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8" codeName="{6BE1CDB9-6C1C-A5B6-3FC1-E231EC3C600E}"/>
  <workbookPr showInkAnnotation="0" codeName="ThisWorkbook" hidePivotFieldList="1" autoCompressPictures="0"/>
  <mc:AlternateContent xmlns:mc="http://schemas.openxmlformats.org/markup-compatibility/2006">
    <mc:Choice Requires="x15">
      <x15ac:absPath xmlns:x15ac="http://schemas.microsoft.com/office/spreadsheetml/2010/11/ac" url="/Users/Angela/Desktop/stock/StockTrader/ComprehensiveReport/"/>
    </mc:Choice>
  </mc:AlternateContent>
  <xr:revisionPtr revIDLastSave="0" documentId="8_{8BD128F5-9F81-E840-B200-FFF100130531}" xr6:coauthVersionLast="47" xr6:coauthVersionMax="47" xr10:uidLastSave="{00000000-0000-0000-0000-000000000000}"/>
  <bookViews>
    <workbookView xWindow="0" yWindow="520" windowWidth="25600" windowHeight="14400" tabRatio="718" activeTab="1" xr2:uid="{00000000-000D-0000-FFFF-FFFF00000000}"/>
  </bookViews>
  <sheets>
    <sheet name="個股查詢" sheetId="17" r:id="rId1"/>
    <sheet name="個股盤後與即時分析" sheetId="1" r:id="rId2"/>
    <sheet name="盤中即時資料與預估量" sheetId="5" r:id="rId3"/>
    <sheet name="盤中即時資料與預估量週Ｋ" sheetId="18" r:id="rId4"/>
    <sheet name="盤中即時資料與預估量月Ｋ" sheetId="21" r:id="rId5"/>
    <sheet name="籌碼Ｋ精選" sheetId="23" r:id="rId6"/>
    <sheet name="預估放大係數樞紐" sheetId="22" r:id="rId7"/>
    <sheet name="最後回補日" sheetId="16" r:id="rId8"/>
    <sheet name="除權息日" sheetId="8" r:id="rId9"/>
    <sheet name="台股產業分類表" sheetId="9" r:id="rId10"/>
    <sheet name="假日表" sheetId="19" r:id="rId11"/>
    <sheet name="備註" sheetId="7" r:id="rId12"/>
    <sheet name="可轉換公司債" sheetId="20" r:id="rId13"/>
  </sheets>
  <definedNames>
    <definedName name="_xlnm._FilterDatabase" localSheetId="12" hidden="1">可轉換公司債!$A$1:$E$228</definedName>
    <definedName name="_xlnm._FilterDatabase" localSheetId="9" hidden="1">台股產業分類表!$A$1:$F$1928</definedName>
    <definedName name="_xlnm._FilterDatabase" localSheetId="0" hidden="1">個股查詢!#REF!</definedName>
    <definedName name="_xlnm._FilterDatabase" localSheetId="1" hidden="1">個股盤後與即時分析!$A$2:$CS$10</definedName>
    <definedName name="_xlnm._FilterDatabase" localSheetId="11" hidden="1">備註!$A$1:$F$83</definedName>
    <definedName name="_xlnm._FilterDatabase" localSheetId="2" hidden="1">盤中即時資料與預估量!$A$1:$AV$1906</definedName>
    <definedName name="_xlnm._FilterDatabase" localSheetId="4" hidden="1">盤中即時資料與預估量月Ｋ!$A$1:$AD$1911</definedName>
    <definedName name="_xlnm._FilterDatabase" localSheetId="3" hidden="1">盤中即時資料與預估量週Ｋ!$A$1:$AD$1911</definedName>
  </definedNames>
  <calcPr calcId="191029"/>
</workbook>
</file>

<file path=xl/calcChain.xml><?xml version="1.0" encoding="utf-8"?>
<calcChain xmlns="http://schemas.openxmlformats.org/spreadsheetml/2006/main">
  <c r="AP3" i="1" l="1"/>
  <c r="AV3" i="1"/>
  <c r="AW3" i="1"/>
  <c r="CH3" i="1" s="1"/>
  <c r="AX3" i="1"/>
  <c r="CL3" i="1" s="1"/>
  <c r="AY3" i="1"/>
  <c r="AZ3" i="1"/>
  <c r="CI3" i="1" s="1"/>
  <c r="BA3" i="1"/>
  <c r="BB3" i="1"/>
  <c r="BC3" i="1"/>
  <c r="BD3" i="1"/>
  <c r="BE3" i="1"/>
  <c r="BF3" i="1"/>
  <c r="BG3" i="1"/>
  <c r="BH3" i="1"/>
  <c r="BN3" i="1"/>
  <c r="BO3" i="1"/>
  <c r="BP3" i="1"/>
  <c r="BU3" i="1"/>
  <c r="BV3" i="1"/>
  <c r="CF3" i="1"/>
  <c r="CJ3" i="1"/>
  <c r="CK3" i="1"/>
  <c r="CM3" i="1"/>
  <c r="CQ3" i="1"/>
  <c r="CR3" i="1"/>
  <c r="CS3" i="1"/>
  <c r="CU3" i="1"/>
  <c r="CV3" i="1"/>
  <c r="CW3" i="1"/>
  <c r="CX3" i="1"/>
  <c r="CY3" i="1"/>
  <c r="CZ3" i="1"/>
  <c r="DA3" i="1"/>
  <c r="DB3" i="1"/>
  <c r="DC3" i="1"/>
  <c r="DD3" i="1"/>
  <c r="DE3" i="1"/>
  <c r="DF3" i="1"/>
  <c r="M17" i="17"/>
  <c r="BB2" i="5"/>
  <c r="DH3" i="1"/>
  <c r="R43" i="17"/>
  <c r="R42" i="17"/>
  <c r="S41" i="17"/>
  <c r="R41" i="17"/>
  <c r="R40" i="17"/>
  <c r="R39" i="17"/>
  <c r="R38" i="17"/>
  <c r="T37" i="17"/>
  <c r="S37" i="17"/>
  <c r="R37" i="17"/>
  <c r="R36" i="17"/>
  <c r="T35" i="17"/>
  <c r="R35" i="17"/>
  <c r="T34" i="17"/>
  <c r="R34" i="17"/>
  <c r="T33" i="17"/>
  <c r="R33" i="17"/>
  <c r="T31" i="17"/>
  <c r="S31" i="17"/>
  <c r="R31" i="17"/>
  <c r="Q31" i="17"/>
  <c r="S29" i="17"/>
  <c r="R29" i="17"/>
  <c r="Q29" i="17"/>
  <c r="S27" i="17"/>
  <c r="Q27" i="17"/>
  <c r="T26" i="17"/>
  <c r="S26" i="17"/>
  <c r="S25" i="17"/>
  <c r="R25" i="17"/>
  <c r="S23" i="17"/>
  <c r="R23" i="17"/>
  <c r="Q23" i="17"/>
  <c r="S22" i="17"/>
  <c r="R22" i="17"/>
  <c r="Q22" i="17"/>
  <c r="S19" i="17"/>
  <c r="Q19" i="17"/>
  <c r="T18" i="17"/>
  <c r="R18" i="17"/>
  <c r="T17" i="17"/>
  <c r="R16" i="17"/>
  <c r="R15" i="17"/>
  <c r="R14" i="17"/>
  <c r="R13" i="17"/>
  <c r="Q12" i="17"/>
  <c r="Q10" i="17"/>
  <c r="R7" i="17"/>
  <c r="R4" i="17"/>
  <c r="T3" i="17" a="1"/>
  <c r="T3" i="17" s="1"/>
  <c r="Q2" i="17"/>
  <c r="M43" i="17"/>
  <c r="M42" i="17"/>
  <c r="N41" i="17"/>
  <c r="M41" i="17"/>
  <c r="M40" i="17"/>
  <c r="M39" i="17"/>
  <c r="M38" i="17"/>
  <c r="N37" i="17"/>
  <c r="M37" i="17"/>
  <c r="M36" i="17"/>
  <c r="O35" i="17"/>
  <c r="M35" i="17"/>
  <c r="O34" i="17"/>
  <c r="M34" i="17"/>
  <c r="O33" i="17"/>
  <c r="M33" i="17"/>
  <c r="O31" i="17"/>
  <c r="N31" i="17"/>
  <c r="M31" i="17"/>
  <c r="L31" i="17"/>
  <c r="N29" i="17"/>
  <c r="M29" i="17"/>
  <c r="L29" i="17"/>
  <c r="N27" i="17"/>
  <c r="L27" i="17"/>
  <c r="O26" i="17"/>
  <c r="N26" i="17"/>
  <c r="N25" i="17"/>
  <c r="M25" i="17"/>
  <c r="N23" i="17"/>
  <c r="M23" i="17"/>
  <c r="L23" i="17"/>
  <c r="N22" i="17"/>
  <c r="M22" i="17"/>
  <c r="L22" i="17"/>
  <c r="N19" i="17"/>
  <c r="L19" i="17"/>
  <c r="O18" i="17"/>
  <c r="M18" i="17"/>
  <c r="O17" i="17"/>
  <c r="M16" i="17"/>
  <c r="M15" i="17"/>
  <c r="M14" i="17"/>
  <c r="M13" i="17"/>
  <c r="L12" i="17"/>
  <c r="L11" i="17"/>
  <c r="L10" i="17"/>
  <c r="M7" i="17"/>
  <c r="M4" i="17"/>
  <c r="O3" i="17" a="1"/>
  <c r="O3" i="17" s="1"/>
  <c r="L2" i="17"/>
  <c r="H43" i="17"/>
  <c r="H42" i="17"/>
  <c r="I41" i="17"/>
  <c r="H41" i="17"/>
  <c r="H40" i="17"/>
  <c r="H39" i="17"/>
  <c r="H38" i="17"/>
  <c r="I37" i="17"/>
  <c r="H37" i="17"/>
  <c r="H36" i="17"/>
  <c r="J35" i="17"/>
  <c r="H35" i="17"/>
  <c r="J34" i="17"/>
  <c r="H34" i="17"/>
  <c r="J33" i="17"/>
  <c r="H33" i="17"/>
  <c r="J31" i="17"/>
  <c r="I31" i="17"/>
  <c r="H31" i="17"/>
  <c r="G31" i="17"/>
  <c r="I29" i="17"/>
  <c r="H29" i="17"/>
  <c r="G29" i="17"/>
  <c r="I27" i="17"/>
  <c r="G27" i="17"/>
  <c r="J26" i="17"/>
  <c r="I26" i="17"/>
  <c r="I25" i="17"/>
  <c r="H25" i="17"/>
  <c r="I23" i="17"/>
  <c r="H23" i="17"/>
  <c r="G23" i="17"/>
  <c r="I22" i="17"/>
  <c r="H22" i="17"/>
  <c r="G22" i="17"/>
  <c r="I19" i="17"/>
  <c r="G19" i="17"/>
  <c r="J18" i="17"/>
  <c r="H18" i="17"/>
  <c r="J17" i="17"/>
  <c r="I17" i="17"/>
  <c r="H16" i="17"/>
  <c r="H15" i="17"/>
  <c r="H14" i="17"/>
  <c r="H13" i="17"/>
  <c r="G12" i="17"/>
  <c r="G10" i="17"/>
  <c r="H7" i="17"/>
  <c r="H4" i="17"/>
  <c r="J3" i="17" a="1"/>
  <c r="J3" i="17" s="1"/>
  <c r="G2" i="17"/>
  <c r="W2" i="21"/>
  <c r="W2" i="18"/>
  <c r="AN2" i="5"/>
  <c r="X2" i="21"/>
  <c r="X2" i="18"/>
  <c r="AO2" i="5"/>
  <c r="O27" i="17" l="1"/>
  <c r="CP3" i="1"/>
  <c r="CD3" i="1"/>
  <c r="Q17" i="17"/>
  <c r="O21" i="17"/>
  <c r="O25" i="17"/>
  <c r="L25" i="17" s="1"/>
  <c r="O37" i="17"/>
  <c r="BM3" i="1"/>
  <c r="R17" i="17"/>
  <c r="Q11" i="17"/>
  <c r="T27" i="17"/>
  <c r="R10" i="17"/>
  <c r="J21" i="17"/>
  <c r="N17" i="17"/>
  <c r="M27" i="17"/>
  <c r="L17" i="17"/>
  <c r="L13" i="17"/>
  <c r="CO3" i="1"/>
  <c r="AM3" i="1"/>
  <c r="CG3" i="1" s="1"/>
  <c r="AU3" i="1"/>
  <c r="BS3" i="1"/>
  <c r="CE3" i="1"/>
  <c r="AK3" i="1"/>
  <c r="AI3" i="1" s="1"/>
  <c r="AO3" i="1"/>
  <c r="AS3" i="1"/>
  <c r="BI3" i="1"/>
  <c r="BY3" i="1"/>
  <c r="BZ3" i="1" s="1"/>
  <c r="CC3" i="1"/>
  <c r="CB3" i="1"/>
  <c r="BK3" i="1"/>
  <c r="AN3" i="1"/>
  <c r="BT3" i="1"/>
  <c r="AT3" i="1"/>
  <c r="AL3" i="1"/>
  <c r="BR3" i="1"/>
  <c r="BL3" i="1"/>
  <c r="AR3" i="1"/>
  <c r="AQ3" i="1" s="1"/>
  <c r="BJ3" i="1" s="1"/>
  <c r="T21" i="17"/>
  <c r="S17" i="17"/>
  <c r="R27" i="17"/>
  <c r="Q13" i="17"/>
  <c r="J27" i="17"/>
  <c r="G11" i="17"/>
  <c r="H27" i="17"/>
  <c r="J37" i="17"/>
  <c r="G13" i="17"/>
  <c r="G17" i="17"/>
  <c r="H17" i="17"/>
  <c r="DG3" i="1"/>
  <c r="CT3" i="1" s="1"/>
  <c r="BA2" i="5"/>
  <c r="AZ2" i="5"/>
  <c r="AY2" i="5"/>
  <c r="H10" i="17" l="1"/>
  <c r="T25" i="17"/>
  <c r="Q25" i="17" s="1"/>
  <c r="M10" i="17"/>
  <c r="AJ3" i="1"/>
  <c r="BQ3" i="1"/>
  <c r="BW3" i="1" s="1"/>
  <c r="J12" i="17"/>
  <c r="J10" i="17" s="1"/>
  <c r="J25" i="17"/>
  <c r="G25" i="17" s="1"/>
  <c r="T12" i="17"/>
  <c r="T10" i="17" s="1"/>
  <c r="BX3" i="1"/>
  <c r="O12" i="17"/>
  <c r="O10" i="17" s="1"/>
  <c r="CA3" i="1"/>
  <c r="CN3" i="1"/>
  <c r="B29" i="17"/>
  <c r="C29" i="17"/>
  <c r="C4" i="17"/>
  <c r="H11" i="17" l="1"/>
  <c r="M11" i="17"/>
  <c r="R11" i="17"/>
  <c r="E21" i="17" l="1"/>
  <c r="F3" i="7"/>
  <c r="H3" i="7" s="1"/>
  <c r="G3" i="7"/>
  <c r="F4" i="7"/>
  <c r="H4" i="7" s="1"/>
  <c r="G4" i="7"/>
  <c r="F5" i="7"/>
  <c r="H5" i="7" s="1"/>
  <c r="G5" i="7"/>
  <c r="F6" i="7"/>
  <c r="H6" i="7" s="1"/>
  <c r="G6" i="7"/>
  <c r="F7" i="7"/>
  <c r="H7" i="7" s="1"/>
  <c r="G7" i="7"/>
  <c r="F8" i="7"/>
  <c r="H8" i="7" s="1"/>
  <c r="G8" i="7"/>
  <c r="F9" i="7"/>
  <c r="H9" i="7" s="1"/>
  <c r="G9" i="7"/>
  <c r="F10" i="7"/>
  <c r="H10" i="7" s="1"/>
  <c r="G10" i="7"/>
  <c r="F11" i="7"/>
  <c r="H11" i="7" s="1"/>
  <c r="G11" i="7"/>
  <c r="F12" i="7"/>
  <c r="H12" i="7" s="1"/>
  <c r="G12" i="7"/>
  <c r="F13" i="7"/>
  <c r="H13" i="7" s="1"/>
  <c r="G13" i="7"/>
  <c r="F14" i="7"/>
  <c r="H14" i="7" s="1"/>
  <c r="G14" i="7"/>
  <c r="F15" i="7"/>
  <c r="H15" i="7" s="1"/>
  <c r="G15" i="7"/>
  <c r="F16" i="7"/>
  <c r="H16" i="7" s="1"/>
  <c r="G16" i="7"/>
  <c r="F17" i="7"/>
  <c r="H17" i="7" s="1"/>
  <c r="G17" i="7"/>
  <c r="F18" i="7"/>
  <c r="H18" i="7" s="1"/>
  <c r="G18" i="7"/>
  <c r="F19" i="7"/>
  <c r="H19" i="7" s="1"/>
  <c r="G19" i="7"/>
  <c r="F20" i="7"/>
  <c r="H20" i="7" s="1"/>
  <c r="G20" i="7"/>
  <c r="F21" i="7"/>
  <c r="H21" i="7" s="1"/>
  <c r="G21" i="7"/>
  <c r="F22" i="7"/>
  <c r="H22" i="7" s="1"/>
  <c r="G22" i="7"/>
  <c r="F23" i="7"/>
  <c r="H23" i="7" s="1"/>
  <c r="G23" i="7"/>
  <c r="F24" i="7"/>
  <c r="H24" i="7" s="1"/>
  <c r="G24" i="7"/>
  <c r="F25" i="7"/>
  <c r="H25" i="7" s="1"/>
  <c r="G25" i="7"/>
  <c r="F26" i="7"/>
  <c r="H26" i="7" s="1"/>
  <c r="G26" i="7"/>
  <c r="F27" i="7"/>
  <c r="H27" i="7" s="1"/>
  <c r="G27" i="7"/>
  <c r="F28" i="7"/>
  <c r="H28" i="7" s="1"/>
  <c r="G28" i="7"/>
  <c r="F29" i="7"/>
  <c r="H29" i="7" s="1"/>
  <c r="G29" i="7"/>
  <c r="F30" i="7"/>
  <c r="H30" i="7" s="1"/>
  <c r="G30" i="7"/>
  <c r="F31" i="7"/>
  <c r="H31" i="7" s="1"/>
  <c r="G31" i="7"/>
  <c r="F32" i="7"/>
  <c r="H32" i="7" s="1"/>
  <c r="G32" i="7"/>
  <c r="F33" i="7"/>
  <c r="H33" i="7" s="1"/>
  <c r="G33" i="7"/>
  <c r="F34" i="7"/>
  <c r="H34" i="7" s="1"/>
  <c r="G34" i="7"/>
  <c r="F35" i="7"/>
  <c r="H35" i="7" s="1"/>
  <c r="G35" i="7"/>
  <c r="G2" i="7"/>
  <c r="F2" i="7"/>
  <c r="H2" i="7" s="1"/>
  <c r="C16" i="17" l="1"/>
  <c r="AA2" i="21" l="1"/>
  <c r="AA2" i="18"/>
  <c r="BJ20" i="5"/>
  <c r="AV2" i="5"/>
  <c r="Z2" i="21"/>
  <c r="Z2" i="18"/>
  <c r="BH20" i="5"/>
  <c r="AU2" i="5"/>
  <c r="Y2" i="21"/>
  <c r="Y2" i="18"/>
  <c r="BF20" i="5"/>
  <c r="AT2" i="5"/>
  <c r="AX2" i="5" l="1"/>
  <c r="AW2" i="5"/>
  <c r="AM2" i="5" s="1"/>
  <c r="AC2" i="18"/>
  <c r="AB2" i="18"/>
  <c r="V2" i="18"/>
  <c r="V2" i="21"/>
  <c r="AB2" i="21"/>
  <c r="AC2" i="21"/>
  <c r="AS2" i="5" l="1"/>
  <c r="BE42" i="5" l="1"/>
  <c r="C13" i="17" l="1"/>
  <c r="D29" i="17"/>
  <c r="T29" i="17"/>
  <c r="J29" i="17" l="1"/>
  <c r="O29" i="17"/>
  <c r="D17" i="17"/>
  <c r="C17" i="17"/>
  <c r="B17" i="17"/>
  <c r="D19" i="17"/>
  <c r="E29" i="17"/>
  <c r="E27" i="17"/>
  <c r="C27" i="17"/>
  <c r="E25" i="17" l="1"/>
  <c r="BE36" i="5"/>
  <c r="BE33" i="5"/>
  <c r="BE47" i="5"/>
  <c r="BE28" i="5" l="1"/>
  <c r="BE32" i="5"/>
  <c r="BE29" i="5"/>
  <c r="BE35" i="5"/>
  <c r="BE31" i="5"/>
  <c r="BE30" i="5"/>
  <c r="BE27" i="5"/>
  <c r="BE34" i="5"/>
  <c r="BE26" i="5"/>
  <c r="BE37" i="5"/>
  <c r="B19" i="17" l="1"/>
  <c r="BE39" i="5"/>
  <c r="O22" i="17" l="1"/>
  <c r="O15" i="17" s="1"/>
  <c r="T22" i="17"/>
  <c r="E22" i="17"/>
  <c r="J22" i="17"/>
  <c r="BE41" i="5"/>
  <c r="BE40" i="5"/>
  <c r="BE38" i="5"/>
  <c r="N15" i="17" l="1"/>
  <c r="T15" i="17"/>
  <c r="S15" i="17"/>
  <c r="J15" i="17"/>
  <c r="I15" i="17"/>
  <c r="BE46" i="5"/>
  <c r="BE45" i="5"/>
  <c r="BE44" i="5"/>
  <c r="BD312" i="5" l="1"/>
  <c r="BF15" i="5"/>
  <c r="BF14" i="5"/>
  <c r="BF13" i="5"/>
  <c r="BF12" i="5"/>
  <c r="BF7" i="5"/>
  <c r="BH7" i="5"/>
  <c r="BJ7" i="5"/>
  <c r="BH5" i="5"/>
  <c r="BE43" i="5" l="1"/>
  <c r="BF11" i="5"/>
  <c r="BJ6" i="5" l="1"/>
  <c r="BH6" i="5"/>
  <c r="BF6" i="5"/>
  <c r="BJ5" i="5"/>
  <c r="BF5" i="5"/>
  <c r="BJ4" i="5"/>
  <c r="BH4" i="5"/>
  <c r="BF4" i="5"/>
  <c r="BJ3" i="5"/>
  <c r="BH3" i="5"/>
  <c r="BF3" i="5"/>
  <c r="U2" i="18" l="1"/>
  <c r="E18" i="17"/>
  <c r="AD6" i="18"/>
  <c r="AD9" i="18"/>
  <c r="AD12" i="18"/>
  <c r="AD16" i="18"/>
  <c r="E17" i="17" l="1"/>
  <c r="C33" i="17" l="1"/>
  <c r="C14" i="17" l="1"/>
  <c r="C35" i="17" l="1"/>
  <c r="D23" i="17"/>
  <c r="C23" i="17"/>
  <c r="B23" i="17"/>
  <c r="D22" i="17"/>
  <c r="C22" i="17"/>
  <c r="B22" i="17"/>
  <c r="C15" i="17"/>
  <c r="C34" i="17"/>
  <c r="AR2" i="5" l="1"/>
  <c r="AQ2" i="5"/>
  <c r="AP2" i="5"/>
  <c r="AD6" i="21" l="1"/>
  <c r="AD16" i="21" l="1"/>
  <c r="AD12" i="21"/>
  <c r="AD9" i="21"/>
  <c r="U2" i="21" l="1"/>
  <c r="B27" i="17" l="1"/>
  <c r="E3" i="17" a="1"/>
  <c r="E3" i="17" s="1"/>
  <c r="E31" i="17"/>
  <c r="E33" i="17"/>
  <c r="E34" i="17"/>
  <c r="E35" i="17"/>
  <c r="Q1" i="1" l="1"/>
  <c r="G1" i="1"/>
  <c r="D41" i="17" l="1"/>
  <c r="D37" i="17"/>
  <c r="E37" i="17" l="1"/>
  <c r="E12" i="17" l="1"/>
  <c r="E10" i="17" s="1"/>
  <c r="C43" i="17" l="1"/>
  <c r="C42" i="17"/>
  <c r="C41" i="17"/>
  <c r="C40" i="17"/>
  <c r="C39" i="17"/>
  <c r="C38" i="17"/>
  <c r="C37" i="17"/>
  <c r="C36" i="17"/>
  <c r="D31" i="17"/>
  <c r="C31" i="17"/>
  <c r="B31" i="17"/>
  <c r="D27" i="17"/>
  <c r="D26" i="17"/>
  <c r="E26" i="17"/>
  <c r="C25" i="17"/>
  <c r="D25" i="17"/>
  <c r="C7" i="17"/>
  <c r="B2" i="17"/>
  <c r="B25" i="17" l="1"/>
  <c r="C18" i="17" l="1"/>
  <c r="AK2" i="5"/>
  <c r="AL2" i="5" s="1"/>
  <c r="B12" i="17" l="1"/>
  <c r="B10" i="17"/>
  <c r="B11" i="17"/>
  <c r="C11" i="17" l="1"/>
  <c r="E15" i="17"/>
  <c r="D15" i="17"/>
  <c r="C10" i="17" l="1"/>
  <c r="B13" i="17"/>
</calcChain>
</file>

<file path=xl/sharedStrings.xml><?xml version="1.0" encoding="utf-8"?>
<sst xmlns="http://schemas.openxmlformats.org/spreadsheetml/2006/main" count="159775" uniqueCount="9927">
  <si>
    <t>盤後基本資料</t>
    <phoneticPr fontId="3" type="noConversion"/>
  </si>
  <si>
    <t>股票代號</t>
    <phoneticPr fontId="3" type="noConversion"/>
  </si>
  <si>
    <t>股票名稱</t>
  </si>
  <si>
    <t>近月營收年增率</t>
    <phoneticPr fontId="3" type="noConversion"/>
  </si>
  <si>
    <t>累計營收年增率</t>
  </si>
  <si>
    <t>近季EPS年增率</t>
  </si>
  <si>
    <t>累計EPS年增率</t>
  </si>
  <si>
    <t>今日量級</t>
    <phoneticPr fontId="3" type="noConversion"/>
  </si>
  <si>
    <t>今日預估量</t>
    <phoneticPr fontId="3" type="noConversion"/>
  </si>
  <si>
    <t>志豐</t>
  </si>
  <si>
    <t>漲跌</t>
    <phoneticPr fontId="3" type="noConversion"/>
  </si>
  <si>
    <t>股票代號</t>
  </si>
  <si>
    <t>累計量進位</t>
    <phoneticPr fontId="3" type="noConversion"/>
  </si>
  <si>
    <t>台泥</t>
  </si>
  <si>
    <t>欄標籤</t>
  </si>
  <si>
    <t>列標籤</t>
  </si>
  <si>
    <t>平均值 - 放大係數</t>
  </si>
  <si>
    <t>時間</t>
    <phoneticPr fontId="3" type="noConversion"/>
  </si>
  <si>
    <t>股票代碼</t>
    <phoneticPr fontId="3" type="noConversion"/>
  </si>
  <si>
    <t>食品</t>
  </si>
  <si>
    <t>成衣</t>
  </si>
  <si>
    <t>IC設計</t>
  </si>
  <si>
    <t>亞泥</t>
  </si>
  <si>
    <t>嘉泥</t>
  </si>
  <si>
    <t>環泥</t>
  </si>
  <si>
    <t>幸福</t>
  </si>
  <si>
    <t>信大</t>
  </si>
  <si>
    <t>東泥</t>
  </si>
  <si>
    <t>味全</t>
  </si>
  <si>
    <t>味王</t>
  </si>
  <si>
    <t>大成</t>
  </si>
  <si>
    <t>大飲</t>
  </si>
  <si>
    <t>卜蜂</t>
  </si>
  <si>
    <t>統一</t>
  </si>
  <si>
    <t>愛之味</t>
  </si>
  <si>
    <t>泰山</t>
  </si>
  <si>
    <t>福壽</t>
  </si>
  <si>
    <t>台榮</t>
  </si>
  <si>
    <t>福懋油</t>
  </si>
  <si>
    <t>佳格</t>
  </si>
  <si>
    <t>聯華</t>
  </si>
  <si>
    <t>聯華食</t>
  </si>
  <si>
    <t>大統益</t>
  </si>
  <si>
    <t>天仁</t>
  </si>
  <si>
    <t>黑松</t>
  </si>
  <si>
    <t>興泰</t>
  </si>
  <si>
    <t>宏亞</t>
  </si>
  <si>
    <t>鮮活果汁-KY</t>
  </si>
  <si>
    <t>其祥-KY</t>
  </si>
  <si>
    <t>安心</t>
  </si>
  <si>
    <t>綠悅-KY</t>
  </si>
  <si>
    <t>德麥</t>
  </si>
  <si>
    <t>台塑</t>
  </si>
  <si>
    <t>南亞</t>
  </si>
  <si>
    <t>台聚</t>
  </si>
  <si>
    <t>華夏</t>
  </si>
  <si>
    <t>三芳</t>
  </si>
  <si>
    <t>亞聚</t>
  </si>
  <si>
    <t>台達化</t>
  </si>
  <si>
    <t>台苯</t>
  </si>
  <si>
    <t>國喬</t>
  </si>
  <si>
    <t>聯成</t>
  </si>
  <si>
    <t>中石化</t>
  </si>
  <si>
    <t>達新</t>
  </si>
  <si>
    <t>上曜</t>
  </si>
  <si>
    <t>東陽</t>
  </si>
  <si>
    <t>大洋</t>
  </si>
  <si>
    <t>永裕</t>
  </si>
  <si>
    <t>地球</t>
  </si>
  <si>
    <t>恆大</t>
  </si>
  <si>
    <t>台化</t>
  </si>
  <si>
    <t>恩得利</t>
  </si>
  <si>
    <t>台翰</t>
  </si>
  <si>
    <t>再生-KY</t>
  </si>
  <si>
    <t>廣華-KY</t>
  </si>
  <si>
    <t>昭輝</t>
  </si>
  <si>
    <t>勝悅-KY</t>
  </si>
  <si>
    <t>遠東新</t>
  </si>
  <si>
    <t>新纖</t>
  </si>
  <si>
    <t>南染</t>
  </si>
  <si>
    <t>宏洲</t>
  </si>
  <si>
    <t>東和</t>
  </si>
  <si>
    <t>廣豐</t>
  </si>
  <si>
    <t>嘉裕</t>
  </si>
  <si>
    <t>東華</t>
  </si>
  <si>
    <t>新紡</t>
  </si>
  <si>
    <t>利華</t>
  </si>
  <si>
    <t>大魯閣</t>
  </si>
  <si>
    <t>福懋</t>
  </si>
  <si>
    <t>中福</t>
  </si>
  <si>
    <t>華友聯</t>
  </si>
  <si>
    <t>勤益控</t>
  </si>
  <si>
    <t>裕豐</t>
  </si>
  <si>
    <t>中和</t>
  </si>
  <si>
    <t>南紡</t>
  </si>
  <si>
    <t>大東</t>
  </si>
  <si>
    <t>名軒</t>
  </si>
  <si>
    <t>立益</t>
  </si>
  <si>
    <t>力麗</t>
  </si>
  <si>
    <t>大宇</t>
  </si>
  <si>
    <t>宏和</t>
  </si>
  <si>
    <t>力鵬</t>
  </si>
  <si>
    <t>佳和</t>
  </si>
  <si>
    <t>年興</t>
  </si>
  <si>
    <t>宏益</t>
  </si>
  <si>
    <t>大將</t>
  </si>
  <si>
    <t>台富</t>
  </si>
  <si>
    <t>集盛</t>
  </si>
  <si>
    <t>怡華</t>
  </si>
  <si>
    <t>宜進</t>
  </si>
  <si>
    <t>聯發</t>
  </si>
  <si>
    <t>宏遠</t>
  </si>
  <si>
    <t>強盛</t>
  </si>
  <si>
    <t>得力</t>
  </si>
  <si>
    <t>偉全</t>
  </si>
  <si>
    <t>聚隆</t>
  </si>
  <si>
    <t>南緯</t>
  </si>
  <si>
    <t>昶和</t>
  </si>
  <si>
    <t>理隆</t>
  </si>
  <si>
    <t>大統染</t>
  </si>
  <si>
    <t>首利</t>
  </si>
  <si>
    <t>三洋紡</t>
  </si>
  <si>
    <t>台南</t>
  </si>
  <si>
    <t>弘裕</t>
  </si>
  <si>
    <t>本盟</t>
  </si>
  <si>
    <t>儒鴻</t>
  </si>
  <si>
    <t>聚陽</t>
  </si>
  <si>
    <t>士電</t>
  </si>
  <si>
    <t>東元</t>
  </si>
  <si>
    <t>正道</t>
  </si>
  <si>
    <t>永大</t>
  </si>
  <si>
    <t>瑞利</t>
  </si>
  <si>
    <t>中興電</t>
  </si>
  <si>
    <t>亞力</t>
  </si>
  <si>
    <t>力山</t>
  </si>
  <si>
    <t>川飛</t>
  </si>
  <si>
    <t>利奇</t>
  </si>
  <si>
    <t>華城</t>
  </si>
  <si>
    <t>大億</t>
  </si>
  <si>
    <t>堤維西</t>
  </si>
  <si>
    <t>耿鼎</t>
  </si>
  <si>
    <t>江申</t>
  </si>
  <si>
    <t>日馳</t>
  </si>
  <si>
    <t>鑽全</t>
  </si>
  <si>
    <t>恩德</t>
  </si>
  <si>
    <t>樂士</t>
  </si>
  <si>
    <t>亞崴</t>
  </si>
  <si>
    <t>高林股</t>
  </si>
  <si>
    <t>勤美</t>
  </si>
  <si>
    <t>車王電</t>
  </si>
  <si>
    <t>中宇</t>
  </si>
  <si>
    <t>和大</t>
  </si>
  <si>
    <t>廣隆</t>
  </si>
  <si>
    <t>正峰新</t>
  </si>
  <si>
    <t>巨庭</t>
  </si>
  <si>
    <t>喬福</t>
  </si>
  <si>
    <t>錩泰</t>
  </si>
  <si>
    <t>伸興</t>
  </si>
  <si>
    <t>中砂</t>
  </si>
  <si>
    <t>精華</t>
  </si>
  <si>
    <t>捷邦</t>
  </si>
  <si>
    <t>倉佑</t>
  </si>
  <si>
    <t>濱川</t>
  </si>
  <si>
    <t>力肯</t>
  </si>
  <si>
    <t>新麥</t>
  </si>
  <si>
    <t>信錦</t>
  </si>
  <si>
    <t>程泰</t>
  </si>
  <si>
    <t>精剛</t>
  </si>
  <si>
    <t>和勤</t>
  </si>
  <si>
    <t>永冠-KY</t>
  </si>
  <si>
    <t>亞德客-KY</t>
  </si>
  <si>
    <t>駿吉-KY</t>
  </si>
  <si>
    <t>英瑞-KY</t>
  </si>
  <si>
    <t>祺驊</t>
  </si>
  <si>
    <t>川寶</t>
  </si>
  <si>
    <t>直得</t>
  </si>
  <si>
    <t>岱宇</t>
  </si>
  <si>
    <t>宏佳騰</t>
  </si>
  <si>
    <t>華電</t>
  </si>
  <si>
    <t>聲寶</t>
  </si>
  <si>
    <t>華新</t>
  </si>
  <si>
    <t>華榮</t>
  </si>
  <si>
    <t>大亞</t>
  </si>
  <si>
    <t>中電</t>
  </si>
  <si>
    <t>宏泰</t>
  </si>
  <si>
    <t>三洋電</t>
  </si>
  <si>
    <t>大山</t>
  </si>
  <si>
    <t>億泰</t>
  </si>
  <si>
    <t>榮星</t>
  </si>
  <si>
    <t>合機</t>
  </si>
  <si>
    <t>艾美特-KY</t>
  </si>
  <si>
    <t>中化</t>
  </si>
  <si>
    <t>南僑</t>
  </si>
  <si>
    <t>榮化</t>
  </si>
  <si>
    <t>葡萄王</t>
  </si>
  <si>
    <t>東鹼</t>
  </si>
  <si>
    <t>和益</t>
  </si>
  <si>
    <t>東聯</t>
  </si>
  <si>
    <t>永光</t>
  </si>
  <si>
    <t>興農</t>
  </si>
  <si>
    <t>國化</t>
  </si>
  <si>
    <t>和桐</t>
  </si>
  <si>
    <t>長興</t>
  </si>
  <si>
    <t>中纖</t>
  </si>
  <si>
    <t>生達</t>
  </si>
  <si>
    <t>三晃</t>
  </si>
  <si>
    <t>台肥</t>
  </si>
  <si>
    <t>中碳</t>
  </si>
  <si>
    <t>台硝</t>
  </si>
  <si>
    <t>元禎</t>
  </si>
  <si>
    <t>永記</t>
  </si>
  <si>
    <t>中華化</t>
  </si>
  <si>
    <t>必翔</t>
  </si>
  <si>
    <t>花仙子</t>
  </si>
  <si>
    <t>美吾華</t>
  </si>
  <si>
    <t>毛寶</t>
  </si>
  <si>
    <t>五鼎</t>
  </si>
  <si>
    <t>杏輝</t>
  </si>
  <si>
    <t>日勝化</t>
  </si>
  <si>
    <t>喬山</t>
  </si>
  <si>
    <t>臺鹽</t>
  </si>
  <si>
    <t>台蠟</t>
  </si>
  <si>
    <t>南光</t>
  </si>
  <si>
    <t>中化生</t>
  </si>
  <si>
    <t>勝一</t>
  </si>
  <si>
    <t>展宇</t>
  </si>
  <si>
    <t>生泰</t>
  </si>
  <si>
    <t>合世</t>
  </si>
  <si>
    <t>和康生</t>
  </si>
  <si>
    <t>訊聯</t>
  </si>
  <si>
    <t>光洋科</t>
  </si>
  <si>
    <t>科妍</t>
  </si>
  <si>
    <t>福盈科</t>
  </si>
  <si>
    <t>杏昌</t>
  </si>
  <si>
    <t>神隆</t>
  </si>
  <si>
    <t>美時</t>
  </si>
  <si>
    <t>易威</t>
  </si>
  <si>
    <t>台玻</t>
  </si>
  <si>
    <t>寶徠</t>
  </si>
  <si>
    <t>冠軍</t>
  </si>
  <si>
    <t>潤隆</t>
  </si>
  <si>
    <t>中釉</t>
  </si>
  <si>
    <t>寶利徠</t>
  </si>
  <si>
    <t>富喬</t>
  </si>
  <si>
    <t>凱撒衛</t>
  </si>
  <si>
    <t>士紙</t>
  </si>
  <si>
    <t>正隆</t>
  </si>
  <si>
    <t>華紙</t>
  </si>
  <si>
    <t>永豐餘</t>
  </si>
  <si>
    <t>榮成</t>
  </si>
  <si>
    <t>中鋼</t>
  </si>
  <si>
    <t>東和鋼鐵</t>
  </si>
  <si>
    <t>燁興</t>
  </si>
  <si>
    <t>高興昌</t>
  </si>
  <si>
    <t>第一銅</t>
  </si>
  <si>
    <t>春源</t>
  </si>
  <si>
    <t>春雨</t>
  </si>
  <si>
    <t>中鋼構</t>
  </si>
  <si>
    <t>中鴻</t>
  </si>
  <si>
    <t>豐興</t>
  </si>
  <si>
    <t>官田鋼</t>
  </si>
  <si>
    <t>美亞</t>
  </si>
  <si>
    <t>聚亨</t>
  </si>
  <si>
    <t>燁輝</t>
  </si>
  <si>
    <t>志聯</t>
  </si>
  <si>
    <t>千興</t>
  </si>
  <si>
    <t>大成鋼</t>
  </si>
  <si>
    <t>威致</t>
  </si>
  <si>
    <t>盛餘</t>
  </si>
  <si>
    <t>彰源</t>
  </si>
  <si>
    <t>新光鋼</t>
  </si>
  <si>
    <t>新鋼</t>
  </si>
  <si>
    <t>佳大</t>
  </si>
  <si>
    <t>允強</t>
  </si>
  <si>
    <t>唐榮</t>
  </si>
  <si>
    <t>海光</t>
  </si>
  <si>
    <t>上銀</t>
  </si>
  <si>
    <t>川湖</t>
  </si>
  <si>
    <t>風青</t>
  </si>
  <si>
    <t>橋椿</t>
  </si>
  <si>
    <t>世鎧</t>
  </si>
  <si>
    <t>晉椿</t>
  </si>
  <si>
    <t>世德</t>
  </si>
  <si>
    <t>嘉鋼</t>
  </si>
  <si>
    <t>運錩</t>
  </si>
  <si>
    <t>南港</t>
  </si>
  <si>
    <t>泰豐</t>
  </si>
  <si>
    <t>台橡</t>
  </si>
  <si>
    <t>中橡</t>
  </si>
  <si>
    <t>正新</t>
  </si>
  <si>
    <t>建大</t>
  </si>
  <si>
    <t>厚生</t>
  </si>
  <si>
    <t>南帝</t>
  </si>
  <si>
    <t>華豐</t>
  </si>
  <si>
    <t>鑫永銓</t>
  </si>
  <si>
    <t>六暉-KY</t>
  </si>
  <si>
    <t>裕隆</t>
  </si>
  <si>
    <t>中華</t>
  </si>
  <si>
    <t>三陽工業</t>
  </si>
  <si>
    <t>和泰車</t>
  </si>
  <si>
    <t>台船</t>
  </si>
  <si>
    <t>大甲</t>
  </si>
  <si>
    <t>裕日車</t>
  </si>
  <si>
    <t>劍麟</t>
  </si>
  <si>
    <t>泰茂</t>
  </si>
  <si>
    <t>為升</t>
  </si>
  <si>
    <t>宇隆</t>
  </si>
  <si>
    <t>謚源</t>
  </si>
  <si>
    <t>百達-KY</t>
  </si>
  <si>
    <t>英利-KY</t>
  </si>
  <si>
    <t>光寶科</t>
  </si>
  <si>
    <t>麗正</t>
  </si>
  <si>
    <t>聯電</t>
  </si>
  <si>
    <t>全友</t>
  </si>
  <si>
    <t>台達電</t>
  </si>
  <si>
    <t>日月光</t>
  </si>
  <si>
    <t>金寶</t>
  </si>
  <si>
    <t>華通</t>
  </si>
  <si>
    <t>台揚</t>
  </si>
  <si>
    <t>楠梓電</t>
  </si>
  <si>
    <t>鴻海</t>
  </si>
  <si>
    <t>東訊</t>
  </si>
  <si>
    <t>中環</t>
  </si>
  <si>
    <t>仁寶</t>
  </si>
  <si>
    <t>矽品</t>
  </si>
  <si>
    <t>國巨</t>
  </si>
  <si>
    <t>廣宇</t>
  </si>
  <si>
    <t>華泰</t>
  </si>
  <si>
    <t>台積電</t>
  </si>
  <si>
    <t>精英</t>
  </si>
  <si>
    <t>友訊</t>
  </si>
  <si>
    <t>旺宏</t>
  </si>
  <si>
    <t>光罩</t>
  </si>
  <si>
    <t>光磊</t>
  </si>
  <si>
    <t>茂矽</t>
  </si>
  <si>
    <t>華邦電</t>
  </si>
  <si>
    <t>智邦</t>
  </si>
  <si>
    <t>聯強</t>
  </si>
  <si>
    <t>海悅</t>
  </si>
  <si>
    <t>錸德</t>
  </si>
  <si>
    <t>順德</t>
  </si>
  <si>
    <t>佳世達</t>
  </si>
  <si>
    <t>宏碁</t>
  </si>
  <si>
    <t>鴻準</t>
  </si>
  <si>
    <t>敬鵬</t>
  </si>
  <si>
    <t>英業達</t>
  </si>
  <si>
    <t>華碩</t>
  </si>
  <si>
    <t>廷鑫</t>
  </si>
  <si>
    <t>所羅門</t>
  </si>
  <si>
    <t>致茂</t>
  </si>
  <si>
    <t>藍天</t>
  </si>
  <si>
    <t>矽統</t>
  </si>
  <si>
    <t>倫飛</t>
  </si>
  <si>
    <t>昆盈</t>
  </si>
  <si>
    <t>燿華</t>
  </si>
  <si>
    <t>金像電</t>
  </si>
  <si>
    <t>菱生</t>
  </si>
  <si>
    <t>大同</t>
  </si>
  <si>
    <t>震旦行</t>
  </si>
  <si>
    <t>佳能</t>
  </si>
  <si>
    <t>智寶</t>
  </si>
  <si>
    <t>技嘉</t>
  </si>
  <si>
    <t>微星</t>
  </si>
  <si>
    <t>瑞昱</t>
  </si>
  <si>
    <t>虹光</t>
  </si>
  <si>
    <t>廣達</t>
  </si>
  <si>
    <t>台光電</t>
  </si>
  <si>
    <t>群光</t>
  </si>
  <si>
    <t>精元</t>
  </si>
  <si>
    <t>威盛</t>
  </si>
  <si>
    <t>云辰</t>
  </si>
  <si>
    <t>正崴</t>
  </si>
  <si>
    <t>億光</t>
  </si>
  <si>
    <t>研華</t>
  </si>
  <si>
    <t>友通</t>
  </si>
  <si>
    <t>映泰</t>
  </si>
  <si>
    <t>凌陽</t>
  </si>
  <si>
    <t>毅嘉</t>
  </si>
  <si>
    <t>漢唐</t>
  </si>
  <si>
    <t>浩鑫</t>
  </si>
  <si>
    <t>國碩</t>
  </si>
  <si>
    <t>南亞科</t>
  </si>
  <si>
    <t>友達</t>
  </si>
  <si>
    <t>中華電</t>
  </si>
  <si>
    <t>環科</t>
  </si>
  <si>
    <t>精技</t>
  </si>
  <si>
    <t>錩新</t>
  </si>
  <si>
    <t>圓剛</t>
  </si>
  <si>
    <t>仲琦</t>
  </si>
  <si>
    <t>新巨</t>
  </si>
  <si>
    <t>建準</t>
  </si>
  <si>
    <t>固緯</t>
  </si>
  <si>
    <t>隴華</t>
  </si>
  <si>
    <t>承啟</t>
  </si>
  <si>
    <t>鼎元</t>
  </si>
  <si>
    <t>三商電</t>
  </si>
  <si>
    <t>興勤</t>
  </si>
  <si>
    <t>銘旺科</t>
  </si>
  <si>
    <t>燦坤</t>
  </si>
  <si>
    <t>聯昌</t>
  </si>
  <si>
    <t>互盛電</t>
  </si>
  <si>
    <t>統懋</t>
  </si>
  <si>
    <t>偉詮電</t>
  </si>
  <si>
    <t>翔耀</t>
  </si>
  <si>
    <t>美律</t>
  </si>
  <si>
    <t>太空梭</t>
  </si>
  <si>
    <t>超豐</t>
  </si>
  <si>
    <t>新美齊</t>
  </si>
  <si>
    <t>新利虹</t>
  </si>
  <si>
    <t>友旺</t>
  </si>
  <si>
    <t>晶電</t>
  </si>
  <si>
    <t>京元電子</t>
  </si>
  <si>
    <t>神腦</t>
  </si>
  <si>
    <t>創見</t>
  </si>
  <si>
    <t>凌群</t>
  </si>
  <si>
    <t>聯發科</t>
  </si>
  <si>
    <t>全新</t>
  </si>
  <si>
    <t>奇力新</t>
  </si>
  <si>
    <t>飛宏</t>
  </si>
  <si>
    <t>義隆</t>
  </si>
  <si>
    <t>敦吉</t>
  </si>
  <si>
    <t>建通</t>
  </si>
  <si>
    <t>光群雷</t>
  </si>
  <si>
    <t>良得電</t>
  </si>
  <si>
    <t>盟立</t>
  </si>
  <si>
    <t>麗臺</t>
  </si>
  <si>
    <t>冠西電</t>
  </si>
  <si>
    <t>志聖</t>
  </si>
  <si>
    <t>華經</t>
  </si>
  <si>
    <t>資通</t>
  </si>
  <si>
    <t>立隆電</t>
  </si>
  <si>
    <t>可成</t>
  </si>
  <si>
    <t>華映</t>
  </si>
  <si>
    <t>鉅祥</t>
  </si>
  <si>
    <t>美隆電</t>
  </si>
  <si>
    <t>大毅</t>
  </si>
  <si>
    <t>敦陽科</t>
  </si>
  <si>
    <t>強茂</t>
  </si>
  <si>
    <t>連宇</t>
  </si>
  <si>
    <t>百容</t>
  </si>
  <si>
    <t>希華</t>
  </si>
  <si>
    <t>兆赫</t>
  </si>
  <si>
    <t>一詮</t>
  </si>
  <si>
    <t>漢平</t>
  </si>
  <si>
    <t>瑞軒</t>
  </si>
  <si>
    <t>吉祥全</t>
  </si>
  <si>
    <t>華新科</t>
  </si>
  <si>
    <t>揚博</t>
  </si>
  <si>
    <t>普安</t>
  </si>
  <si>
    <t>卓越</t>
  </si>
  <si>
    <t>怡利電</t>
  </si>
  <si>
    <t>宏達電</t>
  </si>
  <si>
    <t>東貝</t>
  </si>
  <si>
    <t>國建</t>
  </si>
  <si>
    <t>國產</t>
  </si>
  <si>
    <t>國揚</t>
  </si>
  <si>
    <t>太設</t>
  </si>
  <si>
    <t>全坤建</t>
  </si>
  <si>
    <t>太子</t>
  </si>
  <si>
    <t>龍邦</t>
  </si>
  <si>
    <t>中工</t>
  </si>
  <si>
    <t>新建</t>
  </si>
  <si>
    <t>冠德</t>
  </si>
  <si>
    <t>京城</t>
  </si>
  <si>
    <t>宏璟</t>
  </si>
  <si>
    <t>皇普</t>
  </si>
  <si>
    <t>華建</t>
  </si>
  <si>
    <t>宏盛</t>
  </si>
  <si>
    <t>達欣工</t>
  </si>
  <si>
    <t>宏普</t>
  </si>
  <si>
    <t>聯上發</t>
  </si>
  <si>
    <t>基泰</t>
  </si>
  <si>
    <t>櫻花建</t>
  </si>
  <si>
    <t>愛山林</t>
  </si>
  <si>
    <t>興富發</t>
  </si>
  <si>
    <t>皇昌</t>
  </si>
  <si>
    <t>皇翔</t>
  </si>
  <si>
    <t>根基</t>
  </si>
  <si>
    <t>日勝生</t>
  </si>
  <si>
    <t>華固</t>
  </si>
  <si>
    <t>綠意</t>
  </si>
  <si>
    <t>潤弘</t>
  </si>
  <si>
    <t>益航</t>
  </si>
  <si>
    <t>長榮</t>
  </si>
  <si>
    <t>新興</t>
  </si>
  <si>
    <t>裕民</t>
  </si>
  <si>
    <t>榮運</t>
  </si>
  <si>
    <t>大榮</t>
  </si>
  <si>
    <t>陽明</t>
  </si>
  <si>
    <t>華航</t>
  </si>
  <si>
    <t>志信</t>
  </si>
  <si>
    <t>中航</t>
  </si>
  <si>
    <t>中櫃</t>
  </si>
  <si>
    <t>東森</t>
  </si>
  <si>
    <t>萬海</t>
  </si>
  <si>
    <t>山隆</t>
  </si>
  <si>
    <t>台航</t>
  </si>
  <si>
    <t>長榮航</t>
  </si>
  <si>
    <t>台灣高鐵</t>
  </si>
  <si>
    <t>漢翔</t>
  </si>
  <si>
    <t>台驊</t>
  </si>
  <si>
    <t>慧洋-KY</t>
  </si>
  <si>
    <t>大車隊</t>
  </si>
  <si>
    <t>正德</t>
  </si>
  <si>
    <t>宅配通</t>
  </si>
  <si>
    <t>捷迅</t>
  </si>
  <si>
    <t>萬企</t>
  </si>
  <si>
    <t>華園</t>
  </si>
  <si>
    <t>國賓</t>
  </si>
  <si>
    <t>六福</t>
  </si>
  <si>
    <t>第一店</t>
  </si>
  <si>
    <t>晶華</t>
  </si>
  <si>
    <t>遠雄來</t>
  </si>
  <si>
    <t>晶悅</t>
  </si>
  <si>
    <t>燦星旅</t>
  </si>
  <si>
    <t>夏都</t>
  </si>
  <si>
    <t>美食-KY</t>
  </si>
  <si>
    <t>富驛-KY</t>
  </si>
  <si>
    <t>雅茗-KY</t>
  </si>
  <si>
    <t>王品</t>
  </si>
  <si>
    <t>瓦城</t>
  </si>
  <si>
    <t>雄獅</t>
  </si>
  <si>
    <t>六角</t>
  </si>
  <si>
    <t>易飛網</t>
  </si>
  <si>
    <t>高野</t>
  </si>
  <si>
    <t>寒舍</t>
  </si>
  <si>
    <t>天蔥</t>
  </si>
  <si>
    <t>雲品</t>
  </si>
  <si>
    <t>彰銀</t>
  </si>
  <si>
    <t>京城銀</t>
  </si>
  <si>
    <t>台中銀</t>
  </si>
  <si>
    <t>旺旺保</t>
  </si>
  <si>
    <t>華票</t>
  </si>
  <si>
    <t>中壽</t>
  </si>
  <si>
    <t>台產</t>
  </si>
  <si>
    <t>臺企銀</t>
  </si>
  <si>
    <t>高雄銀</t>
  </si>
  <si>
    <t>聯邦銀</t>
  </si>
  <si>
    <t>台開</t>
  </si>
  <si>
    <t>遠東銀</t>
  </si>
  <si>
    <t>安泰銀</t>
  </si>
  <si>
    <t>新產</t>
  </si>
  <si>
    <t>中再保</t>
  </si>
  <si>
    <t>第一保</t>
  </si>
  <si>
    <t>統一證</t>
  </si>
  <si>
    <t>元富證</t>
  </si>
  <si>
    <t>三商壽</t>
  </si>
  <si>
    <t>華南金</t>
  </si>
  <si>
    <t>富邦金</t>
  </si>
  <si>
    <t>國泰金</t>
  </si>
  <si>
    <t>開發金</t>
  </si>
  <si>
    <t>玉山金</t>
  </si>
  <si>
    <t>元大金</t>
  </si>
  <si>
    <t>兆豐金</t>
  </si>
  <si>
    <t>台新金</t>
  </si>
  <si>
    <t>新光金</t>
  </si>
  <si>
    <t>國票金</t>
  </si>
  <si>
    <t>永豐金</t>
  </si>
  <si>
    <t>中信金</t>
  </si>
  <si>
    <t>第一金</t>
  </si>
  <si>
    <t>欣欣</t>
  </si>
  <si>
    <t>遠百</t>
  </si>
  <si>
    <t>匯僑</t>
  </si>
  <si>
    <t>三商</t>
  </si>
  <si>
    <t>高林</t>
  </si>
  <si>
    <t>特力</t>
  </si>
  <si>
    <t>統領</t>
  </si>
  <si>
    <t>麗嬰房</t>
  </si>
  <si>
    <t>統一超</t>
  </si>
  <si>
    <t>農林</t>
  </si>
  <si>
    <t>潤泰全</t>
  </si>
  <si>
    <t>滿心</t>
  </si>
  <si>
    <t>鼎固-KY</t>
  </si>
  <si>
    <t>東凌-KY</t>
  </si>
  <si>
    <t>誠品生活</t>
  </si>
  <si>
    <t>紅馬-KY</t>
  </si>
  <si>
    <t>淘帝-KY</t>
  </si>
  <si>
    <t>客思達-KY</t>
  </si>
  <si>
    <t>歐格</t>
  </si>
  <si>
    <t>健和興</t>
  </si>
  <si>
    <t>豐達科</t>
  </si>
  <si>
    <t>神基</t>
  </si>
  <si>
    <t>晶豪科</t>
  </si>
  <si>
    <t>大立光</t>
  </si>
  <si>
    <t>華立</t>
  </si>
  <si>
    <t>今皓</t>
  </si>
  <si>
    <t>晟銘電</t>
  </si>
  <si>
    <t>聯陽</t>
  </si>
  <si>
    <t>全漢</t>
  </si>
  <si>
    <t>嘉晶</t>
  </si>
  <si>
    <t>奇鋐</t>
  </si>
  <si>
    <t>同開</t>
  </si>
  <si>
    <t>亞光</t>
  </si>
  <si>
    <t>鴻名</t>
  </si>
  <si>
    <t>威強電</t>
  </si>
  <si>
    <t>信邦</t>
  </si>
  <si>
    <t>憶聲</t>
  </si>
  <si>
    <t>星通</t>
  </si>
  <si>
    <t>禾伸堂</t>
  </si>
  <si>
    <t>盛達</t>
  </si>
  <si>
    <t>增你強</t>
  </si>
  <si>
    <t>零壹</t>
  </si>
  <si>
    <t>德律</t>
  </si>
  <si>
    <t>佰鴻</t>
  </si>
  <si>
    <t>偉訓</t>
  </si>
  <si>
    <t>威健</t>
  </si>
  <si>
    <t>聯詠</t>
  </si>
  <si>
    <t>智原</t>
  </si>
  <si>
    <t>文曄</t>
  </si>
  <si>
    <t>欣興</t>
  </si>
  <si>
    <t>全台</t>
  </si>
  <si>
    <t>遠見</t>
  </si>
  <si>
    <t>揚智</t>
  </si>
  <si>
    <t>晶技</t>
  </si>
  <si>
    <t>科風</t>
  </si>
  <si>
    <t>健鼎</t>
  </si>
  <si>
    <t>台灣大</t>
  </si>
  <si>
    <t>建碁</t>
  </si>
  <si>
    <t>訊舟</t>
  </si>
  <si>
    <t>益登</t>
  </si>
  <si>
    <t>和鑫</t>
  </si>
  <si>
    <t>鈺德</t>
  </si>
  <si>
    <t>力特</t>
  </si>
  <si>
    <t>夆典</t>
  </si>
  <si>
    <t>立萬利</t>
  </si>
  <si>
    <t>蔚華科</t>
  </si>
  <si>
    <t>總太</t>
  </si>
  <si>
    <t>喬鼎</t>
  </si>
  <si>
    <t>立德</t>
  </si>
  <si>
    <t>華晶科</t>
  </si>
  <si>
    <t>銘異</t>
  </si>
  <si>
    <t>建漢</t>
  </si>
  <si>
    <t>泰偉</t>
  </si>
  <si>
    <t>李洲</t>
  </si>
  <si>
    <t>全域</t>
  </si>
  <si>
    <t>美磊</t>
  </si>
  <si>
    <t>協禧</t>
  </si>
  <si>
    <t>僑威</t>
  </si>
  <si>
    <t>聯亞</t>
  </si>
  <si>
    <t>網龍</t>
  </si>
  <si>
    <t>華義</t>
  </si>
  <si>
    <t>艾訊</t>
  </si>
  <si>
    <t>遠昇</t>
  </si>
  <si>
    <t>日電貿</t>
  </si>
  <si>
    <t>鴻碩</t>
  </si>
  <si>
    <t>港建</t>
  </si>
  <si>
    <t>聯傑</t>
  </si>
  <si>
    <t>及成</t>
  </si>
  <si>
    <t>穩懋</t>
  </si>
  <si>
    <t>好德</t>
  </si>
  <si>
    <t>寶島極</t>
  </si>
  <si>
    <t>進階</t>
  </si>
  <si>
    <t>笙泉</t>
  </si>
  <si>
    <t>昇銳</t>
  </si>
  <si>
    <t>一零四</t>
  </si>
  <si>
    <t>弘塑</t>
  </si>
  <si>
    <t>晶宏</t>
  </si>
  <si>
    <t>新揚科</t>
  </si>
  <si>
    <t>正達</t>
  </si>
  <si>
    <t>璟德</t>
  </si>
  <si>
    <t>精確</t>
  </si>
  <si>
    <t>波若威</t>
  </si>
  <si>
    <t>景岳</t>
  </si>
  <si>
    <t>大量</t>
  </si>
  <si>
    <t>亞信</t>
  </si>
  <si>
    <t>新洲</t>
  </si>
  <si>
    <t>基亞</t>
  </si>
  <si>
    <t>鑫龍騰</t>
  </si>
  <si>
    <t>景碩</t>
  </si>
  <si>
    <t>和進</t>
  </si>
  <si>
    <t>樺晟</t>
  </si>
  <si>
    <t>佰研</t>
  </si>
  <si>
    <t>耀勝</t>
  </si>
  <si>
    <t>全科</t>
  </si>
  <si>
    <t>順達</t>
  </si>
  <si>
    <t>茂訊</t>
  </si>
  <si>
    <t>優群</t>
  </si>
  <si>
    <t>大學光</t>
  </si>
  <si>
    <t>倚強</t>
  </si>
  <si>
    <t>台嘉碩</t>
  </si>
  <si>
    <t>三顧</t>
  </si>
  <si>
    <t>至寶電</t>
  </si>
  <si>
    <t>原相</t>
  </si>
  <si>
    <t>金麗科</t>
  </si>
  <si>
    <t>晟鈦</t>
  </si>
  <si>
    <t>錦明</t>
  </si>
  <si>
    <t>緯創</t>
  </si>
  <si>
    <t>昱捷</t>
  </si>
  <si>
    <t>光環</t>
  </si>
  <si>
    <t>千如</t>
  </si>
  <si>
    <t>海灣</t>
  </si>
  <si>
    <t>虹冠電</t>
  </si>
  <si>
    <t>鑫創</t>
  </si>
  <si>
    <t>威剛</t>
  </si>
  <si>
    <t>欣銓</t>
  </si>
  <si>
    <t>台星科</t>
  </si>
  <si>
    <t>昇陽</t>
  </si>
  <si>
    <t>海德威</t>
  </si>
  <si>
    <t>東碩</t>
  </si>
  <si>
    <t>宇環</t>
  </si>
  <si>
    <t>太普高</t>
  </si>
  <si>
    <t>微端</t>
  </si>
  <si>
    <t>廣寰科</t>
  </si>
  <si>
    <t>點晶</t>
  </si>
  <si>
    <t>宜特</t>
  </si>
  <si>
    <t>東浦</t>
  </si>
  <si>
    <t>鈊象</t>
  </si>
  <si>
    <t>英濟</t>
  </si>
  <si>
    <t>勝德</t>
  </si>
  <si>
    <t>杭特</t>
  </si>
  <si>
    <t>帛漢</t>
  </si>
  <si>
    <t>岱稜</t>
  </si>
  <si>
    <t>昇貿</t>
  </si>
  <si>
    <t>鼎天</t>
  </si>
  <si>
    <t>聯德</t>
  </si>
  <si>
    <t>佳穎</t>
  </si>
  <si>
    <t>閎暉</t>
  </si>
  <si>
    <t>弘憶股</t>
  </si>
  <si>
    <t>斐成</t>
  </si>
  <si>
    <t>尼克森</t>
  </si>
  <si>
    <t>同泰</t>
  </si>
  <si>
    <t>建舜電</t>
  </si>
  <si>
    <t>加百裕</t>
  </si>
  <si>
    <t>雙鴻</t>
  </si>
  <si>
    <t>旭品</t>
  </si>
  <si>
    <t>幸康</t>
  </si>
  <si>
    <t>泰碩</t>
  </si>
  <si>
    <t>泰谷</t>
  </si>
  <si>
    <t>麗清</t>
  </si>
  <si>
    <t>律勝</t>
  </si>
  <si>
    <t>奇偶</t>
  </si>
  <si>
    <t>尚立</t>
  </si>
  <si>
    <t>先進光</t>
  </si>
  <si>
    <t>上詮</t>
  </si>
  <si>
    <t>典範</t>
  </si>
  <si>
    <t>熱映</t>
  </si>
  <si>
    <t>精材</t>
  </si>
  <si>
    <t>新日興</t>
  </si>
  <si>
    <t>彬台</t>
  </si>
  <si>
    <t>明泰</t>
  </si>
  <si>
    <t>新世紀</t>
  </si>
  <si>
    <t>崇越電</t>
  </si>
  <si>
    <t>旭軟</t>
  </si>
  <si>
    <t>漢科</t>
  </si>
  <si>
    <t>玉晶光</t>
  </si>
  <si>
    <t>京鼎</t>
  </si>
  <si>
    <t>融程電</t>
  </si>
  <si>
    <t>譁裕</t>
  </si>
  <si>
    <t>台興</t>
  </si>
  <si>
    <t>光燿科</t>
  </si>
  <si>
    <t>長天</t>
  </si>
  <si>
    <t>台端</t>
  </si>
  <si>
    <t>哲固</t>
  </si>
  <si>
    <t>榮創</t>
  </si>
  <si>
    <t>類比科</t>
  </si>
  <si>
    <t>聯一光</t>
  </si>
  <si>
    <t>創意</t>
  </si>
  <si>
    <t>利機</t>
  </si>
  <si>
    <t>聯鈞</t>
  </si>
  <si>
    <t>益通</t>
  </si>
  <si>
    <t>晶睿</t>
  </si>
  <si>
    <t>由田</t>
  </si>
  <si>
    <t>祥業</t>
  </si>
  <si>
    <t>致振</t>
  </si>
  <si>
    <t>安勤</t>
  </si>
  <si>
    <t>群創</t>
  </si>
  <si>
    <t>力致</t>
  </si>
  <si>
    <t>崧騰</t>
  </si>
  <si>
    <t>森寶</t>
  </si>
  <si>
    <t>單井</t>
  </si>
  <si>
    <t>昇達科</t>
  </si>
  <si>
    <t>長盛</t>
  </si>
  <si>
    <t>誠研</t>
  </si>
  <si>
    <t>陽程</t>
  </si>
  <si>
    <t>環天科</t>
  </si>
  <si>
    <t>維熹</t>
  </si>
  <si>
    <t>揚明光</t>
  </si>
  <si>
    <t>位速</t>
  </si>
  <si>
    <t>矽瑪</t>
  </si>
  <si>
    <t>能緹</t>
  </si>
  <si>
    <t>昱晶</t>
  </si>
  <si>
    <t>華擎</t>
  </si>
  <si>
    <t>亞帝歐</t>
  </si>
  <si>
    <t>柏騰</t>
  </si>
  <si>
    <t>綠能</t>
  </si>
  <si>
    <t>振維</t>
  </si>
  <si>
    <t>鴻翊</t>
  </si>
  <si>
    <t>宏森</t>
  </si>
  <si>
    <t>迎輝</t>
  </si>
  <si>
    <t>凡甲</t>
  </si>
  <si>
    <t>聚積</t>
  </si>
  <si>
    <t>安馳</t>
  </si>
  <si>
    <t>力旺</t>
  </si>
  <si>
    <t>先益</t>
  </si>
  <si>
    <t>台勝科</t>
  </si>
  <si>
    <t>嘉澤</t>
  </si>
  <si>
    <t>晶彩科</t>
  </si>
  <si>
    <t>誠創</t>
  </si>
  <si>
    <t>堡達</t>
  </si>
  <si>
    <t>曜越</t>
  </si>
  <si>
    <t>西柏</t>
  </si>
  <si>
    <t>敦泰</t>
  </si>
  <si>
    <t>宇峻</t>
  </si>
  <si>
    <t>兆利</t>
  </si>
  <si>
    <t>聯穎</t>
  </si>
  <si>
    <t>世禾</t>
  </si>
  <si>
    <t>同致</t>
  </si>
  <si>
    <t>(重鳥)鵬</t>
  </si>
  <si>
    <t>禾瑞亞</t>
  </si>
  <si>
    <t>嘉威</t>
  </si>
  <si>
    <t>神準</t>
  </si>
  <si>
    <t>昇陽光電</t>
  </si>
  <si>
    <t>頂晶科</t>
  </si>
  <si>
    <t>牧德</t>
  </si>
  <si>
    <t>其陽</t>
  </si>
  <si>
    <t>逸昌</t>
  </si>
  <si>
    <t>大塚</t>
  </si>
  <si>
    <t>新日光</t>
  </si>
  <si>
    <t>泓格</t>
  </si>
  <si>
    <t>尚志</t>
  </si>
  <si>
    <t>友威科</t>
  </si>
  <si>
    <t>博磊</t>
  </si>
  <si>
    <t>辛耘</t>
  </si>
  <si>
    <t>閎康</t>
  </si>
  <si>
    <t>通嘉</t>
  </si>
  <si>
    <t>艾笛森</t>
  </si>
  <si>
    <t>力銘</t>
  </si>
  <si>
    <t>磐儀</t>
  </si>
  <si>
    <t>智易</t>
  </si>
  <si>
    <t>宏致</t>
  </si>
  <si>
    <t>谷崧</t>
  </si>
  <si>
    <t>東林</t>
  </si>
  <si>
    <t>鼎翰</t>
  </si>
  <si>
    <t>安可</t>
  </si>
  <si>
    <t>碩天</t>
  </si>
  <si>
    <t>洋華</t>
  </si>
  <si>
    <t>富晶通</t>
  </si>
  <si>
    <t>光頡</t>
  </si>
  <si>
    <t>西勝</t>
  </si>
  <si>
    <t>盈正</t>
  </si>
  <si>
    <t>群富通</t>
  </si>
  <si>
    <t>新鉅科</t>
  </si>
  <si>
    <t>晟楠</t>
  </si>
  <si>
    <t>研勤</t>
  </si>
  <si>
    <t>駿熠電</t>
  </si>
  <si>
    <t>達邁</t>
  </si>
  <si>
    <t>艾恩特</t>
  </si>
  <si>
    <t>精聯</t>
  </si>
  <si>
    <t>健策</t>
  </si>
  <si>
    <t>世芯-KY</t>
  </si>
  <si>
    <t>鑫科</t>
  </si>
  <si>
    <t>安瑞-KY</t>
  </si>
  <si>
    <t>貿聯-KY</t>
  </si>
  <si>
    <t>光耀</t>
  </si>
  <si>
    <t>圓展</t>
  </si>
  <si>
    <t>康聯訊</t>
  </si>
  <si>
    <t>TPK-KY</t>
  </si>
  <si>
    <t>德微</t>
  </si>
  <si>
    <t>新至陞</t>
  </si>
  <si>
    <t>家登</t>
  </si>
  <si>
    <t>亞太電</t>
  </si>
  <si>
    <t>榮昌</t>
  </si>
  <si>
    <t>元創精密</t>
  </si>
  <si>
    <t>達能</t>
  </si>
  <si>
    <t>歐買尬</t>
  </si>
  <si>
    <t>湧德</t>
  </si>
  <si>
    <t>碩禾</t>
  </si>
  <si>
    <t>營邦</t>
  </si>
  <si>
    <t>海華</t>
  </si>
  <si>
    <t>隆達</t>
  </si>
  <si>
    <t>大眾控</t>
  </si>
  <si>
    <t>大聯大</t>
  </si>
  <si>
    <t>欣陸</t>
  </si>
  <si>
    <t>合勤控</t>
  </si>
  <si>
    <t>永信</t>
  </si>
  <si>
    <t>神達</t>
  </si>
  <si>
    <t>漢磊</t>
  </si>
  <si>
    <t>上緯投控</t>
  </si>
  <si>
    <t>永日</t>
  </si>
  <si>
    <t>百略</t>
  </si>
  <si>
    <t>佳醫</t>
  </si>
  <si>
    <t>東洋</t>
  </si>
  <si>
    <t>雃博</t>
  </si>
  <si>
    <t>邦特</t>
  </si>
  <si>
    <t>懷特</t>
  </si>
  <si>
    <t>穆拉德加捷</t>
  </si>
  <si>
    <t>聯上</t>
  </si>
  <si>
    <t>健喬</t>
  </si>
  <si>
    <t>明基醫</t>
  </si>
  <si>
    <t>旭富</t>
  </si>
  <si>
    <t>友華</t>
  </si>
  <si>
    <t>優盛</t>
  </si>
  <si>
    <t>晟德</t>
  </si>
  <si>
    <t>太醫</t>
  </si>
  <si>
    <t>天良</t>
  </si>
  <si>
    <t>中天</t>
  </si>
  <si>
    <t>聯合</t>
  </si>
  <si>
    <t>健亞</t>
  </si>
  <si>
    <t>晶宇</t>
  </si>
  <si>
    <t>亞諾法</t>
  </si>
  <si>
    <t>麗豐-KY</t>
  </si>
  <si>
    <t>曜亞</t>
  </si>
  <si>
    <t>馬光-KY</t>
  </si>
  <si>
    <t>龍燈-KY</t>
  </si>
  <si>
    <t>國光生</t>
  </si>
  <si>
    <t>康聯-KY</t>
  </si>
  <si>
    <t>中裕</t>
  </si>
  <si>
    <t>台微體</t>
  </si>
  <si>
    <t>鈺緯</t>
  </si>
  <si>
    <t>康樂-KY</t>
  </si>
  <si>
    <t>太景*-KY</t>
  </si>
  <si>
    <t>創源</t>
  </si>
  <si>
    <t>聿新科</t>
  </si>
  <si>
    <t>智擎</t>
  </si>
  <si>
    <t>鐿鈦</t>
  </si>
  <si>
    <t>承業醫</t>
  </si>
  <si>
    <t>展旺</t>
  </si>
  <si>
    <t>醣聯</t>
  </si>
  <si>
    <t>瑞基</t>
  </si>
  <si>
    <t>久裕</t>
  </si>
  <si>
    <t>浩鼎</t>
  </si>
  <si>
    <t>杏一</t>
  </si>
  <si>
    <t>安成藥</t>
  </si>
  <si>
    <t>福永生技</t>
  </si>
  <si>
    <t>安克</t>
  </si>
  <si>
    <t>佐登-KY</t>
  </si>
  <si>
    <t>杏國</t>
  </si>
  <si>
    <t>環瑞醫</t>
  </si>
  <si>
    <t>中華食</t>
  </si>
  <si>
    <t>環泰</t>
  </si>
  <si>
    <t>信立</t>
  </si>
  <si>
    <t>勝昱</t>
  </si>
  <si>
    <t>世坤</t>
  </si>
  <si>
    <t>炎洲</t>
  </si>
  <si>
    <t>東隆興</t>
  </si>
  <si>
    <t>福大</t>
  </si>
  <si>
    <t>新昕纖</t>
  </si>
  <si>
    <t>飛寶企業</t>
  </si>
  <si>
    <t>如興</t>
  </si>
  <si>
    <t>台原藥</t>
  </si>
  <si>
    <t>三圓</t>
  </si>
  <si>
    <t>金洲</t>
  </si>
  <si>
    <t>光明</t>
  </si>
  <si>
    <t>利勤</t>
  </si>
  <si>
    <t>聚紡</t>
  </si>
  <si>
    <t>耀億</t>
  </si>
  <si>
    <t>銘旺實</t>
  </si>
  <si>
    <t>興采</t>
  </si>
  <si>
    <t>廣越</t>
  </si>
  <si>
    <t>健信</t>
  </si>
  <si>
    <t>金雨</t>
  </si>
  <si>
    <t>崇友</t>
  </si>
  <si>
    <t>高鋒</t>
  </si>
  <si>
    <t>福裕</t>
  </si>
  <si>
    <t>永彰</t>
  </si>
  <si>
    <t>東台</t>
  </si>
  <si>
    <t>方土霖</t>
  </si>
  <si>
    <t>江興鍛</t>
  </si>
  <si>
    <t>宏易</t>
  </si>
  <si>
    <t>瑞智</t>
  </si>
  <si>
    <t>協易機</t>
  </si>
  <si>
    <t>慶騰</t>
  </si>
  <si>
    <t>至興</t>
  </si>
  <si>
    <t>拓凱</t>
  </si>
  <si>
    <t>晟田</t>
  </si>
  <si>
    <t>科嶠</t>
  </si>
  <si>
    <t>萬在</t>
  </si>
  <si>
    <t>銘鈺</t>
  </si>
  <si>
    <t>桓達</t>
  </si>
  <si>
    <t>長佳</t>
  </si>
  <si>
    <t>智伸科</t>
  </si>
  <si>
    <t>力達-KY</t>
  </si>
  <si>
    <t>橙的</t>
  </si>
  <si>
    <t>氣立</t>
  </si>
  <si>
    <t>旭然</t>
  </si>
  <si>
    <t>永新-KY</t>
  </si>
  <si>
    <t>唐鋒</t>
  </si>
  <si>
    <t>中美實</t>
  </si>
  <si>
    <t>大恭</t>
  </si>
  <si>
    <t>磐亞</t>
  </si>
  <si>
    <t>永純</t>
  </si>
  <si>
    <t>南璋</t>
  </si>
  <si>
    <t>永捷</t>
  </si>
  <si>
    <t>大立</t>
  </si>
  <si>
    <t>德淵</t>
  </si>
  <si>
    <t>美琪瑪</t>
  </si>
  <si>
    <t>國精化</t>
  </si>
  <si>
    <t>信昌化</t>
  </si>
  <si>
    <t>永昕</t>
  </si>
  <si>
    <t>雙美</t>
  </si>
  <si>
    <t>熒茂</t>
  </si>
  <si>
    <t>豪展</t>
  </si>
  <si>
    <t>泰博</t>
  </si>
  <si>
    <t>華廣</t>
  </si>
  <si>
    <t>康普</t>
  </si>
  <si>
    <t>合一</t>
  </si>
  <si>
    <t>合富-KY</t>
  </si>
  <si>
    <t>台耀</t>
  </si>
  <si>
    <t>強生</t>
  </si>
  <si>
    <t>國碳科</t>
  </si>
  <si>
    <t>三福化</t>
  </si>
  <si>
    <t>材料-KY</t>
  </si>
  <si>
    <t>VHQ-KY</t>
  </si>
  <si>
    <t>大略-KY</t>
  </si>
  <si>
    <t>昇華</t>
  </si>
  <si>
    <t>聯光通</t>
  </si>
  <si>
    <t>遠傳</t>
  </si>
  <si>
    <t>台聯電</t>
  </si>
  <si>
    <t>正文</t>
  </si>
  <si>
    <t>富宇</t>
  </si>
  <si>
    <t>前鼎</t>
  </si>
  <si>
    <t>新復興</t>
  </si>
  <si>
    <t>德英</t>
  </si>
  <si>
    <t>聯德控股-KY</t>
  </si>
  <si>
    <t>致伸</t>
  </si>
  <si>
    <t>事欣科</t>
  </si>
  <si>
    <t>新唐</t>
  </si>
  <si>
    <t>欣厚-KY</t>
  </si>
  <si>
    <t>泰鼎-KY</t>
  </si>
  <si>
    <t>燦星網</t>
  </si>
  <si>
    <t>友輝</t>
  </si>
  <si>
    <t>太極</t>
  </si>
  <si>
    <t>茂林-KY</t>
  </si>
  <si>
    <t>和碩</t>
  </si>
  <si>
    <t>亞電</t>
  </si>
  <si>
    <t>嘉彰</t>
  </si>
  <si>
    <t>康控-KY</t>
  </si>
  <si>
    <t>兆遠</t>
  </si>
  <si>
    <t>辣椒</t>
  </si>
  <si>
    <t>昂寶-KY</t>
  </si>
  <si>
    <t>凌通</t>
  </si>
  <si>
    <t>緯軟</t>
  </si>
  <si>
    <t>光鋐</t>
  </si>
  <si>
    <t>臻鼎-KY</t>
  </si>
  <si>
    <t>奇美材</t>
  </si>
  <si>
    <t>商店街</t>
  </si>
  <si>
    <t>譜瑞-KY</t>
  </si>
  <si>
    <t>立積</t>
  </si>
  <si>
    <t>IET-KY</t>
  </si>
  <si>
    <t>湯石照明</t>
  </si>
  <si>
    <t>廣穎</t>
  </si>
  <si>
    <t>亞泰</t>
  </si>
  <si>
    <t>佳凌</t>
  </si>
  <si>
    <t>眾達-KY</t>
  </si>
  <si>
    <t>華星光</t>
  </si>
  <si>
    <t>科納-KY</t>
  </si>
  <si>
    <t>科誠</t>
  </si>
  <si>
    <t>環宇-KY</t>
  </si>
  <si>
    <t>傳奇</t>
  </si>
  <si>
    <t>晶達</t>
  </si>
  <si>
    <t>鑫禾</t>
  </si>
  <si>
    <t>三星</t>
  </si>
  <si>
    <t>榮剛</t>
  </si>
  <si>
    <t>強新</t>
  </si>
  <si>
    <t>建錩</t>
  </si>
  <si>
    <t>華祺</t>
  </si>
  <si>
    <t>松和</t>
  </si>
  <si>
    <t>富強</t>
  </si>
  <si>
    <t>凱衛</t>
  </si>
  <si>
    <t>力新</t>
  </si>
  <si>
    <t>訊連</t>
  </si>
  <si>
    <t>漢康</t>
  </si>
  <si>
    <t>坤悅</t>
  </si>
  <si>
    <t>新鼎</t>
  </si>
  <si>
    <t>寶碩</t>
  </si>
  <si>
    <t>蒙恬</t>
  </si>
  <si>
    <t>凌網</t>
  </si>
  <si>
    <t>亞昕</t>
  </si>
  <si>
    <t>科嘉-KY</t>
  </si>
  <si>
    <t>東科-KY</t>
  </si>
  <si>
    <t>立凱-KY</t>
  </si>
  <si>
    <t>雷笛克光學</t>
  </si>
  <si>
    <t>達興材料</t>
  </si>
  <si>
    <t>乙盛-KY</t>
  </si>
  <si>
    <t>智晶</t>
  </si>
  <si>
    <t>天鉞電</t>
  </si>
  <si>
    <t>美桀</t>
  </si>
  <si>
    <t>虹堡</t>
  </si>
  <si>
    <t>清惠</t>
  </si>
  <si>
    <t>智崴</t>
  </si>
  <si>
    <t>鎧勝-KY</t>
  </si>
  <si>
    <t>祥碩</t>
  </si>
  <si>
    <t>笙科</t>
  </si>
  <si>
    <t>信驊</t>
  </si>
  <si>
    <t>達輝-KY</t>
  </si>
  <si>
    <t>尚凡</t>
  </si>
  <si>
    <t>大峽谷-KY</t>
  </si>
  <si>
    <t>jpp-KY</t>
  </si>
  <si>
    <t>界霖</t>
  </si>
  <si>
    <t>數字</t>
  </si>
  <si>
    <t>豐祥-KY</t>
  </si>
  <si>
    <t>宜鼎</t>
  </si>
  <si>
    <t>邑昇</t>
  </si>
  <si>
    <t>寶得利</t>
  </si>
  <si>
    <t>太欣</t>
  </si>
  <si>
    <t>鼎創達</t>
  </si>
  <si>
    <t>敦南</t>
  </si>
  <si>
    <t>桂盟</t>
  </si>
  <si>
    <t>系統電</t>
  </si>
  <si>
    <t>天剛</t>
  </si>
  <si>
    <t>寶島科</t>
  </si>
  <si>
    <t>世紀</t>
  </si>
  <si>
    <t>光聯</t>
  </si>
  <si>
    <t>凱美</t>
  </si>
  <si>
    <t>友銓</t>
  </si>
  <si>
    <t>士開</t>
  </si>
  <si>
    <t>華容</t>
  </si>
  <si>
    <t>建榮</t>
  </si>
  <si>
    <t>立衛</t>
  </si>
  <si>
    <t>天揚</t>
  </si>
  <si>
    <t>世界</t>
  </si>
  <si>
    <t>系通</t>
  </si>
  <si>
    <t>先豐</t>
  </si>
  <si>
    <t>鈺創</t>
  </si>
  <si>
    <t>台林</t>
  </si>
  <si>
    <t>佳總</t>
  </si>
  <si>
    <t>協益</t>
  </si>
  <si>
    <t>力麗店</t>
  </si>
  <si>
    <t>中光電</t>
  </si>
  <si>
    <t>合正</t>
  </si>
  <si>
    <t>金利</t>
  </si>
  <si>
    <t>青雲</t>
  </si>
  <si>
    <t>中磊</t>
  </si>
  <si>
    <t>應華</t>
  </si>
  <si>
    <t>中菲</t>
  </si>
  <si>
    <t>國眾</t>
  </si>
  <si>
    <t>台半</t>
  </si>
  <si>
    <t>振發</t>
  </si>
  <si>
    <t>達威</t>
  </si>
  <si>
    <t>崇越</t>
  </si>
  <si>
    <t>東友</t>
  </si>
  <si>
    <t>高技</t>
  </si>
  <si>
    <t>均豪</t>
  </si>
  <si>
    <t>寶聯通</t>
  </si>
  <si>
    <t>佶優</t>
  </si>
  <si>
    <t>宣德</t>
  </si>
  <si>
    <t>同協</t>
  </si>
  <si>
    <t>霖宏</t>
  </si>
  <si>
    <t>富驊</t>
  </si>
  <si>
    <t>凱鈺</t>
  </si>
  <si>
    <t>瀚宇博</t>
  </si>
  <si>
    <t>松翰</t>
  </si>
  <si>
    <t>聰泰</t>
  </si>
  <si>
    <t>德宏</t>
  </si>
  <si>
    <t>智冠</t>
  </si>
  <si>
    <t>統盟</t>
  </si>
  <si>
    <t>華韡</t>
  </si>
  <si>
    <t>中美晶</t>
  </si>
  <si>
    <t>慧友</t>
  </si>
  <si>
    <t>通泰</t>
  </si>
  <si>
    <t>松普</t>
  </si>
  <si>
    <t>彩富</t>
  </si>
  <si>
    <t>同亨</t>
  </si>
  <si>
    <t>連展</t>
  </si>
  <si>
    <t>三聯</t>
  </si>
  <si>
    <t>凱崴</t>
  </si>
  <si>
    <t>永信建</t>
  </si>
  <si>
    <t>德昌</t>
  </si>
  <si>
    <t>力麒</t>
  </si>
  <si>
    <t>三豐</t>
  </si>
  <si>
    <t>建國</t>
  </si>
  <si>
    <t>雙喜</t>
  </si>
  <si>
    <t>隆大</t>
  </si>
  <si>
    <t>力泰</t>
  </si>
  <si>
    <t>工信</t>
  </si>
  <si>
    <t>遠雄</t>
  </si>
  <si>
    <t>豐謙</t>
  </si>
  <si>
    <t>順天</t>
  </si>
  <si>
    <t>志嘉</t>
  </si>
  <si>
    <t>龍巖</t>
  </si>
  <si>
    <t>鄉林</t>
  </si>
  <si>
    <t>皇鼎</t>
  </si>
  <si>
    <t>長虹</t>
  </si>
  <si>
    <t>聖暉</t>
  </si>
  <si>
    <t>東明-KY</t>
  </si>
  <si>
    <t>崇佑-KY</t>
  </si>
  <si>
    <t>台聯櫃</t>
  </si>
  <si>
    <t>陸海</t>
  </si>
  <si>
    <t>中連貨</t>
  </si>
  <si>
    <t>遠雄港</t>
  </si>
  <si>
    <t>四維航</t>
  </si>
  <si>
    <t>中菲行</t>
  </si>
  <si>
    <t>劍湖山</t>
  </si>
  <si>
    <t>亞都</t>
  </si>
  <si>
    <t>老爺知</t>
  </si>
  <si>
    <t>鳳凰</t>
  </si>
  <si>
    <t>日盛金</t>
  </si>
  <si>
    <t>中租-KY</t>
  </si>
  <si>
    <t>台名</t>
  </si>
  <si>
    <t>合庫金</t>
  </si>
  <si>
    <t>德記</t>
  </si>
  <si>
    <t>全家</t>
  </si>
  <si>
    <t>寶雅</t>
  </si>
  <si>
    <t>南仁湖</t>
  </si>
  <si>
    <t>台南-KY</t>
  </si>
  <si>
    <t>大洋-KY</t>
  </si>
  <si>
    <t>群益證</t>
  </si>
  <si>
    <t>宏遠證</t>
  </si>
  <si>
    <t>康和證</t>
  </si>
  <si>
    <t>大展證</t>
  </si>
  <si>
    <t>大慶證</t>
  </si>
  <si>
    <t>元大期</t>
  </si>
  <si>
    <t>群益期</t>
  </si>
  <si>
    <t>福邦證</t>
  </si>
  <si>
    <t>合邦</t>
  </si>
  <si>
    <t>創惟</t>
  </si>
  <si>
    <t>華美</t>
  </si>
  <si>
    <t>競國</t>
  </si>
  <si>
    <t>亞元</t>
  </si>
  <si>
    <t>大宇資</t>
  </si>
  <si>
    <t>聚碩</t>
  </si>
  <si>
    <t>亞矽</t>
  </si>
  <si>
    <t>久威</t>
  </si>
  <si>
    <t>鎰勝</t>
  </si>
  <si>
    <t>彩晶</t>
  </si>
  <si>
    <t>迎廣</t>
  </si>
  <si>
    <t>建達</t>
  </si>
  <si>
    <t>達運</t>
  </si>
  <si>
    <t>新普</t>
  </si>
  <si>
    <t>擎邦</t>
  </si>
  <si>
    <t>上奇</t>
  </si>
  <si>
    <t>業強</t>
  </si>
  <si>
    <t>廣運</t>
  </si>
  <si>
    <t>信音</t>
  </si>
  <si>
    <t>九豪</t>
  </si>
  <si>
    <t>上福</t>
  </si>
  <si>
    <t>普誠</t>
  </si>
  <si>
    <t>悠克</t>
  </si>
  <si>
    <t>金橋</t>
  </si>
  <si>
    <t>萬旭</t>
  </si>
  <si>
    <t>富爾特</t>
  </si>
  <si>
    <t>茂達</t>
  </si>
  <si>
    <t>亞翔</t>
  </si>
  <si>
    <t>訊達</t>
  </si>
  <si>
    <t>柏承</t>
  </si>
  <si>
    <t>友勁</t>
  </si>
  <si>
    <t>振曜</t>
  </si>
  <si>
    <t>得利影</t>
  </si>
  <si>
    <t>勁永</t>
  </si>
  <si>
    <t>耕興</t>
  </si>
  <si>
    <t>頎邦</t>
  </si>
  <si>
    <t>驊宏資</t>
  </si>
  <si>
    <t>撼訊</t>
  </si>
  <si>
    <t>晉倫</t>
  </si>
  <si>
    <t>百一</t>
  </si>
  <si>
    <t>嘉聯益</t>
  </si>
  <si>
    <t>順發</t>
  </si>
  <si>
    <t>鈞寶</t>
  </si>
  <si>
    <t>松上</t>
  </si>
  <si>
    <t>禾昌</t>
  </si>
  <si>
    <t>欣技</t>
  </si>
  <si>
    <t>捷波</t>
  </si>
  <si>
    <t>華電網</t>
  </si>
  <si>
    <t>華興</t>
  </si>
  <si>
    <t>捷泰</t>
  </si>
  <si>
    <t>凌華</t>
  </si>
  <si>
    <t>久正</t>
  </si>
  <si>
    <t>宏齊</t>
  </si>
  <si>
    <t>昱泉</t>
  </si>
  <si>
    <t>統振</t>
  </si>
  <si>
    <t>亞銳士</t>
  </si>
  <si>
    <t>互億</t>
  </si>
  <si>
    <t>信昌電</t>
  </si>
  <si>
    <t>安碁</t>
  </si>
  <si>
    <t>立敦</t>
  </si>
  <si>
    <t>瑞儀</t>
  </si>
  <si>
    <t>達麗</t>
  </si>
  <si>
    <t>亞通</t>
  </si>
  <si>
    <t>橘子</t>
  </si>
  <si>
    <t>合晶</t>
  </si>
  <si>
    <t>關貿</t>
  </si>
  <si>
    <t>大豐電</t>
  </si>
  <si>
    <t>幃翔</t>
  </si>
  <si>
    <t>新潤</t>
  </si>
  <si>
    <t>萬潤</t>
  </si>
  <si>
    <t>廣明</t>
  </si>
  <si>
    <t>豐藝</t>
  </si>
  <si>
    <t>萬泰科</t>
  </si>
  <si>
    <t>精成科</t>
  </si>
  <si>
    <t>巨路</t>
  </si>
  <si>
    <t>育富</t>
  </si>
  <si>
    <t>詩肯</t>
  </si>
  <si>
    <t>帆宣</t>
  </si>
  <si>
    <t>佳必琪</t>
  </si>
  <si>
    <t>凌泰</t>
  </si>
  <si>
    <t>天品</t>
  </si>
  <si>
    <t>亞弘電</t>
  </si>
  <si>
    <t>盛群</t>
  </si>
  <si>
    <t>海韻電</t>
  </si>
  <si>
    <t>艾華</t>
  </si>
  <si>
    <t>詮欣</t>
  </si>
  <si>
    <t>飛捷</t>
  </si>
  <si>
    <t>雷科</t>
  </si>
  <si>
    <t>日揚</t>
  </si>
  <si>
    <t>今國光</t>
  </si>
  <si>
    <t>慶生</t>
  </si>
  <si>
    <t>理銘</t>
  </si>
  <si>
    <t>聯茂</t>
  </si>
  <si>
    <t>精誠</t>
  </si>
  <si>
    <t>和椿</t>
  </si>
  <si>
    <t>居易</t>
  </si>
  <si>
    <t>中探針</t>
  </si>
  <si>
    <t>豪勉</t>
  </si>
  <si>
    <t>富旺</t>
  </si>
  <si>
    <t>岳豐</t>
  </si>
  <si>
    <t>晉泰</t>
  </si>
  <si>
    <t>上揚</t>
  </si>
  <si>
    <t>旺矽</t>
  </si>
  <si>
    <t>聚鼎</t>
  </si>
  <si>
    <t>天瀚</t>
  </si>
  <si>
    <t>光鼎</t>
  </si>
  <si>
    <t>茂綸</t>
  </si>
  <si>
    <t>全譜</t>
  </si>
  <si>
    <t>研通</t>
  </si>
  <si>
    <t>超眾</t>
  </si>
  <si>
    <t>系微</t>
  </si>
  <si>
    <t>旺玖</t>
  </si>
  <si>
    <t>高僑</t>
  </si>
  <si>
    <t>華孚</t>
  </si>
  <si>
    <t>康呈</t>
  </si>
  <si>
    <t>驊訊</t>
  </si>
  <si>
    <t>勝麗</t>
  </si>
  <si>
    <t>力成</t>
  </si>
  <si>
    <t>松崗</t>
  </si>
  <si>
    <t>易通展</t>
  </si>
  <si>
    <t>立康</t>
  </si>
  <si>
    <t>迅杰</t>
  </si>
  <si>
    <t>茂迪</t>
  </si>
  <si>
    <t>立端</t>
  </si>
  <si>
    <t>臺龍</t>
  </si>
  <si>
    <t>淇譽電</t>
  </si>
  <si>
    <t>沛波</t>
  </si>
  <si>
    <t>定穎</t>
  </si>
  <si>
    <t>矽格</t>
  </si>
  <si>
    <t>百徽</t>
  </si>
  <si>
    <t>久元</t>
  </si>
  <si>
    <t>普萊德</t>
  </si>
  <si>
    <t>富裔</t>
  </si>
  <si>
    <t>方土昶</t>
  </si>
  <si>
    <t>泰詠</t>
  </si>
  <si>
    <t>台郡</t>
  </si>
  <si>
    <t>倍微</t>
  </si>
  <si>
    <t>同欣電</t>
  </si>
  <si>
    <t>台燿</t>
  </si>
  <si>
    <t>元山</t>
  </si>
  <si>
    <t>安鈦克</t>
  </si>
  <si>
    <t>宏正</t>
  </si>
  <si>
    <t>台表科</t>
  </si>
  <si>
    <t>胡連</t>
  </si>
  <si>
    <t>全國電</t>
  </si>
  <si>
    <t>康舒</t>
  </si>
  <si>
    <t>淳安</t>
  </si>
  <si>
    <t>佳邦</t>
  </si>
  <si>
    <t>啟碁</t>
  </si>
  <si>
    <t>元隆</t>
  </si>
  <si>
    <t>華上</t>
  </si>
  <si>
    <t>良維</t>
  </si>
  <si>
    <t>沛亨</t>
  </si>
  <si>
    <t>迅德</t>
  </si>
  <si>
    <t>智基</t>
  </si>
  <si>
    <t>崴強</t>
  </si>
  <si>
    <t>通訊-KY</t>
  </si>
  <si>
    <t>悅城</t>
  </si>
  <si>
    <t>旭隼</t>
  </si>
  <si>
    <t>晶焱</t>
  </si>
  <si>
    <t>群電</t>
  </si>
  <si>
    <t>樺漢</t>
  </si>
  <si>
    <t>矽力-KY</t>
  </si>
  <si>
    <t>韋僑</t>
  </si>
  <si>
    <t>京晨科</t>
  </si>
  <si>
    <t>君耀-KY</t>
  </si>
  <si>
    <t>統新</t>
  </si>
  <si>
    <t>光麗-KY</t>
  </si>
  <si>
    <t>今展科</t>
  </si>
  <si>
    <t>大中</t>
  </si>
  <si>
    <t>光聖</t>
  </si>
  <si>
    <t>元晶</t>
  </si>
  <si>
    <t>藥華藥</t>
  </si>
  <si>
    <t>鈺邦</t>
  </si>
  <si>
    <t>訊芯-KY</t>
  </si>
  <si>
    <t>康友-KY</t>
  </si>
  <si>
    <t>GIS-KY</t>
  </si>
  <si>
    <t>紘康</t>
  </si>
  <si>
    <t>神盾</t>
  </si>
  <si>
    <t>台數科</t>
  </si>
  <si>
    <t>威潤</t>
  </si>
  <si>
    <t>大樹</t>
  </si>
  <si>
    <t>宇智</t>
  </si>
  <si>
    <t>安集</t>
  </si>
  <si>
    <t>弘煜科</t>
  </si>
  <si>
    <t>點序</t>
  </si>
  <si>
    <t>互動</t>
  </si>
  <si>
    <t>環球晶</t>
  </si>
  <si>
    <t>九齊</t>
  </si>
  <si>
    <t>科懋</t>
  </si>
  <si>
    <t>益安</t>
  </si>
  <si>
    <t>南六</t>
  </si>
  <si>
    <t>台塑化</t>
  </si>
  <si>
    <t>雙邦</t>
  </si>
  <si>
    <t>惠光</t>
  </si>
  <si>
    <t>聚和</t>
  </si>
  <si>
    <t>精測</t>
  </si>
  <si>
    <t>啟發電</t>
  </si>
  <si>
    <t>芮特-KY</t>
  </si>
  <si>
    <t>達爾膚</t>
  </si>
  <si>
    <t>捷敏-KY</t>
  </si>
  <si>
    <t>愛普</t>
  </si>
  <si>
    <t>瑞耘</t>
  </si>
  <si>
    <t>晶心科</t>
  </si>
  <si>
    <t>順藥</t>
  </si>
  <si>
    <t>倉和</t>
  </si>
  <si>
    <t>隆中</t>
  </si>
  <si>
    <t>長華科</t>
  </si>
  <si>
    <t>易華電</t>
  </si>
  <si>
    <t>中美冠科-KY</t>
  </si>
  <si>
    <t>欣普羅</t>
  </si>
  <si>
    <t>宏觀</t>
  </si>
  <si>
    <t>醫揚</t>
  </si>
  <si>
    <t>富強鑫</t>
  </si>
  <si>
    <t>帝寶</t>
  </si>
  <si>
    <t>瀧澤科</t>
  </si>
  <si>
    <t>崑鼎</t>
  </si>
  <si>
    <t>邑錡</t>
  </si>
  <si>
    <t>台通</t>
  </si>
  <si>
    <t>矽創</t>
  </si>
  <si>
    <t>尖點</t>
  </si>
  <si>
    <t>佑華</t>
  </si>
  <si>
    <t>鈦昇</t>
  </si>
  <si>
    <t>光菱</t>
  </si>
  <si>
    <t>雷虎</t>
  </si>
  <si>
    <t>榮群</t>
  </si>
  <si>
    <t>長園科</t>
  </si>
  <si>
    <t>台虹</t>
  </si>
  <si>
    <t>九暘</t>
  </si>
  <si>
    <t>金山電</t>
  </si>
  <si>
    <t>蜜望實</t>
  </si>
  <si>
    <t>網家</t>
  </si>
  <si>
    <t>南電</t>
  </si>
  <si>
    <t>星雲</t>
  </si>
  <si>
    <t>德勝</t>
  </si>
  <si>
    <t>晶采</t>
  </si>
  <si>
    <t>廣積</t>
  </si>
  <si>
    <t>安國</t>
  </si>
  <si>
    <t>凱碩</t>
  </si>
  <si>
    <t>東捷</t>
  </si>
  <si>
    <t>來思達</t>
  </si>
  <si>
    <t>志旭</t>
  </si>
  <si>
    <t>全達</t>
  </si>
  <si>
    <t>元太</t>
  </si>
  <si>
    <t>長華</t>
  </si>
  <si>
    <t>陞泰</t>
  </si>
  <si>
    <t>鉅橡</t>
  </si>
  <si>
    <t>伍豐</t>
  </si>
  <si>
    <t>洛碁</t>
  </si>
  <si>
    <t>奧斯特</t>
  </si>
  <si>
    <t>致新</t>
  </si>
  <si>
    <t>瑞穎</t>
  </si>
  <si>
    <t>巨虹</t>
  </si>
  <si>
    <t>福華</t>
  </si>
  <si>
    <t>宏捷科</t>
  </si>
  <si>
    <t>華鎂鑫</t>
  </si>
  <si>
    <t>品安</t>
  </si>
  <si>
    <t>翔名</t>
  </si>
  <si>
    <t>建暐</t>
  </si>
  <si>
    <t>保銳</t>
  </si>
  <si>
    <t>擎亞</t>
  </si>
  <si>
    <t>常珵</t>
  </si>
  <si>
    <t>大世科</t>
  </si>
  <si>
    <t>華冠</t>
  </si>
  <si>
    <t>瀚荃</t>
  </si>
  <si>
    <t>凌巨</t>
  </si>
  <si>
    <t>博大</t>
  </si>
  <si>
    <t>華東</t>
  </si>
  <si>
    <t>立碁</t>
  </si>
  <si>
    <t>至上</t>
  </si>
  <si>
    <t>振樺電</t>
  </si>
  <si>
    <t>越峰</t>
  </si>
  <si>
    <t>福懋科</t>
  </si>
  <si>
    <t>正淩</t>
  </si>
  <si>
    <t>南茂</t>
  </si>
  <si>
    <t>博智</t>
  </si>
  <si>
    <t>達方</t>
  </si>
  <si>
    <t>天宇</t>
  </si>
  <si>
    <t>智捷</t>
  </si>
  <si>
    <t>加高</t>
  </si>
  <si>
    <t>精星</t>
  </si>
  <si>
    <t>無敵</t>
  </si>
  <si>
    <t>勤誠</t>
  </si>
  <si>
    <t>志超</t>
  </si>
  <si>
    <t>明基材</t>
  </si>
  <si>
    <t>寶一</t>
  </si>
  <si>
    <t>新漢</t>
  </si>
  <si>
    <t>華宏</t>
  </si>
  <si>
    <t>菱光</t>
  </si>
  <si>
    <t>朋程</t>
  </si>
  <si>
    <t>富鼎</t>
  </si>
  <si>
    <t>宇瞻</t>
  </si>
  <si>
    <t>商丞</t>
  </si>
  <si>
    <t>生展</t>
  </si>
  <si>
    <t>英格爾</t>
  </si>
  <si>
    <t>泰藝</t>
  </si>
  <si>
    <t>尚茂</t>
  </si>
  <si>
    <t>群聯</t>
  </si>
  <si>
    <t>日友</t>
  </si>
  <si>
    <t>恒耀</t>
  </si>
  <si>
    <t>冠好</t>
  </si>
  <si>
    <t>金居</t>
  </si>
  <si>
    <t>羅昇</t>
  </si>
  <si>
    <t>千附</t>
  </si>
  <si>
    <t>金益鼎</t>
  </si>
  <si>
    <t>白紗科</t>
  </si>
  <si>
    <t>盛弘</t>
  </si>
  <si>
    <t>百和興業-KY</t>
  </si>
  <si>
    <t>金可-KY</t>
  </si>
  <si>
    <t>商之器</t>
  </si>
  <si>
    <t>森田</t>
  </si>
  <si>
    <t>福貞-KY</t>
  </si>
  <si>
    <t>大國鋼</t>
  </si>
  <si>
    <t>實威</t>
  </si>
  <si>
    <t>捷必勝-KY</t>
  </si>
  <si>
    <t>明揚</t>
  </si>
  <si>
    <t>旭源</t>
  </si>
  <si>
    <t>可寧衛</t>
  </si>
  <si>
    <t>保綠-KY</t>
  </si>
  <si>
    <t>惠普</t>
  </si>
  <si>
    <t>紅木-KY</t>
  </si>
  <si>
    <t>基勝-KY</t>
  </si>
  <si>
    <t>金麗-KY</t>
  </si>
  <si>
    <t>匯鑽科</t>
  </si>
  <si>
    <t>東生華</t>
  </si>
  <si>
    <t>弘帆</t>
  </si>
  <si>
    <t>鉅邁</t>
  </si>
  <si>
    <t>大江</t>
  </si>
  <si>
    <t>大地-KY</t>
  </si>
  <si>
    <t>威宏-KY</t>
  </si>
  <si>
    <t>阿瘦</t>
  </si>
  <si>
    <t>綠河-KY</t>
  </si>
  <si>
    <t>華研</t>
  </si>
  <si>
    <t>霹靂</t>
  </si>
  <si>
    <t>富邦媒</t>
  </si>
  <si>
    <t>大拓-KY</t>
  </si>
  <si>
    <t>柏文</t>
  </si>
  <si>
    <t>潤泰材</t>
  </si>
  <si>
    <t>億豐</t>
  </si>
  <si>
    <t>美吉吉-KY</t>
  </si>
  <si>
    <t>波力-KY</t>
  </si>
  <si>
    <t>夠麻吉</t>
  </si>
  <si>
    <t>山林水</t>
  </si>
  <si>
    <t>創業家</t>
  </si>
  <si>
    <t>政伸</t>
  </si>
  <si>
    <t>吉源-KY</t>
  </si>
  <si>
    <t>裕國</t>
  </si>
  <si>
    <t>花王</t>
  </si>
  <si>
    <t>欣雄</t>
  </si>
  <si>
    <t>全銓</t>
  </si>
  <si>
    <t>光隆</t>
  </si>
  <si>
    <t>欣泰</t>
  </si>
  <si>
    <t>沈氏</t>
  </si>
  <si>
    <t>時報</t>
  </si>
  <si>
    <t>大田</t>
  </si>
  <si>
    <t>台汽電</t>
  </si>
  <si>
    <t>北基</t>
  </si>
  <si>
    <t>富堡</t>
  </si>
  <si>
    <t>青鋼</t>
  </si>
  <si>
    <t>大汽電</t>
  </si>
  <si>
    <t>宏大</t>
  </si>
  <si>
    <t>愛地雅</t>
  </si>
  <si>
    <t>衡平</t>
  </si>
  <si>
    <t>邦泰</t>
  </si>
  <si>
    <t>國統</t>
  </si>
  <si>
    <t>合騏</t>
  </si>
  <si>
    <t>明安</t>
  </si>
  <si>
    <t>新天地</t>
  </si>
  <si>
    <t>關中</t>
  </si>
  <si>
    <t>森鉅</t>
  </si>
  <si>
    <t>高力</t>
  </si>
  <si>
    <t>泰金寶-DR</t>
  </si>
  <si>
    <t>越南控-DR</t>
  </si>
  <si>
    <t>巨騰-DR</t>
  </si>
  <si>
    <t>陽光能源-DR</t>
  </si>
  <si>
    <t>精熙-DR</t>
  </si>
  <si>
    <t>鈺齊-KY</t>
  </si>
  <si>
    <t>台火</t>
  </si>
  <si>
    <t>寶成</t>
  </si>
  <si>
    <t>大華</t>
  </si>
  <si>
    <t>欣巴巴</t>
  </si>
  <si>
    <t>統一實</t>
  </si>
  <si>
    <t>大台北</t>
  </si>
  <si>
    <t>豐泰</t>
  </si>
  <si>
    <t>櫻花</t>
  </si>
  <si>
    <t>偉聯</t>
  </si>
  <si>
    <t>美利達</t>
  </si>
  <si>
    <t>中保</t>
  </si>
  <si>
    <t>欣天然</t>
  </si>
  <si>
    <t>康那香</t>
  </si>
  <si>
    <t>巨大</t>
  </si>
  <si>
    <t>福興</t>
  </si>
  <si>
    <t>新保</t>
  </si>
  <si>
    <t>新海</t>
  </si>
  <si>
    <t>泰銘</t>
  </si>
  <si>
    <t>中視</t>
  </si>
  <si>
    <t>秋雨</t>
  </si>
  <si>
    <t>中聯資源</t>
  </si>
  <si>
    <t>欣高</t>
  </si>
  <si>
    <t>中鼎</t>
  </si>
  <si>
    <t>慶豐富</t>
  </si>
  <si>
    <t>全國</t>
  </si>
  <si>
    <t>百和</t>
  </si>
  <si>
    <t>宏全</t>
  </si>
  <si>
    <t>信義</t>
  </si>
  <si>
    <t>裕融</t>
  </si>
  <si>
    <t>茂順</t>
  </si>
  <si>
    <t>好樂迪</t>
  </si>
  <si>
    <t>新麗</t>
  </si>
  <si>
    <t>潤泰新</t>
  </si>
  <si>
    <t>三發地產</t>
  </si>
  <si>
    <t>琉園</t>
  </si>
  <si>
    <t>萬國通</t>
  </si>
  <si>
    <t>皇田</t>
  </si>
  <si>
    <t>佳龍</t>
  </si>
  <si>
    <t>世紀鋼</t>
  </si>
  <si>
    <t>邁達康</t>
  </si>
  <si>
    <t>有益</t>
  </si>
  <si>
    <t>取代成</t>
    <phoneticPr fontId="3" type="noConversion"/>
  </si>
  <si>
    <t>2017/</t>
    <phoneticPr fontId="3" type="noConversion"/>
  </si>
  <si>
    <t>V自選</t>
    <phoneticPr fontId="3" type="noConversion"/>
  </si>
  <si>
    <t>日期請把</t>
    <phoneticPr fontId="3" type="noConversion"/>
  </si>
  <si>
    <t>106/</t>
    <phoneticPr fontId="3" type="noConversion"/>
  </si>
  <si>
    <t>http://www.twse.com.tw/ch/trading/exchange/BFI84U/BFI84U.php</t>
    <phoneticPr fontId="3" type="noConversion"/>
  </si>
  <si>
    <t>最後回補日</t>
    <phoneticPr fontId="3" type="noConversion"/>
  </si>
  <si>
    <t>迅得</t>
  </si>
  <si>
    <t>寶隆</t>
  </si>
  <si>
    <t>王道銀行</t>
  </si>
  <si>
    <t>自動化設備及其相關產品</t>
  </si>
  <si>
    <t>最近四季EPS</t>
    <phoneticPr fontId="3" type="noConversion"/>
  </si>
  <si>
    <t>今量或估量</t>
    <phoneticPr fontId="3" type="noConversion"/>
  </si>
  <si>
    <t>均量等級</t>
    <phoneticPr fontId="3" type="noConversion"/>
  </si>
  <si>
    <t>除權息日</t>
    <phoneticPr fontId="3" type="noConversion"/>
  </si>
  <si>
    <t>宜鼎</t>
    <phoneticPr fontId="3" type="noConversion"/>
  </si>
  <si>
    <t>全宇生技-KY</t>
  </si>
  <si>
    <t>股票名稱</t>
    <phoneticPr fontId="3" type="noConversion"/>
  </si>
  <si>
    <t>備註</t>
    <phoneticPr fontId="3" type="noConversion"/>
  </si>
  <si>
    <t>V自選</t>
    <phoneticPr fontId="3" type="noConversion"/>
  </si>
  <si>
    <t>V自選</t>
    <phoneticPr fontId="3" type="noConversion"/>
  </si>
  <si>
    <t>亞光</t>
    <phoneticPr fontId="3" type="noConversion"/>
  </si>
  <si>
    <t>至上</t>
    <phoneticPr fontId="3" type="noConversion"/>
  </si>
  <si>
    <t>奇美材</t>
    <phoneticPr fontId="3" type="noConversion"/>
  </si>
  <si>
    <t>威剛</t>
    <phoneticPr fontId="3" type="noConversion"/>
  </si>
  <si>
    <t>華邦電</t>
    <phoneticPr fontId="3" type="noConversion"/>
  </si>
  <si>
    <t>鈊象</t>
    <phoneticPr fontId="3" type="noConversion"/>
  </si>
  <si>
    <t>V自選</t>
    <phoneticPr fontId="3" type="noConversion"/>
  </si>
  <si>
    <t>NEW</t>
    <phoneticPr fontId="3" type="noConversion"/>
  </si>
  <si>
    <t>上月營收月增率</t>
    <phoneticPr fontId="3" type="noConversion"/>
  </si>
  <si>
    <t>上季EPS季增率</t>
    <phoneticPr fontId="3" type="noConversion"/>
  </si>
  <si>
    <t>季營業毛利成長率</t>
    <phoneticPr fontId="3" type="noConversion"/>
  </si>
  <si>
    <t>季營業利益成長率</t>
    <phoneticPr fontId="3" type="noConversion"/>
  </si>
  <si>
    <t>績效</t>
    <phoneticPr fontId="3" type="noConversion"/>
  </si>
  <si>
    <t>獲利</t>
    <phoneticPr fontId="3" type="noConversion"/>
  </si>
  <si>
    <t>得分率</t>
    <phoneticPr fontId="3" type="noConversion"/>
  </si>
  <si>
    <t>&gt;=80%</t>
    <phoneticPr fontId="3" type="noConversion"/>
  </si>
  <si>
    <t>K3&gt;=</t>
    <phoneticPr fontId="3" type="noConversion"/>
  </si>
  <si>
    <t>AND(K3&lt;-60%,K3&gt;=-80%)</t>
    <phoneticPr fontId="3" type="noConversion"/>
  </si>
  <si>
    <t>K3&lt;-80%</t>
    <phoneticPr fontId="3" type="noConversion"/>
  </si>
  <si>
    <t>20日多空</t>
    <phoneticPr fontId="3" type="noConversion"/>
  </si>
  <si>
    <t>20日最高價</t>
    <phoneticPr fontId="3" type="noConversion"/>
  </si>
  <si>
    <t>20日均量</t>
    <phoneticPr fontId="3" type="noConversion"/>
  </si>
  <si>
    <t>卷資比</t>
    <phoneticPr fontId="3" type="noConversion"/>
  </si>
  <si>
    <t>綜合績效</t>
    <phoneticPr fontId="3" type="noConversion"/>
  </si>
  <si>
    <t>營收積分</t>
    <phoneticPr fontId="3" type="noConversion"/>
  </si>
  <si>
    <t>獲利積分</t>
    <phoneticPr fontId="3" type="noConversion"/>
  </si>
  <si>
    <t>本益比</t>
    <phoneticPr fontId="3" type="noConversion"/>
  </si>
  <si>
    <t>價格等級</t>
    <phoneticPr fontId="3" type="noConversion"/>
  </si>
  <si>
    <t>http://www.tpex.org.tw/web/stock/margin_trading/term/term.php?l=zh-tw</t>
  </si>
  <si>
    <t>AND(K3&lt;100%,K3&gt;=80%)</t>
    <phoneticPr fontId="3" type="noConversion"/>
  </si>
  <si>
    <t>AND(K3&lt;80%,K3&gt;60%)</t>
    <phoneticPr fontId="3" type="noConversion"/>
  </si>
  <si>
    <t>AND(K3&lt;60%,K3&gt;=40%)</t>
    <phoneticPr fontId="3" type="noConversion"/>
  </si>
  <si>
    <t>AND(K3&lt;40%,K3&gt;=30%)</t>
    <phoneticPr fontId="3" type="noConversion"/>
  </si>
  <si>
    <t>AND(K3&lt;30%,K3&gt;=20%)</t>
    <phoneticPr fontId="3" type="noConversion"/>
  </si>
  <si>
    <t>AND(K3&lt;20%,K3&gt;=10%)</t>
    <phoneticPr fontId="3" type="noConversion"/>
  </si>
  <si>
    <t>AND(K3&lt;10%,K3&gt;=5%)</t>
    <phoneticPr fontId="3" type="noConversion"/>
  </si>
  <si>
    <t>AND(K3&lt;5%,K3&gt;=-5%)</t>
    <phoneticPr fontId="3" type="noConversion"/>
  </si>
  <si>
    <t>AND(K3&lt;-5%,K3&gt;=-10%)</t>
    <phoneticPr fontId="3" type="noConversion"/>
  </si>
  <si>
    <t>AND(K3&lt;-10%,K3&gt;=-15%)</t>
    <phoneticPr fontId="3" type="noConversion"/>
  </si>
  <si>
    <t>AND(K3&lt;-15%,K3&gt;=-20%)</t>
    <phoneticPr fontId="3" type="noConversion"/>
  </si>
  <si>
    <t>AND(K3&lt;-20%,K3&gt;=-25%)</t>
    <phoneticPr fontId="3" type="noConversion"/>
  </si>
  <si>
    <t>AND(K3&lt;-25%,K3&gt;=-30%)</t>
    <phoneticPr fontId="3" type="noConversion"/>
  </si>
  <si>
    <t>AND(K3&lt;-35%,K3&gt;=-40%)</t>
    <phoneticPr fontId="3" type="noConversion"/>
  </si>
  <si>
    <t>AND(K3&lt;-30%,K3&gt;=-35%)</t>
    <phoneticPr fontId="3" type="noConversion"/>
  </si>
  <si>
    <t>AND(K3&lt;-40%,K3&gt;=-45%)</t>
    <phoneticPr fontId="3" type="noConversion"/>
  </si>
  <si>
    <t>AND(K3&lt;-45%,K3&gt;=-50%)</t>
    <phoneticPr fontId="3" type="noConversion"/>
  </si>
  <si>
    <t>AND(K3&lt;-50%,K3&gt;=-60%)</t>
    <phoneticPr fontId="3" type="noConversion"/>
  </si>
  <si>
    <t>IF(K3&gt;=100%,100%*$K$1,IF(AND(K3&lt;100%,K3&gt;=80%),95%*$K$1,IF(AND(K3&lt;80%,K3&gt;=60%),90%*$K$1,IF(AND(K3&lt;60%,K3&gt;=40%),85%*$K$1,IF(AND(K3&lt;40%,K3&gt;=30%),80%*$K$1,IF(AND(K3&lt;30%,K3&gt;=20%),75%*$K$1,IF(AND(K3&lt;20%,K3&gt;=10%),70%*$K$1,IF(AND(K3&lt;10%,K3&gt;=5%),65%*$K$1,IF(AND(K3&lt;5%,K3&gt;=-5%),60%*$K$1,IF(AND(K3&lt;-5%,K3&gt;=-10%),55%*$K$1,IF(AND(K3&lt;-10%,K3&gt;=-15%),50%*$K$1,IF(AND(K3&lt;-15%,K3&gt;=-20%),45%*$K$1,IF(AND(K3&lt;-20%,K3&gt;=-25%),40%*$K$1,IF(AND(K3&lt;-25%,K3&gt;=-30%),35%*$K$1,IF(AND(K3&lt;-30%,K3&gt;=-35%),30%*$K$1,IF(AND(K3&lt;-35%,K3&gt;=-40%),25%*$K$1,IF(AND(K3&lt;-40%,K3&gt;=-45%),20%*$K$1,IF(AND(K3&lt;-45%,K3&gt;=-50%),15%*$K$1,IF(AND(K3&lt;-50%,K3&gt;=-60%),10%*$K$1,IF(AND(K3&lt;-60%,K3&gt;=-80%),5%*$K$1,0))))))))))))))))))))</t>
    <phoneticPr fontId="3" type="noConversion"/>
  </si>
  <si>
    <t>IF(L3&gt;=100%,100%*$L$1,IF(AND(L3&lt;100%,L3&gt;=80%),95%*$L$1,IF(AND(L3&lt;80%,L3&gt;=60%),90%*$L$1,IF(AND(L3&lt;60%,L3&gt;=40%),85%*$L$1,IF(AND(L3&lt;40%,L3&gt;=30%),80%*$L$1,IF(AND(L3&lt;30%,L3&gt;=20%),75%*$L$1,IF(AND(L3&lt;20%,L3&gt;=10%),70%*$L$1,IF(AND(L3&lt;10%,L3&gt;=5%),65%*$L$1,IF(AND(L3&lt;5%,L3&gt;=-5%),60%*$L$1,IF(AND(L3&lt;-5%,L3&gt;=-10%),55%*$L$1,IF(AND(L3&lt;-10%,L3&gt;=-15%),50%*$L$1,IF(AND(L3&lt;-15%,L3&gt;=-20%),45%*$L$1,IF(AND(L3&lt;-20%,L3&gt;=-25%),40%*$L$1,IF(AND(L3&lt;-25%,L3&gt;=-30%),35%*$L$1,IF(AND(L3&lt;-30%,L3&gt;=-35%),30%*$L$1,IF(AND(L3&lt;-35%,L3&gt;=-40%),25%*$L$1,IF(AND(L3&lt;-40%,L3&gt;=-45%),20%*$L$1,IF(AND(L3&lt;-45%,L3&gt;=-50%),15%*$L$1,IF(AND(L3&lt;-50%,L3&gt;=-60%),10%*$L$1,IF(AND(L3&lt;-60%,L3&gt;=-80%),5%*$L$1,0))))))))))))))))))))</t>
    <phoneticPr fontId="3" type="noConversion"/>
  </si>
  <si>
    <t>IF(M3&gt;=100%,100%*$M$1,IF(AND(M3&lt;100%,M3&gt;=80%),95%*$M$1,IF(AND(M3&lt;80%,M3&gt;=60%),90%*$M$1,IF(AND(M3&lt;60%,M3&gt;=40%),85%*$M$1,IF(AND(M3&lt;40%,M3&gt;=30%),80%*$M$1,IF(AND(M3&lt;30%,M3&gt;=20%),75%*$M$1,IF(AND(M3&lt;20%,M3&gt;=10%),70%*$M$1,IF(AND(M3&lt;10%,M3&gt;=5%),65%*$M$1,IF(AND(M3&lt;5%,M3&gt;=-5%),60%*$M$1,IF(AND(M3&lt;-5%,M3&gt;=-10%),55%*$M$1,IF(AND(M3&lt;-10%,M3&gt;=-15%),50%*$M$1,IF(AND(M3&lt;-15%,M3&gt;=-20%),45%*$M$1,IF(AND(M3&lt;-20%,M3&gt;=-25%),40%*$M$1,IF(AND(M3&lt;-25%,M3&gt;=-30%),35%*$M$1,IF(AND(M3&lt;-30%,M3&gt;=-35%),30%*$M$1,IF(AND(M3&lt;-35%,M3&gt;=-40%),25%*$M$1,IF(AND(M3&lt;-40%,M3&gt;=-45%),20%*$M$1,IF(AND(M3&lt;-45%,M3&gt;=-50%),15%*$M$1,IF(AND(M3&lt;-50%,M3&gt;=-60%),10%*$M$1,IF(AND(M3&lt;-60%,M3&gt;=-80%),5%*$M$1,0))))))))))))))))))))</t>
    <phoneticPr fontId="3" type="noConversion"/>
  </si>
  <si>
    <t>sum(IF(K3&gt;=100%,100%*$K$1,IF(AND(K3&lt;100%,K3&gt;=80%),95%*$K$1,IF(AND(K3&lt;80%,K3&gt;=60%),90%*$K$1,IF(AND(K3&lt;60%,K3&gt;=40%),85%*$K$1,IF(AND(K3&lt;40%,K3&gt;=30%),80%*$K$1,IF(AND(K3&lt;30%,K3&gt;=20%),75%*$K$1,IF(AND(K3&lt;20%,K3&gt;=10%),70%*$K$1,IF(AND(K3&lt;10%,K3&gt;=5%),65%*$K$1,IF(AND(K3&lt;5%,K3&gt;=-5%),60%*$K$1,IF(AND(K3&lt;-5%,K3&gt;=-10%),55%*$K$1,IF(AND(K3&lt;-10%,K3&gt;=-15%),50%*$K$1,IF(AND(K3&lt;-15%,K3&gt;=-20%),45%*$K$1,IF(AND(K3&lt;-20%,K3&gt;=-25%),40%*$K$1,IF(AND(K3&lt;-25%,K3&gt;=-30%),35%*$K$1,IF(AND(K3&lt;-30%,K3&gt;=-35%),30%*$K$1,IF(AND(K3&lt;-35%,K3&gt;=-40%),25%*$K$1,IF(AND(K3&lt;-40%,K3&gt;=-45%),20%*$K$1,IF(AND(K3&lt;-45%,K3&gt;=-50%),15%*$K$1,IF(AND(K3&lt;-50%,K3&gt;=-60%),10%*$K$1,IF(AND(K3&lt;-60%,K3&gt;=-80%),5%*$K$1,0)))))))))))))))))))),IF(L3&gt;=100%,100%*$L$1,IF(AND(L3&lt;100%,L3&gt;=80%),95%*$L$1,IF(AND(L3&lt;80%,L3&gt;=60%),90%*$L$1,IF(AND(L3&lt;60%,L3&gt;=40%),85%*$L$1,IF(AND(L3&lt;40%,L3&gt;=30%),80%*$L$1,IF(AND(L3&lt;30%,L3&gt;=20%),75%*$L$1,IF(AND(L3&lt;20%,L3&gt;=10%),70%*$L$1,IF(AND(L3&lt;10%,L3&gt;=5%),65%*$L$1,IF(AND(L3&lt;5%,L3&gt;=-5%),60%*$L$1,IF(AND(L3&lt;-5%,L3&gt;=-10%),55%*$L$1,IF(AND(L3&lt;-10%,L3&gt;=-15%),50%*$L$1,IF(AND(L3&lt;-15%,L3&gt;=-20%),45%*$L$1,IF(AND(L3&lt;-20%,L3&gt;=-25%),40%*$L$1,IF(AND(L3&lt;-25%,L3&gt;=-30%),35%*$L$1,IF(AND(L3&lt;-30%,L3&gt;=-35%),30%*$L$1,IF(AND(L3&lt;-35%,L3&gt;=-40%),25%*$L$1,IF(AND(L3&lt;-40%,L3&gt;=-45%),20%*$L$1,IF(AND(L3&lt;-45%,L3&gt;=-50%),15%*$L$1,IF(AND(L3&lt;-50%,L3&gt;=-60%),10%*$L$1,IF(AND(L3&lt;-60%,L3&gt;=-80%),5%*$L$1,0)))))))))))))))))))),IF(M3&gt;=100%,100%*$M$1,IF(AND(M3&lt;100%,M3&gt;=80%),95%*$M$1,IF(AND(M3&lt;80%,M3&gt;=60%),90%*$M$1,IF(AND(M3&lt;60%,M3&gt;=40%),85%*$M$1,IF(AND(M3&lt;40%,M3&gt;=30%),80%*$M$1,IF(AND(M3&lt;30%,M3&gt;=20%),75%*$M$1,IF(AND(M3&lt;20%,M3&gt;=10%),70%*$M$1,IF(AND(M3&lt;10%,M3&gt;=5%),65%*$M$1,IF(AND(M3&lt;5%,M3&gt;=-5%),60%*$M$1,IF(AND(M3&lt;-5%,M3&gt;=-10%),55%*$M$1,IF(AND(M3&lt;-10%,M3&gt;=-15%),50%*$M$1,IF(AND(M3&lt;-15%,M3&gt;=-20%),45%*$M$1,IF(AND(M3&lt;-20%,M3&gt;=-25%),40%*$M$1,IF(AND(M3&lt;-25%,M3&gt;=-30%),35%*$M$1,IF(AND(M3&lt;-30%,M3&gt;=-35%),30%*$M$1,IF(AND(M3&lt;-35%,M3&gt;=-40%),25%*$M$1,IF(AND(M3&lt;-40%,M3&gt;=-45%),20%*$M$1,IF(AND(M3&lt;-45%,M3&gt;=-50%),15%*$M$1,IF(AND(M3&lt;-50%,M3&gt;=-60%),10%*$M$1,IF(AND(M3&lt;-60%,M3&gt;=-80%),5%*$M$1,0)))))))))))))))))))))</t>
    <phoneticPr fontId="3" type="noConversion"/>
  </si>
  <si>
    <t>IF(N3&gt;=100%,100%*$N$1,IF(AND(N3&lt;100%,N3&gt;=80%),95%*$N$1,IF(AND(N3&lt;80%,N3&gt;=60%),90%*$N$1,IF(AND(N3&lt;60%,N3&gt;=40%),85%*$N$1,IF(AND(N3&lt;40%,N3&gt;=30%),80%*$N$1,IF(AND(N3&lt;30%,N3&gt;=20%),75%*$N$1,IF(AND(N3&lt;20%,N3&gt;=10%),70%*$N$1,IF(AND(N3&lt;10%,N3&gt;=5%),65%*$N$1,IF(AND(N3&lt;5%,N3&gt;=-5%),60%*$N$1,IF(AND(N3&lt;-5%,N3&gt;=-10%),55%*$N$1,IF(AND(N3&lt;-10%,N3&gt;=-15%),50%*$N$1,IF(AND(N3&lt;-15%,N3&gt;=-20%),45%*$N$1,IF(AND(N3&lt;-20%,N3&gt;=-25%),40%*$N$1,IF(AND(N3&lt;-25%,N3&gt;=-30%),35%*$N$1,IF(AND(N3&lt;-30%,N3&gt;=-35%),30%*$N$1,IF(AND(N3&lt;-35%,N3&gt;=-40%),25%*$N$1,IF(AND(N3&lt;-40%,N3&gt;=-45%),20%*$N$1,IF(AND(N3&lt;-45%,N3&gt;=-50%),15%*$N$1,IF(AND(N3&lt;-50%,N3&gt;=-60%),10%*$N$1,IF(AND(N3&lt;-60%,N3&gt;=-80%),5%*$N$1,0))))))))))))))))))))</t>
    <phoneticPr fontId="3" type="noConversion"/>
  </si>
  <si>
    <t>IF(O3&gt;=100%,100%*$O$1,IF(AND(O3&lt;100%,O3&gt;=80%),95%*$O$1,IF(AND(O3&lt;80%,O3&gt;=60%),90%*$O$1,IF(AND(O3&lt;60%,O3&gt;=40%),85%*$O$1,IF(AND(O3&lt;40%,O3&gt;=30%),80%*$O$1,IF(AND(O3&lt;30%,O3&gt;=20%),75%*$O$1,IF(AND(O3&lt;20%,O3&gt;=10%),70%*$O$1,IF(AND(O3&lt;10%,O3&gt;=5%),65%*$O$1,IF(AND(O3&lt;5%,O3&gt;=-5%),60%*$O$1,IF(AND(O3&lt;-5%,O3&gt;=-10%),55%*$O$1,IF(AND(O3&lt;-10%,O3&gt;=-15%),50%*$O$1,IF(AND(O3&lt;-15%,O3&gt;=-20%),45%*$O$1,IF(AND(O3&lt;-20%,O3&gt;=-25%),40%*$O$1,IF(AND(O3&lt;-25%,O3&gt;=-30%),35%*$O$1,IF(AND(O3&lt;-30%,O3&gt;=-35%),30%*$O$1,IF(AND(O3&lt;-35%,O3&gt;=-40%),25%*$O$1,IF(AND(O3&lt;-40%,O3&gt;=-45%),20%*$O$1,IF(AND(O3&lt;-45%,O3&gt;=-50%),15%*$O$1,IF(AND(O3&lt;-50%,O3&gt;=-60%),10%*$O$1,IF(AND(O3&lt;-60%,O3&gt;=-80%),5%*$O$1,0))))))))))))))))))))</t>
    <phoneticPr fontId="3" type="noConversion"/>
  </si>
  <si>
    <t>IF(P3&gt;=100%,100%*$P$1,IF(AND(P3&lt;100%,P3&gt;=80%),95%*$P$1,IF(AND(P3&lt;80%,P3&gt;=60%),90%*$P$1,IF(AND(P3&lt;60%,P3&gt;=40%),85%*$P$1,IF(AND(P3&lt;40%,P3&gt;=30%),80%*$P$1,IF(AND(P3&lt;30%,P3&gt;=20%),75%*$P$1,IF(AND(P3&lt;20%,P3&gt;=10%),70%*$P$1,IF(AND(P3&lt;10%,P3&gt;=5%),65%*$P$1,IF(AND(P3&lt;5%,P3&gt;=-5%),60%*$P$1,IF(AND(P3&lt;-5%,P3&gt;=-10%),55%*$P$1,IF(AND(P3&lt;-10%,P3&gt;=-15%),50%*$P$1,IF(AND(P3&lt;-15%,P3&gt;=-20%),45%*$P$1,IF(AND(P3&lt;-20%,P3&gt;=-25%),40%*$P$1,IF(AND(P3&lt;-25%,P3&gt;=-30%),35%*$P$1,IF(AND(P3&lt;-30%,P3&gt;=-35%),30%*$P$1,IF(AND(P3&lt;-35%,P3&gt;=-40%),25%*$P$1,IF(AND(P3&lt;-40%,P3&gt;=-45%),20%*$P$1,IF(AND(P3&lt;-45%,P3&gt;=-50%),15%*$P$1,IF(AND(P3&lt;-50%,P3&gt;=-60%),10%*$P$1,IF(AND(P3&lt;-60%,P3&gt;=-80%),5%*$P$1,0))))))))))))))))))))</t>
    <phoneticPr fontId="3" type="noConversion"/>
  </si>
  <si>
    <t>IF(Q3&gt;=100%,100%*$Q$1,IF(AND(Q3&lt;100%,Q3&gt;=80%),95%*$Q$1,IF(AND(Q3&lt;80%,Q3&gt;=60%),90%*$Q$1,IF(AND(Q3&lt;60%,Q3&gt;=40%),85%*$Q$1,IF(AND(Q3&lt;40%,Q3&gt;=30%),80%*$Q$1,IF(AND(Q3&lt;30%,Q3&gt;=20%),75%*$Q$1,IF(AND(Q3&lt;20%,Q3&gt;=10%),70%*$Q$1,IF(AND(Q3&lt;10%,Q3&gt;=5%),65%*$Q$1,IF(AND(Q3&lt;5%,Q3&gt;=-5%),60%*$Q$1,IF(AND(Q3&lt;-5%,Q3&gt;=-10%),55%*$Q$1,IF(AND(Q3&lt;-10%,Q3&gt;=-15%),50%*$Q$1,IF(AND(Q3&lt;-15%,Q3&gt;=-20%),45%*$Q$1,IF(AND(Q3&lt;-20%,Q3&gt;=-25%),40%*$Q$1,IF(AND(Q3&lt;-25%,Q3&gt;=-30%),35%*$Q$1,IF(AND(Q3&lt;-30%,Q3&gt;=-35%),30%*$Q$1,IF(AND(Q3&lt;-35%,Q3&gt;=-40%),25%*$Q$1,IF(AND(Q3&lt;-40%,Q3&gt;=-45%),20%*$Q$1,IF(AND(Q3&lt;-45%,Q3&gt;=-50%),15%*$Q$1,IF(AND(Q3&lt;-50%,Q3&gt;=-60%),10%*$Q$1,IF(AND(Q3&lt;-60%,Q3&gt;=-80%),5%*$Q$1,0))))))))))))))))))))</t>
    <phoneticPr fontId="3" type="noConversion"/>
  </si>
  <si>
    <t>IF(R3&gt;=100%,100%*$R$1,IF(AND(R3&lt;100%,R3&gt;=80%),95%*$R$1,IF(AND(R3&lt;80%,R3&gt;=60%),90%*$R$1,IF(AND(R3&lt;60%,R3&gt;=40%),85%*$R$1,IF(AND(R3&lt;40%,R3&gt;=30%),80%*$R$1,IF(AND(R3&lt;30%,R3&gt;=20%),75%*$R$1,IF(AND(R3&lt;20%,R3&gt;=10%),70%*$R$1,IF(AND(R3&lt;10%,R3&gt;=5%),65%*$R$1,IF(AND(R3&lt;5%,R3&gt;=-5%),60%*$R$1,IF(AND(R3&lt;-5%,R3&gt;=-10%),55%*$R$1,IF(AND(R3&lt;-10%,R3&gt;=-15%),50%*$R$1,IF(AND(R3&lt;-15%,R3&gt;=-20%),45%*$R$1,IF(AND(R3&lt;-20%,R3&gt;=-25%),40%*$R$1,IF(AND(R3&lt;-25%,R3&gt;=-30%),35%*$R$1,IF(AND(R3&lt;-30%,R3&gt;=-35%),30%*$R$1,IF(AND(R3&lt;-35%,R3&gt;=-40%),25%*$R$1,IF(AND(R3&lt;-40%,R3&gt;=-45%),20%*$R$1,IF(AND(R3&lt;-45%,R3&gt;=-50%),15%*$R$1,IF(AND(R3&lt;-50%,R3&gt;=-60%),10%*$R$1,IF(AND(R3&lt;-60%,R3&gt;=-80%),5%*$R$1,0))))))))))))))))))))</t>
    <phoneticPr fontId="3" type="noConversion"/>
  </si>
  <si>
    <t>sum(IF(N3&gt;=100%,100%*$N$1,IF(AND(N3&lt;100%,N3&gt;=80%),95%*$N$1,IF(AND(N3&lt;80%,N3&gt;=60%),90%*$N$1,IF(AND(N3&lt;60%,N3&gt;=40%),85%*$N$1,IF(AND(N3&lt;40%,N3&gt;=30%),80%*$N$1,IF(AND(N3&lt;30%,N3&gt;=20%),75%*$N$1,IF(AND(N3&lt;20%,N3&gt;=10%),70%*$N$1,IF(AND(N3&lt;10%,N3&gt;=5%),65%*$N$1,IF(AND(N3&lt;5%,N3&gt;=-5%),60%*$N$1,IF(AND(N3&lt;-5%,N3&gt;=-10%),55%*$N$1,IF(AND(N3&lt;-10%,N3&gt;=-15%),50%*$N$1,IF(AND(N3&lt;-15%,N3&gt;=-20%),45%*$N$1,IF(AND(N3&lt;-20%,N3&gt;=-25%),40%*$N$1,IF(AND(N3&lt;-25%,N3&gt;=-30%),35%*$N$1,IF(AND(N3&lt;-30%,N3&gt;=-35%),30%*$N$1,IF(AND(N3&lt;-35%,N3&gt;=-40%),25%*$N$1,IF(AND(N3&lt;-40%,N3&gt;=-45%),20%*$N$1,IF(AND(N3&lt;-45%,N3&gt;=-50%),15%*$N$1,IF(AND(N3&lt;-50%,N3&gt;=-60%),10%*$N$1,IF(AND(N3&lt;-60%,N3&gt;=-80%),5%*$N$1,0)))))))))))))))))))),IF(O3&gt;=100%,100%*$O$1,IF(AND(O3&lt;100%,O3&gt;=80%),95%*$O$1,IF(AND(O3&lt;80%,O3&gt;=60%),90%*$O$1,IF(AND(O3&lt;60%,O3&gt;=40%),85%*$O$1,IF(AND(O3&lt;40%,O3&gt;=30%),80%*$O$1,IF(AND(O3&lt;30%,O3&gt;=20%),75%*$O$1,IF(AND(O3&lt;20%,O3&gt;=10%),70%*$O$1,IF(AND(O3&lt;10%,O3&gt;=5%),65%*$O$1,IF(AND(O3&lt;5%,O3&gt;=-5%),60%*$O$1,IF(AND(O3&lt;-5%,O3&gt;=-10%),55%*$O$1,IF(AND(O3&lt;-10%,O3&gt;=-15%),50%*$O$1,IF(AND(O3&lt;-15%,O3&gt;=-20%),45%*$O$1,IF(AND(O3&lt;-20%,O3&gt;=-25%),40%*$O$1,IF(AND(O3&lt;-25%,O3&gt;=-30%),35%*$O$1,IF(AND(O3&lt;-30%,O3&gt;=-35%),30%*$O$1,IF(AND(O3&lt;-35%,O3&gt;=-40%),25%*$O$1,IF(AND(O3&lt;-40%,O3&gt;=-45%),20%*$O$1,IF(AND(O3&lt;-45%,O3&gt;=-50%),15%*$O$1,IF(AND(O3&lt;-50%,O3&gt;=-60%),10%*$O$1,IF(AND(O3&lt;-60%,O3&gt;=-80%),5%*$O$1,0)))))))))))))))))))),IF(P3&gt;=100%,100%*$P$1,IF(AND(P3&lt;100%,P3&gt;=80%),95%*$P$1,IF(AND(P3&lt;80%,P3&gt;=60%),90%*$P$1,IF(AND(P3&lt;60%,P3&gt;=40%),85%*$P$1,IF(AND(P3&lt;40%,P3&gt;=30%),80%*$P$1,IF(AND(P3&lt;30%,P3&gt;=20%),75%*$P$1,IF(AND(P3&lt;20%,P3&gt;=10%),70%*$P$1,IF(AND(P3&lt;10%,P3&gt;=5%),65%*$P$1,IF(AND(P3&lt;5%,P3&gt;=-5%),60%*$P$1,IF(AND(P3&lt;-5%,P3&gt;=-10%),55%*$P$1,IF(AND(P3&lt;-10%,P3&gt;=-15%),50%*$P$1,IF(AND(P3&lt;-15%,P3&gt;=-20%),45%*$P$1,IF(AND(P3&lt;-20%,P3&gt;=-25%),40%*$P$1,IF(AND(P3&lt;-25%,P3&gt;=-30%),35%*$P$1,IF(AND(P3&lt;-30%,P3&gt;=-35%),30%*$P$1,IF(AND(P3&lt;-35%,P3&gt;=-40%),25%*$P$1,IF(AND(P3&lt;-40%,P3&gt;=-45%),20%*$P$1,IF(AND(P3&lt;-45%,P3&gt;=-50%),15%*$P$1,IF(AND(P3&lt;-50%,P3&gt;=-60%),10%*$P$1,IF(AND(P3&lt;-60%,P3&gt;=-80%),5%*$P$1,0)))))))))))))))))))),IF(Q3&gt;=100%,100%*$Q$1,IF(AND(Q3&lt;100%,Q3&gt;=80%),95%*$Q$1,IF(AND(Q3&lt;80%,Q3&gt;=60%),90%*$Q$1,IF(AND(Q3&lt;60%,Q3&gt;=40%),85%*$Q$1,IF(AND(Q3&lt;40%,Q3&gt;=30%),80%*$Q$1,IF(AND(Q3&lt;30%,Q3&gt;=20%),75%*$Q$1,IF(AND(Q3&lt;20%,Q3&gt;=10%),70%*$Q$1,IF(AND(Q3&lt;10%,Q3&gt;=5%),65%*$Q$1,IF(AND(Q3&lt;5%,Q3&gt;=-5%),60%*$Q$1,IF(AND(Q3&lt;-5%,Q3&gt;=-10%),55%*$Q$1,IF(AND(Q3&lt;-10%,Q3&gt;=-15%),50%*$Q$1,IF(AND(Q3&lt;-15%,Q3&gt;=-20%),45%*$Q$1,IF(AND(Q3&lt;-20%,Q3&gt;=-25%),40%*$Q$1,IF(AND(Q3&lt;-25%,Q3&gt;=-30%),35%*$Q$1,IF(AND(Q3&lt;-30%,Q3&gt;=-35%),30%*$Q$1,IF(AND(Q3&lt;-35%,Q3&gt;=-40%),25%*$Q$1,IF(AND(Q3&lt;-40%,Q3&gt;=-45%),20%*$Q$1,IF(AND(Q3&lt;-45%,Q3&gt;=-50%),15%*$Q$1,IF(AND(Q3&lt;-50%,Q3&gt;=-60%),10%*$Q$1,IF(AND(Q3&lt;-60%,Q3&gt;=-80%),5%*$Q$1,0)))))))))))))))))))),IF(R3&gt;=100%,100%*$R$1,IF(AND(R3&lt;100%,R3&gt;=80%),95%*$R$1,IF(AND(R3&lt;80%,R3&gt;=60%),90%*$R$1,IF(AND(R3&lt;60%,R3&gt;=40%),85%*$R$1,IF(AND(R3&lt;40%,R3&gt;=30%),80%*$R$1,IF(AND(R3&lt;30%,R3&gt;=20%),75%*$R$1,IF(AND(R3&lt;20%,R3&gt;=10%),70%*$R$1,IF(AND(R3&lt;10%,R3&gt;=5%),65%*$R$1,IF(AND(R3&lt;5%,R3&gt;=-5%),60%*$R$1,IF(AND(R3&lt;-5%,R3&gt;=-10%),55%*$R$1,IF(AND(R3&lt;-10%,R3&gt;=-15%),50%*$R$1,IF(AND(R3&lt;-15%,R3&gt;=-20%),45%*$R$1,IF(AND(R3&lt;-20%,R3&gt;=-25%),40%*$R$1,IF(AND(R3&lt;-25%,R3&gt;=-30%),35%*$R$1,IF(AND(R3&lt;-30%,R3&gt;=-35%),30%*$R$1,IF(AND(R3&lt;-35%,R3&gt;=-40%),25%*$R$1,IF(AND(R3&lt;-40%,R3&gt;=-45%),20%*$R$1,IF(AND(R3&lt;-45%,R3&gt;=-50%),15%*$R$1,IF(AND(R3&lt;-50%,R3&gt;=-60%),10%*$R$1,IF(AND(R3&lt;-60%,R3&gt;=-80%),5%*$R$1,0)))))))))))))))))))))</t>
    <phoneticPr fontId="3" type="noConversion"/>
  </si>
  <si>
    <t>淳紳</t>
  </si>
  <si>
    <t>季營收季增率</t>
    <phoneticPr fontId="3" type="noConversion"/>
  </si>
  <si>
    <t>個股分類</t>
  </si>
  <si>
    <t>經營業務內容</t>
  </si>
  <si>
    <t>上市股-水泥工業集團股-台泥概念股-中國、資產、S&amp;P台商收成指數、香港掛牌、內需中國收成股、基礎建設、碳權</t>
  </si>
  <si>
    <t>有關水泥及水泥製品之生產及運銷有關水泥原料及水泥製品原料之開採製造運銷及附屬礦石之開採經銷經營有關水泥工業及其附屬事業</t>
  </si>
  <si>
    <t>水泥、水泥之半成品、水泥製品、預拌混凝土及其添加劑之生產運銷水泥原料、水泥製品原料及砂石開採及爐石粉、石灰石粉之製造運銷其他未述及之項目請參照本公司營業執照之所營事業</t>
  </si>
  <si>
    <t>上市股-水泥工業概念股-中國、高雄經貿園區</t>
  </si>
  <si>
    <t>水泥、生產、銷售</t>
  </si>
  <si>
    <t>上市股-水泥工業集團股-台南幫概念股-中國、桃園機場捷運</t>
  </si>
  <si>
    <t>水泥原料熟料及水泥製品原料之開採製造生產運銷石膏板及其原料生產加工運銷，裝潢工程設計安裝前各項有關產品之進出口代理銷售業務</t>
  </si>
  <si>
    <t>上市股-水泥工業概念股-越南設廠、水力資源</t>
  </si>
  <si>
    <t>有關水泥及水泥製品之工業及相關事業</t>
  </si>
  <si>
    <t>上市股-水泥工業</t>
  </si>
  <si>
    <t>有關水泥及水泥製品之生產及運銷</t>
  </si>
  <si>
    <t>上市股-水泥工業概念股-資產、高雄經貿園區</t>
  </si>
  <si>
    <t>(1)水泥製造與買賣(2)石灰石之開採及銷售(3)水泥加工製品及預拌混凝土之製造及銷售(4)廠房及大樓出租業(5)廢棄物處理業</t>
  </si>
  <si>
    <t>上市股-食品工業集團股-頂新國際</t>
  </si>
  <si>
    <t>食品製造及販賣</t>
  </si>
  <si>
    <t>上市股-食品工業概念股-越南設廠、生質能源</t>
  </si>
  <si>
    <t>味精.醬油.罐頭.調理速食品.飲料等製造及營銷有關進出口業務洋菸酒類及飲料之進口及經銷汽車檢驗及修理</t>
  </si>
  <si>
    <t>飼料大宗油脂肉品</t>
  </si>
  <si>
    <t>上市股-食品工業</t>
  </si>
  <si>
    <t>製造蘋果汽水礦泉水及各種汽水飲料等之批發經銷各國及國內有關飲料之產品副產品加工產品百貨批發</t>
  </si>
  <si>
    <t>上市股-食品工業集團股-統一概念股-中國、S&amp;P台商收成指數、香港掛牌、越南設廠、內需中國收成股、嬰幼兒</t>
  </si>
  <si>
    <t>上市股-食品工業集團股-耐斯概念股-生質能源</t>
  </si>
  <si>
    <t>各種食用油脂之精製及批發零售.各種清涼飲料.冷凍調理食品各種禽畜魚類飼料之加工製造及買賣</t>
  </si>
  <si>
    <t>上市股-食品工業概念股-農金、新兆元能源</t>
  </si>
  <si>
    <t>配合飼料食用油脂有機肥料</t>
  </si>
  <si>
    <t>上市股-食品工業概念股-生質能源</t>
  </si>
  <si>
    <t>飼料製造販賣果糖製造販賣玉米澱粉製造販賣</t>
  </si>
  <si>
    <t>麵粉，飼料，黃豆油，黃豆粉，大麥片，玉米粉之製造與銷售。家畜，家禽之養殖及肉類之加工銷售。一般進口貿易業務(許可業務除外)。</t>
  </si>
  <si>
    <t>上市股-食品工業概念股-嬰幼兒、中國、S&amp;P台商收成指數</t>
  </si>
  <si>
    <t>嬰兒麥粉、麥片及相關產品之生產製造食用油及滋養飲料粉之分裝、加工、銷售業務一般進出口貿易及餐廳之經營</t>
  </si>
  <si>
    <t>上市股-食品工業集團股-聯華神通概念股-資產</t>
  </si>
  <si>
    <t>麵粉其他</t>
  </si>
  <si>
    <t>上市股-食品工業概念股-桃園機場捷運</t>
  </si>
  <si>
    <t>上市股-食品工業集團股-統一</t>
  </si>
  <si>
    <t>黃豆油、粉加工，製造及銷售</t>
  </si>
  <si>
    <t>茶葉製造加工茶葉製品買賣茶相關製品</t>
  </si>
  <si>
    <t>碳酸飲料、酒類、果蔬汁、咖啡飲料、運動飲料等.</t>
  </si>
  <si>
    <t>飼料</t>
  </si>
  <si>
    <t>糖果、餅乾、巧克力之製造、加工及買賣。月餅、西點、麵包糕餅等食品之製造、加工及買賣。七七巧克力、禮坊名店。</t>
  </si>
  <si>
    <t>茂生農經</t>
  </si>
  <si>
    <t>水禽(鴨鵝)家畜(雞豬)各項飼料及其原料之製造加工買賣玉米米穀麵粉黃豆大小麥花生高梁什糧之買賣業務倉庫租金收入、豬隻合作飼養肉豬銷售</t>
  </si>
  <si>
    <t>上市股-食品工業概念股-KY股票、回台掛牌</t>
  </si>
  <si>
    <t>果汁、果粒、果粉類等產品之生產與銷售</t>
  </si>
  <si>
    <t>雞隻飼養雞隻加工處理及販賣冷凍肉品及調理食品買賣</t>
  </si>
  <si>
    <t>上櫃股-觀光事業集團股-東元電機</t>
  </si>
  <si>
    <t>連鎖速食餐飲</t>
  </si>
  <si>
    <t>富味鄉</t>
  </si>
  <si>
    <t>香麻油芝麻製品一般油品及其他</t>
  </si>
  <si>
    <t>上市股-其他概念股-KY股票、回台掛牌</t>
  </si>
  <si>
    <t>雙向拉伸尼龍薄膜(BOPA薄膜)之生產及銷售</t>
  </si>
  <si>
    <t>上櫃股-食品工業</t>
  </si>
  <si>
    <t>專業進口烘焙原料銷售各式烘焙食品、乳製品、各式包裝材料及器具之銷售烘焙原料之預拌粉加工製造</t>
  </si>
  <si>
    <t>漢來美食</t>
  </si>
  <si>
    <t>餐館業。除許可業務外，得經營法令非禁止或限制之業務。</t>
  </si>
  <si>
    <t>乾杯</t>
  </si>
  <si>
    <t>燒肉飲食服務業</t>
  </si>
  <si>
    <t>聚氯乙烯(PVC)、氯乙烯、液�遄B聚丙烯、高密度聚乙烯聚乙烯醋酸乙烯酯、低密度聚乙烯、線性低密度聚乙烯、丙烯酸酯高吸水性樹脂、碳素纖維、丙烯睛、甲基丙烯酸甲酯及環氧氯丙烷等</t>
  </si>
  <si>
    <t>各種塑膠加工品、塑膠原料、電子材料、聚酯纖維之製銷及染整加工 、配電盤</t>
  </si>
  <si>
    <t>上市股-塑膠工業集團股-台聚</t>
  </si>
  <si>
    <t>塑膠原料之製造、加工及銷售電子材料其他</t>
  </si>
  <si>
    <t>從事生產與銷售塑膠布，塑膠皮，塑膠管，塑膠粒塑膠粉，鹼氯品及其它有關產品為主要業務</t>
  </si>
  <si>
    <t>上市股-塑膠工業概念股-越南設廠</t>
  </si>
  <si>
    <t>聚氨基甲酸加工品之製銷事項不織布起毛布加工品製銷染整事項聚氯乙烯加工之製銷事項塑膠加工品生產技術研究改良事項各種皮革加工之製銷事項有關事業之投資經營事項</t>
  </si>
  <si>
    <t>上市股-塑膠工業集團股-台聚概念股-香港掛牌</t>
  </si>
  <si>
    <t>低密度聚乙烯及乙烯醋酸乙烯酯共聚合樹脂之生產及銷售.高密度聚乙烯及線型低密度聚乙烯之銷售.分解性塑膠原料之製造及銷售.</t>
  </si>
  <si>
    <t>上市股-塑膠工業集團股-台聚概念股-高雄經貿園區</t>
  </si>
  <si>
    <t>聚苯乙烯及加工品之製銷、丙烯(月青)、丁二烯、苯乙烯共聚體樹脂ABS之製銷、﹝丙烯(月青)、苯乙烯共聚合樹脂﹞SAN之製銷玻璃棉及其有關產品之製銷、塑膠原料及加工品之製銷</t>
  </si>
  <si>
    <t>上市股-塑膠工業集團股-台苯</t>
  </si>
  <si>
    <t>苯乙烯單體對二乙苯甲苯 乙苯</t>
  </si>
  <si>
    <t>上市股-塑膠工業集團股-中信概念股-中國、S&amp;P台商收成指數</t>
  </si>
  <si>
    <t>石油化工原料製造業合成樹脂及塑膠製造業國際貿易業(除許可業務外得經營法令非禁止或限制之業務)</t>
  </si>
  <si>
    <t>上市股-塑膠工業集團股-聯華神通</t>
  </si>
  <si>
    <t>有機酸及其衍生物塑膠增韌劑樹脂及塑膠原料</t>
  </si>
  <si>
    <t>上市股-塑膠工業集團股-威京概念股-資產、高雄經貿園區</t>
  </si>
  <si>
    <t>石油化學產品CPL AN 之製造及銷售</t>
  </si>
  <si>
    <t>塑膠雨衣、什加工、PP瓦楞板等製品成衣、塗布加工製品傢俱、文具、護貝、皮件等製品</t>
  </si>
  <si>
    <t>上市股-化學工業</t>
  </si>
  <si>
    <t>住宅及大樓開發租售業務。合成皮有關材料之買賣及進出口貿易業務。保護玻璃有關材料之買賣及進出口貿易業務。</t>
  </si>
  <si>
    <t>上市股-塑膠工業概念股-中國、S&amp;P台商收成指數</t>
  </si>
  <si>
    <t>汽機車零件製造買賣各項模具製造買賣</t>
  </si>
  <si>
    <t>上市股-塑膠工業概念股-高雄經貿園區、桃園機場捷運</t>
  </si>
  <si>
    <t>塑膠原料之製造及銷售塑膠製品之製造及銷售塑膠工業附帶原料之製造及銷售</t>
  </si>
  <si>
    <t>上市股-塑膠工業</t>
  </si>
  <si>
    <t>各種塑膠製品製造.批發各種塑膠模具及機械零件之加工製造及買賣塑膠原料染色之加工業務</t>
  </si>
  <si>
    <t>各種黏膠帶電報紙防水紙防蝕漆防蝕膠帶等之製造加工買賣業務機械設計之製造加工按裝修護買賣及電子產品之製造加工買賣業務禮品雜貨等之買賣業務</t>
  </si>
  <si>
    <t>上市股-塑膠工業概念股-防疫環保</t>
  </si>
  <si>
    <t>各類不織布之產銷</t>
  </si>
  <si>
    <t>純對苯二甲酸、聚苯乙烯、苯乙烯、鄰二甲苯、對二甲苯、苯、合成酚、丙酮、聚丙烯、二甲基甲醯胺、ABS、嫘縈棉、合成纖維紗、布、耐隆絲、耐隆絲布及其染整加工等製銷</t>
  </si>
  <si>
    <t>上櫃股-電子零組件業</t>
  </si>
  <si>
    <t>塑膠日用品、工業用塑膠製品製造及進出口貿易業務電子零件及各種機械零件之製造加工、買賣及進出口貿易業務鋼模之製造加工、買賣及進出口貿易業務</t>
  </si>
  <si>
    <t>精密模具治具之設計製造及買賣業務電器製品運動器材文具用品等所需之塑膠零組件之製造及買賣業務前述各項業務之進出口業務</t>
  </si>
  <si>
    <t>上市股-塑膠工業概念股-KY股票、再生循環、回台掛牌</t>
  </si>
  <si>
    <t>以廢塑膠再生運用以產製EVA之共混發泡製品之製造及銷售</t>
  </si>
  <si>
    <t>汽車內飾件之曲面印刷、表面塗裝及射出成型等製造及銷售汽車內飾件之模具製造及銷售其他</t>
  </si>
  <si>
    <t>汽車零組件之製造及銷售</t>
  </si>
  <si>
    <t>上市股-塑膠工業概念股-KY股票、回台掛牌</t>
  </si>
  <si>
    <t>從事高分子複合材料之研發與應用，目前主要應用於各式鞋底材料</t>
  </si>
  <si>
    <t>石化纖維原料、半成品及製成品。纖維紗(布)、混紡紗(布)、假撚絲、棉布、被單。紡織成衣、針織成衣。</t>
  </si>
  <si>
    <t>各種合成纖維及各種合成纖維假撚絲之製造及銷售。各種工程用塑膠及其加工品之製造及銷售。各種合成薄膜、膠片及有關合成薄膜原料及加工品之製造及銷售。</t>
  </si>
  <si>
    <t>上市股-紡織纖維概念股-桃園機場捷運、桃園航空城</t>
  </si>
  <si>
    <t>絲棉毛合成化學纖維織品之印染及樹脂加工定型整理業務前各項有關產品及原材料之買賣、進出口布匹業務工業廠房開發租售、廠房出租、倉庫出租、辦公大樓出租業</t>
  </si>
  <si>
    <t>上市股-紡織纖維</t>
  </si>
  <si>
    <t>合成化學纖維之製造及加工買賣業務塑膠抽絲品之製造及加工買賣業務</t>
  </si>
  <si>
    <t>天然纖維紡織及其加工業務。</t>
  </si>
  <si>
    <t>上市股-紡織纖維概念股-桃園航空城</t>
  </si>
  <si>
    <t>家用紡織品進出口銷售業務委託興建國民住宅、商業大樓出租出售業務</t>
  </si>
  <si>
    <t>上市股-紡織纖維集團股-裕隆概念股-中國、中概通路、精品、TPP</t>
  </si>
  <si>
    <t>男女成衣</t>
  </si>
  <si>
    <t>聚丙烯青合成纖維.聚丙烯青梳毛條之製造及內外銷生產聚丙烯青紗內外銷聚尿酯系纖維及其原料之製造.加工及內外銷</t>
  </si>
  <si>
    <t>上市股-紡織纖維集團股-新光概念股-資產</t>
  </si>
  <si>
    <t>紡織品及針織品之製造、加工買賣及門市零售業務紡織品及針織品成衣加工、製造、買賣及門市零售業務委託營造廠興建商業大樓及國民住宅出租出售業務</t>
  </si>
  <si>
    <t>上市股-紡織纖維集團股-利華</t>
  </si>
  <si>
    <t>毛條(包括炭化羊毛)之製造及銷售業務其他羊毛之防縮、染整加工業務前列各款所列有關業務之進出口業務</t>
  </si>
  <si>
    <t>上市股-貿易百貨</t>
  </si>
  <si>
    <t>上市股-紡織纖維集團股-台塑概念股-越南設廠、TPP</t>
  </si>
  <si>
    <t>尼龍多富達布、聚酯布、傘骨槽骨、輪胎簾布、棉紗、人造棉紗合成纖維紗、混紡紗、織布染整、成衣、被單、床單等及其相關製品製造高分子聚合物製品、防彈衣背心、夾克、工業用工作服</t>
  </si>
  <si>
    <t>倉儲業國際貿易、服飾批發、煙酒零售電信器材批發業、電子材料批發業</t>
  </si>
  <si>
    <t>上市股-建材營造產業股-建築業</t>
  </si>
  <si>
    <t>住宅及大樓開發租售業休閒活動場館業餐館業</t>
  </si>
  <si>
    <t>一般投資業</t>
  </si>
  <si>
    <t>上市股-建材營造</t>
  </si>
  <si>
    <t>委託營造廠商興建商業大樓、工業大樓及住宅出租出售業務。紡織工業之產銷及其附屬事業暨投資金融與其他經濟事業。</t>
  </si>
  <si>
    <t>防縮羊毛之銷售毛條之銷售不動產租賃</t>
  </si>
  <si>
    <t>上市股-紡織纖維集團股-台南幫概念股-越南設廠、TPP</t>
  </si>
  <si>
    <t>各種紡織品之製造加工及販賣有關合成纖維製品之製造及販賣委託營造廠興建國民住宅、商業大樓出租、出售業務</t>
  </si>
  <si>
    <t>棉紗，混紡紗，化纖紗布營建</t>
  </si>
  <si>
    <t>營建</t>
  </si>
  <si>
    <t>上市股-紡織纖維集團股-立益紡織</t>
  </si>
  <si>
    <t>上市股-紡織纖維集團股-力麗</t>
  </si>
  <si>
    <t>聚酯纖維加工絲聚酯原絲聚酯粒</t>
  </si>
  <si>
    <t>上市股-紡織纖維集團股-大宇台富概念股-桃園機場捷運</t>
  </si>
  <si>
    <t>各種紡織品之製造、加工染整及營銷有關前項有關原料、材料及成品之進出口貿易業務委託營造廠商興建商業大樓、國民住宅之出租出售事業</t>
  </si>
  <si>
    <t>上市股-紡織纖維概念股-TPP</t>
  </si>
  <si>
    <t>紡織成衣</t>
  </si>
  <si>
    <t>特多龍尼龍織布尼龍絲</t>
  </si>
  <si>
    <t>纖維紡織品之加工及買賣紡織品及機械之進出口及買賣委託興建商業大樓等</t>
  </si>
  <si>
    <t>上市股-紡織纖維概念股-越南設廠、TPP</t>
  </si>
  <si>
    <t>紡紗業織布業成衣業</t>
  </si>
  <si>
    <t>聚酯加工絲</t>
  </si>
  <si>
    <t>上市股-紡織纖維產業股-半導體代理</t>
  </si>
  <si>
    <t>紡織營建</t>
  </si>
  <si>
    <t>上市股-紡織纖維集團股-大宇台富</t>
  </si>
  <si>
    <t>特多龍布特多龍紗</t>
  </si>
  <si>
    <t>各種纖維絲、人造棉絲、尼龍絲之紡製、織造、染整、印花、加工、買賣。石油化學工業纖維原料生產、銷售及進出口買賣。</t>
  </si>
  <si>
    <t>成品布製造買賣毛紗，棉紗製造買賣染料製造買賣</t>
  </si>
  <si>
    <t>各種人造纖維及其製品之假撚製造加工買賣各種合成纖維伸縮尼龍絲特多龍絲之製造加工及內外銷。委託營造廠商興建國民住宅商業大樓之出租出售等。</t>
  </si>
  <si>
    <t>上市股-紡織纖維集團股-聯發</t>
  </si>
  <si>
    <t>各種棉麻毛及合成纖維、化學纖維織品之針織加工製造買賣業務。各種針織布、梭織布、染整、染紗、紡紗及紗之買賣。各種合成纖維及其原料及其加工品及化學纖維紗之製造加工及買賣。</t>
  </si>
  <si>
    <t>加工絲、追撚絲、胚布、成品布、染整等其他業務</t>
  </si>
  <si>
    <t>上市股-紡織纖維集團股-立益紡織概念股-越南設廠、TPP</t>
  </si>
  <si>
    <t>染整代工成品布銷售</t>
  </si>
  <si>
    <t>各種紡織品之印染、整理加工製造及買賣業務紗類原料之製造買賣、加工及進出口貿易業務</t>
  </si>
  <si>
    <t>上市股-紡織纖維概念股-桃園機場捷運</t>
  </si>
  <si>
    <t>棉、人造棉及各種合成纖維之棉織、針織、紡織加工及買賣。各種伸縮合成纖維絲之製造加工及買賣。前各項有關業務進出口貿易業務及附帶事業之經營投資。</t>
  </si>
  <si>
    <t>尼龍原絲、假撚絲、仿棉絲製造、加工及買賣聚酯原絲、假撚絲、空氣打節絲製造、加工及買賣超細纖維、超細纖維布、彈性纖維、彈性纖維布製造、加工及買賣</t>
  </si>
  <si>
    <t>染紗織布成衣</t>
  </si>
  <si>
    <t>各類纖維、極細及超極細纖維絲、各種纖維、極細與超極細布種之織造、染色整理、加工及銷售各類紡織品之製造加工及買賣</t>
  </si>
  <si>
    <t>各種化學纖維.天然纖維之紡紗製造、從原料到成品、製造加工及買賣針織用花式紗製造加工及買賣業務羊毛及馬海混紡紗製造加工及買賣業務</t>
  </si>
  <si>
    <t>上市股-紡織纖維集團股-聯發概念股-桃園機場捷運</t>
  </si>
  <si>
    <t>染整代工業務經編針織布織造業務經編針織布.圓編針織布成品貿易銷售業務</t>
  </si>
  <si>
    <t>上市股-電子零組件業</t>
  </si>
  <si>
    <t>加工絲電子交織布</t>
  </si>
  <si>
    <t>聚丙烯(PP)纖維、聚醯胺(NYLON)纖維、聚酯(PET)纖維針織布、梭織布</t>
  </si>
  <si>
    <t>上市股-紡織纖維集團股-台南企業概念股-中國、中概通路、TPP</t>
  </si>
  <si>
    <t>各種塑膠製品之加工製造買賣各種棉毛絲纖維織品之製造代織、買賣、印染、整理及加工內外銷有關行紀業務進出口貿易事業</t>
  </si>
  <si>
    <t>上市股-紡織纖維集團股-中環</t>
  </si>
  <si>
    <t>提花布織造、染整與銷售</t>
  </si>
  <si>
    <t>彈性針織布成衣</t>
  </si>
  <si>
    <t>成衣業服飾品製造業布疋、衣著、鞋、帽、傘、服飾品零售業</t>
  </si>
  <si>
    <t>重電機械類電氣機器類租賃類</t>
  </si>
  <si>
    <t>各種電氣、運輸、產業、冷凍空調、電子、事務等及其附件之產銷承裝等各種通信器材、家庭電氣用具等及其附件之產銷承裝等;餐廳業務經營有關事業之代理、代辦及委託業務;有關進出口貿易及代理業務之</t>
  </si>
  <si>
    <t>引擎、機車、汽車等及其零件之製造買賣活塞、活塞肖、活塞環及其配件之製造及買賣轉向系統零件之製造及買賣</t>
  </si>
  <si>
    <t>上市股-電機機械集團股-永大概念股-中國、S&amp;P台商收成指數、內需中國收成股</t>
  </si>
  <si>
    <t>電梯</t>
  </si>
  <si>
    <t>上市股-電機機械概念股-中國</t>
  </si>
  <si>
    <t>一、電氣、機械、五金、工具及農機、車輛配件製造銷售。二、機車裝配組立及其內外銷。三、家具及其配件之製造銷售。四、模具、治具及飛機零配件之製造銷售。五、軌道車輛零配件之製造銷售。</t>
  </si>
  <si>
    <t>上市股-電機機械概念股-智慧電網、風力發電、新兆元能源、基礎建設、燃料電池、空汙防治、桃園機場捷運</t>
  </si>
  <si>
    <t>供電工程及產品冷凍空調工程及產品重電機產品</t>
  </si>
  <si>
    <t>上市股-電機機械概念股-智慧電網、風力發電</t>
  </si>
  <si>
    <t>配電盤電機器材、電子產品變壓器</t>
  </si>
  <si>
    <t>上市股-電機機械集團股-力山</t>
  </si>
  <si>
    <t>工具機及其零件之製造加工買賣健身機及其零件之製造加工買賣</t>
  </si>
  <si>
    <t>上市股-其他</t>
  </si>
  <si>
    <t>生煤交易業務</t>
  </si>
  <si>
    <t>上市股-電機機械</t>
  </si>
  <si>
    <t>汽、機車、腳踏車零件之製造、加工及買賣一般機械製造、加工及買賣</t>
  </si>
  <si>
    <t>上市股-電機機械概念股-智慧電網、風力發電、新兆元能源、基礎建設</t>
  </si>
  <si>
    <t>上市股-電機機械集團股-大億概念股-中國、車用電子相關、ADAS供應鏈</t>
  </si>
  <si>
    <t>經營汽、機車、五金等零件之製造、銷售及進出口貿易業務。航空飛機零件及航海船舶之製造加工銷售業務。交通用機械及其零件之製造加工銷售業務等。</t>
  </si>
  <si>
    <t>汽車燈機車燈汽車百貨及零件</t>
  </si>
  <si>
    <t>上市股-電機機械概念股-中國、桃園機場捷運</t>
  </si>
  <si>
    <t>汽車零件</t>
  </si>
  <si>
    <t>底盤、沖壓零組件車架、大樑木床後車身、模治具</t>
  </si>
  <si>
    <t>各種腳踏車之零件機械五金之加工製造買賣業務</t>
  </si>
  <si>
    <t>氣動打釘機及各種氣動機械等之製造加工、裝配買賣.建材加工、裝配買賣業務.前各項有關產品零組件及五金零件之進出口貿易業務.</t>
  </si>
  <si>
    <t>非金屬電腦數控加工中心PCB電子機械刀具.板材及其他</t>
  </si>
  <si>
    <t>高低壓配電盤自動控制盤馬達起動盤及試驗儀器設計製造安裝及買賣各種電工(含變比器)電子器材、電機電子教學器材設計製造及買賣各種電氣及水管工程設計承包、各種給水配管器材加工製造及買賣</t>
  </si>
  <si>
    <t>專用機及自動化設備、電腦控制工具機之設計、製造及銷售精密元組件製造及銷售有關上項產品、零件、原料之進出口貿易買賣業務</t>
  </si>
  <si>
    <t>上市股-電機機械概念股-中國、中概外銷收成股</t>
  </si>
  <si>
    <t>各種縫紉機及其零件之加工製造﹑裝配買賣業務。銑類製品鑄造加工及買賣。縫紉機零件之鑄造加工及買賣業務。</t>
  </si>
  <si>
    <t>上市股-電機機械概念股-中國、香港掛牌、內需中國收成股</t>
  </si>
  <si>
    <t>鑄件業務鋼筋及鋼胚業務</t>
  </si>
  <si>
    <t>上市股-電機機械概念股-中國、車用電子相關、ADAS供應鏈</t>
  </si>
  <si>
    <t>電子零組件製造業(電子點火器、電壓調整器、整流器)；電動工具製造業(電鑽、打釘機等)機車及其零件製造業；一般儀器製造業；</t>
  </si>
  <si>
    <t>上市股-電機機械集團股-中鋼概念股-水力資源</t>
  </si>
  <si>
    <t>環保工程機電工程代營運及機電維護</t>
  </si>
  <si>
    <t>汽、機車、農業機械等之齒輪、軸類製造及買賣。各種機械及零件之製造加工與代理經銷買賣業務。各種汽機車零件製造及代理經銷買賣。</t>
  </si>
  <si>
    <t>各種蓄電池極板製造、買賣、內外銷汽、機車蓄電池、密閉式照明電池製造、裝配、加工、買賣前項原料之買賣</t>
  </si>
  <si>
    <t>上市股-電機機械集團股-正峰概念股-太陽能</t>
  </si>
  <si>
    <t>電動工具及其零件製造買賣汽車及其零件製造買賣</t>
  </si>
  <si>
    <t>鑽床.車床.銑床.自動鉋床等機械及其零件.五金工具製造買賣馬達及其零件製造買賣有關國內外廠商產品之進出口貿易</t>
  </si>
  <si>
    <t>各種工作母機及其零配件製造加工買賣。軌道車輛及其零件製造業。代理前各項有關國內外廠商產品報價投標及經銷。</t>
  </si>
  <si>
    <t>主要經營手工具、電腦機械、馬達、電動工具、自動控制系統。電動測試儀器、木工機械及五金零件之製造加工及買賣業務。</t>
  </si>
  <si>
    <t>上市股-電機機械產業股-資訊家電類概念股-越南設廠</t>
  </si>
  <si>
    <t>家用/工業用縫紉機及相關半成品、零件吸塵器及相關半成品、零件</t>
  </si>
  <si>
    <t>各種研磨品、各種切削刀具、之製造加工經銷及代理研磨加工再生晶圓其他金屬製品製造業－金屬台金、熱處理業、表面處理業、模具製造業</t>
  </si>
  <si>
    <t>巧新</t>
  </si>
  <si>
    <t>汽車及其零件製造體育用品製造鋼鐵鍛造</t>
  </si>
  <si>
    <t>隱形眼鏡(軟片硬片)光學鏡片及其附屬用品之加工製造買賣。電腦軟硬體系統工程、週邊器材零組件買賣暨軟硬體裝備器材之買賣有關前各項之進出口貿易業務。</t>
  </si>
  <si>
    <t>上櫃股-電機機械集團股-能率</t>
  </si>
  <si>
    <t>軸受、軸承等冶金製品之製造加工、內外銷業務。汽機車機械零組件之製造加工、內外銷業務。磁性材料、電子零件之製造加工、內外銷業務。</t>
  </si>
  <si>
    <t>上市股-電機機械概念股-電動車</t>
  </si>
  <si>
    <t>汽車及其零件製造業(汽車零組件)汽.機車零件配備批發業汽.機車零件配備零售業</t>
  </si>
  <si>
    <t>上櫃股-電腦及週邊設備業產業股-電子周邊產品</t>
  </si>
  <si>
    <t>1.消費性電子產品、包括家庭劇院、環繞式音響及DVD之機構件等。2.資訊週邊產品、包括:筆記型電腦鍵盤、印表機及LCD之機構件等。3.上述產品之模具開發。</t>
  </si>
  <si>
    <t>上櫃股-電機機械</t>
  </si>
  <si>
    <t>各種氣動工具、手動工具、電動工具、機械等製造加工買賣。各種雜貨買賣。有關前二項業務之進出口貿易。</t>
  </si>
  <si>
    <t>上櫃股-電機機械產業股-電器</t>
  </si>
  <si>
    <t>食品機器設備製造及買賣</t>
  </si>
  <si>
    <t>上市股-電子零組件業概念股-APPLE概念、iTV</t>
  </si>
  <si>
    <t>樞紐HINGE之製造及買賣各種模具之加工製造及買賣</t>
  </si>
  <si>
    <t>電腦數值控制車床製造加工買賣各種自動化機械五金工具及零件製造買賣各種工作母機及其零件製造加工買賣</t>
  </si>
  <si>
    <t>上櫃股-其他</t>
  </si>
  <si>
    <t>鈦合金棒材特殊鋼棒材</t>
  </si>
  <si>
    <t>鎧鉅</t>
  </si>
  <si>
    <t>產業股-PCB設備</t>
  </si>
  <si>
    <t>機械刀具、植牙刀具、複合式棒料、PCB鑽頭/銑刀之研發與生產</t>
  </si>
  <si>
    <t>各類電子及汽車零件之加工製造買賣之產品業務</t>
  </si>
  <si>
    <t>吉茂</t>
  </si>
  <si>
    <t>有關各種車輛之金屬製水箱製造加工買賣內外銷有關生產水箱之專用機械買賣內外銷金屬、塑膠模具及水箱零件之加工、製造、買賣</t>
  </si>
  <si>
    <t>主要從事球狀石墨鑄鐵/灰口鑄鐵之高級鑄件產品之製造及銷售業務</t>
  </si>
  <si>
    <t>氣動控制元件、氣動執行元件、氣源處理元件及氣動輔助元件之研發、生產及銷售</t>
  </si>
  <si>
    <t>上櫃股-電機機械概念股-KY股票、回台掛牌</t>
  </si>
  <si>
    <t>氣動式槍釘系列製造、生產傢俬釘製造、生產</t>
  </si>
  <si>
    <t>汽車水箱、重型水箱、汽車冷凝器等產品之研發、製造及銷售。</t>
  </si>
  <si>
    <t>上櫃股-生技醫療業</t>
  </si>
  <si>
    <t>運動健身器材用之零組件製造及銷售</t>
  </si>
  <si>
    <t>日高</t>
  </si>
  <si>
    <t>環保工程機電工程鋼架鋼結構鐵工修護工程及重機械冷作修護工程、機械加工工程</t>
  </si>
  <si>
    <t>上櫃股-電子零組件業概念股-智慧型機器人</t>
  </si>
  <si>
    <t>電子零組件製造業設計、研發、生產CCD自動對位曝光機</t>
  </si>
  <si>
    <t>微型線性滑軌之研究開發製造及銷售標準型線性滑軌之研究開發製造及銷售線性馬達之研究開發製造及銷售</t>
  </si>
  <si>
    <t>上市股-生技醫療業</t>
  </si>
  <si>
    <t>健身器材</t>
  </si>
  <si>
    <t>機車及其零件製造及銷售沙灘車及其零件製造及銷售其他車輛及其零件製造及銷售</t>
  </si>
  <si>
    <t>上市股-電器電纜產業股-電纜業</t>
  </si>
  <si>
    <t>鋁線、鋁電線電纜、交連聚乙烯電纜及其配件等製造及買賣等業務。鋁門窗、鋁型材、帷幕牆之設計、製造、按裝及買賣等業務。其他。</t>
  </si>
  <si>
    <t>上市股-電器電纜產業股-資訊家電類集團股-聲寶概念股-數位電視</t>
  </si>
  <si>
    <t>電子.電化等製品之製造.加工.承攬.批發.零售等業務電子.電化等製品及汽車之買賣、保養、修理等業務倉儲業務之經營，有關進出口業務</t>
  </si>
  <si>
    <t>電線電纜、鋼線鋼纜及特殊鋼之生產與銷售</t>
  </si>
  <si>
    <t>上市股-電器電纜產業股-電纜業集團股-華榮概念股-光纖設備</t>
  </si>
  <si>
    <t>各種電線電纜及銅製品等之加工、製造、銷售及施工等各種電力、通信工程設計、施工維護及技術服務等各種電氣器具、電力及通信器材、通信用戶迴路配線器材等之製造買賣</t>
  </si>
  <si>
    <t>發電輸電配電機械製造業、電線電纜製造業、其他塑膠製品製造業電子零組件製造業、配管工程業、其它工程業、塑膠膜、鋼線鋼纜金屬結構建築組件製造業、電信器材電子材料批發業、國際貿易業</t>
  </si>
  <si>
    <t>電器、照明產品等之製造與銷售及進出口貿易業務、代理廠商產品之報價經銷及投標，委託廠商從事電器加工製造及銷售，陶瓷及陶瓷製品製造業、衛浴批發</t>
  </si>
  <si>
    <t>各種電線、電纜之製造、加工、銷售銅箔基板與絕緣材料等製造、加工、銷售與服務太陽能模組之光伏導電帶、接線盒、連接器及通信線纜之製造與銷售</t>
  </si>
  <si>
    <t>上市股-電器電纜產業股-電器集團股-能率概念股-數位電視、桃園機場捷運</t>
  </si>
  <si>
    <t>電冰箱、冷氣機、洗衣機、電視機等家電製品製造販賣。壓縮機、鑄造零件、通信器材之製造販賣。一般進出口貿易業務。</t>
  </si>
  <si>
    <t>各項電線電纜之配件、絕緣材料、銅線之製造、加工及銷售。前各項有關機械及其配件之製造、加工及銷售。電器承裝業。</t>
  </si>
  <si>
    <t>上市股-電器電纜產業股-電纜業概念股-越南設廠、基礎建設</t>
  </si>
  <si>
    <t>裸銅線、鍍錫線、電子線、電源線、電腦線、隔離線、同軸電纜、PVC電線電纜、交連聚乙稀高低壓電力電纜及通信電纜、光纖光纜、區域網路電纜、數位電纜、低煙無毒電纜、防火、耐熱電纜等製造、加工及買賣</t>
  </si>
  <si>
    <t>漆包線、鍍錫銅線、電子線、偏向軛、馳返變壓器、消磁線圈、線圈一般進出口貿易業務(許可業務除外)代理國內外有關產品之經銷、投標及報價業務</t>
  </si>
  <si>
    <t>上市股-電器電纜產業股-電纜業集團股-嵩益</t>
  </si>
  <si>
    <t>電線電纜、金屬之製造、加工、銷售電機、電氣器材及絕緣體材料之製造、加工、銷售前項各業務之進出口貿易、代理及經銷</t>
  </si>
  <si>
    <t>電風扇、電暖器及各式小家電之研發、生產及銷售</t>
  </si>
  <si>
    <t>上市股-生技醫療業產業股-生化製藥集團股-中化製藥概念股-生技、防疫環保</t>
  </si>
  <si>
    <t>醫藥品、農畜藥品、個人衛生保健用品、醫療儀器之進口、買賣</t>
  </si>
  <si>
    <t>上市股-食品工業概念股-中國、內需中國收成股、桃園機場捷運、防疫環保</t>
  </si>
  <si>
    <t>上市股-化學工業集團股-榮化概念股-太陽能、高雄經貿園區、生質能源</t>
  </si>
  <si>
    <t>聚丙烯及其下游之製造加工及買賣業務異丙醇及其下游製品之製造加工及買賣業務熱可塑性橡膠製造加工及買賣業務</t>
  </si>
  <si>
    <t>上市股-生技醫療業概念股-防疫環保</t>
  </si>
  <si>
    <t>藥品製劑、成藥及原料、醫療器材等之製造與買賣。雜項食品製造、冬蟲夏草食品之類似藥品劑型食品。飲料製造業、菌種業、生物技術服務業等。</t>
  </si>
  <si>
    <t>上市股-化學工業概念股-農金</t>
  </si>
  <si>
    <t>純鹼、小蘇打之買賣業務。硫酸鉀、鹽酸之製造及買賣業務。混合磷酸鈣、氯化鈣、鹽之買賣業務。</t>
  </si>
  <si>
    <t>烷基苯、正烯烴、壬酚、石油樹脂及其衍生物之製造及加工買賣。</t>
  </si>
  <si>
    <t>上市股-化學工業集團股-遠東概念股-高雄經貿園區</t>
  </si>
  <si>
    <t>乙二醇、二乙二醇、環氧乙烷、三乙二醇製造與買賣氣氧、液氧、氣氮、液氮、氣氬、液氬及壓縮空氣之製造與買賣一乙醇胺、二乙醇胺、三乙醇胺、碳酸乙烯脂之製造與買賣</t>
  </si>
  <si>
    <t>上市股-化學工業概念股-燃料電池</t>
  </si>
  <si>
    <t>色料化學品、特用化學品、醫藥化學品、電子化學品</t>
  </si>
  <si>
    <t>農藥其他</t>
  </si>
  <si>
    <t>上市股-化學工業集團股-利華概念股-高雄經貿園區</t>
  </si>
  <si>
    <t>基本化學工業、化學原料批發(零售)業化妝品製(批)業、國際貿易業、未分類其他食品業除許可業務外、得經營法令非限制或禁止之業務.</t>
  </si>
  <si>
    <t>石油化工原料製造業、其他石油及煤製品製造業清潔用品製造業、其他化學製品批發業、清潔用品批發業國際貿易業</t>
  </si>
  <si>
    <t>上市股-化學工業概念股-中國、S&amp;P台商收成指數、內需中國收成股、太陽能</t>
  </si>
  <si>
    <t>各種工業用合成樹脂之產銷印刷電路基板、光阻材料之產銷特殊化學品</t>
  </si>
  <si>
    <t>上市股-化學工業集團股-中纖</t>
  </si>
  <si>
    <t>人造纖維、聚胺纖維、聚脂纖維、化學品及其原料之製造加工乙二醇、環氧乙烷、氮氣及有關石油化學工業產品之製造買賣委託營造廠興建國民住宅與商業大樓之出租出售業務</t>
  </si>
  <si>
    <t>上市股-生技醫療業產業股-生化製藥集團股-生達概念股-生技、防疫環保</t>
  </si>
  <si>
    <t>人用藥品健康食品</t>
  </si>
  <si>
    <t>其他基本化學材料製造.其他合成樹脂及塑膠製造.未分類其他化學製品製造.</t>
  </si>
  <si>
    <t>上市股-化學工業概念股-資產、高雄經貿園區、農金、水力資源</t>
  </si>
  <si>
    <t>肥料產品化工產品電子級化學品</t>
  </si>
  <si>
    <t>碳化學及特用化學品之製造及買賣</t>
  </si>
  <si>
    <t>化工產品:硝化纖維素電子化學品試藥顏料</t>
  </si>
  <si>
    <t>化工原料物流</t>
  </si>
  <si>
    <t>油漆之製造及內外銷油漆工程之包辦合成樹脂之買賣業務</t>
  </si>
  <si>
    <t>硫酸等及各化學工業原料製造暨零售與成品之買賣。前項有關化學工程之設計。各工業投資及化學原料及進出口貿易及代理經銷。</t>
  </si>
  <si>
    <t>上市股-化學工業概念股-防疫環保</t>
  </si>
  <si>
    <t>上市股-生技醫療業集團股-美吾華概念股-防疫環保</t>
  </si>
  <si>
    <t>醫藥用品銷售美髮、護髮與肌膚清潔用品銷售</t>
  </si>
  <si>
    <t>清潔用品、化粧品製造批發及零售;輔助食品批發國際貿易、雜項化學及其他雜項工業製品製造西藥、環境衛生用藥及家庭日常用品批發零售</t>
  </si>
  <si>
    <t>上市股-生技醫療業產業股-製藥周邊概念股-生技</t>
  </si>
  <si>
    <t>生物技術醫療器材設備製造業</t>
  </si>
  <si>
    <t>上市股-生技醫療業產業股-生化製藥概念股-生技、防疫環保、中國</t>
  </si>
  <si>
    <t>西藥、抗生素、化妝品之製造加工買賣醫療器材之製造加工買賣、藥品原料之合成、中藥批發、農業服務業、其他工商服務業(菌種育種之研發)</t>
  </si>
  <si>
    <t>上市股-化學工業概念股-太陽能</t>
  </si>
  <si>
    <t>PU樹脂</t>
  </si>
  <si>
    <t>上市股-生技醫療業產業股-製藥周邊</t>
  </si>
  <si>
    <t>醫療器材設備製造業、批發業及零售業心肺復甦健身機及重量訓練機系列產品製造、批發與零售業其他電機及電子機械器材製造業(馬達)</t>
  </si>
  <si>
    <t>上市股-食品工業概念股-水力資源、防疫環保</t>
  </si>
  <si>
    <t>鹽產品包裝飲用水美容保養品</t>
  </si>
  <si>
    <t>上櫃股-化學工業集團股-台苯</t>
  </si>
  <si>
    <t>軟蠟、硬蠟、凡士林原料之製造配方蠟及製蠟特用化學品之開發、製造</t>
  </si>
  <si>
    <t>西藥、醫療器材、動物藥品、飼料添加物、化妝品之製造加工買賣。塑膠原料、塑膠瓶之製造加工買賣。食品製造加工買賣業務及前項有關進出口貿易業務。</t>
  </si>
  <si>
    <t>寶齡</t>
  </si>
  <si>
    <t>藥品之製造與銷售化妝品之製造與銷售配方食品之製造與銷售</t>
  </si>
  <si>
    <t>原料藥製造銷售</t>
  </si>
  <si>
    <t>醋酸丁酯、醋酸丙酯、丙二醇甲醚醋酸酯、丙二醇甲醚丙酸酯、甲醛、尿素甲醛樹脂、有機化學溶劑等製造、加工、買賣及外銷等</t>
  </si>
  <si>
    <t>溶劑型PU樹脂、水性PU樹脂、無溶劑PU樹脂、聚異氰酸酯。熱可塑性聚氨酯(TPU塑粒)。</t>
  </si>
  <si>
    <t>中.西及動物藥品、環境衛生藥品及化妝品之製造加工及販賣業務各種試藥.食品添加物.香料.界面活性劑之製造加工及販賣業務</t>
  </si>
  <si>
    <t>立弘</t>
  </si>
  <si>
    <t>類胡蘿蔔素系列產品之研發.製造與銷售其他預防醫學相關產品(Nutraceuticals)之研發.製造與銷售精密化學材料製造.化妝品製造及銷售.環境用藥批發</t>
  </si>
  <si>
    <t>電子血壓計藥物微霧化器</t>
  </si>
  <si>
    <t>生物高分子材料應用於生物醫材及醫美保養品的研發、製造及銷售</t>
  </si>
  <si>
    <t>上櫃股-其他電子業概念股-再生循環</t>
  </si>
  <si>
    <t>貴金屬材料鑄錠其他</t>
  </si>
  <si>
    <t>透明質酸(玻尿酸)醫療器材產品研發製造及銷售透明質酸(玻尿酸)保養品研發製造及銷售</t>
  </si>
  <si>
    <t>上櫃股-化學工業</t>
  </si>
  <si>
    <t>紡織染整、皮革、造紙、電子、混凝土等工業用助劑及清潔劑各種工業用特用化學品及助劑及其有關原料之製造及銷售</t>
  </si>
  <si>
    <t>醫療器材、生化試藥及西藥之買賣業務</t>
  </si>
  <si>
    <t>上市股-生技醫療業集團股-統一概念股-防疫環保、中國</t>
  </si>
  <si>
    <t>原料藥、針劑製劑及相關產品之諮詢、顧問及技術服務業務。生物技術服務國際貿易業</t>
  </si>
  <si>
    <t>西藥製造、零售</t>
  </si>
  <si>
    <t>金穎生技</t>
  </si>
  <si>
    <t>醫療器材批發業醫療器材零售業國際貿易業</t>
  </si>
  <si>
    <t>上市股-玻璃陶瓷概念股-中國、太陽能</t>
  </si>
  <si>
    <t>平板玻璃之製造與銷售玻璃纖維布及玻璃纖維束之製造與銷售玻璃器皿之製造與銷售</t>
  </si>
  <si>
    <t>委託營造廠商興建國民住宅及商業大樓出租出售業務。有關陶瓷製品及建築材料之加工、製造與買賣。有關電子零件及玻璃纖維及玻璃製品之加工、製造與買賣。</t>
  </si>
  <si>
    <t>上市股-玻璃陶瓷概念股-中國</t>
  </si>
  <si>
    <t>陶瓷及陶瓷製品製造業、石材製品製造業、特定專業區開發業新市鎮、新社區開發業、耐火材料製造業、其他化學製品製造業除許可業務外，得經營法令非禁止或限制之業務。</t>
  </si>
  <si>
    <t>上市股-建材營造集團股-興富發概念股-再生循環</t>
  </si>
  <si>
    <t>廢棄物處理業不動產投資興建及租售不動產買賣</t>
  </si>
  <si>
    <t>色釉料精密陶瓷、結晶化玻璃製品陶瓷及陶瓷製品、其他化學材料</t>
  </si>
  <si>
    <t>和成</t>
  </si>
  <si>
    <t>住宅設備之製造及銷售</t>
  </si>
  <si>
    <t>鏡片、鏡框、清洗器具製造加工進出口買賣磁碟光碟片、光學儀器研究開發製造加工進出口買賣隱形眼鏡、清潔液、醫療器材進出口買賣</t>
  </si>
  <si>
    <t>東光訊</t>
  </si>
  <si>
    <t>耐熱玻璃、汽車照明玻璃、燈鏡、各類模具等製品之加工製造及買賣數位投影機光學玻璃鏡杯之加工製造及買賣</t>
  </si>
  <si>
    <t>上櫃股-電子零組件業集團股-金鼎</t>
  </si>
  <si>
    <t>電子級玻璃纖維電子級玻璃纖維電子級玻璃纖維</t>
  </si>
  <si>
    <t>上市股-玻璃陶瓷概念股-越南設廠</t>
  </si>
  <si>
    <t>各種衛浴設備、周邊製品之銷售</t>
  </si>
  <si>
    <t>豐鼎</t>
  </si>
  <si>
    <t>石材製品製造業建材批發業建材零售業</t>
  </si>
  <si>
    <t>台紙</t>
  </si>
  <si>
    <t>上市股-造紙工業產業股-造紙概念股-資產、越南設廠</t>
  </si>
  <si>
    <t>紙、漿、化工紙器休閒</t>
  </si>
  <si>
    <t>上市股-造紙工業產業股-造紙集團股-士林紙業概念股-資產</t>
  </si>
  <si>
    <t>紙類之生產及運銷紙類加工品之製造紙業重要原料之產銷</t>
  </si>
  <si>
    <t>紙類之製銷及買賣紙器及紙類加工品之製銷委託營造商興建國民住宅及商業大樓出售、出租</t>
  </si>
  <si>
    <t>上市股-造紙工業產業股-造紙集團股-永豐餘概念股-中國、內需中國收成股、碳權</t>
  </si>
  <si>
    <t>闊(針)葉樹漂白漿 、 道林紙、 微塗紙、 化工藥品、 肥料</t>
  </si>
  <si>
    <t>上市股-造紙工業產業股-造紙集團股-榮成</t>
  </si>
  <si>
    <t>紙類之製造批發零售及國內外採購運銷業務</t>
  </si>
  <si>
    <t>紙器及紙類之製造、印刷、加工、買賣、代理及進出口業務。造紙原料之製造、加工、買賣、代理及進出口業務。紙器及紙類加工設備之買賣。</t>
  </si>
  <si>
    <t>鋼品設計製造買賣儲運及其他相關業務(含輕金屬、尖端材料)鋼廠之籌建鋼鐵及相關工業之工程顧問管理資詢</t>
  </si>
  <si>
    <t>鋼筋、扁鐵、角鐵、盤元、其他鋼鐵製品之製造加工銷售型鋼及合金鋼、工具鋼、高碳鋼、其他特殊鋼之製造加工銷售輪船解體、舊船買賣.....等</t>
  </si>
  <si>
    <t>上市股-鋼鐵工業集團股-燁聯鋼鐵</t>
  </si>
  <si>
    <t>線材</t>
  </si>
  <si>
    <t>上市股-鋼鐵工業</t>
  </si>
  <si>
    <t>鋼管、鍍鋅鋼管、鋼管樁冷軋鋼捲(板)熱軋鋼捲(板)、塗面鋼捲(板)</t>
  </si>
  <si>
    <t>上市股-鋼鐵工業集團股-華榮</t>
  </si>
  <si>
    <t>各種銅製品與銅片之製銷與加工、廢銅鐵之買賣及舊廢船之解體印刷電路基板用銅箔、積體電路及各種電路用引線架之製造買賣貿易以銅為基材之電子材料及原料製造買賣及外銷貿易</t>
  </si>
  <si>
    <t>鋼板.貨櫃部材.特殊鋼.矽鋼.特帶.鋼結構車身衝壓.倉儲設備</t>
  </si>
  <si>
    <t>螺絲、螺帽、攻牙螺絲、磨光線材及球狀化線材製造買賣。一般事業、有害事業廢棄物清除、處理業務。工業機械、電訊設備、汽機車及醫療器材零件製造買賣、國貿業務。</t>
  </si>
  <si>
    <t>各類型鋼.鋼構架.機械體及水工機械之設計.製造.安裝及技術服務。金屬製品及加工用化學品之生產.進出口及買賣業務。各類環保工程(包含焚化爐、污染防治設備)之設計.製造.安裝。</t>
  </si>
  <si>
    <t>上市股-鋼鐵工業集團股-中鋼概念股-基礎建設</t>
  </si>
  <si>
    <t>鋼捲、鋼管</t>
  </si>
  <si>
    <t>上市股-鋼鐵工業概念股-基礎建設、再生循環</t>
  </si>
  <si>
    <t>製鋼及軋鋼製造修理並加工買賣各種角鋼扁鋼槽鋼鋼板工字鋼等製造及加工買賣各種鋼筋圓鋼等特殊鋼製造及加工買賣</t>
  </si>
  <si>
    <t>盤元線材生產及買賣球化線材生產及買賣鍍鋅鐵線生產及買賣</t>
  </si>
  <si>
    <t>上市股-鋼鐵工業集團股-德安開發概念股-中國、香港掛牌、越南設廠</t>
  </si>
  <si>
    <t>鋼管製造及銷售</t>
  </si>
  <si>
    <t>上市股-鋼鐵工業集團股-聚亨概念股-越南設廠、基礎建設</t>
  </si>
  <si>
    <t>螺絲球化線材機械零件</t>
  </si>
  <si>
    <t>上市股-鋼鐵工業集團股-燁聯鋼鐵概念股-中國、中國十三五</t>
  </si>
  <si>
    <t>酸洗鋼捲、軋延鋼捲、鍍鋅鋼捲、烤漆鋼捲、鋼構工程、起重機</t>
  </si>
  <si>
    <t>鋼線、鋼棒、製造加工及買賣</t>
  </si>
  <si>
    <t>不銹鋼捲</t>
  </si>
  <si>
    <t>上市股-鋼鐵工業集團股-大成鋼概念股-中國</t>
  </si>
  <si>
    <t>生產銷售不銹鋼管製品。生產銷售管接頭、法蘭、凡而等管配件製品。生產銷售不銹鋼材裁剪加工品、鋼帶。</t>
  </si>
  <si>
    <t>鋼筋.鋼胚.棒鋼.盤元.廢鋼等鋼製品之製造加工買賣業務大鋼胚.小鋼胚.鋼錠.等特殊鋼之製造.加工.買賣業務廢鐵進口.輪船解體急舊船買賣業務</t>
  </si>
  <si>
    <t>上市股-鋼鐵工業概念股-中國十三五</t>
  </si>
  <si>
    <t>冷軋、鍍鋅、鍍鋁鋅、鍍鋅烤漆及鍍鋁鋅烤漆鋼捲之製造加工及銷售</t>
  </si>
  <si>
    <t>各種不銹鋼管、鋼管、銅管、鋁管之製造加工買賣內外銷業務。鋼、銅、鋁、不銹鋼等捲板壓延加工業務。不銹鋼扶手、門窗、欄杆、角鐵、床展示架等製造加工買賣。</t>
  </si>
  <si>
    <t>各種鋼鐵整平裁剪加工買賣各種鋼構構件製作加工買賣各種鋼鐵代理報價買賣</t>
  </si>
  <si>
    <t>上市股-鋼鐵工業集團股-春源鋼鐵</t>
  </si>
  <si>
    <t>不銹鋼板、捲裁切不銹鋼板表面處理</t>
  </si>
  <si>
    <t>預力鋼絞線一般鋼線預力鋼線</t>
  </si>
  <si>
    <t>不銹鋼捲(板)裁切及買賣不銹鋼焊接鋼管之製造加工及買賣不銹鋼角鋼、扁鐵及槽鐵等之製造加工及買賣</t>
  </si>
  <si>
    <t>不銹鋼品</t>
  </si>
  <si>
    <t>鋼筋製造買賣鋼胚製造買賣</t>
  </si>
  <si>
    <t>上市股-電機機械概念股-3D列印、智慧型機器人、工業4.0</t>
  </si>
  <si>
    <t>機械設備製造業。其他機械製造業(許可及限制業務除外)。發電、輸電、配電機械製造業。</t>
  </si>
  <si>
    <t>上市股-電子零組件業產業股-電子周邊產品概念股-雲端</t>
  </si>
  <si>
    <t>研發、設計、製造和銷售伺服器等用導軌及其週邊零組件生產及買賣鉸鏈(筆記型電腦鉸鏈)及其零組件之製造生產及買賣滑軌之製造生產及買賣</t>
  </si>
  <si>
    <t>銅材、銅線、漆包線之製造加工買賣業務電子材料批發業一般貿易業務(許可業務除外)</t>
  </si>
  <si>
    <t>水管開關配件閘門凡而、考克、水道衛生器材各種銅器等之製造加工及買賣</t>
  </si>
  <si>
    <t>上櫃股-鋼鐵工業</t>
  </si>
  <si>
    <t>螺絲、螺帽、螺絲釘及鉚釘等製品製造業金屬線製品製造業</t>
  </si>
  <si>
    <t>快削鋼、磨光鋼、棒鋼、中碳鋼、鋼線、鐵線、不鏽鋼材等買賣鐵絲、鐵釘製品之製造加工各項有關產品之買賣進出口貿易</t>
  </si>
  <si>
    <t>世豐</t>
  </si>
  <si>
    <t>各種螺絲、木質螺絲普通木螺釘及有關固定物製造加工買賣。各種有關螺絲機械之製造及加工買賣。表面處理、熱處理及伸線製造及買賣業務。</t>
  </si>
  <si>
    <t>上櫃股-電機機械概念股-電動車、電動車Tesla</t>
  </si>
  <si>
    <t>汽車、機械用之特殊零件、配件生產及研發汽車用之標準扣件(有螺紋及無螺紋產品)電子、建築、家具及其他產業用之有螺紋扣件產品</t>
  </si>
  <si>
    <t>各種鑄鐵之鑄造及加工買賣業金屬原物料之買賣業務前各項產品之進出口業務</t>
  </si>
  <si>
    <t>不銹鋼板、捲裁切不銹鋼捲分條不銹鋼板表面處理</t>
  </si>
  <si>
    <t>精湛</t>
  </si>
  <si>
    <t>機器設備製造業其他</t>
  </si>
  <si>
    <t>輪胎生產輪胎銷售</t>
  </si>
  <si>
    <t>上市股-橡膠工業概念股-資產、中國、桃園航空城</t>
  </si>
  <si>
    <t>製造汽車輪胎、三角膠帶、平面膠帶、運輸膠帶、環型帶、軍用戰車履帶、帆布特種膠帶、橡膠管以及其他橡膠製品、並批發、零售之運銷業務。</t>
  </si>
  <si>
    <t>上市股-橡膠工業產業股-橡膠原料集團股-台橡概念股-中國、S&amp;P台商收成指數、內需中國收成股</t>
  </si>
  <si>
    <t>SBR、BR、TPE、TPR橡膠。上述產品之製造及其有關原物料及加工製品之進出口及銷售。生產及銷售汽電共生所產生之蒸汽及工商業用電。</t>
  </si>
  <si>
    <t>合成橡膠、合成橡膠加工原料、碳煙及其附屬品之製造銷售與買賣生物技術服務業蒸汽製造.銷售買賣 、自用發電設備生產之剩餘電力躉售與當地電業</t>
  </si>
  <si>
    <t>輪胎橡膠製品等</t>
  </si>
  <si>
    <t>上市股-橡膠工業概念股-中國、S&amp;P台商收成指數、越南設廠、內需中國收成股、中概外銷收成股</t>
  </si>
  <si>
    <t>各類橡膠輪胎之製造、批發、零售</t>
  </si>
  <si>
    <t>上市股-橡膠工業概念股-資產、桃園機場捷運、桃園航空城</t>
  </si>
  <si>
    <t>生產銷售橡膠皮生產銷售塑膠皮生產銷售乳膠皮</t>
  </si>
  <si>
    <t>上市股-橡膠工業集團股-台南幫概念股-防疫環保</t>
  </si>
  <si>
    <t>乳膠製造買賣橡膠製造買賣、熱可塑性橡膠製造買賣鞋中底製造買賣</t>
  </si>
  <si>
    <t>上市股-橡膠工業集團股-華豐概念股-中國</t>
  </si>
  <si>
    <t>橡膠.塑膠製品之製造.加工及內外銷.有關上項之進出口業務.經營上項附帶業務.</t>
  </si>
  <si>
    <t>上市股-橡膠工業</t>
  </si>
  <si>
    <t>橡膠輸送帶及其他橡膠製品</t>
  </si>
  <si>
    <t>上市股-橡膠工業概念股-KY股票、回台掛牌</t>
  </si>
  <si>
    <t>各式氣門嘴之製造及銷售</t>
  </si>
  <si>
    <t>上市股-汽車工業產業股-汽車業集團股-裕隆概念股-中國、資產、電動車、油電混合車、電動車Tesla</t>
  </si>
  <si>
    <t>汽車零件保修及其他</t>
  </si>
  <si>
    <t>汽車及相關零組件等之製造、銷售</t>
  </si>
  <si>
    <t>生產汽車、機車及其零件、引擎、模治具內外銷提供有關產品之技術服務及其諮詢顧問業務</t>
  </si>
  <si>
    <t>上市股-汽車工業產業股-汽車業</t>
  </si>
  <si>
    <t>各種車輛、車輛用冷暖氣機及其零件之裝配、買賣、修理、保養進出口業務</t>
  </si>
  <si>
    <t>船舶、艦艇之設計、製造、安裝、修理、銷售及代理業務船用機械、運搬機械之設計、製造、安裝、修理及銷售業務廢棄物處理設備及空污防治設備之設計與製造</t>
  </si>
  <si>
    <t>化工級不鏽鋼(碳鋼)焊接管配件。潔淨級管、管件、微接頭元件及閥類。</t>
  </si>
  <si>
    <t>上市股-汽車工業產業股-汽車業集團股-裕隆概念股-中國</t>
  </si>
  <si>
    <t>汽車銷售與研發</t>
  </si>
  <si>
    <t>上市股-電機機械概念股-電動車Tesla</t>
  </si>
  <si>
    <t>汽車及其零件製造業國際貿易業除許可業務外、得經營法令非禁止或限制之業務</t>
  </si>
  <si>
    <t>引擎活塞環之製造與銷售暨引擎零組件及汽車零配件之買賣</t>
  </si>
  <si>
    <t>汽車及其零件製造汽、機車零件配備批發汽、機車零件配備零售</t>
  </si>
  <si>
    <t>上櫃股-電機機械概念股-電動車、空汙防治、中國十三五</t>
  </si>
  <si>
    <t>精密金屬零件之機械加工、製造及買賣</t>
  </si>
  <si>
    <t>上櫃股-電機機械集團股-大億</t>
  </si>
  <si>
    <t>風扇鼓風機升降機</t>
  </si>
  <si>
    <t>上市股-電機機械概念股-KY股票、回台掛牌、電動車</t>
  </si>
  <si>
    <t>生產銷售汽車、機車沖壓零組件及沖壓生產線設備等。</t>
  </si>
  <si>
    <t>電動巴士製造電動巴士銷售交換電服務</t>
  </si>
  <si>
    <t>生產汽車零組件、沖壓產品、熱壓成型產品模具設計</t>
  </si>
  <si>
    <t>艾姆勒</t>
  </si>
  <si>
    <t>逆變器散熱模組及其零組件</t>
  </si>
  <si>
    <t>詠勝昌</t>
  </si>
  <si>
    <t>汽車及其零件製造(限汽車零件)、機車及其零件製造、汽機車零件配備批發業、模具製造業、模具批發業、電線及電纜製造業、電子零組件製造業、...等等</t>
  </si>
  <si>
    <t>凱勝綠能</t>
  </si>
  <si>
    <t>電動汽車及其零件製造及買賣電動車用充電樁、電池製造及買賣電動堆高機維修、製造及買賣</t>
  </si>
  <si>
    <t>電腦資訊系統及週邊設備之製造加工及買賣業務多功能事務機、電視攝影機之製造加工及買賣業務網路設備、系統設備及其他影像處理設備之製造加工及買賣業務</t>
  </si>
  <si>
    <t>上市股-半導體業</t>
  </si>
  <si>
    <t>各種電子整流二極體及半導體零件，一般精密電子器材製造及銷售。代理國內外廠商電子產品銷售等業務。</t>
  </si>
  <si>
    <t>上市股-半導體業產業股-IC製造集團股-聯電概念股-4GLTE、網通、手機、美國ADR、德國GDR、赴美掛牌、車聯網、無人機</t>
  </si>
  <si>
    <t>積體電路各種半導體相關零組件</t>
  </si>
  <si>
    <t>上市股-電腦及週邊設備業產業股-掃瞄器及數位相機</t>
  </si>
  <si>
    <t>智慧型影像掃瞄器</t>
  </si>
  <si>
    <t>開發、設計、製造及銷售電腦、資訊、電機，及其零組件；電源供應設備；工業、醫療及工業自動化設備、零組件；視訊顯像系統；電動車電力動力系統；能源管理系統。</t>
  </si>
  <si>
    <t>消費性電子產品、網路通訊產品及影像產品等之製造、加工、買賣。</t>
  </si>
  <si>
    <t>多層印刷電路板</t>
  </si>
  <si>
    <t>衛星通訊系統及器材地面微波通訊系統及器材</t>
  </si>
  <si>
    <t>各類印刷電路板之製造、加工、組裝、銷售及服務.</t>
  </si>
  <si>
    <t>電腦系統設備及其週邊之連接器等線纜組件及殼體、基座之開發、設計、製造及銷售等精密模具之製造及銷售等</t>
  </si>
  <si>
    <t>局用傳輸設備用戶端交換系統代理行動電話系列產品</t>
  </si>
  <si>
    <t>上市股-光電業產業股-光碟片集團股-中環概念股-數位電視、3D技術</t>
  </si>
  <si>
    <t>光碟片及有關塑膠殼子製造加工與買賣</t>
  </si>
  <si>
    <t>上市股-電腦及週邊設備業產業股-NB系統集團股-金仁寶概念股-Dell、APPLE概念、中國、雲端、4GLTE、網通、Intel、S&amp;P台商收成指數、越南設廠、SmartTV、Android、Windows10、智慧型機器人、iPadmini、蘋果供應商、無線充電、工業4.0</t>
  </si>
  <si>
    <t>5C電子產品之研發、設計、產製及銷售。</t>
  </si>
  <si>
    <t>被動元件、電阻原料半成品天線、主動元件機器設備、零件製造及銷售。</t>
  </si>
  <si>
    <t>上市股-電子零組件業集團股-鴻海概念股-中國、中概通路</t>
  </si>
  <si>
    <t>電腦週邊產品線覽及連接器產品印刷電路板等</t>
  </si>
  <si>
    <t>上市股-半導體業產業股-IC封裝測試</t>
  </si>
  <si>
    <t>積體電路、各種半導體零組件、各種電子、電腦及通訊線路板電腦及通訊產品之硬體、軟體、系統及其週邊設備前各項產品研究發展、設計、製造、裝配、加工、測試及售後服務</t>
  </si>
  <si>
    <t>依客戶之訂單與其提供之產品設計說明，以從事製造與銷售積體電路以及其他晶圓半導體裝置。提供前述產品之封裝與測試服務、積體電路之電腦輔助設計技術服務。提供製造光罩及其設計服務。</t>
  </si>
  <si>
    <t>電腦主機板、桌上型電腦等之生產及銷售。電腦週邊產品、筆記型電腦之開發製造及銷售等。</t>
  </si>
  <si>
    <t>主要銷售自有品牌之網路集線器、交換器、網路介面卡、數位家庭產品</t>
  </si>
  <si>
    <t>積體電路、各種半導體零組件，及其系統應用產品之研究發展、設計、製造、測試、銷售及顧問諮詢</t>
  </si>
  <si>
    <t>上市股-半導體業產業股-光罩</t>
  </si>
  <si>
    <t>光罩之研究.發展.製造及銷售.提供有關前述產品之技術協助.諮詢.檢驗.維修與修理服務.</t>
  </si>
  <si>
    <t>有關光電半導體元件製造與銷售有關半導體電子元件製造與銷售以上各項目及其系統產品之研發設計製造銷售推廣及售後服務。</t>
  </si>
  <si>
    <t>上市股-半導體業產業股-IC製造概念股-太陽能</t>
  </si>
  <si>
    <t>1. 研究、設計、發展、測試、製造及銷售各種大型、超大型積體電路及其相關之零組件及系統產品。 2.太陽能電池及相關系統與產品</t>
  </si>
  <si>
    <t>1積體電路2半導體記憶零組件及其系統產品3電腦系統用、數位通訊用、及週邊設備用之半導體零組件及其系統產品4其他半導體零組件5電腦軟體程式設計及資料處理6兼營與業務相關之進出口貿易業務</t>
  </si>
  <si>
    <t>1.CC01060 2.CC01070 3.F401030 4.研發開發製造銷售:電腦網路系統、用戶端通訊電子設備、光電通訊設備、特定功能之積體電路、不斷電系統電源供應器及其零組件、相關之進出口貿易業務</t>
  </si>
  <si>
    <t>電子零組件、資訊產品及通訊產品代理銷售個人電腦、電腦週邊設備及通訊產品維修、技術服務3C distributor and service provider</t>
  </si>
  <si>
    <t>上市股-其他產業股-掃瞄器及數位相機</t>
  </si>
  <si>
    <t>不動產代銷及仲介、廣告服務、管理顧問、住宅及大樓開發租售國際貿易業</t>
  </si>
  <si>
    <t>上市股-光電業產業股-光碟片集團股-錸德概念股-觸控面板、3D技術、穿戴裝置</t>
  </si>
  <si>
    <t>光碟片、影碟片、組裝機器、光電產品</t>
  </si>
  <si>
    <t>半導體導線架五金文具用品模具及其他</t>
  </si>
  <si>
    <t>資訊產品商業暨工業用產品行動產品</t>
  </si>
  <si>
    <t>從事資訊產品、軟體及維修服務之通路銷售</t>
  </si>
  <si>
    <t>電腦終端機顯示器及有關零組件之加工製造銷售業務前項產品之進出口貿易(限工廠產品)代理國內外廠商產品之經銷報價及投標業務</t>
  </si>
  <si>
    <t>1.電子用印刷線路板及電子材料之製造加工買賣業務;2.沖床及鋼鐵類之電子用印刷線路板模具之製造加工買賣;3.絕緣板之製造加工買賣;4.前項有關進出口貿易業務</t>
  </si>
  <si>
    <t>筆記型電腦伺服器</t>
  </si>
  <si>
    <t>3C資訊產品(含電腦系統產品、主機板及各類板卡、平板電腦及智慧型手機等手持裝置等)之設計、研發及銷售。</t>
  </si>
  <si>
    <t>上市股-其他產業股-平面顯示器</t>
  </si>
  <si>
    <t>鋁合金產品</t>
  </si>
  <si>
    <t>電子零件、映射管等半導體產品代理引擎發電機等設備代理、設計及維修其他</t>
  </si>
  <si>
    <t>精密電子量測儀器自動化量測系統</t>
  </si>
  <si>
    <t>上市股-電腦及週邊設備業產業股-NB系統集團股-群光藍天概念股-中國、S&amp;P台商收成指數、內需中國收成股、中概通路</t>
  </si>
  <si>
    <t>筆記型電腦電腦周邊設備</t>
  </si>
  <si>
    <t>上市股-半導體業產業股-IC設計集團股-聯電概念股-Intel、USB3.0、Android</t>
  </si>
  <si>
    <t>研究開發、生產、製造、銷售各種特殊應用積體電路及其組件、系統產品，積體電路設計、高腳數精密封裝及測試服務兼營與本公司業務相關之貿易業務</t>
  </si>
  <si>
    <t>製造買賣筆記型電腦</t>
  </si>
  <si>
    <t>上市股-電腦及週邊設備業概念股-APPLE概念、智慧型機器人、iPad5</t>
  </si>
  <si>
    <t>電腦週邊設備之製造及買賣</t>
  </si>
  <si>
    <t>印刷電路板</t>
  </si>
  <si>
    <t>雙層、多層印刷電路板之製造加工及買賣業務。各種電腦、電子、通訊、資訊產品及其週邊設備與電子零件、加工。</t>
  </si>
  <si>
    <t>積體電路封裝.積體電路測試發光二極體顯示燈一般進出口貿易(許可業務除外)</t>
  </si>
  <si>
    <t>機電能源產品消費產品</t>
  </si>
  <si>
    <t>辦公室自動化設備、系統辦公家具等</t>
  </si>
  <si>
    <t>上市股-光電業產業股-掃瞄器及數位相機集團股-和碩概念股-香港掛牌、3D技術</t>
  </si>
  <si>
    <t>數位電子照相機、光學產品</t>
  </si>
  <si>
    <t>上市股-電子零組件業產業股-被動元件二集團股-國巨</t>
  </si>
  <si>
    <t>電子電機製品及其生產設備器材零件類；通信器材零件類；光學之電子器材零件類；電容器生產設備類；電容器及其零件材料類；變壓器及其零件材料類。</t>
  </si>
  <si>
    <t>上市股-電腦及週邊設備業產業股-主機板概念股-雲端、網通、Intel、USB3.0、SmartTV、VR/虛擬實境、Windows10</t>
  </si>
  <si>
    <t>電腦硬體及其零件之製造加工及買賣電腦系統週邊設備(包括軟體)之製造加工及買賣前項有關商品進口及代理國內外廠商之投標報價及經營業務</t>
  </si>
  <si>
    <t>有關各種電腦硬體軟體之設計及其成品與零組件製造買賣業務電子零件之製造買賣業務有關前項業務之進出口貿易業務</t>
  </si>
  <si>
    <t>研究開發生產、製造、銷售各種積體電路</t>
  </si>
  <si>
    <t>數位辦公設備</t>
  </si>
  <si>
    <t>電子筆記型電腦及相關產品</t>
  </si>
  <si>
    <t>上市股-電子零組件業產業股-銅箔基板概念股-中國、S&amp;P台商收成指數</t>
  </si>
  <si>
    <t>銅箔基板黏合片多層壓合板</t>
  </si>
  <si>
    <t>上市股-電子零組件業集團股-群光藍天概念股-Kinect、遊戲機、網通、SmartTV、PS4、XBOXOne、無人機、中國、S&amp;P台商收成指數</t>
  </si>
  <si>
    <t>鍵盤製造及銷售數位影像產品之製造及銷售電源供應器產品之製造及銷售</t>
  </si>
  <si>
    <t>上市股-電腦及週邊設備業概念股-APPLE概念、手機、三星、蘋果供應商</t>
  </si>
  <si>
    <t>電腦及其附屬設備軟硬體之設計製造加工買賣各項鍵盤塑膠射出字鍵及模具設計製造內外銷系統、應用軟體及電腦通訊控制器之設計開發製造買賣</t>
  </si>
  <si>
    <t>設計、製造、測試、銷售積體電路、半導體記憶零件組等電腦軟體程式設計、銷售、測試及電腦資料處理前各項產品之代理及進出口貿易業務</t>
  </si>
  <si>
    <t>上市股-其他電子業產業股-電子周邊產品概念股-安控器材與保全</t>
  </si>
  <si>
    <t>智慧型居家安控系統產品智能照明燈具產品智能感應器.警報器產品</t>
  </si>
  <si>
    <t>連接器之研發、製造與銷售電池模組之研發、製造與銷售電源管理模組之研發、製造與銷售</t>
  </si>
  <si>
    <t>電子製品之加工製造買賣業務各種光電控制器之加工買賣業務半導體原料及其設備之製造買賣業務</t>
  </si>
  <si>
    <t>工業測控產品工業用電腦/工業用工作站嵌入式電腦卡/超薄液晶電腦</t>
  </si>
  <si>
    <t>電腦主機板、工業用電腦及特殊專用平台(ACP)</t>
  </si>
  <si>
    <t>上市股-電腦及週邊設備業產業股-主機板</t>
  </si>
  <si>
    <t>電腦主機板工業電腦電腦VGA 卡</t>
  </si>
  <si>
    <t>各種積體電路及模組之設計.製造.測試及銷售各種積體電路應用軟體之研究.開發及銷售各積積體電路之貿易及代理業務</t>
  </si>
  <si>
    <t>上市股-電子零組件業概念股-中國、中概外銷收成股、電動車Tesla</t>
  </si>
  <si>
    <t>上市股-其他電子業產業股-機電工程集團股-漢唐</t>
  </si>
  <si>
    <t>半導體、光電等高科技廠房整廠、無塵室、控制、機電、特殊製程系統建造、設計、規劃顧問工作及維護運轉服務。紅外線應用及多頻道雷射治療儀等醫療器材之研發、製造與銷售。</t>
  </si>
  <si>
    <t>微電腦及其週邊設備開發製造及買賣業務等.</t>
  </si>
  <si>
    <t>上市股-光電業產業股-光碟片集團股-國碩</t>
  </si>
  <si>
    <t>太陽能矽晶片.可錄式光碟片.及其原料.半成品、零組件買賣前項產品之研究.發展.製造.銷售及其製造裝配技術之諮詢顧問業務前各項產品製造設備及產品之進出口貿易</t>
  </si>
  <si>
    <t>電子零組件製造業國際貿易業其他顧問服務業</t>
  </si>
  <si>
    <t>液晶顯示器有機發光顯示器</t>
  </si>
  <si>
    <t>上市股-通信網路業產業股-電信服務事業集團股-中華電信概念股-電信.零售通路、雲端、4GLTE、資產、網通、宅經濟、手機、宏達電、美國ADR、赴美掛牌、NFC近場通訊、電子商務及延伸</t>
  </si>
  <si>
    <t>第一、二類電信事業</t>
  </si>
  <si>
    <t>上市股-電子零組件業產業股-電源類零組件概念股-光纖設備</t>
  </si>
  <si>
    <t>電磁零件、交換式電源供應器資訊通訊產品、光電產品、光通訊產品其他電子零組件之製造加工及內外銷</t>
  </si>
  <si>
    <t>上市股-電子通路業集團股-精技概念股-網通、讀取辨識、NFC近場通訊、物聯網、電子商務及延伸</t>
  </si>
  <si>
    <t>電腦及電腦週邊產品之通路經營</t>
  </si>
  <si>
    <t>生產銷售揚聲器零件</t>
  </si>
  <si>
    <t>數位視訊產品系列之設計、製造、加工及買賣。</t>
  </si>
  <si>
    <t>上市股-通信網路業概念股-智慧電網、網通、數位電視、三網合一、光纖設備</t>
  </si>
  <si>
    <t>通訊、電信產品</t>
  </si>
  <si>
    <t>上市股-電子零組件業產業股-電源類零組件概念股-雲端</t>
  </si>
  <si>
    <t>微動開關電源供應器</t>
  </si>
  <si>
    <t>交直流工業用扇、電扇、吹排風機、馬達及零件之加工製造買賣。前項有關之進口業務。有關代理國內外廠商產品經銷報價投標之業務除許可業務外，得經營法令非禁止或限制之業務。</t>
  </si>
  <si>
    <t>上市股-其他電子業產業股-電子設備儀器</t>
  </si>
  <si>
    <t>儀器通訊其他</t>
  </si>
  <si>
    <t>上市股-電腦及週邊設備業</t>
  </si>
  <si>
    <t>數位機上盒（IP STB）之研發、製造及銷售不動產租售IPTV數位內容等</t>
  </si>
  <si>
    <t>一般進出口貿易業務電腦零組件、週邊設備、電器材料製造加工買賣</t>
  </si>
  <si>
    <t>上市股-光電業產業股-LED發光二極體集團股-鼎元概念股-太陽能、LED光源</t>
  </si>
  <si>
    <t>砷化鎵、 紅外線、 發光二極體、 雷射二極體、 光電晶體、 光二極體、單晶、 磊晶、 晶粒之研發、 製造、 銷售. 兼營相關之進出口貿易光電系統之研究開發、 製造、 銷售.</t>
  </si>
  <si>
    <t>上市股-資訊服務業產業股-軟體--系統整合集團股-三商行</t>
  </si>
  <si>
    <t>一般電腦事務機器、各型電腦及其有關設備、各種有無線電通訊器材自動售(收)費系統及其設備之買賣、設計、保養業務前各項產品之進出口貿易</t>
  </si>
  <si>
    <t>機械陶瓷.熱敏電阻.變阻體.陶瓷電容器製造加工買賣精密電子儀器.電子零件之製造加工買賣</t>
  </si>
  <si>
    <t>上市股-電子零組件業產業股-印刷電路板</t>
  </si>
  <si>
    <t>PCB專業製造</t>
  </si>
  <si>
    <t>零售3C(家電、通訊、電腦)百貨商品電熨斗、咖啡壺、煎烤器及馬達類產品研發設計零組件及模具銷售、技術報酬金等</t>
  </si>
  <si>
    <t>上市股-電子零組件業產業股-電源類零組件集團股-東元電機概念股-網通、無線充電</t>
  </si>
  <si>
    <t>電源供應器</t>
  </si>
  <si>
    <t>上市股-其他電子業產業股-資訊通路集團股-震旦</t>
  </si>
  <si>
    <t>事務機器電腦傳真機之買賣進出口修理及出租業務電子及機械零組件買賣業務有(無)線通信傳輸設備之買賣及工程承包、裝設</t>
  </si>
  <si>
    <t>功率電晶體、半導體、電子資訊處理設備之製造、加工及銷售除許可業務外、得經營法令非禁止或限制之業務</t>
  </si>
  <si>
    <t>研發生產銷售數位類比混合式特殊應用IC。研發生產銷售數位式積體電路、類比式IC。兼營與本公司業務相關之進出口貿易業務。</t>
  </si>
  <si>
    <t>上市股-光電業</t>
  </si>
  <si>
    <t>平面光源LED照明五金沖壓件等</t>
  </si>
  <si>
    <t>娛樂性產品、揚聲器、電池產品、免持聽筒、及其他電子零件</t>
  </si>
  <si>
    <t>3C產品用線3C連接組裝產品銅</t>
  </si>
  <si>
    <t>各種積體電路之封裝、測試及相關業務</t>
  </si>
  <si>
    <t>上市股-電腦及週邊設備業產業股-平面顯示器集團股-大同</t>
  </si>
  <si>
    <t>高附加價值車載顯示器之設計、製造與銷售。不動產買賣、租賃及營建開發。</t>
  </si>
  <si>
    <t>電腦軟硬體及週邊設備、光碟片製造加工及買賣業務資料儲存及處理設備製造業、電子零組件製造業加工紙業、文具批發業</t>
  </si>
  <si>
    <t>上市股-通信網路業概念股-網通、三網合一、SmartTV</t>
  </si>
  <si>
    <t>研究開發、生產、製造、銷售名片型個人電腦網路卡/數據卡及各式數位、數據、網路通訊等資訊產品。</t>
  </si>
  <si>
    <t>各種積體電路之設計.製造.測試.配件.加工.包裝.買賣業務各種奔應機及其零配件之製造.加工.買賣業務前各項產品之進出口貿易業務</t>
  </si>
  <si>
    <t>上市股-通信網路業產業股-網通代理集團股-神腦概念股-中國、手機、宏達電、中概通路</t>
  </si>
  <si>
    <t>通訊產品之代理及買賣行動電話及相關配件之代理及買賣</t>
  </si>
  <si>
    <t>上市股-半導體業概念股-Intel</t>
  </si>
  <si>
    <t>電腦等數位產品之記憶體擴充卡電腦週邊產品</t>
  </si>
  <si>
    <t>上市股-資訊服務業產業股-軟體--系統整合概念股-雲端</t>
  </si>
  <si>
    <t>電腦系統之出租與銷售、電腦系統整合及電腦軟硬體維護等</t>
  </si>
  <si>
    <t>多媒體IC 、電腦週邊IC、高階消費性IC、其他特殊應用IC</t>
  </si>
  <si>
    <t>電子零組件製造業。電子材料批發業。除許可業務外，得經營法令非禁止或限制之業務。</t>
  </si>
  <si>
    <t>電氣器材之製造金屬粉末加工及製造電氣器材生產設備之製造及組裝</t>
  </si>
  <si>
    <t>上市股-半導體業產業股-IC設計概念股-觸控面板、山寨機、智慧型機器人、Intel、網通、NFC近場通訊、穿戴裝置、VR/虛擬實境</t>
  </si>
  <si>
    <t>類神經網路及模糊處理器、數位訊號處理器八位元精簡指令微控制器、特定用途積體電硌兼營與本公司業務相關之進出口貿易業務</t>
  </si>
  <si>
    <t>電子零組件之買賣安全規格、電磁相容測試與驗證</t>
  </si>
  <si>
    <t>精密電子產品及其零件、電器類機器之製造、加工暨銅之原、廢料買賣內外銷、電鍍加工及前述有關產品進出口貿易業務</t>
  </si>
  <si>
    <t>上市股-其他電子業產業股-投影機及光電周邊概念股-RFID相關、物聯網</t>
  </si>
  <si>
    <t>全像術及光電相關產品</t>
  </si>
  <si>
    <t>電腦系統及電器類電源傳輸線組.資訊週邊產品訊號聯結線通訊系統高效連接線組.環保節能電子安定器.電子式電源開關光纖被動元件</t>
  </si>
  <si>
    <t>設計.開發.生產.製造及銷售下列產品:自動化設備系統及其零組件、電腦 控制設備及系統、醫療器材及其自動化生產設備、立體停車設備、前項產品 工程之規劃.安裝、 技術咨詢顧問、維修及租賃</t>
  </si>
  <si>
    <t>光電繼電器、光耦合器、磁簧繼電器、磁簧感應器、固態繼電器、精密電容器等電子零組件製造買賣。發電、輸電、配電機械工程。前各項有關進出口貿易業務。</t>
  </si>
  <si>
    <t>系統整合、軟體服務、電腦諮詢顧問影像處理、知識管理服務、數位學習系統建置諮詢服務及教材製作電腦週邊及耗材銷售、維護支援</t>
  </si>
  <si>
    <t>應用套裝軟體之分析.設計.修改.安裝及維護等業務.各型電腦設備.網路設備及其相關軟體之買賣.有關前項之系統整合.網路規劃.資料庫管理及應用軟體設計等.</t>
  </si>
  <si>
    <t>各種電子器材之製造、裝配及買賣業務各種機械批發及買賣業務有關前各項進出口業務</t>
  </si>
  <si>
    <t>筆記型電腦外殼內構件及散熱模組、數位相機、硬碟機、PDAMP3、DATAPLAYER、行動電話、衛星接收器、光纖寬頻相關產品..等、氣動工具、引擎蓋、模具...等</t>
  </si>
  <si>
    <t>平板顯示器映像管電子零組件</t>
  </si>
  <si>
    <t>上市股-電子零組件業集團股-鉅祥概念股-遊戲機、手機、三星、WiiU、PS4</t>
  </si>
  <si>
    <t>連續沖壓精密金屬零件與連續沖壓模具機械零組件、刀具、夾具自動化專用機�C</t>
  </si>
  <si>
    <t>上市股-其他電子業</t>
  </si>
  <si>
    <t>家用、車用、多媒體及專業用影音電子產品之設計研發、製造及買賣前項有關產品及其原料進出口及代理業務</t>
  </si>
  <si>
    <t>厚膜晶片電阻、電阻網路、積體電路等零阻件製造加工、買賣業務。有關前產品及原料之進出口貿易業務。代理國內外有關廠商產品之報價投標及經銷買賣等業務。</t>
  </si>
  <si>
    <t>上市股-資訊服務業產業股-軟體--系統整合概念股-雲端、宅經濟、中國</t>
  </si>
  <si>
    <t>電腦系統、電腦週邊、網路產品及電腦軟體之規劃、銷售及整合。系統整合及諮詢與維修等。</t>
  </si>
  <si>
    <t>上市股-半導體業集團股-強茂概念股-太陽能、車用電子相關</t>
  </si>
  <si>
    <t>整流二極體之生產製造、銷售及進出口業務突波抑制器之生產製造、銷售及進出口業務一般精密電子材料及零組件之製造加工配置買賣進出口業務</t>
  </si>
  <si>
    <t>讀卡機及銷售點終端機之製造、銷售及買賣業務。IC卡讀卡機設備及其週邊設備、零配件之製造、銷售與買賣業務。視訊會議設備及其週邊設備及零配件之製造、銷售、按裝與買賣。</t>
  </si>
  <si>
    <t>上市股-電子零組件業集團股-百容</t>
  </si>
  <si>
    <t>程式開關沖壓件</t>
  </si>
  <si>
    <t>石英晶體之製造加工買賣石英晶體濾波器及振盪器之製造加工買賣</t>
  </si>
  <si>
    <t>數位有線視訊傳輸系統數位衛星通訊傳輸系統數位視訊轉換器產品</t>
  </si>
  <si>
    <t>上市股-光電業產業股-投影機及光電周邊概念股-中國、中概外銷收成股</t>
  </si>
  <si>
    <t>LED及SMD導線架直下式電視背光模組其他電子零組件</t>
  </si>
  <si>
    <t>上市股-其他電子業概念股-中國、中概外銷收成股</t>
  </si>
  <si>
    <t>電器製造業.照明設備製造業.資料儲存及處理設備製造業.無線通信機械器材製造業.電子零組件製造業國際貿易業.產品設計業.資訊軟體服務業</t>
  </si>
  <si>
    <t>上市股-光電業產業股-平面顯示器概念股-網通、數位電視、3D技術、SmartTV</t>
  </si>
  <si>
    <t>TFT-LCD液晶顯示器之設計、製造與銷售LCD TV之設計、製造與銷售</t>
  </si>
  <si>
    <t>上市股-光電業產業股-光碟片</t>
  </si>
  <si>
    <t>光學資訊相關產品</t>
  </si>
  <si>
    <t>電子零組件製造業積層陶瓷及圓板電容、晶片電阻及保險絲、電感、射頻元件製造銷售高壓、高頻與精密電容，車用與工業用特殊電阻及陶瓷粉末製造加工</t>
  </si>
  <si>
    <t>上市股-電子零組件業產業股-製造代理</t>
  </si>
  <si>
    <t>印刷電路板(PCB)製程、檢測設備及製程用各式化學藥水.液晶顯示器(LCD)製程、檢測設備.半導體製程、檢測設備、材料及製程用各式化學品.</t>
  </si>
  <si>
    <t>上市股-其他電子業產業股-儲存設備概念股-雲端</t>
  </si>
  <si>
    <t>個人電腦及週邊設備設計研究開發，製造及買賣業務．通訊網路設備設計開發，製造及買賣業務．電腦軟體程式系統分析設計及電腦資料處理業務．</t>
  </si>
  <si>
    <t>上市股-通信網路業概念股-雲端</t>
  </si>
  <si>
    <t>上市股-其他電子業概念股-車用電子相關、中國、ADAS供應鏈</t>
  </si>
  <si>
    <t>汽車電子其他</t>
  </si>
  <si>
    <t>掌上型電腦與智慧型手機之設計、生產與製造掌上型電腦(含具備無線通訊功能之產品)掌上型電腦與智慧型手機之各式零組件及相關技術支援、售後服務等</t>
  </si>
  <si>
    <t>光電元件、零組件、成品、系統設備製造及買賣業務 。半導體元件、零組件製造、買賣業務。光纖系統設備設計、製造、買賣業務。</t>
  </si>
  <si>
    <t>上市股-建材營造產業股-建築業集團股-霖園</t>
  </si>
  <si>
    <t>興建國宅與商業大樓之出租出售接受委託辦理有關都市計劃、山坡地等之規劃、設計、顧問業務其他有關事業之經營及投資</t>
  </si>
  <si>
    <t>上市股-建材營造產業股-建築業集團股-國產概念股-中國、資產、基礎建設</t>
  </si>
  <si>
    <t>預拌混凝土不動產買賣.出租</t>
  </si>
  <si>
    <t>委託營造廠商興建國民住宅、商業大樓出租出售建築材料之買賣製造代理工業廠房開發租售業</t>
  </si>
  <si>
    <t>承攬代辦土木建築工程土地開發興建房屋住宅及大樓開發租售業</t>
  </si>
  <si>
    <t>建築業其他營業收入</t>
  </si>
  <si>
    <t>國民住宅及商業大樓等之委託興建及經營租售</t>
  </si>
  <si>
    <t>委託營造廠商興建國民住宅、商業大樓出租出售業務投資興闢都市計劃範圍內之市場、公園等公共設施接受委託辦理市地重劃</t>
  </si>
  <si>
    <t>上市股-建材營造產業股-營造業集團股-威京概念股-基礎建設</t>
  </si>
  <si>
    <t>國內外土木工程業務國內外建築工程業務代辦工業區之開發及發展社區工程業務</t>
  </si>
  <si>
    <t>土木工程：承辦各種道路.橋樑.隧道.運河等土木工程建築工程：承辦各種辦公大樓.住宅.學校.廠房.醫院.運動館等工程工廠工程：核能電廠及各種工廠之建廠工程</t>
  </si>
  <si>
    <t>上市股-建材營造產業股-建築業集團股-冠德</t>
  </si>
  <si>
    <t>委託營造廠商興建國民住宅及商業大樓出租出售業務。建築傢具之買賣及進出口貿易業務。接受委託辦理都市更新土地重劃及房屋買賣資訊業務。</t>
  </si>
  <si>
    <t>上市股-建材營造產業股-建築業集團股-京城</t>
  </si>
  <si>
    <t>住宅及大樓開發租售業。電腦設備安裝業。電子資訊供應服務業。</t>
  </si>
  <si>
    <t>上市股-建材營造產業股-建築業集團股-日月光</t>
  </si>
  <si>
    <t>委託營造廠商興建國民住宅及商業大樓出租出售業務買賣各種建材及進出口業務室內設計裝潢工程(營造業除外)</t>
  </si>
  <si>
    <t>委託營造廠商興建商業大樓及國民住宅出租、出售業務投資興闢都市計劃範圍內之停車場餐廳、咖啡廳、旅館業務之經營</t>
  </si>
  <si>
    <t>委託營造廠商興建商業大樓出租出售業務委託營造廠商興建國民住宅出租出售業務房屋租售之介紹業務</t>
  </si>
  <si>
    <t>上市股-建材營造產業股-建築業集團股-宏盛</t>
  </si>
  <si>
    <t>委託營造廠興建國民住宅及商業大樓出售出租業務房屋租售之介紹業務室內裝潢之設計及施工業務(現場僅作辦公室使用)</t>
  </si>
  <si>
    <t>上市股-建材營造產業股-營造業概念股-基礎建設</t>
  </si>
  <si>
    <t>集合住宅商辦大樓等建築工程總承包晶圓廠、封測廠等高科技廠房工程總承包捷運、道路等交通工程統包及總承包</t>
  </si>
  <si>
    <t>上市股-建材營造產業股-建築業概念股-高雄經貿園區</t>
  </si>
  <si>
    <t>委託營造廠商興建國民住宅及商業辦公大樓出租出售業務。代理及買賣各種工程材料建設機械及進出口業務。電腦設備安裝業。</t>
  </si>
  <si>
    <t>委託營造廠商興建商業大樓及國民住宅出售、出租業務(營造廠除外)企業管理、財務管理及投資計劃之諮詢分析顧問業務廢棄物處理業及其他環保服務業(廢棄土處理)</t>
  </si>
  <si>
    <t>委託營造廠商興建國民住宅及商業大樓之出租出售業務</t>
  </si>
  <si>
    <t>住宅及大樓開發租售業.不動產買賣業.不動產租賃業.</t>
  </si>
  <si>
    <t>上市股-建材營造產業股-建築業集團股-興富發</t>
  </si>
  <si>
    <t>委託營造廠商興建商業大樓及國民住宅出租、出售業務。有關室內裝潢之設計及施工業務。有關建材、裝潢材料及建設機械之買賣及進出口業務等。</t>
  </si>
  <si>
    <t>上市股-建材營造產業股-營造業</t>
  </si>
  <si>
    <t>土木建築工程之承攬業務</t>
  </si>
  <si>
    <t>委託營造廠商興建住宅、商業大樓出租出售業務有關建材之買賣及進出口業務</t>
  </si>
  <si>
    <t>上市股-建材營造產業股-營造業集團股-冠德</t>
  </si>
  <si>
    <t>土木、建築、水利及整地工程之承攬。各項基礎工程之承攬。橋樑、隧道工程之承攬。</t>
  </si>
  <si>
    <t>委託營造廠商興建國民住宅商業大樓出租出售業務</t>
  </si>
  <si>
    <t>上市股-建材營造產業股-營造業集團股-正峰</t>
  </si>
  <si>
    <t>委託營造廠商興建商業大樓、國民住宅及廠辦之出租及出售室內裝潢業務及建材.機械買賣及進出口貿易業務委託營造廠興建一般工業用地之廠房倉庫出租等業務</t>
  </si>
  <si>
    <t>住宅及大樓開發租售業務工業廠房開發租售業務特定專業區開發業</t>
  </si>
  <si>
    <t>上市股-建材營造產業股-營造業集團股-潤泰</t>
  </si>
  <si>
    <t>土木泥作建築工程、機電系統工程、預鑄牆板及柱筋工程之設計施工預拌泥作沙漿建材之開發、生產、銷售�S建築材料施作及買賣</t>
  </si>
  <si>
    <t>樂揚</t>
  </si>
  <si>
    <t>產業股-代銷業</t>
  </si>
  <si>
    <t>委託營造廠商興建住宅、商業大樓出租出售業務</t>
  </si>
  <si>
    <t>上市股-貿易百貨產業股-散裝航運概念股-中國、內需中國收成股、中概通路</t>
  </si>
  <si>
    <t>船舶運送業、船務代理業貨櫃集散站經營業除許可業務外，得經營法令非禁止或限制之業務</t>
  </si>
  <si>
    <t>船舶運送業拖船駁船業船務代理業</t>
  </si>
  <si>
    <t>船舶運送船舶買賣船務代理</t>
  </si>
  <si>
    <t>船舶運送及出租業汽車貨櫃貨運業貨櫃集散站經營業</t>
  </si>
  <si>
    <t>汽車貨運業、汽車路線貨運業、汽車貨櫃貨運業倉儲業務、快遞業務、宅配業務冷凍車、冷凍櫃、冷凍庫出租業務及商品分類配送處理業務</t>
  </si>
  <si>
    <t>國內外水上貨運、客運業務之經營倉庫、碼頭、拖船、駁船、貨櫃集散場站業務之經營船舶、貨櫃及車架之修理、租賃、買賣業務之經營</t>
  </si>
  <si>
    <t>客運、貨運、郵運代理業務(包括營業、運務)及代理修護倉儲業務之經營</t>
  </si>
  <si>
    <t>散裝貨輪運輸業(百分之百轉投資海外子公司)汽車貨櫃貨運業民用航空總代理</t>
  </si>
  <si>
    <t>經營港埠碼頭貨櫃集散站辦理貨櫃修理維護業務辦理一般倉庫及保稅業務</t>
  </si>
  <si>
    <t>多通路B2C零售事業穀倉及散裝航運營運旅館營運</t>
  </si>
  <si>
    <t>船舶運送業船務代理、船舶及貨櫃買賣港口貨櫃集散站經營業務、船舶及貨櫃出租業務</t>
  </si>
  <si>
    <t>汽車貨櫃貨運業汽車修理業及其零件買賣加油站業務及倉儲業務</t>
  </si>
  <si>
    <t>海運服務業委託營造廠商興建住宅及商業大樓出租出售業務</t>
  </si>
  <si>
    <t>國際航線之定期及不定期航空客貨運輸業務</t>
  </si>
  <si>
    <t>凌天</t>
  </si>
  <si>
    <t>產業股-航運--航空</t>
  </si>
  <si>
    <t>普通航空業</t>
  </si>
  <si>
    <t>亞航</t>
  </si>
  <si>
    <t>航空器與有關裝備之維修、租賃與買賣航空配件裝備之製造與裝配、精密工業設備之修理以及上述各項業務之代理與顧問</t>
  </si>
  <si>
    <t>高速鐵路之經營</t>
  </si>
  <si>
    <t>國內外軍用、民用航空及相關工業產品之發展、製造、裝修及銷售。協助國內航空工業建立中心衛星體系與制度。提供對航空工業系統之規劃、製造、整合、發展及管理之技術服務。</t>
  </si>
  <si>
    <t>國際海上運輸業務船舶相關管理、維護及服務業務船舶租賃業務、船務代理業務</t>
  </si>
  <si>
    <t>計程車派遣業務及廣告服務</t>
  </si>
  <si>
    <t>船務代理業海運承攬運送業其他顧問服務業</t>
  </si>
  <si>
    <t>汽車貨運及宅配倉儲物流理貨包裝</t>
  </si>
  <si>
    <t>整合型物流服務</t>
  </si>
  <si>
    <t>上市股-觀光事業產業股-旅館業集團股-萬華企業</t>
  </si>
  <si>
    <t>育樂租賃</t>
  </si>
  <si>
    <t>上市股-觀光事業產業股-旅館業</t>
  </si>
  <si>
    <t>國際觀光旅館客房出租中、西餐廳、夜總會及游泳池業務一般進出口貿易業務(許可業務除外)</t>
  </si>
  <si>
    <t>上市股-觀光事業產業股-旅館業集團股-仰德</t>
  </si>
  <si>
    <t>國際觀光大飯店附設餐飲等業務</t>
  </si>
  <si>
    <t>上市股-觀光事業概念股-資產、中國</t>
  </si>
  <si>
    <t>國際觀光旅館.餐飲.電影院.主題遊樂園</t>
  </si>
  <si>
    <t>觀光旅館業務商場出租業務</t>
  </si>
  <si>
    <t>上市股-觀光事業產業股-旅館業概念股-中國、博奕、博奕觀光</t>
  </si>
  <si>
    <t>經營國際觀光旅館;附中西餐廳咖啡廳夜總會酒吧會議廳健身房三溫暖商店等;停車場經營;旅館管理;休閒育樂產業設施諮詢顧問</t>
  </si>
  <si>
    <t>上市股-觀光事業集團股-遠雄</t>
  </si>
  <si>
    <t>經營觀光旅館及餐廳業務經營商品之銷售健身房之經營</t>
  </si>
  <si>
    <t>上櫃股-觀光事業產業股-旅館業</t>
  </si>
  <si>
    <t>國際觀光旅館、餐廳、會議室、咖啡廳其他經交通部核定與觀光旅館有關業務之經營［</t>
  </si>
  <si>
    <t>上櫃股-觀光事業產業股-資訊及遊戲軟體集團股-燦坤企業概念股-宅經濟</t>
  </si>
  <si>
    <t>旅行業</t>
  </si>
  <si>
    <t>楷捷-KY</t>
  </si>
  <si>
    <t>博奕飯店遊樂園與土地開發</t>
  </si>
  <si>
    <t>一般旅館業餐館業商品銷售</t>
  </si>
  <si>
    <t>咖啡飲料及烘培產品製造販售</t>
  </si>
  <si>
    <t>上櫃股-觀光事業概念股-KY股票、回台掛牌</t>
  </si>
  <si>
    <t>飯店業</t>
  </si>
  <si>
    <t>餐飲銷售及連鎖加盟</t>
  </si>
  <si>
    <t>上市股-觀光事業</t>
  </si>
  <si>
    <t>餐館業</t>
  </si>
  <si>
    <t>上櫃股-觀光事業</t>
  </si>
  <si>
    <t>餐飲服務業</t>
  </si>
  <si>
    <t>美麗信</t>
  </si>
  <si>
    <t>集團股-德安開發</t>
  </si>
  <si>
    <t>國際觀光旅館業務之經營附西餐廳、咖啡廳、酒吧、會議廳、健身房、三溫暖商店等停車場經營</t>
  </si>
  <si>
    <t>上市股-觀光事業概念股-宅經濟</t>
  </si>
  <si>
    <t>經營連鎖餐飲品牌</t>
  </si>
  <si>
    <t>維格</t>
  </si>
  <si>
    <t>以銷售觀光客為主之各項類型烘培糕餅及休閒類伴手禮</t>
  </si>
  <si>
    <t>一般旅館業餐飲</t>
  </si>
  <si>
    <t>概念股-KY股票、回台掛牌</t>
  </si>
  <si>
    <t>經營國際觀光旅館附設中西餐廳咖啡廳酒吧會議廳健身房三溫暖美容商店及停車場經營旅館管理諮詢顧問及休閒育樂產業設施經營諮詢診斷分析顧問</t>
  </si>
  <si>
    <t>老四川</t>
  </si>
  <si>
    <t>餐飲業</t>
  </si>
  <si>
    <t>山富</t>
  </si>
  <si>
    <t>提供團體旅遊及自由行旅遊服務接受委託代售票務及代辦簽證服務</t>
  </si>
  <si>
    <t>五福</t>
  </si>
  <si>
    <t>提供國.內外旅客團體旅遊商品或居間勞務銷售與服務</t>
  </si>
  <si>
    <t>國際觀光旅館餐館經營其他</t>
  </si>
  <si>
    <t>上市股-金融保險產業股-銀行業</t>
  </si>
  <si>
    <t>存、放款、外匯及其他銀行業可辦業務</t>
  </si>
  <si>
    <t>上市股-金融保險產業股-銀行業集團股-京城</t>
  </si>
  <si>
    <t>收受支票存款及其他各種存款、辦理短中長期放款、票據貼現.辦理國內外匯兌、保證業務、簽發國內外信用狀等外匯業務.代理收付款項、代售金塊、金幣、銀幣、辦理出租保管箱業務.</t>
  </si>
  <si>
    <t>上市股-金融保險產業股-銀行業集團股-中纖</t>
  </si>
  <si>
    <t>銀行相關事業</t>
  </si>
  <si>
    <t>上市股-金融保險產業股-保險業集團股-旺旺</t>
  </si>
  <si>
    <t>火險、水險、汽車險、承保其他損失責任及再保險、代理其他公司委託之保險業務、各種生產事業投資、依法辦理之事項</t>
  </si>
  <si>
    <t>上市股-金融保險產業股-票券業</t>
  </si>
  <si>
    <t>票券金融業證券商（不含營業廳）</t>
  </si>
  <si>
    <t>人身保險</t>
  </si>
  <si>
    <t>上市股-金融保險產業股-保險業</t>
  </si>
  <si>
    <t>產物保險</t>
  </si>
  <si>
    <t>存款、授信、外匯、投資、信託、個人理財等金融業務</t>
  </si>
  <si>
    <t>代理市庫、存款、授信、外匯、信託、投資等金融業務</t>
  </si>
  <si>
    <t>收受存款、辦理放款、票據貼現、匯兌、承兌、保證、開發信用狀業務、買賣短期票券、投資、外匯業務、信託業務、財富管理及其他代理業務等。</t>
  </si>
  <si>
    <t>土地及工業區投資開發業務資產管理及不良債權處理業務都市更新及不動產證券化業務</t>
  </si>
  <si>
    <t>上市股-金融保險產業股-銀行業集團股-遠東</t>
  </si>
  <si>
    <t>收受存款、辦理放款、保證簽發信用狀、辦理國內外匯兌及承兌業務辦理投資及代銷公債、公司債及金融債券</t>
  </si>
  <si>
    <t>經營銀行法規定之商業銀行業務經營信託法及信託業法規定之信託業務</t>
  </si>
  <si>
    <t>上市股-金融保險產業股-保險業集團股-新光</t>
  </si>
  <si>
    <t>財產保險</t>
  </si>
  <si>
    <t>上市股-金融保險產業股-保險業集團股-長榮</t>
  </si>
  <si>
    <t>H501031再保險業</t>
  </si>
  <si>
    <t>上市股-金融保險產業股-證券業集團股-統一</t>
  </si>
  <si>
    <t>承銷有價證券 自行買賣有價證券 受託買賣有價證券股務代理 有價證券融資融券業務 期貨業務輔助 期貨自營其它經證期會核准之有關證券業務</t>
  </si>
  <si>
    <t>上市股-金融保險集團股-三商行</t>
  </si>
  <si>
    <t>經營人身保險業務</t>
  </si>
  <si>
    <t>上市股-金融保險產業股-金控</t>
  </si>
  <si>
    <t>金融控股公司業投資經主管機關核准之事業對被投資事業之管理</t>
  </si>
  <si>
    <t>金融控股公司業</t>
  </si>
  <si>
    <t>投資管理</t>
  </si>
  <si>
    <t>投資及被投資公司之管理</t>
  </si>
  <si>
    <t>上市股-金融保險產業股-金控概念股-APPLE概念</t>
  </si>
  <si>
    <t>上市股-金融保險產業股-金控集團股-元大</t>
  </si>
  <si>
    <t>上市股-金融保險產業股-金控集團股-新光</t>
  </si>
  <si>
    <t>上市股-金融保險產業股-金控集團股-旺旺</t>
  </si>
  <si>
    <t>本公司得投資下列事業：銀行業、票券金融業、信用卡業、信託業、保險業、證券業、期貨業、創業投資事業、經主管機關核准投資之外國金融機構、其他經主管機關認定與金融業相關之事業。</t>
  </si>
  <si>
    <t>投資金融相關事業經主管機關核准辦理之其他有關業務</t>
  </si>
  <si>
    <t>商業銀行業證券商人身保險代理人、財產保險代理人</t>
  </si>
  <si>
    <t>上市股-貿易百貨產業股-百貨業集團股-退輔會概念股-資產、電信.零售通路</t>
  </si>
  <si>
    <t>百貨業超市電影院</t>
  </si>
  <si>
    <t>上市股-貿易百貨產業股-百貨業集團股-遠東概念股-中國、電信.零售通路、博奕、中概通路、博奕觀光</t>
  </si>
  <si>
    <t>買賣環球百貨及經營超級市場</t>
  </si>
  <si>
    <t>上市股-其他產業股-貿易業</t>
  </si>
  <si>
    <t>港埠石化品之裝卸及儲轉業務進出口貿易業務及其有關之國內外買賣業務</t>
  </si>
  <si>
    <t>上市股-貿易百貨產業股-百貨業集團股-三商行概念股-電信.零售通路</t>
  </si>
  <si>
    <t>一般投資業。</t>
  </si>
  <si>
    <t>上市股-貿易百貨產業股-貿易業概念股-越南設廠、桃園機場捷運</t>
  </si>
  <si>
    <t>上市股-貿易百貨產業股-貿易業集團股-特力概念股-中國、中概通路</t>
  </si>
  <si>
    <t>一般進出口貿易業務及其有關之國內外買賣業務(許可業務除外)代理國內外廠商產品之銷售及投標業務代理國內外廠商之採購及投標業務</t>
  </si>
  <si>
    <t>上市股-貿易百貨產業股-百貨業概念股-電信.零售通路</t>
  </si>
  <si>
    <t>百貨零售業</t>
  </si>
  <si>
    <t>上市股-貿易百貨產業股-百貨業概念股-中國、電信.零售通路、中概通路、嬰幼兒</t>
  </si>
  <si>
    <t>成衣服飾製造及買賣業務各種家具、鞋襪、飾品等百貨之製造及買賣業務各種玩具之製造及買賣</t>
  </si>
  <si>
    <t>上市股-貿易百貨產業股-百貨業集團股-統一概念股-中國、電信.零售通路、中概通路、零售消費、宅經濟</t>
  </si>
  <si>
    <t>超級商店之經營;煙酒.家庭用品之零售</t>
  </si>
  <si>
    <t>天然棉．纖維．紡織品之製造加工染整印花營銷及進出口貿易業務農畜水產品．雜貨．衣著．建材．家具及裝飾品之批發及零售業務委託營造商興建國民住宅．商業大樓出租．出售業務</t>
  </si>
  <si>
    <t>上櫃股-貿易百貨產業股-貿易業</t>
  </si>
  <si>
    <t>各種成衣針織品製造買賣業務代理國內外廠商有關產品經銷投標報價業務前項有關之進出口貿易業務</t>
  </si>
  <si>
    <t>不動產開發不動產租售不動產管理及其他</t>
  </si>
  <si>
    <t>童裝及嬰童產品之研發童裝及嬰童產品之生產童裝及嬰童產品之銷售</t>
  </si>
  <si>
    <t>商場之經營管理各類食品之進口代理及零售、咖啡館及餐廳業務之經營等各類餐旅用品設備之買賣進口與安裝</t>
  </si>
  <si>
    <t>上市股-貿易百貨概念股-KY股票、回台掛牌、嬰幼兒</t>
  </si>
  <si>
    <t>自有品牌童裝及配飾之設計開發及銷售</t>
  </si>
  <si>
    <t>家具買賣進口及批發業務</t>
  </si>
  <si>
    <t>集雅社</t>
  </si>
  <si>
    <t>上櫃股-貿易百貨</t>
  </si>
  <si>
    <t>各種電器製品、視聽音響組合、保養維修與其器材買賣業務進出口貿易業務、代理國內外廠商之報價投標及經銷業務醫療器材批發與零售業務</t>
  </si>
  <si>
    <t>床的世界</t>
  </si>
  <si>
    <t>家具、寢具、廚房器具、裝飾品批發業家具及裝飾品製造業家具、寢具、廚房器具、裝飾品零售業</t>
  </si>
  <si>
    <t>凱羿-KY</t>
  </si>
  <si>
    <t>概念股-KY股票</t>
  </si>
  <si>
    <t>衛星電視購物及購物台購物通路商品開發、製造及銷售In Store TV 店中店通路商品開發、製造及銷售</t>
  </si>
  <si>
    <t>上市股-電腦及週邊設備業產業股-電源類零組件</t>
  </si>
  <si>
    <t>電源供應產品光電產品</t>
  </si>
  <si>
    <t>端子</t>
  </si>
  <si>
    <t>飛機用及船舶用扣件、結構件之製造、加工、代理及買賣業務車輛用及工業用扣件、結構件之製造、加工、代理及買賣業務產品設計業</t>
  </si>
  <si>
    <t>上市股-電腦及週邊設備業產業股-NB系統集團股-聯華神通概念股-遊戲機、PS4、3D列印</t>
  </si>
  <si>
    <t>設計、製造及銷售筆記型電腦、強固型攜帶式電腦、行動智慧監控系統模具設計、模具製造、以及模具成型件航太扣件、汽車機構件</t>
  </si>
  <si>
    <t>上市股-半導體業產業股-IC設計概念股-3D技術</t>
  </si>
  <si>
    <t>動、靜態隨機存取記憶體(DRAM/SRAM)、快閃記憶體(FLASH)類比積體電路、類比與數位混合積體電路與本公司業務相關之產品設計及研發之技術服務</t>
  </si>
  <si>
    <t>各式光學鏡頭模組觀景器模組與光電零組件以上產品之研發設計生產銷售與技術服務等</t>
  </si>
  <si>
    <t>上市股-電子通路業產業股-製造代理集團股-華立</t>
  </si>
  <si>
    <t>半導體製程用材料及設備、資訊通訊用材料及設備。平面顯示器材料及設備、印刷電路板用材料、設備及零組件。光電材料及設備、工業材料及新材料。</t>
  </si>
  <si>
    <t>有關電腦及其週邊產品、電子消費性與通訊用產品之連接線</t>
  </si>
  <si>
    <t>上市股-電腦及週邊設備業概念股-手機、宏達電、APPLE概念</t>
  </si>
  <si>
    <t>PC、NB、Server、TV及行動產品等機構件與沖壓、射出、組裝、銷售精密模具設計製造銷售</t>
  </si>
  <si>
    <t>上市股-半導體業產業股-IC設計集團股-聯電概念股-觸控面板、USB3.0、3D技術</t>
  </si>
  <si>
    <t>電腦週邊控制IC資訊家電相關IC液晶螢幕顯示器相關IC</t>
  </si>
  <si>
    <t>上市股-電子零組件業產業股-電源類零組件概念股-雲端、網通、無線充電</t>
  </si>
  <si>
    <t>電源供應器之製造銷售</t>
  </si>
  <si>
    <t>矽磊晶、化合物半導體磊晶晶圓之開發、製造與銷售</t>
  </si>
  <si>
    <t>3C電子產品</t>
  </si>
  <si>
    <t>照相機、距離計、攝影機、望遠鏡、顯微鏡、複印機傳真機、光碟機用光學鏡片及光學鏡片組合體之製造、加工與外銷等</t>
  </si>
  <si>
    <t>連接器.連接線組、電子元件產品之研發.生產及銷售家電.空調.汽車.事務機器設備相關接線組之研發.生產及銷售電腦資訊系統整合及維護服務</t>
  </si>
  <si>
    <t>本公司為全球工業電腦之供應廠商，專門設計、生產、及銷售各種網路通訊與自動化設備產品。主要產品類有單板/嵌入型/液晶顯示電腦、伺服器、網路儲存設備、工業機箱、介面卡、工作站、電源供</t>
  </si>
  <si>
    <t>各種電子零件加工、製造及其成品之買賣業務電腦週邊設備、通訊器材、電腦通訊網路及其零組件之製造加工買賣代理各種電子零件有關產品之報價經銷</t>
  </si>
  <si>
    <t>電子製造事業體系流通服務事業體系倉儲物流事業體系</t>
  </si>
  <si>
    <t>上市股-通信網路業集團股-南訊</t>
  </si>
  <si>
    <t>網路存取設備產品群</t>
  </si>
  <si>
    <t>被動元件系統模組主動元件</t>
  </si>
  <si>
    <t>上市股-通信網路業產業股-網通系統整合</t>
  </si>
  <si>
    <t>電源供應器和LED驅動器等零組件設計製造和銷售業務智慧型電網解決方案和多網合一網路產品設計製造和銷售業務網路通訊設備和寬頻電力線產品設計製造和銷售業務</t>
  </si>
  <si>
    <t>上市股-電子通路業產業股-半導體代理</t>
  </si>
  <si>
    <t>各種電子零件、組件之進出口業務</t>
  </si>
  <si>
    <t>網路軟體.硬體產品之代理製造及開發</t>
  </si>
  <si>
    <t>上市股-其他電子業產業股-電子設備儀器概念股-智慧型機器人、工業4.0</t>
  </si>
  <si>
    <t>電子工業</t>
  </si>
  <si>
    <t>電腦機殼產品電源供應器等資訊產品</t>
  </si>
  <si>
    <t>上市股-電子通路業產業股-零組件代理</t>
  </si>
  <si>
    <t>電子零組件暨周邊設備之代理銷售</t>
  </si>
  <si>
    <t>研究、開發、製造、銷售下列產品:A.通訊積體電路B.內嵌式微控制器C.數位訊號處理器D.電腦週邊控制積體電路E.液晶顯示器驅動積體電路及系統</t>
  </si>
  <si>
    <t>上市股-半導體業產業股-IC設計集團股-聯電概念股-4GLTE、網通、手機、三星、USB3.0、VR/虛擬實境、工業4.0</t>
  </si>
  <si>
    <t>特殊應用積體電路設計(ASIC)特殊應用積體電路設計用矽智財及系統平台(IP &amp; System Platform)特殊應用積體電路電子設計、自動化軟體工具(ASIC EDA Tools)</t>
  </si>
  <si>
    <t>電子零組件、成品之加工、製造、研究開發、買賣及進出口業務。電話器材及其零組件之製造、代理國內外廠商有關之報價投標業務。資訊軟體服務、零售與批發業、倉儲業、電信器材批發業。</t>
  </si>
  <si>
    <t>PCB製造IC加工</t>
  </si>
  <si>
    <t>上市股-光電業產業股-LCD面板概念股-觸控面板、3D技術</t>
  </si>
  <si>
    <t>LCD液晶顯示器及電容式觸控面板及模組LCM液晶顯示器模組電子零組件製造、電腦與其週邊設備製造及電子材料批發</t>
  </si>
  <si>
    <t>上市股-其他產業股-資訊家電類集團股-凌陽</t>
  </si>
  <si>
    <t>租賃服務收入教育相關電子產品及軟件</t>
  </si>
  <si>
    <t>上市股-半導體業產業股-IC設計集團股-聯發科概念股-網通、三網合一</t>
  </si>
  <si>
    <t>數位機上盒晶片等相關晶片設計業務</t>
  </si>
  <si>
    <t>插件式石英晶體及石英晶體振盪器之製造加工買賣表面黏著式石英晶體及石英晶體振盪器之製造加工買賣表面聲波濾波器之製造買賣</t>
  </si>
  <si>
    <t>上市股-其他電子業產業股-電源類零組件概念股-雲端</t>
  </si>
  <si>
    <t>不斷電電源供應器</t>
  </si>
  <si>
    <t>印刷電路板工業自動化機械電子收銀機系統</t>
  </si>
  <si>
    <t>通訊業</t>
  </si>
  <si>
    <t>電腦系統其他電腦周邊產品</t>
  </si>
  <si>
    <t>上市股-通信網路業概念股-智慧電網、網通、SmartTV</t>
  </si>
  <si>
    <t>電子零件、電腦及週邊設備與其配件之製造修理買賣業務代理有關國內外廠商產品報價及經銷業務</t>
  </si>
  <si>
    <t>代理銷售半導體零組件及相關研發業務</t>
  </si>
  <si>
    <t>上市股-光電業集團股-華新概念股-觸控面板、手機、三星</t>
  </si>
  <si>
    <t>觸控式液晶顯示器之研究、開發、生產、製造及銷售業務。</t>
  </si>
  <si>
    <t>上市股-光電業產業股-光碟片集團股-錸德概念股-3D技術</t>
  </si>
  <si>
    <t>光碟服務產品</t>
  </si>
  <si>
    <t>上市股-光電業概念股-數位電視、3D技術</t>
  </si>
  <si>
    <t>偏光板</t>
  </si>
  <si>
    <t>上市股-建材營造產業股-零組件代理</t>
  </si>
  <si>
    <t>營建工程機電、儀電工程電子零組件之銷售、光電產品之製造及銷售</t>
  </si>
  <si>
    <t>上市股-半導體業產業股-儲存設備集團股-威剛</t>
  </si>
  <si>
    <t>電子零組件製造業電子材料批發業電腦及其週邊設備製造業</t>
  </si>
  <si>
    <t>上市股-電子通路業產業股-半導體代理集團股-蔚華科</t>
  </si>
  <si>
    <t>半導體設備代理、技術諮詢與維修服務應用軟體支援等</t>
  </si>
  <si>
    <t>營建收入</t>
  </si>
  <si>
    <t>上市股-電腦及週邊設備業產業股-儲存設備概念股-雲端、宅經濟、工業4.0</t>
  </si>
  <si>
    <t>研究開發生產製造銷售電腦儲存設備高效能控制卡及系統、電腦高效能網路及圖型系統、多媒體軟硬體套件及系統、電腦電話整合技術相關產品、暨前項產品之管理顧問諮詢技術移轉等業務、及相關之貿易</t>
  </si>
  <si>
    <t>交換式電源供應器、變壓器及電源轉換器之生產銷售及買賣電信器材批發、零售電子材料批發、零售</t>
  </si>
  <si>
    <t>電子零組件製造業。國際貿易業。研究、開發、設計、生產、製造與銷售數位式照相機。</t>
  </si>
  <si>
    <t>上市股-電腦及週邊設備業概念股-雲端</t>
  </si>
  <si>
    <t>硬碟驅動臂組件音圈馬達硬碟上蓋</t>
  </si>
  <si>
    <t>研究開發生產製造及銷售下列產品:1.寬頻網際網路存取路由器2.虛擬私有網路3.防火牆4.第三/四層交換器5.有線高階寬頻網路保全路由器6.無線高階寬頻網路保全路由器</t>
  </si>
  <si>
    <t>資料儲存及處理設備製造業資訊軟體服務業電子零組件製造業</t>
  </si>
  <si>
    <t>上櫃股-光電業產業股-LED發光二極體</t>
  </si>
  <si>
    <t>發光二極體指示燈發光二極體顯示器光電零組件</t>
  </si>
  <si>
    <t>上櫃股-其他電子業</t>
  </si>
  <si>
    <t>PHONIC 專業音響之製造及全球行銷</t>
  </si>
  <si>
    <t>上櫃股-電腦及週邊設備業產業股-電子周邊產品集團股-宏碁概念股-Kinect、遊戲機</t>
  </si>
  <si>
    <t>熱源處理及冷卻風扇</t>
  </si>
  <si>
    <t>上櫃股-半導體業產業股-半導體代理</t>
  </si>
  <si>
    <t>單晶片微控制器應用設計及銷售單晶片微控制器買賣其他電子零組件買賣</t>
  </si>
  <si>
    <t>資訊用電源供應器制造買賣/工業用電源制造買賣通訊用電源制造買賣/外接式電源外接盒/機殼/投影機等產品制造買賣</t>
  </si>
  <si>
    <t>有線通信機械器材製造業、電子零組件製造業、國際貿易業研發、設計、生產及銷售下列產品:1.雷射磊晶片 2.檢光器磊晶片 3.兼營前述產品相關之國際貿易業</t>
  </si>
  <si>
    <t>電子資訊供應服務業資料處理服務業</t>
  </si>
  <si>
    <t>新零售</t>
  </si>
  <si>
    <t>上櫃股-資訊服務業產業股-網通系統整合</t>
  </si>
  <si>
    <t>電腦廣告設計製作電腦網路架設企業資料庫系統建置軟體設計國際商情資訊之提供及電子資訊供應服務網站排序登錄網路行銷</t>
  </si>
  <si>
    <t>電腦軟硬體程式之設計買賣遊戲軟體之代理銷售電子資訊服務</t>
  </si>
  <si>
    <t>嵌入式板卡及系統產品設計製造服務產品其他</t>
  </si>
  <si>
    <t>上櫃股-電子零組件業產業股-被動元件二</t>
  </si>
  <si>
    <t>電解電容器零件、材料之製造加工及買賣業務電機機械之裝配及機械零件、電子零件製造加工買賣前各項有關產品之進出口貿易</t>
  </si>
  <si>
    <t>電子零件組件及其材料之製造加工及買賣業務。電腦週邊設備之製造加工買賣及軟體程式設計業務。前各項有關產品之進出口貿易業務。</t>
  </si>
  <si>
    <t>製造、銷售各種電腦訊號線、連接器、連接線</t>
  </si>
  <si>
    <t>上櫃股-其他電子業產業股-PCB設備</t>
  </si>
  <si>
    <t>印刷電路板設備之銷售代理及售後服務。半導體封裝及電子組裝設備之銷售代理及售後服務。CD-R/DVD設備之銷售代理及售後服務。</t>
  </si>
  <si>
    <t>上市股-半導體業產業股-IC設計集團股-聯電概念股-網通、RFID相關、三網合一、NFC近場通訊、物聯網、穿戴裝置、車聯網、電子商務及延伸、工業4.0</t>
  </si>
  <si>
    <t>設計研究開發生產製造銷售網路控制晶片設計研究開發生產製造銷售數據機晶片組設計研究開發生產製造銷售USB系列晶片</t>
  </si>
  <si>
    <t>上櫃股-通信網路業</t>
  </si>
  <si>
    <t>各種精密五金、塑膠電子零組件、精密嵌件(INSERT PARTS)之產製。五金模具、塑膠模具之設計、製造。上述相關材料之加工及買賣。</t>
  </si>
  <si>
    <t>拍檔</t>
  </si>
  <si>
    <t>POS系統主機POS系統週邊電腦週邊</t>
  </si>
  <si>
    <t>電子零組件製造業電子材料批發業除許可業務外、得經營法令非禁止或限制之業務</t>
  </si>
  <si>
    <t>上櫃股-電子零組件業產業股-零組件代理集團股-台林</t>
  </si>
  <si>
    <t>電子零組件進出口代理及買賣業務印刷電路板設備及相關化學品之代理、買賣業務系統整合業務及相關產品維護業務</t>
  </si>
  <si>
    <t>上櫃股-電子零組件業產業股-印刷電路板</t>
  </si>
  <si>
    <t>印刷電路板之製造加工、測試及買賣業務。家電製品之控制零組件設計、製造加工及買賣業務。家電製品、電子零件製造加工及買賣業務。</t>
  </si>
  <si>
    <t>年程</t>
  </si>
  <si>
    <t>電子產品用鐵氧磁粉及磁鐵心之製造加工及買賣各種電子組件之製造加工及買賣積層晶片電感、積層晶片變壓器、積層晶片濾波器之製造加工及買賣</t>
  </si>
  <si>
    <t>生物醫學相關產品代理臨床前試驗服務</t>
  </si>
  <si>
    <t>上櫃股-半導體業概念股-工業4.0</t>
  </si>
  <si>
    <t>研發、設計及銷售各種 積體電路</t>
  </si>
  <si>
    <t>各種電子監視系統之製造加工各種電子監視系統及其另件之買賣及安裝業務前項有關產品及其原材料之進出口業務</t>
  </si>
  <si>
    <t>上市股-資訊服務業概念股-第三方支付</t>
  </si>
  <si>
    <t>一般廣告服務業電子資訊就業服務</t>
  </si>
  <si>
    <t>半導體及積體電路製造設備之工程承包、製造、買賣及維修工程。化學品：工業級、試藥級、電子級混酸（蝕刻液）、電鑄藥液。半導體相關之機械安裝、電子零組件製造。</t>
  </si>
  <si>
    <t>耀登</t>
  </si>
  <si>
    <t>產業股-通訊零組件</t>
  </si>
  <si>
    <t>人體手持、穿戴與植入系統的安全性與電磁相容之評估服務。射頻應用產品之天線研發製造及相關進出口貿易業務。代理精密量測儀器及國內外廠商產品之投標報價經銷業務。</t>
  </si>
  <si>
    <t>上櫃股-半導體業產業股-IC設計</t>
  </si>
  <si>
    <t>LCD驅動IC之設計與產銷</t>
  </si>
  <si>
    <t>上櫃股-電子零組件業概念股-手機、三星</t>
  </si>
  <si>
    <t>電子零組件合成樹脂及塑膠國際貿易業</t>
  </si>
  <si>
    <t>大綜</t>
  </si>
  <si>
    <t>上市股-光電業產業股-投影機及光電周邊集團股-鴻海概念股-APPLE概念、手機、iPadmini、iPad5</t>
  </si>
  <si>
    <t>光電玻璃及玻璃製品製造業。(LCD手機、DSC、NB面板加工製造)電子零組件製造業。國際貿易業。</t>
  </si>
  <si>
    <t>鈺寶</t>
  </si>
  <si>
    <t>產品設計業無線通信機械器材製造業電子零組件製造業</t>
  </si>
  <si>
    <t>高頻整合元件及模組(研究、開發、生產、製造及銷售)高頻晶片陶瓷元件(研究、開發、生產、製造及銷售)電子材料及電信器材之零售之批發</t>
  </si>
  <si>
    <t>鎔煉.鑄造.擠型.鍛造.CNC精密加工及裝配等生產及製造汽車零配件.電工零配件.機車零配件.自行車零配件.電腦零配件製造</t>
  </si>
  <si>
    <t>高密度波分多工器/解多工器與合波器之設計、生產與銷售服務全光纖式波長存取多工器之設計、生產與銷售服務光機電主動被動元件、模組及次系統之設計、生產與銷售服務</t>
  </si>
  <si>
    <t>上市股-生技醫療業產業股-生化製藥</t>
  </si>
  <si>
    <t>西藥製造業生物技術服務業未分類其他食品製造業</t>
  </si>
  <si>
    <t>上市股-電機機械產業股-PCB設備</t>
  </si>
  <si>
    <t>各種機器之設計製造加工及買賣各種模具之設計製造加工及買賣上項有關業務之進出口貿易業務</t>
  </si>
  <si>
    <t>眾福科</t>
  </si>
  <si>
    <t>液晶顯示器模組</t>
  </si>
  <si>
    <t>上櫃股-半導體業產業股-IC設計集團股-力山概念股-網通、RFID相關、三網合一、NFC近場通訊、Google眼鏡、物聯網、車聯網、工業4.0</t>
  </si>
  <si>
    <t>通信及混合信號接收處理積體電路資訊及多媒體繪圖、 相關積體電路及繪圖板非同步傳輸模式積體電路及模組</t>
  </si>
  <si>
    <t>上櫃股-貿易百貨集團股-炎洲概念股-電子商務及延伸</t>
  </si>
  <si>
    <t>包裝材料 雲端服務 研發及產銷精簡型電腦</t>
  </si>
  <si>
    <t>生物製藥研發業務中 、西藥之批發、零售業醫療器材、動物用藥之批發、零售業及國際貿易業</t>
  </si>
  <si>
    <t>公準</t>
  </si>
  <si>
    <t>面板、半導體、航太類等產業之關鍵零組件之精密加工及製造模具零組件自動化設備</t>
  </si>
  <si>
    <t>微邦</t>
  </si>
  <si>
    <t>微機電系統設備.零組件之生產.設計.諮詢.顧問業務.醫療器材之設計.規劃.維護.製造.加工.買賣研究開發業務.前各項產品進出口貿易業務(醫療器材及微機電系統設備零組件)</t>
  </si>
  <si>
    <t>上櫃股-半導體業產業股-電源類零組件</t>
  </si>
  <si>
    <t>住宅及大樓開發租售業建築批發業一般廣告服務業</t>
  </si>
  <si>
    <t>電子零組件製造業電子材料批發業電子材料零售業</t>
  </si>
  <si>
    <t>電子零件、電子材料之製造加工及進出口貿易等業務變壓器線架製造及銷售</t>
  </si>
  <si>
    <t>上櫃股-電子零組件業概念股-手機、三星、USB3.0</t>
  </si>
  <si>
    <t>連接線組件研發及組裝</t>
  </si>
  <si>
    <t>技術服務(生化科技產品(中西藥)研發)中西藥品零售食品飲料零售</t>
  </si>
  <si>
    <t>上櫃股-電子零組件業產業股-電子周邊產品</t>
  </si>
  <si>
    <t>蜂鳴器、揚聲器、喇叭、麥克風、耳機之製造及銷售通訊配件之製造及銷售</t>
  </si>
  <si>
    <t>上櫃股-電子零組件業產業股-電源類零組件</t>
  </si>
  <si>
    <t>電源供應器各式線圈製作買賣業務充電器各式線圈製作買賣INVERTER各式線圈製作買賣</t>
  </si>
  <si>
    <t>上市股-電子通路業產業股-通訊零組件概念股-網通、SmartTV、穿戴裝置</t>
  </si>
  <si>
    <t>國際貿易業資訊軟體服務業電子資訊供應服務業</t>
  </si>
  <si>
    <t>電池製造業電子零組件製造業發電、輸電、配電機械製造業</t>
  </si>
  <si>
    <t>上櫃股-電腦及週邊設備業產業股-NB系統概念股-無人機</t>
  </si>
  <si>
    <t>各式電腦軟硬體之研究設計規劃製作銷售(特許業務除外)各式電腦零組件之研究銷售電腦主機及週邊設備零組件之製造加工及買賣業務</t>
  </si>
  <si>
    <t>上櫃股-電子零組件業產業股-儲存設備</t>
  </si>
  <si>
    <t>各式連接器製造、設計及買賣業務儲存裝置設備及其週邊裝置製造、設計、維修及零件買賣業務.電腦視覺系統設計製造維修買賣業務.</t>
  </si>
  <si>
    <t>光學眼鏡產品買賣眼科儀器設備買賣、租賃及技術服務、眼科藥品耗材買賣醫院及診所管理顧問</t>
  </si>
  <si>
    <t>有、無線電通信零組件及其系統設備之研發、設計、製造、銷售。電腦硬體及週邊設備零組件之研發、設計、製造、銷售。積體電路製造及封裝。</t>
  </si>
  <si>
    <t>上櫃股-電子通路業產業股-半導體代理</t>
  </si>
  <si>
    <t>電子材料零售業.批發業資訊軟體服務業資料處理服務業</t>
  </si>
  <si>
    <t>上櫃股-電機機械產業股-電源類零組件</t>
  </si>
  <si>
    <t>電源供應器工業用電腦週邊產品車用週邊零組件</t>
  </si>
  <si>
    <t>互補金氧半導體影像感測積體電路之研究、開發、設計、生產及銷售</t>
  </si>
  <si>
    <t>上櫃股-半導體業產業股-IC設計集團股-蔚華科概念股-網通、SmartTV</t>
  </si>
  <si>
    <t>微控制器IC、嵌入式微處理器及網路單晶片IC等設計、製造及販賣</t>
  </si>
  <si>
    <t>上市股-電子零組件業產業股-印刷電路板概念股-博奕</t>
  </si>
  <si>
    <t>印刷電路板製造</t>
  </si>
  <si>
    <t>上櫃股-光電業產業股-投影機及光電周邊</t>
  </si>
  <si>
    <t>3C電子產品其他</t>
  </si>
  <si>
    <t>上櫃股-電子通路業產業股-零組件代理</t>
  </si>
  <si>
    <t>電子材料零售業電子材料批發業電子資訊供應服務業</t>
  </si>
  <si>
    <t>各種電感器、晶片電感、濾波器、變壓器之製造加工及買賣。轉換器、延遲線、收斂線圈及各種磁鐵芯之製造加工及買賣。電源供應器、電器電子零組件、電腦及其週邊設備等之製造及買賣。</t>
  </si>
  <si>
    <t>一般旅館業住宅及大樓開發租賃業不動產買賣業</t>
  </si>
  <si>
    <t>上市股-半導體業概念股-雲端、網通、無線充電</t>
  </si>
  <si>
    <t>功率積體電路(Power IC)電源模組(Power Module)場效電晶體(MOSFET)</t>
  </si>
  <si>
    <t>上櫃股-半導體業產業股-電子周邊產品概念股-穿戴裝置</t>
  </si>
  <si>
    <t>上櫃股-半導體業產業股-零組件代理集團股-威剛概念股-USB3.0、Intel</t>
  </si>
  <si>
    <t>電子零組件製造業電子材料批發業製造輸出業</t>
  </si>
  <si>
    <t>上櫃股-半導體業產業股-IC封裝測試概念股-網通、NFC近場通訊、車用電子相關、車聯網</t>
  </si>
  <si>
    <t>記憶體IC之晶圓測試數位訊號IC及混合訊號IC之晶圓及成品測試晶圓型式之Burn in 之測試</t>
  </si>
  <si>
    <t>上櫃股-半導體業產業股-IC封裝測試概念股-4GLTE、網通</t>
  </si>
  <si>
    <t>積體電路、IC 及其測試機組之研發及測試資訊軟體服務業電子零組件製造業</t>
  </si>
  <si>
    <t>住宅及大樓開發租售業不動產買賣業都市更新重建業</t>
  </si>
  <si>
    <t>上櫃股-半導體業產業股-IC設計概念股-太陽能、燃料電池</t>
  </si>
  <si>
    <t>消費性/多媒體/微控制器IC應用設計、方案整合與銷售半導體雷射元件/太陽能面板及太陽能應用、設計、整合及銷售</t>
  </si>
  <si>
    <t>上櫃股-電腦及週邊設備業</t>
  </si>
  <si>
    <t>USB萬用匯流埠等電腦週邊設備之研發、產製居家智能應用之軟、韌、硬體之開發整合前項有關產品及原料之進出口貿易業務</t>
  </si>
  <si>
    <t>上櫃股-電子零組件業集團股-志超概念股-手機、三星</t>
  </si>
  <si>
    <t>電子零組件製造業電子材料零售業製造輸出業</t>
  </si>
  <si>
    <t>印刷預塗式平版及鋁版素材感光呈像用光阻劑、顯影劑</t>
  </si>
  <si>
    <t>數位影音多媒體產品液晶顯示器模組其他</t>
  </si>
  <si>
    <t>多功能視訊卡視訊會議產品</t>
  </si>
  <si>
    <t>上櫃股-電子零組件業產業股-IC設計</t>
  </si>
  <si>
    <t>電子零組件製造業研究、開發、生產、製造、銷售無刷式風扇馬達驅動晶片研究、開發、生產、製造、銷售混和數位及類比晶片</t>
  </si>
  <si>
    <t>上櫃股-其他電子業產業股-IC封裝測試</t>
  </si>
  <si>
    <t>積體電路之研究開發製作、分析預燒、測試業務半導體零件及其儀器進出口</t>
  </si>
  <si>
    <t>上櫃股-通信網路業概念股-遊戲機、XBOXOne</t>
  </si>
  <si>
    <t>各種塑膠製品及模具製造、加工及買賣業務電子零組件製造加工及買賣業務有線通信機械器材製造及電信器材批發、零售</t>
  </si>
  <si>
    <t>玩具娛樂用品批發零售業、電子材料零組件製造批發零售業資訊軟體服務批發零售業、事務機器設備製造批發零售業、國際貿易電子資訊供應服務業、玩具製造業、資料儲存及處理設備製造業</t>
  </si>
  <si>
    <t>電腦、電子、電信、照相機等塑膠零組件之射出成型製造、買賣模具開發、設計電子儲存裝置等週邊設備</t>
  </si>
  <si>
    <t>有線及無線通信機械器材製造買賣電子零組件製造買賣電機與電子機械器材製造買賣</t>
  </si>
  <si>
    <t>上櫃股-光電業產業股-資訊家電類概念股-安控器材與保全</t>
  </si>
  <si>
    <t>上櫃股-其他電子業產業股-貿易業</t>
  </si>
  <si>
    <t>真空蒸鍍薄膜之製造加工、買賣及其原材料之買賣。電子膠帶、保護膜等光電材料之製造加工買賣。前各項相關產品之進出口貿易業務。</t>
  </si>
  <si>
    <t>經營銲錫絲、銲錫棒、BGA錫球及銲錫膏等之製造及銷售。</t>
  </si>
  <si>
    <t>衛星定位系統(GPS)主機板GPS資訊應用產品(CF-GPS.G-MOUSE)</t>
  </si>
  <si>
    <t>上市股-電子零組件業產業股-電源類零組件</t>
  </si>
  <si>
    <t>交換式電源供應器、無停電裝置、變壓器等之加工製造買賣業務.電子零件、電機儀器、科學儀表、各式半導體裝置之加工及買賣業務.各種有無線電通訊機件、器材、電音儀器之修護裝配買賣業務.</t>
  </si>
  <si>
    <t>拓洋</t>
  </si>
  <si>
    <t>各種電腦連接片彈片之製造加工買賣業務各種機械五金零件及電器零件之製造加工買賣業務各種模具之設計製造加工買賣業務</t>
  </si>
  <si>
    <t>上櫃股-電子零組件業產業股-零組件代理</t>
  </si>
  <si>
    <t>各種連續沖壓模具及其另件、精密端子、五金另件前項有關產品之進出口貿易業務代理前項有關國內外廠商產品之投標議價及經銷業務</t>
  </si>
  <si>
    <t>按鍵及模組產品3C產品輸入裝置</t>
  </si>
  <si>
    <t>上市股-電子通路業產業股-通訊零組件集團股-瑞昱</t>
  </si>
  <si>
    <t>電子零組件之製造加工及買賣業務電腦系統設備、主機板、介面卡與電腦週邊設備製造加工及賣賣一般進出口貿易業務</t>
  </si>
  <si>
    <t>上櫃股-半導體業產業股-IC設計概念股-Intel</t>
  </si>
  <si>
    <t>類比積體整合電路產品設計</t>
  </si>
  <si>
    <t>多層及軟式印刷電路板之製造加工及買賣業務電子零組件之製造加工及買賣業務資料儲存及處理設備製造業</t>
  </si>
  <si>
    <t>上櫃股-電子零組件業概念股-USB3.0、3D技術</t>
  </si>
  <si>
    <t>線裝類(含連接器)電子產品天線</t>
  </si>
  <si>
    <t>電子零組件製造業，電池製造業，電器零售業電子材料批發業，電子材料零售業，電器批發業國際貿易業</t>
  </si>
  <si>
    <t>上櫃股-其他電子業概念股-雲端、無人機</t>
  </si>
  <si>
    <t>散熱模組</t>
  </si>
  <si>
    <t>電子產品及其零件、電源供應器之進出口買賣業務電腦外殼、電腦週邊設備之研究開發、組裝加工及進出口買賣業務電腦外殼沖壓機械及其零組件之進出口買賣業務</t>
  </si>
  <si>
    <t>上櫃股-電子零組件業產業股-電池及電源模組</t>
  </si>
  <si>
    <t>電源供應器、電源轉換器、電池充電器、各式變壓器塑膠射出成型加工及買賣業務各種無線通訊器材之買賣、裝設及進出口業務</t>
  </si>
  <si>
    <t>連接器及散熱器之製造、代理銷售及買賣電子電腦之零組件之加工製造裝配買賣業務電線電纜之加工組裝製造之買賣</t>
  </si>
  <si>
    <t>上櫃股-光電業集團股-億光概念股-LED光源</t>
  </si>
  <si>
    <t>氮化鎵發光二極體磊晶片與晶粒</t>
  </si>
  <si>
    <t>電子材料批發業國際貿易業(限工廠產品)電子零組件製造業</t>
  </si>
  <si>
    <t>寶德</t>
  </si>
  <si>
    <t>產業股-電子周邊產品</t>
  </si>
  <si>
    <t>電子零組件製造、電信管制射頻器材製造、電腦及其週邊設備製造其他電機及電子機械器材製造、資訊軟體批發業、資訊軟體零售業國際貿易、電信管制射頻器材輸入業、智慧財產業及其他設計業</t>
  </si>
  <si>
    <t>軟性銅箔基板保護膠片其他</t>
  </si>
  <si>
    <t>上市股-光電業產業股-資訊家電類概念股-安控器材與保全、新兆元通信</t>
  </si>
  <si>
    <t>數位監控系統</t>
  </si>
  <si>
    <t>臺慶科</t>
  </si>
  <si>
    <t>線圈晶片</t>
  </si>
  <si>
    <t>光學鏡片加工製造買賣鏡片組合裝配製造買賣光學原器加工製造買賣</t>
  </si>
  <si>
    <t>光纖被動元件之設計、生產與銷售服務光纖模組及整合系統之設計、生產與銷售服務光纖相關之生產測試儀器設備之設計、生產與銷售服務</t>
  </si>
  <si>
    <t>上櫃股-半導體業產業股-IC封裝測試</t>
  </si>
  <si>
    <t>IC封裝及測試</t>
  </si>
  <si>
    <t>上櫃股-其他電子業集團股-凌陽概念股-防疫環保</t>
  </si>
  <si>
    <t>紅外線溫度量測儀耳溫槍、額溫槍等體溫量測產品其他</t>
  </si>
  <si>
    <t>晶圓級尺寸封裝業務晶圓級後護層封裝業務</t>
  </si>
  <si>
    <t>NB、液晶顯示幕、手機、3C電子等樞紐之研發、製造及銷售精密金屬沖壓件精密彈簧製品</t>
  </si>
  <si>
    <t>健格</t>
  </si>
  <si>
    <t>機械設計及其器材之輸出及買賣業務電子零組件製造業自動電腦儀表遙控之工程設計及施工</t>
  </si>
  <si>
    <t>上櫃股-電機機械概念股-智慧型機器人</t>
  </si>
  <si>
    <t>食品、飲料、生物科技之整廠自動化生產設備之系統整合及銷售業務食品、化工、包裝之機械及原料、包材與香料等之買賣及進出口業務代理國內外廠商報價投標業務及前項各工程之規劃設計安裝試車</t>
  </si>
  <si>
    <t>電信管制射頻器材製造業電信管制射頻器材輸入業無線通信機械器材製造業</t>
  </si>
  <si>
    <t>上市股-光電業概念股-LED光源、新兆元能源</t>
  </si>
  <si>
    <t>高亮度氮化鎵藍、綠光發光二極體磊晶片及晶粒之研發、製造及銷售氮化鎵紫外光發光二極體磊晶片及晶粒之研發、製造及銷售氮化鎵量子點發光二極體磊晶片及晶粒之研發、製造及銷售</t>
  </si>
  <si>
    <t>矽利光產品買賣:矽烷偶合劑，矽橡膠，矽油，矽樹脂矽利光產品買賣:離型劑、消泡劑、散熱材料、RTVI、RTVII矽利光產品買賣：LED封裝材料及太陽能電池應用材料等</t>
  </si>
  <si>
    <t>上櫃股-電子零組件業產業股-印刷電路板集團股-鉅祥概念股-觸控面板</t>
  </si>
  <si>
    <t>軟性印刷電路板</t>
  </si>
  <si>
    <t>佳得</t>
  </si>
  <si>
    <t>基站延伸放大系統(包括強波器、監控軟件及其配件)</t>
  </si>
  <si>
    <t>上櫃股-其他電子業產業股-機電工程</t>
  </si>
  <si>
    <t>特殊管路工程之設計、規劃、施工二次配工程之設計、規劃、施工特殊氣體分配盤與氣瓶櫃之設計與製造</t>
  </si>
  <si>
    <t>各類光學鏡頭、鏡片研發及生產製造。高功率LED室內外照明產品。</t>
  </si>
  <si>
    <t>上市股-半導體業產業股-資訊家電類集團股-鴻海概念股-工業4.0</t>
  </si>
  <si>
    <t>半導體設備、次系統及系統整合平面顯示器設備、次系統及系統整合</t>
  </si>
  <si>
    <t>嵌入式系統模組液晶顯示應用設備及模組其他</t>
  </si>
  <si>
    <t>工業用塑膠製品製造業。電線及電纜製造業。電子零組件製造、批發、零售業。</t>
  </si>
  <si>
    <t>電磁鐵、電磁閥、繼電器之製造及銷售、石英晶體銷售等</t>
  </si>
  <si>
    <t>彥陽</t>
  </si>
  <si>
    <t>電腦及其周邊設備、IC電子零件之研發批發零售買賣業務.代理前項國內外廠商產品投標報價及經銷業務.前各項產品之進出口貿易業務.</t>
  </si>
  <si>
    <t>奇鈦科</t>
  </si>
  <si>
    <t>塗料油墨接著劑纖維染料匯加劑之進出口買賣業務。工業助劑製造業、電子零組件製造業、一般進出口買賣業務。紡織水處理劑顏料染料皮革原料之進出口買賣業務。</t>
  </si>
  <si>
    <t>上櫃股-通信網路業產業股-資訊家電類概念股-車用電子相關、無人機</t>
  </si>
  <si>
    <t>衛星導航定位系統產品之設計、生產及銷售行車記錄器產品之設計、生產及銷售穿戴式裝置產品之設計、生產及銷售</t>
  </si>
  <si>
    <t>連接器</t>
  </si>
  <si>
    <t>上櫃股-光電業產業股-工業電腦概念股-安控器材與保全</t>
  </si>
  <si>
    <t>安全監控產品系列，工業電腦產品系列及週邊產品</t>
  </si>
  <si>
    <t>德之傑</t>
  </si>
  <si>
    <t>產業股-掃瞄器及數位相機</t>
  </si>
  <si>
    <t>數位攝影機之研發及銷售業務數位相機之研發及銷售業務</t>
  </si>
  <si>
    <t>上市股-光電業集團股-鴻海</t>
  </si>
  <si>
    <t>LED晶粒研發、製造、封裝、模組及銷售</t>
  </si>
  <si>
    <t>積體電路之設計</t>
  </si>
  <si>
    <t>各種光學玻璃、光學鏡片、透鏡毛胚、稜鏡毛胚之製造、加工及買賣各種精密光學鏡頭、光學儀器之製造、加工及買賣照相機、望遠鏡、放大鏡、等光學用器具之製造加工及買賣</t>
  </si>
  <si>
    <t>一、研究、開發、生產、製造及銷售：各種應用積體電路1.嵌入式記憶體及邏輯元件。2.設計用元件資料庫。3.設計用自動化工具二、提供前述產品相關及客戶委託之技術服務。</t>
  </si>
  <si>
    <t>各種半導體、光電及太陽能產業所需之原材料、零組件及其設備</t>
  </si>
  <si>
    <t>光資訊產品光通訊產品微小型元件產品</t>
  </si>
  <si>
    <t>上櫃股-光電業產業股-電池及電源模組集團股-英業達概念股-太陽能、新兆元能源</t>
  </si>
  <si>
    <t>電子零組件製造業電子材料零售業國際貿易業</t>
  </si>
  <si>
    <t>上市股-光電業概念股-安控器材與保全、新兆元通信</t>
  </si>
  <si>
    <t>有線無線通信機械器材製造及銷售電子零組件及電信器材製造及銷售資訊軟體、資料處理及電子資訊服務及銷售</t>
  </si>
  <si>
    <t>檢測系統及設備</t>
  </si>
  <si>
    <t>3C電子產品充電器交換式電源供應器</t>
  </si>
  <si>
    <t>上櫃股-通信網路業產業股-通訊零組件概念股-網通、數位電視、三網合一、SmartTV</t>
  </si>
  <si>
    <t>衛星電視接收系統外銷音響之製造加工及買賣一般進出口貿易代理國內外廠商前各項有關產品之報價投標及銷售</t>
  </si>
  <si>
    <t>單板電腦系統產品產業電腦週邊</t>
  </si>
  <si>
    <t>電子零組件製造業國際貿易業</t>
  </si>
  <si>
    <t>上櫃股-電腦及週邊設備業概念股-雲端</t>
  </si>
  <si>
    <t>NB Thermal ModuleOthers</t>
  </si>
  <si>
    <t>上櫃股-電子零組件業產業股-電源類零組件概念股-電動車Tesla</t>
  </si>
  <si>
    <t>電源開關電源插座變頻控制器</t>
  </si>
  <si>
    <t>敘豐</t>
  </si>
  <si>
    <t>TP整廠製程設備LCD整廠製程設備自動化物流規劃及製造</t>
  </si>
  <si>
    <t>住宅及大樓開發租售綜合營建</t>
  </si>
  <si>
    <t>上櫃股-光電業產業股-製造代理</t>
  </si>
  <si>
    <t>模具製造機器設備製造光電節能系統工程及銷售</t>
  </si>
  <si>
    <t>微波高頻通訊元件-濾波器、雙工器之設計研發與製造。微波高頻通訊元件-天線及其他被動元件之設計研發與製造。</t>
  </si>
  <si>
    <t>汽車電子連接器製造加工及買賣汽車線組產品製造加工及買賣模具設計製造及買賣</t>
  </si>
  <si>
    <t>上市股-電腦及週邊設備業產業股-電子周邊產品</t>
  </si>
  <si>
    <t>相片印表機及週邊耗材研發批發零售之經營事務性機器設備批發零售國際貿易</t>
  </si>
  <si>
    <t>CCL &amp; PCB 自動化設備。Flat Panel Display (簡稱FPD) 自動化設備。物流、其他自動化設備製造及所營相關設備維修與售服。</t>
  </si>
  <si>
    <t>上櫃股-通信網路業產業股-網通系統整合集團股-松翰概念股-車用電子相關</t>
  </si>
  <si>
    <t>衛星導航定位系統及藍芽應用產品之設計、生產及銷售</t>
  </si>
  <si>
    <t>電子、資訊、電機及電器類電源線組插座、插頭、轉接頭、組合式插頭其他</t>
  </si>
  <si>
    <t>電子零組件製造業；光學儀器製造業；其他設計業；國際貿易業研究/開發/設計/製造/銷售各式顯像或取像之光源、光學元件研究/開發/設計/製造/銷售各式顯像或取像之模組、光機引擎</t>
  </si>
  <si>
    <t>上櫃股-其他電子業概念股-手機、宏達電</t>
  </si>
  <si>
    <t>各式塑膠日用品、電子零組件、汽車及其零件之表面處理業務。</t>
  </si>
  <si>
    <t>上櫃股-電子零組件業概念股-手機、三星、穿戴裝置</t>
  </si>
  <si>
    <t>連接器之研發、製造與銷售光纖／高頻連接器之研發、製造與銷售HINGE之研發、製造與銷售</t>
  </si>
  <si>
    <t>模具製造業模具批發業電子零組件製造業</t>
  </si>
  <si>
    <t>太陽能電池</t>
  </si>
  <si>
    <t>上市股-電腦及週邊設備業產業股-主機板集團股-和碩</t>
  </si>
  <si>
    <t>個人電腦主機板個人電腦主機板之零配件</t>
  </si>
  <si>
    <t>照明產品設計組裝</t>
  </si>
  <si>
    <t>NB、手機及其他電子產品之防電磁波干擾及外觀膜處理真空濺鍍機設備</t>
  </si>
  <si>
    <t>上市股-半導體業集團股-大同概念股-太陽能、新兆元能源</t>
  </si>
  <si>
    <t>電腦、通訊、電子資訊及家電用電源傳輸線及訊號連接線組前項產品之進出口貿易業務及代理國內外廠商產品投標與經銷等業務</t>
  </si>
  <si>
    <t>上櫃股-電腦及週邊設備業產業股-電子周邊產品概念股-讀取辨識、物聯網</t>
  </si>
  <si>
    <t>端點銷售系統 POS SYSTEM</t>
  </si>
  <si>
    <t>上櫃股-光電業</t>
  </si>
  <si>
    <t>上櫃股-光電業概念股-觸控面板</t>
  </si>
  <si>
    <t>LCD背光模組零組件-聚光片</t>
  </si>
  <si>
    <t>筆記型電腦連接器一般連接器</t>
  </si>
  <si>
    <t>上市股-電子通路業概念股-工業4.0</t>
  </si>
  <si>
    <t>電腦設備安裝業電子材料批發業電腦及事務性機器設備批發業</t>
  </si>
  <si>
    <t>嵌入式非揮發記憶體IP授權及技術服務</t>
  </si>
  <si>
    <t>晶相光</t>
  </si>
  <si>
    <t>LED中小尺寸背光模組發光二極體指示燈、顯示器其他電子產品(LED應用燈組、紅外線發射二極體...)</t>
  </si>
  <si>
    <t>上市股-半導體業集團股-台塑概念股-太陽能</t>
  </si>
  <si>
    <t>矽晶圓電子材料之製造及銷售進出口業務前項原材料之買賣及進出口業務除許可業務外，得經營非法令非禁止或限制之業務</t>
  </si>
  <si>
    <t>上市股-電子零組件業概念股-智慧型機器人</t>
  </si>
  <si>
    <t>上市股-光電業概念股-網通、RFID相關、NFC近場通訊、物聯網</t>
  </si>
  <si>
    <t>TFT-LCD檢測機台設備零組件及電子配件維修收入</t>
  </si>
  <si>
    <t>上市股-半導體業集團股-元大</t>
  </si>
  <si>
    <t>各種馬達、電子零件及電機器材之進出口買賣業務有關前項產品之國內外廠商代理報價、投標及經銷業務除許可業務外，得經營法令非禁止或限制之業務</t>
  </si>
  <si>
    <t>機殼電源供應器其他電腦周邊(散熱器)</t>
  </si>
  <si>
    <t>上櫃股-其他電子業產業股-電子周邊產品</t>
  </si>
  <si>
    <t>影像處理機器設計製造加工買賣液晶電視光電板設計製造買賣衛星電視KU頻道接收器材之製造加工買賣</t>
  </si>
  <si>
    <t>州巧</t>
  </si>
  <si>
    <t>光電電子零組件、模具及精密儀器等製造加工買賣業務</t>
  </si>
  <si>
    <t>上市股-半導體業產業股-IC製造概念股-觸控面板、手機、三星、3D技術</t>
  </si>
  <si>
    <t>研究、開發、設計、製造及銷售手持式行動裝置應用晶片</t>
  </si>
  <si>
    <t>線上遊戲軟體研發及銷售</t>
  </si>
  <si>
    <t>NB、LCD、手機、3C電子等產品的扭力轉軸之研發設計、製造及銷售光纖連接器之研發設計、製造及銷售</t>
  </si>
  <si>
    <t>光宸</t>
  </si>
  <si>
    <t>產業電腦產品及產業相關產品電子加工服務消費性電子產品</t>
  </si>
  <si>
    <t>上市股-電子零組件業概念股-USB3.0</t>
  </si>
  <si>
    <t>電線、電纜、電腦用多蕊線、彈簧曲線等之特殊電線製造</t>
  </si>
  <si>
    <t>機械安裝業電子材料批發業電子零組件製造業</t>
  </si>
  <si>
    <t>上櫃股-其他電子業概念股-中國、電動車、車用電子相關、ADAS供應鏈</t>
  </si>
  <si>
    <t>汽車電子零配件之製造買賣。</t>
  </si>
  <si>
    <t>上櫃股-半導體業</t>
  </si>
  <si>
    <t>上櫃股-半導體業產業股-IC製造集團股-禾伸堂概念股-觸控面板、Android、Intel、工業4.0</t>
  </si>
  <si>
    <t>產品設計業電子材料批發業電子材料零售業</t>
  </si>
  <si>
    <t>上市股-光電業概念股-觸控面板</t>
  </si>
  <si>
    <t>光學膜片設計製造</t>
  </si>
  <si>
    <t>上櫃股-通信網路業產業股-無線網路集團股-神腦概念股-雲端、網通、4GLTE、工業4.0</t>
  </si>
  <si>
    <t>無線網路產品(WiFi)之設計開發、製造及買賣有線網路產品(Switch)之設計開發、製造及買賣電話系統產品之設計開發、製造及買賣。</t>
  </si>
  <si>
    <t>上櫃股-光電業產業股-投影機及光電周邊集團股-鼎元概念股-太陽能</t>
  </si>
  <si>
    <t>太陽能電池模組製造、銷售太陽能電池系統設計</t>
  </si>
  <si>
    <t>非接觸式機械視覺檢測系統設備</t>
  </si>
  <si>
    <t>上櫃股-通信網路業產業股-工業電腦概念股-博奕、雲端</t>
  </si>
  <si>
    <t>工業級電腦主機板及相關產品之設計、製造及銷售</t>
  </si>
  <si>
    <t>晶圓測試、雷射修補、成品IC 測試、外觀檢查、捲帶包裝等服務</t>
  </si>
  <si>
    <t>上櫃股-資訊服務業概念股-3D列印</t>
  </si>
  <si>
    <t>製造業3D電腦工程繪圖CAD/CAM/CAE/CAID軟體產品代理銷售製造業3D電腦工程繪圖軟體技術應用顧問軟體線上教育輔導、軟體人才培訓及電腦網路系統整合應用</t>
  </si>
  <si>
    <t>上市股-光電業產業股-投影機及光電周邊概念股-太陽能、新兆元能源、空汙防治</t>
  </si>
  <si>
    <t>研究、開發、設計、製造及銷售(1) 太陽能電池及相關系統(2)太陽能發電模組及晶圓(3) 兼營與本公司產品相關之進出口貿易業務</t>
  </si>
  <si>
    <t>上櫃股-電腦及週邊設備業概念股-智慧電網、物聯網、智慧型機器人、工業4.0</t>
  </si>
  <si>
    <t>產業電腦相關產品研發、製造銷售及電腦軟體代理買賣遠端控制器之研發、製造銷售、維修及相關材料進出口業務工控介面卡之研發、製造銷售、維修及相關材料進出口業務</t>
  </si>
  <si>
    <t>上市股-半導體業集團股-大同</t>
  </si>
  <si>
    <t>矽晶圓研磨片藍寶石晶棒</t>
  </si>
  <si>
    <t>真空鍍膜設備 VCE (Vacuum Coating Equipment)真空鍍膜代工 VCS (Vacuum Coating Service)薄膜元件 TFC (Thin Film Component)</t>
  </si>
  <si>
    <t>電子零組件製造機械設備製造業務電子零件材料批發及零售業務</t>
  </si>
  <si>
    <t>半導體/LED/Solar/LCD等製程機台設備代理、研發與製造晶圓再生技術研發與服務化學分析儀器代理技術、研發與製造</t>
  </si>
  <si>
    <t>聯致</t>
  </si>
  <si>
    <t>集團股-聯電</t>
  </si>
  <si>
    <t>黏合膠片、銅箔基板印刷電路板壓合代工精密化學品</t>
  </si>
  <si>
    <t>物性分析電性分析材料元素分析</t>
  </si>
  <si>
    <t>上市股-半導體業產業股-IC設計</t>
  </si>
  <si>
    <t>電子零組件製造業產品設計業</t>
  </si>
  <si>
    <t>上市股-光電業產業股-LED發光二極體概念股-LED光源、空汙防治</t>
  </si>
  <si>
    <t>高功率LED元件模組、PLCC及光傳輸元件之研發、製造及銷售</t>
  </si>
  <si>
    <t>瑞鼎</t>
  </si>
  <si>
    <t>集團股-友達</t>
  </si>
  <si>
    <t>研究、開發、設計、生產、製造及銷售1. 顯示器驅動IC2. 觸控IC</t>
  </si>
  <si>
    <t>上市股-電子零組件業集團股-光寶概念股-網通、無線充電</t>
  </si>
  <si>
    <t>電子零組件消費性電子產品</t>
  </si>
  <si>
    <t>上櫃股-電腦及週邊設備業產業股-工業電腦概念股-物聯網</t>
  </si>
  <si>
    <t>工業用主機控制板介面卡之研發裝配組合加工製造業務電腦產品、電子零組件之研發裝配組合加工製造及買賣進出口業務各種電子零組件與相關軟硬體及工業用控制器及傳感器之買賣</t>
  </si>
  <si>
    <t>山太士</t>
  </si>
  <si>
    <t>光學膜工業膠帶</t>
  </si>
  <si>
    <t>無線區域網路產品整合性數位家庭及行動辦公室之多媒體閘道器無線影音產品</t>
  </si>
  <si>
    <t>映興</t>
  </si>
  <si>
    <t>產業股-零組件代理</t>
  </si>
  <si>
    <t>電氣保護器.高溫壓電線、壓力傳感器等元件代理、板線端模組製造各類照明電源、SMD LED等元件代理、PCBA設計與客製化服務avin智慧化綠建築無線控制系統、研發製造及自有品牌行銷</t>
  </si>
  <si>
    <t>前源</t>
  </si>
  <si>
    <t>光收發模組其他</t>
  </si>
  <si>
    <t>建祥國際</t>
  </si>
  <si>
    <t>電器製造、批發及零售業其他電機及電子機械器材製造業電子材料批發及零售業</t>
  </si>
  <si>
    <t>各種模具、金屬零件之製造加工及買賣各種塑膠成型製品及其零件之製造加工及買賣各種電子、電機及其零件之開發製造加工及買賣</t>
  </si>
  <si>
    <t>電子式安定器加工製造買賣業務電子式變壓器加工製造買賣業務LED Driver 加工製造買賣業務</t>
  </si>
  <si>
    <t>上櫃股-電腦及週邊設備業集團股-台半概念股-網通、RFID相關、NFC近場通訊、物聯網</t>
  </si>
  <si>
    <t>條碼印表機及其零配件</t>
  </si>
  <si>
    <t>上櫃股-光電業集團股-錸德概念股-觸控面板、手機、穿戴裝置</t>
  </si>
  <si>
    <t>導電玻璃生產與銷售</t>
  </si>
  <si>
    <t>上市股-其他電子業產業股-電源類零組件</t>
  </si>
  <si>
    <t>不斷電電源供應系統之設計製造及銷售業務電源保護與電源管理系統之設計製造及銷售業務電力電子相關設備之設計製造及銷售業務</t>
  </si>
  <si>
    <t>上市股-光電業產業股-電纜業集團股-嵩益概念股-觸控面板、手機、三星、宏達電、越南設廠、穿戴裝置</t>
  </si>
  <si>
    <t>觸控面板之製造與銷售高壓交連PE電力電纜附屬器材之製造與銷售</t>
  </si>
  <si>
    <t>上櫃股-光電業產業股-LCD面板集團股-中環概念股-觸控面板</t>
  </si>
  <si>
    <t>觸控面板產品研發觸控面板產品製造觸控面板產品銷售</t>
  </si>
  <si>
    <t>電子組件製造業國際貿易業表面處理業</t>
  </si>
  <si>
    <t>上櫃股-電腦及週邊設備業產業股-電池及電源模組概念股-鋰電池、電動車</t>
  </si>
  <si>
    <t>電子零組件製造業電池製造業電腦及週邊設備製造業</t>
  </si>
  <si>
    <t>華信科</t>
  </si>
  <si>
    <t>集團股-華宇概念股-3D列印</t>
  </si>
  <si>
    <t>上櫃股-其他電子業集團股-漢唐</t>
  </si>
  <si>
    <t>不斷電系統設備(UPS)研發.製造.銷售及代理改善電力品質系統設備.太陽能電力系統設備研發.製造及銷售維護及技術服務業務</t>
  </si>
  <si>
    <t>導電塑膠薄膜</t>
  </si>
  <si>
    <t>上櫃股-光電業產業股-投影機及光電周邊集團股-群光藍天概念股-Kinect、遊戲機、網通、SmartTV、Android、XBOXOne</t>
  </si>
  <si>
    <t>光學儀器製造業電子零組件製造業其他電機及電子機械器材製造業</t>
  </si>
  <si>
    <t>上櫃股-電子零組件業概念股-再生循環</t>
  </si>
  <si>
    <t>(有鉛、無鉛)銲錫條、錫絲、(有鉛、無鉛)錫珠、錫膏、全(半)球有(無)鉛助焊劑等相關產品</t>
  </si>
  <si>
    <t>行車記錄器買賣導航系統之電子地圖軟體開發、買賣、維護及相關軟體服務。行動裝置軟體開發及衛星接收器零售。</t>
  </si>
  <si>
    <t>云光</t>
  </si>
  <si>
    <t>產業股-LED發光二極體集團股-嵩益</t>
  </si>
  <si>
    <t>中小尺寸背光模組</t>
  </si>
  <si>
    <t>塑橡膠結合類產品橡膠類製品</t>
  </si>
  <si>
    <t>聚醯亞胺薄膜之製造與銷售電子零組件製造業</t>
  </si>
  <si>
    <t>上櫃股-電子零組件業概念股-手機、小米手機</t>
  </si>
  <si>
    <t>連接器製造生產線材製造生產模具開發</t>
  </si>
  <si>
    <t>上櫃股-電腦及週邊設備業集團股-精技概念股-網通、讀取辨識、NFC近場通訊、物聯網、工業4.0</t>
  </si>
  <si>
    <t>自動資料收集產品研發、製造、全球銷售</t>
  </si>
  <si>
    <t>各種機械及零件、精密模具之製造加工買賣各種精密沖件產品及精密塑膠崁入射出之製造與販賣金屬零件表面處理加工及機械加工自動車床及CNC車床加工</t>
  </si>
  <si>
    <t>百辰</t>
  </si>
  <si>
    <t>相機模組與電腦週邊產品</t>
  </si>
  <si>
    <t>上市股-半導體業概念股-KY股票、回台掛牌、AI人工智慧</t>
  </si>
  <si>
    <t>專業特殊應用積體電路(Application Specific IC、 ASIC)系統單晶片(System-on-Chip; SoC)設計及製造生產</t>
  </si>
  <si>
    <t>上櫃股-其他電子業集團股-中鋼概念股-3D列印</t>
  </si>
  <si>
    <t>各式薄膜濺鍍靶材、太陽能電池用導電膠及貴金屬材料之加工銷售</t>
  </si>
  <si>
    <t>上櫃股-通信網路業概念股-KY股票、雲端、回台掛牌、網通</t>
  </si>
  <si>
    <t>網路連線安全及網路流量加速相關係統之研發及銷售</t>
  </si>
  <si>
    <t>電腦週邊零組件之研發、生產及銷售汽車、醫療、通訊及太陽能設備相關接線組之研發、生產及銷售連接器、線材、光電子元件等產品之研發、生產及銷售</t>
  </si>
  <si>
    <t>光學膜相關產品</t>
  </si>
  <si>
    <t>上市股-光電業集團股-圓剛</t>
  </si>
  <si>
    <t>光纖網路局端、用戶端設備及網管交換器之研發製造及買賣</t>
  </si>
  <si>
    <t>觸控感應器、觸控模組、觸控螢幕、ITO玻璃及保護玻璃相關產品之研發、生產及銷售。</t>
  </si>
  <si>
    <t>康訊</t>
  </si>
  <si>
    <t>無線通信機械器材製造業資訊軟體服務業國際貿易業</t>
  </si>
  <si>
    <t>上櫃股-半導體業概念股-車用電子相關</t>
  </si>
  <si>
    <t>專業整流二極體之研究、設計、檢測、製造及國內外銷售業務。整流二極體零組件之及國內外銷售業務。晶圓檢測及相關產品之國內外銷售業務。</t>
  </si>
  <si>
    <t>聯享</t>
  </si>
  <si>
    <t>透明導電膜</t>
  </si>
  <si>
    <t>精密塑膠模具之設計開發塑膠射出零組件</t>
  </si>
  <si>
    <t>光罩解決方案產品機台設備產品晶圓解決方案產品</t>
  </si>
  <si>
    <t>上櫃股-通信網路業概念股-網通、智慧電網、4GLTE</t>
  </si>
  <si>
    <t>高頻/車用連接線室內外天線工業用次系統產品等製造加工買賣業務一般進出口貿易業務(期貨除外)有關前項業務之代理經銷報價及投標業務</t>
  </si>
  <si>
    <t>工業用塑膠製品製造業電子零組件製造業國際貿易業</t>
  </si>
  <si>
    <t>上市股-半導體業概念股-太陽能</t>
  </si>
  <si>
    <t>資訊軟體服務業、資訊處理服務業、電子資訊供應服務業、除許可業務外，得經營法令非禁止或限制之業務</t>
  </si>
  <si>
    <t>華立捷</t>
  </si>
  <si>
    <t>面射型雷射感測光源面射型雷射監視器光源光纖通訊</t>
  </si>
  <si>
    <t>上櫃股-電子零組件業概念股-遊戲機、PS4、XBOXOne</t>
  </si>
  <si>
    <t>整合型訊號連接器</t>
  </si>
  <si>
    <t>上櫃股-光電業集團股-國碩概念股-太陽能、空汙防治、中國、中國十三五</t>
  </si>
  <si>
    <t>太陽能導電漿</t>
  </si>
  <si>
    <t>上櫃股-電腦及週邊設備業概念股-雲端、工業4.0</t>
  </si>
  <si>
    <t>產業用電腦及伺服器用機箱類存儲平台類系統平台類</t>
  </si>
  <si>
    <t>上市股-通信網路業集團股-和碩概念股-4GLTE、網通</t>
  </si>
  <si>
    <t>無線網路通訊模組產品之研究開發、生產製造及銷售數位影像處理模組產品之研究開發、生產製造及銷售</t>
  </si>
  <si>
    <t>氮化銦鎵磊晶片與晶粒(InGaN Epi Wafer &amp; Chip)發光二極體封裝(Package)及其模組上述各產品之系統及應用零組件</t>
  </si>
  <si>
    <t>上市股-電腦及週邊設備業產業股-PC業</t>
  </si>
  <si>
    <t>上市股-建材營造集團股-台橡概念股-印度設廠、基礎建設</t>
  </si>
  <si>
    <t>投資</t>
  </si>
  <si>
    <t>上市股-生技醫療業集團股-永信概念股-生技、防疫環保</t>
  </si>
  <si>
    <t>鑫聯大投控</t>
  </si>
  <si>
    <t>化學藥品、醫藥品、工業藥品之製造及買賣業務。精密化學材料製造業國際貿易業</t>
  </si>
  <si>
    <t>上市股-生技醫療業產業股-製藥周邊集團股-佳醫概念股-防疫環保、中國</t>
  </si>
  <si>
    <t>血液透析相關醫療耗材外科設備及耗材、 血袋、 造口健康家電及保養品系列產品</t>
  </si>
  <si>
    <t>各種西藥動物用藥農藥環境用藥化粧品等之製造及銷售生物技術服務業各種醫療器材玻璃器具橡膠製品等製造銷售及食品什貨批發零售</t>
  </si>
  <si>
    <t>醫療用褥瘡氣墊床組福祉器材醫療電子產品</t>
  </si>
  <si>
    <t>醫療耗材(血液迴路管、藥用軟袋、TPU體內導管等)製造買賣醫療設備之進出口貿易</t>
  </si>
  <si>
    <t>上市股-生技醫療業產業股-生化製藥集團股-美吾華概念股-生技</t>
  </si>
  <si>
    <t>天然植物、中草藥成分、萃取分離技術、生化科技之研發中草藥、原料藥及化學藥品之研發醫藥品之顧問服務</t>
  </si>
  <si>
    <t>一、甲魚粉、甲魚蛋、甲魚油等甲魚食品加工製造銷售買賣業務。二、甲魚加工買賣業務。</t>
  </si>
  <si>
    <t>濟生醫藥</t>
  </si>
  <si>
    <t>一般中西藥品類抗生素藥品類及醫療器材之製造與銷售醫療器材機器整廠設備及飲料輸出買賣業務</t>
  </si>
  <si>
    <t>不動產買賣及租賃業國際貿易業</t>
  </si>
  <si>
    <t>各種藥品醫療器材製造販賣業務各種化妝品動物藥品製造販賣業務各種化學食品添加物及飲料製造販賣業務</t>
  </si>
  <si>
    <t>醫療器材製造加工及銷售醫療耗材製造及代理銷售醫院工程及管理顧問</t>
  </si>
  <si>
    <t>普生</t>
  </si>
  <si>
    <t>產業股-製藥周邊</t>
  </si>
  <si>
    <t>診斷用套組及輔助器材之設計、開發、製造、銷售及進出口貿易業務生物製品之設計、開發、製造、銷售及進出口貿易業務醫療用品之設計、開發、製造、銷售及進出口貿易業務</t>
  </si>
  <si>
    <t>上市股-生技醫療業產業股-生化製藥集團股-三商行</t>
  </si>
  <si>
    <t>原料藥、原料藥中間體、特殊及精密化學品之加工、製造及銷售</t>
  </si>
  <si>
    <t>西藥、醫療器材及乳製品、化妝品、食品等之批發買賣、代理經銷、製造及進出口</t>
  </si>
  <si>
    <t>數位式血壓計呼吸治療系列產品溫度系列產品</t>
  </si>
  <si>
    <t>西藥製造業西藥批發業西藥零售業</t>
  </si>
  <si>
    <t>期美</t>
  </si>
  <si>
    <t>室內運動器材及零配件之製造、加工裝配、買賣業務</t>
  </si>
  <si>
    <t>各種醫療器材製造、加工、買賣。醫療氣體用儀器、儀表、設備之製造、按裝、施工及買賣。醫療用中央氣體工程及其他系統設計、維修保養、承裝工程。</t>
  </si>
  <si>
    <t>中藥製造買賣西藥進口批發零售其他健康照護產品、保健食品製造、批發、零售</t>
  </si>
  <si>
    <t>骨科用人工植入物：包括人工關節、人工骨板、骨釘、骨針等。</t>
  </si>
  <si>
    <t>研究、開發、生產、製造及銷售各種西藥製劑各種西藥品、西藥原料之銷售及進出口業務各種藥物之臨床試驗服務</t>
  </si>
  <si>
    <t>生物晶片之研究、開發、製造與銷售國際貿易業建設開發相關產業</t>
  </si>
  <si>
    <t>國鼎</t>
  </si>
  <si>
    <t>單株抗體、多株抗體、蛋白質、檢驗試劑、循環稀有細胞富集檢測系統之研發、生產、銷售</t>
  </si>
  <si>
    <t>台欣生</t>
  </si>
  <si>
    <t>產業股-生化製藥</t>
  </si>
  <si>
    <t>血糖測試片血糖測試儀血糖測試儀套組</t>
  </si>
  <si>
    <t>天賜爾</t>
  </si>
  <si>
    <t>保健產品化妝品私密肌膚保養品</t>
  </si>
  <si>
    <t>太和-KY</t>
  </si>
  <si>
    <t>彩妝類護膚類其他類</t>
  </si>
  <si>
    <t>美容產品與護理套組之研發、製造及銷售業務特許經營美容連鎖加盟店之經營與推廣業務除許可業務外，得經營法令非禁止或限制之業務</t>
  </si>
  <si>
    <t>醫學美容之雷射儀器銷售醫學美容之耗材、保養品銷售醫學美容之儀器維護</t>
  </si>
  <si>
    <t>作物保劑、植物營養劑的研究開發、生產製造與銷售一體化服務</t>
  </si>
  <si>
    <t>血清、疫苗、檢驗試劑、生物製劑及其菌液、原料等之加工製造買賣有關西藥、動物用藥品、化學品及飼料添加物等之加工製造買賣前各項產品之進出口貿易與代理</t>
  </si>
  <si>
    <t>醫藥開發及銷售</t>
  </si>
  <si>
    <t>新藥研發</t>
  </si>
  <si>
    <t>微生物研發及量產微生物有機複合肥生化有機複合肥</t>
  </si>
  <si>
    <t>優你康</t>
  </si>
  <si>
    <t>隱形眼鏡</t>
  </si>
  <si>
    <t>明躍</t>
  </si>
  <si>
    <t>體育用品製造業醫療器材批發業醫療器材零售業</t>
  </si>
  <si>
    <t>醫療器材製造業、醫療器材批發業、醫療器材零售業及國際貿易業電腦及其週邊設備製造業、資訊軟體批發業及資訊軟體零售業資訊軟體服務業、除許可業務外、得經營法令非禁止或限制之業務</t>
  </si>
  <si>
    <t>美容保健產品之銷售</t>
  </si>
  <si>
    <t>訊映</t>
  </si>
  <si>
    <t>醫療器材製造業醫療器材批發業醫療器材零售業</t>
  </si>
  <si>
    <t>泉盛</t>
  </si>
  <si>
    <t>抗體藥物之研發銷售</t>
  </si>
  <si>
    <t>1.基因檢測 2.分子診斷 3.生物技術服務4.個人化醫療相關檢測服務 5.生物資訊服務 6.健康照護</t>
  </si>
  <si>
    <t>居家醫療檢測產品生醫材料及產品天然蝦紅素及原料</t>
  </si>
  <si>
    <t>新藥開發</t>
  </si>
  <si>
    <t>醫療器材用產品精密扣件產品微波開關產品</t>
  </si>
  <si>
    <t>上市股-生技醫療業概念股-中國</t>
  </si>
  <si>
    <t>放射腫瘤、神經科學、影像醫學、眼科及外科/手術等儀器設備銷售維修保養、出租及其相關零配件、耗材之銷售及藥品銷售一般投資業</t>
  </si>
  <si>
    <t>友霖</t>
  </si>
  <si>
    <t>集團股-友華</t>
  </si>
  <si>
    <t>西藥研發、製造及銷售</t>
  </si>
  <si>
    <t>西藥製造業(原料藥產品及註冊針劑)原料藥之中間體物生物製藥技術服務</t>
  </si>
  <si>
    <t>抗癌用之單株抗體開發單株抗體標的授權醣質抗原與蛋白質藥物相關委託服務</t>
  </si>
  <si>
    <t>泰宗</t>
  </si>
  <si>
    <t>肝臟疾病新藥及檢測之開發西藥產品、醫療器材、機能性食品製造、買賣</t>
  </si>
  <si>
    <t>鑫品</t>
  </si>
  <si>
    <t>免疫細胞儲存生物技術服務委託試驗服務</t>
  </si>
  <si>
    <t>動物用藥製造業、生物技術服務業醫療器材製造業、一般儀器製造業</t>
  </si>
  <si>
    <t>因華</t>
  </si>
  <si>
    <t>生物技術服務業研究發展服務業</t>
  </si>
  <si>
    <t>處方用藥、指示用藥、健康消費品、美容保養品之銷售處方用藥及指示用藥之經銷物流服務</t>
  </si>
  <si>
    <t>醫療及保健產品開發與零售</t>
  </si>
  <si>
    <t>柏登</t>
  </si>
  <si>
    <t>醫療器材研發製造與銷售生物技術服務研究發展服務</t>
  </si>
  <si>
    <t>製藥技術之開發及轉移西藥製造與銷售其他生技服務等業務</t>
  </si>
  <si>
    <t>醫療器材製造業國際貿易業智慧財產權業</t>
  </si>
  <si>
    <t>尖端醫</t>
  </si>
  <si>
    <t>研發、生產、銷售藥物殘留檢驗試劑。濫用藥物檢驗。臍帶血幹細胞之研發與儲存及生物技術服務業等相關業務。</t>
  </si>
  <si>
    <t>電腦輔助診斷軟體高階醫材</t>
  </si>
  <si>
    <t>上市股-生技醫療業概念股-KY股票、回台掛牌</t>
  </si>
  <si>
    <t>美容美體產品美容美體SPA課程</t>
  </si>
  <si>
    <t>法德藥</t>
  </si>
  <si>
    <t>特殊製劑技術平台的開發及應用口服固體緩控釋製劑技術與產品的開發其他生技服務等業務</t>
  </si>
  <si>
    <t>喬本</t>
  </si>
  <si>
    <t>超臨界萃取技術、SMB純化分離技術及USP原料認證服務天然植物、中草藥成分萃取分離技術及中草藥、原料藥之研發牛樟植育事業及醫藥品之顧問服務</t>
  </si>
  <si>
    <t>禾生技</t>
  </si>
  <si>
    <t>醫療器材批發業西藥製造業新藥及新醫材研發</t>
  </si>
  <si>
    <t>基米</t>
  </si>
  <si>
    <t>相關科學研究服務臨床定序相關癌症個體化醫療及遺傳性篩檢服務預防性基因檢測之大眾基因定序服務</t>
  </si>
  <si>
    <t>暐世</t>
  </si>
  <si>
    <t>血糖測試儀血糖測試片保養品</t>
  </si>
  <si>
    <t>數位 X光診斷影像設備之研發、生產製造、銷售與安裝維修升級</t>
  </si>
  <si>
    <t>中華豆腐、豆花冷凍食品、火鍋料</t>
  </si>
  <si>
    <t>液態糖漿</t>
  </si>
  <si>
    <t>上櫃股-塑膠工業</t>
  </si>
  <si>
    <t>合成皮塑膠皮</t>
  </si>
  <si>
    <t>各項包裝材料之製造加工及買賣業務各種絕源材料印刷電路基板之製造加工及買賣業務各種塑膠薄膜及金屬薄膜之製造加工及買賣業務</t>
  </si>
  <si>
    <t>塑膠布製造反光片</t>
  </si>
  <si>
    <t>上市股-塑膠工業集團股-炎洲概念股-越南設廠</t>
  </si>
  <si>
    <t>薄膜膠帶包裝材料</t>
  </si>
  <si>
    <t>上櫃股-紡織纖維概念股-越南設廠、TPP</t>
  </si>
  <si>
    <t>各種人造纖維縫線及織造用紗之製造、銷售與批發業務。各種棉、毛、麻絲、人造絲等混合線之製造與經銷。有關線類紡織品之製造經銷。</t>
  </si>
  <si>
    <t>上櫃股-紡織纖維</t>
  </si>
  <si>
    <t>紡織業電子材料批發、零售</t>
  </si>
  <si>
    <t>特多龍加工絲</t>
  </si>
  <si>
    <t>長纖紡織業國際貿易業不動產買賣及租賃、旅館經營</t>
  </si>
  <si>
    <t>成衣製造、加工、買賣及進出口業務成衣附屬品之加工、買賣及進出口業務代理國內外廠商有關前各項業務之投標、報價、採購、經銷</t>
  </si>
  <si>
    <t>委託營造廠商興建商業大樓、國民住宅出售租出售業務。室內裝潢設計工程承攬及有關裝潢材料之進出口買賣。</t>
  </si>
  <si>
    <t>上櫃股-紡織纖維概念股-TPP</t>
  </si>
  <si>
    <t>各類魚網各類線索各類繩索</t>
  </si>
  <si>
    <t>元勝國際</t>
  </si>
  <si>
    <t>紗線、絲帶、網繩、纜、疋頭、絲織布、針織布、加工絲、仿棉絲</t>
  </si>
  <si>
    <t>聚酯加工絲胚布租賃收入</t>
  </si>
  <si>
    <t>針織布</t>
  </si>
  <si>
    <t>展頌</t>
  </si>
  <si>
    <t>各種纖維及其原材料之製造加工和纖造買賣內外銷紡絲機械設備及其零配件維修、組裝、加工及買賣業務前各項之進出口貿易業務</t>
  </si>
  <si>
    <t>透濕防水機能性紡織品</t>
  </si>
  <si>
    <t>體育用品、工業用線、尼龍線、釣漁線、割草線等各種紡紗、織布、不織布、其他紡織及製品製造育樂用品、布疋、衣著、鞋、帽、傘、服飾品、漁具等批發買賣</t>
  </si>
  <si>
    <t>敏成</t>
  </si>
  <si>
    <t>集團股-盛弘</t>
  </si>
  <si>
    <t>靜電濾材/熔噴不織布/保溫棉特殊醫療耗材布服租賃</t>
  </si>
  <si>
    <t>針織成衣、梭織成衣及各種成衣製造加工買賣業務前項有關產品之進出口貿易代理前各項有關國內外廠商產品之報價投標業務</t>
  </si>
  <si>
    <t>上櫃股-紡織纖維概念股-越南設廠</t>
  </si>
  <si>
    <t>國際貿易業務印染整理業成衣業</t>
  </si>
  <si>
    <t>成衣加工成衣製造成衣買賣</t>
  </si>
  <si>
    <t>上櫃股-電機機械概念股-中國</t>
  </si>
  <si>
    <t>各種鋼圈、鋁合金輪圈製造、加工、出口鋼板加工、出口及銷售汽車轉向系統之製造、出口及銷售</t>
  </si>
  <si>
    <t>自動販賣機</t>
  </si>
  <si>
    <t>客、貨、病床用電梯，電扶梯及維修保養。發電機、停車設備。</t>
  </si>
  <si>
    <t>上櫃股-電機機械集團股-和大</t>
  </si>
  <si>
    <t>各種工作母機及其零配件及原料之製造加工買賣。塑膠射出成型機等產業機械及其有關零配件及原料前項有關產品進出口貿易與代理買賣業務。</t>
  </si>
  <si>
    <t>各項工作母機製造加工及內外銷販賣前項有關工具之製造加工內外銷進出口貿易業務電子產品製造及買賣</t>
  </si>
  <si>
    <t>上櫃股-電機機械集團股-永大概念股-中國、車用電子相關、智慧型機器人</t>
  </si>
  <si>
    <t>汽車空調機電產品</t>
  </si>
  <si>
    <t>上市股-電機機械概念股-工業4.0</t>
  </si>
  <si>
    <t>各種工作母機機械工具與電腦組件之製造加工及銷售電腦數值控制車床、切削中心機之製造與銷售</t>
  </si>
  <si>
    <t>冰水機組冷凝機組</t>
  </si>
  <si>
    <t>汽車零件鍛壓製造加工機車、自行車零件鍛壓製造加工機械、五金及3C電子零件鍛壓製造加工</t>
  </si>
  <si>
    <t>上櫃股-其他概念股-電動車</t>
  </si>
  <si>
    <t>新能源科技生物科技其他</t>
  </si>
  <si>
    <t>各種鋼模設計製造加工修理買賣業務電子零組件製造各種塑膠射出成型製品等之製造加工買賣</t>
  </si>
  <si>
    <t>上市股-電機機械集團股-聲寶</t>
  </si>
  <si>
    <t>其他機械製造業(壓縮機、機械零組件)發電、輸電、配電機械製造業電器製造業、製造輸出業</t>
  </si>
  <si>
    <t>機械設備製造業、其他機械製造業資訊軟體服務業、其它設計業除許可業務外，得經營法令非禁止或限制之業務</t>
  </si>
  <si>
    <t>粉末冶金業除許可業務外，得經營法令非禁止或限制之業務��</t>
  </si>
  <si>
    <t>汽機車座椅及座椅調角器、機車煞車圓盤及齒輪、精沖件等</t>
  </si>
  <si>
    <t>上市股-其他概念股-無人機</t>
  </si>
  <si>
    <t>運動休閒產品航太醫療產品原物料及其他</t>
  </si>
  <si>
    <t>旭東</t>
  </si>
  <si>
    <t>高科技電子產業製程精密設備製造及銷售。自行車及自動化專用機械製造及銷售。液壓管件、模具製造及銷售。</t>
  </si>
  <si>
    <t>大詠城</t>
  </si>
  <si>
    <t>工具機鑄件生產銷售</t>
  </si>
  <si>
    <t>全球</t>
  </si>
  <si>
    <t>滾珠螺桿、線性滑軌及滾珠花鍵等產品之製造及銷售</t>
  </si>
  <si>
    <t>上櫃股-其他概念股-無人機</t>
  </si>
  <si>
    <t>航太產業發動機機匣、起落架及次系統相關零組件。無菌食品充填設備產業相關零組件。工業用自動化精密傳動零組件。</t>
  </si>
  <si>
    <t>設計、研發及生產自動化乾燥設備及相關機械設備製造與買賣</t>
  </si>
  <si>
    <t>各種熱交換器之製造加工及買賣。有關鋁製品模具之製造加工及買賣</t>
  </si>
  <si>
    <t>春日</t>
  </si>
  <si>
    <t>螺絲、螺帽、零件成型機研發、設計、生產及銷售</t>
  </si>
  <si>
    <t>音圈馬達上下板硬碟機沖壓零組件其他</t>
  </si>
  <si>
    <t>長亨</t>
  </si>
  <si>
    <t>飛機引擎零組件製造</t>
  </si>
  <si>
    <t>上櫃股-電機機械概念股-工業4.0</t>
  </si>
  <si>
    <t>製程自動化感測器之設計、生產與銷售電機氣動控制元件之設計、生產與銷售電子電力控制儀表等整合服務</t>
  </si>
  <si>
    <t>機電工程承攬運動場館委辦營運管理</t>
  </si>
  <si>
    <t>上市股-電機機械概念股-中國十三五</t>
  </si>
  <si>
    <t>以自營品牌專業研發、製造及銷售通用型空氣壓縮機</t>
  </si>
  <si>
    <t>盛復</t>
  </si>
  <si>
    <t>鋁合金鍛造品之設計.製造.銷售與代工</t>
  </si>
  <si>
    <t>無線胎壓監測器系統</t>
  </si>
  <si>
    <t>氣動執行元件氣動控制元件氣源處理元件及氣動輔助元件之研發、生產及銷售</t>
  </si>
  <si>
    <t>上櫃股-其他概念股-水力資源</t>
  </si>
  <si>
    <t>過濾分離設備及周邊產品之研發、設計、製造與銷售</t>
  </si>
  <si>
    <t>售後市場汽車剎車系統零組件之製造、生產及銷售。</t>
  </si>
  <si>
    <t>寶緯</t>
  </si>
  <si>
    <t>鋁擠型鋁窗其他</t>
  </si>
  <si>
    <t>久裕興</t>
  </si>
  <si>
    <t>自行車零件製造及銷售機車之零件製造及銷售自行車、機車零件暨相關產品之開發</t>
  </si>
  <si>
    <t>強信-KY</t>
  </si>
  <si>
    <t>工業縫紉機配件</t>
  </si>
  <si>
    <t>健椿</t>
  </si>
  <si>
    <t>精密主軸設計、製造、銷售</t>
  </si>
  <si>
    <t>穎漢</t>
  </si>
  <si>
    <t>全自動設備工具機其他零件類</t>
  </si>
  <si>
    <t>百德</t>
  </si>
  <si>
    <t>電腦控製之工具機設計、製造及銷售工具機零件、原物料之進出口貿易買賣業務工具機售後保養維修服務</t>
  </si>
  <si>
    <t>元翎</t>
  </si>
  <si>
    <t>宏偉</t>
  </si>
  <si>
    <t>客、貨用電梯之製造加工及買賣業務客、貨用電梯之修繕及保養業務高低壓配電盤、各種自動門、輸送機械等之設計製造加工及買賣業務</t>
  </si>
  <si>
    <t>時碩工業</t>
  </si>
  <si>
    <t>工業產品精密金屬零件製造販售汽車產品精密金屬零件製造販售航太產品精密金屬零件製造販售</t>
  </si>
  <si>
    <t>除許可業務外，得經營法令非禁止或限制之業務。</t>
  </si>
  <si>
    <t>分散性染料精密化學品其他</t>
  </si>
  <si>
    <t>有機顏料調製應用顏料</t>
  </si>
  <si>
    <t>上櫃股-化學工業集團股-中纖概念股-太陽能</t>
  </si>
  <si>
    <t>非離子界面活性劑</t>
  </si>
  <si>
    <t>不飽和聚酯樹脂多元醇聚酯樹脂FRP製品</t>
  </si>
  <si>
    <t>水產品批發。水產養殖。</t>
  </si>
  <si>
    <t>上櫃股-化學工業概念股-越南設廠</t>
  </si>
  <si>
    <t>PU樹脂住宅及大樓開發租售</t>
  </si>
  <si>
    <t>合成樹脂電子化學材料</t>
  </si>
  <si>
    <t>熱熔膠等黏劑.塗劑.填縫劑.脫模劑等化學品之加工製造買賣業務滅菌鍋等醫療器材之製造買賣業務迴流設備振動機產品標示設備等自動化設備之設計組合維修買賣業務</t>
  </si>
  <si>
    <t>醋酸鈷、錳、磁性材料生產製造買賣及進出口業務鈷化合物、錳化合物之生產買賣及進出口業務鈷金屬、錳金屬之買賣及進出口業務</t>
  </si>
  <si>
    <t>上市股-化學工業概念股-3D列印</t>
  </si>
  <si>
    <t>各種工業用合成樹脂，及其他有關化學品之製造、加工、銷售。各種人造樹脂之原物料買賣及工業用合成樹脂之進出口業務。玻纖強化塑膠製品之製造、加工及相關原物料之買賣進出口業務。</t>
  </si>
  <si>
    <t>上市股-化學工業集團股-台泥</t>
  </si>
  <si>
    <t>酚系列產品生產銷售化學原料批發零售其他化學製品批發零售</t>
  </si>
  <si>
    <t>CMC技術及cGMP生產技術平台提供業界新藥開發及GMP製造的服務</t>
  </si>
  <si>
    <t>西藥製造業、醫療器材設備製造業、化粧品製造業國際貿易業(兼營與前述業務相關之進出口貿易業務)研究、開發、製造及銷售生醫材料級膠原蛋白及相關產品</t>
  </si>
  <si>
    <t>上櫃股-光電業產業股-LCD面板集團股-強茂概念股-觸控面板</t>
  </si>
  <si>
    <t>觸控面板玻璃鏡片PC鏡片</t>
  </si>
  <si>
    <t>通用</t>
  </si>
  <si>
    <t>矽橡膠有關產品進出口貿易業務，矽橡膠有關產品之製造及加工業務</t>
  </si>
  <si>
    <t>彥臣</t>
  </si>
  <si>
    <t>中西藥、醫療器材之批發及零售業。乙類成藥、食品及飲料零售業。生物技術服務業。</t>
  </si>
  <si>
    <t>醫療器材設備製造業、醫療器材批發業、醫療器材零售業</t>
  </si>
  <si>
    <t>醫療器材設備製造</t>
  </si>
  <si>
    <t>血糖檢測儀、血糖檢測試片</t>
  </si>
  <si>
    <t>尚化</t>
  </si>
  <si>
    <t>集團股-大同</t>
  </si>
  <si>
    <t>化學工業製造相關產品磷酸鋰鐵(正極材料)之生產與銷售</t>
  </si>
  <si>
    <t>氧化觸媒生產製造買賣及進出口業務先進材料生產製造買賣及進出口業務動力電池材料生產製造買賣及進出口業務</t>
  </si>
  <si>
    <t>泓瀚</t>
  </si>
  <si>
    <t>研發與製造噴墨墨水開發市售與發展新型之噴墨印表機及噴繪機墨水耗材</t>
  </si>
  <si>
    <t>皇將</t>
  </si>
  <si>
    <t>製藥設備生產線檢驗儀器生產線生物技術服務</t>
  </si>
  <si>
    <t>從事醫療器材、試劑及零配件之進出口買賣業務</t>
  </si>
  <si>
    <t>原料藥-紫外線吸收劑原料藥-醫療用</t>
  </si>
  <si>
    <t>西藥之製造，加工，買賣，批發零售，進出口。營養保健食品之加工買賣。</t>
  </si>
  <si>
    <t>聯超</t>
  </si>
  <si>
    <t>石油樹脂之加工製造買賣</t>
  </si>
  <si>
    <t>其他化學材料製造業、工業助劑製造業、其他化學製品製造業、耐火材料製造業消防安全設備安裝工程業、塗料、油漆、染料及顏料製造業、</t>
  </si>
  <si>
    <t>上市股-化學工業概念股-水力資源</t>
  </si>
  <si>
    <t>精密化學品基礎化學品其他</t>
  </si>
  <si>
    <t>勤凱</t>
  </si>
  <si>
    <t>導電漿料設計製造及銷售</t>
  </si>
  <si>
    <t>二醋酸纖維絲束研發、製造與銷售</t>
  </si>
  <si>
    <t>雙鍵</t>
  </si>
  <si>
    <t>塑膠添加劑及UV光固化產品等產品之研發、製造與銷售</t>
  </si>
  <si>
    <t>磐采</t>
  </si>
  <si>
    <t>紫外線固化油墨、塗料、接著劑及導電漿之製造.加工及買賣</t>
  </si>
  <si>
    <t>南寶</t>
  </si>
  <si>
    <t>合成橡膠、合成樹脂及塑膠製造業工業助劑製造業塗料、油漆、染料及顏料製造業</t>
  </si>
  <si>
    <t>電視廣告、電影、動漫等多媒體創意、後製及特效等相關服務。</t>
  </si>
  <si>
    <t>一站式婚宴會所婚紗攝影</t>
  </si>
  <si>
    <t>電視劇製作電視劇編劇藝人經紀</t>
  </si>
  <si>
    <t>日成-KY</t>
  </si>
  <si>
    <t>珠寶首飾之設計、製造及銷售</t>
  </si>
  <si>
    <t>上櫃股-通信網路業集團股-南訊概念股-雲端、新兆元通信</t>
  </si>
  <si>
    <t>光纖電纜及配合材料數據產品傳輸設備光通信工程等</t>
  </si>
  <si>
    <t>行動電話業務行動電話手機及其零配件之買賣及裝修業務</t>
  </si>
  <si>
    <t>上櫃股-通信網路業產業股-網通系統整合集團股-富鼎先進</t>
  </si>
  <si>
    <t>高階數據機XDSL用戶迴路接取設備光纖接取設備</t>
  </si>
  <si>
    <t>無線區域網路產品類</t>
  </si>
  <si>
    <t>委託營造廠商興建商業大樓及國民住宅出租、出售業務。有關建材、裝潢材料及建設機械之買賣及進出口業務等</t>
  </si>
  <si>
    <t>上櫃股-通信網路業產業股-網通系統整合集團股-華祺概念股-雲端、網通、新兆元通信、三網合一、SmartTV、光纖設備</t>
  </si>
  <si>
    <t>設計、研發、生產及銷售雷射二極體、受光二極體封裝及光傳接模組之相關光纖通訊產品</t>
  </si>
  <si>
    <t>上櫃股-通信網路業產業股-印刷電路板概念股-4GLTE、網通、三網合一</t>
  </si>
  <si>
    <t>高頻微波通訊用基板一般資訊週邊用基板</t>
  </si>
  <si>
    <t>植物新藥、功能性化粧品、保健食品研發與製造</t>
  </si>
  <si>
    <t>精密金屬模具設計及生產五金沖壓件生產</t>
  </si>
  <si>
    <t>電腦週邊產品之設計開發、製造與銷售非電腦週邊產品之設計開發、製造與銷售</t>
  </si>
  <si>
    <t>工業電腦、博奕機台之製造與銷售安控、通訊用之主機板加工</t>
  </si>
  <si>
    <t>一般IC產品六吋晶圓廠產品生產，測試及代工業務</t>
  </si>
  <si>
    <t>集團股-凌陽</t>
  </si>
  <si>
    <t>力士</t>
  </si>
  <si>
    <t>MOSFETS</t>
  </si>
  <si>
    <t>電腦及週邊設備業其他電子業</t>
  </si>
  <si>
    <t>智微</t>
  </si>
  <si>
    <t>集團股-聯發科</t>
  </si>
  <si>
    <t>資料儲存控制 IC電腦週邊 IC其他特殊應用IC</t>
  </si>
  <si>
    <t>雙面與多層印刷電路板之製造與銷售</t>
  </si>
  <si>
    <t>上市股-電器電纜集團股-燦坤企業</t>
  </si>
  <si>
    <t>小家電之製造及銷售旅遊服務。其他。</t>
  </si>
  <si>
    <t>新盛力</t>
  </si>
  <si>
    <t>鋰電池模組製造銷售電池零件買賣電子材料買賣</t>
  </si>
  <si>
    <t>上櫃股-光電業集團股-新光概念股-APPLE概念、iTV</t>
  </si>
  <si>
    <t>上市股-光電業集團股-廣運</t>
  </si>
  <si>
    <t>導光板應用之光電產品零組件研發製造及進出口買賣業務電子零組件製造及進出口買賣業務模具製造批發及進出口買賣業務</t>
  </si>
  <si>
    <t>電信管制射頻器材製造業電信管制射頻器材輸入業除許可業務外，得經營法令非禁止或限制之業務</t>
  </si>
  <si>
    <t>覆蓋膜軟性銅箔基層板補強板</t>
  </si>
  <si>
    <t>光電資訊電子零組件模具及精密儀器等製造加工買賣業務及相關產品之進出口業務</t>
  </si>
  <si>
    <t>光電材料基板</t>
  </si>
  <si>
    <t>資訊軟體服務業資料處理服務業、一般廣告服務業除許可業務外，得經營法令非禁止或限制之業務</t>
  </si>
  <si>
    <t>牧東</t>
  </si>
  <si>
    <t>不銹鋼製品之加工與銷售</t>
  </si>
  <si>
    <t>精拓科</t>
  </si>
  <si>
    <t>電腦IC產品</t>
  </si>
  <si>
    <t>上市股-半導體業集團股-凌陽概念股-網通、無線充電</t>
  </si>
  <si>
    <t>產品設計業電子零組件製造業資料處理服務業</t>
  </si>
  <si>
    <t>上櫃股-資訊服務業集團股-緯創資通</t>
  </si>
  <si>
    <t>軟體外包服務</t>
  </si>
  <si>
    <t>(一)超高亮度發光二極體藍 綠光磊晶片及晶粒。(二)超高亮度發光二極體紅 黃 橙光磊晶片及晶粒。(三)超高亮度發光二極體封裝模組及相關應用產品。(四)兼營前述相關產品之國際貿易。</t>
  </si>
  <si>
    <t>PCB</t>
  </si>
  <si>
    <t>上市股-光電業概念股-APPLE概念、iTV</t>
  </si>
  <si>
    <t>偏光板其他無</t>
  </si>
  <si>
    <t>天鈺</t>
  </si>
  <si>
    <t>集團股-鴻海</t>
  </si>
  <si>
    <t>積體電路設計業</t>
  </si>
  <si>
    <t>上櫃股-半導體業概念股-KY股票、APPLE概念、回台掛牌、iPad5</t>
  </si>
  <si>
    <t>高速訊號傳輸介面及顯示與觸控晶片之研發設計及銷售</t>
  </si>
  <si>
    <t>十銓</t>
  </si>
  <si>
    <t>電子零組件製造業電腦及其週邊設備之買賣業務一般電子材料、電子產品之買賣業務</t>
  </si>
  <si>
    <t>RF IC射頻前端元件之研發及銷售。RF IC無線影音傳輸之研發及銷售。</t>
  </si>
  <si>
    <t>GaAs pHEMT epi wafersInP HBT epi wafersGaSb infrared material and epi wafers</t>
  </si>
  <si>
    <t>專業商用照明燈具設計及製造</t>
  </si>
  <si>
    <t>上櫃股-半導體業概念股-USB3.0</t>
  </si>
  <si>
    <t>快閃記憶體相關產品之製造及買賣記憶體模組之製造及買賣</t>
  </si>
  <si>
    <t>上櫃股-電子零組件業集團股-亞光</t>
  </si>
  <si>
    <t>影像感測器之買賣</t>
  </si>
  <si>
    <t>設計、研發、生產及銷售光收發模組</t>
  </si>
  <si>
    <t>電子零組件製造業及電子材料批發業等相關產業</t>
  </si>
  <si>
    <t>佐臻</t>
  </si>
  <si>
    <t>工規及車規無線模組、物聯網無線感測模組及無線媒體串流模組行動媒體處理器模組(Application Processor Module)穿戴式裝置(Wearable Device)及多晶片SiP整合性系統模組化(SoM)</t>
  </si>
  <si>
    <t>條碼標籤印製機之研發、製造及銷售。</t>
  </si>
  <si>
    <t>榮科</t>
  </si>
  <si>
    <t>電解銅箔之製造及銷售</t>
  </si>
  <si>
    <t>砷化鎵/磷化銦/氮化鎵高階射頻及先進光電產品之研發、製造及銷售</t>
  </si>
  <si>
    <t>上市股-資訊服務業</t>
  </si>
  <si>
    <t>電子資訊供應服務業資訊處理服務業、資訊軟體服務業除許可業務外，得經營法令非禁止或限制之業務</t>
  </si>
  <si>
    <t>上櫃股-光電業集團股-華碩</t>
  </si>
  <si>
    <t>高亮度液晶面板模組及顯示器特殊應用系統平台</t>
  </si>
  <si>
    <t>上市股-電子零組件業集團股-可成</t>
  </si>
  <si>
    <t>樞紐組件</t>
  </si>
  <si>
    <t>螺絲、螺帽、汽車零件、鋼棒、鋼鐵線材等之製造、加工及買賣。有關前項產品之機械及機械零件、工具之製造、加工及買賣。各種金屬模具之製造、加工及買賣。</t>
  </si>
  <si>
    <t>特殊鋼(工具鋼、低合金鋼、軸承鋼、不銹鋼、高速鋼)碳鋼(含中、高拉鋼筋)特殊鍛件與模具(鍛胚、車軸、機械主軸、輥子、輥軸、壓輪等)之製造加工與銷售業務。</t>
  </si>
  <si>
    <t>久陽</t>
  </si>
  <si>
    <t>螺栓、螺絲、螺帽、華司及其他金屬材料之製造、加工、銷售</t>
  </si>
  <si>
    <t>上櫃股-鋼鐵工業概念股-中國</t>
  </si>
  <si>
    <t>盤元、不鏽鋼盤元、黑鐵絲、五金線材、螺絲、螺帽線材、不鏽鋼線材、鍍鋅鋼線、鐵釘、鐵板、不鏽鋼板之製造、加工及買賣業務、機械設備製造及製造輸出業、國際貿易業。</t>
  </si>
  <si>
    <t>止滑板、不銹鋼板、不銹鋼圓條、不銹鋼管、角鐵、槽鐵</t>
  </si>
  <si>
    <t>上櫃股-鋼鐵工業集團股-華祺</t>
  </si>
  <si>
    <t>不銹鋼螺絲不銹鋼線材</t>
  </si>
  <si>
    <t>上櫃股-鋼鐵工業概念股-越南設廠</t>
  </si>
  <si>
    <t>鋼纜之生產銷售鋼線之生產銷售棒鋼之生產銷售</t>
  </si>
  <si>
    <t>上櫃股-橡膠工業</t>
  </si>
  <si>
    <t>各種橡膠製品及有關五金、零件之加工買賣各種輪胎之翻修加工買賣前各項有關產品之進出口貿易業務</t>
  </si>
  <si>
    <t>上櫃股-資訊服務業產業股-軟體--系統整合</t>
  </si>
  <si>
    <t>上櫃股-資訊服務業產業股-影音軟體集團股-力晶</t>
  </si>
  <si>
    <t>影像視訊及多媒體軟體開發與銷售</t>
  </si>
  <si>
    <t>上市股-資訊服務業產業股-影音軟體概念股-網通、3D技術、SmartTV</t>
  </si>
  <si>
    <t>多媒體影音軟體之開發與銷售</t>
  </si>
  <si>
    <t>上櫃股-其他電子業產業股-ERP類</t>
  </si>
  <si>
    <t>LCD顯示器、Audio產品、電子零組件工具軟體ERP應用軟體及其他</t>
  </si>
  <si>
    <t>上櫃股-資訊服務業產業股-軟體--系統整合集團股-中鼎工程概念股-雲端、智慧電網、工業4.0</t>
  </si>
  <si>
    <t>各項控制系統軟硬體之分項與整體之可行性研究、規劃、設計、採購軟硬體組合.監造.安裝.校測.試車.維護及操作等。電腦軟.硬體.儀器之進口代理及銷售。</t>
  </si>
  <si>
    <t>資訊軟體服務業電子資訊供應服務業系統整合服務業</t>
  </si>
  <si>
    <t>電腦軟體之設計維護及買賣業務。電腦及其週邊設備之設計、製造、修理及買賣業務。一般進出口貿易業務。</t>
  </si>
  <si>
    <t>知識與內容管理消費金融電子商務</t>
  </si>
  <si>
    <t>住宅及大樓開發租售</t>
  </si>
  <si>
    <t>薄膜觸控開關之製造銷售</t>
  </si>
  <si>
    <t>優燈</t>
  </si>
  <si>
    <t>照明設備製造業電子零組件製造業國際貿易業</t>
  </si>
  <si>
    <t>單點及多點投射式電容觸控面板、五線電阻式觸控面製造製造買賣觸控面板控制器及IC買賣勞務收入</t>
  </si>
  <si>
    <t>全訊</t>
  </si>
  <si>
    <t>研究、開發微波半導體元件、積體電路及其次系統。生產、製造、銷售微波半導體元件、積體電路及其次系統。</t>
  </si>
  <si>
    <t>上市股-其他電子業概念股-KY股票、回台掛牌</t>
  </si>
  <si>
    <t>磷酸鐵鋰電池正極材料製造與銷售電動巴士、電池、充換電系統之製造、研發與銷售其他</t>
  </si>
  <si>
    <t>鈺鎧</t>
  </si>
  <si>
    <t>Multilayer Chip beadMultilayer Chip inductorHigh frequency inductor</t>
  </si>
  <si>
    <t>照明設備製造業光學儀器製造業電子零組件製造業</t>
  </si>
  <si>
    <t>有量</t>
  </si>
  <si>
    <t>鋰電池及電池組製造及銷售電子材料批發業機械設備製造.銷售及批發</t>
  </si>
  <si>
    <t>光電產業用化學材料</t>
  </si>
  <si>
    <t>建騰</t>
  </si>
  <si>
    <t>網路影像監控系統/網路攝影機影像伺服器數位監控管理系統/進階影像監控分析軟體</t>
  </si>
  <si>
    <t>模具、塑膠及五金製品之設計、研發、生產及銷售</t>
  </si>
  <si>
    <t>弘凱</t>
  </si>
  <si>
    <t>LED專業封裝製造LED照明需求及設計應用開發室內外照明ODM / OEM</t>
  </si>
  <si>
    <t>上櫃股-光電業概念股-穿戴裝置</t>
  </si>
  <si>
    <t>被動式有機發光顯示器(PMOLED)</t>
  </si>
  <si>
    <t>景傳</t>
  </si>
  <si>
    <t>集團股-華榮</t>
  </si>
  <si>
    <t>線狀光源之研發、製造與銷售光學鏡片模組之研發、製造與銷售影像感測模組及照明模組之研發、製造與銷售</t>
  </si>
  <si>
    <t>上櫃股-光電業集團股-日電貿</t>
  </si>
  <si>
    <t>智慧型家庭安防應用相關產品</t>
  </si>
  <si>
    <t>銳捷</t>
  </si>
  <si>
    <t>電子零組件製造業產品設計業電子材料批發業</t>
  </si>
  <si>
    <t>上市股-電腦及週邊設備業集團股-正崴</t>
  </si>
  <si>
    <t>資訊軟體服務業產品設計業電腦及週邊設備製造業</t>
  </si>
  <si>
    <t>光電玻璃製造業玻璃製品製造業</t>
  </si>
  <si>
    <t>立達</t>
  </si>
  <si>
    <t>Branding and Mobile peripheralsSpecialized memory and Control ICmemory module</t>
  </si>
  <si>
    <t>體感模擬遊樂設備</t>
  </si>
  <si>
    <t>電腦、通訊、消費性電子等3C產品金屬外觀件及內構件之生產及銷售</t>
  </si>
  <si>
    <t>龍翩</t>
  </si>
  <si>
    <t>光學儀器製造業機械設備製造業精密儀器批發業</t>
  </si>
  <si>
    <t>上市股-半導體業集團股-華碩</t>
  </si>
  <si>
    <t>高速介面控制晶片及裝置端高速控制晶片之設計</t>
  </si>
  <si>
    <t>紘通</t>
  </si>
  <si>
    <t>各類電腦、筆記型電腦使用之連接器</t>
  </si>
  <si>
    <t>RF射頻晶片</t>
  </si>
  <si>
    <t>多媒體積體電路電腦周邊積體電路高階消費性電子積體電路</t>
  </si>
  <si>
    <t>汽、機車專用配線束機車位置燈、機車儀錶汽車嬰兒安全設備</t>
  </si>
  <si>
    <t>葳天</t>
  </si>
  <si>
    <t>發光二極體封裝之研究、開發、設計、製造、測試等及該產品之銷售</t>
  </si>
  <si>
    <t>社群交友網路平台服務</t>
  </si>
  <si>
    <t>LED照明燈具設備、集成控制系統及相關軟體</t>
  </si>
  <si>
    <t>禾聯碩</t>
  </si>
  <si>
    <t>電子零組件製造業、電器批發業及其他等相關產業</t>
  </si>
  <si>
    <t>金屬精密機構件</t>
  </si>
  <si>
    <t>導線架模具及其它</t>
  </si>
  <si>
    <t>育駿</t>
  </si>
  <si>
    <t>資訊軟體服務業電子資訊供應服務業除許可業務外，得經營法令非禁止或限制之業務</t>
  </si>
  <si>
    <t>網路交易平台服飾零售</t>
  </si>
  <si>
    <t>汽機車零組件之製造、加工、買賣、五金零組件、機械零組件及裝配醫療器材之製造、加工、買賣、五金零組件、機械零組件及裝配休閒車輛零組件之製造、加工、買賣</t>
  </si>
  <si>
    <t>上櫃股-電腦及週邊設備業概念股-車用電子相關、車聯網</t>
  </si>
  <si>
    <t>工業用嵌入式儲存裝置工業用動態隨機記憶體模組</t>
  </si>
  <si>
    <t>印刷電路板光電產品</t>
  </si>
  <si>
    <t>捷音特</t>
  </si>
  <si>
    <t>經營有關電聲產品之設計與銷售業務</t>
  </si>
  <si>
    <t>廣化</t>
  </si>
  <si>
    <t>半導體封裝固晶機設備及方案之提供者。</t>
  </si>
  <si>
    <t>杰力</t>
  </si>
  <si>
    <t>積體電路設計業功率元件電源管理積體電路</t>
  </si>
  <si>
    <t>上櫃股-觀光事業產業股-印刷電路板</t>
  </si>
  <si>
    <t>珠寶精品及一般禮品</t>
  </si>
  <si>
    <t>上櫃股-半導體業產業股-IC設計集團股-太欣</t>
  </si>
  <si>
    <t>積體電路研究發展.設計積體電路製造積體電路銷售</t>
  </si>
  <si>
    <t>上櫃股-電腦及週邊設備業產業股-手機</t>
  </si>
  <si>
    <t>行動電話、高頻無線電話、電話機、通訊零件等通訊產品之製造及買賣</t>
  </si>
  <si>
    <t>上市股-半導體業集團股-光寶概念股-手機、三星、網通、無線充電</t>
  </si>
  <si>
    <t>分離式元件IC 產品系統模組</t>
  </si>
  <si>
    <t>自行車鏈條及機車鏈條、鏈輪之製造與銷售</t>
  </si>
  <si>
    <t>工業電腦及週邊產品不中斷電力設備車用電子及視聽產品</t>
  </si>
  <si>
    <t>眼鏡傳真機事務機器</t>
  </si>
  <si>
    <t>上櫃股-半導體業產業股-IC設計集團股-裕隆</t>
  </si>
  <si>
    <t>研發、產製、銷售混合式數位類比及純數位、類比積體電路產品。研發、製造、銷售及測試混合訊號積體電路。前項有關產品之進出口貿易業務。</t>
  </si>
  <si>
    <t>LCM(Liquid Crystal Module )LCD PANEL(Liquid Crystal Display Panel)Others</t>
  </si>
  <si>
    <t>鋁質電解電容器直流馬達風扇、電子安定器</t>
  </si>
  <si>
    <t>多層印刷電路板之製造、加工及買賣業務。軟式印刷電路板之製造、加工及買賣業務。雙面印刷電路板之製造、加工及買賣業務。</t>
  </si>
  <si>
    <t>住宅及大樓開發租售業都市更新重建業不動產買賣租賃業</t>
  </si>
  <si>
    <t>各種電子零組件及原料之製造、加工、裝配、進出口及買賣業務電子材料、塑膠(電子裝配用之塑膠另件)、橡膠(電子裝配用之橡膠另件)、機械之進出口及買賣業務、倉儲業</t>
  </si>
  <si>
    <t>上櫃股-電子零組件業產業股-銅箔基板集團股-金仁寶</t>
  </si>
  <si>
    <t>印刷電路基層板、玻璃布之製造加工、買賣業務。前項有關之原材料、零配組件、製成品之製造加工買賣業務。前項有關產品之進出口及國內外廠商有關產品之代理經銷投標報價。</t>
  </si>
  <si>
    <t>上櫃股-半導體業產業股-IC封裝測試集團股-威盛</t>
  </si>
  <si>
    <t>測試</t>
  </si>
  <si>
    <t>被動元件通路服務主動元件通路服務</t>
  </si>
  <si>
    <t>上櫃股-半導體業產業股-IC製造集團股-台積電概念股-4K2KTV、車聯網</t>
  </si>
  <si>
    <t>依客戶訂單與其提供之產品設計說明，從事製造與銷售積體電路。提供前述產品之封裝與測試服務。提供製造光罩及其設計服務。提供積體電路以及其他晶圓半導體裝置之電腦輔助設計技術服務。</t>
  </si>
  <si>
    <t>上櫃股-通信網路業產業股-無線網路</t>
  </si>
  <si>
    <t>研發、生產、銷售、系統安裝有線、無線、視訊產品之組件與系統.兼營前項業務相關之進出口貿易.兼營前項業務相關之顧問諮詢及技術服務.</t>
  </si>
  <si>
    <t>多層印刷電路板之設計加工製造及買賣單、雙面印刷電路板之設計加工製造及買賣電子組件之設計加工製造及買賣</t>
  </si>
  <si>
    <t>研發、開發、生產、製造、測試、銷售半導體裝置。前項產品有關之管理顧問、諮詢及技術移轉。兼營本公司業務相關之進出口貿易業務。</t>
  </si>
  <si>
    <t>上櫃股-通信網路業集團股-台林概念股-光纖設備</t>
  </si>
  <si>
    <t>通信接取、網路及工業應用產品之設計、製造及相關服務和銷售</t>
  </si>
  <si>
    <t>多層板印刷電路板</t>
  </si>
  <si>
    <t>上櫃股-電腦及週邊設備業產業股-電源類零組件</t>
  </si>
  <si>
    <t>雷射印表機碳粉匣、給皂機、汽車音響用面板之製造、塑膠鋼模電子基板之裝著加工與組裝測試、電腦週邊產品Adapter之裝造與銷售</t>
  </si>
  <si>
    <t>上櫃股-觀光事業產業股-主機板</t>
  </si>
  <si>
    <t>一般旅館(飯店旅館經營、籌建規劃、市場分析規劃)生醫(免疫細胞儲存)綠能(除碳機)</t>
  </si>
  <si>
    <t>研發、生產製造、銷售各式液晶顯示器、投射系統及其模組與背光裝置；多媒體簡報系統設備及其軟體；電漿顯示監視器/電視、液晶顯示型網路個人電腦、液晶顯示型視窗終端機、數位傳輸式液晶監</t>
  </si>
  <si>
    <t>上櫃股-電子零組件業產業股-銅箔基板</t>
  </si>
  <si>
    <t>半導體導線架及散熱片、SMD LED導線架、連接器零組件整流二極體支架、功率電晶體支架、可覆式保險絲代理國內外廠商有關產品銷售業務</t>
  </si>
  <si>
    <t>電腦硬體及其零件之製造加工及買賣資訊設備及其他週邊設備加工製造及買賣高階伺服器記憶體模組</t>
  </si>
  <si>
    <t>有線網路產品無線網路產品其他</t>
  </si>
  <si>
    <t>上櫃股-光電業集團股-能率概念股-鎂合金機殼、Android</t>
  </si>
  <si>
    <t>鋁合金及塑膠壓鑄品模具之製造、加工買賣業務</t>
  </si>
  <si>
    <t>慕康生醫</t>
  </si>
  <si>
    <t>電子零件組件之製造、銷售及進出口貿易業務等(特許業務除外)醫療生技等業務代理前兩項產品國內外有關廠商投標報價及經銷等業務</t>
  </si>
  <si>
    <t>上櫃股-資訊服務業產業股-ERP類集團股-中菲概念股-中國</t>
  </si>
  <si>
    <t>各種電腦軟體之設計開發及銷售業務各種電腦硬體設備之代理及銷售業務各種電腦資料之處理服務</t>
  </si>
  <si>
    <t>上櫃股-資訊服務業產業股-資訊通路</t>
  </si>
  <si>
    <t>資訊軟硬體銷售、資訊服務、系統整合金融業自動化解決方案網際網路行銷</t>
  </si>
  <si>
    <t>上櫃股-半導體業集團股-台半概念股-手機、三星、車用電子相關</t>
  </si>
  <si>
    <t>整流器之生產製造．銷售及進出口業務</t>
  </si>
  <si>
    <t>視訊解碼器外殼及其零組件衛星碟型天線外殼及其零組件磁碟陣列機殼等工業電腦外殼及其零組件</t>
  </si>
  <si>
    <t>上櫃股-光電業集團股-所羅門</t>
  </si>
  <si>
    <t>LCD模組</t>
  </si>
  <si>
    <t>上市股-電子通路業產業股-製造代理概念股-太陽能、水力資源</t>
  </si>
  <si>
    <t>半導體與光電相關產品電子材料環境工程</t>
  </si>
  <si>
    <t>上櫃股-電腦及週邊設備業產業股-掃瞄器及數位相機集團股-東元電機</t>
  </si>
  <si>
    <t>多功能事務機雷射普通紙傳真機影像掃瞄器</t>
  </si>
  <si>
    <t>電子產品之製造及買賣(印刷電路板、個人電腦、電腦週邊設備)前項有關產品之進出口貿易代理前項有關國內外廠商產品投標報價及經銷業務</t>
  </si>
  <si>
    <t>顯示器製程設備與智動化整合系統之設計製造買賣業務半導體製程暨檢測設備之設計製造買賣業務自動光學檢測設備之設計製造買賣業務</t>
  </si>
  <si>
    <t>LED零組件</t>
  </si>
  <si>
    <t>上櫃股-其他電子業產業股-零組件代理</t>
  </si>
  <si>
    <t>ABS塑膠工程塑膠電子材料</t>
  </si>
  <si>
    <t>建材批發業住宅及大樓開發租售業</t>
  </si>
  <si>
    <t>各式連接器.精密零組件. 按鍵與彈片之加工及製造。</t>
  </si>
  <si>
    <t>精密沖壓製品、精密沖壓連續模模具、冷光EL產品及LED燈具、產品OEM/ODM開發設計等</t>
  </si>
  <si>
    <t>多層及雙面印刷電路板加工製造及內外銷業務。電子產品及其零配件之設計製造加工修護及銷售業務。前各項產品之進出口貿易業務與投標報價及經銷業務。</t>
  </si>
  <si>
    <t>電腦外殼及其零組件製造加工買賣業務五金零件、金屬零件製造加工買賣及沖床加工五金加工鍛造鑄造業務</t>
  </si>
  <si>
    <t>上櫃股-半導體業產業股-IC設計集團股-鈺創</t>
  </si>
  <si>
    <t>研究、開發、生產、製造、銷售下列產品：(1)積體電路晶片、零組件。(2)前項產品之技術及諮詢顧問。(3)本公司業務相關之進出口貿易業務。</t>
  </si>
  <si>
    <t>上市股-電子零組件業產業股-印刷電路板集團股-華新</t>
  </si>
  <si>
    <t>上市股-半導體業產業股-IC設計集團股-松翰概念股-觸控面板、智慧型機器人</t>
  </si>
  <si>
    <t>1.半導體之研發、設計製造、買賣經銷及進出口貿易業務2.電腦程式設計開發3.電子、化工、機械設備及化工原料買賣及進出口貿易4.其他設計業(積體電路設計、測試)5.除許可業務外、得經營法令非</t>
  </si>
  <si>
    <t>一般進出口貿易業務電子、電腦零件製造加工之買賣業務代理各項有關國內外廠商產品之經銷及投標業務</t>
  </si>
  <si>
    <t>印刷電路基層板、玻璃布之製造加工及買賣業務前項之原材料、零配組件、製成品之製造加工買賣業務前項產品之進出口及國內外廠商產品之經銷、投標、報價業務</t>
  </si>
  <si>
    <t>遊戲軟體之發行.買賣遊戲軟體雜誌.圖書之發行及買賣</t>
  </si>
  <si>
    <t>上櫃股-電子零組件業產業股-印刷電路板集團股-志超</t>
  </si>
  <si>
    <t>雙面及多層印刷電路板之製造、加工及買賣。</t>
  </si>
  <si>
    <t>太陽能晶錠 太陽能晶圓 太陽能電池 太陽能模組 太陽能發電系統</t>
  </si>
  <si>
    <t>上市股-光電業產業股-平面顯示器概念股-安控器材與保全</t>
  </si>
  <si>
    <t>CCD電子攝影機、影像處理器</t>
  </si>
  <si>
    <t>積體電路開發設計、委託設計、生產及測試電子材料批發業電子材料零售業</t>
  </si>
  <si>
    <t>3C產品用線</t>
  </si>
  <si>
    <t>上櫃股-其他電子業產業股-電子周邊產品概念股-安控器材與保全</t>
  </si>
  <si>
    <t>電腦及週邊設備軟硬體、電腦自動化測試系統之設計買賣修護進出口電腦顯示器、高解析度電視、電子測試儀器之設計裝配買賣修護進出口電子零組件、照明設備、光學儀器、電信管制射頻製造業;電子材料</t>
  </si>
  <si>
    <t>電子金融交易終端機及其零組件交易資料安全保護設備及其零組件多功能智慧卡讀／寫卡機及其零組件</t>
  </si>
  <si>
    <t>上櫃股-其他電子業產業股-電子設備儀器概念股-安控器材與保全、防疫環保、智慧型機器人</t>
  </si>
  <si>
    <t>感測及監控系統整合工業機械設備微電子製程設備</t>
  </si>
  <si>
    <t>上櫃股-電子零組件業產業股-PCB設備</t>
  </si>
  <si>
    <t>電鍍液乾膜鑽頭等印刷電路板原料之設計製造加工買賣業務。印刷電路板專用機之設計、製造、買賣業務。前各項產品之代理、經銷、報價、投標業務。</t>
  </si>
  <si>
    <t>委託營造廠商興建國民住宅及商業大樓出租出售業務有關建築材料買賣(期貨除外)有關室內裝潢之設計及施工業務</t>
  </si>
  <si>
    <t>建築及土木工程</t>
  </si>
  <si>
    <t>住宅及商業大樓投資興建出租出售</t>
  </si>
  <si>
    <t>委託營造廠商興建國民住宅及商業大樓出租、出售業務。</t>
  </si>
  <si>
    <t>上市股-建材營造產業股-營造業概念股-中國、內需中國收成股</t>
  </si>
  <si>
    <t>營造業</t>
  </si>
  <si>
    <t>預拌混凝土</t>
  </si>
  <si>
    <t>道路、橋樑、隧道、碼頭、捷運等土木工程及房屋建築工程營造。地質鑽探工程承攬。前項工程有關材料之買賣及進出口。</t>
  </si>
  <si>
    <t>上市股-建材營造產業股-建築業集團股-遠雄</t>
  </si>
  <si>
    <t>委託營造廠商興建商業大樓及國民住宅出租出售業務室內裝潢設計施工承包業務</t>
  </si>
  <si>
    <t>委託營造廠商興建國民住宅及商業大樓出租出售業務室內裝璜業務(營造業.建築師業務及建築物室內裝璜業務除外)有關建材之買賣及進出口業務</t>
  </si>
  <si>
    <t>經營委託營造廠商興建國民住宅及商業大樓之出租出售業務工業廠房開發出租辦公大樓出租等業務各種廣告企劃代理及其策劃製作業務</t>
  </si>
  <si>
    <t>住宅及大樓開發租售業新市鎮、新社區開發業不動產租賃業</t>
  </si>
  <si>
    <t>上櫃股-其他產業股-建築業</t>
  </si>
  <si>
    <t>殯葬業建設業</t>
  </si>
  <si>
    <t>委託營造廠興建國民住宅、商業大樓出租或出售</t>
  </si>
  <si>
    <t>興建國民住宅、商業大樓及工業廠房之出租及出售</t>
  </si>
  <si>
    <t>投資興建國民住宅、工業廠房、廠辦及商業大樓出租出售</t>
  </si>
  <si>
    <t>電子及生技醫藥等高科技產業無塵室機電.製程設施之設計與建造節能技術服務機電空調系統整合</t>
  </si>
  <si>
    <t>專營不銹鋼緊固件及不銹鋼線材生產與銷售。特殊緊固件的國際貿易。</t>
  </si>
  <si>
    <t>吊頂龍骨之生產及銷售金屬天花板之生產及銷售金屬隔間牆體之生產及銷售</t>
  </si>
  <si>
    <t>貨櫃集散站經營業委託營造廠商、興建國民住宅、商業大樓之出租出售業務G801010倉儲業、H703020倉庫出租業、IZ06010理貨包裝業</t>
  </si>
  <si>
    <t>貨櫃運輸重機件運輸</t>
  </si>
  <si>
    <t>汽車路線貨運汽車貨運汽車貨櫃貨運</t>
  </si>
  <si>
    <t>船務代理業。船舶運送業。船舶及其零件批發/零售業。</t>
  </si>
  <si>
    <t>航空貨運承攬業務之經營、進出口貨物之報關業務。倉儲業務之經營、理貨包裝業務之經營。前項有關業務之經營及投資。</t>
  </si>
  <si>
    <t>上櫃股-觀光事業集團股-耐斯概念股-博奕、博奕觀光</t>
  </si>
  <si>
    <t>觀光遊樂業觀光旅館業百貨公司業</t>
  </si>
  <si>
    <t>上櫃股-觀光事業產業股-旅館業概念股-博奕、博奕觀光</t>
  </si>
  <si>
    <t>觀光旅館業餐廳業會議室出租業</t>
  </si>
  <si>
    <t>上櫃股-觀光事業產業股-旅館業集團股-互助營造</t>
  </si>
  <si>
    <t>國際觀光大飯店食品、藝品、運動用品、日用品等買賣之經營。育樂、遊樂場之經營(賭博性、色情性電動玩具除外)</t>
  </si>
  <si>
    <t>接受客戶委託代辦國內外觀光旅遊安排食宿及相關服務等</t>
  </si>
  <si>
    <t>上櫃股-金融保險產業股-金控</t>
  </si>
  <si>
    <t>遠壽</t>
  </si>
  <si>
    <t>瑞興銀</t>
  </si>
  <si>
    <t>產業股-銀行業集團股-新光</t>
  </si>
  <si>
    <t>銀行法所規定商業銀行得以經營之業務辦理各種儲蓄、信託、信用卡業務、政府債券自行買賣業務經中央主管機關核准辦理之其他有關業務</t>
  </si>
  <si>
    <t>致和證</t>
  </si>
  <si>
    <t>租賃業務分期付款買賣融資及應收帳款收買暨管理業務</t>
  </si>
  <si>
    <t>上海商銀</t>
  </si>
  <si>
    <t>商業銀行業(經目的事業主管機關核准營業項目為限)</t>
  </si>
  <si>
    <t>上櫃股-金融保險</t>
  </si>
  <si>
    <t>人身保險經紀人財產保險經紀人</t>
  </si>
  <si>
    <t>上櫃股-貿易百貨產業股-貿易業集團股-統一</t>
  </si>
  <si>
    <t>通路銷售及物流服務事業品牌及產品代理事業</t>
  </si>
  <si>
    <t>上櫃股-貿易百貨產業股-百貨業概念股-中國、電信.零售通路、中概通路、零售消費</t>
  </si>
  <si>
    <t>連鎖便利商店之投資及經營</t>
  </si>
  <si>
    <t>上櫃股-貿易百貨概念股-電信.零售通路</t>
  </si>
  <si>
    <t>零售業(1)時尚美粧美材保養品(2)流行內衣襪零售業(3)生活日常用品(4)精緻個人用品</t>
  </si>
  <si>
    <t>客房、餐飲、商品、會員卡銷售</t>
  </si>
  <si>
    <t>上市股-貿易百貨集團股-台南企業概念股-KY股票、回台掛牌</t>
  </si>
  <si>
    <t>品牌男女裝之設計開發、製造及銷售業務</t>
  </si>
  <si>
    <t>服飾、珠寶、化妝品、鞋類。運動用品、家用及其他等百貨零售商品。</t>
  </si>
  <si>
    <t>在集中交易市場及其營業處所受託買賣與自行買賣有價證券。辦理有價證券之融資、融券業務及自營期貨、期貨交易輔助人業務。承銷有價證券、有價證券股務事項之代理。</t>
  </si>
  <si>
    <t>證券經紀、自營、承銷業務期貨經紀、期貨顧問、期貨自營業務</t>
  </si>
  <si>
    <t>上櫃股-金融保險產業股-證券業</t>
  </si>
  <si>
    <t>證券經紀承銷自營股務代理期貨交易輔助人</t>
  </si>
  <si>
    <t>在集中交易市場及營業處所受託買賣有價證券。在集中交易市場及營業處所自行買賣有價證券。承銷有價證券、兼營期貨及有價證券買賣融資融券業務。</t>
  </si>
  <si>
    <t>證券商期貨商</t>
  </si>
  <si>
    <t>上櫃股-金融保險產業股-證券業集團股-元大</t>
  </si>
  <si>
    <t>期貨經紀業務 期貨自營業務 期貨顧問事業證券商 證券交易輔助業務 證券自營商槓桿交易商</t>
  </si>
  <si>
    <t>期貨經紀、自營業務、期貨顧問事業、期貨經理事業證券交易輔助人、證券投資顧問事業、證券業(自營)其他經主管機關核准之項目</t>
  </si>
  <si>
    <t>在集中交易市場及營業處所受託買賣有價證券在集中交易市場及營業處所自行買賣有價證券承銷有價證券</t>
  </si>
  <si>
    <t>德信</t>
  </si>
  <si>
    <t>在集中及櫃檯買賣交易市場受託買賣有價證券在集中及櫃檯買賣交易市場自行買賣有價證券承銷有價證券</t>
  </si>
  <si>
    <t>從事影視節目之製作、發行及投資等文創產業。</t>
  </si>
  <si>
    <t>研究、開發、生產、製造、銷售以下產品影音、光碟、顯示器、電源管理、通訊系統之半導體零組件客戶委託開發之半導體零組件</t>
  </si>
  <si>
    <t>上櫃股-半導體業產業股-IC設計集團股-太欣概念股-USB3.0、網通、NFC近場通訊</t>
  </si>
  <si>
    <t>設計、製造、測試、銷售積體電路及半導體零組件等電腦軟體程式設計、研發、銷售、測試及電腦資料處理前各項產品之代理及進出口貿易業務</t>
  </si>
  <si>
    <t>上市股-電子零組件業產業股-印刷電路板概念股-車用電子相關</t>
  </si>
  <si>
    <t>印刷電路板製造及買賣</t>
  </si>
  <si>
    <t>上櫃股-通信網路業產業股-電源類零組件</t>
  </si>
  <si>
    <t>電源供應器藍芽無線產品、通訊用變壓器、行動通訊充電器其他電子零件</t>
  </si>
  <si>
    <t>遊戲軟體研發、代理及銷售線上遊戲經營服務及授權</t>
  </si>
  <si>
    <t>上市股-資訊服務業產業股-網通代理概念股-雲端、安控器材與保全、宅經濟、工業4.0</t>
  </si>
  <si>
    <t>網際網路及通訊設備軟硬體工具整合應用軟體、工作站及伺服器主機技術諮詢服務等</t>
  </si>
  <si>
    <t>資訊、電子、電信、電腦零組件產品之代理銷售</t>
  </si>
  <si>
    <t>電腦週邊裝置及電子零件製造加工買賣業務印刷電路板製造及買賣有關前各項進出口貿易業務</t>
  </si>
  <si>
    <t>上市股-電子零組件業概念股-遊戲機、PS4</t>
  </si>
  <si>
    <t>資訊、通訊及消費性電子產品之電源線連接器、電源傳輸線、網路線電子訊號線、延長線</t>
  </si>
  <si>
    <t>上市股-光電業產業股-LCD面板集團股-華新</t>
  </si>
  <si>
    <t>平面顯示器製造及買賣監視器製造及買賣零組件製造及買賣</t>
  </si>
  <si>
    <t>電腦機殼、電腦及其週邊設備、塑膠成品等之加工製造及買賣機械五金零件之製造烤漆及買賣業務</t>
  </si>
  <si>
    <t>上櫃股-電子通路業產業股-資訊通路集團股-威盛</t>
  </si>
  <si>
    <t>電腦及事務性機器設備批發資訊軟體批發電腦設備安裝</t>
  </si>
  <si>
    <t>背光源模組液晶電視及模組代工</t>
  </si>
  <si>
    <t>電池製造業電池組裝配(筆記型電腦電池組、行動電話電池組)</t>
  </si>
  <si>
    <t>上櫃股-電機機械產業股-機電工程</t>
  </si>
  <si>
    <t>電子半導體光電、生物科技、無菌無塵室、化工石化等整廠設計建造無菌無塵室設備之製造與銷售網路及電子商務</t>
  </si>
  <si>
    <t>上櫃股-電腦及週邊設備業集團股-能率概念股-網通、SmartTV、3D列印</t>
  </si>
  <si>
    <t>資訊應用軟硬體代理銷售資訊圖書出版軟體本土化開發</t>
  </si>
  <si>
    <t>上櫃股-電子零組件業產業股-被動元件一</t>
  </si>
  <si>
    <t>熱導元件之研發、製造、銷售業務高科技電子材料之研發、製造、銷售業務</t>
  </si>
  <si>
    <t>上櫃股-光電業產業股-機電工程集團股-廣運概念股-高雄經貿園區</t>
  </si>
  <si>
    <t>整廠自動化物流系統整合之工程服務。</t>
  </si>
  <si>
    <t>上櫃股-電子零組件業概念股-USB3.0</t>
  </si>
  <si>
    <t>各種電子電腦及週邊設備之零件製造裝配及買賣。各種鋼模及金屬沖品之製造及買賣。塑膠玩具、電池玩具(電動玩具除外)之製造裝配及買賣。</t>
  </si>
  <si>
    <t>氧化鋁陶瓷基板之製造、加工及買賣業務</t>
  </si>
  <si>
    <t>感光鼓齒輪、碳粉匣等資訊週邊事務機器相關零組件耗材</t>
  </si>
  <si>
    <t>上櫃股-半導體業產業股-IC設計概念股-車用電子相關</t>
  </si>
  <si>
    <t>消費性IC之設計、製造與銷售</t>
  </si>
  <si>
    <t>星寶國際</t>
  </si>
  <si>
    <t>化妝品零售業管理顧問業租賃業</t>
  </si>
  <si>
    <t>攝影機、影像處理器及相關附屬設備一般旅館業不動產投資業務</t>
  </si>
  <si>
    <t>連接器及連接線(組)其他</t>
  </si>
  <si>
    <t>上櫃股-電子零組件業集團股-萬泰概念股-手機、三星</t>
  </si>
  <si>
    <t>連接器配線組立無線天線其他</t>
  </si>
  <si>
    <t>上市股-通信網路業產業股-半導體代理</t>
  </si>
  <si>
    <t>通信網路業資訊服務業資訊軟體服務業、資訊軟體批發業</t>
  </si>
  <si>
    <t>電子零組件製造業一、研究開發生產製造下列產品：1.半導體功率IC和其模組 2.半導體功率元件和其模組3.智慧型功率IC和其模組 4.無線及網路通訊IC 5.光電驅動IC。</t>
  </si>
  <si>
    <t>工業機電系統整合工程生化無菌室、電子業無塵室及相關機電製程管線之設計及建造</t>
  </si>
  <si>
    <t>電腦網路系統的諮詢、設計、整合、銷售、建置、服務六大項目，提供一貫化全方位e化解決方案(e-solution)專業服務</t>
  </si>
  <si>
    <t>上市股-電子零組件業產業股-印刷電路板概念股-山寨機</t>
  </si>
  <si>
    <t>上市股-通信網路業集團股-友訊概念股-網通、新兆元通信、802.11n、三網合一、SmartTV、光纖設備、物聯網</t>
  </si>
  <si>
    <t>1.研發、生產、製造、加工等及銷售電腦網路系統設備及其零組件2.前項產品之進出口貿易業務3.電信管制設頻器材製造業及輸入業</t>
  </si>
  <si>
    <t>各種電腦產品設計、製造、加工、銷售業務。電腦軟硬體設計、銷售業務。電腦網路與網路週邊產品之設計、製造、加工、銷售業務。</t>
  </si>
  <si>
    <t>影音光碟產品及錄影帶</t>
  </si>
  <si>
    <t>上櫃股-其他電子業產業股-電子設備儀器概念股-網通、手機、三星、NFC近場通訊、無線充電、APPLE概念、電子商務及延伸</t>
  </si>
  <si>
    <t>無線網通及行動通訊產品之射頻、天線性能及符合性標準測試及認證電磁相容(EMC)及產品安全規範(SAFETY)之測試及認證電子零組件之買賣</t>
  </si>
  <si>
    <t>金凸塊(GOLD BUMPING)，錫鉛凸塊(SOLD BUMPING)，晶圓測試(CP)捲帶軟板封裝(TCP)，捲帶式薄膜覆晶(COF)，玻璃覆晶封裝(COG)</t>
  </si>
  <si>
    <t>電腦主機及儲存設備網通設備工程收入</t>
  </si>
  <si>
    <t>上櫃股-電腦及週邊設備業概念股-3D技術</t>
  </si>
  <si>
    <t>顯示卡其他</t>
  </si>
  <si>
    <t>橡膠複合材料及塑膠複合材料之製造加工及買賣、電子零組件製造業工業用塑膠製品製造業、其他電機及電子機械器材製造業(連接器)</t>
  </si>
  <si>
    <t>有線通信機械器材製造業無線通信機械器材製造業電信管制射頻器材製造業及輸入業</t>
  </si>
  <si>
    <t>軟性電路板(FPC)之設計、研究、開發、製造、加工及買賣之業務</t>
  </si>
  <si>
    <t>上櫃股-電子通路業產業股-資訊通路</t>
  </si>
  <si>
    <t>3C商品買賣</t>
  </si>
  <si>
    <t>磁鐵心、氧化鐵心、偏向軛及偏向軛磁鐵心。排感、收斂線圈、延遲線濾波器、電磁組件。共模抗流線圈、天線棒、積層晶片、電感晶片、磁珠。</t>
  </si>
  <si>
    <t>印刷電路板、線材、磁性元件</t>
  </si>
  <si>
    <t>各種沖壓零件、電腦端子和各種連接器等製造加工買賣沖壓加工廠之整廠機械設備規劃、輸出精密模具及治具之製造加工買賣</t>
  </si>
  <si>
    <t>自動辨識掃描器及資料收集器製造買賣電信管制射頻器材輸入及製造業</t>
  </si>
  <si>
    <t>上櫃股-電腦及週邊設備業產業股-主機板</t>
  </si>
  <si>
    <t>電腦及週邊產品</t>
  </si>
  <si>
    <t>上櫃股-通信網路業產業股-網通系統整合概念股-光纖設備</t>
  </si>
  <si>
    <t>資訊應用整合服務及電信整合系統服務網際網路建設服務及媒體應用服務寬頻產業服務、軟體與加值服務開發及智慧城控等</t>
  </si>
  <si>
    <t>上市股-光電業產業股-LED發光二極體概念股-LED光源</t>
  </si>
  <si>
    <t>發光二極體元件照明應用產品其 他</t>
  </si>
  <si>
    <t>各種精密機械、零件及儀器之裝配加工、製造、買賣等業務</t>
  </si>
  <si>
    <t>通訊暨電腦產品量測及自動化產品</t>
  </si>
  <si>
    <t>上櫃股-光電業產業股-LCD面板概念股-3D技術</t>
  </si>
  <si>
    <t>液晶顯示器模組製造及銷售</t>
  </si>
  <si>
    <t>上市股-光電業產業股-LED發光二極體概念股-山寨機、新兆元能源</t>
  </si>
  <si>
    <t>表面黏著發光二極體之生產與銷售</t>
  </si>
  <si>
    <t>遊戲及教育軟體研究開發、生產、代理及銷售</t>
  </si>
  <si>
    <t>電信預付卡代理行銷線上遊戲代理行銷遊戲及網路服務平台之研究開發與營運</t>
  </si>
  <si>
    <t>上市股-電腦及週邊設備業產業股-電子設備儀器集團股-互助營造</t>
  </si>
  <si>
    <t>電腦週邊設備資料儲存及處理設備有線無線通訊機械器材</t>
  </si>
  <si>
    <t>上櫃股-電子零組件業產業股-被動元件一集團股-華新</t>
  </si>
  <si>
    <t>晶片電容、晶片電阻、介電瓷粉、半導性瓷片、二極管及線圈</t>
  </si>
  <si>
    <t>上櫃股-電子零組件業產業股-通訊零組件集團股-廣隆</t>
  </si>
  <si>
    <t>石英晶體、石英振盪器、濾波器等產品及半成品之製造、加工及內外銷石英晶體、石英振盪器、濾波器等產品之原料、零件之加工及內外銷F119010電子材料批發及F219010電子材料零售</t>
  </si>
  <si>
    <t>上櫃股-電子零組件業產業股-被動元件二集團股-立隆</t>
  </si>
  <si>
    <t>生產及銷售化成鋁箔生產及銷售高純度導針化成鋁箔加工</t>
  </si>
  <si>
    <t>電子零組件製造業模具製造業照明設備製造業</t>
  </si>
  <si>
    <t>上市股-建材營造產業股-電子周邊產品</t>
  </si>
  <si>
    <t>委託營造廠商興建商業大樓及國民住宅出租、出售都市更新重建不動產買賣及租賃</t>
  </si>
  <si>
    <t>上櫃股-其他產業股-儲存設備概念股-APPLE概念</t>
  </si>
  <si>
    <t>能源工程相關業務</t>
  </si>
  <si>
    <t>資訊軟體服務業，第二類電信事業仲介服務業，資料儲存及處理設備製造業一般廣告業務，除許可業務外，得經營法令非禁止或限制之業務</t>
  </si>
  <si>
    <t>上櫃股-半導體業產業股-IC製造集團股-合晶概念股-香港掛牌</t>
  </si>
  <si>
    <t>半導體及其材料之研發、設計、製造、進出口及代理銷售等</t>
  </si>
  <si>
    <t>上市股-資訊服務業概念股-雲端、第三方支付、網通、NFC近場通訊、電子商務及延伸</t>
  </si>
  <si>
    <t>電子資料交換服務專案承包設備設施管理</t>
  </si>
  <si>
    <t>上市股-其他概念股-數位電視</t>
  </si>
  <si>
    <t>有線電視系統之經營電視接收機、發射機之研究設計、製造、銷售與維護電視機械設備及材料之買賣、進口業務及第一類電信事業</t>
  </si>
  <si>
    <t>上櫃股-電子零組件業概念股-USB3.0、APPLE概念、iPhone8</t>
  </si>
  <si>
    <t>住宅及大樓開發租售業、不動產買賣業、不動產租賃業。</t>
  </si>
  <si>
    <t>上櫃股-其他電子業產業股-電子設備儀器概念股-APPLE概念</t>
  </si>
  <si>
    <t>機械設備製造業光學儀器製造業國際貿易業</t>
  </si>
  <si>
    <t>上櫃股-電腦及週邊設備業產業股-光碟機集團股-廣達概念股-網通、3D技術、SmartTV、工業4.0</t>
  </si>
  <si>
    <t>光電儲存設備及電腦週邊儲存裝置製造與銷售</t>
  </si>
  <si>
    <t>電子零組件之代理經銷及面板模組之研發及銷售</t>
  </si>
  <si>
    <t>上櫃股-通信網路業集團股-萬泰</t>
  </si>
  <si>
    <t>區域網路線.電子線電腦線電源線</t>
  </si>
  <si>
    <t>上市股-電子零組件業產業股-印刷電路板集團股-華新概念股-車用電子相關</t>
  </si>
  <si>
    <t>印刷電路板及組裝資訊軟體服務業有線通信機械器材製造業無線通信機械器材製造業等</t>
  </si>
  <si>
    <t>上市股-其他電子業產業股-機電工程概念股-防疫環保、空汙防治、中國、中國十三五</t>
  </si>
  <si>
    <t>提供電子及通信元件之經銷代理程控儀器買賣及承攬系統整合工程</t>
  </si>
  <si>
    <t>各項印刷電路板及電腦週邊之維修安裝製造加工買賣業務電子產品及其零件之製造加工修理買賣業務一般化學藥品原物料之買賣業務</t>
  </si>
  <si>
    <t>品牌家具連鎖門市業務</t>
  </si>
  <si>
    <t>提供高科技產業廠務及製程系統規劃整合服務，並搭配半導體及光電客製化設備研發、組裝、製造等業務，且擁有半導體、光電等高科技產業製程所需材料與設備之代理銷售、安裝、售後服務與技術支</t>
  </si>
  <si>
    <t>雲端網通產品、物聯網系統產品、消費型電子產品、其他產品</t>
  </si>
  <si>
    <t>電子零組件製造電子材料批發及零售資料儲存及處理設備製造</t>
  </si>
  <si>
    <t>上櫃股-其他產業股-電子周邊產品</t>
  </si>
  <si>
    <t>租賃及葬儀服務電腦週邊設備與電子零件電子產品買賣</t>
  </si>
  <si>
    <t>專業音訊產品小家電產品電子零組件製造業</t>
  </si>
  <si>
    <t>上市股-半導體業產業股-IC設計集團股-聯電概念股-網通、車用電子相關、RFID相關、SmartTV、NFC近場通訊、智慧型機器人、物聯網、無線充電、穿戴裝置、車聯網、無人機、工業4.0</t>
  </si>
  <si>
    <t>各種積體電路之研究、設計開發、製造及銷售。</t>
  </si>
  <si>
    <t>交換式電源供應器(Switching Power Supplies、SPS)之生產與銷售</t>
  </si>
  <si>
    <t>可變電阻製造加工及買賣開關矽整流器買賣前項有關之原料及產品進出口業務有關上項業務之經營及投資</t>
  </si>
  <si>
    <t>各種電子零件(連接器、電子線)等製造加工買賣業務一般進出口貿易業務(期貨除外)有關前項業務之代理經銷報價及投標業務</t>
  </si>
  <si>
    <t>表面黏著元件&amp;SMD捲裝材料錫膏測厚儀、自動光學檢查系統、迴銲爐雷射修整機、陶瓷基板雷射切割機、劃線、鑽孔</t>
  </si>
  <si>
    <t>真空腔體、模組、閥門及零部件設計製造銷售真空泵銷售及維修，中古真空泵銷售客製化各式真空鍍膜腔體與系統設計製造</t>
  </si>
  <si>
    <t>光學鏡片、光學鏡頭之製造光學鏡片、光學鏡頭之買賣</t>
  </si>
  <si>
    <t>單雙面及多層印刷電路板之製造、加工及買賣業務電子零組件之製造、加工及買賣業務前各項有關產品及原料之進出口及經銷買賣業務</t>
  </si>
  <si>
    <t>住宅及大樓開發租售業</t>
  </si>
  <si>
    <t>多層印刷電路基材及銅箔基板及半成品及成品之製造、加工及買賣電子零組件製造業電子材料批發業</t>
  </si>
  <si>
    <t>資訊軟體服務業、電子資訊供應服務業資料處理服務業、電腦及事務性機器設備零售業資訊軟體零售業</t>
  </si>
  <si>
    <t>上市股-其他電子業產業股-機電工程概念股-車用電子相關、智慧型機器人、工業4.0</t>
  </si>
  <si>
    <t>上市股-通信網路業</t>
  </si>
  <si>
    <t>製造及銷售有線無線通信機械器材、電信器材及資訊軟體服務</t>
  </si>
  <si>
    <t>各種精密探針製造及加工買賣、各種探針用測試治具之研發製造銷售電子零組件、有線及無線電通信機械器材製造業、電子材料買賣有關進出口貿易業務之經營</t>
  </si>
  <si>
    <t>上櫃股-通信網路業產業股-半導體代理</t>
  </si>
  <si>
    <t>電腦網路系統整合半導體設備與應用材料之代理銷售光電設備之代理銷售</t>
  </si>
  <si>
    <t>不動產開發、租賃及買賣等不動產仲介、代銷經紀業特定專業區、新市鎮及新社區開發業</t>
  </si>
  <si>
    <t>區域通訊網路線光纖接續材料、零件及其配件之組裝製造及買賣3C電源線組、無線及電纜製造業</t>
  </si>
  <si>
    <t>系統平台、儲存設備、企業應用軟體服務、資料處理服務資訊安全管理、網路安全及設備、入口網站及電子資訊供應服務系統管理、資料修復、國際貿易、事務性機器設備、電信器材等</t>
  </si>
  <si>
    <t>上櫃股-電腦及週邊設備業產業股-平面顯示器</t>
  </si>
  <si>
    <t>車用多媒體影音系統及液晶顯示器相關產品研發、設計、製造、銷售代理國內外廠商產品之報價投標業務</t>
  </si>
  <si>
    <t>上櫃股-半導體業概念股-LED光源</t>
  </si>
  <si>
    <t>半導體測試零組件加工維修製造進出口買賣電腦及週邊設備維護買賣研發機械及其零件之進出口買賣</t>
  </si>
  <si>
    <t>高分子正溫度係數熱敏電阻</t>
  </si>
  <si>
    <t>微型投影機/數位相機/ 數位攝影機/ 彩色電子童書無線壓力電磁感應筆式輸入系統與ASIC模組微型光電模組</t>
  </si>
  <si>
    <t>LED指示燈LED顯示器其他LED相關產品</t>
  </si>
  <si>
    <t>各種視聽器材各種電子電器零件之進出口貿易買賣業務代理國內外有關廠商經銷代購有關上項產品及進出口業務倉儲業</t>
  </si>
  <si>
    <t>上櫃股-電腦及週邊設備業產業股-掃瞄器及數位相機</t>
  </si>
  <si>
    <t>高解析度底片型掃描器</t>
  </si>
  <si>
    <t>IC韌體應用設計</t>
  </si>
  <si>
    <t>各項鋁合金製品，如散熱片、面板。熱導管及應用熱導管之散/傳熱模組</t>
  </si>
  <si>
    <t>上櫃股-資訊服務業產業股-軟體--系統整合集團股-倍微</t>
  </si>
  <si>
    <t>筆記型電腦之基本輸出入軟體資訊家電之基本輸出入軟體</t>
  </si>
  <si>
    <t>上櫃股-半導體業產業股-IC設計概念股-智慧電網、USB3.0、RFID相關、物聯網、工業4.0</t>
  </si>
  <si>
    <t>積體電路之研發、設計與銷售。電腦週邊設備、顯示器之研發、設計。電子零件、基板模組及電子產品之研發、設計及代理與銷售。</t>
  </si>
  <si>
    <t>上櫃股-光電業產業股-電子設備儀器</t>
  </si>
  <si>
    <t>自動化輸送及倉儲設備產業專業自動化機器及各類腔體組裝精密微型鑽頭</t>
  </si>
  <si>
    <t>鎂合金射出成型及鋁合金壓鑄之各類零組件或成品各類模治具之設計開發塑膠射出成型，主要包含流程箱及工業用棧板等。</t>
  </si>
  <si>
    <t>上櫃股-其他產業股-IC設計</t>
  </si>
  <si>
    <t>醫療器材、美容保健器材、保養品及保健食品之開發及銷售</t>
  </si>
  <si>
    <t>上櫃股-半導體業產業股-IC設計概念股-VR/虛擬實境</t>
  </si>
  <si>
    <t>積體電路設計與製造</t>
  </si>
  <si>
    <t>上櫃股-其他電子業概念股-工業4.0、車用電子相關、ADAS供應鏈</t>
  </si>
  <si>
    <t>IC Packaging &amp; Final TestReconstruct WaferMemory</t>
  </si>
  <si>
    <t>積體電路與半導體元件之測試服務積體電路與半導體元件自動測試電腦軟體之研發、設計與銷售電子零組件製造業</t>
  </si>
  <si>
    <t>上櫃股-資訊服務業產業股-零組件代理</t>
  </si>
  <si>
    <t>各種書籍出版、買賣業務資訊軟體批發業租賃業</t>
  </si>
  <si>
    <t>通訊產品製造及買賣</t>
  </si>
  <si>
    <t>以觀光工廠模式銷售各式藥品、保健食品、美容商品提供健康諮詢、產品宅配與售後服務</t>
  </si>
  <si>
    <t>上市股-半導體業產業股-IC設計概念股-觸控面板、網通、無線充電</t>
  </si>
  <si>
    <t>積體電路設計、研究、開發、製造、銷售</t>
  </si>
  <si>
    <t>三用電錶電腦之製造裝配加工買賣(數位式三用電錶)、電源供應器信號產生器電感電容歐姆測量器程式燒錄器線材測試器自動販賣機之製造加工買賣、太陽能電池、太陽能發電模組及發電系統設備之買賣</t>
  </si>
  <si>
    <t>電腦及其週邊設備及電子零件材料之製造加工買賣.電腦軟體設計開發買賣業務.企業電腦化顧問業務及有關資訊處理服務業務.</t>
  </si>
  <si>
    <t>背光模組及其零組件製造買賣馬達變壓器製造買賣及保護玻璃</t>
  </si>
  <si>
    <t>SPESKERSDRIVEROTHERS</t>
  </si>
  <si>
    <t>上櫃股-鋼鐵工業產業股-電源類零組件</t>
  </si>
  <si>
    <t>鋼材二次加工業、建材批發業、建材零售業</t>
  </si>
  <si>
    <t>上市股-電子零組件業產業股-印刷電路板概念股-觸控面板、手機、三星、車用電子相關</t>
  </si>
  <si>
    <t>各種印刷電路板之製造加工買賣業務</t>
  </si>
  <si>
    <t>上市股-半導體業產業股-IC封裝測試集團股-矽品概念股-4GLTE、網通、無線充電</t>
  </si>
  <si>
    <t>電子零組件製造業。其他工商服務業(積體電路測試業)。資料儲存媒體製造及複製業。</t>
  </si>
  <si>
    <t>上櫃股-電子零組件業產業股-半導體代理</t>
  </si>
  <si>
    <t>電信器材批發業電子材料批發業電子資訊供應服務業</t>
  </si>
  <si>
    <t>半導體及光電產品加工：切割、研磨、測試、挑檢與基板切割等。半導體及光電設備之研發、製造與銷售：IC/CIS/CCM測試設備等。</t>
  </si>
  <si>
    <t>上櫃股-通信網路業概念股-雲端、網通、三網合一、SmartTV、光纖設備、工業4.0</t>
  </si>
  <si>
    <t>自有品牌網路通訊設備製造商，主要銷售有交換器、寬頻網路、光纖網路、監控、語音、無線網路、路由器及工業網路等。</t>
  </si>
  <si>
    <t>興建商業大樓、國民住宅及廠辦之出租及出售.電話自動總機、電話總機、電話交換機之製造加工裝配買賣維護.生物科技產品之研發及買賣.</t>
  </si>
  <si>
    <t>電子零件買賣</t>
  </si>
  <si>
    <t>電子產品、通信器材之設計及生產製造(含加工設計及製造)電子元件、半成品及成品之進出口業務電子產品之設計及生產製造技術諮詢</t>
  </si>
  <si>
    <t>加成(Build-up)銅箔基層板之製造多層加成(Build-up)印刷電路板、軟式印刷電路板製造聚醯亞胺薄膜銅箔基層板半製品之零組配件之製造、研究、開發、買賣</t>
  </si>
  <si>
    <t>上櫃股-電子通路業產業股-零組件代理集團股-倍微</t>
  </si>
  <si>
    <t>半導體零組件銷售</t>
  </si>
  <si>
    <t>陶瓷電路板影像產品混合積體電路模組</t>
  </si>
  <si>
    <t>驊陞</t>
  </si>
  <si>
    <t>各種電子零組件.電線.電纜.機械設備模具製.電器視聽電子製造.國際貿易.汽車及其零件製造.照明設備製造.電子代工製造服務.無線通信RF天線設計製造、消費電子產品.光纖零組件製造銷售.</t>
  </si>
  <si>
    <t>銅箔基板、粘合片、多層壓合板之製造、加工及買賣</t>
  </si>
  <si>
    <t>上櫃股-其他電子業產業股-電器概念股-網通、三網合一、電動車、車用電子相關</t>
  </si>
  <si>
    <t>電腦週邊設備各式小家電</t>
  </si>
  <si>
    <t>上櫃股-電腦及週邊設備業產業股-電子設備儀器</t>
  </si>
  <si>
    <t>電腦周邊產品</t>
  </si>
  <si>
    <t>上市股-電腦及週邊設備業集團股-宏正概念股-雲端、智慧電網</t>
  </si>
  <si>
    <t>網路管理與電腦週邊之設備研發、製造及銷售</t>
  </si>
  <si>
    <t>電子資訊產品電路板另體表面黏著構裝設計、加工、製造及買賣業務。前項有關進出口業務之經營。除許可業務外，得經營法令非禁止或限制之業務。</t>
  </si>
  <si>
    <t>電子零件(端子)五金機械配件等製造加工及買賣(模具端子壓著機)塑膠件模具製造、電子零組件製造業(端子)及電子材料、模具批發零售</t>
  </si>
  <si>
    <t>上市股-電子通路業產業股-資訊通路</t>
  </si>
  <si>
    <t>電視機等家用電器通訊器材燈具及其有關器材零組件之買賣業務�I�桯q腦及其週邊自動化事務機器及其器材零組件之裝配及買賣業務�晛e各項產品之維修及保養服務業務及電器安裝業務��</t>
  </si>
  <si>
    <t>交換式電源供應器之研發設計、製造及銷售</t>
  </si>
  <si>
    <t>積體化電子保護元件之研究、開發、製造及銷售。微波複合化微型天線及模組之研究、開發、製造及銷售。積層式微波通訊元件及其模組之研究、開發、製造及銷售。</t>
  </si>
  <si>
    <t>衛星通訊系列產品移動與攜帶產品之通訊系列產品上述產品相關之進出口貿易業務</t>
  </si>
  <si>
    <t>上櫃股-半導體業產業股-IC製造</t>
  </si>
  <si>
    <t>6吋晶圓積體電路代工</t>
  </si>
  <si>
    <t>聯嘉</t>
  </si>
  <si>
    <t>LED號誌燈、路燈、節能照明產品及模組LED車燈元件及模組LED背光源元件及模組</t>
  </si>
  <si>
    <t>電源傳輸線組及轉接頭訊號傳輸線組其他</t>
  </si>
  <si>
    <t>上櫃股-半導體業產業股-IC設計概念股-手機、三星</t>
  </si>
  <si>
    <t>本公司所營事業如下: 研究、 開發、 生產、 製造、 銷售下列產品:工業用電子產品、 通訊器材、 消費性電子產品及電腦用類比積體電路(Analog ICs)及混成式(Hybrid)類比積體電路</t>
  </si>
  <si>
    <t>各種金屬機械零件設計製造買賣線圈、 變壓器 、電子安定器、空壓零組件之製造加工買賣</t>
  </si>
  <si>
    <t>短期補習班業</t>
  </si>
  <si>
    <t>群登</t>
  </si>
  <si>
    <t>電子材料批發業電子零組件製造業電信器材批發業</t>
  </si>
  <si>
    <t>手機應用軟件及遊戲推廣及提供其他增值服務</t>
  </si>
  <si>
    <t>光電薄化玻璃</t>
  </si>
  <si>
    <t>相互</t>
  </si>
  <si>
    <t>印刷電路板製造及加工</t>
  </si>
  <si>
    <t>UPS(Uninterruptible power system)INVERTER/PV INVERTER / AVR / Electronic Components</t>
  </si>
  <si>
    <t>IC設計及銷售</t>
  </si>
  <si>
    <t>交換式電源供應器之研發、製造及買賣其他各種電子零組件及器材之研發、製造及買賣照明燈具之研發、製造及買賣</t>
  </si>
  <si>
    <t>電腦及其週邊設備製造業資訊軟體服務業除許可業務外，得經營法令非禁止或限制之業務</t>
  </si>
  <si>
    <t>電源管理IC 之研發設計及銷售</t>
  </si>
  <si>
    <t>無線射頻識別詢答器相關產品設計研發及製造代理前項進出口貿易其他</t>
  </si>
  <si>
    <t>詠昇</t>
  </si>
  <si>
    <t>訊號連接器生產製造買賣訊號傳輸線生產製造買賣</t>
  </si>
  <si>
    <t>億而得</t>
  </si>
  <si>
    <t>可複寫嵌入式非揮發記憶體IP授權及技術服務</t>
  </si>
  <si>
    <t>易發</t>
  </si>
  <si>
    <t>高科技自動化設備設計、製造、銷售</t>
  </si>
  <si>
    <t>淘米</t>
  </si>
  <si>
    <t>網路遊戲代理及營運</t>
  </si>
  <si>
    <t>上市股-光電業概念股-KY股票、回台掛牌</t>
  </si>
  <si>
    <t>光學玻璃專業加工服務</t>
  </si>
  <si>
    <t>各類電感及保護元件</t>
  </si>
  <si>
    <t>達輝光電</t>
  </si>
  <si>
    <t>LCD材料光學膜--TAC Film</t>
  </si>
  <si>
    <t>電子零組件製造業智慧財產權業產品設計業</t>
  </si>
  <si>
    <t>上櫃股-其他電子業概念股-工業4.0</t>
  </si>
  <si>
    <t>廣錠</t>
  </si>
  <si>
    <t>博奕機台.博奕主機.博奕板卡零組件買賣</t>
  </si>
  <si>
    <t>各種光纖及光纖連合器等之製造組立加工及買賣業務通訊光電介面產品及通信網路設備之加工裝配業務電子組件用精密金屬零件及電子產品之加工製造組立業務</t>
  </si>
  <si>
    <t>上市股-光電業概念股-太陽能</t>
  </si>
  <si>
    <t>太陽能電池及模組之製造及銷售</t>
  </si>
  <si>
    <t>經絡醫</t>
  </si>
  <si>
    <t>醫療器材相關產品</t>
  </si>
  <si>
    <t>從事新藥之研究、開發、生產與銷售</t>
  </si>
  <si>
    <t>鋁捲繞固態電容之研究、開發、製造及銷售。貼片式鋁捲繞固態電容之研究、開發、製造及銷售。堆疊型鋁晶片固態電容之研究、開發、製造及銷售。</t>
  </si>
  <si>
    <t>系統模組封裝產品及其他各型積體電路模組之封裝、測試及銷售</t>
  </si>
  <si>
    <t>大容量注射液(大輸液)及原料藥之生產與銷售</t>
  </si>
  <si>
    <t>觸控模組之生產及銷售業務</t>
  </si>
  <si>
    <t>益得</t>
  </si>
  <si>
    <t>新藥研發、製造及銷售</t>
  </si>
  <si>
    <t>資訊軟體服務業資料處理服務業電子資訊供應服務業</t>
  </si>
  <si>
    <t>有線電視系統之投資及控股頻道版權代理顧問諮詢</t>
  </si>
  <si>
    <t>上櫃股-通信網路業概念股-車用電子相關、車聯網</t>
  </si>
  <si>
    <t>衛星定位監控器之研發、製造及銷售</t>
  </si>
  <si>
    <t>棒辣椒</t>
  </si>
  <si>
    <t>資訊軟體服務業除許可業務外，得經營法令非禁止或限制之業務</t>
  </si>
  <si>
    <t>銷售各式藥品、保健食品、婦嬰用品、化妝品之連鎖通路</t>
  </si>
  <si>
    <t>設計及製造以無線寬頻及數位串流為核心技術之網路通訊設備</t>
  </si>
  <si>
    <t>保瑞</t>
  </si>
  <si>
    <t>好玩家*</t>
  </si>
  <si>
    <t>線上遊戲之代理、營運與開發</t>
  </si>
  <si>
    <t>岱煒</t>
  </si>
  <si>
    <t>電子零組件製造業/工業用塑膠製品製造業其他塑膠製品製造業/資訊軟體批發業電子材料批發業/資訊軟體服務業</t>
  </si>
  <si>
    <t>太陽能電池模組設計、生產及銷售能源技術服務其他</t>
  </si>
  <si>
    <t>瑞寶基因</t>
  </si>
  <si>
    <t>動物用疫苗之研發動物用疫苗之生產動物用疫苗之銷售</t>
  </si>
  <si>
    <t>遊戲軟體研發及銷售</t>
  </si>
  <si>
    <t>NAND Flash Controller IC研發製造</t>
  </si>
  <si>
    <t>電信暨寬頻網路系統服務、無線傳輸服務、數位媒體系統服務雲端資訊系統服務、地理資訊系統服務</t>
  </si>
  <si>
    <t>半導體晶棒及晶圓之研發、設計與製造</t>
  </si>
  <si>
    <t>凌昇科</t>
  </si>
  <si>
    <t>Virgin Poly-SiliconIC Grade Silicon Feed stockSolar Wafer</t>
  </si>
  <si>
    <t>晶碩</t>
  </si>
  <si>
    <t>集團股-和碩</t>
  </si>
  <si>
    <t>生華科</t>
  </si>
  <si>
    <t>抗癌新藥及特殊原料藥研發</t>
  </si>
  <si>
    <t>雷虎生</t>
  </si>
  <si>
    <t>醫療器材產品之製造與買賣</t>
  </si>
  <si>
    <t>消費性IC設計</t>
  </si>
  <si>
    <t>納諾*-KY</t>
  </si>
  <si>
    <t>開發、製造、純化及分級納米級的粉體，以應用於拋光及研磨材料。開發、製造散熱材料，以應用於電子以及LED的散熱應用。</t>
  </si>
  <si>
    <t>處方用藥、指示用藥、保健產品、快速檢驗試劑之銷售生技醫藥研發及產品開發生物技術服務</t>
  </si>
  <si>
    <t>亞獅康-KY</t>
  </si>
  <si>
    <t>久禾光</t>
  </si>
  <si>
    <t>各式光學鏡頭之加工製造買賣</t>
  </si>
  <si>
    <t>醫療器材產品研發、製造及銷售</t>
  </si>
  <si>
    <t>上市股-其他概念股-嬰幼兒、空汙防治、中國十三五</t>
  </si>
  <si>
    <t>石油化工原料製造業基本化學工業製造業</t>
  </si>
  <si>
    <t>PU樹脂、透濕防水布、硬化劑、光起始劑、接著劑</t>
  </si>
  <si>
    <t>植物保護劑之製造銷售地工合成材料製造銷售</t>
  </si>
  <si>
    <t>特用化學品辦公文具用品精密化學品</t>
  </si>
  <si>
    <t>晶圓測試板IC測試板技術服務與其他</t>
  </si>
  <si>
    <t>綠晁</t>
  </si>
  <si>
    <t>太陽能模組設計、生產及行銷太陽能系統設計規劃、建置及安裝其他</t>
  </si>
  <si>
    <t>影像處理機器設計製造加工買賣工業控制器材設計製造加工買賣安全監控器材設計製造加工買賣</t>
  </si>
  <si>
    <t>上櫃股-通信網路業概念股-KY股票、回台掛牌、物聯網</t>
  </si>
  <si>
    <t>銷售及設計生產各式天線、射頻線與射頻連接器等電子元器件。</t>
  </si>
  <si>
    <t>勤崴</t>
  </si>
  <si>
    <t>集團股-中華電信</t>
  </si>
  <si>
    <t>電子地圖 、導航服務及車載、系統整合服務、存取網路服務</t>
  </si>
  <si>
    <t>康科特</t>
  </si>
  <si>
    <t>藥品衛材供應設備租賃醫院管理顧問</t>
  </si>
  <si>
    <t>醫學美容保養相關產品之研發及銷售除許可業務外，得經營法令非禁止或限制之業務</t>
  </si>
  <si>
    <t>功率半導體封裝測試</t>
  </si>
  <si>
    <t>明達醫</t>
  </si>
  <si>
    <t>醫療相關儀器之設計、製造及銷售</t>
  </si>
  <si>
    <t>研鼎</t>
  </si>
  <si>
    <t>智慧型穿戴式裝置軟體開發及相關產品研發衛星導航APP之軟體開發、買賣、維護及相關軟體服務電子地圖軟體開發、買賣、維護及相關軟體服務</t>
  </si>
  <si>
    <t>創威</t>
  </si>
  <si>
    <t>光收發模組及光學次模組等光纖通訊相關產品之研發、生產與銷售</t>
  </si>
  <si>
    <t>電子零件製造業產品設計業</t>
  </si>
  <si>
    <t>半導體零組件系統設備</t>
  </si>
  <si>
    <t>上市股-半導體業集團股-聯發科概念股-物聯網</t>
  </si>
  <si>
    <t>晶心嵌入式微處理器核心智財及其相關硬體、軟體發展平台與工具鏈</t>
  </si>
  <si>
    <t>正瀚</t>
  </si>
  <si>
    <t>植物生長調節劑研發及銷售植物生長促進劑研發及銷售肥料研發及銷售</t>
  </si>
  <si>
    <t>碩豐</t>
  </si>
  <si>
    <t>電腦及其週邊設備製造業其他光學及精密器械製造業資訊軟體服務業</t>
  </si>
  <si>
    <t>網版製造網印耗材買賣</t>
  </si>
  <si>
    <t>翔宇</t>
  </si>
  <si>
    <t>醫材及針(藥)劑、保健品與保養品等銷售美容瘦身服務幹細胞服務</t>
  </si>
  <si>
    <t>泰福-KY</t>
  </si>
  <si>
    <t>生物相似藥及新藥之研發、製造及銷售。</t>
  </si>
  <si>
    <t>遊戲聯運平台遊戲代理發行</t>
  </si>
  <si>
    <t>擎力</t>
  </si>
  <si>
    <t>高端疫苗</t>
  </si>
  <si>
    <t>疫苗研發製造生物製劑研發製造</t>
  </si>
  <si>
    <t>導線架製造</t>
  </si>
  <si>
    <t>景凱</t>
  </si>
  <si>
    <t>北極星藥業-KY</t>
  </si>
  <si>
    <t>新藥研發製造</t>
  </si>
  <si>
    <t>上市股-半導體業集團股-華立</t>
  </si>
  <si>
    <t>捲帶式高階覆晶薄膜 IC 基板</t>
  </si>
  <si>
    <t>豐華</t>
  </si>
  <si>
    <t>益生菌及發酵相關應用產品研發、製造、銷售</t>
  </si>
  <si>
    <t>榮炭</t>
  </si>
  <si>
    <t>基本化學工業其他化學材料製造業其他非金屬礦物製品製造業</t>
  </si>
  <si>
    <t>勝品</t>
  </si>
  <si>
    <t>電腦及週邊設備軟硬體、電器及視聽電子產品製造及銷售有線無線通信機械器材製造及銷售電子零組件、電子材料製造及銷售</t>
  </si>
  <si>
    <t>興能高</t>
  </si>
  <si>
    <t>電池製造業國際貿易業</t>
  </si>
  <si>
    <t>研晶</t>
  </si>
  <si>
    <t>不可見光LED可見光LED其他</t>
  </si>
  <si>
    <t>各類影像相關產品之設計、生產及銷售各類影像處理系統之設計、生產及銷售各類安全監控系統之設計、生產及銷售</t>
  </si>
  <si>
    <t>是方</t>
  </si>
  <si>
    <t>數據網路服務、IDC機房服務、語音通信服務、雲端應用服務</t>
  </si>
  <si>
    <t>聯亞藥</t>
  </si>
  <si>
    <t>非抗體蛋白質藥品、小分子新藥及特殊學名藥之研發、製造及銷售。藥品委託製造服務。研究發展服務。</t>
  </si>
  <si>
    <t>物聯</t>
  </si>
  <si>
    <t>Kalay雲端服務收入軟體銷貨收入設計服務收入</t>
  </si>
  <si>
    <t>創益</t>
  </si>
  <si>
    <t>研發/行銷西藥及健康食品</t>
  </si>
  <si>
    <t>射頻積體(RF IC)電路之設計、製造與銷售</t>
  </si>
  <si>
    <t>醫療用電腦設計、製造及銷售其他零組件買賣</t>
  </si>
  <si>
    <t>維田</t>
  </si>
  <si>
    <t>事務機器製造業資料儲存及處理設備製造業電子零組件製造業</t>
  </si>
  <si>
    <t>博錸</t>
  </si>
  <si>
    <t>多元檢測儀器平台多元檢測試劑其它收入</t>
  </si>
  <si>
    <t>霈方</t>
  </si>
  <si>
    <t>美容保養相關產品之研發及銷售除許可業務外，得經營法令非禁止或限制之業務</t>
  </si>
  <si>
    <t>心悅</t>
  </si>
  <si>
    <t>逸達</t>
  </si>
  <si>
    <t>勁豐</t>
  </si>
  <si>
    <t>醫療及特殊應用嵌入式顯示器模組</t>
  </si>
  <si>
    <t>達邦蛋白</t>
  </si>
  <si>
    <t>製造批發及銷售水解黃豆胜�_蛋白</t>
  </si>
  <si>
    <t>研揚</t>
  </si>
  <si>
    <t>工業系統產品單板電腦及週邊裝置</t>
  </si>
  <si>
    <t>台睿</t>
  </si>
  <si>
    <t>新藥研究開發</t>
  </si>
  <si>
    <t>鋼聯</t>
  </si>
  <si>
    <t>申豐</t>
  </si>
  <si>
    <t>醫材及其他用途之合成乳膠原料加工用接著劑其他</t>
  </si>
  <si>
    <t>友松</t>
  </si>
  <si>
    <t>電視綜藝節目之製作及發行電視戲劇節目之製作及發行藝人經紀</t>
  </si>
  <si>
    <t>南俊國際</t>
  </si>
  <si>
    <t>電子零組件製造業家具及裝設品製造業其他金屬製品製造業</t>
  </si>
  <si>
    <t>鼎基</t>
  </si>
  <si>
    <t>熱塑性聚氨基甲酸酯製品TPU薄膜、TPU油封、 TPU管帶</t>
  </si>
  <si>
    <t>東典光電</t>
  </si>
  <si>
    <t>概念股-雲端</t>
  </si>
  <si>
    <t>光通訊主動元件使用之薄膜濾光片光通訊被動元件使用之薄膜濾光片光通訊雲端資料中心使用之薄膜濾光片</t>
  </si>
  <si>
    <t>台康生技</t>
  </si>
  <si>
    <t>生物相似藥及新藥研發生技藥品委託開發暨生產服務(CDMO)</t>
  </si>
  <si>
    <t>普鴻</t>
  </si>
  <si>
    <t>資訊軟體服務電子資訊供應服務</t>
  </si>
  <si>
    <t>動力-KY</t>
  </si>
  <si>
    <t>散熱風扇</t>
  </si>
  <si>
    <t>台灣銘板</t>
  </si>
  <si>
    <t>卡片/卡片個人化等銘板/薄膜按鍵開關等</t>
  </si>
  <si>
    <t>展匯科</t>
  </si>
  <si>
    <t>IC DESIGN</t>
  </si>
  <si>
    <t>寬宏藝術</t>
  </si>
  <si>
    <t>國內外演唱會、展覽、藝文活動主辦國內外演唱會、展覽、藝文活動代理國內外演唱會、展覽、藝文活動票券銷售</t>
  </si>
  <si>
    <t>ABC-KY</t>
  </si>
  <si>
    <t>自動化多元檢測儀器及試劑之研發、銷售</t>
  </si>
  <si>
    <t>塑膠射出機(3C電子精密元件射出機、LCD射出機...)及模具等製造汽機車零件及電子零件等塑膠製品之製造電線及電纜(漆包線、鍍錫銅線、電子線...)之製造及買賣業務</t>
  </si>
  <si>
    <t>汽車車燈汽車百貨零件</t>
  </si>
  <si>
    <t>CNC工具機PCB鑽孔機</t>
  </si>
  <si>
    <t>安成生技</t>
  </si>
  <si>
    <t>方舟</t>
  </si>
  <si>
    <t>手機遊戲代理營運業務</t>
  </si>
  <si>
    <t>奈米醫材</t>
  </si>
  <si>
    <t>人工水晶體及其植入系統、眼科及奈米醫材產品之研發、製造及銷售</t>
  </si>
  <si>
    <t>朋億</t>
  </si>
  <si>
    <t>高科技產業製程系統、設備製造、安裝及銷售</t>
  </si>
  <si>
    <t>慧智</t>
  </si>
  <si>
    <t>孕前、產前及新生兒之各項基因檢測及醫療檢測等服務</t>
  </si>
  <si>
    <t>共信-KY</t>
  </si>
  <si>
    <t>抗癌消融新藥</t>
  </si>
  <si>
    <t>漢達</t>
  </si>
  <si>
    <t>研發、設計及銷售505(b)2新藥及高技術門檻學名藥其他生技服務等業務</t>
  </si>
  <si>
    <t>華宇藥</t>
  </si>
  <si>
    <t>經營藥品、醫療器材及診斷試劑之批發與銷售</t>
  </si>
  <si>
    <t>百聿數碼</t>
  </si>
  <si>
    <t>影音後製廣告業務</t>
  </si>
  <si>
    <t>萬年清</t>
  </si>
  <si>
    <t>1. 環境保護工程規劃、設計及統包工程2. 工業廢水處理、回收再利用工程3. 環境保護設備銷售</t>
  </si>
  <si>
    <t>必應</t>
  </si>
  <si>
    <t>演唱會製作硬體設備租賃</t>
  </si>
  <si>
    <t>唯數</t>
  </si>
  <si>
    <t>手機遊戲之研發、代理及營運</t>
  </si>
  <si>
    <t>萊鎂醫</t>
  </si>
  <si>
    <t>欣耀</t>
  </si>
  <si>
    <t>肝臟疾病治療及疼痛治療相關藥物研究及開發</t>
  </si>
  <si>
    <t>醫影</t>
  </si>
  <si>
    <t>醫療設備的經銷醫院設備租賃、設備維修醫藥品聯合採購及議價</t>
  </si>
  <si>
    <t>沅聖</t>
  </si>
  <si>
    <t>電腦及其週邊設備製造業電信管制射頻器材製造業除許可業務外，得經營法令非禁止或限制之業務</t>
  </si>
  <si>
    <t>均華</t>
  </si>
  <si>
    <t>機械設備製造業模具製造業機械.模具批發業</t>
  </si>
  <si>
    <t>金萬林</t>
  </si>
  <si>
    <t>公司地址</t>
  </si>
  <si>
    <t>斯其大</t>
  </si>
  <si>
    <t>智慧電表及電力監控管理系統、 AMI家用電表之開發、製造及銷售多功能電子計費器開發、製造及銷售家庭自動化設備及系統之開發、製造及銷售</t>
  </si>
  <si>
    <t>台生材</t>
  </si>
  <si>
    <t>上櫃股-其他集團股-中鼎工程概念股-再生循環、中國十三五</t>
  </si>
  <si>
    <t>一般投資</t>
  </si>
  <si>
    <t>生活記錄器、數位電子貓眼、動態感應相機機構設計</t>
  </si>
  <si>
    <t>凡事康</t>
  </si>
  <si>
    <t>純水機及相關部品之製造及買賣業務。前各項產品之進出口業務。</t>
  </si>
  <si>
    <t>上市股-通信網路業概念股-4GLTE、網通、光纖設備</t>
  </si>
  <si>
    <t>通信網路相關產品工程收入</t>
  </si>
  <si>
    <t>各種積體電路之設計、製造、測試及銷售各種積體電路模組之設計、製造、測試及銷售各種積體電路應用軟體之研究、開發及銷售</t>
  </si>
  <si>
    <t>上市股-其他電子業產業股-PCB設備</t>
  </si>
  <si>
    <t>電子線路板專用微型鑽頭之製造銷售電子線路板專用數控鑽孔機之製造銷售電子線路板加工週邊設備之製造銷售、一般進出口貿易及代理</t>
  </si>
  <si>
    <t>研究、設計、開發、製作及銷售各種微電子積體電路產品電腦與電腦週邊及其零件之設計、製造及買賣業務事務機器、通訊器材之設計、製造及買賣業務</t>
  </si>
  <si>
    <t>康和資</t>
  </si>
  <si>
    <t>產業股-軟體--系統整合</t>
  </si>
  <si>
    <t>電腦產品軟硬體系統整合設計/開發資訊軟體服務電腦之維護與保養</t>
  </si>
  <si>
    <t>自動化機械暨零件之設計、研發、製造、安裝及買賣業務</t>
  </si>
  <si>
    <t>上櫃股-電子通路業產業股-零組件代理概念股-網通、NFC近場通訊</t>
  </si>
  <si>
    <t>電腦及電腦週邊設備之製造及進出口電子零件、組件之製造及進出口電視機、錄影機、收錄音機等電器用品及其零組件之進出口</t>
  </si>
  <si>
    <t>上市股-其他概念股-智慧型機器人、無人機</t>
  </si>
  <si>
    <t>無線電遙控產品─各種科學模型飛機、車、船、直昇機及其零配件如引擎等製造與買賣無線電相關電子產品製造與買賣</t>
  </si>
  <si>
    <t>上櫃股-通信網路業集團股-南訊概念股-光纖設備</t>
  </si>
  <si>
    <t>有線通信機械器材製造業無線通信機械器材製造業通信工程業</t>
  </si>
  <si>
    <t>上櫃股-電子零組件業產業股-電池及電源模組概念股-鋰電池、電動車Tesla、車用電子相關、電動車、無人機</t>
  </si>
  <si>
    <t>研發及生產鋰二次電池正極材料各類高容量鋰電池模組與應用系統鋰電池及高分子電池製造技術移轉顧問服務業</t>
  </si>
  <si>
    <t>上市股-電子零組件業產業股-銅箔基板概念股-太陽能、iPhone8、APPLE概念、手機</t>
  </si>
  <si>
    <t>高分子薄膜銅箔積層板保護膠片太陽能模組用背板</t>
  </si>
  <si>
    <t>積體電路之研發、製造及銷售積體電路之進出口貿易</t>
  </si>
  <si>
    <t>東精電</t>
  </si>
  <si>
    <t>集團股-東元電機</t>
  </si>
  <si>
    <t>步進馬達、伺服馬達、直流馬達及直流無刷馬達之生產製造及銷售馬達售後服務及維修</t>
  </si>
  <si>
    <t>各種電子器材電容器之製造加工買賣及進出口業務承包設計各種無線電工程業務除許可業務外得經營法令非禁止或限制之業務</t>
  </si>
  <si>
    <t>(1).一般進出口業務(2).電子零件之買買(3).代理國內外廠商有關產品之經銷報價及投標業務</t>
  </si>
  <si>
    <t>網路媒體電子商務</t>
  </si>
  <si>
    <t>達運光電</t>
  </si>
  <si>
    <t>有線電視頭端、光收發訊機、放大器、接頭、監測系統寬頻網路系統規劃、設計及安裝多媒體視訊設備</t>
  </si>
  <si>
    <t>電子零組件製造業電池製造業除許可業務外、得經營法令非禁止或限制之業務</t>
  </si>
  <si>
    <t>上櫃股-其他電子業產業股-電子設備儀器</t>
  </si>
  <si>
    <t>電腦割字機雷射雕刻機</t>
  </si>
  <si>
    <t>光纖網路局端、用戶端設備及網管交換器之研發製造及買賣室外無線網路之研發製造及買賣</t>
  </si>
  <si>
    <t>上櫃股-光電業產業股-LCD面板概念股-觸控面板</t>
  </si>
  <si>
    <t>資料儲存及處理設備製造.電子零組件製造業.其他機械器具零售(液晶顯示器及液晶顯示模組及觸控螢幕).事務性機器設備零售</t>
  </si>
  <si>
    <t>上櫃股-電腦及週邊設備業產業股-工業電腦概念股-博奕、博奕觀光、網通、NFC近場通訊、物聯網、工業4.0</t>
  </si>
  <si>
    <t>工業用主機板電腦設備安裝電子資訊供應服務</t>
  </si>
  <si>
    <t>上櫃股-半導體業產業股-IC設計概念股-USB3.0</t>
  </si>
  <si>
    <t>上櫃股-通信網路業集團股-金仁寶概念股-智慧電網</t>
  </si>
  <si>
    <t>LCD檢測整修設備、自動化設備及製程設備濺鍍及蒸鍍設備設備零組件及電子配件</t>
  </si>
  <si>
    <t>上櫃股-貿易百貨產業股-IC封裝測試</t>
  </si>
  <si>
    <t>品牌家具</t>
  </si>
  <si>
    <t>上櫃股-電子通路業產業股-光碟片</t>
  </si>
  <si>
    <t>光電數位產品專業代理商</t>
  </si>
  <si>
    <t>上櫃股-電子通路業產業股-半導體代理集團股-威盛</t>
  </si>
  <si>
    <t>電子元件、組件、積體電路、設計及測試儀器之經銷代理及維護電腦及其零配件之經銷代理、維護及進出口貿易業務電腦整體系統及軟體系統之分析、規劃、設計研發、維護及經銷代理</t>
  </si>
  <si>
    <t>上櫃股-光電業產業股-LCD面板集團股-永豐餘概念股-雲端、Android、穿戴裝置</t>
  </si>
  <si>
    <t>電子紙顯示器</t>
  </si>
  <si>
    <t>半導體封裝材料之銷售封裝機器設備之買賣與安裝提供封裝技術服務</t>
  </si>
  <si>
    <t>上櫃股-電子零組件業產業股-光碟片集團股-能率</t>
  </si>
  <si>
    <t>事務機零組件、內外銷業務電子零組件、內外銷業務。光電產品、內外銷業務。</t>
  </si>
  <si>
    <t>監視防盜系統製造、按裝、銷售及進口貿易業務</t>
  </si>
  <si>
    <t>電木管、電木棒之製造加工買賣業務印刷電路基板之製造加工買賣業務絕緣材料之製造加工買賣業務</t>
  </si>
  <si>
    <t>上櫃股-電腦及週邊設備業產業股-電子周邊產品概念股-博奕、博奕觀光</t>
  </si>
  <si>
    <t>微電腦. 商用電腦及裝備(印表機.顯示器.終端機)之配備有關電腦硬體及軟體程式之研究開發設計業務有關前各項產品及零件之進出口業務</t>
  </si>
  <si>
    <t>上櫃股-觀光事業產業股-投影機及光電周邊</t>
  </si>
  <si>
    <t>飯店旅館業</t>
  </si>
  <si>
    <t>電子零件代理及銷售鋁質電解電容器銷售</t>
  </si>
  <si>
    <t>上市股-半導體業產業股-IC設計概念股-Intel、網通、無線充電、工業4.0</t>
  </si>
  <si>
    <t>研究.開發.生產.製造及銷售數位與類比混合IC及特殊應用IC</t>
  </si>
  <si>
    <t>運動器材之零組件、培林、機械零組件之製造及買賣業務電子、電腦零組件之製造及買賣業務前項產品之進出口貿易業務</t>
  </si>
  <si>
    <t>IC應用設計－通訊IC．通用型微控制器IC．個人電腦週邊類商品光電產品－LED照明.光學元件與系統設計.光學滑鼠及指紋辨識系統記憶體產品－記憶卡</t>
  </si>
  <si>
    <t>上櫃股-其他電子業集團股-大同概念股-太陽能</t>
  </si>
  <si>
    <t>LED封裝與照明應用、背光模組、數位電視模組、視訊盒可變電阻器、開關、編碼器、感測器藍芽滑鼠/耳機/遙控器、讀卡機、液晶顯示器模組</t>
  </si>
  <si>
    <t>無線通信機械器材製造砷化鎵晶片數位行動電話功率放大器模組</t>
  </si>
  <si>
    <t>上櫃股-光電業產業股-光碟片</t>
  </si>
  <si>
    <t>各種用途可燒錄式光碟片之製造及買賣研發業務影音光碟片之製造、買賣研發業務</t>
  </si>
  <si>
    <t>記憶體模組 積體電路 快閃記憶體 代工</t>
  </si>
  <si>
    <t>半導體儀器及其設備之製造加工買賣業務（度量衡除外）。電腦及其週邊設備之買賣業務。電子（特許除外）、機械及其零件之買賣業務。</t>
  </si>
  <si>
    <t>上櫃股-其他電子業產業股-IC製造</t>
  </si>
  <si>
    <t>IC封裝模具兼精密零組件設計製造工具機、治具磨床、數控立式磨床及儀器設計製造銷售</t>
  </si>
  <si>
    <t>1﹑電腦及其週邊設備製造業 2﹑資訊軟體批發業3﹑資訊軟體零售業 4﹑資訊軟體服務業5﹑電信管制射頻器材輸入業</t>
  </si>
  <si>
    <t>上櫃股-電子通路業產業股-零組件代理概念股-手機、宏達電</t>
  </si>
  <si>
    <t>國際貿易業電子材料批發業智慧財產權業</t>
  </si>
  <si>
    <t>網路無線通訊產品組之設計、加工、製造、買賣暨材料批發通訊週邊成品模組之設計、加工、製造、買賣LED產品模組、T8燈管等產品之設計、加工、製造、買賣</t>
  </si>
  <si>
    <t>上櫃股-資訊服務業產業股-軟體--系統整合集團股-大同概念股-新兆元能源、雲端</t>
  </si>
  <si>
    <t>資訊 、 通訊 、 網路 、 軟體產品 、 專業服務</t>
  </si>
  <si>
    <t>上市股-通信網路業概念股-網通、NFC近場通訊、穿戴裝置</t>
  </si>
  <si>
    <t>無線通信機械器材之製造及銷售電信管制射頻器材之製造及銷售電子零組件之製造及銷售</t>
  </si>
  <si>
    <t>各種電子零件(連接器、電子線)等製造加工及買賣業務一般進出口貿易業務(許可業務除外)代理國內外廠商有關商品投標報價業務</t>
  </si>
  <si>
    <t>錸寶</t>
  </si>
  <si>
    <t>有機電激發光顯示器〈OLED〉之製造加工及買賣業務</t>
  </si>
  <si>
    <t>研發生產及銷售液晶顯示器(STN型及TFT型)、液晶顯示面板及模組研發生產及銷售液晶顯示器測試儀器、液晶顯示器零組件、多晶片模組</t>
  </si>
  <si>
    <t>電子零組件製造業汽車及其零件製造業製造輸出業</t>
  </si>
  <si>
    <t>上櫃股-電子零組件業集團股-百容概念股-中國</t>
  </si>
  <si>
    <t>各種電腦軟硬體及週邊設備暨零組件之製造、加工、買賣各種交直流電源供應器.轉換器.電信器材及其零組件之製造加工買賣資訊軟體服務業</t>
  </si>
  <si>
    <t>上市股-半導體業集團股-華新概念股-車用電子相關</t>
  </si>
  <si>
    <t>電子零組件製造業</t>
  </si>
  <si>
    <t>上櫃股-光電業產業股-LED發光二極體概念股-LED光源</t>
  </si>
  <si>
    <t>發光二極體指示燈、顯示器之製造及買賣業務電子零件之製造及買賣業務</t>
  </si>
  <si>
    <t>電子零組件經銷業務</t>
  </si>
  <si>
    <t>上市股-電腦及週邊設備業概念股-讀取辨識、網通、NFC近場通訊、物聯網、工業4.0</t>
  </si>
  <si>
    <t>POS及週邊系統</t>
  </si>
  <si>
    <t>帝聞</t>
  </si>
  <si>
    <t>產業股-電源類零組件</t>
  </si>
  <si>
    <t>交換式電源供應器及其零配件整流器及其零配件變壓器及其零配件</t>
  </si>
  <si>
    <t>公信</t>
  </si>
  <si>
    <t>電腦及週邊設備之製造/加工等業務.電腦及週邊設備/電子資訊供應服務業、一般進出口貿易業務.除許可業務外、得經營法令非禁止或限制之業務.</t>
  </si>
  <si>
    <t>上櫃股-電子零組件業產業股-被動元件一集團股-台聚</t>
  </si>
  <si>
    <t>軟性鐵氧磁粉.磁鐵芯及其他有關電磁組件及其原物料製造及銷售前項產品生產設備之設計、製造、加工及銷售前各項有關產品進出口貿易業務及除許可業務外得經營法令許可業務</t>
  </si>
  <si>
    <t>神通</t>
  </si>
  <si>
    <t>產業股-網通系統整合集團股-聯華神通</t>
  </si>
  <si>
    <t>控股投資系統整合及客戶維修業務</t>
  </si>
  <si>
    <t>利汎</t>
  </si>
  <si>
    <t>產業股-IC製造</t>
  </si>
  <si>
    <t>積體電路用引線架(含160腳以上)設計、製造與買賣業務。沖壓或塑膠用精密模具設計、製造與買賣業務。精密機械及電子生產設備設計、製造與買賣業務。</t>
  </si>
  <si>
    <t>上市股-半導體業集團股-台塑概念股-車用電子相關</t>
  </si>
  <si>
    <t>接受委託各型積體電路之封裝、測試與模組之加工及研究開發業務CC01080電子零組件製造業</t>
  </si>
  <si>
    <t>高速高頻連接器之設計、製造及行銷連接器生產模治具之設計、製造及行銷背板、機箱及其零組件之設計、製造及行銷</t>
  </si>
  <si>
    <t>上市股-半導體業集團股-矽品概念股-4K2KTV</t>
  </si>
  <si>
    <t>研究開發生產製造銷售高集積度高精密度記憶體之封裝及測試服務LCD驅動IC封裝測試業務</t>
  </si>
  <si>
    <t>上櫃股-電子零組件業集團股-金仁寶</t>
  </si>
  <si>
    <t>電子零組件製造業電子材料批發及零售業國際貿易業</t>
  </si>
  <si>
    <t>電子零組件電腦週邊產品</t>
  </si>
  <si>
    <t>上櫃股-通信網路業概念股-手機、宏達電</t>
  </si>
  <si>
    <t>電池模組行動電源其他</t>
  </si>
  <si>
    <t>無線網路產品</t>
  </si>
  <si>
    <t>旭德</t>
  </si>
  <si>
    <t>上櫃股-電子零組件業概念股-山寨機</t>
  </si>
  <si>
    <t>1. 產銷石英振盪器、石英發振器、石英濾波器、陶瓷共振器等2. 從事一般進出口業務(許可業務除外)3.CC01080電子零組件製造</t>
  </si>
  <si>
    <t>電子零組件製造業。資料儲存及處理設備製造業。一般進出口貿易 (許可業務除外)。</t>
  </si>
  <si>
    <t>上市股-其他電子業產業股-資訊家電類集團股-英業達</t>
  </si>
  <si>
    <t>上市股-電腦及週邊設備業產業股-資訊及遊戲軟體概念股-雲端</t>
  </si>
  <si>
    <t>電腦應用軟體設計工程業務有關電腦用品及週邊設備之進出口貿易業務有關電腦週邊設備及其用品耗材主件系統之研展製造加工及買賣業務</t>
  </si>
  <si>
    <t>電子零組件製造業。電子材料零售業。國際貿易業。</t>
  </si>
  <si>
    <t>電腦及週邊設備製造業其他化學材料製造業醫療產品製造業</t>
  </si>
  <si>
    <t>各型航空器及其零件之製造、修理及買賣業務航空合金材料及五金之買賣業務發電、輸電、配電機械及其零配件之製造及買賣業務</t>
  </si>
  <si>
    <t>上櫃股-電腦及週邊設備業產業股-工業電腦概念股-雲端、工業4.0</t>
  </si>
  <si>
    <t>電腦及其週邊設備之製造、買賣、安裝業務通信機械器材之製造、買賣、安裝業務資訊軟體及資料處理之服務業務</t>
  </si>
  <si>
    <t>上櫃股-光電業集團股-華立概念股-數位電視、4K2KTV</t>
  </si>
  <si>
    <t>LCD膜片材料製造與銷售BMC材料及成型品(汽車前車燈反射鏡、高鐵軌道預埋栓)高機能工程塑膠材料及成型品</t>
  </si>
  <si>
    <t>上市股-電子零組件業產業股-通訊零組件集團股-東元電機</t>
  </si>
  <si>
    <t>電子零組件製造業資料儲存及處理設備製造業有線通信機械器材製造業</t>
  </si>
  <si>
    <t>上櫃股-電機機械集團股-光寶概念股-中國、電動車、車用電子相關、電動車Tesla、ADAS供應鏈</t>
  </si>
  <si>
    <t>上市股-半導體業產業股-IC設計集團股-富鼎先進概念股-電動車</t>
  </si>
  <si>
    <t>電子零組件製造業電子元件設計電子元件等電子測試服務</t>
  </si>
  <si>
    <t>記憶體模組快閃記憶體其他</t>
  </si>
  <si>
    <t>上櫃股-半導體業產業股-儲存設備</t>
  </si>
  <si>
    <t>資料儲存及處理設備製造業、電子零組件製造業、事務性機器設備批發業、事務性機器設備零售業、事務機器製造業、國際貿易業</t>
  </si>
  <si>
    <t>微生物醫藥原料藥製造、銷售、買賣業生化營養品製造、銷售、買賣業預防醫學、動物保健銷售、買賣業</t>
  </si>
  <si>
    <t>歐普羅</t>
  </si>
  <si>
    <t>各種影像處理系統設備之設計、生產、代工及銷售各種安全監視系統設材之設計、生產、代工及銷售各種光電電子設備之設計、生產、代工及銷售</t>
  </si>
  <si>
    <t>三竹</t>
  </si>
  <si>
    <t>電子通訊器材、資訊器材之買賣業務。電腦器材之買賣業務。電話交換機、有線無線電子通訊器材之買賣業務。</t>
  </si>
  <si>
    <t>電子零組件製造業、電器製造業各種電子零件(電阻器、電容器、電子開關器...)製造、加工、買賣國際貿易業、無線通信機械器材製造業</t>
  </si>
  <si>
    <t>銅箔電路基板及黏合膠片之製造加工、買賣業務。前項零配組件之製造加工買賣業務。前各項產品之進出口國內外廠商產品之代理經銷。(許可業務除外)</t>
  </si>
  <si>
    <t>資訊軟體服務業電子材料批發業產品設計業</t>
  </si>
  <si>
    <t>中廣</t>
  </si>
  <si>
    <t>調幅、調頻廣播電臺之設立與經營。廣播節目之製作、播送及發行。不動產租賃業。</t>
  </si>
  <si>
    <t>台視</t>
  </si>
  <si>
    <t>電視節目製作業廣播電視廣告業廣播電視節目發行業</t>
  </si>
  <si>
    <t>醫療廢棄物焚化處理，有害事業廢棄物焚化、物化、固化及掩埋處理一般事業廢棄物、垃圾、污泥及油泥焚化處理小型焚化爐設計、規劃及建造、承攬興建焚化廠或掩埋場</t>
  </si>
  <si>
    <t>益張</t>
  </si>
  <si>
    <t>國際貿易業。螺絲、螺帽、螺絲釘及鉚釘等製品製造業。熱處理業。</t>
  </si>
  <si>
    <t>自黏標籤自黏膠帶離型紙和紙</t>
  </si>
  <si>
    <t>電子零組件製造業金屬表面處理業鍊銅業</t>
  </si>
  <si>
    <t>錢櫃</t>
  </si>
  <si>
    <t>視聽歌唱餐飲</t>
  </si>
  <si>
    <t>建新國際</t>
  </si>
  <si>
    <t>船舶裝卸業運輸業報關業</t>
  </si>
  <si>
    <t>上市股-電機機械概念股-智慧型機器人</t>
  </si>
  <si>
    <t>變頻器/自動化驅動控制系統自動化傳動系列控制器及監控系統</t>
  </si>
  <si>
    <t>上櫃股-其他電子業產業股-機電工程概念股-水力資源、無人機</t>
  </si>
  <si>
    <t>1.廠務系統工程2.專案工程3.鞋機生產銷售4.精密零組件整合製造5.水資源處理</t>
  </si>
  <si>
    <t>上櫃股-其他概念股-再生循環</t>
  </si>
  <si>
    <t>廢棄物清除處理業務及貴金屬回收及處理業務。銅、錫、鎳、鋁之金屬五金加工業務。機械五金、電子零件、塑膠廢料、....等之報廢材料買賣業務。</t>
  </si>
  <si>
    <t>名片、海報、書冊、信封、桌月曆等合版網路印刷之製造加工買賣。喜帖產品、大圖輸出產品文化產品等之製造加工買賣。柔版印刷產品、畢業紀念冊文化產品等之製造加工買賣。</t>
  </si>
  <si>
    <t>西藥批發業租賃業管理顧問業</t>
  </si>
  <si>
    <t>成衣、鞋類及運動用品之輔料黏扣帶、織帶(鞋帶)之產製及銷售成衣、鞋類及運動用品之鬆緊帶、針織緹花網布等材料之產製及銷售</t>
  </si>
  <si>
    <t>隱形眼鏡護理液</t>
  </si>
  <si>
    <t>印刷業製版業電腦及其週邊設備製造業</t>
  </si>
  <si>
    <t>馬口鐵罐製造與銷售</t>
  </si>
  <si>
    <t>上櫃股-鋼鐵工業集團股-大成鋼</t>
  </si>
  <si>
    <t>扣件買賣</t>
  </si>
  <si>
    <t>上櫃股-資訊服務業概念股-3D列印、工業4.0</t>
  </si>
  <si>
    <t>3D 繪圖軟體 ( SOLIDWORKS)3D CAD/CAM/CAE/CAID軟體銷售PDM產品研發生產及銷售、 顧問輔導與客製化服務</t>
  </si>
  <si>
    <t>工業重型機械之租賃、買賣提供相關後勤支援服務，如設備之維修、保養、零配件供應等</t>
  </si>
  <si>
    <t>上櫃股-其他集團股-明安</t>
  </si>
  <si>
    <t>高爾夫球</t>
  </si>
  <si>
    <t>其他塑膠品製造業機械設備製造業模具製造業</t>
  </si>
  <si>
    <t>上市股-其他概念股-再生循環</t>
  </si>
  <si>
    <t>有害事業廢棄物清除處理業務</t>
  </si>
  <si>
    <t>上櫃股-其他概念股-KY股票、再生循環、回台掛牌</t>
  </si>
  <si>
    <t>再生橡膠之生產及銷售</t>
  </si>
  <si>
    <t>矽酸鈣板、纖維水泥板製造及銷售</t>
  </si>
  <si>
    <t>上櫃股-其他概念股-KY股票、回台掛牌、精品</t>
  </si>
  <si>
    <t>全球性高級精品名牌店之裝潢客製化傢俱之製造銷售</t>
  </si>
  <si>
    <t>戶外休閒金屬傢俱、健身器材及相關製品設計、生產及銷售</t>
  </si>
  <si>
    <t>上市股-貿易百貨概念股-KY股票、回台掛牌</t>
  </si>
  <si>
    <t>自有品牌休閒鞋、休閒服飾(牛仔服飾)及配件之設計、生產及銷售</t>
  </si>
  <si>
    <t>金屬表面處理服務</t>
  </si>
  <si>
    <t>西藥批發零售業</t>
  </si>
  <si>
    <t>流行髮飾.梳子.珠寶.手袋及其他等進出口業務</t>
  </si>
  <si>
    <t>上櫃股-其他概念股-水力資源、中國十三五</t>
  </si>
  <si>
    <t>專業水處理應用與技術服務等項目水質檢測環保代檢服務</t>
  </si>
  <si>
    <t>保健食品及保養品之研發、製造及銷售</t>
  </si>
  <si>
    <t>上櫃股-其他概念股-KY股票、回台掛牌</t>
  </si>
  <si>
    <t>教育諮詢幼教用品銷售幼教軟體銷售</t>
  </si>
  <si>
    <t>昶昕</t>
  </si>
  <si>
    <t>概念股-再生循環</t>
  </si>
  <si>
    <t>資源回收再生產品研發產製與銷售特用化學品研發產製與銷售其他綠色產品與設備之研發與銷售</t>
  </si>
  <si>
    <t>廢棄物清除處理業務污染防治設備販售</t>
  </si>
  <si>
    <t>生產各類型運動用手套、護具等專業運動醫療防護用品專業生產精品手袋、錢包、拉杆箱及休閒袋等各類箱包</t>
  </si>
  <si>
    <t>鞋類商品之批發與零售其他</t>
  </si>
  <si>
    <t>塑合板與實木板材之專業製造及銷售。</t>
  </si>
  <si>
    <t>流行音樂之製作及發行著作權授權藝人演藝經紀</t>
  </si>
  <si>
    <t>劇集節目、電視節目、錄影節目帶、電影片之製作及發行商品及肖像授權商品銷售</t>
  </si>
  <si>
    <t>一般商品批發零售業</t>
  </si>
  <si>
    <t>經營電機、電子零件代理經銷業務工廠自動化設備銷售組裝製品業務嵌入式電腦組裝製品業務</t>
  </si>
  <si>
    <t>影一</t>
  </si>
  <si>
    <t>電影片製作業演藝活動業</t>
  </si>
  <si>
    <t>競技、運動訓練及休閒運動場館等業務</t>
  </si>
  <si>
    <t>水泥產品製造及銷售預拌式泥作材料等建築材料之開發、製造與銷售</t>
  </si>
  <si>
    <t>各式窗簾、窗簾零件生產及銷售</t>
  </si>
  <si>
    <t>德河</t>
  </si>
  <si>
    <t>片材型塑膠地板生產與銷售</t>
  </si>
  <si>
    <t>碳纖維複材用品非碳纖維複材用品</t>
  </si>
  <si>
    <t>上櫃股-資訊服務業</t>
  </si>
  <si>
    <t>經營服務業電子商務</t>
  </si>
  <si>
    <t>環境保護工程營造業廢(污)水處理業</t>
  </si>
  <si>
    <t>台境</t>
  </si>
  <si>
    <t>環境保護工程顧問與施工土方資源再利用處理環境檢測採樣及檢驗</t>
  </si>
  <si>
    <t>電子商務網路零售業</t>
  </si>
  <si>
    <t>東哥</t>
  </si>
  <si>
    <t>豪華遊艇及其零配件製造及銷售。</t>
  </si>
  <si>
    <t>台灣藝術</t>
  </si>
  <si>
    <t>文創設計藝術品買賣藝文服務</t>
  </si>
  <si>
    <t>泰昇-KY</t>
  </si>
  <si>
    <t>生產及銷售嬰兒紙尿布(褲)生產及銷售成人失禁產品生產及銷售女性衛生棉</t>
  </si>
  <si>
    <t>網版印刷及相關印刷業務前項有關之買賣及進出口貿易業務國際貿易業</t>
  </si>
  <si>
    <t>愛爾達</t>
  </si>
  <si>
    <t>數位內容系統開發整合廣告託播代理</t>
  </si>
  <si>
    <t>馬口鐵罐、鋁罐等金屬包裝材料之製造及銷售</t>
  </si>
  <si>
    <t>三貝德</t>
  </si>
  <si>
    <t>數位學習內容產品品牌授權及其他</t>
  </si>
  <si>
    <t>利得</t>
  </si>
  <si>
    <t>保健食品台灣原生種機能性作物研發、培育、製造加工食藥用菇菌之研發、培育、製造加工</t>
  </si>
  <si>
    <t>真好玩</t>
  </si>
  <si>
    <t>手機遊戲全球發行及開發</t>
  </si>
  <si>
    <t>兔將</t>
  </si>
  <si>
    <t>電影製作與開發特效製作與開發動畫製作與開發</t>
  </si>
  <si>
    <t>經緯航</t>
  </si>
  <si>
    <t>無人載具開發銷售與服務科技應用產品與服務工程顧問服務</t>
  </si>
  <si>
    <t>台霖</t>
  </si>
  <si>
    <t>蝴蝶蘭苗株蝴蝶蘭切花蝴蝶蘭瓶苗</t>
  </si>
  <si>
    <t>聯廣</t>
  </si>
  <si>
    <t>廣告製作媒體企劃行銷公關</t>
  </si>
  <si>
    <t>冷凍肉品加工、銷售冷凍冷藏庫租賃營建業務</t>
  </si>
  <si>
    <t>印刷</t>
  </si>
  <si>
    <t>以導管供應氣體燃料。瓦斯計量器之製造租售業務。前各項器材設備之按裝維護及進出口代理。</t>
  </si>
  <si>
    <t>不動產及各項設備之租賃、轉租賃及再租賃附條件買賣(分期付款銷售)暨應收帳款受讓財務規劃及管理</t>
  </si>
  <si>
    <t>上櫃股-其他概念股-越南設廠、TPP</t>
  </si>
  <si>
    <t>成衣羽絨寢具</t>
  </si>
  <si>
    <t>公用煤氣業燃料導管安裝工程業</t>
  </si>
  <si>
    <t>上櫃股-其他集團股-永豐餘</t>
  </si>
  <si>
    <t>各種印刷品之製造加工買賣前項之藝術品買賣各種印刷器材買賣業務</t>
  </si>
  <si>
    <t>出版</t>
  </si>
  <si>
    <t>上櫃股-其他概念股-高爾夫球</t>
  </si>
  <si>
    <t>高爾夫球桿頭及其半成品之製造、委託加工、裝配及銷售藝術鑄品(不銹鋼質及銅質)之製造加工及銷售前述各項有關產品之進出口貿易業務</t>
  </si>
  <si>
    <t>非屬公用之發電業務汽電廠運維及經營(汽電廠主要產出為電力、蒸汽)研究諮詢及技術服務</t>
  </si>
  <si>
    <t>加油站供售汽.柴油汽機車之潤滑與保養等週邊油品零售、洗車、車輛用液化石油氣除許可業務外，得經營法令非禁止或限制之業務</t>
  </si>
  <si>
    <t>鉅明</t>
  </si>
  <si>
    <t>高爾夫球桿頭</t>
  </si>
  <si>
    <t>上櫃股-其他概念股-中國、內需中國收成股</t>
  </si>
  <si>
    <t>成人紙尿褲等醫療保健用品之製造及買賣</t>
  </si>
  <si>
    <t>輕鋼架.防火門之製造、買賣業務經營有關進出口業務各種機械之製造及買賣業務</t>
  </si>
  <si>
    <t>汽電共生廠之經營、操作運轉管理及其設備之維修汽電共生系統之設計管理顧問諮詢及設備之進出口諮詢廢棄物清除處理及其設備安裝工程</t>
  </si>
  <si>
    <t>各種拉鍊、拉鍊配件、拉鍊機零件之製造加工買賣前項產品之進出口貿易委託營造廠商興建國民住宅、商業大大樓出租及出售</t>
  </si>
  <si>
    <t>上櫃股-其他產業股-休閒及自行車類集團股-金鼎概念股-自行車相關、新兆元能源</t>
  </si>
  <si>
    <t>各種自行車、室內外運動車、童車、迷你踏板車及零件製造銷售。農業機械、汽機車、輪船、飛機等零件之製造加工及內外銷。有關工具之加工及買賣。</t>
  </si>
  <si>
    <t>物業管理</t>
  </si>
  <si>
    <t>運動器材射出零組件之設計製造工程塑膠複合材料之開發其他</t>
  </si>
  <si>
    <t>預力混凝土管及各種水泥製品、預拌混凝土製造買賣前項有關水泥製品之自來水管承裝業務有關自來水管之零件、鋼管包覆及另件包覆等製造買賣及承裝業務</t>
  </si>
  <si>
    <t>上櫃股-其他產業股-休閒及自行車類概念股-新兆元能源</t>
  </si>
  <si>
    <t>生產機車(多功能休閒車)及其零件等買賣業務生產電動機車(電動代步車)及其零件等買賣業務生產其他交通運輸工具及其零件等買賣業務(沙灘車、殘障代步車)</t>
  </si>
  <si>
    <t>碳纖維預浸材料、碳維維製品(球桿、球頭..)製造加工及買賣業務。航太工業所需「碳纖維布」之製造加工及買賣業務。前項有關產品之進出口貿易業務。</t>
  </si>
  <si>
    <t>上市股-觀光事業概念股-中國、中概通路</t>
  </si>
  <si>
    <t>各種果汁飲料雜貨食品及生鮮魚肉海鮮冷凍食品買賣各種餐具用品之進口買賣及餐廳業務之經營前各項有關產品之加工製造及進出口業務</t>
  </si>
  <si>
    <t>一般進出口貿易業務(期貨除外)瓦斯器材爐具及五金機械工具之買賣及製造輸出入販賣度量衡器之買賣</t>
  </si>
  <si>
    <t>複合板材之製造買賣塑膠板材.塑膠條其他及塑膠膜之製造加工及進出口買賣業務</t>
  </si>
  <si>
    <t>上市股-電機機械概念股-電動車、燃料電池、電動車Tesla</t>
  </si>
  <si>
    <t>金屬製品及加工板式熱交換器熱能產品</t>
  </si>
  <si>
    <t>美德醫療-DR</t>
  </si>
  <si>
    <t>電腦週邊及通訊產品之加工及製造。主要產品為印表機、傳真機、硬碟、PCBA、無線電話、手機、藍芽耳機、機上盒。</t>
  </si>
  <si>
    <t>上市股-其他概念股-KY股票、回台掛牌、越南設廠</t>
  </si>
  <si>
    <t>運動鞋及戶外鞋之代工生產、銷售運動休閒戶外用品之代理經銷業務</t>
  </si>
  <si>
    <t>上市股-其他概念股-資產</t>
  </si>
  <si>
    <t>國際貿易業。住宅及大樓開發租售業。特定專業區開發業。</t>
  </si>
  <si>
    <t>各種運動鞋.皮鞋.塑膠鞋.橡膠鞋.布鞋.塑膠發泡板等棉.人造棉.人造纖維.合成纖維及混紡等針織之製造及銷售</t>
  </si>
  <si>
    <t>上市股-其他概念股-中國、越南設廠、內需中國收成股</t>
  </si>
  <si>
    <t>各種金屬之印刷塗漆、容器、模具之製造加工及買賣.罐裝啤酒包裝、碳酸飲料包裝設備製造買賣.各種塑膠製品製造業及塑膠保特瓶.</t>
  </si>
  <si>
    <t>委託營造廠商興建商業大樓及國民住宅出租、出售業務室內裝潢設計施工承包業務其他</t>
  </si>
  <si>
    <t>上市股-其他集團股-統一概念股-中國、內需中國收成股、越南設廠</t>
  </si>
  <si>
    <t>各種鐵皮印花製罐及其原料鍍製鋼片加工製造原料鋼板加工製造製罐及馬口鐵機器進出口馬口鐵罐及鍍製鋼片原料鋼板加工製造其他批發業(氧化鐵、脂肪酸、錫製品、氧化錫)</t>
  </si>
  <si>
    <t>1.瓦斯之供應2.瓦斯設備裝置工程及有關器材製造及供應3.瓦斯器材之行紀業務4.度量衡及瓦斯錶之修理輸入販賣業務5.其他有關事業之經營6-9.租賃業....等10.第一類電信事業</t>
  </si>
  <si>
    <t>製鞋、機械設備製造、模具製造產品設計、國際貿易、企業經營管理顧問除許可業務外，得經營法令非禁止或限制之業務</t>
  </si>
  <si>
    <t>上市股-其他概念股-中國、中概通路</t>
  </si>
  <si>
    <t>除油煙機.瓦斯爐.熱水器.系統廚具</t>
  </si>
  <si>
    <t>上市股-電腦及週邊設備業產業股-平面顯示器集團股-中航偉聯</t>
  </si>
  <si>
    <t>上市股-其他產業股-休閒及自行車類概念股-中國、自行車相關、S&amp;P台商收成指數、新兆元能源、中概外銷收成股</t>
  </si>
  <si>
    <t>自行車及其零組件製造買賣.</t>
  </si>
  <si>
    <t>上市股-其他集團股-國產概念股-安控器材與保全、穿戴裝置</t>
  </si>
  <si>
    <t>保全業</t>
  </si>
  <si>
    <t>以導管輸送可燃天然氣供應非工業用燃料天然氣用具及器材之製造銷售暨進出口代銷事項有關瓦斯管工程之承裝</t>
  </si>
  <si>
    <t>上市股-其他集團股-統一概念股-防疫環保、水力資源、空汙防治、嬰幼兒</t>
  </si>
  <si>
    <t>各類紙製品及棉料化學纖維加工製品之製造買賣業務紙尿褲、衛生棉、濕紙巾及化妝棉等生產銷售及代理經銷業務各種不織布製品之生產銷售及代理經銷業務</t>
  </si>
  <si>
    <t>自行車及零配件製造、加工與銷售。</t>
  </si>
  <si>
    <t>1.表面處理業2.製鎖業3.其他金屬製品製造業4.模具製造零售業5.電信管制射頻器材輸入製造業6.金屬、鋁鑄造業7.除許可業務外，得經營法令非禁止或限制之業務</t>
  </si>
  <si>
    <t>上市股-其他集團股-新光概念股-安控器材與保全、智慧型機器人</t>
  </si>
  <si>
    <t>防盜、防火、防災之安全維護現金或其他貴重物品運送及人身之安全維護門禁設備、數位影像監控之系統規劃、設計保養、修理按裝、及諮詢顧問</t>
  </si>
  <si>
    <t>天然氣之供應、燃氣導管安裝工程，相關器材之製造及供應。度量衡器批發及零售，進口及買賣業務。廚房器具批發及零售業。第一類電信事業。燃氣熱水器承裝業。</t>
  </si>
  <si>
    <t>上市股-其他概念股-再生循環、越南設廠</t>
  </si>
  <si>
    <t>鉛錠、鉛合金錠、紅丹粉、黃丹粉、氧化鉛等製造加工買賣前各項有關國內外產品代理經銷報價、投標業務及進出口貿易業務一般及事業廢棄物清除、回收處理業務</t>
  </si>
  <si>
    <t>上市股-其他集團股-旺旺概念股-數位電視</t>
  </si>
  <si>
    <t>設立與經營電視播送系統製作播映並發行電視節目製作及播映電視廣告</t>
  </si>
  <si>
    <t>印刷;製版;印刷品裝訂及加工業 ;攝影業特定專業區開發業;投資興建公共建設業;新市鎮、新社區開發業;區段徵收及市地重劃代辦業;都市更新重建業</t>
  </si>
  <si>
    <t>上市股-其他集團股-中鋼概念股-水力資源、再生循環</t>
  </si>
  <si>
    <t>爐石資源化應用有關產品之製造、加工、代工生產、買賣及進出口。廢棄物清除及處理業務。</t>
  </si>
  <si>
    <t>以導管輸送天然氣氣體導管裝置石油氣(天然氣)具及器材製造及代銷</t>
  </si>
  <si>
    <t>工程規劃、設計、採購、建造、專案管理、設備製作、監理製作、環境評估等工程技術服務工作</t>
  </si>
  <si>
    <t>成霖</t>
  </si>
  <si>
    <t>上市股-其他概念股-中國</t>
  </si>
  <si>
    <t>水龍頭、衛浴設備及其零件、機械零件製造加工及買賣與經銷業務。代理國內外廠商有關產品投標報價、業務。一般進出口貿易業務。其他非鐵金屬基本工業：錠、塊、條等製造、鍛造、擠型、軋壓等</t>
  </si>
  <si>
    <t>各種百葉窗.百摺簾等窗簾製品及有關附屬零件製造加工內外銷塑膠玩具.塑膠建材之製造.加工及內外銷各項木製品(傢俱.玩具.藝品)之製造.加工及買賣</t>
  </si>
  <si>
    <t>經營加油站供售汽、柴油汽、機車之潤滑保養、簡易檢驗、洗車及潤滑油脂之供應及零售廣告看板之出租業務</t>
  </si>
  <si>
    <t>上市股-其他集團股-百和概念股-中國、越南設廠、中概外銷收成股、APPLE概念、TPP、S&amp;P台商收成指數</t>
  </si>
  <si>
    <t>生產及銷售各式黏扣帶、各式織帶(鞋帶)、鬆緊帶及各種面料等產品銷售委託營造廠商興建之住宅</t>
  </si>
  <si>
    <t>房屋買賣之居間仲介</t>
  </si>
  <si>
    <t>上市股-其他集團股-裕隆概念股-中國、內需中國收成股</t>
  </si>
  <si>
    <t>汽車分期付款買賣業務展示車業務</t>
  </si>
  <si>
    <t>汽車、機車、機械、交通器材用油封之加工製造及進出口業務模具製造業、機械設備製造業、製造輸出業工業用橡膠製品製造業、國際貿易業</t>
  </si>
  <si>
    <t>提供伴唱視聽供人唱歌</t>
  </si>
  <si>
    <t>上市股-其他概念股-越南設廠、桃園機場捷運、TPP</t>
  </si>
  <si>
    <t>不織布之製造加工及買賣寢具之製造加工及買賣相關機械之製造加工及買賣</t>
  </si>
  <si>
    <t>委託營造廠興建國民住宅．商業大樓出租出售業務辦理國內外工業區及區內之社區廠房及大樓之開發規劃及租售從事商品之處理．包裝．分類．倉儲及前各項產品之加工批發業務</t>
  </si>
  <si>
    <t>住宅及大樓開發租售業、新市鎮.新社區開發業.不動產租賃業</t>
  </si>
  <si>
    <t>水晶玻璃藝品之設計加工製造買賣業務水晶玻璃原料及其書籍之買賣業務水晶玻璃藝品之諮詢顧問業務</t>
  </si>
  <si>
    <t>各種皮箱之製造.加工及買賣各種皮箱及其零件之製造.加工及買賣前項有關進出口業務</t>
  </si>
  <si>
    <t>汽窗窗簾割草機</t>
  </si>
  <si>
    <t>廢資訊品清運及處理、混合五金處理及銷售貴金屬之銷售、資源再生品之銷售五金、機械零件及零組件之買賣業務、其他等。</t>
  </si>
  <si>
    <t>燁聯</t>
  </si>
  <si>
    <t>集團股-燁聯鋼鐵</t>
  </si>
  <si>
    <t>不鏽鋼之軋鋼、煉鋼、型鋼、鋼絲、鐵絲之加工製造</t>
  </si>
  <si>
    <t>上市股-鋼鐵工業概念股-風力發電</t>
  </si>
  <si>
    <t>有關各種鐵骨/不銹鋼桶/建築材料等加工製造買賣及相關業務;按裝工程業務(營造業除外)/大樓鋼結構買賣代理國內外有關廠商產品經銷/報價投標業務</t>
  </si>
  <si>
    <t>上櫃股-貿易百貨產業股-貿易業概念股-中國、高爾夫球、中概通路</t>
  </si>
  <si>
    <t>高爾夫球相關產品銷售電子商務</t>
  </si>
  <si>
    <t>不銹鋼製品熱處理、整平、裁剪、酸洗加工各類鋼品之加工買賣業務機械、五金買賣業務</t>
  </si>
  <si>
    <t>毛利年增率</t>
    <phoneticPr fontId="3" type="noConversion"/>
  </si>
  <si>
    <t>毛利季增率</t>
    <phoneticPr fontId="3" type="noConversion"/>
  </si>
  <si>
    <t>營益季增率</t>
    <phoneticPr fontId="3" type="noConversion"/>
  </si>
  <si>
    <t>營益年增率</t>
    <phoneticPr fontId="3" type="noConversion"/>
  </si>
  <si>
    <t>EPS累計年增率</t>
    <phoneticPr fontId="3" type="noConversion"/>
  </si>
  <si>
    <t>EPS年增率</t>
    <phoneticPr fontId="3" type="noConversion"/>
  </si>
  <si>
    <t>EPS季增率</t>
    <phoneticPr fontId="3" type="noConversion"/>
  </si>
  <si>
    <t>營收累計年增率</t>
    <phoneticPr fontId="3" type="noConversion"/>
  </si>
  <si>
    <t>能率網通</t>
  </si>
  <si>
    <t>昨9日K</t>
    <phoneticPr fontId="3" type="noConversion"/>
  </si>
  <si>
    <t>昨9日D</t>
    <phoneticPr fontId="3" type="noConversion"/>
  </si>
  <si>
    <t>今9日K</t>
    <phoneticPr fontId="3" type="noConversion"/>
  </si>
  <si>
    <t>今9日D</t>
    <phoneticPr fontId="3" type="noConversion"/>
  </si>
  <si>
    <t>積分比例：</t>
    <phoneticPr fontId="3" type="noConversion"/>
  </si>
  <si>
    <t>技術面 (量能，多空趨勢 )</t>
    <phoneticPr fontId="3" type="noConversion"/>
  </si>
  <si>
    <t>快速篩選</t>
    <phoneticPr fontId="3" type="noConversion"/>
  </si>
  <si>
    <t>年最低價</t>
    <phoneticPr fontId="3" type="noConversion"/>
  </si>
  <si>
    <t>年度震幅</t>
    <phoneticPr fontId="3" type="noConversion"/>
  </si>
  <si>
    <t>年多空篩選</t>
    <phoneticPr fontId="3" type="noConversion"/>
  </si>
  <si>
    <t>季營收年增率</t>
    <phoneticPr fontId="3" type="noConversion"/>
  </si>
  <si>
    <t>年度多空</t>
    <phoneticPr fontId="3" type="noConversion"/>
  </si>
  <si>
    <t>近四季毛利年增</t>
    <phoneticPr fontId="3" type="noConversion"/>
  </si>
  <si>
    <t>前日開盤價</t>
  </si>
  <si>
    <t>前日收盤價</t>
  </si>
  <si>
    <t>前日最高價</t>
  </si>
  <si>
    <t>前日最低價</t>
  </si>
  <si>
    <t>昨日開盤價</t>
  </si>
  <si>
    <t>昨日收盤價</t>
  </si>
  <si>
    <t>昨日最高價</t>
  </si>
  <si>
    <t>昨日最低價</t>
  </si>
  <si>
    <t>Ｋ線訊號</t>
    <phoneticPr fontId="3" type="noConversion"/>
  </si>
  <si>
    <t>今日開盤價</t>
    <phoneticPr fontId="3" type="noConversion"/>
  </si>
  <si>
    <t>今日最高價</t>
    <phoneticPr fontId="3" type="noConversion"/>
  </si>
  <si>
    <t>今日最低價</t>
    <phoneticPr fontId="3" type="noConversion"/>
  </si>
  <si>
    <t>今日收盤價</t>
    <phoneticPr fontId="3" type="noConversion"/>
  </si>
  <si>
    <t>20日震幅</t>
    <phoneticPr fontId="3" type="noConversion"/>
  </si>
  <si>
    <t>現價漲跌幅</t>
    <phoneticPr fontId="3" type="noConversion"/>
  </si>
  <si>
    <t>年最高價</t>
    <phoneticPr fontId="3" type="noConversion"/>
  </si>
  <si>
    <t>20日最低價</t>
    <phoneticPr fontId="3" type="noConversion"/>
  </si>
  <si>
    <t>昨日收量</t>
    <phoneticPr fontId="3" type="noConversion"/>
  </si>
  <si>
    <t>今日累計量</t>
    <phoneticPr fontId="3" type="noConversion"/>
  </si>
  <si>
    <t>今日漲跌幅</t>
    <phoneticPr fontId="3" type="noConversion"/>
  </si>
  <si>
    <t>均線走勢</t>
    <phoneticPr fontId="3" type="noConversion"/>
  </si>
  <si>
    <t>上櫃股-食品工業概念股-KY股票、回台掛牌</t>
  </si>
  <si>
    <t>上市股-電機機械集團股-和大概念股-電動車、電動車Tesla</t>
  </si>
  <si>
    <t>上市股-電機機械概念股-KY股票、電動車、回台掛牌</t>
  </si>
  <si>
    <t>宏旭-KY</t>
  </si>
  <si>
    <t>上市股-汽車工業概念股-KY股票、回台掛牌</t>
  </si>
  <si>
    <t>汽車鈑金模具</t>
  </si>
  <si>
    <t>汎德永業</t>
  </si>
  <si>
    <t>汽車零售業務汽、機車零件配備零售業務汽車修理業務</t>
  </si>
  <si>
    <t>上市股-半導體業產業股-IC製造集團股-華新概念股-iPhone8、APPLE概念、車用電子相關、車聯網</t>
  </si>
  <si>
    <t>上市股-電子零組件業產業股-印刷電路板概念股-APPLE概念、手機、iPadmini、iPad5</t>
  </si>
  <si>
    <t>上市股-電腦及週邊設備業產業股-主機板集團股-友達概念股-博奕、工業4.0</t>
  </si>
  <si>
    <t>上市股-其他產業股-建築業</t>
  </si>
  <si>
    <t>上市股-其他電子業產業股-機電工程</t>
  </si>
  <si>
    <t>凱柏實業</t>
  </si>
  <si>
    <t>上櫃股-電腦及週邊設備業產業股-機電工程集團股-研華概念股-博奕、物聯網、工業4.0</t>
  </si>
  <si>
    <t>上櫃股-電腦及週邊設備業產業股-工業電腦集團股-研華</t>
  </si>
  <si>
    <t>上櫃股-生技醫療業集團股-中天生技</t>
  </si>
  <si>
    <t>上市股-電機機械概念股-回台掛牌、KY股票</t>
  </si>
  <si>
    <t>上市股-電機機械概念股-KY股票、回台掛牌</t>
  </si>
  <si>
    <t>科際精密</t>
  </si>
  <si>
    <t>氣泵、電磁閥、精密儀器及醫療器材等生產及銷售</t>
  </si>
  <si>
    <t>誠泰科技</t>
  </si>
  <si>
    <t>上市股-電子零組件業概念股-APPLE概念、蘋果供應商、iPadmini、網通、手機、小米手機、無線充電、iPhone8、中國、S&amp;P台商收成指數、OPPO</t>
  </si>
  <si>
    <t>上櫃股-半導體業集團股-光寶概念股-KY股票、回台掛牌、網通、無線充電</t>
  </si>
  <si>
    <t>上櫃股-光電業概念股-KY股票、回台掛牌</t>
  </si>
  <si>
    <t>昇益</t>
  </si>
  <si>
    <t>寬魚國際</t>
  </si>
  <si>
    <t>上市股-電腦及週邊設備業產業股-工業電腦集團股-致茂概念股-雲端、智慧型機器人、物聯網、工業4.0、3D感測、AI人工智慧</t>
  </si>
  <si>
    <t>上櫃股-光電業產業股-電池及電源模組集團股-台積電概念股-太陽能、新兆元能源、空汙防治、中國十三五</t>
  </si>
  <si>
    <t>上櫃股-半導體業概念股-網通、無線充電</t>
  </si>
  <si>
    <t>上市股-半導體業概念股-KY股票、回台掛牌、中國、S&amp;P台商收成指數、網通、無線充電</t>
  </si>
  <si>
    <t>上櫃股-半導體業概念股-APPLE概念、iPhone8</t>
  </si>
  <si>
    <t>上市股-生技醫療業集團股-潤泰概念股-KY股票、回台掛牌</t>
  </si>
  <si>
    <t>虹揚-KY</t>
  </si>
  <si>
    <t>上市股-半導體業概念股-KY股票、回台掛牌</t>
  </si>
  <si>
    <t>設計、研發、製造、銷售半導體整流功率分離式元件</t>
  </si>
  <si>
    <t>上市股-電腦及週邊設備業集團股-華碩概念股-物聯網</t>
  </si>
  <si>
    <t>醣基</t>
  </si>
  <si>
    <t>與醣類相關疾病的新藥開發與檢測</t>
  </si>
  <si>
    <t>上櫃股-半導體業概念股-APPLE概念、iPhone8、iPad5</t>
  </si>
  <si>
    <t>永虹先進</t>
  </si>
  <si>
    <t>中高模數及高強度碳纖維中高模數碳纖維生產線輸出</t>
  </si>
  <si>
    <t>富致</t>
  </si>
  <si>
    <t>M31</t>
  </si>
  <si>
    <t>矽智財授權金及權利金</t>
  </si>
  <si>
    <t>生物醫學產品銷售暨基因檢測分析服務</t>
  </si>
  <si>
    <t>帝圖</t>
  </si>
  <si>
    <t>實體藝術品拍賣藝術電商藝術廣告服務</t>
  </si>
  <si>
    <t>全宇昕</t>
  </si>
  <si>
    <t>天正國際</t>
  </si>
  <si>
    <t>電阻、電容及電感測試包裝機、電感層間耐壓測試機LED分選機、打孔機、各式機械自動化設備開發、製造及銷售</t>
  </si>
  <si>
    <t>科定</t>
  </si>
  <si>
    <t>塗裝木皮板、手刮木地板、其他木材相關產品之製造及銷售</t>
  </si>
  <si>
    <t>威健生技</t>
  </si>
  <si>
    <t>基因檢測；分子診斷生物技術服務；個人化醫療相關檢測服務生物資訊服務；多元化臨床試驗劑與儀器</t>
  </si>
  <si>
    <t>群翊</t>
  </si>
  <si>
    <t>設備及其相關自動化產品機台維修其他</t>
  </si>
  <si>
    <t>康聯生醫</t>
  </si>
  <si>
    <t>提供健康促進諮詢顧問服務，精準醫學之健康管理服務提供分子生物、基因、微生物及生命科學檢測精密儀器及試劑</t>
  </si>
  <si>
    <t>信紘科</t>
  </si>
  <si>
    <t>高科技產業製程附屬設備及廠務系統之設計、製造、安裝及銷售。</t>
  </si>
  <si>
    <t>中揚光</t>
  </si>
  <si>
    <t>模具製造、研發及買賣、數位鏡頭組裝及鏡片鍍膜</t>
  </si>
  <si>
    <t>緯穎</t>
  </si>
  <si>
    <t>資料中心產品</t>
  </si>
  <si>
    <t>復盛應用</t>
  </si>
  <si>
    <t>高爾夫球桿頭等各項金屬製品之製造加工裝配買賣業務高爾夫球具(桿、握把、頭)之裝配及買賣業務</t>
  </si>
  <si>
    <t>上櫃股-光電業產業股-IC封裝測試</t>
  </si>
  <si>
    <t>大億金茂</t>
  </si>
  <si>
    <t>鼎炫-KY</t>
  </si>
  <si>
    <t>上市股-其他概念股-中國、越南設廠、中概外銷收成股、S&amp;P台商收成指數</t>
  </si>
  <si>
    <t>今5日均價</t>
    <phoneticPr fontId="3" type="noConversion"/>
  </si>
  <si>
    <t>今20日均價</t>
    <phoneticPr fontId="3" type="noConversion"/>
  </si>
  <si>
    <t>今60日均價</t>
    <phoneticPr fontId="3" type="noConversion"/>
  </si>
  <si>
    <t>前5日均價</t>
    <phoneticPr fontId="3" type="noConversion"/>
  </si>
  <si>
    <t>前20日均價</t>
    <phoneticPr fontId="3" type="noConversion"/>
  </si>
  <si>
    <t>前60日均價</t>
    <phoneticPr fontId="3" type="noConversion"/>
  </si>
  <si>
    <t>昨5日均價</t>
    <phoneticPr fontId="3" type="noConversion"/>
  </si>
  <si>
    <t>昨20日均價</t>
    <phoneticPr fontId="3" type="noConversion"/>
  </si>
  <si>
    <t>昨60日均價</t>
    <phoneticPr fontId="3" type="noConversion"/>
  </si>
  <si>
    <t>季線位置</t>
    <phoneticPr fontId="3" type="noConversion"/>
  </si>
  <si>
    <t>月線位置</t>
    <phoneticPr fontId="3" type="noConversion"/>
  </si>
  <si>
    <t>週線位置</t>
    <phoneticPr fontId="3" type="noConversion"/>
  </si>
  <si>
    <t>買進</t>
    <phoneticPr fontId="3" type="noConversion"/>
  </si>
  <si>
    <t>5日線上1%內</t>
    <phoneticPr fontId="3" type="noConversion"/>
  </si>
  <si>
    <t>週線向上</t>
    <phoneticPr fontId="3" type="noConversion"/>
  </si>
  <si>
    <t>20日線3%內</t>
    <phoneticPr fontId="3" type="noConversion"/>
  </si>
  <si>
    <t>月線向上</t>
    <phoneticPr fontId="3" type="noConversion"/>
  </si>
  <si>
    <t>季線向上</t>
    <phoneticPr fontId="3" type="noConversion"/>
  </si>
  <si>
    <t>60日線5%內</t>
    <phoneticPr fontId="3" type="noConversion"/>
  </si>
  <si>
    <t>近年殖利率</t>
    <phoneticPr fontId="3" type="noConversion"/>
  </si>
  <si>
    <t>多頭吞噬</t>
    <phoneticPr fontId="3" type="noConversion"/>
  </si>
  <si>
    <t>空頭吞噬</t>
    <phoneticPr fontId="3" type="noConversion"/>
  </si>
  <si>
    <t>晨星</t>
    <phoneticPr fontId="3" type="noConversion"/>
  </si>
  <si>
    <t>近日投信$</t>
    <phoneticPr fontId="3" type="noConversion"/>
  </si>
  <si>
    <t>籌碼面</t>
    <phoneticPr fontId="3" type="noConversion"/>
  </si>
  <si>
    <t>篩選</t>
    <phoneticPr fontId="3" type="noConversion"/>
  </si>
  <si>
    <t>法人買賣超金額(仟元)</t>
    <phoneticPr fontId="3" type="noConversion"/>
  </si>
  <si>
    <t>近月營收月增率</t>
    <phoneticPr fontId="3" type="noConversion"/>
  </si>
  <si>
    <t>5年平均股利</t>
    <phoneticPr fontId="3" type="noConversion"/>
  </si>
  <si>
    <t>5年均配利率</t>
    <phoneticPr fontId="3" type="noConversion"/>
  </si>
  <si>
    <t>配息年度</t>
    <phoneticPr fontId="3" type="noConversion"/>
  </si>
  <si>
    <t>現金股息</t>
    <phoneticPr fontId="3" type="noConversion"/>
  </si>
  <si>
    <t>股票股利</t>
    <phoneticPr fontId="3" type="noConversion"/>
  </si>
  <si>
    <t>近日外資</t>
    <phoneticPr fontId="3" type="noConversion"/>
  </si>
  <si>
    <t>近日投信</t>
    <phoneticPr fontId="3" type="noConversion"/>
  </si>
  <si>
    <t>近日自營商</t>
    <phoneticPr fontId="3" type="noConversion"/>
  </si>
  <si>
    <t>當日多空</t>
    <phoneticPr fontId="3" type="noConversion"/>
  </si>
  <si>
    <t>目前價格</t>
    <phoneticPr fontId="3" type="noConversion"/>
  </si>
  <si>
    <t>均線排列</t>
    <phoneticPr fontId="3" type="noConversion"/>
  </si>
  <si>
    <t>週線趨勢</t>
    <phoneticPr fontId="3" type="noConversion"/>
  </si>
  <si>
    <t>月線趨勢</t>
    <phoneticPr fontId="3" type="noConversion"/>
  </si>
  <si>
    <t>季線趨勢</t>
    <phoneticPr fontId="3" type="noConversion"/>
  </si>
  <si>
    <t>昨量比</t>
    <phoneticPr fontId="3" type="noConversion"/>
  </si>
  <si>
    <t>最低價漲跌幅</t>
    <phoneticPr fontId="3" type="noConversion"/>
  </si>
  <si>
    <t>5年均殖利率</t>
    <phoneticPr fontId="3" type="noConversion"/>
  </si>
  <si>
    <t>近日外資$</t>
    <phoneticPr fontId="3" type="noConversion"/>
  </si>
  <si>
    <t>產業分類</t>
    <phoneticPr fontId="3" type="noConversion"/>
  </si>
  <si>
    <t>近四季ROE成長</t>
    <phoneticPr fontId="3" type="noConversion"/>
  </si>
  <si>
    <t>近四季ROA成長</t>
    <phoneticPr fontId="3" type="noConversion"/>
  </si>
  <si>
    <t>近5年均ROE</t>
    <phoneticPr fontId="3" type="noConversion"/>
  </si>
  <si>
    <t>近5年均ROA</t>
    <phoneticPr fontId="3" type="noConversion"/>
  </si>
  <si>
    <t>近四季營益年增</t>
    <phoneticPr fontId="3" type="noConversion"/>
  </si>
  <si>
    <t>空頭母子</t>
    <phoneticPr fontId="3" type="noConversion"/>
  </si>
  <si>
    <t>一字線</t>
    <phoneticPr fontId="3" type="noConversion"/>
  </si>
  <si>
    <t>多頭母子</t>
    <phoneticPr fontId="3" type="noConversion"/>
  </si>
  <si>
    <t>夜星</t>
    <phoneticPr fontId="3" type="noConversion"/>
  </si>
  <si>
    <t>旭日東昇</t>
    <phoneticPr fontId="3" type="noConversion"/>
  </si>
  <si>
    <t>&gt;=20000</t>
  </si>
  <si>
    <t>今年累計EPS</t>
    <phoneticPr fontId="3" type="noConversion"/>
  </si>
  <si>
    <t>調整後本益比</t>
    <phoneticPr fontId="3" type="noConversion"/>
  </si>
  <si>
    <t>本益比調整</t>
    <phoneticPr fontId="3" type="noConversion"/>
  </si>
  <si>
    <t>預估EPS</t>
    <phoneticPr fontId="3" type="noConversion"/>
  </si>
  <si>
    <t>連展投控</t>
  </si>
  <si>
    <t>日Ｋ線訊號</t>
    <phoneticPr fontId="3" type="noConversion"/>
  </si>
  <si>
    <t>日KD區域</t>
    <phoneticPr fontId="3" type="noConversion"/>
  </si>
  <si>
    <t>日Ｋ訊號</t>
    <phoneticPr fontId="3" type="noConversion"/>
  </si>
  <si>
    <t>日ＫＤ方向</t>
    <phoneticPr fontId="3" type="noConversion"/>
  </si>
  <si>
    <t>9日KD方向</t>
    <phoneticPr fontId="3" type="noConversion"/>
  </si>
  <si>
    <t>日比例</t>
    <phoneticPr fontId="3" type="noConversion"/>
  </si>
  <si>
    <t>本月工作天</t>
    <phoneticPr fontId="3" type="noConversion"/>
  </si>
  <si>
    <t>上月總工作天</t>
    <phoneticPr fontId="3" type="noConversion"/>
  </si>
  <si>
    <t>代碼</t>
  </si>
  <si>
    <t>股票</t>
  </si>
  <si>
    <t>當日外+投</t>
    <phoneticPr fontId="3" type="noConversion"/>
  </si>
  <si>
    <t>日期/卷商</t>
    <phoneticPr fontId="3" type="noConversion"/>
  </si>
  <si>
    <t>主力價格</t>
    <phoneticPr fontId="3" type="noConversion"/>
  </si>
  <si>
    <t>今日價格</t>
    <phoneticPr fontId="3" type="noConversion"/>
  </si>
  <si>
    <t>投信鎖碼</t>
    <phoneticPr fontId="3" type="noConversion"/>
  </si>
  <si>
    <t>可轉換公司債</t>
    <phoneticPr fontId="3" type="noConversion"/>
  </si>
  <si>
    <t>前週開盤價</t>
    <phoneticPr fontId="3" type="noConversion"/>
  </si>
  <si>
    <t>前週最高價</t>
    <phoneticPr fontId="3" type="noConversion"/>
  </si>
  <si>
    <t>前週最低價</t>
    <phoneticPr fontId="3" type="noConversion"/>
  </si>
  <si>
    <t>前週收盤價</t>
    <phoneticPr fontId="3" type="noConversion"/>
  </si>
  <si>
    <t>上週開盤價</t>
    <phoneticPr fontId="3" type="noConversion"/>
  </si>
  <si>
    <t>上週最高價</t>
    <phoneticPr fontId="3" type="noConversion"/>
  </si>
  <si>
    <t>上週最低價</t>
    <phoneticPr fontId="3" type="noConversion"/>
  </si>
  <si>
    <t>上週收盤價</t>
    <phoneticPr fontId="3" type="noConversion"/>
  </si>
  <si>
    <t>本週開盤價</t>
    <phoneticPr fontId="3" type="noConversion"/>
  </si>
  <si>
    <t>本週最高價</t>
    <phoneticPr fontId="3" type="noConversion"/>
  </si>
  <si>
    <t>本週最低價</t>
    <phoneticPr fontId="3" type="noConversion"/>
  </si>
  <si>
    <t>本週收盤價</t>
    <phoneticPr fontId="3" type="noConversion"/>
  </si>
  <si>
    <t>本週累計量</t>
    <phoneticPr fontId="3" type="noConversion"/>
  </si>
  <si>
    <t>上週收量</t>
    <phoneticPr fontId="3" type="noConversion"/>
  </si>
  <si>
    <t>上週9週K</t>
    <phoneticPr fontId="3" type="noConversion"/>
  </si>
  <si>
    <t>上週9週D</t>
    <phoneticPr fontId="3" type="noConversion"/>
  </si>
  <si>
    <t>本週9週K</t>
    <phoneticPr fontId="3" type="noConversion"/>
  </si>
  <si>
    <t>本週9週D</t>
    <phoneticPr fontId="3" type="noConversion"/>
  </si>
  <si>
    <t>週Ｋ線訊號</t>
    <phoneticPr fontId="3" type="noConversion"/>
  </si>
  <si>
    <t>9週KD方向</t>
    <phoneticPr fontId="3" type="noConversion"/>
  </si>
  <si>
    <t>週KD區域</t>
    <phoneticPr fontId="3" type="noConversion"/>
  </si>
  <si>
    <t>前週量比</t>
    <phoneticPr fontId="3" type="noConversion"/>
  </si>
  <si>
    <t>上週量比</t>
    <phoneticPr fontId="3" type="noConversion"/>
  </si>
  <si>
    <t>週ＫＤ方向</t>
    <phoneticPr fontId="3" type="noConversion"/>
  </si>
  <si>
    <t>月Ｋ線訊號</t>
    <phoneticPr fontId="3" type="noConversion"/>
  </si>
  <si>
    <t>9月KD方向</t>
    <phoneticPr fontId="3" type="noConversion"/>
  </si>
  <si>
    <t>月KD區域</t>
    <phoneticPr fontId="3" type="noConversion"/>
  </si>
  <si>
    <t>前月量比</t>
    <phoneticPr fontId="3" type="noConversion"/>
  </si>
  <si>
    <t>月ＫＤ方向</t>
    <phoneticPr fontId="3" type="noConversion"/>
  </si>
  <si>
    <t>上月量比</t>
    <phoneticPr fontId="3" type="noConversion"/>
  </si>
  <si>
    <t>本月9月D</t>
    <phoneticPr fontId="3" type="noConversion"/>
  </si>
  <si>
    <t>本月9月K</t>
    <phoneticPr fontId="3" type="noConversion"/>
  </si>
  <si>
    <t>上月9月D</t>
    <phoneticPr fontId="3" type="noConversion"/>
  </si>
  <si>
    <t>上月9月K</t>
    <phoneticPr fontId="3" type="noConversion"/>
  </si>
  <si>
    <t>上月收量</t>
    <phoneticPr fontId="3" type="noConversion"/>
  </si>
  <si>
    <t>本月累計量</t>
    <phoneticPr fontId="3" type="noConversion"/>
  </si>
  <si>
    <t>本月收盤價</t>
    <phoneticPr fontId="3" type="noConversion"/>
  </si>
  <si>
    <t>本月最低價</t>
    <phoneticPr fontId="3" type="noConversion"/>
  </si>
  <si>
    <t>本月最高價</t>
    <phoneticPr fontId="3" type="noConversion"/>
  </si>
  <si>
    <t>本月開盤價</t>
    <phoneticPr fontId="3" type="noConversion"/>
  </si>
  <si>
    <t>上月收盤價</t>
    <phoneticPr fontId="3" type="noConversion"/>
  </si>
  <si>
    <t>上月最低價</t>
    <phoneticPr fontId="3" type="noConversion"/>
  </si>
  <si>
    <t>上月最高價</t>
    <phoneticPr fontId="3" type="noConversion"/>
  </si>
  <si>
    <t>上月開盤價</t>
    <phoneticPr fontId="3" type="noConversion"/>
  </si>
  <si>
    <t>前月收盤價</t>
    <phoneticPr fontId="3" type="noConversion"/>
  </si>
  <si>
    <t>前月最低價</t>
    <phoneticPr fontId="3" type="noConversion"/>
  </si>
  <si>
    <t>前月最高價</t>
    <phoneticPr fontId="3" type="noConversion"/>
  </si>
  <si>
    <t>前月開盤價</t>
    <phoneticPr fontId="3" type="noConversion"/>
  </si>
  <si>
    <t>http://www.yobond.com.tw/Form/pub/</t>
    <phoneticPr fontId="3" type="noConversion"/>
  </si>
  <si>
    <t>除息日程</t>
  </si>
  <si>
    <t>除權日程</t>
  </si>
  <si>
    <t>長科*</t>
  </si>
  <si>
    <t>綠電</t>
  </si>
  <si>
    <t>5日外資</t>
    <phoneticPr fontId="3" type="noConversion"/>
  </si>
  <si>
    <t>5日投信</t>
    <phoneticPr fontId="3" type="noConversion"/>
  </si>
  <si>
    <t>5日自營商</t>
    <phoneticPr fontId="3" type="noConversion"/>
  </si>
  <si>
    <t>5日外資$</t>
    <phoneticPr fontId="3" type="noConversion"/>
  </si>
  <si>
    <t>5日投信$</t>
    <phoneticPr fontId="3" type="noConversion"/>
  </si>
  <si>
    <t>合理價差</t>
    <phoneticPr fontId="3" type="noConversion"/>
  </si>
  <si>
    <t>佈局價差</t>
    <phoneticPr fontId="3" type="noConversion"/>
  </si>
  <si>
    <r>
      <rPr>
        <sz val="14"/>
        <rFont val="Heiti TC Light"/>
        <family val="1"/>
      </rPr>
      <t>輸入股票代號</t>
    </r>
    <phoneticPr fontId="3" type="noConversion"/>
  </si>
  <si>
    <r>
      <rPr>
        <sz val="14"/>
        <rFont val="Heiti TC Light"/>
        <family val="1"/>
      </rPr>
      <t>股票名稱</t>
    </r>
    <phoneticPr fontId="3" type="noConversion"/>
  </si>
  <si>
    <r>
      <rPr>
        <sz val="14"/>
        <rFont val="Heiti TC Light"/>
        <family val="1"/>
      </rPr>
      <t>個</t>
    </r>
    <r>
      <rPr>
        <sz val="14"/>
        <rFont val="Arial"/>
        <family val="2"/>
      </rPr>
      <t xml:space="preserve"> </t>
    </r>
    <r>
      <rPr>
        <sz val="14"/>
        <rFont val="Heiti TC Light"/>
        <family val="1"/>
      </rPr>
      <t>股</t>
    </r>
    <r>
      <rPr>
        <sz val="14"/>
        <rFont val="Arial"/>
        <family val="2"/>
      </rPr>
      <t xml:space="preserve"> </t>
    </r>
    <r>
      <rPr>
        <sz val="14"/>
        <rFont val="Heiti TC Light"/>
        <family val="1"/>
      </rPr>
      <t>分</t>
    </r>
    <r>
      <rPr>
        <sz val="14"/>
        <rFont val="Arial"/>
        <family val="2"/>
      </rPr>
      <t xml:space="preserve"> </t>
    </r>
    <r>
      <rPr>
        <sz val="14"/>
        <rFont val="Heiti TC Light"/>
        <family val="1"/>
      </rPr>
      <t>類</t>
    </r>
    <phoneticPr fontId="3" type="noConversion"/>
  </si>
  <si>
    <r>
      <rPr>
        <sz val="14"/>
        <rFont val="Heiti TC Light"/>
        <family val="1"/>
      </rPr>
      <t>經</t>
    </r>
    <r>
      <rPr>
        <sz val="14"/>
        <rFont val="Arial"/>
        <family val="2"/>
      </rPr>
      <t xml:space="preserve"> </t>
    </r>
    <r>
      <rPr>
        <sz val="14"/>
        <rFont val="Heiti TC Light"/>
        <family val="1"/>
      </rPr>
      <t>營</t>
    </r>
    <r>
      <rPr>
        <sz val="14"/>
        <rFont val="Arial"/>
        <family val="2"/>
      </rPr>
      <t xml:space="preserve"> </t>
    </r>
    <r>
      <rPr>
        <sz val="14"/>
        <rFont val="Heiti TC Light"/>
        <family val="1"/>
      </rPr>
      <t>業</t>
    </r>
    <r>
      <rPr>
        <sz val="14"/>
        <rFont val="Arial"/>
        <family val="2"/>
      </rPr>
      <t xml:space="preserve"> </t>
    </r>
    <r>
      <rPr>
        <sz val="14"/>
        <rFont val="Heiti TC Light"/>
        <family val="1"/>
      </rPr>
      <t>務</t>
    </r>
    <phoneticPr fontId="3" type="noConversion"/>
  </si>
  <si>
    <r>
      <rPr>
        <sz val="14"/>
        <color theme="1"/>
        <rFont val="PMingLiU"/>
        <family val="1"/>
        <charset val="136"/>
      </rPr>
      <t>低本益比</t>
    </r>
    <r>
      <rPr>
        <sz val="14"/>
        <color theme="1"/>
        <rFont val="黑體-繁 細體"/>
        <charset val="136"/>
      </rPr>
      <t>價</t>
    </r>
    <phoneticPr fontId="3" type="noConversion"/>
  </si>
  <si>
    <r>
      <rPr>
        <sz val="14"/>
        <color theme="1"/>
        <rFont val="PMingLiU"/>
        <family val="1"/>
        <charset val="136"/>
      </rPr>
      <t>高本益比</t>
    </r>
    <r>
      <rPr>
        <sz val="14"/>
        <color theme="1"/>
        <rFont val="黑體-繁 細體"/>
        <charset val="136"/>
      </rPr>
      <t>價</t>
    </r>
    <phoneticPr fontId="3" type="noConversion"/>
  </si>
  <si>
    <r>
      <rPr>
        <sz val="14"/>
        <rFont val="PMingLiU"/>
        <family val="1"/>
        <charset val="136"/>
      </rPr>
      <t>五年均股息</t>
    </r>
    <phoneticPr fontId="3" type="noConversion"/>
  </si>
  <si>
    <r>
      <rPr>
        <sz val="14"/>
        <rFont val="Heiti TC Light"/>
        <family val="1"/>
      </rPr>
      <t>五年均殖利率</t>
    </r>
    <phoneticPr fontId="3" type="noConversion"/>
  </si>
  <si>
    <r>
      <rPr>
        <sz val="14"/>
        <rFont val="Heiti TC Light"/>
        <family val="1"/>
      </rPr>
      <t>預估</t>
    </r>
    <r>
      <rPr>
        <sz val="14"/>
        <rFont val="Arial"/>
        <family val="2"/>
      </rPr>
      <t>EPS</t>
    </r>
    <phoneticPr fontId="3" type="noConversion"/>
  </si>
  <si>
    <r>
      <rPr>
        <sz val="14"/>
        <rFont val="Heiti TC Light"/>
        <family val="1"/>
      </rPr>
      <t>最近四季</t>
    </r>
    <r>
      <rPr>
        <sz val="14"/>
        <rFont val="Arial"/>
        <family val="2"/>
      </rPr>
      <t>EPS</t>
    </r>
    <phoneticPr fontId="3" type="noConversion"/>
  </si>
  <si>
    <r>
      <rPr>
        <sz val="14"/>
        <rFont val="Heiti TC Light"/>
        <family val="1"/>
      </rPr>
      <t>今年累計</t>
    </r>
    <r>
      <rPr>
        <sz val="14"/>
        <rFont val="Arial"/>
        <family val="2"/>
      </rPr>
      <t>EPS</t>
    </r>
    <phoneticPr fontId="3" type="noConversion"/>
  </si>
  <si>
    <r>
      <rPr>
        <sz val="14"/>
        <rFont val="Heiti TC Light"/>
        <family val="1"/>
      </rPr>
      <t>本益比</t>
    </r>
    <phoneticPr fontId="3" type="noConversion"/>
  </si>
  <si>
    <r>
      <rPr>
        <sz val="14"/>
        <rFont val="Heiti TC Light"/>
        <family val="1"/>
      </rPr>
      <t>近五年均</t>
    </r>
    <r>
      <rPr>
        <sz val="14"/>
        <rFont val="Arial"/>
        <family val="2"/>
      </rPr>
      <t>ROE</t>
    </r>
    <phoneticPr fontId="3" type="noConversion"/>
  </si>
  <si>
    <r>
      <rPr>
        <sz val="14"/>
        <rFont val="Heiti TC Light"/>
        <family val="1"/>
      </rPr>
      <t>近四季</t>
    </r>
    <r>
      <rPr>
        <sz val="14"/>
        <rFont val="Arial"/>
        <family val="2"/>
      </rPr>
      <t>ROE</t>
    </r>
    <r>
      <rPr>
        <sz val="14"/>
        <rFont val="Heiti TC Light"/>
        <family val="1"/>
      </rPr>
      <t>成長</t>
    </r>
    <phoneticPr fontId="3" type="noConversion"/>
  </si>
  <si>
    <r>
      <rPr>
        <sz val="14"/>
        <rFont val="Heiti TC Light"/>
        <family val="1"/>
      </rPr>
      <t>近五年均</t>
    </r>
    <r>
      <rPr>
        <sz val="14"/>
        <rFont val="Arial"/>
        <family val="2"/>
      </rPr>
      <t>ROA</t>
    </r>
    <phoneticPr fontId="3" type="noConversion"/>
  </si>
  <si>
    <r>
      <rPr>
        <sz val="14"/>
        <rFont val="Heiti TC Light"/>
        <family val="1"/>
      </rPr>
      <t>近四季</t>
    </r>
    <r>
      <rPr>
        <sz val="14"/>
        <rFont val="Arial"/>
        <family val="2"/>
      </rPr>
      <t>ROA</t>
    </r>
    <r>
      <rPr>
        <sz val="14"/>
        <rFont val="Heiti TC Light"/>
        <family val="1"/>
      </rPr>
      <t>成長</t>
    </r>
    <phoneticPr fontId="3" type="noConversion"/>
  </si>
  <si>
    <r>
      <rPr>
        <sz val="14"/>
        <color theme="1"/>
        <rFont val="Heiti TC Light"/>
        <family val="1"/>
      </rPr>
      <t>月營收月增率</t>
    </r>
    <phoneticPr fontId="3" type="noConversion"/>
  </si>
  <si>
    <r>
      <t>EPS</t>
    </r>
    <r>
      <rPr>
        <sz val="14"/>
        <color theme="1"/>
        <rFont val="Heiti TC Light"/>
        <family val="1"/>
      </rPr>
      <t>季增率</t>
    </r>
    <phoneticPr fontId="3" type="noConversion"/>
  </si>
  <si>
    <r>
      <rPr>
        <sz val="14"/>
        <color theme="1"/>
        <rFont val="Heiti TC Light"/>
        <family val="1"/>
      </rPr>
      <t>月營收年增率</t>
    </r>
    <phoneticPr fontId="3" type="noConversion"/>
  </si>
  <si>
    <r>
      <t>EPS</t>
    </r>
    <r>
      <rPr>
        <sz val="14"/>
        <color theme="1"/>
        <rFont val="Heiti TC Light"/>
        <family val="1"/>
      </rPr>
      <t>年增率</t>
    </r>
    <phoneticPr fontId="3" type="noConversion"/>
  </si>
  <si>
    <r>
      <rPr>
        <sz val="14"/>
        <color theme="1"/>
        <rFont val="Heiti TC Light"/>
        <family val="1"/>
      </rPr>
      <t>季營收季增率</t>
    </r>
    <phoneticPr fontId="3" type="noConversion"/>
  </si>
  <si>
    <r>
      <t>EPS</t>
    </r>
    <r>
      <rPr>
        <sz val="14"/>
        <color theme="1"/>
        <rFont val="Heiti TC Light"/>
        <family val="1"/>
      </rPr>
      <t>累計年增率</t>
    </r>
    <phoneticPr fontId="3" type="noConversion"/>
  </si>
  <si>
    <r>
      <rPr>
        <sz val="14"/>
        <color theme="1"/>
        <rFont val="Heiti TC Light"/>
        <family val="1"/>
      </rPr>
      <t>季營收年增率</t>
    </r>
    <phoneticPr fontId="3" type="noConversion"/>
  </si>
  <si>
    <r>
      <rPr>
        <sz val="14"/>
        <rFont val="Heiti TC Light"/>
        <family val="1"/>
      </rPr>
      <t>營收成長積分</t>
    </r>
    <phoneticPr fontId="3" type="noConversion"/>
  </si>
  <si>
    <r>
      <rPr>
        <sz val="14"/>
        <rFont val="Heiti TC Light"/>
        <family val="1"/>
      </rPr>
      <t>綜合成長積分</t>
    </r>
    <phoneticPr fontId="3" type="noConversion"/>
  </si>
  <si>
    <r>
      <rPr>
        <sz val="14"/>
        <color theme="1"/>
        <rFont val="Heiti TC Light"/>
        <family val="1"/>
      </rPr>
      <t>營收累計年增率</t>
    </r>
    <phoneticPr fontId="3" type="noConversion"/>
  </si>
  <si>
    <r>
      <rPr>
        <sz val="14"/>
        <color theme="1"/>
        <rFont val="Heiti TC Light"/>
        <family val="1"/>
      </rPr>
      <t>毛利季增率</t>
    </r>
    <phoneticPr fontId="3" type="noConversion"/>
  </si>
  <si>
    <r>
      <rPr>
        <sz val="14"/>
        <color theme="1"/>
        <rFont val="Heiti TC Light"/>
        <family val="1"/>
      </rPr>
      <t>毛利年增率</t>
    </r>
    <phoneticPr fontId="3" type="noConversion"/>
  </si>
  <si>
    <r>
      <rPr>
        <sz val="14"/>
        <color theme="1"/>
        <rFont val="Heiti TC Light"/>
        <family val="1"/>
      </rPr>
      <t>近四季毛利年增</t>
    </r>
  </si>
  <si>
    <r>
      <rPr>
        <sz val="14"/>
        <rFont val="Heiti TC Light"/>
        <family val="1"/>
      </rPr>
      <t>獲利成長積分</t>
    </r>
    <phoneticPr fontId="3" type="noConversion"/>
  </si>
  <si>
    <r>
      <rPr>
        <sz val="14"/>
        <color theme="1"/>
        <rFont val="Heiti TC Light"/>
        <family val="1"/>
      </rPr>
      <t>營益季增率</t>
    </r>
    <phoneticPr fontId="3" type="noConversion"/>
  </si>
  <si>
    <r>
      <rPr>
        <sz val="14"/>
        <color theme="1"/>
        <rFont val="Heiti TC Light"/>
        <family val="1"/>
      </rPr>
      <t>營益年增率</t>
    </r>
    <phoneticPr fontId="3" type="noConversion"/>
  </si>
  <si>
    <r>
      <rPr>
        <sz val="14"/>
        <color theme="1"/>
        <rFont val="Heiti TC Light"/>
        <family val="1"/>
      </rPr>
      <t>近四季營益年增</t>
    </r>
  </si>
  <si>
    <t>外資</t>
    <phoneticPr fontId="3" type="noConversion"/>
  </si>
  <si>
    <t>投信</t>
    <phoneticPr fontId="3" type="noConversion"/>
  </si>
  <si>
    <t>自營商</t>
    <phoneticPr fontId="3" type="noConversion"/>
  </si>
  <si>
    <t>9週KD</t>
    <phoneticPr fontId="3" type="noConversion"/>
  </si>
  <si>
    <r>
      <t>9</t>
    </r>
    <r>
      <rPr>
        <sz val="14"/>
        <rFont val="PMingLiU"/>
        <family val="1"/>
        <charset val="136"/>
      </rPr>
      <t>日</t>
    </r>
    <r>
      <rPr>
        <sz val="14"/>
        <rFont val="Arial"/>
        <family val="2"/>
      </rPr>
      <t>KD</t>
    </r>
    <phoneticPr fontId="3" type="noConversion"/>
  </si>
  <si>
    <t>外投當日買超</t>
    <phoneticPr fontId="3" type="noConversion"/>
  </si>
  <si>
    <t>外投5日買超</t>
    <phoneticPr fontId="3" type="noConversion"/>
  </si>
  <si>
    <t>波段高低</t>
    <phoneticPr fontId="3" type="noConversion"/>
  </si>
  <si>
    <t>成交值</t>
    <phoneticPr fontId="3" type="noConversion"/>
  </si>
  <si>
    <t>前日</t>
    <phoneticPr fontId="3" type="noConversion"/>
  </si>
  <si>
    <t>昨日</t>
    <phoneticPr fontId="3" type="noConversion"/>
  </si>
  <si>
    <t>今日</t>
    <phoneticPr fontId="3" type="noConversion"/>
  </si>
  <si>
    <t>F2&gt;C2</t>
    <phoneticPr fontId="3" type="noConversion"/>
  </si>
  <si>
    <t>J2&gt;G2</t>
    <phoneticPr fontId="3" type="noConversion"/>
  </si>
  <si>
    <t>N2&gt;K2</t>
    <phoneticPr fontId="3" type="noConversion"/>
  </si>
  <si>
    <t>F2&lt;C2</t>
    <phoneticPr fontId="3" type="noConversion"/>
  </si>
  <si>
    <t>J2&lt;G2</t>
    <phoneticPr fontId="3" type="noConversion"/>
  </si>
  <si>
    <t>N2&lt;K2</t>
    <phoneticPr fontId="3" type="noConversion"/>
  </si>
  <si>
    <t>ABS(C2-F2)/Min(C2,F2)</t>
    <phoneticPr fontId="3" type="noConversion"/>
  </si>
  <si>
    <t>ABS(G2-J2)/Min(G2,J2)</t>
    <phoneticPr fontId="3" type="noConversion"/>
  </si>
  <si>
    <t>ABS(K2-N2)/MIN(K2,N2)</t>
    <phoneticPr fontId="3" type="noConversion"/>
  </si>
  <si>
    <t>C</t>
    <phoneticPr fontId="3" type="noConversion"/>
  </si>
  <si>
    <t>D</t>
    <phoneticPr fontId="3" type="noConversion"/>
  </si>
  <si>
    <t>E</t>
    <phoneticPr fontId="3" type="noConversion"/>
  </si>
  <si>
    <t>F</t>
    <phoneticPr fontId="3" type="noConversion"/>
  </si>
  <si>
    <t>G</t>
    <phoneticPr fontId="3" type="noConversion"/>
  </si>
  <si>
    <t>H</t>
    <phoneticPr fontId="3" type="noConversion"/>
  </si>
  <si>
    <t>I</t>
    <phoneticPr fontId="3" type="noConversion"/>
  </si>
  <si>
    <t>J</t>
    <phoneticPr fontId="3" type="noConversion"/>
  </si>
  <si>
    <t>K</t>
    <phoneticPr fontId="3" type="noConversion"/>
  </si>
  <si>
    <t>L</t>
    <phoneticPr fontId="3" type="noConversion"/>
  </si>
  <si>
    <t>M</t>
    <phoneticPr fontId="3" type="noConversion"/>
  </si>
  <si>
    <t>N</t>
    <phoneticPr fontId="3" type="noConversion"/>
  </si>
  <si>
    <t>開</t>
    <phoneticPr fontId="3" type="noConversion"/>
  </si>
  <si>
    <t>高</t>
    <phoneticPr fontId="3" type="noConversion"/>
  </si>
  <si>
    <t>低</t>
    <phoneticPr fontId="3" type="noConversion"/>
  </si>
  <si>
    <t>收</t>
    <phoneticPr fontId="3" type="noConversion"/>
  </si>
  <si>
    <t>(D2-Max(C2,F2))/(D2-E2)</t>
    <phoneticPr fontId="3" type="noConversion"/>
  </si>
  <si>
    <t>(L2-Max(K2,N2))/(L2-M2)</t>
    <phoneticPr fontId="3" type="noConversion"/>
  </si>
  <si>
    <t>(Min(C2,F2)-E2)/(D2-E2)</t>
    <phoneticPr fontId="3" type="noConversion"/>
  </si>
  <si>
    <t>(Min(G2,J2)-I2)/(H2-I2)</t>
    <phoneticPr fontId="3" type="noConversion"/>
  </si>
  <si>
    <t>(Min(K2,N2)-M2)/(L2-M2)</t>
    <phoneticPr fontId="3" type="noConversion"/>
  </si>
  <si>
    <t>試算</t>
    <phoneticPr fontId="3" type="noConversion"/>
  </si>
  <si>
    <t>判斷項目：</t>
    <phoneticPr fontId="3" type="noConversion"/>
  </si>
  <si>
    <t>黑Ｋ棒</t>
    <phoneticPr fontId="3" type="noConversion"/>
  </si>
  <si>
    <t>IF(C2=F2,"一字線",IF(F2&gt;C2,"紅K","黑K"))</t>
    <phoneticPr fontId="3" type="noConversion"/>
  </si>
  <si>
    <t>前日Ｋ棒</t>
    <phoneticPr fontId="3" type="noConversion"/>
  </si>
  <si>
    <t>昨日Ｋ棒</t>
    <phoneticPr fontId="3" type="noConversion"/>
  </si>
  <si>
    <t>今日Ｋ棒</t>
    <phoneticPr fontId="3" type="noConversion"/>
  </si>
  <si>
    <t>紅K棒</t>
    <phoneticPr fontId="3" type="noConversion"/>
  </si>
  <si>
    <t>整合：</t>
    <phoneticPr fontId="3" type="noConversion"/>
  </si>
  <si>
    <t>前月Ｋ棒</t>
    <phoneticPr fontId="3" type="noConversion"/>
  </si>
  <si>
    <t>前週Ｋ棒</t>
    <phoneticPr fontId="3" type="noConversion"/>
  </si>
  <si>
    <t>上週Ｋ棒</t>
    <phoneticPr fontId="3" type="noConversion"/>
  </si>
  <si>
    <t>本週Ｋ棒</t>
    <phoneticPr fontId="3" type="noConversion"/>
  </si>
  <si>
    <t>上月Ｋ棒</t>
    <phoneticPr fontId="3" type="noConversion"/>
  </si>
  <si>
    <t>本月Ｋ棒</t>
    <phoneticPr fontId="3" type="noConversion"/>
  </si>
  <si>
    <t>(D2-E2)/E2</t>
    <phoneticPr fontId="3" type="noConversion"/>
  </si>
  <si>
    <t>(H2-I2)/I2</t>
    <phoneticPr fontId="3" type="noConversion"/>
  </si>
  <si>
    <t>(L2-M2)/M2</t>
    <phoneticPr fontId="3" type="noConversion"/>
  </si>
  <si>
    <t>ABS(C2-F2)/(D2-E2)</t>
    <phoneticPr fontId="3" type="noConversion"/>
  </si>
  <si>
    <t>ABS(G2-J2)/(H2-I2)</t>
    <phoneticPr fontId="3" type="noConversion"/>
  </si>
  <si>
    <t>ABS(K2-N2)/(L2-M2)</t>
    <phoneticPr fontId="3" type="noConversion"/>
  </si>
  <si>
    <t>跌勢下阻</t>
    <phoneticPr fontId="3" type="noConversion"/>
  </si>
  <si>
    <t>漲勢吊首</t>
    <phoneticPr fontId="3" type="noConversion"/>
  </si>
  <si>
    <t>週Ｋ/月Ｋ用程式</t>
    <phoneticPr fontId="3" type="noConversion"/>
  </si>
  <si>
    <t>日Ｋ用程式</t>
    <phoneticPr fontId="3" type="noConversion"/>
  </si>
  <si>
    <t>大小含影線:</t>
    <phoneticPr fontId="3" type="noConversion"/>
  </si>
  <si>
    <t>IF((D2-E2)/E2&lt;0.1%,"含影一字K", IF((D2-E2)/E2&lt;0.5%,"含影微/槌K", IF((D2-E2)/E2&lt;1.5%,"含影小K", IF((D2-E2)/E2&lt;3.5%,"含影中K","含影大K"))))</t>
    <phoneticPr fontId="3" type="noConversion"/>
  </si>
  <si>
    <t>IF(ABS(C2-F2)/MIN(C2,F2)&lt;0.1%,"不含影一字K", IF(ABS(C2-F2)/MIN(C2,F2)&lt;0.5%,"不含影微/槌K", IF(ABS(C2-F2)/MIN(C2,F2)&lt;1.5%,"不含影小K", IF(ABS(C2-F2)/MIN(C2,F2)&lt;3.5%,"不含影中K","不含影大K"))))</t>
    <phoneticPr fontId="3" type="noConversion"/>
  </si>
  <si>
    <t>IF(AND(OR(C2=F2, AND(D2=MAX(C2,F2),E2=MIN(C2,F2))),OR(ABS(C2-F2)/Min(C2,F2)&lt;0.1%, ABS(C2-F2)/Min(C2,F2)&lt;0.5%)), IF((D2-E2)/E2&lt;0.1%,”含影一字K”, IF((D2-E2)/E2&lt;0.5%,”含影微/槌K”, IF((D2-E2)/E2&lt;1.5%,”含影小K”, IF((D2-E2)/E2&lt;3.5%,”含影中K”,”含影大K”)))), IF(ABS(C2-F2)/Min(C2,F2)&lt;0.1%,”不含影一字K”, IF(ABS(C2-F2)/Min(C2,F2)&lt;0.5%,”不含影微/槌K”, IF(ABS(C2-F2)/Min(C2,F2)&lt;1.5%,”不含影小K”, IF(ABS(C2-F2)/Min(C2,F2)&lt;3.5%,”不含影中K”,”不含影大K”)))))</t>
    <phoneticPr fontId="3" type="noConversion"/>
  </si>
  <si>
    <t>大小不含影線:</t>
    <phoneticPr fontId="3" type="noConversion"/>
  </si>
  <si>
    <t>Ｋ棒大小判斷式(含影+不含影):</t>
    <phoneticPr fontId="3" type="noConversion"/>
  </si>
  <si>
    <t>一/十字或紅黑Ｋ棒判斷式:</t>
    <phoneticPr fontId="3" type="noConversion"/>
  </si>
  <si>
    <t>IF(AND(D2=MAX(C2,F2),E2=MIN(C2,F2)),"無影線", IF(F2=D2,"頂棒", IF(F2=E2,"底棒", IF(F2 &gt;= (D2-((D2-E2)*37.5%)),"上棒", IF(F2 &lt;= (E2+((D2-E2)*37.5%)),"下棒","中棒")))))</t>
    <phoneticPr fontId="3" type="noConversion"/>
  </si>
  <si>
    <t>Ｋ棒位置判斷式:</t>
    <phoneticPr fontId="3" type="noConversion"/>
  </si>
  <si>
    <t>跳空上漲(日Ｋ)</t>
    <phoneticPr fontId="3" type="noConversion"/>
  </si>
  <si>
    <t>跳空下跌(日Ｋ)</t>
    <phoneticPr fontId="3" type="noConversion"/>
  </si>
  <si>
    <t>紅Ｋ破均(週/月)</t>
    <phoneticPr fontId="3" type="noConversion"/>
  </si>
  <si>
    <t>黑Ｋ破均(週/月)</t>
    <phoneticPr fontId="3" type="noConversion"/>
  </si>
  <si>
    <t>夜幕低垂</t>
    <phoneticPr fontId="3" type="noConversion"/>
  </si>
  <si>
    <t>多頭貫穿</t>
    <phoneticPr fontId="3" type="noConversion"/>
  </si>
  <si>
    <t>空頭貫穿</t>
    <phoneticPr fontId="3" type="noConversion"/>
  </si>
  <si>
    <t>日Ｋ</t>
    <phoneticPr fontId="3" type="noConversion"/>
  </si>
  <si>
    <t>週Ｋ</t>
    <phoneticPr fontId="3" type="noConversion"/>
  </si>
  <si>
    <t>月Ｋ</t>
    <phoneticPr fontId="3" type="noConversion"/>
  </si>
  <si>
    <t>多空訊號篩選</t>
    <phoneticPr fontId="3" type="noConversion"/>
  </si>
  <si>
    <r>
      <t>微陰線和極陽線的波動範圍在</t>
    </r>
    <r>
      <rPr>
        <sz val="12"/>
        <color rgb="FF000000"/>
        <rFont val="Calibri"/>
        <family val="2"/>
      </rPr>
      <t xml:space="preserve"> 1.5%</t>
    </r>
    <r>
      <rPr>
        <sz val="12"/>
        <color rgb="FF000000"/>
        <rFont val="新細明體"/>
        <family val="1"/>
        <charset val="136"/>
      </rPr>
      <t>左右；</t>
    </r>
    <phoneticPr fontId="3" type="noConversion"/>
  </si>
  <si>
    <t>上影線％</t>
    <phoneticPr fontId="3" type="noConversion"/>
  </si>
  <si>
    <t>下影線%</t>
    <phoneticPr fontId="3" type="noConversion"/>
  </si>
  <si>
    <t>多空勢力</t>
    <phoneticPr fontId="3" type="noConversion"/>
  </si>
  <si>
    <t>僅供參考，慎估投資風險，請勿轉傳</t>
    <phoneticPr fontId="3" type="noConversion"/>
  </si>
  <si>
    <t>漲跌幅</t>
    <phoneticPr fontId="3" type="noConversion"/>
  </si>
  <si>
    <t>金額</t>
    <phoneticPr fontId="3" type="noConversion"/>
  </si>
  <si>
    <t>主力狂收</t>
    <phoneticPr fontId="3" type="noConversion"/>
  </si>
  <si>
    <t>狂收</t>
    <phoneticPr fontId="3" type="noConversion"/>
  </si>
  <si>
    <t>秘買</t>
    <phoneticPr fontId="3" type="noConversion"/>
  </si>
  <si>
    <t>同買</t>
    <phoneticPr fontId="3" type="noConversion"/>
  </si>
  <si>
    <t>投鎖</t>
    <phoneticPr fontId="3" type="noConversion"/>
  </si>
  <si>
    <t>主力狂收噴發</t>
  </si>
  <si>
    <t>秘密卷商買超</t>
  </si>
  <si>
    <t>法人同步買超</t>
    <phoneticPr fontId="3" type="noConversion"/>
  </si>
  <si>
    <t>投信鎖碼上漲</t>
  </si>
  <si>
    <t>綜合精選</t>
    <phoneticPr fontId="3" type="noConversion"/>
  </si>
  <si>
    <t>籌碼K精選</t>
    <phoneticPr fontId="3" type="noConversion"/>
  </si>
  <si>
    <t>噴發</t>
    <phoneticPr fontId="3" type="noConversion"/>
  </si>
  <si>
    <t>集中</t>
    <phoneticPr fontId="3" type="noConversion"/>
  </si>
  <si>
    <t>大戶</t>
    <phoneticPr fontId="3" type="noConversion"/>
  </si>
  <si>
    <t>主連</t>
    <phoneticPr fontId="3" type="noConversion"/>
  </si>
  <si>
    <t>外連</t>
    <phoneticPr fontId="3" type="noConversion"/>
  </si>
  <si>
    <t>投連</t>
    <phoneticPr fontId="3" type="noConversion"/>
  </si>
  <si>
    <t>卷異</t>
    <phoneticPr fontId="3" type="noConversion"/>
  </si>
  <si>
    <t>噴發向上</t>
    <phoneticPr fontId="3" type="noConversion"/>
  </si>
  <si>
    <t>籌碼集中</t>
    <phoneticPr fontId="3" type="noConversion"/>
  </si>
  <si>
    <t>大戶買</t>
    <phoneticPr fontId="3" type="noConversion"/>
  </si>
  <si>
    <t>主力連買</t>
    <phoneticPr fontId="3" type="noConversion"/>
  </si>
  <si>
    <t>外資連買</t>
    <phoneticPr fontId="3" type="noConversion"/>
  </si>
  <si>
    <t>投信連買</t>
    <phoneticPr fontId="3" type="noConversion"/>
  </si>
  <si>
    <t>Top1買超異常</t>
    <phoneticPr fontId="3" type="noConversion"/>
  </si>
  <si>
    <t>上市股-水泥工業集團股-遠東概念股-中國、S&amp;P台商收成指數、英國GDR、香港掛牌、內需中國收成股、基礎建設、桃園機場捷運</t>
  </si>
  <si>
    <t>上市股-食品工業概念股-香港掛牌、越南設廠</t>
  </si>
  <si>
    <t>各種飼料生產加工配製銷售進口及買賣各種禽畜電動屠宰業務及各種禽畜加工品製品銷售各種肉類加工品與調理食品生產銷售等業務</t>
  </si>
  <si>
    <t>麵粉.飼料.油脂.速食麵.冷調食品.飲料.奶粉.乳品.麵包.醬品.肉品.冰品.進口食品等之製造加工及銷售.國際貿易業.烘焙炊蒸食品製造等項目</t>
  </si>
  <si>
    <t>上市股-塑膠工業集團股-台塑概念股-高雄經貿園區、越南設廠、碳權</t>
  </si>
  <si>
    <t>上市股-塑膠工業集團股-台塑概念股-中國、S&amp;P台商收成指數、越南設廠</t>
  </si>
  <si>
    <t>上市股-汽車工業概念股-F-股票、回台掛牌、中國</t>
  </si>
  <si>
    <t>上市股-紡織纖維集團股-遠東概念股-資產、英國GDR、越南設廠、桃園航空城、TPP</t>
  </si>
  <si>
    <t>上市股-紡織纖維集團股-新光概念股-桃園航空城</t>
  </si>
  <si>
    <t>委託營造廠商興建商業大樓及國民住宅出售出租業務休閒活動場館開發</t>
  </si>
  <si>
    <t>上市股-其他產業股-零組件代理概念股-桃園航空城</t>
  </si>
  <si>
    <t>上市股-半導體業產業股-IC封裝測試概念股-資產、桃園機場捷運</t>
  </si>
  <si>
    <t>棉紡業電子商務、倉儲、物流、理貨加工委託營造廠商興建商業大樓及國民住宅出租出售</t>
  </si>
  <si>
    <t>上市股-紡織纖維集團股-佳和</t>
  </si>
  <si>
    <t>上市股-紡織纖維集團股-遠東</t>
  </si>
  <si>
    <t>上市股-電機機械集團股-仰德概念股-資產、智慧電網、中國、S&amp;P台商收成指數、越南設廠、水力資源、智慧型機器人、工業4.0</t>
  </si>
  <si>
    <t>上市股-電機機械集團股-東元電機概念股-資產、風力發電、越南設廠、油電混合車、新兆元能源、數位電視、智慧型機器人、空汙防治、桃園航空城、工業4.0</t>
  </si>
  <si>
    <t>上市股-電機機械集團股-光寶概念股-中國</t>
  </si>
  <si>
    <t>變壓器配電器材及其他統包工程</t>
  </si>
  <si>
    <t>上市股-電機機械集團股-大億概念股-中國</t>
  </si>
  <si>
    <t>上市股-電機機械集團股-裕隆概念股-中國</t>
  </si>
  <si>
    <t>上市股-電機機械集團股-恩德</t>
  </si>
  <si>
    <t>上市股-電機機械集團股-亞崴概念股-中國</t>
  </si>
  <si>
    <t>上市股-電機機械集團股-廣隆概念股-越南設廠、車用電子相關</t>
  </si>
  <si>
    <t>上櫃股-生技醫療業產業股-製藥周邊</t>
  </si>
  <si>
    <t>上市股-電機機械集團股-亞崴概念股-智慧型機器人、工業4.0</t>
  </si>
  <si>
    <t>上市股-電機機械概念股-F-股票、風力發電、回台掛牌、空汙防治、中國、中國十三五</t>
  </si>
  <si>
    <t>上市股-電機機械概念股-KY股票、回台掛牌、智慧型機器人、工業4.0、中國十三五、中國、S&amp;P台商收成指數</t>
  </si>
  <si>
    <t>上櫃股-電機機械概念股-3D列印、智慧型機器人</t>
  </si>
  <si>
    <t>上市股-電器電纜產業股-電纜業集團股-華新概念股-高雄經貿園區、微型投影機、基礎建設、光纖設備</t>
  </si>
  <si>
    <t>上市股-電器電纜產業股-電纜業概念股-越南設廠、基礎建設、光纖設備、電動車</t>
  </si>
  <si>
    <t>上市股-電器電纜產業股-電器概念股-無人機</t>
  </si>
  <si>
    <t>上市股-電器電纜概念股-F-股票、回台掛牌、空汙防治</t>
  </si>
  <si>
    <t>上市股-化學工業集團股-和桐概念股-農金、越南設廠</t>
  </si>
  <si>
    <t>上市股-化學工業集團股-和桐概念股-防疫環保</t>
  </si>
  <si>
    <t>上市股-化學工業集團股-中鋼概念股-鋰電池、電動車、電動車Tesla、無人機</t>
  </si>
  <si>
    <t>上市股-化學工業概念股-高雄經貿園區、越南設廠</t>
  </si>
  <si>
    <t>上市股-生技醫療業產業股-製藥周邊概念股-生技、鋰電池、電動車、電動車Tesla</t>
  </si>
  <si>
    <t>各種殘障用車、電動代步車及其零件製造、加工及買賣業務。</t>
  </si>
  <si>
    <t>家庭日用化學品工業類</t>
  </si>
  <si>
    <t>上櫃股-生技醫療業產業股-生化製藥</t>
  </si>
  <si>
    <t>產業股-生化製藥集團股-國產</t>
  </si>
  <si>
    <t>上市股-生技醫療業集團股-中化製藥</t>
  </si>
  <si>
    <t>上櫃股-生技醫療業產業股-生化製藥集團股-生達</t>
  </si>
  <si>
    <t>上櫃股-生技醫療業產業股-製藥周邊概念股-生技</t>
  </si>
  <si>
    <t>上櫃股-生技醫療業產業股-生化製藥集團股-訊聯概念股-嬰幼兒、3D列印</t>
  </si>
  <si>
    <t>臍帶血、間質幹細胞、成人周邊血幹細胞儲存及應用幹細胞生醫美容基因檢測</t>
  </si>
  <si>
    <t>上市股-生技醫療業集團股-亞翔</t>
  </si>
  <si>
    <t>上櫃股-生技醫療業產業股-製藥周邊概念股-中國</t>
  </si>
  <si>
    <t>保健食品國際級發酵萃取專業代工</t>
  </si>
  <si>
    <t>上櫃股-生技醫療業概念股-3D技術</t>
  </si>
  <si>
    <t>願景</t>
  </si>
  <si>
    <t>磁磚、建材及石材批發買賣</t>
  </si>
  <si>
    <t>上市股-造紙工業產業股-造紙集團股-正隆概念股-富櫃50、碳權、蘋果供應商、越南設廠</t>
  </si>
  <si>
    <t>上市股-造紙工業產業股-造紙集團股-榮成概念股-中國、內需中國收成股、電子商務及延伸</t>
  </si>
  <si>
    <t>上市股-鋼鐵工業集團股-中鋼概念股-中國、英國GDR、越南設廠、德國GDR、碳權、空汙防治、電動車、中國十三五</t>
  </si>
  <si>
    <t>上市股-鋼鐵工業概念股-中國、高雄經貿園區、基礎建設、桃園機場捷運</t>
  </si>
  <si>
    <t>上市股-鋼鐵工業集團股-春源鋼鐵概念股-中國</t>
  </si>
  <si>
    <t>上市股-鋼鐵工業概念股-中國</t>
  </si>
  <si>
    <t>上市股-鋼鐵工業集團股-中鋼概念股-中國</t>
  </si>
  <si>
    <t>上市股-鋼鐵工業概念股-基礎建設</t>
  </si>
  <si>
    <t>上櫃股-鋼鐵工業概念股-高雄經貿園區</t>
  </si>
  <si>
    <t>上櫃股-電纜電覽</t>
  </si>
  <si>
    <t>上市股-橡膠工業概念股-資產、中國、S&amp;P台商收成指數</t>
  </si>
  <si>
    <t>上市股-橡膠工業產業股-橡膠原料集團股-台泥概念股-生技、油電混合車</t>
  </si>
  <si>
    <t>上市股-橡膠工業概念股-中國、S&amp;P台商收成指數、內需中國收成股、中概外銷收成股</t>
  </si>
  <si>
    <t>上市股-汽車工業產業股-汽車業集團股-裕隆概念股-中國、內需中國收成股</t>
  </si>
  <si>
    <t>上市股-汽車工業產業股-汽車業概念股-中國、S&amp;P台商收成指數、香港掛牌、越南設廠、電動車</t>
  </si>
  <si>
    <t>上市股-航運輸產業股-運輸代理</t>
  </si>
  <si>
    <t>上市股-電機機械概念股-中國、車用電子相關</t>
  </si>
  <si>
    <t>華德動</t>
  </si>
  <si>
    <t>上市股-汽車工業概念股-F-股票、回台掛牌</t>
  </si>
  <si>
    <t>上市股-電腦及週邊設備業產業股-平面顯示器集團股-光寶概念股-Dell、富櫃50、遊戲機、網通、手機、諾基亞、宏達電、SmartTV、小米手機、蘋果供應商、PS4、XBOXOne、車用電子相關、無線充電、工業4.0</t>
  </si>
  <si>
    <t>上市股-電子零組件業產業股-電源類零組件集團股-台達電概念股-Dell、富櫃50、中國、雲端、智慧電網、iPhone6、遊戲機、網通、太陽能、鋰電池、S&amp;P台商收成指數、香港掛牌、電動車、油電混合車、新兆元能源、中概外銷收成股、3D技術、SmartTV、任天堂3DS、Android、蘋果供應商、WiiU、PS4、XBOXOne、智慧型機器人、光纖設備、電動車Tesla、無線充電、物聯網、工業4.0</t>
  </si>
  <si>
    <t>上市股-半導體業產業股-IC封裝測試集團股-日月光概念股-Intel、4GLTE、中國、遊戲機、網通、手機、S&amp;P台商收成指數、美國ADR、德國GDR、赴美掛牌、WiiU、Google眼鏡、APPLE概念、NFC近場通訊、車聯網</t>
  </si>
  <si>
    <t>從事各型積體電路之製造、組合、加工、測試及外銷</t>
  </si>
  <si>
    <t>上市股-其他電子業集團股-金仁寶概念股-車用電子相關、穿戴裝置</t>
  </si>
  <si>
    <t>上市股-電子零組件業產業股-印刷電路板概念股-富櫃50、手機、TheNewiPad、iPhone6、諾基亞、三星、Android、小米手機、蘋果供應商、iPadmini、iPad5</t>
  </si>
  <si>
    <t>上市股-通信網路業產業股-無線網路集團股-鴻海概念股-4GLTE、網通、數位電視、三網合一</t>
  </si>
  <si>
    <t>上市股-電子零組件業產業股-印刷電路板概念股-滬深B股</t>
  </si>
  <si>
    <t>上市股-其他電子業集團股-鴻海概念股-Dell、Intel、富櫃50、遊戲機、中國、雲端、手機、iPhone6、4GLTE、網通、三星、S&amp;P台商收成指數、英國GDR、香港掛牌、印度設廠、越南設廠、中概外銷收成股、USB3.0、3D技術、SmartTV、Android、小米手機、蘋果供應商、iPadmini、iTV、PS4、Google眼鏡、XBOXOne、智慧型機器人、iPad5、電動車Tesla、穿戴裝置、工業4.0</t>
  </si>
  <si>
    <t>上市股-通信網路業集團股-東元電機概念股-4GLTE、網通、新兆元通信</t>
  </si>
  <si>
    <t>上市股-半導體業產業股-IC封裝測試集團股-矽品概念股-4GLTE、中國、網通、Intel、手機、S&amp;P台商收成指數、美國ADR、赴美掛牌、Google眼鏡</t>
  </si>
  <si>
    <t>1.積體電路、電晶體、發光二極體數字顯示板、發光二極體顯示燈、液晶時鐘蕊、光電晶體、合成電路、薄膜電路、厚膜電路等製造、加工買賣業務。2.電子零組件製造業。</t>
  </si>
  <si>
    <t>上市股-電子零組件業產業股-被動元件一集團股-國巨概念股-中國、APPLE概念、手機、三星、S&amp;P台商收成指數、中概外銷收成股、Android、蘋果供應商、車用電子相關</t>
  </si>
  <si>
    <t>上市股-半導體業產業股-IC製造集團股-台積電概念股-Intel、山寨機、TheNewiPad、iPhone6、4GLTE、網通、富櫃50、手機、GoogleNexus、美國ADR、德國GDR、赴美掛牌、iTV、Google眼鏡、車聯網</t>
  </si>
  <si>
    <t>上市股-電腦及週邊設備業產業股-主機板集團股-大同概念股-富櫃50</t>
  </si>
  <si>
    <t>上市股-通信網路業集團股-友訊概念股-4GLTE、雲端、網通、印度設廠、新兆元通信、802.11n、三網合一、SmartTV</t>
  </si>
  <si>
    <t>上市股-半導體業產業股-IC製造概念股-宅經濟、遊戲機、APPLE概念、任天堂3DS、蘋果供應商、WiiU、車用電子相關</t>
  </si>
  <si>
    <t>上市股-光電業集團股-光磊概念股-車用電子相關</t>
  </si>
  <si>
    <t>上市股-通信網路業概念股-4GLTE、雲端、網通、三網合一、SmartTV、智慧型機器人、光纖設備、中國、S&amp;P台商收成指數</t>
  </si>
  <si>
    <t>上市股-電子通路業產業股-資訊通路集團股-聯華神通概念股-Intel、中國、手機、遊戲機、黑莓、宏達電、S&amp;P台商收成指數、印度設廠、內需中國收成股、中概通路、XBOXOne</t>
  </si>
  <si>
    <t>上市股-半導體業概念股-富櫃50、蘋果供應商</t>
  </si>
  <si>
    <t>上市股-電腦及週邊設備業集團股-友達概念股-印度設廠、Android</t>
  </si>
  <si>
    <t>上市股-電腦及週邊設備業產業股-PC業集團股-宏碁概念股-雲端、4GLTE、網通、Intel、印度設廠、越南設廠、3D技術、SmartTV、Android、Windows10、穿戴裝置、3D感測、AI人工智慧</t>
  </si>
  <si>
    <t>上市股-其他電子業產業股-平面顯示器集團股-鴻海概念股-富櫃50、宅經濟、手機、iPhone6、雲端、中國、遊戲機、Intel、鎂合金機殼、S&amp;P台商收成指數、中概外銷收成股、任天堂3DS、Android、小米手機、WiiU、iPadmini、PS4、iPad5、蘋果供應商</t>
  </si>
  <si>
    <t>上市股-電子零組件業產業股-印刷電路板概念股-諾基亞、車用電子相關</t>
  </si>
  <si>
    <t>上市股-電腦及週邊設備業產業股-NB系統集團股-英業達概念股-雲端、手機、小米手機、Windows8、物聯網、穿戴裝置、工業4.0</t>
  </si>
  <si>
    <t>上市股-電腦及週邊設備業產業股-主機板集團股-華碩概念股-雲端、4GLTE、網通、Intel、英國GDR、新兆元通信、USB3.0、3D技術、SmartTV、Android、Windows10、智慧型機器人、物聯網、穿戴裝置、AI人工智慧</t>
  </si>
  <si>
    <t>上市股-其他電子業集團股-所羅門概念股-中國、防疫環保、空汙防治、中國十三五</t>
  </si>
  <si>
    <t>上市股-其他電子業產業股-電子設備儀器集團股-致茂概念股-電動車、智慧型機器人、電動車Tesla、無人機、工業4.0、APPLE概念、蘋果供應商</t>
  </si>
  <si>
    <t>上市股-電腦及週邊設備業產業股-NB系統集團股-倫飛</t>
  </si>
  <si>
    <t>上市股-電子零組件業產業股-印刷電路板集團股-金鼎概念股-太陽能、手機、宏達電、越南設廠、車用電子相關</t>
  </si>
  <si>
    <t>上市股-半導體業產業股-IC封裝測試概念股-遊戲機、富櫃50、任天堂3DS、WiiU、iTV、車聯網</t>
  </si>
  <si>
    <t>上市股-電機機械產業股-資訊家電類集團股-大同概念股-智慧電網、香港掛牌、工業4.0</t>
  </si>
  <si>
    <t>上市股-其他電子業產業股-網通代理集團股-震旦概念股-中國、中概通路</t>
  </si>
  <si>
    <t>上市股-電腦及週邊設備業產業股-主機板概念股-雲端、Intel、3D技術、智慧型機器人、物聯網、VR/虛擬實境、Windows8</t>
  </si>
  <si>
    <t>上市股-半導體業產業股-IC設計集團股-瑞昱概念股-4GLTE、網通、Intel、APPLE概念、新兆元通信、802.11n、USB3.0、三網合一、SmartTV、iTV、NFC近場通訊、無線充電、VR/虛擬實境、電子商務及延伸</t>
  </si>
  <si>
    <t>上市股-電腦及週邊設備業產業股-NB系統集團股-廣達概念股-Dell、富櫃50、雲端、4GLTE、GoogleNexus、網通、Intel、手機、iPod、香港掛牌、Android、Windows8、蘋果供應商、宅經濟、穿戴裝置、工業4.0</t>
  </si>
  <si>
    <t>上市股-半導體業產業股-IC設計集團股-威盛概念股-Intel、4GLTE、網通、3D列印</t>
  </si>
  <si>
    <t>上市股-電子零組件業產業股-電池及電源模組集團股-正崴概念股-富櫃50、網通、遊戲機、中國、手機、諾基亞、Kinect、iPhone6、TheNewiPad、黑莓、宏達電、iPod、S&amp;P台商收成指數、電動車、USB3.0、SmartTV、Android、小米手機、蘋果供應商、WiiU、iPadmini、PS4、XBOXOne、電動車Tesla、iPad5、無線充電、穿戴裝置</t>
  </si>
  <si>
    <t>上市股-光電業產業股-LED發光二極體集團股-億光概念股-網通、手機、三星、LED光源、新兆元能源、微型投影機、SmartTV、空汙防治、車用電子相關</t>
  </si>
  <si>
    <t>上市股-電腦及週邊設備業產業股-工業電腦集團股-研華概念股-博奕、智慧電網、讀取辨識、3D列印、智慧型機器人、網通、NFC近場通訊、物聯網、無人機、工業4.0、中國十三五、3D感測、AI人工智慧</t>
  </si>
  <si>
    <t>上市股-半導體業產業股-IC設計集團股-凌陽概念股-3D技術</t>
  </si>
  <si>
    <t>各種電子塑膠、矽膠字鍵、鍵盤及其組裝軟性電路版及其組裝光學儀器製造業、智慧財產權業</t>
  </si>
  <si>
    <t>上市股-半導體業產業股-IC製造集團股-台塑概念股-網通、SmartTV</t>
  </si>
  <si>
    <t>上市股-光電業產業股-LCD面板集團股-友達概念股-APPLE概念、觸控面板、網通、Dell、美國ADR、數位電視、3D技術、SmartTV、赴美掛牌、蘋果供應商、iPadmini、4K2KTV</t>
  </si>
  <si>
    <t>上市股-電子零組件業概念股-電動車Tesla</t>
  </si>
  <si>
    <t>上市股-電腦及週邊設備業集團股-圓剛</t>
  </si>
  <si>
    <t>上市股-電子零組件業概念股-雲端、遊戲機、Kinect</t>
  </si>
  <si>
    <t>上市股-電子零組件業產業股-被動元件一概念股-中國、諾基亞、車用電子相關</t>
  </si>
  <si>
    <t>上市股-電子通路業產業股-資訊通路集團股-燦坤企業概念股-遊戲機、滬深B股、XBOXOne</t>
  </si>
  <si>
    <t>上市股-半導體業集團股-統一概念股-太陽能</t>
  </si>
  <si>
    <t>上市股-半導體業產業股-IC設計概念股-網通、觸控面板、RFID相關、NFC近場通訊、物聯網、電子商務及延伸、工業4.0、APPLE概念</t>
  </si>
  <si>
    <t>上市股-通信網路業概念股-手機、宏達電、網通、Android、APPLE概念、iPhone8、無線充電、穿戴裝置、中國、S&amp;P台商收成指數</t>
  </si>
  <si>
    <t>上市股-電子零組件業產業股-光碟片</t>
  </si>
  <si>
    <t>上市股-光電業產業股-LED發光二極體集團股-億光概念股-網通、APPLE概念、LED光源、新兆元能源、SmartTV、iTV、空汙防治、車用電子相關</t>
  </si>
  <si>
    <t>上市股-半導體業產業股-IC封裝測試集團股-矽品概念股-山寨機、網通、NFC近場通訊、手機、華為</t>
  </si>
  <si>
    <t>上市股-半導體業產業股-IC設計集團股-聯發科概念股-山寨機、手機、4GLTE、中國、網通、APPLE概念、新兆元通信、內需中國收成股、3D技術、小米手機、iTV、NFC近場通訊、無線充電、無人機、VR/虛擬實境、電子商務及延伸、iPhone8、蘋果供應商、3D感測、AI人工智慧、OPPO</t>
  </si>
  <si>
    <t>上市股-通信網路業概念股-4GLTE、iPhone6、網通、富櫃50、3D列印、光纖設備</t>
  </si>
  <si>
    <t>上市股-電子零組件業產業股-被動元件一集團股-國巨概念股-網通、無線充電</t>
  </si>
  <si>
    <t>上市股-電子零組件業產業股-電源類零組件概念股-手機、三星、黑莓、宏達電</t>
  </si>
  <si>
    <t>上市股-電子通路業產業股-零組件代理概念股-中國、中概外銷收成股、富櫃50、iPhone6</t>
  </si>
  <si>
    <t>上市股-電子零組件業概念股-電動車</t>
  </si>
  <si>
    <t>上市股-其他電子業產業股-機電工程概念股-智慧型機器人、工業4.0、APPLE概念、iPhone8</t>
  </si>
  <si>
    <t>電腦產品通訊產品其他</t>
  </si>
  <si>
    <t>上市股-光電業集團股-寶成</t>
  </si>
  <si>
    <t>上市股-電子零組件業產業股-PCB設備概念股-智慧型機器人、工業4.0</t>
  </si>
  <si>
    <t>上市股-資訊服務業產業股-ERP類集團股-浩鑫概念股-雲端、工業4.0</t>
  </si>
  <si>
    <t>上市股-電子零組件業產業股-被動元件二集團股-立隆概念股-車用電子相關</t>
  </si>
  <si>
    <t>上市股-其他電子業集團股-可成概念股-富櫃50、手機、中國、Intel、Dell、觸控面板、三星、黑莓、宏達電、鎂合金機殼、S&amp;P台商收成指數、中概外銷收成股、Android、蘋果供應商、iPadmini、穿戴裝置</t>
  </si>
  <si>
    <t>上市股-光電業產業股-LCD面板集團股-大同概念股-Dell、觸控面板、諾基亞、滬深B股、3D技術、工業4.0</t>
  </si>
  <si>
    <t>上市股-電子零組件業產業股-被動元件一</t>
  </si>
  <si>
    <t>上市股-其他電子業產業股-電子周邊產品概念股-網通、讀取辨識、NFC近場通訊、物聯網、富櫃50</t>
  </si>
  <si>
    <t>上市股-電子零組件業產業股-通訊零組件概念股-車用電子相關</t>
  </si>
  <si>
    <t>上市股-通信網路業概念股-網通、數位電視、三網合一、SmartTV</t>
  </si>
  <si>
    <t>上市股-電子零組件業產業股-被動元件二集團股-華新</t>
  </si>
  <si>
    <t>開發、製造、銷售光纖、光纜及光通信元件、系統光纖各種特性之檢測及該檢測設備設計、製作與銷售，資訊軟體服務業、前各項有關產品之進出口貿易</t>
  </si>
  <si>
    <t>上市股-通信網路業產業股-資訊家電類集團股-威盛概念股-雲端、4GLTE、網通、手機、宏達電、Android、NFC近場通訊、穿戴裝置、VR/虛擬實境</t>
  </si>
  <si>
    <t>上市股-光電業產業股-LED發光二極體概念股-富櫃50、LED光源、iTV、空汙防治</t>
  </si>
  <si>
    <t>上市股-建材營造產業股-建築業集團股-國揚</t>
  </si>
  <si>
    <t>上市股-建材營造產業股-建築業集團股-台南幫</t>
  </si>
  <si>
    <t>上市股-建材營造產業股-建築業概念股-中國、桃園機場捷運</t>
  </si>
  <si>
    <t>上櫃股-建材營建產業股-代銷業</t>
  </si>
  <si>
    <t>經營國內外航運及其有關之附屬業務船舶及其零件批發業商業大樓出租業務</t>
  </si>
  <si>
    <t>上市股-航運輸產業股-貨櫃航運集團股-長榮概念股-三通、中國</t>
  </si>
  <si>
    <t>上市股-航運輸產業股-散裝航運</t>
  </si>
  <si>
    <t>上市股-航運輸產業股-散裝航運集團股-遠東</t>
  </si>
  <si>
    <t>上市股-航運輸產業股-內陸運輸集團股-長榮概念股-桃園機場捷運、桃園航空城</t>
  </si>
  <si>
    <t>上市股-航運輸產業股-內陸運輸概念股-桃園航空城、電子商務及延伸</t>
  </si>
  <si>
    <t>上市股-航運輸產業股-貨櫃航運集團股-陽明概念股-三通、中國</t>
  </si>
  <si>
    <t>上市股-航運輸產業股-航運--航空概念股-三通、中國、印度設廠、桃園航空城</t>
  </si>
  <si>
    <t>上市股-航運輸產業股-內陸運輸集團股-德安開發</t>
  </si>
  <si>
    <t>貨櫃運輸加油站設置及經營工業廠辦大樓及住宅大樓之營建與銷售</t>
  </si>
  <si>
    <t>上市股-航運輸產業股-內陸運輸集團股-中航偉聯</t>
  </si>
  <si>
    <t>上市股-航運輸產業股-內陸運輸</t>
  </si>
  <si>
    <t>上市股-貿易百貨產業股-散裝航運概念股-第三方支付</t>
  </si>
  <si>
    <t>上市股-航運輸產業股-貨櫃航運集團股-士林紙業概念股-三通、中國、印度設廠</t>
  </si>
  <si>
    <t>上市股-油氣燃氣業產業股-內陸運輸集團股-正隆</t>
  </si>
  <si>
    <t>上市股-航運輸產業股-航運--航空集團股-長榮概念股-三通、中國</t>
  </si>
  <si>
    <t>上市股-航運輸概念股-無人機</t>
  </si>
  <si>
    <t>上市股-航運輸產業股-航運--航空概念股-中國、中概通路、宅經濟、電子商務及延伸</t>
  </si>
  <si>
    <t>上市股-航運輸概念股-KY股票、回台掛牌</t>
  </si>
  <si>
    <t>上櫃股-航運輸</t>
  </si>
  <si>
    <t>上市股-航運輸集團股-東元電機概念股-宅經濟、電子商務及延伸</t>
  </si>
  <si>
    <t>和昇</t>
  </si>
  <si>
    <t>客房服務餐飲服務其他</t>
  </si>
  <si>
    <t>上市股-觀光事業概念股-F-股票、中國、回台掛牌、中概通路、S&amp;P台商收成指數</t>
  </si>
  <si>
    <t>曼哈頓-KY</t>
  </si>
  <si>
    <t>國際觀光旅館營業場所出租及網路訂房</t>
  </si>
  <si>
    <t>上市股-金融保險產業股-保險業集團股-中信概念股-資產</t>
  </si>
  <si>
    <t>上市股-建材營造產業股-銀行業</t>
  </si>
  <si>
    <t>上市股-金融保險產業股-證券業集團股-新光</t>
  </si>
  <si>
    <t>承銷有價證券、自行買賣有價證券、受託買賣有價證券有價證券買賣融資融券、有價證券股務事項之代理、期貨交易輔助人期貨自營、受託買賣外國有價證券、其它經主管機關核准之業務</t>
  </si>
  <si>
    <t>上市股-金融保險產業股-金控集團股-富邦</t>
  </si>
  <si>
    <t>上市股-金融保險產業股-金控集團股-霖園概念股-富櫃50</t>
  </si>
  <si>
    <t>上市股-金融保險產業股-金控集團股-中信</t>
  </si>
  <si>
    <t>上市股-金融保險產業股-金控集團股-新光概念股-APPLE概念</t>
  </si>
  <si>
    <t>上市股-金融保險產業股-金控集團股-永豐餘</t>
  </si>
  <si>
    <t>上市股-金融保險產業股-金控集團股-中信概念股-APPLE概念</t>
  </si>
  <si>
    <t>國際貿易進口服飾零售</t>
  </si>
  <si>
    <t>上市股-貿易百貨產業股-貿易業概念股-資產、鎂合金機殼</t>
  </si>
  <si>
    <t>茶葉&amp;進出口貿易內裝建材金屬材料</t>
  </si>
  <si>
    <t>上市股-貿易百貨產業股-貿易業集團股-潤泰概念股-中國、S&amp;P台商收成指數、香港掛牌、內需中國收成股、中概通路、零售消費、桃園航空城</t>
  </si>
  <si>
    <t>上市股-建材營造集團股-日月光概念股-F-股票、回台掛牌</t>
  </si>
  <si>
    <t>上櫃股-貿易百貨概念股-F-股票、回台掛牌、嬰幼兒</t>
  </si>
  <si>
    <t>上櫃股-文創業概念股-零售消費</t>
  </si>
  <si>
    <t>日本海外旅遊相關事業日本國內伴手禮事業其他事業</t>
  </si>
  <si>
    <t>上市股-電子零組件業概念股-電動車、中國十三五、工業4.0</t>
  </si>
  <si>
    <t>上市股-鋼鐵工業集團股-聯華神通</t>
  </si>
  <si>
    <t>上市股-光電業產業股-投影機及光電周邊概念股-富櫃50、手機、諾基亞、宏達電、Kinect、TheNewiPad、iPhone6、遊戲機、網通、iPod、SmartTV、Android、小米手機、iPadmini、iTV、iPad5、穿戴裝置、無人機</t>
  </si>
  <si>
    <t>上市股-電子零組件業概念股-iPod、USB3.0、3D列印</t>
  </si>
  <si>
    <t>上市股-電腦及週邊設備業產業股-電子周邊產品概念股-雲端、網通、三網合一、中國</t>
  </si>
  <si>
    <t>機電系統整合工程</t>
  </si>
  <si>
    <t>上市股-光電業產業股-投影機及光電周邊集團股-亞光概念股-遊戲機、網通、手機、微型投影機、SmartTV、XBOXOne、無人機</t>
  </si>
  <si>
    <t>上市股-電子零組件業產業股-軟體--系統整合</t>
  </si>
  <si>
    <t>上市股-電腦及週邊設備業產業股-工業電腦概念股-博奕、中國、3D列印、宅經濟、物聯網、工業4.0</t>
  </si>
  <si>
    <t>上市股-電子零組件業概念股-手機、三星、USB3.0、電動車</t>
  </si>
  <si>
    <t>上市股-光電業產業股-平面顯示器概念股-車用電子相關</t>
  </si>
  <si>
    <t>上市股-電子零組件業產業股-被動元件二集團股-禾伸堂概念股-車用電子相關</t>
  </si>
  <si>
    <t>上市股-資訊服務業產業股-軟體--系統整合概念股-雲端、中國、工業4.0</t>
  </si>
  <si>
    <t>組裝電路板自動檢測設備暨相關治具電路板檢測設備、半導體檢測設備</t>
  </si>
  <si>
    <t>上市股-光電業產業股-LED發光二極體概念股-山寨機、LED光源、新兆元能源、車用電子相關</t>
  </si>
  <si>
    <t>上市股-半導體業產業股-IC設計集團股-聯電概念股-網通、富櫃50、手機、三星、數位電視、3D技術、SmartTV、Android、小米手機、iPadmini、iTV、4K2KTV、無人機</t>
  </si>
  <si>
    <t>上市股-電子通路業產業股-零組件代理概念股-車用電子相關、車聯網、無人機</t>
  </si>
  <si>
    <t>上市股-電子零組件業產業股-印刷電路板集團股-聯電概念股-APPLE概念、手機、iPhone8、遊戲機、Intel、三星、車用電子相關、Android、小米手機、蘋果供應商、iPadmini、PS4</t>
  </si>
  <si>
    <t>上市股-電子零組件業產業股-通訊零組件概念股-富櫃50、山寨機、手機、宏達電、iPhone6、TheNewiPad、中國、網通、諾基亞、iPod、S&amp;P台商收成指數、SmartTV、Android、蘋果供應商、iPadmini、iPad5、車用電子相關</t>
  </si>
  <si>
    <t>上市股-電子零組件業產業股-印刷電路板集團股-健鼎概念股-富櫃50、iPhone6、TheNewiPad、山寨機、手機、iPod、車用電子相關、Android、蘋果供應商、iPadmini</t>
  </si>
  <si>
    <t>上市股-通信網路業產業股-電信服務事業集團股-富邦概念股-電信.零售通路、雲端、4GLTE、網通、手機、黑莓、宏達電、NFC近場通訊、電子商務及延伸</t>
  </si>
  <si>
    <t>上市股-電腦及週邊設備業集團股-緯創資通</t>
  </si>
  <si>
    <t>上市股-電子通路業產業股-半導體代理概念股-車用電子相關、車聯網、電子商務及延伸、富櫃50</t>
  </si>
  <si>
    <t>上市股-光電業產業股-掃瞄器及數位相機概念股-山寨機、3D技術、車用電子相關、無人機、ADAS供應鏈</t>
  </si>
  <si>
    <t>上市股-通信網路業集團股-鴻海概念股-雲端、4GLTE、遊戲機、網通、802.11n、三網合一、SmartTV、PS4、物聯網</t>
  </si>
  <si>
    <t>上櫃股-文創業產業股-資訊及遊戲軟體概念股-博奕、博奕觀光</t>
  </si>
  <si>
    <t>上櫃股-通信網路業產業股-被動元件一集團股-美磊概念股-手機、Android、網通、無線充電、電動車Tesla</t>
  </si>
  <si>
    <t>電氣器材(電感表面黏著零組件、線圈等)之製造、加工、買賣業務。各項有關電氣器材、原料、半成品、成品之進出口貿易業務。</t>
  </si>
  <si>
    <t>上櫃股-電子零組件業產業股-電源類零組件概念股-網通、三網合一</t>
  </si>
  <si>
    <t>上櫃股-通信網路業概念股-雲端</t>
  </si>
  <si>
    <t>上櫃股-文創業產業股-資訊及遊戲軟體集團股-智冠概念股-宅經濟、3D技術</t>
  </si>
  <si>
    <t>上櫃股-文創業產業股-資訊及遊戲軟體概念股-宅經濟、電子商務及延伸</t>
  </si>
  <si>
    <t>上市股-電子零組件業集團股-日電貿概念股-車用電子相關</t>
  </si>
  <si>
    <t>上櫃股-半導體業集團股-英業達概念股-4GLTE、網通、APPLE概念、iPhone8、蘋果供應商</t>
  </si>
  <si>
    <t>上櫃股-光電業產業股-平面顯示器概念股-安控器材與保全</t>
  </si>
  <si>
    <t>各類電腦、資訊設備、軟硬體及其週邊設備之製造、加工、裝配、買賣電子自動化系統及電腦通信網路系統之設計、銷售電腦程式設計買賣業務</t>
  </si>
  <si>
    <t>上櫃股-通信網路業集團股-國碩概念股-4GLTE、網通、山寨機</t>
  </si>
  <si>
    <t>上櫃股-通信網路業概念股-光纖設備、雲端</t>
  </si>
  <si>
    <t>上櫃股-生技醫療業產業股-生化製藥概念股-中國</t>
  </si>
  <si>
    <t>上市股-半導體業產業股-印刷電路板集團股-和碩概念股-TheNewiPad、網通、Intel、富櫃50、手機、三網合一、iPadmini、iPhone6、4GLTE、穿戴裝置</t>
  </si>
  <si>
    <t>上櫃股-電腦及週邊設備業產業股-電池及電源模組概念股-APPLE概念、中國、Dell、手機、鋰電池、Android、蘋果供應商、iPadmini、iPad5、iPhone8、車用電子相關</t>
  </si>
  <si>
    <t>影像處理IC控制晶片設計生產及買賣DSC控制晶片設計生產及買賣SCAN控制晶片設計生產及買賣</t>
  </si>
  <si>
    <t>上櫃股-通信網路業產業股-通訊零組件概念股-車用電子相關</t>
  </si>
  <si>
    <t>上櫃股-半導體業產業股-IC設計集團股-聯電概念股-宅經濟、遊戲機、網通、觸控面板、SmartTV、WiiU、Intel、穿戴裝置、車聯網、工業4.0、3D技術、3D感測</t>
  </si>
  <si>
    <t>上市股-電腦及週邊設備業產業股-PC業集團股-緯創資通概念股-雲端、手機、中國、網通、Dell、S&amp;P台商收成指數、3D技術、SmartTV、Android、小米手機、Windows10、APPLE概念、iPhone8、蘋果供應商、3D感測、AI人工智慧</t>
  </si>
  <si>
    <t>上櫃股-通信網路業概念股-光纖設備、中國、中國十三五</t>
  </si>
  <si>
    <t>PIN及LD、VCSEL等相關產品</t>
  </si>
  <si>
    <t>上櫃股-電子零組件業概念股-網通、車用電子相關、無線充電</t>
  </si>
  <si>
    <t>上櫃股-其他產業股-IC封裝測試</t>
  </si>
  <si>
    <t>上櫃股-文創業產業股-資訊及遊戲軟體概念股-宅經濟、博奕、博奕觀光</t>
  </si>
  <si>
    <t>安全監控用攝影機、數位影像錄放影機、相關附屬設備之設計、生產及買賣業務</t>
  </si>
  <si>
    <t>上櫃股-通信網路業集團股-友訊</t>
  </si>
  <si>
    <t>各種區域網路元件及寬頻網路元件之設計製造加工買賣變壓器DC/DC轉換器濾波器電感及電源供應器等前各項有關原材料及成品之進出口貿易業務</t>
  </si>
  <si>
    <t>上櫃股-通信網路業產業股-無線網路集團股-廣達概念股-微型投影機、車用電子相關、無人機</t>
  </si>
  <si>
    <t>上市股-通信網路業集團股-光寶概念股-手機、諾基亞、三星、黑莓、中國、中概外銷收成股、小米手機</t>
  </si>
  <si>
    <t>電子材料批發業。國際貿易業。電子零組件製造業。</t>
  </si>
  <si>
    <t>上櫃股-電腦及週邊設備業產業股-電池及電源模組概念股-鋰電池、車用電子相關</t>
  </si>
  <si>
    <t>上市股-汽車工業</t>
  </si>
  <si>
    <t>上櫃股-電子通路業概念股-富櫃50、iPhone6、手機、小米手機</t>
  </si>
  <si>
    <t>上櫃股-通信網路業概念股-光纖設備</t>
  </si>
  <si>
    <t>上櫃股-半導體業產業股-IC封裝測試集團股-台積電概念股-APPLE概念、iPhone8、蘋果供應商、3D技術、3D感測</t>
  </si>
  <si>
    <t>上市股-電子零組件業產業股-零組件代理概念股-富櫃50、蘋果供應商</t>
  </si>
  <si>
    <t>上市股-通信網路業產業股-通訊零組件集團股-友訊概念股-雲端、4GLTE、網通、新兆元通信、三網合一、SmartTV、光纖設備、車聯網、車用電子相關、ADAS供應鏈</t>
  </si>
  <si>
    <t>上櫃股-電子零組件業產業股-投影機及光電周邊概念股-安控器材與保全、富櫃50</t>
  </si>
  <si>
    <t>上市股-光電業產業股-投影機及光電周邊概念股-富櫃50、iPhone6、TheNewiPad、網通、手機、iPod、SmartTV、Android、iPadmini、iTV</t>
  </si>
  <si>
    <t>上市股-電腦及週邊設備業集團股-系統概念股-觸控面板</t>
  </si>
  <si>
    <t>上市股-通信網路業產業股-電纜業概念股-4GLTE、網通、新兆元通信、RFID相關、NFC近場通訊、物聯網、工業4.0</t>
  </si>
  <si>
    <t>上櫃股-光電業集團股-正崴</t>
  </si>
  <si>
    <t>光學鏡頭組及光通訊產品</t>
  </si>
  <si>
    <t>上市股-半導體業產業股-IC設計集團股-台積電概念股-遊戲機、手機、三星、USB3.0、XBOXOne、VR/虛擬實境</t>
  </si>
  <si>
    <t>上市股-其他電子業概念股-雲端、智慧電網、遊戲機、網通、Intel、Kinect、三網合一、3D列印、XBOXOne、光纖設備、中國十三五</t>
  </si>
  <si>
    <t>上櫃股-光電業產業股-機電工程概念股-工業4.0</t>
  </si>
  <si>
    <t>上市股-光電業產業股-零組件代理集團股-鴻海概念股-富櫃50、觸控面板、網通、Dell、手機、越南設廠、3D技術、SmartTV、Android、蘋果供應商、iTV、4K2KTV、電動車Tesla</t>
  </si>
  <si>
    <t>上櫃股-建材營建產業股-電子周邊產品</t>
  </si>
  <si>
    <t>上櫃股-通信網路業概念股-4GLTE、網通、三網合一</t>
  </si>
  <si>
    <t>上櫃股-其他電子業概念股-智慧型機器人、工業4.0</t>
  </si>
  <si>
    <t>上市股-電子零組件業產業股-電源類零組件集團股-正崴概念股-遊戲機、Kinect、電動車、PS4、電動車Tesla、富櫃50、iPhone6</t>
  </si>
  <si>
    <t>上市股-光電業產業股-投影機及光電周邊集團股-中強光電概念股-智慧電網、微型投影機、3D列印</t>
  </si>
  <si>
    <t>上市股-光電業概念股-太陽能、新兆元能源、空汙防治</t>
  </si>
  <si>
    <t>光學膜片的裁切及印刷</t>
  </si>
  <si>
    <t>上櫃股-電子零組件業概念股-電動車</t>
  </si>
  <si>
    <t>上櫃股-半導體業概念股-網通、NFC近場通訊、車用電子相關、車聯網、電子商務及延伸、富櫃50</t>
  </si>
  <si>
    <t>產業股-IC設計</t>
  </si>
  <si>
    <t>冷陰極燈管照明產品之製造及銷售整流器件製造及銷售面板之銷售</t>
  </si>
  <si>
    <t>上櫃股-文創業產業股-資訊及遊戲軟體概念股-宅經濟</t>
  </si>
  <si>
    <t>資料儲存與安全保密相關控制晶片及其系統產品視訊安全監控相關控制晶片及其系統產品特殊記憶體積體電路及其系統產品</t>
  </si>
  <si>
    <t>上市股-光電業產業股-投影機及光電周邊概念股-太陽能、鋰電池、電動車、新兆元能源</t>
  </si>
  <si>
    <t>上櫃股-其他電子業集團股-恩德概念股-工業4.0</t>
  </si>
  <si>
    <t>太陽光</t>
  </si>
  <si>
    <t>上市股-通信網路業產業股-無線網路集團股-金仁寶概念股-4GLTE、網通、數位電視、三網合一、SmartTV、光纖設備</t>
  </si>
  <si>
    <t>上市股-電子零組件業概念股-USB3.0、Android</t>
  </si>
  <si>
    <t>電子、電腦、通信設備及零組件、各式連接器之加工製造沖壓、塑膠射出成型模具之開發、設計、製造前各項有關產品之進出口貿易業務</t>
  </si>
  <si>
    <t>上市股-電子零組件業概念股-遊戲機、觸控面板、任天堂3DS、WiiU</t>
  </si>
  <si>
    <t>上櫃股-電子零組件業產業股-被動元件一集團股-光磊概念股-LED光源、車用電子相關</t>
  </si>
  <si>
    <t>上櫃股-通信網路業產業股-資訊及遊戲軟體集團股-松翰</t>
  </si>
  <si>
    <t>凌嘉科</t>
  </si>
  <si>
    <t>鍍膜機器製造與買賣鍍膜代工售服收入及其他</t>
  </si>
  <si>
    <t>上市股-電子零組件業集團股-國碩</t>
  </si>
  <si>
    <t>上市股-電子零組件業概念股-Kinect、遊戲機、Intel、任天堂3DS、WiiU、PS4、XBOXOne</t>
  </si>
  <si>
    <t>上市股-其他電子業概念股-KY股票、電動車、回台掛牌、電動車Tesla</t>
  </si>
  <si>
    <t>簡報、監控及視訊會議產品等系列設計、製造、加工及買賣</t>
  </si>
  <si>
    <t>上市股-光電業集團股-TPK宸鴻概念股-iPhone8、KY股票、遊戲機、APPLE概念、觸控面板、手機、宏達電、回台掛牌、Android、小米手機、蘋果供應商、WiiU、iPadmini、電動車Tesla、iPad5、穿戴裝置</t>
  </si>
  <si>
    <t>上市股-電子零組件業概念股-富櫃50、蘋果供應商</t>
  </si>
  <si>
    <t>上市股-通信網路業集團股-鴻海</t>
  </si>
  <si>
    <t>上櫃股-文創業概念股-第三方支付、電子商務及延伸、富櫃50</t>
  </si>
  <si>
    <t>上市股-光電業集團股-友達概念股-LED光源</t>
  </si>
  <si>
    <t>上市股-電子通路業產業股-半導體代理集團股-大聯大概念股-山寨機、中國、Intel、手機、內需中國收成股、中概通路、小米手機、車用電子相關、車聯網</t>
  </si>
  <si>
    <t>上市股-通信網路業概念股-雲端、4GLTE、網通、新兆元通信、三網合一、光纖設備、中國</t>
  </si>
  <si>
    <t>上市股-電腦及週邊設備業產業股-PC業集團股-聯華神通概念股-雲端、車用電子相關、穿戴裝置</t>
  </si>
  <si>
    <t>上櫃股-生技醫療業產業股-生化製藥集團股-永信概念股-防疫環保</t>
  </si>
  <si>
    <t>上櫃股-生技醫療業產業股-製藥周邊概念股-生技、防疫環保</t>
  </si>
  <si>
    <t>數位血壓量測系統數位體溫量測系統恆溫電毯</t>
  </si>
  <si>
    <t>上櫃股-生技醫療業產業股-生化製藥集團股-東洋概念股-生技</t>
  </si>
  <si>
    <t>上櫃股-建材營建產業股-製藥周邊</t>
  </si>
  <si>
    <t>上櫃股-生技醫療業產業股-製藥周邊集團股-友達</t>
  </si>
  <si>
    <t>上櫃股-生技醫療業產業股-生化製藥集團股-友華概念股-嬰幼兒</t>
  </si>
  <si>
    <t>上櫃股-生技醫療業產業股-生化製藥集團股-東洋</t>
  </si>
  <si>
    <t>上櫃股-生技醫療業產業股-製藥周邊概念股-防疫環保</t>
  </si>
  <si>
    <t>上櫃股-生技醫療業產業股-生化製藥集團股-中天生技概念股-生技</t>
  </si>
  <si>
    <t>上櫃股-生技醫療業產業股-製藥周邊概念股-中國、中國十三五</t>
  </si>
  <si>
    <t>上櫃股-生技醫療業產業股-生化製藥概念股-防疫環保</t>
  </si>
  <si>
    <t>雜項食品製造業(樟芝類食品)、輔助食品批發業新藥研發、智慧財產權業生物技術服務業</t>
  </si>
  <si>
    <t>上市股-生技醫療業概念股-KY股票、回台掛牌、中國十三五</t>
  </si>
  <si>
    <t>上櫃股-生技醫療業集團股-佳醫</t>
  </si>
  <si>
    <t>上櫃股-生技醫療業概念股-F-股票、回台掛牌、中國</t>
  </si>
  <si>
    <t>中醫門診治療服務保健品及醫療美容各項醫療訓練課程及諮詢</t>
  </si>
  <si>
    <t>上市股-生技醫療業概念股-F-股票、農金、回台掛牌</t>
  </si>
  <si>
    <t>上市股-生技醫療業概念股-F-股票、回台掛牌、中國</t>
  </si>
  <si>
    <t>上櫃股-生技醫療業集團股-潤泰</t>
  </si>
  <si>
    <t>上市股-生技醫療業概念股-KY股票</t>
  </si>
  <si>
    <t>上櫃股-生技醫療業集團股-永豐餘概念股-中國</t>
  </si>
  <si>
    <t>授權合作開發收入權利金收入</t>
  </si>
  <si>
    <t>上櫃股-生技醫療業概念股-KY股票、回台掛牌</t>
  </si>
  <si>
    <t>上櫃股-生技醫療業集團股-永豐餘概念股-F-股票、回台掛牌</t>
  </si>
  <si>
    <t>集團股-中天集團</t>
  </si>
  <si>
    <t>上櫃股-生技醫療業集團股-訊聯</t>
  </si>
  <si>
    <t>上櫃股-生技醫療業集團股-東洋</t>
  </si>
  <si>
    <t>上櫃股-生技醫療業概念股-富櫃50、iPhone6</t>
  </si>
  <si>
    <t>得榮</t>
  </si>
  <si>
    <t>微生物醫藥原料藥製造銷售</t>
  </si>
  <si>
    <t>生物科技電子產品</t>
  </si>
  <si>
    <t>上櫃股-建材營建</t>
  </si>
  <si>
    <t>上市股-電機機械概念股-F-股票、回台掛牌</t>
  </si>
  <si>
    <t>上櫃股-電纜電覽產業股-電器</t>
  </si>
  <si>
    <t>上櫃股-化學工業概念股-油電混合車、鋰電池、電動車、電動車Tesla</t>
  </si>
  <si>
    <t>上櫃股-生技醫療業概念股-中國</t>
  </si>
  <si>
    <t>上櫃股-生技醫療業概念股-防疫環保</t>
  </si>
  <si>
    <t>上市股-化學工業概念股-電動車、電動車Tesla、鋰電池</t>
  </si>
  <si>
    <t>上市股-化學工業概念股-F-股票、回台掛牌</t>
  </si>
  <si>
    <t>熱熔膠防水膜</t>
  </si>
  <si>
    <t>樂美館</t>
  </si>
  <si>
    <t>資訊軟體服務業、資訊處理服務業電子資訊供應服務業、軟體出版業除許可業務外，得經營法令非禁止或限制之業務</t>
  </si>
  <si>
    <t>上櫃股-文創業概念股-F-股票、回台掛牌</t>
  </si>
  <si>
    <t>上櫃股-觀光事業概念股-F-股票、回台掛牌</t>
  </si>
  <si>
    <t>上櫃股-文創業</t>
  </si>
  <si>
    <t>上市股-貿易百貨概念股-KY股票</t>
  </si>
  <si>
    <t>上市股-通信網路業產業股-電信服務事業集團股-遠東概念股-電信.零售通路、雲端、4GLTE、網通、宅經濟、手機、小米手機、NFC近場通訊、電子商務及延伸</t>
  </si>
  <si>
    <t>上市股-通信網路業產業股-無線網路概念股-智慧電網、4GLTE、雲端、網通、新兆元通信、三網合一、SmartTV、光纖設備、物聯網</t>
  </si>
  <si>
    <t>上市股-電子零組件業概念股-F-股票、遊戲機、回台掛牌、PS4、電動車</t>
  </si>
  <si>
    <t>上市股-電腦及週邊設備業概念股-博奕</t>
  </si>
  <si>
    <t>上市股-半導體業集團股-華新概念股-遊戲機、XBOXOne、網通、無線充電、無人機、工業4.0</t>
  </si>
  <si>
    <t>宏陽</t>
  </si>
  <si>
    <t>產品設計業電子零組件製造業</t>
  </si>
  <si>
    <t>上櫃股-電腦及週邊設備業概念股-F-股票、回台掛牌</t>
  </si>
  <si>
    <t>上市股-電子零組件業概念股-KY股票、車用電子相關、回台掛牌</t>
  </si>
  <si>
    <t>上市股-光電業概念股-F-股票、富櫃50、回台掛牌、iTV</t>
  </si>
  <si>
    <t>上市股-電腦及週邊設備業集團股-和碩概念股-iPhone8、遊戲機、網通、Dell、APPLE概念、手機、SmartTV、Android、蘋果供應商、iPadmini、PS4、穿戴裝置、無人機、中國、S&amp;P台商收成指數</t>
  </si>
  <si>
    <t>上櫃股-電子零組件業概念股-富櫃50</t>
  </si>
  <si>
    <t>上市股-光電業概念股-富櫃50、iTV</t>
  </si>
  <si>
    <t>上市股-電子零組件業概念股-KY股票、回台掛牌、APPLE概念、iPhone8</t>
  </si>
  <si>
    <t>電子接插件(連接器)</t>
  </si>
  <si>
    <t>有成</t>
  </si>
  <si>
    <t>太陽能光電模組系統安裝太陽能光電模組半導體設備、零件</t>
  </si>
  <si>
    <t>上市股-光電業集團股-可成概念股-LED光源、空汙防治</t>
  </si>
  <si>
    <t>上市股-電子零組件業集團股-鴻海概念股-F-股票、手機、車用電子相關、回台掛牌、小米手機、富櫃50</t>
  </si>
  <si>
    <t>上櫃股-資訊服務業集團股-網路家庭概念股-第三方支付、中國、電子商務及延伸</t>
  </si>
  <si>
    <t>電子商務</t>
  </si>
  <si>
    <t>上市股-半導體業概念股-無人機</t>
  </si>
  <si>
    <t>上櫃股-半導體業概念股-F-股票、回台掛牌、車聯網、車用電子相關、ADAS供應鏈</t>
  </si>
  <si>
    <t>LED.手機.相機.監視器.投影機.辨識器.攝影機等鏡頭開發及製作。各類塑膠成型機構部品開發及製作。研磨皿.傘具.半導體設備.計測具.組裝等。</t>
  </si>
  <si>
    <t>上市股-通信網路業概念股-KY股票、雲端、回台掛牌、網通、4GLTE、光纖設備</t>
  </si>
  <si>
    <t>上櫃股-通信網路業概念股-雲端、4GLTE、網通、光纖設備、中國</t>
  </si>
  <si>
    <t>上市股-通信網路業概念股-KY股票、回台掛牌、光纖設備、雲端</t>
  </si>
  <si>
    <t>波長選擇開關WSS(Wavelength Selective Switch)光波阻斷器WB(Wavelength Blocker)可調式光波上載/下載子系統(ROADM Subsystem)</t>
  </si>
  <si>
    <t>集團股-榮化</t>
  </si>
  <si>
    <t>上櫃股-半導體業概念股-KY股票、網通、4GLTE、回台掛牌</t>
  </si>
  <si>
    <t>上櫃股-鋼鐵工業集團股-榮剛</t>
  </si>
  <si>
    <t>軟硬體系統整合銷售資訊網路傳輸軟硬體系統維修收入</t>
  </si>
  <si>
    <t>上櫃股-建材營建產業股-軟體--系統整合</t>
  </si>
  <si>
    <t>房地產開發維護服務</t>
  </si>
  <si>
    <t>上市股-電腦及週邊設備業概念股-F-股票、回台掛牌</t>
  </si>
  <si>
    <t>萬達</t>
  </si>
  <si>
    <t>傳統揚聲器/帶電子揚聲器及音響/無線揚聲器/高級揚聲器/耳機產品研發生產及銷售業務、有HTiB/組合音響揚聲器/Sound Bars/喇叭單體高級揚聲器/藍牙揚聲器/無線家庭智慧音響系統/車用揚聲器/耳</t>
  </si>
  <si>
    <t>上櫃股-電子零組件業集團股-潤泰概念股-F-股票、鋰電池、電動車、回台掛牌、車用電子相關</t>
  </si>
  <si>
    <t>立宇</t>
  </si>
  <si>
    <t>塑膠精密零組件、塑膠製品及模具之製造及買賣</t>
  </si>
  <si>
    <t>上櫃股-光電業概念股-LED光源、車用電子相關、ADAS供應鏈</t>
  </si>
  <si>
    <t>集團股-台達電概念股-鋰電池、電動車</t>
  </si>
  <si>
    <t>上市股-光電業集團股-友達概念股-富櫃50、iTV</t>
  </si>
  <si>
    <t>上市股-光電業集團股-鴻海概念股-F-股票、回台掛牌、電動車</t>
  </si>
  <si>
    <t>電子零組件製造業電腦及其週邊設備製造業電子材料零售業</t>
  </si>
  <si>
    <t>上市股-電腦及週邊設備業集團股-和碩概念股-KY股票、APPLE概念、iPad5、回台掛牌、蘋果供應商</t>
  </si>
  <si>
    <t>上櫃股-半導體業概念股-網通、NFC近場通訊、穿戴裝置、車聯網、電子商務及延伸</t>
  </si>
  <si>
    <t>上櫃股-半導體業集團股-宏正概念股-雲端、宅經濟</t>
  </si>
  <si>
    <t>上櫃股-其他概念股-F-股票、回台掛牌、嬰幼兒</t>
  </si>
  <si>
    <t>上櫃股-文創業概念股-第三方支付</t>
  </si>
  <si>
    <t>上櫃股-資訊服務業概念股-宅經濟、中國、電子商務及延伸</t>
  </si>
  <si>
    <t>懷藝</t>
  </si>
  <si>
    <t>電器及視聽電子產品製造業電子零組件製造業資料儲存及處理設備製造業</t>
  </si>
  <si>
    <t>上櫃股-電子零組件業產業股-電子周邊產品集團股-系統</t>
  </si>
  <si>
    <t>電腦週邊設備及系統整合、維修及維運服務。軟體銷售規劃及開發建置、顧問及諮詢服務。</t>
  </si>
  <si>
    <t>上櫃股-其他產業股-投影機及光電周邊概念股-中國、內需中國收成股、中概通路</t>
  </si>
  <si>
    <t>上櫃股-光電業產業股-LCD面板集團股-光磊</t>
  </si>
  <si>
    <t>上櫃股-建材營建集團股-仰德</t>
  </si>
  <si>
    <t>上櫃股-電子零組件業產業股-印刷電路板集團股-永豐餘概念股-網通、4GLTE、車聯網、車用電子相關、ADAS供應鏈</t>
  </si>
  <si>
    <t>上櫃股-半導體業產業股-IC設計集團股-鈺創概念股-USB3.0、3D技術、穿戴裝置、VR/虛擬實境</t>
  </si>
  <si>
    <t>上櫃股-光電業產業股-投影機及光電周邊集團股-中強光電概念股-TheNewiPad、富櫃50、手機、微型投影機、數位電視、3D技術、iPadmini、iTV、3D列印、4K2KTV、iPad5</t>
  </si>
  <si>
    <t>多層壓合基板鑽孔用潤滑鋁蓋板其他</t>
  </si>
  <si>
    <t>上市股-通信網路業產業股-電子周邊產品概念股-智慧電網、4GLTE、中國、網通、三網合一、光纖設備、宅經濟、物聯網、工業4.0、S&amp;P台商收成指數</t>
  </si>
  <si>
    <t>上櫃股-電子零組件業產業股-印刷電路板概念股-車用電子相關</t>
  </si>
  <si>
    <t>上櫃股-光電業產業股-電子設備儀器概念股-智慧型機器人</t>
  </si>
  <si>
    <t>上櫃股-半導體業產業股-電子設備儀器</t>
  </si>
  <si>
    <t>上櫃股-電子零組件業概念股-網通、無線充電、富櫃50、iPhone6</t>
  </si>
  <si>
    <t>上櫃股-電子零組件業概念股-iPod</t>
  </si>
  <si>
    <t>上櫃股-電腦及週邊設備業集團股-聯華神通</t>
  </si>
  <si>
    <t>上櫃股-文創業產業股-資訊及遊戲軟體集團股-智冠概念股-宅經濟、博奕、3D技術、博奕觀光、第三方支付、電子商務及延伸、富櫃50</t>
  </si>
  <si>
    <t>銅箔基層板電子用玻璃纖維布多層銅箔基層板</t>
  </si>
  <si>
    <t>上櫃股-半導體業概念股-太陽能、新兆元能源、車用電子相關</t>
  </si>
  <si>
    <t>上櫃股-半導體業產業股-IC設計集團股-友通資訊概念股-觸控面板</t>
  </si>
  <si>
    <t>上櫃股-電腦及週邊設備業產業股-電子周邊產品概念股-網通、讀取辨識、NFC近場通訊、第三方支付、物聯網、電子商務及延伸、富櫃50</t>
  </si>
  <si>
    <t>上櫃股-電子零組件業概念股-APPLE概念、手機、三星</t>
  </si>
  <si>
    <t>連結器及連接線製造買賣業務其他電子零組件製造買賣業務其他</t>
  </si>
  <si>
    <t>上櫃股-建材營建產業股-建築業</t>
  </si>
  <si>
    <t>上櫃股-建材營建產業股-營造業</t>
  </si>
  <si>
    <t>上櫃股-建材營建產業股-建築業集團股-力麗概念股-水力資源</t>
  </si>
  <si>
    <t>設計.監修承造各種大小工程買賣建築材料石灰石.大理石及土石方之採取經銷</t>
  </si>
  <si>
    <t>營造業住宅、大樓及工業廠房開發租售業、投資興建公共建設業金屬建材、磁磚、貼面石材、水泥、石灰及其製品批發業</t>
  </si>
  <si>
    <t>上櫃股-其他電子業概念股-中國</t>
  </si>
  <si>
    <t>上市股-鋼鐵工業概念股-F-股票、回台掛牌</t>
  </si>
  <si>
    <t>上櫃股-建材營建概念股-KY股票、回台掛牌</t>
  </si>
  <si>
    <t>上櫃股-航運輸產業股-運輸代理</t>
  </si>
  <si>
    <t>上櫃股-航運輸產業股-內陸運輸</t>
  </si>
  <si>
    <t>上市股-航運輸產業股-航運--航空集團股-遠雄概念股-桃園航空城</t>
  </si>
  <si>
    <t>上櫃股-航運輸產業股-運輸代理集團股-中菲概念股-中國、宅經濟</t>
  </si>
  <si>
    <t>經紀(證券暨期貨)自營承銷</t>
  </si>
  <si>
    <t>上市股-其他集團股-中信概念股-KY股票、回台掛牌、中國、S&amp;P台商收成指數</t>
  </si>
  <si>
    <t>上市股-貿易百貨概念股-F-股票、中國、回台掛牌、中概通路</t>
  </si>
  <si>
    <t>上市股-金融保險產業股-證券業集團股-群益金融</t>
  </si>
  <si>
    <t>上櫃股-金融保險產業股-證券業集團股-三商行</t>
  </si>
  <si>
    <t>上櫃股-電子通路業產業股-電源類零組件</t>
  </si>
  <si>
    <t>記憶體相關產品電源供應器負離子空氣活化器關鍵零組件、數字化精準有機農業設備</t>
  </si>
  <si>
    <t>上櫃股-文創業產業股-資訊及遊戲軟體</t>
  </si>
  <si>
    <t>上市股-光電業集團股-友達概念股-富櫃50、數位電視、iPadmini</t>
  </si>
  <si>
    <t>上櫃股-電腦及週邊設備業產業股-電池及電源模組概念股-APPLE概念、Dell、手機、鋰電池、電動車、Android、蘋果供應商、iPadmini、iPad5、電動車Tesla、車用電子相關</t>
  </si>
  <si>
    <t>上櫃股-生技醫療業產業股-IC設計</t>
  </si>
  <si>
    <t>上櫃股-半導體業產業股-IC設計概念股-電動車、工業4.0</t>
  </si>
  <si>
    <t>上市股-其他電子業產業股-機電工程集團股-亞翔</t>
  </si>
  <si>
    <t>上櫃股-文創業集團股-中環</t>
  </si>
  <si>
    <t>上市股-電子通路業集團股-正崴概念股-USB3.0</t>
  </si>
  <si>
    <t>Apple商品及週邊配件之買賣電子零組件之製造及買賣</t>
  </si>
  <si>
    <t>上櫃股-半導體業產業股-IC封裝測試概念股-APPLE概念、iPadmini、iTV、Google眼鏡、4K2KTV</t>
  </si>
  <si>
    <t>上市股-通信網路業概念股-4GLTE、網通、數位電視、三網合一</t>
  </si>
  <si>
    <t>上市股-電子零組件業產業股-印刷電路板概念股-iPhone6、TheNewiPad、中國、富櫃50、觸控面板、手機、三星、黑莓、宏達電、S&amp;P台商收成指數、Android、蘋果供應商、iPadmini、iPad5</t>
  </si>
  <si>
    <t>上市股-電子零組件業產業股-被動元件一概念股-網通、USB3.0、NFC近場通訊、電子商務及延伸、富櫃50</t>
  </si>
  <si>
    <t>上櫃股-電腦及週邊設備業產業股-電子周邊產品概念股-網通、讀取辨識、NFC近場通訊、物聯網</t>
  </si>
  <si>
    <t>上櫃股-通信網路業產業股-網通代理概念股-電動車</t>
  </si>
  <si>
    <t>住宅及大樓開發租賃業。</t>
  </si>
  <si>
    <t>上市股-光電業概念股-TheNewiPad、中國、富櫃50、S&amp;P台商收成指數、數位電視、iPadmini、iTV、4K2KTV、iPad5、iPhone6</t>
  </si>
  <si>
    <t>上櫃股-文創業產業股-資訊及遊戲軟體概念股-宅經濟、第三方支付、電子商務及延伸、APPLE概念</t>
  </si>
  <si>
    <t>上櫃股-建材營建產業股-IC設計</t>
  </si>
  <si>
    <t>上市股-其他電子業產業股-機電工程集團股-帆宣概念股-智慧型機器人、工業4.0</t>
  </si>
  <si>
    <t>上市股-電子零組件業概念股-USB3.0、3D技術、車用電子相關</t>
  </si>
  <si>
    <t>上市股-電腦及週邊設備業產業股-NB系統概念股-博奕、網通、NFC近場通訊、物聯網、富櫃50</t>
  </si>
  <si>
    <t>上市股-光電業產業股-投影機及光電周邊概念股-遊戲機、手機、三星、PS4、無人機</t>
  </si>
  <si>
    <t>上櫃股-建材營建產業股-光碟機</t>
  </si>
  <si>
    <t>上市股-電子零組件業產業股-銅箔基板集團股-美磊</t>
  </si>
  <si>
    <t>上市股-資訊服務業產業股-軟體--系統整合概念股-雲端、第三方支付、網通、NFC近場通訊、宅經濟、中國、工業4.0</t>
  </si>
  <si>
    <t>自動化系統業務自動化傳動組件業務安全裝置系統整合業務</t>
  </si>
  <si>
    <t>上櫃股-電子零組件業產業股-PCB設備概念股-穿戴裝置</t>
  </si>
  <si>
    <t>上櫃股-建材營建產業股-平面顯示器</t>
  </si>
  <si>
    <t>上市股-電子零組件業產業股-被動元件一概念股-APPLE概念、手機、三星、USB3.0、iPadmini、車用電子相關</t>
  </si>
  <si>
    <t>上市股-光電業產業股-掃瞄器及數位相機概念股-微型投影機</t>
  </si>
  <si>
    <t>上市股-電腦及週邊設備業產業股-電源類零組件概念股-富櫃50、雲端</t>
  </si>
  <si>
    <t>上市股-電腦及週邊設備業集團股-聯華神通概念股-鎂合金機殼</t>
  </si>
  <si>
    <t>上市股-半導體業產業股-IC封裝測試概念股-富櫃50、iPadmini、車聯網</t>
  </si>
  <si>
    <t>上櫃股-通信網路業產業股-工業電腦集團股-友訊概念股-雲端</t>
  </si>
  <si>
    <t>上櫃股-電子零組件業產業股-印刷電路板集團股-帆宣</t>
  </si>
  <si>
    <t>上市股-電子零組件業產業股-印刷電路板概念股-iPhone8、中國、APPLE概念、觸控面板、手機、S&amp;P台商收成指數、Android、蘋果供應商、iPadmini、iPad5</t>
  </si>
  <si>
    <t>上市股-半導體業產業股-印刷電路板概念股-遊戲機、富櫃50、LED光源、XBOXOne、蘋果供應商</t>
  </si>
  <si>
    <t>上櫃股-電子零組件業產業股-銅箔基板概念股-雲端</t>
  </si>
  <si>
    <t>上市股-光電業產業股-印刷電路板概念股-TheNewiPad、富櫃50、iTV</t>
  </si>
  <si>
    <t>上櫃股-電子零組件業概念股-中國、電動車、車用電子相關、電動車Tesla</t>
  </si>
  <si>
    <t>上市股-電子零組件業產業股-電源類零組件集團股-金仁寶概念股-APPLE概念、智慧電網、雲端、蘋果供應商、網通、電動車Tesla、電動車、無線充電</t>
  </si>
  <si>
    <t>各式薄膜線路與按鍵之製造.加工.代理及買賣服務薄膜線路與按鍵之進出口貿易服務代理國內外廠商產品經銷服務</t>
  </si>
  <si>
    <t>上市股-通信網路業產業股-通訊零組件集團股-緯創資通概念股-網通、APPLE概念、手機、三網合一、SmartTV、NFC近場通訊、4GLTE、車聯網、電子商務及延伸、車用電子相關、ADAS供應鏈、中國、S&amp;P台商收成指數</t>
  </si>
  <si>
    <t>上櫃股-電子零組件業概念股-APPLE概念、手機、USB3.0、Android、蘋果供應商、iPhone8</t>
  </si>
  <si>
    <t>上櫃股-其他產業股-掃瞄器及數位相機</t>
  </si>
  <si>
    <t>上櫃股-電腦及週邊設備業產業股-掃瞄器及數位相機集團股-正崴概念股-觸控面板</t>
  </si>
  <si>
    <t>影像掃描器、多功能事務機、手寫觸控式液晶顯示器電腦程式設計及電腦週邊設備研發製造及內外銷各型電腦視訊圖形卡、介面卡及光碟機、光碟片研發製造及內外銷</t>
  </si>
  <si>
    <t>上櫃股-資訊服務業概念股-F-股票、回台掛牌</t>
  </si>
  <si>
    <t>上市股-其他電子業概念股-雲端</t>
  </si>
  <si>
    <t>上市股-電子零組件業集團股-群光藍天概念股-網通、無線充電、無人機</t>
  </si>
  <si>
    <t>上市股-電腦及週邊設備業集團股-鴻海概念股-讀取辨識、網通、NFC近場通訊、物聯網、車聯網、智慧型機器人、工業4.0、中國十三五、3D感測、AI人工智慧</t>
  </si>
  <si>
    <t>瑞祺電</t>
  </si>
  <si>
    <t>上市股-電子零組件業概念股-KY股票、回台掛牌</t>
  </si>
  <si>
    <t>電子保護元件製造、加工、銷售及買賣業務</t>
  </si>
  <si>
    <t>光通訊主動元件使用之薄膜濾光片光通訊被動元件使用之薄膜濾光片光學鍍膜元件</t>
  </si>
  <si>
    <t>上市股-半導體業集團股-鴻海概念股-F-股票、回台掛牌</t>
  </si>
  <si>
    <t>健永</t>
  </si>
  <si>
    <t>天然藥物及植物新藥之開發與保健產品之製造及銷售</t>
  </si>
  <si>
    <t>上市股-光電業集團股-鴻海概念股-F-股票、回台掛牌、富櫃50、iPhone6、蘋果供應商</t>
  </si>
  <si>
    <t>泰合藥</t>
  </si>
  <si>
    <t>新藥開發改變劑型藥物傳輸系統</t>
  </si>
  <si>
    <t>聯生藥</t>
  </si>
  <si>
    <t>單株抗體藥品開發、製造、委託生產服務。</t>
  </si>
  <si>
    <t>西藥代理及銷售藥品製造、新藥開發保健品研發及銷售</t>
  </si>
  <si>
    <t>世界科</t>
  </si>
  <si>
    <t>TFT-LCD Array 製程設備零件維修及製造</t>
  </si>
  <si>
    <t>源一</t>
  </si>
  <si>
    <t>新藥開發、抗體相關委託設計及授權服務</t>
  </si>
  <si>
    <t>德晶</t>
  </si>
  <si>
    <t>圖案化藍寶石基板(PSS)之生產及銷售</t>
  </si>
  <si>
    <t>上櫃股-生技醫療業概念股-KY股票</t>
  </si>
  <si>
    <t>衛材類不織布. 水針布. 手術防護衣用布製造生技產品: 醫療化妝用布.柔濕巾. 面膜 . 乳劑 液劑化妝品製造.人工皮革基布. 熱風熱壓不織布.</t>
  </si>
  <si>
    <t>上市股-油氣燃氣業集團股-台塑</t>
  </si>
  <si>
    <t>上櫃股-概念股-農金、水力資源</t>
  </si>
  <si>
    <t>上櫃股-化學工業概念股-電動車、中國十三五、鋰電池</t>
  </si>
  <si>
    <t>上櫃股-半導體業集團股-聯發科</t>
  </si>
  <si>
    <t>金樺</t>
  </si>
  <si>
    <t>生物藥開發技術服務單株抗體相似藥細胞株產品</t>
  </si>
  <si>
    <t>上市股-半導體業概念股-F-股票、回台掛牌</t>
  </si>
  <si>
    <t>喜康-KY</t>
  </si>
  <si>
    <t>蛋白質新藥與生物相似藥製程開發服務業蛋白質新藥與生物相似藥專業委託製造服務</t>
  </si>
  <si>
    <t>正基</t>
  </si>
  <si>
    <t>無線通訊模組之研發、生產及銷售光通訊元件之研發、生產及銷售</t>
  </si>
  <si>
    <t>腫瘤藥效測試服務(體內及體外)藥物篩選及藥物代謝分析轉化醫學領域等研究服務</t>
  </si>
  <si>
    <t>生控</t>
  </si>
  <si>
    <t>生物技術服務業</t>
  </si>
  <si>
    <t>廢棄物清除處理銷售氧化鋅</t>
  </si>
  <si>
    <t>概念股-F-股票</t>
  </si>
  <si>
    <t>飛躍文創</t>
  </si>
  <si>
    <t>肖像商品設計銷售肖像展覽</t>
  </si>
  <si>
    <t>嘉貿</t>
  </si>
  <si>
    <t>主要從事太陽能光電模組封裝材料-鍍錫銅帶(PV Ribbon)之產銷。</t>
  </si>
  <si>
    <t>易宏</t>
  </si>
  <si>
    <t>生物技術服務業造林及種苗業食用菌菇類及作物栽培業</t>
  </si>
  <si>
    <t>上市股-半導體業產業股-IC設計集團股-勝華概念股-穿戴裝置、工業4.0、手機、OPPO</t>
  </si>
  <si>
    <t>昇陽半</t>
  </si>
  <si>
    <t>研究、開發、製造、銷售重生晶圓、測試晶圓、產品晶圓太陽能電池、儲能鋰電池兼營與本公司業務相關之進出口貿易業務</t>
  </si>
  <si>
    <t>上櫃股-半導體業產業股-IC製造集團股-友訊概念股-網通、三網合一</t>
  </si>
  <si>
    <t>上櫃股-資訊服務業集團股-網路家庭概念股-宅經濟、第三方支付、中國、電子商務及延伸</t>
  </si>
  <si>
    <t>上市股-電子零組件業產業股-印刷電路板集團股-台塑概念股-富櫃50、遊戲機、網通、Intel、手機、三網合一、蘋果供應商、WiiU、PS4、iPad5</t>
  </si>
  <si>
    <t>Cable Modem等寬頻網路通訊用戶端產品之設計、製造及銷售。IAD、EMTA等VOIP寬頻語音家用網路接取設備。NB內建56k數據機、Bluetooth Module及電容感應式觸控按鍵面板。</t>
  </si>
  <si>
    <t>上市股-電子通路業產業股-IC封裝測試集團股-華立概念股-LED光源</t>
  </si>
  <si>
    <t>上市股-光電業產業股-平面顯示器概念股-安控器材與保全、新兆元通信</t>
  </si>
  <si>
    <t>上櫃股-半導體業產業股-無線網路概念股-4GLTE、iPhone8、網通、APPLE概念、3D技術、3D感測</t>
  </si>
  <si>
    <t>上市股-電子零組件業概念股-富櫃50、手機、三星、iTV</t>
  </si>
  <si>
    <t>上市股-光電業產業股-LCD面板集團股-大同概念股-山寨機、觸控面板</t>
  </si>
  <si>
    <t>上市股-電子通路業產業股-零組件代理概念股-鋰電池、手機、OPPO</t>
  </si>
  <si>
    <t>上市股-電腦及週邊設備業集團股-友達概念股-富櫃50、蘋果供應商</t>
  </si>
  <si>
    <t>上櫃股-其他電子業產業股-儲存設備集團股-華新</t>
  </si>
  <si>
    <t>電子辭典及學習機PDA個人數位助理器數位網路線上KTV音樂</t>
  </si>
  <si>
    <t>上市股-電子零組件業產業股-印刷電路板集團股-志超概念股-富櫃50、iPadmini、iTV</t>
  </si>
  <si>
    <t>上市股-光電業產業股-儲存設備集團股-友達概念股-網通、SmartTV</t>
  </si>
  <si>
    <t>上櫃股-電子零組件業產業股-印刷電路板集團股-倫飛</t>
  </si>
  <si>
    <t>上櫃股-電腦及週邊設備業產業股-電子周邊產品概念股-USB3.0、網通、NFC近場通訊</t>
  </si>
  <si>
    <t>上市股-其他集團股-潤泰概念股-中國十三五</t>
  </si>
  <si>
    <t>金屬線製品製造其他金屬製品製造家具及裝設品製造</t>
  </si>
  <si>
    <t>上櫃股-鋼鐵工業概念股-電動車Tesla</t>
  </si>
  <si>
    <t>新東亞</t>
  </si>
  <si>
    <t>產業股-儲存設備</t>
  </si>
  <si>
    <t>IC智慧卡、多媒體儲存卡、記憶體卡接觸式、非接觸式卡手持裝置應用產品</t>
  </si>
  <si>
    <t>上櫃股-電子零組件業集團股-光寶概念股-鋰電池</t>
  </si>
  <si>
    <t>上櫃股-生技醫療業集團股-盛弘概念股-中國</t>
  </si>
  <si>
    <t>上市股-其他集團股-百和概念股-KY股票、回台掛牌、越南設廠</t>
  </si>
  <si>
    <t>上櫃股-生技醫療業概念股-KY股票、回台掛牌、中國</t>
  </si>
  <si>
    <t>上櫃股-生技醫療業概念股-雲端、穿戴裝置</t>
  </si>
  <si>
    <t>智慧醫療平台及應用電子病歷醫療資訊系統醫療院所影像儲傳系統</t>
  </si>
  <si>
    <t>上櫃股-建材營建集團股-國產</t>
  </si>
  <si>
    <t>上市股-其他概念股-F-股票、回台掛牌</t>
  </si>
  <si>
    <t>上市股-貿易百貨概念股-電子商務及延伸</t>
  </si>
  <si>
    <t>上櫃股-其他電子業概念股-F-股票、回台掛牌、智慧型機器人</t>
  </si>
  <si>
    <t>上市股-其他集團股-潤泰</t>
  </si>
  <si>
    <t>石斑養殖.批發、零售觀賞魚用品批發</t>
  </si>
  <si>
    <t>上市股-其他概念股-回台掛牌、F-股票</t>
  </si>
  <si>
    <t>上市股-其他概念股-KY股票</t>
  </si>
  <si>
    <t>上櫃股-油氣燃氣業</t>
  </si>
  <si>
    <t>上櫃股-油氣燃氣業集團股-退輔會</t>
  </si>
  <si>
    <t>上市股-油氣燃氣業</t>
  </si>
  <si>
    <t>上櫃股-油氣燃氣業集團股-正隆</t>
  </si>
  <si>
    <t>上櫃股-其他概念股-滬深B股、水力資源、中國十三五</t>
  </si>
  <si>
    <t>上櫃股-其他集團股-明安概念股-高爾夫球、越南設廠</t>
  </si>
  <si>
    <t>上市股-產業股-製藥周邊概念股-防疫環保、回台掛牌</t>
  </si>
  <si>
    <t>上市股-集團股-金仁寶概念股-網通、印度設廠、SmartTV、回台掛牌</t>
  </si>
  <si>
    <t>上市股-概念股-香港掛牌、越南設廠、回台掛牌</t>
  </si>
  <si>
    <t>上市股-概念股-香港掛牌、回台掛牌</t>
  </si>
  <si>
    <t>上市股-集團股-合晶概念股-回台掛牌</t>
  </si>
  <si>
    <t>上市股-集團股-能率概念股-香港掛牌、回台掛牌</t>
  </si>
  <si>
    <t>上市股-其他集團股-寶成概念股-中國、香港掛牌、越南設廠、中概通路、智慧型機器人</t>
  </si>
  <si>
    <t>上市股-油氣燃氣業集團股-新光</t>
  </si>
  <si>
    <t>液晶顯示器及其零組件之研發與銷售不動產出租業務</t>
  </si>
  <si>
    <t>上市股-油氣燃氣業集團股-退輔會</t>
  </si>
  <si>
    <t>上市股-其他集團股-中鼎工程概念股-印度設廠、中國</t>
  </si>
  <si>
    <t>上市股-油氣燃氣業概念股-生質能源</t>
  </si>
  <si>
    <t>上市股-其他概念股-中國、S&amp;P台商收成指數、越南設廠、內需中國收成股</t>
  </si>
  <si>
    <t>PET耐熱結晶瓶、飲料充填代工、電池罐體電子零組件多層熱縮薄膜、LDPE熱縮薄膜、標籤類鋁蓋類、塑蓋類、爪蓋類</t>
  </si>
  <si>
    <t>上市股-觀光事業集團股-富邦概念股-中國、中概通路</t>
  </si>
  <si>
    <t>上市股-其他集團股-潤泰概念股-中國、S&amp;P台商收成指數、內需中國收成股、中概通路、零售消費</t>
  </si>
  <si>
    <t>上櫃股-文創業概念股-精品</t>
  </si>
  <si>
    <t>波動範圍(K棒不含影線)：</t>
    <phoneticPr fontId="3" type="noConversion"/>
  </si>
  <si>
    <r>
      <t>小陰線和小陽線的波動範圍一般在</t>
    </r>
    <r>
      <rPr>
        <sz val="12"/>
        <color rgb="FF000000"/>
        <rFont val="Calibri"/>
        <family val="2"/>
      </rPr>
      <t>1-2%</t>
    </r>
    <r>
      <rPr>
        <sz val="12"/>
        <color rgb="FF000000"/>
        <rFont val="新細明體"/>
        <family val="1"/>
        <charset val="136"/>
      </rPr>
      <t>；</t>
    </r>
    <phoneticPr fontId="3" type="noConversion"/>
  </si>
  <si>
    <t>波動範圍(K棒+影線)：</t>
    <phoneticPr fontId="3" type="noConversion"/>
  </si>
  <si>
    <r>
      <t>中陰線和中陽線的波動範圍一般在</t>
    </r>
    <r>
      <rPr>
        <sz val="12"/>
        <color rgb="FF000000"/>
        <rFont val="Calibri"/>
        <family val="2"/>
      </rPr>
      <t>2-4%</t>
    </r>
    <r>
      <rPr>
        <sz val="12"/>
        <color rgb="FF000000"/>
        <rFont val="新細明體"/>
        <family val="1"/>
        <charset val="136"/>
      </rPr>
      <t>；</t>
    </r>
    <phoneticPr fontId="3" type="noConversion"/>
  </si>
  <si>
    <t>上影線長比例：</t>
    <phoneticPr fontId="3" type="noConversion"/>
  </si>
  <si>
    <t>(H2-Max(G2,J2))/(H2-I2)</t>
    <phoneticPr fontId="3" type="noConversion"/>
  </si>
  <si>
    <r>
      <t>大陰線和大陽線的波動範圍在</t>
    </r>
    <r>
      <rPr>
        <sz val="12"/>
        <color rgb="FF000000"/>
        <rFont val="Calibri"/>
        <family val="2"/>
      </rPr>
      <t>4%</t>
    </r>
    <r>
      <rPr>
        <sz val="12"/>
        <color rgb="FF000000"/>
        <rFont val="新細明體"/>
        <family val="1"/>
        <charset val="136"/>
      </rPr>
      <t>以上。</t>
    </r>
    <phoneticPr fontId="3" type="noConversion"/>
  </si>
  <si>
    <t>下影線長比例：</t>
    <phoneticPr fontId="3" type="noConversion"/>
  </si>
  <si>
    <t>K棒/總波動(K+影)比例：</t>
    <phoneticPr fontId="3" type="noConversion"/>
  </si>
  <si>
    <t>紅K公式</t>
    <phoneticPr fontId="3" type="noConversion"/>
  </si>
  <si>
    <t>黑K公式</t>
    <phoneticPr fontId="3" type="noConversion"/>
  </si>
  <si>
    <t>主匿</t>
    <phoneticPr fontId="3" type="noConversion"/>
  </si>
  <si>
    <t>主力能量藏匿</t>
    <phoneticPr fontId="3" type="noConversion"/>
  </si>
  <si>
    <t>磷化鋁鎵銦磊晶片與晶粒(AlGaInP EPI WAFER &amp; CHIPS)砷化鋁鎵磊晶片與晶粒(AlGaAs  EPI WAFER &amp; CHIPS)氮化銦鎵磊晶片與晶粒(InGaN EPI WAFER &amp; CHIPS)</t>
  </si>
  <si>
    <t>印刷電路板業製程設備：光阻製程設備、光固化/曝光製程設備..平面顯示器業製程設備：TFT Array / Cell /CF/TFT-LCM製程設備..半導體業  &amp; 太陽光電業製程設備：晶圓表面清潔電漿處理設備..</t>
  </si>
  <si>
    <t>五金及鎂合金製品(LCD  及NB等零組件)之製造加工買賣業務塑膠射出成型製品製造加工買賣業務TFT LCD TV &amp; Monitor之Base 與Hinge之研究開發製造加工及買賣</t>
  </si>
  <si>
    <t>電子零組件與生產設備代理銷售    技術解決方案整合與行銷產品製造技術輔導與諮詢產品通路銷售    行銷與技術售後服務</t>
  </si>
  <si>
    <t>A.食品顧問業 B.藥品檢驗業 C.生物技術服務業  D.西藥批發業E.智慧財產權業  F.除許可業務外，經營法令非禁止或限制之業務</t>
  </si>
  <si>
    <t>各式迷你高壓充氣鋼瓶(charger)及各式高壓容器CD01030  汽車及其零件製造業CA02990  其他金屬製品製造業</t>
  </si>
  <si>
    <t>端點銷售系統 POS  SYSTEM平板電腦PANEL PC資訊服務系統KIOSK</t>
  </si>
  <si>
    <t>元大高股息</t>
  </si>
  <si>
    <t>MSCI</t>
  </si>
  <si>
    <t/>
  </si>
  <si>
    <t>元大台灣50</t>
  </si>
  <si>
    <t>MSCI元大高股息元大台灣50</t>
  </si>
  <si>
    <t>MSCI元大台灣50</t>
  </si>
  <si>
    <t>MSCI元大高股息</t>
  </si>
  <si>
    <t>投信成分</t>
    <phoneticPr fontId="3" type="noConversion"/>
  </si>
  <si>
    <t>綜合</t>
  </si>
  <si>
    <t>國泰台灣5G+</t>
  </si>
  <si>
    <t>國泰高股息</t>
  </si>
  <si>
    <t>國泰精選30</t>
  </si>
  <si>
    <r>
      <t>CB</t>
    </r>
    <r>
      <rPr>
        <sz val="12"/>
        <color theme="1"/>
        <rFont val="PMingLiU"/>
        <family val="1"/>
        <charset val="136"/>
      </rPr>
      <t>轉換價</t>
    </r>
    <r>
      <rPr>
        <sz val="12"/>
        <color theme="1"/>
        <rFont val="黑體-繁 細體"/>
        <family val="1"/>
      </rPr>
      <t>/</t>
    </r>
    <r>
      <rPr>
        <sz val="12"/>
        <color theme="1"/>
        <rFont val="PMingLiU"/>
        <family val="1"/>
        <charset val="136"/>
      </rPr>
      <t>轉換率</t>
    </r>
    <phoneticPr fontId="3" type="noConversion"/>
  </si>
  <si>
    <r>
      <rPr>
        <sz val="14"/>
        <rFont val="Cambria"/>
        <family val="1"/>
      </rPr>
      <t>CB</t>
    </r>
    <r>
      <rPr>
        <sz val="12"/>
        <rFont val="PMingLiU"/>
        <family val="1"/>
        <charset val="136"/>
      </rPr>
      <t>到期日</t>
    </r>
    <phoneticPr fontId="3" type="noConversion"/>
  </si>
  <si>
    <t>CB到期日</t>
    <phoneticPr fontId="3" type="noConversion"/>
  </si>
  <si>
    <t>現價/轉換價差</t>
    <phoneticPr fontId="3" type="noConversion"/>
  </si>
  <si>
    <t>已轉換%</t>
    <phoneticPr fontId="3" type="noConversion"/>
  </si>
  <si>
    <t>https://thefew.tw/cb</t>
    <phoneticPr fontId="3" type="noConversion"/>
  </si>
  <si>
    <t>轉換價</t>
  </si>
  <si>
    <r>
      <t>代碼</t>
    </r>
    <r>
      <rPr>
        <sz val="12"/>
        <color rgb="FF000000"/>
        <rFont val="Arial"/>
        <family val="2"/>
      </rPr>
      <t>/</t>
    </r>
    <r>
      <rPr>
        <sz val="12"/>
        <color rgb="FF000000"/>
        <rFont val="PingFang TC"/>
        <family val="2"/>
        <charset val="136"/>
      </rPr>
      <t>名稱</t>
    </r>
  </si>
  <si>
    <r>
      <t>已轉換</t>
    </r>
    <r>
      <rPr>
        <sz val="12"/>
        <color rgb="FF000000"/>
        <rFont val="Arial"/>
        <family val="2"/>
      </rPr>
      <t>(%)</t>
    </r>
  </si>
  <si>
    <r>
      <t>到期</t>
    </r>
    <r>
      <rPr>
        <sz val="12"/>
        <color rgb="FF000000"/>
        <rFont val="Arial"/>
        <family val="2"/>
      </rPr>
      <t>/</t>
    </r>
    <r>
      <rPr>
        <sz val="12"/>
        <color rgb="FF000000"/>
        <rFont val="PingFang TC"/>
        <family val="2"/>
        <charset val="136"/>
      </rPr>
      <t>最近賣回日</t>
    </r>
  </si>
  <si>
    <t>80923 建暐三</t>
  </si>
  <si>
    <t>28886 新光金五</t>
  </si>
  <si>
    <t>13165 上曜五</t>
  </si>
  <si>
    <t>26106 華航六</t>
  </si>
  <si>
    <t>34891 森寶一</t>
  </si>
  <si>
    <t>35211 鴻翊一</t>
  </si>
  <si>
    <t>13164 上曜四</t>
  </si>
  <si>
    <t>47202 德淵二</t>
  </si>
  <si>
    <t>18156 富喬六</t>
  </si>
  <si>
    <t>33223 建舜電三</t>
  </si>
  <si>
    <t>41414 龍燈四KY</t>
  </si>
  <si>
    <t>52137 亞昕七</t>
  </si>
  <si>
    <t>18155 富喬五</t>
  </si>
  <si>
    <t>47162 大立二</t>
  </si>
  <si>
    <t>31881 鑫龍騰一</t>
  </si>
  <si>
    <t>89275 北基五</t>
  </si>
  <si>
    <t>36253 西勝三</t>
  </si>
  <si>
    <t>30335 威健五</t>
  </si>
  <si>
    <t>26301 亞航一</t>
  </si>
  <si>
    <t>26302 亞航二</t>
  </si>
  <si>
    <t>35913 艾笛森三</t>
  </si>
  <si>
    <t>41212 優盛二</t>
  </si>
  <si>
    <t>24616 光群雷六</t>
  </si>
  <si>
    <t>15921 英瑞一KY</t>
  </si>
  <si>
    <t>31712 新洲二</t>
  </si>
  <si>
    <t>29051 三商一</t>
  </si>
  <si>
    <t>25282 皇普二</t>
  </si>
  <si>
    <t>32024 樺晟四</t>
  </si>
  <si>
    <t>80704 長華四</t>
  </si>
  <si>
    <t>20343 允強三</t>
  </si>
  <si>
    <t>62483 沛波三</t>
  </si>
  <si>
    <t>62482 沛波二</t>
  </si>
  <si>
    <t>33101 佳穎一</t>
  </si>
  <si>
    <t>16263 艾美特三KY</t>
  </si>
  <si>
    <t>48071 日成一KY</t>
  </si>
  <si>
    <t>33054 昇貿四</t>
  </si>
  <si>
    <t>33053 昇貿三</t>
  </si>
  <si>
    <t>64961 科懋一</t>
  </si>
  <si>
    <t>36893 湧德三</t>
  </si>
  <si>
    <t>64651 威潤一</t>
  </si>
  <si>
    <t>31493 正達三</t>
  </si>
  <si>
    <t>49162 事欣科二</t>
  </si>
  <si>
    <t>20631 世鎧一</t>
  </si>
  <si>
    <t>14361 華友聯一</t>
  </si>
  <si>
    <t>66161 特昇一KY</t>
  </si>
  <si>
    <t>61791 亞通一</t>
  </si>
  <si>
    <t>45562 旭然二</t>
  </si>
  <si>
    <t>24663 冠西電三</t>
  </si>
  <si>
    <t>29371 集雅社一</t>
  </si>
  <si>
    <t>26364 台驊投控四</t>
  </si>
  <si>
    <t>45561 旭然一</t>
  </si>
  <si>
    <t>14362 華友聯二</t>
  </si>
  <si>
    <t>15862 和勤二</t>
  </si>
  <si>
    <t>55381 東明一KY</t>
  </si>
  <si>
    <t>33463 麗清三</t>
  </si>
  <si>
    <t>17961 金穎生技一</t>
  </si>
  <si>
    <t>80505 廣積五</t>
  </si>
  <si>
    <t>44332 興采二</t>
  </si>
  <si>
    <t>66551 科定一</t>
  </si>
  <si>
    <t>45631 百德一</t>
  </si>
  <si>
    <t>41293 聯合三</t>
  </si>
  <si>
    <t>45552 氣立二</t>
  </si>
  <si>
    <t>52842 jpp二KY</t>
  </si>
  <si>
    <t>37131 新晶投控一</t>
  </si>
  <si>
    <t>41644 承業醫四</t>
  </si>
  <si>
    <t>84731 山林水一</t>
  </si>
  <si>
    <t>27481 雲品一</t>
  </si>
  <si>
    <t>64492 鈺邦二</t>
  </si>
  <si>
    <t>65891 台康生技一</t>
  </si>
  <si>
    <t>36313 晟楠三</t>
  </si>
  <si>
    <t>47463 台耀三</t>
  </si>
  <si>
    <t>66291 泰金一KY</t>
  </si>
  <si>
    <t>81713 天宇三</t>
  </si>
  <si>
    <t>15132 中興電二</t>
  </si>
  <si>
    <t>32243 三顧三</t>
  </si>
  <si>
    <t>80425 金山電五</t>
  </si>
  <si>
    <t>31632 波若威二</t>
  </si>
  <si>
    <t>47641 雙鍵一</t>
  </si>
  <si>
    <t>13381 廣華一KY</t>
  </si>
  <si>
    <t>84671 波力一KY</t>
  </si>
  <si>
    <t>84661 美吉吉一KY</t>
  </si>
  <si>
    <t>41752 杏一二</t>
  </si>
  <si>
    <t>80281 昇陽半導體一</t>
  </si>
  <si>
    <t>65581 興能高一</t>
  </si>
  <si>
    <t>34842 崧騰二</t>
  </si>
  <si>
    <t>52852 界霖二</t>
  </si>
  <si>
    <t>17861 科妍一</t>
  </si>
  <si>
    <t>55461 永固一KY</t>
  </si>
  <si>
    <t>34162 融程電二</t>
  </si>
  <si>
    <t>48032 VHQ二KY</t>
  </si>
  <si>
    <t>66682 中揚光二</t>
  </si>
  <si>
    <t>80661 來思達一</t>
  </si>
  <si>
    <t>66681 中揚光一</t>
  </si>
  <si>
    <t>35961 智易一</t>
  </si>
  <si>
    <t>41235 晟德五</t>
  </si>
  <si>
    <t>41234 晟德四</t>
  </si>
  <si>
    <t>15893 永冠三KY</t>
  </si>
  <si>
    <t>54572 宣德二</t>
  </si>
  <si>
    <t>22282 劍麟二</t>
  </si>
  <si>
    <t>52633 智崴三</t>
  </si>
  <si>
    <t>52634 智崴四</t>
  </si>
  <si>
    <t>41901 佐登一KY</t>
  </si>
  <si>
    <t>62241 聚鼎一</t>
  </si>
  <si>
    <t>98025 鈺齊五KY</t>
  </si>
  <si>
    <t>80441 網家一</t>
  </si>
  <si>
    <t>36171 碩天一</t>
  </si>
  <si>
    <t>61964 帆宣四</t>
  </si>
  <si>
    <t>47632 材料二KY</t>
  </si>
  <si>
    <t>47631 材料一KY</t>
  </si>
  <si>
    <t>64415 廣錠五</t>
  </si>
  <si>
    <t>64413 廣錠三</t>
  </si>
  <si>
    <t>64414 廣錠四</t>
  </si>
  <si>
    <t>62743 台燿三</t>
  </si>
  <si>
    <t>44381 廣越一</t>
  </si>
  <si>
    <t>84622 柏文二</t>
  </si>
  <si>
    <t>22392 英利二KY</t>
  </si>
  <si>
    <t>64511 訊芯一KY</t>
  </si>
  <si>
    <t>67061 惠特一</t>
  </si>
  <si>
    <t>55361 聖暉一</t>
  </si>
  <si>
    <t>30237 信邦七</t>
  </si>
  <si>
    <t>53063 桂盟三</t>
  </si>
  <si>
    <t>33244 雙鴻四</t>
  </si>
  <si>
    <t>36533 健策三</t>
  </si>
  <si>
    <t>27291 瓦城一</t>
  </si>
  <si>
    <t>53094 系統電四</t>
  </si>
  <si>
    <t>24921 華新科一</t>
  </si>
  <si>
    <t>12582 其祥二KY</t>
  </si>
  <si>
    <t>22081 台船一</t>
  </si>
  <si>
    <t>49065 正文五</t>
  </si>
  <si>
    <t>34132 京鼎二</t>
  </si>
  <si>
    <t>61893 豐藝三</t>
  </si>
  <si>
    <t>31411 晶宏一</t>
  </si>
  <si>
    <t>44162 三圓二</t>
  </si>
  <si>
    <t>47441 皇將一</t>
  </si>
  <si>
    <t>83494 恒耀四</t>
  </si>
  <si>
    <t>37101 連展投控一</t>
  </si>
  <si>
    <t>16264 艾美特四KY</t>
  </si>
  <si>
    <t>62053 詮欣三</t>
  </si>
  <si>
    <t>17333 五鼎三</t>
  </si>
  <si>
    <t>25425 興富發五</t>
  </si>
  <si>
    <t>14721 三洋紡一</t>
  </si>
  <si>
    <t>81041 錸寶一</t>
  </si>
  <si>
    <t>52231 安力一KY</t>
  </si>
  <si>
    <t>64381 迅得一</t>
  </si>
  <si>
    <t>32607 威剛七</t>
  </si>
  <si>
    <t>65912 動力二KY</t>
  </si>
  <si>
    <t>49672 十銓二</t>
  </si>
  <si>
    <t>15863 和勤三</t>
  </si>
  <si>
    <t>64143 樺漢三</t>
  </si>
  <si>
    <t>27311 雄獅一</t>
  </si>
  <si>
    <t>89334 愛地雅四</t>
  </si>
  <si>
    <t>27072 晶華二</t>
  </si>
  <si>
    <t>45414 晟田四</t>
  </si>
  <si>
    <t>13163 上曜三</t>
  </si>
  <si>
    <t>80764 伍豐四</t>
  </si>
  <si>
    <t>22431 宏旭一KY</t>
  </si>
  <si>
    <t>35264 凡甲四</t>
  </si>
  <si>
    <t>26184 長榮航四</t>
  </si>
  <si>
    <t>84991 鼎炫一KY</t>
  </si>
  <si>
    <t>43068 炎洲八</t>
  </si>
  <si>
    <t>47145 永捷五</t>
  </si>
  <si>
    <t>41415 龍燈五KY</t>
  </si>
  <si>
    <t>64861 互動一</t>
  </si>
  <si>
    <t>25391 櫻花建一</t>
  </si>
  <si>
    <t>43069 炎洲九</t>
  </si>
  <si>
    <t>41672 松瑞藥二</t>
  </si>
  <si>
    <t>24392 美律二</t>
  </si>
  <si>
    <t>45661 時碩工業一</t>
  </si>
  <si>
    <t>47203 德淵三</t>
  </si>
  <si>
    <t>45551 氣立一</t>
  </si>
  <si>
    <t>15982 岱宇二</t>
  </si>
  <si>
    <t>33382 泰碩二</t>
  </si>
  <si>
    <t>89335 愛地雅五</t>
  </si>
  <si>
    <t>20315 新光鋼五</t>
  </si>
  <si>
    <t>30881 艾訊一</t>
  </si>
  <si>
    <t>17881 杏昌一</t>
  </si>
  <si>
    <t>49191 新唐一</t>
  </si>
  <si>
    <t>41551 訊映一</t>
  </si>
  <si>
    <t>61753 立敦三</t>
  </si>
  <si>
    <t>35943 磐儀三</t>
  </si>
  <si>
    <t>52911 邑昇一</t>
  </si>
  <si>
    <t>30921 鴻碩一</t>
  </si>
  <si>
    <t>30163 嘉晶三</t>
  </si>
  <si>
    <t>80114 台通四</t>
  </si>
  <si>
    <t>62573 矽格三</t>
  </si>
  <si>
    <t>24566 奇力新六</t>
  </si>
  <si>
    <t>47601 勤凱一</t>
  </si>
  <si>
    <t>61952 詩肯二</t>
  </si>
  <si>
    <t>20651 世豐一</t>
  </si>
  <si>
    <t>62881 聯嘉一</t>
  </si>
  <si>
    <t>28885 新光金四</t>
  </si>
  <si>
    <t>27322 六角二</t>
  </si>
  <si>
    <t>84362 大江二</t>
  </si>
  <si>
    <t>62209 岳豐九</t>
  </si>
  <si>
    <t>99584 世紀鋼四</t>
  </si>
  <si>
    <t>30366 文曄六</t>
  </si>
  <si>
    <t>25392 櫻花建二</t>
  </si>
  <si>
    <t>15932 祺驊二</t>
  </si>
  <si>
    <t>50112 久陽二</t>
  </si>
  <si>
    <t>49671 十銓一</t>
  </si>
  <si>
    <t>47363 泰博三</t>
  </si>
  <si>
    <t>80272 鈦昇二</t>
  </si>
  <si>
    <t>64411 廣錠一</t>
  </si>
  <si>
    <t>64161 瑞祺電通一</t>
  </si>
  <si>
    <t>24723 立隆電三</t>
  </si>
  <si>
    <t>64772 安集二</t>
  </si>
  <si>
    <t>65321 瑞耘一</t>
  </si>
  <si>
    <t>24722 立隆電二</t>
  </si>
  <si>
    <t>32606 威剛六</t>
  </si>
  <si>
    <t>49123 聯德控股三KY</t>
  </si>
  <si>
    <t>36912 碩禾二</t>
  </si>
  <si>
    <t>62083 日揚三</t>
  </si>
  <si>
    <t>37072 漢磊二</t>
  </si>
  <si>
    <t>62234 旺矽四</t>
  </si>
  <si>
    <t>64412 廣錠二</t>
  </si>
  <si>
    <t>64691 大樹一</t>
  </si>
  <si>
    <t>33462 麗清二</t>
  </si>
  <si>
    <t>15696 濱川六</t>
  </si>
  <si>
    <t>83493 恒耀三</t>
  </si>
  <si>
    <t>33632 上詮二</t>
  </si>
  <si>
    <t>65731 虹揚一KY</t>
  </si>
  <si>
    <t>64322 今展科二</t>
  </si>
  <si>
    <t>30453 台灣大三</t>
  </si>
  <si>
    <t>41412 龍燈二KY</t>
  </si>
  <si>
    <t>26095 陽明五</t>
  </si>
  <si>
    <t>20067 東和鋼鐵七</t>
  </si>
  <si>
    <t>26183 長榮航三</t>
  </si>
  <si>
    <t>25355 達欣工五</t>
  </si>
  <si>
    <t>49431 康控一KY</t>
  </si>
  <si>
    <t>64771 安集一</t>
  </si>
  <si>
    <t>KD篩選</t>
    <phoneticPr fontId="3" type="noConversion"/>
  </si>
  <si>
    <t>秘密卷商賣超</t>
    <phoneticPr fontId="3" type="noConversion"/>
  </si>
  <si>
    <t>明輝-DR</t>
  </si>
  <si>
    <t>世紀風電</t>
  </si>
  <si>
    <t>豆府</t>
  </si>
  <si>
    <t>泰金-KY</t>
  </si>
  <si>
    <t>秀育</t>
  </si>
  <si>
    <t>威鋒電子</t>
  </si>
  <si>
    <t>綠界科技</t>
  </si>
  <si>
    <t>力積電</t>
  </si>
  <si>
    <t>捷智商訊</t>
  </si>
  <si>
    <t>大統新創</t>
  </si>
  <si>
    <t>匯僑設計</t>
  </si>
  <si>
    <t>凌陽創新</t>
  </si>
  <si>
    <t>普惠醫工</t>
  </si>
  <si>
    <t>寶齡富錦</t>
  </si>
  <si>
    <t>穎崴</t>
  </si>
  <si>
    <t>騰輝電子-KY</t>
  </si>
  <si>
    <t>上品</t>
  </si>
  <si>
    <t>鈞興-KY</t>
  </si>
  <si>
    <t>聚恆</t>
  </si>
  <si>
    <t>康師傅-DR</t>
  </si>
  <si>
    <t>宜新實業</t>
  </si>
  <si>
    <t>八貫</t>
  </si>
  <si>
    <t>圓點奈米</t>
  </si>
  <si>
    <t>昇佳電子</t>
  </si>
  <si>
    <t>久舜</t>
  </si>
  <si>
    <t>神州-DR</t>
  </si>
  <si>
    <t>旭暉應材</t>
  </si>
  <si>
    <t>八方雲集</t>
  </si>
  <si>
    <t>秘賣</t>
    <phoneticPr fontId="3" type="noConversion"/>
  </si>
  <si>
    <t>永崴投控</t>
  </si>
  <si>
    <t>軒郁</t>
  </si>
  <si>
    <t>嘉實</t>
  </si>
  <si>
    <t>豐技生技</t>
  </si>
  <si>
    <t>2881A</t>
  </si>
  <si>
    <t>富邦特</t>
  </si>
  <si>
    <t>2881B</t>
  </si>
  <si>
    <t>富邦金乙特</t>
  </si>
  <si>
    <t>2882A</t>
  </si>
  <si>
    <t>國泰特</t>
  </si>
  <si>
    <t>2882B</t>
  </si>
  <si>
    <t>國泰金乙特</t>
  </si>
  <si>
    <t>2897A</t>
  </si>
  <si>
    <t>王道銀甲特</t>
  </si>
  <si>
    <t>視陽</t>
  </si>
  <si>
    <t>達航</t>
  </si>
  <si>
    <t>連鋐科技</t>
  </si>
  <si>
    <t>虎門科技</t>
  </si>
  <si>
    <t>富士達</t>
  </si>
  <si>
    <t>富林-KY</t>
  </si>
  <si>
    <t>安格</t>
  </si>
  <si>
    <t>天凱科技</t>
  </si>
  <si>
    <t>台灣精銳</t>
  </si>
  <si>
    <t>麗彤</t>
  </si>
  <si>
    <t>展碁國際</t>
  </si>
  <si>
    <t>商億-KY</t>
  </si>
  <si>
    <t>鈺太</t>
  </si>
  <si>
    <t>智聯服務</t>
  </si>
  <si>
    <t>宏碁資訊</t>
  </si>
  <si>
    <t>達亞</t>
  </si>
  <si>
    <t>連騰</t>
  </si>
  <si>
    <t>8349A</t>
  </si>
  <si>
    <t>恒耀甲特</t>
  </si>
  <si>
    <t>停券起日(最後回補日)</t>
  </si>
  <si>
    <t>https://goodinfo.tw/StockInfo/StockDividendScheduleList.asp?MARKET_CAT=全部&amp;INDUSTRY_CAT=全部&amp;YEAR=2021</t>
    <phoneticPr fontId="3" type="noConversion"/>
  </si>
  <si>
    <t>上洋</t>
  </si>
  <si>
    <t>普達系統</t>
  </si>
  <si>
    <t>穩得</t>
  </si>
  <si>
    <t>嘉里大榮</t>
  </si>
  <si>
    <t>5871A</t>
  </si>
  <si>
    <t>中租-KY甲特</t>
  </si>
  <si>
    <t>亞洲教育</t>
  </si>
  <si>
    <t>基士德-KY</t>
  </si>
  <si>
    <t>振躍精密</t>
  </si>
  <si>
    <t>平和環保</t>
  </si>
  <si>
    <t>華景電</t>
  </si>
  <si>
    <t>眾智</t>
  </si>
  <si>
    <t>亨泰光</t>
  </si>
  <si>
    <t>天擎</t>
  </si>
  <si>
    <t>3036A</t>
  </si>
  <si>
    <t>文曄甲特</t>
  </si>
  <si>
    <t>常廣</t>
  </si>
  <si>
    <t>華懋</t>
  </si>
  <si>
    <t>詠業</t>
  </si>
  <si>
    <t>晉弘</t>
  </si>
  <si>
    <t>2888A</t>
  </si>
  <si>
    <t>新光金甲特</t>
  </si>
  <si>
    <t>2888B</t>
  </si>
  <si>
    <t>新光金乙特</t>
  </si>
  <si>
    <t>連訊</t>
  </si>
  <si>
    <t>晨暉生技</t>
  </si>
  <si>
    <t>鑫創電子</t>
  </si>
  <si>
    <t>中保科</t>
  </si>
  <si>
    <t>三商家購</t>
  </si>
  <si>
    <t>建德工業</t>
  </si>
  <si>
    <t>富邦科技</t>
  </si>
  <si>
    <t>0050</t>
    <phoneticPr fontId="3" type="noConversion"/>
  </si>
  <si>
    <t>聯合再生</t>
  </si>
  <si>
    <t>突破均線</t>
    <phoneticPr fontId="3" type="noConversion"/>
  </si>
  <si>
    <t>聯華投控</t>
  </si>
  <si>
    <t>三地開發</t>
  </si>
  <si>
    <t>業旺</t>
  </si>
  <si>
    <t>正峰</t>
  </si>
  <si>
    <t>國際中橡</t>
  </si>
  <si>
    <t>長榮鋼</t>
  </si>
  <si>
    <t>華德動能</t>
  </si>
  <si>
    <t>湧盛</t>
  </si>
  <si>
    <t>IKKA-KY</t>
  </si>
  <si>
    <t>為昇科</t>
  </si>
  <si>
    <t>億麗</t>
  </si>
  <si>
    <t>兆勁</t>
  </si>
  <si>
    <t>亞洲藏壽司</t>
  </si>
  <si>
    <t>揚秦</t>
  </si>
  <si>
    <t>聯發國際</t>
  </si>
  <si>
    <t>振宇五金</t>
  </si>
  <si>
    <t>天方能源</t>
  </si>
  <si>
    <t>元炬</t>
  </si>
  <si>
    <t>倚強科</t>
  </si>
  <si>
    <t>進泰電子</t>
  </si>
  <si>
    <t>皇龍</t>
  </si>
  <si>
    <t>御頂</t>
  </si>
  <si>
    <t>重鵬</t>
  </si>
  <si>
    <t>日月光投控</t>
  </si>
  <si>
    <t>新晶投控</t>
  </si>
  <si>
    <t>富采</t>
  </si>
  <si>
    <t>加捷生醫</t>
  </si>
  <si>
    <t>松瑞藥</t>
  </si>
  <si>
    <t>冠星-KY</t>
  </si>
  <si>
    <t>宏易創新</t>
  </si>
  <si>
    <t>駐龍</t>
  </si>
  <si>
    <t>大銀微系統</t>
  </si>
  <si>
    <t>捷流閥業</t>
  </si>
  <si>
    <t>光隆精密-KY</t>
  </si>
  <si>
    <t>晶呈科技</t>
  </si>
  <si>
    <t>陞達科技</t>
  </si>
  <si>
    <t>誠美材</t>
  </si>
  <si>
    <t>萬達光電</t>
  </si>
  <si>
    <t>安力-KY</t>
  </si>
  <si>
    <t>南良</t>
  </si>
  <si>
    <t>新華</t>
  </si>
  <si>
    <t>桓鼎-KY</t>
  </si>
  <si>
    <t>永固-KY</t>
  </si>
  <si>
    <t>浪凡</t>
  </si>
  <si>
    <t>尼得科超眾</t>
  </si>
  <si>
    <t>瑞祺電通</t>
  </si>
  <si>
    <t>網石</t>
  </si>
  <si>
    <t>華豫寧</t>
  </si>
  <si>
    <t>安特羅</t>
  </si>
  <si>
    <t>和潤企業</t>
  </si>
  <si>
    <t>立誠</t>
  </si>
  <si>
    <t>特昇-KY</t>
  </si>
  <si>
    <t>雅祥生醫</t>
  </si>
  <si>
    <t>華安</t>
  </si>
  <si>
    <t>樂斯科</t>
  </si>
  <si>
    <t>羅麗芬-KY</t>
  </si>
  <si>
    <t>三能-KY</t>
  </si>
  <si>
    <t>鋐寶科技</t>
  </si>
  <si>
    <t>瑩碩生技</t>
  </si>
  <si>
    <t>碩鑽材料</t>
  </si>
  <si>
    <t>雍智科技</t>
  </si>
  <si>
    <t>伊雲谷</t>
  </si>
  <si>
    <t>安碁資訊</t>
  </si>
  <si>
    <t>洋基工程</t>
  </si>
  <si>
    <t>進能服</t>
  </si>
  <si>
    <t>廣閎科</t>
  </si>
  <si>
    <t>芯鼎</t>
  </si>
  <si>
    <t>仁新</t>
  </si>
  <si>
    <t>奇邑</t>
  </si>
  <si>
    <t>惠特</t>
  </si>
  <si>
    <t>昱厚生技</t>
  </si>
  <si>
    <t>長聖</t>
  </si>
  <si>
    <t>嘉基</t>
  </si>
  <si>
    <t>應廣</t>
  </si>
  <si>
    <t>智慧光</t>
  </si>
  <si>
    <t>力智</t>
  </si>
  <si>
    <t>信實</t>
  </si>
  <si>
    <t>傑智環境</t>
  </si>
  <si>
    <t>創王</t>
  </si>
  <si>
    <t>亞泰金屬</t>
  </si>
  <si>
    <t>機光科技</t>
  </si>
  <si>
    <t>博晟生醫</t>
  </si>
  <si>
    <t>安盛生</t>
  </si>
  <si>
    <t>美達科技</t>
  </si>
  <si>
    <t>碩辣椒</t>
  </si>
  <si>
    <t>竹陞科技</t>
  </si>
  <si>
    <t>91APP*-KY</t>
  </si>
  <si>
    <t>安普新</t>
  </si>
  <si>
    <t>亞果生醫</t>
  </si>
  <si>
    <t>泰創工程</t>
  </si>
  <si>
    <t>龍德造船</t>
  </si>
  <si>
    <t>台灣虎航</t>
  </si>
  <si>
    <t>冠亞</t>
  </si>
  <si>
    <t>台微醫</t>
  </si>
  <si>
    <t>志強-KY</t>
  </si>
  <si>
    <t>AES-KY</t>
  </si>
  <si>
    <t>芯測</t>
  </si>
  <si>
    <t>晶瑞光</t>
  </si>
  <si>
    <t>采鈺</t>
  </si>
  <si>
    <t>永豐實</t>
  </si>
  <si>
    <t>天力離岸</t>
  </si>
  <si>
    <t>來頡</t>
  </si>
  <si>
    <t>富世達</t>
  </si>
  <si>
    <t>森崴能源</t>
  </si>
  <si>
    <t>三鼎生技</t>
  </si>
  <si>
    <t>梭特</t>
  </si>
  <si>
    <t>路迦生醫</t>
  </si>
  <si>
    <t>晶鑽生醫</t>
  </si>
  <si>
    <t>溫士頓</t>
  </si>
  <si>
    <t>聯寶</t>
  </si>
  <si>
    <t>濾能</t>
  </si>
  <si>
    <t>汎銓</t>
  </si>
  <si>
    <t>邁艸科</t>
  </si>
  <si>
    <t>圓裕</t>
  </si>
  <si>
    <t>東研信超-新</t>
  </si>
  <si>
    <t>達勝</t>
  </si>
  <si>
    <t>華上生醫</t>
  </si>
  <si>
    <t>乂迪生</t>
  </si>
  <si>
    <t>環拓科技</t>
  </si>
  <si>
    <t>清淨海</t>
  </si>
  <si>
    <t>意德士</t>
  </si>
  <si>
    <t>群利</t>
  </si>
  <si>
    <t>光晟生技</t>
  </si>
  <si>
    <t>亞果遊艇</t>
  </si>
  <si>
    <t>樂意</t>
  </si>
  <si>
    <t>昇陽半導體</t>
  </si>
  <si>
    <t>長華*</t>
  </si>
  <si>
    <t>康全電訊</t>
  </si>
  <si>
    <t>擎亞電子</t>
  </si>
  <si>
    <t>巨有科技</t>
  </si>
  <si>
    <t>威睿</t>
  </si>
  <si>
    <t>綠電生</t>
  </si>
  <si>
    <t>東哥遊艇</t>
  </si>
  <si>
    <t>大華金</t>
  </si>
  <si>
    <t>信義房屋</t>
  </si>
  <si>
    <t>大黑K雙影 10%, 10%</t>
  </si>
  <si>
    <t>交叉向下</t>
  </si>
  <si>
    <t>上徘徊區</t>
  </si>
  <si>
    <t>中黑K雙影</t>
  </si>
  <si>
    <t>大紅下槌</t>
  </si>
  <si>
    <t>大黑K雙影</t>
  </si>
  <si>
    <t>10%</t>
  </si>
  <si>
    <t>大黑K雙影 10%, 50%</t>
  </si>
  <si>
    <t>KD向下</t>
  </si>
  <si>
    <t>大紅十字</t>
  </si>
  <si>
    <t>大紅天劍</t>
  </si>
  <si>
    <t>50%</t>
  </si>
  <si>
    <t>下徘徊區</t>
  </si>
  <si>
    <t>大紅蜻蜓</t>
  </si>
  <si>
    <t>大黑上槌 10%, 60%</t>
  </si>
  <si>
    <t>大黑十槌</t>
  </si>
  <si>
    <t>大黑上槌</t>
  </si>
  <si>
    <t>60%</t>
  </si>
  <si>
    <t>跳跌大黑K雙影 0%, 10%</t>
  </si>
  <si>
    <t>大黑天劍</t>
  </si>
  <si>
    <t>0%</t>
  </si>
  <si>
    <t>空吞紅K</t>
  </si>
  <si>
    <t>交叉向上</t>
  </si>
  <si>
    <t>大紅K雙影</t>
  </si>
  <si>
    <t>中黑K雙影 10%, 40%</t>
  </si>
  <si>
    <t>小黑K雙影</t>
  </si>
  <si>
    <t>大十字</t>
  </si>
  <si>
    <t>40%</t>
  </si>
  <si>
    <t>大黑K雙影 20%, 30%</t>
  </si>
  <si>
    <t>死亡交叉向下</t>
  </si>
  <si>
    <t>靠近超買區</t>
  </si>
  <si>
    <t>20%</t>
  </si>
  <si>
    <t>30%</t>
  </si>
  <si>
    <t>大黑蜻蜓 40%, 50%</t>
  </si>
  <si>
    <t>尚無資料</t>
  </si>
  <si>
    <t>大黑蜻蜓</t>
  </si>
  <si>
    <t>大黑蜻蜓 30%, 70%</t>
  </si>
  <si>
    <t>70%</t>
  </si>
  <si>
    <t>大黑K雙影 30%, 30%</t>
  </si>
  <si>
    <t>中十字</t>
  </si>
  <si>
    <t>大黑K雙影 40%, 20%</t>
  </si>
  <si>
    <t>大黑下槌</t>
  </si>
  <si>
    <t>大黑K雙影 10%, 40%</t>
  </si>
  <si>
    <t>大黑K雙影 0%, 10%</t>
  </si>
  <si>
    <t>大黑K上影 20%, 0%</t>
  </si>
  <si>
    <t>大黑K上影</t>
  </si>
  <si>
    <t>跳跌大黑K雙影 20%, 40%</t>
  </si>
  <si>
    <t>小黑K雙影 10%, 40%</t>
  </si>
  <si>
    <t>靠近超賣區</t>
  </si>
  <si>
    <t>中紅十字</t>
  </si>
  <si>
    <t>KD向上</t>
  </si>
  <si>
    <t>中紅K雙影</t>
  </si>
  <si>
    <t>空母蜻蜓</t>
  </si>
  <si>
    <t>超買區</t>
  </si>
  <si>
    <t>大紅K上影</t>
  </si>
  <si>
    <t>夜幕低垂</t>
  </si>
  <si>
    <t>小黑K下影 0%, 50%</t>
  </si>
  <si>
    <t>小紅K雙影</t>
  </si>
  <si>
    <t>小黑K下影</t>
  </si>
  <si>
    <t>大黑K雙影 0%, 0%</t>
  </si>
  <si>
    <t>空頭貫穿</t>
  </si>
  <si>
    <t>即將交叉向下</t>
  </si>
  <si>
    <t>大紅十槌 40%, 40%</t>
  </si>
  <si>
    <t>大紅十槌</t>
  </si>
  <si>
    <t>大黑K下影 0%, 30%</t>
  </si>
  <si>
    <t>大黑K下影</t>
  </si>
  <si>
    <t>大黑十槌 40%, 30%</t>
  </si>
  <si>
    <t>空母天劍</t>
  </si>
  <si>
    <t>中黑天劍</t>
  </si>
  <si>
    <t>小紅K雙影 30%, 40%</t>
  </si>
  <si>
    <t>中黑下槌</t>
  </si>
  <si>
    <t>大黑K下影 0%, 50%</t>
  </si>
  <si>
    <t>中紅K上影</t>
  </si>
  <si>
    <t>大紅蜻蜓 20%, 80%</t>
  </si>
  <si>
    <t>80%</t>
  </si>
  <si>
    <t>小黑K雙影 30%, 50%</t>
  </si>
  <si>
    <t>大黑K雙影 40%, 30%</t>
  </si>
  <si>
    <t>大黑K下影 0%, 20%</t>
  </si>
  <si>
    <t>大黑蜻蜓 50%, 50%</t>
  </si>
  <si>
    <t>多母紅K</t>
  </si>
  <si>
    <t>即將交叉向上</t>
  </si>
  <si>
    <t>大黑下槌 70%, 20%</t>
  </si>
  <si>
    <t>大黑K雙影 10%, 20%</t>
  </si>
  <si>
    <t>大黑蜻蜓 10%, 80%</t>
  </si>
  <si>
    <t>大黑上槌 10%, 70%</t>
  </si>
  <si>
    <t>大黑蜻蜓 30%, 60%</t>
  </si>
  <si>
    <t>大紅K下影</t>
  </si>
  <si>
    <t>跳跌大黑K雙影 10%, 0%</t>
  </si>
  <si>
    <t>超賣區</t>
  </si>
  <si>
    <t>小黑K雙影 20%, 40%</t>
  </si>
  <si>
    <t>大黑K雙影 10%, 30%</t>
  </si>
  <si>
    <t>大黑K雙影 0%, 30%</t>
  </si>
  <si>
    <t>跳跌大黑K雙影 50%, 10%</t>
  </si>
  <si>
    <t>大黑上槌 30%, 60%</t>
  </si>
  <si>
    <t>下阻線</t>
  </si>
  <si>
    <t>小紅K上影 30%, 0%</t>
  </si>
  <si>
    <t>小紅K上影</t>
  </si>
  <si>
    <t>大黑K雙影 20%, 40%</t>
  </si>
  <si>
    <t>多母十一</t>
  </si>
  <si>
    <t>大黑K</t>
  </si>
  <si>
    <t>大黑頂槌 0%, 70%</t>
  </si>
  <si>
    <t>大黑頂槌</t>
  </si>
  <si>
    <t>大蜻蜓</t>
  </si>
  <si>
    <t>跳跌大黑K雙影 10%, 30%</t>
  </si>
  <si>
    <t>大紅K雙影 50%, 20%</t>
  </si>
  <si>
    <t>大紅T字</t>
  </si>
  <si>
    <t>大紅K上影 10%, 0%</t>
  </si>
  <si>
    <t>中紅十槌</t>
  </si>
  <si>
    <t>中黑K雙影 30%, 30%</t>
  </si>
  <si>
    <t>中紅天劍</t>
  </si>
  <si>
    <t>大黑上槌 20%, 50%</t>
  </si>
  <si>
    <t>跳跌大黑K雙影 30%, 10%</t>
  </si>
  <si>
    <t>大紅下槌 50%, 30%</t>
  </si>
  <si>
    <t>跳跌大黑十字 40%, 50%</t>
  </si>
  <si>
    <t>大黑十字</t>
  </si>
  <si>
    <t>小黑K雙影 40%, 20%</t>
  </si>
  <si>
    <t>大紅上槌</t>
  </si>
  <si>
    <t>夜天劍</t>
  </si>
  <si>
    <t>大黑K雙影 30%, 20%</t>
  </si>
  <si>
    <t>跳漲大黑天劍 60%, 40%</t>
  </si>
  <si>
    <t>大黑K雙影 40%, 10%</t>
  </si>
  <si>
    <t>跳跌大黑K雙影 30%, 20%</t>
  </si>
  <si>
    <t>大黑K雙影 20%, 10%</t>
  </si>
  <si>
    <t>中黑K雙影 10%, 50%</t>
  </si>
  <si>
    <t>多母蜻蜓</t>
  </si>
  <si>
    <t>90%</t>
  </si>
  <si>
    <t>大紅天劍 70%, 20%</t>
  </si>
  <si>
    <t>跳跌大十字 50%, 50%</t>
  </si>
  <si>
    <t>大黑K雙影 10%, 0%</t>
  </si>
  <si>
    <t>大黑K下影 0%, 60%</t>
  </si>
  <si>
    <t>小紅K雙影 0%, 60%</t>
  </si>
  <si>
    <t>大紅底槌</t>
  </si>
  <si>
    <t>跳跌大黑十字 50%, 40%</t>
  </si>
  <si>
    <t>大黑K雙影 0%, 40%</t>
  </si>
  <si>
    <t>跳跌大黑K雙影 20%, 20%</t>
  </si>
  <si>
    <t>跳跌大黑下槌 70%, 10%</t>
  </si>
  <si>
    <t>大黑K雙影 40%, 0%</t>
  </si>
  <si>
    <t>跳跌大黑K雙影 10%, 10%</t>
  </si>
  <si>
    <t>大黑K下影 0%, 0%</t>
  </si>
  <si>
    <t>跳跌大黑K雙影 20%, 30%</t>
  </si>
  <si>
    <t>大紅K下影 0%, 50%</t>
  </si>
  <si>
    <t>跳跌大黑K雙影 40%, 10%</t>
  </si>
  <si>
    <t>大黑天劍 60%, 30%</t>
  </si>
  <si>
    <t>大黑K雙影 30%, 10%</t>
  </si>
  <si>
    <t>大黑K下影 0%, 10%</t>
  </si>
  <si>
    <t>大黑K雙影 0%, 20%</t>
  </si>
  <si>
    <t>大紅天劍 90%, 0%</t>
  </si>
  <si>
    <t>小黑K雙影 30%, 40%</t>
  </si>
  <si>
    <t>大黑K上影 50%, 0%</t>
  </si>
  <si>
    <t>大黑頂槌 0%, 80%</t>
  </si>
  <si>
    <t>跳漲大紅K雙影 40%, 10%</t>
  </si>
  <si>
    <t>大黑上槌 30%, 50%</t>
  </si>
  <si>
    <t>大黑十槌 30%, 30%</t>
  </si>
  <si>
    <t>大黑K雙影 30%, 50%</t>
  </si>
  <si>
    <t>跳跌大黑十槌 40%, 40%</t>
  </si>
  <si>
    <t>大黑上槌 20%, 60%</t>
  </si>
  <si>
    <t>小黑K雙影 20%, 30%</t>
  </si>
  <si>
    <t>大黑蜻蜓 20%, 60%</t>
  </si>
  <si>
    <t>中黑K雙影 40%, 20%</t>
  </si>
  <si>
    <t>大黑K雙影 20%, 20%</t>
  </si>
  <si>
    <t>大黑K雙影 0%, 50%</t>
  </si>
  <si>
    <t>小紅K上影 50%, 0%</t>
  </si>
  <si>
    <t>小十字</t>
  </si>
  <si>
    <t>小墓碑</t>
  </si>
  <si>
    <t>多母劍碑</t>
  </si>
  <si>
    <t>中紅蜻蜓</t>
  </si>
  <si>
    <t>大紅K雙影 40%, 20%</t>
  </si>
  <si>
    <t>小紅K下影</t>
  </si>
  <si>
    <t>中黑上槌</t>
  </si>
  <si>
    <t>跳漲大紅K上影 60%, 0%</t>
  </si>
  <si>
    <t>小紅K雙影 50%, 20%</t>
  </si>
  <si>
    <t>小黑K上影</t>
  </si>
  <si>
    <t>大紅K雙影 20%, 0%</t>
  </si>
  <si>
    <t>跳漲大紅下槌 60%, 10%</t>
  </si>
  <si>
    <t>跳跌大黑K雙影 20%, 0%</t>
  </si>
  <si>
    <t>大黑下槌 60%, 20%</t>
  </si>
  <si>
    <t>跳漲大黑蜻蜓 30%, 60%</t>
  </si>
  <si>
    <t>小黑K雙影 40%, 30%</t>
  </si>
  <si>
    <t>空母黑K</t>
  </si>
  <si>
    <t>跳跌大黑K雙影 30%, 0%</t>
  </si>
  <si>
    <t>大黑天劍 70%, 20%</t>
  </si>
  <si>
    <t>大黑十槌 40%, 40%</t>
  </si>
  <si>
    <t>大黑K雙影 20%, 50%</t>
  </si>
  <si>
    <t>跳跌大黑K雙影 10%, 20%</t>
  </si>
  <si>
    <t>大黑蜻蜓 20%, 70%</t>
  </si>
  <si>
    <t>多頭貫穿</t>
  </si>
  <si>
    <t>多吞墓碑</t>
  </si>
  <si>
    <t>大黑天劍 80%, 10%</t>
  </si>
  <si>
    <t>大黑K雙影 30%, 40%</t>
  </si>
  <si>
    <t>大紅K下影 0%, 0%</t>
  </si>
  <si>
    <t>大黑下槌 60%, 10%</t>
  </si>
  <si>
    <t>大黑下槌 60%, 30%</t>
  </si>
  <si>
    <t>跳跌中黑K雙影 50%, 30%</t>
  </si>
  <si>
    <t>大黑K雙影 20%, 0%</t>
  </si>
  <si>
    <t>大紅蜻蜓 40%, 50%</t>
  </si>
  <si>
    <t>多吞黑K</t>
  </si>
  <si>
    <t>跳漲大紅K雙影 30%, 40%</t>
  </si>
  <si>
    <t>大黑天劍 60%, 20%</t>
  </si>
  <si>
    <t>旭日東昇</t>
  </si>
  <si>
    <t>跳跌大紅天劍 100%, 0%</t>
  </si>
  <si>
    <t>100%</t>
  </si>
  <si>
    <t>大紅十槌 50%, 40%</t>
  </si>
  <si>
    <t>跳漲大紅蜻蜓 40%, 60%</t>
  </si>
  <si>
    <t>晨紅星</t>
  </si>
  <si>
    <t>跳漲大紅K雙影 30%, 20%</t>
  </si>
  <si>
    <t>大天劍</t>
  </si>
  <si>
    <t>跳漲大黑天劍 60%, 30%</t>
  </si>
  <si>
    <t>小天劍</t>
  </si>
  <si>
    <t>跳漲大黑十字 50%, 40%</t>
  </si>
  <si>
    <t>大黑K上影 40%, 0%</t>
  </si>
  <si>
    <t>大紅K雙影 10%, 30%</t>
  </si>
  <si>
    <t>跳跌大黑K雙影 0%, 20%</t>
  </si>
  <si>
    <t>大黑上槌 10%, 50%</t>
  </si>
  <si>
    <t>大紅蜻蜓 10%, 80%</t>
  </si>
  <si>
    <t>大黑下槌 50%, 10%</t>
  </si>
  <si>
    <t>跳漲大黑天劍 50%, 40%</t>
  </si>
  <si>
    <t>跳漲大紅蜻蜓 40%, 50%</t>
  </si>
  <si>
    <t>跳跌大黑十槌 30%, 40%</t>
  </si>
  <si>
    <t>跳跌中黑K雙影 40%, 20%</t>
  </si>
  <si>
    <t>跳漲大天劍 90%, 10%</t>
  </si>
  <si>
    <t>吊首線</t>
  </si>
  <si>
    <t>大黑下槌 50%, 30%</t>
  </si>
  <si>
    <t>跳跌大十字 60%, 40%</t>
  </si>
  <si>
    <t>跳漲大紅天劍 60%, 30%</t>
  </si>
  <si>
    <t>大黑下槌 70%, 10%</t>
  </si>
  <si>
    <t>跳跌大黑K雙影 20%, 10%</t>
  </si>
  <si>
    <t>跳漲大紅天劍 50%, 40%</t>
  </si>
  <si>
    <t>跳漲大紅K雙影 10%, 40%</t>
  </si>
  <si>
    <t>跳跌小黑K雙影 50%, 30%</t>
  </si>
  <si>
    <t>中黑十字</t>
  </si>
  <si>
    <t>大黑十字 50%, 40%</t>
  </si>
  <si>
    <t>大紅上槌 10%, 60%</t>
  </si>
  <si>
    <t>大黑上槌 0%, 70%</t>
  </si>
  <si>
    <t>大黑K雙影 30%, 0%</t>
  </si>
  <si>
    <t>大紅K雙影 10%, 40%</t>
  </si>
  <si>
    <t>大黑K雙影 50%, 0%</t>
  </si>
  <si>
    <t>跳漲中天劍 90%, 10%</t>
  </si>
  <si>
    <t>中天劍</t>
  </si>
  <si>
    <t>大紅下槌 70%, 0%</t>
  </si>
  <si>
    <t>跳跌大黑K雙影 0%, 40%</t>
  </si>
  <si>
    <t>大黑天劍 80%, 20%</t>
  </si>
  <si>
    <t>大黑墓碑</t>
  </si>
  <si>
    <t>大紅K</t>
  </si>
  <si>
    <t>空吞天劍</t>
  </si>
  <si>
    <t>跳漲大紅K雙影 10%, 50%</t>
  </si>
  <si>
    <t>跳漲大紅十字 50%, 40%</t>
  </si>
  <si>
    <t>中黑K雙影 20%, 40%</t>
  </si>
  <si>
    <t>跳漲大紅十槌 40%, 40%</t>
  </si>
  <si>
    <t>大紅K雙影 10%, 10%</t>
  </si>
  <si>
    <t>大黑十槌 50%, 30%</t>
  </si>
  <si>
    <t>中黑K下影</t>
  </si>
  <si>
    <t>跳漲大紅蜻蜓 30%, 50%</t>
  </si>
  <si>
    <t>中黑K雙影 30%, 20%</t>
  </si>
  <si>
    <t>大紅上槌 30%, 50%</t>
  </si>
  <si>
    <t>大黑下槌 80%, 10%</t>
  </si>
  <si>
    <t>大紅上槌 30%, 60%</t>
  </si>
  <si>
    <t>中紅底槌</t>
  </si>
  <si>
    <t>中黑十槌</t>
  </si>
  <si>
    <t>小紅十槌 40%, 40%</t>
  </si>
  <si>
    <t>小紅十槌</t>
  </si>
  <si>
    <t>大紅蜻蜓 30%, 50%</t>
  </si>
  <si>
    <t>大紅K雙影 30%, 10%</t>
  </si>
  <si>
    <t>大紅K雙影 30%, 40%</t>
  </si>
  <si>
    <t>大紅天劍 60%, 30%</t>
  </si>
  <si>
    <t>小黑K雙影 50%, 30%</t>
  </si>
  <si>
    <t>大黑十槌 50%, 40%</t>
  </si>
  <si>
    <t>大黑十槌 30%, 40%</t>
  </si>
  <si>
    <t>大紅上槌 10%, 70%</t>
  </si>
  <si>
    <t>大紅墓碑</t>
  </si>
  <si>
    <t>跳漲大紅天劍 80%, 20%</t>
  </si>
  <si>
    <t>跳跌大黑K下影 0%, 20%</t>
  </si>
  <si>
    <t>大黑K下影 0%, 40%</t>
  </si>
  <si>
    <t>中黑K下影 0%, 60%</t>
  </si>
  <si>
    <t>跳漲小紅K雙影 40%, 30%</t>
  </si>
  <si>
    <t>跳漲大紅K雙影 10%, 0%</t>
  </si>
  <si>
    <t>小紅K雙影 30%, 50%</t>
  </si>
  <si>
    <t>大黑K 0%, 0%</t>
  </si>
  <si>
    <t>大紅K上影 20%, 0%</t>
  </si>
  <si>
    <t>小黑十字 40%, 50%</t>
  </si>
  <si>
    <t>小黑十字</t>
  </si>
  <si>
    <t>大紅下槌 70%, 10%</t>
  </si>
  <si>
    <t>中紅下槌</t>
  </si>
  <si>
    <t>小黑K下影 0%, 60%</t>
  </si>
  <si>
    <t>小黑K雙影 10%, 50%</t>
  </si>
  <si>
    <t>小十字 50%, 50%</t>
  </si>
  <si>
    <t>中紅上槌</t>
  </si>
  <si>
    <t>小紅K雙影 30%, 30%</t>
  </si>
  <si>
    <t>跳跌大紅上槌 20%, 60%</t>
  </si>
  <si>
    <t>中紅十槌 50%, 30%</t>
  </si>
  <si>
    <t>中黑蜻蜓</t>
  </si>
  <si>
    <t>小黑K雙影 0%, 40%</t>
  </si>
  <si>
    <t>跳漲小紅K下影 0%, 20%</t>
  </si>
  <si>
    <t>大紅K下影 0%, 10%</t>
  </si>
  <si>
    <t>跳漲中紅K雙影 20%, 40%</t>
  </si>
  <si>
    <t>跳漲中紅K 0%, 0%</t>
  </si>
  <si>
    <t>中紅K下影</t>
  </si>
  <si>
    <t>中紅K</t>
  </si>
  <si>
    <t>跳漲中紅K下影 0%, 50%</t>
  </si>
  <si>
    <t>小紅K上影 10%, 0%</t>
  </si>
  <si>
    <t>跳漲大紅上槌 10%, 60%</t>
  </si>
  <si>
    <t>跳跌大黑K下影 0%, 50%</t>
  </si>
  <si>
    <t>大黑十字 40%, 40%</t>
  </si>
  <si>
    <t>大紅天劍 50%, 50%</t>
  </si>
  <si>
    <t>中黑K雙影 30%, 10%</t>
  </si>
  <si>
    <t>多吞蜻蜓</t>
  </si>
  <si>
    <t>夜黑星</t>
  </si>
  <si>
    <t>跳漲大紅K雙影 10%, 30%</t>
  </si>
  <si>
    <t>大黑K雙影 50%, 30%</t>
  </si>
  <si>
    <t>大黑K雙影 50%, 20%</t>
  </si>
  <si>
    <t>大紅十字 50%, 50%</t>
  </si>
  <si>
    <t>大黑十槌 40%, 50%</t>
  </si>
  <si>
    <t>大黑天劍 90%, 10%</t>
  </si>
  <si>
    <t>晨黑星</t>
  </si>
  <si>
    <t>大黑K上影 10%, 0%</t>
  </si>
  <si>
    <t>跳漲大紅K雙影 30%, 10%</t>
  </si>
  <si>
    <t>跳跌大紅天劍 60%, 30%</t>
  </si>
  <si>
    <t>跳跌大黑上槌 30%, 50%</t>
  </si>
  <si>
    <t>跳漲小黑上槌 20%, 50%</t>
  </si>
  <si>
    <t>小黑上槌</t>
  </si>
  <si>
    <t>跳漲大紅下槌 70%, 10%</t>
  </si>
  <si>
    <t>跳漲大黑K雙影 0%, 60%</t>
  </si>
  <si>
    <t>跳漲大黑蜻蜓 20%, 80%</t>
  </si>
  <si>
    <t>大黑十字 50%, 50%</t>
  </si>
  <si>
    <t>跳跌中紅K雙影 50%, 20%</t>
  </si>
  <si>
    <t>跳漲大紅墓碑 90%, 0%</t>
  </si>
  <si>
    <t>大十字 50%, 50%</t>
  </si>
  <si>
    <t>跳漲大紅上槌 20%, 60%</t>
  </si>
  <si>
    <t>跳漲大黑天劍 70%, 20%</t>
  </si>
  <si>
    <t>跳跌大黑蜻蜓 30%, 60%</t>
  </si>
  <si>
    <t>大黑K雙影 50%, 10%</t>
  </si>
  <si>
    <t>大紅蜻蜓 30%, 60%</t>
  </si>
  <si>
    <t>跳漲中紅K雙影 50%, 10%</t>
  </si>
  <si>
    <t>中紅K雙影 10%, 50%</t>
  </si>
  <si>
    <t>跳漲中蜻蜓 10%, 90%</t>
  </si>
  <si>
    <t>中蜻蜓</t>
  </si>
  <si>
    <t>跳跌大紅蜻蜓 20%, 80%</t>
  </si>
  <si>
    <t>大黑下槌 50%, 20%</t>
  </si>
  <si>
    <t>小黑K雙影 30%, 30%</t>
  </si>
  <si>
    <t>中黑K雙影 40%, 30%</t>
  </si>
  <si>
    <t>大紅天劍 60%, 40%</t>
  </si>
  <si>
    <t>跳跌大紅蜻蜓 10%, 80%</t>
  </si>
  <si>
    <t>中黑K雙影 20%, 50%</t>
  </si>
  <si>
    <t>跳跌大黑下槌 60%, 0%</t>
  </si>
  <si>
    <t>大紅K 0%, 0%</t>
  </si>
  <si>
    <t>跳跌大紅下槌 70%, 10%</t>
  </si>
  <si>
    <t>大黑K雙影 0%, 60%</t>
  </si>
  <si>
    <t>跳跌大黑天劍 90%, 0%</t>
  </si>
  <si>
    <t>跳漲大紅K雙影 40%, 30%</t>
  </si>
  <si>
    <t>中黑K雙影 20%, 10%</t>
  </si>
  <si>
    <t>跳漲大黑K下影 0%, 30%</t>
  </si>
  <si>
    <t>跳漲大紅上槌 0%, 70%</t>
  </si>
  <si>
    <t>大黑K雙影 60%, 10%</t>
  </si>
  <si>
    <t>大紅頂槌</t>
  </si>
  <si>
    <t>跳跌中黑K雙影 40%, 30%</t>
  </si>
  <si>
    <t>大蜻蜓 30%, 70%</t>
  </si>
  <si>
    <t>跳跌大黑K雙影 40%, 30%</t>
  </si>
  <si>
    <t>大紅下槌 50%, 20%</t>
  </si>
  <si>
    <t>跳跌大黑K雙影 40%, 20%</t>
  </si>
  <si>
    <t>大紅底槌 70%, 0%</t>
  </si>
  <si>
    <t>跳跌大黑K雙影 0%, 30%</t>
  </si>
  <si>
    <t>大黑天劍 90%, 0%</t>
  </si>
  <si>
    <t>跳跌大紅底槌 80%, 0%</t>
  </si>
  <si>
    <t>跳漲大紅底槌 70%, 0%</t>
  </si>
  <si>
    <t>跳漲大紅蜻蜓 30%, 70%</t>
  </si>
  <si>
    <t>跳跌大黑K雙影 50%, 20%</t>
  </si>
  <si>
    <t>中黑K雙影 10%, 20%</t>
  </si>
  <si>
    <t>跳跌大黑K上影 20%, 0%</t>
  </si>
  <si>
    <t>大黑天劍 70%, 30%</t>
  </si>
  <si>
    <t>跳跌小黑K雙影 40%, 30%</t>
  </si>
  <si>
    <t>小黑蜻蜓</t>
  </si>
  <si>
    <t>大紅K雙影 40%, 10%</t>
  </si>
  <si>
    <t>小紅K上影 40%, 0%</t>
  </si>
  <si>
    <t>中黑K雙影 30%, 40%</t>
  </si>
  <si>
    <t>跳跌大黑K雙影 40%, 0%</t>
  </si>
  <si>
    <t>大紅下槌 60%, 0%</t>
  </si>
  <si>
    <t>大黑蜻蜓 40%, 60%</t>
  </si>
  <si>
    <t>跳跌中黑K上影 50%, 0%</t>
  </si>
  <si>
    <t>中黑K上影</t>
  </si>
  <si>
    <t>黃金交叉向上</t>
  </si>
  <si>
    <t>大黑底槌</t>
  </si>
  <si>
    <t>跳漲大紅K上影 20%, 0%</t>
  </si>
  <si>
    <t>跳跌大黑K雙影 30%, 30%</t>
  </si>
  <si>
    <t>大紅K雙影 50%, 0%</t>
  </si>
  <si>
    <t>跳漲中紅十字 40%, 50%</t>
  </si>
  <si>
    <t>跳跌中黑K雙影 30%, 40%</t>
  </si>
  <si>
    <t>大紅天劍 70%, 30%</t>
  </si>
  <si>
    <t>小黑頂槌</t>
  </si>
  <si>
    <t>中黑K下影 0%, 50%</t>
  </si>
  <si>
    <t>小黑天劍</t>
  </si>
  <si>
    <t>跳跌大黑K雙影 20%, 50%</t>
  </si>
  <si>
    <t>大黑上槌 20%, 70%</t>
  </si>
  <si>
    <t>大紅下槌 60%, 20%</t>
  </si>
  <si>
    <t>跳跌中紅K上影 40%, 0%</t>
  </si>
  <si>
    <t>大紅下槌 60%, 10%</t>
  </si>
  <si>
    <t>大紅天劍 50%, 40%</t>
  </si>
  <si>
    <t>大紅蜻蜓 20%, 70%</t>
  </si>
  <si>
    <t>跳漲大紅下槌 60%, 20%</t>
  </si>
  <si>
    <t>跳漲中紅十槌 40%, 40%</t>
  </si>
  <si>
    <t>跳漲大紅K雙影 20%, 40%</t>
  </si>
  <si>
    <t>跳跌大紅天劍 50%, 50%</t>
  </si>
  <si>
    <t>跳跌大紅天劍 60%, 40%</t>
  </si>
  <si>
    <t>跳跌大黑K上影 0%, 0%</t>
  </si>
  <si>
    <t>跳跌大黑十槌 50%, 30%</t>
  </si>
  <si>
    <t>跳漲大紅K下影 0%, 30%</t>
  </si>
  <si>
    <t>大黑天劍 50%, 40%</t>
  </si>
  <si>
    <t>跳漲大天劍 70%, 30%</t>
  </si>
  <si>
    <t>跳跌中黑K雙影 50%, 10%</t>
  </si>
  <si>
    <t>小紅K雙影 50%, 30%</t>
  </si>
  <si>
    <t>大紅下槌 80%, 0%</t>
  </si>
  <si>
    <t>大紅十字 50%, 40%</t>
  </si>
  <si>
    <t>中紅下槌 50%, 20%</t>
  </si>
  <si>
    <t>小紅蜻蜓</t>
  </si>
  <si>
    <t>大黑天劍 80%, 0%</t>
  </si>
  <si>
    <t>大黑K上影 30%, 0%</t>
  </si>
  <si>
    <t>跳漲大紅天劍 70%, 20%</t>
  </si>
  <si>
    <t>跳跌大黑K雙影 0%, 60%</t>
  </si>
  <si>
    <t>中紅K雙影 40%, 10%</t>
  </si>
  <si>
    <t>小紅K雙影 50%, 10%</t>
  </si>
  <si>
    <t>大黑K上影 0%, 0%</t>
  </si>
  <si>
    <t>跳漲大天劍 80%, 20%</t>
  </si>
  <si>
    <t>跳跌中黑K雙影 0%, 40%</t>
  </si>
  <si>
    <t>小黑K雙影 0%, 50%</t>
  </si>
  <si>
    <t>跳漲大紅十字 40%, 50%</t>
  </si>
  <si>
    <t>跳漲大黑十槌 50%, 40%</t>
  </si>
  <si>
    <t>跳漲大紅K下影 0%, 0%</t>
  </si>
  <si>
    <t>大紅上槌 20%, 60%</t>
  </si>
  <si>
    <t>跳跌大黑K雙影 10%, 40%</t>
  </si>
  <si>
    <t>中黑T字</t>
  </si>
  <si>
    <t>跳漲中紅K雙影 10%, 30%</t>
  </si>
  <si>
    <t>小紅K上影 20%, 0%</t>
  </si>
  <si>
    <t>中黑頂槌 0%, 70%</t>
  </si>
  <si>
    <t>中黑頂槌</t>
  </si>
  <si>
    <t>大黑蜻蜓 30%, 50%</t>
  </si>
  <si>
    <t>小黑K上影 50%, 0%</t>
  </si>
  <si>
    <t>中黑K雙影 20%, 30%</t>
  </si>
  <si>
    <t>跳漲大黑頂槌 0%, 80%</t>
  </si>
  <si>
    <t>跳跌小黑K雙影 20%, 30%</t>
  </si>
  <si>
    <t>大黑天劍 50%, 30%</t>
  </si>
  <si>
    <t>中黑K雙影 0%, 50%</t>
  </si>
  <si>
    <t>中黑K下影 0%, 30%</t>
  </si>
  <si>
    <t>中紅天劍 60%, 30%</t>
  </si>
  <si>
    <t>跳跌大紅墓碑 100%, 0%</t>
  </si>
  <si>
    <t>跳跌大黑天劍 80%, 20%</t>
  </si>
  <si>
    <t>跳漲大紅天劍 90%, 10%</t>
  </si>
  <si>
    <t>跳漲中紅天劍 60%, 30%</t>
  </si>
  <si>
    <t>大紅K雙影 10%, 0%</t>
  </si>
  <si>
    <t>小紅K雙影 20%, 30%</t>
  </si>
  <si>
    <t>跳跌小黑K雙影 30%, 40%</t>
  </si>
  <si>
    <t>大紅天劍 80%, 10%</t>
  </si>
  <si>
    <t>大黑上槌 0%, 80%</t>
  </si>
  <si>
    <t>跳漲大紅天劍 60%, 40%</t>
  </si>
  <si>
    <t>跳跌大紅天劍 70%, 30%</t>
  </si>
  <si>
    <t>中紅蜻蜓 30%, 60%</t>
  </si>
  <si>
    <t>跳跌大黑K雙影 30%, 40%</t>
  </si>
  <si>
    <t>跳漲大紅蜻蜓 10%, 90%</t>
  </si>
  <si>
    <t>跳跌大黑天劍 60%, 40%</t>
  </si>
  <si>
    <t>大紅天劍 90%, 10%</t>
  </si>
  <si>
    <t>大紅天劍 80%, 20%</t>
  </si>
  <si>
    <t>小黑K雙影 30%, 20%</t>
  </si>
  <si>
    <t>大紅十槌 50%, 30%</t>
  </si>
  <si>
    <t>跳漲大黑底槌 70%, 0%</t>
  </si>
  <si>
    <t>中黑K雙影 50%, 10%</t>
  </si>
  <si>
    <t>跳漲大紅K雙影 40%, 20%</t>
  </si>
  <si>
    <t>跳漲大紅蜻蜓 20%, 80%</t>
  </si>
  <si>
    <t>跳跌大黑下槌 80%, 10%</t>
  </si>
  <si>
    <t>小紅頂槌 0%, 70%</t>
  </si>
  <si>
    <t>小紅頂槌</t>
  </si>
  <si>
    <t>跳漲大紅K下影 0%, 40%</t>
  </si>
  <si>
    <t>大紅K雙影 30%, 30%</t>
  </si>
  <si>
    <t>跳漲大紅上槌 0%, 80%</t>
  </si>
  <si>
    <t>跳漲大紅K雙影 20%, 30%</t>
  </si>
  <si>
    <t>跳跌大黑下槌 50%, 30%</t>
  </si>
  <si>
    <t>大紅K雙影 0%, 20%</t>
  </si>
  <si>
    <t>跳跌大紅天劍 90%, 10%</t>
  </si>
  <si>
    <t>跳漲大紅蜻蜓 20%, 70%</t>
  </si>
  <si>
    <t>跳跌大黑上槌 10%, 60%</t>
  </si>
  <si>
    <t>跳漲中黑蜻蜓 10%, 80%</t>
  </si>
  <si>
    <t>大黑下槌 80%, 0%</t>
  </si>
  <si>
    <t>空吞T字</t>
  </si>
  <si>
    <t>跳跌小黑K雙影 20%, 50%</t>
  </si>
  <si>
    <t>跳漲大黑K雙影 20%, 20%</t>
  </si>
  <si>
    <t>大紅K雙影 10%, 20%</t>
  </si>
  <si>
    <t>大紅蜻蜓 10%, 90%</t>
  </si>
  <si>
    <t>跳漲中紅上槌 10%, 60%</t>
  </si>
  <si>
    <t>大黑蜻蜓 20%, 80%</t>
  </si>
  <si>
    <t>跳漲大紅下槌 50%, 30%</t>
  </si>
  <si>
    <t>跳跌大紅天劍 80%, 20%</t>
  </si>
  <si>
    <t>跳漲中黑K雙影 50%, 30%</t>
  </si>
  <si>
    <t>大黑十字 40%, 50%</t>
  </si>
  <si>
    <t>大紅K上影 60%, 0%</t>
  </si>
  <si>
    <t>跳跌大黑上槌 20%, 60%</t>
  </si>
  <si>
    <t>中紅K雙影 30%, 40%</t>
  </si>
  <si>
    <t>大紅天劍 60%, 20%</t>
  </si>
  <si>
    <t>小紅上槌</t>
  </si>
  <si>
    <t>跳漲大紅蜻蜓 50%, 50%</t>
  </si>
  <si>
    <t>跳漲大黑下槌 70%, 10%</t>
  </si>
  <si>
    <t>跳漲大黑下槌 80%, 10%</t>
  </si>
  <si>
    <t>晨蜻蜓</t>
  </si>
  <si>
    <t>跳跌大黑下槌 50%, 20%</t>
  </si>
  <si>
    <t>中紅K雙影 10%, 30%</t>
  </si>
  <si>
    <t>空母十一</t>
  </si>
  <si>
    <t>跳漲大紅下槌 70%, 0%</t>
  </si>
  <si>
    <t>大黑天劍 70%, 10%</t>
  </si>
  <si>
    <t>大黑K雙影 60%, 0%</t>
  </si>
  <si>
    <t>小黑K下影 0%, 10%</t>
  </si>
  <si>
    <t>跳漲大紅十槌 50%, 40%</t>
  </si>
  <si>
    <t>跳漲大紅K雙影 50%, 0%</t>
  </si>
  <si>
    <t>跳漲大紅蜻蜓 30%, 60%</t>
  </si>
  <si>
    <t>大紅K雙影 20%, 40%</t>
  </si>
  <si>
    <t>跳漲大紅K雙影 10%, 20%</t>
  </si>
  <si>
    <t>大蜻蜓 20%, 80%</t>
  </si>
  <si>
    <t xml:space="preserve"> 夜紅星</t>
  </si>
  <si>
    <t>跳漲大紅K雙影 50%, 10%</t>
  </si>
  <si>
    <t>小紅上槌 10%, 60%</t>
  </si>
  <si>
    <t>跳漲小紅蜻蜓 20%, 70%</t>
  </si>
  <si>
    <t>跳跌大天劍 70%, 30%</t>
  </si>
  <si>
    <t>中紅K雙影 60%, 0%</t>
  </si>
  <si>
    <t>中黑K雙影 50%, 30%</t>
  </si>
  <si>
    <t>跳跌小紅天劍 80%, 20%</t>
  </si>
  <si>
    <t>小紅天劍</t>
  </si>
  <si>
    <t>跳漲大紅K雙影 0%, 10%</t>
  </si>
  <si>
    <t>小黑下槌</t>
  </si>
  <si>
    <t>大黑天劍 60%, 40%</t>
  </si>
  <si>
    <t>跳跌大黑蜻蜓 40%, 60%</t>
  </si>
  <si>
    <t>跳跌中黑十槌 40%, 40%</t>
  </si>
  <si>
    <t>小紅K雙影 20%, 40%</t>
  </si>
  <si>
    <t>大紅K上影 30%, 0%</t>
  </si>
  <si>
    <t>跳漲中紅K下影 0%, 40%</t>
  </si>
  <si>
    <t>大黑K上影 60%, 0%</t>
  </si>
  <si>
    <t>跳漲小紅K下影 0%, 60%</t>
  </si>
  <si>
    <t>大紅K雙影 60%, 0%</t>
  </si>
  <si>
    <t>跳漲大紅K雙影 10%, 10%</t>
  </si>
  <si>
    <t>小黑K下影 0%, 40%</t>
  </si>
  <si>
    <t>小紅底槌</t>
  </si>
  <si>
    <t>小紅K</t>
  </si>
  <si>
    <t>跳跌大紅K下影 0%, 0%</t>
  </si>
  <si>
    <t>跳跌小紅K上影 10%, 0%</t>
  </si>
  <si>
    <t>小紅十字 40%, 40%</t>
  </si>
  <si>
    <t>小紅十字</t>
  </si>
  <si>
    <t>中黑K雙影 20%, 0%</t>
  </si>
  <si>
    <t>小紅下槌</t>
  </si>
  <si>
    <t>跳漲中紅K雙影 20%, 0%</t>
  </si>
  <si>
    <t>中紅K上影 30%, 0%</t>
  </si>
  <si>
    <t>小紅頂槌 0%, 80%</t>
  </si>
  <si>
    <t>大黑T字</t>
  </si>
  <si>
    <t>小紅K雙影 10%, 20%</t>
  </si>
  <si>
    <t>大紅底槌 80%, 0%</t>
  </si>
  <si>
    <t>小紅K雙影 20%, 20%</t>
  </si>
  <si>
    <t>小紅K雙影 60%, 10%</t>
  </si>
  <si>
    <t>跳跌小紅K上影 60%, 0%</t>
  </si>
  <si>
    <t>小紅T字</t>
  </si>
  <si>
    <t>小蜻蜓 30%, 70%</t>
  </si>
  <si>
    <t>小蜻蜓</t>
  </si>
  <si>
    <t>跳漲小紅K 0%, 0%</t>
  </si>
  <si>
    <t>跳跌中黑K雙影 40%, 10%</t>
  </si>
  <si>
    <t>中紅K雙影 10%, 20%</t>
  </si>
  <si>
    <t>跳漲小紅K上影 10%, 0%</t>
  </si>
  <si>
    <t>跳漲小黑頂槌 0%, 70%</t>
  </si>
  <si>
    <t>小黑K 0%, 0%</t>
  </si>
  <si>
    <t>小黑K</t>
  </si>
  <si>
    <t>跳漲小紅K上影 30%, 0%</t>
  </si>
  <si>
    <t>小十字 60%, 40%</t>
  </si>
  <si>
    <t>中紅天劍 70%, 20%</t>
  </si>
  <si>
    <t>跳漲大紅天劍 80%, 10%</t>
  </si>
  <si>
    <t>小紅K雙影 40%, 20%</t>
  </si>
  <si>
    <t>跳漲大黑下槌 60%, 10%</t>
  </si>
  <si>
    <t>大紅墓碑 100%, 0%</t>
  </si>
  <si>
    <t>小紅底槌 80%, 0%</t>
  </si>
  <si>
    <t>中黑K</t>
  </si>
  <si>
    <t>中紅K 0%, 0%</t>
  </si>
  <si>
    <t>小黑K上影 20%, 0%</t>
  </si>
  <si>
    <t>中黑K下影 0%, 10%</t>
  </si>
  <si>
    <t>中黑K上影 30%, 0%</t>
  </si>
  <si>
    <t>小黑頂槌 0%, 70%</t>
  </si>
  <si>
    <t>小紅K雙影 40%, 10%</t>
  </si>
  <si>
    <t>小黑底槌 80%, 0%</t>
  </si>
  <si>
    <t>小黑底槌</t>
  </si>
  <si>
    <t>小黑K雙影 40%, 10%</t>
  </si>
  <si>
    <t>小黑K雙影 20%, 20%</t>
  </si>
  <si>
    <t>中黑下槌 60%, 20%</t>
  </si>
  <si>
    <t>小蜻蜓 20%, 80%</t>
  </si>
  <si>
    <t>小黑K雙影 10%, 30%</t>
  </si>
  <si>
    <t>小紅十槌 30%, 30%</t>
  </si>
  <si>
    <t>大紅K雙影 0%, 10%</t>
  </si>
  <si>
    <t>跳漲大黑天劍 80%, 10%</t>
  </si>
  <si>
    <t>跳跌小十字 40%, 60%</t>
  </si>
  <si>
    <t>小紅K下影 0%, 40%</t>
  </si>
  <si>
    <t>大黑底槌 80%, 0%</t>
  </si>
  <si>
    <t>跳漲中黑天劍 60%, 40%</t>
  </si>
  <si>
    <t>小紅K上影 60%, 0%</t>
  </si>
  <si>
    <t>跳漲大紅K上影 40%, 0%</t>
  </si>
  <si>
    <t>中紅K上影 40%, 0%</t>
  </si>
  <si>
    <t>小紅K 0%, 0%</t>
  </si>
  <si>
    <t>跳漲小紅K雙影 10%, 20%</t>
  </si>
  <si>
    <t>小紅K下影 0%, 60%</t>
  </si>
  <si>
    <t>小紅K雙影 20%, 10%</t>
  </si>
  <si>
    <t>小墓碑 100%, 0%</t>
  </si>
  <si>
    <t>大紅K上影 50%, 0%</t>
  </si>
  <si>
    <t>小紅K下影 0%, 10%</t>
  </si>
  <si>
    <t>中黑墓碑</t>
  </si>
  <si>
    <t>中黑K上影 40%, 0%</t>
  </si>
  <si>
    <t>跳漲小紅K雙影 50%, 0%</t>
  </si>
  <si>
    <t>小黑十槌</t>
  </si>
  <si>
    <t>中黑K下影 0%, 0%</t>
  </si>
  <si>
    <t>小黑K下影 0%, 20%</t>
  </si>
  <si>
    <t>跳跌小黑K雙影 10%, 30%</t>
  </si>
  <si>
    <t>大黑底槌 70%, 0%</t>
  </si>
  <si>
    <t>中紅蜻蜓 20%, 70%</t>
  </si>
  <si>
    <t>中黑K上影 10%, 0%</t>
  </si>
  <si>
    <t>跳漲大紅底槌 80%, 0%</t>
  </si>
  <si>
    <t>中黑天劍 70%, 20%</t>
  </si>
  <si>
    <t>小黑天劍 60%, 30%</t>
  </si>
  <si>
    <t>中黑下槌 60%, 10%</t>
  </si>
  <si>
    <t>中黑K雙影 20%, 20%</t>
  </si>
  <si>
    <t>跳跌小黑下槌 70%, 10%</t>
  </si>
  <si>
    <t>小黑上槌 20%, 60%</t>
  </si>
  <si>
    <t>小黑K下影 0%, 30%</t>
  </si>
  <si>
    <t>跳漲一字線 0%, 0%</t>
  </si>
  <si>
    <t>一字線</t>
  </si>
  <si>
    <t>中黑天劍 70%, 10%</t>
  </si>
  <si>
    <t>跳漲大紅下槌 50%, 20%</t>
  </si>
  <si>
    <t>跳漲小紅十槌 30%, 50%</t>
  </si>
  <si>
    <t>跳漲小紅K雙影 50%, 20%</t>
  </si>
  <si>
    <t>跳漲大天劍 100%, 0%</t>
  </si>
  <si>
    <t>跳漲小紅K雙影 20%, 10%</t>
  </si>
  <si>
    <t>小黑下槌 70%, 10%</t>
  </si>
  <si>
    <t>跳漲小黑下槌 60%, 10%</t>
  </si>
  <si>
    <t>跳跌小紅底槌 70%, 0%</t>
  </si>
  <si>
    <t>中紅K雙影 30%, 10%</t>
  </si>
  <si>
    <t>跳漲小紅十槌 40%, 40%</t>
  </si>
  <si>
    <t>大紅K雙影 30%, 20%</t>
  </si>
  <si>
    <t>中墓碑 100%, 0%</t>
  </si>
  <si>
    <t>中墓碑</t>
  </si>
  <si>
    <t>跳漲小紅上槌 20%, 60%</t>
  </si>
  <si>
    <t>跳漲大十字 40%, 60%</t>
  </si>
  <si>
    <t>跳漲小紅上槌 20%, 50%</t>
  </si>
  <si>
    <t>中黑K雙影 0%, 30%</t>
  </si>
  <si>
    <t>小黑十槌 30%, 30%</t>
  </si>
  <si>
    <t>中黑天劍 80%, 10%</t>
  </si>
  <si>
    <t>跳漲中紅K上影 20%, 0%</t>
  </si>
  <si>
    <t>跳漲大紅T字 0%, 100%</t>
  </si>
  <si>
    <t>小黑K雙影 60%, 10%</t>
  </si>
  <si>
    <t>跳漲小紅K雙影 20%, 20%</t>
  </si>
  <si>
    <t>跳跌大紅天劍 80%, 10%</t>
  </si>
  <si>
    <t>大十字 40%, 60%</t>
  </si>
  <si>
    <t>小黑K上影 40%, 0%</t>
  </si>
  <si>
    <t>大黑墓碑 90%, 0%</t>
  </si>
  <si>
    <t>中紅墓碑 90%, 0%</t>
  </si>
  <si>
    <t>中紅墓碑</t>
  </si>
  <si>
    <t>跳漲大紅K上影 30%, 0%</t>
  </si>
  <si>
    <t>小黑K上影 30%, 0%</t>
  </si>
  <si>
    <t>小紅底槌 70%, 0%</t>
  </si>
  <si>
    <t>跳漲大紅K雙影 30%, 0%</t>
  </si>
  <si>
    <t>跳漲小黑蜻蜓 30%, 60%</t>
  </si>
  <si>
    <t>跳跌小黑天劍 60%, 30%</t>
  </si>
  <si>
    <t>小蜻蜓 30%, 80%</t>
  </si>
  <si>
    <t>小紅K雙影 10%, 40%</t>
  </si>
  <si>
    <t>跳跌小黑墓碑 90%, 0%</t>
  </si>
  <si>
    <t>小黑墓碑</t>
  </si>
  <si>
    <t>小紅K雙影 30%, 20%</t>
  </si>
  <si>
    <t>跳跌中黑K下影 0%, 20%</t>
  </si>
  <si>
    <t>跳漲中蜻蜓 20%, 80%</t>
  </si>
  <si>
    <t>小黑K雙影 50%, 20%</t>
  </si>
  <si>
    <t>小紅下槌 60%, 10%</t>
  </si>
  <si>
    <t>中紅下槌 70%, 10%</t>
  </si>
  <si>
    <t>大天劍 100%, 10%</t>
  </si>
  <si>
    <t>跳漲大紅下槌 60%, 0%</t>
  </si>
  <si>
    <t>跳漲大紅K雙影 60%, 10%</t>
  </si>
  <si>
    <t>跳漲大黑底槌 80%, 0%</t>
  </si>
  <si>
    <t>中黑K雙影 10%, 10%</t>
  </si>
  <si>
    <t>跳漲小紅K雙影 10%, 40%</t>
  </si>
  <si>
    <t>中紅頂槌</t>
  </si>
  <si>
    <t>小紅K雙影 20%, 50%</t>
  </si>
  <si>
    <t>中紅K上影 20%, 0%</t>
  </si>
  <si>
    <t>中黑K 0%, 0%</t>
  </si>
  <si>
    <t>中紅K雙影 20%, 30%</t>
  </si>
  <si>
    <t>跳漲小紅K下影 0%, 50%</t>
  </si>
  <si>
    <t>小黑上槌 30%, 50%</t>
  </si>
  <si>
    <t>小紅K下影 0%, 30%</t>
  </si>
  <si>
    <t>小紅K下影 0%, 50%</t>
  </si>
  <si>
    <t>跳漲小黑K雙影 30%, 40%</t>
  </si>
  <si>
    <t>小紅K雙影 10%, 30%</t>
  </si>
  <si>
    <t>跳漲小紅K雙影 10%, 10%</t>
  </si>
  <si>
    <t>跳漲小紅頂槌 0%, 70%</t>
  </si>
  <si>
    <t>跳漲小黑K雙影 20%, 50%</t>
  </si>
  <si>
    <t>大紅K上影 0%, 0%</t>
  </si>
  <si>
    <t>跳漲小黑十槌 50%, 40%</t>
  </si>
  <si>
    <t>中紅底槌 70%, 0%</t>
  </si>
  <si>
    <t>小黑底槌 70%, 0%</t>
  </si>
  <si>
    <t>跳跌小紅K雙影 40%, 20%</t>
  </si>
  <si>
    <t>跳漲小T字 0%, 100%</t>
  </si>
  <si>
    <t>小T字</t>
  </si>
  <si>
    <t>跳漲大紅K 0%, 0%</t>
  </si>
  <si>
    <t>中蜻蜓 30%, 70%</t>
  </si>
  <si>
    <t>跳漲大紅K雙影 20%, 20%</t>
  </si>
  <si>
    <t>小黑天劍 70%, 10%</t>
  </si>
  <si>
    <t>中黑K雙影 40%, 10%</t>
  </si>
  <si>
    <t>中黑墓碑 90%, 0%</t>
  </si>
  <si>
    <t>小黑下槌 60%, 20%</t>
  </si>
  <si>
    <t>中黑K上影 60%, 0%</t>
  </si>
  <si>
    <t>中黑K上影 50%, 0%</t>
  </si>
  <si>
    <t>跳漲中天劍 70%, 30%</t>
  </si>
  <si>
    <t>跳跌小紅K下影 0%, 0%</t>
  </si>
  <si>
    <t>中黑蜻蜓 20%, 70%</t>
  </si>
  <si>
    <t>中黑下槌 70%, 20%</t>
  </si>
  <si>
    <t>跳跌小紅底槌 80%, 0%</t>
  </si>
  <si>
    <t>小黑天劍 70%, 20%</t>
  </si>
  <si>
    <t>大天劍 90%, 10%</t>
  </si>
  <si>
    <t>跳漲中紅K雙影 40%, 10%</t>
  </si>
  <si>
    <t>跳跌小天劍 90%, 10%</t>
  </si>
  <si>
    <t>跳漲中紅T字 0%, 90%</t>
  </si>
  <si>
    <t>中紅T字</t>
  </si>
  <si>
    <t>跳跌一字線 0%, 0%</t>
  </si>
  <si>
    <t>跳漲小黑K雙影 40%, 0%</t>
  </si>
  <si>
    <t>大紅K上影 40%, 0%</t>
  </si>
  <si>
    <t>跳跌小紅K上影 20%, 0%</t>
  </si>
  <si>
    <t>跳漲小黑K上影 10%, 0%</t>
  </si>
  <si>
    <t>小紅K雙影 40%, 0%</t>
  </si>
  <si>
    <t>大黑下槌 70%, 0%</t>
  </si>
  <si>
    <t>中黑K下影 0%, 40%</t>
  </si>
  <si>
    <t>跳跌中紅下槌 70%, 10%</t>
  </si>
  <si>
    <t>中黑底槌 80%, 0%</t>
  </si>
  <si>
    <t>中黑底槌</t>
  </si>
  <si>
    <t>跳漲大紅K上影 0%, 0%</t>
  </si>
  <si>
    <t>跳漲中黑蜻蜓 40%, 50%</t>
  </si>
  <si>
    <t>跳漲小紅十槌 30%, 30%</t>
  </si>
  <si>
    <t>跳漲大紅K下影 0%, 20%</t>
  </si>
  <si>
    <t>跳漲大黑墓碑 90%, 0%</t>
  </si>
  <si>
    <t>中紅十槌 30%, 30%</t>
  </si>
  <si>
    <t>跳跌大黑天劍 70%, 20%</t>
  </si>
  <si>
    <t>跳漲中紅底槌 70%, 0%</t>
  </si>
  <si>
    <t>跳跌小紅K雙影 50%, 30%</t>
  </si>
  <si>
    <t>大紅墓碑 90%, 0%</t>
  </si>
  <si>
    <t>跳漲小黑K下影 0%, 50%</t>
  </si>
  <si>
    <t>小黑蜻蜓 10%, 80%</t>
  </si>
  <si>
    <t>跳漲大黑十槌 40%, 40%</t>
  </si>
  <si>
    <t>中紅底槌 80%, 0%</t>
  </si>
  <si>
    <t>小黑K上影 60%, 0%</t>
  </si>
  <si>
    <t>中黑K上影 20%, 0%</t>
  </si>
  <si>
    <t>小紅上槌 20%, 60%</t>
  </si>
  <si>
    <t>跳漲小紅K雙影 50%, 10%</t>
  </si>
  <si>
    <t>中黑K下影 0%, 20%</t>
  </si>
  <si>
    <t>跳漲大紅K雙影 20%, 10%</t>
  </si>
  <si>
    <t>小黑K雙影 30%, 10%</t>
  </si>
  <si>
    <t>中天劍 70%, 30%</t>
  </si>
  <si>
    <t>跳漲小黑K雙影 40%, 20%</t>
  </si>
  <si>
    <t>大黑T字 0%, 90%</t>
  </si>
  <si>
    <t>小黑上槌 30%, 60%</t>
  </si>
  <si>
    <t>中天劍 80%, 20%</t>
  </si>
  <si>
    <t>跳漲大紅K下影 0%, 60%</t>
  </si>
  <si>
    <t>中紅下槌 60%, 10%</t>
  </si>
  <si>
    <t>跳漲小黑K 0%, 0%</t>
  </si>
  <si>
    <t>中黑K雙影 60%, 0%</t>
  </si>
  <si>
    <t>中黑下槌 50%, 20%</t>
  </si>
  <si>
    <t>跳漲大蜻蜓 30%, 70%</t>
  </si>
  <si>
    <t>跳跌小紅K雙影 50%, 10%</t>
  </si>
  <si>
    <t>跳跌小黑K雙影 20%, 10%</t>
  </si>
  <si>
    <t>小紅K上影 0%, 0%</t>
  </si>
  <si>
    <t>跳跌小黑K雙影 30%, 10%</t>
  </si>
  <si>
    <t>小黑K雙影 50%, 0%</t>
  </si>
  <si>
    <t>中黑天劍 90%, 10%</t>
  </si>
  <si>
    <t>跳漲小紅天劍 80%, 20%</t>
  </si>
  <si>
    <t>中紅下槌 60%, 20%</t>
  </si>
  <si>
    <t>跳跌中黑天劍 60%, 30%</t>
  </si>
  <si>
    <t>跳漲中黑頂槌 0%, 70%</t>
  </si>
  <si>
    <t>跳跌小紅K上影 30%, 0%</t>
  </si>
  <si>
    <t>中紅下槌 50%, 30%</t>
  </si>
  <si>
    <t>中黑十槌 50%, 30%</t>
  </si>
  <si>
    <t>小紅蜻蜓 30%, 60%</t>
  </si>
  <si>
    <t>小黑天劍 80%, 10%</t>
  </si>
  <si>
    <t>跳跌大紅K上影 30%, 0%</t>
  </si>
  <si>
    <t>跳漲小黑K雙影 20%, 40%</t>
  </si>
  <si>
    <t>中黑下槌 70%, 0%</t>
  </si>
  <si>
    <t>跳跌中黑下槌 70%, 0%</t>
  </si>
  <si>
    <t>跳漲小墓碑 100%, 0%</t>
  </si>
  <si>
    <t>小紅墓碑</t>
  </si>
  <si>
    <t>小紅K下影 0%, 20%</t>
  </si>
  <si>
    <t>小黑十槌 40%, 50%</t>
  </si>
  <si>
    <t>小黑天劍 50%, 40%</t>
  </si>
  <si>
    <t>中黑天劍 60%, 30%</t>
  </si>
  <si>
    <t>跳跌大黑底槌 80%, 0%</t>
  </si>
  <si>
    <t>跳漲小紅K下影 0%, 30%</t>
  </si>
  <si>
    <t>跳跌小黑底槌 70%, 0%</t>
  </si>
  <si>
    <t>大T字</t>
  </si>
  <si>
    <t>中紅十槌 40%, 40%</t>
  </si>
  <si>
    <t>中黑天劍 90%, 0%</t>
  </si>
  <si>
    <t>小T字 0%, 100%</t>
  </si>
  <si>
    <t>小紅天劍 60%, 30%</t>
  </si>
  <si>
    <t>跳漲小黑T字 0%, 90%</t>
  </si>
  <si>
    <t>小黑T字</t>
  </si>
  <si>
    <t>小黑K雙影 10%, 10%</t>
  </si>
  <si>
    <t>中黑上槌 20%, 60%</t>
  </si>
  <si>
    <t>跳跌小黑K上影 30%, 0%</t>
  </si>
  <si>
    <t>中紅K上影 10%, 0%</t>
  </si>
  <si>
    <t>跳跌小紅K雙影 30%, 30%</t>
  </si>
  <si>
    <t>中紅上槌 10%, 70%</t>
  </si>
  <si>
    <t>大天劍 70%, 30%</t>
  </si>
  <si>
    <t>跳跌小天劍 80%, 20%</t>
  </si>
  <si>
    <t>中紅K下影 0%, 40%</t>
  </si>
  <si>
    <t>跳漲大黑墓碑 100%, 0%</t>
  </si>
  <si>
    <t>小黑K雙影 20%, 0%</t>
  </si>
  <si>
    <t>跳漲小十字 60%, 40%</t>
  </si>
  <si>
    <t>跳跌大黑K下影 0%, 0%</t>
  </si>
  <si>
    <t>大紅頂槌 0%, 80%</t>
  </si>
  <si>
    <t>大十字 60%, 40%</t>
  </si>
  <si>
    <t>中黑蜻蜓 40%, 50%</t>
  </si>
  <si>
    <t>跳漲大黑天劍 70%, 30%</t>
  </si>
  <si>
    <t>中黑底槌 70%, 0%</t>
  </si>
  <si>
    <t>跳漲中紅K雙影 10%, 10%</t>
  </si>
  <si>
    <t>中黑K雙影 0%, 0%</t>
  </si>
  <si>
    <t>小黑下槌 60%, 10%</t>
  </si>
  <si>
    <t>跳跌小黑K下影 0%, 40%</t>
  </si>
  <si>
    <t>跳跌中紅下槌 60%, 10%</t>
  </si>
  <si>
    <t>大紅K下影 0%, 20%</t>
  </si>
  <si>
    <t>跳跌大紅下槌 60%, 10%</t>
  </si>
  <si>
    <t>跳漲大黑天劍 60%, 20%</t>
  </si>
  <si>
    <t>跳跌小十字 60%, 40%</t>
  </si>
  <si>
    <t>跳漲小黑K上影 50%, 0%</t>
  </si>
  <si>
    <t>小紅K雙影 30%, 10%</t>
  </si>
  <si>
    <t>跳漲中紅K雙影 20%, 10%</t>
  </si>
  <si>
    <t>跳漲中黑K雙影 50%, 10%</t>
  </si>
  <si>
    <t>跳跌中紅天劍 50%, 40%</t>
  </si>
  <si>
    <t>小黑K雙影 20%, 50%</t>
  </si>
  <si>
    <t>跳漲小紅K上影 50%, 0%</t>
  </si>
  <si>
    <t>小紅蜻蜓 20%, 70%</t>
  </si>
  <si>
    <t>跳跌大黑K 0%, 0%</t>
  </si>
  <si>
    <t>中黑K雙影 10%, 30%</t>
  </si>
  <si>
    <t>小黑K雙影 50%, 10%</t>
  </si>
  <si>
    <t>小紅蜻蜓 10%, 80%</t>
  </si>
  <si>
    <t>跳跌中紅下槌 60%, 20%</t>
  </si>
  <si>
    <t>中黑蜻蜓 20%, 60%</t>
  </si>
  <si>
    <t>跳漲小黑K雙影 50%, 30%</t>
  </si>
  <si>
    <t>大黑下槌 60%, 0%</t>
  </si>
  <si>
    <t>中黑下槌 80%, 0%</t>
  </si>
  <si>
    <t>跳漲中紅K上影 50%, 0%</t>
  </si>
  <si>
    <t>跳跌小紅K上影 50%, 0%</t>
  </si>
  <si>
    <t>小十字 40%, 60%</t>
  </si>
  <si>
    <t>跳漲小紅K雙影 40%, 10%</t>
  </si>
  <si>
    <t>中紅K雙影 50%, 10%</t>
  </si>
  <si>
    <t>跳漲大紅天劍 70%, 30%</t>
  </si>
  <si>
    <t>跳漲小黑K下影 0%, 60%</t>
  </si>
  <si>
    <t>跳漲中黑K雙影 40%, 20%</t>
  </si>
  <si>
    <t>小紅上槌 30%, 60%</t>
  </si>
  <si>
    <t>跳漲大紅下槌 80%, 0%</t>
  </si>
  <si>
    <t>小紅K雙影 40%, 30%</t>
  </si>
  <si>
    <t>中紅K雙影 50%, 20%</t>
  </si>
  <si>
    <t>小黑K上影 10%, 0%</t>
  </si>
  <si>
    <t>一字線 0%, 0%</t>
  </si>
  <si>
    <t>跳跌大黑十槌 30%, 30%</t>
  </si>
  <si>
    <t>跳漲大紅上槌 30%, 60%</t>
  </si>
  <si>
    <t>中黑十槌 40%, 40%</t>
  </si>
  <si>
    <t>中紅K上影 60%, 0%</t>
  </si>
  <si>
    <t>大墓碑 100%, 0%</t>
  </si>
  <si>
    <t>大墓碑</t>
  </si>
  <si>
    <t>跳漲大黑下槌 60%, 20%</t>
  </si>
  <si>
    <t>中黑K雙影 50%, 20%</t>
  </si>
  <si>
    <t>中紅K雙影 40%, 20%</t>
  </si>
  <si>
    <t>跳跌中黑K雙影 10%, 10%</t>
  </si>
  <si>
    <t>中十字 50%, 50%</t>
  </si>
  <si>
    <t>跳漲大紅K下影 0%, 10%</t>
  </si>
  <si>
    <t>跳漲小黑K上影 60%, 0%</t>
  </si>
  <si>
    <t>中天劍 90%, 10%</t>
  </si>
  <si>
    <t>跳跌小黑K雙影 0%, 30%</t>
  </si>
  <si>
    <t>跳跌中黑K雙影 10%, 20%</t>
  </si>
  <si>
    <t>中紅K上影 50%, 0%</t>
  </si>
  <si>
    <t>大紅蜻蜓 20%, 60%</t>
  </si>
  <si>
    <t>跳漲中黑頂槌 0%, 80%</t>
  </si>
  <si>
    <t>跳跌小黑K 0%, 0%</t>
  </si>
  <si>
    <t>跳跌中墓碑 100%, 0%</t>
  </si>
  <si>
    <t>小黑K雙影 20%, 10%</t>
  </si>
  <si>
    <t>跳跌小紅下槌 70%, 10%</t>
  </si>
  <si>
    <t>跳跌小紅K雙影 40%, 0%</t>
  </si>
  <si>
    <t>跳跌小黑K雙影 40%, 20%</t>
  </si>
  <si>
    <t>小黑上槌 10%, 60%</t>
  </si>
  <si>
    <t>跳漲中紅K雙影 20%, 20%</t>
  </si>
  <si>
    <t>跳漲小紅K雙影 20%, 30%</t>
  </si>
  <si>
    <t>跳漲小黑上槌 20%, 70%</t>
  </si>
  <si>
    <t>跳跌大紅天劍 90%, 0%</t>
  </si>
  <si>
    <t>中紅K下影 0%, 10%</t>
  </si>
  <si>
    <t>中紅K雙影 10%, 40%</t>
  </si>
  <si>
    <t>小紅K雙影 50%, 0%</t>
  </si>
  <si>
    <t>跳跌小黑十字 50%, 50%</t>
  </si>
  <si>
    <t>跳漲小紅K雙影 20%, 40%</t>
  </si>
  <si>
    <t>中紅K下影 0%, 30%</t>
  </si>
  <si>
    <t>跳跌小紅K下影 0%, 20%</t>
  </si>
  <si>
    <t>中黑蜻蜓 20%, 80%</t>
  </si>
  <si>
    <t>多吞十一</t>
  </si>
  <si>
    <t>中紅K雙影 30%, 20%</t>
  </si>
  <si>
    <t>跳漲中紅K雙影 40%, 20%</t>
  </si>
  <si>
    <t>跳漲小蜻蜓 30%, 70%</t>
  </si>
  <si>
    <t>跳漲小紅K雙影 20%, 50%</t>
  </si>
  <si>
    <t>小紅K雙影 30%, 0%</t>
  </si>
  <si>
    <t>跳漲小黑K雙影 30%, 50%</t>
  </si>
  <si>
    <t>跳漲大黑蜻蜓 20%, 60%</t>
  </si>
  <si>
    <t>小天劍 70%, 30%</t>
  </si>
  <si>
    <t>中紅上槌 20%, 50%</t>
  </si>
  <si>
    <t>跳漲大紅十槌 30%, 30%</t>
  </si>
  <si>
    <t>小紅下槌 80%, 10%</t>
  </si>
  <si>
    <t>小紅天劍 80%, 10%</t>
  </si>
  <si>
    <t>跳跌小黑天劍 80%, 10%</t>
  </si>
  <si>
    <t>中紅K雙影 10%, 10%</t>
  </si>
  <si>
    <t>跳跌大黑下槌 60%, 20%</t>
  </si>
  <si>
    <t>跳漲大紅K雙影 20%, 0%</t>
  </si>
  <si>
    <t>跳漲大黑蜻蜓 40%, 50%</t>
  </si>
  <si>
    <t>中黑天劍 70%, 30%</t>
  </si>
  <si>
    <t>中紅K上影 0%, 0%</t>
  </si>
  <si>
    <t>跳跌小黑K下影 0%, 20%</t>
  </si>
  <si>
    <t>跳跌小紅K雙影 10%, 50%</t>
  </si>
  <si>
    <t>中黑下槌 70%, 10%</t>
  </si>
  <si>
    <t>中紅天劍 80%, 10%</t>
  </si>
  <si>
    <t>小黑十槌 40%, 40%</t>
  </si>
  <si>
    <t>跳漲小十字 50%, 50%</t>
  </si>
  <si>
    <t>跳漲大黑十槌 50%, 30%</t>
  </si>
  <si>
    <t>中黑蜻蜓 10%, 80%</t>
  </si>
  <si>
    <t>中紅十字 40%, 40%</t>
  </si>
  <si>
    <t>跳漲小紅K下影 0%, 10%</t>
  </si>
  <si>
    <t>跳跌小紅K雙影 20%, 40%</t>
  </si>
  <si>
    <t>小紅天劍 80%, 20%</t>
  </si>
  <si>
    <t>跳漲小紅十槌 50%, 30%</t>
  </si>
  <si>
    <t>中十字 40%, 60%</t>
  </si>
  <si>
    <t>中紅K雙影 20%, 20%</t>
  </si>
  <si>
    <t>跳跌大墓碑 100%, 0%</t>
  </si>
  <si>
    <t>中紅十字 50%, 50%</t>
  </si>
  <si>
    <t>跳跌大紅K下影 0%, 40%</t>
  </si>
  <si>
    <t>跳漲破週小紅天劍 70%, 20%</t>
  </si>
  <si>
    <t>季下</t>
  </si>
  <si>
    <t>月下</t>
  </si>
  <si>
    <t>週上</t>
  </si>
  <si>
    <t>前日最低(近月)</t>
  </si>
  <si>
    <t>03週轉降-0.05%</t>
  </si>
  <si>
    <t>02月直降-0.86%</t>
  </si>
  <si>
    <t>02季直降-0.25%</t>
  </si>
  <si>
    <t>04週直升+0.28%</t>
  </si>
  <si>
    <t>02月直降-0.25%</t>
  </si>
  <si>
    <t>02季直降-0.05%</t>
  </si>
  <si>
    <t>昨日最低(近月)</t>
  </si>
  <si>
    <t>02週直降-0.34%</t>
  </si>
  <si>
    <t>02月直降-0.46%</t>
  </si>
  <si>
    <t>02季直降-0.17%</t>
  </si>
  <si>
    <t>突破均線(週)</t>
  </si>
  <si>
    <t>漲破月小紅K上影 30%, 0%</t>
  </si>
  <si>
    <t>月上</t>
  </si>
  <si>
    <t>04週直升+0.65%</t>
  </si>
  <si>
    <t>02月直降-0.16%</t>
  </si>
  <si>
    <t>突破均線(月)</t>
  </si>
  <si>
    <t>漲破週小紅K上影 30%, 0%</t>
  </si>
  <si>
    <t>02週直降-0.29%</t>
  </si>
  <si>
    <t>02月直降-0.92%</t>
  </si>
  <si>
    <t>02季直降-0.4%</t>
  </si>
  <si>
    <t>季上</t>
  </si>
  <si>
    <t>04週直升+0.23%</t>
  </si>
  <si>
    <t>02月直降-0.07%</t>
  </si>
  <si>
    <t>04季直升+0.19%</t>
  </si>
  <si>
    <t>04週直升+0.39%</t>
  </si>
  <si>
    <t>02月直降-0.12%</t>
  </si>
  <si>
    <t>02季直降-0.06%</t>
  </si>
  <si>
    <t>跌破週小黑K雙影 10%, 10%</t>
  </si>
  <si>
    <t>週下</t>
  </si>
  <si>
    <t>前日最低(月)</t>
  </si>
  <si>
    <t>02週直降-0.83%</t>
  </si>
  <si>
    <t>02月直降-0.41%</t>
  </si>
  <si>
    <t>02季直降-0.1%</t>
  </si>
  <si>
    <t>跳漲破季一字線 0%, 0%</t>
  </si>
  <si>
    <t>04週直升+2.17%</t>
  </si>
  <si>
    <t>05月轉升+0.59%</t>
  </si>
  <si>
    <t>05季轉升+0.1%</t>
  </si>
  <si>
    <t>突破均線(月季)</t>
  </si>
  <si>
    <t>跳漲破月小紅下槌 70%, 20%</t>
  </si>
  <si>
    <t>今日最高(近月)</t>
  </si>
  <si>
    <t>04週直升+0.41%</t>
  </si>
  <si>
    <t>04月直升+0.06%</t>
  </si>
  <si>
    <t>02季直降-0.02%</t>
  </si>
  <si>
    <t>04週直升+0.14%</t>
  </si>
  <si>
    <t>02月直降-0.14%</t>
  </si>
  <si>
    <t>02季直降-0.08%</t>
  </si>
  <si>
    <t>跳漲破週小墓碑 100%, 0%</t>
  </si>
  <si>
    <t>01週持平0%</t>
  </si>
  <si>
    <t>02月直降-0.19%</t>
  </si>
  <si>
    <t>02季直降-0.28%</t>
  </si>
  <si>
    <t>跳漲破週小紅K下影 0%, 10%</t>
  </si>
  <si>
    <t>04週直升+0.81%</t>
  </si>
  <si>
    <t>02月直降-0.13%</t>
  </si>
  <si>
    <t>中紅K雙影 20%, 10%</t>
  </si>
  <si>
    <t>05週轉升+0.57%</t>
  </si>
  <si>
    <t>02季直降-0.27%</t>
  </si>
  <si>
    <t>破均站回(週)</t>
  </si>
  <si>
    <t>今日最低(月)</t>
  </si>
  <si>
    <t>02週直降-0.93%</t>
  </si>
  <si>
    <t>02月直降-0.52%</t>
  </si>
  <si>
    <t>02季直降-0.16%</t>
  </si>
  <si>
    <t>04週直升+0.4%</t>
  </si>
  <si>
    <t>02月直降-0.18%</t>
  </si>
  <si>
    <t>前日最低(近年)</t>
  </si>
  <si>
    <t>03週轉降-0.04%</t>
  </si>
  <si>
    <t>01月持平0%</t>
  </si>
  <si>
    <t>漲破月小紅K上影 40%, 0%</t>
  </si>
  <si>
    <t>04季直升+0.11%</t>
  </si>
  <si>
    <t>漲破月中紅K上影 10%, 0%</t>
  </si>
  <si>
    <t>02週直降-0.5%</t>
  </si>
  <si>
    <t>02月直降-0.04%</t>
  </si>
  <si>
    <t>04季直升+0.29%</t>
  </si>
  <si>
    <t>突破均線(週月)</t>
  </si>
  <si>
    <t>02月直降-0.21%</t>
  </si>
  <si>
    <t>漲破季小紅K 0%, 0%</t>
  </si>
  <si>
    <t>05月轉升+0.1%</t>
  </si>
  <si>
    <t>05季轉升+0.02%</t>
  </si>
  <si>
    <t>昨日最低(月)</t>
  </si>
  <si>
    <t>02月直降-0.22%</t>
  </si>
  <si>
    <t>02季直降-0.04%</t>
  </si>
  <si>
    <t>今日最低(近月)</t>
  </si>
  <si>
    <t>02週直降-0.77%</t>
  </si>
  <si>
    <t>03月轉降-0.06%</t>
  </si>
  <si>
    <t>跳漲破週小紅頂槌 0%, 80%</t>
  </si>
  <si>
    <t>05週轉升+0.14%</t>
  </si>
  <si>
    <t>02月直降-0.31%</t>
  </si>
  <si>
    <t>02季直降-0.11%</t>
  </si>
  <si>
    <t>04週直升+0.15%</t>
  </si>
  <si>
    <t>05月轉升+0.07%</t>
  </si>
  <si>
    <t>04季直升+0.05%</t>
  </si>
  <si>
    <t>04週直升+1.05%</t>
  </si>
  <si>
    <t>02月直降-0.65%</t>
  </si>
  <si>
    <t>02季直降-0.09%</t>
  </si>
  <si>
    <t>漲破週小紅K 0%, 0%</t>
  </si>
  <si>
    <t>04週直升+0.19%</t>
  </si>
  <si>
    <t>05月轉升+0.11%</t>
  </si>
  <si>
    <t>漲破月小紅K 0%, 0%</t>
  </si>
  <si>
    <t>昨日最高(近月)</t>
  </si>
  <si>
    <t>04週直升+0.12%</t>
  </si>
  <si>
    <t>04季直升+0.07%</t>
  </si>
  <si>
    <t>跌破季小黑K下影 0%, 10%</t>
  </si>
  <si>
    <t>今日最高(近年)</t>
  </si>
  <si>
    <t>02週直降-0.05%</t>
  </si>
  <si>
    <t>04月直升+0.18%</t>
  </si>
  <si>
    <t>02季直降-0.12%</t>
  </si>
  <si>
    <t>04週直升+0.82%</t>
  </si>
  <si>
    <t>突破均線(季)</t>
  </si>
  <si>
    <t>跳漲破月小墓碑 100%, 0%</t>
  </si>
  <si>
    <t>04週直升+0.55%</t>
  </si>
  <si>
    <t>02月直降-0.15%</t>
  </si>
  <si>
    <t>04季直升+0.04%</t>
  </si>
  <si>
    <t>中黑蜻蜓 30%, 60%</t>
  </si>
  <si>
    <t>週中</t>
  </si>
  <si>
    <t>04週直升+2.34%</t>
  </si>
  <si>
    <t>04季直升+0.3%</t>
  </si>
  <si>
    <t>破均站回(週月)</t>
  </si>
  <si>
    <t>03週轉降-0.27%</t>
  </si>
  <si>
    <t>02月直降-0.09%</t>
  </si>
  <si>
    <t>02週直降-0.52%</t>
  </si>
  <si>
    <t>02月直降-0.03%</t>
  </si>
  <si>
    <t>03季轉降-0.01%</t>
  </si>
  <si>
    <t>04週直升+0.03%</t>
  </si>
  <si>
    <t>04週直升+1.18%</t>
  </si>
  <si>
    <t>03月轉降-0.04%</t>
  </si>
  <si>
    <t>02季直降-0.03%</t>
  </si>
  <si>
    <t>漲破月小紅K上影 50%, 0%</t>
  </si>
  <si>
    <t>04週直升+0.35%</t>
  </si>
  <si>
    <t>04月直升+0.13%</t>
  </si>
  <si>
    <t>04季直升+0.15%</t>
  </si>
  <si>
    <t>破均站回(月)</t>
  </si>
  <si>
    <t>跳漲破月小黑天劍 70%, 20%</t>
  </si>
  <si>
    <t>04週直升+0.7%</t>
  </si>
  <si>
    <t>05月轉升+0.02%</t>
  </si>
  <si>
    <t>04季直升+0.06%</t>
  </si>
  <si>
    <t>跳漲小紅下槌 60%, 10%</t>
  </si>
  <si>
    <t>04月直升+0.52%</t>
  </si>
  <si>
    <t>04季直升+0.12%</t>
  </si>
  <si>
    <t>04季直升+0.1%</t>
  </si>
  <si>
    <t>04週直升+0.04%</t>
  </si>
  <si>
    <t>02月直降-0.57%</t>
  </si>
  <si>
    <t>02季直降-0.2%</t>
  </si>
  <si>
    <t>02週直降-0.88%</t>
  </si>
  <si>
    <t>02週直降-0.7%</t>
  </si>
  <si>
    <t>02月直降-0.28%</t>
  </si>
  <si>
    <t>02季直降-0.15%</t>
  </si>
  <si>
    <t>跳漲小黑K雙影 10%, 20%</t>
  </si>
  <si>
    <t>今日最高(月)</t>
  </si>
  <si>
    <t>04週直升+1.11%</t>
  </si>
  <si>
    <t>05月轉升+0.17%</t>
  </si>
  <si>
    <t>04季直升+0.16%</t>
  </si>
  <si>
    <t>跳漲破週小蜻蜓 30%, 70%</t>
  </si>
  <si>
    <t>04週直升+0.06%</t>
  </si>
  <si>
    <t>02月直降-0.43%</t>
  </si>
  <si>
    <t>04季直升+0.01%</t>
  </si>
  <si>
    <t>03週轉降-0.03%</t>
  </si>
  <si>
    <t>02季直降-0.07%</t>
  </si>
  <si>
    <t>04週直升+0.33%</t>
  </si>
  <si>
    <t>02月直降-0.05%</t>
  </si>
  <si>
    <t>漲破週小紅K上影 40%, 0%</t>
  </si>
  <si>
    <t>今日最低(近年)</t>
  </si>
  <si>
    <t>02週直降-1.51%</t>
  </si>
  <si>
    <t>02月直降-1.26%</t>
  </si>
  <si>
    <t>02季直降-0.91%</t>
  </si>
  <si>
    <t>02週直降-0.2%</t>
  </si>
  <si>
    <t>03月轉降-0.02%</t>
  </si>
  <si>
    <t>04週直升+0.09%</t>
  </si>
  <si>
    <t>02月直降-0.47%</t>
  </si>
  <si>
    <t>02週直降-0.48%</t>
  </si>
  <si>
    <t>02月直降-1%</t>
  </si>
  <si>
    <t>02季直降-0.26%</t>
  </si>
  <si>
    <t>02月直降-0.17%</t>
  </si>
  <si>
    <t>03週轉降-0.39%</t>
  </si>
  <si>
    <t>02月直降-0.44%</t>
  </si>
  <si>
    <t>小黑T字 0%, 90%</t>
  </si>
  <si>
    <t>02月直降-0.29%</t>
  </si>
  <si>
    <t>跳漲破週小黑K 0%, 0%</t>
  </si>
  <si>
    <t>02週直降-0.27%</t>
  </si>
  <si>
    <t>04週直升+0.24%</t>
  </si>
  <si>
    <t>02月直降-0.3%</t>
  </si>
  <si>
    <t>02季直降-0.14%</t>
  </si>
  <si>
    <t>04週直升+0.46%</t>
  </si>
  <si>
    <t>04月直升+0.04%</t>
  </si>
  <si>
    <t>02季直降-0.13%</t>
  </si>
  <si>
    <t>跳漲破月一字線 0%, 0%</t>
  </si>
  <si>
    <t>04月直升+0.01%</t>
  </si>
  <si>
    <t>02月直降-0.26%</t>
  </si>
  <si>
    <t>04週直升+0.43%</t>
  </si>
  <si>
    <t>02季直降-0.37%</t>
  </si>
  <si>
    <t>03週轉降-0.23%</t>
  </si>
  <si>
    <t>02月直降-0.54%</t>
  </si>
  <si>
    <t>02季直降-0.34%</t>
  </si>
  <si>
    <t>04週直升+0.27%</t>
  </si>
  <si>
    <t>05月轉升+0.04%</t>
  </si>
  <si>
    <t>02週直降-2.76%</t>
  </si>
  <si>
    <t>02月直降-0.82%</t>
  </si>
  <si>
    <t>02季直降-0.24%</t>
  </si>
  <si>
    <t>02週直降-0.56%</t>
  </si>
  <si>
    <t>02月直降-0.5%</t>
  </si>
  <si>
    <t>02季直降-0.22%</t>
  </si>
  <si>
    <t>05週轉升+0.26%</t>
  </si>
  <si>
    <t>04月直升+0.09%</t>
  </si>
  <si>
    <t>03週轉降-0.2%</t>
  </si>
  <si>
    <t>04月直升+0.41%</t>
  </si>
  <si>
    <t>04季直升+0.17%</t>
  </si>
  <si>
    <t>02週直降-0.08%</t>
  </si>
  <si>
    <t>02月直降-0.08%</t>
  </si>
  <si>
    <t>跳漲破週中紅十槌 40%, 40%</t>
  </si>
  <si>
    <t>05週轉升+0.04%</t>
  </si>
  <si>
    <t>小紅天劍 70%, 20%</t>
  </si>
  <si>
    <t>02週直降-0.67%</t>
  </si>
  <si>
    <t>04週直升+0.62%</t>
  </si>
  <si>
    <t>02季直降-0.32%</t>
  </si>
  <si>
    <t>02週直降-0.97%</t>
  </si>
  <si>
    <t>02月直降-0.49%</t>
  </si>
  <si>
    <t>02季直降-0.35%</t>
  </si>
  <si>
    <t>04週直升+0.32%</t>
  </si>
  <si>
    <t>04月直升+0.16%</t>
  </si>
  <si>
    <t>04季直升+0.18%</t>
  </si>
  <si>
    <t>04週直升+0.21%</t>
  </si>
  <si>
    <t>04季直升+0.25%</t>
  </si>
  <si>
    <t>跳跌破週一字線 0%, 0%</t>
  </si>
  <si>
    <t>05週轉升+0.07%</t>
  </si>
  <si>
    <t>02月直降-0.11%</t>
  </si>
  <si>
    <t>04季直升+0.08%</t>
  </si>
  <si>
    <t>04週直升+0.1%</t>
  </si>
  <si>
    <t>02季直降-0.29%</t>
  </si>
  <si>
    <t>03週轉降-0.15%</t>
  </si>
  <si>
    <t>02月直降-1.14%</t>
  </si>
  <si>
    <t>03週轉降-0.17%</t>
  </si>
  <si>
    <t>跳漲破週小紅K 0%, 0%</t>
  </si>
  <si>
    <t>04週直升+0.22%</t>
  </si>
  <si>
    <t>02月直降-0.24%</t>
  </si>
  <si>
    <t>跌破週小黑K 0%, 0%</t>
  </si>
  <si>
    <t>03週轉降-0.12%</t>
  </si>
  <si>
    <t>04週直升+0.42%</t>
  </si>
  <si>
    <t>02季直降-0.49%</t>
  </si>
  <si>
    <t>04週直升+0.92%</t>
  </si>
  <si>
    <t>04月直升+0.55%</t>
  </si>
  <si>
    <t>04季直升+0.77%</t>
  </si>
  <si>
    <t>小紅上槌 20%, 50%</t>
  </si>
  <si>
    <t>03週轉降-0.06%</t>
  </si>
  <si>
    <t>02月直降-0.33%</t>
  </si>
  <si>
    <t>02週直降-1.23%</t>
  </si>
  <si>
    <t>跳跌破週小黑K上影 50%, 0%</t>
  </si>
  <si>
    <t>02月直降-0.61%</t>
  </si>
  <si>
    <t>02季直降-0.23%</t>
  </si>
  <si>
    <t>03週轉降-0.38%</t>
  </si>
  <si>
    <t>跳漲破週小紅K上影 50%, 0%</t>
  </si>
  <si>
    <t>02週直降-0.19%</t>
  </si>
  <si>
    <t>03週轉降-0.62%</t>
  </si>
  <si>
    <t>02月直降-0.34%</t>
  </si>
  <si>
    <t>前日最高(月)</t>
  </si>
  <si>
    <t>04週直升+0.2%</t>
  </si>
  <si>
    <t>04月直升+0.12%</t>
  </si>
  <si>
    <t>跳漲破季小紅K雙影 20%, 40%</t>
  </si>
  <si>
    <t>04週直升+1.22%</t>
  </si>
  <si>
    <t>04月直升+0.35%</t>
  </si>
  <si>
    <t>05季轉升+0.01%</t>
  </si>
  <si>
    <t>04月直升+0.1%</t>
  </si>
  <si>
    <t>跳漲破週小黑T字 0%, 90%</t>
  </si>
  <si>
    <t>02週直降-0.87%</t>
  </si>
  <si>
    <t>02季直降-0.6%</t>
  </si>
  <si>
    <t>漲破週大紅K 0%, 0%</t>
  </si>
  <si>
    <t>04週直升+0.16%</t>
  </si>
  <si>
    <t>02月直降-0.4%</t>
  </si>
  <si>
    <t>昨日最高(月)</t>
  </si>
  <si>
    <t>04週直升+0.97%</t>
  </si>
  <si>
    <t>04月直升+0.26%</t>
  </si>
  <si>
    <t>05週轉升+0.2%</t>
  </si>
  <si>
    <t>跳漲破週小紅K雙影 20%, 30%</t>
  </si>
  <si>
    <t>04週直升+0.6%</t>
  </si>
  <si>
    <t>04週直升+0.45%</t>
  </si>
  <si>
    <t>01季持平0%</t>
  </si>
  <si>
    <t>04週直升+0.38%</t>
  </si>
  <si>
    <t>跌破週小黑K雙影 20%, 20%</t>
  </si>
  <si>
    <t>02週直降-0.44%</t>
  </si>
  <si>
    <t>跳漲破週小紅下槌 50%, 30%</t>
  </si>
  <si>
    <t>04週直升+0.36%</t>
  </si>
  <si>
    <t>04週直升+0.37%</t>
  </si>
  <si>
    <t>02週直降-0.26%</t>
  </si>
  <si>
    <t>02月直降-0.71%</t>
  </si>
  <si>
    <t>04週直升+0.91%</t>
  </si>
  <si>
    <t>02月直降-0.64%</t>
  </si>
  <si>
    <t>04季直升+0.02%</t>
  </si>
  <si>
    <t>跳跌破週小黑十槌 40%, 40%</t>
  </si>
  <si>
    <t>02週直降-0.16%</t>
  </si>
  <si>
    <t>02月直降-0.8%</t>
  </si>
  <si>
    <t>02週直降-0.09%</t>
  </si>
  <si>
    <t>漲破週小紅K上影 20%, 0%</t>
  </si>
  <si>
    <t>02月直降-0.59%</t>
  </si>
  <si>
    <t>03週轉降-0.14%</t>
  </si>
  <si>
    <t>02月直降-0.32%</t>
  </si>
  <si>
    <t>02月直降-0.7%</t>
  </si>
  <si>
    <t>02週直降-0.43%</t>
  </si>
  <si>
    <t>02月直降-0.39%</t>
  </si>
  <si>
    <t>02月直降-0.38%</t>
  </si>
  <si>
    <t>跳漲破季大紅K 0%, 0%</t>
  </si>
  <si>
    <t>04週直升+2.78%</t>
  </si>
  <si>
    <t>04月直升+0.83%</t>
  </si>
  <si>
    <t>05季轉升+0.16%</t>
  </si>
  <si>
    <t>跌破週小黑底槌 70%, 0%</t>
  </si>
  <si>
    <t>02週直降-0.13%</t>
  </si>
  <si>
    <t>02月直降-0.02%</t>
  </si>
  <si>
    <t>02週直降-0.41%</t>
  </si>
  <si>
    <t>02月直降-0.35%</t>
  </si>
  <si>
    <t>跳漲小紅K上影 20%, 0%</t>
  </si>
  <si>
    <t>04月直升+0.25%</t>
  </si>
  <si>
    <t>04週直升+0.26%</t>
  </si>
  <si>
    <t>02週直降-0.07%</t>
  </si>
  <si>
    <t>02月直降-0.66%</t>
  </si>
  <si>
    <t>前日最低(年)</t>
  </si>
  <si>
    <t>04週直升+0.31%</t>
  </si>
  <si>
    <t>02月直降-0.95%</t>
  </si>
  <si>
    <t>02季直降-0.3%</t>
  </si>
  <si>
    <t>05週轉升+0.24%</t>
  </si>
  <si>
    <t>02月直降-0.45%</t>
  </si>
  <si>
    <t>04週直升+0.64%</t>
  </si>
  <si>
    <t>02季直降-0.21%</t>
  </si>
  <si>
    <t>02週直降-1.77%</t>
  </si>
  <si>
    <t>02月直降-0.48%</t>
  </si>
  <si>
    <t>02季直降-0.19%</t>
  </si>
  <si>
    <t>跳漲破週小黑K雙影 20%, 40%</t>
  </si>
  <si>
    <t>02月直降-0.06%</t>
  </si>
  <si>
    <t>02月直降-0.93%</t>
  </si>
  <si>
    <t>漲破週中紅K上影 20%, 0%</t>
  </si>
  <si>
    <t>04季直升+0.21%</t>
  </si>
  <si>
    <t>02月直降-0.79%</t>
  </si>
  <si>
    <t>漲破季小紅K上影 40%, 0%</t>
  </si>
  <si>
    <t>02週直降-0.55%</t>
  </si>
  <si>
    <t>突破均線(週季)</t>
  </si>
  <si>
    <t>跳漲破週大紅K雙影 0%, 10%</t>
  </si>
  <si>
    <t>05週轉升+0.91%</t>
  </si>
  <si>
    <t>02月直降-0.73%</t>
  </si>
  <si>
    <t>跳跌破週小蜻蜓 20%, 80%</t>
  </si>
  <si>
    <t>03週轉降-0.7%</t>
  </si>
  <si>
    <t>03月轉降-0.07%</t>
  </si>
  <si>
    <t>04季直升+0.23%</t>
  </si>
  <si>
    <t>中黑T字 0%, 90%</t>
  </si>
  <si>
    <t>05週轉升+0.64%</t>
  </si>
  <si>
    <t>04月直升+0.66%</t>
  </si>
  <si>
    <t>04季直升+0.37%</t>
  </si>
  <si>
    <t>跌破週小黑K雙影 10%, 40%</t>
  </si>
  <si>
    <t>02週直降-0.46%</t>
  </si>
  <si>
    <t>02月直降-0.42%</t>
  </si>
  <si>
    <t>02季直降-0.01%</t>
  </si>
  <si>
    <t>02週直降-0.31%</t>
  </si>
  <si>
    <t>02週直降-0.6%</t>
  </si>
  <si>
    <t>02月直降-0.36%</t>
  </si>
  <si>
    <t>04週直升+0.53%</t>
  </si>
  <si>
    <t>04月直升+0.62%</t>
  </si>
  <si>
    <t>04季直升+0.41%</t>
  </si>
  <si>
    <t>04週直升+0.61%</t>
  </si>
  <si>
    <t>中紅上槌 10%, 50%</t>
  </si>
  <si>
    <t>03週轉降-0.45%</t>
  </si>
  <si>
    <t>02季直降-0.48%</t>
  </si>
  <si>
    <t>跳漲破週小T字 0%, 100%</t>
  </si>
  <si>
    <t>05週轉升+0.05%</t>
  </si>
  <si>
    <t>03週轉降-0.43%</t>
  </si>
  <si>
    <t>02週直降-0.1%</t>
  </si>
  <si>
    <t>跳漲破週小紅下槌 60%, 20%</t>
  </si>
  <si>
    <t>小黑下槌 50%, 30%</t>
  </si>
  <si>
    <t>04週直升+0.18%</t>
  </si>
  <si>
    <t>05月轉升+0.01%</t>
  </si>
  <si>
    <t>02月直降-0.01%</t>
  </si>
  <si>
    <t>跌破週小黑K下影 0%, 20%</t>
  </si>
  <si>
    <t>03週轉降-0.55%</t>
  </si>
  <si>
    <t>02季直降-0.31%</t>
  </si>
  <si>
    <t>漲破週中紅K 0%, 0%</t>
  </si>
  <si>
    <t>03週轉降-0.08%</t>
  </si>
  <si>
    <t>02月直降-0.85%</t>
  </si>
  <si>
    <t>02週直降-0.17%</t>
  </si>
  <si>
    <t>02週直降-0.04%</t>
  </si>
  <si>
    <t>04週直升+1.01%</t>
  </si>
  <si>
    <t>04月直升+0.45%</t>
  </si>
  <si>
    <t>04季直升+0.45%</t>
  </si>
  <si>
    <t>03週轉降-0.74%</t>
  </si>
  <si>
    <t>02月直降-0.27%</t>
  </si>
  <si>
    <t>02月直降-0.37%</t>
  </si>
  <si>
    <t>漲破季小紅K上影 20%, 0%</t>
  </si>
  <si>
    <t>05週轉升+0.27%</t>
  </si>
  <si>
    <t>中紅蜻蜓 10%, 80%</t>
  </si>
  <si>
    <t>跌破月小黑K上影 30%, 0%</t>
  </si>
  <si>
    <t>跳漲破週小紅K雙影 30%, 20%</t>
  </si>
  <si>
    <t>04週直升+0.17%</t>
  </si>
  <si>
    <t>04週直升+0.02%</t>
  </si>
  <si>
    <t>03週轉降-0.1%</t>
  </si>
  <si>
    <t>02週直降-0.38%</t>
  </si>
  <si>
    <t>02週直降-0.06%</t>
  </si>
  <si>
    <t>中黑十字 40%, 40%</t>
  </si>
  <si>
    <t>04週直升+1.17%</t>
  </si>
  <si>
    <t>04月直升+0.38%</t>
  </si>
  <si>
    <t>跳跌破季小紅上槌 20%, 60%</t>
  </si>
  <si>
    <t>03週轉降-0.56%</t>
  </si>
  <si>
    <t>02月直降-0.2%</t>
  </si>
  <si>
    <t>03季轉降-0.03%</t>
  </si>
  <si>
    <t>大紅上槌 20%, 50%</t>
  </si>
  <si>
    <t>04月直升+0.91%</t>
  </si>
  <si>
    <t>04季直升+0.42%</t>
  </si>
  <si>
    <t>04週直升+0.51%</t>
  </si>
  <si>
    <t>02月直降-0.62%</t>
  </si>
  <si>
    <t>02季直降-0.57%</t>
  </si>
  <si>
    <t>漲破月中紅底槌 80%, 0%</t>
  </si>
  <si>
    <t>04週直升+0.74%</t>
  </si>
  <si>
    <t>04月直升+1.15%</t>
  </si>
  <si>
    <t>04季直升+0.36%</t>
  </si>
  <si>
    <t>02月直降-0.68%</t>
  </si>
  <si>
    <t>04月直升+0.07%</t>
  </si>
  <si>
    <t>03週轉降-0.31%</t>
  </si>
  <si>
    <t>04季直升+0.31%</t>
  </si>
  <si>
    <t>昨日最低(年)</t>
  </si>
  <si>
    <t>03週轉降-0.88%</t>
  </si>
  <si>
    <t>04月直升+0.56%</t>
  </si>
  <si>
    <t>04季直升+0.09%</t>
  </si>
  <si>
    <t>03週轉降-0.4%</t>
  </si>
  <si>
    <t>03週轉降-1.34%</t>
  </si>
  <si>
    <t>昨日最低(近年)</t>
  </si>
  <si>
    <t>02週直降-1.47%</t>
  </si>
  <si>
    <t>02月直降-1.09%</t>
  </si>
  <si>
    <t>02季直降-0.71%</t>
  </si>
  <si>
    <t>04月直升+1.19%</t>
  </si>
  <si>
    <t>04季直升+1.05%</t>
  </si>
  <si>
    <t>04月直升+0.21%</t>
  </si>
  <si>
    <t>04季直升+0.14%</t>
  </si>
  <si>
    <t>05月轉升+0.09%</t>
  </si>
  <si>
    <t>04週直升+0.47%</t>
  </si>
  <si>
    <t>05週轉升+0.12%</t>
  </si>
  <si>
    <t>02月直降-1.38%</t>
  </si>
  <si>
    <t>04季直升+0.24%</t>
  </si>
  <si>
    <t>02週直降-0.4%</t>
  </si>
  <si>
    <t>跳跌破週小紅K上影 40%, 0%</t>
  </si>
  <si>
    <t>跳跌破月一字線 0%, 0%</t>
  </si>
  <si>
    <t>04週直升+0.78%</t>
  </si>
  <si>
    <t>04季直升+0.03%</t>
  </si>
  <si>
    <t>02週直降-0.03%</t>
  </si>
  <si>
    <t>破均站回(季)</t>
  </si>
  <si>
    <t>04週直升+0.63%</t>
  </si>
  <si>
    <t>04週直升+0.93%</t>
  </si>
  <si>
    <t>02週直降-0.66%</t>
  </si>
  <si>
    <t>05季轉升+0.04%</t>
  </si>
  <si>
    <t>跳漲中黑K下影 0%, 10%</t>
  </si>
  <si>
    <t>05季轉升+0%</t>
  </si>
  <si>
    <t>04週直升+2.11%</t>
  </si>
  <si>
    <t>04月直升+0.58%</t>
  </si>
  <si>
    <t>漲破週小紅K上影 50%, 0%</t>
  </si>
  <si>
    <t>02週直降-0.22%</t>
  </si>
  <si>
    <t>02月直降-0.67%</t>
  </si>
  <si>
    <t>跳漲破月小黑K雙影 40%, 30%</t>
  </si>
  <si>
    <t>04週直升+0.86%</t>
  </si>
  <si>
    <t>05月轉升+0.05%</t>
  </si>
  <si>
    <t>04週直升+1.34%</t>
  </si>
  <si>
    <t>04月直升+0.48%</t>
  </si>
  <si>
    <t>04週直升+1.63%</t>
  </si>
  <si>
    <t>04季直升+0.35%</t>
  </si>
  <si>
    <t>02週直降-0.73%</t>
  </si>
  <si>
    <t>04月直升+0.05%</t>
  </si>
  <si>
    <t>漲破週小紅K雙影 30%, 20%</t>
  </si>
  <si>
    <t>03週轉降-0.96%</t>
  </si>
  <si>
    <t>04季直升+0.79%</t>
  </si>
  <si>
    <t>02週直降-1.9%</t>
  </si>
  <si>
    <t>04週直升+0.48%</t>
  </si>
  <si>
    <t>02季直降-0.5%</t>
  </si>
  <si>
    <t>03週轉降-0.36%</t>
  </si>
  <si>
    <t>今日最高(年)</t>
  </si>
  <si>
    <t>04週直升+5.37%</t>
  </si>
  <si>
    <t>04月直升+2.45%</t>
  </si>
  <si>
    <t>04季直升+0.85%</t>
  </si>
  <si>
    <t>02週直降-0.8%</t>
  </si>
  <si>
    <t>02週直降-1.33%</t>
  </si>
  <si>
    <t>跌破週大黑K雙影 0%, 10%</t>
  </si>
  <si>
    <t>03週轉降-0.67%</t>
  </si>
  <si>
    <t>跳跌破週小黑K雙影 50%, 10%</t>
  </si>
  <si>
    <t>04週直升+0.11%</t>
  </si>
  <si>
    <t>03週轉降-0.89%</t>
  </si>
  <si>
    <t>04季直升+0.34%</t>
  </si>
  <si>
    <t>中黑下槌 80%, 10%</t>
  </si>
  <si>
    <t>02週直降-2.9%</t>
  </si>
  <si>
    <t>04月直升+0.44%</t>
  </si>
  <si>
    <t>04季直升+0.49%</t>
  </si>
  <si>
    <t>02週直降-2.15%</t>
  </si>
  <si>
    <t>02月直降-0.69%</t>
  </si>
  <si>
    <t>03週轉降-0.34%</t>
  </si>
  <si>
    <t>03季轉降0%</t>
  </si>
  <si>
    <t>中黑K雙影 0%, 10%</t>
  </si>
  <si>
    <t>02週直降-1.32%</t>
  </si>
  <si>
    <t>跌破季中黑K下影 0%, 20%</t>
  </si>
  <si>
    <t>03週轉降-0.47%</t>
  </si>
  <si>
    <t>02月直降-1.15%</t>
  </si>
  <si>
    <t>04季直升+0.63%</t>
  </si>
  <si>
    <t>跌破季大黑K下影 0%, 20%</t>
  </si>
  <si>
    <t>03週轉降-0.54%</t>
  </si>
  <si>
    <t>04季直升+0.5%</t>
  </si>
  <si>
    <t>跳跌破週中紅下槌 70%, 10%</t>
  </si>
  <si>
    <t>03週轉降-0.84%</t>
  </si>
  <si>
    <t>跌破週小黑K雙影 40%, 10%</t>
  </si>
  <si>
    <t>03週轉降-0.79%</t>
  </si>
  <si>
    <t>02月直降-0.91%</t>
  </si>
  <si>
    <t>跳跌破週中黑K雙影 10%, 20%</t>
  </si>
  <si>
    <t>03週轉降-0.22%</t>
  </si>
  <si>
    <t>跌破月小黑K下影 0%, 20%</t>
  </si>
  <si>
    <t>跳漲破週小黑K下影 0%, 30%</t>
  </si>
  <si>
    <t>02月直降-0.1%</t>
  </si>
  <si>
    <t>小天劍 80%, 20%</t>
  </si>
  <si>
    <t>02週直降-0.95%</t>
  </si>
  <si>
    <t>02月直降-0.55%</t>
  </si>
  <si>
    <t>跳跌破季小紅K上影 50%, 0%</t>
  </si>
  <si>
    <t>03週轉降-1.68%</t>
  </si>
  <si>
    <t>03月轉降-0.4%</t>
  </si>
  <si>
    <t>跌破週中黑K雙影 20%, 20%</t>
  </si>
  <si>
    <t>02週直降-1.36%</t>
  </si>
  <si>
    <t>04季直升+0.39%</t>
  </si>
  <si>
    <t>昨日最高(年)</t>
  </si>
  <si>
    <t>04週直升+3.65%</t>
  </si>
  <si>
    <t>04月直升+1.41%</t>
  </si>
  <si>
    <t>04週直升+1.77%</t>
  </si>
  <si>
    <t>04月直升+0.17%</t>
  </si>
  <si>
    <t>小黑下槌 70%, 20%</t>
  </si>
  <si>
    <t>03週轉降-0.53%</t>
  </si>
  <si>
    <t>02月直降-0.74%</t>
  </si>
  <si>
    <t>小黑墓碑 90%, 0%</t>
  </si>
  <si>
    <t>02週直降-0.11%</t>
  </si>
  <si>
    <t>03週轉降-0.48%</t>
  </si>
  <si>
    <t>02週直降-1.29%</t>
  </si>
  <si>
    <t>漲破週小紅K上影 60%, 0%</t>
  </si>
  <si>
    <t>03週轉降-0.18%</t>
  </si>
  <si>
    <t>04週直升+1.76%</t>
  </si>
  <si>
    <t>04週直升+0.68%</t>
  </si>
  <si>
    <t>跳漲破週小黑底槌 70%, 0%</t>
  </si>
  <si>
    <t>02週直降-0.24%</t>
  </si>
  <si>
    <t>跳跌小黑十槌 30%, 30%</t>
  </si>
  <si>
    <t>02週直降-0.57%</t>
  </si>
  <si>
    <t>小黑蜻蜓 30%, 60%</t>
  </si>
  <si>
    <t>04週直升+2.75%</t>
  </si>
  <si>
    <t>04月直升+2.38%</t>
  </si>
  <si>
    <t>04季直升+1.26%</t>
  </si>
  <si>
    <t>02週直降-0.12%</t>
  </si>
  <si>
    <t>04週直升+1.08%</t>
  </si>
  <si>
    <t>05週轉升+0.4%</t>
  </si>
  <si>
    <t>02月直降-0.58%</t>
  </si>
  <si>
    <t>跳漲破週小紅K下影 0%, 30%</t>
  </si>
  <si>
    <t>跌破季小黑K 0%, 0%</t>
  </si>
  <si>
    <t>03月轉降-0.01%</t>
  </si>
  <si>
    <t>前日最高(近年)</t>
  </si>
  <si>
    <t>04月直升+0.02%</t>
  </si>
  <si>
    <t>04週直升+0.95%</t>
  </si>
  <si>
    <t>02季直降-0.38%</t>
  </si>
  <si>
    <t>04週直升+0.5%</t>
  </si>
  <si>
    <t>04季直升+0.13%</t>
  </si>
  <si>
    <t>03週轉降-1.64%</t>
  </si>
  <si>
    <t>04月直升+1.14%</t>
  </si>
  <si>
    <t>03週轉降-1.05%</t>
  </si>
  <si>
    <t>04月直升+0.88%</t>
  </si>
  <si>
    <t>昨日最高(近年)</t>
  </si>
  <si>
    <t>02週直降-0.58%</t>
  </si>
  <si>
    <t>04月直升+0.33%</t>
  </si>
  <si>
    <t>05週轉升+0.09%</t>
  </si>
  <si>
    <t>02月直降-0.77%</t>
  </si>
  <si>
    <t>跌破週小黑K雙影 40%, 30%</t>
  </si>
  <si>
    <t>03週轉降-0.82%</t>
  </si>
  <si>
    <t>02月直降-0.87%</t>
  </si>
  <si>
    <t>漲破季大紅K雙影 20%, 10%</t>
  </si>
  <si>
    <t>05週轉升+1.81%</t>
  </si>
  <si>
    <t>05月轉升+1.81%</t>
  </si>
  <si>
    <t>05季轉升+1.81%</t>
  </si>
  <si>
    <t>突破均線(週月季)</t>
  </si>
  <si>
    <t>跳漲破週小紅K雙影 10%, 20%</t>
  </si>
  <si>
    <t>05週轉升+0.35%</t>
  </si>
  <si>
    <t>04週直升+0.77%</t>
  </si>
  <si>
    <t>04月直升+0.73%</t>
  </si>
  <si>
    <t>04週直升+0.56%</t>
  </si>
  <si>
    <t>04週直升+0.76%</t>
  </si>
  <si>
    <t>04週直升+0.66%</t>
  </si>
  <si>
    <t>04週直升+2.97%</t>
  </si>
  <si>
    <t>跳漲破月大紅K 0%, 0%</t>
  </si>
  <si>
    <t>05週轉升+0.95%</t>
  </si>
  <si>
    <t>小紅K雙影 10%, 10%</t>
  </si>
  <si>
    <t>04週直升+0.13%</t>
  </si>
  <si>
    <t>02週直降-1.48%</t>
  </si>
  <si>
    <t>02月直降-0.97%</t>
  </si>
  <si>
    <t>04週直升+1.15%</t>
  </si>
  <si>
    <t>04季直升+0%</t>
  </si>
  <si>
    <t>04月直升+0.49%</t>
  </si>
  <si>
    <t>04季直升+0.67%</t>
  </si>
  <si>
    <t>跳漲破月小紅K雙影 10%, 50%</t>
  </si>
  <si>
    <t>05週轉升+0.32%</t>
  </si>
  <si>
    <t>05月轉升+0.03%</t>
  </si>
  <si>
    <t>跳漲中紅K雙影 30%, 10%</t>
  </si>
  <si>
    <t>04週直升+2.96%</t>
  </si>
  <si>
    <t>05月轉升+0.35%</t>
  </si>
  <si>
    <t>04週直升+1.02%</t>
  </si>
  <si>
    <t>03週轉降-0.16%</t>
  </si>
  <si>
    <t>04週直升+3.21%</t>
  </si>
  <si>
    <t>05季轉升+0.08%</t>
  </si>
  <si>
    <t>漲破月大紅K上影 20%, 0%</t>
  </si>
  <si>
    <t>04週直升+1.47%</t>
  </si>
  <si>
    <t>04季直升+0.38%</t>
  </si>
  <si>
    <t>04週直升+3.75%</t>
  </si>
  <si>
    <t>05月轉升+0.56%</t>
  </si>
  <si>
    <t>04季直升+0.66%</t>
  </si>
  <si>
    <t>跳跌破週小紅K上影 50%, 0%</t>
  </si>
  <si>
    <t>04週直升+0.52%</t>
  </si>
  <si>
    <t>跳漲破週小紅K雙影 10%, 0%</t>
  </si>
  <si>
    <t>04週直升+0.29%</t>
  </si>
  <si>
    <t>02週直降-0.33%</t>
  </si>
  <si>
    <t>04週直升+2.04%</t>
  </si>
  <si>
    <t>02週直降-0.28%</t>
  </si>
  <si>
    <t>04月直升+0.29%</t>
  </si>
  <si>
    <t>04月直升+0.11%</t>
  </si>
  <si>
    <t>02月直降-0.56%</t>
  </si>
  <si>
    <t>04週直升+1.24%</t>
  </si>
  <si>
    <t>04季直升+0.6%</t>
  </si>
  <si>
    <t>02週直降-0.18%</t>
  </si>
  <si>
    <t>04月直升+0.72%</t>
  </si>
  <si>
    <t>02週直降-0.25%</t>
  </si>
  <si>
    <t>02季直降-0.39%</t>
  </si>
  <si>
    <t>中紅上槌 20%, 60%</t>
  </si>
  <si>
    <t>04週直升+0.96%</t>
  </si>
  <si>
    <t>02季直降-0.18%</t>
  </si>
  <si>
    <t>04季直升+0.4%</t>
  </si>
  <si>
    <t>04週直升+1.44%</t>
  </si>
  <si>
    <t>04季直升+0.78%</t>
  </si>
  <si>
    <t>04週直升+1.91%</t>
  </si>
  <si>
    <t>04月直升+0.8%</t>
  </si>
  <si>
    <t>03週轉降-0.07%</t>
  </si>
  <si>
    <t>02月直降-0.23%</t>
  </si>
  <si>
    <t>跳漲破週中紅K雙影 10%, 10%</t>
  </si>
  <si>
    <t>小紅K雙影 0%, 20%</t>
  </si>
  <si>
    <t>02季直降-0.42%</t>
  </si>
  <si>
    <t>跳漲破週小紅K雙影 20%, 20%</t>
  </si>
  <si>
    <t>05週轉升+0.16%</t>
  </si>
  <si>
    <t>小黑K雙影 10%, 20%</t>
  </si>
  <si>
    <t>漲破週小紅K雙影 20%, 20%</t>
  </si>
  <si>
    <t>03週轉降-0.28%</t>
  </si>
  <si>
    <t>02季直降-0.36%</t>
  </si>
  <si>
    <t>跳漲破月小紅K上影 50%, 0%</t>
  </si>
  <si>
    <t>04週直升+1.13%</t>
  </si>
  <si>
    <t>04季直升+0.57%</t>
  </si>
  <si>
    <t>04週直升+0.3%</t>
  </si>
  <si>
    <t>03季轉降-0.04%</t>
  </si>
  <si>
    <t>02週直降-0.36%</t>
  </si>
  <si>
    <t>02月直降-0.75%</t>
  </si>
  <si>
    <t>03週轉降-0.02%</t>
  </si>
  <si>
    <t>02週直降-0.75%</t>
  </si>
  <si>
    <t>05季轉升+0.07%</t>
  </si>
  <si>
    <t>跳漲破週小紅K上影 10%, 0%</t>
  </si>
  <si>
    <t>02週直降-0.15%</t>
  </si>
  <si>
    <t>04季直升+0.26%</t>
  </si>
  <si>
    <t>跳漲小黑K上影 20%, 0%</t>
  </si>
  <si>
    <t>04週直升+0.8%</t>
  </si>
  <si>
    <t>中紅頂槌 0%, 70%</t>
  </si>
  <si>
    <t>02週直降-0.69%</t>
  </si>
  <si>
    <t>02週直降-2.75%</t>
  </si>
  <si>
    <t>02季直降-0.58%</t>
  </si>
  <si>
    <t>跳跌破季小黑K雙影 30%, 30%</t>
  </si>
  <si>
    <t>02週直降-1.38%</t>
  </si>
  <si>
    <t>03月轉降-0.28%</t>
  </si>
  <si>
    <t>03季轉降-0.06%</t>
  </si>
  <si>
    <t>02季直降-0.51%</t>
  </si>
  <si>
    <t>04月直升+0.36%</t>
  </si>
  <si>
    <t>02季直降-0.7%</t>
  </si>
  <si>
    <t>漲破週小紅K上影 10%, 0%</t>
  </si>
  <si>
    <t>04週直升+1.58%</t>
  </si>
  <si>
    <t>漲破月小紅K雙影 10%, 10%</t>
  </si>
  <si>
    <t>04週直升+0.57%</t>
  </si>
  <si>
    <t>04月直升+0.22%</t>
  </si>
  <si>
    <t>04週直升+1.32%</t>
  </si>
  <si>
    <t>04月直升+1.18%</t>
  </si>
  <si>
    <t>03季轉降-0.23%</t>
  </si>
  <si>
    <t>中黑下槌 60%, 30%</t>
  </si>
  <si>
    <t>漲破週大紅K上影 0%, 0%</t>
  </si>
  <si>
    <t>05週轉升+0.39%</t>
  </si>
  <si>
    <t>漲破季大紅K雙影 10%, 0%</t>
  </si>
  <si>
    <t>04週直升+1.43%</t>
  </si>
  <si>
    <t>04季直升+0.44%</t>
  </si>
  <si>
    <t>04月直升+0.39%</t>
  </si>
  <si>
    <t>04季直升+0.51%</t>
  </si>
  <si>
    <t>05週轉升+0.6%</t>
  </si>
  <si>
    <t>04週直升+0.08%</t>
  </si>
  <si>
    <t>02週直降-1.34%</t>
  </si>
  <si>
    <t>跳跌小紅K雙影 50%, 0%</t>
  </si>
  <si>
    <t>02週直降-1.2%</t>
  </si>
  <si>
    <t>02週直降-1.17%</t>
  </si>
  <si>
    <t>02月直降-1.01%</t>
  </si>
  <si>
    <t>04週直升+0.59%</t>
  </si>
  <si>
    <t>03週轉降-0.71%</t>
  </si>
  <si>
    <t>04月直升+0.32%</t>
  </si>
  <si>
    <t>02週直降-0.45%</t>
  </si>
  <si>
    <t>05週轉升+0.19%</t>
  </si>
  <si>
    <t>漲破月小紅K上影 10%, 0%</t>
  </si>
  <si>
    <t>跳漲破季大紅K下影 0%, 30%</t>
  </si>
  <si>
    <t>04週直升+2.21%</t>
  </si>
  <si>
    <t>04週直升+1.12%</t>
  </si>
  <si>
    <t>跳漲破月小紅K 0%, 0%</t>
  </si>
  <si>
    <t>04週直升+0.34%</t>
  </si>
  <si>
    <t>02月直降-1.02%</t>
  </si>
  <si>
    <t>02季直降-0.47%</t>
  </si>
  <si>
    <t>04週直升+1.57%</t>
  </si>
  <si>
    <t>漲破週中紅天劍 60%, 30%</t>
  </si>
  <si>
    <t>04週直升+2.09%</t>
  </si>
  <si>
    <t>04週直升+0.72%</t>
  </si>
  <si>
    <t>04季直升+0.54%</t>
  </si>
  <si>
    <t>02月直降-0.83%</t>
  </si>
  <si>
    <t>跳漲破季小紅上槌 10%, 70%</t>
  </si>
  <si>
    <t>04週直升+0.49%</t>
  </si>
  <si>
    <t>04週直升+2.47%</t>
  </si>
  <si>
    <t>04月直升+0.4%</t>
  </si>
  <si>
    <t>跳漲破週中紅K 0%, 0%</t>
  </si>
  <si>
    <t>04週直升+3.29%</t>
  </si>
  <si>
    <t>05月轉升+0.6%</t>
  </si>
  <si>
    <t>04季直升+1.22%</t>
  </si>
  <si>
    <t>02月直降-0.51%</t>
  </si>
  <si>
    <t>04週直升+1.64%</t>
  </si>
  <si>
    <t>05月轉升+0.21%</t>
  </si>
  <si>
    <t>04季直升+0.48%</t>
  </si>
  <si>
    <t>漲破月大紅K 0%, 0%</t>
  </si>
  <si>
    <t>04週直升+1.16%</t>
  </si>
  <si>
    <t>05月轉升+0.08%</t>
  </si>
  <si>
    <t>04季直升+0.75%</t>
  </si>
  <si>
    <t>02週直降-0.42%</t>
  </si>
  <si>
    <t>漲破週大紅K上影 30%, 0%</t>
  </si>
  <si>
    <t>02月直降-1.59%</t>
  </si>
  <si>
    <t>02季直降-0.44%</t>
  </si>
  <si>
    <t>漲破週小紅K下影 0%, 30%</t>
  </si>
  <si>
    <t>漲破季大紅K雙影 10%, 10%</t>
  </si>
  <si>
    <t>04季直升+0.27%</t>
  </si>
  <si>
    <t>02週直降-0.14%</t>
  </si>
  <si>
    <t>跌破月小黑K上影 60%, 0%</t>
  </si>
  <si>
    <t>跳漲破週小紅K上影 40%, 0%</t>
  </si>
  <si>
    <t>03週轉降-0.11%</t>
  </si>
  <si>
    <t>02月直降-0.6%</t>
  </si>
  <si>
    <t>02週直降-0.78%</t>
  </si>
  <si>
    <t>04月直升+0.28%</t>
  </si>
  <si>
    <t>02週直降-0.32%</t>
  </si>
  <si>
    <t>跌破月小黑K雙影 40%, 20%</t>
  </si>
  <si>
    <t>04週直升+0.07%</t>
  </si>
  <si>
    <t>02週直降-0.84%</t>
  </si>
  <si>
    <t>跳漲破週小紅K雙影 40%, 30%</t>
  </si>
  <si>
    <t>04月直升+0.64%</t>
  </si>
  <si>
    <t>02週直降-3.51%</t>
  </si>
  <si>
    <t>跳跌小十字 50%, 50%</t>
  </si>
  <si>
    <t>04月直升+0.03%</t>
  </si>
  <si>
    <t>跳漲中紅墓碑 90%, 0%</t>
  </si>
  <si>
    <t>04週直升+2.31%</t>
  </si>
  <si>
    <t>04月直升+0.6%</t>
  </si>
  <si>
    <t>04月直升+0.31%</t>
  </si>
  <si>
    <t>04月直升+0.5%</t>
  </si>
  <si>
    <t>04季直升+0.61%</t>
  </si>
  <si>
    <t>04週直升+3%</t>
  </si>
  <si>
    <t>04月直升+0.79%</t>
  </si>
  <si>
    <t>04季直升+0.28%</t>
  </si>
  <si>
    <t>04週直升+1.89%</t>
  </si>
  <si>
    <t>04季直升+0.65%</t>
  </si>
  <si>
    <t>03週轉降-0.3%</t>
  </si>
  <si>
    <t>04週直升+3.4%</t>
  </si>
  <si>
    <t>04月直升+0.14%</t>
  </si>
  <si>
    <t>04季直升+0.84%</t>
  </si>
  <si>
    <t>04週直升+3.91%</t>
  </si>
  <si>
    <t>04月直升+1.6%</t>
  </si>
  <si>
    <t>04季直升+0.96%</t>
  </si>
  <si>
    <t>04月直升+0.15%</t>
  </si>
  <si>
    <t>04季直升+0.33%</t>
  </si>
  <si>
    <t>02月直降-1.47%</t>
  </si>
  <si>
    <t>04週直升+1.69%</t>
  </si>
  <si>
    <t>04月直升+0.89%</t>
  </si>
  <si>
    <t>跌破月小黑K下影 0%, 30%</t>
  </si>
  <si>
    <t>跌破季小黑K下影 0%, 30%</t>
  </si>
  <si>
    <t>03週轉降-0.21%</t>
  </si>
  <si>
    <t>04週直升+1.7%</t>
  </si>
  <si>
    <t>04月直升+0.81%</t>
  </si>
  <si>
    <t>今日最低(年)</t>
  </si>
  <si>
    <t>04週直升+2.94%</t>
  </si>
  <si>
    <t>04季直升+0.68%</t>
  </si>
  <si>
    <t>05季轉升+0.03%</t>
  </si>
  <si>
    <t>04週直升+1.21%</t>
  </si>
  <si>
    <t>05週轉升+0.17%</t>
  </si>
  <si>
    <t>04週直升+2.19%</t>
  </si>
  <si>
    <t>跳漲破季中紅K 0%, 0%</t>
  </si>
  <si>
    <t>05月轉升+0.14%</t>
  </si>
  <si>
    <t>05季轉升+0.06%</t>
  </si>
  <si>
    <t>跳漲破月中紅K上影 10%, 0%</t>
  </si>
  <si>
    <t>跳漲破週中紅K上影 10%, 0%</t>
  </si>
  <si>
    <t>漲破季中紅K 0%, 0%</t>
  </si>
  <si>
    <t>04週直升+1.19%</t>
  </si>
  <si>
    <t>破均站回(週季)</t>
  </si>
  <si>
    <t>04週直升+0.9%</t>
  </si>
  <si>
    <t>04週直升+1.71%</t>
  </si>
  <si>
    <t>02月直降-2.27%</t>
  </si>
  <si>
    <t>02季直降-0.77%</t>
  </si>
  <si>
    <t>04週直升+0.88%</t>
  </si>
  <si>
    <t>跳漲破月小紅K下影 0%, 30%</t>
  </si>
  <si>
    <t>03季轉降-0.02%</t>
  </si>
  <si>
    <t>漲破週中紅K上影 10%, 0%</t>
  </si>
  <si>
    <t>02月直降-1.06%</t>
  </si>
  <si>
    <t>跳漲破週小紅K下影 0%, 50%</t>
  </si>
  <si>
    <t>跌破月大黑K下影 0%, 0%</t>
  </si>
  <si>
    <t>05週轉升+0.29%</t>
  </si>
  <si>
    <t>跳漲破週小紅K上影 30%, 0%</t>
  </si>
  <si>
    <t>04週直升+0.73%</t>
  </si>
  <si>
    <t>跌破週小黑K上影 60%, 0%</t>
  </si>
  <si>
    <t>02週直降-0.71%</t>
  </si>
  <si>
    <t>跳漲小紅蜻蜓 10%, 80%</t>
  </si>
  <si>
    <t>漲破週小紅K雙影 20%, 40%</t>
  </si>
  <si>
    <t>02週直降-3.59%</t>
  </si>
  <si>
    <t>04週直升+0.05%</t>
  </si>
  <si>
    <t>跳漲破週一字線 0%, 0%</t>
  </si>
  <si>
    <t>02週直降-0.81%</t>
  </si>
  <si>
    <t>跳漲破月小T字 0%, 100%</t>
  </si>
  <si>
    <t>跌破月小黑K上影 20%, 0%</t>
  </si>
  <si>
    <t>03週轉降-0.19%</t>
  </si>
  <si>
    <t>跳跌破月小墓碑 100%, 0%</t>
  </si>
  <si>
    <t>小黑下槌 50%, 20%</t>
  </si>
  <si>
    <t>跌破週小黑K下影 0%, 50%</t>
  </si>
  <si>
    <t>前日最高(近月)</t>
  </si>
  <si>
    <t>04週直升+1.28%</t>
  </si>
  <si>
    <t>04月直升+0.3%</t>
  </si>
  <si>
    <t>04週直升+0.44%</t>
  </si>
  <si>
    <t>漲破季小紅K雙影 20%, 20%</t>
  </si>
  <si>
    <t>04月直升+0.23%</t>
  </si>
  <si>
    <t>漲破週小紅K雙影 40%, 10%</t>
  </si>
  <si>
    <t>04月直升+0.19%</t>
  </si>
  <si>
    <t>跳跌破週中黑下槌 60%, 20%</t>
  </si>
  <si>
    <t>跳漲破週小黑K雙影 40%, 20%</t>
  </si>
  <si>
    <t>04月直升+0.27%</t>
  </si>
  <si>
    <t>小紅墓碑 90%, 0%</t>
  </si>
  <si>
    <t>小黑十槌 50%, 30%</t>
  </si>
  <si>
    <t>02週直降-0.37%</t>
  </si>
  <si>
    <t>跳漲破週小紅墓碑 90%, 0%</t>
  </si>
  <si>
    <t>04季直升+0.7%</t>
  </si>
  <si>
    <t>漲破月中紅K雙影 30%, 30%</t>
  </si>
  <si>
    <t>破均站回(週月季)</t>
  </si>
  <si>
    <t>04週直升+7.22%</t>
  </si>
  <si>
    <t>04月直升+1.77%</t>
  </si>
  <si>
    <t>02週直降-0.74%</t>
  </si>
  <si>
    <t>跳漲中紅K雙影 20%, 50%</t>
  </si>
  <si>
    <t>04週直升+3.13%</t>
  </si>
  <si>
    <t>04月直升+0.97%</t>
  </si>
  <si>
    <t>跳漲破月中紅K上影 40%, 0%</t>
  </si>
  <si>
    <t>02週直降-0.23%</t>
  </si>
  <si>
    <t>03週轉降-0.44%</t>
  </si>
  <si>
    <t>03週轉降-0.25%</t>
  </si>
  <si>
    <t>04週直升+2.58%</t>
  </si>
  <si>
    <t>小紅蜻蜓 40%, 50%</t>
  </si>
  <si>
    <t>跳漲破週小紅底槌 70%, 0%</t>
  </si>
  <si>
    <t>04週直升+0.69%</t>
  </si>
  <si>
    <t>02週直降-0.59%</t>
  </si>
  <si>
    <t>漲破月大紅K上影 10%, 0%</t>
  </si>
  <si>
    <t>04週直升+1.25%</t>
  </si>
  <si>
    <t>小紅T字 0%, 90%</t>
  </si>
  <si>
    <t>04週直升+0.58%</t>
  </si>
  <si>
    <t>05月轉升+0.24%</t>
  </si>
  <si>
    <t>02月直降-1.24%</t>
  </si>
  <si>
    <t>02週直降-0.35%</t>
  </si>
  <si>
    <t>02週直降-1.14%</t>
  </si>
  <si>
    <t>04季直升+0.47%</t>
  </si>
  <si>
    <t>04週直升+1.03%</t>
  </si>
  <si>
    <t>05月轉升+0.25%</t>
  </si>
  <si>
    <t>02週直降-0.21%</t>
  </si>
  <si>
    <t>02月直降-1.52%</t>
  </si>
  <si>
    <t>02季直降-0.41%</t>
  </si>
  <si>
    <t>跳漲破週大紅K上影 0%, 0%</t>
  </si>
  <si>
    <t>跳漲破週小黑K上影 50%, 0%</t>
  </si>
  <si>
    <t>02週直降-1.49%</t>
  </si>
  <si>
    <t>跳漲小紅K雙影 30%, 10%</t>
  </si>
  <si>
    <t>02週直降-4.91%</t>
  </si>
  <si>
    <t>02月直降-1.29%</t>
  </si>
  <si>
    <t>03季轉降-0.11%</t>
  </si>
  <si>
    <t>03月轉降-0.41%</t>
  </si>
  <si>
    <t>漲破季小紅K上影 30%, 0%</t>
  </si>
  <si>
    <t>03週轉降-0.26%</t>
  </si>
  <si>
    <t>02月直降-0.78%</t>
  </si>
  <si>
    <t>02季直降-0.59%</t>
  </si>
  <si>
    <t>中紅十槌 50%, 40%</t>
  </si>
  <si>
    <t>04週直升+3.19%</t>
  </si>
  <si>
    <t>04月直升+1.38%</t>
  </si>
  <si>
    <t>小紅K雙影 10%, 0%</t>
  </si>
  <si>
    <t>02月直降-0.63%</t>
  </si>
  <si>
    <t>跳漲破週大紅K雙影 30%, 10%</t>
  </si>
  <si>
    <t>02週直降-3.33%</t>
  </si>
  <si>
    <t>02月直降-1.58%</t>
  </si>
  <si>
    <t>04月直升+1.23%</t>
  </si>
  <si>
    <t>漲破季小紅K雙影 10%, 20%</t>
  </si>
  <si>
    <t>04月直升+0.46%</t>
  </si>
  <si>
    <t>04季直升+0.43%</t>
  </si>
  <si>
    <t>05週轉升+0.34%</t>
  </si>
  <si>
    <t>02週直降-4.15%</t>
  </si>
  <si>
    <t>02週直降-0.62%</t>
  </si>
  <si>
    <t>05月轉升+0.13%</t>
  </si>
  <si>
    <t>漲破月小紅K下影 0%, 20%</t>
  </si>
  <si>
    <t>05週轉升+0.23%</t>
  </si>
  <si>
    <t>04週直升+1%</t>
  </si>
  <si>
    <t>04季直升+1.03%</t>
  </si>
  <si>
    <t>05週轉升+0.03%</t>
  </si>
  <si>
    <t>漲破季小紅K雙影 20%, 10%</t>
  </si>
  <si>
    <t>跳漲破週中紅十槌 30%, 40%</t>
  </si>
  <si>
    <t>04週直升+0.99%</t>
  </si>
  <si>
    <t>跳漲中黑十槌 30%, 50%</t>
  </si>
  <si>
    <t>04季直升+1.12%</t>
  </si>
  <si>
    <t>04週直升+2.41%</t>
  </si>
  <si>
    <t>02週直降-0.54%</t>
  </si>
  <si>
    <t>02週直降-0.39%</t>
  </si>
  <si>
    <t>02月直降-0.72%</t>
  </si>
  <si>
    <t>04週直升+1.96%</t>
  </si>
  <si>
    <t>04月直升+0.37%</t>
  </si>
  <si>
    <t>04週直升+3.28%</t>
  </si>
  <si>
    <t>跌破週小黑K雙影 20%, 30%</t>
  </si>
  <si>
    <t>04週直升+3.6%</t>
  </si>
  <si>
    <t>04月直升+1.13%</t>
  </si>
  <si>
    <t>跳漲破週小紅K雙影 10%, 40%</t>
  </si>
  <si>
    <t>02週直降-0.02%</t>
  </si>
  <si>
    <t>03週轉降-0.13%</t>
  </si>
  <si>
    <t>05週轉升+0.1%</t>
  </si>
  <si>
    <t>05季轉升+0.05%</t>
  </si>
  <si>
    <t>02週直降-2.62%</t>
  </si>
  <si>
    <t>中紅K雙影 30%, 0%</t>
  </si>
  <si>
    <t>02週直降-0.65%</t>
  </si>
  <si>
    <t>04週直升+1.27%</t>
  </si>
  <si>
    <t>破均站回(月季)</t>
  </si>
  <si>
    <t>跳漲破月小天劍 70%, 30%</t>
  </si>
  <si>
    <t>跳漲破月小黑上槌 20%, 70%</t>
  </si>
  <si>
    <t>02季直降-0.33%</t>
  </si>
  <si>
    <t>跳漲破週小黑K下影 0%, 50%</t>
  </si>
  <si>
    <t>03週轉降-0.42%</t>
  </si>
  <si>
    <t>02月直降-0.53%</t>
  </si>
  <si>
    <t>漲破週小紅K雙影 20%, 10%</t>
  </si>
  <si>
    <t>03週轉降-1.02%</t>
  </si>
  <si>
    <t>漲破週中紅K雙影 30%, 20%</t>
  </si>
  <si>
    <t>04季直升+0.2%</t>
  </si>
  <si>
    <t>02週直降-2.22%</t>
  </si>
  <si>
    <t>漲破月中紅K 0%, 0%</t>
  </si>
  <si>
    <t>02季直降-0.64%</t>
  </si>
  <si>
    <t>跳漲破週大紅底槌 70%, 0%</t>
  </si>
  <si>
    <t>02週直降-0.61%</t>
  </si>
  <si>
    <t>04週直升+1.31%</t>
  </si>
  <si>
    <t>漲破週小紅K雙影 10%, 50%</t>
  </si>
  <si>
    <t>02週直降-1.12%</t>
  </si>
  <si>
    <t>02週直降-1.13%</t>
  </si>
  <si>
    <t>02週直降-1.02%</t>
  </si>
  <si>
    <t>跳跌小墓碑 100%, 0%</t>
  </si>
  <si>
    <t>05月轉升+0.19%</t>
  </si>
  <si>
    <t>小天劍 90%, 10%</t>
  </si>
  <si>
    <t>04週直升+0.85%</t>
  </si>
  <si>
    <t>05月轉升+0.06%</t>
  </si>
  <si>
    <t>04週直升+0.25%</t>
  </si>
  <si>
    <t>05週轉升+0.18%</t>
  </si>
  <si>
    <t>02月直降-1.04%</t>
  </si>
  <si>
    <t>中紅蜻蜓 30%, 70%</t>
  </si>
  <si>
    <t>跳漲破週小紅K上影 20%, 0%</t>
  </si>
  <si>
    <t>05週轉升+0.46%</t>
  </si>
  <si>
    <t>02月直降-1.17%</t>
  </si>
  <si>
    <t>跌破季小黑K上影 10%, 0%</t>
  </si>
  <si>
    <t>跌破月大黑K下影 0%, 40%</t>
  </si>
  <si>
    <t>04週直升+1.36%</t>
  </si>
  <si>
    <t>跳跌破季小黑K下影 0%, 60%</t>
  </si>
  <si>
    <t>03週轉降-0.92%</t>
  </si>
  <si>
    <t>04週直升+1.06%</t>
  </si>
  <si>
    <t>02月直降-0.81%</t>
  </si>
  <si>
    <t>04週直升+1.45%</t>
  </si>
  <si>
    <t>03週轉降-1.24%</t>
  </si>
  <si>
    <t>04週直升+0.84%</t>
  </si>
  <si>
    <t>02週直降-3.46%</t>
  </si>
  <si>
    <t>02月直降-1.84%</t>
  </si>
  <si>
    <t>02季直降-0.82%</t>
  </si>
  <si>
    <t>03週轉降-0.75%</t>
  </si>
  <si>
    <t>漲破月小紅K雙影 30%, 10%</t>
  </si>
  <si>
    <t>04週直升+0.89%</t>
  </si>
  <si>
    <t>02月直降-1.36%</t>
  </si>
  <si>
    <t>04季直升+0.22%</t>
  </si>
  <si>
    <t>02月直降-0.89%</t>
  </si>
  <si>
    <t>跳跌破週小紅K雙影 30%, 50%</t>
  </si>
  <si>
    <t>03週轉降-0.46%</t>
  </si>
  <si>
    <t>跳漲中紅K上影 10%, 0%</t>
  </si>
  <si>
    <t>05週轉升+0.51%</t>
  </si>
  <si>
    <t>漲破季中紅K雙影 10%, 20%</t>
  </si>
  <si>
    <t>跳漲破季大紅K下影 0%, 0%</t>
  </si>
  <si>
    <t>04週直升+2.46%</t>
  </si>
  <si>
    <t>小紅K雙影 10%, 50%</t>
  </si>
  <si>
    <t>04週直升+1.42%</t>
  </si>
  <si>
    <t>漲破週小紅頂槌 0%, 70%</t>
  </si>
  <si>
    <t>02週直降-3.34%</t>
  </si>
  <si>
    <t>跳漲破週大紅蜻蜓 20%, 60%</t>
  </si>
  <si>
    <t>05週轉升+0.66%</t>
  </si>
  <si>
    <t>跳跌小紅K 0%, 0%</t>
  </si>
  <si>
    <t>03週轉降-0.69%</t>
  </si>
  <si>
    <t>02週直降-0.3%</t>
  </si>
  <si>
    <t>05週轉升+1.43%</t>
  </si>
  <si>
    <t>05月轉升+0.22%</t>
  </si>
  <si>
    <t>05季轉升+0.09%</t>
  </si>
  <si>
    <t>04週直升+3.3%</t>
  </si>
  <si>
    <t>04月直升+1.34%</t>
  </si>
  <si>
    <t>04季直升+0.58%</t>
  </si>
  <si>
    <t>02週直降-2.58%</t>
  </si>
  <si>
    <t>04週直升+0.98%</t>
  </si>
  <si>
    <t>02月直降-0.88%</t>
  </si>
  <si>
    <t>02週直降-1.07%</t>
  </si>
  <si>
    <t>02季直降-0.45%</t>
  </si>
  <si>
    <t>跌破週小黑頂槌 0%, 70%</t>
  </si>
  <si>
    <t>05週轉升+1.1%</t>
  </si>
  <si>
    <t>04週直升+1.8%</t>
  </si>
  <si>
    <t>跳漲中紅K雙影 50%, 30%</t>
  </si>
  <si>
    <t>04週直升+6.49%</t>
  </si>
  <si>
    <t>04月直升+2.76%</t>
  </si>
  <si>
    <t>04季直升+1.77%</t>
  </si>
  <si>
    <t>04週直升+1.75%</t>
  </si>
  <si>
    <t>跳漲破季大紅K雙影 20%, 10%</t>
  </si>
  <si>
    <t>04週直升+1.85%</t>
  </si>
  <si>
    <t>漲破月小紅K雙影 50%, 10%</t>
  </si>
  <si>
    <t>小紅下槌 70%, 20%</t>
  </si>
  <si>
    <t>04週直升+1.33%</t>
  </si>
  <si>
    <t>02季直降-0.52%</t>
  </si>
  <si>
    <t>漲破週大紅K雙影 20%, 20%</t>
  </si>
  <si>
    <t>02月直降-1.39%</t>
  </si>
  <si>
    <t>02週直降-0.94%</t>
  </si>
  <si>
    <t>03週轉降-0.32%</t>
  </si>
  <si>
    <t>04月直升+0.9%</t>
  </si>
  <si>
    <t>04月直升+3.28%</t>
  </si>
  <si>
    <t>04季直升+0.86%</t>
  </si>
  <si>
    <t>跳漲破月小紅K雙影 20%, 20%</t>
  </si>
  <si>
    <t>04月直升+0.63%</t>
  </si>
  <si>
    <t>05週轉升+0.43%</t>
  </si>
  <si>
    <t>05月轉升+0.23%</t>
  </si>
  <si>
    <t>跌破週中黑K 0%, 0%</t>
  </si>
  <si>
    <t>04週直升+1.48%</t>
  </si>
  <si>
    <t>04週直升+2.57%</t>
  </si>
  <si>
    <t>04季直升+0.72%</t>
  </si>
  <si>
    <t>03週轉降-0.85%</t>
  </si>
  <si>
    <t>跌破月小黑K下影 0%, 40%</t>
  </si>
  <si>
    <t>漲破季大紅K 0%, 0%</t>
  </si>
  <si>
    <t>05週轉升+0.47%</t>
  </si>
  <si>
    <t>漲破季小紅K下影 0%, 40%</t>
  </si>
  <si>
    <t>02週直降-0.53%</t>
  </si>
  <si>
    <t>05週轉升+0.89%</t>
  </si>
  <si>
    <t>漲破週中紅K下影 0%, 30%</t>
  </si>
  <si>
    <t>漲破季大紅K上影 10%, 0%</t>
  </si>
  <si>
    <t>04週直升+1.62%</t>
  </si>
  <si>
    <t>03週轉降-1.98%</t>
  </si>
  <si>
    <t>04月直升+0.51%</t>
  </si>
  <si>
    <t>02週直降-1.89%</t>
  </si>
  <si>
    <t>跳漲破週小紅K雙影 30%, 30%</t>
  </si>
  <si>
    <t>04週直升+1.51%</t>
  </si>
  <si>
    <t>04週直升+1.65%</t>
  </si>
  <si>
    <t>04月直升+1.01%</t>
  </si>
  <si>
    <t>04週直升+3.68%</t>
  </si>
  <si>
    <t>04季直升+0.32%</t>
  </si>
  <si>
    <t>漲破週大紅K下影 0%, 10%</t>
  </si>
  <si>
    <t>04季直升+0.89%</t>
  </si>
  <si>
    <t>02週直降-3.14%</t>
  </si>
  <si>
    <t>02季直降-0.63%</t>
  </si>
  <si>
    <t>02季直降-0.61%</t>
  </si>
  <si>
    <t>跳漲破週小紅K上影 60%, 0%</t>
  </si>
  <si>
    <t>跳漲小紅K上影 60%, 0%</t>
  </si>
  <si>
    <t>04週直升+5.48%</t>
  </si>
  <si>
    <t>04季直升+1.04%</t>
  </si>
  <si>
    <t>02月直降-1.22%</t>
  </si>
  <si>
    <t>02季直降-0.65%</t>
  </si>
  <si>
    <t>漲破月小紅K雙影 50%, 30%</t>
  </si>
  <si>
    <t>02季直降-0.43%</t>
  </si>
  <si>
    <t>05週轉升+0.33%</t>
  </si>
  <si>
    <t>04月直升+1.08%</t>
  </si>
  <si>
    <t>02月直降-1.48%</t>
  </si>
  <si>
    <t>跳漲破週小紅蜻蜓 10%, 80%</t>
  </si>
  <si>
    <t>04月直升+0.59%</t>
  </si>
  <si>
    <t>跳漲破週小十字 60%, 40%</t>
  </si>
  <si>
    <t>跳漲破月中紅十槌 30%, 40%</t>
  </si>
  <si>
    <t>05週轉升+0.02%</t>
  </si>
  <si>
    <t>跳漲破週小紅頂槌 0%, 70%</t>
  </si>
  <si>
    <t>04週直升+4.32%</t>
  </si>
  <si>
    <t>05月轉升+0.3%</t>
  </si>
  <si>
    <t>04季直升+0.76%</t>
  </si>
  <si>
    <t>跳漲破週小紅K雙影 20%, 50%</t>
  </si>
  <si>
    <t>02月直降-0.76%</t>
  </si>
  <si>
    <t>02週直降-0.47%</t>
  </si>
  <si>
    <t>02週直降-1.35%</t>
  </si>
  <si>
    <t>02季直降-0.75%</t>
  </si>
  <si>
    <t>跳跌破週小黑十槌 30%, 30%</t>
  </si>
  <si>
    <t>04週直升+2.16%</t>
  </si>
  <si>
    <t>跳漲小紅K雙影 30%, 30%</t>
  </si>
  <si>
    <t>02週直降-1.57%</t>
  </si>
  <si>
    <t>02季直降-0.54%</t>
  </si>
  <si>
    <t>跳漲破週小紅K雙影 20%, 40%</t>
  </si>
  <si>
    <t>05週轉升+0.08%</t>
  </si>
  <si>
    <t>05月轉升+0.33%</t>
  </si>
  <si>
    <t>04季直升+1%</t>
  </si>
  <si>
    <t>跌破週小黑K上影 30%, 0%</t>
  </si>
  <si>
    <t>漲破週小紅K下影 0%, 50%</t>
  </si>
  <si>
    <t>04月直升+0.34%</t>
  </si>
  <si>
    <t>04月直升+0.74%</t>
  </si>
  <si>
    <t>跳跌小黑頂槌 0%, 80%</t>
  </si>
  <si>
    <t>04週直升+3.66%</t>
  </si>
  <si>
    <t>04月直升+0.93%</t>
  </si>
  <si>
    <t>04週直升+0.54%</t>
  </si>
  <si>
    <t>02週直降-1.99%</t>
  </si>
  <si>
    <t>04週直升+0.71%</t>
  </si>
  <si>
    <t>05週轉升+0.11%</t>
  </si>
  <si>
    <t>02週直降-0.49%</t>
  </si>
  <si>
    <t>05月轉升+0.84%</t>
  </si>
  <si>
    <t>04月直升+0.08%</t>
  </si>
  <si>
    <t>05週轉升+0.5%</t>
  </si>
  <si>
    <t>04週直升+2.54%</t>
  </si>
  <si>
    <t>05月轉升+0.62%</t>
  </si>
  <si>
    <t>02週直降-1%</t>
  </si>
  <si>
    <t>02季直降-0.46%</t>
  </si>
  <si>
    <t>05週轉升+0.37%</t>
  </si>
  <si>
    <t>04週直升+1.55%</t>
  </si>
  <si>
    <t>04月直升+2.58%</t>
  </si>
  <si>
    <t>05週轉升+0.3%</t>
  </si>
  <si>
    <t>跌破週中黑K上影 20%, 0%</t>
  </si>
  <si>
    <t>02週直降-0.89%</t>
  </si>
  <si>
    <t>03週轉降-0.09%</t>
  </si>
  <si>
    <t>中T字</t>
  </si>
  <si>
    <t>03季轉降-0.08%</t>
  </si>
  <si>
    <t>02週直降-0.76%</t>
  </si>
  <si>
    <t>跳漲破週小黑K雙影 40%, 30%</t>
  </si>
  <si>
    <t>04週直升+0.79%</t>
  </si>
  <si>
    <t>05週轉升+0.15%</t>
  </si>
  <si>
    <t>05週轉升+1.74%</t>
  </si>
  <si>
    <t>05月轉升+0.46%</t>
  </si>
  <si>
    <t>跌破季小黑K下影 0%, 50%</t>
  </si>
  <si>
    <t>跳跌破週小紅下槌 50%, 30%</t>
  </si>
  <si>
    <t>02週直降-0.85%</t>
  </si>
  <si>
    <t>小黑頂槌 0%, 80%</t>
  </si>
  <si>
    <t>05週轉升+0.52%</t>
  </si>
  <si>
    <t>02週直降-0.51%</t>
  </si>
  <si>
    <t>03週轉降-0.33%</t>
  </si>
  <si>
    <t>跳跌破週小紅K下影 0%, 10%</t>
  </si>
  <si>
    <t>03週轉降-0.35%</t>
  </si>
  <si>
    <t>05週轉升+0.59%</t>
  </si>
  <si>
    <t>04週直升+1.6%</t>
  </si>
  <si>
    <t>02週直降-1.01%</t>
  </si>
  <si>
    <t>漲破季小紅K下影 0%, 30%</t>
  </si>
  <si>
    <t>03季轉降-0.05%</t>
  </si>
  <si>
    <t>跳跌破週小紅K 0%, 0%</t>
  </si>
  <si>
    <t>跳跌大紅天劍 70%, 20%</t>
  </si>
  <si>
    <t>04月直升+2.31%</t>
  </si>
  <si>
    <t>04季直升+1.31%</t>
  </si>
  <si>
    <t>漲破週大紅K上影 10%, 0%</t>
  </si>
  <si>
    <t>04月直升+0.84%</t>
  </si>
  <si>
    <t>漲破週小紅K雙影 50%, 30%</t>
  </si>
  <si>
    <t>跳跌破週中黑K雙影 20%, 20%</t>
  </si>
  <si>
    <t>04週直升+1.37%</t>
  </si>
  <si>
    <t>04季直升+0.64%</t>
  </si>
  <si>
    <t>跳跌破季小黑K 0%, 0%</t>
  </si>
  <si>
    <t>02週直降-0.86%</t>
  </si>
  <si>
    <t>02週直降-0.68%</t>
  </si>
  <si>
    <t>跌破週中黑K下影 0%, 10%</t>
  </si>
  <si>
    <t>漲破週小紅頂槌 0%, 80%</t>
  </si>
  <si>
    <t>02週直降-3.31%</t>
  </si>
  <si>
    <t>02月直降-3.31%</t>
  </si>
  <si>
    <t>02季直降-1.05%</t>
  </si>
  <si>
    <t>02週直降-1.46%</t>
  </si>
  <si>
    <t>跳跌小T字 0%, 100%</t>
  </si>
  <si>
    <t>02週直降-1.85%</t>
  </si>
  <si>
    <t>02月直降-1.25%</t>
  </si>
  <si>
    <t>跳漲破週大紅K上影 20%, 0%</t>
  </si>
  <si>
    <t>月中</t>
  </si>
  <si>
    <t>03週轉降-0.41%</t>
  </si>
  <si>
    <t>跳漲破週小十字 40%, 60%</t>
  </si>
  <si>
    <t>跳漲中黑十字 50%, 40%</t>
  </si>
  <si>
    <t>04季直升+1.15%</t>
  </si>
  <si>
    <t>漲破月小紅下槌 60%, 20%</t>
  </si>
  <si>
    <t>04週直升+1.53%</t>
  </si>
  <si>
    <t>05月轉升+0.2%</t>
  </si>
  <si>
    <t>小紅下槌 60%, 20%</t>
  </si>
  <si>
    <t>漲破週小紅K下影 0%, 10%</t>
  </si>
  <si>
    <t>跌破週小黑K雙影 10%, 30%</t>
  </si>
  <si>
    <t>漲破季小紅K上影 10%, 0%</t>
  </si>
  <si>
    <t>02週直降-1.15%</t>
  </si>
  <si>
    <t>跳漲破週大紅K 0%, 0%</t>
  </si>
  <si>
    <t>04週直升+1.72%</t>
  </si>
  <si>
    <t>跳漲小紅K雙影 60%, 0%</t>
  </si>
  <si>
    <t>04週直升+2.53%</t>
  </si>
  <si>
    <t>跳漲破月中紅K雙影 30%, 10%</t>
  </si>
  <si>
    <t>05月轉升+0.28%</t>
  </si>
  <si>
    <t>漲破月大紅K下影 0%, 0%</t>
  </si>
  <si>
    <t>04週直升+2.39%</t>
  </si>
  <si>
    <t>04季直升+0.59%</t>
  </si>
  <si>
    <t>漲破週中紅K雙影 10%, 30%</t>
  </si>
  <si>
    <t>05月轉升+0.12%</t>
  </si>
  <si>
    <t>漲破月大紅下槌 60%, 10%</t>
  </si>
  <si>
    <t>跳漲破週小十字 50%, 50%</t>
  </si>
  <si>
    <t>漲破週大紅K下影 0%, 0%</t>
  </si>
  <si>
    <t>04週直升+1.49%</t>
  </si>
  <si>
    <t>04週直升+0.83%</t>
  </si>
  <si>
    <t>漲破月小紅K雙影 10%, 30%</t>
  </si>
  <si>
    <t>跌破季大黑K 0%, 0%</t>
  </si>
  <si>
    <t>03月轉降-0.03%</t>
  </si>
  <si>
    <t>05月轉升+0.18%</t>
  </si>
  <si>
    <t>跳跌破週小紅K雙影 30%, 10%</t>
  </si>
  <si>
    <t>跳跌破月小黑K下影 0%, 60%</t>
  </si>
  <si>
    <t>02週直降-1.18%</t>
  </si>
  <si>
    <t>跳漲破季小紅K上影 10%, 0%</t>
  </si>
  <si>
    <t>04週直升+1.09%</t>
  </si>
  <si>
    <t>04週直升+2.25%</t>
  </si>
  <si>
    <t>04月直升+2.47%</t>
  </si>
  <si>
    <t>04季直升+1.01%</t>
  </si>
  <si>
    <t>02週直降-1.19%</t>
  </si>
  <si>
    <t>跌破週小黑K下影 0%, 40%</t>
  </si>
  <si>
    <t>跳漲破週小紅K雙影 40%, 10%</t>
  </si>
  <si>
    <t>05月轉升+0.15%</t>
  </si>
  <si>
    <t>02週直降-2.03%</t>
  </si>
  <si>
    <t>跳漲中紅K下影 0%, 10%</t>
  </si>
  <si>
    <t>05週轉升+2.8%</t>
  </si>
  <si>
    <t>04月直升+0.86%</t>
  </si>
  <si>
    <t>04季直升+1.55%</t>
  </si>
  <si>
    <t>跌破季小黑K下影 0%, 40%</t>
  </si>
  <si>
    <t>03週轉降-0.78%</t>
  </si>
  <si>
    <t>漲破週小紅上槌 10%, 60%</t>
  </si>
  <si>
    <t>中紅K雙影 30%, 30%</t>
  </si>
  <si>
    <t>04週直升+1.3%</t>
  </si>
  <si>
    <t>02月直降-1.16%</t>
  </si>
  <si>
    <t>跳漲破季大紅K下影 0%, 10%</t>
  </si>
  <si>
    <t>04週直升+1.86%</t>
  </si>
  <si>
    <t>05月轉升+0.41%</t>
  </si>
  <si>
    <t>跳跌破週小紅K上影 60%, 0%</t>
  </si>
  <si>
    <t>漲破月小紅K雙影 10%, 20%</t>
  </si>
  <si>
    <t>跳漲破月小紅K上影 20%, 0%</t>
  </si>
  <si>
    <t>04週直升+1.41%</t>
  </si>
  <si>
    <t>05月轉升+0.39%</t>
  </si>
  <si>
    <t>跳漲破季小紅K上影 30%, 0%</t>
  </si>
  <si>
    <t>04月直升+0.24%</t>
  </si>
  <si>
    <t>05週轉升+0.61%</t>
  </si>
  <si>
    <t>跳漲破月小紅K上影 30%, 0%</t>
  </si>
  <si>
    <t>跳漲破月中紅K 0%, 0%</t>
  </si>
  <si>
    <t>跳漲大十字 60%, 40%</t>
  </si>
  <si>
    <t>04週直升+3.86%</t>
  </si>
  <si>
    <t>04月直升+0.75%</t>
  </si>
  <si>
    <t>04季直升+0.46%</t>
  </si>
  <si>
    <t>漲破季中紅K上影 10%, 0%</t>
  </si>
  <si>
    <t>跳漲破月中紅K雙影 20%, 30%</t>
  </si>
  <si>
    <t>03季轉降-0.07%</t>
  </si>
  <si>
    <t>04月直升+0.43%</t>
  </si>
  <si>
    <t>02週直降-1.16%</t>
  </si>
  <si>
    <t>02週直降-0.79%</t>
  </si>
  <si>
    <t>中紅下槌 60%, 0%</t>
  </si>
  <si>
    <t>02月直降-1.68%</t>
  </si>
  <si>
    <t>05週轉升+0.72%</t>
  </si>
  <si>
    <t>04月直升+1.36%</t>
  </si>
  <si>
    <t>04季直升+0.74%</t>
  </si>
  <si>
    <t>跳漲破週小黑十字 50%, 40%</t>
  </si>
  <si>
    <t>跳漲破月小紅K雙影 30%, 40%</t>
  </si>
  <si>
    <t>跌破週小黑K上影 20%, 0%</t>
  </si>
  <si>
    <t>03週轉降-0.29%</t>
  </si>
  <si>
    <t>漲破月中紅K上影 30%, 0%</t>
  </si>
  <si>
    <t>04週直升+1.2%</t>
  </si>
  <si>
    <t>04週直升+1.78%</t>
  </si>
  <si>
    <t>04週直升+2.59%</t>
  </si>
  <si>
    <t>04季直升+1.11%</t>
  </si>
  <si>
    <t>跳跌小紅K下影 0%, 60%</t>
  </si>
  <si>
    <t>小紅上槌 30%, 50%</t>
  </si>
  <si>
    <t>05月轉升+0.36%</t>
  </si>
  <si>
    <t>跌破週中黑頂槌 0%, 80%</t>
  </si>
  <si>
    <t>04週直升+0.67%</t>
  </si>
  <si>
    <t>02週直降-4.96%</t>
  </si>
  <si>
    <t>02月直降-1.85%</t>
  </si>
  <si>
    <t>02季直降-0.69%</t>
  </si>
  <si>
    <t>04週直升+2.06%</t>
  </si>
  <si>
    <t>跳跌破週小T字 0%, 100%</t>
  </si>
  <si>
    <t>跌破週小黑K雙影 20%, 40%</t>
  </si>
  <si>
    <t>02週直降-1.6%</t>
  </si>
  <si>
    <t>05週轉升+0.56%</t>
  </si>
  <si>
    <t>跳漲破週小紅K雙影 20%, 10%</t>
  </si>
  <si>
    <t>跳跌破季小紅K 0%, 0%</t>
  </si>
  <si>
    <t>漲破季小紅底槌 80%, 0%</t>
  </si>
  <si>
    <t>跌破月小黑K 0%, 0%</t>
  </si>
  <si>
    <t>跳漲小黑K下影 0%, 20%</t>
  </si>
  <si>
    <t>小紅下槌 70%, 10%</t>
  </si>
  <si>
    <t>前日最高(年)</t>
  </si>
  <si>
    <t>跳漲破週小蜻蜓 20%, 80%</t>
  </si>
  <si>
    <t>跌破週中黑K下影 0%, 40%</t>
  </si>
  <si>
    <t>跳漲破週小紅上槌 20%, 60%</t>
  </si>
  <si>
    <t>05週轉升+0.06%</t>
  </si>
  <si>
    <t>跳跌大紅十槌 40%, 40%</t>
  </si>
  <si>
    <t>跳跌小紅下槌 50%, 30%</t>
  </si>
  <si>
    <t>跳跌大紅天劍 50%, 40%</t>
  </si>
  <si>
    <t>04週直升+3.74%</t>
  </si>
  <si>
    <t>04月直升+1.3%</t>
  </si>
  <si>
    <t>04季直升+0.83%</t>
  </si>
  <si>
    <t>中黑上槌 20%, 70%</t>
  </si>
  <si>
    <t>04月直升+0.67%</t>
  </si>
  <si>
    <t>跳跌破季一字線 0%, 0%</t>
  </si>
  <si>
    <t>03月轉降-0.05%</t>
  </si>
  <si>
    <t>02季直降-0.98%</t>
  </si>
  <si>
    <t>04週直升+1.1%</t>
  </si>
  <si>
    <t>跌破月小黑K下影 0%, 10%</t>
  </si>
  <si>
    <t>跳漲破週小黑K雙影 50%, 20%</t>
  </si>
  <si>
    <t>05週轉升+0.63%</t>
  </si>
  <si>
    <t>02季直降-0.53%</t>
  </si>
  <si>
    <t>02季直降-0.55%</t>
  </si>
  <si>
    <t>02月直降-1.2%</t>
  </si>
  <si>
    <t>03週轉降-0.37%</t>
  </si>
  <si>
    <t>小紅下槌 50%, 30%</t>
  </si>
  <si>
    <t>02月直降-1.12%</t>
  </si>
  <si>
    <t>跳跌中紅下槌 60%, 0%</t>
  </si>
  <si>
    <t>02週直降-1.4%</t>
  </si>
  <si>
    <t>跳漲大黑十字 50%, 50%</t>
  </si>
  <si>
    <t>04週直升+3.18%</t>
  </si>
  <si>
    <t>05月轉升+0.47%</t>
  </si>
  <si>
    <t>04季直升+1.14%</t>
  </si>
  <si>
    <t>跳跌破月小黑十槌 30%, 30%</t>
  </si>
  <si>
    <t>跳跌破週小黑K 0%, 0%</t>
  </si>
  <si>
    <t>02週直降-2.63%</t>
  </si>
  <si>
    <t>漲破週中紅K上影 30%, 0%</t>
  </si>
  <si>
    <t>05週轉升+0.21%</t>
  </si>
  <si>
    <t>中黑天劍 60%, 20%</t>
  </si>
  <si>
    <t>02週直降-1.31%</t>
  </si>
  <si>
    <t>漲破月小紅K下影 0%, 50%</t>
  </si>
  <si>
    <t>04週直升+2.1%</t>
  </si>
  <si>
    <t>跳跌大黑T字 0%, 100%</t>
  </si>
  <si>
    <t>漲破週中紅底槌 70%, 0%</t>
  </si>
  <si>
    <t>04週直升+2.68%</t>
  </si>
  <si>
    <t>02週直降-5.08%</t>
  </si>
  <si>
    <t>02週直降-1.86%</t>
  </si>
  <si>
    <t>漲破週中紅底槌 80%, 0%</t>
  </si>
  <si>
    <t>04季直升+0.55%</t>
  </si>
  <si>
    <t>漲破週小紅K下影 0%, 40%</t>
  </si>
  <si>
    <t>漲破週大紅K上影 20%, 0%</t>
  </si>
  <si>
    <t>05月轉升+0.58%</t>
  </si>
  <si>
    <t>04季直升+0.81%</t>
  </si>
  <si>
    <t>漲破月小紅K上影 20%, 0%</t>
  </si>
  <si>
    <t>04週直升+1.74%</t>
  </si>
  <si>
    <t>漲破月中紅K上影 40%, 0%</t>
  </si>
  <si>
    <t>05週轉升+0.31%</t>
  </si>
  <si>
    <t>跳漲大紅K雙影 0%, 30%</t>
  </si>
  <si>
    <t>04週直升+4.56%</t>
  </si>
  <si>
    <t>04月直升+1.8%</t>
  </si>
  <si>
    <t>跌破週小黑K雙影 50%, 20%</t>
  </si>
  <si>
    <t>04週直升+3.14%</t>
  </si>
  <si>
    <t>跳漲破月小黑K雙影 10%, 50%</t>
  </si>
  <si>
    <t>02週直降-1.03%</t>
  </si>
  <si>
    <t>跳漲破週小紅K雙影 10%, 50%</t>
  </si>
  <si>
    <t>04週直升+1.07%</t>
  </si>
  <si>
    <t>05月轉升+0.16%</t>
  </si>
  <si>
    <t>跳漲破週小紅K雙影 50%, 10%</t>
  </si>
  <si>
    <t>03週轉降-0.81%</t>
  </si>
  <si>
    <t>漲破月小紅K下影 0%, 10%</t>
  </si>
  <si>
    <t>跳漲小紅K雙影 10%, 30%</t>
  </si>
  <si>
    <t>跳漲破月大紅K上影 20%, 0%</t>
  </si>
  <si>
    <t>跳漲中紅天劍 70%, 10%</t>
  </si>
  <si>
    <t>漲破季小紅K上影 60%, 0%</t>
  </si>
  <si>
    <t>02季直降0%</t>
  </si>
  <si>
    <t>漲破週小紅K下影 0%, 20%</t>
  </si>
  <si>
    <t>04週直升+2.05%</t>
  </si>
  <si>
    <t>05週轉升+1.56%</t>
  </si>
  <si>
    <t>04月直升+0.61%</t>
  </si>
  <si>
    <t>05季轉升+0.2%</t>
  </si>
  <si>
    <t>04週直升+1.14%</t>
  </si>
  <si>
    <t>跌破週大黑K下影 0%, 0%</t>
  </si>
  <si>
    <t>02週直降-1.39%</t>
  </si>
  <si>
    <t>跳跌破月大紅K 0%, 0%</t>
  </si>
  <si>
    <t>跳跌大十字 40%, 60%</t>
  </si>
  <si>
    <t>04週直升+1.35%</t>
  </si>
  <si>
    <t>04季直升+0.52%</t>
  </si>
  <si>
    <t>04週直升+1.61%</t>
  </si>
  <si>
    <t>02月直降-1.74%</t>
  </si>
  <si>
    <t>04週直升+3.02%</t>
  </si>
  <si>
    <t>04月直升+1.33%</t>
  </si>
  <si>
    <t>04季直升+1.18%</t>
  </si>
  <si>
    <t>02月直降-0.84%</t>
  </si>
  <si>
    <t>03週轉降-0.94%</t>
  </si>
  <si>
    <t>跳漲破季小黑K雙影 40%, 30%</t>
  </si>
  <si>
    <t>跳跌小黑K下影 0%, 50%</t>
  </si>
  <si>
    <t>04週直升+1.56%</t>
  </si>
  <si>
    <t>04月直升+0.68%</t>
  </si>
  <si>
    <t>跳漲破週小黑上槌 20%, 60%</t>
  </si>
  <si>
    <t>03週轉降-0.61%</t>
  </si>
  <si>
    <t>02月直降-1.88%</t>
  </si>
  <si>
    <t>漲破週中紅K雙影 10%, 10%</t>
  </si>
  <si>
    <t>跳漲破季小黑K 0%, 0%</t>
  </si>
  <si>
    <t>跳漲破週大紅K雙影 20%, 10%</t>
  </si>
  <si>
    <t>02週直降-1.71%</t>
  </si>
  <si>
    <t>05週轉升+1.71%</t>
  </si>
  <si>
    <t>02月直降-1.77%</t>
  </si>
  <si>
    <t>04季直升+0.53%</t>
  </si>
  <si>
    <t>04週直升+1.82%</t>
  </si>
  <si>
    <t>05季轉升+0.11%</t>
  </si>
  <si>
    <t>跳跌中紅K上影 50%, 0%</t>
  </si>
  <si>
    <t>04週直升+5.28%</t>
  </si>
  <si>
    <t>04月直升+2.28%</t>
  </si>
  <si>
    <t>04季直升+0.73%</t>
  </si>
  <si>
    <t>跌破週中黑K下影 0%, 50%</t>
  </si>
  <si>
    <t>03週轉降-0.51%</t>
  </si>
  <si>
    <t>02週直降-2.32%</t>
  </si>
  <si>
    <t>02月直降-1.97%</t>
  </si>
  <si>
    <t>02季直降-0.88%</t>
  </si>
  <si>
    <t>跳漲破週小紅K雙影 0%, 20%</t>
  </si>
  <si>
    <t>02月直降-1.71%</t>
  </si>
  <si>
    <t>02週直降-2.23%</t>
  </si>
  <si>
    <t>02月直降-1.1%</t>
  </si>
  <si>
    <t>跳漲大紅K上影 10%, 0%</t>
  </si>
  <si>
    <t>04週直升+5.56%</t>
  </si>
  <si>
    <t>04月直升+1.55%</t>
  </si>
  <si>
    <t>04季直升+1.37%</t>
  </si>
  <si>
    <t>跳漲破季小紅K雙影 30%, 10%</t>
  </si>
  <si>
    <t>05週轉升+0.83%</t>
  </si>
  <si>
    <t>漲破季大紅K下影 0%, 0%</t>
  </si>
  <si>
    <t>04週直升+3.17%</t>
  </si>
  <si>
    <t>02週直降-1.58%</t>
  </si>
  <si>
    <t>跳漲破月大紅K雙影 0%, 10%</t>
  </si>
  <si>
    <t>跌破週中黑下槌 60%, 10%</t>
  </si>
  <si>
    <t>04月直升+0.54%</t>
  </si>
  <si>
    <t>02週直降-1.7%</t>
  </si>
  <si>
    <t>04週直升+2.77%</t>
  </si>
  <si>
    <t>中黑上槌 10%, 70%</t>
  </si>
  <si>
    <t>02週直降-1.04%</t>
  </si>
  <si>
    <t>跳漲破週小紅K雙影 50%, 20%</t>
  </si>
  <si>
    <t>04週直升+1.68%</t>
  </si>
  <si>
    <t>小紅上槌 20%, 70%</t>
  </si>
  <si>
    <t>跳跌破月中紅底槌 80%, 0%</t>
  </si>
  <si>
    <t>04週直升+2.74%</t>
  </si>
  <si>
    <t>02月直降-0.96%</t>
  </si>
  <si>
    <t>04週直升+1.94%</t>
  </si>
  <si>
    <t>漲破月大紅K上影 30%, 0%</t>
  </si>
  <si>
    <t>02週直降-1.53%</t>
  </si>
  <si>
    <t>02月直降-1.08%</t>
  </si>
  <si>
    <t>02月直降-1.13%</t>
  </si>
  <si>
    <t>02週直降-2.65%</t>
  </si>
  <si>
    <t>02週直降-1.65%</t>
  </si>
  <si>
    <t>02週直降-1.74%</t>
  </si>
  <si>
    <t>05週轉升+0.44%</t>
  </si>
  <si>
    <t>02月直降-0.98%</t>
  </si>
  <si>
    <t>跳跌小黑K下影 0%, 60%</t>
  </si>
  <si>
    <t>跳跌破週小紅K下影 0%, 20%</t>
  </si>
  <si>
    <t>04週直升+0.75%</t>
  </si>
  <si>
    <t>中黑十字 40%, 50%</t>
  </si>
  <si>
    <t>02月直降-0.9%</t>
  </si>
  <si>
    <t>02週直降-0.99%</t>
  </si>
  <si>
    <t>02週直降-0.64%</t>
  </si>
  <si>
    <t>跳漲破週大黑K下影 0%, 30%</t>
  </si>
  <si>
    <t>跳漲中紅K雙影 30%, 20%</t>
  </si>
  <si>
    <t>大黑蜻蜓 0%, 90%</t>
  </si>
  <si>
    <t>02季直降-0.78%</t>
  </si>
  <si>
    <t>跌破週小黑上槌 10%, 60%</t>
  </si>
  <si>
    <t>05週轉升+1.11%</t>
  </si>
  <si>
    <t>跳漲破季小紅K下影 0%, 20%</t>
  </si>
  <si>
    <t>04週直升+2.15%</t>
  </si>
  <si>
    <t>跳漲破週大紅下槌 70%, 10%</t>
  </si>
  <si>
    <t>05週轉升+0.36%</t>
  </si>
  <si>
    <t>跳跌中黑蜻蜓 40%, 50%</t>
  </si>
  <si>
    <t>04週直升+1.26%</t>
  </si>
  <si>
    <t>05週轉升+0.68%</t>
  </si>
  <si>
    <t>跳漲破月小紅K雙影 40%, 10%</t>
  </si>
  <si>
    <t>05週轉升+0.8%</t>
  </si>
  <si>
    <t>漲破週小紅K雙影 10%, 10%</t>
  </si>
  <si>
    <t>03月轉降-0.1%</t>
  </si>
  <si>
    <t>02季直降-0.89%</t>
  </si>
  <si>
    <t>跳漲破週小紅K雙影 10%, 10%</t>
  </si>
  <si>
    <t>05週轉升+2.23%</t>
  </si>
  <si>
    <t>02季直降-1.17%</t>
  </si>
  <si>
    <t>中紅十字 50%, 40%</t>
  </si>
  <si>
    <t>04月直升+1.59%</t>
  </si>
  <si>
    <t>跌破週大黑K下影 0%, 30%</t>
  </si>
  <si>
    <t>03週轉降-1.17%</t>
  </si>
  <si>
    <t>04月直升+3.55%</t>
  </si>
  <si>
    <t>02月直降-1.8%</t>
  </si>
  <si>
    <t>02週直降-1.25%</t>
  </si>
  <si>
    <t>跳跌破月小紅K 0%, 0%</t>
  </si>
  <si>
    <t>03週轉降-0.66%</t>
  </si>
  <si>
    <t>03月轉降-0.11%</t>
  </si>
  <si>
    <t>04週直升+0.94%</t>
  </si>
  <si>
    <t>跳跌破週小紅底槌 70%, 0%</t>
  </si>
  <si>
    <t>02週直降-1.09%</t>
  </si>
  <si>
    <t>跳漲小黑K雙影 10%, 50%</t>
  </si>
  <si>
    <t>04週直升+4.48%</t>
  </si>
  <si>
    <t>04月直升+1.74%</t>
  </si>
  <si>
    <t>02月直降-1.83%</t>
  </si>
  <si>
    <t>跳漲破月小黑K下影 0%, 50%</t>
  </si>
  <si>
    <t>跳漲破週小黑K上影 20%, 0%</t>
  </si>
  <si>
    <t>漲破月大紅天劍 70%, 30%</t>
  </si>
  <si>
    <t>04週直升+2.43%</t>
  </si>
  <si>
    <t>跳漲破月中紅K下影 0%, 30%</t>
  </si>
  <si>
    <t>跳漲小黑蜻蜓 10%, 80%</t>
  </si>
  <si>
    <t>05週轉升+0.25%</t>
  </si>
  <si>
    <t>02週直降-2.21%</t>
  </si>
  <si>
    <t>02月直降-1.45%</t>
  </si>
  <si>
    <t>02週直降-1.69%</t>
  </si>
  <si>
    <t>02月直降-1.18%</t>
  </si>
  <si>
    <t>跳漲破週小黑下槌 50%, 30%</t>
  </si>
  <si>
    <t>跳跌小黑K雙影 0%, 40%</t>
  </si>
  <si>
    <t>02月直降-1.3%</t>
  </si>
  <si>
    <t>漲破月大紅K下影 0%, 10%</t>
  </si>
  <si>
    <t>04週直升+1.29%</t>
  </si>
  <si>
    <t>跌破週大黑十槌 40%, 40%</t>
  </si>
  <si>
    <t>02週直降-1.26%</t>
  </si>
  <si>
    <t>03週轉降-1.37%</t>
  </si>
  <si>
    <t>03月轉降-0.09%</t>
  </si>
  <si>
    <t>跳漲破週小紅十槌 40%, 40%</t>
  </si>
  <si>
    <t>02週直降-1.59%</t>
  </si>
  <si>
    <t>跳漲破週大黑T字 0%, 100%</t>
  </si>
  <si>
    <t>04週直升+1.67%</t>
  </si>
  <si>
    <t>04月直升+1%</t>
  </si>
  <si>
    <t>大紅T字 0%, 100%</t>
  </si>
  <si>
    <t>02月直降-1.19%</t>
  </si>
  <si>
    <t>漲破月中紅K雙影 10%, 20%</t>
  </si>
  <si>
    <t>04週直升+1.84%</t>
  </si>
  <si>
    <t>04月直升+1.4%</t>
  </si>
  <si>
    <t>02週直降-1.45%</t>
  </si>
  <si>
    <t>跳漲破月小紅K雙影 30%, 20%</t>
  </si>
  <si>
    <t>05月轉升+0.37%</t>
  </si>
  <si>
    <t>02週直降-3.43%</t>
  </si>
  <si>
    <t>04月直升+0.2%</t>
  </si>
  <si>
    <t>跳漲破週小紅K下影 0%, 40%</t>
  </si>
  <si>
    <t>02月直降-1.21%</t>
  </si>
  <si>
    <t>跳跌小黑K上影 50%, 0%</t>
  </si>
  <si>
    <t>02週直降-1.92%</t>
  </si>
  <si>
    <t>04週直升+1.39%</t>
  </si>
  <si>
    <t>05月轉升+0.27%</t>
  </si>
  <si>
    <t>跳跌小黑K下影 0%, 30%</t>
  </si>
  <si>
    <t>02週直降-0.91%</t>
  </si>
  <si>
    <t>漲破週中紅墓碑 90%, 0%</t>
  </si>
  <si>
    <t>跳漲破月小紅K上影 60%, 0%</t>
  </si>
  <si>
    <t>漲破週中紅下槌 60%, 30%</t>
  </si>
  <si>
    <t>03週轉降-0.24%</t>
  </si>
  <si>
    <t>跌破週小黑K下影 0%, 10%</t>
  </si>
  <si>
    <t>04週直升+2.82%</t>
  </si>
  <si>
    <t>04週直升+2.71%</t>
  </si>
  <si>
    <t>漲破週中紅K下影 0%, 10%</t>
  </si>
  <si>
    <t>02月直降-0.99%</t>
  </si>
  <si>
    <t>跳跌破週小黑K雙影 10%, 50%</t>
  </si>
  <si>
    <t>跳漲小紅K雙影 50%, 30%</t>
  </si>
  <si>
    <t>04週直升+2.29%</t>
  </si>
  <si>
    <t>05月轉升+0.38%</t>
  </si>
  <si>
    <t>跳漲破月小黑K 0%, 0%</t>
  </si>
  <si>
    <t>05週轉升+1.35%</t>
  </si>
  <si>
    <t>跳跌破週小紅K雙影 40%, 30%</t>
  </si>
  <si>
    <t>04月直升+0.47%</t>
  </si>
  <si>
    <t>跳漲破週中紅K下影 0%, 40%</t>
  </si>
  <si>
    <t>04週直升+1.4%</t>
  </si>
  <si>
    <t>跳漲小十字 40%, 60%</t>
  </si>
  <si>
    <t>04週直升+4.31%</t>
  </si>
  <si>
    <t>04月直升+1.5%</t>
  </si>
  <si>
    <t>04季直升+0.56%</t>
  </si>
  <si>
    <t>02週直降-0.98%</t>
  </si>
  <si>
    <t>04週直升+3.07%</t>
  </si>
  <si>
    <t>04季直升+1.08%</t>
  </si>
  <si>
    <t>跳跌破週小十字 50%, 50%</t>
  </si>
  <si>
    <t>04週直升+2.61%</t>
  </si>
  <si>
    <t>04季直升+0.99%</t>
  </si>
  <si>
    <t>03週轉降-0.59%</t>
  </si>
  <si>
    <t>跌破季小黑K上影 30%, 0%</t>
  </si>
  <si>
    <t>跳跌小紅K雙影 30%, 20%</t>
  </si>
  <si>
    <t>02週直降-1.22%</t>
  </si>
  <si>
    <t>04月直升+2.33%</t>
  </si>
  <si>
    <t>04季直升+1.38%</t>
  </si>
  <si>
    <t>跳漲破週小紅K雙影 10%, 30%</t>
  </si>
  <si>
    <t>02週直降-0.9%</t>
  </si>
  <si>
    <t>跳跌破週小紅K上影 30%, 0%</t>
  </si>
  <si>
    <t>跌破月中黑K雙影 0%, 10%</t>
  </si>
  <si>
    <t>跳漲破月小黑K雙影 10%, 60%</t>
  </si>
  <si>
    <t>05週轉升+0.62%</t>
  </si>
  <si>
    <t>05月轉升+0.26%</t>
  </si>
  <si>
    <t>04月直升+1.69%</t>
  </si>
  <si>
    <t>04季直升+1.46%</t>
  </si>
  <si>
    <t>跳跌破週小黑K上影 60%, 0%</t>
  </si>
  <si>
    <t>04月直升+0.78%</t>
  </si>
  <si>
    <t>04季直升+0.69%</t>
  </si>
  <si>
    <t>02月直降-1.96%</t>
  </si>
  <si>
    <t>跳漲破週中紅K雙影 30%, 10%</t>
  </si>
  <si>
    <t>漲破季大紅上槌 30%, 60%</t>
  </si>
  <si>
    <t>跳跌破月小黑K 0%, 0%</t>
  </si>
  <si>
    <t>02月直降-1.07%</t>
  </si>
  <si>
    <t>02季直降-0.95%</t>
  </si>
  <si>
    <t>跳跌破週小紅K下影 0%, 60%</t>
  </si>
  <si>
    <t>小蜻蜓 10%, 90%</t>
  </si>
  <si>
    <t>02季直降-0.67%</t>
  </si>
  <si>
    <t>03月轉降-0.22%</t>
  </si>
  <si>
    <t>跌破週小黑K雙影 30%, 20%</t>
  </si>
  <si>
    <t>03週轉降-0.49%</t>
  </si>
  <si>
    <t>跳漲小紅頂槌 0%, 80%</t>
  </si>
  <si>
    <t>漲破週小紅K雙影 40%, 20%</t>
  </si>
  <si>
    <t>02月直降-2%</t>
  </si>
  <si>
    <t>跌破週小黑十槌 40%, 40%</t>
  </si>
  <si>
    <t>02週直降-1.11%</t>
  </si>
  <si>
    <t>跌破週小黑K雙影 0%, 10%</t>
  </si>
  <si>
    <t>跌破季小黑K上影 40%, 0%</t>
  </si>
  <si>
    <t>02週直降-1.1%</t>
  </si>
  <si>
    <t>跳漲小黑K下影 0%, 40%</t>
  </si>
  <si>
    <t>04月直升+0.42%</t>
  </si>
  <si>
    <t>02週直降-6.01%</t>
  </si>
  <si>
    <t>02月直降-1.89%</t>
  </si>
  <si>
    <t>04季直升+0.82%</t>
  </si>
  <si>
    <t>華盈</t>
  </si>
  <si>
    <t>04走空</t>
  </si>
  <si>
    <t xml:space="preserve">季上月上週上 </t>
  </si>
  <si>
    <t>01漲停</t>
  </si>
  <si>
    <t>空頭排列</t>
  </si>
  <si>
    <t>05少量</t>
  </si>
  <si>
    <t>02日量超增</t>
  </si>
  <si>
    <t>虧損</t>
  </si>
  <si>
    <t>06爆量多勝</t>
  </si>
  <si>
    <t>02當日外資買超</t>
  </si>
  <si>
    <t>電機機械自動販賣機</t>
  </si>
  <si>
    <t>多勝</t>
  </si>
  <si>
    <t>轉多訊號</t>
  </si>
  <si>
    <t>空方訊號</t>
  </si>
  <si>
    <t xml:space="preserve"> 03 KD日交叉週向下</t>
  </si>
  <si>
    <t>03多空交戰</t>
  </si>
  <si>
    <t xml:space="preserve">季上月下週上 </t>
  </si>
  <si>
    <t>稍貴中檔</t>
  </si>
  <si>
    <t>電子零組件業汽車電子連接器製造加工及買賣汽車線組產品製造加工及買賣模具設計製造及買賣</t>
  </si>
  <si>
    <t>05當週外資買超</t>
  </si>
  <si>
    <t>光電業光學膜片的裁切及印刷</t>
  </si>
  <si>
    <t>02走多</t>
  </si>
  <si>
    <t>多頭排列</t>
  </si>
  <si>
    <t>04小量</t>
  </si>
  <si>
    <t>01日量爆增</t>
  </si>
  <si>
    <t>稍貴高檔</t>
  </si>
  <si>
    <t>電子零組件業概念股-遊戲機、PS4、XBOXOne整合型訊號連接器</t>
  </si>
  <si>
    <t>05強勢走空</t>
  </si>
  <si>
    <t xml:space="preserve">季下月下週上 </t>
  </si>
  <si>
    <t>06微量</t>
  </si>
  <si>
    <t>08日量急縮</t>
  </si>
  <si>
    <t>光電業概念股-觸控面板LCD背光模組零組件-聚光片</t>
  </si>
  <si>
    <t>多方訊號</t>
  </si>
  <si>
    <t>02大量</t>
  </si>
  <si>
    <t>03日量大增</t>
  </si>
  <si>
    <t>光電業集團股-廣運太陽能電池</t>
  </si>
  <si>
    <t>噴發卷異</t>
  </si>
  <si>
    <t>噴發</t>
  </si>
  <si>
    <t>卷異</t>
  </si>
  <si>
    <t>季上月上週上 月最高</t>
  </si>
  <si>
    <t>KY股票衛星電視購物及購物台購物通路商品開發、製造及銷售In Store TV 店中店通路商品開發、製造及銷售</t>
  </si>
  <si>
    <t>01強勢走多</t>
  </si>
  <si>
    <t>季上月上週上 年新高</t>
  </si>
  <si>
    <t>06日量正常</t>
  </si>
  <si>
    <t>鋼鐵工業集團股-中鋼概念股-中國各類型鋼.鋼構架.機械體及水工機械之設計.製造.安裝及技術服務。金屬製品及加工用化學品之生產.進出口及買賣業務。各類環保工程(包含焚化爐、污染防治設備)之設計.製造.安裝。</t>
  </si>
  <si>
    <t>02 KD日交叉週向上</t>
  </si>
  <si>
    <t>電子零組件業產業股-通訊零組件集團股-廣隆石英晶體、石英振盪器、濾波器等產品及半成品之製造、加工及內外銷石英晶體、石英振盪器、濾波器等產品之原料、零件之加工及內外銷F119010電子材料批發及F219010電子材料零售</t>
  </si>
  <si>
    <t>便宜高檔</t>
  </si>
  <si>
    <t>05多勝便宜</t>
  </si>
  <si>
    <t>其他電子業產業股-資訊家電類集團股-英業達電子辭典及學習機PDA個人數位助理器數位網路線上KTV音樂</t>
  </si>
  <si>
    <t>生技醫療業概念股-KY股票、回台掛牌美容保健產品之銷售</t>
  </si>
  <si>
    <t>電子零組件業產業股-電源類零組件電源供應器各式線圈製作買賣業務充電器各式線圈製作買賣INVERTER各式線圈製作買賣</t>
  </si>
  <si>
    <t>03中量</t>
  </si>
  <si>
    <t>光電業產業股-投影機及光電周邊集團股-中強光電概念股-智慧電網、微型投影機、3D列印電子零組件製造業；光學儀器製造業；其他設計業；國際貿易業研究/開發/設計/製造/銷售各式顯像或取像之光源、光學元件研究/開發/設計/製造/銷售各式顯像或取像之模組、光機引擎</t>
  </si>
  <si>
    <t>05日量略增</t>
  </si>
  <si>
    <t>稍貴中高</t>
  </si>
  <si>
    <t>半導體業NAND Flash Controller IC研發製造</t>
  </si>
  <si>
    <t>轉空訊號</t>
  </si>
  <si>
    <t>其他電子業集團股-大同概念股-太陽能LED封裝與照明應用、背光模組、數位電視模組、視訊盒可變電阻器、開關、編碼器、感測器藍芽滑鼠/耳機/遙控器、讀卡機、液晶顯示器模組</t>
  </si>
  <si>
    <t>電機機械高低壓配電盤自動控制盤馬達起動盤及試驗儀器設計製造安裝及買賣各種電工(含變比器)電子器材、電機電子教學器材設計製造及買賣各種電氣及水管工程設計承包、各種給水配管器材加工製造及買賣</t>
  </si>
  <si>
    <t>03當日投信買超</t>
  </si>
  <si>
    <t>通信網路業各種電腦產品設計、製造、加工、銷售業務。電腦軟硬體設計、銷售業務。電腦網路與網路週邊產品之設計、製造、加工、銷售業務。</t>
  </si>
  <si>
    <t>大戶</t>
  </si>
  <si>
    <t>半導體業產業股-IC製造概念股-太陽能矽磊晶、化合物半導體磊晶晶圓之開發、製造與銷售</t>
  </si>
  <si>
    <t>01爆量多勝便宜</t>
  </si>
  <si>
    <t>生技醫療業醫療及保健產品開發與零售</t>
  </si>
  <si>
    <t>光電業產業股-投影機及光電周邊各種光學玻璃、光學鏡片、透鏡毛胚、稜鏡毛胚之製造、加工及買賣各種精密光學鏡頭、光學儀器之製造、加工及買賣照相機、望遠鏡、放大鏡、等光學用器具之製造加工及買賣</t>
  </si>
  <si>
    <t>半導體業集團股-凌陽概念股-網通、無線充電產品設計業電子零組件製造業資料處理服務業</t>
  </si>
  <si>
    <t>半導體業概念股-太陽能、新兆元能源、車用電子相關太陽能晶錠 太陽能晶圓 太陽能電池 太陽能模組 太陽能發電系統</t>
  </si>
  <si>
    <t>投連</t>
  </si>
  <si>
    <t xml:space="preserve">季下月上週上 </t>
  </si>
  <si>
    <t>光電業產業股-投影機及光電周邊概念股-遊戲機、手機、三星、PS4、無人機光學鏡片、光學鏡頭之製造光學鏡片、光學鏡頭之買賣</t>
  </si>
  <si>
    <t>06當週投信買超</t>
  </si>
  <si>
    <t>電子零組件業產業股-被動元件一概念股-APPLE概念、手機、三星、USB3.0、iPadmini、車用電子相關高分子正溫度係數熱敏電阻</t>
  </si>
  <si>
    <t>稍貴中低</t>
  </si>
  <si>
    <t>光電業LED.手機.相機.監視器.投影機.辨識器.攝影機等鏡頭開發及製作。各類塑膠成型機構部品開發及製作。研磨皿.傘具.半導體設備.計測具.組裝等。</t>
  </si>
  <si>
    <t>光電業產業股-投影機及光電周邊光學鏡片加工製造買賣鏡片組合裝配製造買賣光學原器加工製造買賣</t>
  </si>
  <si>
    <t>04日量小增</t>
  </si>
  <si>
    <t>半導體業產業股-IC設計概念股-觸控面板、網通、無線充電積體電路設計、研究、開發、製造、銷售</t>
  </si>
  <si>
    <t>半導體業概念股-工業4.0研發、設計及銷售各種 積體電路</t>
  </si>
  <si>
    <t>觀望訊號</t>
  </si>
  <si>
    <t>半導體業產業股-IC製造集團股-友訊概念股-網通、三網合一積體電路之研發、製造及銷售積體電路之進出口貿易</t>
  </si>
  <si>
    <t>光電業產業股-LED發光二極體概念股-LED光源發光二極體元件照明應用產品其 他</t>
  </si>
  <si>
    <t>噴發大戶卷異</t>
  </si>
  <si>
    <t>08昨低多勝</t>
  </si>
  <si>
    <t>其他電子業集團股-中鋼概念股-3D列印各式薄膜濺鍍靶材、太陽能電池用導電膠及貴金屬材料之加工銷售</t>
  </si>
  <si>
    <t>02上漲</t>
  </si>
  <si>
    <t>稍貴低檔</t>
  </si>
  <si>
    <t>09量能太低</t>
  </si>
  <si>
    <t>通信網路業概念股-網通、NFC近場通訊、穿戴裝置無線通信機械器材之製造及銷售電信管制射頻器材之製造及銷售電子零組件之製造及銷售</t>
  </si>
  <si>
    <t>空勝</t>
  </si>
  <si>
    <t>鴻海模具製造、研發及買賣、數位鏡頭組裝及鏡片鍍膜</t>
  </si>
  <si>
    <t>便宜中檔</t>
  </si>
  <si>
    <t>鋼鐵工業概念股-電動車Tesla國際貿易業。螺絲、螺帽、螺絲釘及鉚釘等製品製造業。熱處理業。</t>
  </si>
  <si>
    <t>便宜中低</t>
  </si>
  <si>
    <t>02前低多勝便宜</t>
  </si>
  <si>
    <t>電子零組件業概念股-APPLE概念、iTV樞紐HINGE之製造及買賣各種模具之加工製造及買賣</t>
  </si>
  <si>
    <t>電子零組件業產業股-電源類零組件電子式安定器加工製造買賣業務電子式變壓器加工製造買賣業務LED Driver 加工製造買賣業務</t>
  </si>
  <si>
    <t>電腦及週邊設備業概念股-雲端NB Thermal ModuleOthers</t>
  </si>
  <si>
    <t>貿易百貨客房、餐飲、商品、會員卡銷售</t>
  </si>
  <si>
    <t>其他概念股-KY股票、回台掛牌生產各類型運動用手套、護具等專業運動醫療防護用品專業生產精品手袋、錢包、拉杆箱及休閒袋等各類箱包</t>
  </si>
  <si>
    <t>電子零組件業產業股-電源類零組件集團股-東元電機概念股-網通、無線充電電源供應器</t>
  </si>
  <si>
    <t>07日量略縮</t>
  </si>
  <si>
    <t>便宜低檔</t>
  </si>
  <si>
    <t>食品工業概念股-農金、新兆元能源配合飼料食用油脂有機肥料</t>
  </si>
  <si>
    <t>建材營建產業股-代銷業住宅及大樓開發租售業務工業廠房開發租售業務特定專業區開發業</t>
  </si>
  <si>
    <t>光電業產業股-LED發光二極體概念股-LED光源LED指示燈LED顯示器其他LED相關產品</t>
  </si>
  <si>
    <t>光電業集團股-鴻海LED晶粒研發、製造、封裝、模組及銷售</t>
  </si>
  <si>
    <t>觀光事業產業股-旅館業接受客戶委託代辦國內外觀光旅遊安排食宿及相關服務等</t>
  </si>
  <si>
    <t>生技醫療業集團股-中天生技新藥研發</t>
  </si>
  <si>
    <t>航運輸產業股-內陸運輸汽車路線貨運汽車貨運汽車貨櫃貨運</t>
  </si>
  <si>
    <t>電腦及週邊設備業電子產品及其零件、電源供應器之進出口買賣業務電腦外殼、電腦週邊設備之研究開發、組裝加工及進出口買賣業務電腦外殼沖壓機械及其零組件之進出口買賣業務</t>
  </si>
  <si>
    <t>光電業產業股-LCD面板集團股-大同概念股-山寨機、觸控面板研發生產及銷售液晶顯示器(STN型及TFT型)、液晶顯示面板及模組研發生產及銷售液晶顯示器測試儀器、液晶顯示器零組件、多晶片模組</t>
  </si>
  <si>
    <t>半導體業半導體/LED/Solar/LCD等製程機台設備代理、研發與製造晶圓再生技術研發與服務化學分析儀器代理技術、研發與製造</t>
  </si>
  <si>
    <t>電機機械概念股-中國、車用電子相關汽車及其零件製造汽、機車零件配備批發汽、機車零件配備零售</t>
  </si>
  <si>
    <t>光電業產業股-LED發光二極體集團股-鼎元概念股-太陽能、LED光源砷化鎵、 紅外線、 發光二極體、 雷射二極體、 光電晶體、 光二極體、單晶、 磊晶、 晶粒之研發、 製造、 銷售. 兼營相關之進出口貿易光電系統之研究開發、 製造、 銷售.</t>
  </si>
  <si>
    <t>生技醫療業概念股-KY股票、回台掛牌美容美體產品美容美體SPA課程</t>
  </si>
  <si>
    <t>07前低多勝</t>
  </si>
  <si>
    <t>觀光事業產業股-旅館業概念股-中國、博奕、博奕觀光經營國際觀光旅館;附中西餐廳咖啡廳夜總會酒吧會議廳健身房三溫暖商店等;停車場經營;旅館管理;休閒育樂產業設施諮詢顧問</t>
  </si>
  <si>
    <t>便宜中高</t>
  </si>
  <si>
    <t>電腦及週邊設備業產業股-平面顯示器集團股-光寶概念股-Dell、富櫃50、遊戲機、網通、手機、諾基亞、宏達電、SmartTV、小米手機、蘋果供應商、PS4、XBOXOne、車用電子相關、無線充電、工業4.0電腦資訊系統及週邊設備之製造加工及買賣業務多功能事務機、電視攝影機之製造加工及買賣業務網路設備、系統設備及其他影像處理設備之製造加工及買賣業務</t>
  </si>
  <si>
    <t>通信網路業概念股-雲端、4GLTE、網通、光纖設備、中國電子零組件製造業及電子材料批發業等相關產業</t>
  </si>
  <si>
    <t>通信網路業各種精密五金、塑膠電子零組件、精密嵌件(INSERT PARTS)之產製。五金模具、塑膠模具之設計、製造。上述相關材料之加工及買賣。</t>
  </si>
  <si>
    <t>電機機械鎔煉.鑄造.擠型.鍛造.CNC精密加工及裝配等生產及製造汽車零配件.電工零配件.機車零配件.自行車零配件.電腦零配件製造</t>
  </si>
  <si>
    <t>交戰</t>
  </si>
  <si>
    <t>電子零組件業電腦機殼產品電源供應器等資訊產品</t>
  </si>
  <si>
    <t>01巨量</t>
  </si>
  <si>
    <t>01當日外投同買</t>
  </si>
  <si>
    <t>半導體業產業股-IC製造集團股-台積電概念股-Intel、山寨機、TheNewiPad、iPhone6、4GLTE、網通、富櫃50、手機、GoogleNexus、美國ADR、德國GDR、赴美掛牌、iTV、Google眼鏡、車聯網依客戶之訂單與其提供之產品設計說明，以從事製造與銷售積體電路以及其他晶圓半導體裝置。提供前述產品之封裝與測試服務、積體電路之電腦輔助設計技術服務。提供製造光罩及其設計服務。</t>
  </si>
  <si>
    <t>建材營建產業股-建築業集團股-力麗概念股-水力資源住宅及商業大樓投資興建出租出售</t>
  </si>
  <si>
    <t>電腦及週邊設備業產業股-電子設備儀器集團股-互助營造電腦週邊設備資料儲存及處理設備有線無線通訊機械器材</t>
  </si>
  <si>
    <t>電腦及週邊設備業概念股-F-股票、回台掛牌薄膜觸控開關之製造銷售</t>
  </si>
  <si>
    <t>資訊服務業產業股-影音軟體集團股-力晶影像視訊及多媒體軟體開發與銷售</t>
  </si>
  <si>
    <t>光電業產業股-LED發光二極體照明產品設計組裝</t>
  </si>
  <si>
    <t>化學工業概念股-農金農藥其他</t>
  </si>
  <si>
    <t>主連</t>
  </si>
  <si>
    <t>電機機械集團股-中鋼概念股-水力資源環保工程機電工程代營運及機電維護</t>
  </si>
  <si>
    <t>航運輸產業股-航運--航空概念股-三通、中國、印度設廠、桃園航空城客運、貨運、郵運代理業務(包括營業、運務)及代理修護倉儲業務之經營</t>
  </si>
  <si>
    <t>光電業產業股-平面顯示器概念股-安控器材與保全各種電子監視系統之製造加工各種電子監視系統及其另件之買賣及安裝業務前項有關產品及其原材料之進出口業務</t>
  </si>
  <si>
    <t>電腦及週邊設備業集團股-能率概念股-網通、SmartTV、3D列印資訊應用軟硬體代理銷售資訊圖書出版軟體本土化開發</t>
  </si>
  <si>
    <t>通信網路業產業股-電源類零組件電源供應器藍芽無線產品、通訊用變壓器、行動通訊充電器其他電子零件</t>
  </si>
  <si>
    <t>通信網路業產業股-網通代理集團股-神腦概念股-中國、手機、宏達電、中概通路通訊產品之代理及買賣行動電話及相關配件之代理及買賣</t>
  </si>
  <si>
    <t>電子零組件業產業股-零組件代理電子材料批發業。國際貿易業。電子零組件製造業。</t>
  </si>
  <si>
    <t>化學工業概念股-越南設廠PU樹脂住宅及大樓開發租售</t>
  </si>
  <si>
    <t>觀光事業產業股-旅館業集團股-萬華企業育樂租賃</t>
  </si>
  <si>
    <t>其他電子業產業股-電源類零組件概念股-雲端不斷電電源供應器</t>
  </si>
  <si>
    <t>電腦及週邊設備業產業股-主機板概念股-雲端、Intel、3D技術、智慧型機器人、物聯網、VR/虛擬實境、Windows8有關各種電腦硬體軟體之設計及其成品與零組件製造買賣業務電子零件之製造買賣業務有關前項業務之進出口貿易業務</t>
  </si>
  <si>
    <t>電子零組件業概念股-手機、三星、USB3.0連接線組件研發及組裝</t>
  </si>
  <si>
    <t>光電業概念股-TheNewiPad、中國、富櫃50、S&amp;P台商收成指數、數位電視、iPadmini、iTV、4K2KTV、iPad5、iPhone6電子零組件製造業模具製造業照明設備製造業</t>
  </si>
  <si>
    <t>光電業產業股-電子設備儀器自動化輸送及倉儲設備產業專業自動化機器及各類腔體組裝精密微型鑽頭</t>
  </si>
  <si>
    <t>光電業集團股-錸德概念股-觸控面板、手機、穿戴裝置導電玻璃生產與銷售</t>
  </si>
  <si>
    <t>食品工業糖果、餅乾、巧克力之製造、加工及買賣。月餅、西點、麵包糕餅等食品之製造、加工及買賣。七七巧克力、禮坊名店。</t>
  </si>
  <si>
    <t>生技醫療業集團股-統一概念股-防疫環保、中國原料藥、針劑製劑及相關產品之諮詢、顧問及技術服務業務。生物技術服務國際貿易業</t>
  </si>
  <si>
    <t>資訊服務業產業股-軟體--系統整合概念股-雲端、宅經濟、中國電腦系統、電腦週邊、網路產品及電腦軟體之規劃、銷售及整合。系統整合及諮詢與維修等。</t>
  </si>
  <si>
    <t>生技醫療業產業股-製藥周邊概念股-中國各種藥品醫療器材製造販賣業務各種化妝品動物藥品製造販賣業務各種化學食品添加物及飲料製造販賣業務</t>
  </si>
  <si>
    <t>橡膠工業集團股-華豐概念股-中國橡膠.塑膠製品之製造.加工及內外銷.有關上項之進出口業務.經營上項附帶業務.</t>
  </si>
  <si>
    <t>生技醫療業抗癌用之單株抗體開發單株抗體標的授權醣質抗原與蛋白質藥物相關委託服務</t>
  </si>
  <si>
    <t>電機機械集團股-聲寶其他機械製造業(壓縮機、機械零組件)發電、輸電、配電機械製造業電器製造業、製造輸出業</t>
  </si>
  <si>
    <t>生技醫療業產業股-製藥周邊光學眼鏡產品買賣眼科儀器設備買賣、租賃及技術服務、眼科藥品耗材買賣醫院及診所管理顧問</t>
  </si>
  <si>
    <t>通信網路業集團股-金仁寶概念股-智慧電網Cable Modem等寬頻網路通訊用戶端產品之設計、製造及銷售。IAD、EMTA等VOIP寬頻語音家用網路接取設備。NB內建56k數據機、Bluetooth Module及電容感應式觸控按鍵面板。</t>
  </si>
  <si>
    <t>觀光事業集團股-富邦概念股-中國、中概通路提供伴唱視聽供人唱歌</t>
  </si>
  <si>
    <t>電子零組件業產業股-被動元件一可變電阻製造加工及買賣開關矽整流器買賣前項有關之原料及產品進出口業務有關上項業務之經營及投資</t>
  </si>
  <si>
    <t>電子零組件業產業股-印刷電路板概念股-iPhone6、TheNewiPad、中國、富櫃50、觸控面板、手機、三星、黑莓、宏達電、S&amp;P台商收成指數、Android、蘋果供應商、iPadmini、iPad5軟性電路板(FPC)之設計、研究、開發、製造、加工及買賣之業務</t>
  </si>
  <si>
    <t>生技醫療業產業股-生化製藥研究、開發、生產、製造及銷售各種西藥製劑各種西藥品、西藥原料之銷售及進出口業務各種藥物之臨床試驗服務</t>
  </si>
  <si>
    <t>其他產業股-建築業殯葬業建設業</t>
  </si>
  <si>
    <t>半導體業產業股-電源類零組件住宅及大樓開發租售業建築批發業一般廣告服務業</t>
  </si>
  <si>
    <t>紡織纖維概念股-TPP紡織成衣</t>
  </si>
  <si>
    <t>建材營造產業股-建築業興建國民住宅、商業大樓及工業廠房之出租及出售</t>
  </si>
  <si>
    <t>電機機械機車及其零件製造及銷售沙灘車及其零件製造及銷售其他車輛及其零件製造及銷售</t>
  </si>
  <si>
    <t>觀光事業經營國際觀光旅館附設中西餐廳咖啡廳酒吧會議廳健身房三溫暖美容商店及停車場經營旅館管理諮詢顧問及休閒育樂產業設施經營諮詢診斷分析顧問</t>
  </si>
  <si>
    <t>其他電子業橡膠複合材料及塑膠複合材料之製造加工及買賣、電子零組件製造業工業用塑膠製品製造業、其他電機及電子機械器材製造業(連接器)</t>
  </si>
  <si>
    <t>生技醫療業產業股-生化製藥集團股-東洋概念股-生技各種西藥動物用藥農藥環境用藥化粧品等之製造及銷售生物技術服務業各種醫療器材玻璃器具橡膠製品等製造銷售及食品什貨批發零售</t>
  </si>
  <si>
    <t>電子零組件業概念股-手機、三星電子零組件合成樹脂及塑膠國際貿易業</t>
  </si>
  <si>
    <t>半導體業產業股-IC設計積體電路之設計</t>
  </si>
  <si>
    <t>生技醫療業銷售各式藥品、保健食品、婦嬰用品、化妝品之連鎖通路</t>
  </si>
  <si>
    <t>半導體業概念股-車用電子相關專業整流二極體之研究、設計、檢測、製造及國內外銷售業務。整流二極體零組件之及國內外銷售業務。晶圓檢測及相關產品之國內外銷售業務。</t>
  </si>
  <si>
    <t>半導體業一般投資業</t>
  </si>
  <si>
    <t>半導體業導線架模具及其它</t>
  </si>
  <si>
    <t>半導體業產業股-IC製造概念股-太陽能1. 研究、設計、發展、測試、製造及銷售各種大型、超大型積體電路及其相關之零組件及系統產品。 2.太陽能電池及相關系統與產品</t>
  </si>
  <si>
    <t>半導體業概念股-KY股票、回台掛牌、AI人工智慧專業特殊應用積體電路(Application Specific IC、 ASIC)系統單晶片(System-on-Chip; SoC)設計及製造生產</t>
  </si>
  <si>
    <t>半導體業集團股-強茂概念股-太陽能、車用電子相關整流二極體之生產製造、銷售及進出口業務突波抑制器之生產製造、銷售及進出口業務一般精密電子材料及零組件之製造加工配置買賣進出口業務</t>
  </si>
  <si>
    <t>大戶投連</t>
  </si>
  <si>
    <t>半導體業產業股-印刷電路板集團股-和碩概念股-TheNewiPad、網通、Intel、富櫃50、手機、三網合一、iPadmini、iPhone6、4GLTE、穿戴裝置電子零組件製造業電子材料批發業電子材料零售業</t>
  </si>
  <si>
    <t>半導體業產業股-光罩光罩之研究.發展.製造及銷售.提供有關前述產品之技術協助.諮詢.檢驗.維修與修理服務.</t>
  </si>
  <si>
    <t>噴發投連卷異</t>
  </si>
  <si>
    <t>半導體業產業股-IC設計集團股-太欣概念股-USB3.0、網通、NFC近場通訊設計、製造、測試、銷售積體電路及半導體零組件等電腦軟體程式設計、研發、銷售、測試及電腦資料處理前各項產品之代理及進出口貿易業務</t>
  </si>
  <si>
    <t>半導體業產業股-IC製造集團股-合晶概念股-香港掛牌半導體及其材料之研發、設計、製造、進出口及代理銷售等</t>
  </si>
  <si>
    <t>電子零組件業概念股-電動車、中國十三五、工業4.0端子</t>
  </si>
  <si>
    <t>通信網路業產業股-無線網路集團股-鴻海概念股-4GLTE、網通、數位電視、三網合一衛星通訊系統及器材地面微波通訊系統及器材</t>
  </si>
  <si>
    <t>電腦及週邊設備業產業股-主機板集團股-大同概念股-富櫃50電腦主機板、桌上型電腦等之生產及銷售。電腦週邊產品、筆記型電腦之開發製造及銷售等。</t>
  </si>
  <si>
    <t>電子零組件業產業股-印刷電路板概念股-APPLE概念、手機、iPadmini、iPad5雙層、多層印刷電路板之製造加工及買賣業務。各種電腦、電子、通訊、資訊產品及其週邊設備與電子零件、加工。</t>
  </si>
  <si>
    <t>其他化工級不鏽鋼(碳鋼)焊接管配件。潔淨級管、管件、微接頭元件及閥類。</t>
  </si>
  <si>
    <t>半導體業概念股-F-股票、回台掛牌功率半導體封裝測試</t>
  </si>
  <si>
    <t>半導體業產業股-無線網路概念股-4GLTE、iPhone8、網通、APPLE概念、3D技術、3D感測無線通信機械器材製造砷化鎵晶片數位行動電話功率放大器模組</t>
  </si>
  <si>
    <t>電子零組件業電子零組件製造業電子材料批發業電子材料零售業</t>
  </si>
  <si>
    <t>半導體業產業股-IC設計LCD驅動IC之設計與產銷</t>
  </si>
  <si>
    <t>半導體業產業股-IC設計電子零組件製造業產品設計業</t>
  </si>
  <si>
    <t>電子零組件業集團股-鉅祥概念股-遊戲機、手機、三星、WiiU、PS4連續沖壓精密金屬零件與連續沖壓模具機械零組件、刀具、夾具自動化專用機�C</t>
  </si>
  <si>
    <t>通信網路業概念股-光纖設備、雲端高密度波分多工器/解多工器與合波器之設計、生產與銷售服務全光纖式波長存取多工器之設計、生產與銷售服務光機電主動被動元件、模組及次系統之設計、生產與銷售服務</t>
  </si>
  <si>
    <t>建材營造產業股-營造業集團股-潤泰土木泥作建築工程、機電系統工程、預鑄牆板及柱筋工程之設計施工預拌泥作沙漿建材之開發、生產、銷售�S建築材料施作及買賣</t>
  </si>
  <si>
    <t>資訊服務業產業股-軟體--系統整合集團股-大同概念股-新兆元能源、雲端資訊 、 通訊 、 網路 、 軟體產品 、 專業服務</t>
  </si>
  <si>
    <t>資訊服務業產業股-軟體--系統整合資訊軟體服務業電子資訊供應服務業系統整合服務業</t>
  </si>
  <si>
    <t>通信網路業概念股-4GLTE、iPhone6、網通、富櫃50、3D列印、光纖設備電子零組件製造業。電子材料批發業。除許可業務外，得經營法令非禁止或限制之業務。</t>
  </si>
  <si>
    <t>觀光事業產業股-旅館業國際觀光旅館客房出租中、西餐廳、夜總會及游泳池業務一般進出口貿易業務(許可業務除外)</t>
  </si>
  <si>
    <t>生技醫療業產業股-生化製藥集團股-美吾華概念股-生技天然植物、中草藥成分、萃取分離技術、生化科技之研發中草藥、原料藥及化學藥品之研發醫藥品之顧問服務</t>
  </si>
  <si>
    <t>電子零組件業產業股-被動元件一氧化鋁陶瓷基板之製造、加工及買賣業務</t>
  </si>
  <si>
    <t>半導體業概念股-KY股票、回台掛牌設計、研發、製造、銷售半導體整流功率分離式元件</t>
  </si>
  <si>
    <t>電腦及週邊設備業電腦產品通訊產品其他</t>
  </si>
  <si>
    <t>半導體業集團股-華新概念股-遊戲機、XBOXOne、網通、無線充電、無人機、工業4.0一般IC產品六吋晶圓廠產品生產，測試及代工業務</t>
  </si>
  <si>
    <t>半導體業集團股-台塑概念股-太陽能矽晶圓電子材料之製造及銷售進出口業務前項原材料之買賣及進出口業務除許可業務外，得經營非法令非禁止或限制之業務</t>
  </si>
  <si>
    <t>半導體業概念股-網通、無線充電IC設計及銷售</t>
  </si>
  <si>
    <t>電子零組件業概念股-電動車筆記型電腦連接器一般連接器</t>
  </si>
  <si>
    <t>光電業集團股-所羅門LCD模組</t>
  </si>
  <si>
    <t>橡膠工業概念股-資產、中國、桃園航空城製造汽車輪胎、三角膠帶、平面膠帶、運輸膠帶、環型帶、軍用戰車履帶、帆布特種膠帶、橡膠管以及其他橡膠製品、並批發、零售之運銷業務。</t>
  </si>
  <si>
    <t>橡膠工業橡膠輸送帶及其他橡膠製品</t>
  </si>
  <si>
    <t>生技醫療業概念股-防疫環保血清、疫苗、檢驗試劑、生物製劑及其菌液、原料等之加工製造買賣有關西藥、動物用藥品、化學品及飼料添加物等之加工製造買賣前各項產品之進出口貿易與代理</t>
  </si>
  <si>
    <t>半導體業概念股-網通、NFC近場通訊、車用電子相關、車聯網、電子商務及延伸、富櫃50嵌入式非揮發記憶體IP授權及技術服務</t>
  </si>
  <si>
    <t>通信網路業產業股-網通代理概念股-電動車電信預付卡代理行銷線上遊戲代理行銷遊戲及網路服務平台之研究開發與營運</t>
  </si>
  <si>
    <t>航運輸概念股-KY股票、回台掛牌國際海上運輸業務船舶相關管理、維護及服務業務船舶租賃業務、船務代理業務</t>
  </si>
  <si>
    <t>航運輸產業股-貨櫃航運集團股-士林紙業概念股-三通、中國、印度設廠船舶運送業船務代理、船舶及貨櫃買賣港口貨櫃集散站經營業務、船舶及貨櫃出租業務</t>
  </si>
  <si>
    <t>半導體業半導體晶棒及晶圓之研發、設計與製造</t>
  </si>
  <si>
    <t>其他電子業產業股-機電工程概念股-車用電子相關、智慧型機器人、工業4.0自動化系統業務自動化傳動組件業務安全裝置系統整合業務</t>
  </si>
  <si>
    <t>電腦及週邊設備業集團股-精技概念股-網通、讀取辨識、NFC近場通訊、物聯網、工業4.0自動資料收集產品研發、製造、全球銷售</t>
  </si>
  <si>
    <t>電子零組件業集團股-百容程式開關沖壓件</t>
  </si>
  <si>
    <t>電腦及週邊設備業產業股-電池及電源模組概念股-鋰電池、電動車電子零組件製造業電池製造業電腦及週邊設備製造業</t>
  </si>
  <si>
    <t>其他集團股-明安高爾夫球</t>
  </si>
  <si>
    <t>半導體業產業股-IC製造集團股-台積電概念股-4K2KTV、車聯網依客戶訂單與其提供之產品設計說明，從事製造與銷售積體電路。提供前述產品之封裝與測試服務。提供製造光罩及其設計服務。提供積體電路以及其他晶圓半導體裝置之電腦輔助設計技術服務。</t>
  </si>
  <si>
    <t>電子零組件業概念股-雲端、遊戲機、Kinect交直流工業用扇、電扇、吹排風機、馬達及零件之加工製造買賣。前項有關之進口業務。有關代理國內外廠商產品經銷報價投標之業務除許可業務外，得經營法令非禁止或限制之業務。</t>
  </si>
  <si>
    <t>其他電子業產業股-投影機及光電周邊概念股-RFID相關、物聯網全像術及光電相關產品</t>
  </si>
  <si>
    <t>電子零組件業概念股-KY股票、車用電子相關、回台掛牌雙面與多層印刷電路板之製造與銷售</t>
  </si>
  <si>
    <t>文創業體感模擬遊樂設備</t>
  </si>
  <si>
    <t>電子零組件業概念股-手機、小米手機連接器製造生產線材製造生產模具開發</t>
  </si>
  <si>
    <t>其他電子業物性分析電性分析材料元素分析</t>
  </si>
  <si>
    <t>光電業集團股-光磊概念股-車用電子相關有關光電半導體元件製造與銷售有關半導體電子元件製造與銷售以上各項目及其系統產品之研發設計製造銷售推廣及售後服務。</t>
  </si>
  <si>
    <t>光電業產業股-投影機及光電周邊概念股-中國、中概外銷收成股LED及SMD導線架直下式電視背光模組其他電子零組件</t>
  </si>
  <si>
    <t>電子零組件業概念股-智慧型機器人連接器</t>
  </si>
  <si>
    <t>04當週外投同買</t>
  </si>
  <si>
    <t>半導體業產業股-IC封裝測試概念股-遊戲機、富櫃50、任天堂3DS、WiiU、iTV、車聯網積體電路封裝.積體電路測試發光二極體顯示燈一般進出口貿易(許可業務除外)</t>
  </si>
  <si>
    <t>半導體業概念股-網通、NFC近場通訊、穿戴裝置、車聯網、電子商務及延伸RF射頻晶片</t>
  </si>
  <si>
    <t>電子零組件業產業股-被動元件一概念股-中國、諾基亞、車用電子相關機械陶瓷.熱敏電阻.變阻體.陶瓷電容器製造加工買賣精密電子儀器.電子零件之製造加工買賣</t>
  </si>
  <si>
    <t>半導體業產業股-IC設計集團股-台積電概念股-遊戲機、手機、三星、USB3.0、XBOXOne、VR/虛擬實境一、研究、開發、生產、製造及銷售：各種應用積體電路1.嵌入式記憶體及邏輯元件。2.設計用元件資料庫。3.設計用自動化工具二、提供前述產品相關及客戶委託之技術服務。</t>
  </si>
  <si>
    <t>其他概念股-滬深B股、水力資源、中國十三五預力混凝土管及各種水泥製品、預拌混凝土製造買賣前項有關水泥製品之自來水管承裝業務有關自來水管之零件、鋼管包覆及另件包覆等製造買賣及承裝業務</t>
  </si>
  <si>
    <t>半導體業集團股-華碩高速介面控制晶片及裝置端高速控制晶片之設計</t>
  </si>
  <si>
    <t>電子零組件業集團股-金仁寶電子零組件製造業電子材料批發及零售業國際貿易業</t>
  </si>
  <si>
    <t>其他概念股-KY股票、回台掛牌公司地址</t>
  </si>
  <si>
    <t>光電業產業股-IC封裝測試LCD檢測整修設備、自動化設備及製程設備濺鍍及蒸鍍設備設備零組件及電子配件</t>
  </si>
  <si>
    <t>其他環境保護工程顧問與施工土方資源再利用處理環境檢測採樣及檢驗</t>
  </si>
  <si>
    <t xml:space="preserve">季下月中週上 </t>
  </si>
  <si>
    <t>通信網路業產業股-印刷電路板概念股-4GLTE、網通、三網合一高頻微波通訊用基板一般資訊週邊用基板</t>
  </si>
  <si>
    <t>資訊服務業產業股-資訊通路電腦網路系統的諮詢、設計、整合、銷售、建置、服務六大項目，提供一貫化全方位e化解決方案(e-solution)專業服務</t>
  </si>
  <si>
    <t>建材營造產業股-建築業集團股-遠雄委託營造廠商興建商業大樓及國民住宅出租出售業務室內裝潢設計施工承包業務</t>
  </si>
  <si>
    <t>主連外連</t>
  </si>
  <si>
    <t>外連</t>
  </si>
  <si>
    <t>電腦及週邊設備業產業股-電子周邊產品機殼電源供應器其他電腦周邊(散熱器)</t>
  </si>
  <si>
    <t>其他電子業產業股-IC封裝測試積體電路之研究開發製作、分析預燒、測試業務半導體零件及其儀器進出口</t>
  </si>
  <si>
    <t>鋼鐵工業集團股-聯華神通飛機用及船舶用扣件、結構件之製造、加工、代理及買賣業務車輛用及工業用扣件、結構件之製造、加工、代理及買賣業務產品設計業</t>
  </si>
  <si>
    <t>半導體業產業股-IC設計集團股-蔚華科概念股-網通、SmartTV微控制器IC、嵌入式微處理器及網路單晶片IC等設計、製造及販賣</t>
  </si>
  <si>
    <t>通信網路業產業股-網通系統整合電源供應器和LED驅動器等零組件設計製造和銷售業務智慧型電網解決方案和多網合一網路產品設計製造和銷售業務網路通訊設備和寬頻電力線產品設計製造和銷售業務</t>
  </si>
  <si>
    <t>半導體業產業股-IC設計集團股-聯電概念股-Intel、USB3.0、Android研究開發、生產、製造、銷售各種特殊應用積體電路及其組件、系統產品，積體電路設計、高腳數精密封裝及測試服務兼營與本公司業務相關之貿易業務</t>
  </si>
  <si>
    <t>其他產業股-平面顯示器鋁合金產品</t>
  </si>
  <si>
    <t>半導體業集團股-華立捲帶式高階覆晶薄膜 IC 基板</t>
  </si>
  <si>
    <t>大戶主連</t>
  </si>
  <si>
    <t>半導體業產業股-IC設計集團股-太欣積體電路研究發展.設計積體電路製造積體電路銷售</t>
  </si>
  <si>
    <t>紡織纖維概念股-桃園機場捷運各類纖維、極細及超極細纖維絲、各種纖維、極細與超極細布種之織造、染色整理、加工及銷售各類紡織品之製造加工及買賣</t>
  </si>
  <si>
    <t>文創業產業股-資訊及遊戲軟體遊戲軟體研發、代理及銷售線上遊戲經營服務及授權</t>
  </si>
  <si>
    <t>航運輸整合型物流服務</t>
  </si>
  <si>
    <t>半導體業集團股-台半概念股-手機、三星、車用電子相關整流器之生產製造．銷售及進出口業務</t>
  </si>
  <si>
    <t>半導體業產業股-IC設計集團股-聯電概念股-4GLTE、網通、手機、三星、USB3.0、VR/虛擬實境、工業4.0特殊應用積體電路設計(ASIC)特殊應用積體電路設計用矽智財及系統平台(IP &amp; System Platform)特殊應用積體電路電子設計、自動化軟體工具(ASIC EDA Tools)</t>
  </si>
  <si>
    <t>電子通路業產業股-資訊通路3C商品買賣</t>
  </si>
  <si>
    <t>光電業產業股-LED發光二極體發光二極體指示燈發光二極體顯示器光電零組件</t>
  </si>
  <si>
    <t>光電業產業股-投影機及光電周邊集團股-群光藍天概念股-Kinect、遊戲機、網通、SmartTV、Android、XBOXOne光學儀器製造業電子零組件製造業其他電機及電子機械器材製造業</t>
  </si>
  <si>
    <t>觀光事業產業股-旅館業集團股-仰德國際觀光大飯店附設餐飲等業務</t>
  </si>
  <si>
    <t>電子零組件業產業股-通訊零組件概念股-車用電子相關石英晶體之製造加工買賣石英晶體濾波器及振盪器之製造加工買賣</t>
  </si>
  <si>
    <t>觀光事業概念股-中國、中概通路各種果汁飲料雜貨食品及生鮮魚肉海鮮冷凍食品買賣各種餐具用品之進口買賣及餐廳業務之經營前各項有關產品之加工製造及進出口業務</t>
  </si>
  <si>
    <t>半導體業產業股-IC設計概念股-網通、觸控面板、RFID相關、NFC近場通訊、物聯網、電子商務及延伸、工業4.0、APPLE概念研發生產銷售數位類比混合式特殊應用IC。研發生產銷售數位式積體電路、類比式IC。兼營與本公司業務相關之進出口貿易業務。</t>
  </si>
  <si>
    <t>半導體業產業股-IC設計集團股-聯電概念股-網通、車用電子相關、RFID相關、SmartTV、NFC近場通訊、智慧型機器人、物聯網、無線充電、穿戴裝置、車聯網、無人機、工業4.0各種積體電路之研究、設計開發、製造及銷售。</t>
  </si>
  <si>
    <t>電子零組件業集團股-鴻海概念股-中國、中概通路電腦週邊產品線覽及連接器產品印刷電路板等</t>
  </si>
  <si>
    <t>電子零組件業產業股-PCB設備概念股-穿戴裝置各種精密探針製造及加工買賣、各種探針用測試治具之研發製造銷售電子零組件、有線及無線電通信機械器材製造業、電子材料買賣有關進出口貿易業務之經營</t>
  </si>
  <si>
    <t>電子零組件業產業股-電源類零組件概念股-手機、三星、黑莓、宏達電電源供應器</t>
  </si>
  <si>
    <t>半導體業概念股-APPLE概念、iPhone8、iPad5IC DESIGN</t>
  </si>
  <si>
    <t>化學工業住宅及大樓開發租售業務。合成皮有關材料之買賣及進出口貿易業務。保護玻璃有關材料之買賣及進出口貿易業務。</t>
  </si>
  <si>
    <t>電子零組件業產業股-電源類零組件交換式電源供應器(Switching Power Supplies、SPS)之生產與銷售</t>
  </si>
  <si>
    <t>資訊服務業產業股-影音軟體概念股-網通、3D技術、SmartTV多媒體影音軟體之開發與銷售</t>
  </si>
  <si>
    <t>電腦及週邊設備業產業股-電子周邊產品電腦硬體及其零件之製造加工及買賣資訊設備及其他週邊設備加工製造及買賣高階伺服器記憶體模組</t>
  </si>
  <si>
    <t>電機機械引擎活塞環之製造與銷售暨引擎零組件及汽車零配件之買賣</t>
  </si>
  <si>
    <t>生技醫療業西藥代理及銷售藥品製造、新藥開發保健品研發及銷售</t>
  </si>
  <si>
    <t>其他電子業產業股-機電工程集團股-帆宣概念股-智慧型機器人、工業4.0提供高科技產業廠務及製程系統規劃整合服務，並搭配半導體及光電客製化設備研發、組裝、製造等業務，且擁有半導體、光電等高科技產業製程所需材料與設備之代理銷售、安裝、售後服務與技術支</t>
  </si>
  <si>
    <t>光電業產業股-資訊家電類概念股-安控器材與保全、新兆元通信數位監控系統</t>
  </si>
  <si>
    <t>半導體業產業股-IC設計概念股-電動車、工業4.0電子零組件製造業一、研究開發生產製造下列產品：1.半導體功率IC和其模組 2.半導體功率元件和其模組3.智慧型功率IC和其模組 4.無線及網路通訊IC 5.光電驅動IC。</t>
  </si>
  <si>
    <t>觀光事業概念股-宅經濟旅行業</t>
  </si>
  <si>
    <t>食品工業概念股-KY股票、回台掛牌果汁、果粒、果粉類等產品之生產與銷售</t>
  </si>
  <si>
    <t xml:space="preserve">季下月下週下 </t>
  </si>
  <si>
    <t>半導體業集團股-宏正概念股-雲端、宅經濟多媒體積體電路電腦周邊積體電路高階消費性電子積體電路</t>
  </si>
  <si>
    <t>電子零組件業產業股-電源類零組件概念股-雲端交換式電源供應器、變壓器及電源轉換器之生產銷售及買賣電信器材批發、零售電子材料批發、零售</t>
  </si>
  <si>
    <t>電子零組件業產業股-印刷電路板集團股-聯電概念股-APPLE概念、手機、iPhone8、遊戲機、Intel、三星、車用電子相關、Android、小米手機、蘋果供應商、iPadmini、PS4PCB製造IC加工</t>
  </si>
  <si>
    <t>觀光事業競技、運動訓練及休閒運動場館等業務</t>
  </si>
  <si>
    <t>光電業產業股-電纜業集團股-嵩益概念股-觸控面板、手機、三星、宏達電、越南設廠、穿戴裝置觸控面板之製造與銷售高壓交連PE電力電纜附屬器材之製造與銷售</t>
  </si>
  <si>
    <t>通信網路業集團股-友訊概念股-4GLTE、雲端、網通、印度設廠、新兆元通信、802.11n、三網合一、SmartTV主要銷售自有品牌之網路集線器、交換器、網路介面卡、數位家庭產品</t>
  </si>
  <si>
    <t>半導體業產業股-IC設計集團股-富鼎先進概念股-電動車電子零組件製造業電子元件設計電子元件等電子測試服務</t>
  </si>
  <si>
    <t>電子零組件業多層及軟式印刷電路板之製造加工及買賣業務電子零組件之製造加工及買賣業務資料儲存及處理設備製造業</t>
  </si>
  <si>
    <t>建材營造集團股-日月光概念股-F-股票、回台掛牌不動產開發不動產租售不動產管理及其他</t>
  </si>
  <si>
    <t>再生循環廢棄物清除處理業務污染防治設備販售</t>
  </si>
  <si>
    <t>電子通路業產業股-半導體代理概念股-車用電子相關、車聯網、電子商務及延伸、富櫃50代理銷售半導體零組件及相關研發業務</t>
  </si>
  <si>
    <t>通訊零組件人體手持、穿戴與植入系統的安全性與電磁相容之評估服務。射頻應用產品之天線研發製造及相關進出口貿易業務。代理精密量測儀器及國內外廠商產品之投標報價經銷業務。</t>
  </si>
  <si>
    <t>其他電子業概念股-KY股票、電動車、回台掛牌、電動車Tesla電腦週邊零組件之研發、生產及銷售汽車、醫療、通訊及太陽能設備相關接線組之研發、生產及銷售連接器、線材、光電子元件等產品之研發、生產及銷售</t>
  </si>
  <si>
    <t>其他電子業半導體導線架及散熱片、SMD LED導線架、連接器零組件整流二極體支架、功率電晶體支架、可覆式保險絲代理國內外廠商有關產品銷售業務</t>
  </si>
  <si>
    <t>電腦及週邊設備業概念股-3D技術顯示卡其他</t>
  </si>
  <si>
    <t>電腦及週邊設備業產業股-主機板集團股-和碩個人電腦主機板個人電腦主機板之零配件</t>
  </si>
  <si>
    <t>電機機械自動化機械暨零件之設計、研發、製造、安裝及買賣業務</t>
  </si>
  <si>
    <t>資訊服務業概念股-宅經濟、中國、電子商務及延伸網路交易平台服飾零售</t>
  </si>
  <si>
    <t>紡織纖維概念股-TPP各種塑膠製品之加工製造買賣各種棉毛絲纖維織品之製造代織、買賣、印染、整理及加工內外銷有關行紀業務進出口貿易事業</t>
  </si>
  <si>
    <t>半導體業產業股-IC製造研究、設計、開發、製作及銷售各種微電子積體電路產品電腦與電腦週邊及其零件之設計、製造及買賣業務事務機器、通訊器材之設計、製造及買賣業務</t>
  </si>
  <si>
    <t>半導體業概念股-KY股票、回台掛牌、中國、S&amp;P台商收成指數、網通、無線充電電源管理IC 之研發設計及銷售</t>
  </si>
  <si>
    <t>電子零組件業概念股-網通、無線充電、富櫃50、iPhone6各式連接器.精密零組件. 按鍵與彈片之加工及製造。</t>
  </si>
  <si>
    <t>電子零組件業產業股-印刷電路板集團股-金鼎概念股-太陽能、手機、宏達電、越南設廠、車用電子相關印刷電路板</t>
  </si>
  <si>
    <t>半導體業產業股-IC設計概念股-Intel類比積體整合電路產品設計</t>
  </si>
  <si>
    <t>汽車工業概念股-F-股票、回台掛牌生產汽車零組件、沖壓產品、熱壓成型產品模具設計</t>
  </si>
  <si>
    <t>建材營造委託營造廠商興建商業大樓及國民住宅出租、出售業務室內裝潢設計施工承包業務其他</t>
  </si>
  <si>
    <t>金融保險產業股-銀行業商業銀行業證券商人身保險代理人、財產保險代理人</t>
  </si>
  <si>
    <t>光電業產業股-光碟片集團股-國碩太陽能矽晶片.可錄式光碟片.及其原料.半成品、零組件買賣前項產品之研究.發展.製造.銷售及其製造裝配技術之諮詢顧問業務前各項產品製造設備及產品之進出口貿易</t>
  </si>
  <si>
    <t>光電業產業股-LED發光二極體概念股-山寨機、新兆元能源表面黏著發光二極體之生產與銷售</t>
  </si>
  <si>
    <t>電子零組件業集團股-國碩聚醯亞胺薄膜之製造與銷售電子零組件製造業</t>
  </si>
  <si>
    <t>電子零組件業產業股-銅箔基板概念股-雲端銅箔基板、粘合片、多層壓合板之製造、加工及買賣</t>
  </si>
  <si>
    <t>玻璃陶瓷概念股-中國住宅設備之製造及銷售</t>
  </si>
  <si>
    <t>光電業產業股-機電工程集團股-廣運概念股-高雄經貿園區整廠自動化物流系統整合之工程服務。</t>
  </si>
  <si>
    <t>紡織纖維集團股-佳和成品布製造買賣毛紗，棉紗製造買賣染料製造買賣</t>
  </si>
  <si>
    <t>電腦及週邊設備業集團股-聯華神通電腦外殼及其零組件製造加工買賣業務五金零件、金屬零件製造加工買賣及沖床加工五金加工鍛造鑄造業務</t>
  </si>
  <si>
    <t>電腦及週邊設備業集團股-正崴資訊軟體服務業產品設計業電腦及週邊設備製造業</t>
  </si>
  <si>
    <t>其他電子業概念股-再生循環貴金屬材料鑄錠其他</t>
  </si>
  <si>
    <t>光電業產業股-掃瞄器及數位相機概念股-山寨機、3D技術、車用電子相關、無人機、ADAS供應鏈電子零組件製造業。國際貿易業。研究、開發、設計、生產、製造與銷售數位式照相機。</t>
  </si>
  <si>
    <t>大戶卷異</t>
  </si>
  <si>
    <t>通信網路業產業股-網通系統整合概念股-光纖設備資訊應用整合服務及電信整合系統服務網際網路建設服務及媒體應用服務寬頻產業服務、軟體與加值服務開發及智慧城控等</t>
  </si>
  <si>
    <t>電子零組件業產業股-印刷電路板集團股-台塑概念股-富櫃50、遊戲機、網通、Intel、手機、三網合一、蘋果供應商、WiiU、PS4、iPad5電子零組件製造業電池製造業除許可業務外、得經營法令非禁止或限制之業務</t>
  </si>
  <si>
    <t>電腦及週邊設備業概念股-智慧電網、物聯網、智慧型機器人、工業4.0產業電腦相關產品研發、製造銷售及電腦軟體代理買賣遠端控制器之研發、製造銷售、維修及相關材料進出口業務工控介面卡之研發、製造銷售、維修及相關材料進出口業務</t>
  </si>
  <si>
    <t>生技醫療業西藥製造業(原料藥產品及註冊針劑)原料藥之中間體物生物製藥技術服務</t>
  </si>
  <si>
    <t>通信網路業產業股-通訊零組件集團股-友訊概念股-雲端、4GLTE、網通、新兆元通信、三網合一、SmartTV、光纖設備、車聯網、車用電子相關、ADAS供應鏈電信管制射頻器材製造業電信管制射頻器材輸入業無線通信機械器材製造業</t>
  </si>
  <si>
    <t>航運輸產業股-運輸代理集團股-中菲概念股-中國、宅經濟航空貨運承攬業務之經營、進出口貨物之報關業務。倉儲業務之經營、理貨包裝業務之經營。前項有關業務之經營及投資。</t>
  </si>
  <si>
    <t>觀光事業餐館業</t>
  </si>
  <si>
    <t>電子零組件業產業股-印刷電路板各項印刷電路板及電腦週邊之維修安裝製造加工買賣業務電子產品及其零件之製造加工修理買賣業務一般化學藥品原物料之買賣業務</t>
  </si>
  <si>
    <t>通信網路業各式薄膜線路與按鍵之製造.加工.代理及買賣服務薄膜線路與按鍵之進出口貿易服務代理國內外廠商產品經銷服務</t>
  </si>
  <si>
    <t>電子零組件業概念股-山寨機1. 產銷石英振盪器、石英發振器、石英濾波器、陶瓷共振器等2. 從事一般進出口業務(許可業務除外)3.CC01080電子零組件製造</t>
  </si>
  <si>
    <t>造紙工業產業股-造紙集團股-永豐餘概念股-中國、內需中國收成股、碳權闊(針)葉樹漂白漿 、 道林紙、 微塗紙、 化工藥品、 肥料</t>
  </si>
  <si>
    <t>半導體業產業股-電源類零組件積體電路之設計</t>
  </si>
  <si>
    <t>通信網路業集團股-萬泰區域網路線.電子線電腦線電源線</t>
  </si>
  <si>
    <t>半導體業產業股-IC封裝測試IC封裝及測試</t>
  </si>
  <si>
    <t>大戶外連卷異</t>
  </si>
  <si>
    <t>光電業產業股-製造代理模具製造機器設備製造光電節能系統工程及銷售</t>
  </si>
  <si>
    <t>通信網路業概念股-雲端、4GLTE、網通、新兆元通信、三網合一、光纖設備、中國一般投資業</t>
  </si>
  <si>
    <t>通信網路業概念股-KY股票、雲端、回台掛牌、網通、4GLTE、光纖設備設計、研發、生產及銷售光收發模組</t>
  </si>
  <si>
    <t>其他電子業概念股-車用電子相關、中國、ADAS供應鏈汽車電子其他</t>
  </si>
  <si>
    <t>電腦及週邊設備業產業股-主機板電腦主機板工業電腦電腦VGA 卡</t>
  </si>
  <si>
    <t>雲端電腦及其週邊設備製造業資訊軟體服務業除許可業務外，得經營法令非禁止或限制之業務</t>
  </si>
  <si>
    <t>鋼鐵工業不銹鋼製品熱處理、整平、裁剪、酸洗加工各類鋼品之加工買賣業務機械、五金買賣業務</t>
  </si>
  <si>
    <t>食品工業各種食用油脂之精製及批發零售.各種清涼飲料.冷凍調理食品各種禽畜魚類飼料之加工製造及買賣</t>
  </si>
  <si>
    <t>塑膠工業集團股-台苯苯乙烯單體對二乙苯甲苯 乙苯</t>
  </si>
  <si>
    <t>半導體業產業股-IC設計集團股-凌陽概念股-3D技術各種積體電路及模組之設計.製造.測試及銷售各種積體電路應用軟體之研究.開發及銷售各積積體電路之貿易及代理業務</t>
  </si>
  <si>
    <t>通信網路業集團股-鴻海概念股-雲端、4GLTE、遊戲機、網通、802.11n、三網合一、SmartTV、PS4、物聯網研究開發生產製造及銷售下列產品:1.寬頻網際網路存取路由器2.虛擬私有網路3.防火牆4.第三/四層交換器5.有線高階寬頻網路保全路由器6.無線高階寬頻網路保全路由器</t>
  </si>
  <si>
    <t>電子零組件業概念股-APPLE概念、蘋果供應商、iPadmini、網通、手機、小米手機、無線充電、iPhone8、中國、S&amp;P台商收成指數、OPPO電腦週邊產品之設計開發、製造與銷售非電腦週邊產品之設計開發、製造與銷售</t>
  </si>
  <si>
    <t>資訊服務業產業股-軟體--系統整合集團股-倍微筆記型電腦之基本輸出入軟體資訊家電之基本輸出入軟體</t>
  </si>
  <si>
    <t>電子零組件業產業股-被動元件一集團股-光磊概念股-LED光源、車用電子相關電子組件製造業國際貿易業表面處理業</t>
  </si>
  <si>
    <t>光電業光學膜相關產品</t>
  </si>
  <si>
    <t>光電業產業股-光碟片集團股-錸德概念股-3D技術光碟服務產品</t>
  </si>
  <si>
    <t>半導體業產業股-IC設計IC韌體應用設計</t>
  </si>
  <si>
    <t>文創業產業股-資訊及遊戲軟體集團股-智冠概念股-宅經濟、3D技術電子資訊供應服務業資料處理服務業</t>
  </si>
  <si>
    <t>半導體業產業股-IC製造集團股-聯電概念股-4GLTE、網通、手機、美國ADR、德國GDR、赴美掛牌、車聯網、無人機積體電路各種半導體相關零組件</t>
  </si>
  <si>
    <t>通信網路業概念股-4GLTE、網通、光纖設備通信網路相關產品工程收入</t>
  </si>
  <si>
    <t>光電業產業股-投影機及光電周邊概念股-太陽能、新兆元能源、空汙防治研究、開發、設計、製造及銷售(1) 太陽能電池及相關系統(2)太陽能發電模組及晶圓(3) 兼營與本公司產品相關之進出口貿易業務</t>
  </si>
  <si>
    <t>通信網路業產業股-無線網路集團股-廣達概念股-微型投影機、車用電子相關、無人機衛星定位系統(GPS)主機板GPS資訊應用產品(CF-GPS.G-MOUSE)</t>
  </si>
  <si>
    <t>其他電子業集團股-金仁寶概念股-車用電子相關、穿戴裝置消費性電子產品、網路通訊產品及影像產品等之製造、加工、買賣。</t>
  </si>
  <si>
    <t>電腦及週邊設備業產業股-電子周邊產品概念股-博奕、博奕觀光微電腦. 商用電腦及裝備(印表機.顯示器.終端機)之配備有關電腦硬體及軟體程式之研究開發設計業務有關前各項產品及零件之進出口業務</t>
  </si>
  <si>
    <t>其他電子業真空鍍膜設備 VCE (Vacuum Coating Equipment)真空鍍膜代工 VCS (Vacuum Coating Service)薄膜元件 TFC (Thin Film Component)</t>
  </si>
  <si>
    <t>半導體業消費性IC設計</t>
  </si>
  <si>
    <t xml:space="preserve">季上月上週下 </t>
  </si>
  <si>
    <t>生技醫療業產業股-生化製藥概念股-生技、防疫環保、中國西藥、抗生素、化妝品之製造加工買賣醫療器材之製造加工買賣、藥品原料之合成、中藥批發、農業服務業、其他工商服務業(菌種育種之研發)</t>
  </si>
  <si>
    <t>光電業產業股-LED發光二極體概念股-LED光源、空汙防治高功率LED元件模組、PLCC及光傳輸元件之研發、製造及銷售</t>
  </si>
  <si>
    <t>半導體業概念股-USB3.0快閃記憶體相關產品之製造及買賣記憶體模組之製造及買賣</t>
  </si>
  <si>
    <t>觀光事業國際觀光旅館餐館經營其他</t>
  </si>
  <si>
    <t xml:space="preserve">季上月下週下 </t>
  </si>
  <si>
    <t>光電業產業股-儲存設備集團股-友達概念股-網通、SmartTV電腦及週邊設備製造業其他化學材料製造業醫療產品製造業</t>
  </si>
  <si>
    <t>電子零組件業高速高頻連接器之設計、製造及行銷連接器生產模治具之設計、製造及行銷背板、機箱及其零組件之設計、製造及行銷</t>
  </si>
  <si>
    <t>電子零組件業產業股-被動元件二各種電子器材電容器之製造加工買賣及進出口業務承包設計各種無線電工程業務除許可業務外得經營法令非禁止或限制之業務</t>
  </si>
  <si>
    <t>電子零組件業產業股-半導體代理半導體儀器及其設備之製造加工買賣業務（度量衡除外）。電腦及其週邊設備之買賣業務。電子（特許除外）、機械及其零件之買賣業務。</t>
  </si>
  <si>
    <t>電子零組件業區域通訊網路線光纖接續材料、零件及其配件之組裝製造及買賣3C電源線組、無線及電纜製造業</t>
  </si>
  <si>
    <t>光電業產業股-投影機及光電周邊集團股-亞光概念股-遊戲機、網通、手機、微型投影機、SmartTV、XBOXOne、無人機照相機、距離計、攝影機、望遠鏡、顯微鏡、複印機傳真機、光碟機用光學鏡片及光學鏡片組合體之製造、加工與外銷等</t>
  </si>
  <si>
    <t>光電業集團股-寶成光電繼電器、光耦合器、磁簧繼電器、磁簧感應器、固態繼電器、精密電容器等電子零組件製造買賣。發電、輸電、配電機械工程。前各項有關進出口貿易業務。</t>
  </si>
  <si>
    <t>電腦及週邊設備業產業股-工業電腦概念股-博奕、博奕觀光、網通、NFC近場通訊、物聯網、工業4.0工業用主機板電腦設備安裝電子資訊供應服務</t>
  </si>
  <si>
    <t>其他電子業產業股-儲存設備概念股-雲端個人電腦及週邊設備設計研究開發，製造及買賣業務．通訊網路設備設計開發，製造及買賣業務．電腦軟體程式系統分析設計及電腦資料處理業務．</t>
  </si>
  <si>
    <t>電子零組件業產業股-印刷電路板概念股-山寨機印刷電路板製造</t>
  </si>
  <si>
    <t>文創業產業股-資訊及遊戲軟體集團股-智冠概念股-宅經濟、博奕、3D技術、博奕觀光、第三方支付、電子商務及延伸、富櫃50遊戲軟體之發行.買賣遊戲軟體雜誌.圖書之發行及買賣</t>
  </si>
  <si>
    <t>紡織纖維概念股-越南設廠國際貿易業務印染整理業成衣業</t>
  </si>
  <si>
    <t>塑膠工業集團股-台聚概念股-高雄經貿園區聚苯乙烯及加工品之製銷、丙烯(月青)、丁二烯、苯乙烯共聚體樹脂ABS之製銷、﹝丙烯(月青)、苯乙烯共聚合樹脂﹞SAN之製銷玻璃棉及其有關產品之製銷、塑膠原料及加工品之製銷</t>
  </si>
  <si>
    <t>電子通路業產業股-零組件代理概念股-手機、宏達電國際貿易業電子材料批發業智慧財產權業</t>
  </si>
  <si>
    <t>電子零組件業概念股-手機、三星、USB3.0、電動車各種電子零件加工、製造及其成品之買賣業務電腦週邊設備、通訊器材、電腦通訊網路及其零組件之製造加工買賣代理各種電子零件有關產品之報價經銷</t>
  </si>
  <si>
    <t>半導體業產業股-IC設計集團股-松翰概念股-觸控面板、智慧型機器人1.半導體之研發、設計製造、買賣經銷及進出口貿易業務2.電腦程式設計開發3.電子、化工、機械設備及化工原料買賣及進出口貿易4.其他設計業(積體電路設計、測試)5.除許可業務外、得經營法令非</t>
  </si>
  <si>
    <t>半導體業概念股-太陽能電子零組件製造業電子材料批發業電子材料零售業</t>
  </si>
  <si>
    <t>通信網路業光纖網路局端、用戶端設備及網管交換器之研發製造及買賣</t>
  </si>
  <si>
    <t>通信網路業集團股-南訊網路存取設備產品群</t>
  </si>
  <si>
    <t>電子零組件業產業股-印刷電路板概念股-富櫃50、手機、TheNewiPad、iPhone6、諾基亞、三星、Android、小米手機、蘋果供應商、iPadmini、iPad5多層印刷電路板</t>
  </si>
  <si>
    <t>光電業概念股-LED光源、車用電子相關、ADAS供應鏈照明設備製造業光學儀器製造業電子零組件製造業</t>
  </si>
  <si>
    <t>光電業概念股-穿戴裝置被動式有機發光顯示器(PMOLED)</t>
  </si>
  <si>
    <t>紡織纖維集團股-力麗聚酯纖維加工絲聚酯原絲聚酯粒</t>
  </si>
  <si>
    <t>半導體業產業股-IC封裝測試晶圓測試、雷射修補、成品IC 測試、外觀檢查、捲帶包裝等服務</t>
  </si>
  <si>
    <t>水泥工業概念股-越南設廠、水力資源有關水泥及水泥製品之工業及相關事業</t>
  </si>
  <si>
    <t>半導體業產業股-IC設計集團股-聯發科概念股-網通、三網合一數位機上盒晶片等相關晶片設計業務</t>
  </si>
  <si>
    <t>其他電子業概念股-智慧型機器人、工業4.0CCL &amp; PCB 自動化設備。Flat Panel Display (簡稱FPD) 自動化設備。物流、其他自動化設備製造及所營相關設備維修與售服。</t>
  </si>
  <si>
    <t>生技醫療業概念股-中國西藥製造業、醫療器材設備製造業、化粧品製造業國際貿易業(兼營與前述業務相關之進出口貿易業務)研究、開發、製造及銷售生醫材料級膠原蛋白及相關產品</t>
  </si>
  <si>
    <t>電子零組件業產業股-PCB設備概念股-智慧型機器人、工業4.0印刷電路板業製程設備：光阻製程設備、光固化/曝光製程設備..平面顯示器業製程設備：TFT Array / Cell /CF/TFT-LCM製程設備..半導體業  &amp; 太陽光電業製程設備：晶圓表面清潔電漿處理設備..</t>
  </si>
  <si>
    <t>生技醫療業集團股-盛弘概念股-中國西藥批發業租賃業管理顧問業</t>
  </si>
  <si>
    <t>半導體業產業股-IC封裝測試集團股-威盛測試</t>
  </si>
  <si>
    <t>觀光事業概念股-資產、中國國際觀光旅館.餐飲.電影院.主題遊樂園</t>
  </si>
  <si>
    <t>紡織纖維集團股-台南幫概念股-越南設廠、TPP各種紡織品之製造加工及販賣有關合成纖維製品之製造及販賣委託營造廠興建國民住宅、商業大樓出租、出售業務</t>
  </si>
  <si>
    <t>建材營造集團股-台橡概念股-印度設廠、基礎建設投資</t>
  </si>
  <si>
    <t>電機機械概念股-3D列印、智慧型機器人微型線性滑軌之研究開發製造及銷售標準型線性滑軌之研究開發製造及銷售線性馬達之研究開發製造及銷售</t>
  </si>
  <si>
    <t>半導體業概念股-KY股票、APPLE概念、回台掛牌、iPad5高速訊號傳輸介面及顯示與觸控晶片之研發設計及銷售</t>
  </si>
  <si>
    <t>半導體業半導體零組件系統設備</t>
  </si>
  <si>
    <t>光電業產業股-LED發光二極體概念股-LED光源發光二極體指示燈、顯示器之製造及買賣業務電子零件之製造及買賣業務</t>
  </si>
  <si>
    <t>光電業產業股-電子設備儀器概念股-智慧型機器人顯示器製程設備與智動化整合系統之設計製造買賣業務半導體製程暨檢測設備之設計製造買賣業務自動光學檢測設備之設計製造買賣業務</t>
  </si>
  <si>
    <t>紡織纖維概念股-越南設廠、TPP彈性針織布成衣</t>
  </si>
  <si>
    <t>半導體業概念股-無人機RF IC射頻前端元件之研發及銷售。RF IC無線影音傳輸之研發及銷售。</t>
  </si>
  <si>
    <t>半導體業產業股-IC封裝測試各種積體電路之封裝、測試及相關業務</t>
  </si>
  <si>
    <t>觀光事業產業股-旅館業集團股-萬華企業觀光旅館業務商場出租業務</t>
  </si>
  <si>
    <t>其他電子業產業股-電子設備儀器儀器通訊其他</t>
  </si>
  <si>
    <t>通信網路業產業股-電子周邊產品概念股-智慧電網、4GLTE、中國、網通、三網合一、光纖設備、宅經濟、物聯網、工業4.0、S&amp;P台商收成指數有線網路產品無線網路產品其他</t>
  </si>
  <si>
    <t>電子通路業產業股-通訊零組件概念股-網通、SmartTV、穿戴裝置國際貿易業資訊軟體服務業電子資訊供應服務業</t>
  </si>
  <si>
    <t>半導體業產業股-IC設計概念股-USB3.0IC設計及銷售</t>
  </si>
  <si>
    <t>半導體業產業股-IC設計概念股-太陽能、燃料電池消費性/多媒體/微控制器IC應用設計、方案整合與銷售半導體雷射元件/太陽能面板及太陽能應用、設計、整合及銷售</t>
  </si>
  <si>
    <t>電子零組件業NB、LCD、手機、3C電子等產品的扭力轉軸之研發設計、製造及銷售光纖連接器之研發設計、製造及銷售</t>
  </si>
  <si>
    <t>電子零組件業產業股-電源類零組件集團股-台達電概念股-Dell、富櫃50、中國、雲端、智慧電網、iPhone6、遊戲機、網通、太陽能、鋰電池、S&amp;P台商收成指數、香港掛牌、電動車、油電混合車、新兆元能源、中概外銷收成股、3D技術、SmartTV、任天堂3DS、Android、蘋果供應商、WiiU、PS4、XBOXOne、智慧型機器人、光纖設備、電動車Tesla、無線充電、物聯網、工業4.0開發、設計、製造及銷售電腦、資訊、電機，及其零組件；電源供應設備；工業、醫療及工業自動化設備、零組件；視訊顯像系統；電動車電力動力系統；能源管理系統。</t>
  </si>
  <si>
    <t>半導體業電子零組件製造機械設備製造業務電子零件材料批發及零售業務</t>
  </si>
  <si>
    <t>金融保險產業股-金控集團股-中信概念股-APPLE概念投資金融相關事業經主管機關核准辦理之其他有關業務</t>
  </si>
  <si>
    <t>其他概念股-中國、中概通路除油煙機.瓦斯爐.熱水器.系統廚具</t>
  </si>
  <si>
    <t>半導體業產業股-IC封裝測試半導體及光電產品加工：切割、研磨、測試、挑檢與基板切割等。半導體及光電設備之研發、製造與銷售：IC/CIS/CCM測試設備等。</t>
  </si>
  <si>
    <t>電腦及週邊設備業產業股-PC業集團股-緯創資通概念股-雲端、手機、中國、網通、Dell、S&amp;P台商收成指數、3D技術、SmartTV、Android、小米手機、Windows10、APPLE概念、iPhone8、蘋果供應商、3D感測、AI人工智慧3C電子產品其他</t>
  </si>
  <si>
    <t>半導體業產業股-IC設計概念股-VR/虛擬實境積體電路設計與製造</t>
  </si>
  <si>
    <t>光電業產業股-電池及電源模組集團股-台積電概念股-太陽能、新兆元能源、空汙防治、中國十三五三用電錶電腦之製造裝配加工買賣(數位式三用電錶)、電源供應器信號產生器電感電容歐姆測量器程式燒錄器線材測試器自動販賣機之製造加工買賣、太陽能電池、太陽能發電模組及發電系統設備之買賣</t>
  </si>
  <si>
    <t>電腦及週邊設備業產業股-工業電腦集團股-致茂概念股-雲端、智慧型機器人、物聯網、工業4.0、3D感測、AI人工智慧通訊暨電腦產品量測及自動化產品</t>
  </si>
  <si>
    <t>半導體業產業股-IC設計概念股-車用電子相關消費性IC之設計、製造與銷售</t>
  </si>
  <si>
    <t>資訊服務業產業股-網通代理概念股-雲端、安控器材與保全、宅經濟、工業4.0網際網路及通訊設備軟硬體工具整合應用軟體、工作站及伺服器主機技術諮詢服務等</t>
  </si>
  <si>
    <t>電子零組件業概念股-手機、三星、穿戴裝置連接器之研發、製造與銷售光纖／高頻連接器之研發、製造與銷售HINGE之研發、製造與銷售</t>
  </si>
  <si>
    <t>電子零組件業產業股-印刷電路板概念股-車用電子相關電子產品之製造及買賣(印刷電路板、個人電腦、電腦週邊設備)前項有關產品之進出口貿易代理前項有關國內外廠商產品投標報價及經銷業務</t>
  </si>
  <si>
    <t>其他電子業產業股-機電工程概念股-智慧型機器人、工業4.0、APPLE概念、iPhone8設計.開發.生產.製造及銷售下列產品:自動化設備系統及其零組件、電腦 控制設備及系統、醫療器材及其自動化生產設備、立體停車設備、前項產品 工程之規劃.安裝、 技術咨詢顧問、維修及租賃</t>
  </si>
  <si>
    <t>電子零組件業產業股-印刷電路板概念股-iPhone8、中國、APPLE概念、觸控面板、手機、S&amp;P台商收成指數、Android、蘋果供應商、iPadmini、iPad5加成(Build-up)銅箔基層板之製造多層加成(Build-up)印刷電路板、軟式印刷電路板製造聚醯亞胺薄膜銅箔基層板半製品之零組配件之製造、研究、開發、買賣</t>
  </si>
  <si>
    <t>化學工業概念股-防疫環保家庭日用化學品工業類</t>
  </si>
  <si>
    <t>貿易百貨概念股-KY股票、回台掛牌、嬰幼兒自有品牌童裝及配飾之設計開發及銷售</t>
  </si>
  <si>
    <t>其他自行車鏈條及機車鏈條、鏈輪之製造與銷售</t>
  </si>
  <si>
    <t>光電業集團股-可成概念股-LED光源、空汙防治(一)超高亮度發光二極體藍 綠光磊晶片及晶粒。(二)超高亮度發光二極體紅 黃 橙光磊晶片及晶粒。(三)超高亮度發光二極體封裝模組及相關應用產品。(四)兼營前述相關產品之國際貿易。</t>
  </si>
  <si>
    <t>電子零組件業產業股-被動元件二集團股-立隆概念股-車用電子相關各種電子器材之製造、裝配及買賣業務各種機械批發及買賣業務有關前各項進出口業務</t>
  </si>
  <si>
    <t>其他電子業概念股-雲端、智慧電網、遊戲機、網通、Intel、Kinect、三網合一、3D列印、XBOXOne、光纖設備、中國十三五光資訊產品光通訊產品微小型元件產品</t>
  </si>
  <si>
    <t>其他概念股-無人機航太產業發動機機匣、起落架及次系統相關零組件。無菌食品充填設備產業相關零組件。工業用自動化精密傳動零組件。</t>
  </si>
  <si>
    <t>電子零組件業產業股-被動元件一積體化電子保護元件之研究、開發、製造及銷售。微波複合化微型天線及模組之研究、開發、製造及銷售。積層式微波通訊元件及其模組之研究、開發、製造及銷售。</t>
  </si>
  <si>
    <t>通信網路業概念股-光纖設備、中國、中國十三五PIN及LD、VCSEL等相關產品</t>
  </si>
  <si>
    <t>光電業產業股-印刷電路板概念股-TheNewiPad、富櫃50、iTV電子資訊產品電路板另體表面黏著構裝設計、加工、製造及買賣業務。前項有關進出口業務之經營。除許可業務外，得經營法令非禁止或限制之業務。</t>
  </si>
  <si>
    <t>建材營造產業股-建築業集團股-國揚委託營造廠商興建國民住宅、商業大樓出租出售建築材料之買賣製造代理工業廠房開發租售業</t>
  </si>
  <si>
    <t>電子零組件業產業股-銅箔基板銅箔基層板電子用玻璃纖維布多層銅箔基層板</t>
  </si>
  <si>
    <t>電腦及週邊設備業產業股-NB系統集團股-廣達概念股-Dell、富櫃50、雲端、4GLTE、GoogleNexus、網通、Intel、手機、iPod、香港掛牌、Android、Windows8、蘋果供應商、宅經濟、穿戴裝置、工業4.0電子筆記型電腦及相關產品</t>
  </si>
  <si>
    <t>電腦及週邊設備業產業股-工業電腦集團股-研華單板電腦系統產品產業電腦週邊</t>
  </si>
  <si>
    <t>通信網路業概念股-雲端光通訊主動元件使用之薄膜濾光片光通訊被動元件使用之薄膜濾光片光學鍍膜元件</t>
  </si>
  <si>
    <t>電腦及週邊設備業產業股-資訊及遊戲軟體概念股-雲端電腦應用軟體設計工程業務有關電腦用品及週邊設備之進出口貿易業務有關電腦週邊設備及其用品耗材主件系統之研展製造加工及買賣業務</t>
  </si>
  <si>
    <t>電腦及週邊設備業產業股-工業電腦集團股-研華概念股-博奕、智慧電網、讀取辨識、3D列印、智慧型機器人、網通、NFC近場通訊、物聯網、無人機、工業4.0、中國十三五、3D感測、AI人工智慧工業測控產品工業用電腦/工業用工作站嵌入式電腦卡/超薄液晶電腦</t>
  </si>
  <si>
    <t>半導體業產業股-IC設計概念股-觸控面板、山寨機、智慧型機器人、Intel、網通、NFC近場通訊、穿戴裝置、VR/虛擬實境類神經網路及模糊處理器、數位訊號處理器八位元精簡指令微控制器、特定用途積體電硌兼營與本公司業務相關之進出口貿易業務</t>
  </si>
  <si>
    <t>電子零組件業產業股-印刷電路板集團股-健鼎概念股-富櫃50、iPhone6、TheNewiPad、山寨機、手機、iPod、車用電子相關、Android、蘋果供應商、iPadmini印刷電路板工業自動化機械電子收銀機系統</t>
  </si>
  <si>
    <t>電子零組件業產業股-電源類零組件概念股-電動車Tesla電源開關電源插座變頻控制器</t>
  </si>
  <si>
    <t>紡織纖維概念股-越南設廠、TPP成衣業服飾品製造業布疋、衣著、鞋、帽、傘、服飾品零售業</t>
  </si>
  <si>
    <t>半導體業產業股-IC設計集團股-力山概念股-網通、RFID相關、三網合一、NFC近場通訊、Google眼鏡、物聯網、車聯網、工業4.0通信及混合信號接收處理積體電路資訊及多媒體繪圖、 相關積體電路及繪圖板非同步傳輸模式積體電路及模組</t>
  </si>
  <si>
    <t>電子通路業產業股-IC封裝測試集團股-華立概念股-LED光源半導體封裝材料之銷售封裝機器設備之買賣與安裝提供封裝技術服務</t>
  </si>
  <si>
    <t>通信網路業產業股-通訊零組件集團股-緯創資通概念股-網通、APPLE概念、手機、三網合一、SmartTV、NFC近場通訊、4GLTE、車聯網、電子商務及延伸、車用電子相關、ADAS供應鏈、中國、S&amp;P台商收成指數衛星通訊系列產品移動與攜帶產品之通訊系列產品上述產品相關之進出口貿易業務</t>
  </si>
  <si>
    <t>電子零組件業概念股-富櫃50、蘋果供應商精密塑膠模具之設計開發塑膠射出零組件</t>
  </si>
  <si>
    <t>紡織纖維天然纖維紡織及其加工業務。</t>
  </si>
  <si>
    <t>半導體業集團股-聯發科晶圓測試板IC測試板技術服務與其他</t>
  </si>
  <si>
    <t>季上月上週上 月盤整</t>
  </si>
  <si>
    <t>建材營造產業股-建築業委託營造廠商興建國民住宅及商業大樓之出租出售業務</t>
  </si>
  <si>
    <t>光電業產業股-機電工程概念股-工業4.0檢測系統及設備</t>
  </si>
  <si>
    <t>半導體業光罩解決方案產品機台設備產品晶圓解決方案產品</t>
  </si>
  <si>
    <t>紡織纖維集團股-立益紡織各種纖維絲、人造棉絲、尼龍絲之紡製、織造、染整、印花、加工、買賣。石油化學工業纖維原料生產、銷售及進出口買賣。</t>
  </si>
  <si>
    <t>資訊服務業產業股-軟體--系統整合概念股-雲端電腦系統之出租與銷售、電腦系統整合及電腦軟硬體維護等</t>
  </si>
  <si>
    <t>電腦及週邊設備業集團股-台半概念股-網通、RFID相關、NFC近場通訊、物聯網條碼印表機及其零配件</t>
  </si>
  <si>
    <t>電子零組件業集團股-金鼎電子級玻璃纖維電子級玻璃纖維電子級玻璃纖維</t>
  </si>
  <si>
    <t>電子零組件業產業股-被動元件二集團股-國巨電子電機製品及其生產設備器材零件類；通信器材零件類；光學之電子器材零件類；電容器生產設備類；電容器及其零件材料類；變壓器及其零件材料類。</t>
  </si>
  <si>
    <t>電腦及週邊設備業集團股-聯華神通概念股-鎂合金機殼鎂合金射出成型及鋁合金壓鑄之各類零組件或成品各類模治具之設計開發塑膠射出成型，主要包含流程箱及工業用棧板等。</t>
  </si>
  <si>
    <t>半導體業電子零組件製造業智慧財產權業產品設計業</t>
  </si>
  <si>
    <t>其他電子業概念股-手機、宏達電各式塑膠日用品、電子零組件、汽車及其零件之表面處理業務。</t>
  </si>
  <si>
    <t>食品工業茶葉製造加工茶葉製品買賣茶相關製品</t>
  </si>
  <si>
    <t>其他電子業家用、車用、多媒體及專業用影音電子產品之設計研發、製造及買賣前項有關產品及其原料進出口及代理業務</t>
  </si>
  <si>
    <t>電子零組件業產業股-電子周邊產品蜂鳴器、揚聲器、喇叭、麥克風、耳機之製造及銷售通訊配件之製造及銷售</t>
  </si>
  <si>
    <t>季下月上週上 月盤整</t>
  </si>
  <si>
    <t>食品工業各種飼料生產加工配製銷售進口及買賣各種禽畜電動屠宰業務及各種禽畜加工品製品銷售各種肉類加工品與調理食品生產銷售等業務</t>
  </si>
  <si>
    <t>電子零組件業產業股-被動元件一集團股-台聚軟性鐵氧磁粉.磁鐵芯及其他有關電磁組件及其原物料製造及銷售前項產品生產設備之設計、製造、加工及銷售前各項有關產品進出口貿易業務及除許可業務外得經營法令許可業務</t>
  </si>
  <si>
    <t>電腦及週邊設備業概念股-APPLE概念、智慧型機器人、iPad5電腦週邊設備之製造及買賣</t>
  </si>
  <si>
    <t>通信網路業產業股-無線網路集團股-金仁寶概念股-4GLTE、網通、數位電視、三網合一、SmartTV、光纖設備無線區域網路產品整合性數位家庭及行動辦公室之多媒體閘道器無線影音產品</t>
  </si>
  <si>
    <t>電子零組件業產業股-軟體--系統整合連接器.連接線組、電子元件產品之研發.生產及銷售家電.空調.汽車.事務機器設備相關接線組之研發.生產及銷售電腦資訊系統整合及維護服務</t>
  </si>
  <si>
    <t>食品工業麵粉，飼料，黃豆油，黃豆粉，大麥片，玉米粉之製造與銷售。家畜，家禽之養殖及肉類之加工銷售。一般進口貿易業務(許可業務除外)。</t>
  </si>
  <si>
    <t>電子通路業產業股-製造代理集團股-華立半導體製程用材料及設備、資訊通訊用材料及設備。平面顯示器材料及設備、印刷電路板用材料、設備及零組件。光電材料及設備、工業材料及新材料。</t>
  </si>
  <si>
    <t>集中</t>
  </si>
  <si>
    <t>文創業概念股-第三方支付、電子商務及延伸、富櫃50資訊軟體服務業、資訊處理服務業、電子資訊供應服務業、除許可業務外，得經營法令非禁止或限制之業務</t>
  </si>
  <si>
    <t>文創業劇集節目、電視節目、錄影節目帶、電影片之製作及發行商品及肖像授權商品銷售</t>
  </si>
  <si>
    <t>其他電子業產業股-PCB設備電子線路板專用微型鑽頭之製造銷售電子線路板專用數控鑽孔機之製造銷售電子線路板加工週邊設備之製造銷售、一般進出口貿易及代理</t>
  </si>
  <si>
    <t>半導體業產業股-IC設計集團股-鈺創概念股-USB3.0、3D技術、穿戴裝置、VR/虛擬實境研發、開發、生產、製造、測試、銷售半導體裝置。前項產品有關之管理顧問、諮詢及技術移轉。兼營本公司業務相關之進出口貿易業務。</t>
  </si>
  <si>
    <t>半導體業集團股-鴻海概念股-F-股票、回台掛牌系統模組封裝產品及其他各型積體電路模組之封裝、測試及銷售</t>
  </si>
  <si>
    <t>光電業集團股-TPK宸鴻概念股-iPhone8、KY股票、遊戲機、APPLE概念、觸控面板、手機、宏達電、回台掛牌、Android、小米手機、蘋果供應商、WiiU、iPadmini、電動車Tesla、iPad5、穿戴裝置觸控感應器、觸控模組、觸控螢幕、ITO玻璃及保護玻璃相關產品之研發、生產及銷售。</t>
  </si>
  <si>
    <t>其他電子業半導體及積體電路製造設備之工程承包、製造、買賣及維修工程。化學品：工業級、試藥級、電子級混酸（蝕刻液）、電鑄藥液。半導體相關之機械安裝、電子零組件製造。</t>
  </si>
  <si>
    <t>電子零組件業產業股-電源類零組件概念股-雲端、網通、無線充電電源供應器之製造銷售</t>
  </si>
  <si>
    <t>食品工業集團股-頂新國際食品製造及販賣</t>
  </si>
  <si>
    <t>概念股-香港掛牌、回台掛牌公司地址</t>
  </si>
  <si>
    <t>榮化電解銅箔之製造及銷售</t>
  </si>
  <si>
    <t>通信網路業概念股-智慧電網、網通、數位電視、三網合一、光纖設備通訊、電信產品</t>
  </si>
  <si>
    <t>KY股票散熱風扇</t>
  </si>
  <si>
    <t>光電業集團股-鴻海概念股-F-股票、回台掛牌、富櫃50、iPhone6、蘋果供應商觸控模組之生產及銷售業務</t>
  </si>
  <si>
    <t>其他電子業專業音訊產品小家電產品電子零組件製造業</t>
  </si>
  <si>
    <t>電子零組件業概念股-iPod、USB3.0、3D列印有關電腦及其週邊產品、電子消費性與通訊用產品之連接線</t>
  </si>
  <si>
    <t>通信網路業產業股-無線網路集團股-神腦概念股-雲端、網通、4GLTE、工業4.0無線網路產品(WiFi)之設計開發、製造及買賣有線網路產品(Switch)之設計開發、製造及買賣電話系統產品之設計開發、製造及買賣。</t>
  </si>
  <si>
    <t>電子零組件業產業股-印刷電路板集團股-華新概念股-車用電子相關印刷電路板及組裝資訊軟體服務業有線通信機械器材製造業無線通信機械器材製造業等</t>
  </si>
  <si>
    <t>光電業產業股-投影機及光電周邊集團股-中強光電概念股-TheNewiPad、富櫃50、手機、微型投影機、數位電視、3D技術、iPadmini、iTV、3D列印、4K2KTV、iPad5研發、生產製造、銷售各式液晶顯示器、投射系統及其模組與背光裝置；多媒體簡報系統設備及其軟體；電漿顯示監視器/電視、液晶顯示型網路個人電腦、液晶顯示型視窗終端機、數位傳輸式液晶監</t>
  </si>
  <si>
    <t>資訊服務業集團股-緯創資通軟體外包服務</t>
  </si>
  <si>
    <t>建材營造產業股-營造業道路、橋樑、隧道、碼頭、捷運等土木工程及房屋建築工程營造。地質鑽探工程承攬。前項工程有關材料之買賣及進出口。</t>
  </si>
  <si>
    <t>通信網路業產業股-通訊零組件概念股-車用電子相關有、無線電通信零組件及其系統設備之研發、設計、製造、銷售。電腦硬體及週邊設備零組件之研發、設計、製造、銷售。積體電路製造及封裝。</t>
  </si>
  <si>
    <t>電子零組件業概念股-中國、中概外銷收成股、電動車Tesla各種電子塑膠、矽膠字鍵、鍵盤及其組裝軟性電路版及其組裝光學儀器製造業、智慧財產權業</t>
  </si>
  <si>
    <t>大戶外連</t>
  </si>
  <si>
    <t>半導體業產業股-IC封裝測試集團股-矽品概念股-4GLTE、網通、無線充電電子零組件製造業。其他工商服務業(積體電路測試業)。資料儲存媒體製造及複製業。</t>
  </si>
  <si>
    <t>其他概念股-再生循環廢資訊品清運及處理、混合五金處理及銷售貴金屬之銷售、資源再生品之銷售五金、機械零件及零組件之買賣業務、其他等。</t>
  </si>
  <si>
    <t>電子零組件業產業股-印刷電路板集團股-帆宣電子產品、通信器材之設計及生產製造(含加工設計及製造)電子元件、半成品及成品之進出口業務電子產品之設計及生產製造技術諮詢</t>
  </si>
  <si>
    <t>電機機械概念股-智慧電網、風力發電、新兆元能源、基礎建設、燃料電池、空汙防治、桃園機場捷運供電工程及產品冷凍空調工程及產品重電機產品</t>
  </si>
  <si>
    <t>其他電子業產業股-電子周邊產品影像處理機器設計製造加工買賣液晶電視光電板設計製造買賣衛星電視KU頻道接收器材之製造加工買賣</t>
  </si>
  <si>
    <t>01 KD日週交叉向上</t>
  </si>
  <si>
    <t>塑膠工業集團股-台聚概念股-香港掛牌低密度聚乙烯及乙烯醋酸乙烯酯共聚合樹脂之生產及銷售.高密度聚乙烯及線型低密度聚乙烯之銷售.分解性塑膠原料之製造及銷售.</t>
  </si>
  <si>
    <t xml:space="preserve">季下月上週下 </t>
  </si>
  <si>
    <t>和碩隱形眼鏡</t>
  </si>
  <si>
    <t>電子通路業產業股-零組件代理概念股-中國、中概外銷收成股、富櫃50、iPhone6電子零組件之買賣安全規格、電磁相容測試與驗證</t>
  </si>
  <si>
    <t>其他概念股-KY股票、回台掛牌馬口鐵罐製造與銷售</t>
  </si>
  <si>
    <t>光電業太陽能電池模組設計、生產及銷售能源技術服務其他</t>
  </si>
  <si>
    <t>電子零組件業概念股-富櫃50覆蓋膜軟性銅箔基層板補強板</t>
  </si>
  <si>
    <t>通信網路業概念股-網通、數位電視、三網合一、SmartTV數位有線視訊傳輸系統數位衛星通訊傳輸系統數位視訊轉換器產品</t>
  </si>
  <si>
    <t>電機機械概念股-中國一、電氣、機械、五金、工具及農機、車輛配件製造銷售。二、機車裝配組立及其內外銷。三、家具及其配件之製造銷售。四、模具、治具及飛機零配件之製造銷售。五、軌道車輛零配件之製造銷售。</t>
  </si>
  <si>
    <t>電子通路業產業股-半導體代理各種半導體、光電及太陽能產業所需之原材料、零組件及其設備</t>
  </si>
  <si>
    <t>油氣燃氣業集團股-新光1.瓦斯之供應2.瓦斯設備裝置工程及有關器材製造及供應3.瓦斯器材之行紀業務4.度量衡及瓦斯錶之修理輸入販賣業務5.其他有關事業之經營6-9.租賃業....等10.第一類電信事業</t>
  </si>
  <si>
    <t>半導體業集團股-聯發科概念股-物聯網晶心嵌入式微處理器核心智財及其相關硬體、軟體發展平台與工具鏈</t>
  </si>
  <si>
    <t>其他電子業產業股-儲存設備集團股-華新電子零組件製造業。資料儲存及處理設備製造業。一般進出口貿易 (許可業務除外)。</t>
  </si>
  <si>
    <t>建材營造營建</t>
  </si>
  <si>
    <t>電腦及週邊設備業概念股-手機、宏達電、APPLE概念PC、NB、Server、TV及行動產品等機構件與沖壓、射出、組裝、銷售精密模具設計製造銷售</t>
  </si>
  <si>
    <t>電子零組件業雲端網通產品、物聯網系統產品、消費型電子產品、其他產品</t>
  </si>
  <si>
    <t>化學工業分散性染料精密化學品其他</t>
  </si>
  <si>
    <t>電子零組件業概念股-F-股票、遊戲機、回台掛牌、PS4、電動車精密金屬模具設計及生產五金沖壓件生產</t>
  </si>
  <si>
    <t>電子零組件業產業股-印刷電路板電木管、電木棒之製造加工買賣業務印刷電路基板之製造加工買賣業務絕緣材料之製造加工買賣業務</t>
  </si>
  <si>
    <t>電機機械粉末冶金業除許可業務外，得經營法令非禁止或限制之業務��</t>
  </si>
  <si>
    <t>電器電纜產業股-電纜業集團股-華榮概念股-光纖設備各種電線電纜及銅製品等之加工、製造、銷售及施工等各種電力、通信工程設計、施工維護及技術服務等各種電氣器具、電力及通信器材、通信用戶迴路配線器材等之製造買賣</t>
  </si>
  <si>
    <t>建材營造住宅及大樓開發租售業、新市鎮.新社區開發業.不動產租賃業</t>
  </si>
  <si>
    <t>電子零組件業概念股-APPLE概念、手機、USB3.0、Android、蘋果供應商、iPhone8電源傳輸線組及轉接頭訊號傳輸線組其他</t>
  </si>
  <si>
    <t>電子零組件業產業股-電池及電源模組概念股-鋰電池、電動車Tesla、車用電子相關、電動車、無人機研發及生產鋰二次電池正極材料各類高容量鋰電池模組與應用系統鋰電池及高分子電池製造技術移轉顧問服務業</t>
  </si>
  <si>
    <t>噴發大戶</t>
  </si>
  <si>
    <t>其他概念股-再生循環有害事業廢棄物清除處理業務</t>
  </si>
  <si>
    <t>其他各種百葉窗.百摺簾等窗簾製品及有關附屬零件製造加工內外銷塑膠玩具.塑膠建材之製造.加工及內外銷各項木製品(傢俱.玩具.藝品)之製造.加工及買賣</t>
  </si>
  <si>
    <t>光電業產業股-投影機及光電周邊五金及鎂合金製品(LCD  及NB等零組件)之製造加工買賣業務塑膠射出成型製品製造加工買賣業務TFT LCD TV &amp; Monitor之Base 與Hinge之研究開發製造加工及買賣</t>
  </si>
  <si>
    <t>週月黃金交叉</t>
  </si>
  <si>
    <t>電子零組件業集團股-群光藍天概念股-Kinect、遊戲機、網通、SmartTV、PS4、XBOXOne、無人機、中國、S&amp;P台商收成指數鍵盤製造及銷售數位影像產品之製造及銷售電源供應器產品之製造及銷售</t>
  </si>
  <si>
    <t>光電業概念股-太陽能太陽能電池及模組之製造及銷售</t>
  </si>
  <si>
    <t>電腦及週邊設備業產業股-電子周邊產品概念股-網通、讀取辨識、NFC近場通訊、物聯網自動辨識掃描器及資料收集器製造買賣電信管制射頻器材輸入及製造業</t>
  </si>
  <si>
    <t>其他產業股-掃瞄器及數位相機不動產代銷及仲介、廣告服務、管理顧問、住宅及大樓開發租售國際貿易業</t>
  </si>
  <si>
    <t>電子零組件業產業股-電池及電源模組集團股-正崴概念股-富櫃50、網通、遊戲機、中國、手機、諾基亞、Kinect、iPhone6、TheNewiPad、黑莓、宏達電、iPod、S&amp;P台商收成指數、電動車、USB3.0、SmartTV、Android、小米手機、蘋果供應商、WiiU、iPadmini、PS4、XBOXOne、電動車Tesla、iPad5、無線充電、穿戴裝置連接器之研發、製造與銷售電池模組之研發、製造與銷售電源管理模組之研發、製造與銷售</t>
  </si>
  <si>
    <t>建材營建產業股-營造業營造業</t>
  </si>
  <si>
    <t>油氣燃氣業產業股-內陸運輸集團股-正隆汽車貨櫃貨運業汽車修理業及其零件買賣加油站業務及倉儲業務</t>
  </si>
  <si>
    <t>建材營建產業股-製藥周邊不動產買賣及租賃業國際貿易業</t>
  </si>
  <si>
    <t>資訊服務業集團股-網路家庭概念股-宅經濟、第三方支付、中國、電子商務及延伸網路媒體電子商務</t>
  </si>
  <si>
    <t>電子零組件業概念股-網通、車用電子相關、無線充電各種電感器、晶片電感、濾波器、變壓器之製造加工及買賣。轉換器、延遲線、收斂線圈及各種磁鐵芯之製造加工及買賣。電源供應器、電器電子零組件、電腦及其週邊設備等之製造及買賣。</t>
  </si>
  <si>
    <t>食品工業集團股-聯華神通概念股-資產麵粉其他</t>
  </si>
  <si>
    <t>電腦及週邊設備業產業股-光碟機集團股-廣達概念股-網通、3D技術、SmartTV、工業4.0光電儲存設備及電腦週邊儲存裝置製造與銷售</t>
  </si>
  <si>
    <t>電子零組件業產業股-印刷電路板概念股-滬深B股各類印刷電路板之製造、加工、組裝、銷售及服務.</t>
  </si>
  <si>
    <t>電機機械產業股-電器食品機器設備製造及買賣</t>
  </si>
  <si>
    <t>水泥工業概念股-中國、高雄經貿園區水泥、生產、銷售</t>
  </si>
  <si>
    <t>電機機械概念股-電動車、空汙防治、中國十三五精密金屬零件之機械加工、製造及買賣</t>
  </si>
  <si>
    <t>半導體業概念股-F-股票、回台掛牌、車聯網、車用電子相關、ADAS供應鏈GaAs pHEMT epi wafersInP HBT epi wafersGaSb infrared material and epi wafers</t>
  </si>
  <si>
    <t>光電業產業股-LCD面板集團股-強茂概念股-觸控面板觸控面板玻璃鏡片PC鏡片</t>
  </si>
  <si>
    <t>電子零組件業產業股-零組件代理各種馬達、電子零件及電機器材之進出口買賣業務有關前項產品之國內外廠商代理報價、投標及經銷業務除許可業務外，得經營法令非禁止或限制之業務</t>
  </si>
  <si>
    <t>航運輸產業股-航運--航空集團股-長榮概念股-三通、中國國際航線之定期及不定期航空客貨運輸業務</t>
  </si>
  <si>
    <t>其他概念股-中國、越南設廠、內需中國收成股各種金屬之印刷塗漆、容器、模具之製造加工及買賣.罐裝啤酒包裝、碳酸飲料包裝設備製造買賣.各種塑膠製品製造業及塑膠保特瓶.</t>
  </si>
  <si>
    <t>油氣燃氣業集團股-正隆汽電共生廠之經營、操作運轉管理及其設備之維修汽電共生系統之設計管理顧問諮詢及設備之進出口諮詢廢棄物清除處理及其設備安裝工程</t>
  </si>
  <si>
    <t>光電業集團股-友達概念股-富櫃50、數位電視、iPadmini背光源模組液晶電視及模組代工</t>
  </si>
  <si>
    <t>電機機械集團股-和大概念股-電動車、電動車Tesla汽、機車、農業機械等之齒輪、軸類製造及買賣。各種機械及零件之製造加工與代理經銷買賣業務。各種汽機車零件製造及代理經銷買賣。</t>
  </si>
  <si>
    <t>電腦及週邊設備業產業股-NB系統概念股-博奕、網通、NFC近場通訊、物聯網、富櫃50端點銷售系統 POS  SYSTEM平板電腦PANEL PC資訊服務系統KIOSK</t>
  </si>
  <si>
    <t>通信網路業集團股-南訊概念股-雲端、新兆元通信光纖電纜及配合材料數據產品傳輸設備光通信工程等</t>
  </si>
  <si>
    <t>半導體業集團股-矽品概念股-4K2KTV研究開發生產製造銷售高集積度高精密度記憶體之封裝及測試服務LCD驅動IC封裝測試業務</t>
  </si>
  <si>
    <t>電子通路業集團股-精技概念股-網通、讀取辨識、NFC近場通訊、物聯網、電子商務及延伸電腦及電腦週邊產品之通路經營</t>
  </si>
  <si>
    <t>生技醫療業產業股-生化製藥集團股-生達中.西及動物藥品、環境衛生藥品及化妝品之製造加工及販賣業務各種試藥.食品添加物.香料.界面活性劑之製造加工及販賣業務</t>
  </si>
  <si>
    <t>電子零組件業產業股-印刷電路板概念股-諾基亞、車用電子相關1.電子用印刷線路板及電子材料之製造加工買賣業務;2.沖床及鋼鐵類之電子用印刷線路板模具之製造加工買賣;3.絕緣板之製造加工買賣;4.前項有關進出口貿易業務</t>
  </si>
  <si>
    <t>電子零組件業產業股-印刷電路板印刷電路板、線材、磁性元件</t>
  </si>
  <si>
    <t>電子零組件業產業股-銅箔基板集團股-金仁寶印刷電路基層板、玻璃布之製造加工、買賣業務。前項有關之原材料、零配組件、製成品之製造加工買賣業務。前項有關產品之進出口及國內外廠商有關產品之代理經銷投標報價。</t>
  </si>
  <si>
    <t>建材營造產業股-建築業集團股-霖園興建國宅與商業大樓之出租出售接受委託辦理有關都市計劃、山坡地等之規劃、設計、顧問業務其他有關事業之經營及投資</t>
  </si>
  <si>
    <t>電子零組件業概念股-中國、電動車、車用電子相關、電動車Tesla電子零件(端子)五金機械配件等製造加工及買賣(模具端子壓著機)塑膠件模具製造、電子零組件製造業(端子)及電子材料、模具批發零售</t>
  </si>
  <si>
    <t>通信網路業產業股-電纜業概念股-4GLTE、網通、新兆元通信、RFID相關、NFC近場通訊、物聯網、工業4.0工業用塑膠製品製造業。電線及電纜製造業。電子零組件製造、批發、零售業。</t>
  </si>
  <si>
    <t>電子通路業產業股-通訊零組件集團股-瑞昱電子零組件之製造加工及買賣業務電腦系統設備、主機板、介面卡與電腦週邊設備製造加工及賣賣一般進出口貿易業務</t>
  </si>
  <si>
    <t>電子零組件業產業股-印刷電路板概念股-觸控面板、手機、三星、車用電子相關各種印刷電路板之製造加工買賣業務</t>
  </si>
  <si>
    <t>其他電子業經營銲錫絲、銲錫棒、BGA錫球及銲錫膏等之製造及銷售。</t>
  </si>
  <si>
    <t>電腦及週邊設備業產業股-主機板概念股-雲端、網通、Intel、USB3.0、SmartTV、VR/虛擬實境、Windows10電腦硬體及其零件之製造加工及買賣電腦系統週邊設備(包括軟體)之製造加工及買賣前項有關商品進口及代理國內外廠商之投標報價及經營業務</t>
  </si>
  <si>
    <t>電子零組件業概念股-電動車Tesla生產銷售揚聲器零件</t>
  </si>
  <si>
    <t>半導體業產業股-儲存設備資料儲存及處理設備製造業、電子零組件製造業、事務性機器設備批發業、事務性機器設備零售業、事務機器製造業、國際貿易業</t>
  </si>
  <si>
    <t>半導體業產業股-IC設計概念股-Intel、網通、無線充電、工業4.0研究.開發.生產.製造及銷售數位與類比混合IC及特殊應用IC</t>
  </si>
  <si>
    <t>電子通路業產業股-半導體代理集團股-蔚華科半導體設備代理、技術諮詢與維修服務應用軟體支援等</t>
  </si>
  <si>
    <t>文創業產業股-資訊及遊戲軟體概念股-宅經濟、第三方支付、電子商務及延伸、APPLE概念資訊軟體服務業，第二類電信事業仲介服務業，資料儲存及處理設備製造業一般廣告業務，除許可業務外，得經營法令非禁止或限制之業務</t>
  </si>
  <si>
    <t>水泥工業概念股-資產、高雄經貿園區(1)水泥製造與買賣(2)石灰石之開採及銷售(3)水泥加工製品及預拌混凝土之製造及銷售(4)廠房及大樓出租業(5)廢棄物處理業</t>
  </si>
  <si>
    <t>其他電子業金屬表面處理服務</t>
  </si>
  <si>
    <t>電腦及週邊設備業產業股-工業電腦概念股-物聯網工業用主機控制板介面卡之研發裝配組合加工製造業務電腦產品、電子零組件之研發裝配組合加工製造及買賣進出口業務各種電子零組件與相關軟硬體及工業用控制器及傳感器之買賣</t>
  </si>
  <si>
    <t>紡織纖維產業股-半導體代理紡織營建</t>
  </si>
  <si>
    <t>通信網路業產業股-網通系統整合集團股-華祺概念股-雲端、網通、新兆元通信、三網合一、SmartTV、光纖設備設計、研發、生產及銷售雷射二極體、受光二極體封裝及光傳接模組之相關光纖通訊產品</t>
  </si>
  <si>
    <t>生技醫療業概念股-防疫環保醫療器材設備製造業、醫療器材批發業、醫療器材零售業</t>
  </si>
  <si>
    <t>電機機械各種腳踏車之零件機械五金之加工製造買賣業務</t>
  </si>
  <si>
    <t>光電業產業股-光碟片集團股-中環概念股-數位電視、3D技術光碟片及有關塑膠殼子製造加工與買賣</t>
  </si>
  <si>
    <t>電子零組件業產業股-電子周邊產品集團股-系統工業電腦及週邊產品不中斷電力設備車用電子及視聽產品</t>
  </si>
  <si>
    <t>電纜電覽銅材、銅線、漆包線之製造加工買賣業務電子材料批發業一般貿易業務(許可業務除外)</t>
  </si>
  <si>
    <t>半導體業概念股-KY股票、網通、4GLTE、回台掛牌砷化鎵/磷化銦/氮化鎵高階射頻及先進光電產品之研發、製造及銷售</t>
  </si>
  <si>
    <t>電機機械概念股-中國、車用電子相關、ADAS供應鏈電子零組件製造業(電子點火器、電壓調整器、整流器)；電動工具製造業(電鑽、打釘機等)機車及其零件製造業；一般儀器製造業；</t>
  </si>
  <si>
    <t>其他概念股-再生循環廢棄物清除處理業務及貴金屬回收及處理業務。銅、錫、鎳、鋁之金屬五金加工業務。機械五金、電子零件、塑膠廢料、....等之報廢材料買賣業務。</t>
  </si>
  <si>
    <t>光電業各類影像相關產品之設計、生產及銷售各類影像處理系統之設計、生產及銷售各類安全監控系統之設計、生產及銷售</t>
  </si>
  <si>
    <t>電腦及週邊設備業產業股-主機板微電腦及其週邊設備開發製造及買賣業務等.</t>
  </si>
  <si>
    <t>半導體業集團股-台塑概念股-車用電子相關接受委託各型積體電路之封裝、測試與模組之加工及研究開發業務CC01080電子零組件製造業</t>
  </si>
  <si>
    <t>電機機械集團股-恩德非金屬電腦數控加工中心PCB電子機械刀具.板材及其他</t>
  </si>
  <si>
    <t>通信網路業概念股-雲端、網通、三網合一、SmartTV、光纖設備、工業4.0自有品牌網路通訊設備製造商，主要銷售有交換器、寬頻網路、光纖網路、監控、語音、無線網路、路由器及工業網路等。</t>
  </si>
  <si>
    <t>其他冷凍肉品加工、銷售冷凍冷藏庫租賃營建業務</t>
  </si>
  <si>
    <t>電腦及週邊設備業概念股-雲端硬碟驅動臂組件音圈馬達硬碟上蓋</t>
  </si>
  <si>
    <t>電腦及週邊設備業概念股-車用電子相關、車聯網工業用嵌入式儲存裝置工業用動態隨機記憶體模組</t>
  </si>
  <si>
    <t>集團股-金仁寶概念股-網通、印度設廠、SmartTV、回台掛牌電腦週邊及通訊產品之加工及製造。主要產品為印表機、傳真機、硬碟、PCBA、無線電話、手機、藍芽耳機、機上盒。</t>
  </si>
  <si>
    <t>電器電纜產業股-電器集團股-能率概念股-數位電視、桃園機場捷運電冰箱、冷氣機、洗衣機、電視機等家電製品製造販賣。壓縮機、鑄造零件、通信器材之製造販賣。一般進出口貿易業務。</t>
  </si>
  <si>
    <t>電子零組件業產業股-銅箔基板印刷電路基層板、玻璃布之製造加工及買賣業務前項之原材料、零配組件、製成品之製造加工買賣業務前項產品之進出口及國內外廠商產品之經銷、投標、報價業務</t>
  </si>
  <si>
    <t>半導體業各種電子整流二極體及半導體零件，一般精密電子器材製造及銷售。代理國內外廠商電子產品銷售等業務。</t>
  </si>
  <si>
    <t>電子零組件業真空腔體、模組、閥門及零部件設計製造銷售真空泵銷售及維修，中古真空泵銷售客製化各式真空鍍膜腔體與系統設計製造</t>
  </si>
  <si>
    <t>其他1.表面處理業2.製鎖業3.其他金屬製品製造業4.模具製造零售業5.電信管制射頻器材輸入製造業6.金屬、鋁鑄造業7.除許可業務外，得經營法令非禁止或限制之業務</t>
  </si>
  <si>
    <t>化學工業概念股-中國、S&amp;P台商收成指數、內需中國收成股、太陽能各種工業用合成樹脂之產銷印刷電路基板、光阻材料之產銷特殊化學品</t>
  </si>
  <si>
    <t>其他電子業概念股-中國、中概外銷收成股電器製造業.照明設備製造業.資料儲存及處理設備製造業.無線通信機械器材製造業.電子零組件製造業國際貿易業.產品設計業.資訊軟體服務業</t>
  </si>
  <si>
    <t>金融保險產業股-銀行業集團股-中纖銀行相關事業</t>
  </si>
  <si>
    <t>資訊服務業產業股-軟體--系統整合概念股-雲端、第三方支付、網通、NFC近場通訊、宅經濟、中國、工業4.0資訊軟體服務業、電子資訊供應服務業資料處理服務業、電腦及事務性機器設備零售業資訊軟體零售業</t>
  </si>
  <si>
    <t>半導體業集團股-華新概念股-車用電子相關電子零組件製造業</t>
  </si>
  <si>
    <t>光電業產業股-投影機及光電周邊集團股-鴻海概念股-APPLE概念、手機、iPadmini、iPad5光電玻璃及玻璃製品製造業。(LCD手機、DSC、NB面板加工製造)電子零組件製造業。國際貿易業。</t>
  </si>
  <si>
    <t>概念股-農金、水力資源植物保護劑之製造銷售地工合成材料製造銷售</t>
  </si>
  <si>
    <t>紡織纖維聚丙烯(PP)纖維、聚醯胺(NYLON)纖維、聚酯(PET)纖維針織布、梭織布</t>
  </si>
  <si>
    <t>半導體業產業股-IC製造集團股-禾伸堂概念股-觸控面板、Android、Intel、工業4.0產品設計業電子材料批發業電子材料零售業</t>
  </si>
  <si>
    <t>紡織纖維集團股-聯發概念股-桃園機場捷運染整代工業務經編針織布織造業務經編針織布.圓編針織布成品貿易銷售業務</t>
  </si>
  <si>
    <t>食品工業液態糖漿</t>
  </si>
  <si>
    <t>電腦及週邊設備業產業股-PC業集團股-聯華神通概念股-雲端、車用電子相關、穿戴裝置一般投資業</t>
  </si>
  <si>
    <t>建材營造產業股-建築業承攬代辦土木建築工程土地開發興建房屋住宅及大樓開發租售業</t>
  </si>
  <si>
    <t>電子零組件業印刷電路板光電產品</t>
  </si>
  <si>
    <t>電子零組件業產業股-印刷電路板多層及雙面印刷電路板加工製造及內外銷業務。電子產品及其零配件之設計製造加工修護及銷售業務。前各項產品之進出口貿易業務與投標報價及經銷業務。</t>
  </si>
  <si>
    <t>半導體業概念股-雲端、網通、無線充電功率積體電路(Power IC)電源模組(Power Module)場效電晶體(MOSFET)</t>
  </si>
  <si>
    <t>電機機械塑膠射出機(3C電子精密元件射出機、LCD射出機...)及模具等製造汽機車零件及電子零件等塑膠製品之製造電線及電纜(漆包線、鍍錫銅線、電子線...)之製造及買賣業務</t>
  </si>
  <si>
    <t>鋼鐵工業螺絲、螺帽、螺絲釘及鉚釘等製品製造業金屬線製品製造業</t>
  </si>
  <si>
    <t>塑膠工業概念股-越南設廠聚氨基甲酸加工品之製銷事項不織布起毛布加工品製銷染整事項聚氯乙烯加工之製銷事項塑膠加工品生產技術研究改良事項各種皮革加工之製銷事項有關事業之投資經營事項</t>
  </si>
  <si>
    <t>食品工業集團股-統一概念股-中國、S&amp;P台商收成指數、香港掛牌、越南設廠、內需中國收成股、嬰幼兒麵粉.飼料.油脂.速食麵.冷調食品.飲料.奶粉.乳品.麵包.醬品.肉品.冰品.進口食品等之製造加工及銷售.國際貿易業.烘焙炊蒸食品製造等項目</t>
  </si>
  <si>
    <t>電子零組件業產業股-電源類零組件概念股-網通、三網合一資訊用電源供應器制造買賣/工業用電源制造買賣通訊用電源制造買賣/外接式電源外接盒/機殼/投影機等產品制造買賣</t>
  </si>
  <si>
    <t>汽車工業電子材料批發業國際貿易業(限工廠產品)電子零組件製造業</t>
  </si>
  <si>
    <t>半導體業產業股-IC設計集團股-聯電概念股-網通、RFID相關、三網合一、NFC近場通訊、物聯網、穿戴裝置、車聯網、電子商務及延伸、工業4.0設計研究開發生產製造銷售網路控制晶片設計研究開發生產製造銷售數據機晶片組設計研究開發生產製造銷售USB系列晶片</t>
  </si>
  <si>
    <t>電腦及週邊設備業產業股-電子周邊產品1.消費性電子產品、包括家庭劇院、環繞式音響及DVD之機構件等。2.資訊週邊產品、包括:筆記型電腦鍵盤、印表機及LCD之機構件等。3.上述產品之模具開發。</t>
  </si>
  <si>
    <t>化學工業一般投資業</t>
  </si>
  <si>
    <t>光電業集團股-新光概念股-APPLE概念、iTVLCD背光模組零組件-聚光片</t>
  </si>
  <si>
    <t>建材營造產業股-營造業集團股-威京概念股-基礎建設國內外土木工程業務國內外建築工程業務代辦工業區之開發及發展社區工程業務</t>
  </si>
  <si>
    <t>半導體業概念股-Intel電腦等數位產品之記憶體擴充卡電腦週邊產品</t>
  </si>
  <si>
    <t>半導體業產業股-IC封裝測試積體電路、各種半導體零組件、各種電子、電腦及通訊線路板電腦及通訊產品之硬體、軟體、系統及其週邊設備前各項產品研究發展、設計、製造、裝配、加工、測試及售後服務</t>
  </si>
  <si>
    <t>其他電子業產業股-電子設備儀器概念股-智慧型機器人、工業4.0組裝電路板自動檢測設備暨相關治具電路板檢測設備、半導體檢測設備</t>
  </si>
  <si>
    <t>半導體業產業股-IC設計概念股-智慧電網、USB3.0、RFID相關、物聯網、工業4.0積體電路之研發、設計與銷售。電腦週邊設備、顯示器之研發、設計。電子零件、基板模組及電子產品之研發、設計及代理與銷售。</t>
  </si>
  <si>
    <t>其他電子業產業股-機電工程特殊管路工程之設計、規劃、施工二次配工程之設計、規劃、施工特殊氣體分配盤與氣瓶櫃之設計與製造</t>
  </si>
  <si>
    <t>紡織纖維集團股-力麗特多龍尼龍織布尼龍絲</t>
  </si>
  <si>
    <t>電子零組件業產業股-通訊零組件集團股-東元電機電子零組件製造業資料儲存及處理設備製造業有線通信機械器材製造業</t>
  </si>
  <si>
    <t>主連卷異</t>
  </si>
  <si>
    <t>生技醫療業集團股-永豐餘概念股-中國授權合作開發收入權利金收入</t>
  </si>
  <si>
    <t>集中大戶主連</t>
  </si>
  <si>
    <t>塑膠工業概念股-KY股票、再生循環、回台掛牌以廢塑膠再生運用以產製EVA之共混發泡製品之製造及銷售</t>
  </si>
  <si>
    <t>電機機械概念股-電動車、燃料電池、電動車Tesla金屬製品及加工板式熱交換器熱能產品</t>
  </si>
  <si>
    <t>電子零組件業精密模具治具之設計製造及買賣業務電器製品運動器材文具用品等所需之塑膠零組件之製造及買賣業務前述各項業務之進出口業務</t>
  </si>
  <si>
    <t>金融保險產業股-銀行業集團股-遠東收受存款、辦理放款、保證簽發信用狀、辦理國內外匯兌及承兌業務辦理投資及代銷公債、公司債及金融債券</t>
  </si>
  <si>
    <t>半導體業產業股-IC封裝測試概念股-富櫃50、iPadmini、車聯網積體電路與半導體元件之測試服務積體電路與半導體元件自動測試電腦軟體之研發、設計與銷售電子零組件製造業</t>
  </si>
  <si>
    <t>電機機械機械設備製造業、其他機械製造業資訊軟體服務業、其它設計業除許可業務外，得經營法令非禁止或限制之業務</t>
  </si>
  <si>
    <t>建材營造產業股-營造業集團股-正峰委託營造廠商興建商業大樓、國民住宅及廠辦之出租及出售室內裝潢業務及建材.機械買賣及進出口貿易業務委託營造廠興建一般工業用地之廠房倉庫出租等業務</t>
  </si>
  <si>
    <t>光電業產業股-LED發光二極體概念股-山寨機、LED光源、新兆元能源、車用電子相關電子工業</t>
  </si>
  <si>
    <t>電腦及週邊設備業產業股-電池及電源模組概念股-鋰電池、車用電子相關電子零組件製造業，電池製造業，電器零售業電子材料批發業，電子材料零售業，電器批發業國際貿易業</t>
  </si>
  <si>
    <t>其他電子業產業股-電子設備儀器概念股-APPLE概念機械設備製造業光學儀器製造業國際貿易業</t>
  </si>
  <si>
    <t>化學工業概念股-3D列印各種工業用合成樹脂，及其他有關化學品之製造、加工、銷售。各種人造樹脂之原物料買賣及工業用合成樹脂之進出口業務。玻纖強化塑膠製品之製造、加工及相關原物料之買賣進出口業務。</t>
  </si>
  <si>
    <t>電子零組件業產業股-投影機及光電周邊概念股-安控器材與保全、富櫃50矽利光產品買賣:矽烷偶合劑，矽橡膠，矽油，矽樹脂矽利光產品買賣:離型劑、消泡劑、散熱材料、RTVI、RTVII矽利光產品買賣：LED封裝材料及太陽能電池應用材料等</t>
  </si>
  <si>
    <t>半導體業產業股-IC封裝測試集團股-台積電概念股-APPLE概念、iPhone8、蘋果供應商、3D技術、3D感測晶圓級尺寸封裝業務晶圓級後護層封裝業務</t>
  </si>
  <si>
    <t>電子零組件業產業股-被動元件一集團股-華新晶片電容、晶片電阻、介電瓷粉、半導性瓷片、二極管及線圈</t>
  </si>
  <si>
    <t>建材營造產業股-建築業委託營造廠商興建商業大樓出租出售業務委託營造廠商興建國民住宅出租出售業務房屋租售之介紹業務</t>
  </si>
  <si>
    <t>電機機械各型航空器及其零件之製造、修理及買賣業務航空合金材料及五金之買賣業務發電、輸電、配電機械及其零配件之製造及買賣業務</t>
  </si>
  <si>
    <t>電子通路業概念股-富櫃50、iPhone6、手機、小米手機電子零組件與生產設備代理銷售    技術解決方案整合與行銷產品製造技術輔導與諮詢產品通路銷售    行銷與技術售後服務</t>
  </si>
  <si>
    <t>其他集團股-中鋼概念股-水力資源、再生循環爐石資源化應用有關產品之製造、加工、代工生產、買賣及進出口。廢棄物清除及處理業務。</t>
  </si>
  <si>
    <t>塑膠工業概念股-中國、S&amp;P台商收成指數汽機車零件製造買賣各項模具製造買賣</t>
  </si>
  <si>
    <t>電子通路業產業股-半導體代理各種視聽器材各種電子電器零件之進出口貿易買賣業務代理國內外有關廠商經銷代購有關上項產品及進出口業務倉儲業</t>
  </si>
  <si>
    <t>電子零組件業電腦、電子、電信、照相機等塑膠零組件之射出成型製造、買賣模具開發、設計電子儲存裝置等週邊設備</t>
  </si>
  <si>
    <t>化學工業概念股-燃料電池色料化學品、特用化學品、醫藥化學品、電子化學品</t>
  </si>
  <si>
    <t>紡織纖維尼龍原絲、假撚絲、仿棉絲製造、加工及買賣聚酯原絲、假撚絲、空氣打節絲製造、加工及買賣超細纖維、超細纖維布、彈性纖維、彈性纖維布製造、加工及買賣</t>
  </si>
  <si>
    <t>電器電纜產業股-電纜業各項電線電纜之配件、絕緣材料、銅線之製造、加工及銷售。前各項有關機械及其配件之製造、加工及銷售。電器承裝業。</t>
  </si>
  <si>
    <t>生技醫療業產業股-製藥周邊概念股-防疫環保各種醫療器材製造、加工、買賣。醫療氣體用儀器、儀表、設備之製造、按裝、施工及買賣。醫療用中央氣體工程及其他系統設計、維修保養、承裝工程。</t>
  </si>
  <si>
    <t>其他電子業概念股-中國電子及生技醫藥等高科技產業無塵室機電.製程設施之設計與建造節能技術服務機電空調系統整合</t>
  </si>
  <si>
    <t>通信網路業產業股-半導體代理電腦網路系統整合半導體設備與應用材料之代理銷售光電設備之代理銷售</t>
  </si>
  <si>
    <t>貿易百貨概念股-F-股票、中國、回台掛牌、中概通路服飾、珠寶、化妝品、鞋類。運動用品、家用及其他等百貨零售商品。</t>
  </si>
  <si>
    <t>電子零組件業產業股-電源類零組件各種金屬機械零件設計製造買賣線圈、 變壓器 、電子安定器、空壓零組件之製造加工買賣</t>
  </si>
  <si>
    <t>通信網路業概念股-手機、宏達電電池模組行動電源其他</t>
  </si>
  <si>
    <t>建材營造產業股-建築業概念股-高雄經貿園區委託營造廠商興建國民住宅及商業辦公大樓出租出售業務。代理及買賣各種工程材料建設機械及進出口業務。電腦設備安裝業。</t>
  </si>
  <si>
    <t>電子零組件業產業股-印刷電路板集團股-志超概念股-富櫃50、iPadmini、iTV電子零組件製造業。電子材料零售業。國際貿易業。</t>
  </si>
  <si>
    <t>其他產業股-貿易業港埠石化品之裝卸及儲轉業務進出口貿易業務及其有關之國內外買賣業務</t>
  </si>
  <si>
    <t>半導體業產業股-IC設計集團股-瑞昱概念股-4GLTE、網通、Intel、APPLE概念、新兆元通信、802.11n、USB3.0、三網合一、SmartTV、iTV、NFC近場通訊、無線充電、VR/虛擬實境、電子商務及延伸研究開發生產、製造、銷售各種積體電路</t>
  </si>
  <si>
    <t>金融保險產業股-保險業集團股-中信概念股-資產人身保險</t>
  </si>
  <si>
    <t>電子零組件業概念股-KY股票、回台掛牌、APPLE概念、iPhone8電子接插件(連接器)</t>
  </si>
  <si>
    <t>其他電子業產業股-PCB設備印刷電路板設備之銷售代理及售後服務。半導體封裝及電子組裝設備之銷售代理及售後服務。CD-R/DVD設備之銷售代理及售後服務。</t>
  </si>
  <si>
    <t>其他電子業產業股-機電工程集團股-亞翔工業機電系統整合工程生化無菌室、電子業無塵室及相關機電製程管線之設計及建造</t>
  </si>
  <si>
    <t>塑膠工業集團股-台聚塑膠原料之製造、加工及銷售電子材料其他</t>
  </si>
  <si>
    <t>電機機械各種研磨品、各種切削刀具、之製造加工經銷及代理研磨加工再生晶圓其他金屬製品製造業－金屬台金、熱處理業、表面處理業、模具製造業</t>
  </si>
  <si>
    <t>油氣燃氣業加油站供售汽.柴油汽機車之潤滑與保養等週邊油品零售、洗車、車輛用液化石油氣除許可業務外，得經營法令非禁止或限制之業務</t>
  </si>
  <si>
    <t>其他電子業產業股-電源類零組件不斷電電源供應系統之設計製造及銷售業務電源保護與電源管理系統之設計製造及銷售業務電力電子相關設備之設計製造及銷售業務</t>
  </si>
  <si>
    <t>季下月下週下 月最低</t>
  </si>
  <si>
    <t>周季死亡交叉</t>
  </si>
  <si>
    <t>鋼鐵工業各種螺絲、木質螺絲普通木螺釘及有關固定物製造加工買賣。各種有關螺絲機械之製造及加工買賣。表面處理、熱處理及伸線製造及買賣業務。</t>
  </si>
  <si>
    <t>通信網路業概念股-光纖設備光纖被動元件之設計、生產與銷售服務光纖模組及整合系統之設計、生產與銷售服務光纖相關之生產測試儀器設備之設計、生產與銷售服務</t>
  </si>
  <si>
    <t>航運輸產業股-航運--航空概念股-中國、中概通路、宅經濟、電子商務及延伸一般投資業</t>
  </si>
  <si>
    <t>半導體業產業股-零組件代理集團股-威剛概念股-USB3.0、Intel電子零組件製造業電子材料批發業製造輸出業</t>
  </si>
  <si>
    <t>季下月下週下 年新低</t>
  </si>
  <si>
    <t>04今低多勝便宜</t>
  </si>
  <si>
    <t>通信網路業產業股-工業電腦集團股-友訊概念股-雲端電腦及其週邊設備及電子零件材料之製造加工買賣.電腦軟體設計開發買賣業務.企業電腦化顧問業務及有關資訊處理服務業務.</t>
  </si>
  <si>
    <t>電機機械冰水機組冷凝機組</t>
  </si>
  <si>
    <t>鋼鐵工業概念股-中國、高雄經貿園區、基礎建設、桃園機場捷運鋼筋、扁鐵、角鐵、盤元、其他鋼鐵製品之製造加工銷售型鋼及合金鋼、工具鋼、高碳鋼、其他特殊鋼之製造加工銷售輪船解體、舊船買賣.....等</t>
  </si>
  <si>
    <t>建材營建產業股-電子周邊產品住宅及大樓開發租售綜合營建</t>
  </si>
  <si>
    <t>光電業集團股-鴻海概念股-F-股票、回台掛牌、電動車模具、塑膠及五金製品之設計、研發、生產及銷售</t>
  </si>
  <si>
    <t>電子零組件業產業股-印刷電路板概念股-車用電子相關印刷電路板製造及買賣</t>
  </si>
  <si>
    <t>其他電子業產業股-零組件代理ABS塑膠工程塑膠電子材料</t>
  </si>
  <si>
    <t>電腦及週邊設備業產業股-電子設備儀器電腦周邊產品</t>
  </si>
  <si>
    <t>電腦及週邊設備業產業股-電子周邊產品概念股-USB3.0、網通、NFC近場通訊資訊軟體服務業電子材料批發業產品設計業</t>
  </si>
  <si>
    <t>化學工業概念股-高雄經貿園區、越南設廠油漆之製造及內外銷油漆工程之包辦合成樹脂之買賣業務</t>
  </si>
  <si>
    <t>其他概念股-資產國際貿易業。住宅及大樓開發租售業。特定專業區開發業。</t>
  </si>
  <si>
    <t>半導體業產業股-IC封裝測試集團股-矽品概念股-山寨機、網通、NFC近場通訊、手機、華為各種積體電路之設計.製造.測試.配件.加工.包裝.買賣業務各種奔應機及其零配件之製造.加工.買賣業務前各項產品之進出口貿易業務</t>
  </si>
  <si>
    <t>半導體業產業股-資訊家電類集團股-鴻海概念股-工業4.0半導體設備、次系統及系統整合平面顯示器設備、次系統及系統整合</t>
  </si>
  <si>
    <t>半導體業電子零件製造業產品設計業</t>
  </si>
  <si>
    <t>生技醫療業健身器材</t>
  </si>
  <si>
    <t>半導體業產業股-IC設計概念股-3D技術動、靜態隨機存取記憶體(DRAM/SRAM)、快閃記憶體(FLASH)類比積體電路、類比與數位混合積體電路與本公司業務相關之產品設計及研發之技術服務</t>
  </si>
  <si>
    <t>生技醫療業產業股-製藥周邊醫療器材設備製造業、批發業及零售業心肺復甦健身機及重量訓練機系列產品製造、批發與零售業其他電機及電子機械器材製造業(馬達)</t>
  </si>
  <si>
    <t>化學工業醋酸丁酯、醋酸丙酯、丙二醇甲醚醋酸酯、丙二醇甲醚丙酸酯、甲醛、尿素甲醛樹脂、有機化學溶劑等製造、加工、買賣及外銷等</t>
  </si>
  <si>
    <t>電子零組件業產業股-印刷電路板多層板印刷電路板</t>
  </si>
  <si>
    <t>電子零組件業製造、銷售各種電腦訊號線、連接器、連接線</t>
  </si>
  <si>
    <t>橡膠工業醫材及其他用途之合成乳膠原料加工用接著劑其他</t>
  </si>
  <si>
    <t>紡織纖維集團股-立益紡織概念股-越南設廠、TPP染整代工成品布銷售</t>
  </si>
  <si>
    <t>其他電子業產業股-電器概念股-網通、三網合一、電動車、車用電子相關電腦週邊設備各式小家電</t>
  </si>
  <si>
    <t>電子零組件業產業股-印刷電路板集團股-華新電子零組件製造業電子材料批發業電子材料零售業</t>
  </si>
  <si>
    <t>貿易百貨概念股-KY股票、回台掛牌自有品牌休閒鞋、休閒服飾(牛仔服飾)及配件之設計、生產及銷售</t>
  </si>
  <si>
    <t>電子零組件業概念股-USB3.0電線、電纜、電腦用多蕊線、彈簧曲線等之特殊電線製造</t>
  </si>
  <si>
    <t>資訊服務業概念股-雲端、第三方支付、網通、NFC近場通訊、電子商務及延伸電子資料交換服務專案承包設備設施管理</t>
  </si>
  <si>
    <t xml:space="preserve">季下月下週中 </t>
  </si>
  <si>
    <t>電子零組件業概念股-再生循環(有鉛、無鉛)銲錫條、錫絲、(有鉛、無鉛)錫珠、錫膏、全(半)球有(無)鉛助焊劑等相關產品</t>
  </si>
  <si>
    <t>半導體業產業股-儲存設備集團股-威剛電子零組件製造業電子材料批發業電腦及其週邊設備製造業</t>
  </si>
  <si>
    <t>化學工業集團股-台苯軟蠟、硬蠟、凡士林原料之製造配方蠟及製蠟特用化學品之開發、製造</t>
  </si>
  <si>
    <t>電子零組件業(1).一般進出口業務(2).電子零件之買買(3).代理國內外廠商有關產品之經銷報價及投標業務</t>
  </si>
  <si>
    <t>光電業背光模組及其零組件製造買賣馬達變壓器製造買賣及保護玻璃</t>
  </si>
  <si>
    <t>建材營建興建商業大樓、國民住宅及廠辦之出租及出售.電話自動總機、電話總機、電話交換機之製造加工裝配買賣維護.生物科技產品之研發及買賣.</t>
  </si>
  <si>
    <t>通信網路業概念股-4GLTE、網通、數位電視、三網合一有線通信機械器材製造業無線通信機械器材製造業電信管制射頻器材製造業及輸入業</t>
  </si>
  <si>
    <t>其他概念股-高爾夫球高爾夫球桿頭</t>
  </si>
  <si>
    <t>電腦及週邊設備業產業股-掃瞄器及數位相機數位辦公設備</t>
  </si>
  <si>
    <t>半導體業產業股-IC製造集團股-華新概念股-iPhone8、APPLE概念、車用電子相關、車聯網1積體電路2半導體記憶零組件及其系統產品3電腦系統用、數位通訊用、及週邊設備用之半導體零組件及其系統產品4其他半導體零組件5電腦軟體程式設計及資料處理6兼營與業務相關之進出口貿易業務</t>
  </si>
  <si>
    <t>電子零組件業產業股-被動元件二集團股-立隆生產及銷售化成鋁箔生產及銷售高純度導針化成鋁箔加工</t>
  </si>
  <si>
    <t>建材營造產業股-電子周邊產品委託營造廠商興建商業大樓及國民住宅出租、出售都市更新重建不動產買賣及租賃</t>
  </si>
  <si>
    <t>其他電子業產業股-平面顯示器集團股-鴻海概念股-富櫃50、宅經濟、手機、iPhone6、雲端、中國、遊戲機、Intel、鎂合金機殼、S&amp;P台商收成指數、中概外銷收成股、任天堂3DS、Android、小米手機、WiiU、iPadmini、PS4、iPad5、蘋果供應商電腦終端機顯示器及有關零組件之加工製造銷售業務前項產品之進出口貿易(限工廠產品)代理國內外廠商產品之經銷報價及投標業務</t>
  </si>
  <si>
    <t>光電業概念股-APPLE概念、iTV偏光板其他無</t>
  </si>
  <si>
    <t>半導體業概念股-APPLE概念、iPhone8資訊軟體服務業資料處理服務業電子資訊供應服務業</t>
  </si>
  <si>
    <t>電腦及週邊設備業多功能視訊卡視訊會議產品</t>
  </si>
  <si>
    <t>光電業產業股-投影機及光電周邊概念股-富櫃50、手機、諾基亞、宏達電、Kinect、TheNewiPad、iPhone6、遊戲機、網通、iPod、SmartTV、Android、小米手機、iPadmini、iTV、iPad5、穿戴裝置、無人機各式光學鏡頭模組觀景器模組與光電零組件以上產品之研發設計生產銷售與技術服務等</t>
  </si>
  <si>
    <t>光電業產業股-LCD面板集團股-永豐餘概念股-雲端、Android、穿戴裝置電子紙顯示器</t>
  </si>
  <si>
    <t>03昨低多勝便宜</t>
  </si>
  <si>
    <t>通信網路業產業股-無線網路概念股-智慧電網、4GLTE、雲端、網通、新兆元通信、三網合一、SmartTV、光纖設備、物聯網無線區域網路產品類</t>
  </si>
  <si>
    <t>其他運動器材射出零組件之設計製造工程塑膠複合材料之開發其他</t>
  </si>
  <si>
    <t>紡織纖維集團股-裕隆概念股-中國、中概通路、精品、TPP男女成衣</t>
  </si>
  <si>
    <t>生技醫療業產業股-生化製藥單株抗體、多株抗體、蛋白質、檢驗試劑、循環稀有細胞富集檢測系統之研發、生產、銷售</t>
  </si>
  <si>
    <t>電子零組件業表面黏著元件&amp;SMD捲裝材料錫膏測厚儀、自動光學檢查系統、迴銲爐雷射修整機、陶瓷基板雷射切割機、劃線、鑽孔</t>
  </si>
  <si>
    <t>電機機械概念股-3D列印、智慧型機器人、工業4.0機械設備製造業。其他機械製造業(許可及限制業務除外)。發電、輸電、配電機械製造業。</t>
  </si>
  <si>
    <t>其他概念股-中國汽車、機車、機械、交通器材用油封之加工製造及進出口業務模具製造業、機械設備製造業、製造輸出業工業用橡膠製品製造業、國際貿易業</t>
  </si>
  <si>
    <t>橡膠工業集團股-台南幫概念股-防疫環保乳膠製造買賣橡膠製造買賣、熱可塑性橡膠製造買賣鞋中底製造買賣</t>
  </si>
  <si>
    <t>光電業集團股-圓剛簡報、監控及視訊會議產品等系列設計、製造、加工及買賣</t>
  </si>
  <si>
    <t>紡織纖維聚酯加工絲</t>
  </si>
  <si>
    <t>航運輸產業股-運輸代理船舶、艦艇之設計、製造、安裝、修理、銷售及代理業務船用機械、運搬機械之設計、製造、安裝、修理及銷售業務廢棄物處理設備及空污防治設備之設計與製造</t>
  </si>
  <si>
    <t>半導體業產業股-IC製造概念股-宅經濟、遊戲機、APPLE概念、任天堂3DS、蘋果供應商、WiiU、車用電子相關積體電路、各種半導體零組件，及其系統應用產品之研究發展、設計、製造、測試、銷售及顧問諮詢</t>
  </si>
  <si>
    <t>半導體業記憶體模組快閃記憶體其他</t>
  </si>
  <si>
    <t>電子通路業產業股-資訊通路集團股-威盛電腦及事務性機器設備批發資訊軟體批發電腦設備安裝</t>
  </si>
  <si>
    <t>半導體業集團股-英業達概念股-4GLTE、網通、APPLE概念、iPhone8、蘋果供應商電子零組件製造業電子材料批發業除許可業務外、得經營法令非禁止或限制之業務</t>
  </si>
  <si>
    <t>紡織纖維概念股-越南設廠、TPP紡紗業織布業成衣業</t>
  </si>
  <si>
    <t>航運輸集團股-東元電機概念股-宅經濟、電子商務及延伸汽車貨運及宅配倉儲物流理貨包裝</t>
  </si>
  <si>
    <t>通信網路業概念股-雲端有線通信機械器材製造業、電子零組件製造業、國際貿易業研發、設計、生產及銷售下列產品:1.雷射磊晶片 2.檢光器磊晶片 3.兼營前述產品相關之國際貿易業</t>
  </si>
  <si>
    <t>半導體業IC設計</t>
  </si>
  <si>
    <t>電腦及週邊設備業產業股-NB系統概念股-無人機各式電腦軟硬體之研究設計規劃製作銷售(特許業務除外)各式電腦零組件之研究銷售電腦主機及週邊設備零組件之製造加工及買賣業務</t>
  </si>
  <si>
    <t>電子零組件業連接器及散熱器之製造、代理銷售及買賣電子電腦之零組件之加工製造裝配買賣業務電線電纜之加工組裝製造之買賣</t>
  </si>
  <si>
    <t>電子零組件業概念股-富櫃50、手機、三星、iTV各種電子零件(連接器、電子線)等製造加工及買賣業務一般進出口貿易業務(許可業務除外)代理國內外廠商有關商品投標報價業務</t>
  </si>
  <si>
    <t>生技醫療業產業股-生化製藥集團股-東洋西藥製造業西藥批發業西藥零售業</t>
  </si>
  <si>
    <t>電腦及週邊設備業產業股-電子周邊產品概念股-雲端、網通、三網合一、中國3C電子產品</t>
  </si>
  <si>
    <t>建材營造產業股-建築業建築業其他營業收入</t>
  </si>
  <si>
    <t>電機機械客、貨、病床用電梯，電扶梯及維修保養。發電機、停車設備。</t>
  </si>
  <si>
    <t>其他電子業概念股-中國、電動車、車用電子相關、ADAS供應鏈汽車電子零配件之製造買賣。</t>
  </si>
  <si>
    <t>貿易百貨產業股-貿易業集團股-潤泰概念股-中國、S&amp;P台商收成指數、香港掛牌、內需中國收成股、中概通路、零售消費、桃園航空城天然棉．纖維．紡織品之製造加工染整印花營銷及進出口貿易業務農畜水產品．雜貨．衣著．建材．家具及裝飾品之批發及零售業務委託營造商興建國民住宅．商業大樓出租．出售業務</t>
  </si>
  <si>
    <t>化學工業概念股-資產、高雄經貿園區、農金、水力資源肥料產品化工產品電子級化學品</t>
  </si>
  <si>
    <t>生技醫療業產業股-生化製藥集團股-東洋CMC技術及cGMP生產技術平台提供業界新藥開發及GMP製造的服務</t>
  </si>
  <si>
    <t>半導體業產業股-IC製造記憶體模組 積體電路 快閃記憶體 代工</t>
  </si>
  <si>
    <t>中華電信電子地圖 、導航服務及車載、系統整合服務、存取網路服務</t>
  </si>
  <si>
    <t>電子通路業產業股-零組件代理概念股-鋰電池、手機、OPPO電子零組件經銷業務</t>
  </si>
  <si>
    <t>紡織纖維概念股-TPP各類魚網各類線索各類繩索</t>
  </si>
  <si>
    <t>電子零組件業概念股-USB3.0、Android電子、電腦、通信設備及零組件、各式連接器之加工製造沖壓、塑膠射出成型模具之開發、設計、製造前各項有關產品之進出口貿易業務</t>
  </si>
  <si>
    <t>電子零組件業產業股-銅箔基板集團股-美磊多層印刷電路基材及銅箔基板及半成品及成品之製造、加工及買賣電子零組件製造業電子材料批發業</t>
  </si>
  <si>
    <t>電子零組件業網版製造網印耗材買賣</t>
  </si>
  <si>
    <t>化學工業集團股-中纖概念股-太陽能非離子界面活性劑</t>
  </si>
  <si>
    <t>建材營建產業股-建築業委託營造廠商興建國民住宅及商業大樓出租出售業務有關建築材料買賣(期貨除外)有關室內裝潢之設計及施工業務</t>
  </si>
  <si>
    <t>電子零組件業集團股-亞光影像感測器之買賣</t>
  </si>
  <si>
    <t>光電業產業股-掃瞄器及數位相機集團股-和碩概念股-香港掛牌、3D技術數位電子照相機、光學產品</t>
  </si>
  <si>
    <t>生技醫療業產業股-製藥周邊集團股-佳醫概念股-防疫環保、中國血液透析相關醫療耗材外科設備及耗材、 血袋、 造口健康家電及保養品系列產品</t>
  </si>
  <si>
    <t>其他電子業產業股-電子設備儀器集團股-致茂概念股-電動車、智慧型機器人、電動車Tesla、無人機、工業4.0、APPLE概念、蘋果供應商精密電子量測儀器自動化量測系統</t>
  </si>
  <si>
    <t>鋼鐵工業概念股-中國盤元、不鏽鋼盤元、黑鐵絲、五金線材、螺絲、螺帽線材、不鏽鋼線材、鍍鋅鋼線、鐵釘、鐵板、不鏽鋼板之製造、加工及買賣業務、機械設備製造及製造輸出業、國際貿易業。</t>
  </si>
  <si>
    <t>電器電纜產業股-電纜業漆包線、鍍錫銅線、電子線、偏向軛、馳返變壓器、消磁線圈、線圈一般進出口貿易業務(許可業務除外)代理國內外有關產品之經銷、投標及報價業務</t>
  </si>
  <si>
    <t>汽車工業產業股-汽車業集團股-裕隆概念股-中國、內需中國收成股汽車及相關零組件等之製造、銷售</t>
  </si>
  <si>
    <t>紡織纖維各種人造纖維及其製品之假撚製造加工買賣各種合成纖維伸縮尼龍絲特多龍絲之製造加工及內外銷。委託營造廠商興建國民住宅商業大樓之出租出售等。</t>
  </si>
  <si>
    <t>電腦及週邊設備業集團股-鴻海概念股-讀取辨識、網通、NFC近場通訊、物聯網、車聯網、智慧型機器人、工業4.0、中國十三五、3D感測、AI人工智慧電腦及其週邊設備製造業資訊軟體服務業除許可業務外，得經營法令非禁止或限制之業務</t>
  </si>
  <si>
    <t>電腦及週邊設備業產業股-掃瞄器及數位相機智慧型影像掃瞄器</t>
  </si>
  <si>
    <t>水泥工業集團股-遠東概念股-中國、S&amp;P台商收成指數、英國GDR、香港掛牌、內需中國收成股、基礎建設、桃園機場捷運水泥、水泥之半成品、水泥製品、預拌混凝土及其添加劑之生產運銷水泥原料、水泥製品原料及砂石開採及爐石粉、石灰石粉之製造運銷其他未述及之項目請參照本公司營業執照之所營事業</t>
  </si>
  <si>
    <t>生技醫療業產業股-生化製藥集團股-生達概念股-生技、防疫環保人用藥品健康食品</t>
  </si>
  <si>
    <t>電腦及週邊設備業集團股-圓剛數位視訊產品系列之設計、製造、加工及買賣。</t>
  </si>
  <si>
    <t>電子零組件業概念股-電動車精密電子產品及其零件、電器類機器之製造、加工暨銅之原、廢料買賣內外銷、電鍍加工及前述有關產品進出口貿易業務</t>
  </si>
  <si>
    <t>半導體業產業股-IC設計集團股-聯發科概念股-山寨機、手機、4GLTE、中國、網通、APPLE概念、新兆元通信、內需中國收成股、3D技術、小米手機、iTV、NFC近場通訊、無線充電、無人機、VR/虛擬實境、電子商務及延伸、iPhone8、蘋果供應商、3D感測、AI人工智慧、OPPO多媒體IC 、電腦週邊IC、高階消費性IC、其他特殊應用IC</t>
  </si>
  <si>
    <t>電子零組件業產業股-被動元件一厚膜晶片電阻、電阻網路、積體電路等零阻件製造加工、買賣業務。有關前產品及原料之進出口貿易業務。代理國內外有關廠商產品之報價投標及經銷買賣等業務。</t>
  </si>
  <si>
    <t>半導體業產業股-IC封裝測試概念股-4GLTE、網通積體電路、IC 及其測試機組之研發及測試資訊軟體服務業電子零組件製造業</t>
  </si>
  <si>
    <t>其他集團股-潤泰概念股-中國、S&amp;P台商收成指數、內需中國收成股、中概通路、零售消費委託營造廠興建國民住宅．商業大樓出租出售業務辦理國內外工業區及區內之社區廠房及大樓之開發規劃及租售從事商品之處理．包裝．分類．倉儲及前各項產品之加工批發業務</t>
  </si>
  <si>
    <t>電腦及週邊設備業集團股-友達概念股-印度設廠、Android資訊產品商業暨工業用產品行動產品</t>
  </si>
  <si>
    <t>半導體業產業股-IC設計集團股-威盛概念股-Intel、4GLTE、網通、3D列印設計、製造、測試、銷售積體電路、半導體記憶零件組等電腦軟體程式設計、銷售、測試及電腦資料處理前各項產品之代理及進出口貿易業務</t>
  </si>
  <si>
    <t>電腦及週邊設備業一般進出口貿易業務電子、電腦零件製造加工之買賣業務代理各項有關國內外廠商產品之經銷及投標業務</t>
  </si>
  <si>
    <t>光電業概念股-數位電視、3D技術偏光板</t>
  </si>
  <si>
    <t>電子零組件業產業股-零組件代理集團股-台林電子零組件進出口代理及買賣業務印刷電路板設備及相關化學品之代理、買賣業務系統整合業務及相關產品維護業務</t>
  </si>
  <si>
    <t>其他電子業集團股-凌陽概念股-防疫環保紅外線溫度量測儀耳溫槍、額溫槍等體溫量測產品其他</t>
  </si>
  <si>
    <t>周月死亡交叉</t>
  </si>
  <si>
    <t>電子通路業產業股-零組件代理概念股-網通、NFC近場通訊電腦及電腦週邊設備之製造及進出口電子零件、組件之製造及進出口電視機、錄影機、收錄音機等電器用品及其零組件之進出口</t>
  </si>
  <si>
    <t>光電業產業股-零組件代理集團股-鴻海概念股-富櫃50、觸控面板、網通、Dell、手機、越南設廠、3D技術、SmartTV、Android、蘋果供應商、iTV、4K2KTV、電動車Tesla電子零組件製造業國際貿易業</t>
  </si>
  <si>
    <t>文創業概念股-F-股票、回台掛牌電視廣告、電影、動漫等多媒體創意、後製及特效等相關服務。</t>
  </si>
  <si>
    <t>紡織纖維集團股-利華毛條(包括炭化羊毛)之製造及銷售業務其他羊毛之防縮、染整加工業務前列各款所列有關業務之進出口業務</t>
  </si>
  <si>
    <t>光電業產業股-LCD面板集團股-友達概念股-APPLE概念、觸控面板、網通、Dell、美國ADR、數位電視、3D技術、SmartTV、赴美掛牌、蘋果供應商、iPadmini、4K2KTV液晶顯示器有機發光顯示器</t>
  </si>
  <si>
    <t>光電業產業股-LCD面板集團股-華新平面顯示器製造及買賣監視器製造及買賣零組件製造及買賣</t>
  </si>
  <si>
    <t>電腦及週邊設備業博奕機台.博奕主機.博奕板卡零組件買賣</t>
  </si>
  <si>
    <t>電子零組件業集團股-志超概念股-手機、三星電子零組件製造業電子材料零售業製造輸出業</t>
  </si>
  <si>
    <t>生技醫療業集團股-永豐餘概念股-F-股票、回台掛牌新藥研發</t>
  </si>
  <si>
    <t>其他電子業產業股-電子設備儀器概念股-網通、手機、三星、NFC近場通訊、無線充電、APPLE概念、電子商務及延伸無線網通及行動通訊產品之射頻、天線性能及符合性標準測試及認證電磁相容(EMC)及產品安全規範(SAFETY)之測試及認證電子零組件之買賣</t>
  </si>
  <si>
    <t>電腦及週邊設備業產業股-電子周邊產品集團股-宏碁概念股-Kinect、遊戲機熱源處理及冷卻風扇</t>
  </si>
  <si>
    <t>電機機械產業股-資訊家電類概念股-越南設廠家用/工業用縫紉機及相關半成品、零件吸塵器及相關半成品、零件</t>
  </si>
  <si>
    <t>半導體業射頻積體(RF IC)電路之設計、製造與銷售</t>
  </si>
  <si>
    <t>其他概念股-越南設廠、TPP成衣羽絨寢具</t>
  </si>
  <si>
    <t>生技醫療業產業股-生化製藥集團股-三商行原料藥、原料藥中間體、特殊及精密化學品之加工、製造及銷售</t>
  </si>
  <si>
    <t>塑膠工業概念股-防疫環保各類不織布之產銷</t>
  </si>
  <si>
    <t>季下月下週上 月最低</t>
  </si>
  <si>
    <t>鴻海積體電路設計業</t>
  </si>
  <si>
    <t>電子零組件業產業股-被動元件一集團股-國巨概念股-中國、APPLE概念、手機、三星、S&amp;P台商收成指數、中概外銷收成股、Android、蘋果供應商、車用電子相關被動元件、電阻原料半成品天線、主動元件機器設備、零件製造及銷售。</t>
  </si>
  <si>
    <t>生技醫療業產業股-製藥周邊概念股-生技電子血壓計藥物微霧化器</t>
  </si>
  <si>
    <t>觀光事業概念股-F-股票、回台掛牌一站式婚宴會所婚紗攝影</t>
  </si>
  <si>
    <t>半導體業產業股-IC製造概念股-觸控面板、手機、三星、3D技術研究、開發、設計、製造及銷售手持式行動裝置應用晶片</t>
  </si>
  <si>
    <t>建材營造產業股-建築業委託營造廠商興建國民住宅商業大樓出租出售業務</t>
  </si>
  <si>
    <t>鋼鐵工業概念股-基礎建設、再生循環製鋼及軋鋼製造修理並加工買賣各種角鋼扁鋼槽鋼鋼板工字鋼等製造及加工買賣各種鋼筋圓鋼等特殊鋼製造及加工買賣</t>
  </si>
  <si>
    <t>電子零組件業產業股-被動元件一集團股-國巨概念股-網通、無線充電電氣器材之製造金屬粉末加工及製造電氣器材生產設備之製造及組裝</t>
  </si>
  <si>
    <t>光電業集團股-華新概念股-觸控面板、手機、三星觸控式液晶顯示器之研究、開發、生產、製造及銷售業務。</t>
  </si>
  <si>
    <t>紡織纖維集團股-聯發各種棉麻毛及合成纖維、化學纖維織品之針織加工製造買賣業務。各種針織布、梭織布、染整、染紗、紡紗及紗之買賣。各種合成纖維及其原料及其加工品及化學纖維紗之製造加工及買賣。</t>
  </si>
  <si>
    <t>電腦及週邊設備業印刷業製版業電腦及其週邊設備製造業</t>
  </si>
  <si>
    <t>電子零組件業集團股-光寶概念股-鋰電池電子零組件製造業金屬表面處理業鍊銅業</t>
  </si>
  <si>
    <t>通信網路業概念股-手機、宏達電、網通、Android、APPLE概念、iPhone8、無線充電、穿戴裝置、中國、S&amp;P台商收成指數娛樂性產品、揚聲器、電池產品、免持聽筒、及其他電子零件</t>
  </si>
  <si>
    <t>其他集團股-明安概念股-高爾夫球、越南設廠碳纖維預浸材料、碳維維製品(球桿、球頭..)製造加工及買賣業務。航太工業所需「碳纖維布」之製造加工及買賣業務。前項有關產品之進出口貿易業務。</t>
  </si>
  <si>
    <t>資訊服務業產業股-軟體--系統整合電腦軟體之設計維護及買賣業務。電腦及其週邊設備之設計、製造、修理及買賣業務。一般進出口貿易業務。</t>
  </si>
  <si>
    <t>鋼鐵工業概念股-越南設廠鋼纜之生產銷售鋼線之生產銷售棒鋼之生產銷售</t>
  </si>
  <si>
    <t>電子零組件業3C產品用線3C連接組裝產品銅</t>
  </si>
  <si>
    <t>電子零組件業產業股-印刷電路板多層印刷電路板之製造、加工及買賣業務。軟式印刷電路板之製造、加工及買賣業務。雙面印刷電路板之製造、加工及買賣業務。</t>
  </si>
  <si>
    <t>其他概念股-再生循環、越南設廠鉛錠、鉛合金錠、紅丹粉、黃丹粉、氧化鉛等製造加工買賣前各項有關國內外產品代理經銷報價、投標業務及進出口貿易業務一般及事業廢棄物清除、回收處理業務</t>
  </si>
  <si>
    <t>光電業概念股-富櫃50、iTV光電資訊電子零組件模具及精密儀器等製造加工買賣業務及相關產品之進出口業務</t>
  </si>
  <si>
    <t>半導體業產業股-IC設計集團股-聯電概念股-網通、富櫃50、手機、三星、數位電視、3D技術、SmartTV、Android、小米手機、iPadmini、iTV、4K2KTV、無人機研究、開發、製造、銷售下列產品:A.通訊積體電路B.內嵌式微控制器C.數位訊號處理器D.電腦週邊控制積體電路E.液晶顯示器驅動積體電路及系統</t>
  </si>
  <si>
    <t>文創業產業股-資訊及遊戲軟體概念股-宅經濟、博奕、博奕觀光玩具娛樂用品批發零售業、電子材料零組件製造批發零售業資訊軟體服務批發零售業、事務機器設備製造批發零售業、國際貿易電子資訊供應服務業、玩具製造業、資料儲存及處理設備製造業</t>
  </si>
  <si>
    <t>其他產業股-休閒及自行車類概念股-中國、自行車相關、S&amp;P台商收成指數、新兆元能源、中概外銷收成股自行車及零配件製造、加工與銷售。</t>
  </si>
  <si>
    <t>其他集團股-裕隆概念股-中國、內需中國收成股汽車分期付款買賣業務展示車業務</t>
  </si>
  <si>
    <t>其他電子業產業股-電子設備儀器NB、手機及其他電子產品之防電磁波干擾及外觀膜處理真空濺鍍機設備</t>
  </si>
  <si>
    <t>電子通路業產業股-零組件代理電子零組件之代理經銷及面板模組之研發及銷售</t>
  </si>
  <si>
    <t>光電業產業股-資訊家電類概念股-安控器材與保全安全監控用攝影機、數位影像錄放影機、相關附屬設備之設計、生產及買賣業務</t>
  </si>
  <si>
    <t>其他環境保護工程營造業廢(污)水處理業</t>
  </si>
  <si>
    <t>光電業集團股-華立概念股-數位電視、4K2KTVLCD膜片材料製造與銷售BMC材料及成型品(汽車前車燈反射鏡、高鐵軌道預埋栓)高機能工程塑膠材料及成型品</t>
  </si>
  <si>
    <t>紡織纖維棉紗，混紡紗，化纖紗布營建</t>
  </si>
  <si>
    <t>鋼鐵工業快削鋼、磨光鋼、棒鋼、中碳鋼、鋼線、鐵線、不鏽鋼材等買賣鐵絲、鐵釘製品之製造加工各項有關產品之買賣進出口貿易</t>
  </si>
  <si>
    <t>文創業產業股-資訊及遊戲軟體概念股-宅經濟線上遊戲軟體研發及銷售</t>
  </si>
  <si>
    <t>紡織纖維概念股-越南設廠、TPP各種人造纖維縫線及織造用紗之製造、銷售與批發業務。各種棉、毛、麻絲、人造絲等混合線之製造與經銷。有關線類紡織品之製造經銷。</t>
  </si>
  <si>
    <t>其他概念股-中國水龍頭、衛浴設備及其零件、機械零件製造加工及買賣與經銷業務。代理國內外廠商有關產品投標報價、業務。一般進出口貿易業務。其他非鐵金屬基本工業：錠、塊、條等製造、鍛造、擠型、軋壓等</t>
  </si>
  <si>
    <t>電子零組件業加工絲電子交織布</t>
  </si>
  <si>
    <t>其他不銹鋼製品之加工與銷售</t>
  </si>
  <si>
    <t>電子零組件業鋁捲繞固態電容之研究、開發、製造及銷售。貼片式鋁捲繞固態電容之研究、開發、製造及銷售。堆疊型鋁晶片固態電容之研究、開發、製造及銷售。</t>
  </si>
  <si>
    <t>電機機械各種鋼模設計製造加工修理買賣業務電子零組件製造各種塑膠射出成型製品等之製造加工買賣</t>
  </si>
  <si>
    <t>建材營造產業股-建築業營建</t>
  </si>
  <si>
    <t>觀光事業旅行業</t>
  </si>
  <si>
    <t>電機機械集團股-大億概念股-中國汽車燈機車燈汽車百貨及零件</t>
  </si>
  <si>
    <t xml:space="preserve">季上月下週中 </t>
  </si>
  <si>
    <t>其他電子業產業股-電子設備儀器電腦割字機雷射雕刻機</t>
  </si>
  <si>
    <t>食品工業碳酸飲料、酒類、果蔬汁、咖啡飲料、運動飲料等.</t>
  </si>
  <si>
    <t>金融保險產業股-保險業集團股-旺旺火險、水險、汽車險、承保其他損失責任及再保險、代理其他公司委託之保險業務、各種生產事業投資、依法辦理之事項</t>
  </si>
  <si>
    <t>電子零組件業產業股-被動元件二各種電子零組件及原料之製造、加工、裝配、進出口及買賣業務電子材料、塑膠(電子裝配用之塑膠另件)、橡膠(電子裝配用之橡膠另件)、機械之進出口及買賣業務、倉儲業</t>
  </si>
  <si>
    <t>電機機械汽車車燈汽車百貨零件</t>
  </si>
  <si>
    <t>生技醫療業產業股-生化製藥西藥製造、零售</t>
  </si>
  <si>
    <t>電子零組件業產業股-印刷電路板軟性銅箔基板保護膠片其他</t>
  </si>
  <si>
    <t>電子零組件業產業股-光碟片集團股-能率事務機零組件、內外銷業務電子零組件、內外銷業務。光電產品、內外銷業務。</t>
  </si>
  <si>
    <t>其他電子業產業股-電子周邊產品概念股-安控器材與保全智慧型居家安控系統產品智能照明燈具產品智能感應器.警報器產品</t>
  </si>
  <si>
    <t>生技醫療業產業股-生化製藥概念股-中國生物製藥研發業務中 、西藥之批發、零售業醫療器材、動物用藥之批發、零售業及國際貿易業</t>
  </si>
  <si>
    <t>紡織纖維針織布</t>
  </si>
  <si>
    <t>電腦及週邊設備業產業股-平面顯示器集團股-中航偉聯液晶顯示器及其零組件之研發與銷售不動產出租業務</t>
  </si>
  <si>
    <t>半導體業產業股-IC製造集團股-台塑概念股-網通、SmartTV電子零組件製造業國際貿易業其他顧問服務業</t>
  </si>
  <si>
    <t>生技醫療業原料藥-紫外線吸收劑原料藥-醫療用</t>
  </si>
  <si>
    <t>生技醫療業產業股-製藥周邊隱形眼鏡(軟片硬片)光學鏡片及其附屬用品之加工製造買賣。電腦軟硬體系統工程、週邊器材零組件買賣暨軟硬體裝備器材之買賣有關前各項之進出口貿易業務。</t>
  </si>
  <si>
    <t>化學工業概念股-F-股票、回台掛牌二醋酸纖維絲束研發、製造與銷售</t>
  </si>
  <si>
    <t>生技醫療業集團股-東洋新藥開發</t>
  </si>
  <si>
    <t>文創業數位學習內容產品品牌授權及其他</t>
  </si>
  <si>
    <t>通信網路業集團股-南訊概念股-光纖設備有線通信機械器材製造業無線通信機械器材製造業通信工程業</t>
  </si>
  <si>
    <t>光電業概念股-觸控面板光學膜片設計製造</t>
  </si>
  <si>
    <t>油氣燃氣業非屬公用之發電業務汽電廠運維及經營(汽電廠主要產出為電力、蒸汽)研究諮詢及技術服務</t>
  </si>
  <si>
    <t>通信網路業集團股-友訊概念股-網通、新兆元通信、802.11n、三網合一、SmartTV、光纖設備、物聯網1.研發、生產、製造、加工等及銷售電腦網路系統設備及其零組件2.前項產品之進出口貿易業務3.電信管制設頻器材製造業及輸入業</t>
  </si>
  <si>
    <t>噴發主連</t>
  </si>
  <si>
    <t>電子零組件業集團股-光寶概念股-網通、無線充電電子零組件消費性電子產品</t>
  </si>
  <si>
    <t>電機機械概念股-KY股票、回台掛牌、智慧型機器人、工業4.0、中國十三五、中國、S&amp;P台商收成指數氣動控制元件、氣動執行元件、氣源處理元件及氣動輔助元件之研發、生產及銷售</t>
  </si>
  <si>
    <t>電子通路業產業股-半導體代理資訊、電子、電信、電腦零組件產品之代理銷售</t>
  </si>
  <si>
    <t>電腦及週邊設備業產業股-工業電腦概念股-博奕、中國、3D列印、宅經濟、物聯網、工業4.0本公司為全球工業電腦之供應廠商，專門設計、生產、及銷售各種網路通訊與自動化設備產品。主要產品類有單板/嵌入型/液晶顯示電腦、伺服器、網路儲存設備、工業機箱、介面卡、工作站、電源供</t>
  </si>
  <si>
    <t>電腦及週邊設備業產業股-儲存設備概念股-雲端、宅經濟、工業4.0研究開發生產製造銷售電腦儲存設備高效能控制卡及系統、電腦高效能網路及圖型系統、多媒體軟硬體套件及系統、電腦電話整合技術相關產品、暨前項產品之管理顧問諮詢技術移轉等業務、及相關之貿易</t>
  </si>
  <si>
    <t>電子零組件業產業股-被動元件二集團股-禾伸堂概念股-車用電子相關被動元件系統模組主動元件</t>
  </si>
  <si>
    <t>生技醫療業概念股-防疫環保醫療器材設備製造</t>
  </si>
  <si>
    <t>其他集團股-統一概念股-防疫環保、水力資源、空汙防治、嬰幼兒各類紙製品及棉料化學纖維加工製品之製造買賣業務紙尿褲、衛生棉、濕紙巾及化妝棉等生產銷售及代理經銷業務各種不織布製品之生產銷售及代理經銷業務</t>
  </si>
  <si>
    <t>電機機械各種氣動工具、手動工具、電動工具、機械等製造加工買賣。各種雜貨買賣。有關前二項業務之進出口貿易。</t>
  </si>
  <si>
    <t>資訊服務業產業股-軟體--系統整合概念股-雲端系統整合、軟體服務、電腦諮詢顧問影像處理、知識管理服務、數位學習系統建置諮詢服務及教材製作電腦週邊及耗材銷售、維護支援</t>
  </si>
  <si>
    <t>生技醫療業概念股-KY股票、回台掛牌、中國隱形眼鏡護理液</t>
  </si>
  <si>
    <t>電機機械產業股-PCB設備各種機器之設計製造加工及買賣各種模具之設計製造加工及買賣上項有關業務之進出口貿易業務</t>
  </si>
  <si>
    <t>生技醫療業動物用藥製造業、生物技術服務業醫療器材製造業、一般儀器製造業</t>
  </si>
  <si>
    <t>電子零組件業概念股-遊戲機、觸控面板、任天堂3DS、WiiU各種模具、金屬零件之製造加工及買賣各種塑膠成型製品及其零件之製造加工及買賣各種電子、電機及其零件之開發製造加工及買賣</t>
  </si>
  <si>
    <t>光電業集團股-國碩概念股-太陽能、空汙防治、中國、中國十三五太陽能導電漿</t>
  </si>
  <si>
    <t>電機機械概念股-中國十三五精密金屬零件之機械加工、製造及買賣</t>
  </si>
  <si>
    <t>食品工業概念股-桃園機場捷運食品</t>
  </si>
  <si>
    <t>貿易百貨概念股-電子商務及延伸一般商品批發零售業</t>
  </si>
  <si>
    <t>生技醫療業保健食品及保養品之研發、製造及銷售</t>
  </si>
  <si>
    <t>電機機械概念股-中國汽窗窗簾割草機</t>
  </si>
  <si>
    <t>汽車工業概念股-F-股票、回台掛牌、中國汽車內飾件之曲面印刷、表面塗裝及射出成型等製造及銷售汽車內飾件之模具製造及銷售其他</t>
  </si>
  <si>
    <t>電腦及週邊設備業集團股-友達概念股-富櫃50、蘋果供應商電子零組件電腦週邊產品</t>
  </si>
  <si>
    <t>其他各式窗簾、窗簾零件生產及銷售</t>
  </si>
  <si>
    <t>生技醫療業一、甲魚粉、甲魚蛋、甲魚油等甲魚食品加工製造銷售買賣業務。二、甲魚加工買賣業務。</t>
  </si>
  <si>
    <t>生技醫療業產業股-製藥周邊概念股-生技數位式血壓計呼吸治療系列產品溫度系列產品</t>
  </si>
  <si>
    <t>電子零組件業產業股-被動元件二集團股-華新電子零組件製造業積層陶瓷及圓板電容、晶片電阻及保險絲、電感、射頻元件製造銷售高壓、高頻與精密電容，車用與工業用特殊電阻及陶瓷粉末製造加工</t>
  </si>
  <si>
    <t>貿易百貨產業股-百貨業概念股-中國、電信.零售通路、中概通路、嬰幼兒成衣服飾製造及買賣業務各種家具、鞋襪、飾品等百貨之製造及買賣業務各種玩具之製造及買賣</t>
  </si>
  <si>
    <t>電機機械氣動打釘機及各種氣動機械等之製造加工、裝配買賣.建材加工、裝配買賣業務.前各項有關產品零組件及五金零件之進出口貿易業務.</t>
  </si>
  <si>
    <t>電子零組件業電腦系統及電器類電源傳輸線組.資訊週邊產品訊號聯結線通訊系統高效連接線組.環保節能電子安定器.電子式電源開關光纖被動元件</t>
  </si>
  <si>
    <t>生技醫療業集團股-佳醫處方用藥、指示用藥、健康消費品、美容保養品之銷售處方用藥及指示用藥之經銷物流服務</t>
  </si>
  <si>
    <t>光電業產業股-平面顯示器概念股-網通、數位電視、3D技術、SmartTVTFT-LCD液晶顯示器之設計、製造與銷售LCD TV之設計、製造與銷售</t>
  </si>
  <si>
    <t>電機機械概念股-KY股票、回台掛牌汽機車零組件之製造、加工、買賣、五金零組件、機械零組件及裝配醫療器材之製造、加工、買賣、五金零組件、機械零組件及裝配休閒車輛零組件之製造、加工、買賣</t>
  </si>
  <si>
    <t>資訊服務業產業股-ERP類集團股-浩鑫概念股-雲端、工業4.0應用套裝軟體之分析.設計.修改.安裝及維護等業務.各型電腦設備.網路設備及其相關軟體之買賣.有關前項之系統整合.網路規劃.資料庫管理及應用軟體設計等.</t>
  </si>
  <si>
    <t>電機機械概念股-中國、香港掛牌、內需中國收成股鑄件業務鋼筋及鋼胚業務</t>
  </si>
  <si>
    <t>其他產業股-掃瞄器及數位相機短期補習班業</t>
  </si>
  <si>
    <t>電子通路業產業股-零組件代理概念股-車用電子相關、車聯網、無人機電子零組件、成品之加工、製造、研究開發、買賣及進出口業務。電話器材及其零組件之製造、代理國內外廠商有關之報價投標業務。資訊軟體服務、零售與批發業、倉儲業、電信器材批發業。</t>
  </si>
  <si>
    <t>汽車工業產業股-汽車業各種車輛、車輛用冷暖氣機及其零件之裝配、買賣、修理、保養進出口業務</t>
  </si>
  <si>
    <t>其他概念股-高爾夫球高爾夫球桿頭及其半成品之製造、委託加工、裝配及銷售藝術鑄品(不銹鋼質及銅質)之製造加工及銷售前述各項有關產品之進出口貿易業務</t>
  </si>
  <si>
    <t>玻璃陶瓷概念股-越南設廠各種衛浴設備、周邊製品之銷售</t>
  </si>
  <si>
    <t>電子零組件業概念股-USB3.0、3D技術線裝類(含連接器)電子產品天線</t>
  </si>
  <si>
    <t>電子零組件業連接器及連接線(組)其他</t>
  </si>
  <si>
    <t>鋼鐵工業概念股-風力發電有關各種鐵骨/不銹鋼桶/建築材料等加工製造買賣及相關業務;按裝工程業務(營造業除外)/大樓鋼結構買賣代理國內外有關廠商產品經銷/報價投標業務</t>
  </si>
  <si>
    <t>電機機械集團股-和大各種工作母機及其零配件及原料之製造加工買賣。塑膠射出成型機等產業機械及其有關零配件及原料前項有關產品進出口貿易與代理買賣業務。</t>
  </si>
  <si>
    <t>電腦及週邊設備業概念股-APPLE概念、手機、三星、蘋果供應商電腦及其附屬設備軟硬體之設計製造加工買賣各項鍵盤塑膠射出字鍵及模具設計製造內外銷系統、應用軟體及電腦通訊控制器之設計開發製造買賣</t>
  </si>
  <si>
    <t>電子通路業產業股-零組件代理電子零組件暨周邊設備之代理銷售</t>
  </si>
  <si>
    <t>電子零組件業產業股-被動元件一概念股-網通、USB3.0、NFC近場通訊、電子商務及延伸、富櫃50磁鐵心、氧化鐵心、偏向軛及偏向軛磁鐵心。排感、收斂線圈、延遲線濾波器、電磁組件。共模抗流線圈、天線棒、積層晶片、電感晶片、磁珠。</t>
  </si>
  <si>
    <t>電腦及週邊設備業LED零組件</t>
  </si>
  <si>
    <t>其他概念股-越南設廠、桃園機場捷運、TPP不織布之製造加工及買賣寢具之製造加工及買賣相關機械之製造加工及買賣</t>
  </si>
  <si>
    <t>其他產業股-休閒及自行車類概念股-中國、自行車相關、S&amp;P台商收成指數、新兆元能源、中概外銷收成股自行車及其零組件製造買賣.</t>
  </si>
  <si>
    <t>光電業產業股-光碟片集團股-錸德概念股-觸控面板、3D技術、穿戴裝置光碟片、影碟片、組裝機器、光電產品</t>
  </si>
  <si>
    <t>光電業產業股-LCD面板集團股-光磊LCM(Liquid Crystal Module )LCD PANEL(Liquid Crystal Display Panel)Others</t>
  </si>
  <si>
    <t>建材營造產業股-建築業概念股-中國、桃園機場捷運土木工程：承辦各種道路.橋樑.隧道.運河等土木工程建築工程：承辦各種辦公大樓.住宅.學校.廠房.醫院.運動館等工程工廠工程：核能電廠及各種工廠之建廠工程</t>
  </si>
  <si>
    <t>電機機械各項工作母機製造加工及內外銷販賣前項有關工具之製造加工內外銷進出口貿易業務電子產品製造及買賣</t>
  </si>
  <si>
    <t>建材營建產業股-建築業委託營造廠商興建國民住宅及商業大樓出租出售業務室內裝璜業務(營造業.建築師業務及建築物室內裝璜業務除外)有關建材之買賣及進出口業務</t>
  </si>
  <si>
    <t>電子零組件業概念股-USB3.0、3D技術、車用電子相關各種電子零件(連接器、電子線)等製造加工買賣業務一般進出口貿易業務(期貨除外)有關前項業務之代理經銷報價及投標業務</t>
  </si>
  <si>
    <t>電機機械概念股-F-股票、風力發電、回台掛牌、空汙防治、中國、中國十三五主要從事球狀石墨鑄鐵/灰口鑄鐵之高級鑄件產品之製造及銷售業務</t>
  </si>
  <si>
    <t>通信網路業概念股-4GLTE、網通、三網合一微波高頻通訊元件-濾波器、雙工器之設計研發與製造。微波高頻通訊元件-天線及其他被動元件之設計研發與製造。</t>
  </si>
  <si>
    <t>通信網路業集團股-和碩概念股-4GLTE、網通無線網路通訊模組產品之研究開發、生產製造及銷售數位影像處理模組產品之研究開發、生產製造及銷售</t>
  </si>
  <si>
    <t>電子零組件業產業股-銅箔基板概念股-太陽能、iPhone8、APPLE概念、手機高分子薄膜銅箔積層板保護膠片太陽能模組用背板</t>
  </si>
  <si>
    <t>水泥工業有關水泥及水泥製品之生產及運銷</t>
  </si>
  <si>
    <t>光電業概念股-安控器材與保全、新兆元通信有線無線通信機械器材製造及銷售電子零組件及電信器材製造及銷售資訊軟體、資料處理及電子資訊服務及銷售</t>
  </si>
  <si>
    <t>建材營建集團股-仰德住宅及大樓開發租售業都市更新重建業不動產買賣租賃業</t>
  </si>
  <si>
    <t>紡織纖維集團股-台南企業概念股-中國、中概通路、TPP成衣</t>
  </si>
  <si>
    <t>電子零組件業各種沖壓零件、電腦端子和各種連接器等製造加工買賣沖壓加工廠之整廠機械設備規劃、輸出精密模具及治具之製造加工買賣</t>
  </si>
  <si>
    <t>電腦及週邊設備業產業股-PC業集團股-宏碁概念股-雲端、4GLTE、網通、Intel、印度設廠、越南設廠、3D技術、SmartTV、Android、Windows10、穿戴裝置、3D感測、AI人工智慧從事資訊產品、軟體及維修服務之通路銷售</t>
  </si>
  <si>
    <t>光電業產業股-LCD面板概念股-觸控面板、3D技術LCD液晶顯示器及電容式觸控面板及模組LCM液晶顯示器模組電子零組件製造、電腦與其週邊設備製造及電子材料批發</t>
  </si>
  <si>
    <t>生技醫療業產業股-生化製藥西藥、醫療器材、動物藥品、飼料添加物、化妝品之製造加工買賣。塑膠原料、塑膠瓶之製造加工買賣。食品製造加工買賣業務及前項有關進出口貿易業務。</t>
  </si>
  <si>
    <t>建材營造產業股-營造業概念股-基礎建設集合住宅商辦大樓等建築工程總承包晶圓廠、封測廠等高科技廠房工程總承包捷運、道路等交通工程統包及總承包</t>
  </si>
  <si>
    <t>紡織纖維概念股-TPP成衣製造、加工、買賣及進出口業務成衣附屬品之加工、買賣及進出口業務代理國內外廠商有關前各項業務之投標、報價、採購、經銷</t>
  </si>
  <si>
    <t>電機機械集團股-力山工具機及其零件之製造加工買賣健身機及其零件之製造加工買賣</t>
  </si>
  <si>
    <t>橡膠工業概念股-資產、中國、S&amp;P台商收成指數輪胎生產輪胎銷售</t>
  </si>
  <si>
    <t>生技醫療業產業股-製藥周邊醫療用褥瘡氣墊床組福祉器材醫療電子產品</t>
  </si>
  <si>
    <t>其他複合板材之製造買賣塑膠板材.塑膠條其他及塑膠膜之製造加工及進出口買賣業務</t>
  </si>
  <si>
    <t>電腦及週邊設備業產業股-NB系統集團股-倫飛製造買賣筆記型電腦</t>
  </si>
  <si>
    <t>生技醫療業新藥開發</t>
  </si>
  <si>
    <t>汽車工業產業股-汽車業集團股-裕隆概念股-中國、資產、電動車、油電混合車、電動車Tesla汽車零件保修及其他</t>
  </si>
  <si>
    <t>電腦及週邊設備業產業股-NB系統集團股-聯華神通概念股-遊戲機、PS4、3D列印設計、製造及銷售筆記型電腦、強固型攜帶式電腦、行動智慧監控系統模具設計、模具製造、以及模具成型件航太扣件、汽車機構件</t>
  </si>
  <si>
    <t>造紙工業產業股-造紙集團股-正隆概念股-富櫃50、碳權、蘋果供應商、越南設廠紙類之製銷及買賣紙器及紙類加工品之製銷委託營造商興建國民住宅及商業大樓出售、出租</t>
  </si>
  <si>
    <t>電腦及週邊設備業產業股-主機板電腦及週邊產品</t>
  </si>
  <si>
    <t>建材營造產業股-建築業投資興建國民住宅、工業廠房、廠辦及商業大樓出租出售</t>
  </si>
  <si>
    <t>半導體業產業股-IC設計集團股-聯電概念股-宅經濟、遊戲機、網通、觸控面板、SmartTV、WiiU、Intel、穿戴裝置、車聯網、工業4.0、3D技術、3D感測互補金氧半導體影像感測積體電路之研究、開發、設計、生產及銷售</t>
  </si>
  <si>
    <t>電子零組件業產業股-銅箔基板多層壓合基板鑽孔用潤滑鋁蓋板其他</t>
  </si>
  <si>
    <t>電子零組件業產業股-電源類零組件集團股-金仁寶概念股-APPLE概念、智慧電網、雲端、蘋果供應商、網通、電動車Tesla、電動車、無線充電交換式電源供應器之研發設計、製造及銷售</t>
  </si>
  <si>
    <t>紡織纖維概念股-TPP各種紡織品之印染、整理加工製造及買賣業務紗類原料之製造買賣、加工及進出口貿易業務</t>
  </si>
  <si>
    <t>電子零組件業各種精密機械、零件及儀器之裝配加工、製造、買賣等業務</t>
  </si>
  <si>
    <t>通信網路業集團股-國碩概念股-4GLTE、網通、山寨機高頻整合元件及模組(研究、開發、生產、製造及銷售)高頻晶片陶瓷元件(研究、開發、生產、製造及銷售)電子材料及電信器材之零售之批發</t>
  </si>
  <si>
    <t>建材營造產業股-建築業委託營造廠商興建商業大樓及國民住宅出售、出租業務(營造廠除外)企業管理、財務管理及投資計劃之諮詢分析顧問業務廢棄物處理業及其他環保服務業(廢棄土處理)</t>
  </si>
  <si>
    <t>生技醫療業概念股-雲端、穿戴裝置智慧醫療平台及應用電子病歷醫療資訊系統醫療院所影像儲傳系統</t>
  </si>
  <si>
    <t>其他電子業集團股-所羅門概念股-中國、防疫環保、空汙防治、中國十三五電子零件、映射管等半導體產品代理引擎發電機等設備代理、設計及維修其他</t>
  </si>
  <si>
    <t>光電業集團股-友達概念股-富櫃50、iTV光電產業用化學材料</t>
  </si>
  <si>
    <t>其他概念股-嬰幼兒、空汙防治、中國十三五衛材類不織布. 水針布. 手術防護衣用布製造生技產品: 醫療化妝用布.柔濕巾. 面膜 . 乳劑 液劑化妝品製造.人工皮革基布. 熱風熱壓不織布.</t>
  </si>
  <si>
    <t>電腦及週邊設備業概念股-博奕工業電腦、博奕機台之製造與銷售安控、通訊用之主機板加工</t>
  </si>
  <si>
    <t>生技醫療業醫學美容保養相關產品之研發及銷售除許可業務外，得經營法令非禁止或限制之業務</t>
  </si>
  <si>
    <t>電器電纜概念股-F-股票、回台掛牌、空汙防治電風扇、電暖器及各式小家電之研發、生產及銷售</t>
  </si>
  <si>
    <t>光電業產業股-平面顯示器概念股-車用電子相關電子製造事業體系流通服務事業體系倉儲物流事業體系</t>
  </si>
  <si>
    <t>光電業產業股-LED發光二極體集團股-億光概念股-網通、手機、三星、LED光源、新兆元能源、微型投影機、SmartTV、空汙防治、車用電子相關電子製品之加工製造買賣業務各種光電控制器之加工買賣業務半導體原料及其設備之製造買賣業務</t>
  </si>
  <si>
    <t>鋼鐵工業產業股-電源類零組件鋼材二次加工業、建材批發業、建材零售業</t>
  </si>
  <si>
    <t>電子零組件業集團股-群光藍天概念股-網通、無線充電、無人機交換式電源供應器之研發、製造及買賣其他各種電子零組件及器材之研發、製造及買賣照明燈具之研發、製造及買賣</t>
  </si>
  <si>
    <t>電腦及週邊設備業集團股-緯創資通電腦系統其他電腦周邊產品</t>
  </si>
  <si>
    <t>通信網路業產業股-資訊家電類集團股-威盛概念股-雲端、4GLTE、網通、手機、宏達電、Android、NFC近場通訊、穿戴裝置、VR/虛擬實境掌上型電腦與智慧型手機之設計、生產與製造掌上型電腦(含具備無線通訊功能之產品)掌上型電腦與智慧型手機之各式零組件及相關技術支援、售後服務等</t>
  </si>
  <si>
    <t>其他電子業產業股-機電工程概念股-防疫環保、空汙防治、中國、中國十三五提供電子及通信元件之經銷代理程控儀器買賣及承攬系統整合工程</t>
  </si>
  <si>
    <t>電機機械概念股-電動車汽車及其零件製造業(汽車零組件)汽.機車零件配備批發業汽.機車零件配備零售業</t>
  </si>
  <si>
    <t>電腦及週邊設備業產業股-電池及電源模組概念股-APPLE概念、Dell、手機、鋰電池、電動車、Android、蘋果供應商、iPadmini、iPad5、電動車Tesla、車用電子相關電池製造業電池組裝配(筆記型電腦電池組、行動電話電池組)</t>
  </si>
  <si>
    <t>光電業概念股-網通、RFID相關、NFC近場通訊、物聯網TFT-LCD檢測機台設備零組件及電子配件維修收入</t>
  </si>
  <si>
    <t>電子零組件業概念股-USB3.0各種電子電腦及週邊設備之零件製造裝配及買賣。各種鋼模及金屬沖品之製造及買賣。塑膠玩具、電池玩具(電動玩具除外)之製造裝配及買賣。</t>
  </si>
  <si>
    <t>電子零組件業集團股-可成樞紐組件</t>
  </si>
  <si>
    <t>09今低多勝</t>
  </si>
  <si>
    <t>貿易百貨產業股-散裝航運概念股-第三方支付多通路B2C零售事業穀倉及散裝航運營運旅館營運</t>
  </si>
  <si>
    <t>鋼鐵工業螺栓、螺絲、螺帽、華司及其他金屬材料之製造、加工、銷售</t>
  </si>
  <si>
    <t>電子零組件業集團股-日電貿概念股-車用電子相關電子零件組件及其材料之製造加工及買賣業務。電腦週邊設備之製造加工買賣及軟體程式設計業務。前各項有關產品之進出口貿易業務。</t>
  </si>
  <si>
    <t>電機機械概念股-電動車Tesla汽車及其零件製造業國際貿易業除許可業務外、得經營法令非禁止或限制之業務</t>
  </si>
  <si>
    <t>其他電子業產業股-機電工程概念股-水力資源、無人機1.廠務系統工程2.專案工程3.鞋機生產銷售4.精密零組件整合製造5.水資源處理</t>
  </si>
  <si>
    <t>貿易百貨概念股-電信.零售通路零售業(1)時尚美粧美材保養品(2)流行內衣襪零售業(3)生活日常用品(4)精緻個人用品</t>
  </si>
  <si>
    <t>電子零組件業各類電感及保護元件</t>
  </si>
  <si>
    <t>水泥工業集團股-台泥概念股-中國、資產、S&amp;P台商收成指數、香港掛牌、內需中國收成股、基礎建設、碳權有關水泥及水泥製品之生產及運銷有關水泥原料及水泥製品原料之開採製造運銷及附屬礦石之開採經銷經營有關水泥工業及其附屬事業</t>
  </si>
  <si>
    <t>資訊服務業產業股-軟體--系統整合集團股-三商行一般電腦事務機器、各型電腦及其有關設備、各種有無線電通訊器材自動售(收)費系統及其設備之買賣、設計、保養業務前各項產品之進出口貿易</t>
  </si>
  <si>
    <t>貿易百貨產業股-百貨業集團股-三商行概念股-電信.零售通路一般投資業。</t>
  </si>
  <si>
    <t>集中外連</t>
  </si>
  <si>
    <t>通信網路業產業股-網通系統整合集團股-松翰概念股-車用電子相關衛星導航定位系統及藍芽應用產品之設計、生產及銷售</t>
  </si>
  <si>
    <t>生技醫療業產業股-生化製藥集團股-中天生技概念股-生技新藥開發</t>
  </si>
  <si>
    <t>貿易百貨產業股-貿易業集團股-特力概念股-中國、中概通路一般進出口貿易業務及其有關之國內外買賣業務(許可業務除外)代理國內外廠商產品之銷售及投標業務代理國內外廠商之採購及投標業務</t>
  </si>
  <si>
    <t>通信網路業產業股-通訊零組件概念股-網通、數位電視、三網合一、SmartTV衛星電視接收系統外銷音響之製造加工及買賣一般進出口貿易代理國內外廠商前各項有關產品之報價投標及銷售</t>
  </si>
  <si>
    <t>半導體業產業股-IC封裝測試概念股-資產、桃園機場捷運一般投資業</t>
  </si>
  <si>
    <t>金融保險產業股-金控集團股-中信投資及被投資公司之管理</t>
  </si>
  <si>
    <t>電機機械集團股-廣隆概念股-越南設廠、車用電子相關各種蓄電池極板製造、買賣、內外銷汽、機車蓄電池、密閉式照明電池製造、裝配、加工、買賣前項原料之買賣</t>
  </si>
  <si>
    <t>電子零組件業產業股-電源類零組件概念股-光纖設備電磁零件、交換式電源供應器資訊通訊產品、光電產品、光通訊產品其他電子零組件之製造加工及內外銷</t>
  </si>
  <si>
    <t>生技醫療業集團股-潤泰新藥研發</t>
  </si>
  <si>
    <t>通信網路業通訊產品製造及買賣</t>
  </si>
  <si>
    <t>通信網路業產業股-半導體代理通信網路業資訊服務業資訊軟體服務業、資訊軟體批發業</t>
  </si>
  <si>
    <t>其他電子業產業股-機電工程集團股-漢唐半導體、光電等高科技廠房整廠、無塵室、控制、機電、特殊製程系統建造、設計、規劃顧問工作及維護運轉服務。紅外線應用及多頻道雷射治療儀等醫療器材之研發、製造與銷售。</t>
  </si>
  <si>
    <t>建材營建產業股-軟體--系統整合住宅及大樓開發租售</t>
  </si>
  <si>
    <t>金融保險產業股-保險業產物保險</t>
  </si>
  <si>
    <t>電子零組件業產業股-儲存設備各式連接器製造、設計及買賣業務儲存裝置設備及其週邊裝置製造、設計、維修及零件買賣業務.電腦視覺系統設計製造維修買賣業務.</t>
  </si>
  <si>
    <t>電機機械概念股-回台掛牌、KY股票以自營品牌專業研發、製造及銷售通用型空氣壓縮機</t>
  </si>
  <si>
    <t>生技醫療業產業股-生化製藥集團股-中化製藥概念股-生技、防疫環保醫藥品、農畜藥品、個人衛生保健用品、醫療儀器之進口、買賣</t>
  </si>
  <si>
    <t>貿易百貨產業股-貿易業集團股-統一通路銷售及物流服務事業品牌及產品代理事業</t>
  </si>
  <si>
    <t>電腦及週邊設備業產業股-電源類零組件雷射印表機碳粉匣、給皂機、汽車音響用面板之製造、塑膠鋼模電子基板之裝著加工與組裝測試、電腦週邊產品Adapter之裝造與銷售</t>
  </si>
  <si>
    <t>建材營建產業股-IC設計住宅及大樓開發租售業、不動產買賣業、不動產租賃業。</t>
  </si>
  <si>
    <t>其他集團股-潤泰水泥產品製造及銷售預拌式泥作材料等建築材料之開發、製造與銷售</t>
  </si>
  <si>
    <t>光電業概念股-F-股票、富櫃50、回台掛牌、iTV導光板應用之光電產品零組件研發製造及進出口買賣業務電子零組件製造及進出口買賣業務模具製造批發及進出口買賣業務</t>
  </si>
  <si>
    <t>電腦及週邊設備業產業股-電池及電源模組概念股-APPLE概念、中國、Dell、手機、鋰電池、Android、蘋果供應商、iPadmini、iPad5、iPhone8、車用電子相關電池製造業電子零組件製造業發電、輸電、配電機械製造業</t>
  </si>
  <si>
    <t>電子零組件業集團股-鴻海概念股-F-股票、手機、車用電子相關、回台掛牌、小米手機、富櫃50PCB</t>
  </si>
  <si>
    <t>其他電子業產業股-IC製造IC封裝模具兼精密零組件設計製造工具機、治具磨床、數控立式磨床及儀器設計製造銷售</t>
  </si>
  <si>
    <t>電腦及週邊設備業集團股-宏正概念股-雲端、智慧電網網路管理與電腦週邊之設備研發、製造及銷售</t>
  </si>
  <si>
    <t>光電業產業股-光碟片光學資訊相關產品</t>
  </si>
  <si>
    <t>IC設計互補金氧半導體影像感測積體電路之研究、開發、設計、生產及銷售</t>
  </si>
  <si>
    <t>電子零組件業產業股-通訊零組件概念股-富櫃50、山寨機、手機、宏達電、iPhone6、TheNewiPad、中國、網通、諾基亞、iPod、S&amp;P台商收成指數、SmartTV、Android、蘋果供應商、iPadmini、iPad5、車用電子相關插件式石英晶體及石英晶體振盪器之製造加工買賣表面黏著式石英晶體及石英晶體振盪器之製造加工買賣表面聲波濾波器之製造買賣</t>
  </si>
  <si>
    <t>觀光事業一般旅館業餐飲</t>
  </si>
  <si>
    <t>電子零組件業產業股-PCB設備電鍍液乾膜鑽頭等印刷電路板原料之設計製造加工買賣業務。印刷電路板專用機之設計、製造、買賣業務。前各項產品之代理、經銷、報價、投標業務。</t>
  </si>
  <si>
    <t>化學工業概念股-農金硫酸等及各化學工業原料製造暨零售與成品之買賣。前項有關化學工程之設計。各工業投資及化學原料及進出口貿易及代理經銷。</t>
  </si>
  <si>
    <t>生技醫療業生物高分子材料應用於生物醫材及醫美保養品的研發、製造及銷售</t>
  </si>
  <si>
    <t>其他電子業產業股-電子周邊產品概念股-網通、讀取辨識、NFC近場通訊、物聯網、富櫃50讀卡機及銷售點終端機之製造、銷售及買賣業務。IC卡讀卡機設備及其週邊設備、零配件之製造、銷售與買賣業務。視訊會議設備及其週邊設備及零配件之製造、銷售、按裝與買賣。</t>
  </si>
  <si>
    <t>電腦及週邊設備業視訊解碼器外殼及其零組件衛星碟型天線外殼及其零組件磁碟陣列機殼等工業電腦外殼及其零組件</t>
  </si>
  <si>
    <t>通信網路業集團股-鴻海通訊業</t>
  </si>
  <si>
    <t>通信網路業概念股-智慧電網、網通、SmartTV電子零件、電腦及週邊設備與其配件之製造修理買賣業務代理有關國內外廠商產品報價及經銷業務</t>
  </si>
  <si>
    <t>生化製藥集團股-國產藥品之製造與銷售化妝品之製造與銷售配方食品之製造與銷售</t>
  </si>
  <si>
    <t>其他電子業產業股-機電工程機電系統整合工程</t>
  </si>
  <si>
    <t>鋼鐵工業輕鋼架.防火門之製造、買賣業務經營有關進出口業務各種機械之製造及買賣業務</t>
  </si>
  <si>
    <t>半導體業產業股-IC設計集團股-聯電概念股-觸控面板、USB3.0、3D技術電腦週邊控制IC資訊家電相關IC液晶螢幕顯示器相關IC</t>
  </si>
  <si>
    <t>電腦及週邊設備業產業股-主機板集團股-華碩概念股-雲端、4GLTE、網通、Intel、英國GDR、新兆元通信、USB3.0、3D技術、SmartTV、Android、Windows10、智慧型機器人、物聯網、穿戴裝置、AI人工智慧3C資訊產品(含電腦系統產品、主機板及各類板卡、平板電腦及智慧型手機等手持裝置等)之設計、研發及銷售。</t>
  </si>
  <si>
    <t>電子通路業產業股-零組件代理電子材料零售業電子材料批發業電子資訊供應服務業</t>
  </si>
  <si>
    <t>其他產業股-IC封裝測試一般旅館業住宅及大樓開發租賃業不動產買賣業</t>
  </si>
  <si>
    <t>光電業概念股-KY股票、回台掛牌光學玻璃專業加工服務</t>
  </si>
  <si>
    <t>生技醫療業概念股-中國放射腫瘤、神經科學、影像醫學、眼科及外科/手術等儀器設備銷售維修保養、出租及其相關零配件、耗材之銷售及藥品銷售一般投資業</t>
  </si>
  <si>
    <t>食品工業集團股-耐斯概念股-生質能源食品</t>
  </si>
  <si>
    <t>其他產業股-休閒及自行車類集團股-金鼎概念股-自行車相關、新兆元能源各種自行車、室內外運動車、童車、迷你踏板車及零件製造銷售。農業機械、汽機車、輪船、飛機等零件之製造加工及內外銷。有關工具之加工及買賣。</t>
  </si>
  <si>
    <t>生技醫療業產業股-製藥周邊概念股-生技生物技術醫療器材設備製造業</t>
  </si>
  <si>
    <t>塑膠工業汽車零組件之製造及銷售</t>
  </si>
  <si>
    <t>其他概念股-智慧型機器人、無人機無線電遙控產品─各種科學模型飛機、車、船、直昇機及其零配件如引擎等製造與買賣無線電相關電子產品製造與買賣</t>
  </si>
  <si>
    <t>資訊服務業產業股-網通系統整合電腦主機及儲存設備網通設備工程收入</t>
  </si>
  <si>
    <t>金融保險產業股-金控集團股-永豐餘本公司得投資下列事業：銀行業、票券金融業、信用卡業、信託業、保險業、證券業、期貨業、創業投資事業、經主管機關核准投資之外國金融機構、其他經主管機關認定與金融業相關之事業。</t>
  </si>
  <si>
    <t>生技醫療業產業股-生化製藥集團股-訊聯概念股-嬰幼兒、3D列印臍帶血、間質幹細胞、成人周邊血幹細胞儲存及應用幹細胞生醫美容基因檢測</t>
  </si>
  <si>
    <t>生技醫療業醫療器材批發業醫療器材零售業國際貿易業</t>
  </si>
  <si>
    <t>電子零組件業集團股-百容概念股-中國各種電腦軟硬體及週邊設備暨零組件之製造、加工、買賣各種交直流電源供應器.轉換器.電信器材及其零組件之製造加工買賣資訊軟體服務業</t>
  </si>
  <si>
    <t>建材營造產業股-建築業經營委託營造廠商興建國民住宅及商業大樓之出租出售業務工業廠房開發出租辦公大樓出租等業務各種廣告企劃代理及其策劃製作業務</t>
  </si>
  <si>
    <t>汽車工業產業股-汽車業集團股-裕隆概念股-中國汽車銷售與研發</t>
  </si>
  <si>
    <t>建材營建產業股-營造業建築及土木工程</t>
  </si>
  <si>
    <t>電腦及週邊設備業產業股-NB系統集團股-群光藍天概念股-中國、S&amp;P台商收成指數、內需中國收成股、中概通路筆記型電腦電腦周邊設備</t>
  </si>
  <si>
    <t>電機機械集團股-裕隆概念股-中國底盤、沖壓零組件車架、大樑木床後車身、模治具</t>
  </si>
  <si>
    <t>03平盤</t>
  </si>
  <si>
    <t>資訊服務業產業股-資訊通路資訊軟硬體銷售、資訊服務、系統整合金融業自動化解決方案網際網路行銷</t>
  </si>
  <si>
    <t>生技醫療業集團股-永信概念股-生技、防疫環保一般投資業</t>
  </si>
  <si>
    <t>其他產業股-IC設計醫療器材、美容保健器材、保養品及保健食品之開發及銷售</t>
  </si>
  <si>
    <t>造紙工業產業股-造紙集團股-榮成紙類之製造批發零售及國內外採購運銷業務</t>
  </si>
  <si>
    <t>生技醫療業產業股-生化製藥中藥製造買賣西藥進口批發零售其他健康照護產品、保健食品製造、批發、零售</t>
  </si>
  <si>
    <t>電腦及週邊設備業USB萬用匯流埠等電腦週邊設備之研發、產製居家智能應用之軟、韌、硬體之開發整合前項有關產品及原料之進出口貿易業務</t>
  </si>
  <si>
    <t>半導體業產業股-IC封裝測試概念股-網通、NFC近場通訊、車用電子相關、車聯網記憶體IC之晶圓測試數位訊號IC及混合訊號IC之晶圓及成品測試晶圓型式之Burn in 之測試</t>
  </si>
  <si>
    <t>電子零組件業概念股-Kinect、遊戲機、Intel、任天堂3DS、WiiU、PS4、XBOXOne各種機械及零件、精密模具之製造加工買賣各種精密沖件產品及精密塑膠崁入射出之製造與販賣金屬零件表面處理加工及機械加工自動車床及CNC車床加工</t>
  </si>
  <si>
    <t>建材營造產業股-銀行業土地及工業區投資開發業務資產管理及不良債權處理業務都市更新及不動產證券化業務</t>
  </si>
  <si>
    <t>通信網路業集團股-光寶概念股-手機、諾基亞、三星、黑莓、中國、中概外銷收成股、小米手機按鍵及模組產品3C產品輸入裝置</t>
  </si>
  <si>
    <t>季下月上週上 月最高</t>
  </si>
  <si>
    <t>貿易百貨產業股-貿易業概念股-越南設廠、桃園機場捷運國際貿易進口服飾零售</t>
  </si>
  <si>
    <t>橡膠工業概念股-KY股票、回台掛牌各式氣門嘴之製造及銷售</t>
  </si>
  <si>
    <t>玻璃陶瓷概念股-中國、太陽能色釉料精密陶瓷、結晶化玻璃製品陶瓷及陶瓷製品、其他化學材料</t>
  </si>
  <si>
    <t>航運輸產業股-貨櫃航運集團股-長榮概念股-三通、中國船舶運送業、船務代理業貨櫃集散站經營業除許可業務外，得經營法令非禁止或限制之業務</t>
  </si>
  <si>
    <t>資訊服務業產業股-軟體--系統整合概念股-雲端、中國、工業4.0網路軟體.硬體產品之代理製造及開發</t>
  </si>
  <si>
    <t>紡織纖維集團股-新光概念股-桃園航空城各種合成纖維及各種合成纖維假撚絲之製造及銷售。各種工程用塑膠及其加工品之製造及銷售。各種合成薄膜、膠片及有關合成薄膜原料及加工品之製造及銷售。</t>
  </si>
  <si>
    <t>電機機械各種工作母機及其零配件製造加工買賣。軌道車輛及其零件製造業。代理前各項有關國內外廠商產品報價投標及經銷。</t>
  </si>
  <si>
    <t>電器電纜產業股-電器概念股-無人機電器、照明產品等之製造與銷售及進出口貿易業務、代理廠商產品之報價經銷及投標，委託廠商從事電器加工製造及銷售，陶瓷及陶瓷製品製造業、衛浴批發</t>
  </si>
  <si>
    <t>建材營造產業股-營造業概念股-中國、內需中國收成股設計.監修承造各種大小工程買賣建築材料石灰石.大理石及土石方之採取經銷</t>
  </si>
  <si>
    <t>金融保險產業股-銀行業金融控股公司業</t>
  </si>
  <si>
    <t>電機機械概念股-智慧電網、風力發電配電盤電機器材、電子產品變壓器</t>
  </si>
  <si>
    <t>航運輸產業股-內陸運輸高速鐵路之經營</t>
  </si>
  <si>
    <t>航運輸產業股-內陸運輸貨櫃運輸重機件運輸</t>
  </si>
  <si>
    <t>電機機械概念股-智慧型機器人變頻器/自動化驅動控制系統自動化傳動系列控制器及監控系統</t>
  </si>
  <si>
    <t>電子通路業概念股-工業4.0電腦設備安裝業電子材料批發業電腦及事務性機器設備批發業</t>
  </si>
  <si>
    <t>紡織纖維概念股-TPP染紗織布成衣</t>
  </si>
  <si>
    <t>電子零組件業概念股-iPod精密沖壓製品、精密沖壓連續模模具、冷光EL產品及LED燈具、產品OEM/ODM開發設計等</t>
  </si>
  <si>
    <t>建材營造產業股-零組件代理營建工程機電、儀電工程電子零組件之銷售、光電產品之製造及銷售</t>
  </si>
  <si>
    <t>建材營建產業股-軟體--系統整合房地產開發維護服務</t>
  </si>
  <si>
    <t>電子零組件業產業股-印刷電路板集團股-鉅祥概念股-觸控面板軟性印刷電路板</t>
  </si>
  <si>
    <t>橡膠工業產業股-橡膠原料集團股-台橡概念股-中國、S&amp;P台商收成指數、內需中國收成股SBR、BR、TPE、TPR橡膠。上述產品之製造及其有關原物料及加工製品之進出口及銷售。生產及銷售汽電共生所產生之蒸汽及工商業用電。</t>
  </si>
  <si>
    <t>化學工業集團股-和桐概念股-防疫環保石油化工原料製造業、其他石油及煤製品製造業清潔用品製造業、其他化學製品批發業、清潔用品批發業國際貿易業</t>
  </si>
  <si>
    <t>其他電子業產業股-資訊通路集團股-震旦事務機器電腦傳真機之買賣進出口修理及出租業務電子及機械零組件買賣業務有(無)線通信傳輸設備之買賣及工程承包、裝設</t>
  </si>
  <si>
    <t>金融保險產業股-保險業財產保險</t>
  </si>
  <si>
    <t>化學工業熱熔膠等黏劑.塗劑.填縫劑.脫模劑等化學品之加工製造買賣業務滅菌鍋等醫療器材之製造買賣業務迴流設備振動機產品標示設備等自動化設備之設計組合維修買賣業務</t>
  </si>
  <si>
    <t>生技醫療業概念股-防疫環保藥品製劑、成藥及原料、醫療器材等之製造與買賣。雜項食品製造、冬蟲夏草食品之類似藥品劑型食品。飲料製造業、菌種業、生物技術服務業等。</t>
  </si>
  <si>
    <t>電子零組件業產業股-電源類零組件集團股-正崴概念股-遊戲機、Kinect、電動車、PS4、電動車Tesla、富櫃50、iPhone6電子、資訊、電機及電器類電源線組插座、插頭、轉接頭、組合式插頭其他</t>
  </si>
  <si>
    <t>金融保險產業股-金控金融控股公司業投資經主管機關核准之事業對被投資事業之管理</t>
  </si>
  <si>
    <t>電腦及週邊設備業產業股-主機板一般進出口貿易業務電腦零組件、週邊設備、電器材料製造加工買賣</t>
  </si>
  <si>
    <t>電子通路業產業股-半導體代理集團股-大聯大概念股-山寨機、中國、Intel、手機、內需中國收成股、中概通路、小米手機、車用電子相關、車聯網一般投資業</t>
  </si>
  <si>
    <t>電腦及週邊設備業產業股-平面顯示器集團股-大同高附加價值車載顯示器之設計、製造與銷售。不動產買賣、租賃及營建開發。</t>
  </si>
  <si>
    <t>通信網路業網路無線通訊產品組之設計、加工、製造、買賣暨材料批發通訊週邊成品模組之設計、加工、製造、買賣LED產品模組、T8燈管等產品之設計、加工、製造、買賣</t>
  </si>
  <si>
    <t>橡膠工業產業股-橡膠原料集團股-台泥概念股-生技、油電混合車合成橡膠、合成橡膠加工原料、碳煙及其附屬品之製造銷售與買賣生物技術服務業蒸汽製造.銷售買賣 、自用發電設備生產之剩餘電力躉售與當地電業</t>
  </si>
  <si>
    <t>電器電纜產業股-電纜業鋁線、鋁電線電纜、交連聚乙烯電纜及其配件等製造及買賣等業務。鋁門窗、鋁型材、帷幕牆之設計、製造、按裝及買賣等業務。其他。</t>
  </si>
  <si>
    <t>光電業集團股-能率概念股-鎂合金機殼、Android鋁合金及塑膠壓鑄品模具之製造、加工買賣業務</t>
  </si>
  <si>
    <t>鋼鐵工業概念股-中國螺絲、螺帽、攻牙螺絲、磨光線材及球狀化線材製造買賣。一般事業、有害事業廢棄物清除、處理業務。工業機械、電訊設備、汽機車及醫療器材零件製造買賣、國貿業務。</t>
  </si>
  <si>
    <t>其他各種拉鍊、拉鍊配件、拉鍊機零件之製造加工買賣前項產品之進出口貿易委託營造廠商興建國民住宅、商業大大樓出租及出售</t>
  </si>
  <si>
    <t>航運輸產業股-貨櫃航運集團股-陽明概念股-三通、中國國內外水上貨運、客運業務之經營倉庫、碼頭、拖船、駁船、貨櫃集散場站業務之經營船舶、貨櫃及車架之修理、租賃、買賣業務之經營</t>
  </si>
  <si>
    <t>建材營造產業股-建築業住宅及大樓開發租售業休閒活動場館業餐館業</t>
  </si>
  <si>
    <t>通信網路業設計及製造以無線寬頻及數位串流為核心技術之網路通訊設備</t>
  </si>
  <si>
    <t>塑膠工業集團股-炎洲概念股-越南設廠薄膜膠帶包裝材料</t>
  </si>
  <si>
    <t>塑膠工業合成皮塑膠皮</t>
  </si>
  <si>
    <t>通信網路業集團股-台林概念股-光纖設備通信接取、網路及工業應用產品之設計、製造及相關服務和銷售</t>
  </si>
  <si>
    <t>電子零組件業產業股-零組件代理概念股-富櫃50、蘋果供應商NB、液晶顯示幕、手機、3C電子等樞紐之研發、製造及銷售精密金屬沖壓件精密彈簧製品</t>
  </si>
  <si>
    <t>電器電纜產業股-電纜業集團股-嵩益電線電纜、金屬之製造、加工、銷售電機、電氣器材及絕緣體材料之製造、加工、銷售前項各業務之進出口貿易、代理及經銷</t>
  </si>
  <si>
    <t>電子零組件業概念股-USB3.0、APPLE概念、iPhone8連接器</t>
  </si>
  <si>
    <t>金融保險產業股-銀行業存、放款、外匯及其他銀行業可辦業務</t>
  </si>
  <si>
    <t>化學工業不飽和聚酯樹脂多元醇聚酯樹脂FRP製品</t>
  </si>
  <si>
    <t>季下月下週上 月盤整</t>
  </si>
  <si>
    <t>食品工業概念股-嬰幼兒、中國、S&amp;P台商收成指數嬰兒麥粉、麥片及相關產品之生產製造食用油及滋養飲料粉之分裝、加工、銷售業務一般進出口貿易及餐廳之經營</t>
  </si>
  <si>
    <t>電子零組件業產業股-製造代理印刷電路板(PCB)製程、檢測設備及製程用各式化學藥水.液晶顯示器(LCD)製程、檢測設備.半導體製程、檢測設備、材料及製程用各式化學品.</t>
  </si>
  <si>
    <t>通信網路業概念股-車用電子相關、車聯網衛星定位監控器之研發、製造及銷售</t>
  </si>
  <si>
    <t>光電業產業股-LCD面板概念股-觸控面板資料儲存及處理設備製造.電子零組件製造業.其他機械器具零售(液晶顯示器及液晶顯示模組及觸控螢幕).事務性機器設備零售</t>
  </si>
  <si>
    <t>半導體業產業股-IC製造6吋晶圓積體電路代工</t>
  </si>
  <si>
    <t>橡膠工業概念股-資產、桃園機場捷運、桃園航空城生產銷售橡膠皮生產銷售塑膠皮生產銷售乳膠皮</t>
  </si>
  <si>
    <t>電子零組件業有線及無線通信機械器材製造買賣電子零組件製造買賣電機與電子機械器材製造買賣</t>
  </si>
  <si>
    <t>電子零組件業產業股-光碟片電腦軟硬體及週邊設備、光碟片製造加工及買賣業務資料儲存及處理設備製造業、電子零組件製造業加工紙業、文具批發業</t>
  </si>
  <si>
    <t>食品工業概念股-生質能源飼料製造販賣果糖製造販賣玉米澱粉製造販賣</t>
  </si>
  <si>
    <t>塑膠工業集團股-中信概念股-中國、S&amp;P台商收成指數石油化工原料製造業合成樹脂及塑膠製造業國際貿易業(除許可業務外得經營法令非禁止或限制之業務)</t>
  </si>
  <si>
    <t>建材營造產業股-建築業集團股-台南幫國民住宅及商業大樓等之委託興建及經營租售</t>
  </si>
  <si>
    <t>建材營造產業股-營造業土木建築工程之承攬業務</t>
  </si>
  <si>
    <t>塑膠工業概念股-越南設廠塑膠雨衣、什加工、PP瓦楞板等製品成衣、塗布加工製品傢俱、文具、護貝、皮件等製品</t>
  </si>
  <si>
    <t>生技醫療業概念股-3D技術鏡片、鏡框、清洗器具製造加工進出口買賣磁碟光碟片、光學儀器研究開發製造加工進出口買賣隱形眼鏡、清潔液、醫療器材進出口買賣</t>
  </si>
  <si>
    <t>貿易百貨委託營造廠商興建商業大樓及國民住宅出售出租業務休閒活動場館開發</t>
  </si>
  <si>
    <t>光電業產業股-LCD面板概念股-3D技術液晶顯示器模組製造及銷售</t>
  </si>
  <si>
    <t>生技醫療業概念股-F-股票、農金、回台掛牌作物保劑、植物營養劑的研究開發、生產製造與銷售一體化服務</t>
  </si>
  <si>
    <t>紡織纖維合成化學纖維之製造及加工買賣業務塑膠抽絲品之製造及加工買賣業務</t>
  </si>
  <si>
    <t>生技醫療業產業股-生化製藥集團股-永信概念股-防疫環保化學藥品、醫藥品、工業藥品之製造及買賣業務。精密化學材料製造業國際貿易業</t>
  </si>
  <si>
    <t>水泥工業集團股-台南幫概念股-中國、桃園機場捷運水泥原料熟料及水泥製品原料之開採製造生產運銷石膏板及其原料生產加工運銷，裝潢工程設計安裝前各項有關產品之進出口代理銷售業務</t>
  </si>
  <si>
    <t>金融保險產業股-票券業票券金融業證券商（不含營業廳）</t>
  </si>
  <si>
    <t>電腦及週邊設備業產業股-機電工程集團股-研華概念股-博奕、物聯網、工業4.0嵌入式板卡及系統產品設計製造服務產品其他</t>
  </si>
  <si>
    <t>電子通路業產業股-零組件代理電子零件買賣</t>
  </si>
  <si>
    <t>建材營造產業股-建築業集團股-京城住宅及大樓開發租售業。電腦設備安裝業。電子資訊供應服務業。</t>
  </si>
  <si>
    <t>光電業概念股-LED光源、新兆元能源高亮度氮化鎵藍、綠光發光二極體磊晶片及晶粒之研發、製造及銷售氮化鎵紫外光發光二極體磊晶片及晶粒之研發、製造及銷售氮化鎵量子點發光二極體磊晶片及晶粒之研發、製造及銷售</t>
  </si>
  <si>
    <t>其他電子業集團股-可成概念股-富櫃50、手機、中國、Intel、Dell、觸控面板、三星、黑莓、宏達電、鎂合金機殼、S&amp;P台商收成指數、中概外銷收成股、Android、蘋果供應商、iPadmini、穿戴裝置筆記型電腦外殼內構件及散熱模組、數位相機、硬碟機、PDAMP3、DATAPLAYER、行動電話、衛星接收器、光纖寬頻相關產品..等、氣動工具、引擎蓋、模具...等</t>
  </si>
  <si>
    <t>電機機械概念股-中國、中概外銷收成股各種縫紉機及其零件之加工製造﹑裝配買賣業務。銑類製品鑄造加工及買賣。縫紉機零件之鑄造加工及買賣業務。</t>
  </si>
  <si>
    <t>電子零組件業產業股-被動元件二電解電容器零件、材料之製造加工及買賣業務電機機械之裝配及機械零件、電子零件製造加工買賣前各項有關產品之進出口貿易</t>
  </si>
  <si>
    <t>橡膠工業概念股-中國、S&amp;P台商收成指數、內需中國收成股、中概外銷收成股輪胎橡膠製品等</t>
  </si>
  <si>
    <t>電器電纜產業股-資訊家電類集團股-聲寶概念股-數位電視電子.電化等製品之製造.加工.承攬.批發.零售等業務電子.電化等製品及汽車之買賣、保養、修理等業務倉儲業務之經營，有關進出口業務</t>
  </si>
  <si>
    <t>電腦及週邊設備業產業股-電子周邊產品概念股-讀取辨識、物聯網端點銷售系統 POS SYSTEM</t>
  </si>
  <si>
    <t>光電業產業股-LED發光二極體概念股-LED光源電子零組件製造業電子材料批發業電子材料零售業</t>
  </si>
  <si>
    <t>集團股-能率概念股-香港掛牌、回台掛牌公司地址</t>
  </si>
  <si>
    <t>季上月下週下 月最高</t>
  </si>
  <si>
    <t>化學工業化工產品:硝化纖維素電子化學品試藥顏料</t>
  </si>
  <si>
    <t>電機機械概念股-KY股票、回台掛牌工業縫紉機配件</t>
  </si>
  <si>
    <t>建材營造產業股-建築業集團股-宏盛委託營造廠興建國民住宅及商業大樓出售出租業務房屋租售之介紹業務室內裝潢之設計及施工業務(現場僅作辦公室使用)</t>
  </si>
  <si>
    <t>電機機械全自動設備工具機其他零件類</t>
  </si>
  <si>
    <t>電子零組件業連接器</t>
  </si>
  <si>
    <t>紡織纖維概念股-桃園航空城家用紡織品進出口銷售業務委託興建國民住宅、商業大樓出租出售業務</t>
  </si>
  <si>
    <t>塑膠工業各種黏膠帶電報紙防水紙防蝕漆防蝕膠帶等之製造加工買賣業務機械設計之製造加工按裝修護買賣及電子產品之製造加工買賣業務禮品雜貨等之買賣業務</t>
  </si>
  <si>
    <t>電子通路業產業股-半導體代理各種電子零件、組件之進出口業務</t>
  </si>
  <si>
    <t>食品工業集團股-統一黃豆油、粉加工，製造及銷售</t>
  </si>
  <si>
    <t>化學工業其他基本化學材料製造.其他合成樹脂及塑膠製造.未分類其他化學製品製造.</t>
  </si>
  <si>
    <t>電子零組件業產業股-電源類零組件概念股-雲端微動開關電源供應器</t>
  </si>
  <si>
    <t>觀光事業概念股-KY股票、回台掛牌日本海外旅遊相關事業日本國內伴手禮事業其他事業</t>
  </si>
  <si>
    <t>觀光事業集團股-耐斯概念股-博奕、博奕觀光觀光遊樂業觀光旅館業百貨公司業</t>
  </si>
  <si>
    <t>金融保險產業股-金控金融控股公司業</t>
  </si>
  <si>
    <t>集中主連卷異</t>
  </si>
  <si>
    <t>04下跌</t>
  </si>
  <si>
    <t>紡織纖維集團股-台塑概念股-越南設廠、TPP尼龍多富達布、聚酯布、傘骨槽骨、輪胎簾布、棉紗、人造棉紗合成纖維紗、混紡紗、織布染整、成衣、被單、床單等及其相關製品製造高分子聚合物製品、防彈衣背心、夾克、工業用工作服</t>
  </si>
  <si>
    <t>投連卷異</t>
  </si>
  <si>
    <t>光電業數位監控系統</t>
  </si>
  <si>
    <t>航運輸產業股-內陸運輸集團股-中航偉聯散裝貨輪運輸業(百分之百轉投資海外子公司)汽車貨櫃貨運業民用航空總代理</t>
  </si>
  <si>
    <t>航運輸產業股-散裝航運船務代理業。船舶運送業。船舶及其零件批發/零售業。</t>
  </si>
  <si>
    <t>航運輸產業股-內陸運輸集團股-德安開發貨櫃運輸加油站設置及經營工業廠辦大樓及住宅大樓之營建與銷售</t>
  </si>
  <si>
    <t>航運輸產業股-散裝航運船舶運送業拖船駁船業船務代理業</t>
  </si>
  <si>
    <t>電機機械集團股-光寶概念股-中國、電動車、車用電子相關、電動車Tesla、ADAS供應鏈電子零組件製造業</t>
  </si>
  <si>
    <t>航運輸產業股-散裝航運集團股-遠東船舶運送船舶買賣船務代理</t>
  </si>
  <si>
    <t>航運輸船務代理業海運承攬運送業其他顧問服務業</t>
  </si>
  <si>
    <t>電腦及週邊設備業產業股-掃瞄器及數位相機集團股-東元電機多功能事務機雷射普通紙傳真機影像掃瞄器</t>
  </si>
  <si>
    <t>噴發集中大戶</t>
  </si>
  <si>
    <t>其他電子業概念股-雲端、無人機散熱模組</t>
  </si>
  <si>
    <t>造紙工業產業股-造紙集團股-士林紙業概念股-資產紙類之生產及運銷紙類加工品之製造紙業重要原料之產銷</t>
  </si>
  <si>
    <t>半導體業概念股-富櫃50、蘋果供應商半導體導線架五金文具用品模具及其他</t>
  </si>
  <si>
    <t>電機機械產業股-資訊家電類集團股-大同概念股-智慧電網、香港掛牌、工業4.0機電能源產品消費產品</t>
  </si>
  <si>
    <t>航運輸產業股-散裝航運海運服務業委託營造廠商興建住宅及商業大樓出租出售業務</t>
  </si>
  <si>
    <t>航運輸產業股-內陸運輸集團股-長榮概念股-桃園機場捷運、桃園航空城船舶運送及出租業汽車貨櫃貨運業貨櫃集散站經營業</t>
  </si>
  <si>
    <t>觀光事業概念股-F-股票、中國、回台掛牌、中概通路、S&amp;P台商收成指數咖啡飲料及烘培產品製造販售</t>
  </si>
  <si>
    <t>化學工業概念股-電動車、中國十三五、鋰電池特用化學品辦公文具用品精密化學品</t>
  </si>
  <si>
    <t>化學工業概念股-油電混合車、鋰電池、電動車、電動車Tesla醋酸鈷、錳、磁性材料生產製造買賣及進出口業務鈷化合物、錳化合物之生產買賣及進出口業務鈷金屬、錳金屬之買賣及進出口業務</t>
  </si>
  <si>
    <t>造紙工業產業股-造紙集團股-榮成概念股-中國、內需中國收成股、電子商務及延伸紙器及紙類之製造、印刷、加工、買賣、代理及進出口業務。造紙原料之製造、加工、買賣、代理及進出口業務。紙器及紙類加工設備之買賣。</t>
  </si>
  <si>
    <t>半導體業產業股-印刷電路板概念股-遊戲機、富櫃50、LED光源、XBOXOne、蘋果供應商陶瓷電路板影像產品混合積體電路模組</t>
  </si>
  <si>
    <t>生技醫療業A.食品顧問業 B.藥品檢驗業 C.生物技術服務業  D.西藥批發業E.智慧財產權業  F.除許可業務外，經營法令非禁止或限制之業務</t>
  </si>
  <si>
    <t>其他電子業機械安裝業電子材料批發業電子零組件製造業</t>
  </si>
  <si>
    <t>化學工業概念股-電動車、電動車Tesla、鋰電池氧化觸媒生產製造買賣及進出口業務先進材料生產製造買賣及進出口業務動力電池材料生產製造買賣及進出口業務</t>
  </si>
  <si>
    <t>光電業集團股-億光概念股-LED光源氮化鎵發光二極體磊晶片與晶粒</t>
  </si>
  <si>
    <t>半導體業概念股-LED光源半導體測試零組件加工維修製造進出口買賣電腦及週邊設備維護買賣研發機械及其零件之進出口買賣</t>
  </si>
  <si>
    <t>金融保險產業股-保險業集團股-長榮H501031再保險業</t>
  </si>
  <si>
    <t>塑膠工業集團股-台聚從事生產與銷售塑膠布，塑膠皮，塑膠管，塑膠粒塑膠粉，鹼氯品及其它有關產品為主要業務</t>
  </si>
  <si>
    <t>化學工業化工原料物流</t>
  </si>
  <si>
    <t>光電業導線架製造</t>
  </si>
  <si>
    <t>電子零組件業產業股-銅箔基板概念股-中國、S&amp;P台商收成指數銅箔基板黏合片多層壓合板</t>
  </si>
  <si>
    <t>建材營造委託營造廠商興建國民住宅及商業大樓出租出售業務。有關陶瓷製品及建築材料之加工、製造與買賣。有關電子零件及玻璃纖維及玻璃製品之加工、製造與買賣。</t>
  </si>
  <si>
    <t>其他集團股-中信概念股-KY股票、回台掛牌、中國、S&amp;P台商收成指數租賃業務分期付款買賣融資及應收帳款收買暨管理業務</t>
  </si>
  <si>
    <t>化學工業概念股-農金純鹼、小蘇打之買賣業務。硫酸鉀、鹽酸之製造及買賣業務。混合磷酸鈣、氯化鈣、鹽之買賣業務。</t>
  </si>
  <si>
    <t>電機機械汽、機車、腳踏車零件之製造、加工及買賣一般機械製造、加工及買賣</t>
  </si>
  <si>
    <t>貿易百貨產業股-散裝航運概念股-中國、內需中國收成股、中概通路經營國內外航運及其有關之附屬業務船舶及其零件批發業商業大樓出租業務</t>
  </si>
  <si>
    <t>航運輸產業股-內陸運輸經營港埠碼頭貨櫃集散站辦理貨櫃修理維護業務辦理一般倉庫及保稅業務</t>
  </si>
  <si>
    <t>建材營造產業股-建築業委託營造廠興建國民住宅、商業大樓出租或出售</t>
  </si>
  <si>
    <t>玻璃陶瓷概念股-中國陶瓷及陶瓷製品製造業、石材製品製造業、特定專業區開發業新市鎮、新社區開發業、耐火材料製造業、其他化學製品製造業除許可業務外，得經營法令非禁止或限制之業務。</t>
  </si>
  <si>
    <t>金融保險產業股-金控集團股-新光概念股-APPLE概念金融控股公司業</t>
  </si>
  <si>
    <t>KY股票自動化多元檢測儀器及試劑之研發、銷售</t>
  </si>
  <si>
    <t>生技醫療業居家醫療檢測產品生醫材料及產品天然蝦紅素及原料</t>
  </si>
  <si>
    <t>貿易百貨產業股-貿易業概念股-資產、鎂合金機殼茶葉&amp;進出口貿易內裝建材金屬材料</t>
  </si>
  <si>
    <t>建材營造產業股-建築業集團股-國產概念股-中國、資產、基礎建設預拌混凝土不動產買賣.出租</t>
  </si>
  <si>
    <t>其他概念股-中國、越南設廠、中概外銷收成股、S&amp;P台商收成指數製鞋、機械設備製造、模具製造產品設計、國際貿易、企業經營管理顧問除許可業務外，得經營法令非禁止或限制之業務</t>
  </si>
  <si>
    <t xml:space="preserve">季上月上週中 </t>
  </si>
  <si>
    <t>電子零組件業概念股-智慧型機器人電子零組件製造業設計、研發、生產CCD自動對位曝光機</t>
  </si>
  <si>
    <t>其他集團股-國產概念股-安控器材與保全、穿戴裝置保全業</t>
  </si>
  <si>
    <t>金融保險產業股-金控集團股-富邦金融控股公司業</t>
  </si>
  <si>
    <t>通信網路業概念股-4GLTE、雲端、網通、三網合一、SmartTV、智慧型機器人、光纖設備、中國、S&amp;P台商收成指數1.CC01060 2.CC01070 3.F401030 4.研發開發製造銷售:電腦網路系統、用戶端通訊電子設備、光電通訊設備、特定功能之積體電路、不斷電系統電源供應器及其零組件、相關之進出口貿易業務</t>
  </si>
  <si>
    <t>光電業光電薄化玻璃</t>
  </si>
  <si>
    <t>鋼鐵工業集團股-華榮各種銅製品與銅片之製銷與加工、廢銅鐵之買賣及舊廢船之解體印刷電路基板用銅箔、積體電路及各種電路用引線架之製造買賣貿易以銅為基材之電子材料及原料製造買賣及外銷貿易</t>
  </si>
  <si>
    <t>生技醫療業集團股-亞翔透明質酸(玻尿酸)醫療器材產品研發製造及銷售透明質酸(玻尿酸)保養品研發製造及銷售</t>
  </si>
  <si>
    <t>生技醫療業集團股-美吾華概念股-防疫環保醫藥用品銷售美髮、護髮與肌膚清潔用品銷售</t>
  </si>
  <si>
    <t>化學工業集團股-利華概念股-高雄經貿園區基本化學工業、化學原料批發(零售)業化妝品製(批)業、國際貿易業、未分類其他食品業除許可業務外、得經營法令非限制或禁止之業務.</t>
  </si>
  <si>
    <t>金融保險產業股-金控集團股-霖園概念股-富櫃50投資管理</t>
  </si>
  <si>
    <t>貿易百貨產業股-百貨業集團股-遠東概念股-中國、電信.零售通路、博奕、中概通路、博奕觀光買賣環球百貨及經營超級市場</t>
  </si>
  <si>
    <t>觀光事業經營連鎖餐飲品牌</t>
  </si>
  <si>
    <t>生技醫療業集團股-潤泰概念股-KY股票、回台掛牌生物相似藥及新藥之研發、製造及銷售。</t>
  </si>
  <si>
    <t>金融保險產業股-金控集團股-元大金融控股公司業</t>
  </si>
  <si>
    <t>電機機械集團股-東元電機概念股-資產、風力發電、越南設廠、油電混合車、新兆元能源、數位電視、智慧型機器人、空汙防治、桃園航空城、工業4.0各種電氣、運輸、產業、冷凍空調、電子、事務等及其附件之產銷承裝等各種通信器材、家庭電氣用具等及其附件之產銷承裝等;餐廳業務經營有關事業之代理、代辦及委託業務;有關進出口貿易及代理業務之</t>
  </si>
  <si>
    <t>電子通路業產業股-資訊通路集團股-燦坤企業概念股-遊戲機、滬深B股、XBOXOne零售3C(家電、通訊、電腦)百貨商品電熨斗、咖啡壺、煎烤器及馬達類產品研發設計零組件及模具銷售、技術報酬金等</t>
  </si>
  <si>
    <t>食品工業概念股-中國、內需中國收成股、桃園機場捷運、防疫環保一般投資業</t>
  </si>
  <si>
    <t>航運輸產業股-航運--航空集團股-遠雄概念股-桃園航空城一般投資業</t>
  </si>
  <si>
    <t>塑膠工業各種塑膠製品製造.批發各種塑膠模具及機械零件之加工製造及買賣塑膠原料染色之加工業務</t>
  </si>
  <si>
    <t>電腦及週邊設備業產業股-NB系統集團股-英業達概念股-雲端、手機、小米手機、Windows8、物聯網、穿戴裝置、工業4.0筆記型電腦伺服器</t>
  </si>
  <si>
    <t>鋼鐵工業集團股-春源鋼鐵概念股-中國鋼板.貨櫃部材.特殊鋼.矽鋼.特帶.鋼結構車身衝壓.倉儲設備</t>
  </si>
  <si>
    <t>建材營造產業股-建築業集團股-冠德委託營造廠商興建國民住宅及商業大樓出租出售業務。建築傢具之買賣及進出口貿易業務。接受委託辦理都市更新土地重劃及房屋買賣資訊業務。</t>
  </si>
  <si>
    <t>建材營造產業股-營造業營造業住宅、大樓及工業廠房開發租售業、投資興建公共建設業金屬建材、磁磚、貼面石材、水泥、石灰及其製品批發業</t>
  </si>
  <si>
    <t>化學工業集團股-遠東概念股-高雄經貿園區乙二醇、二乙二醇、環氧乙烷、三乙二醇製造與買賣氣氧、液氧、氣氮、液氮、氣氬、液氬及壓縮空氣之製造與買賣一乙醇胺、二乙醇胺、三乙醇胺、碳酸乙烯脂之製造與買賣</t>
  </si>
  <si>
    <t>紡織纖維集團股-遠東概念股-資產、英國GDR、越南設廠、桃園航空城、TPP石化纖維原料、半成品及製成品。纖維紗(布)、混紡紗(布)、假撚絲、棉布、被單。紡織成衣、針織成衣。</t>
  </si>
  <si>
    <t>電器電纜產業股-電纜業各種電線、電纜之製造、加工、銷售銅箔基板與絕緣材料等製造、加工、銷售與服務太陽能模組之光伏導電帶、接線盒、連接器及通信線纜之製造與銷售</t>
  </si>
  <si>
    <t>電子零組件業概念股-遊戲機、PS4資訊、通訊及消費性電子產品之電源線連接器、電源傳輸線、網路線電子訊號線、延長線</t>
  </si>
  <si>
    <t>食品工業概念股-水力資源、防疫環保鹽產品包裝飲用水美容保養品</t>
  </si>
  <si>
    <t>其他水管開關配件閘門凡而、考克、水道衛生器材各種銅器等之製造加工及買賣</t>
  </si>
  <si>
    <t>電機機械集團股-大億電子零組件製造業汽車及其零件製造業製造輸出業</t>
  </si>
  <si>
    <t>電器電纜產業股-電纜業概念股-越南設廠、基礎建設、光纖設備、電動車發電輸電配電機械製造業、電線電纜製造業、其他塑膠製品製造業電子零組件製造業、配管工程業、其它工程業、塑膠膜、鋼線鋼纜金屬結構建築組件製造業、電信器材電子材料批發業、國際貿易業</t>
  </si>
  <si>
    <t>造紙工業產業股-造紙集團股-永豐餘概念股-中國、內需中國收成股、碳權一般投資業</t>
  </si>
  <si>
    <t>金融保險產業股-金控概念股-APPLE概念金融控股公司業</t>
  </si>
  <si>
    <t>通信網路業光纖網路局端、用戶端設備及網管交換器之研發製造及買賣室外無線網路之研發製造及買賣</t>
  </si>
  <si>
    <t>其他電子業集團股-鴻海概念股-Dell、Intel、富櫃50、遊戲機、中國、雲端、手機、iPhone6、4GLTE、網通、三星、S&amp;P台商收成指數、英國GDR、香港掛牌、印度設廠、越南設廠、中概外銷收成股、USB3.0、3D技術、SmartTV、Android、小米手機、蘋果供應商、iPadmini、iTV、PS4、Google眼鏡、XBOXOne、智慧型機器人、iPad5、電動車Tesla、穿戴裝置、工業4.0電腦系統設備及其週邊之連接器等線纜組件及殼體、基座之開發、設計、製造及銷售等精密模具之製造及銷售等</t>
  </si>
  <si>
    <t>鋼鐵工業鋼筋製造買賣鋼胚製造買賣</t>
  </si>
  <si>
    <t>其他產業股-零組件代理概念股-桃園航空城倉儲業國際貿易、服飾批發、煙酒零售電信器材批發業、電子材料批發業</t>
  </si>
  <si>
    <t>電腦及週邊設備業產業股-NB系統集團股-金仁寶概念股-Dell、APPLE概念、中國、雲端、4GLTE、網通、Intel、S&amp;P台商收成指數、越南設廠、SmartTV、Android、Windows10、智慧型機器人、iPadmini、蘋果供應商、無線充電、工業4.05C電子產品之研發、設計、產製及銷售。</t>
  </si>
  <si>
    <t>電腦及週邊設備業集團股-系統概念股-觸控面板嵌入式系統模組液晶顯示應用設備及模組其他</t>
  </si>
  <si>
    <t>鋼鐵工業集團股-聚亨概念股-越南設廠、基礎建設螺絲球化線材機械零件</t>
  </si>
  <si>
    <t>生技醫療業運動健身器材用之零組件製造及銷售</t>
  </si>
  <si>
    <t>玻璃陶瓷概念股-中國、太陽能平板玻璃之製造與銷售玻璃纖維布及玻璃纖維束之製造與銷售玻璃器皿之製造與銷售</t>
  </si>
  <si>
    <t>生技醫療業醫療器材製造業、醫療器材批發業、醫療器材零售業及國際貿易業電腦及其週邊設備製造業、資訊軟體批發業及資訊軟體零售業資訊軟體服務業、除許可業務外、得經營法令非禁止或限制之業務</t>
  </si>
  <si>
    <t>電腦及週邊設備業集團股-和碩概念股-iPhone8、遊戲機、網通、Dell、APPLE概念、手機、SmartTV、Android、蘋果供應商、iPadmini、PS4、穿戴裝置、無人機、中國、S&amp;P台商收成指數電信管制射頻器材製造業電信管制射頻器材輸入業除許可業務外，得經營法令非禁止或限制之業務</t>
  </si>
  <si>
    <t>其他電子業概念股-工業4.0自動化設備及其相關產品</t>
  </si>
  <si>
    <t>通信網路業製造及銷售有線無線通信機械器材、電信器材及資訊軟體服務</t>
  </si>
  <si>
    <t>季上月下週上 月盤整</t>
  </si>
  <si>
    <t>金融保險產業股-銀行業收受存款、辦理放款、票據貼現、匯兌、承兌、保證、開發信用狀業務、買賣短期票券、投資、外匯業務、信託業務、財富管理及其他代理業務等。</t>
  </si>
  <si>
    <t>金融保險產業股-保險業集團股-新光財產保險</t>
  </si>
  <si>
    <t>金融保險產業股-銀行業集團股-京城收受支票存款及其他各種存款、辦理短中長期放款、票據貼現.辦理國內外匯兌、保證業務、簽發國內外信用狀等外匯業務.代理收付款項、代售金塊、金幣、銀幣、辦理出租保管箱業務.</t>
  </si>
  <si>
    <t>電腦及週邊設備業產業股-PC業一般投資業</t>
  </si>
  <si>
    <t>塑膠工業集團股-聯華神通有機酸及其衍生物塑膠增韌劑樹脂及塑膠原料</t>
  </si>
  <si>
    <t>光電業產業股-投影機及光電周邊概念股-富櫃50、iPhone6、TheNewiPad、網通、手機、iPod、SmartTV、Android、iPadmini、iTV各類光學鏡頭、鏡片研發及生產製造。高功率LED室內外照明產品。</t>
  </si>
  <si>
    <t>化學工業集團股-中纖人造纖維、聚胺纖維、聚脂纖維、化學品及其原料之製造加工乙二醇、環氧乙烷、氮氣及有關石油化學工業產品之製造買賣委託營造廠興建國民住宅與商業大樓之出租出售業務</t>
  </si>
  <si>
    <t>汽車工業概念股-KY股票、回台掛牌汽車鈑金模具</t>
  </si>
  <si>
    <t>化學工業溶劑型PU樹脂、水性PU樹脂、無溶劑PU樹脂、聚異氰酸酯。熱可塑性聚氨酯(TPU塑粒)。</t>
  </si>
  <si>
    <t>鋼鐵工業集團股-燁聯鋼鐵線材</t>
  </si>
  <si>
    <t>鋼鐵工業集團股-燁聯鋼鐵概念股-中國、中國十三五酸洗鋼捲、軋延鋼捲、鍍鋅鋼捲、烤漆鋼捲、鋼構工程、起重機</t>
  </si>
  <si>
    <t>生技醫療業集團股-中化製藥原料藥製造銷售</t>
  </si>
  <si>
    <t>鋼鐵工業預力鋼絞線一般鋼線預力鋼線</t>
  </si>
  <si>
    <t>其他概念股-KY股票、回台掛牌、越南設廠運動鞋及戶外鞋之代工生產、銷售運動休閒戶外用品之代理經銷業務</t>
  </si>
  <si>
    <t>鋼鐵工業不銹鋼捲(板)裁切及買賣不銹鋼焊接鋼管之製造加工及買賣不銹鋼角鋼、扁鐵及槽鐵等之製造加工及買賣</t>
  </si>
  <si>
    <t>電機機械概念股-智慧型機器人食品、飲料、生物科技之整廠自動化生產設備之系統整合及銷售業務食品、化工、包裝之機械及原料、包材與香料等之買賣及進出口業務代理國內外廠商報價投標業務及前項各工程之規劃設計安裝試車</t>
  </si>
  <si>
    <t>化學工業集團股-和桐概念股-農金、越南設廠烷基苯、正烯烴、壬酚、石油樹脂及其衍生物之製造及加工買賣。</t>
  </si>
  <si>
    <t>其他鈦合金棒材特殊鋼棒材</t>
  </si>
  <si>
    <t>鋼鐵工業盤元線材生產及買賣球化線材生產及買賣鍍鋅鐵線生產及買賣</t>
  </si>
  <si>
    <t>半導體業產業股-IC封裝測試概念股-APPLE概念、iPadmini、iTV、Google眼鏡、4K2KTV金凸塊(GOLD BUMPING)，錫鉛凸塊(SOLD BUMPING)，晶圓測試(CP)捲帶軟板封裝(TCP)，捲帶式薄膜覆晶(COF)，玻璃覆晶封裝(COG)</t>
  </si>
  <si>
    <t>電器電纜產業股-電纜業概念股-越南設廠、基礎建設裸銅線、鍍錫線、電子線、電源線、電腦線、隔離線、同軸電纜、PVC電線電纜、交連聚乙稀高低壓電力電纜及通信電纜、光纖光纜、區域網路電纜、數位電纜、低煙無毒電纜、防火、耐熱電纜等製造、加工及買賣</t>
  </si>
  <si>
    <t>鋼鐵工業集團股-春源鋼鐵不銹鋼板、捲裁切不銹鋼板表面處理</t>
  </si>
  <si>
    <t>其他集團股-百和概念股-中國、越南設廠、中概外銷收成股、APPLE概念、TPP、S&amp;P台商收成指數生產及銷售各式黏扣帶、各式織帶(鞋帶)、鬆緊帶及各種面料等產品銷售委託營造廠商興建之住宅</t>
  </si>
  <si>
    <t>其他集團股-寶成概念股-中國、香港掛牌、越南設廠、中概通路、智慧型機器人各種運動鞋.皮鞋.塑膠鞋.橡膠鞋.布鞋.塑膠發泡板等棉.人造棉.人造纖維.合成纖維及混紡等針織之製造及銷售</t>
  </si>
  <si>
    <t>橡膠工業概念股-中國、S&amp;P台商收成指數、越南設廠、內需中國收成股、中概外銷收成股各類橡膠輪胎之製造、批發、零售</t>
  </si>
  <si>
    <t>鋼鐵工業各種不銹鋼管、鋼管、銅管、鋁管之製造加工買賣內外銷業務。鋼、銅、鋁、不銹鋼等捲板壓延加工業務。不銹鋼扶手、門窗、欄杆、角鐵、床展示架等製造加工買賣。</t>
  </si>
  <si>
    <t>電機機械各種鑄鐵之鑄造及加工買賣業金屬原物料之買賣業務前各項產品之進出口業務</t>
  </si>
  <si>
    <t>塑膠工業概念股-KY股票、回台掛牌從事高分子複合材料之研發與應用，目前主要應用於各式鞋底材料</t>
  </si>
  <si>
    <t>鋼鐵工業集團股-德安開發概念股-中國、香港掛牌、越南設廠鋼管製造及銷售</t>
  </si>
  <si>
    <t>生技醫療業產業股-製藥周邊醫療耗材(血液迴路管、藥用軟袋、TPU體內導管等)製造買賣醫療設備之進出口貿易</t>
  </si>
  <si>
    <t>光電業產業股-平面顯示器概念股-安控器材與保全CCD電子攝影機、影像處理器</t>
  </si>
  <si>
    <t>鋼鐵工業集團股-大成鋼概念股-中國生產銷售不銹鋼管製品。生產銷售管接頭、法蘭、凡而等管配件製品。生產銷售不銹鋼材裁剪加工品、鋼帶。</t>
  </si>
  <si>
    <t>電機機械氣動執行元件氣動控制元件氣源處理元件及氣動輔助元件之研發、生產及銷售</t>
  </si>
  <si>
    <t>鋼鐵工業概念股-基礎建設各種鋼鐵整平裁剪加工買賣各種鋼構構件製作加工買賣各種鋼鐵代理報價買賣</t>
  </si>
  <si>
    <t>航運輸產業股-內陸運輸概念股-桃園航空城、電子商務及延伸汽車貨運業、汽車路線貨運業、汽車貨櫃貨運業倉儲業務、快遞業務、宅配業務冷凍車、冷凍櫃、冷凍庫出租業務及商品分類配送處理業務</t>
  </si>
  <si>
    <t>鋼鐵工業概念股-中國十三五冷軋、鍍鋅、鍍鋁鋅、鍍鋅烤漆及鍍鋁鋅烤漆鋼捲之製造加工及銷售</t>
  </si>
  <si>
    <t>資訊服務業產業股-ERP類集團股-中菲概念股-中國各種電腦軟體之設計開發及銷售業務各種電腦硬體設備之代理及銷售業務各種電腦資料之處理服務</t>
  </si>
  <si>
    <t>紡織纖維特多龍加工絲</t>
  </si>
  <si>
    <t>塑膠工業集團股-台塑概念股-高雄經貿園區、越南設廠、碳權聚氯乙烯(PVC)、氯乙烯、液�遄B聚丙烯、高密度聚乙烯聚乙烯醋酸乙烯酯、低密度聚乙烯、線性低密度聚乙烯、丙烯酸酯高吸水性樹脂、碳素纖維、丙烯睛、甲基丙烯酸甲酯及環氧氯丙烷等</t>
  </si>
  <si>
    <t>資訊服務業電子商務網路零售業</t>
  </si>
  <si>
    <t>貿易百貨產業股-百貨業集團股-退輔會概念股-資產、電信.零售通路百貨業超市電影院</t>
  </si>
  <si>
    <t>建材營造營建收入</t>
  </si>
  <si>
    <t>化學工業概念股-防疫環保清潔用品、化粧品製造批發及零售;輔助食品批發國際貿易、雜項化學及其他雜項工業製品製造西藥、環境衛生用藥及家庭日常用品批發零售</t>
  </si>
  <si>
    <t>其他集團股-統一概念股-中國、內需中國收成股、越南設廠各種鐵皮印花製罐及其原料鍍製鋼片加工製造原料鋼板加工製造製罐及馬口鐵機器進出口馬口鐵罐及鍍製鋼片原料鋼板加工製造其他批發業(氧化鐵、脂肪酸、錫製品、氧化錫)</t>
  </si>
  <si>
    <t>航運輸概念股-無人機國內外軍用、民用航空及相關工業產品之發展、製造、裝修及銷售。協助國內航空工業建立中心衛星體系與制度。提供對航空工業系統之規劃、製造、整合、發展及管理之技術服務。</t>
  </si>
  <si>
    <t>外連卷異</t>
  </si>
  <si>
    <t>鋼鐵工業集團股-榮剛特殊鋼(工具鋼、低合金鋼、軸承鋼、不銹鋼、高速鋼)碳鋼(含中、高拉鋼筋)特殊鍛件與模具(鍛胚、車軸、機械主軸、輥子、輥軸、壓輪等)之製造加工與銷售業務。</t>
  </si>
  <si>
    <t>季上月下週下 月盤整</t>
  </si>
  <si>
    <t>金融保險產業股-銀行業存款、授信、外匯、投資、信託、個人理財等金融業務</t>
  </si>
  <si>
    <t>其他集團股-潤泰概念股-中國十三五醫療廢棄物焚化處理，有害事業廢棄物焚化、物化、固化及掩埋處理一般事業廢棄物、垃圾、污泥及油泥焚化處理小型焚化爐設計、規劃及建造、承攬興建焚化廠或掩埋場</t>
  </si>
  <si>
    <t>電子零組件業產業股-電池及電源模組1﹑電腦及其週邊設備製造業 2﹑資訊軟體批發業3﹑資訊軟體零售業 4﹑資訊軟體服務業5﹑電信管制射頻器材輸入業</t>
  </si>
  <si>
    <t>其他產業股-儲存設備概念股-APPLE概念能源工程相關業務</t>
  </si>
  <si>
    <t>零組件代理電氣保護器.高溫壓電線、壓力傳感器等元件代理、板線端模組製造各類照明電源、SMD LED等元件代理、PCBA設計與客製化服務avin智慧化綠建築無線控制系統、研發製造及自有品牌行銷</t>
  </si>
  <si>
    <t>文創業概念股-精品水晶玻璃藝品之設計加工製造買賣業務水晶玻璃原料及其書籍之買賣業務水晶玻璃藝品之諮詢顧問業務</t>
  </si>
  <si>
    <t>電機機械概念股-工業4.0各種工作母機機械工具與電腦組件之製造加工及銷售電腦數值控制車床、切削中心機之製造與銷售</t>
  </si>
  <si>
    <t>生技醫療業產業股-製藥周邊概念股-中國醫療器材、生化試藥及西藥之買賣業務</t>
  </si>
  <si>
    <t>電機機械概念股-中國、桃園機場捷運汽車零件</t>
  </si>
  <si>
    <t>觀光事業概念股-KY股票、回台掛牌餐飲銷售及連鎖加盟</t>
  </si>
  <si>
    <t>鋼鐵工業止滑板、不銹鋼板、不銹鋼圓條、不銹鋼管、角鐵、槽鐵</t>
  </si>
  <si>
    <t>電子通路業產業股-資訊通路集團股-聯華神通概念股-Intel、中國、手機、遊戲機、黑莓、宏達電、S&amp;P台商收成指數、印度設廠、內需中國收成股、中概通路、XBOXOne電子零組件、資訊產品及通訊產品代理銷售個人電腦、電腦週邊設備及通訊產品維修、技術服務3C distributor and service provider</t>
  </si>
  <si>
    <t>電腦及週邊設備業產業股-電子周邊產品感光鼓齒輪、碳粉匣等資訊週邊事務機器相關零組件耗材</t>
  </si>
  <si>
    <t>紡織纖維集團股-大宇台富特多龍布特多龍紗</t>
  </si>
  <si>
    <t>其他產業股-建築業委託營造廠商興建國民住宅、商業大樓出租出售業務投資興闢都市計劃範圍內之市場、公園等公共設施接受委託辦理市地重劃</t>
  </si>
  <si>
    <t>電子通路業產業股-製造代理概念股-太陽能、水力資源半導體與光電相關產品電子材料環境工程</t>
  </si>
  <si>
    <t>建材營建住宅及大樓開發租賃業。</t>
  </si>
  <si>
    <t>其他電子業集團股-恩德概念股-工業4.0非接觸式機械視覺檢測系統設備</t>
  </si>
  <si>
    <t>化學工業合成樹脂電子化學材料</t>
  </si>
  <si>
    <t>金融保險產業股-金控集團股-旺旺金融控股公司業</t>
  </si>
  <si>
    <t>紡織纖維紡織業電子材料批發、零售</t>
  </si>
  <si>
    <t>其他電子業產業股-網通代理集團股-震旦概念股-中國、中概通路辦公室自動化設備、系統辦公家具等</t>
  </si>
  <si>
    <t>鋼鐵工業集團股-大成鋼扣件買賣</t>
  </si>
  <si>
    <t>貿易百貨產業股-貿易業品牌家具連鎖門市業務</t>
  </si>
  <si>
    <t>電機機械集團股-仰德概念股-資產、智慧電網、中國、S&amp;P台商收成指數、越南設廠、水力資源、智慧型機器人、工業4.0重電機械類電氣機器類租賃類</t>
  </si>
  <si>
    <t>電器電纜產業股-電纜業集團股-華新概念股-高雄經貿園區、微型投影機、基礎建設、光纖設備電線電纜、鋼線鋼纜及特殊鋼之生產與銷售</t>
  </si>
  <si>
    <t>生技醫療業產業股-生化製藥技術服務(生化科技產品(中西藥)研發)中西藥品零售食品飲料零售</t>
  </si>
  <si>
    <t>電機機械集團股-光寶概念股-中國引擎、機車、汽車等及其零件之製造買賣活塞、活塞肖、活塞環及其配件之製造及買賣轉向系統零件之製造及買賣</t>
  </si>
  <si>
    <t>塑膠工業概念股-高雄經貿園區、桃園機場捷運塑膠原料之製造及銷售塑膠製品之製造及銷售塑膠工業附帶原料之製造及銷售</t>
  </si>
  <si>
    <t>貿易百貨產業股-百貨業集團股-統一概念股-中國、電信.零售通路、中概通路、零售消費、宅經濟超級商店之經營;煙酒.家庭用品之零售</t>
  </si>
  <si>
    <t>建材營造產業股-營造業集團股-冠德土木、建築、水利及整地工程之承攬。各項基礎工程之承攬。橋樑、隧道工程之承攬。</t>
  </si>
  <si>
    <t>塑膠工業各種皮箱之製造.加工及買賣各種皮箱及其零件之製造.加工及買賣前項有關進出口業務</t>
  </si>
  <si>
    <t>建材營造產業股-建築業委託營造廠商興建住宅、商業大樓出租出售業務有關建材之買賣及進出口業務</t>
  </si>
  <si>
    <t>鋼鐵工業鋼線、鋼棒、製造加工及買賣</t>
  </si>
  <si>
    <t>半導體業產業股-IC設計影像處理IC控制晶片設計生產及買賣DSC控制晶片設計生產及買賣SCAN控制晶片設計生產及買賣</t>
  </si>
  <si>
    <t>鋼鐵工業概念股-F-股票、回台掛牌專營不銹鋼緊固件及不銹鋼線材生產與銷售。特殊緊固件的國際貿易。</t>
  </si>
  <si>
    <t>鋼鐵工業不銹鋼捲</t>
  </si>
  <si>
    <t>鋼鐵工業鋼管、鍍鋅鋼管、鋼管樁冷軋鋼捲(板)熱軋鋼捲(板)、塗面鋼捲(板)</t>
  </si>
  <si>
    <t>文創業電視劇製作電視劇編劇藝人經紀</t>
  </si>
  <si>
    <t>生技醫療業抗癌新藥及特殊原料藥研發</t>
  </si>
  <si>
    <t>電腦及週邊設備業產業股-電子周邊產品概念股-網通、讀取辨識、NFC近場通訊、第三方支付、物聯網、電子商務及延伸、富櫃50電子金融交易終端機及其零組件交易資料安全保護設備及其零組件多功能智慧卡讀／寫卡機及其零組件</t>
  </si>
  <si>
    <t>紡織纖維集團股-佳和纖維紡織品之加工及買賣紡織品及機械之進出口及買賣委託興建商業大樓等</t>
  </si>
  <si>
    <t>通信網路業產業股-電信服務事業集團股-富邦概念股-電信.零售通路、雲端、4GLTE、網通、手機、黑莓、宏達電、NFC近場通訊、電子商務及延伸通訊業</t>
  </si>
  <si>
    <t>其他集團股-中鼎工程概念股-印度設廠、中國工程規劃、設計、採購、建造、專案管理、設備製作、監理製作、環境評估等工程技術服務工作</t>
  </si>
  <si>
    <t>半導體業產業股-IC設計集團股-勝華概念股-穿戴裝置、工業4.0、手機、OPPO各種積體電路之設計、製造、測試及銷售各種積體電路模組之設計、製造、測試及銷售各種積體電路應用軟體之研究、開發及銷售</t>
  </si>
  <si>
    <t>建材營建產業股-平面顯示器不動產開發、租賃及買賣等不動產仲介、代銷經紀業特定專業區、新市鎮及新社區開發業</t>
  </si>
  <si>
    <t>通信網路業產業股-電信服務事業集團股-中華電信概念股-電信.零售通路、雲端、4GLTE、資產、網通、宅經濟、手機、宏達電、美國ADR、赴美掛牌、NFC近場通訊、電子商務及延伸第一、二類電信事業</t>
  </si>
  <si>
    <t>鋼鐵工業不銹鋼板、捲裁切不銹鋼捲分條不銹鋼板表面處理</t>
  </si>
  <si>
    <t>光電業平面光源LED照明五金沖壓件等</t>
  </si>
  <si>
    <t>半導體業產業股-IC設計集團股-鈺創研究、開發、生產、製造、銷售下列產品：(1)積體電路晶片、零組件。(2)前項產品之技術及諮詢顧問。(3)本公司業務相關之進出口貿易業務。</t>
  </si>
  <si>
    <t>鋼鐵工業鋼筋.鋼胚.棒鋼.盤元.廢鋼等鋼製品之製造加工買賣業務大鋼胚.小鋼胚.鋼錠.等特殊鋼之製造.加工.買賣業務廢鐵進口.輪船解體急舊船買賣業務</t>
  </si>
  <si>
    <t>其他電子業概念股-雲端UPS(Uninterruptible power system)INVERTER/PV INVERTER / AVR / Electronic Components</t>
  </si>
  <si>
    <t>電子零組件業集團股-萬泰概念股-手機、三星連接器配線組立無線天線其他</t>
  </si>
  <si>
    <t>產業股-製藥周邊概念股-防疫環保、回台掛牌公司地址</t>
  </si>
  <si>
    <t>其他概念股-電動車新能源科技生物科技其他</t>
  </si>
  <si>
    <t>電子通路業產業股-半導體代理IC應用設計－通訊IC．通用型微控制器IC．個人電腦週邊類商品光電產品－LED照明.光學元件與系統設計.光學滑鼠及指紋辨識系統記憶體產品－記憶卡</t>
  </si>
  <si>
    <t>貿易百貨產業股-IC封裝測試品牌家具</t>
  </si>
  <si>
    <t>其他集團股-百和概念股-KY股票、回台掛牌、越南設廠成衣、鞋類及運動用品之輔料黏扣帶、織帶(鞋帶)之產製及銷售成衣、鞋類及運動用品之鬆緊帶、針織緹花網布等材料之產製及銷售</t>
  </si>
  <si>
    <t>塑膠工業集團股-威京概念股-資產、高雄經貿園區石油化學產品CPL AN 之製造及銷售</t>
  </si>
  <si>
    <t>其他集團股-新光概念股-安控器材與保全、智慧型機器人防盜、防火、防災之安全維護現金或其他貴重物品運送及人身之安全維護門禁設備、數位影像監控之系統規劃、設計保養、修理按裝、及諮詢顧問</t>
  </si>
  <si>
    <t>食品工業概念股-香港掛牌、越南設廠飼料大宗油脂肉品</t>
  </si>
  <si>
    <t>其他生煤交易業務</t>
  </si>
  <si>
    <t>生技醫療業集團股-中天生技新藥開發</t>
  </si>
  <si>
    <t>鋼鐵工業集團股-中鋼概念股-基礎建設鋼捲、鋼管</t>
  </si>
  <si>
    <t>電機機械CNC工具機PCB鑽孔機</t>
  </si>
  <si>
    <t>紡織纖維概念股-越南設廠、TPP針織成衣、梭織成衣及各種成衣製造加工買賣業務前項有關產品之進出口貿易代理前各項有關國內外廠商產品之報價投標業務</t>
  </si>
  <si>
    <t>鋼鐵工業集團股-中鋼概念股-中國、英國GDR、越南設廠、德國GDR、碳權、空汙防治、電動車、中國十三五鋼品設計製造買賣儲運及其他相關業務(含輕金屬、尖端材料)鋼廠之籌建鋼鐵及相關工業之工程顧問管理資詢</t>
  </si>
  <si>
    <t>資訊服務業產業股-零組件代理各種書籍出版、買賣業務資訊軟體批發業租賃業</t>
  </si>
  <si>
    <t>電腦及週邊設備業產業股-電子周邊產品相片印表機及週邊耗材研發批發零售之經營事務性機器設備批發零售國際貿易</t>
  </si>
  <si>
    <t>電子通路業產業股-半導體代理電子材料零售業.批發業資訊軟體服務業資料處理服務業</t>
  </si>
  <si>
    <t>其他概念股-無人機運動休閒產品航太醫療產品原物料及其他</t>
  </si>
  <si>
    <t>電腦及週邊設備業產業股-主機板集團股-友達概念股-博奕、工業4.0電腦主機板、工業用電腦及特殊專用平台(ACP)</t>
  </si>
  <si>
    <t>汽車工業產業股-汽車業概念股-中國、S&amp;P台商收成指數、香港掛牌、越南設廠、電動車生產汽車、機車及其零件、引擎、模治具內外銷提供有關產品之技術服務及其諮詢顧問業務</t>
  </si>
  <si>
    <t>文創業流行音樂之製作及發行著作權授權藝人演藝經紀</t>
  </si>
  <si>
    <t>生技醫療業概念股-KY股票、回台掛牌、中國十三五美容產品與護理套組之研發、製造及銷售業務特許經營美容連鎖加盟店之經營與推廣業務除許可業務外，得經營法令非禁止或限制之業務</t>
  </si>
  <si>
    <t>建材營建產業股-建築業住宅及大樓開發租售業新市鎮、新社區開發業不動產租賃業</t>
  </si>
  <si>
    <t>塑膠工業集團股-台塑概念股-中國、S&amp;P台商收成指數、越南設廠各種塑膠加工品、塑膠原料、電子材料、聚酯纖維之製銷及染整加工 、配電盤</t>
  </si>
  <si>
    <t>鋼鐵工業概念股-高雄經貿園區不銹鋼品</t>
  </si>
  <si>
    <t>建材營建概念股-KY股票、回台掛牌吊頂龍骨之生產及銷售金屬天花板之生產及銷售金屬隔間牆體之生產及銷售</t>
  </si>
  <si>
    <t>建材營造產業股-建築業集團股-日月光委託營造廠商興建國民住宅及商業大樓出租出售業務買賣各種建材及進出口業務室內設計裝潢工程(營造業除外)</t>
  </si>
  <si>
    <t>電機機械各類電子及汽車零件之加工製造買賣之產品業務</t>
  </si>
  <si>
    <t>建材營造產業股-建築業集團股-興富發委託營造廠商興建商業大樓及國民住宅出租、出售業務。有關室內裝潢之設計及施工業務。有關建材、裝潢材料及建設機械之買賣及進出口業務等。</t>
  </si>
  <si>
    <t>集中大戶主連外連卷異</t>
  </si>
  <si>
    <t>電腦及週邊設備業投資管理</t>
  </si>
  <si>
    <t>其他計程車派遣業務及廣告服務</t>
  </si>
  <si>
    <t>通信網路業概念股-網通、三網合一、SmartTV研究開發、生產、製造、銷售名片型個人電腦網路卡/數據卡及各式數位、數據、網路通訊等資訊產品。</t>
  </si>
  <si>
    <t>電機機械產業股-機電工程電子半導體光電、生物科技、無菌無塵室、化工石化等整廠設計建造無菌無塵室設備之製造與銷售網路及電子商務</t>
  </si>
  <si>
    <t>生技醫療業產業股-製藥周邊概念股-中國、中國十三五骨科用人工植入物：包括人工關節、人工骨板、骨釘、骨針等。</t>
  </si>
  <si>
    <t>貿易百貨集團股-炎洲概念股-電子商務及延伸包裝材料 雲端服務 研發及產銷精簡型電腦</t>
  </si>
  <si>
    <t>化學工業集團股-中鋼概念股-鋰電池、電動車、電動車Tesla、無人機碳化學及特用化學品之製造及買賣</t>
  </si>
  <si>
    <t>鋼鐵工業集團股-華祺不銹鋼螺絲不銹鋼線材</t>
  </si>
  <si>
    <t>電子零組件業產業股-電源類零組件電子零件組件之製造、銷售及進出口貿易業務等(特許業務除外)醫療生技等業務代理前兩項產品國內外有關廠商投標報價及經銷等業務</t>
  </si>
  <si>
    <t>化學工業PU樹脂、透濕防水布、硬化劑、光起始劑、接著劑</t>
  </si>
  <si>
    <t>通信網路業概念股-遊戲機、XBOXOne各種塑膠製品及模具製造、加工及買賣業務電子零組件製造加工及買賣業務有線通信機械器材製造及電信器材批發、零售</t>
  </si>
  <si>
    <t>其他產業股-資訊家電類集團股-凌陽租賃服務收入教育相關電子產品及軟件</t>
  </si>
  <si>
    <t>塑膠工業集團股-台塑概念股-中國、S&amp;P台商收成指數、越南設廠純對苯二甲酸、聚苯乙烯、苯乙烯、鄰二甲苯、對二甲苯、苯、合成酚、丙酮、聚丙烯、二甲基甲醯胺、ABS、嫘縈棉、合成纖維紗、布、耐隆絲、耐隆絲布及其染整加工等製銷</t>
  </si>
  <si>
    <t>季下月下週中 月盤整</t>
  </si>
  <si>
    <t>通信網路業產業股-電信服務事業集團股-遠東概念股-電信.零售通路、雲端、4GLTE、網通、宅經濟、手機、小米手機、NFC近場通訊、電子商務及延伸行動電話業務行動電話手機及其零配件之買賣及裝修業務</t>
  </si>
  <si>
    <t>金融保險產業股-銀行業經營銀行法規定之商業銀行業務經營信託法及信託業法規定之信託業務</t>
  </si>
  <si>
    <t>電機機械概念股-智慧電網、風力發電、新兆元能源、基礎建設變壓器配電器材及其他統包工程</t>
  </si>
  <si>
    <t>電器電纜集團股-燦坤企業小家電之製造及銷售旅遊服務。其他。</t>
  </si>
  <si>
    <t>其他概念股-中國、S&amp;P台商收成指數、越南設廠、內需中國收成股PET耐熱結晶瓶、飲料充填代工、電池罐體電子零組件多層熱縮薄膜、LDPE熱縮薄膜、標籤類鋁蓋類、塑蓋類、爪蓋類</t>
  </si>
  <si>
    <t>金融保險集團股-三商行經營人身保險業務</t>
  </si>
  <si>
    <t>金融保險產業股-金控集團股-新光金融控股公司業</t>
  </si>
  <si>
    <t>集中卷異</t>
  </si>
  <si>
    <t>油氣燃氣業集團股-台塑石油化工原料製造業基本化學工業製造業</t>
  </si>
  <si>
    <t>建材營造集團股-興富發概念股-再生循環廢棄物處理業不動產投資興建及租售不動產買賣</t>
  </si>
  <si>
    <t>電子通路業產業股-零組件代理集團股-倍微半導體零組件銷售</t>
  </si>
  <si>
    <t>電子零組件業3C產品用線</t>
  </si>
  <si>
    <t>概念股-香港掛牌、越南設廠、回台掛牌公司地址</t>
  </si>
  <si>
    <t>電子零組件業產業股-電子周邊產品概念股-雲端研發、設計、製造和銷售伺服器等用導軌及其週邊零組件生產及買賣鉸鏈(筆記型電腦鉸鏈)及其零組件之製造生產及買賣滑軌之製造生產及買賣</t>
  </si>
  <si>
    <t>電腦及週邊設備業產業股-電源類零組件電源供應產品光電產品</t>
  </si>
  <si>
    <t>金融保險產業股-銀行業代理市庫、存款、授信、外匯、信託、投資等金融業務</t>
  </si>
  <si>
    <t>電子零組件業產業股-印刷電路板電腦週邊裝置及電子零件製造加工買賣業務印刷電路板製造及買賣有關前各項進出口貿易業務</t>
  </si>
  <si>
    <t>其他電子業產業股-貿易業真空蒸鍍薄膜之製造加工、買賣及其原材料之買賣。電子膠帶、保護膜等光電材料之製造加工買賣。前各項相關產品之進出口貿易業務。</t>
  </si>
  <si>
    <t>其他房屋買賣之居間仲介</t>
  </si>
  <si>
    <t>紡織纖維集團股-大宇台富概念股-桃園機場捷運各種紡織品之製造、加工染整及營銷有關前項有關原料、材料及成品之進出口貿易業務委託營造廠商興建商業大樓、國民住宅之出租出售事業</t>
  </si>
  <si>
    <t>紡織纖維集團股-遠東加工絲、追撚絲、胚布、成品布、染整等其他業務</t>
  </si>
  <si>
    <t>00尚無資料</t>
  </si>
  <si>
    <t>建材營造產業股-建築業住宅及大樓開發租售業.不動產買賣業.不動產租賃業.</t>
  </si>
  <si>
    <t>電子零組件業產業股-電源類零組件交換式電源供應器、無停電裝置、變壓器等之加工製造買賣業務.電子零件、電機儀器、科學儀表、各式半導體裝置之加工及買賣業務.各種有無線電通訊機件、器材、電音儀器之修護裝配買賣業務.</t>
  </si>
  <si>
    <t>電子零組件業電腦、通訊、電子資訊及家電用電源傳輸線及訊號連接線組前項產品之進出口貿易業務及代理國內外廠商產品投標與經銷等業務</t>
  </si>
  <si>
    <t>電子零組件業設計、研發及生產自動化乾燥設備及相關機械設備製造與買賣</t>
  </si>
  <si>
    <t>航運輸產業股-運輸代理貨櫃集散站經營業委託營造廠商、興建國民住宅、商業大樓之出租出售業務G801010倉儲業、H703020倉庫出租業、IZ06010理貨包裝業</t>
  </si>
  <si>
    <t>電子零組件業產業股-印刷電路板單雙面及多層印刷電路板之製造、加工及買賣業務電子零組件之製造、加工及買賣業務前各項有關產品及原料之進出口及經銷買賣業務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</si>
</sst>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76" formatCode="0.0"/>
    <numFmt numFmtId="177" formatCode="h:mm;@"/>
    <numFmt numFmtId="178" formatCode="0.0%"/>
    <numFmt numFmtId="179" formatCode="_(* #,##0_);_(* \(#,##0\);_(* &quot;-&quot;??_);_(@_)"/>
    <numFmt numFmtId="180" formatCode="0.00_ "/>
    <numFmt numFmtId="181" formatCode="[&gt;0]&quot;+&quot;0.0%;[&lt;0]&quot;-&quot;0.0%;0.0%"/>
    <numFmt numFmtId="182" formatCode="[&gt;0]&quot;+&quot;0;[&lt;0]&quot;-&quot;0"/>
    <numFmt numFmtId="183" formatCode="0.0_);[Red]\(0.0\)"/>
    <numFmt numFmtId="184" formatCode="0_ "/>
    <numFmt numFmtId="185" formatCode="m&quot;月&quot;d&quot;日&quot;"/>
    <numFmt numFmtId="186" formatCode="0.0_ "/>
    <numFmt numFmtId="187" formatCode="#,##0_ "/>
  </numFmts>
  <fonts count="56">
    <font>
      <sz val="12"/>
      <color theme="1"/>
      <name val="新細明體"/>
      <family val="2"/>
      <charset val="136"/>
      <scheme val="minor"/>
    </font>
    <font>
      <sz val="12"/>
      <color theme="1"/>
      <name val="新細明體"/>
      <family val="2"/>
      <charset val="136"/>
      <scheme val="minor"/>
    </font>
    <font>
      <sz val="12"/>
      <color theme="0"/>
      <name val="新細明體"/>
      <family val="2"/>
      <charset val="136"/>
      <scheme val="minor"/>
    </font>
    <font>
      <sz val="9"/>
      <name val="新細明體"/>
      <family val="2"/>
      <charset val="136"/>
      <scheme val="minor"/>
    </font>
    <font>
      <sz val="12"/>
      <name val="微軟正黑體"/>
      <family val="2"/>
      <charset val="136"/>
    </font>
    <font>
      <sz val="12"/>
      <color theme="0"/>
      <name val="微軟正黑體"/>
      <family val="2"/>
      <charset val="136"/>
    </font>
    <font>
      <sz val="12"/>
      <color theme="1"/>
      <name val="微軟正黑體"/>
      <family val="2"/>
      <charset val="136"/>
    </font>
    <font>
      <sz val="12"/>
      <name val="新細明體"/>
      <family val="1"/>
      <charset val="136"/>
      <scheme val="minor"/>
    </font>
    <font>
      <u/>
      <sz val="12"/>
      <color theme="10"/>
      <name val="新細明體"/>
      <family val="2"/>
      <charset val="136"/>
      <scheme val="minor"/>
    </font>
    <font>
      <u/>
      <sz val="12"/>
      <color theme="11"/>
      <name val="新細明體"/>
      <family val="2"/>
      <charset val="136"/>
      <scheme val="minor"/>
    </font>
    <font>
      <sz val="12"/>
      <color rgb="FF000000"/>
      <name val="新細明體"/>
      <family val="3"/>
      <charset val="136"/>
      <scheme val="minor"/>
    </font>
    <font>
      <b/>
      <sz val="36"/>
      <color theme="1"/>
      <name val="Arial"/>
      <family val="2"/>
    </font>
    <font>
      <sz val="12"/>
      <color theme="1"/>
      <name val="Arial"/>
      <family val="2"/>
    </font>
    <font>
      <b/>
      <sz val="20"/>
      <name val="Arial"/>
      <family val="2"/>
    </font>
    <font>
      <b/>
      <sz val="24"/>
      <color theme="1"/>
      <name val="Arial"/>
      <family val="2"/>
    </font>
    <font>
      <sz val="18"/>
      <color theme="1"/>
      <name val="Arial"/>
      <family val="2"/>
    </font>
    <font>
      <sz val="14"/>
      <color theme="1"/>
      <name val="Arial"/>
      <family val="2"/>
    </font>
    <font>
      <b/>
      <sz val="13"/>
      <color theme="1"/>
      <name val="Arial"/>
      <family val="2"/>
    </font>
    <font>
      <b/>
      <sz val="22"/>
      <color theme="1"/>
      <name val="Arial"/>
      <family val="2"/>
    </font>
    <font>
      <sz val="14"/>
      <name val="Arial"/>
      <family val="2"/>
    </font>
    <font>
      <sz val="14"/>
      <name val="Heiti TC Light"/>
      <family val="1"/>
    </font>
    <font>
      <sz val="24"/>
      <color theme="1"/>
      <name val="黑體-繁 細體"/>
      <charset val="136"/>
    </font>
    <font>
      <sz val="10"/>
      <color theme="1"/>
      <name val="Arial"/>
      <family val="2"/>
    </font>
    <font>
      <sz val="16"/>
      <color theme="1"/>
      <name val="黑體-繁 細體"/>
      <charset val="136"/>
    </font>
    <font>
      <sz val="14"/>
      <name val="黑體-繁 細體"/>
      <charset val="136"/>
    </font>
    <font>
      <sz val="14"/>
      <color theme="1"/>
      <name val="黑體-繁 細體"/>
      <family val="1"/>
      <charset val="136"/>
    </font>
    <font>
      <sz val="14"/>
      <color theme="1"/>
      <name val="PMingLiU"/>
      <family val="1"/>
      <charset val="136"/>
    </font>
    <font>
      <sz val="14"/>
      <color theme="1"/>
      <name val="黑體-繁 細體"/>
      <charset val="136"/>
    </font>
    <font>
      <sz val="16"/>
      <color theme="1"/>
      <name val="Arial"/>
      <family val="2"/>
    </font>
    <font>
      <sz val="14"/>
      <name val="PMingLiU"/>
      <family val="1"/>
      <charset val="136"/>
    </font>
    <font>
      <sz val="18"/>
      <color theme="1"/>
      <name val="黑體-繁 細體"/>
      <charset val="136"/>
    </font>
    <font>
      <sz val="14"/>
      <color theme="1"/>
      <name val="Heiti TC Light"/>
      <family val="1"/>
    </font>
    <font>
      <sz val="14"/>
      <name val="Heiti TC Light"/>
      <charset val="136"/>
    </font>
    <font>
      <sz val="14"/>
      <color theme="1"/>
      <name val="微軟正黑體"/>
      <family val="2"/>
      <charset val="136"/>
    </font>
    <font>
      <sz val="12"/>
      <color rgb="FF000000"/>
      <name val="新細明體"/>
      <family val="1"/>
      <charset val="136"/>
      <scheme val="minor"/>
    </font>
    <font>
      <sz val="12"/>
      <color rgb="FF000000"/>
      <name val="新細明體"/>
      <family val="1"/>
      <charset val="136"/>
    </font>
    <font>
      <sz val="12"/>
      <color rgb="FF000000"/>
      <name val="Calibri"/>
      <family val="2"/>
    </font>
    <font>
      <sz val="22"/>
      <color theme="1"/>
      <name val="黑體-繁 細體"/>
      <charset val="136"/>
    </font>
    <font>
      <sz val="18"/>
      <color theme="11"/>
      <name val="新細明體"/>
      <family val="2"/>
      <charset val="136"/>
      <scheme val="minor"/>
    </font>
    <font>
      <b/>
      <sz val="14"/>
      <color rgb="FF1B1B1B"/>
      <name val="PMingLiU"/>
      <family val="1"/>
      <charset val="136"/>
    </font>
    <font>
      <b/>
      <sz val="14"/>
      <color theme="1"/>
      <name val="微軟正黑體"/>
      <family val="2"/>
      <charset val="136"/>
    </font>
    <font>
      <sz val="14"/>
      <name val="Cambria"/>
      <family val="1"/>
    </font>
    <font>
      <sz val="12"/>
      <color theme="1"/>
      <name val="PMingLiU"/>
      <family val="1"/>
      <charset val="136"/>
    </font>
    <font>
      <sz val="12"/>
      <color theme="1"/>
      <name val="黑體-繁 細體"/>
      <family val="1"/>
    </font>
    <font>
      <sz val="12"/>
      <name val="PMingLiU"/>
      <family val="1"/>
      <charset val="136"/>
    </font>
    <font>
      <sz val="12"/>
      <color rgb="FF000000"/>
      <name val="Arial"/>
      <family val="2"/>
    </font>
    <font>
      <sz val="12"/>
      <color rgb="FF333333"/>
      <name val="Arial"/>
      <family val="2"/>
    </font>
    <font>
      <sz val="12"/>
      <color rgb="FF000000"/>
      <name val="PingFang TC"/>
      <family val="2"/>
      <charset val="136"/>
    </font>
    <font>
      <sz val="10"/>
      <color rgb="FF000000"/>
      <name val="PMingLiU"/>
      <family val="1"/>
      <charset val="136"/>
    </font>
    <font>
      <sz val="10"/>
      <color theme="1"/>
      <name val="新細明體"/>
      <family val="2"/>
      <charset val="136"/>
      <scheme val="minor"/>
    </font>
    <font>
      <sz val="12"/>
      <color theme="1"/>
      <name val="Helvetica"/>
      <family val="2"/>
    </font>
    <font>
      <sz val="12"/>
      <color rgb="FF000000"/>
      <name val="PMingLiU"/>
      <family val="1"/>
      <charset val="136"/>
    </font>
    <font>
      <sz val="9"/>
      <color rgb="FF000000"/>
      <name val="PMingLiU"/>
      <family val="1"/>
      <charset val="136"/>
    </font>
    <font>
      <sz val="8"/>
      <color rgb="FF000000"/>
      <name val="PMingLiU"/>
      <family val="1"/>
      <charset val="136"/>
    </font>
    <font>
      <u/>
      <sz val="10"/>
      <color theme="10"/>
      <name val="新細明體"/>
      <family val="2"/>
      <charset val="136"/>
      <scheme val="minor"/>
    </font>
    <font>
      <sz val="10"/>
      <color theme="1"/>
      <name val="Helvetica"/>
      <family val="2"/>
    </font>
  </fonts>
  <fills count="15">
    <fill>
      <patternFill patternType="none"/>
    </fill>
    <fill>
      <patternFill patternType="gray125"/>
    </fill>
    <fill>
      <patternFill patternType="solid">
        <fgColor theme="9" tint="0.79998168889431442"/>
        <bgColor indexed="64"/>
      </patternFill>
    </fill>
    <fill>
      <patternFill patternType="solid">
        <fgColor rgb="FFFFFF00"/>
        <bgColor indexed="64"/>
      </patternFill>
    </fill>
    <fill>
      <patternFill patternType="solid">
        <fgColor rgb="FF3366FF"/>
        <bgColor indexed="64"/>
      </patternFill>
    </fill>
    <fill>
      <patternFill patternType="solid">
        <fgColor rgb="FFFF6600"/>
        <bgColor indexed="64"/>
      </patternFill>
    </fill>
    <fill>
      <patternFill patternType="solid">
        <fgColor rgb="FFFF0000"/>
        <bgColor indexed="64"/>
      </patternFill>
    </fill>
    <fill>
      <patternFill patternType="solid">
        <fgColor rgb="FF008000"/>
        <bgColor indexed="64"/>
      </patternFill>
    </fill>
    <fill>
      <patternFill patternType="solid">
        <fgColor rgb="FF0000FF"/>
        <bgColor indexed="64"/>
      </patternFill>
    </fill>
    <fill>
      <patternFill patternType="solid">
        <fgColor theme="2" tint="-0.249977111117893"/>
        <bgColor indexed="64"/>
      </patternFill>
    </fill>
    <fill>
      <patternFill patternType="solid">
        <fgColor theme="2"/>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0000FF"/>
        <bgColor rgb="FF000000"/>
      </patternFill>
    </fill>
    <fill>
      <patternFill patternType="solid">
        <fgColor rgb="FFCCFFCC"/>
        <bgColor indexed="64"/>
      </patternFill>
    </fill>
  </fills>
  <borders count="39">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style="thin">
        <color auto="1"/>
      </left>
      <right style="thin">
        <color auto="1"/>
      </right>
      <top style="thin">
        <color auto="1"/>
      </top>
      <bottom/>
      <diagonal/>
    </border>
    <border>
      <left/>
      <right style="medium">
        <color auto="1"/>
      </right>
      <top/>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medium">
        <color auto="1"/>
      </left>
      <right/>
      <top/>
      <bottom/>
      <diagonal/>
    </border>
    <border>
      <left/>
      <right style="medium">
        <color auto="1"/>
      </right>
      <top/>
      <bottom style="thin">
        <color indexed="64"/>
      </bottom>
      <diagonal/>
    </border>
    <border>
      <left/>
      <right style="medium">
        <color indexed="64"/>
      </right>
      <top style="thin">
        <color auto="1"/>
      </top>
      <bottom/>
      <diagonal/>
    </border>
    <border>
      <left/>
      <right/>
      <top style="thin">
        <color auto="1"/>
      </top>
      <bottom/>
      <diagonal/>
    </border>
    <border>
      <left style="thin">
        <color auto="1"/>
      </left>
      <right style="medium">
        <color indexed="64"/>
      </right>
      <top/>
      <bottom/>
      <diagonal/>
    </border>
    <border>
      <left style="thin">
        <color auto="1"/>
      </left>
      <right style="thin">
        <color auto="1"/>
      </right>
      <top/>
      <bottom/>
      <diagonal/>
    </border>
    <border>
      <left style="medium">
        <color indexed="64"/>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right style="thin">
        <color auto="1"/>
      </right>
      <top style="thin">
        <color auto="1"/>
      </top>
      <bottom/>
      <diagonal/>
    </border>
    <border>
      <left style="medium">
        <color indexed="64"/>
      </left>
      <right/>
      <top style="thin">
        <color auto="1"/>
      </top>
      <bottom/>
      <diagonal/>
    </border>
    <border>
      <left style="thin">
        <color auto="1"/>
      </left>
      <right style="medium">
        <color indexed="64"/>
      </right>
      <top style="thin">
        <color auto="1"/>
      </top>
      <bottom/>
      <diagonal/>
    </border>
    <border>
      <left/>
      <right style="medium">
        <color indexed="64"/>
      </right>
      <top style="thin">
        <color indexed="64"/>
      </top>
      <bottom style="thin">
        <color indexed="64"/>
      </bottom>
      <diagonal/>
    </border>
  </borders>
  <cellStyleXfs count="1121">
    <xf numFmtId="0" fontId="0" fillId="0" borderId="0"/>
    <xf numFmtId="43" fontId="1" fillId="0" borderId="0" applyFont="0" applyFill="0" applyBorder="0" applyAlignment="0" applyProtection="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cellStyleXfs>
  <cellXfs count="264">
    <xf numFmtId="0" fontId="0" fillId="0" borderId="0" xfId="0"/>
    <xf numFmtId="0" fontId="6" fillId="3" borderId="3" xfId="0" applyFont="1" applyFill="1" applyBorder="1" applyAlignment="1">
      <alignment horizontal="center" vertical="center"/>
    </xf>
    <xf numFmtId="0" fontId="6" fillId="2" borderId="3" xfId="0" applyFont="1" applyFill="1" applyBorder="1" applyAlignment="1">
      <alignment horizontal="center" vertical="center"/>
    </xf>
    <xf numFmtId="0" fontId="4" fillId="3" borderId="3" xfId="0" applyFont="1" applyFill="1" applyBorder="1" applyAlignment="1">
      <alignment horizontal="center" vertical="center"/>
    </xf>
    <xf numFmtId="0" fontId="5" fillId="4" borderId="3" xfId="0" applyFont="1" applyFill="1" applyBorder="1" applyAlignment="1">
      <alignment horizontal="center" vertical="center"/>
    </xf>
    <xf numFmtId="0" fontId="5" fillId="5" borderId="3" xfId="0" applyFont="1" applyFill="1" applyBorder="1" applyAlignment="1">
      <alignment horizontal="center" vertical="center"/>
    </xf>
    <xf numFmtId="0" fontId="5" fillId="6" borderId="3" xfId="0" applyFont="1" applyFill="1" applyBorder="1" applyAlignment="1">
      <alignment horizontal="center" vertical="center"/>
    </xf>
    <xf numFmtId="0" fontId="6" fillId="0" borderId="0" xfId="0" applyFont="1" applyFill="1" applyAlignment="1">
      <alignment horizontal="center" vertical="center"/>
    </xf>
    <xf numFmtId="0" fontId="6" fillId="0" borderId="0" xfId="0" applyFont="1" applyAlignment="1">
      <alignment horizontal="center" vertical="center"/>
    </xf>
    <xf numFmtId="10" fontId="6" fillId="0" borderId="0" xfId="2" applyNumberFormat="1" applyFont="1" applyAlignment="1">
      <alignment horizontal="center" vertical="center"/>
    </xf>
    <xf numFmtId="40" fontId="6" fillId="0" borderId="0" xfId="2" applyNumberFormat="1" applyFont="1" applyFill="1" applyAlignment="1">
      <alignment horizontal="center" vertical="center"/>
    </xf>
    <xf numFmtId="0" fontId="0" fillId="3" borderId="0" xfId="0" applyFill="1" applyAlignment="1">
      <alignment horizontal="left"/>
    </xf>
    <xf numFmtId="0" fontId="0" fillId="0" borderId="0" xfId="0" applyAlignment="1">
      <alignment horizontal="left"/>
    </xf>
    <xf numFmtId="0" fontId="2" fillId="7" borderId="0" xfId="0" applyNumberFormat="1" applyFont="1" applyFill="1" applyAlignment="1">
      <alignment horizontal="left"/>
    </xf>
    <xf numFmtId="0" fontId="6" fillId="0" borderId="0" xfId="0" applyFont="1" applyAlignment="1">
      <alignment horizontal="left" vertical="center"/>
    </xf>
    <xf numFmtId="0" fontId="4" fillId="3" borderId="0" xfId="0" applyFont="1" applyFill="1" applyAlignment="1">
      <alignment horizontal="center" vertical="center"/>
    </xf>
    <xf numFmtId="0" fontId="7" fillId="3" borderId="0" xfId="0" applyFont="1" applyFill="1" applyAlignment="1">
      <alignment horizontal="center" vertical="center"/>
    </xf>
    <xf numFmtId="0" fontId="2" fillId="5" borderId="0" xfId="0" applyFont="1" applyFill="1" applyAlignment="1">
      <alignment horizontal="center" vertical="center"/>
    </xf>
    <xf numFmtId="0" fontId="6" fillId="0" borderId="0" xfId="0" applyFont="1" applyFill="1" applyBorder="1" applyAlignment="1">
      <alignment horizontal="left" vertical="center"/>
    </xf>
    <xf numFmtId="176" fontId="0" fillId="0" borderId="0" xfId="0" applyNumberFormat="1"/>
    <xf numFmtId="9" fontId="6" fillId="0" borderId="0" xfId="2" applyFont="1" applyFill="1" applyAlignment="1">
      <alignment horizontal="center" vertical="center"/>
    </xf>
    <xf numFmtId="10" fontId="6" fillId="0" borderId="0" xfId="2" applyNumberFormat="1" applyFont="1" applyFill="1" applyAlignment="1">
      <alignment horizontal="center" vertical="center"/>
    </xf>
    <xf numFmtId="0" fontId="6" fillId="0" borderId="0" xfId="0" applyNumberFormat="1" applyFont="1" applyFill="1" applyAlignment="1">
      <alignment horizontal="center" vertical="center"/>
    </xf>
    <xf numFmtId="0" fontId="5" fillId="8" borderId="3" xfId="0" applyFont="1" applyFill="1" applyBorder="1" applyAlignment="1">
      <alignment horizontal="center" vertical="center"/>
    </xf>
    <xf numFmtId="0" fontId="0" fillId="0" borderId="0" xfId="0" applyAlignment="1">
      <alignment horizontal="left" vertical="center"/>
    </xf>
    <xf numFmtId="178" fontId="6" fillId="0" borderId="0" xfId="2" applyNumberFormat="1" applyFont="1" applyFill="1" applyAlignment="1">
      <alignment horizontal="center" vertical="center"/>
    </xf>
    <xf numFmtId="0" fontId="4" fillId="3" borderId="7" xfId="0" applyFont="1" applyFill="1" applyBorder="1" applyAlignment="1">
      <alignment horizontal="center" vertical="center"/>
    </xf>
    <xf numFmtId="9" fontId="0" fillId="0" borderId="0" xfId="0" applyNumberFormat="1" applyAlignment="1">
      <alignment horizontal="left"/>
    </xf>
    <xf numFmtId="9" fontId="0" fillId="2" borderId="0" xfId="0" applyNumberFormat="1" applyFill="1" applyAlignment="1">
      <alignment horizontal="center" vertical="center"/>
    </xf>
    <xf numFmtId="9" fontId="0" fillId="9" borderId="0" xfId="0" applyNumberFormat="1" applyFill="1" applyAlignment="1">
      <alignment horizontal="center" vertical="center"/>
    </xf>
    <xf numFmtId="0" fontId="5" fillId="6" borderId="5" xfId="0" applyFont="1" applyFill="1" applyBorder="1" applyAlignment="1">
      <alignment horizontal="center" vertical="center"/>
    </xf>
    <xf numFmtId="9" fontId="2" fillId="6" borderId="0" xfId="0" applyNumberFormat="1" applyFont="1" applyFill="1" applyAlignment="1">
      <alignment horizontal="center" vertical="center"/>
    </xf>
    <xf numFmtId="0" fontId="0" fillId="0" borderId="0" xfId="0" applyFill="1" applyAlignment="1">
      <alignment horizontal="left"/>
    </xf>
    <xf numFmtId="9" fontId="0" fillId="0" borderId="0" xfId="0" applyNumberFormat="1" applyFill="1" applyAlignment="1">
      <alignment horizontal="left"/>
    </xf>
    <xf numFmtId="9" fontId="0" fillId="3" borderId="0" xfId="0" applyNumberFormat="1" applyFill="1" applyAlignment="1">
      <alignment horizontal="left"/>
    </xf>
    <xf numFmtId="0" fontId="10" fillId="0" borderId="0" xfId="0" applyFont="1" applyAlignment="1">
      <alignment horizontal="left"/>
    </xf>
    <xf numFmtId="0" fontId="5" fillId="4" borderId="4" xfId="0" applyFont="1" applyFill="1" applyBorder="1" applyAlignment="1">
      <alignment vertical="center"/>
    </xf>
    <xf numFmtId="0" fontId="5" fillId="4" borderId="5" xfId="0" applyFont="1" applyFill="1" applyBorder="1" applyAlignment="1">
      <alignment vertical="center"/>
    </xf>
    <xf numFmtId="178" fontId="6" fillId="0" borderId="0" xfId="2" applyNumberFormat="1" applyFont="1" applyAlignment="1">
      <alignment horizontal="center" vertical="center"/>
    </xf>
    <xf numFmtId="0" fontId="6" fillId="2" borderId="2" xfId="0" applyFont="1" applyFill="1" applyBorder="1" applyAlignment="1">
      <alignment vertical="center"/>
    </xf>
    <xf numFmtId="9" fontId="5" fillId="6" borderId="5" xfId="0" applyNumberFormat="1" applyFont="1" applyFill="1" applyBorder="1" applyAlignment="1">
      <alignment horizontal="center" vertical="center"/>
    </xf>
    <xf numFmtId="0" fontId="6" fillId="0" borderId="0" xfId="0" applyFont="1" applyFill="1" applyBorder="1" applyAlignment="1">
      <alignment vertical="center"/>
    </xf>
    <xf numFmtId="0" fontId="6" fillId="0" borderId="0" xfId="0" applyFont="1" applyFill="1" applyAlignment="1">
      <alignment vertical="center"/>
    </xf>
    <xf numFmtId="0" fontId="6" fillId="0" borderId="0" xfId="0" applyFont="1" applyAlignment="1">
      <alignment vertical="center"/>
    </xf>
    <xf numFmtId="181" fontId="6" fillId="0" borderId="0" xfId="2" applyNumberFormat="1" applyFont="1" applyAlignment="1">
      <alignment horizontal="center" vertical="center"/>
    </xf>
    <xf numFmtId="179" fontId="6" fillId="0" borderId="0" xfId="1" applyNumberFormat="1" applyFont="1" applyAlignment="1">
      <alignment horizontal="center" vertical="center"/>
    </xf>
    <xf numFmtId="176" fontId="6" fillId="0" borderId="0" xfId="0" applyNumberFormat="1" applyFont="1" applyAlignment="1">
      <alignment horizontal="center" vertical="center"/>
    </xf>
    <xf numFmtId="14" fontId="6" fillId="0" borderId="0" xfId="0" applyNumberFormat="1" applyFont="1" applyAlignment="1">
      <alignment horizontal="center" vertical="center"/>
    </xf>
    <xf numFmtId="179" fontId="6" fillId="0" borderId="0" xfId="1" applyNumberFormat="1" applyFont="1" applyAlignment="1">
      <alignment horizontal="left" vertical="center"/>
    </xf>
    <xf numFmtId="178" fontId="6" fillId="0" borderId="0" xfId="2" applyNumberFormat="1" applyFont="1" applyBorder="1" applyAlignment="1">
      <alignment horizontal="center" vertical="center"/>
    </xf>
    <xf numFmtId="0" fontId="5" fillId="5" borderId="17" xfId="0" applyFont="1" applyFill="1" applyBorder="1" applyAlignment="1">
      <alignment horizontal="center" vertical="center"/>
    </xf>
    <xf numFmtId="182" fontId="6" fillId="0" borderId="0" xfId="0" applyNumberFormat="1" applyFont="1" applyAlignment="1">
      <alignment horizontal="center" vertical="center"/>
    </xf>
    <xf numFmtId="0" fontId="14" fillId="3" borderId="9" xfId="0" applyFont="1" applyFill="1" applyBorder="1" applyAlignment="1">
      <alignment horizontal="center" vertical="center"/>
    </xf>
    <xf numFmtId="14" fontId="15" fillId="0" borderId="0" xfId="0" applyNumberFormat="1" applyFont="1" applyFill="1" applyBorder="1" applyAlignment="1">
      <alignment horizontal="left" vertical="center"/>
    </xf>
    <xf numFmtId="0" fontId="6" fillId="0" borderId="0" xfId="0" applyFont="1" applyFill="1" applyBorder="1" applyAlignment="1">
      <alignment horizontal="center" vertical="center"/>
    </xf>
    <xf numFmtId="0" fontId="5" fillId="4" borderId="5" xfId="0" applyFont="1" applyFill="1" applyBorder="1" applyAlignment="1">
      <alignment horizontal="center" vertical="center"/>
    </xf>
    <xf numFmtId="0" fontId="5" fillId="5" borderId="0" xfId="0" applyFont="1" applyFill="1" applyAlignment="1">
      <alignment horizontal="center" vertical="center"/>
    </xf>
    <xf numFmtId="0" fontId="0" fillId="0" borderId="0" xfId="0" applyAlignment="1">
      <alignment vertical="center"/>
    </xf>
    <xf numFmtId="0" fontId="4" fillId="3" borderId="5" xfId="0" applyFont="1" applyFill="1" applyBorder="1" applyAlignment="1">
      <alignment vertical="center"/>
    </xf>
    <xf numFmtId="0" fontId="4" fillId="3" borderId="6" xfId="0" applyFont="1" applyFill="1" applyBorder="1" applyAlignment="1">
      <alignment vertical="center"/>
    </xf>
    <xf numFmtId="0" fontId="0" fillId="0" borderId="0" xfId="0" applyAlignment="1">
      <alignment horizontal="center" vertical="center"/>
    </xf>
    <xf numFmtId="177" fontId="0" fillId="0" borderId="0" xfId="0" applyNumberFormat="1" applyAlignment="1">
      <alignment vertical="center"/>
    </xf>
    <xf numFmtId="179" fontId="0" fillId="0" borderId="0" xfId="1" applyNumberFormat="1" applyFont="1" applyAlignment="1">
      <alignment horizontal="center" vertical="center"/>
    </xf>
    <xf numFmtId="0" fontId="0" fillId="0" borderId="0" xfId="2" applyNumberFormat="1" applyFont="1" applyAlignment="1">
      <alignment vertical="center"/>
    </xf>
    <xf numFmtId="180" fontId="0" fillId="0" borderId="0" xfId="0" applyNumberFormat="1" applyAlignment="1">
      <alignment vertical="center"/>
    </xf>
    <xf numFmtId="180" fontId="0" fillId="0" borderId="0" xfId="0" applyNumberFormat="1" applyAlignment="1">
      <alignment horizontal="center" vertical="center"/>
    </xf>
    <xf numFmtId="0" fontId="5" fillId="4" borderId="5" xfId="0" applyFont="1" applyFill="1" applyBorder="1" applyAlignment="1">
      <alignment horizontal="left" vertical="center"/>
    </xf>
    <xf numFmtId="0" fontId="6" fillId="0" borderId="0" xfId="0" applyFont="1" applyFill="1" applyAlignment="1">
      <alignment horizontal="left" vertical="center"/>
    </xf>
    <xf numFmtId="0" fontId="0" fillId="0" borderId="0" xfId="0" applyAlignment="1">
      <alignment horizontal="center" vertical="center"/>
    </xf>
    <xf numFmtId="0" fontId="2" fillId="8" borderId="0" xfId="0" applyFont="1" applyFill="1" applyAlignment="1">
      <alignment horizontal="center" vertical="center"/>
    </xf>
    <xf numFmtId="0" fontId="2" fillId="6" borderId="0" xfId="0" applyFont="1" applyFill="1" applyAlignment="1">
      <alignment horizontal="center" vertical="center"/>
    </xf>
    <xf numFmtId="0" fontId="5" fillId="6" borderId="0" xfId="0" applyFont="1" applyFill="1" applyAlignment="1">
      <alignment horizontal="center" vertical="center"/>
    </xf>
    <xf numFmtId="0" fontId="5" fillId="13" borderId="0" xfId="0" applyFont="1" applyFill="1" applyAlignment="1">
      <alignment horizontal="center" vertical="center"/>
    </xf>
    <xf numFmtId="0" fontId="0" fillId="0" borderId="0" xfId="0" applyAlignment="1">
      <alignment horizontal="center" vertical="center"/>
    </xf>
    <xf numFmtId="0" fontId="6" fillId="0" borderId="3" xfId="0" applyFont="1" applyFill="1" applyBorder="1" applyAlignment="1">
      <alignment horizontal="center" vertical="center"/>
    </xf>
    <xf numFmtId="184" fontId="6" fillId="0" borderId="0" xfId="2" applyNumberFormat="1" applyFont="1" applyFill="1" applyAlignment="1">
      <alignment horizontal="center" vertical="center"/>
    </xf>
    <xf numFmtId="0" fontId="4" fillId="14" borderId="3" xfId="0" applyFont="1" applyFill="1" applyBorder="1" applyAlignment="1">
      <alignment horizontal="center" vertical="center"/>
    </xf>
    <xf numFmtId="176" fontId="0" fillId="0" borderId="0" xfId="0" applyNumberFormat="1" applyAlignment="1">
      <alignment horizontal="center" vertical="center"/>
    </xf>
    <xf numFmtId="0" fontId="2" fillId="5" borderId="0" xfId="0" applyFont="1" applyFill="1" applyAlignment="1">
      <alignment horizontal="left" vertical="center"/>
    </xf>
    <xf numFmtId="9" fontId="6" fillId="0" borderId="0" xfId="2" applyNumberFormat="1" applyFont="1" applyAlignment="1">
      <alignment horizontal="center" vertical="center"/>
    </xf>
    <xf numFmtId="0" fontId="8" fillId="0" borderId="0" xfId="7" applyAlignment="1">
      <alignment horizontal="left" vertical="center"/>
    </xf>
    <xf numFmtId="0" fontId="5" fillId="7" borderId="3" xfId="0" applyFont="1" applyFill="1" applyBorder="1" applyAlignment="1">
      <alignment horizontal="center" vertical="center"/>
    </xf>
    <xf numFmtId="2" fontId="6" fillId="0" borderId="0" xfId="0" applyNumberFormat="1" applyFont="1" applyAlignment="1">
      <alignment horizontal="center" vertical="center"/>
    </xf>
    <xf numFmtId="9" fontId="6" fillId="0" borderId="0" xfId="2" applyFont="1" applyAlignment="1">
      <alignment horizontal="center" vertical="center"/>
    </xf>
    <xf numFmtId="14" fontId="0" fillId="0" borderId="0" xfId="0" applyNumberFormat="1"/>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5" fillId="8" borderId="5" xfId="0" applyFont="1" applyFill="1" applyBorder="1" applyAlignment="1">
      <alignment vertical="center"/>
    </xf>
    <xf numFmtId="0" fontId="5" fillId="8" borderId="5" xfId="0" applyFont="1" applyFill="1" applyBorder="1" applyAlignment="1">
      <alignment horizontal="center" vertical="center"/>
    </xf>
    <xf numFmtId="0" fontId="0" fillId="0" borderId="0" xfId="0" applyAlignment="1">
      <alignment horizontal="center" vertical="center"/>
    </xf>
    <xf numFmtId="0" fontId="6" fillId="0" borderId="1" xfId="0" applyFont="1" applyBorder="1" applyAlignment="1">
      <alignment vertical="center"/>
    </xf>
    <xf numFmtId="185" fontId="0" fillId="0" borderId="0" xfId="0" applyNumberFormat="1" applyAlignment="1">
      <alignment horizontal="left" vertical="center"/>
    </xf>
    <xf numFmtId="0" fontId="16" fillId="0" borderId="3" xfId="0" applyFont="1" applyFill="1" applyBorder="1" applyAlignment="1">
      <alignment horizontal="center" vertical="center"/>
    </xf>
    <xf numFmtId="0" fontId="0" fillId="0" borderId="0" xfId="0" applyAlignment="1">
      <alignment horizontal="right" vertical="center"/>
    </xf>
    <xf numFmtId="0" fontId="0" fillId="0" borderId="0" xfId="0" applyFill="1" applyAlignment="1">
      <alignment horizontal="right" vertical="center"/>
    </xf>
    <xf numFmtId="0" fontId="0" fillId="0" borderId="0" xfId="0" applyAlignment="1">
      <alignment horizontal="center" vertical="center"/>
    </xf>
    <xf numFmtId="0" fontId="17" fillId="0" borderId="0" xfId="0" applyFont="1" applyAlignment="1">
      <alignment horizontal="left"/>
    </xf>
    <xf numFmtId="0" fontId="6" fillId="0" borderId="0" xfId="0" applyFont="1" applyAlignment="1">
      <alignment horizontal="center" vertical="center"/>
    </xf>
    <xf numFmtId="14" fontId="6" fillId="0" borderId="0" xfId="0" applyNumberFormat="1" applyFont="1" applyFill="1" applyAlignment="1">
      <alignment vertical="center"/>
    </xf>
    <xf numFmtId="0" fontId="6" fillId="0" borderId="0" xfId="0" applyFont="1" applyAlignment="1">
      <alignment horizontal="center" vertical="center"/>
    </xf>
    <xf numFmtId="0" fontId="6" fillId="0" borderId="0" xfId="0" applyFont="1" applyAlignment="1">
      <alignment horizontal="center" vertical="center"/>
    </xf>
    <xf numFmtId="0" fontId="5" fillId="6" borderId="0" xfId="0" applyFont="1" applyFill="1" applyAlignment="1">
      <alignment horizontal="center" vertical="center"/>
    </xf>
    <xf numFmtId="0" fontId="0" fillId="0" borderId="0" xfId="0"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xf>
    <xf numFmtId="0" fontId="0" fillId="3" borderId="0" xfId="0" applyFill="1"/>
    <xf numFmtId="177" fontId="0" fillId="3" borderId="0" xfId="0" applyNumberFormat="1" applyFill="1" applyAlignment="1">
      <alignment horizontal="left"/>
    </xf>
    <xf numFmtId="0" fontId="0" fillId="0" borderId="0" xfId="0" applyAlignment="1">
      <alignment horizontal="center" vertical="center"/>
    </xf>
    <xf numFmtId="0" fontId="13" fillId="0" borderId="31" xfId="0"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Border="1" applyAlignment="1">
      <alignment horizontal="left" vertical="center"/>
    </xf>
    <xf numFmtId="0" fontId="19" fillId="11" borderId="8" xfId="0" applyFont="1" applyFill="1" applyBorder="1" applyAlignment="1">
      <alignment horizontal="center" vertical="center"/>
    </xf>
    <xf numFmtId="0" fontId="19" fillId="11" borderId="9" xfId="0" applyFont="1" applyFill="1" applyBorder="1" applyAlignment="1">
      <alignment horizontal="center" vertical="center"/>
    </xf>
    <xf numFmtId="0" fontId="19" fillId="0" borderId="20" xfId="0" applyFont="1" applyFill="1" applyBorder="1" applyAlignment="1">
      <alignment horizontal="center" vertical="center"/>
    </xf>
    <xf numFmtId="9" fontId="24" fillId="0" borderId="16" xfId="2" applyFont="1" applyFill="1" applyBorder="1" applyAlignment="1">
      <alignment horizontal="center" vertical="center"/>
    </xf>
    <xf numFmtId="0" fontId="23" fillId="0" borderId="28" xfId="0" applyFont="1" applyFill="1" applyBorder="1" applyAlignment="1">
      <alignment horizontal="center" vertical="center"/>
    </xf>
    <xf numFmtId="0" fontId="25" fillId="3" borderId="3" xfId="0" applyFont="1" applyFill="1" applyBorder="1" applyAlignment="1">
      <alignment horizontal="center" vertical="center"/>
    </xf>
    <xf numFmtId="0" fontId="25" fillId="3" borderId="14" xfId="0" applyFont="1" applyFill="1" applyBorder="1" applyAlignment="1">
      <alignment horizontal="center" vertical="center"/>
    </xf>
    <xf numFmtId="0" fontId="19" fillId="11" borderId="3" xfId="0" applyFont="1" applyFill="1" applyBorder="1" applyAlignment="1">
      <alignment horizontal="center" vertical="center"/>
    </xf>
    <xf numFmtId="0" fontId="19" fillId="11" borderId="14" xfId="0" applyFont="1" applyFill="1" applyBorder="1" applyAlignment="1">
      <alignment horizontal="center" vertical="center"/>
    </xf>
    <xf numFmtId="0" fontId="16" fillId="0" borderId="11" xfId="0" applyFont="1" applyBorder="1" applyAlignment="1">
      <alignment horizontal="center" vertical="center"/>
    </xf>
    <xf numFmtId="178" fontId="16" fillId="0" borderId="3" xfId="2" applyNumberFormat="1" applyFont="1" applyFill="1" applyBorder="1" applyAlignment="1">
      <alignment horizontal="center" vertical="center"/>
    </xf>
    <xf numFmtId="178" fontId="16" fillId="0" borderId="14" xfId="2" applyNumberFormat="1" applyFont="1" applyFill="1" applyBorder="1" applyAlignment="1">
      <alignment horizontal="center" vertical="center"/>
    </xf>
    <xf numFmtId="0" fontId="19" fillId="11" borderId="11" xfId="0" applyFont="1" applyFill="1" applyBorder="1" applyAlignment="1">
      <alignment horizontal="center" vertical="center"/>
    </xf>
    <xf numFmtId="0" fontId="16" fillId="0" borderId="11" xfId="0" applyFont="1" applyFill="1" applyBorder="1" applyAlignment="1">
      <alignment horizontal="center" vertical="center"/>
    </xf>
    <xf numFmtId="176" fontId="16" fillId="0" borderId="14" xfId="0" applyNumberFormat="1" applyFont="1" applyFill="1" applyBorder="1" applyAlignment="1">
      <alignment horizontal="center" vertical="center"/>
    </xf>
    <xf numFmtId="10" fontId="16" fillId="0" borderId="11" xfId="0" applyNumberFormat="1" applyFont="1" applyFill="1" applyBorder="1" applyAlignment="1">
      <alignment horizontal="center" vertical="center"/>
    </xf>
    <xf numFmtId="10" fontId="16" fillId="0" borderId="3" xfId="0" applyNumberFormat="1" applyFont="1" applyFill="1" applyBorder="1" applyAlignment="1">
      <alignment horizontal="center" vertical="center"/>
    </xf>
    <xf numFmtId="10" fontId="16" fillId="0" borderId="14" xfId="0" applyNumberFormat="1" applyFont="1" applyFill="1" applyBorder="1" applyAlignment="1">
      <alignment horizontal="center" vertical="center"/>
    </xf>
    <xf numFmtId="0" fontId="24" fillId="11" borderId="11" xfId="0" applyFont="1" applyFill="1" applyBorder="1" applyAlignment="1">
      <alignment horizontal="center" vertical="center"/>
    </xf>
    <xf numFmtId="0" fontId="24" fillId="11" borderId="3" xfId="0" applyFont="1" applyFill="1" applyBorder="1" applyAlignment="1">
      <alignment horizontal="center" vertical="center"/>
    </xf>
    <xf numFmtId="0" fontId="16" fillId="0" borderId="12" xfId="0" applyFont="1" applyFill="1" applyBorder="1" applyAlignment="1">
      <alignment horizontal="center" vertical="center"/>
    </xf>
    <xf numFmtId="183" fontId="28" fillId="0" borderId="30" xfId="0" applyNumberFormat="1" applyFont="1" applyBorder="1" applyAlignment="1">
      <alignment horizontal="center" vertical="center"/>
    </xf>
    <xf numFmtId="0" fontId="21" fillId="3" borderId="10" xfId="0" applyFont="1" applyFill="1" applyBorder="1" applyAlignment="1">
      <alignment horizontal="center" vertical="center"/>
    </xf>
    <xf numFmtId="182" fontId="16" fillId="0" borderId="3" xfId="0" applyNumberFormat="1" applyFont="1" applyFill="1" applyBorder="1" applyAlignment="1">
      <alignment horizontal="center" vertical="center"/>
    </xf>
    <xf numFmtId="14" fontId="16" fillId="0" borderId="3" xfId="0" applyNumberFormat="1" applyFont="1" applyBorder="1" applyAlignment="1">
      <alignment horizontal="center" vertical="center"/>
    </xf>
    <xf numFmtId="182" fontId="16" fillId="0" borderId="11" xfId="0" applyNumberFormat="1" applyFont="1" applyFill="1" applyBorder="1" applyAlignment="1">
      <alignment horizontal="center" vertical="center"/>
    </xf>
    <xf numFmtId="0" fontId="32" fillId="11" borderId="14" xfId="0" applyFont="1" applyFill="1" applyBorder="1" applyAlignment="1">
      <alignment horizontal="center" vertical="center"/>
    </xf>
    <xf numFmtId="179" fontId="6" fillId="0" borderId="0" xfId="0" applyNumberFormat="1" applyFont="1" applyFill="1" applyAlignment="1">
      <alignment vertical="center"/>
    </xf>
    <xf numFmtId="0" fontId="6" fillId="0" borderId="0" xfId="0" applyFont="1" applyAlignment="1">
      <alignment horizontal="center" vertical="center"/>
    </xf>
    <xf numFmtId="0" fontId="5" fillId="6" borderId="0" xfId="0" applyFont="1" applyFill="1" applyAlignment="1">
      <alignment horizontal="center" vertical="center"/>
    </xf>
    <xf numFmtId="187" fontId="6" fillId="0" borderId="0" xfId="2" applyNumberFormat="1" applyFont="1" applyFill="1" applyAlignment="1">
      <alignment vertical="center"/>
    </xf>
    <xf numFmtId="0" fontId="0" fillId="0" borderId="0" xfId="0" applyAlignment="1">
      <alignment horizontal="center" vertical="center"/>
    </xf>
    <xf numFmtId="0" fontId="0" fillId="0" borderId="0" xfId="0" applyAlignment="1">
      <alignment horizontal="center" vertical="center"/>
    </xf>
    <xf numFmtId="0" fontId="34" fillId="0" borderId="0" xfId="0" applyFont="1" applyAlignment="1">
      <alignment horizontal="center" vertical="center" readingOrder="1"/>
    </xf>
    <xf numFmtId="0" fontId="35" fillId="0" borderId="0" xfId="0" applyFont="1" applyAlignment="1">
      <alignment vertical="center"/>
    </xf>
    <xf numFmtId="0" fontId="5" fillId="6" borderId="3" xfId="0" applyFont="1" applyFill="1" applyBorder="1" applyAlignment="1">
      <alignment horizontal="left" vertical="center"/>
    </xf>
    <xf numFmtId="0" fontId="12" fillId="0" borderId="0" xfId="0" applyFont="1" applyBorder="1" applyAlignment="1">
      <alignment horizontal="center" vertical="center"/>
    </xf>
    <xf numFmtId="14" fontId="16" fillId="0" borderId="14" xfId="0" applyNumberFormat="1" applyFont="1" applyBorder="1" applyAlignment="1">
      <alignment horizontal="center" vertical="center"/>
    </xf>
    <xf numFmtId="178" fontId="16" fillId="0" borderId="3" xfId="2" applyNumberFormat="1" applyFont="1" applyBorder="1" applyAlignment="1">
      <alignment horizontal="center" vertical="center"/>
    </xf>
    <xf numFmtId="178" fontId="16" fillId="0" borderId="14" xfId="2" applyNumberFormat="1" applyFont="1" applyBorder="1" applyAlignment="1">
      <alignment horizontal="center" vertical="center"/>
    </xf>
    <xf numFmtId="182" fontId="16" fillId="0" borderId="1" xfId="0" applyNumberFormat="1" applyFont="1" applyFill="1" applyBorder="1"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0" fontId="5" fillId="6" borderId="0" xfId="0" applyFont="1" applyFill="1" applyAlignment="1">
      <alignment horizontal="center" vertical="center"/>
    </xf>
    <xf numFmtId="0" fontId="38" fillId="0" borderId="0" xfId="0" applyFont="1" applyAlignment="1">
      <alignment horizontal="right" vertical="top"/>
    </xf>
    <xf numFmtId="0" fontId="6" fillId="0" borderId="0" xfId="0" applyFont="1" applyAlignment="1">
      <alignment horizontal="center" vertical="center"/>
    </xf>
    <xf numFmtId="0" fontId="0" fillId="0" borderId="0" xfId="0" applyAlignment="1">
      <alignment horizontal="center" vertical="center"/>
    </xf>
    <xf numFmtId="0" fontId="6" fillId="0" borderId="0" xfId="0" applyFont="1" applyAlignment="1">
      <alignment horizontal="center" vertical="center"/>
    </xf>
    <xf numFmtId="14" fontId="6" fillId="0" borderId="0" xfId="0" applyNumberFormat="1" applyFont="1" applyAlignment="1">
      <alignment vertical="center"/>
    </xf>
    <xf numFmtId="0" fontId="12" fillId="0" borderId="18"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81" fontId="6" fillId="0" borderId="0" xfId="2" applyNumberFormat="1" applyFont="1" applyAlignment="1">
      <alignment horizontal="left" vertical="center"/>
    </xf>
    <xf numFmtId="180" fontId="28" fillId="0" borderId="17" xfId="0" applyNumberFormat="1" applyFont="1" applyBorder="1" applyAlignment="1">
      <alignment horizontal="center" vertical="center"/>
    </xf>
    <xf numFmtId="0" fontId="28" fillId="0" borderId="17" xfId="0" applyFont="1" applyFill="1" applyBorder="1" applyAlignment="1">
      <alignment horizontal="center" vertical="center"/>
    </xf>
    <xf numFmtId="181" fontId="33" fillId="0" borderId="3" xfId="2" applyNumberFormat="1" applyFont="1" applyBorder="1" applyAlignment="1">
      <alignment horizontal="center" vertical="center"/>
    </xf>
    <xf numFmtId="0" fontId="28" fillId="0" borderId="37" xfId="0" applyFont="1" applyFill="1" applyBorder="1" applyAlignment="1">
      <alignment horizontal="center" vertical="center"/>
    </xf>
    <xf numFmtId="0" fontId="33" fillId="0" borderId="38" xfId="0" applyFont="1" applyBorder="1" applyAlignment="1">
      <alignment horizontal="center" vertical="center"/>
    </xf>
    <xf numFmtId="181" fontId="33" fillId="0" borderId="11" xfId="2" applyNumberFormat="1" applyFont="1" applyBorder="1" applyAlignment="1">
      <alignment horizontal="center" vertical="center"/>
    </xf>
    <xf numFmtId="0" fontId="0" fillId="0" borderId="0" xfId="0" applyAlignment="1">
      <alignment horizontal="center" vertical="center"/>
    </xf>
    <xf numFmtId="0" fontId="0" fillId="0" borderId="0" xfId="0" applyAlignment="1">
      <alignment horizontal="left" vertical="top"/>
    </xf>
    <xf numFmtId="178" fontId="16" fillId="0" borderId="13" xfId="2" applyNumberFormat="1" applyFont="1" applyFill="1" applyBorder="1" applyAlignment="1">
      <alignment horizontal="center" vertical="center"/>
    </xf>
    <xf numFmtId="0" fontId="6" fillId="0" borderId="0" xfId="0" applyFont="1" applyAlignment="1">
      <alignment horizontal="center" vertical="top"/>
    </xf>
    <xf numFmtId="185" fontId="0" fillId="0" borderId="0" xfId="0" applyNumberFormat="1" applyAlignment="1">
      <alignment horizontal="left" vertical="top"/>
    </xf>
    <xf numFmtId="0" fontId="6" fillId="3" borderId="0" xfId="0" applyFont="1" applyFill="1" applyAlignment="1">
      <alignment horizontal="center" vertical="top"/>
    </xf>
    <xf numFmtId="0" fontId="0" fillId="3" borderId="0" xfId="0" applyFill="1" applyAlignment="1">
      <alignment vertical="top"/>
    </xf>
    <xf numFmtId="0" fontId="0" fillId="0" borderId="0" xfId="0" applyAlignment="1">
      <alignment vertical="top"/>
    </xf>
    <xf numFmtId="0" fontId="39" fillId="0" borderId="0" xfId="0" applyFont="1" applyAlignment="1">
      <alignment vertical="top"/>
    </xf>
    <xf numFmtId="0" fontId="40" fillId="0" borderId="0" xfId="0" applyFont="1" applyAlignment="1">
      <alignment horizontal="left" vertical="top"/>
    </xf>
    <xf numFmtId="0" fontId="6" fillId="0" borderId="0" xfId="0" applyFont="1" applyAlignment="1">
      <alignment horizontal="center" vertical="center"/>
    </xf>
    <xf numFmtId="10" fontId="6" fillId="0" borderId="0" xfId="2" applyNumberFormat="1" applyFont="1" applyFill="1" applyAlignment="1">
      <alignment vertical="center"/>
    </xf>
    <xf numFmtId="0" fontId="12" fillId="0" borderId="0" xfId="0" applyFont="1" applyAlignment="1">
      <alignment horizontal="left" vertical="center"/>
    </xf>
    <xf numFmtId="0" fontId="45" fillId="0" borderId="0" xfId="0" applyFont="1" applyAlignment="1">
      <alignment horizontal="left"/>
    </xf>
    <xf numFmtId="0" fontId="46" fillId="0" borderId="0" xfId="0" applyFont="1" applyAlignment="1">
      <alignment horizontal="left"/>
    </xf>
    <xf numFmtId="10" fontId="46" fillId="0" borderId="0" xfId="0" applyNumberFormat="1" applyFont="1" applyAlignment="1">
      <alignment horizontal="left"/>
    </xf>
    <xf numFmtId="14" fontId="46" fillId="0" borderId="0" xfId="0" applyNumberFormat="1" applyFont="1" applyAlignment="1">
      <alignment horizontal="left"/>
    </xf>
    <xf numFmtId="10" fontId="1" fillId="0" borderId="0" xfId="7" applyNumberFormat="1" applyFont="1" applyAlignment="1">
      <alignment horizontal="left"/>
    </xf>
    <xf numFmtId="0" fontId="8" fillId="0" borderId="0" xfId="7" applyAlignment="1">
      <alignment horizontal="left"/>
    </xf>
    <xf numFmtId="0" fontId="47" fillId="0" borderId="0" xfId="0" applyFont="1" applyAlignment="1">
      <alignment horizontal="left"/>
    </xf>
    <xf numFmtId="0" fontId="49" fillId="0" borderId="0" xfId="0" applyFont="1" applyAlignment="1">
      <alignment horizontal="left" vertical="center"/>
    </xf>
    <xf numFmtId="0" fontId="49" fillId="0" borderId="0" xfId="0" applyFont="1" applyAlignment="1">
      <alignment horizontal="right" vertical="center"/>
    </xf>
    <xf numFmtId="14" fontId="16" fillId="0" borderId="11" xfId="0" applyNumberFormat="1" applyFont="1" applyBorder="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0" fontId="48" fillId="0" borderId="0" xfId="0" applyFont="1" applyAlignment="1">
      <alignment horizontal="left" vertical="center"/>
    </xf>
    <xf numFmtId="14" fontId="48" fillId="0" borderId="0" xfId="0" applyNumberFormat="1" applyFont="1" applyAlignment="1">
      <alignment horizontal="left" vertical="center"/>
    </xf>
    <xf numFmtId="0" fontId="50" fillId="0" borderId="0" xfId="0" applyFont="1" applyAlignment="1">
      <alignment horizontal="left" vertical="center"/>
    </xf>
    <xf numFmtId="0" fontId="52" fillId="0" borderId="0" xfId="0" applyFont="1" applyAlignment="1">
      <alignment horizontal="left" vertical="center"/>
    </xf>
    <xf numFmtId="0" fontId="53" fillId="0" borderId="0" xfId="0" applyFont="1" applyAlignment="1">
      <alignment horizontal="left" vertical="center"/>
    </xf>
    <xf numFmtId="0" fontId="48" fillId="0" borderId="0" xfId="0" quotePrefix="1" applyFont="1" applyAlignment="1">
      <alignment horizontal="left" vertical="center"/>
    </xf>
    <xf numFmtId="0" fontId="49" fillId="0" borderId="0" xfId="0" applyFont="1"/>
    <xf numFmtId="0" fontId="54" fillId="0" borderId="0" xfId="7" applyFont="1"/>
    <xf numFmtId="0" fontId="55" fillId="0" borderId="0" xfId="0" applyFont="1" applyAlignment="1">
      <alignment horizontal="left" vertical="center"/>
    </xf>
    <xf numFmtId="0" fontId="49" fillId="0" borderId="0" xfId="0" applyFont="1" applyAlignment="1">
      <alignment horizontal="left"/>
    </xf>
    <xf numFmtId="0" fontId="51" fillId="0" borderId="0" xfId="0" applyFont="1" applyAlignment="1">
      <alignment horizontal="left" vertical="center"/>
    </xf>
    <xf numFmtId="14" fontId="51" fillId="0" borderId="0" xfId="0" applyNumberFormat="1" applyFont="1" applyAlignment="1">
      <alignment horizontal="left" vertical="center"/>
    </xf>
    <xf numFmtId="0" fontId="6" fillId="0" borderId="0" xfId="0" applyFont="1" applyAlignment="1">
      <alignment horizontal="center" vertical="center"/>
    </xf>
    <xf numFmtId="0" fontId="0" fillId="0" borderId="0" xfId="0" applyAlignment="1">
      <alignment horizontal="center" vertical="center"/>
    </xf>
    <xf numFmtId="0" fontId="2" fillId="5" borderId="0" xfId="0" applyFont="1" applyFill="1" applyAlignment="1">
      <alignment vertical="center"/>
    </xf>
    <xf numFmtId="0" fontId="22" fillId="0" borderId="22" xfId="0" applyFont="1" applyFill="1" applyBorder="1" applyAlignment="1">
      <alignment horizontal="left" vertical="center" wrapText="1"/>
    </xf>
    <xf numFmtId="0" fontId="22" fillId="0" borderId="28" xfId="0" applyFont="1" applyFill="1" applyBorder="1" applyAlignment="1">
      <alignment horizontal="left" vertical="center" wrapText="1"/>
    </xf>
    <xf numFmtId="0" fontId="22" fillId="0" borderId="27" xfId="0" applyFont="1" applyFill="1" applyBorder="1" applyAlignment="1">
      <alignment horizontal="left" vertical="center" wrapText="1"/>
    </xf>
    <xf numFmtId="0" fontId="22" fillId="0" borderId="23" xfId="0" applyFont="1" applyFill="1" applyBorder="1" applyAlignment="1">
      <alignment horizontal="left" vertical="center" wrapText="1"/>
    </xf>
    <xf numFmtId="0" fontId="22" fillId="0" borderId="0" xfId="0" applyFont="1" applyFill="1" applyBorder="1" applyAlignment="1">
      <alignment horizontal="left" vertical="center" wrapText="1"/>
    </xf>
    <xf numFmtId="0" fontId="22" fillId="0" borderId="18" xfId="0" applyFont="1" applyFill="1" applyBorder="1" applyAlignment="1">
      <alignment horizontal="left" vertical="center" wrapText="1"/>
    </xf>
    <xf numFmtId="0" fontId="22" fillId="0" borderId="4" xfId="0" applyFont="1" applyFill="1" applyBorder="1" applyAlignment="1">
      <alignment horizontal="left" vertical="center" wrapText="1"/>
    </xf>
    <xf numFmtId="0" fontId="22" fillId="0" borderId="5" xfId="0" applyFont="1" applyFill="1" applyBorder="1" applyAlignment="1">
      <alignment horizontal="left" vertical="center" wrapText="1"/>
    </xf>
    <xf numFmtId="0" fontId="22" fillId="0" borderId="26" xfId="0" applyFont="1" applyFill="1" applyBorder="1" applyAlignment="1">
      <alignment horizontal="left" vertical="center" wrapText="1"/>
    </xf>
    <xf numFmtId="0" fontId="19" fillId="11" borderId="19" xfId="0" applyFont="1" applyFill="1" applyBorder="1" applyAlignment="1">
      <alignment horizontal="center" vertical="center"/>
    </xf>
    <xf numFmtId="0" fontId="19" fillId="11" borderId="21" xfId="0" applyFont="1" applyFill="1" applyBorder="1" applyAlignment="1">
      <alignment horizontal="center" vertical="center"/>
    </xf>
    <xf numFmtId="0" fontId="12" fillId="12" borderId="25" xfId="0" applyFont="1" applyFill="1" applyBorder="1" applyAlignment="1">
      <alignment horizontal="center" vertical="center"/>
    </xf>
    <xf numFmtId="0" fontId="12" fillId="12" borderId="0" xfId="0" applyFont="1" applyFill="1" applyBorder="1" applyAlignment="1">
      <alignment horizontal="center" vertical="center"/>
    </xf>
    <xf numFmtId="0" fontId="12" fillId="12" borderId="18" xfId="0" applyFont="1" applyFill="1" applyBorder="1" applyAlignment="1">
      <alignment horizontal="center" vertical="center"/>
    </xf>
    <xf numFmtId="0" fontId="21" fillId="0" borderId="34" xfId="0" applyFont="1" applyFill="1" applyBorder="1" applyAlignment="1">
      <alignment horizontal="center" vertical="center"/>
    </xf>
    <xf numFmtId="0" fontId="21" fillId="0" borderId="29" xfId="0" applyFont="1" applyFill="1" applyBorder="1" applyAlignment="1">
      <alignment horizontal="center" vertical="center"/>
    </xf>
    <xf numFmtId="0" fontId="23" fillId="0" borderId="23" xfId="0" applyFont="1" applyFill="1" applyBorder="1" applyAlignment="1">
      <alignment horizontal="center" vertical="center" wrapText="1"/>
    </xf>
    <xf numFmtId="0" fontId="23" fillId="0" borderId="24" xfId="0" applyFont="1" applyFill="1" applyBorder="1" applyAlignment="1">
      <alignment horizontal="center" vertical="center" wrapText="1"/>
    </xf>
    <xf numFmtId="0" fontId="23" fillId="0" borderId="4" xfId="0" applyFont="1" applyFill="1" applyBorder="1" applyAlignment="1">
      <alignment horizontal="center" vertical="center" wrapText="1"/>
    </xf>
    <xf numFmtId="0" fontId="23" fillId="0" borderId="6" xfId="0" applyFont="1" applyFill="1" applyBorder="1" applyAlignment="1">
      <alignment horizontal="center" vertical="center" wrapText="1"/>
    </xf>
    <xf numFmtId="0" fontId="23" fillId="0" borderId="32" xfId="0" applyFont="1" applyFill="1" applyBorder="1" applyAlignment="1">
      <alignment horizontal="center" vertical="center"/>
    </xf>
    <xf numFmtId="0" fontId="23" fillId="0" borderId="33" xfId="0" applyFont="1" applyFill="1" applyBorder="1" applyAlignment="1">
      <alignment horizontal="center" vertical="center"/>
    </xf>
    <xf numFmtId="0" fontId="19" fillId="11" borderId="20" xfId="0" applyFont="1" applyFill="1" applyBorder="1" applyAlignment="1">
      <alignment horizontal="center" vertical="center"/>
    </xf>
    <xf numFmtId="186" fontId="18" fillId="0" borderId="30" xfId="0" applyNumberFormat="1" applyFont="1" applyBorder="1" applyAlignment="1">
      <alignment horizontal="center" vertical="center"/>
    </xf>
    <xf numFmtId="186" fontId="18" fillId="0" borderId="29" xfId="0" applyNumberFormat="1" applyFont="1" applyBorder="1" applyAlignment="1">
      <alignment horizontal="center" vertical="center"/>
    </xf>
    <xf numFmtId="0" fontId="37" fillId="0" borderId="19" xfId="0" applyFont="1" applyFill="1" applyBorder="1" applyAlignment="1">
      <alignment horizontal="center" vertical="center"/>
    </xf>
    <xf numFmtId="0" fontId="37" fillId="0" borderId="20" xfId="0" applyFont="1" applyFill="1" applyBorder="1" applyAlignment="1">
      <alignment horizontal="center" vertical="center"/>
    </xf>
    <xf numFmtId="0" fontId="30" fillId="0" borderId="29" xfId="0" applyFont="1" applyBorder="1" applyAlignment="1">
      <alignment horizontal="center" vertical="center"/>
    </xf>
    <xf numFmtId="0" fontId="30" fillId="0" borderId="16" xfId="0" applyFont="1" applyBorder="1" applyAlignment="1">
      <alignment horizontal="center" vertical="center"/>
    </xf>
    <xf numFmtId="9" fontId="11" fillId="10" borderId="3" xfId="2" applyFont="1" applyFill="1" applyBorder="1" applyAlignment="1">
      <alignment horizontal="center" vertical="center"/>
    </xf>
    <xf numFmtId="9" fontId="11" fillId="10" borderId="14" xfId="2" applyFont="1" applyFill="1" applyBorder="1" applyAlignment="1">
      <alignment horizontal="center" vertical="center"/>
    </xf>
    <xf numFmtId="9" fontId="11" fillId="10" borderId="15" xfId="2" applyFont="1" applyFill="1" applyBorder="1" applyAlignment="1">
      <alignment horizontal="center" vertical="center"/>
    </xf>
    <xf numFmtId="9" fontId="11" fillId="10" borderId="13" xfId="2" applyFont="1" applyFill="1" applyBorder="1" applyAlignment="1">
      <alignment horizontal="center" vertical="center"/>
    </xf>
    <xf numFmtId="0" fontId="6" fillId="0" borderId="36" xfId="0" applyFont="1" applyBorder="1" applyAlignment="1">
      <alignment horizontal="center" vertical="center"/>
    </xf>
    <xf numFmtId="0" fontId="6" fillId="0" borderId="35" xfId="0" applyFont="1" applyBorder="1" applyAlignment="1">
      <alignment horizontal="center" vertical="center"/>
    </xf>
    <xf numFmtId="0" fontId="6" fillId="0" borderId="28" xfId="0" applyFont="1" applyBorder="1" applyAlignment="1">
      <alignment horizontal="center" vertical="center"/>
    </xf>
    <xf numFmtId="0" fontId="6" fillId="0" borderId="27" xfId="0" applyFont="1" applyBorder="1" applyAlignment="1">
      <alignment horizontal="center" vertical="center"/>
    </xf>
    <xf numFmtId="0" fontId="6" fillId="0" borderId="0" xfId="0" applyFont="1" applyAlignment="1">
      <alignment horizontal="center" vertical="center"/>
    </xf>
    <xf numFmtId="0" fontId="5" fillId="5" borderId="5" xfId="0" applyFont="1" applyFill="1" applyBorder="1" applyAlignment="1">
      <alignment horizontal="center" vertical="center"/>
    </xf>
    <xf numFmtId="0" fontId="5" fillId="5" borderId="4" xfId="0" applyFont="1" applyFill="1" applyBorder="1" applyAlignment="1">
      <alignment horizontal="center" vertical="center"/>
    </xf>
    <xf numFmtId="0" fontId="4" fillId="14" borderId="5" xfId="0" applyFont="1" applyFill="1" applyBorder="1" applyAlignment="1">
      <alignment horizontal="center" vertical="center"/>
    </xf>
    <xf numFmtId="0" fontId="5" fillId="7" borderId="5" xfId="0" applyFont="1" applyFill="1" applyBorder="1" applyAlignment="1">
      <alignment horizontal="center" vertical="center"/>
    </xf>
    <xf numFmtId="0" fontId="5" fillId="6" borderId="23" xfId="0" applyFont="1" applyFill="1" applyBorder="1" applyAlignment="1">
      <alignment horizontal="center" vertical="center"/>
    </xf>
    <xf numFmtId="0" fontId="5" fillId="6" borderId="0" xfId="0" applyFont="1" applyFill="1" applyBorder="1" applyAlignment="1">
      <alignment horizontal="center" vertical="center"/>
    </xf>
    <xf numFmtId="9" fontId="0" fillId="0" borderId="0" xfId="0" applyNumberFormat="1" applyAlignment="1">
      <alignment horizontal="center" vertical="center"/>
    </xf>
    <xf numFmtId="0" fontId="0" fillId="0" borderId="0" xfId="0" applyAlignment="1">
      <alignment horizontal="center" vertical="center"/>
    </xf>
  </cellXfs>
  <cellStyles count="1121">
    <cellStyle name="一般" xfId="0" builtinId="0"/>
    <cellStyle name="千分位" xfId="1" builtinId="3"/>
    <cellStyle name="已瀏覽過的超連結" xfId="4" builtinId="9" hidden="1"/>
    <cellStyle name="已瀏覽過的超連結" xfId="6" builtinId="9" hidden="1"/>
    <cellStyle name="已瀏覽過的超連結" xfId="8" builtinId="9" hidden="1"/>
    <cellStyle name="已瀏覽過的超連結" xfId="9" builtinId="9" hidden="1"/>
    <cellStyle name="已瀏覽過的超連結" xfId="10" builtinId="9" hidden="1"/>
    <cellStyle name="已瀏覽過的超連結" xfId="11" builtinId="9" hidden="1"/>
    <cellStyle name="已瀏覽過的超連結" xfId="12" builtinId="9" hidden="1"/>
    <cellStyle name="已瀏覽過的超連結" xfId="13" builtinId="9" hidden="1"/>
    <cellStyle name="已瀏覽過的超連結" xfId="14" builtinId="9" hidden="1"/>
    <cellStyle name="已瀏覽過的超連結" xfId="15" builtinId="9" hidden="1"/>
    <cellStyle name="已瀏覽過的超連結" xfId="16" builtinId="9" hidden="1"/>
    <cellStyle name="已瀏覽過的超連結" xfId="17" builtinId="9" hidden="1"/>
    <cellStyle name="已瀏覽過的超連結" xfId="18" builtinId="9" hidden="1"/>
    <cellStyle name="已瀏覽過的超連結" xfId="19" builtinId="9" hidden="1"/>
    <cellStyle name="已瀏覽過的超連結" xfId="20" builtinId="9" hidden="1"/>
    <cellStyle name="已瀏覽過的超連結" xfId="21" builtinId="9" hidden="1"/>
    <cellStyle name="已瀏覽過的超連結" xfId="22" builtinId="9" hidden="1"/>
    <cellStyle name="已瀏覽過的超連結" xfId="23" builtinId="9" hidden="1"/>
    <cellStyle name="已瀏覽過的超連結" xfId="24" builtinId="9" hidden="1"/>
    <cellStyle name="已瀏覽過的超連結" xfId="25" builtinId="9" hidden="1"/>
    <cellStyle name="已瀏覽過的超連結" xfId="26" builtinId="9" hidden="1"/>
    <cellStyle name="已瀏覽過的超連結" xfId="27" builtinId="9" hidden="1"/>
    <cellStyle name="已瀏覽過的超連結" xfId="28" builtinId="9" hidden="1"/>
    <cellStyle name="已瀏覽過的超連結" xfId="29" builtinId="9" hidden="1"/>
    <cellStyle name="已瀏覽過的超連結" xfId="30" builtinId="9" hidden="1"/>
    <cellStyle name="已瀏覽過的超連結" xfId="31" builtinId="9" hidden="1"/>
    <cellStyle name="已瀏覽過的超連結" xfId="32" builtinId="9" hidden="1"/>
    <cellStyle name="已瀏覽過的超連結" xfId="33" builtinId="9" hidden="1"/>
    <cellStyle name="已瀏覽過的超連結" xfId="34" builtinId="9" hidden="1"/>
    <cellStyle name="已瀏覽過的超連結" xfId="35" builtinId="9" hidden="1"/>
    <cellStyle name="已瀏覽過的超連結" xfId="36" builtinId="9" hidden="1"/>
    <cellStyle name="已瀏覽過的超連結" xfId="37" builtinId="9" hidden="1"/>
    <cellStyle name="已瀏覽過的超連結" xfId="38" builtinId="9" hidden="1"/>
    <cellStyle name="已瀏覽過的超連結" xfId="39" builtinId="9" hidden="1"/>
    <cellStyle name="已瀏覽過的超連結" xfId="40" builtinId="9" hidden="1"/>
    <cellStyle name="已瀏覽過的超連結" xfId="41" builtinId="9" hidden="1"/>
    <cellStyle name="已瀏覽過的超連結" xfId="42" builtinId="9" hidden="1"/>
    <cellStyle name="已瀏覽過的超連結" xfId="43" builtinId="9" hidden="1"/>
    <cellStyle name="已瀏覽過的超連結" xfId="44" builtinId="9" hidden="1"/>
    <cellStyle name="已瀏覽過的超連結" xfId="45" builtinId="9" hidden="1"/>
    <cellStyle name="已瀏覽過的超連結" xfId="46" builtinId="9" hidden="1"/>
    <cellStyle name="已瀏覽過的超連結" xfId="47" builtinId="9" hidden="1"/>
    <cellStyle name="已瀏覽過的超連結" xfId="48" builtinId="9" hidden="1"/>
    <cellStyle name="已瀏覽過的超連結" xfId="49" builtinId="9" hidden="1"/>
    <cellStyle name="已瀏覽過的超連結" xfId="50" builtinId="9" hidden="1"/>
    <cellStyle name="已瀏覽過的超連結" xfId="51" builtinId="9" hidden="1"/>
    <cellStyle name="已瀏覽過的超連結" xfId="52" builtinId="9" hidden="1"/>
    <cellStyle name="已瀏覽過的超連結" xfId="53" builtinId="9" hidden="1"/>
    <cellStyle name="已瀏覽過的超連結" xfId="54" builtinId="9" hidden="1"/>
    <cellStyle name="已瀏覽過的超連結" xfId="55" builtinId="9" hidden="1"/>
    <cellStyle name="已瀏覽過的超連結" xfId="56" builtinId="9" hidden="1"/>
    <cellStyle name="已瀏覽過的超連結" xfId="57" builtinId="9" hidden="1"/>
    <cellStyle name="已瀏覽過的超連結" xfId="58" builtinId="9" hidden="1"/>
    <cellStyle name="已瀏覽過的超連結" xfId="59" builtinId="9" hidden="1"/>
    <cellStyle name="已瀏覽過的超連結" xfId="60" builtinId="9" hidden="1"/>
    <cellStyle name="已瀏覽過的超連結" xfId="61" builtinId="9" hidden="1"/>
    <cellStyle name="已瀏覽過的超連結" xfId="62" builtinId="9" hidden="1"/>
    <cellStyle name="已瀏覽過的超連結" xfId="63" builtinId="9" hidden="1"/>
    <cellStyle name="已瀏覽過的超連結" xfId="64" builtinId="9" hidden="1"/>
    <cellStyle name="已瀏覽過的超連結" xfId="65" builtinId="9" hidden="1"/>
    <cellStyle name="已瀏覽過的超連結" xfId="66" builtinId="9" hidden="1"/>
    <cellStyle name="已瀏覽過的超連結" xfId="67" builtinId="9" hidden="1"/>
    <cellStyle name="已瀏覽過的超連結" xfId="68" builtinId="9" hidden="1"/>
    <cellStyle name="已瀏覽過的超連結" xfId="69" builtinId="9" hidden="1"/>
    <cellStyle name="已瀏覽過的超連結" xfId="70" builtinId="9" hidden="1"/>
    <cellStyle name="已瀏覽過的超連結" xfId="71" builtinId="9" hidden="1"/>
    <cellStyle name="已瀏覽過的超連結" xfId="72" builtinId="9" hidden="1"/>
    <cellStyle name="已瀏覽過的超連結" xfId="73" builtinId="9" hidden="1"/>
    <cellStyle name="已瀏覽過的超連結" xfId="74" builtinId="9" hidden="1"/>
    <cellStyle name="已瀏覽過的超連結" xfId="75" builtinId="9" hidden="1"/>
    <cellStyle name="已瀏覽過的超連結" xfId="76" builtinId="9" hidden="1"/>
    <cellStyle name="已瀏覽過的超連結" xfId="77" builtinId="9" hidden="1"/>
    <cellStyle name="已瀏覽過的超連結" xfId="78" builtinId="9" hidden="1"/>
    <cellStyle name="已瀏覽過的超連結" xfId="79" builtinId="9" hidden="1"/>
    <cellStyle name="已瀏覽過的超連結" xfId="80" builtinId="9" hidden="1"/>
    <cellStyle name="已瀏覽過的超連結" xfId="81" builtinId="9" hidden="1"/>
    <cellStyle name="已瀏覽過的超連結" xfId="82" builtinId="9" hidden="1"/>
    <cellStyle name="已瀏覽過的超連結" xfId="83" builtinId="9" hidden="1"/>
    <cellStyle name="已瀏覽過的超連結" xfId="84" builtinId="9" hidden="1"/>
    <cellStyle name="已瀏覽過的超連結" xfId="85" builtinId="9" hidden="1"/>
    <cellStyle name="已瀏覽過的超連結" xfId="86" builtinId="9" hidden="1"/>
    <cellStyle name="已瀏覽過的超連結" xfId="87" builtinId="9" hidden="1"/>
    <cellStyle name="已瀏覽過的超連結" xfId="88" builtinId="9" hidden="1"/>
    <cellStyle name="已瀏覽過的超連結" xfId="89" builtinId="9" hidden="1"/>
    <cellStyle name="已瀏覽過的超連結" xfId="90" builtinId="9" hidden="1"/>
    <cellStyle name="已瀏覽過的超連結" xfId="91" builtinId="9" hidden="1"/>
    <cellStyle name="已瀏覽過的超連結" xfId="92" builtinId="9" hidden="1"/>
    <cellStyle name="已瀏覽過的超連結" xfId="93" builtinId="9" hidden="1"/>
    <cellStyle name="已瀏覽過的超連結" xfId="94" builtinId="9" hidden="1"/>
    <cellStyle name="已瀏覽過的超連結" xfId="95" builtinId="9" hidden="1"/>
    <cellStyle name="已瀏覽過的超連結" xfId="96" builtinId="9" hidden="1"/>
    <cellStyle name="已瀏覽過的超連結" xfId="97" builtinId="9" hidden="1"/>
    <cellStyle name="已瀏覽過的超連結" xfId="98" builtinId="9" hidden="1"/>
    <cellStyle name="已瀏覽過的超連結" xfId="99" builtinId="9" hidden="1"/>
    <cellStyle name="已瀏覽過的超連結" xfId="100" builtinId="9" hidden="1"/>
    <cellStyle name="已瀏覽過的超連結" xfId="101" builtinId="9" hidden="1"/>
    <cellStyle name="已瀏覽過的超連結" xfId="102" builtinId="9" hidden="1"/>
    <cellStyle name="已瀏覽過的超連結" xfId="103" builtinId="9" hidden="1"/>
    <cellStyle name="已瀏覽過的超連結" xfId="104" builtinId="9" hidden="1"/>
    <cellStyle name="已瀏覽過的超連結" xfId="105" builtinId="9" hidden="1"/>
    <cellStyle name="已瀏覽過的超連結" xfId="106" builtinId="9" hidden="1"/>
    <cellStyle name="已瀏覽過的超連結" xfId="107" builtinId="9" hidden="1"/>
    <cellStyle name="已瀏覽過的超連結" xfId="108" builtinId="9" hidden="1"/>
    <cellStyle name="已瀏覽過的超連結" xfId="109" builtinId="9" hidden="1"/>
    <cellStyle name="已瀏覽過的超連結" xfId="110" builtinId="9" hidden="1"/>
    <cellStyle name="已瀏覽過的超連結" xfId="111" builtinId="9" hidden="1"/>
    <cellStyle name="已瀏覽過的超連結" xfId="112" builtinId="9" hidden="1"/>
    <cellStyle name="已瀏覽過的超連結" xfId="113" builtinId="9" hidden="1"/>
    <cellStyle name="已瀏覽過的超連結" xfId="114" builtinId="9" hidden="1"/>
    <cellStyle name="已瀏覽過的超連結" xfId="115" builtinId="9" hidden="1"/>
    <cellStyle name="已瀏覽過的超連結" xfId="116" builtinId="9" hidden="1"/>
    <cellStyle name="已瀏覽過的超連結" xfId="117" builtinId="9" hidden="1"/>
    <cellStyle name="已瀏覽過的超連結" xfId="118" builtinId="9" hidden="1"/>
    <cellStyle name="已瀏覽過的超連結" xfId="119" builtinId="9" hidden="1"/>
    <cellStyle name="已瀏覽過的超連結" xfId="120" builtinId="9" hidden="1"/>
    <cellStyle name="已瀏覽過的超連結" xfId="121" builtinId="9" hidden="1"/>
    <cellStyle name="已瀏覽過的超連結" xfId="122" builtinId="9" hidden="1"/>
    <cellStyle name="已瀏覽過的超連結" xfId="123" builtinId="9" hidden="1"/>
    <cellStyle name="已瀏覽過的超連結" xfId="124" builtinId="9" hidden="1"/>
    <cellStyle name="已瀏覽過的超連結" xfId="125" builtinId="9" hidden="1"/>
    <cellStyle name="已瀏覽過的超連結" xfId="126" builtinId="9" hidden="1"/>
    <cellStyle name="已瀏覽過的超連結" xfId="127" builtinId="9" hidden="1"/>
    <cellStyle name="已瀏覽過的超連結" xfId="128" builtinId="9" hidden="1"/>
    <cellStyle name="已瀏覽過的超連結" xfId="129" builtinId="9" hidden="1"/>
    <cellStyle name="已瀏覽過的超連結" xfId="130" builtinId="9" hidden="1"/>
    <cellStyle name="已瀏覽過的超連結" xfId="131" builtinId="9" hidden="1"/>
    <cellStyle name="已瀏覽過的超連結" xfId="132" builtinId="9" hidden="1"/>
    <cellStyle name="已瀏覽過的超連結" xfId="133" builtinId="9" hidden="1"/>
    <cellStyle name="已瀏覽過的超連結" xfId="134" builtinId="9" hidden="1"/>
    <cellStyle name="已瀏覽過的超連結" xfId="135" builtinId="9" hidden="1"/>
    <cellStyle name="已瀏覽過的超連結" xfId="136" builtinId="9" hidden="1"/>
    <cellStyle name="已瀏覽過的超連結" xfId="137" builtinId="9" hidden="1"/>
    <cellStyle name="已瀏覽過的超連結" xfId="138" builtinId="9" hidden="1"/>
    <cellStyle name="已瀏覽過的超連結" xfId="139" builtinId="9" hidden="1"/>
    <cellStyle name="已瀏覽過的超連結" xfId="140" builtinId="9" hidden="1"/>
    <cellStyle name="已瀏覽過的超連結" xfId="141" builtinId="9" hidden="1"/>
    <cellStyle name="已瀏覽過的超連結" xfId="142" builtinId="9" hidden="1"/>
    <cellStyle name="已瀏覽過的超連結" xfId="143" builtinId="9" hidden="1"/>
    <cellStyle name="已瀏覽過的超連結" xfId="144" builtinId="9" hidden="1"/>
    <cellStyle name="已瀏覽過的超連結" xfId="145" builtinId="9" hidden="1"/>
    <cellStyle name="已瀏覽過的超連結" xfId="146" builtinId="9" hidden="1"/>
    <cellStyle name="已瀏覽過的超連結" xfId="147" builtinId="9" hidden="1"/>
    <cellStyle name="已瀏覽過的超連結" xfId="148" builtinId="9" hidden="1"/>
    <cellStyle name="已瀏覽過的超連結" xfId="149" builtinId="9" hidden="1"/>
    <cellStyle name="已瀏覽過的超連結" xfId="150" builtinId="9" hidden="1"/>
    <cellStyle name="已瀏覽過的超連結" xfId="151" builtinId="9" hidden="1"/>
    <cellStyle name="已瀏覽過的超連結" xfId="152" builtinId="9" hidden="1"/>
    <cellStyle name="已瀏覽過的超連結" xfId="153" builtinId="9" hidden="1"/>
    <cellStyle name="已瀏覽過的超連結" xfId="154" builtinId="9" hidden="1"/>
    <cellStyle name="已瀏覽過的超連結" xfId="155" builtinId="9" hidden="1"/>
    <cellStyle name="已瀏覽過的超連結" xfId="156" builtinId="9" hidden="1"/>
    <cellStyle name="已瀏覽過的超連結" xfId="157" builtinId="9" hidden="1"/>
    <cellStyle name="已瀏覽過的超連結" xfId="158" builtinId="9" hidden="1"/>
    <cellStyle name="已瀏覽過的超連結" xfId="159" builtinId="9" hidden="1"/>
    <cellStyle name="已瀏覽過的超連結" xfId="160" builtinId="9" hidden="1"/>
    <cellStyle name="已瀏覽過的超連結" xfId="161" builtinId="9" hidden="1"/>
    <cellStyle name="已瀏覽過的超連結" xfId="162" builtinId="9" hidden="1"/>
    <cellStyle name="已瀏覽過的超連結" xfId="163" builtinId="9" hidden="1"/>
    <cellStyle name="已瀏覽過的超連結" xfId="164" builtinId="9" hidden="1"/>
    <cellStyle name="已瀏覽過的超連結" xfId="165" builtinId="9" hidden="1"/>
    <cellStyle name="已瀏覽過的超連結" xfId="166" builtinId="9" hidden="1"/>
    <cellStyle name="已瀏覽過的超連結" xfId="167" builtinId="9" hidden="1"/>
    <cellStyle name="已瀏覽過的超連結" xfId="168" builtinId="9" hidden="1"/>
    <cellStyle name="已瀏覽過的超連結" xfId="169" builtinId="9" hidden="1"/>
    <cellStyle name="已瀏覽過的超連結" xfId="170" builtinId="9" hidden="1"/>
    <cellStyle name="已瀏覽過的超連結" xfId="171" builtinId="9" hidden="1"/>
    <cellStyle name="已瀏覽過的超連結" xfId="172" builtinId="9" hidden="1"/>
    <cellStyle name="已瀏覽過的超連結" xfId="173" builtinId="9" hidden="1"/>
    <cellStyle name="已瀏覽過的超連結" xfId="174" builtinId="9" hidden="1"/>
    <cellStyle name="已瀏覽過的超連結" xfId="175" builtinId="9" hidden="1"/>
    <cellStyle name="已瀏覽過的超連結" xfId="176" builtinId="9" hidden="1"/>
    <cellStyle name="已瀏覽過的超連結" xfId="177" builtinId="9" hidden="1"/>
    <cellStyle name="已瀏覽過的超連結" xfId="178" builtinId="9" hidden="1"/>
    <cellStyle name="已瀏覽過的超連結" xfId="179" builtinId="9" hidden="1"/>
    <cellStyle name="已瀏覽過的超連結" xfId="180" builtinId="9" hidden="1"/>
    <cellStyle name="已瀏覽過的超連結" xfId="181" builtinId="9" hidden="1"/>
    <cellStyle name="已瀏覽過的超連結" xfId="182" builtinId="9" hidden="1"/>
    <cellStyle name="已瀏覽過的超連結" xfId="183" builtinId="9" hidden="1"/>
    <cellStyle name="已瀏覽過的超連結" xfId="184" builtinId="9" hidden="1"/>
    <cellStyle name="已瀏覽過的超連結" xfId="185" builtinId="9" hidden="1"/>
    <cellStyle name="已瀏覽過的超連結" xfId="186" builtinId="9" hidden="1"/>
    <cellStyle name="已瀏覽過的超連結" xfId="187" builtinId="9" hidden="1"/>
    <cellStyle name="已瀏覽過的超連結" xfId="188" builtinId="9" hidden="1"/>
    <cellStyle name="已瀏覽過的超連結" xfId="189" builtinId="9" hidden="1"/>
    <cellStyle name="已瀏覽過的超連結" xfId="190" builtinId="9" hidden="1"/>
    <cellStyle name="已瀏覽過的超連結" xfId="191" builtinId="9" hidden="1"/>
    <cellStyle name="已瀏覽過的超連結" xfId="192" builtinId="9" hidden="1"/>
    <cellStyle name="已瀏覽過的超連結" xfId="193" builtinId="9" hidden="1"/>
    <cellStyle name="已瀏覽過的超連結" xfId="194" builtinId="9" hidden="1"/>
    <cellStyle name="已瀏覽過的超連結" xfId="195" builtinId="9" hidden="1"/>
    <cellStyle name="已瀏覽過的超連結" xfId="196" builtinId="9" hidden="1"/>
    <cellStyle name="已瀏覽過的超連結" xfId="197" builtinId="9" hidden="1"/>
    <cellStyle name="已瀏覽過的超連結" xfId="198" builtinId="9" hidden="1"/>
    <cellStyle name="已瀏覽過的超連結" xfId="199" builtinId="9" hidden="1"/>
    <cellStyle name="已瀏覽過的超連結" xfId="200" builtinId="9" hidden="1"/>
    <cellStyle name="已瀏覽過的超連結" xfId="201" builtinId="9" hidden="1"/>
    <cellStyle name="已瀏覽過的超連結" xfId="202" builtinId="9" hidden="1"/>
    <cellStyle name="已瀏覽過的超連結" xfId="203" builtinId="9" hidden="1"/>
    <cellStyle name="已瀏覽過的超連結" xfId="204" builtinId="9" hidden="1"/>
    <cellStyle name="已瀏覽過的超連結" xfId="205" builtinId="9" hidden="1"/>
    <cellStyle name="已瀏覽過的超連結" xfId="206" builtinId="9" hidden="1"/>
    <cellStyle name="已瀏覽過的超連結" xfId="207" builtinId="9" hidden="1"/>
    <cellStyle name="已瀏覽過的超連結" xfId="208" builtinId="9" hidden="1"/>
    <cellStyle name="已瀏覽過的超連結" xfId="209" builtinId="9" hidden="1"/>
    <cellStyle name="已瀏覽過的超連結" xfId="210" builtinId="9" hidden="1"/>
    <cellStyle name="已瀏覽過的超連結" xfId="211" builtinId="9" hidden="1"/>
    <cellStyle name="已瀏覽過的超連結" xfId="212" builtinId="9" hidden="1"/>
    <cellStyle name="已瀏覽過的超連結" xfId="213" builtinId="9" hidden="1"/>
    <cellStyle name="已瀏覽過的超連結" xfId="214" builtinId="9" hidden="1"/>
    <cellStyle name="已瀏覽過的超連結" xfId="215" builtinId="9" hidden="1"/>
    <cellStyle name="已瀏覽過的超連結" xfId="216" builtinId="9" hidden="1"/>
    <cellStyle name="已瀏覽過的超連結" xfId="217" builtinId="9" hidden="1"/>
    <cellStyle name="已瀏覽過的超連結" xfId="218" builtinId="9" hidden="1"/>
    <cellStyle name="已瀏覽過的超連結" xfId="219" builtinId="9" hidden="1"/>
    <cellStyle name="已瀏覽過的超連結" xfId="220" builtinId="9" hidden="1"/>
    <cellStyle name="已瀏覽過的超連結" xfId="221" builtinId="9" hidden="1"/>
    <cellStyle name="已瀏覽過的超連結" xfId="222" builtinId="9" hidden="1"/>
    <cellStyle name="已瀏覽過的超連結" xfId="223" builtinId="9" hidden="1"/>
    <cellStyle name="已瀏覽過的超連結" xfId="224" builtinId="9" hidden="1"/>
    <cellStyle name="已瀏覽過的超連結" xfId="225" builtinId="9" hidden="1"/>
    <cellStyle name="已瀏覽過的超連結" xfId="226" builtinId="9" hidden="1"/>
    <cellStyle name="已瀏覽過的超連結" xfId="227" builtinId="9" hidden="1"/>
    <cellStyle name="已瀏覽過的超連結" xfId="228" builtinId="9" hidden="1"/>
    <cellStyle name="已瀏覽過的超連結" xfId="229" builtinId="9" hidden="1"/>
    <cellStyle name="已瀏覽過的超連結" xfId="230" builtinId="9" hidden="1"/>
    <cellStyle name="已瀏覽過的超連結" xfId="231" builtinId="9" hidden="1"/>
    <cellStyle name="已瀏覽過的超連結" xfId="232" builtinId="9" hidden="1"/>
    <cellStyle name="已瀏覽過的超連結" xfId="233" builtinId="9" hidden="1"/>
    <cellStyle name="已瀏覽過的超連結" xfId="234" builtinId="9" hidden="1"/>
    <cellStyle name="已瀏覽過的超連結" xfId="235" builtinId="9" hidden="1"/>
    <cellStyle name="已瀏覽過的超連結" xfId="236" builtinId="9" hidden="1"/>
    <cellStyle name="已瀏覽過的超連結" xfId="237" builtinId="9" hidden="1"/>
    <cellStyle name="已瀏覽過的超連結" xfId="238" builtinId="9" hidden="1"/>
    <cellStyle name="已瀏覽過的超連結" xfId="239" builtinId="9" hidden="1"/>
    <cellStyle name="已瀏覽過的超連結" xfId="240" builtinId="9" hidden="1"/>
    <cellStyle name="已瀏覽過的超連結" xfId="241" builtinId="9" hidden="1"/>
    <cellStyle name="已瀏覽過的超連結" xfId="242" builtinId="9" hidden="1"/>
    <cellStyle name="已瀏覽過的超連結" xfId="243" builtinId="9" hidden="1"/>
    <cellStyle name="已瀏覽過的超連結" xfId="244" builtinId="9" hidden="1"/>
    <cellStyle name="已瀏覽過的超連結" xfId="245" builtinId="9" hidden="1"/>
    <cellStyle name="已瀏覽過的超連結" xfId="246" builtinId="9" hidden="1"/>
    <cellStyle name="已瀏覽過的超連結" xfId="247" builtinId="9" hidden="1"/>
    <cellStyle name="已瀏覽過的超連結" xfId="248" builtinId="9" hidden="1"/>
    <cellStyle name="已瀏覽過的超連結" xfId="249" builtinId="9" hidden="1"/>
    <cellStyle name="已瀏覽過的超連結" xfId="250" builtinId="9" hidden="1"/>
    <cellStyle name="已瀏覽過的超連結" xfId="251" builtinId="9" hidden="1"/>
    <cellStyle name="已瀏覽過的超連結" xfId="252" builtinId="9" hidden="1"/>
    <cellStyle name="已瀏覽過的超連結" xfId="253" builtinId="9" hidden="1"/>
    <cellStyle name="已瀏覽過的超連結" xfId="254" builtinId="9" hidden="1"/>
    <cellStyle name="已瀏覽過的超連結" xfId="255" builtinId="9" hidden="1"/>
    <cellStyle name="已瀏覽過的超連結" xfId="256" builtinId="9" hidden="1"/>
    <cellStyle name="已瀏覽過的超連結" xfId="257" builtinId="9" hidden="1"/>
    <cellStyle name="已瀏覽過的超連結" xfId="258" builtinId="9" hidden="1"/>
    <cellStyle name="已瀏覽過的超連結" xfId="259" builtinId="9" hidden="1"/>
    <cellStyle name="已瀏覽過的超連結" xfId="260" builtinId="9" hidden="1"/>
    <cellStyle name="已瀏覽過的超連結" xfId="261" builtinId="9" hidden="1"/>
    <cellStyle name="已瀏覽過的超連結" xfId="262" builtinId="9" hidden="1"/>
    <cellStyle name="已瀏覽過的超連結" xfId="263" builtinId="9" hidden="1"/>
    <cellStyle name="已瀏覽過的超連結" xfId="264" builtinId="9" hidden="1"/>
    <cellStyle name="已瀏覽過的超連結" xfId="265" builtinId="9" hidden="1"/>
    <cellStyle name="已瀏覽過的超連結" xfId="266" builtinId="9" hidden="1"/>
    <cellStyle name="已瀏覽過的超連結" xfId="267" builtinId="9" hidden="1"/>
    <cellStyle name="已瀏覽過的超連結" xfId="268" builtinId="9" hidden="1"/>
    <cellStyle name="已瀏覽過的超連結" xfId="269" builtinId="9" hidden="1"/>
    <cellStyle name="已瀏覽過的超連結" xfId="270" builtinId="9" hidden="1"/>
    <cellStyle name="已瀏覽過的超連結" xfId="271" builtinId="9" hidden="1"/>
    <cellStyle name="已瀏覽過的超連結" xfId="272" builtinId="9" hidden="1"/>
    <cellStyle name="已瀏覽過的超連結" xfId="273" builtinId="9" hidden="1"/>
    <cellStyle name="已瀏覽過的超連結" xfId="274" builtinId="9" hidden="1"/>
    <cellStyle name="已瀏覽過的超連結" xfId="275" builtinId="9" hidden="1"/>
    <cellStyle name="已瀏覽過的超連結" xfId="276" builtinId="9" hidden="1"/>
    <cellStyle name="已瀏覽過的超連結" xfId="277" builtinId="9" hidden="1"/>
    <cellStyle name="已瀏覽過的超連結" xfId="278" builtinId="9" hidden="1"/>
    <cellStyle name="已瀏覽過的超連結" xfId="279" builtinId="9" hidden="1"/>
    <cellStyle name="已瀏覽過的超連結" xfId="280" builtinId="9" hidden="1"/>
    <cellStyle name="已瀏覽過的超連結" xfId="281" builtinId="9" hidden="1"/>
    <cellStyle name="已瀏覽過的超連結" xfId="282" builtinId="9" hidden="1"/>
    <cellStyle name="已瀏覽過的超連結" xfId="283" builtinId="9" hidden="1"/>
    <cellStyle name="已瀏覽過的超連結" xfId="284" builtinId="9" hidden="1"/>
    <cellStyle name="已瀏覽過的超連結" xfId="285" builtinId="9" hidden="1"/>
    <cellStyle name="已瀏覽過的超連結" xfId="286" builtinId="9" hidden="1"/>
    <cellStyle name="已瀏覽過的超連結" xfId="287" builtinId="9" hidden="1"/>
    <cellStyle name="已瀏覽過的超連結" xfId="288" builtinId="9" hidden="1"/>
    <cellStyle name="已瀏覽過的超連結" xfId="289" builtinId="9" hidden="1"/>
    <cellStyle name="已瀏覽過的超連結" xfId="290" builtinId="9" hidden="1"/>
    <cellStyle name="已瀏覽過的超連結" xfId="291" builtinId="9" hidden="1"/>
    <cellStyle name="已瀏覽過的超連結" xfId="292" builtinId="9" hidden="1"/>
    <cellStyle name="已瀏覽過的超連結" xfId="293" builtinId="9" hidden="1"/>
    <cellStyle name="已瀏覽過的超連結" xfId="294" builtinId="9" hidden="1"/>
    <cellStyle name="已瀏覽過的超連結" xfId="295" builtinId="9" hidden="1"/>
    <cellStyle name="已瀏覽過的超連結" xfId="296" builtinId="9" hidden="1"/>
    <cellStyle name="已瀏覽過的超連結" xfId="297" builtinId="9" hidden="1"/>
    <cellStyle name="已瀏覽過的超連結" xfId="298" builtinId="9" hidden="1"/>
    <cellStyle name="已瀏覽過的超連結" xfId="299" builtinId="9" hidden="1"/>
    <cellStyle name="已瀏覽過的超連結" xfId="300" builtinId="9" hidden="1"/>
    <cellStyle name="已瀏覽過的超連結" xfId="301" builtinId="9" hidden="1"/>
    <cellStyle name="已瀏覽過的超連結" xfId="302" builtinId="9" hidden="1"/>
    <cellStyle name="已瀏覽過的超連結" xfId="303" builtinId="9" hidden="1"/>
    <cellStyle name="已瀏覽過的超連結" xfId="304" builtinId="9" hidden="1"/>
    <cellStyle name="已瀏覽過的超連結" xfId="305" builtinId="9" hidden="1"/>
    <cellStyle name="已瀏覽過的超連結" xfId="306" builtinId="9" hidden="1"/>
    <cellStyle name="已瀏覽過的超連結" xfId="307" builtinId="9" hidden="1"/>
    <cellStyle name="已瀏覽過的超連結" xfId="308" builtinId="9" hidden="1"/>
    <cellStyle name="已瀏覽過的超連結" xfId="309" builtinId="9" hidden="1"/>
    <cellStyle name="已瀏覽過的超連結" xfId="310" builtinId="9" hidden="1"/>
    <cellStyle name="已瀏覽過的超連結" xfId="311" builtinId="9" hidden="1"/>
    <cellStyle name="已瀏覽過的超連結" xfId="312" builtinId="9" hidden="1"/>
    <cellStyle name="已瀏覽過的超連結" xfId="313" builtinId="9" hidden="1"/>
    <cellStyle name="已瀏覽過的超連結" xfId="314" builtinId="9" hidden="1"/>
    <cellStyle name="已瀏覽過的超連結" xfId="315" builtinId="9" hidden="1"/>
    <cellStyle name="已瀏覽過的超連結" xfId="316" builtinId="9" hidden="1"/>
    <cellStyle name="已瀏覽過的超連結" xfId="317" builtinId="9" hidden="1"/>
    <cellStyle name="已瀏覽過的超連結" xfId="318" builtinId="9" hidden="1"/>
    <cellStyle name="已瀏覽過的超連結" xfId="319" builtinId="9" hidden="1"/>
    <cellStyle name="已瀏覽過的超連結" xfId="320" builtinId="9" hidden="1"/>
    <cellStyle name="已瀏覽過的超連結" xfId="321" builtinId="9" hidden="1"/>
    <cellStyle name="已瀏覽過的超連結" xfId="322" builtinId="9" hidden="1"/>
    <cellStyle name="已瀏覽過的超連結" xfId="323" builtinId="9" hidden="1"/>
    <cellStyle name="已瀏覽過的超連結" xfId="324" builtinId="9" hidden="1"/>
    <cellStyle name="已瀏覽過的超連結" xfId="325" builtinId="9" hidden="1"/>
    <cellStyle name="已瀏覽過的超連結" xfId="326" builtinId="9" hidden="1"/>
    <cellStyle name="已瀏覽過的超連結" xfId="327" builtinId="9" hidden="1"/>
    <cellStyle name="已瀏覽過的超連結" xfId="328" builtinId="9" hidden="1"/>
    <cellStyle name="已瀏覽過的超連結" xfId="329" builtinId="9" hidden="1"/>
    <cellStyle name="已瀏覽過的超連結" xfId="330" builtinId="9" hidden="1"/>
    <cellStyle name="已瀏覽過的超連結" xfId="331" builtinId="9" hidden="1"/>
    <cellStyle name="已瀏覽過的超連結" xfId="332" builtinId="9" hidden="1"/>
    <cellStyle name="已瀏覽過的超連結" xfId="333" builtinId="9" hidden="1"/>
    <cellStyle name="已瀏覽過的超連結" xfId="334" builtinId="9" hidden="1"/>
    <cellStyle name="已瀏覽過的超連結" xfId="335" builtinId="9" hidden="1"/>
    <cellStyle name="已瀏覽過的超連結" xfId="336" builtinId="9" hidden="1"/>
    <cellStyle name="已瀏覽過的超連結" xfId="337" builtinId="9" hidden="1"/>
    <cellStyle name="已瀏覽過的超連結" xfId="338" builtinId="9" hidden="1"/>
    <cellStyle name="已瀏覽過的超連結" xfId="339" builtinId="9" hidden="1"/>
    <cellStyle name="已瀏覽過的超連結" xfId="340" builtinId="9" hidden="1"/>
    <cellStyle name="已瀏覽過的超連結" xfId="341" builtinId="9" hidden="1"/>
    <cellStyle name="已瀏覽過的超連結" xfId="342" builtinId="9" hidden="1"/>
    <cellStyle name="已瀏覽過的超連結" xfId="343" builtinId="9" hidden="1"/>
    <cellStyle name="已瀏覽過的超連結" xfId="344" builtinId="9" hidden="1"/>
    <cellStyle name="已瀏覽過的超連結" xfId="345" builtinId="9" hidden="1"/>
    <cellStyle name="已瀏覽過的超連結" xfId="346" builtinId="9" hidden="1"/>
    <cellStyle name="已瀏覽過的超連結" xfId="347" builtinId="9" hidden="1"/>
    <cellStyle name="已瀏覽過的超連結" xfId="348" builtinId="9" hidden="1"/>
    <cellStyle name="已瀏覽過的超連結" xfId="349" builtinId="9" hidden="1"/>
    <cellStyle name="已瀏覽過的超連結" xfId="350" builtinId="9" hidden="1"/>
    <cellStyle name="已瀏覽過的超連結" xfId="351" builtinId="9" hidden="1"/>
    <cellStyle name="已瀏覽過的超連結" xfId="352" builtinId="9" hidden="1"/>
    <cellStyle name="已瀏覽過的超連結" xfId="353" builtinId="9" hidden="1"/>
    <cellStyle name="已瀏覽過的超連結" xfId="354" builtinId="9" hidden="1"/>
    <cellStyle name="已瀏覽過的超連結" xfId="355" builtinId="9" hidden="1"/>
    <cellStyle name="已瀏覽過的超連結" xfId="356" builtinId="9" hidden="1"/>
    <cellStyle name="已瀏覽過的超連結" xfId="357" builtinId="9" hidden="1"/>
    <cellStyle name="已瀏覽過的超連結" xfId="358" builtinId="9" hidden="1"/>
    <cellStyle name="已瀏覽過的超連結" xfId="359" builtinId="9" hidden="1"/>
    <cellStyle name="已瀏覽過的超連結" xfId="360" builtinId="9" hidden="1"/>
    <cellStyle name="已瀏覽過的超連結" xfId="361" builtinId="9" hidden="1"/>
    <cellStyle name="已瀏覽過的超連結" xfId="362" builtinId="9" hidden="1"/>
    <cellStyle name="已瀏覽過的超連結" xfId="363" builtinId="9" hidden="1"/>
    <cellStyle name="已瀏覽過的超連結" xfId="364" builtinId="9" hidden="1"/>
    <cellStyle name="已瀏覽過的超連結" xfId="365" builtinId="9" hidden="1"/>
    <cellStyle name="已瀏覽過的超連結" xfId="366" builtinId="9" hidden="1"/>
    <cellStyle name="已瀏覽過的超連結" xfId="367" builtinId="9" hidden="1"/>
    <cellStyle name="已瀏覽過的超連結" xfId="368" builtinId="9" hidden="1"/>
    <cellStyle name="已瀏覽過的超連結" xfId="369" builtinId="9" hidden="1"/>
    <cellStyle name="已瀏覽過的超連結" xfId="370" builtinId="9" hidden="1"/>
    <cellStyle name="已瀏覽過的超連結" xfId="371" builtinId="9" hidden="1"/>
    <cellStyle name="已瀏覽過的超連結" xfId="372" builtinId="9" hidden="1"/>
    <cellStyle name="已瀏覽過的超連結" xfId="373" builtinId="9" hidden="1"/>
    <cellStyle name="已瀏覽過的超連結" xfId="374" builtinId="9" hidden="1"/>
    <cellStyle name="已瀏覽過的超連結" xfId="375" builtinId="9" hidden="1"/>
    <cellStyle name="已瀏覽過的超連結" xfId="376" builtinId="9" hidden="1"/>
    <cellStyle name="已瀏覽過的超連結" xfId="377" builtinId="9" hidden="1"/>
    <cellStyle name="已瀏覽過的超連結" xfId="378" builtinId="9" hidden="1"/>
    <cellStyle name="已瀏覽過的超連結" xfId="379" builtinId="9" hidden="1"/>
    <cellStyle name="已瀏覽過的超連結" xfId="380" builtinId="9" hidden="1"/>
    <cellStyle name="已瀏覽過的超連結" xfId="381" builtinId="9" hidden="1"/>
    <cellStyle name="已瀏覽過的超連結" xfId="382" builtinId="9" hidden="1"/>
    <cellStyle name="已瀏覽過的超連結" xfId="383" builtinId="9" hidden="1"/>
    <cellStyle name="已瀏覽過的超連結" xfId="384" builtinId="9" hidden="1"/>
    <cellStyle name="已瀏覽過的超連結" xfId="385" builtinId="9" hidden="1"/>
    <cellStyle name="已瀏覽過的超連結" xfId="386" builtinId="9" hidden="1"/>
    <cellStyle name="已瀏覽過的超連結" xfId="387" builtinId="9" hidden="1"/>
    <cellStyle name="已瀏覽過的超連結" xfId="388" builtinId="9" hidden="1"/>
    <cellStyle name="已瀏覽過的超連結" xfId="389" builtinId="9" hidden="1"/>
    <cellStyle name="已瀏覽過的超連結" xfId="390" builtinId="9" hidden="1"/>
    <cellStyle name="已瀏覽過的超連結" xfId="391" builtinId="9" hidden="1"/>
    <cellStyle name="已瀏覽過的超連結" xfId="392" builtinId="9" hidden="1"/>
    <cellStyle name="已瀏覽過的超連結" xfId="393" builtinId="9" hidden="1"/>
    <cellStyle name="已瀏覽過的超連結" xfId="394" builtinId="9" hidden="1"/>
    <cellStyle name="已瀏覽過的超連結" xfId="395" builtinId="9" hidden="1"/>
    <cellStyle name="已瀏覽過的超連結" xfId="396" builtinId="9" hidden="1"/>
    <cellStyle name="已瀏覽過的超連結" xfId="397" builtinId="9" hidden="1"/>
    <cellStyle name="已瀏覽過的超連結" xfId="398" builtinId="9" hidden="1"/>
    <cellStyle name="已瀏覽過的超連結" xfId="399" builtinId="9" hidden="1"/>
    <cellStyle name="已瀏覽過的超連結" xfId="400" builtinId="9" hidden="1"/>
    <cellStyle name="已瀏覽過的超連結" xfId="401" builtinId="9" hidden="1"/>
    <cellStyle name="已瀏覽過的超連結" xfId="402" builtinId="9" hidden="1"/>
    <cellStyle name="已瀏覽過的超連結" xfId="403" builtinId="9" hidden="1"/>
    <cellStyle name="已瀏覽過的超連結" xfId="404" builtinId="9" hidden="1"/>
    <cellStyle name="已瀏覽過的超連結" xfId="405" builtinId="9" hidden="1"/>
    <cellStyle name="已瀏覽過的超連結" xfId="406" builtinId="9" hidden="1"/>
    <cellStyle name="已瀏覽過的超連結" xfId="407" builtinId="9" hidden="1"/>
    <cellStyle name="已瀏覽過的超連結" xfId="408" builtinId="9" hidden="1"/>
    <cellStyle name="已瀏覽過的超連結" xfId="409" builtinId="9" hidden="1"/>
    <cellStyle name="已瀏覽過的超連結" xfId="410" builtinId="9" hidden="1"/>
    <cellStyle name="已瀏覽過的超連結" xfId="411" builtinId="9" hidden="1"/>
    <cellStyle name="已瀏覽過的超連結" xfId="412" builtinId="9" hidden="1"/>
    <cellStyle name="已瀏覽過的超連結" xfId="413" builtinId="9" hidden="1"/>
    <cellStyle name="已瀏覽過的超連結" xfId="414" builtinId="9" hidden="1"/>
    <cellStyle name="已瀏覽過的超連結" xfId="415" builtinId="9" hidden="1"/>
    <cellStyle name="已瀏覽過的超連結" xfId="416" builtinId="9" hidden="1"/>
    <cellStyle name="已瀏覽過的超連結" xfId="417" builtinId="9" hidden="1"/>
    <cellStyle name="已瀏覽過的超連結" xfId="418" builtinId="9" hidden="1"/>
    <cellStyle name="已瀏覽過的超連結" xfId="419" builtinId="9" hidden="1"/>
    <cellStyle name="已瀏覽過的超連結" xfId="420" builtinId="9" hidden="1"/>
    <cellStyle name="已瀏覽過的超連結" xfId="421" builtinId="9" hidden="1"/>
    <cellStyle name="已瀏覽過的超連結" xfId="422" builtinId="9" hidden="1"/>
    <cellStyle name="已瀏覽過的超連結" xfId="423" builtinId="9" hidden="1"/>
    <cellStyle name="已瀏覽過的超連結" xfId="424" builtinId="9" hidden="1"/>
    <cellStyle name="已瀏覽過的超連結" xfId="425" builtinId="9" hidden="1"/>
    <cellStyle name="已瀏覽過的超連結" xfId="426" builtinId="9" hidden="1"/>
    <cellStyle name="已瀏覽過的超連結" xfId="427" builtinId="9" hidden="1"/>
    <cellStyle name="已瀏覽過的超連結" xfId="428" builtinId="9" hidden="1"/>
    <cellStyle name="已瀏覽過的超連結" xfId="429" builtinId="9" hidden="1"/>
    <cellStyle name="已瀏覽過的超連結" xfId="430" builtinId="9" hidden="1"/>
    <cellStyle name="已瀏覽過的超連結" xfId="431" builtinId="9" hidden="1"/>
    <cellStyle name="已瀏覽過的超連結" xfId="432" builtinId="9" hidden="1"/>
    <cellStyle name="已瀏覽過的超連結" xfId="433" builtinId="9" hidden="1"/>
    <cellStyle name="已瀏覽過的超連結" xfId="434" builtinId="9" hidden="1"/>
    <cellStyle name="已瀏覽過的超連結" xfId="435" builtinId="9" hidden="1"/>
    <cellStyle name="已瀏覽過的超連結" xfId="436" builtinId="9" hidden="1"/>
    <cellStyle name="已瀏覽過的超連結" xfId="437" builtinId="9" hidden="1"/>
    <cellStyle name="已瀏覽過的超連結" xfId="438" builtinId="9" hidden="1"/>
    <cellStyle name="已瀏覽過的超連結" xfId="439" builtinId="9" hidden="1"/>
    <cellStyle name="已瀏覽過的超連結" xfId="440" builtinId="9" hidden="1"/>
    <cellStyle name="已瀏覽過的超連結" xfId="441" builtinId="9" hidden="1"/>
    <cellStyle name="已瀏覽過的超連結" xfId="442" builtinId="9" hidden="1"/>
    <cellStyle name="已瀏覽過的超連結" xfId="443" builtinId="9" hidden="1"/>
    <cellStyle name="已瀏覽過的超連結" xfId="444" builtinId="9" hidden="1"/>
    <cellStyle name="已瀏覽過的超連結" xfId="445" builtinId="9" hidden="1"/>
    <cellStyle name="已瀏覽過的超連結" xfId="446" builtinId="9" hidden="1"/>
    <cellStyle name="已瀏覽過的超連結" xfId="447" builtinId="9" hidden="1"/>
    <cellStyle name="已瀏覽過的超連結" xfId="448" builtinId="9" hidden="1"/>
    <cellStyle name="已瀏覽過的超連結" xfId="449" builtinId="9" hidden="1"/>
    <cellStyle name="已瀏覽過的超連結" xfId="450" builtinId="9" hidden="1"/>
    <cellStyle name="已瀏覽過的超連結" xfId="451" builtinId="9" hidden="1"/>
    <cellStyle name="已瀏覽過的超連結" xfId="452" builtinId="9" hidden="1"/>
    <cellStyle name="已瀏覽過的超連結" xfId="453" builtinId="9" hidden="1"/>
    <cellStyle name="已瀏覽過的超連結" xfId="454" builtinId="9" hidden="1"/>
    <cellStyle name="已瀏覽過的超連結" xfId="455" builtinId="9" hidden="1"/>
    <cellStyle name="已瀏覽過的超連結" xfId="456" builtinId="9" hidden="1"/>
    <cellStyle name="已瀏覽過的超連結" xfId="457" builtinId="9" hidden="1"/>
    <cellStyle name="已瀏覽過的超連結" xfId="458" builtinId="9" hidden="1"/>
    <cellStyle name="已瀏覽過的超連結" xfId="459" builtinId="9" hidden="1"/>
    <cellStyle name="已瀏覽過的超連結" xfId="460" builtinId="9" hidden="1"/>
    <cellStyle name="已瀏覽過的超連結" xfId="461" builtinId="9" hidden="1"/>
    <cellStyle name="已瀏覽過的超連結" xfId="462" builtinId="9" hidden="1"/>
    <cellStyle name="已瀏覽過的超連結" xfId="463" builtinId="9" hidden="1"/>
    <cellStyle name="已瀏覽過的超連結" xfId="464" builtinId="9" hidden="1"/>
    <cellStyle name="已瀏覽過的超連結" xfId="465" builtinId="9" hidden="1"/>
    <cellStyle name="已瀏覽過的超連結" xfId="466" builtinId="9" hidden="1"/>
    <cellStyle name="已瀏覽過的超連結" xfId="467" builtinId="9" hidden="1"/>
    <cellStyle name="已瀏覽過的超連結" xfId="468" builtinId="9" hidden="1"/>
    <cellStyle name="已瀏覽過的超連結" xfId="469" builtinId="9" hidden="1"/>
    <cellStyle name="已瀏覽過的超連結" xfId="470" builtinId="9" hidden="1"/>
    <cellStyle name="已瀏覽過的超連結" xfId="471" builtinId="9" hidden="1"/>
    <cellStyle name="已瀏覽過的超連結" xfId="472" builtinId="9" hidden="1"/>
    <cellStyle name="已瀏覽過的超連結" xfId="473" builtinId="9" hidden="1"/>
    <cellStyle name="已瀏覽過的超連結" xfId="474" builtinId="9" hidden="1"/>
    <cellStyle name="已瀏覽過的超連結" xfId="475" builtinId="9" hidden="1"/>
    <cellStyle name="已瀏覽過的超連結" xfId="476" builtinId="9" hidden="1"/>
    <cellStyle name="已瀏覽過的超連結" xfId="477" builtinId="9" hidden="1"/>
    <cellStyle name="已瀏覽過的超連結" xfId="478" builtinId="9" hidden="1"/>
    <cellStyle name="已瀏覽過的超連結" xfId="479" builtinId="9" hidden="1"/>
    <cellStyle name="已瀏覽過的超連結" xfId="480" builtinId="9" hidden="1"/>
    <cellStyle name="已瀏覽過的超連結" xfId="481" builtinId="9" hidden="1"/>
    <cellStyle name="已瀏覽過的超連結" xfId="482" builtinId="9" hidden="1"/>
    <cellStyle name="已瀏覽過的超連結" xfId="483" builtinId="9" hidden="1"/>
    <cellStyle name="已瀏覽過的超連結" xfId="484" builtinId="9" hidden="1"/>
    <cellStyle name="已瀏覽過的超連結" xfId="485" builtinId="9" hidden="1"/>
    <cellStyle name="已瀏覽過的超連結" xfId="486" builtinId="9" hidden="1"/>
    <cellStyle name="已瀏覽過的超連結" xfId="487" builtinId="9" hidden="1"/>
    <cellStyle name="已瀏覽過的超連結" xfId="488" builtinId="9" hidden="1"/>
    <cellStyle name="已瀏覽過的超連結" xfId="489" builtinId="9" hidden="1"/>
    <cellStyle name="已瀏覽過的超連結" xfId="490" builtinId="9" hidden="1"/>
    <cellStyle name="已瀏覽過的超連結" xfId="491" builtinId="9" hidden="1"/>
    <cellStyle name="已瀏覽過的超連結" xfId="492" builtinId="9" hidden="1"/>
    <cellStyle name="已瀏覽過的超連結" xfId="493" builtinId="9" hidden="1"/>
    <cellStyle name="已瀏覽過的超連結" xfId="494" builtinId="9" hidden="1"/>
    <cellStyle name="已瀏覽過的超連結" xfId="495" builtinId="9" hidden="1"/>
    <cellStyle name="已瀏覽過的超連結" xfId="496" builtinId="9" hidden="1"/>
    <cellStyle name="已瀏覽過的超連結" xfId="497" builtinId="9" hidden="1"/>
    <cellStyle name="已瀏覽過的超連結" xfId="498" builtinId="9" hidden="1"/>
    <cellStyle name="已瀏覽過的超連結" xfId="499" builtinId="9" hidden="1"/>
    <cellStyle name="已瀏覽過的超連結" xfId="500" builtinId="9" hidden="1"/>
    <cellStyle name="已瀏覽過的超連結" xfId="501" builtinId="9" hidden="1"/>
    <cellStyle name="已瀏覽過的超連結" xfId="502" builtinId="9" hidden="1"/>
    <cellStyle name="已瀏覽過的超連結" xfId="503" builtinId="9" hidden="1"/>
    <cellStyle name="已瀏覽過的超連結" xfId="504" builtinId="9" hidden="1"/>
    <cellStyle name="已瀏覽過的超連結" xfId="505" builtinId="9" hidden="1"/>
    <cellStyle name="已瀏覽過的超連結" xfId="506" builtinId="9" hidden="1"/>
    <cellStyle name="已瀏覽過的超連結" xfId="507" builtinId="9" hidden="1"/>
    <cellStyle name="已瀏覽過的超連結" xfId="508" builtinId="9" hidden="1"/>
    <cellStyle name="已瀏覽過的超連結" xfId="509" builtinId="9" hidden="1"/>
    <cellStyle name="已瀏覽過的超連結" xfId="510" builtinId="9" hidden="1"/>
    <cellStyle name="已瀏覽過的超連結" xfId="511" builtinId="9" hidden="1"/>
    <cellStyle name="已瀏覽過的超連結" xfId="512" builtinId="9" hidden="1"/>
    <cellStyle name="已瀏覽過的超連結" xfId="513" builtinId="9" hidden="1"/>
    <cellStyle name="已瀏覽過的超連結" xfId="514" builtinId="9" hidden="1"/>
    <cellStyle name="已瀏覽過的超連結" xfId="515" builtinId="9" hidden="1"/>
    <cellStyle name="已瀏覽過的超連結" xfId="516" builtinId="9" hidden="1"/>
    <cellStyle name="已瀏覽過的超連結" xfId="517" builtinId="9" hidden="1"/>
    <cellStyle name="已瀏覽過的超連結" xfId="518" builtinId="9" hidden="1"/>
    <cellStyle name="已瀏覽過的超連結" xfId="519" builtinId="9" hidden="1"/>
    <cellStyle name="已瀏覽過的超連結" xfId="520" builtinId="9" hidden="1"/>
    <cellStyle name="已瀏覽過的超連結" xfId="521" builtinId="9" hidden="1"/>
    <cellStyle name="已瀏覽過的超連結" xfId="522" builtinId="9" hidden="1"/>
    <cellStyle name="已瀏覽過的超連結" xfId="523" builtinId="9" hidden="1"/>
    <cellStyle name="已瀏覽過的超連結" xfId="524" builtinId="9" hidden="1"/>
    <cellStyle name="已瀏覽過的超連結" xfId="525" builtinId="9" hidden="1"/>
    <cellStyle name="已瀏覽過的超連結" xfId="526" builtinId="9" hidden="1"/>
    <cellStyle name="已瀏覽過的超連結" xfId="527" builtinId="9" hidden="1"/>
    <cellStyle name="已瀏覽過的超連結" xfId="528" builtinId="9" hidden="1"/>
    <cellStyle name="已瀏覽過的超連結" xfId="529" builtinId="9" hidden="1"/>
    <cellStyle name="已瀏覽過的超連結" xfId="530" builtinId="9" hidden="1"/>
    <cellStyle name="已瀏覽過的超連結" xfId="531" builtinId="9" hidden="1"/>
    <cellStyle name="已瀏覽過的超連結" xfId="532" builtinId="9" hidden="1"/>
    <cellStyle name="已瀏覽過的超連結" xfId="533" builtinId="9" hidden="1"/>
    <cellStyle name="已瀏覽過的超連結" xfId="534" builtinId="9" hidden="1"/>
    <cellStyle name="已瀏覽過的超連結" xfId="535" builtinId="9" hidden="1"/>
    <cellStyle name="已瀏覽過的超連結" xfId="536" builtinId="9" hidden="1"/>
    <cellStyle name="已瀏覽過的超連結" xfId="537" builtinId="9" hidden="1"/>
    <cellStyle name="已瀏覽過的超連結" xfId="538" builtinId="9" hidden="1"/>
    <cellStyle name="已瀏覽過的超連結" xfId="539" builtinId="9" hidden="1"/>
    <cellStyle name="已瀏覽過的超連結" xfId="540" builtinId="9" hidden="1"/>
    <cellStyle name="已瀏覽過的超連結" xfId="541" builtinId="9" hidden="1"/>
    <cellStyle name="已瀏覽過的超連結" xfId="542" builtinId="9" hidden="1"/>
    <cellStyle name="已瀏覽過的超連結" xfId="543" builtinId="9" hidden="1"/>
    <cellStyle name="已瀏覽過的超連結" xfId="544" builtinId="9" hidden="1"/>
    <cellStyle name="已瀏覽過的超連結" xfId="545" builtinId="9" hidden="1"/>
    <cellStyle name="已瀏覽過的超連結" xfId="546" builtinId="9" hidden="1"/>
    <cellStyle name="已瀏覽過的超連結" xfId="547" builtinId="9" hidden="1"/>
    <cellStyle name="已瀏覽過的超連結" xfId="548" builtinId="9" hidden="1"/>
    <cellStyle name="已瀏覽過的超連結" xfId="549" builtinId="9" hidden="1"/>
    <cellStyle name="已瀏覽過的超連結" xfId="550" builtinId="9" hidden="1"/>
    <cellStyle name="已瀏覽過的超連結" xfId="551" builtinId="9" hidden="1"/>
    <cellStyle name="已瀏覽過的超連結" xfId="552" builtinId="9" hidden="1"/>
    <cellStyle name="已瀏覽過的超連結" xfId="553" builtinId="9" hidden="1"/>
    <cellStyle name="已瀏覽過的超連結" xfId="554" builtinId="9" hidden="1"/>
    <cellStyle name="已瀏覽過的超連結" xfId="555" builtinId="9" hidden="1"/>
    <cellStyle name="已瀏覽過的超連結" xfId="556" builtinId="9" hidden="1"/>
    <cellStyle name="已瀏覽過的超連結" xfId="557" builtinId="9" hidden="1"/>
    <cellStyle name="已瀏覽過的超連結" xfId="558" builtinId="9" hidden="1"/>
    <cellStyle name="已瀏覽過的超連結" xfId="559" builtinId="9" hidden="1"/>
    <cellStyle name="已瀏覽過的超連結" xfId="560" builtinId="9" hidden="1"/>
    <cellStyle name="已瀏覽過的超連結" xfId="561" builtinId="9" hidden="1"/>
    <cellStyle name="已瀏覽過的超連結" xfId="562" builtinId="9" hidden="1"/>
    <cellStyle name="已瀏覽過的超連結" xfId="563" builtinId="9" hidden="1"/>
    <cellStyle name="已瀏覽過的超連結" xfId="564" builtinId="9" hidden="1"/>
    <cellStyle name="已瀏覽過的超連結" xfId="565" builtinId="9" hidden="1"/>
    <cellStyle name="已瀏覽過的超連結" xfId="566" builtinId="9" hidden="1"/>
    <cellStyle name="已瀏覽過的超連結" xfId="567" builtinId="9" hidden="1"/>
    <cellStyle name="已瀏覽過的超連結" xfId="568" builtinId="9" hidden="1"/>
    <cellStyle name="已瀏覽過的超連結" xfId="569" builtinId="9" hidden="1"/>
    <cellStyle name="已瀏覽過的超連結" xfId="570" builtinId="9" hidden="1"/>
    <cellStyle name="已瀏覽過的超連結" xfId="571" builtinId="9" hidden="1"/>
    <cellStyle name="已瀏覽過的超連結" xfId="572" builtinId="9" hidden="1"/>
    <cellStyle name="已瀏覽過的超連結" xfId="573" builtinId="9" hidden="1"/>
    <cellStyle name="已瀏覽過的超連結" xfId="574" builtinId="9" hidden="1"/>
    <cellStyle name="已瀏覽過的超連結" xfId="575" builtinId="9" hidden="1"/>
    <cellStyle name="已瀏覽過的超連結" xfId="576" builtinId="9" hidden="1"/>
    <cellStyle name="已瀏覽過的超連結" xfId="577" builtinId="9" hidden="1"/>
    <cellStyle name="已瀏覽過的超連結" xfId="578" builtinId="9" hidden="1"/>
    <cellStyle name="已瀏覽過的超連結" xfId="579" builtinId="9" hidden="1"/>
    <cellStyle name="已瀏覽過的超連結" xfId="580" builtinId="9" hidden="1"/>
    <cellStyle name="已瀏覽過的超連結" xfId="581" builtinId="9" hidden="1"/>
    <cellStyle name="已瀏覽過的超連結" xfId="582" builtinId="9" hidden="1"/>
    <cellStyle name="已瀏覽過的超連結" xfId="583" builtinId="9" hidden="1"/>
    <cellStyle name="已瀏覽過的超連結" xfId="584" builtinId="9" hidden="1"/>
    <cellStyle name="已瀏覽過的超連結" xfId="585" builtinId="9" hidden="1"/>
    <cellStyle name="已瀏覽過的超連結" xfId="586" builtinId="9" hidden="1"/>
    <cellStyle name="已瀏覽過的超連結" xfId="587" builtinId="9" hidden="1"/>
    <cellStyle name="已瀏覽過的超連結" xfId="588" builtinId="9" hidden="1"/>
    <cellStyle name="已瀏覽過的超連結" xfId="589" builtinId="9" hidden="1"/>
    <cellStyle name="已瀏覽過的超連結" xfId="590" builtinId="9" hidden="1"/>
    <cellStyle name="已瀏覽過的超連結" xfId="591" builtinId="9" hidden="1"/>
    <cellStyle name="已瀏覽過的超連結" xfId="592" builtinId="9" hidden="1"/>
    <cellStyle name="已瀏覽過的超連結" xfId="593" builtinId="9" hidden="1"/>
    <cellStyle name="已瀏覽過的超連結" xfId="594" builtinId="9" hidden="1"/>
    <cellStyle name="已瀏覽過的超連結" xfId="595" builtinId="9" hidden="1"/>
    <cellStyle name="已瀏覽過的超連結" xfId="596" builtinId="9" hidden="1"/>
    <cellStyle name="已瀏覽過的超連結" xfId="597" builtinId="9" hidden="1"/>
    <cellStyle name="已瀏覽過的超連結" xfId="598" builtinId="9" hidden="1"/>
    <cellStyle name="已瀏覽過的超連結" xfId="599" builtinId="9" hidden="1"/>
    <cellStyle name="已瀏覽過的超連結" xfId="600" builtinId="9" hidden="1"/>
    <cellStyle name="已瀏覽過的超連結" xfId="601" builtinId="9" hidden="1"/>
    <cellStyle name="已瀏覽過的超連結" xfId="602" builtinId="9" hidden="1"/>
    <cellStyle name="已瀏覽過的超連結" xfId="603" builtinId="9" hidden="1"/>
    <cellStyle name="已瀏覽過的超連結" xfId="604" builtinId="9" hidden="1"/>
    <cellStyle name="已瀏覽過的超連結" xfId="605" builtinId="9" hidden="1"/>
    <cellStyle name="已瀏覽過的超連結" xfId="606" builtinId="9" hidden="1"/>
    <cellStyle name="已瀏覽過的超連結" xfId="607" builtinId="9" hidden="1"/>
    <cellStyle name="已瀏覽過的超連結" xfId="608" builtinId="9" hidden="1"/>
    <cellStyle name="已瀏覽過的超連結" xfId="609" builtinId="9" hidden="1"/>
    <cellStyle name="已瀏覽過的超連結" xfId="610" builtinId="9" hidden="1"/>
    <cellStyle name="已瀏覽過的超連結" xfId="611" builtinId="9" hidden="1"/>
    <cellStyle name="已瀏覽過的超連結" xfId="612" builtinId="9" hidden="1"/>
    <cellStyle name="已瀏覽過的超連結" xfId="613" builtinId="9" hidden="1"/>
    <cellStyle name="已瀏覽過的超連結" xfId="614" builtinId="9" hidden="1"/>
    <cellStyle name="已瀏覽過的超連結" xfId="615" builtinId="9" hidden="1"/>
    <cellStyle name="已瀏覽過的超連結" xfId="616" builtinId="9" hidden="1"/>
    <cellStyle name="已瀏覽過的超連結" xfId="617" builtinId="9" hidden="1"/>
    <cellStyle name="已瀏覽過的超連結" xfId="618" builtinId="9" hidden="1"/>
    <cellStyle name="已瀏覽過的超連結" xfId="619" builtinId="9" hidden="1"/>
    <cellStyle name="已瀏覽過的超連結" xfId="620" builtinId="9" hidden="1"/>
    <cellStyle name="已瀏覽過的超連結" xfId="621" builtinId="9" hidden="1"/>
    <cellStyle name="已瀏覽過的超連結" xfId="622" builtinId="9" hidden="1"/>
    <cellStyle name="已瀏覽過的超連結" xfId="623" builtinId="9" hidden="1"/>
    <cellStyle name="已瀏覽過的超連結" xfId="624" builtinId="9" hidden="1"/>
    <cellStyle name="已瀏覽過的超連結" xfId="625" builtinId="9" hidden="1"/>
    <cellStyle name="已瀏覽過的超連結" xfId="626" builtinId="9" hidden="1"/>
    <cellStyle name="已瀏覽過的超連結" xfId="627" builtinId="9" hidden="1"/>
    <cellStyle name="已瀏覽過的超連結" xfId="628" builtinId="9" hidden="1"/>
    <cellStyle name="已瀏覽過的超連結" xfId="629" builtinId="9" hidden="1"/>
    <cellStyle name="已瀏覽過的超連結" xfId="630" builtinId="9" hidden="1"/>
    <cellStyle name="已瀏覽過的超連結" xfId="631" builtinId="9" hidden="1"/>
    <cellStyle name="已瀏覽過的超連結" xfId="632" builtinId="9" hidden="1"/>
    <cellStyle name="已瀏覽過的超連結" xfId="633" builtinId="9" hidden="1"/>
    <cellStyle name="已瀏覽過的超連結" xfId="634" builtinId="9" hidden="1"/>
    <cellStyle name="已瀏覽過的超連結" xfId="635" builtinId="9" hidden="1"/>
    <cellStyle name="已瀏覽過的超連結" xfId="636" builtinId="9" hidden="1"/>
    <cellStyle name="已瀏覽過的超連結" xfId="637" builtinId="9" hidden="1"/>
    <cellStyle name="已瀏覽過的超連結" xfId="638" builtinId="9" hidden="1"/>
    <cellStyle name="已瀏覽過的超連結" xfId="639" builtinId="9" hidden="1"/>
    <cellStyle name="已瀏覽過的超連結" xfId="640" builtinId="9" hidden="1"/>
    <cellStyle name="已瀏覽過的超連結" xfId="641" builtinId="9" hidden="1"/>
    <cellStyle name="已瀏覽過的超連結" xfId="642" builtinId="9" hidden="1"/>
    <cellStyle name="已瀏覽過的超連結" xfId="643" builtinId="9" hidden="1"/>
    <cellStyle name="已瀏覽過的超連結" xfId="644" builtinId="9" hidden="1"/>
    <cellStyle name="已瀏覽過的超連結" xfId="645" builtinId="9" hidden="1"/>
    <cellStyle name="已瀏覽過的超連結" xfId="646" builtinId="9" hidden="1"/>
    <cellStyle name="已瀏覽過的超連結" xfId="647" builtinId="9" hidden="1"/>
    <cellStyle name="已瀏覽過的超連結" xfId="648" builtinId="9" hidden="1"/>
    <cellStyle name="已瀏覽過的超連結" xfId="649" builtinId="9" hidden="1"/>
    <cellStyle name="已瀏覽過的超連結" xfId="650" builtinId="9" hidden="1"/>
    <cellStyle name="已瀏覽過的超連結" xfId="651" builtinId="9" hidden="1"/>
    <cellStyle name="已瀏覽過的超連結" xfId="652" builtinId="9" hidden="1"/>
    <cellStyle name="已瀏覽過的超連結" xfId="653" builtinId="9" hidden="1"/>
    <cellStyle name="已瀏覽過的超連結" xfId="654" builtinId="9" hidden="1"/>
    <cellStyle name="已瀏覽過的超連結" xfId="655" builtinId="9" hidden="1"/>
    <cellStyle name="已瀏覽過的超連結" xfId="656" builtinId="9" hidden="1"/>
    <cellStyle name="已瀏覽過的超連結" xfId="657" builtinId="9" hidden="1"/>
    <cellStyle name="已瀏覽過的超連結" xfId="658" builtinId="9" hidden="1"/>
    <cellStyle name="已瀏覽過的超連結" xfId="659" builtinId="9" hidden="1"/>
    <cellStyle name="已瀏覽過的超連結" xfId="660" builtinId="9" hidden="1"/>
    <cellStyle name="已瀏覽過的超連結" xfId="661" builtinId="9" hidden="1"/>
    <cellStyle name="已瀏覽過的超連結" xfId="662" builtinId="9" hidden="1"/>
    <cellStyle name="已瀏覽過的超連結" xfId="663" builtinId="9" hidden="1"/>
    <cellStyle name="已瀏覽過的超連結" xfId="664" builtinId="9" hidden="1"/>
    <cellStyle name="已瀏覽過的超連結" xfId="665" builtinId="9" hidden="1"/>
    <cellStyle name="已瀏覽過的超連結" xfId="666" builtinId="9" hidden="1"/>
    <cellStyle name="已瀏覽過的超連結" xfId="667" builtinId="9" hidden="1"/>
    <cellStyle name="已瀏覽過的超連結" xfId="668" builtinId="9" hidden="1"/>
    <cellStyle name="已瀏覽過的超連結" xfId="669" builtinId="9" hidden="1"/>
    <cellStyle name="已瀏覽過的超連結" xfId="670" builtinId="9" hidden="1"/>
    <cellStyle name="已瀏覽過的超連結" xfId="671" builtinId="9" hidden="1"/>
    <cellStyle name="已瀏覽過的超連結" xfId="672" builtinId="9" hidden="1"/>
    <cellStyle name="已瀏覽過的超連結" xfId="673" builtinId="9" hidden="1"/>
    <cellStyle name="已瀏覽過的超連結" xfId="674" builtinId="9" hidden="1"/>
    <cellStyle name="已瀏覽過的超連結" xfId="675" builtinId="9" hidden="1"/>
    <cellStyle name="已瀏覽過的超連結" xfId="676" builtinId="9" hidden="1"/>
    <cellStyle name="已瀏覽過的超連結" xfId="677" builtinId="9" hidden="1"/>
    <cellStyle name="已瀏覽過的超連結" xfId="678" builtinId="9" hidden="1"/>
    <cellStyle name="已瀏覽過的超連結" xfId="679" builtinId="9" hidden="1"/>
    <cellStyle name="已瀏覽過的超連結" xfId="680" builtinId="9" hidden="1"/>
    <cellStyle name="已瀏覽過的超連結" xfId="681" builtinId="9" hidden="1"/>
    <cellStyle name="已瀏覽過的超連結" xfId="682" builtinId="9" hidden="1"/>
    <cellStyle name="已瀏覽過的超連結" xfId="683" builtinId="9" hidden="1"/>
    <cellStyle name="已瀏覽過的超連結" xfId="684" builtinId="9" hidden="1"/>
    <cellStyle name="已瀏覽過的超連結" xfId="685" builtinId="9" hidden="1"/>
    <cellStyle name="已瀏覽過的超連結" xfId="686" builtinId="9" hidden="1"/>
    <cellStyle name="已瀏覽過的超連結" xfId="687" builtinId="9" hidden="1"/>
    <cellStyle name="已瀏覽過的超連結" xfId="688" builtinId="9" hidden="1"/>
    <cellStyle name="已瀏覽過的超連結" xfId="689" builtinId="9" hidden="1"/>
    <cellStyle name="已瀏覽過的超連結" xfId="690" builtinId="9" hidden="1"/>
    <cellStyle name="已瀏覽過的超連結" xfId="691" builtinId="9" hidden="1"/>
    <cellStyle name="已瀏覽過的超連結" xfId="692" builtinId="9" hidden="1"/>
    <cellStyle name="已瀏覽過的超連結" xfId="693" builtinId="9" hidden="1"/>
    <cellStyle name="已瀏覽過的超連結" xfId="694" builtinId="9" hidden="1"/>
    <cellStyle name="已瀏覽過的超連結" xfId="695" builtinId="9" hidden="1"/>
    <cellStyle name="已瀏覽過的超連結" xfId="696" builtinId="9" hidden="1"/>
    <cellStyle name="已瀏覽過的超連結" xfId="697" builtinId="9" hidden="1"/>
    <cellStyle name="已瀏覽過的超連結" xfId="698" builtinId="9" hidden="1"/>
    <cellStyle name="已瀏覽過的超連結" xfId="699" builtinId="9" hidden="1"/>
    <cellStyle name="已瀏覽過的超連結" xfId="700" builtinId="9" hidden="1"/>
    <cellStyle name="已瀏覽過的超連結" xfId="701" builtinId="9" hidden="1"/>
    <cellStyle name="已瀏覽過的超連結" xfId="702" builtinId="9" hidden="1"/>
    <cellStyle name="已瀏覽過的超連結" xfId="703" builtinId="9" hidden="1"/>
    <cellStyle name="已瀏覽過的超連結" xfId="704" builtinId="9" hidden="1"/>
    <cellStyle name="已瀏覽過的超連結" xfId="705" builtinId="9" hidden="1"/>
    <cellStyle name="已瀏覽過的超連結" xfId="706" builtinId="9" hidden="1"/>
    <cellStyle name="已瀏覽過的超連結" xfId="707" builtinId="9" hidden="1"/>
    <cellStyle name="已瀏覽過的超連結" xfId="708" builtinId="9" hidden="1"/>
    <cellStyle name="已瀏覽過的超連結" xfId="709" builtinId="9" hidden="1"/>
    <cellStyle name="已瀏覽過的超連結" xfId="710" builtinId="9" hidden="1"/>
    <cellStyle name="已瀏覽過的超連結" xfId="711" builtinId="9" hidden="1"/>
    <cellStyle name="已瀏覽過的超連結" xfId="712" builtinId="9" hidden="1"/>
    <cellStyle name="已瀏覽過的超連結" xfId="713" builtinId="9" hidden="1"/>
    <cellStyle name="已瀏覽過的超連結" xfId="714" builtinId="9" hidden="1"/>
    <cellStyle name="已瀏覽過的超連結" xfId="715" builtinId="9" hidden="1"/>
    <cellStyle name="已瀏覽過的超連結" xfId="716" builtinId="9" hidden="1"/>
    <cellStyle name="已瀏覽過的超連結" xfId="717" builtinId="9" hidden="1"/>
    <cellStyle name="已瀏覽過的超連結" xfId="718" builtinId="9" hidden="1"/>
    <cellStyle name="已瀏覽過的超連結" xfId="719" builtinId="9" hidden="1"/>
    <cellStyle name="已瀏覽過的超連結" xfId="720" builtinId="9" hidden="1"/>
    <cellStyle name="已瀏覽過的超連結" xfId="721" builtinId="9" hidden="1"/>
    <cellStyle name="已瀏覽過的超連結" xfId="722" builtinId="9" hidden="1"/>
    <cellStyle name="已瀏覽過的超連結" xfId="723" builtinId="9" hidden="1"/>
    <cellStyle name="已瀏覽過的超連結" xfId="724" builtinId="9" hidden="1"/>
    <cellStyle name="已瀏覽過的超連結" xfId="725" builtinId="9" hidden="1"/>
    <cellStyle name="已瀏覽過的超連結" xfId="726" builtinId="9" hidden="1"/>
    <cellStyle name="已瀏覽過的超連結" xfId="727" builtinId="9" hidden="1"/>
    <cellStyle name="已瀏覽過的超連結" xfId="728" builtinId="9" hidden="1"/>
    <cellStyle name="已瀏覽過的超連結" xfId="729" builtinId="9" hidden="1"/>
    <cellStyle name="已瀏覽過的超連結" xfId="730" builtinId="9" hidden="1"/>
    <cellStyle name="已瀏覽過的超連結" xfId="731" builtinId="9" hidden="1"/>
    <cellStyle name="已瀏覽過的超連結" xfId="732" builtinId="9" hidden="1"/>
    <cellStyle name="已瀏覽過的超連結" xfId="733" builtinId="9" hidden="1"/>
    <cellStyle name="已瀏覽過的超連結" xfId="734" builtinId="9" hidden="1"/>
    <cellStyle name="已瀏覽過的超連結" xfId="735" builtinId="9" hidden="1"/>
    <cellStyle name="已瀏覽過的超連結" xfId="736" builtinId="9" hidden="1"/>
    <cellStyle name="已瀏覽過的超連結" xfId="737" builtinId="9" hidden="1"/>
    <cellStyle name="已瀏覽過的超連結" xfId="738" builtinId="9" hidden="1"/>
    <cellStyle name="已瀏覽過的超連結" xfId="739" builtinId="9" hidden="1"/>
    <cellStyle name="已瀏覽過的超連結" xfId="740" builtinId="9" hidden="1"/>
    <cellStyle name="已瀏覽過的超連結" xfId="741" builtinId="9" hidden="1"/>
    <cellStyle name="已瀏覽過的超連結" xfId="742" builtinId="9" hidden="1"/>
    <cellStyle name="已瀏覽過的超連結" xfId="743" builtinId="9" hidden="1"/>
    <cellStyle name="已瀏覽過的超連結" xfId="744" builtinId="9" hidden="1"/>
    <cellStyle name="已瀏覽過的超連結" xfId="745" builtinId="9" hidden="1"/>
    <cellStyle name="已瀏覽過的超連結" xfId="746" builtinId="9" hidden="1"/>
    <cellStyle name="已瀏覽過的超連結" xfId="747" builtinId="9" hidden="1"/>
    <cellStyle name="已瀏覽過的超連結" xfId="748" builtinId="9" hidden="1"/>
    <cellStyle name="已瀏覽過的超連結" xfId="749" builtinId="9" hidden="1"/>
    <cellStyle name="已瀏覽過的超連結" xfId="750" builtinId="9" hidden="1"/>
    <cellStyle name="已瀏覽過的超連結" xfId="751" builtinId="9" hidden="1"/>
    <cellStyle name="已瀏覽過的超連結" xfId="752" builtinId="9" hidden="1"/>
    <cellStyle name="已瀏覽過的超連結" xfId="753" builtinId="9" hidden="1"/>
    <cellStyle name="已瀏覽過的超連結" xfId="754" builtinId="9" hidden="1"/>
    <cellStyle name="已瀏覽過的超連結" xfId="755" builtinId="9" hidden="1"/>
    <cellStyle name="已瀏覽過的超連結" xfId="756" builtinId="9" hidden="1"/>
    <cellStyle name="已瀏覽過的超連結" xfId="757" builtinId="9" hidden="1"/>
    <cellStyle name="已瀏覽過的超連結" xfId="758" builtinId="9" hidden="1"/>
    <cellStyle name="已瀏覽過的超連結" xfId="759" builtinId="9" hidden="1"/>
    <cellStyle name="已瀏覽過的超連結" xfId="760" builtinId="9" hidden="1"/>
    <cellStyle name="已瀏覽過的超連結" xfId="761" builtinId="9" hidden="1"/>
    <cellStyle name="已瀏覽過的超連結" xfId="762" builtinId="9" hidden="1"/>
    <cellStyle name="已瀏覽過的超連結" xfId="763" builtinId="9" hidden="1"/>
    <cellStyle name="已瀏覽過的超連結" xfId="764" builtinId="9" hidden="1"/>
    <cellStyle name="已瀏覽過的超連結" xfId="765" builtinId="9" hidden="1"/>
    <cellStyle name="已瀏覽過的超連結" xfId="766" builtinId="9" hidden="1"/>
    <cellStyle name="已瀏覽過的超連結" xfId="767" builtinId="9" hidden="1"/>
    <cellStyle name="已瀏覽過的超連結" xfId="768" builtinId="9" hidden="1"/>
    <cellStyle name="已瀏覽過的超連結" xfId="769" builtinId="9" hidden="1"/>
    <cellStyle name="已瀏覽過的超連結" xfId="770" builtinId="9" hidden="1"/>
    <cellStyle name="已瀏覽過的超連結" xfId="771" builtinId="9" hidden="1"/>
    <cellStyle name="已瀏覽過的超連結" xfId="772" builtinId="9" hidden="1"/>
    <cellStyle name="已瀏覽過的超連結" xfId="773" builtinId="9" hidden="1"/>
    <cellStyle name="已瀏覽過的超連結" xfId="774" builtinId="9" hidden="1"/>
    <cellStyle name="已瀏覽過的超連結" xfId="775" builtinId="9" hidden="1"/>
    <cellStyle name="已瀏覽過的超連結" xfId="776" builtinId="9" hidden="1"/>
    <cellStyle name="已瀏覽過的超連結" xfId="777" builtinId="9" hidden="1"/>
    <cellStyle name="已瀏覽過的超連結" xfId="778" builtinId="9" hidden="1"/>
    <cellStyle name="已瀏覽過的超連結" xfId="779" builtinId="9" hidden="1"/>
    <cellStyle name="已瀏覽過的超連結" xfId="780" builtinId="9" hidden="1"/>
    <cellStyle name="已瀏覽過的超連結" xfId="781" builtinId="9" hidden="1"/>
    <cellStyle name="已瀏覽過的超連結" xfId="782" builtinId="9" hidden="1"/>
    <cellStyle name="已瀏覽過的超連結" xfId="783" builtinId="9" hidden="1"/>
    <cellStyle name="已瀏覽過的超連結" xfId="784" builtinId="9" hidden="1"/>
    <cellStyle name="已瀏覽過的超連結" xfId="785" builtinId="9" hidden="1"/>
    <cellStyle name="已瀏覽過的超連結" xfId="786" builtinId="9" hidden="1"/>
    <cellStyle name="已瀏覽過的超連結" xfId="787" builtinId="9" hidden="1"/>
    <cellStyle name="已瀏覽過的超連結" xfId="788" builtinId="9" hidden="1"/>
    <cellStyle name="已瀏覽過的超連結" xfId="789" builtinId="9" hidden="1"/>
    <cellStyle name="已瀏覽過的超連結" xfId="790" builtinId="9" hidden="1"/>
    <cellStyle name="已瀏覽過的超連結" xfId="791" builtinId="9" hidden="1"/>
    <cellStyle name="已瀏覽過的超連結" xfId="792" builtinId="9" hidden="1"/>
    <cellStyle name="已瀏覽過的超連結" xfId="793" builtinId="9" hidden="1"/>
    <cellStyle name="已瀏覽過的超連結" xfId="794" builtinId="9" hidden="1"/>
    <cellStyle name="已瀏覽過的超連結" xfId="795" builtinId="9" hidden="1"/>
    <cellStyle name="已瀏覽過的超連結" xfId="796" builtinId="9" hidden="1"/>
    <cellStyle name="已瀏覽過的超連結" xfId="797" builtinId="9" hidden="1"/>
    <cellStyle name="已瀏覽過的超連結" xfId="798" builtinId="9" hidden="1"/>
    <cellStyle name="已瀏覽過的超連結" xfId="799" builtinId="9" hidden="1"/>
    <cellStyle name="已瀏覽過的超連結" xfId="800" builtinId="9" hidden="1"/>
    <cellStyle name="已瀏覽過的超連結" xfId="801" builtinId="9" hidden="1"/>
    <cellStyle name="已瀏覽過的超連結" xfId="802" builtinId="9" hidden="1"/>
    <cellStyle name="已瀏覽過的超連結" xfId="803" builtinId="9" hidden="1"/>
    <cellStyle name="已瀏覽過的超連結" xfId="804" builtinId="9" hidden="1"/>
    <cellStyle name="已瀏覽過的超連結" xfId="805" builtinId="9" hidden="1"/>
    <cellStyle name="已瀏覽過的超連結" xfId="806" builtinId="9" hidden="1"/>
    <cellStyle name="已瀏覽過的超連結" xfId="807" builtinId="9" hidden="1"/>
    <cellStyle name="已瀏覽過的超連結" xfId="808" builtinId="9" hidden="1"/>
    <cellStyle name="已瀏覽過的超連結" xfId="809" builtinId="9" hidden="1"/>
    <cellStyle name="已瀏覽過的超連結" xfId="810" builtinId="9" hidden="1"/>
    <cellStyle name="已瀏覽過的超連結" xfId="811" builtinId="9" hidden="1"/>
    <cellStyle name="已瀏覽過的超連結" xfId="812" builtinId="9" hidden="1"/>
    <cellStyle name="已瀏覽過的超連結" xfId="813" builtinId="9" hidden="1"/>
    <cellStyle name="已瀏覽過的超連結" xfId="814" builtinId="9" hidden="1"/>
    <cellStyle name="已瀏覽過的超連結" xfId="815" builtinId="9" hidden="1"/>
    <cellStyle name="已瀏覽過的超連結" xfId="816" builtinId="9" hidden="1"/>
    <cellStyle name="已瀏覽過的超連結" xfId="817" builtinId="9" hidden="1"/>
    <cellStyle name="已瀏覽過的超連結" xfId="818" builtinId="9" hidden="1"/>
    <cellStyle name="已瀏覽過的超連結" xfId="819" builtinId="9" hidden="1"/>
    <cellStyle name="已瀏覽過的超連結" xfId="820" builtinId="9" hidden="1"/>
    <cellStyle name="已瀏覽過的超連結" xfId="821" builtinId="9" hidden="1"/>
    <cellStyle name="已瀏覽過的超連結" xfId="822" builtinId="9" hidden="1"/>
    <cellStyle name="已瀏覽過的超連結" xfId="823" builtinId="9" hidden="1"/>
    <cellStyle name="已瀏覽過的超連結" xfId="824" builtinId="9" hidden="1"/>
    <cellStyle name="已瀏覽過的超連結" xfId="825" builtinId="9" hidden="1"/>
    <cellStyle name="已瀏覽過的超連結" xfId="826" builtinId="9" hidden="1"/>
    <cellStyle name="已瀏覽過的超連結" xfId="827" builtinId="9" hidden="1"/>
    <cellStyle name="已瀏覽過的超連結" xfId="828" builtinId="9" hidden="1"/>
    <cellStyle name="已瀏覽過的超連結" xfId="829" builtinId="9" hidden="1"/>
    <cellStyle name="已瀏覽過的超連結" xfId="830" builtinId="9" hidden="1"/>
    <cellStyle name="已瀏覽過的超連結" xfId="831" builtinId="9" hidden="1"/>
    <cellStyle name="已瀏覽過的超連結" xfId="832" builtinId="9" hidden="1"/>
    <cellStyle name="已瀏覽過的超連結" xfId="833" builtinId="9" hidden="1"/>
    <cellStyle name="已瀏覽過的超連結" xfId="834" builtinId="9" hidden="1"/>
    <cellStyle name="已瀏覽過的超連結" xfId="835" builtinId="9" hidden="1"/>
    <cellStyle name="已瀏覽過的超連結" xfId="836" builtinId="9" hidden="1"/>
    <cellStyle name="已瀏覽過的超連結" xfId="837" builtinId="9" hidden="1"/>
    <cellStyle name="已瀏覽過的超連結" xfId="838" builtinId="9" hidden="1"/>
    <cellStyle name="已瀏覽過的超連結" xfId="839" builtinId="9" hidden="1"/>
    <cellStyle name="已瀏覽過的超連結" xfId="840" builtinId="9" hidden="1"/>
    <cellStyle name="已瀏覽過的超連結" xfId="841" builtinId="9" hidden="1"/>
    <cellStyle name="已瀏覽過的超連結" xfId="842" builtinId="9" hidden="1"/>
    <cellStyle name="已瀏覽過的超連結" xfId="843" builtinId="9" hidden="1"/>
    <cellStyle name="已瀏覽過的超連結" xfId="844" builtinId="9" hidden="1"/>
    <cellStyle name="已瀏覽過的超連結" xfId="845" builtinId="9" hidden="1"/>
    <cellStyle name="已瀏覽過的超連結" xfId="846" builtinId="9" hidden="1"/>
    <cellStyle name="已瀏覽過的超連結" xfId="847" builtinId="9" hidden="1"/>
    <cellStyle name="已瀏覽過的超連結" xfId="848" builtinId="9" hidden="1"/>
    <cellStyle name="已瀏覽過的超連結" xfId="849" builtinId="9" hidden="1"/>
    <cellStyle name="已瀏覽過的超連結" xfId="850" builtinId="9" hidden="1"/>
    <cellStyle name="已瀏覽過的超連結" xfId="851" builtinId="9" hidden="1"/>
    <cellStyle name="已瀏覽過的超連結" xfId="852" builtinId="9" hidden="1"/>
    <cellStyle name="已瀏覽過的超連結" xfId="853" builtinId="9" hidden="1"/>
    <cellStyle name="已瀏覽過的超連結" xfId="854" builtinId="9" hidden="1"/>
    <cellStyle name="已瀏覽過的超連結" xfId="855" builtinId="9" hidden="1"/>
    <cellStyle name="已瀏覽過的超連結" xfId="856" builtinId="9" hidden="1"/>
    <cellStyle name="已瀏覽過的超連結" xfId="857" builtinId="9" hidden="1"/>
    <cellStyle name="已瀏覽過的超連結" xfId="858" builtinId="9" hidden="1"/>
    <cellStyle name="已瀏覽過的超連結" xfId="859" builtinId="9" hidden="1"/>
    <cellStyle name="已瀏覽過的超連結" xfId="860" builtinId="9" hidden="1"/>
    <cellStyle name="已瀏覽過的超連結" xfId="861" builtinId="9" hidden="1"/>
    <cellStyle name="已瀏覽過的超連結" xfId="862" builtinId="9" hidden="1"/>
    <cellStyle name="已瀏覽過的超連結" xfId="863" builtinId="9" hidden="1"/>
    <cellStyle name="已瀏覽過的超連結" xfId="864" builtinId="9" hidden="1"/>
    <cellStyle name="已瀏覽過的超連結" xfId="865" builtinId="9" hidden="1"/>
    <cellStyle name="已瀏覽過的超連結" xfId="866" builtinId="9" hidden="1"/>
    <cellStyle name="已瀏覽過的超連結" xfId="867" builtinId="9" hidden="1"/>
    <cellStyle name="已瀏覽過的超連結" xfId="868" builtinId="9" hidden="1"/>
    <cellStyle name="已瀏覽過的超連結" xfId="869" builtinId="9" hidden="1"/>
    <cellStyle name="已瀏覽過的超連結" xfId="870" builtinId="9" hidden="1"/>
    <cellStyle name="已瀏覽過的超連結" xfId="871" builtinId="9" hidden="1"/>
    <cellStyle name="已瀏覽過的超連結" xfId="872" builtinId="9" hidden="1"/>
    <cellStyle name="已瀏覽過的超連結" xfId="873" builtinId="9" hidden="1"/>
    <cellStyle name="已瀏覽過的超連結" xfId="874" builtinId="9" hidden="1"/>
    <cellStyle name="已瀏覽過的超連結" xfId="875" builtinId="9" hidden="1"/>
    <cellStyle name="已瀏覽過的超連結" xfId="876" builtinId="9" hidden="1"/>
    <cellStyle name="已瀏覽過的超連結" xfId="877" builtinId="9" hidden="1"/>
    <cellStyle name="已瀏覽過的超連結" xfId="878" builtinId="9" hidden="1"/>
    <cellStyle name="已瀏覽過的超連結" xfId="879" builtinId="9" hidden="1"/>
    <cellStyle name="已瀏覽過的超連結" xfId="880" builtinId="9" hidden="1"/>
    <cellStyle name="已瀏覽過的超連結" xfId="881" builtinId="9" hidden="1"/>
    <cellStyle name="已瀏覽過的超連結" xfId="882" builtinId="9" hidden="1"/>
    <cellStyle name="已瀏覽過的超連結" xfId="883" builtinId="9" hidden="1"/>
    <cellStyle name="已瀏覽過的超連結" xfId="884" builtinId="9" hidden="1"/>
    <cellStyle name="已瀏覽過的超連結" xfId="885" builtinId="9" hidden="1"/>
    <cellStyle name="已瀏覽過的超連結" xfId="886" builtinId="9" hidden="1"/>
    <cellStyle name="已瀏覽過的超連結" xfId="887" builtinId="9" hidden="1"/>
    <cellStyle name="已瀏覽過的超連結" xfId="888" builtinId="9" hidden="1"/>
    <cellStyle name="已瀏覽過的超連結" xfId="889" builtinId="9" hidden="1"/>
    <cellStyle name="已瀏覽過的超連結" xfId="890" builtinId="9" hidden="1"/>
    <cellStyle name="已瀏覽過的超連結" xfId="891" builtinId="9" hidden="1"/>
    <cellStyle name="已瀏覽過的超連結" xfId="892" builtinId="9" hidden="1"/>
    <cellStyle name="已瀏覽過的超連結" xfId="893" builtinId="9" hidden="1"/>
    <cellStyle name="已瀏覽過的超連結" xfId="894" builtinId="9" hidden="1"/>
    <cellStyle name="已瀏覽過的超連結" xfId="895" builtinId="9" hidden="1"/>
    <cellStyle name="已瀏覽過的超連結" xfId="896" builtinId="9" hidden="1"/>
    <cellStyle name="已瀏覽過的超連結" xfId="897" builtinId="9" hidden="1"/>
    <cellStyle name="已瀏覽過的超連結" xfId="898" builtinId="9" hidden="1"/>
    <cellStyle name="已瀏覽過的超連結" xfId="899" builtinId="9" hidden="1"/>
    <cellStyle name="已瀏覽過的超連結" xfId="900" builtinId="9" hidden="1"/>
    <cellStyle name="已瀏覽過的超連結" xfId="901" builtinId="9" hidden="1"/>
    <cellStyle name="已瀏覽過的超連結" xfId="902" builtinId="9" hidden="1"/>
    <cellStyle name="已瀏覽過的超連結" xfId="903" builtinId="9" hidden="1"/>
    <cellStyle name="已瀏覽過的超連結" xfId="904" builtinId="9" hidden="1"/>
    <cellStyle name="已瀏覽過的超連結" xfId="905" builtinId="9" hidden="1"/>
    <cellStyle name="已瀏覽過的超連結" xfId="906" builtinId="9" hidden="1"/>
    <cellStyle name="已瀏覽過的超連結" xfId="907" builtinId="9" hidden="1"/>
    <cellStyle name="已瀏覽過的超連結" xfId="908" builtinId="9" hidden="1"/>
    <cellStyle name="已瀏覽過的超連結" xfId="909" builtinId="9" hidden="1"/>
    <cellStyle name="已瀏覽過的超連結" xfId="910" builtinId="9" hidden="1"/>
    <cellStyle name="已瀏覽過的超連結" xfId="911" builtinId="9" hidden="1"/>
    <cellStyle name="已瀏覽過的超連結" xfId="912" builtinId="9" hidden="1"/>
    <cellStyle name="已瀏覽過的超連結" xfId="913" builtinId="9" hidden="1"/>
    <cellStyle name="已瀏覽過的超連結" xfId="914" builtinId="9" hidden="1"/>
    <cellStyle name="已瀏覽過的超連結" xfId="915" builtinId="9" hidden="1"/>
    <cellStyle name="已瀏覽過的超連結" xfId="916" builtinId="9" hidden="1"/>
    <cellStyle name="已瀏覽過的超連結" xfId="917" builtinId="9" hidden="1"/>
    <cellStyle name="已瀏覽過的超連結" xfId="918" builtinId="9" hidden="1"/>
    <cellStyle name="已瀏覽過的超連結" xfId="919" builtinId="9" hidden="1"/>
    <cellStyle name="已瀏覽過的超連結" xfId="920" builtinId="9" hidden="1"/>
    <cellStyle name="已瀏覽過的超連結" xfId="921" builtinId="9" hidden="1"/>
    <cellStyle name="已瀏覽過的超連結" xfId="922" builtinId="9" hidden="1"/>
    <cellStyle name="已瀏覽過的超連結" xfId="923" builtinId="9" hidden="1"/>
    <cellStyle name="已瀏覽過的超連結" xfId="924" builtinId="9" hidden="1"/>
    <cellStyle name="已瀏覽過的超連結" xfId="925" builtinId="9" hidden="1"/>
    <cellStyle name="已瀏覽過的超連結" xfId="926" builtinId="9" hidden="1"/>
    <cellStyle name="已瀏覽過的超連結" xfId="927" builtinId="9" hidden="1"/>
    <cellStyle name="已瀏覽過的超連結" xfId="928" builtinId="9" hidden="1"/>
    <cellStyle name="已瀏覽過的超連結" xfId="929" builtinId="9" hidden="1"/>
    <cellStyle name="已瀏覽過的超連結" xfId="930" builtinId="9" hidden="1"/>
    <cellStyle name="已瀏覽過的超連結" xfId="931" builtinId="9" hidden="1"/>
    <cellStyle name="已瀏覽過的超連結" xfId="932" builtinId="9" hidden="1"/>
    <cellStyle name="已瀏覽過的超連結" xfId="933" builtinId="9" hidden="1"/>
    <cellStyle name="已瀏覽過的超連結" xfId="934" builtinId="9" hidden="1"/>
    <cellStyle name="已瀏覽過的超連結" xfId="935" builtinId="9" hidden="1"/>
    <cellStyle name="已瀏覽過的超連結" xfId="936" builtinId="9" hidden="1"/>
    <cellStyle name="已瀏覽過的超連結" xfId="937" builtinId="9" hidden="1"/>
    <cellStyle name="已瀏覽過的超連結" xfId="938" builtinId="9" hidden="1"/>
    <cellStyle name="已瀏覽過的超連結" xfId="939" builtinId="9" hidden="1"/>
    <cellStyle name="已瀏覽過的超連結" xfId="940" builtinId="9" hidden="1"/>
    <cellStyle name="已瀏覽過的超連結" xfId="941" builtinId="9" hidden="1"/>
    <cellStyle name="已瀏覽過的超連結" xfId="942" builtinId="9" hidden="1"/>
    <cellStyle name="已瀏覽過的超連結" xfId="943" builtinId="9" hidden="1"/>
    <cellStyle name="已瀏覽過的超連結" xfId="944" builtinId="9" hidden="1"/>
    <cellStyle name="已瀏覽過的超連結" xfId="945" builtinId="9" hidden="1"/>
    <cellStyle name="已瀏覽過的超連結" xfId="946" builtinId="9" hidden="1"/>
    <cellStyle name="已瀏覽過的超連結" xfId="947" builtinId="9" hidden="1"/>
    <cellStyle name="已瀏覽過的超連結" xfId="948" builtinId="9" hidden="1"/>
    <cellStyle name="已瀏覽過的超連結" xfId="949" builtinId="9" hidden="1"/>
    <cellStyle name="已瀏覽過的超連結" xfId="950" builtinId="9" hidden="1"/>
    <cellStyle name="已瀏覽過的超連結" xfId="951" builtinId="9" hidden="1"/>
    <cellStyle name="已瀏覽過的超連結" xfId="952" builtinId="9" hidden="1"/>
    <cellStyle name="已瀏覽過的超連結" xfId="953" builtinId="9" hidden="1"/>
    <cellStyle name="已瀏覽過的超連結" xfId="954" builtinId="9" hidden="1"/>
    <cellStyle name="已瀏覽過的超連結" xfId="955" builtinId="9" hidden="1"/>
    <cellStyle name="已瀏覽過的超連結" xfId="956" builtinId="9" hidden="1"/>
    <cellStyle name="已瀏覽過的超連結" xfId="957" builtinId="9" hidden="1"/>
    <cellStyle name="已瀏覽過的超連結" xfId="958" builtinId="9" hidden="1"/>
    <cellStyle name="已瀏覽過的超連結" xfId="959" builtinId="9" hidden="1"/>
    <cellStyle name="已瀏覽過的超連結" xfId="960" builtinId="9" hidden="1"/>
    <cellStyle name="已瀏覽過的超連結" xfId="961" builtinId="9" hidden="1"/>
    <cellStyle name="已瀏覽過的超連結" xfId="962" builtinId="9" hidden="1"/>
    <cellStyle name="已瀏覽過的超連結" xfId="963" builtinId="9" hidden="1"/>
    <cellStyle name="已瀏覽過的超連結" xfId="964" builtinId="9" hidden="1"/>
    <cellStyle name="已瀏覽過的超連結" xfId="965" builtinId="9" hidden="1"/>
    <cellStyle name="已瀏覽過的超連結" xfId="966" builtinId="9" hidden="1"/>
    <cellStyle name="已瀏覽過的超連結" xfId="967" builtinId="9" hidden="1"/>
    <cellStyle name="已瀏覽過的超連結" xfId="968" builtinId="9" hidden="1"/>
    <cellStyle name="已瀏覽過的超連結" xfId="969" builtinId="9" hidden="1"/>
    <cellStyle name="已瀏覽過的超連結" xfId="970" builtinId="9" hidden="1"/>
    <cellStyle name="已瀏覽過的超連結" xfId="971" builtinId="9" hidden="1"/>
    <cellStyle name="已瀏覽過的超連結" xfId="972" builtinId="9" hidden="1"/>
    <cellStyle name="已瀏覽過的超連結" xfId="973" builtinId="9" hidden="1"/>
    <cellStyle name="已瀏覽過的超連結" xfId="974" builtinId="9" hidden="1"/>
    <cellStyle name="已瀏覽過的超連結" xfId="975" builtinId="9" hidden="1"/>
    <cellStyle name="已瀏覽過的超連結" xfId="976" builtinId="9" hidden="1"/>
    <cellStyle name="已瀏覽過的超連結" xfId="977" builtinId="9" hidden="1"/>
    <cellStyle name="已瀏覽過的超連結" xfId="978" builtinId="9" hidden="1"/>
    <cellStyle name="已瀏覽過的超連結" xfId="979" builtinId="9" hidden="1"/>
    <cellStyle name="已瀏覽過的超連結" xfId="980" builtinId="9" hidden="1"/>
    <cellStyle name="已瀏覽過的超連結" xfId="981" builtinId="9" hidden="1"/>
    <cellStyle name="已瀏覽過的超連結" xfId="982" builtinId="9" hidden="1"/>
    <cellStyle name="已瀏覽過的超連結" xfId="983" builtinId="9" hidden="1"/>
    <cellStyle name="已瀏覽過的超連結" xfId="984" builtinId="9" hidden="1"/>
    <cellStyle name="已瀏覽過的超連結" xfId="985" builtinId="9" hidden="1"/>
    <cellStyle name="已瀏覽過的超連結" xfId="986" builtinId="9" hidden="1"/>
    <cellStyle name="已瀏覽過的超連結" xfId="987" builtinId="9" hidden="1"/>
    <cellStyle name="已瀏覽過的超連結" xfId="988" builtinId="9" hidden="1"/>
    <cellStyle name="已瀏覽過的超連結" xfId="989" builtinId="9" hidden="1"/>
    <cellStyle name="已瀏覽過的超連結" xfId="990" builtinId="9" hidden="1"/>
    <cellStyle name="已瀏覽過的超連結" xfId="991" builtinId="9" hidden="1"/>
    <cellStyle name="已瀏覽過的超連結" xfId="992" builtinId="9" hidden="1"/>
    <cellStyle name="已瀏覽過的超連結" xfId="993" builtinId="9" hidden="1"/>
    <cellStyle name="已瀏覽過的超連結" xfId="994" builtinId="9" hidden="1"/>
    <cellStyle name="已瀏覽過的超連結" xfId="995" builtinId="9" hidden="1"/>
    <cellStyle name="已瀏覽過的超連結" xfId="996" builtinId="9" hidden="1"/>
    <cellStyle name="已瀏覽過的超連結" xfId="997" builtinId="9" hidden="1"/>
    <cellStyle name="已瀏覽過的超連結" xfId="998" builtinId="9" hidden="1"/>
    <cellStyle name="已瀏覽過的超連結" xfId="999" builtinId="9" hidden="1"/>
    <cellStyle name="已瀏覽過的超連結" xfId="1000" builtinId="9" hidden="1"/>
    <cellStyle name="已瀏覽過的超連結" xfId="1001" builtinId="9" hidden="1"/>
    <cellStyle name="已瀏覽過的超連結" xfId="1002" builtinId="9" hidden="1"/>
    <cellStyle name="已瀏覽過的超連結" xfId="1003" builtinId="9" hidden="1"/>
    <cellStyle name="已瀏覽過的超連結" xfId="1004" builtinId="9" hidden="1"/>
    <cellStyle name="已瀏覽過的超連結" xfId="1005" builtinId="9" hidden="1"/>
    <cellStyle name="已瀏覽過的超連結" xfId="1006" builtinId="9" hidden="1"/>
    <cellStyle name="已瀏覽過的超連結" xfId="1007" builtinId="9" hidden="1"/>
    <cellStyle name="已瀏覽過的超連結" xfId="1008" builtinId="9" hidden="1"/>
    <cellStyle name="已瀏覽過的超連結" xfId="1009" builtinId="9" hidden="1"/>
    <cellStyle name="已瀏覽過的超連結" xfId="1010" builtinId="9" hidden="1"/>
    <cellStyle name="已瀏覽過的超連結" xfId="1011" builtinId="9" hidden="1"/>
    <cellStyle name="已瀏覽過的超連結" xfId="1012" builtinId="9" hidden="1"/>
    <cellStyle name="已瀏覽過的超連結" xfId="1013" builtinId="9" hidden="1"/>
    <cellStyle name="已瀏覽過的超連結" xfId="1014" builtinId="9" hidden="1"/>
    <cellStyle name="已瀏覽過的超連結" xfId="1015" builtinId="9" hidden="1"/>
    <cellStyle name="已瀏覽過的超連結" xfId="1016" builtinId="9" hidden="1"/>
    <cellStyle name="已瀏覽過的超連結" xfId="1017" builtinId="9" hidden="1"/>
    <cellStyle name="已瀏覽過的超連結" xfId="1018" builtinId="9" hidden="1"/>
    <cellStyle name="已瀏覽過的超連結" xfId="1019" builtinId="9" hidden="1"/>
    <cellStyle name="已瀏覽過的超連結" xfId="1020" builtinId="9" hidden="1"/>
    <cellStyle name="已瀏覽過的超連結" xfId="1021" builtinId="9" hidden="1"/>
    <cellStyle name="已瀏覽過的超連結" xfId="1022" builtinId="9" hidden="1"/>
    <cellStyle name="已瀏覽過的超連結" xfId="1023" builtinId="9" hidden="1"/>
    <cellStyle name="已瀏覽過的超連結" xfId="1024" builtinId="9" hidden="1"/>
    <cellStyle name="已瀏覽過的超連結" xfId="1025" builtinId="9" hidden="1"/>
    <cellStyle name="已瀏覽過的超連結" xfId="1026" builtinId="9" hidden="1"/>
    <cellStyle name="已瀏覽過的超連結" xfId="1027" builtinId="9" hidden="1"/>
    <cellStyle name="已瀏覽過的超連結" xfId="1028" builtinId="9" hidden="1"/>
    <cellStyle name="已瀏覽過的超連結" xfId="1029" builtinId="9" hidden="1"/>
    <cellStyle name="已瀏覽過的超連結" xfId="1030" builtinId="9" hidden="1"/>
    <cellStyle name="已瀏覽過的超連結" xfId="1031" builtinId="9" hidden="1"/>
    <cellStyle name="已瀏覽過的超連結" xfId="1032" builtinId="9" hidden="1"/>
    <cellStyle name="已瀏覽過的超連結" xfId="1033" builtinId="9" hidden="1"/>
    <cellStyle name="已瀏覽過的超連結" xfId="1034" builtinId="9" hidden="1"/>
    <cellStyle name="已瀏覽過的超連結" xfId="1035" builtinId="9" hidden="1"/>
    <cellStyle name="已瀏覽過的超連結" xfId="1036" builtinId="9" hidden="1"/>
    <cellStyle name="已瀏覽過的超連結" xfId="1037" builtinId="9" hidden="1"/>
    <cellStyle name="已瀏覽過的超連結" xfId="1038" builtinId="9" hidden="1"/>
    <cellStyle name="已瀏覽過的超連結" xfId="1039" builtinId="9" hidden="1"/>
    <cellStyle name="已瀏覽過的超連結" xfId="1040" builtinId="9" hidden="1"/>
    <cellStyle name="已瀏覽過的超連結" xfId="1041" builtinId="9" hidden="1"/>
    <cellStyle name="已瀏覽過的超連結" xfId="1042" builtinId="9" hidden="1"/>
    <cellStyle name="已瀏覽過的超連結" xfId="1043" builtinId="9" hidden="1"/>
    <cellStyle name="已瀏覽過的超連結" xfId="1044" builtinId="9" hidden="1"/>
    <cellStyle name="已瀏覽過的超連結" xfId="1045" builtinId="9" hidden="1"/>
    <cellStyle name="已瀏覽過的超連結" xfId="1046" builtinId="9" hidden="1"/>
    <cellStyle name="已瀏覽過的超連結" xfId="1047" builtinId="9" hidden="1"/>
    <cellStyle name="已瀏覽過的超連結" xfId="1048" builtinId="9" hidden="1"/>
    <cellStyle name="已瀏覽過的超連結" xfId="1049" builtinId="9" hidden="1"/>
    <cellStyle name="已瀏覽過的超連結" xfId="1050" builtinId="9" hidden="1"/>
    <cellStyle name="已瀏覽過的超連結" xfId="1051" builtinId="9" hidden="1"/>
    <cellStyle name="已瀏覽過的超連結" xfId="1052" builtinId="9" hidden="1"/>
    <cellStyle name="已瀏覽過的超連結" xfId="1053" builtinId="9" hidden="1"/>
    <cellStyle name="已瀏覽過的超連結" xfId="1054" builtinId="9" hidden="1"/>
    <cellStyle name="已瀏覽過的超連結" xfId="1055" builtinId="9" hidden="1"/>
    <cellStyle name="已瀏覽過的超連結" xfId="1056" builtinId="9" hidden="1"/>
    <cellStyle name="已瀏覽過的超連結" xfId="1057" builtinId="9" hidden="1"/>
    <cellStyle name="已瀏覽過的超連結" xfId="1058" builtinId="9" hidden="1"/>
    <cellStyle name="已瀏覽過的超連結" xfId="1059" builtinId="9" hidden="1"/>
    <cellStyle name="已瀏覽過的超連結" xfId="1060" builtinId="9" hidden="1"/>
    <cellStyle name="已瀏覽過的超連結" xfId="1061" builtinId="9" hidden="1"/>
    <cellStyle name="已瀏覽過的超連結" xfId="1062" builtinId="9" hidden="1"/>
    <cellStyle name="已瀏覽過的超連結" xfId="1063" builtinId="9" hidden="1"/>
    <cellStyle name="已瀏覽過的超連結" xfId="1064" builtinId="9" hidden="1"/>
    <cellStyle name="已瀏覽過的超連結" xfId="1065" builtinId="9" hidden="1"/>
    <cellStyle name="已瀏覽過的超連結" xfId="1066" builtinId="9" hidden="1"/>
    <cellStyle name="已瀏覽過的超連結" xfId="1067" builtinId="9" hidden="1"/>
    <cellStyle name="已瀏覽過的超連結" xfId="1068" builtinId="9" hidden="1"/>
    <cellStyle name="已瀏覽過的超連結" xfId="1069" builtinId="9" hidden="1"/>
    <cellStyle name="已瀏覽過的超連結" xfId="1070" builtinId="9" hidden="1"/>
    <cellStyle name="已瀏覽過的超連結" xfId="1071" builtinId="9" hidden="1"/>
    <cellStyle name="已瀏覽過的超連結" xfId="1072" builtinId="9" hidden="1"/>
    <cellStyle name="已瀏覽過的超連結" xfId="1073" builtinId="9" hidden="1"/>
    <cellStyle name="已瀏覽過的超連結" xfId="1074" builtinId="9" hidden="1"/>
    <cellStyle name="已瀏覽過的超連結" xfId="1075" builtinId="9" hidden="1"/>
    <cellStyle name="已瀏覽過的超連結" xfId="1076" builtinId="9" hidden="1"/>
    <cellStyle name="已瀏覽過的超連結" xfId="1077" builtinId="9" hidden="1"/>
    <cellStyle name="已瀏覽過的超連結" xfId="1078" builtinId="9" hidden="1"/>
    <cellStyle name="已瀏覽過的超連結" xfId="1079" builtinId="9" hidden="1"/>
    <cellStyle name="已瀏覽過的超連結" xfId="1080" builtinId="9" hidden="1"/>
    <cellStyle name="已瀏覽過的超連結" xfId="1081" builtinId="9" hidden="1"/>
    <cellStyle name="已瀏覽過的超連結" xfId="1082" builtinId="9" hidden="1"/>
    <cellStyle name="已瀏覽過的超連結" xfId="1083" builtinId="9" hidden="1"/>
    <cellStyle name="已瀏覽過的超連結" xfId="1084" builtinId="9" hidden="1"/>
    <cellStyle name="已瀏覽過的超連結" xfId="1085" builtinId="9" hidden="1"/>
    <cellStyle name="已瀏覽過的超連結" xfId="1086" builtinId="9" hidden="1"/>
    <cellStyle name="已瀏覽過的超連結" xfId="1087" builtinId="9" hidden="1"/>
    <cellStyle name="已瀏覽過的超連結" xfId="1088" builtinId="9" hidden="1"/>
    <cellStyle name="已瀏覽過的超連結" xfId="1089" builtinId="9" hidden="1"/>
    <cellStyle name="已瀏覽過的超連結" xfId="1090" builtinId="9" hidden="1"/>
    <cellStyle name="已瀏覽過的超連結" xfId="1091" builtinId="9" hidden="1"/>
    <cellStyle name="已瀏覽過的超連結" xfId="1092" builtinId="9" hidden="1"/>
    <cellStyle name="已瀏覽過的超連結" xfId="1093" builtinId="9" hidden="1"/>
    <cellStyle name="已瀏覽過的超連結" xfId="1094" builtinId="9" hidden="1"/>
    <cellStyle name="已瀏覽過的超連結" xfId="1095" builtinId="9" hidden="1"/>
    <cellStyle name="已瀏覽過的超連結" xfId="1096" builtinId="9" hidden="1"/>
    <cellStyle name="已瀏覽過的超連結" xfId="1097" builtinId="9" hidden="1"/>
    <cellStyle name="已瀏覽過的超連結" xfId="1098" builtinId="9" hidden="1"/>
    <cellStyle name="已瀏覽過的超連結" xfId="1099" builtinId="9" hidden="1"/>
    <cellStyle name="已瀏覽過的超連結" xfId="1100" builtinId="9" hidden="1"/>
    <cellStyle name="已瀏覽過的超連結" xfId="1101" builtinId="9" hidden="1"/>
    <cellStyle name="已瀏覽過的超連結" xfId="1102" builtinId="9" hidden="1"/>
    <cellStyle name="已瀏覽過的超連結" xfId="1103" builtinId="9" hidden="1"/>
    <cellStyle name="已瀏覽過的超連結" xfId="1104" builtinId="9" hidden="1"/>
    <cellStyle name="已瀏覽過的超連結" xfId="1105" builtinId="9" hidden="1"/>
    <cellStyle name="已瀏覽過的超連結" xfId="1106" builtinId="9" hidden="1"/>
    <cellStyle name="已瀏覽過的超連結" xfId="1107" builtinId="9" hidden="1"/>
    <cellStyle name="已瀏覽過的超連結" xfId="1108" builtinId="9" hidden="1"/>
    <cellStyle name="已瀏覽過的超連結" xfId="1109" builtinId="9" hidden="1"/>
    <cellStyle name="已瀏覽過的超連結" xfId="1110" builtinId="9" hidden="1"/>
    <cellStyle name="已瀏覽過的超連結" xfId="1111" builtinId="9" hidden="1"/>
    <cellStyle name="已瀏覽過的超連結" xfId="1112" builtinId="9" hidden="1"/>
    <cellStyle name="已瀏覽過的超連結" xfId="1113" builtinId="9" hidden="1"/>
    <cellStyle name="已瀏覽過的超連結" xfId="1114" builtinId="9" hidden="1"/>
    <cellStyle name="已瀏覽過的超連結" xfId="1115" builtinId="9" hidden="1"/>
    <cellStyle name="已瀏覽過的超連結" xfId="1116" builtinId="9" hidden="1"/>
    <cellStyle name="已瀏覽過的超連結" xfId="1117" builtinId="9" hidden="1"/>
    <cellStyle name="已瀏覽過的超連結" xfId="1118" builtinId="9" hidden="1"/>
    <cellStyle name="已瀏覽過的超連結" xfId="1119" builtinId="9" hidden="1"/>
    <cellStyle name="已瀏覽過的超連結" xfId="1120" builtinId="9" hidden="1"/>
    <cellStyle name="百分比" xfId="2" builtinId="5"/>
    <cellStyle name="超連結" xfId="3" builtinId="8" hidden="1"/>
    <cellStyle name="超連結" xfId="5" builtinId="8" hidden="1"/>
    <cellStyle name="超連結" xfId="7" builtinId="8"/>
  </cellStyles>
  <dxfs count="138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theme="0"/>
      </font>
      <fill>
        <patternFill>
          <bgColor theme="6" tint="-0.499984740745262"/>
        </patternFill>
      </fill>
    </dxf>
    <dxf>
      <font>
        <color theme="0"/>
      </font>
      <fill>
        <patternFill>
          <bgColor theme="6" tint="-0.499984740745262"/>
        </patternFill>
      </fill>
    </dxf>
    <dxf>
      <font>
        <color theme="0"/>
      </font>
      <fill>
        <patternFill>
          <bgColor rgb="FFFF0000"/>
        </patternFill>
      </fill>
    </dxf>
    <dxf>
      <font>
        <color theme="0"/>
      </font>
      <fill>
        <patternFill>
          <bgColor rgb="FFFF0000"/>
        </patternFill>
      </fill>
    </dxf>
    <dxf>
      <font>
        <color rgb="FF006100"/>
      </font>
      <fill>
        <patternFill>
          <bgColor rgb="FFC6EFCE"/>
        </patternFill>
      </fill>
    </dxf>
    <dxf>
      <font>
        <color theme="0"/>
      </font>
      <fill>
        <patternFill patternType="solid">
          <fgColor indexed="64"/>
          <bgColor theme="6" tint="-0.499984740745262"/>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theme="6" tint="-0.499984740745262"/>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theme="6" tint="-0.49998474074526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theme="6" tint="-0.499984740745262"/>
        </patternFill>
      </fill>
    </dxf>
    <dxf>
      <font>
        <color rgb="FF9C6500"/>
      </font>
      <fill>
        <patternFill>
          <bgColor rgb="FFFFEB9C"/>
        </patternFill>
      </fill>
    </dxf>
    <dxf>
      <font>
        <color rgb="FF9C0006"/>
      </font>
      <fill>
        <patternFill>
          <bgColor rgb="FFFFC7CE"/>
        </patternFill>
      </fill>
    </dxf>
    <dxf>
      <font>
        <color auto="1"/>
      </font>
      <fill>
        <patternFill patternType="none">
          <fgColor indexed="64"/>
          <bgColor auto="1"/>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FF0000"/>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9C6500"/>
      </font>
      <fill>
        <patternFill>
          <bgColor rgb="FFFFEB9C"/>
        </patternFill>
      </fill>
    </dxf>
    <dxf>
      <font>
        <color rgb="FF9C0006"/>
      </font>
      <fill>
        <patternFill>
          <bgColor rgb="FFFFC7CE"/>
        </patternFill>
      </fill>
    </dxf>
    <dxf>
      <font>
        <color auto="1"/>
      </font>
      <fill>
        <patternFill patternType="none">
          <fgColor indexed="64"/>
          <bgColor auto="1"/>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solid">
          <fgColor indexed="64"/>
          <bgColor theme="5" tint="0.59999389629810485"/>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6500"/>
      </font>
      <fill>
        <patternFill>
          <bgColor rgb="FFFFEB9C"/>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006100"/>
      </font>
      <fill>
        <patternFill>
          <bgColor rgb="FFC6EFCE"/>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FF0000"/>
        </patternFill>
      </fill>
    </dxf>
    <dxf>
      <font>
        <color rgb="FF9C6500"/>
      </font>
      <fill>
        <patternFill>
          <bgColor rgb="FFFFEB9C"/>
        </patternFill>
      </fill>
    </dxf>
    <dxf>
      <font>
        <color rgb="FF9C0006"/>
      </font>
      <fill>
        <patternFill>
          <bgColor rgb="FFFFC7CE"/>
        </patternFill>
      </fill>
    </dxf>
    <dxf>
      <font>
        <color auto="1"/>
      </font>
      <fill>
        <patternFill patternType="none">
          <fgColor indexed="64"/>
          <bgColor auto="1"/>
        </patternFill>
      </fill>
    </dxf>
    <dxf>
      <font>
        <color auto="1"/>
      </font>
      <fill>
        <patternFill patternType="none">
          <fgColor indexed="64"/>
          <bgColor auto="1"/>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tint="-0.34998626667073579"/>
      </font>
      <fill>
        <patternFill patternType="none">
          <fgColor indexed="64"/>
          <bgColor auto="1"/>
        </patternFill>
      </fill>
    </dxf>
    <dxf>
      <font>
        <color theme="0"/>
      </font>
      <fill>
        <patternFill patternType="solid">
          <fgColor indexed="64"/>
          <bgColor rgb="FFFF0000"/>
        </patternFill>
      </fill>
    </dxf>
    <dxf>
      <font>
        <color rgb="FF9C0006"/>
      </font>
      <fill>
        <patternFill>
          <bgColor rgb="FFFFC7CE"/>
        </patternFill>
      </fill>
    </dxf>
    <dxf>
      <font>
        <color theme="0"/>
      </font>
      <fill>
        <patternFill patternType="solid">
          <fgColor indexed="64"/>
          <bgColor rgb="FFFF0000"/>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FF0000"/>
        </patternFill>
      </fill>
    </dxf>
    <dxf>
      <font>
        <color rgb="FF006100"/>
      </font>
      <fill>
        <patternFill>
          <bgColor rgb="FFC6EFCE"/>
        </patternFill>
      </fill>
    </dxf>
    <dxf>
      <font>
        <color rgb="FF9C0006"/>
      </font>
      <fill>
        <patternFill>
          <bgColor rgb="FFFFC7CE"/>
        </patternFill>
      </fill>
    </dxf>
    <dxf>
      <font>
        <color theme="0"/>
      </font>
      <fill>
        <patternFill patternType="solid">
          <fgColor indexed="64"/>
          <bgColor rgb="FFFF0000"/>
        </patternFill>
      </fill>
    </dxf>
    <dxf>
      <font>
        <color rgb="FF9C6500"/>
      </font>
      <fill>
        <patternFill>
          <bgColor rgb="FFFFEB9C"/>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border>
        <left style="thin">
          <color rgb="FF9C0006"/>
        </left>
        <right style="thin">
          <color rgb="FF9C0006"/>
        </right>
        <top style="thin">
          <color rgb="FF9C0006"/>
        </top>
        <bottom style="thin">
          <color rgb="FF9C0006"/>
        </bottom>
      </border>
    </dxf>
    <dxf>
      <font>
        <color theme="0"/>
      </font>
      <fill>
        <patternFill patternType="solid">
          <fgColor indexed="64"/>
          <bgColor rgb="FFFF0000"/>
        </patternFill>
      </fill>
    </dxf>
    <dxf>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theme="6" tint="-0.499984740745262"/>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theme="6" tint="-0.49998474074526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theme="6" tint="-0.499984740745262"/>
        </patternFill>
      </fill>
    </dxf>
    <dxf>
      <font>
        <color rgb="FF9C6500"/>
      </font>
      <fill>
        <patternFill>
          <bgColor rgb="FFFFEB9C"/>
        </patternFill>
      </fill>
    </dxf>
    <dxf>
      <font>
        <color rgb="FF9C0006"/>
      </font>
      <fill>
        <patternFill>
          <bgColor rgb="FFFFC7CE"/>
        </patternFill>
      </fill>
    </dxf>
    <dxf>
      <font>
        <color auto="1"/>
      </font>
      <fill>
        <patternFill patternType="none">
          <fgColor indexed="64"/>
          <bgColor auto="1"/>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FF0000"/>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9C6500"/>
      </font>
      <fill>
        <patternFill>
          <bgColor rgb="FFFFEB9C"/>
        </patternFill>
      </fill>
    </dxf>
    <dxf>
      <font>
        <color rgb="FF9C0006"/>
      </font>
      <fill>
        <patternFill>
          <bgColor rgb="FFFFC7CE"/>
        </patternFill>
      </fill>
    </dxf>
    <dxf>
      <font>
        <color auto="1"/>
      </font>
      <fill>
        <patternFill patternType="none">
          <fgColor indexed="64"/>
          <bgColor auto="1"/>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solid">
          <fgColor indexed="64"/>
          <bgColor theme="5" tint="0.59999389629810485"/>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6500"/>
      </font>
      <fill>
        <patternFill>
          <bgColor rgb="FFFFEB9C"/>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006100"/>
      </font>
      <fill>
        <patternFill>
          <bgColor rgb="FFC6EFCE"/>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FF0000"/>
        </patternFill>
      </fill>
    </dxf>
    <dxf>
      <font>
        <color rgb="FF9C6500"/>
      </font>
      <fill>
        <patternFill>
          <bgColor rgb="FFFFEB9C"/>
        </patternFill>
      </fill>
    </dxf>
    <dxf>
      <font>
        <color rgb="FF9C0006"/>
      </font>
      <fill>
        <patternFill>
          <bgColor rgb="FFFFC7CE"/>
        </patternFill>
      </fill>
    </dxf>
    <dxf>
      <font>
        <color auto="1"/>
      </font>
      <fill>
        <patternFill patternType="none">
          <fgColor indexed="64"/>
          <bgColor auto="1"/>
        </patternFill>
      </fill>
    </dxf>
    <dxf>
      <font>
        <color auto="1"/>
      </font>
      <fill>
        <patternFill patternType="none">
          <fgColor indexed="64"/>
          <bgColor auto="1"/>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tint="-0.34998626667073579"/>
      </font>
      <fill>
        <patternFill patternType="none">
          <fgColor indexed="64"/>
          <bgColor auto="1"/>
        </patternFill>
      </fill>
    </dxf>
    <dxf>
      <font>
        <color theme="0"/>
      </font>
      <fill>
        <patternFill patternType="solid">
          <fgColor indexed="64"/>
          <bgColor rgb="FFFF0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rgb="FF9C0006"/>
      </font>
      <fill>
        <patternFill>
          <bgColor rgb="FFFFC7CE"/>
        </patternFill>
      </fill>
    </dxf>
    <dxf>
      <font>
        <color theme="0"/>
      </font>
      <fill>
        <patternFill patternType="solid">
          <fgColor indexed="64"/>
          <bgColor rgb="FFFF0000"/>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FF0000"/>
        </patternFill>
      </fill>
    </dxf>
    <dxf>
      <font>
        <color rgb="FF006100"/>
      </font>
      <fill>
        <patternFill>
          <bgColor rgb="FFC6EFCE"/>
        </patternFill>
      </fill>
    </dxf>
    <dxf>
      <font>
        <color rgb="FF9C0006"/>
      </font>
      <fill>
        <patternFill>
          <bgColor rgb="FFFFC7CE"/>
        </patternFill>
      </fill>
    </dxf>
    <dxf>
      <font>
        <color theme="0"/>
      </font>
      <fill>
        <patternFill patternType="solid">
          <fgColor indexed="64"/>
          <bgColor rgb="FFFF0000"/>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border>
        <left style="thin">
          <color rgb="FF9C0006"/>
        </left>
        <right style="thin">
          <color rgb="FF9C0006"/>
        </right>
        <top style="thin">
          <color rgb="FF9C0006"/>
        </top>
        <bottom style="thin">
          <color rgb="FF9C0006"/>
        </bottom>
      </border>
    </dxf>
    <dxf>
      <font>
        <color theme="0"/>
      </font>
      <fill>
        <patternFill patternType="solid">
          <fgColor indexed="64"/>
          <bgColor rgb="FFFF0000"/>
        </patternFill>
      </fill>
    </dxf>
    <dxf>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theme="0"/>
      </font>
      <fill>
        <patternFill>
          <bgColor theme="6" tint="-0.499984740745262"/>
        </patternFill>
      </fill>
    </dxf>
    <dxf>
      <font>
        <color theme="0"/>
      </font>
      <fill>
        <patternFill>
          <bgColor theme="6" tint="-0.499984740745262"/>
        </patternFill>
      </fill>
    </dxf>
    <dxf>
      <font>
        <color theme="0"/>
      </font>
      <fill>
        <patternFill>
          <bgColor rgb="FFFF0000"/>
        </patternFill>
      </fill>
    </dxf>
    <dxf>
      <font>
        <color theme="0"/>
      </font>
      <fill>
        <patternFill>
          <bgColor rgb="FFFF0000"/>
        </patternFill>
      </fill>
    </dxf>
    <dxf>
      <font>
        <color rgb="FF006100"/>
      </font>
      <fill>
        <patternFill>
          <bgColor rgb="FFC6EFCE"/>
        </patternFill>
      </fill>
    </dxf>
    <dxf>
      <font>
        <color theme="0"/>
      </font>
      <fill>
        <patternFill patternType="solid">
          <fgColor indexed="64"/>
          <bgColor theme="6" tint="-0.499984740745262"/>
        </patternFill>
      </fill>
    </dxf>
    <dxf>
      <font>
        <color theme="0"/>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font>
      <fill>
        <patternFill>
          <bgColor theme="9" tint="-0.24994659260841701"/>
        </patternFill>
      </fill>
    </dxf>
    <dxf>
      <font>
        <color rgb="FF9C5700"/>
      </font>
      <fill>
        <patternFill>
          <bgColor rgb="FFFFEB9C"/>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b/>
        <i val="0"/>
        <color rgb="FFFF0000"/>
      </font>
      <fill>
        <patternFill patternType="solid">
          <fgColor indexed="64"/>
          <bgColor theme="0" tint="-0.14999847407452621"/>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theme="0"/>
      </font>
      <fill>
        <patternFill>
          <bgColor theme="6" tint="-0.499984740745262"/>
        </patternFill>
      </fill>
    </dxf>
    <dxf>
      <font>
        <color theme="0"/>
      </font>
      <fill>
        <patternFill>
          <bgColor theme="6" tint="-0.499984740745262"/>
        </patternFill>
      </fill>
    </dxf>
    <dxf>
      <font>
        <color theme="0"/>
      </font>
      <fill>
        <patternFill>
          <bgColor rgb="FFFF0000"/>
        </patternFill>
      </fill>
    </dxf>
    <dxf>
      <font>
        <color theme="0"/>
      </font>
      <fill>
        <patternFill>
          <bgColor rgb="FFFF0000"/>
        </patternFill>
      </fill>
    </dxf>
    <dxf>
      <font>
        <color rgb="FF006100"/>
      </font>
      <fill>
        <patternFill>
          <bgColor rgb="FFC6EFCE"/>
        </patternFill>
      </fill>
    </dxf>
    <dxf>
      <font>
        <color theme="0"/>
      </font>
      <fill>
        <patternFill patternType="solid">
          <fgColor indexed="64"/>
          <bgColor theme="6" tint="-0.499984740745262"/>
        </patternFill>
      </fill>
    </dxf>
    <dxf>
      <font>
        <color theme="0"/>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font>
      <fill>
        <patternFill>
          <bgColor theme="9" tint="-0.24994659260841701"/>
        </patternFill>
      </fill>
    </dxf>
    <dxf>
      <font>
        <color rgb="FF9C5700"/>
      </font>
      <fill>
        <patternFill>
          <bgColor rgb="FFFFEB9C"/>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b/>
        <i val="0"/>
        <color rgb="FFFF0000"/>
      </font>
      <fill>
        <patternFill patternType="solid">
          <fgColor indexed="64"/>
          <bgColor theme="0" tint="-0.14999847407452621"/>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theme="0"/>
      </font>
      <fill>
        <patternFill>
          <bgColor theme="6" tint="-0.499984740745262"/>
        </patternFill>
      </fill>
    </dxf>
    <dxf>
      <font>
        <color theme="0"/>
      </font>
      <fill>
        <patternFill>
          <bgColor theme="6" tint="-0.499984740745262"/>
        </patternFill>
      </fill>
    </dxf>
    <dxf>
      <font>
        <color theme="0"/>
      </font>
      <fill>
        <patternFill>
          <bgColor rgb="FFFF0000"/>
        </patternFill>
      </fill>
    </dxf>
    <dxf>
      <font>
        <color theme="0"/>
      </font>
      <fill>
        <patternFill>
          <bgColor rgb="FFFF0000"/>
        </patternFill>
      </fill>
    </dxf>
    <dxf>
      <font>
        <color rgb="FF006100"/>
      </font>
      <fill>
        <patternFill>
          <bgColor rgb="FFC6EFCE"/>
        </patternFill>
      </fill>
    </dxf>
    <dxf>
      <font>
        <color theme="0"/>
      </font>
      <fill>
        <patternFill patternType="solid">
          <fgColor indexed="64"/>
          <bgColor theme="6" tint="-0.499984740745262"/>
        </patternFill>
      </fill>
    </dxf>
    <dxf>
      <font>
        <color theme="0"/>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font>
      <fill>
        <patternFill>
          <bgColor theme="9" tint="-0.24994659260841701"/>
        </patternFill>
      </fill>
    </dxf>
    <dxf>
      <font>
        <color rgb="FF9C5700"/>
      </font>
      <fill>
        <patternFill>
          <bgColor rgb="FFFFEB9C"/>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b/>
        <i val="0"/>
        <color rgb="FFFF0000"/>
      </font>
      <fill>
        <patternFill patternType="solid">
          <fgColor indexed="64"/>
          <bgColor theme="0" tint="-0.14999847407452621"/>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theme="0"/>
      </font>
      <fill>
        <patternFill>
          <bgColor theme="6" tint="-0.499984740745262"/>
        </patternFill>
      </fill>
    </dxf>
    <dxf>
      <font>
        <color theme="0"/>
      </font>
      <fill>
        <patternFill>
          <bgColor theme="6" tint="-0.499984740745262"/>
        </patternFill>
      </fill>
    </dxf>
    <dxf>
      <font>
        <color theme="0"/>
      </font>
      <fill>
        <patternFill>
          <bgColor rgb="FFFF0000"/>
        </patternFill>
      </fill>
    </dxf>
    <dxf>
      <font>
        <color theme="0"/>
      </font>
      <fill>
        <patternFill>
          <bgColor rgb="FFFF0000"/>
        </patternFill>
      </fill>
    </dxf>
    <dxf>
      <font>
        <color rgb="FF006100"/>
      </font>
      <fill>
        <patternFill>
          <bgColor rgb="FFC6EFCE"/>
        </patternFill>
      </fill>
    </dxf>
    <dxf>
      <font>
        <color theme="0"/>
      </font>
      <fill>
        <patternFill patternType="solid">
          <fgColor indexed="64"/>
          <bgColor theme="6" tint="-0.499984740745262"/>
        </patternFill>
      </fill>
    </dxf>
    <dxf>
      <font>
        <color theme="0"/>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font>
      <fill>
        <patternFill>
          <bgColor theme="9" tint="-0.24994659260841701"/>
        </patternFill>
      </fill>
    </dxf>
    <dxf>
      <font>
        <color rgb="FF9C5700"/>
      </font>
      <fill>
        <patternFill>
          <bgColor rgb="FFFFEB9C"/>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b/>
        <i val="0"/>
        <color rgb="FFFF0000"/>
      </font>
      <fill>
        <patternFill patternType="solid">
          <fgColor indexed="64"/>
          <bgColor theme="0" tint="-0.14999847407452621"/>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hyperlink" Target="http://www.twse.com.tw/ch/trading/exchange/BFI84U/BFI84U.php"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goodinfo.tw/StockInfo/StockDividendScheduleList.asp?MARKET_CAT=%E5%85%A8%E9%83%A8&amp;INDUSTRY_CAT=%E5%85%A8%E9%83%A8&amp;YEAR=2019" TargetMode="External"/></Relationships>
</file>

<file path=xl/worksheets/_rels/sheet13.xml.rels><?xml version="1.0" encoding="UTF-8" standalone="yes"?>
<Relationships xmlns="http://schemas.openxmlformats.org/package/2006/relationships"><Relationship Id="rId1" Type="http://schemas.openxmlformats.org/officeDocument/2006/relationships/hyperlink" Target="http://www.yobond.com.tw/Form/pub/"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rgb="FF0000FF"/>
  </sheetPr>
  <dimension ref="B1:T43"/>
  <sheetViews>
    <sheetView showGridLines="0" zoomScale="60" zoomScaleNormal="60" zoomScalePageLayoutView="64" workbookViewId="0">
      <selection activeCell="B3" sqref="B3"/>
    </sheetView>
  </sheetViews>
  <sheetFormatPr baseColWidth="10" defaultColWidth="17.6640625" defaultRowHeight="16"/>
  <cols>
    <col min="1" max="1" width="3" style="117" customWidth="1"/>
    <col min="2" max="4" width="19.5" style="116" customWidth="1"/>
    <col min="5" max="5" width="19.5" style="117" customWidth="1"/>
    <col min="6" max="6" width="2.33203125" style="117" customWidth="1"/>
    <col min="7" max="9" width="19.5" style="116" customWidth="1"/>
    <col min="10" max="10" width="19.5" style="117" customWidth="1"/>
    <col min="11" max="11" width="2.33203125" style="117" customWidth="1"/>
    <col min="12" max="14" width="19.5" style="116" customWidth="1"/>
    <col min="15" max="15" width="19.5" style="117" customWidth="1"/>
    <col min="16" max="16" width="2.33203125" style="117" customWidth="1"/>
    <col min="17" max="19" width="19.5" style="116" customWidth="1"/>
    <col min="20" max="20" width="19.5" style="117" customWidth="1"/>
    <col min="21" max="16384" width="17.6640625" style="117"/>
  </cols>
  <sheetData>
    <row r="1" spans="2:20" ht="8" customHeight="1"/>
    <row r="2" spans="2:20" ht="26" thickBot="1">
      <c r="B2" s="53">
        <f ca="1">TODAY()</f>
        <v>44433</v>
      </c>
      <c r="E2" s="163" t="s">
        <v>4817</v>
      </c>
      <c r="G2" s="53">
        <f ca="1">TODAY()</f>
        <v>44433</v>
      </c>
      <c r="J2" s="163" t="s">
        <v>4817</v>
      </c>
      <c r="L2" s="53">
        <f ca="1">TODAY()</f>
        <v>44433</v>
      </c>
      <c r="O2" s="163" t="s">
        <v>4817</v>
      </c>
      <c r="Q2" s="53">
        <f ca="1">TODAY()</f>
        <v>44433</v>
      </c>
      <c r="T2" s="163" t="s">
        <v>4817</v>
      </c>
    </row>
    <row r="3" spans="2:20" ht="30">
      <c r="B3" s="118" t="s">
        <v>4693</v>
      </c>
      <c r="C3" s="52">
        <v>1101</v>
      </c>
      <c r="D3" s="119" t="s">
        <v>4694</v>
      </c>
      <c r="E3" s="140" t="str">
        <f t="array" ref="E3">IF(ISNA(VLOOKUP(C3,個股盤後與即時分析!$A:$CF,2,FALSE)),"",VLOOKUP(C3,個股盤後與即時分析!$A:$CF,2,FALSE))</f>
        <v>台泥</v>
      </c>
      <c r="G3" s="118" t="s">
        <v>4693</v>
      </c>
      <c r="H3" s="52">
        <v>2317</v>
      </c>
      <c r="I3" s="119" t="s">
        <v>4694</v>
      </c>
      <c r="J3" s="140" t="str">
        <f t="array" ref="J3">IF(ISNA(VLOOKUP(H3,個股盤後與即時分析!$A:$CF,2,FALSE)),"",VLOOKUP(H3,個股盤後與即時分析!$A:$CF,2,FALSE))</f>
        <v>鴻海</v>
      </c>
      <c r="L3" s="118" t="s">
        <v>4693</v>
      </c>
      <c r="M3" s="52">
        <v>6176</v>
      </c>
      <c r="N3" s="119" t="s">
        <v>4694</v>
      </c>
      <c r="O3" s="140" t="str">
        <f t="array" ref="O3">IF(ISNA(VLOOKUP(M3,個股盤後與即時分析!$A:$CF,2,FALSE)),"",VLOOKUP(M3,個股盤後與即時分析!$A:$CF,2,FALSE))</f>
        <v>瑞儀</v>
      </c>
      <c r="Q3" s="118" t="s">
        <v>4693</v>
      </c>
      <c r="R3" s="52">
        <v>2542</v>
      </c>
      <c r="S3" s="119" t="s">
        <v>4694</v>
      </c>
      <c r="T3" s="140" t="str">
        <f t="array" ref="T3">IF(ISNA(VLOOKUP(R3,個股盤後與即時分析!$A:$CF,2,FALSE)),"",VLOOKUP(R3,個股盤後與即時分析!$A:$CF,2,FALSE))</f>
        <v>興富發</v>
      </c>
    </row>
    <row r="4" spans="2:20" ht="26" customHeight="1">
      <c r="B4" s="227" t="s">
        <v>4695</v>
      </c>
      <c r="C4" s="218" t="str">
        <f>IF(AND(ISNA(VLOOKUP(C3,台股產業分類表!$A:$D,3,FALSE)),ISNA(VLOOKUP(C3,個股盤後與即時分析!$A:$DH,110,FALSE))),"",VLOOKUP(C3,台股產業分類表!$A:$D,3,FALSE)&amp;"["&amp;VLOOKUP(C3,個股盤後與即時分析!$A:$DH,110,FALSE)&amp;"]")</f>
        <v>上市股-水泥工業集團股-台泥概念股-中國、資產、S&amp;P台商收成指數、香港掛牌、內需中國收成股、基礎建設、碳權[卷異]</v>
      </c>
      <c r="D4" s="219"/>
      <c r="E4" s="220"/>
      <c r="G4" s="227" t="s">
        <v>4695</v>
      </c>
      <c r="H4" s="218" t="str">
        <f>IF(AND(ISNA(VLOOKUP(H3,台股產業分類表!$A:$D,3,FALSE)),ISNA(VLOOKUP(H3,個股盤後與即時分析!$A:$DH,110,FALSE))),"",VLOOKUP(H3,台股產業分類表!$A:$D,3,FALSE)&amp;"["&amp;VLOOKUP(H3,個股盤後與即時分析!$A:$DH,110,FALSE)&amp;"]")</f>
        <v>上市股-其他電子業集團股-鴻海概念股-Dell、Intel、富櫃50、遊戲機、中國、雲端、手機、iPhone6、4GLTE、網通、三星、S&amp;P台商收成指數、英國GDR、香港掛牌、印度設廠、越南設廠、中概外銷收成股、USB3.0、3D技術、SmartTV、Android、小米手機、蘋果供應商、iPadmini、iTV、PS4、Google眼鏡、XBOXOne、智慧型機器人、iPad5、電動車Tesla、穿戴裝置、工業4.0[]</v>
      </c>
      <c r="I4" s="219"/>
      <c r="J4" s="220"/>
      <c r="L4" s="227" t="s">
        <v>4695</v>
      </c>
      <c r="M4" s="218" t="str">
        <f>IF(AND(ISNA(VLOOKUP(M3,台股產業分類表!$A:$D,3,FALSE)),ISNA(VLOOKUP(M3,個股盤後與即時分析!$A:$DH,110,FALSE))),"",VLOOKUP(M3,台股產業分類表!$A:$D,3,FALSE)&amp;"["&amp;VLOOKUP(M3,個股盤後與即時分析!$A:$DH,110,FALSE)&amp;"]")</f>
        <v>上市股-光電業概念股-TheNewiPad、中國、富櫃50、S&amp;P台商收成指數、數位電視、iPadmini、iTV、4K2KTV、iPad5、iPhone6[]</v>
      </c>
      <c r="N4" s="219"/>
      <c r="O4" s="220"/>
      <c r="Q4" s="227" t="s">
        <v>4695</v>
      </c>
      <c r="R4" s="218" t="str">
        <f>IF(AND(ISNA(VLOOKUP(R3,台股產業分類表!$A:$D,3,FALSE)),ISNA(VLOOKUP(R3,個股盤後與即時分析!$A:$DH,110,FALSE))),"",VLOOKUP(R3,台股產業分類表!$A:$D,3,FALSE)&amp;"["&amp;VLOOKUP(R3,個股盤後與即時分析!$A:$DH,110,FALSE)&amp;"]")</f>
        <v>上市股-建材營造產業股-建築業集團股-興富發[卷異]</v>
      </c>
      <c r="S4" s="219"/>
      <c r="T4" s="220"/>
    </row>
    <row r="5" spans="2:20" ht="26" customHeight="1">
      <c r="B5" s="240"/>
      <c r="C5" s="221"/>
      <c r="D5" s="222"/>
      <c r="E5" s="223"/>
      <c r="G5" s="240"/>
      <c r="H5" s="221"/>
      <c r="I5" s="222"/>
      <c r="J5" s="223"/>
      <c r="L5" s="240"/>
      <c r="M5" s="221"/>
      <c r="N5" s="222"/>
      <c r="O5" s="223"/>
      <c r="Q5" s="240"/>
      <c r="R5" s="221"/>
      <c r="S5" s="222"/>
      <c r="T5" s="223"/>
    </row>
    <row r="6" spans="2:20" ht="26" customHeight="1">
      <c r="B6" s="228"/>
      <c r="C6" s="224"/>
      <c r="D6" s="225"/>
      <c r="E6" s="226"/>
      <c r="G6" s="228"/>
      <c r="H6" s="224"/>
      <c r="I6" s="225"/>
      <c r="J6" s="226"/>
      <c r="L6" s="228"/>
      <c r="M6" s="224"/>
      <c r="N6" s="225"/>
      <c r="O6" s="226"/>
      <c r="Q6" s="228"/>
      <c r="R6" s="224"/>
      <c r="S6" s="225"/>
      <c r="T6" s="226"/>
    </row>
    <row r="7" spans="2:20" ht="16" customHeight="1">
      <c r="B7" s="227" t="s">
        <v>4696</v>
      </c>
      <c r="C7" s="221" t="str">
        <f>IF(ISNA(VLOOKUP(C3,台股產業分類表!$A:$D,4,FALSE)),"",VLOOKUP(C3,台股產業分類表!$A:$D,4,FALSE))</f>
        <v>有關水泥及水泥製品之生產及運銷有關水泥原料及水泥製品原料之開採製造運銷及附屬礦石之開採經銷經營有關水泥工業及其附屬事業</v>
      </c>
      <c r="D7" s="222"/>
      <c r="E7" s="223"/>
      <c r="G7" s="227" t="s">
        <v>4696</v>
      </c>
      <c r="H7" s="221" t="str">
        <f>IF(ISNA(VLOOKUP(H3,台股產業分類表!$A:$D,4,FALSE)),"",VLOOKUP(H3,台股產業分類表!$A:$D,4,FALSE))</f>
        <v>電腦系統設備及其週邊之連接器等線纜組件及殼體、基座之開發、設計、製造及銷售等精密模具之製造及銷售等</v>
      </c>
      <c r="I7" s="222"/>
      <c r="J7" s="223"/>
      <c r="L7" s="227" t="s">
        <v>4696</v>
      </c>
      <c r="M7" s="221" t="str">
        <f>IF(ISNA(VLOOKUP(M3,台股產業分類表!$A:$D,4,FALSE)),"",VLOOKUP(M3,台股產業分類表!$A:$D,4,FALSE))</f>
        <v>電子零組件製造業模具製造業照明設備製造業</v>
      </c>
      <c r="N7" s="222"/>
      <c r="O7" s="223"/>
      <c r="Q7" s="227" t="s">
        <v>4696</v>
      </c>
      <c r="R7" s="221" t="str">
        <f>IF(ISNA(VLOOKUP(R3,台股產業分類表!$A:$D,4,FALSE)),"",VLOOKUP(R3,台股產業分類表!$A:$D,4,FALSE))</f>
        <v>委託營造廠商興建商業大樓及國民住宅出租、出售業務。有關室內裝潢之設計及施工業務。有關建材、裝潢材料及建設機械之買賣及進出口業務等。</v>
      </c>
      <c r="S7" s="222"/>
      <c r="T7" s="223"/>
    </row>
    <row r="8" spans="2:20" ht="16" customHeight="1">
      <c r="B8" s="228"/>
      <c r="C8" s="221"/>
      <c r="D8" s="222"/>
      <c r="E8" s="223"/>
      <c r="G8" s="228"/>
      <c r="H8" s="221"/>
      <c r="I8" s="222"/>
      <c r="J8" s="223"/>
      <c r="L8" s="228"/>
      <c r="M8" s="221"/>
      <c r="N8" s="222"/>
      <c r="O8" s="223"/>
      <c r="Q8" s="228"/>
      <c r="R8" s="221"/>
      <c r="S8" s="222"/>
      <c r="T8" s="223"/>
    </row>
    <row r="9" spans="2:20" ht="4" customHeight="1" thickBot="1">
      <c r="B9" s="229"/>
      <c r="C9" s="230"/>
      <c r="D9" s="230"/>
      <c r="E9" s="231"/>
      <c r="G9" s="229"/>
      <c r="H9" s="230"/>
      <c r="I9" s="230"/>
      <c r="J9" s="231"/>
      <c r="L9" s="229"/>
      <c r="M9" s="230"/>
      <c r="N9" s="230"/>
      <c r="O9" s="231"/>
      <c r="Q9" s="229"/>
      <c r="R9" s="230"/>
      <c r="S9" s="230"/>
      <c r="T9" s="231"/>
    </row>
    <row r="10" spans="2:20" ht="25" customHeight="1">
      <c r="B10" s="115">
        <f>IF(ISNA(VLOOKUP(C3,個股盤後與即時分析!$A:$CF,42,FALSE)),"",VLOOKUP(C3,個股盤後與即時分析!$A:$CF,42,FALSE))</f>
        <v>47.05</v>
      </c>
      <c r="C10" s="238" t="str">
        <f>VLOOKUP(C3,個股盤後與即時分析!$A:$CF,36,FALSE)</f>
        <v xml:space="preserve">季下月下週上 </v>
      </c>
      <c r="D10" s="239"/>
      <c r="E10" s="232" t="str">
        <f>IF(E12="","",IF(AND(E12&gt;-56%,E12&lt;56%),"交戰",IF(E12&gt;0%,"多方勝","空方勝")))</f>
        <v>多方勝</v>
      </c>
      <c r="G10" s="115">
        <f>IF(ISNA(VLOOKUP(H3,個股盤後與即時分析!$A:$CF,42,FALSE)),"",VLOOKUP(H3,個股盤後與即時分析!$A:$CF,42,FALSE))</f>
        <v>108</v>
      </c>
      <c r="H10" s="238" t="str">
        <f>VLOOKUP(H3,個股盤後與即時分析!$A:$CF,36,FALSE)</f>
        <v xml:space="preserve">季下月下週上 </v>
      </c>
      <c r="I10" s="239"/>
      <c r="J10" s="232" t="str">
        <f>IF(J12="","",IF(AND(J12&gt;-56%,J12&lt;56%),"交戰",IF(J12&gt;0%,"多方勝","空方勝")))</f>
        <v>空方勝</v>
      </c>
      <c r="L10" s="115">
        <f>IF(ISNA(VLOOKUP(M3,個股盤後與即時分析!$A:$CF,42,FALSE)),"",VLOOKUP(M3,個股盤後與即時分析!$A:$CF,42,FALSE))</f>
        <v>98.6</v>
      </c>
      <c r="M10" s="238" t="str">
        <f>VLOOKUP(M3,個股盤後與即時分析!$A:$CF,36,FALSE)</f>
        <v xml:space="preserve">季下月下週上 </v>
      </c>
      <c r="N10" s="239"/>
      <c r="O10" s="232" t="str">
        <f>IF(O12="","",IF(AND(O12&gt;-56%,O12&lt;56%),"交戰",IF(O12&gt;0%,"多方勝","空方勝")))</f>
        <v>多方勝</v>
      </c>
      <c r="Q10" s="115">
        <f>IF(ISNA(VLOOKUP(R3,個股盤後與即時分析!$A:$CF,42,FALSE)),"",VLOOKUP(R3,個股盤後與即時分析!$A:$CF,42,FALSE))</f>
        <v>47.3</v>
      </c>
      <c r="R10" s="238" t="str">
        <f>VLOOKUP(R3,個股盤後與即時分析!$A:$CF,36,FALSE)</f>
        <v xml:space="preserve">季上月下週下 </v>
      </c>
      <c r="S10" s="239"/>
      <c r="T10" s="232" t="str">
        <f>IF(T12="","",IF(AND(T12&gt;-56%,T12&lt;56%),"交戰",IF(T12&gt;0%,"多方勝","空方勝")))</f>
        <v>空方勝</v>
      </c>
    </row>
    <row r="11" spans="2:20" ht="18" customHeight="1">
      <c r="B11" s="120" t="str">
        <f>TEXT(IF(ISNA(VLOOKUP(C3,個股盤後與即時分析!$A:$CF,42,FALSE)),"",VLOOKUP(C3,個股盤後與即時分析!$A:$CF,42,FALSE))-IF(ISNA(VLOOKUP(C3,個股盤後與即時分析!$A:$CF,42,FALSE)),"",VLOOKUP(C3,個股盤後與即時分析!$A:$CF,42,FALSE))/(1+IF(ISNA(VLOOKUP(C3,個股盤後與即時分析!$A:$CF,44,FALSE)),"",VLOOKUP(C3,個股盤後與即時分析!$A:$CF,44,FALSE))),"0.0")&amp;" ("&amp;TEXT(IF(ISNA(VLOOKUP(C3,個股盤後與即時分析!$A:$CF,44,FALSE)),"",VLOOKUP(C3,個股盤後與即時分析!$A:$CF,44,FALSE)),"0.0%")&amp;")"</f>
        <v>0.3 (0.6%)</v>
      </c>
      <c r="C11" s="234" t="str">
        <f>IF(ISNA(VLOOKUP(C3,個股盤後與即時分析!$A:$CF,62,FALSE)),"","昨量比 "&amp;VLOOKUP(C3,個股盤後與即時分析!$A:$CF,63,FALSE)&amp;" 倍   "&amp;RIGHT(VLOOKUP(C3,個股盤後與即時分析!$A:$CF,62,FALSE),4))</f>
        <v>昨量比 0.6 倍   日量略縮</v>
      </c>
      <c r="D11" s="235"/>
      <c r="E11" s="233"/>
      <c r="G11" s="120" t="str">
        <f>TEXT(IF(ISNA(VLOOKUP(H3,個股盤後與即時分析!$A:$CF,42,FALSE)),"",VLOOKUP(H3,個股盤後與即時分析!$A:$CF,42,FALSE))-IF(ISNA(VLOOKUP(H3,個股盤後與即時分析!$A:$CF,42,FALSE)),"",VLOOKUP(H3,個股盤後與即時分析!$A:$CF,42,FALSE))/(1+IF(ISNA(VLOOKUP(H3,個股盤後與即時分析!$A:$CF,44,FALSE)),"",VLOOKUP(H3,個股盤後與即時分析!$A:$CF,44,FALSE))),"0.0")&amp;" ("&amp;TEXT(IF(ISNA(VLOOKUP(H3,個股盤後與即時分析!$A:$CF,44,FALSE)),"",VLOOKUP(H3,個股盤後與即時分析!$A:$CF,44,FALSE)),"0.0%")&amp;")"</f>
        <v>-1.0 (-0.9%)</v>
      </c>
      <c r="H11" s="234" t="str">
        <f>IF(ISNA(VLOOKUP(H3,個股盤後與即時分析!$A:$CF,62,FALSE)),"","昨量比 "&amp;VLOOKUP(H3,個股盤後與即時分析!$A:$CF,63,FALSE)&amp;" 倍   "&amp;RIGHT(VLOOKUP(H3,個股盤後與即時分析!$A:$CF,62,FALSE),4))</f>
        <v>昨量比 0.6 倍   日量略縮</v>
      </c>
      <c r="I11" s="235"/>
      <c r="J11" s="233"/>
      <c r="L11" s="120" t="str">
        <f>TEXT(IF(ISNA(VLOOKUP(M3,個股盤後與即時分析!$A:$CF,42,FALSE)),"",VLOOKUP(M3,個股盤後與即時分析!$A:$CF,42,FALSE))-IF(ISNA(VLOOKUP(M3,個股盤後與即時分析!$A:$CF,42,FALSE)),"",VLOOKUP(M3,個股盤後與即時分析!$A:$CF,42,FALSE))/(1+IF(ISNA(VLOOKUP(M3,個股盤後與即時分析!$A:$CF,44,FALSE)),"",VLOOKUP(M3,個股盤後與即時分析!$A:$CF,44,FALSE))),"0.0")&amp;" ("&amp;TEXT(IF(ISNA(VLOOKUP(M3,個股盤後與即時分析!$A:$CF,44,FALSE)),"",VLOOKUP(M3,個股盤後與即時分析!$A:$CF,44,FALSE)),"0.0%")&amp;")"</f>
        <v>1.1 (1.1%)</v>
      </c>
      <c r="M11" s="234" t="str">
        <f>IF(ISNA(VLOOKUP(M3,個股盤後與即時分析!$A:$CF,62,FALSE)),"","昨量比 "&amp;VLOOKUP(M3,個股盤後與即時分析!$A:$CF,63,FALSE)&amp;" 倍   "&amp;RIGHT(VLOOKUP(M3,個股盤後與即時分析!$A:$CF,62,FALSE),4))</f>
        <v>昨量比 1 倍   日量正常</v>
      </c>
      <c r="N11" s="235"/>
      <c r="O11" s="233"/>
      <c r="Q11" s="120" t="str">
        <f>TEXT(IF(ISNA(VLOOKUP(R3,個股盤後與即時分析!$A:$CF,42,FALSE)),"",VLOOKUP(R3,個股盤後與即時分析!$A:$CF,42,FALSE))-IF(ISNA(VLOOKUP(R3,個股盤後與即時分析!$A:$CF,42,FALSE)),"",VLOOKUP(R3,個股盤後與即時分析!$A:$CF,42,FALSE))/(1+IF(ISNA(VLOOKUP(R3,個股盤後與即時分析!$A:$CF,44,FALSE)),"",VLOOKUP(R3,個股盤後與即時分析!$A:$CF,44,FALSE))),"0.0")&amp;" ("&amp;TEXT(IF(ISNA(VLOOKUP(R3,個股盤後與即時分析!$A:$CF,44,FALSE)),"",VLOOKUP(R3,個股盤後與即時分析!$A:$CF,44,FALSE)),"0.0%")&amp;")"</f>
        <v>-0.4 (-0.7%)</v>
      </c>
      <c r="R11" s="234" t="str">
        <f>IF(ISNA(VLOOKUP(R3,個股盤後與即時分析!$A:$CF,62,FALSE)),"","昨量比 "&amp;VLOOKUP(R3,個股盤後與即時分析!$A:$CF,63,FALSE)&amp;" 倍   "&amp;RIGHT(VLOOKUP(R3,個股盤後與即時分析!$A:$CF,62,FALSE),4))</f>
        <v>昨量比 1.1 倍   日量正常</v>
      </c>
      <c r="S11" s="235"/>
      <c r="T11" s="233"/>
    </row>
    <row r="12" spans="2:20" ht="18" customHeight="1">
      <c r="B12" s="120" t="str">
        <f>"量"&amp;"  "&amp;TEXT(IF(ISNA(VLOOKUP(C3,個股盤後與即時分析!$A:$CF,60,FALSE)),"",VLOOKUP(C3,個股盤後與即時分析!$A:$CF,60,FALSE)),0)</f>
        <v>量  7604</v>
      </c>
      <c r="C12" s="236"/>
      <c r="D12" s="237"/>
      <c r="E12" s="121">
        <f>IF(ISNA(VLOOKUP(C3,個股盤後與即時分析!$A:$CF,39,FALSE)),"",VLOOKUP(C3,個股盤後與即時分析!$A:$CF,39,FALSE))</f>
        <v>0.7142857142857113</v>
      </c>
      <c r="G12" s="120" t="str">
        <f>"量"&amp;"  "&amp;TEXT(IF(ISNA(VLOOKUP(H3,個股盤後與即時分析!$A:$CF,60,FALSE)),"",VLOOKUP(H3,個股盤後與即時分析!$A:$CF,60,FALSE)),0)</f>
        <v>量  11807</v>
      </c>
      <c r="H12" s="236"/>
      <c r="I12" s="237"/>
      <c r="J12" s="121">
        <f>IF(ISNA(VLOOKUP(H3,個股盤後與即時分析!$A:$CF,39,FALSE)),"",VLOOKUP(H3,個股盤後與即時分析!$A:$CF,39,FALSE))</f>
        <v>-0.66666666666666663</v>
      </c>
      <c r="L12" s="120" t="str">
        <f>"量"&amp;"  "&amp;TEXT(IF(ISNA(VLOOKUP(M3,個股盤後與即時分析!$A:$CF,60,FALSE)),"",VLOOKUP(M3,個股盤後與即時分析!$A:$CF,60,FALSE)),0)</f>
        <v>量  2357</v>
      </c>
      <c r="M12" s="236"/>
      <c r="N12" s="237"/>
      <c r="O12" s="121">
        <f>IF(ISNA(VLOOKUP(M3,個股盤後與即時分析!$A:$CF,39,FALSE)),"",VLOOKUP(M3,個股盤後與即時分析!$A:$CF,39,FALSE))</f>
        <v>0.57142857142856707</v>
      </c>
      <c r="Q12" s="120" t="str">
        <f>"量"&amp;"  "&amp;TEXT(IF(ISNA(VLOOKUP(R3,個股盤後與即時分析!$A:$CF,60,FALSE)),"",VLOOKUP(R3,個股盤後與即時分析!$A:$CF,60,FALSE)),0)</f>
        <v>量  3163</v>
      </c>
      <c r="R12" s="236"/>
      <c r="S12" s="237"/>
      <c r="T12" s="121">
        <f>IF(ISNA(VLOOKUP(R3,個股盤後與即時分析!$A:$CF,39,FALSE)),"",VLOOKUP(R3,個股盤後與即時分析!$A:$CF,39,FALSE))</f>
        <v>-0.83333333333334125</v>
      </c>
    </row>
    <row r="13" spans="2:20" ht="20" customHeight="1">
      <c r="B13" s="243" t="str">
        <f>IF(ISNA(VLOOKUP(C3,個股盤後與即時分析!$A:$CF,35,FALSE)),"",IF(VLOOKUP(C3,個股盤後與即時分析!$A:$CF,35,FALSE)="尚無資料","",IF(LEN(VLOOKUP(C3,個股盤後與即時分析!$A:$CF,35,FALSE))=6,RIGHT(VLOOKUP(C3,個股盤後與即時分析!$A:$CF,35,FALSE),4),RIGHT(VLOOKUP(C3,個股盤後與即時分析!$A:$CF,35,FALSE),2))))</f>
        <v>走空</v>
      </c>
      <c r="C13" s="122" t="str">
        <f>IF(IF(ISNA(VLOOKUP(C3,個股盤後與即時分析!$A:$CF,48,FALSE)),"",VLOOKUP(C3,個股盤後與即時分析!$A:$CF,48,FALSE))="","均線價格",VLOOKUP(C3,個股盤後與即時分析!$A:$CF,48,FALSE))</f>
        <v>空頭排列</v>
      </c>
      <c r="D13" s="123" t="s">
        <v>4697</v>
      </c>
      <c r="E13" s="124" t="s">
        <v>4698</v>
      </c>
      <c r="G13" s="243" t="str">
        <f>IF(ISNA(VLOOKUP(H3,個股盤後與即時分析!$A:$CF,35,FALSE)),"",IF(VLOOKUP(H3,個股盤後與即時分析!$A:$CF,35,FALSE)="尚無資料","",IF(LEN(VLOOKUP(H3,個股盤後與即時分析!$A:$CF,35,FALSE))=6,RIGHT(VLOOKUP(H3,個股盤後與即時分析!$A:$CF,35,FALSE),4),RIGHT(VLOOKUP(H3,個股盤後與即時分析!$A:$CF,35,FALSE),2))))</f>
        <v>多空交戰</v>
      </c>
      <c r="H13" s="122" t="str">
        <f>IF(IF(ISNA(VLOOKUP(H3,個股盤後與即時分析!$A:$CF,48,FALSE)),"",VLOOKUP(H3,個股盤後與即時分析!$A:$CF,48,FALSE))="","均線價格",VLOOKUP(H3,個股盤後與即時分析!$A:$CF,48,FALSE))</f>
        <v>空頭排列</v>
      </c>
      <c r="I13" s="123" t="s">
        <v>4697</v>
      </c>
      <c r="J13" s="124" t="s">
        <v>4698</v>
      </c>
      <c r="L13" s="243" t="str">
        <f>IF(ISNA(VLOOKUP(M3,個股盤後與即時分析!$A:$CF,35,FALSE)),"",IF(VLOOKUP(M3,個股盤後與即時分析!$A:$CF,35,FALSE)="尚無資料","",IF(LEN(VLOOKUP(M3,個股盤後與即時分析!$A:$CF,35,FALSE))=6,RIGHT(VLOOKUP(M3,個股盤後與即時分析!$A:$CF,35,FALSE),4),RIGHT(VLOOKUP(M3,個股盤後與即時分析!$A:$CF,35,FALSE),2))))</f>
        <v>強勢走空</v>
      </c>
      <c r="M13" s="122" t="str">
        <f>IF(IF(ISNA(VLOOKUP(M3,個股盤後與即時分析!$A:$CF,48,FALSE)),"",VLOOKUP(M3,個股盤後與即時分析!$A:$CF,48,FALSE))="","均線價格",VLOOKUP(M3,個股盤後與即時分析!$A:$CF,48,FALSE))</f>
        <v>空頭排列</v>
      </c>
      <c r="N13" s="123" t="s">
        <v>4697</v>
      </c>
      <c r="O13" s="124" t="s">
        <v>4698</v>
      </c>
      <c r="Q13" s="243" t="str">
        <f>IF(ISNA(VLOOKUP(R3,個股盤後與即時分析!$A:$CF,35,FALSE)),"",IF(VLOOKUP(R3,個股盤後與即時分析!$A:$CF,35,FALSE)="尚無資料","",IF(LEN(VLOOKUP(R3,個股盤後與即時分析!$A:$CF,35,FALSE))=6,RIGHT(VLOOKUP(R3,個股盤後與即時分析!$A:$CF,35,FALSE),4),RIGHT(VLOOKUP(R3,個股盤後與即時分析!$A:$CF,35,FALSE),2))))</f>
        <v>走多</v>
      </c>
      <c r="R13" s="122" t="str">
        <f>IF(IF(ISNA(VLOOKUP(R3,個股盤後與即時分析!$A:$CF,48,FALSE)),"",VLOOKUP(R3,個股盤後與即時分析!$A:$CF,48,FALSE))="","均線價格",VLOOKUP(R3,個股盤後與即時分析!$A:$CF,48,FALSE))</f>
        <v>均線價格</v>
      </c>
      <c r="S13" s="123" t="s">
        <v>4697</v>
      </c>
      <c r="T13" s="124" t="s">
        <v>4698</v>
      </c>
    </row>
    <row r="14" spans="2:20" ht="20" customHeight="1">
      <c r="B14" s="244"/>
      <c r="C14" s="172" t="str">
        <f>IF(ISNA(VLOOKUP(C3,盤中即時資料與預估量!$A:$AA,25,FALSE)),"","  5日  "&amp;ROUND(VLOOKUP(C3,盤中即時資料與預估量!$A:$AA,25,FALSE),1))</f>
        <v xml:space="preserve">  5日  46.6</v>
      </c>
      <c r="D14" s="173">
        <v>10</v>
      </c>
      <c r="E14" s="175">
        <v>11</v>
      </c>
      <c r="G14" s="244"/>
      <c r="H14" s="172" t="str">
        <f>IF(ISNA(VLOOKUP(H3,盤中即時資料與預估量!$A:$AA,25,FALSE)),"","  5日  "&amp;ROUND(VLOOKUP(H3,盤中即時資料與預估量!$A:$AA,25,FALSE),1))</f>
        <v xml:space="preserve">  5日  106.4</v>
      </c>
      <c r="I14" s="173">
        <v>10</v>
      </c>
      <c r="J14" s="175">
        <v>11</v>
      </c>
      <c r="L14" s="244"/>
      <c r="M14" s="172" t="str">
        <f>IF(ISNA(VLOOKUP(M3,盤中即時資料與預估量!$A:$AA,25,FALSE)),"","  5日  "&amp;ROUND(VLOOKUP(M3,盤中即時資料與預估量!$A:$AA,25,FALSE),1))</f>
        <v xml:space="preserve">  5日  96.3</v>
      </c>
      <c r="N14" s="173">
        <v>10</v>
      </c>
      <c r="O14" s="175">
        <v>11</v>
      </c>
      <c r="Q14" s="244"/>
      <c r="R14" s="172" t="str">
        <f>IF(ISNA(VLOOKUP(R3,盤中即時資料與預估量!$A:$AA,25,FALSE)),"","  5日  "&amp;ROUND(VLOOKUP(R3,盤中即時資料與預估量!$A:$AA,25,FALSE),1))</f>
        <v xml:space="preserve">  5日  47.5</v>
      </c>
      <c r="S14" s="173">
        <v>10</v>
      </c>
      <c r="T14" s="175">
        <v>11</v>
      </c>
    </row>
    <row r="15" spans="2:20" ht="18" customHeight="1">
      <c r="B15" s="244"/>
      <c r="C15" s="139" t="str">
        <f>IF(ISNA(VLOOKUP(C3,盤中即時資料與預估量!$A:$AA,26,FALSE)),"","20日  "&amp;ROUND(VLOOKUP(C3,盤中即時資料與預估量!$A:$AA,26,FALSE),1))</f>
        <v>20日  49.9</v>
      </c>
      <c r="D15" s="241">
        <f>IF(E22="虧損","虧損",B25*D14)</f>
        <v>39.1</v>
      </c>
      <c r="E15" s="242">
        <f>IF(E22="虧損","虧損",B25*E14)</f>
        <v>43.010000000000005</v>
      </c>
      <c r="G15" s="244"/>
      <c r="H15" s="139" t="str">
        <f>IF(ISNA(VLOOKUP(H3,盤中即時資料與預估量!$A:$AA,26,FALSE)),"","20日  "&amp;ROUND(VLOOKUP(H3,盤中即時資料與預估量!$A:$AA,26,FALSE),1))</f>
        <v>20日  109.1</v>
      </c>
      <c r="I15" s="241">
        <f>IF(J22="虧損","虧損",G25*I14)</f>
        <v>96.8</v>
      </c>
      <c r="J15" s="242">
        <f>IF(J22="虧損","虧損",G25*J14)</f>
        <v>106.47999999999999</v>
      </c>
      <c r="L15" s="244"/>
      <c r="M15" s="139" t="str">
        <f>IF(ISNA(VLOOKUP(M3,盤中即時資料與預估量!$A:$AA,26,FALSE)),"","20日  "&amp;ROUND(VLOOKUP(M3,盤中即時資料與預估量!$A:$AA,26,FALSE),1))</f>
        <v>20日  99.3</v>
      </c>
      <c r="N15" s="241">
        <f>IF(O22="虧損","虧損",L25*N14)</f>
        <v>111.20000000000002</v>
      </c>
      <c r="O15" s="242">
        <f>IF(O22="虧損","虧損",L25*O14)</f>
        <v>122.32000000000001</v>
      </c>
      <c r="Q15" s="244"/>
      <c r="R15" s="139" t="str">
        <f>IF(ISNA(VLOOKUP(R3,盤中即時資料與預估量!$A:$AA,26,FALSE)),"","20日  "&amp;ROUND(VLOOKUP(R3,盤中即時資料與預估量!$A:$AA,26,FALSE),1))</f>
        <v>20日  48.6</v>
      </c>
      <c r="S15" s="241">
        <f>IF(T22="虧損","虧損",Q25*S14)</f>
        <v>51.300000000000011</v>
      </c>
      <c r="T15" s="242">
        <f>IF(T22="虧損","虧損",Q25*T14)</f>
        <v>56.430000000000007</v>
      </c>
    </row>
    <row r="16" spans="2:20" ht="18" customHeight="1">
      <c r="B16" s="244"/>
      <c r="C16" s="139" t="str">
        <f>IF(ISNA(VLOOKUP(C3,盤中即時資料與預估量!$A:$AA,27,FALSE)),"","60日  "&amp;ROUND(VLOOKUP(C3,盤中即時資料與預估量!$A:$AA,27,FALSE),1))</f>
        <v>60日  51</v>
      </c>
      <c r="D16" s="241"/>
      <c r="E16" s="242"/>
      <c r="G16" s="244"/>
      <c r="H16" s="139" t="str">
        <f>IF(ISNA(VLOOKUP(H3,盤中即時資料與預估量!$A:$AA,27,FALSE)),"","60日  "&amp;ROUND(VLOOKUP(H3,盤中即時資料與預估量!$A:$AA,27,FALSE),1))</f>
        <v>60日  111.6</v>
      </c>
      <c r="I16" s="241"/>
      <c r="J16" s="242"/>
      <c r="L16" s="244"/>
      <c r="M16" s="139" t="str">
        <f>IF(ISNA(VLOOKUP(M3,盤中即時資料與預估量!$A:$AA,27,FALSE)),"","60日  "&amp;ROUND(VLOOKUP(M3,盤中即時資料與預估量!$A:$AA,27,FALSE),1))</f>
        <v>60日  113.5</v>
      </c>
      <c r="N16" s="241"/>
      <c r="O16" s="242"/>
      <c r="Q16" s="244"/>
      <c r="R16" s="139" t="str">
        <f>IF(ISNA(VLOOKUP(R3,盤中即時資料與預估量!$A:$AA,27,FALSE)),"","60日  "&amp;ROUND(VLOOKUP(R3,盤中即時資料與預估量!$A:$AA,27,FALSE),1))</f>
        <v>60日  45.5</v>
      </c>
      <c r="S16" s="241"/>
      <c r="T16" s="242"/>
    </row>
    <row r="17" spans="2:20" ht="25" customHeight="1">
      <c r="B17" s="177" t="str">
        <f>IF(ISNA(VLOOKUP(C3,個股盤後與即時分析!$A:$CF,45,FALSE)),"",MID(VLOOKUP(C3,個股盤後與即時分析!$A:$CF,45,FALSE),3,LEN(VLOOKUP(C3,個股盤後與即時分析!$A:$CF,45,FALSE))-2))</f>
        <v>週直降-0.09%</v>
      </c>
      <c r="C17" s="174" t="str">
        <f>IF(ISNA(VLOOKUP(C3,個股盤後與即時分析!$A:$CF,46,FALSE)),"",MID(VLOOKUP(C3,個股盤後與即時分析!$A:$CF,46,FALSE),3,LEN(VLOOKUP(C3,個股盤後與即時分析!$A:$CF,46,FALSE))-2))</f>
        <v>月直降-0.53%</v>
      </c>
      <c r="D17" s="174" t="str">
        <f>IF(ISNA(VLOOKUP(C3,個股盤後與即時分析!$A:$CF,47,FALSE)),"",MID(VLOOKUP(C3,個股盤後與即時分析!$A:$CF,47,FALSE),3,LEN(VLOOKUP(C3,個股盤後與即時分析!$A:$CF,47,FALSE))-2))</f>
        <v>季直降-0.14%</v>
      </c>
      <c r="E17" s="176" t="str">
        <f>IF(ISNA(VLOOKUP(C3,盤中即時資料與預估量!$A:$AS,45,FALSE)),"",VLOOKUP(C3,盤中即時資料與預估量!$A:$AS,45,FALSE))</f>
        <v/>
      </c>
      <c r="F17" s="154"/>
      <c r="G17" s="177" t="str">
        <f>IF(ISNA(VLOOKUP(H3,個股盤後與即時分析!$A:$CF,45,FALSE)),"",MID(VLOOKUP(H3,個股盤後與即時分析!$A:$CF,45,FALSE),3,LEN(VLOOKUP(H3,個股盤後與即時分析!$A:$CF,45,FALSE))-2))</f>
        <v>週直升+0.19%</v>
      </c>
      <c r="H17" s="174" t="str">
        <f>IF(ISNA(VLOOKUP(H3,個股盤後與即時分析!$A:$CF,46,FALSE)),"",MID(VLOOKUP(H3,個股盤後與即時分析!$A:$CF,46,FALSE),3,LEN(VLOOKUP(H3,個股盤後與即時分析!$A:$CF,46,FALSE))-2))</f>
        <v>月直降-0.11%</v>
      </c>
      <c r="I17" s="174" t="str">
        <f>IF(ISNA(VLOOKUP(H3,個股盤後與即時分析!$A:$CF,47,FALSE)),"",MID(VLOOKUP(H3,個股盤後與即時分析!$A:$CF,47,FALSE),3,LEN(VLOOKUP(H3,個股盤後與即時分析!$A:$CF,47,FALSE))-2))</f>
        <v>季直降-0.1%</v>
      </c>
      <c r="J17" s="176" t="str">
        <f>IF(ISNA(VLOOKUP(H3,盤中即時資料與預估量!$A:$AS,45,FALSE)),"",VLOOKUP(H3,盤中即時資料與預估量!$A:$AS,45,FALSE))</f>
        <v/>
      </c>
      <c r="K17" s="154"/>
      <c r="L17" s="177" t="str">
        <f>IF(ISNA(VLOOKUP(M3,個股盤後與即時分析!$A:$CF,45,FALSE)),"",MID(VLOOKUP(M3,個股盤後與即時分析!$A:$CF,45,FALSE),3,LEN(VLOOKUP(M3,個股盤後與即時分析!$A:$CF,45,FALSE))-2))</f>
        <v>週轉升+0.15%</v>
      </c>
      <c r="M17" s="174" t="str">
        <f>IF(ISNA(VLOOKUP(M3,個股盤後與即時分析!$A:$CF,46,FALSE)),"",MID(VLOOKUP(M3,個股盤後與即時分析!$A:$CF,46,FALSE),3,LEN(VLOOKUP(M3,個股盤後與即時分析!$A:$CF,46,FALSE))-2))</f>
        <v>月直降-0.42%</v>
      </c>
      <c r="N17" s="174" t="str">
        <f>IF(ISNA(VLOOKUP(M3,個股盤後與即時分析!$A:$CF,47,FALSE)),"",MID(VLOOKUP(M3,個股盤後與即時分析!$A:$CF,47,FALSE),3,LEN(VLOOKUP(M3,個股盤後與即時分析!$A:$CF,47,FALSE))-2))</f>
        <v>季直降-0.31%</v>
      </c>
      <c r="O17" s="176" t="str">
        <f>IF(ISNA(VLOOKUP(M3,盤中即時資料與預估量!$A:$AS,45,FALSE)),"",VLOOKUP(M3,盤中即時資料與預估量!$A:$AS,45,FALSE))</f>
        <v>前日最低(近年)</v>
      </c>
      <c r="P17" s="154"/>
      <c r="Q17" s="177" t="str">
        <f>IF(ISNA(VLOOKUP(R3,個股盤後與即時分析!$A:$CF,45,FALSE)),"",MID(VLOOKUP(R3,個股盤後與即時分析!$A:$CF,45,FALSE),3,LEN(VLOOKUP(R3,個股盤後與即時分析!$A:$CF,45,FALSE))-2))</f>
        <v>週直降-0.46%</v>
      </c>
      <c r="R17" s="174" t="str">
        <f>IF(ISNA(VLOOKUP(R3,個股盤後與即時分析!$A:$CF,46,FALSE)),"",MID(VLOOKUP(R3,個股盤後與即時分析!$A:$CF,46,FALSE),3,LEN(VLOOKUP(R3,個股盤後與即時分析!$A:$CF,46,FALSE))-2))</f>
        <v>月直降-0.11%</v>
      </c>
      <c r="S17" s="174" t="str">
        <f>IF(ISNA(VLOOKUP(R3,個股盤後與即時分析!$A:$CF,47,FALSE)),"",MID(VLOOKUP(R3,個股盤後與即時分析!$A:$CF,47,FALSE),3,LEN(VLOOKUP(R3,個股盤後與即時分析!$A:$CF,47,FALSE))-2))</f>
        <v>季直升+0.19%</v>
      </c>
      <c r="T17" s="176" t="str">
        <f>IF(ISNA(VLOOKUP(R3,盤中即時資料與預估量!$A:$AS,45,FALSE)),"",VLOOKUP(R3,盤中即時資料與預估量!$A:$AS,45,FALSE))</f>
        <v>今日最低(近月)</v>
      </c>
    </row>
    <row r="18" spans="2:20" ht="24" customHeight="1">
      <c r="B18" s="130" t="s">
        <v>4730</v>
      </c>
      <c r="C18" s="156" t="str">
        <f>IF(ISNA(VLOOKUP(C3,個股盤後與即時分析!$A:$CF,50,FALSE)),"",VLOOKUP(C3,個股盤後與即時分析!$A:$CF,50,FALSE))</f>
        <v>KD向上</v>
      </c>
      <c r="D18" s="125" t="s">
        <v>4729</v>
      </c>
      <c r="E18" s="157" t="str">
        <f>IF(ISNA(VLOOKUP(C3,個股盤後與即時分析!$A:$CF,53,FALSE)),"",VLOOKUP(C3,個股盤後與即時分析!$A:$CF,53,FALSE))</f>
        <v>KD向下</v>
      </c>
      <c r="G18" s="130" t="s">
        <v>4730</v>
      </c>
      <c r="H18" s="156" t="str">
        <f>IF(ISNA(VLOOKUP(H3,個股盤後與即時分析!$A:$CF,50,FALSE)),"",VLOOKUP(H3,個股盤後與即時分析!$A:$CF,50,FALSE))</f>
        <v>KD向上</v>
      </c>
      <c r="I18" s="125" t="s">
        <v>4729</v>
      </c>
      <c r="J18" s="157" t="str">
        <f>IF(ISNA(VLOOKUP(H3,個股盤後與即時分析!$A:$CF,53,FALSE)),"",VLOOKUP(H3,個股盤後與即時分析!$A:$CF,53,FALSE))</f>
        <v>即將交叉向上</v>
      </c>
      <c r="L18" s="130" t="s">
        <v>4730</v>
      </c>
      <c r="M18" s="156" t="str">
        <f>IF(ISNA(VLOOKUP(M3,個股盤後與即時分析!$A:$CF,50,FALSE)),"",VLOOKUP(M3,個股盤後與即時分析!$A:$CF,50,FALSE))</f>
        <v>KD向上</v>
      </c>
      <c r="N18" s="125" t="s">
        <v>4729</v>
      </c>
      <c r="O18" s="157" t="str">
        <f>IF(ISNA(VLOOKUP(M3,個股盤後與即時分析!$A:$CF,53,FALSE)),"",VLOOKUP(M3,個股盤後與即時分析!$A:$CF,53,FALSE))</f>
        <v>即將交叉向上</v>
      </c>
      <c r="Q18" s="130" t="s">
        <v>4730</v>
      </c>
      <c r="R18" s="156" t="str">
        <f>IF(ISNA(VLOOKUP(R3,個股盤後與即時分析!$A:$CF,50,FALSE)),"",VLOOKUP(R3,個股盤後與即時分析!$A:$CF,50,FALSE))</f>
        <v>KD向下</v>
      </c>
      <c r="S18" s="125" t="s">
        <v>4729</v>
      </c>
      <c r="T18" s="157" t="str">
        <f>IF(ISNA(VLOOKUP(R3,個股盤後與即時分析!$A:$CF,53,FALSE)),"",VLOOKUP(R3,個股盤後與即時分析!$A:$CF,53,FALSE))</f>
        <v>死亡交叉向下</v>
      </c>
    </row>
    <row r="19" spans="2:20" ht="18" customHeight="1">
      <c r="B19" s="251" t="str">
        <f>IF(OR(VLOOKUP(C3,個股盤後與即時分析!$A:$CF,49,FALSE)="",ISNA(VLOOKUP(C3,個股盤後與即時分析!$A:$CF,49,FALSE))),"尚無訊號","日: "&amp;VLOOKUP(C3,個股盤後與即時分析!$A:$CF,49,FALSE))</f>
        <v>日: 小紅K雙影 30%, 40%</v>
      </c>
      <c r="C19" s="252"/>
      <c r="D19" s="253" t="str">
        <f>IF(OR(VLOOKUP(C3,個股盤後與即時分析!$A:$CF,52,FALSE)="",ISNA(VLOOKUP(C3,個股盤後與即時分析!$A:$CF,52,FALSE))),"尚無訊號","週: "&amp;VLOOKUP(C3,個股盤後與即時分析!$A:$CF,52,FALSE))</f>
        <v>週: 多母劍碑</v>
      </c>
      <c r="E19" s="254"/>
      <c r="G19" s="251" t="str">
        <f>IF(OR(VLOOKUP(H3,個股盤後與即時分析!$A:$CF,49,FALSE)="",ISNA(VLOOKUP(H3,個股盤後與即時分析!$A:$CF,49,FALSE))),"尚無訊號","日: "&amp;VLOOKUP(H3,個股盤後與即時分析!$A:$CF,49,FALSE))</f>
        <v>日: 小黑K下影 0%, 30%</v>
      </c>
      <c r="H19" s="252"/>
      <c r="I19" s="253" t="str">
        <f>IF(OR(VLOOKUP(H3,個股盤後與即時分析!$A:$CF,52,FALSE)="",ISNA(VLOOKUP(H3,個股盤後與即時分析!$A:$CF,52,FALSE))),"尚無訊號","週: "&amp;VLOOKUP(H3,個股盤後與即時分析!$A:$CF,52,FALSE))</f>
        <v>週: 旭日東昇</v>
      </c>
      <c r="J19" s="254"/>
      <c r="L19" s="251" t="str">
        <f>IF(OR(VLOOKUP(M3,個股盤後與即時分析!$A:$CF,49,FALSE)="",ISNA(VLOOKUP(M3,個股盤後與即時分析!$A:$CF,49,FALSE))),"尚無訊號","日: "&amp;VLOOKUP(M3,個股盤後與即時分析!$A:$CF,49,FALSE))</f>
        <v>日: 跳漲破週小紅K雙影 40%, 30%</v>
      </c>
      <c r="M19" s="252"/>
      <c r="N19" s="253" t="str">
        <f>IF(OR(VLOOKUP(M3,個股盤後與即時分析!$A:$CF,52,FALSE)="",ISNA(VLOOKUP(M3,個股盤後與即時分析!$A:$CF,52,FALSE))),"尚無訊號","週: "&amp;VLOOKUP(M3,個股盤後與即時分析!$A:$CF,52,FALSE))</f>
        <v>週: 旭日東昇</v>
      </c>
      <c r="O19" s="254"/>
      <c r="Q19" s="251" t="str">
        <f>IF(OR(VLOOKUP(R3,個股盤後與即時分析!$A:$CF,49,FALSE)="",ISNA(VLOOKUP(R3,個股盤後與即時分析!$A:$CF,49,FALSE))),"尚無訊號","日: "&amp;VLOOKUP(R3,個股盤後與即時分析!$A:$CF,49,FALSE))</f>
        <v>日: 跌破週小黑K雙影 20%, 20%</v>
      </c>
      <c r="R19" s="252"/>
      <c r="S19" s="253" t="str">
        <f>IF(OR(VLOOKUP(R3,個股盤後與即時分析!$A:$CF,52,FALSE)="",ISNA(VLOOKUP(R3,個股盤後與即時分析!$A:$CF,52,FALSE))),"尚無訊號","週: "&amp;VLOOKUP(R3,個股盤後與即時分析!$A:$CF,52,FALSE))</f>
        <v>週: 多母劍碑</v>
      </c>
      <c r="T19" s="254"/>
    </row>
    <row r="20" spans="2:20" ht="4" customHeight="1">
      <c r="B20" s="229"/>
      <c r="C20" s="230"/>
      <c r="D20" s="230"/>
      <c r="E20" s="231"/>
      <c r="G20" s="229"/>
      <c r="H20" s="230"/>
      <c r="I20" s="230"/>
      <c r="J20" s="231"/>
      <c r="L20" s="229"/>
      <c r="M20" s="230"/>
      <c r="N20" s="230"/>
      <c r="O20" s="231"/>
      <c r="Q20" s="229"/>
      <c r="R20" s="230"/>
      <c r="S20" s="230"/>
      <c r="T20" s="231"/>
    </row>
    <row r="21" spans="2:20" ht="19" customHeight="1">
      <c r="B21" s="136" t="s">
        <v>4726</v>
      </c>
      <c r="C21" s="137" t="s">
        <v>4727</v>
      </c>
      <c r="D21" s="137" t="s">
        <v>4728</v>
      </c>
      <c r="E21" s="168" t="str">
        <f>IF(ISNA(VLOOKUP(C3,個股盤後與即時分析!$A:$CT,98,FALSE)),"",VLOOKUP(C3,個股盤後與即時分析!$A:$CT,98,FALSE))</f>
        <v>卷異</v>
      </c>
      <c r="G21" s="136" t="s">
        <v>4726</v>
      </c>
      <c r="H21" s="137" t="s">
        <v>4727</v>
      </c>
      <c r="I21" s="137" t="s">
        <v>4728</v>
      </c>
      <c r="J21" s="168" t="str">
        <f>IF(ISNA(VLOOKUP(H3,個股盤後與即時分析!$A:$CT,98,FALSE)),"",VLOOKUP(H3,個股盤後與即時分析!$A:$CT,98,FALSE))</f>
        <v/>
      </c>
      <c r="L21" s="136" t="s">
        <v>4726</v>
      </c>
      <c r="M21" s="137" t="s">
        <v>4727</v>
      </c>
      <c r="N21" s="137" t="s">
        <v>4728</v>
      </c>
      <c r="O21" s="168" t="str">
        <f>IF(ISNA(VLOOKUP(M3,個股盤後與即時分析!$A:$CT,98,FALSE)),"",VLOOKUP(M3,個股盤後與即時分析!$A:$CT,98,FALSE))</f>
        <v/>
      </c>
      <c r="Q21" s="136" t="s">
        <v>4726</v>
      </c>
      <c r="R21" s="137" t="s">
        <v>4727</v>
      </c>
      <c r="S21" s="137" t="s">
        <v>4728</v>
      </c>
      <c r="T21" s="168" t="str">
        <f>IF(ISNA(VLOOKUP(R3,個股盤後與即時分析!$A:$CT,98,FALSE)),"",VLOOKUP(R3,個股盤後與即時分析!$A:$CT,98,FALSE))</f>
        <v>集中大戶主連外連卷異</v>
      </c>
    </row>
    <row r="22" spans="2:20" ht="20" customHeight="1">
      <c r="B22" s="143" t="str">
        <f>IF(OR(ISNA(VLOOKUP(C3,個股盤後與即時分析!$A:$CF,29,FALSE)),VLOOKUP(C3,個股盤後與即時分析!$A:$CF,29,FALSE)=""),"","日:  "&amp;ROUND(VLOOKUP(C3,個股盤後與即時分析!$A:$CF,29,FALSE),0))</f>
        <v>日:  450</v>
      </c>
      <c r="C22" s="141" t="str">
        <f>IF(OR(ISNA(VLOOKUP(C3,個股盤後與即時分析!$A:$CF,31,FALSE)),VLOOKUP(C3,個股盤後與即時分析!$A:$CF,31,FALSE)=""),"","日:  "&amp;ROUND(VLOOKUP(C3,個股盤後與即時分析!$A:$CF,31,FALSE),0))</f>
        <v>日:  43</v>
      </c>
      <c r="D22" s="158" t="str">
        <f>IF(OR(ISNA(VLOOKUP(C3,個股盤後與即時分析!$A:$CF,33,FALSE)),VLOOKUP(C3,個股盤後與即時分析!$A:$CF,33,FALSE)=""),"","日:  "&amp;ROUND(VLOOKUP(C3,個股盤後與即時分析!$A:$CF,33,FALSE),0))</f>
        <v>日:  274</v>
      </c>
      <c r="E22" s="245" t="str">
        <f>IF(ISNA(VLOOKUP(C3,個股盤後與即時分析!$A:$CF,69,FALSE)),"",RIGHT(VLOOKUP(C3,個股盤後與即時分析!$A:$CF,69,FALSE),4))</f>
        <v>便宜中低</v>
      </c>
      <c r="G22" s="143" t="str">
        <f>IF(OR(ISNA(VLOOKUP(H3,個股盤後與即時分析!$A:$CF,29,FALSE)),VLOOKUP(H3,個股盤後與即時分析!$A:$CF,29,FALSE)=""),"","日:  "&amp;ROUND(VLOOKUP(H3,個股盤後與即時分析!$A:$CF,29,FALSE),0))</f>
        <v>日:  7728</v>
      </c>
      <c r="H22" s="141" t="str">
        <f>IF(OR(ISNA(VLOOKUP(H3,個股盤後與即時分析!$A:$CF,31,FALSE)),VLOOKUP(H3,個股盤後與即時分析!$A:$CF,31,FALSE)=""),"","日:  "&amp;ROUND(VLOOKUP(H3,個股盤後與即時分析!$A:$CF,31,FALSE),0))</f>
        <v>日:  51</v>
      </c>
      <c r="I22" s="158" t="str">
        <f>IF(OR(ISNA(VLOOKUP(H3,個股盤後與即時分析!$A:$CF,33,FALSE)),VLOOKUP(H3,個股盤後與即時分析!$A:$CF,33,FALSE)=""),"","日:  "&amp;ROUND(VLOOKUP(H3,個股盤後與即時分析!$A:$CF,33,FALSE),0))</f>
        <v>日:  121</v>
      </c>
      <c r="J22" s="245" t="str">
        <f>IF(ISNA(VLOOKUP(H3,個股盤後與即時分析!$A:$CF,69,FALSE)),"",RIGHT(VLOOKUP(H3,個股盤後與即時分析!$A:$CF,69,FALSE),4))</f>
        <v>便宜中檔</v>
      </c>
      <c r="L22" s="143" t="str">
        <f>IF(OR(ISNA(VLOOKUP(M3,個股盤後與即時分析!$A:$CF,29,FALSE)),VLOOKUP(M3,個股盤後與即時分析!$A:$CF,29,FALSE)=""),"","日:  "&amp;ROUND(VLOOKUP(M3,個股盤後與即時分析!$A:$CF,29,FALSE),0))</f>
        <v>日:  323</v>
      </c>
      <c r="M22" s="141" t="str">
        <f>IF(OR(ISNA(VLOOKUP(M3,個股盤後與即時分析!$A:$CF,31,FALSE)),VLOOKUP(M3,個股盤後與即時分析!$A:$CF,31,FALSE)=""),"","日:  "&amp;ROUND(VLOOKUP(M3,個股盤後與即時分析!$A:$CF,31,FALSE),0))</f>
        <v>日:  4</v>
      </c>
      <c r="N22" s="158" t="str">
        <f>IF(OR(ISNA(VLOOKUP(M3,個股盤後與即時分析!$A:$CF,33,FALSE)),VLOOKUP(M3,個股盤後與即時分析!$A:$CF,33,FALSE)=""),"","日:  "&amp;ROUND(VLOOKUP(M3,個股盤後與即時分析!$A:$CF,33,FALSE),0))</f>
        <v>日:  -59</v>
      </c>
      <c r="O22" s="245" t="str">
        <f>IF(ISNA(VLOOKUP(M3,個股盤後與即時分析!$A:$CF,69,FALSE)),"",RIGHT(VLOOKUP(M3,個股盤後與即時分析!$A:$CF,69,FALSE),4))</f>
        <v>便宜低檔</v>
      </c>
      <c r="Q22" s="143" t="str">
        <f>IF(OR(ISNA(VLOOKUP(R3,個股盤後與即時分析!$A:$CF,29,FALSE)),VLOOKUP(R3,個股盤後與即時分析!$A:$CF,29,FALSE)=""),"","日:  "&amp;ROUND(VLOOKUP(R3,個股盤後與即時分析!$A:$CF,29,FALSE),0))</f>
        <v>日:  484</v>
      </c>
      <c r="R22" s="141" t="str">
        <f>IF(OR(ISNA(VLOOKUP(R3,個股盤後與即時分析!$A:$CF,31,FALSE)),VLOOKUP(R3,個股盤後與即時分析!$A:$CF,31,FALSE)=""),"","日:  "&amp;ROUND(VLOOKUP(R3,個股盤後與即時分析!$A:$CF,31,FALSE),0))</f>
        <v/>
      </c>
      <c r="S22" s="158" t="str">
        <f>IF(OR(ISNA(VLOOKUP(R3,個股盤後與即時分析!$A:$CF,33,FALSE)),VLOOKUP(R3,個股盤後與即時分析!$A:$CF,33,FALSE)=""),"","日:  "&amp;ROUND(VLOOKUP(R3,個股盤後與即時分析!$A:$CF,33,FALSE),0))</f>
        <v>日:  506</v>
      </c>
      <c r="T22" s="245" t="str">
        <f>IF(ISNA(VLOOKUP(R3,個股盤後與即時分析!$A:$CF,69,FALSE)),"",RIGHT(VLOOKUP(R3,個股盤後與即時分析!$A:$CF,69,FALSE),4))</f>
        <v>便宜中高</v>
      </c>
    </row>
    <row r="23" spans="2:20" ht="20" customHeight="1">
      <c r="B23" s="143" t="str">
        <f>IF(OR(ISNA(VLOOKUP(C3,個股盤後與即時分析!$A:$CF,28,FALSE)),VLOOKUP(C3,個股盤後與即時分析!$A:$CF,28,FALSE)=""),"","週:  "&amp;ROUND(VLOOKUP(C3,個股盤後與即時分析!$A:$CF,28,FALSE),0))</f>
        <v>週:  -11957</v>
      </c>
      <c r="C23" s="141" t="str">
        <f>IF(OR(ISNA(VLOOKUP(C3,個股盤後與即時分析!$A:$CF,30,FALSE)),VLOOKUP(C3,個股盤後與即時分析!$A:$CF,30,FALSE)=""),"","週:  "&amp;ROUND(VLOOKUP(C3,個股盤後與即時分析!$A:$CF,30,FALSE),0))</f>
        <v>週:  -2902</v>
      </c>
      <c r="D23" s="158" t="str">
        <f>IF(OR(ISNA(VLOOKUP(C3,個股盤後與即時分析!$A:$CF,32,FALSE)),VLOOKUP(C3,個股盤後與即時分析!$A:$CF,32,FALSE)=""),"","週:  "&amp;ROUND(VLOOKUP(C3,個股盤後與即時分析!$A:$CF,32,FALSE),0))</f>
        <v>週:  2120</v>
      </c>
      <c r="E23" s="246"/>
      <c r="G23" s="143" t="str">
        <f>IF(OR(ISNA(VLOOKUP(H3,個股盤後與即時分析!$A:$CF,28,FALSE)),VLOOKUP(H3,個股盤後與即時分析!$A:$CF,28,FALSE)=""),"","週:  "&amp;ROUND(VLOOKUP(H3,個股盤後與即時分析!$A:$CF,28,FALSE),0))</f>
        <v>週:  -7424</v>
      </c>
      <c r="H23" s="141" t="str">
        <f>IF(OR(ISNA(VLOOKUP(H3,個股盤後與即時分析!$A:$CF,30,FALSE)),VLOOKUP(H3,個股盤後與即時分析!$A:$CF,30,FALSE)=""),"","週:  "&amp;ROUND(VLOOKUP(H3,個股盤後與即時分析!$A:$CF,30,FALSE),0))</f>
        <v>週:  2055</v>
      </c>
      <c r="I23" s="158" t="str">
        <f>IF(OR(ISNA(VLOOKUP(H3,個股盤後與即時分析!$A:$CF,32,FALSE)),VLOOKUP(H3,個股盤後與即時分析!$A:$CF,32,FALSE)=""),"","週:  "&amp;ROUND(VLOOKUP(H3,個股盤後與即時分析!$A:$CF,32,FALSE),0))</f>
        <v>週:  -2054</v>
      </c>
      <c r="J23" s="246"/>
      <c r="L23" s="143" t="str">
        <f>IF(OR(ISNA(VLOOKUP(M3,個股盤後與即時分析!$A:$CF,28,FALSE)),VLOOKUP(M3,個股盤後與即時分析!$A:$CF,28,FALSE)=""),"","週:  "&amp;ROUND(VLOOKUP(M3,個股盤後與即時分析!$A:$CF,28,FALSE),0))</f>
        <v>週:  838</v>
      </c>
      <c r="M23" s="141" t="str">
        <f>IF(OR(ISNA(VLOOKUP(M3,個股盤後與即時分析!$A:$CF,30,FALSE)),VLOOKUP(M3,個股盤後與即時分析!$A:$CF,30,FALSE)=""),"","週:  "&amp;ROUND(VLOOKUP(M3,個股盤後與即時分析!$A:$CF,30,FALSE),0))</f>
        <v>週:  -756</v>
      </c>
      <c r="N23" s="158" t="str">
        <f>IF(OR(ISNA(VLOOKUP(M3,個股盤後與即時分析!$A:$CF,32,FALSE)),VLOOKUP(M3,個股盤後與即時分析!$A:$CF,32,FALSE)=""),"","週:  "&amp;ROUND(VLOOKUP(M3,個股盤後與即時分析!$A:$CF,32,FALSE),0))</f>
        <v>週:  113</v>
      </c>
      <c r="O23" s="246"/>
      <c r="Q23" s="143" t="str">
        <f>IF(OR(ISNA(VLOOKUP(R3,個股盤後與即時分析!$A:$CF,28,FALSE)),VLOOKUP(R3,個股盤後與即時分析!$A:$CF,28,FALSE)=""),"","週:  "&amp;ROUND(VLOOKUP(R3,個股盤後與即時分析!$A:$CF,28,FALSE),0))</f>
        <v>週:  -841</v>
      </c>
      <c r="R23" s="141" t="str">
        <f>IF(OR(ISNA(VLOOKUP(R3,個股盤後與即時分析!$A:$CF,30,FALSE)),VLOOKUP(R3,個股盤後與即時分析!$A:$CF,30,FALSE)=""),"","週:  "&amp;ROUND(VLOOKUP(R3,個股盤後與即時分析!$A:$CF,30,FALSE),0))</f>
        <v>週:  1293</v>
      </c>
      <c r="S23" s="158" t="str">
        <f>IF(OR(ISNA(VLOOKUP(R3,個股盤後與即時分析!$A:$CF,32,FALSE)),VLOOKUP(R3,個股盤後與即時分析!$A:$CF,32,FALSE)=""),"","週:  "&amp;ROUND(VLOOKUP(R3,個股盤後與即時分析!$A:$CF,32,FALSE),0))</f>
        <v>週:  1750</v>
      </c>
      <c r="T23" s="246"/>
    </row>
    <row r="24" spans="2:20" ht="18">
      <c r="B24" s="130" t="s">
        <v>4701</v>
      </c>
      <c r="C24" s="125" t="s">
        <v>4702</v>
      </c>
      <c r="D24" s="125" t="s">
        <v>4703</v>
      </c>
      <c r="E24" s="126" t="s">
        <v>4704</v>
      </c>
      <c r="G24" s="130" t="s">
        <v>4701</v>
      </c>
      <c r="H24" s="125" t="s">
        <v>4702</v>
      </c>
      <c r="I24" s="125" t="s">
        <v>4703</v>
      </c>
      <c r="J24" s="126" t="s">
        <v>4704</v>
      </c>
      <c r="L24" s="130" t="s">
        <v>4701</v>
      </c>
      <c r="M24" s="125" t="s">
        <v>4702</v>
      </c>
      <c r="N24" s="125" t="s">
        <v>4703</v>
      </c>
      <c r="O24" s="126" t="s">
        <v>4704</v>
      </c>
      <c r="Q24" s="130" t="s">
        <v>4701</v>
      </c>
      <c r="R24" s="125" t="s">
        <v>4702</v>
      </c>
      <c r="S24" s="125" t="s">
        <v>4703</v>
      </c>
      <c r="T24" s="126" t="s">
        <v>4704</v>
      </c>
    </row>
    <row r="25" spans="2:20" ht="18">
      <c r="B25" s="131">
        <f>IF(OR(E25="虧損",(D25+ROUND(((C25-D25)*(1+C36*66%)*(1+MIN(C39,C42)*76%)),1))&lt;0),"虧損",(D25+ROUND(((C25-D25)*(1+C36*66%)*(1+MIN(C39,C42)*76%)),1)))</f>
        <v>3.91</v>
      </c>
      <c r="C25" s="93">
        <f>IF(ISNA(VLOOKUP(C3,個股盤後與即時分析!$A:$CF,22,FALSE)),"",VLOOKUP(C3,個股盤後與即時分析!$A:$CF,22,FALSE))</f>
        <v>4.28</v>
      </c>
      <c r="D25" s="93">
        <f>IF(ISNA(VLOOKUP(C3,個股盤後與即時分析!$A:$CF,21,FALSE)),"",VLOOKUP(C3,個股盤後與即時分析!$A:$CF,21,FALSE))</f>
        <v>1.81</v>
      </c>
      <c r="E25" s="132">
        <f>IF(ISNA(VLOOKUP(C3,個股盤後與即時分析!$A:$CF,68,FALSE)),"",VLOOKUP(C3,個股盤後與即時分析!$A:$CF,68,FALSE))</f>
        <v>10.992990654205606</v>
      </c>
      <c r="G25" s="131">
        <f>IF(OR(J25="虧損",(I25+ROUND(((H25-I25)*(1+H36*66%)*(1+MIN(H39,H42)*76%)),1))&lt;0),"虧損",(I25+ROUND(((H25-I25)*(1+H36*66%)*(1+MIN(H39,H42)*76%)),1)))</f>
        <v>9.68</v>
      </c>
      <c r="H25" s="93">
        <f>IF(ISNA(VLOOKUP(H3,個股盤後與即時分析!$A:$CF,22,FALSE)),"",VLOOKUP(H3,個股盤後與即時分析!$A:$CF,22,FALSE))</f>
        <v>9.73</v>
      </c>
      <c r="I25" s="93">
        <f>IF(ISNA(VLOOKUP(H3,個股盤後與即時分析!$A:$CF,21,FALSE)),"",VLOOKUP(H3,個股盤後與即時分析!$A:$CF,21,FALSE))</f>
        <v>4.18</v>
      </c>
      <c r="J25" s="132">
        <f>IF(ISNA(VLOOKUP(H3,個股盤後與即時分析!$A:$CF,68,FALSE)),"",VLOOKUP(H3,個股盤後與即時分析!$A:$CF,68,FALSE))</f>
        <v>11.099691675231243</v>
      </c>
      <c r="L25" s="131">
        <f>IF(OR(O25="虧損",(N25+ROUND(((M25-N25)*(1+M36*66%)*(1+MIN(M39,M42)*76%)),1))&lt;0),"虧損",(N25+ROUND(((M25-N25)*(1+M36*66%)*(1+MIN(M39,M42)*76%)),1)))</f>
        <v>11.120000000000001</v>
      </c>
      <c r="M25" s="93">
        <f>IF(ISNA(VLOOKUP(M3,個股盤後與即時分析!$A:$CF,22,FALSE)),"",VLOOKUP(M3,個股盤後與即時分析!$A:$CF,22,FALSE))</f>
        <v>11.78</v>
      </c>
      <c r="N25" s="93">
        <f>IF(ISNA(VLOOKUP(M3,個股盤後與即時分析!$A:$CF,21,FALSE)),"",VLOOKUP(M3,個股盤後與即時分析!$A:$CF,21,FALSE))</f>
        <v>5.82</v>
      </c>
      <c r="O25" s="132">
        <f>IF(ISNA(VLOOKUP(M3,個股盤後與即時分析!$A:$CF,68,FALSE)),"",VLOOKUP(M3,個股盤後與即時分析!$A:$CF,68,FALSE))</f>
        <v>8.3701188455008495</v>
      </c>
      <c r="Q25" s="131">
        <f>IF(OR(T25="虧損",(S25+ROUND(((R25-S25)*(1+R36*66%)*(1+MIN(R39,R42)*76%)),1))&lt;0),"虧損",(S25+ROUND(((R25-S25)*(1+R36*66%)*(1+MIN(R39,R42)*76%)),1)))</f>
        <v>5.1300000000000008</v>
      </c>
      <c r="R25" s="93">
        <f>IF(ISNA(VLOOKUP(R3,個股盤後與即時分析!$A:$CF,22,FALSE)),"",VLOOKUP(R3,個股盤後與即時分析!$A:$CF,22,FALSE))</f>
        <v>5</v>
      </c>
      <c r="S25" s="93">
        <f>IF(ISNA(VLOOKUP(R3,個股盤後與即時分析!$A:$CF,21,FALSE)),"",VLOOKUP(R3,個股盤後與即時分析!$A:$CF,21,FALSE))</f>
        <v>4.2300000000000004</v>
      </c>
      <c r="T25" s="132">
        <f>IF(ISNA(VLOOKUP(R3,個股盤後與即時分析!$A:$CF,68,FALSE)),"",VLOOKUP(R3,個股盤後與即時分析!$A:$CF,68,FALSE))</f>
        <v>9.4599999999999991</v>
      </c>
    </row>
    <row r="26" spans="2:20" ht="18" customHeight="1">
      <c r="B26" s="136" t="s">
        <v>4699</v>
      </c>
      <c r="C26" s="125" t="s">
        <v>4700</v>
      </c>
      <c r="D26" s="125" t="str">
        <f>IF(ISNA(VLOOKUP(C3,個股盤後與即時分析!$A:$CF,25,FALSE)),"",VLOOKUP(C3,個股盤後與即時分析!$A:$CF,25,FALSE))&amp;"合計股利"</f>
        <v>2020合計股利</v>
      </c>
      <c r="E26" s="126" t="str">
        <f>IF(ISNA(VLOOKUP(C3,個股盤後與即時分析!$A:$CF,25,FALSE)),"",VLOOKUP(C3,個股盤後與即時分析!$A:$CF,25,FALSE))&amp;"殖利率"</f>
        <v>2020殖利率</v>
      </c>
      <c r="G26" s="136" t="s">
        <v>4699</v>
      </c>
      <c r="H26" s="125" t="s">
        <v>4700</v>
      </c>
      <c r="I26" s="125" t="str">
        <f>IF(ISNA(VLOOKUP(H3,個股盤後與即時分析!$A:$CF,25,FALSE)),"",VLOOKUP(H3,個股盤後與即時分析!$A:$CF,25,FALSE))&amp;"合計股利"</f>
        <v>2020合計股利</v>
      </c>
      <c r="J26" s="126" t="str">
        <f>IF(ISNA(VLOOKUP(H3,個股盤後與即時分析!$A:$CF,25,FALSE)),"",VLOOKUP(H3,個股盤後與即時分析!$A:$CF,25,FALSE))&amp;"殖利率"</f>
        <v>2020殖利率</v>
      </c>
      <c r="L26" s="136" t="s">
        <v>4699</v>
      </c>
      <c r="M26" s="125" t="s">
        <v>4700</v>
      </c>
      <c r="N26" s="125" t="str">
        <f>IF(ISNA(VLOOKUP(M3,個股盤後與即時分析!$A:$CF,25,FALSE)),"",VLOOKUP(M3,個股盤後與即時分析!$A:$CF,25,FALSE))&amp;"合計股利"</f>
        <v>2020合計股利</v>
      </c>
      <c r="O26" s="126" t="str">
        <f>IF(ISNA(VLOOKUP(M3,個股盤後與即時分析!$A:$CF,25,FALSE)),"",VLOOKUP(M3,個股盤後與即時分析!$A:$CF,25,FALSE))&amp;"殖利率"</f>
        <v>2020殖利率</v>
      </c>
      <c r="Q26" s="136" t="s">
        <v>4699</v>
      </c>
      <c r="R26" s="125" t="s">
        <v>4700</v>
      </c>
      <c r="S26" s="125" t="str">
        <f>IF(ISNA(VLOOKUP(R3,個股盤後與即時分析!$A:$CF,25,FALSE)),"",VLOOKUP(R3,個股盤後與即時分析!$A:$CF,25,FALSE))&amp;"合計股利"</f>
        <v>2020合計股利</v>
      </c>
      <c r="T26" s="126" t="str">
        <f>IF(ISNA(VLOOKUP(R3,個股盤後與即時分析!$A:$CF,25,FALSE)),"",VLOOKUP(R3,個股盤後與即時分析!$A:$CF,25,FALSE))&amp;"殖利率"</f>
        <v>2020殖利率</v>
      </c>
    </row>
    <row r="27" spans="2:20" ht="18">
      <c r="B27" s="127">
        <f>IF(ISNA(VLOOKUP(C3,個股盤後與即時分析!$A:$CF,23,FALSE)),"",IF(ISNA(VLOOKUP(C3,個股盤後與即時分析!$A:$CF,23,FALSE)),"",ROUND(VLOOKUP(C3,個股盤後與即時分析!$A:$CF,23,FALSE),2)))</f>
        <v>2.87</v>
      </c>
      <c r="C27" s="128" t="str">
        <f>IF(ISNA(VLOOKUP(C3,個股盤後與即時分析!$A:$CF,71,FALSE)),"",TEXT(VLOOKUP(C3,個股盤後與即時分析!$A:$CF,71,FALSE),"0.0%"))</f>
        <v>5.5%</v>
      </c>
      <c r="D27" s="93" t="str">
        <f>IF(ISNA(VLOOKUP(C3,個股盤後與即時分析!$A:$CC,26,FALSE)),"","現"&amp;ROUND(VLOOKUP(C3,個股盤後與即時分析!$A:$CC,26,FALSE),1)&amp;" + "&amp;"股"&amp;ROUND(VLOOKUP(C3,個股盤後與即時分析!$A:$CC,27,FALSE),1))</f>
        <v>現3.4 + 股0</v>
      </c>
      <c r="E27" s="129">
        <f>IF(ISNA(VLOOKUP(C3,個股盤後與即時分析!$A:$CF,72,FALSE)),"",VLOOKUP(C3,個股盤後與即時分析!$A:$CF,72,FALSE))</f>
        <v>6.5353230889414027E-2</v>
      </c>
      <c r="G27" s="127">
        <f>IF(ISNA(VLOOKUP(H3,個股盤後與即時分析!$A:$CF,23,FALSE)),"",IF(ISNA(VLOOKUP(H3,個股盤後與即時分析!$A:$CF,23,FALSE)),"",ROUND(VLOOKUP(H3,個股盤後與即時分析!$A:$CF,23,FALSE),2)))</f>
        <v>3.74</v>
      </c>
      <c r="H27" s="128" t="str">
        <f>IF(ISNA(VLOOKUP(H3,個股盤後與即時分析!$A:$CF,71,FALSE)),"",TEXT(VLOOKUP(H3,個股盤後與即時分析!$A:$CF,71,FALSE),"0.0%"))</f>
        <v>2.9%</v>
      </c>
      <c r="I27" s="93" t="str">
        <f>IF(ISNA(VLOOKUP(H3,個股盤後與即時分析!$A:$CC,26,FALSE)),"","現"&amp;ROUND(VLOOKUP(H3,個股盤後與即時分析!$A:$CC,26,FALSE),1)&amp;" + "&amp;"股"&amp;ROUND(VLOOKUP(H3,個股盤後與即時分析!$A:$CC,27,FALSE),1))</f>
        <v>現4 + 股0</v>
      </c>
      <c r="J27" s="129">
        <f>IF(ISNA(VLOOKUP(H3,個股盤後與即時分析!$A:$CF,72,FALSE)),"",VLOOKUP(H3,個股盤後與即時分析!$A:$CF,72,FALSE))</f>
        <v>3.1005653961363233E-2</v>
      </c>
      <c r="L27" s="127">
        <f>IF(ISNA(VLOOKUP(M3,個股盤後與即時分析!$A:$CF,23,FALSE)),"",IF(ISNA(VLOOKUP(M3,個股盤後與即時分析!$A:$CF,23,FALSE)),"",ROUND(VLOOKUP(M3,個股盤後與即時分析!$A:$CF,23,FALSE),2)))</f>
        <v>6.46</v>
      </c>
      <c r="M27" s="128" t="str">
        <f>IF(ISNA(VLOOKUP(M3,個股盤後與即時分析!$A:$CF,71,FALSE)),"",TEXT(VLOOKUP(M3,個股盤後與即時分析!$A:$CF,71,FALSE),"0.0%"))</f>
        <v>5.9%</v>
      </c>
      <c r="N27" s="93" t="str">
        <f>IF(ISNA(VLOOKUP(M3,個股盤後與即時分析!$A:$CC,26,FALSE)),"","現"&amp;ROUND(VLOOKUP(M3,個股盤後與即時分析!$A:$CC,26,FALSE),1)&amp;" + "&amp;"股"&amp;ROUND(VLOOKUP(M3,個股盤後與即時分析!$A:$CC,27,FALSE),1))</f>
        <v>現8 + 股0</v>
      </c>
      <c r="O27" s="129">
        <f>IF(ISNA(VLOOKUP(M3,個股盤後與即時分析!$A:$CF,72,FALSE)),"",VLOOKUP(M3,個股盤後與即時分析!$A:$CF,72,FALSE))</f>
        <v>7.4848041593594372E-2</v>
      </c>
      <c r="Q27" s="127">
        <f>IF(ISNA(VLOOKUP(R3,個股盤後與即時分析!$A:$CF,23,FALSE)),"",IF(ISNA(VLOOKUP(R3,個股盤後與即時分析!$A:$CF,23,FALSE)),"",ROUND(VLOOKUP(R3,個股盤後與即時分析!$A:$CF,23,FALSE),2)))</f>
        <v>3.2</v>
      </c>
      <c r="R27" s="128" t="str">
        <f>IF(ISNA(VLOOKUP(R3,個股盤後與即時分析!$A:$CF,71,FALSE)),"",TEXT(VLOOKUP(R3,個股盤後與即時分析!$A:$CF,71,FALSE),"0.0%"))</f>
        <v>6.1%</v>
      </c>
      <c r="S27" s="93" t="str">
        <f>IF(ISNA(VLOOKUP(R3,個股盤後與即時分析!$A:$CC,26,FALSE)),"","現"&amp;ROUND(VLOOKUP(R3,個股盤後與即時分析!$A:$CC,26,FALSE),1)&amp;" + "&amp;"股"&amp;ROUND(VLOOKUP(R3,個股盤後與即時分析!$A:$CC,27,FALSE),1))</f>
        <v>現2 + 股0</v>
      </c>
      <c r="T27" s="129">
        <f>IF(ISNA(VLOOKUP(R3,個股盤後與即時分析!$A:$CF,72,FALSE)),"",VLOOKUP(R3,個股盤後與即時分析!$A:$CF,72,FALSE))</f>
        <v>3.6221402890343146E-2</v>
      </c>
    </row>
    <row r="28" spans="2:20" ht="19" customHeight="1">
      <c r="B28" s="136" t="s">
        <v>5485</v>
      </c>
      <c r="C28" s="137" t="s">
        <v>5484</v>
      </c>
      <c r="D28" s="137" t="s">
        <v>1629</v>
      </c>
      <c r="E28" s="144" t="s">
        <v>1637</v>
      </c>
      <c r="G28" s="136" t="s">
        <v>5485</v>
      </c>
      <c r="H28" s="137" t="s">
        <v>5484</v>
      </c>
      <c r="I28" s="137" t="s">
        <v>1629</v>
      </c>
      <c r="J28" s="144" t="s">
        <v>1637</v>
      </c>
      <c r="L28" s="136" t="s">
        <v>5485</v>
      </c>
      <c r="M28" s="137" t="s">
        <v>5484</v>
      </c>
      <c r="N28" s="137" t="s">
        <v>1629</v>
      </c>
      <c r="O28" s="144" t="s">
        <v>1637</v>
      </c>
      <c r="Q28" s="136" t="s">
        <v>5485</v>
      </c>
      <c r="R28" s="137" t="s">
        <v>5484</v>
      </c>
      <c r="S28" s="137" t="s">
        <v>1629</v>
      </c>
      <c r="T28" s="144" t="s">
        <v>1637</v>
      </c>
    </row>
    <row r="29" spans="2:20" ht="18">
      <c r="B29" s="200" t="str">
        <f>IF(ISNA(VLOOKUP(個股查詢!C3,可轉換公司債!$A:$E,5,FALSE)),"",VLOOKUP(個股查詢!C3,可轉換公司債!$A:$E,5,FALSE))</f>
        <v/>
      </c>
      <c r="C29" s="93" t="str">
        <f>IF(ISNA(VLOOKUP(個股查詢!C3,可轉換公司債!$A:$E,3,FALSE)),"",VLOOKUP(個股查詢!C3,可轉換公司債!$A:$E,3,FALSE)&amp;" ("&amp;TEXT(VLOOKUP(個股查詢!C3,可轉換公司債!$A:$E,4,FALSE),"0.00%")&amp;")")</f>
        <v/>
      </c>
      <c r="D29" s="142" t="str">
        <f>IF(ISNA(IF(VLOOKUP(C3,個股盤後與即時分析!$A:$CF,73,FALSE)="","尚未公布",VLOOKUP(C3,個股盤後與即時分析!$A:$CF,73,FALSE))),"",IF(VLOOKUP(C3,個股盤後與即時分析!$A:$CF,73,FALSE)="","尚未公布",VLOOKUP(C3,個股盤後與即時分析!$A:$CF,73,FALSE)))</f>
        <v>尚無資料</v>
      </c>
      <c r="E29" s="155" t="str">
        <f>IF(ISNA(IF(VLOOKUP(C3,個股盤後與即時分析!$A:$CF,74,FALSE)="","尚未公布",VLOOKUP(C3,個股盤後與即時分析!$A:$CF,74,FALSE))),"",IF(VLOOKUP(C3,個股盤後與即時分析!$A:$CF,74,FALSE)="","尚未公布",VLOOKUP(C3,個股盤後與即時分析!$A:$CF,74,FALSE)))</f>
        <v>尚無資料</v>
      </c>
      <c r="G29" s="200" t="str">
        <f>IF(ISNA(VLOOKUP(個股查詢!H3,可轉換公司債!$A:$E,5,FALSE)),"",VLOOKUP(個股查詢!H3,可轉換公司債!$A:$E,5,FALSE))</f>
        <v/>
      </c>
      <c r="H29" s="93" t="str">
        <f>IF(ISNA(VLOOKUP(個股查詢!H3,可轉換公司債!$A:$E,3,FALSE)),"",VLOOKUP(個股查詢!H3,可轉換公司債!$A:$E,3,FALSE)&amp;" ("&amp;TEXT(VLOOKUP(個股查詢!H3,可轉換公司債!$A:$E,4,FALSE),"0.00%")&amp;")")</f>
        <v/>
      </c>
      <c r="I29" s="142" t="str">
        <f>IF(ISNA(IF(VLOOKUP(H3,個股盤後與即時分析!$A:$CF,73,FALSE)="","尚未公布",VLOOKUP(H3,個股盤後與即時分析!$A:$CF,73,FALSE))),"",IF(VLOOKUP(H3,個股盤後與即時分析!$A:$CF,73,FALSE)="","尚未公布",VLOOKUP(H3,個股盤後與即時分析!$A:$CF,73,FALSE)))</f>
        <v>尚無資料</v>
      </c>
      <c r="J29" s="155">
        <f>IF(ISNA(IF(VLOOKUP(H3,個股盤後與即時分析!$A:$CF,74,FALSE)="","尚未公布",VLOOKUP(H3,個股盤後與即時分析!$A:$CF,74,FALSE))),"",IF(VLOOKUP(H3,個股盤後與即時分析!$A:$CF,74,FALSE)="","尚未公布",VLOOKUP(H3,個股盤後與即時分析!$A:$CF,74,FALSE)))</f>
        <v>44399</v>
      </c>
      <c r="L29" s="200" t="str">
        <f>IF(ISNA(VLOOKUP(個股查詢!M3,可轉換公司債!$A:$E,5,FALSE)),"",VLOOKUP(個股查詢!M3,可轉換公司債!$A:$E,5,FALSE))</f>
        <v/>
      </c>
      <c r="M29" s="93" t="str">
        <f>IF(ISNA(VLOOKUP(個股查詢!M3,可轉換公司債!$A:$E,3,FALSE)),"",VLOOKUP(個股查詢!M3,可轉換公司債!$A:$E,3,FALSE)&amp;" ("&amp;TEXT(VLOOKUP(個股查詢!M3,可轉換公司債!$A:$E,4,FALSE),"0.00%")&amp;")")</f>
        <v/>
      </c>
      <c r="N29" s="142">
        <f>IF(ISNA(IF(VLOOKUP(M3,個股盤後與即時分析!$A:$CF,73,FALSE)="","尚未公布",VLOOKUP(M3,個股盤後與即時分析!$A:$CF,73,FALSE))),"",IF(VLOOKUP(M3,個股盤後與即時分析!$A:$CF,73,FALSE)="","尚未公布",VLOOKUP(M3,個股盤後與即時分析!$A:$CF,73,FALSE)))</f>
        <v>44396</v>
      </c>
      <c r="O29" s="155">
        <f>IF(ISNA(IF(VLOOKUP(M3,個股盤後與即時分析!$A:$CF,74,FALSE)="","尚未公布",VLOOKUP(M3,個股盤後與即時分析!$A:$CF,74,FALSE))),"",IF(VLOOKUP(M3,個股盤後與即時分析!$A:$CF,74,FALSE)="","尚未公布",VLOOKUP(M3,個股盤後與即時分析!$A:$CF,74,FALSE)))</f>
        <v>44400</v>
      </c>
      <c r="Q29" s="200">
        <f>IF(ISNA(VLOOKUP(個股查詢!R3,可轉換公司債!$A:$E,5,FALSE)),"",VLOOKUP(個股查詢!R3,可轉換公司債!$A:$E,5,FALSE))</f>
        <v>44720</v>
      </c>
      <c r="R29" s="93" t="str">
        <f>IF(ISNA(VLOOKUP(個股查詢!R3,可轉換公司債!$A:$E,3,FALSE)),"",VLOOKUP(個股查詢!R3,可轉換公司債!$A:$E,3,FALSE)&amp;" ("&amp;TEXT(VLOOKUP(個股查詢!R3,可轉換公司債!$A:$E,4,FALSE),"0.00%")&amp;")")</f>
        <v>37.5 (2.88%)</v>
      </c>
      <c r="S29" s="142" t="str">
        <f>IF(ISNA(IF(VLOOKUP(R3,個股盤後與即時分析!$A:$CF,73,FALSE)="","尚未公布",VLOOKUP(R3,個股盤後與即時分析!$A:$CF,73,FALSE))),"",IF(VLOOKUP(R3,個股盤後與即時分析!$A:$CF,73,FALSE)="","尚未公布",VLOOKUP(R3,個股盤後與即時分析!$A:$CF,73,FALSE)))</f>
        <v>尚無資料</v>
      </c>
      <c r="T29" s="155" t="str">
        <f>IF(ISNA(IF(VLOOKUP(R3,個股盤後與即時分析!$A:$CF,74,FALSE)="","尚未公布",VLOOKUP(R3,個股盤後與即時分析!$A:$CF,74,FALSE))),"",IF(VLOOKUP(R3,個股盤後與即時分析!$A:$CF,74,FALSE)="","尚未公布",VLOOKUP(R3,個股盤後與即時分析!$A:$CF,74,FALSE)))</f>
        <v>尚無資料</v>
      </c>
    </row>
    <row r="30" spans="2:20" ht="18" customHeight="1">
      <c r="B30" s="130" t="s">
        <v>4705</v>
      </c>
      <c r="C30" s="125" t="s">
        <v>4706</v>
      </c>
      <c r="D30" s="125" t="s">
        <v>4707</v>
      </c>
      <c r="E30" s="126" t="s">
        <v>4708</v>
      </c>
      <c r="G30" s="130" t="s">
        <v>4705</v>
      </c>
      <c r="H30" s="125" t="s">
        <v>4706</v>
      </c>
      <c r="I30" s="125" t="s">
        <v>4707</v>
      </c>
      <c r="J30" s="126" t="s">
        <v>4708</v>
      </c>
      <c r="L30" s="130" t="s">
        <v>4705</v>
      </c>
      <c r="M30" s="125" t="s">
        <v>4706</v>
      </c>
      <c r="N30" s="125" t="s">
        <v>4707</v>
      </c>
      <c r="O30" s="126" t="s">
        <v>4708</v>
      </c>
      <c r="Q30" s="130" t="s">
        <v>4705</v>
      </c>
      <c r="R30" s="125" t="s">
        <v>4706</v>
      </c>
      <c r="S30" s="125" t="s">
        <v>4707</v>
      </c>
      <c r="T30" s="126" t="s">
        <v>4708</v>
      </c>
    </row>
    <row r="31" spans="2:20" ht="22" customHeight="1">
      <c r="B31" s="133">
        <f>IF(ISNA(VLOOKUP(C3,個股盤後與即時分析!$A:$CF,19,FALSE)),"",VLOOKUP(C3,個股盤後與即時分析!$A:$CF,19,FALSE))</f>
        <v>0.1026</v>
      </c>
      <c r="C31" s="134">
        <f>IF(ISNA(VLOOKUP(C3,個股盤後與即時分析!$A:$CF,17,FALSE)),"",VLOOKUP(C3,個股盤後與即時分析!$A:$CF,17,FALSE))</f>
        <v>4.0000000000000002E-4</v>
      </c>
      <c r="D31" s="134">
        <f>IF(ISNA(VLOOKUP(C3,個股盤後與即時分析!$A:$CF,20,FALSE)),"",VLOOKUP(C3,個股盤後與即時分析!$A:$CF,20,FALSE))</f>
        <v>6.2899999999999998E-2</v>
      </c>
      <c r="E31" s="135">
        <f>IF(ISNA(VLOOKUP(C3,個股盤後與即時分析!$A:$CF,18,FALSE)),"",VLOOKUP(C3,個股盤後與即時分析!$A:$CF,18,FALSE))</f>
        <v>-1E-4</v>
      </c>
      <c r="G31" s="133">
        <f>IF(ISNA(VLOOKUP(H3,個股盤後與即時分析!$A:$CF,19,FALSE)),"",VLOOKUP(H3,個股盤後與即時分析!$A:$CF,19,FALSE))</f>
        <v>0.1071</v>
      </c>
      <c r="H31" s="134">
        <f>IF(ISNA(VLOOKUP(H3,個股盤後與即時分析!$A:$CF,17,FALSE)),"",VLOOKUP(H3,個股盤後與即時分析!$A:$CF,17,FALSE))</f>
        <v>4.4000000000000003E-3</v>
      </c>
      <c r="I31" s="134">
        <f>IF(ISNA(VLOOKUP(H3,個股盤後與即時分析!$A:$CF,20,FALSE)),"",VLOOKUP(H3,個股盤後與即時分析!$A:$CF,20,FALSE))</f>
        <v>5.4600000000000003E-2</v>
      </c>
      <c r="J31" s="135">
        <f>IF(ISNA(VLOOKUP(H3,個股盤後與即時分析!$A:$CF,18,FALSE)),"",VLOOKUP(H3,個股盤後與即時分析!$A:$CF,18,FALSE))</f>
        <v>4.0000000000000002E-4</v>
      </c>
      <c r="L31" s="133">
        <f>IF(ISNA(VLOOKUP(M3,個股盤後與即時分析!$A:$CF,19,FALSE)),"",VLOOKUP(M3,個股盤後與即時分析!$A:$CF,19,FALSE))</f>
        <v>0.17510000000000001</v>
      </c>
      <c r="M31" s="134">
        <f>IF(ISNA(VLOOKUP(M3,個股盤後與即時分析!$A:$CF,17,FALSE)),"",VLOOKUP(M3,個股盤後與即時分析!$A:$CF,17,FALSE))</f>
        <v>-2.8999999999999998E-3</v>
      </c>
      <c r="N31" s="134">
        <f>IF(ISNA(VLOOKUP(M3,個股盤後與即時分析!$A:$CF,20,FALSE)),"",VLOOKUP(M3,個股盤後與即時分析!$A:$CF,20,FALSE))</f>
        <v>8.6400000000000005E-2</v>
      </c>
      <c r="O31" s="135">
        <f>IF(ISNA(VLOOKUP(M3,個股盤後與即時分析!$A:$CF,18,FALSE)),"",VLOOKUP(M3,個股盤後與即時分析!$A:$CF,18,FALSE))</f>
        <v>-5.9999999999999995E-4</v>
      </c>
      <c r="Q31" s="133">
        <f>IF(ISNA(VLOOKUP(R3,個股盤後與即時分析!$A:$CF,19,FALSE)),"",VLOOKUP(R3,個股盤後與即時分析!$A:$CF,19,FALSE))</f>
        <v>0.13239999999999999</v>
      </c>
      <c r="R31" s="134">
        <f>IF(ISNA(VLOOKUP(R3,個股盤後與即時分析!$A:$CF,17,FALSE)),"",VLOOKUP(R3,個股盤後與即時分析!$A:$CF,17,FALSE))</f>
        <v>2.86E-2</v>
      </c>
      <c r="S31" s="134">
        <f>IF(ISNA(VLOOKUP(R3,個股盤後與即時分析!$A:$CF,20,FALSE)),"",VLOOKUP(R3,個股盤後與即時分析!$A:$CF,20,FALSE))</f>
        <v>4.4499999999999998E-2</v>
      </c>
      <c r="T31" s="135">
        <f>IF(ISNA(VLOOKUP(R3,個股盤後與即時分析!$A:$CF,18,FALSE)),"",VLOOKUP(R3,個股盤後與即時分析!$A:$CF,18,FALSE))</f>
        <v>4.7000000000000002E-3</v>
      </c>
    </row>
    <row r="32" spans="2:20" ht="5" customHeight="1">
      <c r="B32" s="229"/>
      <c r="C32" s="230"/>
      <c r="D32" s="230"/>
      <c r="E32" s="231"/>
      <c r="G32" s="229"/>
      <c r="H32" s="230"/>
      <c r="I32" s="230"/>
      <c r="J32" s="231"/>
      <c r="L32" s="229"/>
      <c r="M32" s="230"/>
      <c r="N32" s="230"/>
      <c r="O32" s="231"/>
      <c r="Q32" s="229"/>
      <c r="R32" s="230"/>
      <c r="S32" s="230"/>
      <c r="T32" s="231"/>
    </row>
    <row r="33" spans="2:20" ht="22" customHeight="1">
      <c r="B33" s="131" t="s">
        <v>4709</v>
      </c>
      <c r="C33" s="128">
        <f>IF(ISNA(IF(VLOOKUP(C3,個股盤後與即時分析!$A:$CF,3,FALSE)="","尚未公布",VLOOKUP(C3,個股盤後與即時分析!$A:$CF,3,FALSE))),"",IF(VLOOKUP(C3,個股盤後與即時分析!$A:$CF,3,FALSE)="","尚未公布",VLOOKUP(C3,個股盤後與即時分析!$A:$CF,3,FALSE)))</f>
        <v>-1.9E-2</v>
      </c>
      <c r="D33" s="93" t="s">
        <v>4710</v>
      </c>
      <c r="E33" s="129">
        <f>IF(ISNA(IF(VLOOKUP(C3,個股盤後與即時分析!$A:$CF,8,FALSE)="","尚未公布",VLOOKUP(C3,個股盤後與即時分析!$A:$CF,8,FALSE))),"",IF(VLOOKUP(C3,個股盤後與即時分析!$A:$CF,8,FALSE)="","尚未公布",VLOOKUP(C3,個股盤後與即時分析!$A:$CF,8,FALSE)))</f>
        <v>1.1754</v>
      </c>
      <c r="G33" s="131" t="s">
        <v>4709</v>
      </c>
      <c r="H33" s="128">
        <f>IF(ISNA(IF(VLOOKUP(H3,個股盤後與即時分析!$A:$CF,3,FALSE)="","尚未公布",VLOOKUP(H3,個股盤後與即時分析!$A:$CF,3,FALSE))),"",IF(VLOOKUP(H3,個股盤後與即時分析!$A:$CF,3,FALSE)="","尚未公布",VLOOKUP(H3,個股盤後與即時分析!$A:$CF,3,FALSE)))</f>
        <v>4.0800000000000003E-2</v>
      </c>
      <c r="I33" s="93" t="s">
        <v>4710</v>
      </c>
      <c r="J33" s="129">
        <f>IF(ISNA(IF(VLOOKUP(H3,個股盤後與即時分析!$A:$CF,8,FALSE)="","尚未公布",VLOOKUP(H3,個股盤後與即時分析!$A:$CF,8,FALSE))),"",IF(VLOOKUP(H3,個股盤後與即時分析!$A:$CF,8,FALSE)="","尚未公布",VLOOKUP(H3,個股盤後與即時分析!$A:$CF,8,FALSE)))</f>
        <v>5.91E-2</v>
      </c>
      <c r="L33" s="131" t="s">
        <v>4709</v>
      </c>
      <c r="M33" s="128">
        <f>IF(ISNA(IF(VLOOKUP(M3,個股盤後與即時分析!$A:$CF,3,FALSE)="","尚未公布",VLOOKUP(M3,個股盤後與即時分析!$A:$CF,3,FALSE))),"",IF(VLOOKUP(M3,個股盤後與即時分析!$A:$CF,3,FALSE)="","尚未公布",VLOOKUP(M3,個股盤後與即時分析!$A:$CF,3,FALSE)))</f>
        <v>-2.3599999999999999E-2</v>
      </c>
      <c r="N33" s="93" t="s">
        <v>4710</v>
      </c>
      <c r="O33" s="129">
        <f>IF(ISNA(IF(VLOOKUP(M3,個股盤後與即時分析!$A:$CF,8,FALSE)="","尚未公布",VLOOKUP(M3,個股盤後與即時分析!$A:$CF,8,FALSE))),"",IF(VLOOKUP(M3,個股盤後與即時分析!$A:$CF,8,FALSE)="","尚未公布",VLOOKUP(M3,個股盤後與即時分析!$A:$CF,8,FALSE)))</f>
        <v>-0.37430000000000002</v>
      </c>
      <c r="Q33" s="131" t="s">
        <v>4709</v>
      </c>
      <c r="R33" s="128">
        <f>IF(ISNA(IF(VLOOKUP(R3,個股盤後與即時分析!$A:$CF,3,FALSE)="","尚未公布",VLOOKUP(R3,個股盤後與即時分析!$A:$CF,3,FALSE))),"",IF(VLOOKUP(R3,個股盤後與即時分析!$A:$CF,3,FALSE)="","尚未公布",VLOOKUP(R3,個股盤後與即時分析!$A:$CF,3,FALSE)))</f>
        <v>-0.59850000000000003</v>
      </c>
      <c r="S33" s="93" t="s">
        <v>4710</v>
      </c>
      <c r="T33" s="129">
        <f>IF(ISNA(IF(VLOOKUP(R3,個股盤後與即時分析!$A:$CF,8,FALSE)="","尚未公布",VLOOKUP(R3,個股盤後與即時分析!$A:$CF,8,FALSE))),"",IF(VLOOKUP(R3,個股盤後與即時分析!$A:$CF,8,FALSE)="","尚未公布",VLOOKUP(R3,個股盤後與即時分析!$A:$CF,8,FALSE)))</f>
        <v>-0.1283</v>
      </c>
    </row>
    <row r="34" spans="2:20" ht="22" customHeight="1">
      <c r="B34" s="131" t="s">
        <v>4711</v>
      </c>
      <c r="C34" s="128">
        <f>IF(ISNA(VLOOKUP(C3,個股盤後與即時分析!$A:$CF,4,FALSE)),"",VLOOKUP(C3,個股盤後與即時分析!$A:$CF,4,FALSE))</f>
        <v>-0.18260000000000001</v>
      </c>
      <c r="D34" s="93" t="s">
        <v>4712</v>
      </c>
      <c r="E34" s="129">
        <f>IF(ISNA(VLOOKUP(C3,個股盤後與即時分析!$A:$CF,9,FALSE)),"",VLOOKUP(C3,個股盤後與即時分析!$A:$CF,9,FALSE))</f>
        <v>-0.1079</v>
      </c>
      <c r="G34" s="131" t="s">
        <v>4711</v>
      </c>
      <c r="H34" s="128">
        <f>IF(ISNA(VLOOKUP(H3,個股盤後與即時分析!$A:$CF,4,FALSE)),"",VLOOKUP(H3,個股盤後與即時分析!$A:$CF,4,FALSE))</f>
        <v>3.6400000000000002E-2</v>
      </c>
      <c r="I34" s="93" t="s">
        <v>4712</v>
      </c>
      <c r="J34" s="129">
        <f>IF(ISNA(VLOOKUP(H3,個股盤後與即時分析!$A:$CF,9,FALSE)),"",VLOOKUP(H3,個股盤後與即時分析!$A:$CF,9,FALSE))</f>
        <v>0.30299999999999999</v>
      </c>
      <c r="L34" s="131" t="s">
        <v>4711</v>
      </c>
      <c r="M34" s="128">
        <f>IF(ISNA(VLOOKUP(M3,個股盤後與即時分析!$A:$CF,4,FALSE)),"",VLOOKUP(M3,個股盤後與即時分析!$A:$CF,4,FALSE))</f>
        <v>-0.1002</v>
      </c>
      <c r="N34" s="93" t="s">
        <v>4712</v>
      </c>
      <c r="O34" s="129">
        <f>IF(ISNA(VLOOKUP(M3,個股盤後與即時分析!$A:$CF,9,FALSE)),"",VLOOKUP(M3,個股盤後與即時分析!$A:$CF,9,FALSE))</f>
        <v>-0.40110000000000001</v>
      </c>
      <c r="Q34" s="131" t="s">
        <v>4711</v>
      </c>
      <c r="R34" s="128">
        <f>IF(ISNA(VLOOKUP(R3,個股盤後與即時分析!$A:$CF,4,FALSE)),"",VLOOKUP(R3,個股盤後與即時分析!$A:$CF,4,FALSE))</f>
        <v>1.6722999999999999</v>
      </c>
      <c r="S34" s="93" t="s">
        <v>4712</v>
      </c>
      <c r="T34" s="129">
        <f>IF(ISNA(VLOOKUP(R3,個股盤後與即時分析!$A:$CF,9,FALSE)),"",VLOOKUP(R3,個股盤後與即時分析!$A:$CF,9,FALSE))</f>
        <v>0.36809999999999998</v>
      </c>
    </row>
    <row r="35" spans="2:20" ht="22" customHeight="1">
      <c r="B35" s="131" t="s">
        <v>4713</v>
      </c>
      <c r="C35" s="128">
        <f>IF(ISNA(VLOOKUP(C3,個股盤後與即時分析!$A:$CF,5,FALSE)),"",VLOOKUP(C3,個股盤後與即時分析!$A:$CF,5,FALSE))</f>
        <v>-0.1081</v>
      </c>
      <c r="D35" s="93" t="s">
        <v>4714</v>
      </c>
      <c r="E35" s="129">
        <f>IF(ISNA(VLOOKUP(C3,個股盤後與即時分析!$A:$CF,10,FALSE)),"",VLOOKUP(C3,個股盤後與即時分析!$A:$CF,10,FALSE))</f>
        <v>-6.7000000000000004E-2</v>
      </c>
      <c r="G35" s="131" t="s">
        <v>4713</v>
      </c>
      <c r="H35" s="128">
        <f>IF(ISNA(VLOOKUP(H3,個股盤後與即時分析!$A:$CF,5,FALSE)),"",VLOOKUP(H3,個股盤後與即時分析!$A:$CF,5,FALSE))</f>
        <v>-7.5999999999999998E-2</v>
      </c>
      <c r="I35" s="93" t="s">
        <v>4714</v>
      </c>
      <c r="J35" s="129">
        <f>IF(ISNA(VLOOKUP(H3,個股盤後與即時分析!$A:$CF,10,FALSE)),"",VLOOKUP(H3,個股盤後與即時分析!$A:$CF,10,FALSE))</f>
        <v>1.3222</v>
      </c>
      <c r="L35" s="131" t="s">
        <v>4713</v>
      </c>
      <c r="M35" s="128">
        <f>IF(ISNA(VLOOKUP(M3,個股盤後與即時分析!$A:$CF,5,FALSE)),"",VLOOKUP(M3,個股盤後與即時分析!$A:$CF,5,FALSE))</f>
        <v>-3.3799999999999997E-2</v>
      </c>
      <c r="N35" s="93" t="s">
        <v>4714</v>
      </c>
      <c r="O35" s="129">
        <f>IF(ISNA(VLOOKUP(M3,個股盤後與即時分析!$A:$CF,10,FALSE)),"",VLOOKUP(M3,個股盤後與即時分析!$A:$CF,10,FALSE))</f>
        <v>0.1023</v>
      </c>
      <c r="Q35" s="131" t="s">
        <v>4713</v>
      </c>
      <c r="R35" s="128">
        <f>IF(ISNA(VLOOKUP(R3,個股盤後與即時分析!$A:$CF,5,FALSE)),"",VLOOKUP(R3,個股盤後與即時分析!$A:$CF,5,FALSE))</f>
        <v>-0.34699999999999998</v>
      </c>
      <c r="S35" s="93" t="s">
        <v>4714</v>
      </c>
      <c r="T35" s="129">
        <f>IF(ISNA(VLOOKUP(R3,個股盤後與即時分析!$A:$CF,10,FALSE)),"",VLOOKUP(R3,個股盤後與即時分析!$A:$CF,10,FALSE))</f>
        <v>1.8973</v>
      </c>
    </row>
    <row r="36" spans="2:20" ht="22" customHeight="1">
      <c r="B36" s="131" t="s">
        <v>4715</v>
      </c>
      <c r="C36" s="128">
        <f>IF(ISNA(VLOOKUP(C3,個股盤後與即時分析!$A:$CF,6,FALSE)),"",VLOOKUP(C3,個股盤後與即時分析!$A:$CF,6,FALSE))</f>
        <v>-0.16270000000000001</v>
      </c>
      <c r="D36" s="125" t="s">
        <v>4716</v>
      </c>
      <c r="E36" s="126" t="s">
        <v>4717</v>
      </c>
      <c r="G36" s="131" t="s">
        <v>4715</v>
      </c>
      <c r="H36" s="128">
        <f>IF(ISNA(VLOOKUP(H3,個股盤後與即時分析!$A:$CF,6,FALSE)),"",VLOOKUP(H3,個股盤後與即時分析!$A:$CF,6,FALSE))</f>
        <v>-2.8000000000000001E-2</v>
      </c>
      <c r="I36" s="125" t="s">
        <v>4716</v>
      </c>
      <c r="J36" s="126" t="s">
        <v>4717</v>
      </c>
      <c r="L36" s="131" t="s">
        <v>4715</v>
      </c>
      <c r="M36" s="128">
        <f>IF(ISNA(VLOOKUP(M3,個股盤後與即時分析!$A:$CF,6,FALSE)),"",VLOOKUP(M3,個股盤後與即時分析!$A:$CF,6,FALSE))</f>
        <v>-0.14099999999999999</v>
      </c>
      <c r="N36" s="125" t="s">
        <v>4716</v>
      </c>
      <c r="O36" s="126" t="s">
        <v>4717</v>
      </c>
      <c r="Q36" s="131" t="s">
        <v>4715</v>
      </c>
      <c r="R36" s="128">
        <f>IF(ISNA(VLOOKUP(R3,個股盤後與即時分析!$A:$CF,6,FALSE)),"",VLOOKUP(R3,個股盤後與即時分析!$A:$CF,6,FALSE))</f>
        <v>0.30509999999999998</v>
      </c>
      <c r="S36" s="125" t="s">
        <v>4716</v>
      </c>
      <c r="T36" s="126" t="s">
        <v>4717</v>
      </c>
    </row>
    <row r="37" spans="2:20" ht="22" customHeight="1">
      <c r="B37" s="131" t="s">
        <v>4718</v>
      </c>
      <c r="C37" s="128">
        <f>IF(ISNA(VLOOKUP(C3,個股盤後與即時分析!$A:$CF,7,FALSE)),"",VLOOKUP(C3,個股盤後與即時分析!$A:$CF,7,FALSE))</f>
        <v>-5.4300000000000001E-2</v>
      </c>
      <c r="D37" s="247">
        <f>IF(ISNA(VLOOKUP(C3,個股盤後與即時分析!$A:$CF,66,FALSE)),"",VLOOKUP(C3,個股盤後與即時分析!$A:$CF,66,FALSE))</f>
        <v>0.49249999999999999</v>
      </c>
      <c r="E37" s="248">
        <f>IF(ISNA(VLOOKUP(C3,個股盤後與即時分析!$A:$CF,65,FALSE)),"",VLOOKUP(C3,個股盤後與即時分析!$A:$CF,65,FALSE))</f>
        <v>0.55643750000000003</v>
      </c>
      <c r="G37" s="131" t="s">
        <v>4718</v>
      </c>
      <c r="H37" s="128">
        <f>IF(ISNA(VLOOKUP(H3,個股盤後與即時分析!$A:$CF,7,FALSE)),"",VLOOKUP(H3,個股盤後與即時分析!$A:$CF,7,FALSE))</f>
        <v>0.26690000000000003</v>
      </c>
      <c r="I37" s="247">
        <f>IF(ISNA(VLOOKUP(H3,個股盤後與即時分析!$A:$CF,66,FALSE)),"",VLOOKUP(H3,個股盤後與即時分析!$A:$CF,66,FALSE))</f>
        <v>0.59250000000000003</v>
      </c>
      <c r="J37" s="248">
        <f>IF(ISNA(VLOOKUP(H3,個股盤後與即時分析!$A:$CF,65,FALSE)),"",VLOOKUP(H3,個股盤後與即時分析!$A:$CF,65,FALSE))</f>
        <v>0.62549999999999994</v>
      </c>
      <c r="L37" s="131" t="s">
        <v>4718</v>
      </c>
      <c r="M37" s="128">
        <f>IF(ISNA(VLOOKUP(M3,個股盤後與即時分析!$A:$CF,7,FALSE)),"",VLOOKUP(M3,個股盤後與即時分析!$A:$CF,7,FALSE))</f>
        <v>0.13170000000000001</v>
      </c>
      <c r="N37" s="247">
        <f>IF(ISNA(VLOOKUP(M3,個股盤後與即時分析!$A:$CF,66,FALSE)),"",VLOOKUP(M3,個股盤後與即時分析!$A:$CF,66,FALSE))</f>
        <v>0.55500000000000005</v>
      </c>
      <c r="O37" s="248">
        <f>IF(ISNA(VLOOKUP(M3,個股盤後與即時分析!$A:$CF,65,FALSE)),"",VLOOKUP(M3,個股盤後與即時分析!$A:$CF,65,FALSE))</f>
        <v>0.56462500000000004</v>
      </c>
      <c r="Q37" s="131" t="s">
        <v>4718</v>
      </c>
      <c r="R37" s="128">
        <f>IF(ISNA(VLOOKUP(R3,個股盤後與即時分析!$A:$CF,7,FALSE)),"",VLOOKUP(R3,個股盤後與即時分析!$A:$CF,7,FALSE))</f>
        <v>1.45</v>
      </c>
      <c r="S37" s="247">
        <f>IF(ISNA(VLOOKUP(R3,個股盤後與即時分析!$A:$CF,66,FALSE)),"",VLOOKUP(R3,個股盤後與即時分析!$A:$CF,66,FALSE))</f>
        <v>0.58499999999999996</v>
      </c>
      <c r="T37" s="248">
        <f>IF(ISNA(VLOOKUP(R3,個股盤後與即時分析!$A:$CF,65,FALSE)),"",VLOOKUP(R3,個股盤後與即時分析!$A:$CF,65,FALSE))</f>
        <v>0.61868750000000006</v>
      </c>
    </row>
    <row r="38" spans="2:20" ht="22" customHeight="1">
      <c r="B38" s="131" t="s">
        <v>4719</v>
      </c>
      <c r="C38" s="128">
        <f>IF(ISNA(VLOOKUP(C3,個股盤後與即時分析!$A:$CF,11,FALSE)),"",VLOOKUP(C3,個股盤後與即時分析!$A:$CF,11,FALSE))</f>
        <v>5.6899999999999999E-2</v>
      </c>
      <c r="D38" s="247"/>
      <c r="E38" s="248"/>
      <c r="G38" s="131" t="s">
        <v>4719</v>
      </c>
      <c r="H38" s="128">
        <f>IF(ISNA(VLOOKUP(H3,個股盤後與即時分析!$A:$CF,11,FALSE)),"",VLOOKUP(H3,個股盤後與即時分析!$A:$CF,11,FALSE))</f>
        <v>2.3E-3</v>
      </c>
      <c r="I38" s="247"/>
      <c r="J38" s="248"/>
      <c r="L38" s="131" t="s">
        <v>4719</v>
      </c>
      <c r="M38" s="128">
        <f>IF(ISNA(VLOOKUP(M3,個股盤後與即時分析!$A:$CF,11,FALSE)),"",VLOOKUP(M3,個股盤後與即時分析!$A:$CF,11,FALSE))</f>
        <v>9.4999999999999998E-3</v>
      </c>
      <c r="N38" s="247"/>
      <c r="O38" s="248"/>
      <c r="Q38" s="131" t="s">
        <v>4719</v>
      </c>
      <c r="R38" s="128">
        <f>IF(ISNA(VLOOKUP(R3,個股盤後與即時分析!$A:$CF,11,FALSE)),"",VLOOKUP(R3,個股盤後與即時分析!$A:$CF,11,FALSE))</f>
        <v>-2.5600000000000001E-2</v>
      </c>
      <c r="S38" s="247"/>
      <c r="T38" s="248"/>
    </row>
    <row r="39" spans="2:20" ht="22" customHeight="1">
      <c r="B39" s="131" t="s">
        <v>4720</v>
      </c>
      <c r="C39" s="128">
        <f>IF(ISNA(VLOOKUP(C3,個股盤後與即時分析!$A:$CF,12,FALSE)),"",VLOOKUP(C3,個股盤後與即時分析!$A:$CF,12,FALSE))</f>
        <v>-4.9500000000000002E-2</v>
      </c>
      <c r="D39" s="247"/>
      <c r="E39" s="248"/>
      <c r="G39" s="131" t="s">
        <v>4720</v>
      </c>
      <c r="H39" s="128">
        <f>IF(ISNA(VLOOKUP(H3,個股盤後與即時分析!$A:$CF,12,FALSE)),"",VLOOKUP(H3,個股盤後與即時分析!$A:$CF,12,FALSE))</f>
        <v>1.1999999999999999E-3</v>
      </c>
      <c r="I39" s="247"/>
      <c r="J39" s="248"/>
      <c r="L39" s="131" t="s">
        <v>4720</v>
      </c>
      <c r="M39" s="128">
        <f>IF(ISNA(VLOOKUP(M3,個股盤後與即時分析!$A:$CF,12,FALSE)),"",VLOOKUP(M3,個股盤後與即時分析!$A:$CF,12,FALSE))</f>
        <v>-1.84E-2</v>
      </c>
      <c r="N39" s="247"/>
      <c r="O39" s="248"/>
      <c r="Q39" s="131" t="s">
        <v>4720</v>
      </c>
      <c r="R39" s="128">
        <f>IF(ISNA(VLOOKUP(R3,個股盤後與即時分析!$A:$CF,12,FALSE)),"",VLOOKUP(R3,個股盤後與即時分析!$A:$CF,12,FALSE))</f>
        <v>-6.4999999999999997E-3</v>
      </c>
      <c r="S39" s="247"/>
      <c r="T39" s="248"/>
    </row>
    <row r="40" spans="2:20" ht="22" customHeight="1">
      <c r="B40" s="131" t="s">
        <v>4721</v>
      </c>
      <c r="C40" s="128">
        <f>IF(ISNA(VLOOKUP(C3,個股盤後與即時分析!$A:$CF,13,FALSE)),"",VLOOKUP(C3,個股盤後與即時分析!$A:$CF,13,FALSE))</f>
        <v>1.2999999999999999E-3</v>
      </c>
      <c r="D40" s="125" t="s">
        <v>4722</v>
      </c>
      <c r="E40" s="248"/>
      <c r="G40" s="131" t="s">
        <v>4721</v>
      </c>
      <c r="H40" s="128">
        <f>IF(ISNA(VLOOKUP(H3,個股盤後與即時分析!$A:$CF,13,FALSE)),"",VLOOKUP(H3,個股盤後與即時分析!$A:$CF,13,FALSE))</f>
        <v>2.0999999999999999E-3</v>
      </c>
      <c r="I40" s="125" t="s">
        <v>4722</v>
      </c>
      <c r="J40" s="248"/>
      <c r="L40" s="131" t="s">
        <v>4721</v>
      </c>
      <c r="M40" s="128">
        <f>IF(ISNA(VLOOKUP(M3,個股盤後與即時分析!$A:$CF,13,FALSE)),"",VLOOKUP(M3,個股盤後與即時分析!$A:$CF,13,FALSE))</f>
        <v>1.14E-2</v>
      </c>
      <c r="N40" s="125" t="s">
        <v>4722</v>
      </c>
      <c r="O40" s="248"/>
      <c r="Q40" s="131" t="s">
        <v>4721</v>
      </c>
      <c r="R40" s="128">
        <f>IF(ISNA(VLOOKUP(R3,個股盤後與即時分析!$A:$CF,13,FALSE)),"",VLOOKUP(R3,個股盤後與即時分析!$A:$CF,13,FALSE))</f>
        <v>6.6E-3</v>
      </c>
      <c r="S40" s="125" t="s">
        <v>4722</v>
      </c>
      <c r="T40" s="248"/>
    </row>
    <row r="41" spans="2:20" ht="22" customHeight="1">
      <c r="B41" s="131" t="s">
        <v>4723</v>
      </c>
      <c r="C41" s="128">
        <f>IF(ISNA(VLOOKUP(C3,個股盤後與即時分析!$A:$CF,14,FALSE)),"",VLOOKUP(C3,個股盤後與即時分析!$A:$CF,14,FALSE))</f>
        <v>6.08E-2</v>
      </c>
      <c r="D41" s="247">
        <f>IF(ISNA(VLOOKUP(C3,個股盤後與即時分析!$A:$CF,67,FALSE)),"",VLOOKUP(C3,個股盤後與即時分析!$A:$CF,67,FALSE))</f>
        <v>0.60875000000000001</v>
      </c>
      <c r="E41" s="248"/>
      <c r="G41" s="131" t="s">
        <v>4723</v>
      </c>
      <c r="H41" s="128">
        <f>IF(ISNA(VLOOKUP(H3,個股盤後與即時分析!$A:$CF,14,FALSE)),"",VLOOKUP(H3,個股盤後與即時分析!$A:$CF,14,FALSE))</f>
        <v>3.5000000000000001E-3</v>
      </c>
      <c r="I41" s="247">
        <f>IF(ISNA(VLOOKUP(H3,個股盤後與即時分析!$A:$CF,67,FALSE)),"",VLOOKUP(H3,個股盤後與即時分析!$A:$CF,67,FALSE))</f>
        <v>0.65249999999999997</v>
      </c>
      <c r="J41" s="248"/>
      <c r="L41" s="131" t="s">
        <v>4723</v>
      </c>
      <c r="M41" s="128">
        <f>IF(ISNA(VLOOKUP(M3,個股盤後與即時分析!$A:$CF,14,FALSE)),"",VLOOKUP(M3,個股盤後與即時分析!$A:$CF,14,FALSE))</f>
        <v>1.54E-2</v>
      </c>
      <c r="N41" s="247">
        <f>IF(ISNA(VLOOKUP(M3,個股盤後與即時分析!$A:$CF,67,FALSE)),"",VLOOKUP(M3,個股盤後與即時分析!$A:$CF,67,FALSE))</f>
        <v>0.57250000000000001</v>
      </c>
      <c r="O41" s="248"/>
      <c r="Q41" s="131" t="s">
        <v>4723</v>
      </c>
      <c r="R41" s="128">
        <f>IF(ISNA(VLOOKUP(R3,個股盤後與即時分析!$A:$CF,14,FALSE)),"",VLOOKUP(R3,個股盤後與即時分析!$A:$CF,14,FALSE))</f>
        <v>-1.09E-2</v>
      </c>
      <c r="S41" s="247">
        <f>IF(ISNA(VLOOKUP(R3,個股盤後與即時分析!$A:$CF,67,FALSE)),"",VLOOKUP(R3,個股盤後與即時分析!$A:$CF,67,FALSE))</f>
        <v>0.64624999999999999</v>
      </c>
      <c r="T41" s="248"/>
    </row>
    <row r="42" spans="2:20" ht="18" customHeight="1">
      <c r="B42" s="131" t="s">
        <v>4724</v>
      </c>
      <c r="C42" s="128">
        <f>IF(ISNA(VLOOKUP(C3,個股盤後與即時分析!$A:$CF,15,FALSE)),"",VLOOKUP(C3,個股盤後與即時分析!$A:$CF,15,FALSE))</f>
        <v>-5.4399999999999997E-2</v>
      </c>
      <c r="D42" s="247"/>
      <c r="E42" s="248"/>
      <c r="G42" s="131" t="s">
        <v>4724</v>
      </c>
      <c r="H42" s="128">
        <f>IF(ISNA(VLOOKUP(H3,個股盤後與即時分析!$A:$CF,15,FALSE)),"",VLOOKUP(H3,個股盤後與即時分析!$A:$CF,15,FALSE))</f>
        <v>4.1000000000000003E-3</v>
      </c>
      <c r="I42" s="247"/>
      <c r="J42" s="248"/>
      <c r="L42" s="131" t="s">
        <v>4724</v>
      </c>
      <c r="M42" s="128">
        <f>IF(ISNA(VLOOKUP(M3,個股盤後與即時分析!$A:$CF,15,FALSE)),"",VLOOKUP(M3,個股盤後與即時分析!$A:$CF,15,FALSE))</f>
        <v>-2.3099999999999999E-2</v>
      </c>
      <c r="N42" s="247"/>
      <c r="O42" s="248"/>
      <c r="Q42" s="131" t="s">
        <v>4724</v>
      </c>
      <c r="R42" s="128">
        <f>IF(ISNA(VLOOKUP(R3,個股盤後與即時分析!$A:$CF,15,FALSE)),"",VLOOKUP(R3,個股盤後與即時分析!$A:$CF,15,FALSE))</f>
        <v>-0.01</v>
      </c>
      <c r="S42" s="247"/>
      <c r="T42" s="248"/>
    </row>
    <row r="43" spans="2:20" ht="19" customHeight="1" thickBot="1">
      <c r="B43" s="138" t="s">
        <v>4725</v>
      </c>
      <c r="C43" s="180">
        <f>IF(ISNA(VLOOKUP(C3,個股盤後與即時分析!$A:$CF,16,FALSE)),"",VLOOKUP(C3,個股盤後與即時分析!$A:$CF,16,FALSE))</f>
        <v>-6.0000000000000001E-3</v>
      </c>
      <c r="D43" s="250"/>
      <c r="E43" s="249"/>
      <c r="G43" s="138" t="s">
        <v>4725</v>
      </c>
      <c r="H43" s="180">
        <f>IF(ISNA(VLOOKUP(H3,個股盤後與即時分析!$A:$CF,16,FALSE)),"",VLOOKUP(H3,個股盤後與即時分析!$A:$CF,16,FALSE))</f>
        <v>4.4000000000000003E-3</v>
      </c>
      <c r="I43" s="250"/>
      <c r="J43" s="249"/>
      <c r="L43" s="138" t="s">
        <v>4725</v>
      </c>
      <c r="M43" s="180">
        <f>IF(ISNA(VLOOKUP(M3,個股盤後與即時分析!$A:$CF,16,FALSE)),"",VLOOKUP(M3,個股盤後與即時分析!$A:$CF,16,FALSE))</f>
        <v>1.55E-2</v>
      </c>
      <c r="N43" s="250"/>
      <c r="O43" s="249"/>
      <c r="Q43" s="138" t="s">
        <v>4725</v>
      </c>
      <c r="R43" s="180">
        <f>IF(ISNA(VLOOKUP(R3,個股盤後與即時分析!$A:$CF,16,FALSE)),"",VLOOKUP(R3,個股盤後與即時分析!$A:$CF,16,FALSE))</f>
        <v>7.2999999999999995E-2</v>
      </c>
      <c r="S43" s="250"/>
      <c r="T43" s="249"/>
    </row>
  </sheetData>
  <mergeCells count="76">
    <mergeCell ref="N37:N39"/>
    <mergeCell ref="O37:O43"/>
    <mergeCell ref="N41:N43"/>
    <mergeCell ref="Q13:Q16"/>
    <mergeCell ref="Q19:R19"/>
    <mergeCell ref="Q20:T20"/>
    <mergeCell ref="T22:T23"/>
    <mergeCell ref="Q32:T32"/>
    <mergeCell ref="S37:S39"/>
    <mergeCell ref="T37:T43"/>
    <mergeCell ref="S41:S43"/>
    <mergeCell ref="S19:T19"/>
    <mergeCell ref="T15:T16"/>
    <mergeCell ref="S15:S16"/>
    <mergeCell ref="L19:M19"/>
    <mergeCell ref="N19:O19"/>
    <mergeCell ref="L20:O20"/>
    <mergeCell ref="O22:O23"/>
    <mergeCell ref="L32:O32"/>
    <mergeCell ref="B13:B16"/>
    <mergeCell ref="G13:G16"/>
    <mergeCell ref="G19:H19"/>
    <mergeCell ref="I19:J19"/>
    <mergeCell ref="G20:J20"/>
    <mergeCell ref="D15:D16"/>
    <mergeCell ref="E15:E16"/>
    <mergeCell ref="I15:I16"/>
    <mergeCell ref="J15:J16"/>
    <mergeCell ref="B4:B6"/>
    <mergeCell ref="C4:E6"/>
    <mergeCell ref="C10:D10"/>
    <mergeCell ref="C11:D12"/>
    <mergeCell ref="C7:E8"/>
    <mergeCell ref="B7:B8"/>
    <mergeCell ref="B9:E9"/>
    <mergeCell ref="E10:E11"/>
    <mergeCell ref="B32:E32"/>
    <mergeCell ref="D37:D39"/>
    <mergeCell ref="B19:C19"/>
    <mergeCell ref="D19:E19"/>
    <mergeCell ref="E37:E43"/>
    <mergeCell ref="D41:D43"/>
    <mergeCell ref="B20:E20"/>
    <mergeCell ref="E22:E23"/>
    <mergeCell ref="J22:J23"/>
    <mergeCell ref="G32:J32"/>
    <mergeCell ref="I37:I39"/>
    <mergeCell ref="J37:J43"/>
    <mergeCell ref="I41:I43"/>
    <mergeCell ref="M10:N10"/>
    <mergeCell ref="O10:O11"/>
    <mergeCell ref="M11:N12"/>
    <mergeCell ref="L9:O9"/>
    <mergeCell ref="N15:N16"/>
    <mergeCell ref="O15:O16"/>
    <mergeCell ref="L13:L16"/>
    <mergeCell ref="G9:J9"/>
    <mergeCell ref="H10:I10"/>
    <mergeCell ref="J10:J11"/>
    <mergeCell ref="H11:I12"/>
    <mergeCell ref="G4:G6"/>
    <mergeCell ref="H4:J6"/>
    <mergeCell ref="G7:G8"/>
    <mergeCell ref="H7:J8"/>
    <mergeCell ref="M4:O6"/>
    <mergeCell ref="L7:L8"/>
    <mergeCell ref="M7:O8"/>
    <mergeCell ref="L4:L6"/>
    <mergeCell ref="Q4:Q6"/>
    <mergeCell ref="R4:T6"/>
    <mergeCell ref="Q7:Q8"/>
    <mergeCell ref="R7:T8"/>
    <mergeCell ref="Q9:T9"/>
    <mergeCell ref="T10:T11"/>
    <mergeCell ref="R11:S12"/>
    <mergeCell ref="R10:S10"/>
  </mergeCells>
  <phoneticPr fontId="3" type="noConversion"/>
  <conditionalFormatting sqref="D37 D41">
    <cfRule type="cellIs" dxfId="1385" priority="28028" operator="equal">
      <formula>0.6</formula>
    </cfRule>
    <cfRule type="cellIs" dxfId="1384" priority="28029" operator="lessThan">
      <formula>0.6</formula>
    </cfRule>
    <cfRule type="cellIs" dxfId="1383" priority="28030" operator="greaterThan">
      <formula>0.6</formula>
    </cfRule>
  </conditionalFormatting>
  <conditionalFormatting sqref="E10">
    <cfRule type="containsText" dxfId="1382" priority="27954" operator="containsText" text="交戰">
      <formula>NOT(ISERROR(SEARCH("交戰",E10)))</formula>
    </cfRule>
  </conditionalFormatting>
  <conditionalFormatting sqref="D26">
    <cfRule type="expression" dxfId="1381" priority="26309">
      <formula>IF(YEAR(TODAY())-LEFT(D26,4)=1,TRUE,FALSE)</formula>
    </cfRule>
  </conditionalFormatting>
  <conditionalFormatting sqref="D31">
    <cfRule type="cellIs" dxfId="1380" priority="24725" operator="lessThanOrEqual">
      <formula>-0.15</formula>
    </cfRule>
    <cfRule type="cellIs" dxfId="1379" priority="24726" operator="lessThanOrEqual">
      <formula>0</formula>
    </cfRule>
    <cfRule type="cellIs" dxfId="1378" priority="24727" operator="greaterThanOrEqual">
      <formula>0.05</formula>
    </cfRule>
    <cfRule type="cellIs" dxfId="1377" priority="24728" operator="greaterThanOrEqual">
      <formula>0.15</formula>
    </cfRule>
  </conditionalFormatting>
  <conditionalFormatting sqref="E10">
    <cfRule type="containsText" dxfId="1376" priority="19987" operator="containsText" text="空">
      <formula>NOT(ISERROR(SEARCH("空",E10)))</formula>
    </cfRule>
    <cfRule type="containsText" dxfId="1375" priority="19988" operator="containsText" text="多">
      <formula>NOT(ISERROR(SEARCH("多",E10)))</formula>
    </cfRule>
  </conditionalFormatting>
  <conditionalFormatting sqref="E37">
    <cfRule type="cellIs" dxfId="1374" priority="19982" operator="equal">
      <formula>0.6</formula>
    </cfRule>
    <cfRule type="cellIs" dxfId="1373" priority="19983" operator="lessThan">
      <formula>0.6</formula>
    </cfRule>
    <cfRule type="cellIs" dxfId="1372" priority="19984" operator="greaterThan">
      <formula>0.6</formula>
    </cfRule>
  </conditionalFormatting>
  <conditionalFormatting sqref="B13">
    <cfRule type="containsText" dxfId="1371" priority="19973" operator="containsText" text="交戰">
      <formula>NOT(ISERROR(SEARCH("交戰",B13)))</formula>
    </cfRule>
    <cfRule type="containsText" dxfId="1370" priority="19974" operator="containsText" text="空">
      <formula>NOT(ISERROR(SEARCH("空",B13)))</formula>
    </cfRule>
    <cfRule type="containsText" dxfId="1369" priority="19975" operator="containsText" text="多">
      <formula>NOT(ISERROR(SEARCH("多",B13)))</formula>
    </cfRule>
  </conditionalFormatting>
  <conditionalFormatting sqref="B13">
    <cfRule type="containsText" dxfId="1368" priority="19969" operator="containsText" text="強勢走空">
      <formula>NOT(ISERROR(SEARCH("強勢走空",B13)))</formula>
    </cfRule>
    <cfRule type="containsText" dxfId="1367" priority="19970" operator="containsText" text="強勢走多">
      <formula>NOT(ISERROR(SEARCH("強勢走多",B13)))</formula>
    </cfRule>
  </conditionalFormatting>
  <conditionalFormatting sqref="C11">
    <cfRule type="containsText" dxfId="1366" priority="19989" operator="containsText" text="量能太低">
      <formula>NOT(ISERROR(SEARCH("量能太低",C11)))</formula>
    </cfRule>
  </conditionalFormatting>
  <conditionalFormatting sqref="E25">
    <cfRule type="cellIs" dxfId="1365" priority="19964" operator="lessThan">
      <formula>10</formula>
    </cfRule>
    <cfRule type="cellIs" dxfId="1364" priority="19965" operator="between">
      <formula>13</formula>
      <formula>10</formula>
    </cfRule>
    <cfRule type="cellIs" dxfId="1363" priority="19966" operator="between">
      <formula>18</formula>
      <formula>13</formula>
    </cfRule>
    <cfRule type="containsText" dxfId="1362" priority="19967" operator="containsText" text="虧損">
      <formula>NOT(ISERROR(SEARCH("虧損",E25)))</formula>
    </cfRule>
  </conditionalFormatting>
  <conditionalFormatting sqref="E35">
    <cfRule type="cellIs" dxfId="1361" priority="19959" operator="greaterThanOrEqual">
      <formula>0.8</formula>
    </cfRule>
    <cfRule type="cellIs" dxfId="1360" priority="19960" operator="between">
      <formula>0.5</formula>
      <formula>0.8</formula>
    </cfRule>
    <cfRule type="cellIs" dxfId="1359" priority="19961" operator="between">
      <formula>0</formula>
      <formula>0.5</formula>
    </cfRule>
    <cfRule type="cellIs" dxfId="1358" priority="19962" operator="between">
      <formula>0</formula>
      <formula>-0.3</formula>
    </cfRule>
    <cfRule type="cellIs" dxfId="1357" priority="19963" operator="lessThan">
      <formula>-0.3</formula>
    </cfRule>
  </conditionalFormatting>
  <conditionalFormatting sqref="C37">
    <cfRule type="cellIs" dxfId="1356" priority="19954" operator="greaterThanOrEqual">
      <formula>0.8</formula>
    </cfRule>
    <cfRule type="cellIs" dxfId="1355" priority="19955" operator="between">
      <formula>0.5</formula>
      <formula>0.8</formula>
    </cfRule>
    <cfRule type="cellIs" dxfId="1354" priority="19956" operator="between">
      <formula>0</formula>
      <formula>0.5</formula>
    </cfRule>
    <cfRule type="cellIs" dxfId="1353" priority="19957" operator="between">
      <formula>0</formula>
      <formula>-0.3</formula>
    </cfRule>
    <cfRule type="cellIs" dxfId="1352" priority="19958" operator="lessThan">
      <formula>-0.3</formula>
    </cfRule>
  </conditionalFormatting>
  <conditionalFormatting sqref="C40">
    <cfRule type="cellIs" dxfId="1351" priority="19949" operator="greaterThanOrEqual">
      <formula>0.8</formula>
    </cfRule>
    <cfRule type="cellIs" dxfId="1350" priority="19950" operator="between">
      <formula>0.5</formula>
      <formula>0.8</formula>
    </cfRule>
    <cfRule type="cellIs" dxfId="1349" priority="19951" operator="between">
      <formula>0</formula>
      <formula>0.5</formula>
    </cfRule>
    <cfRule type="cellIs" dxfId="1348" priority="19952" operator="between">
      <formula>0</formula>
      <formula>-0.3</formula>
    </cfRule>
    <cfRule type="cellIs" dxfId="1347" priority="19953" operator="lessThan">
      <formula>-0.3</formula>
    </cfRule>
  </conditionalFormatting>
  <conditionalFormatting sqref="C43">
    <cfRule type="cellIs" dxfId="1346" priority="19944" operator="greaterThanOrEqual">
      <formula>0.8</formula>
    </cfRule>
    <cfRule type="cellIs" dxfId="1345" priority="19945" operator="between">
      <formula>0.5</formula>
      <formula>0.8</formula>
    </cfRule>
    <cfRule type="cellIs" dxfId="1344" priority="19946" operator="between">
      <formula>0</formula>
      <formula>0.5</formula>
    </cfRule>
    <cfRule type="cellIs" dxfId="1343" priority="19947" operator="between">
      <formula>0</formula>
      <formula>-0.3</formula>
    </cfRule>
    <cfRule type="cellIs" dxfId="1342" priority="19948" operator="lessThan">
      <formula>-0.3</formula>
    </cfRule>
  </conditionalFormatting>
  <conditionalFormatting sqref="E27">
    <cfRule type="cellIs" dxfId="1341" priority="19941" operator="greaterThanOrEqual">
      <formula>0.08</formula>
    </cfRule>
    <cfRule type="cellIs" dxfId="1340" priority="19942" operator="greaterThanOrEqual">
      <formula>0.05</formula>
    </cfRule>
    <cfRule type="cellIs" dxfId="1339" priority="19943" operator="greaterThanOrEqual">
      <formula>0.045</formula>
    </cfRule>
  </conditionalFormatting>
  <conditionalFormatting sqref="E12">
    <cfRule type="cellIs" dxfId="1338" priority="19915" operator="between">
      <formula>0.6</formula>
      <formula>-0.6</formula>
    </cfRule>
    <cfRule type="cellIs" dxfId="1337" priority="19937" operator="lessThan">
      <formula>0</formula>
    </cfRule>
    <cfRule type="cellIs" dxfId="1336" priority="19938" operator="greaterThan">
      <formula>0</formula>
    </cfRule>
  </conditionalFormatting>
  <conditionalFormatting sqref="C10">
    <cfRule type="containsText" dxfId="1335" priority="19916" operator="containsText" text="盤整">
      <formula>NOT(ISERROR(SEARCH("盤整",C10)))</formula>
    </cfRule>
    <cfRule type="containsText" dxfId="1334" priority="19917" operator="containsText" text="低">
      <formula>NOT(ISERROR(SEARCH("低",C10)))</formula>
    </cfRule>
    <cfRule type="containsText" dxfId="1333" priority="19918" operator="containsText" text="高">
      <formula>NOT(ISERROR(SEARCH("高",C10)))</formula>
    </cfRule>
    <cfRule type="containsText" dxfId="1332" priority="19919" operator="containsText" text="季上">
      <formula>NOT(ISERROR(SEARCH("季上",C10)))</formula>
    </cfRule>
    <cfRule type="containsText" dxfId="1331" priority="19920" operator="containsText" text="季下">
      <formula>NOT(ISERROR(SEARCH("季下",C10)))</formula>
    </cfRule>
  </conditionalFormatting>
  <conditionalFormatting sqref="C18">
    <cfRule type="containsText" dxfId="1330" priority="19902" operator="containsText" text="死亡交叉">
      <formula>NOT(ISERROR(SEARCH("死亡交叉",C18)))</formula>
    </cfRule>
    <cfRule type="containsText" dxfId="1329" priority="19903" operator="containsText" text="黃金交叉">
      <formula>NOT(ISERROR(SEARCH("黃金交叉",C18)))</formula>
    </cfRule>
  </conditionalFormatting>
  <conditionalFormatting sqref="C18">
    <cfRule type="containsText" dxfId="1328" priority="19900" operator="containsText" text="向下">
      <formula>NOT(ISERROR(SEARCH("向下",C18)))</formula>
    </cfRule>
    <cfRule type="containsText" dxfId="1327" priority="19901" operator="containsText" text="向上">
      <formula>NOT(ISERROR(SEARCH("向上",C18)))</formula>
    </cfRule>
  </conditionalFormatting>
  <conditionalFormatting sqref="C13">
    <cfRule type="containsText" dxfId="1326" priority="19884" operator="containsText" text="死亡">
      <formula>NOT(ISERROR(SEARCH("死亡",C13)))</formula>
    </cfRule>
    <cfRule type="containsText" dxfId="1325" priority="19885" operator="containsText" text="黃金">
      <formula>NOT(ISERROR(SEARCH("黃金",C13)))</formula>
    </cfRule>
    <cfRule type="containsText" dxfId="1324" priority="19886" operator="containsText" text="空">
      <formula>NOT(ISERROR(SEARCH("空",C13)))</formula>
    </cfRule>
    <cfRule type="containsText" dxfId="1323" priority="19887" operator="containsText" text="多">
      <formula>NOT(ISERROR(SEARCH("多",C13)))</formula>
    </cfRule>
  </conditionalFormatting>
  <conditionalFormatting sqref="C33">
    <cfRule type="containsText" dxfId="1322" priority="19880" operator="containsText" text="尚未公布">
      <formula>NOT(ISERROR(SEARCH("尚未公布",C33)))</formula>
    </cfRule>
  </conditionalFormatting>
  <conditionalFormatting sqref="E33">
    <cfRule type="containsText" dxfId="1321" priority="19879" operator="containsText" text="尚未公布">
      <formula>NOT(ISERROR(SEARCH("尚未公布",E33)))</formula>
    </cfRule>
  </conditionalFormatting>
  <conditionalFormatting sqref="B31">
    <cfRule type="cellIs" dxfId="1320" priority="19875" operator="lessThanOrEqual">
      <formula>-0.15</formula>
    </cfRule>
    <cfRule type="cellIs" dxfId="1319" priority="19876" operator="lessThanOrEqual">
      <formula>0</formula>
    </cfRule>
    <cfRule type="cellIs" dxfId="1318" priority="19877" operator="greaterThanOrEqual">
      <formula>0.05</formula>
    </cfRule>
    <cfRule type="cellIs" dxfId="1317" priority="19878" operator="greaterThanOrEqual">
      <formula>0.15</formula>
    </cfRule>
  </conditionalFormatting>
  <conditionalFormatting sqref="C31">
    <cfRule type="cellIs" dxfId="1316" priority="19869" operator="lessThanOrEqual">
      <formula>0</formula>
    </cfRule>
    <cfRule type="cellIs" dxfId="1315" priority="19870" operator="greaterThan">
      <formula>0</formula>
    </cfRule>
  </conditionalFormatting>
  <conditionalFormatting sqref="E31">
    <cfRule type="cellIs" dxfId="1314" priority="19867" operator="lessThanOrEqual">
      <formula>0</formula>
    </cfRule>
    <cfRule type="cellIs" dxfId="1313" priority="19868" operator="greaterThan">
      <formula>0</formula>
    </cfRule>
  </conditionalFormatting>
  <conditionalFormatting sqref="E18">
    <cfRule type="containsText" dxfId="1312" priority="19865" operator="containsText" text="死亡交叉">
      <formula>NOT(ISERROR(SEARCH("死亡交叉",E18)))</formula>
    </cfRule>
    <cfRule type="containsText" dxfId="1311" priority="19866" operator="containsText" text="黃金交叉">
      <formula>NOT(ISERROR(SEARCH("黃金交叉",E18)))</formula>
    </cfRule>
  </conditionalFormatting>
  <conditionalFormatting sqref="E18">
    <cfRule type="containsText" dxfId="1310" priority="19863" operator="containsText" text="向下">
      <formula>NOT(ISERROR(SEARCH("向下",E18)))</formula>
    </cfRule>
    <cfRule type="containsText" dxfId="1309" priority="19864" operator="containsText" text="向上">
      <formula>NOT(ISERROR(SEARCH("向上",E18)))</formula>
    </cfRule>
  </conditionalFormatting>
  <conditionalFormatting sqref="E22">
    <cfRule type="containsText" dxfId="1308" priority="9105" operator="containsText" text="虧">
      <formula>NOT(ISERROR(SEARCH("虧",E22)))</formula>
    </cfRule>
    <cfRule type="containsText" dxfId="1307" priority="11605" operator="containsText" text="貴">
      <formula>NOT(ISERROR(SEARCH("貴",E22)))</formula>
    </cfRule>
    <cfRule type="containsText" dxfId="1306" priority="11606" operator="containsText" text="便宜">
      <formula>NOT(ISERROR(SEARCH("便宜",E22)))</formula>
    </cfRule>
  </conditionalFormatting>
  <conditionalFormatting sqref="D15:D16">
    <cfRule type="containsText" dxfId="1305" priority="9107" operator="containsText" text="虧">
      <formula>NOT(ISERROR(SEARCH("虧",D15)))</formula>
    </cfRule>
    <cfRule type="cellIs" dxfId="1304" priority="11114" operator="lessThanOrEqual">
      <formula>B10</formula>
    </cfRule>
    <cfRule type="cellIs" dxfId="1303" priority="11115" operator="greaterThan">
      <formula>B10</formula>
    </cfRule>
  </conditionalFormatting>
  <conditionalFormatting sqref="E15:E16">
    <cfRule type="containsText" dxfId="1302" priority="9106" operator="containsText" text="虧">
      <formula>NOT(ISERROR(SEARCH("虧",E15)))</formula>
    </cfRule>
    <cfRule type="cellIs" dxfId="1301" priority="11112" operator="lessThan">
      <formula>B10</formula>
    </cfRule>
    <cfRule type="cellIs" dxfId="1300" priority="11113" operator="greaterThan">
      <formula>B10</formula>
    </cfRule>
  </conditionalFormatting>
  <conditionalFormatting sqref="E17">
    <cfRule type="containsText" dxfId="1299" priority="6543" operator="containsText" text="今日最高">
      <formula>NOT(ISERROR(SEARCH("今日最高",E17)))</formula>
    </cfRule>
    <cfRule type="containsText" dxfId="1298" priority="6545" operator="containsText" text="昨日最高">
      <formula>NOT(ISERROR(SEARCH("昨日最高",E17)))</formula>
    </cfRule>
  </conditionalFormatting>
  <conditionalFormatting sqref="E17">
    <cfRule type="containsText" dxfId="1297" priority="6542" operator="containsText" text="今日最低">
      <formula>NOT(ISERROR(SEARCH("今日最低",E17)))</formula>
    </cfRule>
    <cfRule type="containsText" dxfId="1296" priority="6544" operator="containsText" text="昨日最低">
      <formula>NOT(ISERROR(SEARCH("昨日最低",E17)))</formula>
    </cfRule>
  </conditionalFormatting>
  <conditionalFormatting sqref="E17">
    <cfRule type="containsText" dxfId="1295" priority="6546" operator="containsText" text="前日最低">
      <formula>NOT(ISERROR(SEARCH("前日最低",E17)))</formula>
    </cfRule>
    <cfRule type="containsText" dxfId="1294" priority="6547" operator="containsText" text="前日最高">
      <formula>NOT(ISERROR(SEARCH("前日最高",E17)))</formula>
    </cfRule>
  </conditionalFormatting>
  <conditionalFormatting sqref="B19">
    <cfRule type="containsText" dxfId="1293" priority="3891" operator="containsText" text="空">
      <formula>NOT(ISERROR(SEARCH("空",B19)))</formula>
    </cfRule>
    <cfRule type="containsText" dxfId="1292" priority="3892" operator="containsText" text="夜">
      <formula>NOT(ISERROR(SEARCH("夜",B19)))</formula>
    </cfRule>
    <cfRule type="containsText" dxfId="1291" priority="3901" operator="containsText" text="黑">
      <formula>NOT(ISERROR(SEARCH("黑",B19)))</formula>
    </cfRule>
    <cfRule type="containsText" dxfId="1290" priority="3902" operator="containsText" text="劍">
      <formula>NOT(ISERROR(SEARCH("劍",B19)))</formula>
    </cfRule>
    <cfRule type="containsText" dxfId="1289" priority="3904" operator="containsText" text="吊">
      <formula>NOT(ISERROR(SEARCH("吊",B19)))</formula>
    </cfRule>
  </conditionalFormatting>
  <conditionalFormatting sqref="B19">
    <cfRule type="containsText" dxfId="1288" priority="3903" operator="containsText" text="跌">
      <formula>NOT(ISERROR(SEARCH("跌",B19)))</formula>
    </cfRule>
  </conditionalFormatting>
  <conditionalFormatting sqref="B19">
    <cfRule type="containsText" dxfId="1287" priority="3905" operator="containsText" text="墓">
      <formula>NOT(ISERROR(SEARCH("墓",B19)))</formula>
    </cfRule>
  </conditionalFormatting>
  <conditionalFormatting sqref="B19">
    <cfRule type="containsText" dxfId="1286" priority="3893" operator="containsText" text="紅">
      <formula>NOT(ISERROR(SEARCH("紅",B19)))</formula>
    </cfRule>
    <cfRule type="containsText" dxfId="1285" priority="3894" operator="containsText" text="多">
      <formula>NOT(ISERROR(SEARCH("多",B19)))</formula>
    </cfRule>
    <cfRule type="containsText" dxfId="1284" priority="3895" operator="containsText" text="漲">
      <formula>NOT(ISERROR(SEARCH("漲",B19)))</formula>
    </cfRule>
    <cfRule type="containsText" dxfId="1283" priority="3896" operator="containsText" text="晨">
      <formula>NOT(ISERROR(SEARCH("晨",B19)))</formula>
    </cfRule>
    <cfRule type="containsText" dxfId="1282" priority="3897" operator="containsText" text="旭">
      <formula>NOT(ISERROR(SEARCH("旭",B19)))</formula>
    </cfRule>
    <cfRule type="containsText" dxfId="1281" priority="3898" operator="containsText" text="阻">
      <formula>NOT(ISERROR(SEARCH("阻",B19)))</formula>
    </cfRule>
    <cfRule type="containsText" dxfId="1280" priority="3899" operator="containsText" text="T">
      <formula>NOT(ISERROR(SEARCH("T",B19)))</formula>
    </cfRule>
    <cfRule type="containsText" dxfId="1279" priority="3900" operator="containsText" text="蜻蜓線">
      <formula>NOT(ISERROR(SEARCH("蜻蜓線",B19)))</formula>
    </cfRule>
  </conditionalFormatting>
  <conditionalFormatting sqref="D19">
    <cfRule type="containsText" dxfId="1278" priority="3876" operator="containsText" text="空">
      <formula>NOT(ISERROR(SEARCH("空",D19)))</formula>
    </cfRule>
    <cfRule type="containsText" dxfId="1277" priority="3877" operator="containsText" text="夜">
      <formula>NOT(ISERROR(SEARCH("夜",D19)))</formula>
    </cfRule>
    <cfRule type="containsText" dxfId="1276" priority="3886" operator="containsText" text="黑">
      <formula>NOT(ISERROR(SEARCH("黑",D19)))</formula>
    </cfRule>
    <cfRule type="containsText" dxfId="1275" priority="3887" operator="containsText" text="劍">
      <formula>NOT(ISERROR(SEARCH("劍",D19)))</formula>
    </cfRule>
    <cfRule type="containsText" dxfId="1274" priority="3889" operator="containsText" text="吊">
      <formula>NOT(ISERROR(SEARCH("吊",D19)))</formula>
    </cfRule>
  </conditionalFormatting>
  <conditionalFormatting sqref="D19">
    <cfRule type="containsText" dxfId="1273" priority="3888" operator="containsText" text="跌">
      <formula>NOT(ISERROR(SEARCH("跌",D19)))</formula>
    </cfRule>
  </conditionalFormatting>
  <conditionalFormatting sqref="D19">
    <cfRule type="containsText" dxfId="1272" priority="3890" operator="containsText" text="墓">
      <formula>NOT(ISERROR(SEARCH("墓",D19)))</formula>
    </cfRule>
  </conditionalFormatting>
  <conditionalFormatting sqref="D19">
    <cfRule type="containsText" dxfId="1271" priority="3878" operator="containsText" text="紅">
      <formula>NOT(ISERROR(SEARCH("紅",D19)))</formula>
    </cfRule>
    <cfRule type="containsText" dxfId="1270" priority="3879" operator="containsText" text="多">
      <formula>NOT(ISERROR(SEARCH("多",D19)))</formula>
    </cfRule>
    <cfRule type="containsText" dxfId="1269" priority="3880" operator="containsText" text="漲">
      <formula>NOT(ISERROR(SEARCH("漲",D19)))</formula>
    </cfRule>
    <cfRule type="containsText" dxfId="1268" priority="3881" operator="containsText" text="晨">
      <formula>NOT(ISERROR(SEARCH("晨",D19)))</formula>
    </cfRule>
    <cfRule type="containsText" dxfId="1267" priority="3882" operator="containsText" text="旭">
      <formula>NOT(ISERROR(SEARCH("旭",D19)))</formula>
    </cfRule>
    <cfRule type="containsText" dxfId="1266" priority="3883" operator="containsText" text="阻">
      <formula>NOT(ISERROR(SEARCH("阻",D19)))</formula>
    </cfRule>
    <cfRule type="containsText" dxfId="1265" priority="3884" operator="containsText" text="T">
      <formula>NOT(ISERROR(SEARCH("T",D19)))</formula>
    </cfRule>
    <cfRule type="containsText" dxfId="1264" priority="3885" operator="containsText" text="蜻蜓線">
      <formula>NOT(ISERROR(SEARCH("蜻蜓線",D19)))</formula>
    </cfRule>
  </conditionalFormatting>
  <conditionalFormatting sqref="B17">
    <cfRule type="containsText" dxfId="1263" priority="1943" operator="containsText" text="升">
      <formula>NOT(ISERROR(SEARCH("升",B17)))</formula>
    </cfRule>
  </conditionalFormatting>
  <conditionalFormatting sqref="B17">
    <cfRule type="containsText" dxfId="1262" priority="1938" operator="containsText" text="轉升+1">
      <formula>NOT(ISERROR(SEARCH("轉升+1",B17)))</formula>
    </cfRule>
    <cfRule type="containsText" dxfId="1261" priority="1939" operator="containsText" text="轉降-1">
      <formula>NOT(ISERROR(SEARCH("轉降-1",B17)))</formula>
    </cfRule>
    <cfRule type="containsText" dxfId="1260" priority="1942" operator="containsText" text="降">
      <formula>NOT(ISERROR(SEARCH("降",B17)))</formula>
    </cfRule>
  </conditionalFormatting>
  <conditionalFormatting sqref="B17">
    <cfRule type="containsText" dxfId="1259" priority="1936" operator="containsText" text="轉升+3">
      <formula>NOT(ISERROR(SEARCH("轉升+3",B17)))</formula>
    </cfRule>
    <cfRule type="containsText" dxfId="1258" priority="1937" operator="containsText" text="轉升+2">
      <formula>NOT(ISERROR(SEARCH("轉升+2",B17)))</formula>
    </cfRule>
    <cfRule type="containsText" dxfId="1257" priority="1940" operator="containsText" text="轉降-2">
      <formula>NOT(ISERROR(SEARCH("轉降-2",B17)))</formula>
    </cfRule>
    <cfRule type="containsText" dxfId="1256" priority="1941" operator="containsText" text="轉降-3">
      <formula>NOT(ISERROR(SEARCH("轉降-3",B17)))</formula>
    </cfRule>
  </conditionalFormatting>
  <conditionalFormatting sqref="C17">
    <cfRule type="containsText" dxfId="1255" priority="1935" operator="containsText" text="升">
      <formula>NOT(ISERROR(SEARCH("升",C17)))</formula>
    </cfRule>
  </conditionalFormatting>
  <conditionalFormatting sqref="C17">
    <cfRule type="containsText" dxfId="1254" priority="1932" operator="containsText" text="轉降">
      <formula>NOT(ISERROR(SEARCH("轉降",C17)))</formula>
    </cfRule>
    <cfRule type="containsText" dxfId="1253" priority="1933" operator="containsText" text="轉升">
      <formula>NOT(ISERROR(SEARCH("轉升",C17)))</formula>
    </cfRule>
    <cfRule type="containsText" dxfId="1252" priority="1934" operator="containsText" text="降">
      <formula>NOT(ISERROR(SEARCH("降",C17)))</formula>
    </cfRule>
  </conditionalFormatting>
  <conditionalFormatting sqref="D17">
    <cfRule type="containsText" dxfId="1251" priority="1931" operator="containsText" text="升">
      <formula>NOT(ISERROR(SEARCH("升",D17)))</formula>
    </cfRule>
  </conditionalFormatting>
  <conditionalFormatting sqref="D17">
    <cfRule type="containsText" dxfId="1250" priority="1928" operator="containsText" text="轉降">
      <formula>NOT(ISERROR(SEARCH("轉降",D17)))</formula>
    </cfRule>
    <cfRule type="containsText" dxfId="1249" priority="1929" operator="containsText" text="轉升">
      <formula>NOT(ISERROR(SEARCH("轉升",D17)))</formula>
    </cfRule>
    <cfRule type="containsText" dxfId="1248" priority="1930" operator="containsText" text="降">
      <formula>NOT(ISERROR(SEARCH("降",D17)))</formula>
    </cfRule>
  </conditionalFormatting>
  <conditionalFormatting sqref="D29:E29">
    <cfRule type="timePeriod" dxfId="1247" priority="600" timePeriod="today">
      <formula>FLOOR(D29,1)=TODAY()</formula>
    </cfRule>
    <cfRule type="timePeriod" dxfId="1246" priority="601" timePeriod="tomorrow">
      <formula>FLOOR(D29,1)=TODAY()+1</formula>
    </cfRule>
  </conditionalFormatting>
  <conditionalFormatting sqref="B29">
    <cfRule type="timePeriod" dxfId="1245" priority="592" timePeriod="thisWeek">
      <formula>AND(TODAY()-ROUNDDOWN(B29,0)&lt;=WEEKDAY(TODAY())-1,ROUNDDOWN(B29,0)-TODAY()&lt;=7-WEEKDAY(TODAY()))</formula>
    </cfRule>
    <cfRule type="timePeriod" dxfId="1244" priority="593" timePeriod="thisMonth">
      <formula>AND(MONTH(B29)=MONTH(TODAY()),YEAR(B29)=YEAR(TODAY()))</formula>
    </cfRule>
  </conditionalFormatting>
  <conditionalFormatting sqref="I37 I41">
    <cfRule type="cellIs" dxfId="1243" priority="542" operator="equal">
      <formula>0.6</formula>
    </cfRule>
    <cfRule type="cellIs" dxfId="1242" priority="543" operator="lessThan">
      <formula>0.6</formula>
    </cfRule>
    <cfRule type="cellIs" dxfId="1241" priority="544" operator="greaterThan">
      <formula>0.6</formula>
    </cfRule>
  </conditionalFormatting>
  <conditionalFormatting sqref="J10">
    <cfRule type="containsText" dxfId="1240" priority="541" operator="containsText" text="交戰">
      <formula>NOT(ISERROR(SEARCH("交戰",J10)))</formula>
    </cfRule>
  </conditionalFormatting>
  <conditionalFormatting sqref="I26">
    <cfRule type="expression" dxfId="1239" priority="540">
      <formula>IF(YEAR(TODAY())-LEFT(I26,4)=1,TRUE,FALSE)</formula>
    </cfRule>
  </conditionalFormatting>
  <conditionalFormatting sqref="I31">
    <cfRule type="cellIs" dxfId="1238" priority="536" operator="lessThanOrEqual">
      <formula>-0.15</formula>
    </cfRule>
    <cfRule type="cellIs" dxfId="1237" priority="537" operator="lessThanOrEqual">
      <formula>0</formula>
    </cfRule>
    <cfRule type="cellIs" dxfId="1236" priority="538" operator="greaterThanOrEqual">
      <formula>0.05</formula>
    </cfRule>
    <cfRule type="cellIs" dxfId="1235" priority="539" operator="greaterThanOrEqual">
      <formula>0.15</formula>
    </cfRule>
  </conditionalFormatting>
  <conditionalFormatting sqref="J10">
    <cfRule type="containsText" dxfId="1234" priority="533" operator="containsText" text="空">
      <formula>NOT(ISERROR(SEARCH("空",J10)))</formula>
    </cfRule>
    <cfRule type="containsText" dxfId="1233" priority="534" operator="containsText" text="多">
      <formula>NOT(ISERROR(SEARCH("多",J10)))</formula>
    </cfRule>
  </conditionalFormatting>
  <conditionalFormatting sqref="J37">
    <cfRule type="cellIs" dxfId="1232" priority="530" operator="equal">
      <formula>0.6</formula>
    </cfRule>
    <cfRule type="cellIs" dxfId="1231" priority="531" operator="lessThan">
      <formula>0.6</formula>
    </cfRule>
    <cfRule type="cellIs" dxfId="1230" priority="532" operator="greaterThan">
      <formula>0.6</formula>
    </cfRule>
  </conditionalFormatting>
  <conditionalFormatting sqref="G13">
    <cfRule type="containsText" dxfId="1229" priority="527" operator="containsText" text="交戰">
      <formula>NOT(ISERROR(SEARCH("交戰",G13)))</formula>
    </cfRule>
    <cfRule type="containsText" dxfId="1228" priority="528" operator="containsText" text="空">
      <formula>NOT(ISERROR(SEARCH("空",G13)))</formula>
    </cfRule>
    <cfRule type="containsText" dxfId="1227" priority="529" operator="containsText" text="多">
      <formula>NOT(ISERROR(SEARCH("多",G13)))</formula>
    </cfRule>
  </conditionalFormatting>
  <conditionalFormatting sqref="G13">
    <cfRule type="containsText" dxfId="1226" priority="525" operator="containsText" text="強勢走空">
      <formula>NOT(ISERROR(SEARCH("強勢走空",G13)))</formula>
    </cfRule>
    <cfRule type="containsText" dxfId="1225" priority="526" operator="containsText" text="強勢走多">
      <formula>NOT(ISERROR(SEARCH("強勢走多",G13)))</formula>
    </cfRule>
  </conditionalFormatting>
  <conditionalFormatting sqref="H11">
    <cfRule type="containsText" dxfId="1224" priority="535" operator="containsText" text="量能太低">
      <formula>NOT(ISERROR(SEARCH("量能太低",H11)))</formula>
    </cfRule>
  </conditionalFormatting>
  <conditionalFormatting sqref="J25">
    <cfRule type="cellIs" dxfId="1223" priority="521" operator="lessThan">
      <formula>10</formula>
    </cfRule>
    <cfRule type="cellIs" dxfId="1222" priority="522" operator="between">
      <formula>13</formula>
      <formula>10</formula>
    </cfRule>
    <cfRule type="cellIs" dxfId="1221" priority="523" operator="between">
      <formula>18</formula>
      <formula>13</formula>
    </cfRule>
    <cfRule type="containsText" dxfId="1220" priority="524" operator="containsText" text="虧損">
      <formula>NOT(ISERROR(SEARCH("虧損",J25)))</formula>
    </cfRule>
  </conditionalFormatting>
  <conditionalFormatting sqref="J35">
    <cfRule type="cellIs" dxfId="1219" priority="516" operator="greaterThanOrEqual">
      <formula>0.8</formula>
    </cfRule>
    <cfRule type="cellIs" dxfId="1218" priority="517" operator="between">
      <formula>0.5</formula>
      <formula>0.8</formula>
    </cfRule>
    <cfRule type="cellIs" dxfId="1217" priority="518" operator="between">
      <formula>0</formula>
      <formula>0.5</formula>
    </cfRule>
    <cfRule type="cellIs" dxfId="1216" priority="519" operator="between">
      <formula>0</formula>
      <formula>-0.3</formula>
    </cfRule>
    <cfRule type="cellIs" dxfId="1215" priority="520" operator="lessThan">
      <formula>-0.3</formula>
    </cfRule>
  </conditionalFormatting>
  <conditionalFormatting sqref="H37">
    <cfRule type="cellIs" dxfId="1214" priority="511" operator="greaterThanOrEqual">
      <formula>0.8</formula>
    </cfRule>
    <cfRule type="cellIs" dxfId="1213" priority="512" operator="between">
      <formula>0.5</formula>
      <formula>0.8</formula>
    </cfRule>
    <cfRule type="cellIs" dxfId="1212" priority="513" operator="between">
      <formula>0</formula>
      <formula>0.5</formula>
    </cfRule>
    <cfRule type="cellIs" dxfId="1211" priority="514" operator="between">
      <formula>0</formula>
      <formula>-0.3</formula>
    </cfRule>
    <cfRule type="cellIs" dxfId="1210" priority="515" operator="lessThan">
      <formula>-0.3</formula>
    </cfRule>
  </conditionalFormatting>
  <conditionalFormatting sqref="H40">
    <cfRule type="cellIs" dxfId="1209" priority="506" operator="greaterThanOrEqual">
      <formula>0.8</formula>
    </cfRule>
    <cfRule type="cellIs" dxfId="1208" priority="507" operator="between">
      <formula>0.5</formula>
      <formula>0.8</formula>
    </cfRule>
    <cfRule type="cellIs" dxfId="1207" priority="508" operator="between">
      <formula>0</formula>
      <formula>0.5</formula>
    </cfRule>
    <cfRule type="cellIs" dxfId="1206" priority="509" operator="between">
      <formula>0</formula>
      <formula>-0.3</formula>
    </cfRule>
    <cfRule type="cellIs" dxfId="1205" priority="510" operator="lessThan">
      <formula>-0.3</formula>
    </cfRule>
  </conditionalFormatting>
  <conditionalFormatting sqref="H43">
    <cfRule type="cellIs" dxfId="1204" priority="501" operator="greaterThanOrEqual">
      <formula>0.8</formula>
    </cfRule>
    <cfRule type="cellIs" dxfId="1203" priority="502" operator="between">
      <formula>0.5</formula>
      <formula>0.8</formula>
    </cfRule>
    <cfRule type="cellIs" dxfId="1202" priority="503" operator="between">
      <formula>0</formula>
      <formula>0.5</formula>
    </cfRule>
    <cfRule type="cellIs" dxfId="1201" priority="504" operator="between">
      <formula>0</formula>
      <formula>-0.3</formula>
    </cfRule>
    <cfRule type="cellIs" dxfId="1200" priority="505" operator="lessThan">
      <formula>-0.3</formula>
    </cfRule>
  </conditionalFormatting>
  <conditionalFormatting sqref="J27">
    <cfRule type="cellIs" dxfId="1199" priority="498" operator="greaterThanOrEqual">
      <formula>0.08</formula>
    </cfRule>
    <cfRule type="cellIs" dxfId="1198" priority="499" operator="greaterThanOrEqual">
      <formula>0.05</formula>
    </cfRule>
    <cfRule type="cellIs" dxfId="1197" priority="500" operator="greaterThanOrEqual">
      <formula>0.045</formula>
    </cfRule>
  </conditionalFormatting>
  <conditionalFormatting sqref="J12">
    <cfRule type="cellIs" dxfId="1196" priority="490" operator="between">
      <formula>0.6</formula>
      <formula>-0.6</formula>
    </cfRule>
    <cfRule type="cellIs" dxfId="1195" priority="496" operator="lessThan">
      <formula>0</formula>
    </cfRule>
    <cfRule type="cellIs" dxfId="1194" priority="497" operator="greaterThan">
      <formula>0</formula>
    </cfRule>
  </conditionalFormatting>
  <conditionalFormatting sqref="H10">
    <cfRule type="containsText" dxfId="1193" priority="491" operator="containsText" text="盤整">
      <formula>NOT(ISERROR(SEARCH("盤整",H10)))</formula>
    </cfRule>
    <cfRule type="containsText" dxfId="1192" priority="492" operator="containsText" text="低">
      <formula>NOT(ISERROR(SEARCH("低",H10)))</formula>
    </cfRule>
    <cfRule type="containsText" dxfId="1191" priority="493" operator="containsText" text="高">
      <formula>NOT(ISERROR(SEARCH("高",H10)))</formula>
    </cfRule>
    <cfRule type="containsText" dxfId="1190" priority="494" operator="containsText" text="季上">
      <formula>NOT(ISERROR(SEARCH("季上",H10)))</formula>
    </cfRule>
    <cfRule type="containsText" dxfId="1189" priority="495" operator="containsText" text="季下">
      <formula>NOT(ISERROR(SEARCH("季下",H10)))</formula>
    </cfRule>
  </conditionalFormatting>
  <conditionalFormatting sqref="H18">
    <cfRule type="containsText" dxfId="1188" priority="488" operator="containsText" text="死亡交叉">
      <formula>NOT(ISERROR(SEARCH("死亡交叉",H18)))</formula>
    </cfRule>
    <cfRule type="containsText" dxfId="1187" priority="489" operator="containsText" text="黃金交叉">
      <formula>NOT(ISERROR(SEARCH("黃金交叉",H18)))</formula>
    </cfRule>
  </conditionalFormatting>
  <conditionalFormatting sqref="H18">
    <cfRule type="containsText" dxfId="1186" priority="486" operator="containsText" text="向下">
      <formula>NOT(ISERROR(SEARCH("向下",H18)))</formula>
    </cfRule>
    <cfRule type="containsText" dxfId="1185" priority="487" operator="containsText" text="向上">
      <formula>NOT(ISERROR(SEARCH("向上",H18)))</formula>
    </cfRule>
  </conditionalFormatting>
  <conditionalFormatting sqref="H13">
    <cfRule type="containsText" dxfId="1184" priority="482" operator="containsText" text="死亡">
      <formula>NOT(ISERROR(SEARCH("死亡",H13)))</formula>
    </cfRule>
    <cfRule type="containsText" dxfId="1183" priority="483" operator="containsText" text="黃金">
      <formula>NOT(ISERROR(SEARCH("黃金",H13)))</formula>
    </cfRule>
    <cfRule type="containsText" dxfId="1182" priority="484" operator="containsText" text="空">
      <formula>NOT(ISERROR(SEARCH("空",H13)))</formula>
    </cfRule>
    <cfRule type="containsText" dxfId="1181" priority="485" operator="containsText" text="多">
      <formula>NOT(ISERROR(SEARCH("多",H13)))</formula>
    </cfRule>
  </conditionalFormatting>
  <conditionalFormatting sqref="H33">
    <cfRule type="containsText" dxfId="1180" priority="481" operator="containsText" text="尚未公布">
      <formula>NOT(ISERROR(SEARCH("尚未公布",H33)))</formula>
    </cfRule>
  </conditionalFormatting>
  <conditionalFormatting sqref="J33">
    <cfRule type="containsText" dxfId="1179" priority="480" operator="containsText" text="尚未公布">
      <formula>NOT(ISERROR(SEARCH("尚未公布",J33)))</formula>
    </cfRule>
  </conditionalFormatting>
  <conditionalFormatting sqref="G31">
    <cfRule type="cellIs" dxfId="1178" priority="476" operator="lessThanOrEqual">
      <formula>-0.15</formula>
    </cfRule>
    <cfRule type="cellIs" dxfId="1177" priority="477" operator="lessThanOrEqual">
      <formula>0</formula>
    </cfRule>
    <cfRule type="cellIs" dxfId="1176" priority="478" operator="greaterThanOrEqual">
      <formula>0.05</formula>
    </cfRule>
    <cfRule type="cellIs" dxfId="1175" priority="479" operator="greaterThanOrEqual">
      <formula>0.15</formula>
    </cfRule>
  </conditionalFormatting>
  <conditionalFormatting sqref="H31">
    <cfRule type="cellIs" dxfId="1174" priority="474" operator="lessThanOrEqual">
      <formula>0</formula>
    </cfRule>
    <cfRule type="cellIs" dxfId="1173" priority="475" operator="greaterThan">
      <formula>0</formula>
    </cfRule>
  </conditionalFormatting>
  <conditionalFormatting sqref="J31">
    <cfRule type="cellIs" dxfId="1172" priority="472" operator="lessThanOrEqual">
      <formula>0</formula>
    </cfRule>
    <cfRule type="cellIs" dxfId="1171" priority="473" operator="greaterThan">
      <formula>0</formula>
    </cfRule>
  </conditionalFormatting>
  <conditionalFormatting sqref="J18">
    <cfRule type="containsText" dxfId="1170" priority="470" operator="containsText" text="死亡交叉">
      <formula>NOT(ISERROR(SEARCH("死亡交叉",J18)))</formula>
    </cfRule>
    <cfRule type="containsText" dxfId="1169" priority="471" operator="containsText" text="黃金交叉">
      <formula>NOT(ISERROR(SEARCH("黃金交叉",J18)))</formula>
    </cfRule>
  </conditionalFormatting>
  <conditionalFormatting sqref="J18">
    <cfRule type="containsText" dxfId="1168" priority="468" operator="containsText" text="向下">
      <formula>NOT(ISERROR(SEARCH("向下",J18)))</formula>
    </cfRule>
    <cfRule type="containsText" dxfId="1167" priority="469" operator="containsText" text="向上">
      <formula>NOT(ISERROR(SEARCH("向上",J18)))</formula>
    </cfRule>
  </conditionalFormatting>
  <conditionalFormatting sqref="J22">
    <cfRule type="containsText" dxfId="1166" priority="459" operator="containsText" text="虧">
      <formula>NOT(ISERROR(SEARCH("虧",J22)))</formula>
    </cfRule>
    <cfRule type="containsText" dxfId="1165" priority="466" operator="containsText" text="貴">
      <formula>NOT(ISERROR(SEARCH("貴",J22)))</formula>
    </cfRule>
    <cfRule type="containsText" dxfId="1164" priority="467" operator="containsText" text="便宜">
      <formula>NOT(ISERROR(SEARCH("便宜",J22)))</formula>
    </cfRule>
  </conditionalFormatting>
  <conditionalFormatting sqref="I15:I16">
    <cfRule type="containsText" dxfId="1163" priority="461" operator="containsText" text="虧">
      <formula>NOT(ISERROR(SEARCH("虧",I15)))</formula>
    </cfRule>
    <cfRule type="cellIs" dxfId="1162" priority="464" operator="lessThanOrEqual">
      <formula>G10</formula>
    </cfRule>
    <cfRule type="cellIs" dxfId="1161" priority="465" operator="greaterThan">
      <formula>G10</formula>
    </cfRule>
  </conditionalFormatting>
  <conditionalFormatting sqref="J15:J16">
    <cfRule type="containsText" dxfId="1160" priority="460" operator="containsText" text="虧">
      <formula>NOT(ISERROR(SEARCH("虧",J15)))</formula>
    </cfRule>
    <cfRule type="cellIs" dxfId="1159" priority="462" operator="lessThan">
      <formula>G10</formula>
    </cfRule>
    <cfRule type="cellIs" dxfId="1158" priority="463" operator="greaterThan">
      <formula>G10</formula>
    </cfRule>
  </conditionalFormatting>
  <conditionalFormatting sqref="J17">
    <cfRule type="containsText" dxfId="1157" priority="454" operator="containsText" text="今日最高">
      <formula>NOT(ISERROR(SEARCH("今日最高",J17)))</formula>
    </cfRule>
    <cfRule type="containsText" dxfId="1156" priority="456" operator="containsText" text="昨日最高">
      <formula>NOT(ISERROR(SEARCH("昨日最高",J17)))</formula>
    </cfRule>
  </conditionalFormatting>
  <conditionalFormatting sqref="J17">
    <cfRule type="containsText" dxfId="1155" priority="453" operator="containsText" text="今日最低">
      <formula>NOT(ISERROR(SEARCH("今日最低",J17)))</formula>
    </cfRule>
    <cfRule type="containsText" dxfId="1154" priority="455" operator="containsText" text="昨日最低">
      <formula>NOT(ISERROR(SEARCH("昨日最低",J17)))</formula>
    </cfRule>
  </conditionalFormatting>
  <conditionalFormatting sqref="J17">
    <cfRule type="containsText" dxfId="1153" priority="457" operator="containsText" text="前日最低">
      <formula>NOT(ISERROR(SEARCH("前日最低",J17)))</formula>
    </cfRule>
    <cfRule type="containsText" dxfId="1152" priority="458" operator="containsText" text="前日最高">
      <formula>NOT(ISERROR(SEARCH("前日最高",J17)))</formula>
    </cfRule>
  </conditionalFormatting>
  <conditionalFormatting sqref="G19">
    <cfRule type="containsText" dxfId="1151" priority="438" operator="containsText" text="空">
      <formula>NOT(ISERROR(SEARCH("空",G19)))</formula>
    </cfRule>
    <cfRule type="containsText" dxfId="1150" priority="439" operator="containsText" text="夜">
      <formula>NOT(ISERROR(SEARCH("夜",G19)))</formula>
    </cfRule>
    <cfRule type="containsText" dxfId="1149" priority="448" operator="containsText" text="黑">
      <formula>NOT(ISERROR(SEARCH("黑",G19)))</formula>
    </cfRule>
    <cfRule type="containsText" dxfId="1148" priority="449" operator="containsText" text="劍">
      <formula>NOT(ISERROR(SEARCH("劍",G19)))</formula>
    </cfRule>
    <cfRule type="containsText" dxfId="1147" priority="451" operator="containsText" text="吊">
      <formula>NOT(ISERROR(SEARCH("吊",G19)))</formula>
    </cfRule>
  </conditionalFormatting>
  <conditionalFormatting sqref="G19">
    <cfRule type="containsText" dxfId="1146" priority="450" operator="containsText" text="跌">
      <formula>NOT(ISERROR(SEARCH("跌",G19)))</formula>
    </cfRule>
  </conditionalFormatting>
  <conditionalFormatting sqref="G19">
    <cfRule type="containsText" dxfId="1145" priority="452" operator="containsText" text="墓">
      <formula>NOT(ISERROR(SEARCH("墓",G19)))</formula>
    </cfRule>
  </conditionalFormatting>
  <conditionalFormatting sqref="G19">
    <cfRule type="containsText" dxfId="1144" priority="440" operator="containsText" text="紅">
      <formula>NOT(ISERROR(SEARCH("紅",G19)))</formula>
    </cfRule>
    <cfRule type="containsText" dxfId="1143" priority="441" operator="containsText" text="多">
      <formula>NOT(ISERROR(SEARCH("多",G19)))</formula>
    </cfRule>
    <cfRule type="containsText" dxfId="1142" priority="442" operator="containsText" text="漲">
      <formula>NOT(ISERROR(SEARCH("漲",G19)))</formula>
    </cfRule>
    <cfRule type="containsText" dxfId="1141" priority="443" operator="containsText" text="晨">
      <formula>NOT(ISERROR(SEARCH("晨",G19)))</formula>
    </cfRule>
    <cfRule type="containsText" dxfId="1140" priority="444" operator="containsText" text="旭">
      <formula>NOT(ISERROR(SEARCH("旭",G19)))</formula>
    </cfRule>
    <cfRule type="containsText" dxfId="1139" priority="445" operator="containsText" text="阻">
      <formula>NOT(ISERROR(SEARCH("阻",G19)))</formula>
    </cfRule>
    <cfRule type="containsText" dxfId="1138" priority="446" operator="containsText" text="T">
      <formula>NOT(ISERROR(SEARCH("T",G19)))</formula>
    </cfRule>
    <cfRule type="containsText" dxfId="1137" priority="447" operator="containsText" text="蜻蜓線">
      <formula>NOT(ISERROR(SEARCH("蜻蜓線",G19)))</formula>
    </cfRule>
  </conditionalFormatting>
  <conditionalFormatting sqref="I19">
    <cfRule type="containsText" dxfId="1136" priority="423" operator="containsText" text="空">
      <formula>NOT(ISERROR(SEARCH("空",I19)))</formula>
    </cfRule>
    <cfRule type="containsText" dxfId="1135" priority="424" operator="containsText" text="夜">
      <formula>NOT(ISERROR(SEARCH("夜",I19)))</formula>
    </cfRule>
    <cfRule type="containsText" dxfId="1134" priority="433" operator="containsText" text="黑">
      <formula>NOT(ISERROR(SEARCH("黑",I19)))</formula>
    </cfRule>
    <cfRule type="containsText" dxfId="1133" priority="434" operator="containsText" text="劍">
      <formula>NOT(ISERROR(SEARCH("劍",I19)))</formula>
    </cfRule>
    <cfRule type="containsText" dxfId="1132" priority="436" operator="containsText" text="吊">
      <formula>NOT(ISERROR(SEARCH("吊",I19)))</formula>
    </cfRule>
  </conditionalFormatting>
  <conditionalFormatting sqref="I19">
    <cfRule type="containsText" dxfId="1131" priority="435" operator="containsText" text="跌">
      <formula>NOT(ISERROR(SEARCH("跌",I19)))</formula>
    </cfRule>
  </conditionalFormatting>
  <conditionalFormatting sqref="I19">
    <cfRule type="containsText" dxfId="1130" priority="437" operator="containsText" text="墓">
      <formula>NOT(ISERROR(SEARCH("墓",I19)))</formula>
    </cfRule>
  </conditionalFormatting>
  <conditionalFormatting sqref="I19">
    <cfRule type="containsText" dxfId="1129" priority="425" operator="containsText" text="紅">
      <formula>NOT(ISERROR(SEARCH("紅",I19)))</formula>
    </cfRule>
    <cfRule type="containsText" dxfId="1128" priority="426" operator="containsText" text="多">
      <formula>NOT(ISERROR(SEARCH("多",I19)))</formula>
    </cfRule>
    <cfRule type="containsText" dxfId="1127" priority="427" operator="containsText" text="漲">
      <formula>NOT(ISERROR(SEARCH("漲",I19)))</formula>
    </cfRule>
    <cfRule type="containsText" dxfId="1126" priority="428" operator="containsText" text="晨">
      <formula>NOT(ISERROR(SEARCH("晨",I19)))</formula>
    </cfRule>
    <cfRule type="containsText" dxfId="1125" priority="429" operator="containsText" text="旭">
      <formula>NOT(ISERROR(SEARCH("旭",I19)))</formula>
    </cfRule>
    <cfRule type="containsText" dxfId="1124" priority="430" operator="containsText" text="阻">
      <formula>NOT(ISERROR(SEARCH("阻",I19)))</formula>
    </cfRule>
    <cfRule type="containsText" dxfId="1123" priority="431" operator="containsText" text="T">
      <formula>NOT(ISERROR(SEARCH("T",I19)))</formula>
    </cfRule>
    <cfRule type="containsText" dxfId="1122" priority="432" operator="containsText" text="蜻蜓線">
      <formula>NOT(ISERROR(SEARCH("蜻蜓線",I19)))</formula>
    </cfRule>
  </conditionalFormatting>
  <conditionalFormatting sqref="G17">
    <cfRule type="containsText" dxfId="1121" priority="416" operator="containsText" text="升">
      <formula>NOT(ISERROR(SEARCH("升",G17)))</formula>
    </cfRule>
  </conditionalFormatting>
  <conditionalFormatting sqref="G17">
    <cfRule type="containsText" dxfId="1120" priority="411" operator="containsText" text="轉升+1">
      <formula>NOT(ISERROR(SEARCH("轉升+1",G17)))</formula>
    </cfRule>
    <cfRule type="containsText" dxfId="1119" priority="412" operator="containsText" text="轉降-1">
      <formula>NOT(ISERROR(SEARCH("轉降-1",G17)))</formula>
    </cfRule>
    <cfRule type="containsText" dxfId="1118" priority="415" operator="containsText" text="降">
      <formula>NOT(ISERROR(SEARCH("降",G17)))</formula>
    </cfRule>
  </conditionalFormatting>
  <conditionalFormatting sqref="G17">
    <cfRule type="containsText" dxfId="1117" priority="409" operator="containsText" text="轉升+3">
      <formula>NOT(ISERROR(SEARCH("轉升+3",G17)))</formula>
    </cfRule>
    <cfRule type="containsText" dxfId="1116" priority="410" operator="containsText" text="轉升+2">
      <formula>NOT(ISERROR(SEARCH("轉升+2",G17)))</formula>
    </cfRule>
    <cfRule type="containsText" dxfId="1115" priority="413" operator="containsText" text="轉降-2">
      <formula>NOT(ISERROR(SEARCH("轉降-2",G17)))</formula>
    </cfRule>
    <cfRule type="containsText" dxfId="1114" priority="414" operator="containsText" text="轉降-3">
      <formula>NOT(ISERROR(SEARCH("轉降-3",G17)))</formula>
    </cfRule>
  </conditionalFormatting>
  <conditionalFormatting sqref="H17">
    <cfRule type="containsText" dxfId="1113" priority="408" operator="containsText" text="升">
      <formula>NOT(ISERROR(SEARCH("升",H17)))</formula>
    </cfRule>
  </conditionalFormatting>
  <conditionalFormatting sqref="H17">
    <cfRule type="containsText" dxfId="1112" priority="405" operator="containsText" text="轉降">
      <formula>NOT(ISERROR(SEARCH("轉降",H17)))</formula>
    </cfRule>
    <cfRule type="containsText" dxfId="1111" priority="406" operator="containsText" text="轉升">
      <formula>NOT(ISERROR(SEARCH("轉升",H17)))</formula>
    </cfRule>
    <cfRule type="containsText" dxfId="1110" priority="407" operator="containsText" text="降">
      <formula>NOT(ISERROR(SEARCH("降",H17)))</formula>
    </cfRule>
  </conditionalFormatting>
  <conditionalFormatting sqref="I17">
    <cfRule type="containsText" dxfId="1109" priority="404" operator="containsText" text="升">
      <formula>NOT(ISERROR(SEARCH("升",I17)))</formula>
    </cfRule>
  </conditionalFormatting>
  <conditionalFormatting sqref="I17">
    <cfRule type="containsText" dxfId="1108" priority="401" operator="containsText" text="轉降">
      <formula>NOT(ISERROR(SEARCH("轉降",I17)))</formula>
    </cfRule>
    <cfRule type="containsText" dxfId="1107" priority="402" operator="containsText" text="轉升">
      <formula>NOT(ISERROR(SEARCH("轉升",I17)))</formula>
    </cfRule>
    <cfRule type="containsText" dxfId="1106" priority="403" operator="containsText" text="降">
      <formula>NOT(ISERROR(SEARCH("降",I17)))</formula>
    </cfRule>
  </conditionalFormatting>
  <conditionalFormatting sqref="G29">
    <cfRule type="timePeriod" dxfId="1105" priority="397" timePeriod="thisWeek">
      <formula>AND(TODAY()-ROUNDDOWN(G29,0)&lt;=WEEKDAY(TODAY())-1,ROUNDDOWN(G29,0)-TODAY()&lt;=7-WEEKDAY(TODAY()))</formula>
    </cfRule>
    <cfRule type="timePeriod" dxfId="1104" priority="398" timePeriod="thisMonth">
      <formula>AND(MONTH(G29)=MONTH(TODAY()),YEAR(G29)=YEAR(TODAY()))</formula>
    </cfRule>
  </conditionalFormatting>
  <conditionalFormatting sqref="N37 N41">
    <cfRule type="cellIs" dxfId="1103" priority="347" operator="equal">
      <formula>0.6</formula>
    </cfRule>
    <cfRule type="cellIs" dxfId="1102" priority="348" operator="lessThan">
      <formula>0.6</formula>
    </cfRule>
    <cfRule type="cellIs" dxfId="1101" priority="349" operator="greaterThan">
      <formula>0.6</formula>
    </cfRule>
  </conditionalFormatting>
  <conditionalFormatting sqref="O10">
    <cfRule type="containsText" dxfId="1100" priority="346" operator="containsText" text="交戰">
      <formula>NOT(ISERROR(SEARCH("交戰",O10)))</formula>
    </cfRule>
  </conditionalFormatting>
  <conditionalFormatting sqref="N26">
    <cfRule type="expression" dxfId="1099" priority="345">
      <formula>IF(YEAR(TODAY())-LEFT(N26,4)=1,TRUE,FALSE)</formula>
    </cfRule>
  </conditionalFormatting>
  <conditionalFormatting sqref="N31">
    <cfRule type="cellIs" dxfId="1098" priority="341" operator="lessThanOrEqual">
      <formula>-0.15</formula>
    </cfRule>
    <cfRule type="cellIs" dxfId="1097" priority="342" operator="lessThanOrEqual">
      <formula>0</formula>
    </cfRule>
    <cfRule type="cellIs" dxfId="1096" priority="343" operator="greaterThanOrEqual">
      <formula>0.05</formula>
    </cfRule>
    <cfRule type="cellIs" dxfId="1095" priority="344" operator="greaterThanOrEqual">
      <formula>0.15</formula>
    </cfRule>
  </conditionalFormatting>
  <conditionalFormatting sqref="O10">
    <cfRule type="containsText" dxfId="1094" priority="338" operator="containsText" text="空">
      <formula>NOT(ISERROR(SEARCH("空",O10)))</formula>
    </cfRule>
    <cfRule type="containsText" dxfId="1093" priority="339" operator="containsText" text="多">
      <formula>NOT(ISERROR(SEARCH("多",O10)))</formula>
    </cfRule>
  </conditionalFormatting>
  <conditionalFormatting sqref="O37">
    <cfRule type="cellIs" dxfId="1092" priority="335" operator="equal">
      <formula>0.6</formula>
    </cfRule>
    <cfRule type="cellIs" dxfId="1091" priority="336" operator="lessThan">
      <formula>0.6</formula>
    </cfRule>
    <cfRule type="cellIs" dxfId="1090" priority="337" operator="greaterThan">
      <formula>0.6</formula>
    </cfRule>
  </conditionalFormatting>
  <conditionalFormatting sqref="L13">
    <cfRule type="containsText" dxfId="1089" priority="332" operator="containsText" text="交戰">
      <formula>NOT(ISERROR(SEARCH("交戰",L13)))</formula>
    </cfRule>
    <cfRule type="containsText" dxfId="1088" priority="333" operator="containsText" text="空">
      <formula>NOT(ISERROR(SEARCH("空",L13)))</formula>
    </cfRule>
    <cfRule type="containsText" dxfId="1087" priority="334" operator="containsText" text="多">
      <formula>NOT(ISERROR(SEARCH("多",L13)))</formula>
    </cfRule>
  </conditionalFormatting>
  <conditionalFormatting sqref="L13">
    <cfRule type="containsText" dxfId="1086" priority="330" operator="containsText" text="強勢走空">
      <formula>NOT(ISERROR(SEARCH("強勢走空",L13)))</formula>
    </cfRule>
    <cfRule type="containsText" dxfId="1085" priority="331" operator="containsText" text="強勢走多">
      <formula>NOT(ISERROR(SEARCH("強勢走多",L13)))</formula>
    </cfRule>
  </conditionalFormatting>
  <conditionalFormatting sqref="M11">
    <cfRule type="containsText" dxfId="1084" priority="340" operator="containsText" text="量能太低">
      <formula>NOT(ISERROR(SEARCH("量能太低",M11)))</formula>
    </cfRule>
  </conditionalFormatting>
  <conditionalFormatting sqref="O25">
    <cfRule type="cellIs" dxfId="1083" priority="326" operator="lessThan">
      <formula>10</formula>
    </cfRule>
    <cfRule type="cellIs" dxfId="1082" priority="327" operator="between">
      <formula>13</formula>
      <formula>10</formula>
    </cfRule>
    <cfRule type="cellIs" dxfId="1081" priority="328" operator="between">
      <formula>18</formula>
      <formula>13</formula>
    </cfRule>
    <cfRule type="containsText" dxfId="1080" priority="329" operator="containsText" text="虧損">
      <formula>NOT(ISERROR(SEARCH("虧損",O25)))</formula>
    </cfRule>
  </conditionalFormatting>
  <conditionalFormatting sqref="O35">
    <cfRule type="cellIs" dxfId="1079" priority="321" operator="greaterThanOrEqual">
      <formula>0.8</formula>
    </cfRule>
    <cfRule type="cellIs" dxfId="1078" priority="322" operator="between">
      <formula>0.5</formula>
      <formula>0.8</formula>
    </cfRule>
    <cfRule type="cellIs" dxfId="1077" priority="323" operator="between">
      <formula>0</formula>
      <formula>0.5</formula>
    </cfRule>
    <cfRule type="cellIs" dxfId="1076" priority="324" operator="between">
      <formula>0</formula>
      <formula>-0.3</formula>
    </cfRule>
    <cfRule type="cellIs" dxfId="1075" priority="325" operator="lessThan">
      <formula>-0.3</formula>
    </cfRule>
  </conditionalFormatting>
  <conditionalFormatting sqref="M37">
    <cfRule type="cellIs" dxfId="1074" priority="316" operator="greaterThanOrEqual">
      <formula>0.8</formula>
    </cfRule>
    <cfRule type="cellIs" dxfId="1073" priority="317" operator="between">
      <formula>0.5</formula>
      <formula>0.8</formula>
    </cfRule>
    <cfRule type="cellIs" dxfId="1072" priority="318" operator="between">
      <formula>0</formula>
      <formula>0.5</formula>
    </cfRule>
    <cfRule type="cellIs" dxfId="1071" priority="319" operator="between">
      <formula>0</formula>
      <formula>-0.3</formula>
    </cfRule>
    <cfRule type="cellIs" dxfId="1070" priority="320" operator="lessThan">
      <formula>-0.3</formula>
    </cfRule>
  </conditionalFormatting>
  <conditionalFormatting sqref="M40">
    <cfRule type="cellIs" dxfId="1069" priority="311" operator="greaterThanOrEqual">
      <formula>0.8</formula>
    </cfRule>
    <cfRule type="cellIs" dxfId="1068" priority="312" operator="between">
      <formula>0.5</formula>
      <formula>0.8</formula>
    </cfRule>
    <cfRule type="cellIs" dxfId="1067" priority="313" operator="between">
      <formula>0</formula>
      <formula>0.5</formula>
    </cfRule>
    <cfRule type="cellIs" dxfId="1066" priority="314" operator="between">
      <formula>0</formula>
      <formula>-0.3</formula>
    </cfRule>
    <cfRule type="cellIs" dxfId="1065" priority="315" operator="lessThan">
      <formula>-0.3</formula>
    </cfRule>
  </conditionalFormatting>
  <conditionalFormatting sqref="M43">
    <cfRule type="cellIs" dxfId="1064" priority="306" operator="greaterThanOrEqual">
      <formula>0.8</formula>
    </cfRule>
    <cfRule type="cellIs" dxfId="1063" priority="307" operator="between">
      <formula>0.5</formula>
      <formula>0.8</formula>
    </cfRule>
    <cfRule type="cellIs" dxfId="1062" priority="308" operator="between">
      <formula>0</formula>
      <formula>0.5</formula>
    </cfRule>
    <cfRule type="cellIs" dxfId="1061" priority="309" operator="between">
      <formula>0</formula>
      <formula>-0.3</formula>
    </cfRule>
    <cfRule type="cellIs" dxfId="1060" priority="310" operator="lessThan">
      <formula>-0.3</formula>
    </cfRule>
  </conditionalFormatting>
  <conditionalFormatting sqref="O27">
    <cfRule type="cellIs" dxfId="1059" priority="303" operator="greaterThanOrEqual">
      <formula>0.08</formula>
    </cfRule>
    <cfRule type="cellIs" dxfId="1058" priority="304" operator="greaterThanOrEqual">
      <formula>0.05</formula>
    </cfRule>
    <cfRule type="cellIs" dxfId="1057" priority="305" operator="greaterThanOrEqual">
      <formula>0.045</formula>
    </cfRule>
  </conditionalFormatting>
  <conditionalFormatting sqref="O12">
    <cfRule type="cellIs" dxfId="1056" priority="295" operator="between">
      <formula>0.6</formula>
      <formula>-0.6</formula>
    </cfRule>
    <cfRule type="cellIs" dxfId="1055" priority="301" operator="lessThan">
      <formula>0</formula>
    </cfRule>
    <cfRule type="cellIs" dxfId="1054" priority="302" operator="greaterThan">
      <formula>0</formula>
    </cfRule>
  </conditionalFormatting>
  <conditionalFormatting sqref="M10">
    <cfRule type="containsText" dxfId="1053" priority="296" operator="containsText" text="盤整">
      <formula>NOT(ISERROR(SEARCH("盤整",M10)))</formula>
    </cfRule>
    <cfRule type="containsText" dxfId="1052" priority="297" operator="containsText" text="低">
      <formula>NOT(ISERROR(SEARCH("低",M10)))</formula>
    </cfRule>
    <cfRule type="containsText" dxfId="1051" priority="298" operator="containsText" text="高">
      <formula>NOT(ISERROR(SEARCH("高",M10)))</formula>
    </cfRule>
    <cfRule type="containsText" dxfId="1050" priority="299" operator="containsText" text="季上">
      <formula>NOT(ISERROR(SEARCH("季上",M10)))</formula>
    </cfRule>
    <cfRule type="containsText" dxfId="1049" priority="300" operator="containsText" text="季下">
      <formula>NOT(ISERROR(SEARCH("季下",M10)))</formula>
    </cfRule>
  </conditionalFormatting>
  <conditionalFormatting sqref="M18">
    <cfRule type="containsText" dxfId="1048" priority="293" operator="containsText" text="死亡交叉">
      <formula>NOT(ISERROR(SEARCH("死亡交叉",M18)))</formula>
    </cfRule>
    <cfRule type="containsText" dxfId="1047" priority="294" operator="containsText" text="黃金交叉">
      <formula>NOT(ISERROR(SEARCH("黃金交叉",M18)))</formula>
    </cfRule>
  </conditionalFormatting>
  <conditionalFormatting sqref="M18">
    <cfRule type="containsText" dxfId="1046" priority="291" operator="containsText" text="向下">
      <formula>NOT(ISERROR(SEARCH("向下",M18)))</formula>
    </cfRule>
    <cfRule type="containsText" dxfId="1045" priority="292" operator="containsText" text="向上">
      <formula>NOT(ISERROR(SEARCH("向上",M18)))</formula>
    </cfRule>
  </conditionalFormatting>
  <conditionalFormatting sqref="M13">
    <cfRule type="containsText" dxfId="1044" priority="287" operator="containsText" text="死亡">
      <formula>NOT(ISERROR(SEARCH("死亡",M13)))</formula>
    </cfRule>
    <cfRule type="containsText" dxfId="1043" priority="288" operator="containsText" text="黃金">
      <formula>NOT(ISERROR(SEARCH("黃金",M13)))</formula>
    </cfRule>
    <cfRule type="containsText" dxfId="1042" priority="289" operator="containsText" text="空">
      <formula>NOT(ISERROR(SEARCH("空",M13)))</formula>
    </cfRule>
    <cfRule type="containsText" dxfId="1041" priority="290" operator="containsText" text="多">
      <formula>NOT(ISERROR(SEARCH("多",M13)))</formula>
    </cfRule>
  </conditionalFormatting>
  <conditionalFormatting sqref="M33">
    <cfRule type="containsText" dxfId="1040" priority="286" operator="containsText" text="尚未公布">
      <formula>NOT(ISERROR(SEARCH("尚未公布",M33)))</formula>
    </cfRule>
  </conditionalFormatting>
  <conditionalFormatting sqref="O33">
    <cfRule type="containsText" dxfId="1039" priority="285" operator="containsText" text="尚未公布">
      <formula>NOT(ISERROR(SEARCH("尚未公布",O33)))</formula>
    </cfRule>
  </conditionalFormatting>
  <conditionalFormatting sqref="L31">
    <cfRule type="cellIs" dxfId="1038" priority="281" operator="lessThanOrEqual">
      <formula>-0.15</formula>
    </cfRule>
    <cfRule type="cellIs" dxfId="1037" priority="282" operator="lessThanOrEqual">
      <formula>0</formula>
    </cfRule>
    <cfRule type="cellIs" dxfId="1036" priority="283" operator="greaterThanOrEqual">
      <formula>0.05</formula>
    </cfRule>
    <cfRule type="cellIs" dxfId="1035" priority="284" operator="greaterThanOrEqual">
      <formula>0.15</formula>
    </cfRule>
  </conditionalFormatting>
  <conditionalFormatting sqref="M31">
    <cfRule type="cellIs" dxfId="1034" priority="279" operator="lessThanOrEqual">
      <formula>0</formula>
    </cfRule>
    <cfRule type="cellIs" dxfId="1033" priority="280" operator="greaterThan">
      <formula>0</formula>
    </cfRule>
  </conditionalFormatting>
  <conditionalFormatting sqref="O31">
    <cfRule type="cellIs" dxfId="1032" priority="277" operator="lessThanOrEqual">
      <formula>0</formula>
    </cfRule>
    <cfRule type="cellIs" dxfId="1031" priority="278" operator="greaterThan">
      <formula>0</formula>
    </cfRule>
  </conditionalFormatting>
  <conditionalFormatting sqref="O18">
    <cfRule type="containsText" dxfId="1030" priority="275" operator="containsText" text="死亡交叉">
      <formula>NOT(ISERROR(SEARCH("死亡交叉",O18)))</formula>
    </cfRule>
    <cfRule type="containsText" dxfId="1029" priority="276" operator="containsText" text="黃金交叉">
      <formula>NOT(ISERROR(SEARCH("黃金交叉",O18)))</formula>
    </cfRule>
  </conditionalFormatting>
  <conditionalFormatting sqref="O18">
    <cfRule type="containsText" dxfId="1028" priority="273" operator="containsText" text="向下">
      <formula>NOT(ISERROR(SEARCH("向下",O18)))</formula>
    </cfRule>
    <cfRule type="containsText" dxfId="1027" priority="274" operator="containsText" text="向上">
      <formula>NOT(ISERROR(SEARCH("向上",O18)))</formula>
    </cfRule>
  </conditionalFormatting>
  <conditionalFormatting sqref="O22">
    <cfRule type="containsText" dxfId="1026" priority="264" operator="containsText" text="虧">
      <formula>NOT(ISERROR(SEARCH("虧",O22)))</formula>
    </cfRule>
    <cfRule type="containsText" dxfId="1025" priority="271" operator="containsText" text="貴">
      <formula>NOT(ISERROR(SEARCH("貴",O22)))</formula>
    </cfRule>
    <cfRule type="containsText" dxfId="1024" priority="272" operator="containsText" text="便宜">
      <formula>NOT(ISERROR(SEARCH("便宜",O22)))</formula>
    </cfRule>
  </conditionalFormatting>
  <conditionalFormatting sqref="N15:N16">
    <cfRule type="containsText" dxfId="1023" priority="266" operator="containsText" text="虧">
      <formula>NOT(ISERROR(SEARCH("虧",N15)))</formula>
    </cfRule>
    <cfRule type="cellIs" dxfId="1022" priority="269" operator="lessThanOrEqual">
      <formula>L10</formula>
    </cfRule>
    <cfRule type="cellIs" dxfId="1021" priority="270" operator="greaterThan">
      <formula>L10</formula>
    </cfRule>
  </conditionalFormatting>
  <conditionalFormatting sqref="O15:O16">
    <cfRule type="containsText" dxfId="1020" priority="265" operator="containsText" text="虧">
      <formula>NOT(ISERROR(SEARCH("虧",O15)))</formula>
    </cfRule>
    <cfRule type="cellIs" dxfId="1019" priority="267" operator="lessThan">
      <formula>L10</formula>
    </cfRule>
    <cfRule type="cellIs" dxfId="1018" priority="268" operator="greaterThan">
      <formula>L10</formula>
    </cfRule>
  </conditionalFormatting>
  <conditionalFormatting sqref="O17">
    <cfRule type="containsText" dxfId="1017" priority="259" operator="containsText" text="今日最高">
      <formula>NOT(ISERROR(SEARCH("今日最高",O17)))</formula>
    </cfRule>
    <cfRule type="containsText" dxfId="1016" priority="261" operator="containsText" text="昨日最高">
      <formula>NOT(ISERROR(SEARCH("昨日最高",O17)))</formula>
    </cfRule>
  </conditionalFormatting>
  <conditionalFormatting sqref="O17">
    <cfRule type="containsText" dxfId="1015" priority="258" operator="containsText" text="今日最低">
      <formula>NOT(ISERROR(SEARCH("今日最低",O17)))</formula>
    </cfRule>
    <cfRule type="containsText" dxfId="1014" priority="260" operator="containsText" text="昨日最低">
      <formula>NOT(ISERROR(SEARCH("昨日最低",O17)))</formula>
    </cfRule>
  </conditionalFormatting>
  <conditionalFormatting sqref="O17">
    <cfRule type="containsText" dxfId="1013" priority="262" operator="containsText" text="前日最低">
      <formula>NOT(ISERROR(SEARCH("前日最低",O17)))</formula>
    </cfRule>
    <cfRule type="containsText" dxfId="1012" priority="263" operator="containsText" text="前日最高">
      <formula>NOT(ISERROR(SEARCH("前日最高",O17)))</formula>
    </cfRule>
  </conditionalFormatting>
  <conditionalFormatting sqref="L19">
    <cfRule type="containsText" dxfId="1011" priority="243" operator="containsText" text="空">
      <formula>NOT(ISERROR(SEARCH("空",L19)))</formula>
    </cfRule>
    <cfRule type="containsText" dxfId="1010" priority="244" operator="containsText" text="夜">
      <formula>NOT(ISERROR(SEARCH("夜",L19)))</formula>
    </cfRule>
    <cfRule type="containsText" dxfId="1009" priority="253" operator="containsText" text="黑">
      <formula>NOT(ISERROR(SEARCH("黑",L19)))</formula>
    </cfRule>
    <cfRule type="containsText" dxfId="1008" priority="254" operator="containsText" text="劍">
      <formula>NOT(ISERROR(SEARCH("劍",L19)))</formula>
    </cfRule>
    <cfRule type="containsText" dxfId="1007" priority="256" operator="containsText" text="吊">
      <formula>NOT(ISERROR(SEARCH("吊",L19)))</formula>
    </cfRule>
  </conditionalFormatting>
  <conditionalFormatting sqref="L19">
    <cfRule type="containsText" dxfId="1006" priority="255" operator="containsText" text="跌">
      <formula>NOT(ISERROR(SEARCH("跌",L19)))</formula>
    </cfRule>
  </conditionalFormatting>
  <conditionalFormatting sqref="L19">
    <cfRule type="containsText" dxfId="1005" priority="257" operator="containsText" text="墓">
      <formula>NOT(ISERROR(SEARCH("墓",L19)))</formula>
    </cfRule>
  </conditionalFormatting>
  <conditionalFormatting sqref="L19">
    <cfRule type="containsText" dxfId="1004" priority="245" operator="containsText" text="紅">
      <formula>NOT(ISERROR(SEARCH("紅",L19)))</formula>
    </cfRule>
    <cfRule type="containsText" dxfId="1003" priority="246" operator="containsText" text="多">
      <formula>NOT(ISERROR(SEARCH("多",L19)))</formula>
    </cfRule>
    <cfRule type="containsText" dxfId="1002" priority="247" operator="containsText" text="漲">
      <formula>NOT(ISERROR(SEARCH("漲",L19)))</formula>
    </cfRule>
    <cfRule type="containsText" dxfId="1001" priority="248" operator="containsText" text="晨">
      <formula>NOT(ISERROR(SEARCH("晨",L19)))</formula>
    </cfRule>
    <cfRule type="containsText" dxfId="1000" priority="249" operator="containsText" text="旭">
      <formula>NOT(ISERROR(SEARCH("旭",L19)))</formula>
    </cfRule>
    <cfRule type="containsText" dxfId="999" priority="250" operator="containsText" text="阻">
      <formula>NOT(ISERROR(SEARCH("阻",L19)))</formula>
    </cfRule>
    <cfRule type="containsText" dxfId="998" priority="251" operator="containsText" text="T">
      <formula>NOT(ISERROR(SEARCH("T",L19)))</formula>
    </cfRule>
    <cfRule type="containsText" dxfId="997" priority="252" operator="containsText" text="蜻蜓線">
      <formula>NOT(ISERROR(SEARCH("蜻蜓線",L19)))</formula>
    </cfRule>
  </conditionalFormatting>
  <conditionalFormatting sqref="N19">
    <cfRule type="containsText" dxfId="996" priority="228" operator="containsText" text="空">
      <formula>NOT(ISERROR(SEARCH("空",N19)))</formula>
    </cfRule>
    <cfRule type="containsText" dxfId="995" priority="229" operator="containsText" text="夜">
      <formula>NOT(ISERROR(SEARCH("夜",N19)))</formula>
    </cfRule>
    <cfRule type="containsText" dxfId="994" priority="238" operator="containsText" text="黑">
      <formula>NOT(ISERROR(SEARCH("黑",N19)))</formula>
    </cfRule>
    <cfRule type="containsText" dxfId="993" priority="239" operator="containsText" text="劍">
      <formula>NOT(ISERROR(SEARCH("劍",N19)))</formula>
    </cfRule>
    <cfRule type="containsText" dxfId="992" priority="241" operator="containsText" text="吊">
      <formula>NOT(ISERROR(SEARCH("吊",N19)))</formula>
    </cfRule>
  </conditionalFormatting>
  <conditionalFormatting sqref="N19">
    <cfRule type="containsText" dxfId="991" priority="240" operator="containsText" text="跌">
      <formula>NOT(ISERROR(SEARCH("跌",N19)))</formula>
    </cfRule>
  </conditionalFormatting>
  <conditionalFormatting sqref="N19">
    <cfRule type="containsText" dxfId="990" priority="242" operator="containsText" text="墓">
      <formula>NOT(ISERROR(SEARCH("墓",N19)))</formula>
    </cfRule>
  </conditionalFormatting>
  <conditionalFormatting sqref="N19">
    <cfRule type="containsText" dxfId="989" priority="230" operator="containsText" text="紅">
      <formula>NOT(ISERROR(SEARCH("紅",N19)))</formula>
    </cfRule>
    <cfRule type="containsText" dxfId="988" priority="231" operator="containsText" text="多">
      <formula>NOT(ISERROR(SEARCH("多",N19)))</formula>
    </cfRule>
    <cfRule type="containsText" dxfId="987" priority="232" operator="containsText" text="漲">
      <formula>NOT(ISERROR(SEARCH("漲",N19)))</formula>
    </cfRule>
    <cfRule type="containsText" dxfId="986" priority="233" operator="containsText" text="晨">
      <formula>NOT(ISERROR(SEARCH("晨",N19)))</formula>
    </cfRule>
    <cfRule type="containsText" dxfId="985" priority="234" operator="containsText" text="旭">
      <formula>NOT(ISERROR(SEARCH("旭",N19)))</formula>
    </cfRule>
    <cfRule type="containsText" dxfId="984" priority="235" operator="containsText" text="阻">
      <formula>NOT(ISERROR(SEARCH("阻",N19)))</formula>
    </cfRule>
    <cfRule type="containsText" dxfId="983" priority="236" operator="containsText" text="T">
      <formula>NOT(ISERROR(SEARCH("T",N19)))</formula>
    </cfRule>
    <cfRule type="containsText" dxfId="982" priority="237" operator="containsText" text="蜻蜓線">
      <formula>NOT(ISERROR(SEARCH("蜻蜓線",N19)))</formula>
    </cfRule>
  </conditionalFormatting>
  <conditionalFormatting sqref="L17">
    <cfRule type="containsText" dxfId="981" priority="221" operator="containsText" text="升">
      <formula>NOT(ISERROR(SEARCH("升",L17)))</formula>
    </cfRule>
  </conditionalFormatting>
  <conditionalFormatting sqref="L17">
    <cfRule type="containsText" dxfId="980" priority="216" operator="containsText" text="轉升+1">
      <formula>NOT(ISERROR(SEARCH("轉升+1",L17)))</formula>
    </cfRule>
    <cfRule type="containsText" dxfId="979" priority="217" operator="containsText" text="轉降-1">
      <formula>NOT(ISERROR(SEARCH("轉降-1",L17)))</formula>
    </cfRule>
    <cfRule type="containsText" dxfId="978" priority="220" operator="containsText" text="降">
      <formula>NOT(ISERROR(SEARCH("降",L17)))</formula>
    </cfRule>
  </conditionalFormatting>
  <conditionalFormatting sqref="L17">
    <cfRule type="containsText" dxfId="977" priority="214" operator="containsText" text="轉升+3">
      <formula>NOT(ISERROR(SEARCH("轉升+3",L17)))</formula>
    </cfRule>
    <cfRule type="containsText" dxfId="976" priority="215" operator="containsText" text="轉升+2">
      <formula>NOT(ISERROR(SEARCH("轉升+2",L17)))</formula>
    </cfRule>
    <cfRule type="containsText" dxfId="975" priority="218" operator="containsText" text="轉降-2">
      <formula>NOT(ISERROR(SEARCH("轉降-2",L17)))</formula>
    </cfRule>
    <cfRule type="containsText" dxfId="974" priority="219" operator="containsText" text="轉降-3">
      <formula>NOT(ISERROR(SEARCH("轉降-3",L17)))</formula>
    </cfRule>
  </conditionalFormatting>
  <conditionalFormatting sqref="M17">
    <cfRule type="containsText" dxfId="973" priority="213" operator="containsText" text="升">
      <formula>NOT(ISERROR(SEARCH("升",M17)))</formula>
    </cfRule>
  </conditionalFormatting>
  <conditionalFormatting sqref="M17">
    <cfRule type="containsText" dxfId="972" priority="210" operator="containsText" text="轉降">
      <formula>NOT(ISERROR(SEARCH("轉降",M17)))</formula>
    </cfRule>
    <cfRule type="containsText" dxfId="971" priority="211" operator="containsText" text="轉升">
      <formula>NOT(ISERROR(SEARCH("轉升",M17)))</formula>
    </cfRule>
    <cfRule type="containsText" dxfId="970" priority="212" operator="containsText" text="降">
      <formula>NOT(ISERROR(SEARCH("降",M17)))</formula>
    </cfRule>
  </conditionalFormatting>
  <conditionalFormatting sqref="N17">
    <cfRule type="containsText" dxfId="969" priority="209" operator="containsText" text="升">
      <formula>NOT(ISERROR(SEARCH("升",N17)))</formula>
    </cfRule>
  </conditionalFormatting>
  <conditionalFormatting sqref="N17">
    <cfRule type="containsText" dxfId="968" priority="206" operator="containsText" text="轉降">
      <formula>NOT(ISERROR(SEARCH("轉降",N17)))</formula>
    </cfRule>
    <cfRule type="containsText" dxfId="967" priority="207" operator="containsText" text="轉升">
      <formula>NOT(ISERROR(SEARCH("轉升",N17)))</formula>
    </cfRule>
    <cfRule type="containsText" dxfId="966" priority="208" operator="containsText" text="降">
      <formula>NOT(ISERROR(SEARCH("降",N17)))</formula>
    </cfRule>
  </conditionalFormatting>
  <conditionalFormatting sqref="L29">
    <cfRule type="timePeriod" dxfId="965" priority="202" timePeriod="thisWeek">
      <formula>AND(TODAY()-ROUNDDOWN(L29,0)&lt;=WEEKDAY(TODAY())-1,ROUNDDOWN(L29,0)-TODAY()&lt;=7-WEEKDAY(TODAY()))</formula>
    </cfRule>
    <cfRule type="timePeriod" dxfId="964" priority="203" timePeriod="thisMonth">
      <formula>AND(MONTH(L29)=MONTH(TODAY()),YEAR(L29)=YEAR(TODAY()))</formula>
    </cfRule>
  </conditionalFormatting>
  <conditionalFormatting sqref="S37 S41">
    <cfRule type="cellIs" dxfId="963" priority="152" operator="equal">
      <formula>0.6</formula>
    </cfRule>
    <cfRule type="cellIs" dxfId="962" priority="153" operator="lessThan">
      <formula>0.6</formula>
    </cfRule>
    <cfRule type="cellIs" dxfId="961" priority="154" operator="greaterThan">
      <formula>0.6</formula>
    </cfRule>
  </conditionalFormatting>
  <conditionalFormatting sqref="T10">
    <cfRule type="containsText" dxfId="960" priority="151" operator="containsText" text="交戰">
      <formula>NOT(ISERROR(SEARCH("交戰",T10)))</formula>
    </cfRule>
  </conditionalFormatting>
  <conditionalFormatting sqref="S26">
    <cfRule type="expression" dxfId="959" priority="150">
      <formula>IF(YEAR(TODAY())-LEFT(S26,4)=1,TRUE,FALSE)</formula>
    </cfRule>
  </conditionalFormatting>
  <conditionalFormatting sqref="S31">
    <cfRule type="cellIs" dxfId="958" priority="146" operator="lessThanOrEqual">
      <formula>-0.15</formula>
    </cfRule>
    <cfRule type="cellIs" dxfId="957" priority="147" operator="lessThanOrEqual">
      <formula>0</formula>
    </cfRule>
    <cfRule type="cellIs" dxfId="956" priority="148" operator="greaterThanOrEqual">
      <formula>0.05</formula>
    </cfRule>
    <cfRule type="cellIs" dxfId="955" priority="149" operator="greaterThanOrEqual">
      <formula>0.15</formula>
    </cfRule>
  </conditionalFormatting>
  <conditionalFormatting sqref="T10">
    <cfRule type="containsText" dxfId="954" priority="143" operator="containsText" text="空">
      <formula>NOT(ISERROR(SEARCH("空",T10)))</formula>
    </cfRule>
    <cfRule type="containsText" dxfId="953" priority="144" operator="containsText" text="多">
      <formula>NOT(ISERROR(SEARCH("多",T10)))</formula>
    </cfRule>
  </conditionalFormatting>
  <conditionalFormatting sqref="T37">
    <cfRule type="cellIs" dxfId="952" priority="140" operator="equal">
      <formula>0.6</formula>
    </cfRule>
    <cfRule type="cellIs" dxfId="951" priority="141" operator="lessThan">
      <formula>0.6</formula>
    </cfRule>
    <cfRule type="cellIs" dxfId="950" priority="142" operator="greaterThan">
      <formula>0.6</formula>
    </cfRule>
  </conditionalFormatting>
  <conditionalFormatting sqref="Q13">
    <cfRule type="containsText" dxfId="949" priority="137" operator="containsText" text="交戰">
      <formula>NOT(ISERROR(SEARCH("交戰",Q13)))</formula>
    </cfRule>
    <cfRule type="containsText" dxfId="948" priority="138" operator="containsText" text="空">
      <formula>NOT(ISERROR(SEARCH("空",Q13)))</formula>
    </cfRule>
    <cfRule type="containsText" dxfId="947" priority="139" operator="containsText" text="多">
      <formula>NOT(ISERROR(SEARCH("多",Q13)))</formula>
    </cfRule>
  </conditionalFormatting>
  <conditionalFormatting sqref="Q13">
    <cfRule type="containsText" dxfId="946" priority="135" operator="containsText" text="強勢走空">
      <formula>NOT(ISERROR(SEARCH("強勢走空",Q13)))</formula>
    </cfRule>
    <cfRule type="containsText" dxfId="945" priority="136" operator="containsText" text="強勢走多">
      <formula>NOT(ISERROR(SEARCH("強勢走多",Q13)))</formula>
    </cfRule>
  </conditionalFormatting>
  <conditionalFormatting sqref="R11">
    <cfRule type="containsText" dxfId="944" priority="145" operator="containsText" text="量能太低">
      <formula>NOT(ISERROR(SEARCH("量能太低",R11)))</formula>
    </cfRule>
  </conditionalFormatting>
  <conditionalFormatting sqref="T25">
    <cfRule type="cellIs" dxfId="943" priority="131" operator="lessThan">
      <formula>10</formula>
    </cfRule>
    <cfRule type="cellIs" dxfId="942" priority="132" operator="between">
      <formula>13</formula>
      <formula>10</formula>
    </cfRule>
    <cfRule type="cellIs" dxfId="941" priority="133" operator="between">
      <formula>18</formula>
      <formula>13</formula>
    </cfRule>
    <cfRule type="containsText" dxfId="940" priority="134" operator="containsText" text="虧損">
      <formula>NOT(ISERROR(SEARCH("虧損",T25)))</formula>
    </cfRule>
  </conditionalFormatting>
  <conditionalFormatting sqref="T35">
    <cfRule type="cellIs" dxfId="939" priority="126" operator="greaterThanOrEqual">
      <formula>0.8</formula>
    </cfRule>
    <cfRule type="cellIs" dxfId="938" priority="127" operator="between">
      <formula>0.5</formula>
      <formula>0.8</formula>
    </cfRule>
    <cfRule type="cellIs" dxfId="937" priority="128" operator="between">
      <formula>0</formula>
      <formula>0.5</formula>
    </cfRule>
    <cfRule type="cellIs" dxfId="936" priority="129" operator="between">
      <formula>0</formula>
      <formula>-0.3</formula>
    </cfRule>
    <cfRule type="cellIs" dxfId="935" priority="130" operator="lessThan">
      <formula>-0.3</formula>
    </cfRule>
  </conditionalFormatting>
  <conditionalFormatting sqref="R37">
    <cfRule type="cellIs" dxfId="934" priority="121" operator="greaterThanOrEqual">
      <formula>0.8</formula>
    </cfRule>
    <cfRule type="cellIs" dxfId="933" priority="122" operator="between">
      <formula>0.5</formula>
      <formula>0.8</formula>
    </cfRule>
    <cfRule type="cellIs" dxfId="932" priority="123" operator="between">
      <formula>0</formula>
      <formula>0.5</formula>
    </cfRule>
    <cfRule type="cellIs" dxfId="931" priority="124" operator="between">
      <formula>0</formula>
      <formula>-0.3</formula>
    </cfRule>
    <cfRule type="cellIs" dxfId="930" priority="125" operator="lessThan">
      <formula>-0.3</formula>
    </cfRule>
  </conditionalFormatting>
  <conditionalFormatting sqref="R40">
    <cfRule type="cellIs" dxfId="929" priority="116" operator="greaterThanOrEqual">
      <formula>0.8</formula>
    </cfRule>
    <cfRule type="cellIs" dxfId="928" priority="117" operator="between">
      <formula>0.5</formula>
      <formula>0.8</formula>
    </cfRule>
    <cfRule type="cellIs" dxfId="927" priority="118" operator="between">
      <formula>0</formula>
      <formula>0.5</formula>
    </cfRule>
    <cfRule type="cellIs" dxfId="926" priority="119" operator="between">
      <formula>0</formula>
      <formula>-0.3</formula>
    </cfRule>
    <cfRule type="cellIs" dxfId="925" priority="120" operator="lessThan">
      <formula>-0.3</formula>
    </cfRule>
  </conditionalFormatting>
  <conditionalFormatting sqref="R43">
    <cfRule type="cellIs" dxfId="924" priority="111" operator="greaterThanOrEqual">
      <formula>0.8</formula>
    </cfRule>
    <cfRule type="cellIs" dxfId="923" priority="112" operator="between">
      <formula>0.5</formula>
      <formula>0.8</formula>
    </cfRule>
    <cfRule type="cellIs" dxfId="922" priority="113" operator="between">
      <formula>0</formula>
      <formula>0.5</formula>
    </cfRule>
    <cfRule type="cellIs" dxfId="921" priority="114" operator="between">
      <formula>0</formula>
      <formula>-0.3</formula>
    </cfRule>
    <cfRule type="cellIs" dxfId="920" priority="115" operator="lessThan">
      <formula>-0.3</formula>
    </cfRule>
  </conditionalFormatting>
  <conditionalFormatting sqref="T27">
    <cfRule type="cellIs" dxfId="919" priority="108" operator="greaterThanOrEqual">
      <formula>0.08</formula>
    </cfRule>
    <cfRule type="cellIs" dxfId="918" priority="109" operator="greaterThanOrEqual">
      <formula>0.05</formula>
    </cfRule>
    <cfRule type="cellIs" dxfId="917" priority="110" operator="greaterThanOrEqual">
      <formula>0.045</formula>
    </cfRule>
  </conditionalFormatting>
  <conditionalFormatting sqref="T12">
    <cfRule type="cellIs" dxfId="916" priority="100" operator="between">
      <formula>0.6</formula>
      <formula>-0.6</formula>
    </cfRule>
    <cfRule type="cellIs" dxfId="915" priority="106" operator="lessThan">
      <formula>0</formula>
    </cfRule>
    <cfRule type="cellIs" dxfId="914" priority="107" operator="greaterThan">
      <formula>0</formula>
    </cfRule>
  </conditionalFormatting>
  <conditionalFormatting sqref="R10">
    <cfRule type="containsText" dxfId="913" priority="101" operator="containsText" text="盤整">
      <formula>NOT(ISERROR(SEARCH("盤整",R10)))</formula>
    </cfRule>
    <cfRule type="containsText" dxfId="912" priority="102" operator="containsText" text="低">
      <formula>NOT(ISERROR(SEARCH("低",R10)))</formula>
    </cfRule>
    <cfRule type="containsText" dxfId="911" priority="103" operator="containsText" text="高">
      <formula>NOT(ISERROR(SEARCH("高",R10)))</formula>
    </cfRule>
    <cfRule type="containsText" dxfId="910" priority="104" operator="containsText" text="季上">
      <formula>NOT(ISERROR(SEARCH("季上",R10)))</formula>
    </cfRule>
    <cfRule type="containsText" dxfId="909" priority="105" operator="containsText" text="季下">
      <formula>NOT(ISERROR(SEARCH("季下",R10)))</formula>
    </cfRule>
  </conditionalFormatting>
  <conditionalFormatting sqref="R18">
    <cfRule type="containsText" dxfId="908" priority="98" operator="containsText" text="死亡交叉">
      <formula>NOT(ISERROR(SEARCH("死亡交叉",R18)))</formula>
    </cfRule>
    <cfRule type="containsText" dxfId="907" priority="99" operator="containsText" text="黃金交叉">
      <formula>NOT(ISERROR(SEARCH("黃金交叉",R18)))</formula>
    </cfRule>
  </conditionalFormatting>
  <conditionalFormatting sqref="R18">
    <cfRule type="containsText" dxfId="906" priority="96" operator="containsText" text="向下">
      <formula>NOT(ISERROR(SEARCH("向下",R18)))</formula>
    </cfRule>
    <cfRule type="containsText" dxfId="905" priority="97" operator="containsText" text="向上">
      <formula>NOT(ISERROR(SEARCH("向上",R18)))</formula>
    </cfRule>
  </conditionalFormatting>
  <conditionalFormatting sqref="R13">
    <cfRule type="containsText" dxfId="904" priority="92" operator="containsText" text="死亡">
      <formula>NOT(ISERROR(SEARCH("死亡",R13)))</formula>
    </cfRule>
    <cfRule type="containsText" dxfId="903" priority="93" operator="containsText" text="黃金">
      <formula>NOT(ISERROR(SEARCH("黃金",R13)))</formula>
    </cfRule>
    <cfRule type="containsText" dxfId="902" priority="94" operator="containsText" text="空">
      <formula>NOT(ISERROR(SEARCH("空",R13)))</formula>
    </cfRule>
    <cfRule type="containsText" dxfId="901" priority="95" operator="containsText" text="多">
      <formula>NOT(ISERROR(SEARCH("多",R13)))</formula>
    </cfRule>
  </conditionalFormatting>
  <conditionalFormatting sqref="R33">
    <cfRule type="containsText" dxfId="900" priority="91" operator="containsText" text="尚未公布">
      <formula>NOT(ISERROR(SEARCH("尚未公布",R33)))</formula>
    </cfRule>
  </conditionalFormatting>
  <conditionalFormatting sqref="T33">
    <cfRule type="containsText" dxfId="899" priority="90" operator="containsText" text="尚未公布">
      <formula>NOT(ISERROR(SEARCH("尚未公布",T33)))</formula>
    </cfRule>
  </conditionalFormatting>
  <conditionalFormatting sqref="Q31">
    <cfRule type="cellIs" dxfId="898" priority="86" operator="lessThanOrEqual">
      <formula>-0.15</formula>
    </cfRule>
    <cfRule type="cellIs" dxfId="897" priority="87" operator="lessThanOrEqual">
      <formula>0</formula>
    </cfRule>
    <cfRule type="cellIs" dxfId="896" priority="88" operator="greaterThanOrEqual">
      <formula>0.05</formula>
    </cfRule>
    <cfRule type="cellIs" dxfId="895" priority="89" operator="greaterThanOrEqual">
      <formula>0.15</formula>
    </cfRule>
  </conditionalFormatting>
  <conditionalFormatting sqref="R31">
    <cfRule type="cellIs" dxfId="894" priority="84" operator="lessThanOrEqual">
      <formula>0</formula>
    </cfRule>
    <cfRule type="cellIs" dxfId="893" priority="85" operator="greaterThan">
      <formula>0</formula>
    </cfRule>
  </conditionalFormatting>
  <conditionalFormatting sqref="T31">
    <cfRule type="cellIs" dxfId="892" priority="82" operator="lessThanOrEqual">
      <formula>0</formula>
    </cfRule>
    <cfRule type="cellIs" dxfId="891" priority="83" operator="greaterThan">
      <formula>0</formula>
    </cfRule>
  </conditionalFormatting>
  <conditionalFormatting sqref="T18">
    <cfRule type="containsText" dxfId="890" priority="80" operator="containsText" text="死亡交叉">
      <formula>NOT(ISERROR(SEARCH("死亡交叉",T18)))</formula>
    </cfRule>
    <cfRule type="containsText" dxfId="889" priority="81" operator="containsText" text="黃金交叉">
      <formula>NOT(ISERROR(SEARCH("黃金交叉",T18)))</formula>
    </cfRule>
  </conditionalFormatting>
  <conditionalFormatting sqref="T18">
    <cfRule type="containsText" dxfId="888" priority="78" operator="containsText" text="向下">
      <formula>NOT(ISERROR(SEARCH("向下",T18)))</formula>
    </cfRule>
    <cfRule type="containsText" dxfId="887" priority="79" operator="containsText" text="向上">
      <formula>NOT(ISERROR(SEARCH("向上",T18)))</formula>
    </cfRule>
  </conditionalFormatting>
  <conditionalFormatting sqref="T22">
    <cfRule type="containsText" dxfId="886" priority="69" operator="containsText" text="虧">
      <formula>NOT(ISERROR(SEARCH("虧",T22)))</formula>
    </cfRule>
    <cfRule type="containsText" dxfId="885" priority="76" operator="containsText" text="貴">
      <formula>NOT(ISERROR(SEARCH("貴",T22)))</formula>
    </cfRule>
    <cfRule type="containsText" dxfId="884" priority="77" operator="containsText" text="便宜">
      <formula>NOT(ISERROR(SEARCH("便宜",T22)))</formula>
    </cfRule>
  </conditionalFormatting>
  <conditionalFormatting sqref="S15:S16">
    <cfRule type="containsText" dxfId="883" priority="71" operator="containsText" text="虧">
      <formula>NOT(ISERROR(SEARCH("虧",S15)))</formula>
    </cfRule>
    <cfRule type="cellIs" dxfId="882" priority="74" operator="lessThanOrEqual">
      <formula>Q10</formula>
    </cfRule>
    <cfRule type="cellIs" dxfId="881" priority="75" operator="greaterThan">
      <formula>Q10</formula>
    </cfRule>
  </conditionalFormatting>
  <conditionalFormatting sqref="T15:T16">
    <cfRule type="containsText" dxfId="880" priority="70" operator="containsText" text="虧">
      <formula>NOT(ISERROR(SEARCH("虧",T15)))</formula>
    </cfRule>
    <cfRule type="cellIs" dxfId="879" priority="72" operator="lessThan">
      <formula>Q10</formula>
    </cfRule>
    <cfRule type="cellIs" dxfId="878" priority="73" operator="greaterThan">
      <formula>Q10</formula>
    </cfRule>
  </conditionalFormatting>
  <conditionalFormatting sqref="T17">
    <cfRule type="containsText" dxfId="877" priority="64" operator="containsText" text="今日最高">
      <formula>NOT(ISERROR(SEARCH("今日最高",T17)))</formula>
    </cfRule>
    <cfRule type="containsText" dxfId="876" priority="66" operator="containsText" text="昨日最高">
      <formula>NOT(ISERROR(SEARCH("昨日最高",T17)))</formula>
    </cfRule>
  </conditionalFormatting>
  <conditionalFormatting sqref="T17">
    <cfRule type="containsText" dxfId="875" priority="63" operator="containsText" text="今日最低">
      <formula>NOT(ISERROR(SEARCH("今日最低",T17)))</formula>
    </cfRule>
    <cfRule type="containsText" dxfId="874" priority="65" operator="containsText" text="昨日最低">
      <formula>NOT(ISERROR(SEARCH("昨日最低",T17)))</formula>
    </cfRule>
  </conditionalFormatting>
  <conditionalFormatting sqref="T17">
    <cfRule type="containsText" dxfId="873" priority="67" operator="containsText" text="前日最低">
      <formula>NOT(ISERROR(SEARCH("前日最低",T17)))</formula>
    </cfRule>
    <cfRule type="containsText" dxfId="872" priority="68" operator="containsText" text="前日最高">
      <formula>NOT(ISERROR(SEARCH("前日最高",T17)))</formula>
    </cfRule>
  </conditionalFormatting>
  <conditionalFormatting sqref="Q19">
    <cfRule type="containsText" dxfId="871" priority="48" operator="containsText" text="空">
      <formula>NOT(ISERROR(SEARCH("空",Q19)))</formula>
    </cfRule>
    <cfRule type="containsText" dxfId="870" priority="49" operator="containsText" text="夜">
      <formula>NOT(ISERROR(SEARCH("夜",Q19)))</formula>
    </cfRule>
    <cfRule type="containsText" dxfId="869" priority="58" operator="containsText" text="黑">
      <formula>NOT(ISERROR(SEARCH("黑",Q19)))</formula>
    </cfRule>
    <cfRule type="containsText" dxfId="868" priority="59" operator="containsText" text="劍">
      <formula>NOT(ISERROR(SEARCH("劍",Q19)))</formula>
    </cfRule>
    <cfRule type="containsText" dxfId="867" priority="61" operator="containsText" text="吊">
      <formula>NOT(ISERROR(SEARCH("吊",Q19)))</formula>
    </cfRule>
  </conditionalFormatting>
  <conditionalFormatting sqref="Q19">
    <cfRule type="containsText" dxfId="866" priority="60" operator="containsText" text="跌">
      <formula>NOT(ISERROR(SEARCH("跌",Q19)))</formula>
    </cfRule>
  </conditionalFormatting>
  <conditionalFormatting sqref="Q19">
    <cfRule type="containsText" dxfId="865" priority="62" operator="containsText" text="墓">
      <formula>NOT(ISERROR(SEARCH("墓",Q19)))</formula>
    </cfRule>
  </conditionalFormatting>
  <conditionalFormatting sqref="Q19">
    <cfRule type="containsText" dxfId="864" priority="50" operator="containsText" text="紅">
      <formula>NOT(ISERROR(SEARCH("紅",Q19)))</formula>
    </cfRule>
    <cfRule type="containsText" dxfId="863" priority="51" operator="containsText" text="多">
      <formula>NOT(ISERROR(SEARCH("多",Q19)))</formula>
    </cfRule>
    <cfRule type="containsText" dxfId="862" priority="52" operator="containsText" text="漲">
      <formula>NOT(ISERROR(SEARCH("漲",Q19)))</formula>
    </cfRule>
    <cfRule type="containsText" dxfId="861" priority="53" operator="containsText" text="晨">
      <formula>NOT(ISERROR(SEARCH("晨",Q19)))</formula>
    </cfRule>
    <cfRule type="containsText" dxfId="860" priority="54" operator="containsText" text="旭">
      <formula>NOT(ISERROR(SEARCH("旭",Q19)))</formula>
    </cfRule>
    <cfRule type="containsText" dxfId="859" priority="55" operator="containsText" text="阻">
      <formula>NOT(ISERROR(SEARCH("阻",Q19)))</formula>
    </cfRule>
    <cfRule type="containsText" dxfId="858" priority="56" operator="containsText" text="T">
      <formula>NOT(ISERROR(SEARCH("T",Q19)))</formula>
    </cfRule>
    <cfRule type="containsText" dxfId="857" priority="57" operator="containsText" text="蜻蜓線">
      <formula>NOT(ISERROR(SEARCH("蜻蜓線",Q19)))</formula>
    </cfRule>
  </conditionalFormatting>
  <conditionalFormatting sqref="S19">
    <cfRule type="containsText" dxfId="856" priority="33" operator="containsText" text="空">
      <formula>NOT(ISERROR(SEARCH("空",S19)))</formula>
    </cfRule>
    <cfRule type="containsText" dxfId="855" priority="34" operator="containsText" text="夜">
      <formula>NOT(ISERROR(SEARCH("夜",S19)))</formula>
    </cfRule>
    <cfRule type="containsText" dxfId="854" priority="43" operator="containsText" text="黑">
      <formula>NOT(ISERROR(SEARCH("黑",S19)))</formula>
    </cfRule>
    <cfRule type="containsText" dxfId="853" priority="44" operator="containsText" text="劍">
      <formula>NOT(ISERROR(SEARCH("劍",S19)))</formula>
    </cfRule>
    <cfRule type="containsText" dxfId="852" priority="46" operator="containsText" text="吊">
      <formula>NOT(ISERROR(SEARCH("吊",S19)))</formula>
    </cfRule>
  </conditionalFormatting>
  <conditionalFormatting sqref="S19">
    <cfRule type="containsText" dxfId="851" priority="45" operator="containsText" text="跌">
      <formula>NOT(ISERROR(SEARCH("跌",S19)))</formula>
    </cfRule>
  </conditionalFormatting>
  <conditionalFormatting sqref="S19">
    <cfRule type="containsText" dxfId="850" priority="47" operator="containsText" text="墓">
      <formula>NOT(ISERROR(SEARCH("墓",S19)))</formula>
    </cfRule>
  </conditionalFormatting>
  <conditionalFormatting sqref="S19">
    <cfRule type="containsText" dxfId="849" priority="35" operator="containsText" text="紅">
      <formula>NOT(ISERROR(SEARCH("紅",S19)))</formula>
    </cfRule>
    <cfRule type="containsText" dxfId="848" priority="36" operator="containsText" text="多">
      <formula>NOT(ISERROR(SEARCH("多",S19)))</formula>
    </cfRule>
    <cfRule type="containsText" dxfId="847" priority="37" operator="containsText" text="漲">
      <formula>NOT(ISERROR(SEARCH("漲",S19)))</formula>
    </cfRule>
    <cfRule type="containsText" dxfId="846" priority="38" operator="containsText" text="晨">
      <formula>NOT(ISERROR(SEARCH("晨",S19)))</formula>
    </cfRule>
    <cfRule type="containsText" dxfId="845" priority="39" operator="containsText" text="旭">
      <formula>NOT(ISERROR(SEARCH("旭",S19)))</formula>
    </cfRule>
    <cfRule type="containsText" dxfId="844" priority="40" operator="containsText" text="阻">
      <formula>NOT(ISERROR(SEARCH("阻",S19)))</formula>
    </cfRule>
    <cfRule type="containsText" dxfId="843" priority="41" operator="containsText" text="T">
      <formula>NOT(ISERROR(SEARCH("T",S19)))</formula>
    </cfRule>
    <cfRule type="containsText" dxfId="842" priority="42" operator="containsText" text="蜻蜓線">
      <formula>NOT(ISERROR(SEARCH("蜻蜓線",S19)))</formula>
    </cfRule>
  </conditionalFormatting>
  <conditionalFormatting sqref="Q17">
    <cfRule type="containsText" dxfId="841" priority="26" operator="containsText" text="升">
      <formula>NOT(ISERROR(SEARCH("升",Q17)))</formula>
    </cfRule>
  </conditionalFormatting>
  <conditionalFormatting sqref="Q17">
    <cfRule type="containsText" dxfId="840" priority="21" operator="containsText" text="轉升+1">
      <formula>NOT(ISERROR(SEARCH("轉升+1",Q17)))</formula>
    </cfRule>
    <cfRule type="containsText" dxfId="839" priority="22" operator="containsText" text="轉降-1">
      <formula>NOT(ISERROR(SEARCH("轉降-1",Q17)))</formula>
    </cfRule>
    <cfRule type="containsText" dxfId="838" priority="25" operator="containsText" text="降">
      <formula>NOT(ISERROR(SEARCH("降",Q17)))</formula>
    </cfRule>
  </conditionalFormatting>
  <conditionalFormatting sqref="Q17">
    <cfRule type="containsText" dxfId="837" priority="19" operator="containsText" text="轉升+3">
      <formula>NOT(ISERROR(SEARCH("轉升+3",Q17)))</formula>
    </cfRule>
    <cfRule type="containsText" dxfId="836" priority="20" operator="containsText" text="轉升+2">
      <formula>NOT(ISERROR(SEARCH("轉升+2",Q17)))</formula>
    </cfRule>
    <cfRule type="containsText" dxfId="835" priority="23" operator="containsText" text="轉降-2">
      <formula>NOT(ISERROR(SEARCH("轉降-2",Q17)))</formula>
    </cfRule>
    <cfRule type="containsText" dxfId="834" priority="24" operator="containsText" text="轉降-3">
      <formula>NOT(ISERROR(SEARCH("轉降-3",Q17)))</formula>
    </cfRule>
  </conditionalFormatting>
  <conditionalFormatting sqref="R17">
    <cfRule type="containsText" dxfId="833" priority="18" operator="containsText" text="升">
      <formula>NOT(ISERROR(SEARCH("升",R17)))</formula>
    </cfRule>
  </conditionalFormatting>
  <conditionalFormatting sqref="R17">
    <cfRule type="containsText" dxfId="832" priority="15" operator="containsText" text="轉降">
      <formula>NOT(ISERROR(SEARCH("轉降",R17)))</formula>
    </cfRule>
    <cfRule type="containsText" dxfId="831" priority="16" operator="containsText" text="轉升">
      <formula>NOT(ISERROR(SEARCH("轉升",R17)))</formula>
    </cfRule>
    <cfRule type="containsText" dxfId="830" priority="17" operator="containsText" text="降">
      <formula>NOT(ISERROR(SEARCH("降",R17)))</formula>
    </cfRule>
  </conditionalFormatting>
  <conditionalFormatting sqref="S17">
    <cfRule type="containsText" dxfId="829" priority="14" operator="containsText" text="升">
      <formula>NOT(ISERROR(SEARCH("升",S17)))</formula>
    </cfRule>
  </conditionalFormatting>
  <conditionalFormatting sqref="S17">
    <cfRule type="containsText" dxfId="828" priority="11" operator="containsText" text="轉降">
      <formula>NOT(ISERROR(SEARCH("轉降",S17)))</formula>
    </cfRule>
    <cfRule type="containsText" dxfId="827" priority="12" operator="containsText" text="轉升">
      <formula>NOT(ISERROR(SEARCH("轉升",S17)))</formula>
    </cfRule>
    <cfRule type="containsText" dxfId="826" priority="13" operator="containsText" text="降">
      <formula>NOT(ISERROR(SEARCH("降",S17)))</formula>
    </cfRule>
  </conditionalFormatting>
  <conditionalFormatting sqref="Q29">
    <cfRule type="timePeriod" dxfId="825" priority="7" timePeriod="thisWeek">
      <formula>AND(TODAY()-ROUNDDOWN(Q29,0)&lt;=WEEKDAY(TODAY())-1,ROUNDDOWN(Q29,0)-TODAY()&lt;=7-WEEKDAY(TODAY()))</formula>
    </cfRule>
    <cfRule type="timePeriod" dxfId="824" priority="8" timePeriod="thisMonth">
      <formula>AND(MONTH(Q29)=MONTH(TODAY()),YEAR(Q29)=YEAR(TODAY()))</formula>
    </cfRule>
  </conditionalFormatting>
  <conditionalFormatting sqref="I29:J29">
    <cfRule type="timePeriod" dxfId="823" priority="5" timePeriod="today">
      <formula>FLOOR(I29,1)=TODAY()</formula>
    </cfRule>
    <cfRule type="timePeriod" dxfId="822" priority="6" timePeriod="tomorrow">
      <formula>FLOOR(I29,1)=TODAY()+1</formula>
    </cfRule>
  </conditionalFormatting>
  <conditionalFormatting sqref="N29:O29">
    <cfRule type="timePeriod" dxfId="821" priority="3" timePeriod="today">
      <formula>FLOOR(N29,1)=TODAY()</formula>
    </cfRule>
    <cfRule type="timePeriod" dxfId="820" priority="4" timePeriod="tomorrow">
      <formula>FLOOR(N29,1)=TODAY()+1</formula>
    </cfRule>
  </conditionalFormatting>
  <conditionalFormatting sqref="S29:T29">
    <cfRule type="timePeriod" dxfId="819" priority="1" timePeriod="today">
      <formula>FLOOR(S29,1)=TODAY()</formula>
    </cfRule>
    <cfRule type="timePeriod" dxfId="818" priority="2" timePeriod="tomorrow">
      <formula>FLOOR(S29,1)=TODAY()+1</formula>
    </cfRule>
  </conditionalFormatting>
  <pageMargins left="0.75" right="0.75" top="1" bottom="1" header="0.5" footer="0.5"/>
  <pageSetup paperSize="9" orientation="portrait" horizontalDpi="4294967292" verticalDpi="4294967292"/>
  <extLst>
    <ext xmlns:x14="http://schemas.microsoft.com/office/spreadsheetml/2009/9/main" uri="{78C0D931-6437-407d-A8EE-F0AAD7539E65}">
      <x14:conditionalFormattings>
        <x14:conditionalFormatting xmlns:xm="http://schemas.microsoft.com/office/excel/2006/main">
          <x14:cfRule type="expression" priority="34448" id="{40C6F6CE-F408-9B44-8AC3-38701F0D40A8}">
            <xm:f>IF(IF(ISNA(VLOOKUP(C3,個股盤後與即時分析!$A:$CF,44,FALSE)),"",VLOOKUP(C3,個股盤後與即時分析!$A:$CF,44,FALSE))&lt;0,TRUE,FALSE)</xm:f>
            <x14:dxf>
              <font>
                <color rgb="FF006100"/>
              </font>
              <fill>
                <patternFill>
                  <bgColor rgb="FFC6EFCE"/>
                </patternFill>
              </fill>
            </x14:dxf>
          </x14:cfRule>
          <x14:cfRule type="expression" priority="34449" id="{7E4409FB-FE54-294B-B19A-6596D17F9629}">
            <xm:f>IF(IF(ISNA(VLOOKUP(C3,個股盤後與即時分析!$A:$CF,44,FALSE)),"",VLOOKUP(C3,個股盤後與即時分析!$A:$CF,44,FALSE))&gt;0,TRUE,FALSE)</xm:f>
            <x14:dxf>
              <font>
                <color rgb="FF9C0006"/>
              </font>
              <fill>
                <patternFill>
                  <bgColor rgb="FFFFC7CE"/>
                </patternFill>
              </fill>
            </x14:dxf>
          </x14:cfRule>
          <xm:sqref>C11</xm:sqref>
        </x14:conditionalFormatting>
        <x14:conditionalFormatting xmlns:xm="http://schemas.microsoft.com/office/excel/2006/main">
          <x14:cfRule type="expression" priority="34450" id="{7E1EB859-EA43-C145-8317-BC62CB8C7D4D}">
            <xm:f>IF(IF(ISNA(VLOOKUP(C3,個股盤後與即時分析!$A:$CF,44,FALSE)),"",VLOOKUP(C3,個股盤後與即時分析!$A:$CF,44,FALSE))&lt;-9.6%,TRUE,FALSE)</xm:f>
            <x14:dxf>
              <font>
                <color theme="0"/>
              </font>
              <fill>
                <patternFill patternType="solid">
                  <fgColor indexed="64"/>
                  <bgColor rgb="FF008000"/>
                </patternFill>
              </fill>
            </x14:dxf>
          </x14:cfRule>
          <x14:cfRule type="expression" priority="34451" id="{4A1EBBA0-D6C5-7D4B-8FD4-BCC0B0168A00}">
            <xm:f>IF(IF(ISNA(VLOOKUP(C3,個股盤後與即時分析!$A:$CF,44,FALSE)),"",VLOOKUP(C3,個股盤後與即時分析!$A:$CF,44,FALSE))&gt;9.6%,TRUE,FALSE)</xm:f>
            <x14:dxf>
              <font>
                <color theme="0"/>
              </font>
              <fill>
                <patternFill patternType="solid">
                  <fgColor indexed="64"/>
                  <bgColor rgb="FFFF0000"/>
                </patternFill>
              </fill>
            </x14:dxf>
          </x14:cfRule>
          <x14:cfRule type="expression" priority="34452" id="{84DA113F-34F5-FC4F-9D12-D5B8903968D0}">
            <xm:f>IF(IF(ISNA(VLOOKUP(C3,個股盤後與即時分析!$A:$CF,44,FALSE)),"",VLOOKUP(C3,個股盤後與即時分析!$A:$CF,44,FALSE))&lt;0,TRUE,FALSE)</xm:f>
            <x14:dxf>
              <font>
                <color rgb="FF006100"/>
              </font>
              <fill>
                <patternFill>
                  <bgColor rgb="FFC6EFCE"/>
                </patternFill>
              </fill>
            </x14:dxf>
          </x14:cfRule>
          <x14:cfRule type="expression" priority="34453" id="{E16FD181-0E27-3E45-BCF7-F0796144B95D}">
            <xm:f>IF(IF(ISNA(VLOOKUP(C3,個股盤後與即時分析!$A:$CF,44,FALSE)),"",VLOOKUP(C3,個股盤後與即時分析!$A:$CF,44,FALSE))&gt;0,TRUE,FALSE)</xm:f>
            <x14:dxf>
              <font>
                <color rgb="FF9C0006"/>
              </font>
              <fill>
                <patternFill>
                  <bgColor rgb="FFFFC7CE"/>
                </patternFill>
              </fill>
            </x14:dxf>
          </x14:cfRule>
          <xm:sqref>B10</xm:sqref>
        </x14:conditionalFormatting>
        <x14:conditionalFormatting xmlns:xm="http://schemas.microsoft.com/office/excel/2006/main">
          <x14:cfRule type="expression" priority="34454" id="{67E63DF3-0A87-AF40-A0C1-42577531F8B2}">
            <xm:f>IF(IF(ISNA(VLOOKUP(C3,個股盤後與即時分析!$A:$CF,44,FALSE)),"",VLOOKUP(C3,個股盤後與即時分析!$A:$CF,44,FALSE))&lt;-9.6%,TRUE,FALSE)</xm:f>
            <x14:dxf>
              <font>
                <color theme="0"/>
              </font>
              <fill>
                <patternFill patternType="solid">
                  <fgColor indexed="64"/>
                  <bgColor rgb="FF008000"/>
                </patternFill>
              </fill>
            </x14:dxf>
          </x14:cfRule>
          <x14:cfRule type="expression" priority="34455" id="{CB8298D0-4F99-1A40-872B-AC353B1D88CD}">
            <xm:f>IF(IF(ISNA(VLOOKUP(C3,個股盤後與即時分析!$A:$CF,44,FALSE)),"",VLOOKUP(C3,個股盤後與即時分析!$A:$CF,44,FALSE))&gt;9.6%,TRUE,FALSE)</xm:f>
            <x14:dxf>
              <font>
                <color theme="0"/>
              </font>
              <fill>
                <patternFill patternType="solid">
                  <fgColor indexed="64"/>
                  <bgColor rgb="FFFF0000"/>
                </patternFill>
              </fill>
            </x14:dxf>
          </x14:cfRule>
          <x14:cfRule type="expression" priority="34456" id="{289555B4-8796-9042-AEDB-B2D095684BA3}">
            <xm:f>IF(IF(ISNA(VLOOKUP(C3,個股盤後與即時分析!$A:$CF,44,FALSE)),"",VLOOKUP(C3,個股盤後與即時分析!$A:$CF,44,FALSE))&lt;0,TRUE,FALSE)</xm:f>
            <x14:dxf>
              <font>
                <color rgb="FF006100"/>
              </font>
              <fill>
                <patternFill>
                  <bgColor rgb="FFC6EFCE"/>
                </patternFill>
              </fill>
            </x14:dxf>
          </x14:cfRule>
          <x14:cfRule type="expression" priority="34457" id="{F7E53ABF-B146-934E-B440-2E7DE795B8FD}">
            <xm:f>IF(IF(ISNA(VLOOKUP(C3,個股盤後與即時分析!$A:$CF,44,FALSE)),"",VLOOKUP(C3,個股盤後與即時分析!$A:$CF,44,FALSE))&gt;0,TRUE,FALSE)</xm:f>
            <x14:dxf>
              <font>
                <color rgb="FF9C0006"/>
              </font>
              <fill>
                <patternFill>
                  <bgColor rgb="FFFFC7CE"/>
                </patternFill>
              </fill>
            </x14:dxf>
          </x14:cfRule>
          <xm:sqref>B11</xm:sqref>
        </x14:conditionalFormatting>
        <x14:conditionalFormatting xmlns:xm="http://schemas.microsoft.com/office/excel/2006/main">
          <x14:cfRule type="expression" priority="34458" id="{FFB4E15E-79B7-084F-972C-6494F552FC87}">
            <xm:f>IF(IF(ISNA(VLOOKUP(C3,個股盤後與即時分析!$A:$CF,44,FALSE)),"",VLOOKUP(C3,個股盤後與即時分析!$A:$CF,44,FALSE))&lt;-9.6%,TRUE,FALSE)</xm:f>
            <x14:dxf>
              <font>
                <color theme="0"/>
              </font>
              <fill>
                <patternFill patternType="solid">
                  <fgColor indexed="64"/>
                  <bgColor rgb="FF008000"/>
                </patternFill>
              </fill>
            </x14:dxf>
          </x14:cfRule>
          <x14:cfRule type="expression" priority="34459" id="{F4C269A5-91EA-7B4A-9F33-FFA26321FE0A}">
            <xm:f>IF(IF(ISNA(VLOOKUP(C3,個股盤後與即時分析!$A:$CF,44,FALSE)),"",VLOOKUP(C3,個股盤後與即時分析!$A:$CF,44,FALSE))&gt;9.6%,TRUE,FALSE)</xm:f>
            <x14:dxf>
              <font>
                <color theme="0"/>
              </font>
              <fill>
                <patternFill patternType="solid">
                  <fgColor indexed="64"/>
                  <bgColor rgb="FFFF0000"/>
                </patternFill>
              </fill>
            </x14:dxf>
          </x14:cfRule>
          <x14:cfRule type="expression" priority="34460" id="{B3D0CE64-52DC-7843-9C67-8D3BFB7DC6B3}">
            <xm:f>IF(IF(ISNA(VLOOKUP(C3,個股盤後與即時分析!$A:$CF,44,FALSE)),"",VLOOKUP(C3,個股盤後與即時分析!$A:$CF,44,FALSE))&lt;0,TRUE,FALSE)</xm:f>
            <x14:dxf>
              <font>
                <color rgb="FF006100"/>
              </font>
              <fill>
                <patternFill>
                  <bgColor rgb="FFC6EFCE"/>
                </patternFill>
              </fill>
            </x14:dxf>
          </x14:cfRule>
          <x14:cfRule type="expression" priority="34461" id="{7580719A-BA35-D840-9E35-94AA044ADF3C}">
            <xm:f>IF(IF(ISNA(VLOOKUP(C3,個股盤後與即時分析!$A:$CF,44,FALSE)),"",VLOOKUP(C3,個股盤後與即時分析!$A:$CF,44,FALSE))&gt;0,TRUE,FALSE)</xm:f>
            <x14:dxf>
              <font>
                <color rgb="FF9C0006"/>
              </font>
              <fill>
                <patternFill>
                  <bgColor rgb="FFFFC7CE"/>
                </patternFill>
              </fill>
            </x14:dxf>
          </x14:cfRule>
          <xm:sqref>B12</xm:sqref>
        </x14:conditionalFormatting>
        <x14:conditionalFormatting xmlns:xm="http://schemas.microsoft.com/office/excel/2006/main">
          <x14:cfRule type="expression" priority="34462" id="{0439D2C5-0928-9A4D-8B03-9E1377EE9E81}">
            <xm:f>IF(IF(ISNA(VLOOKUP(#REF!,個股盤後與即時分析!$A:$CF,70,FALSE)),"",VLOOKUP(#REF!,個股盤後與即時分析!$A:$CF,70,FALSE))&gt;8%,TRUE,FALSE)</xm:f>
            <x14:dxf>
              <font>
                <color theme="0"/>
              </font>
              <fill>
                <patternFill patternType="solid">
                  <fgColor indexed="64"/>
                  <bgColor rgb="FFFF0000"/>
                </patternFill>
              </fill>
            </x14:dxf>
          </x14:cfRule>
          <x14:cfRule type="expression" priority="34463" id="{918C0B10-4E2B-0B41-A090-072641BEEB3F}">
            <xm:f>IF(IF(ISNA(VLOOKUP(#REF!,個股盤後與即時分析!$A:$CF,70,FALSE)),"",VLOOKUP(#REF!,個股盤後與即時分析!$A:$CF,70,FALSE))&gt;5%,TRUE,FALSE)</xm:f>
            <x14:dxf>
              <font>
                <color rgb="FF9C0006"/>
              </font>
              <fill>
                <patternFill>
                  <bgColor rgb="FFFFC7CE"/>
                </patternFill>
              </fill>
            </x14:dxf>
          </x14:cfRule>
          <x14:cfRule type="expression" priority="34464" id="{2DFA1126-3B9D-AF49-9E00-6EDCB07DF325}">
            <xm:f>IF(IF(ISNA(VLOOKUP(#REF!,個股盤後與即時分析!$A:$CF,70,FALSE)),"",VLOOKUP(#REF!,個股盤後與即時分析!$A:$CF,70,FALSE))&gt;4%,TRUE,FALSE)</xm:f>
            <x14:dxf>
              <font>
                <color rgb="FF9C6500"/>
              </font>
              <fill>
                <patternFill>
                  <bgColor rgb="FFFFEB9C"/>
                </patternFill>
              </fill>
            </x14:dxf>
          </x14:cfRule>
          <xm:sqref>C27</xm:sqref>
        </x14:conditionalFormatting>
        <x14:conditionalFormatting xmlns:xm="http://schemas.microsoft.com/office/excel/2006/main">
          <x14:cfRule type="expression" priority="3265" id="{1F1C199D-D5DB-E547-A035-4A0A3B3F9D04}">
            <xm:f>IF(VLOOKUP(C3,盤中即時資料與預估量!$A:$AA,25,FALSE)&gt;B10,TRUE,FALSE)</xm:f>
            <x14:dxf>
              <font>
                <color rgb="FF006100"/>
              </font>
              <fill>
                <patternFill>
                  <bgColor rgb="FFC6EFCE"/>
                </patternFill>
              </fill>
            </x14:dxf>
          </x14:cfRule>
          <x14:cfRule type="expression" priority="3266" id="{E9C7C634-DF91-C64C-97C6-A6C19A30AE49}">
            <xm:f>IF(VLOOKUP(C3,盤中即時資料與預估量!$A:$AA,25,FALSE)&lt;B10,TRUE,FALSE)</xm:f>
            <x14:dxf>
              <font>
                <color rgb="FF9C0006"/>
              </font>
              <fill>
                <patternFill>
                  <bgColor rgb="FFFFC7CE"/>
                </patternFill>
              </fill>
            </x14:dxf>
          </x14:cfRule>
          <xm:sqref>C14</xm:sqref>
        </x14:conditionalFormatting>
        <x14:conditionalFormatting xmlns:xm="http://schemas.microsoft.com/office/excel/2006/main">
          <x14:cfRule type="expression" priority="3263" id="{5BFB888C-B16E-CF42-AE55-B8C1A08691A5}">
            <xm:f>IF(VLOOKUP(C3,盤中即時資料與預估量!$A:$AA,26,FALSE)&gt;B10,TRUE,FALSE)</xm:f>
            <x14:dxf>
              <font>
                <color rgb="FF006100"/>
              </font>
              <fill>
                <patternFill>
                  <bgColor rgb="FFC6EFCE"/>
                </patternFill>
              </fill>
            </x14:dxf>
          </x14:cfRule>
          <x14:cfRule type="expression" priority="3264" id="{60A9478E-33A8-D849-9AC2-2B91496E976E}">
            <xm:f>IF(VLOOKUP(C3,盤中即時資料與預估量!$A:$AA,26,FALSE)&lt;B10,TRUE,FALSE)</xm:f>
            <x14:dxf>
              <font>
                <color rgb="FF9C0006"/>
              </font>
              <fill>
                <patternFill>
                  <bgColor rgb="FFFFC7CE"/>
                </patternFill>
              </fill>
            </x14:dxf>
          </x14:cfRule>
          <xm:sqref>C15</xm:sqref>
        </x14:conditionalFormatting>
        <x14:conditionalFormatting xmlns:xm="http://schemas.microsoft.com/office/excel/2006/main">
          <x14:cfRule type="expression" priority="3261" id="{8454A548-9DF2-0041-B52E-E1D232304591}">
            <xm:f>IF(VLOOKUP(C3,盤中即時資料與預估量!$A:$AA,27,FALSE)&gt;B10,TRUE,FALSE)</xm:f>
            <x14:dxf>
              <font>
                <color rgb="FF006100"/>
              </font>
              <fill>
                <patternFill>
                  <bgColor rgb="FFC6EFCE"/>
                </patternFill>
              </fill>
            </x14:dxf>
          </x14:cfRule>
          <x14:cfRule type="expression" priority="3262" id="{2D5A80BE-DDE4-8247-9905-2800E36F580C}">
            <xm:f>IF(VLOOKUP(C3,盤中即時資料與預估量!$A:$AA,27,FALSE)&lt;B10,TRUE,FALSE)</xm:f>
            <x14:dxf>
              <font>
                <color rgb="FF9C0006"/>
              </font>
              <fill>
                <patternFill>
                  <bgColor rgb="FFFFC7CE"/>
                </patternFill>
              </fill>
            </x14:dxf>
          </x14:cfRule>
          <xm:sqref>C16</xm:sqref>
        </x14:conditionalFormatting>
        <x14:conditionalFormatting xmlns:xm="http://schemas.microsoft.com/office/excel/2006/main">
          <x14:cfRule type="expression" priority="34495" id="{DA5EEFBA-5F7B-2746-91D8-A79E2EE86E67}">
            <xm:f>IF(IF(ISNA(VLOOKUP(C3,個股盤後與即時分析!$A:$CF,29,FALSE)),"",VLOOKUP(C3,個股盤後與即時分析!$A:$CF,29,FALSE))&lt;-500,TRUE,FALSE)</xm:f>
            <x14:dxf>
              <font>
                <color theme="0"/>
              </font>
              <fill>
                <patternFill patternType="solid">
                  <fgColor indexed="64"/>
                  <bgColor rgb="FF008000"/>
                </patternFill>
              </fill>
            </x14:dxf>
          </x14:cfRule>
          <x14:cfRule type="expression" priority="34496" id="{8C8548E4-DAAC-C44F-9935-D657BC17C742}">
            <xm:f>IF(IF(ISNA(VLOOKUP(C3,個股盤後與即時分析!$A:$CF,29,FALSE)),"",VLOOKUP(C3,個股盤後與即時分析!$A:$CF,29,FALSE))&gt;500,TRUE,FALSE)</xm:f>
            <x14:dxf>
              <font>
                <color theme="0"/>
              </font>
              <fill>
                <patternFill patternType="solid">
                  <fgColor indexed="64"/>
                  <bgColor rgb="FFFF0000"/>
                </patternFill>
              </fill>
            </x14:dxf>
          </x14:cfRule>
          <x14:cfRule type="expression" priority="34497" id="{BBA672DA-F98D-0240-A373-4827892C257B}">
            <xm:f>IF(IF(ISNA(VLOOKUP(C3,個股盤後與即時分析!$A:$CF,29,FALSE)),"",VLOOKUP(C3,個股盤後與即時分析!$A:$CF,29,FALSE))&lt;0,TRUE,FALSE)</xm:f>
            <x14:dxf>
              <font>
                <color rgb="FF006100"/>
              </font>
              <fill>
                <patternFill>
                  <bgColor rgb="FFC6EFCE"/>
                </patternFill>
              </fill>
            </x14:dxf>
          </x14:cfRule>
          <x14:cfRule type="expression" priority="34498" id="{24A6620C-DD13-D34F-939C-2B7488AC90F0}">
            <xm:f>IF(IF(ISNA(VLOOKUP(C3,個股盤後與即時分析!$A:$CF,29,FALSE)),"",VLOOKUP(C3,個股盤後與即時分析!$A:$CF,29,FALSE))&gt;0,TRUE,FALSE)</xm:f>
            <x14:dxf>
              <font>
                <color rgb="FF9C0006"/>
              </font>
              <fill>
                <patternFill>
                  <bgColor rgb="FFFFC7CE"/>
                </patternFill>
              </fill>
            </x14:dxf>
          </x14:cfRule>
          <xm:sqref>B22</xm:sqref>
        </x14:conditionalFormatting>
        <x14:conditionalFormatting xmlns:xm="http://schemas.microsoft.com/office/excel/2006/main">
          <x14:cfRule type="expression" priority="34499" id="{AB76D735-3B4E-2E48-8AF1-3D2BAEBDE983}">
            <xm:f>IF(OR(VLOOKUP(C3,個股盤後與即時分析!$A:$CF,29,FALSE)="",ISNA(VLOOKUP(C3,個股盤後與即時分析!$A:$CF,29,FALSE))),TRUE,FALSE)</xm:f>
            <x14:dxf>
              <font>
                <color auto="1"/>
              </font>
              <fill>
                <patternFill patternType="none">
                  <fgColor indexed="64"/>
                  <bgColor auto="1"/>
                </patternFill>
              </fill>
            </x14:dxf>
          </x14:cfRule>
          <xm:sqref>B22</xm:sqref>
        </x14:conditionalFormatting>
        <x14:conditionalFormatting xmlns:xm="http://schemas.microsoft.com/office/excel/2006/main">
          <x14:cfRule type="expression" priority="34500" id="{02481553-CA20-2D4D-B5A2-C54721DD741C}">
            <xm:f>IF(IF(ISNA(VLOOKUP(C3,個股盤後與即時分析!$A:$CF,31,FALSE)),"",VLOOKUP(C3,個股盤後與即時分析!$A:$CF,31,FALSE))&lt;-500,TRUE,FALSE)</xm:f>
            <x14:dxf>
              <font>
                <color theme="0"/>
              </font>
              <fill>
                <patternFill patternType="solid">
                  <fgColor indexed="64"/>
                  <bgColor rgb="FF008000"/>
                </patternFill>
              </fill>
            </x14:dxf>
          </x14:cfRule>
          <x14:cfRule type="expression" priority="34501" id="{1E8C04DB-B3A7-6E4B-9536-E0B8AA255CA9}">
            <xm:f>IF(IF(ISNA(VLOOKUP(C3,個股盤後與即時分析!$A:$CF,31,FALSE)),"",VLOOKUP(C3,個股盤後與即時分析!$A:$CF,31,FALSE))&gt;500,TRUE,FALSE)</xm:f>
            <x14:dxf>
              <font>
                <color theme="0"/>
              </font>
              <fill>
                <patternFill patternType="solid">
                  <fgColor indexed="64"/>
                  <bgColor rgb="FFFF0000"/>
                </patternFill>
              </fill>
            </x14:dxf>
          </x14:cfRule>
          <x14:cfRule type="expression" priority="34502" id="{853FC392-224B-3649-9EFF-FB2EC19790C5}">
            <xm:f>IF(IF(ISNA(VLOOKUP(C3,個股盤後與即時分析!$A:$CF,31,FALSE)),"",VLOOKUP(C3,個股盤後與即時分析!$A:$CF,31,FALSE))&lt;0,TRUE,FALSE)</xm:f>
            <x14:dxf>
              <font>
                <color rgb="FF006100"/>
              </font>
              <fill>
                <patternFill>
                  <bgColor rgb="FFC6EFCE"/>
                </patternFill>
              </fill>
            </x14:dxf>
          </x14:cfRule>
          <x14:cfRule type="expression" priority="34503" id="{5E79E271-0381-F349-884E-3F421A802DFD}">
            <xm:f>IF(IF(ISNA(VLOOKUP(C3,個股盤後與即時分析!$A:$CF,31,FALSE)),"",VLOOKUP(C3,個股盤後與即時分析!$A:$CF,31,FALSE))&gt;0,TRUE,FALSE)</xm:f>
            <x14:dxf>
              <font>
                <color rgb="FF9C0006"/>
              </font>
              <fill>
                <patternFill>
                  <bgColor rgb="FFFFC7CE"/>
                </patternFill>
              </fill>
            </x14:dxf>
          </x14:cfRule>
          <xm:sqref>C22</xm:sqref>
        </x14:conditionalFormatting>
        <x14:conditionalFormatting xmlns:xm="http://schemas.microsoft.com/office/excel/2006/main">
          <x14:cfRule type="expression" priority="34504" id="{99D8C261-2C95-7448-A5F8-13C6A231227C}">
            <xm:f>IF(OR(VLOOKUP(C3,個股盤後與即時分析!$A:$CF,31,FALSE)="",ISNA(VLOOKUP(C3,個股盤後與即時分析!$A:$CF,31,FALSE))),TRUE,FALSE)</xm:f>
            <x14:dxf>
              <font>
                <color auto="1"/>
              </font>
              <fill>
                <patternFill patternType="none">
                  <fgColor indexed="64"/>
                  <bgColor auto="1"/>
                </patternFill>
              </fill>
            </x14:dxf>
          </x14:cfRule>
          <xm:sqref>C22</xm:sqref>
        </x14:conditionalFormatting>
        <x14:conditionalFormatting xmlns:xm="http://schemas.microsoft.com/office/excel/2006/main">
          <x14:cfRule type="expression" priority="34505" id="{AED1E9EB-4C12-AC4A-8398-28EA1B9C90D1}">
            <xm:f>IF(IF(ISNA(VLOOKUP(C3,個股盤後與即時分析!$A:$CF,33,FALSE)),"",VLOOKUP(C3,個股盤後與即時分析!$A:$CF,33,FALSE))&lt;-500,TRUE,FALSE)</xm:f>
            <x14:dxf>
              <font>
                <color theme="0"/>
              </font>
              <fill>
                <patternFill patternType="solid">
                  <fgColor indexed="64"/>
                  <bgColor rgb="FF008000"/>
                </patternFill>
              </fill>
            </x14:dxf>
          </x14:cfRule>
          <x14:cfRule type="expression" priority="34506" id="{F183FDFE-9F19-5A4E-8D40-7FCDD25BC8D7}">
            <xm:f>IF(IF(ISNA(VLOOKUP(C3,個股盤後與即時分析!$A:$CF,33,FALSE)),"",VLOOKUP(C3,個股盤後與即時分析!$A:$CF,33,FALSE))&gt;500,TRUE,FALSE)</xm:f>
            <x14:dxf>
              <font>
                <color theme="0"/>
              </font>
              <fill>
                <patternFill patternType="solid">
                  <fgColor indexed="64"/>
                  <bgColor rgb="FFFF0000"/>
                </patternFill>
              </fill>
            </x14:dxf>
          </x14:cfRule>
          <x14:cfRule type="expression" priority="34507" id="{30B742A2-55E6-D847-AD16-17621F3787BF}">
            <xm:f>IF(IF(ISNA(VLOOKUP(C3,個股盤後與即時分析!$A:$CF,33,FALSE)),"",VLOOKUP(C3,個股盤後與即時分析!$A:$CF,33,FALSE))&lt;0,TRUE,FALSE)</xm:f>
            <x14:dxf>
              <font>
                <color rgb="FF006100"/>
              </font>
              <fill>
                <patternFill>
                  <bgColor rgb="FFC6EFCE"/>
                </patternFill>
              </fill>
            </x14:dxf>
          </x14:cfRule>
          <x14:cfRule type="expression" priority="34508" id="{1606D3FF-DCA8-944A-8C9D-F0949E837AC4}">
            <xm:f>IF(IF(ISNA(VLOOKUP(C3,個股盤後與即時分析!$A:$CF,33,FALSE)),"",VLOOKUP(C3,個股盤後與即時分析!$A:$CF,33,FALSE))&gt;0,TRUE,FALSE)</xm:f>
            <x14:dxf>
              <font>
                <color rgb="FF9C0006"/>
              </font>
              <fill>
                <patternFill>
                  <bgColor rgb="FFFFC7CE"/>
                </patternFill>
              </fill>
            </x14:dxf>
          </x14:cfRule>
          <xm:sqref>D22</xm:sqref>
        </x14:conditionalFormatting>
        <x14:conditionalFormatting xmlns:xm="http://schemas.microsoft.com/office/excel/2006/main">
          <x14:cfRule type="expression" priority="34509" id="{A6951396-F3D8-8B46-8A4F-9B76F3AFD833}">
            <xm:f>IF(OR(VLOOKUP(C3,個股盤後與即時分析!$A:$CF,33,FALSE)="",ISNA(VLOOKUP(C3,個股盤後與即時分析!$A:$CF,33,FALSE))),TRUE,FALSE)</xm:f>
            <x14:dxf>
              <font>
                <color auto="1"/>
              </font>
              <fill>
                <patternFill patternType="none">
                  <fgColor indexed="64"/>
                  <bgColor auto="1"/>
                </patternFill>
              </fill>
            </x14:dxf>
          </x14:cfRule>
          <xm:sqref>D22</xm:sqref>
        </x14:conditionalFormatting>
        <x14:conditionalFormatting xmlns:xm="http://schemas.microsoft.com/office/excel/2006/main">
          <x14:cfRule type="expression" priority="34510" id="{6EF717CA-53F6-BF44-A394-4E3D87F87C85}">
            <xm:f>IF(IF(ISNA(VLOOKUP(C3,個股盤後與即時分析!$A:$CF,28,FALSE)),"",VLOOKUP(C3,個股盤後與即時分析!$A:$CF,28,FALSE))&lt;-5000,TRUE,FALSE)</xm:f>
            <x14:dxf>
              <font>
                <color theme="0"/>
              </font>
              <fill>
                <patternFill patternType="solid">
                  <fgColor indexed="64"/>
                  <bgColor rgb="FF008000"/>
                </patternFill>
              </fill>
            </x14:dxf>
          </x14:cfRule>
          <x14:cfRule type="expression" priority="34511" id="{9C10E0B3-FF4C-D541-AE24-01093776CEC5}">
            <xm:f>IF(IF(ISNA(VLOOKUP(C3,個股盤後與即時分析!$A:$CF,28,FALSE)),"",VLOOKUP(C3,個股盤後與即時分析!$A:$CF,28,FALSE))&gt;5000,TRUE,FALSE)</xm:f>
            <x14:dxf>
              <font>
                <color theme="0"/>
              </font>
              <fill>
                <patternFill patternType="solid">
                  <fgColor indexed="64"/>
                  <bgColor rgb="FFFF0000"/>
                </patternFill>
              </fill>
            </x14:dxf>
          </x14:cfRule>
          <x14:cfRule type="expression" priority="34512" id="{66A13AF9-B451-6C4D-9F51-6AA777DC67B9}">
            <xm:f>IF(IF(ISNA(VLOOKUP(C3,個股盤後與即時分析!$A:$CF,28,FALSE)),"",VLOOKUP(C3,個股盤後與即時分析!$A:$CF,28,FALSE))&lt;0,TRUE,FALSE)</xm:f>
            <x14:dxf>
              <font>
                <color rgb="FF006100"/>
              </font>
              <fill>
                <patternFill>
                  <bgColor rgb="FFC6EFCE"/>
                </patternFill>
              </fill>
            </x14:dxf>
          </x14:cfRule>
          <x14:cfRule type="expression" priority="34513" id="{AC9A208C-FBE8-6C4A-99DC-DBF3E67D57C5}">
            <xm:f>IF(IF(ISNA(VLOOKUP(C3,個股盤後與即時分析!$A:$CF,28,FALSE)),"",VLOOKUP(C3,個股盤後與即時分析!$A:$CF,28,FALSE))&gt;0,TRUE,FALSE)</xm:f>
            <x14:dxf>
              <font>
                <color rgb="FF9C0006"/>
              </font>
              <fill>
                <patternFill>
                  <bgColor rgb="FFFFC7CE"/>
                </patternFill>
              </fill>
            </x14:dxf>
          </x14:cfRule>
          <xm:sqref>B23</xm:sqref>
        </x14:conditionalFormatting>
        <x14:conditionalFormatting xmlns:xm="http://schemas.microsoft.com/office/excel/2006/main">
          <x14:cfRule type="expression" priority="34514" id="{585C12BA-A874-F04D-9540-8FD31F0D6EFD}">
            <xm:f>IF(OR(VLOOKUP(C3,個股盤後與即時分析!$A:$CF,28,FALSE)="",ISNA(VLOOKUP(C3,個股盤後與即時分析!$A:$CF,28,FALSE))),TRUE,FALSE)</xm:f>
            <x14:dxf>
              <font>
                <color auto="1"/>
              </font>
              <fill>
                <patternFill patternType="none">
                  <fgColor indexed="64"/>
                  <bgColor auto="1"/>
                </patternFill>
              </fill>
            </x14:dxf>
          </x14:cfRule>
          <xm:sqref>B23</xm:sqref>
        </x14:conditionalFormatting>
        <x14:conditionalFormatting xmlns:xm="http://schemas.microsoft.com/office/excel/2006/main">
          <x14:cfRule type="expression" priority="34515" id="{0C2D9361-5B5B-D14C-BD94-FCA24D68EE7A}">
            <xm:f>IF(IF(ISNA(VLOOKUP(C3,個股盤後與即時分析!$A:$CF,30,FALSE)),"",VLOOKUP(C3,個股盤後與即時分析!$A:$CF,30,FALSE))&lt;-5000,TRUE,FALSE)</xm:f>
            <x14:dxf>
              <font>
                <color theme="0"/>
              </font>
              <fill>
                <patternFill patternType="solid">
                  <fgColor indexed="64"/>
                  <bgColor rgb="FF008000"/>
                </patternFill>
              </fill>
            </x14:dxf>
          </x14:cfRule>
          <x14:cfRule type="expression" priority="34516" id="{391D3F7C-876D-AD4E-8041-468F7E72D0C3}">
            <xm:f>IF(IF(ISNA(VLOOKUP(C3,個股盤後與即時分析!$A:$CF,30,FALSE)),"",VLOOKUP(C3,個股盤後與即時分析!$A:$CF,30,FALSE))&gt;5000,TRUE,FALSE)</xm:f>
            <x14:dxf>
              <font>
                <color theme="0"/>
              </font>
              <fill>
                <patternFill patternType="solid">
                  <fgColor indexed="64"/>
                  <bgColor rgb="FFFF0000"/>
                </patternFill>
              </fill>
            </x14:dxf>
          </x14:cfRule>
          <x14:cfRule type="expression" priority="34517" id="{E5E6137A-EBAD-874F-8482-C68DB1456274}">
            <xm:f>IF(IF(ISNA(VLOOKUP(C3,個股盤後與即時分析!$A:$CF,30,FALSE)),"",VLOOKUP(C3,個股盤後與即時分析!$A:$CF,30,FALSE))&lt;0,TRUE,FALSE)</xm:f>
            <x14:dxf>
              <font>
                <color rgb="FF006100"/>
              </font>
              <fill>
                <patternFill>
                  <bgColor rgb="FFC6EFCE"/>
                </patternFill>
              </fill>
            </x14:dxf>
          </x14:cfRule>
          <x14:cfRule type="expression" priority="34518" id="{8C2AEEE6-D16B-E04E-8672-6A2E51CEE48D}">
            <xm:f>IF(IF(ISNA(VLOOKUP(C3,個股盤後與即時分析!$A:$CF,30,FALSE)),"",VLOOKUP(C3,個股盤後與即時分析!$A:$CF,30,FALSE))&gt;0,TRUE,FALSE)</xm:f>
            <x14:dxf>
              <font>
                <color rgb="FF9C0006"/>
              </font>
              <fill>
                <patternFill>
                  <bgColor rgb="FFFFC7CE"/>
                </patternFill>
              </fill>
            </x14:dxf>
          </x14:cfRule>
          <xm:sqref>C23</xm:sqref>
        </x14:conditionalFormatting>
        <x14:conditionalFormatting xmlns:xm="http://schemas.microsoft.com/office/excel/2006/main">
          <x14:cfRule type="expression" priority="34519" id="{FB47B474-5A4F-F748-95F6-A133953E9304}">
            <xm:f>IF(OR(VLOOKUP(C3,個股盤後與即時分析!$A:$CF,30,FALSE)="",ISNA(VLOOKUP(C3,個股盤後與即時分析!$A:$CF,30,FALSE))),TRUE,FALSE)</xm:f>
            <x14:dxf>
              <font>
                <color auto="1"/>
              </font>
              <fill>
                <patternFill patternType="none">
                  <fgColor indexed="64"/>
                  <bgColor auto="1"/>
                </patternFill>
              </fill>
            </x14:dxf>
          </x14:cfRule>
          <xm:sqref>C23</xm:sqref>
        </x14:conditionalFormatting>
        <x14:conditionalFormatting xmlns:xm="http://schemas.microsoft.com/office/excel/2006/main">
          <x14:cfRule type="expression" priority="34520" id="{E665358E-916A-BD47-95FD-253A507E1477}">
            <xm:f>IF(IF(ISNA(VLOOKUP(C3,個股盤後與即時分析!$A:$CF,32,FALSE)),"",VLOOKUP(C3,個股盤後與即時分析!$A:$CF,32,FALSE))&lt;-5000,TRUE,FALSE)</xm:f>
            <x14:dxf>
              <font>
                <color theme="0"/>
              </font>
              <fill>
                <patternFill patternType="solid">
                  <fgColor indexed="64"/>
                  <bgColor rgb="FF008000"/>
                </patternFill>
              </fill>
            </x14:dxf>
          </x14:cfRule>
          <x14:cfRule type="expression" priority="34521" id="{2836B05C-C66F-6845-904C-CD98851CBEA6}">
            <xm:f>IF(IF(ISNA(VLOOKUP(C3,個股盤後與即時分析!$A:$CF,32,FALSE)),"",VLOOKUP(C3,個股盤後與即時分析!$A:$CF,32,FALSE))&gt;5000,TRUE,FALSE)</xm:f>
            <x14:dxf>
              <font>
                <color theme="0"/>
              </font>
              <fill>
                <patternFill patternType="solid">
                  <fgColor indexed="64"/>
                  <bgColor rgb="FFFF0000"/>
                </patternFill>
              </fill>
            </x14:dxf>
          </x14:cfRule>
          <x14:cfRule type="expression" priority="34522" id="{ECE722FA-D0D8-7D4E-8D12-D5B7CFB7C51E}">
            <xm:f>IF(IF(ISNA(VLOOKUP(C3,個股盤後與即時分析!$A:$CF,32,FALSE)),"",VLOOKUP(C3,個股盤後與即時分析!$A:$CF,32,FALSE))&lt;0,TRUE,FALSE)</xm:f>
            <x14:dxf>
              <font>
                <color rgb="FF006100"/>
              </font>
              <fill>
                <patternFill>
                  <bgColor rgb="FFC6EFCE"/>
                </patternFill>
              </fill>
            </x14:dxf>
          </x14:cfRule>
          <x14:cfRule type="expression" priority="34523" id="{D20A4AB7-D33F-2C4B-B1C7-7B58B9C7641B}">
            <xm:f>IF(IF(ISNA(VLOOKUP(C3,個股盤後與即時分析!$A:$CF,32,FALSE)),"",VLOOKUP(C3,個股盤後與即時分析!$A:$CF,32,FALSE))&gt;0,TRUE,FALSE)</xm:f>
            <x14:dxf>
              <font>
                <color rgb="FF9C0006"/>
              </font>
              <fill>
                <patternFill>
                  <bgColor rgb="FFFFC7CE"/>
                </patternFill>
              </fill>
            </x14:dxf>
          </x14:cfRule>
          <xm:sqref>D23</xm:sqref>
        </x14:conditionalFormatting>
        <x14:conditionalFormatting xmlns:xm="http://schemas.microsoft.com/office/excel/2006/main">
          <x14:cfRule type="expression" priority="34524" id="{5AE63195-C87E-8D43-85B5-1CFE4DD880A0}">
            <xm:f>IF(OR(VLOOKUP(C3,個股盤後與即時分析!$A:$CF,32,FALSE)="",ISNA(VLOOKUP(C3,個股盤後與即時分析!$A:$CF,32,FALSE))),TRUE,FALSE)</xm:f>
            <x14:dxf>
              <font>
                <color auto="1"/>
              </font>
              <fill>
                <patternFill patternType="none">
                  <fgColor indexed="64"/>
                  <bgColor auto="1"/>
                </patternFill>
              </fill>
            </x14:dxf>
          </x14:cfRule>
          <xm:sqref>D23</xm:sqref>
        </x14:conditionalFormatting>
        <x14:conditionalFormatting xmlns:xm="http://schemas.microsoft.com/office/excel/2006/main">
          <x14:cfRule type="expression" priority="545" id="{5ACFD9D5-A5A1-8C44-8297-EC909E82860D}">
            <xm:f>IF(IF(ISNA(VLOOKUP(H3,個股盤後與即時分析!$A:$CF,44,FALSE)),"",VLOOKUP(H3,個股盤後與即時分析!$A:$CF,44,FALSE))&lt;0,TRUE,FALSE)</xm:f>
            <x14:dxf>
              <font>
                <color rgb="FF006100"/>
              </font>
              <fill>
                <patternFill>
                  <bgColor rgb="FFC6EFCE"/>
                </patternFill>
              </fill>
            </x14:dxf>
          </x14:cfRule>
          <x14:cfRule type="expression" priority="546" id="{6129C5B2-6540-FC45-BDE6-C136DC35B065}">
            <xm:f>IF(IF(ISNA(VLOOKUP(H3,個股盤後與即時分析!$A:$CF,44,FALSE)),"",VLOOKUP(H3,個股盤後與即時分析!$A:$CF,44,FALSE))&gt;0,TRUE,FALSE)</xm:f>
            <x14:dxf>
              <font>
                <color rgb="FF9C0006"/>
              </font>
              <fill>
                <patternFill>
                  <bgColor rgb="FFFFC7CE"/>
                </patternFill>
              </fill>
            </x14:dxf>
          </x14:cfRule>
          <xm:sqref>H11</xm:sqref>
        </x14:conditionalFormatting>
        <x14:conditionalFormatting xmlns:xm="http://schemas.microsoft.com/office/excel/2006/main">
          <x14:cfRule type="expression" priority="547" id="{49B8F086-9307-EF47-A12A-BFCA27721446}">
            <xm:f>IF(IF(ISNA(VLOOKUP(H3,個股盤後與即時分析!$A:$CF,44,FALSE)),"",VLOOKUP(H3,個股盤後與即時分析!$A:$CF,44,FALSE))&lt;-9.6%,TRUE,FALSE)</xm:f>
            <x14:dxf>
              <font>
                <color theme="0"/>
              </font>
              <fill>
                <patternFill patternType="solid">
                  <fgColor indexed="64"/>
                  <bgColor rgb="FF008000"/>
                </patternFill>
              </fill>
            </x14:dxf>
          </x14:cfRule>
          <x14:cfRule type="expression" priority="548" id="{475EBF9A-B44B-5146-8B5E-D001BBF9DBD2}">
            <xm:f>IF(IF(ISNA(VLOOKUP(H3,個股盤後與即時分析!$A:$CF,44,FALSE)),"",VLOOKUP(H3,個股盤後與即時分析!$A:$CF,44,FALSE))&gt;9.6%,TRUE,FALSE)</xm:f>
            <x14:dxf>
              <font>
                <color theme="0"/>
              </font>
              <fill>
                <patternFill patternType="solid">
                  <fgColor indexed="64"/>
                  <bgColor rgb="FFFF0000"/>
                </patternFill>
              </fill>
            </x14:dxf>
          </x14:cfRule>
          <x14:cfRule type="expression" priority="549" id="{DC080153-F5FD-7E4C-9356-7BBCB8714EB0}">
            <xm:f>IF(IF(ISNA(VLOOKUP(H3,個股盤後與即時分析!$A:$CF,44,FALSE)),"",VLOOKUP(H3,個股盤後與即時分析!$A:$CF,44,FALSE))&lt;0,TRUE,FALSE)</xm:f>
            <x14:dxf>
              <font>
                <color rgb="FF006100"/>
              </font>
              <fill>
                <patternFill>
                  <bgColor rgb="FFC6EFCE"/>
                </patternFill>
              </fill>
            </x14:dxf>
          </x14:cfRule>
          <x14:cfRule type="expression" priority="550" id="{94AD3495-5876-EF42-ABB8-F3DEA2A9638D}">
            <xm:f>IF(IF(ISNA(VLOOKUP(H3,個股盤後與即時分析!$A:$CF,44,FALSE)),"",VLOOKUP(H3,個股盤後與即時分析!$A:$CF,44,FALSE))&gt;0,TRUE,FALSE)</xm:f>
            <x14:dxf>
              <font>
                <color rgb="FF9C0006"/>
              </font>
              <fill>
                <patternFill>
                  <bgColor rgb="FFFFC7CE"/>
                </patternFill>
              </fill>
            </x14:dxf>
          </x14:cfRule>
          <xm:sqref>G10</xm:sqref>
        </x14:conditionalFormatting>
        <x14:conditionalFormatting xmlns:xm="http://schemas.microsoft.com/office/excel/2006/main">
          <x14:cfRule type="expression" priority="551" id="{33847940-2508-7E4E-9ABE-8126061F1C27}">
            <xm:f>IF(IF(ISNA(VLOOKUP(H3,個股盤後與即時分析!$A:$CF,44,FALSE)),"",VLOOKUP(H3,個股盤後與即時分析!$A:$CF,44,FALSE))&lt;-9.6%,TRUE,FALSE)</xm:f>
            <x14:dxf>
              <font>
                <color theme="0"/>
              </font>
              <fill>
                <patternFill patternType="solid">
                  <fgColor indexed="64"/>
                  <bgColor rgb="FF008000"/>
                </patternFill>
              </fill>
            </x14:dxf>
          </x14:cfRule>
          <x14:cfRule type="expression" priority="552" id="{14106C28-E345-D04A-B88F-EBAD269DD5FF}">
            <xm:f>IF(IF(ISNA(VLOOKUP(H3,個股盤後與即時分析!$A:$CF,44,FALSE)),"",VLOOKUP(H3,個股盤後與即時分析!$A:$CF,44,FALSE))&gt;9.6%,TRUE,FALSE)</xm:f>
            <x14:dxf>
              <font>
                <color theme="0"/>
              </font>
              <fill>
                <patternFill patternType="solid">
                  <fgColor indexed="64"/>
                  <bgColor rgb="FFFF0000"/>
                </patternFill>
              </fill>
            </x14:dxf>
          </x14:cfRule>
          <x14:cfRule type="expression" priority="553" id="{C820D5FF-27A3-CC49-B923-9A9132E8FBFB}">
            <xm:f>IF(IF(ISNA(VLOOKUP(H3,個股盤後與即時分析!$A:$CF,44,FALSE)),"",VLOOKUP(H3,個股盤後與即時分析!$A:$CF,44,FALSE))&lt;0,TRUE,FALSE)</xm:f>
            <x14:dxf>
              <font>
                <color rgb="FF006100"/>
              </font>
              <fill>
                <patternFill>
                  <bgColor rgb="FFC6EFCE"/>
                </patternFill>
              </fill>
            </x14:dxf>
          </x14:cfRule>
          <x14:cfRule type="expression" priority="554" id="{381F9B86-7B4F-264A-AB49-EEE0C38D5A4E}">
            <xm:f>IF(IF(ISNA(VLOOKUP(H3,個股盤後與即時分析!$A:$CF,44,FALSE)),"",VLOOKUP(H3,個股盤後與即時分析!$A:$CF,44,FALSE))&gt;0,TRUE,FALSE)</xm:f>
            <x14:dxf>
              <font>
                <color rgb="FF9C0006"/>
              </font>
              <fill>
                <patternFill>
                  <bgColor rgb="FFFFC7CE"/>
                </patternFill>
              </fill>
            </x14:dxf>
          </x14:cfRule>
          <xm:sqref>G11</xm:sqref>
        </x14:conditionalFormatting>
        <x14:conditionalFormatting xmlns:xm="http://schemas.microsoft.com/office/excel/2006/main">
          <x14:cfRule type="expression" priority="555" id="{F200A68F-137B-8B4A-BD3C-B957D9C9BCBC}">
            <xm:f>IF(IF(ISNA(VLOOKUP(H3,個股盤後與即時分析!$A:$CF,44,FALSE)),"",VLOOKUP(H3,個股盤後與即時分析!$A:$CF,44,FALSE))&lt;-9.6%,TRUE,FALSE)</xm:f>
            <x14:dxf>
              <font>
                <color theme="0"/>
              </font>
              <fill>
                <patternFill patternType="solid">
                  <fgColor indexed="64"/>
                  <bgColor rgb="FF008000"/>
                </patternFill>
              </fill>
            </x14:dxf>
          </x14:cfRule>
          <x14:cfRule type="expression" priority="556" id="{32BB3F0B-9657-9946-AEC9-CAB8865EF8C9}">
            <xm:f>IF(IF(ISNA(VLOOKUP(H3,個股盤後與即時分析!$A:$CF,44,FALSE)),"",VLOOKUP(H3,個股盤後與即時分析!$A:$CF,44,FALSE))&gt;9.6%,TRUE,FALSE)</xm:f>
            <x14:dxf>
              <font>
                <color theme="0"/>
              </font>
              <fill>
                <patternFill patternType="solid">
                  <fgColor indexed="64"/>
                  <bgColor rgb="FFFF0000"/>
                </patternFill>
              </fill>
            </x14:dxf>
          </x14:cfRule>
          <x14:cfRule type="expression" priority="557" id="{A356C357-4E0A-454A-A394-62EBFC9B9050}">
            <xm:f>IF(IF(ISNA(VLOOKUP(H3,個股盤後與即時分析!$A:$CF,44,FALSE)),"",VLOOKUP(H3,個股盤後與即時分析!$A:$CF,44,FALSE))&lt;0,TRUE,FALSE)</xm:f>
            <x14:dxf>
              <font>
                <color rgb="FF006100"/>
              </font>
              <fill>
                <patternFill>
                  <bgColor rgb="FFC6EFCE"/>
                </patternFill>
              </fill>
            </x14:dxf>
          </x14:cfRule>
          <x14:cfRule type="expression" priority="558" id="{937E3874-C9C3-2A4D-A53D-13DC7F9A6CF7}">
            <xm:f>IF(IF(ISNA(VLOOKUP(H3,個股盤後與即時分析!$A:$CF,44,FALSE)),"",VLOOKUP(H3,個股盤後與即時分析!$A:$CF,44,FALSE))&gt;0,TRUE,FALSE)</xm:f>
            <x14:dxf>
              <font>
                <color rgb="FF9C0006"/>
              </font>
              <fill>
                <patternFill>
                  <bgColor rgb="FFFFC7CE"/>
                </patternFill>
              </fill>
            </x14:dxf>
          </x14:cfRule>
          <xm:sqref>G12</xm:sqref>
        </x14:conditionalFormatting>
        <x14:conditionalFormatting xmlns:xm="http://schemas.microsoft.com/office/excel/2006/main">
          <x14:cfRule type="expression" priority="559" id="{58A71A7D-FD44-EE45-A3DF-F03388E37D5F}">
            <xm:f>IF(IF(ISNA(VLOOKUP(#REF!,個股盤後與即時分析!$A:$CF,70,FALSE)),"",VLOOKUP(#REF!,個股盤後與即時分析!$A:$CF,70,FALSE))&gt;8%,TRUE,FALSE)</xm:f>
            <x14:dxf>
              <font>
                <color theme="0"/>
              </font>
              <fill>
                <patternFill patternType="solid">
                  <fgColor indexed="64"/>
                  <bgColor rgb="FFFF0000"/>
                </patternFill>
              </fill>
            </x14:dxf>
          </x14:cfRule>
          <x14:cfRule type="expression" priority="560" id="{442E8DA9-66A3-D44F-9D6D-B9B05380818B}">
            <xm:f>IF(IF(ISNA(VLOOKUP(#REF!,個股盤後與即時分析!$A:$CF,70,FALSE)),"",VLOOKUP(#REF!,個股盤後與即時分析!$A:$CF,70,FALSE))&gt;5%,TRUE,FALSE)</xm:f>
            <x14:dxf>
              <font>
                <color rgb="FF9C0006"/>
              </font>
              <fill>
                <patternFill>
                  <bgColor rgb="FFFFC7CE"/>
                </patternFill>
              </fill>
            </x14:dxf>
          </x14:cfRule>
          <x14:cfRule type="expression" priority="561" id="{5FE13A14-A376-844E-8EBD-27039263F0FE}">
            <xm:f>IF(IF(ISNA(VLOOKUP(#REF!,個股盤後與即時分析!$A:$CF,70,FALSE)),"",VLOOKUP(#REF!,個股盤後與即時分析!$A:$CF,70,FALSE))&gt;4%,TRUE,FALSE)</xm:f>
            <x14:dxf>
              <font>
                <color rgb="FF9C6500"/>
              </font>
              <fill>
                <patternFill>
                  <bgColor rgb="FFFFEB9C"/>
                </patternFill>
              </fill>
            </x14:dxf>
          </x14:cfRule>
          <xm:sqref>H27</xm:sqref>
        </x14:conditionalFormatting>
        <x14:conditionalFormatting xmlns:xm="http://schemas.microsoft.com/office/excel/2006/main">
          <x14:cfRule type="expression" priority="421" id="{3D123386-A788-4B42-B733-4522C4BB35ED}">
            <xm:f>IF(VLOOKUP(H3,盤中即時資料與預估量!$A:$AA,25,FALSE)&gt;G10,TRUE,FALSE)</xm:f>
            <x14:dxf>
              <font>
                <color rgb="FF006100"/>
              </font>
              <fill>
                <patternFill>
                  <bgColor rgb="FFC6EFCE"/>
                </patternFill>
              </fill>
            </x14:dxf>
          </x14:cfRule>
          <x14:cfRule type="expression" priority="422" id="{1D5CF50A-D3C3-4347-BDB3-00777170C56D}">
            <xm:f>IF(VLOOKUP(H3,盤中即時資料與預估量!$A:$AA,25,FALSE)&lt;G10,TRUE,FALSE)</xm:f>
            <x14:dxf>
              <font>
                <color rgb="FF9C0006"/>
              </font>
              <fill>
                <patternFill>
                  <bgColor rgb="FFFFC7CE"/>
                </patternFill>
              </fill>
            </x14:dxf>
          </x14:cfRule>
          <xm:sqref>H14</xm:sqref>
        </x14:conditionalFormatting>
        <x14:conditionalFormatting xmlns:xm="http://schemas.microsoft.com/office/excel/2006/main">
          <x14:cfRule type="expression" priority="419" id="{17697AD7-8A25-F74B-9FC8-64210B76EBB2}">
            <xm:f>IF(VLOOKUP(H3,盤中即時資料與預估量!$A:$AA,26,FALSE)&gt;G10,TRUE,FALSE)</xm:f>
            <x14:dxf>
              <font>
                <color rgb="FF006100"/>
              </font>
              <fill>
                <patternFill>
                  <bgColor rgb="FFC6EFCE"/>
                </patternFill>
              </fill>
            </x14:dxf>
          </x14:cfRule>
          <x14:cfRule type="expression" priority="420" id="{D88462A0-272A-044E-BE24-4F5540B3D400}">
            <xm:f>IF(VLOOKUP(H3,盤中即時資料與預估量!$A:$AA,26,FALSE)&lt;G10,TRUE,FALSE)</xm:f>
            <x14:dxf>
              <font>
                <color rgb="FF9C0006"/>
              </font>
              <fill>
                <patternFill>
                  <bgColor rgb="FFFFC7CE"/>
                </patternFill>
              </fill>
            </x14:dxf>
          </x14:cfRule>
          <xm:sqref>H15</xm:sqref>
        </x14:conditionalFormatting>
        <x14:conditionalFormatting xmlns:xm="http://schemas.microsoft.com/office/excel/2006/main">
          <x14:cfRule type="expression" priority="417" id="{D25F0613-FA41-5441-AE22-C687813F502C}">
            <xm:f>IF(VLOOKUP(H3,盤中即時資料與預估量!$A:$AA,27,FALSE)&gt;G10,TRUE,FALSE)</xm:f>
            <x14:dxf>
              <font>
                <color rgb="FF006100"/>
              </font>
              <fill>
                <patternFill>
                  <bgColor rgb="FFC6EFCE"/>
                </patternFill>
              </fill>
            </x14:dxf>
          </x14:cfRule>
          <x14:cfRule type="expression" priority="418" id="{316796B8-E0CC-E349-A975-956AC9393629}">
            <xm:f>IF(VLOOKUP(H3,盤中即時資料與預估量!$A:$AA,27,FALSE)&lt;G10,TRUE,FALSE)</xm:f>
            <x14:dxf>
              <font>
                <color rgb="FF9C0006"/>
              </font>
              <fill>
                <patternFill>
                  <bgColor rgb="FFFFC7CE"/>
                </patternFill>
              </fill>
            </x14:dxf>
          </x14:cfRule>
          <xm:sqref>H16</xm:sqref>
        </x14:conditionalFormatting>
        <x14:conditionalFormatting xmlns:xm="http://schemas.microsoft.com/office/excel/2006/main">
          <x14:cfRule type="expression" priority="562" id="{79CB4B9A-A511-8F40-A78C-D155F3263C6D}">
            <xm:f>IF(IF(ISNA(VLOOKUP(H3,個股盤後與即時分析!$A:$CF,29,FALSE)),"",VLOOKUP(H3,個股盤後與即時分析!$A:$CF,29,FALSE))&lt;-500,TRUE,FALSE)</xm:f>
            <x14:dxf>
              <font>
                <color theme="0"/>
              </font>
              <fill>
                <patternFill patternType="solid">
                  <fgColor indexed="64"/>
                  <bgColor rgb="FF008000"/>
                </patternFill>
              </fill>
            </x14:dxf>
          </x14:cfRule>
          <x14:cfRule type="expression" priority="563" id="{AE823CAD-9A06-AD47-952F-9E7A5BCC8898}">
            <xm:f>IF(IF(ISNA(VLOOKUP(H3,個股盤後與即時分析!$A:$CF,29,FALSE)),"",VLOOKUP(H3,個股盤後與即時分析!$A:$CF,29,FALSE))&gt;500,TRUE,FALSE)</xm:f>
            <x14:dxf>
              <font>
                <color theme="0"/>
              </font>
              <fill>
                <patternFill patternType="solid">
                  <fgColor indexed="64"/>
                  <bgColor rgb="FFFF0000"/>
                </patternFill>
              </fill>
            </x14:dxf>
          </x14:cfRule>
          <x14:cfRule type="expression" priority="564" id="{F728E9C6-1CB1-3241-B878-71E3E40EFA6C}">
            <xm:f>IF(IF(ISNA(VLOOKUP(H3,個股盤後與即時分析!$A:$CF,29,FALSE)),"",VLOOKUP(H3,個股盤後與即時分析!$A:$CF,29,FALSE))&lt;0,TRUE,FALSE)</xm:f>
            <x14:dxf>
              <font>
                <color rgb="FF006100"/>
              </font>
              <fill>
                <patternFill>
                  <bgColor rgb="FFC6EFCE"/>
                </patternFill>
              </fill>
            </x14:dxf>
          </x14:cfRule>
          <x14:cfRule type="expression" priority="565" id="{6F948C4B-A4AF-B440-BD65-CF1BF0819818}">
            <xm:f>IF(IF(ISNA(VLOOKUP(H3,個股盤後與即時分析!$A:$CF,29,FALSE)),"",VLOOKUP(H3,個股盤後與即時分析!$A:$CF,29,FALSE))&gt;0,TRUE,FALSE)</xm:f>
            <x14:dxf>
              <font>
                <color rgb="FF9C0006"/>
              </font>
              <fill>
                <patternFill>
                  <bgColor rgb="FFFFC7CE"/>
                </patternFill>
              </fill>
            </x14:dxf>
          </x14:cfRule>
          <xm:sqref>G22</xm:sqref>
        </x14:conditionalFormatting>
        <x14:conditionalFormatting xmlns:xm="http://schemas.microsoft.com/office/excel/2006/main">
          <x14:cfRule type="expression" priority="566" id="{B86B1584-4087-F94D-AB09-07A3A407B297}">
            <xm:f>IF(OR(VLOOKUP(H3,個股盤後與即時分析!$A:$CF,29,FALSE)="",ISNA(VLOOKUP(H3,個股盤後與即時分析!$A:$CF,29,FALSE))),TRUE,FALSE)</xm:f>
            <x14:dxf>
              <font>
                <color auto="1"/>
              </font>
              <fill>
                <patternFill patternType="none">
                  <fgColor indexed="64"/>
                  <bgColor auto="1"/>
                </patternFill>
              </fill>
            </x14:dxf>
          </x14:cfRule>
          <xm:sqref>G22</xm:sqref>
        </x14:conditionalFormatting>
        <x14:conditionalFormatting xmlns:xm="http://schemas.microsoft.com/office/excel/2006/main">
          <x14:cfRule type="expression" priority="567" id="{E9B3F60F-B0F8-D74B-A099-9F09CD8E6640}">
            <xm:f>IF(IF(ISNA(VLOOKUP(H3,個股盤後與即時分析!$A:$CF,31,FALSE)),"",VLOOKUP(H3,個股盤後與即時分析!$A:$CF,31,FALSE))&lt;-500,TRUE,FALSE)</xm:f>
            <x14:dxf>
              <font>
                <color theme="0"/>
              </font>
              <fill>
                <patternFill patternType="solid">
                  <fgColor indexed="64"/>
                  <bgColor rgb="FF008000"/>
                </patternFill>
              </fill>
            </x14:dxf>
          </x14:cfRule>
          <x14:cfRule type="expression" priority="568" id="{C140B399-203B-C749-8A76-2C1F95B63CDE}">
            <xm:f>IF(IF(ISNA(VLOOKUP(H3,個股盤後與即時分析!$A:$CF,31,FALSE)),"",VLOOKUP(H3,個股盤後與即時分析!$A:$CF,31,FALSE))&gt;500,TRUE,FALSE)</xm:f>
            <x14:dxf>
              <font>
                <color theme="0"/>
              </font>
              <fill>
                <patternFill patternType="solid">
                  <fgColor indexed="64"/>
                  <bgColor rgb="FFFF0000"/>
                </patternFill>
              </fill>
            </x14:dxf>
          </x14:cfRule>
          <x14:cfRule type="expression" priority="569" id="{85EACE82-B9D4-754F-A9E1-39F4CCA1DDB6}">
            <xm:f>IF(IF(ISNA(VLOOKUP(H3,個股盤後與即時分析!$A:$CF,31,FALSE)),"",VLOOKUP(H3,個股盤後與即時分析!$A:$CF,31,FALSE))&lt;0,TRUE,FALSE)</xm:f>
            <x14:dxf>
              <font>
                <color rgb="FF006100"/>
              </font>
              <fill>
                <patternFill>
                  <bgColor rgb="FFC6EFCE"/>
                </patternFill>
              </fill>
            </x14:dxf>
          </x14:cfRule>
          <x14:cfRule type="expression" priority="570" id="{055331E6-5700-914D-A69C-AC308509585D}">
            <xm:f>IF(IF(ISNA(VLOOKUP(H3,個股盤後與即時分析!$A:$CF,31,FALSE)),"",VLOOKUP(H3,個股盤後與即時分析!$A:$CF,31,FALSE))&gt;0,TRUE,FALSE)</xm:f>
            <x14:dxf>
              <font>
                <color rgb="FF9C0006"/>
              </font>
              <fill>
                <patternFill>
                  <bgColor rgb="FFFFC7CE"/>
                </patternFill>
              </fill>
            </x14:dxf>
          </x14:cfRule>
          <xm:sqref>H22</xm:sqref>
        </x14:conditionalFormatting>
        <x14:conditionalFormatting xmlns:xm="http://schemas.microsoft.com/office/excel/2006/main">
          <x14:cfRule type="expression" priority="571" id="{1C5F7C73-D435-DF4D-97A3-EBC999D41370}">
            <xm:f>IF(OR(VLOOKUP(H3,個股盤後與即時分析!$A:$CF,31,FALSE)="",ISNA(VLOOKUP(H3,個股盤後與即時分析!$A:$CF,31,FALSE))),TRUE,FALSE)</xm:f>
            <x14:dxf>
              <font>
                <color auto="1"/>
              </font>
              <fill>
                <patternFill patternType="none">
                  <fgColor indexed="64"/>
                  <bgColor auto="1"/>
                </patternFill>
              </fill>
            </x14:dxf>
          </x14:cfRule>
          <xm:sqref>H22</xm:sqref>
        </x14:conditionalFormatting>
        <x14:conditionalFormatting xmlns:xm="http://schemas.microsoft.com/office/excel/2006/main">
          <x14:cfRule type="expression" priority="572" id="{537D4E58-ECFB-074F-8035-1E3A51901424}">
            <xm:f>IF(IF(ISNA(VLOOKUP(H3,個股盤後與即時分析!$A:$CF,33,FALSE)),"",VLOOKUP(H3,個股盤後與即時分析!$A:$CF,33,FALSE))&lt;-500,TRUE,FALSE)</xm:f>
            <x14:dxf>
              <font>
                <color theme="0"/>
              </font>
              <fill>
                <patternFill patternType="solid">
                  <fgColor indexed="64"/>
                  <bgColor rgb="FF008000"/>
                </patternFill>
              </fill>
            </x14:dxf>
          </x14:cfRule>
          <x14:cfRule type="expression" priority="573" id="{34C07F90-7EE7-FD4A-8366-F9F59E74B513}">
            <xm:f>IF(IF(ISNA(VLOOKUP(H3,個股盤後與即時分析!$A:$CF,33,FALSE)),"",VLOOKUP(H3,個股盤後與即時分析!$A:$CF,33,FALSE))&gt;500,TRUE,FALSE)</xm:f>
            <x14:dxf>
              <font>
                <color theme="0"/>
              </font>
              <fill>
                <patternFill patternType="solid">
                  <fgColor indexed="64"/>
                  <bgColor rgb="FFFF0000"/>
                </patternFill>
              </fill>
            </x14:dxf>
          </x14:cfRule>
          <x14:cfRule type="expression" priority="574" id="{38E4C4E9-5D3B-AD44-A41E-D34D95AC152A}">
            <xm:f>IF(IF(ISNA(VLOOKUP(H3,個股盤後與即時分析!$A:$CF,33,FALSE)),"",VLOOKUP(H3,個股盤後與即時分析!$A:$CF,33,FALSE))&lt;0,TRUE,FALSE)</xm:f>
            <x14:dxf>
              <font>
                <color rgb="FF006100"/>
              </font>
              <fill>
                <patternFill>
                  <bgColor rgb="FFC6EFCE"/>
                </patternFill>
              </fill>
            </x14:dxf>
          </x14:cfRule>
          <x14:cfRule type="expression" priority="575" id="{963A06E3-D6B8-2B46-8502-68A50EB78F51}">
            <xm:f>IF(IF(ISNA(VLOOKUP(H3,個股盤後與即時分析!$A:$CF,33,FALSE)),"",VLOOKUP(H3,個股盤後與即時分析!$A:$CF,33,FALSE))&gt;0,TRUE,FALSE)</xm:f>
            <x14:dxf>
              <font>
                <color rgb="FF9C0006"/>
              </font>
              <fill>
                <patternFill>
                  <bgColor rgb="FFFFC7CE"/>
                </patternFill>
              </fill>
            </x14:dxf>
          </x14:cfRule>
          <xm:sqref>I22</xm:sqref>
        </x14:conditionalFormatting>
        <x14:conditionalFormatting xmlns:xm="http://schemas.microsoft.com/office/excel/2006/main">
          <x14:cfRule type="expression" priority="576" id="{38F8329F-7A1A-0043-B432-1C46E22EF107}">
            <xm:f>IF(OR(VLOOKUP(H3,個股盤後與即時分析!$A:$CF,33,FALSE)="",ISNA(VLOOKUP(H3,個股盤後與即時分析!$A:$CF,33,FALSE))),TRUE,FALSE)</xm:f>
            <x14:dxf>
              <font>
                <color auto="1"/>
              </font>
              <fill>
                <patternFill patternType="none">
                  <fgColor indexed="64"/>
                  <bgColor auto="1"/>
                </patternFill>
              </fill>
            </x14:dxf>
          </x14:cfRule>
          <xm:sqref>I22</xm:sqref>
        </x14:conditionalFormatting>
        <x14:conditionalFormatting xmlns:xm="http://schemas.microsoft.com/office/excel/2006/main">
          <x14:cfRule type="expression" priority="577" id="{62B222EF-24B0-8D46-B521-2B9913EA0E7E}">
            <xm:f>IF(IF(ISNA(VLOOKUP(H3,個股盤後與即時分析!$A:$CF,28,FALSE)),"",VLOOKUP(H3,個股盤後與即時分析!$A:$CF,28,FALSE))&lt;-5000,TRUE,FALSE)</xm:f>
            <x14:dxf>
              <font>
                <color theme="0"/>
              </font>
              <fill>
                <patternFill patternType="solid">
                  <fgColor indexed="64"/>
                  <bgColor rgb="FF008000"/>
                </patternFill>
              </fill>
            </x14:dxf>
          </x14:cfRule>
          <x14:cfRule type="expression" priority="578" id="{4446D159-81CD-4C46-8FEA-94AE51AEAA93}">
            <xm:f>IF(IF(ISNA(VLOOKUP(H3,個股盤後與即時分析!$A:$CF,28,FALSE)),"",VLOOKUP(H3,個股盤後與即時分析!$A:$CF,28,FALSE))&gt;5000,TRUE,FALSE)</xm:f>
            <x14:dxf>
              <font>
                <color theme="0"/>
              </font>
              <fill>
                <patternFill patternType="solid">
                  <fgColor indexed="64"/>
                  <bgColor rgb="FFFF0000"/>
                </patternFill>
              </fill>
            </x14:dxf>
          </x14:cfRule>
          <x14:cfRule type="expression" priority="579" id="{93D72C5F-88B4-614B-BC0D-919482CF9CEF}">
            <xm:f>IF(IF(ISNA(VLOOKUP(H3,個股盤後與即時分析!$A:$CF,28,FALSE)),"",VLOOKUP(H3,個股盤後與即時分析!$A:$CF,28,FALSE))&lt;0,TRUE,FALSE)</xm:f>
            <x14:dxf>
              <font>
                <color rgb="FF006100"/>
              </font>
              <fill>
                <patternFill>
                  <bgColor rgb="FFC6EFCE"/>
                </patternFill>
              </fill>
            </x14:dxf>
          </x14:cfRule>
          <x14:cfRule type="expression" priority="580" id="{71E896F2-85C3-5B47-92BA-3241D1547395}">
            <xm:f>IF(IF(ISNA(VLOOKUP(H3,個股盤後與即時分析!$A:$CF,28,FALSE)),"",VLOOKUP(H3,個股盤後與即時分析!$A:$CF,28,FALSE))&gt;0,TRUE,FALSE)</xm:f>
            <x14:dxf>
              <font>
                <color rgb="FF9C0006"/>
              </font>
              <fill>
                <patternFill>
                  <bgColor rgb="FFFFC7CE"/>
                </patternFill>
              </fill>
            </x14:dxf>
          </x14:cfRule>
          <xm:sqref>G23</xm:sqref>
        </x14:conditionalFormatting>
        <x14:conditionalFormatting xmlns:xm="http://schemas.microsoft.com/office/excel/2006/main">
          <x14:cfRule type="expression" priority="581" id="{5FB6E8C4-708D-814F-8683-8E2E0AEF01E5}">
            <xm:f>IF(OR(VLOOKUP(H3,個股盤後與即時分析!$A:$CF,28,FALSE)="",ISNA(VLOOKUP(H3,個股盤後與即時分析!$A:$CF,28,FALSE))),TRUE,FALSE)</xm:f>
            <x14:dxf>
              <font>
                <color auto="1"/>
              </font>
              <fill>
                <patternFill patternType="none">
                  <fgColor indexed="64"/>
                  <bgColor auto="1"/>
                </patternFill>
              </fill>
            </x14:dxf>
          </x14:cfRule>
          <xm:sqref>G23</xm:sqref>
        </x14:conditionalFormatting>
        <x14:conditionalFormatting xmlns:xm="http://schemas.microsoft.com/office/excel/2006/main">
          <x14:cfRule type="expression" priority="582" id="{4E069FFC-E75B-B042-A3DB-5EF624715781}">
            <xm:f>IF(IF(ISNA(VLOOKUP(H3,個股盤後與即時分析!$A:$CF,30,FALSE)),"",VLOOKUP(H3,個股盤後與即時分析!$A:$CF,30,FALSE))&lt;-5000,TRUE,FALSE)</xm:f>
            <x14:dxf>
              <font>
                <color theme="0"/>
              </font>
              <fill>
                <patternFill patternType="solid">
                  <fgColor indexed="64"/>
                  <bgColor rgb="FF008000"/>
                </patternFill>
              </fill>
            </x14:dxf>
          </x14:cfRule>
          <x14:cfRule type="expression" priority="583" id="{59B1B526-BB56-8A4B-98D5-B297ABF5B857}">
            <xm:f>IF(IF(ISNA(VLOOKUP(H3,個股盤後與即時分析!$A:$CF,30,FALSE)),"",VLOOKUP(H3,個股盤後與即時分析!$A:$CF,30,FALSE))&gt;5000,TRUE,FALSE)</xm:f>
            <x14:dxf>
              <font>
                <color theme="0"/>
              </font>
              <fill>
                <patternFill patternType="solid">
                  <fgColor indexed="64"/>
                  <bgColor rgb="FFFF0000"/>
                </patternFill>
              </fill>
            </x14:dxf>
          </x14:cfRule>
          <x14:cfRule type="expression" priority="584" id="{23B3BA54-F4E1-664D-AC49-C1F5B196BB03}">
            <xm:f>IF(IF(ISNA(VLOOKUP(H3,個股盤後與即時分析!$A:$CF,30,FALSE)),"",VLOOKUP(H3,個股盤後與即時分析!$A:$CF,30,FALSE))&lt;0,TRUE,FALSE)</xm:f>
            <x14:dxf>
              <font>
                <color rgb="FF006100"/>
              </font>
              <fill>
                <patternFill>
                  <bgColor rgb="FFC6EFCE"/>
                </patternFill>
              </fill>
            </x14:dxf>
          </x14:cfRule>
          <x14:cfRule type="expression" priority="585" id="{46F6F1A5-C808-744B-98C6-4E1C388DFE2D}">
            <xm:f>IF(IF(ISNA(VLOOKUP(H3,個股盤後與即時分析!$A:$CF,30,FALSE)),"",VLOOKUP(H3,個股盤後與即時分析!$A:$CF,30,FALSE))&gt;0,TRUE,FALSE)</xm:f>
            <x14:dxf>
              <font>
                <color rgb="FF9C0006"/>
              </font>
              <fill>
                <patternFill>
                  <bgColor rgb="FFFFC7CE"/>
                </patternFill>
              </fill>
            </x14:dxf>
          </x14:cfRule>
          <xm:sqref>H23</xm:sqref>
        </x14:conditionalFormatting>
        <x14:conditionalFormatting xmlns:xm="http://schemas.microsoft.com/office/excel/2006/main">
          <x14:cfRule type="expression" priority="586" id="{24440537-7A4E-5340-851E-948840DE6F57}">
            <xm:f>IF(OR(VLOOKUP(H3,個股盤後與即時分析!$A:$CF,30,FALSE)="",ISNA(VLOOKUP(H3,個股盤後與即時分析!$A:$CF,30,FALSE))),TRUE,FALSE)</xm:f>
            <x14:dxf>
              <font>
                <color auto="1"/>
              </font>
              <fill>
                <patternFill patternType="none">
                  <fgColor indexed="64"/>
                  <bgColor auto="1"/>
                </patternFill>
              </fill>
            </x14:dxf>
          </x14:cfRule>
          <xm:sqref>H23</xm:sqref>
        </x14:conditionalFormatting>
        <x14:conditionalFormatting xmlns:xm="http://schemas.microsoft.com/office/excel/2006/main">
          <x14:cfRule type="expression" priority="587" id="{1D8B2E84-D6A0-B34F-949D-015FD6191DA6}">
            <xm:f>IF(IF(ISNA(VLOOKUP(H3,個股盤後與即時分析!$A:$CF,32,FALSE)),"",VLOOKUP(H3,個股盤後與即時分析!$A:$CF,32,FALSE))&lt;-5000,TRUE,FALSE)</xm:f>
            <x14:dxf>
              <font>
                <color theme="0"/>
              </font>
              <fill>
                <patternFill patternType="solid">
                  <fgColor indexed="64"/>
                  <bgColor rgb="FF008000"/>
                </patternFill>
              </fill>
            </x14:dxf>
          </x14:cfRule>
          <x14:cfRule type="expression" priority="588" id="{7A376E9F-63A1-6241-8AF0-088DD4C9EB6D}">
            <xm:f>IF(IF(ISNA(VLOOKUP(H3,個股盤後與即時分析!$A:$CF,32,FALSE)),"",VLOOKUP(H3,個股盤後與即時分析!$A:$CF,32,FALSE))&gt;5000,TRUE,FALSE)</xm:f>
            <x14:dxf>
              <font>
                <color theme="0"/>
              </font>
              <fill>
                <patternFill patternType="solid">
                  <fgColor indexed="64"/>
                  <bgColor rgb="FFFF0000"/>
                </patternFill>
              </fill>
            </x14:dxf>
          </x14:cfRule>
          <x14:cfRule type="expression" priority="589" id="{91D6D2C7-4DA9-2F44-833B-BC7FD5827105}">
            <xm:f>IF(IF(ISNA(VLOOKUP(H3,個股盤後與即時分析!$A:$CF,32,FALSE)),"",VLOOKUP(H3,個股盤後與即時分析!$A:$CF,32,FALSE))&lt;0,TRUE,FALSE)</xm:f>
            <x14:dxf>
              <font>
                <color rgb="FF006100"/>
              </font>
              <fill>
                <patternFill>
                  <bgColor rgb="FFC6EFCE"/>
                </patternFill>
              </fill>
            </x14:dxf>
          </x14:cfRule>
          <x14:cfRule type="expression" priority="590" id="{BFAC70B4-285C-074C-A346-1E85B1A7782C}">
            <xm:f>IF(IF(ISNA(VLOOKUP(H3,個股盤後與即時分析!$A:$CF,32,FALSE)),"",VLOOKUP(H3,個股盤後與即時分析!$A:$CF,32,FALSE))&gt;0,TRUE,FALSE)</xm:f>
            <x14:dxf>
              <font>
                <color rgb="FF9C0006"/>
              </font>
              <fill>
                <patternFill>
                  <bgColor rgb="FFFFC7CE"/>
                </patternFill>
              </fill>
            </x14:dxf>
          </x14:cfRule>
          <xm:sqref>I23</xm:sqref>
        </x14:conditionalFormatting>
        <x14:conditionalFormatting xmlns:xm="http://schemas.microsoft.com/office/excel/2006/main">
          <x14:cfRule type="expression" priority="591" id="{0534B411-7DB1-4249-BD04-6BF066AD21AD}">
            <xm:f>IF(OR(VLOOKUP(H3,個股盤後與即時分析!$A:$CF,32,FALSE)="",ISNA(VLOOKUP(H3,個股盤後與即時分析!$A:$CF,32,FALSE))),TRUE,FALSE)</xm:f>
            <x14:dxf>
              <font>
                <color auto="1"/>
              </font>
              <fill>
                <patternFill patternType="none">
                  <fgColor indexed="64"/>
                  <bgColor auto="1"/>
                </patternFill>
              </fill>
            </x14:dxf>
          </x14:cfRule>
          <xm:sqref>I23</xm:sqref>
        </x14:conditionalFormatting>
        <x14:conditionalFormatting xmlns:xm="http://schemas.microsoft.com/office/excel/2006/main">
          <x14:cfRule type="expression" priority="350" id="{1780ADE3-2EB0-0748-9F20-2641008D5F78}">
            <xm:f>IF(IF(ISNA(VLOOKUP(M3,個股盤後與即時分析!$A:$CF,44,FALSE)),"",VLOOKUP(M3,個股盤後與即時分析!$A:$CF,44,FALSE))&lt;0,TRUE,FALSE)</xm:f>
            <x14:dxf>
              <font>
                <color rgb="FF006100"/>
              </font>
              <fill>
                <patternFill>
                  <bgColor rgb="FFC6EFCE"/>
                </patternFill>
              </fill>
            </x14:dxf>
          </x14:cfRule>
          <x14:cfRule type="expression" priority="351" id="{B56876AA-D32A-7D41-B53D-3B32DAB34CB9}">
            <xm:f>IF(IF(ISNA(VLOOKUP(M3,個股盤後與即時分析!$A:$CF,44,FALSE)),"",VLOOKUP(M3,個股盤後與即時分析!$A:$CF,44,FALSE))&gt;0,TRUE,FALSE)</xm:f>
            <x14:dxf>
              <font>
                <color rgb="FF9C0006"/>
              </font>
              <fill>
                <patternFill>
                  <bgColor rgb="FFFFC7CE"/>
                </patternFill>
              </fill>
            </x14:dxf>
          </x14:cfRule>
          <xm:sqref>M11</xm:sqref>
        </x14:conditionalFormatting>
        <x14:conditionalFormatting xmlns:xm="http://schemas.microsoft.com/office/excel/2006/main">
          <x14:cfRule type="expression" priority="352" id="{71638559-B0CC-4243-9D62-429580EE8185}">
            <xm:f>IF(IF(ISNA(VLOOKUP(M3,個股盤後與即時分析!$A:$CF,44,FALSE)),"",VLOOKUP(M3,個股盤後與即時分析!$A:$CF,44,FALSE))&lt;-9.6%,TRUE,FALSE)</xm:f>
            <x14:dxf>
              <font>
                <color theme="0"/>
              </font>
              <fill>
                <patternFill patternType="solid">
                  <fgColor indexed="64"/>
                  <bgColor rgb="FF008000"/>
                </patternFill>
              </fill>
            </x14:dxf>
          </x14:cfRule>
          <x14:cfRule type="expression" priority="353" id="{BBE95F62-F152-F84C-BAE1-93A31D76EDAB}">
            <xm:f>IF(IF(ISNA(VLOOKUP(M3,個股盤後與即時分析!$A:$CF,44,FALSE)),"",VLOOKUP(M3,個股盤後與即時分析!$A:$CF,44,FALSE))&gt;9.6%,TRUE,FALSE)</xm:f>
            <x14:dxf>
              <font>
                <color theme="0"/>
              </font>
              <fill>
                <patternFill patternType="solid">
                  <fgColor indexed="64"/>
                  <bgColor rgb="FFFF0000"/>
                </patternFill>
              </fill>
            </x14:dxf>
          </x14:cfRule>
          <x14:cfRule type="expression" priority="354" id="{F94609F1-D9BF-0143-8EAE-EABCB8DFD077}">
            <xm:f>IF(IF(ISNA(VLOOKUP(M3,個股盤後與即時分析!$A:$CF,44,FALSE)),"",VLOOKUP(M3,個股盤後與即時分析!$A:$CF,44,FALSE))&lt;0,TRUE,FALSE)</xm:f>
            <x14:dxf>
              <font>
                <color rgb="FF006100"/>
              </font>
              <fill>
                <patternFill>
                  <bgColor rgb="FFC6EFCE"/>
                </patternFill>
              </fill>
            </x14:dxf>
          </x14:cfRule>
          <x14:cfRule type="expression" priority="355" id="{0E66474A-93D0-0F42-B702-C127020986B5}">
            <xm:f>IF(IF(ISNA(VLOOKUP(M3,個股盤後與即時分析!$A:$CF,44,FALSE)),"",VLOOKUP(M3,個股盤後與即時分析!$A:$CF,44,FALSE))&gt;0,TRUE,FALSE)</xm:f>
            <x14:dxf>
              <font>
                <color rgb="FF9C0006"/>
              </font>
              <fill>
                <patternFill>
                  <bgColor rgb="FFFFC7CE"/>
                </patternFill>
              </fill>
            </x14:dxf>
          </x14:cfRule>
          <xm:sqref>L10</xm:sqref>
        </x14:conditionalFormatting>
        <x14:conditionalFormatting xmlns:xm="http://schemas.microsoft.com/office/excel/2006/main">
          <x14:cfRule type="expression" priority="356" id="{05E3AA9B-F737-4742-BB14-6F0A4565FE66}">
            <xm:f>IF(IF(ISNA(VLOOKUP(M3,個股盤後與即時分析!$A:$CF,44,FALSE)),"",VLOOKUP(M3,個股盤後與即時分析!$A:$CF,44,FALSE))&lt;-9.6%,TRUE,FALSE)</xm:f>
            <x14:dxf>
              <font>
                <color theme="0"/>
              </font>
              <fill>
                <patternFill patternType="solid">
                  <fgColor indexed="64"/>
                  <bgColor rgb="FF008000"/>
                </patternFill>
              </fill>
            </x14:dxf>
          </x14:cfRule>
          <x14:cfRule type="expression" priority="357" id="{99DDFCA8-57C2-CE4B-BFCB-95F53BDA10B0}">
            <xm:f>IF(IF(ISNA(VLOOKUP(M3,個股盤後與即時分析!$A:$CF,44,FALSE)),"",VLOOKUP(M3,個股盤後與即時分析!$A:$CF,44,FALSE))&gt;9.6%,TRUE,FALSE)</xm:f>
            <x14:dxf>
              <font>
                <color theme="0"/>
              </font>
              <fill>
                <patternFill patternType="solid">
                  <fgColor indexed="64"/>
                  <bgColor rgb="FFFF0000"/>
                </patternFill>
              </fill>
            </x14:dxf>
          </x14:cfRule>
          <x14:cfRule type="expression" priority="358" id="{39757F66-9782-644D-A59E-08E66FBC076E}">
            <xm:f>IF(IF(ISNA(VLOOKUP(M3,個股盤後與即時分析!$A:$CF,44,FALSE)),"",VLOOKUP(M3,個股盤後與即時分析!$A:$CF,44,FALSE))&lt;0,TRUE,FALSE)</xm:f>
            <x14:dxf>
              <font>
                <color rgb="FF006100"/>
              </font>
              <fill>
                <patternFill>
                  <bgColor rgb="FFC6EFCE"/>
                </patternFill>
              </fill>
            </x14:dxf>
          </x14:cfRule>
          <x14:cfRule type="expression" priority="359" id="{70D117EA-547E-C149-863C-2D5EF4E09F25}">
            <xm:f>IF(IF(ISNA(VLOOKUP(M3,個股盤後與即時分析!$A:$CF,44,FALSE)),"",VLOOKUP(M3,個股盤後與即時分析!$A:$CF,44,FALSE))&gt;0,TRUE,FALSE)</xm:f>
            <x14:dxf>
              <font>
                <color rgb="FF9C0006"/>
              </font>
              <fill>
                <patternFill>
                  <bgColor rgb="FFFFC7CE"/>
                </patternFill>
              </fill>
            </x14:dxf>
          </x14:cfRule>
          <xm:sqref>L11</xm:sqref>
        </x14:conditionalFormatting>
        <x14:conditionalFormatting xmlns:xm="http://schemas.microsoft.com/office/excel/2006/main">
          <x14:cfRule type="expression" priority="360" id="{57D7521D-E4EF-4844-8965-2E9BB29B69E1}">
            <xm:f>IF(IF(ISNA(VLOOKUP(M3,個股盤後與即時分析!$A:$CF,44,FALSE)),"",VLOOKUP(M3,個股盤後與即時分析!$A:$CF,44,FALSE))&lt;-9.6%,TRUE,FALSE)</xm:f>
            <x14:dxf>
              <font>
                <color theme="0"/>
              </font>
              <fill>
                <patternFill patternType="solid">
                  <fgColor indexed="64"/>
                  <bgColor rgb="FF008000"/>
                </patternFill>
              </fill>
            </x14:dxf>
          </x14:cfRule>
          <x14:cfRule type="expression" priority="361" id="{98888BD0-72B0-5F45-BF44-8C2A37EF4593}">
            <xm:f>IF(IF(ISNA(VLOOKUP(M3,個股盤後與即時分析!$A:$CF,44,FALSE)),"",VLOOKUP(M3,個股盤後與即時分析!$A:$CF,44,FALSE))&gt;9.6%,TRUE,FALSE)</xm:f>
            <x14:dxf>
              <font>
                <color theme="0"/>
              </font>
              <fill>
                <patternFill patternType="solid">
                  <fgColor indexed="64"/>
                  <bgColor rgb="FFFF0000"/>
                </patternFill>
              </fill>
            </x14:dxf>
          </x14:cfRule>
          <x14:cfRule type="expression" priority="362" id="{4BA62711-B4C2-BA45-AF96-2687301D159D}">
            <xm:f>IF(IF(ISNA(VLOOKUP(M3,個股盤後與即時分析!$A:$CF,44,FALSE)),"",VLOOKUP(M3,個股盤後與即時分析!$A:$CF,44,FALSE))&lt;0,TRUE,FALSE)</xm:f>
            <x14:dxf>
              <font>
                <color rgb="FF006100"/>
              </font>
              <fill>
                <patternFill>
                  <bgColor rgb="FFC6EFCE"/>
                </patternFill>
              </fill>
            </x14:dxf>
          </x14:cfRule>
          <x14:cfRule type="expression" priority="363" id="{26611D04-7164-1C48-9C86-31729F6461E5}">
            <xm:f>IF(IF(ISNA(VLOOKUP(M3,個股盤後與即時分析!$A:$CF,44,FALSE)),"",VLOOKUP(M3,個股盤後與即時分析!$A:$CF,44,FALSE))&gt;0,TRUE,FALSE)</xm:f>
            <x14:dxf>
              <font>
                <color rgb="FF9C0006"/>
              </font>
              <fill>
                <patternFill>
                  <bgColor rgb="FFFFC7CE"/>
                </patternFill>
              </fill>
            </x14:dxf>
          </x14:cfRule>
          <xm:sqref>L12</xm:sqref>
        </x14:conditionalFormatting>
        <x14:conditionalFormatting xmlns:xm="http://schemas.microsoft.com/office/excel/2006/main">
          <x14:cfRule type="expression" priority="364" id="{9E82028A-19AF-CF4F-B75F-5FC4D5A6401F}">
            <xm:f>IF(IF(ISNA(VLOOKUP(#REF!,個股盤後與即時分析!$A:$CF,70,FALSE)),"",VLOOKUP(#REF!,個股盤後與即時分析!$A:$CF,70,FALSE))&gt;8%,TRUE,FALSE)</xm:f>
            <x14:dxf>
              <font>
                <color theme="0"/>
              </font>
              <fill>
                <patternFill patternType="solid">
                  <fgColor indexed="64"/>
                  <bgColor rgb="FFFF0000"/>
                </patternFill>
              </fill>
            </x14:dxf>
          </x14:cfRule>
          <x14:cfRule type="expression" priority="365" id="{3B5E0F2A-8543-834D-8611-4B6F79862F3D}">
            <xm:f>IF(IF(ISNA(VLOOKUP(#REF!,個股盤後與即時分析!$A:$CF,70,FALSE)),"",VLOOKUP(#REF!,個股盤後與即時分析!$A:$CF,70,FALSE))&gt;5%,TRUE,FALSE)</xm:f>
            <x14:dxf>
              <font>
                <color rgb="FF9C0006"/>
              </font>
              <fill>
                <patternFill>
                  <bgColor rgb="FFFFC7CE"/>
                </patternFill>
              </fill>
            </x14:dxf>
          </x14:cfRule>
          <x14:cfRule type="expression" priority="366" id="{E5033EC2-74D3-E140-8C8C-4B4E4C7C7A79}">
            <xm:f>IF(IF(ISNA(VLOOKUP(#REF!,個股盤後與即時分析!$A:$CF,70,FALSE)),"",VLOOKUP(#REF!,個股盤後與即時分析!$A:$CF,70,FALSE))&gt;4%,TRUE,FALSE)</xm:f>
            <x14:dxf>
              <font>
                <color rgb="FF9C6500"/>
              </font>
              <fill>
                <patternFill>
                  <bgColor rgb="FFFFEB9C"/>
                </patternFill>
              </fill>
            </x14:dxf>
          </x14:cfRule>
          <xm:sqref>M27</xm:sqref>
        </x14:conditionalFormatting>
        <x14:conditionalFormatting xmlns:xm="http://schemas.microsoft.com/office/excel/2006/main">
          <x14:cfRule type="expression" priority="226" id="{F84AF32B-FB33-A344-BA5C-8F985E6F8543}">
            <xm:f>IF(VLOOKUP(M3,盤中即時資料與預估量!$A:$AA,25,FALSE)&gt;L10,TRUE,FALSE)</xm:f>
            <x14:dxf>
              <font>
                <color rgb="FF006100"/>
              </font>
              <fill>
                <patternFill>
                  <bgColor rgb="FFC6EFCE"/>
                </patternFill>
              </fill>
            </x14:dxf>
          </x14:cfRule>
          <x14:cfRule type="expression" priority="227" id="{07736745-9BF8-8E45-906C-54BB505CED95}">
            <xm:f>IF(VLOOKUP(M3,盤中即時資料與預估量!$A:$AA,25,FALSE)&lt;L10,TRUE,FALSE)</xm:f>
            <x14:dxf>
              <font>
                <color rgb="FF9C0006"/>
              </font>
              <fill>
                <patternFill>
                  <bgColor rgb="FFFFC7CE"/>
                </patternFill>
              </fill>
            </x14:dxf>
          </x14:cfRule>
          <xm:sqref>M14</xm:sqref>
        </x14:conditionalFormatting>
        <x14:conditionalFormatting xmlns:xm="http://schemas.microsoft.com/office/excel/2006/main">
          <x14:cfRule type="expression" priority="224" id="{358F3A8C-0320-F94D-B917-98220642708C}">
            <xm:f>IF(VLOOKUP(M3,盤中即時資料與預估量!$A:$AA,26,FALSE)&gt;L10,TRUE,FALSE)</xm:f>
            <x14:dxf>
              <font>
                <color rgb="FF006100"/>
              </font>
              <fill>
                <patternFill>
                  <bgColor rgb="FFC6EFCE"/>
                </patternFill>
              </fill>
            </x14:dxf>
          </x14:cfRule>
          <x14:cfRule type="expression" priority="225" id="{E23353AB-41B8-3D49-B09E-620A526AE300}">
            <xm:f>IF(VLOOKUP(M3,盤中即時資料與預估量!$A:$AA,26,FALSE)&lt;L10,TRUE,FALSE)</xm:f>
            <x14:dxf>
              <font>
                <color rgb="FF9C0006"/>
              </font>
              <fill>
                <patternFill>
                  <bgColor rgb="FFFFC7CE"/>
                </patternFill>
              </fill>
            </x14:dxf>
          </x14:cfRule>
          <xm:sqref>M15</xm:sqref>
        </x14:conditionalFormatting>
        <x14:conditionalFormatting xmlns:xm="http://schemas.microsoft.com/office/excel/2006/main">
          <x14:cfRule type="expression" priority="222" id="{4789A0BC-EE11-7C42-A06D-FCE9948CD85F}">
            <xm:f>IF(VLOOKUP(M3,盤中即時資料與預估量!$A:$AA,27,FALSE)&gt;L10,TRUE,FALSE)</xm:f>
            <x14:dxf>
              <font>
                <color rgb="FF006100"/>
              </font>
              <fill>
                <patternFill>
                  <bgColor rgb="FFC6EFCE"/>
                </patternFill>
              </fill>
            </x14:dxf>
          </x14:cfRule>
          <x14:cfRule type="expression" priority="223" id="{B8339008-6E41-8949-96DD-19EE13FFCF3B}">
            <xm:f>IF(VLOOKUP(M3,盤中即時資料與預估量!$A:$AA,27,FALSE)&lt;L10,TRUE,FALSE)</xm:f>
            <x14:dxf>
              <font>
                <color rgb="FF9C0006"/>
              </font>
              <fill>
                <patternFill>
                  <bgColor rgb="FFFFC7CE"/>
                </patternFill>
              </fill>
            </x14:dxf>
          </x14:cfRule>
          <xm:sqref>M16</xm:sqref>
        </x14:conditionalFormatting>
        <x14:conditionalFormatting xmlns:xm="http://schemas.microsoft.com/office/excel/2006/main">
          <x14:cfRule type="expression" priority="367" id="{E63A13EE-9D1A-454E-B60E-A1F2A438983A}">
            <xm:f>IF(IF(ISNA(VLOOKUP(M3,個股盤後與即時分析!$A:$CF,29,FALSE)),"",VLOOKUP(M3,個股盤後與即時分析!$A:$CF,29,FALSE))&lt;-500,TRUE,FALSE)</xm:f>
            <x14:dxf>
              <font>
                <color theme="0"/>
              </font>
              <fill>
                <patternFill patternType="solid">
                  <fgColor indexed="64"/>
                  <bgColor rgb="FF008000"/>
                </patternFill>
              </fill>
            </x14:dxf>
          </x14:cfRule>
          <x14:cfRule type="expression" priority="368" id="{C838BD30-C221-6645-9395-281C3CCB3027}">
            <xm:f>IF(IF(ISNA(VLOOKUP(M3,個股盤後與即時分析!$A:$CF,29,FALSE)),"",VLOOKUP(M3,個股盤後與即時分析!$A:$CF,29,FALSE))&gt;500,TRUE,FALSE)</xm:f>
            <x14:dxf>
              <font>
                <color theme="0"/>
              </font>
              <fill>
                <patternFill patternType="solid">
                  <fgColor indexed="64"/>
                  <bgColor rgb="FFFF0000"/>
                </patternFill>
              </fill>
            </x14:dxf>
          </x14:cfRule>
          <x14:cfRule type="expression" priority="369" id="{FFD0C273-0E77-3B40-B4AE-F7C9130B044A}">
            <xm:f>IF(IF(ISNA(VLOOKUP(M3,個股盤後與即時分析!$A:$CF,29,FALSE)),"",VLOOKUP(M3,個股盤後與即時分析!$A:$CF,29,FALSE))&lt;0,TRUE,FALSE)</xm:f>
            <x14:dxf>
              <font>
                <color rgb="FF006100"/>
              </font>
              <fill>
                <patternFill>
                  <bgColor rgb="FFC6EFCE"/>
                </patternFill>
              </fill>
            </x14:dxf>
          </x14:cfRule>
          <x14:cfRule type="expression" priority="370" id="{427EA755-BA06-A646-8A99-D2124363D5AD}">
            <xm:f>IF(IF(ISNA(VLOOKUP(M3,個股盤後與即時分析!$A:$CF,29,FALSE)),"",VLOOKUP(M3,個股盤後與即時分析!$A:$CF,29,FALSE))&gt;0,TRUE,FALSE)</xm:f>
            <x14:dxf>
              <font>
                <color rgb="FF9C0006"/>
              </font>
              <fill>
                <patternFill>
                  <bgColor rgb="FFFFC7CE"/>
                </patternFill>
              </fill>
            </x14:dxf>
          </x14:cfRule>
          <xm:sqref>L22</xm:sqref>
        </x14:conditionalFormatting>
        <x14:conditionalFormatting xmlns:xm="http://schemas.microsoft.com/office/excel/2006/main">
          <x14:cfRule type="expression" priority="371" id="{9439D185-AC7E-D949-8886-3D9323E1FBCF}">
            <xm:f>IF(OR(VLOOKUP(M3,個股盤後與即時分析!$A:$CF,29,FALSE)="",ISNA(VLOOKUP(M3,個股盤後與即時分析!$A:$CF,29,FALSE))),TRUE,FALSE)</xm:f>
            <x14:dxf>
              <font>
                <color auto="1"/>
              </font>
              <fill>
                <patternFill patternType="none">
                  <fgColor indexed="64"/>
                  <bgColor auto="1"/>
                </patternFill>
              </fill>
            </x14:dxf>
          </x14:cfRule>
          <xm:sqref>L22</xm:sqref>
        </x14:conditionalFormatting>
        <x14:conditionalFormatting xmlns:xm="http://schemas.microsoft.com/office/excel/2006/main">
          <x14:cfRule type="expression" priority="372" id="{316F9C92-3B13-1342-B571-2FEDD9CE8721}">
            <xm:f>IF(IF(ISNA(VLOOKUP(M3,個股盤後與即時分析!$A:$CF,31,FALSE)),"",VLOOKUP(M3,個股盤後與即時分析!$A:$CF,31,FALSE))&lt;-500,TRUE,FALSE)</xm:f>
            <x14:dxf>
              <font>
                <color theme="0"/>
              </font>
              <fill>
                <patternFill patternType="solid">
                  <fgColor indexed="64"/>
                  <bgColor rgb="FF008000"/>
                </patternFill>
              </fill>
            </x14:dxf>
          </x14:cfRule>
          <x14:cfRule type="expression" priority="373" id="{A20D7352-1D15-2842-87C3-21363CF8DA3F}">
            <xm:f>IF(IF(ISNA(VLOOKUP(M3,個股盤後與即時分析!$A:$CF,31,FALSE)),"",VLOOKUP(M3,個股盤後與即時分析!$A:$CF,31,FALSE))&gt;500,TRUE,FALSE)</xm:f>
            <x14:dxf>
              <font>
                <color theme="0"/>
              </font>
              <fill>
                <patternFill patternType="solid">
                  <fgColor indexed="64"/>
                  <bgColor rgb="FFFF0000"/>
                </patternFill>
              </fill>
            </x14:dxf>
          </x14:cfRule>
          <x14:cfRule type="expression" priority="374" id="{0E85CDCD-DFB4-3E47-826E-39C2171377A8}">
            <xm:f>IF(IF(ISNA(VLOOKUP(M3,個股盤後與即時分析!$A:$CF,31,FALSE)),"",VLOOKUP(M3,個股盤後與即時分析!$A:$CF,31,FALSE))&lt;0,TRUE,FALSE)</xm:f>
            <x14:dxf>
              <font>
                <color rgb="FF006100"/>
              </font>
              <fill>
                <patternFill>
                  <bgColor rgb="FFC6EFCE"/>
                </patternFill>
              </fill>
            </x14:dxf>
          </x14:cfRule>
          <x14:cfRule type="expression" priority="375" id="{1B7FC4A1-5E3B-2042-A1F3-8D002A31CFE7}">
            <xm:f>IF(IF(ISNA(VLOOKUP(M3,個股盤後與即時分析!$A:$CF,31,FALSE)),"",VLOOKUP(M3,個股盤後與即時分析!$A:$CF,31,FALSE))&gt;0,TRUE,FALSE)</xm:f>
            <x14:dxf>
              <font>
                <color rgb="FF9C0006"/>
              </font>
              <fill>
                <patternFill>
                  <bgColor rgb="FFFFC7CE"/>
                </patternFill>
              </fill>
            </x14:dxf>
          </x14:cfRule>
          <xm:sqref>M22</xm:sqref>
        </x14:conditionalFormatting>
        <x14:conditionalFormatting xmlns:xm="http://schemas.microsoft.com/office/excel/2006/main">
          <x14:cfRule type="expression" priority="376" id="{592E3828-ED4E-9A4F-83F9-DEE781202EAE}">
            <xm:f>IF(OR(VLOOKUP(M3,個股盤後與即時分析!$A:$CF,31,FALSE)="",ISNA(VLOOKUP(M3,個股盤後與即時分析!$A:$CF,31,FALSE))),TRUE,FALSE)</xm:f>
            <x14:dxf>
              <font>
                <color auto="1"/>
              </font>
              <fill>
                <patternFill patternType="none">
                  <fgColor indexed="64"/>
                  <bgColor auto="1"/>
                </patternFill>
              </fill>
            </x14:dxf>
          </x14:cfRule>
          <xm:sqref>M22</xm:sqref>
        </x14:conditionalFormatting>
        <x14:conditionalFormatting xmlns:xm="http://schemas.microsoft.com/office/excel/2006/main">
          <x14:cfRule type="expression" priority="377" id="{4CFF7548-54EF-BC42-9460-E54D55EA7D7E}">
            <xm:f>IF(IF(ISNA(VLOOKUP(M3,個股盤後與即時分析!$A:$CF,33,FALSE)),"",VLOOKUP(M3,個股盤後與即時分析!$A:$CF,33,FALSE))&lt;-500,TRUE,FALSE)</xm:f>
            <x14:dxf>
              <font>
                <color theme="0"/>
              </font>
              <fill>
                <patternFill patternType="solid">
                  <fgColor indexed="64"/>
                  <bgColor rgb="FF008000"/>
                </patternFill>
              </fill>
            </x14:dxf>
          </x14:cfRule>
          <x14:cfRule type="expression" priority="378" id="{A82D8C83-1D68-6642-A5B6-9173522302D2}">
            <xm:f>IF(IF(ISNA(VLOOKUP(M3,個股盤後與即時分析!$A:$CF,33,FALSE)),"",VLOOKUP(M3,個股盤後與即時分析!$A:$CF,33,FALSE))&gt;500,TRUE,FALSE)</xm:f>
            <x14:dxf>
              <font>
                <color theme="0"/>
              </font>
              <fill>
                <patternFill patternType="solid">
                  <fgColor indexed="64"/>
                  <bgColor rgb="FFFF0000"/>
                </patternFill>
              </fill>
            </x14:dxf>
          </x14:cfRule>
          <x14:cfRule type="expression" priority="379" id="{FFCFBE55-3B3C-9E47-803A-8ADB6F7F143F}">
            <xm:f>IF(IF(ISNA(VLOOKUP(M3,個股盤後與即時分析!$A:$CF,33,FALSE)),"",VLOOKUP(M3,個股盤後與即時分析!$A:$CF,33,FALSE))&lt;0,TRUE,FALSE)</xm:f>
            <x14:dxf>
              <font>
                <color rgb="FF006100"/>
              </font>
              <fill>
                <patternFill>
                  <bgColor rgb="FFC6EFCE"/>
                </patternFill>
              </fill>
            </x14:dxf>
          </x14:cfRule>
          <x14:cfRule type="expression" priority="380" id="{480DFA1B-D155-0845-ABF9-D2B1FF4F7B93}">
            <xm:f>IF(IF(ISNA(VLOOKUP(M3,個股盤後與即時分析!$A:$CF,33,FALSE)),"",VLOOKUP(M3,個股盤後與即時分析!$A:$CF,33,FALSE))&gt;0,TRUE,FALSE)</xm:f>
            <x14:dxf>
              <font>
                <color rgb="FF9C0006"/>
              </font>
              <fill>
                <patternFill>
                  <bgColor rgb="FFFFC7CE"/>
                </patternFill>
              </fill>
            </x14:dxf>
          </x14:cfRule>
          <xm:sqref>N22</xm:sqref>
        </x14:conditionalFormatting>
        <x14:conditionalFormatting xmlns:xm="http://schemas.microsoft.com/office/excel/2006/main">
          <x14:cfRule type="expression" priority="381" id="{3B0D43D6-C9E2-2944-B8B9-3ECC41CDE460}">
            <xm:f>IF(OR(VLOOKUP(M3,個股盤後與即時分析!$A:$CF,33,FALSE)="",ISNA(VLOOKUP(M3,個股盤後與即時分析!$A:$CF,33,FALSE))),TRUE,FALSE)</xm:f>
            <x14:dxf>
              <font>
                <color auto="1"/>
              </font>
              <fill>
                <patternFill patternType="none">
                  <fgColor indexed="64"/>
                  <bgColor auto="1"/>
                </patternFill>
              </fill>
            </x14:dxf>
          </x14:cfRule>
          <xm:sqref>N22</xm:sqref>
        </x14:conditionalFormatting>
        <x14:conditionalFormatting xmlns:xm="http://schemas.microsoft.com/office/excel/2006/main">
          <x14:cfRule type="expression" priority="382" id="{69E92EF0-AA3E-4644-9BD8-366254CE527A}">
            <xm:f>IF(IF(ISNA(VLOOKUP(M3,個股盤後與即時分析!$A:$CF,28,FALSE)),"",VLOOKUP(M3,個股盤後與即時分析!$A:$CF,28,FALSE))&lt;-5000,TRUE,FALSE)</xm:f>
            <x14:dxf>
              <font>
                <color theme="0"/>
              </font>
              <fill>
                <patternFill patternType="solid">
                  <fgColor indexed="64"/>
                  <bgColor rgb="FF008000"/>
                </patternFill>
              </fill>
            </x14:dxf>
          </x14:cfRule>
          <x14:cfRule type="expression" priority="383" id="{42944552-A6DD-4B41-A721-878B9E0E804A}">
            <xm:f>IF(IF(ISNA(VLOOKUP(M3,個股盤後與即時分析!$A:$CF,28,FALSE)),"",VLOOKUP(M3,個股盤後與即時分析!$A:$CF,28,FALSE))&gt;5000,TRUE,FALSE)</xm:f>
            <x14:dxf>
              <font>
                <color theme="0"/>
              </font>
              <fill>
                <patternFill patternType="solid">
                  <fgColor indexed="64"/>
                  <bgColor rgb="FFFF0000"/>
                </patternFill>
              </fill>
            </x14:dxf>
          </x14:cfRule>
          <x14:cfRule type="expression" priority="384" id="{992692DB-D653-5541-9B0E-A807928663A2}">
            <xm:f>IF(IF(ISNA(VLOOKUP(M3,個股盤後與即時分析!$A:$CF,28,FALSE)),"",VLOOKUP(M3,個股盤後與即時分析!$A:$CF,28,FALSE))&lt;0,TRUE,FALSE)</xm:f>
            <x14:dxf>
              <font>
                <color rgb="FF006100"/>
              </font>
              <fill>
                <patternFill>
                  <bgColor rgb="FFC6EFCE"/>
                </patternFill>
              </fill>
            </x14:dxf>
          </x14:cfRule>
          <x14:cfRule type="expression" priority="385" id="{38F739AB-DD3B-E84D-A9DE-5BA0334DDE77}">
            <xm:f>IF(IF(ISNA(VLOOKUP(M3,個股盤後與即時分析!$A:$CF,28,FALSE)),"",VLOOKUP(M3,個股盤後與即時分析!$A:$CF,28,FALSE))&gt;0,TRUE,FALSE)</xm:f>
            <x14:dxf>
              <font>
                <color rgb="FF9C0006"/>
              </font>
              <fill>
                <patternFill>
                  <bgColor rgb="FFFFC7CE"/>
                </patternFill>
              </fill>
            </x14:dxf>
          </x14:cfRule>
          <xm:sqref>L23</xm:sqref>
        </x14:conditionalFormatting>
        <x14:conditionalFormatting xmlns:xm="http://schemas.microsoft.com/office/excel/2006/main">
          <x14:cfRule type="expression" priority="386" id="{77C1BED6-75B0-034B-81E5-898371EEE624}">
            <xm:f>IF(OR(VLOOKUP(M3,個股盤後與即時分析!$A:$CF,28,FALSE)="",ISNA(VLOOKUP(M3,個股盤後與即時分析!$A:$CF,28,FALSE))),TRUE,FALSE)</xm:f>
            <x14:dxf>
              <font>
                <color auto="1"/>
              </font>
              <fill>
                <patternFill patternType="none">
                  <fgColor indexed="64"/>
                  <bgColor auto="1"/>
                </patternFill>
              </fill>
            </x14:dxf>
          </x14:cfRule>
          <xm:sqref>L23</xm:sqref>
        </x14:conditionalFormatting>
        <x14:conditionalFormatting xmlns:xm="http://schemas.microsoft.com/office/excel/2006/main">
          <x14:cfRule type="expression" priority="387" id="{714389FA-F70D-514D-96EA-F295B71C5415}">
            <xm:f>IF(IF(ISNA(VLOOKUP(M3,個股盤後與即時分析!$A:$CF,30,FALSE)),"",VLOOKUP(M3,個股盤後與即時分析!$A:$CF,30,FALSE))&lt;-5000,TRUE,FALSE)</xm:f>
            <x14:dxf>
              <font>
                <color theme="0"/>
              </font>
              <fill>
                <patternFill patternType="solid">
                  <fgColor indexed="64"/>
                  <bgColor rgb="FF008000"/>
                </patternFill>
              </fill>
            </x14:dxf>
          </x14:cfRule>
          <x14:cfRule type="expression" priority="388" id="{B32797E0-32BC-394C-A257-73E590B74CC3}">
            <xm:f>IF(IF(ISNA(VLOOKUP(M3,個股盤後與即時分析!$A:$CF,30,FALSE)),"",VLOOKUP(M3,個股盤後與即時分析!$A:$CF,30,FALSE))&gt;5000,TRUE,FALSE)</xm:f>
            <x14:dxf>
              <font>
                <color theme="0"/>
              </font>
              <fill>
                <patternFill patternType="solid">
                  <fgColor indexed="64"/>
                  <bgColor rgb="FFFF0000"/>
                </patternFill>
              </fill>
            </x14:dxf>
          </x14:cfRule>
          <x14:cfRule type="expression" priority="389" id="{39C1C367-630E-0C46-8AE6-DE043FC82B68}">
            <xm:f>IF(IF(ISNA(VLOOKUP(M3,個股盤後與即時分析!$A:$CF,30,FALSE)),"",VLOOKUP(M3,個股盤後與即時分析!$A:$CF,30,FALSE))&lt;0,TRUE,FALSE)</xm:f>
            <x14:dxf>
              <font>
                <color rgb="FF006100"/>
              </font>
              <fill>
                <patternFill>
                  <bgColor rgb="FFC6EFCE"/>
                </patternFill>
              </fill>
            </x14:dxf>
          </x14:cfRule>
          <x14:cfRule type="expression" priority="390" id="{BC804060-7855-F84C-B5A0-DD5B38CF5F61}">
            <xm:f>IF(IF(ISNA(VLOOKUP(M3,個股盤後與即時分析!$A:$CF,30,FALSE)),"",VLOOKUP(M3,個股盤後與即時分析!$A:$CF,30,FALSE))&gt;0,TRUE,FALSE)</xm:f>
            <x14:dxf>
              <font>
                <color rgb="FF9C0006"/>
              </font>
              <fill>
                <patternFill>
                  <bgColor rgb="FFFFC7CE"/>
                </patternFill>
              </fill>
            </x14:dxf>
          </x14:cfRule>
          <xm:sqref>M23</xm:sqref>
        </x14:conditionalFormatting>
        <x14:conditionalFormatting xmlns:xm="http://schemas.microsoft.com/office/excel/2006/main">
          <x14:cfRule type="expression" priority="391" id="{C2FC4941-3BD8-E143-B747-EC6CD535ABD6}">
            <xm:f>IF(OR(VLOOKUP(M3,個股盤後與即時分析!$A:$CF,30,FALSE)="",ISNA(VLOOKUP(M3,個股盤後與即時分析!$A:$CF,30,FALSE))),TRUE,FALSE)</xm:f>
            <x14:dxf>
              <font>
                <color auto="1"/>
              </font>
              <fill>
                <patternFill patternType="none">
                  <fgColor indexed="64"/>
                  <bgColor auto="1"/>
                </patternFill>
              </fill>
            </x14:dxf>
          </x14:cfRule>
          <xm:sqref>M23</xm:sqref>
        </x14:conditionalFormatting>
        <x14:conditionalFormatting xmlns:xm="http://schemas.microsoft.com/office/excel/2006/main">
          <x14:cfRule type="expression" priority="392" id="{C79643E9-32CD-BD4C-9BB3-F894E1FCBBE1}">
            <xm:f>IF(IF(ISNA(VLOOKUP(M3,個股盤後與即時分析!$A:$CF,32,FALSE)),"",VLOOKUP(M3,個股盤後與即時分析!$A:$CF,32,FALSE))&lt;-5000,TRUE,FALSE)</xm:f>
            <x14:dxf>
              <font>
                <color theme="0"/>
              </font>
              <fill>
                <patternFill patternType="solid">
                  <fgColor indexed="64"/>
                  <bgColor rgb="FF008000"/>
                </patternFill>
              </fill>
            </x14:dxf>
          </x14:cfRule>
          <x14:cfRule type="expression" priority="393" id="{BFD2AB50-E533-6A43-84C6-F4E8E35AF81D}">
            <xm:f>IF(IF(ISNA(VLOOKUP(M3,個股盤後與即時分析!$A:$CF,32,FALSE)),"",VLOOKUP(M3,個股盤後與即時分析!$A:$CF,32,FALSE))&gt;5000,TRUE,FALSE)</xm:f>
            <x14:dxf>
              <font>
                <color theme="0"/>
              </font>
              <fill>
                <patternFill patternType="solid">
                  <fgColor indexed="64"/>
                  <bgColor rgb="FFFF0000"/>
                </patternFill>
              </fill>
            </x14:dxf>
          </x14:cfRule>
          <x14:cfRule type="expression" priority="394" id="{EE6AE8E3-BAFE-1B41-8492-99B0FCBD6DCC}">
            <xm:f>IF(IF(ISNA(VLOOKUP(M3,個股盤後與即時分析!$A:$CF,32,FALSE)),"",VLOOKUP(M3,個股盤後與即時分析!$A:$CF,32,FALSE))&lt;0,TRUE,FALSE)</xm:f>
            <x14:dxf>
              <font>
                <color rgb="FF006100"/>
              </font>
              <fill>
                <patternFill>
                  <bgColor rgb="FFC6EFCE"/>
                </patternFill>
              </fill>
            </x14:dxf>
          </x14:cfRule>
          <x14:cfRule type="expression" priority="395" id="{19336D3A-346A-E04F-BFFA-2E99A314C192}">
            <xm:f>IF(IF(ISNA(VLOOKUP(M3,個股盤後與即時分析!$A:$CF,32,FALSE)),"",VLOOKUP(M3,個股盤後與即時分析!$A:$CF,32,FALSE))&gt;0,TRUE,FALSE)</xm:f>
            <x14:dxf>
              <font>
                <color rgb="FF9C0006"/>
              </font>
              <fill>
                <patternFill>
                  <bgColor rgb="FFFFC7CE"/>
                </patternFill>
              </fill>
            </x14:dxf>
          </x14:cfRule>
          <xm:sqref>N23</xm:sqref>
        </x14:conditionalFormatting>
        <x14:conditionalFormatting xmlns:xm="http://schemas.microsoft.com/office/excel/2006/main">
          <x14:cfRule type="expression" priority="396" id="{50DF87C9-72D1-9D45-B37C-D62442FFA859}">
            <xm:f>IF(OR(VLOOKUP(M3,個股盤後與即時分析!$A:$CF,32,FALSE)="",ISNA(VLOOKUP(M3,個股盤後與即時分析!$A:$CF,32,FALSE))),TRUE,FALSE)</xm:f>
            <x14:dxf>
              <font>
                <color auto="1"/>
              </font>
              <fill>
                <patternFill patternType="none">
                  <fgColor indexed="64"/>
                  <bgColor auto="1"/>
                </patternFill>
              </fill>
            </x14:dxf>
          </x14:cfRule>
          <xm:sqref>N23</xm:sqref>
        </x14:conditionalFormatting>
        <x14:conditionalFormatting xmlns:xm="http://schemas.microsoft.com/office/excel/2006/main">
          <x14:cfRule type="expression" priority="155" id="{C550797A-1533-444C-A6DD-D2B7E9C2F2FE}">
            <xm:f>IF(IF(ISNA(VLOOKUP(R3,個股盤後與即時分析!$A:$CF,44,FALSE)),"",VLOOKUP(R3,個股盤後與即時分析!$A:$CF,44,FALSE))&lt;0,TRUE,FALSE)</xm:f>
            <x14:dxf>
              <font>
                <color rgb="FF006100"/>
              </font>
              <fill>
                <patternFill>
                  <bgColor rgb="FFC6EFCE"/>
                </patternFill>
              </fill>
            </x14:dxf>
          </x14:cfRule>
          <x14:cfRule type="expression" priority="156" id="{CF0BDC7E-3FA3-0342-8219-F263EF56F55A}">
            <xm:f>IF(IF(ISNA(VLOOKUP(R3,個股盤後與即時分析!$A:$CF,44,FALSE)),"",VLOOKUP(R3,個股盤後與即時分析!$A:$CF,44,FALSE))&gt;0,TRUE,FALSE)</xm:f>
            <x14:dxf>
              <font>
                <color rgb="FF9C0006"/>
              </font>
              <fill>
                <patternFill>
                  <bgColor rgb="FFFFC7CE"/>
                </patternFill>
              </fill>
            </x14:dxf>
          </x14:cfRule>
          <xm:sqref>R11</xm:sqref>
        </x14:conditionalFormatting>
        <x14:conditionalFormatting xmlns:xm="http://schemas.microsoft.com/office/excel/2006/main">
          <x14:cfRule type="expression" priority="157" id="{13643F95-4812-6140-B399-893CE33CA82A}">
            <xm:f>IF(IF(ISNA(VLOOKUP(R3,個股盤後與即時分析!$A:$CF,44,FALSE)),"",VLOOKUP(R3,個股盤後與即時分析!$A:$CF,44,FALSE))&lt;-9.6%,TRUE,FALSE)</xm:f>
            <x14:dxf>
              <font>
                <color theme="0"/>
              </font>
              <fill>
                <patternFill patternType="solid">
                  <fgColor indexed="64"/>
                  <bgColor rgb="FF008000"/>
                </patternFill>
              </fill>
            </x14:dxf>
          </x14:cfRule>
          <x14:cfRule type="expression" priority="158" id="{638C413A-A3EF-504D-BB2E-5BBDC91C1F16}">
            <xm:f>IF(IF(ISNA(VLOOKUP(R3,個股盤後與即時分析!$A:$CF,44,FALSE)),"",VLOOKUP(R3,個股盤後與即時分析!$A:$CF,44,FALSE))&gt;9.6%,TRUE,FALSE)</xm:f>
            <x14:dxf>
              <font>
                <color theme="0"/>
              </font>
              <fill>
                <patternFill patternType="solid">
                  <fgColor indexed="64"/>
                  <bgColor rgb="FFFF0000"/>
                </patternFill>
              </fill>
            </x14:dxf>
          </x14:cfRule>
          <x14:cfRule type="expression" priority="159" id="{136EBE80-E447-6D40-BA81-5B43394EAD27}">
            <xm:f>IF(IF(ISNA(VLOOKUP(R3,個股盤後與即時分析!$A:$CF,44,FALSE)),"",VLOOKUP(R3,個股盤後與即時分析!$A:$CF,44,FALSE))&lt;0,TRUE,FALSE)</xm:f>
            <x14:dxf>
              <font>
                <color rgb="FF006100"/>
              </font>
              <fill>
                <patternFill>
                  <bgColor rgb="FFC6EFCE"/>
                </patternFill>
              </fill>
            </x14:dxf>
          </x14:cfRule>
          <x14:cfRule type="expression" priority="160" id="{A3A5586E-BD83-3D4A-9B39-00AC53C0C776}">
            <xm:f>IF(IF(ISNA(VLOOKUP(R3,個股盤後與即時分析!$A:$CF,44,FALSE)),"",VLOOKUP(R3,個股盤後與即時分析!$A:$CF,44,FALSE))&gt;0,TRUE,FALSE)</xm:f>
            <x14:dxf>
              <font>
                <color rgb="FF9C0006"/>
              </font>
              <fill>
                <patternFill>
                  <bgColor rgb="FFFFC7CE"/>
                </patternFill>
              </fill>
            </x14:dxf>
          </x14:cfRule>
          <xm:sqref>Q10</xm:sqref>
        </x14:conditionalFormatting>
        <x14:conditionalFormatting xmlns:xm="http://schemas.microsoft.com/office/excel/2006/main">
          <x14:cfRule type="expression" priority="161" id="{EAB0C285-93EC-D646-80C8-E8D342DBB336}">
            <xm:f>IF(IF(ISNA(VLOOKUP(R3,個股盤後與即時分析!$A:$CF,44,FALSE)),"",VLOOKUP(R3,個股盤後與即時分析!$A:$CF,44,FALSE))&lt;-9.6%,TRUE,FALSE)</xm:f>
            <x14:dxf>
              <font>
                <color theme="0"/>
              </font>
              <fill>
                <patternFill patternType="solid">
                  <fgColor indexed="64"/>
                  <bgColor rgb="FF008000"/>
                </patternFill>
              </fill>
            </x14:dxf>
          </x14:cfRule>
          <x14:cfRule type="expression" priority="162" id="{118803F6-C0EA-B64B-9BC1-D329B4A718D8}">
            <xm:f>IF(IF(ISNA(VLOOKUP(R3,個股盤後與即時分析!$A:$CF,44,FALSE)),"",VLOOKUP(R3,個股盤後與即時分析!$A:$CF,44,FALSE))&gt;9.6%,TRUE,FALSE)</xm:f>
            <x14:dxf>
              <font>
                <color theme="0"/>
              </font>
              <fill>
                <patternFill patternType="solid">
                  <fgColor indexed="64"/>
                  <bgColor rgb="FFFF0000"/>
                </patternFill>
              </fill>
            </x14:dxf>
          </x14:cfRule>
          <x14:cfRule type="expression" priority="163" id="{6ED48049-6391-5F49-BFEC-B0ACCF97F9DC}">
            <xm:f>IF(IF(ISNA(VLOOKUP(R3,個股盤後與即時分析!$A:$CF,44,FALSE)),"",VLOOKUP(R3,個股盤後與即時分析!$A:$CF,44,FALSE))&lt;0,TRUE,FALSE)</xm:f>
            <x14:dxf>
              <font>
                <color rgb="FF006100"/>
              </font>
              <fill>
                <patternFill>
                  <bgColor rgb="FFC6EFCE"/>
                </patternFill>
              </fill>
            </x14:dxf>
          </x14:cfRule>
          <x14:cfRule type="expression" priority="164" id="{6DAF78B6-18D2-9549-922C-3D1E61945A52}">
            <xm:f>IF(IF(ISNA(VLOOKUP(R3,個股盤後與即時分析!$A:$CF,44,FALSE)),"",VLOOKUP(R3,個股盤後與即時分析!$A:$CF,44,FALSE))&gt;0,TRUE,FALSE)</xm:f>
            <x14:dxf>
              <font>
                <color rgb="FF9C0006"/>
              </font>
              <fill>
                <patternFill>
                  <bgColor rgb="FFFFC7CE"/>
                </patternFill>
              </fill>
            </x14:dxf>
          </x14:cfRule>
          <xm:sqref>Q11</xm:sqref>
        </x14:conditionalFormatting>
        <x14:conditionalFormatting xmlns:xm="http://schemas.microsoft.com/office/excel/2006/main">
          <x14:cfRule type="expression" priority="165" id="{CB3CFAAF-CE66-0742-BD11-1B8EC6B4AE8C}">
            <xm:f>IF(IF(ISNA(VLOOKUP(R3,個股盤後與即時分析!$A:$CF,44,FALSE)),"",VLOOKUP(R3,個股盤後與即時分析!$A:$CF,44,FALSE))&lt;-9.6%,TRUE,FALSE)</xm:f>
            <x14:dxf>
              <font>
                <color theme="0"/>
              </font>
              <fill>
                <patternFill patternType="solid">
                  <fgColor indexed="64"/>
                  <bgColor rgb="FF008000"/>
                </patternFill>
              </fill>
            </x14:dxf>
          </x14:cfRule>
          <x14:cfRule type="expression" priority="166" id="{351CCF0B-5334-3C4C-9F0E-424F449E6ECF}">
            <xm:f>IF(IF(ISNA(VLOOKUP(R3,個股盤後與即時分析!$A:$CF,44,FALSE)),"",VLOOKUP(R3,個股盤後與即時分析!$A:$CF,44,FALSE))&gt;9.6%,TRUE,FALSE)</xm:f>
            <x14:dxf>
              <font>
                <color theme="0"/>
              </font>
              <fill>
                <patternFill patternType="solid">
                  <fgColor indexed="64"/>
                  <bgColor rgb="FFFF0000"/>
                </patternFill>
              </fill>
            </x14:dxf>
          </x14:cfRule>
          <x14:cfRule type="expression" priority="167" id="{FDF1EBC8-1CE1-EB4E-96C9-EE945ACB53B0}">
            <xm:f>IF(IF(ISNA(VLOOKUP(R3,個股盤後與即時分析!$A:$CF,44,FALSE)),"",VLOOKUP(R3,個股盤後與即時分析!$A:$CF,44,FALSE))&lt;0,TRUE,FALSE)</xm:f>
            <x14:dxf>
              <font>
                <color rgb="FF006100"/>
              </font>
              <fill>
                <patternFill>
                  <bgColor rgb="FFC6EFCE"/>
                </patternFill>
              </fill>
            </x14:dxf>
          </x14:cfRule>
          <x14:cfRule type="expression" priority="168" id="{6C119514-6CBB-C641-ACAF-9B624712F16B}">
            <xm:f>IF(IF(ISNA(VLOOKUP(R3,個股盤後與即時分析!$A:$CF,44,FALSE)),"",VLOOKUP(R3,個股盤後與即時分析!$A:$CF,44,FALSE))&gt;0,TRUE,FALSE)</xm:f>
            <x14:dxf>
              <font>
                <color rgb="FF9C0006"/>
              </font>
              <fill>
                <patternFill>
                  <bgColor rgb="FFFFC7CE"/>
                </patternFill>
              </fill>
            </x14:dxf>
          </x14:cfRule>
          <xm:sqref>Q12</xm:sqref>
        </x14:conditionalFormatting>
        <x14:conditionalFormatting xmlns:xm="http://schemas.microsoft.com/office/excel/2006/main">
          <x14:cfRule type="expression" priority="169" id="{88EDC0A6-AE40-3D4A-B3B1-EBA99CC4DB7A}">
            <xm:f>IF(IF(ISNA(VLOOKUP(#REF!,個股盤後與即時分析!$A:$CF,70,FALSE)),"",VLOOKUP(#REF!,個股盤後與即時分析!$A:$CF,70,FALSE))&gt;8%,TRUE,FALSE)</xm:f>
            <x14:dxf>
              <font>
                <color theme="0"/>
              </font>
              <fill>
                <patternFill patternType="solid">
                  <fgColor indexed="64"/>
                  <bgColor rgb="FFFF0000"/>
                </patternFill>
              </fill>
            </x14:dxf>
          </x14:cfRule>
          <x14:cfRule type="expression" priority="170" id="{F70361A9-31EF-3940-B61D-42BF7CF4519B}">
            <xm:f>IF(IF(ISNA(VLOOKUP(#REF!,個股盤後與即時分析!$A:$CF,70,FALSE)),"",VLOOKUP(#REF!,個股盤後與即時分析!$A:$CF,70,FALSE))&gt;5%,TRUE,FALSE)</xm:f>
            <x14:dxf>
              <font>
                <color rgb="FF9C0006"/>
              </font>
              <fill>
                <patternFill>
                  <bgColor rgb="FFFFC7CE"/>
                </patternFill>
              </fill>
            </x14:dxf>
          </x14:cfRule>
          <x14:cfRule type="expression" priority="171" id="{3EFF2527-6D05-0C41-AA27-744A1ABDBC1F}">
            <xm:f>IF(IF(ISNA(VLOOKUP(#REF!,個股盤後與即時分析!$A:$CF,70,FALSE)),"",VLOOKUP(#REF!,個股盤後與即時分析!$A:$CF,70,FALSE))&gt;4%,TRUE,FALSE)</xm:f>
            <x14:dxf>
              <font>
                <color rgb="FF9C6500"/>
              </font>
              <fill>
                <patternFill>
                  <bgColor rgb="FFFFEB9C"/>
                </patternFill>
              </fill>
            </x14:dxf>
          </x14:cfRule>
          <xm:sqref>R27</xm:sqref>
        </x14:conditionalFormatting>
        <x14:conditionalFormatting xmlns:xm="http://schemas.microsoft.com/office/excel/2006/main">
          <x14:cfRule type="expression" priority="31" id="{4B36A63C-54ED-8840-98E5-5D53E899D6E3}">
            <xm:f>IF(VLOOKUP(R3,盤中即時資料與預估量!$A:$AA,25,FALSE)&gt;Q10,TRUE,FALSE)</xm:f>
            <x14:dxf>
              <font>
                <color rgb="FF006100"/>
              </font>
              <fill>
                <patternFill>
                  <bgColor rgb="FFC6EFCE"/>
                </patternFill>
              </fill>
            </x14:dxf>
          </x14:cfRule>
          <x14:cfRule type="expression" priority="32" id="{6DF20654-6D36-D24D-8366-65C41FCC2B19}">
            <xm:f>IF(VLOOKUP(R3,盤中即時資料與預估量!$A:$AA,25,FALSE)&lt;Q10,TRUE,FALSE)</xm:f>
            <x14:dxf>
              <font>
                <color rgb="FF9C0006"/>
              </font>
              <fill>
                <patternFill>
                  <bgColor rgb="FFFFC7CE"/>
                </patternFill>
              </fill>
            </x14:dxf>
          </x14:cfRule>
          <xm:sqref>R14</xm:sqref>
        </x14:conditionalFormatting>
        <x14:conditionalFormatting xmlns:xm="http://schemas.microsoft.com/office/excel/2006/main">
          <x14:cfRule type="expression" priority="29" id="{5A9762F0-D8CC-0C45-B0CD-6FF00A72A082}">
            <xm:f>IF(VLOOKUP(R3,盤中即時資料與預估量!$A:$AA,26,FALSE)&gt;Q10,TRUE,FALSE)</xm:f>
            <x14:dxf>
              <font>
                <color rgb="FF006100"/>
              </font>
              <fill>
                <patternFill>
                  <bgColor rgb="FFC6EFCE"/>
                </patternFill>
              </fill>
            </x14:dxf>
          </x14:cfRule>
          <x14:cfRule type="expression" priority="30" id="{2EA77E98-BBEB-7C4F-AA18-5CB07CF648F1}">
            <xm:f>IF(VLOOKUP(R3,盤中即時資料與預估量!$A:$AA,26,FALSE)&lt;Q10,TRUE,FALSE)</xm:f>
            <x14:dxf>
              <font>
                <color rgb="FF9C0006"/>
              </font>
              <fill>
                <patternFill>
                  <bgColor rgb="FFFFC7CE"/>
                </patternFill>
              </fill>
            </x14:dxf>
          </x14:cfRule>
          <xm:sqref>R15</xm:sqref>
        </x14:conditionalFormatting>
        <x14:conditionalFormatting xmlns:xm="http://schemas.microsoft.com/office/excel/2006/main">
          <x14:cfRule type="expression" priority="27" id="{7C545A64-6B21-AB40-81A1-3B6DCE51BF46}">
            <xm:f>IF(VLOOKUP(R3,盤中即時資料與預估量!$A:$AA,27,FALSE)&gt;Q10,TRUE,FALSE)</xm:f>
            <x14:dxf>
              <font>
                <color rgb="FF006100"/>
              </font>
              <fill>
                <patternFill>
                  <bgColor rgb="FFC6EFCE"/>
                </patternFill>
              </fill>
            </x14:dxf>
          </x14:cfRule>
          <x14:cfRule type="expression" priority="28" id="{D8451A99-4981-C347-B083-79F3C294D680}">
            <xm:f>IF(VLOOKUP(R3,盤中即時資料與預估量!$A:$AA,27,FALSE)&lt;Q10,TRUE,FALSE)</xm:f>
            <x14:dxf>
              <font>
                <color rgb="FF9C0006"/>
              </font>
              <fill>
                <patternFill>
                  <bgColor rgb="FFFFC7CE"/>
                </patternFill>
              </fill>
            </x14:dxf>
          </x14:cfRule>
          <xm:sqref>R16</xm:sqref>
        </x14:conditionalFormatting>
        <x14:conditionalFormatting xmlns:xm="http://schemas.microsoft.com/office/excel/2006/main">
          <x14:cfRule type="expression" priority="172" id="{909E309E-0432-4544-9A6A-571FCE3B97CD}">
            <xm:f>IF(IF(ISNA(VLOOKUP(R3,個股盤後與即時分析!$A:$CF,29,FALSE)),"",VLOOKUP(R3,個股盤後與即時分析!$A:$CF,29,FALSE))&lt;-500,TRUE,FALSE)</xm:f>
            <x14:dxf>
              <font>
                <color theme="0"/>
              </font>
              <fill>
                <patternFill patternType="solid">
                  <fgColor indexed="64"/>
                  <bgColor rgb="FF008000"/>
                </patternFill>
              </fill>
            </x14:dxf>
          </x14:cfRule>
          <x14:cfRule type="expression" priority="173" id="{7F584D3B-879E-9242-92D2-F3DBA52D8E85}">
            <xm:f>IF(IF(ISNA(VLOOKUP(R3,個股盤後與即時分析!$A:$CF,29,FALSE)),"",VLOOKUP(R3,個股盤後與即時分析!$A:$CF,29,FALSE))&gt;500,TRUE,FALSE)</xm:f>
            <x14:dxf>
              <font>
                <color theme="0"/>
              </font>
              <fill>
                <patternFill patternType="solid">
                  <fgColor indexed="64"/>
                  <bgColor rgb="FFFF0000"/>
                </patternFill>
              </fill>
            </x14:dxf>
          </x14:cfRule>
          <x14:cfRule type="expression" priority="174" id="{901DAF5D-B637-DF4E-A7E6-C6E76E7BAADE}">
            <xm:f>IF(IF(ISNA(VLOOKUP(R3,個股盤後與即時分析!$A:$CF,29,FALSE)),"",VLOOKUP(R3,個股盤後與即時分析!$A:$CF,29,FALSE))&lt;0,TRUE,FALSE)</xm:f>
            <x14:dxf>
              <font>
                <color rgb="FF006100"/>
              </font>
              <fill>
                <patternFill>
                  <bgColor rgb="FFC6EFCE"/>
                </patternFill>
              </fill>
            </x14:dxf>
          </x14:cfRule>
          <x14:cfRule type="expression" priority="175" id="{8160C81B-A3A5-FF49-B075-496727C9AF93}">
            <xm:f>IF(IF(ISNA(VLOOKUP(R3,個股盤後與即時分析!$A:$CF,29,FALSE)),"",VLOOKUP(R3,個股盤後與即時分析!$A:$CF,29,FALSE))&gt;0,TRUE,FALSE)</xm:f>
            <x14:dxf>
              <font>
                <color rgb="FF9C0006"/>
              </font>
              <fill>
                <patternFill>
                  <bgColor rgb="FFFFC7CE"/>
                </patternFill>
              </fill>
            </x14:dxf>
          </x14:cfRule>
          <xm:sqref>Q22</xm:sqref>
        </x14:conditionalFormatting>
        <x14:conditionalFormatting xmlns:xm="http://schemas.microsoft.com/office/excel/2006/main">
          <x14:cfRule type="expression" priority="176" id="{47A445C7-F4F7-4640-AAA3-3A2E351919A7}">
            <xm:f>IF(OR(VLOOKUP(R3,個股盤後與即時分析!$A:$CF,29,FALSE)="",ISNA(VLOOKUP(R3,個股盤後與即時分析!$A:$CF,29,FALSE))),TRUE,FALSE)</xm:f>
            <x14:dxf>
              <font>
                <color auto="1"/>
              </font>
              <fill>
                <patternFill patternType="none">
                  <fgColor indexed="64"/>
                  <bgColor auto="1"/>
                </patternFill>
              </fill>
            </x14:dxf>
          </x14:cfRule>
          <xm:sqref>Q22</xm:sqref>
        </x14:conditionalFormatting>
        <x14:conditionalFormatting xmlns:xm="http://schemas.microsoft.com/office/excel/2006/main">
          <x14:cfRule type="expression" priority="177" id="{F2D6C0A9-73CE-B64E-8972-B9B7EDF7A28D}">
            <xm:f>IF(IF(ISNA(VLOOKUP(R3,個股盤後與即時分析!$A:$CF,31,FALSE)),"",VLOOKUP(R3,個股盤後與即時分析!$A:$CF,31,FALSE))&lt;-500,TRUE,FALSE)</xm:f>
            <x14:dxf>
              <font>
                <color theme="0"/>
              </font>
              <fill>
                <patternFill patternType="solid">
                  <fgColor indexed="64"/>
                  <bgColor rgb="FF008000"/>
                </patternFill>
              </fill>
            </x14:dxf>
          </x14:cfRule>
          <x14:cfRule type="expression" priority="178" id="{A8A059A9-E4A9-B641-9B14-A2CAF9D004E2}">
            <xm:f>IF(IF(ISNA(VLOOKUP(R3,個股盤後與即時分析!$A:$CF,31,FALSE)),"",VLOOKUP(R3,個股盤後與即時分析!$A:$CF,31,FALSE))&gt;500,TRUE,FALSE)</xm:f>
            <x14:dxf>
              <font>
                <color theme="0"/>
              </font>
              <fill>
                <patternFill patternType="solid">
                  <fgColor indexed="64"/>
                  <bgColor rgb="FFFF0000"/>
                </patternFill>
              </fill>
            </x14:dxf>
          </x14:cfRule>
          <x14:cfRule type="expression" priority="179" id="{DA653653-04EE-9F4C-A094-3861CA96CC7C}">
            <xm:f>IF(IF(ISNA(VLOOKUP(R3,個股盤後與即時分析!$A:$CF,31,FALSE)),"",VLOOKUP(R3,個股盤後與即時分析!$A:$CF,31,FALSE))&lt;0,TRUE,FALSE)</xm:f>
            <x14:dxf>
              <font>
                <color rgb="FF006100"/>
              </font>
              <fill>
                <patternFill>
                  <bgColor rgb="FFC6EFCE"/>
                </patternFill>
              </fill>
            </x14:dxf>
          </x14:cfRule>
          <x14:cfRule type="expression" priority="180" id="{AC4644EC-3EF0-C14F-AAAC-1E6370D4BBEF}">
            <xm:f>IF(IF(ISNA(VLOOKUP(R3,個股盤後與即時分析!$A:$CF,31,FALSE)),"",VLOOKUP(R3,個股盤後與即時分析!$A:$CF,31,FALSE))&gt;0,TRUE,FALSE)</xm:f>
            <x14:dxf>
              <font>
                <color rgb="FF9C0006"/>
              </font>
              <fill>
                <patternFill>
                  <bgColor rgb="FFFFC7CE"/>
                </patternFill>
              </fill>
            </x14:dxf>
          </x14:cfRule>
          <xm:sqref>R22</xm:sqref>
        </x14:conditionalFormatting>
        <x14:conditionalFormatting xmlns:xm="http://schemas.microsoft.com/office/excel/2006/main">
          <x14:cfRule type="expression" priority="181" id="{392A18C0-9B54-5048-9FDB-5B268A038459}">
            <xm:f>IF(OR(VLOOKUP(R3,個股盤後與即時分析!$A:$CF,31,FALSE)="",ISNA(VLOOKUP(R3,個股盤後與即時分析!$A:$CF,31,FALSE))),TRUE,FALSE)</xm:f>
            <x14:dxf>
              <font>
                <color auto="1"/>
              </font>
              <fill>
                <patternFill patternType="none">
                  <fgColor indexed="64"/>
                  <bgColor auto="1"/>
                </patternFill>
              </fill>
            </x14:dxf>
          </x14:cfRule>
          <xm:sqref>R22</xm:sqref>
        </x14:conditionalFormatting>
        <x14:conditionalFormatting xmlns:xm="http://schemas.microsoft.com/office/excel/2006/main">
          <x14:cfRule type="expression" priority="182" id="{58B17B1D-B2AD-D548-B42C-AA7AF2F4FF69}">
            <xm:f>IF(IF(ISNA(VLOOKUP(R3,個股盤後與即時分析!$A:$CF,33,FALSE)),"",VLOOKUP(R3,個股盤後與即時分析!$A:$CF,33,FALSE))&lt;-500,TRUE,FALSE)</xm:f>
            <x14:dxf>
              <font>
                <color theme="0"/>
              </font>
              <fill>
                <patternFill patternType="solid">
                  <fgColor indexed="64"/>
                  <bgColor rgb="FF008000"/>
                </patternFill>
              </fill>
            </x14:dxf>
          </x14:cfRule>
          <x14:cfRule type="expression" priority="183" id="{AB1DB807-9614-6949-B6C4-BDE437B4F5A2}">
            <xm:f>IF(IF(ISNA(VLOOKUP(R3,個股盤後與即時分析!$A:$CF,33,FALSE)),"",VLOOKUP(R3,個股盤後與即時分析!$A:$CF,33,FALSE))&gt;500,TRUE,FALSE)</xm:f>
            <x14:dxf>
              <font>
                <color theme="0"/>
              </font>
              <fill>
                <patternFill patternType="solid">
                  <fgColor indexed="64"/>
                  <bgColor rgb="FFFF0000"/>
                </patternFill>
              </fill>
            </x14:dxf>
          </x14:cfRule>
          <x14:cfRule type="expression" priority="184" id="{2E095E20-3D5F-2A4F-A28B-E705C1FA3FD8}">
            <xm:f>IF(IF(ISNA(VLOOKUP(R3,個股盤後與即時分析!$A:$CF,33,FALSE)),"",VLOOKUP(R3,個股盤後與即時分析!$A:$CF,33,FALSE))&lt;0,TRUE,FALSE)</xm:f>
            <x14:dxf>
              <font>
                <color rgb="FF006100"/>
              </font>
              <fill>
                <patternFill>
                  <bgColor rgb="FFC6EFCE"/>
                </patternFill>
              </fill>
            </x14:dxf>
          </x14:cfRule>
          <x14:cfRule type="expression" priority="185" id="{31E5E21D-89B2-AF40-A24D-FC07AE156531}">
            <xm:f>IF(IF(ISNA(VLOOKUP(R3,個股盤後與即時分析!$A:$CF,33,FALSE)),"",VLOOKUP(R3,個股盤後與即時分析!$A:$CF,33,FALSE))&gt;0,TRUE,FALSE)</xm:f>
            <x14:dxf>
              <font>
                <color rgb="FF9C0006"/>
              </font>
              <fill>
                <patternFill>
                  <bgColor rgb="FFFFC7CE"/>
                </patternFill>
              </fill>
            </x14:dxf>
          </x14:cfRule>
          <xm:sqref>S22</xm:sqref>
        </x14:conditionalFormatting>
        <x14:conditionalFormatting xmlns:xm="http://schemas.microsoft.com/office/excel/2006/main">
          <x14:cfRule type="expression" priority="186" id="{5646ACCA-761E-2343-B825-E5623F51FE27}">
            <xm:f>IF(OR(VLOOKUP(R3,個股盤後與即時分析!$A:$CF,33,FALSE)="",ISNA(VLOOKUP(R3,個股盤後與即時分析!$A:$CF,33,FALSE))),TRUE,FALSE)</xm:f>
            <x14:dxf>
              <font>
                <color auto="1"/>
              </font>
              <fill>
                <patternFill patternType="none">
                  <fgColor indexed="64"/>
                  <bgColor auto="1"/>
                </patternFill>
              </fill>
            </x14:dxf>
          </x14:cfRule>
          <xm:sqref>S22</xm:sqref>
        </x14:conditionalFormatting>
        <x14:conditionalFormatting xmlns:xm="http://schemas.microsoft.com/office/excel/2006/main">
          <x14:cfRule type="expression" priority="187" id="{7EAD5D7C-D413-CD4E-83F7-26B0C7F0517D}">
            <xm:f>IF(IF(ISNA(VLOOKUP(R3,個股盤後與即時分析!$A:$CF,28,FALSE)),"",VLOOKUP(R3,個股盤後與即時分析!$A:$CF,28,FALSE))&lt;-5000,TRUE,FALSE)</xm:f>
            <x14:dxf>
              <font>
                <color theme="0"/>
              </font>
              <fill>
                <patternFill patternType="solid">
                  <fgColor indexed="64"/>
                  <bgColor rgb="FF008000"/>
                </patternFill>
              </fill>
            </x14:dxf>
          </x14:cfRule>
          <x14:cfRule type="expression" priority="188" id="{C4DC071C-6577-1F4D-B3EA-17917A2FA03E}">
            <xm:f>IF(IF(ISNA(VLOOKUP(R3,個股盤後與即時分析!$A:$CF,28,FALSE)),"",VLOOKUP(R3,個股盤後與即時分析!$A:$CF,28,FALSE))&gt;5000,TRUE,FALSE)</xm:f>
            <x14:dxf>
              <font>
                <color theme="0"/>
              </font>
              <fill>
                <patternFill patternType="solid">
                  <fgColor indexed="64"/>
                  <bgColor rgb="FFFF0000"/>
                </patternFill>
              </fill>
            </x14:dxf>
          </x14:cfRule>
          <x14:cfRule type="expression" priority="189" id="{87F77B55-3944-EE4B-BC32-1422F59E1B13}">
            <xm:f>IF(IF(ISNA(VLOOKUP(R3,個股盤後與即時分析!$A:$CF,28,FALSE)),"",VLOOKUP(R3,個股盤後與即時分析!$A:$CF,28,FALSE))&lt;0,TRUE,FALSE)</xm:f>
            <x14:dxf>
              <font>
                <color rgb="FF006100"/>
              </font>
              <fill>
                <patternFill>
                  <bgColor rgb="FFC6EFCE"/>
                </patternFill>
              </fill>
            </x14:dxf>
          </x14:cfRule>
          <x14:cfRule type="expression" priority="190" id="{661DBC7D-93F9-934B-BE02-2A6824573201}">
            <xm:f>IF(IF(ISNA(VLOOKUP(R3,個股盤後與即時分析!$A:$CF,28,FALSE)),"",VLOOKUP(R3,個股盤後與即時分析!$A:$CF,28,FALSE))&gt;0,TRUE,FALSE)</xm:f>
            <x14:dxf>
              <font>
                <color rgb="FF9C0006"/>
              </font>
              <fill>
                <patternFill>
                  <bgColor rgb="FFFFC7CE"/>
                </patternFill>
              </fill>
            </x14:dxf>
          </x14:cfRule>
          <xm:sqref>Q23</xm:sqref>
        </x14:conditionalFormatting>
        <x14:conditionalFormatting xmlns:xm="http://schemas.microsoft.com/office/excel/2006/main">
          <x14:cfRule type="expression" priority="191" id="{36885988-AA44-A64B-B2EB-69591D6C08D3}">
            <xm:f>IF(OR(VLOOKUP(R3,個股盤後與即時分析!$A:$CF,28,FALSE)="",ISNA(VLOOKUP(R3,個股盤後與即時分析!$A:$CF,28,FALSE))),TRUE,FALSE)</xm:f>
            <x14:dxf>
              <font>
                <color auto="1"/>
              </font>
              <fill>
                <patternFill patternType="none">
                  <fgColor indexed="64"/>
                  <bgColor auto="1"/>
                </patternFill>
              </fill>
            </x14:dxf>
          </x14:cfRule>
          <xm:sqref>Q23</xm:sqref>
        </x14:conditionalFormatting>
        <x14:conditionalFormatting xmlns:xm="http://schemas.microsoft.com/office/excel/2006/main">
          <x14:cfRule type="expression" priority="192" id="{53558CAD-6908-8C4A-A435-A7CBBEDBB4E1}">
            <xm:f>IF(IF(ISNA(VLOOKUP(R3,個股盤後與即時分析!$A:$CF,30,FALSE)),"",VLOOKUP(R3,個股盤後與即時分析!$A:$CF,30,FALSE))&lt;-5000,TRUE,FALSE)</xm:f>
            <x14:dxf>
              <font>
                <color theme="0"/>
              </font>
              <fill>
                <patternFill patternType="solid">
                  <fgColor indexed="64"/>
                  <bgColor rgb="FF008000"/>
                </patternFill>
              </fill>
            </x14:dxf>
          </x14:cfRule>
          <x14:cfRule type="expression" priority="193" id="{61E07E60-2CCA-034E-9F4C-3C7A1728E002}">
            <xm:f>IF(IF(ISNA(VLOOKUP(R3,個股盤後與即時分析!$A:$CF,30,FALSE)),"",VLOOKUP(R3,個股盤後與即時分析!$A:$CF,30,FALSE))&gt;5000,TRUE,FALSE)</xm:f>
            <x14:dxf>
              <font>
                <color theme="0"/>
              </font>
              <fill>
                <patternFill patternType="solid">
                  <fgColor indexed="64"/>
                  <bgColor rgb="FFFF0000"/>
                </patternFill>
              </fill>
            </x14:dxf>
          </x14:cfRule>
          <x14:cfRule type="expression" priority="194" id="{C30AA3D1-7925-D84F-8502-66272C49DA01}">
            <xm:f>IF(IF(ISNA(VLOOKUP(R3,個股盤後與即時分析!$A:$CF,30,FALSE)),"",VLOOKUP(R3,個股盤後與即時分析!$A:$CF,30,FALSE))&lt;0,TRUE,FALSE)</xm:f>
            <x14:dxf>
              <font>
                <color rgb="FF006100"/>
              </font>
              <fill>
                <patternFill>
                  <bgColor rgb="FFC6EFCE"/>
                </patternFill>
              </fill>
            </x14:dxf>
          </x14:cfRule>
          <x14:cfRule type="expression" priority="195" id="{221920F9-E0DF-6E42-8AE5-59025973D9D4}">
            <xm:f>IF(IF(ISNA(VLOOKUP(R3,個股盤後與即時分析!$A:$CF,30,FALSE)),"",VLOOKUP(R3,個股盤後與即時分析!$A:$CF,30,FALSE))&gt;0,TRUE,FALSE)</xm:f>
            <x14:dxf>
              <font>
                <color rgb="FF9C0006"/>
              </font>
              <fill>
                <patternFill>
                  <bgColor rgb="FFFFC7CE"/>
                </patternFill>
              </fill>
            </x14:dxf>
          </x14:cfRule>
          <xm:sqref>R23</xm:sqref>
        </x14:conditionalFormatting>
        <x14:conditionalFormatting xmlns:xm="http://schemas.microsoft.com/office/excel/2006/main">
          <x14:cfRule type="expression" priority="196" id="{C3D27BFE-B7C9-9B4D-A2F2-0E07DA2066EF}">
            <xm:f>IF(OR(VLOOKUP(R3,個股盤後與即時分析!$A:$CF,30,FALSE)="",ISNA(VLOOKUP(R3,個股盤後與即時分析!$A:$CF,30,FALSE))),TRUE,FALSE)</xm:f>
            <x14:dxf>
              <font>
                <color auto="1"/>
              </font>
              <fill>
                <patternFill patternType="none">
                  <fgColor indexed="64"/>
                  <bgColor auto="1"/>
                </patternFill>
              </fill>
            </x14:dxf>
          </x14:cfRule>
          <xm:sqref>R23</xm:sqref>
        </x14:conditionalFormatting>
        <x14:conditionalFormatting xmlns:xm="http://schemas.microsoft.com/office/excel/2006/main">
          <x14:cfRule type="expression" priority="197" id="{F260F4CF-992E-B248-A6EE-3B3A1D5355FE}">
            <xm:f>IF(IF(ISNA(VLOOKUP(R3,個股盤後與即時分析!$A:$CF,32,FALSE)),"",VLOOKUP(R3,個股盤後與即時分析!$A:$CF,32,FALSE))&lt;-5000,TRUE,FALSE)</xm:f>
            <x14:dxf>
              <font>
                <color theme="0"/>
              </font>
              <fill>
                <patternFill patternType="solid">
                  <fgColor indexed="64"/>
                  <bgColor rgb="FF008000"/>
                </patternFill>
              </fill>
            </x14:dxf>
          </x14:cfRule>
          <x14:cfRule type="expression" priority="198" id="{3015BCC9-1308-D14F-A6B5-AFEF9E55513A}">
            <xm:f>IF(IF(ISNA(VLOOKUP(R3,個股盤後與即時分析!$A:$CF,32,FALSE)),"",VLOOKUP(R3,個股盤後與即時分析!$A:$CF,32,FALSE))&gt;5000,TRUE,FALSE)</xm:f>
            <x14:dxf>
              <font>
                <color theme="0"/>
              </font>
              <fill>
                <patternFill patternType="solid">
                  <fgColor indexed="64"/>
                  <bgColor rgb="FFFF0000"/>
                </patternFill>
              </fill>
            </x14:dxf>
          </x14:cfRule>
          <x14:cfRule type="expression" priority="199" id="{8D0BBA6E-FEDB-D646-9DC2-0D11FAB6B7BD}">
            <xm:f>IF(IF(ISNA(VLOOKUP(R3,個股盤後與即時分析!$A:$CF,32,FALSE)),"",VLOOKUP(R3,個股盤後與即時分析!$A:$CF,32,FALSE))&lt;0,TRUE,FALSE)</xm:f>
            <x14:dxf>
              <font>
                <color rgb="FF006100"/>
              </font>
              <fill>
                <patternFill>
                  <bgColor rgb="FFC6EFCE"/>
                </patternFill>
              </fill>
            </x14:dxf>
          </x14:cfRule>
          <x14:cfRule type="expression" priority="200" id="{8073150C-4150-194D-BD30-7513306E0696}">
            <xm:f>IF(IF(ISNA(VLOOKUP(R3,個股盤後與即時分析!$A:$CF,32,FALSE)),"",VLOOKUP(R3,個股盤後與即時分析!$A:$CF,32,FALSE))&gt;0,TRUE,FALSE)</xm:f>
            <x14:dxf>
              <font>
                <color rgb="FF9C0006"/>
              </font>
              <fill>
                <patternFill>
                  <bgColor rgb="FFFFC7CE"/>
                </patternFill>
              </fill>
            </x14:dxf>
          </x14:cfRule>
          <xm:sqref>S23</xm:sqref>
        </x14:conditionalFormatting>
        <x14:conditionalFormatting xmlns:xm="http://schemas.microsoft.com/office/excel/2006/main">
          <x14:cfRule type="expression" priority="201" id="{338BA591-3CE0-5347-A88E-E57BCDA5D586}">
            <xm:f>IF(OR(VLOOKUP(R3,個股盤後與即時分析!$A:$CF,32,FALSE)="",ISNA(VLOOKUP(R3,個股盤後與即時分析!$A:$CF,32,FALSE))),TRUE,FALSE)</xm:f>
            <x14:dxf>
              <font>
                <color auto="1"/>
              </font>
              <fill>
                <patternFill patternType="none">
                  <fgColor indexed="64"/>
                  <bgColor auto="1"/>
                </patternFill>
              </fill>
            </x14:dxf>
          </x14:cfRule>
          <xm:sqref>S23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3">
    <tabColor rgb="FFFF0000"/>
  </sheetPr>
  <dimension ref="A1:DH1431"/>
  <sheetViews>
    <sheetView tabSelected="1" zoomScale="70" zoomScaleNormal="70" zoomScalePageLayoutView="75" workbookViewId="0">
      <pane xSplit="2" ySplit="2" topLeftCell="BL3" activePane="bottomRight" state="frozen"/>
      <selection pane="topRight" activeCell="C1" sqref="C1"/>
      <selection pane="bottomLeft" activeCell="A3" sqref="A3"/>
      <selection pane="bottomRight" activeCell="BW2" sqref="BW2"/>
    </sheetView>
  </sheetViews>
  <sheetFormatPr baseColWidth="10" defaultColWidth="10.83203125" defaultRowHeight="18"/>
  <cols>
    <col min="1" max="1" width="9.6640625" style="42" bestFit="1" customWidth="1"/>
    <col min="2" max="2" width="9.5" style="42" bestFit="1" customWidth="1"/>
    <col min="3" max="4" width="16.1640625" style="42" customWidth="1"/>
    <col min="5" max="6" width="14" style="42" customWidth="1"/>
    <col min="7" max="7" width="16.1640625" style="42" customWidth="1"/>
    <col min="8" max="9" width="11.5" style="42" customWidth="1"/>
    <col min="10" max="10" width="15.6640625" style="42" customWidth="1"/>
    <col min="11" max="12" width="12.1640625" style="42" customWidth="1"/>
    <col min="13" max="13" width="16.1640625" style="42" customWidth="1"/>
    <col min="14" max="15" width="12.1640625" style="42" customWidth="1"/>
    <col min="16" max="18" width="16.1640625" style="42" customWidth="1"/>
    <col min="19" max="22" width="13.1640625" style="42" customWidth="1"/>
    <col min="23" max="24" width="14.33203125" style="42" customWidth="1"/>
    <col min="25" max="25" width="13.6640625" style="42" customWidth="1"/>
    <col min="26" max="27" width="14.33203125" style="42" customWidth="1"/>
    <col min="28" max="28" width="10.5" style="42" customWidth="1"/>
    <col min="29" max="29" width="10" style="42" bestFit="1" customWidth="1"/>
    <col min="30" max="30" width="9.33203125" style="42" bestFit="1" customWidth="1"/>
    <col min="31" max="31" width="10" style="42" bestFit="1" customWidth="1"/>
    <col min="32" max="32" width="11.33203125" style="42" bestFit="1" customWidth="1"/>
    <col min="33" max="33" width="12" style="42" bestFit="1" customWidth="1"/>
    <col min="34" max="34" width="7.6640625" style="42" customWidth="1"/>
    <col min="35" max="35" width="14.1640625" style="7" customWidth="1"/>
    <col min="36" max="36" width="21.83203125" style="67" customWidth="1"/>
    <col min="37" max="38" width="10.83203125" style="41" customWidth="1"/>
    <col min="39" max="39" width="12" style="42" customWidth="1"/>
    <col min="40" max="41" width="10.83203125" style="42" customWidth="1"/>
    <col min="42" max="43" width="9.5" style="42" customWidth="1"/>
    <col min="44" max="44" width="12" style="42" customWidth="1"/>
    <col min="45" max="47" width="15" style="67" bestFit="1" customWidth="1"/>
    <col min="48" max="48" width="14" style="42" customWidth="1"/>
    <col min="49" max="49" width="20.83203125" style="18" bestFit="1" customWidth="1"/>
    <col min="50" max="51" width="12" style="42" customWidth="1"/>
    <col min="52" max="52" width="22" style="54" bestFit="1" customWidth="1"/>
    <col min="53" max="54" width="12" style="42" customWidth="1"/>
    <col min="55" max="55" width="10.83203125" style="42" customWidth="1"/>
    <col min="56" max="56" width="22" style="54" bestFit="1" customWidth="1"/>
    <col min="57" max="58" width="12" style="42" customWidth="1"/>
    <col min="59" max="59" width="10.83203125" style="42" customWidth="1"/>
    <col min="60" max="60" width="11.5" style="42" customWidth="1"/>
    <col min="61" max="61" width="9.5" style="42" customWidth="1"/>
    <col min="62" max="62" width="12.33203125" style="42" customWidth="1"/>
    <col min="63" max="63" width="10.83203125" style="7" customWidth="1"/>
    <col min="64" max="64" width="14" style="7" customWidth="1"/>
    <col min="65" max="67" width="12.6640625" style="7" customWidth="1"/>
    <col min="68" max="68" width="9.5" style="42" customWidth="1"/>
    <col min="69" max="69" width="13.83203125" style="42" customWidth="1"/>
    <col min="70" max="70" width="10.83203125" style="42" customWidth="1"/>
    <col min="71" max="71" width="13.6640625" style="42" customWidth="1"/>
    <col min="72" max="72" width="12.1640625" style="42" customWidth="1"/>
    <col min="73" max="73" width="15.33203125" style="42" customWidth="1"/>
    <col min="74" max="74" width="12.5" style="42" customWidth="1"/>
    <col min="75" max="75" width="18.33203125" style="42" customWidth="1"/>
    <col min="76" max="76" width="12" style="42" customWidth="1"/>
    <col min="77" max="77" width="9.83203125" style="42" customWidth="1"/>
    <col min="78" max="78" width="14" style="42" customWidth="1"/>
    <col min="79" max="79" width="17.6640625" style="42" customWidth="1"/>
    <col min="80" max="83" width="14.6640625" style="42" customWidth="1"/>
    <col min="84" max="85" width="12.1640625" style="42" customWidth="1"/>
    <col min="86" max="86" width="10.83203125" style="67"/>
    <col min="87" max="88" width="10.83203125" style="42"/>
    <col min="89" max="89" width="15.6640625" style="42" customWidth="1"/>
    <col min="90" max="91" width="19.33203125" style="42" customWidth="1"/>
    <col min="92" max="92" width="14.5" style="42" bestFit="1" customWidth="1"/>
    <col min="93" max="93" width="13.5" style="42" bestFit="1" customWidth="1"/>
    <col min="94" max="94" width="13" style="42" customWidth="1"/>
    <col min="95" max="95" width="13.5" style="189" customWidth="1"/>
    <col min="96" max="96" width="10.83203125" style="189"/>
    <col min="97" max="97" width="10.83203125" style="42" bestFit="1" customWidth="1"/>
    <col min="98" max="98" width="10.83203125" style="42"/>
    <col min="99" max="101" width="14.5" style="42" bestFit="1" customWidth="1"/>
    <col min="102" max="102" width="14.1640625" style="42" bestFit="1" customWidth="1"/>
    <col min="103" max="103" width="14.5" style="42" bestFit="1" customWidth="1"/>
    <col min="104" max="105" width="10.33203125" style="42" bestFit="1" customWidth="1"/>
    <col min="106" max="106" width="8.5" style="42" bestFit="1" customWidth="1"/>
    <col min="107" max="109" width="10.83203125" style="42"/>
    <col min="110" max="110" width="15.1640625" style="42" bestFit="1" customWidth="1"/>
    <col min="111" max="111" width="15.1640625" style="42" customWidth="1"/>
    <col min="112" max="16384" width="10.83203125" style="42"/>
  </cols>
  <sheetData>
    <row r="1" spans="1:112" s="43" customFormat="1">
      <c r="A1" s="91" t="s">
        <v>0</v>
      </c>
      <c r="B1" s="39"/>
      <c r="C1" s="31">
        <v>0.15</v>
      </c>
      <c r="D1" s="31">
        <v>0.15</v>
      </c>
      <c r="E1" s="31">
        <v>0.3</v>
      </c>
      <c r="F1" s="31">
        <v>0.35</v>
      </c>
      <c r="G1" s="31">
        <f>100%-SUM(C1:F1)</f>
        <v>5.0000000000000044E-2</v>
      </c>
      <c r="H1" s="31">
        <v>0.05</v>
      </c>
      <c r="I1" s="31">
        <v>0.05</v>
      </c>
      <c r="J1" s="31">
        <v>0.1</v>
      </c>
      <c r="K1" s="31">
        <v>0.17499999999999999</v>
      </c>
      <c r="L1" s="31">
        <v>0.25</v>
      </c>
      <c r="M1" s="31">
        <v>2.5000000000000001E-2</v>
      </c>
      <c r="N1" s="31">
        <v>0.05</v>
      </c>
      <c r="O1" s="31">
        <v>0.25</v>
      </c>
      <c r="P1" s="31">
        <v>2.5000000000000001E-2</v>
      </c>
      <c r="Q1" s="31">
        <f>100%-SUM(H1:P1)</f>
        <v>2.4999999999999911E-2</v>
      </c>
      <c r="R1" s="39"/>
      <c r="S1" s="39"/>
      <c r="T1" s="39"/>
      <c r="U1" s="39"/>
      <c r="V1" s="39"/>
      <c r="W1" s="39"/>
      <c r="X1" s="39"/>
      <c r="Y1" s="39"/>
      <c r="Z1" s="39"/>
      <c r="AA1" s="39"/>
      <c r="AB1" s="256" t="s">
        <v>4578</v>
      </c>
      <c r="AC1" s="256"/>
      <c r="AD1" s="256"/>
      <c r="AE1" s="256"/>
      <c r="AF1" s="256"/>
      <c r="AG1" s="256"/>
      <c r="AH1" s="256"/>
      <c r="AI1" s="37"/>
      <c r="AJ1" s="66"/>
      <c r="AK1" s="37"/>
      <c r="AL1" s="37"/>
      <c r="AM1" s="37"/>
      <c r="AN1" s="37"/>
      <c r="AO1" s="36" t="s">
        <v>4454</v>
      </c>
      <c r="AP1" s="37"/>
      <c r="AQ1" s="37"/>
      <c r="AR1" s="37"/>
      <c r="AS1" s="66"/>
      <c r="AT1" s="66"/>
      <c r="AU1" s="66"/>
      <c r="AV1" s="55"/>
      <c r="AW1" s="66"/>
      <c r="AX1" s="37"/>
      <c r="AY1" s="37"/>
      <c r="AZ1" s="89"/>
      <c r="BA1" s="37"/>
      <c r="BB1" s="37"/>
      <c r="BC1" s="88"/>
      <c r="BD1" s="89"/>
      <c r="BE1" s="37"/>
      <c r="BF1" s="37"/>
      <c r="BG1" s="88"/>
      <c r="BH1" s="37"/>
      <c r="BI1" s="37"/>
      <c r="BJ1" s="37"/>
      <c r="BK1" s="37"/>
      <c r="BL1" s="37"/>
      <c r="BM1" s="30" t="s">
        <v>4453</v>
      </c>
      <c r="BN1" s="40">
        <v>0.45</v>
      </c>
      <c r="BO1" s="40">
        <v>0.55000000000000004</v>
      </c>
      <c r="BP1" s="58" t="s">
        <v>4455</v>
      </c>
      <c r="BQ1" s="58"/>
      <c r="BR1" s="58"/>
      <c r="BS1" s="58"/>
      <c r="BT1" s="58"/>
      <c r="BU1" s="257" t="s">
        <v>1637</v>
      </c>
      <c r="BV1" s="256"/>
      <c r="BW1" s="89" t="s">
        <v>4579</v>
      </c>
      <c r="BX1" s="88"/>
      <c r="BY1" s="259" t="s">
        <v>4614</v>
      </c>
      <c r="BZ1" s="259"/>
      <c r="CA1" s="258" t="s">
        <v>4580</v>
      </c>
      <c r="CB1" s="258"/>
      <c r="CC1" s="258"/>
      <c r="CD1" s="258"/>
      <c r="CE1" s="258"/>
      <c r="CF1" s="59"/>
      <c r="CG1" s="260" t="s">
        <v>4812</v>
      </c>
      <c r="CH1" s="261"/>
      <c r="CI1" s="261"/>
      <c r="CJ1" s="261"/>
      <c r="CQ1" s="255" t="s">
        <v>4632</v>
      </c>
      <c r="CR1" s="255"/>
      <c r="CS1" s="255"/>
      <c r="CT1" s="255" t="s">
        <v>4830</v>
      </c>
      <c r="CU1" s="255"/>
      <c r="CV1" s="255"/>
      <c r="CW1" s="255"/>
      <c r="CX1" s="255"/>
      <c r="CY1" s="255"/>
      <c r="CZ1" s="255"/>
      <c r="DA1" s="255"/>
      <c r="DB1" s="255"/>
      <c r="DC1" s="255"/>
      <c r="DD1" s="255"/>
      <c r="DE1" s="255"/>
      <c r="DF1" s="255"/>
      <c r="DG1" s="188"/>
    </row>
    <row r="2" spans="1:112" s="43" customFormat="1">
      <c r="A2" s="74" t="s">
        <v>1</v>
      </c>
      <c r="B2" s="2" t="s">
        <v>2</v>
      </c>
      <c r="C2" s="1" t="s">
        <v>4581</v>
      </c>
      <c r="D2" s="2" t="s">
        <v>3</v>
      </c>
      <c r="E2" s="2" t="s">
        <v>1702</v>
      </c>
      <c r="F2" s="2" t="s">
        <v>4459</v>
      </c>
      <c r="G2" s="2" t="s">
        <v>4447</v>
      </c>
      <c r="H2" s="1" t="s">
        <v>4446</v>
      </c>
      <c r="I2" s="2" t="s">
        <v>4445</v>
      </c>
      <c r="J2" s="2" t="s">
        <v>4444</v>
      </c>
      <c r="K2" s="2" t="s">
        <v>4441</v>
      </c>
      <c r="L2" s="2" t="s">
        <v>4440</v>
      </c>
      <c r="M2" s="2" t="s">
        <v>4461</v>
      </c>
      <c r="N2" s="2" t="s">
        <v>4442</v>
      </c>
      <c r="O2" s="2" t="s">
        <v>4443</v>
      </c>
      <c r="P2" s="2" t="s">
        <v>4605</v>
      </c>
      <c r="Q2" s="1" t="s">
        <v>4601</v>
      </c>
      <c r="R2" s="1" t="s">
        <v>4602</v>
      </c>
      <c r="S2" s="1" t="s">
        <v>4603</v>
      </c>
      <c r="T2" s="1" t="s">
        <v>4604</v>
      </c>
      <c r="U2" s="2" t="s">
        <v>4612</v>
      </c>
      <c r="V2" s="2" t="s">
        <v>1634</v>
      </c>
      <c r="W2" s="1" t="s">
        <v>4582</v>
      </c>
      <c r="X2" s="1" t="s">
        <v>4583</v>
      </c>
      <c r="Y2" s="2" t="s">
        <v>4584</v>
      </c>
      <c r="Z2" s="2" t="s">
        <v>4585</v>
      </c>
      <c r="AA2" s="2" t="s">
        <v>4586</v>
      </c>
      <c r="AB2" s="5" t="s">
        <v>4686</v>
      </c>
      <c r="AC2" s="5" t="s">
        <v>4587</v>
      </c>
      <c r="AD2" s="5" t="s">
        <v>4687</v>
      </c>
      <c r="AE2" s="5" t="s">
        <v>4588</v>
      </c>
      <c r="AF2" s="5" t="s">
        <v>4688</v>
      </c>
      <c r="AG2" s="5" t="s">
        <v>4589</v>
      </c>
      <c r="AH2" s="2" t="s">
        <v>1666</v>
      </c>
      <c r="AI2" s="3" t="s">
        <v>4458</v>
      </c>
      <c r="AJ2" s="3" t="s">
        <v>4482</v>
      </c>
      <c r="AK2" s="4" t="s">
        <v>4460</v>
      </c>
      <c r="AL2" s="4" t="s">
        <v>1663</v>
      </c>
      <c r="AM2" s="4" t="s">
        <v>4590</v>
      </c>
      <c r="AN2" s="4" t="s">
        <v>4457</v>
      </c>
      <c r="AO2" s="4" t="s">
        <v>4475</v>
      </c>
      <c r="AP2" s="6" t="s">
        <v>4591</v>
      </c>
      <c r="AQ2" s="4" t="s">
        <v>10</v>
      </c>
      <c r="AR2" s="4" t="s">
        <v>4476</v>
      </c>
      <c r="AS2" s="6" t="s">
        <v>4593</v>
      </c>
      <c r="AT2" s="6" t="s">
        <v>4594</v>
      </c>
      <c r="AU2" s="6" t="s">
        <v>4595</v>
      </c>
      <c r="AV2" s="6" t="s">
        <v>4592</v>
      </c>
      <c r="AW2" s="153" t="s">
        <v>4617</v>
      </c>
      <c r="AX2" s="50" t="s">
        <v>4621</v>
      </c>
      <c r="AY2" s="5" t="s">
        <v>4618</v>
      </c>
      <c r="AZ2" s="6" t="s">
        <v>4651</v>
      </c>
      <c r="BA2" s="50" t="s">
        <v>4652</v>
      </c>
      <c r="BB2" s="5" t="s">
        <v>4653</v>
      </c>
      <c r="BC2" s="3" t="s">
        <v>4654</v>
      </c>
      <c r="BD2" s="6" t="s">
        <v>4657</v>
      </c>
      <c r="BE2" s="50" t="s">
        <v>4658</v>
      </c>
      <c r="BF2" s="5" t="s">
        <v>4659</v>
      </c>
      <c r="BG2" s="3" t="s">
        <v>4660</v>
      </c>
      <c r="BH2" s="6" t="s">
        <v>1635</v>
      </c>
      <c r="BI2" s="3" t="s">
        <v>1636</v>
      </c>
      <c r="BJ2" s="3" t="s">
        <v>7</v>
      </c>
      <c r="BK2" s="3" t="s">
        <v>4596</v>
      </c>
      <c r="BL2" s="6" t="s">
        <v>4597</v>
      </c>
      <c r="BM2" s="26" t="s">
        <v>1667</v>
      </c>
      <c r="BN2" s="26" t="s">
        <v>1668</v>
      </c>
      <c r="BO2" s="26" t="s">
        <v>1669</v>
      </c>
      <c r="BP2" s="3" t="s">
        <v>1670</v>
      </c>
      <c r="BQ2" s="3" t="s">
        <v>1671</v>
      </c>
      <c r="BR2" s="3" t="s">
        <v>4691</v>
      </c>
      <c r="BS2" s="3" t="s">
        <v>4598</v>
      </c>
      <c r="BT2" s="3" t="s">
        <v>4573</v>
      </c>
      <c r="BU2" s="5" t="s">
        <v>1629</v>
      </c>
      <c r="BV2" s="5" t="s">
        <v>1637</v>
      </c>
      <c r="BW2" s="23" t="s">
        <v>1641</v>
      </c>
      <c r="BX2" s="23" t="s">
        <v>4692</v>
      </c>
      <c r="BY2" s="81" t="s">
        <v>4615</v>
      </c>
      <c r="BZ2" s="81" t="s">
        <v>4613</v>
      </c>
      <c r="CA2" s="76" t="s">
        <v>4627</v>
      </c>
      <c r="CB2" s="76" t="s">
        <v>4689</v>
      </c>
      <c r="CC2" s="76" t="s">
        <v>4599</v>
      </c>
      <c r="CD2" s="76" t="s">
        <v>4690</v>
      </c>
      <c r="CE2" s="76" t="s">
        <v>4577</v>
      </c>
      <c r="CF2" s="3" t="s">
        <v>4600</v>
      </c>
      <c r="CG2" s="162" t="s">
        <v>4816</v>
      </c>
      <c r="CH2" s="147" t="s">
        <v>4809</v>
      </c>
      <c r="CI2" s="147" t="s">
        <v>4810</v>
      </c>
      <c r="CJ2" s="147" t="s">
        <v>4811</v>
      </c>
      <c r="CK2" s="147" t="s">
        <v>4733</v>
      </c>
      <c r="CL2" s="162" t="s">
        <v>5724</v>
      </c>
      <c r="CM2" s="162" t="s">
        <v>5823</v>
      </c>
      <c r="CN2" s="147" t="s">
        <v>4731</v>
      </c>
      <c r="CO2" s="147" t="s">
        <v>4732</v>
      </c>
      <c r="CP2" s="147" t="s">
        <v>4734</v>
      </c>
      <c r="CQ2" s="9" t="s">
        <v>5487</v>
      </c>
      <c r="CR2" s="9" t="s">
        <v>5488</v>
      </c>
      <c r="CS2" s="146" t="s">
        <v>5486</v>
      </c>
      <c r="CT2" s="166" t="s">
        <v>4829</v>
      </c>
      <c r="CU2" s="43" t="s">
        <v>4825</v>
      </c>
      <c r="CV2" s="43" t="s">
        <v>5464</v>
      </c>
      <c r="CW2" s="43" t="s">
        <v>4826</v>
      </c>
      <c r="CX2" s="92" t="s">
        <v>4827</v>
      </c>
      <c r="CY2" s="43" t="s">
        <v>4828</v>
      </c>
      <c r="CZ2" s="43" t="s">
        <v>4838</v>
      </c>
      <c r="DA2" s="43" t="s">
        <v>4839</v>
      </c>
      <c r="DB2" s="43" t="s">
        <v>4840</v>
      </c>
      <c r="DC2" s="43" t="s">
        <v>4841</v>
      </c>
      <c r="DD2" s="43" t="s">
        <v>4842</v>
      </c>
      <c r="DE2" s="43" t="s">
        <v>4843</v>
      </c>
      <c r="DF2" s="43" t="s">
        <v>4844</v>
      </c>
      <c r="DG2" s="43" t="s">
        <v>5725</v>
      </c>
      <c r="DH2" s="43" t="s">
        <v>5479</v>
      </c>
    </row>
    <row r="3" spans="1:112">
      <c r="A3" s="22">
        <v>5227</v>
      </c>
      <c r="B3" s="7" t="s">
        <v>1070</v>
      </c>
      <c r="C3" s="21">
        <v>1.4123000000000001</v>
      </c>
      <c r="D3" s="21">
        <v>3.5000000000000001E-3</v>
      </c>
      <c r="E3" s="21">
        <v>8.8200000000000001E-2</v>
      </c>
      <c r="F3" s="21">
        <v>0.37</v>
      </c>
      <c r="G3" s="21">
        <v>1.1793</v>
      </c>
      <c r="H3" s="21">
        <v>-1.5676000000000001</v>
      </c>
      <c r="I3" s="21">
        <v>0</v>
      </c>
      <c r="J3" s="21">
        <v>0.96519999999999995</v>
      </c>
      <c r="K3" s="21">
        <v>0.1135</v>
      </c>
      <c r="L3" s="21">
        <v>0.77669999999999995</v>
      </c>
      <c r="M3" s="21">
        <v>-3.3099999999999997E-2</v>
      </c>
      <c r="N3" s="21">
        <v>0.16389999999999999</v>
      </c>
      <c r="O3" s="21">
        <v>0.50560000000000005</v>
      </c>
      <c r="P3" s="21">
        <v>-0.73650000000000004</v>
      </c>
      <c r="Q3" s="21">
        <v>-7.3599999999999999E-2</v>
      </c>
      <c r="R3" s="21">
        <v>-5.2299999999999999E-2</v>
      </c>
      <c r="S3" s="21">
        <v>-0.29170000000000001</v>
      </c>
      <c r="T3" s="21">
        <v>-0.22320000000000001</v>
      </c>
      <c r="U3" s="10">
        <v>-1.32</v>
      </c>
      <c r="V3" s="10">
        <v>-2.1800000000000002</v>
      </c>
      <c r="W3" s="7">
        <v>0</v>
      </c>
      <c r="X3" s="20">
        <v>0</v>
      </c>
      <c r="Y3" s="75"/>
      <c r="Z3" s="7"/>
      <c r="AA3" s="7"/>
      <c r="AB3" s="51">
        <v>200</v>
      </c>
      <c r="AC3" s="51">
        <v>117</v>
      </c>
      <c r="AD3" s="51"/>
      <c r="AE3" s="51"/>
      <c r="AF3" s="51"/>
      <c r="AG3" s="51"/>
      <c r="AH3" s="20">
        <v>0</v>
      </c>
      <c r="AI3" s="7" t="str">
        <f>IF(BH3="尚無資料","尚無資料",IF(AK3&gt;85%,"01強勢走多",IF(AND(AK3&gt;=60%,AK3&lt;85%),"02走多",IF(AK3&lt;-85%,"05強勢走空",IF(AND(AK3&gt;-85%,AK3&lt;=-60%),"04走空","03多空交戰")))))</f>
        <v>02走多</v>
      </c>
      <c r="AJ3" s="67" t="str">
        <f>IF(BH3="尚無資料","",VLOOKUP(A3,盤中即時資料與預估量!$A:$AR,42,FALSE)&amp;VLOOKUP(A3,盤中即時資料與預估量!$A:$AR,43,FALSE)&amp;VLOOKUP(A3,盤中即時資料與預估量!$A:$AR,44,FALSE)&amp;" "&amp;IF(AND(BH3&gt;500,AN3&lt;5%),"年盤整",IF(AND(BH3&gt;500,AO3&lt;5%),"月盤整",IF(VLOOKUP(A3,盤中即時資料與預估量!$A:$AR,12,FALSE)&gt;=VLOOKUP(A3,盤中即時資料與預估量!$A:$AR,28,FALSE),"年新高",IF(VLOOKUP(A3,盤中即時資料與預估量!$A:$AR,12,FALSE)&gt;=VLOOKUP(A3,盤中即時資料與預估量!$A:$AR,30,FALSE),"月最高",IF(VLOOKUP(A3,盤中即時資料與預估量!$A:$AR,13,FALSE)&lt;=VLOOKUP(A3,盤中即時資料與預估量!$A:$AR,29,FALSE),"年新低",IF(VLOOKUP(A3,盤中即時資料與預估量!$A:$AR,13,FALSE)&lt;=VLOOKUP(A3,盤中即時資料與預估量!$A:$AR,31,FALSE),"月最低","")))))))</f>
        <v xml:space="preserve">季上月上週上 </v>
      </c>
      <c r="AK3" s="44">
        <f>IF(AP3="尚無資料","尚無資料",IF((VLOOKUP(A3,盤中即時資料與預估量!$A:$AR,28,FALSE)-AP3)/(VLOOKUP(A3,盤中即時資料與預估量!$A:$AR,28,FALSE)-VLOOKUP(A3,盤中即時資料與預估量!$A:$AR,29,FALSE))&lt;=50%,1-(VLOOKUP(A3,盤中即時資料與預估量!$A:$AR,28,FALSE)-AP3)/(VLOOKUP(A3,盤中即時資料與預估量!$A:$AR,28,FALSE)-VLOOKUP(A3,盤中即時資料與預估量!$A:$AR,29,FALSE)),-(VLOOKUP(A3,盤中即時資料與預估量!$A:$AR,28,FALSE)-AP3)/(VLOOKUP(A3,盤中即時資料與預估量!$A:$AR,28,FALSE)-VLOOKUP(A3,盤中即時資料與預估量!$A:$AR,29,FALSE))))</f>
        <v>0.66499162479061968</v>
      </c>
      <c r="AL3" s="44">
        <f>IF(AP3="尚無資料","尚無資料",IF((VLOOKUP(A3,盤中即時資料與預估量!$A:$AR,30,FALSE)-AP3)/(VLOOKUP(A3,盤中即時資料與預估量!$A:$AR,30,FALSE)-VLOOKUP(A3,盤中即時資料與預估量!$A:$AR,31,FALSE))&lt;=50%,1-(VLOOKUP(A3,盤中即時資料與預估量!$A:$AR,30,FALSE)-AP3)/(VLOOKUP(A3,盤中即時資料與預估量!$A:$AR,30,FALSE)-VLOOKUP(A3,盤中即時資料與預估量!$A:$AR,31,FALSE)),-(VLOOKUP(A3,盤中即時資料與預估量!$A:$AR,30,FALSE)-AP3)/(VLOOKUP(A3,盤中即時資料與預估量!$A:$AR,30,FALSE)-VLOOKUP(A3,盤中即時資料與預估量!$A:$AR,31,FALSE))))</f>
        <v>-0.59171597633136108</v>
      </c>
      <c r="AM3" s="44">
        <f>IF(AP3="尚無資料","尚無資料",IF(VLOOKUP(A3,盤中即時資料與預估量!$A:$AR,12,FALSE)-VLOOKUP(A3,盤中即時資料與預估量!$A:$AR,13,FALSE)=0,IF(AR3&gt;0,1,-1),IF((VLOOKUP(A3,盤中即時資料與預估量!$A:$AR,12,FALSE)-AP3)/(VLOOKUP(A3,盤中即時資料與預估量!$A:$AR,12,FALSE)-VLOOKUP(A3,盤中即時資料與預估量!$A:$AR,13,FALSE))&lt;=50%,1-(VLOOKUP(A3,盤中即時資料與預估量!$A:$AR,12,FALSE)-AP3)/(VLOOKUP(A3,盤中即時資料與預估量!$A:$AR,12,FALSE)-VLOOKUP(A3,盤中即時資料與預估量!$A:$AR,13,FALSE)),-(VLOOKUP(A3,盤中即時資料與預估量!$A:$AR,12,FALSE)-AP3)/(VLOOKUP(A3,盤中即時資料與預估量!$A:$AR,12,FALSE)-VLOOKUP(A3,盤中即時資料與預估量!$A:$AR,13,FALSE)))))</f>
        <v>1</v>
      </c>
      <c r="AN3" s="25">
        <f>IF(AP3="尚無資料","尚無資料",(VLOOKUP(A3,盤中即時資料與預估量!$A:$AR,28,FALSE)-VLOOKUP(A3,盤中即時資料與預估量!$A:$AR,29,FALSE))/AP3)</f>
        <v>1.0400696864111498</v>
      </c>
      <c r="AO3" s="25">
        <f>IF(AP3="尚無資料","尚無資料",(VLOOKUP(A3,盤中即時資料與預估量!$A:$AR,30,FALSE)-VLOOKUP(A3,盤中即時資料與預估量!$A:$AR,31,FALSE))/AP3)</f>
        <v>0.58885017421602792</v>
      </c>
      <c r="AP3" s="111">
        <f>IF(ISNA(VLOOKUP(A3,盤中即時資料與預估量!$A:$AR,14,FALSE)),"尚無資料",VLOOKUP(A3,盤中即時資料與預估量!$A:$AR,14,FALSE))</f>
        <v>28.7</v>
      </c>
      <c r="AQ3" s="111" t="str">
        <f>IF(AP3="尚無資料","尚無資料",IF(AR3&gt;0,IF(AR3&gt;=9.55%,"01漲停","02上漲"),IF(AR3&lt;=-9.55%,"05跌停",IF(AR3=0,"03平盤","04下跌"))))</f>
        <v>01漲停</v>
      </c>
      <c r="AR3" s="44">
        <f>IF(AP3="尚無資料","尚無資料",VLOOKUP(A3,盤中即時資料與預估量!$A:$AR,15,FALSE))</f>
        <v>9.9616858237547901E-2</v>
      </c>
      <c r="AS3" s="171" t="str">
        <f>IF(AP3="尚無資料","00尚無資料",VLOOKUP(A3,盤中即時資料與預估量!A:BA,51,FALSE))</f>
        <v>05週轉升+2.8%</v>
      </c>
      <c r="AT3" s="171" t="str">
        <f>IF(AP3="尚無資料","00尚無資料",VLOOKUP(A3,盤中即時資料與預估量!A:BA,52,FALSE))</f>
        <v>04月直升+0.86%</v>
      </c>
      <c r="AU3" s="171" t="str">
        <f>IF(AP3="尚無資料","00尚無資料",VLOOKUP(A3,盤中即時資料與預估量!A:BA,53,FALSE))</f>
        <v>04季直升+1.55%</v>
      </c>
      <c r="AV3" s="7" t="str">
        <f>IF(AND(VLOOKUP(A3,盤中即時資料與預估量!$A:$AR,25,FALSE)&gt;VLOOKUP(A3,盤中即時資料與預估量!$A:$AR,22,FALSE),VLOOKUP(A3,盤中即時資料與預估量!$A:$AR,23,FALSE)&gt;=VLOOKUP(A3,盤中即時資料與預估量!$A:$AR,26,FALSE),VLOOKUP(A3,盤中即時資料與預估量!$A:$AR,23,FALSE)&gt;VLOOKUP(A3,盤中即時資料與預估量!$A:$AR,22,FALSE),VLOOKUP(A3,盤中即時資料與預估量!$A:$AR,25,FALSE)&gt;VLOOKUP(A3,盤中即時資料與預估量!$A:$AR,26,FALSE)),"週月黃金交叉",IF(AND(VLOOKUP(A3,盤中即時資料與預估量!$A:$AR,25,FALSE)&gt;VLOOKUP(A3,盤中即時資料與預估量!$A:$AR,22,FALSE),VLOOKUP(A3,盤中即時資料與預估量!$A:$AR,24,FALSE)&gt;=VLOOKUP(A3,盤中即時資料與預估量!$A:$AR,27,FALSE),VLOOKUP(A3,盤中即時資料與預估量!$A:$AR,24,FALSE)&gt;VLOOKUP(A3,盤中即時資料與預估量!$A:$AR,22,FALSE),VLOOKUP(A3,盤中即時資料與預估量!$A:$AR,25,FALSE)&gt;VLOOKUP(A3,盤中即時資料與預估量!$A:$AR,27,FALSE)),"週季黃金交叉",IF(AND(VLOOKUP(A3,盤中即時資料與預估量!$A:$AR,25,FALSE)&lt;VLOOKUP(A3,盤中即時資料與預估量!$A:$AR,22,FALSE),VLOOKUP(A3,盤中即時資料與預估量!$A:$AR,23,FALSE)&lt;=VLOOKUP(A3,盤中即時資料與預估量!$A:$AR,26,FALSE),VLOOKUP(A3,盤中即時資料與預估量!$A:$AR,23,FALSE)&lt;VLOOKUP(A3,盤中即時資料與預估量!$A:$AR,22,FALSE),VLOOKUP(A3,盤中即時資料與預估量!$A:$AR,25,FALSE)&lt;VLOOKUP(A3,盤中即時資料與預估量!$A:$AR,26,FALSE)),"周月死亡交叉",IF(AND(VLOOKUP(A3,盤中即時資料與預估量!$A:$AR,25,FALSE)&lt;VLOOKUP(A3,盤中即時資料與預估量!$A:$AR,22,FALSE),VLOOKUP(A3,盤中即時資料與預估量!$A:$AR,24,FALSE)&lt;=VLOOKUP(A3,盤中即時資料與預估量!$A:$AR,27,FALSE),VLOOKUP(A3,盤中即時資料與預估量!$A:$AR,24,FALSE)&lt;VLOOKUP(A3,盤中即時資料與預估量!$A:$AR,22,FALSE),VLOOKUP(A3,盤中即時資料與預估量!$A:$AR,25,FALSE)&lt;VLOOKUP(A3,盤中即時資料與預估量!$A:$AR,27,FALSE)),"周季死亡交叉",IF(AND(VLOOKUP(A3,盤中即時資料與預估量!$A:$AR,25,FALSE)&gt;VLOOKUP(A3,盤中即時資料與預估量!$A:$AR,26,FALSE),VLOOKUP(A3,盤中即時資料與預估量!$A:$AR,26,FALSE)&gt;VLOOKUP(A3,盤中即時資料與預估量!$A:$AR,27,FALSE)),"多頭排列",IF(AND(VLOOKUP(A3,盤中即時資料與預估量!$A:$AR,25,FALSE)&lt;VLOOKUP(A3,盤中即時資料與預估量!$A:$AR,26,FALSE),VLOOKUP(A3,盤中即時資料與預估量!$A:$AR,26,FALSE)&lt;VLOOKUP(A3,盤中即時資料與預估量!$A:$AR,27,FALSE)),"空頭排列",""))))))</f>
        <v/>
      </c>
      <c r="AW3" s="14" t="str">
        <f>IF(ISNA(VLOOKUP(A3,盤中即時資料與預估量!$A:$AS,39,FALSE)),"",IF(VLOOKUP(A3,盤中即時資料與預估量!$A:$AS,39,FALSE)="尚無訊號","",VLOOKUP(A3,盤中即時資料與預估量!$A:$AS,39,FALSE)))</f>
        <v>跳漲中紅K下影 0%, 10%</v>
      </c>
      <c r="AX3" s="49" t="str">
        <f>IF(ISNA(VLOOKUP(A3,盤中即時資料與預估量!$A:$AS,40,FALSE)),"",IF(VLOOKUP(A3,盤中即時資料與預估量!$A:$AS,40,FALSE)="尚無訊號","",VLOOKUP(A3,盤中即時資料與預估量!$A:$AS,40,FALSE)))</f>
        <v>KD向上</v>
      </c>
      <c r="AY3" s="38" t="str">
        <f>IF(ISNA(VLOOKUP(A3,盤中即時資料與預估量!$A:$AS,41,FALSE)),"",IF(VLOOKUP(A3,盤中即時資料與預估量!$A:$AS,41,FALSE)="尚無訊號","",VLOOKUP(A3,盤中即時資料與預估量!$A:$AS,41,FALSE)))</f>
        <v>下徘徊區</v>
      </c>
      <c r="AZ3" s="14" t="str">
        <f>IF(ISNA(VLOOKUP(A3,盤中即時資料與預估量週Ｋ!$A:$X,22,FALSE)),"",IF(VLOOKUP(A3,盤中即時資料與預估量週Ｋ!$A:$X,22,FALSE)="尚無訊號","",VLOOKUP(A3,盤中即時資料與預估量週Ｋ!$A:$X,22,FALSE)))</f>
        <v>大紅K下影 0%, 20%</v>
      </c>
      <c r="BA3" s="49" t="str">
        <f>IF(ISNA(VLOOKUP(A3,盤中即時資料與預估量週Ｋ!$A:$X,23,FALSE)),"",IF(VLOOKUP(A3,盤中即時資料與預估量週Ｋ!$A:$X,23,FALSE)="尚無訊號","",VLOOKUP(A3,盤中即時資料與預估量週Ｋ!$A:$X,23,FALSE)))</f>
        <v>尚無資料</v>
      </c>
      <c r="BB3" s="38" t="str">
        <f>IF(ISNA(VLOOKUP(A3,盤中即時資料與預估量週Ｋ!$A:$X,24,FALSE)),"",IF(VLOOKUP(A3,盤中即時資料與預估量週Ｋ!$A:$X,24,FALSE)="尚無訊號","",VLOOKUP(A3,盤中即時資料與預估量週Ｋ!$A:$X,24,FALSE)))</f>
        <v>尚無資料</v>
      </c>
      <c r="BC3" s="7">
        <f>IF(ISNA(VLOOKUP(A3,盤中即時資料與預估量週Ｋ!$A:$X,21,FALSE)),"",IF(VLOOKUP(A3,盤中即時資料與預估量週Ｋ!$A:$X,21,FALSE)="尚無訊號","",ROUNDDOWN(VLOOKUP(A3,盤中即時資料與預估量週Ｋ!$A:$X,21,FALSE),1)))</f>
        <v>0.6</v>
      </c>
      <c r="BD3" s="14" t="str">
        <f>IF(ISNA(VLOOKUP(A3,盤中即時資料與預估量月Ｋ!$A:$X,22,FALSE)),"",IF(VLOOKUP(A3,盤中即時資料與預估量月Ｋ!$A:$X,22,FALSE)="尚無訊號","",VLOOKUP(A3,盤中即時資料與預估量月Ｋ!$A:$X,22,FALSE)))</f>
        <v>跳漲大紅天劍 70%, 20%</v>
      </c>
      <c r="BE3" s="49" t="str">
        <f>IF(ISNA(VLOOKUP(A3,盤中即時資料與預估量月Ｋ!$A:$X,23,FALSE)),"",IF(VLOOKUP(A3,盤中即時資料與預估量月Ｋ!$A:$X,23,FALSE)="尚無訊號","",VLOOKUP(A3,盤中即時資料與預估量月Ｋ!$A:$X,23,FALSE)))</f>
        <v>KD向上</v>
      </c>
      <c r="BF3" s="38" t="str">
        <f>IF(ISNA(VLOOKUP(A3,盤中即時資料與預估量月Ｋ!$A:$X,24,FALSE)),"",IF(VLOOKUP(A3,盤中即時資料與預估量月Ｋ!$A:$X,24,FALSE)="尚無訊號","",VLOOKUP(A3,盤中即時資料與預估量月Ｋ!$A:$X,24,FALSE)))</f>
        <v>上徘徊區</v>
      </c>
      <c r="BG3" s="7">
        <f>IF(ISNA(VLOOKUP(A3,盤中即時資料與預估量月Ｋ!$A:$X,21,FALSE)),"",IF(VLOOKUP(A3,盤中即時資料與預估量月Ｋ!$A:$X,21,FALSE)="尚無訊號","",ROUNDDOWN(VLOOKUP(A3,盤中即時資料與預估量月Ｋ!$A:$X,21,FALSE),1)))</f>
        <v>1.2</v>
      </c>
      <c r="BH3" s="45">
        <f>IF(ISNA(VLOOKUP(A3,盤中即時資料與預估量!$A:$AR,38,FALSE)),"尚無資料",VLOOKUP(A3,盤中即時資料與預估量!$A:$AR,38,FALSE))</f>
        <v>2673.0212795979928</v>
      </c>
      <c r="BI3" s="111" t="str">
        <f>IF(AP3="尚無資料","尚無資料",IF(VLOOKUP(A3,盤中即時資料與預估量!$A:$AR,18,FALSE)&lt;=200,"06微量",IF(AND(VLOOKUP(A3,盤中即時資料與預估量!$A:$AR,18,FALSE)&gt;200,VLOOKUP(A3,盤中即時資料與預估量!$A:$AR,18,FALSE)&lt;=1000),"05少量",IF(AND(VLOOKUP(A3,盤中即時資料與預估量!$A:$AR,18,FALSE)&gt;1000,VLOOKUP(A3,盤中即時資料與預估量!$A:$AR,18,FALSE)&lt;=3000),"04小量",IF(AND(VLOOKUP(A3,盤中即時資料與預估量!$A:$AR,18,FALSE)&gt;3000,VLOOKUP(A3,盤中即時資料與預估量!$A:$AR,18,FALSE)&lt;=7000),"03中量",IF(AND(VLOOKUP(A3,盤中即時資料與預估量!$A:$AR,18,FALSE)&gt;7000,VLOOKUP(A3,盤中即時資料與預估量!$A:$AR,18,FALSE)&lt;=15000),"02大量","01巨量"))))))</f>
        <v>04小量</v>
      </c>
      <c r="BJ3" s="111" t="str">
        <f>IF(BH3="尚無資料","尚無資料",IF(AND(BH3&lt;1000,BH3*AP3*1000&lt;10*2000*1000,AQ3&lt;&gt;"01漲停"),"09量能太低",IF(OR(BK3&gt;=10,AND(BH3&gt;40000,BK3&gt;2)),"01日量爆增",IF(OR(BK3&gt;=5,AND(BH3&gt;40000,BK3&gt;1.5),AND(BH3&gt;9000,BK3&gt;3)),"02日量超增",IF(OR(BK3&gt;=3,AND(BH3&gt;40000,BK3&gt;1.3),AND(BH3&gt;5000,BK3&gt;1.8)),"03日量大增",IF(BK3&gt;=2,"04日量小增",IF(BK3&gt;=1.2,"05日量略增",IF(BK3&gt;=0.8,"06日量正常",IF(BK3&gt;=0.5,"07日量略縮","08日量急縮")))))))))</f>
        <v>05日量略增</v>
      </c>
      <c r="BK3" s="7">
        <f>IF(BH3="尚無資料","尚無資料",IF(VLOOKUP(A3,盤中即時資料與預估量!$A:$AR,17,FALSE)=0,ROUNDDOWN(BH3/VLOOKUP(A3,盤中即時資料與預估量!$A:$AR,18,FALSE),1),ROUNDDOWN(BH3/VLOOKUP(A3,盤中即時資料與預估量!$A:$AR,17,FALSE),1)))</f>
        <v>1.3</v>
      </c>
      <c r="BL3" s="25">
        <f>IF(ISNA(VLOOKUP(A3,盤中即時資料與預估量!A:M,13,FALSE)),"尚無資料",(AP3-VLOOKUP(A3,盤中即時資料與預估量!A:M,13,FALSE))/VLOOKUP(A3,盤中即時資料與預估量!A:M,13,FALSE))</f>
        <v>3.7974683544303826E-2</v>
      </c>
      <c r="BM3" s="20">
        <f>SUM(BN3*$BN$1,BO3*$BO$1)</f>
        <v>0.75675000000000003</v>
      </c>
      <c r="BN3" s="20">
        <f>SUM(IF(C3&gt;=100%,100%*$C$1,IF(AND(C3&lt;100%,C3&gt;=80%),95%*$C$1,IF(AND(C3&lt;80%,C3&gt;=60%),90%*$C$1,IF(AND(C3&lt;60%,C3&gt;=40%),85%*$C$1,IF(AND(C3&lt;40%,C3&gt;=30%),80%*$C$1,IF(AND(C3&lt;30%,C3&gt;=20%),75%*$C$1,IF(AND(C3&lt;20%,C3&gt;=10%),70%*$C$1,IF(AND(C3&lt;10%,C3&gt;=5%),65%*$C$1,IF(AND(C3&lt;5%,C3&gt;=-5%),60%*$C$1,IF(AND(C3&lt;-5%,C3&gt;=-10%),55%*$C$1,IF(AND(C3&lt;-10%,C3&gt;=-15%),50%*$C$1,IF(AND(C3&lt;-15%,C3&gt;=-20%),45%*$C$1,IF(AND(C3&lt;-20%,C3&gt;=-25%),40%*$C$1,IF(AND(C3&lt;-25%,C3&gt;=-30%),35%*$C$1,IF(AND(C3&lt;-30%,C3&gt;=-35%),30%*$C$1,IF(AND(C3&lt;-35%,C3&gt;=-40%),25%*$C$1,IF(AND(C3&lt;-40%,C3&gt;=-45%),20%*$C$1,IF(AND(C3&lt;-45%,C3&gt;=-50%),15%*$C$1,IF(AND(C3&lt;-50%,C3&gt;=-60%),10%*$C$1,IF(AND(C3&lt;-60%,C3&gt;=-80%),5%*$C$1,0)))))))))))))))))))),IF(D3&gt;=100%,100%*$D$1,IF(AND(D3&lt;100%,D3&gt;=80%),95%*$D$1,IF(AND(D3&lt;80%,D3&gt;=60%),90%*$D$1,IF(AND(D3&lt;60%,D3&gt;=40%),85%*$D$1,IF(AND(D3&lt;40%,D3&gt;=30%),80%*$D$1,IF(AND(D3&lt;30%,D3&gt;=20%),75%*$D$1,IF(AND(D3&lt;20%,D3&gt;=10%),70%*$D$1,IF(AND(D3&lt;10%,D3&gt;=5%),65%*$D$1,IF(AND(D3&lt;5%,D3&gt;=-5%),60%*$D$1,IF(AND(D3&lt;-5%,D3&gt;=-10%),55%*$D$1,IF(AND(D3&lt;-10%,D3&gt;=-15%),50%*$D$1,IF(AND(D3&lt;-15%,D3&gt;=-20%),45%*$D$1,IF(AND(D3&lt;-20%,D3&gt;=-25%),40%*$D$1,IF(AND(D3&lt;-25%,D3&gt;=-30%),35%*$D$1,IF(AND(D3&lt;-30%,D3&gt;=-35%),30%*$D$1,IF(AND(D3&lt;-35%,D3&gt;=-40%),25%*$D$1,IF(AND(D3&lt;-40%,D3&gt;=-45%),20%*$D$1,IF(AND(D3&lt;-45%,D3&gt;=-50%),15%*$D$1,IF(AND(D3&lt;-50%,D3&gt;=-60%),10%*$D$1,IF(AND(D3&lt;-60%,D3&gt;=-80%),5%*$D$1,0)))))))))))))))))))),IF(E3&gt;=100%,100%*$E$1,IF(AND(E3&lt;100%,E3&gt;=80%),95%*$E$1,IF(AND(E3&lt;80%,E3&gt;=60%),90%*$E$1,IF(AND(E3&lt;60%,E3&gt;=40%),85%*$E$1,IF(AND(E3&lt;40%,E3&gt;=30%),80%*$E$1,IF(AND(E3&lt;30%,E3&gt;=20%),75%*$E$1,IF(AND(E3&lt;20%,E3&gt;=10%),70%*$E$1,IF(AND(E3&lt;10%,E3&gt;=5%),65%*$E$1,IF(AND(E3&lt;5%,E3&gt;=-5%),60%*$E$1,IF(AND(E3&lt;-5%,E3&gt;=-10%),55%*$E$1,IF(AND(E3&lt;-10%,E3&gt;=-15%),50%*$E$1,IF(AND(E3&lt;-15%,E3&gt;=-20%),45%*$E$1,IF(AND(E3&lt;-20%,E3&gt;=-25%),40%*$E$1,IF(AND(E3&lt;-25%,E3&gt;=-30%),35%*$E$1,IF(AND(E3&lt;-30%,E3&gt;=-35%),30%*$E$1,IF(AND(E3&lt;-35%,E3&gt;=-40%),25%*$E$1,IF(AND(E3&lt;-40%,E3&gt;=-45%),20%*$E$1,IF(AND(E3&lt;-45%,E3&gt;=-50%),15%*$E$1,IF(AND(E3&lt;-50%,E3&gt;=-60%),10%*$E$1,IF(AND(E3&lt;-60%,E3&gt;=-80%),5%*$E$1,0)))))))))))))))))))),IF(F3&gt;=100%,100%*$F$1,IF(AND(F3&lt;100%,F3&gt;=80%),95%*$F$1,IF(AND(F3&lt;80%,F3&gt;=60%),90%*$F$1,IF(AND(F3&lt;60%,F3&gt;=40%),85%*$F$1,IF(AND(F3&lt;40%,F3&gt;=30%),80%*$F$1,IF(AND(F3&lt;30%,F3&gt;=20%),75%*$F$1,IF(AND(F3&lt;20%,F3&gt;=10%),70%*$F$1,IF(AND(F3&lt;10%,F3&gt;=5%),65%*$F$1,IF(AND(F3&lt;5%,F3&gt;=-5%),60%*$F$1,IF(AND(F3&lt;-5%,F3&gt;=-10%),55%*$F$1,IF(AND(F3&lt;-10%,F3&gt;=-15%),50%*$F$1,IF(AND(F3&lt;-15%,F3&gt;=-20%),45%*$F$1,IF(AND(F3&lt;-20%,F3&gt;=-25%),40%*$F$1,IF(AND(F3&lt;-25%,F3&gt;=-30%),35%*$F$1,IF(AND(F3&lt;-30%,F3&gt;=-35%),30%*$F$1,IF(AND(F3&lt;-35%,F3&gt;=-40%),25%*$F$1,IF(AND(F3&lt;-40%,F3&gt;=-45%),20%*$F$1,IF(AND(F3&lt;-45%,F3&gt;=-50%),15%*$F$1,IF(AND(F3&lt;-50%,F3&gt;=-60%),10%*$F$1,IF(AND(F3&lt;-60%,F3&gt;=-80%),5%*$F$1,0)))))))))))))))))))),IF(G3&gt;=100%,100%*$G$1,IF(AND(G3&lt;100%,G3&gt;=80%),95%*$G$1,IF(AND(G3&lt;80%,G3&gt;=60%),90%*$G$1,IF(AND(G3&lt;60%,G3&gt;=40%),85%*$G$1,IF(AND(G3&lt;40%,G3&gt;=30%),80%*$G$1,IF(AND(G3&lt;30%,G3&gt;=20%),75%*$G$1,IF(AND(G3&lt;20%,G3&gt;=10%),70%*$G$1,IF(AND(G3&lt;10%,G3&gt;=5%),65%*$G$1,IF(AND(G3&lt;5%,G3&gt;=-5%),60%*$G$1,IF(AND(G3&lt;-5%,G3&gt;=-10%),55%*$G$1,IF(AND(G3&lt;-10%,G3&gt;=-15%),50%*$G$1,IF(AND(G3&lt;-15%,G3&gt;=-20%),45%*$G$1,IF(AND(G3&lt;-20%,G3&gt;=-25%),40%*$G$1,IF(AND(G3&lt;-25%,G3&gt;=-30%),35%*$G$1,IF(AND(G3&lt;-30%,G3&gt;=-35%),30%*$G$1,IF(AND(G3&lt;-35%,G3&gt;=-40%),25%*$G$1,IF(AND(G3&lt;-40%,G3&gt;=-45%),20%*$G$1,IF(AND(G3&lt;-45%,G3&gt;=-50%),15%*$G$1,IF(AND(G3&lt;-50%,G3&gt;=-60%),10%*$G$1,IF(AND(G3&lt;-60%,G3&gt;=-80%),5%*$G$1,0)))))))))))))))))))))</f>
        <v>0.76500000000000001</v>
      </c>
      <c r="BO3" s="20">
        <f>SUM(IF(H3&gt;=100%,100%*$H$1,IF(AND(H3&lt;100%,H3&gt;=80%),95%*$H$1,IF(AND(H3&lt;80%,H3&gt;=60%),90%*$H$1,IF(AND(H3&lt;60%,H3&gt;=40%),85%*$H$1,IF(AND(H3&lt;40%,H3&gt;=30%),80%*$H$1,IF(AND(H3&lt;30%,H3&gt;=20%),75%*$H$1,IF(AND(H3&lt;20%,H3&gt;=10%),70%*$H$1,IF(AND(H3&lt;10%,H3&gt;=5%),65%*$H$1,IF(AND(H3&lt;5%,H3&gt;=-5%),60%*$H$1,IF(AND(H3&lt;-5%,H3&gt;=-10%),55%*$H$1,IF(AND(H3&lt;-10%,H3&gt;=-15%),50%*$H$1,IF(AND(H3&lt;-15%,H3&gt;=-20%),45%*$H$1,IF(AND(H3&lt;-20%,H3&gt;=-25%),40%*$H$1,IF(AND(H3&lt;-25%,H3&gt;=-30%),35%*$H$1,IF(AND(H3&lt;-30%,H3&gt;=-35%),30%*$H$1,IF(AND(H3&lt;-35%,H3&gt;=-40%),25%*$H$1,IF(AND(H3&lt;-40%,H3&gt;=-45%),20%*$H$1,IF(AND(H3&lt;-45%,H3&gt;=-50%),15%*$H$1,IF(AND(H3&lt;-50%,H3&gt;=-60%),10%*$H$1,IF(AND(H3&lt;-60%,H3&gt;=-80%),5%*$H$1,0)))))))))))))))))))),IF(I3&gt;=100%,100%*$I$1,IF(AND(I3&lt;100%,I3&gt;=80%),95%*$I$1,IF(AND(I3&lt;80%,I3&gt;=60%),90%*$I$1,IF(AND(I3&lt;60%,I3&gt;=40%),85%*$I$1,IF(AND(I3&lt;40%,I3&gt;=30%),80%*$I$1,IF(AND(I3&lt;30%,I3&gt;=20%),75%*$I$1,IF(AND(I3&lt;20%,I3&gt;=10%),70%*$I$1,IF(AND(I3&lt;10%,I3&gt;=5%),65%*$I$1,IF(AND(I3&lt;5%,I3&gt;=-5%),60%*$I$1,IF(AND(I3&lt;-5%,I3&gt;=-10%),55%*$I$1,IF(AND(I3&lt;-10%,I3&gt;=-15%),50%*$I$1,IF(AND(I3&lt;-15%,I3&gt;=-20%),45%*$I$1,IF(AND(I3&lt;-20%,I3&gt;=-25%),40%*$I$1,IF(AND(I3&lt;-25%,I3&gt;=-30%),35%*$I$1,IF(AND(I3&lt;-30%,I3&gt;=-35%),30%*$I$1,IF(AND(I3&lt;-35%,I3&gt;=-40%),25%*$I$1,IF(AND(I3&lt;-40%,I3&gt;=-45%),20%*$I$1,IF(AND(I3&lt;-45%,I3&gt;=-50%),15%*$I$1,IF(AND(I3&lt;-50%,I3&gt;=-60%),10%*$I$1,IF(AND(I3&lt;-60%,I3&gt;=-80%),5%*$I$1,0)))))))))))))))))))),IF(J3&gt;=100%,100%*$J$1,IF(AND(J3&lt;100%,J3&gt;=80%),95%*$J$1,IF(AND(J3&lt;80%,J3&gt;=60%),90%*$J$1,IF(AND(J3&lt;60%,J3&gt;=40%),85%*$J$1,IF(AND(J3&lt;40%,J3&gt;=30%),80%*$J$1,IF(AND(J3&lt;30%,J3&gt;=20%),75%*$J$1,IF(AND(J3&lt;20%,J3&gt;=10%),70%*$J$1,IF(AND(J3&lt;10%,J3&gt;=5%),65%*$J$1,IF(AND(J3&lt;5%,J3&gt;=-5%),60%*$J$1,IF(AND(J3&lt;-5%,J3&gt;=-10%),55%*$J$1,IF(AND(J3&lt;-10%,J3&gt;=-15%),50%*$J$1,IF(AND(J3&lt;-15%,J3&gt;=-20%),45%*$J$1,IF(AND(J3&lt;-20%,J3&gt;=-25%),40%*$J$1,IF(AND(J3&lt;-25%,J3&gt;=-30%),35%*$J$1,IF(AND(J3&lt;-30%,J3&gt;=-35%),30%*$J$1,IF(AND(J3&lt;-35%,J3&gt;=-40%),25%*$J$1,IF(AND(J3&lt;-40%,J3&gt;=-45%),20%*$J$1,IF(AND(J3&lt;-45%,J3&gt;=-50%),15%*$J$1,IF(AND(J3&lt;-50%,J3&gt;=-60%),10%*$J$1,IF(AND(J3&lt;-60%,J3&gt;=-80%),5%*$J$1,0)))))))))))))))))))),IF(K3&gt;=100%,100%*$K$1,IF(AND(K3&lt;100%,K3&gt;=80%),95%*$K$1,IF(AND(K3&lt;80%,K3&gt;=60%),90%*$K$1,IF(AND(K3&lt;60%,K3&gt;=40%),85%*$K$1,IF(AND(K3&lt;40%,K3&gt;=30%),80%*$K$1,IF(AND(K3&lt;30%,K3&gt;=20%),75%*$K$1,IF(AND(K3&lt;20%,K3&gt;=10%),70%*$K$1,IF(AND(K3&lt;10%,K3&gt;=5%),65%*$K$1,IF(AND(K3&lt;5%,K3&gt;=-5%),60%*$K$1,IF(AND(K3&lt;-5%,K3&gt;=-10%),55%*$K$1,IF(AND(K3&lt;-10%,K3&gt;=-15%),50%*$K$1,IF(AND(K3&lt;-15%,K3&gt;=-20%),45%*$K$1,IF(AND(K3&lt;-20%,K3&gt;=-25%),40%*$K$1,IF(AND(K3&lt;-25%,K3&gt;=-30%),35%*$K$1,IF(AND(K3&lt;-30%,K3&gt;=-35%),30%*$K$1,IF(AND(K3&lt;-35%,K3&gt;=-40%),25%*$K$1,IF(AND(K3&lt;-40%,K3&gt;=-45%),20%*$K$1,IF(AND(K3&lt;-45%,K3&gt;=-50%),15%*$K$1,IF(AND(K3&lt;-50%,K3&gt;=-60%),10%*$K$1,IF(AND(K3&lt;-60%,K3&gt;=-80%),5%*$K$1,0)))))))))))))))))))),IF(L3&gt;=100%,100%*$L$1,IF(AND(L3&lt;100%,L3&gt;=80%),95%*$L$1,IF(AND(L3&lt;80%,L3&gt;=60%),90%*$L$1,IF(AND(L3&lt;60%,L3&gt;=40%),85%*$L$1,IF(AND(L3&lt;40%,L3&gt;=30%),80%*$L$1,IF(AND(L3&lt;30%,L3&gt;=20%),75%*$L$1,IF(AND(L3&lt;20%,L3&gt;=10%),70%*$L$1,IF(AND(L3&lt;10%,L3&gt;=5%),65%*$L$1,IF(AND(L3&lt;5%,L3&gt;=-5%),60%*$L$1,IF(AND(L3&lt;-5%,L3&gt;=-10%),55%*$L$1,IF(AND(L3&lt;-10%,L3&gt;=-15%),50%*$L$1,IF(AND(L3&lt;-15%,L3&gt;=-20%),45%*$L$1,IF(AND(L3&lt;-20%,L3&gt;=-25%),40%*$L$1,IF(AND(L3&lt;-25%,L3&gt;=-30%),35%*$L$1,IF(AND(L3&lt;-30%,L3&gt;=-35%),30%*$L$1,IF(AND(L3&lt;-35%,L3&gt;=-40%),25%*$L$1,IF(AND(L3&lt;-40%,L3&gt;=-45%),20%*$L$1,IF(AND(L3&lt;-45%,L3&gt;=-50%),15%*$L$1,IF(AND(L3&lt;-50%,L3&gt;=-60%),10%*$L$1,IF(AND(L3&lt;-60%,L3&gt;=-80%),5%*$L$1,0)))))))))))))))))))),IF(M3&gt;=100%,100%*$M$1,IF(AND(M3&lt;100%,M3&gt;=80%),95%*$M$1,IF(AND(M3&lt;80%,M3&gt;=60%),90%*$M$1,IF(AND(M3&lt;60%,M3&gt;=40%),85%*$M$1,IF(AND(M3&lt;40%,M3&gt;=30%),80%*$M$1,IF(AND(M3&lt;30%,M3&gt;=20%),75%*$M$1,IF(AND(M3&lt;20%,M3&gt;=10%),70%*$M$1,IF(AND(M3&lt;10%,M3&gt;=5%),65%*$M$1,IF(AND(M3&lt;5%,M3&gt;=-5%),60%*$M$1,IF(AND(M3&lt;-5%,M3&gt;=-10%),55%*$M$1,IF(AND(M3&lt;-10%,M3&gt;=-15%),50%*$M$1,IF(AND(M3&lt;-15%,M3&gt;=-20%),45%*$M$1,IF(AND(M3&lt;-20%,M3&gt;=-25%),40%*$M$1,IF(AND(M3&lt;-25%,M3&gt;=-30%),35%*$M$1,IF(AND(M3&lt;-30%,M3&gt;=-35%),30%*$M$1,IF(AND(M3&lt;-35%,M3&gt;=-40%),25%*$M$1,IF(AND(M3&lt;-40%,M3&gt;=-45%),20%*$M$1,IF(AND(M3&lt;-45%,M3&gt;=-50%),15%*$M$1,IF(AND(M3&lt;-50%,M3&gt;=-60%),10%*$M$1,IF(AND(M3&lt;-60%,M3&gt;=-80%),5%*$M$1,0)))))))))))))))))))),IF(N3&gt;=100%,100%*$N$1,IF(AND(N3&lt;100%,N3&gt;=80%),95%*$N$1,IF(AND(N3&lt;80%,N3&gt;=60%),90%*$N$1,IF(AND(N3&lt;60%,N3&gt;=40%),85%*$N$1,IF(AND(N3&lt;40%,N3&gt;=30%),80%*$N$1,IF(AND(N3&lt;30%,N3&gt;=20%),75%*$N$1,IF(AND(N3&lt;20%,N3&gt;=10%),70%*$N$1,IF(AND(N3&lt;10%,N3&gt;=5%),65%*$N$1,IF(AND(N3&lt;5%,N3&gt;=-5%),60%*$N$1,IF(AND(N3&lt;-5%,N3&gt;=-10%),55%*$N$1,IF(AND(N3&lt;-10%,N3&gt;=-15%),50%*$N$1,IF(AND(N3&lt;-15%,N3&gt;=-20%),45%*$N$1,IF(AND(N3&lt;-20%,N3&gt;=-25%),40%*$N$1,IF(AND(N3&lt;-25%,N3&gt;=-30%),35%*$N$1,IF(AND(N3&lt;-30%,N3&gt;=-35%),30%*$N$1,IF(AND(N3&lt;-35%,N3&gt;=-40%),25%*$N$1,IF(AND(N3&lt;-40%,N3&gt;=-45%),20%*$N$1,IF(AND(N3&lt;-45%,N3&gt;=-50%),15%*$N$1,IF(AND(N3&lt;-50%,N3&gt;=-60%),10%*$N$1,IF(AND(N3&lt;-60%,N3&gt;=-80%),5%*$N$1,0)))))))))))))))))))),IF(O3&gt;=100%,100%*$O$1,IF(AND(O3&lt;100%,O3&gt;=80%),95%*$O$1,IF(AND(O3&lt;80%,O3&gt;=60%),90%*$O$1,IF(AND(O3&lt;60%,O3&gt;=40%),85%*$O$1,IF(AND(O3&lt;40%,O3&gt;=30%),80%*$O$1,IF(AND(O3&lt;30%,O3&gt;=20%),75%*$O$1,IF(AND(O3&lt;20%,O3&gt;=10%),70%*$O$1,IF(AND(O3&lt;10%,O3&gt;=5%),65%*$O$1,IF(AND(O3&lt;5%,O3&gt;=-5%),60%*$O$1,IF(AND(O3&lt;-5%,O3&gt;=-10%),55%*$O$1,IF(AND(O3&lt;-10%,O3&gt;=-15%),50%*$O$1,IF(AND(O3&lt;-15%,O3&gt;=-20%),45%*$O$1,IF(AND(O3&lt;-20%,O3&gt;=-25%),40%*$O$1,IF(AND(O3&lt;-25%,O3&gt;=-30%),35%*$O$1,IF(AND(O3&lt;-30%,O3&gt;=-35%),30%*$O$1,IF(AND(O3&lt;-35%,O3&gt;=-40%),25%*$O$1,IF(AND(O3&lt;-40%,O3&gt;=-45%),20%*$O$1,IF(AND(O3&lt;-45%,O3&gt;=-50%),15%*$O$1,IF(AND(O3&lt;-50%,O3&gt;=-60%),10%*$O$1,IF(AND(O3&lt;-60%,O3&gt;=-80%),5%*$O$1,0)))))))))))))))))))),IF(P3&gt;=100%,100%*$P$1,IF(AND(P3&lt;100%,P3&gt;=80%),95%*$P$1,IF(AND(P3&lt;80%,P3&gt;=60%),90%*$P$1,IF(AND(P3&lt;60%,P3&gt;=40%),85%*$P$1,IF(AND(P3&lt;40%,P3&gt;=30%),80%*$P$1,IF(AND(P3&lt;30%,P3&gt;=20%),75%*$P$1,IF(AND(P3&lt;20%,P3&gt;=10%),70%*$P$1,IF(AND(P3&lt;10%,P3&gt;=5%),65%*$P$1,IF(AND(P3&lt;5%,P3&gt;=-5%),60%*$P$1,IF(AND(P3&lt;-5%,P3&gt;=-10%),55%*$P$1,IF(AND(P3&lt;-10%,P3&gt;=-15%),50%*$P$1,IF(AND(P3&lt;-15%,P3&gt;=-20%),45%*$P$1,IF(AND(P3&lt;-20%,P3&gt;=-25%),40%*$P$1,IF(AND(P3&lt;-25%,P3&gt;=-30%),35%*$P$1,IF(AND(P3&lt;-30%,P3&gt;=-35%),30%*$P$1,IF(AND(P3&lt;-35%,P3&gt;=-40%),25%*$P$1,IF(AND(P3&lt;-40%,P3&gt;=-45%),20%*$P$1,IF(AND(P3&lt;-45%,P3&gt;=-50%),15%*$P$1,IF(AND(P3&lt;-50%,P3&gt;=-60%),10%*$P$1,IF(AND(P3&lt;-60%,P3&gt;=-80%),5%*$P$1,0)))))))))))))))))))),IF(Q3&gt;=100%,100%*$Q$1,IF(AND(Q3&lt;100%,Q3&gt;=80%),95%*$Q$1,IF(AND(Q3&lt;80%,Q3&gt;=60%),90%*$Q$1,IF(AND(Q3&lt;60%,Q3&gt;=40%),85%*$Q$1,IF(AND(Q3&lt;40%,Q3&gt;=30%),80%*$Q$1,IF(AND(Q3&lt;30%,Q3&gt;=20%),75%*$Q$1,IF(AND(Q3&lt;20%,Q3&gt;=10%),70%*$Q$1,IF(AND(Q3&lt;10%,Q3&gt;=5%),65%*$Q$1,IF(AND(Q3&lt;5%,Q3&gt;=-5%),60%*$Q$1,IF(AND(Q3&lt;-5%,Q3&gt;=-10%),55%*$Q$1,IF(AND(Q3&lt;-10%,Q3&gt;=-15%),50%*$Q$1,IF(AND(Q3&lt;-15%,Q3&gt;=-20%),45%*$Q$1,IF(AND(Q3&lt;-20%,Q3&gt;=-25%),40%*$Q$1,IF(AND(Q3&lt;-25%,Q3&gt;=-30%),35%*$Q$1,IF(AND(Q3&lt;-30%,Q3&gt;=-35%),30%*$Q$1,IF(AND(Q3&lt;-35%,Q3&gt;=-40%),25%*$Q$1,IF(AND(Q3&lt;-40%,Q3&gt;=-45%),20%*$Q$1,IF(AND(Q3&lt;-45%,Q3&gt;=-50%),15%*$Q$1,IF(AND(Q3&lt;-50%,Q3&gt;=-60%),10%*$Q$1,IF(AND(Q3&lt;-60%,Q3&gt;=-80%),5%*$Q$1,0)))))))))))))))))))))</f>
        <v>0.75</v>
      </c>
      <c r="BP3" s="46" t="str">
        <f>IF(AP3="尚無資料","尚無資料",IF(V3&gt;0,AP3/V3,"虧損"))</f>
        <v>虧損</v>
      </c>
      <c r="BQ3" s="111" t="str">
        <f ca="1">IF(OR(BZ3="尚無資料",OR(BR3="虧損",BZ3="虧損")),IF(BZ3="尚無資料","尚無資料","虧損"),IF(OR(AND((YEAR(TODAY())-1)=Y3,BT3&gt;5%),AND(BR3&gt;=0%,BX3&gt;=0%),OR(BR3&gt;7%,BX3&gt;12%)),IF(AK3&gt;80%,"便宜高檔", IF(AK3&gt;60%,"便宜中高",IF(AK3&lt;-80%,"便宜低檔", IF(AK3&lt;-60%,"便宜中低","便宜中檔")))), IF(AK3&gt;80%,"稍貴高檔", IF(AK3&gt;60%,"稍貴中高",IF(AK3&lt;-80%,"稍貴低檔", IF(AK3&lt;-60%,"稍貴中低","稍貴中檔"))))))</f>
        <v>虧損</v>
      </c>
      <c r="BR3" s="79" t="str">
        <f>IF(AP3="尚無資料","尚無資料",IF(OR(BP3="虧損",BY3="虧損"),"虧損",IF(X3&lt;=60%,(BY3*12-AP3)/AP3,(BY3*X3/6%-AP3)/AP3)))</f>
        <v>虧損</v>
      </c>
      <c r="BS3" s="9">
        <f>IF(AP3="尚無資料","尚無資料",IF(OR(W3=0,(W3*1000+1000*AP3)/(1000*AP3*(1+0.1425%*2+0.3%))-1&lt;0),0,(W3*1000+1000*AP3)/(1000*AP3*(1+0.1425%*2+0.3%))-1))</f>
        <v>0</v>
      </c>
      <c r="BT3" s="9">
        <f>IF(AP3="尚無資料","尚無資料",IF(OR(SUM(Z3:AA3)=0,(Z3*1000+(1000+AA3/10*1000)*AP3)/(1000*AP3*(1+0.1425%*2+0.3%))-1&lt;0),0,(Z3*1000+(1000+AA3/10*1000)*AP3)/(1000*AP3*(1+0.1425%*2+0.3%))-1))</f>
        <v>0</v>
      </c>
      <c r="BU3" s="47" t="str">
        <f>IF(ISNA(VLOOKUP(A3,最後回補日!A:C,3,FALSE)),"尚無資料",VLOOKUP(A3,最後回補日!A:C,3,FALSE))</f>
        <v>尚無資料</v>
      </c>
      <c r="BV3" s="47" t="str">
        <f ca="1">IF(AND(ISNA(VLOOKUP(A3,除權息日!A:E,3,FALSE)),ISNA(VLOOKUP(A3,除權息日!A:E,4,FALSE))),"尚無資料",IF(AND(VLOOKUP(A3,除權息日!A:E,3,FALSE)&gt;=TODAY(),VLOOKUP(A3,除權息日!A:E,4,FALSE)&gt;=TODAY()),MIN(VLOOKUP(A3,除權息日!A:E,3,FALSE),VLOOKUP(A3,除權息日!A:E,4,FALSE)),MAX(VLOOKUP(A3,除權息日!A:E,3,FALSE),VLOOKUP(A3,除權息日!A:E,4,FALSE))))</f>
        <v>尚無資料</v>
      </c>
      <c r="BW3" s="14" t="str">
        <f ca="1">IF(AND(IFERROR(IF(FIND("量能太低",BJ3),"V",),"X")="X",IFERROR(IF(FIND("多",CG3),"V",),"X")="V"), IF(IFERROR(IF(FIND("便宜",BQ3),"V",),"X")="V", IF(OR(IFERROR(IF(FIND("爆",BJ3),"V",),"X")="V",IFERROR(IF(FIND("超",BJ3),"V",),"X")="V", AND(IFERROR(IF(FIND("巨",BI3),"V",),"X")="V",IFERROR(IF(FIND("大",BJ3),"V",),"X")="V")),"01爆量多勝便宜", IF(IFERROR(IF(FIND("低",CK3),"V",),"X")="V", IF(IFERROR(IF(FIND("前",CK3),"V",),"X")="V","02前低多勝便宜", IF(IFERROR(IF(FIND("昨",CK3),"V",),"X")="V","03昨低多勝便宜","04今低多勝便宜")),"05多勝便宜")), IF(OR(IFERROR(IF(FIND("爆",BJ3),"V",),"X")="V",IFERROR(IF(FIND("超",BJ3),"V",),"X")="V", AND(IFERROR(IF(FIND("巨",BI3),"V",),"X")="V",IFERROR(IF(FIND("大",BJ3),"V",),"X")="V")),"06爆量多勝", IF(IFERROR(IF(FIND("低",CK3),"V",),"X")="V", IF(IFERROR(IF(FIND("前",CK3),"V",),"X")="V","07前低多勝", IF(IFERROR(IF(FIND("昨",CK3),"V",),"X")="V","08昨低多勝","09今低多勝")),""))),"")</f>
        <v/>
      </c>
      <c r="BX3" s="83" t="str">
        <f>IF(AP3="尚無資料","尚無資料",IF(OR(BP3="虧損",BY3="虧損"),"虧損",IF(X3&lt;=60%,(BY3*15-AP3)/AP3,(BY3*X3/5%-AP3)/AP3)))</f>
        <v>虧損</v>
      </c>
      <c r="BY3" s="82" t="str">
        <f>IF(AP3="尚無資料","尚無資料",IF(OR(BP3="虧損",(U3+ROUND(((V3-U3)*(1+F3*70%)*(1+MIN(L3,O3)*80%)),1))&lt;=0),"虧損",(U3+ROUND(((V3-U3)*(1+F3*70%)*(1+MIN(L3,O3)*80%)),1))))</f>
        <v>虧損</v>
      </c>
      <c r="BZ3" s="46" t="str">
        <f>IF(AP3="尚無資料","尚無資料",IF(OR(BY3="虧損",BP3="虧損"),"虧損",AP3/BY3))</f>
        <v>虧損</v>
      </c>
      <c r="CA3" s="48" t="str">
        <f>IF(AND(CC3&gt;0,CE3&gt;0),"01當日外投同買",IF((CC3&gt;0),"02當日外資買超",IF((CE3&gt;0),"03當日投信買超",IF(AND(CB3&gt;0,CD3&gt;0),"04當週外投同買",IF((CB3&gt;0),"05當週外資買超",IF((CD3&gt;0),"06當週投信買超",""))))))</f>
        <v>02當日外資買超</v>
      </c>
      <c r="CB3" s="45">
        <f>AB3*$AP3</f>
        <v>5740</v>
      </c>
      <c r="CC3" s="45">
        <f>AC3*$AP3</f>
        <v>3357.9</v>
      </c>
      <c r="CD3" s="45">
        <f>AD3*$AP3</f>
        <v>0</v>
      </c>
      <c r="CE3" s="45">
        <f>AE3*$AP3</f>
        <v>0</v>
      </c>
      <c r="CF3" s="14" t="str">
        <f>IF(ISERR(RIGHT(VLOOKUP(A3,台股產業分類表!A:C,3,FALSE),LEN(VLOOKUP(A3,台股產業分類表!A:C,3,FALSE))-4)),"",RIGHT(VLOOKUP(A3,台股產業分類表!A:C,3,FALSE),LEN(VLOOKUP(A3,台股產業分類表!A:C,3,FALSE))-4))&amp;VLOOKUP(A3,台股產業分類表!A:D,4,FALSE)</f>
        <v>電子零組件業集團股-潤泰概念股-F-股票、鋰電池、電動車、回台掛牌、車用電子相關磷酸鐵鋰電池正極材料製造與銷售電動巴士、電池、充換電系統之製造、研發與銷售其他</v>
      </c>
      <c r="CG3" s="7" t="str">
        <f>IF(AND(AM3&gt;-56%, AM3&lt;56%),"交戰",IF(AM3&gt;0%,"多勝","空勝"))</f>
        <v>多勝</v>
      </c>
      <c r="CH3" s="159" t="str">
        <f>IF(OR(IFERROR(IF(FIND("多",AW3),"V",),"X")="V",IFERROR(IF(FIND("晨",AW3),"V",),"X")="V",IFERROR(IF(FIND("旭",AW3),"V",),"X")="V",IFERROR(IF(FIND("漲破",AW3),"V",),"X")="V",IFERROR(IF(FIND("阻",AW3),"V",),"X")="V"),"轉多訊號",IF(OR(AND(IFERROR(IF(FIND("紅",AW3),"V",),"X")="V",IFERROR(IF(FIND("十",AW3),"V",),"X")="X",IFERROR(IF(FIND("底",AW3),"V",),"X")="X",IFERROR(IF(FIND("下槌",AW3),"V",),"X")="X",IFERROR(IF(FIND("夜",AW3),"V",),"X")="X",IFERROR(IF(FIND("空吞",AW3),"V",),"X")="X",IFERROR(IF(FIND("墓",AW3),"V",),"X")="X",IFERROR(IF(FIND("劍",AW3),"V",),"X")="X"),AND(IFERROR(IF(FIND("漲",AW3),"V",),"X")="V",IFERROR(IF(FIND("黑",AW3),"V",),"X")="X",IFERROR(IF(FIND("十",AW3),"V",),"X")="X",IFERROR(IF(FIND("墓",AW3),"V",),"X")="X",IFERROR(IF(FIND("劍",AW3),"V",),"X")="X"),AND(IFERROR(IF(FIND("T",AW3),"V",),"X")="V",IFERROR(IF(FIND("黑",AW3),"V",),"X")="X"),AND(IFERROR(IF(FIND("蜻蜓",AW3),"V",),"X")="V",IFERROR(IF(FIND("黑",AW3),"V",),"X")="X")),"多方訊號", IF(OR(IFERROR(IF(FIND("空",AW3),"V",),"X")="V",IFERROR(IF(FIND("夜",AW3),"V",),"X")="V",IFERROR(IF(FIND("跌破",AW3),"V",),"X")="V",IFERROR(IF(FIND("吊",AW3),"V",),"X")="V"),"轉空訊號", IF(OR(IFERROR(IF(FIND("紅",AW3),"V",),"X")="V",IFERROR(IF(FIND("十",AW3),"V",),"X")="V"),"觀望訊號","空方訊號"))))</f>
        <v>多方訊號</v>
      </c>
      <c r="CI3" s="160" t="str">
        <f>IF(OR(IFERROR(IF(FIND("多",AZ3),"V",),"X")="V",IFERROR(IF(FIND("晨",AZ3),"V",),"X")="V",IFERROR(IF(FIND("旭",AZ3),"V",),"X")="V",IFERROR(IF(FIND("漲破",AZ3),"V",),"X")="V",IFERROR(IF(FIND("阻",AZ3),"V",),"X")="V"),"轉多訊號",IF(OR(AND(IFERROR(IF(FIND("紅",AZ3),"V",),"X")="V",IFERROR(IF(FIND("十",AZ3),"V",),"X")="X",IFERROR(IF(FIND("底",AZ3),"V",),"X")="X",IFERROR(IF(FIND("下槌",AZ3),"V",),"X")="X",IFERROR(IF(FIND("夜",AZ3),"V",),"X")="X",IFERROR(IF(FIND("空吞",AZ3),"V",),"X")="X",IFERROR(IF(FIND("墓",AZ3),"V",),"X")="X",IFERROR(IF(FIND("劍",AZ3),"V",),"X")="X"),AND(IFERROR(IF(FIND("漲",AZ3),"V",),"X")="V",IFERROR(IF(FIND("黑",AZ3),"V",),"X")="X",IFERROR(IF(FIND("十",AZ3),"V",),"X")="X",IFERROR(IF(FIND("墓",AZ3),"V",),"X")="X",IFERROR(IF(FIND("劍",AZ3),"V",),"X")="X"),AND(IFERROR(IF(FIND("T",AZ3),"V",),"X")="V",IFERROR(IF(FIND("黑",AZ3),"V",),"X")="X"),AND(IFERROR(IF(FIND("蜻蜓",AZ3),"V",),"X")="V",IFERROR(IF(FIND("黑",AZ3),"V",),"X")="X")),"多方訊號", IF(OR(IFERROR(IF(FIND("空",AZ3),"V",),"X")="V",IFERROR(IF(FIND("夜",AZ3),"V",),"X")="V",IFERROR(IF(FIND("跌破",AZ3),"V",),"X")="V",IFERROR(IF(FIND("吊",AZ3),"V",),"X")="V"),"轉空訊號", IF(OR(IFERROR(IF(FIND("紅",AZ3),"V",),"X")="V",IFERROR(IF(FIND("十",AZ3),"V",),"X")="V"),"觀望訊號","空方訊號"))))</f>
        <v>多方訊號</v>
      </c>
      <c r="CJ3" s="160" t="str">
        <f>IF(OR(IFERROR(IF(FIND("多",BD3),"V",),"X")="V",IFERROR(IF(FIND("晨",BD3),"V",),"X")="V",IFERROR(IF(FIND("旭",BD3),"V",),"X")="V",IFERROR(IF(FIND("漲破",BD3),"V",),"X")="V",IFERROR(IF(FIND("阻",BD3),"V",),"X")="V"),"轉多訊號",IF(OR(AND(IFERROR(IF(FIND("紅",BD3),"V",),"X")="V",IFERROR(IF(FIND("十",BD3),"V",),"X")="X",IFERROR(IF(FIND("底",BD3),"V",),"X")="X",IFERROR(IF(FIND("下槌",BD3),"V",),"X")="X",IFERROR(IF(FIND("夜",BD3),"V",),"X")="X",IFERROR(IF(FIND("空吞",BD3),"V",),"X")="X",IFERROR(IF(FIND("墓",BD3),"V",),"X")="X",IFERROR(IF(FIND("劍",BD3),"V",),"X")="X"),AND(IFERROR(IF(FIND("漲",BD3),"V",),"X")="V",IFERROR(IF(FIND("黑",BD3),"V",),"X")="X",IFERROR(IF(FIND("十",BD3),"V",),"X")="X",IFERROR(IF(FIND("墓",BD3),"V",),"X")="X",IFERROR(IF(FIND("劍",BD3),"V",),"X")="X"),AND(IFERROR(IF(FIND("T",BD3),"V",),"X")="V",IFERROR(IF(FIND("黑",BD3),"V",),"X")="X"),AND(IFERROR(IF(FIND("蜻蜓",BD3),"V",),"X")="V",IFERROR(IF(FIND("黑",BD3),"V",),"X")="X")),"多方訊號", IF(OR(IFERROR(IF(FIND("空",BD3),"V",),"X")="V",IFERROR(IF(FIND("夜",BD3),"V",),"X")="V",IFERROR(IF(FIND("跌破",BD3),"V",),"X")="V",IFERROR(IF(FIND("吊",BD3),"V",),"X")="V"),"轉空訊號", IF(OR(IFERROR(IF(FIND("紅",BD3),"V",),"X")="V",IFERROR(IF(FIND("十",BD3),"V",),"X")="V"),"觀望訊號","空方訊號"))))</f>
        <v>觀望訊號</v>
      </c>
      <c r="CK3" s="43" t="str">
        <f>IF(ISNA(VLOOKUP(A3,盤中即時資料與預估量!$A:$AS,45,FALSE)),"尚無資料",VLOOKUP(A3,盤中即時資料與預估量!$A:$AS,45,FALSE))</f>
        <v/>
      </c>
      <c r="CL3" s="43" t="str">
        <f>IF(IFERROR(IF(FIND("交叉向上",AX3),"V",),"X")="V", IF(IFERROR(IF(FIND("交叉向上",BA3),"V",),"X")="V","01 KD日週交叉向上", IF(IFERROR(IF(FIND("向上",BA3),"V",),"X")="V","02 KD日交叉週向上"," 03 KD日交叉週向下")),"")</f>
        <v/>
      </c>
      <c r="CM3" s="43" t="str">
        <f>IF(ISNA(VLOOKUP(A3,盤中即時資料與預估量!$A:$BB,54,FALSE)),"",IF(VLOOKUP(A3,盤中即時資料與預估量!$A:$BB,54,FALSE)="","",VLOOKUP(A3,盤中即時資料與預估量!$A:$BB,54,FALSE)))</f>
        <v>突破均線(月)</v>
      </c>
      <c r="CN3" s="145">
        <f>SUM(CC3,CE3)</f>
        <v>3357.9</v>
      </c>
      <c r="CO3" s="145">
        <f>SUM(CD3,CB3)</f>
        <v>5740</v>
      </c>
      <c r="CP3" s="148">
        <f>IF(BH3="尚無資料",0,BH3*AP3)</f>
        <v>76715.710724462391</v>
      </c>
      <c r="CQ3" s="189" t="str">
        <f>IF(ISNA(VLOOKUP(A3,可轉換公司債!A:E,3,FALSE)),"",(AP3-VLOOKUP(A3,可轉換公司債!A:E,3,FALSE))/AP3)</f>
        <v/>
      </c>
      <c r="CR3" s="189" t="str">
        <f>IF(ISNA(VLOOKUP(A3,可轉換公司債!A:E,4,FALSE)),"",VLOOKUP(A3,可轉換公司債!A:E,4,FALSE))</f>
        <v/>
      </c>
      <c r="CS3" s="99" t="str">
        <f>IF(ISNA(VLOOKUP(A3,可轉換公司債!A:E,5,FALSE)),"",VLOOKUP(A3,可轉換公司債!A:E,5,FALSE))</f>
        <v/>
      </c>
      <c r="CT3" s="167" t="str">
        <f>CU3&amp;CV3&amp;CW3&amp;CX3&amp;CY3&amp;CZ3&amp;DA3&amp;DB3&amp;DC3&amp;DD3&amp;DE3&amp;DF3&amp;DG3</f>
        <v/>
      </c>
      <c r="CU3" s="43" t="str">
        <f>IF(ISNA(VLOOKUP(A3,籌碼Ｋ精選!A:B,2,FALSE)),"",VLOOKUP(A3,籌碼Ｋ精選!A:B,2,FALSE))</f>
        <v/>
      </c>
      <c r="CV3" s="43" t="str">
        <f>IF(ISNA(VLOOKUP(A3,籌碼Ｋ精選!C:D,2,FALSE)),"",VLOOKUP(A3,籌碼Ｋ精選!C:D,2,FALSE))</f>
        <v/>
      </c>
      <c r="CW3" s="43" t="str">
        <f>IF(ISNA(VLOOKUP(A3,籌碼Ｋ精選!E:F,2,FALSE)),"",VLOOKUP(A3,籌碼Ｋ精選!E:F,2,FALSE))</f>
        <v/>
      </c>
      <c r="CX3" s="43" t="str">
        <f>IF(ISNA(VLOOKUP(A3,籌碼Ｋ精選!G:H,2,FALSE)),"",VLOOKUP(A3,籌碼Ｋ精選!G:H,2,FALSE))</f>
        <v/>
      </c>
      <c r="CY3" s="43" t="str">
        <f>IF(ISNA(VLOOKUP(A3,籌碼Ｋ精選!I:J,2,FALSE)),"",VLOOKUP(A3,籌碼Ｋ精選!I:J,2,FALSE))</f>
        <v/>
      </c>
      <c r="CZ3" s="43" t="str">
        <f>IF(ISNA(VLOOKUP(A3,籌碼Ｋ精選!K:L,2,FALSE)),"",VLOOKUP(A3,籌碼Ｋ精選!K:L,2,FALSE))</f>
        <v/>
      </c>
      <c r="DA3" s="42" t="str">
        <f>IF(ISNA(VLOOKUP(A3,籌碼Ｋ精選!M:N,2,FALSE)),"",VLOOKUP(A3,籌碼Ｋ精選!M:N,2,FALSE))</f>
        <v/>
      </c>
      <c r="DB3" s="42" t="str">
        <f>IF(ISNA(VLOOKUP(A3,籌碼Ｋ精選!O:P,2,FALSE)),"",VLOOKUP(A3,籌碼Ｋ精選!O:P,2,FALSE))</f>
        <v/>
      </c>
      <c r="DC3" s="42" t="str">
        <f>IF(ISNA(VLOOKUP(A3,籌碼Ｋ精選!Q:R,2,FALSE)),"",VLOOKUP(A3,籌碼Ｋ精選!Q:R,2,FALSE))</f>
        <v/>
      </c>
      <c r="DD3" s="42" t="str">
        <f>IF(ISNA(VLOOKUP(A3,籌碼Ｋ精選!S:T,2,FALSE)),"",VLOOKUP(A3,籌碼Ｋ精選!S:T,2,FALSE))</f>
        <v/>
      </c>
      <c r="DE3" s="42" t="str">
        <f>IF(ISNA(VLOOKUP(A3,籌碼Ｋ精選!U:V,2,FALSE)),"",VLOOKUP(A3,籌碼Ｋ精選!U:V,2,FALSE))</f>
        <v/>
      </c>
      <c r="DF3" s="42" t="str">
        <f>IF(ISNA(VLOOKUP(A3,籌碼Ｋ精選!W:X,2,FALSE)),"",VLOOKUP(A3,籌碼Ｋ精選!W:X,2,FALSE))</f>
        <v/>
      </c>
      <c r="DG3" s="42" t="str">
        <f>IF(ISNA(VLOOKUP(A3,籌碼Ｋ精選!Y:Z,2,FALSE)),"",VLOOKUP(A3,籌碼Ｋ精選!Y:Z,2,FALSE))</f>
        <v/>
      </c>
      <c r="DH3" s="42" t="str">
        <f>IF(ISNA(VLOOKUP(A3,籌碼Ｋ精選!AB:AJ,9,FALSE)),"",VLOOKUP(A3,籌碼Ｋ精選!AB:AJ,9,FALSE))</f>
        <v/>
      </c>
    </row>
    <row r="4" spans="1:112">
      <c r="A4" s="22">
        <v>4503</v>
      </c>
      <c r="B4" s="7" t="s">
        <v>950</v>
      </c>
      <c r="C4" s="21">
        <v>-0.40489999999999998</v>
      </c>
      <c r="D4" s="21">
        <v>-0.61170000000000002</v>
      </c>
      <c r="E4" s="21">
        <v>-0.28839999999999999</v>
      </c>
      <c r="F4" s="21">
        <v>-0.5927</v>
      </c>
      <c r="G4" s="21">
        <v>-0.47689999999999999</v>
      </c>
      <c r="H4" s="21">
        <v>-0.66669999999999996</v>
      </c>
      <c r="I4" s="21">
        <v>-2.5385</v>
      </c>
      <c r="J4" s="21">
        <v>-2.4544999999999999</v>
      </c>
      <c r="K4" s="21">
        <v>-0.121</v>
      </c>
      <c r="L4" s="21">
        <v>-9.7100000000000006E-2</v>
      </c>
      <c r="M4" s="21">
        <v>-0.16719999999999999</v>
      </c>
      <c r="N4" s="21">
        <v>-0.1573</v>
      </c>
      <c r="O4" s="21">
        <v>-0.32419999999999999</v>
      </c>
      <c r="P4" s="21">
        <v>-0.34329999999999999</v>
      </c>
      <c r="Q4" s="21">
        <v>-2.5499999999999998E-2</v>
      </c>
      <c r="R4" s="21">
        <v>-1.9099999999999999E-2</v>
      </c>
      <c r="S4" s="21">
        <v>5.4100000000000002E-2</v>
      </c>
      <c r="T4" s="21">
        <v>4.24E-2</v>
      </c>
      <c r="U4" s="10">
        <v>-0.32</v>
      </c>
      <c r="V4" s="10">
        <v>-0.84</v>
      </c>
      <c r="W4" s="7">
        <v>0.1</v>
      </c>
      <c r="X4" s="20">
        <v>0.53759999999999997</v>
      </c>
      <c r="Y4" s="75"/>
      <c r="Z4" s="7"/>
      <c r="AA4" s="7"/>
      <c r="AB4" s="51">
        <v>1</v>
      </c>
      <c r="AC4" s="51">
        <v>3</v>
      </c>
      <c r="AD4" s="51"/>
      <c r="AE4" s="51"/>
      <c r="AF4" s="51"/>
      <c r="AG4" s="51"/>
      <c r="AH4" s="20">
        <v>5.1000000000000004E-3</v>
      </c>
      <c r="AI4" s="7" t="s">
        <v>8467</v>
      </c>
      <c r="AJ4" s="67" t="s">
        <v>8468</v>
      </c>
      <c r="AK4" s="44">
        <v>-0.63934426229508212</v>
      </c>
      <c r="AL4" s="44">
        <v>-0.67241379310344851</v>
      </c>
      <c r="AM4" s="44">
        <v>1</v>
      </c>
      <c r="AN4" s="25">
        <v>0.34463276836158202</v>
      </c>
      <c r="AO4" s="25">
        <v>0.32768361581920907</v>
      </c>
      <c r="AP4" s="215">
        <v>17.7</v>
      </c>
      <c r="AQ4" s="215" t="s">
        <v>8469</v>
      </c>
      <c r="AR4" s="44">
        <v>9.9378881987577605E-2</v>
      </c>
      <c r="AS4" s="171" t="s">
        <v>8001</v>
      </c>
      <c r="AT4" s="171" t="s">
        <v>8002</v>
      </c>
      <c r="AU4" s="171" t="s">
        <v>7659</v>
      </c>
      <c r="AV4" s="7" t="s">
        <v>8470</v>
      </c>
      <c r="AW4" s="14" t="s">
        <v>7184</v>
      </c>
      <c r="AX4" s="49" t="s">
        <v>6337</v>
      </c>
      <c r="AY4" s="38" t="s">
        <v>6007</v>
      </c>
      <c r="AZ4" s="14" t="s">
        <v>6398</v>
      </c>
      <c r="BA4" s="49" t="s">
        <v>5967</v>
      </c>
      <c r="BB4" s="38" t="s">
        <v>6047</v>
      </c>
      <c r="BC4" s="7">
        <v>0.4</v>
      </c>
      <c r="BD4" s="14" t="s">
        <v>6270</v>
      </c>
      <c r="BE4" s="49" t="s">
        <v>5967</v>
      </c>
      <c r="BF4" s="38" t="s">
        <v>6007</v>
      </c>
      <c r="BG4" s="7">
        <v>18.600000000000001</v>
      </c>
      <c r="BH4" s="45">
        <v>668.34370624488713</v>
      </c>
      <c r="BI4" s="215" t="s">
        <v>8471</v>
      </c>
      <c r="BJ4" s="215" t="s">
        <v>8472</v>
      </c>
      <c r="BK4" s="7">
        <v>7.5</v>
      </c>
      <c r="BL4" s="25">
        <v>5.3571428571428485E-2</v>
      </c>
      <c r="BM4" s="20">
        <v>0.28056250000000005</v>
      </c>
      <c r="BN4" s="20">
        <v>0.185</v>
      </c>
      <c r="BO4" s="20">
        <v>0.35875000000000001</v>
      </c>
      <c r="BP4" s="46" t="s">
        <v>8473</v>
      </c>
      <c r="BQ4" s="215" t="s">
        <v>8473</v>
      </c>
      <c r="BR4" s="79" t="s">
        <v>8473</v>
      </c>
      <c r="BS4" s="9">
        <v>0</v>
      </c>
      <c r="BT4" s="9">
        <v>0</v>
      </c>
      <c r="BU4" s="47" t="s">
        <v>5993</v>
      </c>
      <c r="BV4" s="47" t="s">
        <v>5993</v>
      </c>
      <c r="BW4" s="14" t="s">
        <v>8474</v>
      </c>
      <c r="BX4" s="83" t="s">
        <v>8473</v>
      </c>
      <c r="BY4" s="82" t="s">
        <v>8473</v>
      </c>
      <c r="BZ4" s="46" t="s">
        <v>8473</v>
      </c>
      <c r="CA4" s="48" t="s">
        <v>8475</v>
      </c>
      <c r="CB4" s="45">
        <v>17.7</v>
      </c>
      <c r="CC4" s="45">
        <v>53.099999999999994</v>
      </c>
      <c r="CD4" s="45">
        <v>0</v>
      </c>
      <c r="CE4" s="45">
        <v>0</v>
      </c>
      <c r="CF4" s="14" t="s">
        <v>8476</v>
      </c>
      <c r="CG4" s="7" t="s">
        <v>8477</v>
      </c>
      <c r="CH4" s="215" t="s">
        <v>8478</v>
      </c>
      <c r="CI4" s="215" t="s">
        <v>8479</v>
      </c>
      <c r="CJ4" s="215" t="s">
        <v>8479</v>
      </c>
      <c r="CK4" s="43" t="s">
        <v>6887</v>
      </c>
      <c r="CL4" s="43" t="s">
        <v>8480</v>
      </c>
      <c r="CM4" s="43" t="s">
        <v>7451</v>
      </c>
      <c r="CN4" s="145">
        <v>53.099999999999994</v>
      </c>
      <c r="CO4" s="145">
        <v>17.7</v>
      </c>
      <c r="CP4" s="148">
        <v>11829.683600534501</v>
      </c>
      <c r="CQ4" s="189" t="s">
        <v>5474</v>
      </c>
      <c r="CR4" s="189" t="s">
        <v>5474</v>
      </c>
      <c r="CS4" s="99" t="s">
        <v>5474</v>
      </c>
      <c r="CT4" s="167" t="s">
        <v>5474</v>
      </c>
      <c r="CU4" s="43" t="s">
        <v>5474</v>
      </c>
      <c r="CV4" s="43" t="s">
        <v>5474</v>
      </c>
      <c r="CW4" s="43" t="s">
        <v>5474</v>
      </c>
      <c r="CX4" s="43" t="s">
        <v>5474</v>
      </c>
      <c r="CY4" s="43" t="s">
        <v>5474</v>
      </c>
      <c r="CZ4" s="43" t="s">
        <v>5474</v>
      </c>
      <c r="DA4" s="42" t="s">
        <v>5474</v>
      </c>
      <c r="DB4" s="42" t="s">
        <v>5474</v>
      </c>
      <c r="DC4" s="42" t="s">
        <v>5474</v>
      </c>
      <c r="DD4" s="42" t="s">
        <v>5474</v>
      </c>
      <c r="DE4" s="42" t="s">
        <v>5474</v>
      </c>
      <c r="DF4" s="42" t="s">
        <v>5474</v>
      </c>
      <c r="DG4" s="42" t="s">
        <v>5474</v>
      </c>
      <c r="DH4" s="42" t="s">
        <v>5474</v>
      </c>
    </row>
    <row r="5" spans="1:112">
      <c r="A5" s="22">
        <v>3492</v>
      </c>
      <c r="B5" s="7" t="s">
        <v>771</v>
      </c>
      <c r="C5" s="21">
        <v>0.30930000000000002</v>
      </c>
      <c r="D5" s="21">
        <v>0.25509999999999999</v>
      </c>
      <c r="E5" s="21">
        <v>3.1899999999999998E-2</v>
      </c>
      <c r="F5" s="21">
        <v>0.13900000000000001</v>
      </c>
      <c r="G5" s="21">
        <v>0.29110000000000003</v>
      </c>
      <c r="H5" s="21">
        <v>-0.74419999999999997</v>
      </c>
      <c r="I5" s="21">
        <v>1.6111</v>
      </c>
      <c r="J5" s="21">
        <v>3.1537999999999999</v>
      </c>
      <c r="K5" s="21">
        <v>-3.3599999999999998E-2</v>
      </c>
      <c r="L5" s="21">
        <v>-2.7E-2</v>
      </c>
      <c r="M5" s="21">
        <v>-2.0999999999999999E-3</v>
      </c>
      <c r="N5" s="21">
        <v>-6.0600000000000001E-2</v>
      </c>
      <c r="O5" s="21">
        <v>8.9700000000000002E-2</v>
      </c>
      <c r="P5" s="21">
        <v>3.1199999999999999E-2</v>
      </c>
      <c r="Q5" s="21">
        <v>4.4999999999999997E-3</v>
      </c>
      <c r="R5" s="21">
        <v>2.8E-3</v>
      </c>
      <c r="S5" s="21">
        <v>3.5700000000000003E-2</v>
      </c>
      <c r="T5" s="21">
        <v>0.1032</v>
      </c>
      <c r="U5" s="10">
        <v>0.54</v>
      </c>
      <c r="V5" s="10">
        <v>0.83</v>
      </c>
      <c r="W5" s="7">
        <v>0.996</v>
      </c>
      <c r="X5" s="20">
        <v>0.61629999999999996</v>
      </c>
      <c r="Y5" s="75">
        <v>2020</v>
      </c>
      <c r="Z5" s="7">
        <v>0.28000000000000003</v>
      </c>
      <c r="AA5" s="7">
        <v>0</v>
      </c>
      <c r="AB5" s="51">
        <v>58</v>
      </c>
      <c r="AC5" s="51">
        <v>10</v>
      </c>
      <c r="AD5" s="51"/>
      <c r="AE5" s="51"/>
      <c r="AF5" s="51"/>
      <c r="AG5" s="51"/>
      <c r="AH5" s="20">
        <v>0</v>
      </c>
      <c r="AI5" s="7" t="s">
        <v>8481</v>
      </c>
      <c r="AJ5" s="67" t="s">
        <v>8482</v>
      </c>
      <c r="AK5" s="44">
        <v>-0.55284552845528456</v>
      </c>
      <c r="AL5" s="44">
        <v>-0.74725274725274726</v>
      </c>
      <c r="AM5" s="44">
        <v>1</v>
      </c>
      <c r="AN5" s="25">
        <v>0.62121212121212122</v>
      </c>
      <c r="AO5" s="25">
        <v>0.45959595959595967</v>
      </c>
      <c r="AP5" s="215">
        <v>19.8</v>
      </c>
      <c r="AQ5" s="215" t="s">
        <v>8469</v>
      </c>
      <c r="AR5" s="44">
        <v>0.1</v>
      </c>
      <c r="AS5" s="171" t="s">
        <v>7871</v>
      </c>
      <c r="AT5" s="171" t="s">
        <v>7872</v>
      </c>
      <c r="AU5" s="171" t="s">
        <v>7873</v>
      </c>
      <c r="AV5" s="7" t="s">
        <v>5474</v>
      </c>
      <c r="AW5" s="14" t="s">
        <v>6157</v>
      </c>
      <c r="AX5" s="49" t="s">
        <v>6337</v>
      </c>
      <c r="AY5" s="38" t="s">
        <v>6007</v>
      </c>
      <c r="AZ5" s="14" t="s">
        <v>6680</v>
      </c>
      <c r="BA5" s="49" t="s">
        <v>5967</v>
      </c>
      <c r="BB5" s="38" t="s">
        <v>5971</v>
      </c>
      <c r="BC5" s="7">
        <v>0.3</v>
      </c>
      <c r="BD5" s="14" t="s">
        <v>6213</v>
      </c>
      <c r="BE5" s="49" t="s">
        <v>5967</v>
      </c>
      <c r="BF5" s="38" t="s">
        <v>5961</v>
      </c>
      <c r="BG5" s="7">
        <v>11.8</v>
      </c>
      <c r="BH5" s="45">
        <v>949.25352007086985</v>
      </c>
      <c r="BI5" s="215" t="s">
        <v>8471</v>
      </c>
      <c r="BJ5" s="215" t="s">
        <v>8472</v>
      </c>
      <c r="BK5" s="7">
        <v>6.7</v>
      </c>
      <c r="BL5" s="25">
        <v>8.1967213114754092E-2</v>
      </c>
      <c r="BM5" s="20">
        <v>0.66612500000000008</v>
      </c>
      <c r="BN5" s="20">
        <v>0.69500000000000006</v>
      </c>
      <c r="BO5" s="20">
        <v>0.64249999999999996</v>
      </c>
      <c r="BP5" s="46">
        <v>23.85542168674699</v>
      </c>
      <c r="BQ5" s="215" t="s">
        <v>8483</v>
      </c>
      <c r="BR5" s="79">
        <v>-0.5642323232323232</v>
      </c>
      <c r="BS5" s="9">
        <v>4.4194492521778095E-2</v>
      </c>
      <c r="BT5" s="9">
        <v>8.243191471307032E-3</v>
      </c>
      <c r="BU5" s="47" t="s">
        <v>5993</v>
      </c>
      <c r="BV5" s="47" t="s">
        <v>5993</v>
      </c>
      <c r="BW5" s="14" t="s">
        <v>8474</v>
      </c>
      <c r="BX5" s="83">
        <v>-0.47707878787878788</v>
      </c>
      <c r="BY5" s="82">
        <v>0.84000000000000008</v>
      </c>
      <c r="BZ5" s="46">
        <v>23.571428571428569</v>
      </c>
      <c r="CA5" s="48" t="s">
        <v>8475</v>
      </c>
      <c r="CB5" s="45">
        <v>1148.4000000000001</v>
      </c>
      <c r="CC5" s="45">
        <v>198</v>
      </c>
      <c r="CD5" s="45">
        <v>0</v>
      </c>
      <c r="CE5" s="45">
        <v>0</v>
      </c>
      <c r="CF5" s="14" t="s">
        <v>8484</v>
      </c>
      <c r="CG5" s="7" t="s">
        <v>8477</v>
      </c>
      <c r="CH5" s="215" t="s">
        <v>8478</v>
      </c>
      <c r="CI5" s="215" t="s">
        <v>8479</v>
      </c>
      <c r="CJ5" s="215" t="s">
        <v>8479</v>
      </c>
      <c r="CK5" s="43" t="s">
        <v>5474</v>
      </c>
      <c r="CL5" s="43" t="s">
        <v>8480</v>
      </c>
      <c r="CM5" s="43" t="s">
        <v>7217</v>
      </c>
      <c r="CN5" s="145">
        <v>198</v>
      </c>
      <c r="CO5" s="145">
        <v>1148.4000000000001</v>
      </c>
      <c r="CP5" s="148">
        <v>18795.219697403223</v>
      </c>
      <c r="CQ5" s="189" t="s">
        <v>5474</v>
      </c>
      <c r="CR5" s="189" t="s">
        <v>5474</v>
      </c>
      <c r="CS5" s="99" t="s">
        <v>5474</v>
      </c>
      <c r="CT5" s="167" t="s">
        <v>5474</v>
      </c>
      <c r="CU5" s="43" t="s">
        <v>5474</v>
      </c>
      <c r="CV5" s="43" t="s">
        <v>5474</v>
      </c>
      <c r="CW5" s="43" t="s">
        <v>5474</v>
      </c>
      <c r="CX5" s="43" t="s">
        <v>5474</v>
      </c>
      <c r="CY5" s="43" t="s">
        <v>5474</v>
      </c>
      <c r="CZ5" s="43" t="s">
        <v>5474</v>
      </c>
      <c r="DA5" s="42" t="s">
        <v>5474</v>
      </c>
      <c r="DB5" s="42" t="s">
        <v>5474</v>
      </c>
      <c r="DC5" s="42" t="s">
        <v>5474</v>
      </c>
      <c r="DD5" s="42" t="s">
        <v>5474</v>
      </c>
      <c r="DE5" s="42" t="s">
        <v>5474</v>
      </c>
      <c r="DF5" s="42" t="s">
        <v>5474</v>
      </c>
      <c r="DG5" s="42" t="s">
        <v>5474</v>
      </c>
      <c r="DH5" s="42" t="s">
        <v>5474</v>
      </c>
    </row>
    <row r="6" spans="1:112">
      <c r="A6" s="22">
        <v>3522</v>
      </c>
      <c r="B6" s="7" t="s">
        <v>5845</v>
      </c>
      <c r="C6" s="21">
        <v>6.8900000000000003E-2</v>
      </c>
      <c r="D6" s="21">
        <v>-0.93730000000000002</v>
      </c>
      <c r="E6" s="21">
        <v>-0.87319999999999998</v>
      </c>
      <c r="F6" s="21">
        <v>-0.93710000000000004</v>
      </c>
      <c r="G6" s="21">
        <v>-0.1053</v>
      </c>
      <c r="H6" s="21">
        <v>-3.7826</v>
      </c>
      <c r="I6" s="21">
        <v>0.48959999999999998</v>
      </c>
      <c r="J6" s="21">
        <v>0.47010000000000002</v>
      </c>
      <c r="K6" s="21">
        <v>-0.2321</v>
      </c>
      <c r="L6" s="21">
        <v>0.1673</v>
      </c>
      <c r="M6" s="21">
        <v>4.8899999999999999E-2</v>
      </c>
      <c r="N6" s="21">
        <v>-1.0119</v>
      </c>
      <c r="O6" s="21">
        <v>0.65639999999999998</v>
      </c>
      <c r="P6" s="21">
        <v>0.22869999999999999</v>
      </c>
      <c r="Q6" s="21">
        <v>2.0199999999999999E-2</v>
      </c>
      <c r="R6" s="21">
        <v>1.6400000000000001E-2</v>
      </c>
      <c r="S6" s="21">
        <v>-0.12590000000000001</v>
      </c>
      <c r="T6" s="21">
        <v>-4.6600000000000003E-2</v>
      </c>
      <c r="U6" s="10">
        <v>-2.66</v>
      </c>
      <c r="V6" s="10">
        <v>-3.82</v>
      </c>
      <c r="W6" s="7">
        <v>0</v>
      </c>
      <c r="X6" s="20">
        <v>0</v>
      </c>
      <c r="Y6" s="75"/>
      <c r="Z6" s="7"/>
      <c r="AA6" s="7"/>
      <c r="AB6" s="51">
        <v>5</v>
      </c>
      <c r="AC6" s="51">
        <v>-16</v>
      </c>
      <c r="AD6" s="51"/>
      <c r="AE6" s="51"/>
      <c r="AF6" s="51">
        <v>-3</v>
      </c>
      <c r="AG6" s="51"/>
      <c r="AH6" s="20">
        <v>8.9999999999999993E-3</v>
      </c>
      <c r="AI6" s="7" t="s">
        <v>8467</v>
      </c>
      <c r="AJ6" s="67" t="s">
        <v>8482</v>
      </c>
      <c r="AK6" s="44">
        <v>-0.83125778331257782</v>
      </c>
      <c r="AL6" s="44">
        <v>-0.56603773584905648</v>
      </c>
      <c r="AM6" s="44">
        <v>1</v>
      </c>
      <c r="AN6" s="25">
        <v>1.3552742616033755</v>
      </c>
      <c r="AO6" s="25">
        <v>0.22362869198312241</v>
      </c>
      <c r="AP6" s="215">
        <v>11.85</v>
      </c>
      <c r="AQ6" s="215" t="s">
        <v>8469</v>
      </c>
      <c r="AR6" s="44">
        <v>9.7222222222222196E-2</v>
      </c>
      <c r="AS6" s="171" t="s">
        <v>7883</v>
      </c>
      <c r="AT6" s="171" t="s">
        <v>7152</v>
      </c>
      <c r="AU6" s="171" t="s">
        <v>7037</v>
      </c>
      <c r="AV6" s="7" t="s">
        <v>5474</v>
      </c>
      <c r="AW6" s="14" t="s">
        <v>6157</v>
      </c>
      <c r="AX6" s="49" t="s">
        <v>6337</v>
      </c>
      <c r="AY6" s="38" t="s">
        <v>6007</v>
      </c>
      <c r="AZ6" s="14" t="s">
        <v>6134</v>
      </c>
      <c r="BA6" s="49" t="s">
        <v>5967</v>
      </c>
      <c r="BB6" s="38" t="s">
        <v>5961</v>
      </c>
      <c r="BC6" s="7">
        <v>0.3</v>
      </c>
      <c r="BD6" s="14" t="s">
        <v>6152</v>
      </c>
      <c r="BE6" s="49" t="s">
        <v>5967</v>
      </c>
      <c r="BF6" s="38" t="s">
        <v>6007</v>
      </c>
      <c r="BG6" s="7">
        <v>0.1</v>
      </c>
      <c r="BH6" s="45">
        <v>1028.088370255135</v>
      </c>
      <c r="BI6" s="215" t="s">
        <v>8471</v>
      </c>
      <c r="BJ6" s="215" t="s">
        <v>8472</v>
      </c>
      <c r="BK6" s="7">
        <v>5.4</v>
      </c>
      <c r="BL6" s="25">
        <v>7.7272727272727243E-2</v>
      </c>
      <c r="BM6" s="20">
        <v>0.41056250000000005</v>
      </c>
      <c r="BN6" s="20">
        <v>0.12250000000000003</v>
      </c>
      <c r="BO6" s="20">
        <v>0.64624999999999999</v>
      </c>
      <c r="BP6" s="46" t="s">
        <v>8473</v>
      </c>
      <c r="BQ6" s="215" t="s">
        <v>8473</v>
      </c>
      <c r="BR6" s="79" t="s">
        <v>8473</v>
      </c>
      <c r="BS6" s="9">
        <v>0</v>
      </c>
      <c r="BT6" s="9">
        <v>0</v>
      </c>
      <c r="BU6" s="47" t="s">
        <v>5993</v>
      </c>
      <c r="BV6" s="47" t="s">
        <v>5993</v>
      </c>
      <c r="BW6" s="14" t="s">
        <v>8474</v>
      </c>
      <c r="BX6" s="83" t="s">
        <v>8473</v>
      </c>
      <c r="BY6" s="82" t="s">
        <v>8473</v>
      </c>
      <c r="BZ6" s="46" t="s">
        <v>8473</v>
      </c>
      <c r="CA6" s="48" t="s">
        <v>8485</v>
      </c>
      <c r="CB6" s="45">
        <v>59.25</v>
      </c>
      <c r="CC6" s="45">
        <v>-189.6</v>
      </c>
      <c r="CD6" s="45">
        <v>0</v>
      </c>
      <c r="CE6" s="45">
        <v>0</v>
      </c>
      <c r="CF6" s="14" t="s">
        <v>8486</v>
      </c>
      <c r="CG6" s="7" t="s">
        <v>8477</v>
      </c>
      <c r="CH6" s="215" t="s">
        <v>8478</v>
      </c>
      <c r="CI6" s="215" t="s">
        <v>8479</v>
      </c>
      <c r="CJ6" s="215" t="s">
        <v>8479</v>
      </c>
      <c r="CK6" s="43" t="s">
        <v>6965</v>
      </c>
      <c r="CL6" s="43" t="s">
        <v>8480</v>
      </c>
      <c r="CM6" s="43" t="s">
        <v>7217</v>
      </c>
      <c r="CN6" s="145">
        <v>-189.6</v>
      </c>
      <c r="CO6" s="145">
        <v>59.25</v>
      </c>
      <c r="CP6" s="148">
        <v>12182.84718752335</v>
      </c>
      <c r="CQ6" s="189" t="s">
        <v>5474</v>
      </c>
      <c r="CR6" s="189" t="s">
        <v>5474</v>
      </c>
      <c r="CS6" s="99" t="s">
        <v>5474</v>
      </c>
      <c r="CT6" s="167" t="s">
        <v>5474</v>
      </c>
      <c r="CU6" s="43" t="s">
        <v>5474</v>
      </c>
      <c r="CV6" s="43" t="s">
        <v>5474</v>
      </c>
      <c r="CW6" s="43" t="s">
        <v>5474</v>
      </c>
      <c r="CX6" s="43" t="s">
        <v>5474</v>
      </c>
      <c r="CY6" s="43" t="s">
        <v>5474</v>
      </c>
      <c r="CZ6" s="43" t="s">
        <v>5474</v>
      </c>
      <c r="DA6" s="42" t="s">
        <v>5474</v>
      </c>
      <c r="DB6" s="42" t="s">
        <v>5474</v>
      </c>
      <c r="DC6" s="42" t="s">
        <v>5474</v>
      </c>
      <c r="DD6" s="42" t="s">
        <v>5474</v>
      </c>
      <c r="DE6" s="42" t="s">
        <v>5474</v>
      </c>
      <c r="DF6" s="42" t="s">
        <v>5474</v>
      </c>
      <c r="DG6" s="42" t="s">
        <v>5474</v>
      </c>
      <c r="DH6" s="42" t="s">
        <v>5474</v>
      </c>
    </row>
    <row r="7" spans="1:112">
      <c r="A7" s="22">
        <v>3689</v>
      </c>
      <c r="B7" s="7" t="s">
        <v>865</v>
      </c>
      <c r="C7" s="21">
        <v>0.1179</v>
      </c>
      <c r="D7" s="21">
        <v>0.27389999999999998</v>
      </c>
      <c r="E7" s="21">
        <v>8.7499999999999994E-2</v>
      </c>
      <c r="F7" s="21">
        <v>0.27610000000000001</v>
      </c>
      <c r="G7" s="21">
        <v>0.23980000000000001</v>
      </c>
      <c r="H7" s="21">
        <v>1.9743999999999999</v>
      </c>
      <c r="I7" s="21">
        <v>-0.3256</v>
      </c>
      <c r="J7" s="21">
        <v>0.1923</v>
      </c>
      <c r="K7" s="21">
        <v>6.7999999999999996E-3</v>
      </c>
      <c r="L7" s="21">
        <v>-2.52E-2</v>
      </c>
      <c r="M7" s="21">
        <v>-3.3E-3</v>
      </c>
      <c r="N7" s="21">
        <v>2.18E-2</v>
      </c>
      <c r="O7" s="21">
        <v>-3.3099999999999997E-2</v>
      </c>
      <c r="P7" s="21">
        <v>-1.6000000000000001E-3</v>
      </c>
      <c r="Q7" s="21">
        <v>2.0999999999999999E-3</v>
      </c>
      <c r="R7" s="21">
        <v>8.0000000000000004E-4</v>
      </c>
      <c r="S7" s="21">
        <v>5.3400000000000003E-2</v>
      </c>
      <c r="T7" s="21">
        <v>3.2899999999999999E-2</v>
      </c>
      <c r="U7" s="10">
        <v>1.55</v>
      </c>
      <c r="V7" s="10">
        <v>1.61</v>
      </c>
      <c r="W7" s="7">
        <v>1.38</v>
      </c>
      <c r="X7" s="20">
        <v>0.71089999999999998</v>
      </c>
      <c r="Y7" s="75">
        <v>2020</v>
      </c>
      <c r="Z7" s="7">
        <v>1.3</v>
      </c>
      <c r="AA7" s="7">
        <v>0</v>
      </c>
      <c r="AB7" s="51">
        <v>-465</v>
      </c>
      <c r="AC7" s="51">
        <v>-13</v>
      </c>
      <c r="AD7" s="51"/>
      <c r="AE7" s="51"/>
      <c r="AF7" s="51">
        <v>1</v>
      </c>
      <c r="AG7" s="51">
        <v>1</v>
      </c>
      <c r="AH7" s="20">
        <v>8.6999999999999994E-3</v>
      </c>
      <c r="AI7" s="7" t="s">
        <v>8487</v>
      </c>
      <c r="AJ7" s="67" t="s">
        <v>8468</v>
      </c>
      <c r="AK7" s="44">
        <v>0.80970149253731361</v>
      </c>
      <c r="AL7" s="44">
        <v>0.92168674698795194</v>
      </c>
      <c r="AM7" s="44">
        <v>1</v>
      </c>
      <c r="AN7" s="25">
        <v>0.37799717912552883</v>
      </c>
      <c r="AO7" s="25">
        <v>0.23413258110014104</v>
      </c>
      <c r="AP7" s="215">
        <v>35.450000000000003</v>
      </c>
      <c r="AQ7" s="215" t="s">
        <v>8469</v>
      </c>
      <c r="AR7" s="44">
        <v>9.9224806201550303E-2</v>
      </c>
      <c r="AS7" s="171" t="s">
        <v>7943</v>
      </c>
      <c r="AT7" s="171" t="s">
        <v>7944</v>
      </c>
      <c r="AU7" s="171" t="s">
        <v>7929</v>
      </c>
      <c r="AV7" s="7" t="s">
        <v>8488</v>
      </c>
      <c r="AW7" s="14" t="s">
        <v>6157</v>
      </c>
      <c r="AX7" s="49" t="s">
        <v>5981</v>
      </c>
      <c r="AY7" s="38" t="s">
        <v>5971</v>
      </c>
      <c r="AZ7" s="14" t="s">
        <v>6123</v>
      </c>
      <c r="BA7" s="49" t="s">
        <v>5960</v>
      </c>
      <c r="BB7" s="38" t="s">
        <v>5961</v>
      </c>
      <c r="BC7" s="7">
        <v>0.1</v>
      </c>
      <c r="BD7" s="14" t="s">
        <v>6154</v>
      </c>
      <c r="BE7" s="49" t="s">
        <v>6039</v>
      </c>
      <c r="BF7" s="38" t="s">
        <v>5971</v>
      </c>
      <c r="BG7" s="7">
        <v>6.1</v>
      </c>
      <c r="BH7" s="45">
        <v>4428.1119787989928</v>
      </c>
      <c r="BI7" s="215" t="s">
        <v>8489</v>
      </c>
      <c r="BJ7" s="215" t="s">
        <v>8490</v>
      </c>
      <c r="BK7" s="7">
        <v>10.199999999999999</v>
      </c>
      <c r="BL7" s="25">
        <v>9.4135802469135943E-2</v>
      </c>
      <c r="BM7" s="20">
        <v>0.65887499999999999</v>
      </c>
      <c r="BN7" s="20">
        <v>0.71249999999999991</v>
      </c>
      <c r="BO7" s="20">
        <v>0.61499999999999999</v>
      </c>
      <c r="BP7" s="46">
        <v>22.018633540372672</v>
      </c>
      <c r="BQ7" s="215" t="s">
        <v>8491</v>
      </c>
      <c r="BR7" s="79">
        <v>-0.44852609308885749</v>
      </c>
      <c r="BS7" s="9">
        <v>3.2885686435340622E-2</v>
      </c>
      <c r="BT7" s="9">
        <v>3.0642111770262437E-2</v>
      </c>
      <c r="BU7" s="47">
        <v>44399</v>
      </c>
      <c r="BV7" s="47">
        <v>44405</v>
      </c>
      <c r="BW7" s="14" t="s">
        <v>8474</v>
      </c>
      <c r="BX7" s="83">
        <v>-0.33823131170662907</v>
      </c>
      <c r="BY7" s="82">
        <v>1.6500000000000001</v>
      </c>
      <c r="BZ7" s="46">
        <v>21.484848484848484</v>
      </c>
      <c r="CA7" s="48" t="s">
        <v>5474</v>
      </c>
      <c r="CB7" s="45">
        <v>-16484.25</v>
      </c>
      <c r="CC7" s="45">
        <v>-460.85</v>
      </c>
      <c r="CD7" s="45">
        <v>0</v>
      </c>
      <c r="CE7" s="45">
        <v>0</v>
      </c>
      <c r="CF7" s="14" t="s">
        <v>8492</v>
      </c>
      <c r="CG7" s="7" t="s">
        <v>8477</v>
      </c>
      <c r="CH7" s="215" t="s">
        <v>8478</v>
      </c>
      <c r="CI7" s="215" t="s">
        <v>8478</v>
      </c>
      <c r="CJ7" s="215" t="s">
        <v>8478</v>
      </c>
      <c r="CK7" s="43" t="s">
        <v>5474</v>
      </c>
      <c r="CL7" s="43" t="s">
        <v>8480</v>
      </c>
      <c r="CM7" s="43" t="s">
        <v>6898</v>
      </c>
      <c r="CN7" s="145">
        <v>-460.85</v>
      </c>
      <c r="CO7" s="145">
        <v>-16484.25</v>
      </c>
      <c r="CP7" s="148">
        <v>156976.56964842431</v>
      </c>
      <c r="CQ7" s="189">
        <v>1.2693935119887244E-2</v>
      </c>
      <c r="CR7" s="189">
        <v>0</v>
      </c>
      <c r="CS7" s="99">
        <v>44906</v>
      </c>
      <c r="CT7" s="167" t="s">
        <v>5474</v>
      </c>
      <c r="CU7" s="43" t="s">
        <v>5474</v>
      </c>
      <c r="CV7" s="43" t="s">
        <v>5474</v>
      </c>
      <c r="CW7" s="43" t="s">
        <v>5474</v>
      </c>
      <c r="CX7" s="43" t="s">
        <v>5474</v>
      </c>
      <c r="CY7" s="43" t="s">
        <v>5474</v>
      </c>
      <c r="CZ7" s="43" t="s">
        <v>5474</v>
      </c>
      <c r="DA7" s="42" t="s">
        <v>5474</v>
      </c>
      <c r="DB7" s="42" t="s">
        <v>5474</v>
      </c>
      <c r="DC7" s="42" t="s">
        <v>5474</v>
      </c>
      <c r="DD7" s="42" t="s">
        <v>5474</v>
      </c>
      <c r="DE7" s="42" t="s">
        <v>5474</v>
      </c>
      <c r="DF7" s="42" t="s">
        <v>5474</v>
      </c>
      <c r="DG7" s="42" t="s">
        <v>5474</v>
      </c>
      <c r="DH7" s="42" t="s">
        <v>5474</v>
      </c>
    </row>
    <row r="8" spans="1:112">
      <c r="A8" s="22">
        <v>3523</v>
      </c>
      <c r="B8" s="7" t="s">
        <v>788</v>
      </c>
      <c r="C8" s="21">
        <v>3.1199999999999999E-2</v>
      </c>
      <c r="D8" s="21">
        <v>-0.3226</v>
      </c>
      <c r="E8" s="21">
        <v>0.161</v>
      </c>
      <c r="F8" s="21">
        <v>6.8999999999999999E-3</v>
      </c>
      <c r="G8" s="21">
        <v>-3.4599999999999999E-2</v>
      </c>
      <c r="H8" s="21">
        <v>-0.2069</v>
      </c>
      <c r="I8" s="21">
        <v>-7.75</v>
      </c>
      <c r="J8" s="21">
        <v>-0.52380000000000004</v>
      </c>
      <c r="K8" s="21">
        <v>-6.0600000000000001E-2</v>
      </c>
      <c r="L8" s="21">
        <v>-0.29089999999999999</v>
      </c>
      <c r="M8" s="21">
        <v>9.4999999999999998E-3</v>
      </c>
      <c r="N8" s="21">
        <v>2.9899999999999999E-2</v>
      </c>
      <c r="O8" s="21">
        <v>-0.43070000000000003</v>
      </c>
      <c r="P8" s="21">
        <v>0.1221</v>
      </c>
      <c r="Q8" s="21">
        <v>-8.9999999999999998E-4</v>
      </c>
      <c r="R8" s="21">
        <v>-2.3E-3</v>
      </c>
      <c r="S8" s="21">
        <v>-0.28699999999999998</v>
      </c>
      <c r="T8" s="21">
        <v>-7.0699999999999999E-2</v>
      </c>
      <c r="U8" s="10">
        <v>-0.64</v>
      </c>
      <c r="V8" s="10">
        <v>-1.1499999999999999</v>
      </c>
      <c r="W8" s="7">
        <v>0</v>
      </c>
      <c r="X8" s="20">
        <v>0</v>
      </c>
      <c r="Y8" s="75"/>
      <c r="Z8" s="7"/>
      <c r="AA8" s="7"/>
      <c r="AB8" s="51">
        <v>-2</v>
      </c>
      <c r="AC8" s="51"/>
      <c r="AD8" s="51"/>
      <c r="AE8" s="51"/>
      <c r="AF8" s="51"/>
      <c r="AG8" s="51"/>
      <c r="AH8" s="20">
        <v>0</v>
      </c>
      <c r="AI8" s="7" t="s">
        <v>8493</v>
      </c>
      <c r="AJ8" s="67" t="s">
        <v>8494</v>
      </c>
      <c r="AK8" s="44">
        <v>-0.86225402504472282</v>
      </c>
      <c r="AL8" s="44">
        <v>0.52559726962457343</v>
      </c>
      <c r="AM8" s="44">
        <v>1</v>
      </c>
      <c r="AN8" s="25">
        <v>1.4223918575063612</v>
      </c>
      <c r="AO8" s="25">
        <v>0.37277353689567427</v>
      </c>
      <c r="AP8" s="215">
        <v>7.86</v>
      </c>
      <c r="AQ8" s="215" t="s">
        <v>8469</v>
      </c>
      <c r="AR8" s="44">
        <v>9.9300699300699194E-2</v>
      </c>
      <c r="AS8" s="171" t="s">
        <v>7661</v>
      </c>
      <c r="AT8" s="171" t="s">
        <v>7168</v>
      </c>
      <c r="AU8" s="171" t="s">
        <v>7099</v>
      </c>
      <c r="AV8" s="7" t="s">
        <v>8470</v>
      </c>
      <c r="AW8" s="14" t="s">
        <v>6302</v>
      </c>
      <c r="AX8" s="49" t="s">
        <v>6009</v>
      </c>
      <c r="AY8" s="38" t="s">
        <v>6007</v>
      </c>
      <c r="AZ8" s="14" t="s">
        <v>6038</v>
      </c>
      <c r="BA8" s="49" t="s">
        <v>5993</v>
      </c>
      <c r="BB8" s="38" t="s">
        <v>5993</v>
      </c>
      <c r="BC8" s="7">
        <v>0.2</v>
      </c>
      <c r="BD8" s="14" t="s">
        <v>6049</v>
      </c>
      <c r="BE8" s="49" t="s">
        <v>6039</v>
      </c>
      <c r="BF8" s="38" t="s">
        <v>6047</v>
      </c>
      <c r="BG8" s="7">
        <v>1.2</v>
      </c>
      <c r="BH8" s="45">
        <v>22.912617722178769</v>
      </c>
      <c r="BI8" s="215" t="s">
        <v>8495</v>
      </c>
      <c r="BJ8" s="215" t="s">
        <v>8496</v>
      </c>
      <c r="BK8" s="7">
        <v>0.4</v>
      </c>
      <c r="BL8" s="25">
        <v>9.9300699300699291E-2</v>
      </c>
      <c r="BM8" s="20">
        <v>0.45093749999999999</v>
      </c>
      <c r="BN8" s="20">
        <v>0.58499999999999996</v>
      </c>
      <c r="BO8" s="20">
        <v>0.34125</v>
      </c>
      <c r="BP8" s="46" t="s">
        <v>8473</v>
      </c>
      <c r="BQ8" s="215" t="s">
        <v>8473</v>
      </c>
      <c r="BR8" s="79" t="s">
        <v>8473</v>
      </c>
      <c r="BS8" s="9">
        <v>0</v>
      </c>
      <c r="BT8" s="9">
        <v>0</v>
      </c>
      <c r="BU8" s="47" t="s">
        <v>5993</v>
      </c>
      <c r="BV8" s="47" t="s">
        <v>5993</v>
      </c>
      <c r="BW8" s="14" t="s">
        <v>5474</v>
      </c>
      <c r="BX8" s="83" t="s">
        <v>8473</v>
      </c>
      <c r="BY8" s="82" t="s">
        <v>8473</v>
      </c>
      <c r="BZ8" s="46" t="s">
        <v>8473</v>
      </c>
      <c r="CA8" s="48" t="s">
        <v>5474</v>
      </c>
      <c r="CB8" s="45">
        <v>-15.72</v>
      </c>
      <c r="CC8" s="45">
        <v>0</v>
      </c>
      <c r="CD8" s="45">
        <v>0</v>
      </c>
      <c r="CE8" s="45">
        <v>0</v>
      </c>
      <c r="CF8" s="14" t="s">
        <v>8497</v>
      </c>
      <c r="CG8" s="7" t="s">
        <v>8477</v>
      </c>
      <c r="CH8" s="215" t="s">
        <v>8498</v>
      </c>
      <c r="CI8" s="215" t="s">
        <v>8478</v>
      </c>
      <c r="CJ8" s="215" t="s">
        <v>8479</v>
      </c>
      <c r="CK8" s="43" t="s">
        <v>5474</v>
      </c>
      <c r="CL8" s="43" t="s">
        <v>5474</v>
      </c>
      <c r="CM8" s="43" t="s">
        <v>5474</v>
      </c>
      <c r="CN8" s="145">
        <v>0</v>
      </c>
      <c r="CO8" s="145">
        <v>-15.72</v>
      </c>
      <c r="CP8" s="148">
        <v>180.09317529632514</v>
      </c>
      <c r="CQ8" s="189" t="s">
        <v>5474</v>
      </c>
      <c r="CR8" s="189" t="s">
        <v>5474</v>
      </c>
      <c r="CS8" s="99" t="s">
        <v>5474</v>
      </c>
      <c r="CT8" s="167" t="s">
        <v>5474</v>
      </c>
      <c r="CU8" s="43" t="s">
        <v>5474</v>
      </c>
      <c r="CV8" s="43" t="s">
        <v>5474</v>
      </c>
      <c r="CW8" s="43" t="s">
        <v>5474</v>
      </c>
      <c r="CX8" s="43" t="s">
        <v>5474</v>
      </c>
      <c r="CY8" s="43" t="s">
        <v>5474</v>
      </c>
      <c r="CZ8" s="43" t="s">
        <v>5474</v>
      </c>
      <c r="DA8" s="42" t="s">
        <v>5474</v>
      </c>
      <c r="DB8" s="42" t="s">
        <v>5474</v>
      </c>
      <c r="DC8" s="42" t="s">
        <v>5474</v>
      </c>
      <c r="DD8" s="42" t="s">
        <v>5474</v>
      </c>
      <c r="DE8" s="42" t="s">
        <v>5474</v>
      </c>
      <c r="DF8" s="42" t="s">
        <v>5474</v>
      </c>
      <c r="DG8" s="42" t="s">
        <v>5474</v>
      </c>
      <c r="DH8" s="42" t="s">
        <v>5474</v>
      </c>
    </row>
    <row r="9" spans="1:112">
      <c r="A9" s="22">
        <v>4934</v>
      </c>
      <c r="B9" s="7" t="s">
        <v>1021</v>
      </c>
      <c r="C9" s="21">
        <v>-0.33400000000000002</v>
      </c>
      <c r="D9" s="21">
        <v>-0.49430000000000002</v>
      </c>
      <c r="E9" s="21">
        <v>-0.45250000000000001</v>
      </c>
      <c r="F9" s="21">
        <v>-0.47620000000000001</v>
      </c>
      <c r="G9" s="21">
        <v>-0.18490000000000001</v>
      </c>
      <c r="H9" s="21">
        <v>-0.52829999999999999</v>
      </c>
      <c r="I9" s="21">
        <v>-3.7</v>
      </c>
      <c r="J9" s="21">
        <v>-6.1538000000000004</v>
      </c>
      <c r="K9" s="21">
        <v>-2.47E-2</v>
      </c>
      <c r="L9" s="21">
        <v>-0.4037</v>
      </c>
      <c r="M9" s="21">
        <v>-7.9100000000000004E-2</v>
      </c>
      <c r="N9" s="21">
        <v>-0.11219999999999999</v>
      </c>
      <c r="O9" s="21">
        <v>-0.50939999999999996</v>
      </c>
      <c r="P9" s="21">
        <v>-0.11260000000000001</v>
      </c>
      <c r="Q9" s="21">
        <v>-1.0500000000000001E-2</v>
      </c>
      <c r="R9" s="21">
        <v>-4.4999999999999997E-3</v>
      </c>
      <c r="S9" s="21">
        <v>-0.21049999999999999</v>
      </c>
      <c r="T9" s="21">
        <v>-0.1069</v>
      </c>
      <c r="U9" s="10">
        <v>-1.34</v>
      </c>
      <c r="V9" s="10">
        <v>-1.59</v>
      </c>
      <c r="W9" s="7">
        <v>0</v>
      </c>
      <c r="X9" s="20">
        <v>0</v>
      </c>
      <c r="Y9" s="75"/>
      <c r="Z9" s="7"/>
      <c r="AA9" s="7"/>
      <c r="AB9" s="51">
        <v>272</v>
      </c>
      <c r="AC9" s="51">
        <v>-403</v>
      </c>
      <c r="AD9" s="51"/>
      <c r="AE9" s="51"/>
      <c r="AF9" s="51"/>
      <c r="AG9" s="51"/>
      <c r="AH9" s="20">
        <v>0</v>
      </c>
      <c r="AI9" s="7" t="s">
        <v>8487</v>
      </c>
      <c r="AJ9" s="67" t="s">
        <v>8482</v>
      </c>
      <c r="AK9" s="44">
        <v>0.61643835616438336</v>
      </c>
      <c r="AL9" s="44">
        <v>-0.5577689243027889</v>
      </c>
      <c r="AM9" s="44">
        <v>1</v>
      </c>
      <c r="AN9" s="25">
        <v>0.57120500782472627</v>
      </c>
      <c r="AO9" s="25">
        <v>0.39280125195618165</v>
      </c>
      <c r="AP9" s="215">
        <v>31.95</v>
      </c>
      <c r="AQ9" s="215" t="s">
        <v>8469</v>
      </c>
      <c r="AR9" s="44">
        <v>9.9827882960413006E-2</v>
      </c>
      <c r="AS9" s="171" t="s">
        <v>7778</v>
      </c>
      <c r="AT9" s="171" t="s">
        <v>7736</v>
      </c>
      <c r="AU9" s="171" t="s">
        <v>7769</v>
      </c>
      <c r="AV9" s="7" t="s">
        <v>5474</v>
      </c>
      <c r="AW9" s="14" t="s">
        <v>6157</v>
      </c>
      <c r="AX9" s="49" t="s">
        <v>6039</v>
      </c>
      <c r="AY9" s="38" t="s">
        <v>5971</v>
      </c>
      <c r="AZ9" s="14" t="s">
        <v>6677</v>
      </c>
      <c r="BA9" s="49" t="s">
        <v>5993</v>
      </c>
      <c r="BB9" s="38" t="s">
        <v>5993</v>
      </c>
      <c r="BC9" s="7">
        <v>0.2</v>
      </c>
      <c r="BD9" s="14" t="s">
        <v>6139</v>
      </c>
      <c r="BE9" s="49" t="s">
        <v>5967</v>
      </c>
      <c r="BF9" s="38" t="s">
        <v>5961</v>
      </c>
      <c r="BG9" s="7">
        <v>1.4</v>
      </c>
      <c r="BH9" s="45">
        <v>10193.053026339705</v>
      </c>
      <c r="BI9" s="215" t="s">
        <v>8499</v>
      </c>
      <c r="BJ9" s="215" t="s">
        <v>8500</v>
      </c>
      <c r="BK9" s="7">
        <v>2.6</v>
      </c>
      <c r="BL9" s="25">
        <v>8.1218274111675079E-2</v>
      </c>
      <c r="BM9" s="20">
        <v>0.2225625</v>
      </c>
      <c r="BN9" s="20">
        <v>0.18750000000000003</v>
      </c>
      <c r="BO9" s="20">
        <v>0.25124999999999997</v>
      </c>
      <c r="BP9" s="46" t="s">
        <v>8473</v>
      </c>
      <c r="BQ9" s="215" t="s">
        <v>8473</v>
      </c>
      <c r="BR9" s="79" t="s">
        <v>8473</v>
      </c>
      <c r="BS9" s="9">
        <v>0</v>
      </c>
      <c r="BT9" s="9">
        <v>0</v>
      </c>
      <c r="BU9" s="47" t="s">
        <v>5993</v>
      </c>
      <c r="BV9" s="47" t="s">
        <v>5993</v>
      </c>
      <c r="BW9" s="14" t="s">
        <v>5474</v>
      </c>
      <c r="BX9" s="83" t="s">
        <v>8473</v>
      </c>
      <c r="BY9" s="82" t="s">
        <v>8473</v>
      </c>
      <c r="BZ9" s="46" t="s">
        <v>8473</v>
      </c>
      <c r="CA9" s="48" t="s">
        <v>8485</v>
      </c>
      <c r="CB9" s="45">
        <v>8690.4</v>
      </c>
      <c r="CC9" s="45">
        <v>-12875.85</v>
      </c>
      <c r="CD9" s="45">
        <v>0</v>
      </c>
      <c r="CE9" s="45">
        <v>0</v>
      </c>
      <c r="CF9" s="14" t="s">
        <v>8501</v>
      </c>
      <c r="CG9" s="7" t="s">
        <v>8477</v>
      </c>
      <c r="CH9" s="215" t="s">
        <v>8478</v>
      </c>
      <c r="CI9" s="215" t="s">
        <v>8479</v>
      </c>
      <c r="CJ9" s="215" t="s">
        <v>8479</v>
      </c>
      <c r="CK9" s="43" t="s">
        <v>5474</v>
      </c>
      <c r="CL9" s="43" t="s">
        <v>8480</v>
      </c>
      <c r="CM9" s="43" t="s">
        <v>6898</v>
      </c>
      <c r="CN9" s="145">
        <v>-12875.85</v>
      </c>
      <c r="CO9" s="145">
        <v>8690.4</v>
      </c>
      <c r="CP9" s="148">
        <v>325668.04419155355</v>
      </c>
      <c r="CQ9" s="189" t="s">
        <v>5474</v>
      </c>
      <c r="CR9" s="189" t="s">
        <v>5474</v>
      </c>
      <c r="CS9" s="99" t="s">
        <v>5474</v>
      </c>
      <c r="CT9" s="167" t="s">
        <v>8502</v>
      </c>
      <c r="CU9" s="43" t="s">
        <v>5474</v>
      </c>
      <c r="CV9" s="43" t="s">
        <v>5474</v>
      </c>
      <c r="CW9" s="43" t="s">
        <v>5474</v>
      </c>
      <c r="CX9" s="43" t="s">
        <v>5474</v>
      </c>
      <c r="CY9" s="43" t="s">
        <v>5474</v>
      </c>
      <c r="CZ9" s="43" t="s">
        <v>8503</v>
      </c>
      <c r="DA9" s="42" t="s">
        <v>5474</v>
      </c>
      <c r="DB9" s="42" t="s">
        <v>5474</v>
      </c>
      <c r="DC9" s="42" t="s">
        <v>5474</v>
      </c>
      <c r="DD9" s="42" t="s">
        <v>5474</v>
      </c>
      <c r="DE9" s="42" t="s">
        <v>5474</v>
      </c>
      <c r="DF9" s="42" t="s">
        <v>8504</v>
      </c>
      <c r="DG9" s="42" t="s">
        <v>5474</v>
      </c>
      <c r="DH9" s="42" t="s">
        <v>5474</v>
      </c>
    </row>
    <row r="10" spans="1:112">
      <c r="A10" s="22">
        <v>2939</v>
      </c>
      <c r="B10" s="7" t="s">
        <v>2562</v>
      </c>
      <c r="C10" s="21">
        <v>1.2908999999999999</v>
      </c>
      <c r="D10" s="21">
        <v>-0.16339999999999999</v>
      </c>
      <c r="E10" s="21">
        <v>0.63319999999999999</v>
      </c>
      <c r="F10" s="21">
        <v>-0.42330000000000001</v>
      </c>
      <c r="G10" s="21">
        <v>-0.39700000000000002</v>
      </c>
      <c r="H10" s="21"/>
      <c r="I10" s="21">
        <v>-0.82499999999999996</v>
      </c>
      <c r="J10" s="21">
        <v>-0.82499999999999996</v>
      </c>
      <c r="K10" s="21">
        <v>-0.18859999999999999</v>
      </c>
      <c r="L10" s="21">
        <v>-0.1046</v>
      </c>
      <c r="M10" s="21">
        <v>-1.8100000000000002E-2</v>
      </c>
      <c r="N10" s="21">
        <v>-0.24909999999999999</v>
      </c>
      <c r="O10" s="21">
        <v>-0.10630000000000001</v>
      </c>
      <c r="P10" s="21">
        <v>-7.3400000000000007E-2</v>
      </c>
      <c r="Q10" s="21">
        <v>-3.9100000000000003E-2</v>
      </c>
      <c r="R10" s="21">
        <v>-2.98E-2</v>
      </c>
      <c r="S10" s="21">
        <v>-5.0299999999999997E-2</v>
      </c>
      <c r="T10" s="21">
        <v>-0.3987</v>
      </c>
      <c r="U10" s="10">
        <v>0.14000000000000001</v>
      </c>
      <c r="V10" s="10">
        <v>-0.47</v>
      </c>
      <c r="W10" s="7">
        <v>8.34</v>
      </c>
      <c r="X10" s="20">
        <v>0.89600000000000002</v>
      </c>
      <c r="Y10" s="75">
        <v>2020</v>
      </c>
      <c r="Z10" s="7">
        <v>2</v>
      </c>
      <c r="AA10" s="7">
        <v>0</v>
      </c>
      <c r="AB10" s="51">
        <v>18</v>
      </c>
      <c r="AC10" s="51">
        <v>-22</v>
      </c>
      <c r="AD10" s="51"/>
      <c r="AE10" s="51"/>
      <c r="AF10" s="51"/>
      <c r="AG10" s="51"/>
      <c r="AH10" s="20">
        <v>0</v>
      </c>
      <c r="AI10" s="7" t="s">
        <v>8467</v>
      </c>
      <c r="AJ10" s="67" t="s">
        <v>8505</v>
      </c>
      <c r="AK10" s="44">
        <v>-0.62409638554216873</v>
      </c>
      <c r="AL10" s="44">
        <v>1</v>
      </c>
      <c r="AM10" s="44">
        <v>1</v>
      </c>
      <c r="AN10" s="25">
        <v>2.6602564102564106</v>
      </c>
      <c r="AO10" s="25">
        <v>0.32264957264957261</v>
      </c>
      <c r="AP10" s="215">
        <v>46.8</v>
      </c>
      <c r="AQ10" s="215" t="s">
        <v>8469</v>
      </c>
      <c r="AR10" s="44">
        <v>9.9882491186839006E-2</v>
      </c>
      <c r="AS10" s="171" t="s">
        <v>7717</v>
      </c>
      <c r="AT10" s="171" t="s">
        <v>7718</v>
      </c>
      <c r="AU10" s="171" t="s">
        <v>7633</v>
      </c>
      <c r="AV10" s="7" t="s">
        <v>8488</v>
      </c>
      <c r="AW10" s="14" t="s">
        <v>6576</v>
      </c>
      <c r="AX10" s="49" t="s">
        <v>6009</v>
      </c>
      <c r="AY10" s="38" t="s">
        <v>5989</v>
      </c>
      <c r="AZ10" s="14" t="s">
        <v>6651</v>
      </c>
      <c r="BA10" s="49" t="s">
        <v>5981</v>
      </c>
      <c r="BB10" s="38" t="s">
        <v>5961</v>
      </c>
      <c r="BC10" s="7">
        <v>1.4</v>
      </c>
      <c r="BD10" s="14" t="s">
        <v>6263</v>
      </c>
      <c r="BE10" s="49" t="s">
        <v>6009</v>
      </c>
      <c r="BF10" s="38" t="s">
        <v>6007</v>
      </c>
      <c r="BG10" s="7">
        <v>1.5</v>
      </c>
      <c r="BH10" s="45">
        <v>485.23603030153021</v>
      </c>
      <c r="BI10" s="215" t="s">
        <v>8495</v>
      </c>
      <c r="BJ10" s="215" t="s">
        <v>8500</v>
      </c>
      <c r="BK10" s="7">
        <v>4</v>
      </c>
      <c r="BL10" s="25">
        <v>0</v>
      </c>
      <c r="BM10" s="20">
        <v>0.48887500000000006</v>
      </c>
      <c r="BN10" s="20">
        <v>0.57000000000000006</v>
      </c>
      <c r="BO10" s="20">
        <v>0.42249999999999999</v>
      </c>
      <c r="BP10" s="46" t="s">
        <v>8473</v>
      </c>
      <c r="BQ10" s="215" t="s">
        <v>8473</v>
      </c>
      <c r="BR10" s="79" t="s">
        <v>8473</v>
      </c>
      <c r="BS10" s="9">
        <v>0.1713527148234113</v>
      </c>
      <c r="BT10" s="9">
        <v>3.6670520191919964E-2</v>
      </c>
      <c r="BU10" s="47" t="s">
        <v>5993</v>
      </c>
      <c r="BV10" s="47">
        <v>44398</v>
      </c>
      <c r="BW10" s="14" t="s">
        <v>5474</v>
      </c>
      <c r="BX10" s="83" t="s">
        <v>8473</v>
      </c>
      <c r="BY10" s="82" t="s">
        <v>8473</v>
      </c>
      <c r="BZ10" s="46" t="s">
        <v>8473</v>
      </c>
      <c r="CA10" s="48" t="s">
        <v>8485</v>
      </c>
      <c r="CB10" s="45">
        <v>842.4</v>
      </c>
      <c r="CC10" s="45">
        <v>-1029.5999999999999</v>
      </c>
      <c r="CD10" s="45">
        <v>0</v>
      </c>
      <c r="CE10" s="45">
        <v>0</v>
      </c>
      <c r="CF10" s="14" t="s">
        <v>8506</v>
      </c>
      <c r="CG10" s="7" t="s">
        <v>8477</v>
      </c>
      <c r="CH10" s="215" t="s">
        <v>8498</v>
      </c>
      <c r="CI10" s="215" t="s">
        <v>8498</v>
      </c>
      <c r="CJ10" s="215" t="s">
        <v>8478</v>
      </c>
      <c r="CK10" s="43" t="s">
        <v>7034</v>
      </c>
      <c r="CL10" s="43" t="s">
        <v>5474</v>
      </c>
      <c r="CM10" s="43" t="s">
        <v>5474</v>
      </c>
      <c r="CN10" s="145">
        <v>-1029.5999999999999</v>
      </c>
      <c r="CO10" s="145">
        <v>842.4</v>
      </c>
      <c r="CP10" s="148">
        <v>22709.046218111613</v>
      </c>
      <c r="CQ10" s="189" t="s">
        <v>5474</v>
      </c>
      <c r="CR10" s="189" t="s">
        <v>5474</v>
      </c>
      <c r="CS10" s="99" t="s">
        <v>5474</v>
      </c>
      <c r="CT10" s="167" t="s">
        <v>5474</v>
      </c>
      <c r="CU10" s="43" t="s">
        <v>5474</v>
      </c>
      <c r="CV10" s="43" t="s">
        <v>5474</v>
      </c>
      <c r="CW10" s="43" t="s">
        <v>5474</v>
      </c>
      <c r="CX10" s="43" t="s">
        <v>5474</v>
      </c>
      <c r="CY10" s="43" t="s">
        <v>5474</v>
      </c>
      <c r="CZ10" s="43" t="s">
        <v>5474</v>
      </c>
      <c r="DA10" s="42" t="s">
        <v>5474</v>
      </c>
      <c r="DB10" s="42" t="s">
        <v>5474</v>
      </c>
      <c r="DC10" s="42" t="s">
        <v>5474</v>
      </c>
      <c r="DD10" s="42" t="s">
        <v>5474</v>
      </c>
      <c r="DE10" s="42" t="s">
        <v>5474</v>
      </c>
      <c r="DF10" s="42" t="s">
        <v>5474</v>
      </c>
      <c r="DG10" s="42" t="s">
        <v>5474</v>
      </c>
      <c r="DH10" s="42" t="s">
        <v>5474</v>
      </c>
    </row>
    <row r="11" spans="1:112">
      <c r="A11" s="22">
        <v>2013</v>
      </c>
      <c r="B11" s="7" t="s">
        <v>257</v>
      </c>
      <c r="C11" s="21">
        <v>0.2074</v>
      </c>
      <c r="D11" s="21">
        <v>0.5393</v>
      </c>
      <c r="E11" s="21">
        <v>0.2792</v>
      </c>
      <c r="F11" s="21">
        <v>0.49619999999999997</v>
      </c>
      <c r="G11" s="21">
        <v>0.15390000000000001</v>
      </c>
      <c r="H11" s="21">
        <v>0.12820000000000001</v>
      </c>
      <c r="I11" s="21">
        <v>-0.69440000000000002</v>
      </c>
      <c r="J11" s="21">
        <v>-0.497</v>
      </c>
      <c r="K11" s="21">
        <v>-3.9E-2</v>
      </c>
      <c r="L11" s="21">
        <v>-8.6E-3</v>
      </c>
      <c r="M11" s="21">
        <v>2.1000000000000001E-2</v>
      </c>
      <c r="N11" s="21">
        <v>-3.2000000000000002E-3</v>
      </c>
      <c r="O11" s="21">
        <v>-2.9999999999999997E-4</v>
      </c>
      <c r="P11" s="21">
        <v>1.0200000000000001E-2</v>
      </c>
      <c r="Q11" s="21">
        <v>1.1000000000000001E-3</v>
      </c>
      <c r="R11" s="21">
        <v>5.0000000000000001E-4</v>
      </c>
      <c r="S11" s="21">
        <v>4.6699999999999998E-2</v>
      </c>
      <c r="T11" s="21">
        <v>1.7299999999999999E-2</v>
      </c>
      <c r="U11" s="10">
        <v>0.83</v>
      </c>
      <c r="V11" s="10">
        <v>2.42</v>
      </c>
      <c r="W11" s="7">
        <v>0.91600000000000004</v>
      </c>
      <c r="X11" s="20">
        <v>0.83409999999999995</v>
      </c>
      <c r="Y11" s="75">
        <v>2020</v>
      </c>
      <c r="Z11" s="7">
        <v>2.8</v>
      </c>
      <c r="AA11" s="7">
        <v>0</v>
      </c>
      <c r="AB11" s="51">
        <v>777</v>
      </c>
      <c r="AC11" s="51">
        <v>1626</v>
      </c>
      <c r="AD11" s="51"/>
      <c r="AE11" s="51"/>
      <c r="AF11" s="51">
        <v>986</v>
      </c>
      <c r="AG11" s="51">
        <v>319</v>
      </c>
      <c r="AH11" s="20">
        <v>1.2999999999999999E-3</v>
      </c>
      <c r="AI11" s="7" t="s">
        <v>8507</v>
      </c>
      <c r="AJ11" s="67" t="s">
        <v>8508</v>
      </c>
      <c r="AK11" s="44">
        <v>1</v>
      </c>
      <c r="AL11" s="44">
        <v>1</v>
      </c>
      <c r="AM11" s="44">
        <v>1</v>
      </c>
      <c r="AN11" s="25">
        <v>0.58483483483483478</v>
      </c>
      <c r="AO11" s="25">
        <v>0.35435435435435431</v>
      </c>
      <c r="AP11" s="215">
        <v>66.599999999999994</v>
      </c>
      <c r="AQ11" s="215" t="s">
        <v>8469</v>
      </c>
      <c r="AR11" s="44">
        <v>9.9009900990099001E-2</v>
      </c>
      <c r="AS11" s="171" t="s">
        <v>7351</v>
      </c>
      <c r="AT11" s="171" t="s">
        <v>7352</v>
      </c>
      <c r="AU11" s="171" t="s">
        <v>7353</v>
      </c>
      <c r="AV11" s="7" t="s">
        <v>8488</v>
      </c>
      <c r="AW11" s="14" t="s">
        <v>6818</v>
      </c>
      <c r="AX11" s="49" t="s">
        <v>5981</v>
      </c>
      <c r="AY11" s="38" t="s">
        <v>6012</v>
      </c>
      <c r="AZ11" s="14" t="s">
        <v>6148</v>
      </c>
      <c r="BA11" s="49" t="s">
        <v>6009</v>
      </c>
      <c r="BB11" s="38" t="s">
        <v>5989</v>
      </c>
      <c r="BC11" s="7">
        <v>0.6</v>
      </c>
      <c r="BD11" s="14" t="s">
        <v>6148</v>
      </c>
      <c r="BE11" s="49" t="s">
        <v>5981</v>
      </c>
      <c r="BF11" s="38" t="s">
        <v>5989</v>
      </c>
      <c r="BG11" s="7">
        <v>4.4000000000000004</v>
      </c>
      <c r="BH11" s="45">
        <v>15777.122039604757</v>
      </c>
      <c r="BI11" s="215" t="s">
        <v>8499</v>
      </c>
      <c r="BJ11" s="215" t="s">
        <v>8509</v>
      </c>
      <c r="BK11" s="7">
        <v>0.8</v>
      </c>
      <c r="BL11" s="25">
        <v>7.4193548387096686E-2</v>
      </c>
      <c r="BM11" s="20">
        <v>0.65175000000000005</v>
      </c>
      <c r="BN11" s="20">
        <v>0.79749999999999999</v>
      </c>
      <c r="BO11" s="20">
        <v>0.53249999999999997</v>
      </c>
      <c r="BP11" s="46">
        <v>27.52066115702479</v>
      </c>
      <c r="BQ11" s="215" t="s">
        <v>8491</v>
      </c>
      <c r="BR11" s="79">
        <v>-0.38841016016016017</v>
      </c>
      <c r="BS11" s="9">
        <v>7.8577857073656165E-3</v>
      </c>
      <c r="BT11" s="9">
        <v>3.5981549974690052E-2</v>
      </c>
      <c r="BU11" s="47" t="s">
        <v>5993</v>
      </c>
      <c r="BV11" s="47" t="s">
        <v>5993</v>
      </c>
      <c r="BW11" s="14" t="s">
        <v>5474</v>
      </c>
      <c r="BX11" s="83">
        <v>-0.26609219219219227</v>
      </c>
      <c r="BY11" s="82">
        <v>2.93</v>
      </c>
      <c r="BZ11" s="46">
        <v>22.730375426621158</v>
      </c>
      <c r="CA11" s="48" t="s">
        <v>8475</v>
      </c>
      <c r="CB11" s="45">
        <v>51748.2</v>
      </c>
      <c r="CC11" s="45">
        <v>108291.59999999999</v>
      </c>
      <c r="CD11" s="45">
        <v>0</v>
      </c>
      <c r="CE11" s="45">
        <v>0</v>
      </c>
      <c r="CF11" s="14" t="s">
        <v>8510</v>
      </c>
      <c r="CG11" s="7" t="s">
        <v>8477</v>
      </c>
      <c r="CH11" s="215" t="s">
        <v>8498</v>
      </c>
      <c r="CI11" s="215" t="s">
        <v>8498</v>
      </c>
      <c r="CJ11" s="215" t="s">
        <v>8498</v>
      </c>
      <c r="CK11" s="43" t="s">
        <v>7350</v>
      </c>
      <c r="CL11" s="43" t="s">
        <v>8511</v>
      </c>
      <c r="CM11" s="43" t="s">
        <v>5474</v>
      </c>
      <c r="CN11" s="145">
        <v>108291.59999999999</v>
      </c>
      <c r="CO11" s="145">
        <v>51748.2</v>
      </c>
      <c r="CP11" s="148">
        <v>1050756.3278376767</v>
      </c>
      <c r="CQ11" s="189" t="s">
        <v>5474</v>
      </c>
      <c r="CR11" s="189" t="s">
        <v>5474</v>
      </c>
      <c r="CS11" s="99" t="s">
        <v>5474</v>
      </c>
      <c r="CT11" s="167" t="s">
        <v>5474</v>
      </c>
      <c r="CU11" s="43" t="s">
        <v>5474</v>
      </c>
      <c r="CV11" s="43" t="s">
        <v>5474</v>
      </c>
      <c r="CW11" s="43" t="s">
        <v>5474</v>
      </c>
      <c r="CX11" s="43" t="s">
        <v>5474</v>
      </c>
      <c r="CY11" s="43" t="s">
        <v>5474</v>
      </c>
      <c r="CZ11" s="43" t="s">
        <v>5474</v>
      </c>
      <c r="DA11" s="42" t="s">
        <v>5474</v>
      </c>
      <c r="DB11" s="42" t="s">
        <v>5474</v>
      </c>
      <c r="DC11" s="42" t="s">
        <v>5474</v>
      </c>
      <c r="DD11" s="42" t="s">
        <v>5474</v>
      </c>
      <c r="DE11" s="42" t="s">
        <v>5474</v>
      </c>
      <c r="DF11" s="42" t="s">
        <v>5474</v>
      </c>
      <c r="DG11" s="42" t="s">
        <v>5474</v>
      </c>
      <c r="DH11" s="42" t="s">
        <v>5474</v>
      </c>
    </row>
    <row r="12" spans="1:112">
      <c r="A12" s="22">
        <v>6174</v>
      </c>
      <c r="B12" s="7" t="s">
        <v>1263</v>
      </c>
      <c r="C12" s="21">
        <v>0.23549999999999999</v>
      </c>
      <c r="D12" s="21">
        <v>0.78149999999999997</v>
      </c>
      <c r="E12" s="21">
        <v>0.15440000000000001</v>
      </c>
      <c r="F12" s="21">
        <v>0.66910000000000003</v>
      </c>
      <c r="G12" s="21">
        <v>0.29449999999999998</v>
      </c>
      <c r="H12" s="21">
        <v>1.25</v>
      </c>
      <c r="I12" s="21">
        <v>5.75</v>
      </c>
      <c r="J12" s="21">
        <v>8.75</v>
      </c>
      <c r="K12" s="21">
        <v>4.1300000000000003E-2</v>
      </c>
      <c r="L12" s="21">
        <v>5.1799999999999999E-2</v>
      </c>
      <c r="M12" s="21">
        <v>2.07E-2</v>
      </c>
      <c r="N12" s="21">
        <v>8.3099999999999993E-2</v>
      </c>
      <c r="O12" s="21">
        <v>8.48E-2</v>
      </c>
      <c r="P12" s="21">
        <v>3.6400000000000002E-2</v>
      </c>
      <c r="Q12" s="21">
        <v>6.3E-3</v>
      </c>
      <c r="R12" s="21">
        <v>5.1999999999999998E-3</v>
      </c>
      <c r="S12" s="21">
        <v>4.6199999999999998E-2</v>
      </c>
      <c r="T12" s="21">
        <v>3.7999999999999999E-2</v>
      </c>
      <c r="U12" s="10">
        <v>0.39</v>
      </c>
      <c r="V12" s="10">
        <v>0.37</v>
      </c>
      <c r="W12" s="7">
        <v>0.5</v>
      </c>
      <c r="X12" s="20">
        <v>0.93469999999999998</v>
      </c>
      <c r="Y12" s="75"/>
      <c r="Z12" s="7"/>
      <c r="AA12" s="7"/>
      <c r="AB12" s="51">
        <v>196</v>
      </c>
      <c r="AC12" s="51">
        <v>153</v>
      </c>
      <c r="AD12" s="51"/>
      <c r="AE12" s="51"/>
      <c r="AF12" s="51">
        <v>-9</v>
      </c>
      <c r="AG12" s="51"/>
      <c r="AH12" s="20">
        <v>7.4999999999999997E-3</v>
      </c>
      <c r="AI12" s="7" t="s">
        <v>8507</v>
      </c>
      <c r="AJ12" s="67" t="s">
        <v>8508</v>
      </c>
      <c r="AK12" s="44">
        <v>0.99644128113878994</v>
      </c>
      <c r="AL12" s="44">
        <v>0.99300699300699291</v>
      </c>
      <c r="AM12" s="44">
        <v>0.98387096774193528</v>
      </c>
      <c r="AN12" s="25">
        <v>0.56200000000000006</v>
      </c>
      <c r="AO12" s="25">
        <v>0.28600000000000009</v>
      </c>
      <c r="AP12" s="215">
        <v>25</v>
      </c>
      <c r="AQ12" s="215" t="s">
        <v>8469</v>
      </c>
      <c r="AR12" s="44">
        <v>9.6491228070175405E-2</v>
      </c>
      <c r="AS12" s="171" t="s">
        <v>8209</v>
      </c>
      <c r="AT12" s="171" t="s">
        <v>8210</v>
      </c>
      <c r="AU12" s="171" t="s">
        <v>7485</v>
      </c>
      <c r="AV12" s="7" t="s">
        <v>8488</v>
      </c>
      <c r="AW12" s="14" t="s">
        <v>8208</v>
      </c>
      <c r="AX12" s="49" t="s">
        <v>6009</v>
      </c>
      <c r="AY12" s="38" t="s">
        <v>5961</v>
      </c>
      <c r="AZ12" s="14" t="s">
        <v>6157</v>
      </c>
      <c r="BA12" s="49" t="s">
        <v>5981</v>
      </c>
      <c r="BB12" s="38" t="s">
        <v>5961</v>
      </c>
      <c r="BC12" s="7">
        <v>1.9</v>
      </c>
      <c r="BD12" s="14" t="s">
        <v>6404</v>
      </c>
      <c r="BE12" s="49" t="s">
        <v>6009</v>
      </c>
      <c r="BF12" s="38" t="s">
        <v>5989</v>
      </c>
      <c r="BG12" s="7">
        <v>1.4</v>
      </c>
      <c r="BH12" s="45">
        <v>6149.8927306841888</v>
      </c>
      <c r="BI12" s="215" t="s">
        <v>8471</v>
      </c>
      <c r="BJ12" s="215" t="s">
        <v>8500</v>
      </c>
      <c r="BK12" s="7">
        <v>3.3</v>
      </c>
      <c r="BL12" s="25">
        <v>0.13895216400911165</v>
      </c>
      <c r="BM12" s="20">
        <v>0.75362499999999999</v>
      </c>
      <c r="BN12" s="20">
        <v>0.81</v>
      </c>
      <c r="BO12" s="20">
        <v>0.70749999999999991</v>
      </c>
      <c r="BP12" s="46">
        <v>67.567567567567565</v>
      </c>
      <c r="BQ12" s="215" t="s">
        <v>8491</v>
      </c>
      <c r="BR12" s="79">
        <v>-0.75697800000000004</v>
      </c>
      <c r="BS12" s="9">
        <v>1.4067703931997855E-2</v>
      </c>
      <c r="BT12" s="9">
        <v>0</v>
      </c>
      <c r="BU12" s="47" t="s">
        <v>5993</v>
      </c>
      <c r="BV12" s="47" t="s">
        <v>5993</v>
      </c>
      <c r="BW12" s="14" t="s">
        <v>5474</v>
      </c>
      <c r="BX12" s="83">
        <v>-0.70837360000000005</v>
      </c>
      <c r="BY12" s="82">
        <v>0.39</v>
      </c>
      <c r="BZ12" s="46">
        <v>64.102564102564102</v>
      </c>
      <c r="CA12" s="48" t="s">
        <v>8475</v>
      </c>
      <c r="CB12" s="45">
        <v>4900</v>
      </c>
      <c r="CC12" s="45">
        <v>3825</v>
      </c>
      <c r="CD12" s="45">
        <v>0</v>
      </c>
      <c r="CE12" s="45">
        <v>0</v>
      </c>
      <c r="CF12" s="14" t="s">
        <v>8512</v>
      </c>
      <c r="CG12" s="7" t="s">
        <v>8477</v>
      </c>
      <c r="CH12" s="215" t="s">
        <v>8498</v>
      </c>
      <c r="CI12" s="215" t="s">
        <v>8478</v>
      </c>
      <c r="CJ12" s="215" t="s">
        <v>8498</v>
      </c>
      <c r="CK12" s="43" t="s">
        <v>7350</v>
      </c>
      <c r="CL12" s="43" t="s">
        <v>5474</v>
      </c>
      <c r="CM12" s="43" t="s">
        <v>5474</v>
      </c>
      <c r="CN12" s="145">
        <v>3825</v>
      </c>
      <c r="CO12" s="145">
        <v>4900</v>
      </c>
      <c r="CP12" s="148">
        <v>153747.31826710471</v>
      </c>
      <c r="CQ12" s="189" t="s">
        <v>5474</v>
      </c>
      <c r="CR12" s="189" t="s">
        <v>5474</v>
      </c>
      <c r="CS12" s="99" t="s">
        <v>5474</v>
      </c>
      <c r="CT12" s="167" t="s">
        <v>5474</v>
      </c>
      <c r="CU12" s="43" t="s">
        <v>5474</v>
      </c>
      <c r="CV12" s="43" t="s">
        <v>5474</v>
      </c>
      <c r="CW12" s="43" t="s">
        <v>5474</v>
      </c>
      <c r="CX12" s="43" t="s">
        <v>5474</v>
      </c>
      <c r="CY12" s="43" t="s">
        <v>5474</v>
      </c>
      <c r="CZ12" s="43" t="s">
        <v>5474</v>
      </c>
      <c r="DA12" s="42" t="s">
        <v>5474</v>
      </c>
      <c r="DB12" s="42" t="s">
        <v>5474</v>
      </c>
      <c r="DC12" s="42" t="s">
        <v>5474</v>
      </c>
      <c r="DD12" s="42" t="s">
        <v>5474</v>
      </c>
      <c r="DE12" s="42" t="s">
        <v>5474</v>
      </c>
      <c r="DF12" s="42" t="s">
        <v>5474</v>
      </c>
      <c r="DG12" s="42" t="s">
        <v>5474</v>
      </c>
      <c r="DH12" s="42" t="s">
        <v>5474</v>
      </c>
    </row>
    <row r="13" spans="1:112">
      <c r="A13" s="22">
        <v>8201</v>
      </c>
      <c r="B13" s="7" t="s">
        <v>1486</v>
      </c>
      <c r="C13" s="21">
        <v>-0.46129999999999999</v>
      </c>
      <c r="D13" s="21">
        <v>-0.20710000000000001</v>
      </c>
      <c r="E13" s="21">
        <v>-0.14680000000000001</v>
      </c>
      <c r="F13" s="21">
        <v>-2.2200000000000001E-2</v>
      </c>
      <c r="G13" s="21">
        <v>-0.13300000000000001</v>
      </c>
      <c r="H13" s="21">
        <v>14.2727</v>
      </c>
      <c r="I13" s="21">
        <v>8.1219999999999999</v>
      </c>
      <c r="J13" s="21">
        <v>7.75</v>
      </c>
      <c r="K13" s="21">
        <v>-2.5700000000000001E-2</v>
      </c>
      <c r="L13" s="21">
        <v>-9.5999999999999992E-3</v>
      </c>
      <c r="M13" s="21">
        <v>-1.35E-2</v>
      </c>
      <c r="N13" s="21">
        <v>-6.4799999999999996E-2</v>
      </c>
      <c r="O13" s="21">
        <v>-6.2700000000000006E-2</v>
      </c>
      <c r="P13" s="21">
        <v>-2.5499999999999998E-2</v>
      </c>
      <c r="Q13" s="21">
        <v>8.2900000000000001E-2</v>
      </c>
      <c r="R13" s="21">
        <v>5.3100000000000001E-2</v>
      </c>
      <c r="S13" s="21">
        <v>-7.7799999999999994E-2</v>
      </c>
      <c r="T13" s="21">
        <v>-5.2900000000000003E-2</v>
      </c>
      <c r="U13" s="10">
        <v>2.7</v>
      </c>
      <c r="V13" s="10">
        <v>2.33</v>
      </c>
      <c r="W13" s="7">
        <v>0</v>
      </c>
      <c r="X13" s="20">
        <v>0</v>
      </c>
      <c r="Y13" s="75"/>
      <c r="Z13" s="7"/>
      <c r="AA13" s="7"/>
      <c r="AB13" s="51">
        <v>63</v>
      </c>
      <c r="AC13" s="51">
        <v>43</v>
      </c>
      <c r="AD13" s="51"/>
      <c r="AE13" s="51"/>
      <c r="AF13" s="51"/>
      <c r="AG13" s="51"/>
      <c r="AH13" s="20">
        <v>0</v>
      </c>
      <c r="AI13" s="7" t="s">
        <v>8507</v>
      </c>
      <c r="AJ13" s="67" t="s">
        <v>8508</v>
      </c>
      <c r="AK13" s="44">
        <v>1</v>
      </c>
      <c r="AL13" s="44">
        <v>1</v>
      </c>
      <c r="AM13" s="44">
        <v>1</v>
      </c>
      <c r="AN13" s="25">
        <v>0.38233215547703181</v>
      </c>
      <c r="AO13" s="25">
        <v>0.24734982332155475</v>
      </c>
      <c r="AP13" s="215">
        <v>14.15</v>
      </c>
      <c r="AQ13" s="215" t="s">
        <v>8469</v>
      </c>
      <c r="AR13" s="44">
        <v>9.68992248062015E-2</v>
      </c>
      <c r="AS13" s="171" t="s">
        <v>8414</v>
      </c>
      <c r="AT13" s="171" t="s">
        <v>8415</v>
      </c>
      <c r="AU13" s="171" t="s">
        <v>8416</v>
      </c>
      <c r="AV13" s="7" t="s">
        <v>8488</v>
      </c>
      <c r="AW13" s="14" t="s">
        <v>6362</v>
      </c>
      <c r="AX13" s="49" t="s">
        <v>6009</v>
      </c>
      <c r="AY13" s="38" t="s">
        <v>5989</v>
      </c>
      <c r="AZ13" s="14" t="s">
        <v>6157</v>
      </c>
      <c r="BA13" s="49" t="s">
        <v>6009</v>
      </c>
      <c r="BB13" s="38" t="s">
        <v>5989</v>
      </c>
      <c r="BC13" s="7">
        <v>4</v>
      </c>
      <c r="BD13" s="14" t="s">
        <v>6251</v>
      </c>
      <c r="BE13" s="49" t="s">
        <v>6009</v>
      </c>
      <c r="BF13" s="38" t="s">
        <v>5961</v>
      </c>
      <c r="BG13" s="7">
        <v>4.2</v>
      </c>
      <c r="BH13" s="45">
        <v>8654.1951784731955</v>
      </c>
      <c r="BI13" s="215" t="s">
        <v>8471</v>
      </c>
      <c r="BJ13" s="215" t="s">
        <v>8500</v>
      </c>
      <c r="BK13" s="7">
        <v>2</v>
      </c>
      <c r="BL13" s="25">
        <v>5.5970149253731345E-2</v>
      </c>
      <c r="BM13" s="20">
        <v>0.57681250000000006</v>
      </c>
      <c r="BN13" s="20">
        <v>0.46750000000000003</v>
      </c>
      <c r="BO13" s="20">
        <v>0.66625000000000001</v>
      </c>
      <c r="BP13" s="46">
        <v>6.0729613733905579</v>
      </c>
      <c r="BQ13" s="215" t="s">
        <v>8513</v>
      </c>
      <c r="BR13" s="79">
        <v>1.0353356890459366</v>
      </c>
      <c r="BS13" s="9">
        <v>0</v>
      </c>
      <c r="BT13" s="9">
        <v>0</v>
      </c>
      <c r="BU13" s="47" t="s">
        <v>5993</v>
      </c>
      <c r="BV13" s="47" t="s">
        <v>5993</v>
      </c>
      <c r="BW13" s="14" t="s">
        <v>8514</v>
      </c>
      <c r="BX13" s="83">
        <v>1.544169611307421</v>
      </c>
      <c r="BY13" s="82">
        <v>2.4000000000000004</v>
      </c>
      <c r="BZ13" s="46">
        <v>5.895833333333333</v>
      </c>
      <c r="CA13" s="48" t="s">
        <v>8475</v>
      </c>
      <c r="CB13" s="45">
        <v>891.45</v>
      </c>
      <c r="CC13" s="45">
        <v>608.45000000000005</v>
      </c>
      <c r="CD13" s="45">
        <v>0</v>
      </c>
      <c r="CE13" s="45">
        <v>0</v>
      </c>
      <c r="CF13" s="14" t="s">
        <v>8515</v>
      </c>
      <c r="CG13" s="7" t="s">
        <v>8477</v>
      </c>
      <c r="CH13" s="215" t="s">
        <v>8498</v>
      </c>
      <c r="CI13" s="215" t="s">
        <v>8478</v>
      </c>
      <c r="CJ13" s="215" t="s">
        <v>8498</v>
      </c>
      <c r="CK13" s="43" t="s">
        <v>7350</v>
      </c>
      <c r="CL13" s="43" t="s">
        <v>5474</v>
      </c>
      <c r="CM13" s="43" t="s">
        <v>5474</v>
      </c>
      <c r="CN13" s="145">
        <v>608.45000000000005</v>
      </c>
      <c r="CO13" s="145">
        <v>891.45</v>
      </c>
      <c r="CP13" s="148">
        <v>122456.86177539572</v>
      </c>
      <c r="CQ13" s="189" t="s">
        <v>5474</v>
      </c>
      <c r="CR13" s="189" t="s">
        <v>5474</v>
      </c>
      <c r="CS13" s="99" t="s">
        <v>5474</v>
      </c>
      <c r="CT13" s="167" t="s">
        <v>5474</v>
      </c>
      <c r="CU13" s="43" t="s">
        <v>5474</v>
      </c>
      <c r="CV13" s="43" t="s">
        <v>5474</v>
      </c>
      <c r="CW13" s="43" t="s">
        <v>5474</v>
      </c>
      <c r="CX13" s="43" t="s">
        <v>5474</v>
      </c>
      <c r="CY13" s="43" t="s">
        <v>5474</v>
      </c>
      <c r="CZ13" s="43" t="s">
        <v>5474</v>
      </c>
      <c r="DA13" s="42" t="s">
        <v>5474</v>
      </c>
      <c r="DB13" s="42" t="s">
        <v>5474</v>
      </c>
      <c r="DC13" s="42" t="s">
        <v>5474</v>
      </c>
      <c r="DD13" s="42" t="s">
        <v>5474</v>
      </c>
      <c r="DE13" s="42" t="s">
        <v>5474</v>
      </c>
      <c r="DF13" s="42" t="s">
        <v>5474</v>
      </c>
      <c r="DG13" s="42" t="s">
        <v>5474</v>
      </c>
      <c r="DH13" s="42" t="s">
        <v>5474</v>
      </c>
    </row>
    <row r="14" spans="1:112">
      <c r="A14" s="22">
        <v>4154</v>
      </c>
      <c r="B14" s="7" t="s">
        <v>909</v>
      </c>
      <c r="C14" s="21">
        <v>0.12759999999999999</v>
      </c>
      <c r="D14" s="21">
        <v>0.24679999999999999</v>
      </c>
      <c r="E14" s="21">
        <v>0.29220000000000002</v>
      </c>
      <c r="F14" s="21">
        <v>-4.3400000000000001E-2</v>
      </c>
      <c r="G14" s="21">
        <v>-0.2281</v>
      </c>
      <c r="H14" s="21"/>
      <c r="I14" s="21">
        <v>-1.6875</v>
      </c>
      <c r="J14" s="21">
        <v>-1.6875</v>
      </c>
      <c r="K14" s="21">
        <v>-0.1885</v>
      </c>
      <c r="L14" s="21">
        <v>-0.4496</v>
      </c>
      <c r="M14" s="21">
        <v>-0.26129999999999998</v>
      </c>
      <c r="N14" s="21">
        <v>-7.7200000000000005E-2</v>
      </c>
      <c r="O14" s="21">
        <v>-0.42449999999999999</v>
      </c>
      <c r="P14" s="21">
        <v>-0.14949999999999999</v>
      </c>
      <c r="Q14" s="21">
        <v>-4.9500000000000002E-2</v>
      </c>
      <c r="R14" s="21">
        <v>-2.35E-2</v>
      </c>
      <c r="S14" s="21">
        <v>-0.1293</v>
      </c>
      <c r="T14" s="21">
        <v>-6.5199999999999994E-2</v>
      </c>
      <c r="U14" s="10">
        <v>-0.77</v>
      </c>
      <c r="V14" s="10">
        <v>-3.05</v>
      </c>
      <c r="W14" s="7">
        <v>0</v>
      </c>
      <c r="X14" s="20">
        <v>0</v>
      </c>
      <c r="Y14" s="75"/>
      <c r="Z14" s="7"/>
      <c r="AA14" s="7"/>
      <c r="AB14" s="51">
        <v>-148</v>
      </c>
      <c r="AC14" s="51">
        <v>3</v>
      </c>
      <c r="AD14" s="51"/>
      <c r="AE14" s="51"/>
      <c r="AF14" s="51"/>
      <c r="AG14" s="51"/>
      <c r="AH14" s="20">
        <v>0</v>
      </c>
      <c r="AI14" s="7" t="s">
        <v>8487</v>
      </c>
      <c r="AJ14" s="67" t="s">
        <v>8505</v>
      </c>
      <c r="AK14" s="44">
        <v>0.72067039106145225</v>
      </c>
      <c r="AL14" s="44">
        <v>1</v>
      </c>
      <c r="AM14" s="44">
        <v>1</v>
      </c>
      <c r="AN14" s="25">
        <v>0.29392446633825953</v>
      </c>
      <c r="AO14" s="25">
        <v>0.21182266009852216</v>
      </c>
      <c r="AP14" s="215">
        <v>30.45</v>
      </c>
      <c r="AQ14" s="215" t="s">
        <v>8469</v>
      </c>
      <c r="AR14" s="44">
        <v>9.9277978339350106E-2</v>
      </c>
      <c r="AS14" s="171" t="s">
        <v>7974</v>
      </c>
      <c r="AT14" s="171" t="s">
        <v>7975</v>
      </c>
      <c r="AU14" s="171" t="s">
        <v>6911</v>
      </c>
      <c r="AV14" s="7" t="s">
        <v>8488</v>
      </c>
      <c r="AW14" s="14" t="s">
        <v>6818</v>
      </c>
      <c r="AX14" s="49" t="s">
        <v>6009</v>
      </c>
      <c r="AY14" s="38" t="s">
        <v>5961</v>
      </c>
      <c r="AZ14" s="14" t="s">
        <v>6265</v>
      </c>
      <c r="BA14" s="49" t="s">
        <v>5993</v>
      </c>
      <c r="BB14" s="38" t="s">
        <v>5993</v>
      </c>
      <c r="BC14" s="7">
        <v>0.9</v>
      </c>
      <c r="BD14" s="14" t="s">
        <v>6157</v>
      </c>
      <c r="BE14" s="49" t="s">
        <v>5981</v>
      </c>
      <c r="BF14" s="38" t="s">
        <v>5971</v>
      </c>
      <c r="BG14" s="7">
        <v>10</v>
      </c>
      <c r="BH14" s="45">
        <v>279.6828947839486</v>
      </c>
      <c r="BI14" s="215" t="s">
        <v>8495</v>
      </c>
      <c r="BJ14" s="215" t="s">
        <v>8472</v>
      </c>
      <c r="BK14" s="7">
        <v>5.9</v>
      </c>
      <c r="BL14" s="25">
        <v>5.5459272097053647E-2</v>
      </c>
      <c r="BM14" s="20">
        <v>0.45249999999999996</v>
      </c>
      <c r="BN14" s="20">
        <v>0.67249999999999999</v>
      </c>
      <c r="BO14" s="20">
        <v>0.27249999999999996</v>
      </c>
      <c r="BP14" s="46" t="s">
        <v>8473</v>
      </c>
      <c r="BQ14" s="215" t="s">
        <v>8473</v>
      </c>
      <c r="BR14" s="79" t="s">
        <v>8473</v>
      </c>
      <c r="BS14" s="9">
        <v>0</v>
      </c>
      <c r="BT14" s="9">
        <v>0</v>
      </c>
      <c r="BU14" s="47" t="s">
        <v>5993</v>
      </c>
      <c r="BV14" s="47" t="s">
        <v>5993</v>
      </c>
      <c r="BW14" s="14" t="s">
        <v>8474</v>
      </c>
      <c r="BX14" s="83" t="s">
        <v>8473</v>
      </c>
      <c r="BY14" s="82" t="s">
        <v>8473</v>
      </c>
      <c r="BZ14" s="46" t="s">
        <v>8473</v>
      </c>
      <c r="CA14" s="48" t="s">
        <v>8475</v>
      </c>
      <c r="CB14" s="45">
        <v>-4506.5999999999995</v>
      </c>
      <c r="CC14" s="45">
        <v>91.35</v>
      </c>
      <c r="CD14" s="45">
        <v>0</v>
      </c>
      <c r="CE14" s="45">
        <v>0</v>
      </c>
      <c r="CF14" s="14" t="s">
        <v>8516</v>
      </c>
      <c r="CG14" s="7" t="s">
        <v>8477</v>
      </c>
      <c r="CH14" s="215" t="s">
        <v>8498</v>
      </c>
      <c r="CI14" s="215" t="s">
        <v>8498</v>
      </c>
      <c r="CJ14" s="215" t="s">
        <v>8478</v>
      </c>
      <c r="CK14" s="43" t="s">
        <v>7034</v>
      </c>
      <c r="CL14" s="43" t="s">
        <v>5474</v>
      </c>
      <c r="CM14" s="43" t="s">
        <v>5474</v>
      </c>
      <c r="CN14" s="145">
        <v>91.35</v>
      </c>
      <c r="CO14" s="145">
        <v>-4506.5999999999995</v>
      </c>
      <c r="CP14" s="148">
        <v>8516.3441461712355</v>
      </c>
      <c r="CQ14" s="189" t="s">
        <v>5474</v>
      </c>
      <c r="CR14" s="189" t="s">
        <v>5474</v>
      </c>
      <c r="CS14" s="99" t="s">
        <v>5474</v>
      </c>
      <c r="CT14" s="167" t="s">
        <v>5474</v>
      </c>
      <c r="CU14" s="43" t="s">
        <v>5474</v>
      </c>
      <c r="CV14" s="43" t="s">
        <v>5474</v>
      </c>
      <c r="CW14" s="43" t="s">
        <v>5474</v>
      </c>
      <c r="CX14" s="43" t="s">
        <v>5474</v>
      </c>
      <c r="CY14" s="43" t="s">
        <v>5474</v>
      </c>
      <c r="CZ14" s="43" t="s">
        <v>5474</v>
      </c>
      <c r="DA14" s="42" t="s">
        <v>5474</v>
      </c>
      <c r="DB14" s="42" t="s">
        <v>5474</v>
      </c>
      <c r="DC14" s="42" t="s">
        <v>5474</v>
      </c>
      <c r="DD14" s="42" t="s">
        <v>5474</v>
      </c>
      <c r="DE14" s="42" t="s">
        <v>5474</v>
      </c>
      <c r="DF14" s="42" t="s">
        <v>5474</v>
      </c>
      <c r="DG14" s="42" t="s">
        <v>5474</v>
      </c>
      <c r="DH14" s="42" t="s">
        <v>5474</v>
      </c>
    </row>
    <row r="15" spans="1:112">
      <c r="A15" s="22">
        <v>3207</v>
      </c>
      <c r="B15" s="7" t="s">
        <v>672</v>
      </c>
      <c r="C15" s="21">
        <v>0.20569999999999999</v>
      </c>
      <c r="D15" s="21">
        <v>0.30330000000000001</v>
      </c>
      <c r="E15" s="21">
        <v>0.26369999999999999</v>
      </c>
      <c r="F15" s="21">
        <v>0.46010000000000001</v>
      </c>
      <c r="G15" s="21">
        <v>0.24210000000000001</v>
      </c>
      <c r="H15" s="21">
        <v>0</v>
      </c>
      <c r="I15" s="21">
        <v>-0.2069</v>
      </c>
      <c r="J15" s="21">
        <v>1.0909</v>
      </c>
      <c r="K15" s="21">
        <v>2.3900000000000001E-2</v>
      </c>
      <c r="L15" s="21">
        <v>-4.3099999999999999E-2</v>
      </c>
      <c r="M15" s="21">
        <v>-3.5999999999999997E-2</v>
      </c>
      <c r="N15" s="21">
        <v>5.33E-2</v>
      </c>
      <c r="O15" s="21">
        <v>-4.7500000000000001E-2</v>
      </c>
      <c r="P15" s="21">
        <v>-5.3100000000000001E-2</v>
      </c>
      <c r="Q15" s="21">
        <v>-2.8299999999999999E-2</v>
      </c>
      <c r="R15" s="21">
        <v>-1.1299999999999999E-2</v>
      </c>
      <c r="S15" s="21">
        <v>-0.19980000000000001</v>
      </c>
      <c r="T15" s="21">
        <v>-6.3799999999999996E-2</v>
      </c>
      <c r="U15" s="10">
        <v>0.23</v>
      </c>
      <c r="V15" s="10">
        <v>-0.28000000000000003</v>
      </c>
      <c r="W15" s="7">
        <v>0</v>
      </c>
      <c r="X15" s="20">
        <v>0</v>
      </c>
      <c r="Y15" s="75"/>
      <c r="Z15" s="7"/>
      <c r="AA15" s="7"/>
      <c r="AB15" s="51">
        <v>-2</v>
      </c>
      <c r="AC15" s="51">
        <v>-9</v>
      </c>
      <c r="AD15" s="51"/>
      <c r="AE15" s="51"/>
      <c r="AF15" s="51">
        <v>-1</v>
      </c>
      <c r="AG15" s="51">
        <v>-3</v>
      </c>
      <c r="AH15" s="20">
        <v>0</v>
      </c>
      <c r="AI15" s="7" t="s">
        <v>8507</v>
      </c>
      <c r="AJ15" s="67" t="s">
        <v>8505</v>
      </c>
      <c r="AK15" s="44">
        <v>0.90598290598290621</v>
      </c>
      <c r="AL15" s="44">
        <v>1</v>
      </c>
      <c r="AM15" s="44">
        <v>1</v>
      </c>
      <c r="AN15" s="25">
        <v>0.40909090909090906</v>
      </c>
      <c r="AO15" s="25">
        <v>0.22727272727272727</v>
      </c>
      <c r="AP15" s="215">
        <v>14.3</v>
      </c>
      <c r="AQ15" s="215" t="s">
        <v>8469</v>
      </c>
      <c r="AR15" s="44">
        <v>0.1</v>
      </c>
      <c r="AS15" s="171" t="s">
        <v>7792</v>
      </c>
      <c r="AT15" s="171" t="s">
        <v>7793</v>
      </c>
      <c r="AU15" s="171" t="s">
        <v>7378</v>
      </c>
      <c r="AV15" s="7" t="s">
        <v>8488</v>
      </c>
      <c r="AW15" s="14" t="s">
        <v>6651</v>
      </c>
      <c r="AX15" s="49" t="s">
        <v>6009</v>
      </c>
      <c r="AY15" s="38" t="s">
        <v>5989</v>
      </c>
      <c r="AZ15" s="14" t="s">
        <v>6484</v>
      </c>
      <c r="BA15" s="49" t="s">
        <v>5993</v>
      </c>
      <c r="BB15" s="38" t="s">
        <v>5993</v>
      </c>
      <c r="BC15" s="7">
        <v>0.6</v>
      </c>
      <c r="BD15" s="14" t="s">
        <v>6059</v>
      </c>
      <c r="BE15" s="49" t="s">
        <v>6009</v>
      </c>
      <c r="BF15" s="38" t="s">
        <v>5961</v>
      </c>
      <c r="BG15" s="7">
        <v>1.8</v>
      </c>
      <c r="BH15" s="45">
        <v>1647.9081643895415</v>
      </c>
      <c r="BI15" s="215" t="s">
        <v>8471</v>
      </c>
      <c r="BJ15" s="215" t="s">
        <v>8472</v>
      </c>
      <c r="BK15" s="7">
        <v>7.7</v>
      </c>
      <c r="BL15" s="25">
        <v>5.925925925925931E-2</v>
      </c>
      <c r="BM15" s="20">
        <v>0.70381250000000006</v>
      </c>
      <c r="BN15" s="20">
        <v>0.79249999999999998</v>
      </c>
      <c r="BO15" s="20">
        <v>0.63124999999999998</v>
      </c>
      <c r="BP15" s="46" t="s">
        <v>8473</v>
      </c>
      <c r="BQ15" s="215" t="s">
        <v>8473</v>
      </c>
      <c r="BR15" s="79" t="s">
        <v>8473</v>
      </c>
      <c r="BS15" s="9">
        <v>0</v>
      </c>
      <c r="BT15" s="9">
        <v>0</v>
      </c>
      <c r="BU15" s="47" t="s">
        <v>5993</v>
      </c>
      <c r="BV15" s="47" t="s">
        <v>5993</v>
      </c>
      <c r="BW15" s="14" t="s">
        <v>8474</v>
      </c>
      <c r="BX15" s="83" t="s">
        <v>8473</v>
      </c>
      <c r="BY15" s="82" t="s">
        <v>8473</v>
      </c>
      <c r="BZ15" s="46" t="s">
        <v>8473</v>
      </c>
      <c r="CA15" s="48" t="s">
        <v>5474</v>
      </c>
      <c r="CB15" s="45">
        <v>-28.6</v>
      </c>
      <c r="CC15" s="45">
        <v>-128.70000000000002</v>
      </c>
      <c r="CD15" s="45">
        <v>0</v>
      </c>
      <c r="CE15" s="45">
        <v>0</v>
      </c>
      <c r="CF15" s="14" t="s">
        <v>8517</v>
      </c>
      <c r="CG15" s="7" t="s">
        <v>8477</v>
      </c>
      <c r="CH15" s="215" t="s">
        <v>8498</v>
      </c>
      <c r="CI15" s="215" t="s">
        <v>8498</v>
      </c>
      <c r="CJ15" s="215" t="s">
        <v>8479</v>
      </c>
      <c r="CK15" s="43" t="s">
        <v>7034</v>
      </c>
      <c r="CL15" s="43" t="s">
        <v>5474</v>
      </c>
      <c r="CM15" s="43" t="s">
        <v>5474</v>
      </c>
      <c r="CN15" s="145">
        <v>-128.70000000000002</v>
      </c>
      <c r="CO15" s="145">
        <v>-28.6</v>
      </c>
      <c r="CP15" s="148">
        <v>23565.086750770446</v>
      </c>
      <c r="CQ15" s="189" t="s">
        <v>5474</v>
      </c>
      <c r="CR15" s="189" t="s">
        <v>5474</v>
      </c>
      <c r="CS15" s="99" t="s">
        <v>5474</v>
      </c>
      <c r="CT15" s="167" t="s">
        <v>5474</v>
      </c>
      <c r="CU15" s="43" t="s">
        <v>5474</v>
      </c>
      <c r="CV15" s="43" t="s">
        <v>5474</v>
      </c>
      <c r="CW15" s="43" t="s">
        <v>5474</v>
      </c>
      <c r="CX15" s="43" t="s">
        <v>5474</v>
      </c>
      <c r="CY15" s="43" t="s">
        <v>5474</v>
      </c>
      <c r="CZ15" s="43" t="s">
        <v>5474</v>
      </c>
      <c r="DA15" s="42" t="s">
        <v>5474</v>
      </c>
      <c r="DB15" s="42" t="s">
        <v>5474</v>
      </c>
      <c r="DC15" s="42" t="s">
        <v>5474</v>
      </c>
      <c r="DD15" s="42" t="s">
        <v>5474</v>
      </c>
      <c r="DE15" s="42" t="s">
        <v>5474</v>
      </c>
      <c r="DF15" s="42" t="s">
        <v>5474</v>
      </c>
      <c r="DG15" s="42" t="s">
        <v>5474</v>
      </c>
      <c r="DH15" s="42" t="s">
        <v>5474</v>
      </c>
    </row>
    <row r="16" spans="1:112">
      <c r="A16" s="22">
        <v>3504</v>
      </c>
      <c r="B16" s="7" t="s">
        <v>776</v>
      </c>
      <c r="C16" s="21">
        <v>6.2E-2</v>
      </c>
      <c r="D16" s="21">
        <v>0.12379999999999999</v>
      </c>
      <c r="E16" s="21">
        <v>4.0500000000000001E-2</v>
      </c>
      <c r="F16" s="21">
        <v>3.9100000000000003E-2</v>
      </c>
      <c r="G16" s="21">
        <v>0.19789999999999999</v>
      </c>
      <c r="H16" s="21">
        <v>1.3929</v>
      </c>
      <c r="I16" s="21">
        <v>1.3548</v>
      </c>
      <c r="J16" s="21">
        <v>0.83960000000000001</v>
      </c>
      <c r="K16" s="21">
        <v>4.7800000000000002E-2</v>
      </c>
      <c r="L16" s="21">
        <v>-7.1000000000000004E-3</v>
      </c>
      <c r="M16" s="21">
        <v>-2.5399999999999999E-2</v>
      </c>
      <c r="N16" s="21">
        <v>4.8500000000000001E-2</v>
      </c>
      <c r="O16" s="21">
        <v>5.0700000000000002E-2</v>
      </c>
      <c r="P16" s="21">
        <v>2.4899999999999999E-2</v>
      </c>
      <c r="Q16" s="21">
        <v>1.1000000000000001E-3</v>
      </c>
      <c r="R16" s="21">
        <v>4.0000000000000002E-4</v>
      </c>
      <c r="S16" s="21">
        <v>-2.2700000000000001E-2</v>
      </c>
      <c r="T16" s="21">
        <v>-1.14E-2</v>
      </c>
      <c r="U16" s="10">
        <v>-0.17</v>
      </c>
      <c r="V16" s="10">
        <v>-1.17</v>
      </c>
      <c r="W16" s="7">
        <v>0.1</v>
      </c>
      <c r="X16" s="20">
        <v>0.31850000000000001</v>
      </c>
      <c r="Y16" s="75"/>
      <c r="Z16" s="7"/>
      <c r="AA16" s="7"/>
      <c r="AB16" s="51">
        <v>74</v>
      </c>
      <c r="AC16" s="51">
        <v>357</v>
      </c>
      <c r="AD16" s="51">
        <v>33</v>
      </c>
      <c r="AE16" s="51"/>
      <c r="AF16" s="51">
        <v>144</v>
      </c>
      <c r="AG16" s="51">
        <v>70</v>
      </c>
      <c r="AH16" s="20">
        <v>0.2702</v>
      </c>
      <c r="AI16" s="7" t="s">
        <v>8507</v>
      </c>
      <c r="AJ16" s="67" t="s">
        <v>8508</v>
      </c>
      <c r="AK16" s="44">
        <v>1</v>
      </c>
      <c r="AL16" s="44">
        <v>1</v>
      </c>
      <c r="AM16" s="44">
        <v>1</v>
      </c>
      <c r="AN16" s="25">
        <v>0.52075471698113207</v>
      </c>
      <c r="AO16" s="25">
        <v>0.21603773584905667</v>
      </c>
      <c r="AP16" s="215">
        <v>106</v>
      </c>
      <c r="AQ16" s="215" t="s">
        <v>8469</v>
      </c>
      <c r="AR16" s="44">
        <v>9.8445595854922199E-2</v>
      </c>
      <c r="AS16" s="171" t="s">
        <v>7874</v>
      </c>
      <c r="AT16" s="171" t="s">
        <v>7875</v>
      </c>
      <c r="AU16" s="171" t="s">
        <v>7876</v>
      </c>
      <c r="AV16" s="7" t="s">
        <v>8488</v>
      </c>
      <c r="AW16" s="14" t="s">
        <v>6426</v>
      </c>
      <c r="AX16" s="49" t="s">
        <v>6009</v>
      </c>
      <c r="AY16" s="38" t="s">
        <v>5961</v>
      </c>
      <c r="AZ16" s="14" t="s">
        <v>6157</v>
      </c>
      <c r="BA16" s="49" t="s">
        <v>5981</v>
      </c>
      <c r="BB16" s="38" t="s">
        <v>5961</v>
      </c>
      <c r="BC16" s="7">
        <v>0.5</v>
      </c>
      <c r="BD16" s="14" t="s">
        <v>6157</v>
      </c>
      <c r="BE16" s="49" t="s">
        <v>6009</v>
      </c>
      <c r="BF16" s="38" t="s">
        <v>5961</v>
      </c>
      <c r="BG16" s="7">
        <v>2.4</v>
      </c>
      <c r="BH16" s="45">
        <v>17486.907800518486</v>
      </c>
      <c r="BI16" s="215" t="s">
        <v>8518</v>
      </c>
      <c r="BJ16" s="215" t="s">
        <v>8472</v>
      </c>
      <c r="BK16" s="7">
        <v>3.1</v>
      </c>
      <c r="BL16" s="25">
        <v>6.5326633165829151E-2</v>
      </c>
      <c r="BM16" s="20">
        <v>0.66050000000000009</v>
      </c>
      <c r="BN16" s="20">
        <v>0.62750000000000006</v>
      </c>
      <c r="BO16" s="20">
        <v>0.68749999999999989</v>
      </c>
      <c r="BP16" s="46" t="s">
        <v>8473</v>
      </c>
      <c r="BQ16" s="215" t="s">
        <v>8473</v>
      </c>
      <c r="BR16" s="79" t="s">
        <v>8473</v>
      </c>
      <c r="BS16" s="9">
        <v>0</v>
      </c>
      <c r="BT16" s="9">
        <v>0</v>
      </c>
      <c r="BU16" s="47" t="s">
        <v>5993</v>
      </c>
      <c r="BV16" s="47" t="s">
        <v>5993</v>
      </c>
      <c r="BW16" s="14" t="s">
        <v>8474</v>
      </c>
      <c r="BX16" s="83" t="s">
        <v>8473</v>
      </c>
      <c r="BY16" s="82" t="s">
        <v>8473</v>
      </c>
      <c r="BZ16" s="46" t="s">
        <v>8473</v>
      </c>
      <c r="CA16" s="48" t="s">
        <v>8475</v>
      </c>
      <c r="CB16" s="45">
        <v>7844</v>
      </c>
      <c r="CC16" s="45">
        <v>37842</v>
      </c>
      <c r="CD16" s="45">
        <v>3498</v>
      </c>
      <c r="CE16" s="45">
        <v>0</v>
      </c>
      <c r="CF16" s="14" t="s">
        <v>8519</v>
      </c>
      <c r="CG16" s="7" t="s">
        <v>8477</v>
      </c>
      <c r="CH16" s="215" t="s">
        <v>8498</v>
      </c>
      <c r="CI16" s="215" t="s">
        <v>8478</v>
      </c>
      <c r="CJ16" s="215" t="s">
        <v>8478</v>
      </c>
      <c r="CK16" s="43" t="s">
        <v>7350</v>
      </c>
      <c r="CL16" s="43" t="s">
        <v>5474</v>
      </c>
      <c r="CM16" s="43" t="s">
        <v>5474</v>
      </c>
      <c r="CN16" s="145">
        <v>37842</v>
      </c>
      <c r="CO16" s="145">
        <v>11342</v>
      </c>
      <c r="CP16" s="148">
        <v>1853612.2268549595</v>
      </c>
      <c r="CQ16" s="189" t="s">
        <v>5474</v>
      </c>
      <c r="CR16" s="189" t="s">
        <v>5474</v>
      </c>
      <c r="CS16" s="99" t="s">
        <v>5474</v>
      </c>
      <c r="CT16" s="167" t="s">
        <v>5474</v>
      </c>
      <c r="CU16" s="43" t="s">
        <v>5474</v>
      </c>
      <c r="CV16" s="43" t="s">
        <v>5474</v>
      </c>
      <c r="CW16" s="43" t="s">
        <v>5474</v>
      </c>
      <c r="CX16" s="43" t="s">
        <v>5474</v>
      </c>
      <c r="CY16" s="43" t="s">
        <v>5474</v>
      </c>
      <c r="CZ16" s="43" t="s">
        <v>5474</v>
      </c>
      <c r="DA16" s="42" t="s">
        <v>5474</v>
      </c>
      <c r="DB16" s="42" t="s">
        <v>5474</v>
      </c>
      <c r="DC16" s="42" t="s">
        <v>5474</v>
      </c>
      <c r="DD16" s="42" t="s">
        <v>5474</v>
      </c>
      <c r="DE16" s="42" t="s">
        <v>5474</v>
      </c>
      <c r="DF16" s="42" t="s">
        <v>5474</v>
      </c>
      <c r="DG16" s="42" t="s">
        <v>5474</v>
      </c>
      <c r="DH16" s="42" t="s">
        <v>5474</v>
      </c>
    </row>
    <row r="17" spans="1:112">
      <c r="A17" s="22">
        <v>6485</v>
      </c>
      <c r="B17" s="7" t="s">
        <v>1390</v>
      </c>
      <c r="C17" s="21">
        <v>7.2700000000000001E-2</v>
      </c>
      <c r="D17" s="21">
        <v>1.2722</v>
      </c>
      <c r="E17" s="21">
        <v>0.14410000000000001</v>
      </c>
      <c r="F17" s="21">
        <v>1.0593999999999999</v>
      </c>
      <c r="G17" s="21">
        <v>1.1391</v>
      </c>
      <c r="H17" s="21">
        <v>1.1322000000000001</v>
      </c>
      <c r="I17" s="21">
        <v>44</v>
      </c>
      <c r="J17" s="21">
        <v>188.5</v>
      </c>
      <c r="K17" s="21">
        <v>6.6299999999999998E-2</v>
      </c>
      <c r="L17" s="21">
        <v>8.5900000000000004E-2</v>
      </c>
      <c r="M17" s="21">
        <v>-4.1000000000000003E-3</v>
      </c>
      <c r="N17" s="21">
        <v>0.1056</v>
      </c>
      <c r="O17" s="21">
        <v>0.43730000000000002</v>
      </c>
      <c r="P17" s="21">
        <v>0.13519999999999999</v>
      </c>
      <c r="Q17" s="21">
        <v>3.5299999999999998E-2</v>
      </c>
      <c r="R17" s="21">
        <v>2.6800000000000001E-2</v>
      </c>
      <c r="S17" s="21">
        <v>2.64E-2</v>
      </c>
      <c r="T17" s="21">
        <v>5.8299999999999998E-2</v>
      </c>
      <c r="U17" s="10">
        <v>3.79</v>
      </c>
      <c r="V17" s="10">
        <v>4.59</v>
      </c>
      <c r="W17" s="7">
        <v>0.98799999999999999</v>
      </c>
      <c r="X17" s="20">
        <v>0.51290000000000002</v>
      </c>
      <c r="Y17" s="75">
        <v>2020</v>
      </c>
      <c r="Z17" s="7">
        <v>0.5</v>
      </c>
      <c r="AA17" s="7">
        <v>0</v>
      </c>
      <c r="AB17" s="51">
        <v>-553</v>
      </c>
      <c r="AC17" s="51">
        <v>-698</v>
      </c>
      <c r="AD17" s="51"/>
      <c r="AE17" s="51"/>
      <c r="AF17" s="51">
        <v>73</v>
      </c>
      <c r="AG17" s="51"/>
      <c r="AH17" s="20">
        <v>0.1181</v>
      </c>
      <c r="AI17" s="7" t="s">
        <v>8487</v>
      </c>
      <c r="AJ17" s="67" t="s">
        <v>8468</v>
      </c>
      <c r="AK17" s="44">
        <v>0.77930211750671041</v>
      </c>
      <c r="AL17" s="44">
        <v>-0.51388888888888884</v>
      </c>
      <c r="AM17" s="44">
        <v>1</v>
      </c>
      <c r="AN17" s="25">
        <v>1.0886363636363636</v>
      </c>
      <c r="AO17" s="25">
        <v>0.46753246753246752</v>
      </c>
      <c r="AP17" s="215">
        <v>154</v>
      </c>
      <c r="AQ17" s="215" t="s">
        <v>8469</v>
      </c>
      <c r="AR17" s="44">
        <v>0.1</v>
      </c>
      <c r="AS17" s="171" t="s">
        <v>8281</v>
      </c>
      <c r="AT17" s="171" t="s">
        <v>6923</v>
      </c>
      <c r="AU17" s="171" t="s">
        <v>7262</v>
      </c>
      <c r="AV17" s="7" t="s">
        <v>5474</v>
      </c>
      <c r="AW17" s="14" t="s">
        <v>8280</v>
      </c>
      <c r="AX17" s="49" t="s">
        <v>6009</v>
      </c>
      <c r="AY17" s="38" t="s">
        <v>5961</v>
      </c>
      <c r="AZ17" s="14" t="s">
        <v>6456</v>
      </c>
      <c r="BA17" s="49" t="s">
        <v>5967</v>
      </c>
      <c r="BB17" s="38" t="s">
        <v>5961</v>
      </c>
      <c r="BC17" s="7">
        <v>0.5</v>
      </c>
      <c r="BD17" s="14" t="s">
        <v>6019</v>
      </c>
      <c r="BE17" s="49" t="s">
        <v>5967</v>
      </c>
      <c r="BF17" s="38" t="s">
        <v>5989</v>
      </c>
      <c r="BG17" s="7">
        <v>1.6</v>
      </c>
      <c r="BH17" s="45">
        <v>16761.071586160753</v>
      </c>
      <c r="BI17" s="215" t="s">
        <v>8499</v>
      </c>
      <c r="BJ17" s="215" t="s">
        <v>8520</v>
      </c>
      <c r="BK17" s="7">
        <v>1.7</v>
      </c>
      <c r="BL17" s="25">
        <v>0.1039426523297491</v>
      </c>
      <c r="BM17" s="20">
        <v>0.81006250000000002</v>
      </c>
      <c r="BN17" s="20">
        <v>0.85750000000000004</v>
      </c>
      <c r="BO17" s="20">
        <v>0.77124999999999988</v>
      </c>
      <c r="BP17" s="46">
        <v>33.551198257080614</v>
      </c>
      <c r="BQ17" s="215" t="s">
        <v>8521</v>
      </c>
      <c r="BR17" s="79">
        <v>-0.58779220779220775</v>
      </c>
      <c r="BS17" s="9">
        <v>5.6229498989357474E-4</v>
      </c>
      <c r="BT17" s="9">
        <v>0</v>
      </c>
      <c r="BU17" s="47" t="s">
        <v>5993</v>
      </c>
      <c r="BV17" s="47" t="s">
        <v>5993</v>
      </c>
      <c r="BW17" s="14" t="s">
        <v>5474</v>
      </c>
      <c r="BX17" s="83">
        <v>-0.4847402597402598</v>
      </c>
      <c r="BY17" s="82">
        <v>5.29</v>
      </c>
      <c r="BZ17" s="46">
        <v>29.111531190926275</v>
      </c>
      <c r="CA17" s="48" t="s">
        <v>5474</v>
      </c>
      <c r="CB17" s="45">
        <v>-85162</v>
      </c>
      <c r="CC17" s="45">
        <v>-107492</v>
      </c>
      <c r="CD17" s="45">
        <v>0</v>
      </c>
      <c r="CE17" s="45">
        <v>0</v>
      </c>
      <c r="CF17" s="14" t="s">
        <v>8522</v>
      </c>
      <c r="CG17" s="7" t="s">
        <v>8477</v>
      </c>
      <c r="CH17" s="215" t="s">
        <v>8478</v>
      </c>
      <c r="CI17" s="215" t="s">
        <v>8478</v>
      </c>
      <c r="CJ17" s="215" t="s">
        <v>8523</v>
      </c>
      <c r="CK17" s="43" t="s">
        <v>5474</v>
      </c>
      <c r="CL17" s="43" t="s">
        <v>5474</v>
      </c>
      <c r="CM17" s="43" t="s">
        <v>6903</v>
      </c>
      <c r="CN17" s="145">
        <v>-107492</v>
      </c>
      <c r="CO17" s="145">
        <v>-85162</v>
      </c>
      <c r="CP17" s="148">
        <v>2581205.0242687562</v>
      </c>
      <c r="CQ17" s="189" t="s">
        <v>5474</v>
      </c>
      <c r="CR17" s="189" t="s">
        <v>5474</v>
      </c>
      <c r="CS17" s="99" t="s">
        <v>5474</v>
      </c>
      <c r="CT17" s="167" t="s">
        <v>5474</v>
      </c>
      <c r="CU17" s="43" t="s">
        <v>5474</v>
      </c>
      <c r="CV17" s="43" t="s">
        <v>5474</v>
      </c>
      <c r="CW17" s="43" t="s">
        <v>5474</v>
      </c>
      <c r="CX17" s="43" t="s">
        <v>5474</v>
      </c>
      <c r="CY17" s="43" t="s">
        <v>5474</v>
      </c>
      <c r="CZ17" s="43" t="s">
        <v>5474</v>
      </c>
      <c r="DA17" s="42" t="s">
        <v>5474</v>
      </c>
      <c r="DB17" s="42" t="s">
        <v>5474</v>
      </c>
      <c r="DC17" s="42" t="s">
        <v>5474</v>
      </c>
      <c r="DD17" s="42" t="s">
        <v>5474</v>
      </c>
      <c r="DE17" s="42" t="s">
        <v>5474</v>
      </c>
      <c r="DF17" s="42" t="s">
        <v>5474</v>
      </c>
      <c r="DG17" s="42" t="s">
        <v>5474</v>
      </c>
      <c r="DH17" s="42" t="s">
        <v>5474</v>
      </c>
    </row>
    <row r="18" spans="1:112">
      <c r="A18" s="22">
        <v>8085</v>
      </c>
      <c r="B18" s="7" t="s">
        <v>1458</v>
      </c>
      <c r="C18" s="21">
        <v>-3.2599999999999997E-2</v>
      </c>
      <c r="D18" s="21">
        <v>7.5300000000000006E-2</v>
      </c>
      <c r="E18" s="21">
        <v>-5.3100000000000001E-2</v>
      </c>
      <c r="F18" s="21">
        <v>9.4700000000000006E-2</v>
      </c>
      <c r="G18" s="21">
        <v>0.26050000000000001</v>
      </c>
      <c r="H18" s="21">
        <v>-0.71430000000000005</v>
      </c>
      <c r="I18" s="21">
        <v>-0.33329999999999999</v>
      </c>
      <c r="J18" s="21">
        <v>1.2307999999999999</v>
      </c>
      <c r="K18" s="21">
        <v>-1.29E-2</v>
      </c>
      <c r="L18" s="21">
        <v>7.6200000000000004E-2</v>
      </c>
      <c r="M18" s="21">
        <v>6.5699999999999995E-2</v>
      </c>
      <c r="N18" s="21">
        <v>9.5999999999999992E-3</v>
      </c>
      <c r="O18" s="21">
        <v>0.1396</v>
      </c>
      <c r="P18" s="21">
        <v>0.1178</v>
      </c>
      <c r="Q18" s="21">
        <v>3.2000000000000001E-2</v>
      </c>
      <c r="R18" s="21">
        <v>1.5800000000000002E-2</v>
      </c>
      <c r="S18" s="21">
        <v>-3.3700000000000001E-2</v>
      </c>
      <c r="T18" s="21">
        <v>-1.2E-2</v>
      </c>
      <c r="U18" s="10">
        <v>0.09</v>
      </c>
      <c r="V18" s="10">
        <v>0.01</v>
      </c>
      <c r="W18" s="7">
        <v>0</v>
      </c>
      <c r="X18" s="20">
        <v>0</v>
      </c>
      <c r="Y18" s="75"/>
      <c r="Z18" s="7"/>
      <c r="AA18" s="7"/>
      <c r="AB18" s="51">
        <v>242</v>
      </c>
      <c r="AC18" s="51">
        <v>164</v>
      </c>
      <c r="AD18" s="51"/>
      <c r="AE18" s="51"/>
      <c r="AF18" s="51"/>
      <c r="AG18" s="51"/>
      <c r="AH18" s="20">
        <v>0</v>
      </c>
      <c r="AI18" s="7" t="s">
        <v>8487</v>
      </c>
      <c r="AJ18" s="67" t="s">
        <v>8505</v>
      </c>
      <c r="AK18" s="44">
        <v>0.65621230398069963</v>
      </c>
      <c r="AL18" s="44">
        <v>1</v>
      </c>
      <c r="AM18" s="44">
        <v>1</v>
      </c>
      <c r="AN18" s="25">
        <v>1.0696774193548386</v>
      </c>
      <c r="AO18" s="25">
        <v>0.19999999999999998</v>
      </c>
      <c r="AP18" s="215">
        <v>15.5</v>
      </c>
      <c r="AQ18" s="215" t="s">
        <v>8469</v>
      </c>
      <c r="AR18" s="44">
        <v>9.9290780141843907E-2</v>
      </c>
      <c r="AS18" s="171" t="s">
        <v>8399</v>
      </c>
      <c r="AT18" s="171" t="s">
        <v>7499</v>
      </c>
      <c r="AU18" s="171" t="s">
        <v>7533</v>
      </c>
      <c r="AV18" s="7" t="s">
        <v>8488</v>
      </c>
      <c r="AW18" s="14" t="s">
        <v>6302</v>
      </c>
      <c r="AX18" s="49" t="s">
        <v>6009</v>
      </c>
      <c r="AY18" s="38" t="s">
        <v>5961</v>
      </c>
      <c r="AZ18" s="14" t="s">
        <v>6163</v>
      </c>
      <c r="BA18" s="49" t="s">
        <v>5981</v>
      </c>
      <c r="BB18" s="38" t="s">
        <v>5961</v>
      </c>
      <c r="BC18" s="7">
        <v>0.9</v>
      </c>
      <c r="BD18" s="14" t="s">
        <v>6143</v>
      </c>
      <c r="BE18" s="49" t="s">
        <v>5967</v>
      </c>
      <c r="BF18" s="38" t="s">
        <v>5961</v>
      </c>
      <c r="BG18" s="7">
        <v>0.3</v>
      </c>
      <c r="BH18" s="45">
        <v>8386.2465374178428</v>
      </c>
      <c r="BI18" s="215" t="s">
        <v>8471</v>
      </c>
      <c r="BJ18" s="215" t="s">
        <v>8472</v>
      </c>
      <c r="BK18" s="7">
        <v>5.0999999999999996</v>
      </c>
      <c r="BL18" s="25">
        <v>9.9290780141844004E-2</v>
      </c>
      <c r="BM18" s="20">
        <v>0.62918750000000001</v>
      </c>
      <c r="BN18" s="20">
        <v>0.61750000000000016</v>
      </c>
      <c r="BO18" s="20">
        <v>0.63874999999999982</v>
      </c>
      <c r="BP18" s="46">
        <v>1550</v>
      </c>
      <c r="BQ18" s="215" t="s">
        <v>8473</v>
      </c>
      <c r="BR18" s="79" t="s">
        <v>8473</v>
      </c>
      <c r="BS18" s="9">
        <v>0</v>
      </c>
      <c r="BT18" s="9">
        <v>0</v>
      </c>
      <c r="BU18" s="47" t="s">
        <v>5993</v>
      </c>
      <c r="BV18" s="47" t="s">
        <v>5993</v>
      </c>
      <c r="BW18" s="14" t="s">
        <v>8474</v>
      </c>
      <c r="BX18" s="83" t="s">
        <v>8473</v>
      </c>
      <c r="BY18" s="82" t="s">
        <v>8473</v>
      </c>
      <c r="BZ18" s="46" t="s">
        <v>8473</v>
      </c>
      <c r="CA18" s="48" t="s">
        <v>8475</v>
      </c>
      <c r="CB18" s="45">
        <v>3751</v>
      </c>
      <c r="CC18" s="45">
        <v>2542</v>
      </c>
      <c r="CD18" s="45">
        <v>0</v>
      </c>
      <c r="CE18" s="45">
        <v>0</v>
      </c>
      <c r="CF18" s="14" t="s">
        <v>8524</v>
      </c>
      <c r="CG18" s="7" t="s">
        <v>8477</v>
      </c>
      <c r="CH18" s="215" t="s">
        <v>8498</v>
      </c>
      <c r="CI18" s="215" t="s">
        <v>8498</v>
      </c>
      <c r="CJ18" s="215" t="s">
        <v>8479</v>
      </c>
      <c r="CK18" s="43" t="s">
        <v>7034</v>
      </c>
      <c r="CL18" s="43" t="s">
        <v>5474</v>
      </c>
      <c r="CM18" s="43" t="s">
        <v>5474</v>
      </c>
      <c r="CN18" s="145">
        <v>2542</v>
      </c>
      <c r="CO18" s="145">
        <v>3751</v>
      </c>
      <c r="CP18" s="148">
        <v>129986.82132997656</v>
      </c>
      <c r="CQ18" s="189" t="s">
        <v>5474</v>
      </c>
      <c r="CR18" s="189" t="s">
        <v>5474</v>
      </c>
      <c r="CS18" s="99" t="s">
        <v>5474</v>
      </c>
      <c r="CT18" s="167" t="s">
        <v>5474</v>
      </c>
      <c r="CU18" s="43" t="s">
        <v>5474</v>
      </c>
      <c r="CV18" s="43" t="s">
        <v>5474</v>
      </c>
      <c r="CW18" s="43" t="s">
        <v>5474</v>
      </c>
      <c r="CX18" s="43" t="s">
        <v>5474</v>
      </c>
      <c r="CY18" s="43" t="s">
        <v>5474</v>
      </c>
      <c r="CZ18" s="43" t="s">
        <v>5474</v>
      </c>
      <c r="DA18" s="42" t="s">
        <v>5474</v>
      </c>
      <c r="DB18" s="42" t="s">
        <v>5474</v>
      </c>
      <c r="DC18" s="42" t="s">
        <v>5474</v>
      </c>
      <c r="DD18" s="42" t="s">
        <v>5474</v>
      </c>
      <c r="DE18" s="42" t="s">
        <v>5474</v>
      </c>
      <c r="DF18" s="42" t="s">
        <v>5474</v>
      </c>
      <c r="DG18" s="42" t="s">
        <v>5474</v>
      </c>
      <c r="DH18" s="42" t="s">
        <v>5474</v>
      </c>
    </row>
    <row r="19" spans="1:112">
      <c r="A19" s="22">
        <v>1529</v>
      </c>
      <c r="B19" s="7" t="s">
        <v>145</v>
      </c>
      <c r="C19" s="21">
        <v>-0.83840000000000003</v>
      </c>
      <c r="D19" s="21">
        <v>-0.71260000000000001</v>
      </c>
      <c r="E19" s="21">
        <v>-0.64749999999999996</v>
      </c>
      <c r="F19" s="21">
        <v>-0.80789999999999995</v>
      </c>
      <c r="G19" s="21">
        <v>-0.53580000000000005</v>
      </c>
      <c r="H19" s="21">
        <v>28.5</v>
      </c>
      <c r="I19" s="21">
        <v>5.875</v>
      </c>
      <c r="J19" s="21">
        <v>3.8182</v>
      </c>
      <c r="K19" s="21">
        <v>0.24340000000000001</v>
      </c>
      <c r="L19" s="21">
        <v>0.29920000000000002</v>
      </c>
      <c r="M19" s="21">
        <v>0.1835</v>
      </c>
      <c r="N19" s="21">
        <v>0.45689999999999997</v>
      </c>
      <c r="O19" s="21">
        <v>0.32119999999999999</v>
      </c>
      <c r="P19" s="21">
        <v>8.7800000000000003E-2</v>
      </c>
      <c r="Q19" s="21">
        <v>9.1000000000000004E-3</v>
      </c>
      <c r="R19" s="21">
        <v>5.4999999999999997E-3</v>
      </c>
      <c r="S19" s="21">
        <v>2.4E-2</v>
      </c>
      <c r="T19" s="21">
        <v>2.58E-2</v>
      </c>
      <c r="U19" s="10">
        <v>0.53</v>
      </c>
      <c r="V19" s="10">
        <v>1.07</v>
      </c>
      <c r="W19" s="7">
        <v>0.24</v>
      </c>
      <c r="X19" s="20">
        <v>0.7873</v>
      </c>
      <c r="Y19" s="75">
        <v>2020</v>
      </c>
      <c r="Z19" s="7">
        <v>0.5</v>
      </c>
      <c r="AA19" s="7">
        <v>0</v>
      </c>
      <c r="AB19" s="51">
        <v>47</v>
      </c>
      <c r="AC19" s="51">
        <v>39</v>
      </c>
      <c r="AD19" s="51"/>
      <c r="AE19" s="51"/>
      <c r="AF19" s="51"/>
      <c r="AG19" s="51"/>
      <c r="AH19" s="20">
        <v>4.9399999999999999E-2</v>
      </c>
      <c r="AI19" s="7" t="s">
        <v>8487</v>
      </c>
      <c r="AJ19" s="67" t="s">
        <v>8505</v>
      </c>
      <c r="AK19" s="44">
        <v>0.73109243697479021</v>
      </c>
      <c r="AL19" s="44">
        <v>1</v>
      </c>
      <c r="AM19" s="44">
        <v>1</v>
      </c>
      <c r="AN19" s="25">
        <v>0.32425068119891004</v>
      </c>
      <c r="AO19" s="25">
        <v>0.17166212534059955</v>
      </c>
      <c r="AP19" s="215">
        <v>18.350000000000001</v>
      </c>
      <c r="AQ19" s="215" t="s">
        <v>8469</v>
      </c>
      <c r="AR19" s="44">
        <v>9.8802395209580798E-2</v>
      </c>
      <c r="AS19" s="171" t="s">
        <v>7185</v>
      </c>
      <c r="AT19" s="171" t="s">
        <v>7186</v>
      </c>
      <c r="AU19" s="171" t="s">
        <v>7187</v>
      </c>
      <c r="AV19" s="7" t="s">
        <v>5474</v>
      </c>
      <c r="AW19" s="14" t="s">
        <v>7184</v>
      </c>
      <c r="AX19" s="49" t="s">
        <v>6009</v>
      </c>
      <c r="AY19" s="38" t="s">
        <v>5989</v>
      </c>
      <c r="AZ19" s="14" t="s">
        <v>6302</v>
      </c>
      <c r="BA19" s="49" t="s">
        <v>5993</v>
      </c>
      <c r="BB19" s="38" t="s">
        <v>5993</v>
      </c>
      <c r="BC19" s="7">
        <v>0.7</v>
      </c>
      <c r="BD19" s="14" t="s">
        <v>6099</v>
      </c>
      <c r="BE19" s="49" t="s">
        <v>5967</v>
      </c>
      <c r="BF19" s="38" t="s">
        <v>5971</v>
      </c>
      <c r="BG19" s="7">
        <v>0.2</v>
      </c>
      <c r="BH19" s="45">
        <v>4200.5484431092545</v>
      </c>
      <c r="BI19" s="215" t="s">
        <v>8471</v>
      </c>
      <c r="BJ19" s="215" t="s">
        <v>8490</v>
      </c>
      <c r="BK19" s="7">
        <v>10</v>
      </c>
      <c r="BL19" s="25">
        <v>9.2261904761904795E-2</v>
      </c>
      <c r="BM19" s="20">
        <v>0.45787500000000003</v>
      </c>
      <c r="BN19" s="20">
        <v>2.7500000000000004E-2</v>
      </c>
      <c r="BO19" s="20">
        <v>0.80999999999999994</v>
      </c>
      <c r="BP19" s="46">
        <v>17.149532710280376</v>
      </c>
      <c r="BQ19" s="215" t="s">
        <v>8521</v>
      </c>
      <c r="BR19" s="79">
        <v>-0.40648592188919164</v>
      </c>
      <c r="BS19" s="9">
        <v>7.1869752682502952E-3</v>
      </c>
      <c r="BT19" s="9">
        <v>2.1273506390883101E-2</v>
      </c>
      <c r="BU19" s="47" t="s">
        <v>5993</v>
      </c>
      <c r="BV19" s="47">
        <v>44392</v>
      </c>
      <c r="BW19" s="14" t="s">
        <v>8474</v>
      </c>
      <c r="BX19" s="83">
        <v>-0.28778310626703008</v>
      </c>
      <c r="BY19" s="82">
        <v>0.83000000000000007</v>
      </c>
      <c r="BZ19" s="46">
        <v>22.108433734939759</v>
      </c>
      <c r="CA19" s="48" t="s">
        <v>8475</v>
      </c>
      <c r="CB19" s="45">
        <v>862.45</v>
      </c>
      <c r="CC19" s="45">
        <v>715.65000000000009</v>
      </c>
      <c r="CD19" s="45">
        <v>0</v>
      </c>
      <c r="CE19" s="45">
        <v>0</v>
      </c>
      <c r="CF19" s="14" t="s">
        <v>8525</v>
      </c>
      <c r="CG19" s="7" t="s">
        <v>8477</v>
      </c>
      <c r="CH19" s="215" t="s">
        <v>8478</v>
      </c>
      <c r="CI19" s="215" t="s">
        <v>8498</v>
      </c>
      <c r="CJ19" s="215" t="s">
        <v>8498</v>
      </c>
      <c r="CK19" s="43" t="s">
        <v>7034</v>
      </c>
      <c r="CL19" s="43" t="s">
        <v>5474</v>
      </c>
      <c r="CM19" s="43" t="s">
        <v>6994</v>
      </c>
      <c r="CN19" s="145">
        <v>715.65000000000009</v>
      </c>
      <c r="CO19" s="145">
        <v>862.45</v>
      </c>
      <c r="CP19" s="148">
        <v>77080.063931054829</v>
      </c>
      <c r="CQ19" s="189" t="s">
        <v>5474</v>
      </c>
      <c r="CR19" s="189" t="s">
        <v>5474</v>
      </c>
      <c r="CS19" s="99" t="s">
        <v>5474</v>
      </c>
      <c r="CT19" s="167" t="s">
        <v>5474</v>
      </c>
      <c r="CU19" s="43" t="s">
        <v>5474</v>
      </c>
      <c r="CV19" s="43" t="s">
        <v>5474</v>
      </c>
      <c r="CW19" s="43" t="s">
        <v>5474</v>
      </c>
      <c r="CX19" s="43" t="s">
        <v>5474</v>
      </c>
      <c r="CY19" s="43" t="s">
        <v>5474</v>
      </c>
      <c r="CZ19" s="43" t="s">
        <v>5474</v>
      </c>
      <c r="DA19" s="42" t="s">
        <v>5474</v>
      </c>
      <c r="DB19" s="42" t="s">
        <v>5474</v>
      </c>
      <c r="DC19" s="42" t="s">
        <v>5474</v>
      </c>
      <c r="DD19" s="42" t="s">
        <v>5474</v>
      </c>
      <c r="DE19" s="42" t="s">
        <v>5474</v>
      </c>
      <c r="DF19" s="42" t="s">
        <v>5474</v>
      </c>
      <c r="DG19" s="42" t="s">
        <v>5474</v>
      </c>
      <c r="DH19" s="42" t="s">
        <v>5474</v>
      </c>
    </row>
    <row r="20" spans="1:112">
      <c r="A20" s="22">
        <v>6143</v>
      </c>
      <c r="B20" s="7" t="s">
        <v>1236</v>
      </c>
      <c r="C20" s="21">
        <v>-0.23230000000000001</v>
      </c>
      <c r="D20" s="21">
        <v>-8.1799999999999998E-2</v>
      </c>
      <c r="E20" s="21">
        <v>-0.20469999999999999</v>
      </c>
      <c r="F20" s="21">
        <v>-0.21690000000000001</v>
      </c>
      <c r="G20" s="21">
        <v>7.6300000000000007E-2</v>
      </c>
      <c r="H20" s="21">
        <v>-0.52480000000000004</v>
      </c>
      <c r="I20" s="21">
        <v>-0.52480000000000004</v>
      </c>
      <c r="J20" s="21">
        <v>7.1900000000000006E-2</v>
      </c>
      <c r="K20" s="21">
        <v>3.5000000000000001E-3</v>
      </c>
      <c r="L20" s="21">
        <v>-4.4999999999999997E-3</v>
      </c>
      <c r="M20" s="21">
        <v>-3.8999999999999998E-3</v>
      </c>
      <c r="N20" s="21">
        <v>-6.4999999999999997E-3</v>
      </c>
      <c r="O20" s="21">
        <v>-2.3199999999999998E-2</v>
      </c>
      <c r="P20" s="21">
        <v>7.1999999999999998E-3</v>
      </c>
      <c r="Q20" s="21">
        <v>1.5E-3</v>
      </c>
      <c r="R20" s="21">
        <v>2.2000000000000001E-3</v>
      </c>
      <c r="S20" s="21">
        <v>9.1499999999999998E-2</v>
      </c>
      <c r="T20" s="21">
        <v>3.2300000000000002E-2</v>
      </c>
      <c r="U20" s="10">
        <v>1.49</v>
      </c>
      <c r="V20" s="10">
        <v>3.04</v>
      </c>
      <c r="W20" s="7">
        <v>2.7698999999999998</v>
      </c>
      <c r="X20" s="20">
        <v>0.81299999999999994</v>
      </c>
      <c r="Y20" s="75">
        <v>2020</v>
      </c>
      <c r="Z20" s="7">
        <v>2</v>
      </c>
      <c r="AA20" s="7">
        <v>0</v>
      </c>
      <c r="AB20" s="51">
        <v>-1243</v>
      </c>
      <c r="AC20" s="51">
        <v>-1327</v>
      </c>
      <c r="AD20" s="51">
        <v>850</v>
      </c>
      <c r="AE20" s="51">
        <v>650</v>
      </c>
      <c r="AF20" s="51">
        <v>2</v>
      </c>
      <c r="AG20" s="51">
        <v>-2</v>
      </c>
      <c r="AH20" s="20">
        <v>5.9999999999999995E-4</v>
      </c>
      <c r="AI20" s="7" t="s">
        <v>8481</v>
      </c>
      <c r="AJ20" s="67" t="s">
        <v>8494</v>
      </c>
      <c r="AK20" s="44">
        <v>-0.53834355828220859</v>
      </c>
      <c r="AL20" s="44">
        <v>-0.68823529411764717</v>
      </c>
      <c r="AM20" s="44">
        <v>1</v>
      </c>
      <c r="AN20" s="25">
        <v>0.67147270854788865</v>
      </c>
      <c r="AO20" s="25">
        <v>0.52523171987641593</v>
      </c>
      <c r="AP20" s="215">
        <v>48.55</v>
      </c>
      <c r="AQ20" s="215" t="s">
        <v>8469</v>
      </c>
      <c r="AR20" s="44">
        <v>9.9660249150622798E-2</v>
      </c>
      <c r="AS20" s="171" t="s">
        <v>8195</v>
      </c>
      <c r="AT20" s="171" t="s">
        <v>7569</v>
      </c>
      <c r="AU20" s="171" t="s">
        <v>7479</v>
      </c>
      <c r="AV20" s="7" t="s">
        <v>5474</v>
      </c>
      <c r="AW20" s="14" t="s">
        <v>6157</v>
      </c>
      <c r="AX20" s="49" t="s">
        <v>6009</v>
      </c>
      <c r="AY20" s="38" t="s">
        <v>5971</v>
      </c>
      <c r="AZ20" s="14" t="s">
        <v>6038</v>
      </c>
      <c r="BA20" s="49" t="s">
        <v>5967</v>
      </c>
      <c r="BB20" s="38" t="s">
        <v>5971</v>
      </c>
      <c r="BC20" s="7">
        <v>0.9</v>
      </c>
      <c r="BD20" s="14" t="s">
        <v>6014</v>
      </c>
      <c r="BE20" s="49" t="s">
        <v>5960</v>
      </c>
      <c r="BF20" s="38" t="s">
        <v>5961</v>
      </c>
      <c r="BG20" s="7">
        <v>0.8</v>
      </c>
      <c r="BH20" s="45">
        <v>5955.9015738776507</v>
      </c>
      <c r="BI20" s="215" t="s">
        <v>8518</v>
      </c>
      <c r="BJ20" s="215" t="s">
        <v>8500</v>
      </c>
      <c r="BK20" s="7">
        <v>2.1</v>
      </c>
      <c r="BL20" s="25">
        <v>5.5434782608695589E-2</v>
      </c>
      <c r="BM20" s="20">
        <v>0.501</v>
      </c>
      <c r="BN20" s="20">
        <v>0.435</v>
      </c>
      <c r="BO20" s="20">
        <v>0.55499999999999994</v>
      </c>
      <c r="BP20" s="46">
        <v>15.970394736842104</v>
      </c>
      <c r="BQ20" s="215" t="s">
        <v>8483</v>
      </c>
      <c r="BR20" s="79">
        <v>-0.22132852729145211</v>
      </c>
      <c r="BS20" s="9">
        <v>5.0904730498571249E-2</v>
      </c>
      <c r="BT20" s="9">
        <v>3.5139081071918987E-2</v>
      </c>
      <c r="BU20" s="47" t="s">
        <v>5993</v>
      </c>
      <c r="BV20" s="47" t="s">
        <v>5993</v>
      </c>
      <c r="BW20" s="14" t="s">
        <v>5474</v>
      </c>
      <c r="BX20" s="83">
        <v>-6.5594232749742604E-2</v>
      </c>
      <c r="BY20" s="82">
        <v>2.79</v>
      </c>
      <c r="BZ20" s="46">
        <v>17.401433691756271</v>
      </c>
      <c r="CA20" s="48" t="s">
        <v>8526</v>
      </c>
      <c r="CB20" s="45">
        <v>-60347.649999999994</v>
      </c>
      <c r="CC20" s="45">
        <v>-64425.85</v>
      </c>
      <c r="CD20" s="45">
        <v>41267.5</v>
      </c>
      <c r="CE20" s="45">
        <v>31557.499999999996</v>
      </c>
      <c r="CF20" s="14" t="s">
        <v>8527</v>
      </c>
      <c r="CG20" s="7" t="s">
        <v>8477</v>
      </c>
      <c r="CH20" s="215" t="s">
        <v>8478</v>
      </c>
      <c r="CI20" s="215" t="s">
        <v>8478</v>
      </c>
      <c r="CJ20" s="215" t="s">
        <v>8523</v>
      </c>
      <c r="CK20" s="43" t="s">
        <v>5474</v>
      </c>
      <c r="CL20" s="43" t="s">
        <v>5474</v>
      </c>
      <c r="CM20" s="43" t="s">
        <v>5474</v>
      </c>
      <c r="CN20" s="145">
        <v>-32868.350000000006</v>
      </c>
      <c r="CO20" s="145">
        <v>-19080.149999999994</v>
      </c>
      <c r="CP20" s="148">
        <v>289159.0214117599</v>
      </c>
      <c r="CQ20" s="189" t="s">
        <v>5474</v>
      </c>
      <c r="CR20" s="189" t="s">
        <v>5474</v>
      </c>
      <c r="CS20" s="99" t="s">
        <v>5474</v>
      </c>
      <c r="CT20" s="167" t="s">
        <v>8528</v>
      </c>
      <c r="CU20" s="43" t="s">
        <v>5474</v>
      </c>
      <c r="CV20" s="43" t="s">
        <v>5474</v>
      </c>
      <c r="CW20" s="43" t="s">
        <v>5474</v>
      </c>
      <c r="CX20" s="43" t="s">
        <v>5474</v>
      </c>
      <c r="CY20" s="43" t="s">
        <v>5474</v>
      </c>
      <c r="CZ20" s="43" t="s">
        <v>5474</v>
      </c>
      <c r="DA20" s="42" t="s">
        <v>5474</v>
      </c>
      <c r="DB20" s="42" t="s">
        <v>8528</v>
      </c>
      <c r="DC20" s="42" t="s">
        <v>5474</v>
      </c>
      <c r="DD20" s="42" t="s">
        <v>5474</v>
      </c>
      <c r="DE20" s="42" t="s">
        <v>5474</v>
      </c>
      <c r="DF20" s="42" t="s">
        <v>5474</v>
      </c>
      <c r="DG20" s="42" t="s">
        <v>5474</v>
      </c>
      <c r="DH20" s="42" t="s">
        <v>5474</v>
      </c>
    </row>
    <row r="21" spans="1:112">
      <c r="A21" s="22">
        <v>3016</v>
      </c>
      <c r="B21" s="7" t="s">
        <v>589</v>
      </c>
      <c r="C21" s="21">
        <v>2.5899999999999999E-2</v>
      </c>
      <c r="D21" s="21">
        <v>0.44590000000000002</v>
      </c>
      <c r="E21" s="21">
        <v>6.9199999999999998E-2</v>
      </c>
      <c r="F21" s="21">
        <v>0.38579999999999998</v>
      </c>
      <c r="G21" s="21">
        <v>0.1847</v>
      </c>
      <c r="H21" s="21">
        <v>1.0625</v>
      </c>
      <c r="I21" s="21">
        <v>3.125</v>
      </c>
      <c r="J21" s="21">
        <v>2.0625</v>
      </c>
      <c r="K21" s="21">
        <v>4.0300000000000002E-2</v>
      </c>
      <c r="L21" s="21">
        <v>5.8700000000000002E-2</v>
      </c>
      <c r="M21" s="21">
        <v>2.2700000000000001E-2</v>
      </c>
      <c r="N21" s="21">
        <v>4.07E-2</v>
      </c>
      <c r="O21" s="21">
        <v>6.4199999999999993E-2</v>
      </c>
      <c r="P21" s="21">
        <v>2.9499999999999998E-2</v>
      </c>
      <c r="Q21" s="21">
        <v>5.7000000000000002E-3</v>
      </c>
      <c r="R21" s="21">
        <v>3.7000000000000002E-3</v>
      </c>
      <c r="S21" s="21">
        <v>3.8300000000000001E-2</v>
      </c>
      <c r="T21" s="21">
        <v>2.9499999999999998E-2</v>
      </c>
      <c r="U21" s="10">
        <v>0.49</v>
      </c>
      <c r="V21" s="10">
        <v>0.42</v>
      </c>
      <c r="W21" s="7">
        <v>0.39939999999999998</v>
      </c>
      <c r="X21" s="20">
        <v>0.77400000000000002</v>
      </c>
      <c r="Y21" s="75">
        <v>2020</v>
      </c>
      <c r="Z21" s="7">
        <v>0.24959999999999999</v>
      </c>
      <c r="AA21" s="7">
        <v>0</v>
      </c>
      <c r="AB21" s="51">
        <v>-1974</v>
      </c>
      <c r="AC21" s="51">
        <v>1094</v>
      </c>
      <c r="AD21" s="51"/>
      <c r="AE21" s="51"/>
      <c r="AF21" s="51">
        <v>260</v>
      </c>
      <c r="AG21" s="51">
        <v>-21</v>
      </c>
      <c r="AH21" s="20">
        <v>0.1076</v>
      </c>
      <c r="AI21" s="7" t="s">
        <v>8487</v>
      </c>
      <c r="AJ21" s="67" t="s">
        <v>8468</v>
      </c>
      <c r="AK21" s="44">
        <v>0.70643939393939392</v>
      </c>
      <c r="AL21" s="44">
        <v>0.78341013824884786</v>
      </c>
      <c r="AM21" s="44">
        <v>1</v>
      </c>
      <c r="AN21" s="25">
        <v>0.57391304347826089</v>
      </c>
      <c r="AO21" s="25">
        <v>0.23586956521739133</v>
      </c>
      <c r="AP21" s="215">
        <v>92</v>
      </c>
      <c r="AQ21" s="215" t="s">
        <v>8469</v>
      </c>
      <c r="AR21" s="44">
        <v>9.9163679808841096E-2</v>
      </c>
      <c r="AS21" s="171" t="s">
        <v>7727</v>
      </c>
      <c r="AT21" s="171" t="s">
        <v>7472</v>
      </c>
      <c r="AU21" s="171" t="s">
        <v>7365</v>
      </c>
      <c r="AV21" s="7" t="s">
        <v>5474</v>
      </c>
      <c r="AW21" s="14" t="s">
        <v>6383</v>
      </c>
      <c r="AX21" s="49" t="s">
        <v>6009</v>
      </c>
      <c r="AY21" s="38" t="s">
        <v>5961</v>
      </c>
      <c r="AZ21" s="14" t="s">
        <v>6456</v>
      </c>
      <c r="BA21" s="49" t="s">
        <v>5967</v>
      </c>
      <c r="BB21" s="38" t="s">
        <v>5961</v>
      </c>
      <c r="BC21" s="7">
        <v>1</v>
      </c>
      <c r="BD21" s="14" t="s">
        <v>5980</v>
      </c>
      <c r="BE21" s="49" t="s">
        <v>5967</v>
      </c>
      <c r="BF21" s="38" t="s">
        <v>5961</v>
      </c>
      <c r="BG21" s="7">
        <v>0.3</v>
      </c>
      <c r="BH21" s="45">
        <v>14148.178422728992</v>
      </c>
      <c r="BI21" s="215" t="s">
        <v>8518</v>
      </c>
      <c r="BJ21" s="215" t="s">
        <v>8500</v>
      </c>
      <c r="BK21" s="7">
        <v>2.1</v>
      </c>
      <c r="BL21" s="25">
        <v>8.7470449172576903E-2</v>
      </c>
      <c r="BM21" s="20">
        <v>0.71512500000000001</v>
      </c>
      <c r="BN21" s="20">
        <v>0.72749999999999992</v>
      </c>
      <c r="BO21" s="20">
        <v>0.70499999999999996</v>
      </c>
      <c r="BP21" s="46">
        <v>219.04761904761907</v>
      </c>
      <c r="BQ21" s="215" t="s">
        <v>8521</v>
      </c>
      <c r="BR21" s="79">
        <v>-0.94531521739130431</v>
      </c>
      <c r="BS21" s="9">
        <v>0</v>
      </c>
      <c r="BT21" s="9">
        <v>0</v>
      </c>
      <c r="BU21" s="47" t="s">
        <v>5993</v>
      </c>
      <c r="BV21" s="47">
        <v>44390</v>
      </c>
      <c r="BW21" s="14" t="s">
        <v>5474</v>
      </c>
      <c r="BX21" s="83">
        <v>-0.93437826086956521</v>
      </c>
      <c r="BY21" s="82">
        <v>0.39</v>
      </c>
      <c r="BZ21" s="46">
        <v>235.89743589743588</v>
      </c>
      <c r="CA21" s="48" t="s">
        <v>8475</v>
      </c>
      <c r="CB21" s="45">
        <v>-181608</v>
      </c>
      <c r="CC21" s="45">
        <v>100648</v>
      </c>
      <c r="CD21" s="45">
        <v>0</v>
      </c>
      <c r="CE21" s="45">
        <v>0</v>
      </c>
      <c r="CF21" s="14" t="s">
        <v>8529</v>
      </c>
      <c r="CG21" s="7" t="s">
        <v>8477</v>
      </c>
      <c r="CH21" s="215" t="s">
        <v>8498</v>
      </c>
      <c r="CI21" s="215" t="s">
        <v>8478</v>
      </c>
      <c r="CJ21" s="215" t="s">
        <v>8523</v>
      </c>
      <c r="CK21" s="43" t="s">
        <v>5474</v>
      </c>
      <c r="CL21" s="43" t="s">
        <v>5474</v>
      </c>
      <c r="CM21" s="43" t="s">
        <v>6903</v>
      </c>
      <c r="CN21" s="145">
        <v>100648</v>
      </c>
      <c r="CO21" s="145">
        <v>-181608</v>
      </c>
      <c r="CP21" s="148">
        <v>1301632.4148910672</v>
      </c>
      <c r="CQ21" s="189">
        <v>0.39782608695652177</v>
      </c>
      <c r="CR21" s="189">
        <v>0.52429999999999999</v>
      </c>
      <c r="CS21" s="99">
        <v>44865</v>
      </c>
      <c r="CT21" s="167" t="s">
        <v>5474</v>
      </c>
      <c r="CU21" s="43" t="s">
        <v>5474</v>
      </c>
      <c r="CV21" s="43" t="s">
        <v>5474</v>
      </c>
      <c r="CW21" s="43" t="s">
        <v>5474</v>
      </c>
      <c r="CX21" s="43" t="s">
        <v>5474</v>
      </c>
      <c r="CY21" s="43" t="s">
        <v>5474</v>
      </c>
      <c r="CZ21" s="43" t="s">
        <v>5474</v>
      </c>
      <c r="DA21" s="42" t="s">
        <v>5474</v>
      </c>
      <c r="DB21" s="42" t="s">
        <v>5474</v>
      </c>
      <c r="DC21" s="42" t="s">
        <v>5474</v>
      </c>
      <c r="DD21" s="42" t="s">
        <v>5474</v>
      </c>
      <c r="DE21" s="42" t="s">
        <v>5474</v>
      </c>
      <c r="DF21" s="42" t="s">
        <v>5474</v>
      </c>
      <c r="DG21" s="42" t="s">
        <v>5474</v>
      </c>
      <c r="DH21" s="42" t="s">
        <v>5474</v>
      </c>
    </row>
    <row r="22" spans="1:112">
      <c r="A22" s="22">
        <v>4175</v>
      </c>
      <c r="B22" s="7" t="s">
        <v>921</v>
      </c>
      <c r="C22" s="21">
        <v>-0.12</v>
      </c>
      <c r="D22" s="21">
        <v>8.6599999999999996E-2</v>
      </c>
      <c r="E22" s="21">
        <v>-6.7699999999999996E-2</v>
      </c>
      <c r="F22" s="21">
        <v>4.99E-2</v>
      </c>
      <c r="G22" s="21">
        <v>0.1222</v>
      </c>
      <c r="H22" s="21">
        <v>7.1400000000000005E-2</v>
      </c>
      <c r="I22" s="21">
        <v>0.66669999999999996</v>
      </c>
      <c r="J22" s="21">
        <v>-0.21970000000000001</v>
      </c>
      <c r="K22" s="21">
        <v>-2.46E-2</v>
      </c>
      <c r="L22" s="21">
        <v>-1.37E-2</v>
      </c>
      <c r="M22" s="21">
        <v>-8.3000000000000001E-3</v>
      </c>
      <c r="N22" s="21">
        <v>-3.5999999999999999E-3</v>
      </c>
      <c r="O22" s="21">
        <v>5.1999999999999998E-3</v>
      </c>
      <c r="P22" s="21">
        <v>-7.6E-3</v>
      </c>
      <c r="Q22" s="21">
        <v>-1.2699999999999999E-2</v>
      </c>
      <c r="R22" s="21">
        <v>-3.2000000000000002E-3</v>
      </c>
      <c r="S22" s="21">
        <v>9.4399999999999998E-2</v>
      </c>
      <c r="T22" s="21">
        <v>0.23910000000000001</v>
      </c>
      <c r="U22" s="10">
        <v>1.74</v>
      </c>
      <c r="V22" s="10">
        <v>3.04</v>
      </c>
      <c r="W22" s="7">
        <v>3.036</v>
      </c>
      <c r="X22" s="20">
        <v>0.77400000000000002</v>
      </c>
      <c r="Y22" s="75">
        <v>2020</v>
      </c>
      <c r="Z22" s="7">
        <v>2.0499999999999998</v>
      </c>
      <c r="AA22" s="7">
        <v>0.8</v>
      </c>
      <c r="AB22" s="51">
        <v>5</v>
      </c>
      <c r="AC22" s="51">
        <v>1</v>
      </c>
      <c r="AD22" s="51"/>
      <c r="AE22" s="51"/>
      <c r="AF22" s="51"/>
      <c r="AG22" s="51"/>
      <c r="AH22" s="20">
        <v>0</v>
      </c>
      <c r="AI22" s="7" t="s">
        <v>8507</v>
      </c>
      <c r="AJ22" s="67" t="s">
        <v>8508</v>
      </c>
      <c r="AK22" s="44">
        <v>1</v>
      </c>
      <c r="AL22" s="44">
        <v>1</v>
      </c>
      <c r="AM22" s="44">
        <v>1</v>
      </c>
      <c r="AN22" s="25">
        <v>0.18856447688564476</v>
      </c>
      <c r="AO22" s="25">
        <v>0.12408759124087594</v>
      </c>
      <c r="AP22" s="215">
        <v>82.2</v>
      </c>
      <c r="AQ22" s="215" t="s">
        <v>8469</v>
      </c>
      <c r="AR22" s="44">
        <v>9.8930481283422397E-2</v>
      </c>
      <c r="AS22" s="171" t="s">
        <v>7984</v>
      </c>
      <c r="AT22" s="171" t="s">
        <v>7985</v>
      </c>
      <c r="AU22" s="171" t="s">
        <v>7611</v>
      </c>
      <c r="AV22" s="7" t="s">
        <v>8488</v>
      </c>
      <c r="AW22" s="14" t="s">
        <v>6383</v>
      </c>
      <c r="AX22" s="49" t="s">
        <v>6009</v>
      </c>
      <c r="AY22" s="38" t="s">
        <v>5961</v>
      </c>
      <c r="AZ22" s="14" t="s">
        <v>6740</v>
      </c>
      <c r="BA22" s="49" t="s">
        <v>6039</v>
      </c>
      <c r="BB22" s="38" t="s">
        <v>5961</v>
      </c>
      <c r="BC22" s="7">
        <v>0.9</v>
      </c>
      <c r="BD22" s="14" t="s">
        <v>6334</v>
      </c>
      <c r="BE22" s="49" t="s">
        <v>6009</v>
      </c>
      <c r="BF22" s="38" t="s">
        <v>5961</v>
      </c>
      <c r="BG22" s="7">
        <v>0.9</v>
      </c>
      <c r="BH22" s="45">
        <v>1163.2569020402832</v>
      </c>
      <c r="BI22" s="215" t="s">
        <v>8495</v>
      </c>
      <c r="BJ22" s="215" t="s">
        <v>8490</v>
      </c>
      <c r="BK22" s="7">
        <v>24.2</v>
      </c>
      <c r="BL22" s="25">
        <v>9.8930481283422536E-2</v>
      </c>
      <c r="BM22" s="20">
        <v>0.59075000000000011</v>
      </c>
      <c r="BN22" s="20">
        <v>0.58250000000000002</v>
      </c>
      <c r="BO22" s="20">
        <v>0.59750000000000003</v>
      </c>
      <c r="BP22" s="46">
        <v>27.039473684210527</v>
      </c>
      <c r="BQ22" s="215" t="s">
        <v>8513</v>
      </c>
      <c r="BR22" s="79">
        <v>-0.52291970802919707</v>
      </c>
      <c r="BS22" s="9">
        <v>3.0903520971658827E-2</v>
      </c>
      <c r="BT22" s="9">
        <v>9.8512872445585042E-2</v>
      </c>
      <c r="BU22" s="47" t="s">
        <v>5993</v>
      </c>
      <c r="BV22" s="47" t="s">
        <v>5993</v>
      </c>
      <c r="BW22" s="14" t="s">
        <v>8530</v>
      </c>
      <c r="BX22" s="83">
        <v>-0.42750364963503656</v>
      </c>
      <c r="BY22" s="82">
        <v>3.04</v>
      </c>
      <c r="BZ22" s="46">
        <v>27.039473684210527</v>
      </c>
      <c r="CA22" s="48" t="s">
        <v>8475</v>
      </c>
      <c r="CB22" s="45">
        <v>411</v>
      </c>
      <c r="CC22" s="45">
        <v>82.2</v>
      </c>
      <c r="CD22" s="45">
        <v>0</v>
      </c>
      <c r="CE22" s="45">
        <v>0</v>
      </c>
      <c r="CF22" s="14" t="s">
        <v>8531</v>
      </c>
      <c r="CG22" s="7" t="s">
        <v>8477</v>
      </c>
      <c r="CH22" s="215" t="s">
        <v>8498</v>
      </c>
      <c r="CI22" s="215" t="s">
        <v>8498</v>
      </c>
      <c r="CJ22" s="215" t="s">
        <v>8479</v>
      </c>
      <c r="CK22" s="43" t="s">
        <v>7350</v>
      </c>
      <c r="CL22" s="43" t="s">
        <v>5474</v>
      </c>
      <c r="CM22" s="43" t="s">
        <v>6944</v>
      </c>
      <c r="CN22" s="145">
        <v>82.2</v>
      </c>
      <c r="CO22" s="145">
        <v>411</v>
      </c>
      <c r="CP22" s="148">
        <v>95619.717347711281</v>
      </c>
      <c r="CQ22" s="189">
        <v>0.1046228710462288</v>
      </c>
      <c r="CR22" s="189">
        <v>0</v>
      </c>
      <c r="CS22" s="99">
        <v>44987</v>
      </c>
      <c r="CT22" s="167" t="s">
        <v>5474</v>
      </c>
      <c r="CU22" s="43" t="s">
        <v>5474</v>
      </c>
      <c r="CV22" s="43" t="s">
        <v>5474</v>
      </c>
      <c r="CW22" s="43" t="s">
        <v>5474</v>
      </c>
      <c r="CX22" s="43" t="s">
        <v>5474</v>
      </c>
      <c r="CY22" s="43" t="s">
        <v>5474</v>
      </c>
      <c r="CZ22" s="43" t="s">
        <v>5474</v>
      </c>
      <c r="DA22" s="42" t="s">
        <v>5474</v>
      </c>
      <c r="DB22" s="42" t="s">
        <v>5474</v>
      </c>
      <c r="DC22" s="42" t="s">
        <v>5474</v>
      </c>
      <c r="DD22" s="42" t="s">
        <v>5474</v>
      </c>
      <c r="DE22" s="42" t="s">
        <v>5474</v>
      </c>
      <c r="DF22" s="42" t="s">
        <v>5474</v>
      </c>
      <c r="DG22" s="42" t="s">
        <v>5474</v>
      </c>
      <c r="DH22" s="42" t="s">
        <v>5474</v>
      </c>
    </row>
    <row r="23" spans="1:112">
      <c r="A23" s="22">
        <v>3441</v>
      </c>
      <c r="B23" s="7" t="s">
        <v>755</v>
      </c>
      <c r="C23" s="21">
        <v>0.26950000000000002</v>
      </c>
      <c r="D23" s="21">
        <v>1.2732000000000001</v>
      </c>
      <c r="E23" s="21">
        <v>0.2989</v>
      </c>
      <c r="F23" s="21">
        <v>1.2517</v>
      </c>
      <c r="G23" s="21">
        <v>0.75749999999999995</v>
      </c>
      <c r="H23" s="21">
        <v>-0.33329999999999999</v>
      </c>
      <c r="I23" s="21">
        <v>1.0667</v>
      </c>
      <c r="J23" s="21">
        <v>1.1515</v>
      </c>
      <c r="K23" s="21">
        <v>-8.8999999999999999E-3</v>
      </c>
      <c r="L23" s="21">
        <v>0.15390000000000001</v>
      </c>
      <c r="M23" s="21">
        <v>3.6200000000000003E-2</v>
      </c>
      <c r="N23" s="21">
        <v>6.2300000000000001E-2</v>
      </c>
      <c r="O23" s="21">
        <v>0.1883</v>
      </c>
      <c r="P23" s="21">
        <v>3.1300000000000001E-2</v>
      </c>
      <c r="Q23" s="21">
        <v>9.1999999999999998E-3</v>
      </c>
      <c r="R23" s="21">
        <v>6.7999999999999996E-3</v>
      </c>
      <c r="S23" s="21">
        <v>-8.6999999999999994E-3</v>
      </c>
      <c r="T23" s="21">
        <v>-7.7999999999999996E-3</v>
      </c>
      <c r="U23" s="10">
        <v>0.05</v>
      </c>
      <c r="V23" s="10">
        <v>-0.02</v>
      </c>
      <c r="W23" s="7">
        <v>1.36</v>
      </c>
      <c r="X23" s="20">
        <v>1</v>
      </c>
      <c r="Y23" s="75">
        <v>2020</v>
      </c>
      <c r="Z23" s="7">
        <v>0.5</v>
      </c>
      <c r="AA23" s="7">
        <v>0</v>
      </c>
      <c r="AB23" s="51">
        <v>198</v>
      </c>
      <c r="AC23" s="51">
        <v>-41</v>
      </c>
      <c r="AD23" s="51"/>
      <c r="AE23" s="51"/>
      <c r="AF23" s="51"/>
      <c r="AG23" s="51">
        <v>-1</v>
      </c>
      <c r="AH23" s="20">
        <v>2E-3</v>
      </c>
      <c r="AI23" s="7" t="s">
        <v>8481</v>
      </c>
      <c r="AJ23" s="67" t="s">
        <v>8468</v>
      </c>
      <c r="AK23" s="44">
        <v>0.534959349593496</v>
      </c>
      <c r="AL23" s="44">
        <v>0.68817204301075274</v>
      </c>
      <c r="AM23" s="44">
        <v>1</v>
      </c>
      <c r="AN23" s="25">
        <v>0.77651515151515149</v>
      </c>
      <c r="AO23" s="25">
        <v>0.23484848484848478</v>
      </c>
      <c r="AP23" s="215">
        <v>39.6</v>
      </c>
      <c r="AQ23" s="215" t="s">
        <v>8469</v>
      </c>
      <c r="AR23" s="44">
        <v>0.1</v>
      </c>
      <c r="AS23" s="171" t="s">
        <v>7861</v>
      </c>
      <c r="AT23" s="171" t="s">
        <v>7664</v>
      </c>
      <c r="AU23" s="171" t="s">
        <v>7037</v>
      </c>
      <c r="AV23" s="7" t="s">
        <v>8470</v>
      </c>
      <c r="AW23" s="14" t="s">
        <v>7860</v>
      </c>
      <c r="AX23" s="49" t="s">
        <v>6009</v>
      </c>
      <c r="AY23" s="38" t="s">
        <v>5961</v>
      </c>
      <c r="AZ23" s="14" t="s">
        <v>6038</v>
      </c>
      <c r="BA23" s="49" t="s">
        <v>5967</v>
      </c>
      <c r="BB23" s="38" t="s">
        <v>5971</v>
      </c>
      <c r="BC23" s="7">
        <v>0.6</v>
      </c>
      <c r="BD23" s="14" t="s">
        <v>6035</v>
      </c>
      <c r="BE23" s="49" t="s">
        <v>5967</v>
      </c>
      <c r="BF23" s="38" t="s">
        <v>5961</v>
      </c>
      <c r="BG23" s="7">
        <v>0.1</v>
      </c>
      <c r="BH23" s="45">
        <v>2874.2729824857797</v>
      </c>
      <c r="BI23" s="215" t="s">
        <v>8471</v>
      </c>
      <c r="BJ23" s="215" t="s">
        <v>8472</v>
      </c>
      <c r="BK23" s="7">
        <v>7.3</v>
      </c>
      <c r="BL23" s="25">
        <v>6.5948855989232918E-2</v>
      </c>
      <c r="BM23" s="20">
        <v>0.78075000000000006</v>
      </c>
      <c r="BN23" s="20">
        <v>0.88249999999999995</v>
      </c>
      <c r="BO23" s="20">
        <v>0.6974999999999999</v>
      </c>
      <c r="BP23" s="46" t="s">
        <v>8473</v>
      </c>
      <c r="BQ23" s="215" t="s">
        <v>8473</v>
      </c>
      <c r="BR23" s="79" t="s">
        <v>8473</v>
      </c>
      <c r="BS23" s="9">
        <v>2.8327717197827118E-2</v>
      </c>
      <c r="BT23" s="9">
        <v>6.7368520418180644E-3</v>
      </c>
      <c r="BU23" s="47" t="s">
        <v>5993</v>
      </c>
      <c r="BV23" s="47" t="s">
        <v>5993</v>
      </c>
      <c r="BW23" s="14" t="s">
        <v>8474</v>
      </c>
      <c r="BX23" s="83" t="s">
        <v>8473</v>
      </c>
      <c r="BY23" s="82" t="s">
        <v>8473</v>
      </c>
      <c r="BZ23" s="46" t="s">
        <v>8473</v>
      </c>
      <c r="CA23" s="48" t="s">
        <v>8485</v>
      </c>
      <c r="CB23" s="45">
        <v>7840.8</v>
      </c>
      <c r="CC23" s="45">
        <v>-1623.6000000000001</v>
      </c>
      <c r="CD23" s="45">
        <v>0</v>
      </c>
      <c r="CE23" s="45">
        <v>0</v>
      </c>
      <c r="CF23" s="14" t="s">
        <v>8532</v>
      </c>
      <c r="CG23" s="7" t="s">
        <v>8477</v>
      </c>
      <c r="CH23" s="215" t="s">
        <v>8478</v>
      </c>
      <c r="CI23" s="215" t="s">
        <v>8478</v>
      </c>
      <c r="CJ23" s="215" t="s">
        <v>8479</v>
      </c>
      <c r="CK23" s="43" t="s">
        <v>5474</v>
      </c>
      <c r="CL23" s="43" t="s">
        <v>5474</v>
      </c>
      <c r="CM23" s="43" t="s">
        <v>6925</v>
      </c>
      <c r="CN23" s="145">
        <v>-1623.6000000000001</v>
      </c>
      <c r="CO23" s="145">
        <v>7840.8</v>
      </c>
      <c r="CP23" s="148">
        <v>113821.21010643688</v>
      </c>
      <c r="CQ23" s="189" t="s">
        <v>5474</v>
      </c>
      <c r="CR23" s="189" t="s">
        <v>5474</v>
      </c>
      <c r="CS23" s="99" t="s">
        <v>5474</v>
      </c>
      <c r="CT23" s="167" t="s">
        <v>5474</v>
      </c>
      <c r="CU23" s="43" t="s">
        <v>5474</v>
      </c>
      <c r="CV23" s="43" t="s">
        <v>5474</v>
      </c>
      <c r="CW23" s="43" t="s">
        <v>5474</v>
      </c>
      <c r="CX23" s="43" t="s">
        <v>5474</v>
      </c>
      <c r="CY23" s="43" t="s">
        <v>5474</v>
      </c>
      <c r="CZ23" s="43" t="s">
        <v>5474</v>
      </c>
      <c r="DA23" s="42" t="s">
        <v>5474</v>
      </c>
      <c r="DB23" s="42" t="s">
        <v>5474</v>
      </c>
      <c r="DC23" s="42" t="s">
        <v>5474</v>
      </c>
      <c r="DD23" s="42" t="s">
        <v>5474</v>
      </c>
      <c r="DE23" s="42" t="s">
        <v>5474</v>
      </c>
      <c r="DF23" s="42" t="s">
        <v>5474</v>
      </c>
      <c r="DG23" s="42" t="s">
        <v>5474</v>
      </c>
      <c r="DH23" s="42" t="s">
        <v>5474</v>
      </c>
    </row>
    <row r="24" spans="1:112">
      <c r="A24" s="22">
        <v>4952</v>
      </c>
      <c r="B24" s="7" t="s">
        <v>1030</v>
      </c>
      <c r="C24" s="21">
        <v>1.5800000000000002E-2</v>
      </c>
      <c r="D24" s="21">
        <v>0.21390000000000001</v>
      </c>
      <c r="E24" s="21">
        <v>4.6300000000000001E-2</v>
      </c>
      <c r="F24" s="21">
        <v>0.16020000000000001</v>
      </c>
      <c r="G24" s="21">
        <v>0.34620000000000001</v>
      </c>
      <c r="H24" s="21">
        <v>0.80900000000000005</v>
      </c>
      <c r="I24" s="21">
        <v>1.1757</v>
      </c>
      <c r="J24" s="21">
        <v>1.7174</v>
      </c>
      <c r="K24" s="21">
        <v>4.6199999999999998E-2</v>
      </c>
      <c r="L24" s="21">
        <v>0.1022</v>
      </c>
      <c r="M24" s="21">
        <v>4.7500000000000001E-2</v>
      </c>
      <c r="N24" s="21">
        <v>6.4600000000000005E-2</v>
      </c>
      <c r="O24" s="21">
        <v>0.10489999999999999</v>
      </c>
      <c r="P24" s="21">
        <v>8.3500000000000005E-2</v>
      </c>
      <c r="Q24" s="21">
        <v>2.92E-2</v>
      </c>
      <c r="R24" s="21">
        <v>2.1299999999999999E-2</v>
      </c>
      <c r="S24" s="21">
        <v>0.1479</v>
      </c>
      <c r="T24" s="21">
        <v>0.1104</v>
      </c>
      <c r="U24" s="10">
        <v>2.5</v>
      </c>
      <c r="V24" s="10">
        <v>4.18</v>
      </c>
      <c r="W24" s="7">
        <v>2.64</v>
      </c>
      <c r="X24" s="20">
        <v>0.91649999999999998</v>
      </c>
      <c r="Y24" s="75">
        <v>2020</v>
      </c>
      <c r="Z24" s="7">
        <v>2.4</v>
      </c>
      <c r="AA24" s="7">
        <v>0</v>
      </c>
      <c r="AB24" s="51">
        <v>-344</v>
      </c>
      <c r="AC24" s="51">
        <v>-313</v>
      </c>
      <c r="AD24" s="51"/>
      <c r="AE24" s="51"/>
      <c r="AF24" s="51">
        <v>-5</v>
      </c>
      <c r="AG24" s="51">
        <v>1</v>
      </c>
      <c r="AH24" s="20">
        <v>8.5000000000000006E-3</v>
      </c>
      <c r="AI24" s="7" t="s">
        <v>8487</v>
      </c>
      <c r="AJ24" s="67" t="s">
        <v>8468</v>
      </c>
      <c r="AK24" s="44">
        <v>0.69895678092399405</v>
      </c>
      <c r="AL24" s="44">
        <v>0.51807228915662662</v>
      </c>
      <c r="AM24" s="44">
        <v>1</v>
      </c>
      <c r="AN24" s="25">
        <v>0.87483702737940039</v>
      </c>
      <c r="AO24" s="25">
        <v>0.32464146023468066</v>
      </c>
      <c r="AP24" s="215">
        <v>76.7</v>
      </c>
      <c r="AQ24" s="215" t="s">
        <v>8469</v>
      </c>
      <c r="AR24" s="44">
        <v>9.8853868194842404E-2</v>
      </c>
      <c r="AS24" s="171" t="s">
        <v>8060</v>
      </c>
      <c r="AT24" s="171" t="s">
        <v>7231</v>
      </c>
      <c r="AU24" s="171" t="s">
        <v>8061</v>
      </c>
      <c r="AV24" s="7" t="s">
        <v>5474</v>
      </c>
      <c r="AW24" s="14" t="s">
        <v>8059</v>
      </c>
      <c r="AX24" s="49" t="s">
        <v>6009</v>
      </c>
      <c r="AY24" s="38" t="s">
        <v>5961</v>
      </c>
      <c r="AZ24" s="14" t="s">
        <v>6765</v>
      </c>
      <c r="BA24" s="49" t="s">
        <v>5967</v>
      </c>
      <c r="BB24" s="38" t="s">
        <v>5961</v>
      </c>
      <c r="BC24" s="7">
        <v>0.6</v>
      </c>
      <c r="BD24" s="14" t="s">
        <v>5980</v>
      </c>
      <c r="BE24" s="49" t="s">
        <v>5988</v>
      </c>
      <c r="BF24" s="38" t="s">
        <v>5989</v>
      </c>
      <c r="BG24" s="7">
        <v>0.2</v>
      </c>
      <c r="BH24" s="45">
        <v>7115.1726370681745</v>
      </c>
      <c r="BI24" s="215" t="s">
        <v>8518</v>
      </c>
      <c r="BJ24" s="215" t="s">
        <v>8500</v>
      </c>
      <c r="BK24" s="7">
        <v>2.6</v>
      </c>
      <c r="BL24" s="25">
        <v>0.10043041606886657</v>
      </c>
      <c r="BM24" s="20">
        <v>0.70256249999999998</v>
      </c>
      <c r="BN24" s="20">
        <v>0.66749999999999998</v>
      </c>
      <c r="BO24" s="20">
        <v>0.73124999999999984</v>
      </c>
      <c r="BP24" s="46">
        <v>18.349282296650721</v>
      </c>
      <c r="BQ24" s="215" t="s">
        <v>8521</v>
      </c>
      <c r="BR24" s="79">
        <v>-0.10381355932203397</v>
      </c>
      <c r="BS24" s="9">
        <v>2.8403656082581996E-2</v>
      </c>
      <c r="BT24" s="9">
        <v>2.5292780389869263E-2</v>
      </c>
      <c r="BU24" s="47" t="s">
        <v>5993</v>
      </c>
      <c r="BV24" s="47" t="s">
        <v>5993</v>
      </c>
      <c r="BW24" s="14" t="s">
        <v>5474</v>
      </c>
      <c r="BX24" s="83">
        <v>7.5423728813559271E-2</v>
      </c>
      <c r="BY24" s="82">
        <v>4.5</v>
      </c>
      <c r="BZ24" s="46">
        <v>17.044444444444444</v>
      </c>
      <c r="CA24" s="48" t="s">
        <v>5474</v>
      </c>
      <c r="CB24" s="45">
        <v>-26384.799999999999</v>
      </c>
      <c r="CC24" s="45">
        <v>-24007.100000000002</v>
      </c>
      <c r="CD24" s="45">
        <v>0</v>
      </c>
      <c r="CE24" s="45">
        <v>0</v>
      </c>
      <c r="CF24" s="14" t="s">
        <v>8533</v>
      </c>
      <c r="CG24" s="7" t="s">
        <v>8477</v>
      </c>
      <c r="CH24" s="215" t="s">
        <v>8478</v>
      </c>
      <c r="CI24" s="215" t="s">
        <v>8479</v>
      </c>
      <c r="CJ24" s="215" t="s">
        <v>8523</v>
      </c>
      <c r="CK24" s="43" t="s">
        <v>5474</v>
      </c>
      <c r="CL24" s="43" t="s">
        <v>5474</v>
      </c>
      <c r="CM24" s="43" t="s">
        <v>6903</v>
      </c>
      <c r="CN24" s="145">
        <v>-24007.100000000002</v>
      </c>
      <c r="CO24" s="145">
        <v>-26384.799999999999</v>
      </c>
      <c r="CP24" s="148">
        <v>545733.74126312905</v>
      </c>
      <c r="CQ24" s="189" t="s">
        <v>5474</v>
      </c>
      <c r="CR24" s="189" t="s">
        <v>5474</v>
      </c>
      <c r="CS24" s="99" t="s">
        <v>5474</v>
      </c>
      <c r="CT24" s="167" t="s">
        <v>5474</v>
      </c>
      <c r="CU24" s="43" t="s">
        <v>5474</v>
      </c>
      <c r="CV24" s="43" t="s">
        <v>5474</v>
      </c>
      <c r="CW24" s="43" t="s">
        <v>5474</v>
      </c>
      <c r="CX24" s="43" t="s">
        <v>5474</v>
      </c>
      <c r="CY24" s="43" t="s">
        <v>5474</v>
      </c>
      <c r="CZ24" s="43" t="s">
        <v>5474</v>
      </c>
      <c r="DA24" s="42" t="s">
        <v>5474</v>
      </c>
      <c r="DB24" s="42" t="s">
        <v>5474</v>
      </c>
      <c r="DC24" s="42" t="s">
        <v>5474</v>
      </c>
      <c r="DD24" s="42" t="s">
        <v>5474</v>
      </c>
      <c r="DE24" s="42" t="s">
        <v>5474</v>
      </c>
      <c r="DF24" s="42" t="s">
        <v>5474</v>
      </c>
      <c r="DG24" s="42" t="s">
        <v>5474</v>
      </c>
      <c r="DH24" s="42" t="s">
        <v>5474</v>
      </c>
    </row>
    <row r="25" spans="1:112">
      <c r="A25" s="22">
        <v>5483</v>
      </c>
      <c r="B25" s="7" t="s">
        <v>1147</v>
      </c>
      <c r="C25" s="21">
        <v>-0.12509999999999999</v>
      </c>
      <c r="D25" s="21">
        <v>0.1144</v>
      </c>
      <c r="E25" s="21">
        <v>-4.8800000000000003E-2</v>
      </c>
      <c r="F25" s="21">
        <v>6.2700000000000006E-2</v>
      </c>
      <c r="G25" s="21">
        <v>9.8799999999999999E-2</v>
      </c>
      <c r="H25" s="21">
        <v>0.44979999999999998</v>
      </c>
      <c r="I25" s="21">
        <v>0.39379999999999998</v>
      </c>
      <c r="J25" s="21">
        <v>0.2298</v>
      </c>
      <c r="K25" s="21">
        <v>3.7000000000000002E-3</v>
      </c>
      <c r="L25" s="21">
        <v>-1.17E-2</v>
      </c>
      <c r="M25" s="21">
        <v>-1.9E-3</v>
      </c>
      <c r="N25" s="21">
        <v>4.1999999999999997E-3</v>
      </c>
      <c r="O25" s="21">
        <v>-1.7500000000000002E-2</v>
      </c>
      <c r="P25" s="21">
        <v>-1.23E-2</v>
      </c>
      <c r="Q25" s="21">
        <v>6.7000000000000002E-3</v>
      </c>
      <c r="R25" s="21">
        <v>2.3999999999999998E-3</v>
      </c>
      <c r="S25" s="21">
        <v>0.13689999999999999</v>
      </c>
      <c r="T25" s="21">
        <v>6.3899999999999998E-2</v>
      </c>
      <c r="U25" s="10">
        <v>6.1</v>
      </c>
      <c r="V25" s="10">
        <v>11.95</v>
      </c>
      <c r="W25" s="7">
        <v>3.6</v>
      </c>
      <c r="X25" s="20">
        <v>0.85040000000000004</v>
      </c>
      <c r="Y25" s="75">
        <v>2020</v>
      </c>
      <c r="Z25" s="7">
        <v>5.5</v>
      </c>
      <c r="AA25" s="7">
        <v>0</v>
      </c>
      <c r="AB25" s="51">
        <v>-5</v>
      </c>
      <c r="AC25" s="51">
        <v>-382</v>
      </c>
      <c r="AD25" s="51">
        <v>-1656</v>
      </c>
      <c r="AE25" s="51">
        <v>-621</v>
      </c>
      <c r="AF25" s="51">
        <v>-112</v>
      </c>
      <c r="AG25" s="51">
        <v>182</v>
      </c>
      <c r="AH25" s="20">
        <v>4.1300000000000003E-2</v>
      </c>
      <c r="AI25" s="7" t="s">
        <v>8487</v>
      </c>
      <c r="AJ25" s="67" t="s">
        <v>8468</v>
      </c>
      <c r="AK25" s="44">
        <v>0.765625</v>
      </c>
      <c r="AL25" s="44">
        <v>0.68131868131868134</v>
      </c>
      <c r="AM25" s="44">
        <v>1</v>
      </c>
      <c r="AN25" s="25">
        <v>0.67015706806282727</v>
      </c>
      <c r="AO25" s="25">
        <v>0.23821989528795812</v>
      </c>
      <c r="AP25" s="215">
        <v>191</v>
      </c>
      <c r="AQ25" s="215" t="s">
        <v>8469</v>
      </c>
      <c r="AR25" s="44">
        <v>9.7701149425287306E-2</v>
      </c>
      <c r="AS25" s="171" t="s">
        <v>8141</v>
      </c>
      <c r="AT25" s="171" t="s">
        <v>7336</v>
      </c>
      <c r="AU25" s="171" t="s">
        <v>7813</v>
      </c>
      <c r="AV25" s="7" t="s">
        <v>8470</v>
      </c>
      <c r="AW25" s="14" t="s">
        <v>6157</v>
      </c>
      <c r="AX25" s="49" t="s">
        <v>6009</v>
      </c>
      <c r="AY25" s="38" t="s">
        <v>5961</v>
      </c>
      <c r="AZ25" s="14" t="s">
        <v>6157</v>
      </c>
      <c r="BA25" s="49" t="s">
        <v>5967</v>
      </c>
      <c r="BB25" s="38" t="s">
        <v>5971</v>
      </c>
      <c r="BC25" s="7">
        <v>0.6</v>
      </c>
      <c r="BD25" s="14" t="s">
        <v>5997</v>
      </c>
      <c r="BE25" s="49" t="s">
        <v>5960</v>
      </c>
      <c r="BF25" s="38" t="s">
        <v>5961</v>
      </c>
      <c r="BG25" s="7">
        <v>0.6</v>
      </c>
      <c r="BH25" s="45">
        <v>26468.487731018377</v>
      </c>
      <c r="BI25" s="215" t="s">
        <v>8499</v>
      </c>
      <c r="BJ25" s="215" t="s">
        <v>8500</v>
      </c>
      <c r="BK25" s="7">
        <v>2.6</v>
      </c>
      <c r="BL25" s="25">
        <v>8.8319088319088315E-2</v>
      </c>
      <c r="BM25" s="20">
        <v>0.62962499999999999</v>
      </c>
      <c r="BN25" s="20">
        <v>0.61999999999999988</v>
      </c>
      <c r="BO25" s="20">
        <v>0.63749999999999996</v>
      </c>
      <c r="BP25" s="46">
        <v>15.98326359832636</v>
      </c>
      <c r="BQ25" s="215" t="s">
        <v>8521</v>
      </c>
      <c r="BR25" s="79">
        <v>-0.10210820244328099</v>
      </c>
      <c r="BS25" s="9">
        <v>1.2922570501831432E-2</v>
      </c>
      <c r="BT25" s="9">
        <v>2.2812359216905831E-2</v>
      </c>
      <c r="BU25" s="47" t="s">
        <v>5993</v>
      </c>
      <c r="BV25" s="47">
        <v>44399</v>
      </c>
      <c r="BW25" s="14" t="s">
        <v>5474</v>
      </c>
      <c r="BX25" s="83">
        <v>7.7470157068062775E-2</v>
      </c>
      <c r="BY25" s="82">
        <v>12.1</v>
      </c>
      <c r="BZ25" s="46">
        <v>15.78512396694215</v>
      </c>
      <c r="CA25" s="48" t="s">
        <v>5474</v>
      </c>
      <c r="CB25" s="45">
        <v>-955</v>
      </c>
      <c r="CC25" s="45">
        <v>-72962</v>
      </c>
      <c r="CD25" s="45">
        <v>-316296</v>
      </c>
      <c r="CE25" s="45">
        <v>-118611</v>
      </c>
      <c r="CF25" s="14" t="s">
        <v>8534</v>
      </c>
      <c r="CG25" s="7" t="s">
        <v>8477</v>
      </c>
      <c r="CH25" s="215" t="s">
        <v>8478</v>
      </c>
      <c r="CI25" s="215" t="s">
        <v>8478</v>
      </c>
      <c r="CJ25" s="215" t="s">
        <v>8479</v>
      </c>
      <c r="CK25" s="43" t="s">
        <v>5474</v>
      </c>
      <c r="CL25" s="43" t="s">
        <v>5474</v>
      </c>
      <c r="CM25" s="43" t="s">
        <v>6925</v>
      </c>
      <c r="CN25" s="145">
        <v>-191573</v>
      </c>
      <c r="CO25" s="145">
        <v>-317251</v>
      </c>
      <c r="CP25" s="148">
        <v>5055481.15662451</v>
      </c>
      <c r="CQ25" s="189" t="s">
        <v>5474</v>
      </c>
      <c r="CR25" s="189" t="s">
        <v>5474</v>
      </c>
      <c r="CS25" s="99" t="s">
        <v>5474</v>
      </c>
      <c r="CT25" s="167" t="s">
        <v>8535</v>
      </c>
      <c r="CU25" s="43" t="s">
        <v>5474</v>
      </c>
      <c r="CV25" s="43" t="s">
        <v>5474</v>
      </c>
      <c r="CW25" s="43" t="s">
        <v>5474</v>
      </c>
      <c r="CX25" s="43" t="s">
        <v>5474</v>
      </c>
      <c r="CY25" s="43" t="s">
        <v>5474</v>
      </c>
      <c r="CZ25" s="43" t="s">
        <v>5474</v>
      </c>
      <c r="DA25" s="42" t="s">
        <v>5474</v>
      </c>
      <c r="DB25" s="42" t="s">
        <v>5474</v>
      </c>
      <c r="DC25" s="42" t="s">
        <v>5474</v>
      </c>
      <c r="DD25" s="42" t="s">
        <v>5474</v>
      </c>
      <c r="DE25" s="42" t="s">
        <v>8535</v>
      </c>
      <c r="DF25" s="42" t="s">
        <v>5474</v>
      </c>
      <c r="DG25" s="42" t="s">
        <v>5474</v>
      </c>
      <c r="DH25" s="42" t="s">
        <v>5474</v>
      </c>
    </row>
    <row r="26" spans="1:112">
      <c r="A26" s="22">
        <v>6209</v>
      </c>
      <c r="B26" s="7" t="s">
        <v>1294</v>
      </c>
      <c r="C26" s="21">
        <v>2.0299999999999999E-2</v>
      </c>
      <c r="D26" s="21">
        <v>3.0999999999999999E-3</v>
      </c>
      <c r="E26" s="21">
        <v>6.4999999999999997E-3</v>
      </c>
      <c r="F26" s="21">
        <v>-3.5299999999999998E-2</v>
      </c>
      <c r="G26" s="21">
        <v>0.32340000000000002</v>
      </c>
      <c r="H26" s="21">
        <v>-0.64</v>
      </c>
      <c r="I26" s="21">
        <v>-0.28120000000000001</v>
      </c>
      <c r="J26" s="21">
        <v>-0.2</v>
      </c>
      <c r="K26" s="21">
        <v>-3.8399999999999997E-2</v>
      </c>
      <c r="L26" s="21">
        <v>4.4999999999999997E-3</v>
      </c>
      <c r="M26" s="21">
        <v>-1.09E-2</v>
      </c>
      <c r="N26" s="21">
        <v>-4.6800000000000001E-2</v>
      </c>
      <c r="O26" s="21">
        <v>-4.4699999999999997E-2</v>
      </c>
      <c r="P26" s="21">
        <v>-1.9E-3</v>
      </c>
      <c r="Q26" s="21">
        <v>-1.34E-2</v>
      </c>
      <c r="R26" s="21">
        <v>-8.6E-3</v>
      </c>
      <c r="S26" s="21">
        <v>-3.1699999999999999E-2</v>
      </c>
      <c r="T26" s="21">
        <v>-2.3400000000000001E-2</v>
      </c>
      <c r="U26" s="10">
        <v>-0.66</v>
      </c>
      <c r="V26" s="10">
        <v>-1.44</v>
      </c>
      <c r="W26" s="7">
        <v>0.1</v>
      </c>
      <c r="X26" s="20">
        <v>1</v>
      </c>
      <c r="Y26" s="75"/>
      <c r="Z26" s="7"/>
      <c r="AA26" s="7"/>
      <c r="AB26" s="51">
        <v>440</v>
      </c>
      <c r="AC26" s="51">
        <v>-31</v>
      </c>
      <c r="AD26" s="51"/>
      <c r="AE26" s="51"/>
      <c r="AF26" s="51">
        <v>24</v>
      </c>
      <c r="AG26" s="51">
        <v>30</v>
      </c>
      <c r="AH26" s="20">
        <v>9.1999999999999998E-3</v>
      </c>
      <c r="AI26" s="7" t="s">
        <v>8467</v>
      </c>
      <c r="AJ26" s="67" t="s">
        <v>8536</v>
      </c>
      <c r="AK26" s="44">
        <v>-0.7399463806970511</v>
      </c>
      <c r="AL26" s="44">
        <v>0.67361111111111094</v>
      </c>
      <c r="AM26" s="44">
        <v>1</v>
      </c>
      <c r="AN26" s="25">
        <v>0.57120980091883622</v>
      </c>
      <c r="AO26" s="25">
        <v>0.22052067381316998</v>
      </c>
      <c r="AP26" s="215">
        <v>32.65</v>
      </c>
      <c r="AQ26" s="215" t="s">
        <v>8469</v>
      </c>
      <c r="AR26" s="44">
        <v>9.9326599326599305E-2</v>
      </c>
      <c r="AS26" s="171" t="s">
        <v>8227</v>
      </c>
      <c r="AT26" s="171" t="s">
        <v>6932</v>
      </c>
      <c r="AU26" s="171" t="s">
        <v>6980</v>
      </c>
      <c r="AV26" s="7" t="s">
        <v>8470</v>
      </c>
      <c r="AW26" s="14" t="s">
        <v>6157</v>
      </c>
      <c r="AX26" s="49" t="s">
        <v>6009</v>
      </c>
      <c r="AY26" s="38" t="s">
        <v>5961</v>
      </c>
      <c r="AZ26" s="14" t="s">
        <v>6766</v>
      </c>
      <c r="BA26" s="49" t="s">
        <v>5967</v>
      </c>
      <c r="BB26" s="38" t="s">
        <v>6007</v>
      </c>
      <c r="BC26" s="7">
        <v>0.3</v>
      </c>
      <c r="BD26" s="14" t="s">
        <v>6049</v>
      </c>
      <c r="BE26" s="49" t="s">
        <v>5967</v>
      </c>
      <c r="BF26" s="38" t="s">
        <v>5971</v>
      </c>
      <c r="BG26" s="7">
        <v>0.3</v>
      </c>
      <c r="BH26" s="45">
        <v>3492.770986171276</v>
      </c>
      <c r="BI26" s="215" t="s">
        <v>8471</v>
      </c>
      <c r="BJ26" s="215" t="s">
        <v>8472</v>
      </c>
      <c r="BK26" s="7">
        <v>7.9</v>
      </c>
      <c r="BL26" s="25">
        <v>8.652246256239593E-2</v>
      </c>
      <c r="BM26" s="20">
        <v>0.57424999999999993</v>
      </c>
      <c r="BN26" s="20">
        <v>0.61</v>
      </c>
      <c r="BO26" s="20">
        <v>0.54499999999999993</v>
      </c>
      <c r="BP26" s="46" t="s">
        <v>8473</v>
      </c>
      <c r="BQ26" s="215" t="s">
        <v>8473</v>
      </c>
      <c r="BR26" s="79" t="s">
        <v>8473</v>
      </c>
      <c r="BS26" s="9">
        <v>0</v>
      </c>
      <c r="BT26" s="9">
        <v>0</v>
      </c>
      <c r="BU26" s="47" t="s">
        <v>5993</v>
      </c>
      <c r="BV26" s="47" t="s">
        <v>5993</v>
      </c>
      <c r="BW26" s="14" t="s">
        <v>8474</v>
      </c>
      <c r="BX26" s="83" t="s">
        <v>8473</v>
      </c>
      <c r="BY26" s="82" t="s">
        <v>8473</v>
      </c>
      <c r="BZ26" s="46" t="s">
        <v>8473</v>
      </c>
      <c r="CA26" s="48" t="s">
        <v>8485</v>
      </c>
      <c r="CB26" s="45">
        <v>14366</v>
      </c>
      <c r="CC26" s="45">
        <v>-1012.15</v>
      </c>
      <c r="CD26" s="45">
        <v>0</v>
      </c>
      <c r="CE26" s="45">
        <v>0</v>
      </c>
      <c r="CF26" s="14" t="s">
        <v>8537</v>
      </c>
      <c r="CG26" s="7" t="s">
        <v>8477</v>
      </c>
      <c r="CH26" s="215" t="s">
        <v>8478</v>
      </c>
      <c r="CI26" s="215" t="s">
        <v>8479</v>
      </c>
      <c r="CJ26" s="215" t="s">
        <v>8479</v>
      </c>
      <c r="CK26" s="43" t="s">
        <v>5474</v>
      </c>
      <c r="CL26" s="43" t="s">
        <v>5474</v>
      </c>
      <c r="CM26" s="43" t="s">
        <v>6960</v>
      </c>
      <c r="CN26" s="145">
        <v>-1012.15</v>
      </c>
      <c r="CO26" s="145">
        <v>14366</v>
      </c>
      <c r="CP26" s="148">
        <v>114038.97269849216</v>
      </c>
      <c r="CQ26" s="189" t="s">
        <v>5474</v>
      </c>
      <c r="CR26" s="189" t="s">
        <v>5474</v>
      </c>
      <c r="CS26" s="99" t="s">
        <v>5474</v>
      </c>
      <c r="CT26" s="167" t="s">
        <v>5474</v>
      </c>
      <c r="CU26" s="43" t="s">
        <v>5474</v>
      </c>
      <c r="CV26" s="43" t="s">
        <v>5474</v>
      </c>
      <c r="CW26" s="43" t="s">
        <v>5474</v>
      </c>
      <c r="CX26" s="43" t="s">
        <v>5474</v>
      </c>
      <c r="CY26" s="43" t="s">
        <v>5474</v>
      </c>
      <c r="CZ26" s="43" t="s">
        <v>5474</v>
      </c>
      <c r="DA26" s="42" t="s">
        <v>5474</v>
      </c>
      <c r="DB26" s="42" t="s">
        <v>5474</v>
      </c>
      <c r="DC26" s="42" t="s">
        <v>5474</v>
      </c>
      <c r="DD26" s="42" t="s">
        <v>5474</v>
      </c>
      <c r="DE26" s="42" t="s">
        <v>5474</v>
      </c>
      <c r="DF26" s="42" t="s">
        <v>5474</v>
      </c>
      <c r="DG26" s="42" t="s">
        <v>5474</v>
      </c>
      <c r="DH26" s="42" t="s">
        <v>5474</v>
      </c>
    </row>
    <row r="27" spans="1:112">
      <c r="A27" s="22">
        <v>6224</v>
      </c>
      <c r="B27" s="7" t="s">
        <v>1308</v>
      </c>
      <c r="C27" s="21">
        <v>5.6300000000000003E-2</v>
      </c>
      <c r="D27" s="21">
        <v>1.3008</v>
      </c>
      <c r="E27" s="21">
        <v>0.2349</v>
      </c>
      <c r="F27" s="21">
        <v>1.1217999999999999</v>
      </c>
      <c r="G27" s="21">
        <v>0.86560000000000004</v>
      </c>
      <c r="H27" s="21">
        <v>3.5299999999999998E-2</v>
      </c>
      <c r="I27" s="21">
        <v>0.47899999999999998</v>
      </c>
      <c r="J27" s="21">
        <v>0.64759999999999995</v>
      </c>
      <c r="K27" s="21">
        <v>-0.13780000000000001</v>
      </c>
      <c r="L27" s="21">
        <v>-0.1178</v>
      </c>
      <c r="M27" s="21">
        <v>-4.2200000000000001E-2</v>
      </c>
      <c r="N27" s="21">
        <v>-6.8900000000000003E-2</v>
      </c>
      <c r="O27" s="21">
        <v>-3.1600000000000003E-2</v>
      </c>
      <c r="P27" s="21">
        <v>-1.67E-2</v>
      </c>
      <c r="Q27" s="21">
        <v>2.5000000000000001E-3</v>
      </c>
      <c r="R27" s="21">
        <v>-2.2000000000000001E-3</v>
      </c>
      <c r="S27" s="21">
        <v>0.1736</v>
      </c>
      <c r="T27" s="21">
        <v>0.13669999999999999</v>
      </c>
      <c r="U27" s="10">
        <v>3.46</v>
      </c>
      <c r="V27" s="10">
        <v>6.37</v>
      </c>
      <c r="W27" s="7">
        <v>3.91</v>
      </c>
      <c r="X27" s="20">
        <v>0.84140000000000004</v>
      </c>
      <c r="Y27" s="75">
        <v>2020</v>
      </c>
      <c r="Z27" s="7">
        <v>4.25</v>
      </c>
      <c r="AA27" s="7">
        <v>0</v>
      </c>
      <c r="AB27" s="51">
        <v>-461</v>
      </c>
      <c r="AC27" s="51">
        <v>-259</v>
      </c>
      <c r="AD27" s="51">
        <v>50</v>
      </c>
      <c r="AE27" s="51"/>
      <c r="AF27" s="51">
        <v>-2</v>
      </c>
      <c r="AG27" s="51"/>
      <c r="AH27" s="20">
        <v>2.5700000000000001E-2</v>
      </c>
      <c r="AI27" s="7" t="s">
        <v>8487</v>
      </c>
      <c r="AJ27" s="67" t="s">
        <v>8468</v>
      </c>
      <c r="AK27" s="44">
        <v>0.66608846487424112</v>
      </c>
      <c r="AL27" s="44">
        <v>0.77611940298507465</v>
      </c>
      <c r="AM27" s="44">
        <v>1</v>
      </c>
      <c r="AN27" s="25">
        <v>0.77123745819397993</v>
      </c>
      <c r="AO27" s="25">
        <v>0.22408026755852842</v>
      </c>
      <c r="AP27" s="215">
        <v>149.5</v>
      </c>
      <c r="AQ27" s="215" t="s">
        <v>8469</v>
      </c>
      <c r="AR27" s="44">
        <v>9.9264705882352894E-2</v>
      </c>
      <c r="AS27" s="171" t="s">
        <v>8238</v>
      </c>
      <c r="AT27" s="171" t="s">
        <v>7005</v>
      </c>
      <c r="AU27" s="171" t="s">
        <v>7505</v>
      </c>
      <c r="AV27" s="7" t="s">
        <v>5474</v>
      </c>
      <c r="AW27" s="14" t="s">
        <v>6157</v>
      </c>
      <c r="AX27" s="49" t="s">
        <v>6009</v>
      </c>
      <c r="AY27" s="38" t="s">
        <v>5961</v>
      </c>
      <c r="AZ27" s="14" t="s">
        <v>6378</v>
      </c>
      <c r="BA27" s="49" t="s">
        <v>5967</v>
      </c>
      <c r="BB27" s="38" t="s">
        <v>5971</v>
      </c>
      <c r="BC27" s="7">
        <v>0.4</v>
      </c>
      <c r="BD27" s="14" t="s">
        <v>6202</v>
      </c>
      <c r="BE27" s="49" t="s">
        <v>5967</v>
      </c>
      <c r="BF27" s="38" t="s">
        <v>5961</v>
      </c>
      <c r="BG27" s="7">
        <v>0.2</v>
      </c>
      <c r="BH27" s="45">
        <v>5270.7952219391245</v>
      </c>
      <c r="BI27" s="215" t="s">
        <v>8489</v>
      </c>
      <c r="BJ27" s="215" t="s">
        <v>8500</v>
      </c>
      <c r="BK27" s="7">
        <v>3.7</v>
      </c>
      <c r="BL27" s="25">
        <v>8.727272727272728E-2</v>
      </c>
      <c r="BM27" s="20">
        <v>0.72012500000000013</v>
      </c>
      <c r="BN27" s="20">
        <v>0.87000000000000011</v>
      </c>
      <c r="BO27" s="20">
        <v>0.59749999999999992</v>
      </c>
      <c r="BP27" s="46">
        <v>23.469387755102041</v>
      </c>
      <c r="BQ27" s="215" t="s">
        <v>8521</v>
      </c>
      <c r="BR27" s="79">
        <v>-0.23457926421404668</v>
      </c>
      <c r="BS27" s="9">
        <v>2.018575946099932E-2</v>
      </c>
      <c r="BT27" s="9">
        <v>2.2446779982586929E-2</v>
      </c>
      <c r="BU27" s="47" t="s">
        <v>5993</v>
      </c>
      <c r="BV27" s="47">
        <v>44294</v>
      </c>
      <c r="BW27" s="14" t="s">
        <v>5474</v>
      </c>
      <c r="BX27" s="83">
        <v>-8.1495117056856095E-2</v>
      </c>
      <c r="BY27" s="82">
        <v>8.16</v>
      </c>
      <c r="BZ27" s="46">
        <v>18.321078431372548</v>
      </c>
      <c r="CA27" s="48" t="s">
        <v>8538</v>
      </c>
      <c r="CB27" s="45">
        <v>-68919.5</v>
      </c>
      <c r="CC27" s="45">
        <v>-38720.5</v>
      </c>
      <c r="CD27" s="45">
        <v>7475</v>
      </c>
      <c r="CE27" s="45">
        <v>0</v>
      </c>
      <c r="CF27" s="14" t="s">
        <v>8539</v>
      </c>
      <c r="CG27" s="7" t="s">
        <v>8477</v>
      </c>
      <c r="CH27" s="215" t="s">
        <v>8478</v>
      </c>
      <c r="CI27" s="215" t="s">
        <v>8479</v>
      </c>
      <c r="CJ27" s="215" t="s">
        <v>8523</v>
      </c>
      <c r="CK27" s="43" t="s">
        <v>5474</v>
      </c>
      <c r="CL27" s="43" t="s">
        <v>5474</v>
      </c>
      <c r="CM27" s="43" t="s">
        <v>7451</v>
      </c>
      <c r="CN27" s="145">
        <v>-38720.5</v>
      </c>
      <c r="CO27" s="145">
        <v>-61444.5</v>
      </c>
      <c r="CP27" s="148">
        <v>787983.88567989913</v>
      </c>
      <c r="CQ27" s="189">
        <v>0.28428093645484948</v>
      </c>
      <c r="CR27" s="189">
        <v>0</v>
      </c>
      <c r="CS27" s="99">
        <v>45309</v>
      </c>
      <c r="CT27" s="167" t="s">
        <v>5474</v>
      </c>
      <c r="CU27" s="43" t="s">
        <v>5474</v>
      </c>
      <c r="CV27" s="43" t="s">
        <v>5474</v>
      </c>
      <c r="CW27" s="43" t="s">
        <v>5474</v>
      </c>
      <c r="CX27" s="43" t="s">
        <v>5474</v>
      </c>
      <c r="CY27" s="43" t="s">
        <v>5474</v>
      </c>
      <c r="CZ27" s="43" t="s">
        <v>5474</v>
      </c>
      <c r="DA27" s="42" t="s">
        <v>5474</v>
      </c>
      <c r="DB27" s="42" t="s">
        <v>5474</v>
      </c>
      <c r="DC27" s="42" t="s">
        <v>5474</v>
      </c>
      <c r="DD27" s="42" t="s">
        <v>5474</v>
      </c>
      <c r="DE27" s="42" t="s">
        <v>5474</v>
      </c>
      <c r="DF27" s="42" t="s">
        <v>5474</v>
      </c>
      <c r="DG27" s="42" t="s">
        <v>5474</v>
      </c>
      <c r="DH27" s="42" t="s">
        <v>5474</v>
      </c>
    </row>
    <row r="28" spans="1:112">
      <c r="A28" s="22">
        <v>6706</v>
      </c>
      <c r="B28" s="7" t="s">
        <v>5893</v>
      </c>
      <c r="C28" s="21">
        <v>4.9399999999999999E-2</v>
      </c>
      <c r="D28" s="21">
        <v>1.466</v>
      </c>
      <c r="E28" s="21">
        <v>9.1399999999999995E-2</v>
      </c>
      <c r="F28" s="21">
        <v>1.3791</v>
      </c>
      <c r="G28" s="21">
        <v>0.65939999999999999</v>
      </c>
      <c r="H28" s="21">
        <v>3.2099999999999997E-2</v>
      </c>
      <c r="I28" s="21">
        <v>2.9538000000000002</v>
      </c>
      <c r="J28" s="21">
        <v>1.9941</v>
      </c>
      <c r="K28" s="21">
        <v>8.6E-3</v>
      </c>
      <c r="L28" s="21">
        <v>5.7000000000000002E-2</v>
      </c>
      <c r="M28" s="21">
        <v>7.3499999999999996E-2</v>
      </c>
      <c r="N28" s="21">
        <v>7.1000000000000004E-3</v>
      </c>
      <c r="O28" s="21">
        <v>7.6700000000000004E-2</v>
      </c>
      <c r="P28" s="21">
        <v>9.0899999999999995E-2</v>
      </c>
      <c r="Q28" s="21">
        <v>3.1800000000000002E-2</v>
      </c>
      <c r="R28" s="21">
        <v>1.7600000000000001E-2</v>
      </c>
      <c r="S28" s="21">
        <v>1.6794</v>
      </c>
      <c r="T28" s="21">
        <v>0.56720000000000004</v>
      </c>
      <c r="U28" s="10">
        <v>5.0599999999999996</v>
      </c>
      <c r="V28" s="10">
        <v>8.48</v>
      </c>
      <c r="W28" s="7">
        <v>4.5891000000000002</v>
      </c>
      <c r="X28" s="20">
        <v>0.76500000000000001</v>
      </c>
      <c r="Y28" s="75">
        <v>2020</v>
      </c>
      <c r="Z28" s="7">
        <v>4</v>
      </c>
      <c r="AA28" s="7">
        <v>0</v>
      </c>
      <c r="AB28" s="51">
        <v>-89</v>
      </c>
      <c r="AC28" s="51">
        <v>-178</v>
      </c>
      <c r="AD28" s="51">
        <v>5</v>
      </c>
      <c r="AE28" s="51">
        <v>5</v>
      </c>
      <c r="AF28" s="51">
        <v>19</v>
      </c>
      <c r="AG28" s="51">
        <v>-13</v>
      </c>
      <c r="AH28" s="20">
        <v>6.4000000000000003E-3</v>
      </c>
      <c r="AI28" s="7" t="s">
        <v>8481</v>
      </c>
      <c r="AJ28" s="67" t="s">
        <v>8468</v>
      </c>
      <c r="AK28" s="44">
        <v>0.5314009661835748</v>
      </c>
      <c r="AL28" s="44">
        <v>-0.60447761194029848</v>
      </c>
      <c r="AM28" s="44">
        <v>1</v>
      </c>
      <c r="AN28" s="25">
        <v>0.56097560975609762</v>
      </c>
      <c r="AO28" s="25">
        <v>0.36314363143631434</v>
      </c>
      <c r="AP28" s="215">
        <v>184.5</v>
      </c>
      <c r="AQ28" s="215" t="s">
        <v>8469</v>
      </c>
      <c r="AR28" s="44">
        <v>9.8214285714285698E-2</v>
      </c>
      <c r="AS28" s="171" t="s">
        <v>8247</v>
      </c>
      <c r="AT28" s="171" t="s">
        <v>7511</v>
      </c>
      <c r="AU28" s="171" t="s">
        <v>7091</v>
      </c>
      <c r="AV28" s="7" t="s">
        <v>5474</v>
      </c>
      <c r="AW28" s="14" t="s">
        <v>6157</v>
      </c>
      <c r="AX28" s="49" t="s">
        <v>6009</v>
      </c>
      <c r="AY28" s="38" t="s">
        <v>5971</v>
      </c>
      <c r="AZ28" s="14" t="s">
        <v>6123</v>
      </c>
      <c r="BA28" s="49" t="s">
        <v>5993</v>
      </c>
      <c r="BB28" s="38" t="s">
        <v>5993</v>
      </c>
      <c r="BC28" s="7">
        <v>0.4</v>
      </c>
      <c r="BD28" s="14" t="s">
        <v>6104</v>
      </c>
      <c r="BE28" s="49" t="s">
        <v>5993</v>
      </c>
      <c r="BF28" s="38" t="s">
        <v>5993</v>
      </c>
      <c r="BG28" s="7">
        <v>0.5</v>
      </c>
      <c r="BH28" s="45">
        <v>5225.8254940099423</v>
      </c>
      <c r="BI28" s="215" t="s">
        <v>8518</v>
      </c>
      <c r="BJ28" s="215" t="s">
        <v>8500</v>
      </c>
      <c r="BK28" s="7">
        <v>4.5</v>
      </c>
      <c r="BL28" s="25">
        <v>9.8214285714285712E-2</v>
      </c>
      <c r="BM28" s="20">
        <v>0.75162499999999999</v>
      </c>
      <c r="BN28" s="20">
        <v>0.83</v>
      </c>
      <c r="BO28" s="20">
        <v>0.68749999999999989</v>
      </c>
      <c r="BP28" s="46">
        <v>21.757075471698112</v>
      </c>
      <c r="BQ28" s="215" t="s">
        <v>8483</v>
      </c>
      <c r="BR28" s="79">
        <v>-0.1665853658536586</v>
      </c>
      <c r="BS28" s="9">
        <v>1.8912532417067585E-2</v>
      </c>
      <c r="BT28" s="9">
        <v>1.5738148632667093E-2</v>
      </c>
      <c r="BU28" s="47" t="s">
        <v>5993</v>
      </c>
      <c r="BV28" s="47" t="s">
        <v>5993</v>
      </c>
      <c r="BW28" s="14" t="s">
        <v>5474</v>
      </c>
      <c r="BX28" s="83">
        <v>9.7560975609605751E-5</v>
      </c>
      <c r="BY28" s="82">
        <v>12.059999999999999</v>
      </c>
      <c r="BZ28" s="46">
        <v>15.298507462686569</v>
      </c>
      <c r="CA28" s="48" t="s">
        <v>8526</v>
      </c>
      <c r="CB28" s="45">
        <v>-16420.5</v>
      </c>
      <c r="CC28" s="45">
        <v>-32841</v>
      </c>
      <c r="CD28" s="45">
        <v>922.5</v>
      </c>
      <c r="CE28" s="45">
        <v>922.5</v>
      </c>
      <c r="CF28" s="14" t="e">
        <v>#N/A</v>
      </c>
      <c r="CG28" s="7" t="s">
        <v>8477</v>
      </c>
      <c r="CH28" s="215" t="s">
        <v>8478</v>
      </c>
      <c r="CI28" s="215" t="s">
        <v>8478</v>
      </c>
      <c r="CJ28" s="215" t="s">
        <v>8479</v>
      </c>
      <c r="CK28" s="43" t="s">
        <v>5474</v>
      </c>
      <c r="CL28" s="43" t="s">
        <v>5474</v>
      </c>
      <c r="CM28" s="43" t="s">
        <v>6925</v>
      </c>
      <c r="CN28" s="145">
        <v>-31918.5</v>
      </c>
      <c r="CO28" s="145">
        <v>-15498</v>
      </c>
      <c r="CP28" s="148">
        <v>964164.80364483432</v>
      </c>
      <c r="CQ28" s="189">
        <v>8.943089430894309E-2</v>
      </c>
      <c r="CR28" s="189">
        <v>0</v>
      </c>
      <c r="CS28" s="99">
        <v>45325</v>
      </c>
      <c r="CT28" s="167" t="s">
        <v>8504</v>
      </c>
      <c r="CU28" s="43" t="s">
        <v>5474</v>
      </c>
      <c r="CV28" s="43" t="s">
        <v>5474</v>
      </c>
      <c r="CW28" s="43" t="s">
        <v>5474</v>
      </c>
      <c r="CX28" s="43" t="s">
        <v>5474</v>
      </c>
      <c r="CY28" s="43" t="s">
        <v>5474</v>
      </c>
      <c r="CZ28" s="43" t="s">
        <v>5474</v>
      </c>
      <c r="DA28" s="42" t="s">
        <v>5474</v>
      </c>
      <c r="DB28" s="42" t="s">
        <v>5474</v>
      </c>
      <c r="DC28" s="42" t="s">
        <v>5474</v>
      </c>
      <c r="DD28" s="42" t="s">
        <v>5474</v>
      </c>
      <c r="DE28" s="42" t="s">
        <v>5474</v>
      </c>
      <c r="DF28" s="42" t="s">
        <v>8504</v>
      </c>
      <c r="DG28" s="42" t="s">
        <v>5474</v>
      </c>
      <c r="DH28" s="42" t="s">
        <v>5474</v>
      </c>
    </row>
    <row r="29" spans="1:112">
      <c r="A29" s="22">
        <v>4976</v>
      </c>
      <c r="B29" s="7" t="s">
        <v>1042</v>
      </c>
      <c r="C29" s="21">
        <v>-0.1971</v>
      </c>
      <c r="D29" s="21">
        <v>6.4999999999999997E-3</v>
      </c>
      <c r="E29" s="21">
        <v>-0.18920000000000001</v>
      </c>
      <c r="F29" s="21">
        <v>-0.14599999999999999</v>
      </c>
      <c r="G29" s="21">
        <v>0.81710000000000005</v>
      </c>
      <c r="H29" s="21">
        <v>-0.5</v>
      </c>
      <c r="I29" s="21">
        <v>1.375</v>
      </c>
      <c r="J29" s="21">
        <v>1.5373000000000001</v>
      </c>
      <c r="K29" s="21">
        <v>-6.7999999999999996E-3</v>
      </c>
      <c r="L29" s="21">
        <v>0.1925</v>
      </c>
      <c r="M29" s="21">
        <v>0.15090000000000001</v>
      </c>
      <c r="N29" s="21">
        <v>-1.6500000000000001E-2</v>
      </c>
      <c r="O29" s="21">
        <v>0.26950000000000002</v>
      </c>
      <c r="P29" s="21">
        <v>0.2215</v>
      </c>
      <c r="Q29" s="21">
        <v>3.1300000000000001E-2</v>
      </c>
      <c r="R29" s="21">
        <v>2.1999999999999999E-2</v>
      </c>
      <c r="S29" s="21">
        <v>-1.77E-2</v>
      </c>
      <c r="T29" s="21">
        <v>-8.8999999999999999E-3</v>
      </c>
      <c r="U29" s="10">
        <v>0.36</v>
      </c>
      <c r="V29" s="10">
        <v>0.53</v>
      </c>
      <c r="W29" s="7">
        <v>0</v>
      </c>
      <c r="X29" s="20">
        <v>0</v>
      </c>
      <c r="Y29" s="75"/>
      <c r="Z29" s="7"/>
      <c r="AA29" s="7"/>
      <c r="AB29" s="51">
        <v>-820</v>
      </c>
      <c r="AC29" s="51">
        <v>-1347</v>
      </c>
      <c r="AD29" s="51"/>
      <c r="AE29" s="51"/>
      <c r="AF29" s="51">
        <v>-34</v>
      </c>
      <c r="AG29" s="51">
        <v>1</v>
      </c>
      <c r="AH29" s="20">
        <v>0.14219999999999999</v>
      </c>
      <c r="AI29" s="7" t="s">
        <v>8467</v>
      </c>
      <c r="AJ29" s="67" t="s">
        <v>8494</v>
      </c>
      <c r="AK29" s="44">
        <v>-0.64615384615384619</v>
      </c>
      <c r="AL29" s="44">
        <v>-0.52610441767068294</v>
      </c>
      <c r="AM29" s="44">
        <v>1</v>
      </c>
      <c r="AN29" s="25">
        <v>1.2571633237822351</v>
      </c>
      <c r="AO29" s="25">
        <v>0.35673352435530098</v>
      </c>
      <c r="AP29" s="215">
        <v>69.8</v>
      </c>
      <c r="AQ29" s="215" t="s">
        <v>8469</v>
      </c>
      <c r="AR29" s="44">
        <v>9.9212598425196794E-2</v>
      </c>
      <c r="AS29" s="171" t="s">
        <v>8067</v>
      </c>
      <c r="AT29" s="171" t="s">
        <v>7174</v>
      </c>
      <c r="AU29" s="171" t="s">
        <v>7078</v>
      </c>
      <c r="AV29" s="7" t="s">
        <v>8470</v>
      </c>
      <c r="AW29" s="14" t="s">
        <v>8066</v>
      </c>
      <c r="AX29" s="49" t="s">
        <v>6009</v>
      </c>
      <c r="AY29" s="38" t="s">
        <v>5961</v>
      </c>
      <c r="AZ29" s="14" t="s">
        <v>6038</v>
      </c>
      <c r="BA29" s="49" t="s">
        <v>5967</v>
      </c>
      <c r="BB29" s="38" t="s">
        <v>6007</v>
      </c>
      <c r="BC29" s="7">
        <v>0.5</v>
      </c>
      <c r="BD29" s="14" t="s">
        <v>6041</v>
      </c>
      <c r="BE29" s="49" t="s">
        <v>5967</v>
      </c>
      <c r="BF29" s="38" t="s">
        <v>5961</v>
      </c>
      <c r="BG29" s="7">
        <v>0.4</v>
      </c>
      <c r="BH29" s="45">
        <v>7836.9177996072631</v>
      </c>
      <c r="BI29" s="215" t="s">
        <v>8518</v>
      </c>
      <c r="BJ29" s="215" t="s">
        <v>8520</v>
      </c>
      <c r="BK29" s="7">
        <v>1.6</v>
      </c>
      <c r="BL29" s="25">
        <v>0.10443037974683535</v>
      </c>
      <c r="BM29" s="20">
        <v>0.6201875</v>
      </c>
      <c r="BN29" s="20">
        <v>0.51500000000000001</v>
      </c>
      <c r="BO29" s="20">
        <v>0.70624999999999993</v>
      </c>
      <c r="BP29" s="46">
        <v>131.69811320754715</v>
      </c>
      <c r="BQ29" s="215" t="s">
        <v>8540</v>
      </c>
      <c r="BR29" s="79">
        <v>-0.90372492836676221</v>
      </c>
      <c r="BS29" s="9">
        <v>0</v>
      </c>
      <c r="BT29" s="9">
        <v>0</v>
      </c>
      <c r="BU29" s="47" t="s">
        <v>5993</v>
      </c>
      <c r="BV29" s="47" t="s">
        <v>5993</v>
      </c>
      <c r="BW29" s="14" t="s">
        <v>5474</v>
      </c>
      <c r="BX29" s="83">
        <v>-0.87965616045845274</v>
      </c>
      <c r="BY29" s="82">
        <v>0.56000000000000005</v>
      </c>
      <c r="BZ29" s="46">
        <v>124.64285714285712</v>
      </c>
      <c r="CA29" s="48" t="s">
        <v>5474</v>
      </c>
      <c r="CB29" s="45">
        <v>-57236</v>
      </c>
      <c r="CC29" s="45">
        <v>-94020.599999999991</v>
      </c>
      <c r="CD29" s="45">
        <v>0</v>
      </c>
      <c r="CE29" s="45">
        <v>0</v>
      </c>
      <c r="CF29" s="14" t="s">
        <v>8541</v>
      </c>
      <c r="CG29" s="7" t="s">
        <v>8477</v>
      </c>
      <c r="CH29" s="215" t="s">
        <v>8478</v>
      </c>
      <c r="CI29" s="215" t="s">
        <v>8478</v>
      </c>
      <c r="CJ29" s="215" t="s">
        <v>8479</v>
      </c>
      <c r="CK29" s="43" t="s">
        <v>5474</v>
      </c>
      <c r="CL29" s="43" t="s">
        <v>5474</v>
      </c>
      <c r="CM29" s="43" t="s">
        <v>6944</v>
      </c>
      <c r="CN29" s="145">
        <v>-94020.599999999991</v>
      </c>
      <c r="CO29" s="145">
        <v>-57236</v>
      </c>
      <c r="CP29" s="148">
        <v>547016.86241258692</v>
      </c>
      <c r="CQ29" s="189" t="s">
        <v>5474</v>
      </c>
      <c r="CR29" s="189" t="s">
        <v>5474</v>
      </c>
      <c r="CS29" s="99" t="s">
        <v>5474</v>
      </c>
      <c r="CT29" s="167" t="s">
        <v>5474</v>
      </c>
      <c r="CU29" s="43" t="s">
        <v>5474</v>
      </c>
      <c r="CV29" s="43" t="s">
        <v>5474</v>
      </c>
      <c r="CW29" s="43" t="s">
        <v>5474</v>
      </c>
      <c r="CX29" s="43" t="s">
        <v>5474</v>
      </c>
      <c r="CY29" s="43" t="s">
        <v>5474</v>
      </c>
      <c r="CZ29" s="43" t="s">
        <v>5474</v>
      </c>
      <c r="DA29" s="42" t="s">
        <v>5474</v>
      </c>
      <c r="DB29" s="42" t="s">
        <v>5474</v>
      </c>
      <c r="DC29" s="42" t="s">
        <v>5474</v>
      </c>
      <c r="DD29" s="42" t="s">
        <v>5474</v>
      </c>
      <c r="DE29" s="42" t="s">
        <v>5474</v>
      </c>
      <c r="DF29" s="42" t="s">
        <v>5474</v>
      </c>
      <c r="DG29" s="42" t="s">
        <v>5474</v>
      </c>
      <c r="DH29" s="42" t="s">
        <v>5474</v>
      </c>
    </row>
    <row r="30" spans="1:112">
      <c r="A30" s="22">
        <v>3362</v>
      </c>
      <c r="B30" s="7" t="s">
        <v>732</v>
      </c>
      <c r="C30" s="21">
        <v>5.0599999999999999E-2</v>
      </c>
      <c r="D30" s="21">
        <v>-7.9600000000000004E-2</v>
      </c>
      <c r="E30" s="21">
        <v>-3.5999999999999997E-2</v>
      </c>
      <c r="F30" s="21">
        <v>-3.5900000000000001E-2</v>
      </c>
      <c r="G30" s="21">
        <v>0.23710000000000001</v>
      </c>
      <c r="H30" s="21">
        <v>-1.7857000000000001</v>
      </c>
      <c r="I30" s="21">
        <v>-4.5</v>
      </c>
      <c r="J30" s="21">
        <v>1.1364000000000001</v>
      </c>
      <c r="K30" s="21">
        <v>-2.8799999999999999E-2</v>
      </c>
      <c r="L30" s="21">
        <v>-6.1400000000000003E-2</v>
      </c>
      <c r="M30" s="21">
        <v>-2.7300000000000001E-2</v>
      </c>
      <c r="N30" s="21">
        <v>-3.04E-2</v>
      </c>
      <c r="O30" s="21">
        <v>-2.53E-2</v>
      </c>
      <c r="P30" s="21">
        <v>1.4200000000000001E-2</v>
      </c>
      <c r="Q30" s="21">
        <v>-0.11559999999999999</v>
      </c>
      <c r="R30" s="21">
        <v>-5.6599999999999998E-2</v>
      </c>
      <c r="S30" s="21">
        <v>-4.3499999999999997E-2</v>
      </c>
      <c r="T30" s="21">
        <v>-1.06E-2</v>
      </c>
      <c r="U30" s="10">
        <v>0.06</v>
      </c>
      <c r="V30" s="10">
        <v>-8.4</v>
      </c>
      <c r="W30" s="7">
        <v>0.26</v>
      </c>
      <c r="X30" s="20">
        <v>0.26069999999999999</v>
      </c>
      <c r="Y30" s="75"/>
      <c r="Z30" s="7"/>
      <c r="AA30" s="7"/>
      <c r="AB30" s="51">
        <v>606</v>
      </c>
      <c r="AC30" s="51">
        <v>-294</v>
      </c>
      <c r="AD30" s="51"/>
      <c r="AE30" s="51"/>
      <c r="AF30" s="51"/>
      <c r="AG30" s="51"/>
      <c r="AH30" s="20">
        <v>9.2799999999999994E-2</v>
      </c>
      <c r="AI30" s="7" t="s">
        <v>8467</v>
      </c>
      <c r="AJ30" s="67" t="s">
        <v>8536</v>
      </c>
      <c r="AK30" s="44">
        <v>-0.60277777777777775</v>
      </c>
      <c r="AL30" s="44">
        <v>0.58549222797927469</v>
      </c>
      <c r="AM30" s="44">
        <v>1</v>
      </c>
      <c r="AN30" s="25">
        <v>1.4419225634178905</v>
      </c>
      <c r="AO30" s="25">
        <v>0.25767690253671566</v>
      </c>
      <c r="AP30" s="215">
        <v>74.900000000000006</v>
      </c>
      <c r="AQ30" s="215" t="s">
        <v>8469</v>
      </c>
      <c r="AR30" s="44">
        <v>9.9853157121879504E-2</v>
      </c>
      <c r="AS30" s="171" t="s">
        <v>7843</v>
      </c>
      <c r="AT30" s="171" t="s">
        <v>7183</v>
      </c>
      <c r="AU30" s="171" t="s">
        <v>7608</v>
      </c>
      <c r="AV30" s="7" t="s">
        <v>8470</v>
      </c>
      <c r="AW30" s="14" t="s">
        <v>6157</v>
      </c>
      <c r="AX30" s="49" t="s">
        <v>6009</v>
      </c>
      <c r="AY30" s="38" t="s">
        <v>5961</v>
      </c>
      <c r="AZ30" s="14" t="s">
        <v>6697</v>
      </c>
      <c r="BA30" s="49" t="s">
        <v>5967</v>
      </c>
      <c r="BB30" s="38" t="s">
        <v>6007</v>
      </c>
      <c r="BC30" s="7">
        <v>0.3</v>
      </c>
      <c r="BD30" s="14" t="s">
        <v>5987</v>
      </c>
      <c r="BE30" s="49" t="s">
        <v>5967</v>
      </c>
      <c r="BF30" s="38" t="s">
        <v>5961</v>
      </c>
      <c r="BG30" s="7">
        <v>0.3</v>
      </c>
      <c r="BH30" s="45">
        <v>2787.8329652540315</v>
      </c>
      <c r="BI30" s="215" t="s">
        <v>8489</v>
      </c>
      <c r="BJ30" s="215" t="s">
        <v>8500</v>
      </c>
      <c r="BK30" s="7">
        <v>3.4</v>
      </c>
      <c r="BL30" s="25">
        <v>9.6632503660322236E-2</v>
      </c>
      <c r="BM30" s="20">
        <v>0.58412500000000001</v>
      </c>
      <c r="BN30" s="20">
        <v>0.60749999999999993</v>
      </c>
      <c r="BO30" s="20">
        <v>0.56500000000000006</v>
      </c>
      <c r="BP30" s="46" t="s">
        <v>8473</v>
      </c>
      <c r="BQ30" s="215" t="s">
        <v>8473</v>
      </c>
      <c r="BR30" s="79" t="s">
        <v>8473</v>
      </c>
      <c r="BS30" s="9">
        <v>0</v>
      </c>
      <c r="BT30" s="9">
        <v>0</v>
      </c>
      <c r="BU30" s="47" t="s">
        <v>5993</v>
      </c>
      <c r="BV30" s="47" t="s">
        <v>5993</v>
      </c>
      <c r="BW30" s="14" t="s">
        <v>5474</v>
      </c>
      <c r="BX30" s="83" t="s">
        <v>8473</v>
      </c>
      <c r="BY30" s="82" t="s">
        <v>8473</v>
      </c>
      <c r="BZ30" s="46" t="s">
        <v>8473</v>
      </c>
      <c r="CA30" s="48" t="s">
        <v>8485</v>
      </c>
      <c r="CB30" s="45">
        <v>45389.4</v>
      </c>
      <c r="CC30" s="45">
        <v>-22020.600000000002</v>
      </c>
      <c r="CD30" s="45">
        <v>0</v>
      </c>
      <c r="CE30" s="45">
        <v>0</v>
      </c>
      <c r="CF30" s="14" t="s">
        <v>8542</v>
      </c>
      <c r="CG30" s="7" t="s">
        <v>8477</v>
      </c>
      <c r="CH30" s="215" t="s">
        <v>8478</v>
      </c>
      <c r="CI30" s="215" t="s">
        <v>8479</v>
      </c>
      <c r="CJ30" s="215" t="s">
        <v>8479</v>
      </c>
      <c r="CK30" s="43" t="s">
        <v>5474</v>
      </c>
      <c r="CL30" s="43" t="s">
        <v>5474</v>
      </c>
      <c r="CM30" s="43" t="s">
        <v>6960</v>
      </c>
      <c r="CN30" s="145">
        <v>-22020.600000000002</v>
      </c>
      <c r="CO30" s="145">
        <v>45389.4</v>
      </c>
      <c r="CP30" s="148">
        <v>208808.68909752698</v>
      </c>
      <c r="CQ30" s="189" t="s">
        <v>5474</v>
      </c>
      <c r="CR30" s="189" t="s">
        <v>5474</v>
      </c>
      <c r="CS30" s="99" t="s">
        <v>5474</v>
      </c>
      <c r="CT30" s="167" t="s">
        <v>5474</v>
      </c>
      <c r="CU30" s="43" t="s">
        <v>5474</v>
      </c>
      <c r="CV30" s="43" t="s">
        <v>5474</v>
      </c>
      <c r="CW30" s="43" t="s">
        <v>5474</v>
      </c>
      <c r="CX30" s="43" t="s">
        <v>5474</v>
      </c>
      <c r="CY30" s="43" t="s">
        <v>5474</v>
      </c>
      <c r="CZ30" s="43" t="s">
        <v>5474</v>
      </c>
      <c r="DA30" s="42" t="s">
        <v>5474</v>
      </c>
      <c r="DB30" s="42" t="s">
        <v>5474</v>
      </c>
      <c r="DC30" s="42" t="s">
        <v>5474</v>
      </c>
      <c r="DD30" s="42" t="s">
        <v>5474</v>
      </c>
      <c r="DE30" s="42" t="s">
        <v>5474</v>
      </c>
      <c r="DF30" s="42" t="s">
        <v>5474</v>
      </c>
      <c r="DG30" s="42" t="s">
        <v>5474</v>
      </c>
      <c r="DH30" s="42" t="s">
        <v>5474</v>
      </c>
    </row>
    <row r="31" spans="1:112">
      <c r="A31" s="22">
        <v>6243</v>
      </c>
      <c r="B31" s="7" t="s">
        <v>1326</v>
      </c>
      <c r="C31" s="21">
        <v>8.1000000000000003E-2</v>
      </c>
      <c r="D31" s="21">
        <v>0.28739999999999999</v>
      </c>
      <c r="E31" s="21">
        <v>0.1128</v>
      </c>
      <c r="F31" s="21">
        <v>0.20899999999999999</v>
      </c>
      <c r="G31" s="21">
        <v>0.41420000000000001</v>
      </c>
      <c r="H31" s="21">
        <v>-0.5</v>
      </c>
      <c r="I31" s="21">
        <v>1.4091</v>
      </c>
      <c r="J31" s="21">
        <v>1.7714000000000001</v>
      </c>
      <c r="K31" s="21">
        <v>3.8300000000000001E-2</v>
      </c>
      <c r="L31" s="21">
        <v>6.2700000000000006E-2</v>
      </c>
      <c r="M31" s="21">
        <v>2.7E-2</v>
      </c>
      <c r="N31" s="21">
        <v>7.3899999999999993E-2</v>
      </c>
      <c r="O31" s="21">
        <v>0.13439999999999999</v>
      </c>
      <c r="P31" s="21">
        <v>0.1115</v>
      </c>
      <c r="Q31" s="21">
        <v>2.5499999999999998E-2</v>
      </c>
      <c r="R31" s="21">
        <v>1.46E-2</v>
      </c>
      <c r="S31" s="21">
        <v>-0.12839999999999999</v>
      </c>
      <c r="T31" s="21">
        <v>-8.6800000000000002E-2</v>
      </c>
      <c r="U31" s="10">
        <v>0.27</v>
      </c>
      <c r="V31" s="10">
        <v>-0.19</v>
      </c>
      <c r="W31" s="7">
        <v>0</v>
      </c>
      <c r="X31" s="20">
        <v>0</v>
      </c>
      <c r="Y31" s="75"/>
      <c r="Z31" s="7"/>
      <c r="AA31" s="7"/>
      <c r="AB31" s="51">
        <v>137</v>
      </c>
      <c r="AC31" s="51">
        <v>-303</v>
      </c>
      <c r="AD31" s="51"/>
      <c r="AE31" s="51"/>
      <c r="AF31" s="51"/>
      <c r="AG31" s="51"/>
      <c r="AH31" s="20">
        <v>0</v>
      </c>
      <c r="AI31" s="7" t="s">
        <v>8481</v>
      </c>
      <c r="AJ31" s="67" t="s">
        <v>8482</v>
      </c>
      <c r="AK31" s="44">
        <v>0.56011730205278587</v>
      </c>
      <c r="AL31" s="44">
        <v>-0.61643835616438347</v>
      </c>
      <c r="AM31" s="44">
        <v>1</v>
      </c>
      <c r="AN31" s="25">
        <v>0.82168674698795185</v>
      </c>
      <c r="AO31" s="25">
        <v>0.35180722891566268</v>
      </c>
      <c r="AP31" s="215">
        <v>20.75</v>
      </c>
      <c r="AQ31" s="215" t="s">
        <v>8469</v>
      </c>
      <c r="AR31" s="44">
        <v>9.7883597883597795E-2</v>
      </c>
      <c r="AS31" s="171" t="s">
        <v>7819</v>
      </c>
      <c r="AT31" s="171" t="s">
        <v>7425</v>
      </c>
      <c r="AU31" s="171" t="s">
        <v>7611</v>
      </c>
      <c r="AV31" s="7" t="s">
        <v>5474</v>
      </c>
      <c r="AW31" s="14" t="s">
        <v>6157</v>
      </c>
      <c r="AX31" s="49" t="s">
        <v>6009</v>
      </c>
      <c r="AY31" s="38" t="s">
        <v>5961</v>
      </c>
      <c r="AZ31" s="14" t="s">
        <v>6319</v>
      </c>
      <c r="BA31" s="49" t="s">
        <v>5967</v>
      </c>
      <c r="BB31" s="38" t="s">
        <v>5971</v>
      </c>
      <c r="BC31" s="7">
        <v>0.6</v>
      </c>
      <c r="BD31" s="14" t="s">
        <v>6019</v>
      </c>
      <c r="BE31" s="49" t="s">
        <v>5967</v>
      </c>
      <c r="BF31" s="38" t="s">
        <v>5961</v>
      </c>
      <c r="BG31" s="7">
        <v>0.3</v>
      </c>
      <c r="BH31" s="45">
        <v>2754.5990427205661</v>
      </c>
      <c r="BI31" s="215" t="s">
        <v>8489</v>
      </c>
      <c r="BJ31" s="215" t="s">
        <v>8543</v>
      </c>
      <c r="BK31" s="7">
        <v>2.6</v>
      </c>
      <c r="BL31" s="25">
        <v>7.792207792207792E-2</v>
      </c>
      <c r="BM31" s="20">
        <v>0.70024999999999982</v>
      </c>
      <c r="BN31" s="20">
        <v>0.72499999999999987</v>
      </c>
      <c r="BO31" s="20">
        <v>0.67999999999999983</v>
      </c>
      <c r="BP31" s="46" t="s">
        <v>8473</v>
      </c>
      <c r="BQ31" s="215" t="s">
        <v>8473</v>
      </c>
      <c r="BR31" s="79" t="s">
        <v>8473</v>
      </c>
      <c r="BS31" s="9">
        <v>0</v>
      </c>
      <c r="BT31" s="9">
        <v>0</v>
      </c>
      <c r="BU31" s="47" t="s">
        <v>5993</v>
      </c>
      <c r="BV31" s="47" t="s">
        <v>5993</v>
      </c>
      <c r="BW31" s="14" t="s">
        <v>5474</v>
      </c>
      <c r="BX31" s="83" t="s">
        <v>8473</v>
      </c>
      <c r="BY31" s="82" t="s">
        <v>8473</v>
      </c>
      <c r="BZ31" s="46" t="s">
        <v>8473</v>
      </c>
      <c r="CA31" s="48" t="s">
        <v>8485</v>
      </c>
      <c r="CB31" s="45">
        <v>2842.75</v>
      </c>
      <c r="CC31" s="45">
        <v>-6287.25</v>
      </c>
      <c r="CD31" s="45">
        <v>0</v>
      </c>
      <c r="CE31" s="45">
        <v>0</v>
      </c>
      <c r="CF31" s="14" t="s">
        <v>8544</v>
      </c>
      <c r="CG31" s="7" t="s">
        <v>8477</v>
      </c>
      <c r="CH31" s="215" t="s">
        <v>8478</v>
      </c>
      <c r="CI31" s="215" t="s">
        <v>8479</v>
      </c>
      <c r="CJ31" s="215" t="s">
        <v>8523</v>
      </c>
      <c r="CK31" s="43" t="s">
        <v>5474</v>
      </c>
      <c r="CL31" s="43" t="s">
        <v>5474</v>
      </c>
      <c r="CM31" s="43" t="s">
        <v>7217</v>
      </c>
      <c r="CN31" s="145">
        <v>-6287.25</v>
      </c>
      <c r="CO31" s="145">
        <v>2842.75</v>
      </c>
      <c r="CP31" s="148">
        <v>57157.930136451745</v>
      </c>
      <c r="CQ31" s="189" t="s">
        <v>5474</v>
      </c>
      <c r="CR31" s="189" t="s">
        <v>5474</v>
      </c>
      <c r="CS31" s="99" t="s">
        <v>5474</v>
      </c>
      <c r="CT31" s="167" t="s">
        <v>5474</v>
      </c>
      <c r="CU31" s="43" t="s">
        <v>5474</v>
      </c>
      <c r="CV31" s="43" t="s">
        <v>5474</v>
      </c>
      <c r="CW31" s="43" t="s">
        <v>5474</v>
      </c>
      <c r="CX31" s="43" t="s">
        <v>5474</v>
      </c>
      <c r="CY31" s="43" t="s">
        <v>5474</v>
      </c>
      <c r="CZ31" s="43" t="s">
        <v>5474</v>
      </c>
      <c r="DA31" s="42" t="s">
        <v>5474</v>
      </c>
      <c r="DB31" s="42" t="s">
        <v>5474</v>
      </c>
      <c r="DC31" s="42" t="s">
        <v>5474</v>
      </c>
      <c r="DD31" s="42" t="s">
        <v>5474</v>
      </c>
      <c r="DE31" s="42" t="s">
        <v>5474</v>
      </c>
      <c r="DF31" s="42" t="s">
        <v>5474</v>
      </c>
      <c r="DG31" s="42" t="s">
        <v>5474</v>
      </c>
      <c r="DH31" s="42" t="s">
        <v>5474</v>
      </c>
    </row>
    <row r="32" spans="1:112">
      <c r="A32" s="22">
        <v>3122</v>
      </c>
      <c r="B32" s="7" t="s">
        <v>652</v>
      </c>
      <c r="C32" s="21">
        <v>0.121</v>
      </c>
      <c r="D32" s="21">
        <v>0.95189999999999997</v>
      </c>
      <c r="E32" s="21">
        <v>0.245</v>
      </c>
      <c r="F32" s="21">
        <v>0.85299999999999998</v>
      </c>
      <c r="G32" s="21">
        <v>0.60829999999999995</v>
      </c>
      <c r="H32" s="21">
        <v>5.7272999999999996</v>
      </c>
      <c r="I32" s="21">
        <v>4.8947000000000003</v>
      </c>
      <c r="J32" s="21">
        <v>2.7</v>
      </c>
      <c r="K32" s="21">
        <v>0.12640000000000001</v>
      </c>
      <c r="L32" s="21">
        <v>0.19350000000000001</v>
      </c>
      <c r="M32" s="21">
        <v>5.5100000000000003E-2</v>
      </c>
      <c r="N32" s="21">
        <v>8.3500000000000005E-2</v>
      </c>
      <c r="O32" s="21">
        <v>0.184</v>
      </c>
      <c r="P32" s="21">
        <v>0.1363</v>
      </c>
      <c r="Q32" s="21">
        <v>4.4999999999999998E-2</v>
      </c>
      <c r="R32" s="21">
        <v>3.6900000000000002E-2</v>
      </c>
      <c r="S32" s="21">
        <v>-2.86E-2</v>
      </c>
      <c r="T32" s="21">
        <v>7.51E-2</v>
      </c>
      <c r="U32" s="10">
        <v>0.85</v>
      </c>
      <c r="V32" s="10">
        <v>1.06</v>
      </c>
      <c r="W32" s="7">
        <v>0.1426</v>
      </c>
      <c r="X32" s="20">
        <v>0.76570000000000005</v>
      </c>
      <c r="Y32" s="75"/>
      <c r="Z32" s="7"/>
      <c r="AA32" s="7"/>
      <c r="AB32" s="51">
        <v>335</v>
      </c>
      <c r="AC32" s="51">
        <v>-489</v>
      </c>
      <c r="AD32" s="51"/>
      <c r="AE32" s="51"/>
      <c r="AF32" s="51">
        <v>-28</v>
      </c>
      <c r="AG32" s="51">
        <v>5</v>
      </c>
      <c r="AH32" s="20">
        <v>0.21010000000000001</v>
      </c>
      <c r="AI32" s="7" t="s">
        <v>8487</v>
      </c>
      <c r="AJ32" s="67" t="s">
        <v>8468</v>
      </c>
      <c r="AK32" s="44">
        <v>0.73467432950191569</v>
      </c>
      <c r="AL32" s="44">
        <v>0.50628930817610074</v>
      </c>
      <c r="AM32" s="44">
        <v>1</v>
      </c>
      <c r="AN32" s="25">
        <v>1.0577507598784195</v>
      </c>
      <c r="AO32" s="25">
        <v>0.32218844984802442</v>
      </c>
      <c r="AP32" s="215">
        <v>49.35</v>
      </c>
      <c r="AQ32" s="215" t="s">
        <v>8469</v>
      </c>
      <c r="AR32" s="44">
        <v>9.9109131403118E-2</v>
      </c>
      <c r="AS32" s="171" t="s">
        <v>6978</v>
      </c>
      <c r="AT32" s="171" t="s">
        <v>7773</v>
      </c>
      <c r="AU32" s="171" t="s">
        <v>7397</v>
      </c>
      <c r="AV32" s="7" t="s">
        <v>5474</v>
      </c>
      <c r="AW32" s="14" t="s">
        <v>6157</v>
      </c>
      <c r="AX32" s="49" t="s">
        <v>6009</v>
      </c>
      <c r="AY32" s="38" t="s">
        <v>5961</v>
      </c>
      <c r="AZ32" s="14" t="s">
        <v>6407</v>
      </c>
      <c r="BA32" s="49" t="s">
        <v>5967</v>
      </c>
      <c r="BB32" s="38" t="s">
        <v>5961</v>
      </c>
      <c r="BC32" s="7">
        <v>0.6</v>
      </c>
      <c r="BD32" s="14" t="s">
        <v>6077</v>
      </c>
      <c r="BE32" s="49" t="s">
        <v>5960</v>
      </c>
      <c r="BF32" s="38" t="s">
        <v>5961</v>
      </c>
      <c r="BG32" s="7">
        <v>0.4</v>
      </c>
      <c r="BH32" s="45">
        <v>5841.178820367908</v>
      </c>
      <c r="BI32" s="215" t="s">
        <v>8518</v>
      </c>
      <c r="BJ32" s="215" t="s">
        <v>8500</v>
      </c>
      <c r="BK32" s="7">
        <v>1.9</v>
      </c>
      <c r="BL32" s="25">
        <v>9.3023255813953556E-2</v>
      </c>
      <c r="BM32" s="20">
        <v>0.79706250000000001</v>
      </c>
      <c r="BN32" s="20">
        <v>0.85</v>
      </c>
      <c r="BO32" s="20">
        <v>0.75374999999999981</v>
      </c>
      <c r="BP32" s="46">
        <v>46.556603773584904</v>
      </c>
      <c r="BQ32" s="215" t="s">
        <v>8521</v>
      </c>
      <c r="BR32" s="79">
        <v>-0.67675616345829115</v>
      </c>
      <c r="BS32" s="9">
        <v>0</v>
      </c>
      <c r="BT32" s="9">
        <v>0</v>
      </c>
      <c r="BU32" s="47" t="s">
        <v>5993</v>
      </c>
      <c r="BV32" s="47" t="s">
        <v>5993</v>
      </c>
      <c r="BW32" s="14" t="s">
        <v>5474</v>
      </c>
      <c r="BX32" s="83">
        <v>-0.61210739614994936</v>
      </c>
      <c r="BY32" s="82">
        <v>1.25</v>
      </c>
      <c r="BZ32" s="46">
        <v>39.480000000000004</v>
      </c>
      <c r="CA32" s="48" t="s">
        <v>8485</v>
      </c>
      <c r="CB32" s="45">
        <v>16532.25</v>
      </c>
      <c r="CC32" s="45">
        <v>-24132.15</v>
      </c>
      <c r="CD32" s="45">
        <v>0</v>
      </c>
      <c r="CE32" s="45">
        <v>0</v>
      </c>
      <c r="CF32" s="14" t="s">
        <v>8545</v>
      </c>
      <c r="CG32" s="7" t="s">
        <v>8477</v>
      </c>
      <c r="CH32" s="215" t="s">
        <v>8478</v>
      </c>
      <c r="CI32" s="215" t="s">
        <v>8546</v>
      </c>
      <c r="CJ32" s="215" t="s">
        <v>8479</v>
      </c>
      <c r="CK32" s="43" t="s">
        <v>5474</v>
      </c>
      <c r="CL32" s="43" t="s">
        <v>5474</v>
      </c>
      <c r="CM32" s="43" t="s">
        <v>6925</v>
      </c>
      <c r="CN32" s="145">
        <v>-24132.15</v>
      </c>
      <c r="CO32" s="145">
        <v>16532.25</v>
      </c>
      <c r="CP32" s="148">
        <v>288262.17478515627</v>
      </c>
      <c r="CQ32" s="189" t="s">
        <v>5474</v>
      </c>
      <c r="CR32" s="189" t="s">
        <v>5474</v>
      </c>
      <c r="CS32" s="99" t="s">
        <v>5474</v>
      </c>
      <c r="CT32" s="167" t="s">
        <v>5474</v>
      </c>
      <c r="CU32" s="43" t="s">
        <v>5474</v>
      </c>
      <c r="CV32" s="43" t="s">
        <v>5474</v>
      </c>
      <c r="CW32" s="43" t="s">
        <v>5474</v>
      </c>
      <c r="CX32" s="43" t="s">
        <v>5474</v>
      </c>
      <c r="CY32" s="43" t="s">
        <v>5474</v>
      </c>
      <c r="CZ32" s="43" t="s">
        <v>5474</v>
      </c>
      <c r="DA32" s="42" t="s">
        <v>5474</v>
      </c>
      <c r="DB32" s="42" t="s">
        <v>5474</v>
      </c>
      <c r="DC32" s="42" t="s">
        <v>5474</v>
      </c>
      <c r="DD32" s="42" t="s">
        <v>5474</v>
      </c>
      <c r="DE32" s="42" t="s">
        <v>5474</v>
      </c>
      <c r="DF32" s="42" t="s">
        <v>5474</v>
      </c>
      <c r="DG32" s="42" t="s">
        <v>5474</v>
      </c>
      <c r="DH32" s="42" t="s">
        <v>5474</v>
      </c>
    </row>
    <row r="33" spans="1:112">
      <c r="A33" s="22">
        <v>8040</v>
      </c>
      <c r="B33" s="7" t="s">
        <v>1433</v>
      </c>
      <c r="C33" s="21">
        <v>2.86E-2</v>
      </c>
      <c r="D33" s="21">
        <v>0.40489999999999998</v>
      </c>
      <c r="E33" s="21">
        <v>5.1200000000000002E-2</v>
      </c>
      <c r="F33" s="21">
        <v>0.18140000000000001</v>
      </c>
      <c r="G33" s="21">
        <v>0.23599999999999999</v>
      </c>
      <c r="H33" s="21">
        <v>2.2332999999999998</v>
      </c>
      <c r="I33" s="21">
        <v>0.48</v>
      </c>
      <c r="J33" s="21">
        <v>1.0446</v>
      </c>
      <c r="K33" s="21">
        <v>0.1028</v>
      </c>
      <c r="L33" s="21">
        <v>6.7199999999999996E-2</v>
      </c>
      <c r="M33" s="21">
        <v>-8.5000000000000006E-3</v>
      </c>
      <c r="N33" s="21">
        <v>0.2492</v>
      </c>
      <c r="O33" s="21">
        <v>0.1898</v>
      </c>
      <c r="P33" s="21">
        <v>-2.01E-2</v>
      </c>
      <c r="Q33" s="21">
        <v>0.01</v>
      </c>
      <c r="R33" s="21">
        <v>6.1000000000000004E-3</v>
      </c>
      <c r="S33" s="21">
        <v>-3.61E-2</v>
      </c>
      <c r="T33" s="21">
        <v>-2.5899999999999999E-2</v>
      </c>
      <c r="U33" s="10">
        <v>7.0000000000000007E-2</v>
      </c>
      <c r="V33" s="10">
        <v>-0.06</v>
      </c>
      <c r="W33" s="7">
        <v>0.04</v>
      </c>
      <c r="X33" s="20">
        <v>0.1124</v>
      </c>
      <c r="Y33" s="75">
        <v>2019</v>
      </c>
      <c r="Z33" s="7">
        <v>0.2</v>
      </c>
      <c r="AA33" s="7">
        <v>0</v>
      </c>
      <c r="AB33" s="51">
        <v>301</v>
      </c>
      <c r="AC33" s="51">
        <v>-342</v>
      </c>
      <c r="AD33" s="51"/>
      <c r="AE33" s="51"/>
      <c r="AF33" s="51">
        <v>-1</v>
      </c>
      <c r="AG33" s="51"/>
      <c r="AH33" s="20">
        <v>0</v>
      </c>
      <c r="AI33" s="7" t="s">
        <v>8487</v>
      </c>
      <c r="AJ33" s="67" t="s">
        <v>8494</v>
      </c>
      <c r="AK33" s="44">
        <v>0.71577380952380942</v>
      </c>
      <c r="AL33" s="44">
        <v>0.52284263959390842</v>
      </c>
      <c r="AM33" s="44">
        <v>1</v>
      </c>
      <c r="AN33" s="25">
        <v>1.0786516853932586</v>
      </c>
      <c r="AO33" s="25">
        <v>0.31621187800963085</v>
      </c>
      <c r="AP33" s="215">
        <v>62.3</v>
      </c>
      <c r="AQ33" s="215" t="s">
        <v>8469</v>
      </c>
      <c r="AR33" s="44">
        <v>9.8765432098765399E-2</v>
      </c>
      <c r="AS33" s="171" t="s">
        <v>7154</v>
      </c>
      <c r="AT33" s="171" t="s">
        <v>7235</v>
      </c>
      <c r="AU33" s="171" t="s">
        <v>7929</v>
      </c>
      <c r="AV33" s="7" t="s">
        <v>8470</v>
      </c>
      <c r="AW33" s="14" t="s">
        <v>6157</v>
      </c>
      <c r="AX33" s="49" t="s">
        <v>6009</v>
      </c>
      <c r="AY33" s="38" t="s">
        <v>5961</v>
      </c>
      <c r="AZ33" s="14" t="s">
        <v>6146</v>
      </c>
      <c r="BA33" s="49" t="s">
        <v>5993</v>
      </c>
      <c r="BB33" s="38" t="s">
        <v>5993</v>
      </c>
      <c r="BC33" s="7">
        <v>0.7</v>
      </c>
      <c r="BD33" s="14" t="s">
        <v>6118</v>
      </c>
      <c r="BE33" s="49" t="s">
        <v>5967</v>
      </c>
      <c r="BF33" s="38" t="s">
        <v>5961</v>
      </c>
      <c r="BG33" s="7">
        <v>0.4</v>
      </c>
      <c r="BH33" s="45">
        <v>6020.7310797251948</v>
      </c>
      <c r="BI33" s="215" t="s">
        <v>8489</v>
      </c>
      <c r="BJ33" s="215" t="s">
        <v>8500</v>
      </c>
      <c r="BK33" s="7">
        <v>3.2</v>
      </c>
      <c r="BL33" s="25">
        <v>8.5365853658536564E-2</v>
      </c>
      <c r="BM33" s="20">
        <v>0.71700000000000008</v>
      </c>
      <c r="BN33" s="20">
        <v>0.69500000000000006</v>
      </c>
      <c r="BO33" s="20">
        <v>0.73499999999999999</v>
      </c>
      <c r="BP33" s="46" t="s">
        <v>8473</v>
      </c>
      <c r="BQ33" s="215" t="s">
        <v>8473</v>
      </c>
      <c r="BR33" s="79" t="s">
        <v>8473</v>
      </c>
      <c r="BS33" s="9">
        <v>0</v>
      </c>
      <c r="BT33" s="9">
        <v>0</v>
      </c>
      <c r="BU33" s="47" t="s">
        <v>5993</v>
      </c>
      <c r="BV33" s="47" t="s">
        <v>5993</v>
      </c>
      <c r="BW33" s="14" t="s">
        <v>5474</v>
      </c>
      <c r="BX33" s="83" t="s">
        <v>8473</v>
      </c>
      <c r="BY33" s="82" t="s">
        <v>8473</v>
      </c>
      <c r="BZ33" s="46" t="s">
        <v>8473</v>
      </c>
      <c r="CA33" s="48" t="s">
        <v>8485</v>
      </c>
      <c r="CB33" s="45">
        <v>18752.3</v>
      </c>
      <c r="CC33" s="45">
        <v>-21306.6</v>
      </c>
      <c r="CD33" s="45">
        <v>0</v>
      </c>
      <c r="CE33" s="45">
        <v>0</v>
      </c>
      <c r="CF33" s="14" t="s">
        <v>8547</v>
      </c>
      <c r="CG33" s="7" t="s">
        <v>8477</v>
      </c>
      <c r="CH33" s="215" t="s">
        <v>8478</v>
      </c>
      <c r="CI33" s="215" t="s">
        <v>8479</v>
      </c>
      <c r="CJ33" s="215" t="s">
        <v>8479</v>
      </c>
      <c r="CK33" s="43" t="s">
        <v>5474</v>
      </c>
      <c r="CL33" s="43" t="s">
        <v>5474</v>
      </c>
      <c r="CM33" s="43" t="s">
        <v>6898</v>
      </c>
      <c r="CN33" s="145">
        <v>-21306.6</v>
      </c>
      <c r="CO33" s="145">
        <v>18752.3</v>
      </c>
      <c r="CP33" s="148">
        <v>375091.5462668796</v>
      </c>
      <c r="CQ33" s="189" t="s">
        <v>5474</v>
      </c>
      <c r="CR33" s="189" t="s">
        <v>5474</v>
      </c>
      <c r="CS33" s="99" t="s">
        <v>5474</v>
      </c>
      <c r="CT33" s="167" t="s">
        <v>8528</v>
      </c>
      <c r="CU33" s="43" t="s">
        <v>5474</v>
      </c>
      <c r="CV33" s="43" t="s">
        <v>5474</v>
      </c>
      <c r="CW33" s="43" t="s">
        <v>5474</v>
      </c>
      <c r="CX33" s="43" t="s">
        <v>5474</v>
      </c>
      <c r="CY33" s="43" t="s">
        <v>5474</v>
      </c>
      <c r="CZ33" s="43" t="s">
        <v>5474</v>
      </c>
      <c r="DA33" s="42" t="s">
        <v>5474</v>
      </c>
      <c r="DB33" s="42" t="s">
        <v>8528</v>
      </c>
      <c r="DC33" s="42" t="s">
        <v>5474</v>
      </c>
      <c r="DD33" s="42" t="s">
        <v>5474</v>
      </c>
      <c r="DE33" s="42" t="s">
        <v>5474</v>
      </c>
      <c r="DF33" s="42" t="s">
        <v>5474</v>
      </c>
      <c r="DG33" s="42" t="s">
        <v>5474</v>
      </c>
      <c r="DH33" s="42" t="s">
        <v>5474</v>
      </c>
    </row>
    <row r="34" spans="1:112">
      <c r="A34" s="22">
        <v>6164</v>
      </c>
      <c r="B34" s="7" t="s">
        <v>1253</v>
      </c>
      <c r="C34" s="21">
        <v>4.8000000000000001E-2</v>
      </c>
      <c r="D34" s="21">
        <v>0.56569999999999998</v>
      </c>
      <c r="E34" s="21">
        <v>7.5200000000000003E-2</v>
      </c>
      <c r="F34" s="21">
        <v>0.49409999999999998</v>
      </c>
      <c r="G34" s="21">
        <v>0.21190000000000001</v>
      </c>
      <c r="H34" s="21">
        <v>3</v>
      </c>
      <c r="I34" s="21">
        <v>2.1429</v>
      </c>
      <c r="J34" s="21">
        <v>1.1738999999999999</v>
      </c>
      <c r="K34" s="21">
        <v>5.0099999999999999E-2</v>
      </c>
      <c r="L34" s="21">
        <v>-3.3099999999999997E-2</v>
      </c>
      <c r="M34" s="21">
        <v>-1.67E-2</v>
      </c>
      <c r="N34" s="21">
        <v>6.7699999999999996E-2</v>
      </c>
      <c r="O34" s="21">
        <v>3.1899999999999998E-2</v>
      </c>
      <c r="P34" s="21">
        <v>1.7399999999999999E-2</v>
      </c>
      <c r="Q34" s="21">
        <v>1.8200000000000001E-2</v>
      </c>
      <c r="R34" s="21">
        <v>1.0800000000000001E-2</v>
      </c>
      <c r="S34" s="21">
        <v>1.34E-2</v>
      </c>
      <c r="T34" s="21">
        <v>1.11E-2</v>
      </c>
      <c r="U34" s="10">
        <v>0.04</v>
      </c>
      <c r="V34" s="10">
        <v>0.09</v>
      </c>
      <c r="W34" s="7">
        <v>0.28999999999999998</v>
      </c>
      <c r="X34" s="20">
        <v>0.90839999999999999</v>
      </c>
      <c r="Y34" s="75"/>
      <c r="Z34" s="7"/>
      <c r="AA34" s="7"/>
      <c r="AB34" s="51">
        <v>-1222</v>
      </c>
      <c r="AC34" s="51">
        <v>-1076</v>
      </c>
      <c r="AD34" s="51"/>
      <c r="AE34" s="51"/>
      <c r="AF34" s="51"/>
      <c r="AG34" s="51"/>
      <c r="AH34" s="20">
        <v>6.6900000000000001E-2</v>
      </c>
      <c r="AI34" s="7" t="s">
        <v>8487</v>
      </c>
      <c r="AJ34" s="67" t="s">
        <v>8482</v>
      </c>
      <c r="AK34" s="44">
        <v>0.69337979094076663</v>
      </c>
      <c r="AL34" s="44">
        <v>-0.65185185185185179</v>
      </c>
      <c r="AM34" s="44">
        <v>1</v>
      </c>
      <c r="AN34" s="25">
        <v>0.86969696969696952</v>
      </c>
      <c r="AO34" s="25">
        <v>0.40909090909090901</v>
      </c>
      <c r="AP34" s="215">
        <v>16.5</v>
      </c>
      <c r="AQ34" s="215" t="s">
        <v>8469</v>
      </c>
      <c r="AR34" s="44">
        <v>0.1</v>
      </c>
      <c r="AS34" s="171" t="s">
        <v>6912</v>
      </c>
      <c r="AT34" s="171" t="s">
        <v>8202</v>
      </c>
      <c r="AU34" s="171" t="s">
        <v>8203</v>
      </c>
      <c r="AV34" s="7" t="s">
        <v>5474</v>
      </c>
      <c r="AW34" s="14" t="s">
        <v>6157</v>
      </c>
      <c r="AX34" s="49" t="s">
        <v>5981</v>
      </c>
      <c r="AY34" s="38" t="s">
        <v>5971</v>
      </c>
      <c r="AZ34" s="14" t="s">
        <v>6487</v>
      </c>
      <c r="BA34" s="49" t="s">
        <v>5967</v>
      </c>
      <c r="BB34" s="38" t="s">
        <v>5961</v>
      </c>
      <c r="BC34" s="7">
        <v>0.3</v>
      </c>
      <c r="BD34" s="14" t="s">
        <v>6402</v>
      </c>
      <c r="BE34" s="49" t="s">
        <v>5967</v>
      </c>
      <c r="BF34" s="38" t="s">
        <v>5961</v>
      </c>
      <c r="BG34" s="7">
        <v>2.6</v>
      </c>
      <c r="BH34" s="45">
        <v>10527.747330303884</v>
      </c>
      <c r="BI34" s="215" t="s">
        <v>8499</v>
      </c>
      <c r="BJ34" s="215" t="s">
        <v>8500</v>
      </c>
      <c r="BK34" s="7">
        <v>3</v>
      </c>
      <c r="BL34" s="25">
        <v>0.1</v>
      </c>
      <c r="BM34" s="20">
        <v>0.71656249999999999</v>
      </c>
      <c r="BN34" s="20">
        <v>0.74750000000000005</v>
      </c>
      <c r="BO34" s="20">
        <v>0.69124999999999992</v>
      </c>
      <c r="BP34" s="46">
        <v>183.33333333333334</v>
      </c>
      <c r="BQ34" s="215" t="s">
        <v>8521</v>
      </c>
      <c r="BR34" s="79">
        <v>-0.87153939393939395</v>
      </c>
      <c r="BS34" s="9">
        <v>1.1657560844815507E-2</v>
      </c>
      <c r="BT34" s="9">
        <v>0</v>
      </c>
      <c r="BU34" s="47" t="s">
        <v>5993</v>
      </c>
      <c r="BV34" s="47" t="s">
        <v>5993</v>
      </c>
      <c r="BW34" s="14" t="s">
        <v>5474</v>
      </c>
      <c r="BX34" s="83">
        <v>-0.84584727272727267</v>
      </c>
      <c r="BY34" s="82">
        <v>0.14000000000000001</v>
      </c>
      <c r="BZ34" s="46">
        <v>117.85714285714285</v>
      </c>
      <c r="CA34" s="48" t="s">
        <v>5474</v>
      </c>
      <c r="CB34" s="45">
        <v>-20163</v>
      </c>
      <c r="CC34" s="45">
        <v>-17754</v>
      </c>
      <c r="CD34" s="45">
        <v>0</v>
      </c>
      <c r="CE34" s="45">
        <v>0</v>
      </c>
      <c r="CF34" s="14" t="s">
        <v>8548</v>
      </c>
      <c r="CG34" s="7" t="s">
        <v>8477</v>
      </c>
      <c r="CH34" s="215" t="s">
        <v>8478</v>
      </c>
      <c r="CI34" s="215" t="s">
        <v>8479</v>
      </c>
      <c r="CJ34" s="215" t="s">
        <v>8546</v>
      </c>
      <c r="CK34" s="43" t="s">
        <v>5474</v>
      </c>
      <c r="CL34" s="43" t="s">
        <v>8480</v>
      </c>
      <c r="CM34" s="43" t="s">
        <v>6898</v>
      </c>
      <c r="CN34" s="145">
        <v>-17754</v>
      </c>
      <c r="CO34" s="145">
        <v>-20163</v>
      </c>
      <c r="CP34" s="148">
        <v>173707.83095001409</v>
      </c>
      <c r="CQ34" s="189" t="s">
        <v>5474</v>
      </c>
      <c r="CR34" s="189" t="s">
        <v>5474</v>
      </c>
      <c r="CS34" s="99" t="s">
        <v>5474</v>
      </c>
      <c r="CT34" s="167" t="s">
        <v>8549</v>
      </c>
      <c r="CU34" s="43" t="s">
        <v>5474</v>
      </c>
      <c r="CV34" s="43" t="s">
        <v>5474</v>
      </c>
      <c r="CW34" s="43" t="s">
        <v>5474</v>
      </c>
      <c r="CX34" s="43" t="s">
        <v>5474</v>
      </c>
      <c r="CY34" s="43" t="s">
        <v>5474</v>
      </c>
      <c r="CZ34" s="43" t="s">
        <v>8503</v>
      </c>
      <c r="DA34" s="42" t="s">
        <v>5474</v>
      </c>
      <c r="DB34" s="42" t="s">
        <v>8528</v>
      </c>
      <c r="DC34" s="42" t="s">
        <v>5474</v>
      </c>
      <c r="DD34" s="42" t="s">
        <v>5474</v>
      </c>
      <c r="DE34" s="42" t="s">
        <v>5474</v>
      </c>
      <c r="DF34" s="42" t="s">
        <v>8504</v>
      </c>
      <c r="DG34" s="42" t="s">
        <v>5474</v>
      </c>
      <c r="DH34" s="42" t="s">
        <v>5474</v>
      </c>
    </row>
    <row r="35" spans="1:112">
      <c r="A35" s="22">
        <v>3663</v>
      </c>
      <c r="B35" s="7" t="s">
        <v>850</v>
      </c>
      <c r="C35" s="21">
        <v>1.5599999999999999E-2</v>
      </c>
      <c r="D35" s="21">
        <v>0.42799999999999999</v>
      </c>
      <c r="E35" s="21">
        <v>0.12540000000000001</v>
      </c>
      <c r="F35" s="21">
        <v>0.27589999999999998</v>
      </c>
      <c r="G35" s="21">
        <v>0.45479999999999998</v>
      </c>
      <c r="H35" s="21">
        <v>0.16669999999999999</v>
      </c>
      <c r="I35" s="21">
        <v>0.61539999999999995</v>
      </c>
      <c r="J35" s="21">
        <v>0.44440000000000002</v>
      </c>
      <c r="K35" s="21">
        <v>-8.0000000000000004E-4</v>
      </c>
      <c r="L35" s="21">
        <v>-5.5E-2</v>
      </c>
      <c r="M35" s="21">
        <v>-1.0699999999999999E-2</v>
      </c>
      <c r="N35" s="21">
        <v>3.8999999999999998E-3</v>
      </c>
      <c r="O35" s="21">
        <v>-2.2700000000000001E-2</v>
      </c>
      <c r="P35" s="21">
        <v>5.7999999999999996E-3</v>
      </c>
      <c r="Q35" s="21">
        <v>2.7000000000000001E-3</v>
      </c>
      <c r="R35" s="21">
        <v>1.6999999999999999E-3</v>
      </c>
      <c r="S35" s="21">
        <v>5.04E-2</v>
      </c>
      <c r="T35" s="21">
        <v>4.19E-2</v>
      </c>
      <c r="U35" s="10">
        <v>0.39</v>
      </c>
      <c r="V35" s="10">
        <v>0.75</v>
      </c>
      <c r="W35" s="7">
        <v>0.66</v>
      </c>
      <c r="X35" s="20">
        <v>0.82879999999999998</v>
      </c>
      <c r="Y35" s="75">
        <v>2020</v>
      </c>
      <c r="Z35" s="7">
        <v>0.8</v>
      </c>
      <c r="AA35" s="7">
        <v>0</v>
      </c>
      <c r="AB35" s="51">
        <v>-1994</v>
      </c>
      <c r="AC35" s="51">
        <v>-426</v>
      </c>
      <c r="AD35" s="51"/>
      <c r="AE35" s="51"/>
      <c r="AF35" s="51">
        <v>-121</v>
      </c>
      <c r="AG35" s="51">
        <v>-108</v>
      </c>
      <c r="AH35" s="20">
        <v>0.16020000000000001</v>
      </c>
      <c r="AI35" s="7" t="s">
        <v>8481</v>
      </c>
      <c r="AJ35" s="67" t="s">
        <v>8482</v>
      </c>
      <c r="AK35" s="44">
        <v>0.57902298850574718</v>
      </c>
      <c r="AL35" s="44">
        <v>-0.7918918918918918</v>
      </c>
      <c r="AM35" s="44">
        <v>1</v>
      </c>
      <c r="AN35" s="25">
        <v>0.91699604743082985</v>
      </c>
      <c r="AO35" s="25">
        <v>0.48748353096179181</v>
      </c>
      <c r="AP35" s="215">
        <v>37.950000000000003</v>
      </c>
      <c r="AQ35" s="215" t="s">
        <v>8469</v>
      </c>
      <c r="AR35" s="44">
        <v>0.1</v>
      </c>
      <c r="AS35" s="171" t="s">
        <v>7464</v>
      </c>
      <c r="AT35" s="171" t="s">
        <v>7561</v>
      </c>
      <c r="AU35" s="171" t="s">
        <v>7931</v>
      </c>
      <c r="AV35" s="7" t="s">
        <v>5474</v>
      </c>
      <c r="AW35" s="14" t="s">
        <v>7930</v>
      </c>
      <c r="AX35" s="49" t="s">
        <v>6039</v>
      </c>
      <c r="AY35" s="38" t="s">
        <v>6007</v>
      </c>
      <c r="AZ35" s="14" t="s">
        <v>6079</v>
      </c>
      <c r="BA35" s="49" t="s">
        <v>5967</v>
      </c>
      <c r="BB35" s="38" t="s">
        <v>5961</v>
      </c>
      <c r="BC35" s="7">
        <v>0.2</v>
      </c>
      <c r="BD35" s="14" t="s">
        <v>5980</v>
      </c>
      <c r="BE35" s="49" t="s">
        <v>5967</v>
      </c>
      <c r="BF35" s="38" t="s">
        <v>5961</v>
      </c>
      <c r="BG35" s="7">
        <v>2.4</v>
      </c>
      <c r="BH35" s="45">
        <v>4614.7570699393982</v>
      </c>
      <c r="BI35" s="215" t="s">
        <v>8518</v>
      </c>
      <c r="BJ35" s="215" t="s">
        <v>8520</v>
      </c>
      <c r="BK35" s="7">
        <v>1.3</v>
      </c>
      <c r="BL35" s="25">
        <v>0.10802919708029206</v>
      </c>
      <c r="BM35" s="20">
        <v>0.67749999999999999</v>
      </c>
      <c r="BN35" s="20">
        <v>0.73249999999999993</v>
      </c>
      <c r="BO35" s="20">
        <v>0.63249999999999995</v>
      </c>
      <c r="BP35" s="46">
        <v>50.6</v>
      </c>
      <c r="BQ35" s="215" t="s">
        <v>8483</v>
      </c>
      <c r="BR35" s="79">
        <v>-0.71244971453667105</v>
      </c>
      <c r="BS35" s="9">
        <v>1.1474180392529787E-2</v>
      </c>
      <c r="BT35" s="9">
        <v>1.5141789438242181E-2</v>
      </c>
      <c r="BU35" s="47" t="s">
        <v>5993</v>
      </c>
      <c r="BV35" s="47" t="s">
        <v>5993</v>
      </c>
      <c r="BW35" s="14" t="s">
        <v>8550</v>
      </c>
      <c r="BX35" s="83">
        <v>-0.6549396574440054</v>
      </c>
      <c r="BY35" s="82">
        <v>0.79</v>
      </c>
      <c r="BZ35" s="46">
        <v>48.037974683544306</v>
      </c>
      <c r="CA35" s="48" t="s">
        <v>5474</v>
      </c>
      <c r="CB35" s="45">
        <v>-75672.3</v>
      </c>
      <c r="CC35" s="45">
        <v>-16166.7</v>
      </c>
      <c r="CD35" s="45">
        <v>0</v>
      </c>
      <c r="CE35" s="45">
        <v>0</v>
      </c>
      <c r="CF35" s="14" t="s">
        <v>8551</v>
      </c>
      <c r="CG35" s="7" t="s">
        <v>8477</v>
      </c>
      <c r="CH35" s="215" t="s">
        <v>8478</v>
      </c>
      <c r="CI35" s="215" t="s">
        <v>8479</v>
      </c>
      <c r="CJ35" s="215" t="s">
        <v>8523</v>
      </c>
      <c r="CK35" s="43" t="s">
        <v>6965</v>
      </c>
      <c r="CL35" s="43" t="s">
        <v>8480</v>
      </c>
      <c r="CM35" s="43" t="s">
        <v>6898</v>
      </c>
      <c r="CN35" s="145">
        <v>-16166.7</v>
      </c>
      <c r="CO35" s="145">
        <v>-75672.3</v>
      </c>
      <c r="CP35" s="148">
        <v>175130.03080420019</v>
      </c>
      <c r="CQ35" s="189" t="s">
        <v>5474</v>
      </c>
      <c r="CR35" s="189" t="s">
        <v>5474</v>
      </c>
      <c r="CS35" s="99" t="s">
        <v>5474</v>
      </c>
      <c r="CT35" s="167" t="s">
        <v>5474</v>
      </c>
      <c r="CU35" s="43" t="s">
        <v>5474</v>
      </c>
      <c r="CV35" s="43" t="s">
        <v>5474</v>
      </c>
      <c r="CW35" s="43" t="s">
        <v>5474</v>
      </c>
      <c r="CX35" s="43" t="s">
        <v>5474</v>
      </c>
      <c r="CY35" s="43" t="s">
        <v>5474</v>
      </c>
      <c r="CZ35" s="43" t="s">
        <v>5474</v>
      </c>
      <c r="DA35" s="42" t="s">
        <v>5474</v>
      </c>
      <c r="DB35" s="42" t="s">
        <v>5474</v>
      </c>
      <c r="DC35" s="42" t="s">
        <v>5474</v>
      </c>
      <c r="DD35" s="42" t="s">
        <v>5474</v>
      </c>
      <c r="DE35" s="42" t="s">
        <v>5474</v>
      </c>
      <c r="DF35" s="42" t="s">
        <v>5474</v>
      </c>
      <c r="DG35" s="42" t="s">
        <v>5474</v>
      </c>
      <c r="DH35" s="42" t="s">
        <v>5474</v>
      </c>
    </row>
    <row r="36" spans="1:112">
      <c r="A36" s="22">
        <v>6288</v>
      </c>
      <c r="B36" s="7" t="s">
        <v>3853</v>
      </c>
      <c r="C36" s="21">
        <v>9.5999999999999992E-3</v>
      </c>
      <c r="D36" s="21">
        <v>-0.25359999999999999</v>
      </c>
      <c r="E36" s="21">
        <v>-3.39E-2</v>
      </c>
      <c r="F36" s="21">
        <v>-0.2923</v>
      </c>
      <c r="G36" s="21">
        <v>0.13220000000000001</v>
      </c>
      <c r="H36" s="21">
        <v>-1.5</v>
      </c>
      <c r="I36" s="21">
        <v>-3</v>
      </c>
      <c r="J36" s="21">
        <v>-0.72970000000000002</v>
      </c>
      <c r="K36" s="21">
        <v>-3.2199999999999999E-2</v>
      </c>
      <c r="L36" s="21">
        <v>-6.7999999999999996E-3</v>
      </c>
      <c r="M36" s="21">
        <v>-1.4E-3</v>
      </c>
      <c r="N36" s="21">
        <v>-4.1000000000000002E-2</v>
      </c>
      <c r="O36" s="21">
        <v>4.5400000000000003E-2</v>
      </c>
      <c r="P36" s="21">
        <v>5.3E-3</v>
      </c>
      <c r="Q36" s="21">
        <v>-8.6E-3</v>
      </c>
      <c r="R36" s="21">
        <v>-5.1000000000000004E-3</v>
      </c>
      <c r="S36" s="21">
        <v>4.1999999999999997E-3</v>
      </c>
      <c r="T36" s="21">
        <v>2.5999999999999999E-3</v>
      </c>
      <c r="U36" s="10">
        <v>0.1</v>
      </c>
      <c r="V36" s="10">
        <v>0.57999999999999996</v>
      </c>
      <c r="W36" s="7">
        <v>0.57640000000000002</v>
      </c>
      <c r="X36" s="20">
        <v>0.69599999999999995</v>
      </c>
      <c r="Y36" s="75">
        <v>2020</v>
      </c>
      <c r="Z36" s="7">
        <v>0.7</v>
      </c>
      <c r="AA36" s="7">
        <v>0</v>
      </c>
      <c r="AB36" s="51">
        <v>130</v>
      </c>
      <c r="AC36" s="51">
        <v>-105</v>
      </c>
      <c r="AD36" s="51"/>
      <c r="AE36" s="51"/>
      <c r="AF36" s="51">
        <v>2</v>
      </c>
      <c r="AG36" s="51"/>
      <c r="AH36" s="20">
        <v>4.0899999999999999E-2</v>
      </c>
      <c r="AI36" s="7" t="s">
        <v>8467</v>
      </c>
      <c r="AJ36" s="67" t="s">
        <v>8494</v>
      </c>
      <c r="AK36" s="44">
        <v>-0.82460732984293206</v>
      </c>
      <c r="AL36" s="44">
        <v>0.53599999999999959</v>
      </c>
      <c r="AM36" s="44">
        <v>0.94285714285714206</v>
      </c>
      <c r="AN36" s="25">
        <v>0.78278688524590156</v>
      </c>
      <c r="AO36" s="25">
        <v>0.25614754098360659</v>
      </c>
      <c r="AP36" s="215">
        <v>24.4</v>
      </c>
      <c r="AQ36" s="215" t="s">
        <v>8552</v>
      </c>
      <c r="AR36" s="44">
        <v>8.4444444444444405E-2</v>
      </c>
      <c r="AS36" s="171" t="s">
        <v>8256</v>
      </c>
      <c r="AT36" s="171" t="s">
        <v>7231</v>
      </c>
      <c r="AU36" s="171" t="s">
        <v>7113</v>
      </c>
      <c r="AV36" s="7" t="s">
        <v>8470</v>
      </c>
      <c r="AW36" s="14" t="s">
        <v>6157</v>
      </c>
      <c r="AX36" s="49" t="s">
        <v>6009</v>
      </c>
      <c r="AY36" s="38" t="s">
        <v>5961</v>
      </c>
      <c r="AZ36" s="14" t="s">
        <v>6123</v>
      </c>
      <c r="BA36" s="49" t="s">
        <v>6039</v>
      </c>
      <c r="BB36" s="38" t="s">
        <v>6007</v>
      </c>
      <c r="BC36" s="7">
        <v>0.3</v>
      </c>
      <c r="BD36" s="14" t="s">
        <v>6041</v>
      </c>
      <c r="BE36" s="49" t="s">
        <v>5967</v>
      </c>
      <c r="BF36" s="38" t="s">
        <v>5971</v>
      </c>
      <c r="BG36" s="7">
        <v>0.5</v>
      </c>
      <c r="BH36" s="45">
        <v>1835.1596627773652</v>
      </c>
      <c r="BI36" s="215" t="s">
        <v>8471</v>
      </c>
      <c r="BJ36" s="215" t="s">
        <v>8472</v>
      </c>
      <c r="BK36" s="7">
        <v>5.5</v>
      </c>
      <c r="BL36" s="25">
        <v>7.2527472527472464E-2</v>
      </c>
      <c r="BM36" s="20">
        <v>0.48275000000000007</v>
      </c>
      <c r="BN36" s="20">
        <v>0.48000000000000004</v>
      </c>
      <c r="BO36" s="20">
        <v>0.48500000000000004</v>
      </c>
      <c r="BP36" s="46">
        <v>42.068965517241381</v>
      </c>
      <c r="BQ36" s="215" t="s">
        <v>8553</v>
      </c>
      <c r="BR36" s="79">
        <v>-0.76229508196721307</v>
      </c>
      <c r="BS36" s="9">
        <v>1.7669583754707174E-2</v>
      </c>
      <c r="BT36" s="9">
        <v>2.2705696267002029E-2</v>
      </c>
      <c r="BU36" s="47" t="s">
        <v>5993</v>
      </c>
      <c r="BV36" s="47">
        <v>44370</v>
      </c>
      <c r="BW36" s="14" t="s">
        <v>8474</v>
      </c>
      <c r="BX36" s="83">
        <v>-0.71475409836065573</v>
      </c>
      <c r="BY36" s="82">
        <v>0.5</v>
      </c>
      <c r="BZ36" s="46">
        <v>48.8</v>
      </c>
      <c r="CA36" s="48" t="s">
        <v>8485</v>
      </c>
      <c r="CB36" s="45">
        <v>3172</v>
      </c>
      <c r="CC36" s="45">
        <v>-2562</v>
      </c>
      <c r="CD36" s="45">
        <v>0</v>
      </c>
      <c r="CE36" s="45">
        <v>0</v>
      </c>
      <c r="CF36" s="14" t="s">
        <v>3854</v>
      </c>
      <c r="CG36" s="7" t="s">
        <v>8477</v>
      </c>
      <c r="CH36" s="215" t="s">
        <v>8478</v>
      </c>
      <c r="CI36" s="215" t="s">
        <v>8478</v>
      </c>
      <c r="CJ36" s="215" t="s">
        <v>8479</v>
      </c>
      <c r="CK36" s="43" t="s">
        <v>5474</v>
      </c>
      <c r="CL36" s="43" t="s">
        <v>5474</v>
      </c>
      <c r="CM36" s="43" t="s">
        <v>5474</v>
      </c>
      <c r="CN36" s="145">
        <v>-2562</v>
      </c>
      <c r="CO36" s="145">
        <v>3172</v>
      </c>
      <c r="CP36" s="148">
        <v>44777.895771767704</v>
      </c>
      <c r="CQ36" s="189">
        <v>-0.10614754098360656</v>
      </c>
      <c r="CR36" s="189">
        <v>0.62380000000000002</v>
      </c>
      <c r="CS36" s="99">
        <v>44920</v>
      </c>
      <c r="CT36" s="167" t="s">
        <v>5474</v>
      </c>
      <c r="CU36" s="43" t="s">
        <v>5474</v>
      </c>
      <c r="CV36" s="43" t="s">
        <v>5474</v>
      </c>
      <c r="CW36" s="43" t="s">
        <v>5474</v>
      </c>
      <c r="CX36" s="43" t="s">
        <v>5474</v>
      </c>
      <c r="CY36" s="43" t="s">
        <v>5474</v>
      </c>
      <c r="CZ36" s="43" t="s">
        <v>5474</v>
      </c>
      <c r="DA36" s="42" t="s">
        <v>5474</v>
      </c>
      <c r="DB36" s="42" t="s">
        <v>5474</v>
      </c>
      <c r="DC36" s="42" t="s">
        <v>5474</v>
      </c>
      <c r="DD36" s="42" t="s">
        <v>5474</v>
      </c>
      <c r="DE36" s="42" t="s">
        <v>5474</v>
      </c>
      <c r="DF36" s="42" t="s">
        <v>5474</v>
      </c>
      <c r="DG36" s="42" t="s">
        <v>5474</v>
      </c>
      <c r="DH36" s="42" t="s">
        <v>5474</v>
      </c>
    </row>
    <row r="37" spans="1:112">
      <c r="A37" s="22">
        <v>8101</v>
      </c>
      <c r="B37" s="7" t="s">
        <v>1468</v>
      </c>
      <c r="C37" s="21">
        <v>0.70650000000000002</v>
      </c>
      <c r="D37" s="21">
        <v>-0.69799999999999995</v>
      </c>
      <c r="E37" s="21">
        <v>0.25819999999999999</v>
      </c>
      <c r="F37" s="21">
        <v>-0.80920000000000003</v>
      </c>
      <c r="G37" s="21">
        <v>-0.62429999999999997</v>
      </c>
      <c r="H37" s="21">
        <v>-5.1900000000000002E-2</v>
      </c>
      <c r="I37" s="21">
        <v>-0.37290000000000001</v>
      </c>
      <c r="J37" s="21">
        <v>-0.43640000000000001</v>
      </c>
      <c r="K37" s="21">
        <v>-0.1036</v>
      </c>
      <c r="L37" s="21">
        <v>-0.21249999999999999</v>
      </c>
      <c r="M37" s="21">
        <v>-0.19009999999999999</v>
      </c>
      <c r="N37" s="21">
        <v>-0.31</v>
      </c>
      <c r="O37" s="21">
        <v>-0.63160000000000005</v>
      </c>
      <c r="P37" s="21">
        <v>-0.27200000000000002</v>
      </c>
      <c r="Q37" s="21">
        <v>-0.37590000000000001</v>
      </c>
      <c r="R37" s="21">
        <v>-5.5500000000000001E-2</v>
      </c>
      <c r="S37" s="21">
        <v>-0.44009999999999999</v>
      </c>
      <c r="T37" s="21">
        <v>-9.3700000000000006E-2</v>
      </c>
      <c r="U37" s="10">
        <v>-1.58</v>
      </c>
      <c r="V37" s="10">
        <v>-3.54</v>
      </c>
      <c r="W37" s="7">
        <v>0</v>
      </c>
      <c r="X37" s="20">
        <v>0</v>
      </c>
      <c r="Y37" s="75"/>
      <c r="Z37" s="7"/>
      <c r="AA37" s="7"/>
      <c r="AB37" s="51">
        <v>1</v>
      </c>
      <c r="AC37" s="51">
        <v>1</v>
      </c>
      <c r="AD37" s="51"/>
      <c r="AE37" s="51"/>
      <c r="AF37" s="51"/>
      <c r="AG37" s="51"/>
      <c r="AH37" s="20">
        <v>0</v>
      </c>
      <c r="AI37" s="7" t="s">
        <v>8493</v>
      </c>
      <c r="AJ37" s="67" t="s">
        <v>8536</v>
      </c>
      <c r="AK37" s="44">
        <v>-0.95408163265306134</v>
      </c>
      <c r="AL37" s="44">
        <v>0.50943396226415072</v>
      </c>
      <c r="AM37" s="44">
        <v>-1</v>
      </c>
      <c r="AN37" s="25">
        <v>2.2702702702702702</v>
      </c>
      <c r="AO37" s="25">
        <v>0.20463320463320475</v>
      </c>
      <c r="AP37" s="215">
        <v>2.59</v>
      </c>
      <c r="AQ37" s="215" t="s">
        <v>8552</v>
      </c>
      <c r="AR37" s="44">
        <v>8.3682008368200805E-2</v>
      </c>
      <c r="AS37" s="171" t="s">
        <v>8408</v>
      </c>
      <c r="AT37" s="171" t="s">
        <v>7210</v>
      </c>
      <c r="AU37" s="171" t="s">
        <v>6948</v>
      </c>
      <c r="AV37" s="7" t="s">
        <v>8470</v>
      </c>
      <c r="AW37" s="14" t="s">
        <v>8407</v>
      </c>
      <c r="AX37" s="49" t="s">
        <v>6337</v>
      </c>
      <c r="AY37" s="38" t="s">
        <v>6007</v>
      </c>
      <c r="AZ37" s="14" t="s">
        <v>6735</v>
      </c>
      <c r="BA37" s="49" t="s">
        <v>5993</v>
      </c>
      <c r="BB37" s="38" t="s">
        <v>5993</v>
      </c>
      <c r="BC37" s="7">
        <v>0.4</v>
      </c>
      <c r="BD37" s="14" t="s">
        <v>6103</v>
      </c>
      <c r="BE37" s="49" t="s">
        <v>5967</v>
      </c>
      <c r="BF37" s="38" t="s">
        <v>6047</v>
      </c>
      <c r="BG37" s="7">
        <v>0.3</v>
      </c>
      <c r="BH37" s="45">
        <v>389.63627739127475</v>
      </c>
      <c r="BI37" s="215" t="s">
        <v>8495</v>
      </c>
      <c r="BJ37" s="215" t="s">
        <v>8554</v>
      </c>
      <c r="BK37" s="7">
        <v>3.2</v>
      </c>
      <c r="BL37" s="25">
        <v>0</v>
      </c>
      <c r="BM37" s="20">
        <v>0.33218750000000002</v>
      </c>
      <c r="BN37" s="20">
        <v>0.37</v>
      </c>
      <c r="BO37" s="20">
        <v>0.30125000000000002</v>
      </c>
      <c r="BP37" s="46" t="s">
        <v>8473</v>
      </c>
      <c r="BQ37" s="215" t="s">
        <v>8473</v>
      </c>
      <c r="BR37" s="79" t="s">
        <v>8473</v>
      </c>
      <c r="BS37" s="9">
        <v>0</v>
      </c>
      <c r="BT37" s="9">
        <v>0</v>
      </c>
      <c r="BU37" s="47" t="s">
        <v>5993</v>
      </c>
      <c r="BV37" s="47" t="s">
        <v>5993</v>
      </c>
      <c r="BW37" s="14" t="s">
        <v>5474</v>
      </c>
      <c r="BX37" s="83" t="s">
        <v>8473</v>
      </c>
      <c r="BY37" s="82" t="s">
        <v>8473</v>
      </c>
      <c r="BZ37" s="46" t="s">
        <v>8473</v>
      </c>
      <c r="CA37" s="48" t="s">
        <v>8475</v>
      </c>
      <c r="CB37" s="45">
        <v>2.59</v>
      </c>
      <c r="CC37" s="45">
        <v>2.59</v>
      </c>
      <c r="CD37" s="45">
        <v>0</v>
      </c>
      <c r="CE37" s="45">
        <v>0</v>
      </c>
      <c r="CF37" s="14" t="s">
        <v>8555</v>
      </c>
      <c r="CG37" s="7" t="s">
        <v>8556</v>
      </c>
      <c r="CH37" s="215" t="s">
        <v>8478</v>
      </c>
      <c r="CI37" s="215" t="s">
        <v>8498</v>
      </c>
      <c r="CJ37" s="215" t="s">
        <v>8479</v>
      </c>
      <c r="CK37" s="43" t="s">
        <v>7303</v>
      </c>
      <c r="CL37" s="43" t="s">
        <v>8480</v>
      </c>
      <c r="CM37" s="43" t="s">
        <v>6903</v>
      </c>
      <c r="CN37" s="145">
        <v>2.59</v>
      </c>
      <c r="CO37" s="145">
        <v>2.59</v>
      </c>
      <c r="CP37" s="148">
        <v>1009.1579584434015</v>
      </c>
      <c r="CQ37" s="189" t="s">
        <v>5474</v>
      </c>
      <c r="CR37" s="189" t="s">
        <v>5474</v>
      </c>
      <c r="CS37" s="99" t="s">
        <v>5474</v>
      </c>
      <c r="CT37" s="167" t="s">
        <v>5474</v>
      </c>
      <c r="CU37" s="43" t="s">
        <v>5474</v>
      </c>
      <c r="CV37" s="43" t="s">
        <v>5474</v>
      </c>
      <c r="CW37" s="43" t="s">
        <v>5474</v>
      </c>
      <c r="CX37" s="43" t="s">
        <v>5474</v>
      </c>
      <c r="CY37" s="43" t="s">
        <v>5474</v>
      </c>
      <c r="CZ37" s="43" t="s">
        <v>5474</v>
      </c>
      <c r="DA37" s="42" t="s">
        <v>5474</v>
      </c>
      <c r="DB37" s="42" t="s">
        <v>5474</v>
      </c>
      <c r="DC37" s="42" t="s">
        <v>5474</v>
      </c>
      <c r="DD37" s="42" t="s">
        <v>5474</v>
      </c>
      <c r="DE37" s="42" t="s">
        <v>5474</v>
      </c>
      <c r="DF37" s="42" t="s">
        <v>5474</v>
      </c>
      <c r="DG37" s="42" t="s">
        <v>5474</v>
      </c>
      <c r="DH37" s="42" t="s">
        <v>5474</v>
      </c>
    </row>
    <row r="38" spans="1:112">
      <c r="A38" s="22">
        <v>6668</v>
      </c>
      <c r="B38" s="7" t="s">
        <v>4544</v>
      </c>
      <c r="C38" s="21">
        <v>8.5999999999999993E-2</v>
      </c>
      <c r="D38" s="21">
        <v>-0.1527</v>
      </c>
      <c r="E38" s="21">
        <v>0.28000000000000003</v>
      </c>
      <c r="F38" s="21">
        <v>-8.2400000000000001E-2</v>
      </c>
      <c r="G38" s="21">
        <v>-0.1986</v>
      </c>
      <c r="H38" s="21">
        <v>-1.0832999999999999</v>
      </c>
      <c r="I38" s="21">
        <v>-2.0638000000000001</v>
      </c>
      <c r="J38" s="21">
        <v>-2.4510000000000001</v>
      </c>
      <c r="K38" s="21">
        <v>1.9300000000000001E-2</v>
      </c>
      <c r="L38" s="21">
        <v>-0.14249999999999999</v>
      </c>
      <c r="M38" s="21">
        <v>-6.4399999999999999E-2</v>
      </c>
      <c r="N38" s="21">
        <v>1.8E-3</v>
      </c>
      <c r="O38" s="21">
        <v>-0.14410000000000001</v>
      </c>
      <c r="P38" s="21">
        <v>-2.4799999999999999E-2</v>
      </c>
      <c r="Q38" s="21">
        <v>-1.2200000000000001E-2</v>
      </c>
      <c r="R38" s="21">
        <v>-1.43E-2</v>
      </c>
      <c r="S38" s="21">
        <v>2.7410000000000001</v>
      </c>
      <c r="T38" s="21">
        <v>0.75160000000000005</v>
      </c>
      <c r="U38" s="10">
        <v>-0.74</v>
      </c>
      <c r="V38" s="10">
        <v>0.59</v>
      </c>
      <c r="W38" s="7">
        <v>1.1677</v>
      </c>
      <c r="X38" s="20">
        <v>0.50180000000000002</v>
      </c>
      <c r="Y38" s="75">
        <v>2020</v>
      </c>
      <c r="Z38" s="7">
        <v>1.1499999999999999</v>
      </c>
      <c r="AA38" s="7">
        <v>0</v>
      </c>
      <c r="AB38" s="51">
        <v>726</v>
      </c>
      <c r="AC38" s="51">
        <v>-103</v>
      </c>
      <c r="AD38" s="51"/>
      <c r="AE38" s="51"/>
      <c r="AF38" s="51"/>
      <c r="AG38" s="51"/>
      <c r="AH38" s="20">
        <v>0.53839999999999999</v>
      </c>
      <c r="AI38" s="7" t="s">
        <v>8493</v>
      </c>
      <c r="AJ38" s="67" t="s">
        <v>8494</v>
      </c>
      <c r="AK38" s="44">
        <v>-0.85908319185059423</v>
      </c>
      <c r="AL38" s="44">
        <v>-0.68518518518518512</v>
      </c>
      <c r="AM38" s="44">
        <v>0.82000000000000028</v>
      </c>
      <c r="AN38" s="25">
        <v>1.0536672629695885</v>
      </c>
      <c r="AO38" s="25">
        <v>0.28980322003577824</v>
      </c>
      <c r="AP38" s="215">
        <v>55.9</v>
      </c>
      <c r="AQ38" s="215" t="s">
        <v>8552</v>
      </c>
      <c r="AR38" s="44">
        <v>8.1237911025144993E-2</v>
      </c>
      <c r="AS38" s="171" t="s">
        <v>8318</v>
      </c>
      <c r="AT38" s="171" t="s">
        <v>7214</v>
      </c>
      <c r="AU38" s="171" t="s">
        <v>7432</v>
      </c>
      <c r="AV38" s="7" t="s">
        <v>8470</v>
      </c>
      <c r="AW38" s="14" t="s">
        <v>6157</v>
      </c>
      <c r="AX38" s="49" t="s">
        <v>6009</v>
      </c>
      <c r="AY38" s="38" t="s">
        <v>6007</v>
      </c>
      <c r="AZ38" s="14" t="s">
        <v>6565</v>
      </c>
      <c r="BA38" s="49" t="s">
        <v>5967</v>
      </c>
      <c r="BB38" s="38" t="s">
        <v>6047</v>
      </c>
      <c r="BC38" s="7">
        <v>0.2</v>
      </c>
      <c r="BD38" s="14" t="s">
        <v>5959</v>
      </c>
      <c r="BE38" s="49" t="s">
        <v>5967</v>
      </c>
      <c r="BF38" s="38" t="s">
        <v>5971</v>
      </c>
      <c r="BG38" s="7">
        <v>0.6</v>
      </c>
      <c r="BH38" s="45">
        <v>1980.3297332156596</v>
      </c>
      <c r="BI38" s="215" t="s">
        <v>8471</v>
      </c>
      <c r="BJ38" s="215" t="s">
        <v>8472</v>
      </c>
      <c r="BK38" s="7">
        <v>6.8</v>
      </c>
      <c r="BL38" s="25">
        <v>7.9150579150579187E-2</v>
      </c>
      <c r="BM38" s="20">
        <v>0.50806249999999997</v>
      </c>
      <c r="BN38" s="20">
        <v>0.60499999999999998</v>
      </c>
      <c r="BO38" s="20">
        <v>0.42874999999999996</v>
      </c>
      <c r="BP38" s="46">
        <v>94.745762711864415</v>
      </c>
      <c r="BQ38" s="215" t="s">
        <v>8553</v>
      </c>
      <c r="BR38" s="79">
        <v>-0.92271914132379251</v>
      </c>
      <c r="BS38" s="9">
        <v>1.4951620675577537E-2</v>
      </c>
      <c r="BT38" s="9">
        <v>1.4636825376556306E-2</v>
      </c>
      <c r="BU38" s="47">
        <v>44405</v>
      </c>
      <c r="BV38" s="47" t="s">
        <v>5993</v>
      </c>
      <c r="BW38" s="14" t="s">
        <v>8474</v>
      </c>
      <c r="BX38" s="83">
        <v>-0.90339892665474064</v>
      </c>
      <c r="BY38" s="82">
        <v>0.3600000000000001</v>
      </c>
      <c r="BZ38" s="46">
        <v>155.27777777777774</v>
      </c>
      <c r="CA38" s="48" t="s">
        <v>8485</v>
      </c>
      <c r="CB38" s="45">
        <v>40583.4</v>
      </c>
      <c r="CC38" s="45">
        <v>-5757.7</v>
      </c>
      <c r="CD38" s="45">
        <v>0</v>
      </c>
      <c r="CE38" s="45">
        <v>0</v>
      </c>
      <c r="CF38" s="14" t="s">
        <v>8557</v>
      </c>
      <c r="CG38" s="7" t="s">
        <v>8477</v>
      </c>
      <c r="CH38" s="215" t="s">
        <v>8478</v>
      </c>
      <c r="CI38" s="215" t="s">
        <v>8479</v>
      </c>
      <c r="CJ38" s="215" t="s">
        <v>8479</v>
      </c>
      <c r="CK38" s="43" t="s">
        <v>5474</v>
      </c>
      <c r="CL38" s="43" t="s">
        <v>5474</v>
      </c>
      <c r="CM38" s="43" t="s">
        <v>6898</v>
      </c>
      <c r="CN38" s="145">
        <v>-5757.7</v>
      </c>
      <c r="CO38" s="145">
        <v>40583.4</v>
      </c>
      <c r="CP38" s="148">
        <v>110700.43208675538</v>
      </c>
      <c r="CQ38" s="189">
        <v>-0.53488372093023251</v>
      </c>
      <c r="CR38" s="189">
        <v>0</v>
      </c>
      <c r="CS38" s="99">
        <v>44563</v>
      </c>
      <c r="CT38" s="167" t="s">
        <v>5474</v>
      </c>
      <c r="CU38" s="43" t="s">
        <v>5474</v>
      </c>
      <c r="CV38" s="43" t="s">
        <v>5474</v>
      </c>
      <c r="CW38" s="43" t="s">
        <v>5474</v>
      </c>
      <c r="CX38" s="43" t="s">
        <v>5474</v>
      </c>
      <c r="CY38" s="43" t="s">
        <v>5474</v>
      </c>
      <c r="CZ38" s="43" t="s">
        <v>5474</v>
      </c>
      <c r="DA38" s="42" t="s">
        <v>5474</v>
      </c>
      <c r="DB38" s="42" t="s">
        <v>5474</v>
      </c>
      <c r="DC38" s="42" t="s">
        <v>5474</v>
      </c>
      <c r="DD38" s="42" t="s">
        <v>5474</v>
      </c>
      <c r="DE38" s="42" t="s">
        <v>5474</v>
      </c>
      <c r="DF38" s="42" t="s">
        <v>5474</v>
      </c>
      <c r="DG38" s="42" t="s">
        <v>5474</v>
      </c>
      <c r="DH38" s="42" t="s">
        <v>5474</v>
      </c>
    </row>
    <row r="39" spans="1:112">
      <c r="A39" s="22">
        <v>8349</v>
      </c>
      <c r="B39" s="7" t="s">
        <v>1504</v>
      </c>
      <c r="C39" s="21">
        <v>8.1199999999999994E-2</v>
      </c>
      <c r="D39" s="21">
        <v>0.1168</v>
      </c>
      <c r="E39" s="21">
        <v>7.0000000000000007E-2</v>
      </c>
      <c r="F39" s="21">
        <v>7.7499999999999999E-2</v>
      </c>
      <c r="G39" s="21">
        <v>0.29630000000000001</v>
      </c>
      <c r="H39" s="21">
        <v>-0.34250000000000003</v>
      </c>
      <c r="I39" s="21">
        <v>2.3332999999999999</v>
      </c>
      <c r="J39" s="21">
        <v>4.4570999999999996</v>
      </c>
      <c r="K39" s="21">
        <v>-1.32E-2</v>
      </c>
      <c r="L39" s="21">
        <v>3.8100000000000002E-2</v>
      </c>
      <c r="M39" s="21">
        <v>3.5799999999999998E-2</v>
      </c>
      <c r="N39" s="21">
        <v>-2.3300000000000001E-2</v>
      </c>
      <c r="O39" s="21">
        <v>6.9400000000000003E-2</v>
      </c>
      <c r="P39" s="21">
        <v>4.9000000000000002E-2</v>
      </c>
      <c r="Q39" s="21">
        <v>2.1999999999999999E-2</v>
      </c>
      <c r="R39" s="21">
        <v>7.7999999999999996E-3</v>
      </c>
      <c r="S39" s="21">
        <v>0.12180000000000001</v>
      </c>
      <c r="T39" s="21">
        <v>5.79E-2</v>
      </c>
      <c r="U39" s="10">
        <v>1.21</v>
      </c>
      <c r="V39" s="10">
        <v>3.95</v>
      </c>
      <c r="W39" s="7">
        <v>3.8157000000000001</v>
      </c>
      <c r="X39" s="20">
        <v>0.86009999999999998</v>
      </c>
      <c r="Y39" s="75">
        <v>2020</v>
      </c>
      <c r="Z39" s="7">
        <v>2.0781999999999998</v>
      </c>
      <c r="AA39" s="7">
        <v>0</v>
      </c>
      <c r="AB39" s="51">
        <v>-89</v>
      </c>
      <c r="AC39" s="51">
        <v>3</v>
      </c>
      <c r="AD39" s="51"/>
      <c r="AE39" s="51"/>
      <c r="AF39" s="51">
        <v>5</v>
      </c>
      <c r="AG39" s="51"/>
      <c r="AH39" s="20">
        <v>8.9999999999999998E-4</v>
      </c>
      <c r="AI39" s="7" t="s">
        <v>8481</v>
      </c>
      <c r="AJ39" s="67" t="s">
        <v>8536</v>
      </c>
      <c r="AK39" s="44">
        <v>-0.59420289855072461</v>
      </c>
      <c r="AL39" s="44">
        <v>-0.51086956521739146</v>
      </c>
      <c r="AM39" s="44">
        <v>1</v>
      </c>
      <c r="AN39" s="25">
        <v>0.65714285714285703</v>
      </c>
      <c r="AO39" s="25">
        <v>0.14603174603174607</v>
      </c>
      <c r="AP39" s="215">
        <v>63</v>
      </c>
      <c r="AQ39" s="215" t="s">
        <v>8552</v>
      </c>
      <c r="AR39" s="44">
        <v>3.7891268533772601E-2</v>
      </c>
      <c r="AS39" s="171" t="s">
        <v>7883</v>
      </c>
      <c r="AT39" s="171" t="s">
        <v>6910</v>
      </c>
      <c r="AU39" s="171" t="s">
        <v>6992</v>
      </c>
      <c r="AV39" s="7" t="s">
        <v>8470</v>
      </c>
      <c r="AW39" s="14" t="s">
        <v>8059</v>
      </c>
      <c r="AX39" s="49" t="s">
        <v>6009</v>
      </c>
      <c r="AY39" s="38" t="s">
        <v>5971</v>
      </c>
      <c r="AZ39" s="14" t="s">
        <v>6864</v>
      </c>
      <c r="BA39" s="49" t="s">
        <v>5967</v>
      </c>
      <c r="BB39" s="38" t="s">
        <v>6007</v>
      </c>
      <c r="BC39" s="7">
        <v>0.2</v>
      </c>
      <c r="BD39" s="14" t="s">
        <v>6323</v>
      </c>
      <c r="BE39" s="49" t="s">
        <v>5967</v>
      </c>
      <c r="BF39" s="38" t="s">
        <v>5961</v>
      </c>
      <c r="BG39" s="7">
        <v>0.3</v>
      </c>
      <c r="BH39" s="45">
        <v>199.47587239804579</v>
      </c>
      <c r="BI39" s="215" t="s">
        <v>8495</v>
      </c>
      <c r="BJ39" s="215" t="s">
        <v>8554</v>
      </c>
      <c r="BK39" s="7">
        <v>4.8</v>
      </c>
      <c r="BL39" s="25">
        <v>3.9603960396039577E-2</v>
      </c>
      <c r="BM39" s="20">
        <v>0.65975000000000006</v>
      </c>
      <c r="BN39" s="20">
        <v>0.66250000000000009</v>
      </c>
      <c r="BO39" s="20">
        <v>0.65749999999999997</v>
      </c>
      <c r="BP39" s="46">
        <v>15.949367088607595</v>
      </c>
      <c r="BQ39" s="215" t="s">
        <v>8558</v>
      </c>
      <c r="BR39" s="79">
        <v>-4.2057936507936523E-2</v>
      </c>
      <c r="BS39" s="9">
        <v>5.4398435817136548E-2</v>
      </c>
      <c r="BT39" s="9">
        <v>2.6979471677985423E-2</v>
      </c>
      <c r="BU39" s="47" t="s">
        <v>5993</v>
      </c>
      <c r="BV39" s="47">
        <v>44392</v>
      </c>
      <c r="BW39" s="14" t="s">
        <v>5474</v>
      </c>
      <c r="BX39" s="83">
        <v>0.14953047619047607</v>
      </c>
      <c r="BY39" s="82">
        <v>4.21</v>
      </c>
      <c r="BZ39" s="46">
        <v>14.964370546318291</v>
      </c>
      <c r="CA39" s="48" t="s">
        <v>8475</v>
      </c>
      <c r="CB39" s="45">
        <v>-5607</v>
      </c>
      <c r="CC39" s="45">
        <v>189</v>
      </c>
      <c r="CD39" s="45">
        <v>0</v>
      </c>
      <c r="CE39" s="45">
        <v>0</v>
      </c>
      <c r="CF39" s="14" t="s">
        <v>8559</v>
      </c>
      <c r="CG39" s="7" t="s">
        <v>8477</v>
      </c>
      <c r="CH39" s="215" t="s">
        <v>8478</v>
      </c>
      <c r="CI39" s="215" t="s">
        <v>8498</v>
      </c>
      <c r="CJ39" s="215" t="s">
        <v>8479</v>
      </c>
      <c r="CK39" s="43" t="s">
        <v>6887</v>
      </c>
      <c r="CL39" s="43" t="s">
        <v>5474</v>
      </c>
      <c r="CM39" s="43" t="s">
        <v>6903</v>
      </c>
      <c r="CN39" s="145">
        <v>189</v>
      </c>
      <c r="CO39" s="145">
        <v>-5607</v>
      </c>
      <c r="CP39" s="148">
        <v>12566.979961076886</v>
      </c>
      <c r="CQ39" s="189">
        <v>7.7777777777777751E-2</v>
      </c>
      <c r="CR39" s="189">
        <v>0.90629999999999999</v>
      </c>
      <c r="CS39" s="99">
        <v>44350</v>
      </c>
      <c r="CT39" s="167" t="s">
        <v>5474</v>
      </c>
      <c r="CU39" s="43" t="s">
        <v>5474</v>
      </c>
      <c r="CV39" s="43" t="s">
        <v>5474</v>
      </c>
      <c r="CW39" s="43" t="s">
        <v>5474</v>
      </c>
      <c r="CX39" s="43" t="s">
        <v>5474</v>
      </c>
      <c r="CY39" s="43" t="s">
        <v>5474</v>
      </c>
      <c r="CZ39" s="43" t="s">
        <v>5474</v>
      </c>
      <c r="DA39" s="42" t="s">
        <v>5474</v>
      </c>
      <c r="DB39" s="42" t="s">
        <v>5474</v>
      </c>
      <c r="DC39" s="42" t="s">
        <v>5474</v>
      </c>
      <c r="DD39" s="42" t="s">
        <v>5474</v>
      </c>
      <c r="DE39" s="42" t="s">
        <v>5474</v>
      </c>
      <c r="DF39" s="42" t="s">
        <v>5474</v>
      </c>
      <c r="DG39" s="42" t="s">
        <v>5474</v>
      </c>
      <c r="DH39" s="42" t="s">
        <v>5474</v>
      </c>
    </row>
    <row r="40" spans="1:112">
      <c r="A40" s="22">
        <v>1582</v>
      </c>
      <c r="B40" s="7" t="s">
        <v>165</v>
      </c>
      <c r="C40" s="21">
        <v>1.06E-2</v>
      </c>
      <c r="D40" s="21">
        <v>0.08</v>
      </c>
      <c r="E40" s="21">
        <v>-8.2000000000000007E-3</v>
      </c>
      <c r="F40" s="21">
        <v>-3.2599999999999997E-2</v>
      </c>
      <c r="G40" s="21">
        <v>9.2299999999999993E-2</v>
      </c>
      <c r="H40" s="21">
        <v>-0.80389999999999995</v>
      </c>
      <c r="I40" s="21">
        <v>-0.93220000000000003</v>
      </c>
      <c r="J40" s="21">
        <v>-0.69650000000000001</v>
      </c>
      <c r="K40" s="21">
        <v>-7.1800000000000003E-2</v>
      </c>
      <c r="L40" s="21">
        <v>-0.15290000000000001</v>
      </c>
      <c r="M40" s="21">
        <v>-6.0900000000000003E-2</v>
      </c>
      <c r="N40" s="21">
        <v>-4.9500000000000002E-2</v>
      </c>
      <c r="O40" s="21">
        <v>-0.16619999999999999</v>
      </c>
      <c r="P40" s="21">
        <v>-6.0199999999999997E-2</v>
      </c>
      <c r="Q40" s="21">
        <v>-2.07E-2</v>
      </c>
      <c r="R40" s="21">
        <v>-1.3599999999999999E-2</v>
      </c>
      <c r="S40" s="21">
        <v>0.1595</v>
      </c>
      <c r="T40" s="21">
        <v>9.9699999999999997E-2</v>
      </c>
      <c r="U40" s="10">
        <v>1.22</v>
      </c>
      <c r="V40" s="10">
        <v>5</v>
      </c>
      <c r="W40" s="7">
        <v>5.2895000000000003</v>
      </c>
      <c r="X40" s="20">
        <v>0.80969999999999998</v>
      </c>
      <c r="Y40" s="75">
        <v>2020</v>
      </c>
      <c r="Z40" s="7">
        <v>5</v>
      </c>
      <c r="AA40" s="7">
        <v>0</v>
      </c>
      <c r="AB40" s="51">
        <v>-497</v>
      </c>
      <c r="AC40" s="51">
        <v>-45</v>
      </c>
      <c r="AD40" s="51"/>
      <c r="AE40" s="51"/>
      <c r="AF40" s="51">
        <v>-11</v>
      </c>
      <c r="AG40" s="51"/>
      <c r="AH40" s="20">
        <v>1.11E-2</v>
      </c>
      <c r="AI40" s="7" t="s">
        <v>8467</v>
      </c>
      <c r="AJ40" s="67" t="s">
        <v>8494</v>
      </c>
      <c r="AK40" s="44">
        <v>-0.79493670886075962</v>
      </c>
      <c r="AL40" s="44">
        <v>-0.62672811059907862</v>
      </c>
      <c r="AM40" s="44">
        <v>0.97619047619047417</v>
      </c>
      <c r="AN40" s="25">
        <v>0.55555555555555558</v>
      </c>
      <c r="AO40" s="25">
        <v>0.30520393811533059</v>
      </c>
      <c r="AP40" s="215">
        <v>71.099999999999994</v>
      </c>
      <c r="AQ40" s="215" t="s">
        <v>8552</v>
      </c>
      <c r="AR40" s="44">
        <v>7.0783132530120405E-2</v>
      </c>
      <c r="AS40" s="171" t="s">
        <v>7219</v>
      </c>
      <c r="AT40" s="171" t="s">
        <v>7220</v>
      </c>
      <c r="AU40" s="171" t="s">
        <v>6943</v>
      </c>
      <c r="AV40" s="7" t="s">
        <v>8470</v>
      </c>
      <c r="AW40" s="14" t="s">
        <v>7218</v>
      </c>
      <c r="AX40" s="49" t="s">
        <v>6009</v>
      </c>
      <c r="AY40" s="38" t="s">
        <v>6007</v>
      </c>
      <c r="AZ40" s="14" t="s">
        <v>6542</v>
      </c>
      <c r="BA40" s="49" t="s">
        <v>5993</v>
      </c>
      <c r="BB40" s="38" t="s">
        <v>5993</v>
      </c>
      <c r="BC40" s="7">
        <v>0.6</v>
      </c>
      <c r="BD40" s="14" t="s">
        <v>6041</v>
      </c>
      <c r="BE40" s="49" t="s">
        <v>5967</v>
      </c>
      <c r="BF40" s="38" t="s">
        <v>5971</v>
      </c>
      <c r="BG40" s="7">
        <v>3</v>
      </c>
      <c r="BH40" s="45">
        <v>1525.3827069480315</v>
      </c>
      <c r="BI40" s="215" t="s">
        <v>8471</v>
      </c>
      <c r="BJ40" s="215" t="s">
        <v>8543</v>
      </c>
      <c r="BK40" s="7">
        <v>2</v>
      </c>
      <c r="BL40" s="25">
        <v>6.1194029850746186E-2</v>
      </c>
      <c r="BM40" s="20">
        <v>0.4938125000000001</v>
      </c>
      <c r="BN40" s="20">
        <v>0.6100000000000001</v>
      </c>
      <c r="BO40" s="20">
        <v>0.39874999999999994</v>
      </c>
      <c r="BP40" s="46">
        <v>14.219999999999999</v>
      </c>
      <c r="BQ40" s="215" t="s">
        <v>8560</v>
      </c>
      <c r="BR40" s="79">
        <v>-0.16107032348804495</v>
      </c>
      <c r="BS40" s="9">
        <v>6.8146560623167485E-2</v>
      </c>
      <c r="BT40" s="9">
        <v>6.4098511751262244E-2</v>
      </c>
      <c r="BU40" s="47" t="s">
        <v>5993</v>
      </c>
      <c r="BV40" s="47" t="s">
        <v>5993</v>
      </c>
      <c r="BW40" s="14" t="s">
        <v>8561</v>
      </c>
      <c r="BX40" s="83">
        <v>6.7156118143459906E-3</v>
      </c>
      <c r="BY40" s="82">
        <v>4.42</v>
      </c>
      <c r="BZ40" s="46">
        <v>16.085972850678733</v>
      </c>
      <c r="CA40" s="48" t="s">
        <v>5474</v>
      </c>
      <c r="CB40" s="45">
        <v>-35336.699999999997</v>
      </c>
      <c r="CC40" s="45">
        <v>-3199.4999999999995</v>
      </c>
      <c r="CD40" s="45">
        <v>0</v>
      </c>
      <c r="CE40" s="45">
        <v>0</v>
      </c>
      <c r="CF40" s="14" t="s">
        <v>8562</v>
      </c>
      <c r="CG40" s="7" t="s">
        <v>8477</v>
      </c>
      <c r="CH40" s="215" t="s">
        <v>8478</v>
      </c>
      <c r="CI40" s="215" t="s">
        <v>8498</v>
      </c>
      <c r="CJ40" s="215" t="s">
        <v>8479</v>
      </c>
      <c r="CK40" s="43" t="s">
        <v>7198</v>
      </c>
      <c r="CL40" s="43" t="s">
        <v>5474</v>
      </c>
      <c r="CM40" s="43" t="s">
        <v>5474</v>
      </c>
      <c r="CN40" s="145">
        <v>-3199.4999999999995</v>
      </c>
      <c r="CO40" s="145">
        <v>-35336.699999999997</v>
      </c>
      <c r="CP40" s="148">
        <v>108454.71046400502</v>
      </c>
      <c r="CQ40" s="189" t="s">
        <v>5474</v>
      </c>
      <c r="CR40" s="189" t="s">
        <v>5474</v>
      </c>
      <c r="CS40" s="99" t="s">
        <v>5474</v>
      </c>
      <c r="CT40" s="167" t="s">
        <v>5474</v>
      </c>
      <c r="CU40" s="43" t="s">
        <v>5474</v>
      </c>
      <c r="CV40" s="43" t="s">
        <v>5474</v>
      </c>
      <c r="CW40" s="43" t="s">
        <v>5474</v>
      </c>
      <c r="CX40" s="43" t="s">
        <v>5474</v>
      </c>
      <c r="CY40" s="43" t="s">
        <v>5474</v>
      </c>
      <c r="CZ40" s="43" t="s">
        <v>5474</v>
      </c>
      <c r="DA40" s="42" t="s">
        <v>5474</v>
      </c>
      <c r="DB40" s="42" t="s">
        <v>5474</v>
      </c>
      <c r="DC40" s="42" t="s">
        <v>5474</v>
      </c>
      <c r="DD40" s="42" t="s">
        <v>5474</v>
      </c>
      <c r="DE40" s="42" t="s">
        <v>5474</v>
      </c>
      <c r="DF40" s="42" t="s">
        <v>5474</v>
      </c>
      <c r="DG40" s="42" t="s">
        <v>5474</v>
      </c>
      <c r="DH40" s="42" t="s">
        <v>5474</v>
      </c>
    </row>
    <row r="41" spans="1:112">
      <c r="A41" s="22">
        <v>3609</v>
      </c>
      <c r="B41" s="7" t="s">
        <v>831</v>
      </c>
      <c r="C41" s="21">
        <v>0.1179</v>
      </c>
      <c r="D41" s="21">
        <v>0.68469999999999998</v>
      </c>
      <c r="E41" s="21">
        <v>0.13900000000000001</v>
      </c>
      <c r="F41" s="21">
        <v>0.753</v>
      </c>
      <c r="G41" s="21">
        <v>0.41439999999999999</v>
      </c>
      <c r="H41" s="21">
        <v>1.25</v>
      </c>
      <c r="I41" s="21">
        <v>-0.4</v>
      </c>
      <c r="J41" s="21">
        <v>-2.2856999999999998</v>
      </c>
      <c r="K41" s="21">
        <v>-8.7300000000000003E-2</v>
      </c>
      <c r="L41" s="21">
        <v>-8.1500000000000003E-2</v>
      </c>
      <c r="M41" s="21">
        <v>0</v>
      </c>
      <c r="N41" s="21">
        <v>5.2699999999999997E-2</v>
      </c>
      <c r="O41" s="21">
        <v>2.1600000000000001E-2</v>
      </c>
      <c r="P41" s="21">
        <v>-2.8E-3</v>
      </c>
      <c r="Q41" s="21">
        <v>-8.0999999999999996E-3</v>
      </c>
      <c r="R41" s="21">
        <v>-6.8999999999999999E-3</v>
      </c>
      <c r="S41" s="21">
        <v>-8.8999999999999999E-3</v>
      </c>
      <c r="T41" s="21">
        <v>-2E-3</v>
      </c>
      <c r="U41" s="10">
        <v>-0.18</v>
      </c>
      <c r="V41" s="10">
        <v>-0.52</v>
      </c>
      <c r="W41" s="7">
        <v>0.44</v>
      </c>
      <c r="X41" s="20">
        <v>0.54649999999999999</v>
      </c>
      <c r="Y41" s="75">
        <v>2020</v>
      </c>
      <c r="Z41" s="7">
        <v>1.5</v>
      </c>
      <c r="AA41" s="7">
        <v>0</v>
      </c>
      <c r="AB41" s="51">
        <v>-86</v>
      </c>
      <c r="AC41" s="51">
        <v>-6</v>
      </c>
      <c r="AD41" s="51"/>
      <c r="AE41" s="51"/>
      <c r="AF41" s="51"/>
      <c r="AG41" s="51"/>
      <c r="AH41" s="20">
        <v>0</v>
      </c>
      <c r="AI41" s="7" t="s">
        <v>8487</v>
      </c>
      <c r="AJ41" s="67" t="s">
        <v>8482</v>
      </c>
      <c r="AK41" s="44">
        <v>0.61381475667189966</v>
      </c>
      <c r="AL41" s="44">
        <v>-0.64150943396226423</v>
      </c>
      <c r="AM41" s="44">
        <v>-0.76086956521739224</v>
      </c>
      <c r="AN41" s="25">
        <v>0.67765957446808511</v>
      </c>
      <c r="AO41" s="25">
        <v>0.2255319148936169</v>
      </c>
      <c r="AP41" s="215">
        <v>47</v>
      </c>
      <c r="AQ41" s="215" t="s">
        <v>8552</v>
      </c>
      <c r="AR41" s="44">
        <v>1.5118790496760201E-2</v>
      </c>
      <c r="AS41" s="171" t="s">
        <v>7917</v>
      </c>
      <c r="AT41" s="171" t="s">
        <v>7062</v>
      </c>
      <c r="AU41" s="171" t="s">
        <v>7523</v>
      </c>
      <c r="AV41" s="7" t="s">
        <v>5474</v>
      </c>
      <c r="AW41" s="14" t="s">
        <v>6036</v>
      </c>
      <c r="AX41" s="49" t="s">
        <v>5981</v>
      </c>
      <c r="AY41" s="38" t="s">
        <v>5971</v>
      </c>
      <c r="AZ41" s="14" t="s">
        <v>6230</v>
      </c>
      <c r="BA41" s="49" t="s">
        <v>5993</v>
      </c>
      <c r="BB41" s="38" t="s">
        <v>5993</v>
      </c>
      <c r="BC41" s="7">
        <v>0</v>
      </c>
      <c r="BD41" s="14" t="s">
        <v>6314</v>
      </c>
      <c r="BE41" s="49" t="s">
        <v>6020</v>
      </c>
      <c r="BF41" s="38" t="s">
        <v>5961</v>
      </c>
      <c r="BG41" s="7">
        <v>0.4</v>
      </c>
      <c r="BH41" s="45">
        <v>121.09932571906896</v>
      </c>
      <c r="BI41" s="215" t="s">
        <v>8495</v>
      </c>
      <c r="BJ41" s="215" t="s">
        <v>8554</v>
      </c>
      <c r="BK41" s="7">
        <v>2.4</v>
      </c>
      <c r="BL41" s="25">
        <v>1.184068891280941E-2</v>
      </c>
      <c r="BM41" s="20">
        <v>0.65143749999999989</v>
      </c>
      <c r="BN41" s="20">
        <v>0.80749999999999988</v>
      </c>
      <c r="BO41" s="20">
        <v>0.52374999999999994</v>
      </c>
      <c r="BP41" s="46" t="s">
        <v>8473</v>
      </c>
      <c r="BQ41" s="215" t="s">
        <v>8473</v>
      </c>
      <c r="BR41" s="79" t="s">
        <v>8473</v>
      </c>
      <c r="BS41" s="9">
        <v>3.4912781504792267E-3</v>
      </c>
      <c r="BT41" s="9">
        <v>2.59133008072987E-2</v>
      </c>
      <c r="BU41" s="47" t="s">
        <v>5993</v>
      </c>
      <c r="BV41" s="47" t="s">
        <v>5993</v>
      </c>
      <c r="BW41" s="14" t="s">
        <v>5474</v>
      </c>
      <c r="BX41" s="83" t="s">
        <v>8473</v>
      </c>
      <c r="BY41" s="82" t="s">
        <v>8473</v>
      </c>
      <c r="BZ41" s="46" t="s">
        <v>8473</v>
      </c>
      <c r="CA41" s="48" t="s">
        <v>5474</v>
      </c>
      <c r="CB41" s="45">
        <v>-4042</v>
      </c>
      <c r="CC41" s="45">
        <v>-282</v>
      </c>
      <c r="CD41" s="45">
        <v>0</v>
      </c>
      <c r="CE41" s="45">
        <v>0</v>
      </c>
      <c r="CF41" s="14" t="s">
        <v>8563</v>
      </c>
      <c r="CG41" s="7" t="s">
        <v>8556</v>
      </c>
      <c r="CH41" s="215" t="s">
        <v>8479</v>
      </c>
      <c r="CI41" s="215" t="s">
        <v>8479</v>
      </c>
      <c r="CJ41" s="215" t="s">
        <v>8479</v>
      </c>
      <c r="CK41" s="43" t="s">
        <v>5474</v>
      </c>
      <c r="CL41" s="43" t="s">
        <v>8480</v>
      </c>
      <c r="CM41" s="43" t="s">
        <v>6944</v>
      </c>
      <c r="CN41" s="145">
        <v>-282</v>
      </c>
      <c r="CO41" s="145">
        <v>-4042</v>
      </c>
      <c r="CP41" s="148">
        <v>5691.668308796241</v>
      </c>
      <c r="CQ41" s="189" t="s">
        <v>5474</v>
      </c>
      <c r="CR41" s="189" t="s">
        <v>5474</v>
      </c>
      <c r="CS41" s="99" t="s">
        <v>5474</v>
      </c>
      <c r="CT41" s="167" t="s">
        <v>5474</v>
      </c>
      <c r="CU41" s="43" t="s">
        <v>5474</v>
      </c>
      <c r="CV41" s="43" t="s">
        <v>5474</v>
      </c>
      <c r="CW41" s="43" t="s">
        <v>5474</v>
      </c>
      <c r="CX41" s="43" t="s">
        <v>5474</v>
      </c>
      <c r="CY41" s="43" t="s">
        <v>5474</v>
      </c>
      <c r="CZ41" s="43" t="s">
        <v>5474</v>
      </c>
      <c r="DA41" s="42" t="s">
        <v>5474</v>
      </c>
      <c r="DB41" s="42" t="s">
        <v>5474</v>
      </c>
      <c r="DC41" s="42" t="s">
        <v>5474</v>
      </c>
      <c r="DD41" s="42" t="s">
        <v>5474</v>
      </c>
      <c r="DE41" s="42" t="s">
        <v>5474</v>
      </c>
      <c r="DF41" s="42" t="s">
        <v>5474</v>
      </c>
      <c r="DG41" s="42" t="s">
        <v>5474</v>
      </c>
      <c r="DH41" s="42" t="s">
        <v>5474</v>
      </c>
    </row>
    <row r="42" spans="1:112">
      <c r="A42" s="22">
        <v>3483</v>
      </c>
      <c r="B42" s="7" t="s">
        <v>766</v>
      </c>
      <c r="C42" s="21">
        <v>8.3199999999999996E-2</v>
      </c>
      <c r="D42" s="21">
        <v>0.2109</v>
      </c>
      <c r="E42" s="21">
        <v>0.1158</v>
      </c>
      <c r="F42" s="21">
        <v>9.5600000000000004E-2</v>
      </c>
      <c r="G42" s="21">
        <v>0.29289999999999999</v>
      </c>
      <c r="H42" s="21">
        <v>0.8286</v>
      </c>
      <c r="I42" s="21">
        <v>-0.49209999999999998</v>
      </c>
      <c r="J42" s="21">
        <v>-0.2414</v>
      </c>
      <c r="K42" s="21">
        <v>-2.5999999999999999E-3</v>
      </c>
      <c r="L42" s="21">
        <v>-8.3400000000000002E-2</v>
      </c>
      <c r="M42" s="21">
        <v>-1.7100000000000001E-2</v>
      </c>
      <c r="N42" s="21">
        <v>4.1000000000000003E-3</v>
      </c>
      <c r="O42" s="21">
        <v>-8.0100000000000005E-2</v>
      </c>
      <c r="P42" s="21">
        <v>-7.7999999999999996E-3</v>
      </c>
      <c r="Q42" s="21">
        <v>-1.0999999999999999E-2</v>
      </c>
      <c r="R42" s="21">
        <v>-6.4999999999999997E-3</v>
      </c>
      <c r="S42" s="21">
        <v>0.06</v>
      </c>
      <c r="T42" s="21">
        <v>3.15E-2</v>
      </c>
      <c r="U42" s="10">
        <v>1.98</v>
      </c>
      <c r="V42" s="10">
        <v>3.93</v>
      </c>
      <c r="W42" s="7">
        <v>1.3857999999999999</v>
      </c>
      <c r="X42" s="20">
        <v>0.71389999999999998</v>
      </c>
      <c r="Y42" s="75">
        <v>2020</v>
      </c>
      <c r="Z42" s="7">
        <v>2</v>
      </c>
      <c r="AA42" s="7">
        <v>0.5</v>
      </c>
      <c r="AB42" s="51">
        <v>751</v>
      </c>
      <c r="AC42" s="51">
        <v>28</v>
      </c>
      <c r="AD42" s="51"/>
      <c r="AE42" s="51"/>
      <c r="AF42" s="51">
        <v>-24</v>
      </c>
      <c r="AG42" s="51"/>
      <c r="AH42" s="20">
        <v>5.4999999999999997E-3</v>
      </c>
      <c r="AI42" s="7" t="s">
        <v>8467</v>
      </c>
      <c r="AJ42" s="67" t="s">
        <v>8494</v>
      </c>
      <c r="AK42" s="44">
        <v>-0.73223350253807118</v>
      </c>
      <c r="AL42" s="44">
        <v>-0.59836065573770514</v>
      </c>
      <c r="AM42" s="44">
        <v>0.75862068965517193</v>
      </c>
      <c r="AN42" s="25">
        <v>0.96924969249692494</v>
      </c>
      <c r="AO42" s="25">
        <v>0.3001230012300124</v>
      </c>
      <c r="AP42" s="215">
        <v>81.3</v>
      </c>
      <c r="AQ42" s="215" t="s">
        <v>8552</v>
      </c>
      <c r="AR42" s="44">
        <v>4.2307692307692303E-2</v>
      </c>
      <c r="AS42" s="171" t="s">
        <v>7867</v>
      </c>
      <c r="AT42" s="171" t="s">
        <v>7762</v>
      </c>
      <c r="AU42" s="171" t="s">
        <v>7028</v>
      </c>
      <c r="AV42" s="7" t="s">
        <v>8470</v>
      </c>
      <c r="AW42" s="14" t="s">
        <v>7866</v>
      </c>
      <c r="AX42" s="49" t="s">
        <v>6009</v>
      </c>
      <c r="AY42" s="38" t="s">
        <v>5971</v>
      </c>
      <c r="AZ42" s="14" t="s">
        <v>6038</v>
      </c>
      <c r="BA42" s="49" t="s">
        <v>5967</v>
      </c>
      <c r="BB42" s="38" t="s">
        <v>6007</v>
      </c>
      <c r="BC42" s="7">
        <v>0.4</v>
      </c>
      <c r="BD42" s="14" t="s">
        <v>6049</v>
      </c>
      <c r="BE42" s="49" t="s">
        <v>5967</v>
      </c>
      <c r="BF42" s="38" t="s">
        <v>5961</v>
      </c>
      <c r="BG42" s="7">
        <v>0.3</v>
      </c>
      <c r="BH42" s="45">
        <v>1569.5697335411276</v>
      </c>
      <c r="BI42" s="215" t="s">
        <v>8489</v>
      </c>
      <c r="BJ42" s="215" t="s">
        <v>8543</v>
      </c>
      <c r="BK42" s="7">
        <v>2.1</v>
      </c>
      <c r="BL42" s="25">
        <v>2.7812895069532276E-2</v>
      </c>
      <c r="BM42" s="20">
        <v>0.61075000000000002</v>
      </c>
      <c r="BN42" s="20">
        <v>0.68500000000000005</v>
      </c>
      <c r="BO42" s="20">
        <v>0.54999999999999993</v>
      </c>
      <c r="BP42" s="46">
        <v>20.687022900763356</v>
      </c>
      <c r="BQ42" s="215" t="s">
        <v>8560</v>
      </c>
      <c r="BR42" s="79">
        <v>-0.43215826158261589</v>
      </c>
      <c r="BS42" s="9">
        <v>1.1130397628975164E-2</v>
      </c>
      <c r="BT42" s="9">
        <v>6.8350396184779116E-2</v>
      </c>
      <c r="BU42" s="47" t="s">
        <v>5993</v>
      </c>
      <c r="BV42" s="47" t="s">
        <v>5993</v>
      </c>
      <c r="BW42" s="14" t="s">
        <v>8514</v>
      </c>
      <c r="BX42" s="83">
        <v>-0.31858991389913904</v>
      </c>
      <c r="BY42" s="82">
        <v>3.88</v>
      </c>
      <c r="BZ42" s="46">
        <v>20.953608247422679</v>
      </c>
      <c r="CA42" s="48" t="s">
        <v>8475</v>
      </c>
      <c r="CB42" s="45">
        <v>61056.299999999996</v>
      </c>
      <c r="CC42" s="45">
        <v>2276.4</v>
      </c>
      <c r="CD42" s="45">
        <v>0</v>
      </c>
      <c r="CE42" s="45">
        <v>0</v>
      </c>
      <c r="CF42" s="14" t="s">
        <v>8564</v>
      </c>
      <c r="CG42" s="7" t="s">
        <v>8477</v>
      </c>
      <c r="CH42" s="215" t="s">
        <v>8478</v>
      </c>
      <c r="CI42" s="215" t="s">
        <v>8478</v>
      </c>
      <c r="CJ42" s="215" t="s">
        <v>8479</v>
      </c>
      <c r="CK42" s="43" t="s">
        <v>5474</v>
      </c>
      <c r="CL42" s="43" t="s">
        <v>5474</v>
      </c>
      <c r="CM42" s="43" t="s">
        <v>5474</v>
      </c>
      <c r="CN42" s="145">
        <v>2276.4</v>
      </c>
      <c r="CO42" s="145">
        <v>61056.299999999996</v>
      </c>
      <c r="CP42" s="148">
        <v>127606.01933689366</v>
      </c>
      <c r="CQ42" s="189" t="s">
        <v>5474</v>
      </c>
      <c r="CR42" s="189" t="s">
        <v>5474</v>
      </c>
      <c r="CS42" s="99" t="s">
        <v>5474</v>
      </c>
      <c r="CT42" s="167" t="s">
        <v>8528</v>
      </c>
      <c r="CU42" s="43" t="s">
        <v>5474</v>
      </c>
      <c r="CV42" s="43" t="s">
        <v>5474</v>
      </c>
      <c r="CW42" s="43" t="s">
        <v>5474</v>
      </c>
      <c r="CX42" s="43" t="s">
        <v>5474</v>
      </c>
      <c r="CY42" s="43" t="s">
        <v>5474</v>
      </c>
      <c r="CZ42" s="43" t="s">
        <v>5474</v>
      </c>
      <c r="DA42" s="42" t="s">
        <v>5474</v>
      </c>
      <c r="DB42" s="42" t="s">
        <v>8528</v>
      </c>
      <c r="DC42" s="42" t="s">
        <v>5474</v>
      </c>
      <c r="DD42" s="42" t="s">
        <v>5474</v>
      </c>
      <c r="DE42" s="42" t="s">
        <v>5474</v>
      </c>
      <c r="DF42" s="42" t="s">
        <v>5474</v>
      </c>
      <c r="DG42" s="42" t="s">
        <v>5474</v>
      </c>
      <c r="DH42" s="42" t="s">
        <v>5474</v>
      </c>
    </row>
    <row r="43" spans="1:112">
      <c r="A43" s="22">
        <v>5905</v>
      </c>
      <c r="B43" s="7" t="s">
        <v>1193</v>
      </c>
      <c r="C43" s="21">
        <v>0.68130000000000002</v>
      </c>
      <c r="D43" s="21">
        <v>-0.82699999999999996</v>
      </c>
      <c r="E43" s="21">
        <v>-0.45810000000000001</v>
      </c>
      <c r="F43" s="21">
        <v>-0.80320000000000003</v>
      </c>
      <c r="G43" s="21">
        <v>-0.32879999999999998</v>
      </c>
      <c r="H43" s="21">
        <v>-1.8332999999999999</v>
      </c>
      <c r="I43" s="21">
        <v>-16</v>
      </c>
      <c r="J43" s="21">
        <v>-1.7059</v>
      </c>
      <c r="K43" s="21">
        <v>-0.16250000000000001</v>
      </c>
      <c r="L43" s="21">
        <v>-0.1152</v>
      </c>
      <c r="M43" s="21">
        <v>-1.2500000000000001E-2</v>
      </c>
      <c r="N43" s="21">
        <v>-0.5726</v>
      </c>
      <c r="O43" s="21">
        <v>-0.47020000000000001</v>
      </c>
      <c r="P43" s="21">
        <v>-9.6699999999999994E-2</v>
      </c>
      <c r="Q43" s="21">
        <v>2.9999999999999997E-4</v>
      </c>
      <c r="R43" s="21">
        <v>2E-3</v>
      </c>
      <c r="S43" s="21">
        <v>3.1199999999999999E-2</v>
      </c>
      <c r="T43" s="21">
        <v>2.3699999999999999E-2</v>
      </c>
      <c r="U43" s="10">
        <v>-0.46</v>
      </c>
      <c r="V43" s="10">
        <v>-0.03</v>
      </c>
      <c r="W43" s="7">
        <v>0.2959</v>
      </c>
      <c r="X43" s="20">
        <v>0.78010000000000002</v>
      </c>
      <c r="Y43" s="75">
        <v>2020</v>
      </c>
      <c r="Z43" s="7">
        <v>0.2</v>
      </c>
      <c r="AA43" s="7">
        <v>0</v>
      </c>
      <c r="AB43" s="51">
        <v>366</v>
      </c>
      <c r="AC43" s="51">
        <v>-79</v>
      </c>
      <c r="AD43" s="51"/>
      <c r="AE43" s="51"/>
      <c r="AF43" s="51"/>
      <c r="AG43" s="51">
        <v>-1</v>
      </c>
      <c r="AH43" s="20">
        <v>1.46E-2</v>
      </c>
      <c r="AI43" s="7" t="s">
        <v>8481</v>
      </c>
      <c r="AJ43" s="67" t="s">
        <v>8482</v>
      </c>
      <c r="AK43" s="44">
        <v>0.52199661590524538</v>
      </c>
      <c r="AL43" s="44">
        <v>-0.73333333333333339</v>
      </c>
      <c r="AM43" s="44">
        <v>1</v>
      </c>
      <c r="AN43" s="25">
        <v>0.77508196721311462</v>
      </c>
      <c r="AO43" s="25">
        <v>0.34426229508196732</v>
      </c>
      <c r="AP43" s="215">
        <v>15.25</v>
      </c>
      <c r="AQ43" s="215" t="s">
        <v>8552</v>
      </c>
      <c r="AR43" s="44">
        <v>8.9285714285714204E-2</v>
      </c>
      <c r="AS43" s="171" t="s">
        <v>8171</v>
      </c>
      <c r="AT43" s="171" t="s">
        <v>7569</v>
      </c>
      <c r="AU43" s="171" t="s">
        <v>7310</v>
      </c>
      <c r="AV43" s="7" t="s">
        <v>5474</v>
      </c>
      <c r="AW43" s="14" t="s">
        <v>6157</v>
      </c>
      <c r="AX43" s="49" t="s">
        <v>6337</v>
      </c>
      <c r="AY43" s="38" t="s">
        <v>6007</v>
      </c>
      <c r="AZ43" s="14" t="s">
        <v>6786</v>
      </c>
      <c r="BA43" s="49" t="s">
        <v>5967</v>
      </c>
      <c r="BB43" s="38" t="s">
        <v>5961</v>
      </c>
      <c r="BC43" s="7">
        <v>0.2</v>
      </c>
      <c r="BD43" s="14" t="s">
        <v>6137</v>
      </c>
      <c r="BE43" s="49" t="s">
        <v>5960</v>
      </c>
      <c r="BF43" s="38" t="s">
        <v>5961</v>
      </c>
      <c r="BG43" s="7">
        <v>0.2</v>
      </c>
      <c r="BH43" s="45">
        <v>3352.3623009298549</v>
      </c>
      <c r="BI43" s="215" t="s">
        <v>8489</v>
      </c>
      <c r="BJ43" s="215" t="s">
        <v>8500</v>
      </c>
      <c r="BK43" s="7">
        <v>4.5</v>
      </c>
      <c r="BL43" s="25">
        <v>8.5409252669039093E-2</v>
      </c>
      <c r="BM43" s="20">
        <v>0.24724999999999997</v>
      </c>
      <c r="BN43" s="20">
        <v>0.19500000000000001</v>
      </c>
      <c r="BO43" s="20">
        <v>0.28999999999999992</v>
      </c>
      <c r="BP43" s="46" t="s">
        <v>8473</v>
      </c>
      <c r="BQ43" s="215" t="s">
        <v>8473</v>
      </c>
      <c r="BR43" s="79" t="s">
        <v>8473</v>
      </c>
      <c r="BS43" s="9">
        <v>1.3474453137669373E-2</v>
      </c>
      <c r="BT43" s="9">
        <v>7.2225024589758213E-3</v>
      </c>
      <c r="BU43" s="47" t="s">
        <v>5993</v>
      </c>
      <c r="BV43" s="47" t="s">
        <v>5993</v>
      </c>
      <c r="BW43" s="14" t="s">
        <v>8550</v>
      </c>
      <c r="BX43" s="83" t="s">
        <v>8473</v>
      </c>
      <c r="BY43" s="82" t="s">
        <v>8473</v>
      </c>
      <c r="BZ43" s="46" t="s">
        <v>8473</v>
      </c>
      <c r="CA43" s="48" t="s">
        <v>8485</v>
      </c>
      <c r="CB43" s="45">
        <v>5581.5</v>
      </c>
      <c r="CC43" s="45">
        <v>-1204.75</v>
      </c>
      <c r="CD43" s="45">
        <v>0</v>
      </c>
      <c r="CE43" s="45">
        <v>0</v>
      </c>
      <c r="CF43" s="14" t="s">
        <v>8565</v>
      </c>
      <c r="CG43" s="7" t="s">
        <v>8477</v>
      </c>
      <c r="CH43" s="215" t="s">
        <v>8478</v>
      </c>
      <c r="CI43" s="215" t="s">
        <v>8479</v>
      </c>
      <c r="CJ43" s="215" t="s">
        <v>8523</v>
      </c>
      <c r="CK43" s="43" t="s">
        <v>6894</v>
      </c>
      <c r="CL43" s="43" t="s">
        <v>8480</v>
      </c>
      <c r="CM43" s="43" t="s">
        <v>7217</v>
      </c>
      <c r="CN43" s="145">
        <v>-1204.75</v>
      </c>
      <c r="CO43" s="145">
        <v>5581.5</v>
      </c>
      <c r="CP43" s="148">
        <v>51123.525089180286</v>
      </c>
      <c r="CQ43" s="189" t="s">
        <v>5474</v>
      </c>
      <c r="CR43" s="189" t="s">
        <v>5474</v>
      </c>
      <c r="CS43" s="99" t="s">
        <v>5474</v>
      </c>
      <c r="CT43" s="167" t="s">
        <v>5474</v>
      </c>
      <c r="CU43" s="43" t="s">
        <v>5474</v>
      </c>
      <c r="CV43" s="43" t="s">
        <v>5474</v>
      </c>
      <c r="CW43" s="43" t="s">
        <v>5474</v>
      </c>
      <c r="CX43" s="43" t="s">
        <v>5474</v>
      </c>
      <c r="CY43" s="43" t="s">
        <v>5474</v>
      </c>
      <c r="CZ43" s="43" t="s">
        <v>5474</v>
      </c>
      <c r="DA43" s="42" t="s">
        <v>5474</v>
      </c>
      <c r="DB43" s="42" t="s">
        <v>5474</v>
      </c>
      <c r="DC43" s="42" t="s">
        <v>5474</v>
      </c>
      <c r="DD43" s="42" t="s">
        <v>5474</v>
      </c>
      <c r="DE43" s="42" t="s">
        <v>5474</v>
      </c>
      <c r="DF43" s="42" t="s">
        <v>5474</v>
      </c>
      <c r="DG43" s="42" t="s">
        <v>5474</v>
      </c>
      <c r="DH43" s="42" t="s">
        <v>5474</v>
      </c>
    </row>
    <row r="44" spans="1:112">
      <c r="A44" s="22">
        <v>8442</v>
      </c>
      <c r="B44" s="7" t="s">
        <v>1534</v>
      </c>
      <c r="C44" s="21">
        <v>1.2800000000000001E-2</v>
      </c>
      <c r="D44" s="21">
        <v>0.75800000000000001</v>
      </c>
      <c r="E44" s="21">
        <v>5.9700000000000003E-2</v>
      </c>
      <c r="F44" s="21">
        <v>0.72719999999999996</v>
      </c>
      <c r="G44" s="21">
        <v>0.32369999999999999</v>
      </c>
      <c r="H44" s="21"/>
      <c r="I44" s="21">
        <v>-4.2609000000000004</v>
      </c>
      <c r="J44" s="21">
        <v>-4.2609000000000004</v>
      </c>
      <c r="K44" s="21">
        <v>-9.4000000000000004E-3</v>
      </c>
      <c r="L44" s="21">
        <v>-5.9499999999999997E-2</v>
      </c>
      <c r="M44" s="21">
        <v>-4.4499999999999998E-2</v>
      </c>
      <c r="N44" s="21">
        <v>5.2200000000000003E-2</v>
      </c>
      <c r="O44" s="21">
        <v>-5.2600000000000001E-2</v>
      </c>
      <c r="P44" s="21">
        <v>-8.7900000000000006E-2</v>
      </c>
      <c r="Q44" s="21">
        <v>-7.5600000000000001E-2</v>
      </c>
      <c r="R44" s="21">
        <v>-2.8400000000000002E-2</v>
      </c>
      <c r="S44" s="21">
        <v>-8.6499999999999994E-2</v>
      </c>
      <c r="T44" s="21">
        <v>0.77729999999999999</v>
      </c>
      <c r="U44" s="10">
        <v>-0.75</v>
      </c>
      <c r="V44" s="10">
        <v>-3.53</v>
      </c>
      <c r="W44" s="7">
        <v>0.8</v>
      </c>
      <c r="X44" s="20">
        <v>0.58460000000000001</v>
      </c>
      <c r="Y44" s="75">
        <v>2019</v>
      </c>
      <c r="Z44" s="7">
        <v>0.3</v>
      </c>
      <c r="AA44" s="7">
        <v>0</v>
      </c>
      <c r="AB44" s="51">
        <v>-2</v>
      </c>
      <c r="AC44" s="51"/>
      <c r="AD44" s="51"/>
      <c r="AE44" s="51"/>
      <c r="AF44" s="51"/>
      <c r="AG44" s="51"/>
      <c r="AH44" s="20">
        <v>0</v>
      </c>
      <c r="AI44" s="7" t="s">
        <v>8487</v>
      </c>
      <c r="AJ44" s="67" t="s">
        <v>8494</v>
      </c>
      <c r="AK44" s="44">
        <v>0.74809885931558928</v>
      </c>
      <c r="AL44" s="44">
        <v>-0.70454545454545414</v>
      </c>
      <c r="AM44" s="44">
        <v>1</v>
      </c>
      <c r="AN44" s="25">
        <v>1.3367217280813215</v>
      </c>
      <c r="AO44" s="25">
        <v>0.16772554002541298</v>
      </c>
      <c r="AP44" s="215">
        <v>39.35</v>
      </c>
      <c r="AQ44" s="215" t="s">
        <v>8552</v>
      </c>
      <c r="AR44" s="44">
        <v>2.3407022106631901E-2</v>
      </c>
      <c r="AS44" s="171" t="s">
        <v>8434</v>
      </c>
      <c r="AT44" s="171" t="s">
        <v>7132</v>
      </c>
      <c r="AU44" s="171" t="s">
        <v>7145</v>
      </c>
      <c r="AV44" s="7" t="s">
        <v>8470</v>
      </c>
      <c r="AW44" s="14" t="s">
        <v>7117</v>
      </c>
      <c r="AX44" s="49" t="s">
        <v>6009</v>
      </c>
      <c r="AY44" s="38" t="s">
        <v>5971</v>
      </c>
      <c r="AZ44" s="14" t="s">
        <v>6295</v>
      </c>
      <c r="BA44" s="49" t="s">
        <v>5967</v>
      </c>
      <c r="BB44" s="38" t="s">
        <v>6007</v>
      </c>
      <c r="BC44" s="7">
        <v>0.4</v>
      </c>
      <c r="BD44" s="14" t="s">
        <v>6137</v>
      </c>
      <c r="BE44" s="49" t="s">
        <v>5967</v>
      </c>
      <c r="BF44" s="38" t="s">
        <v>6007</v>
      </c>
      <c r="BG44" s="7">
        <v>0.3</v>
      </c>
      <c r="BH44" s="45">
        <v>32.592251813292734</v>
      </c>
      <c r="BI44" s="215" t="s">
        <v>8495</v>
      </c>
      <c r="BJ44" s="215" t="s">
        <v>8554</v>
      </c>
      <c r="BK44" s="7">
        <v>2.9</v>
      </c>
      <c r="BL44" s="25">
        <v>1.4175257731958874E-2</v>
      </c>
      <c r="BM44" s="20">
        <v>0.61550000000000005</v>
      </c>
      <c r="BN44" s="20">
        <v>0.77500000000000013</v>
      </c>
      <c r="BO44" s="20">
        <v>0.48499999999999999</v>
      </c>
      <c r="BP44" s="46" t="s">
        <v>8473</v>
      </c>
      <c r="BQ44" s="215" t="s">
        <v>8473</v>
      </c>
      <c r="BR44" s="79" t="s">
        <v>8473</v>
      </c>
      <c r="BS44" s="9">
        <v>1.4396151004552271E-2</v>
      </c>
      <c r="BT44" s="9">
        <v>1.7635712909216394E-3</v>
      </c>
      <c r="BU44" s="47" t="s">
        <v>5993</v>
      </c>
      <c r="BV44" s="47" t="s">
        <v>5993</v>
      </c>
      <c r="BW44" s="14" t="s">
        <v>5474</v>
      </c>
      <c r="BX44" s="83" t="s">
        <v>8473</v>
      </c>
      <c r="BY44" s="82" t="s">
        <v>8473</v>
      </c>
      <c r="BZ44" s="46" t="s">
        <v>8473</v>
      </c>
      <c r="CA44" s="48" t="s">
        <v>5474</v>
      </c>
      <c r="CB44" s="45">
        <v>-78.7</v>
      </c>
      <c r="CC44" s="45">
        <v>0</v>
      </c>
      <c r="CD44" s="45">
        <v>0</v>
      </c>
      <c r="CE44" s="45">
        <v>0</v>
      </c>
      <c r="CF44" s="14" t="s">
        <v>8566</v>
      </c>
      <c r="CG44" s="7" t="s">
        <v>8477</v>
      </c>
      <c r="CH44" s="215" t="s">
        <v>8478</v>
      </c>
      <c r="CI44" s="215" t="s">
        <v>8479</v>
      </c>
      <c r="CJ44" s="215" t="s">
        <v>8523</v>
      </c>
      <c r="CK44" s="43" t="s">
        <v>5474</v>
      </c>
      <c r="CL44" s="43" t="s">
        <v>5474</v>
      </c>
      <c r="CM44" s="43" t="s">
        <v>5474</v>
      </c>
      <c r="CN44" s="145">
        <v>0</v>
      </c>
      <c r="CO44" s="145">
        <v>-78.7</v>
      </c>
      <c r="CP44" s="148">
        <v>1282.505108853069</v>
      </c>
      <c r="CQ44" s="189" t="s">
        <v>5474</v>
      </c>
      <c r="CR44" s="189" t="s">
        <v>5474</v>
      </c>
      <c r="CS44" s="99" t="s">
        <v>5474</v>
      </c>
      <c r="CT44" s="167" t="s">
        <v>5474</v>
      </c>
      <c r="CU44" s="43" t="s">
        <v>5474</v>
      </c>
      <c r="CV44" s="43" t="s">
        <v>5474</v>
      </c>
      <c r="CW44" s="43" t="s">
        <v>5474</v>
      </c>
      <c r="CX44" s="43" t="s">
        <v>5474</v>
      </c>
      <c r="CY44" s="43" t="s">
        <v>5474</v>
      </c>
      <c r="CZ44" s="43" t="s">
        <v>5474</v>
      </c>
      <c r="DA44" s="42" t="s">
        <v>5474</v>
      </c>
      <c r="DB44" s="42" t="s">
        <v>5474</v>
      </c>
      <c r="DC44" s="42" t="s">
        <v>5474</v>
      </c>
      <c r="DD44" s="42" t="s">
        <v>5474</v>
      </c>
      <c r="DE44" s="42" t="s">
        <v>5474</v>
      </c>
      <c r="DF44" s="42" t="s">
        <v>5474</v>
      </c>
      <c r="DG44" s="42" t="s">
        <v>5474</v>
      </c>
      <c r="DH44" s="42" t="s">
        <v>5474</v>
      </c>
    </row>
    <row r="45" spans="1:112">
      <c r="A45" s="22">
        <v>2431</v>
      </c>
      <c r="B45" s="7" t="s">
        <v>399</v>
      </c>
      <c r="C45" s="21">
        <v>-9.1600000000000001E-2</v>
      </c>
      <c r="D45" s="21">
        <v>-0.59950000000000003</v>
      </c>
      <c r="E45" s="21">
        <v>-0.1968</v>
      </c>
      <c r="F45" s="21">
        <v>-0.54320000000000002</v>
      </c>
      <c r="G45" s="21">
        <v>-0.2581</v>
      </c>
      <c r="H45" s="21">
        <v>-1.1357999999999999</v>
      </c>
      <c r="I45" s="21">
        <v>-1.75</v>
      </c>
      <c r="J45" s="21">
        <v>19</v>
      </c>
      <c r="K45" s="21">
        <v>-2.3900000000000001E-2</v>
      </c>
      <c r="L45" s="21">
        <v>-4.0399999999999998E-2</v>
      </c>
      <c r="M45" s="21">
        <v>-4.3E-3</v>
      </c>
      <c r="N45" s="21">
        <v>-1.7899999999999999E-2</v>
      </c>
      <c r="O45" s="21">
        <v>-2.9899999999999999E-2</v>
      </c>
      <c r="P45" s="21">
        <v>-1.34E-2</v>
      </c>
      <c r="Q45" s="21">
        <v>2.2700000000000001E-2</v>
      </c>
      <c r="R45" s="21">
        <v>1.44E-2</v>
      </c>
      <c r="S45" s="21">
        <v>-1.14E-2</v>
      </c>
      <c r="T45" s="21">
        <v>-7.1000000000000004E-3</v>
      </c>
      <c r="U45" s="10">
        <v>1.4</v>
      </c>
      <c r="V45" s="10">
        <v>1.75</v>
      </c>
      <c r="W45" s="7">
        <v>0.20399999999999999</v>
      </c>
      <c r="X45" s="20">
        <v>0.74009999999999998</v>
      </c>
      <c r="Y45" s="75">
        <v>2020</v>
      </c>
      <c r="Z45" s="7">
        <v>0.25</v>
      </c>
      <c r="AA45" s="7">
        <v>0</v>
      </c>
      <c r="AB45" s="51">
        <v>70</v>
      </c>
      <c r="AC45" s="51">
        <v>-59</v>
      </c>
      <c r="AD45" s="51"/>
      <c r="AE45" s="51"/>
      <c r="AF45" s="51">
        <v>1</v>
      </c>
      <c r="AG45" s="51">
        <v>1</v>
      </c>
      <c r="AH45" s="20">
        <v>1.1999999999999999E-3</v>
      </c>
      <c r="AI45" s="7" t="s">
        <v>8481</v>
      </c>
      <c r="AJ45" s="67" t="s">
        <v>8494</v>
      </c>
      <c r="AK45" s="44">
        <v>-0.59740259740259716</v>
      </c>
      <c r="AL45" s="44">
        <v>-0.57142857142857117</v>
      </c>
      <c r="AM45" s="44">
        <v>1</v>
      </c>
      <c r="AN45" s="25">
        <v>0.62601626016260148</v>
      </c>
      <c r="AO45" s="25">
        <v>0.17073170731707313</v>
      </c>
      <c r="AP45" s="215">
        <v>12.3</v>
      </c>
      <c r="AQ45" s="215" t="s">
        <v>8552</v>
      </c>
      <c r="AR45" s="44">
        <v>5.5793991416309002E-2</v>
      </c>
      <c r="AS45" s="171" t="s">
        <v>7563</v>
      </c>
      <c r="AT45" s="171" t="s">
        <v>7031</v>
      </c>
      <c r="AU45" s="171" t="s">
        <v>7099</v>
      </c>
      <c r="AV45" s="7" t="s">
        <v>8470</v>
      </c>
      <c r="AW45" s="14" t="s">
        <v>6157</v>
      </c>
      <c r="AX45" s="49" t="s">
        <v>6009</v>
      </c>
      <c r="AY45" s="38" t="s">
        <v>5971</v>
      </c>
      <c r="AZ45" s="14" t="s">
        <v>6123</v>
      </c>
      <c r="BA45" s="49" t="s">
        <v>5967</v>
      </c>
      <c r="BB45" s="38" t="s">
        <v>6007</v>
      </c>
      <c r="BC45" s="7">
        <v>0.3</v>
      </c>
      <c r="BD45" s="14" t="s">
        <v>6079</v>
      </c>
      <c r="BE45" s="49" t="s">
        <v>5967</v>
      </c>
      <c r="BF45" s="38" t="s">
        <v>5961</v>
      </c>
      <c r="BG45" s="7">
        <v>0.1</v>
      </c>
      <c r="BH45" s="45">
        <v>512.92329530564382</v>
      </c>
      <c r="BI45" s="215" t="s">
        <v>8471</v>
      </c>
      <c r="BJ45" s="215" t="s">
        <v>8554</v>
      </c>
      <c r="BK45" s="7">
        <v>2.1</v>
      </c>
      <c r="BL45" s="25">
        <v>4.2372881355932202E-2</v>
      </c>
      <c r="BM45" s="20">
        <v>0.44725000000000004</v>
      </c>
      <c r="BN45" s="20">
        <v>0.28500000000000003</v>
      </c>
      <c r="BO45" s="20">
        <v>0.57999999999999996</v>
      </c>
      <c r="BP45" s="46">
        <v>7.0285714285714294</v>
      </c>
      <c r="BQ45" s="215" t="s">
        <v>8558</v>
      </c>
      <c r="BR45" s="79">
        <v>0.60455284552845501</v>
      </c>
      <c r="BS45" s="9">
        <v>1.0672929217734994E-2</v>
      </c>
      <c r="BT45" s="9">
        <v>1.4391015809546825E-2</v>
      </c>
      <c r="BU45" s="47" t="s">
        <v>5993</v>
      </c>
      <c r="BV45" s="47" t="s">
        <v>5993</v>
      </c>
      <c r="BW45" s="14" t="s">
        <v>5474</v>
      </c>
      <c r="BX45" s="83">
        <v>0.92546341463414594</v>
      </c>
      <c r="BY45" s="82">
        <v>1.5999999999999999</v>
      </c>
      <c r="BZ45" s="46">
        <v>7.6875000000000009</v>
      </c>
      <c r="CA45" s="48" t="s">
        <v>8485</v>
      </c>
      <c r="CB45" s="45">
        <v>861</v>
      </c>
      <c r="CC45" s="45">
        <v>-725.7</v>
      </c>
      <c r="CD45" s="45">
        <v>0</v>
      </c>
      <c r="CE45" s="45">
        <v>0</v>
      </c>
      <c r="CF45" s="14" t="s">
        <v>8567</v>
      </c>
      <c r="CG45" s="7" t="s">
        <v>8477</v>
      </c>
      <c r="CH45" s="215" t="s">
        <v>8478</v>
      </c>
      <c r="CI45" s="215" t="s">
        <v>8478</v>
      </c>
      <c r="CJ45" s="215" t="s">
        <v>8479</v>
      </c>
      <c r="CK45" s="43" t="s">
        <v>5474</v>
      </c>
      <c r="CL45" s="43" t="s">
        <v>5474</v>
      </c>
      <c r="CM45" s="43" t="s">
        <v>6898</v>
      </c>
      <c r="CN45" s="145">
        <v>-725.7</v>
      </c>
      <c r="CO45" s="145">
        <v>861</v>
      </c>
      <c r="CP45" s="148">
        <v>6308.956532259419</v>
      </c>
      <c r="CQ45" s="189" t="s">
        <v>5474</v>
      </c>
      <c r="CR45" s="189" t="s">
        <v>5474</v>
      </c>
      <c r="CS45" s="99" t="s">
        <v>5474</v>
      </c>
      <c r="CT45" s="167" t="s">
        <v>5474</v>
      </c>
      <c r="CU45" s="43" t="s">
        <v>5474</v>
      </c>
      <c r="CV45" s="43" t="s">
        <v>5474</v>
      </c>
      <c r="CW45" s="43" t="s">
        <v>5474</v>
      </c>
      <c r="CX45" s="43" t="s">
        <v>5474</v>
      </c>
      <c r="CY45" s="43" t="s">
        <v>5474</v>
      </c>
      <c r="CZ45" s="43" t="s">
        <v>5474</v>
      </c>
      <c r="DA45" s="42" t="s">
        <v>5474</v>
      </c>
      <c r="DB45" s="42" t="s">
        <v>5474</v>
      </c>
      <c r="DC45" s="42" t="s">
        <v>5474</v>
      </c>
      <c r="DD45" s="42" t="s">
        <v>5474</v>
      </c>
      <c r="DE45" s="42" t="s">
        <v>5474</v>
      </c>
      <c r="DF45" s="42" t="s">
        <v>5474</v>
      </c>
      <c r="DG45" s="42" t="s">
        <v>5474</v>
      </c>
      <c r="DH45" s="42" t="s">
        <v>5474</v>
      </c>
    </row>
    <row r="46" spans="1:112">
      <c r="A46" s="22">
        <v>6743</v>
      </c>
      <c r="B46" s="7" t="s">
        <v>5911</v>
      </c>
      <c r="C46" s="21">
        <v>7.1900000000000006E-2</v>
      </c>
      <c r="D46" s="21">
        <v>-0.14940000000000001</v>
      </c>
      <c r="E46" s="21">
        <v>5.8099999999999999E-2</v>
      </c>
      <c r="F46" s="21">
        <v>-0.19189999999999999</v>
      </c>
      <c r="G46" s="21">
        <v>0.65339999999999998</v>
      </c>
      <c r="H46" s="21">
        <v>1.3571</v>
      </c>
      <c r="I46" s="21">
        <v>-0.68869999999999998</v>
      </c>
      <c r="J46" s="21">
        <v>-0.31879999999999997</v>
      </c>
      <c r="K46" s="21">
        <v>2.2100000000000002E-2</v>
      </c>
      <c r="L46" s="21">
        <v>-0.10059999999999999</v>
      </c>
      <c r="M46" s="21">
        <v>-5.3199999999999997E-2</v>
      </c>
      <c r="N46" s="21">
        <v>4.0500000000000001E-2</v>
      </c>
      <c r="O46" s="21">
        <v>-8.3900000000000002E-2</v>
      </c>
      <c r="P46" s="21">
        <v>4.6899999999999997E-2</v>
      </c>
      <c r="Q46" s="21">
        <v>1.6199999999999999E-2</v>
      </c>
      <c r="R46" s="21">
        <v>4.0000000000000001E-3</v>
      </c>
      <c r="S46" s="21">
        <v>5.1999999999999998E-2</v>
      </c>
      <c r="T46" s="21">
        <v>2.4500000000000001E-2</v>
      </c>
      <c r="U46" s="10">
        <v>0.47</v>
      </c>
      <c r="V46" s="10">
        <v>4.17</v>
      </c>
      <c r="W46" s="7">
        <v>2.6962999999999999</v>
      </c>
      <c r="X46" s="20">
        <v>0.8962</v>
      </c>
      <c r="Y46" s="75">
        <v>2020</v>
      </c>
      <c r="Z46" s="7">
        <v>1.6393</v>
      </c>
      <c r="AA46" s="7">
        <v>2.2951000000000001</v>
      </c>
      <c r="AB46" s="51">
        <v>-5</v>
      </c>
      <c r="AC46" s="51">
        <v>-377</v>
      </c>
      <c r="AD46" s="51"/>
      <c r="AE46" s="51"/>
      <c r="AF46" s="51">
        <v>-5</v>
      </c>
      <c r="AG46" s="51">
        <v>2</v>
      </c>
      <c r="AH46" s="20">
        <v>3.3599999999999998E-2</v>
      </c>
      <c r="AI46" s="7" t="s">
        <v>8493</v>
      </c>
      <c r="AJ46" s="67" t="s">
        <v>8494</v>
      </c>
      <c r="AK46" s="44">
        <v>-0.89915966386554624</v>
      </c>
      <c r="AL46" s="44">
        <v>-0.75</v>
      </c>
      <c r="AM46" s="44">
        <v>0.875</v>
      </c>
      <c r="AN46" s="25">
        <v>1.4512195121951219</v>
      </c>
      <c r="AO46" s="25">
        <v>0.58536585365853655</v>
      </c>
      <c r="AP46" s="215">
        <v>82</v>
      </c>
      <c r="AQ46" s="215" t="s">
        <v>8552</v>
      </c>
      <c r="AR46" s="44">
        <v>2.88582183186951E-2</v>
      </c>
      <c r="AS46" s="171" t="s">
        <v>7563</v>
      </c>
      <c r="AT46" s="171" t="s">
        <v>7056</v>
      </c>
      <c r="AU46" s="171" t="s">
        <v>7934</v>
      </c>
      <c r="AV46" s="7" t="s">
        <v>8470</v>
      </c>
      <c r="AW46" s="14" t="s">
        <v>6038</v>
      </c>
      <c r="AX46" s="49" t="s">
        <v>6009</v>
      </c>
      <c r="AY46" s="38" t="s">
        <v>6007</v>
      </c>
      <c r="AZ46" s="14" t="s">
        <v>6038</v>
      </c>
      <c r="BA46" s="49" t="s">
        <v>5993</v>
      </c>
      <c r="BB46" s="38" t="s">
        <v>5993</v>
      </c>
      <c r="BC46" s="7">
        <v>1</v>
      </c>
      <c r="BD46" s="14" t="s">
        <v>5999</v>
      </c>
      <c r="BE46" s="49" t="s">
        <v>5993</v>
      </c>
      <c r="BF46" s="38" t="s">
        <v>5993</v>
      </c>
      <c r="BG46" s="7">
        <v>1</v>
      </c>
      <c r="BH46" s="45">
        <v>582.90323189969797</v>
      </c>
      <c r="BI46" s="215" t="s">
        <v>8471</v>
      </c>
      <c r="BJ46" s="215" t="s">
        <v>8568</v>
      </c>
      <c r="BK46" s="7">
        <v>0.5</v>
      </c>
      <c r="BL46" s="25">
        <v>4.4585987261146494E-2</v>
      </c>
      <c r="BM46" s="20">
        <v>0.54456250000000006</v>
      </c>
      <c r="BN46" s="20">
        <v>0.57000000000000006</v>
      </c>
      <c r="BO46" s="20">
        <v>0.52374999999999983</v>
      </c>
      <c r="BP46" s="46">
        <v>19.664268585131897</v>
      </c>
      <c r="BQ46" s="215" t="s">
        <v>8569</v>
      </c>
      <c r="BR46" s="79">
        <v>-0.38613943089430891</v>
      </c>
      <c r="BS46" s="9">
        <v>2.6874491541555079E-2</v>
      </c>
      <c r="BT46" s="9">
        <v>0.2422343922201462</v>
      </c>
      <c r="BU46" s="47" t="s">
        <v>5993</v>
      </c>
      <c r="BV46" s="47" t="s">
        <v>5993</v>
      </c>
      <c r="BW46" s="14" t="s">
        <v>8514</v>
      </c>
      <c r="BX46" s="83">
        <v>-0.26336731707317074</v>
      </c>
      <c r="BY46" s="82">
        <v>3.37</v>
      </c>
      <c r="BZ46" s="46">
        <v>24.332344213649851</v>
      </c>
      <c r="CA46" s="48" t="s">
        <v>5474</v>
      </c>
      <c r="CB46" s="45">
        <v>-410</v>
      </c>
      <c r="CC46" s="45">
        <v>-30914</v>
      </c>
      <c r="CD46" s="45">
        <v>0</v>
      </c>
      <c r="CE46" s="45">
        <v>0</v>
      </c>
      <c r="CF46" s="14" t="e">
        <v>#N/A</v>
      </c>
      <c r="CG46" s="7" t="s">
        <v>8477</v>
      </c>
      <c r="CH46" s="215" t="s">
        <v>8478</v>
      </c>
      <c r="CI46" s="215" t="s">
        <v>8478</v>
      </c>
      <c r="CJ46" s="215" t="s">
        <v>8479</v>
      </c>
      <c r="CK46" s="43" t="s">
        <v>5474</v>
      </c>
      <c r="CL46" s="43" t="s">
        <v>5474</v>
      </c>
      <c r="CM46" s="43" t="s">
        <v>5474</v>
      </c>
      <c r="CN46" s="145">
        <v>-30914</v>
      </c>
      <c r="CO46" s="145">
        <v>-410</v>
      </c>
      <c r="CP46" s="148">
        <v>47798.065015775232</v>
      </c>
      <c r="CQ46" s="189" t="s">
        <v>5474</v>
      </c>
      <c r="CR46" s="189" t="s">
        <v>5474</v>
      </c>
      <c r="CS46" s="99" t="s">
        <v>5474</v>
      </c>
      <c r="CT46" s="167" t="s">
        <v>5474</v>
      </c>
      <c r="CU46" s="43" t="s">
        <v>5474</v>
      </c>
      <c r="CV46" s="43" t="s">
        <v>5474</v>
      </c>
      <c r="CW46" s="43" t="s">
        <v>5474</v>
      </c>
      <c r="CX46" s="43" t="s">
        <v>5474</v>
      </c>
      <c r="CY46" s="43" t="s">
        <v>5474</v>
      </c>
      <c r="CZ46" s="43" t="s">
        <v>5474</v>
      </c>
      <c r="DA46" s="42" t="s">
        <v>5474</v>
      </c>
      <c r="DB46" s="42" t="s">
        <v>5474</v>
      </c>
      <c r="DC46" s="42" t="s">
        <v>5474</v>
      </c>
      <c r="DD46" s="42" t="s">
        <v>5474</v>
      </c>
      <c r="DE46" s="42" t="s">
        <v>5474</v>
      </c>
      <c r="DF46" s="42" t="s">
        <v>5474</v>
      </c>
      <c r="DG46" s="42" t="s">
        <v>5474</v>
      </c>
      <c r="DH46" s="42" t="s">
        <v>5474</v>
      </c>
    </row>
    <row r="47" spans="1:112">
      <c r="A47" s="22">
        <v>1219</v>
      </c>
      <c r="B47" s="7" t="s">
        <v>36</v>
      </c>
      <c r="C47" s="21">
        <v>0.23319999999999999</v>
      </c>
      <c r="D47" s="21">
        <v>0.28910000000000002</v>
      </c>
      <c r="E47" s="21">
        <v>0.10150000000000001</v>
      </c>
      <c r="F47" s="21">
        <v>0.24629999999999999</v>
      </c>
      <c r="G47" s="21">
        <v>0.22120000000000001</v>
      </c>
      <c r="H47" s="21">
        <v>-0.79449999999999998</v>
      </c>
      <c r="I47" s="21">
        <v>-0.3478</v>
      </c>
      <c r="J47" s="21">
        <v>-0.16980000000000001</v>
      </c>
      <c r="K47" s="21">
        <v>-5.0099999999999999E-2</v>
      </c>
      <c r="L47" s="21">
        <v>-1.5299999999999999E-2</v>
      </c>
      <c r="M47" s="21">
        <v>2.8899999999999999E-2</v>
      </c>
      <c r="N47" s="21">
        <v>-5.0500000000000003E-2</v>
      </c>
      <c r="O47" s="21">
        <v>-1.14E-2</v>
      </c>
      <c r="P47" s="21">
        <v>3.2599999999999997E-2</v>
      </c>
      <c r="Q47" s="21">
        <v>2E-3</v>
      </c>
      <c r="R47" s="21">
        <v>1.9E-3</v>
      </c>
      <c r="S47" s="21">
        <v>3.5000000000000003E-2</v>
      </c>
      <c r="T47" s="21">
        <v>2.1499999999999998E-2</v>
      </c>
      <c r="U47" s="10">
        <v>0.88</v>
      </c>
      <c r="V47" s="10">
        <v>1.72</v>
      </c>
      <c r="W47" s="7">
        <v>0.44009999999999999</v>
      </c>
      <c r="X47" s="20">
        <v>0.66239999999999999</v>
      </c>
      <c r="Y47" s="75">
        <v>2020</v>
      </c>
      <c r="Z47" s="7">
        <v>1</v>
      </c>
      <c r="AA47" s="7">
        <v>0</v>
      </c>
      <c r="AB47" s="51">
        <v>-173</v>
      </c>
      <c r="AC47" s="51">
        <v>11</v>
      </c>
      <c r="AD47" s="51"/>
      <c r="AE47" s="51"/>
      <c r="AF47" s="51"/>
      <c r="AG47" s="51">
        <v>1</v>
      </c>
      <c r="AH47" s="20">
        <v>8.9999999999999998E-4</v>
      </c>
      <c r="AI47" s="7" t="s">
        <v>8493</v>
      </c>
      <c r="AJ47" s="67" t="s">
        <v>8494</v>
      </c>
      <c r="AK47" s="44">
        <v>-0.87866108786610886</v>
      </c>
      <c r="AL47" s="44">
        <v>-0.73333333333333328</v>
      </c>
      <c r="AM47" s="44">
        <v>0.76470588235294146</v>
      </c>
      <c r="AN47" s="25">
        <v>0.59899749373433586</v>
      </c>
      <c r="AO47" s="25">
        <v>0.18796992481203009</v>
      </c>
      <c r="AP47" s="215">
        <v>19.95</v>
      </c>
      <c r="AQ47" s="215" t="s">
        <v>8552</v>
      </c>
      <c r="AR47" s="44">
        <v>3.1007751937984499E-2</v>
      </c>
      <c r="AS47" s="171" t="s">
        <v>6942</v>
      </c>
      <c r="AT47" s="171" t="s">
        <v>6896</v>
      </c>
      <c r="AU47" s="171" t="s">
        <v>6943</v>
      </c>
      <c r="AV47" s="7" t="s">
        <v>8470</v>
      </c>
      <c r="AW47" s="14" t="s">
        <v>6941</v>
      </c>
      <c r="AX47" s="49" t="s">
        <v>6337</v>
      </c>
      <c r="AY47" s="38" t="s">
        <v>6047</v>
      </c>
      <c r="AZ47" s="14" t="s">
        <v>6038</v>
      </c>
      <c r="BA47" s="49" t="s">
        <v>5967</v>
      </c>
      <c r="BB47" s="38" t="s">
        <v>6047</v>
      </c>
      <c r="BC47" s="7">
        <v>0.2</v>
      </c>
      <c r="BD47" s="14" t="s">
        <v>6002</v>
      </c>
      <c r="BE47" s="49" t="s">
        <v>5967</v>
      </c>
      <c r="BF47" s="38" t="s">
        <v>5971</v>
      </c>
      <c r="BG47" s="7">
        <v>0.4</v>
      </c>
      <c r="BH47" s="45">
        <v>13758.842510900664</v>
      </c>
      <c r="BI47" s="215" t="s">
        <v>8471</v>
      </c>
      <c r="BJ47" s="215" t="s">
        <v>8490</v>
      </c>
      <c r="BK47" s="7">
        <v>59.3</v>
      </c>
      <c r="BL47" s="25">
        <v>3.3678756476683863E-2</v>
      </c>
      <c r="BM47" s="20">
        <v>0.62293749999999992</v>
      </c>
      <c r="BN47" s="20">
        <v>0.73499999999999988</v>
      </c>
      <c r="BO47" s="20">
        <v>0.53124999999999989</v>
      </c>
      <c r="BP47" s="46">
        <v>11.598837209302326</v>
      </c>
      <c r="BQ47" s="215" t="s">
        <v>8569</v>
      </c>
      <c r="BR47" s="79">
        <v>4.0360902255639243E-2</v>
      </c>
      <c r="BS47" s="9">
        <v>1.6115872521688113E-2</v>
      </c>
      <c r="BT47" s="9">
        <v>4.4017809099973437E-2</v>
      </c>
      <c r="BU47" s="47" t="s">
        <v>5993</v>
      </c>
      <c r="BV47" s="47" t="s">
        <v>5993</v>
      </c>
      <c r="BW47" s="14" t="s">
        <v>8530</v>
      </c>
      <c r="BX47" s="83">
        <v>0.24843308270676681</v>
      </c>
      <c r="BY47" s="82">
        <v>1.88</v>
      </c>
      <c r="BZ47" s="46">
        <v>10.611702127659575</v>
      </c>
      <c r="CA47" s="48" t="s">
        <v>8475</v>
      </c>
      <c r="CB47" s="45">
        <v>-3451.35</v>
      </c>
      <c r="CC47" s="45">
        <v>219.45</v>
      </c>
      <c r="CD47" s="45">
        <v>0</v>
      </c>
      <c r="CE47" s="45">
        <v>0</v>
      </c>
      <c r="CF47" s="14" t="s">
        <v>8570</v>
      </c>
      <c r="CG47" s="7" t="s">
        <v>8477</v>
      </c>
      <c r="CH47" s="215" t="s">
        <v>8498</v>
      </c>
      <c r="CI47" s="215" t="s">
        <v>8478</v>
      </c>
      <c r="CJ47" s="215" t="s">
        <v>8479</v>
      </c>
      <c r="CK47" s="43" t="s">
        <v>6887</v>
      </c>
      <c r="CL47" s="43" t="s">
        <v>8480</v>
      </c>
      <c r="CM47" s="43" t="s">
        <v>6944</v>
      </c>
      <c r="CN47" s="145">
        <v>219.45</v>
      </c>
      <c r="CO47" s="145">
        <v>-3451.35</v>
      </c>
      <c r="CP47" s="148">
        <v>274488.90809246822</v>
      </c>
      <c r="CQ47" s="189" t="s">
        <v>5474</v>
      </c>
      <c r="CR47" s="189" t="s">
        <v>5474</v>
      </c>
      <c r="CS47" s="99" t="s">
        <v>5474</v>
      </c>
      <c r="CT47" s="167" t="s">
        <v>5474</v>
      </c>
      <c r="CU47" s="43" t="s">
        <v>5474</v>
      </c>
      <c r="CV47" s="43" t="s">
        <v>5474</v>
      </c>
      <c r="CW47" s="43" t="s">
        <v>5474</v>
      </c>
      <c r="CX47" s="43" t="s">
        <v>5474</v>
      </c>
      <c r="CY47" s="43" t="s">
        <v>5474</v>
      </c>
      <c r="CZ47" s="43" t="s">
        <v>5474</v>
      </c>
      <c r="DA47" s="42" t="s">
        <v>5474</v>
      </c>
      <c r="DB47" s="42" t="s">
        <v>5474</v>
      </c>
      <c r="DC47" s="42" t="s">
        <v>5474</v>
      </c>
      <c r="DD47" s="42" t="s">
        <v>5474</v>
      </c>
      <c r="DE47" s="42" t="s">
        <v>5474</v>
      </c>
      <c r="DF47" s="42" t="s">
        <v>5474</v>
      </c>
      <c r="DG47" s="42" t="s">
        <v>5474</v>
      </c>
      <c r="DH47" s="42" t="s">
        <v>5474</v>
      </c>
    </row>
    <row r="48" spans="1:112">
      <c r="A48" s="22">
        <v>2596</v>
      </c>
      <c r="B48" s="7" t="s">
        <v>480</v>
      </c>
      <c r="C48" s="21">
        <v>0.61019999999999996</v>
      </c>
      <c r="D48" s="21">
        <v>6.5098000000000003</v>
      </c>
      <c r="E48" s="21">
        <v>0.66579999999999995</v>
      </c>
      <c r="F48" s="21">
        <v>0.4884</v>
      </c>
      <c r="G48" s="21">
        <v>1.6772</v>
      </c>
      <c r="H48" s="21">
        <v>6.2727000000000004</v>
      </c>
      <c r="I48" s="21">
        <v>3.4615</v>
      </c>
      <c r="J48" s="21">
        <v>4.2222</v>
      </c>
      <c r="K48" s="21">
        <v>-0.41899999999999998</v>
      </c>
      <c r="L48" s="21">
        <v>-3.6400000000000002E-2</v>
      </c>
      <c r="M48" s="21">
        <v>3.2000000000000002E-3</v>
      </c>
      <c r="N48" s="21">
        <v>5.8823999999999996</v>
      </c>
      <c r="O48" s="21">
        <v>4.6100000000000002E-2</v>
      </c>
      <c r="P48" s="21">
        <v>0.35170000000000001</v>
      </c>
      <c r="Q48" s="21">
        <v>1.4999999999999999E-2</v>
      </c>
      <c r="R48" s="21">
        <v>9.1999999999999998E-3</v>
      </c>
      <c r="S48" s="21">
        <v>0.1353</v>
      </c>
      <c r="T48" s="21">
        <v>0.1038</v>
      </c>
      <c r="U48" s="10">
        <v>0.47</v>
      </c>
      <c r="V48" s="10">
        <v>1.84</v>
      </c>
      <c r="W48" s="7">
        <v>1.7338</v>
      </c>
      <c r="X48" s="20">
        <v>0.72050000000000003</v>
      </c>
      <c r="Y48" s="75">
        <v>2020</v>
      </c>
      <c r="Z48" s="7">
        <v>1.2</v>
      </c>
      <c r="AA48" s="7">
        <v>0</v>
      </c>
      <c r="AB48" s="51">
        <v>1</v>
      </c>
      <c r="AC48" s="51"/>
      <c r="AD48" s="51"/>
      <c r="AE48" s="51"/>
      <c r="AF48" s="51">
        <v>-4</v>
      </c>
      <c r="AG48" s="51"/>
      <c r="AH48" s="20">
        <v>0</v>
      </c>
      <c r="AI48" s="7" t="s">
        <v>8487</v>
      </c>
      <c r="AJ48" s="67" t="s">
        <v>8468</v>
      </c>
      <c r="AK48" s="44">
        <v>0.80769230769230771</v>
      </c>
      <c r="AL48" s="44">
        <v>-0.512820512820513</v>
      </c>
      <c r="AM48" s="44">
        <v>0.72727272727272696</v>
      </c>
      <c r="AN48" s="25">
        <v>0.22127659574468081</v>
      </c>
      <c r="AO48" s="25">
        <v>8.2978723404255286E-2</v>
      </c>
      <c r="AP48" s="215">
        <v>23.5</v>
      </c>
      <c r="AQ48" s="215" t="s">
        <v>8552</v>
      </c>
      <c r="AR48" s="44">
        <v>2.62008733624454E-2</v>
      </c>
      <c r="AS48" s="171" t="s">
        <v>6942</v>
      </c>
      <c r="AT48" s="171" t="s">
        <v>7251</v>
      </c>
      <c r="AU48" s="171" t="s">
        <v>7105</v>
      </c>
      <c r="AV48" s="7" t="s">
        <v>5474</v>
      </c>
      <c r="AW48" s="14" t="s">
        <v>6154</v>
      </c>
      <c r="AX48" s="49" t="s">
        <v>6009</v>
      </c>
      <c r="AY48" s="38" t="s">
        <v>5971</v>
      </c>
      <c r="AZ48" s="14" t="s">
        <v>6623</v>
      </c>
      <c r="BA48" s="49" t="s">
        <v>5967</v>
      </c>
      <c r="BB48" s="38" t="s">
        <v>5961</v>
      </c>
      <c r="BC48" s="7">
        <v>0.8</v>
      </c>
      <c r="BD48" s="14" t="s">
        <v>6026</v>
      </c>
      <c r="BE48" s="49" t="s">
        <v>6020</v>
      </c>
      <c r="BF48" s="38" t="s">
        <v>5961</v>
      </c>
      <c r="BG48" s="7">
        <v>1</v>
      </c>
      <c r="BH48" s="45">
        <v>430.34454517842283</v>
      </c>
      <c r="BI48" s="215" t="s">
        <v>8495</v>
      </c>
      <c r="BJ48" s="215" t="s">
        <v>8554</v>
      </c>
      <c r="BK48" s="7">
        <v>7</v>
      </c>
      <c r="BL48" s="25">
        <v>3.5242290748898709E-2</v>
      </c>
      <c r="BM48" s="20">
        <v>0.75537500000000002</v>
      </c>
      <c r="BN48" s="20">
        <v>0.90250000000000008</v>
      </c>
      <c r="BO48" s="20">
        <v>0.6349999999999999</v>
      </c>
      <c r="BP48" s="46">
        <v>12.771739130434781</v>
      </c>
      <c r="BQ48" s="215" t="s">
        <v>8513</v>
      </c>
      <c r="BR48" s="79">
        <v>0.15995390070922005</v>
      </c>
      <c r="BS48" s="9">
        <v>6.7533651542730277E-2</v>
      </c>
      <c r="BT48" s="9">
        <v>4.4950867214031964E-2</v>
      </c>
      <c r="BU48" s="47" t="s">
        <v>5993</v>
      </c>
      <c r="BV48" s="47" t="s">
        <v>5993</v>
      </c>
      <c r="BW48" s="14" t="s">
        <v>5474</v>
      </c>
      <c r="BX48" s="83">
        <v>0.39194468085106393</v>
      </c>
      <c r="BY48" s="82">
        <v>2.27</v>
      </c>
      <c r="BZ48" s="46">
        <v>10.352422907488986</v>
      </c>
      <c r="CA48" s="48" t="s">
        <v>8485</v>
      </c>
      <c r="CB48" s="45">
        <v>23.5</v>
      </c>
      <c r="CC48" s="45">
        <v>0</v>
      </c>
      <c r="CD48" s="45">
        <v>0</v>
      </c>
      <c r="CE48" s="45">
        <v>0</v>
      </c>
      <c r="CF48" s="14" t="s">
        <v>8571</v>
      </c>
      <c r="CG48" s="7" t="s">
        <v>8477</v>
      </c>
      <c r="CH48" s="215" t="s">
        <v>8478</v>
      </c>
      <c r="CI48" s="215" t="s">
        <v>8546</v>
      </c>
      <c r="CJ48" s="215" t="s">
        <v>8523</v>
      </c>
      <c r="CK48" s="43" t="s">
        <v>6887</v>
      </c>
      <c r="CL48" s="43" t="s">
        <v>5474</v>
      </c>
      <c r="CM48" s="43" t="s">
        <v>6903</v>
      </c>
      <c r="CN48" s="145">
        <v>0</v>
      </c>
      <c r="CO48" s="145">
        <v>23.5</v>
      </c>
      <c r="CP48" s="148">
        <v>10113.096811692936</v>
      </c>
      <c r="CQ48" s="189" t="s">
        <v>5474</v>
      </c>
      <c r="CR48" s="189" t="s">
        <v>5474</v>
      </c>
      <c r="CS48" s="99" t="s">
        <v>5474</v>
      </c>
      <c r="CT48" s="167" t="s">
        <v>5474</v>
      </c>
      <c r="CU48" s="43" t="s">
        <v>5474</v>
      </c>
      <c r="CV48" s="43" t="s">
        <v>5474</v>
      </c>
      <c r="CW48" s="43" t="s">
        <v>5474</v>
      </c>
      <c r="CX48" s="43" t="s">
        <v>5474</v>
      </c>
      <c r="CY48" s="43" t="s">
        <v>5474</v>
      </c>
      <c r="CZ48" s="43" t="s">
        <v>5474</v>
      </c>
      <c r="DA48" s="42" t="s">
        <v>5474</v>
      </c>
      <c r="DB48" s="42" t="s">
        <v>5474</v>
      </c>
      <c r="DC48" s="42" t="s">
        <v>5474</v>
      </c>
      <c r="DD48" s="42" t="s">
        <v>5474</v>
      </c>
      <c r="DE48" s="42" t="s">
        <v>5474</v>
      </c>
      <c r="DF48" s="42" t="s">
        <v>5474</v>
      </c>
      <c r="DG48" s="42" t="s">
        <v>5474</v>
      </c>
      <c r="DH48" s="42" t="s">
        <v>5474</v>
      </c>
    </row>
    <row r="49" spans="1:112">
      <c r="A49" s="22">
        <v>6226</v>
      </c>
      <c r="B49" s="7" t="s">
        <v>1310</v>
      </c>
      <c r="C49" s="21">
        <v>9.35E-2</v>
      </c>
      <c r="D49" s="21">
        <v>0.14940000000000001</v>
      </c>
      <c r="E49" s="21">
        <v>5.4999999999999997E-3</v>
      </c>
      <c r="F49" s="21">
        <v>0.15770000000000001</v>
      </c>
      <c r="G49" s="21">
        <v>0.18629999999999999</v>
      </c>
      <c r="H49" s="21">
        <v>6.5</v>
      </c>
      <c r="I49" s="21">
        <v>3.5</v>
      </c>
      <c r="J49" s="21">
        <v>1.85</v>
      </c>
      <c r="K49" s="21">
        <v>2.2700000000000001E-2</v>
      </c>
      <c r="L49" s="21">
        <v>-2.6700000000000002E-2</v>
      </c>
      <c r="M49" s="21">
        <v>1.7500000000000002E-2</v>
      </c>
      <c r="N49" s="21">
        <v>8.3199999999999996E-2</v>
      </c>
      <c r="O49" s="21">
        <v>5.3199999999999997E-2</v>
      </c>
      <c r="P49" s="21">
        <v>7.8600000000000003E-2</v>
      </c>
      <c r="Q49" s="21">
        <v>-2.2599999999999999E-2</v>
      </c>
      <c r="R49" s="21">
        <v>-1.2800000000000001E-2</v>
      </c>
      <c r="S49" s="21">
        <v>3.0599999999999999E-2</v>
      </c>
      <c r="T49" s="21">
        <v>2.23E-2</v>
      </c>
      <c r="U49" s="10">
        <v>0.17</v>
      </c>
      <c r="V49" s="10">
        <v>-0.01</v>
      </c>
      <c r="W49" s="7">
        <v>0.16880000000000001</v>
      </c>
      <c r="X49" s="20">
        <v>0.67900000000000005</v>
      </c>
      <c r="Y49" s="75">
        <v>2019</v>
      </c>
      <c r="Z49" s="7">
        <v>0.40389999999999998</v>
      </c>
      <c r="AA49" s="7">
        <v>0</v>
      </c>
      <c r="AB49" s="51">
        <v>61</v>
      </c>
      <c r="AC49" s="51">
        <v>-1424</v>
      </c>
      <c r="AD49" s="51"/>
      <c r="AE49" s="51"/>
      <c r="AF49" s="51"/>
      <c r="AG49" s="51"/>
      <c r="AH49" s="20">
        <v>0.15079999999999999</v>
      </c>
      <c r="AI49" s="7" t="s">
        <v>8487</v>
      </c>
      <c r="AJ49" s="67" t="s">
        <v>8482</v>
      </c>
      <c r="AK49" s="44">
        <v>0.6108949416342413</v>
      </c>
      <c r="AL49" s="44">
        <v>-0.75187969924812026</v>
      </c>
      <c r="AM49" s="44">
        <v>0.88888888888888995</v>
      </c>
      <c r="AN49" s="25">
        <v>0.83986928104575165</v>
      </c>
      <c r="AO49" s="25">
        <v>0.434640522875817</v>
      </c>
      <c r="AP49" s="215">
        <v>15.3</v>
      </c>
      <c r="AQ49" s="215" t="s">
        <v>8552</v>
      </c>
      <c r="AR49" s="44">
        <v>8.8967971530249101E-2</v>
      </c>
      <c r="AS49" s="171" t="s">
        <v>8145</v>
      </c>
      <c r="AT49" s="171" t="s">
        <v>6961</v>
      </c>
      <c r="AU49" s="171" t="s">
        <v>7345</v>
      </c>
      <c r="AV49" s="7" t="s">
        <v>5474</v>
      </c>
      <c r="AW49" s="14" t="s">
        <v>6157</v>
      </c>
      <c r="AX49" s="49" t="s">
        <v>6337</v>
      </c>
      <c r="AY49" s="38" t="s">
        <v>6007</v>
      </c>
      <c r="AZ49" s="14" t="s">
        <v>6319</v>
      </c>
      <c r="BA49" s="49" t="s">
        <v>5967</v>
      </c>
      <c r="BB49" s="38" t="s">
        <v>5961</v>
      </c>
      <c r="BC49" s="7">
        <v>0.3</v>
      </c>
      <c r="BD49" s="14" t="s">
        <v>6137</v>
      </c>
      <c r="BE49" s="49" t="s">
        <v>5967</v>
      </c>
      <c r="BF49" s="38" t="s">
        <v>5961</v>
      </c>
      <c r="BG49" s="7">
        <v>1.1000000000000001</v>
      </c>
      <c r="BH49" s="45">
        <v>17019.271408271223</v>
      </c>
      <c r="BI49" s="215" t="s">
        <v>8499</v>
      </c>
      <c r="BJ49" s="215" t="s">
        <v>8500</v>
      </c>
      <c r="BK49" s="7">
        <v>3</v>
      </c>
      <c r="BL49" s="25">
        <v>8.5106382978723485E-2</v>
      </c>
      <c r="BM49" s="20">
        <v>0.6810624999999999</v>
      </c>
      <c r="BN49" s="20">
        <v>0.66249999999999998</v>
      </c>
      <c r="BO49" s="20">
        <v>0.69624999999999981</v>
      </c>
      <c r="BP49" s="46" t="s">
        <v>8473</v>
      </c>
      <c r="BQ49" s="215" t="s">
        <v>8473</v>
      </c>
      <c r="BR49" s="79" t="s">
        <v>8473</v>
      </c>
      <c r="BS49" s="9">
        <v>5.1525373948024811E-3</v>
      </c>
      <c r="BT49" s="9">
        <v>2.0429182095200726E-2</v>
      </c>
      <c r="BU49" s="47" t="s">
        <v>5993</v>
      </c>
      <c r="BV49" s="47" t="s">
        <v>5993</v>
      </c>
      <c r="BW49" s="14" t="s">
        <v>5474</v>
      </c>
      <c r="BX49" s="83" t="s">
        <v>8473</v>
      </c>
      <c r="BY49" s="82" t="s">
        <v>8473</v>
      </c>
      <c r="BZ49" s="46" t="s">
        <v>8473</v>
      </c>
      <c r="CA49" s="48" t="s">
        <v>8485</v>
      </c>
      <c r="CB49" s="45">
        <v>933.30000000000007</v>
      </c>
      <c r="CC49" s="45">
        <v>-21787.200000000001</v>
      </c>
      <c r="CD49" s="45">
        <v>0</v>
      </c>
      <c r="CE49" s="45">
        <v>0</v>
      </c>
      <c r="CF49" s="14" t="s">
        <v>8572</v>
      </c>
      <c r="CG49" s="7" t="s">
        <v>8477</v>
      </c>
      <c r="CH49" s="215" t="s">
        <v>8478</v>
      </c>
      <c r="CI49" s="215" t="s">
        <v>8479</v>
      </c>
      <c r="CJ49" s="215" t="s">
        <v>8523</v>
      </c>
      <c r="CK49" s="43" t="s">
        <v>5474</v>
      </c>
      <c r="CL49" s="43" t="s">
        <v>8480</v>
      </c>
      <c r="CM49" s="43" t="s">
        <v>6898</v>
      </c>
      <c r="CN49" s="145">
        <v>-21787.200000000001</v>
      </c>
      <c r="CO49" s="145">
        <v>933.30000000000007</v>
      </c>
      <c r="CP49" s="148">
        <v>260394.85254654972</v>
      </c>
      <c r="CQ49" s="189" t="s">
        <v>5474</v>
      </c>
      <c r="CR49" s="189" t="s">
        <v>5474</v>
      </c>
      <c r="CS49" s="99" t="s">
        <v>5474</v>
      </c>
      <c r="CT49" s="167" t="s">
        <v>8528</v>
      </c>
      <c r="CU49" s="43" t="s">
        <v>5474</v>
      </c>
      <c r="CV49" s="43" t="s">
        <v>5474</v>
      </c>
      <c r="CW49" s="43" t="s">
        <v>5474</v>
      </c>
      <c r="CX49" s="43" t="s">
        <v>5474</v>
      </c>
      <c r="CY49" s="43" t="s">
        <v>5474</v>
      </c>
      <c r="CZ49" s="43" t="s">
        <v>5474</v>
      </c>
      <c r="DA49" s="42" t="s">
        <v>5474</v>
      </c>
      <c r="DB49" s="42" t="s">
        <v>8528</v>
      </c>
      <c r="DC49" s="42" t="s">
        <v>5474</v>
      </c>
      <c r="DD49" s="42" t="s">
        <v>5474</v>
      </c>
      <c r="DE49" s="42" t="s">
        <v>5474</v>
      </c>
      <c r="DF49" s="42" t="s">
        <v>5474</v>
      </c>
      <c r="DG49" s="42" t="s">
        <v>5474</v>
      </c>
      <c r="DH49" s="42" t="s">
        <v>5474</v>
      </c>
    </row>
    <row r="50" spans="1:112">
      <c r="A50" s="22">
        <v>3437</v>
      </c>
      <c r="B50" s="7" t="s">
        <v>753</v>
      </c>
      <c r="C50" s="21">
        <v>-4.9399999999999999E-2</v>
      </c>
      <c r="D50" s="21">
        <v>-0.39489999999999997</v>
      </c>
      <c r="E50" s="21">
        <v>-7.2599999999999998E-2</v>
      </c>
      <c r="F50" s="21">
        <v>-0.3886</v>
      </c>
      <c r="G50" s="21">
        <v>-5.8000000000000003E-2</v>
      </c>
      <c r="H50" s="21">
        <v>0</v>
      </c>
      <c r="I50" s="21">
        <v>1.7333000000000001</v>
      </c>
      <c r="J50" s="21">
        <v>1.3859999999999999</v>
      </c>
      <c r="K50" s="21">
        <v>3.5299999999999998E-2</v>
      </c>
      <c r="L50" s="21">
        <v>7.6399999999999996E-2</v>
      </c>
      <c r="M50" s="21">
        <v>2.8500000000000001E-2</v>
      </c>
      <c r="N50" s="21">
        <v>3.8E-3</v>
      </c>
      <c r="O50" s="21">
        <v>4.7300000000000002E-2</v>
      </c>
      <c r="P50" s="21">
        <v>5.0999999999999997E-2</v>
      </c>
      <c r="Q50" s="21">
        <v>2.98E-2</v>
      </c>
      <c r="R50" s="21">
        <v>1.7100000000000001E-2</v>
      </c>
      <c r="S50" s="21">
        <v>-6.3E-3</v>
      </c>
      <c r="T50" s="21">
        <v>0.18049999999999999</v>
      </c>
      <c r="U50" s="10">
        <v>0.44</v>
      </c>
      <c r="V50" s="10">
        <v>0.82</v>
      </c>
      <c r="W50" s="7">
        <v>0.19</v>
      </c>
      <c r="X50" s="20">
        <v>0.86439999999999995</v>
      </c>
      <c r="Y50" s="75"/>
      <c r="Z50" s="7"/>
      <c r="AA50" s="7"/>
      <c r="AB50" s="51">
        <v>297</v>
      </c>
      <c r="AC50" s="51">
        <v>-28</v>
      </c>
      <c r="AD50" s="51"/>
      <c r="AE50" s="51"/>
      <c r="AF50" s="51">
        <v>-1</v>
      </c>
      <c r="AG50" s="51"/>
      <c r="AH50" s="20">
        <v>2.1700000000000001E-2</v>
      </c>
      <c r="AI50" s="7" t="s">
        <v>8467</v>
      </c>
      <c r="AJ50" s="67" t="s">
        <v>8494</v>
      </c>
      <c r="AK50" s="44">
        <v>-0.68957871396895787</v>
      </c>
      <c r="AL50" s="44">
        <v>-0.70547945205479423</v>
      </c>
      <c r="AM50" s="44">
        <v>0.89285714285714379</v>
      </c>
      <c r="AN50" s="25">
        <v>0.83210332103321016</v>
      </c>
      <c r="AO50" s="25">
        <v>0.26937269372693728</v>
      </c>
      <c r="AP50" s="215">
        <v>27.1</v>
      </c>
      <c r="AQ50" s="215" t="s">
        <v>8552</v>
      </c>
      <c r="AR50" s="44">
        <v>5.0387596899224799E-2</v>
      </c>
      <c r="AS50" s="171" t="s">
        <v>7858</v>
      </c>
      <c r="AT50" s="171" t="s">
        <v>7235</v>
      </c>
      <c r="AU50" s="171" t="s">
        <v>7208</v>
      </c>
      <c r="AV50" s="7" t="s">
        <v>8470</v>
      </c>
      <c r="AW50" s="14" t="s">
        <v>6157</v>
      </c>
      <c r="AX50" s="49" t="s">
        <v>6009</v>
      </c>
      <c r="AY50" s="38" t="s">
        <v>6007</v>
      </c>
      <c r="AZ50" s="14" t="s">
        <v>6123</v>
      </c>
      <c r="BA50" s="49" t="s">
        <v>5967</v>
      </c>
      <c r="BB50" s="38" t="s">
        <v>5971</v>
      </c>
      <c r="BC50" s="7">
        <v>0.3</v>
      </c>
      <c r="BD50" s="14" t="s">
        <v>6081</v>
      </c>
      <c r="BE50" s="49" t="s">
        <v>5967</v>
      </c>
      <c r="BF50" s="38" t="s">
        <v>5961</v>
      </c>
      <c r="BG50" s="7">
        <v>0.4</v>
      </c>
      <c r="BH50" s="45">
        <v>2265.3709755198674</v>
      </c>
      <c r="BI50" s="215" t="s">
        <v>8489</v>
      </c>
      <c r="BJ50" s="215" t="s">
        <v>8543</v>
      </c>
      <c r="BK50" s="7">
        <v>2.9</v>
      </c>
      <c r="BL50" s="25">
        <v>4.8355899419729204E-2</v>
      </c>
      <c r="BM50" s="20">
        <v>0.55393749999999997</v>
      </c>
      <c r="BN50" s="20">
        <v>0.40750000000000003</v>
      </c>
      <c r="BO50" s="20">
        <v>0.67374999999999996</v>
      </c>
      <c r="BP50" s="46">
        <v>33.048780487804883</v>
      </c>
      <c r="BQ50" s="215" t="s">
        <v>8540</v>
      </c>
      <c r="BR50" s="79">
        <v>-0.60660762607626084</v>
      </c>
      <c r="BS50" s="9">
        <v>1.1543173541792573E-3</v>
      </c>
      <c r="BT50" s="9">
        <v>0</v>
      </c>
      <c r="BU50" s="47" t="s">
        <v>5993</v>
      </c>
      <c r="BV50" s="47" t="s">
        <v>5993</v>
      </c>
      <c r="BW50" s="14" t="s">
        <v>5474</v>
      </c>
      <c r="BX50" s="83">
        <v>-0.52792915129151297</v>
      </c>
      <c r="BY50" s="82">
        <v>0.74</v>
      </c>
      <c r="BZ50" s="46">
        <v>36.621621621621621</v>
      </c>
      <c r="CA50" s="48" t="s">
        <v>8485</v>
      </c>
      <c r="CB50" s="45">
        <v>8048.7000000000007</v>
      </c>
      <c r="CC50" s="45">
        <v>-758.80000000000007</v>
      </c>
      <c r="CD50" s="45">
        <v>0</v>
      </c>
      <c r="CE50" s="45">
        <v>0</v>
      </c>
      <c r="CF50" s="14" t="s">
        <v>8573</v>
      </c>
      <c r="CG50" s="7" t="s">
        <v>8477</v>
      </c>
      <c r="CH50" s="215" t="s">
        <v>8478</v>
      </c>
      <c r="CI50" s="215" t="s">
        <v>8478</v>
      </c>
      <c r="CJ50" s="215" t="s">
        <v>8479</v>
      </c>
      <c r="CK50" s="43" t="s">
        <v>5474</v>
      </c>
      <c r="CL50" s="43" t="s">
        <v>5474</v>
      </c>
      <c r="CM50" s="43" t="s">
        <v>5474</v>
      </c>
      <c r="CN50" s="145">
        <v>-758.80000000000007</v>
      </c>
      <c r="CO50" s="145">
        <v>8048.7000000000007</v>
      </c>
      <c r="CP50" s="148">
        <v>61391.553436588409</v>
      </c>
      <c r="CQ50" s="189" t="s">
        <v>5474</v>
      </c>
      <c r="CR50" s="189" t="s">
        <v>5474</v>
      </c>
      <c r="CS50" s="99" t="s">
        <v>5474</v>
      </c>
      <c r="CT50" s="167" t="s">
        <v>8504</v>
      </c>
      <c r="CU50" s="43" t="s">
        <v>5474</v>
      </c>
      <c r="CV50" s="43" t="s">
        <v>5474</v>
      </c>
      <c r="CW50" s="43" t="s">
        <v>5474</v>
      </c>
      <c r="CX50" s="43" t="s">
        <v>5474</v>
      </c>
      <c r="CY50" s="43" t="s">
        <v>5474</v>
      </c>
      <c r="CZ50" s="43" t="s">
        <v>5474</v>
      </c>
      <c r="DA50" s="42" t="s">
        <v>5474</v>
      </c>
      <c r="DB50" s="42" t="s">
        <v>5474</v>
      </c>
      <c r="DC50" s="42" t="s">
        <v>5474</v>
      </c>
      <c r="DD50" s="42" t="s">
        <v>5474</v>
      </c>
      <c r="DE50" s="42" t="s">
        <v>5474</v>
      </c>
      <c r="DF50" s="42" t="s">
        <v>8504</v>
      </c>
      <c r="DG50" s="42" t="s">
        <v>5474</v>
      </c>
      <c r="DH50" s="42" t="s">
        <v>5474</v>
      </c>
    </row>
    <row r="51" spans="1:112">
      <c r="A51" s="22">
        <v>5706</v>
      </c>
      <c r="B51" s="7" t="s">
        <v>1185</v>
      </c>
      <c r="C51" s="21">
        <v>6.4081000000000001</v>
      </c>
      <c r="D51" s="21">
        <v>1.2244999999999999</v>
      </c>
      <c r="E51" s="21">
        <v>2.1919</v>
      </c>
      <c r="F51" s="21">
        <v>0.44469999999999998</v>
      </c>
      <c r="G51" s="21">
        <v>-0.8306</v>
      </c>
      <c r="H51" s="21">
        <v>-1</v>
      </c>
      <c r="I51" s="21">
        <v>1</v>
      </c>
      <c r="J51" s="21">
        <v>22.75</v>
      </c>
      <c r="K51" s="21">
        <v>-0.13739999999999999</v>
      </c>
      <c r="L51" s="21">
        <v>-0.21260000000000001</v>
      </c>
      <c r="M51" s="21">
        <v>0.16159999999999999</v>
      </c>
      <c r="N51" s="21">
        <v>-0.1835</v>
      </c>
      <c r="O51" s="21">
        <v>-0.2306</v>
      </c>
      <c r="P51" s="21">
        <v>-0.57250000000000001</v>
      </c>
      <c r="Q51" s="21">
        <v>-6.6E-3</v>
      </c>
      <c r="R51" s="21">
        <v>-3.0999999999999999E-3</v>
      </c>
      <c r="S51" s="21">
        <v>0.129</v>
      </c>
      <c r="T51" s="21">
        <v>7.5899999999999995E-2</v>
      </c>
      <c r="U51" s="10">
        <v>0.87</v>
      </c>
      <c r="V51" s="10">
        <v>1.07</v>
      </c>
      <c r="W51" s="7">
        <v>1.7345999999999999</v>
      </c>
      <c r="X51" s="20">
        <v>0.72230000000000005</v>
      </c>
      <c r="Y51" s="75">
        <v>2020</v>
      </c>
      <c r="Z51" s="7">
        <v>0.3</v>
      </c>
      <c r="AA51" s="7">
        <v>0</v>
      </c>
      <c r="AB51" s="51">
        <v>190</v>
      </c>
      <c r="AC51" s="51">
        <v>69</v>
      </c>
      <c r="AD51" s="51"/>
      <c r="AE51" s="51"/>
      <c r="AF51" s="51">
        <v>-70</v>
      </c>
      <c r="AG51" s="51">
        <v>-9</v>
      </c>
      <c r="AH51" s="20">
        <v>2.46E-2</v>
      </c>
      <c r="AI51" s="7" t="s">
        <v>8487</v>
      </c>
      <c r="AJ51" s="67" t="s">
        <v>8494</v>
      </c>
      <c r="AK51" s="44">
        <v>0.61224489795918347</v>
      </c>
      <c r="AL51" s="44">
        <v>-0.56923076923076965</v>
      </c>
      <c r="AM51" s="44">
        <v>0.92857142857142749</v>
      </c>
      <c r="AN51" s="25">
        <v>0.53389830508474578</v>
      </c>
      <c r="AO51" s="25">
        <v>0.15738498789346247</v>
      </c>
      <c r="AP51" s="215">
        <v>41.3</v>
      </c>
      <c r="AQ51" s="215" t="s">
        <v>8552</v>
      </c>
      <c r="AR51" s="44">
        <v>3.8993710691823898E-2</v>
      </c>
      <c r="AS51" s="171" t="s">
        <v>7858</v>
      </c>
      <c r="AT51" s="171" t="s">
        <v>7138</v>
      </c>
      <c r="AU51" s="171" t="s">
        <v>6998</v>
      </c>
      <c r="AV51" s="7" t="s">
        <v>8470</v>
      </c>
      <c r="AW51" s="14" t="s">
        <v>7667</v>
      </c>
      <c r="AX51" s="49" t="s">
        <v>6009</v>
      </c>
      <c r="AY51" s="38" t="s">
        <v>6007</v>
      </c>
      <c r="AZ51" s="14" t="s">
        <v>6038</v>
      </c>
      <c r="BA51" s="49" t="s">
        <v>5967</v>
      </c>
      <c r="BB51" s="38" t="s">
        <v>6007</v>
      </c>
      <c r="BC51" s="7">
        <v>0.4</v>
      </c>
      <c r="BD51" s="14" t="s">
        <v>6036</v>
      </c>
      <c r="BE51" s="49" t="s">
        <v>5967</v>
      </c>
      <c r="BF51" s="38" t="s">
        <v>5961</v>
      </c>
      <c r="BG51" s="7">
        <v>0.1</v>
      </c>
      <c r="BH51" s="45">
        <v>404.57876560870437</v>
      </c>
      <c r="BI51" s="215" t="s">
        <v>8471</v>
      </c>
      <c r="BJ51" s="215" t="s">
        <v>8554</v>
      </c>
      <c r="BK51" s="7">
        <v>1.7</v>
      </c>
      <c r="BL51" s="25">
        <v>3.2499999999999932E-2</v>
      </c>
      <c r="BM51" s="20">
        <v>0.67612499999999998</v>
      </c>
      <c r="BN51" s="20">
        <v>0.89749999999999996</v>
      </c>
      <c r="BO51" s="20">
        <v>0.495</v>
      </c>
      <c r="BP51" s="46">
        <v>38.598130841121488</v>
      </c>
      <c r="BQ51" s="215" t="s">
        <v>8521</v>
      </c>
      <c r="BR51" s="79">
        <v>-0.68811097659402742</v>
      </c>
      <c r="BS51" s="9">
        <v>3.5939752448178153E-2</v>
      </c>
      <c r="BT51" s="9">
        <v>1.4056991779687333E-3</v>
      </c>
      <c r="BU51" s="47">
        <v>44404</v>
      </c>
      <c r="BV51" s="47">
        <v>44410</v>
      </c>
      <c r="BW51" s="14" t="s">
        <v>5474</v>
      </c>
      <c r="BX51" s="83">
        <v>-0.62573317191283295</v>
      </c>
      <c r="BY51" s="82">
        <v>1.07</v>
      </c>
      <c r="BZ51" s="46">
        <v>38.598130841121488</v>
      </c>
      <c r="CA51" s="48" t="s">
        <v>8475</v>
      </c>
      <c r="CB51" s="45">
        <v>7846.9999999999991</v>
      </c>
      <c r="CC51" s="45">
        <v>2849.7</v>
      </c>
      <c r="CD51" s="45">
        <v>0</v>
      </c>
      <c r="CE51" s="45">
        <v>0</v>
      </c>
      <c r="CF51" s="14" t="s">
        <v>8574</v>
      </c>
      <c r="CG51" s="7" t="s">
        <v>8477</v>
      </c>
      <c r="CH51" s="215" t="s">
        <v>8478</v>
      </c>
      <c r="CI51" s="215" t="s">
        <v>8478</v>
      </c>
      <c r="CJ51" s="215" t="s">
        <v>8479</v>
      </c>
      <c r="CK51" s="43" t="s">
        <v>6887</v>
      </c>
      <c r="CL51" s="43" t="s">
        <v>5474</v>
      </c>
      <c r="CM51" s="43" t="s">
        <v>5474</v>
      </c>
      <c r="CN51" s="145">
        <v>2849.7</v>
      </c>
      <c r="CO51" s="145">
        <v>7846.9999999999991</v>
      </c>
      <c r="CP51" s="148">
        <v>16709.10301963949</v>
      </c>
      <c r="CQ51" s="189" t="s">
        <v>5474</v>
      </c>
      <c r="CR51" s="189" t="s">
        <v>5474</v>
      </c>
      <c r="CS51" s="99" t="s">
        <v>5474</v>
      </c>
      <c r="CT51" s="167" t="s">
        <v>5474</v>
      </c>
      <c r="CU51" s="43" t="s">
        <v>5474</v>
      </c>
      <c r="CV51" s="43" t="s">
        <v>5474</v>
      </c>
      <c r="CW51" s="43" t="s">
        <v>5474</v>
      </c>
      <c r="CX51" s="43" t="s">
        <v>5474</v>
      </c>
      <c r="CY51" s="43" t="s">
        <v>5474</v>
      </c>
      <c r="CZ51" s="43" t="s">
        <v>5474</v>
      </c>
      <c r="DA51" s="42" t="s">
        <v>5474</v>
      </c>
      <c r="DB51" s="42" t="s">
        <v>5474</v>
      </c>
      <c r="DC51" s="42" t="s">
        <v>5474</v>
      </c>
      <c r="DD51" s="42" t="s">
        <v>5474</v>
      </c>
      <c r="DE51" s="42" t="s">
        <v>5474</v>
      </c>
      <c r="DF51" s="42" t="s">
        <v>5474</v>
      </c>
      <c r="DG51" s="42" t="s">
        <v>5474</v>
      </c>
      <c r="DH51" s="42" t="s">
        <v>5474</v>
      </c>
    </row>
    <row r="52" spans="1:112">
      <c r="A52" s="22">
        <v>4174</v>
      </c>
      <c r="B52" s="7" t="s">
        <v>920</v>
      </c>
      <c r="C52" s="21">
        <v>1.0494000000000001</v>
      </c>
      <c r="D52" s="21">
        <v>0</v>
      </c>
      <c r="E52" s="21">
        <v>-0.44729999999999998</v>
      </c>
      <c r="F52" s="21">
        <v>8.0545000000000009</v>
      </c>
      <c r="G52" s="21">
        <v>-0.74980000000000002</v>
      </c>
      <c r="H52" s="21">
        <v>-0.85740000000000005</v>
      </c>
      <c r="I52" s="21">
        <v>-0.5726</v>
      </c>
      <c r="J52" s="21">
        <v>-0.1845</v>
      </c>
      <c r="K52" s="21">
        <v>1.21</v>
      </c>
      <c r="L52" s="21">
        <v>-1.3748</v>
      </c>
      <c r="M52" s="21">
        <v>-1.0101</v>
      </c>
      <c r="N52" s="21">
        <v>-0.99709999999999999</v>
      </c>
      <c r="O52" s="21">
        <v>-0.5484</v>
      </c>
      <c r="P52" s="21">
        <v>-5.1482999999999999</v>
      </c>
      <c r="Q52" s="21">
        <v>0</v>
      </c>
      <c r="R52" s="21">
        <v>0</v>
      </c>
      <c r="S52" s="21">
        <v>-0.2576</v>
      </c>
      <c r="T52" s="21">
        <v>-0.2291</v>
      </c>
      <c r="U52" s="10">
        <v>-14.83</v>
      </c>
      <c r="V52" s="10">
        <v>-32.24</v>
      </c>
      <c r="W52" s="7">
        <v>0</v>
      </c>
      <c r="X52" s="20">
        <v>0</v>
      </c>
      <c r="Y52" s="75"/>
      <c r="Z52" s="7"/>
      <c r="AA52" s="7"/>
      <c r="AB52" s="51">
        <v>448</v>
      </c>
      <c r="AC52" s="51">
        <v>49</v>
      </c>
      <c r="AD52" s="51"/>
      <c r="AE52" s="51"/>
      <c r="AF52" s="51">
        <v>-1</v>
      </c>
      <c r="AG52" s="51"/>
      <c r="AH52" s="20">
        <v>4.4000000000000003E-3</v>
      </c>
      <c r="AI52" s="7" t="s">
        <v>8493</v>
      </c>
      <c r="AJ52" s="67" t="s">
        <v>8494</v>
      </c>
      <c r="AK52" s="44">
        <v>-0.8908045977011495</v>
      </c>
      <c r="AL52" s="44">
        <v>-0.58011049723756924</v>
      </c>
      <c r="AM52" s="44">
        <v>0.62962962962962998</v>
      </c>
      <c r="AN52" s="25">
        <v>0.68910891089108905</v>
      </c>
      <c r="AO52" s="25">
        <v>0.17920792079207915</v>
      </c>
      <c r="AP52" s="215">
        <v>101</v>
      </c>
      <c r="AQ52" s="215" t="s">
        <v>8552</v>
      </c>
      <c r="AR52" s="44">
        <v>2.2267206477732698E-2</v>
      </c>
      <c r="AS52" s="171" t="s">
        <v>7983</v>
      </c>
      <c r="AT52" s="171" t="s">
        <v>7045</v>
      </c>
      <c r="AU52" s="171" t="s">
        <v>6890</v>
      </c>
      <c r="AV52" s="7" t="s">
        <v>8470</v>
      </c>
      <c r="AW52" s="14" t="s">
        <v>6330</v>
      </c>
      <c r="AX52" s="49" t="s">
        <v>6009</v>
      </c>
      <c r="AY52" s="38" t="s">
        <v>5971</v>
      </c>
      <c r="AZ52" s="14" t="s">
        <v>6038</v>
      </c>
      <c r="BA52" s="49" t="s">
        <v>6039</v>
      </c>
      <c r="BB52" s="38" t="s">
        <v>6047</v>
      </c>
      <c r="BC52" s="7">
        <v>0.5</v>
      </c>
      <c r="BD52" s="14" t="s">
        <v>6062</v>
      </c>
      <c r="BE52" s="49" t="s">
        <v>5967</v>
      </c>
      <c r="BF52" s="38" t="s">
        <v>6007</v>
      </c>
      <c r="BG52" s="7">
        <v>0.6</v>
      </c>
      <c r="BH52" s="45">
        <v>397.39023316025532</v>
      </c>
      <c r="BI52" s="215" t="s">
        <v>8471</v>
      </c>
      <c r="BJ52" s="215" t="s">
        <v>8520</v>
      </c>
      <c r="BK52" s="7">
        <v>1.8</v>
      </c>
      <c r="BL52" s="25">
        <v>1.7119838872104762E-2</v>
      </c>
      <c r="BM52" s="20">
        <v>0.43937499999999996</v>
      </c>
      <c r="BN52" s="20">
        <v>0.65249999999999986</v>
      </c>
      <c r="BO52" s="20">
        <v>0.2649999999999999</v>
      </c>
      <c r="BP52" s="46" t="s">
        <v>8473</v>
      </c>
      <c r="BQ52" s="215" t="s">
        <v>8473</v>
      </c>
      <c r="BR52" s="79" t="s">
        <v>8473</v>
      </c>
      <c r="BS52" s="9">
        <v>0</v>
      </c>
      <c r="BT52" s="9">
        <v>0</v>
      </c>
      <c r="BU52" s="47" t="s">
        <v>5993</v>
      </c>
      <c r="BV52" s="47" t="s">
        <v>5993</v>
      </c>
      <c r="BW52" s="14" t="s">
        <v>5474</v>
      </c>
      <c r="BX52" s="83" t="s">
        <v>8473</v>
      </c>
      <c r="BY52" s="82" t="s">
        <v>8473</v>
      </c>
      <c r="BZ52" s="46" t="s">
        <v>8473</v>
      </c>
      <c r="CA52" s="48" t="s">
        <v>8475</v>
      </c>
      <c r="CB52" s="45">
        <v>45248</v>
      </c>
      <c r="CC52" s="45">
        <v>4949</v>
      </c>
      <c r="CD52" s="45">
        <v>0</v>
      </c>
      <c r="CE52" s="45">
        <v>0</v>
      </c>
      <c r="CF52" s="14" t="s">
        <v>8575</v>
      </c>
      <c r="CG52" s="7" t="s">
        <v>8477</v>
      </c>
      <c r="CH52" s="215" t="s">
        <v>8498</v>
      </c>
      <c r="CI52" s="215" t="s">
        <v>8478</v>
      </c>
      <c r="CJ52" s="215" t="s">
        <v>8479</v>
      </c>
      <c r="CK52" s="43" t="s">
        <v>5474</v>
      </c>
      <c r="CL52" s="43" t="s">
        <v>5474</v>
      </c>
      <c r="CM52" s="43" t="s">
        <v>5474</v>
      </c>
      <c r="CN52" s="145">
        <v>4949</v>
      </c>
      <c r="CO52" s="145">
        <v>45248</v>
      </c>
      <c r="CP52" s="148">
        <v>40136.413549185789</v>
      </c>
      <c r="CQ52" s="189" t="s">
        <v>5474</v>
      </c>
      <c r="CR52" s="189" t="s">
        <v>5474</v>
      </c>
      <c r="CS52" s="99" t="s">
        <v>5474</v>
      </c>
      <c r="CT52" s="167" t="s">
        <v>5474</v>
      </c>
      <c r="CU52" s="43" t="s">
        <v>5474</v>
      </c>
      <c r="CV52" s="43" t="s">
        <v>5474</v>
      </c>
      <c r="CW52" s="43" t="s">
        <v>5474</v>
      </c>
      <c r="CX52" s="43" t="s">
        <v>5474</v>
      </c>
      <c r="CY52" s="43" t="s">
        <v>5474</v>
      </c>
      <c r="CZ52" s="43" t="s">
        <v>5474</v>
      </c>
      <c r="DA52" s="42" t="s">
        <v>5474</v>
      </c>
      <c r="DB52" s="42" t="s">
        <v>5474</v>
      </c>
      <c r="DC52" s="42" t="s">
        <v>5474</v>
      </c>
      <c r="DD52" s="42" t="s">
        <v>5474</v>
      </c>
      <c r="DE52" s="42" t="s">
        <v>5474</v>
      </c>
      <c r="DF52" s="42" t="s">
        <v>5474</v>
      </c>
      <c r="DG52" s="42" t="s">
        <v>5474</v>
      </c>
      <c r="DH52" s="42" t="s">
        <v>5474</v>
      </c>
    </row>
    <row r="53" spans="1:112">
      <c r="A53" s="22">
        <v>5604</v>
      </c>
      <c r="B53" s="7" t="s">
        <v>1178</v>
      </c>
      <c r="C53" s="21">
        <v>7.85E-2</v>
      </c>
      <c r="D53" s="21">
        <v>0.36509999999999998</v>
      </c>
      <c r="E53" s="21">
        <v>0.1019</v>
      </c>
      <c r="F53" s="21">
        <v>0.2757</v>
      </c>
      <c r="G53" s="21">
        <v>0.16619999999999999</v>
      </c>
      <c r="H53" s="21">
        <v>-0.96819999999999995</v>
      </c>
      <c r="I53" s="21">
        <v>-0.36670000000000003</v>
      </c>
      <c r="J53" s="21">
        <v>13.666700000000001</v>
      </c>
      <c r="K53" s="21">
        <v>-1.1000000000000001E-3</v>
      </c>
      <c r="L53" s="21">
        <v>3.5099999999999999E-2</v>
      </c>
      <c r="M53" s="21">
        <v>0.1923</v>
      </c>
      <c r="N53" s="21">
        <v>1.1900000000000001E-2</v>
      </c>
      <c r="O53" s="21">
        <v>7.8700000000000006E-2</v>
      </c>
      <c r="P53" s="21">
        <v>0.25590000000000002</v>
      </c>
      <c r="Q53" s="21">
        <v>0.1133</v>
      </c>
      <c r="R53" s="21">
        <v>0.1411</v>
      </c>
      <c r="S53" s="21">
        <v>0.1731</v>
      </c>
      <c r="T53" s="21">
        <v>8.9800000000000005E-2</v>
      </c>
      <c r="U53" s="10">
        <v>6.16</v>
      </c>
      <c r="V53" s="10">
        <v>14.55</v>
      </c>
      <c r="W53" s="7">
        <v>4.1100000000000003</v>
      </c>
      <c r="X53" s="20">
        <v>0.95040000000000002</v>
      </c>
      <c r="Y53" s="75">
        <v>2020</v>
      </c>
      <c r="Z53" s="7">
        <v>7.95</v>
      </c>
      <c r="AA53" s="7">
        <v>0</v>
      </c>
      <c r="AB53" s="51">
        <v>-42</v>
      </c>
      <c r="AC53" s="51">
        <v>-10</v>
      </c>
      <c r="AD53" s="51"/>
      <c r="AE53" s="51"/>
      <c r="AF53" s="51">
        <v>-7</v>
      </c>
      <c r="AG53" s="51"/>
      <c r="AH53" s="20">
        <v>0.1459</v>
      </c>
      <c r="AI53" s="7" t="s">
        <v>8467</v>
      </c>
      <c r="AJ53" s="67" t="s">
        <v>8494</v>
      </c>
      <c r="AK53" s="44">
        <v>-0.6653306613226454</v>
      </c>
      <c r="AL53" s="44">
        <v>-0.80165289256198358</v>
      </c>
      <c r="AM53" s="44">
        <v>1</v>
      </c>
      <c r="AN53" s="25">
        <v>0.66711229946524064</v>
      </c>
      <c r="AO53" s="25">
        <v>0.32352941176470595</v>
      </c>
      <c r="AP53" s="215">
        <v>74.8</v>
      </c>
      <c r="AQ53" s="215" t="s">
        <v>8552</v>
      </c>
      <c r="AR53" s="44">
        <v>1.3550135501355001E-2</v>
      </c>
      <c r="AS53" s="171" t="s">
        <v>7914</v>
      </c>
      <c r="AT53" s="171" t="s">
        <v>7257</v>
      </c>
      <c r="AU53" s="171" t="s">
        <v>6937</v>
      </c>
      <c r="AV53" s="7" t="s">
        <v>8470</v>
      </c>
      <c r="AW53" s="14" t="s">
        <v>7117</v>
      </c>
      <c r="AX53" s="49" t="s">
        <v>6009</v>
      </c>
      <c r="AY53" s="38" t="s">
        <v>6047</v>
      </c>
      <c r="AZ53" s="14" t="s">
        <v>6038</v>
      </c>
      <c r="BA53" s="49" t="s">
        <v>5993</v>
      </c>
      <c r="BB53" s="38" t="s">
        <v>5993</v>
      </c>
      <c r="BC53" s="7">
        <v>0.2</v>
      </c>
      <c r="BD53" s="14" t="s">
        <v>6104</v>
      </c>
      <c r="BE53" s="49" t="s">
        <v>5967</v>
      </c>
      <c r="BF53" s="38" t="s">
        <v>5961</v>
      </c>
      <c r="BG53" s="7">
        <v>0.9</v>
      </c>
      <c r="BH53" s="45">
        <v>41.669385209645021</v>
      </c>
      <c r="BI53" s="215" t="s">
        <v>8495</v>
      </c>
      <c r="BJ53" s="215" t="s">
        <v>8554</v>
      </c>
      <c r="BK53" s="7">
        <v>0.9</v>
      </c>
      <c r="BL53" s="25">
        <v>1.2178619756427488E-2</v>
      </c>
      <c r="BM53" s="20">
        <v>0.66381250000000003</v>
      </c>
      <c r="BN53" s="20">
        <v>0.72499999999999998</v>
      </c>
      <c r="BO53" s="20">
        <v>0.61375000000000002</v>
      </c>
      <c r="BP53" s="46">
        <v>5.1408934707903775</v>
      </c>
      <c r="BQ53" s="215" t="s">
        <v>8560</v>
      </c>
      <c r="BR53" s="79">
        <v>2.4856470588235293</v>
      </c>
      <c r="BS53" s="9">
        <v>4.8810979832153212E-2</v>
      </c>
      <c r="BT53" s="9">
        <v>9.9849304031309982E-2</v>
      </c>
      <c r="BU53" s="47" t="s">
        <v>5993</v>
      </c>
      <c r="BV53" s="47" t="s">
        <v>5993</v>
      </c>
      <c r="BW53" s="14" t="s">
        <v>5474</v>
      </c>
      <c r="BX53" s="83">
        <v>3.1827764705882347</v>
      </c>
      <c r="BY53" s="82">
        <v>16.46</v>
      </c>
      <c r="BZ53" s="46">
        <v>4.5443499392466578</v>
      </c>
      <c r="CA53" s="48" t="s">
        <v>5474</v>
      </c>
      <c r="CB53" s="45">
        <v>-3141.6</v>
      </c>
      <c r="CC53" s="45">
        <v>-748</v>
      </c>
      <c r="CD53" s="45">
        <v>0</v>
      </c>
      <c r="CE53" s="45">
        <v>0</v>
      </c>
      <c r="CF53" s="14" t="s">
        <v>8576</v>
      </c>
      <c r="CG53" s="7" t="s">
        <v>8477</v>
      </c>
      <c r="CH53" s="215" t="s">
        <v>8478</v>
      </c>
      <c r="CI53" s="215" t="s">
        <v>8478</v>
      </c>
      <c r="CJ53" s="215" t="s">
        <v>8479</v>
      </c>
      <c r="CK53" s="43" t="s">
        <v>5474</v>
      </c>
      <c r="CL53" s="43" t="s">
        <v>5474</v>
      </c>
      <c r="CM53" s="43" t="s">
        <v>5474</v>
      </c>
      <c r="CN53" s="145">
        <v>-748</v>
      </c>
      <c r="CO53" s="145">
        <v>-3141.6</v>
      </c>
      <c r="CP53" s="148">
        <v>3116.8700136814473</v>
      </c>
      <c r="CQ53" s="189" t="s">
        <v>5474</v>
      </c>
      <c r="CR53" s="189" t="s">
        <v>5474</v>
      </c>
      <c r="CS53" s="99" t="s">
        <v>5474</v>
      </c>
      <c r="CT53" s="167" t="s">
        <v>5474</v>
      </c>
      <c r="CU53" s="43" t="s">
        <v>5474</v>
      </c>
      <c r="CV53" s="43" t="s">
        <v>5474</v>
      </c>
      <c r="CW53" s="43" t="s">
        <v>5474</v>
      </c>
      <c r="CX53" s="43" t="s">
        <v>5474</v>
      </c>
      <c r="CY53" s="43" t="s">
        <v>5474</v>
      </c>
      <c r="CZ53" s="43" t="s">
        <v>5474</v>
      </c>
      <c r="DA53" s="42" t="s">
        <v>5474</v>
      </c>
      <c r="DB53" s="42" t="s">
        <v>5474</v>
      </c>
      <c r="DC53" s="42" t="s">
        <v>5474</v>
      </c>
      <c r="DD53" s="42" t="s">
        <v>5474</v>
      </c>
      <c r="DE53" s="42" t="s">
        <v>5474</v>
      </c>
      <c r="DF53" s="42" t="s">
        <v>5474</v>
      </c>
      <c r="DG53" s="42" t="s">
        <v>5474</v>
      </c>
      <c r="DH53" s="42" t="s">
        <v>5474</v>
      </c>
    </row>
    <row r="54" spans="1:112">
      <c r="A54" s="22">
        <v>3325</v>
      </c>
      <c r="B54" s="7" t="s">
        <v>724</v>
      </c>
      <c r="C54" s="21">
        <v>0.1638</v>
      </c>
      <c r="D54" s="21">
        <v>-0.64080000000000004</v>
      </c>
      <c r="E54" s="21">
        <v>-0.1552</v>
      </c>
      <c r="F54" s="21">
        <v>-0.62590000000000001</v>
      </c>
      <c r="G54" s="21">
        <v>-0.31540000000000001</v>
      </c>
      <c r="H54" s="21">
        <v>-11</v>
      </c>
      <c r="I54" s="21">
        <v>-1.2381</v>
      </c>
      <c r="J54" s="21">
        <v>-1.1698</v>
      </c>
      <c r="K54" s="21">
        <v>-4.4000000000000003E-3</v>
      </c>
      <c r="L54" s="21">
        <v>-0.1085</v>
      </c>
      <c r="M54" s="21">
        <v>-1.5800000000000002E-2</v>
      </c>
      <c r="N54" s="21">
        <v>-1.61E-2</v>
      </c>
      <c r="O54" s="21">
        <v>-0.15890000000000001</v>
      </c>
      <c r="P54" s="21">
        <v>-2.5600000000000001E-2</v>
      </c>
      <c r="Q54" s="21">
        <v>-2.1700000000000001E-2</v>
      </c>
      <c r="R54" s="21">
        <v>-1.24E-2</v>
      </c>
      <c r="S54" s="21">
        <v>3.0599999999999999E-2</v>
      </c>
      <c r="T54" s="21">
        <v>2.1100000000000001E-2</v>
      </c>
      <c r="U54" s="10">
        <v>-0.18</v>
      </c>
      <c r="V54" s="10">
        <v>0.85</v>
      </c>
      <c r="W54" s="7">
        <v>0.74070000000000003</v>
      </c>
      <c r="X54" s="20">
        <v>0.90429999999999999</v>
      </c>
      <c r="Y54" s="75">
        <v>2020</v>
      </c>
      <c r="Z54" s="7">
        <v>2.5</v>
      </c>
      <c r="AA54" s="7">
        <v>0</v>
      </c>
      <c r="AB54" s="51">
        <v>287</v>
      </c>
      <c r="AC54" s="51">
        <v>122</v>
      </c>
      <c r="AD54" s="51"/>
      <c r="AE54" s="51"/>
      <c r="AF54" s="51">
        <v>-5</v>
      </c>
      <c r="AG54" s="51"/>
      <c r="AH54" s="20">
        <v>6.4600000000000005E-2</v>
      </c>
      <c r="AI54" s="7" t="s">
        <v>8493</v>
      </c>
      <c r="AJ54" s="67" t="s">
        <v>8494</v>
      </c>
      <c r="AK54" s="44">
        <v>-0.94157303370786516</v>
      </c>
      <c r="AL54" s="44">
        <v>-0.82894736842105254</v>
      </c>
      <c r="AM54" s="44">
        <v>0.77777777777778212</v>
      </c>
      <c r="AN54" s="25">
        <v>1.2292817679558008</v>
      </c>
      <c r="AO54" s="25">
        <v>0.41988950276243081</v>
      </c>
      <c r="AP54" s="215">
        <v>18.100000000000001</v>
      </c>
      <c r="AQ54" s="215" t="s">
        <v>8552</v>
      </c>
      <c r="AR54" s="44">
        <v>2.8409090909090901E-2</v>
      </c>
      <c r="AS54" s="171" t="s">
        <v>7834</v>
      </c>
      <c r="AT54" s="171" t="s">
        <v>7835</v>
      </c>
      <c r="AU54" s="171" t="s">
        <v>7288</v>
      </c>
      <c r="AV54" s="7" t="s">
        <v>8470</v>
      </c>
      <c r="AW54" s="14" t="s">
        <v>7833</v>
      </c>
      <c r="AX54" s="49" t="s">
        <v>6337</v>
      </c>
      <c r="AY54" s="38" t="s">
        <v>6047</v>
      </c>
      <c r="AZ54" s="14" t="s">
        <v>6234</v>
      </c>
      <c r="BA54" s="49" t="s">
        <v>5967</v>
      </c>
      <c r="BB54" s="38" t="s">
        <v>6047</v>
      </c>
      <c r="BC54" s="7">
        <v>0.3</v>
      </c>
      <c r="BD54" s="14" t="s">
        <v>5959</v>
      </c>
      <c r="BE54" s="49" t="s">
        <v>5967</v>
      </c>
      <c r="BF54" s="38" t="s">
        <v>6007</v>
      </c>
      <c r="BG54" s="7">
        <v>0.6</v>
      </c>
      <c r="BH54" s="45">
        <v>243.91987056373057</v>
      </c>
      <c r="BI54" s="215" t="s">
        <v>8471</v>
      </c>
      <c r="BJ54" s="215" t="s">
        <v>8554</v>
      </c>
      <c r="BK54" s="7">
        <v>0.2</v>
      </c>
      <c r="BL54" s="25">
        <v>1.9718309859155011E-2</v>
      </c>
      <c r="BM54" s="20">
        <v>0.35562500000000002</v>
      </c>
      <c r="BN54" s="20">
        <v>0.28000000000000003</v>
      </c>
      <c r="BO54" s="20">
        <v>0.41749999999999998</v>
      </c>
      <c r="BP54" s="46">
        <v>21.294117647058826</v>
      </c>
      <c r="BQ54" s="215" t="s">
        <v>8569</v>
      </c>
      <c r="BR54" s="79">
        <v>-0.73353959484346221</v>
      </c>
      <c r="BS54" s="9">
        <v>3.4868670212955921E-2</v>
      </c>
      <c r="BT54" s="9">
        <v>0.1315022587476522</v>
      </c>
      <c r="BU54" s="47" t="s">
        <v>5993</v>
      </c>
      <c r="BV54" s="47" t="s">
        <v>5993</v>
      </c>
      <c r="BW54" s="14" t="s">
        <v>5474</v>
      </c>
      <c r="BX54" s="83">
        <v>-0.68024751381215465</v>
      </c>
      <c r="BY54" s="82">
        <v>0.32</v>
      </c>
      <c r="BZ54" s="46">
        <v>56.5625</v>
      </c>
      <c r="CA54" s="48" t="s">
        <v>8475</v>
      </c>
      <c r="CB54" s="45">
        <v>5194.7000000000007</v>
      </c>
      <c r="CC54" s="45">
        <v>2208.2000000000003</v>
      </c>
      <c r="CD54" s="45">
        <v>0</v>
      </c>
      <c r="CE54" s="45">
        <v>0</v>
      </c>
      <c r="CF54" s="14" t="s">
        <v>8577</v>
      </c>
      <c r="CG54" s="7" t="s">
        <v>8477</v>
      </c>
      <c r="CH54" s="215" t="s">
        <v>8478</v>
      </c>
      <c r="CI54" s="215" t="s">
        <v>8498</v>
      </c>
      <c r="CJ54" s="215" t="s">
        <v>8479</v>
      </c>
      <c r="CK54" s="43" t="s">
        <v>5474</v>
      </c>
      <c r="CL54" s="43" t="s">
        <v>8480</v>
      </c>
      <c r="CM54" s="43" t="s">
        <v>5474</v>
      </c>
      <c r="CN54" s="145">
        <v>2208.2000000000003</v>
      </c>
      <c r="CO54" s="145">
        <v>5194.7000000000007</v>
      </c>
      <c r="CP54" s="148">
        <v>4414.9496572035232</v>
      </c>
      <c r="CQ54" s="189" t="s">
        <v>5474</v>
      </c>
      <c r="CR54" s="189" t="s">
        <v>5474</v>
      </c>
      <c r="CS54" s="99" t="s">
        <v>5474</v>
      </c>
      <c r="CT54" s="167" t="s">
        <v>5474</v>
      </c>
      <c r="CU54" s="43" t="s">
        <v>5474</v>
      </c>
      <c r="CV54" s="43" t="s">
        <v>5474</v>
      </c>
      <c r="CW54" s="43" t="s">
        <v>5474</v>
      </c>
      <c r="CX54" s="43" t="s">
        <v>5474</v>
      </c>
      <c r="CY54" s="43" t="s">
        <v>5474</v>
      </c>
      <c r="CZ54" s="43" t="s">
        <v>5474</v>
      </c>
      <c r="DA54" s="42" t="s">
        <v>5474</v>
      </c>
      <c r="DB54" s="42" t="s">
        <v>5474</v>
      </c>
      <c r="DC54" s="42" t="s">
        <v>5474</v>
      </c>
      <c r="DD54" s="42" t="s">
        <v>5474</v>
      </c>
      <c r="DE54" s="42" t="s">
        <v>5474</v>
      </c>
      <c r="DF54" s="42" t="s">
        <v>5474</v>
      </c>
      <c r="DG54" s="42" t="s">
        <v>5474</v>
      </c>
      <c r="DH54" s="42" t="s">
        <v>5474</v>
      </c>
    </row>
    <row r="55" spans="1:112">
      <c r="A55" s="22">
        <v>8105</v>
      </c>
      <c r="B55" s="7" t="s">
        <v>1470</v>
      </c>
      <c r="C55" s="21">
        <v>1.5599999999999999E-2</v>
      </c>
      <c r="D55" s="21">
        <v>0.61480000000000001</v>
      </c>
      <c r="E55" s="21">
        <v>-3.8999999999999998E-3</v>
      </c>
      <c r="F55" s="21">
        <v>0.49930000000000002</v>
      </c>
      <c r="G55" s="21">
        <v>0.48349999999999999</v>
      </c>
      <c r="H55" s="21">
        <v>0.94589999999999996</v>
      </c>
      <c r="I55" s="21">
        <v>0.94120000000000004</v>
      </c>
      <c r="J55" s="21">
        <v>0.49349999999999999</v>
      </c>
      <c r="K55" s="21">
        <v>5.3999999999999999E-2</v>
      </c>
      <c r="L55" s="21">
        <v>4.1700000000000001E-2</v>
      </c>
      <c r="M55" s="21">
        <v>-2.4299999999999999E-2</v>
      </c>
      <c r="N55" s="21">
        <v>6.2799999999999995E-2</v>
      </c>
      <c r="O55" s="21">
        <v>8.6999999999999994E-2</v>
      </c>
      <c r="P55" s="21">
        <v>8.9999999999999993E-3</v>
      </c>
      <c r="Q55" s="21">
        <v>6.3E-3</v>
      </c>
      <c r="R55" s="21">
        <v>4.4000000000000003E-3</v>
      </c>
      <c r="S55" s="21">
        <v>-6.3E-3</v>
      </c>
      <c r="T55" s="21">
        <v>-2.5999999999999999E-3</v>
      </c>
      <c r="U55" s="10">
        <v>-0.39</v>
      </c>
      <c r="V55" s="10">
        <v>-2.09</v>
      </c>
      <c r="W55" s="7">
        <v>0.1</v>
      </c>
      <c r="X55" s="20">
        <v>0.1424</v>
      </c>
      <c r="Y55" s="75">
        <v>2019</v>
      </c>
      <c r="Z55" s="7">
        <v>0.1</v>
      </c>
      <c r="AA55" s="7">
        <v>0</v>
      </c>
      <c r="AB55" s="51">
        <v>-120</v>
      </c>
      <c r="AC55" s="51">
        <v>-374</v>
      </c>
      <c r="AD55" s="51"/>
      <c r="AE55" s="51"/>
      <c r="AF55" s="51">
        <v>1</v>
      </c>
      <c r="AG55" s="51">
        <v>2</v>
      </c>
      <c r="AH55" s="20">
        <v>3.3E-3</v>
      </c>
      <c r="AI55" s="7" t="s">
        <v>8467</v>
      </c>
      <c r="AJ55" s="67" t="s">
        <v>8494</v>
      </c>
      <c r="AK55" s="44">
        <v>-0.71125265392781323</v>
      </c>
      <c r="AL55" s="44">
        <v>-0.64516129032258074</v>
      </c>
      <c r="AM55" s="44">
        <v>0.78947368421052544</v>
      </c>
      <c r="AN55" s="25">
        <v>0.77213114754098355</v>
      </c>
      <c r="AO55" s="25">
        <v>0.25409836065573771</v>
      </c>
      <c r="AP55" s="215">
        <v>12.2</v>
      </c>
      <c r="AQ55" s="215" t="s">
        <v>8552</v>
      </c>
      <c r="AR55" s="44">
        <v>6.5502183406113496E-2</v>
      </c>
      <c r="AS55" s="171" t="s">
        <v>7905</v>
      </c>
      <c r="AT55" s="171" t="s">
        <v>7077</v>
      </c>
      <c r="AU55" s="171" t="s">
        <v>7201</v>
      </c>
      <c r="AV55" s="7" t="s">
        <v>8470</v>
      </c>
      <c r="AW55" s="14" t="s">
        <v>8201</v>
      </c>
      <c r="AX55" s="49" t="s">
        <v>6009</v>
      </c>
      <c r="AY55" s="38" t="s">
        <v>5971</v>
      </c>
      <c r="AZ55" s="14" t="s">
        <v>6139</v>
      </c>
      <c r="BA55" s="49" t="s">
        <v>5967</v>
      </c>
      <c r="BB55" s="38" t="s">
        <v>6007</v>
      </c>
      <c r="BC55" s="7">
        <v>0.5</v>
      </c>
      <c r="BD55" s="14" t="s">
        <v>6102</v>
      </c>
      <c r="BE55" s="49" t="s">
        <v>5967</v>
      </c>
      <c r="BF55" s="38" t="s">
        <v>5961</v>
      </c>
      <c r="BG55" s="7">
        <v>0.7</v>
      </c>
      <c r="BH55" s="45">
        <v>24197.546737252003</v>
      </c>
      <c r="BI55" s="215" t="s">
        <v>8489</v>
      </c>
      <c r="BJ55" s="215" t="s">
        <v>8490</v>
      </c>
      <c r="BK55" s="7">
        <v>30.2</v>
      </c>
      <c r="BL55" s="25">
        <v>6.5502183406113537E-2</v>
      </c>
      <c r="BM55" s="20">
        <v>0.71131250000000001</v>
      </c>
      <c r="BN55" s="20">
        <v>0.74500000000000011</v>
      </c>
      <c r="BO55" s="20">
        <v>0.68374999999999986</v>
      </c>
      <c r="BP55" s="46" t="s">
        <v>8473</v>
      </c>
      <c r="BQ55" s="215" t="s">
        <v>8473</v>
      </c>
      <c r="BR55" s="79" t="s">
        <v>8473</v>
      </c>
      <c r="BS55" s="9">
        <v>2.3330728353885277E-3</v>
      </c>
      <c r="BT55" s="9">
        <v>2.3330728353885277E-3</v>
      </c>
      <c r="BU55" s="47" t="s">
        <v>5993</v>
      </c>
      <c r="BV55" s="47" t="s">
        <v>5993</v>
      </c>
      <c r="BW55" s="14" t="s">
        <v>8474</v>
      </c>
      <c r="BX55" s="83" t="s">
        <v>8473</v>
      </c>
      <c r="BY55" s="82" t="s">
        <v>8473</v>
      </c>
      <c r="BZ55" s="46" t="s">
        <v>8473</v>
      </c>
      <c r="CA55" s="48" t="s">
        <v>5474</v>
      </c>
      <c r="CB55" s="45">
        <v>-1464</v>
      </c>
      <c r="CC55" s="45">
        <v>-4562.8</v>
      </c>
      <c r="CD55" s="45">
        <v>0</v>
      </c>
      <c r="CE55" s="45">
        <v>0</v>
      </c>
      <c r="CF55" s="14" t="s">
        <v>8578</v>
      </c>
      <c r="CG55" s="7" t="s">
        <v>8477</v>
      </c>
      <c r="CH55" s="215" t="s">
        <v>8478</v>
      </c>
      <c r="CI55" s="215" t="s">
        <v>8479</v>
      </c>
      <c r="CJ55" s="215" t="s">
        <v>8479</v>
      </c>
      <c r="CK55" s="43" t="s">
        <v>5474</v>
      </c>
      <c r="CL55" s="43" t="s">
        <v>5474</v>
      </c>
      <c r="CM55" s="43" t="s">
        <v>6898</v>
      </c>
      <c r="CN55" s="145">
        <v>-4562.8</v>
      </c>
      <c r="CO55" s="145">
        <v>-1464</v>
      </c>
      <c r="CP55" s="148">
        <v>295210.07019447442</v>
      </c>
      <c r="CQ55" s="189" t="s">
        <v>5474</v>
      </c>
      <c r="CR55" s="189" t="s">
        <v>5474</v>
      </c>
      <c r="CS55" s="99" t="s">
        <v>5474</v>
      </c>
      <c r="CT55" s="167" t="s">
        <v>8504</v>
      </c>
      <c r="CU55" s="43" t="s">
        <v>5474</v>
      </c>
      <c r="CV55" s="43" t="s">
        <v>5474</v>
      </c>
      <c r="CW55" s="43" t="s">
        <v>5474</v>
      </c>
      <c r="CX55" s="43" t="s">
        <v>5474</v>
      </c>
      <c r="CY55" s="43" t="s">
        <v>5474</v>
      </c>
      <c r="CZ55" s="43" t="s">
        <v>5474</v>
      </c>
      <c r="DA55" s="42" t="s">
        <v>5474</v>
      </c>
      <c r="DB55" s="42" t="s">
        <v>5474</v>
      </c>
      <c r="DC55" s="42" t="s">
        <v>5474</v>
      </c>
      <c r="DD55" s="42" t="s">
        <v>5474</v>
      </c>
      <c r="DE55" s="42" t="s">
        <v>5474</v>
      </c>
      <c r="DF55" s="42" t="s">
        <v>8504</v>
      </c>
      <c r="DG55" s="42" t="s">
        <v>5474</v>
      </c>
      <c r="DH55" s="42" t="s">
        <v>5474</v>
      </c>
    </row>
    <row r="56" spans="1:112">
      <c r="A56" s="22">
        <v>3583</v>
      </c>
      <c r="B56" s="7" t="s">
        <v>822</v>
      </c>
      <c r="C56" s="21">
        <v>0.59940000000000004</v>
      </c>
      <c r="D56" s="21">
        <v>0.48870000000000002</v>
      </c>
      <c r="E56" s="21">
        <v>0.36969999999999997</v>
      </c>
      <c r="F56" s="21">
        <v>0.42009999999999997</v>
      </c>
      <c r="G56" s="21">
        <v>0.35570000000000002</v>
      </c>
      <c r="H56" s="21">
        <v>6.32</v>
      </c>
      <c r="I56" s="21">
        <v>0.41860000000000003</v>
      </c>
      <c r="J56" s="21">
        <v>0.57579999999999998</v>
      </c>
      <c r="K56" s="21">
        <v>0.159</v>
      </c>
      <c r="L56" s="21">
        <v>1.5900000000000001E-2</v>
      </c>
      <c r="M56" s="21">
        <v>3.3E-3</v>
      </c>
      <c r="N56" s="21">
        <v>0.16439999999999999</v>
      </c>
      <c r="O56" s="21">
        <v>1.7100000000000001E-2</v>
      </c>
      <c r="P56" s="21">
        <v>3.2300000000000002E-2</v>
      </c>
      <c r="Q56" s="21">
        <v>1.03E-2</v>
      </c>
      <c r="R56" s="21">
        <v>4.7999999999999996E-3</v>
      </c>
      <c r="S56" s="21">
        <v>0.14080000000000001</v>
      </c>
      <c r="T56" s="21">
        <v>8.9899999999999994E-2</v>
      </c>
      <c r="U56" s="10">
        <v>2.08</v>
      </c>
      <c r="V56" s="10">
        <v>4.55</v>
      </c>
      <c r="W56" s="7">
        <v>2.0739999999999998</v>
      </c>
      <c r="X56" s="20">
        <v>0.50490000000000002</v>
      </c>
      <c r="Y56" s="75">
        <v>2020</v>
      </c>
      <c r="Z56" s="7">
        <v>1.85</v>
      </c>
      <c r="AA56" s="7">
        <v>0</v>
      </c>
      <c r="AB56" s="51">
        <v>-112</v>
      </c>
      <c r="AC56" s="51">
        <v>30</v>
      </c>
      <c r="AD56" s="51"/>
      <c r="AE56" s="51"/>
      <c r="AF56" s="51">
        <v>-7</v>
      </c>
      <c r="AG56" s="51">
        <v>1</v>
      </c>
      <c r="AH56" s="20">
        <v>8.3000000000000001E-3</v>
      </c>
      <c r="AI56" s="7" t="s">
        <v>8481</v>
      </c>
      <c r="AJ56" s="67" t="s">
        <v>8468</v>
      </c>
      <c r="AK56" s="44">
        <v>-0.56716417910447747</v>
      </c>
      <c r="AL56" s="44">
        <v>-0.53846153846153866</v>
      </c>
      <c r="AM56" s="44">
        <v>1</v>
      </c>
      <c r="AN56" s="25">
        <v>0.4227129337539432</v>
      </c>
      <c r="AO56" s="25">
        <v>0.16403785488958988</v>
      </c>
      <c r="AP56" s="215">
        <v>63.4</v>
      </c>
      <c r="AQ56" s="215" t="s">
        <v>8552</v>
      </c>
      <c r="AR56" s="44">
        <v>4.6204620462046202E-2</v>
      </c>
      <c r="AS56" s="171" t="s">
        <v>7905</v>
      </c>
      <c r="AT56" s="171" t="s">
        <v>7906</v>
      </c>
      <c r="AU56" s="171" t="s">
        <v>7659</v>
      </c>
      <c r="AV56" s="7" t="s">
        <v>8470</v>
      </c>
      <c r="AW56" s="14" t="s">
        <v>6157</v>
      </c>
      <c r="AX56" s="49" t="s">
        <v>5981</v>
      </c>
      <c r="AY56" s="38" t="s">
        <v>5971</v>
      </c>
      <c r="AZ56" s="14" t="s">
        <v>6719</v>
      </c>
      <c r="BA56" s="49" t="s">
        <v>5967</v>
      </c>
      <c r="BB56" s="38" t="s">
        <v>5971</v>
      </c>
      <c r="BC56" s="7">
        <v>0.2</v>
      </c>
      <c r="BD56" s="14" t="s">
        <v>6123</v>
      </c>
      <c r="BE56" s="49" t="s">
        <v>5967</v>
      </c>
      <c r="BF56" s="38" t="s">
        <v>5971</v>
      </c>
      <c r="BG56" s="7">
        <v>4.5999999999999996</v>
      </c>
      <c r="BH56" s="45">
        <v>615.55065584217823</v>
      </c>
      <c r="BI56" s="215" t="s">
        <v>8489</v>
      </c>
      <c r="BJ56" s="215" t="s">
        <v>8520</v>
      </c>
      <c r="BK56" s="7">
        <v>1.9</v>
      </c>
      <c r="BL56" s="25">
        <v>3.9344262295081943E-2</v>
      </c>
      <c r="BM56" s="20">
        <v>0.74862499999999998</v>
      </c>
      <c r="BN56" s="20">
        <v>0.83250000000000002</v>
      </c>
      <c r="BO56" s="20">
        <v>0.67999999999999983</v>
      </c>
      <c r="BP56" s="46">
        <v>13.934065934065934</v>
      </c>
      <c r="BQ56" s="215" t="s">
        <v>8558</v>
      </c>
      <c r="BR56" s="79">
        <v>-6.3091482649840931E-4</v>
      </c>
      <c r="BS56" s="9">
        <v>2.6706699561508618E-2</v>
      </c>
      <c r="BT56" s="9">
        <v>2.3194125093753737E-2</v>
      </c>
      <c r="BU56" s="47" t="s">
        <v>5993</v>
      </c>
      <c r="BV56" s="47">
        <v>44375</v>
      </c>
      <c r="BW56" s="14" t="s">
        <v>8514</v>
      </c>
      <c r="BX56" s="83">
        <v>0.24921135646687703</v>
      </c>
      <c r="BY56" s="82">
        <v>5.28</v>
      </c>
      <c r="BZ56" s="46">
        <v>12.007575757575756</v>
      </c>
      <c r="CA56" s="48" t="s">
        <v>8475</v>
      </c>
      <c r="CB56" s="45">
        <v>-7100.8</v>
      </c>
      <c r="CC56" s="45">
        <v>1902</v>
      </c>
      <c r="CD56" s="45">
        <v>0</v>
      </c>
      <c r="CE56" s="45">
        <v>0</v>
      </c>
      <c r="CF56" s="14" t="s">
        <v>8579</v>
      </c>
      <c r="CG56" s="7" t="s">
        <v>8477</v>
      </c>
      <c r="CH56" s="215" t="s">
        <v>8478</v>
      </c>
      <c r="CI56" s="215" t="s">
        <v>8479</v>
      </c>
      <c r="CJ56" s="215" t="s">
        <v>8478</v>
      </c>
      <c r="CK56" s="43" t="s">
        <v>5474</v>
      </c>
      <c r="CL56" s="43" t="s">
        <v>8480</v>
      </c>
      <c r="CM56" s="43" t="s">
        <v>7451</v>
      </c>
      <c r="CN56" s="145">
        <v>1902</v>
      </c>
      <c r="CO56" s="145">
        <v>-7100.8</v>
      </c>
      <c r="CP56" s="148">
        <v>39025.911580394102</v>
      </c>
      <c r="CQ56" s="189" t="s">
        <v>5474</v>
      </c>
      <c r="CR56" s="189" t="s">
        <v>5474</v>
      </c>
      <c r="CS56" s="99" t="s">
        <v>5474</v>
      </c>
      <c r="CT56" s="167" t="s">
        <v>5474</v>
      </c>
      <c r="CU56" s="43" t="s">
        <v>5474</v>
      </c>
      <c r="CV56" s="43" t="s">
        <v>5474</v>
      </c>
      <c r="CW56" s="43" t="s">
        <v>5474</v>
      </c>
      <c r="CX56" s="43" t="s">
        <v>5474</v>
      </c>
      <c r="CY56" s="43" t="s">
        <v>5474</v>
      </c>
      <c r="CZ56" s="43" t="s">
        <v>5474</v>
      </c>
      <c r="DA56" s="42" t="s">
        <v>5474</v>
      </c>
      <c r="DB56" s="42" t="s">
        <v>5474</v>
      </c>
      <c r="DC56" s="42" t="s">
        <v>5474</v>
      </c>
      <c r="DD56" s="42" t="s">
        <v>5474</v>
      </c>
      <c r="DE56" s="42" t="s">
        <v>5474</v>
      </c>
      <c r="DF56" s="42" t="s">
        <v>5474</v>
      </c>
      <c r="DG56" s="42" t="s">
        <v>5474</v>
      </c>
      <c r="DH56" s="42" t="s">
        <v>5474</v>
      </c>
    </row>
    <row r="57" spans="1:112">
      <c r="A57" s="22">
        <v>2231</v>
      </c>
      <c r="B57" s="7" t="s">
        <v>305</v>
      </c>
      <c r="C57" s="21">
        <v>0.30530000000000002</v>
      </c>
      <c r="D57" s="21">
        <v>0.58709999999999996</v>
      </c>
      <c r="E57" s="21">
        <v>-0.123</v>
      </c>
      <c r="F57" s="21">
        <v>0.1028</v>
      </c>
      <c r="G57" s="21">
        <v>0.45350000000000001</v>
      </c>
      <c r="H57" s="21">
        <v>-0.46579999999999999</v>
      </c>
      <c r="I57" s="21">
        <v>0</v>
      </c>
      <c r="J57" s="21">
        <v>2.3378000000000001</v>
      </c>
      <c r="K57" s="21">
        <v>-8.5599999999999996E-2</v>
      </c>
      <c r="L57" s="21">
        <v>2.2100000000000002E-2</v>
      </c>
      <c r="M57" s="21">
        <v>-5.7999999999999996E-3</v>
      </c>
      <c r="N57" s="21">
        <v>-0.1113</v>
      </c>
      <c r="O57" s="21">
        <v>0.1217</v>
      </c>
      <c r="P57" s="21">
        <v>2.2499999999999999E-2</v>
      </c>
      <c r="Q57" s="21">
        <v>6.0000000000000001E-3</v>
      </c>
      <c r="R57" s="21">
        <v>8.9999999999999998E-4</v>
      </c>
      <c r="S57" s="21">
        <v>0.24410000000000001</v>
      </c>
      <c r="T57" s="21">
        <v>0.1429</v>
      </c>
      <c r="U57" s="10">
        <v>2.4700000000000002</v>
      </c>
      <c r="V57" s="10">
        <v>3.73</v>
      </c>
      <c r="W57" s="7">
        <v>6.9659000000000004</v>
      </c>
      <c r="X57" s="20">
        <v>0.82179999999999997</v>
      </c>
      <c r="Y57" s="75">
        <v>2020</v>
      </c>
      <c r="Z57" s="7">
        <v>1.2</v>
      </c>
      <c r="AA57" s="7">
        <v>0</v>
      </c>
      <c r="AB57" s="51">
        <v>569</v>
      </c>
      <c r="AC57" s="51">
        <v>-40</v>
      </c>
      <c r="AD57" s="51">
        <v>-384</v>
      </c>
      <c r="AE57" s="51"/>
      <c r="AF57" s="51">
        <v>-53</v>
      </c>
      <c r="AG57" s="51">
        <v>-2</v>
      </c>
      <c r="AH57" s="20">
        <v>3.7400000000000003E-2</v>
      </c>
      <c r="AI57" s="7" t="s">
        <v>8493</v>
      </c>
      <c r="AJ57" s="67" t="s">
        <v>8494</v>
      </c>
      <c r="AK57" s="44">
        <v>-0.88800000000000001</v>
      </c>
      <c r="AL57" s="44">
        <v>-0.67441860465116277</v>
      </c>
      <c r="AM57" s="44">
        <v>1</v>
      </c>
      <c r="AN57" s="25">
        <v>0.79617834394904463</v>
      </c>
      <c r="AO57" s="25">
        <v>0.27388535031847133</v>
      </c>
      <c r="AP57" s="215">
        <v>157</v>
      </c>
      <c r="AQ57" s="215" t="s">
        <v>8552</v>
      </c>
      <c r="AR57" s="44">
        <v>4.6666666666666599E-2</v>
      </c>
      <c r="AS57" s="171" t="s">
        <v>7424</v>
      </c>
      <c r="AT57" s="171" t="s">
        <v>7027</v>
      </c>
      <c r="AU57" s="171" t="s">
        <v>6907</v>
      </c>
      <c r="AV57" s="7" t="s">
        <v>8470</v>
      </c>
      <c r="AW57" s="14" t="s">
        <v>6157</v>
      </c>
      <c r="AX57" s="49" t="s">
        <v>6009</v>
      </c>
      <c r="AY57" s="38" t="s">
        <v>6007</v>
      </c>
      <c r="AZ57" s="14" t="s">
        <v>6461</v>
      </c>
      <c r="BA57" s="49" t="s">
        <v>5967</v>
      </c>
      <c r="BB57" s="38" t="s">
        <v>6047</v>
      </c>
      <c r="BC57" s="7">
        <v>0.1</v>
      </c>
      <c r="BD57" s="14" t="s">
        <v>6118</v>
      </c>
      <c r="BE57" s="49" t="s">
        <v>5967</v>
      </c>
      <c r="BF57" s="38" t="s">
        <v>5971</v>
      </c>
      <c r="BG57" s="7">
        <v>0.6</v>
      </c>
      <c r="BH57" s="45">
        <v>904.5028644569212</v>
      </c>
      <c r="BI57" s="215" t="s">
        <v>8471</v>
      </c>
      <c r="BJ57" s="215" t="s">
        <v>8520</v>
      </c>
      <c r="BK57" s="7">
        <v>1.8</v>
      </c>
      <c r="BL57" s="25">
        <v>3.9735099337748346E-2</v>
      </c>
      <c r="BM57" s="20">
        <v>0.65406249999999999</v>
      </c>
      <c r="BN57" s="20">
        <v>0.68500000000000005</v>
      </c>
      <c r="BO57" s="20">
        <v>0.62875000000000003</v>
      </c>
      <c r="BP57" s="46">
        <v>42.091152815013402</v>
      </c>
      <c r="BQ57" s="215" t="s">
        <v>8553</v>
      </c>
      <c r="BR57" s="79">
        <v>-0.66238152866242039</v>
      </c>
      <c r="BS57" s="9">
        <v>3.8294765431145183E-2</v>
      </c>
      <c r="BT57" s="9">
        <v>1.7828822408021416E-3</v>
      </c>
      <c r="BU57" s="47" t="s">
        <v>5993</v>
      </c>
      <c r="BV57" s="47" t="s">
        <v>5993</v>
      </c>
      <c r="BW57" s="14" t="s">
        <v>5474</v>
      </c>
      <c r="BX57" s="83">
        <v>-0.59485783439490458</v>
      </c>
      <c r="BY57" s="82">
        <v>3.87</v>
      </c>
      <c r="BZ57" s="46">
        <v>40.568475452196381</v>
      </c>
      <c r="CA57" s="48" t="s">
        <v>8485</v>
      </c>
      <c r="CB57" s="45">
        <v>89333</v>
      </c>
      <c r="CC57" s="45">
        <v>-6280</v>
      </c>
      <c r="CD57" s="45">
        <v>-60288</v>
      </c>
      <c r="CE57" s="45">
        <v>0</v>
      </c>
      <c r="CF57" s="14" t="s">
        <v>8580</v>
      </c>
      <c r="CG57" s="7" t="s">
        <v>8477</v>
      </c>
      <c r="CH57" s="215" t="s">
        <v>8478</v>
      </c>
      <c r="CI57" s="215" t="s">
        <v>8479</v>
      </c>
      <c r="CJ57" s="215" t="s">
        <v>8479</v>
      </c>
      <c r="CK57" s="43" t="s">
        <v>5474</v>
      </c>
      <c r="CL57" s="43" t="s">
        <v>5474</v>
      </c>
      <c r="CM57" s="43" t="s">
        <v>6898</v>
      </c>
      <c r="CN57" s="145">
        <v>-6280</v>
      </c>
      <c r="CO57" s="145">
        <v>29045</v>
      </c>
      <c r="CP57" s="148">
        <v>142006.94971973661</v>
      </c>
      <c r="CQ57" s="189" t="s">
        <v>5474</v>
      </c>
      <c r="CR57" s="189" t="s">
        <v>5474</v>
      </c>
      <c r="CS57" s="99" t="s">
        <v>5474</v>
      </c>
      <c r="CT57" s="167" t="s">
        <v>5474</v>
      </c>
      <c r="CU57" s="43" t="s">
        <v>5474</v>
      </c>
      <c r="CV57" s="43" t="s">
        <v>5474</v>
      </c>
      <c r="CW57" s="43" t="s">
        <v>5474</v>
      </c>
      <c r="CX57" s="43" t="s">
        <v>5474</v>
      </c>
      <c r="CY57" s="43" t="s">
        <v>5474</v>
      </c>
      <c r="CZ57" s="43" t="s">
        <v>5474</v>
      </c>
      <c r="DA57" s="42" t="s">
        <v>5474</v>
      </c>
      <c r="DB57" s="42" t="s">
        <v>5474</v>
      </c>
      <c r="DC57" s="42" t="s">
        <v>5474</v>
      </c>
      <c r="DD57" s="42" t="s">
        <v>5474</v>
      </c>
      <c r="DE57" s="42" t="s">
        <v>5474</v>
      </c>
      <c r="DF57" s="42" t="s">
        <v>5474</v>
      </c>
      <c r="DG57" s="42" t="s">
        <v>5474</v>
      </c>
      <c r="DH57" s="42" t="s">
        <v>5474</v>
      </c>
    </row>
    <row r="58" spans="1:112">
      <c r="A58" s="22">
        <v>2426</v>
      </c>
      <c r="B58" s="7" t="s">
        <v>394</v>
      </c>
      <c r="C58" s="21">
        <v>3.32E-2</v>
      </c>
      <c r="D58" s="21">
        <v>0.26690000000000003</v>
      </c>
      <c r="E58" s="21">
        <v>1.6999999999999999E-3</v>
      </c>
      <c r="F58" s="21">
        <v>0.28320000000000001</v>
      </c>
      <c r="G58" s="21">
        <v>0.38090000000000002</v>
      </c>
      <c r="H58" s="21">
        <v>-0.72</v>
      </c>
      <c r="I58" s="21">
        <v>-0.9607</v>
      </c>
      <c r="J58" s="21">
        <v>-0.68</v>
      </c>
      <c r="K58" s="21">
        <v>4.19E-2</v>
      </c>
      <c r="L58" s="21">
        <v>9.7100000000000006E-2</v>
      </c>
      <c r="M58" s="21">
        <v>6.3100000000000003E-2</v>
      </c>
      <c r="N58" s="21">
        <v>5.33E-2</v>
      </c>
      <c r="O58" s="21">
        <v>0.1331</v>
      </c>
      <c r="P58" s="21">
        <v>8.8999999999999996E-2</v>
      </c>
      <c r="Q58" s="21">
        <v>-1.9400000000000001E-2</v>
      </c>
      <c r="R58" s="21">
        <v>-1.2699999999999999E-2</v>
      </c>
      <c r="S58" s="21">
        <v>7.1800000000000003E-2</v>
      </c>
      <c r="T58" s="21">
        <v>4.9299999999999997E-2</v>
      </c>
      <c r="U58" s="10">
        <v>0.32</v>
      </c>
      <c r="V58" s="10">
        <v>0.34</v>
      </c>
      <c r="W58" s="7">
        <v>0.76900000000000002</v>
      </c>
      <c r="X58" s="20">
        <v>0.77439999999999998</v>
      </c>
      <c r="Y58" s="75">
        <v>2020</v>
      </c>
      <c r="Z58" s="7">
        <v>0.75</v>
      </c>
      <c r="AA58" s="7">
        <v>0</v>
      </c>
      <c r="AB58" s="51">
        <v>-11</v>
      </c>
      <c r="AC58" s="51">
        <v>-222</v>
      </c>
      <c r="AD58" s="51"/>
      <c r="AE58" s="51"/>
      <c r="AF58" s="51">
        <v>-153</v>
      </c>
      <c r="AG58" s="51">
        <v>-34</v>
      </c>
      <c r="AH58" s="20">
        <v>2.2599999999999999E-2</v>
      </c>
      <c r="AI58" s="7" t="s">
        <v>8481</v>
      </c>
      <c r="AJ58" s="67" t="s">
        <v>8494</v>
      </c>
      <c r="AK58" s="44">
        <v>0.57103825136612008</v>
      </c>
      <c r="AL58" s="44">
        <v>-0.61538461538461553</v>
      </c>
      <c r="AM58" s="44">
        <v>0.97142857142857097</v>
      </c>
      <c r="AN58" s="25">
        <v>0.73939393939393938</v>
      </c>
      <c r="AO58" s="25">
        <v>0.23636363636363641</v>
      </c>
      <c r="AP58" s="215">
        <v>24.75</v>
      </c>
      <c r="AQ58" s="215" t="s">
        <v>8552</v>
      </c>
      <c r="AR58" s="44">
        <v>7.3752711496746198E-2</v>
      </c>
      <c r="AS58" s="171" t="s">
        <v>7557</v>
      </c>
      <c r="AT58" s="171" t="s">
        <v>7152</v>
      </c>
      <c r="AU58" s="171" t="s">
        <v>7032</v>
      </c>
      <c r="AV58" s="7" t="s">
        <v>8470</v>
      </c>
      <c r="AW58" s="14" t="s">
        <v>7556</v>
      </c>
      <c r="AX58" s="49" t="s">
        <v>6009</v>
      </c>
      <c r="AY58" s="38" t="s">
        <v>6007</v>
      </c>
      <c r="AZ58" s="14" t="s">
        <v>6600</v>
      </c>
      <c r="BA58" s="49" t="s">
        <v>5967</v>
      </c>
      <c r="BB58" s="38" t="s">
        <v>6007</v>
      </c>
      <c r="BC58" s="7">
        <v>0.2</v>
      </c>
      <c r="BD58" s="14" t="s">
        <v>6102</v>
      </c>
      <c r="BE58" s="49" t="s">
        <v>5967</v>
      </c>
      <c r="BF58" s="38" t="s">
        <v>5961</v>
      </c>
      <c r="BG58" s="7">
        <v>0.4</v>
      </c>
      <c r="BH58" s="45">
        <v>7466.1893886457401</v>
      </c>
      <c r="BI58" s="215" t="s">
        <v>8518</v>
      </c>
      <c r="BJ58" s="215" t="s">
        <v>8500</v>
      </c>
      <c r="BK58" s="7">
        <v>3.7</v>
      </c>
      <c r="BL58" s="25">
        <v>7.3752711496746171E-2</v>
      </c>
      <c r="BM58" s="20">
        <v>0.59975000000000001</v>
      </c>
      <c r="BN58" s="20">
        <v>0.68499999999999994</v>
      </c>
      <c r="BO58" s="20">
        <v>0.52999999999999992</v>
      </c>
      <c r="BP58" s="46">
        <v>72.794117647058812</v>
      </c>
      <c r="BQ58" s="215" t="s">
        <v>8483</v>
      </c>
      <c r="BR58" s="79">
        <v>-0.83312592592592594</v>
      </c>
      <c r="BS58" s="9">
        <v>2.5074024030130815E-2</v>
      </c>
      <c r="BT58" s="9">
        <v>2.4310812052523056E-2</v>
      </c>
      <c r="BU58" s="47" t="s">
        <v>5993</v>
      </c>
      <c r="BV58" s="47">
        <v>44392</v>
      </c>
      <c r="BW58" s="14" t="s">
        <v>5474</v>
      </c>
      <c r="BX58" s="83">
        <v>-0.79975111111111108</v>
      </c>
      <c r="BY58" s="82">
        <v>0.32</v>
      </c>
      <c r="BZ58" s="46">
        <v>77.34375</v>
      </c>
      <c r="CA58" s="48" t="s">
        <v>5474</v>
      </c>
      <c r="CB58" s="45">
        <v>-272.25</v>
      </c>
      <c r="CC58" s="45">
        <v>-5494.5</v>
      </c>
      <c r="CD58" s="45">
        <v>0</v>
      </c>
      <c r="CE58" s="45">
        <v>0</v>
      </c>
      <c r="CF58" s="14" t="s">
        <v>8581</v>
      </c>
      <c r="CG58" s="7" t="s">
        <v>8477</v>
      </c>
      <c r="CH58" s="215" t="s">
        <v>8478</v>
      </c>
      <c r="CI58" s="215" t="s">
        <v>8479</v>
      </c>
      <c r="CJ58" s="215" t="s">
        <v>8479</v>
      </c>
      <c r="CK58" s="43" t="s">
        <v>5474</v>
      </c>
      <c r="CL58" s="43" t="s">
        <v>5474</v>
      </c>
      <c r="CM58" s="43" t="s">
        <v>6898</v>
      </c>
      <c r="CN58" s="145">
        <v>-5494.5</v>
      </c>
      <c r="CO58" s="145">
        <v>-272.25</v>
      </c>
      <c r="CP58" s="148">
        <v>184788.18736898206</v>
      </c>
      <c r="CQ58" s="189" t="s">
        <v>5474</v>
      </c>
      <c r="CR58" s="189" t="s">
        <v>5474</v>
      </c>
      <c r="CS58" s="99" t="s">
        <v>5474</v>
      </c>
      <c r="CT58" s="167" t="s">
        <v>8504</v>
      </c>
      <c r="CU58" s="43" t="s">
        <v>5474</v>
      </c>
      <c r="CV58" s="43" t="s">
        <v>5474</v>
      </c>
      <c r="CW58" s="43" t="s">
        <v>5474</v>
      </c>
      <c r="CX58" s="43" t="s">
        <v>5474</v>
      </c>
      <c r="CY58" s="43" t="s">
        <v>5474</v>
      </c>
      <c r="CZ58" s="43" t="s">
        <v>5474</v>
      </c>
      <c r="DA58" s="42" t="s">
        <v>5474</v>
      </c>
      <c r="DB58" s="42" t="s">
        <v>5474</v>
      </c>
      <c r="DC58" s="42" t="s">
        <v>5474</v>
      </c>
      <c r="DD58" s="42" t="s">
        <v>5474</v>
      </c>
      <c r="DE58" s="42" t="s">
        <v>5474</v>
      </c>
      <c r="DF58" s="42" t="s">
        <v>8504</v>
      </c>
      <c r="DG58" s="42" t="s">
        <v>5474</v>
      </c>
      <c r="DH58" s="42" t="s">
        <v>5474</v>
      </c>
    </row>
    <row r="59" spans="1:112">
      <c r="A59" s="22">
        <v>6558</v>
      </c>
      <c r="B59" s="7" t="s">
        <v>3990</v>
      </c>
      <c r="C59" s="21">
        <v>0.3019</v>
      </c>
      <c r="D59" s="21">
        <v>-8.9700000000000002E-2</v>
      </c>
      <c r="E59" s="21">
        <v>7.0400000000000004E-2</v>
      </c>
      <c r="F59" s="21">
        <v>-0.19209999999999999</v>
      </c>
      <c r="G59" s="21">
        <v>0.28149999999999997</v>
      </c>
      <c r="H59" s="21">
        <v>-1.0345</v>
      </c>
      <c r="I59" s="21">
        <v>-1.04</v>
      </c>
      <c r="J59" s="21">
        <v>2.75</v>
      </c>
      <c r="K59" s="21">
        <v>-6.3E-3</v>
      </c>
      <c r="L59" s="21">
        <v>-2.41E-2</v>
      </c>
      <c r="M59" s="21">
        <v>6.7000000000000002E-3</v>
      </c>
      <c r="N59" s="21">
        <v>-1.2699999999999999E-2</v>
      </c>
      <c r="O59" s="21">
        <v>-4.1200000000000001E-2</v>
      </c>
      <c r="P59" s="21">
        <v>4.2599999999999999E-2</v>
      </c>
      <c r="Q59" s="21">
        <v>8.3999999999999995E-3</v>
      </c>
      <c r="R59" s="21">
        <v>3.5000000000000001E-3</v>
      </c>
      <c r="S59" s="21">
        <v>0.1232</v>
      </c>
      <c r="T59" s="21">
        <v>8.6599999999999996E-2</v>
      </c>
      <c r="U59" s="10">
        <v>0.28000000000000003</v>
      </c>
      <c r="V59" s="10">
        <v>1.1499999999999999</v>
      </c>
      <c r="W59" s="7">
        <v>0.90239999999999998</v>
      </c>
      <c r="X59" s="20">
        <v>0.50219999999999998</v>
      </c>
      <c r="Y59" s="75">
        <v>2020</v>
      </c>
      <c r="Z59" s="7">
        <v>0.3</v>
      </c>
      <c r="AA59" s="7">
        <v>0</v>
      </c>
      <c r="AB59" s="51">
        <v>82</v>
      </c>
      <c r="AC59" s="51">
        <v>15</v>
      </c>
      <c r="AD59" s="51"/>
      <c r="AE59" s="51"/>
      <c r="AF59" s="51"/>
      <c r="AG59" s="51"/>
      <c r="AH59" s="20">
        <v>4.8999999999999998E-3</v>
      </c>
      <c r="AI59" s="7" t="s">
        <v>8493</v>
      </c>
      <c r="AJ59" s="67" t="s">
        <v>8494</v>
      </c>
      <c r="AK59" s="44">
        <v>-0.90892857142857153</v>
      </c>
      <c r="AL59" s="44">
        <v>-0.66000000000000036</v>
      </c>
      <c r="AM59" s="44">
        <v>0.80952380952380754</v>
      </c>
      <c r="AN59" s="25">
        <v>0.80808080808080807</v>
      </c>
      <c r="AO59" s="25">
        <v>0.21645021645021645</v>
      </c>
      <c r="AP59" s="215">
        <v>34.65</v>
      </c>
      <c r="AQ59" s="215" t="s">
        <v>8552</v>
      </c>
      <c r="AR59" s="44">
        <v>3.125E-2</v>
      </c>
      <c r="AS59" s="171" t="s">
        <v>7557</v>
      </c>
      <c r="AT59" s="171" t="s">
        <v>7132</v>
      </c>
      <c r="AU59" s="171" t="s">
        <v>7133</v>
      </c>
      <c r="AV59" s="7" t="s">
        <v>8470</v>
      </c>
      <c r="AW59" s="14" t="s">
        <v>6554</v>
      </c>
      <c r="AX59" s="49" t="s">
        <v>6009</v>
      </c>
      <c r="AY59" s="38" t="s">
        <v>5971</v>
      </c>
      <c r="AZ59" s="14" t="s">
        <v>6123</v>
      </c>
      <c r="BA59" s="49" t="s">
        <v>5967</v>
      </c>
      <c r="BB59" s="38" t="s">
        <v>6007</v>
      </c>
      <c r="BC59" s="7">
        <v>0.3</v>
      </c>
      <c r="BD59" s="14" t="s">
        <v>6041</v>
      </c>
      <c r="BE59" s="49" t="s">
        <v>5967</v>
      </c>
      <c r="BF59" s="38" t="s">
        <v>6007</v>
      </c>
      <c r="BG59" s="7">
        <v>0.4</v>
      </c>
      <c r="BH59" s="45">
        <v>332.14052995393257</v>
      </c>
      <c r="BI59" s="215" t="s">
        <v>8471</v>
      </c>
      <c r="BJ59" s="215" t="s">
        <v>8554</v>
      </c>
      <c r="BK59" s="7">
        <v>3.3</v>
      </c>
      <c r="BL59" s="25">
        <v>2.5147928994082885E-2</v>
      </c>
      <c r="BM59" s="20">
        <v>0.58562500000000006</v>
      </c>
      <c r="BN59" s="20">
        <v>0.59250000000000003</v>
      </c>
      <c r="BO59" s="20">
        <v>0.57999999999999996</v>
      </c>
      <c r="BP59" s="46">
        <v>30.130434782608695</v>
      </c>
      <c r="BQ59" s="215" t="s">
        <v>8553</v>
      </c>
      <c r="BR59" s="79">
        <v>-0.66060606060606064</v>
      </c>
      <c r="BS59" s="9">
        <v>2.0075846342188397E-2</v>
      </c>
      <c r="BT59" s="9">
        <v>2.7916773455372024E-3</v>
      </c>
      <c r="BU59" s="47">
        <v>44400</v>
      </c>
      <c r="BV59" s="47">
        <v>44406</v>
      </c>
      <c r="BW59" s="14" t="s">
        <v>5474</v>
      </c>
      <c r="BX59" s="83">
        <v>-0.5757575757575758</v>
      </c>
      <c r="BY59" s="82">
        <v>0.98</v>
      </c>
      <c r="BZ59" s="46">
        <v>35.357142857142854</v>
      </c>
      <c r="CA59" s="48" t="s">
        <v>8475</v>
      </c>
      <c r="CB59" s="45">
        <v>2841.2999999999997</v>
      </c>
      <c r="CC59" s="45">
        <v>519.75</v>
      </c>
      <c r="CD59" s="45">
        <v>0</v>
      </c>
      <c r="CE59" s="45">
        <v>0</v>
      </c>
      <c r="CF59" s="14" t="s">
        <v>3991</v>
      </c>
      <c r="CG59" s="7" t="s">
        <v>8477</v>
      </c>
      <c r="CH59" s="215" t="s">
        <v>8498</v>
      </c>
      <c r="CI59" s="215" t="s">
        <v>8478</v>
      </c>
      <c r="CJ59" s="215" t="s">
        <v>8479</v>
      </c>
      <c r="CK59" s="43" t="s">
        <v>5474</v>
      </c>
      <c r="CL59" s="43" t="s">
        <v>5474</v>
      </c>
      <c r="CM59" s="43" t="s">
        <v>5474</v>
      </c>
      <c r="CN59" s="145">
        <v>519.75</v>
      </c>
      <c r="CO59" s="145">
        <v>2841.2999999999997</v>
      </c>
      <c r="CP59" s="148">
        <v>11508.669362903764</v>
      </c>
      <c r="CQ59" s="189">
        <v>-1.1471861471861475</v>
      </c>
      <c r="CR59" s="189">
        <v>0</v>
      </c>
      <c r="CS59" s="99">
        <v>44885</v>
      </c>
      <c r="CT59" s="167" t="s">
        <v>5474</v>
      </c>
      <c r="CU59" s="43" t="s">
        <v>5474</v>
      </c>
      <c r="CV59" s="43" t="s">
        <v>5474</v>
      </c>
      <c r="CW59" s="43" t="s">
        <v>5474</v>
      </c>
      <c r="CX59" s="43" t="s">
        <v>5474</v>
      </c>
      <c r="CY59" s="43" t="s">
        <v>5474</v>
      </c>
      <c r="CZ59" s="43" t="s">
        <v>5474</v>
      </c>
      <c r="DA59" s="42" t="s">
        <v>5474</v>
      </c>
      <c r="DB59" s="42" t="s">
        <v>5474</v>
      </c>
      <c r="DC59" s="42" t="s">
        <v>5474</v>
      </c>
      <c r="DD59" s="42" t="s">
        <v>5474</v>
      </c>
      <c r="DE59" s="42" t="s">
        <v>5474</v>
      </c>
      <c r="DF59" s="42" t="s">
        <v>5474</v>
      </c>
      <c r="DG59" s="42" t="s">
        <v>5474</v>
      </c>
      <c r="DH59" s="42" t="s">
        <v>5474</v>
      </c>
    </row>
    <row r="60" spans="1:112">
      <c r="A60" s="22">
        <v>4190</v>
      </c>
      <c r="B60" s="7" t="s">
        <v>925</v>
      </c>
      <c r="C60" s="21">
        <v>-0.28620000000000001</v>
      </c>
      <c r="D60" s="21">
        <v>-0.31819999999999998</v>
      </c>
      <c r="E60" s="21">
        <v>-0.31619999999999998</v>
      </c>
      <c r="F60" s="21">
        <v>-0.35959999999999998</v>
      </c>
      <c r="G60" s="21">
        <v>0.1163</v>
      </c>
      <c r="H60" s="21"/>
      <c r="I60" s="21">
        <v>5.6923000000000004</v>
      </c>
      <c r="J60" s="21">
        <v>5.6923000000000004</v>
      </c>
      <c r="K60" s="21">
        <v>-2.3300000000000001E-2</v>
      </c>
      <c r="L60" s="21">
        <v>1.1900000000000001E-2</v>
      </c>
      <c r="M60" s="21">
        <v>-8.9999999999999998E-4</v>
      </c>
      <c r="N60" s="21">
        <v>-6.6400000000000001E-2</v>
      </c>
      <c r="O60" s="21">
        <v>0.14419999999999999</v>
      </c>
      <c r="P60" s="21">
        <v>-8.9999999999999998E-4</v>
      </c>
      <c r="Q60" s="21">
        <v>-8.5000000000000006E-3</v>
      </c>
      <c r="R60" s="21">
        <v>-3.2000000000000002E-3</v>
      </c>
      <c r="S60" s="21">
        <v>1.8700000000000001E-2</v>
      </c>
      <c r="T60" s="21">
        <v>3.7100000000000001E-2</v>
      </c>
      <c r="U60" s="10">
        <v>1.22</v>
      </c>
      <c r="V60" s="10">
        <v>5.8</v>
      </c>
      <c r="W60" s="7">
        <v>3.3</v>
      </c>
      <c r="X60" s="20">
        <v>0.60199999999999998</v>
      </c>
      <c r="Y60" s="75">
        <v>2020</v>
      </c>
      <c r="Z60" s="7">
        <v>2</v>
      </c>
      <c r="AA60" s="7">
        <v>0</v>
      </c>
      <c r="AB60" s="51">
        <v>-17</v>
      </c>
      <c r="AC60" s="51">
        <v>-5</v>
      </c>
      <c r="AD60" s="51"/>
      <c r="AE60" s="51"/>
      <c r="AF60" s="51">
        <v>-1</v>
      </c>
      <c r="AG60" s="51"/>
      <c r="AH60" s="20">
        <v>4.3E-3</v>
      </c>
      <c r="AI60" s="7" t="s">
        <v>8493</v>
      </c>
      <c r="AJ60" s="67" t="s">
        <v>8494</v>
      </c>
      <c r="AK60" s="44">
        <v>-0.89635854341736687</v>
      </c>
      <c r="AL60" s="44">
        <v>-0.57831325301204806</v>
      </c>
      <c r="AM60" s="44">
        <v>1</v>
      </c>
      <c r="AN60" s="25">
        <v>0.489041095890411</v>
      </c>
      <c r="AO60" s="25">
        <v>0.11369863013698626</v>
      </c>
      <c r="AP60" s="215">
        <v>73</v>
      </c>
      <c r="AQ60" s="215" t="s">
        <v>8552</v>
      </c>
      <c r="AR60" s="44">
        <v>2.67229254571026E-2</v>
      </c>
      <c r="AS60" s="171" t="s">
        <v>7988</v>
      </c>
      <c r="AT60" s="171" t="s">
        <v>7073</v>
      </c>
      <c r="AU60" s="171" t="s">
        <v>7067</v>
      </c>
      <c r="AV60" s="7" t="s">
        <v>8470</v>
      </c>
      <c r="AW60" s="14" t="s">
        <v>6637</v>
      </c>
      <c r="AX60" s="49" t="s">
        <v>6009</v>
      </c>
      <c r="AY60" s="38" t="s">
        <v>6007</v>
      </c>
      <c r="AZ60" s="14" t="s">
        <v>6743</v>
      </c>
      <c r="BA60" s="49" t="s">
        <v>5967</v>
      </c>
      <c r="BB60" s="38" t="s">
        <v>6007</v>
      </c>
      <c r="BC60" s="7">
        <v>1</v>
      </c>
      <c r="BD60" s="14" t="s">
        <v>6118</v>
      </c>
      <c r="BE60" s="49" t="s">
        <v>5967</v>
      </c>
      <c r="BF60" s="38" t="s">
        <v>6007</v>
      </c>
      <c r="BG60" s="7">
        <v>0.5</v>
      </c>
      <c r="BH60" s="45">
        <v>117.08366423363557</v>
      </c>
      <c r="BI60" s="215" t="s">
        <v>8495</v>
      </c>
      <c r="BJ60" s="215" t="s">
        <v>8554</v>
      </c>
      <c r="BK60" s="7">
        <v>2.2000000000000002</v>
      </c>
      <c r="BL60" s="25">
        <v>2.6722925457102753E-2</v>
      </c>
      <c r="BM60" s="20">
        <v>0.51487499999999997</v>
      </c>
      <c r="BN60" s="20">
        <v>0.31000000000000005</v>
      </c>
      <c r="BO60" s="20">
        <v>0.68249999999999988</v>
      </c>
      <c r="BP60" s="46">
        <v>12.586206896551724</v>
      </c>
      <c r="BQ60" s="215" t="s">
        <v>8553</v>
      </c>
      <c r="BR60" s="79">
        <v>-0.35126940639269399</v>
      </c>
      <c r="BS60" s="9">
        <v>3.91265889069492E-2</v>
      </c>
      <c r="BT60" s="9">
        <v>2.1421941913777109E-2</v>
      </c>
      <c r="BU60" s="47" t="s">
        <v>5993</v>
      </c>
      <c r="BV60" s="47">
        <v>44385</v>
      </c>
      <c r="BW60" s="14" t="s">
        <v>5474</v>
      </c>
      <c r="BX60" s="83">
        <v>-0.22152328767123297</v>
      </c>
      <c r="BY60" s="82">
        <v>4.72</v>
      </c>
      <c r="BZ60" s="46">
        <v>15.466101694915254</v>
      </c>
      <c r="CA60" s="48" t="s">
        <v>5474</v>
      </c>
      <c r="CB60" s="45">
        <v>-1241</v>
      </c>
      <c r="CC60" s="45">
        <v>-365</v>
      </c>
      <c r="CD60" s="45">
        <v>0</v>
      </c>
      <c r="CE60" s="45">
        <v>0</v>
      </c>
      <c r="CF60" s="14" t="s">
        <v>8582</v>
      </c>
      <c r="CG60" s="7" t="s">
        <v>8477</v>
      </c>
      <c r="CH60" s="215" t="s">
        <v>8498</v>
      </c>
      <c r="CI60" s="215" t="s">
        <v>8546</v>
      </c>
      <c r="CJ60" s="215" t="s">
        <v>8479</v>
      </c>
      <c r="CK60" s="43" t="s">
        <v>6917</v>
      </c>
      <c r="CL60" s="43" t="s">
        <v>5474</v>
      </c>
      <c r="CM60" s="43" t="s">
        <v>6898</v>
      </c>
      <c r="CN60" s="145">
        <v>-365</v>
      </c>
      <c r="CO60" s="145">
        <v>-1241</v>
      </c>
      <c r="CP60" s="148">
        <v>8547.1074890553973</v>
      </c>
      <c r="CQ60" s="189">
        <v>-0.4616438356164384</v>
      </c>
      <c r="CR60" s="189">
        <v>0</v>
      </c>
      <c r="CS60" s="99">
        <v>44558</v>
      </c>
      <c r="CT60" s="167" t="s">
        <v>5474</v>
      </c>
      <c r="CU60" s="43" t="s">
        <v>5474</v>
      </c>
      <c r="CV60" s="43" t="s">
        <v>5474</v>
      </c>
      <c r="CW60" s="43" t="s">
        <v>5474</v>
      </c>
      <c r="CX60" s="43" t="s">
        <v>5474</v>
      </c>
      <c r="CY60" s="43" t="s">
        <v>5474</v>
      </c>
      <c r="CZ60" s="43" t="s">
        <v>5474</v>
      </c>
      <c r="DA60" s="42" t="s">
        <v>5474</v>
      </c>
      <c r="DB60" s="42" t="s">
        <v>5474</v>
      </c>
      <c r="DC60" s="42" t="s">
        <v>5474</v>
      </c>
      <c r="DD60" s="42" t="s">
        <v>5474</v>
      </c>
      <c r="DE60" s="42" t="s">
        <v>5474</v>
      </c>
      <c r="DF60" s="42" t="s">
        <v>5474</v>
      </c>
      <c r="DG60" s="42" t="s">
        <v>5474</v>
      </c>
      <c r="DH60" s="42" t="s">
        <v>5474</v>
      </c>
    </row>
    <row r="61" spans="1:112">
      <c r="A61" s="22">
        <v>6679</v>
      </c>
      <c r="B61" s="7" t="s">
        <v>5781</v>
      </c>
      <c r="C61" s="21">
        <v>1.4800000000000001E-2</v>
      </c>
      <c r="D61" s="21">
        <v>0.57330000000000003</v>
      </c>
      <c r="E61" s="21">
        <v>6.6299999999999998E-2</v>
      </c>
      <c r="F61" s="21">
        <v>0.49340000000000001</v>
      </c>
      <c r="G61" s="21">
        <v>0.64400000000000002</v>
      </c>
      <c r="H61" s="21">
        <v>0.31269999999999998</v>
      </c>
      <c r="I61" s="21">
        <v>1.3706</v>
      </c>
      <c r="J61" s="21">
        <v>1.2903</v>
      </c>
      <c r="K61" s="21">
        <v>3.1899999999999998E-2</v>
      </c>
      <c r="L61" s="21">
        <v>7.4999999999999997E-2</v>
      </c>
      <c r="M61" s="21">
        <v>5.1999999999999998E-2</v>
      </c>
      <c r="N61" s="21">
        <v>4.6399999999999997E-2</v>
      </c>
      <c r="O61" s="21">
        <v>9.1200000000000003E-2</v>
      </c>
      <c r="P61" s="21">
        <v>6.7199999999999996E-2</v>
      </c>
      <c r="Q61" s="21">
        <v>3.6799999999999999E-2</v>
      </c>
      <c r="R61" s="21">
        <v>2.8400000000000002E-2</v>
      </c>
      <c r="S61" s="21">
        <v>4.9700000000000001E-2</v>
      </c>
      <c r="T61" s="21">
        <v>0.3327</v>
      </c>
      <c r="U61" s="10">
        <v>7.1</v>
      </c>
      <c r="V61" s="10">
        <v>11.3</v>
      </c>
      <c r="W61" s="7">
        <v>2.0076999999999998</v>
      </c>
      <c r="X61" s="20">
        <v>0.61</v>
      </c>
      <c r="Y61" s="75">
        <v>2020</v>
      </c>
      <c r="Z61" s="7">
        <v>4.9945000000000004</v>
      </c>
      <c r="AA61" s="7">
        <v>0</v>
      </c>
      <c r="AB61" s="51">
        <v>-439</v>
      </c>
      <c r="AC61" s="51">
        <v>-82</v>
      </c>
      <c r="AD61" s="51">
        <v>-63</v>
      </c>
      <c r="AE61" s="51"/>
      <c r="AF61" s="51">
        <v>-35</v>
      </c>
      <c r="AG61" s="51"/>
      <c r="AH61" s="20">
        <v>4.8899999999999999E-2</v>
      </c>
      <c r="AI61" s="7" t="s">
        <v>8487</v>
      </c>
      <c r="AJ61" s="67" t="s">
        <v>8494</v>
      </c>
      <c r="AK61" s="44">
        <v>0.63383297644539616</v>
      </c>
      <c r="AL61" s="44">
        <v>-0.61538461538461542</v>
      </c>
      <c r="AM61" s="44">
        <v>-0.72727272727272729</v>
      </c>
      <c r="AN61" s="25">
        <v>0.68274853801169588</v>
      </c>
      <c r="AO61" s="25">
        <v>0.26608187134502925</v>
      </c>
      <c r="AP61" s="215">
        <v>342</v>
      </c>
      <c r="AQ61" s="215" t="s">
        <v>8552</v>
      </c>
      <c r="AR61" s="44">
        <v>2.39520958083832E-2</v>
      </c>
      <c r="AS61" s="171" t="s">
        <v>8322</v>
      </c>
      <c r="AT61" s="171" t="s">
        <v>6973</v>
      </c>
      <c r="AU61" s="171" t="s">
        <v>7012</v>
      </c>
      <c r="AV61" s="7" t="s">
        <v>8470</v>
      </c>
      <c r="AW61" s="14" t="s">
        <v>8321</v>
      </c>
      <c r="AX61" s="49" t="s">
        <v>6009</v>
      </c>
      <c r="AY61" s="38" t="s">
        <v>5971</v>
      </c>
      <c r="AZ61" s="14" t="s">
        <v>6823</v>
      </c>
      <c r="BA61" s="49" t="s">
        <v>5993</v>
      </c>
      <c r="BB61" s="38" t="s">
        <v>5993</v>
      </c>
      <c r="BC61" s="7">
        <v>0.2</v>
      </c>
      <c r="BD61" s="14" t="s">
        <v>5997</v>
      </c>
      <c r="BE61" s="49" t="s">
        <v>5967</v>
      </c>
      <c r="BF61" s="38" t="s">
        <v>5989</v>
      </c>
      <c r="BG61" s="7">
        <v>1.1000000000000001</v>
      </c>
      <c r="BH61" s="45">
        <v>1659.4589225511506</v>
      </c>
      <c r="BI61" s="215" t="s">
        <v>8471</v>
      </c>
      <c r="BJ61" s="215" t="s">
        <v>8472</v>
      </c>
      <c r="BK61" s="7">
        <v>7.1</v>
      </c>
      <c r="BL61" s="25">
        <v>1.7857142857142856E-2</v>
      </c>
      <c r="BM61" s="20">
        <v>0.72337499999999999</v>
      </c>
      <c r="BN61" s="20">
        <v>0.755</v>
      </c>
      <c r="BO61" s="20">
        <v>0.6974999999999999</v>
      </c>
      <c r="BP61" s="46">
        <v>30.265486725663713</v>
      </c>
      <c r="BQ61" s="215" t="s">
        <v>8521</v>
      </c>
      <c r="BR61" s="79">
        <v>-0.61057504873294344</v>
      </c>
      <c r="BS61" s="9">
        <v>2.0348795801927722E-5</v>
      </c>
      <c r="BT61" s="9">
        <v>8.7028892673766123E-3</v>
      </c>
      <c r="BU61" s="47" t="s">
        <v>5993</v>
      </c>
      <c r="BV61" s="47">
        <v>44393</v>
      </c>
      <c r="BW61" s="14" t="s">
        <v>5474</v>
      </c>
      <c r="BX61" s="83">
        <v>-0.53269005847953221</v>
      </c>
      <c r="BY61" s="82">
        <v>13.1</v>
      </c>
      <c r="BZ61" s="46">
        <v>26.106870229007633</v>
      </c>
      <c r="CA61" s="48" t="s">
        <v>5474</v>
      </c>
      <c r="CB61" s="45">
        <v>-150138</v>
      </c>
      <c r="CC61" s="45">
        <v>-28044</v>
      </c>
      <c r="CD61" s="45">
        <v>-21546</v>
      </c>
      <c r="CE61" s="45">
        <v>0</v>
      </c>
      <c r="CF61" s="14" t="e">
        <v>#N/A</v>
      </c>
      <c r="CG61" s="7" t="s">
        <v>8556</v>
      </c>
      <c r="CH61" s="215" t="s">
        <v>8478</v>
      </c>
      <c r="CI61" s="215" t="s">
        <v>8498</v>
      </c>
      <c r="CJ61" s="215" t="s">
        <v>8479</v>
      </c>
      <c r="CK61" s="43" t="s">
        <v>5474</v>
      </c>
      <c r="CL61" s="43" t="s">
        <v>5474</v>
      </c>
      <c r="CM61" s="43" t="s">
        <v>5474</v>
      </c>
      <c r="CN61" s="145">
        <v>-28044</v>
      </c>
      <c r="CO61" s="145">
        <v>-171684</v>
      </c>
      <c r="CP61" s="148">
        <v>567534.95151249354</v>
      </c>
      <c r="CQ61" s="189" t="s">
        <v>5474</v>
      </c>
      <c r="CR61" s="189" t="s">
        <v>5474</v>
      </c>
      <c r="CS61" s="99" t="s">
        <v>5474</v>
      </c>
      <c r="CT61" s="167" t="s">
        <v>5474</v>
      </c>
      <c r="CU61" s="43" t="s">
        <v>5474</v>
      </c>
      <c r="CV61" s="43" t="s">
        <v>5474</v>
      </c>
      <c r="CW61" s="43" t="s">
        <v>5474</v>
      </c>
      <c r="CX61" s="43" t="s">
        <v>5474</v>
      </c>
      <c r="CY61" s="43" t="s">
        <v>5474</v>
      </c>
      <c r="CZ61" s="43" t="s">
        <v>5474</v>
      </c>
      <c r="DA61" s="42" t="s">
        <v>5474</v>
      </c>
      <c r="DB61" s="42" t="s">
        <v>5474</v>
      </c>
      <c r="DC61" s="42" t="s">
        <v>5474</v>
      </c>
      <c r="DD61" s="42" t="s">
        <v>5474</v>
      </c>
      <c r="DE61" s="42" t="s">
        <v>5474</v>
      </c>
      <c r="DF61" s="42" t="s">
        <v>5474</v>
      </c>
      <c r="DG61" s="42" t="s">
        <v>5474</v>
      </c>
      <c r="DH61" s="42" t="s">
        <v>5474</v>
      </c>
    </row>
    <row r="62" spans="1:112">
      <c r="A62" s="22">
        <v>2707</v>
      </c>
      <c r="B62" s="7" t="s">
        <v>511</v>
      </c>
      <c r="C62" s="21">
        <v>0.26200000000000001</v>
      </c>
      <c r="D62" s="21">
        <v>-0.42759999999999998</v>
      </c>
      <c r="E62" s="21">
        <v>-0.216</v>
      </c>
      <c r="F62" s="21">
        <v>-0.46129999999999999</v>
      </c>
      <c r="G62" s="21">
        <v>-1.6000000000000001E-3</v>
      </c>
      <c r="H62" s="21">
        <v>-0.5877</v>
      </c>
      <c r="I62" s="21">
        <v>0.26090000000000002</v>
      </c>
      <c r="J62" s="21">
        <v>0.61080000000000001</v>
      </c>
      <c r="K62" s="21">
        <v>-0.16259999999999999</v>
      </c>
      <c r="L62" s="21">
        <v>-5.79E-2</v>
      </c>
      <c r="M62" s="21">
        <v>-1.0500000000000001E-2</v>
      </c>
      <c r="N62" s="21">
        <v>-0.2135</v>
      </c>
      <c r="O62" s="21">
        <v>-5.8299999999999998E-2</v>
      </c>
      <c r="P62" s="21">
        <v>-1.15E-2</v>
      </c>
      <c r="Q62" s="21">
        <v>2.3E-3</v>
      </c>
      <c r="R62" s="21">
        <v>-2E-3</v>
      </c>
      <c r="S62" s="21">
        <v>0.28760000000000002</v>
      </c>
      <c r="T62" s="21">
        <v>0.1384</v>
      </c>
      <c r="U62" s="10">
        <v>2.98</v>
      </c>
      <c r="V62" s="10">
        <v>6.31</v>
      </c>
      <c r="W62" s="7">
        <v>6.8814000000000002</v>
      </c>
      <c r="X62" s="20">
        <v>0.80869999999999997</v>
      </c>
      <c r="Y62" s="75">
        <v>2020</v>
      </c>
      <c r="Z62" s="7">
        <v>4.3891</v>
      </c>
      <c r="AA62" s="7">
        <v>0</v>
      </c>
      <c r="AB62" s="51">
        <v>-12</v>
      </c>
      <c r="AC62" s="51">
        <v>45</v>
      </c>
      <c r="AD62" s="51"/>
      <c r="AE62" s="51"/>
      <c r="AF62" s="51">
        <v>-21</v>
      </c>
      <c r="AG62" s="51">
        <v>-5</v>
      </c>
      <c r="AH62" s="20">
        <v>4.7199999999999999E-2</v>
      </c>
      <c r="AI62" s="7" t="s">
        <v>8481</v>
      </c>
      <c r="AJ62" s="67" t="s">
        <v>8494</v>
      </c>
      <c r="AK62" s="44">
        <v>0.57333333333333325</v>
      </c>
      <c r="AL62" s="44">
        <v>0.53333333333333333</v>
      </c>
      <c r="AM62" s="44">
        <v>0.875</v>
      </c>
      <c r="AN62" s="25">
        <v>0.25684931506849318</v>
      </c>
      <c r="AO62" s="25">
        <v>0.10273972602739725</v>
      </c>
      <c r="AP62" s="215">
        <v>146</v>
      </c>
      <c r="AQ62" s="215" t="s">
        <v>8552</v>
      </c>
      <c r="AR62" s="44">
        <v>2.8169014084507001E-2</v>
      </c>
      <c r="AS62" s="171" t="s">
        <v>7453</v>
      </c>
      <c r="AT62" s="171" t="s">
        <v>6913</v>
      </c>
      <c r="AU62" s="171" t="s">
        <v>6977</v>
      </c>
      <c r="AV62" s="7" t="s">
        <v>8470</v>
      </c>
      <c r="AW62" s="14" t="s">
        <v>7667</v>
      </c>
      <c r="AX62" s="49" t="s">
        <v>6009</v>
      </c>
      <c r="AY62" s="38" t="s">
        <v>6007</v>
      </c>
      <c r="AZ62" s="14" t="s">
        <v>6632</v>
      </c>
      <c r="BA62" s="49" t="s">
        <v>5967</v>
      </c>
      <c r="BB62" s="38" t="s">
        <v>5971</v>
      </c>
      <c r="BC62" s="7">
        <v>0.5</v>
      </c>
      <c r="BD62" s="14" t="s">
        <v>6023</v>
      </c>
      <c r="BE62" s="49" t="s">
        <v>5960</v>
      </c>
      <c r="BF62" s="38" t="s">
        <v>5961</v>
      </c>
      <c r="BG62" s="7">
        <v>0.3</v>
      </c>
      <c r="BH62" s="45">
        <v>251.49587968763802</v>
      </c>
      <c r="BI62" s="215" t="s">
        <v>8471</v>
      </c>
      <c r="BJ62" s="215" t="s">
        <v>8509</v>
      </c>
      <c r="BK62" s="7">
        <v>1.1000000000000001</v>
      </c>
      <c r="BL62" s="25">
        <v>2.456140350877193E-2</v>
      </c>
      <c r="BM62" s="20">
        <v>0.4584375</v>
      </c>
      <c r="BN62" s="20">
        <v>0.34499999999999997</v>
      </c>
      <c r="BO62" s="20">
        <v>0.55124999999999991</v>
      </c>
      <c r="BP62" s="46">
        <v>23.1378763866878</v>
      </c>
      <c r="BQ62" s="215" t="s">
        <v>8483</v>
      </c>
      <c r="BR62" s="79">
        <v>-0.5310278538812786</v>
      </c>
      <c r="BS62" s="9">
        <v>4.1042776469979447E-2</v>
      </c>
      <c r="BT62" s="9">
        <v>2.4071510431101562E-2</v>
      </c>
      <c r="BU62" s="47" t="s">
        <v>5993</v>
      </c>
      <c r="BV62" s="47" t="s">
        <v>5993</v>
      </c>
      <c r="BW62" s="14" t="s">
        <v>8583</v>
      </c>
      <c r="BX62" s="83">
        <v>-0.43723342465753429</v>
      </c>
      <c r="BY62" s="82">
        <v>5.08</v>
      </c>
      <c r="BZ62" s="46">
        <v>28.740157480314959</v>
      </c>
      <c r="CA62" s="48" t="s">
        <v>8475</v>
      </c>
      <c r="CB62" s="45">
        <v>-1752</v>
      </c>
      <c r="CC62" s="45">
        <v>6570</v>
      </c>
      <c r="CD62" s="45">
        <v>0</v>
      </c>
      <c r="CE62" s="45">
        <v>0</v>
      </c>
      <c r="CF62" s="14" t="s">
        <v>8584</v>
      </c>
      <c r="CG62" s="7" t="s">
        <v>8477</v>
      </c>
      <c r="CH62" s="215" t="s">
        <v>8478</v>
      </c>
      <c r="CI62" s="215" t="s">
        <v>8498</v>
      </c>
      <c r="CJ62" s="215" t="s">
        <v>8479</v>
      </c>
      <c r="CK62" s="43" t="s">
        <v>6917</v>
      </c>
      <c r="CL62" s="43" t="s">
        <v>5474</v>
      </c>
      <c r="CM62" s="43" t="s">
        <v>5474</v>
      </c>
      <c r="CN62" s="145">
        <v>6570</v>
      </c>
      <c r="CO62" s="145">
        <v>-1752</v>
      </c>
      <c r="CP62" s="148">
        <v>36718.398434395152</v>
      </c>
      <c r="CQ62" s="189">
        <v>-8.1506849315068533E-2</v>
      </c>
      <c r="CR62" s="189">
        <v>7.8100000000000003E-2</v>
      </c>
      <c r="CS62" s="99">
        <v>44363</v>
      </c>
      <c r="CT62" s="167" t="s">
        <v>5474</v>
      </c>
      <c r="CU62" s="43" t="s">
        <v>5474</v>
      </c>
      <c r="CV62" s="43" t="s">
        <v>5474</v>
      </c>
      <c r="CW62" s="43" t="s">
        <v>5474</v>
      </c>
      <c r="CX62" s="43" t="s">
        <v>5474</v>
      </c>
      <c r="CY62" s="43" t="s">
        <v>5474</v>
      </c>
      <c r="CZ62" s="43" t="s">
        <v>5474</v>
      </c>
      <c r="DA62" s="42" t="s">
        <v>5474</v>
      </c>
      <c r="DB62" s="42" t="s">
        <v>5474</v>
      </c>
      <c r="DC62" s="42" t="s">
        <v>5474</v>
      </c>
      <c r="DD62" s="42" t="s">
        <v>5474</v>
      </c>
      <c r="DE62" s="42" t="s">
        <v>5474</v>
      </c>
      <c r="DF62" s="42" t="s">
        <v>5474</v>
      </c>
      <c r="DG62" s="42" t="s">
        <v>5474</v>
      </c>
      <c r="DH62" s="42" t="s">
        <v>5474</v>
      </c>
    </row>
    <row r="63" spans="1:112">
      <c r="A63" s="22">
        <v>2301</v>
      </c>
      <c r="B63" s="7" t="s">
        <v>310</v>
      </c>
      <c r="C63" s="21">
        <v>1.6899999999999998E-2</v>
      </c>
      <c r="D63" s="21">
        <v>4.4999999999999998E-2</v>
      </c>
      <c r="E63" s="21">
        <v>1.0999999999999999E-2</v>
      </c>
      <c r="F63" s="21">
        <v>-5.1000000000000004E-3</v>
      </c>
      <c r="G63" s="21">
        <v>5.3100000000000001E-2</v>
      </c>
      <c r="H63" s="21">
        <v>-4.9200000000000001E-2</v>
      </c>
      <c r="I63" s="21">
        <v>0.1757</v>
      </c>
      <c r="J63" s="21">
        <v>0.65280000000000005</v>
      </c>
      <c r="K63" s="21">
        <v>1.84E-2</v>
      </c>
      <c r="L63" s="21">
        <v>2.3999999999999998E-3</v>
      </c>
      <c r="M63" s="21">
        <v>1.6E-2</v>
      </c>
      <c r="N63" s="21">
        <v>3.7499999999999999E-2</v>
      </c>
      <c r="O63" s="21">
        <v>6.1999999999999998E-3</v>
      </c>
      <c r="P63" s="21">
        <v>1.34E-2</v>
      </c>
      <c r="Q63" s="21">
        <v>1.01E-2</v>
      </c>
      <c r="R63" s="21">
        <v>4.5999999999999999E-3</v>
      </c>
      <c r="S63" s="21">
        <v>0.10349999999999999</v>
      </c>
      <c r="T63" s="21">
        <v>4.2900000000000001E-2</v>
      </c>
      <c r="U63" s="10">
        <v>3.57</v>
      </c>
      <c r="V63" s="10">
        <v>5.71</v>
      </c>
      <c r="W63" s="7">
        <v>0</v>
      </c>
      <c r="X63" s="20">
        <v>0</v>
      </c>
      <c r="Y63" s="75"/>
      <c r="Z63" s="7"/>
      <c r="AA63" s="7"/>
      <c r="AB63" s="51">
        <v>-2781</v>
      </c>
      <c r="AC63" s="51">
        <v>-64</v>
      </c>
      <c r="AD63" s="51">
        <v>-1165</v>
      </c>
      <c r="AE63" s="51">
        <v>14</v>
      </c>
      <c r="AF63" s="51">
        <v>1377</v>
      </c>
      <c r="AG63" s="51">
        <v>13</v>
      </c>
      <c r="AH63" s="20">
        <v>1.4999999999999999E-2</v>
      </c>
      <c r="AI63" s="7" t="s">
        <v>8487</v>
      </c>
      <c r="AJ63" s="67" t="s">
        <v>8494</v>
      </c>
      <c r="AK63" s="44">
        <v>0.63398692810457491</v>
      </c>
      <c r="AL63" s="44">
        <v>-0.65476190476190488</v>
      </c>
      <c r="AM63" s="44">
        <v>0.90909090909090795</v>
      </c>
      <c r="AN63" s="25">
        <v>0.38571428571428579</v>
      </c>
      <c r="AO63" s="25">
        <v>0.14117647058823526</v>
      </c>
      <c r="AP63" s="215">
        <v>59.5</v>
      </c>
      <c r="AQ63" s="215" t="s">
        <v>8552</v>
      </c>
      <c r="AR63" s="44">
        <v>1.8835616438356101E-2</v>
      </c>
      <c r="AS63" s="171" t="s">
        <v>7453</v>
      </c>
      <c r="AT63" s="171" t="s">
        <v>7336</v>
      </c>
      <c r="AU63" s="171" t="s">
        <v>7208</v>
      </c>
      <c r="AV63" s="7" t="s">
        <v>8470</v>
      </c>
      <c r="AW63" s="14" t="s">
        <v>7452</v>
      </c>
      <c r="AX63" s="49" t="s">
        <v>6009</v>
      </c>
      <c r="AY63" s="38" t="s">
        <v>5971</v>
      </c>
      <c r="AZ63" s="14" t="s">
        <v>6123</v>
      </c>
      <c r="BA63" s="49" t="s">
        <v>5967</v>
      </c>
      <c r="BB63" s="38" t="s">
        <v>5971</v>
      </c>
      <c r="BC63" s="7">
        <v>0.3</v>
      </c>
      <c r="BD63" s="14" t="s">
        <v>6137</v>
      </c>
      <c r="BE63" s="49" t="s">
        <v>5960</v>
      </c>
      <c r="BF63" s="38" t="s">
        <v>5989</v>
      </c>
      <c r="BG63" s="7">
        <v>0.7</v>
      </c>
      <c r="BH63" s="45">
        <v>3970.2074878955777</v>
      </c>
      <c r="BI63" s="215" t="s">
        <v>8518</v>
      </c>
      <c r="BJ63" s="215" t="s">
        <v>8509</v>
      </c>
      <c r="BK63" s="7">
        <v>1</v>
      </c>
      <c r="BL63" s="25">
        <v>1.7094017094017096E-2</v>
      </c>
      <c r="BM63" s="20">
        <v>0.62037500000000012</v>
      </c>
      <c r="BN63" s="20">
        <v>0.60250000000000004</v>
      </c>
      <c r="BO63" s="20">
        <v>0.63500000000000001</v>
      </c>
      <c r="BP63" s="46">
        <v>10.420315236427321</v>
      </c>
      <c r="BQ63" s="215" t="s">
        <v>8585</v>
      </c>
      <c r="BR63" s="79">
        <v>0.14352941176470574</v>
      </c>
      <c r="BS63" s="9">
        <v>0</v>
      </c>
      <c r="BT63" s="9">
        <v>0</v>
      </c>
      <c r="BU63" s="47" t="s">
        <v>5993</v>
      </c>
      <c r="BV63" s="47">
        <v>44376</v>
      </c>
      <c r="BW63" s="14" t="s">
        <v>8514</v>
      </c>
      <c r="BX63" s="83">
        <v>0.42941176470588233</v>
      </c>
      <c r="BY63" s="82">
        <v>5.67</v>
      </c>
      <c r="BZ63" s="46">
        <v>10.493827160493828</v>
      </c>
      <c r="CA63" s="48" t="s">
        <v>8526</v>
      </c>
      <c r="CB63" s="45">
        <v>-165469.5</v>
      </c>
      <c r="CC63" s="45">
        <v>-3808</v>
      </c>
      <c r="CD63" s="45">
        <v>-69317.5</v>
      </c>
      <c r="CE63" s="45">
        <v>833</v>
      </c>
      <c r="CF63" s="14" t="s">
        <v>8586</v>
      </c>
      <c r="CG63" s="7" t="s">
        <v>8477</v>
      </c>
      <c r="CH63" s="215" t="s">
        <v>8478</v>
      </c>
      <c r="CI63" s="215" t="s">
        <v>8478</v>
      </c>
      <c r="CJ63" s="215" t="s">
        <v>8523</v>
      </c>
      <c r="CK63" s="43" t="s">
        <v>5474</v>
      </c>
      <c r="CL63" s="43" t="s">
        <v>5474</v>
      </c>
      <c r="CM63" s="43" t="s">
        <v>5474</v>
      </c>
      <c r="CN63" s="145">
        <v>-2975</v>
      </c>
      <c r="CO63" s="145">
        <v>-234787</v>
      </c>
      <c r="CP63" s="148">
        <v>236227.34552978686</v>
      </c>
      <c r="CQ63" s="189" t="s">
        <v>5474</v>
      </c>
      <c r="CR63" s="189" t="s">
        <v>5474</v>
      </c>
      <c r="CS63" s="99" t="s">
        <v>5474</v>
      </c>
      <c r="CT63" s="167" t="s">
        <v>5474</v>
      </c>
      <c r="CU63" s="43" t="s">
        <v>5474</v>
      </c>
      <c r="CV63" s="43" t="s">
        <v>5474</v>
      </c>
      <c r="CW63" s="43" t="s">
        <v>5474</v>
      </c>
      <c r="CX63" s="43" t="s">
        <v>5474</v>
      </c>
      <c r="CY63" s="43" t="s">
        <v>5474</v>
      </c>
      <c r="CZ63" s="43" t="s">
        <v>5474</v>
      </c>
      <c r="DA63" s="42" t="s">
        <v>5474</v>
      </c>
      <c r="DB63" s="42" t="s">
        <v>5474</v>
      </c>
      <c r="DC63" s="42" t="s">
        <v>5474</v>
      </c>
      <c r="DD63" s="42" t="s">
        <v>5474</v>
      </c>
      <c r="DE63" s="42" t="s">
        <v>5474</v>
      </c>
      <c r="DF63" s="42" t="s">
        <v>5474</v>
      </c>
      <c r="DG63" s="42" t="s">
        <v>5474</v>
      </c>
      <c r="DH63" s="42" t="s">
        <v>5478</v>
      </c>
    </row>
    <row r="64" spans="1:112">
      <c r="A64" s="22">
        <v>4979</v>
      </c>
      <c r="B64" s="7" t="s">
        <v>1044</v>
      </c>
      <c r="C64" s="21">
        <v>2.7300000000000001E-2</v>
      </c>
      <c r="D64" s="21">
        <v>-0.25269999999999998</v>
      </c>
      <c r="E64" s="21">
        <v>-0.1356</v>
      </c>
      <c r="F64" s="21">
        <v>-0.2382</v>
      </c>
      <c r="G64" s="21">
        <v>-0.25140000000000001</v>
      </c>
      <c r="H64" s="21">
        <v>0.4677</v>
      </c>
      <c r="I64" s="21">
        <v>-1.4853000000000001</v>
      </c>
      <c r="J64" s="21">
        <v>-10.5</v>
      </c>
      <c r="K64" s="21">
        <v>0.16489999999999999</v>
      </c>
      <c r="L64" s="21">
        <v>-0.10929999999999999</v>
      </c>
      <c r="M64" s="21">
        <v>-5.9400000000000001E-2</v>
      </c>
      <c r="N64" s="21">
        <v>0.2651</v>
      </c>
      <c r="O64" s="21">
        <v>-0.13150000000000001</v>
      </c>
      <c r="P64" s="21">
        <v>-6.9500000000000006E-2</v>
      </c>
      <c r="Q64" s="21">
        <v>-1.35E-2</v>
      </c>
      <c r="R64" s="21">
        <v>-1.18E-2</v>
      </c>
      <c r="S64" s="21">
        <v>-0.25059999999999999</v>
      </c>
      <c r="T64" s="21">
        <v>-0.1206</v>
      </c>
      <c r="U64" s="10">
        <v>-0.95</v>
      </c>
      <c r="V64" s="10">
        <v>-1.79</v>
      </c>
      <c r="W64" s="7">
        <v>0</v>
      </c>
      <c r="X64" s="20">
        <v>0</v>
      </c>
      <c r="Y64" s="75"/>
      <c r="Z64" s="7"/>
      <c r="AA64" s="7"/>
      <c r="AB64" s="51">
        <v>363</v>
      </c>
      <c r="AC64" s="51">
        <v>103</v>
      </c>
      <c r="AD64" s="51"/>
      <c r="AE64" s="51"/>
      <c r="AF64" s="51"/>
      <c r="AG64" s="51"/>
      <c r="AH64" s="20">
        <v>2.4299999999999999E-2</v>
      </c>
      <c r="AI64" s="7" t="s">
        <v>8467</v>
      </c>
      <c r="AJ64" s="67" t="s">
        <v>8536</v>
      </c>
      <c r="AK64" s="44">
        <v>-0.81268882175226598</v>
      </c>
      <c r="AL64" s="44">
        <v>-0.5862068965517242</v>
      </c>
      <c r="AM64" s="44">
        <v>0.91666666666666563</v>
      </c>
      <c r="AN64" s="25">
        <v>0.88502673796791431</v>
      </c>
      <c r="AO64" s="25">
        <v>0.15508021390374324</v>
      </c>
      <c r="AP64" s="215">
        <v>18.7</v>
      </c>
      <c r="AQ64" s="215" t="s">
        <v>8552</v>
      </c>
      <c r="AR64" s="44">
        <v>3.8888888888888799E-2</v>
      </c>
      <c r="AS64" s="171" t="s">
        <v>7770</v>
      </c>
      <c r="AT64" s="171" t="s">
        <v>6902</v>
      </c>
      <c r="AU64" s="171" t="s">
        <v>6992</v>
      </c>
      <c r="AV64" s="7" t="s">
        <v>8470</v>
      </c>
      <c r="AW64" s="14" t="s">
        <v>8069</v>
      </c>
      <c r="AX64" s="49" t="s">
        <v>6009</v>
      </c>
      <c r="AY64" s="38" t="s">
        <v>5971</v>
      </c>
      <c r="AZ64" s="14" t="s">
        <v>6533</v>
      </c>
      <c r="BA64" s="49" t="s">
        <v>5967</v>
      </c>
      <c r="BB64" s="38" t="s">
        <v>6007</v>
      </c>
      <c r="BC64" s="7">
        <v>0.5</v>
      </c>
      <c r="BD64" s="14" t="s">
        <v>5999</v>
      </c>
      <c r="BE64" s="49" t="s">
        <v>5967</v>
      </c>
      <c r="BF64" s="38" t="s">
        <v>6007</v>
      </c>
      <c r="BG64" s="7">
        <v>0.5</v>
      </c>
      <c r="BH64" s="45">
        <v>546.64863438470479</v>
      </c>
      <c r="BI64" s="215" t="s">
        <v>8471</v>
      </c>
      <c r="BJ64" s="215" t="s">
        <v>8554</v>
      </c>
      <c r="BK64" s="7">
        <v>2.6</v>
      </c>
      <c r="BL64" s="25">
        <v>3.0303030303030346E-2</v>
      </c>
      <c r="BM64" s="20">
        <v>0.47474999999999995</v>
      </c>
      <c r="BN64" s="20">
        <v>0.45</v>
      </c>
      <c r="BO64" s="20">
        <v>0.49499999999999988</v>
      </c>
      <c r="BP64" s="46" t="s">
        <v>8473</v>
      </c>
      <c r="BQ64" s="215" t="s">
        <v>8473</v>
      </c>
      <c r="BR64" s="79" t="s">
        <v>8473</v>
      </c>
      <c r="BS64" s="9">
        <v>0</v>
      </c>
      <c r="BT64" s="9">
        <v>0</v>
      </c>
      <c r="BU64" s="47" t="s">
        <v>5993</v>
      </c>
      <c r="BV64" s="47" t="s">
        <v>5993</v>
      </c>
      <c r="BW64" s="14" t="s">
        <v>5474</v>
      </c>
      <c r="BX64" s="83" t="s">
        <v>8473</v>
      </c>
      <c r="BY64" s="82" t="s">
        <v>8473</v>
      </c>
      <c r="BZ64" s="46" t="s">
        <v>8473</v>
      </c>
      <c r="CA64" s="48" t="s">
        <v>8475</v>
      </c>
      <c r="CB64" s="45">
        <v>6788.0999999999995</v>
      </c>
      <c r="CC64" s="45">
        <v>1926.1</v>
      </c>
      <c r="CD64" s="45">
        <v>0</v>
      </c>
      <c r="CE64" s="45">
        <v>0</v>
      </c>
      <c r="CF64" s="14" t="s">
        <v>8587</v>
      </c>
      <c r="CG64" s="7" t="s">
        <v>8477</v>
      </c>
      <c r="CH64" s="215" t="s">
        <v>8478</v>
      </c>
      <c r="CI64" s="215" t="s">
        <v>8498</v>
      </c>
      <c r="CJ64" s="215" t="s">
        <v>8479</v>
      </c>
      <c r="CK64" s="43" t="s">
        <v>6887</v>
      </c>
      <c r="CL64" s="43" t="s">
        <v>5474</v>
      </c>
      <c r="CM64" s="43" t="s">
        <v>6903</v>
      </c>
      <c r="CN64" s="145">
        <v>1926.1</v>
      </c>
      <c r="CO64" s="145">
        <v>6788.0999999999995</v>
      </c>
      <c r="CP64" s="148">
        <v>10222.329462993979</v>
      </c>
      <c r="CQ64" s="189" t="s">
        <v>5474</v>
      </c>
      <c r="CR64" s="189" t="s">
        <v>5474</v>
      </c>
      <c r="CS64" s="99" t="s">
        <v>5474</v>
      </c>
      <c r="CT64" s="167" t="s">
        <v>5474</v>
      </c>
      <c r="CU64" s="43" t="s">
        <v>5474</v>
      </c>
      <c r="CV64" s="43" t="s">
        <v>5474</v>
      </c>
      <c r="CW64" s="43" t="s">
        <v>5474</v>
      </c>
      <c r="CX64" s="43" t="s">
        <v>5474</v>
      </c>
      <c r="CY64" s="43" t="s">
        <v>5474</v>
      </c>
      <c r="CZ64" s="43" t="s">
        <v>5474</v>
      </c>
      <c r="DA64" s="42" t="s">
        <v>5474</v>
      </c>
      <c r="DB64" s="42" t="s">
        <v>5474</v>
      </c>
      <c r="DC64" s="42" t="s">
        <v>5474</v>
      </c>
      <c r="DD64" s="42" t="s">
        <v>5474</v>
      </c>
      <c r="DE64" s="42" t="s">
        <v>5474</v>
      </c>
      <c r="DF64" s="42" t="s">
        <v>5474</v>
      </c>
      <c r="DG64" s="42" t="s">
        <v>5474</v>
      </c>
      <c r="DH64" s="42" t="s">
        <v>5474</v>
      </c>
    </row>
    <row r="65" spans="1:112">
      <c r="A65" s="22">
        <v>3095</v>
      </c>
      <c r="B65" s="7" t="s">
        <v>647</v>
      </c>
      <c r="C65" s="21">
        <v>-0.10970000000000001</v>
      </c>
      <c r="D65" s="21">
        <v>-1.6799999999999999E-2</v>
      </c>
      <c r="E65" s="21">
        <v>-0.22020000000000001</v>
      </c>
      <c r="F65" s="21">
        <v>-6.7199999999999996E-2</v>
      </c>
      <c r="G65" s="21">
        <v>0.16289999999999999</v>
      </c>
      <c r="H65" s="21">
        <v>0</v>
      </c>
      <c r="I65" s="21">
        <v>0.9</v>
      </c>
      <c r="J65" s="21">
        <v>0.77780000000000005</v>
      </c>
      <c r="K65" s="21">
        <v>2.5499999999999998E-2</v>
      </c>
      <c r="L65" s="21">
        <v>9.5100000000000004E-2</v>
      </c>
      <c r="M65" s="21">
        <v>-1.47E-2</v>
      </c>
      <c r="N65" s="21">
        <v>3.8999999999999998E-3</v>
      </c>
      <c r="O65" s="21">
        <v>0.14219999999999999</v>
      </c>
      <c r="P65" s="21">
        <v>-2.29E-2</v>
      </c>
      <c r="Q65" s="21">
        <v>0</v>
      </c>
      <c r="R65" s="21">
        <v>0</v>
      </c>
      <c r="S65" s="21">
        <v>-0.26950000000000002</v>
      </c>
      <c r="T65" s="21">
        <v>-2.7E-2</v>
      </c>
      <c r="U65" s="10">
        <v>-0.02</v>
      </c>
      <c r="V65" s="10">
        <v>-0.53</v>
      </c>
      <c r="W65" s="7">
        <v>0</v>
      </c>
      <c r="X65" s="20">
        <v>0</v>
      </c>
      <c r="Y65" s="75"/>
      <c r="Z65" s="7"/>
      <c r="AA65" s="7"/>
      <c r="AB65" s="51"/>
      <c r="AC65" s="51"/>
      <c r="AD65" s="51"/>
      <c r="AE65" s="51"/>
      <c r="AF65" s="51"/>
      <c r="AG65" s="51"/>
      <c r="AH65" s="20">
        <v>0</v>
      </c>
      <c r="AI65" s="7" t="s">
        <v>8467</v>
      </c>
      <c r="AJ65" s="67" t="s">
        <v>8494</v>
      </c>
      <c r="AK65" s="44">
        <v>-0.76945244956772341</v>
      </c>
      <c r="AL65" s="44">
        <v>-0.80000000000000016</v>
      </c>
      <c r="AM65" s="44">
        <v>1</v>
      </c>
      <c r="AN65" s="25">
        <v>1.1566666666666665</v>
      </c>
      <c r="AO65" s="25">
        <v>0.25</v>
      </c>
      <c r="AP65" s="215">
        <v>3</v>
      </c>
      <c r="AQ65" s="215" t="s">
        <v>8552</v>
      </c>
      <c r="AR65" s="44">
        <v>1.6949152542372801E-2</v>
      </c>
      <c r="AS65" s="171" t="s">
        <v>7770</v>
      </c>
      <c r="AT65" s="171" t="s">
        <v>7179</v>
      </c>
      <c r="AU65" s="171" t="s">
        <v>6967</v>
      </c>
      <c r="AV65" s="7" t="s">
        <v>5474</v>
      </c>
      <c r="AW65" s="14" t="s">
        <v>6806</v>
      </c>
      <c r="AX65" s="49" t="s">
        <v>6009</v>
      </c>
      <c r="AY65" s="38" t="s">
        <v>5971</v>
      </c>
      <c r="AZ65" s="14" t="s">
        <v>6606</v>
      </c>
      <c r="BA65" s="49" t="s">
        <v>5993</v>
      </c>
      <c r="BB65" s="38" t="s">
        <v>5993</v>
      </c>
      <c r="BC65" s="7">
        <v>0.7</v>
      </c>
      <c r="BD65" s="14" t="s">
        <v>6036</v>
      </c>
      <c r="BE65" s="49" t="s">
        <v>6020</v>
      </c>
      <c r="BF65" s="38" t="s">
        <v>5971</v>
      </c>
      <c r="BG65" s="7">
        <v>0.2</v>
      </c>
      <c r="BH65" s="45">
        <v>52.37169765069433</v>
      </c>
      <c r="BI65" s="215" t="s">
        <v>8495</v>
      </c>
      <c r="BJ65" s="215" t="s">
        <v>8554</v>
      </c>
      <c r="BK65" s="7">
        <v>2.7</v>
      </c>
      <c r="BL65" s="25">
        <v>0</v>
      </c>
      <c r="BM65" s="20">
        <v>0.607375</v>
      </c>
      <c r="BN65" s="20">
        <v>0.51249999999999996</v>
      </c>
      <c r="BO65" s="20">
        <v>0.68499999999999994</v>
      </c>
      <c r="BP65" s="46" t="s">
        <v>8473</v>
      </c>
      <c r="BQ65" s="215" t="s">
        <v>8473</v>
      </c>
      <c r="BR65" s="79" t="s">
        <v>8473</v>
      </c>
      <c r="BS65" s="9">
        <v>0</v>
      </c>
      <c r="BT65" s="9">
        <v>0</v>
      </c>
      <c r="BU65" s="47" t="s">
        <v>5993</v>
      </c>
      <c r="BV65" s="47" t="s">
        <v>5993</v>
      </c>
      <c r="BW65" s="14" t="s">
        <v>5474</v>
      </c>
      <c r="BX65" s="83" t="s">
        <v>8473</v>
      </c>
      <c r="BY65" s="82" t="s">
        <v>8473</v>
      </c>
      <c r="BZ65" s="46" t="s">
        <v>8473</v>
      </c>
      <c r="CA65" s="48" t="s">
        <v>5474</v>
      </c>
      <c r="CB65" s="45">
        <v>0</v>
      </c>
      <c r="CC65" s="45">
        <v>0</v>
      </c>
      <c r="CD65" s="45">
        <v>0</v>
      </c>
      <c r="CE65" s="45">
        <v>0</v>
      </c>
      <c r="CF65" s="14" t="s">
        <v>8588</v>
      </c>
      <c r="CG65" s="7" t="s">
        <v>8477</v>
      </c>
      <c r="CH65" s="215" t="s">
        <v>8479</v>
      </c>
      <c r="CI65" s="215" t="s">
        <v>8546</v>
      </c>
      <c r="CJ65" s="215" t="s">
        <v>8479</v>
      </c>
      <c r="CK65" s="43" t="s">
        <v>5474</v>
      </c>
      <c r="CL65" s="43" t="s">
        <v>5474</v>
      </c>
      <c r="CM65" s="43" t="s">
        <v>6898</v>
      </c>
      <c r="CN65" s="145">
        <v>0</v>
      </c>
      <c r="CO65" s="145">
        <v>0</v>
      </c>
      <c r="CP65" s="148">
        <v>157.11509295208299</v>
      </c>
      <c r="CQ65" s="189" t="s">
        <v>5474</v>
      </c>
      <c r="CR65" s="189" t="s">
        <v>5474</v>
      </c>
      <c r="CS65" s="99" t="s">
        <v>5474</v>
      </c>
      <c r="CT65" s="167" t="s">
        <v>5474</v>
      </c>
      <c r="CU65" s="43" t="s">
        <v>5474</v>
      </c>
      <c r="CV65" s="43" t="s">
        <v>5474</v>
      </c>
      <c r="CW65" s="43" t="s">
        <v>5474</v>
      </c>
      <c r="CX65" s="43" t="s">
        <v>5474</v>
      </c>
      <c r="CY65" s="43" t="s">
        <v>5474</v>
      </c>
      <c r="CZ65" s="43" t="s">
        <v>5474</v>
      </c>
      <c r="DA65" s="42" t="s">
        <v>5474</v>
      </c>
      <c r="DB65" s="42" t="s">
        <v>5474</v>
      </c>
      <c r="DC65" s="42" t="s">
        <v>5474</v>
      </c>
      <c r="DD65" s="42" t="s">
        <v>5474</v>
      </c>
      <c r="DE65" s="42" t="s">
        <v>5474</v>
      </c>
      <c r="DF65" s="42" t="s">
        <v>5474</v>
      </c>
      <c r="DG65" s="42" t="s">
        <v>5474</v>
      </c>
      <c r="DH65" s="42" t="s">
        <v>5474</v>
      </c>
    </row>
    <row r="66" spans="1:112">
      <c r="A66" s="22">
        <v>3162</v>
      </c>
      <c r="B66" s="7" t="s">
        <v>660</v>
      </c>
      <c r="C66" s="21">
        <v>-0.49780000000000002</v>
      </c>
      <c r="D66" s="21">
        <v>0.67969999999999997</v>
      </c>
      <c r="E66" s="21">
        <v>-0.30509999999999998</v>
      </c>
      <c r="F66" s="21">
        <v>0.28599999999999998</v>
      </c>
      <c r="G66" s="21">
        <v>0.88090000000000002</v>
      </c>
      <c r="H66" s="21">
        <v>1.3332999999999999</v>
      </c>
      <c r="I66" s="21">
        <v>3.4706000000000001</v>
      </c>
      <c r="J66" s="21">
        <v>4</v>
      </c>
      <c r="K66" s="21">
        <v>-1.84E-2</v>
      </c>
      <c r="L66" s="21">
        <v>0.1202</v>
      </c>
      <c r="M66" s="21">
        <v>9.3799999999999994E-2</v>
      </c>
      <c r="N66" s="21">
        <v>-1.95E-2</v>
      </c>
      <c r="O66" s="21">
        <v>0.1792</v>
      </c>
      <c r="P66" s="21">
        <v>0.10829999999999999</v>
      </c>
      <c r="Q66" s="21">
        <v>8.0399999999999999E-2</v>
      </c>
      <c r="R66" s="21">
        <v>2.41E-2</v>
      </c>
      <c r="S66" s="21">
        <v>-0.19980000000000001</v>
      </c>
      <c r="T66" s="21">
        <v>-9.4700000000000006E-2</v>
      </c>
      <c r="U66" s="10">
        <v>0.6</v>
      </c>
      <c r="V66" s="10">
        <v>0.87</v>
      </c>
      <c r="W66" s="7">
        <v>0</v>
      </c>
      <c r="X66" s="20">
        <v>0</v>
      </c>
      <c r="Y66" s="75"/>
      <c r="Z66" s="7"/>
      <c r="AA66" s="7"/>
      <c r="AB66" s="51">
        <v>39</v>
      </c>
      <c r="AC66" s="51">
        <v>-3</v>
      </c>
      <c r="AD66" s="51"/>
      <c r="AE66" s="51"/>
      <c r="AF66" s="51"/>
      <c r="AG66" s="51"/>
      <c r="AH66" s="20">
        <v>0</v>
      </c>
      <c r="AI66" s="7" t="s">
        <v>8487</v>
      </c>
      <c r="AJ66" s="67" t="s">
        <v>8482</v>
      </c>
      <c r="AK66" s="44">
        <v>0.79119754350051175</v>
      </c>
      <c r="AL66" s="44">
        <v>-0.66666666666666696</v>
      </c>
      <c r="AM66" s="44">
        <v>-0.500000000000003</v>
      </c>
      <c r="AN66" s="25">
        <v>0.97117296222664029</v>
      </c>
      <c r="AO66" s="25">
        <v>0.30417495029821068</v>
      </c>
      <c r="AP66" s="215">
        <v>50.3</v>
      </c>
      <c r="AQ66" s="215" t="s">
        <v>8552</v>
      </c>
      <c r="AR66" s="44">
        <v>9.0270812437311908E-3</v>
      </c>
      <c r="AS66" s="171" t="s">
        <v>7770</v>
      </c>
      <c r="AT66" s="171" t="s">
        <v>7104</v>
      </c>
      <c r="AU66" s="171" t="s">
        <v>7783</v>
      </c>
      <c r="AV66" s="7" t="s">
        <v>5474</v>
      </c>
      <c r="AW66" s="14" t="s">
        <v>7782</v>
      </c>
      <c r="AX66" s="49" t="s">
        <v>6009</v>
      </c>
      <c r="AY66" s="38" t="s">
        <v>5971</v>
      </c>
      <c r="AZ66" s="14" t="s">
        <v>6676</v>
      </c>
      <c r="BA66" s="49" t="s">
        <v>5993</v>
      </c>
      <c r="BB66" s="38" t="s">
        <v>5993</v>
      </c>
      <c r="BC66" s="7">
        <v>0.5</v>
      </c>
      <c r="BD66" s="14" t="s">
        <v>6019</v>
      </c>
      <c r="BE66" s="49" t="s">
        <v>5967</v>
      </c>
      <c r="BF66" s="38" t="s">
        <v>6012</v>
      </c>
      <c r="BG66" s="7">
        <v>1.3</v>
      </c>
      <c r="BH66" s="45">
        <v>410.95965575597137</v>
      </c>
      <c r="BI66" s="215" t="s">
        <v>8471</v>
      </c>
      <c r="BJ66" s="215" t="s">
        <v>8543</v>
      </c>
      <c r="BK66" s="7">
        <v>2.8</v>
      </c>
      <c r="BL66" s="25">
        <v>1.207243460764576E-2</v>
      </c>
      <c r="BM66" s="20">
        <v>0.65512499999999996</v>
      </c>
      <c r="BN66" s="20">
        <v>0.55750000000000011</v>
      </c>
      <c r="BO66" s="20">
        <v>0.73499999999999988</v>
      </c>
      <c r="BP66" s="46">
        <v>57.816091954022987</v>
      </c>
      <c r="BQ66" s="215" t="s">
        <v>8521</v>
      </c>
      <c r="BR66" s="79">
        <v>-0.76143141153081506</v>
      </c>
      <c r="BS66" s="9">
        <v>0</v>
      </c>
      <c r="BT66" s="9">
        <v>0</v>
      </c>
      <c r="BU66" s="47" t="s">
        <v>5993</v>
      </c>
      <c r="BV66" s="47" t="s">
        <v>5993</v>
      </c>
      <c r="BW66" s="14" t="s">
        <v>5474</v>
      </c>
      <c r="BX66" s="83">
        <v>-0.70178926441351885</v>
      </c>
      <c r="BY66" s="82">
        <v>1</v>
      </c>
      <c r="BZ66" s="46">
        <v>50.3</v>
      </c>
      <c r="CA66" s="48" t="s">
        <v>8485</v>
      </c>
      <c r="CB66" s="45">
        <v>1961.6999999999998</v>
      </c>
      <c r="CC66" s="45">
        <v>-150.89999999999998</v>
      </c>
      <c r="CD66" s="45">
        <v>0</v>
      </c>
      <c r="CE66" s="45">
        <v>0</v>
      </c>
      <c r="CF66" s="14" t="s">
        <v>8589</v>
      </c>
      <c r="CG66" s="7" t="s">
        <v>8590</v>
      </c>
      <c r="CH66" s="215" t="s">
        <v>8546</v>
      </c>
      <c r="CI66" s="215" t="s">
        <v>8498</v>
      </c>
      <c r="CJ66" s="215" t="s">
        <v>8523</v>
      </c>
      <c r="CK66" s="43" t="s">
        <v>5474</v>
      </c>
      <c r="CL66" s="43" t="s">
        <v>5474</v>
      </c>
      <c r="CM66" s="43" t="s">
        <v>5474</v>
      </c>
      <c r="CN66" s="145">
        <v>-150.89999999999998</v>
      </c>
      <c r="CO66" s="145">
        <v>1961.6999999999998</v>
      </c>
      <c r="CP66" s="148">
        <v>20671.27068452536</v>
      </c>
      <c r="CQ66" s="189" t="s">
        <v>5474</v>
      </c>
      <c r="CR66" s="189" t="s">
        <v>5474</v>
      </c>
      <c r="CS66" s="99" t="s">
        <v>5474</v>
      </c>
      <c r="CT66" s="167" t="s">
        <v>5474</v>
      </c>
      <c r="CU66" s="43" t="s">
        <v>5474</v>
      </c>
      <c r="CV66" s="43" t="s">
        <v>5474</v>
      </c>
      <c r="CW66" s="43" t="s">
        <v>5474</v>
      </c>
      <c r="CX66" s="43" t="s">
        <v>5474</v>
      </c>
      <c r="CY66" s="43" t="s">
        <v>5474</v>
      </c>
      <c r="CZ66" s="43" t="s">
        <v>5474</v>
      </c>
      <c r="DA66" s="42" t="s">
        <v>5474</v>
      </c>
      <c r="DB66" s="42" t="s">
        <v>5474</v>
      </c>
      <c r="DC66" s="42" t="s">
        <v>5474</v>
      </c>
      <c r="DD66" s="42" t="s">
        <v>5474</v>
      </c>
      <c r="DE66" s="42" t="s">
        <v>5474</v>
      </c>
      <c r="DF66" s="42" t="s">
        <v>5474</v>
      </c>
      <c r="DG66" s="42" t="s">
        <v>5474</v>
      </c>
      <c r="DH66" s="42" t="s">
        <v>5474</v>
      </c>
    </row>
    <row r="67" spans="1:112">
      <c r="A67" s="22">
        <v>3032</v>
      </c>
      <c r="B67" s="7" t="s">
        <v>604</v>
      </c>
      <c r="C67" s="21">
        <v>-8.5500000000000007E-2</v>
      </c>
      <c r="D67" s="21">
        <v>-0.21579999999999999</v>
      </c>
      <c r="E67" s="21">
        <v>-0.1305</v>
      </c>
      <c r="F67" s="21">
        <v>-0.32529999999999998</v>
      </c>
      <c r="G67" s="21">
        <v>0.1515</v>
      </c>
      <c r="H67" s="21">
        <v>0.3281</v>
      </c>
      <c r="I67" s="21">
        <v>-0.28570000000000001</v>
      </c>
      <c r="J67" s="21">
        <v>-0.19889999999999999</v>
      </c>
      <c r="K67" s="21">
        <v>7.4000000000000003E-3</v>
      </c>
      <c r="L67" s="21">
        <v>-3.4500000000000003E-2</v>
      </c>
      <c r="M67" s="21">
        <v>-6.7000000000000002E-3</v>
      </c>
      <c r="N67" s="21">
        <v>1.7600000000000001E-2</v>
      </c>
      <c r="O67" s="21">
        <v>-3.0800000000000001E-2</v>
      </c>
      <c r="P67" s="21">
        <v>-3.8E-3</v>
      </c>
      <c r="Q67" s="21">
        <v>1.9E-3</v>
      </c>
      <c r="R67" s="21">
        <v>0</v>
      </c>
      <c r="S67" s="21">
        <v>0.12959999999999999</v>
      </c>
      <c r="T67" s="21">
        <v>5.9499999999999997E-2</v>
      </c>
      <c r="U67" s="10">
        <v>1.49</v>
      </c>
      <c r="V67" s="10">
        <v>3.81</v>
      </c>
      <c r="W67" s="7">
        <v>2.3172999999999999</v>
      </c>
      <c r="X67" s="20">
        <v>0.7319</v>
      </c>
      <c r="Y67" s="75">
        <v>2020</v>
      </c>
      <c r="Z67" s="7">
        <v>3.1</v>
      </c>
      <c r="AA67" s="7">
        <v>0</v>
      </c>
      <c r="AB67" s="51">
        <v>35</v>
      </c>
      <c r="AC67" s="51">
        <v>2</v>
      </c>
      <c r="AD67" s="51"/>
      <c r="AE67" s="51"/>
      <c r="AF67" s="51">
        <v>-1</v>
      </c>
      <c r="AG67" s="51"/>
      <c r="AH67" s="20">
        <v>1.2E-2</v>
      </c>
      <c r="AI67" s="7" t="s">
        <v>8493</v>
      </c>
      <c r="AJ67" s="67" t="s">
        <v>8494</v>
      </c>
      <c r="AK67" s="44">
        <v>-0.89631336405529949</v>
      </c>
      <c r="AL67" s="44">
        <v>-0.81557377049180324</v>
      </c>
      <c r="AM67" s="44">
        <v>0.94117647058823872</v>
      </c>
      <c r="AN67" s="25">
        <v>0.66057838660578372</v>
      </c>
      <c r="AO67" s="25">
        <v>0.37138508371385071</v>
      </c>
      <c r="AP67" s="215">
        <v>32.85</v>
      </c>
      <c r="AQ67" s="215" t="s">
        <v>8552</v>
      </c>
      <c r="AR67" s="44">
        <v>2.33644859813084E-2</v>
      </c>
      <c r="AS67" s="171" t="s">
        <v>7471</v>
      </c>
      <c r="AT67" s="171" t="s">
        <v>7737</v>
      </c>
      <c r="AU67" s="171" t="s">
        <v>7501</v>
      </c>
      <c r="AV67" s="7" t="s">
        <v>8470</v>
      </c>
      <c r="AW67" s="14" t="s">
        <v>6859</v>
      </c>
      <c r="AX67" s="49" t="s">
        <v>6009</v>
      </c>
      <c r="AY67" s="38" t="s">
        <v>6007</v>
      </c>
      <c r="AZ67" s="14" t="s">
        <v>6038</v>
      </c>
      <c r="BA67" s="49" t="s">
        <v>5967</v>
      </c>
      <c r="BB67" s="38" t="s">
        <v>6007</v>
      </c>
      <c r="BC67" s="7">
        <v>0.4</v>
      </c>
      <c r="BD67" s="14" t="s">
        <v>6002</v>
      </c>
      <c r="BE67" s="49" t="s">
        <v>5967</v>
      </c>
      <c r="BF67" s="38" t="s">
        <v>5961</v>
      </c>
      <c r="BG67" s="7">
        <v>1.4</v>
      </c>
      <c r="BH67" s="45">
        <v>170.70027778791132</v>
      </c>
      <c r="BI67" s="215" t="s">
        <v>8471</v>
      </c>
      <c r="BJ67" s="215" t="s">
        <v>8554</v>
      </c>
      <c r="BK67" s="7">
        <v>1.4</v>
      </c>
      <c r="BL67" s="25">
        <v>2.4960998439937734E-2</v>
      </c>
      <c r="BM67" s="20">
        <v>0.51500000000000001</v>
      </c>
      <c r="BN67" s="20">
        <v>0.4325</v>
      </c>
      <c r="BO67" s="20">
        <v>0.58250000000000002</v>
      </c>
      <c r="BP67" s="46">
        <v>8.6220472440944889</v>
      </c>
      <c r="BQ67" s="215" t="s">
        <v>8569</v>
      </c>
      <c r="BR67" s="79">
        <v>0.18455657026889899</v>
      </c>
      <c r="BS67" s="9">
        <v>6.4315610603388862E-2</v>
      </c>
      <c r="BT67" s="9">
        <v>8.8003520349638098E-2</v>
      </c>
      <c r="BU67" s="47" t="s">
        <v>5993</v>
      </c>
      <c r="BV67" s="47" t="s">
        <v>5993</v>
      </c>
      <c r="BW67" s="14" t="s">
        <v>5474</v>
      </c>
      <c r="BX67" s="83">
        <v>0.42146788432267851</v>
      </c>
      <c r="BY67" s="82">
        <v>3.19</v>
      </c>
      <c r="BZ67" s="46">
        <v>10.297805642633229</v>
      </c>
      <c r="CA67" s="48" t="s">
        <v>8475</v>
      </c>
      <c r="CB67" s="45">
        <v>1149.75</v>
      </c>
      <c r="CC67" s="45">
        <v>65.7</v>
      </c>
      <c r="CD67" s="45">
        <v>0</v>
      </c>
      <c r="CE67" s="45">
        <v>0</v>
      </c>
      <c r="CF67" s="14" t="s">
        <v>8591</v>
      </c>
      <c r="CG67" s="7" t="s">
        <v>8477</v>
      </c>
      <c r="CH67" s="215" t="s">
        <v>8498</v>
      </c>
      <c r="CI67" s="215" t="s">
        <v>8478</v>
      </c>
      <c r="CJ67" s="215" t="s">
        <v>8479</v>
      </c>
      <c r="CK67" s="43" t="s">
        <v>6951</v>
      </c>
      <c r="CL67" s="43" t="s">
        <v>5474</v>
      </c>
      <c r="CM67" s="43" t="s">
        <v>5474</v>
      </c>
      <c r="CN67" s="145">
        <v>65.7</v>
      </c>
      <c r="CO67" s="145">
        <v>1149.75</v>
      </c>
      <c r="CP67" s="148">
        <v>5607.5041253328873</v>
      </c>
      <c r="CQ67" s="189" t="s">
        <v>5474</v>
      </c>
      <c r="CR67" s="189" t="s">
        <v>5474</v>
      </c>
      <c r="CS67" s="99" t="s">
        <v>5474</v>
      </c>
      <c r="CT67" s="167" t="s">
        <v>5474</v>
      </c>
      <c r="CU67" s="43" t="s">
        <v>5474</v>
      </c>
      <c r="CV67" s="43" t="s">
        <v>5474</v>
      </c>
      <c r="CW67" s="43" t="s">
        <v>5474</v>
      </c>
      <c r="CX67" s="43" t="s">
        <v>5474</v>
      </c>
      <c r="CY67" s="43" t="s">
        <v>5474</v>
      </c>
      <c r="CZ67" s="43" t="s">
        <v>5474</v>
      </c>
      <c r="DA67" s="42" t="s">
        <v>5474</v>
      </c>
      <c r="DB67" s="42" t="s">
        <v>5474</v>
      </c>
      <c r="DC67" s="42" t="s">
        <v>5474</v>
      </c>
      <c r="DD67" s="42" t="s">
        <v>5474</v>
      </c>
      <c r="DE67" s="42" t="s">
        <v>5474</v>
      </c>
      <c r="DF67" s="42" t="s">
        <v>5474</v>
      </c>
      <c r="DG67" s="42" t="s">
        <v>5474</v>
      </c>
      <c r="DH67" s="42" t="s">
        <v>5474</v>
      </c>
    </row>
    <row r="68" spans="1:112">
      <c r="A68" s="22">
        <v>2330</v>
      </c>
      <c r="B68" s="7" t="s">
        <v>328</v>
      </c>
      <c r="C68" s="21">
        <v>-0.16109999999999999</v>
      </c>
      <c r="D68" s="21">
        <v>0.17549999999999999</v>
      </c>
      <c r="E68" s="21">
        <v>4.1000000000000003E-3</v>
      </c>
      <c r="F68" s="21">
        <v>4.8399999999999999E-2</v>
      </c>
      <c r="G68" s="21">
        <v>0.18129999999999999</v>
      </c>
      <c r="H68" s="21">
        <v>-3.9E-2</v>
      </c>
      <c r="I68" s="21">
        <v>0.1116</v>
      </c>
      <c r="J68" s="21">
        <v>0.1527</v>
      </c>
      <c r="K68" s="21">
        <v>-2.3199999999999998E-2</v>
      </c>
      <c r="L68" s="21">
        <v>-2.9700000000000001E-2</v>
      </c>
      <c r="M68" s="21">
        <v>1.8200000000000001E-2</v>
      </c>
      <c r="N68" s="21">
        <v>-2.4E-2</v>
      </c>
      <c r="O68" s="21">
        <v>-3.0499999999999999E-2</v>
      </c>
      <c r="P68" s="21">
        <v>1.67E-2</v>
      </c>
      <c r="Q68" s="21">
        <v>7.7999999999999996E-3</v>
      </c>
      <c r="R68" s="21">
        <v>1.1999999999999999E-3</v>
      </c>
      <c r="S68" s="21">
        <v>0.2437</v>
      </c>
      <c r="T68" s="21">
        <v>0.18179999999999999</v>
      </c>
      <c r="U68" s="10">
        <v>10.57</v>
      </c>
      <c r="V68" s="10">
        <v>21.38</v>
      </c>
      <c r="W68" s="7">
        <v>0</v>
      </c>
      <c r="X68" s="20">
        <v>0</v>
      </c>
      <c r="Y68" s="75"/>
      <c r="Z68" s="7"/>
      <c r="AA68" s="7"/>
      <c r="AB68" s="51">
        <v>-66223</v>
      </c>
      <c r="AC68" s="51">
        <v>3070</v>
      </c>
      <c r="AD68" s="51">
        <v>3121</v>
      </c>
      <c r="AE68" s="51">
        <v>512</v>
      </c>
      <c r="AF68" s="51">
        <v>2202</v>
      </c>
      <c r="AG68" s="51">
        <v>-360</v>
      </c>
      <c r="AH68" s="20">
        <v>1.06E-2</v>
      </c>
      <c r="AI68" s="7" t="s">
        <v>8487</v>
      </c>
      <c r="AJ68" s="67" t="s">
        <v>8536</v>
      </c>
      <c r="AK68" s="44">
        <v>0.62790697674418605</v>
      </c>
      <c r="AL68" s="44">
        <v>0.68085106382978722</v>
      </c>
      <c r="AM68" s="44">
        <v>0.9</v>
      </c>
      <c r="AN68" s="25">
        <v>0.44253859348198971</v>
      </c>
      <c r="AO68" s="25">
        <v>8.0617495711835338E-2</v>
      </c>
      <c r="AP68" s="215">
        <v>583</v>
      </c>
      <c r="AQ68" s="215" t="s">
        <v>8552</v>
      </c>
      <c r="AR68" s="44">
        <v>1.9230769230769201E-2</v>
      </c>
      <c r="AS68" s="171" t="s">
        <v>7471</v>
      </c>
      <c r="AT68" s="171" t="s">
        <v>7472</v>
      </c>
      <c r="AU68" s="171" t="s">
        <v>6967</v>
      </c>
      <c r="AV68" s="7" t="s">
        <v>8470</v>
      </c>
      <c r="AW68" s="14" t="s">
        <v>7470</v>
      </c>
      <c r="AX68" s="49" t="s">
        <v>6009</v>
      </c>
      <c r="AY68" s="38" t="s">
        <v>5961</v>
      </c>
      <c r="AZ68" s="14" t="s">
        <v>6038</v>
      </c>
      <c r="BA68" s="49" t="s">
        <v>6039</v>
      </c>
      <c r="BB68" s="38" t="s">
        <v>5971</v>
      </c>
      <c r="BC68" s="7">
        <v>0.5</v>
      </c>
      <c r="BD68" s="14" t="s">
        <v>6106</v>
      </c>
      <c r="BE68" s="49" t="s">
        <v>5967</v>
      </c>
      <c r="BF68" s="38" t="s">
        <v>5961</v>
      </c>
      <c r="BG68" s="7">
        <v>0.8</v>
      </c>
      <c r="BH68" s="45">
        <v>24355.047495295512</v>
      </c>
      <c r="BI68" s="215" t="s">
        <v>8592</v>
      </c>
      <c r="BJ68" s="215" t="s">
        <v>8509</v>
      </c>
      <c r="BK68" s="7">
        <v>0.9</v>
      </c>
      <c r="BL68" s="25">
        <v>1.5679442508710801E-2</v>
      </c>
      <c r="BM68" s="20">
        <v>0.60712500000000003</v>
      </c>
      <c r="BN68" s="20">
        <v>0.59750000000000003</v>
      </c>
      <c r="BO68" s="20">
        <v>0.61499999999999999</v>
      </c>
      <c r="BP68" s="46">
        <v>27.268475210477082</v>
      </c>
      <c r="BQ68" s="215" t="s">
        <v>8521</v>
      </c>
      <c r="BR68" s="79">
        <v>-0.55807890222984569</v>
      </c>
      <c r="BS68" s="9">
        <v>0</v>
      </c>
      <c r="BT68" s="9">
        <v>0</v>
      </c>
      <c r="BU68" s="47">
        <v>44449</v>
      </c>
      <c r="BV68" s="47">
        <v>44455</v>
      </c>
      <c r="BW68" s="14" t="s">
        <v>8583</v>
      </c>
      <c r="BX68" s="83">
        <v>-0.44759862778730714</v>
      </c>
      <c r="BY68" s="82">
        <v>21.47</v>
      </c>
      <c r="BZ68" s="46">
        <v>27.154168607359107</v>
      </c>
      <c r="CA68" s="48" t="s">
        <v>8593</v>
      </c>
      <c r="CB68" s="45">
        <v>-38608009</v>
      </c>
      <c r="CC68" s="45">
        <v>1789810</v>
      </c>
      <c r="CD68" s="45">
        <v>1819543</v>
      </c>
      <c r="CE68" s="45">
        <v>298496</v>
      </c>
      <c r="CF68" s="14" t="s">
        <v>8594</v>
      </c>
      <c r="CG68" s="7" t="s">
        <v>8477</v>
      </c>
      <c r="CH68" s="215" t="s">
        <v>8478</v>
      </c>
      <c r="CI68" s="215" t="s">
        <v>8478</v>
      </c>
      <c r="CJ68" s="215" t="s">
        <v>8479</v>
      </c>
      <c r="CK68" s="43" t="s">
        <v>6887</v>
      </c>
      <c r="CL68" s="43" t="s">
        <v>5474</v>
      </c>
      <c r="CM68" s="43" t="s">
        <v>6903</v>
      </c>
      <c r="CN68" s="145">
        <v>2088306</v>
      </c>
      <c r="CO68" s="145">
        <v>-36788466</v>
      </c>
      <c r="CP68" s="148">
        <v>14198992.689757284</v>
      </c>
      <c r="CQ68" s="189" t="s">
        <v>5474</v>
      </c>
      <c r="CR68" s="189" t="s">
        <v>5474</v>
      </c>
      <c r="CS68" s="99" t="s">
        <v>5474</v>
      </c>
      <c r="CT68" s="167" t="s">
        <v>5474</v>
      </c>
      <c r="CU68" s="43" t="s">
        <v>5474</v>
      </c>
      <c r="CV68" s="43" t="s">
        <v>5474</v>
      </c>
      <c r="CW68" s="43" t="s">
        <v>5474</v>
      </c>
      <c r="CX68" s="43" t="s">
        <v>5474</v>
      </c>
      <c r="CY68" s="43" t="s">
        <v>5474</v>
      </c>
      <c r="CZ68" s="43" t="s">
        <v>5474</v>
      </c>
      <c r="DA68" s="42" t="s">
        <v>5474</v>
      </c>
      <c r="DB68" s="42" t="s">
        <v>5474</v>
      </c>
      <c r="DC68" s="42" t="s">
        <v>5474</v>
      </c>
      <c r="DD68" s="42" t="s">
        <v>5474</v>
      </c>
      <c r="DE68" s="42" t="s">
        <v>5474</v>
      </c>
      <c r="DF68" s="42" t="s">
        <v>5474</v>
      </c>
      <c r="DG68" s="42" t="s">
        <v>5474</v>
      </c>
      <c r="DH68" s="42" t="s">
        <v>5477</v>
      </c>
    </row>
    <row r="69" spans="1:112">
      <c r="A69" s="22">
        <v>5512</v>
      </c>
      <c r="B69" s="7" t="s">
        <v>1158</v>
      </c>
      <c r="C69" s="21">
        <v>0.36130000000000001</v>
      </c>
      <c r="D69" s="21">
        <v>-7.8200000000000006E-2</v>
      </c>
      <c r="E69" s="21">
        <v>0.13600000000000001</v>
      </c>
      <c r="F69" s="21">
        <v>-0.20930000000000001</v>
      </c>
      <c r="G69" s="21">
        <v>-0.13600000000000001</v>
      </c>
      <c r="H69" s="21">
        <v>-3.3332999999999999</v>
      </c>
      <c r="I69" s="21">
        <v>-2.4</v>
      </c>
      <c r="J69" s="21">
        <v>-2</v>
      </c>
      <c r="K69" s="21">
        <v>-0.1537</v>
      </c>
      <c r="L69" s="21">
        <v>-9.8100000000000007E-2</v>
      </c>
      <c r="M69" s="21">
        <v>-7.2400000000000006E-2</v>
      </c>
      <c r="N69" s="21">
        <v>-0.15770000000000001</v>
      </c>
      <c r="O69" s="21">
        <v>-0.12659999999999999</v>
      </c>
      <c r="P69" s="21">
        <v>-7.3700000000000002E-2</v>
      </c>
      <c r="Q69" s="21">
        <v>-5.0000000000000001E-3</v>
      </c>
      <c r="R69" s="21">
        <v>-1.9E-3</v>
      </c>
      <c r="S69" s="21">
        <v>2.9399999999999999E-2</v>
      </c>
      <c r="T69" s="21">
        <v>1.6899999999999998E-2</v>
      </c>
      <c r="U69" s="10">
        <v>-0.04</v>
      </c>
      <c r="V69" s="10">
        <v>0.06</v>
      </c>
      <c r="W69" s="7">
        <v>0.50600000000000001</v>
      </c>
      <c r="X69" s="20">
        <v>0.88270000000000004</v>
      </c>
      <c r="Y69" s="75">
        <v>2020</v>
      </c>
      <c r="Z69" s="7">
        <v>0.33</v>
      </c>
      <c r="AA69" s="7">
        <v>0</v>
      </c>
      <c r="AB69" s="51">
        <v>-96</v>
      </c>
      <c r="AC69" s="51">
        <v>153</v>
      </c>
      <c r="AD69" s="51"/>
      <c r="AE69" s="51"/>
      <c r="AF69" s="51"/>
      <c r="AG69" s="51"/>
      <c r="AH69" s="20">
        <v>2.7000000000000001E-3</v>
      </c>
      <c r="AI69" s="7" t="s">
        <v>8493</v>
      </c>
      <c r="AJ69" s="67" t="s">
        <v>8494</v>
      </c>
      <c r="AK69" s="44">
        <v>-0.88852459016393448</v>
      </c>
      <c r="AL69" s="44">
        <v>-0.5584415584415594</v>
      </c>
      <c r="AM69" s="44">
        <v>0.78571428571427848</v>
      </c>
      <c r="AN69" s="25">
        <v>0.33738938053097356</v>
      </c>
      <c r="AO69" s="25">
        <v>8.5176991150442638E-2</v>
      </c>
      <c r="AP69" s="215">
        <v>9.0399999999999991</v>
      </c>
      <c r="AQ69" s="215" t="s">
        <v>8552</v>
      </c>
      <c r="AR69" s="44">
        <v>1.3452914798206201E-2</v>
      </c>
      <c r="AS69" s="171" t="s">
        <v>7471</v>
      </c>
      <c r="AT69" s="171" t="s">
        <v>7281</v>
      </c>
      <c r="AU69" s="171" t="s">
        <v>6920</v>
      </c>
      <c r="AV69" s="7" t="s">
        <v>8470</v>
      </c>
      <c r="AW69" s="14" t="s">
        <v>8146</v>
      </c>
      <c r="AX69" s="49" t="s">
        <v>6009</v>
      </c>
      <c r="AY69" s="38" t="s">
        <v>6007</v>
      </c>
      <c r="AZ69" s="14" t="s">
        <v>6038</v>
      </c>
      <c r="BA69" s="49" t="s">
        <v>6039</v>
      </c>
      <c r="BB69" s="38" t="s">
        <v>6047</v>
      </c>
      <c r="BC69" s="7">
        <v>0.2</v>
      </c>
      <c r="BD69" s="14" t="s">
        <v>6049</v>
      </c>
      <c r="BE69" s="49" t="s">
        <v>5967</v>
      </c>
      <c r="BF69" s="38" t="s">
        <v>5971</v>
      </c>
      <c r="BG69" s="7">
        <v>0.8</v>
      </c>
      <c r="BH69" s="45">
        <v>735.31910110921285</v>
      </c>
      <c r="BI69" s="215" t="s">
        <v>8471</v>
      </c>
      <c r="BJ69" s="215" t="s">
        <v>8554</v>
      </c>
      <c r="BK69" s="7">
        <v>1.6</v>
      </c>
      <c r="BL69" s="25">
        <v>1.2318029115341482E-2</v>
      </c>
      <c r="BM69" s="20">
        <v>0.48331250000000003</v>
      </c>
      <c r="BN69" s="20">
        <v>0.57750000000000001</v>
      </c>
      <c r="BO69" s="20">
        <v>0.40624999999999994</v>
      </c>
      <c r="BP69" s="46">
        <v>150.66666666666666</v>
      </c>
      <c r="BQ69" s="215" t="s">
        <v>8553</v>
      </c>
      <c r="BR69" s="79">
        <v>-0.90235619469026551</v>
      </c>
      <c r="BS69" s="9">
        <v>4.9831934510546905E-2</v>
      </c>
      <c r="BT69" s="9">
        <v>3.04761393634847E-2</v>
      </c>
      <c r="BU69" s="47" t="s">
        <v>5993</v>
      </c>
      <c r="BV69" s="47" t="s">
        <v>5993</v>
      </c>
      <c r="BW69" s="14" t="s">
        <v>5474</v>
      </c>
      <c r="BX69" s="83">
        <v>-0.88282743362831861</v>
      </c>
      <c r="BY69" s="82">
        <v>6.0000000000000005E-2</v>
      </c>
      <c r="BZ69" s="46">
        <v>150.66666666666663</v>
      </c>
      <c r="CA69" s="48" t="s">
        <v>8475</v>
      </c>
      <c r="CB69" s="45">
        <v>-867.83999999999992</v>
      </c>
      <c r="CC69" s="45">
        <v>1383.12</v>
      </c>
      <c r="CD69" s="45">
        <v>0</v>
      </c>
      <c r="CE69" s="45">
        <v>0</v>
      </c>
      <c r="CF69" s="14" t="s">
        <v>8595</v>
      </c>
      <c r="CG69" s="7" t="s">
        <v>8477</v>
      </c>
      <c r="CH69" s="215" t="s">
        <v>8478</v>
      </c>
      <c r="CI69" s="215" t="s">
        <v>8478</v>
      </c>
      <c r="CJ69" s="215" t="s">
        <v>8479</v>
      </c>
      <c r="CK69" s="43" t="s">
        <v>6951</v>
      </c>
      <c r="CL69" s="43" t="s">
        <v>5474</v>
      </c>
      <c r="CM69" s="43" t="s">
        <v>5474</v>
      </c>
      <c r="CN69" s="145">
        <v>1383.12</v>
      </c>
      <c r="CO69" s="145">
        <v>-867.83999999999992</v>
      </c>
      <c r="CP69" s="148">
        <v>6647.2846740272835</v>
      </c>
      <c r="CQ69" s="189" t="s">
        <v>5474</v>
      </c>
      <c r="CR69" s="189" t="s">
        <v>5474</v>
      </c>
      <c r="CS69" s="99" t="s">
        <v>5474</v>
      </c>
      <c r="CT69" s="167" t="s">
        <v>5474</v>
      </c>
      <c r="CU69" s="43" t="s">
        <v>5474</v>
      </c>
      <c r="CV69" s="43" t="s">
        <v>5474</v>
      </c>
      <c r="CW69" s="43" t="s">
        <v>5474</v>
      </c>
      <c r="CX69" s="43" t="s">
        <v>5474</v>
      </c>
      <c r="CY69" s="43" t="s">
        <v>5474</v>
      </c>
      <c r="CZ69" s="43" t="s">
        <v>5474</v>
      </c>
      <c r="DA69" s="42" t="s">
        <v>5474</v>
      </c>
      <c r="DB69" s="42" t="s">
        <v>5474</v>
      </c>
      <c r="DC69" s="42" t="s">
        <v>5474</v>
      </c>
      <c r="DD69" s="42" t="s">
        <v>5474</v>
      </c>
      <c r="DE69" s="42" t="s">
        <v>5474</v>
      </c>
      <c r="DF69" s="42" t="s">
        <v>5474</v>
      </c>
      <c r="DG69" s="42" t="s">
        <v>5474</v>
      </c>
      <c r="DH69" s="42" t="s">
        <v>5474</v>
      </c>
    </row>
    <row r="70" spans="1:112">
      <c r="A70" s="22">
        <v>6172</v>
      </c>
      <c r="B70" s="7" t="s">
        <v>1261</v>
      </c>
      <c r="C70" s="21">
        <v>1.2069000000000001</v>
      </c>
      <c r="D70" s="21">
        <v>0.56369999999999998</v>
      </c>
      <c r="E70" s="21">
        <v>0.54049999999999998</v>
      </c>
      <c r="F70" s="21">
        <v>0.52359999999999995</v>
      </c>
      <c r="G70" s="21">
        <v>0.33629999999999999</v>
      </c>
      <c r="H70" s="21">
        <v>0.23530000000000001</v>
      </c>
      <c r="I70" s="21">
        <v>3.1</v>
      </c>
      <c r="J70" s="21">
        <v>4.4545000000000003</v>
      </c>
      <c r="K70" s="21">
        <v>1.6000000000000001E-3</v>
      </c>
      <c r="L70" s="21">
        <v>9.74E-2</v>
      </c>
      <c r="M70" s="21">
        <v>5.96E-2</v>
      </c>
      <c r="N70" s="21">
        <v>6.4000000000000003E-3</v>
      </c>
      <c r="O70" s="21">
        <v>0.1066</v>
      </c>
      <c r="P70" s="21">
        <v>7.1400000000000005E-2</v>
      </c>
      <c r="Q70" s="21">
        <v>2.07E-2</v>
      </c>
      <c r="R70" s="21">
        <v>8.6E-3</v>
      </c>
      <c r="S70" s="21">
        <v>2.1999999999999999E-2</v>
      </c>
      <c r="T70" s="21">
        <v>1.66E-2</v>
      </c>
      <c r="U70" s="10">
        <v>0.38</v>
      </c>
      <c r="V70" s="10">
        <v>0.89</v>
      </c>
      <c r="W70" s="7">
        <v>0.08</v>
      </c>
      <c r="X70" s="20">
        <v>0.5625</v>
      </c>
      <c r="Y70" s="75">
        <v>2020</v>
      </c>
      <c r="Z70" s="7">
        <v>0.2</v>
      </c>
      <c r="AA70" s="7">
        <v>0</v>
      </c>
      <c r="AB70" s="51">
        <v>-10</v>
      </c>
      <c r="AC70" s="51">
        <v>-1</v>
      </c>
      <c r="AD70" s="51"/>
      <c r="AE70" s="51"/>
      <c r="AF70" s="51">
        <v>-7</v>
      </c>
      <c r="AG70" s="51"/>
      <c r="AH70" s="20">
        <v>0</v>
      </c>
      <c r="AI70" s="7" t="s">
        <v>8507</v>
      </c>
      <c r="AJ70" s="67" t="s">
        <v>8468</v>
      </c>
      <c r="AK70" s="44">
        <v>0.89242053789731035</v>
      </c>
      <c r="AL70" s="44">
        <v>0.61728395061728436</v>
      </c>
      <c r="AM70" s="44">
        <v>0.59574468085106291</v>
      </c>
      <c r="AN70" s="25">
        <v>0.4701149425287357</v>
      </c>
      <c r="AO70" s="25">
        <v>9.3103448275862005E-2</v>
      </c>
      <c r="AP70" s="215">
        <v>43.5</v>
      </c>
      <c r="AQ70" s="215" t="s">
        <v>8552</v>
      </c>
      <c r="AR70" s="44">
        <v>3.3254156769596199E-2</v>
      </c>
      <c r="AS70" s="171" t="s">
        <v>8207</v>
      </c>
      <c r="AT70" s="171" t="s">
        <v>7906</v>
      </c>
      <c r="AU70" s="171" t="s">
        <v>7315</v>
      </c>
      <c r="AV70" s="7" t="s">
        <v>5474</v>
      </c>
      <c r="AW70" s="14" t="s">
        <v>8206</v>
      </c>
      <c r="AX70" s="49" t="s">
        <v>5981</v>
      </c>
      <c r="AY70" s="38" t="s">
        <v>5961</v>
      </c>
      <c r="AZ70" s="14" t="s">
        <v>6053</v>
      </c>
      <c r="BA70" s="49" t="s">
        <v>5960</v>
      </c>
      <c r="BB70" s="38" t="s">
        <v>5961</v>
      </c>
      <c r="BC70" s="7">
        <v>0.5</v>
      </c>
      <c r="BD70" s="14" t="s">
        <v>5980</v>
      </c>
      <c r="BE70" s="49" t="s">
        <v>5967</v>
      </c>
      <c r="BF70" s="38" t="s">
        <v>6012</v>
      </c>
      <c r="BG70" s="7">
        <v>0.4</v>
      </c>
      <c r="BH70" s="45">
        <v>233.9231545570203</v>
      </c>
      <c r="BI70" s="215" t="s">
        <v>8495</v>
      </c>
      <c r="BJ70" s="215" t="s">
        <v>8554</v>
      </c>
      <c r="BK70" s="7">
        <v>14.6</v>
      </c>
      <c r="BL70" s="25">
        <v>3.3254156769596165E-2</v>
      </c>
      <c r="BM70" s="20">
        <v>0.78062500000000001</v>
      </c>
      <c r="BN70" s="20">
        <v>0.87</v>
      </c>
      <c r="BO70" s="20">
        <v>0.70749999999999991</v>
      </c>
      <c r="BP70" s="46">
        <v>48.876404494382022</v>
      </c>
      <c r="BQ70" s="215" t="s">
        <v>8491</v>
      </c>
      <c r="BR70" s="79">
        <v>-0.67448275862068952</v>
      </c>
      <c r="BS70" s="9">
        <v>0</v>
      </c>
      <c r="BT70" s="9">
        <v>0</v>
      </c>
      <c r="BU70" s="47" t="s">
        <v>5993</v>
      </c>
      <c r="BV70" s="47" t="s">
        <v>5993</v>
      </c>
      <c r="BW70" s="14" t="s">
        <v>5474</v>
      </c>
      <c r="BX70" s="83">
        <v>-0.59310344827586203</v>
      </c>
      <c r="BY70" s="82">
        <v>1.1800000000000002</v>
      </c>
      <c r="BZ70" s="46">
        <v>36.86440677966101</v>
      </c>
      <c r="CA70" s="48" t="s">
        <v>5474</v>
      </c>
      <c r="CB70" s="45">
        <v>-435</v>
      </c>
      <c r="CC70" s="45">
        <v>-43.5</v>
      </c>
      <c r="CD70" s="45">
        <v>0</v>
      </c>
      <c r="CE70" s="45">
        <v>0</v>
      </c>
      <c r="CF70" s="14" t="s">
        <v>8596</v>
      </c>
      <c r="CG70" s="7" t="s">
        <v>8477</v>
      </c>
      <c r="CH70" s="215" t="s">
        <v>8478</v>
      </c>
      <c r="CI70" s="215" t="s">
        <v>8478</v>
      </c>
      <c r="CJ70" s="215" t="s">
        <v>8523</v>
      </c>
      <c r="CK70" s="43" t="s">
        <v>6927</v>
      </c>
      <c r="CL70" s="43" t="s">
        <v>8480</v>
      </c>
      <c r="CM70" s="43" t="s">
        <v>6960</v>
      </c>
      <c r="CN70" s="145">
        <v>-43.5</v>
      </c>
      <c r="CO70" s="145">
        <v>-435</v>
      </c>
      <c r="CP70" s="148">
        <v>10175.657223230382</v>
      </c>
      <c r="CQ70" s="189" t="s">
        <v>5474</v>
      </c>
      <c r="CR70" s="189" t="s">
        <v>5474</v>
      </c>
      <c r="CS70" s="99" t="s">
        <v>5474</v>
      </c>
      <c r="CT70" s="167" t="s">
        <v>5474</v>
      </c>
      <c r="CU70" s="43" t="s">
        <v>5474</v>
      </c>
      <c r="CV70" s="43" t="s">
        <v>5474</v>
      </c>
      <c r="CW70" s="43" t="s">
        <v>5474</v>
      </c>
      <c r="CX70" s="43" t="s">
        <v>5474</v>
      </c>
      <c r="CY70" s="43" t="s">
        <v>5474</v>
      </c>
      <c r="CZ70" s="43" t="s">
        <v>5474</v>
      </c>
      <c r="DA70" s="42" t="s">
        <v>5474</v>
      </c>
      <c r="DB70" s="42" t="s">
        <v>5474</v>
      </c>
      <c r="DC70" s="42" t="s">
        <v>5474</v>
      </c>
      <c r="DD70" s="42" t="s">
        <v>5474</v>
      </c>
      <c r="DE70" s="42" t="s">
        <v>5474</v>
      </c>
      <c r="DF70" s="42" t="s">
        <v>5474</v>
      </c>
      <c r="DG70" s="42" t="s">
        <v>5474</v>
      </c>
      <c r="DH70" s="42" t="s">
        <v>5474</v>
      </c>
    </row>
    <row r="71" spans="1:112">
      <c r="A71" s="22">
        <v>5215</v>
      </c>
      <c r="B71" s="7" t="s">
        <v>1068</v>
      </c>
      <c r="C71" s="21">
        <v>0.1211</v>
      </c>
      <c r="D71" s="21">
        <v>-0.1681</v>
      </c>
      <c r="E71" s="21">
        <v>1.6400000000000001E-2</v>
      </c>
      <c r="F71" s="21">
        <v>-0.16830000000000001</v>
      </c>
      <c r="G71" s="21">
        <v>0.24879999999999999</v>
      </c>
      <c r="H71" s="21"/>
      <c r="I71" s="21">
        <v>3.274</v>
      </c>
      <c r="J71" s="21">
        <v>3.274</v>
      </c>
      <c r="K71" s="21">
        <v>-4.7100000000000003E-2</v>
      </c>
      <c r="L71" s="21">
        <v>0.10050000000000001</v>
      </c>
      <c r="M71" s="21">
        <v>0.1082</v>
      </c>
      <c r="N71" s="21">
        <v>-5.1499999999999997E-2</v>
      </c>
      <c r="O71" s="21">
        <v>0.13189999999999999</v>
      </c>
      <c r="P71" s="21">
        <v>0.13619999999999999</v>
      </c>
      <c r="Q71" s="21">
        <v>6.2799999999999995E-2</v>
      </c>
      <c r="R71" s="21">
        <v>4.3499999999999997E-2</v>
      </c>
      <c r="S71" s="21">
        <v>0.1178</v>
      </c>
      <c r="T71" s="21">
        <v>8.7999999999999995E-2</v>
      </c>
      <c r="U71" s="10">
        <v>3.12</v>
      </c>
      <c r="V71" s="10">
        <v>15.33</v>
      </c>
      <c r="W71" s="7">
        <v>3.5</v>
      </c>
      <c r="X71" s="20">
        <v>0.80200000000000005</v>
      </c>
      <c r="Y71" s="75">
        <v>2020</v>
      </c>
      <c r="Z71" s="7">
        <v>8</v>
      </c>
      <c r="AA71" s="7">
        <v>0</v>
      </c>
      <c r="AB71" s="51">
        <v>-316</v>
      </c>
      <c r="AC71" s="51">
        <v>-18</v>
      </c>
      <c r="AD71" s="51"/>
      <c r="AE71" s="51"/>
      <c r="AF71" s="51"/>
      <c r="AG71" s="51"/>
      <c r="AH71" s="20">
        <v>2.86E-2</v>
      </c>
      <c r="AI71" s="7" t="s">
        <v>8493</v>
      </c>
      <c r="AJ71" s="67" t="s">
        <v>8494</v>
      </c>
      <c r="AK71" s="44">
        <v>-0.93085655314757476</v>
      </c>
      <c r="AL71" s="44">
        <v>-0.67156862745098034</v>
      </c>
      <c r="AM71" s="44">
        <v>0.62068965517241159</v>
      </c>
      <c r="AN71" s="25">
        <v>1.1359906213364597</v>
      </c>
      <c r="AO71" s="25">
        <v>0.23915592028135998</v>
      </c>
      <c r="AP71" s="215">
        <v>85.3</v>
      </c>
      <c r="AQ71" s="215" t="s">
        <v>8552</v>
      </c>
      <c r="AR71" s="44">
        <v>4.2787286063569602E-2</v>
      </c>
      <c r="AS71" s="171" t="s">
        <v>7682</v>
      </c>
      <c r="AT71" s="171" t="s">
        <v>7495</v>
      </c>
      <c r="AU71" s="171" t="s">
        <v>7895</v>
      </c>
      <c r="AV71" s="7" t="s">
        <v>8470</v>
      </c>
      <c r="AW71" s="14" t="s">
        <v>8083</v>
      </c>
      <c r="AX71" s="49" t="s">
        <v>6009</v>
      </c>
      <c r="AY71" s="38" t="s">
        <v>5971</v>
      </c>
      <c r="AZ71" s="14" t="s">
        <v>6646</v>
      </c>
      <c r="BA71" s="49" t="s">
        <v>5967</v>
      </c>
      <c r="BB71" s="38" t="s">
        <v>6047</v>
      </c>
      <c r="BC71" s="7">
        <v>0.1</v>
      </c>
      <c r="BD71" s="14" t="s">
        <v>6036</v>
      </c>
      <c r="BE71" s="49" t="s">
        <v>5967</v>
      </c>
      <c r="BF71" s="38" t="s">
        <v>6007</v>
      </c>
      <c r="BG71" s="7">
        <v>1.2</v>
      </c>
      <c r="BH71" s="45">
        <v>440.00249280275256</v>
      </c>
      <c r="BI71" s="215" t="s">
        <v>8471</v>
      </c>
      <c r="BJ71" s="215" t="s">
        <v>8500</v>
      </c>
      <c r="BK71" s="7">
        <v>3.6</v>
      </c>
      <c r="BL71" s="25">
        <v>2.1556886227544876E-2</v>
      </c>
      <c r="BM71" s="20">
        <v>0.63893750000000005</v>
      </c>
      <c r="BN71" s="20">
        <v>0.5475000000000001</v>
      </c>
      <c r="BO71" s="20">
        <v>0.71374999999999988</v>
      </c>
      <c r="BP71" s="46">
        <v>5.5642530984996732</v>
      </c>
      <c r="BQ71" s="215" t="s">
        <v>8569</v>
      </c>
      <c r="BR71" s="79">
        <v>1.3066510355607659</v>
      </c>
      <c r="BS71" s="9">
        <v>3.4977037321120674E-2</v>
      </c>
      <c r="BT71" s="9">
        <v>8.7425197996177317E-2</v>
      </c>
      <c r="BU71" s="47" t="s">
        <v>5993</v>
      </c>
      <c r="BV71" s="47">
        <v>44376</v>
      </c>
      <c r="BW71" s="14" t="s">
        <v>8514</v>
      </c>
      <c r="BX71" s="83">
        <v>1.7679812426729187</v>
      </c>
      <c r="BY71" s="82">
        <v>14.719999999999999</v>
      </c>
      <c r="BZ71" s="46">
        <v>5.7948369565217392</v>
      </c>
      <c r="CA71" s="48" t="s">
        <v>5474</v>
      </c>
      <c r="CB71" s="45">
        <v>-26954.799999999999</v>
      </c>
      <c r="CC71" s="45">
        <v>-1535.3999999999999</v>
      </c>
      <c r="CD71" s="45">
        <v>0</v>
      </c>
      <c r="CE71" s="45">
        <v>0</v>
      </c>
      <c r="CF71" s="14" t="s">
        <v>8597</v>
      </c>
      <c r="CG71" s="7" t="s">
        <v>8477</v>
      </c>
      <c r="CH71" s="215" t="s">
        <v>8478</v>
      </c>
      <c r="CI71" s="215" t="s">
        <v>8546</v>
      </c>
      <c r="CJ71" s="215" t="s">
        <v>8479</v>
      </c>
      <c r="CK71" s="43" t="s">
        <v>5474</v>
      </c>
      <c r="CL71" s="43" t="s">
        <v>5474</v>
      </c>
      <c r="CM71" s="43" t="s">
        <v>5474</v>
      </c>
      <c r="CN71" s="145">
        <v>-1535.3999999999999</v>
      </c>
      <c r="CO71" s="145">
        <v>-26954.799999999999</v>
      </c>
      <c r="CP71" s="148">
        <v>37532.212636074793</v>
      </c>
      <c r="CQ71" s="189" t="s">
        <v>5474</v>
      </c>
      <c r="CR71" s="189" t="s">
        <v>5474</v>
      </c>
      <c r="CS71" s="99" t="s">
        <v>5474</v>
      </c>
      <c r="CT71" s="167" t="s">
        <v>5474</v>
      </c>
      <c r="CU71" s="43" t="s">
        <v>5474</v>
      </c>
      <c r="CV71" s="43" t="s">
        <v>5474</v>
      </c>
      <c r="CW71" s="43" t="s">
        <v>5474</v>
      </c>
      <c r="CX71" s="43" t="s">
        <v>5474</v>
      </c>
      <c r="CY71" s="43" t="s">
        <v>5474</v>
      </c>
      <c r="CZ71" s="43" t="s">
        <v>5474</v>
      </c>
      <c r="DA71" s="42" t="s">
        <v>5474</v>
      </c>
      <c r="DB71" s="42" t="s">
        <v>5474</v>
      </c>
      <c r="DC71" s="42" t="s">
        <v>5474</v>
      </c>
      <c r="DD71" s="42" t="s">
        <v>5474</v>
      </c>
      <c r="DE71" s="42" t="s">
        <v>5474</v>
      </c>
      <c r="DF71" s="42" t="s">
        <v>5474</v>
      </c>
      <c r="DG71" s="42" t="s">
        <v>5474</v>
      </c>
      <c r="DH71" s="42" t="s">
        <v>5474</v>
      </c>
    </row>
    <row r="72" spans="1:112">
      <c r="A72" s="22">
        <v>6712</v>
      </c>
      <c r="B72" s="7" t="s">
        <v>5895</v>
      </c>
      <c r="C72" s="21">
        <v>0.20080000000000001</v>
      </c>
      <c r="D72" s="21">
        <v>6.2877999999999998</v>
      </c>
      <c r="E72" s="21">
        <v>0.46</v>
      </c>
      <c r="F72" s="21">
        <v>3.8978999999999999</v>
      </c>
      <c r="G72" s="21">
        <v>6.8581000000000003</v>
      </c>
      <c r="H72" s="21">
        <v>-0.83330000000000004</v>
      </c>
      <c r="I72" s="21">
        <v>0.34329999999999999</v>
      </c>
      <c r="J72" s="21">
        <v>0.33329999999999999</v>
      </c>
      <c r="K72" s="21">
        <v>0.22900000000000001</v>
      </c>
      <c r="L72" s="21">
        <v>1.4097999999999999</v>
      </c>
      <c r="M72" s="21">
        <v>0.33979999999999999</v>
      </c>
      <c r="N72" s="21">
        <v>0.50680000000000003</v>
      </c>
      <c r="O72" s="21">
        <v>5.1759000000000004</v>
      </c>
      <c r="P72" s="21">
        <v>4.2072000000000003</v>
      </c>
      <c r="Q72" s="21">
        <v>-6.9999999999999999E-4</v>
      </c>
      <c r="R72" s="21">
        <v>5.9999999999999995E-4</v>
      </c>
      <c r="S72" s="21">
        <v>2.0400000000000001E-2</v>
      </c>
      <c r="T72" s="21">
        <v>7.0000000000000001E-3</v>
      </c>
      <c r="U72" s="10">
        <v>-0.68</v>
      </c>
      <c r="V72" s="10">
        <v>-1.88</v>
      </c>
      <c r="W72" s="7">
        <v>0</v>
      </c>
      <c r="X72" s="20">
        <v>0</v>
      </c>
      <c r="Y72" s="75"/>
      <c r="Z72" s="7"/>
      <c r="AA72" s="7"/>
      <c r="AB72" s="51">
        <v>86</v>
      </c>
      <c r="AC72" s="51">
        <v>-37</v>
      </c>
      <c r="AD72" s="51"/>
      <c r="AE72" s="51"/>
      <c r="AF72" s="51"/>
      <c r="AG72" s="51"/>
      <c r="AH72" s="20">
        <v>0</v>
      </c>
      <c r="AI72" s="7" t="s">
        <v>8467</v>
      </c>
      <c r="AJ72" s="67" t="s">
        <v>8494</v>
      </c>
      <c r="AK72" s="44">
        <v>-0.67238912732474965</v>
      </c>
      <c r="AL72" s="44">
        <v>-0.75757575757575757</v>
      </c>
      <c r="AM72" s="44">
        <v>0.75</v>
      </c>
      <c r="AN72" s="25">
        <v>1.270909090909091</v>
      </c>
      <c r="AO72" s="25">
        <v>0.18</v>
      </c>
      <c r="AP72" s="215">
        <v>275</v>
      </c>
      <c r="AQ72" s="215" t="s">
        <v>8552</v>
      </c>
      <c r="AR72" s="44">
        <v>3.6496350364963498E-3</v>
      </c>
      <c r="AS72" s="171" t="s">
        <v>7682</v>
      </c>
      <c r="AT72" s="171" t="s">
        <v>7183</v>
      </c>
      <c r="AU72" s="171" t="s">
        <v>8330</v>
      </c>
      <c r="AV72" s="7" t="s">
        <v>8470</v>
      </c>
      <c r="AW72" s="14" t="s">
        <v>6083</v>
      </c>
      <c r="AX72" s="49" t="s">
        <v>6009</v>
      </c>
      <c r="AY72" s="38" t="s">
        <v>6007</v>
      </c>
      <c r="AZ72" s="14" t="s">
        <v>6199</v>
      </c>
      <c r="BA72" s="49" t="s">
        <v>5993</v>
      </c>
      <c r="BB72" s="38" t="s">
        <v>5993</v>
      </c>
      <c r="BC72" s="7">
        <v>0.5</v>
      </c>
      <c r="BD72" s="14" t="s">
        <v>6316</v>
      </c>
      <c r="BE72" s="49" t="s">
        <v>5993</v>
      </c>
      <c r="BF72" s="38" t="s">
        <v>5993</v>
      </c>
      <c r="BG72" s="7">
        <v>0.6</v>
      </c>
      <c r="BH72" s="45">
        <v>187.39379481444305</v>
      </c>
      <c r="BI72" s="215" t="s">
        <v>8471</v>
      </c>
      <c r="BJ72" s="215" t="s">
        <v>8568</v>
      </c>
      <c r="BK72" s="7">
        <v>0.6</v>
      </c>
      <c r="BL72" s="25">
        <v>1.1029411764705883E-2</v>
      </c>
      <c r="BM72" s="20">
        <v>0.88243749999999999</v>
      </c>
      <c r="BN72" s="20">
        <v>0.91749999999999998</v>
      </c>
      <c r="BO72" s="20">
        <v>0.8537499999999999</v>
      </c>
      <c r="BP72" s="46" t="s">
        <v>8473</v>
      </c>
      <c r="BQ72" s="215" t="s">
        <v>8473</v>
      </c>
      <c r="BR72" s="79" t="s">
        <v>8473</v>
      </c>
      <c r="BS72" s="9">
        <v>0</v>
      </c>
      <c r="BT72" s="9">
        <v>0</v>
      </c>
      <c r="BU72" s="47" t="s">
        <v>5993</v>
      </c>
      <c r="BV72" s="47" t="s">
        <v>5993</v>
      </c>
      <c r="BW72" s="14" t="s">
        <v>5474</v>
      </c>
      <c r="BX72" s="83" t="s">
        <v>8473</v>
      </c>
      <c r="BY72" s="82" t="s">
        <v>8473</v>
      </c>
      <c r="BZ72" s="46" t="s">
        <v>8473</v>
      </c>
      <c r="CA72" s="48" t="s">
        <v>8485</v>
      </c>
      <c r="CB72" s="45">
        <v>23650</v>
      </c>
      <c r="CC72" s="45">
        <v>-10175</v>
      </c>
      <c r="CD72" s="45">
        <v>0</v>
      </c>
      <c r="CE72" s="45">
        <v>0</v>
      </c>
      <c r="CF72" s="14" t="e">
        <v>#N/A</v>
      </c>
      <c r="CG72" s="7" t="s">
        <v>8477</v>
      </c>
      <c r="CH72" s="215" t="s">
        <v>8478</v>
      </c>
      <c r="CI72" s="215" t="s">
        <v>8479</v>
      </c>
      <c r="CJ72" s="215" t="s">
        <v>8479</v>
      </c>
      <c r="CK72" s="43" t="s">
        <v>5474</v>
      </c>
      <c r="CL72" s="43" t="s">
        <v>5474</v>
      </c>
      <c r="CM72" s="43" t="s">
        <v>6944</v>
      </c>
      <c r="CN72" s="145">
        <v>-10175</v>
      </c>
      <c r="CO72" s="145">
        <v>23650</v>
      </c>
      <c r="CP72" s="148">
        <v>51533.293573971838</v>
      </c>
      <c r="CQ72" s="189" t="s">
        <v>5474</v>
      </c>
      <c r="CR72" s="189" t="s">
        <v>5474</v>
      </c>
      <c r="CS72" s="99" t="s">
        <v>5474</v>
      </c>
      <c r="CT72" s="167" t="s">
        <v>5474</v>
      </c>
      <c r="CU72" s="43" t="s">
        <v>5474</v>
      </c>
      <c r="CV72" s="43" t="s">
        <v>5474</v>
      </c>
      <c r="CW72" s="43" t="s">
        <v>5474</v>
      </c>
      <c r="CX72" s="43" t="s">
        <v>5474</v>
      </c>
      <c r="CY72" s="43" t="s">
        <v>5474</v>
      </c>
      <c r="CZ72" s="43" t="s">
        <v>5474</v>
      </c>
      <c r="DA72" s="42" t="s">
        <v>5474</v>
      </c>
      <c r="DB72" s="42" t="s">
        <v>5474</v>
      </c>
      <c r="DC72" s="42" t="s">
        <v>5474</v>
      </c>
      <c r="DD72" s="42" t="s">
        <v>5474</v>
      </c>
      <c r="DE72" s="42" t="s">
        <v>5474</v>
      </c>
      <c r="DF72" s="42" t="s">
        <v>5474</v>
      </c>
      <c r="DG72" s="42" t="s">
        <v>5474</v>
      </c>
      <c r="DH72" s="42" t="s">
        <v>5474</v>
      </c>
    </row>
    <row r="73" spans="1:112">
      <c r="A73" s="22">
        <v>5202</v>
      </c>
      <c r="B73" s="7" t="s">
        <v>1059</v>
      </c>
      <c r="C73" s="21">
        <v>0.1741</v>
      </c>
      <c r="D73" s="21">
        <v>-0.54830000000000001</v>
      </c>
      <c r="E73" s="21">
        <v>0.30330000000000001</v>
      </c>
      <c r="F73" s="21">
        <v>-0.28589999999999999</v>
      </c>
      <c r="G73" s="21">
        <v>-0.18909999999999999</v>
      </c>
      <c r="H73" s="21">
        <v>2.8571</v>
      </c>
      <c r="I73" s="21">
        <v>3.4544999999999999</v>
      </c>
      <c r="J73" s="21">
        <v>1.6939</v>
      </c>
      <c r="K73" s="21">
        <v>5.7700000000000001E-2</v>
      </c>
      <c r="L73" s="21">
        <v>-3.7900000000000003E-2</v>
      </c>
      <c r="M73" s="21">
        <v>-0.1366</v>
      </c>
      <c r="N73" s="21">
        <v>-8.3500000000000005E-2</v>
      </c>
      <c r="O73" s="21">
        <v>-0.25690000000000002</v>
      </c>
      <c r="P73" s="21">
        <v>-0.09</v>
      </c>
      <c r="Q73" s="21">
        <v>1.17E-2</v>
      </c>
      <c r="R73" s="21">
        <v>1.0200000000000001E-2</v>
      </c>
      <c r="S73" s="21">
        <v>2.1499999999999998E-2</v>
      </c>
      <c r="T73" s="21">
        <v>1.9900000000000001E-2</v>
      </c>
      <c r="U73" s="10">
        <v>0.34</v>
      </c>
      <c r="V73" s="10">
        <v>0.28000000000000003</v>
      </c>
      <c r="W73" s="7">
        <v>8.5999999999999993E-2</v>
      </c>
      <c r="X73" s="20">
        <v>1</v>
      </c>
      <c r="Y73" s="75"/>
      <c r="Z73" s="7"/>
      <c r="AA73" s="7"/>
      <c r="AB73" s="51"/>
      <c r="AC73" s="51"/>
      <c r="AD73" s="51"/>
      <c r="AE73" s="51"/>
      <c r="AF73" s="51"/>
      <c r="AG73" s="51"/>
      <c r="AH73" s="20">
        <v>0</v>
      </c>
      <c r="AI73" s="7" t="s">
        <v>8467</v>
      </c>
      <c r="AJ73" s="67" t="s">
        <v>8536</v>
      </c>
      <c r="AK73" s="44">
        <v>-0.67355371900826433</v>
      </c>
      <c r="AL73" s="44">
        <v>-0.59677419354838679</v>
      </c>
      <c r="AM73" s="44">
        <v>0.62500000000000222</v>
      </c>
      <c r="AN73" s="25">
        <v>0.67787114845938368</v>
      </c>
      <c r="AO73" s="25">
        <v>0.1736694677871147</v>
      </c>
      <c r="AP73" s="215">
        <v>17.850000000000001</v>
      </c>
      <c r="AQ73" s="215" t="s">
        <v>8552</v>
      </c>
      <c r="AR73" s="44">
        <v>2.8089887640449398E-3</v>
      </c>
      <c r="AS73" s="171" t="s">
        <v>7682</v>
      </c>
      <c r="AT73" s="171" t="s">
        <v>7809</v>
      </c>
      <c r="AU73" s="171" t="s">
        <v>6955</v>
      </c>
      <c r="AV73" s="7" t="s">
        <v>8470</v>
      </c>
      <c r="AW73" s="14" t="s">
        <v>6954</v>
      </c>
      <c r="AX73" s="49" t="s">
        <v>6009</v>
      </c>
      <c r="AY73" s="38" t="s">
        <v>5961</v>
      </c>
      <c r="AZ73" s="14" t="s">
        <v>6157</v>
      </c>
      <c r="BA73" s="49" t="s">
        <v>5993</v>
      </c>
      <c r="BB73" s="38" t="s">
        <v>5993</v>
      </c>
      <c r="BC73" s="7">
        <v>21</v>
      </c>
      <c r="BD73" s="14" t="s">
        <v>6092</v>
      </c>
      <c r="BE73" s="49" t="s">
        <v>5967</v>
      </c>
      <c r="BF73" s="38" t="s">
        <v>5961</v>
      </c>
      <c r="BG73" s="7">
        <v>2</v>
      </c>
      <c r="BH73" s="45">
        <v>45.457511137794569</v>
      </c>
      <c r="BI73" s="215" t="s">
        <v>8495</v>
      </c>
      <c r="BJ73" s="215" t="s">
        <v>8554</v>
      </c>
      <c r="BK73" s="7">
        <v>1.5</v>
      </c>
      <c r="BL73" s="25">
        <v>1.4204545454545454E-2</v>
      </c>
      <c r="BM73" s="20">
        <v>0.56825000000000003</v>
      </c>
      <c r="BN73" s="20">
        <v>0.505</v>
      </c>
      <c r="BO73" s="20">
        <v>0.62</v>
      </c>
      <c r="BP73" s="46">
        <v>63.75</v>
      </c>
      <c r="BQ73" s="215" t="s">
        <v>8540</v>
      </c>
      <c r="BR73" s="79">
        <v>-0.68253968253968245</v>
      </c>
      <c r="BS73" s="9">
        <v>0</v>
      </c>
      <c r="BT73" s="9">
        <v>0</v>
      </c>
      <c r="BU73" s="47" t="s">
        <v>5993</v>
      </c>
      <c r="BV73" s="47" t="s">
        <v>5993</v>
      </c>
      <c r="BW73" s="14" t="s">
        <v>5474</v>
      </c>
      <c r="BX73" s="83">
        <v>-0.61904761904761907</v>
      </c>
      <c r="BY73" s="82">
        <v>0.34</v>
      </c>
      <c r="BZ73" s="46">
        <v>52.5</v>
      </c>
      <c r="CA73" s="48" t="s">
        <v>5474</v>
      </c>
      <c r="CB73" s="45">
        <v>0</v>
      </c>
      <c r="CC73" s="45">
        <v>0</v>
      </c>
      <c r="CD73" s="45">
        <v>0</v>
      </c>
      <c r="CE73" s="45">
        <v>0</v>
      </c>
      <c r="CF73" s="14" t="s">
        <v>8598</v>
      </c>
      <c r="CG73" s="7" t="s">
        <v>8477</v>
      </c>
      <c r="CH73" s="215" t="s">
        <v>8478</v>
      </c>
      <c r="CI73" s="215" t="s">
        <v>8478</v>
      </c>
      <c r="CJ73" s="215" t="s">
        <v>8479</v>
      </c>
      <c r="CK73" s="43" t="s">
        <v>6887</v>
      </c>
      <c r="CL73" s="43" t="s">
        <v>5474</v>
      </c>
      <c r="CM73" s="43" t="s">
        <v>6903</v>
      </c>
      <c r="CN73" s="145">
        <v>0</v>
      </c>
      <c r="CO73" s="145">
        <v>0</v>
      </c>
      <c r="CP73" s="148">
        <v>811.41657380963306</v>
      </c>
      <c r="CQ73" s="189" t="s">
        <v>5474</v>
      </c>
      <c r="CR73" s="189" t="s">
        <v>5474</v>
      </c>
      <c r="CS73" s="99" t="s">
        <v>5474</v>
      </c>
      <c r="CT73" s="167" t="s">
        <v>5474</v>
      </c>
      <c r="CU73" s="43" t="s">
        <v>5474</v>
      </c>
      <c r="CV73" s="43" t="s">
        <v>5474</v>
      </c>
      <c r="CW73" s="43" t="s">
        <v>5474</v>
      </c>
      <c r="CX73" s="43" t="s">
        <v>5474</v>
      </c>
      <c r="CY73" s="43" t="s">
        <v>5474</v>
      </c>
      <c r="CZ73" s="43" t="s">
        <v>5474</v>
      </c>
      <c r="DA73" s="42" t="s">
        <v>5474</v>
      </c>
      <c r="DB73" s="42" t="s">
        <v>5474</v>
      </c>
      <c r="DC73" s="42" t="s">
        <v>5474</v>
      </c>
      <c r="DD73" s="42" t="s">
        <v>5474</v>
      </c>
      <c r="DE73" s="42" t="s">
        <v>5474</v>
      </c>
      <c r="DF73" s="42" t="s">
        <v>5474</v>
      </c>
      <c r="DG73" s="42" t="s">
        <v>5474</v>
      </c>
      <c r="DH73" s="42" t="s">
        <v>5474</v>
      </c>
    </row>
    <row r="74" spans="1:112">
      <c r="A74" s="22">
        <v>3516</v>
      </c>
      <c r="B74" s="7" t="s">
        <v>782</v>
      </c>
      <c r="C74" s="21">
        <v>-0.38269999999999998</v>
      </c>
      <c r="D74" s="21">
        <v>0.45100000000000001</v>
      </c>
      <c r="E74" s="21">
        <v>-8.3799999999999999E-2</v>
      </c>
      <c r="F74" s="21">
        <v>0.37580000000000002</v>
      </c>
      <c r="G74" s="21">
        <v>0.47189999999999999</v>
      </c>
      <c r="H74" s="21">
        <v>4</v>
      </c>
      <c r="I74" s="21">
        <v>-0.6633</v>
      </c>
      <c r="J74" s="21">
        <v>-0.75280000000000002</v>
      </c>
      <c r="K74" s="21">
        <v>3.1699999999999999E-2</v>
      </c>
      <c r="L74" s="21">
        <v>-0.13489999999999999</v>
      </c>
      <c r="M74" s="21">
        <v>-5.28E-2</v>
      </c>
      <c r="N74" s="21">
        <v>7.8399999999999997E-2</v>
      </c>
      <c r="O74" s="21">
        <v>-8.3400000000000002E-2</v>
      </c>
      <c r="P74" s="21">
        <v>-1.2200000000000001E-2</v>
      </c>
      <c r="Q74" s="21">
        <v>-1.5800000000000002E-2</v>
      </c>
      <c r="R74" s="21">
        <v>-1.21E-2</v>
      </c>
      <c r="S74" s="21">
        <v>-2.7199999999999998E-2</v>
      </c>
      <c r="T74" s="21">
        <v>-2.12E-2</v>
      </c>
      <c r="U74" s="10">
        <v>0.22</v>
      </c>
      <c r="V74" s="10">
        <v>-0.32</v>
      </c>
      <c r="W74" s="7">
        <v>0.04</v>
      </c>
      <c r="X74" s="20">
        <v>0.57140000000000002</v>
      </c>
      <c r="Y74" s="75">
        <v>2020</v>
      </c>
      <c r="Z74" s="7">
        <v>0.2</v>
      </c>
      <c r="AA74" s="7">
        <v>0</v>
      </c>
      <c r="AB74" s="51">
        <v>-16</v>
      </c>
      <c r="AC74" s="51">
        <v>-10</v>
      </c>
      <c r="AD74" s="51"/>
      <c r="AE74" s="51"/>
      <c r="AF74" s="51"/>
      <c r="AG74" s="51"/>
      <c r="AH74" s="20">
        <v>0</v>
      </c>
      <c r="AI74" s="7" t="s">
        <v>8467</v>
      </c>
      <c r="AJ74" s="67" t="s">
        <v>8494</v>
      </c>
      <c r="AK74" s="44">
        <v>-0.83417085427135673</v>
      </c>
      <c r="AL74" s="44">
        <v>-0.84000000000000008</v>
      </c>
      <c r="AM74" s="44">
        <v>1</v>
      </c>
      <c r="AN74" s="25">
        <v>0.6589403973509933</v>
      </c>
      <c r="AO74" s="25">
        <v>0.24834437086092717</v>
      </c>
      <c r="AP74" s="215">
        <v>15.1</v>
      </c>
      <c r="AQ74" s="215" t="s">
        <v>8552</v>
      </c>
      <c r="AR74" s="44">
        <v>2.0270270270270199E-2</v>
      </c>
      <c r="AS74" s="171" t="s">
        <v>7267</v>
      </c>
      <c r="AT74" s="171" t="s">
        <v>7495</v>
      </c>
      <c r="AU74" s="171" t="s">
        <v>7070</v>
      </c>
      <c r="AV74" s="7" t="s">
        <v>8470</v>
      </c>
      <c r="AW74" s="14" t="s">
        <v>7255</v>
      </c>
      <c r="AX74" s="49" t="s">
        <v>6009</v>
      </c>
      <c r="AY74" s="38" t="s">
        <v>6007</v>
      </c>
      <c r="AZ74" s="14" t="s">
        <v>6633</v>
      </c>
      <c r="BA74" s="49" t="s">
        <v>5993</v>
      </c>
      <c r="BB74" s="38" t="s">
        <v>5993</v>
      </c>
      <c r="BC74" s="7">
        <v>0.3</v>
      </c>
      <c r="BD74" s="14" t="s">
        <v>6081</v>
      </c>
      <c r="BE74" s="49" t="s">
        <v>5967</v>
      </c>
      <c r="BF74" s="38" t="s">
        <v>5971</v>
      </c>
      <c r="BG74" s="7">
        <v>0.6</v>
      </c>
      <c r="BH74" s="45">
        <v>42.552004341189146</v>
      </c>
      <c r="BI74" s="215" t="s">
        <v>8495</v>
      </c>
      <c r="BJ74" s="215" t="s">
        <v>8554</v>
      </c>
      <c r="BK74" s="7">
        <v>0.8</v>
      </c>
      <c r="BL74" s="25">
        <v>2.7210884353741523E-2</v>
      </c>
      <c r="BM74" s="20">
        <v>0.56931250000000011</v>
      </c>
      <c r="BN74" s="20">
        <v>0.65250000000000008</v>
      </c>
      <c r="BO74" s="20">
        <v>0.50124999999999997</v>
      </c>
      <c r="BP74" s="46" t="s">
        <v>8473</v>
      </c>
      <c r="BQ74" s="215" t="s">
        <v>8473</v>
      </c>
      <c r="BR74" s="79" t="s">
        <v>8473</v>
      </c>
      <c r="BS74" s="9">
        <v>0</v>
      </c>
      <c r="BT74" s="9">
        <v>7.3520237735078542E-3</v>
      </c>
      <c r="BU74" s="47" t="s">
        <v>5993</v>
      </c>
      <c r="BV74" s="47" t="s">
        <v>5993</v>
      </c>
      <c r="BW74" s="14" t="s">
        <v>5474</v>
      </c>
      <c r="BX74" s="83" t="s">
        <v>8473</v>
      </c>
      <c r="BY74" s="82" t="s">
        <v>8473</v>
      </c>
      <c r="BZ74" s="46" t="s">
        <v>8473</v>
      </c>
      <c r="CA74" s="48" t="s">
        <v>5474</v>
      </c>
      <c r="CB74" s="45">
        <v>-241.6</v>
      </c>
      <c r="CC74" s="45">
        <v>-151</v>
      </c>
      <c r="CD74" s="45">
        <v>0</v>
      </c>
      <c r="CE74" s="45">
        <v>0</v>
      </c>
      <c r="CF74" s="14" t="s">
        <v>8599</v>
      </c>
      <c r="CG74" s="7" t="s">
        <v>8477</v>
      </c>
      <c r="CH74" s="215" t="s">
        <v>8478</v>
      </c>
      <c r="CI74" s="215" t="s">
        <v>8479</v>
      </c>
      <c r="CJ74" s="215" t="s">
        <v>8479</v>
      </c>
      <c r="CK74" s="43" t="s">
        <v>6968</v>
      </c>
      <c r="CL74" s="43" t="s">
        <v>5474</v>
      </c>
      <c r="CM74" s="43" t="s">
        <v>6898</v>
      </c>
      <c r="CN74" s="145">
        <v>-151</v>
      </c>
      <c r="CO74" s="145">
        <v>-241.6</v>
      </c>
      <c r="CP74" s="148">
        <v>642.53526555195606</v>
      </c>
      <c r="CQ74" s="189" t="s">
        <v>5474</v>
      </c>
      <c r="CR74" s="189" t="s">
        <v>5474</v>
      </c>
      <c r="CS74" s="99" t="s">
        <v>5474</v>
      </c>
      <c r="CT74" s="167" t="s">
        <v>5474</v>
      </c>
      <c r="CU74" s="43" t="s">
        <v>5474</v>
      </c>
      <c r="CV74" s="43" t="s">
        <v>5474</v>
      </c>
      <c r="CW74" s="43" t="s">
        <v>5474</v>
      </c>
      <c r="CX74" s="43" t="s">
        <v>5474</v>
      </c>
      <c r="CY74" s="43" t="s">
        <v>5474</v>
      </c>
      <c r="CZ74" s="43" t="s">
        <v>5474</v>
      </c>
      <c r="DA74" s="42" t="s">
        <v>5474</v>
      </c>
      <c r="DB74" s="42" t="s">
        <v>5474</v>
      </c>
      <c r="DC74" s="42" t="s">
        <v>5474</v>
      </c>
      <c r="DD74" s="42" t="s">
        <v>5474</v>
      </c>
      <c r="DE74" s="42" t="s">
        <v>5474</v>
      </c>
      <c r="DF74" s="42" t="s">
        <v>5474</v>
      </c>
      <c r="DG74" s="42" t="s">
        <v>5474</v>
      </c>
      <c r="DH74" s="42" t="s">
        <v>5474</v>
      </c>
    </row>
    <row r="75" spans="1:112">
      <c r="A75" s="22">
        <v>1712</v>
      </c>
      <c r="B75" s="7" t="s">
        <v>199</v>
      </c>
      <c r="C75" s="21">
        <v>-4.7600000000000003E-2</v>
      </c>
      <c r="D75" s="21">
        <v>9.4799999999999995E-2</v>
      </c>
      <c r="E75" s="21">
        <v>1.2200000000000001E-2</v>
      </c>
      <c r="F75" s="21">
        <v>9.1499999999999998E-2</v>
      </c>
      <c r="G75" s="21">
        <v>5.6599999999999998E-2</v>
      </c>
      <c r="H75" s="21">
        <v>-0.15</v>
      </c>
      <c r="I75" s="21">
        <v>-0.4</v>
      </c>
      <c r="J75" s="21">
        <v>0.23330000000000001</v>
      </c>
      <c r="K75" s="21">
        <v>6.1000000000000004E-3</v>
      </c>
      <c r="L75" s="21">
        <v>-8.3000000000000001E-3</v>
      </c>
      <c r="M75" s="21">
        <v>2.9999999999999997E-4</v>
      </c>
      <c r="N75" s="21">
        <v>-1.1599999999999999E-2</v>
      </c>
      <c r="O75" s="21">
        <v>-8.0000000000000002E-3</v>
      </c>
      <c r="P75" s="21">
        <v>-5.1000000000000004E-3</v>
      </c>
      <c r="Q75" s="21">
        <v>5.4000000000000003E-3</v>
      </c>
      <c r="R75" s="21">
        <v>2.7000000000000001E-3</v>
      </c>
      <c r="S75" s="21">
        <v>9.9699999999999997E-2</v>
      </c>
      <c r="T75" s="21">
        <v>4.7300000000000002E-2</v>
      </c>
      <c r="U75" s="10">
        <v>1.1100000000000001</v>
      </c>
      <c r="V75" s="10">
        <v>1.91</v>
      </c>
      <c r="W75" s="7">
        <v>1.1680999999999999</v>
      </c>
      <c r="X75" s="20">
        <v>0.71220000000000006</v>
      </c>
      <c r="Y75" s="75">
        <v>2020</v>
      </c>
      <c r="Z75" s="7">
        <v>1.3</v>
      </c>
      <c r="AA75" s="7">
        <v>0</v>
      </c>
      <c r="AB75" s="51">
        <v>-485</v>
      </c>
      <c r="AC75" s="51">
        <v>54</v>
      </c>
      <c r="AD75" s="51"/>
      <c r="AE75" s="51"/>
      <c r="AF75" s="51"/>
      <c r="AG75" s="51"/>
      <c r="AH75" s="20">
        <v>1E-3</v>
      </c>
      <c r="AI75" s="7" t="s">
        <v>8487</v>
      </c>
      <c r="AJ75" s="67" t="s">
        <v>8482</v>
      </c>
      <c r="AK75" s="44">
        <v>0.74444444444444469</v>
      </c>
      <c r="AL75" s="44">
        <v>0.54545454545454608</v>
      </c>
      <c r="AM75" s="44">
        <v>0.83333333333333137</v>
      </c>
      <c r="AN75" s="25">
        <v>0.19780219780219779</v>
      </c>
      <c r="AO75" s="25">
        <v>4.8351648351648416E-2</v>
      </c>
      <c r="AP75" s="215">
        <v>22.75</v>
      </c>
      <c r="AQ75" s="215" t="s">
        <v>8552</v>
      </c>
      <c r="AR75" s="44">
        <v>1.1111111111111099E-2</v>
      </c>
      <c r="AS75" s="171" t="s">
        <v>7267</v>
      </c>
      <c r="AT75" s="171" t="s">
        <v>6958</v>
      </c>
      <c r="AU75" s="171" t="s">
        <v>6987</v>
      </c>
      <c r="AV75" s="7" t="s">
        <v>5474</v>
      </c>
      <c r="AW75" s="14" t="s">
        <v>7266</v>
      </c>
      <c r="AX75" s="49" t="s">
        <v>6009</v>
      </c>
      <c r="AY75" s="38" t="s">
        <v>5971</v>
      </c>
      <c r="AZ75" s="14" t="s">
        <v>6054</v>
      </c>
      <c r="BA75" s="49" t="s">
        <v>5967</v>
      </c>
      <c r="BB75" s="38" t="s">
        <v>5961</v>
      </c>
      <c r="BC75" s="7">
        <v>0.2</v>
      </c>
      <c r="BD75" s="14" t="s">
        <v>6115</v>
      </c>
      <c r="BE75" s="49" t="s">
        <v>5967</v>
      </c>
      <c r="BF75" s="38" t="s">
        <v>5961</v>
      </c>
      <c r="BG75" s="7">
        <v>0.6</v>
      </c>
      <c r="BH75" s="45">
        <v>367.36021373643183</v>
      </c>
      <c r="BI75" s="215" t="s">
        <v>8471</v>
      </c>
      <c r="BJ75" s="215" t="s">
        <v>8554</v>
      </c>
      <c r="BK75" s="7">
        <v>1.7</v>
      </c>
      <c r="BL75" s="25">
        <v>1.1111111111111112E-2</v>
      </c>
      <c r="BM75" s="20">
        <v>0.60824999999999996</v>
      </c>
      <c r="BN75" s="20">
        <v>0.62749999999999995</v>
      </c>
      <c r="BO75" s="20">
        <v>0.59250000000000003</v>
      </c>
      <c r="BP75" s="46">
        <v>11.910994764397905</v>
      </c>
      <c r="BQ75" s="215" t="s">
        <v>8585</v>
      </c>
      <c r="BR75" s="79">
        <v>-3.4417582417581847E-3</v>
      </c>
      <c r="BS75" s="9">
        <v>4.5230456772933358E-2</v>
      </c>
      <c r="BT75" s="9">
        <v>5.0994539089185498E-2</v>
      </c>
      <c r="BU75" s="47" t="s">
        <v>5993</v>
      </c>
      <c r="BV75" s="47">
        <v>44294</v>
      </c>
      <c r="BW75" s="14" t="s">
        <v>5474</v>
      </c>
      <c r="BX75" s="83">
        <v>0.19586989010989017</v>
      </c>
      <c r="BY75" s="82">
        <v>1.9100000000000001</v>
      </c>
      <c r="BZ75" s="46">
        <v>11.910994764397905</v>
      </c>
      <c r="CA75" s="48" t="s">
        <v>8475</v>
      </c>
      <c r="CB75" s="45">
        <v>-11033.75</v>
      </c>
      <c r="CC75" s="45">
        <v>1228.5</v>
      </c>
      <c r="CD75" s="45">
        <v>0</v>
      </c>
      <c r="CE75" s="45">
        <v>0</v>
      </c>
      <c r="CF75" s="14" t="s">
        <v>8600</v>
      </c>
      <c r="CG75" s="7" t="s">
        <v>8477</v>
      </c>
      <c r="CH75" s="215" t="s">
        <v>8478</v>
      </c>
      <c r="CI75" s="215" t="s">
        <v>8498</v>
      </c>
      <c r="CJ75" s="215" t="s">
        <v>8479</v>
      </c>
      <c r="CK75" s="43" t="s">
        <v>6887</v>
      </c>
      <c r="CL75" s="43" t="s">
        <v>5474</v>
      </c>
      <c r="CM75" s="43" t="s">
        <v>6994</v>
      </c>
      <c r="CN75" s="145">
        <v>1228.5</v>
      </c>
      <c r="CO75" s="145">
        <v>-11033.75</v>
      </c>
      <c r="CP75" s="148">
        <v>8357.444862503824</v>
      </c>
      <c r="CQ75" s="189" t="s">
        <v>5474</v>
      </c>
      <c r="CR75" s="189" t="s">
        <v>5474</v>
      </c>
      <c r="CS75" s="99" t="s">
        <v>5474</v>
      </c>
      <c r="CT75" s="167" t="s">
        <v>8601</v>
      </c>
      <c r="CU75" s="43" t="s">
        <v>5474</v>
      </c>
      <c r="CV75" s="43" t="s">
        <v>5474</v>
      </c>
      <c r="CW75" s="43" t="s">
        <v>5474</v>
      </c>
      <c r="CX75" s="43" t="s">
        <v>5474</v>
      </c>
      <c r="CY75" s="43" t="s">
        <v>5474</v>
      </c>
      <c r="CZ75" s="43" t="s">
        <v>5474</v>
      </c>
      <c r="DA75" s="42" t="s">
        <v>5474</v>
      </c>
      <c r="DB75" s="42" t="s">
        <v>5474</v>
      </c>
      <c r="DC75" s="42" t="s">
        <v>8601</v>
      </c>
      <c r="DD75" s="42" t="s">
        <v>5474</v>
      </c>
      <c r="DE75" s="42" t="s">
        <v>5474</v>
      </c>
      <c r="DF75" s="42" t="s">
        <v>5474</v>
      </c>
      <c r="DG75" s="42" t="s">
        <v>5474</v>
      </c>
      <c r="DH75" s="42" t="s">
        <v>5474</v>
      </c>
    </row>
    <row r="76" spans="1:112">
      <c r="A76" s="22">
        <v>1535</v>
      </c>
      <c r="B76" s="7" t="s">
        <v>150</v>
      </c>
      <c r="C76" s="21">
        <v>2.0199999999999999E-2</v>
      </c>
      <c r="D76" s="21">
        <v>-9.9900000000000003E-2</v>
      </c>
      <c r="E76" s="21">
        <v>-9.2999999999999992E-3</v>
      </c>
      <c r="F76" s="21">
        <v>-0.15140000000000001</v>
      </c>
      <c r="G76" s="21">
        <v>7.1000000000000004E-3</v>
      </c>
      <c r="H76" s="21">
        <v>0.31940000000000002</v>
      </c>
      <c r="I76" s="21">
        <v>1.7142999999999999</v>
      </c>
      <c r="J76" s="21">
        <v>1.8305</v>
      </c>
      <c r="K76" s="21">
        <v>1.84E-2</v>
      </c>
      <c r="L76" s="21">
        <v>4.2700000000000002E-2</v>
      </c>
      <c r="M76" s="21">
        <v>1.11E-2</v>
      </c>
      <c r="N76" s="21">
        <v>1.3599999999999999E-2</v>
      </c>
      <c r="O76" s="21">
        <v>3.6600000000000001E-2</v>
      </c>
      <c r="P76" s="21">
        <v>1.5299999999999999E-2</v>
      </c>
      <c r="Q76" s="21">
        <v>1.5100000000000001E-2</v>
      </c>
      <c r="R76" s="21">
        <v>7.0000000000000001E-3</v>
      </c>
      <c r="S76" s="21">
        <v>5.5E-2</v>
      </c>
      <c r="T76" s="21">
        <v>2.46E-2</v>
      </c>
      <c r="U76" s="10">
        <v>1.67</v>
      </c>
      <c r="V76" s="10">
        <v>2.68</v>
      </c>
      <c r="W76" s="7">
        <v>1.34</v>
      </c>
      <c r="X76" s="20">
        <v>0.91339999999999999</v>
      </c>
      <c r="Y76" s="75">
        <v>2020</v>
      </c>
      <c r="Z76" s="7">
        <v>1.35</v>
      </c>
      <c r="AA76" s="7">
        <v>0</v>
      </c>
      <c r="AB76" s="51">
        <v>-36</v>
      </c>
      <c r="AC76" s="51">
        <v>5</v>
      </c>
      <c r="AD76" s="51"/>
      <c r="AE76" s="51"/>
      <c r="AF76" s="51">
        <v>1</v>
      </c>
      <c r="AG76" s="51"/>
      <c r="AH76" s="20">
        <v>0</v>
      </c>
      <c r="AI76" s="7" t="s">
        <v>8481</v>
      </c>
      <c r="AJ76" s="67" t="s">
        <v>8482</v>
      </c>
      <c r="AK76" s="44">
        <v>0.58800000000000008</v>
      </c>
      <c r="AL76" s="44">
        <v>-0.56976744186046446</v>
      </c>
      <c r="AM76" s="44">
        <v>0.750000000000003</v>
      </c>
      <c r="AN76" s="25">
        <v>0.32092426187419765</v>
      </c>
      <c r="AO76" s="25">
        <v>0.11039794608472392</v>
      </c>
      <c r="AP76" s="215">
        <v>38.950000000000003</v>
      </c>
      <c r="AQ76" s="215" t="s">
        <v>8552</v>
      </c>
      <c r="AR76" s="44">
        <v>1.5645371577574899E-2</v>
      </c>
      <c r="AS76" s="171" t="s">
        <v>7087</v>
      </c>
      <c r="AT76" s="171" t="s">
        <v>7194</v>
      </c>
      <c r="AU76" s="171" t="s">
        <v>6964</v>
      </c>
      <c r="AV76" s="7" t="s">
        <v>5474</v>
      </c>
      <c r="AW76" s="14" t="s">
        <v>7193</v>
      </c>
      <c r="AX76" s="49" t="s">
        <v>5981</v>
      </c>
      <c r="AY76" s="38" t="s">
        <v>5971</v>
      </c>
      <c r="AZ76" s="14" t="s">
        <v>6038</v>
      </c>
      <c r="BA76" s="49" t="s">
        <v>5967</v>
      </c>
      <c r="BB76" s="38" t="s">
        <v>5971</v>
      </c>
      <c r="BC76" s="7">
        <v>0.4</v>
      </c>
      <c r="BD76" s="14" t="s">
        <v>6019</v>
      </c>
      <c r="BE76" s="49" t="s">
        <v>5967</v>
      </c>
      <c r="BF76" s="38" t="s">
        <v>5961</v>
      </c>
      <c r="BG76" s="7">
        <v>0.8</v>
      </c>
      <c r="BH76" s="45">
        <v>76.048587564349717</v>
      </c>
      <c r="BI76" s="215" t="s">
        <v>8495</v>
      </c>
      <c r="BJ76" s="215" t="s">
        <v>8554</v>
      </c>
      <c r="BK76" s="7">
        <v>1.4</v>
      </c>
      <c r="BL76" s="25">
        <v>1.1688311688311762E-2</v>
      </c>
      <c r="BM76" s="20">
        <v>0.61150000000000004</v>
      </c>
      <c r="BN76" s="20">
        <v>0.54</v>
      </c>
      <c r="BO76" s="20">
        <v>0.66999999999999993</v>
      </c>
      <c r="BP76" s="46">
        <v>14.533582089552239</v>
      </c>
      <c r="BQ76" s="215" t="s">
        <v>8558</v>
      </c>
      <c r="BR76" s="79">
        <v>4.4664099272571254E-3</v>
      </c>
      <c r="BS76" s="9">
        <v>2.8387016824490852E-2</v>
      </c>
      <c r="BT76" s="9">
        <v>2.8642263043608285E-2</v>
      </c>
      <c r="BU76" s="47" t="s">
        <v>5993</v>
      </c>
      <c r="BV76" s="47" t="s">
        <v>5993</v>
      </c>
      <c r="BW76" s="14" t="s">
        <v>5474</v>
      </c>
      <c r="BX76" s="83">
        <v>0.20535969191270834</v>
      </c>
      <c r="BY76" s="82">
        <v>2.57</v>
      </c>
      <c r="BZ76" s="46">
        <v>15.155642023346305</v>
      </c>
      <c r="CA76" s="48" t="s">
        <v>8475</v>
      </c>
      <c r="CB76" s="45">
        <v>-1402.2</v>
      </c>
      <c r="CC76" s="45">
        <v>194.75</v>
      </c>
      <c r="CD76" s="45">
        <v>0</v>
      </c>
      <c r="CE76" s="45">
        <v>0</v>
      </c>
      <c r="CF76" s="14" t="s">
        <v>8602</v>
      </c>
      <c r="CG76" s="7" t="s">
        <v>8477</v>
      </c>
      <c r="CH76" s="215" t="s">
        <v>8498</v>
      </c>
      <c r="CI76" s="215" t="s">
        <v>8478</v>
      </c>
      <c r="CJ76" s="215" t="s">
        <v>8523</v>
      </c>
      <c r="CK76" s="43" t="s">
        <v>5474</v>
      </c>
      <c r="CL76" s="43" t="s">
        <v>8480</v>
      </c>
      <c r="CM76" s="43" t="s">
        <v>5474</v>
      </c>
      <c r="CN76" s="145">
        <v>194.75</v>
      </c>
      <c r="CO76" s="145">
        <v>-1402.2</v>
      </c>
      <c r="CP76" s="148">
        <v>2962.0924856314218</v>
      </c>
      <c r="CQ76" s="189" t="s">
        <v>5474</v>
      </c>
      <c r="CR76" s="189" t="s">
        <v>5474</v>
      </c>
      <c r="CS76" s="99" t="s">
        <v>5474</v>
      </c>
      <c r="CT76" s="167" t="s">
        <v>5474</v>
      </c>
      <c r="CU76" s="43" t="s">
        <v>5474</v>
      </c>
      <c r="CV76" s="43" t="s">
        <v>5474</v>
      </c>
      <c r="CW76" s="43" t="s">
        <v>5474</v>
      </c>
      <c r="CX76" s="43" t="s">
        <v>5474</v>
      </c>
      <c r="CY76" s="43" t="s">
        <v>5474</v>
      </c>
      <c r="CZ76" s="43" t="s">
        <v>5474</v>
      </c>
      <c r="DA76" s="42" t="s">
        <v>5474</v>
      </c>
      <c r="DB76" s="42" t="s">
        <v>5474</v>
      </c>
      <c r="DC76" s="42" t="s">
        <v>5474</v>
      </c>
      <c r="DD76" s="42" t="s">
        <v>5474</v>
      </c>
      <c r="DE76" s="42" t="s">
        <v>5474</v>
      </c>
      <c r="DF76" s="42" t="s">
        <v>5474</v>
      </c>
      <c r="DG76" s="42" t="s">
        <v>5474</v>
      </c>
      <c r="DH76" s="42" t="s">
        <v>5474</v>
      </c>
    </row>
    <row r="77" spans="1:112">
      <c r="A77" s="22">
        <v>2610</v>
      </c>
      <c r="B77" s="7" t="s">
        <v>489</v>
      </c>
      <c r="C77" s="21">
        <v>0.12790000000000001</v>
      </c>
      <c r="D77" s="21">
        <v>0.2034</v>
      </c>
      <c r="E77" s="21">
        <v>6.6299999999999998E-2</v>
      </c>
      <c r="F77" s="21">
        <v>0.17530000000000001</v>
      </c>
      <c r="G77" s="21">
        <v>-1.8E-3</v>
      </c>
      <c r="H77" s="21">
        <v>0.68420000000000003</v>
      </c>
      <c r="I77" s="21">
        <v>-1.1333</v>
      </c>
      <c r="J77" s="21">
        <v>0</v>
      </c>
      <c r="K77" s="21">
        <v>3.6600000000000001E-2</v>
      </c>
      <c r="L77" s="21">
        <v>-8.0799999999999997E-2</v>
      </c>
      <c r="M77" s="21">
        <v>-8.8000000000000005E-3</v>
      </c>
      <c r="N77" s="21">
        <v>5.8000000000000003E-2</v>
      </c>
      <c r="O77" s="21">
        <v>-6.3299999999999995E-2</v>
      </c>
      <c r="P77" s="21">
        <v>1.49E-2</v>
      </c>
      <c r="Q77" s="21">
        <v>6.1000000000000004E-3</v>
      </c>
      <c r="R77" s="21">
        <v>8.0000000000000004E-4</v>
      </c>
      <c r="S77" s="21">
        <v>1.54E-2</v>
      </c>
      <c r="T77" s="21">
        <v>1.0999999999999999E-2</v>
      </c>
      <c r="U77" s="10">
        <v>-0.25</v>
      </c>
      <c r="V77" s="10">
        <v>0.02</v>
      </c>
      <c r="W77" s="7">
        <v>8.5599999999999996E-2</v>
      </c>
      <c r="X77" s="20">
        <v>0.60019999999999996</v>
      </c>
      <c r="Y77" s="75"/>
      <c r="Z77" s="7"/>
      <c r="AA77" s="7"/>
      <c r="AB77" s="51">
        <v>8311</v>
      </c>
      <c r="AC77" s="51">
        <v>4795</v>
      </c>
      <c r="AD77" s="51">
        <v>1235</v>
      </c>
      <c r="AE77" s="51">
        <v>1503</v>
      </c>
      <c r="AF77" s="51">
        <v>1598</v>
      </c>
      <c r="AG77" s="51">
        <v>-63</v>
      </c>
      <c r="AH77" s="20">
        <v>0.21729999999999999</v>
      </c>
      <c r="AI77" s="7" t="s">
        <v>8487</v>
      </c>
      <c r="AJ77" s="67" t="s">
        <v>8494</v>
      </c>
      <c r="AK77" s="44">
        <v>0.6200814111261872</v>
      </c>
      <c r="AL77" s="44">
        <v>-0.61538461538461564</v>
      </c>
      <c r="AM77" s="44">
        <v>0.66666666666666274</v>
      </c>
      <c r="AN77" s="25">
        <v>0.85697674418604652</v>
      </c>
      <c r="AO77" s="25">
        <v>0.15116279069767452</v>
      </c>
      <c r="AP77" s="215">
        <v>17.2</v>
      </c>
      <c r="AQ77" s="215" t="s">
        <v>8552</v>
      </c>
      <c r="AR77" s="44">
        <v>1.1764705882352899E-2</v>
      </c>
      <c r="AS77" s="171" t="s">
        <v>7202</v>
      </c>
      <c r="AT77" s="171" t="s">
        <v>6910</v>
      </c>
      <c r="AU77" s="171" t="s">
        <v>7067</v>
      </c>
      <c r="AV77" s="7" t="s">
        <v>8470</v>
      </c>
      <c r="AW77" s="14" t="s">
        <v>6510</v>
      </c>
      <c r="AX77" s="49" t="s">
        <v>6009</v>
      </c>
      <c r="AY77" s="38" t="s">
        <v>5971</v>
      </c>
      <c r="AZ77" s="14" t="s">
        <v>6123</v>
      </c>
      <c r="BA77" s="49" t="s">
        <v>6039</v>
      </c>
      <c r="BB77" s="38" t="s">
        <v>6007</v>
      </c>
      <c r="BC77" s="7">
        <v>0.7</v>
      </c>
      <c r="BD77" s="14" t="s">
        <v>6101</v>
      </c>
      <c r="BE77" s="49" t="s">
        <v>5967</v>
      </c>
      <c r="BF77" s="38" t="s">
        <v>5961</v>
      </c>
      <c r="BG77" s="7">
        <v>1</v>
      </c>
      <c r="BH77" s="45">
        <v>22408.867900922585</v>
      </c>
      <c r="BI77" s="215" t="s">
        <v>8592</v>
      </c>
      <c r="BJ77" s="215" t="s">
        <v>8568</v>
      </c>
      <c r="BK77" s="7">
        <v>0.5</v>
      </c>
      <c r="BL77" s="25">
        <v>1.1764705882352899E-2</v>
      </c>
      <c r="BM77" s="20">
        <v>0.61874999999999991</v>
      </c>
      <c r="BN77" s="20">
        <v>0.6875</v>
      </c>
      <c r="BO77" s="20">
        <v>0.56249999999999989</v>
      </c>
      <c r="BP77" s="46">
        <v>860</v>
      </c>
      <c r="BQ77" s="215" t="s">
        <v>8521</v>
      </c>
      <c r="BR77" s="79">
        <v>-0.97092054263565897</v>
      </c>
      <c r="BS77" s="9">
        <v>0</v>
      </c>
      <c r="BT77" s="9">
        <v>0</v>
      </c>
      <c r="BU77" s="47" t="s">
        <v>5993</v>
      </c>
      <c r="BV77" s="47" t="s">
        <v>5993</v>
      </c>
      <c r="BW77" s="14" t="s">
        <v>5474</v>
      </c>
      <c r="BX77" s="83">
        <v>-0.96510465116279065</v>
      </c>
      <c r="BY77" s="82">
        <v>4.9999999999999989E-2</v>
      </c>
      <c r="BZ77" s="46">
        <v>344.00000000000006</v>
      </c>
      <c r="CA77" s="48" t="s">
        <v>8593</v>
      </c>
      <c r="CB77" s="45">
        <v>142949.19999999998</v>
      </c>
      <c r="CC77" s="45">
        <v>82474</v>
      </c>
      <c r="CD77" s="45">
        <v>21242</v>
      </c>
      <c r="CE77" s="45">
        <v>25851.599999999999</v>
      </c>
      <c r="CF77" s="14" t="s">
        <v>8603</v>
      </c>
      <c r="CG77" s="7" t="s">
        <v>8477</v>
      </c>
      <c r="CH77" s="215" t="s">
        <v>8498</v>
      </c>
      <c r="CI77" s="215" t="s">
        <v>8478</v>
      </c>
      <c r="CJ77" s="215" t="s">
        <v>8479</v>
      </c>
      <c r="CK77" s="43" t="s">
        <v>5474</v>
      </c>
      <c r="CL77" s="43" t="s">
        <v>5474</v>
      </c>
      <c r="CM77" s="43" t="s">
        <v>5474</v>
      </c>
      <c r="CN77" s="145">
        <v>108325.6</v>
      </c>
      <c r="CO77" s="145">
        <v>164191.19999999998</v>
      </c>
      <c r="CP77" s="148">
        <v>385432.52789586846</v>
      </c>
      <c r="CQ77" s="189">
        <v>0.26744186046511625</v>
      </c>
      <c r="CR77" s="189">
        <v>0</v>
      </c>
      <c r="CS77" s="99">
        <v>44956</v>
      </c>
      <c r="CT77" s="167" t="s">
        <v>8504</v>
      </c>
      <c r="CU77" s="43" t="s">
        <v>5474</v>
      </c>
      <c r="CV77" s="43" t="s">
        <v>5474</v>
      </c>
      <c r="CW77" s="43" t="s">
        <v>5474</v>
      </c>
      <c r="CX77" s="43" t="s">
        <v>5474</v>
      </c>
      <c r="CY77" s="43" t="s">
        <v>5474</v>
      </c>
      <c r="CZ77" s="43" t="s">
        <v>5474</v>
      </c>
      <c r="DA77" s="42" t="s">
        <v>5474</v>
      </c>
      <c r="DB77" s="42" t="s">
        <v>5474</v>
      </c>
      <c r="DC77" s="42" t="s">
        <v>5474</v>
      </c>
      <c r="DD77" s="42" t="s">
        <v>5474</v>
      </c>
      <c r="DE77" s="42" t="s">
        <v>5474</v>
      </c>
      <c r="DF77" s="42" t="s">
        <v>8504</v>
      </c>
      <c r="DG77" s="42" t="s">
        <v>5474</v>
      </c>
      <c r="DH77" s="42" t="s">
        <v>5474</v>
      </c>
    </row>
    <row r="78" spans="1:112">
      <c r="A78" s="22">
        <v>3128</v>
      </c>
      <c r="B78" s="7" t="s">
        <v>653</v>
      </c>
      <c r="C78" s="21">
        <v>0.12640000000000001</v>
      </c>
      <c r="D78" s="21">
        <v>-6.7100000000000007E-2</v>
      </c>
      <c r="E78" s="21">
        <v>9.9299999999999999E-2</v>
      </c>
      <c r="F78" s="21">
        <v>0.1111</v>
      </c>
      <c r="G78" s="21">
        <v>2.2700000000000001E-2</v>
      </c>
      <c r="H78" s="21">
        <v>-6.25E-2</v>
      </c>
      <c r="I78" s="21">
        <v>-0.1176</v>
      </c>
      <c r="J78" s="21">
        <v>-6.0600000000000001E-2</v>
      </c>
      <c r="K78" s="21">
        <v>2.8899999999999999E-2</v>
      </c>
      <c r="L78" s="21">
        <v>0.03</v>
      </c>
      <c r="M78" s="21">
        <v>7.3000000000000001E-3</v>
      </c>
      <c r="N78" s="21">
        <v>1E-4</v>
      </c>
      <c r="O78" s="21">
        <v>-2.8999999999999998E-3</v>
      </c>
      <c r="P78" s="21">
        <v>-9.4000000000000004E-3</v>
      </c>
      <c r="Q78" s="21">
        <v>-2.5000000000000001E-3</v>
      </c>
      <c r="R78" s="21">
        <v>-1.9E-3</v>
      </c>
      <c r="S78" s="21">
        <v>3.1600000000000003E-2</v>
      </c>
      <c r="T78" s="21">
        <v>2.2200000000000001E-2</v>
      </c>
      <c r="U78" s="10">
        <v>0.31</v>
      </c>
      <c r="V78" s="10">
        <v>0.61</v>
      </c>
      <c r="W78" s="7">
        <v>0.45400000000000001</v>
      </c>
      <c r="X78" s="20">
        <v>0.94510000000000005</v>
      </c>
      <c r="Y78" s="75">
        <v>2020</v>
      </c>
      <c r="Z78" s="7">
        <v>0.55000000000000004</v>
      </c>
      <c r="AA78" s="7">
        <v>0</v>
      </c>
      <c r="AB78" s="51">
        <v>36</v>
      </c>
      <c r="AC78" s="51">
        <v>-10</v>
      </c>
      <c r="AD78" s="51"/>
      <c r="AE78" s="51"/>
      <c r="AF78" s="51"/>
      <c r="AG78" s="51"/>
      <c r="AH78" s="20">
        <v>0</v>
      </c>
      <c r="AI78" s="7" t="s">
        <v>8467</v>
      </c>
      <c r="AJ78" s="67" t="s">
        <v>8536</v>
      </c>
      <c r="AK78" s="44">
        <v>-0.60431654676258983</v>
      </c>
      <c r="AL78" s="44">
        <v>-0.54761904761904656</v>
      </c>
      <c r="AM78" s="44">
        <v>1</v>
      </c>
      <c r="AN78" s="25">
        <v>0.7679558011049723</v>
      </c>
      <c r="AO78" s="25">
        <v>0.11602209944751388</v>
      </c>
      <c r="AP78" s="215">
        <v>18.100000000000001</v>
      </c>
      <c r="AQ78" s="215" t="s">
        <v>8552</v>
      </c>
      <c r="AR78" s="44">
        <v>2.2598870056497099E-2</v>
      </c>
      <c r="AS78" s="171" t="s">
        <v>7775</v>
      </c>
      <c r="AT78" s="171" t="s">
        <v>7058</v>
      </c>
      <c r="AU78" s="171" t="s">
        <v>7328</v>
      </c>
      <c r="AV78" s="7" t="s">
        <v>8470</v>
      </c>
      <c r="AW78" s="14" t="s">
        <v>7774</v>
      </c>
      <c r="AX78" s="49" t="s">
        <v>6009</v>
      </c>
      <c r="AY78" s="38" t="s">
        <v>5961</v>
      </c>
      <c r="AZ78" s="14" t="s">
        <v>6366</v>
      </c>
      <c r="BA78" s="49" t="s">
        <v>5967</v>
      </c>
      <c r="BB78" s="38" t="s">
        <v>6007</v>
      </c>
      <c r="BC78" s="7">
        <v>1.6</v>
      </c>
      <c r="BD78" s="14" t="s">
        <v>6049</v>
      </c>
      <c r="BE78" s="49" t="s">
        <v>5967</v>
      </c>
      <c r="BF78" s="38" t="s">
        <v>5961</v>
      </c>
      <c r="BG78" s="7">
        <v>0.2</v>
      </c>
      <c r="BH78" s="45">
        <v>203.00994438231331</v>
      </c>
      <c r="BI78" s="215" t="s">
        <v>8471</v>
      </c>
      <c r="BJ78" s="215" t="s">
        <v>8554</v>
      </c>
      <c r="BK78" s="7">
        <v>0.6</v>
      </c>
      <c r="BL78" s="25">
        <v>1.4005602240896357E-2</v>
      </c>
      <c r="BM78" s="20">
        <v>0.61899999999999999</v>
      </c>
      <c r="BN78" s="20">
        <v>0.65749999999999997</v>
      </c>
      <c r="BO78" s="20">
        <v>0.58750000000000002</v>
      </c>
      <c r="BP78" s="46">
        <v>29.672131147540988</v>
      </c>
      <c r="BQ78" s="215" t="s">
        <v>8540</v>
      </c>
      <c r="BR78" s="79">
        <v>-0.46914272559852677</v>
      </c>
      <c r="BS78" s="9">
        <v>1.9121014990482577E-2</v>
      </c>
      <c r="BT78" s="9">
        <v>2.439403522542305E-2</v>
      </c>
      <c r="BU78" s="47" t="s">
        <v>5993</v>
      </c>
      <c r="BV78" s="47" t="s">
        <v>5993</v>
      </c>
      <c r="BW78" s="14" t="s">
        <v>5474</v>
      </c>
      <c r="BX78" s="83">
        <v>-0.3629712707182321</v>
      </c>
      <c r="BY78" s="82">
        <v>0.61</v>
      </c>
      <c r="BZ78" s="46">
        <v>29.672131147540988</v>
      </c>
      <c r="CA78" s="48" t="s">
        <v>8485</v>
      </c>
      <c r="CB78" s="45">
        <v>651.6</v>
      </c>
      <c r="CC78" s="45">
        <v>-181</v>
      </c>
      <c r="CD78" s="45">
        <v>0</v>
      </c>
      <c r="CE78" s="45">
        <v>0</v>
      </c>
      <c r="CF78" s="14" t="s">
        <v>8604</v>
      </c>
      <c r="CG78" s="7" t="s">
        <v>8477</v>
      </c>
      <c r="CH78" s="215" t="s">
        <v>8478</v>
      </c>
      <c r="CI78" s="215" t="s">
        <v>8498</v>
      </c>
      <c r="CJ78" s="215" t="s">
        <v>8479</v>
      </c>
      <c r="CK78" s="43" t="s">
        <v>6894</v>
      </c>
      <c r="CL78" s="43" t="s">
        <v>5474</v>
      </c>
      <c r="CM78" s="43" t="s">
        <v>6903</v>
      </c>
      <c r="CN78" s="145">
        <v>-181</v>
      </c>
      <c r="CO78" s="145">
        <v>651.6</v>
      </c>
      <c r="CP78" s="148">
        <v>3674.479993319871</v>
      </c>
      <c r="CQ78" s="189" t="s">
        <v>5474</v>
      </c>
      <c r="CR78" s="189" t="s">
        <v>5474</v>
      </c>
      <c r="CS78" s="99" t="s">
        <v>5474</v>
      </c>
      <c r="CT78" s="167" t="s">
        <v>5474</v>
      </c>
      <c r="CU78" s="43" t="s">
        <v>5474</v>
      </c>
      <c r="CV78" s="43" t="s">
        <v>5474</v>
      </c>
      <c r="CW78" s="43" t="s">
        <v>5474</v>
      </c>
      <c r="CX78" s="43" t="s">
        <v>5474</v>
      </c>
      <c r="CY78" s="43" t="s">
        <v>5474</v>
      </c>
      <c r="CZ78" s="43" t="s">
        <v>5474</v>
      </c>
      <c r="DA78" s="42" t="s">
        <v>5474</v>
      </c>
      <c r="DB78" s="42" t="s">
        <v>5474</v>
      </c>
      <c r="DC78" s="42" t="s">
        <v>5474</v>
      </c>
      <c r="DD78" s="42" t="s">
        <v>5474</v>
      </c>
      <c r="DE78" s="42" t="s">
        <v>5474</v>
      </c>
      <c r="DF78" s="42" t="s">
        <v>5474</v>
      </c>
      <c r="DG78" s="42" t="s">
        <v>5474</v>
      </c>
      <c r="DH78" s="42" t="s">
        <v>5474</v>
      </c>
    </row>
    <row r="79" spans="1:112">
      <c r="A79" s="22">
        <v>6123</v>
      </c>
      <c r="B79" s="7" t="s">
        <v>1220</v>
      </c>
      <c r="C79" s="21">
        <v>4.07E-2</v>
      </c>
      <c r="D79" s="21">
        <v>-6.4299999999999996E-2</v>
      </c>
      <c r="E79" s="21">
        <v>-7.7600000000000002E-2</v>
      </c>
      <c r="F79" s="21">
        <v>-0.1784</v>
      </c>
      <c r="G79" s="21">
        <v>0.28649999999999998</v>
      </c>
      <c r="H79" s="21">
        <v>0.14149999999999999</v>
      </c>
      <c r="I79" s="21">
        <v>0.35959999999999998</v>
      </c>
      <c r="J79" s="21">
        <v>0.3926</v>
      </c>
      <c r="K79" s="21">
        <v>2.5499999999999998E-2</v>
      </c>
      <c r="L79" s="21">
        <v>1.35E-2</v>
      </c>
      <c r="M79" s="21">
        <v>-5.0000000000000001E-4</v>
      </c>
      <c r="N79" s="21">
        <v>1.7000000000000001E-2</v>
      </c>
      <c r="O79" s="21">
        <v>3.04E-2</v>
      </c>
      <c r="P79" s="21">
        <v>1.0200000000000001E-2</v>
      </c>
      <c r="Q79" s="21">
        <v>1.7600000000000001E-2</v>
      </c>
      <c r="R79" s="21">
        <v>6.1999999999999998E-3</v>
      </c>
      <c r="S79" s="21">
        <v>0.183</v>
      </c>
      <c r="T79" s="21">
        <v>0.10009999999999999</v>
      </c>
      <c r="U79" s="10">
        <v>2.27</v>
      </c>
      <c r="V79" s="10">
        <v>4.8600000000000003</v>
      </c>
      <c r="W79" s="7">
        <v>3.0354000000000001</v>
      </c>
      <c r="X79" s="20">
        <v>0.86060000000000003</v>
      </c>
      <c r="Y79" s="75">
        <v>2020</v>
      </c>
      <c r="Z79" s="7">
        <v>2.9771000000000001</v>
      </c>
      <c r="AA79" s="7">
        <v>0</v>
      </c>
      <c r="AB79" s="51">
        <v>-82</v>
      </c>
      <c r="AC79" s="51">
        <v>-30</v>
      </c>
      <c r="AD79" s="51"/>
      <c r="AE79" s="51"/>
      <c r="AF79" s="51"/>
      <c r="AG79" s="51"/>
      <c r="AH79" s="20">
        <v>0</v>
      </c>
      <c r="AI79" s="7" t="s">
        <v>8487</v>
      </c>
      <c r="AJ79" s="67" t="s">
        <v>8536</v>
      </c>
      <c r="AK79" s="44">
        <v>0.66831683168316824</v>
      </c>
      <c r="AL79" s="44">
        <v>0.54166666666666585</v>
      </c>
      <c r="AM79" s="44">
        <v>1</v>
      </c>
      <c r="AN79" s="25">
        <v>0.41393442622950827</v>
      </c>
      <c r="AO79" s="25">
        <v>4.918032786885243E-2</v>
      </c>
      <c r="AP79" s="215">
        <v>48.8</v>
      </c>
      <c r="AQ79" s="215" t="s">
        <v>8552</v>
      </c>
      <c r="AR79" s="44">
        <v>1.6666666666666601E-2</v>
      </c>
      <c r="AS79" s="171" t="s">
        <v>8188</v>
      </c>
      <c r="AT79" s="171" t="s">
        <v>7093</v>
      </c>
      <c r="AU79" s="171" t="s">
        <v>6933</v>
      </c>
      <c r="AV79" s="7" t="s">
        <v>8470</v>
      </c>
      <c r="AW79" s="14" t="s">
        <v>6984</v>
      </c>
      <c r="AX79" s="49" t="s">
        <v>6009</v>
      </c>
      <c r="AY79" s="38" t="s">
        <v>5971</v>
      </c>
      <c r="AZ79" s="14" t="s">
        <v>6562</v>
      </c>
      <c r="BA79" s="49" t="s">
        <v>5967</v>
      </c>
      <c r="BB79" s="38" t="s">
        <v>5971</v>
      </c>
      <c r="BC79" s="7">
        <v>0.4</v>
      </c>
      <c r="BD79" s="14" t="s">
        <v>6398</v>
      </c>
      <c r="BE79" s="49" t="s">
        <v>5967</v>
      </c>
      <c r="BF79" s="38" t="s">
        <v>5961</v>
      </c>
      <c r="BG79" s="7">
        <v>0.6</v>
      </c>
      <c r="BH79" s="45">
        <v>101.39811675246629</v>
      </c>
      <c r="BI79" s="215" t="s">
        <v>8495</v>
      </c>
      <c r="BJ79" s="215" t="s">
        <v>8554</v>
      </c>
      <c r="BK79" s="7">
        <v>1.1000000000000001</v>
      </c>
      <c r="BL79" s="25">
        <v>1.2448132780082869E-2</v>
      </c>
      <c r="BM79" s="20">
        <v>0.58887500000000004</v>
      </c>
      <c r="BN79" s="20">
        <v>0.53249999999999997</v>
      </c>
      <c r="BO79" s="20">
        <v>0.63500000000000001</v>
      </c>
      <c r="BP79" s="46">
        <v>10.041152263374485</v>
      </c>
      <c r="BQ79" s="215" t="s">
        <v>8585</v>
      </c>
      <c r="BR79" s="79">
        <v>0.34321789617486365</v>
      </c>
      <c r="BS79" s="9">
        <v>5.6023084627062847E-2</v>
      </c>
      <c r="BT79" s="9">
        <v>5.4835360680999923E-2</v>
      </c>
      <c r="BU79" s="47" t="s">
        <v>5993</v>
      </c>
      <c r="BV79" s="47">
        <v>44358</v>
      </c>
      <c r="BW79" s="14" t="s">
        <v>5474</v>
      </c>
      <c r="BX79" s="83">
        <v>0.61186147540983638</v>
      </c>
      <c r="BY79" s="82">
        <v>4.57</v>
      </c>
      <c r="BZ79" s="46">
        <v>10.678336980306344</v>
      </c>
      <c r="CA79" s="48" t="s">
        <v>5474</v>
      </c>
      <c r="CB79" s="45">
        <v>-4001.6</v>
      </c>
      <c r="CC79" s="45">
        <v>-1464</v>
      </c>
      <c r="CD79" s="45">
        <v>0</v>
      </c>
      <c r="CE79" s="45">
        <v>0</v>
      </c>
      <c r="CF79" s="14" t="s">
        <v>8605</v>
      </c>
      <c r="CG79" s="7" t="s">
        <v>8477</v>
      </c>
      <c r="CH79" s="215" t="s">
        <v>8478</v>
      </c>
      <c r="CI79" s="215" t="s">
        <v>8479</v>
      </c>
      <c r="CJ79" s="215" t="s">
        <v>8479</v>
      </c>
      <c r="CK79" s="43" t="s">
        <v>7699</v>
      </c>
      <c r="CL79" s="43" t="s">
        <v>5474</v>
      </c>
      <c r="CM79" s="43" t="s">
        <v>6960</v>
      </c>
      <c r="CN79" s="145">
        <v>-1464</v>
      </c>
      <c r="CO79" s="145">
        <v>-4001.6</v>
      </c>
      <c r="CP79" s="148">
        <v>4948.2280975203548</v>
      </c>
      <c r="CQ79" s="189" t="s">
        <v>5474</v>
      </c>
      <c r="CR79" s="189" t="s">
        <v>5474</v>
      </c>
      <c r="CS79" s="99" t="s">
        <v>5474</v>
      </c>
      <c r="CT79" s="167" t="s">
        <v>5474</v>
      </c>
      <c r="CU79" s="43" t="s">
        <v>5474</v>
      </c>
      <c r="CV79" s="43" t="s">
        <v>5474</v>
      </c>
      <c r="CW79" s="43" t="s">
        <v>5474</v>
      </c>
      <c r="CX79" s="43" t="s">
        <v>5474</v>
      </c>
      <c r="CY79" s="43" t="s">
        <v>5474</v>
      </c>
      <c r="CZ79" s="43" t="s">
        <v>5474</v>
      </c>
      <c r="DA79" s="42" t="s">
        <v>5474</v>
      </c>
      <c r="DB79" s="42" t="s">
        <v>5474</v>
      </c>
      <c r="DC79" s="42" t="s">
        <v>5474</v>
      </c>
      <c r="DD79" s="42" t="s">
        <v>5474</v>
      </c>
      <c r="DE79" s="42" t="s">
        <v>5474</v>
      </c>
      <c r="DF79" s="42" t="s">
        <v>5474</v>
      </c>
      <c r="DG79" s="42" t="s">
        <v>5474</v>
      </c>
      <c r="DH79" s="42" t="s">
        <v>5474</v>
      </c>
    </row>
    <row r="80" spans="1:112">
      <c r="A80" s="22">
        <v>6109</v>
      </c>
      <c r="B80" s="7" t="s">
        <v>1208</v>
      </c>
      <c r="C80" s="21">
        <v>0.1512</v>
      </c>
      <c r="D80" s="21">
        <v>0.64239999999999997</v>
      </c>
      <c r="E80" s="21">
        <v>3.1199999999999999E-2</v>
      </c>
      <c r="F80" s="21">
        <v>0.1371</v>
      </c>
      <c r="G80" s="21">
        <v>0.5484</v>
      </c>
      <c r="H80" s="21">
        <v>0.3</v>
      </c>
      <c r="I80" s="21">
        <v>-3.625</v>
      </c>
      <c r="J80" s="21">
        <v>-9.1999999999999993</v>
      </c>
      <c r="K80" s="21">
        <v>3.15E-2</v>
      </c>
      <c r="L80" s="21">
        <v>-8.2199999999999995E-2</v>
      </c>
      <c r="M80" s="21">
        <v>-4.4299999999999999E-2</v>
      </c>
      <c r="N80" s="21">
        <v>4.2099999999999999E-2</v>
      </c>
      <c r="O80" s="21">
        <v>-5.96E-2</v>
      </c>
      <c r="P80" s="21">
        <v>-3.8399999999999997E-2</v>
      </c>
      <c r="Q80" s="21">
        <v>-1.77E-2</v>
      </c>
      <c r="R80" s="21">
        <v>-9.1000000000000004E-3</v>
      </c>
      <c r="S80" s="21">
        <v>3.39E-2</v>
      </c>
      <c r="T80" s="21">
        <v>2.2200000000000001E-2</v>
      </c>
      <c r="U80" s="10">
        <v>-0.51</v>
      </c>
      <c r="V80" s="10">
        <v>-0.61</v>
      </c>
      <c r="W80" s="7">
        <v>0.32</v>
      </c>
      <c r="X80" s="20">
        <v>0.86899999999999999</v>
      </c>
      <c r="Y80" s="75"/>
      <c r="Z80" s="7"/>
      <c r="AA80" s="7"/>
      <c r="AB80" s="51">
        <v>11</v>
      </c>
      <c r="AC80" s="51">
        <v>1</v>
      </c>
      <c r="AD80" s="51"/>
      <c r="AE80" s="51"/>
      <c r="AF80" s="51"/>
      <c r="AG80" s="51"/>
      <c r="AH80" s="20">
        <v>0</v>
      </c>
      <c r="AI80" s="7" t="s">
        <v>8493</v>
      </c>
      <c r="AJ80" s="67" t="s">
        <v>8494</v>
      </c>
      <c r="AK80" s="44">
        <v>-0.89258698940998504</v>
      </c>
      <c r="AL80" s="44">
        <v>-0.78846153846153888</v>
      </c>
      <c r="AM80" s="44">
        <v>-1</v>
      </c>
      <c r="AN80" s="25">
        <v>0.61775700934579458</v>
      </c>
      <c r="AO80" s="25">
        <v>0.24299065420560745</v>
      </c>
      <c r="AP80" s="215">
        <v>10.7</v>
      </c>
      <c r="AQ80" s="215" t="s">
        <v>8552</v>
      </c>
      <c r="AR80" s="44">
        <v>1.42180094786729E-2</v>
      </c>
      <c r="AS80" s="171" t="s">
        <v>7574</v>
      </c>
      <c r="AT80" s="171" t="s">
        <v>7367</v>
      </c>
      <c r="AU80" s="171" t="s">
        <v>6897</v>
      </c>
      <c r="AV80" s="7" t="s">
        <v>8470</v>
      </c>
      <c r="AW80" s="14" t="s">
        <v>7063</v>
      </c>
      <c r="AX80" s="49" t="s">
        <v>6009</v>
      </c>
      <c r="AY80" s="38" t="s">
        <v>6007</v>
      </c>
      <c r="AZ80" s="14" t="s">
        <v>6788</v>
      </c>
      <c r="BA80" s="49" t="s">
        <v>5993</v>
      </c>
      <c r="BB80" s="38" t="s">
        <v>5993</v>
      </c>
      <c r="BC80" s="7">
        <v>0.2</v>
      </c>
      <c r="BD80" s="14" t="s">
        <v>6041</v>
      </c>
      <c r="BE80" s="49" t="s">
        <v>5967</v>
      </c>
      <c r="BF80" s="38" t="s">
        <v>5971</v>
      </c>
      <c r="BG80" s="7">
        <v>0.4</v>
      </c>
      <c r="BH80" s="45">
        <v>18.940629640747737</v>
      </c>
      <c r="BI80" s="215" t="s">
        <v>8495</v>
      </c>
      <c r="BJ80" s="215" t="s">
        <v>8554</v>
      </c>
      <c r="BK80" s="7">
        <v>0.7</v>
      </c>
      <c r="BL80" s="25">
        <v>0</v>
      </c>
      <c r="BM80" s="20">
        <v>0.59062499999999996</v>
      </c>
      <c r="BN80" s="20">
        <v>0.70750000000000002</v>
      </c>
      <c r="BO80" s="20">
        <v>0.495</v>
      </c>
      <c r="BP80" s="46" t="s">
        <v>8473</v>
      </c>
      <c r="BQ80" s="215" t="s">
        <v>8473</v>
      </c>
      <c r="BR80" s="79" t="s">
        <v>8473</v>
      </c>
      <c r="BS80" s="9">
        <v>2.3916629771909115E-2</v>
      </c>
      <c r="BT80" s="9">
        <v>0</v>
      </c>
      <c r="BU80" s="47" t="s">
        <v>5993</v>
      </c>
      <c r="BV80" s="47" t="s">
        <v>5993</v>
      </c>
      <c r="BW80" s="14" t="s">
        <v>5474</v>
      </c>
      <c r="BX80" s="83" t="s">
        <v>8473</v>
      </c>
      <c r="BY80" s="82" t="s">
        <v>8473</v>
      </c>
      <c r="BZ80" s="46" t="s">
        <v>8473</v>
      </c>
      <c r="CA80" s="48" t="s">
        <v>8475</v>
      </c>
      <c r="CB80" s="45">
        <v>117.69999999999999</v>
      </c>
      <c r="CC80" s="45">
        <v>10.7</v>
      </c>
      <c r="CD80" s="45">
        <v>0</v>
      </c>
      <c r="CE80" s="45">
        <v>0</v>
      </c>
      <c r="CF80" s="14" t="s">
        <v>8606</v>
      </c>
      <c r="CG80" s="7" t="s">
        <v>8556</v>
      </c>
      <c r="CH80" s="215" t="s">
        <v>8478</v>
      </c>
      <c r="CI80" s="215" t="s">
        <v>8546</v>
      </c>
      <c r="CJ80" s="215" t="s">
        <v>8479</v>
      </c>
      <c r="CK80" s="43" t="s">
        <v>5474</v>
      </c>
      <c r="CL80" s="43" t="s">
        <v>5474</v>
      </c>
      <c r="CM80" s="43" t="s">
        <v>6898</v>
      </c>
      <c r="CN80" s="145">
        <v>10.7</v>
      </c>
      <c r="CO80" s="145">
        <v>117.69999999999999</v>
      </c>
      <c r="CP80" s="148">
        <v>202.66473715600077</v>
      </c>
      <c r="CQ80" s="189" t="s">
        <v>5474</v>
      </c>
      <c r="CR80" s="189" t="s">
        <v>5474</v>
      </c>
      <c r="CS80" s="99" t="s">
        <v>5474</v>
      </c>
      <c r="CT80" s="167" t="s">
        <v>5474</v>
      </c>
      <c r="CU80" s="43" t="s">
        <v>5474</v>
      </c>
      <c r="CV80" s="43" t="s">
        <v>5474</v>
      </c>
      <c r="CW80" s="43" t="s">
        <v>5474</v>
      </c>
      <c r="CX80" s="43" t="s">
        <v>5474</v>
      </c>
      <c r="CY80" s="43" t="s">
        <v>5474</v>
      </c>
      <c r="CZ80" s="43" t="s">
        <v>5474</v>
      </c>
      <c r="DA80" s="42" t="s">
        <v>5474</v>
      </c>
      <c r="DB80" s="42" t="s">
        <v>5474</v>
      </c>
      <c r="DC80" s="42" t="s">
        <v>5474</v>
      </c>
      <c r="DD80" s="42" t="s">
        <v>5474</v>
      </c>
      <c r="DE80" s="42" t="s">
        <v>5474</v>
      </c>
      <c r="DF80" s="42" t="s">
        <v>5474</v>
      </c>
      <c r="DG80" s="42" t="s">
        <v>5474</v>
      </c>
      <c r="DH80" s="42" t="s">
        <v>5474</v>
      </c>
    </row>
    <row r="81" spans="1:112">
      <c r="A81" s="22">
        <v>2450</v>
      </c>
      <c r="B81" s="7" t="s">
        <v>412</v>
      </c>
      <c r="C81" s="21">
        <v>8.5500000000000007E-2</v>
      </c>
      <c r="D81" s="21">
        <v>9.1300000000000006E-2</v>
      </c>
      <c r="E81" s="21">
        <v>7.3499999999999996E-2</v>
      </c>
      <c r="F81" s="21">
        <v>5.1900000000000002E-2</v>
      </c>
      <c r="G81" s="21">
        <v>0.11459999999999999</v>
      </c>
      <c r="H81" s="21">
        <v>-0.3</v>
      </c>
      <c r="I81" s="21">
        <v>0.75</v>
      </c>
      <c r="J81" s="21">
        <v>0.7288</v>
      </c>
      <c r="K81" s="21">
        <v>0.01</v>
      </c>
      <c r="L81" s="21">
        <v>1E-4</v>
      </c>
      <c r="M81" s="21">
        <v>-2.3999999999999998E-3</v>
      </c>
      <c r="N81" s="21">
        <v>-1.9E-3</v>
      </c>
      <c r="O81" s="21">
        <v>8.8999999999999999E-3</v>
      </c>
      <c r="P81" s="21">
        <v>5.1999999999999998E-3</v>
      </c>
      <c r="Q81" s="21">
        <v>4.7000000000000002E-3</v>
      </c>
      <c r="R81" s="21">
        <v>2.8999999999999998E-3</v>
      </c>
      <c r="S81" s="21">
        <v>0.1041</v>
      </c>
      <c r="T81" s="21">
        <v>6.0499999999999998E-2</v>
      </c>
      <c r="U81" s="10">
        <v>1.02</v>
      </c>
      <c r="V81" s="10">
        <v>2.12</v>
      </c>
      <c r="W81" s="7">
        <v>2.3096999999999999</v>
      </c>
      <c r="X81" s="20">
        <v>0.93</v>
      </c>
      <c r="Y81" s="75">
        <v>2020</v>
      </c>
      <c r="Z81" s="7">
        <v>1.5</v>
      </c>
      <c r="AA81" s="7">
        <v>0</v>
      </c>
      <c r="AB81" s="51">
        <v>-100</v>
      </c>
      <c r="AC81" s="51">
        <v>5</v>
      </c>
      <c r="AD81" s="51"/>
      <c r="AE81" s="51"/>
      <c r="AF81" s="51">
        <v>-14</v>
      </c>
      <c r="AG81" s="51">
        <v>1</v>
      </c>
      <c r="AH81" s="20">
        <v>0</v>
      </c>
      <c r="AI81" s="7" t="s">
        <v>8467</v>
      </c>
      <c r="AJ81" s="67" t="s">
        <v>8494</v>
      </c>
      <c r="AK81" s="44">
        <v>-0.75457875457875445</v>
      </c>
      <c r="AL81" s="44">
        <v>0.54347826086956585</v>
      </c>
      <c r="AM81" s="44">
        <v>1</v>
      </c>
      <c r="AN81" s="25">
        <v>0.43540669856459324</v>
      </c>
      <c r="AO81" s="25">
        <v>7.3365231259968008E-2</v>
      </c>
      <c r="AP81" s="215">
        <v>31.35</v>
      </c>
      <c r="AQ81" s="215" t="s">
        <v>8552</v>
      </c>
      <c r="AR81" s="44">
        <v>1.12903225806451E-2</v>
      </c>
      <c r="AS81" s="171" t="s">
        <v>7574</v>
      </c>
      <c r="AT81" s="171" t="s">
        <v>7210</v>
      </c>
      <c r="AU81" s="171" t="s">
        <v>7043</v>
      </c>
      <c r="AV81" s="7" t="s">
        <v>8470</v>
      </c>
      <c r="AW81" s="14" t="s">
        <v>7243</v>
      </c>
      <c r="AX81" s="49" t="s">
        <v>6009</v>
      </c>
      <c r="AY81" s="38" t="s">
        <v>5961</v>
      </c>
      <c r="AZ81" s="14" t="s">
        <v>6057</v>
      </c>
      <c r="BA81" s="49" t="s">
        <v>6039</v>
      </c>
      <c r="BB81" s="38" t="s">
        <v>5971</v>
      </c>
      <c r="BC81" s="7">
        <v>0.3</v>
      </c>
      <c r="BD81" s="14" t="s">
        <v>6205</v>
      </c>
      <c r="BE81" s="49" t="s">
        <v>5967</v>
      </c>
      <c r="BF81" s="38" t="s">
        <v>5971</v>
      </c>
      <c r="BG81" s="7">
        <v>0.6</v>
      </c>
      <c r="BH81" s="45">
        <v>39.928381097075942</v>
      </c>
      <c r="BI81" s="215" t="s">
        <v>8495</v>
      </c>
      <c r="BJ81" s="215" t="s">
        <v>8554</v>
      </c>
      <c r="BK81" s="7">
        <v>0.5</v>
      </c>
      <c r="BL81" s="25">
        <v>1.5974440894568917E-3</v>
      </c>
      <c r="BM81" s="20">
        <v>0.64149999999999996</v>
      </c>
      <c r="BN81" s="20">
        <v>0.65249999999999997</v>
      </c>
      <c r="BO81" s="20">
        <v>0.63249999999999995</v>
      </c>
      <c r="BP81" s="46">
        <v>14.787735849056604</v>
      </c>
      <c r="BQ81" s="215" t="s">
        <v>8560</v>
      </c>
      <c r="BR81" s="79">
        <v>4.816586921850096E-2</v>
      </c>
      <c r="BS81" s="9">
        <v>6.7430174626758932E-2</v>
      </c>
      <c r="BT81" s="9">
        <v>4.1752637025553874E-2</v>
      </c>
      <c r="BU81" s="47" t="s">
        <v>5993</v>
      </c>
      <c r="BV81" s="47">
        <v>44370</v>
      </c>
      <c r="BW81" s="14" t="s">
        <v>5474</v>
      </c>
      <c r="BX81" s="83">
        <v>0.25779904306220097</v>
      </c>
      <c r="BY81" s="82">
        <v>2.12</v>
      </c>
      <c r="BZ81" s="46">
        <v>14.787735849056604</v>
      </c>
      <c r="CA81" s="48" t="s">
        <v>8475</v>
      </c>
      <c r="CB81" s="45">
        <v>-3135</v>
      </c>
      <c r="CC81" s="45">
        <v>156.75</v>
      </c>
      <c r="CD81" s="45">
        <v>0</v>
      </c>
      <c r="CE81" s="45">
        <v>0</v>
      </c>
      <c r="CF81" s="14" t="s">
        <v>8607</v>
      </c>
      <c r="CG81" s="7" t="s">
        <v>8477</v>
      </c>
      <c r="CH81" s="215" t="s">
        <v>8478</v>
      </c>
      <c r="CI81" s="215" t="s">
        <v>8478</v>
      </c>
      <c r="CJ81" s="215" t="s">
        <v>8479</v>
      </c>
      <c r="CK81" s="43" t="s">
        <v>5474</v>
      </c>
      <c r="CL81" s="43" t="s">
        <v>5474</v>
      </c>
      <c r="CM81" s="43" t="s">
        <v>5474</v>
      </c>
      <c r="CN81" s="145">
        <v>156.75</v>
      </c>
      <c r="CO81" s="145">
        <v>-3135</v>
      </c>
      <c r="CP81" s="148">
        <v>1251.7547473933309</v>
      </c>
      <c r="CQ81" s="189" t="s">
        <v>5474</v>
      </c>
      <c r="CR81" s="189" t="s">
        <v>5474</v>
      </c>
      <c r="CS81" s="99" t="s">
        <v>5474</v>
      </c>
      <c r="CT81" s="167" t="s">
        <v>5474</v>
      </c>
      <c r="CU81" s="43" t="s">
        <v>5474</v>
      </c>
      <c r="CV81" s="43" t="s">
        <v>5474</v>
      </c>
      <c r="CW81" s="43" t="s">
        <v>5474</v>
      </c>
      <c r="CX81" s="43" t="s">
        <v>5474</v>
      </c>
      <c r="CY81" s="43" t="s">
        <v>5474</v>
      </c>
      <c r="CZ81" s="43" t="s">
        <v>5474</v>
      </c>
      <c r="DA81" s="42" t="s">
        <v>5474</v>
      </c>
      <c r="DB81" s="42" t="s">
        <v>5474</v>
      </c>
      <c r="DC81" s="42" t="s">
        <v>5474</v>
      </c>
      <c r="DD81" s="42" t="s">
        <v>5474</v>
      </c>
      <c r="DE81" s="42" t="s">
        <v>5474</v>
      </c>
      <c r="DF81" s="42" t="s">
        <v>5474</v>
      </c>
      <c r="DG81" s="42" t="s">
        <v>5474</v>
      </c>
      <c r="DH81" s="42" t="s">
        <v>5474</v>
      </c>
    </row>
    <row r="82" spans="1:112">
      <c r="A82" s="22">
        <v>3313</v>
      </c>
      <c r="B82" s="7" t="s">
        <v>718</v>
      </c>
      <c r="C82" s="21">
        <v>-0.85509999999999997</v>
      </c>
      <c r="D82" s="21">
        <v>-0.30020000000000002</v>
      </c>
      <c r="E82" s="21">
        <v>-0.76859999999999995</v>
      </c>
      <c r="F82" s="21">
        <v>-0.40539999999999998</v>
      </c>
      <c r="G82" s="21">
        <v>-1.84E-2</v>
      </c>
      <c r="H82" s="21">
        <v>-1.1667000000000001</v>
      </c>
      <c r="I82" s="21">
        <v>-2.2999999999999998</v>
      </c>
      <c r="J82" s="21">
        <v>-20</v>
      </c>
      <c r="K82" s="21">
        <v>0.23180000000000001</v>
      </c>
      <c r="L82" s="21">
        <v>6.9500000000000006E-2</v>
      </c>
      <c r="M82" s="21">
        <v>-6.4699999999999994E-2</v>
      </c>
      <c r="N82" s="21">
        <v>3.47</v>
      </c>
      <c r="O82" s="21">
        <v>0.16139999999999999</v>
      </c>
      <c r="P82" s="21">
        <v>-0.96099999999999997</v>
      </c>
      <c r="Q82" s="21">
        <v>-8.8000000000000005E-3</v>
      </c>
      <c r="R82" s="21">
        <v>-9.1999999999999998E-3</v>
      </c>
      <c r="S82" s="21">
        <v>-6.7299999999999999E-2</v>
      </c>
      <c r="T82" s="21">
        <v>-5.2299999999999999E-2</v>
      </c>
      <c r="U82" s="10">
        <v>-0.19</v>
      </c>
      <c r="V82" s="10">
        <v>-0.28999999999999998</v>
      </c>
      <c r="W82" s="7">
        <v>0</v>
      </c>
      <c r="X82" s="20">
        <v>0</v>
      </c>
      <c r="Y82" s="75"/>
      <c r="Z82" s="7"/>
      <c r="AA82" s="7"/>
      <c r="AB82" s="51">
        <v>17</v>
      </c>
      <c r="AC82" s="51">
        <v>-1</v>
      </c>
      <c r="AD82" s="51"/>
      <c r="AE82" s="51"/>
      <c r="AF82" s="51"/>
      <c r="AG82" s="51"/>
      <c r="AH82" s="20">
        <v>0</v>
      </c>
      <c r="AI82" s="7" t="s">
        <v>8467</v>
      </c>
      <c r="AJ82" s="67" t="s">
        <v>8494</v>
      </c>
      <c r="AK82" s="44">
        <v>-0.81818181818181823</v>
      </c>
      <c r="AL82" s="44">
        <v>-0.80000000000000071</v>
      </c>
      <c r="AM82" s="44">
        <v>-0.66666666666666274</v>
      </c>
      <c r="AN82" s="25">
        <v>0.29999999999999988</v>
      </c>
      <c r="AO82" s="25">
        <v>9.0909090909090912E-2</v>
      </c>
      <c r="AP82" s="215">
        <v>11</v>
      </c>
      <c r="AQ82" s="215" t="s">
        <v>8552</v>
      </c>
      <c r="AR82" s="44">
        <v>9.1743119266054999E-3</v>
      </c>
      <c r="AS82" s="171" t="s">
        <v>7830</v>
      </c>
      <c r="AT82" s="171" t="s">
        <v>7265</v>
      </c>
      <c r="AU82" s="171" t="s">
        <v>7067</v>
      </c>
      <c r="AV82" s="7" t="s">
        <v>8470</v>
      </c>
      <c r="AW82" s="14" t="s">
        <v>7729</v>
      </c>
      <c r="AX82" s="49" t="s">
        <v>6337</v>
      </c>
      <c r="AY82" s="38" t="s">
        <v>6047</v>
      </c>
      <c r="AZ82" s="14" t="s">
        <v>6243</v>
      </c>
      <c r="BA82" s="49" t="s">
        <v>5967</v>
      </c>
      <c r="BB82" s="38" t="s">
        <v>6007</v>
      </c>
      <c r="BC82" s="7">
        <v>0.3</v>
      </c>
      <c r="BD82" s="14" t="s">
        <v>6103</v>
      </c>
      <c r="BE82" s="49" t="s">
        <v>5960</v>
      </c>
      <c r="BF82" s="38" t="s">
        <v>5971</v>
      </c>
      <c r="BG82" s="7">
        <v>1</v>
      </c>
      <c r="BH82" s="45">
        <v>58.033361721756506</v>
      </c>
      <c r="BI82" s="215" t="s">
        <v>8495</v>
      </c>
      <c r="BJ82" s="215" t="s">
        <v>8554</v>
      </c>
      <c r="BK82" s="7">
        <v>0.9</v>
      </c>
      <c r="BL82" s="25">
        <v>4.5662100456621653E-3</v>
      </c>
      <c r="BM82" s="20">
        <v>0.37312499999999998</v>
      </c>
      <c r="BN82" s="20">
        <v>0.16000000000000003</v>
      </c>
      <c r="BO82" s="20">
        <v>0.54749999999999988</v>
      </c>
      <c r="BP82" s="46" t="s">
        <v>8473</v>
      </c>
      <c r="BQ82" s="215" t="s">
        <v>8473</v>
      </c>
      <c r="BR82" s="79" t="s">
        <v>8473</v>
      </c>
      <c r="BS82" s="9">
        <v>0</v>
      </c>
      <c r="BT82" s="9">
        <v>0</v>
      </c>
      <c r="BU82" s="47" t="s">
        <v>5993</v>
      </c>
      <c r="BV82" s="47" t="s">
        <v>5993</v>
      </c>
      <c r="BW82" s="14" t="s">
        <v>5474</v>
      </c>
      <c r="BX82" s="83" t="s">
        <v>8473</v>
      </c>
      <c r="BY82" s="82" t="s">
        <v>8473</v>
      </c>
      <c r="BZ82" s="46" t="s">
        <v>8473</v>
      </c>
      <c r="CA82" s="48" t="s">
        <v>8485</v>
      </c>
      <c r="CB82" s="45">
        <v>187</v>
      </c>
      <c r="CC82" s="45">
        <v>-11</v>
      </c>
      <c r="CD82" s="45">
        <v>0</v>
      </c>
      <c r="CE82" s="45">
        <v>0</v>
      </c>
      <c r="CF82" s="14" t="s">
        <v>8608</v>
      </c>
      <c r="CG82" s="7" t="s">
        <v>8556</v>
      </c>
      <c r="CH82" s="215" t="s">
        <v>8478</v>
      </c>
      <c r="CI82" s="215" t="s">
        <v>8546</v>
      </c>
      <c r="CJ82" s="215" t="s">
        <v>8479</v>
      </c>
      <c r="CK82" s="43" t="s">
        <v>6965</v>
      </c>
      <c r="CL82" s="43" t="s">
        <v>8480</v>
      </c>
      <c r="CM82" s="43" t="s">
        <v>6898</v>
      </c>
      <c r="CN82" s="145">
        <v>-11</v>
      </c>
      <c r="CO82" s="145">
        <v>187</v>
      </c>
      <c r="CP82" s="148">
        <v>638.3669789393216</v>
      </c>
      <c r="CQ82" s="189" t="s">
        <v>5474</v>
      </c>
      <c r="CR82" s="189" t="s">
        <v>5474</v>
      </c>
      <c r="CS82" s="99" t="s">
        <v>5474</v>
      </c>
      <c r="CT82" s="167" t="s">
        <v>5474</v>
      </c>
      <c r="CU82" s="43" t="s">
        <v>5474</v>
      </c>
      <c r="CV82" s="43" t="s">
        <v>5474</v>
      </c>
      <c r="CW82" s="43" t="s">
        <v>5474</v>
      </c>
      <c r="CX82" s="43" t="s">
        <v>5474</v>
      </c>
      <c r="CY82" s="43" t="s">
        <v>5474</v>
      </c>
      <c r="CZ82" s="43" t="s">
        <v>5474</v>
      </c>
      <c r="DA82" s="42" t="s">
        <v>5474</v>
      </c>
      <c r="DB82" s="42" t="s">
        <v>5474</v>
      </c>
      <c r="DC82" s="42" t="s">
        <v>5474</v>
      </c>
      <c r="DD82" s="42" t="s">
        <v>5474</v>
      </c>
      <c r="DE82" s="42" t="s">
        <v>5474</v>
      </c>
      <c r="DF82" s="42" t="s">
        <v>5474</v>
      </c>
      <c r="DG82" s="42" t="s">
        <v>5474</v>
      </c>
      <c r="DH82" s="42" t="s">
        <v>5474</v>
      </c>
    </row>
    <row r="83" spans="1:112">
      <c r="A83" s="22">
        <v>4714</v>
      </c>
      <c r="B83" s="7" t="s">
        <v>982</v>
      </c>
      <c r="C83" s="21">
        <v>1.774</v>
      </c>
      <c r="D83" s="21">
        <v>5.0854999999999997</v>
      </c>
      <c r="E83" s="21">
        <v>0.63719999999999999</v>
      </c>
      <c r="F83" s="21">
        <v>2.0432000000000001</v>
      </c>
      <c r="G83" s="21">
        <v>0.5948</v>
      </c>
      <c r="H83" s="21">
        <v>2</v>
      </c>
      <c r="I83" s="21">
        <v>1.1537999999999999</v>
      </c>
      <c r="J83" s="21">
        <v>-1</v>
      </c>
      <c r="K83" s="21">
        <v>-3.7999999999999999E-2</v>
      </c>
      <c r="L83" s="21">
        <v>5.1999999999999998E-3</v>
      </c>
      <c r="M83" s="21">
        <v>-2.41E-2</v>
      </c>
      <c r="N83" s="21">
        <v>-9.4999999999999998E-3</v>
      </c>
      <c r="O83" s="21">
        <v>0.85580000000000001</v>
      </c>
      <c r="P83" s="21">
        <v>0.1212</v>
      </c>
      <c r="Q83" s="21">
        <v>-2.5499999999999998E-2</v>
      </c>
      <c r="R83" s="21">
        <v>-6.8999999999999999E-3</v>
      </c>
      <c r="S83" s="21">
        <v>4.3799999999999999E-2</v>
      </c>
      <c r="T83" s="21">
        <v>2.12E-2</v>
      </c>
      <c r="U83" s="10">
        <v>0</v>
      </c>
      <c r="V83" s="10">
        <v>0.04</v>
      </c>
      <c r="W83" s="7">
        <v>0.77839999999999998</v>
      </c>
      <c r="X83" s="20">
        <v>0.92430000000000001</v>
      </c>
      <c r="Y83" s="75">
        <v>2020</v>
      </c>
      <c r="Z83" s="7">
        <v>0.1</v>
      </c>
      <c r="AA83" s="7">
        <v>0.4</v>
      </c>
      <c r="AB83" s="51">
        <v>281</v>
      </c>
      <c r="AC83" s="51">
        <v>24</v>
      </c>
      <c r="AD83" s="51"/>
      <c r="AE83" s="51"/>
      <c r="AF83" s="51">
        <v>-1</v>
      </c>
      <c r="AG83" s="51">
        <v>-1</v>
      </c>
      <c r="AH83" s="20">
        <v>4.5999999999999999E-3</v>
      </c>
      <c r="AI83" s="7" t="s">
        <v>8467</v>
      </c>
      <c r="AJ83" s="67" t="s">
        <v>8494</v>
      </c>
      <c r="AK83" s="44">
        <v>-0.73</v>
      </c>
      <c r="AL83" s="44">
        <v>-0.67391304347826098</v>
      </c>
      <c r="AM83" s="44">
        <v>1</v>
      </c>
      <c r="AN83" s="25">
        <v>0.39999999999999986</v>
      </c>
      <c r="AO83" s="25">
        <v>0.18400000000000005</v>
      </c>
      <c r="AP83" s="215">
        <v>12.5</v>
      </c>
      <c r="AQ83" s="215" t="s">
        <v>8552</v>
      </c>
      <c r="AR83" s="44">
        <v>3.3057851239669402E-2</v>
      </c>
      <c r="AS83" s="171" t="s">
        <v>7661</v>
      </c>
      <c r="AT83" s="171" t="s">
        <v>7231</v>
      </c>
      <c r="AU83" s="171" t="s">
        <v>6914</v>
      </c>
      <c r="AV83" s="7" t="s">
        <v>8470</v>
      </c>
      <c r="AW83" s="14" t="s">
        <v>6551</v>
      </c>
      <c r="AX83" s="49" t="s">
        <v>6009</v>
      </c>
      <c r="AY83" s="38" t="s">
        <v>6007</v>
      </c>
      <c r="AZ83" s="14" t="s">
        <v>6123</v>
      </c>
      <c r="BA83" s="49" t="s">
        <v>5967</v>
      </c>
      <c r="BB83" s="38" t="s">
        <v>6007</v>
      </c>
      <c r="BC83" s="7">
        <v>0.3</v>
      </c>
      <c r="BD83" s="14" t="s">
        <v>6118</v>
      </c>
      <c r="BE83" s="49" t="s">
        <v>5960</v>
      </c>
      <c r="BF83" s="38" t="s">
        <v>5971</v>
      </c>
      <c r="BG83" s="7">
        <v>0.1</v>
      </c>
      <c r="BH83" s="45">
        <v>761.580497577399</v>
      </c>
      <c r="BI83" s="215" t="s">
        <v>8471</v>
      </c>
      <c r="BJ83" s="215" t="s">
        <v>8554</v>
      </c>
      <c r="BK83" s="7">
        <v>2.6</v>
      </c>
      <c r="BL83" s="25">
        <v>2.0408163265306121E-2</v>
      </c>
      <c r="BM83" s="20">
        <v>0.80162500000000003</v>
      </c>
      <c r="BN83" s="20">
        <v>0.96250000000000013</v>
      </c>
      <c r="BO83" s="20">
        <v>0.66999999999999982</v>
      </c>
      <c r="BP83" s="46">
        <v>312.5</v>
      </c>
      <c r="BQ83" s="215" t="s">
        <v>8540</v>
      </c>
      <c r="BR83" s="79">
        <v>-0.87675999999999998</v>
      </c>
      <c r="BS83" s="9">
        <v>5.6093850971814962E-2</v>
      </c>
      <c r="BT83" s="9">
        <v>4.190485658895482E-2</v>
      </c>
      <c r="BU83" s="47" t="s">
        <v>5993</v>
      </c>
      <c r="BV83" s="47" t="s">
        <v>5993</v>
      </c>
      <c r="BW83" s="14" t="s">
        <v>5474</v>
      </c>
      <c r="BX83" s="83">
        <v>-0.85211199999999987</v>
      </c>
      <c r="BY83" s="82">
        <v>0.1</v>
      </c>
      <c r="BZ83" s="46">
        <v>125</v>
      </c>
      <c r="CA83" s="48" t="s">
        <v>8475</v>
      </c>
      <c r="CB83" s="45">
        <v>3512.5</v>
      </c>
      <c r="CC83" s="45">
        <v>300</v>
      </c>
      <c r="CD83" s="45">
        <v>0</v>
      </c>
      <c r="CE83" s="45">
        <v>0</v>
      </c>
      <c r="CF83" s="14" t="s">
        <v>8609</v>
      </c>
      <c r="CG83" s="7" t="s">
        <v>8477</v>
      </c>
      <c r="CH83" s="215" t="s">
        <v>8498</v>
      </c>
      <c r="CI83" s="215" t="s">
        <v>8478</v>
      </c>
      <c r="CJ83" s="215" t="s">
        <v>8479</v>
      </c>
      <c r="CK83" s="43" t="s">
        <v>5474</v>
      </c>
      <c r="CL83" s="43" t="s">
        <v>5474</v>
      </c>
      <c r="CM83" s="43" t="s">
        <v>5474</v>
      </c>
      <c r="CN83" s="145">
        <v>300</v>
      </c>
      <c r="CO83" s="145">
        <v>3512.5</v>
      </c>
      <c r="CP83" s="148">
        <v>9519.7562197174884</v>
      </c>
      <c r="CQ83" s="189">
        <v>-0.04</v>
      </c>
      <c r="CR83" s="189">
        <v>0.2</v>
      </c>
      <c r="CS83" s="99">
        <v>44386</v>
      </c>
      <c r="CT83" s="167" t="s">
        <v>5474</v>
      </c>
      <c r="CU83" s="43" t="s">
        <v>5474</v>
      </c>
      <c r="CV83" s="43" t="s">
        <v>5474</v>
      </c>
      <c r="CW83" s="43" t="s">
        <v>5474</v>
      </c>
      <c r="CX83" s="43" t="s">
        <v>5474</v>
      </c>
      <c r="CY83" s="43" t="s">
        <v>5474</v>
      </c>
      <c r="CZ83" s="43" t="s">
        <v>5474</v>
      </c>
      <c r="DA83" s="42" t="s">
        <v>5474</v>
      </c>
      <c r="DB83" s="42" t="s">
        <v>5474</v>
      </c>
      <c r="DC83" s="42" t="s">
        <v>5474</v>
      </c>
      <c r="DD83" s="42" t="s">
        <v>5474</v>
      </c>
      <c r="DE83" s="42" t="s">
        <v>5474</v>
      </c>
      <c r="DF83" s="42" t="s">
        <v>5474</v>
      </c>
      <c r="DG83" s="42" t="s">
        <v>5474</v>
      </c>
      <c r="DH83" s="42" t="s">
        <v>5474</v>
      </c>
    </row>
    <row r="84" spans="1:112">
      <c r="A84" s="22">
        <v>2701</v>
      </c>
      <c r="B84" s="7" t="s">
        <v>506</v>
      </c>
      <c r="C84" s="21">
        <v>-2.3599999999999999E-2</v>
      </c>
      <c r="D84" s="21">
        <v>-0.36099999999999999</v>
      </c>
      <c r="E84" s="21">
        <v>-0.30330000000000001</v>
      </c>
      <c r="F84" s="21">
        <v>-0.40710000000000002</v>
      </c>
      <c r="G84" s="21">
        <v>8.5000000000000006E-3</v>
      </c>
      <c r="H84" s="21">
        <v>0</v>
      </c>
      <c r="I84" s="21">
        <v>0</v>
      </c>
      <c r="J84" s="21">
        <v>-0.625</v>
      </c>
      <c r="K84" s="21">
        <v>5.33E-2</v>
      </c>
      <c r="L84" s="21">
        <v>-7.5800000000000006E-2</v>
      </c>
      <c r="M84" s="21">
        <v>-5.3999999999999999E-2</v>
      </c>
      <c r="N84" s="21">
        <v>3.4500000000000003E-2</v>
      </c>
      <c r="O84" s="21">
        <v>-3.7699999999999997E-2</v>
      </c>
      <c r="P84" s="21">
        <v>-5.4100000000000002E-2</v>
      </c>
      <c r="Q84" s="21">
        <v>-5.0000000000000001E-3</v>
      </c>
      <c r="R84" s="21">
        <v>-4.1999999999999997E-3</v>
      </c>
      <c r="S84" s="21">
        <v>4.6199999999999998E-2</v>
      </c>
      <c r="T84" s="21">
        <v>4.0099999999999997E-2</v>
      </c>
      <c r="U84" s="10">
        <v>0.06</v>
      </c>
      <c r="V84" s="10">
        <v>0.28999999999999998</v>
      </c>
      <c r="W84" s="7">
        <v>0.46</v>
      </c>
      <c r="X84" s="20">
        <v>0.60109999999999997</v>
      </c>
      <c r="Y84" s="75">
        <v>2020</v>
      </c>
      <c r="Z84" s="7">
        <v>0.25</v>
      </c>
      <c r="AA84" s="7">
        <v>0</v>
      </c>
      <c r="AB84" s="51">
        <v>-47</v>
      </c>
      <c r="AC84" s="51">
        <v>3</v>
      </c>
      <c r="AD84" s="51"/>
      <c r="AE84" s="51"/>
      <c r="AF84" s="51">
        <v>-1</v>
      </c>
      <c r="AG84" s="51">
        <v>1</v>
      </c>
      <c r="AH84" s="20">
        <v>0</v>
      </c>
      <c r="AI84" s="7" t="s">
        <v>8481</v>
      </c>
      <c r="AJ84" s="67" t="s">
        <v>8494</v>
      </c>
      <c r="AK84" s="44">
        <v>-0.56363636363636327</v>
      </c>
      <c r="AL84" s="44">
        <v>0.50000000000000111</v>
      </c>
      <c r="AM84" s="44">
        <v>1</v>
      </c>
      <c r="AN84" s="25">
        <v>0.22821576763485477</v>
      </c>
      <c r="AO84" s="25">
        <v>6.6390041493775837E-2</v>
      </c>
      <c r="AP84" s="215">
        <v>12.05</v>
      </c>
      <c r="AQ84" s="215" t="s">
        <v>8552</v>
      </c>
      <c r="AR84" s="44">
        <v>1.68776371308016E-2</v>
      </c>
      <c r="AS84" s="171" t="s">
        <v>7661</v>
      </c>
      <c r="AT84" s="171" t="s">
        <v>6913</v>
      </c>
      <c r="AU84" s="171" t="s">
        <v>7145</v>
      </c>
      <c r="AV84" s="7" t="s">
        <v>8470</v>
      </c>
      <c r="AW84" s="14" t="s">
        <v>6551</v>
      </c>
      <c r="AX84" s="49" t="s">
        <v>6009</v>
      </c>
      <c r="AY84" s="38" t="s">
        <v>5971</v>
      </c>
      <c r="AZ84" s="14" t="s">
        <v>6120</v>
      </c>
      <c r="BA84" s="49" t="s">
        <v>5967</v>
      </c>
      <c r="BB84" s="38" t="s">
        <v>6007</v>
      </c>
      <c r="BC84" s="7">
        <v>0.3</v>
      </c>
      <c r="BD84" s="14" t="s">
        <v>6023</v>
      </c>
      <c r="BE84" s="49" t="s">
        <v>5960</v>
      </c>
      <c r="BF84" s="38" t="s">
        <v>5961</v>
      </c>
      <c r="BG84" s="7">
        <v>0.1</v>
      </c>
      <c r="BH84" s="45">
        <v>127.587347825504</v>
      </c>
      <c r="BI84" s="215" t="s">
        <v>8495</v>
      </c>
      <c r="BJ84" s="215" t="s">
        <v>8554</v>
      </c>
      <c r="BK84" s="7">
        <v>4.7</v>
      </c>
      <c r="BL84" s="25">
        <v>1.2605042016806753E-2</v>
      </c>
      <c r="BM84" s="20">
        <v>0.43918749999999995</v>
      </c>
      <c r="BN84" s="20">
        <v>0.3175</v>
      </c>
      <c r="BO84" s="20">
        <v>0.53874999999999995</v>
      </c>
      <c r="BP84" s="46">
        <v>41.551724137931039</v>
      </c>
      <c r="BQ84" s="215" t="s">
        <v>8483</v>
      </c>
      <c r="BR84" s="79">
        <v>-0.78383679114799454</v>
      </c>
      <c r="BS84" s="9">
        <v>3.2136276640573946E-2</v>
      </c>
      <c r="BT84" s="9">
        <v>1.481024801591202E-2</v>
      </c>
      <c r="BU84" s="47" t="s">
        <v>5993</v>
      </c>
      <c r="BV84" s="47" t="s">
        <v>5993</v>
      </c>
      <c r="BW84" s="14" t="s">
        <v>5474</v>
      </c>
      <c r="BX84" s="83">
        <v>-0.74060414937759345</v>
      </c>
      <c r="BY84" s="82">
        <v>0.26</v>
      </c>
      <c r="BZ84" s="46">
        <v>46.346153846153847</v>
      </c>
      <c r="CA84" s="48" t="s">
        <v>8475</v>
      </c>
      <c r="CB84" s="45">
        <v>-566.35</v>
      </c>
      <c r="CC84" s="45">
        <v>36.150000000000006</v>
      </c>
      <c r="CD84" s="45">
        <v>0</v>
      </c>
      <c r="CE84" s="45">
        <v>0</v>
      </c>
      <c r="CF84" s="14" t="s">
        <v>8610</v>
      </c>
      <c r="CG84" s="7" t="s">
        <v>8477</v>
      </c>
      <c r="CH84" s="215" t="s">
        <v>8498</v>
      </c>
      <c r="CI84" s="215" t="s">
        <v>8498</v>
      </c>
      <c r="CJ84" s="215" t="s">
        <v>8479</v>
      </c>
      <c r="CK84" s="43" t="s">
        <v>6894</v>
      </c>
      <c r="CL84" s="43" t="s">
        <v>5474</v>
      </c>
      <c r="CM84" s="43" t="s">
        <v>6898</v>
      </c>
      <c r="CN84" s="145">
        <v>36.150000000000006</v>
      </c>
      <c r="CO84" s="145">
        <v>-566.35</v>
      </c>
      <c r="CP84" s="148">
        <v>1537.4275412973232</v>
      </c>
      <c r="CQ84" s="189" t="s">
        <v>5474</v>
      </c>
      <c r="CR84" s="189" t="s">
        <v>5474</v>
      </c>
      <c r="CS84" s="99" t="s">
        <v>5474</v>
      </c>
      <c r="CT84" s="167" t="s">
        <v>5474</v>
      </c>
      <c r="CU84" s="43" t="s">
        <v>5474</v>
      </c>
      <c r="CV84" s="43" t="s">
        <v>5474</v>
      </c>
      <c r="CW84" s="43" t="s">
        <v>5474</v>
      </c>
      <c r="CX84" s="43" t="s">
        <v>5474</v>
      </c>
      <c r="CY84" s="43" t="s">
        <v>5474</v>
      </c>
      <c r="CZ84" s="43" t="s">
        <v>5474</v>
      </c>
      <c r="DA84" s="42" t="s">
        <v>5474</v>
      </c>
      <c r="DB84" s="42" t="s">
        <v>5474</v>
      </c>
      <c r="DC84" s="42" t="s">
        <v>5474</v>
      </c>
      <c r="DD84" s="42" t="s">
        <v>5474</v>
      </c>
      <c r="DE84" s="42" t="s">
        <v>5474</v>
      </c>
      <c r="DF84" s="42" t="s">
        <v>5474</v>
      </c>
      <c r="DG84" s="42" t="s">
        <v>5474</v>
      </c>
      <c r="DH84" s="42" t="s">
        <v>5474</v>
      </c>
    </row>
    <row r="85" spans="1:112">
      <c r="A85" s="22">
        <v>3043</v>
      </c>
      <c r="B85" s="7" t="s">
        <v>614</v>
      </c>
      <c r="C85" s="21">
        <v>-0.14019999999999999</v>
      </c>
      <c r="D85" s="21">
        <v>-0.21529999999999999</v>
      </c>
      <c r="E85" s="21">
        <v>-8.9200000000000002E-2</v>
      </c>
      <c r="F85" s="21">
        <v>-0.15290000000000001</v>
      </c>
      <c r="G85" s="21">
        <v>-5.7099999999999998E-2</v>
      </c>
      <c r="H85" s="21">
        <v>4</v>
      </c>
      <c r="I85" s="21">
        <v>1.375</v>
      </c>
      <c r="J85" s="21">
        <v>1.2222</v>
      </c>
      <c r="K85" s="21">
        <v>-3.5900000000000001E-2</v>
      </c>
      <c r="L85" s="21">
        <v>1.26E-2</v>
      </c>
      <c r="M85" s="21">
        <v>-9.4000000000000004E-3</v>
      </c>
      <c r="N85" s="21">
        <v>1.3599999999999999E-2</v>
      </c>
      <c r="O85" s="21">
        <v>-2.7699999999999999E-2</v>
      </c>
      <c r="P85" s="21">
        <v>-1.41E-2</v>
      </c>
      <c r="Q85" s="21">
        <v>-6.13E-2</v>
      </c>
      <c r="R85" s="21">
        <v>-4.5999999999999999E-3</v>
      </c>
      <c r="S85" s="21">
        <v>-0.55010000000000003</v>
      </c>
      <c r="T85" s="21">
        <v>-4.1000000000000003E-3</v>
      </c>
      <c r="U85" s="10">
        <v>0.02</v>
      </c>
      <c r="V85" s="10">
        <v>-0.14000000000000001</v>
      </c>
      <c r="W85" s="7">
        <v>0</v>
      </c>
      <c r="X85" s="20">
        <v>0</v>
      </c>
      <c r="Y85" s="75"/>
      <c r="Z85" s="7"/>
      <c r="AA85" s="7"/>
      <c r="AB85" s="51"/>
      <c r="AC85" s="51"/>
      <c r="AD85" s="51"/>
      <c r="AE85" s="51"/>
      <c r="AF85" s="51"/>
      <c r="AG85" s="51"/>
      <c r="AH85" s="20">
        <v>0</v>
      </c>
      <c r="AI85" s="7" t="s">
        <v>8493</v>
      </c>
      <c r="AJ85" s="67" t="s">
        <v>8494</v>
      </c>
      <c r="AK85" s="44">
        <v>-0.97839239412273116</v>
      </c>
      <c r="AL85" s="44">
        <v>-0.61666666666666681</v>
      </c>
      <c r="AM85" s="44">
        <v>-1</v>
      </c>
      <c r="AN85" s="25">
        <v>3.1873278236914602</v>
      </c>
      <c r="AO85" s="25">
        <v>0.16528925619834714</v>
      </c>
      <c r="AP85" s="215">
        <v>3.63</v>
      </c>
      <c r="AQ85" s="215" t="s">
        <v>8552</v>
      </c>
      <c r="AR85" s="44">
        <v>1.1142061281337001E-2</v>
      </c>
      <c r="AS85" s="171" t="s">
        <v>7661</v>
      </c>
      <c r="AT85" s="171" t="s">
        <v>7425</v>
      </c>
      <c r="AU85" s="171" t="s">
        <v>7504</v>
      </c>
      <c r="AV85" s="7" t="s">
        <v>8470</v>
      </c>
      <c r="AW85" s="14" t="s">
        <v>7747</v>
      </c>
      <c r="AX85" s="49" t="s">
        <v>6009</v>
      </c>
      <c r="AY85" s="38" t="s">
        <v>5971</v>
      </c>
      <c r="AZ85" s="14" t="s">
        <v>6241</v>
      </c>
      <c r="BA85" s="49" t="s">
        <v>5967</v>
      </c>
      <c r="BB85" s="38" t="s">
        <v>6007</v>
      </c>
      <c r="BC85" s="7">
        <v>0.7</v>
      </c>
      <c r="BD85" s="14" t="s">
        <v>6049</v>
      </c>
      <c r="BE85" s="49" t="s">
        <v>5967</v>
      </c>
      <c r="BF85" s="38" t="s">
        <v>6047</v>
      </c>
      <c r="BG85" s="7">
        <v>0.4</v>
      </c>
      <c r="BH85" s="45">
        <v>152.19060911211372</v>
      </c>
      <c r="BI85" s="215" t="s">
        <v>8495</v>
      </c>
      <c r="BJ85" s="215" t="s">
        <v>8554</v>
      </c>
      <c r="BK85" s="7">
        <v>0.3</v>
      </c>
      <c r="BL85" s="25">
        <v>0</v>
      </c>
      <c r="BM85" s="20">
        <v>0.59156249999999999</v>
      </c>
      <c r="BN85" s="20">
        <v>0.48500000000000004</v>
      </c>
      <c r="BO85" s="20">
        <v>0.67874999999999996</v>
      </c>
      <c r="BP85" s="46" t="s">
        <v>8473</v>
      </c>
      <c r="BQ85" s="215" t="s">
        <v>8473</v>
      </c>
      <c r="BR85" s="79" t="s">
        <v>8473</v>
      </c>
      <c r="BS85" s="9">
        <v>0</v>
      </c>
      <c r="BT85" s="9">
        <v>0</v>
      </c>
      <c r="BU85" s="47" t="s">
        <v>5993</v>
      </c>
      <c r="BV85" s="47" t="s">
        <v>5993</v>
      </c>
      <c r="BW85" s="14" t="s">
        <v>5474</v>
      </c>
      <c r="BX85" s="83" t="s">
        <v>8473</v>
      </c>
      <c r="BY85" s="82" t="s">
        <v>8473</v>
      </c>
      <c r="BZ85" s="46" t="s">
        <v>8473</v>
      </c>
      <c r="CA85" s="48" t="s">
        <v>5474</v>
      </c>
      <c r="CB85" s="45">
        <v>0</v>
      </c>
      <c r="CC85" s="45">
        <v>0</v>
      </c>
      <c r="CD85" s="45">
        <v>0</v>
      </c>
      <c r="CE85" s="45">
        <v>0</v>
      </c>
      <c r="CF85" s="14" t="s">
        <v>8611</v>
      </c>
      <c r="CG85" s="7" t="s">
        <v>8556</v>
      </c>
      <c r="CH85" s="215" t="s">
        <v>8478</v>
      </c>
      <c r="CI85" s="215" t="s">
        <v>8479</v>
      </c>
      <c r="CJ85" s="215" t="s">
        <v>8479</v>
      </c>
      <c r="CK85" s="43" t="s">
        <v>5474</v>
      </c>
      <c r="CL85" s="43" t="s">
        <v>5474</v>
      </c>
      <c r="CM85" s="43" t="s">
        <v>6898</v>
      </c>
      <c r="CN85" s="145">
        <v>0</v>
      </c>
      <c r="CO85" s="145">
        <v>0</v>
      </c>
      <c r="CP85" s="148">
        <v>552.45191107697281</v>
      </c>
      <c r="CQ85" s="189" t="s">
        <v>5474</v>
      </c>
      <c r="CR85" s="189" t="s">
        <v>5474</v>
      </c>
      <c r="CS85" s="99" t="s">
        <v>5474</v>
      </c>
      <c r="CT85" s="167" t="s">
        <v>5474</v>
      </c>
      <c r="CU85" s="43" t="s">
        <v>5474</v>
      </c>
      <c r="CV85" s="43" t="s">
        <v>5474</v>
      </c>
      <c r="CW85" s="43" t="s">
        <v>5474</v>
      </c>
      <c r="CX85" s="43" t="s">
        <v>5474</v>
      </c>
      <c r="CY85" s="43" t="s">
        <v>5474</v>
      </c>
      <c r="CZ85" s="43" t="s">
        <v>5474</v>
      </c>
      <c r="DA85" s="42" t="s">
        <v>5474</v>
      </c>
      <c r="DB85" s="42" t="s">
        <v>5474</v>
      </c>
      <c r="DC85" s="42" t="s">
        <v>5474</v>
      </c>
      <c r="DD85" s="42" t="s">
        <v>5474</v>
      </c>
      <c r="DE85" s="42" t="s">
        <v>5474</v>
      </c>
      <c r="DF85" s="42" t="s">
        <v>5474</v>
      </c>
      <c r="DG85" s="42" t="s">
        <v>5474</v>
      </c>
      <c r="DH85" s="42" t="s">
        <v>5474</v>
      </c>
    </row>
    <row r="86" spans="1:112">
      <c r="A86" s="22">
        <v>6754</v>
      </c>
      <c r="B86" s="7" t="s">
        <v>5736</v>
      </c>
      <c r="C86" s="21">
        <v>-0.1095</v>
      </c>
      <c r="D86" s="21">
        <v>0.24909999999999999</v>
      </c>
      <c r="E86" s="21">
        <v>1.9199999999999998E-2</v>
      </c>
      <c r="F86" s="21">
        <v>0.33750000000000002</v>
      </c>
      <c r="G86" s="21">
        <v>0.19389999999999999</v>
      </c>
      <c r="H86" s="21">
        <v>0.42370000000000002</v>
      </c>
      <c r="I86" s="21">
        <v>-0.1429</v>
      </c>
      <c r="J86" s="21">
        <v>8.3299999999999999E-2</v>
      </c>
      <c r="K86" s="21">
        <v>-2.6800000000000001E-2</v>
      </c>
      <c r="L86" s="21">
        <v>-4.8000000000000001E-2</v>
      </c>
      <c r="M86" s="21">
        <v>2.2499999999999999E-2</v>
      </c>
      <c r="N86" s="21">
        <v>1.7399999999999999E-2</v>
      </c>
      <c r="O86" s="21">
        <v>-1.9599999999999999E-2</v>
      </c>
      <c r="P86" s="21">
        <v>4.5100000000000001E-2</v>
      </c>
      <c r="Q86" s="21">
        <v>1E-4</v>
      </c>
      <c r="R86" s="21">
        <v>3.2000000000000002E-3</v>
      </c>
      <c r="S86" s="21">
        <v>1.2661</v>
      </c>
      <c r="T86" s="21">
        <v>0.74680000000000002</v>
      </c>
      <c r="U86" s="10">
        <v>1.43</v>
      </c>
      <c r="V86" s="10">
        <v>3.52</v>
      </c>
      <c r="W86" s="7">
        <v>1.52</v>
      </c>
      <c r="X86" s="20">
        <v>0.78490000000000004</v>
      </c>
      <c r="Y86" s="75">
        <v>2020</v>
      </c>
      <c r="Z86" s="7">
        <v>2.8</v>
      </c>
      <c r="AA86" s="7">
        <v>0</v>
      </c>
      <c r="AB86" s="51">
        <v>-27</v>
      </c>
      <c r="AC86" s="51"/>
      <c r="AD86" s="51"/>
      <c r="AE86" s="51"/>
      <c r="AF86" s="51"/>
      <c r="AG86" s="51"/>
      <c r="AH86" s="20">
        <v>0</v>
      </c>
      <c r="AI86" s="7" t="s">
        <v>8467</v>
      </c>
      <c r="AJ86" s="67" t="s">
        <v>8494</v>
      </c>
      <c r="AK86" s="44">
        <v>-0.74233128834355855</v>
      </c>
      <c r="AL86" s="44">
        <v>-0.7462686567164184</v>
      </c>
      <c r="AM86" s="44">
        <v>-1</v>
      </c>
      <c r="AN86" s="25">
        <v>0.38443396226415089</v>
      </c>
      <c r="AO86" s="25">
        <v>0.15801886792452821</v>
      </c>
      <c r="AP86" s="215">
        <v>42.4</v>
      </c>
      <c r="AQ86" s="215" t="s">
        <v>8552</v>
      </c>
      <c r="AR86" s="44">
        <v>9.5238095238095195E-3</v>
      </c>
      <c r="AS86" s="171" t="s">
        <v>7661</v>
      </c>
      <c r="AT86" s="171" t="s">
        <v>7066</v>
      </c>
      <c r="AU86" s="171" t="s">
        <v>6992</v>
      </c>
      <c r="AV86" s="7" t="s">
        <v>8470</v>
      </c>
      <c r="AW86" s="14" t="s">
        <v>8352</v>
      </c>
      <c r="AX86" s="49" t="s">
        <v>6337</v>
      </c>
      <c r="AY86" s="38" t="s">
        <v>6007</v>
      </c>
      <c r="AZ86" s="14" t="s">
        <v>6038</v>
      </c>
      <c r="BA86" s="49" t="s">
        <v>5993</v>
      </c>
      <c r="BB86" s="38" t="s">
        <v>5993</v>
      </c>
      <c r="BC86" s="7">
        <v>1.3</v>
      </c>
      <c r="BD86" s="14" t="s">
        <v>6104</v>
      </c>
      <c r="BE86" s="49" t="s">
        <v>5993</v>
      </c>
      <c r="BF86" s="38" t="s">
        <v>5993</v>
      </c>
      <c r="BG86" s="7">
        <v>0.5</v>
      </c>
      <c r="BH86" s="45">
        <v>76.048587564349717</v>
      </c>
      <c r="BI86" s="215" t="s">
        <v>8495</v>
      </c>
      <c r="BJ86" s="215" t="s">
        <v>8554</v>
      </c>
      <c r="BK86" s="7">
        <v>0.6</v>
      </c>
      <c r="BL86" s="25">
        <v>0</v>
      </c>
      <c r="BM86" s="20">
        <v>0.64399999999999991</v>
      </c>
      <c r="BN86" s="20">
        <v>0.6825</v>
      </c>
      <c r="BO86" s="20">
        <v>0.61249999999999993</v>
      </c>
      <c r="BP86" s="46">
        <v>12.045454545454545</v>
      </c>
      <c r="BQ86" s="215" t="s">
        <v>8560</v>
      </c>
      <c r="BR86" s="79">
        <v>0.21252240566037739</v>
      </c>
      <c r="BS86" s="9">
        <v>2.9824582794426346E-2</v>
      </c>
      <c r="BT86" s="9">
        <v>5.9837685389527939E-2</v>
      </c>
      <c r="BU86" s="47" t="s">
        <v>5993</v>
      </c>
      <c r="BV86" s="47">
        <v>44385</v>
      </c>
      <c r="BW86" s="14" t="s">
        <v>5474</v>
      </c>
      <c r="BX86" s="83">
        <v>0.45502688679245284</v>
      </c>
      <c r="BY86" s="82">
        <v>3.9299999999999997</v>
      </c>
      <c r="BZ86" s="46">
        <v>10.788804071246819</v>
      </c>
      <c r="CA86" s="48" t="s">
        <v>5474</v>
      </c>
      <c r="CB86" s="45">
        <v>-1144.8</v>
      </c>
      <c r="CC86" s="45">
        <v>0</v>
      </c>
      <c r="CD86" s="45">
        <v>0</v>
      </c>
      <c r="CE86" s="45">
        <v>0</v>
      </c>
      <c r="CF86" s="14" t="e">
        <v>#N/A</v>
      </c>
      <c r="CG86" s="7" t="s">
        <v>8556</v>
      </c>
      <c r="CH86" s="215" t="s">
        <v>8478</v>
      </c>
      <c r="CI86" s="215" t="s">
        <v>8478</v>
      </c>
      <c r="CJ86" s="215" t="s">
        <v>8479</v>
      </c>
      <c r="CK86" s="43" t="s">
        <v>6917</v>
      </c>
      <c r="CL86" s="43" t="s">
        <v>8480</v>
      </c>
      <c r="CM86" s="43" t="s">
        <v>5474</v>
      </c>
      <c r="CN86" s="145">
        <v>0</v>
      </c>
      <c r="CO86" s="145">
        <v>-1144.8</v>
      </c>
      <c r="CP86" s="148">
        <v>3224.4601127284277</v>
      </c>
      <c r="CQ86" s="189" t="s">
        <v>5474</v>
      </c>
      <c r="CR86" s="189" t="s">
        <v>5474</v>
      </c>
      <c r="CS86" s="99" t="s">
        <v>5474</v>
      </c>
      <c r="CT86" s="167" t="s">
        <v>5474</v>
      </c>
      <c r="CU86" s="43" t="s">
        <v>5474</v>
      </c>
      <c r="CV86" s="43" t="s">
        <v>5474</v>
      </c>
      <c r="CW86" s="43" t="s">
        <v>5474</v>
      </c>
      <c r="CX86" s="43" t="s">
        <v>5474</v>
      </c>
      <c r="CY86" s="43" t="s">
        <v>5474</v>
      </c>
      <c r="CZ86" s="43" t="s">
        <v>5474</v>
      </c>
      <c r="DA86" s="42" t="s">
        <v>5474</v>
      </c>
      <c r="DB86" s="42" t="s">
        <v>5474</v>
      </c>
      <c r="DC86" s="42" t="s">
        <v>5474</v>
      </c>
      <c r="DD86" s="42" t="s">
        <v>5474</v>
      </c>
      <c r="DE86" s="42" t="s">
        <v>5474</v>
      </c>
      <c r="DF86" s="42" t="s">
        <v>5474</v>
      </c>
      <c r="DG86" s="42" t="s">
        <v>5474</v>
      </c>
      <c r="DH86" s="42" t="s">
        <v>5474</v>
      </c>
    </row>
    <row r="87" spans="1:112">
      <c r="A87" s="22">
        <v>2377</v>
      </c>
      <c r="B87" s="7" t="s">
        <v>362</v>
      </c>
      <c r="C87" s="21">
        <v>-6.7100000000000007E-2</v>
      </c>
      <c r="D87" s="21">
        <v>4.9500000000000002E-2</v>
      </c>
      <c r="E87" s="21">
        <v>-5.9299999999999999E-2</v>
      </c>
      <c r="F87" s="21">
        <v>6.9199999999999998E-2</v>
      </c>
      <c r="G87" s="21">
        <v>0.40129999999999999</v>
      </c>
      <c r="H87" s="21">
        <v>5.2600000000000001E-2</v>
      </c>
      <c r="I87" s="21">
        <v>1.0884</v>
      </c>
      <c r="J87" s="21">
        <v>1.5542</v>
      </c>
      <c r="K87" s="21">
        <v>1.52E-2</v>
      </c>
      <c r="L87" s="21">
        <v>6.2E-2</v>
      </c>
      <c r="M87" s="21">
        <v>3.9600000000000003E-2</v>
      </c>
      <c r="N87" s="21">
        <v>7.3000000000000001E-3</v>
      </c>
      <c r="O87" s="21">
        <v>4.3999999999999997E-2</v>
      </c>
      <c r="P87" s="21">
        <v>3.0700000000000002E-2</v>
      </c>
      <c r="Q87" s="21">
        <v>4.0599999999999997E-2</v>
      </c>
      <c r="R87" s="21">
        <v>1.6199999999999999E-2</v>
      </c>
      <c r="S87" s="21">
        <v>0.1996</v>
      </c>
      <c r="T87" s="21">
        <v>0.1056</v>
      </c>
      <c r="U87" s="10">
        <v>10.14</v>
      </c>
      <c r="V87" s="10">
        <v>15.59</v>
      </c>
      <c r="W87" s="7">
        <v>4.8600000000000003</v>
      </c>
      <c r="X87" s="20">
        <v>0.70599999999999996</v>
      </c>
      <c r="Y87" s="75">
        <v>2020</v>
      </c>
      <c r="Z87" s="7">
        <v>6.1</v>
      </c>
      <c r="AA87" s="7">
        <v>0</v>
      </c>
      <c r="AB87" s="51">
        <v>-10447</v>
      </c>
      <c r="AC87" s="51">
        <v>-1651</v>
      </c>
      <c r="AD87" s="51">
        <v>302</v>
      </c>
      <c r="AE87" s="51"/>
      <c r="AF87" s="51">
        <v>864</v>
      </c>
      <c r="AG87" s="51">
        <v>157</v>
      </c>
      <c r="AH87" s="20">
        <v>9.9000000000000008E-3</v>
      </c>
      <c r="AI87" s="7" t="s">
        <v>8467</v>
      </c>
      <c r="AJ87" s="67" t="s">
        <v>8494</v>
      </c>
      <c r="AK87" s="44">
        <v>-0.83977900552486184</v>
      </c>
      <c r="AL87" s="44">
        <v>-0.72222222222222221</v>
      </c>
      <c r="AM87" s="44">
        <v>0.83333333333333337</v>
      </c>
      <c r="AN87" s="25">
        <v>0.71259842519685035</v>
      </c>
      <c r="AO87" s="25">
        <v>0.28346456692913385</v>
      </c>
      <c r="AP87" s="215">
        <v>127</v>
      </c>
      <c r="AQ87" s="215" t="s">
        <v>8552</v>
      </c>
      <c r="AR87" s="44">
        <v>2.00803212851405E-2</v>
      </c>
      <c r="AS87" s="171" t="s">
        <v>7516</v>
      </c>
      <c r="AT87" s="171" t="s">
        <v>7443</v>
      </c>
      <c r="AU87" s="171" t="s">
        <v>7242</v>
      </c>
      <c r="AV87" s="7" t="s">
        <v>8470</v>
      </c>
      <c r="AW87" s="14" t="s">
        <v>7515</v>
      </c>
      <c r="AX87" s="49" t="s">
        <v>6009</v>
      </c>
      <c r="AY87" s="38" t="s">
        <v>6007</v>
      </c>
      <c r="AZ87" s="14" t="s">
        <v>6589</v>
      </c>
      <c r="BA87" s="49" t="s">
        <v>6039</v>
      </c>
      <c r="BB87" s="38" t="s">
        <v>6047</v>
      </c>
      <c r="BC87" s="7">
        <v>0.5</v>
      </c>
      <c r="BD87" s="14" t="s">
        <v>6041</v>
      </c>
      <c r="BE87" s="49" t="s">
        <v>5967</v>
      </c>
      <c r="BF87" s="38" t="s">
        <v>5961</v>
      </c>
      <c r="BG87" s="7">
        <v>1.4</v>
      </c>
      <c r="BH87" s="45">
        <v>4729.3594225138295</v>
      </c>
      <c r="BI87" s="215" t="s">
        <v>8518</v>
      </c>
      <c r="BJ87" s="215" t="s">
        <v>8568</v>
      </c>
      <c r="BK87" s="7">
        <v>0.5</v>
      </c>
      <c r="BL87" s="25">
        <v>2.0080321285140562E-2</v>
      </c>
      <c r="BM87" s="20">
        <v>0.644625</v>
      </c>
      <c r="BN87" s="20">
        <v>0.60749999999999993</v>
      </c>
      <c r="BO87" s="20">
        <v>0.67499999999999993</v>
      </c>
      <c r="BP87" s="46">
        <v>8.1462475946119302</v>
      </c>
      <c r="BQ87" s="215" t="s">
        <v>8569</v>
      </c>
      <c r="BR87" s="79">
        <v>0.48612073490813651</v>
      </c>
      <c r="BS87" s="9">
        <v>3.2229175856671732E-2</v>
      </c>
      <c r="BT87" s="9">
        <v>4.1936169471583407E-2</v>
      </c>
      <c r="BU87" s="47">
        <v>44425</v>
      </c>
      <c r="BV87" s="47">
        <v>44431</v>
      </c>
      <c r="BW87" s="14" t="s">
        <v>8561</v>
      </c>
      <c r="BX87" s="83">
        <v>0.78334488188976359</v>
      </c>
      <c r="BY87" s="82">
        <v>16.04</v>
      </c>
      <c r="BZ87" s="46">
        <v>7.9177057356608485</v>
      </c>
      <c r="CA87" s="48" t="s">
        <v>8538</v>
      </c>
      <c r="CB87" s="45">
        <v>-1326769</v>
      </c>
      <c r="CC87" s="45">
        <v>-209677</v>
      </c>
      <c r="CD87" s="45">
        <v>38354</v>
      </c>
      <c r="CE87" s="45">
        <v>0</v>
      </c>
      <c r="CF87" s="14" t="s">
        <v>8612</v>
      </c>
      <c r="CG87" s="7" t="s">
        <v>8477</v>
      </c>
      <c r="CH87" s="215" t="s">
        <v>8478</v>
      </c>
      <c r="CI87" s="215" t="s">
        <v>8498</v>
      </c>
      <c r="CJ87" s="215" t="s">
        <v>8479</v>
      </c>
      <c r="CK87" s="43" t="s">
        <v>6917</v>
      </c>
      <c r="CL87" s="43" t="s">
        <v>5474</v>
      </c>
      <c r="CM87" s="43" t="s">
        <v>5474</v>
      </c>
      <c r="CN87" s="145">
        <v>-209677</v>
      </c>
      <c r="CO87" s="145">
        <v>-1288415</v>
      </c>
      <c r="CP87" s="148">
        <v>600628.64665925631</v>
      </c>
      <c r="CQ87" s="189" t="s">
        <v>5474</v>
      </c>
      <c r="CR87" s="189" t="s">
        <v>5474</v>
      </c>
      <c r="CS87" s="99" t="s">
        <v>5474</v>
      </c>
      <c r="CT87" s="167" t="s">
        <v>5474</v>
      </c>
      <c r="CU87" s="43" t="s">
        <v>5474</v>
      </c>
      <c r="CV87" s="43" t="s">
        <v>5474</v>
      </c>
      <c r="CW87" s="43" t="s">
        <v>5474</v>
      </c>
      <c r="CX87" s="43" t="s">
        <v>5474</v>
      </c>
      <c r="CY87" s="43" t="s">
        <v>5474</v>
      </c>
      <c r="CZ87" s="43" t="s">
        <v>5474</v>
      </c>
      <c r="DA87" s="42" t="s">
        <v>5474</v>
      </c>
      <c r="DB87" s="42" t="s">
        <v>5474</v>
      </c>
      <c r="DC87" s="42" t="s">
        <v>5474</v>
      </c>
      <c r="DD87" s="42" t="s">
        <v>5474</v>
      </c>
      <c r="DE87" s="42" t="s">
        <v>5474</v>
      </c>
      <c r="DF87" s="42" t="s">
        <v>5474</v>
      </c>
      <c r="DG87" s="42" t="s">
        <v>5474</v>
      </c>
      <c r="DH87" s="42" t="s">
        <v>5478</v>
      </c>
    </row>
    <row r="88" spans="1:112">
      <c r="A88" s="22">
        <v>3202</v>
      </c>
      <c r="B88" s="7" t="s">
        <v>670</v>
      </c>
      <c r="C88" s="21">
        <v>-8.9700000000000002E-2</v>
      </c>
      <c r="D88" s="21">
        <v>9.4999999999999998E-3</v>
      </c>
      <c r="E88" s="21">
        <v>-9.7199999999999995E-2</v>
      </c>
      <c r="F88" s="21">
        <v>-2.7799999999999998E-2</v>
      </c>
      <c r="G88" s="21">
        <v>0.11609999999999999</v>
      </c>
      <c r="H88" s="21">
        <v>-3.1429</v>
      </c>
      <c r="I88" s="21">
        <v>-1.625</v>
      </c>
      <c r="J88" s="21">
        <v>-1.6153999999999999</v>
      </c>
      <c r="K88" s="21">
        <v>-2.9499999999999998E-2</v>
      </c>
      <c r="L88" s="21">
        <v>-5.6399999999999999E-2</v>
      </c>
      <c r="M88" s="21">
        <v>-1.18E-2</v>
      </c>
      <c r="N88" s="21">
        <v>-2.86E-2</v>
      </c>
      <c r="O88" s="21">
        <v>-6.7900000000000002E-2</v>
      </c>
      <c r="P88" s="21">
        <v>-2.4799999999999999E-2</v>
      </c>
      <c r="Q88" s="21">
        <v>-2.7099999999999999E-2</v>
      </c>
      <c r="R88" s="21">
        <v>-1.3599999999999999E-2</v>
      </c>
      <c r="S88" s="21">
        <v>-2.3999999999999998E-3</v>
      </c>
      <c r="T88" s="21">
        <v>6.7999999999999996E-3</v>
      </c>
      <c r="U88" s="10">
        <v>-0.08</v>
      </c>
      <c r="V88" s="10">
        <v>-1.56</v>
      </c>
      <c r="W88" s="7">
        <v>0.04</v>
      </c>
      <c r="X88" s="20">
        <v>0.35089999999999999</v>
      </c>
      <c r="Y88" s="75"/>
      <c r="Z88" s="7"/>
      <c r="AA88" s="7"/>
      <c r="AB88" s="51">
        <v>-11</v>
      </c>
      <c r="AC88" s="51">
        <v>2</v>
      </c>
      <c r="AD88" s="51"/>
      <c r="AE88" s="51"/>
      <c r="AF88" s="51"/>
      <c r="AG88" s="51"/>
      <c r="AH88" s="20">
        <v>0</v>
      </c>
      <c r="AI88" s="7" t="s">
        <v>8493</v>
      </c>
      <c r="AJ88" s="67" t="s">
        <v>8494</v>
      </c>
      <c r="AK88" s="44">
        <v>-0.91803278688524592</v>
      </c>
      <c r="AL88" s="44">
        <v>-0.74576271186440668</v>
      </c>
      <c r="AM88" s="44">
        <v>1</v>
      </c>
      <c r="AN88" s="25">
        <v>1.4186046511627903</v>
      </c>
      <c r="AO88" s="25">
        <v>0.22868217054263559</v>
      </c>
      <c r="AP88" s="215">
        <v>12.9</v>
      </c>
      <c r="AQ88" s="215" t="s">
        <v>8552</v>
      </c>
      <c r="AR88" s="44">
        <v>7.8125E-3</v>
      </c>
      <c r="AS88" s="171" t="s">
        <v>7516</v>
      </c>
      <c r="AT88" s="171" t="s">
        <v>7192</v>
      </c>
      <c r="AU88" s="171" t="s">
        <v>7254</v>
      </c>
      <c r="AV88" s="7" t="s">
        <v>8470</v>
      </c>
      <c r="AW88" s="14" t="s">
        <v>6637</v>
      </c>
      <c r="AX88" s="49" t="s">
        <v>6009</v>
      </c>
      <c r="AY88" s="38" t="s">
        <v>6007</v>
      </c>
      <c r="AZ88" s="14" t="s">
        <v>6038</v>
      </c>
      <c r="BA88" s="49" t="s">
        <v>5967</v>
      </c>
      <c r="BB88" s="38" t="s">
        <v>6007</v>
      </c>
      <c r="BC88" s="7">
        <v>0.3</v>
      </c>
      <c r="BD88" s="14" t="s">
        <v>6118</v>
      </c>
      <c r="BE88" s="49" t="s">
        <v>5967</v>
      </c>
      <c r="BF88" s="38" t="s">
        <v>6007</v>
      </c>
      <c r="BG88" s="7">
        <v>0.4</v>
      </c>
      <c r="BH88" s="45">
        <v>184.12527555674089</v>
      </c>
      <c r="BI88" s="215" t="s">
        <v>8471</v>
      </c>
      <c r="BJ88" s="215" t="s">
        <v>8554</v>
      </c>
      <c r="BK88" s="7">
        <v>0.6</v>
      </c>
      <c r="BL88" s="25">
        <v>1.5748031496063079E-2</v>
      </c>
      <c r="BM88" s="20">
        <v>0.51237500000000002</v>
      </c>
      <c r="BN88" s="20">
        <v>0.58250000000000002</v>
      </c>
      <c r="BO88" s="20">
        <v>0.45499999999999996</v>
      </c>
      <c r="BP88" s="46" t="s">
        <v>8473</v>
      </c>
      <c r="BQ88" s="215" t="s">
        <v>8473</v>
      </c>
      <c r="BR88" s="79" t="s">
        <v>8473</v>
      </c>
      <c r="BS88" s="9">
        <v>0</v>
      </c>
      <c r="BT88" s="9">
        <v>0</v>
      </c>
      <c r="BU88" s="47" t="s">
        <v>5993</v>
      </c>
      <c r="BV88" s="47" t="s">
        <v>5993</v>
      </c>
      <c r="BW88" s="14" t="s">
        <v>5474</v>
      </c>
      <c r="BX88" s="83" t="s">
        <v>8473</v>
      </c>
      <c r="BY88" s="82" t="s">
        <v>8473</v>
      </c>
      <c r="BZ88" s="46" t="s">
        <v>8473</v>
      </c>
      <c r="CA88" s="48" t="s">
        <v>8475</v>
      </c>
      <c r="CB88" s="45">
        <v>-141.9</v>
      </c>
      <c r="CC88" s="45">
        <v>25.8</v>
      </c>
      <c r="CD88" s="45">
        <v>0</v>
      </c>
      <c r="CE88" s="45">
        <v>0</v>
      </c>
      <c r="CF88" s="14" t="s">
        <v>8613</v>
      </c>
      <c r="CG88" s="7" t="s">
        <v>8477</v>
      </c>
      <c r="CH88" s="215" t="s">
        <v>8498</v>
      </c>
      <c r="CI88" s="215" t="s">
        <v>8478</v>
      </c>
      <c r="CJ88" s="215" t="s">
        <v>8479</v>
      </c>
      <c r="CK88" s="43" t="s">
        <v>6894</v>
      </c>
      <c r="CL88" s="43" t="s">
        <v>5474</v>
      </c>
      <c r="CM88" s="43" t="s">
        <v>5474</v>
      </c>
      <c r="CN88" s="145">
        <v>25.8</v>
      </c>
      <c r="CO88" s="145">
        <v>-141.9</v>
      </c>
      <c r="CP88" s="148">
        <v>2375.2160546819573</v>
      </c>
      <c r="CQ88" s="189">
        <v>-0.79922480620155045</v>
      </c>
      <c r="CR88" s="189">
        <v>0</v>
      </c>
      <c r="CS88" s="99">
        <v>45192</v>
      </c>
      <c r="CT88" s="167" t="s">
        <v>5474</v>
      </c>
      <c r="CU88" s="43" t="s">
        <v>5474</v>
      </c>
      <c r="CV88" s="43" t="s">
        <v>5474</v>
      </c>
      <c r="CW88" s="43" t="s">
        <v>5474</v>
      </c>
      <c r="CX88" s="43" t="s">
        <v>5474</v>
      </c>
      <c r="CY88" s="43" t="s">
        <v>5474</v>
      </c>
      <c r="CZ88" s="43" t="s">
        <v>5474</v>
      </c>
      <c r="DA88" s="42" t="s">
        <v>5474</v>
      </c>
      <c r="DB88" s="42" t="s">
        <v>5474</v>
      </c>
      <c r="DC88" s="42" t="s">
        <v>5474</v>
      </c>
      <c r="DD88" s="42" t="s">
        <v>5474</v>
      </c>
      <c r="DE88" s="42" t="s">
        <v>5474</v>
      </c>
      <c r="DF88" s="42" t="s">
        <v>5474</v>
      </c>
      <c r="DG88" s="42" t="s">
        <v>5474</v>
      </c>
      <c r="DH88" s="42" t="s">
        <v>5474</v>
      </c>
    </row>
    <row r="89" spans="1:112">
      <c r="A89" s="22">
        <v>6176</v>
      </c>
      <c r="B89" s="7" t="s">
        <v>1265</v>
      </c>
      <c r="C89" s="21">
        <v>-2.3599999999999999E-2</v>
      </c>
      <c r="D89" s="21">
        <v>-0.1002</v>
      </c>
      <c r="E89" s="21">
        <v>-3.3799999999999997E-2</v>
      </c>
      <c r="F89" s="21">
        <v>-0.14099999999999999</v>
      </c>
      <c r="G89" s="21">
        <v>0.13170000000000001</v>
      </c>
      <c r="H89" s="21">
        <v>-0.37430000000000002</v>
      </c>
      <c r="I89" s="21">
        <v>-0.40110000000000001</v>
      </c>
      <c r="J89" s="21">
        <v>0.1023</v>
      </c>
      <c r="K89" s="21">
        <v>9.4999999999999998E-3</v>
      </c>
      <c r="L89" s="21">
        <v>-1.84E-2</v>
      </c>
      <c r="M89" s="21">
        <v>1.14E-2</v>
      </c>
      <c r="N89" s="21">
        <v>1.54E-2</v>
      </c>
      <c r="O89" s="21">
        <v>-2.3099999999999999E-2</v>
      </c>
      <c r="P89" s="21">
        <v>1.55E-2</v>
      </c>
      <c r="Q89" s="21">
        <v>-2.8999999999999998E-3</v>
      </c>
      <c r="R89" s="21">
        <v>-5.9999999999999995E-4</v>
      </c>
      <c r="S89" s="21">
        <v>0.17510000000000001</v>
      </c>
      <c r="T89" s="21">
        <v>8.6400000000000005E-2</v>
      </c>
      <c r="U89" s="10">
        <v>5.82</v>
      </c>
      <c r="V89" s="10">
        <v>11.78</v>
      </c>
      <c r="W89" s="7">
        <v>6.46</v>
      </c>
      <c r="X89" s="20">
        <v>0.6764</v>
      </c>
      <c r="Y89" s="75">
        <v>2020</v>
      </c>
      <c r="Z89" s="7">
        <v>8</v>
      </c>
      <c r="AA89" s="7">
        <v>0</v>
      </c>
      <c r="AB89" s="51">
        <v>838</v>
      </c>
      <c r="AC89" s="51">
        <v>323</v>
      </c>
      <c r="AD89" s="51">
        <v>-756</v>
      </c>
      <c r="AE89" s="51">
        <v>4</v>
      </c>
      <c r="AF89" s="51">
        <v>113</v>
      </c>
      <c r="AG89" s="51">
        <v>-59</v>
      </c>
      <c r="AH89" s="20">
        <v>2.0400000000000001E-2</v>
      </c>
      <c r="AI89" s="7" t="s">
        <v>8493</v>
      </c>
      <c r="AJ89" s="67" t="s">
        <v>8494</v>
      </c>
      <c r="AK89" s="44">
        <v>-0.87596899224806213</v>
      </c>
      <c r="AL89" s="44">
        <v>-0.66197183098591572</v>
      </c>
      <c r="AM89" s="44">
        <v>0.57142857142856707</v>
      </c>
      <c r="AN89" s="25">
        <v>0.39249492900608524</v>
      </c>
      <c r="AO89" s="25">
        <v>0.14401622718052742</v>
      </c>
      <c r="AP89" s="215">
        <v>98.6</v>
      </c>
      <c r="AQ89" s="215" t="s">
        <v>8552</v>
      </c>
      <c r="AR89" s="44">
        <v>1.12820512820512E-2</v>
      </c>
      <c r="AS89" s="171" t="s">
        <v>8000</v>
      </c>
      <c r="AT89" s="171" t="s">
        <v>7231</v>
      </c>
      <c r="AU89" s="171" t="s">
        <v>7254</v>
      </c>
      <c r="AV89" s="7" t="s">
        <v>8470</v>
      </c>
      <c r="AW89" s="14" t="s">
        <v>7623</v>
      </c>
      <c r="AX89" s="49" t="s">
        <v>6009</v>
      </c>
      <c r="AY89" s="38" t="s">
        <v>5961</v>
      </c>
      <c r="AZ89" s="14" t="s">
        <v>6157</v>
      </c>
      <c r="BA89" s="49" t="s">
        <v>6039</v>
      </c>
      <c r="BB89" s="38" t="s">
        <v>6047</v>
      </c>
      <c r="BC89" s="7">
        <v>0.5</v>
      </c>
      <c r="BD89" s="14" t="s">
        <v>6023</v>
      </c>
      <c r="BE89" s="49" t="s">
        <v>5967</v>
      </c>
      <c r="BF89" s="38" t="s">
        <v>5971</v>
      </c>
      <c r="BG89" s="7">
        <v>0.6</v>
      </c>
      <c r="BH89" s="45">
        <v>2356.9230498290271</v>
      </c>
      <c r="BI89" s="215" t="s">
        <v>8518</v>
      </c>
      <c r="BJ89" s="215" t="s">
        <v>8509</v>
      </c>
      <c r="BK89" s="7">
        <v>1</v>
      </c>
      <c r="BL89" s="25">
        <v>8.1799591002044703E-3</v>
      </c>
      <c r="BM89" s="20">
        <v>0.56462500000000004</v>
      </c>
      <c r="BN89" s="20">
        <v>0.55500000000000005</v>
      </c>
      <c r="BO89" s="20">
        <v>0.57250000000000001</v>
      </c>
      <c r="BP89" s="46">
        <v>8.3701188455008495</v>
      </c>
      <c r="BQ89" s="215" t="s">
        <v>8569</v>
      </c>
      <c r="BR89" s="79">
        <v>0.27139418526031117</v>
      </c>
      <c r="BS89" s="9">
        <v>5.9320218103405375E-2</v>
      </c>
      <c r="BT89" s="9">
        <v>7.4848041593594372E-2</v>
      </c>
      <c r="BU89" s="47">
        <v>44396</v>
      </c>
      <c r="BV89" s="47">
        <v>44400</v>
      </c>
      <c r="BW89" s="14" t="s">
        <v>8561</v>
      </c>
      <c r="BX89" s="83">
        <v>0.52567302231237312</v>
      </c>
      <c r="BY89" s="82">
        <v>11.120000000000001</v>
      </c>
      <c r="BZ89" s="46">
        <v>8.8669064748201425</v>
      </c>
      <c r="CA89" s="48" t="s">
        <v>8593</v>
      </c>
      <c r="CB89" s="45">
        <v>82626.799999999988</v>
      </c>
      <c r="CC89" s="45">
        <v>31847.8</v>
      </c>
      <c r="CD89" s="45">
        <v>-74541.599999999991</v>
      </c>
      <c r="CE89" s="45">
        <v>394.4</v>
      </c>
      <c r="CF89" s="14" t="s">
        <v>8614</v>
      </c>
      <c r="CG89" s="7" t="s">
        <v>8477</v>
      </c>
      <c r="CH89" s="215" t="s">
        <v>8478</v>
      </c>
      <c r="CI89" s="215" t="s">
        <v>8478</v>
      </c>
      <c r="CJ89" s="215" t="s">
        <v>8479</v>
      </c>
      <c r="CK89" s="43" t="s">
        <v>6951</v>
      </c>
      <c r="CL89" s="43" t="s">
        <v>5474</v>
      </c>
      <c r="CM89" s="43" t="s">
        <v>5474</v>
      </c>
      <c r="CN89" s="145">
        <v>32242.2</v>
      </c>
      <c r="CO89" s="145">
        <v>8085.1999999999971</v>
      </c>
      <c r="CP89" s="148">
        <v>232392.61271314207</v>
      </c>
      <c r="CQ89" s="189" t="s">
        <v>5474</v>
      </c>
      <c r="CR89" s="189" t="s">
        <v>5474</v>
      </c>
      <c r="CS89" s="99" t="s">
        <v>5474</v>
      </c>
      <c r="CT89" s="167" t="s">
        <v>5474</v>
      </c>
      <c r="CU89" s="43" t="s">
        <v>5474</v>
      </c>
      <c r="CV89" s="43" t="s">
        <v>5474</v>
      </c>
      <c r="CW89" s="43" t="s">
        <v>5474</v>
      </c>
      <c r="CX89" s="43" t="s">
        <v>5474</v>
      </c>
      <c r="CY89" s="43" t="s">
        <v>5474</v>
      </c>
      <c r="CZ89" s="43" t="s">
        <v>5474</v>
      </c>
      <c r="DA89" s="42" t="s">
        <v>5474</v>
      </c>
      <c r="DB89" s="42" t="s">
        <v>5474</v>
      </c>
      <c r="DC89" s="42" t="s">
        <v>5474</v>
      </c>
      <c r="DD89" s="42" t="s">
        <v>5474</v>
      </c>
      <c r="DE89" s="42" t="s">
        <v>5474</v>
      </c>
      <c r="DF89" s="42" t="s">
        <v>5474</v>
      </c>
      <c r="DG89" s="42" t="s">
        <v>5474</v>
      </c>
      <c r="DH89" s="42" t="s">
        <v>5472</v>
      </c>
    </row>
    <row r="90" spans="1:112">
      <c r="A90" s="22">
        <v>6234</v>
      </c>
      <c r="B90" s="7" t="s">
        <v>1317</v>
      </c>
      <c r="C90" s="21">
        <v>0.14319999999999999</v>
      </c>
      <c r="D90" s="21">
        <v>5.5999999999999999E-3</v>
      </c>
      <c r="E90" s="21">
        <v>-0.68830000000000002</v>
      </c>
      <c r="F90" s="21">
        <v>9.64E-2</v>
      </c>
      <c r="G90" s="21">
        <v>2.3699999999999999E-2</v>
      </c>
      <c r="H90" s="21">
        <v>2</v>
      </c>
      <c r="I90" s="21">
        <v>-4.1700000000000001E-2</v>
      </c>
      <c r="J90" s="21">
        <v>0</v>
      </c>
      <c r="K90" s="21">
        <v>-6.2100000000000002E-2</v>
      </c>
      <c r="L90" s="21">
        <v>-1.4800000000000001E-2</v>
      </c>
      <c r="M90" s="21">
        <v>-9.9000000000000008E-3</v>
      </c>
      <c r="N90" s="21">
        <v>-1.17E-2</v>
      </c>
      <c r="O90" s="21">
        <v>-9.5999999999999992E-3</v>
      </c>
      <c r="P90" s="21">
        <v>-2.4500000000000001E-2</v>
      </c>
      <c r="Q90" s="21">
        <v>-8.5000000000000006E-3</v>
      </c>
      <c r="R90" s="21">
        <v>-6.4000000000000003E-3</v>
      </c>
      <c r="S90" s="21">
        <v>3.5400000000000001E-2</v>
      </c>
      <c r="T90" s="21">
        <v>2.5999999999999999E-2</v>
      </c>
      <c r="U90" s="10">
        <v>0.92</v>
      </c>
      <c r="V90" s="10">
        <v>1.17</v>
      </c>
      <c r="W90" s="7">
        <v>0.64</v>
      </c>
      <c r="X90" s="20">
        <v>0.72870000000000001</v>
      </c>
      <c r="Y90" s="75">
        <v>2020</v>
      </c>
      <c r="Z90" s="7">
        <v>0.6</v>
      </c>
      <c r="AA90" s="7">
        <v>0</v>
      </c>
      <c r="AB90" s="51">
        <v>112</v>
      </c>
      <c r="AC90" s="51">
        <v>3</v>
      </c>
      <c r="AD90" s="51"/>
      <c r="AE90" s="51"/>
      <c r="AF90" s="51"/>
      <c r="AG90" s="51"/>
      <c r="AH90" s="20">
        <v>0</v>
      </c>
      <c r="AI90" s="7" t="s">
        <v>8467</v>
      </c>
      <c r="AJ90" s="67" t="s">
        <v>8494</v>
      </c>
      <c r="AK90" s="44">
        <v>-0.81132075471698106</v>
      </c>
      <c r="AL90" s="44">
        <v>-0.59999999999999964</v>
      </c>
      <c r="AM90" s="44">
        <v>1</v>
      </c>
      <c r="AN90" s="25">
        <v>0.38313253012048187</v>
      </c>
      <c r="AO90" s="25">
        <v>9.6385542168674704E-2</v>
      </c>
      <c r="AP90" s="215">
        <v>20.75</v>
      </c>
      <c r="AQ90" s="215" t="s">
        <v>8552</v>
      </c>
      <c r="AR90" s="44">
        <v>4.84261501210653E-3</v>
      </c>
      <c r="AS90" s="171" t="s">
        <v>8000</v>
      </c>
      <c r="AT90" s="171" t="s">
        <v>6932</v>
      </c>
      <c r="AU90" s="171" t="s">
        <v>7067</v>
      </c>
      <c r="AV90" s="7" t="s">
        <v>8470</v>
      </c>
      <c r="AW90" s="14" t="s">
        <v>6551</v>
      </c>
      <c r="AX90" s="49" t="s">
        <v>6009</v>
      </c>
      <c r="AY90" s="38" t="s">
        <v>5971</v>
      </c>
      <c r="AZ90" s="14" t="s">
        <v>6528</v>
      </c>
      <c r="BA90" s="49" t="s">
        <v>6039</v>
      </c>
      <c r="BB90" s="38" t="s">
        <v>6047</v>
      </c>
      <c r="BC90" s="7">
        <v>0.4</v>
      </c>
      <c r="BD90" s="14" t="s">
        <v>6412</v>
      </c>
      <c r="BE90" s="49" t="s">
        <v>5960</v>
      </c>
      <c r="BF90" s="38" t="s">
        <v>5971</v>
      </c>
      <c r="BG90" s="7">
        <v>0.4</v>
      </c>
      <c r="BH90" s="45">
        <v>65.282177822439635</v>
      </c>
      <c r="BI90" s="215" t="s">
        <v>8495</v>
      </c>
      <c r="BJ90" s="215" t="s">
        <v>8554</v>
      </c>
      <c r="BK90" s="7">
        <v>2.5</v>
      </c>
      <c r="BL90" s="25">
        <v>4.8426150121066063E-3</v>
      </c>
      <c r="BM90" s="20">
        <v>0.54656250000000006</v>
      </c>
      <c r="BN90" s="20">
        <v>0.46750000000000003</v>
      </c>
      <c r="BO90" s="20">
        <v>0.61124999999999996</v>
      </c>
      <c r="BP90" s="46">
        <v>17.735042735042736</v>
      </c>
      <c r="BQ90" s="215" t="s">
        <v>8553</v>
      </c>
      <c r="BR90" s="79">
        <v>-0.28593253012048192</v>
      </c>
      <c r="BS90" s="9">
        <v>2.4848012620148241E-2</v>
      </c>
      <c r="BT90" s="9">
        <v>2.2931513297810291E-2</v>
      </c>
      <c r="BU90" s="47" t="s">
        <v>5993</v>
      </c>
      <c r="BV90" s="47" t="s">
        <v>5993</v>
      </c>
      <c r="BW90" s="14" t="s">
        <v>5474</v>
      </c>
      <c r="BX90" s="83">
        <v>-0.14311903614457844</v>
      </c>
      <c r="BY90" s="82">
        <v>1.22</v>
      </c>
      <c r="BZ90" s="46">
        <v>17.008196721311474</v>
      </c>
      <c r="CA90" s="48" t="s">
        <v>8475</v>
      </c>
      <c r="CB90" s="45">
        <v>2324</v>
      </c>
      <c r="CC90" s="45">
        <v>62.25</v>
      </c>
      <c r="CD90" s="45">
        <v>0</v>
      </c>
      <c r="CE90" s="45">
        <v>0</v>
      </c>
      <c r="CF90" s="14" t="s">
        <v>8615</v>
      </c>
      <c r="CG90" s="7" t="s">
        <v>8477</v>
      </c>
      <c r="CH90" s="215" t="s">
        <v>8498</v>
      </c>
      <c r="CI90" s="215" t="s">
        <v>8498</v>
      </c>
      <c r="CJ90" s="215" t="s">
        <v>8479</v>
      </c>
      <c r="CK90" s="43" t="s">
        <v>6887</v>
      </c>
      <c r="CL90" s="43" t="s">
        <v>5474</v>
      </c>
      <c r="CM90" s="43" t="s">
        <v>5474</v>
      </c>
      <c r="CN90" s="145">
        <v>62.25</v>
      </c>
      <c r="CO90" s="145">
        <v>2324</v>
      </c>
      <c r="CP90" s="148">
        <v>1354.6051898156225</v>
      </c>
      <c r="CQ90" s="189" t="s">
        <v>5474</v>
      </c>
      <c r="CR90" s="189" t="s">
        <v>5474</v>
      </c>
      <c r="CS90" s="99" t="s">
        <v>5474</v>
      </c>
      <c r="CT90" s="167" t="s">
        <v>5474</v>
      </c>
      <c r="CU90" s="43" t="s">
        <v>5474</v>
      </c>
      <c r="CV90" s="43" t="s">
        <v>5474</v>
      </c>
      <c r="CW90" s="43" t="s">
        <v>5474</v>
      </c>
      <c r="CX90" s="43" t="s">
        <v>5474</v>
      </c>
      <c r="CY90" s="43" t="s">
        <v>5474</v>
      </c>
      <c r="CZ90" s="43" t="s">
        <v>5474</v>
      </c>
      <c r="DA90" s="42" t="s">
        <v>5474</v>
      </c>
      <c r="DB90" s="42" t="s">
        <v>5474</v>
      </c>
      <c r="DC90" s="42" t="s">
        <v>5474</v>
      </c>
      <c r="DD90" s="42" t="s">
        <v>5474</v>
      </c>
      <c r="DE90" s="42" t="s">
        <v>5474</v>
      </c>
      <c r="DF90" s="42" t="s">
        <v>5474</v>
      </c>
      <c r="DG90" s="42" t="s">
        <v>5474</v>
      </c>
      <c r="DH90" s="42" t="s">
        <v>5474</v>
      </c>
    </row>
    <row r="91" spans="1:112">
      <c r="A91" s="22">
        <v>3615</v>
      </c>
      <c r="B91" s="7" t="s">
        <v>833</v>
      </c>
      <c r="C91" s="21">
        <v>0.18720000000000001</v>
      </c>
      <c r="D91" s="21">
        <v>0.47620000000000001</v>
      </c>
      <c r="E91" s="21">
        <v>0.1419</v>
      </c>
      <c r="F91" s="21">
        <v>0.47349999999999998</v>
      </c>
      <c r="G91" s="21">
        <v>0.83089999999999997</v>
      </c>
      <c r="H91" s="21">
        <v>0.1111</v>
      </c>
      <c r="I91" s="21">
        <v>0</v>
      </c>
      <c r="J91" s="21">
        <v>3.0714000000000001</v>
      </c>
      <c r="K91" s="21">
        <v>3.5200000000000002E-2</v>
      </c>
      <c r="L91" s="21">
        <v>0.1014</v>
      </c>
      <c r="M91" s="21">
        <v>0.15329999999999999</v>
      </c>
      <c r="N91" s="21">
        <v>4.5999999999999999E-2</v>
      </c>
      <c r="O91" s="21">
        <v>0.16550000000000001</v>
      </c>
      <c r="P91" s="21">
        <v>0.18970000000000001</v>
      </c>
      <c r="Q91" s="21">
        <v>4.7300000000000002E-2</v>
      </c>
      <c r="R91" s="21">
        <v>3.6999999999999998E-2</v>
      </c>
      <c r="S91" s="21">
        <v>-2.64E-2</v>
      </c>
      <c r="T91" s="21">
        <v>-1.8100000000000002E-2</v>
      </c>
      <c r="U91" s="10">
        <v>0.56999999999999995</v>
      </c>
      <c r="V91" s="10">
        <v>0.72</v>
      </c>
      <c r="W91" s="7">
        <v>0.2</v>
      </c>
      <c r="X91" s="20">
        <v>0.57730000000000004</v>
      </c>
      <c r="Y91" s="75"/>
      <c r="Z91" s="7"/>
      <c r="AA91" s="7"/>
      <c r="AB91" s="51">
        <v>102</v>
      </c>
      <c r="AC91" s="51">
        <v>-15</v>
      </c>
      <c r="AD91" s="51"/>
      <c r="AE91" s="51"/>
      <c r="AF91" s="51">
        <v>1</v>
      </c>
      <c r="AG91" s="51">
        <v>1</v>
      </c>
      <c r="AH91" s="20">
        <v>1.1999999999999999E-3</v>
      </c>
      <c r="AI91" s="7" t="s">
        <v>8467</v>
      </c>
      <c r="AJ91" s="67" t="s">
        <v>8494</v>
      </c>
      <c r="AK91" s="44">
        <v>-0.74626865671641796</v>
      </c>
      <c r="AL91" s="44">
        <v>-0.68292682926829262</v>
      </c>
      <c r="AM91" s="44">
        <v>1</v>
      </c>
      <c r="AN91" s="25">
        <v>0.77906976744186052</v>
      </c>
      <c r="AO91" s="25">
        <v>0.19069767441860472</v>
      </c>
      <c r="AP91" s="215">
        <v>21.5</v>
      </c>
      <c r="AQ91" s="215" t="s">
        <v>8552</v>
      </c>
      <c r="AR91" s="44">
        <v>2.3809523809523801E-2</v>
      </c>
      <c r="AS91" s="171" t="s">
        <v>6972</v>
      </c>
      <c r="AT91" s="171" t="s">
        <v>7264</v>
      </c>
      <c r="AU91" s="171" t="s">
        <v>7113</v>
      </c>
      <c r="AV91" s="7" t="s">
        <v>8470</v>
      </c>
      <c r="AW91" s="14" t="s">
        <v>6528</v>
      </c>
      <c r="AX91" s="49" t="s">
        <v>6009</v>
      </c>
      <c r="AY91" s="38" t="s">
        <v>6007</v>
      </c>
      <c r="AZ91" s="14" t="s">
        <v>6038</v>
      </c>
      <c r="BA91" s="49" t="s">
        <v>5967</v>
      </c>
      <c r="BB91" s="38" t="s">
        <v>6007</v>
      </c>
      <c r="BC91" s="7">
        <v>0.4</v>
      </c>
      <c r="BD91" s="14" t="s">
        <v>5999</v>
      </c>
      <c r="BE91" s="49" t="s">
        <v>5967</v>
      </c>
      <c r="BF91" s="38" t="s">
        <v>5961</v>
      </c>
      <c r="BG91" s="7">
        <v>0.4</v>
      </c>
      <c r="BH91" s="45">
        <v>280.8301893209204</v>
      </c>
      <c r="BI91" s="215" t="s">
        <v>8471</v>
      </c>
      <c r="BJ91" s="215" t="s">
        <v>8554</v>
      </c>
      <c r="BK91" s="7">
        <v>1.4</v>
      </c>
      <c r="BL91" s="25">
        <v>2.3809523809523808E-2</v>
      </c>
      <c r="BM91" s="20">
        <v>0.739375</v>
      </c>
      <c r="BN91" s="20">
        <v>0.78750000000000009</v>
      </c>
      <c r="BO91" s="20">
        <v>0.69999999999999984</v>
      </c>
      <c r="BP91" s="46">
        <v>29.861111111111111</v>
      </c>
      <c r="BQ91" s="215" t="s">
        <v>8540</v>
      </c>
      <c r="BR91" s="79">
        <v>-0.57023255813953488</v>
      </c>
      <c r="BS91" s="9">
        <v>3.4322469368150976E-3</v>
      </c>
      <c r="BT91" s="9">
        <v>0</v>
      </c>
      <c r="BU91" s="47" t="s">
        <v>5993</v>
      </c>
      <c r="BV91" s="47" t="s">
        <v>5993</v>
      </c>
      <c r="BW91" s="14" t="s">
        <v>5474</v>
      </c>
      <c r="BX91" s="83">
        <v>-0.46279069767441855</v>
      </c>
      <c r="BY91" s="82">
        <v>0.77</v>
      </c>
      <c r="BZ91" s="46">
        <v>27.922077922077921</v>
      </c>
      <c r="CA91" s="48" t="s">
        <v>8485</v>
      </c>
      <c r="CB91" s="45">
        <v>2193</v>
      </c>
      <c r="CC91" s="45">
        <v>-322.5</v>
      </c>
      <c r="CD91" s="45">
        <v>0</v>
      </c>
      <c r="CE91" s="45">
        <v>0</v>
      </c>
      <c r="CF91" s="14" t="s">
        <v>8616</v>
      </c>
      <c r="CG91" s="7" t="s">
        <v>8477</v>
      </c>
      <c r="CH91" s="215" t="s">
        <v>8498</v>
      </c>
      <c r="CI91" s="215" t="s">
        <v>8478</v>
      </c>
      <c r="CJ91" s="215" t="s">
        <v>8479</v>
      </c>
      <c r="CK91" s="43" t="s">
        <v>5474</v>
      </c>
      <c r="CL91" s="43" t="s">
        <v>5474</v>
      </c>
      <c r="CM91" s="43" t="s">
        <v>5474</v>
      </c>
      <c r="CN91" s="145">
        <v>-322.5</v>
      </c>
      <c r="CO91" s="145">
        <v>2193</v>
      </c>
      <c r="CP91" s="148">
        <v>6037.8490703997886</v>
      </c>
      <c r="CQ91" s="189" t="s">
        <v>5474</v>
      </c>
      <c r="CR91" s="189" t="s">
        <v>5474</v>
      </c>
      <c r="CS91" s="99" t="s">
        <v>5474</v>
      </c>
      <c r="CT91" s="167" t="s">
        <v>5474</v>
      </c>
      <c r="CU91" s="43" t="s">
        <v>5474</v>
      </c>
      <c r="CV91" s="43" t="s">
        <v>5474</v>
      </c>
      <c r="CW91" s="43" t="s">
        <v>5474</v>
      </c>
      <c r="CX91" s="43" t="s">
        <v>5474</v>
      </c>
      <c r="CY91" s="43" t="s">
        <v>5474</v>
      </c>
      <c r="CZ91" s="43" t="s">
        <v>5474</v>
      </c>
      <c r="DA91" s="42" t="s">
        <v>5474</v>
      </c>
      <c r="DB91" s="42" t="s">
        <v>5474</v>
      </c>
      <c r="DC91" s="42" t="s">
        <v>5474</v>
      </c>
      <c r="DD91" s="42" t="s">
        <v>5474</v>
      </c>
      <c r="DE91" s="42" t="s">
        <v>5474</v>
      </c>
      <c r="DF91" s="42" t="s">
        <v>5474</v>
      </c>
      <c r="DG91" s="42" t="s">
        <v>5474</v>
      </c>
      <c r="DH91" s="42" t="s">
        <v>5474</v>
      </c>
    </row>
    <row r="92" spans="1:112">
      <c r="A92" s="22">
        <v>1236</v>
      </c>
      <c r="B92" s="7" t="s">
        <v>46</v>
      </c>
      <c r="C92" s="21">
        <v>0.4204</v>
      </c>
      <c r="D92" s="21">
        <v>-2.8500000000000001E-2</v>
      </c>
      <c r="E92" s="21">
        <v>0.26750000000000002</v>
      </c>
      <c r="F92" s="21">
        <v>-0.22720000000000001</v>
      </c>
      <c r="G92" s="21">
        <v>0.16320000000000001</v>
      </c>
      <c r="H92" s="21">
        <v>-2.1930000000000001</v>
      </c>
      <c r="I92" s="21">
        <v>-0.38779999999999998</v>
      </c>
      <c r="J92" s="21">
        <v>0.69440000000000002</v>
      </c>
      <c r="K92" s="21">
        <v>-0.16600000000000001</v>
      </c>
      <c r="L92" s="21">
        <v>-3.3000000000000002E-2</v>
      </c>
      <c r="M92" s="21">
        <v>2.2000000000000001E-3</v>
      </c>
      <c r="N92" s="21">
        <v>-0.38080000000000003</v>
      </c>
      <c r="O92" s="21">
        <v>-5.8099999999999999E-2</v>
      </c>
      <c r="P92" s="21">
        <v>-6.9999999999999999E-4</v>
      </c>
      <c r="Q92" s="21">
        <v>1.1000000000000001E-3</v>
      </c>
      <c r="R92" s="21">
        <v>5.9999999999999995E-4</v>
      </c>
      <c r="S92" s="21">
        <v>1.18E-2</v>
      </c>
      <c r="T92" s="21">
        <v>8.6E-3</v>
      </c>
      <c r="U92" s="10">
        <v>-0.11</v>
      </c>
      <c r="V92" s="10">
        <v>0.25</v>
      </c>
      <c r="W92" s="7">
        <v>0.26</v>
      </c>
      <c r="X92" s="20">
        <v>0.88700000000000001</v>
      </c>
      <c r="Y92" s="75">
        <v>2020</v>
      </c>
      <c r="Z92" s="7">
        <v>0.2</v>
      </c>
      <c r="AA92" s="7">
        <v>0</v>
      </c>
      <c r="AB92" s="51">
        <v>-9</v>
      </c>
      <c r="AC92" s="51">
        <v>-1</v>
      </c>
      <c r="AD92" s="51"/>
      <c r="AE92" s="51"/>
      <c r="AF92" s="51">
        <v>1</v>
      </c>
      <c r="AG92" s="51"/>
      <c r="AH92" s="20">
        <v>0</v>
      </c>
      <c r="AI92" s="7" t="s">
        <v>8467</v>
      </c>
      <c r="AJ92" s="67" t="s">
        <v>8494</v>
      </c>
      <c r="AK92" s="44">
        <v>-0.75000000000000022</v>
      </c>
      <c r="AL92" s="44">
        <v>-0.74193548387096853</v>
      </c>
      <c r="AM92" s="44">
        <v>1</v>
      </c>
      <c r="AN92" s="25">
        <v>0.36619718309859162</v>
      </c>
      <c r="AO92" s="25">
        <v>0.10915492957746471</v>
      </c>
      <c r="AP92" s="215">
        <v>14.2</v>
      </c>
      <c r="AQ92" s="215" t="s">
        <v>8552</v>
      </c>
      <c r="AR92" s="44">
        <v>1.42857142857142E-2</v>
      </c>
      <c r="AS92" s="171" t="s">
        <v>6972</v>
      </c>
      <c r="AT92" s="171" t="s">
        <v>6973</v>
      </c>
      <c r="AU92" s="171" t="s">
        <v>6974</v>
      </c>
      <c r="AV92" s="7" t="s">
        <v>8470</v>
      </c>
      <c r="AW92" s="14" t="s">
        <v>6971</v>
      </c>
      <c r="AX92" s="49" t="s">
        <v>6009</v>
      </c>
      <c r="AY92" s="38" t="s">
        <v>6007</v>
      </c>
      <c r="AZ92" s="14" t="s">
        <v>6296</v>
      </c>
      <c r="BA92" s="49" t="s">
        <v>5967</v>
      </c>
      <c r="BB92" s="38" t="s">
        <v>6047</v>
      </c>
      <c r="BC92" s="7">
        <v>0.5</v>
      </c>
      <c r="BD92" s="14" t="s">
        <v>6002</v>
      </c>
      <c r="BE92" s="49" t="s">
        <v>5967</v>
      </c>
      <c r="BF92" s="38" t="s">
        <v>5961</v>
      </c>
      <c r="BG92" s="7">
        <v>0.3</v>
      </c>
      <c r="BH92" s="45">
        <v>119.5049233154067</v>
      </c>
      <c r="BI92" s="215" t="s">
        <v>8495</v>
      </c>
      <c r="BJ92" s="215" t="s">
        <v>8554</v>
      </c>
      <c r="BK92" s="7">
        <v>1.9</v>
      </c>
      <c r="BL92" s="25">
        <v>1.4285714285714235E-2</v>
      </c>
      <c r="BM92" s="20">
        <v>0.56731250000000011</v>
      </c>
      <c r="BN92" s="20">
        <v>0.61750000000000005</v>
      </c>
      <c r="BO92" s="20">
        <v>0.52625</v>
      </c>
      <c r="BP92" s="46">
        <v>56.8</v>
      </c>
      <c r="BQ92" s="215" t="s">
        <v>8540</v>
      </c>
      <c r="BR92" s="79">
        <v>-0.80219483568075112</v>
      </c>
      <c r="BS92" s="9">
        <v>1.2387392906427097E-2</v>
      </c>
      <c r="BT92" s="9">
        <v>8.186615342500092E-3</v>
      </c>
      <c r="BU92" s="47" t="s">
        <v>5993</v>
      </c>
      <c r="BV92" s="47">
        <v>44390</v>
      </c>
      <c r="BW92" s="14" t="s">
        <v>5474</v>
      </c>
      <c r="BX92" s="83">
        <v>-0.76263380281690141</v>
      </c>
      <c r="BY92" s="82">
        <v>0.19</v>
      </c>
      <c r="BZ92" s="46">
        <v>74.73684210526315</v>
      </c>
      <c r="CA92" s="48" t="s">
        <v>5474</v>
      </c>
      <c r="CB92" s="45">
        <v>-127.8</v>
      </c>
      <c r="CC92" s="45">
        <v>-14.2</v>
      </c>
      <c r="CD92" s="45">
        <v>0</v>
      </c>
      <c r="CE92" s="45">
        <v>0</v>
      </c>
      <c r="CF92" s="14" t="s">
        <v>8617</v>
      </c>
      <c r="CG92" s="7" t="s">
        <v>8477</v>
      </c>
      <c r="CH92" s="215" t="s">
        <v>8478</v>
      </c>
      <c r="CI92" s="215" t="s">
        <v>8479</v>
      </c>
      <c r="CJ92" s="215" t="s">
        <v>8479</v>
      </c>
      <c r="CK92" s="43" t="s">
        <v>6894</v>
      </c>
      <c r="CL92" s="43" t="s">
        <v>5474</v>
      </c>
      <c r="CM92" s="43" t="s">
        <v>6898</v>
      </c>
      <c r="CN92" s="145">
        <v>-14.2</v>
      </c>
      <c r="CO92" s="145">
        <v>-127.8</v>
      </c>
      <c r="CP92" s="148">
        <v>1696.9699110787751</v>
      </c>
      <c r="CQ92" s="189" t="s">
        <v>5474</v>
      </c>
      <c r="CR92" s="189" t="s">
        <v>5474</v>
      </c>
      <c r="CS92" s="99" t="s">
        <v>5474</v>
      </c>
      <c r="CT92" s="167" t="s">
        <v>5474</v>
      </c>
      <c r="CU92" s="43" t="s">
        <v>5474</v>
      </c>
      <c r="CV92" s="43" t="s">
        <v>5474</v>
      </c>
      <c r="CW92" s="43" t="s">
        <v>5474</v>
      </c>
      <c r="CX92" s="43" t="s">
        <v>5474</v>
      </c>
      <c r="CY92" s="43" t="s">
        <v>5474</v>
      </c>
      <c r="CZ92" s="43" t="s">
        <v>5474</v>
      </c>
      <c r="DA92" s="42" t="s">
        <v>5474</v>
      </c>
      <c r="DB92" s="42" t="s">
        <v>5474</v>
      </c>
      <c r="DC92" s="42" t="s">
        <v>5474</v>
      </c>
      <c r="DD92" s="42" t="s">
        <v>5474</v>
      </c>
      <c r="DE92" s="42" t="s">
        <v>5474</v>
      </c>
      <c r="DF92" s="42" t="s">
        <v>5474</v>
      </c>
      <c r="DG92" s="42" t="s">
        <v>5474</v>
      </c>
      <c r="DH92" s="42" t="s">
        <v>5474</v>
      </c>
    </row>
    <row r="93" spans="1:112">
      <c r="A93" s="22">
        <v>1789</v>
      </c>
      <c r="B93" s="7" t="s">
        <v>234</v>
      </c>
      <c r="C93" s="21">
        <v>-0.15909999999999999</v>
      </c>
      <c r="D93" s="21">
        <v>-0.39529999999999998</v>
      </c>
      <c r="E93" s="21">
        <v>-0.16650000000000001</v>
      </c>
      <c r="F93" s="21">
        <v>-0.1782</v>
      </c>
      <c r="G93" s="21">
        <v>-0.1101</v>
      </c>
      <c r="H93" s="21">
        <v>0</v>
      </c>
      <c r="I93" s="21">
        <v>-0.45</v>
      </c>
      <c r="J93" s="21">
        <v>-8.3299999999999999E-2</v>
      </c>
      <c r="K93" s="21">
        <v>-0.11799999999999999</v>
      </c>
      <c r="L93" s="21">
        <v>-3.1600000000000003E-2</v>
      </c>
      <c r="M93" s="21">
        <v>2.7300000000000001E-2</v>
      </c>
      <c r="N93" s="21">
        <v>-2.3900000000000001E-2</v>
      </c>
      <c r="O93" s="21">
        <v>-8.0600000000000005E-2</v>
      </c>
      <c r="P93" s="21">
        <v>1.34E-2</v>
      </c>
      <c r="Q93" s="21">
        <v>-4.0000000000000002E-4</v>
      </c>
      <c r="R93" s="21">
        <v>-5.9999999999999995E-4</v>
      </c>
      <c r="S93" s="21">
        <v>3.9300000000000002E-2</v>
      </c>
      <c r="T93" s="21">
        <v>3.6200000000000003E-2</v>
      </c>
      <c r="U93" s="10">
        <v>0.22</v>
      </c>
      <c r="V93" s="10">
        <v>0.33</v>
      </c>
      <c r="W93" s="7">
        <v>0.48799999999999999</v>
      </c>
      <c r="X93" s="20">
        <v>0.90680000000000005</v>
      </c>
      <c r="Y93" s="75">
        <v>2020</v>
      </c>
      <c r="Z93" s="7">
        <v>0.5</v>
      </c>
      <c r="AA93" s="7">
        <v>0</v>
      </c>
      <c r="AB93" s="51">
        <v>-170</v>
      </c>
      <c r="AC93" s="51">
        <v>21</v>
      </c>
      <c r="AD93" s="51"/>
      <c r="AE93" s="51"/>
      <c r="AF93" s="51">
        <v>4</v>
      </c>
      <c r="AG93" s="51">
        <v>7</v>
      </c>
      <c r="AH93" s="20">
        <v>0</v>
      </c>
      <c r="AI93" s="7" t="s">
        <v>8493</v>
      </c>
      <c r="AJ93" s="67" t="s">
        <v>8494</v>
      </c>
      <c r="AK93" s="44">
        <v>-0.90825688073394495</v>
      </c>
      <c r="AL93" s="44">
        <v>-0.62962962962962954</v>
      </c>
      <c r="AM93" s="44">
        <v>0.85714285714286442</v>
      </c>
      <c r="AN93" s="25">
        <v>0.44308943089430886</v>
      </c>
      <c r="AO93" s="25">
        <v>0.10975609756097557</v>
      </c>
      <c r="AP93" s="215">
        <v>24.6</v>
      </c>
      <c r="AQ93" s="215" t="s">
        <v>8552</v>
      </c>
      <c r="AR93" s="44">
        <v>1.02669404517453E-2</v>
      </c>
      <c r="AS93" s="171" t="s">
        <v>7313</v>
      </c>
      <c r="AT93" s="171" t="s">
        <v>7119</v>
      </c>
      <c r="AU93" s="171" t="s">
        <v>7208</v>
      </c>
      <c r="AV93" s="7" t="s">
        <v>8470</v>
      </c>
      <c r="AW93" s="14" t="s">
        <v>6640</v>
      </c>
      <c r="AX93" s="49" t="s">
        <v>6009</v>
      </c>
      <c r="AY93" s="38" t="s">
        <v>6007</v>
      </c>
      <c r="AZ93" s="14" t="s">
        <v>6038</v>
      </c>
      <c r="BA93" s="49" t="s">
        <v>6039</v>
      </c>
      <c r="BB93" s="38" t="s">
        <v>6047</v>
      </c>
      <c r="BC93" s="7">
        <v>0.3</v>
      </c>
      <c r="BD93" s="14" t="s">
        <v>6049</v>
      </c>
      <c r="BE93" s="49" t="s">
        <v>5960</v>
      </c>
      <c r="BF93" s="38" t="s">
        <v>6007</v>
      </c>
      <c r="BG93" s="7">
        <v>0.5</v>
      </c>
      <c r="BH93" s="45">
        <v>529.73300466560386</v>
      </c>
      <c r="BI93" s="215" t="s">
        <v>8471</v>
      </c>
      <c r="BJ93" s="215" t="s">
        <v>8554</v>
      </c>
      <c r="BK93" s="7">
        <v>2</v>
      </c>
      <c r="BL93" s="25">
        <v>1.2345679012345708E-2</v>
      </c>
      <c r="BM93" s="20">
        <v>0.48987500000000006</v>
      </c>
      <c r="BN93" s="20">
        <v>0.42250000000000004</v>
      </c>
      <c r="BO93" s="20">
        <v>0.54500000000000004</v>
      </c>
      <c r="BP93" s="46">
        <v>74.545454545454547</v>
      </c>
      <c r="BQ93" s="215" t="s">
        <v>8553</v>
      </c>
      <c r="BR93" s="79">
        <v>-0.80340379403794038</v>
      </c>
      <c r="BS93" s="9">
        <v>1.3906047993223591E-2</v>
      </c>
      <c r="BT93" s="9">
        <v>1.4391015809546825E-2</v>
      </c>
      <c r="BU93" s="47" t="s">
        <v>5993</v>
      </c>
      <c r="BV93" s="47" t="s">
        <v>5993</v>
      </c>
      <c r="BW93" s="14" t="s">
        <v>5474</v>
      </c>
      <c r="BX93" s="83">
        <v>-0.76408455284552856</v>
      </c>
      <c r="BY93" s="82">
        <v>0.32</v>
      </c>
      <c r="BZ93" s="46">
        <v>76.875</v>
      </c>
      <c r="CA93" s="48" t="s">
        <v>8475</v>
      </c>
      <c r="CB93" s="45">
        <v>-4182</v>
      </c>
      <c r="CC93" s="45">
        <v>516.6</v>
      </c>
      <c r="CD93" s="45">
        <v>0</v>
      </c>
      <c r="CE93" s="45">
        <v>0</v>
      </c>
      <c r="CF93" s="14" t="s">
        <v>8618</v>
      </c>
      <c r="CG93" s="7" t="s">
        <v>8477</v>
      </c>
      <c r="CH93" s="215" t="s">
        <v>8498</v>
      </c>
      <c r="CI93" s="215" t="s">
        <v>8478</v>
      </c>
      <c r="CJ93" s="215" t="s">
        <v>8479</v>
      </c>
      <c r="CK93" s="43" t="s">
        <v>6951</v>
      </c>
      <c r="CL93" s="43" t="s">
        <v>5474</v>
      </c>
      <c r="CM93" s="43" t="s">
        <v>5474</v>
      </c>
      <c r="CN93" s="145">
        <v>516.6</v>
      </c>
      <c r="CO93" s="145">
        <v>-4182</v>
      </c>
      <c r="CP93" s="148">
        <v>13031.431914773855</v>
      </c>
      <c r="CQ93" s="189" t="s">
        <v>5474</v>
      </c>
      <c r="CR93" s="189" t="s">
        <v>5474</v>
      </c>
      <c r="CS93" s="99" t="s">
        <v>5474</v>
      </c>
      <c r="CT93" s="167" t="s">
        <v>5474</v>
      </c>
      <c r="CU93" s="43" t="s">
        <v>5474</v>
      </c>
      <c r="CV93" s="43" t="s">
        <v>5474</v>
      </c>
      <c r="CW93" s="43" t="s">
        <v>5474</v>
      </c>
      <c r="CX93" s="43" t="s">
        <v>5474</v>
      </c>
      <c r="CY93" s="43" t="s">
        <v>5474</v>
      </c>
      <c r="CZ93" s="43" t="s">
        <v>5474</v>
      </c>
      <c r="DA93" s="42" t="s">
        <v>5474</v>
      </c>
      <c r="DB93" s="42" t="s">
        <v>5474</v>
      </c>
      <c r="DC93" s="42" t="s">
        <v>5474</v>
      </c>
      <c r="DD93" s="42" t="s">
        <v>5474</v>
      </c>
      <c r="DE93" s="42" t="s">
        <v>5474</v>
      </c>
      <c r="DF93" s="42" t="s">
        <v>5474</v>
      </c>
      <c r="DG93" s="42" t="s">
        <v>5474</v>
      </c>
      <c r="DH93" s="42" t="s">
        <v>5474</v>
      </c>
    </row>
    <row r="94" spans="1:112">
      <c r="A94" s="22">
        <v>2480</v>
      </c>
      <c r="B94" s="7" t="s">
        <v>436</v>
      </c>
      <c r="C94" s="21">
        <v>-1.14E-2</v>
      </c>
      <c r="D94" s="21">
        <v>0.2858</v>
      </c>
      <c r="E94" s="21">
        <v>0.04</v>
      </c>
      <c r="F94" s="21">
        <v>0.1832</v>
      </c>
      <c r="G94" s="21">
        <v>0.14649999999999999</v>
      </c>
      <c r="H94" s="21">
        <v>-5.9299999999999999E-2</v>
      </c>
      <c r="I94" s="21">
        <v>0.18690000000000001</v>
      </c>
      <c r="J94" s="21">
        <v>0.14410000000000001</v>
      </c>
      <c r="K94" s="21">
        <v>-1.44E-2</v>
      </c>
      <c r="L94" s="21">
        <v>-4.5999999999999999E-3</v>
      </c>
      <c r="M94" s="21">
        <v>7.3000000000000001E-3</v>
      </c>
      <c r="N94" s="21">
        <v>-1.5299999999999999E-2</v>
      </c>
      <c r="O94" s="21">
        <v>1.04E-2</v>
      </c>
      <c r="P94" s="21">
        <v>6.7999999999999996E-3</v>
      </c>
      <c r="Q94" s="21">
        <v>5.4000000000000003E-3</v>
      </c>
      <c r="R94" s="21">
        <v>1.2999999999999999E-3</v>
      </c>
      <c r="S94" s="21">
        <v>0.1444</v>
      </c>
      <c r="T94" s="21">
        <v>8.0799999999999997E-2</v>
      </c>
      <c r="U94" s="10">
        <v>2.62</v>
      </c>
      <c r="V94" s="10">
        <v>5.01</v>
      </c>
      <c r="W94" s="7">
        <v>3.3780000000000001</v>
      </c>
      <c r="X94" s="20">
        <v>0.95040000000000002</v>
      </c>
      <c r="Y94" s="75">
        <v>2020</v>
      </c>
      <c r="Z94" s="7">
        <v>4.3</v>
      </c>
      <c r="AA94" s="7">
        <v>0</v>
      </c>
      <c r="AB94" s="51">
        <v>-127</v>
      </c>
      <c r="AC94" s="51">
        <v>54</v>
      </c>
      <c r="AD94" s="51">
        <v>1</v>
      </c>
      <c r="AE94" s="51"/>
      <c r="AF94" s="51">
        <v>26</v>
      </c>
      <c r="AG94" s="51"/>
      <c r="AH94" s="20">
        <v>0</v>
      </c>
      <c r="AI94" s="7" t="s">
        <v>8481</v>
      </c>
      <c r="AJ94" s="67" t="s">
        <v>8494</v>
      </c>
      <c r="AK94" s="44">
        <v>0.55813953488372092</v>
      </c>
      <c r="AL94" s="44">
        <v>-0.6756756756756751</v>
      </c>
      <c r="AM94" s="44">
        <v>0.83333333333334125</v>
      </c>
      <c r="AN94" s="25">
        <v>0.18970588235294125</v>
      </c>
      <c r="AO94" s="25">
        <v>5.4411764705882396E-2</v>
      </c>
      <c r="AP94" s="215">
        <v>68</v>
      </c>
      <c r="AQ94" s="215" t="s">
        <v>8552</v>
      </c>
      <c r="AR94" s="44">
        <v>8.9020771513353102E-3</v>
      </c>
      <c r="AS94" s="171" t="s">
        <v>7313</v>
      </c>
      <c r="AT94" s="171" t="s">
        <v>7190</v>
      </c>
      <c r="AU94" s="171" t="s">
        <v>6967</v>
      </c>
      <c r="AV94" s="7" t="s">
        <v>8470</v>
      </c>
      <c r="AW94" s="14" t="s">
        <v>6388</v>
      </c>
      <c r="AX94" s="49" t="s">
        <v>6009</v>
      </c>
      <c r="AY94" s="38" t="s">
        <v>6007</v>
      </c>
      <c r="AZ94" s="14" t="s">
        <v>6610</v>
      </c>
      <c r="BA94" s="49" t="s">
        <v>5967</v>
      </c>
      <c r="BB94" s="38" t="s">
        <v>6007</v>
      </c>
      <c r="BC94" s="7">
        <v>0.4</v>
      </c>
      <c r="BD94" s="14" t="s">
        <v>6211</v>
      </c>
      <c r="BE94" s="49" t="s">
        <v>5967</v>
      </c>
      <c r="BF94" s="38" t="s">
        <v>5961</v>
      </c>
      <c r="BG94" s="7">
        <v>0.8</v>
      </c>
      <c r="BH94" s="45">
        <v>91.264871079030726</v>
      </c>
      <c r="BI94" s="215" t="s">
        <v>8471</v>
      </c>
      <c r="BJ94" s="215" t="s">
        <v>8554</v>
      </c>
      <c r="BK94" s="7">
        <v>0.5</v>
      </c>
      <c r="BL94" s="25">
        <v>7.4074074074074077E-3</v>
      </c>
      <c r="BM94" s="20">
        <v>0.63500000000000001</v>
      </c>
      <c r="BN94" s="20">
        <v>0.66249999999999998</v>
      </c>
      <c r="BO94" s="20">
        <v>0.61249999999999993</v>
      </c>
      <c r="BP94" s="46">
        <v>13.572854291417165</v>
      </c>
      <c r="BQ94" s="215" t="s">
        <v>8558</v>
      </c>
      <c r="BR94" s="79">
        <v>0.23924705882352959</v>
      </c>
      <c r="BS94" s="9">
        <v>4.3571576863583594E-2</v>
      </c>
      <c r="BT94" s="9">
        <v>5.7051542593475446E-2</v>
      </c>
      <c r="BU94" s="47" t="s">
        <v>5993</v>
      </c>
      <c r="BV94" s="47">
        <v>44371</v>
      </c>
      <c r="BW94" s="14" t="s">
        <v>5474</v>
      </c>
      <c r="BX94" s="83">
        <v>0.48709647058823519</v>
      </c>
      <c r="BY94" s="82">
        <v>5.32</v>
      </c>
      <c r="BZ94" s="46">
        <v>12.781954887218044</v>
      </c>
      <c r="CA94" s="48" t="s">
        <v>8475</v>
      </c>
      <c r="CB94" s="45">
        <v>-8636</v>
      </c>
      <c r="CC94" s="45">
        <v>3672</v>
      </c>
      <c r="CD94" s="45">
        <v>68</v>
      </c>
      <c r="CE94" s="45">
        <v>0</v>
      </c>
      <c r="CF94" s="14" t="s">
        <v>8619</v>
      </c>
      <c r="CG94" s="7" t="s">
        <v>8477</v>
      </c>
      <c r="CH94" s="215" t="s">
        <v>8498</v>
      </c>
      <c r="CI94" s="215" t="s">
        <v>8546</v>
      </c>
      <c r="CJ94" s="215" t="s">
        <v>8479</v>
      </c>
      <c r="CK94" s="43" t="s">
        <v>6887</v>
      </c>
      <c r="CL94" s="43" t="s">
        <v>5474</v>
      </c>
      <c r="CM94" s="43" t="s">
        <v>5474</v>
      </c>
      <c r="CN94" s="145">
        <v>3672</v>
      </c>
      <c r="CO94" s="145">
        <v>-8568</v>
      </c>
      <c r="CP94" s="148">
        <v>6206.011233374089</v>
      </c>
      <c r="CQ94" s="189" t="s">
        <v>5474</v>
      </c>
      <c r="CR94" s="189" t="s">
        <v>5474</v>
      </c>
      <c r="CS94" s="99" t="s">
        <v>5474</v>
      </c>
      <c r="CT94" s="167" t="s">
        <v>5474</v>
      </c>
      <c r="CU94" s="43" t="s">
        <v>5474</v>
      </c>
      <c r="CV94" s="43" t="s">
        <v>5474</v>
      </c>
      <c r="CW94" s="43" t="s">
        <v>5474</v>
      </c>
      <c r="CX94" s="43" t="s">
        <v>5474</v>
      </c>
      <c r="CY94" s="43" t="s">
        <v>5474</v>
      </c>
      <c r="CZ94" s="43" t="s">
        <v>5474</v>
      </c>
      <c r="DA94" s="42" t="s">
        <v>5474</v>
      </c>
      <c r="DB94" s="42" t="s">
        <v>5474</v>
      </c>
      <c r="DC94" s="42" t="s">
        <v>5474</v>
      </c>
      <c r="DD94" s="42" t="s">
        <v>5474</v>
      </c>
      <c r="DE94" s="42" t="s">
        <v>5474</v>
      </c>
      <c r="DF94" s="42" t="s">
        <v>5474</v>
      </c>
      <c r="DG94" s="42" t="s">
        <v>5474</v>
      </c>
      <c r="DH94" s="42" t="s">
        <v>5474</v>
      </c>
    </row>
    <row r="95" spans="1:112">
      <c r="A95" s="22">
        <v>4114</v>
      </c>
      <c r="B95" s="7" t="s">
        <v>887</v>
      </c>
      <c r="C95" s="21">
        <v>-5.2900000000000003E-2</v>
      </c>
      <c r="D95" s="21">
        <v>-8.7999999999999995E-2</v>
      </c>
      <c r="E95" s="21">
        <v>-5.2600000000000001E-2</v>
      </c>
      <c r="F95" s="21">
        <v>-7.7999999999999996E-3</v>
      </c>
      <c r="G95" s="21">
        <v>2.7900000000000001E-2</v>
      </c>
      <c r="H95" s="21">
        <v>0.26090000000000002</v>
      </c>
      <c r="I95" s="21">
        <v>-0.82530000000000003</v>
      </c>
      <c r="J95" s="21">
        <v>-0.73199999999999998</v>
      </c>
      <c r="K95" s="21">
        <v>1.9E-3</v>
      </c>
      <c r="L95" s="21">
        <v>3.09E-2</v>
      </c>
      <c r="M95" s="21">
        <v>4.7699999999999999E-2</v>
      </c>
      <c r="N95" s="21">
        <v>-7.1000000000000004E-3</v>
      </c>
      <c r="O95" s="21">
        <v>8.3099999999999993E-2</v>
      </c>
      <c r="P95" s="21">
        <v>7.22E-2</v>
      </c>
      <c r="Q95" s="21">
        <v>-1.06E-2</v>
      </c>
      <c r="R95" s="21">
        <v>-6.4999999999999997E-3</v>
      </c>
      <c r="S95" s="21">
        <v>2.41E-2</v>
      </c>
      <c r="T95" s="21">
        <v>1.8499999999999999E-2</v>
      </c>
      <c r="U95" s="10">
        <v>0.52</v>
      </c>
      <c r="V95" s="10">
        <v>1.0900000000000001</v>
      </c>
      <c r="W95" s="7">
        <v>1.3223</v>
      </c>
      <c r="X95" s="20">
        <v>0.8145</v>
      </c>
      <c r="Y95" s="75">
        <v>2020</v>
      </c>
      <c r="Z95" s="7">
        <v>0.3</v>
      </c>
      <c r="AA95" s="7">
        <v>1.2</v>
      </c>
      <c r="AB95" s="51">
        <v>150</v>
      </c>
      <c r="AC95" s="51">
        <v>95</v>
      </c>
      <c r="AD95" s="51"/>
      <c r="AE95" s="51"/>
      <c r="AF95" s="51"/>
      <c r="AG95" s="51"/>
      <c r="AH95" s="20">
        <v>3.3700000000000001E-2</v>
      </c>
      <c r="AI95" s="7" t="s">
        <v>8481</v>
      </c>
      <c r="AJ95" s="67" t="s">
        <v>8494</v>
      </c>
      <c r="AK95" s="44">
        <v>-0.58823529411764708</v>
      </c>
      <c r="AL95" s="44">
        <v>-0.57142857142857251</v>
      </c>
      <c r="AM95" s="44">
        <v>1</v>
      </c>
      <c r="AN95" s="25">
        <v>0.17068273092369479</v>
      </c>
      <c r="AO95" s="25">
        <v>5.6224899598393517E-2</v>
      </c>
      <c r="AP95" s="215">
        <v>24.9</v>
      </c>
      <c r="AQ95" s="215" t="s">
        <v>8552</v>
      </c>
      <c r="AR95" s="44">
        <v>4.0322580645161298E-3</v>
      </c>
      <c r="AS95" s="171" t="s">
        <v>7313</v>
      </c>
      <c r="AT95" s="171" t="s">
        <v>7210</v>
      </c>
      <c r="AU95" s="171" t="s">
        <v>7232</v>
      </c>
      <c r="AV95" s="7" t="s">
        <v>8470</v>
      </c>
      <c r="AW95" s="14" t="s">
        <v>6551</v>
      </c>
      <c r="AX95" s="49" t="s">
        <v>6009</v>
      </c>
      <c r="AY95" s="38" t="s">
        <v>5971</v>
      </c>
      <c r="AZ95" s="14" t="s">
        <v>6330</v>
      </c>
      <c r="BA95" s="49" t="s">
        <v>5967</v>
      </c>
      <c r="BB95" s="38" t="s">
        <v>6007</v>
      </c>
      <c r="BC95" s="7">
        <v>0.2</v>
      </c>
      <c r="BD95" s="14" t="s">
        <v>6106</v>
      </c>
      <c r="BE95" s="49" t="s">
        <v>5967</v>
      </c>
      <c r="BF95" s="38" t="s">
        <v>5961</v>
      </c>
      <c r="BG95" s="7">
        <v>0.6</v>
      </c>
      <c r="BH95" s="45">
        <v>189.6246733241388</v>
      </c>
      <c r="BI95" s="215" t="s">
        <v>8471</v>
      </c>
      <c r="BJ95" s="215" t="s">
        <v>8554</v>
      </c>
      <c r="BK95" s="7">
        <v>0.5</v>
      </c>
      <c r="BL95" s="25">
        <v>4.0322580645160431E-3</v>
      </c>
      <c r="BM95" s="20">
        <v>0.55143750000000002</v>
      </c>
      <c r="BN95" s="20">
        <v>0.57000000000000006</v>
      </c>
      <c r="BO95" s="20">
        <v>0.53624999999999989</v>
      </c>
      <c r="BP95" s="46">
        <v>22.844036697247702</v>
      </c>
      <c r="BQ95" s="215" t="s">
        <v>8558</v>
      </c>
      <c r="BR95" s="79">
        <v>-0.38939759036144572</v>
      </c>
      <c r="BS95" s="9">
        <v>4.6979587086228403E-2</v>
      </c>
      <c r="BT95" s="9">
        <v>0.12546422704288362</v>
      </c>
      <c r="BU95" s="47" t="s">
        <v>5993</v>
      </c>
      <c r="BV95" s="47" t="s">
        <v>5993</v>
      </c>
      <c r="BW95" s="14" t="s">
        <v>5474</v>
      </c>
      <c r="BX95" s="83">
        <v>-0.26727710843373487</v>
      </c>
      <c r="BY95" s="82">
        <v>1.1200000000000001</v>
      </c>
      <c r="BZ95" s="46">
        <v>22.232142857142854</v>
      </c>
      <c r="CA95" s="48" t="s">
        <v>8475</v>
      </c>
      <c r="CB95" s="45">
        <v>3735</v>
      </c>
      <c r="CC95" s="45">
        <v>2365.5</v>
      </c>
      <c r="CD95" s="45">
        <v>0</v>
      </c>
      <c r="CE95" s="45">
        <v>0</v>
      </c>
      <c r="CF95" s="14" t="s">
        <v>8620</v>
      </c>
      <c r="CG95" s="7" t="s">
        <v>8477</v>
      </c>
      <c r="CH95" s="215" t="s">
        <v>8498</v>
      </c>
      <c r="CI95" s="215" t="s">
        <v>8498</v>
      </c>
      <c r="CJ95" s="215" t="s">
        <v>8479</v>
      </c>
      <c r="CK95" s="43" t="s">
        <v>6887</v>
      </c>
      <c r="CL95" s="43" t="s">
        <v>5474</v>
      </c>
      <c r="CM95" s="43" t="s">
        <v>5474</v>
      </c>
      <c r="CN95" s="145">
        <v>2365.5</v>
      </c>
      <c r="CO95" s="145">
        <v>3735</v>
      </c>
      <c r="CP95" s="148">
        <v>4721.6543657710554</v>
      </c>
      <c r="CQ95" s="189" t="s">
        <v>5474</v>
      </c>
      <c r="CR95" s="189" t="s">
        <v>5474</v>
      </c>
      <c r="CS95" s="99" t="s">
        <v>5474</v>
      </c>
      <c r="CT95" s="167" t="s">
        <v>5474</v>
      </c>
      <c r="CU95" s="43" t="s">
        <v>5474</v>
      </c>
      <c r="CV95" s="43" t="s">
        <v>5474</v>
      </c>
      <c r="CW95" s="43" t="s">
        <v>5474</v>
      </c>
      <c r="CX95" s="43" t="s">
        <v>5474</v>
      </c>
      <c r="CY95" s="43" t="s">
        <v>5474</v>
      </c>
      <c r="CZ95" s="43" t="s">
        <v>5474</v>
      </c>
      <c r="DA95" s="42" t="s">
        <v>5474</v>
      </c>
      <c r="DB95" s="42" t="s">
        <v>5474</v>
      </c>
      <c r="DC95" s="42" t="s">
        <v>5474</v>
      </c>
      <c r="DD95" s="42" t="s">
        <v>5474</v>
      </c>
      <c r="DE95" s="42" t="s">
        <v>5474</v>
      </c>
      <c r="DF95" s="42" t="s">
        <v>5474</v>
      </c>
      <c r="DG95" s="42" t="s">
        <v>5474</v>
      </c>
      <c r="DH95" s="42" t="s">
        <v>5474</v>
      </c>
    </row>
    <row r="96" spans="1:112">
      <c r="A96" s="22">
        <v>2109</v>
      </c>
      <c r="B96" s="7" t="s">
        <v>293</v>
      </c>
      <c r="C96" s="21">
        <v>6.9000000000000006E-2</v>
      </c>
      <c r="D96" s="21">
        <v>1.1900000000000001E-2</v>
      </c>
      <c r="E96" s="21">
        <v>3.8E-3</v>
      </c>
      <c r="F96" s="21">
        <v>9.9000000000000008E-3</v>
      </c>
      <c r="G96" s="21">
        <v>0.22800000000000001</v>
      </c>
      <c r="H96" s="21">
        <v>-0.16669999999999999</v>
      </c>
      <c r="I96" s="21">
        <v>2.8889</v>
      </c>
      <c r="J96" s="21">
        <v>2.3477999999999999</v>
      </c>
      <c r="K96" s="21">
        <v>-9.1000000000000004E-3</v>
      </c>
      <c r="L96" s="21">
        <v>5.7700000000000001E-2</v>
      </c>
      <c r="M96" s="21">
        <v>6.5199999999999994E-2</v>
      </c>
      <c r="N96" s="21">
        <v>-3.0999999999999999E-3</v>
      </c>
      <c r="O96" s="21">
        <v>6.5100000000000005E-2</v>
      </c>
      <c r="P96" s="21">
        <v>7.0900000000000005E-2</v>
      </c>
      <c r="Q96" s="21">
        <v>2.8500000000000001E-2</v>
      </c>
      <c r="R96" s="21">
        <v>1.61E-2</v>
      </c>
      <c r="S96" s="21">
        <v>-4.8999999999999998E-3</v>
      </c>
      <c r="T96" s="21">
        <v>2.0999999999999999E-3</v>
      </c>
      <c r="U96" s="10">
        <v>0.77</v>
      </c>
      <c r="V96" s="10">
        <v>1.65</v>
      </c>
      <c r="W96" s="7">
        <v>0</v>
      </c>
      <c r="X96" s="20">
        <v>0</v>
      </c>
      <c r="Y96" s="75"/>
      <c r="Z96" s="7"/>
      <c r="AA96" s="7"/>
      <c r="AB96" s="51">
        <v>106</v>
      </c>
      <c r="AC96" s="51">
        <v>78</v>
      </c>
      <c r="AD96" s="51"/>
      <c r="AE96" s="51"/>
      <c r="AF96" s="51">
        <v>1</v>
      </c>
      <c r="AG96" s="51">
        <v>1</v>
      </c>
      <c r="AH96" s="20">
        <v>3.8999999999999998E-3</v>
      </c>
      <c r="AI96" s="7" t="s">
        <v>8481</v>
      </c>
      <c r="AJ96" s="67" t="s">
        <v>8494</v>
      </c>
      <c r="AK96" s="44">
        <v>-0.58783783783783783</v>
      </c>
      <c r="AL96" s="44">
        <v>-0.68181818181818199</v>
      </c>
      <c r="AM96" s="44">
        <v>-0.75</v>
      </c>
      <c r="AN96" s="25">
        <v>0.86046511627906974</v>
      </c>
      <c r="AO96" s="25">
        <v>0.12790697674418602</v>
      </c>
      <c r="AP96" s="215">
        <v>17.2</v>
      </c>
      <c r="AQ96" s="215" t="s">
        <v>8552</v>
      </c>
      <c r="AR96" s="44">
        <v>2.91545189504373E-3</v>
      </c>
      <c r="AS96" s="171" t="s">
        <v>7313</v>
      </c>
      <c r="AT96" s="171" t="s">
        <v>7264</v>
      </c>
      <c r="AU96" s="171" t="s">
        <v>6948</v>
      </c>
      <c r="AV96" s="7" t="s">
        <v>8470</v>
      </c>
      <c r="AW96" s="14" t="s">
        <v>6296</v>
      </c>
      <c r="AX96" s="49" t="s">
        <v>6009</v>
      </c>
      <c r="AY96" s="38" t="s">
        <v>6007</v>
      </c>
      <c r="AZ96" s="14" t="s">
        <v>6038</v>
      </c>
      <c r="BA96" s="49" t="s">
        <v>5993</v>
      </c>
      <c r="BB96" s="38" t="s">
        <v>5993</v>
      </c>
      <c r="BC96" s="7">
        <v>0.3</v>
      </c>
      <c r="BD96" s="14" t="s">
        <v>5987</v>
      </c>
      <c r="BE96" s="49" t="s">
        <v>5960</v>
      </c>
      <c r="BF96" s="38" t="s">
        <v>5961</v>
      </c>
      <c r="BG96" s="7">
        <v>0.4</v>
      </c>
      <c r="BH96" s="45">
        <v>188.63479237641286</v>
      </c>
      <c r="BI96" s="215" t="s">
        <v>8471</v>
      </c>
      <c r="BJ96" s="215" t="s">
        <v>8554</v>
      </c>
      <c r="BK96" s="7">
        <v>1.2</v>
      </c>
      <c r="BL96" s="25">
        <v>2.9154518950437734E-3</v>
      </c>
      <c r="BM96" s="20">
        <v>0.65074999999999994</v>
      </c>
      <c r="BN96" s="20">
        <v>0.61499999999999999</v>
      </c>
      <c r="BO96" s="20">
        <v>0.67999999999999994</v>
      </c>
      <c r="BP96" s="46">
        <v>10.424242424242424</v>
      </c>
      <c r="BQ96" s="215" t="s">
        <v>8558</v>
      </c>
      <c r="BR96" s="79">
        <v>0.16511627906976745</v>
      </c>
      <c r="BS96" s="9">
        <v>0</v>
      </c>
      <c r="BT96" s="9">
        <v>0</v>
      </c>
      <c r="BU96" s="47" t="s">
        <v>5993</v>
      </c>
      <c r="BV96" s="47" t="s">
        <v>5993</v>
      </c>
      <c r="BW96" s="14" t="s">
        <v>5474</v>
      </c>
      <c r="BX96" s="83">
        <v>0.45639534883720922</v>
      </c>
      <c r="BY96" s="82">
        <v>1.67</v>
      </c>
      <c r="BZ96" s="46">
        <v>10.299401197604791</v>
      </c>
      <c r="CA96" s="48" t="s">
        <v>8475</v>
      </c>
      <c r="CB96" s="45">
        <v>1823.1999999999998</v>
      </c>
      <c r="CC96" s="45">
        <v>1341.6</v>
      </c>
      <c r="CD96" s="45">
        <v>0</v>
      </c>
      <c r="CE96" s="45">
        <v>0</v>
      </c>
      <c r="CF96" s="14" t="s">
        <v>8621</v>
      </c>
      <c r="CG96" s="7" t="s">
        <v>8556</v>
      </c>
      <c r="CH96" s="215" t="s">
        <v>8479</v>
      </c>
      <c r="CI96" s="215" t="s">
        <v>8478</v>
      </c>
      <c r="CJ96" s="215" t="s">
        <v>8479</v>
      </c>
      <c r="CK96" s="43" t="s">
        <v>6887</v>
      </c>
      <c r="CL96" s="43" t="s">
        <v>5474</v>
      </c>
      <c r="CM96" s="43" t="s">
        <v>5474</v>
      </c>
      <c r="CN96" s="145">
        <v>1341.6</v>
      </c>
      <c r="CO96" s="145">
        <v>1823.1999999999998</v>
      </c>
      <c r="CP96" s="148">
        <v>3244.5184288743012</v>
      </c>
      <c r="CQ96" s="189" t="s">
        <v>5474</v>
      </c>
      <c r="CR96" s="189" t="s">
        <v>5474</v>
      </c>
      <c r="CS96" s="99" t="s">
        <v>5474</v>
      </c>
      <c r="CT96" s="167" t="s">
        <v>5474</v>
      </c>
      <c r="CU96" s="43" t="s">
        <v>5474</v>
      </c>
      <c r="CV96" s="43" t="s">
        <v>5474</v>
      </c>
      <c r="CW96" s="43" t="s">
        <v>5474</v>
      </c>
      <c r="CX96" s="43" t="s">
        <v>5474</v>
      </c>
      <c r="CY96" s="43" t="s">
        <v>5474</v>
      </c>
      <c r="CZ96" s="43" t="s">
        <v>5474</v>
      </c>
      <c r="DA96" s="42" t="s">
        <v>5474</v>
      </c>
      <c r="DB96" s="42" t="s">
        <v>5474</v>
      </c>
      <c r="DC96" s="42" t="s">
        <v>5474</v>
      </c>
      <c r="DD96" s="42" t="s">
        <v>5474</v>
      </c>
      <c r="DE96" s="42" t="s">
        <v>5474</v>
      </c>
      <c r="DF96" s="42" t="s">
        <v>5474</v>
      </c>
      <c r="DG96" s="42" t="s">
        <v>5474</v>
      </c>
      <c r="DH96" s="42" t="s">
        <v>5474</v>
      </c>
    </row>
    <row r="97" spans="1:112">
      <c r="A97" s="22">
        <v>4168</v>
      </c>
      <c r="B97" s="7" t="s">
        <v>917</v>
      </c>
      <c r="C97" s="21">
        <v>-0.25</v>
      </c>
      <c r="D97" s="21">
        <v>-0.33329999999999999</v>
      </c>
      <c r="E97" s="21">
        <v>-0.47060000000000002</v>
      </c>
      <c r="F97" s="21">
        <v>0.28570000000000001</v>
      </c>
      <c r="G97" s="21">
        <v>2.68</v>
      </c>
      <c r="H97" s="21">
        <v>0.76959999999999995</v>
      </c>
      <c r="I97" s="21">
        <v>0.82930000000000004</v>
      </c>
      <c r="J97" s="21">
        <v>8.8200000000000001E-2</v>
      </c>
      <c r="K97" s="21"/>
      <c r="L97" s="21"/>
      <c r="M97" s="21"/>
      <c r="N97" s="21"/>
      <c r="O97" s="21"/>
      <c r="P97" s="21"/>
      <c r="Q97" s="21"/>
      <c r="R97" s="21"/>
      <c r="S97" s="21"/>
      <c r="T97" s="21"/>
      <c r="U97" s="10">
        <v>-4.8600000000000003</v>
      </c>
      <c r="V97" s="10">
        <v>-11.22</v>
      </c>
      <c r="W97" s="7">
        <v>0</v>
      </c>
      <c r="X97" s="20">
        <v>0</v>
      </c>
      <c r="Y97" s="75"/>
      <c r="Z97" s="7"/>
      <c r="AA97" s="7"/>
      <c r="AB97" s="51">
        <v>-66</v>
      </c>
      <c r="AC97" s="51">
        <v>3</v>
      </c>
      <c r="AD97" s="51"/>
      <c r="AE97" s="51"/>
      <c r="AF97" s="51">
        <v>-2</v>
      </c>
      <c r="AG97" s="51"/>
      <c r="AH97" s="20">
        <v>1.5800000000000002E-2</v>
      </c>
      <c r="AI97" s="7" t="s">
        <v>8467</v>
      </c>
      <c r="AJ97" s="67" t="s">
        <v>8494</v>
      </c>
      <c r="AK97" s="44">
        <v>-0.80705882352941172</v>
      </c>
      <c r="AL97" s="44">
        <v>-0.82291666666666641</v>
      </c>
      <c r="AM97" s="44">
        <v>0.84615384615384448</v>
      </c>
      <c r="AN97" s="25">
        <v>0.79439252336448596</v>
      </c>
      <c r="AO97" s="25">
        <v>0.17943925233644861</v>
      </c>
      <c r="AP97" s="215">
        <v>26.75</v>
      </c>
      <c r="AQ97" s="215" t="s">
        <v>8552</v>
      </c>
      <c r="AR97" s="44">
        <v>1.5180265654648899E-2</v>
      </c>
      <c r="AS97" s="171" t="s">
        <v>7979</v>
      </c>
      <c r="AT97" s="171" t="s">
        <v>7066</v>
      </c>
      <c r="AU97" s="171" t="s">
        <v>7501</v>
      </c>
      <c r="AV97" s="7" t="s">
        <v>8470</v>
      </c>
      <c r="AW97" s="14" t="s">
        <v>7518</v>
      </c>
      <c r="AX97" s="49" t="s">
        <v>6009</v>
      </c>
      <c r="AY97" s="38" t="s">
        <v>6007</v>
      </c>
      <c r="AZ97" s="14" t="s">
        <v>6136</v>
      </c>
      <c r="BA97" s="49" t="s">
        <v>5967</v>
      </c>
      <c r="BB97" s="38" t="s">
        <v>6007</v>
      </c>
      <c r="BC97" s="7">
        <v>0.1</v>
      </c>
      <c r="BD97" s="14" t="s">
        <v>6081</v>
      </c>
      <c r="BE97" s="49" t="s">
        <v>5967</v>
      </c>
      <c r="BF97" s="38" t="s">
        <v>5971</v>
      </c>
      <c r="BG97" s="7">
        <v>0.6</v>
      </c>
      <c r="BH97" s="45">
        <v>143.10225628555457</v>
      </c>
      <c r="BI97" s="215" t="s">
        <v>8471</v>
      </c>
      <c r="BJ97" s="215" t="s">
        <v>8554</v>
      </c>
      <c r="BK97" s="7">
        <v>1</v>
      </c>
      <c r="BL97" s="25">
        <v>2.0992366412213768E-2</v>
      </c>
      <c r="BM97" s="20">
        <v>0.55875000000000008</v>
      </c>
      <c r="BN97" s="20">
        <v>0.46250000000000002</v>
      </c>
      <c r="BO97" s="20">
        <v>0.63749999999999996</v>
      </c>
      <c r="BP97" s="46" t="s">
        <v>8473</v>
      </c>
      <c r="BQ97" s="215" t="s">
        <v>8473</v>
      </c>
      <c r="BR97" s="79" t="s">
        <v>8473</v>
      </c>
      <c r="BS97" s="9">
        <v>0</v>
      </c>
      <c r="BT97" s="9">
        <v>0</v>
      </c>
      <c r="BU97" s="47" t="s">
        <v>5993</v>
      </c>
      <c r="BV97" s="47" t="s">
        <v>5993</v>
      </c>
      <c r="BW97" s="14" t="s">
        <v>5474</v>
      </c>
      <c r="BX97" s="83" t="s">
        <v>8473</v>
      </c>
      <c r="BY97" s="82" t="s">
        <v>8473</v>
      </c>
      <c r="BZ97" s="46" t="s">
        <v>8473</v>
      </c>
      <c r="CA97" s="48" t="s">
        <v>8475</v>
      </c>
      <c r="CB97" s="45">
        <v>-1765.5</v>
      </c>
      <c r="CC97" s="45">
        <v>80.25</v>
      </c>
      <c r="CD97" s="45">
        <v>0</v>
      </c>
      <c r="CE97" s="45">
        <v>0</v>
      </c>
      <c r="CF97" s="14" t="s">
        <v>8622</v>
      </c>
      <c r="CG97" s="7" t="s">
        <v>8477</v>
      </c>
      <c r="CH97" s="215" t="s">
        <v>8478</v>
      </c>
      <c r="CI97" s="215" t="s">
        <v>8479</v>
      </c>
      <c r="CJ97" s="215" t="s">
        <v>8479</v>
      </c>
      <c r="CK97" s="43" t="s">
        <v>6894</v>
      </c>
      <c r="CL97" s="43" t="s">
        <v>5474</v>
      </c>
      <c r="CM97" s="43" t="s">
        <v>6944</v>
      </c>
      <c r="CN97" s="145">
        <v>80.25</v>
      </c>
      <c r="CO97" s="145">
        <v>-1765.5</v>
      </c>
      <c r="CP97" s="148">
        <v>3827.9853556385847</v>
      </c>
      <c r="CQ97" s="189" t="s">
        <v>5474</v>
      </c>
      <c r="CR97" s="189" t="s">
        <v>5474</v>
      </c>
      <c r="CS97" s="99" t="s">
        <v>5474</v>
      </c>
      <c r="CT97" s="167" t="s">
        <v>5474</v>
      </c>
      <c r="CU97" s="43" t="s">
        <v>5474</v>
      </c>
      <c r="CV97" s="43" t="s">
        <v>5474</v>
      </c>
      <c r="CW97" s="43" t="s">
        <v>5474</v>
      </c>
      <c r="CX97" s="43" t="s">
        <v>5474</v>
      </c>
      <c r="CY97" s="43" t="s">
        <v>5474</v>
      </c>
      <c r="CZ97" s="43" t="s">
        <v>5474</v>
      </c>
      <c r="DA97" s="42" t="s">
        <v>5474</v>
      </c>
      <c r="DB97" s="42" t="s">
        <v>5474</v>
      </c>
      <c r="DC97" s="42" t="s">
        <v>5474</v>
      </c>
      <c r="DD97" s="42" t="s">
        <v>5474</v>
      </c>
      <c r="DE97" s="42" t="s">
        <v>5474</v>
      </c>
      <c r="DF97" s="42" t="s">
        <v>5474</v>
      </c>
      <c r="DG97" s="42" t="s">
        <v>5474</v>
      </c>
      <c r="DH97" s="42" t="s">
        <v>5474</v>
      </c>
    </row>
    <row r="98" spans="1:112">
      <c r="A98" s="22">
        <v>4532</v>
      </c>
      <c r="B98" s="7" t="s">
        <v>959</v>
      </c>
      <c r="C98" s="21">
        <v>-4.36E-2</v>
      </c>
      <c r="D98" s="21">
        <v>0.126</v>
      </c>
      <c r="E98" s="21">
        <v>-4.6199999999999998E-2</v>
      </c>
      <c r="F98" s="21">
        <v>0.28849999999999998</v>
      </c>
      <c r="G98" s="21">
        <v>0.25559999999999999</v>
      </c>
      <c r="H98" s="21">
        <v>0.51849999999999996</v>
      </c>
      <c r="I98" s="21">
        <v>-2.3800000000000002E-2</v>
      </c>
      <c r="J98" s="21">
        <v>-1.4500000000000001E-2</v>
      </c>
      <c r="K98" s="21">
        <v>1.37E-2</v>
      </c>
      <c r="L98" s="21">
        <v>-1.1999999999999999E-3</v>
      </c>
      <c r="M98" s="21">
        <v>-8.9999999999999993E-3</v>
      </c>
      <c r="N98" s="21">
        <v>1.9E-3</v>
      </c>
      <c r="O98" s="21">
        <v>-2.1700000000000001E-2</v>
      </c>
      <c r="P98" s="21">
        <v>-6.7000000000000002E-3</v>
      </c>
      <c r="Q98" s="21">
        <v>2.0999999999999999E-3</v>
      </c>
      <c r="R98" s="21">
        <v>-5.0000000000000001E-4</v>
      </c>
      <c r="S98" s="21">
        <v>0.10299999999999999</v>
      </c>
      <c r="T98" s="21">
        <v>4.58E-2</v>
      </c>
      <c r="U98" s="10">
        <v>0.68</v>
      </c>
      <c r="V98" s="10">
        <v>1.39</v>
      </c>
      <c r="W98" s="7">
        <v>1.2862</v>
      </c>
      <c r="X98" s="20">
        <v>0.61409999999999998</v>
      </c>
      <c r="Y98" s="75">
        <v>2020</v>
      </c>
      <c r="Z98" s="7">
        <v>0.7</v>
      </c>
      <c r="AA98" s="7">
        <v>0</v>
      </c>
      <c r="AB98" s="51">
        <v>-507</v>
      </c>
      <c r="AC98" s="51">
        <v>-3</v>
      </c>
      <c r="AD98" s="51"/>
      <c r="AE98" s="51"/>
      <c r="AF98" s="51">
        <v>-4</v>
      </c>
      <c r="AG98" s="51">
        <v>7</v>
      </c>
      <c r="AH98" s="20">
        <v>5.5999999999999999E-3</v>
      </c>
      <c r="AI98" s="7" t="s">
        <v>8493</v>
      </c>
      <c r="AJ98" s="67" t="s">
        <v>8494</v>
      </c>
      <c r="AK98" s="44">
        <v>-0.91999999999999982</v>
      </c>
      <c r="AL98" s="44">
        <v>-0.75757575757575657</v>
      </c>
      <c r="AM98" s="44">
        <v>-0.66666666666665875</v>
      </c>
      <c r="AN98" s="25">
        <v>0.3926701570680628</v>
      </c>
      <c r="AO98" s="25">
        <v>8.6387434554973927E-2</v>
      </c>
      <c r="AP98" s="215">
        <v>19.100000000000001</v>
      </c>
      <c r="AQ98" s="215" t="s">
        <v>8552</v>
      </c>
      <c r="AR98" s="44">
        <v>2.62467191601049E-3</v>
      </c>
      <c r="AS98" s="171" t="s">
        <v>7979</v>
      </c>
      <c r="AT98" s="171" t="s">
        <v>6966</v>
      </c>
      <c r="AU98" s="171" t="s">
        <v>6974</v>
      </c>
      <c r="AV98" s="7" t="s">
        <v>8470</v>
      </c>
      <c r="AW98" s="14" t="s">
        <v>6596</v>
      </c>
      <c r="AX98" s="49" t="s">
        <v>6009</v>
      </c>
      <c r="AY98" s="38" t="s">
        <v>6007</v>
      </c>
      <c r="AZ98" s="14" t="s">
        <v>6330</v>
      </c>
      <c r="BA98" s="49" t="s">
        <v>5967</v>
      </c>
      <c r="BB98" s="38" t="s">
        <v>6007</v>
      </c>
      <c r="BC98" s="7">
        <v>0.3</v>
      </c>
      <c r="BD98" s="14" t="s">
        <v>6041</v>
      </c>
      <c r="BE98" s="49" t="s">
        <v>5967</v>
      </c>
      <c r="BF98" s="38" t="s">
        <v>5971</v>
      </c>
      <c r="BG98" s="7">
        <v>0.6</v>
      </c>
      <c r="BH98" s="45">
        <v>212.48516842400528</v>
      </c>
      <c r="BI98" s="215" t="s">
        <v>8471</v>
      </c>
      <c r="BJ98" s="215" t="s">
        <v>8554</v>
      </c>
      <c r="BK98" s="7">
        <v>1.1000000000000001</v>
      </c>
      <c r="BL98" s="25">
        <v>2.6246719160105359E-3</v>
      </c>
      <c r="BM98" s="20">
        <v>0.640625</v>
      </c>
      <c r="BN98" s="20">
        <v>0.67500000000000004</v>
      </c>
      <c r="BO98" s="20">
        <v>0.61249999999999993</v>
      </c>
      <c r="BP98" s="46">
        <v>13.741007194244606</v>
      </c>
      <c r="BQ98" s="215" t="s">
        <v>8553</v>
      </c>
      <c r="BR98" s="79">
        <v>-0.20692146596858643</v>
      </c>
      <c r="BS98" s="9">
        <v>6.1132687911841677E-2</v>
      </c>
      <c r="BT98" s="9">
        <v>3.0620087149859421E-2</v>
      </c>
      <c r="BU98" s="47" t="s">
        <v>5993</v>
      </c>
      <c r="BV98" s="47" t="s">
        <v>5993</v>
      </c>
      <c r="BW98" s="14" t="s">
        <v>5474</v>
      </c>
      <c r="BX98" s="83">
        <v>-4.8305759162303723E-2</v>
      </c>
      <c r="BY98" s="82">
        <v>1.48</v>
      </c>
      <c r="BZ98" s="46">
        <v>12.905405405405407</v>
      </c>
      <c r="CA98" s="48" t="s">
        <v>5474</v>
      </c>
      <c r="CB98" s="45">
        <v>-9683.7000000000007</v>
      </c>
      <c r="CC98" s="45">
        <v>-57.300000000000004</v>
      </c>
      <c r="CD98" s="45">
        <v>0</v>
      </c>
      <c r="CE98" s="45">
        <v>0</v>
      </c>
      <c r="CF98" s="14" t="s">
        <v>8623</v>
      </c>
      <c r="CG98" s="7" t="s">
        <v>8556</v>
      </c>
      <c r="CH98" s="215" t="s">
        <v>8546</v>
      </c>
      <c r="CI98" s="215" t="s">
        <v>8498</v>
      </c>
      <c r="CJ98" s="215" t="s">
        <v>8479</v>
      </c>
      <c r="CK98" s="43" t="s">
        <v>6887</v>
      </c>
      <c r="CL98" s="43" t="s">
        <v>5474</v>
      </c>
      <c r="CM98" s="43" t="s">
        <v>5474</v>
      </c>
      <c r="CN98" s="145">
        <v>-57.300000000000004</v>
      </c>
      <c r="CO98" s="145">
        <v>-9683.7000000000007</v>
      </c>
      <c r="CP98" s="148">
        <v>4058.4667168985011</v>
      </c>
      <c r="CQ98" s="189" t="s">
        <v>5474</v>
      </c>
      <c r="CR98" s="189" t="s">
        <v>5474</v>
      </c>
      <c r="CS98" s="99" t="s">
        <v>5474</v>
      </c>
      <c r="CT98" s="167" t="s">
        <v>5474</v>
      </c>
      <c r="CU98" s="43" t="s">
        <v>5474</v>
      </c>
      <c r="CV98" s="43" t="s">
        <v>5474</v>
      </c>
      <c r="CW98" s="43" t="s">
        <v>5474</v>
      </c>
      <c r="CX98" s="43" t="s">
        <v>5474</v>
      </c>
      <c r="CY98" s="43" t="s">
        <v>5474</v>
      </c>
      <c r="CZ98" s="43" t="s">
        <v>5474</v>
      </c>
      <c r="DA98" s="42" t="s">
        <v>5474</v>
      </c>
      <c r="DB98" s="42" t="s">
        <v>5474</v>
      </c>
      <c r="DC98" s="42" t="s">
        <v>5474</v>
      </c>
      <c r="DD98" s="42" t="s">
        <v>5474</v>
      </c>
      <c r="DE98" s="42" t="s">
        <v>5474</v>
      </c>
      <c r="DF98" s="42" t="s">
        <v>5474</v>
      </c>
      <c r="DG98" s="42" t="s">
        <v>5474</v>
      </c>
      <c r="DH98" s="42" t="s">
        <v>5474</v>
      </c>
    </row>
    <row r="99" spans="1:112">
      <c r="A99" s="22">
        <v>3218</v>
      </c>
      <c r="B99" s="7" t="s">
        <v>677</v>
      </c>
      <c r="C99" s="21">
        <v>0.25879999999999997</v>
      </c>
      <c r="D99" s="21">
        <v>0.1038</v>
      </c>
      <c r="E99" s="21">
        <v>7.9000000000000001E-2</v>
      </c>
      <c r="F99" s="21">
        <v>0.1056</v>
      </c>
      <c r="G99" s="21">
        <v>0.3402</v>
      </c>
      <c r="H99" s="21">
        <v>-0.14799999999999999</v>
      </c>
      <c r="I99" s="21">
        <v>0.106</v>
      </c>
      <c r="J99" s="21">
        <v>0.35449999999999998</v>
      </c>
      <c r="K99" s="21">
        <v>-3.1300000000000001E-2</v>
      </c>
      <c r="L99" s="21">
        <v>6.4000000000000003E-3</v>
      </c>
      <c r="M99" s="21">
        <v>3.7199999999999997E-2</v>
      </c>
      <c r="N99" s="21">
        <v>-4.6800000000000001E-2</v>
      </c>
      <c r="O99" s="21">
        <v>-2.2700000000000001E-2</v>
      </c>
      <c r="P99" s="21">
        <v>7.3800000000000004E-2</v>
      </c>
      <c r="Q99" s="21">
        <v>3.1600000000000003E-2</v>
      </c>
      <c r="R99" s="21">
        <v>1.8499999999999999E-2</v>
      </c>
      <c r="S99" s="21">
        <v>0.1193</v>
      </c>
      <c r="T99" s="21">
        <v>8.3000000000000004E-2</v>
      </c>
      <c r="U99" s="10">
        <v>3.63</v>
      </c>
      <c r="V99" s="10">
        <v>7.3</v>
      </c>
      <c r="W99" s="7">
        <v>1.96</v>
      </c>
      <c r="X99" s="20">
        <v>0.69030000000000002</v>
      </c>
      <c r="Y99" s="75">
        <v>2020</v>
      </c>
      <c r="Z99" s="7">
        <v>4.2</v>
      </c>
      <c r="AA99" s="7">
        <v>0</v>
      </c>
      <c r="AB99" s="51">
        <v>-77</v>
      </c>
      <c r="AC99" s="51">
        <v>37</v>
      </c>
      <c r="AD99" s="51">
        <v>-241</v>
      </c>
      <c r="AE99" s="51">
        <v>-200</v>
      </c>
      <c r="AF99" s="51">
        <v>-5</v>
      </c>
      <c r="AG99" s="51">
        <v>-2</v>
      </c>
      <c r="AH99" s="20">
        <v>5.6800000000000003E-2</v>
      </c>
      <c r="AI99" s="7" t="s">
        <v>8481</v>
      </c>
      <c r="AJ99" s="67" t="s">
        <v>8494</v>
      </c>
      <c r="AK99" s="44">
        <v>-0.57264957264957261</v>
      </c>
      <c r="AL99" s="44">
        <v>-0.7407407407407407</v>
      </c>
      <c r="AM99" s="44">
        <v>0.96296296296296302</v>
      </c>
      <c r="AN99" s="25">
        <v>0.740506329113924</v>
      </c>
      <c r="AO99" s="25">
        <v>0.25632911392405061</v>
      </c>
      <c r="AP99" s="215">
        <v>316</v>
      </c>
      <c r="AQ99" s="215" t="s">
        <v>8552</v>
      </c>
      <c r="AR99" s="44">
        <v>4.2904290429042903E-2</v>
      </c>
      <c r="AS99" s="171" t="s">
        <v>7797</v>
      </c>
      <c r="AT99" s="171" t="s">
        <v>7203</v>
      </c>
      <c r="AU99" s="171" t="s">
        <v>7798</v>
      </c>
      <c r="AV99" s="7" t="s">
        <v>8470</v>
      </c>
      <c r="AW99" s="14" t="s">
        <v>6038</v>
      </c>
      <c r="AX99" s="49" t="s">
        <v>6009</v>
      </c>
      <c r="AY99" s="38" t="s">
        <v>6007</v>
      </c>
      <c r="AZ99" s="14" t="s">
        <v>6146</v>
      </c>
      <c r="BA99" s="49" t="s">
        <v>5967</v>
      </c>
      <c r="BB99" s="38" t="s">
        <v>6007</v>
      </c>
      <c r="BC99" s="7">
        <v>0.5</v>
      </c>
      <c r="BD99" s="14" t="s">
        <v>5959</v>
      </c>
      <c r="BE99" s="49" t="s">
        <v>5967</v>
      </c>
      <c r="BF99" s="38" t="s">
        <v>5961</v>
      </c>
      <c r="BG99" s="7">
        <v>0.3</v>
      </c>
      <c r="BH99" s="45">
        <v>714.28080856240854</v>
      </c>
      <c r="BI99" s="215" t="s">
        <v>8471</v>
      </c>
      <c r="BJ99" s="215" t="s">
        <v>8520</v>
      </c>
      <c r="BK99" s="7">
        <v>1.6</v>
      </c>
      <c r="BL99" s="25">
        <v>4.2904290429042903E-2</v>
      </c>
      <c r="BM99" s="20">
        <v>0.65556250000000005</v>
      </c>
      <c r="BN99" s="20">
        <v>0.69750000000000001</v>
      </c>
      <c r="BO99" s="20">
        <v>0.62124999999999997</v>
      </c>
      <c r="BP99" s="46">
        <v>43.287671232876711</v>
      </c>
      <c r="BQ99" s="215" t="s">
        <v>8483</v>
      </c>
      <c r="BR99" s="79">
        <v>-0.7258460443037974</v>
      </c>
      <c r="BS99" s="9">
        <v>3.5048132979031976E-4</v>
      </c>
      <c r="BT99" s="9">
        <v>7.3978617492731491E-3</v>
      </c>
      <c r="BU99" s="47" t="s">
        <v>5993</v>
      </c>
      <c r="BV99" s="47">
        <v>44301</v>
      </c>
      <c r="BW99" s="14" t="s">
        <v>5474</v>
      </c>
      <c r="BX99" s="83">
        <v>-0.6710152531645569</v>
      </c>
      <c r="BY99" s="82">
        <v>7.5299999999999994</v>
      </c>
      <c r="BZ99" s="46">
        <v>41.965471447543166</v>
      </c>
      <c r="CA99" s="48" t="s">
        <v>8475</v>
      </c>
      <c r="CB99" s="45">
        <v>-24332</v>
      </c>
      <c r="CC99" s="45">
        <v>11692</v>
      </c>
      <c r="CD99" s="45">
        <v>-76156</v>
      </c>
      <c r="CE99" s="45">
        <v>-63200</v>
      </c>
      <c r="CF99" s="14" t="s">
        <v>8624</v>
      </c>
      <c r="CG99" s="7" t="s">
        <v>8477</v>
      </c>
      <c r="CH99" s="215" t="s">
        <v>8478</v>
      </c>
      <c r="CI99" s="215" t="s">
        <v>8479</v>
      </c>
      <c r="CJ99" s="215" t="s">
        <v>8479</v>
      </c>
      <c r="CK99" s="43" t="s">
        <v>5474</v>
      </c>
      <c r="CL99" s="43" t="s">
        <v>5474</v>
      </c>
      <c r="CM99" s="43" t="s">
        <v>6898</v>
      </c>
      <c r="CN99" s="145">
        <v>-51508</v>
      </c>
      <c r="CO99" s="145">
        <v>-100488</v>
      </c>
      <c r="CP99" s="148">
        <v>225712.7355057211</v>
      </c>
      <c r="CQ99" s="189" t="s">
        <v>5474</v>
      </c>
      <c r="CR99" s="189" t="s">
        <v>5474</v>
      </c>
      <c r="CS99" s="99" t="s">
        <v>5474</v>
      </c>
      <c r="CT99" s="167" t="s">
        <v>5474</v>
      </c>
      <c r="CU99" s="43" t="s">
        <v>5474</v>
      </c>
      <c r="CV99" s="43" t="s">
        <v>5474</v>
      </c>
      <c r="CW99" s="43" t="s">
        <v>5474</v>
      </c>
      <c r="CX99" s="43" t="s">
        <v>5474</v>
      </c>
      <c r="CY99" s="43" t="s">
        <v>5474</v>
      </c>
      <c r="CZ99" s="43" t="s">
        <v>5474</v>
      </c>
      <c r="DA99" s="42" t="s">
        <v>5474</v>
      </c>
      <c r="DB99" s="42" t="s">
        <v>5474</v>
      </c>
      <c r="DC99" s="42" t="s">
        <v>5474</v>
      </c>
      <c r="DD99" s="42" t="s">
        <v>5474</v>
      </c>
      <c r="DE99" s="42" t="s">
        <v>5474</v>
      </c>
      <c r="DF99" s="42" t="s">
        <v>5474</v>
      </c>
      <c r="DG99" s="42" t="s">
        <v>5474</v>
      </c>
      <c r="DH99" s="42" t="s">
        <v>5474</v>
      </c>
    </row>
    <row r="100" spans="1:112">
      <c r="A100" s="22">
        <v>8059</v>
      </c>
      <c r="B100" s="7" t="s">
        <v>1443</v>
      </c>
      <c r="C100" s="21">
        <v>2.6063999999999998</v>
      </c>
      <c r="D100" s="21">
        <v>1.5461</v>
      </c>
      <c r="E100" s="21">
        <v>1.3047</v>
      </c>
      <c r="F100" s="21">
        <v>0.76200000000000001</v>
      </c>
      <c r="G100" s="21">
        <v>0</v>
      </c>
      <c r="H100" s="21">
        <v>-1</v>
      </c>
      <c r="I100" s="21">
        <v>-3.25</v>
      </c>
      <c r="J100" s="21">
        <v>-13.75</v>
      </c>
      <c r="K100" s="21">
        <v>-7.4999999999999997E-2</v>
      </c>
      <c r="L100" s="21">
        <v>-0.13730000000000001</v>
      </c>
      <c r="M100" s="21">
        <v>-4.19E-2</v>
      </c>
      <c r="N100" s="21">
        <v>-0.13170000000000001</v>
      </c>
      <c r="O100" s="21">
        <v>-0.1973</v>
      </c>
      <c r="P100" s="21">
        <v>-9.7500000000000003E-2</v>
      </c>
      <c r="Q100" s="21">
        <v>-2.4199999999999999E-2</v>
      </c>
      <c r="R100" s="21">
        <v>-1.4E-2</v>
      </c>
      <c r="S100" s="21">
        <v>-7.8600000000000003E-2</v>
      </c>
      <c r="T100" s="21">
        <v>-4.0500000000000001E-2</v>
      </c>
      <c r="U100" s="10">
        <v>-0.51</v>
      </c>
      <c r="V100" s="10">
        <v>-0.59</v>
      </c>
      <c r="W100" s="7">
        <v>0</v>
      </c>
      <c r="X100" s="20">
        <v>0</v>
      </c>
      <c r="Y100" s="75"/>
      <c r="Z100" s="7"/>
      <c r="AA100" s="7"/>
      <c r="AB100" s="51">
        <v>-10</v>
      </c>
      <c r="AC100" s="51">
        <v>4</v>
      </c>
      <c r="AD100" s="51"/>
      <c r="AE100" s="51"/>
      <c r="AF100" s="51"/>
      <c r="AG100" s="51"/>
      <c r="AH100" s="20">
        <v>0</v>
      </c>
      <c r="AI100" s="7" t="s">
        <v>8467</v>
      </c>
      <c r="AJ100" s="67" t="s">
        <v>8494</v>
      </c>
      <c r="AK100" s="44">
        <v>-0.84175084175084181</v>
      </c>
      <c r="AL100" s="44">
        <v>-0.55999999999999939</v>
      </c>
      <c r="AM100" s="44">
        <v>1</v>
      </c>
      <c r="AN100" s="25">
        <v>0.6</v>
      </c>
      <c r="AO100" s="25">
        <v>0.12626262626262627</v>
      </c>
      <c r="AP100" s="215">
        <v>9.9</v>
      </c>
      <c r="AQ100" s="215" t="s">
        <v>8552</v>
      </c>
      <c r="AR100" s="44">
        <v>1.22699386503067E-2</v>
      </c>
      <c r="AS100" s="171" t="s">
        <v>7797</v>
      </c>
      <c r="AT100" s="171" t="s">
        <v>6940</v>
      </c>
      <c r="AU100" s="171" t="s">
        <v>6967</v>
      </c>
      <c r="AV100" s="7" t="s">
        <v>8470</v>
      </c>
      <c r="AW100" s="14" t="s">
        <v>6551</v>
      </c>
      <c r="AX100" s="49" t="s">
        <v>6009</v>
      </c>
      <c r="AY100" s="38" t="s">
        <v>5971</v>
      </c>
      <c r="AZ100" s="14" t="s">
        <v>6333</v>
      </c>
      <c r="BA100" s="49" t="s">
        <v>6039</v>
      </c>
      <c r="BB100" s="38" t="s">
        <v>6007</v>
      </c>
      <c r="BC100" s="7">
        <v>0.7</v>
      </c>
      <c r="BD100" s="14" t="s">
        <v>5987</v>
      </c>
      <c r="BE100" s="49" t="s">
        <v>5960</v>
      </c>
      <c r="BF100" s="38" t="s">
        <v>6007</v>
      </c>
      <c r="BG100" s="7">
        <v>0.2</v>
      </c>
      <c r="BH100" s="45">
        <v>39.834974438468905</v>
      </c>
      <c r="BI100" s="215" t="s">
        <v>8495</v>
      </c>
      <c r="BJ100" s="215" t="s">
        <v>8554</v>
      </c>
      <c r="BK100" s="7">
        <v>1.1000000000000001</v>
      </c>
      <c r="BL100" s="25">
        <v>1.2269938650306851E-2</v>
      </c>
      <c r="BM100" s="20">
        <v>0.64662500000000001</v>
      </c>
      <c r="BN100" s="20">
        <v>0.94500000000000006</v>
      </c>
      <c r="BO100" s="20">
        <v>0.40249999999999997</v>
      </c>
      <c r="BP100" s="46" t="s">
        <v>8473</v>
      </c>
      <c r="BQ100" s="215" t="s">
        <v>8473</v>
      </c>
      <c r="BR100" s="79" t="s">
        <v>8473</v>
      </c>
      <c r="BS100" s="9">
        <v>0</v>
      </c>
      <c r="BT100" s="9">
        <v>0</v>
      </c>
      <c r="BU100" s="47" t="s">
        <v>5993</v>
      </c>
      <c r="BV100" s="47" t="s">
        <v>5993</v>
      </c>
      <c r="BW100" s="14" t="s">
        <v>5474</v>
      </c>
      <c r="BX100" s="83" t="s">
        <v>8473</v>
      </c>
      <c r="BY100" s="82" t="s">
        <v>8473</v>
      </c>
      <c r="BZ100" s="46" t="s">
        <v>8473</v>
      </c>
      <c r="CA100" s="48" t="s">
        <v>8475</v>
      </c>
      <c r="CB100" s="45">
        <v>-99</v>
      </c>
      <c r="CC100" s="45">
        <v>39.6</v>
      </c>
      <c r="CD100" s="45">
        <v>0</v>
      </c>
      <c r="CE100" s="45">
        <v>0</v>
      </c>
      <c r="CF100" s="14" t="s">
        <v>8625</v>
      </c>
      <c r="CG100" s="7" t="s">
        <v>8477</v>
      </c>
      <c r="CH100" s="215" t="s">
        <v>8498</v>
      </c>
      <c r="CI100" s="215" t="s">
        <v>8546</v>
      </c>
      <c r="CJ100" s="215" t="s">
        <v>8479</v>
      </c>
      <c r="CK100" s="43" t="s">
        <v>5474</v>
      </c>
      <c r="CL100" s="43" t="s">
        <v>5474</v>
      </c>
      <c r="CM100" s="43" t="s">
        <v>5474</v>
      </c>
      <c r="CN100" s="145">
        <v>39.6</v>
      </c>
      <c r="CO100" s="145">
        <v>-99</v>
      </c>
      <c r="CP100" s="148">
        <v>394.36624694084219</v>
      </c>
      <c r="CQ100" s="189" t="s">
        <v>5474</v>
      </c>
      <c r="CR100" s="189" t="s">
        <v>5474</v>
      </c>
      <c r="CS100" s="99" t="s">
        <v>5474</v>
      </c>
      <c r="CT100" s="167" t="s">
        <v>5474</v>
      </c>
      <c r="CU100" s="43" t="s">
        <v>5474</v>
      </c>
      <c r="CV100" s="43" t="s">
        <v>5474</v>
      </c>
      <c r="CW100" s="43" t="s">
        <v>5474</v>
      </c>
      <c r="CX100" s="43" t="s">
        <v>5474</v>
      </c>
      <c r="CY100" s="43" t="s">
        <v>5474</v>
      </c>
      <c r="CZ100" s="43" t="s">
        <v>5474</v>
      </c>
      <c r="DA100" s="42" t="s">
        <v>5474</v>
      </c>
      <c r="DB100" s="42" t="s">
        <v>5474</v>
      </c>
      <c r="DC100" s="42" t="s">
        <v>5474</v>
      </c>
      <c r="DD100" s="42" t="s">
        <v>5474</v>
      </c>
      <c r="DE100" s="42" t="s">
        <v>5474</v>
      </c>
      <c r="DF100" s="42" t="s">
        <v>5474</v>
      </c>
      <c r="DG100" s="42" t="s">
        <v>5474</v>
      </c>
      <c r="DH100" s="42" t="s">
        <v>5474</v>
      </c>
    </row>
    <row r="101" spans="1:112">
      <c r="A101" s="22">
        <v>9943</v>
      </c>
      <c r="B101" s="7" t="s">
        <v>1612</v>
      </c>
      <c r="C101" s="21">
        <v>-0.53169999999999995</v>
      </c>
      <c r="D101" s="21">
        <v>-0.98170000000000002</v>
      </c>
      <c r="E101" s="21">
        <v>-0.96030000000000004</v>
      </c>
      <c r="F101" s="21">
        <v>-0.98119999999999996</v>
      </c>
      <c r="G101" s="21">
        <v>-0.33579999999999999</v>
      </c>
      <c r="H101" s="21">
        <v>-1.4656</v>
      </c>
      <c r="I101" s="21">
        <v>-2.1730999999999998</v>
      </c>
      <c r="J101" s="21">
        <v>-0.65849999999999997</v>
      </c>
      <c r="K101" s="21">
        <v>-0.20730000000000001</v>
      </c>
      <c r="L101" s="21">
        <v>-0.1585</v>
      </c>
      <c r="M101" s="21">
        <v>-4.7500000000000001E-2</v>
      </c>
      <c r="N101" s="21">
        <v>-0.47249999999999998</v>
      </c>
      <c r="O101" s="21">
        <v>-0.38400000000000001</v>
      </c>
      <c r="P101" s="21">
        <v>-9.9599999999999994E-2</v>
      </c>
      <c r="Q101" s="21">
        <v>-1.03E-2</v>
      </c>
      <c r="R101" s="21">
        <v>-8.6E-3</v>
      </c>
      <c r="S101" s="21">
        <v>0.18890000000000001</v>
      </c>
      <c r="T101" s="21">
        <v>0.1502</v>
      </c>
      <c r="U101" s="10">
        <v>0.7</v>
      </c>
      <c r="V101" s="10">
        <v>3.06</v>
      </c>
      <c r="W101" s="7">
        <v>4.4603999999999999</v>
      </c>
      <c r="X101" s="20">
        <v>0.87680000000000002</v>
      </c>
      <c r="Y101" s="75">
        <v>2020</v>
      </c>
      <c r="Z101" s="7">
        <v>4</v>
      </c>
      <c r="AA101" s="7">
        <v>0</v>
      </c>
      <c r="AB101" s="51">
        <v>-247</v>
      </c>
      <c r="AC101" s="51">
        <v>-36</v>
      </c>
      <c r="AD101" s="51"/>
      <c r="AE101" s="51"/>
      <c r="AF101" s="51"/>
      <c r="AG101" s="51"/>
      <c r="AH101" s="20">
        <v>0</v>
      </c>
      <c r="AI101" s="7" t="s">
        <v>8467</v>
      </c>
      <c r="AJ101" s="67" t="s">
        <v>8494</v>
      </c>
      <c r="AK101" s="44">
        <v>-0.64485981308411255</v>
      </c>
      <c r="AL101" s="44">
        <v>-0.67857142857142871</v>
      </c>
      <c r="AM101" s="44">
        <v>-0.66666666666666929</v>
      </c>
      <c r="AN101" s="25">
        <v>0.17598684210526322</v>
      </c>
      <c r="AO101" s="25">
        <v>9.2105263157894648E-2</v>
      </c>
      <c r="AP101" s="215">
        <v>60.8</v>
      </c>
      <c r="AQ101" s="215" t="s">
        <v>8552</v>
      </c>
      <c r="AR101" s="44">
        <v>6.6225165562913899E-3</v>
      </c>
      <c r="AS101" s="171" t="s">
        <v>7797</v>
      </c>
      <c r="AT101" s="171" t="s">
        <v>7264</v>
      </c>
      <c r="AU101" s="171" t="s">
        <v>7043</v>
      </c>
      <c r="AV101" s="7" t="s">
        <v>8470</v>
      </c>
      <c r="AW101" s="14" t="s">
        <v>6610</v>
      </c>
      <c r="AX101" s="49" t="s">
        <v>6009</v>
      </c>
      <c r="AY101" s="38" t="s">
        <v>5971</v>
      </c>
      <c r="AZ101" s="14" t="s">
        <v>6506</v>
      </c>
      <c r="BA101" s="49" t="s">
        <v>5967</v>
      </c>
      <c r="BB101" s="38" t="s">
        <v>6007</v>
      </c>
      <c r="BC101" s="7">
        <v>0.5</v>
      </c>
      <c r="BD101" s="14" t="s">
        <v>6049</v>
      </c>
      <c r="BE101" s="49" t="s">
        <v>5960</v>
      </c>
      <c r="BF101" s="38" t="s">
        <v>5961</v>
      </c>
      <c r="BG101" s="7">
        <v>0.7</v>
      </c>
      <c r="BH101" s="45">
        <v>156.11155231151409</v>
      </c>
      <c r="BI101" s="215" t="s">
        <v>8495</v>
      </c>
      <c r="BJ101" s="215" t="s">
        <v>8554</v>
      </c>
      <c r="BK101" s="7">
        <v>1.1000000000000001</v>
      </c>
      <c r="BL101" s="25">
        <v>4.9586776859503658E-3</v>
      </c>
      <c r="BM101" s="20">
        <v>0.1791875</v>
      </c>
      <c r="BN101" s="20">
        <v>3.0000000000000013E-2</v>
      </c>
      <c r="BO101" s="20">
        <v>0.30124999999999996</v>
      </c>
      <c r="BP101" s="46">
        <v>19.869281045751634</v>
      </c>
      <c r="BQ101" s="215" t="s">
        <v>8560</v>
      </c>
      <c r="BR101" s="79">
        <v>-0.71157894736842098</v>
      </c>
      <c r="BS101" s="9">
        <v>6.7119194815592031E-2</v>
      </c>
      <c r="BT101" s="9">
        <v>5.9590867111607659E-2</v>
      </c>
      <c r="BU101" s="47" t="s">
        <v>5993</v>
      </c>
      <c r="BV101" s="47" t="s">
        <v>5993</v>
      </c>
      <c r="BW101" s="14" t="s">
        <v>5474</v>
      </c>
      <c r="BX101" s="83">
        <v>-0.65389473684210531</v>
      </c>
      <c r="BY101" s="82">
        <v>1.2</v>
      </c>
      <c r="BZ101" s="46">
        <v>50.666666666666664</v>
      </c>
      <c r="CA101" s="48" t="s">
        <v>5474</v>
      </c>
      <c r="CB101" s="45">
        <v>-15017.599999999999</v>
      </c>
      <c r="CC101" s="45">
        <v>-2188.7999999999997</v>
      </c>
      <c r="CD101" s="45">
        <v>0</v>
      </c>
      <c r="CE101" s="45">
        <v>0</v>
      </c>
      <c r="CF101" s="14" t="s">
        <v>8626</v>
      </c>
      <c r="CG101" s="7" t="s">
        <v>8556</v>
      </c>
      <c r="CH101" s="215" t="s">
        <v>8546</v>
      </c>
      <c r="CI101" s="215" t="s">
        <v>8498</v>
      </c>
      <c r="CJ101" s="215" t="s">
        <v>8479</v>
      </c>
      <c r="CK101" s="43" t="s">
        <v>6917</v>
      </c>
      <c r="CL101" s="43" t="s">
        <v>5474</v>
      </c>
      <c r="CM101" s="43" t="s">
        <v>5474</v>
      </c>
      <c r="CN101" s="145">
        <v>-2188.7999999999997</v>
      </c>
      <c r="CO101" s="145">
        <v>-15017.599999999999</v>
      </c>
      <c r="CP101" s="148">
        <v>9491.582380540056</v>
      </c>
      <c r="CQ101" s="189" t="s">
        <v>5474</v>
      </c>
      <c r="CR101" s="189" t="s">
        <v>5474</v>
      </c>
      <c r="CS101" s="99" t="s">
        <v>5474</v>
      </c>
      <c r="CT101" s="167" t="s">
        <v>5474</v>
      </c>
      <c r="CU101" s="43" t="s">
        <v>5474</v>
      </c>
      <c r="CV101" s="43" t="s">
        <v>5474</v>
      </c>
      <c r="CW101" s="43" t="s">
        <v>5474</v>
      </c>
      <c r="CX101" s="43" t="s">
        <v>5474</v>
      </c>
      <c r="CY101" s="43" t="s">
        <v>5474</v>
      </c>
      <c r="CZ101" s="43" t="s">
        <v>5474</v>
      </c>
      <c r="DA101" s="42" t="s">
        <v>5474</v>
      </c>
      <c r="DB101" s="42" t="s">
        <v>5474</v>
      </c>
      <c r="DC101" s="42" t="s">
        <v>5474</v>
      </c>
      <c r="DD101" s="42" t="s">
        <v>5474</v>
      </c>
      <c r="DE101" s="42" t="s">
        <v>5474</v>
      </c>
      <c r="DF101" s="42" t="s">
        <v>5474</v>
      </c>
      <c r="DG101" s="42" t="s">
        <v>5474</v>
      </c>
      <c r="DH101" s="42" t="s">
        <v>5474</v>
      </c>
    </row>
    <row r="102" spans="1:112">
      <c r="A102" s="22">
        <v>6204</v>
      </c>
      <c r="B102" s="7" t="s">
        <v>1289</v>
      </c>
      <c r="C102" s="21">
        <v>7.4399999999999994E-2</v>
      </c>
      <c r="D102" s="21">
        <v>0.46650000000000003</v>
      </c>
      <c r="E102" s="21">
        <v>0.13789999999999999</v>
      </c>
      <c r="F102" s="21">
        <v>0.3453</v>
      </c>
      <c r="G102" s="21">
        <v>0.58720000000000006</v>
      </c>
      <c r="H102" s="21">
        <v>9.202</v>
      </c>
      <c r="I102" s="21">
        <v>16.413799999999998</v>
      </c>
      <c r="J102" s="21">
        <v>49.409100000000002</v>
      </c>
      <c r="K102" s="21">
        <v>6.54E-2</v>
      </c>
      <c r="L102" s="21">
        <v>1.03E-2</v>
      </c>
      <c r="M102" s="21">
        <v>5.4600000000000003E-2</v>
      </c>
      <c r="N102" s="21">
        <v>9.4200000000000006E-2</v>
      </c>
      <c r="O102" s="21">
        <v>-7.9000000000000008E-3</v>
      </c>
      <c r="P102" s="21">
        <v>8.5300000000000001E-2</v>
      </c>
      <c r="Q102" s="21">
        <v>8.4599999999999995E-2</v>
      </c>
      <c r="R102" s="21">
        <v>6.5100000000000005E-2</v>
      </c>
      <c r="S102" s="21">
        <v>5.0500000000000003E-2</v>
      </c>
      <c r="T102" s="21">
        <v>4.1200000000000001E-2</v>
      </c>
      <c r="U102" s="10">
        <v>11.09</v>
      </c>
      <c r="V102" s="10">
        <v>12.27</v>
      </c>
      <c r="W102" s="7">
        <v>3.02</v>
      </c>
      <c r="X102" s="20">
        <v>0.84050000000000002</v>
      </c>
      <c r="Y102" s="75">
        <v>2020</v>
      </c>
      <c r="Z102" s="7">
        <v>10</v>
      </c>
      <c r="AA102" s="7">
        <v>0</v>
      </c>
      <c r="AB102" s="51">
        <v>-4</v>
      </c>
      <c r="AC102" s="51">
        <v>-2</v>
      </c>
      <c r="AD102" s="51"/>
      <c r="AE102" s="51"/>
      <c r="AF102" s="51"/>
      <c r="AG102" s="51"/>
      <c r="AH102" s="20">
        <v>6.1999999999999998E-3</v>
      </c>
      <c r="AI102" s="7" t="s">
        <v>8481</v>
      </c>
      <c r="AJ102" s="67" t="s">
        <v>8468</v>
      </c>
      <c r="AK102" s="44">
        <v>-0.52941176470588225</v>
      </c>
      <c r="AL102" s="44">
        <v>-0.53201970443349744</v>
      </c>
      <c r="AM102" s="44">
        <v>-0.74999999999999878</v>
      </c>
      <c r="AN102" s="25">
        <v>1.0232312565997888</v>
      </c>
      <c r="AO102" s="25">
        <v>0.21436114044350577</v>
      </c>
      <c r="AP102" s="215">
        <v>94.7</v>
      </c>
      <c r="AQ102" s="215" t="s">
        <v>8552</v>
      </c>
      <c r="AR102" s="44">
        <v>7.4468085106382904E-3</v>
      </c>
      <c r="AS102" s="171" t="s">
        <v>7442</v>
      </c>
      <c r="AT102" s="171" t="s">
        <v>7631</v>
      </c>
      <c r="AU102" s="171" t="s">
        <v>7608</v>
      </c>
      <c r="AV102" s="7" t="s">
        <v>8488</v>
      </c>
      <c r="AW102" s="14" t="s">
        <v>8223</v>
      </c>
      <c r="AX102" s="49" t="s">
        <v>6009</v>
      </c>
      <c r="AY102" s="38" t="s">
        <v>5971</v>
      </c>
      <c r="AZ102" s="14" t="s">
        <v>6799</v>
      </c>
      <c r="BA102" s="49" t="s">
        <v>5993</v>
      </c>
      <c r="BB102" s="38" t="s">
        <v>5993</v>
      </c>
      <c r="BC102" s="7">
        <v>0.5</v>
      </c>
      <c r="BD102" s="14" t="s">
        <v>6182</v>
      </c>
      <c r="BE102" s="49" t="s">
        <v>5967</v>
      </c>
      <c r="BF102" s="38" t="s">
        <v>5961</v>
      </c>
      <c r="BG102" s="7">
        <v>1.5</v>
      </c>
      <c r="BH102" s="45">
        <v>128.05653261968513</v>
      </c>
      <c r="BI102" s="215" t="s">
        <v>8495</v>
      </c>
      <c r="BJ102" s="215" t="s">
        <v>8554</v>
      </c>
      <c r="BK102" s="7">
        <v>5.5</v>
      </c>
      <c r="BL102" s="25">
        <v>7.4468085106383277E-3</v>
      </c>
      <c r="BM102" s="20">
        <v>0.72312500000000002</v>
      </c>
      <c r="BN102" s="20">
        <v>0.75750000000000006</v>
      </c>
      <c r="BO102" s="20">
        <v>0.69499999999999995</v>
      </c>
      <c r="BP102" s="46">
        <v>7.7180114099429504</v>
      </c>
      <c r="BQ102" s="215" t="s">
        <v>8558</v>
      </c>
      <c r="BR102" s="79">
        <v>0.8623539246744103</v>
      </c>
      <c r="BS102" s="9">
        <v>2.588873044117479E-2</v>
      </c>
      <c r="BT102" s="9">
        <v>9.9166496901258672E-2</v>
      </c>
      <c r="BU102" s="47" t="s">
        <v>5993</v>
      </c>
      <c r="BV102" s="47">
        <v>44349</v>
      </c>
      <c r="BW102" s="14" t="s">
        <v>5474</v>
      </c>
      <c r="BX102" s="83">
        <v>1.2348247096092921</v>
      </c>
      <c r="BY102" s="82">
        <v>12.59</v>
      </c>
      <c r="BZ102" s="46">
        <v>7.5218427323272445</v>
      </c>
      <c r="CA102" s="48" t="s">
        <v>5474</v>
      </c>
      <c r="CB102" s="45">
        <v>-378.8</v>
      </c>
      <c r="CC102" s="45">
        <v>-189.4</v>
      </c>
      <c r="CD102" s="45">
        <v>0</v>
      </c>
      <c r="CE102" s="45">
        <v>0</v>
      </c>
      <c r="CF102" s="14" t="s">
        <v>8627</v>
      </c>
      <c r="CG102" s="7" t="s">
        <v>8556</v>
      </c>
      <c r="CH102" s="215" t="s">
        <v>8546</v>
      </c>
      <c r="CI102" s="215" t="s">
        <v>8479</v>
      </c>
      <c r="CJ102" s="215" t="s">
        <v>8546</v>
      </c>
      <c r="CK102" s="43" t="s">
        <v>5474</v>
      </c>
      <c r="CL102" s="43" t="s">
        <v>5474</v>
      </c>
      <c r="CM102" s="43" t="s">
        <v>5474</v>
      </c>
      <c r="CN102" s="145">
        <v>-189.4</v>
      </c>
      <c r="CO102" s="145">
        <v>-378.8</v>
      </c>
      <c r="CP102" s="148">
        <v>12126.953639084182</v>
      </c>
      <c r="CQ102" s="189" t="s">
        <v>5474</v>
      </c>
      <c r="CR102" s="189" t="s">
        <v>5474</v>
      </c>
      <c r="CS102" s="99" t="s">
        <v>5474</v>
      </c>
      <c r="CT102" s="167" t="s">
        <v>5474</v>
      </c>
      <c r="CU102" s="43" t="s">
        <v>5474</v>
      </c>
      <c r="CV102" s="43" t="s">
        <v>5474</v>
      </c>
      <c r="CW102" s="43" t="s">
        <v>5474</v>
      </c>
      <c r="CX102" s="43" t="s">
        <v>5474</v>
      </c>
      <c r="CY102" s="43" t="s">
        <v>5474</v>
      </c>
      <c r="CZ102" s="43" t="s">
        <v>5474</v>
      </c>
      <c r="DA102" s="42" t="s">
        <v>5474</v>
      </c>
      <c r="DB102" s="42" t="s">
        <v>5474</v>
      </c>
      <c r="DC102" s="42" t="s">
        <v>5474</v>
      </c>
      <c r="DD102" s="42" t="s">
        <v>5474</v>
      </c>
      <c r="DE102" s="42" t="s">
        <v>5474</v>
      </c>
      <c r="DF102" s="42" t="s">
        <v>5474</v>
      </c>
      <c r="DG102" s="42" t="s">
        <v>5474</v>
      </c>
      <c r="DH102" s="42" t="s">
        <v>5474</v>
      </c>
    </row>
    <row r="103" spans="1:112">
      <c r="A103" s="22">
        <v>6153</v>
      </c>
      <c r="B103" s="7" t="s">
        <v>1245</v>
      </c>
      <c r="C103" s="21">
        <v>0.25790000000000002</v>
      </c>
      <c r="D103" s="21">
        <v>-0.13009999999999999</v>
      </c>
      <c r="E103" s="21">
        <v>0.23200000000000001</v>
      </c>
      <c r="F103" s="21">
        <v>-0.18360000000000001</v>
      </c>
      <c r="G103" s="21">
        <v>1.43E-2</v>
      </c>
      <c r="H103" s="21">
        <v>-3.6667000000000001</v>
      </c>
      <c r="I103" s="21">
        <v>-1.9333</v>
      </c>
      <c r="J103" s="21">
        <v>-1.55</v>
      </c>
      <c r="K103" s="21">
        <v>-2.7099999999999999E-2</v>
      </c>
      <c r="L103" s="21">
        <v>-0.10249999999999999</v>
      </c>
      <c r="M103" s="21">
        <v>-7.4000000000000003E-3</v>
      </c>
      <c r="N103" s="21">
        <v>-5.5500000000000001E-2</v>
      </c>
      <c r="O103" s="21">
        <v>-0.14369999999999999</v>
      </c>
      <c r="P103" s="21">
        <v>2.5999999999999999E-3</v>
      </c>
      <c r="Q103" s="21">
        <v>5.1000000000000004E-3</v>
      </c>
      <c r="R103" s="21">
        <v>2.5000000000000001E-3</v>
      </c>
      <c r="S103" s="21">
        <v>3.4700000000000002E-2</v>
      </c>
      <c r="T103" s="21">
        <v>1.8200000000000001E-2</v>
      </c>
      <c r="U103" s="10">
        <v>-0.51</v>
      </c>
      <c r="V103" s="10">
        <v>0.86</v>
      </c>
      <c r="W103" s="7">
        <v>0.41</v>
      </c>
      <c r="X103" s="20">
        <v>0.49609999999999999</v>
      </c>
      <c r="Y103" s="75">
        <v>2020</v>
      </c>
      <c r="Z103" s="7">
        <v>0.5</v>
      </c>
      <c r="AA103" s="7">
        <v>0</v>
      </c>
      <c r="AB103" s="51">
        <v>765</v>
      </c>
      <c r="AC103" s="51">
        <v>30</v>
      </c>
      <c r="AD103" s="51"/>
      <c r="AE103" s="51"/>
      <c r="AF103" s="51">
        <v>-175</v>
      </c>
      <c r="AG103" s="51">
        <v>2</v>
      </c>
      <c r="AH103" s="20">
        <v>1.35E-2</v>
      </c>
      <c r="AI103" s="7" t="s">
        <v>8493</v>
      </c>
      <c r="AJ103" s="67" t="s">
        <v>8494</v>
      </c>
      <c r="AK103" s="44">
        <v>-0.86280487804878048</v>
      </c>
      <c r="AL103" s="44">
        <v>-0.72222222222222232</v>
      </c>
      <c r="AM103" s="44">
        <v>0.81818181818181845</v>
      </c>
      <c r="AN103" s="25">
        <v>0.60294117647058831</v>
      </c>
      <c r="AO103" s="25">
        <v>0.19852941176470595</v>
      </c>
      <c r="AP103" s="215">
        <v>27.2</v>
      </c>
      <c r="AQ103" s="215" t="s">
        <v>8552</v>
      </c>
      <c r="AR103" s="44">
        <v>3.8167938931297697E-2</v>
      </c>
      <c r="AS103" s="171" t="s">
        <v>7966</v>
      </c>
      <c r="AT103" s="171" t="s">
        <v>7060</v>
      </c>
      <c r="AU103" s="171" t="s">
        <v>7208</v>
      </c>
      <c r="AV103" s="7" t="s">
        <v>8470</v>
      </c>
      <c r="AW103" s="14" t="s">
        <v>6157</v>
      </c>
      <c r="AX103" s="49" t="s">
        <v>6009</v>
      </c>
      <c r="AY103" s="38" t="s">
        <v>6007</v>
      </c>
      <c r="AZ103" s="14" t="s">
        <v>6536</v>
      </c>
      <c r="BA103" s="49" t="s">
        <v>5967</v>
      </c>
      <c r="BB103" s="38" t="s">
        <v>6007</v>
      </c>
      <c r="BC103" s="7">
        <v>0.4</v>
      </c>
      <c r="BD103" s="14" t="s">
        <v>6102</v>
      </c>
      <c r="BE103" s="49" t="s">
        <v>5967</v>
      </c>
      <c r="BF103" s="38" t="s">
        <v>5971</v>
      </c>
      <c r="BG103" s="7">
        <v>0.7</v>
      </c>
      <c r="BH103" s="45">
        <v>3583.5617357756414</v>
      </c>
      <c r="BI103" s="215" t="s">
        <v>8518</v>
      </c>
      <c r="BJ103" s="215" t="s">
        <v>8543</v>
      </c>
      <c r="BK103" s="7">
        <v>2</v>
      </c>
      <c r="BL103" s="25">
        <v>3.4220532319391581E-2</v>
      </c>
      <c r="BM103" s="20">
        <v>0.50512500000000005</v>
      </c>
      <c r="BN103" s="20">
        <v>0.6</v>
      </c>
      <c r="BO103" s="20">
        <v>0.42749999999999999</v>
      </c>
      <c r="BP103" s="46">
        <v>31.627906976744185</v>
      </c>
      <c r="BQ103" s="215" t="s">
        <v>8553</v>
      </c>
      <c r="BR103" s="79">
        <v>-0.7397058823529411</v>
      </c>
      <c r="BS103" s="9">
        <v>9.1698855811153113E-3</v>
      </c>
      <c r="BT103" s="9">
        <v>1.2459465070514097E-2</v>
      </c>
      <c r="BU103" s="47" t="s">
        <v>5993</v>
      </c>
      <c r="BV103" s="47" t="s">
        <v>5993</v>
      </c>
      <c r="BW103" s="14" t="s">
        <v>5474</v>
      </c>
      <c r="BX103" s="83">
        <v>-0.67463235294117641</v>
      </c>
      <c r="BY103" s="82">
        <v>0.59000000000000008</v>
      </c>
      <c r="BZ103" s="46">
        <v>46.101694915254228</v>
      </c>
      <c r="CA103" s="48" t="s">
        <v>8475</v>
      </c>
      <c r="CB103" s="45">
        <v>20808</v>
      </c>
      <c r="CC103" s="45">
        <v>816</v>
      </c>
      <c r="CD103" s="45">
        <v>0</v>
      </c>
      <c r="CE103" s="45">
        <v>0</v>
      </c>
      <c r="CF103" s="14" t="s">
        <v>8628</v>
      </c>
      <c r="CG103" s="7" t="s">
        <v>8477</v>
      </c>
      <c r="CH103" s="215" t="s">
        <v>8478</v>
      </c>
      <c r="CI103" s="215" t="s">
        <v>8479</v>
      </c>
      <c r="CJ103" s="215" t="s">
        <v>8479</v>
      </c>
      <c r="CK103" s="43" t="s">
        <v>5474</v>
      </c>
      <c r="CL103" s="43" t="s">
        <v>5474</v>
      </c>
      <c r="CM103" s="43" t="s">
        <v>6898</v>
      </c>
      <c r="CN103" s="145">
        <v>816</v>
      </c>
      <c r="CO103" s="145">
        <v>20808</v>
      </c>
      <c r="CP103" s="148">
        <v>97472.879213097447</v>
      </c>
      <c r="CQ103" s="189" t="s">
        <v>5474</v>
      </c>
      <c r="CR103" s="189" t="s">
        <v>5474</v>
      </c>
      <c r="CS103" s="99" t="s">
        <v>5474</v>
      </c>
      <c r="CT103" s="167" t="s">
        <v>5474</v>
      </c>
      <c r="CU103" s="43" t="s">
        <v>5474</v>
      </c>
      <c r="CV103" s="43" t="s">
        <v>5474</v>
      </c>
      <c r="CW103" s="43" t="s">
        <v>5474</v>
      </c>
      <c r="CX103" s="43" t="s">
        <v>5474</v>
      </c>
      <c r="CY103" s="43" t="s">
        <v>5474</v>
      </c>
      <c r="CZ103" s="43" t="s">
        <v>5474</v>
      </c>
      <c r="DA103" s="42" t="s">
        <v>5474</v>
      </c>
      <c r="DB103" s="42" t="s">
        <v>5474</v>
      </c>
      <c r="DC103" s="42" t="s">
        <v>5474</v>
      </c>
      <c r="DD103" s="42" t="s">
        <v>5474</v>
      </c>
      <c r="DE103" s="42" t="s">
        <v>5474</v>
      </c>
      <c r="DF103" s="42" t="s">
        <v>5474</v>
      </c>
      <c r="DG103" s="42" t="s">
        <v>5474</v>
      </c>
      <c r="DH103" s="42" t="s">
        <v>5474</v>
      </c>
    </row>
    <row r="104" spans="1:112">
      <c r="A104" s="22">
        <v>4130</v>
      </c>
      <c r="B104" s="7" t="s">
        <v>897</v>
      </c>
      <c r="C104" s="21">
        <v>0.16109999999999999</v>
      </c>
      <c r="D104" s="21">
        <v>-0.16009999999999999</v>
      </c>
      <c r="E104" s="21">
        <v>0.1232</v>
      </c>
      <c r="F104" s="21">
        <v>-7.2099999999999997E-2</v>
      </c>
      <c r="G104" s="21">
        <v>-0.20749999999999999</v>
      </c>
      <c r="H104" s="21">
        <v>-1.375</v>
      </c>
      <c r="I104" s="21">
        <v>-1.2142999999999999</v>
      </c>
      <c r="J104" s="21">
        <v>-0.84379999999999999</v>
      </c>
      <c r="K104" s="21">
        <v>-8.3900000000000002E-2</v>
      </c>
      <c r="L104" s="21">
        <v>-0.12989999999999999</v>
      </c>
      <c r="M104" s="21">
        <v>-4.8099999999999997E-2</v>
      </c>
      <c r="N104" s="21">
        <v>-9.8199999999999996E-2</v>
      </c>
      <c r="O104" s="21">
        <v>-0.156</v>
      </c>
      <c r="P104" s="21">
        <v>-5.67E-2</v>
      </c>
      <c r="Q104" s="21">
        <v>-3.8E-3</v>
      </c>
      <c r="R104" s="21">
        <v>-3.3E-3</v>
      </c>
      <c r="S104" s="21">
        <v>3.6400000000000002E-2</v>
      </c>
      <c r="T104" s="21">
        <v>3.1899999999999998E-2</v>
      </c>
      <c r="U104" s="10">
        <v>0.05</v>
      </c>
      <c r="V104" s="10">
        <v>0.11</v>
      </c>
      <c r="W104" s="7">
        <v>0.64539999999999997</v>
      </c>
      <c r="X104" s="20">
        <v>0.86</v>
      </c>
      <c r="Y104" s="75">
        <v>2020</v>
      </c>
      <c r="Z104" s="7">
        <v>0.41</v>
      </c>
      <c r="AA104" s="7">
        <v>0.2</v>
      </c>
      <c r="AB104" s="51">
        <v>57</v>
      </c>
      <c r="AC104" s="51">
        <v>26</v>
      </c>
      <c r="AD104" s="51"/>
      <c r="AE104" s="51"/>
      <c r="AF104" s="51"/>
      <c r="AG104" s="51"/>
      <c r="AH104" s="20">
        <v>5.21E-2</v>
      </c>
      <c r="AI104" s="7" t="s">
        <v>8493</v>
      </c>
      <c r="AJ104" s="67" t="s">
        <v>8494</v>
      </c>
      <c r="AK104" s="44">
        <v>-0.96440129449838186</v>
      </c>
      <c r="AL104" s="44">
        <v>-0.7555555555555552</v>
      </c>
      <c r="AM104" s="44">
        <v>0.79999999999999716</v>
      </c>
      <c r="AN104" s="25">
        <v>0.63842975206611585</v>
      </c>
      <c r="AO104" s="25">
        <v>9.2975206611570257E-2</v>
      </c>
      <c r="AP104" s="215">
        <v>24.2</v>
      </c>
      <c r="AQ104" s="215" t="s">
        <v>8552</v>
      </c>
      <c r="AR104" s="44">
        <v>1.2552301255230099E-2</v>
      </c>
      <c r="AS104" s="171" t="s">
        <v>7966</v>
      </c>
      <c r="AT104" s="171" t="s">
        <v>6936</v>
      </c>
      <c r="AU104" s="171" t="s">
        <v>6914</v>
      </c>
      <c r="AV104" s="7" t="s">
        <v>8470</v>
      </c>
      <c r="AW104" s="14" t="s">
        <v>7965</v>
      </c>
      <c r="AX104" s="49" t="s">
        <v>6009</v>
      </c>
      <c r="AY104" s="38" t="s">
        <v>6007</v>
      </c>
      <c r="AZ104" s="14" t="s">
        <v>6237</v>
      </c>
      <c r="BA104" s="49" t="s">
        <v>5967</v>
      </c>
      <c r="BB104" s="38" t="s">
        <v>6007</v>
      </c>
      <c r="BC104" s="7">
        <v>0.2</v>
      </c>
      <c r="BD104" s="14" t="s">
        <v>6081</v>
      </c>
      <c r="BE104" s="49" t="s">
        <v>5967</v>
      </c>
      <c r="BF104" s="38" t="s">
        <v>6047</v>
      </c>
      <c r="BG104" s="7">
        <v>0.5</v>
      </c>
      <c r="BH104" s="45">
        <v>75.762518562990948</v>
      </c>
      <c r="BI104" s="215" t="s">
        <v>8471</v>
      </c>
      <c r="BJ104" s="215" t="s">
        <v>8554</v>
      </c>
      <c r="BK104" s="7">
        <v>0.8</v>
      </c>
      <c r="BL104" s="25">
        <v>8.3333333333333037E-3</v>
      </c>
      <c r="BM104" s="20">
        <v>0.49049999999999999</v>
      </c>
      <c r="BN104" s="20">
        <v>0.59499999999999997</v>
      </c>
      <c r="BO104" s="20">
        <v>0.40499999999999997</v>
      </c>
      <c r="BP104" s="46">
        <v>220</v>
      </c>
      <c r="BQ104" s="215" t="s">
        <v>8553</v>
      </c>
      <c r="BR104" s="79">
        <v>-0.97038567493112959</v>
      </c>
      <c r="BS104" s="9">
        <v>2.0698336220712266E-2</v>
      </c>
      <c r="BT104" s="9">
        <v>3.0911317552647866E-2</v>
      </c>
      <c r="BU104" s="47" t="s">
        <v>5993</v>
      </c>
      <c r="BV104" s="47" t="s">
        <v>5993</v>
      </c>
      <c r="BW104" s="14" t="s">
        <v>5474</v>
      </c>
      <c r="BX104" s="83">
        <v>-0.96446280991735545</v>
      </c>
      <c r="BY104" s="82">
        <v>0.05</v>
      </c>
      <c r="BZ104" s="46">
        <v>483.99999999999994</v>
      </c>
      <c r="CA104" s="48" t="s">
        <v>8475</v>
      </c>
      <c r="CB104" s="45">
        <v>1379.3999999999999</v>
      </c>
      <c r="CC104" s="45">
        <v>629.19999999999993</v>
      </c>
      <c r="CD104" s="45">
        <v>0</v>
      </c>
      <c r="CE104" s="45">
        <v>0</v>
      </c>
      <c r="CF104" s="14" t="s">
        <v>8629</v>
      </c>
      <c r="CG104" s="7" t="s">
        <v>8477</v>
      </c>
      <c r="CH104" s="215" t="s">
        <v>8478</v>
      </c>
      <c r="CI104" s="215" t="s">
        <v>8546</v>
      </c>
      <c r="CJ104" s="215" t="s">
        <v>8479</v>
      </c>
      <c r="CK104" s="43" t="s">
        <v>6951</v>
      </c>
      <c r="CL104" s="43" t="s">
        <v>5474</v>
      </c>
      <c r="CM104" s="43" t="s">
        <v>5474</v>
      </c>
      <c r="CN104" s="145">
        <v>629.19999999999993</v>
      </c>
      <c r="CO104" s="145">
        <v>1379.3999999999999</v>
      </c>
      <c r="CP104" s="148">
        <v>1833.452949224381</v>
      </c>
      <c r="CQ104" s="189" t="s">
        <v>5474</v>
      </c>
      <c r="CR104" s="189" t="s">
        <v>5474</v>
      </c>
      <c r="CS104" s="99" t="s">
        <v>5474</v>
      </c>
      <c r="CT104" s="167" t="s">
        <v>5474</v>
      </c>
      <c r="CU104" s="43" t="s">
        <v>5474</v>
      </c>
      <c r="CV104" s="43" t="s">
        <v>5474</v>
      </c>
      <c r="CW104" s="43" t="s">
        <v>5474</v>
      </c>
      <c r="CX104" s="43" t="s">
        <v>5474</v>
      </c>
      <c r="CY104" s="43" t="s">
        <v>5474</v>
      </c>
      <c r="CZ104" s="43" t="s">
        <v>5474</v>
      </c>
      <c r="DA104" s="42" t="s">
        <v>5474</v>
      </c>
      <c r="DB104" s="42" t="s">
        <v>5474</v>
      </c>
      <c r="DC104" s="42" t="s">
        <v>5474</v>
      </c>
      <c r="DD104" s="42" t="s">
        <v>5474</v>
      </c>
      <c r="DE104" s="42" t="s">
        <v>5474</v>
      </c>
      <c r="DF104" s="42" t="s">
        <v>5474</v>
      </c>
      <c r="DG104" s="42" t="s">
        <v>5474</v>
      </c>
      <c r="DH104" s="42" t="s">
        <v>5474</v>
      </c>
    </row>
    <row r="105" spans="1:112">
      <c r="A105" s="22">
        <v>5530</v>
      </c>
      <c r="B105" s="7" t="s">
        <v>1169</v>
      </c>
      <c r="C105" s="21">
        <v>-1.34E-2</v>
      </c>
      <c r="D105" s="21">
        <v>-0.18779999999999999</v>
      </c>
      <c r="E105" s="21">
        <v>5.4199999999999998E-2</v>
      </c>
      <c r="F105" s="21">
        <v>-0.22500000000000001</v>
      </c>
      <c r="G105" s="21">
        <v>3.0800000000000001E-2</v>
      </c>
      <c r="H105" s="21">
        <v>-0.42270000000000002</v>
      </c>
      <c r="I105" s="21">
        <v>1.6667000000000001</v>
      </c>
      <c r="J105" s="21">
        <v>0.73860000000000003</v>
      </c>
      <c r="K105" s="21">
        <v>-3.2199999999999999E-2</v>
      </c>
      <c r="L105" s="21">
        <v>-2.06E-2</v>
      </c>
      <c r="M105" s="21">
        <v>-1.72E-2</v>
      </c>
      <c r="N105" s="21">
        <v>-0.1641</v>
      </c>
      <c r="O105" s="21">
        <v>-0.1168</v>
      </c>
      <c r="P105" s="21">
        <v>-4.8099999999999997E-2</v>
      </c>
      <c r="Q105" s="21">
        <v>-6.0000000000000001E-3</v>
      </c>
      <c r="R105" s="21">
        <v>-1.1999999999999999E-3</v>
      </c>
      <c r="S105" s="21">
        <v>0.12570000000000001</v>
      </c>
      <c r="T105" s="21">
        <v>3.3300000000000003E-2</v>
      </c>
      <c r="U105" s="10">
        <v>1.53</v>
      </c>
      <c r="V105" s="10">
        <v>3.62</v>
      </c>
      <c r="W105" s="7">
        <v>2.1800000000000002</v>
      </c>
      <c r="X105" s="20">
        <v>0.51649999999999996</v>
      </c>
      <c r="Y105" s="75">
        <v>2020</v>
      </c>
      <c r="Z105" s="7">
        <v>1.2</v>
      </c>
      <c r="AA105" s="7">
        <v>0</v>
      </c>
      <c r="AB105" s="51">
        <v>344</v>
      </c>
      <c r="AC105" s="51">
        <v>78</v>
      </c>
      <c r="AD105" s="51"/>
      <c r="AE105" s="51"/>
      <c r="AF105" s="51"/>
      <c r="AG105" s="51"/>
      <c r="AH105" s="20">
        <v>0</v>
      </c>
      <c r="AI105" s="7" t="s">
        <v>8493</v>
      </c>
      <c r="AJ105" s="67" t="s">
        <v>8494</v>
      </c>
      <c r="AK105" s="44">
        <v>-0.94892473118279597</v>
      </c>
      <c r="AL105" s="44">
        <v>-0.65789473684210575</v>
      </c>
      <c r="AM105" s="44">
        <v>0.79999999999998295</v>
      </c>
      <c r="AN105" s="25">
        <v>0.39116719242902215</v>
      </c>
      <c r="AO105" s="25">
        <v>3.9957939011566745E-2</v>
      </c>
      <c r="AP105" s="215">
        <v>47.55</v>
      </c>
      <c r="AQ105" s="215" t="s">
        <v>8552</v>
      </c>
      <c r="AR105" s="44">
        <v>5.2854122621564404E-3</v>
      </c>
      <c r="AS105" s="171" t="s">
        <v>7966</v>
      </c>
      <c r="AT105" s="171" t="s">
        <v>7005</v>
      </c>
      <c r="AU105" s="171" t="s">
        <v>7205</v>
      </c>
      <c r="AV105" s="7" t="s">
        <v>8470</v>
      </c>
      <c r="AW105" s="14" t="s">
        <v>8155</v>
      </c>
      <c r="AX105" s="49" t="s">
        <v>6009</v>
      </c>
      <c r="AY105" s="38" t="s">
        <v>6007</v>
      </c>
      <c r="AZ105" s="14" t="s">
        <v>6541</v>
      </c>
      <c r="BA105" s="49" t="s">
        <v>6039</v>
      </c>
      <c r="BB105" s="38" t="s">
        <v>6047</v>
      </c>
      <c r="BC105" s="7">
        <v>0.4</v>
      </c>
      <c r="BD105" s="14" t="s">
        <v>6324</v>
      </c>
      <c r="BE105" s="49" t="s">
        <v>5967</v>
      </c>
      <c r="BF105" s="38" t="s">
        <v>6007</v>
      </c>
      <c r="BG105" s="7">
        <v>0.5</v>
      </c>
      <c r="BH105" s="45">
        <v>311.63703524832135</v>
      </c>
      <c r="BI105" s="215" t="s">
        <v>8471</v>
      </c>
      <c r="BJ105" s="215" t="s">
        <v>8554</v>
      </c>
      <c r="BK105" s="7">
        <v>0.8</v>
      </c>
      <c r="BL105" s="25">
        <v>4.2238648363251471E-3</v>
      </c>
      <c r="BM105" s="20">
        <v>0.56375000000000008</v>
      </c>
      <c r="BN105" s="20">
        <v>0.52250000000000008</v>
      </c>
      <c r="BO105" s="20">
        <v>0.59750000000000003</v>
      </c>
      <c r="BP105" s="46">
        <v>13.135359116022098</v>
      </c>
      <c r="BQ105" s="215" t="s">
        <v>8553</v>
      </c>
      <c r="BR105" s="79">
        <v>-0.21009463722397467</v>
      </c>
      <c r="BS105" s="9">
        <v>3.9763858818132825E-2</v>
      </c>
      <c r="BT105" s="9">
        <v>1.9273841089562982E-2</v>
      </c>
      <c r="BU105" s="47" t="s">
        <v>5993</v>
      </c>
      <c r="BV105" s="47" t="s">
        <v>5993</v>
      </c>
      <c r="BW105" s="14" t="s">
        <v>5474</v>
      </c>
      <c r="BX105" s="83">
        <v>-1.2618296529968485E-2</v>
      </c>
      <c r="BY105" s="82">
        <v>3.13</v>
      </c>
      <c r="BZ105" s="46">
        <v>15.191693290734824</v>
      </c>
      <c r="CA105" s="48" t="s">
        <v>8475</v>
      </c>
      <c r="CB105" s="45">
        <v>16357.199999999999</v>
      </c>
      <c r="CC105" s="45">
        <v>3708.8999999999996</v>
      </c>
      <c r="CD105" s="45">
        <v>0</v>
      </c>
      <c r="CE105" s="45">
        <v>0</v>
      </c>
      <c r="CF105" s="14" t="s">
        <v>8630</v>
      </c>
      <c r="CG105" s="7" t="s">
        <v>8477</v>
      </c>
      <c r="CH105" s="215" t="s">
        <v>8478</v>
      </c>
      <c r="CI105" s="215" t="s">
        <v>8546</v>
      </c>
      <c r="CJ105" s="215" t="s">
        <v>8479</v>
      </c>
      <c r="CK105" s="43" t="s">
        <v>6951</v>
      </c>
      <c r="CL105" s="43" t="s">
        <v>5474</v>
      </c>
      <c r="CM105" s="43" t="s">
        <v>5474</v>
      </c>
      <c r="CN105" s="145">
        <v>3708.8999999999996</v>
      </c>
      <c r="CO105" s="145">
        <v>16357.199999999999</v>
      </c>
      <c r="CP105" s="148">
        <v>14818.34102605768</v>
      </c>
      <c r="CQ105" s="189" t="s">
        <v>5474</v>
      </c>
      <c r="CR105" s="189" t="s">
        <v>5474</v>
      </c>
      <c r="CS105" s="99" t="s">
        <v>5474</v>
      </c>
      <c r="CT105" s="167" t="s">
        <v>5474</v>
      </c>
      <c r="CU105" s="43" t="s">
        <v>5474</v>
      </c>
      <c r="CV105" s="43" t="s">
        <v>5474</v>
      </c>
      <c r="CW105" s="43" t="s">
        <v>5474</v>
      </c>
      <c r="CX105" s="43" t="s">
        <v>5474</v>
      </c>
      <c r="CY105" s="43" t="s">
        <v>5474</v>
      </c>
      <c r="CZ105" s="43" t="s">
        <v>5474</v>
      </c>
      <c r="DA105" s="42" t="s">
        <v>5474</v>
      </c>
      <c r="DB105" s="42" t="s">
        <v>5474</v>
      </c>
      <c r="DC105" s="42" t="s">
        <v>5474</v>
      </c>
      <c r="DD105" s="42" t="s">
        <v>5474</v>
      </c>
      <c r="DE105" s="42" t="s">
        <v>5474</v>
      </c>
      <c r="DF105" s="42" t="s">
        <v>5474</v>
      </c>
      <c r="DG105" s="42" t="s">
        <v>5474</v>
      </c>
      <c r="DH105" s="42" t="s">
        <v>5474</v>
      </c>
    </row>
    <row r="106" spans="1:112">
      <c r="A106" s="22">
        <v>3188</v>
      </c>
      <c r="B106" s="7" t="s">
        <v>667</v>
      </c>
      <c r="C106" s="21">
        <v>-0.71950000000000003</v>
      </c>
      <c r="D106" s="21">
        <v>0.1893</v>
      </c>
      <c r="E106" s="21">
        <v>-0.77290000000000003</v>
      </c>
      <c r="F106" s="21">
        <v>5.0099999999999999E-2</v>
      </c>
      <c r="G106" s="21">
        <v>2.4272</v>
      </c>
      <c r="H106" s="21">
        <v>0.28570000000000001</v>
      </c>
      <c r="I106" s="21">
        <v>8</v>
      </c>
      <c r="J106" s="21">
        <v>8</v>
      </c>
      <c r="K106" s="21">
        <v>2.0999999999999999E-3</v>
      </c>
      <c r="L106" s="21">
        <v>3.4299999999999997E-2</v>
      </c>
      <c r="M106" s="21">
        <v>1.7100000000000001E-2</v>
      </c>
      <c r="N106" s="21">
        <v>1.52E-2</v>
      </c>
      <c r="O106" s="21">
        <v>8.8700000000000001E-2</v>
      </c>
      <c r="P106" s="21">
        <v>5.5399999999999998E-2</v>
      </c>
      <c r="Q106" s="21">
        <v>2.3199999999999998E-2</v>
      </c>
      <c r="R106" s="21">
        <v>8.3000000000000001E-3</v>
      </c>
      <c r="S106" s="21">
        <v>5.8200000000000002E-2</v>
      </c>
      <c r="T106" s="21">
        <v>2.23E-2</v>
      </c>
      <c r="U106" s="10">
        <v>1.44</v>
      </c>
      <c r="V106" s="10">
        <v>1.77</v>
      </c>
      <c r="W106" s="7">
        <v>0.26</v>
      </c>
      <c r="X106" s="20">
        <v>0.43719999999999998</v>
      </c>
      <c r="Y106" s="75">
        <v>2020</v>
      </c>
      <c r="Z106" s="7">
        <v>0.3</v>
      </c>
      <c r="AA106" s="7">
        <v>0</v>
      </c>
      <c r="AB106" s="51"/>
      <c r="AC106" s="51"/>
      <c r="AD106" s="51"/>
      <c r="AE106" s="51"/>
      <c r="AF106" s="51"/>
      <c r="AG106" s="51"/>
      <c r="AH106" s="20">
        <v>0</v>
      </c>
      <c r="AI106" s="7" t="s">
        <v>8467</v>
      </c>
      <c r="AJ106" s="67" t="s">
        <v>8494</v>
      </c>
      <c r="AK106" s="44">
        <v>-0.66153846153846163</v>
      </c>
      <c r="AL106" s="44">
        <v>-0.63999999999999913</v>
      </c>
      <c r="AM106" s="44">
        <v>1</v>
      </c>
      <c r="AN106" s="25">
        <v>0.22968197879858657</v>
      </c>
      <c r="AO106" s="25">
        <v>8.8339222614840993E-2</v>
      </c>
      <c r="AP106" s="215">
        <v>14.15</v>
      </c>
      <c r="AQ106" s="215" t="s">
        <v>8552</v>
      </c>
      <c r="AR106" s="44">
        <v>1.0714285714285701E-2</v>
      </c>
      <c r="AS106" s="171" t="s">
        <v>7109</v>
      </c>
      <c r="AT106" s="171" t="s">
        <v>6913</v>
      </c>
      <c r="AU106" s="171" t="s">
        <v>6967</v>
      </c>
      <c r="AV106" s="7" t="s">
        <v>8470</v>
      </c>
      <c r="AW106" s="14" t="s">
        <v>7691</v>
      </c>
      <c r="AX106" s="49" t="s">
        <v>6009</v>
      </c>
      <c r="AY106" s="38" t="s">
        <v>5971</v>
      </c>
      <c r="AZ106" s="14" t="s">
        <v>6054</v>
      </c>
      <c r="BA106" s="49" t="s">
        <v>5993</v>
      </c>
      <c r="BB106" s="38" t="s">
        <v>5993</v>
      </c>
      <c r="BC106" s="7">
        <v>0.3</v>
      </c>
      <c r="BD106" s="14" t="s">
        <v>6077</v>
      </c>
      <c r="BE106" s="49" t="s">
        <v>6020</v>
      </c>
      <c r="BF106" s="38" t="s">
        <v>5971</v>
      </c>
      <c r="BG106" s="7">
        <v>0.9</v>
      </c>
      <c r="BH106" s="45">
        <v>3.6213613125880819</v>
      </c>
      <c r="BI106" s="215" t="s">
        <v>8495</v>
      </c>
      <c r="BJ106" s="215" t="s">
        <v>8554</v>
      </c>
      <c r="BK106" s="7">
        <v>0.5</v>
      </c>
      <c r="BL106" s="25">
        <v>0</v>
      </c>
      <c r="BM106" s="20">
        <v>0.55693750000000009</v>
      </c>
      <c r="BN106" s="20">
        <v>0.40500000000000003</v>
      </c>
      <c r="BO106" s="20">
        <v>0.68124999999999991</v>
      </c>
      <c r="BP106" s="46">
        <v>7.9943502824858754</v>
      </c>
      <c r="BQ106" s="215" t="s">
        <v>8560</v>
      </c>
      <c r="BR106" s="79">
        <v>0.56042402826855109</v>
      </c>
      <c r="BS106" s="9">
        <v>1.2451715766652161E-2</v>
      </c>
      <c r="BT106" s="9">
        <v>1.5262129967253513E-2</v>
      </c>
      <c r="BU106" s="47" t="s">
        <v>5993</v>
      </c>
      <c r="BV106" s="47" t="s">
        <v>5993</v>
      </c>
      <c r="BW106" s="14" t="s">
        <v>5474</v>
      </c>
      <c r="BX106" s="83">
        <v>0.95053003533568881</v>
      </c>
      <c r="BY106" s="82">
        <v>1.8399999999999999</v>
      </c>
      <c r="BZ106" s="46">
        <v>7.6902173913043486</v>
      </c>
      <c r="CA106" s="48" t="s">
        <v>5474</v>
      </c>
      <c r="CB106" s="45">
        <v>0</v>
      </c>
      <c r="CC106" s="45">
        <v>0</v>
      </c>
      <c r="CD106" s="45">
        <v>0</v>
      </c>
      <c r="CE106" s="45">
        <v>0</v>
      </c>
      <c r="CF106" s="14" t="s">
        <v>8631</v>
      </c>
      <c r="CG106" s="7" t="s">
        <v>8477</v>
      </c>
      <c r="CH106" s="215" t="s">
        <v>8478</v>
      </c>
      <c r="CI106" s="215" t="s">
        <v>8498</v>
      </c>
      <c r="CJ106" s="215" t="s">
        <v>8479</v>
      </c>
      <c r="CK106" s="43" t="s">
        <v>6887</v>
      </c>
      <c r="CL106" s="43" t="s">
        <v>5474</v>
      </c>
      <c r="CM106" s="43" t="s">
        <v>6898</v>
      </c>
      <c r="CN106" s="145">
        <v>0</v>
      </c>
      <c r="CO106" s="145">
        <v>0</v>
      </c>
      <c r="CP106" s="148">
        <v>51.242262573121359</v>
      </c>
      <c r="CQ106" s="189">
        <v>-0.2848056537102473</v>
      </c>
      <c r="CR106" s="189">
        <v>0</v>
      </c>
      <c r="CS106" s="99">
        <v>44890</v>
      </c>
      <c r="CT106" s="167" t="s">
        <v>5474</v>
      </c>
      <c r="CU106" s="43" t="s">
        <v>5474</v>
      </c>
      <c r="CV106" s="43" t="s">
        <v>5474</v>
      </c>
      <c r="CW106" s="43" t="s">
        <v>5474</v>
      </c>
      <c r="CX106" s="43" t="s">
        <v>5474</v>
      </c>
      <c r="CY106" s="43" t="s">
        <v>5474</v>
      </c>
      <c r="CZ106" s="43" t="s">
        <v>5474</v>
      </c>
      <c r="DA106" s="42" t="s">
        <v>5474</v>
      </c>
      <c r="DB106" s="42" t="s">
        <v>5474</v>
      </c>
      <c r="DC106" s="42" t="s">
        <v>5474</v>
      </c>
      <c r="DD106" s="42" t="s">
        <v>5474</v>
      </c>
      <c r="DE106" s="42" t="s">
        <v>5474</v>
      </c>
      <c r="DF106" s="42" t="s">
        <v>5474</v>
      </c>
      <c r="DG106" s="42" t="s">
        <v>5474</v>
      </c>
      <c r="DH106" s="42" t="s">
        <v>5474</v>
      </c>
    </row>
    <row r="107" spans="1:112">
      <c r="A107" s="22">
        <v>1446</v>
      </c>
      <c r="B107" s="7" t="s">
        <v>100</v>
      </c>
      <c r="C107" s="21">
        <v>0.43049999999999999</v>
      </c>
      <c r="D107" s="21">
        <v>-0.51249999999999996</v>
      </c>
      <c r="E107" s="21">
        <v>0.3745</v>
      </c>
      <c r="F107" s="21">
        <v>-0.73340000000000005</v>
      </c>
      <c r="G107" s="21">
        <v>-0.52429999999999999</v>
      </c>
      <c r="H107" s="21">
        <v>-1.6</v>
      </c>
      <c r="I107" s="21">
        <v>0.68969999999999998</v>
      </c>
      <c r="J107" s="21">
        <v>1.2142999999999999</v>
      </c>
      <c r="K107" s="21">
        <v>-0.32040000000000002</v>
      </c>
      <c r="L107" s="21">
        <v>-0.16520000000000001</v>
      </c>
      <c r="M107" s="21">
        <v>8.8099999999999998E-2</v>
      </c>
      <c r="N107" s="21">
        <v>-0.54749999999999999</v>
      </c>
      <c r="O107" s="21">
        <v>-1.8599999999999998E-2</v>
      </c>
      <c r="P107" s="21">
        <v>0.1275</v>
      </c>
      <c r="Q107" s="21">
        <v>0.01</v>
      </c>
      <c r="R107" s="21">
        <v>3.5999999999999999E-3</v>
      </c>
      <c r="S107" s="21">
        <v>-1.8E-3</v>
      </c>
      <c r="T107" s="21">
        <v>4.0000000000000002E-4</v>
      </c>
      <c r="U107" s="10">
        <v>0.06</v>
      </c>
      <c r="V107" s="10">
        <v>0.28999999999999998</v>
      </c>
      <c r="W107" s="7">
        <v>0.3</v>
      </c>
      <c r="X107" s="20">
        <v>0.63829999999999998</v>
      </c>
      <c r="Y107" s="75">
        <v>2020</v>
      </c>
      <c r="Z107" s="7">
        <v>0.3</v>
      </c>
      <c r="AA107" s="7">
        <v>0</v>
      </c>
      <c r="AB107" s="51">
        <v>-5</v>
      </c>
      <c r="AC107" s="51">
        <v>4</v>
      </c>
      <c r="AD107" s="51"/>
      <c r="AE107" s="51"/>
      <c r="AF107" s="51">
        <v>1</v>
      </c>
      <c r="AG107" s="51"/>
      <c r="AH107" s="20">
        <v>0</v>
      </c>
      <c r="AI107" s="7" t="s">
        <v>8481</v>
      </c>
      <c r="AJ107" s="67" t="s">
        <v>8494</v>
      </c>
      <c r="AK107" s="44">
        <v>-0.56140350877192979</v>
      </c>
      <c r="AL107" s="44">
        <v>-0.68571428571428528</v>
      </c>
      <c r="AM107" s="44">
        <v>1</v>
      </c>
      <c r="AN107" s="25">
        <v>0.37377049180327865</v>
      </c>
      <c r="AO107" s="25">
        <v>5.737704918032787E-2</v>
      </c>
      <c r="AP107" s="215">
        <v>30.5</v>
      </c>
      <c r="AQ107" s="215" t="s">
        <v>8552</v>
      </c>
      <c r="AR107" s="44">
        <v>4.9423393739703404E-3</v>
      </c>
      <c r="AS107" s="171" t="s">
        <v>7109</v>
      </c>
      <c r="AT107" s="171" t="s">
        <v>7110</v>
      </c>
      <c r="AU107" s="171" t="s">
        <v>7111</v>
      </c>
      <c r="AV107" s="7" t="s">
        <v>8470</v>
      </c>
      <c r="AW107" s="14" t="s">
        <v>6551</v>
      </c>
      <c r="AX107" s="49" t="s">
        <v>6009</v>
      </c>
      <c r="AY107" s="38" t="s">
        <v>6007</v>
      </c>
      <c r="AZ107" s="14" t="s">
        <v>6520</v>
      </c>
      <c r="BA107" s="49" t="s">
        <v>5967</v>
      </c>
      <c r="BB107" s="38" t="s">
        <v>6007</v>
      </c>
      <c r="BC107" s="7">
        <v>0.4</v>
      </c>
      <c r="BD107" s="14" t="s">
        <v>6074</v>
      </c>
      <c r="BE107" s="49" t="s">
        <v>6009</v>
      </c>
      <c r="BF107" s="38" t="s">
        <v>5971</v>
      </c>
      <c r="BG107" s="7">
        <v>0.6</v>
      </c>
      <c r="BH107" s="45">
        <v>28.970890500704655</v>
      </c>
      <c r="BI107" s="215" t="s">
        <v>8495</v>
      </c>
      <c r="BJ107" s="215" t="s">
        <v>8554</v>
      </c>
      <c r="BK107" s="7">
        <v>0.6</v>
      </c>
      <c r="BL107" s="25">
        <v>6.6006600660065773E-3</v>
      </c>
      <c r="BM107" s="20">
        <v>0.46481250000000002</v>
      </c>
      <c r="BN107" s="20">
        <v>0.40500000000000003</v>
      </c>
      <c r="BO107" s="20">
        <v>0.51374999999999993</v>
      </c>
      <c r="BP107" s="46">
        <v>105.17241379310346</v>
      </c>
      <c r="BQ107" s="215" t="s">
        <v>8483</v>
      </c>
      <c r="BR107" s="79">
        <v>-0.94419234972677601</v>
      </c>
      <c r="BS107" s="9">
        <v>3.9628827099176256E-3</v>
      </c>
      <c r="BT107" s="9">
        <v>3.9628827099176256E-3</v>
      </c>
      <c r="BU107" s="47" t="s">
        <v>5993</v>
      </c>
      <c r="BV107" s="47" t="s">
        <v>5993</v>
      </c>
      <c r="BW107" s="14" t="s">
        <v>5474</v>
      </c>
      <c r="BX107" s="83">
        <v>-0.93303081967213108</v>
      </c>
      <c r="BY107" s="82">
        <v>0.16</v>
      </c>
      <c r="BZ107" s="46">
        <v>190.625</v>
      </c>
      <c r="CA107" s="48" t="s">
        <v>8475</v>
      </c>
      <c r="CB107" s="45">
        <v>-152.5</v>
      </c>
      <c r="CC107" s="45">
        <v>122</v>
      </c>
      <c r="CD107" s="45">
        <v>0</v>
      </c>
      <c r="CE107" s="45">
        <v>0</v>
      </c>
      <c r="CF107" s="14" t="s">
        <v>8632</v>
      </c>
      <c r="CG107" s="7" t="s">
        <v>8477</v>
      </c>
      <c r="CH107" s="215" t="s">
        <v>8498</v>
      </c>
      <c r="CI107" s="215" t="s">
        <v>8546</v>
      </c>
      <c r="CJ107" s="215" t="s">
        <v>8479</v>
      </c>
      <c r="CK107" s="43" t="s">
        <v>6887</v>
      </c>
      <c r="CL107" s="43" t="s">
        <v>5474</v>
      </c>
      <c r="CM107" s="43" t="s">
        <v>5474</v>
      </c>
      <c r="CN107" s="145">
        <v>122</v>
      </c>
      <c r="CO107" s="145">
        <v>-152.5</v>
      </c>
      <c r="CP107" s="148">
        <v>883.61216027149203</v>
      </c>
      <c r="CQ107" s="189" t="s">
        <v>5474</v>
      </c>
      <c r="CR107" s="189" t="s">
        <v>5474</v>
      </c>
      <c r="CS107" s="99" t="s">
        <v>5474</v>
      </c>
      <c r="CT107" s="167" t="s">
        <v>5474</v>
      </c>
      <c r="CU107" s="43" t="s">
        <v>5474</v>
      </c>
      <c r="CV107" s="43" t="s">
        <v>5474</v>
      </c>
      <c r="CW107" s="43" t="s">
        <v>5474</v>
      </c>
      <c r="CX107" s="43" t="s">
        <v>5474</v>
      </c>
      <c r="CY107" s="43" t="s">
        <v>5474</v>
      </c>
      <c r="CZ107" s="43" t="s">
        <v>5474</v>
      </c>
      <c r="DA107" s="42" t="s">
        <v>5474</v>
      </c>
      <c r="DB107" s="42" t="s">
        <v>5474</v>
      </c>
      <c r="DC107" s="42" t="s">
        <v>5474</v>
      </c>
      <c r="DD107" s="42" t="s">
        <v>5474</v>
      </c>
      <c r="DE107" s="42" t="s">
        <v>5474</v>
      </c>
      <c r="DF107" s="42" t="s">
        <v>5474</v>
      </c>
      <c r="DG107" s="42" t="s">
        <v>5474</v>
      </c>
      <c r="DH107" s="42" t="s">
        <v>5474</v>
      </c>
    </row>
    <row r="108" spans="1:112">
      <c r="A108" s="22">
        <v>5533</v>
      </c>
      <c r="B108" s="7" t="s">
        <v>1171</v>
      </c>
      <c r="C108" s="21">
        <v>-0.88219999999999998</v>
      </c>
      <c r="D108" s="21">
        <v>-0.83919999999999995</v>
      </c>
      <c r="E108" s="21">
        <v>-0.86080000000000001</v>
      </c>
      <c r="F108" s="21">
        <v>-0.79049999999999998</v>
      </c>
      <c r="G108" s="21">
        <v>-0.13469999999999999</v>
      </c>
      <c r="H108" s="21">
        <v>0.76919999999999999</v>
      </c>
      <c r="I108" s="21">
        <v>0.97140000000000004</v>
      </c>
      <c r="J108" s="21">
        <v>3.5</v>
      </c>
      <c r="K108" s="21">
        <v>1.8100000000000002E-2</v>
      </c>
      <c r="L108" s="21">
        <v>0.2021</v>
      </c>
      <c r="M108" s="21">
        <v>3.1899999999999998E-2</v>
      </c>
      <c r="N108" s="21">
        <v>4.5499999999999999E-2</v>
      </c>
      <c r="O108" s="21">
        <v>0.17599999999999999</v>
      </c>
      <c r="P108" s="21">
        <v>0.1401</v>
      </c>
      <c r="Q108" s="21">
        <v>1.38E-2</v>
      </c>
      <c r="R108" s="21">
        <v>6.8999999999999999E-3</v>
      </c>
      <c r="S108" s="21">
        <v>3.2000000000000001E-2</v>
      </c>
      <c r="T108" s="21">
        <v>2.0799999999999999E-2</v>
      </c>
      <c r="U108" s="10">
        <v>1.08</v>
      </c>
      <c r="V108" s="10">
        <v>1.69</v>
      </c>
      <c r="W108" s="7">
        <v>0.63</v>
      </c>
      <c r="X108" s="20">
        <v>0.76559999999999995</v>
      </c>
      <c r="Y108" s="75">
        <v>2020</v>
      </c>
      <c r="Z108" s="7">
        <v>0.6</v>
      </c>
      <c r="AA108" s="7">
        <v>0</v>
      </c>
      <c r="AB108" s="51">
        <v>-85</v>
      </c>
      <c r="AC108" s="51">
        <v>3</v>
      </c>
      <c r="AD108" s="51"/>
      <c r="AE108" s="51"/>
      <c r="AF108" s="51">
        <v>5</v>
      </c>
      <c r="AG108" s="51">
        <v>5</v>
      </c>
      <c r="AH108" s="20">
        <v>0</v>
      </c>
      <c r="AI108" s="7" t="s">
        <v>8481</v>
      </c>
      <c r="AJ108" s="67" t="s">
        <v>8482</v>
      </c>
      <c r="AK108" s="44">
        <v>-0.54545454545454553</v>
      </c>
      <c r="AL108" s="44">
        <v>-0.59090909090909072</v>
      </c>
      <c r="AM108" s="44">
        <v>0.83333333333333137</v>
      </c>
      <c r="AN108" s="25">
        <v>0.19701492537313436</v>
      </c>
      <c r="AO108" s="25">
        <v>6.5671641791044649E-2</v>
      </c>
      <c r="AP108" s="215">
        <v>16.75</v>
      </c>
      <c r="AQ108" s="215" t="s">
        <v>8552</v>
      </c>
      <c r="AR108" s="44">
        <v>1.2084592145015101E-2</v>
      </c>
      <c r="AS108" s="171" t="s">
        <v>8156</v>
      </c>
      <c r="AT108" s="171" t="s">
        <v>7210</v>
      </c>
      <c r="AU108" s="171" t="s">
        <v>6987</v>
      </c>
      <c r="AV108" s="7" t="s">
        <v>5474</v>
      </c>
      <c r="AW108" s="14" t="s">
        <v>7176</v>
      </c>
      <c r="AX108" s="49" t="s">
        <v>6009</v>
      </c>
      <c r="AY108" s="38" t="s">
        <v>6007</v>
      </c>
      <c r="AZ108" s="14" t="s">
        <v>6405</v>
      </c>
      <c r="BA108" s="49" t="s">
        <v>5967</v>
      </c>
      <c r="BB108" s="38" t="s">
        <v>5971</v>
      </c>
      <c r="BC108" s="7">
        <v>0.7</v>
      </c>
      <c r="BD108" s="14" t="s">
        <v>6202</v>
      </c>
      <c r="BE108" s="49" t="s">
        <v>5967</v>
      </c>
      <c r="BF108" s="38" t="s">
        <v>5961</v>
      </c>
      <c r="BG108" s="7">
        <v>0.2</v>
      </c>
      <c r="BH108" s="45">
        <v>149.4688601496153</v>
      </c>
      <c r="BI108" s="215" t="s">
        <v>8495</v>
      </c>
      <c r="BJ108" s="215" t="s">
        <v>8554</v>
      </c>
      <c r="BK108" s="7">
        <v>2.5</v>
      </c>
      <c r="BL108" s="25">
        <v>1.5151515151515152E-2</v>
      </c>
      <c r="BM108" s="20">
        <v>0.42475000000000002</v>
      </c>
      <c r="BN108" s="20">
        <v>4.2500000000000024E-2</v>
      </c>
      <c r="BO108" s="20">
        <v>0.73749999999999993</v>
      </c>
      <c r="BP108" s="46">
        <v>9.9112426035502956</v>
      </c>
      <c r="BQ108" s="215" t="s">
        <v>8558</v>
      </c>
      <c r="BR108" s="79">
        <v>5.1271641791044695E-2</v>
      </c>
      <c r="BS108" s="9">
        <v>3.1577213598953602E-2</v>
      </c>
      <c r="BT108" s="9">
        <v>2.97965854972293E-2</v>
      </c>
      <c r="BU108" s="47" t="s">
        <v>5993</v>
      </c>
      <c r="BV108" s="47">
        <v>44358</v>
      </c>
      <c r="BW108" s="14" t="s">
        <v>5474</v>
      </c>
      <c r="BX108" s="83">
        <v>0.26152597014925344</v>
      </c>
      <c r="BY108" s="82">
        <v>1.3800000000000001</v>
      </c>
      <c r="BZ108" s="46">
        <v>12.137681159420289</v>
      </c>
      <c r="CA108" s="48" t="s">
        <v>8475</v>
      </c>
      <c r="CB108" s="45">
        <v>-1423.75</v>
      </c>
      <c r="CC108" s="45">
        <v>50.25</v>
      </c>
      <c r="CD108" s="45">
        <v>0</v>
      </c>
      <c r="CE108" s="45">
        <v>0</v>
      </c>
      <c r="CF108" s="14" t="s">
        <v>8633</v>
      </c>
      <c r="CG108" s="7" t="s">
        <v>8477</v>
      </c>
      <c r="CH108" s="215" t="s">
        <v>8478</v>
      </c>
      <c r="CI108" s="215" t="s">
        <v>8498</v>
      </c>
      <c r="CJ108" s="215" t="s">
        <v>8523</v>
      </c>
      <c r="CK108" s="43" t="s">
        <v>6917</v>
      </c>
      <c r="CL108" s="43" t="s">
        <v>5474</v>
      </c>
      <c r="CM108" s="43" t="s">
        <v>6944</v>
      </c>
      <c r="CN108" s="145">
        <v>50.25</v>
      </c>
      <c r="CO108" s="145">
        <v>-1423.75</v>
      </c>
      <c r="CP108" s="148">
        <v>2503.6034075060561</v>
      </c>
      <c r="CQ108" s="189" t="s">
        <v>5474</v>
      </c>
      <c r="CR108" s="189" t="s">
        <v>5474</v>
      </c>
      <c r="CS108" s="99" t="s">
        <v>5474</v>
      </c>
      <c r="CT108" s="167" t="s">
        <v>5474</v>
      </c>
      <c r="CU108" s="43" t="s">
        <v>5474</v>
      </c>
      <c r="CV108" s="43" t="s">
        <v>5474</v>
      </c>
      <c r="CW108" s="43" t="s">
        <v>5474</v>
      </c>
      <c r="CX108" s="43" t="s">
        <v>5474</v>
      </c>
      <c r="CY108" s="43" t="s">
        <v>5474</v>
      </c>
      <c r="CZ108" s="43" t="s">
        <v>5474</v>
      </c>
      <c r="DA108" s="42" t="s">
        <v>5474</v>
      </c>
      <c r="DB108" s="42" t="s">
        <v>5474</v>
      </c>
      <c r="DC108" s="42" t="s">
        <v>5474</v>
      </c>
      <c r="DD108" s="42" t="s">
        <v>5474</v>
      </c>
      <c r="DE108" s="42" t="s">
        <v>5474</v>
      </c>
      <c r="DF108" s="42" t="s">
        <v>5474</v>
      </c>
      <c r="DG108" s="42" t="s">
        <v>5474</v>
      </c>
      <c r="DH108" s="42" t="s">
        <v>5474</v>
      </c>
    </row>
    <row r="109" spans="1:112">
      <c r="A109" s="22">
        <v>1599</v>
      </c>
      <c r="B109" s="7" t="s">
        <v>177</v>
      </c>
      <c r="C109" s="21">
        <v>0.10340000000000001</v>
      </c>
      <c r="D109" s="21">
        <v>0.38479999999999998</v>
      </c>
      <c r="E109" s="21">
        <v>0.10970000000000001</v>
      </c>
      <c r="F109" s="21">
        <v>-0.21879999999999999</v>
      </c>
      <c r="G109" s="21">
        <v>0.35289999999999999</v>
      </c>
      <c r="H109" s="21">
        <v>-4.6300000000000001E-2</v>
      </c>
      <c r="I109" s="21">
        <v>1.1915</v>
      </c>
      <c r="J109" s="21">
        <v>2.2968999999999999</v>
      </c>
      <c r="K109" s="21">
        <v>-1.52E-2</v>
      </c>
      <c r="L109" s="21">
        <v>2.4199999999999999E-2</v>
      </c>
      <c r="M109" s="21">
        <v>4.1700000000000001E-2</v>
      </c>
      <c r="N109" s="21">
        <v>-8.8999999999999999E-3</v>
      </c>
      <c r="O109" s="21">
        <v>5.4899999999999997E-2</v>
      </c>
      <c r="P109" s="21">
        <v>7.0099999999999996E-2</v>
      </c>
      <c r="Q109" s="21">
        <v>3.3300000000000003E-2</v>
      </c>
      <c r="R109" s="21">
        <v>2.35E-2</v>
      </c>
      <c r="S109" s="21">
        <v>0.13250000000000001</v>
      </c>
      <c r="T109" s="21">
        <v>9.4200000000000006E-2</v>
      </c>
      <c r="U109" s="10">
        <v>2.11</v>
      </c>
      <c r="V109" s="10">
        <v>4.66</v>
      </c>
      <c r="W109" s="7">
        <v>2.2181999999999999</v>
      </c>
      <c r="X109" s="20">
        <v>0.63080000000000003</v>
      </c>
      <c r="Y109" s="75">
        <v>2020</v>
      </c>
      <c r="Z109" s="7">
        <v>2.0411000000000001</v>
      </c>
      <c r="AA109" s="7">
        <v>0</v>
      </c>
      <c r="AB109" s="51">
        <v>-278</v>
      </c>
      <c r="AC109" s="51">
        <v>-62</v>
      </c>
      <c r="AD109" s="51"/>
      <c r="AE109" s="51"/>
      <c r="AF109" s="51"/>
      <c r="AG109" s="51"/>
      <c r="AH109" s="20">
        <v>0</v>
      </c>
      <c r="AI109" s="7" t="s">
        <v>8467</v>
      </c>
      <c r="AJ109" s="67" t="s">
        <v>8494</v>
      </c>
      <c r="AK109" s="44">
        <v>-0.60655737704918045</v>
      </c>
      <c r="AL109" s="44">
        <v>-0.62121212121212166</v>
      </c>
      <c r="AM109" s="44">
        <v>1</v>
      </c>
      <c r="AN109" s="25">
        <v>0.60396039603960405</v>
      </c>
      <c r="AO109" s="25">
        <v>8.1683168316831797E-2</v>
      </c>
      <c r="AP109" s="215">
        <v>40.4</v>
      </c>
      <c r="AQ109" s="215" t="s">
        <v>8552</v>
      </c>
      <c r="AR109" s="44">
        <v>1.3801756587202001E-2</v>
      </c>
      <c r="AS109" s="171" t="s">
        <v>7244</v>
      </c>
      <c r="AT109" s="171" t="s">
        <v>6997</v>
      </c>
      <c r="AU109" s="171" t="s">
        <v>6967</v>
      </c>
      <c r="AV109" s="7" t="s">
        <v>8470</v>
      </c>
      <c r="AW109" s="14" t="s">
        <v>7243</v>
      </c>
      <c r="AX109" s="49" t="s">
        <v>5981</v>
      </c>
      <c r="AY109" s="38" t="s">
        <v>5971</v>
      </c>
      <c r="AZ109" s="14" t="s">
        <v>6548</v>
      </c>
      <c r="BA109" s="49" t="s">
        <v>5967</v>
      </c>
      <c r="BB109" s="38" t="s">
        <v>6007</v>
      </c>
      <c r="BC109" s="7">
        <v>0.4</v>
      </c>
      <c r="BD109" s="14" t="s">
        <v>6080</v>
      </c>
      <c r="BE109" s="49" t="s">
        <v>5967</v>
      </c>
      <c r="BF109" s="38" t="s">
        <v>5961</v>
      </c>
      <c r="BG109" s="7">
        <v>0.7</v>
      </c>
      <c r="BH109" s="45">
        <v>105.01947806505437</v>
      </c>
      <c r="BI109" s="215" t="s">
        <v>8495</v>
      </c>
      <c r="BJ109" s="215" t="s">
        <v>8554</v>
      </c>
      <c r="BK109" s="7">
        <v>1</v>
      </c>
      <c r="BL109" s="25">
        <v>9.9999999999999638E-3</v>
      </c>
      <c r="BM109" s="20">
        <v>0.64731249999999996</v>
      </c>
      <c r="BN109" s="20">
        <v>0.61499999999999999</v>
      </c>
      <c r="BO109" s="20">
        <v>0.67374999999999985</v>
      </c>
      <c r="BP109" s="46">
        <v>8.6695278969957084</v>
      </c>
      <c r="BQ109" s="215" t="s">
        <v>8560</v>
      </c>
      <c r="BR109" s="79">
        <v>0.12159570957095746</v>
      </c>
      <c r="BS109" s="9">
        <v>4.8770632394551372E-2</v>
      </c>
      <c r="BT109" s="9">
        <v>4.4412464311500477E-2</v>
      </c>
      <c r="BU109" s="47" t="s">
        <v>5993</v>
      </c>
      <c r="BV109" s="47" t="s">
        <v>5993</v>
      </c>
      <c r="BW109" s="14" t="s">
        <v>5474</v>
      </c>
      <c r="BX109" s="83">
        <v>0.34591485148514878</v>
      </c>
      <c r="BY109" s="82">
        <v>4.3100000000000005</v>
      </c>
      <c r="BZ109" s="46">
        <v>9.3735498839907176</v>
      </c>
      <c r="CA109" s="48" t="s">
        <v>5474</v>
      </c>
      <c r="CB109" s="45">
        <v>-11231.199999999999</v>
      </c>
      <c r="CC109" s="45">
        <v>-2504.7999999999997</v>
      </c>
      <c r="CD109" s="45">
        <v>0</v>
      </c>
      <c r="CE109" s="45">
        <v>0</v>
      </c>
      <c r="CF109" s="14" t="s">
        <v>8634</v>
      </c>
      <c r="CG109" s="7" t="s">
        <v>8477</v>
      </c>
      <c r="CH109" s="215" t="s">
        <v>8478</v>
      </c>
      <c r="CI109" s="215" t="s">
        <v>8498</v>
      </c>
      <c r="CJ109" s="215" t="s">
        <v>8479</v>
      </c>
      <c r="CK109" s="43" t="s">
        <v>6887</v>
      </c>
      <c r="CL109" s="43" t="s">
        <v>8480</v>
      </c>
      <c r="CM109" s="43" t="s">
        <v>5474</v>
      </c>
      <c r="CN109" s="145">
        <v>-2504.7999999999997</v>
      </c>
      <c r="CO109" s="145">
        <v>-11231.199999999999</v>
      </c>
      <c r="CP109" s="148">
        <v>4242.7869138281967</v>
      </c>
      <c r="CQ109" s="189" t="s">
        <v>5474</v>
      </c>
      <c r="CR109" s="189" t="s">
        <v>5474</v>
      </c>
      <c r="CS109" s="99" t="s">
        <v>5474</v>
      </c>
      <c r="CT109" s="167" t="s">
        <v>5474</v>
      </c>
      <c r="CU109" s="43" t="s">
        <v>5474</v>
      </c>
      <c r="CV109" s="43" t="s">
        <v>5474</v>
      </c>
      <c r="CW109" s="43" t="s">
        <v>5474</v>
      </c>
      <c r="CX109" s="43" t="s">
        <v>5474</v>
      </c>
      <c r="CY109" s="43" t="s">
        <v>5474</v>
      </c>
      <c r="CZ109" s="43" t="s">
        <v>5474</v>
      </c>
      <c r="DA109" s="42" t="s">
        <v>5474</v>
      </c>
      <c r="DB109" s="42" t="s">
        <v>5474</v>
      </c>
      <c r="DC109" s="42" t="s">
        <v>5474</v>
      </c>
      <c r="DD109" s="42" t="s">
        <v>5474</v>
      </c>
      <c r="DE109" s="42" t="s">
        <v>5474</v>
      </c>
      <c r="DF109" s="42" t="s">
        <v>5474</v>
      </c>
      <c r="DG109" s="42" t="s">
        <v>5474</v>
      </c>
      <c r="DH109" s="42" t="s">
        <v>5474</v>
      </c>
    </row>
    <row r="110" spans="1:112">
      <c r="A110" s="22">
        <v>2739</v>
      </c>
      <c r="B110" s="7" t="s">
        <v>525</v>
      </c>
      <c r="C110" s="21">
        <v>0.2666</v>
      </c>
      <c r="D110" s="21">
        <v>-0.70150000000000001</v>
      </c>
      <c r="E110" s="21">
        <v>-0.47849999999999998</v>
      </c>
      <c r="F110" s="21">
        <v>-0.71289999999999998</v>
      </c>
      <c r="G110" s="21">
        <v>-8.3900000000000002E-2</v>
      </c>
      <c r="H110" s="21">
        <v>-2.4264999999999999</v>
      </c>
      <c r="I110" s="21">
        <v>-2.3285999999999998</v>
      </c>
      <c r="J110" s="21">
        <v>-0.2336</v>
      </c>
      <c r="K110" s="21">
        <v>-0.42949999999999999</v>
      </c>
      <c r="L110" s="21">
        <v>-0.26679999999999998</v>
      </c>
      <c r="M110" s="21">
        <v>-0.1326</v>
      </c>
      <c r="N110" s="21">
        <v>-0.65959999999999996</v>
      </c>
      <c r="O110" s="21">
        <v>-0.40189999999999998</v>
      </c>
      <c r="P110" s="21">
        <v>-0.12809999999999999</v>
      </c>
      <c r="Q110" s="21">
        <v>-4.5999999999999999E-2</v>
      </c>
      <c r="R110" s="21">
        <v>-5.8999999999999999E-3</v>
      </c>
      <c r="S110" s="21">
        <v>6.9999999999999999E-4</v>
      </c>
      <c r="T110" s="21">
        <v>0.03</v>
      </c>
      <c r="U110" s="10">
        <v>-3.01</v>
      </c>
      <c r="V110" s="10">
        <v>-3.72</v>
      </c>
      <c r="W110" s="7">
        <v>1.04</v>
      </c>
      <c r="X110" s="20">
        <v>0.91339999999999999</v>
      </c>
      <c r="Y110" s="75">
        <v>2019</v>
      </c>
      <c r="Z110" s="7">
        <v>1</v>
      </c>
      <c r="AA110" s="7">
        <v>0</v>
      </c>
      <c r="AB110" s="51">
        <v>2</v>
      </c>
      <c r="AC110" s="51">
        <v>-7</v>
      </c>
      <c r="AD110" s="51"/>
      <c r="AE110" s="51"/>
      <c r="AF110" s="51"/>
      <c r="AG110" s="51"/>
      <c r="AH110" s="20">
        <v>8.0000000000000004E-4</v>
      </c>
      <c r="AI110" s="7" t="s">
        <v>8467</v>
      </c>
      <c r="AJ110" s="67" t="s">
        <v>8494</v>
      </c>
      <c r="AK110" s="44">
        <v>-0.75177304964539005</v>
      </c>
      <c r="AL110" s="44">
        <v>-0.58928571428571486</v>
      </c>
      <c r="AM110" s="44">
        <v>1</v>
      </c>
      <c r="AN110" s="25">
        <v>0.3112582781456954</v>
      </c>
      <c r="AO110" s="25">
        <v>0.12362030905077266</v>
      </c>
      <c r="AP110" s="215">
        <v>22.65</v>
      </c>
      <c r="AQ110" s="215" t="s">
        <v>8552</v>
      </c>
      <c r="AR110" s="44">
        <v>8.9086859688196005E-3</v>
      </c>
      <c r="AS110" s="171" t="s">
        <v>7095</v>
      </c>
      <c r="AT110" s="171" t="s">
        <v>6973</v>
      </c>
      <c r="AU110" s="171" t="s">
        <v>6933</v>
      </c>
      <c r="AV110" s="7" t="s">
        <v>8470</v>
      </c>
      <c r="AW110" s="14" t="s">
        <v>7680</v>
      </c>
      <c r="AX110" s="49" t="s">
        <v>6009</v>
      </c>
      <c r="AY110" s="38" t="s">
        <v>5971</v>
      </c>
      <c r="AZ110" s="14" t="s">
        <v>6354</v>
      </c>
      <c r="BA110" s="49" t="s">
        <v>5967</v>
      </c>
      <c r="BB110" s="38" t="s">
        <v>6007</v>
      </c>
      <c r="BC110" s="7">
        <v>1.9</v>
      </c>
      <c r="BD110" s="14" t="s">
        <v>6049</v>
      </c>
      <c r="BE110" s="49" t="s">
        <v>5960</v>
      </c>
      <c r="BF110" s="38" t="s">
        <v>5971</v>
      </c>
      <c r="BG110" s="7">
        <v>0.2</v>
      </c>
      <c r="BH110" s="45">
        <v>48.48446276073507</v>
      </c>
      <c r="BI110" s="215" t="s">
        <v>8495</v>
      </c>
      <c r="BJ110" s="215" t="s">
        <v>8554</v>
      </c>
      <c r="BK110" s="7">
        <v>0.1</v>
      </c>
      <c r="BL110" s="25">
        <v>4.4345898004433644E-3</v>
      </c>
      <c r="BM110" s="20">
        <v>0.23475000000000001</v>
      </c>
      <c r="BN110" s="20">
        <v>0.21</v>
      </c>
      <c r="BO110" s="20">
        <v>0.255</v>
      </c>
      <c r="BP110" s="46" t="s">
        <v>8473</v>
      </c>
      <c r="BQ110" s="215" t="s">
        <v>8473</v>
      </c>
      <c r="BR110" s="79" t="s">
        <v>8473</v>
      </c>
      <c r="BS110" s="9">
        <v>3.9833091206727733E-2</v>
      </c>
      <c r="BT110" s="9">
        <v>3.8077357831959091E-2</v>
      </c>
      <c r="BU110" s="47" t="s">
        <v>5993</v>
      </c>
      <c r="BV110" s="47" t="s">
        <v>5993</v>
      </c>
      <c r="BW110" s="14" t="s">
        <v>5474</v>
      </c>
      <c r="BX110" s="83" t="s">
        <v>8473</v>
      </c>
      <c r="BY110" s="82" t="s">
        <v>8473</v>
      </c>
      <c r="BZ110" s="46" t="s">
        <v>8473</v>
      </c>
      <c r="CA110" s="48" t="s">
        <v>8485</v>
      </c>
      <c r="CB110" s="45">
        <v>45.3</v>
      </c>
      <c r="CC110" s="45">
        <v>-158.54999999999998</v>
      </c>
      <c r="CD110" s="45">
        <v>0</v>
      </c>
      <c r="CE110" s="45">
        <v>0</v>
      </c>
      <c r="CF110" s="14" t="s">
        <v>8635</v>
      </c>
      <c r="CG110" s="7" t="s">
        <v>8477</v>
      </c>
      <c r="CH110" s="215" t="s">
        <v>8478</v>
      </c>
      <c r="CI110" s="215" t="s">
        <v>8498</v>
      </c>
      <c r="CJ110" s="215" t="s">
        <v>8479</v>
      </c>
      <c r="CK110" s="43" t="s">
        <v>6965</v>
      </c>
      <c r="CL110" s="43" t="s">
        <v>5474</v>
      </c>
      <c r="CM110" s="43" t="s">
        <v>6898</v>
      </c>
      <c r="CN110" s="145">
        <v>-158.54999999999998</v>
      </c>
      <c r="CO110" s="145">
        <v>45.3</v>
      </c>
      <c r="CP110" s="148">
        <v>1098.1730815306494</v>
      </c>
      <c r="CQ110" s="189" t="s">
        <v>5474</v>
      </c>
      <c r="CR110" s="189" t="s">
        <v>5474</v>
      </c>
      <c r="CS110" s="99" t="s">
        <v>5474</v>
      </c>
      <c r="CT110" s="167" t="s">
        <v>5474</v>
      </c>
      <c r="CU110" s="43" t="s">
        <v>5474</v>
      </c>
      <c r="CV110" s="43" t="s">
        <v>5474</v>
      </c>
      <c r="CW110" s="43" t="s">
        <v>5474</v>
      </c>
      <c r="CX110" s="43" t="s">
        <v>5474</v>
      </c>
      <c r="CY110" s="43" t="s">
        <v>5474</v>
      </c>
      <c r="CZ110" s="43" t="s">
        <v>5474</v>
      </c>
      <c r="DA110" s="42" t="s">
        <v>5474</v>
      </c>
      <c r="DB110" s="42" t="s">
        <v>5474</v>
      </c>
      <c r="DC110" s="42" t="s">
        <v>5474</v>
      </c>
      <c r="DD110" s="42" t="s">
        <v>5474</v>
      </c>
      <c r="DE110" s="42" t="s">
        <v>5474</v>
      </c>
      <c r="DF110" s="42" t="s">
        <v>5474</v>
      </c>
      <c r="DG110" s="42" t="s">
        <v>5474</v>
      </c>
      <c r="DH110" s="42" t="s">
        <v>5474</v>
      </c>
    </row>
    <row r="111" spans="1:112">
      <c r="A111" s="22">
        <v>6151</v>
      </c>
      <c r="B111" s="7" t="s">
        <v>1243</v>
      </c>
      <c r="C111" s="21">
        <v>-4.1200000000000001E-2</v>
      </c>
      <c r="D111" s="21">
        <v>0.40799999999999997</v>
      </c>
      <c r="E111" s="21">
        <v>-0.24460000000000001</v>
      </c>
      <c r="F111" s="21">
        <v>0.29809999999999998</v>
      </c>
      <c r="G111" s="21">
        <v>0.71760000000000002</v>
      </c>
      <c r="H111" s="21">
        <v>0.40629999999999999</v>
      </c>
      <c r="I111" s="21">
        <v>1.7551000000000001</v>
      </c>
      <c r="J111" s="21">
        <v>1.4063000000000001</v>
      </c>
      <c r="K111" s="21">
        <v>3.2899999999999999E-2</v>
      </c>
      <c r="L111" s="21">
        <v>3.1800000000000002E-2</v>
      </c>
      <c r="M111" s="21">
        <v>3.3799999999999997E-2</v>
      </c>
      <c r="N111" s="21">
        <v>2.5600000000000001E-2</v>
      </c>
      <c r="O111" s="21">
        <v>4.8099999999999997E-2</v>
      </c>
      <c r="P111" s="21">
        <v>3.8899999999999997E-2</v>
      </c>
      <c r="Q111" s="21">
        <v>2.0799999999999999E-2</v>
      </c>
      <c r="R111" s="21">
        <v>1.18E-2</v>
      </c>
      <c r="S111" s="21">
        <v>0.1108</v>
      </c>
      <c r="T111" s="21">
        <v>6.5600000000000006E-2</v>
      </c>
      <c r="U111" s="10">
        <v>2.31</v>
      </c>
      <c r="V111" s="10">
        <v>3.46</v>
      </c>
      <c r="W111" s="7">
        <v>1.66</v>
      </c>
      <c r="X111" s="20">
        <v>0.85880000000000001</v>
      </c>
      <c r="Y111" s="75">
        <v>2020</v>
      </c>
      <c r="Z111" s="7">
        <v>1.8</v>
      </c>
      <c r="AA111" s="7">
        <v>0</v>
      </c>
      <c r="AB111" s="51">
        <v>124</v>
      </c>
      <c r="AC111" s="51">
        <v>13</v>
      </c>
      <c r="AD111" s="51"/>
      <c r="AE111" s="51"/>
      <c r="AF111" s="51">
        <v>-5</v>
      </c>
      <c r="AG111" s="51"/>
      <c r="AH111" s="20">
        <v>1.46E-2</v>
      </c>
      <c r="AI111" s="7" t="s">
        <v>8481</v>
      </c>
      <c r="AJ111" s="67" t="s">
        <v>8494</v>
      </c>
      <c r="AK111" s="44">
        <v>-0.55250403877221321</v>
      </c>
      <c r="AL111" s="44">
        <v>-0.7385620915032679</v>
      </c>
      <c r="AM111" s="44">
        <v>0.55555555555555203</v>
      </c>
      <c r="AN111" s="25">
        <v>0.88428571428571434</v>
      </c>
      <c r="AO111" s="25">
        <v>0.21857142857142853</v>
      </c>
      <c r="AP111" s="215">
        <v>35</v>
      </c>
      <c r="AQ111" s="215" t="s">
        <v>8552</v>
      </c>
      <c r="AR111" s="44">
        <v>1.1560693641618399E-2</v>
      </c>
      <c r="AS111" s="171" t="s">
        <v>7778</v>
      </c>
      <c r="AT111" s="171" t="s">
        <v>7177</v>
      </c>
      <c r="AU111" s="171" t="s">
        <v>7745</v>
      </c>
      <c r="AV111" s="7" t="s">
        <v>8470</v>
      </c>
      <c r="AW111" s="14" t="s">
        <v>6533</v>
      </c>
      <c r="AX111" s="49" t="s">
        <v>6009</v>
      </c>
      <c r="AY111" s="38" t="s">
        <v>6007</v>
      </c>
      <c r="AZ111" s="14" t="s">
        <v>6501</v>
      </c>
      <c r="BA111" s="49" t="s">
        <v>5967</v>
      </c>
      <c r="BB111" s="38" t="s">
        <v>6047</v>
      </c>
      <c r="BC111" s="7">
        <v>0.4</v>
      </c>
      <c r="BD111" s="14" t="s">
        <v>6041</v>
      </c>
      <c r="BE111" s="49" t="s">
        <v>5967</v>
      </c>
      <c r="BF111" s="38" t="s">
        <v>5961</v>
      </c>
      <c r="BG111" s="7">
        <v>0.2</v>
      </c>
      <c r="BH111" s="45">
        <v>136.54908640413296</v>
      </c>
      <c r="BI111" s="215" t="s">
        <v>8495</v>
      </c>
      <c r="BJ111" s="215" t="s">
        <v>8554</v>
      </c>
      <c r="BK111" s="7">
        <v>2</v>
      </c>
      <c r="BL111" s="25">
        <v>7.1942446043165471E-3</v>
      </c>
      <c r="BM111" s="20">
        <v>0.66012500000000007</v>
      </c>
      <c r="BN111" s="20">
        <v>0.64500000000000002</v>
      </c>
      <c r="BO111" s="20">
        <v>0.67249999999999999</v>
      </c>
      <c r="BP111" s="46">
        <v>10.115606936416185</v>
      </c>
      <c r="BQ111" s="215" t="s">
        <v>8558</v>
      </c>
      <c r="BR111" s="79">
        <v>0.51721333333333352</v>
      </c>
      <c r="BS111" s="9">
        <v>4.1336751432690111E-2</v>
      </c>
      <c r="BT111" s="9">
        <v>4.5313487526541074E-2</v>
      </c>
      <c r="BU111" s="47">
        <v>44405</v>
      </c>
      <c r="BV111" s="47">
        <v>44411</v>
      </c>
      <c r="BW111" s="14" t="s">
        <v>5474</v>
      </c>
      <c r="BX111" s="83">
        <v>0.82065600000000005</v>
      </c>
      <c r="BY111" s="82">
        <v>3.71</v>
      </c>
      <c r="BZ111" s="46">
        <v>9.433962264150944</v>
      </c>
      <c r="CA111" s="48" t="s">
        <v>8475</v>
      </c>
      <c r="CB111" s="45">
        <v>4340</v>
      </c>
      <c r="CC111" s="45">
        <v>455</v>
      </c>
      <c r="CD111" s="45">
        <v>0</v>
      </c>
      <c r="CE111" s="45">
        <v>0</v>
      </c>
      <c r="CF111" s="14" t="s">
        <v>8636</v>
      </c>
      <c r="CG111" s="7" t="s">
        <v>8590</v>
      </c>
      <c r="CH111" s="215" t="s">
        <v>8498</v>
      </c>
      <c r="CI111" s="215" t="s">
        <v>8498</v>
      </c>
      <c r="CJ111" s="215" t="s">
        <v>8479</v>
      </c>
      <c r="CK111" s="43" t="s">
        <v>5474</v>
      </c>
      <c r="CL111" s="43" t="s">
        <v>5474</v>
      </c>
      <c r="CM111" s="43" t="s">
        <v>5474</v>
      </c>
      <c r="CN111" s="145">
        <v>455</v>
      </c>
      <c r="CO111" s="145">
        <v>4340</v>
      </c>
      <c r="CP111" s="148">
        <v>4779.218024144654</v>
      </c>
      <c r="CQ111" s="189" t="s">
        <v>5474</v>
      </c>
      <c r="CR111" s="189" t="s">
        <v>5474</v>
      </c>
      <c r="CS111" s="99" t="s">
        <v>5474</v>
      </c>
      <c r="CT111" s="167" t="s">
        <v>5474</v>
      </c>
      <c r="CU111" s="43" t="s">
        <v>5474</v>
      </c>
      <c r="CV111" s="43" t="s">
        <v>5474</v>
      </c>
      <c r="CW111" s="43" t="s">
        <v>5474</v>
      </c>
      <c r="CX111" s="43" t="s">
        <v>5474</v>
      </c>
      <c r="CY111" s="43" t="s">
        <v>5474</v>
      </c>
      <c r="CZ111" s="43" t="s">
        <v>5474</v>
      </c>
      <c r="DA111" s="42" t="s">
        <v>5474</v>
      </c>
      <c r="DB111" s="42" t="s">
        <v>5474</v>
      </c>
      <c r="DC111" s="42" t="s">
        <v>5474</v>
      </c>
      <c r="DD111" s="42" t="s">
        <v>5474</v>
      </c>
      <c r="DE111" s="42" t="s">
        <v>5474</v>
      </c>
      <c r="DF111" s="42" t="s">
        <v>5474</v>
      </c>
      <c r="DG111" s="42" t="s">
        <v>5474</v>
      </c>
      <c r="DH111" s="42" t="s">
        <v>5474</v>
      </c>
    </row>
    <row r="112" spans="1:112">
      <c r="A112" s="22">
        <v>4105</v>
      </c>
      <c r="B112" s="7" t="s">
        <v>881</v>
      </c>
      <c r="C112" s="21">
        <v>9.0800000000000006E-2</v>
      </c>
      <c r="D112" s="21">
        <v>8.1600000000000006E-2</v>
      </c>
      <c r="E112" s="21">
        <v>-2.58E-2</v>
      </c>
      <c r="F112" s="21">
        <v>-8.2000000000000007E-3</v>
      </c>
      <c r="G112" s="21">
        <v>1.77E-2</v>
      </c>
      <c r="H112" s="21">
        <v>-0.84150000000000003</v>
      </c>
      <c r="I112" s="21">
        <v>-0.82669999999999999</v>
      </c>
      <c r="J112" s="21">
        <v>-0.46329999999999999</v>
      </c>
      <c r="K112" s="21">
        <v>-0.01</v>
      </c>
      <c r="L112" s="21">
        <v>-1.0999999999999999E-2</v>
      </c>
      <c r="M112" s="21">
        <v>-3.1899999999999998E-2</v>
      </c>
      <c r="N112" s="21">
        <v>3.3500000000000002E-2</v>
      </c>
      <c r="O112" s="21">
        <v>2.46E-2</v>
      </c>
      <c r="P112" s="21">
        <v>-2.7E-2</v>
      </c>
      <c r="Q112" s="21">
        <v>-5.0000000000000001E-4</v>
      </c>
      <c r="R112" s="21">
        <v>-5.9999999999999995E-4</v>
      </c>
      <c r="S112" s="21">
        <v>0.19570000000000001</v>
      </c>
      <c r="T112" s="21">
        <v>0.13039999999999999</v>
      </c>
      <c r="U112" s="10">
        <v>0.95</v>
      </c>
      <c r="V112" s="10">
        <v>2.9</v>
      </c>
      <c r="W112" s="7">
        <v>4.16</v>
      </c>
      <c r="X112" s="20">
        <v>0.87780000000000002</v>
      </c>
      <c r="Y112" s="75">
        <v>2020</v>
      </c>
      <c r="Z112" s="7">
        <v>4</v>
      </c>
      <c r="AA112" s="7">
        <v>0</v>
      </c>
      <c r="AB112" s="51">
        <v>-1618</v>
      </c>
      <c r="AC112" s="51">
        <v>-78</v>
      </c>
      <c r="AD112" s="51">
        <v>5</v>
      </c>
      <c r="AE112" s="51">
        <v>4</v>
      </c>
      <c r="AF112" s="51">
        <v>-106</v>
      </c>
      <c r="AG112" s="51">
        <v>-8</v>
      </c>
      <c r="AH112" s="20">
        <v>1.6999999999999999E-3</v>
      </c>
      <c r="AI112" s="7" t="s">
        <v>8481</v>
      </c>
      <c r="AJ112" s="67" t="s">
        <v>8494</v>
      </c>
      <c r="AK112" s="44">
        <v>-0.54223433242506824</v>
      </c>
      <c r="AL112" s="44">
        <v>-0.76595744680851197</v>
      </c>
      <c r="AM112" s="44">
        <v>0.7142857142857113</v>
      </c>
      <c r="AN112" s="25">
        <v>0.472938144329897</v>
      </c>
      <c r="AO112" s="25">
        <v>6.0567010309278392E-2</v>
      </c>
      <c r="AP112" s="215">
        <v>77.599999999999994</v>
      </c>
      <c r="AQ112" s="215" t="s">
        <v>8552</v>
      </c>
      <c r="AR112" s="44">
        <v>6.4850843060959796E-3</v>
      </c>
      <c r="AS112" s="171" t="s">
        <v>7778</v>
      </c>
      <c r="AT112" s="171" t="s">
        <v>7210</v>
      </c>
      <c r="AU112" s="171" t="s">
        <v>7067</v>
      </c>
      <c r="AV112" s="7" t="s">
        <v>8470</v>
      </c>
      <c r="AW112" s="14" t="s">
        <v>6727</v>
      </c>
      <c r="AX112" s="49" t="s">
        <v>6039</v>
      </c>
      <c r="AY112" s="38" t="s">
        <v>6047</v>
      </c>
      <c r="AZ112" s="14" t="s">
        <v>6728</v>
      </c>
      <c r="BA112" s="49" t="s">
        <v>5967</v>
      </c>
      <c r="BB112" s="38" t="s">
        <v>6007</v>
      </c>
      <c r="BC112" s="7">
        <v>0.2</v>
      </c>
      <c r="BD112" s="14" t="s">
        <v>5959</v>
      </c>
      <c r="BE112" s="49" t="s">
        <v>6020</v>
      </c>
      <c r="BF112" s="38" t="s">
        <v>5971</v>
      </c>
      <c r="BG112" s="7">
        <v>0.3</v>
      </c>
      <c r="BH112" s="45">
        <v>371.48785658740297</v>
      </c>
      <c r="BI112" s="215" t="s">
        <v>8489</v>
      </c>
      <c r="BJ112" s="215" t="s">
        <v>8568</v>
      </c>
      <c r="BK112" s="7">
        <v>0.5</v>
      </c>
      <c r="BL112" s="25">
        <v>6.4850843060959796E-3</v>
      </c>
      <c r="BM112" s="20">
        <v>0.54900000000000004</v>
      </c>
      <c r="BN112" s="20">
        <v>0.61499999999999999</v>
      </c>
      <c r="BO112" s="20">
        <v>0.49500000000000005</v>
      </c>
      <c r="BP112" s="46">
        <v>26.758620689655171</v>
      </c>
      <c r="BQ112" s="215" t="s">
        <v>8483</v>
      </c>
      <c r="BR112" s="79">
        <v>-0.46268685567010309</v>
      </c>
      <c r="BS112" s="9">
        <v>4.7480486576209735E-2</v>
      </c>
      <c r="BT112" s="9">
        <v>4.543062261030717E-2</v>
      </c>
      <c r="BU112" s="47" t="s">
        <v>5993</v>
      </c>
      <c r="BV112" s="47" t="s">
        <v>5993</v>
      </c>
      <c r="BW112" s="14" t="s">
        <v>8583</v>
      </c>
      <c r="BX112" s="83">
        <v>-0.3552242268041238</v>
      </c>
      <c r="BY112" s="82">
        <v>2.8499999999999996</v>
      </c>
      <c r="BZ112" s="46">
        <v>27.228070175438599</v>
      </c>
      <c r="CA112" s="48" t="s">
        <v>8526</v>
      </c>
      <c r="CB112" s="45">
        <v>-125556.79999999999</v>
      </c>
      <c r="CC112" s="45">
        <v>-6052.7999999999993</v>
      </c>
      <c r="CD112" s="45">
        <v>388</v>
      </c>
      <c r="CE112" s="45">
        <v>310.39999999999998</v>
      </c>
      <c r="CF112" s="14" t="s">
        <v>8637</v>
      </c>
      <c r="CG112" s="7" t="s">
        <v>8477</v>
      </c>
      <c r="CH112" s="215" t="s">
        <v>8498</v>
      </c>
      <c r="CI112" s="215" t="s">
        <v>8479</v>
      </c>
      <c r="CJ112" s="215" t="s">
        <v>8479</v>
      </c>
      <c r="CK112" s="43" t="s">
        <v>6887</v>
      </c>
      <c r="CL112" s="43" t="s">
        <v>8480</v>
      </c>
      <c r="CM112" s="43" t="s">
        <v>6898</v>
      </c>
      <c r="CN112" s="145">
        <v>-5742.4</v>
      </c>
      <c r="CO112" s="145">
        <v>-125168.79999999999</v>
      </c>
      <c r="CP112" s="148">
        <v>28827.45767118247</v>
      </c>
      <c r="CQ112" s="189" t="s">
        <v>5474</v>
      </c>
      <c r="CR112" s="189" t="s">
        <v>5474</v>
      </c>
      <c r="CS112" s="99" t="s">
        <v>5474</v>
      </c>
      <c r="CT112" s="167" t="s">
        <v>5474</v>
      </c>
      <c r="CU112" s="43" t="s">
        <v>5474</v>
      </c>
      <c r="CV112" s="43" t="s">
        <v>5474</v>
      </c>
      <c r="CW112" s="43" t="s">
        <v>5474</v>
      </c>
      <c r="CX112" s="43" t="s">
        <v>5474</v>
      </c>
      <c r="CY112" s="43" t="s">
        <v>5474</v>
      </c>
      <c r="CZ112" s="43" t="s">
        <v>5474</v>
      </c>
      <c r="DA112" s="42" t="s">
        <v>5474</v>
      </c>
      <c r="DB112" s="42" t="s">
        <v>5474</v>
      </c>
      <c r="DC112" s="42" t="s">
        <v>5474</v>
      </c>
      <c r="DD112" s="42" t="s">
        <v>5474</v>
      </c>
      <c r="DE112" s="42" t="s">
        <v>5474</v>
      </c>
      <c r="DF112" s="42" t="s">
        <v>5474</v>
      </c>
      <c r="DG112" s="42" t="s">
        <v>5474</v>
      </c>
      <c r="DH112" s="42" t="s">
        <v>5474</v>
      </c>
    </row>
    <row r="113" spans="1:112">
      <c r="A113" s="22">
        <v>3144</v>
      </c>
      <c r="B113" s="7" t="s">
        <v>657</v>
      </c>
      <c r="C113" s="21">
        <v>0.13070000000000001</v>
      </c>
      <c r="D113" s="21">
        <v>-0.11219999999999999</v>
      </c>
      <c r="E113" s="21">
        <v>0.2087</v>
      </c>
      <c r="F113" s="21">
        <v>-9.01E-2</v>
      </c>
      <c r="G113" s="21">
        <v>8.7400000000000005E-2</v>
      </c>
      <c r="H113" s="21">
        <v>-0.51280000000000003</v>
      </c>
      <c r="I113" s="21">
        <v>0.26669999999999999</v>
      </c>
      <c r="J113" s="21">
        <v>0.93330000000000002</v>
      </c>
      <c r="K113" s="21">
        <v>-5.57E-2</v>
      </c>
      <c r="L113" s="21">
        <v>2.63E-2</v>
      </c>
      <c r="M113" s="21">
        <v>3.1399999999999997E-2</v>
      </c>
      <c r="N113" s="21">
        <v>-6.2E-2</v>
      </c>
      <c r="O113" s="21">
        <v>1.2699999999999999E-2</v>
      </c>
      <c r="P113" s="21">
        <v>2.2800000000000001E-2</v>
      </c>
      <c r="Q113" s="21">
        <v>2.7300000000000001E-2</v>
      </c>
      <c r="R113" s="21">
        <v>1.1299999999999999E-2</v>
      </c>
      <c r="S113" s="21">
        <v>0.1147</v>
      </c>
      <c r="T113" s="21">
        <v>5.7000000000000002E-2</v>
      </c>
      <c r="U113" s="10">
        <v>1.1599999999999999</v>
      </c>
      <c r="V113" s="10">
        <v>3.08</v>
      </c>
      <c r="W113" s="7">
        <v>1.06</v>
      </c>
      <c r="X113" s="20">
        <v>0.63190000000000002</v>
      </c>
      <c r="Y113" s="75">
        <v>2020</v>
      </c>
      <c r="Z113" s="7">
        <v>1.6</v>
      </c>
      <c r="AA113" s="7">
        <v>0</v>
      </c>
      <c r="AB113" s="51">
        <v>-50</v>
      </c>
      <c r="AC113" s="51">
        <v>-9</v>
      </c>
      <c r="AD113" s="51"/>
      <c r="AE113" s="51"/>
      <c r="AF113" s="51"/>
      <c r="AG113" s="51"/>
      <c r="AH113" s="20">
        <v>0</v>
      </c>
      <c r="AI113" s="7" t="s">
        <v>8481</v>
      </c>
      <c r="AJ113" s="67" t="s">
        <v>8505</v>
      </c>
      <c r="AK113" s="44">
        <v>0.56273764258555137</v>
      </c>
      <c r="AL113" s="44">
        <v>0.80000000000001137</v>
      </c>
      <c r="AM113" s="44">
        <v>-1</v>
      </c>
      <c r="AN113" s="25">
        <v>0.66582278481012658</v>
      </c>
      <c r="AO113" s="25">
        <v>6.3291139240506328E-3</v>
      </c>
      <c r="AP113" s="215">
        <v>39.5</v>
      </c>
      <c r="AQ113" s="215" t="s">
        <v>8552</v>
      </c>
      <c r="AR113" s="44">
        <v>1.26742712294043E-3</v>
      </c>
      <c r="AS113" s="171" t="s">
        <v>7778</v>
      </c>
      <c r="AT113" s="171" t="s">
        <v>7627</v>
      </c>
      <c r="AU113" s="171" t="s">
        <v>6987</v>
      </c>
      <c r="AV113" s="7" t="s">
        <v>8488</v>
      </c>
      <c r="AW113" s="14" t="e">
        <v>#NAME?</v>
      </c>
      <c r="AX113" s="49" t="s">
        <v>6337</v>
      </c>
      <c r="AY113" s="38" t="s">
        <v>6047</v>
      </c>
      <c r="AZ113" s="14" t="s">
        <v>6555</v>
      </c>
      <c r="BA113" s="49" t="s">
        <v>6009</v>
      </c>
      <c r="BB113" s="38" t="s">
        <v>5989</v>
      </c>
      <c r="BC113" s="7">
        <v>0.2</v>
      </c>
      <c r="BD113" s="14" t="s">
        <v>6276</v>
      </c>
      <c r="BE113" s="49" t="s">
        <v>5967</v>
      </c>
      <c r="BF113" s="38" t="s">
        <v>5961</v>
      </c>
      <c r="BG113" s="7">
        <v>0.2</v>
      </c>
      <c r="BH113" s="45">
        <v>79.669948876937809</v>
      </c>
      <c r="BI113" s="215" t="s">
        <v>8495</v>
      </c>
      <c r="BJ113" s="215" t="s">
        <v>8554</v>
      </c>
      <c r="BK113" s="7">
        <v>3.6</v>
      </c>
      <c r="BL113" s="25">
        <v>0</v>
      </c>
      <c r="BM113" s="20">
        <v>0.61693749999999992</v>
      </c>
      <c r="BN113" s="20">
        <v>0.62999999999999989</v>
      </c>
      <c r="BO113" s="20">
        <v>0.60624999999999996</v>
      </c>
      <c r="BP113" s="46">
        <v>12.824675324675324</v>
      </c>
      <c r="BQ113" s="215" t="s">
        <v>8483</v>
      </c>
      <c r="BR113" s="79">
        <v>-0.21079156118143458</v>
      </c>
      <c r="BS113" s="9">
        <v>2.0863392193641861E-2</v>
      </c>
      <c r="BT113" s="9">
        <v>3.4454768716930095E-2</v>
      </c>
      <c r="BU113" s="47" t="s">
        <v>5993</v>
      </c>
      <c r="BV113" s="47" t="s">
        <v>5993</v>
      </c>
      <c r="BW113" s="14" t="s">
        <v>5474</v>
      </c>
      <c r="BX113" s="83">
        <v>-5.2949873417721588E-2</v>
      </c>
      <c r="BY113" s="82">
        <v>2.96</v>
      </c>
      <c r="BZ113" s="46">
        <v>13.344594594594595</v>
      </c>
      <c r="CA113" s="48" t="s">
        <v>5474</v>
      </c>
      <c r="CB113" s="45">
        <v>-1975</v>
      </c>
      <c r="CC113" s="45">
        <v>-355.5</v>
      </c>
      <c r="CD113" s="45">
        <v>0</v>
      </c>
      <c r="CE113" s="45">
        <v>0</v>
      </c>
      <c r="CF113" s="14" t="s">
        <v>8638</v>
      </c>
      <c r="CG113" s="7" t="s">
        <v>8556</v>
      </c>
      <c r="CH113" s="215" t="s">
        <v>8479</v>
      </c>
      <c r="CI113" s="215" t="s">
        <v>8479</v>
      </c>
      <c r="CJ113" s="215" t="s">
        <v>8479</v>
      </c>
      <c r="CK113" s="43" t="s">
        <v>7034</v>
      </c>
      <c r="CL113" s="43" t="s">
        <v>8511</v>
      </c>
      <c r="CM113" s="43" t="s">
        <v>5474</v>
      </c>
      <c r="CN113" s="145">
        <v>-355.5</v>
      </c>
      <c r="CO113" s="145">
        <v>-1975</v>
      </c>
      <c r="CP113" s="148">
        <v>3146.9629806390435</v>
      </c>
      <c r="CQ113" s="189" t="s">
        <v>5474</v>
      </c>
      <c r="CR113" s="189" t="s">
        <v>5474</v>
      </c>
      <c r="CS113" s="99" t="s">
        <v>5474</v>
      </c>
      <c r="CT113" s="167" t="s">
        <v>5474</v>
      </c>
      <c r="CU113" s="43" t="s">
        <v>5474</v>
      </c>
      <c r="CV113" s="43" t="s">
        <v>5474</v>
      </c>
      <c r="CW113" s="43" t="s">
        <v>5474</v>
      </c>
      <c r="CX113" s="43" t="s">
        <v>5474</v>
      </c>
      <c r="CY113" s="43" t="s">
        <v>5474</v>
      </c>
      <c r="CZ113" s="43" t="s">
        <v>5474</v>
      </c>
      <c r="DA113" s="42" t="s">
        <v>5474</v>
      </c>
      <c r="DB113" s="42" t="s">
        <v>5474</v>
      </c>
      <c r="DC113" s="42" t="s">
        <v>5474</v>
      </c>
      <c r="DD113" s="42" t="s">
        <v>5474</v>
      </c>
      <c r="DE113" s="42" t="s">
        <v>5474</v>
      </c>
      <c r="DF113" s="42" t="s">
        <v>5474</v>
      </c>
      <c r="DG113" s="42" t="s">
        <v>5474</v>
      </c>
      <c r="DH113" s="42" t="s">
        <v>5474</v>
      </c>
    </row>
    <row r="114" spans="1:112">
      <c r="A114" s="22">
        <v>3527</v>
      </c>
      <c r="B114" s="7" t="s">
        <v>790</v>
      </c>
      <c r="C114" s="21">
        <v>0.25280000000000002</v>
      </c>
      <c r="D114" s="21">
        <v>2.1345999999999998</v>
      </c>
      <c r="E114" s="21">
        <v>0.3201</v>
      </c>
      <c r="F114" s="21">
        <v>1.4733000000000001</v>
      </c>
      <c r="G114" s="21">
        <v>0.73899999999999999</v>
      </c>
      <c r="H114" s="21">
        <v>3</v>
      </c>
      <c r="I114" s="21">
        <v>7.6060999999999996</v>
      </c>
      <c r="J114" s="21">
        <v>3.7332999999999998</v>
      </c>
      <c r="K114" s="21">
        <v>6.4000000000000003E-3</v>
      </c>
      <c r="L114" s="21">
        <v>4.6100000000000002E-2</v>
      </c>
      <c r="M114" s="21">
        <v>4.1700000000000001E-2</v>
      </c>
      <c r="N114" s="21">
        <v>0.1147</v>
      </c>
      <c r="O114" s="21">
        <v>0.1988</v>
      </c>
      <c r="P114" s="21">
        <v>3.3300000000000003E-2</v>
      </c>
      <c r="Q114" s="21">
        <v>9.5999999999999992E-3</v>
      </c>
      <c r="R114" s="21">
        <v>7.7999999999999996E-3</v>
      </c>
      <c r="S114" s="21">
        <v>9.2700000000000005E-2</v>
      </c>
      <c r="T114" s="21">
        <v>6.88E-2</v>
      </c>
      <c r="U114" s="10">
        <v>3.55</v>
      </c>
      <c r="V114" s="10">
        <v>4.4000000000000004</v>
      </c>
      <c r="W114" s="7">
        <v>3.5735999999999999</v>
      </c>
      <c r="X114" s="20">
        <v>0.74809999999999999</v>
      </c>
      <c r="Y114" s="75">
        <v>2020</v>
      </c>
      <c r="Z114" s="7">
        <v>2</v>
      </c>
      <c r="AA114" s="7">
        <v>0</v>
      </c>
      <c r="AB114" s="51">
        <v>573</v>
      </c>
      <c r="AC114" s="51">
        <v>99</v>
      </c>
      <c r="AD114" s="51">
        <v>-469</v>
      </c>
      <c r="AE114" s="51"/>
      <c r="AF114" s="51">
        <v>277</v>
      </c>
      <c r="AG114" s="51">
        <v>-15</v>
      </c>
      <c r="AH114" s="20">
        <v>9.5000000000000001E-2</v>
      </c>
      <c r="AI114" s="7" t="s">
        <v>8507</v>
      </c>
      <c r="AJ114" s="67" t="s">
        <v>8508</v>
      </c>
      <c r="AK114" s="44">
        <v>0.9520511454448588</v>
      </c>
      <c r="AL114" s="44">
        <v>0.92173913043478262</v>
      </c>
      <c r="AM114" s="44">
        <v>0.55000000000000004</v>
      </c>
      <c r="AN114" s="25">
        <v>0.72471042471042468</v>
      </c>
      <c r="AO114" s="25">
        <v>0.44401544401544402</v>
      </c>
      <c r="AP114" s="215">
        <v>259</v>
      </c>
      <c r="AQ114" s="215" t="s">
        <v>8552</v>
      </c>
      <c r="AR114" s="44">
        <v>4.0160642570281103E-2</v>
      </c>
      <c r="AS114" s="171" t="s">
        <v>7886</v>
      </c>
      <c r="AT114" s="171" t="s">
        <v>7887</v>
      </c>
      <c r="AU114" s="171" t="s">
        <v>7888</v>
      </c>
      <c r="AV114" s="7" t="s">
        <v>8488</v>
      </c>
      <c r="AW114" s="14" t="s">
        <v>7885</v>
      </c>
      <c r="AX114" s="49" t="s">
        <v>6009</v>
      </c>
      <c r="AY114" s="38" t="s">
        <v>6012</v>
      </c>
      <c r="AZ114" s="14" t="s">
        <v>6708</v>
      </c>
      <c r="BA114" s="49" t="s">
        <v>6009</v>
      </c>
      <c r="BB114" s="38" t="s">
        <v>6012</v>
      </c>
      <c r="BC114" s="7">
        <v>0.3</v>
      </c>
      <c r="BD114" s="14" t="s">
        <v>6302</v>
      </c>
      <c r="BE114" s="49" t="s">
        <v>6009</v>
      </c>
      <c r="BF114" s="38" t="s">
        <v>5989</v>
      </c>
      <c r="BG114" s="7">
        <v>1.5</v>
      </c>
      <c r="BH114" s="45">
        <v>4171.5250550244818</v>
      </c>
      <c r="BI114" s="215" t="s">
        <v>8518</v>
      </c>
      <c r="BJ114" s="215" t="s">
        <v>8520</v>
      </c>
      <c r="BK114" s="7">
        <v>1.4</v>
      </c>
      <c r="BL114" s="25">
        <v>4.4354838709677422E-2</v>
      </c>
      <c r="BM114" s="20">
        <v>0.79437499999999994</v>
      </c>
      <c r="BN114" s="20">
        <v>0.89749999999999996</v>
      </c>
      <c r="BO114" s="20">
        <v>0.70999999999999985</v>
      </c>
      <c r="BP114" s="46">
        <v>58.86363636363636</v>
      </c>
      <c r="BQ114" s="215" t="s">
        <v>8491</v>
      </c>
      <c r="BR114" s="79">
        <v>-0.74244948519948528</v>
      </c>
      <c r="BS114" s="9">
        <v>7.9014598575168904E-3</v>
      </c>
      <c r="BT114" s="9">
        <v>1.8611201690190704E-3</v>
      </c>
      <c r="BU114" s="47" t="s">
        <v>5993</v>
      </c>
      <c r="BV114" s="47" t="s">
        <v>5993</v>
      </c>
      <c r="BW114" s="14" t="s">
        <v>5474</v>
      </c>
      <c r="BX114" s="83">
        <v>-0.69093938223938234</v>
      </c>
      <c r="BY114" s="82">
        <v>5.35</v>
      </c>
      <c r="BZ114" s="46">
        <v>48.411214953271035</v>
      </c>
      <c r="CA114" s="48" t="s">
        <v>8475</v>
      </c>
      <c r="CB114" s="45">
        <v>148407</v>
      </c>
      <c r="CC114" s="45">
        <v>25641</v>
      </c>
      <c r="CD114" s="45">
        <v>-121471</v>
      </c>
      <c r="CE114" s="45">
        <v>0</v>
      </c>
      <c r="CF114" s="14" t="s">
        <v>8639</v>
      </c>
      <c r="CG114" s="7" t="s">
        <v>8590</v>
      </c>
      <c r="CH114" s="215" t="s">
        <v>8498</v>
      </c>
      <c r="CI114" s="215" t="s">
        <v>8498</v>
      </c>
      <c r="CJ114" s="215" t="s">
        <v>8498</v>
      </c>
      <c r="CK114" s="43" t="s">
        <v>7350</v>
      </c>
      <c r="CL114" s="43" t="s">
        <v>5474</v>
      </c>
      <c r="CM114" s="43" t="s">
        <v>5474</v>
      </c>
      <c r="CN114" s="145">
        <v>25641</v>
      </c>
      <c r="CO114" s="145">
        <v>26936</v>
      </c>
      <c r="CP114" s="148">
        <v>1080424.9892513407</v>
      </c>
      <c r="CQ114" s="189" t="s">
        <v>5474</v>
      </c>
      <c r="CR114" s="189" t="s">
        <v>5474</v>
      </c>
      <c r="CS114" s="99" t="s">
        <v>5474</v>
      </c>
      <c r="CT114" s="167" t="s">
        <v>8503</v>
      </c>
      <c r="CU114" s="43" t="s">
        <v>5474</v>
      </c>
      <c r="CV114" s="43" t="s">
        <v>5474</v>
      </c>
      <c r="CW114" s="43" t="s">
        <v>5474</v>
      </c>
      <c r="CX114" s="43" t="s">
        <v>5474</v>
      </c>
      <c r="CY114" s="43" t="s">
        <v>5474</v>
      </c>
      <c r="CZ114" s="43" t="s">
        <v>8503</v>
      </c>
      <c r="DA114" s="42" t="s">
        <v>5474</v>
      </c>
      <c r="DB114" s="42" t="s">
        <v>5474</v>
      </c>
      <c r="DC114" s="42" t="s">
        <v>5474</v>
      </c>
      <c r="DD114" s="42" t="s">
        <v>5474</v>
      </c>
      <c r="DE114" s="42" t="s">
        <v>5474</v>
      </c>
      <c r="DF114" s="42" t="s">
        <v>5474</v>
      </c>
      <c r="DG114" s="42" t="s">
        <v>5474</v>
      </c>
      <c r="DH114" s="42" t="s">
        <v>5474</v>
      </c>
    </row>
    <row r="115" spans="1:112">
      <c r="A115" s="22">
        <v>6469</v>
      </c>
      <c r="B115" s="7" t="s">
        <v>1386</v>
      </c>
      <c r="C115" s="21">
        <v>3.7600000000000001E-2</v>
      </c>
      <c r="D115" s="21">
        <v>0.29520000000000002</v>
      </c>
      <c r="E115" s="21">
        <v>3.2099999999999997E-2</v>
      </c>
      <c r="F115" s="21">
        <v>0.2954</v>
      </c>
      <c r="G115" s="21">
        <v>0.32140000000000002</v>
      </c>
      <c r="H115" s="21">
        <v>0.64180000000000004</v>
      </c>
      <c r="I115" s="21">
        <v>1.1781999999999999</v>
      </c>
      <c r="J115" s="21">
        <v>0.69379999999999997</v>
      </c>
      <c r="K115" s="21">
        <v>3.5000000000000001E-3</v>
      </c>
      <c r="L115" s="21">
        <v>2.2000000000000001E-3</v>
      </c>
      <c r="M115" s="21">
        <v>5.4999999999999997E-3</v>
      </c>
      <c r="N115" s="21">
        <v>1.8800000000000001E-2</v>
      </c>
      <c r="O115" s="21">
        <v>2.64E-2</v>
      </c>
      <c r="P115" s="21">
        <v>9.7000000000000003E-3</v>
      </c>
      <c r="Q115" s="21">
        <v>1.5299999999999999E-2</v>
      </c>
      <c r="R115" s="21">
        <v>2.7000000000000001E-3</v>
      </c>
      <c r="S115" s="21">
        <v>0.12379999999999999</v>
      </c>
      <c r="T115" s="21">
        <v>0.2243</v>
      </c>
      <c r="U115" s="10">
        <v>3.54</v>
      </c>
      <c r="V115" s="10">
        <v>5.51</v>
      </c>
      <c r="W115" s="7">
        <v>2.9277000000000002</v>
      </c>
      <c r="X115" s="20">
        <v>0.81389999999999996</v>
      </c>
      <c r="Y115" s="75">
        <v>2020</v>
      </c>
      <c r="Z115" s="7">
        <v>0.99019999999999997</v>
      </c>
      <c r="AA115" s="7">
        <v>2.9704999999999999</v>
      </c>
      <c r="AB115" s="51">
        <v>806</v>
      </c>
      <c r="AC115" s="51">
        <v>192</v>
      </c>
      <c r="AD115" s="51"/>
      <c r="AE115" s="51"/>
      <c r="AF115" s="51">
        <v>33</v>
      </c>
      <c r="AG115" s="51">
        <v>27</v>
      </c>
      <c r="AH115" s="20">
        <v>8.9999999999999998E-4</v>
      </c>
      <c r="AI115" s="7" t="s">
        <v>8507</v>
      </c>
      <c r="AJ115" s="67" t="s">
        <v>8508</v>
      </c>
      <c r="AK115" s="44">
        <v>0.991099243435692</v>
      </c>
      <c r="AL115" s="44">
        <v>0.97802197802197799</v>
      </c>
      <c r="AM115" s="44">
        <v>0.91111111111111109</v>
      </c>
      <c r="AN115" s="25">
        <v>0.73073170731707315</v>
      </c>
      <c r="AO115" s="25">
        <v>0.29593495934959352</v>
      </c>
      <c r="AP115" s="215">
        <v>307.5</v>
      </c>
      <c r="AQ115" s="215" t="s">
        <v>8552</v>
      </c>
      <c r="AR115" s="44">
        <v>8.8495575221238895E-2</v>
      </c>
      <c r="AS115" s="171" t="s">
        <v>8275</v>
      </c>
      <c r="AT115" s="171" t="s">
        <v>8276</v>
      </c>
      <c r="AU115" s="171" t="s">
        <v>8277</v>
      </c>
      <c r="AV115" s="7" t="s">
        <v>8488</v>
      </c>
      <c r="AW115" s="14" t="s">
        <v>8274</v>
      </c>
      <c r="AX115" s="49" t="s">
        <v>6009</v>
      </c>
      <c r="AY115" s="38" t="s">
        <v>5961</v>
      </c>
      <c r="AZ115" s="14" t="s">
        <v>6651</v>
      </c>
      <c r="BA115" s="49" t="s">
        <v>5981</v>
      </c>
      <c r="BB115" s="38" t="s">
        <v>6012</v>
      </c>
      <c r="BC115" s="7">
        <v>0.7</v>
      </c>
      <c r="BD115" s="14" t="s">
        <v>6426</v>
      </c>
      <c r="BE115" s="49" t="s">
        <v>6009</v>
      </c>
      <c r="BF115" s="38" t="s">
        <v>5989</v>
      </c>
      <c r="BG115" s="7">
        <v>1</v>
      </c>
      <c r="BH115" s="45">
        <v>1899.8347297143998</v>
      </c>
      <c r="BI115" s="215" t="s">
        <v>8471</v>
      </c>
      <c r="BJ115" s="215" t="s">
        <v>8520</v>
      </c>
      <c r="BK115" s="7">
        <v>1.6</v>
      </c>
      <c r="BL115" s="25">
        <v>7.1428571428571425E-2</v>
      </c>
      <c r="BM115" s="20">
        <v>0.67399999999999993</v>
      </c>
      <c r="BN115" s="20">
        <v>0.68499999999999994</v>
      </c>
      <c r="BO115" s="20">
        <v>0.66499999999999992</v>
      </c>
      <c r="BP115" s="46">
        <v>55.807622504537207</v>
      </c>
      <c r="BQ115" s="215" t="s">
        <v>8513</v>
      </c>
      <c r="BR115" s="79">
        <v>-0.73796390243902443</v>
      </c>
      <c r="BS115" s="9">
        <v>3.6496253017408442E-3</v>
      </c>
      <c r="BT115" s="9">
        <v>0.2927078218438397</v>
      </c>
      <c r="BU115" s="47" t="s">
        <v>5993</v>
      </c>
      <c r="BV115" s="47">
        <v>44399</v>
      </c>
      <c r="BW115" s="14" t="s">
        <v>8514</v>
      </c>
      <c r="BX115" s="83">
        <v>-0.68555668292682925</v>
      </c>
      <c r="BY115" s="82">
        <v>5.9399999999999995</v>
      </c>
      <c r="BZ115" s="46">
        <v>51.767676767676775</v>
      </c>
      <c r="CA115" s="48" t="s">
        <v>8475</v>
      </c>
      <c r="CB115" s="45">
        <v>247845</v>
      </c>
      <c r="CC115" s="45">
        <v>59040</v>
      </c>
      <c r="CD115" s="45">
        <v>0</v>
      </c>
      <c r="CE115" s="45">
        <v>0</v>
      </c>
      <c r="CF115" s="14" t="s">
        <v>8640</v>
      </c>
      <c r="CG115" s="7" t="s">
        <v>8477</v>
      </c>
      <c r="CH115" s="215" t="s">
        <v>8498</v>
      </c>
      <c r="CI115" s="215" t="s">
        <v>8498</v>
      </c>
      <c r="CJ115" s="215" t="s">
        <v>8498</v>
      </c>
      <c r="CK115" s="43" t="s">
        <v>7350</v>
      </c>
      <c r="CL115" s="43" t="s">
        <v>5474</v>
      </c>
      <c r="CM115" s="43" t="s">
        <v>5474</v>
      </c>
      <c r="CN115" s="145">
        <v>59040</v>
      </c>
      <c r="CO115" s="145">
        <v>247845</v>
      </c>
      <c r="CP115" s="148">
        <v>584199.17938717792</v>
      </c>
      <c r="CQ115" s="189">
        <v>0.80747967479674798</v>
      </c>
      <c r="CR115" s="189">
        <v>0.88870000000000005</v>
      </c>
      <c r="CS115" s="99">
        <v>44359</v>
      </c>
      <c r="CT115" s="167" t="s">
        <v>8503</v>
      </c>
      <c r="CU115" s="43" t="s">
        <v>5474</v>
      </c>
      <c r="CV115" s="43" t="s">
        <v>5474</v>
      </c>
      <c r="CW115" s="43" t="s">
        <v>5474</v>
      </c>
      <c r="CX115" s="43" t="s">
        <v>5474</v>
      </c>
      <c r="CY115" s="43" t="s">
        <v>5474</v>
      </c>
      <c r="CZ115" s="43" t="s">
        <v>8503</v>
      </c>
      <c r="DA115" s="42" t="s">
        <v>5474</v>
      </c>
      <c r="DB115" s="42" t="s">
        <v>5474</v>
      </c>
      <c r="DC115" s="42" t="s">
        <v>5474</v>
      </c>
      <c r="DD115" s="42" t="s">
        <v>5474</v>
      </c>
      <c r="DE115" s="42" t="s">
        <v>5474</v>
      </c>
      <c r="DF115" s="42" t="s">
        <v>5474</v>
      </c>
      <c r="DG115" s="42" t="s">
        <v>5474</v>
      </c>
      <c r="DH115" s="42" t="s">
        <v>5474</v>
      </c>
    </row>
    <row r="116" spans="1:112">
      <c r="A116" s="22">
        <v>3675</v>
      </c>
      <c r="B116" s="7" t="s">
        <v>857</v>
      </c>
      <c r="C116" s="21">
        <v>8.3000000000000001E-3</v>
      </c>
      <c r="D116" s="21">
        <v>0.32590000000000002</v>
      </c>
      <c r="E116" s="21">
        <v>3.1600000000000003E-2</v>
      </c>
      <c r="F116" s="21">
        <v>0.53310000000000002</v>
      </c>
      <c r="G116" s="21">
        <v>0.2298</v>
      </c>
      <c r="H116" s="21">
        <v>0.86270000000000002</v>
      </c>
      <c r="I116" s="21">
        <v>1.3456999999999999</v>
      </c>
      <c r="J116" s="21">
        <v>1.2121</v>
      </c>
      <c r="K116" s="21">
        <v>1.9900000000000001E-2</v>
      </c>
      <c r="L116" s="21">
        <v>3.9E-2</v>
      </c>
      <c r="M116" s="21">
        <v>6.4500000000000002E-2</v>
      </c>
      <c r="N116" s="21">
        <v>2.9100000000000001E-2</v>
      </c>
      <c r="O116" s="21">
        <v>4.82E-2</v>
      </c>
      <c r="P116" s="21">
        <v>2.1700000000000001E-2</v>
      </c>
      <c r="Q116" s="21">
        <v>1.24E-2</v>
      </c>
      <c r="R116" s="21">
        <v>3.0000000000000001E-3</v>
      </c>
      <c r="S116" s="21">
        <v>0.1046</v>
      </c>
      <c r="T116" s="21">
        <v>6.9599999999999995E-2</v>
      </c>
      <c r="U116" s="10">
        <v>2.92</v>
      </c>
      <c r="V116" s="10">
        <v>3.71</v>
      </c>
      <c r="W116" s="7">
        <v>2.1520000000000001</v>
      </c>
      <c r="X116" s="20">
        <v>0.79300000000000004</v>
      </c>
      <c r="Y116" s="75">
        <v>2020</v>
      </c>
      <c r="Z116" s="7">
        <v>2</v>
      </c>
      <c r="AA116" s="7">
        <v>0</v>
      </c>
      <c r="AB116" s="51">
        <v>385</v>
      </c>
      <c r="AC116" s="51">
        <v>-20</v>
      </c>
      <c r="AD116" s="51">
        <v>802</v>
      </c>
      <c r="AE116" s="51">
        <v>424</v>
      </c>
      <c r="AF116" s="51">
        <v>158</v>
      </c>
      <c r="AG116" s="51">
        <v>37</v>
      </c>
      <c r="AH116" s="20">
        <v>0.1158</v>
      </c>
      <c r="AI116" s="7" t="s">
        <v>8507</v>
      </c>
      <c r="AJ116" s="67" t="s">
        <v>8508</v>
      </c>
      <c r="AK116" s="44">
        <v>0.96358339402767657</v>
      </c>
      <c r="AL116" s="44">
        <v>0.9242424242424242</v>
      </c>
      <c r="AM116" s="44">
        <v>-0.58823529411764708</v>
      </c>
      <c r="AN116" s="25">
        <v>0.72453825857519794</v>
      </c>
      <c r="AO116" s="25">
        <v>0.34828496042216361</v>
      </c>
      <c r="AP116" s="215">
        <v>189.5</v>
      </c>
      <c r="AQ116" s="215" t="s">
        <v>8552</v>
      </c>
      <c r="AR116" s="44">
        <v>4.1208791208791201E-2</v>
      </c>
      <c r="AS116" s="171" t="s">
        <v>7937</v>
      </c>
      <c r="AT116" s="171" t="s">
        <v>7291</v>
      </c>
      <c r="AU116" s="171" t="s">
        <v>7938</v>
      </c>
      <c r="AV116" s="7" t="s">
        <v>8488</v>
      </c>
      <c r="AW116" s="14" t="s">
        <v>7936</v>
      </c>
      <c r="AX116" s="49" t="s">
        <v>6009</v>
      </c>
      <c r="AY116" s="38" t="s">
        <v>5989</v>
      </c>
      <c r="AZ116" s="14" t="s">
        <v>6163</v>
      </c>
      <c r="BA116" s="49" t="s">
        <v>5981</v>
      </c>
      <c r="BB116" s="38" t="s">
        <v>5989</v>
      </c>
      <c r="BC116" s="7">
        <v>1.8</v>
      </c>
      <c r="BD116" s="14" t="s">
        <v>6203</v>
      </c>
      <c r="BE116" s="49" t="s">
        <v>6009</v>
      </c>
      <c r="BF116" s="38" t="s">
        <v>5989</v>
      </c>
      <c r="BG116" s="7">
        <v>1.1000000000000001</v>
      </c>
      <c r="BH116" s="45">
        <v>10265.492600910977</v>
      </c>
      <c r="BI116" s="215" t="s">
        <v>8518</v>
      </c>
      <c r="BJ116" s="215" t="s">
        <v>8509</v>
      </c>
      <c r="BK116" s="7">
        <v>1</v>
      </c>
      <c r="BL116" s="25">
        <v>1.8817204301075269E-2</v>
      </c>
      <c r="BM116" s="20">
        <v>0.69956250000000009</v>
      </c>
      <c r="BN116" s="20">
        <v>0.72500000000000009</v>
      </c>
      <c r="BO116" s="20">
        <v>0.67874999999999996</v>
      </c>
      <c r="BP116" s="46">
        <v>51.078167115902964</v>
      </c>
      <c r="BQ116" s="215" t="s">
        <v>8491</v>
      </c>
      <c r="BR116" s="79">
        <v>-0.71962532981530347</v>
      </c>
      <c r="BS116" s="9">
        <v>5.4741765946260124E-3</v>
      </c>
      <c r="BT116" s="9">
        <v>4.6767308343815817E-3</v>
      </c>
      <c r="BU116" s="47" t="s">
        <v>5993</v>
      </c>
      <c r="BV116" s="47" t="s">
        <v>5993</v>
      </c>
      <c r="BW116" s="14" t="s">
        <v>5474</v>
      </c>
      <c r="BX116" s="83">
        <v>-0.66355039577836417</v>
      </c>
      <c r="BY116" s="82">
        <v>4.0199999999999996</v>
      </c>
      <c r="BZ116" s="46">
        <v>47.139303482587067</v>
      </c>
      <c r="CA116" s="48" t="s">
        <v>8526</v>
      </c>
      <c r="CB116" s="45">
        <v>72957.5</v>
      </c>
      <c r="CC116" s="45">
        <v>-3790</v>
      </c>
      <c r="CD116" s="45">
        <v>151979</v>
      </c>
      <c r="CE116" s="45">
        <v>80348</v>
      </c>
      <c r="CF116" s="14" t="s">
        <v>8641</v>
      </c>
      <c r="CG116" s="7" t="s">
        <v>8556</v>
      </c>
      <c r="CH116" s="215" t="s">
        <v>8498</v>
      </c>
      <c r="CI116" s="215" t="s">
        <v>8498</v>
      </c>
      <c r="CJ116" s="215" t="s">
        <v>8498</v>
      </c>
      <c r="CK116" s="43" t="s">
        <v>7350</v>
      </c>
      <c r="CL116" s="43" t="s">
        <v>5474</v>
      </c>
      <c r="CM116" s="43" t="s">
        <v>5474</v>
      </c>
      <c r="CN116" s="145">
        <v>76558</v>
      </c>
      <c r="CO116" s="145">
        <v>224936.5</v>
      </c>
      <c r="CP116" s="148">
        <v>1945310.84787263</v>
      </c>
      <c r="CQ116" s="189" t="s">
        <v>5474</v>
      </c>
      <c r="CR116" s="189" t="s">
        <v>5474</v>
      </c>
      <c r="CS116" s="99" t="s">
        <v>5474</v>
      </c>
      <c r="CT116" s="167" t="s">
        <v>5474</v>
      </c>
      <c r="CU116" s="43" t="s">
        <v>5474</v>
      </c>
      <c r="CV116" s="43" t="s">
        <v>5474</v>
      </c>
      <c r="CW116" s="43" t="s">
        <v>5474</v>
      </c>
      <c r="CX116" s="43" t="s">
        <v>5474</v>
      </c>
      <c r="CY116" s="43" t="s">
        <v>5474</v>
      </c>
      <c r="CZ116" s="43" t="s">
        <v>5474</v>
      </c>
      <c r="DA116" s="42" t="s">
        <v>5474</v>
      </c>
      <c r="DB116" s="42" t="s">
        <v>5474</v>
      </c>
      <c r="DC116" s="42" t="s">
        <v>5474</v>
      </c>
      <c r="DD116" s="42" t="s">
        <v>5474</v>
      </c>
      <c r="DE116" s="42" t="s">
        <v>5474</v>
      </c>
      <c r="DF116" s="42" t="s">
        <v>5474</v>
      </c>
      <c r="DG116" s="42" t="s">
        <v>5474</v>
      </c>
      <c r="DH116" s="42" t="s">
        <v>5474</v>
      </c>
    </row>
    <row r="117" spans="1:112">
      <c r="A117" s="22">
        <v>3707</v>
      </c>
      <c r="B117" s="7" t="s">
        <v>876</v>
      </c>
      <c r="C117" s="21">
        <v>4.4299999999999999E-2</v>
      </c>
      <c r="D117" s="21">
        <v>0.4108</v>
      </c>
      <c r="E117" s="21">
        <v>8.6099999999999996E-2</v>
      </c>
      <c r="F117" s="21">
        <v>0.3821</v>
      </c>
      <c r="G117" s="21">
        <v>0.21099999999999999</v>
      </c>
      <c r="H117" s="21">
        <v>3.1667000000000001</v>
      </c>
      <c r="I117" s="21">
        <v>1.3421000000000001</v>
      </c>
      <c r="J117" s="21">
        <v>1.0843</v>
      </c>
      <c r="K117" s="21">
        <v>0.05</v>
      </c>
      <c r="L117" s="21">
        <v>0.1082</v>
      </c>
      <c r="M117" s="21">
        <v>7.1999999999999995E-2</v>
      </c>
      <c r="N117" s="21">
        <v>5.1700000000000003E-2</v>
      </c>
      <c r="O117" s="21">
        <v>0.12130000000000001</v>
      </c>
      <c r="P117" s="21">
        <v>8.4900000000000003E-2</v>
      </c>
      <c r="Q117" s="21">
        <v>2.2200000000000001E-2</v>
      </c>
      <c r="R117" s="21">
        <v>1.0999999999999999E-2</v>
      </c>
      <c r="S117" s="21">
        <v>-3.27E-2</v>
      </c>
      <c r="T117" s="21">
        <v>0.17610000000000001</v>
      </c>
      <c r="U117" s="10">
        <v>7.0000000000000007E-2</v>
      </c>
      <c r="V117" s="10">
        <v>-0.75</v>
      </c>
      <c r="W117" s="7">
        <v>0.03</v>
      </c>
      <c r="X117" s="20">
        <v>0.57689999999999997</v>
      </c>
      <c r="Y117" s="75"/>
      <c r="Z117" s="7"/>
      <c r="AA117" s="7"/>
      <c r="AB117" s="51">
        <v>-2984</v>
      </c>
      <c r="AC117" s="51">
        <v>-2643</v>
      </c>
      <c r="AD117" s="51">
        <v>3333</v>
      </c>
      <c r="AE117" s="51">
        <v>3</v>
      </c>
      <c r="AF117" s="51">
        <v>-6</v>
      </c>
      <c r="AG117" s="51">
        <v>147</v>
      </c>
      <c r="AH117" s="20">
        <v>0.28320000000000001</v>
      </c>
      <c r="AI117" s="7" t="s">
        <v>8507</v>
      </c>
      <c r="AJ117" s="67" t="s">
        <v>8505</v>
      </c>
      <c r="AK117" s="44">
        <v>0.85226693835965361</v>
      </c>
      <c r="AL117" s="44">
        <v>0.90683229813664601</v>
      </c>
      <c r="AM117" s="44">
        <v>0.64705882352941169</v>
      </c>
      <c r="AN117" s="25">
        <v>0.88823529411764712</v>
      </c>
      <c r="AO117" s="25">
        <v>0.29140271493212672</v>
      </c>
      <c r="AP117" s="215">
        <v>110.5</v>
      </c>
      <c r="AQ117" s="215" t="s">
        <v>8552</v>
      </c>
      <c r="AR117" s="44">
        <v>5.2380952380952299E-2</v>
      </c>
      <c r="AS117" s="171" t="s">
        <v>7952</v>
      </c>
      <c r="AT117" s="171" t="s">
        <v>7953</v>
      </c>
      <c r="AU117" s="171" t="s">
        <v>7954</v>
      </c>
      <c r="AV117" s="7" t="s">
        <v>8488</v>
      </c>
      <c r="AW117" s="14" t="s">
        <v>6329</v>
      </c>
      <c r="AX117" s="49" t="s">
        <v>6009</v>
      </c>
      <c r="AY117" s="38" t="s">
        <v>5961</v>
      </c>
      <c r="AZ117" s="14" t="s">
        <v>6611</v>
      </c>
      <c r="BA117" s="49" t="s">
        <v>6039</v>
      </c>
      <c r="BB117" s="38" t="s">
        <v>5961</v>
      </c>
      <c r="BC117" s="7">
        <v>1.2</v>
      </c>
      <c r="BD117" s="14" t="s">
        <v>6322</v>
      </c>
      <c r="BE117" s="49" t="s">
        <v>6009</v>
      </c>
      <c r="BF117" s="38" t="s">
        <v>5989</v>
      </c>
      <c r="BG117" s="7">
        <v>0.6</v>
      </c>
      <c r="BH117" s="45">
        <v>69966.650642664012</v>
      </c>
      <c r="BI117" s="215" t="s">
        <v>8592</v>
      </c>
      <c r="BJ117" s="215" t="s">
        <v>8472</v>
      </c>
      <c r="BK117" s="7">
        <v>1.6</v>
      </c>
      <c r="BL117" s="25">
        <v>5.2380952380952382E-2</v>
      </c>
      <c r="BM117" s="20">
        <v>0.7375624999999999</v>
      </c>
      <c r="BN117" s="20">
        <v>0.73</v>
      </c>
      <c r="BO117" s="20">
        <v>0.7437499999999998</v>
      </c>
      <c r="BP117" s="46" t="s">
        <v>8473</v>
      </c>
      <c r="BQ117" s="215" t="s">
        <v>8473</v>
      </c>
      <c r="BR117" s="79" t="s">
        <v>8473</v>
      </c>
      <c r="BS117" s="9">
        <v>0</v>
      </c>
      <c r="BT117" s="9">
        <v>0</v>
      </c>
      <c r="BU117" s="47" t="s">
        <v>5993</v>
      </c>
      <c r="BV117" s="47" t="s">
        <v>5993</v>
      </c>
      <c r="BW117" s="14" t="s">
        <v>8474</v>
      </c>
      <c r="BX117" s="83" t="s">
        <v>8473</v>
      </c>
      <c r="BY117" s="82" t="s">
        <v>8473</v>
      </c>
      <c r="BZ117" s="46" t="s">
        <v>8473</v>
      </c>
      <c r="CA117" s="48" t="s">
        <v>8526</v>
      </c>
      <c r="CB117" s="45">
        <v>-329732</v>
      </c>
      <c r="CC117" s="45">
        <v>-292051.5</v>
      </c>
      <c r="CD117" s="45">
        <v>368296.5</v>
      </c>
      <c r="CE117" s="45">
        <v>331.5</v>
      </c>
      <c r="CF117" s="14" t="s">
        <v>8642</v>
      </c>
      <c r="CG117" s="7" t="s">
        <v>8477</v>
      </c>
      <c r="CH117" s="215" t="s">
        <v>8498</v>
      </c>
      <c r="CI117" s="215" t="s">
        <v>8498</v>
      </c>
      <c r="CJ117" s="215" t="s">
        <v>8498</v>
      </c>
      <c r="CK117" s="43" t="s">
        <v>7034</v>
      </c>
      <c r="CL117" s="43" t="s">
        <v>5474</v>
      </c>
      <c r="CM117" s="43" t="s">
        <v>5474</v>
      </c>
      <c r="CN117" s="145">
        <v>-291720</v>
      </c>
      <c r="CO117" s="145">
        <v>38564.5</v>
      </c>
      <c r="CP117" s="148">
        <v>7731314.8960143737</v>
      </c>
      <c r="CQ117" s="189">
        <v>0.81447963800904977</v>
      </c>
      <c r="CR117" s="189">
        <v>0.87690000000000001</v>
      </c>
      <c r="CS117" s="99">
        <v>44526</v>
      </c>
      <c r="CT117" s="167" t="s">
        <v>8528</v>
      </c>
      <c r="CU117" s="43" t="s">
        <v>5474</v>
      </c>
      <c r="CV117" s="43" t="s">
        <v>5474</v>
      </c>
      <c r="CW117" s="43" t="s">
        <v>5474</v>
      </c>
      <c r="CX117" s="43" t="s">
        <v>5474</v>
      </c>
      <c r="CY117" s="43" t="s">
        <v>5474</v>
      </c>
      <c r="CZ117" s="43" t="s">
        <v>5474</v>
      </c>
      <c r="DA117" s="42" t="s">
        <v>5474</v>
      </c>
      <c r="DB117" s="42" t="s">
        <v>8528</v>
      </c>
      <c r="DC117" s="42" t="s">
        <v>5474</v>
      </c>
      <c r="DD117" s="42" t="s">
        <v>5474</v>
      </c>
      <c r="DE117" s="42" t="s">
        <v>5474</v>
      </c>
      <c r="DF117" s="42" t="s">
        <v>5474</v>
      </c>
      <c r="DG117" s="42" t="s">
        <v>5474</v>
      </c>
      <c r="DH117" s="42" t="s">
        <v>5474</v>
      </c>
    </row>
    <row r="118" spans="1:112">
      <c r="A118" s="22">
        <v>5285</v>
      </c>
      <c r="B118" s="7" t="s">
        <v>1088</v>
      </c>
      <c r="C118" s="21">
        <v>4.3799999999999999E-2</v>
      </c>
      <c r="D118" s="21">
        <v>0.76910000000000001</v>
      </c>
      <c r="E118" s="21">
        <v>4.5100000000000001E-2</v>
      </c>
      <c r="F118" s="21">
        <v>0.71950000000000003</v>
      </c>
      <c r="G118" s="21">
        <v>0.52749999999999997</v>
      </c>
      <c r="H118" s="21">
        <v>0.2833</v>
      </c>
      <c r="I118" s="21">
        <v>3.9676999999999998</v>
      </c>
      <c r="J118" s="21">
        <v>4.9565000000000001</v>
      </c>
      <c r="K118" s="21">
        <v>2.18E-2</v>
      </c>
      <c r="L118" s="21">
        <v>6.4699999999999994E-2</v>
      </c>
      <c r="M118" s="21">
        <v>3.8699999999999998E-2</v>
      </c>
      <c r="N118" s="21">
        <v>3.1E-2</v>
      </c>
      <c r="O118" s="21">
        <v>8.7400000000000005E-2</v>
      </c>
      <c r="P118" s="21">
        <v>5.4899999999999997E-2</v>
      </c>
      <c r="Q118" s="21">
        <v>2.46E-2</v>
      </c>
      <c r="R118" s="21">
        <v>1.01E-2</v>
      </c>
      <c r="S118" s="21">
        <v>5.11E-2</v>
      </c>
      <c r="T118" s="21">
        <v>0.13059999999999999</v>
      </c>
      <c r="U118" s="10">
        <v>2.74</v>
      </c>
      <c r="V118" s="10">
        <v>3.65</v>
      </c>
      <c r="W118" s="7">
        <v>2.6253000000000002</v>
      </c>
      <c r="X118" s="20">
        <v>0.85309999999999997</v>
      </c>
      <c r="Y118" s="75">
        <v>2020</v>
      </c>
      <c r="Z118" s="7">
        <v>2.4116</v>
      </c>
      <c r="AA118" s="7">
        <v>0</v>
      </c>
      <c r="AB118" s="51">
        <v>644</v>
      </c>
      <c r="AC118" s="51">
        <v>-350</v>
      </c>
      <c r="AD118" s="51">
        <v>296</v>
      </c>
      <c r="AE118" s="51">
        <v>263</v>
      </c>
      <c r="AF118" s="51">
        <v>220</v>
      </c>
      <c r="AG118" s="51">
        <v>18</v>
      </c>
      <c r="AH118" s="20">
        <v>0.19939999999999999</v>
      </c>
      <c r="AI118" s="7" t="s">
        <v>8507</v>
      </c>
      <c r="AJ118" s="67" t="s">
        <v>8505</v>
      </c>
      <c r="AK118" s="44">
        <v>0.86220472440944884</v>
      </c>
      <c r="AL118" s="44">
        <v>0.86301369863013699</v>
      </c>
      <c r="AM118" s="44">
        <v>-0.58823529411764708</v>
      </c>
      <c r="AN118" s="25">
        <v>0.78455598455598452</v>
      </c>
      <c r="AO118" s="25">
        <v>0.28185328185328185</v>
      </c>
      <c r="AP118" s="215">
        <v>129.5</v>
      </c>
      <c r="AQ118" s="215" t="s">
        <v>8552</v>
      </c>
      <c r="AR118" s="44">
        <v>7.78210116731517E-3</v>
      </c>
      <c r="AS118" s="171" t="s">
        <v>8110</v>
      </c>
      <c r="AT118" s="171" t="s">
        <v>8111</v>
      </c>
      <c r="AU118" s="171" t="s">
        <v>7642</v>
      </c>
      <c r="AV118" s="7" t="s">
        <v>8488</v>
      </c>
      <c r="AW118" s="14" t="s">
        <v>8109</v>
      </c>
      <c r="AX118" s="49" t="s">
        <v>6009</v>
      </c>
      <c r="AY118" s="38" t="s">
        <v>5961</v>
      </c>
      <c r="AZ118" s="14" t="s">
        <v>6157</v>
      </c>
      <c r="BA118" s="49" t="s">
        <v>6039</v>
      </c>
      <c r="BB118" s="38" t="s">
        <v>5961</v>
      </c>
      <c r="BC118" s="7">
        <v>2.1</v>
      </c>
      <c r="BD118" s="14" t="s">
        <v>6193</v>
      </c>
      <c r="BE118" s="49" t="s">
        <v>6009</v>
      </c>
      <c r="BF118" s="38" t="s">
        <v>5989</v>
      </c>
      <c r="BG118" s="7">
        <v>0.6</v>
      </c>
      <c r="BH118" s="45">
        <v>23359.609300693246</v>
      </c>
      <c r="BI118" s="215" t="s">
        <v>8518</v>
      </c>
      <c r="BJ118" s="215" t="s">
        <v>8509</v>
      </c>
      <c r="BK118" s="7">
        <v>1.1000000000000001</v>
      </c>
      <c r="BL118" s="25">
        <v>2.7777777777777776E-2</v>
      </c>
      <c r="BM118" s="20">
        <v>0.72468749999999993</v>
      </c>
      <c r="BN118" s="20">
        <v>0.76249999999999996</v>
      </c>
      <c r="BO118" s="20">
        <v>0.69374999999999987</v>
      </c>
      <c r="BP118" s="46">
        <v>35.479452054794521</v>
      </c>
      <c r="BQ118" s="215" t="s">
        <v>8491</v>
      </c>
      <c r="BR118" s="79">
        <v>-0.54545250965250969</v>
      </c>
      <c r="BS118" s="9">
        <v>1.4338705445729349E-2</v>
      </c>
      <c r="BT118" s="9">
        <v>1.2698109879598407E-2</v>
      </c>
      <c r="BU118" s="47">
        <v>44405</v>
      </c>
      <c r="BV118" s="47">
        <v>44411</v>
      </c>
      <c r="BW118" s="14" t="s">
        <v>5474</v>
      </c>
      <c r="BX118" s="83">
        <v>-0.45454301158301158</v>
      </c>
      <c r="BY118" s="82">
        <v>4.1400000000000006</v>
      </c>
      <c r="BZ118" s="46">
        <v>31.280193236714972</v>
      </c>
      <c r="CA118" s="48" t="s">
        <v>8526</v>
      </c>
      <c r="CB118" s="45">
        <v>83398</v>
      </c>
      <c r="CC118" s="45">
        <v>-45325</v>
      </c>
      <c r="CD118" s="45">
        <v>38332</v>
      </c>
      <c r="CE118" s="45">
        <v>34058.5</v>
      </c>
      <c r="CF118" s="14" t="s">
        <v>8643</v>
      </c>
      <c r="CG118" s="7" t="s">
        <v>8556</v>
      </c>
      <c r="CH118" s="215" t="s">
        <v>8546</v>
      </c>
      <c r="CI118" s="215" t="s">
        <v>8478</v>
      </c>
      <c r="CJ118" s="215" t="s">
        <v>8498</v>
      </c>
      <c r="CK118" s="43" t="s">
        <v>7034</v>
      </c>
      <c r="CL118" s="43" t="s">
        <v>5474</v>
      </c>
      <c r="CM118" s="43" t="s">
        <v>5474</v>
      </c>
      <c r="CN118" s="145">
        <v>-11266.5</v>
      </c>
      <c r="CO118" s="145">
        <v>121730</v>
      </c>
      <c r="CP118" s="148">
        <v>3025069.4044397753</v>
      </c>
      <c r="CQ118" s="189">
        <v>0.41119691119691121</v>
      </c>
      <c r="CR118" s="189">
        <v>0</v>
      </c>
      <c r="CS118" s="99">
        <v>44486</v>
      </c>
      <c r="CT118" s="167" t="s">
        <v>5474</v>
      </c>
      <c r="CU118" s="43" t="s">
        <v>5474</v>
      </c>
      <c r="CV118" s="43" t="s">
        <v>5474</v>
      </c>
      <c r="CW118" s="43" t="s">
        <v>5474</v>
      </c>
      <c r="CX118" s="43" t="s">
        <v>5474</v>
      </c>
      <c r="CY118" s="43" t="s">
        <v>5474</v>
      </c>
      <c r="CZ118" s="43" t="s">
        <v>5474</v>
      </c>
      <c r="DA118" s="42" t="s">
        <v>5474</v>
      </c>
      <c r="DB118" s="42" t="s">
        <v>5474</v>
      </c>
      <c r="DC118" s="42" t="s">
        <v>5474</v>
      </c>
      <c r="DD118" s="42" t="s">
        <v>5474</v>
      </c>
      <c r="DE118" s="42" t="s">
        <v>5474</v>
      </c>
      <c r="DF118" s="42" t="s">
        <v>5474</v>
      </c>
      <c r="DG118" s="42" t="s">
        <v>5474</v>
      </c>
      <c r="DH118" s="42" t="s">
        <v>5474</v>
      </c>
    </row>
    <row r="119" spans="1:112">
      <c r="A119" s="22">
        <v>2342</v>
      </c>
      <c r="B119" s="7" t="s">
        <v>334</v>
      </c>
      <c r="C119" s="21">
        <v>4.1099999999999998E-2</v>
      </c>
      <c r="D119" s="21">
        <v>1.6500000000000001E-2</v>
      </c>
      <c r="E119" s="21">
        <v>9.1499999999999998E-2</v>
      </c>
      <c r="F119" s="21">
        <v>6.6400000000000001E-2</v>
      </c>
      <c r="G119" s="21">
        <v>-2.07E-2</v>
      </c>
      <c r="H119" s="21">
        <v>-0.46429999999999999</v>
      </c>
      <c r="I119" s="21">
        <v>1.1648000000000001</v>
      </c>
      <c r="J119" s="21">
        <v>1.2687999999999999</v>
      </c>
      <c r="K119" s="21">
        <v>7.5800000000000006E-2</v>
      </c>
      <c r="L119" s="21">
        <v>-4.5600000000000002E-2</v>
      </c>
      <c r="M119" s="21">
        <v>2.98E-2</v>
      </c>
      <c r="N119" s="21">
        <v>0.1021</v>
      </c>
      <c r="O119" s="21">
        <v>-6.3700000000000007E-2</v>
      </c>
      <c r="P119" s="21">
        <v>4.4999999999999998E-2</v>
      </c>
      <c r="Q119" s="21">
        <v>0.13500000000000001</v>
      </c>
      <c r="R119" s="21">
        <v>9.4299999999999995E-2</v>
      </c>
      <c r="S119" s="21">
        <v>-3.1600000000000003E-2</v>
      </c>
      <c r="T119" s="21">
        <v>-4.5999999999999999E-3</v>
      </c>
      <c r="U119" s="10">
        <v>0.43</v>
      </c>
      <c r="V119" s="10">
        <v>3.44</v>
      </c>
      <c r="W119" s="7">
        <v>0.154</v>
      </c>
      <c r="X119" s="20">
        <v>0.26379999999999998</v>
      </c>
      <c r="Y119" s="75">
        <v>2020</v>
      </c>
      <c r="Z119" s="7">
        <v>0.5</v>
      </c>
      <c r="AA119" s="7">
        <v>0</v>
      </c>
      <c r="AB119" s="51">
        <v>-312</v>
      </c>
      <c r="AC119" s="51">
        <v>-1357</v>
      </c>
      <c r="AD119" s="51"/>
      <c r="AE119" s="51"/>
      <c r="AF119" s="51">
        <v>2</v>
      </c>
      <c r="AG119" s="51">
        <v>1</v>
      </c>
      <c r="AH119" s="20">
        <v>3.3500000000000002E-2</v>
      </c>
      <c r="AI119" s="7" t="s">
        <v>8487</v>
      </c>
      <c r="AJ119" s="67" t="s">
        <v>8505</v>
      </c>
      <c r="AK119" s="44">
        <v>0.79117147707979629</v>
      </c>
      <c r="AL119" s="44">
        <v>0.95833333333333337</v>
      </c>
      <c r="AM119" s="44">
        <v>0.88764044943820231</v>
      </c>
      <c r="AN119" s="25">
        <v>0.59555106167846317</v>
      </c>
      <c r="AO119" s="25">
        <v>0.24266936299292213</v>
      </c>
      <c r="AP119" s="215">
        <v>49.45</v>
      </c>
      <c r="AQ119" s="215" t="s">
        <v>8552</v>
      </c>
      <c r="AR119" s="44">
        <v>8.8008800880088001E-2</v>
      </c>
      <c r="AS119" s="171" t="s">
        <v>7483</v>
      </c>
      <c r="AT119" s="171" t="s">
        <v>7484</v>
      </c>
      <c r="AU119" s="171" t="s">
        <v>7485</v>
      </c>
      <c r="AV119" s="7" t="s">
        <v>5474</v>
      </c>
      <c r="AW119" s="14" t="s">
        <v>6490</v>
      </c>
      <c r="AX119" s="49" t="s">
        <v>6009</v>
      </c>
      <c r="AY119" s="38" t="s">
        <v>5961</v>
      </c>
      <c r="AZ119" s="14" t="s">
        <v>6157</v>
      </c>
      <c r="BA119" s="49" t="s">
        <v>6039</v>
      </c>
      <c r="BB119" s="38" t="s">
        <v>5961</v>
      </c>
      <c r="BC119" s="7">
        <v>1.1000000000000001</v>
      </c>
      <c r="BD119" s="14" t="s">
        <v>6175</v>
      </c>
      <c r="BE119" s="49" t="s">
        <v>6039</v>
      </c>
      <c r="BF119" s="38" t="s">
        <v>5961</v>
      </c>
      <c r="BG119" s="7">
        <v>0.2</v>
      </c>
      <c r="BH119" s="45">
        <v>54010.141976169034</v>
      </c>
      <c r="BI119" s="215" t="s">
        <v>8518</v>
      </c>
      <c r="BJ119" s="215" t="s">
        <v>8490</v>
      </c>
      <c r="BK119" s="7">
        <v>6.8</v>
      </c>
      <c r="BL119" s="25">
        <v>8.6813186813186879E-2</v>
      </c>
      <c r="BM119" s="20">
        <v>0.63731250000000006</v>
      </c>
      <c r="BN119" s="20">
        <v>0.63250000000000006</v>
      </c>
      <c r="BO119" s="20">
        <v>0.64124999999999999</v>
      </c>
      <c r="BP119" s="46">
        <v>14.375000000000002</v>
      </c>
      <c r="BQ119" s="215" t="s">
        <v>8521</v>
      </c>
      <c r="BR119" s="79">
        <v>-0.16764408493427702</v>
      </c>
      <c r="BS119" s="9">
        <v>0</v>
      </c>
      <c r="BT119" s="9">
        <v>4.2364402823866776E-3</v>
      </c>
      <c r="BU119" s="47" t="s">
        <v>5993</v>
      </c>
      <c r="BV119" s="47" t="s">
        <v>5993</v>
      </c>
      <c r="BW119" s="14" t="s">
        <v>8474</v>
      </c>
      <c r="BX119" s="83">
        <v>4.0444893832153689E-2</v>
      </c>
      <c r="BY119" s="82">
        <v>3.43</v>
      </c>
      <c r="BZ119" s="46">
        <v>14.416909620991254</v>
      </c>
      <c r="CA119" s="48" t="s">
        <v>5474</v>
      </c>
      <c r="CB119" s="45">
        <v>-15428.400000000001</v>
      </c>
      <c r="CC119" s="45">
        <v>-67103.650000000009</v>
      </c>
      <c r="CD119" s="45">
        <v>0</v>
      </c>
      <c r="CE119" s="45">
        <v>0</v>
      </c>
      <c r="CF119" s="14" t="s">
        <v>8644</v>
      </c>
      <c r="CG119" s="7" t="s">
        <v>8477</v>
      </c>
      <c r="CH119" s="215" t="s">
        <v>8498</v>
      </c>
      <c r="CI119" s="215" t="s">
        <v>8478</v>
      </c>
      <c r="CJ119" s="215" t="s">
        <v>8498</v>
      </c>
      <c r="CK119" s="43" t="s">
        <v>7034</v>
      </c>
      <c r="CL119" s="43" t="s">
        <v>5474</v>
      </c>
      <c r="CM119" s="43" t="s">
        <v>5474</v>
      </c>
      <c r="CN119" s="145">
        <v>-67103.650000000009</v>
      </c>
      <c r="CO119" s="145">
        <v>-15428.400000000001</v>
      </c>
      <c r="CP119" s="148">
        <v>2670801.5207215589</v>
      </c>
      <c r="CQ119" s="189" t="s">
        <v>5474</v>
      </c>
      <c r="CR119" s="189" t="s">
        <v>5474</v>
      </c>
      <c r="CS119" s="99" t="s">
        <v>5474</v>
      </c>
      <c r="CT119" s="167" t="s">
        <v>5474</v>
      </c>
      <c r="CU119" s="43" t="s">
        <v>5474</v>
      </c>
      <c r="CV119" s="43" t="s">
        <v>5474</v>
      </c>
      <c r="CW119" s="43" t="s">
        <v>5474</v>
      </c>
      <c r="CX119" s="43" t="s">
        <v>5474</v>
      </c>
      <c r="CY119" s="43" t="s">
        <v>5474</v>
      </c>
      <c r="CZ119" s="43" t="s">
        <v>5474</v>
      </c>
      <c r="DA119" s="42" t="s">
        <v>5474</v>
      </c>
      <c r="DB119" s="42" t="s">
        <v>5474</v>
      </c>
      <c r="DC119" s="42" t="s">
        <v>5474</v>
      </c>
      <c r="DD119" s="42" t="s">
        <v>5474</v>
      </c>
      <c r="DE119" s="42" t="s">
        <v>5474</v>
      </c>
      <c r="DF119" s="42" t="s">
        <v>5474</v>
      </c>
      <c r="DG119" s="42" t="s">
        <v>5474</v>
      </c>
      <c r="DH119" s="42" t="s">
        <v>5474</v>
      </c>
    </row>
    <row r="120" spans="1:112">
      <c r="A120" s="22">
        <v>3661</v>
      </c>
      <c r="B120" s="7" t="s">
        <v>849</v>
      </c>
      <c r="C120" s="21">
        <v>1.8700000000000001E-2</v>
      </c>
      <c r="D120" s="21">
        <v>0.2384</v>
      </c>
      <c r="E120" s="21">
        <v>-0.10589999999999999</v>
      </c>
      <c r="F120" s="21">
        <v>0.2228</v>
      </c>
      <c r="G120" s="21">
        <v>0.62229999999999996</v>
      </c>
      <c r="H120" s="21"/>
      <c r="I120" s="21">
        <v>0.97909999999999997</v>
      </c>
      <c r="J120" s="21">
        <v>0.97909999999999997</v>
      </c>
      <c r="K120" s="21">
        <v>5.0599999999999999E-2</v>
      </c>
      <c r="L120" s="21">
        <v>3.1899999999999998E-2</v>
      </c>
      <c r="M120" s="21">
        <v>-4.4299999999999999E-2</v>
      </c>
      <c r="N120" s="21">
        <v>6.3899999999999998E-2</v>
      </c>
      <c r="O120" s="21">
        <v>5.0200000000000002E-2</v>
      </c>
      <c r="P120" s="21">
        <v>4.3799999999999999E-2</v>
      </c>
      <c r="Q120" s="21">
        <v>2.1299999999999999E-2</v>
      </c>
      <c r="R120" s="21">
        <v>4.7000000000000002E-3</v>
      </c>
      <c r="S120" s="21">
        <v>0.1003</v>
      </c>
      <c r="T120" s="21">
        <v>6.59E-2</v>
      </c>
      <c r="U120" s="10">
        <v>5.68</v>
      </c>
      <c r="V120" s="10">
        <v>16.41</v>
      </c>
      <c r="W120" s="7">
        <v>2.5270000000000001</v>
      </c>
      <c r="X120" s="20">
        <v>0.38290000000000002</v>
      </c>
      <c r="Y120" s="75">
        <v>2020</v>
      </c>
      <c r="Z120" s="7">
        <v>6.6494999999999997</v>
      </c>
      <c r="AA120" s="7">
        <v>0</v>
      </c>
      <c r="AB120" s="51">
        <v>925</v>
      </c>
      <c r="AC120" s="51">
        <v>-173</v>
      </c>
      <c r="AD120" s="51">
        <v>867</v>
      </c>
      <c r="AE120" s="51">
        <v>621</v>
      </c>
      <c r="AF120" s="51">
        <v>48</v>
      </c>
      <c r="AG120" s="51">
        <v>22</v>
      </c>
      <c r="AH120" s="20">
        <v>0.14810000000000001</v>
      </c>
      <c r="AI120" s="7" t="s">
        <v>8481</v>
      </c>
      <c r="AJ120" s="67" t="s">
        <v>8505</v>
      </c>
      <c r="AK120" s="44">
        <v>0.50824823252160245</v>
      </c>
      <c r="AL120" s="44">
        <v>0.99342105263157898</v>
      </c>
      <c r="AM120" s="44">
        <v>0.97368421052631582</v>
      </c>
      <c r="AN120" s="25">
        <v>0.92649199417758366</v>
      </c>
      <c r="AO120" s="25">
        <v>0.22125181950509462</v>
      </c>
      <c r="AP120" s="215">
        <v>687</v>
      </c>
      <c r="AQ120" s="215" t="s">
        <v>8552</v>
      </c>
      <c r="AR120" s="44">
        <v>5.0458715596330202E-2</v>
      </c>
      <c r="AS120" s="171" t="s">
        <v>7928</v>
      </c>
      <c r="AT120" s="171" t="s">
        <v>7475</v>
      </c>
      <c r="AU120" s="171" t="s">
        <v>7929</v>
      </c>
      <c r="AV120" s="7" t="s">
        <v>5474</v>
      </c>
      <c r="AW120" s="14" t="s">
        <v>6644</v>
      </c>
      <c r="AX120" s="49" t="s">
        <v>6009</v>
      </c>
      <c r="AY120" s="38" t="s">
        <v>5989</v>
      </c>
      <c r="AZ120" s="14" t="s">
        <v>6611</v>
      </c>
      <c r="BA120" s="49" t="s">
        <v>6039</v>
      </c>
      <c r="BB120" s="38" t="s">
        <v>5961</v>
      </c>
      <c r="BC120" s="7">
        <v>1.1000000000000001</v>
      </c>
      <c r="BD120" s="14" t="s">
        <v>6179</v>
      </c>
      <c r="BE120" s="49" t="s">
        <v>5967</v>
      </c>
      <c r="BF120" s="38" t="s">
        <v>5961</v>
      </c>
      <c r="BG120" s="7">
        <v>0.8</v>
      </c>
      <c r="BH120" s="45">
        <v>4988.0472522202108</v>
      </c>
      <c r="BI120" s="215" t="s">
        <v>8489</v>
      </c>
      <c r="BJ120" s="215" t="s">
        <v>8509</v>
      </c>
      <c r="BK120" s="7">
        <v>0.9</v>
      </c>
      <c r="BL120" s="25">
        <v>5.6923076923076923E-2</v>
      </c>
      <c r="BM120" s="20">
        <v>0.66893749999999996</v>
      </c>
      <c r="BN120" s="20">
        <v>0.66</v>
      </c>
      <c r="BO120" s="20">
        <v>0.67624999999999991</v>
      </c>
      <c r="BP120" s="46">
        <v>41.864716636197443</v>
      </c>
      <c r="BQ120" s="215" t="s">
        <v>8483</v>
      </c>
      <c r="BR120" s="79">
        <v>-0.67895196506550215</v>
      </c>
      <c r="BS120" s="9">
        <v>0</v>
      </c>
      <c r="BT120" s="9">
        <v>3.80676969857352E-3</v>
      </c>
      <c r="BU120" s="47" t="s">
        <v>5993</v>
      </c>
      <c r="BV120" s="47" t="s">
        <v>5993</v>
      </c>
      <c r="BW120" s="14" t="s">
        <v>5474</v>
      </c>
      <c r="BX120" s="83">
        <v>-0.59868995633187772</v>
      </c>
      <c r="BY120" s="82">
        <v>18.38</v>
      </c>
      <c r="BZ120" s="46">
        <v>37.377584330794342</v>
      </c>
      <c r="CA120" s="48" t="s">
        <v>8526</v>
      </c>
      <c r="CB120" s="45">
        <v>635475</v>
      </c>
      <c r="CC120" s="45">
        <v>-118851</v>
      </c>
      <c r="CD120" s="45">
        <v>595629</v>
      </c>
      <c r="CE120" s="45">
        <v>426627</v>
      </c>
      <c r="CF120" s="14" t="s">
        <v>8645</v>
      </c>
      <c r="CG120" s="7" t="s">
        <v>8477</v>
      </c>
      <c r="CH120" s="215" t="s">
        <v>8498</v>
      </c>
      <c r="CI120" s="215" t="s">
        <v>8498</v>
      </c>
      <c r="CJ120" s="215" t="s">
        <v>8523</v>
      </c>
      <c r="CK120" s="43" t="s">
        <v>7034</v>
      </c>
      <c r="CL120" s="43" t="s">
        <v>5474</v>
      </c>
      <c r="CM120" s="43" t="s">
        <v>5474</v>
      </c>
      <c r="CN120" s="145">
        <v>307776</v>
      </c>
      <c r="CO120" s="145">
        <v>1231104</v>
      </c>
      <c r="CP120" s="148">
        <v>3426788.4622752848</v>
      </c>
      <c r="CQ120" s="189" t="s">
        <v>5474</v>
      </c>
      <c r="CR120" s="189" t="s">
        <v>5474</v>
      </c>
      <c r="CS120" s="99" t="s">
        <v>5474</v>
      </c>
      <c r="CT120" s="167" t="s">
        <v>5474</v>
      </c>
      <c r="CU120" s="43" t="s">
        <v>5474</v>
      </c>
      <c r="CV120" s="43" t="s">
        <v>5474</v>
      </c>
      <c r="CW120" s="43" t="s">
        <v>5474</v>
      </c>
      <c r="CX120" s="43" t="s">
        <v>5474</v>
      </c>
      <c r="CY120" s="43" t="s">
        <v>5474</v>
      </c>
      <c r="CZ120" s="43" t="s">
        <v>5474</v>
      </c>
      <c r="DA120" s="42" t="s">
        <v>5474</v>
      </c>
      <c r="DB120" s="42" t="s">
        <v>5474</v>
      </c>
      <c r="DC120" s="42" t="s">
        <v>5474</v>
      </c>
      <c r="DD120" s="42" t="s">
        <v>5474</v>
      </c>
      <c r="DE120" s="42" t="s">
        <v>5474</v>
      </c>
      <c r="DF120" s="42" t="s">
        <v>5474</v>
      </c>
      <c r="DG120" s="42" t="s">
        <v>5474</v>
      </c>
      <c r="DH120" s="42" t="s">
        <v>5474</v>
      </c>
    </row>
    <row r="121" spans="1:112">
      <c r="A121" s="22">
        <v>2481</v>
      </c>
      <c r="B121" s="7" t="s">
        <v>437</v>
      </c>
      <c r="C121" s="21">
        <v>-1.66E-2</v>
      </c>
      <c r="D121" s="21">
        <v>0.40989999999999999</v>
      </c>
      <c r="E121" s="21">
        <v>1.47E-2</v>
      </c>
      <c r="F121" s="21">
        <v>0.31909999999999999</v>
      </c>
      <c r="G121" s="21">
        <v>0.42349999999999999</v>
      </c>
      <c r="H121" s="21">
        <v>0.92049999999999998</v>
      </c>
      <c r="I121" s="21">
        <v>0.89890000000000003</v>
      </c>
      <c r="J121" s="21">
        <v>1.1416999999999999</v>
      </c>
      <c r="K121" s="21">
        <v>4.8099999999999997E-2</v>
      </c>
      <c r="L121" s="21">
        <v>6.7000000000000004E-2</v>
      </c>
      <c r="M121" s="21">
        <v>5.0099999999999999E-2</v>
      </c>
      <c r="N121" s="21">
        <v>6.0600000000000001E-2</v>
      </c>
      <c r="O121" s="21">
        <v>6.5100000000000005E-2</v>
      </c>
      <c r="P121" s="21">
        <v>4.6600000000000003E-2</v>
      </c>
      <c r="Q121" s="21">
        <v>2.2499999999999999E-2</v>
      </c>
      <c r="R121" s="21">
        <v>8.3000000000000001E-3</v>
      </c>
      <c r="S121" s="21">
        <v>0.08</v>
      </c>
      <c r="T121" s="21">
        <v>3.85E-2</v>
      </c>
      <c r="U121" s="10">
        <v>2.57</v>
      </c>
      <c r="V121" s="10">
        <v>4.07</v>
      </c>
      <c r="W121" s="7">
        <v>0.81040000000000001</v>
      </c>
      <c r="X121" s="20">
        <v>0.51729999999999998</v>
      </c>
      <c r="Y121" s="75">
        <v>2020</v>
      </c>
      <c r="Z121" s="7">
        <v>1.5</v>
      </c>
      <c r="AA121" s="7">
        <v>0</v>
      </c>
      <c r="AB121" s="51">
        <v>-7684</v>
      </c>
      <c r="AC121" s="51">
        <v>-867</v>
      </c>
      <c r="AD121" s="51">
        <v>6505</v>
      </c>
      <c r="AE121" s="51">
        <v>1188</v>
      </c>
      <c r="AF121" s="51">
        <v>918</v>
      </c>
      <c r="AG121" s="51">
        <v>28</v>
      </c>
      <c r="AH121" s="20">
        <v>0.27850000000000003</v>
      </c>
      <c r="AI121" s="7" t="s">
        <v>8507</v>
      </c>
      <c r="AJ121" s="67" t="s">
        <v>8468</v>
      </c>
      <c r="AK121" s="44">
        <v>0.91749174917491749</v>
      </c>
      <c r="AL121" s="44">
        <v>0.96710526315789469</v>
      </c>
      <c r="AM121" s="44">
        <v>1</v>
      </c>
      <c r="AN121" s="25">
        <v>0.77692307692307694</v>
      </c>
      <c r="AO121" s="25">
        <v>0.25982905982905991</v>
      </c>
      <c r="AP121" s="215">
        <v>117</v>
      </c>
      <c r="AQ121" s="215" t="s">
        <v>8552</v>
      </c>
      <c r="AR121" s="44">
        <v>8.8372093023255799E-2</v>
      </c>
      <c r="AS121" s="171" t="s">
        <v>7594</v>
      </c>
      <c r="AT121" s="171" t="s">
        <v>7595</v>
      </c>
      <c r="AU121" s="171" t="s">
        <v>7596</v>
      </c>
      <c r="AV121" s="7" t="s">
        <v>8488</v>
      </c>
      <c r="AW121" s="14" t="s">
        <v>6818</v>
      </c>
      <c r="AX121" s="49" t="s">
        <v>6009</v>
      </c>
      <c r="AY121" s="38" t="s">
        <v>5989</v>
      </c>
      <c r="AZ121" s="14" t="s">
        <v>6364</v>
      </c>
      <c r="BA121" s="49" t="s">
        <v>5993</v>
      </c>
      <c r="BB121" s="38" t="s">
        <v>5993</v>
      </c>
      <c r="BC121" s="7">
        <v>0.7</v>
      </c>
      <c r="BD121" s="14" t="s">
        <v>6210</v>
      </c>
      <c r="BE121" s="49" t="s">
        <v>5967</v>
      </c>
      <c r="BF121" s="38" t="s">
        <v>6012</v>
      </c>
      <c r="BG121" s="7">
        <v>0.5</v>
      </c>
      <c r="BH121" s="45">
        <v>47585.761300698381</v>
      </c>
      <c r="BI121" s="215" t="s">
        <v>8592</v>
      </c>
      <c r="BJ121" s="215" t="s">
        <v>8520</v>
      </c>
      <c r="BK121" s="7">
        <v>1.2</v>
      </c>
      <c r="BL121" s="25">
        <v>7.3394495412844041E-2</v>
      </c>
      <c r="BM121" s="20">
        <v>0.71106249999999993</v>
      </c>
      <c r="BN121" s="20">
        <v>0.72</v>
      </c>
      <c r="BO121" s="20">
        <v>0.70374999999999988</v>
      </c>
      <c r="BP121" s="46">
        <v>28.746928746928745</v>
      </c>
      <c r="BQ121" s="215" t="s">
        <v>8491</v>
      </c>
      <c r="BR121" s="79">
        <v>-0.54153846153846152</v>
      </c>
      <c r="BS121" s="9">
        <v>1.070234852608154E-3</v>
      </c>
      <c r="BT121" s="9">
        <v>6.9299724814961827E-3</v>
      </c>
      <c r="BU121" s="47" t="s">
        <v>5993</v>
      </c>
      <c r="BV121" s="47">
        <v>44413</v>
      </c>
      <c r="BW121" s="14" t="s">
        <v>5474</v>
      </c>
      <c r="BX121" s="83">
        <v>-0.42692307692307696</v>
      </c>
      <c r="BY121" s="82">
        <v>4.47</v>
      </c>
      <c r="BZ121" s="46">
        <v>26.174496644295303</v>
      </c>
      <c r="CA121" s="48" t="s">
        <v>8526</v>
      </c>
      <c r="CB121" s="45">
        <v>-899028</v>
      </c>
      <c r="CC121" s="45">
        <v>-101439</v>
      </c>
      <c r="CD121" s="45">
        <v>761085</v>
      </c>
      <c r="CE121" s="45">
        <v>138996</v>
      </c>
      <c r="CF121" s="14" t="s">
        <v>8646</v>
      </c>
      <c r="CG121" s="7" t="s">
        <v>8477</v>
      </c>
      <c r="CH121" s="215" t="s">
        <v>8498</v>
      </c>
      <c r="CI121" s="215" t="s">
        <v>8479</v>
      </c>
      <c r="CJ121" s="215" t="s">
        <v>8498</v>
      </c>
      <c r="CK121" s="43" t="s">
        <v>6927</v>
      </c>
      <c r="CL121" s="43" t="s">
        <v>5474</v>
      </c>
      <c r="CM121" s="43" t="s">
        <v>5474</v>
      </c>
      <c r="CN121" s="145">
        <v>37557</v>
      </c>
      <c r="CO121" s="145">
        <v>-137943</v>
      </c>
      <c r="CP121" s="148">
        <v>5567534.072181711</v>
      </c>
      <c r="CQ121" s="189" t="s">
        <v>5474</v>
      </c>
      <c r="CR121" s="189" t="s">
        <v>5474</v>
      </c>
      <c r="CS121" s="99" t="s">
        <v>5474</v>
      </c>
      <c r="CT121" s="167" t="s">
        <v>8647</v>
      </c>
      <c r="CU121" s="43" t="s">
        <v>5474</v>
      </c>
      <c r="CV121" s="43" t="s">
        <v>5474</v>
      </c>
      <c r="CW121" s="43" t="s">
        <v>5474</v>
      </c>
      <c r="CX121" s="43" t="s">
        <v>5474</v>
      </c>
      <c r="CY121" s="43" t="s">
        <v>5474</v>
      </c>
      <c r="CZ121" s="43" t="s">
        <v>5474</v>
      </c>
      <c r="DA121" s="42" t="s">
        <v>5474</v>
      </c>
      <c r="DB121" s="42" t="s">
        <v>8528</v>
      </c>
      <c r="DC121" s="42" t="s">
        <v>5474</v>
      </c>
      <c r="DD121" s="42" t="s">
        <v>5474</v>
      </c>
      <c r="DE121" s="42" t="s">
        <v>8535</v>
      </c>
      <c r="DF121" s="42" t="s">
        <v>5474</v>
      </c>
      <c r="DG121" s="42" t="s">
        <v>5474</v>
      </c>
      <c r="DH121" s="42" t="s">
        <v>5474</v>
      </c>
    </row>
    <row r="122" spans="1:112">
      <c r="A122" s="22">
        <v>3189</v>
      </c>
      <c r="B122" s="7" t="s">
        <v>668</v>
      </c>
      <c r="C122" s="21">
        <v>-2.0000000000000001E-4</v>
      </c>
      <c r="D122" s="21">
        <v>0.32019999999999998</v>
      </c>
      <c r="E122" s="21">
        <v>7.1999999999999995E-2</v>
      </c>
      <c r="F122" s="21">
        <v>0.36109999999999998</v>
      </c>
      <c r="G122" s="21">
        <v>0.26790000000000003</v>
      </c>
      <c r="H122" s="21">
        <v>2.3157999999999999</v>
      </c>
      <c r="I122" s="21">
        <v>2.6345999999999998</v>
      </c>
      <c r="J122" s="21">
        <v>2.5143</v>
      </c>
      <c r="K122" s="21">
        <v>4.9799999999999997E-2</v>
      </c>
      <c r="L122" s="21">
        <v>4.7500000000000001E-2</v>
      </c>
      <c r="M122" s="21">
        <v>5.3499999999999999E-2</v>
      </c>
      <c r="N122" s="21">
        <v>6.3899999999999998E-2</v>
      </c>
      <c r="O122" s="21">
        <v>6.1699999999999998E-2</v>
      </c>
      <c r="P122" s="21">
        <v>5.8700000000000002E-2</v>
      </c>
      <c r="Q122" s="21">
        <v>1.4200000000000001E-2</v>
      </c>
      <c r="R122" s="21">
        <v>8.8999999999999999E-3</v>
      </c>
      <c r="S122" s="21">
        <v>1.15E-2</v>
      </c>
      <c r="T122" s="21">
        <v>1.04E-2</v>
      </c>
      <c r="U122" s="10">
        <v>2.46</v>
      </c>
      <c r="V122" s="10">
        <v>2.97</v>
      </c>
      <c r="W122" s="7">
        <v>1.5999000000000001</v>
      </c>
      <c r="X122" s="20">
        <v>0.85629999999999995</v>
      </c>
      <c r="Y122" s="75">
        <v>2020</v>
      </c>
      <c r="Z122" s="7">
        <v>1</v>
      </c>
      <c r="AA122" s="7">
        <v>0</v>
      </c>
      <c r="AB122" s="51">
        <v>-5485</v>
      </c>
      <c r="AC122" s="51">
        <v>-7623</v>
      </c>
      <c r="AD122" s="51">
        <v>5194</v>
      </c>
      <c r="AE122" s="51">
        <v>737</v>
      </c>
      <c r="AF122" s="51">
        <v>1040</v>
      </c>
      <c r="AG122" s="51">
        <v>971</v>
      </c>
      <c r="AH122" s="20">
        <v>0.16550000000000001</v>
      </c>
      <c r="AI122" s="7" t="s">
        <v>8507</v>
      </c>
      <c r="AJ122" s="67" t="s">
        <v>8505</v>
      </c>
      <c r="AK122" s="44">
        <v>0.90891346779440463</v>
      </c>
      <c r="AL122" s="44">
        <v>1</v>
      </c>
      <c r="AM122" s="44">
        <v>1</v>
      </c>
      <c r="AN122" s="25">
        <v>0.76467661691542288</v>
      </c>
      <c r="AO122" s="25">
        <v>0.20895522388059701</v>
      </c>
      <c r="AP122" s="215">
        <v>201</v>
      </c>
      <c r="AQ122" s="215" t="s">
        <v>8552</v>
      </c>
      <c r="AR122" s="44">
        <v>8.6486486486486394E-2</v>
      </c>
      <c r="AS122" s="171" t="s">
        <v>7790</v>
      </c>
      <c r="AT122" s="171" t="s">
        <v>7630</v>
      </c>
      <c r="AU122" s="171" t="s">
        <v>7645</v>
      </c>
      <c r="AV122" s="7" t="s">
        <v>5474</v>
      </c>
      <c r="AW122" s="14" t="s">
        <v>6157</v>
      </c>
      <c r="AX122" s="49" t="s">
        <v>6009</v>
      </c>
      <c r="AY122" s="38" t="s">
        <v>5961</v>
      </c>
      <c r="AZ122" s="14" t="s">
        <v>6271</v>
      </c>
      <c r="BA122" s="49" t="s">
        <v>6039</v>
      </c>
      <c r="BB122" s="38" t="s">
        <v>5961</v>
      </c>
      <c r="BC122" s="7">
        <v>1</v>
      </c>
      <c r="BD122" s="14" t="s">
        <v>6280</v>
      </c>
      <c r="BE122" s="49" t="s">
        <v>5988</v>
      </c>
      <c r="BF122" s="38" t="s">
        <v>6012</v>
      </c>
      <c r="BG122" s="7">
        <v>0.5</v>
      </c>
      <c r="BH122" s="45">
        <v>34643.24013206899</v>
      </c>
      <c r="BI122" s="215" t="s">
        <v>8499</v>
      </c>
      <c r="BJ122" s="215" t="s">
        <v>8520</v>
      </c>
      <c r="BK122" s="7">
        <v>1.3</v>
      </c>
      <c r="BL122" s="25">
        <v>7.1999999999999995E-2</v>
      </c>
      <c r="BM122" s="20">
        <v>0.70874999999999999</v>
      </c>
      <c r="BN122" s="20">
        <v>0.72250000000000014</v>
      </c>
      <c r="BO122" s="20">
        <v>0.69749999999999979</v>
      </c>
      <c r="BP122" s="46">
        <v>67.676767676767668</v>
      </c>
      <c r="BQ122" s="215" t="s">
        <v>8491</v>
      </c>
      <c r="BR122" s="79">
        <v>-0.77562951907131017</v>
      </c>
      <c r="BS122" s="9">
        <v>2.0974315181561121E-3</v>
      </c>
      <c r="BT122" s="9">
        <v>0</v>
      </c>
      <c r="BU122" s="47" t="s">
        <v>5993</v>
      </c>
      <c r="BV122" s="47" t="s">
        <v>5993</v>
      </c>
      <c r="BW122" s="14" t="s">
        <v>5474</v>
      </c>
      <c r="BX122" s="83">
        <v>-0.73075542288557216</v>
      </c>
      <c r="BY122" s="82">
        <v>3.16</v>
      </c>
      <c r="BZ122" s="46">
        <v>63.607594936708857</v>
      </c>
      <c r="CA122" s="48" t="s">
        <v>8526</v>
      </c>
      <c r="CB122" s="45">
        <v>-1102485</v>
      </c>
      <c r="CC122" s="45">
        <v>-1532223</v>
      </c>
      <c r="CD122" s="45">
        <v>1043994</v>
      </c>
      <c r="CE122" s="45">
        <v>148137</v>
      </c>
      <c r="CF122" s="14" t="s">
        <v>8648</v>
      </c>
      <c r="CG122" s="7" t="s">
        <v>8477</v>
      </c>
      <c r="CH122" s="215" t="s">
        <v>8478</v>
      </c>
      <c r="CI122" s="215" t="s">
        <v>8478</v>
      </c>
      <c r="CJ122" s="215" t="s">
        <v>8479</v>
      </c>
      <c r="CK122" s="43" t="s">
        <v>7034</v>
      </c>
      <c r="CL122" s="43" t="s">
        <v>5474</v>
      </c>
      <c r="CM122" s="43" t="s">
        <v>5474</v>
      </c>
      <c r="CN122" s="145">
        <v>-1384086</v>
      </c>
      <c r="CO122" s="145">
        <v>-58491</v>
      </c>
      <c r="CP122" s="148">
        <v>6963291.2665458666</v>
      </c>
      <c r="CQ122" s="189" t="s">
        <v>5474</v>
      </c>
      <c r="CR122" s="189" t="s">
        <v>5474</v>
      </c>
      <c r="CS122" s="99" t="s">
        <v>5474</v>
      </c>
      <c r="CT122" s="167" t="s">
        <v>5474</v>
      </c>
      <c r="CU122" s="43" t="s">
        <v>5474</v>
      </c>
      <c r="CV122" s="43" t="s">
        <v>5474</v>
      </c>
      <c r="CW122" s="43" t="s">
        <v>5474</v>
      </c>
      <c r="CX122" s="43" t="s">
        <v>5474</v>
      </c>
      <c r="CY122" s="43" t="s">
        <v>5474</v>
      </c>
      <c r="CZ122" s="43" t="s">
        <v>5474</v>
      </c>
      <c r="DA122" s="42" t="s">
        <v>5474</v>
      </c>
      <c r="DB122" s="42" t="s">
        <v>5474</v>
      </c>
      <c r="DC122" s="42" t="s">
        <v>5474</v>
      </c>
      <c r="DD122" s="42" t="s">
        <v>5474</v>
      </c>
      <c r="DE122" s="42" t="s">
        <v>5474</v>
      </c>
      <c r="DF122" s="42" t="s">
        <v>5474</v>
      </c>
      <c r="DG122" s="42" t="s">
        <v>5474</v>
      </c>
      <c r="DH122" s="42" t="s">
        <v>5474</v>
      </c>
    </row>
    <row r="123" spans="1:112">
      <c r="A123" s="22">
        <v>2338</v>
      </c>
      <c r="B123" s="7" t="s">
        <v>332</v>
      </c>
      <c r="C123" s="21">
        <v>-9.4000000000000004E-3</v>
      </c>
      <c r="D123" s="21">
        <v>0.29360000000000003</v>
      </c>
      <c r="E123" s="21">
        <v>3.5099999999999999E-2</v>
      </c>
      <c r="F123" s="21">
        <v>0.34129999999999999</v>
      </c>
      <c r="G123" s="21">
        <v>0.26150000000000001</v>
      </c>
      <c r="H123" s="21">
        <v>-1.0609999999999999</v>
      </c>
      <c r="I123" s="21">
        <v>-1.1515</v>
      </c>
      <c r="J123" s="21">
        <v>4.5814000000000004</v>
      </c>
      <c r="K123" s="21">
        <v>-6.3600000000000004E-2</v>
      </c>
      <c r="L123" s="21">
        <v>4.6100000000000002E-2</v>
      </c>
      <c r="M123" s="21">
        <v>9.11E-2</v>
      </c>
      <c r="N123" s="21">
        <v>-3.61E-2</v>
      </c>
      <c r="O123" s="21">
        <v>-4.0300000000000002E-2</v>
      </c>
      <c r="P123" s="21">
        <v>6.2E-2</v>
      </c>
      <c r="Q123" s="21">
        <v>6.7699999999999996E-2</v>
      </c>
      <c r="R123" s="21">
        <v>2.93E-2</v>
      </c>
      <c r="S123" s="21">
        <v>4.2999999999999997E-2</v>
      </c>
      <c r="T123" s="21">
        <v>1.8200000000000001E-2</v>
      </c>
      <c r="U123" s="10">
        <v>1.54</v>
      </c>
      <c r="V123" s="10">
        <v>4.7699999999999996</v>
      </c>
      <c r="W123" s="7">
        <v>0.66679999999999995</v>
      </c>
      <c r="X123" s="20">
        <v>0.60260000000000002</v>
      </c>
      <c r="Y123" s="75">
        <v>2020</v>
      </c>
      <c r="Z123" s="7">
        <v>1.5</v>
      </c>
      <c r="AA123" s="7">
        <v>0</v>
      </c>
      <c r="AB123" s="51">
        <v>-2753</v>
      </c>
      <c r="AC123" s="51">
        <v>-792</v>
      </c>
      <c r="AD123" s="51">
        <v>3748</v>
      </c>
      <c r="AE123" s="51">
        <v>908</v>
      </c>
      <c r="AF123" s="51">
        <v>231</v>
      </c>
      <c r="AG123" s="51">
        <v>-41</v>
      </c>
      <c r="AH123" s="20">
        <v>0.10970000000000001</v>
      </c>
      <c r="AI123" s="7" t="s">
        <v>8487</v>
      </c>
      <c r="AJ123" s="67" t="s">
        <v>8468</v>
      </c>
      <c r="AK123" s="44">
        <v>0.71233655486071634</v>
      </c>
      <c r="AL123" s="44">
        <v>0.55113636363636376</v>
      </c>
      <c r="AM123" s="44">
        <v>0.84285714285714364</v>
      </c>
      <c r="AN123" s="25">
        <v>0.99154453213077787</v>
      </c>
      <c r="AO123" s="25">
        <v>0.39684329199549045</v>
      </c>
      <c r="AP123" s="215">
        <v>88.7</v>
      </c>
      <c r="AQ123" s="215" t="s">
        <v>8552</v>
      </c>
      <c r="AR123" s="44">
        <v>6.2275449101796401E-2</v>
      </c>
      <c r="AS123" s="171" t="s">
        <v>7478</v>
      </c>
      <c r="AT123" s="171" t="s">
        <v>7152</v>
      </c>
      <c r="AU123" s="171" t="s">
        <v>7479</v>
      </c>
      <c r="AV123" s="7" t="s">
        <v>8470</v>
      </c>
      <c r="AW123" s="14" t="s">
        <v>6154</v>
      </c>
      <c r="AX123" s="49" t="s">
        <v>6009</v>
      </c>
      <c r="AY123" s="38" t="s">
        <v>5961</v>
      </c>
      <c r="AZ123" s="14" t="s">
        <v>6456</v>
      </c>
      <c r="BA123" s="49" t="s">
        <v>6039</v>
      </c>
      <c r="BB123" s="38" t="s">
        <v>5971</v>
      </c>
      <c r="BC123" s="7">
        <v>1</v>
      </c>
      <c r="BD123" s="14" t="s">
        <v>6092</v>
      </c>
      <c r="BE123" s="49" t="s">
        <v>5960</v>
      </c>
      <c r="BF123" s="38" t="s">
        <v>5989</v>
      </c>
      <c r="BG123" s="7">
        <v>0.4</v>
      </c>
      <c r="BH123" s="45">
        <v>29725.332541422318</v>
      </c>
      <c r="BI123" s="215" t="s">
        <v>8592</v>
      </c>
      <c r="BJ123" s="215" t="s">
        <v>8520</v>
      </c>
      <c r="BK123" s="7">
        <v>1.4</v>
      </c>
      <c r="BL123" s="25">
        <v>7.1256038647343062E-2</v>
      </c>
      <c r="BM123" s="20">
        <v>0.63124999999999998</v>
      </c>
      <c r="BN123" s="20">
        <v>0.7</v>
      </c>
      <c r="BO123" s="20">
        <v>0.57499999999999996</v>
      </c>
      <c r="BP123" s="46">
        <v>18.595387840670863</v>
      </c>
      <c r="BQ123" s="215" t="s">
        <v>8521</v>
      </c>
      <c r="BR123" s="79">
        <v>-0.38403908305148449</v>
      </c>
      <c r="BS123" s="9">
        <v>1.6577766402510186E-3</v>
      </c>
      <c r="BT123" s="9">
        <v>1.0996605595709363E-2</v>
      </c>
      <c r="BU123" s="47">
        <v>44398</v>
      </c>
      <c r="BV123" s="47">
        <v>44404</v>
      </c>
      <c r="BW123" s="14" t="s">
        <v>5474</v>
      </c>
      <c r="BX123" s="83">
        <v>-0.26084689966178137</v>
      </c>
      <c r="BY123" s="82">
        <v>5.4399999999999995</v>
      </c>
      <c r="BZ123" s="46">
        <v>16.305147058823533</v>
      </c>
      <c r="CA123" s="48" t="s">
        <v>8526</v>
      </c>
      <c r="CB123" s="45">
        <v>-244191.1</v>
      </c>
      <c r="CC123" s="45">
        <v>-70250.400000000009</v>
      </c>
      <c r="CD123" s="45">
        <v>332447.60000000003</v>
      </c>
      <c r="CE123" s="45">
        <v>80539.600000000006</v>
      </c>
      <c r="CF123" s="14" t="s">
        <v>8649</v>
      </c>
      <c r="CG123" s="7" t="s">
        <v>8477</v>
      </c>
      <c r="CH123" s="215" t="s">
        <v>8478</v>
      </c>
      <c r="CI123" s="215" t="s">
        <v>8478</v>
      </c>
      <c r="CJ123" s="215" t="s">
        <v>8479</v>
      </c>
      <c r="CK123" s="43" t="s">
        <v>5474</v>
      </c>
      <c r="CL123" s="43" t="s">
        <v>5474</v>
      </c>
      <c r="CM123" s="43" t="s">
        <v>6925</v>
      </c>
      <c r="CN123" s="145">
        <v>10289.199999999997</v>
      </c>
      <c r="CO123" s="145">
        <v>88256.500000000029</v>
      </c>
      <c r="CP123" s="148">
        <v>2636636.9964241595</v>
      </c>
      <c r="CQ123" s="189" t="s">
        <v>5474</v>
      </c>
      <c r="CR123" s="189" t="s">
        <v>5474</v>
      </c>
      <c r="CS123" s="99" t="s">
        <v>5474</v>
      </c>
      <c r="CT123" s="167" t="s">
        <v>8650</v>
      </c>
      <c r="CU123" s="43" t="s">
        <v>5474</v>
      </c>
      <c r="CV123" s="43" t="s">
        <v>5474</v>
      </c>
      <c r="CW123" s="43" t="s">
        <v>5474</v>
      </c>
      <c r="CX123" s="43" t="s">
        <v>5474</v>
      </c>
      <c r="CY123" s="43" t="s">
        <v>5474</v>
      </c>
      <c r="CZ123" s="43" t="s">
        <v>8503</v>
      </c>
      <c r="DA123" s="42" t="s">
        <v>5474</v>
      </c>
      <c r="DB123" s="42" t="s">
        <v>5474</v>
      </c>
      <c r="DC123" s="42" t="s">
        <v>5474</v>
      </c>
      <c r="DD123" s="42" t="s">
        <v>5474</v>
      </c>
      <c r="DE123" s="42" t="s">
        <v>8535</v>
      </c>
      <c r="DF123" s="42" t="s">
        <v>8504</v>
      </c>
      <c r="DG123" s="42" t="s">
        <v>5474</v>
      </c>
      <c r="DH123" s="42" t="s">
        <v>5474</v>
      </c>
    </row>
    <row r="124" spans="1:112">
      <c r="A124" s="22">
        <v>6104</v>
      </c>
      <c r="B124" s="7" t="s">
        <v>1205</v>
      </c>
      <c r="C124" s="21">
        <v>4.3999999999999997E-2</v>
      </c>
      <c r="D124" s="21">
        <v>0.20810000000000001</v>
      </c>
      <c r="E124" s="21">
        <v>7.8E-2</v>
      </c>
      <c r="F124" s="21">
        <v>0.18160000000000001</v>
      </c>
      <c r="G124" s="21">
        <v>8.5099999999999995E-2</v>
      </c>
      <c r="H124" s="21">
        <v>1.7646999999999999</v>
      </c>
      <c r="I124" s="21">
        <v>8.4599999999999995E-2</v>
      </c>
      <c r="J124" s="21">
        <v>-5.4199999999999998E-2</v>
      </c>
      <c r="K124" s="21">
        <v>4.9299999999999997E-2</v>
      </c>
      <c r="L124" s="21">
        <v>3.5900000000000001E-2</v>
      </c>
      <c r="M124" s="21">
        <v>-1.9599999999999999E-2</v>
      </c>
      <c r="N124" s="21">
        <v>0.10979999999999999</v>
      </c>
      <c r="O124" s="21">
        <v>7.4000000000000003E-3</v>
      </c>
      <c r="P124" s="21">
        <v>-1.21E-2</v>
      </c>
      <c r="Q124" s="21">
        <v>1.2999999999999999E-3</v>
      </c>
      <c r="R124" s="21">
        <v>-1E-4</v>
      </c>
      <c r="S124" s="21">
        <v>0.15640000000000001</v>
      </c>
      <c r="T124" s="21">
        <v>9.5399999999999999E-2</v>
      </c>
      <c r="U124" s="10">
        <v>1.92</v>
      </c>
      <c r="V124" s="10">
        <v>3.56</v>
      </c>
      <c r="W124" s="7">
        <v>2.3319999999999999</v>
      </c>
      <c r="X124" s="20">
        <v>0.89400000000000002</v>
      </c>
      <c r="Y124" s="75">
        <v>2020</v>
      </c>
      <c r="Z124" s="7">
        <v>3</v>
      </c>
      <c r="AA124" s="7">
        <v>0</v>
      </c>
      <c r="AB124" s="51">
        <v>-3062</v>
      </c>
      <c r="AC124" s="51">
        <v>-972</v>
      </c>
      <c r="AD124" s="51">
        <v>1475</v>
      </c>
      <c r="AE124" s="51">
        <v>-34</v>
      </c>
      <c r="AF124" s="51">
        <v>619</v>
      </c>
      <c r="AG124" s="51">
        <v>158</v>
      </c>
      <c r="AH124" s="20">
        <v>0.13850000000000001</v>
      </c>
      <c r="AI124" s="7" t="s">
        <v>8487</v>
      </c>
      <c r="AJ124" s="67" t="s">
        <v>8468</v>
      </c>
      <c r="AK124" s="44">
        <v>0.796875</v>
      </c>
      <c r="AL124" s="44">
        <v>0.59375</v>
      </c>
      <c r="AM124" s="44">
        <v>-0.53846153846153844</v>
      </c>
      <c r="AN124" s="25">
        <v>0.77108433734939763</v>
      </c>
      <c r="AO124" s="25">
        <v>0.38554216867469882</v>
      </c>
      <c r="AP124" s="215">
        <v>124.5</v>
      </c>
      <c r="AQ124" s="215" t="s">
        <v>8552</v>
      </c>
      <c r="AR124" s="44">
        <v>4.0322580645161202E-3</v>
      </c>
      <c r="AS124" s="171" t="s">
        <v>8181</v>
      </c>
      <c r="AT124" s="171" t="s">
        <v>8182</v>
      </c>
      <c r="AU124" s="171" t="s">
        <v>8183</v>
      </c>
      <c r="AV124" s="7" t="s">
        <v>5474</v>
      </c>
      <c r="AW124" s="14" t="s">
        <v>8180</v>
      </c>
      <c r="AX124" s="49" t="s">
        <v>6009</v>
      </c>
      <c r="AY124" s="38" t="s">
        <v>5961</v>
      </c>
      <c r="AZ124" s="14" t="s">
        <v>6273</v>
      </c>
      <c r="BA124" s="49" t="s">
        <v>6039</v>
      </c>
      <c r="BB124" s="38" t="s">
        <v>5961</v>
      </c>
      <c r="BC124" s="7">
        <v>0.9</v>
      </c>
      <c r="BD124" s="14" t="s">
        <v>5973</v>
      </c>
      <c r="BE124" s="49" t="s">
        <v>6009</v>
      </c>
      <c r="BF124" s="38" t="s">
        <v>5961</v>
      </c>
      <c r="BG124" s="7">
        <v>2</v>
      </c>
      <c r="BH124" s="45">
        <v>16958.946292277782</v>
      </c>
      <c r="BI124" s="215" t="s">
        <v>8592</v>
      </c>
      <c r="BJ124" s="215" t="s">
        <v>8568</v>
      </c>
      <c r="BK124" s="7">
        <v>0.5</v>
      </c>
      <c r="BL124" s="25">
        <v>2.4691358024691357E-2</v>
      </c>
      <c r="BM124" s="20">
        <v>0.64612499999999995</v>
      </c>
      <c r="BN124" s="20">
        <v>0.67500000000000004</v>
      </c>
      <c r="BO124" s="20">
        <v>0.62249999999999983</v>
      </c>
      <c r="BP124" s="46">
        <v>34.971910112359552</v>
      </c>
      <c r="BQ124" s="215" t="s">
        <v>8521</v>
      </c>
      <c r="BR124" s="79">
        <v>-0.54282730923694777</v>
      </c>
      <c r="BS124" s="9">
        <v>1.2806008544792302E-2</v>
      </c>
      <c r="BT124" s="9">
        <v>1.8140264991965749E-2</v>
      </c>
      <c r="BU124" s="47" t="s">
        <v>5993</v>
      </c>
      <c r="BV124" s="47">
        <v>44284</v>
      </c>
      <c r="BW124" s="14" t="s">
        <v>5474</v>
      </c>
      <c r="BX124" s="83">
        <v>-0.4513927710843374</v>
      </c>
      <c r="BY124" s="82">
        <v>3.82</v>
      </c>
      <c r="BZ124" s="46">
        <v>32.591623036649217</v>
      </c>
      <c r="CA124" s="48" t="s">
        <v>8538</v>
      </c>
      <c r="CB124" s="45">
        <v>-381219</v>
      </c>
      <c r="CC124" s="45">
        <v>-121014</v>
      </c>
      <c r="CD124" s="45">
        <v>183637.5</v>
      </c>
      <c r="CE124" s="45">
        <v>-4233</v>
      </c>
      <c r="CF124" s="14" t="s">
        <v>8651</v>
      </c>
      <c r="CG124" s="7" t="s">
        <v>8590</v>
      </c>
      <c r="CH124" s="215" t="s">
        <v>8546</v>
      </c>
      <c r="CI124" s="215" t="s">
        <v>8498</v>
      </c>
      <c r="CJ124" s="215" t="s">
        <v>8479</v>
      </c>
      <c r="CK124" s="43" t="s">
        <v>5474</v>
      </c>
      <c r="CL124" s="43" t="s">
        <v>5474</v>
      </c>
      <c r="CM124" s="43" t="s">
        <v>5474</v>
      </c>
      <c r="CN124" s="145">
        <v>-125247</v>
      </c>
      <c r="CO124" s="145">
        <v>-197581.5</v>
      </c>
      <c r="CP124" s="148">
        <v>2111388.8133885837</v>
      </c>
      <c r="CQ124" s="189" t="s">
        <v>5474</v>
      </c>
      <c r="CR124" s="189" t="s">
        <v>5474</v>
      </c>
      <c r="CS124" s="99" t="s">
        <v>5474</v>
      </c>
      <c r="CT124" s="167" t="s">
        <v>8528</v>
      </c>
      <c r="CU124" s="43" t="s">
        <v>5474</v>
      </c>
      <c r="CV124" s="43" t="s">
        <v>5474</v>
      </c>
      <c r="CW124" s="43" t="s">
        <v>5474</v>
      </c>
      <c r="CX124" s="43" t="s">
        <v>5474</v>
      </c>
      <c r="CY124" s="43" t="s">
        <v>5474</v>
      </c>
      <c r="CZ124" s="43" t="s">
        <v>5474</v>
      </c>
      <c r="DA124" s="42" t="s">
        <v>5474</v>
      </c>
      <c r="DB124" s="42" t="s">
        <v>8528</v>
      </c>
      <c r="DC124" s="42" t="s">
        <v>5474</v>
      </c>
      <c r="DD124" s="42" t="s">
        <v>5474</v>
      </c>
      <c r="DE124" s="42" t="s">
        <v>5474</v>
      </c>
      <c r="DF124" s="42" t="s">
        <v>5474</v>
      </c>
      <c r="DG124" s="42" t="s">
        <v>5474</v>
      </c>
      <c r="DH124" s="42" t="s">
        <v>5474</v>
      </c>
    </row>
    <row r="125" spans="1:112">
      <c r="A125" s="22">
        <v>6182</v>
      </c>
      <c r="B125" s="7" t="s">
        <v>1269</v>
      </c>
      <c r="C125" s="21">
        <v>2.5499999999999998E-2</v>
      </c>
      <c r="D125" s="21">
        <v>0.30809999999999998</v>
      </c>
      <c r="E125" s="21">
        <v>1.9699999999999999E-2</v>
      </c>
      <c r="F125" s="21">
        <v>0.35199999999999998</v>
      </c>
      <c r="G125" s="21">
        <v>0.32540000000000002</v>
      </c>
      <c r="H125" s="21">
        <v>0.55169999999999997</v>
      </c>
      <c r="I125" s="21">
        <v>0.5</v>
      </c>
      <c r="J125" s="21">
        <v>0.48</v>
      </c>
      <c r="K125" s="21">
        <v>4.8000000000000001E-2</v>
      </c>
      <c r="L125" s="21">
        <v>4.3E-3</v>
      </c>
      <c r="M125" s="21">
        <v>4.0000000000000002E-4</v>
      </c>
      <c r="N125" s="21">
        <v>5.28E-2</v>
      </c>
      <c r="O125" s="21">
        <v>3.0300000000000001E-2</v>
      </c>
      <c r="P125" s="21">
        <v>1.66E-2</v>
      </c>
      <c r="Q125" s="21">
        <v>3.0000000000000001E-3</v>
      </c>
      <c r="R125" s="21">
        <v>8.0000000000000004E-4</v>
      </c>
      <c r="S125" s="21">
        <v>3.3399999999999999E-2</v>
      </c>
      <c r="T125" s="21">
        <v>3.8399999999999997E-2</v>
      </c>
      <c r="U125" s="10">
        <v>0.74</v>
      </c>
      <c r="V125" s="10">
        <v>1.26</v>
      </c>
      <c r="W125" s="7">
        <v>1.1553</v>
      </c>
      <c r="X125" s="20">
        <v>0.7379</v>
      </c>
      <c r="Y125" s="75">
        <v>2020</v>
      </c>
      <c r="Z125" s="7">
        <v>1.1000000000000001</v>
      </c>
      <c r="AA125" s="7">
        <v>0</v>
      </c>
      <c r="AB125" s="51">
        <v>-5368</v>
      </c>
      <c r="AC125" s="51">
        <v>-3718</v>
      </c>
      <c r="AD125" s="51">
        <v>8632</v>
      </c>
      <c r="AE125" s="51">
        <v>823</v>
      </c>
      <c r="AF125" s="51">
        <v>93</v>
      </c>
      <c r="AG125" s="51">
        <v>-43</v>
      </c>
      <c r="AH125" s="20">
        <v>3.6799999999999999E-2</v>
      </c>
      <c r="AI125" s="7" t="s">
        <v>8507</v>
      </c>
      <c r="AJ125" s="67" t="s">
        <v>8468</v>
      </c>
      <c r="AK125" s="44">
        <v>0.86129753914988805</v>
      </c>
      <c r="AL125" s="44">
        <v>0.80571428571428538</v>
      </c>
      <c r="AM125" s="44">
        <v>0.94444444444444242</v>
      </c>
      <c r="AN125" s="25">
        <v>0.63766048502139805</v>
      </c>
      <c r="AO125" s="25">
        <v>0.24964336661911557</v>
      </c>
      <c r="AP125" s="215">
        <v>70.099999999999994</v>
      </c>
      <c r="AQ125" s="215" t="s">
        <v>8552</v>
      </c>
      <c r="AR125" s="44">
        <v>8.51393188854489E-2</v>
      </c>
      <c r="AS125" s="171" t="s">
        <v>8212</v>
      </c>
      <c r="AT125" s="171" t="s">
        <v>7825</v>
      </c>
      <c r="AU125" s="171" t="s">
        <v>7378</v>
      </c>
      <c r="AV125" s="7" t="s">
        <v>5474</v>
      </c>
      <c r="AW125" s="14" t="s">
        <v>6157</v>
      </c>
      <c r="AX125" s="49" t="s">
        <v>6009</v>
      </c>
      <c r="AY125" s="38" t="s">
        <v>5961</v>
      </c>
      <c r="AZ125" s="14" t="s">
        <v>6793</v>
      </c>
      <c r="BA125" s="49" t="s">
        <v>5967</v>
      </c>
      <c r="BB125" s="38" t="s">
        <v>5961</v>
      </c>
      <c r="BC125" s="7">
        <v>0.7</v>
      </c>
      <c r="BD125" s="14" t="s">
        <v>5980</v>
      </c>
      <c r="BE125" s="49" t="s">
        <v>5967</v>
      </c>
      <c r="BF125" s="38" t="s">
        <v>5989</v>
      </c>
      <c r="BG125" s="7">
        <v>0.3</v>
      </c>
      <c r="BH125" s="45">
        <v>85809.865109978724</v>
      </c>
      <c r="BI125" s="215" t="s">
        <v>8592</v>
      </c>
      <c r="BJ125" s="215" t="s">
        <v>8490</v>
      </c>
      <c r="BK125" s="7">
        <v>4.0999999999999996</v>
      </c>
      <c r="BL125" s="25">
        <v>7.8461538461538374E-2</v>
      </c>
      <c r="BM125" s="20">
        <v>0.67837499999999995</v>
      </c>
      <c r="BN125" s="20">
        <v>0.71</v>
      </c>
      <c r="BO125" s="20">
        <v>0.65249999999999997</v>
      </c>
      <c r="BP125" s="46">
        <v>55.634920634920633</v>
      </c>
      <c r="BQ125" s="215" t="s">
        <v>8491</v>
      </c>
      <c r="BR125" s="79">
        <v>-0.74736661911554914</v>
      </c>
      <c r="BS125" s="9">
        <v>1.0568913652564849E-2</v>
      </c>
      <c r="BT125" s="9">
        <v>9.7846286811313909E-3</v>
      </c>
      <c r="BU125" s="47" t="s">
        <v>5993</v>
      </c>
      <c r="BV125" s="47" t="s">
        <v>5993</v>
      </c>
      <c r="BW125" s="14" t="s">
        <v>8474</v>
      </c>
      <c r="BX125" s="83">
        <v>-0.69683994293865903</v>
      </c>
      <c r="BY125" s="82">
        <v>1.44</v>
      </c>
      <c r="BZ125" s="46">
        <v>48.68055555555555</v>
      </c>
      <c r="CA125" s="48" t="s">
        <v>8526</v>
      </c>
      <c r="CB125" s="45">
        <v>-376296.8</v>
      </c>
      <c r="CC125" s="45">
        <v>-260631.8</v>
      </c>
      <c r="CD125" s="45">
        <v>605103.19999999995</v>
      </c>
      <c r="CE125" s="45">
        <v>57692.299999999996</v>
      </c>
      <c r="CF125" s="14" t="s">
        <v>8652</v>
      </c>
      <c r="CG125" s="7" t="s">
        <v>8477</v>
      </c>
      <c r="CH125" s="215" t="s">
        <v>8478</v>
      </c>
      <c r="CI125" s="215" t="s">
        <v>8498</v>
      </c>
      <c r="CJ125" s="215" t="s">
        <v>8523</v>
      </c>
      <c r="CK125" s="43" t="s">
        <v>5474</v>
      </c>
      <c r="CL125" s="43" t="s">
        <v>5474</v>
      </c>
      <c r="CM125" s="43" t="s">
        <v>6903</v>
      </c>
      <c r="CN125" s="145">
        <v>-202939.5</v>
      </c>
      <c r="CO125" s="145">
        <v>228806.39999999997</v>
      </c>
      <c r="CP125" s="148">
        <v>6015271.5442095082</v>
      </c>
      <c r="CQ125" s="189" t="s">
        <v>5474</v>
      </c>
      <c r="CR125" s="189" t="s">
        <v>5474</v>
      </c>
      <c r="CS125" s="99" t="s">
        <v>5474</v>
      </c>
      <c r="CT125" s="167" t="s">
        <v>8528</v>
      </c>
      <c r="CU125" s="43" t="s">
        <v>5474</v>
      </c>
      <c r="CV125" s="43" t="s">
        <v>5474</v>
      </c>
      <c r="CW125" s="43" t="s">
        <v>5474</v>
      </c>
      <c r="CX125" s="43" t="s">
        <v>5474</v>
      </c>
      <c r="CY125" s="43" t="s">
        <v>5474</v>
      </c>
      <c r="CZ125" s="43" t="s">
        <v>5474</v>
      </c>
      <c r="DA125" s="42" t="s">
        <v>5474</v>
      </c>
      <c r="DB125" s="42" t="s">
        <v>8528</v>
      </c>
      <c r="DC125" s="42" t="s">
        <v>5474</v>
      </c>
      <c r="DD125" s="42" t="s">
        <v>5474</v>
      </c>
      <c r="DE125" s="42" t="s">
        <v>5474</v>
      </c>
      <c r="DF125" s="42" t="s">
        <v>5474</v>
      </c>
      <c r="DG125" s="42" t="s">
        <v>5474</v>
      </c>
      <c r="DH125" s="42" t="s">
        <v>5474</v>
      </c>
    </row>
    <row r="126" spans="1:112">
      <c r="A126" s="22">
        <v>3003</v>
      </c>
      <c r="B126" s="7" t="s">
        <v>579</v>
      </c>
      <c r="C126" s="21">
        <v>1.7100000000000001E-2</v>
      </c>
      <c r="D126" s="21">
        <v>0.52739999999999998</v>
      </c>
      <c r="E126" s="21">
        <v>5.1999999999999998E-3</v>
      </c>
      <c r="F126" s="21">
        <v>0.43469999999999998</v>
      </c>
      <c r="G126" s="21">
        <v>0.46229999999999999</v>
      </c>
      <c r="H126" s="21">
        <v>-0.10829999999999999</v>
      </c>
      <c r="I126" s="21">
        <v>1.3261000000000001</v>
      </c>
      <c r="J126" s="21">
        <v>0.70679999999999998</v>
      </c>
      <c r="K126" s="21">
        <v>1.1599999999999999E-2</v>
      </c>
      <c r="L126" s="21">
        <v>4.2299999999999997E-2</v>
      </c>
      <c r="M126" s="21">
        <v>1.95E-2</v>
      </c>
      <c r="N126" s="21">
        <v>2.58E-2</v>
      </c>
      <c r="O126" s="21">
        <v>6.1100000000000002E-2</v>
      </c>
      <c r="P126" s="21">
        <v>4.2799999999999998E-2</v>
      </c>
      <c r="Q126" s="21">
        <v>3.3999999999999998E-3</v>
      </c>
      <c r="R126" s="21">
        <v>1.8E-3</v>
      </c>
      <c r="S126" s="21">
        <v>9.7500000000000003E-2</v>
      </c>
      <c r="T126" s="21">
        <v>7.2099999999999997E-2</v>
      </c>
      <c r="U126" s="10">
        <v>2.27</v>
      </c>
      <c r="V126" s="10">
        <v>3.25</v>
      </c>
      <c r="W126" s="7">
        <v>1.46</v>
      </c>
      <c r="X126" s="20">
        <v>0.52739999999999998</v>
      </c>
      <c r="Y126" s="75">
        <v>2020</v>
      </c>
      <c r="Z126" s="7">
        <v>1.2</v>
      </c>
      <c r="AA126" s="7">
        <v>0</v>
      </c>
      <c r="AB126" s="51">
        <v>-895</v>
      </c>
      <c r="AC126" s="51">
        <v>1077</v>
      </c>
      <c r="AD126" s="51">
        <v>26</v>
      </c>
      <c r="AE126" s="51"/>
      <c r="AF126" s="51">
        <v>378</v>
      </c>
      <c r="AG126" s="51">
        <v>91</v>
      </c>
      <c r="AH126" s="20">
        <v>3.7699999999999997E-2</v>
      </c>
      <c r="AI126" s="7" t="s">
        <v>8507</v>
      </c>
      <c r="AJ126" s="67" t="s">
        <v>8508</v>
      </c>
      <c r="AK126" s="44">
        <v>0.97884344146685476</v>
      </c>
      <c r="AL126" s="44">
        <v>0.94</v>
      </c>
      <c r="AM126" s="44">
        <v>0.82758620689655182</v>
      </c>
      <c r="AN126" s="25">
        <v>0.66572769953051647</v>
      </c>
      <c r="AO126" s="25">
        <v>0.23474178403755869</v>
      </c>
      <c r="AP126" s="215">
        <v>106.5</v>
      </c>
      <c r="AQ126" s="215" t="s">
        <v>8552</v>
      </c>
      <c r="AR126" s="44">
        <v>3.9024390243902397E-2</v>
      </c>
      <c r="AS126" s="171" t="s">
        <v>7721</v>
      </c>
      <c r="AT126" s="171" t="s">
        <v>7722</v>
      </c>
      <c r="AU126" s="171" t="s">
        <v>7633</v>
      </c>
      <c r="AV126" s="7" t="s">
        <v>8488</v>
      </c>
      <c r="AW126" s="14" t="s">
        <v>7720</v>
      </c>
      <c r="AX126" s="49" t="s">
        <v>6009</v>
      </c>
      <c r="AY126" s="38" t="s">
        <v>5989</v>
      </c>
      <c r="AZ126" s="14" t="s">
        <v>6653</v>
      </c>
      <c r="BA126" s="49" t="s">
        <v>5981</v>
      </c>
      <c r="BB126" s="38" t="s">
        <v>5961</v>
      </c>
      <c r="BC126" s="7">
        <v>1.9</v>
      </c>
      <c r="BD126" s="14" t="s">
        <v>6265</v>
      </c>
      <c r="BE126" s="49" t="s">
        <v>6009</v>
      </c>
      <c r="BF126" s="38" t="s">
        <v>6012</v>
      </c>
      <c r="BG126" s="7">
        <v>0.8</v>
      </c>
      <c r="BH126" s="45">
        <v>27050.12796618939</v>
      </c>
      <c r="BI126" s="215" t="s">
        <v>8499</v>
      </c>
      <c r="BJ126" s="215" t="s">
        <v>8509</v>
      </c>
      <c r="BK126" s="7">
        <v>1</v>
      </c>
      <c r="BL126" s="25">
        <v>7.2507552870090669E-2</v>
      </c>
      <c r="BM126" s="20">
        <v>0.69350000000000001</v>
      </c>
      <c r="BN126" s="20">
        <v>0.73750000000000004</v>
      </c>
      <c r="BO126" s="20">
        <v>0.65749999999999997</v>
      </c>
      <c r="BP126" s="46">
        <v>32.769230769230766</v>
      </c>
      <c r="BQ126" s="215" t="s">
        <v>8491</v>
      </c>
      <c r="BR126" s="79">
        <v>-0.5977464788732394</v>
      </c>
      <c r="BS126" s="9">
        <v>7.8132128923731337E-3</v>
      </c>
      <c r="BT126" s="9">
        <v>5.3860969665484593E-3</v>
      </c>
      <c r="BU126" s="47" t="s">
        <v>5993</v>
      </c>
      <c r="BV126" s="47">
        <v>44294</v>
      </c>
      <c r="BW126" s="14" t="s">
        <v>5474</v>
      </c>
      <c r="BX126" s="83">
        <v>-0.49718309859154924</v>
      </c>
      <c r="BY126" s="82">
        <v>3.5700000000000003</v>
      </c>
      <c r="BZ126" s="46">
        <v>29.831932773109241</v>
      </c>
      <c r="CA126" s="48" t="s">
        <v>8475</v>
      </c>
      <c r="CB126" s="45">
        <v>-95317.5</v>
      </c>
      <c r="CC126" s="45">
        <v>114700.5</v>
      </c>
      <c r="CD126" s="45">
        <v>2769</v>
      </c>
      <c r="CE126" s="45">
        <v>0</v>
      </c>
      <c r="CF126" s="14" t="s">
        <v>8653</v>
      </c>
      <c r="CG126" s="7" t="s">
        <v>8477</v>
      </c>
      <c r="CH126" s="215" t="s">
        <v>8498</v>
      </c>
      <c r="CI126" s="215" t="s">
        <v>8498</v>
      </c>
      <c r="CJ126" s="215" t="s">
        <v>8498</v>
      </c>
      <c r="CK126" s="43" t="s">
        <v>7350</v>
      </c>
      <c r="CL126" s="43" t="s">
        <v>5474</v>
      </c>
      <c r="CM126" s="43" t="s">
        <v>5474</v>
      </c>
      <c r="CN126" s="145">
        <v>114700.5</v>
      </c>
      <c r="CO126" s="145">
        <v>-92548.5</v>
      </c>
      <c r="CP126" s="148">
        <v>2880838.62839917</v>
      </c>
      <c r="CQ126" s="189" t="s">
        <v>5474</v>
      </c>
      <c r="CR126" s="189" t="s">
        <v>5474</v>
      </c>
      <c r="CS126" s="99" t="s">
        <v>5474</v>
      </c>
      <c r="CT126" s="167" t="s">
        <v>8528</v>
      </c>
      <c r="CU126" s="43" t="s">
        <v>5474</v>
      </c>
      <c r="CV126" s="43" t="s">
        <v>5474</v>
      </c>
      <c r="CW126" s="43" t="s">
        <v>5474</v>
      </c>
      <c r="CX126" s="43" t="s">
        <v>5474</v>
      </c>
      <c r="CY126" s="43" t="s">
        <v>5474</v>
      </c>
      <c r="CZ126" s="43" t="s">
        <v>5474</v>
      </c>
      <c r="DA126" s="42" t="s">
        <v>5474</v>
      </c>
      <c r="DB126" s="42" t="s">
        <v>8528</v>
      </c>
      <c r="DC126" s="42" t="s">
        <v>5474</v>
      </c>
      <c r="DD126" s="42" t="s">
        <v>5474</v>
      </c>
      <c r="DE126" s="42" t="s">
        <v>5474</v>
      </c>
      <c r="DF126" s="42" t="s">
        <v>5474</v>
      </c>
      <c r="DG126" s="42" t="s">
        <v>5474</v>
      </c>
      <c r="DH126" s="42" t="s">
        <v>5474</v>
      </c>
    </row>
    <row r="127" spans="1:112">
      <c r="A127" s="22">
        <v>2314</v>
      </c>
      <c r="B127" s="7" t="s">
        <v>318</v>
      </c>
      <c r="C127" s="21">
        <v>-0.15629999999999999</v>
      </c>
      <c r="D127" s="21">
        <v>-6.1400000000000003E-2</v>
      </c>
      <c r="E127" s="21">
        <v>-5.3400000000000003E-2</v>
      </c>
      <c r="F127" s="21">
        <v>1.04E-2</v>
      </c>
      <c r="G127" s="21">
        <v>-1.04E-2</v>
      </c>
      <c r="H127" s="21">
        <v>0.28570000000000001</v>
      </c>
      <c r="I127" s="21">
        <v>-5.375</v>
      </c>
      <c r="J127" s="21">
        <v>-85</v>
      </c>
      <c r="K127" s="21">
        <v>5.57E-2</v>
      </c>
      <c r="L127" s="21">
        <v>-5.2699999999999997E-2</v>
      </c>
      <c r="M127" s="21">
        <v>-1.6199999999999999E-2</v>
      </c>
      <c r="N127" s="21">
        <v>3.5499999999999997E-2</v>
      </c>
      <c r="O127" s="21">
        <v>-6.5100000000000005E-2</v>
      </c>
      <c r="P127" s="21">
        <v>-6.9000000000000006E-2</v>
      </c>
      <c r="Q127" s="21">
        <v>-2.9899999999999999E-2</v>
      </c>
      <c r="R127" s="21">
        <v>-1.35E-2</v>
      </c>
      <c r="S127" s="21">
        <v>2.41E-2</v>
      </c>
      <c r="T127" s="21">
        <v>1.2E-2</v>
      </c>
      <c r="U127" s="10">
        <v>-0.84</v>
      </c>
      <c r="V127" s="10">
        <v>-1.26</v>
      </c>
      <c r="W127" s="7">
        <v>0.1032</v>
      </c>
      <c r="X127" s="20">
        <v>0.43490000000000001</v>
      </c>
      <c r="Y127" s="75"/>
      <c r="Z127" s="7"/>
      <c r="AA127" s="7"/>
      <c r="AB127" s="51">
        <v>996</v>
      </c>
      <c r="AC127" s="51">
        <v>-29</v>
      </c>
      <c r="AD127" s="51"/>
      <c r="AE127" s="51"/>
      <c r="AF127" s="51">
        <v>395</v>
      </c>
      <c r="AG127" s="51">
        <v>34</v>
      </c>
      <c r="AH127" s="20">
        <v>0.38590000000000002</v>
      </c>
      <c r="AI127" s="7" t="s">
        <v>8487</v>
      </c>
      <c r="AJ127" s="67" t="s">
        <v>8468</v>
      </c>
      <c r="AK127" s="44">
        <v>0.79184549356223177</v>
      </c>
      <c r="AL127" s="44">
        <v>0.8758169934640524</v>
      </c>
      <c r="AM127" s="44">
        <v>0.92156862745098067</v>
      </c>
      <c r="AN127" s="25">
        <v>0.80068728522336785</v>
      </c>
      <c r="AO127" s="25">
        <v>0.2628865979381444</v>
      </c>
      <c r="AP127" s="215">
        <v>58.2</v>
      </c>
      <c r="AQ127" s="215" t="s">
        <v>8552</v>
      </c>
      <c r="AR127" s="44">
        <v>6.7889908256880696E-2</v>
      </c>
      <c r="AS127" s="171" t="s">
        <v>7459</v>
      </c>
      <c r="AT127" s="171" t="s">
        <v>7190</v>
      </c>
      <c r="AU127" s="171" t="s">
        <v>7375</v>
      </c>
      <c r="AV127" s="7" t="s">
        <v>8470</v>
      </c>
      <c r="AW127" s="14" t="s">
        <v>6265</v>
      </c>
      <c r="AX127" s="49" t="s">
        <v>6009</v>
      </c>
      <c r="AY127" s="38" t="s">
        <v>5961</v>
      </c>
      <c r="AZ127" s="14" t="s">
        <v>6271</v>
      </c>
      <c r="BA127" s="49" t="s">
        <v>6039</v>
      </c>
      <c r="BB127" s="38" t="s">
        <v>5961</v>
      </c>
      <c r="BC127" s="7">
        <v>0.7</v>
      </c>
      <c r="BD127" s="14" t="s">
        <v>6011</v>
      </c>
      <c r="BE127" s="49" t="s">
        <v>5967</v>
      </c>
      <c r="BF127" s="38" t="s">
        <v>5961</v>
      </c>
      <c r="BG127" s="7">
        <v>0.3</v>
      </c>
      <c r="BH127" s="45">
        <v>20851.974991562191</v>
      </c>
      <c r="BI127" s="215" t="s">
        <v>8499</v>
      </c>
      <c r="BJ127" s="215" t="s">
        <v>8509</v>
      </c>
      <c r="BK127" s="7">
        <v>0.9</v>
      </c>
      <c r="BL127" s="25">
        <v>8.785046728971968E-2</v>
      </c>
      <c r="BM127" s="20">
        <v>0.52475000000000005</v>
      </c>
      <c r="BN127" s="20">
        <v>0.55500000000000005</v>
      </c>
      <c r="BO127" s="20">
        <v>0.49999999999999994</v>
      </c>
      <c r="BP127" s="46" t="s">
        <v>8473</v>
      </c>
      <c r="BQ127" s="215" t="s">
        <v>8473</v>
      </c>
      <c r="BR127" s="79" t="s">
        <v>8473</v>
      </c>
      <c r="BS127" s="9">
        <v>0</v>
      </c>
      <c r="BT127" s="9">
        <v>0</v>
      </c>
      <c r="BU127" s="47" t="s">
        <v>5993</v>
      </c>
      <c r="BV127" s="47" t="s">
        <v>5993</v>
      </c>
      <c r="BW127" s="14" t="s">
        <v>5474</v>
      </c>
      <c r="BX127" s="83" t="s">
        <v>8473</v>
      </c>
      <c r="BY127" s="82" t="s">
        <v>8473</v>
      </c>
      <c r="BZ127" s="46" t="s">
        <v>8473</v>
      </c>
      <c r="CA127" s="48" t="s">
        <v>8485</v>
      </c>
      <c r="CB127" s="45">
        <v>57967.200000000004</v>
      </c>
      <c r="CC127" s="45">
        <v>-1687.8000000000002</v>
      </c>
      <c r="CD127" s="45">
        <v>0</v>
      </c>
      <c r="CE127" s="45">
        <v>0</v>
      </c>
      <c r="CF127" s="14" t="s">
        <v>8654</v>
      </c>
      <c r="CG127" s="7" t="s">
        <v>8477</v>
      </c>
      <c r="CH127" s="215" t="s">
        <v>8498</v>
      </c>
      <c r="CI127" s="215" t="s">
        <v>8478</v>
      </c>
      <c r="CJ127" s="215" t="s">
        <v>8498</v>
      </c>
      <c r="CK127" s="43" t="s">
        <v>5474</v>
      </c>
      <c r="CL127" s="43" t="s">
        <v>5474</v>
      </c>
      <c r="CM127" s="43" t="s">
        <v>5474</v>
      </c>
      <c r="CN127" s="145">
        <v>-1687.8000000000002</v>
      </c>
      <c r="CO127" s="145">
        <v>57967.200000000004</v>
      </c>
      <c r="CP127" s="148">
        <v>1213584.9445089195</v>
      </c>
      <c r="CQ127" s="189" t="s">
        <v>5474</v>
      </c>
      <c r="CR127" s="189" t="s">
        <v>5474</v>
      </c>
      <c r="CS127" s="99" t="s">
        <v>5474</v>
      </c>
      <c r="CT127" s="167" t="s">
        <v>5474</v>
      </c>
      <c r="CU127" s="43" t="s">
        <v>5474</v>
      </c>
      <c r="CV127" s="43" t="s">
        <v>5474</v>
      </c>
      <c r="CW127" s="43" t="s">
        <v>5474</v>
      </c>
      <c r="CX127" s="43" t="s">
        <v>5474</v>
      </c>
      <c r="CY127" s="43" t="s">
        <v>5474</v>
      </c>
      <c r="CZ127" s="43" t="s">
        <v>5474</v>
      </c>
      <c r="DA127" s="42" t="s">
        <v>5474</v>
      </c>
      <c r="DB127" s="42" t="s">
        <v>5474</v>
      </c>
      <c r="DC127" s="42" t="s">
        <v>5474</v>
      </c>
      <c r="DD127" s="42" t="s">
        <v>5474</v>
      </c>
      <c r="DE127" s="42" t="s">
        <v>5474</v>
      </c>
      <c r="DF127" s="42" t="s">
        <v>5474</v>
      </c>
      <c r="DG127" s="42" t="s">
        <v>5474</v>
      </c>
      <c r="DH127" s="42" t="s">
        <v>5474</v>
      </c>
    </row>
    <row r="128" spans="1:112">
      <c r="A128" s="22">
        <v>2331</v>
      </c>
      <c r="B128" s="7" t="s">
        <v>329</v>
      </c>
      <c r="C128" s="21">
        <v>-0.21249999999999999</v>
      </c>
      <c r="D128" s="21">
        <v>9.2999999999999999E-2</v>
      </c>
      <c r="E128" s="21">
        <v>-0.1004</v>
      </c>
      <c r="F128" s="21">
        <v>-3.27E-2</v>
      </c>
      <c r="G128" s="21">
        <v>0.1348</v>
      </c>
      <c r="H128" s="21">
        <v>1.425</v>
      </c>
      <c r="I128" s="21">
        <v>-0.52780000000000005</v>
      </c>
      <c r="J128" s="21">
        <v>-12.5</v>
      </c>
      <c r="K128" s="21">
        <v>8.6999999999999994E-3</v>
      </c>
      <c r="L128" s="21">
        <v>-4.1099999999999998E-2</v>
      </c>
      <c r="M128" s="21">
        <v>-2.1499999999999998E-2</v>
      </c>
      <c r="N128" s="21">
        <v>2.2100000000000002E-2</v>
      </c>
      <c r="O128" s="21">
        <v>-5.6000000000000001E-2</v>
      </c>
      <c r="P128" s="21">
        <v>-2.5899999999999999E-2</v>
      </c>
      <c r="Q128" s="21">
        <v>-7.1999999999999998E-3</v>
      </c>
      <c r="R128" s="21">
        <v>-4.1000000000000003E-3</v>
      </c>
      <c r="S128" s="21">
        <v>-7.0000000000000001E-3</v>
      </c>
      <c r="T128" s="21">
        <v>-2.0999999999999999E-3</v>
      </c>
      <c r="U128" s="10">
        <v>-0.23</v>
      </c>
      <c r="V128" s="10">
        <v>-0.13</v>
      </c>
      <c r="W128" s="7">
        <v>0.40029999999999999</v>
      </c>
      <c r="X128" s="20">
        <v>1</v>
      </c>
      <c r="Y128" s="75">
        <v>2020</v>
      </c>
      <c r="Z128" s="7">
        <v>1.0015000000000001</v>
      </c>
      <c r="AA128" s="7">
        <v>0</v>
      </c>
      <c r="AB128" s="51">
        <v>2823</v>
      </c>
      <c r="AC128" s="51">
        <v>2762</v>
      </c>
      <c r="AD128" s="51"/>
      <c r="AE128" s="51"/>
      <c r="AF128" s="51">
        <v>66</v>
      </c>
      <c r="AG128" s="51">
        <v>94</v>
      </c>
      <c r="AH128" s="20">
        <v>3.3E-3</v>
      </c>
      <c r="AI128" s="7" t="s">
        <v>8481</v>
      </c>
      <c r="AJ128" s="67" t="s">
        <v>8505</v>
      </c>
      <c r="AK128" s="44">
        <v>-0.56133056133056136</v>
      </c>
      <c r="AL128" s="44">
        <v>0.93827160493827166</v>
      </c>
      <c r="AM128" s="44">
        <v>0.75</v>
      </c>
      <c r="AN128" s="25">
        <v>1.0594713656387666</v>
      </c>
      <c r="AO128" s="25">
        <v>0.17841409691629959</v>
      </c>
      <c r="AP128" s="215">
        <v>22.7</v>
      </c>
      <c r="AQ128" s="215" t="s">
        <v>8552</v>
      </c>
      <c r="AR128" s="44">
        <v>3.6529680365296802E-2</v>
      </c>
      <c r="AS128" s="171" t="s">
        <v>7474</v>
      </c>
      <c r="AT128" s="171" t="s">
        <v>7475</v>
      </c>
      <c r="AU128" s="171" t="s">
        <v>7032</v>
      </c>
      <c r="AV128" s="7" t="s">
        <v>5474</v>
      </c>
      <c r="AW128" s="14" t="s">
        <v>7473</v>
      </c>
      <c r="AX128" s="49" t="s">
        <v>6009</v>
      </c>
      <c r="AY128" s="38" t="s">
        <v>5961</v>
      </c>
      <c r="AZ128" s="14" t="s">
        <v>6157</v>
      </c>
      <c r="BA128" s="49" t="s">
        <v>6337</v>
      </c>
      <c r="BB128" s="38" t="s">
        <v>6007</v>
      </c>
      <c r="BC128" s="7">
        <v>1.8</v>
      </c>
      <c r="BD128" s="14" t="s">
        <v>6172</v>
      </c>
      <c r="BE128" s="49" t="s">
        <v>5967</v>
      </c>
      <c r="BF128" s="38" t="s">
        <v>5961</v>
      </c>
      <c r="BG128" s="7">
        <v>0.5</v>
      </c>
      <c r="BH128" s="45">
        <v>13998.639383905558</v>
      </c>
      <c r="BI128" s="215" t="s">
        <v>8489</v>
      </c>
      <c r="BJ128" s="215" t="s">
        <v>8520</v>
      </c>
      <c r="BK128" s="7">
        <v>1.3</v>
      </c>
      <c r="BL128" s="25">
        <v>3.4168564920273349E-2</v>
      </c>
      <c r="BM128" s="20">
        <v>0.53599999999999992</v>
      </c>
      <c r="BN128" s="20">
        <v>0.55249999999999999</v>
      </c>
      <c r="BO128" s="20">
        <v>0.52249999999999985</v>
      </c>
      <c r="BP128" s="46" t="s">
        <v>8473</v>
      </c>
      <c r="BQ128" s="215" t="s">
        <v>8473</v>
      </c>
      <c r="BR128" s="79" t="s">
        <v>8473</v>
      </c>
      <c r="BS128" s="9">
        <v>1.1715823665039649E-2</v>
      </c>
      <c r="BT128" s="9">
        <v>3.8046371458246853E-2</v>
      </c>
      <c r="BU128" s="47" t="s">
        <v>5993</v>
      </c>
      <c r="BV128" s="47" t="s">
        <v>5993</v>
      </c>
      <c r="BW128" s="14" t="s">
        <v>5474</v>
      </c>
      <c r="BX128" s="83" t="s">
        <v>8473</v>
      </c>
      <c r="BY128" s="82" t="s">
        <v>8473</v>
      </c>
      <c r="BZ128" s="46" t="s">
        <v>8473</v>
      </c>
      <c r="CA128" s="48" t="s">
        <v>8475</v>
      </c>
      <c r="CB128" s="45">
        <v>64082.1</v>
      </c>
      <c r="CC128" s="45">
        <v>62697.4</v>
      </c>
      <c r="CD128" s="45">
        <v>0</v>
      </c>
      <c r="CE128" s="45">
        <v>0</v>
      </c>
      <c r="CF128" s="14" t="s">
        <v>8655</v>
      </c>
      <c r="CG128" s="7" t="s">
        <v>8477</v>
      </c>
      <c r="CH128" s="215" t="s">
        <v>8498</v>
      </c>
      <c r="CI128" s="215" t="s">
        <v>8478</v>
      </c>
      <c r="CJ128" s="215" t="s">
        <v>8498</v>
      </c>
      <c r="CK128" s="43" t="s">
        <v>7034</v>
      </c>
      <c r="CL128" s="43" t="s">
        <v>5474</v>
      </c>
      <c r="CM128" s="43" t="s">
        <v>5474</v>
      </c>
      <c r="CN128" s="145">
        <v>62697.4</v>
      </c>
      <c r="CO128" s="145">
        <v>64082.1</v>
      </c>
      <c r="CP128" s="148">
        <v>317769.11401465617</v>
      </c>
      <c r="CQ128" s="189" t="s">
        <v>5474</v>
      </c>
      <c r="CR128" s="189" t="s">
        <v>5474</v>
      </c>
      <c r="CS128" s="99" t="s">
        <v>5474</v>
      </c>
      <c r="CT128" s="167" t="s">
        <v>8504</v>
      </c>
      <c r="CU128" s="43" t="s">
        <v>5474</v>
      </c>
      <c r="CV128" s="43" t="s">
        <v>5474</v>
      </c>
      <c r="CW128" s="43" t="s">
        <v>5474</v>
      </c>
      <c r="CX128" s="43" t="s">
        <v>5474</v>
      </c>
      <c r="CY128" s="43" t="s">
        <v>5474</v>
      </c>
      <c r="CZ128" s="43" t="s">
        <v>5474</v>
      </c>
      <c r="DA128" s="42" t="s">
        <v>5474</v>
      </c>
      <c r="DB128" s="42" t="s">
        <v>5474</v>
      </c>
      <c r="DC128" s="42" t="s">
        <v>5474</v>
      </c>
      <c r="DD128" s="42" t="s">
        <v>5474</v>
      </c>
      <c r="DE128" s="42" t="s">
        <v>5474</v>
      </c>
      <c r="DF128" s="42" t="s">
        <v>8504</v>
      </c>
      <c r="DG128" s="42" t="s">
        <v>5474</v>
      </c>
      <c r="DH128" s="42" t="s">
        <v>5474</v>
      </c>
    </row>
    <row r="129" spans="1:112">
      <c r="A129" s="22">
        <v>2368</v>
      </c>
      <c r="B129" s="7" t="s">
        <v>355</v>
      </c>
      <c r="C129" s="21">
        <v>0.1431</v>
      </c>
      <c r="D129" s="21">
        <v>7.9699999999999993E-2</v>
      </c>
      <c r="E129" s="21">
        <v>9.0200000000000002E-2</v>
      </c>
      <c r="F129" s="21">
        <v>8.5000000000000006E-2</v>
      </c>
      <c r="G129" s="21">
        <v>7.0199999999999999E-2</v>
      </c>
      <c r="H129" s="21">
        <v>0.21820000000000001</v>
      </c>
      <c r="I129" s="21">
        <v>-1.47E-2</v>
      </c>
      <c r="J129" s="21">
        <v>0.16189999999999999</v>
      </c>
      <c r="K129" s="21">
        <v>2.0899999999999998E-2</v>
      </c>
      <c r="L129" s="21">
        <v>-2.3E-3</v>
      </c>
      <c r="M129" s="21">
        <v>3.3099999999999997E-2</v>
      </c>
      <c r="N129" s="21">
        <v>2.93E-2</v>
      </c>
      <c r="O129" s="21">
        <v>1.2699999999999999E-2</v>
      </c>
      <c r="P129" s="21">
        <v>4.0800000000000003E-2</v>
      </c>
      <c r="Q129" s="21">
        <v>1.03E-2</v>
      </c>
      <c r="R129" s="21">
        <v>6.1999999999999998E-3</v>
      </c>
      <c r="S129" s="21">
        <v>5.6800000000000003E-2</v>
      </c>
      <c r="T129" s="21">
        <v>0.03</v>
      </c>
      <c r="U129" s="10">
        <v>2.44</v>
      </c>
      <c r="V129" s="10">
        <v>4.16</v>
      </c>
      <c r="W129" s="7">
        <v>0.3</v>
      </c>
      <c r="X129" s="20">
        <v>0.39269999999999999</v>
      </c>
      <c r="Y129" s="75">
        <v>2020</v>
      </c>
      <c r="Z129" s="7">
        <v>1.5</v>
      </c>
      <c r="AA129" s="7">
        <v>0</v>
      </c>
      <c r="AB129" s="51">
        <v>-23631</v>
      </c>
      <c r="AC129" s="51">
        <v>-2165</v>
      </c>
      <c r="AD129" s="51">
        <v>13958</v>
      </c>
      <c r="AE129" s="51">
        <v>6151</v>
      </c>
      <c r="AF129" s="51">
        <v>2016</v>
      </c>
      <c r="AG129" s="51">
        <v>1180</v>
      </c>
      <c r="AH129" s="20">
        <v>9.0800000000000006E-2</v>
      </c>
      <c r="AI129" s="7" t="s">
        <v>8487</v>
      </c>
      <c r="AJ129" s="67" t="s">
        <v>8468</v>
      </c>
      <c r="AK129" s="44">
        <v>0.77530589543937722</v>
      </c>
      <c r="AL129" s="44">
        <v>0.80952380952380953</v>
      </c>
      <c r="AM129" s="44">
        <v>0.8</v>
      </c>
      <c r="AN129" s="25">
        <v>0.6115646258503401</v>
      </c>
      <c r="AO129" s="25">
        <v>0.2857142857142857</v>
      </c>
      <c r="AP129" s="215">
        <v>73.5</v>
      </c>
      <c r="AQ129" s="215" t="s">
        <v>8552</v>
      </c>
      <c r="AR129" s="44">
        <v>2.22531293463143E-2</v>
      </c>
      <c r="AS129" s="171" t="s">
        <v>7185</v>
      </c>
      <c r="AT129" s="171" t="s">
        <v>6963</v>
      </c>
      <c r="AU129" s="171" t="s">
        <v>7505</v>
      </c>
      <c r="AV129" s="7" t="s">
        <v>8488</v>
      </c>
      <c r="AW129" s="14" t="s">
        <v>6601</v>
      </c>
      <c r="AX129" s="49" t="s">
        <v>6009</v>
      </c>
      <c r="AY129" s="38" t="s">
        <v>5989</v>
      </c>
      <c r="AZ129" s="14" t="s">
        <v>6155</v>
      </c>
      <c r="BA129" s="49" t="s">
        <v>6039</v>
      </c>
      <c r="BB129" s="38" t="s">
        <v>5961</v>
      </c>
      <c r="BC129" s="7">
        <v>1.8</v>
      </c>
      <c r="BD129" s="14" t="s">
        <v>6179</v>
      </c>
      <c r="BE129" s="49" t="s">
        <v>5967</v>
      </c>
      <c r="BF129" s="38" t="s">
        <v>5961</v>
      </c>
      <c r="BG129" s="7">
        <v>0.7</v>
      </c>
      <c r="BH129" s="45">
        <v>28247.406684041373</v>
      </c>
      <c r="BI129" s="215" t="s">
        <v>8499</v>
      </c>
      <c r="BJ129" s="215" t="s">
        <v>8568</v>
      </c>
      <c r="BK129" s="7">
        <v>0.6</v>
      </c>
      <c r="BL129" s="25">
        <v>2.7972027972027972E-2</v>
      </c>
      <c r="BM129" s="20">
        <v>0.63549999999999995</v>
      </c>
      <c r="BN129" s="20">
        <v>0.65749999999999997</v>
      </c>
      <c r="BO129" s="20">
        <v>0.61749999999999994</v>
      </c>
      <c r="BP129" s="46">
        <v>17.66826923076923</v>
      </c>
      <c r="BQ129" s="215" t="s">
        <v>8521</v>
      </c>
      <c r="BR129" s="79">
        <v>-0.3077551020408163</v>
      </c>
      <c r="BS129" s="9">
        <v>0</v>
      </c>
      <c r="BT129" s="9">
        <v>1.4473493329329568E-2</v>
      </c>
      <c r="BU129" s="47" t="s">
        <v>5993</v>
      </c>
      <c r="BV129" s="47">
        <v>44413</v>
      </c>
      <c r="BW129" s="14" t="s">
        <v>5474</v>
      </c>
      <c r="BX129" s="83">
        <v>-0.13469387755102039</v>
      </c>
      <c r="BY129" s="82">
        <v>4.24</v>
      </c>
      <c r="BZ129" s="46">
        <v>17.334905660377359</v>
      </c>
      <c r="CA129" s="48" t="s">
        <v>8526</v>
      </c>
      <c r="CB129" s="45">
        <v>-1736878.5</v>
      </c>
      <c r="CC129" s="45">
        <v>-159127.5</v>
      </c>
      <c r="CD129" s="45">
        <v>1025913</v>
      </c>
      <c r="CE129" s="45">
        <v>452098.5</v>
      </c>
      <c r="CF129" s="14" t="s">
        <v>8656</v>
      </c>
      <c r="CG129" s="7" t="s">
        <v>8477</v>
      </c>
      <c r="CH129" s="215" t="s">
        <v>8498</v>
      </c>
      <c r="CI129" s="215" t="s">
        <v>8498</v>
      </c>
      <c r="CJ129" s="215" t="s">
        <v>8523</v>
      </c>
      <c r="CK129" s="43" t="s">
        <v>5474</v>
      </c>
      <c r="CL129" s="43" t="s">
        <v>5474</v>
      </c>
      <c r="CM129" s="43" t="s">
        <v>5474</v>
      </c>
      <c r="CN129" s="145">
        <v>292971</v>
      </c>
      <c r="CO129" s="145">
        <v>-710965.5</v>
      </c>
      <c r="CP129" s="148">
        <v>2076184.3912770408</v>
      </c>
      <c r="CQ129" s="189" t="s">
        <v>5474</v>
      </c>
      <c r="CR129" s="189" t="s">
        <v>5474</v>
      </c>
      <c r="CS129" s="99" t="s">
        <v>5474</v>
      </c>
      <c r="CT129" s="167" t="s">
        <v>5474</v>
      </c>
      <c r="CU129" s="43" t="s">
        <v>5474</v>
      </c>
      <c r="CV129" s="43" t="s">
        <v>5474</v>
      </c>
      <c r="CW129" s="43" t="s">
        <v>5474</v>
      </c>
      <c r="CX129" s="43" t="s">
        <v>5474</v>
      </c>
      <c r="CY129" s="43" t="s">
        <v>5474</v>
      </c>
      <c r="CZ129" s="43" t="s">
        <v>5474</v>
      </c>
      <c r="DA129" s="42" t="s">
        <v>5474</v>
      </c>
      <c r="DB129" s="42" t="s">
        <v>5474</v>
      </c>
      <c r="DC129" s="42" t="s">
        <v>5474</v>
      </c>
      <c r="DD129" s="42" t="s">
        <v>5474</v>
      </c>
      <c r="DE129" s="42" t="s">
        <v>5474</v>
      </c>
      <c r="DF129" s="42" t="s">
        <v>5474</v>
      </c>
      <c r="DG129" s="42" t="s">
        <v>5474</v>
      </c>
      <c r="DH129" s="42" t="s">
        <v>5474</v>
      </c>
    </row>
    <row r="130" spans="1:112">
      <c r="A130" s="22">
        <v>2221</v>
      </c>
      <c r="B130" s="7" t="s">
        <v>301</v>
      </c>
      <c r="C130" s="21">
        <v>0.1963</v>
      </c>
      <c r="D130" s="21">
        <v>0.997</v>
      </c>
      <c r="E130" s="21">
        <v>0.38059999999999999</v>
      </c>
      <c r="F130" s="21">
        <v>0.91869999999999996</v>
      </c>
      <c r="G130" s="21">
        <v>0.33489999999999998</v>
      </c>
      <c r="H130" s="21">
        <v>1.4</v>
      </c>
      <c r="I130" s="21">
        <v>1.4</v>
      </c>
      <c r="J130" s="21">
        <v>0.78949999999999998</v>
      </c>
      <c r="K130" s="21">
        <v>3.1899999999999998E-2</v>
      </c>
      <c r="L130" s="21">
        <v>2.9399999999999999E-2</v>
      </c>
      <c r="M130" s="21">
        <v>1.67E-2</v>
      </c>
      <c r="N130" s="21">
        <v>3.6200000000000003E-2</v>
      </c>
      <c r="O130" s="21">
        <v>0.05</v>
      </c>
      <c r="P130" s="21">
        <v>1.9699999999999999E-2</v>
      </c>
      <c r="Q130" s="21">
        <v>4.0000000000000001E-3</v>
      </c>
      <c r="R130" s="21">
        <v>2.7000000000000001E-3</v>
      </c>
      <c r="S130" s="21">
        <v>0.13819999999999999</v>
      </c>
      <c r="T130" s="21">
        <v>7.9699999999999993E-2</v>
      </c>
      <c r="U130" s="10">
        <v>1.36</v>
      </c>
      <c r="V130" s="10">
        <v>2.1</v>
      </c>
      <c r="W130" s="7">
        <v>1.4823</v>
      </c>
      <c r="X130" s="20">
        <v>0.65529999999999999</v>
      </c>
      <c r="Y130" s="75">
        <v>2020</v>
      </c>
      <c r="Z130" s="7">
        <v>1</v>
      </c>
      <c r="AA130" s="7">
        <v>0</v>
      </c>
      <c r="AB130" s="51">
        <v>431</v>
      </c>
      <c r="AC130" s="51">
        <v>221</v>
      </c>
      <c r="AD130" s="51"/>
      <c r="AE130" s="51"/>
      <c r="AF130" s="51">
        <v>112</v>
      </c>
      <c r="AG130" s="51">
        <v>143</v>
      </c>
      <c r="AH130" s="20">
        <v>0</v>
      </c>
      <c r="AI130" s="7" t="s">
        <v>8507</v>
      </c>
      <c r="AJ130" s="67" t="s">
        <v>8508</v>
      </c>
      <c r="AK130" s="44">
        <v>0.92925430210325044</v>
      </c>
      <c r="AL130" s="44">
        <v>0.90133333333333332</v>
      </c>
      <c r="AM130" s="44">
        <v>-0.5522388059701494</v>
      </c>
      <c r="AN130" s="25">
        <v>0.55876068376068377</v>
      </c>
      <c r="AO130" s="25">
        <v>0.40064102564102566</v>
      </c>
      <c r="AP130" s="215">
        <v>46.8</v>
      </c>
      <c r="AQ130" s="215" t="s">
        <v>8552</v>
      </c>
      <c r="AR130" s="44">
        <v>5.6433408577878097E-2</v>
      </c>
      <c r="AS130" s="171" t="s">
        <v>7419</v>
      </c>
      <c r="AT130" s="171" t="s">
        <v>7420</v>
      </c>
      <c r="AU130" s="171" t="s">
        <v>7421</v>
      </c>
      <c r="AV130" s="7" t="s">
        <v>8488</v>
      </c>
      <c r="AW130" s="14" t="s">
        <v>6355</v>
      </c>
      <c r="AX130" s="49" t="s">
        <v>5981</v>
      </c>
      <c r="AY130" s="38" t="s">
        <v>5989</v>
      </c>
      <c r="AZ130" s="14" t="s">
        <v>6426</v>
      </c>
      <c r="BA130" s="49" t="s">
        <v>6009</v>
      </c>
      <c r="BB130" s="38" t="s">
        <v>5989</v>
      </c>
      <c r="BC130" s="7">
        <v>0.4</v>
      </c>
      <c r="BD130" s="14" t="s">
        <v>6157</v>
      </c>
      <c r="BE130" s="49" t="s">
        <v>6009</v>
      </c>
      <c r="BF130" s="38" t="s">
        <v>5961</v>
      </c>
      <c r="BG130" s="7">
        <v>9.8000000000000007</v>
      </c>
      <c r="BH130" s="45">
        <v>11119.419572014813</v>
      </c>
      <c r="BI130" s="215" t="s">
        <v>8518</v>
      </c>
      <c r="BJ130" s="215" t="s">
        <v>8500</v>
      </c>
      <c r="BK130" s="7">
        <v>1.9</v>
      </c>
      <c r="BL130" s="25">
        <v>3.3112582781456956E-2</v>
      </c>
      <c r="BM130" s="20">
        <v>0.76237500000000002</v>
      </c>
      <c r="BN130" s="20">
        <v>0.86</v>
      </c>
      <c r="BO130" s="20">
        <v>0.68249999999999988</v>
      </c>
      <c r="BP130" s="46">
        <v>22.285714285714285</v>
      </c>
      <c r="BQ130" s="215" t="s">
        <v>8491</v>
      </c>
      <c r="BR130" s="79">
        <v>-0.40257549857549851</v>
      </c>
      <c r="BS130" s="9">
        <v>2.5672890513572577E-2</v>
      </c>
      <c r="BT130" s="9">
        <v>1.5427271827331612E-2</v>
      </c>
      <c r="BU130" s="47" t="s">
        <v>5993</v>
      </c>
      <c r="BV130" s="47" t="s">
        <v>5993</v>
      </c>
      <c r="BW130" s="14" t="s">
        <v>5474</v>
      </c>
      <c r="BX130" s="83">
        <v>-0.28309059829059835</v>
      </c>
      <c r="BY130" s="82">
        <v>2.56</v>
      </c>
      <c r="BZ130" s="46">
        <v>18.28125</v>
      </c>
      <c r="CA130" s="48" t="s">
        <v>8475</v>
      </c>
      <c r="CB130" s="45">
        <v>20170.8</v>
      </c>
      <c r="CC130" s="45">
        <v>10342.799999999999</v>
      </c>
      <c r="CD130" s="45">
        <v>0</v>
      </c>
      <c r="CE130" s="45">
        <v>0</v>
      </c>
      <c r="CF130" s="14" t="s">
        <v>8657</v>
      </c>
      <c r="CG130" s="7" t="s">
        <v>8590</v>
      </c>
      <c r="CH130" s="215" t="s">
        <v>8498</v>
      </c>
      <c r="CI130" s="215" t="s">
        <v>8498</v>
      </c>
      <c r="CJ130" s="215" t="s">
        <v>8478</v>
      </c>
      <c r="CK130" s="43" t="s">
        <v>7350</v>
      </c>
      <c r="CL130" s="43" t="s">
        <v>8511</v>
      </c>
      <c r="CM130" s="43" t="s">
        <v>5474</v>
      </c>
      <c r="CN130" s="145">
        <v>10342.799999999999</v>
      </c>
      <c r="CO130" s="145">
        <v>20170.8</v>
      </c>
      <c r="CP130" s="148">
        <v>520388.83597029321</v>
      </c>
      <c r="CQ130" s="189" t="s">
        <v>5474</v>
      </c>
      <c r="CR130" s="189" t="s">
        <v>5474</v>
      </c>
      <c r="CS130" s="99" t="s">
        <v>5474</v>
      </c>
      <c r="CT130" s="167" t="s">
        <v>5474</v>
      </c>
      <c r="CU130" s="43" t="s">
        <v>5474</v>
      </c>
      <c r="CV130" s="43" t="s">
        <v>5474</v>
      </c>
      <c r="CW130" s="43" t="s">
        <v>5474</v>
      </c>
      <c r="CX130" s="43" t="s">
        <v>5474</v>
      </c>
      <c r="CY130" s="43" t="s">
        <v>5474</v>
      </c>
      <c r="CZ130" s="43" t="s">
        <v>5474</v>
      </c>
      <c r="DA130" s="42" t="s">
        <v>5474</v>
      </c>
      <c r="DB130" s="42" t="s">
        <v>5474</v>
      </c>
      <c r="DC130" s="42" t="s">
        <v>5474</v>
      </c>
      <c r="DD130" s="42" t="s">
        <v>5474</v>
      </c>
      <c r="DE130" s="42" t="s">
        <v>5474</v>
      </c>
      <c r="DF130" s="42" t="s">
        <v>5474</v>
      </c>
      <c r="DG130" s="42" t="s">
        <v>5474</v>
      </c>
      <c r="DH130" s="42" t="s">
        <v>5474</v>
      </c>
    </row>
    <row r="131" spans="1:112">
      <c r="A131" s="22">
        <v>6525</v>
      </c>
      <c r="B131" s="7" t="s">
        <v>1405</v>
      </c>
      <c r="C131" s="21">
        <v>2.9499999999999998E-2</v>
      </c>
      <c r="D131" s="21">
        <v>0.1812</v>
      </c>
      <c r="E131" s="21">
        <v>4.0800000000000003E-2</v>
      </c>
      <c r="F131" s="21">
        <v>0.1988</v>
      </c>
      <c r="G131" s="21">
        <v>0.26350000000000001</v>
      </c>
      <c r="H131" s="21">
        <v>-6.4999999999999997E-3</v>
      </c>
      <c r="I131" s="21">
        <v>-1.2999999999999999E-2</v>
      </c>
      <c r="J131" s="21">
        <v>0.20080000000000001</v>
      </c>
      <c r="K131" s="21">
        <v>2.0999999999999999E-3</v>
      </c>
      <c r="L131" s="21">
        <v>-3.5000000000000003E-2</v>
      </c>
      <c r="M131" s="21">
        <v>3.2000000000000002E-3</v>
      </c>
      <c r="N131" s="21">
        <v>3.7000000000000002E-3</v>
      </c>
      <c r="O131" s="21">
        <v>-2.5999999999999999E-2</v>
      </c>
      <c r="P131" s="21">
        <v>1.5699999999999999E-2</v>
      </c>
      <c r="Q131" s="21">
        <v>2.3E-3</v>
      </c>
      <c r="R131" s="21">
        <v>5.0000000000000001E-4</v>
      </c>
      <c r="S131" s="21">
        <v>6.6900000000000001E-2</v>
      </c>
      <c r="T131" s="21">
        <v>9.2999999999999999E-2</v>
      </c>
      <c r="U131" s="10">
        <v>3.05</v>
      </c>
      <c r="V131" s="10">
        <v>5.82</v>
      </c>
      <c r="W131" s="7">
        <v>4.16</v>
      </c>
      <c r="X131" s="20">
        <v>0.72460000000000002</v>
      </c>
      <c r="Y131" s="75">
        <v>2020</v>
      </c>
      <c r="Z131" s="7">
        <v>4.5</v>
      </c>
      <c r="AA131" s="7">
        <v>0</v>
      </c>
      <c r="AB131" s="51">
        <v>-1225</v>
      </c>
      <c r="AC131" s="51">
        <v>-555</v>
      </c>
      <c r="AD131" s="51">
        <v>1009</v>
      </c>
      <c r="AE131" s="51">
        <v>41</v>
      </c>
      <c r="AF131" s="51">
        <v>150</v>
      </c>
      <c r="AG131" s="51">
        <v>-6</v>
      </c>
      <c r="AH131" s="20">
        <v>0.1133</v>
      </c>
      <c r="AI131" s="7" t="s">
        <v>8507</v>
      </c>
      <c r="AJ131" s="67" t="s">
        <v>8468</v>
      </c>
      <c r="AK131" s="44">
        <v>0.8521850899742931</v>
      </c>
      <c r="AL131" s="44">
        <v>0.70737913486005088</v>
      </c>
      <c r="AM131" s="44">
        <v>0.625</v>
      </c>
      <c r="AN131" s="25">
        <v>0.64297520661157026</v>
      </c>
      <c r="AO131" s="25">
        <v>0.32479338842975203</v>
      </c>
      <c r="AP131" s="215">
        <v>121</v>
      </c>
      <c r="AQ131" s="215" t="s">
        <v>8552</v>
      </c>
      <c r="AR131" s="44">
        <v>3.4188034188034101E-2</v>
      </c>
      <c r="AS131" s="171" t="s">
        <v>8294</v>
      </c>
      <c r="AT131" s="171" t="s">
        <v>8182</v>
      </c>
      <c r="AU131" s="171" t="s">
        <v>7954</v>
      </c>
      <c r="AV131" s="7" t="s">
        <v>8488</v>
      </c>
      <c r="AW131" s="14" t="s">
        <v>6206</v>
      </c>
      <c r="AX131" s="49" t="s">
        <v>6009</v>
      </c>
      <c r="AY131" s="38" t="s">
        <v>5961</v>
      </c>
      <c r="AZ131" s="14" t="s">
        <v>6653</v>
      </c>
      <c r="BA131" s="49" t="s">
        <v>6039</v>
      </c>
      <c r="BB131" s="38" t="s">
        <v>5961</v>
      </c>
      <c r="BC131" s="7">
        <v>1.2</v>
      </c>
      <c r="BD131" s="14" t="s">
        <v>6114</v>
      </c>
      <c r="BE131" s="49" t="s">
        <v>6009</v>
      </c>
      <c r="BF131" s="38" t="s">
        <v>5989</v>
      </c>
      <c r="BG131" s="7">
        <v>1.1000000000000001</v>
      </c>
      <c r="BH131" s="45">
        <v>8791.319444730103</v>
      </c>
      <c r="BI131" s="215" t="s">
        <v>8518</v>
      </c>
      <c r="BJ131" s="215" t="s">
        <v>8520</v>
      </c>
      <c r="BK131" s="7">
        <v>1.5</v>
      </c>
      <c r="BL131" s="25">
        <v>4.3103448275862072E-2</v>
      </c>
      <c r="BM131" s="20">
        <v>0.63412500000000005</v>
      </c>
      <c r="BN131" s="20">
        <v>0.65749999999999997</v>
      </c>
      <c r="BO131" s="20">
        <v>0.61499999999999999</v>
      </c>
      <c r="BP131" s="46">
        <v>20.790378006872853</v>
      </c>
      <c r="BQ131" s="215" t="s">
        <v>8491</v>
      </c>
      <c r="BR131" s="79">
        <v>-0.38618595041322312</v>
      </c>
      <c r="BS131" s="9">
        <v>2.8364234517329834E-2</v>
      </c>
      <c r="BT131" s="9">
        <v>3.1157809459291252E-2</v>
      </c>
      <c r="BU131" s="47" t="s">
        <v>5993</v>
      </c>
      <c r="BV131" s="47" t="s">
        <v>5993</v>
      </c>
      <c r="BW131" s="14" t="s">
        <v>5474</v>
      </c>
      <c r="BX131" s="83">
        <v>-0.26342314049586779</v>
      </c>
      <c r="BY131" s="82">
        <v>6.15</v>
      </c>
      <c r="BZ131" s="46">
        <v>19.674796747967477</v>
      </c>
      <c r="CA131" s="48" t="s">
        <v>8526</v>
      </c>
      <c r="CB131" s="45">
        <v>-148225</v>
      </c>
      <c r="CC131" s="45">
        <v>-67155</v>
      </c>
      <c r="CD131" s="45">
        <v>122089</v>
      </c>
      <c r="CE131" s="45">
        <v>4961</v>
      </c>
      <c r="CF131" s="14" t="s">
        <v>8658</v>
      </c>
      <c r="CG131" s="7" t="s">
        <v>8477</v>
      </c>
      <c r="CH131" s="215" t="s">
        <v>8546</v>
      </c>
      <c r="CI131" s="215" t="s">
        <v>8498</v>
      </c>
      <c r="CJ131" s="215" t="s">
        <v>8479</v>
      </c>
      <c r="CK131" s="43" t="s">
        <v>5474</v>
      </c>
      <c r="CL131" s="43" t="s">
        <v>5474</v>
      </c>
      <c r="CM131" s="43" t="s">
        <v>5474</v>
      </c>
      <c r="CN131" s="145">
        <v>-62194</v>
      </c>
      <c r="CO131" s="145">
        <v>-26136</v>
      </c>
      <c r="CP131" s="148">
        <v>1063749.6528123424</v>
      </c>
      <c r="CQ131" s="189" t="s">
        <v>5474</v>
      </c>
      <c r="CR131" s="189" t="s">
        <v>5474</v>
      </c>
      <c r="CS131" s="99" t="s">
        <v>5474</v>
      </c>
      <c r="CT131" s="167" t="s">
        <v>8502</v>
      </c>
      <c r="CU131" s="43" t="s">
        <v>5474</v>
      </c>
      <c r="CV131" s="43" t="s">
        <v>5474</v>
      </c>
      <c r="CW131" s="43" t="s">
        <v>5474</v>
      </c>
      <c r="CX131" s="43" t="s">
        <v>5474</v>
      </c>
      <c r="CY131" s="43" t="s">
        <v>5474</v>
      </c>
      <c r="CZ131" s="43" t="s">
        <v>8503</v>
      </c>
      <c r="DA131" s="42" t="s">
        <v>5474</v>
      </c>
      <c r="DB131" s="42" t="s">
        <v>5474</v>
      </c>
      <c r="DC131" s="42" t="s">
        <v>5474</v>
      </c>
      <c r="DD131" s="42" t="s">
        <v>5474</v>
      </c>
      <c r="DE131" s="42" t="s">
        <v>5474</v>
      </c>
      <c r="DF131" s="42" t="s">
        <v>8504</v>
      </c>
      <c r="DG131" s="42" t="s">
        <v>5474</v>
      </c>
      <c r="DH131" s="42" t="s">
        <v>5474</v>
      </c>
    </row>
    <row r="132" spans="1:112">
      <c r="A132" s="22">
        <v>8086</v>
      </c>
      <c r="B132" s="7" t="s">
        <v>1459</v>
      </c>
      <c r="C132" s="21">
        <v>4.0599999999999997E-2</v>
      </c>
      <c r="D132" s="21">
        <v>0.46970000000000001</v>
      </c>
      <c r="E132" s="21">
        <v>7.6200000000000004E-2</v>
      </c>
      <c r="F132" s="21">
        <v>0.40710000000000002</v>
      </c>
      <c r="G132" s="21">
        <v>0.3584</v>
      </c>
      <c r="H132" s="21">
        <v>0.1348</v>
      </c>
      <c r="I132" s="21">
        <v>-8.1799999999999998E-2</v>
      </c>
      <c r="J132" s="21">
        <v>-0.13639999999999999</v>
      </c>
      <c r="K132" s="21">
        <v>1.1599999999999999E-2</v>
      </c>
      <c r="L132" s="21">
        <v>-3.4000000000000002E-2</v>
      </c>
      <c r="M132" s="21">
        <v>-3.7600000000000001E-2</v>
      </c>
      <c r="N132" s="21">
        <v>2.3599999999999999E-2</v>
      </c>
      <c r="O132" s="21">
        <v>-3.7499999999999999E-2</v>
      </c>
      <c r="P132" s="21">
        <v>-3.6299999999999999E-2</v>
      </c>
      <c r="Q132" s="21">
        <v>-2.1000000000000001E-2</v>
      </c>
      <c r="R132" s="21">
        <v>-1.46E-2</v>
      </c>
      <c r="S132" s="21">
        <v>0.1109</v>
      </c>
      <c r="T132" s="21">
        <v>9.4299999999999995E-2</v>
      </c>
      <c r="U132" s="10">
        <v>1.9</v>
      </c>
      <c r="V132" s="10">
        <v>3.51</v>
      </c>
      <c r="W132" s="7">
        <v>1.9599</v>
      </c>
      <c r="X132" s="20">
        <v>0.77639999999999998</v>
      </c>
      <c r="Y132" s="75">
        <v>2020</v>
      </c>
      <c r="Z132" s="7">
        <v>2.8</v>
      </c>
      <c r="AA132" s="7">
        <v>0</v>
      </c>
      <c r="AB132" s="51">
        <v>-1371</v>
      </c>
      <c r="AC132" s="51">
        <v>-1148</v>
      </c>
      <c r="AD132" s="51">
        <v>278</v>
      </c>
      <c r="AE132" s="51">
        <v>555</v>
      </c>
      <c r="AF132" s="51">
        <v>-182</v>
      </c>
      <c r="AG132" s="51">
        <v>5</v>
      </c>
      <c r="AH132" s="20">
        <v>8.1699999999999995E-2</v>
      </c>
      <c r="AI132" s="7" t="s">
        <v>8487</v>
      </c>
      <c r="AJ132" s="67" t="s">
        <v>8505</v>
      </c>
      <c r="AK132" s="44">
        <v>0.76342129208371245</v>
      </c>
      <c r="AL132" s="44">
        <v>0.95774647887323949</v>
      </c>
      <c r="AM132" s="44">
        <v>0.86363636363636365</v>
      </c>
      <c r="AN132" s="25">
        <v>0.6445747800586511</v>
      </c>
      <c r="AO132" s="25">
        <v>0.20821114369501467</v>
      </c>
      <c r="AP132" s="215">
        <v>170.5</v>
      </c>
      <c r="AQ132" s="215" t="s">
        <v>8552</v>
      </c>
      <c r="AR132" s="44">
        <v>5.2469135802469098E-2</v>
      </c>
      <c r="AS132" s="171" t="s">
        <v>8400</v>
      </c>
      <c r="AT132" s="171" t="s">
        <v>8072</v>
      </c>
      <c r="AU132" s="171" t="s">
        <v>6959</v>
      </c>
      <c r="AV132" s="7" t="s">
        <v>8470</v>
      </c>
      <c r="AW132" s="14" t="s">
        <v>6468</v>
      </c>
      <c r="AX132" s="49" t="s">
        <v>6009</v>
      </c>
      <c r="AY132" s="38" t="s">
        <v>5961</v>
      </c>
      <c r="AZ132" s="14" t="s">
        <v>6490</v>
      </c>
      <c r="BA132" s="49" t="s">
        <v>6039</v>
      </c>
      <c r="BB132" s="38" t="s">
        <v>5971</v>
      </c>
      <c r="BC132" s="7">
        <v>1.1000000000000001</v>
      </c>
      <c r="BD132" s="14" t="s">
        <v>6408</v>
      </c>
      <c r="BE132" s="49" t="s">
        <v>5967</v>
      </c>
      <c r="BF132" s="38" t="s">
        <v>5961</v>
      </c>
      <c r="BG132" s="7">
        <v>0.3</v>
      </c>
      <c r="BH132" s="45">
        <v>12293.050187623641</v>
      </c>
      <c r="BI132" s="215" t="s">
        <v>8518</v>
      </c>
      <c r="BJ132" s="215" t="s">
        <v>8520</v>
      </c>
      <c r="BK132" s="7">
        <v>1.8</v>
      </c>
      <c r="BL132" s="25">
        <v>5.9006211180124224E-2</v>
      </c>
      <c r="BM132" s="20">
        <v>0.66337500000000005</v>
      </c>
      <c r="BN132" s="20">
        <v>0.75</v>
      </c>
      <c r="BO132" s="20">
        <v>0.59249999999999992</v>
      </c>
      <c r="BP132" s="46">
        <v>48.575498575498578</v>
      </c>
      <c r="BQ132" s="215" t="s">
        <v>8521</v>
      </c>
      <c r="BR132" s="79">
        <v>-0.70401173020527852</v>
      </c>
      <c r="BS132" s="9">
        <v>5.6121833899256401E-3</v>
      </c>
      <c r="BT132" s="9">
        <v>1.0510799214623834E-2</v>
      </c>
      <c r="BU132" s="47" t="s">
        <v>5993</v>
      </c>
      <c r="BV132" s="47">
        <v>44393</v>
      </c>
      <c r="BW132" s="14" t="s">
        <v>5474</v>
      </c>
      <c r="BX132" s="83">
        <v>-0.64481407624633436</v>
      </c>
      <c r="BY132" s="82">
        <v>3.9</v>
      </c>
      <c r="BZ132" s="46">
        <v>43.717948717948715</v>
      </c>
      <c r="CA132" s="48" t="s">
        <v>8526</v>
      </c>
      <c r="CB132" s="45">
        <v>-233755.5</v>
      </c>
      <c r="CC132" s="45">
        <v>-195734</v>
      </c>
      <c r="CD132" s="45">
        <v>47399</v>
      </c>
      <c r="CE132" s="45">
        <v>94627.5</v>
      </c>
      <c r="CF132" s="14" t="s">
        <v>8659</v>
      </c>
      <c r="CG132" s="7" t="s">
        <v>8477</v>
      </c>
      <c r="CH132" s="215" t="s">
        <v>8498</v>
      </c>
      <c r="CI132" s="215" t="s">
        <v>8498</v>
      </c>
      <c r="CJ132" s="215" t="s">
        <v>8479</v>
      </c>
      <c r="CK132" s="43" t="s">
        <v>7034</v>
      </c>
      <c r="CL132" s="43" t="s">
        <v>5474</v>
      </c>
      <c r="CM132" s="43" t="s">
        <v>5474</v>
      </c>
      <c r="CN132" s="145">
        <v>-101106.5</v>
      </c>
      <c r="CO132" s="145">
        <v>-186356.5</v>
      </c>
      <c r="CP132" s="148">
        <v>2095965.0569898309</v>
      </c>
      <c r="CQ132" s="189" t="s">
        <v>5474</v>
      </c>
      <c r="CR132" s="189" t="s">
        <v>5474</v>
      </c>
      <c r="CS132" s="99" t="s">
        <v>5474</v>
      </c>
      <c r="CT132" s="167" t="s">
        <v>5474</v>
      </c>
      <c r="CU132" s="43" t="s">
        <v>5474</v>
      </c>
      <c r="CV132" s="43" t="s">
        <v>5474</v>
      </c>
      <c r="CW132" s="43" t="s">
        <v>5474</v>
      </c>
      <c r="CX132" s="43" t="s">
        <v>5474</v>
      </c>
      <c r="CY132" s="43" t="s">
        <v>5474</v>
      </c>
      <c r="CZ132" s="43" t="s">
        <v>5474</v>
      </c>
      <c r="DA132" s="42" t="s">
        <v>5474</v>
      </c>
      <c r="DB132" s="42" t="s">
        <v>5474</v>
      </c>
      <c r="DC132" s="42" t="s">
        <v>5474</v>
      </c>
      <c r="DD132" s="42" t="s">
        <v>5474</v>
      </c>
      <c r="DE132" s="42" t="s">
        <v>5474</v>
      </c>
      <c r="DF132" s="42" t="s">
        <v>5474</v>
      </c>
      <c r="DG132" s="42" t="s">
        <v>5474</v>
      </c>
      <c r="DH132" s="42" t="s">
        <v>5474</v>
      </c>
    </row>
    <row r="133" spans="1:112">
      <c r="A133" s="22">
        <v>8289</v>
      </c>
      <c r="B133" s="7" t="s">
        <v>1500</v>
      </c>
      <c r="C133" s="21">
        <v>0.124</v>
      </c>
      <c r="D133" s="21">
        <v>0.45689999999999997</v>
      </c>
      <c r="E133" s="21">
        <v>0.14610000000000001</v>
      </c>
      <c r="F133" s="21">
        <v>0.41510000000000002</v>
      </c>
      <c r="G133" s="21">
        <v>0.37109999999999999</v>
      </c>
      <c r="H133" s="21">
        <v>1.3667</v>
      </c>
      <c r="I133" s="21">
        <v>6.1</v>
      </c>
      <c r="J133" s="21">
        <v>100</v>
      </c>
      <c r="K133" s="21">
        <v>4.0599999999999997E-2</v>
      </c>
      <c r="L133" s="21">
        <v>5.7099999999999998E-2</v>
      </c>
      <c r="M133" s="21">
        <v>2.46E-2</v>
      </c>
      <c r="N133" s="21">
        <v>6.3E-2</v>
      </c>
      <c r="O133" s="21">
        <v>8.3400000000000002E-2</v>
      </c>
      <c r="P133" s="21">
        <v>5.7700000000000001E-2</v>
      </c>
      <c r="Q133" s="21">
        <v>2.07E-2</v>
      </c>
      <c r="R133" s="21">
        <v>1.38E-2</v>
      </c>
      <c r="S133" s="21">
        <v>2.0799999999999999E-2</v>
      </c>
      <c r="T133" s="21">
        <v>1.5900000000000001E-2</v>
      </c>
      <c r="U133" s="10">
        <v>1.01</v>
      </c>
      <c r="V133" s="10">
        <v>1.07</v>
      </c>
      <c r="W133" s="7">
        <v>0.26400000000000001</v>
      </c>
      <c r="X133" s="20">
        <v>0.75049999999999994</v>
      </c>
      <c r="Y133" s="75">
        <v>2020</v>
      </c>
      <c r="Z133" s="7">
        <v>0.12</v>
      </c>
      <c r="AA133" s="7">
        <v>0</v>
      </c>
      <c r="AB133" s="51">
        <v>636</v>
      </c>
      <c r="AC133" s="51">
        <v>749</v>
      </c>
      <c r="AD133" s="51"/>
      <c r="AE133" s="51"/>
      <c r="AF133" s="51">
        <v>-7</v>
      </c>
      <c r="AG133" s="51">
        <v>-8</v>
      </c>
      <c r="AH133" s="20">
        <v>5.8299999999999998E-2</v>
      </c>
      <c r="AI133" s="7" t="s">
        <v>8507</v>
      </c>
      <c r="AJ133" s="67" t="s">
        <v>8468</v>
      </c>
      <c r="AK133" s="44">
        <v>0.96118721461187207</v>
      </c>
      <c r="AL133" s="44">
        <v>0.89506172839506148</v>
      </c>
      <c r="AM133" s="44">
        <v>0.78124999999999889</v>
      </c>
      <c r="AN133" s="25">
        <v>0.67801857585139325</v>
      </c>
      <c r="AO133" s="25">
        <v>0.25077399380804949</v>
      </c>
      <c r="AP133" s="215">
        <v>32.299999999999997</v>
      </c>
      <c r="AQ133" s="215" t="s">
        <v>8552</v>
      </c>
      <c r="AR133" s="44">
        <v>2.05371248025276E-2</v>
      </c>
      <c r="AS133" s="171" t="s">
        <v>8421</v>
      </c>
      <c r="AT133" s="171" t="s">
        <v>8088</v>
      </c>
      <c r="AU133" s="171" t="s">
        <v>8422</v>
      </c>
      <c r="AV133" s="7" t="s">
        <v>8488</v>
      </c>
      <c r="AW133" s="14" t="s">
        <v>6484</v>
      </c>
      <c r="AX133" s="49" t="s">
        <v>6009</v>
      </c>
      <c r="AY133" s="38" t="s">
        <v>5989</v>
      </c>
      <c r="AZ133" s="14" t="s">
        <v>6862</v>
      </c>
      <c r="BA133" s="49" t="s">
        <v>5993</v>
      </c>
      <c r="BB133" s="38" t="s">
        <v>5993</v>
      </c>
      <c r="BC133" s="7">
        <v>2.2999999999999998</v>
      </c>
      <c r="BD133" s="14" t="s">
        <v>6467</v>
      </c>
      <c r="BE133" s="49" t="s">
        <v>6009</v>
      </c>
      <c r="BF133" s="38" t="s">
        <v>5989</v>
      </c>
      <c r="BG133" s="7">
        <v>0.9</v>
      </c>
      <c r="BH133" s="45">
        <v>8883.957076946981</v>
      </c>
      <c r="BI133" s="215" t="s">
        <v>8499</v>
      </c>
      <c r="BJ133" s="215" t="s">
        <v>8496</v>
      </c>
      <c r="BK133" s="7">
        <v>0.4</v>
      </c>
      <c r="BL133" s="25">
        <v>4.0257648953301015E-2</v>
      </c>
      <c r="BM133" s="20">
        <v>0.74081249999999998</v>
      </c>
      <c r="BN133" s="20">
        <v>0.78</v>
      </c>
      <c r="BO133" s="20">
        <v>0.70874999999999988</v>
      </c>
      <c r="BP133" s="46">
        <v>30.186915887850464</v>
      </c>
      <c r="BQ133" s="215" t="s">
        <v>8491</v>
      </c>
      <c r="BR133" s="79">
        <v>-0.57014705882352934</v>
      </c>
      <c r="BS133" s="9">
        <v>2.3098619207666538E-3</v>
      </c>
      <c r="BT133" s="9">
        <v>0</v>
      </c>
      <c r="BU133" s="47" t="s">
        <v>5993</v>
      </c>
      <c r="BV133" s="47" t="s">
        <v>5993</v>
      </c>
      <c r="BW133" s="14" t="s">
        <v>5474</v>
      </c>
      <c r="BX133" s="83">
        <v>-0.48417647058823532</v>
      </c>
      <c r="BY133" s="82">
        <v>1.1100000000000001</v>
      </c>
      <c r="BZ133" s="46">
        <v>29.099099099099092</v>
      </c>
      <c r="CA133" s="48" t="s">
        <v>8475</v>
      </c>
      <c r="CB133" s="45">
        <v>20542.8</v>
      </c>
      <c r="CC133" s="45">
        <v>24192.699999999997</v>
      </c>
      <c r="CD133" s="45">
        <v>0</v>
      </c>
      <c r="CE133" s="45">
        <v>0</v>
      </c>
      <c r="CF133" s="14" t="s">
        <v>8660</v>
      </c>
      <c r="CG133" s="7" t="s">
        <v>8477</v>
      </c>
      <c r="CH133" s="215" t="s">
        <v>8498</v>
      </c>
      <c r="CI133" s="215" t="s">
        <v>8479</v>
      </c>
      <c r="CJ133" s="215" t="s">
        <v>8498</v>
      </c>
      <c r="CK133" s="43" t="s">
        <v>7398</v>
      </c>
      <c r="CL133" s="43" t="s">
        <v>5474</v>
      </c>
      <c r="CM133" s="43" t="s">
        <v>5474</v>
      </c>
      <c r="CN133" s="145">
        <v>24192.699999999997</v>
      </c>
      <c r="CO133" s="145">
        <v>20542.8</v>
      </c>
      <c r="CP133" s="148">
        <v>286951.81358538748</v>
      </c>
      <c r="CQ133" s="189" t="s">
        <v>5474</v>
      </c>
      <c r="CR133" s="189" t="s">
        <v>5474</v>
      </c>
      <c r="CS133" s="99" t="s">
        <v>5474</v>
      </c>
      <c r="CT133" s="167" t="s">
        <v>8503</v>
      </c>
      <c r="CU133" s="43" t="s">
        <v>5474</v>
      </c>
      <c r="CV133" s="43" t="s">
        <v>5474</v>
      </c>
      <c r="CW133" s="43" t="s">
        <v>5474</v>
      </c>
      <c r="CX133" s="43" t="s">
        <v>5474</v>
      </c>
      <c r="CY133" s="43" t="s">
        <v>5474</v>
      </c>
      <c r="CZ133" s="43" t="s">
        <v>8503</v>
      </c>
      <c r="DA133" s="42" t="s">
        <v>5474</v>
      </c>
      <c r="DB133" s="42" t="s">
        <v>5474</v>
      </c>
      <c r="DC133" s="42" t="s">
        <v>5474</v>
      </c>
      <c r="DD133" s="42" t="s">
        <v>5474</v>
      </c>
      <c r="DE133" s="42" t="s">
        <v>5474</v>
      </c>
      <c r="DF133" s="42" t="s">
        <v>5474</v>
      </c>
      <c r="DG133" s="42" t="s">
        <v>5474</v>
      </c>
      <c r="DH133" s="42" t="s">
        <v>5474</v>
      </c>
    </row>
    <row r="134" spans="1:112">
      <c r="A134" s="22">
        <v>3141</v>
      </c>
      <c r="B134" s="7" t="s">
        <v>656</v>
      </c>
      <c r="C134" s="21">
        <v>0.37769999999999998</v>
      </c>
      <c r="D134" s="21">
        <v>1.6477999999999999</v>
      </c>
      <c r="E134" s="21">
        <v>0.4012</v>
      </c>
      <c r="F134" s="21">
        <v>1.2403</v>
      </c>
      <c r="G134" s="21">
        <v>1.0891</v>
      </c>
      <c r="H134" s="21">
        <v>0.5</v>
      </c>
      <c r="I134" s="21">
        <v>5.2222</v>
      </c>
      <c r="J134" s="21">
        <v>4.2830000000000004</v>
      </c>
      <c r="K134" s="21">
        <v>5.21E-2</v>
      </c>
      <c r="L134" s="21">
        <v>8.8800000000000004E-2</v>
      </c>
      <c r="M134" s="21">
        <v>4.1099999999999998E-2</v>
      </c>
      <c r="N134" s="21">
        <v>7.6799999999999993E-2</v>
      </c>
      <c r="O134" s="21">
        <v>0.17080000000000001</v>
      </c>
      <c r="P134" s="21">
        <v>8.4900000000000003E-2</v>
      </c>
      <c r="Q134" s="21">
        <v>3.5400000000000001E-2</v>
      </c>
      <c r="R134" s="21">
        <v>2.2100000000000002E-2</v>
      </c>
      <c r="S134" s="21">
        <v>0.11799999999999999</v>
      </c>
      <c r="T134" s="21">
        <v>9.2299999999999993E-2</v>
      </c>
      <c r="U134" s="10">
        <v>2.8</v>
      </c>
      <c r="V134" s="10">
        <v>4.0199999999999996</v>
      </c>
      <c r="W134" s="7">
        <v>0.88890000000000002</v>
      </c>
      <c r="X134" s="20">
        <v>0.4819</v>
      </c>
      <c r="Y134" s="75">
        <v>2020</v>
      </c>
      <c r="Z134" s="7">
        <v>0.71160000000000001</v>
      </c>
      <c r="AA134" s="7">
        <v>0</v>
      </c>
      <c r="AB134" s="51">
        <v>-586</v>
      </c>
      <c r="AC134" s="51">
        <v>-962</v>
      </c>
      <c r="AD134" s="51">
        <v>506</v>
      </c>
      <c r="AE134" s="51"/>
      <c r="AF134" s="51">
        <v>694</v>
      </c>
      <c r="AG134" s="51">
        <v>92</v>
      </c>
      <c r="AH134" s="20">
        <v>9.2600000000000002E-2</v>
      </c>
      <c r="AI134" s="7" t="s">
        <v>8487</v>
      </c>
      <c r="AJ134" s="67" t="s">
        <v>8468</v>
      </c>
      <c r="AK134" s="44">
        <v>0.72443181818181812</v>
      </c>
      <c r="AL134" s="44">
        <v>0.578125</v>
      </c>
      <c r="AM134" s="44">
        <v>1</v>
      </c>
      <c r="AN134" s="25">
        <v>1.1354838709677419</v>
      </c>
      <c r="AO134" s="25">
        <v>0.41290322580645161</v>
      </c>
      <c r="AP134" s="215">
        <v>155</v>
      </c>
      <c r="AQ134" s="215" t="s">
        <v>8552</v>
      </c>
      <c r="AR134" s="44">
        <v>4.3771043771043697E-2</v>
      </c>
      <c r="AS134" s="171" t="s">
        <v>7727</v>
      </c>
      <c r="AT134" s="171" t="s">
        <v>7007</v>
      </c>
      <c r="AU134" s="171" t="s">
        <v>7777</v>
      </c>
      <c r="AV134" s="7" t="s">
        <v>5474</v>
      </c>
      <c r="AW134" s="14" t="s">
        <v>6145</v>
      </c>
      <c r="AX134" s="49" t="s">
        <v>6009</v>
      </c>
      <c r="AY134" s="38" t="s">
        <v>5961</v>
      </c>
      <c r="AZ134" s="14" t="s">
        <v>6465</v>
      </c>
      <c r="BA134" s="49" t="s">
        <v>5967</v>
      </c>
      <c r="BB134" s="38" t="s">
        <v>5961</v>
      </c>
      <c r="BC134" s="7">
        <v>0.5</v>
      </c>
      <c r="BD134" s="14" t="s">
        <v>6112</v>
      </c>
      <c r="BE134" s="49" t="s">
        <v>5988</v>
      </c>
      <c r="BF134" s="38" t="s">
        <v>5989</v>
      </c>
      <c r="BG134" s="7">
        <v>1.6</v>
      </c>
      <c r="BH134" s="45">
        <v>15614.736509086095</v>
      </c>
      <c r="BI134" s="215" t="s">
        <v>8592</v>
      </c>
      <c r="BJ134" s="215" t="s">
        <v>8568</v>
      </c>
      <c r="BK134" s="7">
        <v>0.6</v>
      </c>
      <c r="BL134" s="25">
        <v>6.8965517241379309E-2</v>
      </c>
      <c r="BM134" s="20">
        <v>0.81362499999999993</v>
      </c>
      <c r="BN134" s="20">
        <v>0.92500000000000004</v>
      </c>
      <c r="BO134" s="20">
        <v>0.72249999999999981</v>
      </c>
      <c r="BP134" s="46">
        <v>38.557213930348261</v>
      </c>
      <c r="BQ134" s="215" t="s">
        <v>8521</v>
      </c>
      <c r="BR134" s="79">
        <v>-0.59741935483870978</v>
      </c>
      <c r="BS134" s="9">
        <v>0</v>
      </c>
      <c r="BT134" s="9">
        <v>0</v>
      </c>
      <c r="BU134" s="47" t="s">
        <v>5993</v>
      </c>
      <c r="BV134" s="47" t="s">
        <v>5993</v>
      </c>
      <c r="BW134" s="14" t="s">
        <v>5474</v>
      </c>
      <c r="BX134" s="83">
        <v>-0.4967741935483872</v>
      </c>
      <c r="BY134" s="82">
        <v>5.1999999999999993</v>
      </c>
      <c r="BZ134" s="46">
        <v>29.80769230769231</v>
      </c>
      <c r="CA134" s="48" t="s">
        <v>8538</v>
      </c>
      <c r="CB134" s="45">
        <v>-90830</v>
      </c>
      <c r="CC134" s="45">
        <v>-149110</v>
      </c>
      <c r="CD134" s="45">
        <v>78430</v>
      </c>
      <c r="CE134" s="45">
        <v>0</v>
      </c>
      <c r="CF134" s="14" t="s">
        <v>8661</v>
      </c>
      <c r="CG134" s="7" t="s">
        <v>8477</v>
      </c>
      <c r="CH134" s="215" t="s">
        <v>8478</v>
      </c>
      <c r="CI134" s="215" t="s">
        <v>8498</v>
      </c>
      <c r="CJ134" s="215" t="s">
        <v>8479</v>
      </c>
      <c r="CK134" s="43" t="s">
        <v>5474</v>
      </c>
      <c r="CL134" s="43" t="s">
        <v>5474</v>
      </c>
      <c r="CM134" s="43" t="s">
        <v>6903</v>
      </c>
      <c r="CN134" s="145">
        <v>-149110</v>
      </c>
      <c r="CO134" s="145">
        <v>-12400</v>
      </c>
      <c r="CP134" s="148">
        <v>2420284.1589083448</v>
      </c>
      <c r="CQ134" s="189">
        <v>0.75161290322580643</v>
      </c>
      <c r="CR134" s="189">
        <v>3.3999999999999998E-3</v>
      </c>
      <c r="CS134" s="99">
        <v>44890</v>
      </c>
      <c r="CT134" s="167" t="s">
        <v>5474</v>
      </c>
      <c r="CU134" s="43" t="s">
        <v>5474</v>
      </c>
      <c r="CV134" s="43" t="s">
        <v>5474</v>
      </c>
      <c r="CW134" s="43" t="s">
        <v>5474</v>
      </c>
      <c r="CX134" s="43" t="s">
        <v>5474</v>
      </c>
      <c r="CY134" s="43" t="s">
        <v>5474</v>
      </c>
      <c r="CZ134" s="43" t="s">
        <v>5474</v>
      </c>
      <c r="DA134" s="42" t="s">
        <v>5474</v>
      </c>
      <c r="DB134" s="42" t="s">
        <v>5474</v>
      </c>
      <c r="DC134" s="42" t="s">
        <v>5474</v>
      </c>
      <c r="DD134" s="42" t="s">
        <v>5474</v>
      </c>
      <c r="DE134" s="42" t="s">
        <v>5474</v>
      </c>
      <c r="DF134" s="42" t="s">
        <v>5474</v>
      </c>
      <c r="DG134" s="42" t="s">
        <v>5474</v>
      </c>
      <c r="DH134" s="42" t="s">
        <v>5474</v>
      </c>
    </row>
    <row r="135" spans="1:112">
      <c r="A135" s="22">
        <v>3588</v>
      </c>
      <c r="B135" s="7" t="s">
        <v>824</v>
      </c>
      <c r="C135" s="21">
        <v>4.5699999999999998E-2</v>
      </c>
      <c r="D135" s="21">
        <v>0.47749999999999998</v>
      </c>
      <c r="E135" s="21">
        <v>7.9399999999999998E-2</v>
      </c>
      <c r="F135" s="21">
        <v>0.43230000000000002</v>
      </c>
      <c r="G135" s="21">
        <v>0.45850000000000002</v>
      </c>
      <c r="H135" s="21">
        <v>1.2857000000000001</v>
      </c>
      <c r="I135" s="21">
        <v>5.6666999999999996</v>
      </c>
      <c r="J135" s="21">
        <v>5.3888999999999996</v>
      </c>
      <c r="K135" s="21">
        <v>5.9200000000000003E-2</v>
      </c>
      <c r="L135" s="21">
        <v>9.1499999999999998E-2</v>
      </c>
      <c r="M135" s="21">
        <v>2.4299999999999999E-2</v>
      </c>
      <c r="N135" s="21">
        <v>7.8200000000000006E-2</v>
      </c>
      <c r="O135" s="21">
        <v>0.12859999999999999</v>
      </c>
      <c r="P135" s="21">
        <v>6.7799999999999999E-2</v>
      </c>
      <c r="Q135" s="21">
        <v>2.1499999999999998E-2</v>
      </c>
      <c r="R135" s="21">
        <v>1.7399999999999999E-2</v>
      </c>
      <c r="S135" s="21">
        <v>3.8300000000000001E-2</v>
      </c>
      <c r="T135" s="21">
        <v>3.1600000000000003E-2</v>
      </c>
      <c r="U135" s="10">
        <v>2.2999999999999998</v>
      </c>
      <c r="V135" s="10">
        <v>3.23</v>
      </c>
      <c r="W135" s="7">
        <v>1.0703</v>
      </c>
      <c r="X135" s="20">
        <v>0.92459999999999998</v>
      </c>
      <c r="Y135" s="75">
        <v>2020</v>
      </c>
      <c r="Z135" s="7">
        <v>0.59950000000000003</v>
      </c>
      <c r="AA135" s="7">
        <v>0.99919999999999998</v>
      </c>
      <c r="AB135" s="51">
        <v>931</v>
      </c>
      <c r="AC135" s="51">
        <v>-162</v>
      </c>
      <c r="AD135" s="51">
        <v>212</v>
      </c>
      <c r="AE135" s="51">
        <v>212</v>
      </c>
      <c r="AF135" s="51">
        <v>2</v>
      </c>
      <c r="AG135" s="51"/>
      <c r="AH135" s="20">
        <v>2.4199999999999999E-2</v>
      </c>
      <c r="AI135" s="7" t="s">
        <v>8507</v>
      </c>
      <c r="AJ135" s="67" t="s">
        <v>8505</v>
      </c>
      <c r="AK135" s="44">
        <v>0.90966576332429994</v>
      </c>
      <c r="AL135" s="44">
        <v>0.82089552238805974</v>
      </c>
      <c r="AM135" s="44">
        <v>-0.8</v>
      </c>
      <c r="AN135" s="25">
        <v>0.82921348314606746</v>
      </c>
      <c r="AO135" s="25">
        <v>0.25093632958801498</v>
      </c>
      <c r="AP135" s="215">
        <v>133.5</v>
      </c>
      <c r="AQ135" s="215" t="s">
        <v>8552</v>
      </c>
      <c r="AR135" s="44">
        <v>4.296875E-2</v>
      </c>
      <c r="AS135" s="171" t="s">
        <v>7909</v>
      </c>
      <c r="AT135" s="171" t="s">
        <v>7904</v>
      </c>
      <c r="AU135" s="171" t="s">
        <v>7910</v>
      </c>
      <c r="AV135" s="7" t="s">
        <v>8488</v>
      </c>
      <c r="AW135" s="14" t="s">
        <v>6813</v>
      </c>
      <c r="AX135" s="49" t="s">
        <v>6009</v>
      </c>
      <c r="AY135" s="38" t="s">
        <v>5961</v>
      </c>
      <c r="AZ135" s="14" t="s">
        <v>6651</v>
      </c>
      <c r="BA135" s="49" t="s">
        <v>6039</v>
      </c>
      <c r="BB135" s="38" t="s">
        <v>5961</v>
      </c>
      <c r="BC135" s="7">
        <v>0.5</v>
      </c>
      <c r="BD135" s="14" t="s">
        <v>6309</v>
      </c>
      <c r="BE135" s="49" t="s">
        <v>6009</v>
      </c>
      <c r="BF135" s="38" t="s">
        <v>5989</v>
      </c>
      <c r="BG135" s="7">
        <v>0.6</v>
      </c>
      <c r="BH135" s="45">
        <v>16840.78374869081</v>
      </c>
      <c r="BI135" s="215" t="s">
        <v>8518</v>
      </c>
      <c r="BJ135" s="215" t="s">
        <v>8500</v>
      </c>
      <c r="BK135" s="7">
        <v>2.4</v>
      </c>
      <c r="BL135" s="25">
        <v>1.1363636363636364E-2</v>
      </c>
      <c r="BM135" s="20">
        <v>0.74012499999999992</v>
      </c>
      <c r="BN135" s="20">
        <v>0.75249999999999995</v>
      </c>
      <c r="BO135" s="20">
        <v>0.72999999999999987</v>
      </c>
      <c r="BP135" s="46">
        <v>41.331269349845201</v>
      </c>
      <c r="BQ135" s="215" t="s">
        <v>8513</v>
      </c>
      <c r="BR135" s="79">
        <v>-0.58444943820224715</v>
      </c>
      <c r="BS135" s="9">
        <v>2.1546239145195933E-3</v>
      </c>
      <c r="BT135" s="9">
        <v>9.7987410353551851E-2</v>
      </c>
      <c r="BU135" s="47" t="s">
        <v>5993</v>
      </c>
      <c r="BV135" s="47" t="s">
        <v>5993</v>
      </c>
      <c r="BW135" s="14" t="s">
        <v>5474</v>
      </c>
      <c r="BX135" s="83">
        <v>-0.50133932584269669</v>
      </c>
      <c r="BY135" s="82">
        <v>3.5999999999999996</v>
      </c>
      <c r="BZ135" s="46">
        <v>37.083333333333336</v>
      </c>
      <c r="CA135" s="48" t="s">
        <v>8526</v>
      </c>
      <c r="CB135" s="45">
        <v>124288.5</v>
      </c>
      <c r="CC135" s="45">
        <v>-21627</v>
      </c>
      <c r="CD135" s="45">
        <v>28302</v>
      </c>
      <c r="CE135" s="45">
        <v>28302</v>
      </c>
      <c r="CF135" s="14" t="s">
        <v>8662</v>
      </c>
      <c r="CG135" s="7" t="s">
        <v>8556</v>
      </c>
      <c r="CH135" s="215" t="s">
        <v>8479</v>
      </c>
      <c r="CI135" s="215" t="s">
        <v>8498</v>
      </c>
      <c r="CJ135" s="215" t="s">
        <v>8498</v>
      </c>
      <c r="CK135" s="43" t="s">
        <v>7034</v>
      </c>
      <c r="CL135" s="43" t="s">
        <v>5474</v>
      </c>
      <c r="CM135" s="43" t="s">
        <v>5474</v>
      </c>
      <c r="CN135" s="145">
        <v>6675</v>
      </c>
      <c r="CO135" s="145">
        <v>152590.5</v>
      </c>
      <c r="CP135" s="148">
        <v>2248244.6304502231</v>
      </c>
      <c r="CQ135" s="189" t="s">
        <v>5474</v>
      </c>
      <c r="CR135" s="189" t="s">
        <v>5474</v>
      </c>
      <c r="CS135" s="99" t="s">
        <v>5474</v>
      </c>
      <c r="CT135" s="167" t="s">
        <v>5474</v>
      </c>
      <c r="CU135" s="43" t="s">
        <v>5474</v>
      </c>
      <c r="CV135" s="43" t="s">
        <v>5474</v>
      </c>
      <c r="CW135" s="43" t="s">
        <v>5474</v>
      </c>
      <c r="CX135" s="43" t="s">
        <v>5474</v>
      </c>
      <c r="CY135" s="43" t="s">
        <v>5474</v>
      </c>
      <c r="CZ135" s="43" t="s">
        <v>5474</v>
      </c>
      <c r="DA135" s="42" t="s">
        <v>5474</v>
      </c>
      <c r="DB135" s="42" t="s">
        <v>5474</v>
      </c>
      <c r="DC135" s="42" t="s">
        <v>5474</v>
      </c>
      <c r="DD135" s="42" t="s">
        <v>5474</v>
      </c>
      <c r="DE135" s="42" t="s">
        <v>5474</v>
      </c>
      <c r="DF135" s="42" t="s">
        <v>5474</v>
      </c>
      <c r="DG135" s="42" t="s">
        <v>5474</v>
      </c>
      <c r="DH135" s="42" t="s">
        <v>5474</v>
      </c>
    </row>
    <row r="136" spans="1:112">
      <c r="A136" s="22">
        <v>4945</v>
      </c>
      <c r="B136" s="7" t="s">
        <v>5859</v>
      </c>
      <c r="C136" s="21">
        <v>-0.18909999999999999</v>
      </c>
      <c r="D136" s="21">
        <v>0.23139999999999999</v>
      </c>
      <c r="E136" s="21">
        <v>-0.1082</v>
      </c>
      <c r="F136" s="21">
        <v>0.15620000000000001</v>
      </c>
      <c r="G136" s="21">
        <v>0.36049999999999999</v>
      </c>
      <c r="H136" s="21">
        <v>-0.30530000000000002</v>
      </c>
      <c r="I136" s="21">
        <v>4.7600000000000003E-2</v>
      </c>
      <c r="J136" s="21">
        <v>0.21970000000000001</v>
      </c>
      <c r="K136" s="21">
        <v>-3.6299999999999999E-2</v>
      </c>
      <c r="L136" s="21">
        <v>-4.41E-2</v>
      </c>
      <c r="M136" s="21">
        <v>-2.6100000000000002E-2</v>
      </c>
      <c r="N136" s="21">
        <v>-5.0599999999999999E-2</v>
      </c>
      <c r="O136" s="21">
        <v>-1.7299999999999999E-2</v>
      </c>
      <c r="P136" s="21">
        <v>-7.4999999999999997E-3</v>
      </c>
      <c r="Q136" s="21">
        <v>-2.8999999999999998E-3</v>
      </c>
      <c r="R136" s="21">
        <v>-1.6999999999999999E-3</v>
      </c>
      <c r="S136" s="21">
        <v>4.48E-2</v>
      </c>
      <c r="T136" s="21">
        <v>0.60540000000000005</v>
      </c>
      <c r="U136" s="10">
        <v>1.61</v>
      </c>
      <c r="V136" s="10">
        <v>2.27</v>
      </c>
      <c r="W136" s="7">
        <v>1.02</v>
      </c>
      <c r="X136" s="20">
        <v>0.80820000000000003</v>
      </c>
      <c r="Y136" s="75">
        <v>2020</v>
      </c>
      <c r="Z136" s="7">
        <v>1.6002000000000001</v>
      </c>
      <c r="AA136" s="7">
        <v>0</v>
      </c>
      <c r="AB136" s="51">
        <v>-51</v>
      </c>
      <c r="AC136" s="51">
        <v>-26</v>
      </c>
      <c r="AD136" s="51"/>
      <c r="AE136" s="51"/>
      <c r="AF136" s="51"/>
      <c r="AG136" s="51"/>
      <c r="AH136" s="20">
        <v>1.1999999999999999E-3</v>
      </c>
      <c r="AI136" s="7" t="s">
        <v>8481</v>
      </c>
      <c r="AJ136" s="67" t="s">
        <v>8482</v>
      </c>
      <c r="AK136" s="44">
        <v>0.50515463917525771</v>
      </c>
      <c r="AL136" s="44">
        <v>-0.66666666666666663</v>
      </c>
      <c r="AM136" s="44">
        <v>-0.58064516129032273</v>
      </c>
      <c r="AN136" s="25">
        <v>0.73484848484848486</v>
      </c>
      <c r="AO136" s="25">
        <v>0.47272727272727266</v>
      </c>
      <c r="AP136" s="215">
        <v>66</v>
      </c>
      <c r="AQ136" s="215" t="s">
        <v>8552</v>
      </c>
      <c r="AR136" s="44">
        <v>3.4482758620689599E-2</v>
      </c>
      <c r="AS136" s="171" t="s">
        <v>8056</v>
      </c>
      <c r="AT136" s="171" t="s">
        <v>7391</v>
      </c>
      <c r="AU136" s="171" t="s">
        <v>7929</v>
      </c>
      <c r="AV136" s="7" t="s">
        <v>5474</v>
      </c>
      <c r="AW136" s="14" t="s">
        <v>8055</v>
      </c>
      <c r="AX136" s="49" t="s">
        <v>6009</v>
      </c>
      <c r="AY136" s="38" t="s">
        <v>5971</v>
      </c>
      <c r="AZ136" s="14" t="s">
        <v>6157</v>
      </c>
      <c r="BA136" s="49" t="s">
        <v>5993</v>
      </c>
      <c r="BB136" s="38" t="s">
        <v>5993</v>
      </c>
      <c r="BC136" s="7">
        <v>0.7</v>
      </c>
      <c r="BD136" s="14" t="s">
        <v>5980</v>
      </c>
      <c r="BE136" s="49" t="s">
        <v>5993</v>
      </c>
      <c r="BF136" s="38" t="s">
        <v>5993</v>
      </c>
      <c r="BG136" s="7">
        <v>0.4</v>
      </c>
      <c r="BH136" s="45">
        <v>1254.9124234972728</v>
      </c>
      <c r="BI136" s="215" t="s">
        <v>8471</v>
      </c>
      <c r="BJ136" s="215" t="s">
        <v>8543</v>
      </c>
      <c r="BK136" s="7">
        <v>2.6</v>
      </c>
      <c r="BL136" s="25">
        <v>2.0092735703245705E-2</v>
      </c>
      <c r="BM136" s="20">
        <v>0.605375</v>
      </c>
      <c r="BN136" s="20">
        <v>0.61499999999999999</v>
      </c>
      <c r="BO136" s="20">
        <v>0.59749999999999992</v>
      </c>
      <c r="BP136" s="46">
        <v>29.07488986784141</v>
      </c>
      <c r="BQ136" s="215" t="s">
        <v>8483</v>
      </c>
      <c r="BR136" s="79">
        <v>-0.52854999999999996</v>
      </c>
      <c r="BS136" s="9">
        <v>9.5486856435309519E-3</v>
      </c>
      <c r="BT136" s="9">
        <v>1.8288467013426013E-2</v>
      </c>
      <c r="BU136" s="47" t="s">
        <v>5993</v>
      </c>
      <c r="BV136" s="47" t="s">
        <v>5993</v>
      </c>
      <c r="BW136" s="14" t="s">
        <v>5474</v>
      </c>
      <c r="BX136" s="83">
        <v>-0.43426000000000003</v>
      </c>
      <c r="BY136" s="82">
        <v>2.31</v>
      </c>
      <c r="BZ136" s="46">
        <v>28.571428571428569</v>
      </c>
      <c r="CA136" s="48" t="s">
        <v>5474</v>
      </c>
      <c r="CB136" s="45">
        <v>-3366</v>
      </c>
      <c r="CC136" s="45">
        <v>-1716</v>
      </c>
      <c r="CD136" s="45">
        <v>0</v>
      </c>
      <c r="CE136" s="45">
        <v>0</v>
      </c>
      <c r="CF136" s="14" t="e">
        <v>#N/A</v>
      </c>
      <c r="CG136" s="7" t="s">
        <v>8556</v>
      </c>
      <c r="CH136" s="215" t="s">
        <v>8498</v>
      </c>
      <c r="CI136" s="215" t="s">
        <v>8478</v>
      </c>
      <c r="CJ136" s="215" t="s">
        <v>8523</v>
      </c>
      <c r="CK136" s="43" t="s">
        <v>5474</v>
      </c>
      <c r="CL136" s="43" t="s">
        <v>5474</v>
      </c>
      <c r="CM136" s="43" t="s">
        <v>5474</v>
      </c>
      <c r="CN136" s="145">
        <v>-1716</v>
      </c>
      <c r="CO136" s="145">
        <v>-3366</v>
      </c>
      <c r="CP136" s="148">
        <v>82824.219950819999</v>
      </c>
      <c r="CQ136" s="189" t="s">
        <v>5474</v>
      </c>
      <c r="CR136" s="189" t="s">
        <v>5474</v>
      </c>
      <c r="CS136" s="99" t="s">
        <v>5474</v>
      </c>
      <c r="CT136" s="167" t="s">
        <v>5474</v>
      </c>
      <c r="CU136" s="43" t="s">
        <v>5474</v>
      </c>
      <c r="CV136" s="43" t="s">
        <v>5474</v>
      </c>
      <c r="CW136" s="43" t="s">
        <v>5474</v>
      </c>
      <c r="CX136" s="43" t="s">
        <v>5474</v>
      </c>
      <c r="CY136" s="43" t="s">
        <v>5474</v>
      </c>
      <c r="CZ136" s="43" t="s">
        <v>5474</v>
      </c>
      <c r="DA136" s="42" t="s">
        <v>5474</v>
      </c>
      <c r="DB136" s="42" t="s">
        <v>5474</v>
      </c>
      <c r="DC136" s="42" t="s">
        <v>5474</v>
      </c>
      <c r="DD136" s="42" t="s">
        <v>5474</v>
      </c>
      <c r="DE136" s="42" t="s">
        <v>5474</v>
      </c>
      <c r="DF136" s="42" t="s">
        <v>5474</v>
      </c>
      <c r="DG136" s="42" t="s">
        <v>5474</v>
      </c>
      <c r="DH136" s="42" t="s">
        <v>5474</v>
      </c>
    </row>
    <row r="137" spans="1:112">
      <c r="A137" s="22">
        <v>2476</v>
      </c>
      <c r="B137" s="7" t="s">
        <v>433</v>
      </c>
      <c r="C137" s="21">
        <v>0.1</v>
      </c>
      <c r="D137" s="21">
        <v>0.48159999999999997</v>
      </c>
      <c r="E137" s="21">
        <v>0.1099</v>
      </c>
      <c r="F137" s="21">
        <v>0.45240000000000002</v>
      </c>
      <c r="G137" s="21">
        <v>0.37009999999999998</v>
      </c>
      <c r="H137" s="21">
        <v>0.76670000000000005</v>
      </c>
      <c r="I137" s="21">
        <v>0.85960000000000003</v>
      </c>
      <c r="J137" s="21">
        <v>3.4864999999999999</v>
      </c>
      <c r="K137" s="21">
        <v>1.66E-2</v>
      </c>
      <c r="L137" s="21">
        <v>5.2699999999999997E-2</v>
      </c>
      <c r="M137" s="21">
        <v>4.2700000000000002E-2</v>
      </c>
      <c r="N137" s="21">
        <v>3.8399999999999997E-2</v>
      </c>
      <c r="O137" s="21">
        <v>8.9800000000000005E-2</v>
      </c>
      <c r="P137" s="21">
        <v>6.08E-2</v>
      </c>
      <c r="Q137" s="21">
        <v>1.61E-2</v>
      </c>
      <c r="R137" s="21">
        <v>1.0200000000000001E-2</v>
      </c>
      <c r="S137" s="21">
        <v>8.1799999999999998E-2</v>
      </c>
      <c r="T137" s="21">
        <v>5.8000000000000003E-2</v>
      </c>
      <c r="U137" s="10">
        <v>1.66</v>
      </c>
      <c r="V137" s="10">
        <v>2.85</v>
      </c>
      <c r="W137" s="7">
        <v>1.4119999999999999</v>
      </c>
      <c r="X137" s="20">
        <v>0.74039999999999995</v>
      </c>
      <c r="Y137" s="75">
        <v>2020</v>
      </c>
      <c r="Z137" s="7">
        <v>1.2</v>
      </c>
      <c r="AA137" s="7">
        <v>0</v>
      </c>
      <c r="AB137" s="51">
        <v>-1970</v>
      </c>
      <c r="AC137" s="51">
        <v>-836</v>
      </c>
      <c r="AD137" s="51"/>
      <c r="AE137" s="51"/>
      <c r="AF137" s="51">
        <v>153</v>
      </c>
      <c r="AG137" s="51">
        <v>103</v>
      </c>
      <c r="AH137" s="20">
        <v>5.8099999999999999E-2</v>
      </c>
      <c r="AI137" s="7" t="s">
        <v>8507</v>
      </c>
      <c r="AJ137" s="67" t="s">
        <v>8468</v>
      </c>
      <c r="AK137" s="44">
        <v>0.89405405405405391</v>
      </c>
      <c r="AL137" s="44">
        <v>0.79935275080906132</v>
      </c>
      <c r="AM137" s="44">
        <v>0.94285714285714206</v>
      </c>
      <c r="AN137" s="25">
        <v>0.77341137123745818</v>
      </c>
      <c r="AO137" s="25">
        <v>0.25836120401337787</v>
      </c>
      <c r="AP137" s="215">
        <v>59.8</v>
      </c>
      <c r="AQ137" s="215" t="s">
        <v>8552</v>
      </c>
      <c r="AR137" s="44">
        <v>3.6395147313691499E-2</v>
      </c>
      <c r="AS137" s="171" t="s">
        <v>7591</v>
      </c>
      <c r="AT137" s="171" t="s">
        <v>7592</v>
      </c>
      <c r="AU137" s="171" t="s">
        <v>7345</v>
      </c>
      <c r="AV137" s="7" t="s">
        <v>5474</v>
      </c>
      <c r="AW137" s="14" t="s">
        <v>6440</v>
      </c>
      <c r="AX137" s="49" t="s">
        <v>6009</v>
      </c>
      <c r="AY137" s="38" t="s">
        <v>5961</v>
      </c>
      <c r="AZ137" s="14" t="s">
        <v>6468</v>
      </c>
      <c r="BA137" s="49" t="s">
        <v>5967</v>
      </c>
      <c r="BB137" s="38" t="s">
        <v>5961</v>
      </c>
      <c r="BC137" s="7">
        <v>0.6</v>
      </c>
      <c r="BD137" s="14" t="s">
        <v>6210</v>
      </c>
      <c r="BE137" s="49" t="s">
        <v>6009</v>
      </c>
      <c r="BF137" s="38" t="s">
        <v>6012</v>
      </c>
      <c r="BG137" s="7">
        <v>0.5</v>
      </c>
      <c r="BH137" s="45">
        <v>16322.062510258194</v>
      </c>
      <c r="BI137" s="215" t="s">
        <v>8499</v>
      </c>
      <c r="BJ137" s="215" t="s">
        <v>8520</v>
      </c>
      <c r="BK137" s="7">
        <v>1.2</v>
      </c>
      <c r="BL137" s="25">
        <v>5.840707964601765E-2</v>
      </c>
      <c r="BM137" s="20">
        <v>0.73531250000000004</v>
      </c>
      <c r="BN137" s="20">
        <v>0.78</v>
      </c>
      <c r="BO137" s="20">
        <v>0.69874999999999987</v>
      </c>
      <c r="BP137" s="46">
        <v>20.982456140350877</v>
      </c>
      <c r="BQ137" s="215" t="s">
        <v>8491</v>
      </c>
      <c r="BR137" s="79">
        <v>-0.32728428093645495</v>
      </c>
      <c r="BS137" s="9">
        <v>1.7658736525107521E-2</v>
      </c>
      <c r="BT137" s="9">
        <v>1.4134204535573902E-2</v>
      </c>
      <c r="BU137" s="47">
        <v>44405</v>
      </c>
      <c r="BV137" s="47">
        <v>44411</v>
      </c>
      <c r="BW137" s="14" t="s">
        <v>5474</v>
      </c>
      <c r="BX137" s="83">
        <v>-0.19274113712374594</v>
      </c>
      <c r="BY137" s="82">
        <v>3.26</v>
      </c>
      <c r="BZ137" s="46">
        <v>18.343558282208591</v>
      </c>
      <c r="CA137" s="48" t="s">
        <v>5474</v>
      </c>
      <c r="CB137" s="45">
        <v>-117806</v>
      </c>
      <c r="CC137" s="45">
        <v>-49992.799999999996</v>
      </c>
      <c r="CD137" s="45">
        <v>0</v>
      </c>
      <c r="CE137" s="45">
        <v>0</v>
      </c>
      <c r="CF137" s="14" t="s">
        <v>8663</v>
      </c>
      <c r="CG137" s="7" t="s">
        <v>8477</v>
      </c>
      <c r="CH137" s="215" t="s">
        <v>8498</v>
      </c>
      <c r="CI137" s="215" t="s">
        <v>8498</v>
      </c>
      <c r="CJ137" s="215" t="s">
        <v>8498</v>
      </c>
      <c r="CK137" s="43" t="s">
        <v>5474</v>
      </c>
      <c r="CL137" s="43" t="s">
        <v>5474</v>
      </c>
      <c r="CM137" s="43" t="s">
        <v>5474</v>
      </c>
      <c r="CN137" s="145">
        <v>-49992.799999999996</v>
      </c>
      <c r="CO137" s="145">
        <v>-117806</v>
      </c>
      <c r="CP137" s="148">
        <v>976059.33811343997</v>
      </c>
      <c r="CQ137" s="189" t="s">
        <v>5474</v>
      </c>
      <c r="CR137" s="189" t="s">
        <v>5474</v>
      </c>
      <c r="CS137" s="99" t="s">
        <v>5474</v>
      </c>
      <c r="CT137" s="167" t="s">
        <v>8504</v>
      </c>
      <c r="CU137" s="43" t="s">
        <v>5474</v>
      </c>
      <c r="CV137" s="43" t="s">
        <v>5474</v>
      </c>
      <c r="CW137" s="43" t="s">
        <v>5474</v>
      </c>
      <c r="CX137" s="43" t="s">
        <v>5474</v>
      </c>
      <c r="CY137" s="43" t="s">
        <v>5474</v>
      </c>
      <c r="CZ137" s="43" t="s">
        <v>5474</v>
      </c>
      <c r="DA137" s="42" t="s">
        <v>5474</v>
      </c>
      <c r="DB137" s="42" t="s">
        <v>5474</v>
      </c>
      <c r="DC137" s="42" t="s">
        <v>5474</v>
      </c>
      <c r="DD137" s="42" t="s">
        <v>5474</v>
      </c>
      <c r="DE137" s="42" t="s">
        <v>5474</v>
      </c>
      <c r="DF137" s="42" t="s">
        <v>8504</v>
      </c>
      <c r="DG137" s="42" t="s">
        <v>5474</v>
      </c>
      <c r="DH137" s="42" t="s">
        <v>5474</v>
      </c>
    </row>
    <row r="138" spans="1:112">
      <c r="A138" s="22">
        <v>3163</v>
      </c>
      <c r="B138" s="7" t="s">
        <v>661</v>
      </c>
      <c r="C138" s="21">
        <v>-1.2999999999999999E-2</v>
      </c>
      <c r="D138" s="21">
        <v>-0.41020000000000001</v>
      </c>
      <c r="E138" s="21">
        <v>-7.9299999999999995E-2</v>
      </c>
      <c r="F138" s="21">
        <v>-0.43880000000000002</v>
      </c>
      <c r="G138" s="21">
        <v>-0.26590000000000003</v>
      </c>
      <c r="H138" s="21">
        <v>2.7692000000000001</v>
      </c>
      <c r="I138" s="21">
        <v>-0.88380000000000003</v>
      </c>
      <c r="J138" s="21">
        <v>-0.9254</v>
      </c>
      <c r="K138" s="21">
        <v>5.57E-2</v>
      </c>
      <c r="L138" s="21">
        <v>-8.0799999999999997E-2</v>
      </c>
      <c r="M138" s="21">
        <v>-1.9300000000000001E-2</v>
      </c>
      <c r="N138" s="21">
        <v>7.8899999999999998E-2</v>
      </c>
      <c r="O138" s="21">
        <v>-9.5299999999999996E-2</v>
      </c>
      <c r="P138" s="21">
        <v>-2.2499999999999999E-2</v>
      </c>
      <c r="Q138" s="21">
        <v>-0.01</v>
      </c>
      <c r="R138" s="21">
        <v>-5.1999999999999998E-3</v>
      </c>
      <c r="S138" s="21">
        <v>9.1399999999999995E-2</v>
      </c>
      <c r="T138" s="21">
        <v>5.74E-2</v>
      </c>
      <c r="U138" s="10">
        <v>0.1</v>
      </c>
      <c r="V138" s="10">
        <v>1.88</v>
      </c>
      <c r="W138" s="7">
        <v>1.2922</v>
      </c>
      <c r="X138" s="20">
        <v>0.61950000000000005</v>
      </c>
      <c r="Y138" s="75">
        <v>2020</v>
      </c>
      <c r="Z138" s="7">
        <v>2.5</v>
      </c>
      <c r="AA138" s="7">
        <v>0</v>
      </c>
      <c r="AB138" s="51">
        <v>363</v>
      </c>
      <c r="AC138" s="51">
        <v>62</v>
      </c>
      <c r="AD138" s="51"/>
      <c r="AE138" s="51"/>
      <c r="AF138" s="51">
        <v>-10</v>
      </c>
      <c r="AG138" s="51"/>
      <c r="AH138" s="20">
        <v>1.6000000000000001E-3</v>
      </c>
      <c r="AI138" s="7" t="s">
        <v>8467</v>
      </c>
      <c r="AJ138" s="67" t="s">
        <v>8468</v>
      </c>
      <c r="AK138" s="44">
        <v>-0.76632801161103059</v>
      </c>
      <c r="AL138" s="44">
        <v>0.93150684931506844</v>
      </c>
      <c r="AM138" s="44">
        <v>0.53846153846154188</v>
      </c>
      <c r="AN138" s="25">
        <v>0.76555555555555566</v>
      </c>
      <c r="AO138" s="25">
        <v>0.16222222222222216</v>
      </c>
      <c r="AP138" s="215">
        <v>45</v>
      </c>
      <c r="AQ138" s="215" t="s">
        <v>8552</v>
      </c>
      <c r="AR138" s="44">
        <v>3.3444816053511701E-3</v>
      </c>
      <c r="AS138" s="171" t="s">
        <v>7784</v>
      </c>
      <c r="AT138" s="171" t="s">
        <v>7603</v>
      </c>
      <c r="AU138" s="171" t="s">
        <v>6914</v>
      </c>
      <c r="AV138" s="7" t="s">
        <v>5474</v>
      </c>
      <c r="AW138" s="14" t="s">
        <v>6870</v>
      </c>
      <c r="AX138" s="49" t="s">
        <v>6009</v>
      </c>
      <c r="AY138" s="38" t="s">
        <v>5961</v>
      </c>
      <c r="AZ138" s="14" t="s">
        <v>6456</v>
      </c>
      <c r="BA138" s="49" t="s">
        <v>5981</v>
      </c>
      <c r="BB138" s="38" t="s">
        <v>5971</v>
      </c>
      <c r="BC138" s="7">
        <v>1.6</v>
      </c>
      <c r="BD138" s="14" t="s">
        <v>6172</v>
      </c>
      <c r="BE138" s="49" t="s">
        <v>6039</v>
      </c>
      <c r="BF138" s="38" t="s">
        <v>5971</v>
      </c>
      <c r="BG138" s="7">
        <v>0.6</v>
      </c>
      <c r="BH138" s="45">
        <v>612.73237131990993</v>
      </c>
      <c r="BI138" s="215" t="s">
        <v>8471</v>
      </c>
      <c r="BJ138" s="215" t="s">
        <v>8496</v>
      </c>
      <c r="BK138" s="7">
        <v>0.4</v>
      </c>
      <c r="BL138" s="25">
        <v>7.838745800671924E-3</v>
      </c>
      <c r="BM138" s="20">
        <v>0.45156249999999998</v>
      </c>
      <c r="BN138" s="20">
        <v>0.37250000000000005</v>
      </c>
      <c r="BO138" s="20">
        <v>0.51624999999999988</v>
      </c>
      <c r="BP138" s="46">
        <v>23.936170212765958</v>
      </c>
      <c r="BQ138" s="215" t="s">
        <v>8540</v>
      </c>
      <c r="BR138" s="79">
        <v>-0.72466666666666668</v>
      </c>
      <c r="BS138" s="9">
        <v>2.2732570020933096E-2</v>
      </c>
      <c r="BT138" s="9">
        <v>4.9416469210673331E-2</v>
      </c>
      <c r="BU138" s="47" t="s">
        <v>5993</v>
      </c>
      <c r="BV138" s="47" t="s">
        <v>5993</v>
      </c>
      <c r="BW138" s="14" t="s">
        <v>5474</v>
      </c>
      <c r="BX138" s="83">
        <v>-0.66959999999999997</v>
      </c>
      <c r="BY138" s="82">
        <v>1.2000000000000002</v>
      </c>
      <c r="BZ138" s="46">
        <v>37.499999999999993</v>
      </c>
      <c r="CA138" s="48" t="s">
        <v>8475</v>
      </c>
      <c r="CB138" s="45">
        <v>16335</v>
      </c>
      <c r="CC138" s="45">
        <v>2790</v>
      </c>
      <c r="CD138" s="45">
        <v>0</v>
      </c>
      <c r="CE138" s="45">
        <v>0</v>
      </c>
      <c r="CF138" s="14" t="s">
        <v>8664</v>
      </c>
      <c r="CG138" s="7" t="s">
        <v>8590</v>
      </c>
      <c r="CH138" s="215" t="s">
        <v>8546</v>
      </c>
      <c r="CI138" s="215" t="s">
        <v>8478</v>
      </c>
      <c r="CJ138" s="215" t="s">
        <v>8498</v>
      </c>
      <c r="CK138" s="43" t="s">
        <v>7153</v>
      </c>
      <c r="CL138" s="43" t="s">
        <v>5474</v>
      </c>
      <c r="CM138" s="43" t="s">
        <v>5474</v>
      </c>
      <c r="CN138" s="145">
        <v>2790</v>
      </c>
      <c r="CO138" s="145">
        <v>16335</v>
      </c>
      <c r="CP138" s="148">
        <v>27572.956709395949</v>
      </c>
      <c r="CQ138" s="189">
        <v>-0.46666666666666667</v>
      </c>
      <c r="CR138" s="189">
        <v>0</v>
      </c>
      <c r="CS138" s="99">
        <v>44842</v>
      </c>
      <c r="CT138" s="167" t="s">
        <v>5474</v>
      </c>
      <c r="CU138" s="43" t="s">
        <v>5474</v>
      </c>
      <c r="CV138" s="43" t="s">
        <v>5474</v>
      </c>
      <c r="CW138" s="43" t="s">
        <v>5474</v>
      </c>
      <c r="CX138" s="43" t="s">
        <v>5474</v>
      </c>
      <c r="CY138" s="43" t="s">
        <v>5474</v>
      </c>
      <c r="CZ138" s="43" t="s">
        <v>5474</v>
      </c>
      <c r="DA138" s="42" t="s">
        <v>5474</v>
      </c>
      <c r="DB138" s="42" t="s">
        <v>5474</v>
      </c>
      <c r="DC138" s="42" t="s">
        <v>5474</v>
      </c>
      <c r="DD138" s="42" t="s">
        <v>5474</v>
      </c>
      <c r="DE138" s="42" t="s">
        <v>5474</v>
      </c>
      <c r="DF138" s="42" t="s">
        <v>5474</v>
      </c>
      <c r="DG138" s="42" t="s">
        <v>5474</v>
      </c>
      <c r="DH138" s="42" t="s">
        <v>5474</v>
      </c>
    </row>
    <row r="139" spans="1:112">
      <c r="A139" s="22">
        <v>2597</v>
      </c>
      <c r="B139" s="7" t="s">
        <v>481</v>
      </c>
      <c r="C139" s="21">
        <v>-7.4800000000000005E-2</v>
      </c>
      <c r="D139" s="21">
        <v>0.49349999999999999</v>
      </c>
      <c r="E139" s="21">
        <v>-0.1067</v>
      </c>
      <c r="F139" s="21">
        <v>0.32900000000000001</v>
      </c>
      <c r="G139" s="21">
        <v>0.74209999999999998</v>
      </c>
      <c r="H139" s="21">
        <v>0.17519999999999999</v>
      </c>
      <c r="I139" s="21">
        <v>3.1818</v>
      </c>
      <c r="J139" s="21">
        <v>3.2570999999999999</v>
      </c>
      <c r="K139" s="21">
        <v>8.8999999999999999E-3</v>
      </c>
      <c r="L139" s="21">
        <v>3.8300000000000001E-2</v>
      </c>
      <c r="M139" s="21">
        <v>3.2199999999999999E-2</v>
      </c>
      <c r="N139" s="21">
        <v>1.26E-2</v>
      </c>
      <c r="O139" s="21">
        <v>6.3399999999999998E-2</v>
      </c>
      <c r="P139" s="21">
        <v>4.7500000000000001E-2</v>
      </c>
      <c r="Q139" s="21">
        <v>3.9300000000000002E-2</v>
      </c>
      <c r="R139" s="21">
        <v>1.6500000000000001E-2</v>
      </c>
      <c r="S139" s="21">
        <v>0.1366</v>
      </c>
      <c r="T139" s="21">
        <v>7.1199999999999999E-2</v>
      </c>
      <c r="U139" s="10">
        <v>5.96</v>
      </c>
      <c r="V139" s="10">
        <v>12.04</v>
      </c>
      <c r="W139" s="7">
        <v>5.17</v>
      </c>
      <c r="X139" s="20">
        <v>0.93689999999999996</v>
      </c>
      <c r="Y139" s="75">
        <v>2020</v>
      </c>
      <c r="Z139" s="7">
        <v>6.5</v>
      </c>
      <c r="AA139" s="7">
        <v>3.7</v>
      </c>
      <c r="AB139" s="51">
        <v>344</v>
      </c>
      <c r="AC139" s="51">
        <v>101</v>
      </c>
      <c r="AD139" s="51"/>
      <c r="AE139" s="51"/>
      <c r="AF139" s="51">
        <v>-2</v>
      </c>
      <c r="AG139" s="51"/>
      <c r="AH139" s="20">
        <v>7.0000000000000001E-3</v>
      </c>
      <c r="AI139" s="7" t="s">
        <v>8487</v>
      </c>
      <c r="AJ139" s="67" t="s">
        <v>8505</v>
      </c>
      <c r="AK139" s="44">
        <v>0.78243670886075956</v>
      </c>
      <c r="AL139" s="44">
        <v>0.88135593220338981</v>
      </c>
      <c r="AM139" s="44">
        <v>-0.875</v>
      </c>
      <c r="AN139" s="25">
        <v>0.8</v>
      </c>
      <c r="AO139" s="25">
        <v>0.18670886075949367</v>
      </c>
      <c r="AP139" s="215">
        <v>158</v>
      </c>
      <c r="AQ139" s="215" t="s">
        <v>8552</v>
      </c>
      <c r="AR139" s="44">
        <v>6.3694267515923501E-3</v>
      </c>
      <c r="AS139" s="171" t="s">
        <v>7629</v>
      </c>
      <c r="AT139" s="171" t="s">
        <v>7630</v>
      </c>
      <c r="AU139" s="171" t="s">
        <v>7105</v>
      </c>
      <c r="AV139" s="7" t="s">
        <v>5474</v>
      </c>
      <c r="AW139" s="14" t="s">
        <v>7628</v>
      </c>
      <c r="AX139" s="49" t="s">
        <v>6009</v>
      </c>
      <c r="AY139" s="38" t="s">
        <v>5961</v>
      </c>
      <c r="AZ139" s="14" t="s">
        <v>6157</v>
      </c>
      <c r="BA139" s="49" t="s">
        <v>6039</v>
      </c>
      <c r="BB139" s="38" t="s">
        <v>5971</v>
      </c>
      <c r="BC139" s="7">
        <v>0.5</v>
      </c>
      <c r="BD139" s="14" t="s">
        <v>6157</v>
      </c>
      <c r="BE139" s="49" t="s">
        <v>5967</v>
      </c>
      <c r="BF139" s="38" t="s">
        <v>5989</v>
      </c>
      <c r="BG139" s="7">
        <v>0.5</v>
      </c>
      <c r="BH139" s="45">
        <v>510.04032791223574</v>
      </c>
      <c r="BI139" s="215" t="s">
        <v>8471</v>
      </c>
      <c r="BJ139" s="215" t="s">
        <v>8520</v>
      </c>
      <c r="BK139" s="7">
        <v>1.4</v>
      </c>
      <c r="BL139" s="25">
        <v>3.1746031746031746E-3</v>
      </c>
      <c r="BM139" s="20">
        <v>0.6808749999999999</v>
      </c>
      <c r="BN139" s="20">
        <v>0.68499999999999994</v>
      </c>
      <c r="BO139" s="20">
        <v>0.67749999999999988</v>
      </c>
      <c r="BP139" s="46">
        <v>13.122923588039868</v>
      </c>
      <c r="BQ139" s="215" t="s">
        <v>8585</v>
      </c>
      <c r="BR139" s="79">
        <v>0.35000569620253152</v>
      </c>
      <c r="BS139" s="9">
        <v>2.6715234863391002E-2</v>
      </c>
      <c r="BT139" s="9">
        <v>0.40293208779274159</v>
      </c>
      <c r="BU139" s="47" t="s">
        <v>5993</v>
      </c>
      <c r="BV139" s="47">
        <v>44397</v>
      </c>
      <c r="BW139" s="14" t="s">
        <v>5474</v>
      </c>
      <c r="BX139" s="83">
        <v>0.6200068354430377</v>
      </c>
      <c r="BY139" s="82">
        <v>13.66</v>
      </c>
      <c r="BZ139" s="46">
        <v>11.566617862371888</v>
      </c>
      <c r="CA139" s="48" t="s">
        <v>8475</v>
      </c>
      <c r="CB139" s="45">
        <v>54352</v>
      </c>
      <c r="CC139" s="45">
        <v>15958</v>
      </c>
      <c r="CD139" s="45">
        <v>0</v>
      </c>
      <c r="CE139" s="45">
        <v>0</v>
      </c>
      <c r="CF139" s="14" t="s">
        <v>8665</v>
      </c>
      <c r="CG139" s="7" t="s">
        <v>8556</v>
      </c>
      <c r="CH139" s="215" t="s">
        <v>8546</v>
      </c>
      <c r="CI139" s="215" t="s">
        <v>8478</v>
      </c>
      <c r="CJ139" s="215" t="s">
        <v>8478</v>
      </c>
      <c r="CK139" s="43" t="s">
        <v>7034</v>
      </c>
      <c r="CL139" s="43" t="s">
        <v>5474</v>
      </c>
      <c r="CM139" s="43" t="s">
        <v>5474</v>
      </c>
      <c r="CN139" s="145">
        <v>15958</v>
      </c>
      <c r="CO139" s="145">
        <v>54352</v>
      </c>
      <c r="CP139" s="148">
        <v>80586.371810133249</v>
      </c>
      <c r="CQ139" s="189" t="s">
        <v>5474</v>
      </c>
      <c r="CR139" s="189" t="s">
        <v>5474</v>
      </c>
      <c r="CS139" s="99" t="s">
        <v>5474</v>
      </c>
      <c r="CT139" s="167" t="s">
        <v>5474</v>
      </c>
      <c r="CU139" s="43" t="s">
        <v>5474</v>
      </c>
      <c r="CV139" s="43" t="s">
        <v>5474</v>
      </c>
      <c r="CW139" s="43" t="s">
        <v>5474</v>
      </c>
      <c r="CX139" s="43" t="s">
        <v>5474</v>
      </c>
      <c r="CY139" s="43" t="s">
        <v>5474</v>
      </c>
      <c r="CZ139" s="43" t="s">
        <v>5474</v>
      </c>
      <c r="DA139" s="42" t="s">
        <v>5474</v>
      </c>
      <c r="DB139" s="42" t="s">
        <v>5474</v>
      </c>
      <c r="DC139" s="42" t="s">
        <v>5474</v>
      </c>
      <c r="DD139" s="42" t="s">
        <v>5474</v>
      </c>
      <c r="DE139" s="42" t="s">
        <v>5474</v>
      </c>
      <c r="DF139" s="42" t="s">
        <v>5474</v>
      </c>
      <c r="DG139" s="42" t="s">
        <v>5474</v>
      </c>
      <c r="DH139" s="42" t="s">
        <v>5474</v>
      </c>
    </row>
    <row r="140" spans="1:112">
      <c r="A140" s="22">
        <v>8099</v>
      </c>
      <c r="B140" s="7" t="s">
        <v>1467</v>
      </c>
      <c r="C140" s="21">
        <v>0.2442</v>
      </c>
      <c r="D140" s="21">
        <v>-0.2409</v>
      </c>
      <c r="E140" s="21">
        <v>8.5000000000000006E-2</v>
      </c>
      <c r="F140" s="21">
        <v>-0.1976</v>
      </c>
      <c r="G140" s="21">
        <v>-0.11990000000000001</v>
      </c>
      <c r="H140" s="21">
        <v>-0.29270000000000002</v>
      </c>
      <c r="I140" s="21">
        <v>-0.43140000000000001</v>
      </c>
      <c r="J140" s="21">
        <v>-0.14630000000000001</v>
      </c>
      <c r="K140" s="21">
        <v>6.4999999999999997E-3</v>
      </c>
      <c r="L140" s="21">
        <v>2.24E-2</v>
      </c>
      <c r="M140" s="21">
        <v>1.4E-3</v>
      </c>
      <c r="N140" s="21">
        <v>-6.4999999999999997E-3</v>
      </c>
      <c r="O140" s="21">
        <v>-7.7999999999999996E-3</v>
      </c>
      <c r="P140" s="21">
        <v>-8.9999999999999998E-4</v>
      </c>
      <c r="Q140" s="21">
        <v>-1.1000000000000001E-3</v>
      </c>
      <c r="R140" s="21">
        <v>5.9999999999999995E-4</v>
      </c>
      <c r="S140" s="21">
        <v>9.6299999999999997E-2</v>
      </c>
      <c r="T140" s="21">
        <v>4.5400000000000003E-2</v>
      </c>
      <c r="U140" s="10">
        <v>0.7</v>
      </c>
      <c r="V140" s="10">
        <v>1.53</v>
      </c>
      <c r="W140" s="7">
        <v>1.236</v>
      </c>
      <c r="X140" s="20">
        <v>0.84789999999999999</v>
      </c>
      <c r="Y140" s="75">
        <v>2020</v>
      </c>
      <c r="Z140" s="7">
        <v>1.35</v>
      </c>
      <c r="AA140" s="7">
        <v>0</v>
      </c>
      <c r="AB140" s="51">
        <v>15</v>
      </c>
      <c r="AC140" s="51">
        <v>20</v>
      </c>
      <c r="AD140" s="51"/>
      <c r="AE140" s="51"/>
      <c r="AF140" s="51">
        <v>7</v>
      </c>
      <c r="AG140" s="51">
        <v>7</v>
      </c>
      <c r="AH140" s="20">
        <v>3.8999999999999998E-3</v>
      </c>
      <c r="AI140" s="7" t="s">
        <v>8481</v>
      </c>
      <c r="AJ140" s="67" t="s">
        <v>8505</v>
      </c>
      <c r="AK140" s="44">
        <v>-0.50408719346049047</v>
      </c>
      <c r="AL140" s="44">
        <v>0.90259740259740262</v>
      </c>
      <c r="AM140" s="44">
        <v>0.51612903225806583</v>
      </c>
      <c r="AN140" s="25">
        <v>0.96325459317585305</v>
      </c>
      <c r="AO140" s="25">
        <v>0.20209973753280847</v>
      </c>
      <c r="AP140" s="215">
        <v>38.1</v>
      </c>
      <c r="AQ140" s="215" t="s">
        <v>8552</v>
      </c>
      <c r="AR140" s="44">
        <v>1.8716577540106898E-2</v>
      </c>
      <c r="AS140" s="171" t="s">
        <v>8405</v>
      </c>
      <c r="AT140" s="171" t="s">
        <v>8406</v>
      </c>
      <c r="AU140" s="171" t="s">
        <v>7032</v>
      </c>
      <c r="AV140" s="7" t="s">
        <v>8488</v>
      </c>
      <c r="AW140" s="14" t="s">
        <v>8404</v>
      </c>
      <c r="AX140" s="49" t="s">
        <v>6009</v>
      </c>
      <c r="AY140" s="38" t="s">
        <v>5989</v>
      </c>
      <c r="AZ140" s="14" t="s">
        <v>6855</v>
      </c>
      <c r="BA140" s="49" t="s">
        <v>6009</v>
      </c>
      <c r="BB140" s="38" t="s">
        <v>5961</v>
      </c>
      <c r="BC140" s="7">
        <v>1.5</v>
      </c>
      <c r="BD140" s="14" t="s">
        <v>6042</v>
      </c>
      <c r="BE140" s="49" t="s">
        <v>5967</v>
      </c>
      <c r="BF140" s="38" t="s">
        <v>5961</v>
      </c>
      <c r="BG140" s="7">
        <v>0.4</v>
      </c>
      <c r="BH140" s="45">
        <v>531.70227234094068</v>
      </c>
      <c r="BI140" s="215" t="s">
        <v>8471</v>
      </c>
      <c r="BJ140" s="215" t="s">
        <v>8520</v>
      </c>
      <c r="BK140" s="7">
        <v>1.2</v>
      </c>
      <c r="BL140" s="25">
        <v>2.144772117962478E-2</v>
      </c>
      <c r="BM140" s="20">
        <v>0.55412500000000009</v>
      </c>
      <c r="BN140" s="20">
        <v>0.55000000000000004</v>
      </c>
      <c r="BO140" s="20">
        <v>0.5575</v>
      </c>
      <c r="BP140" s="46">
        <v>24.901960784313726</v>
      </c>
      <c r="BQ140" s="215" t="s">
        <v>8483</v>
      </c>
      <c r="BR140" s="79">
        <v>-0.48072615923009626</v>
      </c>
      <c r="BS140" s="9">
        <v>2.6436292570353404E-2</v>
      </c>
      <c r="BT140" s="9">
        <v>2.9411016420084479E-2</v>
      </c>
      <c r="BU140" s="47" t="s">
        <v>5993</v>
      </c>
      <c r="BV140" s="47" t="s">
        <v>5993</v>
      </c>
      <c r="BW140" s="14" t="s">
        <v>5474</v>
      </c>
      <c r="BX140" s="83">
        <v>-0.3768713910761155</v>
      </c>
      <c r="BY140" s="82">
        <v>1.4</v>
      </c>
      <c r="BZ140" s="46">
        <v>27.214285714285715</v>
      </c>
      <c r="CA140" s="48" t="s">
        <v>8475</v>
      </c>
      <c r="CB140" s="45">
        <v>571.5</v>
      </c>
      <c r="CC140" s="45">
        <v>762</v>
      </c>
      <c r="CD140" s="45">
        <v>0</v>
      </c>
      <c r="CE140" s="45">
        <v>0</v>
      </c>
      <c r="CF140" s="14" t="s">
        <v>8666</v>
      </c>
      <c r="CG140" s="7" t="s">
        <v>8590</v>
      </c>
      <c r="CH140" s="215" t="s">
        <v>8498</v>
      </c>
      <c r="CI140" s="215" t="s">
        <v>8546</v>
      </c>
      <c r="CJ140" s="215" t="s">
        <v>8479</v>
      </c>
      <c r="CK140" s="43" t="s">
        <v>7034</v>
      </c>
      <c r="CL140" s="43" t="s">
        <v>5474</v>
      </c>
      <c r="CM140" s="43" t="s">
        <v>5474</v>
      </c>
      <c r="CN140" s="145">
        <v>762</v>
      </c>
      <c r="CO140" s="145">
        <v>571.5</v>
      </c>
      <c r="CP140" s="148">
        <v>20257.856576189839</v>
      </c>
      <c r="CQ140" s="189" t="s">
        <v>5474</v>
      </c>
      <c r="CR140" s="189" t="s">
        <v>5474</v>
      </c>
      <c r="CS140" s="99" t="s">
        <v>5474</v>
      </c>
      <c r="CT140" s="167" t="s">
        <v>5474</v>
      </c>
      <c r="CU140" s="43" t="s">
        <v>5474</v>
      </c>
      <c r="CV140" s="43" t="s">
        <v>5474</v>
      </c>
      <c r="CW140" s="43" t="s">
        <v>5474</v>
      </c>
      <c r="CX140" s="43" t="s">
        <v>5474</v>
      </c>
      <c r="CY140" s="43" t="s">
        <v>5474</v>
      </c>
      <c r="CZ140" s="43" t="s">
        <v>5474</v>
      </c>
      <c r="DA140" s="42" t="s">
        <v>5474</v>
      </c>
      <c r="DB140" s="42" t="s">
        <v>5474</v>
      </c>
      <c r="DC140" s="42" t="s">
        <v>5474</v>
      </c>
      <c r="DD140" s="42" t="s">
        <v>5474</v>
      </c>
      <c r="DE140" s="42" t="s">
        <v>5474</v>
      </c>
      <c r="DF140" s="42" t="s">
        <v>5474</v>
      </c>
      <c r="DG140" s="42" t="s">
        <v>5474</v>
      </c>
      <c r="DH140" s="42" t="s">
        <v>5474</v>
      </c>
    </row>
    <row r="141" spans="1:112">
      <c r="A141" s="22">
        <v>5210</v>
      </c>
      <c r="B141" s="7" t="s">
        <v>1064</v>
      </c>
      <c r="C141" s="21">
        <v>2.6507999999999998</v>
      </c>
      <c r="D141" s="21">
        <v>1.3416999999999999</v>
      </c>
      <c r="E141" s="21">
        <v>2.9428000000000001</v>
      </c>
      <c r="F141" s="21">
        <v>2.012</v>
      </c>
      <c r="G141" s="21">
        <v>0.25750000000000001</v>
      </c>
      <c r="H141" s="21">
        <v>0.35139999999999999</v>
      </c>
      <c r="I141" s="21">
        <v>-0.33329999999999999</v>
      </c>
      <c r="J141" s="21">
        <v>0.16439999999999999</v>
      </c>
      <c r="K141" s="21">
        <v>-5.0599999999999999E-2</v>
      </c>
      <c r="L141" s="21">
        <v>-0.26119999999999999</v>
      </c>
      <c r="M141" s="21">
        <v>-0.1101</v>
      </c>
      <c r="N141" s="21">
        <v>8.5900000000000004E-2</v>
      </c>
      <c r="O141" s="21">
        <v>0.10290000000000001</v>
      </c>
      <c r="P141" s="21">
        <v>-4.0000000000000001E-3</v>
      </c>
      <c r="Q141" s="21">
        <v>-1.12E-2</v>
      </c>
      <c r="R141" s="21">
        <v>-9.5999999999999992E-3</v>
      </c>
      <c r="S141" s="21">
        <v>-4.9200000000000001E-2</v>
      </c>
      <c r="T141" s="21">
        <v>-3.6999999999999998E-2</v>
      </c>
      <c r="U141" s="10">
        <v>-0.61</v>
      </c>
      <c r="V141" s="10">
        <v>-1.1499999999999999</v>
      </c>
      <c r="W141" s="7">
        <v>0</v>
      </c>
      <c r="X141" s="20">
        <v>0</v>
      </c>
      <c r="Y141" s="75"/>
      <c r="Z141" s="7"/>
      <c r="AA141" s="7"/>
      <c r="AB141" s="51">
        <v>1148</v>
      </c>
      <c r="AC141" s="51">
        <v>-54</v>
      </c>
      <c r="AD141" s="51"/>
      <c r="AE141" s="51"/>
      <c r="AF141" s="51"/>
      <c r="AG141" s="51"/>
      <c r="AH141" s="20">
        <v>0</v>
      </c>
      <c r="AI141" s="7" t="s">
        <v>8507</v>
      </c>
      <c r="AJ141" s="67" t="s">
        <v>8468</v>
      </c>
      <c r="AK141" s="44">
        <v>0.94827586206896541</v>
      </c>
      <c r="AL141" s="44">
        <v>0.92452830188679225</v>
      </c>
      <c r="AM141" s="44">
        <v>-0.88888888888888806</v>
      </c>
      <c r="AN141" s="25">
        <v>0.65536723163841815</v>
      </c>
      <c r="AO141" s="25">
        <v>0.44915254237288144</v>
      </c>
      <c r="AP141" s="215">
        <v>17.7</v>
      </c>
      <c r="AQ141" s="215" t="s">
        <v>8552</v>
      </c>
      <c r="AR141" s="44">
        <v>2.8328611898016999E-3</v>
      </c>
      <c r="AS141" s="171" t="s">
        <v>8078</v>
      </c>
      <c r="AT141" s="171" t="s">
        <v>8079</v>
      </c>
      <c r="AU141" s="171" t="s">
        <v>8080</v>
      </c>
      <c r="AV141" s="7" t="s">
        <v>8488</v>
      </c>
      <c r="AW141" s="14" t="s">
        <v>6463</v>
      </c>
      <c r="AX141" s="49" t="s">
        <v>5988</v>
      </c>
      <c r="AY141" s="38" t="s">
        <v>6012</v>
      </c>
      <c r="AZ141" s="14" t="s">
        <v>6163</v>
      </c>
      <c r="BA141" s="49" t="s">
        <v>6009</v>
      </c>
      <c r="BB141" s="38" t="s">
        <v>5989</v>
      </c>
      <c r="BC141" s="7">
        <v>0.6</v>
      </c>
      <c r="BD141" s="14" t="s">
        <v>6207</v>
      </c>
      <c r="BE141" s="49" t="s">
        <v>6009</v>
      </c>
      <c r="BF141" s="38" t="s">
        <v>5961</v>
      </c>
      <c r="BG141" s="7">
        <v>9</v>
      </c>
      <c r="BH141" s="45">
        <v>931.85284307980862</v>
      </c>
      <c r="BI141" s="215" t="s">
        <v>8489</v>
      </c>
      <c r="BJ141" s="215" t="s">
        <v>8554</v>
      </c>
      <c r="BK141" s="7">
        <v>0.4</v>
      </c>
      <c r="BL141" s="25">
        <v>2.8328611898017402E-3</v>
      </c>
      <c r="BM141" s="20">
        <v>0.75168750000000006</v>
      </c>
      <c r="BN141" s="20">
        <v>0.98750000000000004</v>
      </c>
      <c r="BO141" s="20">
        <v>0.55874999999999997</v>
      </c>
      <c r="BP141" s="46" t="s">
        <v>8473</v>
      </c>
      <c r="BQ141" s="215" t="s">
        <v>8473</v>
      </c>
      <c r="BR141" s="79" t="s">
        <v>8473</v>
      </c>
      <c r="BS141" s="9">
        <v>0</v>
      </c>
      <c r="BT141" s="9">
        <v>0</v>
      </c>
      <c r="BU141" s="47" t="s">
        <v>5993</v>
      </c>
      <c r="BV141" s="47" t="s">
        <v>5993</v>
      </c>
      <c r="BW141" s="14" t="s">
        <v>5474</v>
      </c>
      <c r="BX141" s="83" t="s">
        <v>8473</v>
      </c>
      <c r="BY141" s="82" t="s">
        <v>8473</v>
      </c>
      <c r="BZ141" s="46" t="s">
        <v>8473</v>
      </c>
      <c r="CA141" s="48" t="s">
        <v>8485</v>
      </c>
      <c r="CB141" s="45">
        <v>20319.599999999999</v>
      </c>
      <c r="CC141" s="45">
        <v>-955.8</v>
      </c>
      <c r="CD141" s="45">
        <v>0</v>
      </c>
      <c r="CE141" s="45">
        <v>0</v>
      </c>
      <c r="CF141" s="14" t="s">
        <v>8667</v>
      </c>
      <c r="CG141" s="7" t="s">
        <v>8556</v>
      </c>
      <c r="CH141" s="215" t="s">
        <v>8479</v>
      </c>
      <c r="CI141" s="215" t="s">
        <v>8498</v>
      </c>
      <c r="CJ141" s="215" t="s">
        <v>8498</v>
      </c>
      <c r="CK141" s="43" t="s">
        <v>7398</v>
      </c>
      <c r="CL141" s="43" t="s">
        <v>5474</v>
      </c>
      <c r="CM141" s="43" t="s">
        <v>5474</v>
      </c>
      <c r="CN141" s="145">
        <v>-955.8</v>
      </c>
      <c r="CO141" s="145">
        <v>20319.599999999999</v>
      </c>
      <c r="CP141" s="148">
        <v>16493.795322512611</v>
      </c>
      <c r="CQ141" s="189" t="s">
        <v>5474</v>
      </c>
      <c r="CR141" s="189" t="s">
        <v>5474</v>
      </c>
      <c r="CS141" s="99" t="s">
        <v>5474</v>
      </c>
      <c r="CT141" s="167" t="s">
        <v>5474</v>
      </c>
      <c r="CU141" s="43" t="s">
        <v>5474</v>
      </c>
      <c r="CV141" s="43" t="s">
        <v>5474</v>
      </c>
      <c r="CW141" s="43" t="s">
        <v>5474</v>
      </c>
      <c r="CX141" s="43" t="s">
        <v>5474</v>
      </c>
      <c r="CY141" s="43" t="s">
        <v>5474</v>
      </c>
      <c r="CZ141" s="43" t="s">
        <v>5474</v>
      </c>
      <c r="DA141" s="42" t="s">
        <v>5474</v>
      </c>
      <c r="DB141" s="42" t="s">
        <v>5474</v>
      </c>
      <c r="DC141" s="42" t="s">
        <v>5474</v>
      </c>
      <c r="DD141" s="42" t="s">
        <v>5474</v>
      </c>
      <c r="DE141" s="42" t="s">
        <v>5474</v>
      </c>
      <c r="DF141" s="42" t="s">
        <v>5474</v>
      </c>
      <c r="DG141" s="42" t="s">
        <v>5474</v>
      </c>
      <c r="DH141" s="42" t="s">
        <v>5474</v>
      </c>
    </row>
    <row r="142" spans="1:112">
      <c r="A142" s="22">
        <v>2455</v>
      </c>
      <c r="B142" s="7" t="s">
        <v>416</v>
      </c>
      <c r="C142" s="21">
        <v>-8.8499999999999995E-2</v>
      </c>
      <c r="D142" s="21">
        <v>0.34350000000000003</v>
      </c>
      <c r="E142" s="21">
        <v>-2.75E-2</v>
      </c>
      <c r="F142" s="21">
        <v>0.3523</v>
      </c>
      <c r="G142" s="21">
        <v>0.42209999999999998</v>
      </c>
      <c r="H142" s="21">
        <v>8.2000000000000007E-3</v>
      </c>
      <c r="I142" s="21">
        <v>0.70830000000000004</v>
      </c>
      <c r="J142" s="21">
        <v>0.65539999999999998</v>
      </c>
      <c r="K142" s="21">
        <v>9.7999999999999997E-3</v>
      </c>
      <c r="L142" s="21">
        <v>-5.7000000000000002E-3</v>
      </c>
      <c r="M142" s="21">
        <v>1.26E-2</v>
      </c>
      <c r="N142" s="21">
        <v>2.9999999999999997E-4</v>
      </c>
      <c r="O142" s="21">
        <v>4.9500000000000002E-2</v>
      </c>
      <c r="P142" s="21">
        <v>2.52E-2</v>
      </c>
      <c r="Q142" s="21">
        <v>8.8999999999999999E-3</v>
      </c>
      <c r="R142" s="21">
        <v>6.7999999999999996E-3</v>
      </c>
      <c r="S142" s="21">
        <v>0.16250000000000001</v>
      </c>
      <c r="T142" s="21">
        <v>0.1216</v>
      </c>
      <c r="U142" s="10">
        <v>2.4500000000000002</v>
      </c>
      <c r="V142" s="10">
        <v>3.85</v>
      </c>
      <c r="W142" s="7">
        <v>2.5242</v>
      </c>
      <c r="X142" s="20">
        <v>0.95909999999999995</v>
      </c>
      <c r="Y142" s="75">
        <v>2020</v>
      </c>
      <c r="Z142" s="7">
        <v>2.59</v>
      </c>
      <c r="AA142" s="7">
        <v>0</v>
      </c>
      <c r="AB142" s="51">
        <v>-1197</v>
      </c>
      <c r="AC142" s="51">
        <v>-995</v>
      </c>
      <c r="AD142" s="51">
        <v>1937</v>
      </c>
      <c r="AE142" s="51">
        <v>1453</v>
      </c>
      <c r="AF142" s="51">
        <v>88</v>
      </c>
      <c r="AG142" s="51">
        <v>-11</v>
      </c>
      <c r="AH142" s="20">
        <v>1.14E-2</v>
      </c>
      <c r="AI142" s="7" t="s">
        <v>8487</v>
      </c>
      <c r="AJ142" s="67" t="s">
        <v>8468</v>
      </c>
      <c r="AK142" s="44">
        <v>0.71374045801526709</v>
      </c>
      <c r="AL142" s="44">
        <v>0.65151515151515149</v>
      </c>
      <c r="AM142" s="44">
        <v>1</v>
      </c>
      <c r="AN142" s="25">
        <v>0.6</v>
      </c>
      <c r="AO142" s="25">
        <v>0.25190839694656486</v>
      </c>
      <c r="AP142" s="215">
        <v>131</v>
      </c>
      <c r="AQ142" s="215" t="s">
        <v>8552</v>
      </c>
      <c r="AR142" s="44">
        <v>6.0728744939271197E-2</v>
      </c>
      <c r="AS142" s="171" t="s">
        <v>7577</v>
      </c>
      <c r="AT142" s="171" t="s">
        <v>7388</v>
      </c>
      <c r="AU142" s="171" t="s">
        <v>7105</v>
      </c>
      <c r="AV142" s="7" t="s">
        <v>8470</v>
      </c>
      <c r="AW142" s="14" t="s">
        <v>7576</v>
      </c>
      <c r="AX142" s="49" t="s">
        <v>6009</v>
      </c>
      <c r="AY142" s="38" t="s">
        <v>5961</v>
      </c>
      <c r="AZ142" s="14" t="s">
        <v>6157</v>
      </c>
      <c r="BA142" s="49" t="s">
        <v>5967</v>
      </c>
      <c r="BB142" s="38" t="s">
        <v>5971</v>
      </c>
      <c r="BC142" s="7">
        <v>1.2</v>
      </c>
      <c r="BD142" s="14" t="s">
        <v>5966</v>
      </c>
      <c r="BE142" s="49" t="s">
        <v>5960</v>
      </c>
      <c r="BF142" s="38" t="s">
        <v>5961</v>
      </c>
      <c r="BG142" s="7">
        <v>0.3</v>
      </c>
      <c r="BH142" s="45">
        <v>4031.4504259737196</v>
      </c>
      <c r="BI142" s="215" t="s">
        <v>8489</v>
      </c>
      <c r="BJ142" s="215" t="s">
        <v>8509</v>
      </c>
      <c r="BK142" s="7">
        <v>1</v>
      </c>
      <c r="BL142" s="25">
        <v>5.6451612903225805E-2</v>
      </c>
      <c r="BM142" s="20">
        <v>0.67200000000000015</v>
      </c>
      <c r="BN142" s="20">
        <v>0.70500000000000007</v>
      </c>
      <c r="BO142" s="20">
        <v>0.64500000000000002</v>
      </c>
      <c r="BP142" s="46">
        <v>34.025974025974023</v>
      </c>
      <c r="BQ142" s="215" t="s">
        <v>8521</v>
      </c>
      <c r="BR142" s="79">
        <v>-0.4936049618320611</v>
      </c>
      <c r="BS142" s="9">
        <v>1.334065943239704E-2</v>
      </c>
      <c r="BT142" s="9">
        <v>1.3840028201433929E-2</v>
      </c>
      <c r="BU142" s="47" t="s">
        <v>5993</v>
      </c>
      <c r="BV142" s="47" t="s">
        <v>5993</v>
      </c>
      <c r="BW142" s="14" t="s">
        <v>5474</v>
      </c>
      <c r="BX142" s="83">
        <v>-0.39232595419847327</v>
      </c>
      <c r="BY142" s="82">
        <v>4.1500000000000004</v>
      </c>
      <c r="BZ142" s="46">
        <v>31.566265060240962</v>
      </c>
      <c r="CA142" s="48" t="s">
        <v>8526</v>
      </c>
      <c r="CB142" s="45">
        <v>-156807</v>
      </c>
      <c r="CC142" s="45">
        <v>-130345</v>
      </c>
      <c r="CD142" s="45">
        <v>253747</v>
      </c>
      <c r="CE142" s="45">
        <v>190343</v>
      </c>
      <c r="CF142" s="14" t="s">
        <v>8668</v>
      </c>
      <c r="CG142" s="7" t="s">
        <v>8477</v>
      </c>
      <c r="CH142" s="215" t="s">
        <v>8478</v>
      </c>
      <c r="CI142" s="215" t="s">
        <v>8478</v>
      </c>
      <c r="CJ142" s="215" t="s">
        <v>8479</v>
      </c>
      <c r="CK142" s="43" t="s">
        <v>5474</v>
      </c>
      <c r="CL142" s="43" t="s">
        <v>5474</v>
      </c>
      <c r="CM142" s="43" t="s">
        <v>6925</v>
      </c>
      <c r="CN142" s="145">
        <v>59998</v>
      </c>
      <c r="CO142" s="145">
        <v>96940</v>
      </c>
      <c r="CP142" s="148">
        <v>528120.00580255722</v>
      </c>
      <c r="CQ142" s="189" t="s">
        <v>5474</v>
      </c>
      <c r="CR142" s="189" t="s">
        <v>5474</v>
      </c>
      <c r="CS142" s="99" t="s">
        <v>5474</v>
      </c>
      <c r="CT142" s="167" t="s">
        <v>8528</v>
      </c>
      <c r="CU142" s="43" t="s">
        <v>5474</v>
      </c>
      <c r="CV142" s="43" t="s">
        <v>5474</v>
      </c>
      <c r="CW142" s="43" t="s">
        <v>5474</v>
      </c>
      <c r="CX142" s="43" t="s">
        <v>5474</v>
      </c>
      <c r="CY142" s="43" t="s">
        <v>5474</v>
      </c>
      <c r="CZ142" s="43" t="s">
        <v>5474</v>
      </c>
      <c r="DA142" s="42" t="s">
        <v>5474</v>
      </c>
      <c r="DB142" s="42" t="s">
        <v>8528</v>
      </c>
      <c r="DC142" s="42" t="s">
        <v>5474</v>
      </c>
      <c r="DD142" s="42" t="s">
        <v>5474</v>
      </c>
      <c r="DE142" s="42" t="s">
        <v>5474</v>
      </c>
      <c r="DF142" s="42" t="s">
        <v>5474</v>
      </c>
      <c r="DG142" s="42" t="s">
        <v>5474</v>
      </c>
      <c r="DH142" s="42" t="s">
        <v>5474</v>
      </c>
    </row>
    <row r="143" spans="1:112">
      <c r="A143" s="22">
        <v>2702</v>
      </c>
      <c r="B143" s="7" t="s">
        <v>507</v>
      </c>
      <c r="C143" s="21">
        <v>0.27110000000000001</v>
      </c>
      <c r="D143" s="21">
        <v>0.55420000000000003</v>
      </c>
      <c r="E143" s="21">
        <v>0.4577</v>
      </c>
      <c r="F143" s="21">
        <v>0.42470000000000002</v>
      </c>
      <c r="G143" s="21">
        <v>7.4000000000000003E-3</v>
      </c>
      <c r="H143" s="21">
        <v>-0.33329999999999999</v>
      </c>
      <c r="I143" s="21">
        <v>0.34250000000000003</v>
      </c>
      <c r="J143" s="21">
        <v>-7.6899999999999996E-2</v>
      </c>
      <c r="K143" s="21">
        <v>0.1157</v>
      </c>
      <c r="L143" s="21">
        <v>0.3039</v>
      </c>
      <c r="M143" s="21">
        <v>-4.8000000000000001E-2</v>
      </c>
      <c r="N143" s="21">
        <v>0.2286</v>
      </c>
      <c r="O143" s="21">
        <v>0.77039999999999997</v>
      </c>
      <c r="P143" s="21">
        <v>-0.1135</v>
      </c>
      <c r="Q143" s="21">
        <v>-5.0299999999999997E-2</v>
      </c>
      <c r="R143" s="21">
        <v>-8.6999999999999994E-3</v>
      </c>
      <c r="S143" s="21">
        <v>-4.1999999999999997E-3</v>
      </c>
      <c r="T143" s="21">
        <v>2.0500000000000001E-2</v>
      </c>
      <c r="U143" s="10">
        <v>-0.84</v>
      </c>
      <c r="V143" s="10">
        <v>-2.5</v>
      </c>
      <c r="W143" s="7">
        <v>0.31</v>
      </c>
      <c r="X143" s="20">
        <v>0.6623</v>
      </c>
      <c r="Y143" s="75"/>
      <c r="Z143" s="7"/>
      <c r="AA143" s="7"/>
      <c r="AB143" s="51">
        <v>15</v>
      </c>
      <c r="AC143" s="51">
        <v>-33</v>
      </c>
      <c r="AD143" s="51"/>
      <c r="AE143" s="51"/>
      <c r="AF143" s="51"/>
      <c r="AG143" s="51"/>
      <c r="AH143" s="20">
        <v>0</v>
      </c>
      <c r="AI143" s="7" t="s">
        <v>8487</v>
      </c>
      <c r="AJ143" s="67" t="s">
        <v>8505</v>
      </c>
      <c r="AK143" s="44">
        <v>0.64094955489614258</v>
      </c>
      <c r="AL143" s="44">
        <v>0.90277777777777835</v>
      </c>
      <c r="AM143" s="44">
        <v>0.50000000000000255</v>
      </c>
      <c r="AN143" s="25">
        <v>0.65820312499999989</v>
      </c>
      <c r="AO143" s="25">
        <v>0.14062499999999992</v>
      </c>
      <c r="AP143" s="215">
        <v>25.6</v>
      </c>
      <c r="AQ143" s="215" t="s">
        <v>8552</v>
      </c>
      <c r="AR143" s="44">
        <v>5.89390962671905E-3</v>
      </c>
      <c r="AS143" s="171" t="s">
        <v>7662</v>
      </c>
      <c r="AT143" s="171" t="s">
        <v>7618</v>
      </c>
      <c r="AU143" s="171" t="s">
        <v>7262</v>
      </c>
      <c r="AV143" s="7" t="s">
        <v>5474</v>
      </c>
      <c r="AW143" s="14" t="s">
        <v>6366</v>
      </c>
      <c r="AX143" s="49" t="s">
        <v>6009</v>
      </c>
      <c r="AY143" s="38" t="s">
        <v>5961</v>
      </c>
      <c r="AZ143" s="14" t="s">
        <v>6154</v>
      </c>
      <c r="BA143" s="49" t="s">
        <v>6039</v>
      </c>
      <c r="BB143" s="38" t="s">
        <v>5971</v>
      </c>
      <c r="BC143" s="7">
        <v>1.5</v>
      </c>
      <c r="BD143" s="14" t="s">
        <v>6226</v>
      </c>
      <c r="BE143" s="49" t="s">
        <v>6009</v>
      </c>
      <c r="BF143" s="38" t="s">
        <v>5961</v>
      </c>
      <c r="BG143" s="7">
        <v>0.1</v>
      </c>
      <c r="BH143" s="45">
        <v>319.22879660292415</v>
      </c>
      <c r="BI143" s="215" t="s">
        <v>8471</v>
      </c>
      <c r="BJ143" s="215" t="s">
        <v>8554</v>
      </c>
      <c r="BK143" s="7">
        <v>1.1000000000000001</v>
      </c>
      <c r="BL143" s="25">
        <v>1.3861386138613917E-2</v>
      </c>
      <c r="BM143" s="20">
        <v>0.77506249999999999</v>
      </c>
      <c r="BN143" s="20">
        <v>0.82250000000000001</v>
      </c>
      <c r="BO143" s="20">
        <v>0.73624999999999985</v>
      </c>
      <c r="BP143" s="46" t="s">
        <v>8473</v>
      </c>
      <c r="BQ143" s="215" t="s">
        <v>8473</v>
      </c>
      <c r="BR143" s="79" t="s">
        <v>8473</v>
      </c>
      <c r="BS143" s="9">
        <v>6.2229706218621672E-3</v>
      </c>
      <c r="BT143" s="9">
        <v>0</v>
      </c>
      <c r="BU143" s="47" t="s">
        <v>5993</v>
      </c>
      <c r="BV143" s="47" t="s">
        <v>5993</v>
      </c>
      <c r="BW143" s="14" t="s">
        <v>5474</v>
      </c>
      <c r="BX143" s="83" t="s">
        <v>8473</v>
      </c>
      <c r="BY143" s="82" t="s">
        <v>8473</v>
      </c>
      <c r="BZ143" s="46" t="s">
        <v>8473</v>
      </c>
      <c r="CA143" s="48" t="s">
        <v>8485</v>
      </c>
      <c r="CB143" s="45">
        <v>384</v>
      </c>
      <c r="CC143" s="45">
        <v>-844.80000000000007</v>
      </c>
      <c r="CD143" s="45">
        <v>0</v>
      </c>
      <c r="CE143" s="45">
        <v>0</v>
      </c>
      <c r="CF143" s="14" t="s">
        <v>8669</v>
      </c>
      <c r="CG143" s="7" t="s">
        <v>8590</v>
      </c>
      <c r="CH143" s="215" t="s">
        <v>8498</v>
      </c>
      <c r="CI143" s="215" t="s">
        <v>8478</v>
      </c>
      <c r="CJ143" s="215" t="s">
        <v>8498</v>
      </c>
      <c r="CK143" s="43" t="s">
        <v>7034</v>
      </c>
      <c r="CL143" s="43" t="s">
        <v>5474</v>
      </c>
      <c r="CM143" s="43" t="s">
        <v>5474</v>
      </c>
      <c r="CN143" s="145">
        <v>-844.80000000000007</v>
      </c>
      <c r="CO143" s="145">
        <v>384</v>
      </c>
      <c r="CP143" s="148">
        <v>8172.2571930348586</v>
      </c>
      <c r="CQ143" s="189" t="s">
        <v>5474</v>
      </c>
      <c r="CR143" s="189" t="s">
        <v>5474</v>
      </c>
      <c r="CS143" s="99" t="s">
        <v>5474</v>
      </c>
      <c r="CT143" s="167" t="s">
        <v>5474</v>
      </c>
      <c r="CU143" s="43" t="s">
        <v>5474</v>
      </c>
      <c r="CV143" s="43" t="s">
        <v>5474</v>
      </c>
      <c r="CW143" s="43" t="s">
        <v>5474</v>
      </c>
      <c r="CX143" s="43" t="s">
        <v>5474</v>
      </c>
      <c r="CY143" s="43" t="s">
        <v>5474</v>
      </c>
      <c r="CZ143" s="43" t="s">
        <v>5474</v>
      </c>
      <c r="DA143" s="42" t="s">
        <v>5474</v>
      </c>
      <c r="DB143" s="42" t="s">
        <v>5474</v>
      </c>
      <c r="DC143" s="42" t="s">
        <v>5474</v>
      </c>
      <c r="DD143" s="42" t="s">
        <v>5474</v>
      </c>
      <c r="DE143" s="42" t="s">
        <v>5474</v>
      </c>
      <c r="DF143" s="42" t="s">
        <v>5474</v>
      </c>
      <c r="DG143" s="42" t="s">
        <v>5474</v>
      </c>
      <c r="DH143" s="42" t="s">
        <v>5474</v>
      </c>
    </row>
    <row r="144" spans="1:112">
      <c r="A144" s="22">
        <v>4108</v>
      </c>
      <c r="B144" s="7" t="s">
        <v>884</v>
      </c>
      <c r="C144" s="21">
        <v>-0.13120000000000001</v>
      </c>
      <c r="D144" s="21">
        <v>1.4656</v>
      </c>
      <c r="E144" s="21">
        <v>-6.4799999999999996E-2</v>
      </c>
      <c r="F144" s="21">
        <v>1.1859</v>
      </c>
      <c r="G144" s="21">
        <v>1.2481</v>
      </c>
      <c r="H144" s="21">
        <v>7.1400000000000005E-2</v>
      </c>
      <c r="I144" s="21">
        <v>-7.5</v>
      </c>
      <c r="J144" s="21">
        <v>-0.35</v>
      </c>
      <c r="K144" s="21">
        <v>-3.8600000000000002E-2</v>
      </c>
      <c r="L144" s="21">
        <v>-0.20810000000000001</v>
      </c>
      <c r="M144" s="21">
        <v>-0.20530000000000001</v>
      </c>
      <c r="N144" s="21">
        <v>0.82589999999999997</v>
      </c>
      <c r="O144" s="21">
        <v>1.2214</v>
      </c>
      <c r="P144" s="21">
        <v>2.65</v>
      </c>
      <c r="Q144" s="21">
        <v>8.3000000000000001E-3</v>
      </c>
      <c r="R144" s="21">
        <v>7.7000000000000002E-3</v>
      </c>
      <c r="S144" s="21">
        <v>-0.1038</v>
      </c>
      <c r="T144" s="21">
        <v>-0.10009999999999999</v>
      </c>
      <c r="U144" s="10">
        <v>-0.27</v>
      </c>
      <c r="V144" s="10">
        <v>-0.61</v>
      </c>
      <c r="W144" s="7">
        <v>0</v>
      </c>
      <c r="X144" s="20">
        <v>0</v>
      </c>
      <c r="Y144" s="75"/>
      <c r="Z144" s="7"/>
      <c r="AA144" s="7"/>
      <c r="AB144" s="51">
        <v>413</v>
      </c>
      <c r="AC144" s="51">
        <v>114</v>
      </c>
      <c r="AD144" s="51"/>
      <c r="AE144" s="51"/>
      <c r="AF144" s="51"/>
      <c r="AG144" s="51"/>
      <c r="AH144" s="20">
        <v>6.7999999999999996E-3</v>
      </c>
      <c r="AI144" s="7" t="s">
        <v>8467</v>
      </c>
      <c r="AJ144" s="67" t="s">
        <v>8536</v>
      </c>
      <c r="AK144" s="44">
        <v>-0.72522522522522548</v>
      </c>
      <c r="AL144" s="44">
        <v>0.70930232558139517</v>
      </c>
      <c r="AM144" s="44">
        <v>0.95454545454545381</v>
      </c>
      <c r="AN144" s="25">
        <v>0.48471615720524014</v>
      </c>
      <c r="AO144" s="25">
        <v>0.18777292576419202</v>
      </c>
      <c r="AP144" s="215">
        <v>22.9</v>
      </c>
      <c r="AQ144" s="215" t="s">
        <v>8552</v>
      </c>
      <c r="AR144" s="44">
        <v>1.55210643015521E-2</v>
      </c>
      <c r="AS144" s="171" t="s">
        <v>7961</v>
      </c>
      <c r="AT144" s="171" t="s">
        <v>7551</v>
      </c>
      <c r="AU144" s="171" t="s">
        <v>7032</v>
      </c>
      <c r="AV144" s="7" t="s">
        <v>8470</v>
      </c>
      <c r="AW144" s="14" t="s">
        <v>6542</v>
      </c>
      <c r="AX144" s="49" t="s">
        <v>6009</v>
      </c>
      <c r="AY144" s="38" t="s">
        <v>5961</v>
      </c>
      <c r="AZ144" s="14" t="s">
        <v>6157</v>
      </c>
      <c r="BA144" s="49" t="s">
        <v>6337</v>
      </c>
      <c r="BB144" s="38" t="s">
        <v>6007</v>
      </c>
      <c r="BC144" s="7">
        <v>1.3</v>
      </c>
      <c r="BD144" s="14" t="s">
        <v>6083</v>
      </c>
      <c r="BE144" s="49" t="s">
        <v>6039</v>
      </c>
      <c r="BF144" s="38" t="s">
        <v>6007</v>
      </c>
      <c r="BG144" s="7">
        <v>1.1000000000000001</v>
      </c>
      <c r="BH144" s="45">
        <v>2185.7821066284241</v>
      </c>
      <c r="BI144" s="215" t="s">
        <v>8471</v>
      </c>
      <c r="BJ144" s="215" t="s">
        <v>8520</v>
      </c>
      <c r="BK144" s="7">
        <v>1.2</v>
      </c>
      <c r="BL144" s="25">
        <v>4.8054919908466685E-2</v>
      </c>
      <c r="BM144" s="20">
        <v>0.69374999999999998</v>
      </c>
      <c r="BN144" s="20">
        <v>0.79</v>
      </c>
      <c r="BO144" s="20">
        <v>0.61499999999999988</v>
      </c>
      <c r="BP144" s="46" t="s">
        <v>8473</v>
      </c>
      <c r="BQ144" s="215" t="s">
        <v>8473</v>
      </c>
      <c r="BR144" s="79" t="s">
        <v>8473</v>
      </c>
      <c r="BS144" s="9">
        <v>0</v>
      </c>
      <c r="BT144" s="9">
        <v>0</v>
      </c>
      <c r="BU144" s="47" t="s">
        <v>5993</v>
      </c>
      <c r="BV144" s="47" t="s">
        <v>5993</v>
      </c>
      <c r="BW144" s="14" t="s">
        <v>5474</v>
      </c>
      <c r="BX144" s="83" t="s">
        <v>8473</v>
      </c>
      <c r="BY144" s="82" t="s">
        <v>8473</v>
      </c>
      <c r="BZ144" s="46" t="s">
        <v>8473</v>
      </c>
      <c r="CA144" s="48" t="s">
        <v>8475</v>
      </c>
      <c r="CB144" s="45">
        <v>9457.6999999999989</v>
      </c>
      <c r="CC144" s="45">
        <v>2610.6</v>
      </c>
      <c r="CD144" s="45">
        <v>0</v>
      </c>
      <c r="CE144" s="45">
        <v>0</v>
      </c>
      <c r="CF144" s="14" t="s">
        <v>8670</v>
      </c>
      <c r="CG144" s="7" t="s">
        <v>8477</v>
      </c>
      <c r="CH144" s="215" t="s">
        <v>8498</v>
      </c>
      <c r="CI144" s="215" t="s">
        <v>8478</v>
      </c>
      <c r="CJ144" s="215" t="s">
        <v>8478</v>
      </c>
      <c r="CK144" s="43" t="s">
        <v>5474</v>
      </c>
      <c r="CL144" s="43" t="s">
        <v>5474</v>
      </c>
      <c r="CM144" s="43" t="s">
        <v>7017</v>
      </c>
      <c r="CN144" s="145">
        <v>2610.6</v>
      </c>
      <c r="CO144" s="145">
        <v>9457.6999999999989</v>
      </c>
      <c r="CP144" s="148">
        <v>50054.410241790909</v>
      </c>
      <c r="CQ144" s="189" t="s">
        <v>5474</v>
      </c>
      <c r="CR144" s="189" t="s">
        <v>5474</v>
      </c>
      <c r="CS144" s="99" t="s">
        <v>5474</v>
      </c>
      <c r="CT144" s="167" t="s">
        <v>5474</v>
      </c>
      <c r="CU144" s="43" t="s">
        <v>5474</v>
      </c>
      <c r="CV144" s="43" t="s">
        <v>5474</v>
      </c>
      <c r="CW144" s="43" t="s">
        <v>5474</v>
      </c>
      <c r="CX144" s="43" t="s">
        <v>5474</v>
      </c>
      <c r="CY144" s="43" t="s">
        <v>5474</v>
      </c>
      <c r="CZ144" s="43" t="s">
        <v>5474</v>
      </c>
      <c r="DA144" s="42" t="s">
        <v>5474</v>
      </c>
      <c r="DB144" s="42" t="s">
        <v>5474</v>
      </c>
      <c r="DC144" s="42" t="s">
        <v>5474</v>
      </c>
      <c r="DD144" s="42" t="s">
        <v>5474</v>
      </c>
      <c r="DE144" s="42" t="s">
        <v>5474</v>
      </c>
      <c r="DF144" s="42" t="s">
        <v>5474</v>
      </c>
      <c r="DG144" s="42" t="s">
        <v>5474</v>
      </c>
      <c r="DH144" s="42" t="s">
        <v>5474</v>
      </c>
    </row>
    <row r="145" spans="1:112">
      <c r="A145" s="22">
        <v>6669</v>
      </c>
      <c r="B145" s="7" t="s">
        <v>4546</v>
      </c>
      <c r="C145" s="21">
        <v>-0.2203</v>
      </c>
      <c r="D145" s="21">
        <v>-9.2499999999999999E-2</v>
      </c>
      <c r="E145" s="21">
        <v>-0.1699</v>
      </c>
      <c r="F145" s="21">
        <v>-9.98E-2</v>
      </c>
      <c r="G145" s="21">
        <v>1.77E-2</v>
      </c>
      <c r="H145" s="21">
        <v>0.35799999999999998</v>
      </c>
      <c r="I145" s="21">
        <v>6.3700000000000007E-2</v>
      </c>
      <c r="J145" s="21">
        <v>0.10299999999999999</v>
      </c>
      <c r="K145" s="21">
        <v>-8.0000000000000004E-4</v>
      </c>
      <c r="L145" s="21">
        <v>2.8E-3</v>
      </c>
      <c r="M145" s="21">
        <v>8.3000000000000001E-3</v>
      </c>
      <c r="N145" s="21">
        <v>2.9999999999999997E-4</v>
      </c>
      <c r="O145" s="21">
        <v>2.3E-3</v>
      </c>
      <c r="P145" s="21">
        <v>7.7000000000000002E-3</v>
      </c>
      <c r="Q145" s="21">
        <v>-1.1000000000000001E-3</v>
      </c>
      <c r="R145" s="21">
        <v>-8.9999999999999998E-4</v>
      </c>
      <c r="S145" s="21">
        <v>0.16830000000000001</v>
      </c>
      <c r="T145" s="21">
        <v>3.0583999999999998</v>
      </c>
      <c r="U145" s="10">
        <v>22.92</v>
      </c>
      <c r="V145" s="10">
        <v>51.39</v>
      </c>
      <c r="W145" s="7">
        <v>15.71</v>
      </c>
      <c r="X145" s="20">
        <v>0.56689999999999996</v>
      </c>
      <c r="Y145" s="75">
        <v>2020</v>
      </c>
      <c r="Z145" s="7">
        <v>32</v>
      </c>
      <c r="AA145" s="7">
        <v>0</v>
      </c>
      <c r="AB145" s="51">
        <v>-294</v>
      </c>
      <c r="AC145" s="51">
        <v>104</v>
      </c>
      <c r="AD145" s="51">
        <v>438</v>
      </c>
      <c r="AE145" s="51">
        <v>62</v>
      </c>
      <c r="AF145" s="51">
        <v>7</v>
      </c>
      <c r="AG145" s="51"/>
      <c r="AH145" s="20">
        <v>2.98E-2</v>
      </c>
      <c r="AI145" s="7" t="s">
        <v>8487</v>
      </c>
      <c r="AJ145" s="67" t="s">
        <v>8505</v>
      </c>
      <c r="AK145" s="44">
        <v>0.63313609467455623</v>
      </c>
      <c r="AL145" s="44">
        <v>1</v>
      </c>
      <c r="AM145" s="44">
        <v>1</v>
      </c>
      <c r="AN145" s="25">
        <v>0.52593360995850624</v>
      </c>
      <c r="AO145" s="25">
        <v>0.1421161825726141</v>
      </c>
      <c r="AP145" s="215">
        <v>964</v>
      </c>
      <c r="AQ145" s="215" t="s">
        <v>8552</v>
      </c>
      <c r="AR145" s="44">
        <v>1.5806111696522601E-2</v>
      </c>
      <c r="AS145" s="171" t="s">
        <v>8320</v>
      </c>
      <c r="AT145" s="171" t="s">
        <v>7144</v>
      </c>
      <c r="AU145" s="171" t="s">
        <v>7300</v>
      </c>
      <c r="AV145" s="7" t="s">
        <v>5474</v>
      </c>
      <c r="AW145" s="14" t="s">
        <v>8319</v>
      </c>
      <c r="AX145" s="49" t="s">
        <v>6009</v>
      </c>
      <c r="AY145" s="38" t="s">
        <v>5989</v>
      </c>
      <c r="AZ145" s="14" t="s">
        <v>6833</v>
      </c>
      <c r="BA145" s="49" t="s">
        <v>6039</v>
      </c>
      <c r="BB145" s="38" t="s">
        <v>5971</v>
      </c>
      <c r="BC145" s="7">
        <v>0.5</v>
      </c>
      <c r="BD145" s="14" t="s">
        <v>6441</v>
      </c>
      <c r="BE145" s="49" t="s">
        <v>5960</v>
      </c>
      <c r="BF145" s="38" t="s">
        <v>5961</v>
      </c>
      <c r="BG145" s="7">
        <v>0.7</v>
      </c>
      <c r="BH145" s="45">
        <v>202.95626964777122</v>
      </c>
      <c r="BI145" s="215" t="s">
        <v>8471</v>
      </c>
      <c r="BJ145" s="215" t="s">
        <v>8496</v>
      </c>
      <c r="BK145" s="7">
        <v>0.4</v>
      </c>
      <c r="BL145" s="25">
        <v>1.7951425554382259E-2</v>
      </c>
      <c r="BM145" s="20">
        <v>0.56737499999999996</v>
      </c>
      <c r="BN145" s="20">
        <v>0.5</v>
      </c>
      <c r="BO145" s="20">
        <v>0.62249999999999994</v>
      </c>
      <c r="BP145" s="46">
        <v>18.758513329441524</v>
      </c>
      <c r="BQ145" s="215" t="s">
        <v>8521</v>
      </c>
      <c r="BR145" s="79">
        <v>-0.38481327800829879</v>
      </c>
      <c r="BS145" s="9">
        <v>1.0385922849257323E-2</v>
      </c>
      <c r="BT145" s="9">
        <v>2.7185982747813364E-2</v>
      </c>
      <c r="BU145" s="47">
        <v>44396</v>
      </c>
      <c r="BV145" s="47">
        <v>44400</v>
      </c>
      <c r="BW145" s="14" t="s">
        <v>5474</v>
      </c>
      <c r="BX145" s="83">
        <v>-0.23101659751037337</v>
      </c>
      <c r="BY145" s="82">
        <v>49.42</v>
      </c>
      <c r="BZ145" s="46">
        <v>19.50627276406313</v>
      </c>
      <c r="CA145" s="48" t="s">
        <v>8593</v>
      </c>
      <c r="CB145" s="45">
        <v>-283416</v>
      </c>
      <c r="CC145" s="45">
        <v>100256</v>
      </c>
      <c r="CD145" s="45">
        <v>422232</v>
      </c>
      <c r="CE145" s="45">
        <v>59768</v>
      </c>
      <c r="CF145" s="14" t="s">
        <v>4547</v>
      </c>
      <c r="CG145" s="7" t="s">
        <v>8477</v>
      </c>
      <c r="CH145" s="215" t="s">
        <v>8478</v>
      </c>
      <c r="CI145" s="215" t="s">
        <v>8498</v>
      </c>
      <c r="CJ145" s="215" t="s">
        <v>8498</v>
      </c>
      <c r="CK145" s="43" t="s">
        <v>7034</v>
      </c>
      <c r="CL145" s="43" t="s">
        <v>5474</v>
      </c>
      <c r="CM145" s="43" t="s">
        <v>6994</v>
      </c>
      <c r="CN145" s="145">
        <v>160024</v>
      </c>
      <c r="CO145" s="145">
        <v>138816</v>
      </c>
      <c r="CP145" s="148">
        <v>195649.84394045145</v>
      </c>
      <c r="CQ145" s="189" t="s">
        <v>5474</v>
      </c>
      <c r="CR145" s="189" t="s">
        <v>5474</v>
      </c>
      <c r="CS145" s="99" t="s">
        <v>5474</v>
      </c>
      <c r="CT145" s="167" t="s">
        <v>5474</v>
      </c>
      <c r="CU145" s="43" t="s">
        <v>5474</v>
      </c>
      <c r="CV145" s="43" t="s">
        <v>5474</v>
      </c>
      <c r="CW145" s="43" t="s">
        <v>5474</v>
      </c>
      <c r="CX145" s="43" t="s">
        <v>5474</v>
      </c>
      <c r="CY145" s="43" t="s">
        <v>5474</v>
      </c>
      <c r="CZ145" s="43" t="s">
        <v>5474</v>
      </c>
      <c r="DA145" s="42" t="s">
        <v>5474</v>
      </c>
      <c r="DB145" s="42" t="s">
        <v>5474</v>
      </c>
      <c r="DC145" s="42" t="s">
        <v>5474</v>
      </c>
      <c r="DD145" s="42" t="s">
        <v>5474</v>
      </c>
      <c r="DE145" s="42" t="s">
        <v>5474</v>
      </c>
      <c r="DF145" s="42" t="s">
        <v>5474</v>
      </c>
      <c r="DG145" s="42" t="s">
        <v>5474</v>
      </c>
      <c r="DH145" s="42" t="s">
        <v>5477</v>
      </c>
    </row>
    <row r="146" spans="1:112">
      <c r="A146" s="22">
        <v>6127</v>
      </c>
      <c r="B146" s="7" t="s">
        <v>1224</v>
      </c>
      <c r="C146" s="21">
        <v>-9.7500000000000003E-2</v>
      </c>
      <c r="D146" s="21">
        <v>0.19</v>
      </c>
      <c r="E146" s="21">
        <v>-1.4200000000000001E-2</v>
      </c>
      <c r="F146" s="21">
        <v>0.23280000000000001</v>
      </c>
      <c r="G146" s="21">
        <v>0.23699999999999999</v>
      </c>
      <c r="H146" s="21">
        <v>1</v>
      </c>
      <c r="I146" s="21">
        <v>4.5999999999999996</v>
      </c>
      <c r="J146" s="21">
        <v>1.9</v>
      </c>
      <c r="K146" s="21">
        <v>7.7100000000000002E-2</v>
      </c>
      <c r="L146" s="21">
        <v>5.5599999999999997E-2</v>
      </c>
      <c r="M146" s="21">
        <v>0.1116</v>
      </c>
      <c r="N146" s="21">
        <v>6.25E-2</v>
      </c>
      <c r="O146" s="21">
        <v>3.0700000000000002E-2</v>
      </c>
      <c r="P146" s="21">
        <v>9.2999999999999999E-2</v>
      </c>
      <c r="Q146" s="21">
        <v>8.0000000000000002E-3</v>
      </c>
      <c r="R146" s="21">
        <v>4.3E-3</v>
      </c>
      <c r="S146" s="21">
        <v>-3.5000000000000003E-2</v>
      </c>
      <c r="T146" s="21">
        <v>-2.8E-3</v>
      </c>
      <c r="U146" s="10">
        <v>0.27</v>
      </c>
      <c r="V146" s="10">
        <v>-0.38</v>
      </c>
      <c r="W146" s="7">
        <v>0.10929999999999999</v>
      </c>
      <c r="X146" s="20">
        <v>0.67500000000000004</v>
      </c>
      <c r="Y146" s="75"/>
      <c r="Z146" s="7"/>
      <c r="AA146" s="7"/>
      <c r="AB146" s="51">
        <v>-403</v>
      </c>
      <c r="AC146" s="51">
        <v>-485</v>
      </c>
      <c r="AD146" s="51"/>
      <c r="AE146" s="51"/>
      <c r="AF146" s="51">
        <v>2</v>
      </c>
      <c r="AG146" s="51">
        <v>-20</v>
      </c>
      <c r="AH146" s="20">
        <v>8.09E-2</v>
      </c>
      <c r="AI146" s="7" t="s">
        <v>8487</v>
      </c>
      <c r="AJ146" s="67" t="s">
        <v>8536</v>
      </c>
      <c r="AK146" s="44">
        <v>0.62471910112359552</v>
      </c>
      <c r="AL146" s="44">
        <v>0.62580645161290294</v>
      </c>
      <c r="AM146" s="44">
        <v>0.71428571428571375</v>
      </c>
      <c r="AN146" s="25">
        <v>0.76989619377162632</v>
      </c>
      <c r="AO146" s="25">
        <v>0.26816608996539792</v>
      </c>
      <c r="AP146" s="215">
        <v>28.9</v>
      </c>
      <c r="AQ146" s="215" t="s">
        <v>8552</v>
      </c>
      <c r="AR146" s="44">
        <v>2.1201413427561801E-2</v>
      </c>
      <c r="AS146" s="171" t="s">
        <v>8192</v>
      </c>
      <c r="AT146" s="171" t="s">
        <v>6892</v>
      </c>
      <c r="AU146" s="171" t="s">
        <v>7024</v>
      </c>
      <c r="AV146" s="7" t="s">
        <v>8470</v>
      </c>
      <c r="AW146" s="14" t="s">
        <v>7850</v>
      </c>
      <c r="AX146" s="49" t="s">
        <v>6009</v>
      </c>
      <c r="AY146" s="38" t="s">
        <v>5961</v>
      </c>
      <c r="AZ146" s="14" t="s">
        <v>6485</v>
      </c>
      <c r="BA146" s="49" t="s">
        <v>5967</v>
      </c>
      <c r="BB146" s="38" t="s">
        <v>5971</v>
      </c>
      <c r="BC146" s="7">
        <v>0.8</v>
      </c>
      <c r="BD146" s="14" t="s">
        <v>6069</v>
      </c>
      <c r="BE146" s="49" t="s">
        <v>5967</v>
      </c>
      <c r="BF146" s="38" t="s">
        <v>5961</v>
      </c>
      <c r="BG146" s="7">
        <v>0.4</v>
      </c>
      <c r="BH146" s="45">
        <v>2287.3632069198247</v>
      </c>
      <c r="BI146" s="215" t="s">
        <v>8518</v>
      </c>
      <c r="BJ146" s="215" t="s">
        <v>8568</v>
      </c>
      <c r="BK146" s="7">
        <v>0.5</v>
      </c>
      <c r="BL146" s="25">
        <v>2.6642984014209593E-2</v>
      </c>
      <c r="BM146" s="20">
        <v>0.6895</v>
      </c>
      <c r="BN146" s="20">
        <v>0.66749999999999998</v>
      </c>
      <c r="BO146" s="20">
        <v>0.70749999999999991</v>
      </c>
      <c r="BP146" s="46" t="s">
        <v>8473</v>
      </c>
      <c r="BQ146" s="215" t="s">
        <v>8473</v>
      </c>
      <c r="BR146" s="79" t="s">
        <v>8473</v>
      </c>
      <c r="BS146" s="9">
        <v>0</v>
      </c>
      <c r="BT146" s="9">
        <v>0</v>
      </c>
      <c r="BU146" s="47" t="s">
        <v>5993</v>
      </c>
      <c r="BV146" s="47" t="s">
        <v>5993</v>
      </c>
      <c r="BW146" s="14" t="s">
        <v>5474</v>
      </c>
      <c r="BX146" s="83" t="s">
        <v>8473</v>
      </c>
      <c r="BY146" s="82" t="s">
        <v>8473</v>
      </c>
      <c r="BZ146" s="46" t="s">
        <v>8473</v>
      </c>
      <c r="CA146" s="48" t="s">
        <v>5474</v>
      </c>
      <c r="CB146" s="45">
        <v>-11646.699999999999</v>
      </c>
      <c r="CC146" s="45">
        <v>-14016.5</v>
      </c>
      <c r="CD146" s="45">
        <v>0</v>
      </c>
      <c r="CE146" s="45">
        <v>0</v>
      </c>
      <c r="CF146" s="14" t="s">
        <v>8671</v>
      </c>
      <c r="CG146" s="7" t="s">
        <v>8477</v>
      </c>
      <c r="CH146" s="215" t="s">
        <v>8478</v>
      </c>
      <c r="CI146" s="215" t="s">
        <v>8498</v>
      </c>
      <c r="CJ146" s="215" t="s">
        <v>8479</v>
      </c>
      <c r="CK146" s="43" t="s">
        <v>5474</v>
      </c>
      <c r="CL146" s="43" t="s">
        <v>5474</v>
      </c>
      <c r="CM146" s="43" t="s">
        <v>6903</v>
      </c>
      <c r="CN146" s="145">
        <v>-14016.5</v>
      </c>
      <c r="CO146" s="145">
        <v>-11646.699999999999</v>
      </c>
      <c r="CP146" s="148">
        <v>66104.79667998293</v>
      </c>
      <c r="CQ146" s="189" t="s">
        <v>5474</v>
      </c>
      <c r="CR146" s="189" t="s">
        <v>5474</v>
      </c>
      <c r="CS146" s="99" t="s">
        <v>5474</v>
      </c>
      <c r="CT146" s="167" t="s">
        <v>5474</v>
      </c>
      <c r="CU146" s="43" t="s">
        <v>5474</v>
      </c>
      <c r="CV146" s="43" t="s">
        <v>5474</v>
      </c>
      <c r="CW146" s="43" t="s">
        <v>5474</v>
      </c>
      <c r="CX146" s="43" t="s">
        <v>5474</v>
      </c>
      <c r="CY146" s="43" t="s">
        <v>5474</v>
      </c>
      <c r="CZ146" s="43" t="s">
        <v>5474</v>
      </c>
      <c r="DA146" s="42" t="s">
        <v>5474</v>
      </c>
      <c r="DB146" s="42" t="s">
        <v>5474</v>
      </c>
      <c r="DC146" s="42" t="s">
        <v>5474</v>
      </c>
      <c r="DD146" s="42" t="s">
        <v>5474</v>
      </c>
      <c r="DE146" s="42" t="s">
        <v>5474</v>
      </c>
      <c r="DF146" s="42" t="s">
        <v>5474</v>
      </c>
      <c r="DG146" s="42" t="s">
        <v>5474</v>
      </c>
      <c r="DH146" s="42" t="s">
        <v>5474</v>
      </c>
    </row>
    <row r="147" spans="1:112">
      <c r="A147" s="22">
        <v>6573</v>
      </c>
      <c r="B147" s="7" t="s">
        <v>4516</v>
      </c>
      <c r="C147" s="21">
        <v>4.7999999999999996E-3</v>
      </c>
      <c r="D147" s="21">
        <v>0.35630000000000001</v>
      </c>
      <c r="E147" s="21">
        <v>-8.1500000000000003E-2</v>
      </c>
      <c r="F147" s="21">
        <v>0.28599999999999998</v>
      </c>
      <c r="G147" s="21">
        <v>0.58050000000000002</v>
      </c>
      <c r="H147" s="21"/>
      <c r="I147" s="21">
        <v>0.29870000000000002</v>
      </c>
      <c r="J147" s="21">
        <v>0.29870000000000002</v>
      </c>
      <c r="K147" s="21">
        <v>1.12E-2</v>
      </c>
      <c r="L147" s="21">
        <v>3.2199999999999999E-2</v>
      </c>
      <c r="M147" s="21">
        <v>-9.1000000000000004E-3</v>
      </c>
      <c r="N147" s="21">
        <v>1.61E-2</v>
      </c>
      <c r="O147" s="21">
        <v>0.1094</v>
      </c>
      <c r="P147" s="21">
        <v>7.0000000000000001E-3</v>
      </c>
      <c r="Q147" s="21">
        <v>-1.0699999999999999E-2</v>
      </c>
      <c r="R147" s="21">
        <v>-3.5999999999999999E-3</v>
      </c>
      <c r="S147" s="21">
        <v>6.1600000000000002E-2</v>
      </c>
      <c r="T147" s="21">
        <v>1.1000000000000001E-3</v>
      </c>
      <c r="U147" s="10">
        <v>-0.54</v>
      </c>
      <c r="V147" s="10">
        <v>-2.33</v>
      </c>
      <c r="W147" s="7">
        <v>0.3</v>
      </c>
      <c r="X147" s="20">
        <v>0.60619999999999996</v>
      </c>
      <c r="Y147" s="75"/>
      <c r="Z147" s="7"/>
      <c r="AA147" s="7"/>
      <c r="AB147" s="51">
        <v>-312</v>
      </c>
      <c r="AC147" s="51">
        <v>-627</v>
      </c>
      <c r="AD147" s="51"/>
      <c r="AE147" s="51"/>
      <c r="AF147" s="51"/>
      <c r="AG147" s="51"/>
      <c r="AH147" s="20">
        <v>1.2699999999999999E-2</v>
      </c>
      <c r="AI147" s="7" t="s">
        <v>8481</v>
      </c>
      <c r="AJ147" s="67" t="s">
        <v>8468</v>
      </c>
      <c r="AK147" s="44">
        <v>0.539906103286385</v>
      </c>
      <c r="AL147" s="44">
        <v>0.61538461538461531</v>
      </c>
      <c r="AM147" s="44">
        <v>0.76470588235294035</v>
      </c>
      <c r="AN147" s="25">
        <v>0.84523809523809534</v>
      </c>
      <c r="AO147" s="25">
        <v>0.28373015873015867</v>
      </c>
      <c r="AP147" s="215">
        <v>25.2</v>
      </c>
      <c r="AQ147" s="215" t="s">
        <v>8552</v>
      </c>
      <c r="AR147" s="44">
        <v>6.1052631578947303E-2</v>
      </c>
      <c r="AS147" s="171" t="s">
        <v>7585</v>
      </c>
      <c r="AT147" s="171" t="s">
        <v>7192</v>
      </c>
      <c r="AU147" s="171" t="s">
        <v>7523</v>
      </c>
      <c r="AV147" s="7" t="s">
        <v>5474</v>
      </c>
      <c r="AW147" s="14" t="s">
        <v>6157</v>
      </c>
      <c r="AX147" s="49" t="s">
        <v>6009</v>
      </c>
      <c r="AY147" s="38" t="s">
        <v>5961</v>
      </c>
      <c r="AZ147" s="14" t="s">
        <v>6038</v>
      </c>
      <c r="BA147" s="49" t="s">
        <v>5967</v>
      </c>
      <c r="BB147" s="38" t="s">
        <v>5971</v>
      </c>
      <c r="BC147" s="7">
        <v>1</v>
      </c>
      <c r="BD147" s="14" t="s">
        <v>6202</v>
      </c>
      <c r="BE147" s="49" t="s">
        <v>6020</v>
      </c>
      <c r="BF147" s="38" t="s">
        <v>5971</v>
      </c>
      <c r="BG147" s="7">
        <v>0.3</v>
      </c>
      <c r="BH147" s="45">
        <v>973.29042186220715</v>
      </c>
      <c r="BI147" s="215" t="s">
        <v>8471</v>
      </c>
      <c r="BJ147" s="215" t="s">
        <v>8568</v>
      </c>
      <c r="BK147" s="7">
        <v>0.5</v>
      </c>
      <c r="BL147" s="25">
        <v>5.4393305439330575E-2</v>
      </c>
      <c r="BM147" s="20">
        <v>0.66212499999999996</v>
      </c>
      <c r="BN147" s="20">
        <v>0.67999999999999994</v>
      </c>
      <c r="BO147" s="20">
        <v>0.64749999999999985</v>
      </c>
      <c r="BP147" s="46" t="s">
        <v>8473</v>
      </c>
      <c r="BQ147" s="215" t="s">
        <v>8473</v>
      </c>
      <c r="BR147" s="79" t="s">
        <v>8473</v>
      </c>
      <c r="BS147" s="9">
        <v>6.0195475515851804E-3</v>
      </c>
      <c r="BT147" s="9">
        <v>0</v>
      </c>
      <c r="BU147" s="47" t="s">
        <v>5993</v>
      </c>
      <c r="BV147" s="47" t="s">
        <v>5993</v>
      </c>
      <c r="BW147" s="14" t="s">
        <v>5474</v>
      </c>
      <c r="BX147" s="83" t="s">
        <v>8473</v>
      </c>
      <c r="BY147" s="82" t="s">
        <v>8473</v>
      </c>
      <c r="BZ147" s="46" t="s">
        <v>8473</v>
      </c>
      <c r="CA147" s="48" t="s">
        <v>5474</v>
      </c>
      <c r="CB147" s="45">
        <v>-7862.4</v>
      </c>
      <c r="CC147" s="45">
        <v>-15800.4</v>
      </c>
      <c r="CD147" s="45">
        <v>0</v>
      </c>
      <c r="CE147" s="45">
        <v>0</v>
      </c>
      <c r="CF147" s="14" t="s">
        <v>8672</v>
      </c>
      <c r="CG147" s="7" t="s">
        <v>8477</v>
      </c>
      <c r="CH147" s="215" t="s">
        <v>8478</v>
      </c>
      <c r="CI147" s="215" t="s">
        <v>8478</v>
      </c>
      <c r="CJ147" s="215" t="s">
        <v>8523</v>
      </c>
      <c r="CK147" s="43" t="s">
        <v>5474</v>
      </c>
      <c r="CL147" s="43" t="s">
        <v>5474</v>
      </c>
      <c r="CM147" s="43" t="s">
        <v>6925</v>
      </c>
      <c r="CN147" s="145">
        <v>-15800.4</v>
      </c>
      <c r="CO147" s="145">
        <v>-7862.4</v>
      </c>
      <c r="CP147" s="148">
        <v>24526.918630927619</v>
      </c>
      <c r="CQ147" s="189">
        <v>-1.1888888888888889</v>
      </c>
      <c r="CR147" s="189">
        <v>0.92759999999999998</v>
      </c>
      <c r="CS147" s="99">
        <v>44425</v>
      </c>
      <c r="CT147" s="167" t="s">
        <v>5474</v>
      </c>
      <c r="CU147" s="43" t="s">
        <v>5474</v>
      </c>
      <c r="CV147" s="43" t="s">
        <v>5474</v>
      </c>
      <c r="CW147" s="43" t="s">
        <v>5474</v>
      </c>
      <c r="CX147" s="43" t="s">
        <v>5474</v>
      </c>
      <c r="CY147" s="43" t="s">
        <v>5474</v>
      </c>
      <c r="CZ147" s="43" t="s">
        <v>5474</v>
      </c>
      <c r="DA147" s="42" t="s">
        <v>5474</v>
      </c>
      <c r="DB147" s="42" t="s">
        <v>5474</v>
      </c>
      <c r="DC147" s="42" t="s">
        <v>5474</v>
      </c>
      <c r="DD147" s="42" t="s">
        <v>5474</v>
      </c>
      <c r="DE147" s="42" t="s">
        <v>5474</v>
      </c>
      <c r="DF147" s="42" t="s">
        <v>5474</v>
      </c>
      <c r="DG147" s="42" t="s">
        <v>5474</v>
      </c>
      <c r="DH147" s="42" t="s">
        <v>5474</v>
      </c>
    </row>
    <row r="148" spans="1:112">
      <c r="A148" s="22">
        <v>2465</v>
      </c>
      <c r="B148" s="7" t="s">
        <v>425</v>
      </c>
      <c r="C148" s="21">
        <v>8.8300000000000003E-2</v>
      </c>
      <c r="D148" s="21">
        <v>0.76439999999999997</v>
      </c>
      <c r="E148" s="21">
        <v>-0.22989999999999999</v>
      </c>
      <c r="F148" s="21">
        <v>0.87119999999999997</v>
      </c>
      <c r="G148" s="21">
        <v>1.3160000000000001</v>
      </c>
      <c r="H148" s="21">
        <v>1.992</v>
      </c>
      <c r="I148" s="21">
        <v>13.96</v>
      </c>
      <c r="J148" s="21">
        <v>165.33330000000001</v>
      </c>
      <c r="K148" s="21">
        <v>8.6800000000000002E-2</v>
      </c>
      <c r="L148" s="21">
        <v>9.5000000000000001E-2</v>
      </c>
      <c r="M148" s="21">
        <v>2.06E-2</v>
      </c>
      <c r="N148" s="21">
        <v>2.4500000000000001E-2</v>
      </c>
      <c r="O148" s="21">
        <v>5.7099999999999998E-2</v>
      </c>
      <c r="P148" s="21">
        <v>2.92E-2</v>
      </c>
      <c r="Q148" s="21">
        <v>0.16880000000000001</v>
      </c>
      <c r="R148" s="21">
        <v>3.8199999999999998E-2</v>
      </c>
      <c r="S148" s="21">
        <v>-0.16239999999999999</v>
      </c>
      <c r="T148" s="21">
        <v>-4.2799999999999998E-2</v>
      </c>
      <c r="U148" s="10">
        <v>4.99</v>
      </c>
      <c r="V148" s="10">
        <v>5.46</v>
      </c>
      <c r="W148" s="7">
        <v>0</v>
      </c>
      <c r="X148" s="20">
        <v>0</v>
      </c>
      <c r="Y148" s="75"/>
      <c r="Z148" s="7"/>
      <c r="AA148" s="7"/>
      <c r="AB148" s="51">
        <v>-98</v>
      </c>
      <c r="AC148" s="51">
        <v>-658</v>
      </c>
      <c r="AD148" s="51"/>
      <c r="AE148" s="51"/>
      <c r="AF148" s="51">
        <v>-2</v>
      </c>
      <c r="AG148" s="51"/>
      <c r="AH148" s="20">
        <v>0</v>
      </c>
      <c r="AI148" s="7" t="s">
        <v>8487</v>
      </c>
      <c r="AJ148" s="67" t="s">
        <v>8536</v>
      </c>
      <c r="AK148" s="44">
        <v>0.65637740244612697</v>
      </c>
      <c r="AL148" s="44">
        <v>0.68888888888888911</v>
      </c>
      <c r="AM148" s="44">
        <v>0.53333333333333144</v>
      </c>
      <c r="AN148" s="25">
        <v>1.2532846715328467</v>
      </c>
      <c r="AO148" s="25">
        <v>0.26277372262773713</v>
      </c>
      <c r="AP148" s="215">
        <v>68.5</v>
      </c>
      <c r="AQ148" s="215" t="s">
        <v>8552</v>
      </c>
      <c r="AR148" s="44">
        <v>4.2617960426179602E-2</v>
      </c>
      <c r="AS148" s="171" t="s">
        <v>7585</v>
      </c>
      <c r="AT148" s="171" t="s">
        <v>6963</v>
      </c>
      <c r="AU148" s="171" t="s">
        <v>7024</v>
      </c>
      <c r="AV148" s="7" t="s">
        <v>8470</v>
      </c>
      <c r="AW148" s="14" t="s">
        <v>6839</v>
      </c>
      <c r="AX148" s="49" t="s">
        <v>6009</v>
      </c>
      <c r="AY148" s="38" t="s">
        <v>5961</v>
      </c>
      <c r="AZ148" s="14" t="s">
        <v>6471</v>
      </c>
      <c r="BA148" s="49" t="s">
        <v>6039</v>
      </c>
      <c r="BB148" s="38" t="s">
        <v>5971</v>
      </c>
      <c r="BC148" s="7">
        <v>1.7</v>
      </c>
      <c r="BD148" s="14" t="s">
        <v>6038</v>
      </c>
      <c r="BE148" s="49" t="s">
        <v>5967</v>
      </c>
      <c r="BF148" s="38" t="s">
        <v>5961</v>
      </c>
      <c r="BG148" s="7">
        <v>0.6</v>
      </c>
      <c r="BH148" s="45">
        <v>4789.856114399794</v>
      </c>
      <c r="BI148" s="215" t="s">
        <v>8489</v>
      </c>
      <c r="BJ148" s="215" t="s">
        <v>8509</v>
      </c>
      <c r="BK148" s="7">
        <v>0.9</v>
      </c>
      <c r="BL148" s="25">
        <v>2.3916292974588853E-2</v>
      </c>
      <c r="BM148" s="20">
        <v>0.72468750000000004</v>
      </c>
      <c r="BN148" s="20">
        <v>0.7350000000000001</v>
      </c>
      <c r="BO148" s="20">
        <v>0.71624999999999994</v>
      </c>
      <c r="BP148" s="46">
        <v>12.545787545787546</v>
      </c>
      <c r="BQ148" s="215" t="s">
        <v>8585</v>
      </c>
      <c r="BR148" s="79">
        <v>1.4306569343065751E-2</v>
      </c>
      <c r="BS148" s="9">
        <v>0</v>
      </c>
      <c r="BT148" s="9">
        <v>0</v>
      </c>
      <c r="BU148" s="47" t="s">
        <v>5993</v>
      </c>
      <c r="BV148" s="47" t="s">
        <v>5993</v>
      </c>
      <c r="BW148" s="14" t="s">
        <v>5474</v>
      </c>
      <c r="BX148" s="83">
        <v>0.26788321167883206</v>
      </c>
      <c r="BY148" s="82">
        <v>5.79</v>
      </c>
      <c r="BZ148" s="46">
        <v>11.830742659758204</v>
      </c>
      <c r="CA148" s="48" t="s">
        <v>5474</v>
      </c>
      <c r="CB148" s="45">
        <v>-6713</v>
      </c>
      <c r="CC148" s="45">
        <v>-45073</v>
      </c>
      <c r="CD148" s="45">
        <v>0</v>
      </c>
      <c r="CE148" s="45">
        <v>0</v>
      </c>
      <c r="CF148" s="14" t="s">
        <v>8673</v>
      </c>
      <c r="CG148" s="7" t="s">
        <v>8590</v>
      </c>
      <c r="CH148" s="215" t="s">
        <v>8498</v>
      </c>
      <c r="CI148" s="215" t="s">
        <v>8498</v>
      </c>
      <c r="CJ148" s="215" t="s">
        <v>8478</v>
      </c>
      <c r="CK148" s="43" t="s">
        <v>5474</v>
      </c>
      <c r="CL148" s="43" t="s">
        <v>5474</v>
      </c>
      <c r="CM148" s="43" t="s">
        <v>5474</v>
      </c>
      <c r="CN148" s="145">
        <v>-45073</v>
      </c>
      <c r="CO148" s="145">
        <v>-6713</v>
      </c>
      <c r="CP148" s="148">
        <v>328105.14383638592</v>
      </c>
      <c r="CQ148" s="189" t="s">
        <v>5474</v>
      </c>
      <c r="CR148" s="189" t="s">
        <v>5474</v>
      </c>
      <c r="CS148" s="99" t="s">
        <v>5474</v>
      </c>
      <c r="CT148" s="167" t="s">
        <v>5474</v>
      </c>
      <c r="CU148" s="43" t="s">
        <v>5474</v>
      </c>
      <c r="CV148" s="43" t="s">
        <v>5474</v>
      </c>
      <c r="CW148" s="43" t="s">
        <v>5474</v>
      </c>
      <c r="CX148" s="43" t="s">
        <v>5474</v>
      </c>
      <c r="CY148" s="43" t="s">
        <v>5474</v>
      </c>
      <c r="CZ148" s="43" t="s">
        <v>5474</v>
      </c>
      <c r="DA148" s="42" t="s">
        <v>5474</v>
      </c>
      <c r="DB148" s="42" t="s">
        <v>5474</v>
      </c>
      <c r="DC148" s="42" t="s">
        <v>5474</v>
      </c>
      <c r="DD148" s="42" t="s">
        <v>5474</v>
      </c>
      <c r="DE148" s="42" t="s">
        <v>5474</v>
      </c>
      <c r="DF148" s="42" t="s">
        <v>5474</v>
      </c>
      <c r="DG148" s="42" t="s">
        <v>5474</v>
      </c>
      <c r="DH148" s="42" t="s">
        <v>5474</v>
      </c>
    </row>
    <row r="149" spans="1:112">
      <c r="A149" s="22">
        <v>4919</v>
      </c>
      <c r="B149" s="7" t="s">
        <v>1016</v>
      </c>
      <c r="C149" s="21">
        <v>-6.8400000000000002E-2</v>
      </c>
      <c r="D149" s="21">
        <v>2.1821999999999999</v>
      </c>
      <c r="E149" s="21">
        <v>-1.3100000000000001E-2</v>
      </c>
      <c r="F149" s="21">
        <v>0.86899999999999999</v>
      </c>
      <c r="G149" s="21">
        <v>2.8431000000000002</v>
      </c>
      <c r="H149" s="21">
        <v>2.3714</v>
      </c>
      <c r="I149" s="21">
        <v>1.0345</v>
      </c>
      <c r="J149" s="21">
        <v>1.55</v>
      </c>
      <c r="K149" s="21">
        <v>0.02</v>
      </c>
      <c r="L149" s="21">
        <v>-3.3E-3</v>
      </c>
      <c r="M149" s="21">
        <v>-2.0899999999999998E-2</v>
      </c>
      <c r="N149" s="21">
        <v>4.8500000000000001E-2</v>
      </c>
      <c r="O149" s="21">
        <v>-2.3900000000000001E-2</v>
      </c>
      <c r="P149" s="21">
        <v>-3.4299999999999997E-2</v>
      </c>
      <c r="Q149" s="21">
        <v>-5.0000000000000001E-4</v>
      </c>
      <c r="R149" s="21">
        <v>-6.3E-3</v>
      </c>
      <c r="S149" s="21">
        <v>0.14660000000000001</v>
      </c>
      <c r="T149" s="21">
        <v>8.6499999999999994E-2</v>
      </c>
      <c r="U149" s="10">
        <v>3.06</v>
      </c>
      <c r="V149" s="10">
        <v>3.65</v>
      </c>
      <c r="W149" s="7">
        <v>1.8715999999999999</v>
      </c>
      <c r="X149" s="20">
        <v>0.63470000000000004</v>
      </c>
      <c r="Y149" s="75">
        <v>2020</v>
      </c>
      <c r="Z149" s="7">
        <v>0.75800000000000001</v>
      </c>
      <c r="AA149" s="7">
        <v>0</v>
      </c>
      <c r="AB149" s="51">
        <v>1328</v>
      </c>
      <c r="AC149" s="51">
        <v>2138</v>
      </c>
      <c r="AD149" s="51">
        <v>8224</v>
      </c>
      <c r="AE149" s="51">
        <v>1871</v>
      </c>
      <c r="AF149" s="51">
        <v>321</v>
      </c>
      <c r="AG149" s="51">
        <v>170</v>
      </c>
      <c r="AH149" s="20">
        <v>0.3054</v>
      </c>
      <c r="AI149" s="7" t="s">
        <v>8507</v>
      </c>
      <c r="AJ149" s="67" t="s">
        <v>8508</v>
      </c>
      <c r="AK149" s="44">
        <v>0.97647058823529409</v>
      </c>
      <c r="AL149" s="44">
        <v>0.93103448275862066</v>
      </c>
      <c r="AM149" s="44">
        <v>-0.6</v>
      </c>
      <c r="AN149" s="25">
        <v>0.77507598784194531</v>
      </c>
      <c r="AO149" s="25">
        <v>0.26443768996960487</v>
      </c>
      <c r="AP149" s="215">
        <v>164.5</v>
      </c>
      <c r="AQ149" s="215" t="s">
        <v>8552</v>
      </c>
      <c r="AR149" s="44">
        <v>6.1162079510703304E-3</v>
      </c>
      <c r="AS149" s="171" t="s">
        <v>7788</v>
      </c>
      <c r="AT149" s="171" t="s">
        <v>7436</v>
      </c>
      <c r="AU149" s="171" t="s">
        <v>8044</v>
      </c>
      <c r="AV149" s="7" t="s">
        <v>8488</v>
      </c>
      <c r="AW149" s="14" t="s">
        <v>8043</v>
      </c>
      <c r="AX149" s="49" t="s">
        <v>6009</v>
      </c>
      <c r="AY149" s="38" t="s">
        <v>5989</v>
      </c>
      <c r="AZ149" s="14" t="s">
        <v>6685</v>
      </c>
      <c r="BA149" s="49" t="s">
        <v>5981</v>
      </c>
      <c r="BB149" s="38" t="s">
        <v>6012</v>
      </c>
      <c r="BC149" s="7">
        <v>0.7</v>
      </c>
      <c r="BD149" s="14" t="s">
        <v>6362</v>
      </c>
      <c r="BE149" s="49" t="s">
        <v>6009</v>
      </c>
      <c r="BF149" s="38" t="s">
        <v>6012</v>
      </c>
      <c r="BG149" s="7">
        <v>1</v>
      </c>
      <c r="BH149" s="45">
        <v>108629.41368273513</v>
      </c>
      <c r="BI149" s="215" t="s">
        <v>8592</v>
      </c>
      <c r="BJ149" s="215" t="s">
        <v>8509</v>
      </c>
      <c r="BK149" s="7">
        <v>1</v>
      </c>
      <c r="BL149" s="25">
        <v>1.2307692307692308E-2</v>
      </c>
      <c r="BM149" s="20">
        <v>0.7317499999999999</v>
      </c>
      <c r="BN149" s="20">
        <v>0.79499999999999993</v>
      </c>
      <c r="BO149" s="20">
        <v>0.67999999999999994</v>
      </c>
      <c r="BP149" s="46">
        <v>45.06849315068493</v>
      </c>
      <c r="BQ149" s="215" t="s">
        <v>8491</v>
      </c>
      <c r="BR149" s="79">
        <v>-0.74534832826747721</v>
      </c>
      <c r="BS149" s="9">
        <v>5.4953597442803925E-3</v>
      </c>
      <c r="BT149" s="9">
        <v>0</v>
      </c>
      <c r="BU149" s="47" t="s">
        <v>5993</v>
      </c>
      <c r="BV149" s="47" t="s">
        <v>5993</v>
      </c>
      <c r="BW149" s="14" t="s">
        <v>5474</v>
      </c>
      <c r="BX149" s="83">
        <v>-0.6944179939209727</v>
      </c>
      <c r="BY149" s="82">
        <v>3.96</v>
      </c>
      <c r="BZ149" s="46">
        <v>41.540404040404042</v>
      </c>
      <c r="CA149" s="48" t="s">
        <v>8593</v>
      </c>
      <c r="CB149" s="45">
        <v>218456</v>
      </c>
      <c r="CC149" s="45">
        <v>351701</v>
      </c>
      <c r="CD149" s="45">
        <v>1352848</v>
      </c>
      <c r="CE149" s="45">
        <v>307779.5</v>
      </c>
      <c r="CF149" s="14" t="s">
        <v>8674</v>
      </c>
      <c r="CG149" s="7" t="s">
        <v>8556</v>
      </c>
      <c r="CH149" s="215" t="s">
        <v>8546</v>
      </c>
      <c r="CI149" s="215" t="s">
        <v>8498</v>
      </c>
      <c r="CJ149" s="215" t="s">
        <v>8498</v>
      </c>
      <c r="CK149" s="43" t="s">
        <v>7350</v>
      </c>
      <c r="CL149" s="43" t="s">
        <v>5474</v>
      </c>
      <c r="CM149" s="43" t="s">
        <v>5474</v>
      </c>
      <c r="CN149" s="145">
        <v>659480.5</v>
      </c>
      <c r="CO149" s="145">
        <v>1571304</v>
      </c>
      <c r="CP149" s="148">
        <v>17869538.550809931</v>
      </c>
      <c r="CQ149" s="189">
        <v>0.7677811550151975</v>
      </c>
      <c r="CR149" s="189">
        <v>0.42599999999999999</v>
      </c>
      <c r="CS149" s="99">
        <v>45797</v>
      </c>
      <c r="CT149" s="167" t="s">
        <v>8535</v>
      </c>
      <c r="CU149" s="43" t="s">
        <v>5474</v>
      </c>
      <c r="CV149" s="43" t="s">
        <v>5474</v>
      </c>
      <c r="CW149" s="43" t="s">
        <v>5474</v>
      </c>
      <c r="CX149" s="43" t="s">
        <v>5474</v>
      </c>
      <c r="CY149" s="43" t="s">
        <v>5474</v>
      </c>
      <c r="CZ149" s="43" t="s">
        <v>5474</v>
      </c>
      <c r="DA149" s="42" t="s">
        <v>5474</v>
      </c>
      <c r="DB149" s="42" t="s">
        <v>5474</v>
      </c>
      <c r="DC149" s="42" t="s">
        <v>5474</v>
      </c>
      <c r="DD149" s="42" t="s">
        <v>5474</v>
      </c>
      <c r="DE149" s="42" t="s">
        <v>8535</v>
      </c>
      <c r="DF149" s="42" t="s">
        <v>5474</v>
      </c>
      <c r="DG149" s="42" t="s">
        <v>5474</v>
      </c>
      <c r="DH149" s="42" t="s">
        <v>5474</v>
      </c>
    </row>
    <row r="150" spans="1:112">
      <c r="A150" s="22">
        <v>3532</v>
      </c>
      <c r="B150" s="7" t="s">
        <v>794</v>
      </c>
      <c r="C150" s="21">
        <v>0.1109</v>
      </c>
      <c r="D150" s="21">
        <v>2.6599999999999999E-2</v>
      </c>
      <c r="E150" s="21">
        <v>0.1246</v>
      </c>
      <c r="F150" s="21">
        <v>8.6900000000000005E-2</v>
      </c>
      <c r="G150" s="21">
        <v>-2.64E-2</v>
      </c>
      <c r="H150" s="21">
        <v>-0.15479999999999999</v>
      </c>
      <c r="I150" s="21">
        <v>-0.19320000000000001</v>
      </c>
      <c r="J150" s="21">
        <v>-0.1842</v>
      </c>
      <c r="K150" s="21">
        <v>-1.84E-2</v>
      </c>
      <c r="L150" s="21">
        <v>-2.2200000000000001E-2</v>
      </c>
      <c r="M150" s="21">
        <v>3.2000000000000002E-3</v>
      </c>
      <c r="N150" s="21">
        <v>-1.6299999999999999E-2</v>
      </c>
      <c r="O150" s="21">
        <v>-2.3900000000000001E-2</v>
      </c>
      <c r="P150" s="21">
        <v>6.1999999999999998E-3</v>
      </c>
      <c r="Q150" s="21">
        <v>-2.0000000000000001E-4</v>
      </c>
      <c r="R150" s="21">
        <v>-1E-4</v>
      </c>
      <c r="S150" s="21">
        <v>0.1132</v>
      </c>
      <c r="T150" s="21">
        <v>0.10100000000000001</v>
      </c>
      <c r="U150" s="10">
        <v>1.55</v>
      </c>
      <c r="V150" s="10">
        <v>3.03</v>
      </c>
      <c r="W150" s="7">
        <v>3.48</v>
      </c>
      <c r="X150" s="20">
        <v>0.73780000000000001</v>
      </c>
      <c r="Y150" s="75">
        <v>2020</v>
      </c>
      <c r="Z150" s="7">
        <v>2.15</v>
      </c>
      <c r="AA150" s="7">
        <v>0</v>
      </c>
      <c r="AB150" s="51">
        <v>29</v>
      </c>
      <c r="AC150" s="51">
        <v>202</v>
      </c>
      <c r="AD150" s="51">
        <v>571</v>
      </c>
      <c r="AE150" s="51">
        <v>36</v>
      </c>
      <c r="AF150" s="51">
        <v>-5</v>
      </c>
      <c r="AG150" s="51">
        <v>-27</v>
      </c>
      <c r="AH150" s="20">
        <v>5.3800000000000001E-2</v>
      </c>
      <c r="AI150" s="7" t="s">
        <v>8487</v>
      </c>
      <c r="AJ150" s="67" t="s">
        <v>8468</v>
      </c>
      <c r="AK150" s="44">
        <v>0.73750000000000004</v>
      </c>
      <c r="AL150" s="44">
        <v>0.76056338028169013</v>
      </c>
      <c r="AM150" s="44">
        <v>0.83333333333333337</v>
      </c>
      <c r="AN150" s="25">
        <v>0.63492063492063489</v>
      </c>
      <c r="AO150" s="25">
        <v>0.18783068783068782</v>
      </c>
      <c r="AP150" s="215">
        <v>189</v>
      </c>
      <c r="AQ150" s="215" t="s">
        <v>8552</v>
      </c>
      <c r="AR150" s="44">
        <v>5.2924791086350897E-2</v>
      </c>
      <c r="AS150" s="171" t="s">
        <v>7891</v>
      </c>
      <c r="AT150" s="171" t="s">
        <v>7251</v>
      </c>
      <c r="AU150" s="171" t="s">
        <v>7853</v>
      </c>
      <c r="AV150" s="7" t="s">
        <v>8470</v>
      </c>
      <c r="AW150" s="14" t="s">
        <v>7890</v>
      </c>
      <c r="AX150" s="49" t="s">
        <v>6009</v>
      </c>
      <c r="AY150" s="38" t="s">
        <v>5961</v>
      </c>
      <c r="AZ150" s="14" t="s">
        <v>6157</v>
      </c>
      <c r="BA150" s="49" t="s">
        <v>5993</v>
      </c>
      <c r="BB150" s="38" t="s">
        <v>5993</v>
      </c>
      <c r="BC150" s="7">
        <v>0.7</v>
      </c>
      <c r="BD150" s="14" t="s">
        <v>6141</v>
      </c>
      <c r="BE150" s="49" t="s">
        <v>5967</v>
      </c>
      <c r="BF150" s="38" t="s">
        <v>5961</v>
      </c>
      <c r="BG150" s="7">
        <v>0.5</v>
      </c>
      <c r="BH150" s="45">
        <v>2557.8502998704917</v>
      </c>
      <c r="BI150" s="215" t="s">
        <v>8471</v>
      </c>
      <c r="BJ150" s="215" t="s">
        <v>8520</v>
      </c>
      <c r="BK150" s="7">
        <v>1.5</v>
      </c>
      <c r="BL150" s="25">
        <v>4.1322314049586778E-2</v>
      </c>
      <c r="BM150" s="20">
        <v>0.61162500000000009</v>
      </c>
      <c r="BN150" s="20">
        <v>0.66250000000000009</v>
      </c>
      <c r="BO150" s="20">
        <v>0.56999999999999995</v>
      </c>
      <c r="BP150" s="46">
        <v>62.376237623762378</v>
      </c>
      <c r="BQ150" s="215" t="s">
        <v>8521</v>
      </c>
      <c r="BR150" s="79">
        <v>-0.80156172839506168</v>
      </c>
      <c r="BS150" s="9">
        <v>1.2489634053485466E-2</v>
      </c>
      <c r="BT150" s="9">
        <v>5.4935242587477173E-3</v>
      </c>
      <c r="BU150" s="47">
        <v>44400</v>
      </c>
      <c r="BV150" s="47">
        <v>44406</v>
      </c>
      <c r="BW150" s="14" t="s">
        <v>5474</v>
      </c>
      <c r="BX150" s="83">
        <v>-0.76187407407407415</v>
      </c>
      <c r="BY150" s="82">
        <v>3.05</v>
      </c>
      <c r="BZ150" s="46">
        <v>61.967213114754102</v>
      </c>
      <c r="CA150" s="48" t="s">
        <v>8593</v>
      </c>
      <c r="CB150" s="45">
        <v>5481</v>
      </c>
      <c r="CC150" s="45">
        <v>38178</v>
      </c>
      <c r="CD150" s="45">
        <v>107919</v>
      </c>
      <c r="CE150" s="45">
        <v>6804</v>
      </c>
      <c r="CF150" s="14" t="s">
        <v>8675</v>
      </c>
      <c r="CG150" s="7" t="s">
        <v>8477</v>
      </c>
      <c r="CH150" s="215" t="s">
        <v>8478</v>
      </c>
      <c r="CI150" s="215" t="s">
        <v>8478</v>
      </c>
      <c r="CJ150" s="215" t="s">
        <v>8479</v>
      </c>
      <c r="CK150" s="43" t="s">
        <v>5474</v>
      </c>
      <c r="CL150" s="43" t="s">
        <v>5474</v>
      </c>
      <c r="CM150" s="43" t="s">
        <v>6925</v>
      </c>
      <c r="CN150" s="145">
        <v>44982</v>
      </c>
      <c r="CO150" s="145">
        <v>113400</v>
      </c>
      <c r="CP150" s="148">
        <v>483433.7066755229</v>
      </c>
      <c r="CQ150" s="189" t="s">
        <v>5474</v>
      </c>
      <c r="CR150" s="189" t="s">
        <v>5474</v>
      </c>
      <c r="CS150" s="99" t="s">
        <v>5474</v>
      </c>
      <c r="CT150" s="167" t="s">
        <v>5474</v>
      </c>
      <c r="CU150" s="43" t="s">
        <v>5474</v>
      </c>
      <c r="CV150" s="43" t="s">
        <v>5474</v>
      </c>
      <c r="CW150" s="43" t="s">
        <v>5474</v>
      </c>
      <c r="CX150" s="43" t="s">
        <v>5474</v>
      </c>
      <c r="CY150" s="43" t="s">
        <v>5474</v>
      </c>
      <c r="CZ150" s="43" t="s">
        <v>5474</v>
      </c>
      <c r="DA150" s="42" t="s">
        <v>5474</v>
      </c>
      <c r="DB150" s="42" t="s">
        <v>5474</v>
      </c>
      <c r="DC150" s="42" t="s">
        <v>5474</v>
      </c>
      <c r="DD150" s="42" t="s">
        <v>5474</v>
      </c>
      <c r="DE150" s="42" t="s">
        <v>5474</v>
      </c>
      <c r="DF150" s="42" t="s">
        <v>5474</v>
      </c>
      <c r="DG150" s="42" t="s">
        <v>5474</v>
      </c>
      <c r="DH150" s="42" t="s">
        <v>5474</v>
      </c>
    </row>
    <row r="151" spans="1:112">
      <c r="A151" s="22">
        <v>6411</v>
      </c>
      <c r="B151" s="7" t="s">
        <v>1364</v>
      </c>
      <c r="C151" s="21">
        <v>0.1394</v>
      </c>
      <c r="D151" s="21">
        <v>0.19520000000000001</v>
      </c>
      <c r="E151" s="21">
        <v>0.16170000000000001</v>
      </c>
      <c r="F151" s="21">
        <v>0.2041</v>
      </c>
      <c r="G151" s="21">
        <v>0.3407</v>
      </c>
      <c r="H151" s="21">
        <v>-0.24890000000000001</v>
      </c>
      <c r="I151" s="21">
        <v>0.29010000000000002</v>
      </c>
      <c r="J151" s="21">
        <v>0.4647</v>
      </c>
      <c r="K151" s="21">
        <v>-1.9E-3</v>
      </c>
      <c r="L151" s="21">
        <v>5.6399999999999999E-2</v>
      </c>
      <c r="M151" s="21">
        <v>1.7600000000000001E-2</v>
      </c>
      <c r="N151" s="21">
        <v>-2.5999999999999999E-2</v>
      </c>
      <c r="O151" s="21">
        <v>3.2899999999999999E-2</v>
      </c>
      <c r="P151" s="21">
        <v>3.0800000000000001E-2</v>
      </c>
      <c r="Q151" s="21">
        <v>7.0000000000000001E-3</v>
      </c>
      <c r="R151" s="21">
        <v>7.3000000000000001E-3</v>
      </c>
      <c r="S151" s="21">
        <v>0.1208</v>
      </c>
      <c r="T151" s="21">
        <v>0.18179999999999999</v>
      </c>
      <c r="U151" s="10">
        <v>3.94</v>
      </c>
      <c r="V151" s="10">
        <v>7.63</v>
      </c>
      <c r="W151" s="7">
        <v>4.1574</v>
      </c>
      <c r="X151" s="20">
        <v>0.64849999999999997</v>
      </c>
      <c r="Y151" s="75">
        <v>2020</v>
      </c>
      <c r="Z151" s="7">
        <v>5.0270999999999999</v>
      </c>
      <c r="AA151" s="7">
        <v>0</v>
      </c>
      <c r="AB151" s="51">
        <v>-1012</v>
      </c>
      <c r="AC151" s="51">
        <v>-764</v>
      </c>
      <c r="AD151" s="51">
        <v>253</v>
      </c>
      <c r="AE151" s="51">
        <v>50</v>
      </c>
      <c r="AF151" s="51">
        <v>228</v>
      </c>
      <c r="AG151" s="51">
        <v>-190</v>
      </c>
      <c r="AH151" s="20">
        <v>3.56E-2</v>
      </c>
      <c r="AI151" s="7" t="s">
        <v>8487</v>
      </c>
      <c r="AJ151" s="67" t="s">
        <v>8468</v>
      </c>
      <c r="AK151" s="44">
        <v>0.80217606330365976</v>
      </c>
      <c r="AL151" s="44">
        <v>0.65306122448979598</v>
      </c>
      <c r="AM151" s="44">
        <v>0.72222222222222221</v>
      </c>
      <c r="AN151" s="25">
        <v>0.63584905660377355</v>
      </c>
      <c r="AO151" s="25">
        <v>0.3081761006289308</v>
      </c>
      <c r="AP151" s="215">
        <v>159</v>
      </c>
      <c r="AQ151" s="215" t="s">
        <v>8552</v>
      </c>
      <c r="AR151" s="44">
        <v>3.9215686274509803E-2</v>
      </c>
      <c r="AS151" s="171" t="s">
        <v>8259</v>
      </c>
      <c r="AT151" s="171" t="s">
        <v>7953</v>
      </c>
      <c r="AU151" s="171" t="s">
        <v>7636</v>
      </c>
      <c r="AV151" s="7" t="s">
        <v>5474</v>
      </c>
      <c r="AW151" s="14" t="s">
        <v>6145</v>
      </c>
      <c r="AX151" s="49" t="s">
        <v>6009</v>
      </c>
      <c r="AY151" s="38" t="s">
        <v>5961</v>
      </c>
      <c r="AZ151" s="14" t="s">
        <v>6290</v>
      </c>
      <c r="BA151" s="49" t="s">
        <v>6039</v>
      </c>
      <c r="BB151" s="38" t="s">
        <v>5961</v>
      </c>
      <c r="BC151" s="7">
        <v>0.8</v>
      </c>
      <c r="BD151" s="14" t="s">
        <v>6368</v>
      </c>
      <c r="BE151" s="49" t="s">
        <v>6009</v>
      </c>
      <c r="BF151" s="38" t="s">
        <v>5961</v>
      </c>
      <c r="BG151" s="7">
        <v>0.8</v>
      </c>
      <c r="BH151" s="45">
        <v>7872.3931890325803</v>
      </c>
      <c r="BI151" s="215" t="s">
        <v>8499</v>
      </c>
      <c r="BJ151" s="215" t="s">
        <v>8520</v>
      </c>
      <c r="BK151" s="7">
        <v>1.4</v>
      </c>
      <c r="BL151" s="25">
        <v>4.2622950819672129E-2</v>
      </c>
      <c r="BM151" s="20">
        <v>0.67437500000000006</v>
      </c>
      <c r="BN151" s="20">
        <v>0.72249999999999992</v>
      </c>
      <c r="BO151" s="20">
        <v>0.63500000000000001</v>
      </c>
      <c r="BP151" s="46">
        <v>20.838794233289647</v>
      </c>
      <c r="BQ151" s="215" t="s">
        <v>8491</v>
      </c>
      <c r="BR151" s="79">
        <v>-0.43987002096436062</v>
      </c>
      <c r="BS151" s="9">
        <v>2.0179121947925482E-2</v>
      </c>
      <c r="BT151" s="9">
        <v>2.5617120974375407E-2</v>
      </c>
      <c r="BU151" s="47">
        <v>44404</v>
      </c>
      <c r="BV151" s="47">
        <v>44410</v>
      </c>
      <c r="BW151" s="14" t="s">
        <v>5474</v>
      </c>
      <c r="BX151" s="83">
        <v>-0.32784402515723282</v>
      </c>
      <c r="BY151" s="82">
        <v>8.24</v>
      </c>
      <c r="BZ151" s="46">
        <v>19.296116504854368</v>
      </c>
      <c r="CA151" s="48" t="s">
        <v>8526</v>
      </c>
      <c r="CB151" s="45">
        <v>-160908</v>
      </c>
      <c r="CC151" s="45">
        <v>-121476</v>
      </c>
      <c r="CD151" s="45">
        <v>40227</v>
      </c>
      <c r="CE151" s="45">
        <v>7950</v>
      </c>
      <c r="CF151" s="14" t="s">
        <v>8676</v>
      </c>
      <c r="CG151" s="7" t="s">
        <v>8477</v>
      </c>
      <c r="CH151" s="215" t="s">
        <v>8478</v>
      </c>
      <c r="CI151" s="215" t="s">
        <v>8498</v>
      </c>
      <c r="CJ151" s="215" t="s">
        <v>8546</v>
      </c>
      <c r="CK151" s="43" t="s">
        <v>5474</v>
      </c>
      <c r="CL151" s="43" t="s">
        <v>5474</v>
      </c>
      <c r="CM151" s="43" t="s">
        <v>7017</v>
      </c>
      <c r="CN151" s="145">
        <v>-113526</v>
      </c>
      <c r="CO151" s="145">
        <v>-120681</v>
      </c>
      <c r="CP151" s="148">
        <v>1251710.5170561802</v>
      </c>
      <c r="CQ151" s="189" t="s">
        <v>5474</v>
      </c>
      <c r="CR151" s="189" t="s">
        <v>5474</v>
      </c>
      <c r="CS151" s="99" t="s">
        <v>5474</v>
      </c>
      <c r="CT151" s="167" t="s">
        <v>8528</v>
      </c>
      <c r="CU151" s="43" t="s">
        <v>5474</v>
      </c>
      <c r="CV151" s="43" t="s">
        <v>5474</v>
      </c>
      <c r="CW151" s="43" t="s">
        <v>5474</v>
      </c>
      <c r="CX151" s="43" t="s">
        <v>5474</v>
      </c>
      <c r="CY151" s="43" t="s">
        <v>5474</v>
      </c>
      <c r="CZ151" s="43" t="s">
        <v>5474</v>
      </c>
      <c r="DA151" s="42" t="s">
        <v>5474</v>
      </c>
      <c r="DB151" s="42" t="s">
        <v>8528</v>
      </c>
      <c r="DC151" s="42" t="s">
        <v>5474</v>
      </c>
      <c r="DD151" s="42" t="s">
        <v>5474</v>
      </c>
      <c r="DE151" s="42" t="s">
        <v>5474</v>
      </c>
      <c r="DF151" s="42" t="s">
        <v>5474</v>
      </c>
      <c r="DG151" s="42" t="s">
        <v>5474</v>
      </c>
      <c r="DH151" s="42" t="s">
        <v>5474</v>
      </c>
    </row>
    <row r="152" spans="1:112">
      <c r="A152" s="22">
        <v>3526</v>
      </c>
      <c r="B152" s="7" t="s">
        <v>789</v>
      </c>
      <c r="C152" s="21">
        <v>-9.6699999999999994E-2</v>
      </c>
      <c r="D152" s="21">
        <v>0.32629999999999998</v>
      </c>
      <c r="E152" s="21">
        <v>-2.8000000000000001E-2</v>
      </c>
      <c r="F152" s="21">
        <v>0.19120000000000001</v>
      </c>
      <c r="G152" s="21">
        <v>0.25140000000000001</v>
      </c>
      <c r="H152" s="21">
        <v>0.61860000000000004</v>
      </c>
      <c r="I152" s="21">
        <v>0.20830000000000001</v>
      </c>
      <c r="J152" s="21">
        <v>0.55959999999999999</v>
      </c>
      <c r="K152" s="21">
        <v>8.5000000000000006E-3</v>
      </c>
      <c r="L152" s="21">
        <v>-5.9499999999999997E-2</v>
      </c>
      <c r="M152" s="21">
        <v>5.0000000000000001E-4</v>
      </c>
      <c r="N152" s="21">
        <v>5.0200000000000002E-2</v>
      </c>
      <c r="O152" s="21">
        <v>-6.1100000000000002E-2</v>
      </c>
      <c r="P152" s="21">
        <v>9.7999999999999997E-3</v>
      </c>
      <c r="Q152" s="21">
        <v>-1.26E-2</v>
      </c>
      <c r="R152" s="21">
        <v>-8.9999999999999998E-4</v>
      </c>
      <c r="S152" s="21">
        <v>0.23280000000000001</v>
      </c>
      <c r="T152" s="21">
        <v>0.1401</v>
      </c>
      <c r="U152" s="10">
        <v>5.63</v>
      </c>
      <c r="V152" s="10">
        <v>9.23</v>
      </c>
      <c r="W152" s="7">
        <v>5.4025999999999996</v>
      </c>
      <c r="X152" s="20">
        <v>0.90049999999999997</v>
      </c>
      <c r="Y152" s="75">
        <v>2020</v>
      </c>
      <c r="Z152" s="7">
        <v>9.1340000000000003</v>
      </c>
      <c r="AA152" s="7">
        <v>0</v>
      </c>
      <c r="AB152" s="51">
        <v>-801</v>
      </c>
      <c r="AC152" s="51">
        <v>-453</v>
      </c>
      <c r="AD152" s="51">
        <v>364</v>
      </c>
      <c r="AE152" s="51"/>
      <c r="AF152" s="51">
        <v>42</v>
      </c>
      <c r="AG152" s="51">
        <v>65</v>
      </c>
      <c r="AH152" s="20">
        <v>4.5499999999999999E-2</v>
      </c>
      <c r="AI152" s="7" t="s">
        <v>8487</v>
      </c>
      <c r="AJ152" s="67" t="s">
        <v>8468</v>
      </c>
      <c r="AK152" s="44">
        <v>0.72847682119205293</v>
      </c>
      <c r="AL152" s="44">
        <v>-0.53947368421052633</v>
      </c>
      <c r="AM152" s="44">
        <v>0.54545454545454541</v>
      </c>
      <c r="AN152" s="25">
        <v>0.81182795698924726</v>
      </c>
      <c r="AO152" s="25">
        <v>0.40860215053763443</v>
      </c>
      <c r="AP152" s="215">
        <v>186</v>
      </c>
      <c r="AQ152" s="215" t="s">
        <v>8552</v>
      </c>
      <c r="AR152" s="44">
        <v>8.1300813008130003E-3</v>
      </c>
      <c r="AS152" s="171" t="s">
        <v>7884</v>
      </c>
      <c r="AT152" s="171" t="s">
        <v>7031</v>
      </c>
      <c r="AU152" s="171" t="s">
        <v>7769</v>
      </c>
      <c r="AV152" s="7" t="s">
        <v>5474</v>
      </c>
      <c r="AW152" s="14" t="s">
        <v>7758</v>
      </c>
      <c r="AX152" s="49" t="s">
        <v>6009</v>
      </c>
      <c r="AY152" s="38" t="s">
        <v>5961</v>
      </c>
      <c r="AZ152" s="14" t="s">
        <v>6701</v>
      </c>
      <c r="BA152" s="49" t="s">
        <v>5993</v>
      </c>
      <c r="BB152" s="38" t="s">
        <v>5993</v>
      </c>
      <c r="BC152" s="7">
        <v>1.3</v>
      </c>
      <c r="BD152" s="14" t="s">
        <v>6140</v>
      </c>
      <c r="BE152" s="49" t="s">
        <v>5967</v>
      </c>
      <c r="BF152" s="38" t="s">
        <v>5989</v>
      </c>
      <c r="BG152" s="7">
        <v>1.1000000000000001</v>
      </c>
      <c r="BH152" s="45">
        <v>2286.7253029525596</v>
      </c>
      <c r="BI152" s="215" t="s">
        <v>8518</v>
      </c>
      <c r="BJ152" s="215" t="s">
        <v>8496</v>
      </c>
      <c r="BK152" s="7">
        <v>0.3</v>
      </c>
      <c r="BL152" s="25">
        <v>1.6393442622950821E-2</v>
      </c>
      <c r="BM152" s="20">
        <v>0.64300000000000002</v>
      </c>
      <c r="BN152" s="20">
        <v>0.66500000000000004</v>
      </c>
      <c r="BO152" s="20">
        <v>0.62499999999999989</v>
      </c>
      <c r="BP152" s="46">
        <v>20.151679306608884</v>
      </c>
      <c r="BQ152" s="215" t="s">
        <v>8521</v>
      </c>
      <c r="BR152" s="79">
        <v>-0.23102464157706096</v>
      </c>
      <c r="BS152" s="9">
        <v>2.3061327791559227E-2</v>
      </c>
      <c r="BT152" s="9">
        <v>4.3005942120316609E-2</v>
      </c>
      <c r="BU152" s="47" t="s">
        <v>5993</v>
      </c>
      <c r="BV152" s="47" t="s">
        <v>5993</v>
      </c>
      <c r="BW152" s="14" t="s">
        <v>5474</v>
      </c>
      <c r="BX152" s="83">
        <v>-7.722956989247326E-2</v>
      </c>
      <c r="BY152" s="82">
        <v>9.5299999999999994</v>
      </c>
      <c r="BZ152" s="46">
        <v>19.51731374606506</v>
      </c>
      <c r="CA152" s="48" t="s">
        <v>8538</v>
      </c>
      <c r="CB152" s="45">
        <v>-148986</v>
      </c>
      <c r="CC152" s="45">
        <v>-84258</v>
      </c>
      <c r="CD152" s="45">
        <v>67704</v>
      </c>
      <c r="CE152" s="45">
        <v>0</v>
      </c>
      <c r="CF152" s="14" t="s">
        <v>8677</v>
      </c>
      <c r="CG152" s="7" t="s">
        <v>8590</v>
      </c>
      <c r="CH152" s="215" t="s">
        <v>8546</v>
      </c>
      <c r="CI152" s="215" t="s">
        <v>8498</v>
      </c>
      <c r="CJ152" s="215" t="s">
        <v>8546</v>
      </c>
      <c r="CK152" s="43" t="s">
        <v>5474</v>
      </c>
      <c r="CL152" s="43" t="s">
        <v>5474</v>
      </c>
      <c r="CM152" s="43" t="s">
        <v>6903</v>
      </c>
      <c r="CN152" s="145">
        <v>-84258</v>
      </c>
      <c r="CO152" s="145">
        <v>-81282</v>
      </c>
      <c r="CP152" s="148">
        <v>425330.90634917608</v>
      </c>
      <c r="CQ152" s="189">
        <v>0.52419354838709675</v>
      </c>
      <c r="CR152" s="189">
        <v>0.11119999999999999</v>
      </c>
      <c r="CS152" s="99">
        <v>44834</v>
      </c>
      <c r="CT152" s="167" t="s">
        <v>5474</v>
      </c>
      <c r="CU152" s="43" t="s">
        <v>5474</v>
      </c>
      <c r="CV152" s="43" t="s">
        <v>5474</v>
      </c>
      <c r="CW152" s="43" t="s">
        <v>5474</v>
      </c>
      <c r="CX152" s="43" t="s">
        <v>5474</v>
      </c>
      <c r="CY152" s="43" t="s">
        <v>5474</v>
      </c>
      <c r="CZ152" s="43" t="s">
        <v>5474</v>
      </c>
      <c r="DA152" s="42" t="s">
        <v>5474</v>
      </c>
      <c r="DB152" s="42" t="s">
        <v>5474</v>
      </c>
      <c r="DC152" s="42" t="s">
        <v>5474</v>
      </c>
      <c r="DD152" s="42" t="s">
        <v>5474</v>
      </c>
      <c r="DE152" s="42" t="s">
        <v>5474</v>
      </c>
      <c r="DF152" s="42" t="s">
        <v>5474</v>
      </c>
      <c r="DG152" s="42" t="s">
        <v>5474</v>
      </c>
      <c r="DH152" s="42" t="s">
        <v>5474</v>
      </c>
    </row>
    <row r="153" spans="1:112">
      <c r="A153" s="22">
        <v>5432</v>
      </c>
      <c r="B153" s="7" t="s">
        <v>1128</v>
      </c>
      <c r="C153" s="21">
        <v>1.0713999999999999</v>
      </c>
      <c r="D153" s="21">
        <v>2.7199999999999998E-2</v>
      </c>
      <c r="E153" s="21">
        <v>1.1516999999999999</v>
      </c>
      <c r="F153" s="21">
        <v>0.63229999999999997</v>
      </c>
      <c r="G153" s="21">
        <v>0.18229999999999999</v>
      </c>
      <c r="H153" s="21">
        <v>-4.3333000000000004</v>
      </c>
      <c r="I153" s="21">
        <v>0.25929999999999997</v>
      </c>
      <c r="J153" s="21">
        <v>6.6699999999999995E-2</v>
      </c>
      <c r="K153" s="21">
        <v>-1.44E-2</v>
      </c>
      <c r="L153" s="21">
        <v>-1.6999999999999999E-3</v>
      </c>
      <c r="M153" s="21">
        <v>-9.5999999999999992E-3</v>
      </c>
      <c r="N153" s="21">
        <v>-7.2499999999999995E-2</v>
      </c>
      <c r="O153" s="21">
        <v>4.6699999999999998E-2</v>
      </c>
      <c r="P153" s="21">
        <v>7.1199999999999999E-2</v>
      </c>
      <c r="Q153" s="21">
        <v>-5.5399999999999998E-2</v>
      </c>
      <c r="R153" s="21">
        <v>-5.1700000000000003E-2</v>
      </c>
      <c r="S153" s="21">
        <v>4.8000000000000001E-2</v>
      </c>
      <c r="T153" s="21">
        <v>4.4499999999999998E-2</v>
      </c>
      <c r="U153" s="10">
        <v>-0.14000000000000001</v>
      </c>
      <c r="V153" s="10">
        <v>-0.27</v>
      </c>
      <c r="W153" s="7">
        <v>0.1</v>
      </c>
      <c r="X153" s="20">
        <v>0.54349999999999998</v>
      </c>
      <c r="Y153" s="75"/>
      <c r="Z153" s="7"/>
      <c r="AA153" s="7"/>
      <c r="AB153" s="51">
        <v>1</v>
      </c>
      <c r="AC153" s="51"/>
      <c r="AD153" s="51"/>
      <c r="AE153" s="51"/>
      <c r="AF153" s="51"/>
      <c r="AG153" s="51"/>
      <c r="AH153" s="20">
        <v>2.2000000000000001E-3</v>
      </c>
      <c r="AI153" s="7" t="s">
        <v>8487</v>
      </c>
      <c r="AJ153" s="67" t="s">
        <v>8468</v>
      </c>
      <c r="AK153" s="44">
        <v>0.76771653543307061</v>
      </c>
      <c r="AL153" s="44">
        <v>0.77372262773722567</v>
      </c>
      <c r="AM153" s="44">
        <v>-1</v>
      </c>
      <c r="AN153" s="25">
        <v>0.69972451790633616</v>
      </c>
      <c r="AO153" s="25">
        <v>0.18870523415977966</v>
      </c>
      <c r="AP153" s="215">
        <v>36.299999999999997</v>
      </c>
      <c r="AQ153" s="215" t="s">
        <v>8552</v>
      </c>
      <c r="AR153" s="44">
        <v>4.01146131805157E-2</v>
      </c>
      <c r="AS153" s="171" t="s">
        <v>8130</v>
      </c>
      <c r="AT153" s="171" t="s">
        <v>7825</v>
      </c>
      <c r="AU153" s="171" t="s">
        <v>8080</v>
      </c>
      <c r="AV153" s="7" t="s">
        <v>8488</v>
      </c>
      <c r="AW153" s="14" t="s">
        <v>6710</v>
      </c>
      <c r="AX153" s="49" t="s">
        <v>5993</v>
      </c>
      <c r="AY153" s="38" t="s">
        <v>5993</v>
      </c>
      <c r="AZ153" s="14" t="s">
        <v>6236</v>
      </c>
      <c r="BA153" s="49" t="s">
        <v>5993</v>
      </c>
      <c r="BB153" s="38" t="s">
        <v>5993</v>
      </c>
      <c r="BC153" s="7">
        <v>0</v>
      </c>
      <c r="BD153" s="14" t="s">
        <v>6329</v>
      </c>
      <c r="BE153" s="49" t="s">
        <v>6009</v>
      </c>
      <c r="BF153" s="38" t="s">
        <v>5961</v>
      </c>
      <c r="BG153" s="7">
        <v>0.3</v>
      </c>
      <c r="BH153" s="45">
        <v>6.8274543202066482</v>
      </c>
      <c r="BI153" s="215" t="s">
        <v>8495</v>
      </c>
      <c r="BJ153" s="215" t="s">
        <v>8554</v>
      </c>
      <c r="BK153" s="7">
        <v>6.8</v>
      </c>
      <c r="BL153" s="25">
        <v>0</v>
      </c>
      <c r="BM153" s="20">
        <v>0.71950000000000003</v>
      </c>
      <c r="BN153" s="20">
        <v>0.89</v>
      </c>
      <c r="BO153" s="20">
        <v>0.57999999999999996</v>
      </c>
      <c r="BP153" s="46" t="s">
        <v>8473</v>
      </c>
      <c r="BQ153" s="215" t="s">
        <v>8473</v>
      </c>
      <c r="BR153" s="79" t="s">
        <v>8473</v>
      </c>
      <c r="BS153" s="9">
        <v>0</v>
      </c>
      <c r="BT153" s="9">
        <v>0</v>
      </c>
      <c r="BU153" s="47" t="s">
        <v>5993</v>
      </c>
      <c r="BV153" s="47" t="s">
        <v>5993</v>
      </c>
      <c r="BW153" s="14" t="s">
        <v>5474</v>
      </c>
      <c r="BX153" s="83" t="s">
        <v>8473</v>
      </c>
      <c r="BY153" s="82" t="s">
        <v>8473</v>
      </c>
      <c r="BZ153" s="46" t="s">
        <v>8473</v>
      </c>
      <c r="CA153" s="48" t="s">
        <v>8485</v>
      </c>
      <c r="CB153" s="45">
        <v>36.299999999999997</v>
      </c>
      <c r="CC153" s="45">
        <v>0</v>
      </c>
      <c r="CD153" s="45">
        <v>0</v>
      </c>
      <c r="CE153" s="45">
        <v>0</v>
      </c>
      <c r="CF153" s="14" t="s">
        <v>8678</v>
      </c>
      <c r="CG153" s="7" t="s">
        <v>8556</v>
      </c>
      <c r="CH153" s="215" t="s">
        <v>8479</v>
      </c>
      <c r="CI153" s="215" t="s">
        <v>8498</v>
      </c>
      <c r="CJ153" s="215" t="s">
        <v>8498</v>
      </c>
      <c r="CK153" s="43" t="s">
        <v>5474</v>
      </c>
      <c r="CL153" s="43" t="s">
        <v>5474</v>
      </c>
      <c r="CM153" s="43" t="s">
        <v>5474</v>
      </c>
      <c r="CN153" s="145">
        <v>0</v>
      </c>
      <c r="CO153" s="145">
        <v>36.299999999999997</v>
      </c>
      <c r="CP153" s="148">
        <v>247.83659182350132</v>
      </c>
      <c r="CQ153" s="189" t="s">
        <v>5474</v>
      </c>
      <c r="CR153" s="189" t="s">
        <v>5474</v>
      </c>
      <c r="CS153" s="99" t="s">
        <v>5474</v>
      </c>
      <c r="CT153" s="167" t="s">
        <v>5474</v>
      </c>
      <c r="CU153" s="43" t="s">
        <v>5474</v>
      </c>
      <c r="CV153" s="43" t="s">
        <v>5474</v>
      </c>
      <c r="CW153" s="43" t="s">
        <v>5474</v>
      </c>
      <c r="CX153" s="43" t="s">
        <v>5474</v>
      </c>
      <c r="CY153" s="43" t="s">
        <v>5474</v>
      </c>
      <c r="CZ153" s="43" t="s">
        <v>5474</v>
      </c>
      <c r="DA153" s="42" t="s">
        <v>5474</v>
      </c>
      <c r="DB153" s="42" t="s">
        <v>5474</v>
      </c>
      <c r="DC153" s="42" t="s">
        <v>5474</v>
      </c>
      <c r="DD153" s="42" t="s">
        <v>5474</v>
      </c>
      <c r="DE153" s="42" t="s">
        <v>5474</v>
      </c>
      <c r="DF153" s="42" t="s">
        <v>5474</v>
      </c>
      <c r="DG153" s="42" t="s">
        <v>5474</v>
      </c>
      <c r="DH153" s="42" t="s">
        <v>5474</v>
      </c>
    </row>
    <row r="154" spans="1:112">
      <c r="A154" s="22">
        <v>2102</v>
      </c>
      <c r="B154" s="7" t="s">
        <v>286</v>
      </c>
      <c r="C154" s="21">
        <v>3.0099999999999998E-2</v>
      </c>
      <c r="D154" s="21">
        <v>-0.81469999999999998</v>
      </c>
      <c r="E154" s="21">
        <v>7.7100000000000002E-2</v>
      </c>
      <c r="F154" s="21">
        <v>-0.81020000000000003</v>
      </c>
      <c r="G154" s="21">
        <v>-0.67390000000000005</v>
      </c>
      <c r="H154" s="21">
        <v>-3.3102999999999998</v>
      </c>
      <c r="I154" s="21">
        <v>0</v>
      </c>
      <c r="J154" s="21">
        <v>-309</v>
      </c>
      <c r="K154" s="21">
        <v>-1.0640000000000001</v>
      </c>
      <c r="L154" s="21">
        <v>-1.3024</v>
      </c>
      <c r="M154" s="21">
        <v>-0.32679999999999998</v>
      </c>
      <c r="N154" s="21">
        <v>-2.0581</v>
      </c>
      <c r="O154" s="21">
        <v>-2.5169999999999999</v>
      </c>
      <c r="P154" s="21">
        <v>-0.66479999999999995</v>
      </c>
      <c r="Q154" s="21">
        <v>-3.2399999999999998E-2</v>
      </c>
      <c r="R154" s="21">
        <v>-1.5699999999999999E-2</v>
      </c>
      <c r="S154" s="21">
        <v>-5.8099999999999999E-2</v>
      </c>
      <c r="T154" s="21">
        <v>-3.0099999999999998E-2</v>
      </c>
      <c r="U154" s="10">
        <v>-3.08</v>
      </c>
      <c r="V154" s="10">
        <v>-2.85</v>
      </c>
      <c r="W154" s="7">
        <v>0</v>
      </c>
      <c r="X154" s="20">
        <v>0</v>
      </c>
      <c r="Y154" s="75">
        <v>2020</v>
      </c>
      <c r="Z154" s="7">
        <v>0.02</v>
      </c>
      <c r="AA154" s="7">
        <v>0</v>
      </c>
      <c r="AB154" s="51">
        <v>1094</v>
      </c>
      <c r="AC154" s="51">
        <v>823</v>
      </c>
      <c r="AD154" s="51"/>
      <c r="AE154" s="51"/>
      <c r="AF154" s="51">
        <v>67</v>
      </c>
      <c r="AG154" s="51">
        <v>-7</v>
      </c>
      <c r="AH154" s="20">
        <v>2.5499999999999998E-2</v>
      </c>
      <c r="AI154" s="7" t="s">
        <v>8487</v>
      </c>
      <c r="AJ154" s="67" t="s">
        <v>8468</v>
      </c>
      <c r="AK154" s="44">
        <v>0.66578249336870021</v>
      </c>
      <c r="AL154" s="44">
        <v>0.84415584415584466</v>
      </c>
      <c r="AM154" s="44">
        <v>0.73684210526315774</v>
      </c>
      <c r="AN154" s="25">
        <v>0.64888123924268504</v>
      </c>
      <c r="AO154" s="25">
        <v>0.13253012048192764</v>
      </c>
      <c r="AP154" s="215">
        <v>29.05</v>
      </c>
      <c r="AQ154" s="215" t="s">
        <v>8552</v>
      </c>
      <c r="AR154" s="44">
        <v>1.21951219512195E-2</v>
      </c>
      <c r="AS154" s="171" t="s">
        <v>7401</v>
      </c>
      <c r="AT154" s="171" t="s">
        <v>7402</v>
      </c>
      <c r="AU154" s="171" t="s">
        <v>7111</v>
      </c>
      <c r="AV154" s="7" t="s">
        <v>8470</v>
      </c>
      <c r="AW154" s="14" t="s">
        <v>6501</v>
      </c>
      <c r="AX154" s="49" t="s">
        <v>6009</v>
      </c>
      <c r="AY154" s="38" t="s">
        <v>5961</v>
      </c>
      <c r="AZ154" s="14" t="s">
        <v>6157</v>
      </c>
      <c r="BA154" s="49" t="s">
        <v>5981</v>
      </c>
      <c r="BB154" s="38" t="s">
        <v>5971</v>
      </c>
      <c r="BC154" s="7">
        <v>2.9</v>
      </c>
      <c r="BD154" s="14" t="s">
        <v>6042</v>
      </c>
      <c r="BE154" s="49" t="s">
        <v>6009</v>
      </c>
      <c r="BF154" s="38" t="s">
        <v>5961</v>
      </c>
      <c r="BG154" s="7">
        <v>0.7</v>
      </c>
      <c r="BH154" s="45">
        <v>2213.638277110012</v>
      </c>
      <c r="BI154" s="215" t="s">
        <v>8489</v>
      </c>
      <c r="BJ154" s="215" t="s">
        <v>8568</v>
      </c>
      <c r="BK154" s="7">
        <v>0.7</v>
      </c>
      <c r="BL154" s="25">
        <v>2.4691358024691332E-2</v>
      </c>
      <c r="BM154" s="20">
        <v>0.15893749999999998</v>
      </c>
      <c r="BN154" s="20">
        <v>0.28750000000000003</v>
      </c>
      <c r="BO154" s="20">
        <v>5.3749999999999944E-2</v>
      </c>
      <c r="BP154" s="46" t="s">
        <v>8473</v>
      </c>
      <c r="BQ154" s="215" t="s">
        <v>8473</v>
      </c>
      <c r="BR154" s="79" t="s">
        <v>8473</v>
      </c>
      <c r="BS154" s="9">
        <v>0</v>
      </c>
      <c r="BT154" s="9">
        <v>0</v>
      </c>
      <c r="BU154" s="47" t="s">
        <v>5993</v>
      </c>
      <c r="BV154" s="47" t="s">
        <v>5993</v>
      </c>
      <c r="BW154" s="14" t="s">
        <v>5474</v>
      </c>
      <c r="BX154" s="83" t="s">
        <v>8473</v>
      </c>
      <c r="BY154" s="82" t="s">
        <v>8473</v>
      </c>
      <c r="BZ154" s="46" t="s">
        <v>8473</v>
      </c>
      <c r="CA154" s="48" t="s">
        <v>8475</v>
      </c>
      <c r="CB154" s="45">
        <v>31780.7</v>
      </c>
      <c r="CC154" s="45">
        <v>23908.15</v>
      </c>
      <c r="CD154" s="45">
        <v>0</v>
      </c>
      <c r="CE154" s="45">
        <v>0</v>
      </c>
      <c r="CF154" s="14" t="s">
        <v>8679</v>
      </c>
      <c r="CG154" s="7" t="s">
        <v>8477</v>
      </c>
      <c r="CH154" s="215" t="s">
        <v>8498</v>
      </c>
      <c r="CI154" s="215" t="s">
        <v>8478</v>
      </c>
      <c r="CJ154" s="215" t="s">
        <v>8479</v>
      </c>
      <c r="CK154" s="43" t="s">
        <v>6927</v>
      </c>
      <c r="CL154" s="43" t="s">
        <v>5474</v>
      </c>
      <c r="CM154" s="43" t="s">
        <v>5474</v>
      </c>
      <c r="CN154" s="145">
        <v>23908.15</v>
      </c>
      <c r="CO154" s="145">
        <v>31780.7</v>
      </c>
      <c r="CP154" s="148">
        <v>64306.191950045853</v>
      </c>
      <c r="CQ154" s="189" t="s">
        <v>5474</v>
      </c>
      <c r="CR154" s="189" t="s">
        <v>5474</v>
      </c>
      <c r="CS154" s="99" t="s">
        <v>5474</v>
      </c>
      <c r="CT154" s="167" t="s">
        <v>5474</v>
      </c>
      <c r="CU154" s="43" t="s">
        <v>5474</v>
      </c>
      <c r="CV154" s="43" t="s">
        <v>5474</v>
      </c>
      <c r="CW154" s="43" t="s">
        <v>5474</v>
      </c>
      <c r="CX154" s="43" t="s">
        <v>5474</v>
      </c>
      <c r="CY154" s="43" t="s">
        <v>5474</v>
      </c>
      <c r="CZ154" s="43" t="s">
        <v>5474</v>
      </c>
      <c r="DA154" s="42" t="s">
        <v>5474</v>
      </c>
      <c r="DB154" s="42" t="s">
        <v>5474</v>
      </c>
      <c r="DC154" s="42" t="s">
        <v>5474</v>
      </c>
      <c r="DD154" s="42" t="s">
        <v>5474</v>
      </c>
      <c r="DE154" s="42" t="s">
        <v>5474</v>
      </c>
      <c r="DF154" s="42" t="s">
        <v>5474</v>
      </c>
      <c r="DG154" s="42" t="s">
        <v>5474</v>
      </c>
      <c r="DH154" s="42" t="s">
        <v>5474</v>
      </c>
    </row>
    <row r="155" spans="1:112">
      <c r="A155" s="22">
        <v>2114</v>
      </c>
      <c r="B155" s="7" t="s">
        <v>294</v>
      </c>
      <c r="C155" s="21">
        <v>5.4000000000000003E-3</v>
      </c>
      <c r="D155" s="21">
        <v>0.2984</v>
      </c>
      <c r="E155" s="21">
        <v>9.9000000000000008E-3</v>
      </c>
      <c r="F155" s="21">
        <v>0.27060000000000001</v>
      </c>
      <c r="G155" s="21">
        <v>0.20030000000000001</v>
      </c>
      <c r="H155" s="21">
        <v>7.1798000000000002</v>
      </c>
      <c r="I155" s="21">
        <v>11.7719</v>
      </c>
      <c r="J155" s="21">
        <v>5.0743</v>
      </c>
      <c r="K155" s="21">
        <v>-0.1036</v>
      </c>
      <c r="L155" s="21">
        <v>3.7699999999999997E-2</v>
      </c>
      <c r="M155" s="21">
        <v>5.6300000000000003E-2</v>
      </c>
      <c r="N155" s="21">
        <v>-0.185</v>
      </c>
      <c r="O155" s="21">
        <v>-4.6800000000000001E-2</v>
      </c>
      <c r="P155" s="21">
        <v>2.7799999999999998E-2</v>
      </c>
      <c r="Q155" s="21">
        <v>8.8400000000000006E-2</v>
      </c>
      <c r="R155" s="21">
        <v>7.7499999999999999E-2</v>
      </c>
      <c r="S155" s="21">
        <v>0.1739</v>
      </c>
      <c r="T155" s="21">
        <v>0.14799999999999999</v>
      </c>
      <c r="U155" s="10">
        <v>16.34</v>
      </c>
      <c r="V155" s="10">
        <v>21.04</v>
      </c>
      <c r="W155" s="7">
        <v>5.3</v>
      </c>
      <c r="X155" s="20">
        <v>0.91600000000000004</v>
      </c>
      <c r="Y155" s="75">
        <v>2020</v>
      </c>
      <c r="Z155" s="7">
        <v>5</v>
      </c>
      <c r="AA155" s="7">
        <v>1</v>
      </c>
      <c r="AB155" s="51">
        <v>171</v>
      </c>
      <c r="AC155" s="51">
        <v>97</v>
      </c>
      <c r="AD155" s="51">
        <v>5</v>
      </c>
      <c r="AE155" s="51">
        <v>2</v>
      </c>
      <c r="AF155" s="51">
        <v>51</v>
      </c>
      <c r="AG155" s="51">
        <v>52</v>
      </c>
      <c r="AH155" s="20">
        <v>0</v>
      </c>
      <c r="AI155" s="7" t="s">
        <v>8507</v>
      </c>
      <c r="AJ155" s="67" t="s">
        <v>8468</v>
      </c>
      <c r="AK155" s="44">
        <v>0.95215311004784686</v>
      </c>
      <c r="AL155" s="44">
        <v>0.84</v>
      </c>
      <c r="AM155" s="44">
        <v>1</v>
      </c>
      <c r="AN155" s="25">
        <v>0.52578616352201257</v>
      </c>
      <c r="AO155" s="25">
        <v>0.15723270440251572</v>
      </c>
      <c r="AP155" s="215">
        <v>159</v>
      </c>
      <c r="AQ155" s="215" t="s">
        <v>8552</v>
      </c>
      <c r="AR155" s="44">
        <v>1.9230769230769201E-2</v>
      </c>
      <c r="AS155" s="171" t="s">
        <v>7412</v>
      </c>
      <c r="AT155" s="171" t="s">
        <v>7261</v>
      </c>
      <c r="AU155" s="171" t="s">
        <v>7262</v>
      </c>
      <c r="AV155" s="7" t="s">
        <v>8488</v>
      </c>
      <c r="AW155" s="14" t="s">
        <v>6488</v>
      </c>
      <c r="AX155" s="49" t="s">
        <v>6009</v>
      </c>
      <c r="AY155" s="38" t="s">
        <v>5961</v>
      </c>
      <c r="AZ155" s="14" t="s">
        <v>6065</v>
      </c>
      <c r="BA155" s="49" t="s">
        <v>6039</v>
      </c>
      <c r="BB155" s="38" t="s">
        <v>5961</v>
      </c>
      <c r="BC155" s="7">
        <v>1.6</v>
      </c>
      <c r="BD155" s="14" t="s">
        <v>6155</v>
      </c>
      <c r="BE155" s="49" t="s">
        <v>6009</v>
      </c>
      <c r="BF155" s="38" t="s">
        <v>6012</v>
      </c>
      <c r="BG155" s="7">
        <v>1.1000000000000001</v>
      </c>
      <c r="BH155" s="45">
        <v>730.37980028255311</v>
      </c>
      <c r="BI155" s="215" t="s">
        <v>8471</v>
      </c>
      <c r="BJ155" s="215" t="s">
        <v>8509</v>
      </c>
      <c r="BK155" s="7">
        <v>1</v>
      </c>
      <c r="BL155" s="25">
        <v>3.2467532467532464E-2</v>
      </c>
      <c r="BM155" s="20">
        <v>0.66874999999999996</v>
      </c>
      <c r="BN155" s="20">
        <v>0.68249999999999988</v>
      </c>
      <c r="BO155" s="20">
        <v>0.65749999999999997</v>
      </c>
      <c r="BP155" s="46">
        <v>7.5570342205323193</v>
      </c>
      <c r="BQ155" s="215" t="s">
        <v>8513</v>
      </c>
      <c r="BR155" s="79">
        <v>1.0874046121593295</v>
      </c>
      <c r="BS155" s="9">
        <v>2.7323490911500992E-2</v>
      </c>
      <c r="BT155" s="9">
        <v>0.12486607434558161</v>
      </c>
      <c r="BU155" s="47" t="s">
        <v>5993</v>
      </c>
      <c r="BV155" s="47" t="s">
        <v>5993</v>
      </c>
      <c r="BW155" s="14" t="s">
        <v>8514</v>
      </c>
      <c r="BX155" s="83">
        <v>1.5048855345911951</v>
      </c>
      <c r="BY155" s="82">
        <v>21.740000000000002</v>
      </c>
      <c r="BZ155" s="46">
        <v>7.3137074517019309</v>
      </c>
      <c r="CA155" s="48" t="s">
        <v>8593</v>
      </c>
      <c r="CB155" s="45">
        <v>27189</v>
      </c>
      <c r="CC155" s="45">
        <v>15423</v>
      </c>
      <c r="CD155" s="45">
        <v>795</v>
      </c>
      <c r="CE155" s="45">
        <v>318</v>
      </c>
      <c r="CF155" s="14" t="s">
        <v>8680</v>
      </c>
      <c r="CG155" s="7" t="s">
        <v>8477</v>
      </c>
      <c r="CH155" s="215" t="s">
        <v>8498</v>
      </c>
      <c r="CI155" s="215" t="s">
        <v>8498</v>
      </c>
      <c r="CJ155" s="215" t="s">
        <v>8498</v>
      </c>
      <c r="CK155" s="43" t="s">
        <v>5474</v>
      </c>
      <c r="CL155" s="43" t="s">
        <v>5474</v>
      </c>
      <c r="CM155" s="43" t="s">
        <v>5474</v>
      </c>
      <c r="CN155" s="145">
        <v>15741</v>
      </c>
      <c r="CO155" s="145">
        <v>27984</v>
      </c>
      <c r="CP155" s="148">
        <v>116130.38824492594</v>
      </c>
      <c r="CQ155" s="189" t="s">
        <v>5474</v>
      </c>
      <c r="CR155" s="189" t="s">
        <v>5474</v>
      </c>
      <c r="CS155" s="99" t="s">
        <v>5474</v>
      </c>
      <c r="CT155" s="167" t="s">
        <v>5474</v>
      </c>
      <c r="CU155" s="43" t="s">
        <v>5474</v>
      </c>
      <c r="CV155" s="43" t="s">
        <v>5474</v>
      </c>
      <c r="CW155" s="43" t="s">
        <v>5474</v>
      </c>
      <c r="CX155" s="43" t="s">
        <v>5474</v>
      </c>
      <c r="CY155" s="43" t="s">
        <v>5474</v>
      </c>
      <c r="CZ155" s="43" t="s">
        <v>5474</v>
      </c>
      <c r="DA155" s="42" t="s">
        <v>5474</v>
      </c>
      <c r="DB155" s="42" t="s">
        <v>5474</v>
      </c>
      <c r="DC155" s="42" t="s">
        <v>5474</v>
      </c>
      <c r="DD155" s="42" t="s">
        <v>5474</v>
      </c>
      <c r="DE155" s="42" t="s">
        <v>5474</v>
      </c>
      <c r="DF155" s="42" t="s">
        <v>5474</v>
      </c>
      <c r="DG155" s="42" t="s">
        <v>5474</v>
      </c>
      <c r="DH155" s="42" t="s">
        <v>5474</v>
      </c>
    </row>
    <row r="156" spans="1:112">
      <c r="A156" s="22">
        <v>4142</v>
      </c>
      <c r="B156" s="7" t="s">
        <v>904</v>
      </c>
      <c r="C156" s="21">
        <v>-0.2339</v>
      </c>
      <c r="D156" s="21">
        <v>26.794699999999999</v>
      </c>
      <c r="E156" s="21">
        <v>0.79990000000000006</v>
      </c>
      <c r="F156" s="21">
        <v>-0.74350000000000005</v>
      </c>
      <c r="G156" s="21">
        <v>-0.65790000000000004</v>
      </c>
      <c r="H156" s="21">
        <v>-6</v>
      </c>
      <c r="I156" s="21">
        <v>0</v>
      </c>
      <c r="J156" s="21">
        <v>0.84</v>
      </c>
      <c r="K156" s="21">
        <v>-0.74729999999999996</v>
      </c>
      <c r="L156" s="21">
        <v>-0.58030000000000004</v>
      </c>
      <c r="M156" s="21">
        <v>-0.29420000000000002</v>
      </c>
      <c r="N156" s="21">
        <v>-0.20649999999999999</v>
      </c>
      <c r="O156" s="21">
        <v>4.9700000000000001E-2</v>
      </c>
      <c r="P156" s="21">
        <v>-0.6583</v>
      </c>
      <c r="Q156" s="21">
        <v>-4.0000000000000001E-3</v>
      </c>
      <c r="R156" s="21">
        <v>-2.5999999999999999E-3</v>
      </c>
      <c r="S156" s="21">
        <v>-0.1338</v>
      </c>
      <c r="T156" s="21">
        <v>-4.1300000000000003E-2</v>
      </c>
      <c r="U156" s="10">
        <v>-0.4</v>
      </c>
      <c r="V156" s="10">
        <v>-0.16</v>
      </c>
      <c r="W156" s="7">
        <v>0</v>
      </c>
      <c r="X156" s="20">
        <v>0</v>
      </c>
      <c r="Y156" s="75">
        <v>2020</v>
      </c>
      <c r="Z156" s="7">
        <v>0.5</v>
      </c>
      <c r="AA156" s="7">
        <v>0</v>
      </c>
      <c r="AB156" s="51">
        <v>3181</v>
      </c>
      <c r="AC156" s="51">
        <v>1875</v>
      </c>
      <c r="AD156" s="51"/>
      <c r="AE156" s="51"/>
      <c r="AF156" s="51">
        <v>14</v>
      </c>
      <c r="AG156" s="51">
        <v>25</v>
      </c>
      <c r="AH156" s="20">
        <v>3.5000000000000003E-2</v>
      </c>
      <c r="AI156" s="7" t="s">
        <v>8467</v>
      </c>
      <c r="AJ156" s="67" t="s">
        <v>8468</v>
      </c>
      <c r="AK156" s="44">
        <v>-0.8125</v>
      </c>
      <c r="AL156" s="44">
        <v>0.75949367088607611</v>
      </c>
      <c r="AM156" s="44">
        <v>-0.69230769230769273</v>
      </c>
      <c r="AN156" s="25">
        <v>0.62256809338521413</v>
      </c>
      <c r="AO156" s="25">
        <v>0.15369649805447469</v>
      </c>
      <c r="AP156" s="215">
        <v>51.4</v>
      </c>
      <c r="AQ156" s="215" t="s">
        <v>8552</v>
      </c>
      <c r="AR156" s="44">
        <v>1.3806706114398401E-2</v>
      </c>
      <c r="AS156" s="171" t="s">
        <v>7412</v>
      </c>
      <c r="AT156" s="171" t="s">
        <v>7971</v>
      </c>
      <c r="AU156" s="171" t="s">
        <v>6914</v>
      </c>
      <c r="AV156" s="7" t="s">
        <v>5474</v>
      </c>
      <c r="AW156" s="14" t="s">
        <v>6271</v>
      </c>
      <c r="AX156" s="49" t="s">
        <v>6009</v>
      </c>
      <c r="AY156" s="38" t="s">
        <v>5961</v>
      </c>
      <c r="AZ156" s="14" t="s">
        <v>6437</v>
      </c>
      <c r="BA156" s="49" t="s">
        <v>6009</v>
      </c>
      <c r="BB156" s="38" t="s">
        <v>6007</v>
      </c>
      <c r="BC156" s="7">
        <v>2.2999999999999998</v>
      </c>
      <c r="BD156" s="14" t="s">
        <v>6083</v>
      </c>
      <c r="BE156" s="49" t="s">
        <v>5967</v>
      </c>
      <c r="BF156" s="38" t="s">
        <v>6007</v>
      </c>
      <c r="BG156" s="7">
        <v>0.8</v>
      </c>
      <c r="BH156" s="45">
        <v>6581.7809444174691</v>
      </c>
      <c r="BI156" s="215" t="s">
        <v>8518</v>
      </c>
      <c r="BJ156" s="215" t="s">
        <v>8520</v>
      </c>
      <c r="BK156" s="7">
        <v>1.2</v>
      </c>
      <c r="BL156" s="25">
        <v>7.8431372549019329E-3</v>
      </c>
      <c r="BM156" s="20">
        <v>0.4195625</v>
      </c>
      <c r="BN156" s="20">
        <v>0.5</v>
      </c>
      <c r="BO156" s="20">
        <v>0.35374999999999995</v>
      </c>
      <c r="BP156" s="46" t="s">
        <v>8473</v>
      </c>
      <c r="BQ156" s="215" t="s">
        <v>8473</v>
      </c>
      <c r="BR156" s="79" t="s">
        <v>8473</v>
      </c>
      <c r="BS156" s="9">
        <v>0</v>
      </c>
      <c r="BT156" s="9">
        <v>3.8550742746374933E-3</v>
      </c>
      <c r="BU156" s="47" t="s">
        <v>5993</v>
      </c>
      <c r="BV156" s="47" t="s">
        <v>5993</v>
      </c>
      <c r="BW156" s="14" t="s">
        <v>5474</v>
      </c>
      <c r="BX156" s="83" t="s">
        <v>8473</v>
      </c>
      <c r="BY156" s="82" t="s">
        <v>8473</v>
      </c>
      <c r="BZ156" s="46" t="s">
        <v>8473</v>
      </c>
      <c r="CA156" s="48" t="s">
        <v>8475</v>
      </c>
      <c r="CB156" s="45">
        <v>163503.4</v>
      </c>
      <c r="CC156" s="45">
        <v>96375</v>
      </c>
      <c r="CD156" s="45">
        <v>0</v>
      </c>
      <c r="CE156" s="45">
        <v>0</v>
      </c>
      <c r="CF156" s="14" t="s">
        <v>8681</v>
      </c>
      <c r="CG156" s="7" t="s">
        <v>8556</v>
      </c>
      <c r="CH156" s="215" t="s">
        <v>8478</v>
      </c>
      <c r="CI156" s="215" t="s">
        <v>8498</v>
      </c>
      <c r="CJ156" s="215" t="s">
        <v>8478</v>
      </c>
      <c r="CK156" s="43" t="s">
        <v>7139</v>
      </c>
      <c r="CL156" s="43" t="s">
        <v>5474</v>
      </c>
      <c r="CM156" s="43" t="s">
        <v>6994</v>
      </c>
      <c r="CN156" s="145">
        <v>96375</v>
      </c>
      <c r="CO156" s="145">
        <v>163503.4</v>
      </c>
      <c r="CP156" s="148">
        <v>338303.5405430579</v>
      </c>
      <c r="CQ156" s="189" t="s">
        <v>5474</v>
      </c>
      <c r="CR156" s="189" t="s">
        <v>5474</v>
      </c>
      <c r="CS156" s="99" t="s">
        <v>5474</v>
      </c>
      <c r="CT156" s="167" t="s">
        <v>5474</v>
      </c>
      <c r="CU156" s="43" t="s">
        <v>5474</v>
      </c>
      <c r="CV156" s="43" t="s">
        <v>5474</v>
      </c>
      <c r="CW156" s="43" t="s">
        <v>5474</v>
      </c>
      <c r="CX156" s="43" t="s">
        <v>5474</v>
      </c>
      <c r="CY156" s="43" t="s">
        <v>5474</v>
      </c>
      <c r="CZ156" s="43" t="s">
        <v>5474</v>
      </c>
      <c r="DA156" s="42" t="s">
        <v>5474</v>
      </c>
      <c r="DB156" s="42" t="s">
        <v>5474</v>
      </c>
      <c r="DC156" s="42" t="s">
        <v>5474</v>
      </c>
      <c r="DD156" s="42" t="s">
        <v>5474</v>
      </c>
      <c r="DE156" s="42" t="s">
        <v>5474</v>
      </c>
      <c r="DF156" s="42" t="s">
        <v>5474</v>
      </c>
      <c r="DG156" s="42" t="s">
        <v>5474</v>
      </c>
      <c r="DH156" s="42" t="s">
        <v>5474</v>
      </c>
    </row>
    <row r="157" spans="1:112">
      <c r="A157" s="22">
        <v>3529</v>
      </c>
      <c r="B157" s="7" t="s">
        <v>792</v>
      </c>
      <c r="C157" s="21">
        <v>5.5145</v>
      </c>
      <c r="D157" s="21">
        <v>0.2092</v>
      </c>
      <c r="E157" s="21">
        <v>1.0640000000000001</v>
      </c>
      <c r="F157" s="21">
        <v>1.5325</v>
      </c>
      <c r="G157" s="21">
        <v>0.31730000000000003</v>
      </c>
      <c r="H157" s="21">
        <v>-0.16789999999999999</v>
      </c>
      <c r="I157" s="21">
        <v>0.43419999999999997</v>
      </c>
      <c r="J157" s="21">
        <v>0.54510000000000003</v>
      </c>
      <c r="K157" s="21">
        <v>0</v>
      </c>
      <c r="L157" s="21">
        <v>0</v>
      </c>
      <c r="M157" s="21">
        <v>0</v>
      </c>
      <c r="N157" s="21">
        <v>-4.3700000000000003E-2</v>
      </c>
      <c r="O157" s="21">
        <v>5.9400000000000001E-2</v>
      </c>
      <c r="P157" s="21">
        <v>5.6300000000000003E-2</v>
      </c>
      <c r="Q157" s="21">
        <v>2.7E-2</v>
      </c>
      <c r="R157" s="21">
        <v>2.0299999999999999E-2</v>
      </c>
      <c r="S157" s="21">
        <v>0.32119999999999999</v>
      </c>
      <c r="T157" s="21">
        <v>0.2722</v>
      </c>
      <c r="U157" s="10">
        <v>7.2</v>
      </c>
      <c r="V157" s="10">
        <v>12</v>
      </c>
      <c r="W157" s="7">
        <v>7.5993000000000004</v>
      </c>
      <c r="X157" s="20">
        <v>0.95299999999999996</v>
      </c>
      <c r="Y157" s="75">
        <v>2020</v>
      </c>
      <c r="Z157" s="7">
        <v>8.9990000000000006</v>
      </c>
      <c r="AA157" s="7">
        <v>0</v>
      </c>
      <c r="AB157" s="51">
        <v>-108</v>
      </c>
      <c r="AC157" s="51">
        <v>-63</v>
      </c>
      <c r="AD157" s="51">
        <v>146</v>
      </c>
      <c r="AE157" s="51">
        <v>24</v>
      </c>
      <c r="AF157" s="51">
        <v>53</v>
      </c>
      <c r="AG157" s="51"/>
      <c r="AH157" s="20">
        <v>0.1055</v>
      </c>
      <c r="AI157" s="7" t="s">
        <v>8487</v>
      </c>
      <c r="AJ157" s="67" t="s">
        <v>8468</v>
      </c>
      <c r="AK157" s="44">
        <v>0.79545454545454541</v>
      </c>
      <c r="AL157" s="44">
        <v>0.6271186440677966</v>
      </c>
      <c r="AM157" s="44">
        <v>0.72727272727272729</v>
      </c>
      <c r="AN157" s="25">
        <v>0.82397003745318353</v>
      </c>
      <c r="AO157" s="25">
        <v>0.22097378277153559</v>
      </c>
      <c r="AP157" s="215">
        <v>1335</v>
      </c>
      <c r="AQ157" s="215" t="s">
        <v>8552</v>
      </c>
      <c r="AR157" s="44">
        <v>2.2988505747126398E-2</v>
      </c>
      <c r="AS157" s="171" t="s">
        <v>7889</v>
      </c>
      <c r="AT157" s="171" t="s">
        <v>7599</v>
      </c>
      <c r="AU157" s="171" t="s">
        <v>7600</v>
      </c>
      <c r="AV157" s="7" t="s">
        <v>5474</v>
      </c>
      <c r="AW157" s="14" t="s">
        <v>6245</v>
      </c>
      <c r="AX157" s="49" t="s">
        <v>6009</v>
      </c>
      <c r="AY157" s="38" t="s">
        <v>5961</v>
      </c>
      <c r="AZ157" s="14" t="s">
        <v>6157</v>
      </c>
      <c r="BA157" s="49" t="s">
        <v>5967</v>
      </c>
      <c r="BB157" s="38" t="s">
        <v>5961</v>
      </c>
      <c r="BC157" s="7">
        <v>0.6</v>
      </c>
      <c r="BD157" s="14" t="s">
        <v>5992</v>
      </c>
      <c r="BE157" s="49" t="s">
        <v>5967</v>
      </c>
      <c r="BF157" s="38" t="s">
        <v>5989</v>
      </c>
      <c r="BG157" s="7">
        <v>0.8</v>
      </c>
      <c r="BH157" s="45">
        <v>535.9645936514537</v>
      </c>
      <c r="BI157" s="215" t="s">
        <v>8471</v>
      </c>
      <c r="BJ157" s="215" t="s">
        <v>8520</v>
      </c>
      <c r="BK157" s="7">
        <v>1.3</v>
      </c>
      <c r="BL157" s="25">
        <v>3.0888030888030889E-2</v>
      </c>
      <c r="BM157" s="20">
        <v>0.78268749999999998</v>
      </c>
      <c r="BN157" s="20">
        <v>0.95250000000000001</v>
      </c>
      <c r="BO157" s="20">
        <v>0.64374999999999993</v>
      </c>
      <c r="BP157" s="46">
        <v>111.25</v>
      </c>
      <c r="BQ157" s="215" t="s">
        <v>8521</v>
      </c>
      <c r="BR157" s="79">
        <v>-0.79655056179775274</v>
      </c>
      <c r="BS157" s="9">
        <v>0</v>
      </c>
      <c r="BT157" s="9">
        <v>8.8564295872917143E-4</v>
      </c>
      <c r="BU157" s="47" t="s">
        <v>5993</v>
      </c>
      <c r="BV157" s="47">
        <v>44393</v>
      </c>
      <c r="BW157" s="14" t="s">
        <v>5474</v>
      </c>
      <c r="BX157" s="83">
        <v>-0.75586067415730329</v>
      </c>
      <c r="BY157" s="82">
        <v>17.100000000000001</v>
      </c>
      <c r="BZ157" s="46">
        <v>78.070175438596479</v>
      </c>
      <c r="CA157" s="48" t="s">
        <v>8526</v>
      </c>
      <c r="CB157" s="45">
        <v>-144180</v>
      </c>
      <c r="CC157" s="45">
        <v>-84105</v>
      </c>
      <c r="CD157" s="45">
        <v>194910</v>
      </c>
      <c r="CE157" s="45">
        <v>32040</v>
      </c>
      <c r="CF157" s="14" t="s">
        <v>8682</v>
      </c>
      <c r="CG157" s="7" t="s">
        <v>8477</v>
      </c>
      <c r="CH157" s="215" t="s">
        <v>8498</v>
      </c>
      <c r="CI157" s="215" t="s">
        <v>8478</v>
      </c>
      <c r="CJ157" s="215" t="s">
        <v>8479</v>
      </c>
      <c r="CK157" s="43" t="s">
        <v>5474</v>
      </c>
      <c r="CL157" s="43" t="s">
        <v>5474</v>
      </c>
      <c r="CM157" s="43" t="s">
        <v>7017</v>
      </c>
      <c r="CN157" s="145">
        <v>-52065</v>
      </c>
      <c r="CO157" s="145">
        <v>50730</v>
      </c>
      <c r="CP157" s="148">
        <v>715512.73252469068</v>
      </c>
      <c r="CQ157" s="189" t="s">
        <v>5474</v>
      </c>
      <c r="CR157" s="189" t="s">
        <v>5474</v>
      </c>
      <c r="CS157" s="99" t="s">
        <v>5474</v>
      </c>
      <c r="CT157" s="167" t="s">
        <v>5474</v>
      </c>
      <c r="CU157" s="43" t="s">
        <v>5474</v>
      </c>
      <c r="CV157" s="43" t="s">
        <v>5474</v>
      </c>
      <c r="CW157" s="43" t="s">
        <v>5474</v>
      </c>
      <c r="CX157" s="43" t="s">
        <v>5474</v>
      </c>
      <c r="CY157" s="43" t="s">
        <v>5474</v>
      </c>
      <c r="CZ157" s="43" t="s">
        <v>5474</v>
      </c>
      <c r="DA157" s="42" t="s">
        <v>5474</v>
      </c>
      <c r="DB157" s="42" t="s">
        <v>5474</v>
      </c>
      <c r="DC157" s="42" t="s">
        <v>5474</v>
      </c>
      <c r="DD157" s="42" t="s">
        <v>5474</v>
      </c>
      <c r="DE157" s="42" t="s">
        <v>5474</v>
      </c>
      <c r="DF157" s="42" t="s">
        <v>5474</v>
      </c>
      <c r="DG157" s="42" t="s">
        <v>5474</v>
      </c>
      <c r="DH157" s="42" t="s">
        <v>5474</v>
      </c>
    </row>
    <row r="158" spans="1:112">
      <c r="A158" s="22">
        <v>6170</v>
      </c>
      <c r="B158" s="7" t="s">
        <v>1259</v>
      </c>
      <c r="C158" s="21">
        <v>0.1056</v>
      </c>
      <c r="D158" s="21">
        <v>-0.2702</v>
      </c>
      <c r="E158" s="21">
        <v>5.3699999999999998E-2</v>
      </c>
      <c r="F158" s="21">
        <v>-0.26669999999999999</v>
      </c>
      <c r="G158" s="21">
        <v>-0.16109999999999999</v>
      </c>
      <c r="H158" s="21">
        <v>-0.54549999999999998</v>
      </c>
      <c r="I158" s="21">
        <v>-0.42859999999999998</v>
      </c>
      <c r="J158" s="21">
        <v>-1.54E-2</v>
      </c>
      <c r="K158" s="21">
        <v>-3.5799999999999998E-2</v>
      </c>
      <c r="L158" s="21">
        <v>-1.9E-3</v>
      </c>
      <c r="M158" s="21">
        <v>1.5800000000000002E-2</v>
      </c>
      <c r="N158" s="21">
        <v>-2.2200000000000001E-2</v>
      </c>
      <c r="O158" s="21">
        <v>-6.7000000000000002E-3</v>
      </c>
      <c r="P158" s="21">
        <v>7.1999999999999998E-3</v>
      </c>
      <c r="Q158" s="21">
        <v>4.0000000000000001E-3</v>
      </c>
      <c r="R158" s="21">
        <v>1.5E-3</v>
      </c>
      <c r="S158" s="21">
        <v>2.7199999999999998E-2</v>
      </c>
      <c r="T158" s="21">
        <v>1.5800000000000002E-2</v>
      </c>
      <c r="U158" s="10">
        <v>0.64</v>
      </c>
      <c r="V158" s="10">
        <v>1.61</v>
      </c>
      <c r="W158" s="7">
        <v>0.4834</v>
      </c>
      <c r="X158" s="20">
        <v>0.8639</v>
      </c>
      <c r="Y158" s="75">
        <v>2020</v>
      </c>
      <c r="Z158" s="7">
        <v>1.4</v>
      </c>
      <c r="AA158" s="7">
        <v>0</v>
      </c>
      <c r="AB158" s="51">
        <v>504</v>
      </c>
      <c r="AC158" s="51">
        <v>-242</v>
      </c>
      <c r="AD158" s="51"/>
      <c r="AE158" s="51"/>
      <c r="AF158" s="51">
        <v>1</v>
      </c>
      <c r="AG158" s="51"/>
      <c r="AH158" s="20">
        <v>0.1095</v>
      </c>
      <c r="AI158" s="7" t="s">
        <v>8487</v>
      </c>
      <c r="AJ158" s="67" t="s">
        <v>8468</v>
      </c>
      <c r="AK158" s="44">
        <v>0.71048513302034433</v>
      </c>
      <c r="AL158" s="44">
        <v>0.81111111111111156</v>
      </c>
      <c r="AM158" s="44">
        <v>0.81632653061224636</v>
      </c>
      <c r="AN158" s="25">
        <v>0.81194409148665825</v>
      </c>
      <c r="AO158" s="25">
        <v>0.22871664548919948</v>
      </c>
      <c r="AP158" s="215">
        <v>39.35</v>
      </c>
      <c r="AQ158" s="215" t="s">
        <v>8552</v>
      </c>
      <c r="AR158" s="44">
        <v>5.4959785522788102E-2</v>
      </c>
      <c r="AS158" s="171" t="s">
        <v>8205</v>
      </c>
      <c r="AT158" s="171" t="s">
        <v>6983</v>
      </c>
      <c r="AU158" s="171" t="s">
        <v>7658</v>
      </c>
      <c r="AV158" s="7" t="s">
        <v>5474</v>
      </c>
      <c r="AW158" s="14" t="s">
        <v>6157</v>
      </c>
      <c r="AX158" s="49" t="s">
        <v>6009</v>
      </c>
      <c r="AY158" s="38" t="s">
        <v>5961</v>
      </c>
      <c r="AZ158" s="14" t="s">
        <v>6038</v>
      </c>
      <c r="BA158" s="49" t="s">
        <v>5967</v>
      </c>
      <c r="BB158" s="38" t="s">
        <v>5961</v>
      </c>
      <c r="BC158" s="7">
        <v>0.3</v>
      </c>
      <c r="BD158" s="14" t="s">
        <v>6076</v>
      </c>
      <c r="BE158" s="49" t="s">
        <v>5967</v>
      </c>
      <c r="BF158" s="38" t="s">
        <v>5961</v>
      </c>
      <c r="BG158" s="7">
        <v>0.2</v>
      </c>
      <c r="BH158" s="45">
        <v>2969.6078359093181</v>
      </c>
      <c r="BI158" s="215" t="s">
        <v>8489</v>
      </c>
      <c r="BJ158" s="215" t="s">
        <v>8543</v>
      </c>
      <c r="BK158" s="7">
        <v>2.6</v>
      </c>
      <c r="BL158" s="25">
        <v>5.3547523427041499E-2</v>
      </c>
      <c r="BM158" s="20">
        <v>0.52912499999999996</v>
      </c>
      <c r="BN158" s="20">
        <v>0.49750000000000005</v>
      </c>
      <c r="BO158" s="20">
        <v>0.55499999999999994</v>
      </c>
      <c r="BP158" s="46">
        <v>24.440993788819874</v>
      </c>
      <c r="BQ158" s="215" t="s">
        <v>8521</v>
      </c>
      <c r="BR158" s="79">
        <v>-0.47309783989834808</v>
      </c>
      <c r="BS158" s="9">
        <v>6.3972015298814355E-3</v>
      </c>
      <c r="BT158" s="9">
        <v>2.9555246660909251E-2</v>
      </c>
      <c r="BU158" s="47" t="s">
        <v>5993</v>
      </c>
      <c r="BV158" s="47">
        <v>44379</v>
      </c>
      <c r="BW158" s="14" t="s">
        <v>5474</v>
      </c>
      <c r="BX158" s="83">
        <v>-0.36771740787801788</v>
      </c>
      <c r="BY158" s="82">
        <v>1.44</v>
      </c>
      <c r="BZ158" s="46">
        <v>27.326388888888889</v>
      </c>
      <c r="CA158" s="48" t="s">
        <v>8485</v>
      </c>
      <c r="CB158" s="45">
        <v>19832.400000000001</v>
      </c>
      <c r="CC158" s="45">
        <v>-9522.7000000000007</v>
      </c>
      <c r="CD158" s="45">
        <v>0</v>
      </c>
      <c r="CE158" s="45">
        <v>0</v>
      </c>
      <c r="CF158" s="14" t="s">
        <v>8683</v>
      </c>
      <c r="CG158" s="7" t="s">
        <v>8477</v>
      </c>
      <c r="CH158" s="215" t="s">
        <v>8478</v>
      </c>
      <c r="CI158" s="215" t="s">
        <v>8478</v>
      </c>
      <c r="CJ158" s="215" t="s">
        <v>8523</v>
      </c>
      <c r="CK158" s="43" t="s">
        <v>5474</v>
      </c>
      <c r="CL158" s="43" t="s">
        <v>5474</v>
      </c>
      <c r="CM158" s="43" t="s">
        <v>6903</v>
      </c>
      <c r="CN158" s="145">
        <v>-9522.7000000000007</v>
      </c>
      <c r="CO158" s="145">
        <v>19832.400000000001</v>
      </c>
      <c r="CP158" s="148">
        <v>116854.06834303167</v>
      </c>
      <c r="CQ158" s="189" t="s">
        <v>5474</v>
      </c>
      <c r="CR158" s="189" t="s">
        <v>5474</v>
      </c>
      <c r="CS158" s="99" t="s">
        <v>5474</v>
      </c>
      <c r="CT158" s="167" t="s">
        <v>5474</v>
      </c>
      <c r="CU158" s="43" t="s">
        <v>5474</v>
      </c>
      <c r="CV158" s="43" t="s">
        <v>5474</v>
      </c>
      <c r="CW158" s="43" t="s">
        <v>5474</v>
      </c>
      <c r="CX158" s="43" t="s">
        <v>5474</v>
      </c>
      <c r="CY158" s="43" t="s">
        <v>5474</v>
      </c>
      <c r="CZ158" s="43" t="s">
        <v>5474</v>
      </c>
      <c r="DA158" s="42" t="s">
        <v>5474</v>
      </c>
      <c r="DB158" s="42" t="s">
        <v>5474</v>
      </c>
      <c r="DC158" s="42" t="s">
        <v>5474</v>
      </c>
      <c r="DD158" s="42" t="s">
        <v>5474</v>
      </c>
      <c r="DE158" s="42" t="s">
        <v>5474</v>
      </c>
      <c r="DF158" s="42" t="s">
        <v>5474</v>
      </c>
      <c r="DG158" s="42" t="s">
        <v>5474</v>
      </c>
      <c r="DH158" s="42" t="s">
        <v>5474</v>
      </c>
    </row>
    <row r="159" spans="1:112">
      <c r="A159" s="22">
        <v>2637</v>
      </c>
      <c r="B159" s="7" t="s">
        <v>501</v>
      </c>
      <c r="C159" s="21">
        <v>0.113</v>
      </c>
      <c r="D159" s="21">
        <v>0.62639999999999996</v>
      </c>
      <c r="E159" s="21">
        <v>0.15620000000000001</v>
      </c>
      <c r="F159" s="21">
        <v>0.60629999999999995</v>
      </c>
      <c r="G159" s="21">
        <v>0.46039999999999998</v>
      </c>
      <c r="H159" s="21"/>
      <c r="I159" s="21">
        <v>7.6111000000000004</v>
      </c>
      <c r="J159" s="21">
        <v>7.6111000000000004</v>
      </c>
      <c r="K159" s="21">
        <v>8.2500000000000004E-2</v>
      </c>
      <c r="L159" s="21">
        <v>0.19570000000000001</v>
      </c>
      <c r="M159" s="21">
        <v>-3.0800000000000001E-2</v>
      </c>
      <c r="N159" s="21">
        <v>8.43E-2</v>
      </c>
      <c r="O159" s="21">
        <v>0.1986</v>
      </c>
      <c r="P159" s="21">
        <v>-3.1199999999999999E-2</v>
      </c>
      <c r="Q159" s="21">
        <v>-4.4999999999999997E-3</v>
      </c>
      <c r="R159" s="21">
        <v>-2.8999999999999998E-3</v>
      </c>
      <c r="S159" s="21">
        <v>4.2000000000000003E-2</v>
      </c>
      <c r="T159" s="21">
        <v>3.0200000000000001E-2</v>
      </c>
      <c r="U159" s="10">
        <v>1.19</v>
      </c>
      <c r="V159" s="10">
        <v>1.5</v>
      </c>
      <c r="W159" s="7">
        <v>1.4278</v>
      </c>
      <c r="X159" s="20">
        <v>0.74709999999999999</v>
      </c>
      <c r="Y159" s="75">
        <v>2020</v>
      </c>
      <c r="Z159" s="7">
        <v>1.5</v>
      </c>
      <c r="AA159" s="7">
        <v>0</v>
      </c>
      <c r="AB159" s="51">
        <v>-2528</v>
      </c>
      <c r="AC159" s="51">
        <v>-1638</v>
      </c>
      <c r="AD159" s="51">
        <v>33</v>
      </c>
      <c r="AE159" s="51">
        <v>32</v>
      </c>
      <c r="AF159" s="51">
        <v>1030</v>
      </c>
      <c r="AG159" s="51">
        <v>723</v>
      </c>
      <c r="AH159" s="20">
        <v>6.4500000000000002E-2</v>
      </c>
      <c r="AI159" s="7" t="s">
        <v>8487</v>
      </c>
      <c r="AJ159" s="67" t="s">
        <v>8468</v>
      </c>
      <c r="AK159" s="44">
        <v>0.67616191904047973</v>
      </c>
      <c r="AL159" s="44">
        <v>0.73300970873786397</v>
      </c>
      <c r="AM159" s="44">
        <v>-0.52631578947368463</v>
      </c>
      <c r="AN159" s="25">
        <v>1.129232505643341</v>
      </c>
      <c r="AO159" s="25">
        <v>0.23250564334085774</v>
      </c>
      <c r="AP159" s="215">
        <v>88.6</v>
      </c>
      <c r="AQ159" s="215" t="s">
        <v>8552</v>
      </c>
      <c r="AR159" s="44">
        <v>1.8390804597701101E-2</v>
      </c>
      <c r="AS159" s="171" t="s">
        <v>7654</v>
      </c>
      <c r="AT159" s="171" t="s">
        <v>7655</v>
      </c>
      <c r="AU159" s="171" t="s">
        <v>7228</v>
      </c>
      <c r="AV159" s="7" t="s">
        <v>5474</v>
      </c>
      <c r="AW159" s="14" t="s">
        <v>6353</v>
      </c>
      <c r="AX159" s="49" t="s">
        <v>6009</v>
      </c>
      <c r="AY159" s="38" t="s">
        <v>5961</v>
      </c>
      <c r="AZ159" s="14" t="s">
        <v>6625</v>
      </c>
      <c r="BA159" s="49" t="s">
        <v>6039</v>
      </c>
      <c r="BB159" s="38" t="s">
        <v>5971</v>
      </c>
      <c r="BC159" s="7">
        <v>1.3</v>
      </c>
      <c r="BD159" s="14" t="s">
        <v>6038</v>
      </c>
      <c r="BE159" s="49" t="s">
        <v>5960</v>
      </c>
      <c r="BF159" s="38" t="s">
        <v>5961</v>
      </c>
      <c r="BG159" s="7">
        <v>0.4</v>
      </c>
      <c r="BH159" s="45">
        <v>37395.92998335664</v>
      </c>
      <c r="BI159" s="215" t="s">
        <v>8592</v>
      </c>
      <c r="BJ159" s="215" t="s">
        <v>8496</v>
      </c>
      <c r="BK159" s="7">
        <v>0.4</v>
      </c>
      <c r="BL159" s="25">
        <v>2.0737327188940061E-2</v>
      </c>
      <c r="BM159" s="20">
        <v>0.76006249999999986</v>
      </c>
      <c r="BN159" s="20">
        <v>0.80749999999999988</v>
      </c>
      <c r="BO159" s="20">
        <v>0.72124999999999984</v>
      </c>
      <c r="BP159" s="46">
        <v>59.066666666666663</v>
      </c>
      <c r="BQ159" s="215" t="s">
        <v>8521</v>
      </c>
      <c r="BR159" s="79">
        <v>-0.76249078254326552</v>
      </c>
      <c r="BS159" s="9">
        <v>1.0205422432270073E-2</v>
      </c>
      <c r="BT159" s="9">
        <v>1.1015581422044507E-2</v>
      </c>
      <c r="BU159" s="47" t="s">
        <v>5993</v>
      </c>
      <c r="BV159" s="47">
        <v>44396</v>
      </c>
      <c r="BW159" s="14" t="s">
        <v>5474</v>
      </c>
      <c r="BX159" s="83">
        <v>-0.71498893905191863</v>
      </c>
      <c r="BY159" s="82">
        <v>1.69</v>
      </c>
      <c r="BZ159" s="46">
        <v>52.426035502958577</v>
      </c>
      <c r="CA159" s="48" t="s">
        <v>8526</v>
      </c>
      <c r="CB159" s="45">
        <v>-223980.79999999999</v>
      </c>
      <c r="CC159" s="45">
        <v>-145126.79999999999</v>
      </c>
      <c r="CD159" s="45">
        <v>2923.7999999999997</v>
      </c>
      <c r="CE159" s="45">
        <v>2835.2</v>
      </c>
      <c r="CF159" s="14" t="s">
        <v>8684</v>
      </c>
      <c r="CG159" s="7" t="s">
        <v>8590</v>
      </c>
      <c r="CH159" s="215" t="s">
        <v>8546</v>
      </c>
      <c r="CI159" s="215" t="s">
        <v>8498</v>
      </c>
      <c r="CJ159" s="215" t="s">
        <v>8478</v>
      </c>
      <c r="CK159" s="43" t="s">
        <v>7153</v>
      </c>
      <c r="CL159" s="43" t="s">
        <v>5474</v>
      </c>
      <c r="CM159" s="43" t="s">
        <v>5474</v>
      </c>
      <c r="CN159" s="145">
        <v>-142291.59999999998</v>
      </c>
      <c r="CO159" s="145">
        <v>-221057</v>
      </c>
      <c r="CP159" s="148">
        <v>3313279.3965253979</v>
      </c>
      <c r="CQ159" s="189" t="s">
        <v>5474</v>
      </c>
      <c r="CR159" s="189" t="s">
        <v>5474</v>
      </c>
      <c r="CS159" s="99" t="s">
        <v>5474</v>
      </c>
      <c r="CT159" s="167" t="s">
        <v>5474</v>
      </c>
      <c r="CU159" s="43" t="s">
        <v>5474</v>
      </c>
      <c r="CV159" s="43" t="s">
        <v>5474</v>
      </c>
      <c r="CW159" s="43" t="s">
        <v>5474</v>
      </c>
      <c r="CX159" s="43" t="s">
        <v>5474</v>
      </c>
      <c r="CY159" s="43" t="s">
        <v>5474</v>
      </c>
      <c r="CZ159" s="43" t="s">
        <v>5474</v>
      </c>
      <c r="DA159" s="42" t="s">
        <v>5474</v>
      </c>
      <c r="DB159" s="42" t="s">
        <v>5474</v>
      </c>
      <c r="DC159" s="42" t="s">
        <v>5474</v>
      </c>
      <c r="DD159" s="42" t="s">
        <v>5474</v>
      </c>
      <c r="DE159" s="42" t="s">
        <v>5474</v>
      </c>
      <c r="DF159" s="42" t="s">
        <v>5474</v>
      </c>
      <c r="DG159" s="42" t="s">
        <v>5474</v>
      </c>
      <c r="DH159" s="42" t="s">
        <v>5474</v>
      </c>
    </row>
    <row r="160" spans="1:112">
      <c r="A160" s="22">
        <v>2615</v>
      </c>
      <c r="B160" s="7" t="s">
        <v>494</v>
      </c>
      <c r="C160" s="21">
        <v>0.1338</v>
      </c>
      <c r="D160" s="21">
        <v>2.3408000000000002</v>
      </c>
      <c r="E160" s="21">
        <v>0.26779999999999998</v>
      </c>
      <c r="F160" s="21">
        <v>2.0972</v>
      </c>
      <c r="G160" s="21">
        <v>1.6520999999999999</v>
      </c>
      <c r="H160" s="21">
        <v>0.29310000000000003</v>
      </c>
      <c r="I160" s="21">
        <v>10.263199999999999</v>
      </c>
      <c r="J160" s="21">
        <v>17.975000000000001</v>
      </c>
      <c r="K160" s="21">
        <v>1.8200000000000001E-2</v>
      </c>
      <c r="L160" s="21">
        <v>0.3508</v>
      </c>
      <c r="M160" s="21">
        <v>0.26819999999999999</v>
      </c>
      <c r="N160" s="21">
        <v>1.9900000000000001E-2</v>
      </c>
      <c r="O160" s="21">
        <v>0.37380000000000002</v>
      </c>
      <c r="P160" s="21">
        <v>0.28039999999999998</v>
      </c>
      <c r="Q160" s="21">
        <v>0.18579999999999999</v>
      </c>
      <c r="R160" s="21">
        <v>7.7499999999999999E-2</v>
      </c>
      <c r="S160" s="21">
        <v>0.1047</v>
      </c>
      <c r="T160" s="21">
        <v>4.9700000000000001E-2</v>
      </c>
      <c r="U160" s="10">
        <v>15.18</v>
      </c>
      <c r="V160" s="10">
        <v>19.489999999999998</v>
      </c>
      <c r="W160" s="7">
        <v>0.86109999999999998</v>
      </c>
      <c r="X160" s="20">
        <v>0.62129999999999996</v>
      </c>
      <c r="Y160" s="75">
        <v>2020</v>
      </c>
      <c r="Z160" s="7">
        <v>1</v>
      </c>
      <c r="AA160" s="7">
        <v>1</v>
      </c>
      <c r="AB160" s="51">
        <v>2680</v>
      </c>
      <c r="AC160" s="51">
        <v>-12109</v>
      </c>
      <c r="AD160" s="51">
        <v>1655</v>
      </c>
      <c r="AE160" s="51">
        <v>548</v>
      </c>
      <c r="AF160" s="51">
        <v>1275</v>
      </c>
      <c r="AG160" s="51">
        <v>910</v>
      </c>
      <c r="AH160" s="20">
        <v>0.25469999999999998</v>
      </c>
      <c r="AI160" s="7" t="s">
        <v>8487</v>
      </c>
      <c r="AJ160" s="67" t="s">
        <v>8468</v>
      </c>
      <c r="AK160" s="44">
        <v>0.67819188744199965</v>
      </c>
      <c r="AL160" s="44">
        <v>0.76724137931034486</v>
      </c>
      <c r="AM160" s="44">
        <v>0.58333333333333326</v>
      </c>
      <c r="AN160" s="25">
        <v>1.3606924643584521</v>
      </c>
      <c r="AO160" s="25">
        <v>0.23625254582484725</v>
      </c>
      <c r="AP160" s="215">
        <v>245.5</v>
      </c>
      <c r="AQ160" s="215" t="s">
        <v>8552</v>
      </c>
      <c r="AR160" s="44">
        <v>6.1475409836065503E-3</v>
      </c>
      <c r="AS160" s="171" t="s">
        <v>7649</v>
      </c>
      <c r="AT160" s="171" t="s">
        <v>7364</v>
      </c>
      <c r="AU160" s="171" t="s">
        <v>7633</v>
      </c>
      <c r="AV160" s="7" t="s">
        <v>5474</v>
      </c>
      <c r="AW160" s="14" t="s">
        <v>6750</v>
      </c>
      <c r="AX160" s="49" t="s">
        <v>6009</v>
      </c>
      <c r="AY160" s="38" t="s">
        <v>5961</v>
      </c>
      <c r="AZ160" s="14" t="s">
        <v>6626</v>
      </c>
      <c r="BA160" s="49" t="s">
        <v>5967</v>
      </c>
      <c r="BB160" s="38" t="s">
        <v>5971</v>
      </c>
      <c r="BC160" s="7">
        <v>0.8</v>
      </c>
      <c r="BD160" s="14" t="s">
        <v>6221</v>
      </c>
      <c r="BE160" s="49" t="s">
        <v>5967</v>
      </c>
      <c r="BF160" s="38" t="s">
        <v>5989</v>
      </c>
      <c r="BG160" s="7">
        <v>0.6</v>
      </c>
      <c r="BH160" s="45">
        <v>52371.631621796812</v>
      </c>
      <c r="BI160" s="215" t="s">
        <v>8592</v>
      </c>
      <c r="BJ160" s="215" t="s">
        <v>8496</v>
      </c>
      <c r="BK160" s="7">
        <v>0.3</v>
      </c>
      <c r="BL160" s="25">
        <v>1.4462809917355372E-2</v>
      </c>
      <c r="BM160" s="20">
        <v>0.82362500000000005</v>
      </c>
      <c r="BN160" s="20">
        <v>0.88</v>
      </c>
      <c r="BO160" s="20">
        <v>0.77749999999999997</v>
      </c>
      <c r="BP160" s="46">
        <v>12.596203181118524</v>
      </c>
      <c r="BQ160" s="215" t="s">
        <v>8585</v>
      </c>
      <c r="BR160" s="79">
        <v>0.21391812627291251</v>
      </c>
      <c r="BS160" s="9">
        <v>0</v>
      </c>
      <c r="BT160" s="9">
        <v>9.7652055232490875E-2</v>
      </c>
      <c r="BU160" s="47" t="s">
        <v>5993</v>
      </c>
      <c r="BV160" s="47" t="s">
        <v>5993</v>
      </c>
      <c r="BW160" s="14" t="s">
        <v>8514</v>
      </c>
      <c r="BX160" s="83">
        <v>0.45670175152749481</v>
      </c>
      <c r="BY160" s="82">
        <v>28.78</v>
      </c>
      <c r="BZ160" s="46">
        <v>8.5302293259207786</v>
      </c>
      <c r="CA160" s="48" t="s">
        <v>8526</v>
      </c>
      <c r="CB160" s="45">
        <v>657940</v>
      </c>
      <c r="CC160" s="45">
        <v>-2972759.5</v>
      </c>
      <c r="CD160" s="45">
        <v>406302.5</v>
      </c>
      <c r="CE160" s="45">
        <v>134534</v>
      </c>
      <c r="CF160" s="14" t="s">
        <v>8685</v>
      </c>
      <c r="CG160" s="7" t="s">
        <v>8477</v>
      </c>
      <c r="CH160" s="215" t="s">
        <v>8479</v>
      </c>
      <c r="CI160" s="215" t="s">
        <v>8498</v>
      </c>
      <c r="CJ160" s="215" t="s">
        <v>8498</v>
      </c>
      <c r="CK160" s="43" t="s">
        <v>7153</v>
      </c>
      <c r="CL160" s="43" t="s">
        <v>5474</v>
      </c>
      <c r="CM160" s="43" t="s">
        <v>5474</v>
      </c>
      <c r="CN160" s="145">
        <v>-2838225.5</v>
      </c>
      <c r="CO160" s="145">
        <v>1064242.5</v>
      </c>
      <c r="CP160" s="148">
        <v>12857235.563151117</v>
      </c>
      <c r="CQ160" s="189" t="s">
        <v>5474</v>
      </c>
      <c r="CR160" s="189" t="s">
        <v>5474</v>
      </c>
      <c r="CS160" s="99" t="s">
        <v>5474</v>
      </c>
      <c r="CT160" s="167" t="s">
        <v>5474</v>
      </c>
      <c r="CU160" s="43" t="s">
        <v>5474</v>
      </c>
      <c r="CV160" s="43" t="s">
        <v>5474</v>
      </c>
      <c r="CW160" s="43" t="s">
        <v>5474</v>
      </c>
      <c r="CX160" s="43" t="s">
        <v>5474</v>
      </c>
      <c r="CY160" s="43" t="s">
        <v>5474</v>
      </c>
      <c r="CZ160" s="43" t="s">
        <v>5474</v>
      </c>
      <c r="DA160" s="42" t="s">
        <v>5474</v>
      </c>
      <c r="DB160" s="42" t="s">
        <v>5474</v>
      </c>
      <c r="DC160" s="42" t="s">
        <v>5474</v>
      </c>
      <c r="DD160" s="42" t="s">
        <v>5474</v>
      </c>
      <c r="DE160" s="42" t="s">
        <v>5474</v>
      </c>
      <c r="DF160" s="42" t="s">
        <v>5474</v>
      </c>
      <c r="DG160" s="42" t="s">
        <v>5474</v>
      </c>
      <c r="DH160" s="42" t="s">
        <v>5474</v>
      </c>
    </row>
    <row r="161" spans="1:112">
      <c r="A161" s="22">
        <v>6488</v>
      </c>
      <c r="B161" s="7" t="s">
        <v>1392</v>
      </c>
      <c r="C161" s="21">
        <v>-0.10639999999999999</v>
      </c>
      <c r="D161" s="21">
        <v>0.1099</v>
      </c>
      <c r="E161" s="21">
        <v>-4.6899999999999997E-2</v>
      </c>
      <c r="F161" s="21">
        <v>3.49E-2</v>
      </c>
      <c r="G161" s="21">
        <v>0.1038</v>
      </c>
      <c r="H161" s="21">
        <v>0.47089999999999999</v>
      </c>
      <c r="I161" s="21">
        <v>0.16389999999999999</v>
      </c>
      <c r="J161" s="21">
        <v>5.8200000000000002E-2</v>
      </c>
      <c r="K161" s="21">
        <v>1.6400000000000001E-2</v>
      </c>
      <c r="L161" s="21">
        <v>-1.84E-2</v>
      </c>
      <c r="M161" s="21">
        <v>-1.4500000000000001E-2</v>
      </c>
      <c r="N161" s="21">
        <v>1.32E-2</v>
      </c>
      <c r="O161" s="21">
        <v>-2.86E-2</v>
      </c>
      <c r="P161" s="21">
        <v>-2.6100000000000002E-2</v>
      </c>
      <c r="Q161" s="21">
        <v>2.2000000000000001E-3</v>
      </c>
      <c r="R161" s="21">
        <v>5.9999999999999995E-4</v>
      </c>
      <c r="S161" s="21">
        <v>0.10299999999999999</v>
      </c>
      <c r="T161" s="21">
        <v>4.8000000000000001E-2</v>
      </c>
      <c r="U161" s="10">
        <v>15.27</v>
      </c>
      <c r="V161" s="10">
        <v>30.91</v>
      </c>
      <c r="W161" s="7">
        <v>14.5</v>
      </c>
      <c r="X161" s="20">
        <v>0.74229999999999996</v>
      </c>
      <c r="Y161" s="75">
        <v>2020</v>
      </c>
      <c r="Z161" s="7">
        <v>10</v>
      </c>
      <c r="AA161" s="7">
        <v>0</v>
      </c>
      <c r="AB161" s="51">
        <v>-1277</v>
      </c>
      <c r="AC161" s="51">
        <v>-744</v>
      </c>
      <c r="AD161" s="51">
        <v>-574</v>
      </c>
      <c r="AE161" s="51">
        <v>-157</v>
      </c>
      <c r="AF161" s="51">
        <v>23</v>
      </c>
      <c r="AG161" s="51">
        <v>-19</v>
      </c>
      <c r="AH161" s="20">
        <v>4.6899999999999997E-2</v>
      </c>
      <c r="AI161" s="7" t="s">
        <v>8487</v>
      </c>
      <c r="AJ161" s="67" t="s">
        <v>8536</v>
      </c>
      <c r="AK161" s="44">
        <v>0.79541734860883795</v>
      </c>
      <c r="AL161" s="44">
        <v>0.63749999999999996</v>
      </c>
      <c r="AM161" s="44">
        <v>0.98148148148148151</v>
      </c>
      <c r="AN161" s="25">
        <v>0.72136953955135774</v>
      </c>
      <c r="AO161" s="25">
        <v>0.18890200708382526</v>
      </c>
      <c r="AP161" s="215">
        <v>847</v>
      </c>
      <c r="AQ161" s="215" t="s">
        <v>8552</v>
      </c>
      <c r="AR161" s="44">
        <v>8.8688946015424097E-2</v>
      </c>
      <c r="AS161" s="171" t="s">
        <v>7926</v>
      </c>
      <c r="AT161" s="171" t="s">
        <v>7472</v>
      </c>
      <c r="AU161" s="171" t="s">
        <v>6964</v>
      </c>
      <c r="AV161" s="7" t="s">
        <v>8470</v>
      </c>
      <c r="AW161" s="14" t="s">
        <v>8283</v>
      </c>
      <c r="AX161" s="49" t="s">
        <v>6009</v>
      </c>
      <c r="AY161" s="38" t="s">
        <v>5961</v>
      </c>
      <c r="AZ161" s="14" t="s">
        <v>6271</v>
      </c>
      <c r="BA161" s="49" t="s">
        <v>5967</v>
      </c>
      <c r="BB161" s="38" t="s">
        <v>6007</v>
      </c>
      <c r="BC161" s="7">
        <v>0.6</v>
      </c>
      <c r="BD161" s="14" t="s">
        <v>6077</v>
      </c>
      <c r="BE161" s="49" t="s">
        <v>5988</v>
      </c>
      <c r="BF161" s="38" t="s">
        <v>5989</v>
      </c>
      <c r="BG161" s="7">
        <v>1.4</v>
      </c>
      <c r="BH161" s="45">
        <v>6207.7945452105923</v>
      </c>
      <c r="BI161" s="215" t="s">
        <v>8489</v>
      </c>
      <c r="BJ161" s="215" t="s">
        <v>8500</v>
      </c>
      <c r="BK161" s="7">
        <v>2.5</v>
      </c>
      <c r="BL161" s="25">
        <v>6.6750629722921909E-2</v>
      </c>
      <c r="BM161" s="20">
        <v>0.61462499999999998</v>
      </c>
      <c r="BN161" s="20">
        <v>0.60499999999999998</v>
      </c>
      <c r="BO161" s="20">
        <v>0.62249999999999994</v>
      </c>
      <c r="BP161" s="46">
        <v>27.402135231316727</v>
      </c>
      <c r="BQ161" s="215" t="s">
        <v>8521</v>
      </c>
      <c r="BR161" s="79">
        <v>-0.54763811491538772</v>
      </c>
      <c r="BS161" s="9">
        <v>1.1203702730995468E-2</v>
      </c>
      <c r="BT161" s="9">
        <v>5.9217333029171204E-3</v>
      </c>
      <c r="BU161" s="47" t="s">
        <v>5993</v>
      </c>
      <c r="BV161" s="47">
        <v>44392</v>
      </c>
      <c r="BW161" s="14" t="s">
        <v>5474</v>
      </c>
      <c r="BX161" s="83">
        <v>-0.45716573789846526</v>
      </c>
      <c r="BY161" s="82">
        <v>30.97</v>
      </c>
      <c r="BZ161" s="46">
        <v>27.34904746528899</v>
      </c>
      <c r="CA161" s="48" t="s">
        <v>5474</v>
      </c>
      <c r="CB161" s="45">
        <v>-1081619</v>
      </c>
      <c r="CC161" s="45">
        <v>-630168</v>
      </c>
      <c r="CD161" s="45">
        <v>-486178</v>
      </c>
      <c r="CE161" s="45">
        <v>-132979</v>
      </c>
      <c r="CF161" s="14" t="s">
        <v>8686</v>
      </c>
      <c r="CG161" s="7" t="s">
        <v>8477</v>
      </c>
      <c r="CH161" s="215" t="s">
        <v>8478</v>
      </c>
      <c r="CI161" s="215" t="s">
        <v>8478</v>
      </c>
      <c r="CJ161" s="215" t="s">
        <v>8479</v>
      </c>
      <c r="CK161" s="43" t="s">
        <v>5474</v>
      </c>
      <c r="CL161" s="43" t="s">
        <v>5474</v>
      </c>
      <c r="CM161" s="43" t="s">
        <v>6903</v>
      </c>
      <c r="CN161" s="145">
        <v>-763147</v>
      </c>
      <c r="CO161" s="145">
        <v>-1567797</v>
      </c>
      <c r="CP161" s="148">
        <v>5258001.9797933716</v>
      </c>
      <c r="CQ161" s="189" t="s">
        <v>5474</v>
      </c>
      <c r="CR161" s="189" t="s">
        <v>5474</v>
      </c>
      <c r="CS161" s="99" t="s">
        <v>5474</v>
      </c>
      <c r="CT161" s="167" t="s">
        <v>5474</v>
      </c>
      <c r="CU161" s="43" t="s">
        <v>5474</v>
      </c>
      <c r="CV161" s="43" t="s">
        <v>5474</v>
      </c>
      <c r="CW161" s="43" t="s">
        <v>5474</v>
      </c>
      <c r="CX161" s="43" t="s">
        <v>5474</v>
      </c>
      <c r="CY161" s="43" t="s">
        <v>5474</v>
      </c>
      <c r="CZ161" s="43" t="s">
        <v>5474</v>
      </c>
      <c r="DA161" s="42" t="s">
        <v>5474</v>
      </c>
      <c r="DB161" s="42" t="s">
        <v>5474</v>
      </c>
      <c r="DC161" s="42" t="s">
        <v>5474</v>
      </c>
      <c r="DD161" s="42" t="s">
        <v>5474</v>
      </c>
      <c r="DE161" s="42" t="s">
        <v>5474</v>
      </c>
      <c r="DF161" s="42" t="s">
        <v>5474</v>
      </c>
      <c r="DG161" s="42" t="s">
        <v>5474</v>
      </c>
      <c r="DH161" s="42" t="s">
        <v>5473</v>
      </c>
    </row>
    <row r="162" spans="1:112">
      <c r="A162" s="22">
        <v>6215</v>
      </c>
      <c r="B162" s="7" t="s">
        <v>1299</v>
      </c>
      <c r="C162" s="21">
        <v>-0.16689999999999999</v>
      </c>
      <c r="D162" s="21">
        <v>0.45629999999999998</v>
      </c>
      <c r="E162" s="21">
        <v>1.37E-2</v>
      </c>
      <c r="F162" s="21">
        <v>0.57169999999999999</v>
      </c>
      <c r="G162" s="21">
        <v>0.2384</v>
      </c>
      <c r="H162" s="21">
        <v>-0.52210000000000001</v>
      </c>
      <c r="I162" s="21">
        <v>0.18179999999999999</v>
      </c>
      <c r="J162" s="21">
        <v>2.0455000000000001</v>
      </c>
      <c r="K162" s="21">
        <v>-1.3899999999999999E-2</v>
      </c>
      <c r="L162" s="21">
        <v>2.0799999999999999E-2</v>
      </c>
      <c r="M162" s="21">
        <v>7.0000000000000001E-3</v>
      </c>
      <c r="N162" s="21">
        <v>3.32E-2</v>
      </c>
      <c r="O162" s="21">
        <v>4.9399999999999999E-2</v>
      </c>
      <c r="P162" s="21">
        <v>9.7000000000000003E-3</v>
      </c>
      <c r="Q162" s="21">
        <v>1.89E-2</v>
      </c>
      <c r="R162" s="21">
        <v>1.14E-2</v>
      </c>
      <c r="S162" s="21">
        <v>4.7600000000000003E-2</v>
      </c>
      <c r="T162" s="21">
        <v>3.0700000000000002E-2</v>
      </c>
      <c r="U162" s="10">
        <v>2.0099999999999998</v>
      </c>
      <c r="V162" s="10">
        <v>2.31</v>
      </c>
      <c r="W162" s="7">
        <v>0.52</v>
      </c>
      <c r="X162" s="20">
        <v>0.76619999999999999</v>
      </c>
      <c r="Y162" s="75">
        <v>2020</v>
      </c>
      <c r="Z162" s="7">
        <v>0.5</v>
      </c>
      <c r="AA162" s="7">
        <v>0</v>
      </c>
      <c r="AB162" s="51">
        <v>894</v>
      </c>
      <c r="AC162" s="51">
        <v>-364</v>
      </c>
      <c r="AD162" s="51"/>
      <c r="AE162" s="51"/>
      <c r="AF162" s="51">
        <v>-1</v>
      </c>
      <c r="AG162" s="51"/>
      <c r="AH162" s="20">
        <v>2.5999999999999999E-3</v>
      </c>
      <c r="AI162" s="7" t="s">
        <v>8487</v>
      </c>
      <c r="AJ162" s="67" t="s">
        <v>8468</v>
      </c>
      <c r="AK162" s="44">
        <v>0.73453093812375259</v>
      </c>
      <c r="AL162" s="44">
        <v>0.76296296296296273</v>
      </c>
      <c r="AM162" s="44">
        <v>0.88461538461538558</v>
      </c>
      <c r="AN162" s="25">
        <v>0.75338345864661649</v>
      </c>
      <c r="AO162" s="25">
        <v>0.20300751879699247</v>
      </c>
      <c r="AP162" s="215">
        <v>33.25</v>
      </c>
      <c r="AQ162" s="215" t="s">
        <v>8552</v>
      </c>
      <c r="AR162" s="44">
        <v>7.4313408723747906E-2</v>
      </c>
      <c r="AS162" s="171" t="s">
        <v>7926</v>
      </c>
      <c r="AT162" s="171" t="s">
        <v>7250</v>
      </c>
      <c r="AU162" s="171" t="s">
        <v>7633</v>
      </c>
      <c r="AV162" s="7" t="s">
        <v>5474</v>
      </c>
      <c r="AW162" s="14" t="s">
        <v>7732</v>
      </c>
      <c r="AX162" s="49" t="s">
        <v>6009</v>
      </c>
      <c r="AY162" s="38" t="s">
        <v>5961</v>
      </c>
      <c r="AZ162" s="14" t="s">
        <v>6317</v>
      </c>
      <c r="BA162" s="49" t="s">
        <v>5967</v>
      </c>
      <c r="BB162" s="38" t="s">
        <v>5961</v>
      </c>
      <c r="BC162" s="7">
        <v>0.5</v>
      </c>
      <c r="BD162" s="14" t="s">
        <v>6140</v>
      </c>
      <c r="BE162" s="49" t="s">
        <v>5967</v>
      </c>
      <c r="BF162" s="38" t="s">
        <v>5961</v>
      </c>
      <c r="BG162" s="7">
        <v>0.2</v>
      </c>
      <c r="BH162" s="45">
        <v>3104.4901069238654</v>
      </c>
      <c r="BI162" s="215" t="s">
        <v>8489</v>
      </c>
      <c r="BJ162" s="215" t="s">
        <v>8500</v>
      </c>
      <c r="BK162" s="7">
        <v>3</v>
      </c>
      <c r="BL162" s="25">
        <v>7.4313408723748003E-2</v>
      </c>
      <c r="BM162" s="20">
        <v>0.66050000000000009</v>
      </c>
      <c r="BN162" s="20">
        <v>0.71</v>
      </c>
      <c r="BO162" s="20">
        <v>0.62</v>
      </c>
      <c r="BP162" s="46">
        <v>14.393939393939394</v>
      </c>
      <c r="BQ162" s="215" t="s">
        <v>8521</v>
      </c>
      <c r="BR162" s="79">
        <v>-7.4415037593985059E-2</v>
      </c>
      <c r="BS162" s="9">
        <v>9.7321645815588997E-3</v>
      </c>
      <c r="BT162" s="9">
        <v>9.1341591539120248E-3</v>
      </c>
      <c r="BU162" s="47" t="s">
        <v>5993</v>
      </c>
      <c r="BV162" s="47" t="s">
        <v>5993</v>
      </c>
      <c r="BW162" s="14" t="s">
        <v>5474</v>
      </c>
      <c r="BX162" s="83">
        <v>0.11070195488721772</v>
      </c>
      <c r="BY162" s="82">
        <v>2.4099999999999997</v>
      </c>
      <c r="BZ162" s="46">
        <v>13.796680497925314</v>
      </c>
      <c r="CA162" s="48" t="s">
        <v>8485</v>
      </c>
      <c r="CB162" s="45">
        <v>29725.5</v>
      </c>
      <c r="CC162" s="45">
        <v>-12103</v>
      </c>
      <c r="CD162" s="45">
        <v>0</v>
      </c>
      <c r="CE162" s="45">
        <v>0</v>
      </c>
      <c r="CF162" s="14" t="s">
        <v>8687</v>
      </c>
      <c r="CG162" s="7" t="s">
        <v>8477</v>
      </c>
      <c r="CH162" s="215" t="s">
        <v>8478</v>
      </c>
      <c r="CI162" s="215" t="s">
        <v>8546</v>
      </c>
      <c r="CJ162" s="215" t="s">
        <v>8546</v>
      </c>
      <c r="CK162" s="43" t="s">
        <v>5474</v>
      </c>
      <c r="CL162" s="43" t="s">
        <v>5474</v>
      </c>
      <c r="CM162" s="43" t="s">
        <v>6903</v>
      </c>
      <c r="CN162" s="145">
        <v>-12103</v>
      </c>
      <c r="CO162" s="145">
        <v>29725.5</v>
      </c>
      <c r="CP162" s="148">
        <v>103224.29605521852</v>
      </c>
      <c r="CQ162" s="189" t="s">
        <v>5474</v>
      </c>
      <c r="CR162" s="189" t="s">
        <v>5474</v>
      </c>
      <c r="CS162" s="99" t="s">
        <v>5474</v>
      </c>
      <c r="CT162" s="167" t="s">
        <v>5474</v>
      </c>
      <c r="CU162" s="43" t="s">
        <v>5474</v>
      </c>
      <c r="CV162" s="43" t="s">
        <v>5474</v>
      </c>
      <c r="CW162" s="43" t="s">
        <v>5474</v>
      </c>
      <c r="CX162" s="43" t="s">
        <v>5474</v>
      </c>
      <c r="CY162" s="43" t="s">
        <v>5474</v>
      </c>
      <c r="CZ162" s="43" t="s">
        <v>5474</v>
      </c>
      <c r="DA162" s="42" t="s">
        <v>5474</v>
      </c>
      <c r="DB162" s="42" t="s">
        <v>5474</v>
      </c>
      <c r="DC162" s="42" t="s">
        <v>5474</v>
      </c>
      <c r="DD162" s="42" t="s">
        <v>5474</v>
      </c>
      <c r="DE162" s="42" t="s">
        <v>5474</v>
      </c>
      <c r="DF162" s="42" t="s">
        <v>5474</v>
      </c>
      <c r="DG162" s="42" t="s">
        <v>5474</v>
      </c>
      <c r="DH162" s="42" t="s">
        <v>5474</v>
      </c>
    </row>
    <row r="163" spans="1:112">
      <c r="A163" s="22">
        <v>3652</v>
      </c>
      <c r="B163" s="7" t="s">
        <v>847</v>
      </c>
      <c r="C163" s="21">
        <v>0.21160000000000001</v>
      </c>
      <c r="D163" s="21">
        <v>0.60899999999999999</v>
      </c>
      <c r="E163" s="21">
        <v>0.31569999999999998</v>
      </c>
      <c r="F163" s="21">
        <v>0.50009999999999999</v>
      </c>
      <c r="G163" s="21">
        <v>0.26900000000000002</v>
      </c>
      <c r="H163" s="21">
        <v>0.1081</v>
      </c>
      <c r="I163" s="21">
        <v>3.2778</v>
      </c>
      <c r="J163" s="21">
        <v>2.8140000000000001</v>
      </c>
      <c r="K163" s="21">
        <v>-8.0999999999999996E-3</v>
      </c>
      <c r="L163" s="21">
        <v>1.6799999999999999E-2</v>
      </c>
      <c r="M163" s="21">
        <v>9.4999999999999998E-3</v>
      </c>
      <c r="N163" s="21">
        <v>-5.1999999999999998E-3</v>
      </c>
      <c r="O163" s="21">
        <v>7.5600000000000001E-2</v>
      </c>
      <c r="P163" s="21">
        <v>4.6600000000000003E-2</v>
      </c>
      <c r="Q163" s="21">
        <v>1.3899999999999999E-2</v>
      </c>
      <c r="R163" s="21">
        <v>8.6E-3</v>
      </c>
      <c r="S163" s="21">
        <v>2.18E-2</v>
      </c>
      <c r="T163" s="21">
        <v>1.5599999999999999E-2</v>
      </c>
      <c r="U163" s="10">
        <v>0.78</v>
      </c>
      <c r="V163" s="10">
        <v>1.57</v>
      </c>
      <c r="W163" s="7">
        <v>0.47860000000000003</v>
      </c>
      <c r="X163" s="20">
        <v>0.71260000000000001</v>
      </c>
      <c r="Y163" s="75">
        <v>2020</v>
      </c>
      <c r="Z163" s="7">
        <v>0.153</v>
      </c>
      <c r="AA163" s="7">
        <v>0</v>
      </c>
      <c r="AB163" s="51">
        <v>65</v>
      </c>
      <c r="AC163" s="51">
        <v>9</v>
      </c>
      <c r="AD163" s="51"/>
      <c r="AE163" s="51"/>
      <c r="AF163" s="51">
        <v>-17</v>
      </c>
      <c r="AG163" s="51">
        <v>-3</v>
      </c>
      <c r="AH163" s="20">
        <v>6.4999999999999997E-3</v>
      </c>
      <c r="AI163" s="7" t="s">
        <v>8487</v>
      </c>
      <c r="AJ163" s="67" t="s">
        <v>8468</v>
      </c>
      <c r="AK163" s="44">
        <v>0.63285024154589387</v>
      </c>
      <c r="AL163" s="44">
        <v>0.54216867469879537</v>
      </c>
      <c r="AM163" s="44">
        <v>0.88235294117647101</v>
      </c>
      <c r="AN163" s="25">
        <v>0.41235059760956166</v>
      </c>
      <c r="AO163" s="25">
        <v>0.33067729083665326</v>
      </c>
      <c r="AP163" s="215">
        <v>25.1</v>
      </c>
      <c r="AQ163" s="215" t="s">
        <v>8552</v>
      </c>
      <c r="AR163" s="44">
        <v>6.1310782241014702E-2</v>
      </c>
      <c r="AS163" s="171" t="s">
        <v>7926</v>
      </c>
      <c r="AT163" s="171" t="s">
        <v>7927</v>
      </c>
      <c r="AU163" s="171" t="s">
        <v>7636</v>
      </c>
      <c r="AV163" s="7" t="s">
        <v>8488</v>
      </c>
      <c r="AW163" s="14" t="s">
        <v>6154</v>
      </c>
      <c r="AX163" s="49" t="s">
        <v>6039</v>
      </c>
      <c r="AY163" s="38" t="s">
        <v>5971</v>
      </c>
      <c r="AZ163" s="14" t="s">
        <v>6038</v>
      </c>
      <c r="BA163" s="49" t="s">
        <v>5960</v>
      </c>
      <c r="BB163" s="38" t="s">
        <v>5961</v>
      </c>
      <c r="BC163" s="7">
        <v>0.5</v>
      </c>
      <c r="BD163" s="14" t="s">
        <v>6317</v>
      </c>
      <c r="BE163" s="49" t="s">
        <v>6039</v>
      </c>
      <c r="BF163" s="38" t="s">
        <v>5971</v>
      </c>
      <c r="BG163" s="7">
        <v>14.8</v>
      </c>
      <c r="BH163" s="45">
        <v>409.47351937585262</v>
      </c>
      <c r="BI163" s="215" t="s">
        <v>8471</v>
      </c>
      <c r="BJ163" s="215" t="s">
        <v>8554</v>
      </c>
      <c r="BK163" s="7">
        <v>1</v>
      </c>
      <c r="BL163" s="25">
        <v>6.3559322033898302E-2</v>
      </c>
      <c r="BM163" s="20">
        <v>0.74275000000000002</v>
      </c>
      <c r="BN163" s="20">
        <v>0.82250000000000001</v>
      </c>
      <c r="BO163" s="20">
        <v>0.67749999999999988</v>
      </c>
      <c r="BP163" s="46">
        <v>15.987261146496815</v>
      </c>
      <c r="BQ163" s="215" t="s">
        <v>8521</v>
      </c>
      <c r="BR163" s="79">
        <v>-0.11043293492695873</v>
      </c>
      <c r="BS163" s="9">
        <v>1.3140855081438918E-2</v>
      </c>
      <c r="BT163" s="9">
        <v>2.4418902408962495E-4</v>
      </c>
      <c r="BU163" s="47" t="s">
        <v>5993</v>
      </c>
      <c r="BV163" s="47" t="s">
        <v>5993</v>
      </c>
      <c r="BW163" s="14" t="s">
        <v>5474</v>
      </c>
      <c r="BX163" s="83">
        <v>6.748047808764944E-2</v>
      </c>
      <c r="BY163" s="82">
        <v>1.8800000000000001</v>
      </c>
      <c r="BZ163" s="46">
        <v>13.351063829787234</v>
      </c>
      <c r="CA163" s="48" t="s">
        <v>8475</v>
      </c>
      <c r="CB163" s="45">
        <v>1631.5</v>
      </c>
      <c r="CC163" s="45">
        <v>225.9</v>
      </c>
      <c r="CD163" s="45">
        <v>0</v>
      </c>
      <c r="CE163" s="45">
        <v>0</v>
      </c>
      <c r="CF163" s="14" t="s">
        <v>8688</v>
      </c>
      <c r="CG163" s="7" t="s">
        <v>8477</v>
      </c>
      <c r="CH163" s="215" t="s">
        <v>8478</v>
      </c>
      <c r="CI163" s="215" t="s">
        <v>8478</v>
      </c>
      <c r="CJ163" s="215" t="s">
        <v>8546</v>
      </c>
      <c r="CK163" s="43" t="s">
        <v>5474</v>
      </c>
      <c r="CL163" s="43" t="s">
        <v>8480</v>
      </c>
      <c r="CM163" s="43" t="s">
        <v>5474</v>
      </c>
      <c r="CN163" s="145">
        <v>225.9</v>
      </c>
      <c r="CO163" s="145">
        <v>1631.5</v>
      </c>
      <c r="CP163" s="148">
        <v>10277.785336333902</v>
      </c>
      <c r="CQ163" s="189" t="s">
        <v>5474</v>
      </c>
      <c r="CR163" s="189" t="s">
        <v>5474</v>
      </c>
      <c r="CS163" s="99" t="s">
        <v>5474</v>
      </c>
      <c r="CT163" s="167" t="s">
        <v>5474</v>
      </c>
      <c r="CU163" s="43" t="s">
        <v>5474</v>
      </c>
      <c r="CV163" s="43" t="s">
        <v>5474</v>
      </c>
      <c r="CW163" s="43" t="s">
        <v>5474</v>
      </c>
      <c r="CX163" s="43" t="s">
        <v>5474</v>
      </c>
      <c r="CY163" s="43" t="s">
        <v>5474</v>
      </c>
      <c r="CZ163" s="43" t="s">
        <v>5474</v>
      </c>
      <c r="DA163" s="42" t="s">
        <v>5474</v>
      </c>
      <c r="DB163" s="42" t="s">
        <v>5474</v>
      </c>
      <c r="DC163" s="42" t="s">
        <v>5474</v>
      </c>
      <c r="DD163" s="42" t="s">
        <v>5474</v>
      </c>
      <c r="DE163" s="42" t="s">
        <v>5474</v>
      </c>
      <c r="DF163" s="42" t="s">
        <v>5474</v>
      </c>
      <c r="DG163" s="42" t="s">
        <v>5474</v>
      </c>
      <c r="DH163" s="42" t="s">
        <v>5474</v>
      </c>
    </row>
    <row r="164" spans="1:112">
      <c r="A164" s="22">
        <v>2483</v>
      </c>
      <c r="B164" s="7" t="s">
        <v>439</v>
      </c>
      <c r="C164" s="21">
        <v>8.1199999999999994E-2</v>
      </c>
      <c r="D164" s="21">
        <v>0.25090000000000001</v>
      </c>
      <c r="E164" s="21">
        <v>0.13139999999999999</v>
      </c>
      <c r="F164" s="21">
        <v>0.30259999999999998</v>
      </c>
      <c r="G164" s="21">
        <v>0.17419999999999999</v>
      </c>
      <c r="H164" s="21">
        <v>11.625</v>
      </c>
      <c r="I164" s="21">
        <v>3.3913000000000002</v>
      </c>
      <c r="J164" s="21">
        <v>0.29759999999999998</v>
      </c>
      <c r="K164" s="21">
        <v>2.7300000000000001E-2</v>
      </c>
      <c r="L164" s="21">
        <v>-3.9E-2</v>
      </c>
      <c r="M164" s="21">
        <v>-2.2200000000000001E-2</v>
      </c>
      <c r="N164" s="21">
        <v>-3.8999999999999998E-3</v>
      </c>
      <c r="O164" s="21">
        <v>-7.9100000000000004E-2</v>
      </c>
      <c r="P164" s="21">
        <v>-3.85E-2</v>
      </c>
      <c r="Q164" s="21">
        <v>-2.5999999999999999E-3</v>
      </c>
      <c r="R164" s="21">
        <v>-2.2000000000000001E-3</v>
      </c>
      <c r="S164" s="21">
        <v>6.1899999999999997E-2</v>
      </c>
      <c r="T164" s="21">
        <v>4.4999999999999998E-2</v>
      </c>
      <c r="U164" s="10">
        <v>1.0900000000000001</v>
      </c>
      <c r="V164" s="10">
        <v>1</v>
      </c>
      <c r="W164" s="7">
        <v>1.1175999999999999</v>
      </c>
      <c r="X164" s="20">
        <v>0.82230000000000003</v>
      </c>
      <c r="Y164" s="75">
        <v>2020</v>
      </c>
      <c r="Z164" s="7">
        <v>0.7</v>
      </c>
      <c r="AA164" s="7">
        <v>0</v>
      </c>
      <c r="AB164" s="51">
        <v>415</v>
      </c>
      <c r="AC164" s="51">
        <v>235</v>
      </c>
      <c r="AD164" s="51"/>
      <c r="AE164" s="51"/>
      <c r="AF164" s="51"/>
      <c r="AG164" s="51"/>
      <c r="AH164" s="20">
        <v>1.5E-3</v>
      </c>
      <c r="AI164" s="7" t="s">
        <v>8487</v>
      </c>
      <c r="AJ164" s="67" t="s">
        <v>8468</v>
      </c>
      <c r="AK164" s="44">
        <v>0.74583333333333335</v>
      </c>
      <c r="AL164" s="44">
        <v>0.81521739130434756</v>
      </c>
      <c r="AM164" s="44">
        <v>0.93749999999999911</v>
      </c>
      <c r="AN164" s="25">
        <v>0.44526901669758812</v>
      </c>
      <c r="AO164" s="25">
        <v>0.17068645640074218</v>
      </c>
      <c r="AP164" s="215">
        <v>26.95</v>
      </c>
      <c r="AQ164" s="215" t="s">
        <v>8552</v>
      </c>
      <c r="AR164" s="44">
        <v>1.3157894736842099E-2</v>
      </c>
      <c r="AS164" s="171" t="s">
        <v>7598</v>
      </c>
      <c r="AT164" s="171" t="s">
        <v>7599</v>
      </c>
      <c r="AU164" s="171" t="s">
        <v>7600</v>
      </c>
      <c r="AV164" s="7" t="s">
        <v>5474</v>
      </c>
      <c r="AW164" s="14" t="s">
        <v>6292</v>
      </c>
      <c r="AX164" s="49" t="s">
        <v>6009</v>
      </c>
      <c r="AY164" s="38" t="s">
        <v>5961</v>
      </c>
      <c r="AZ164" s="14" t="s">
        <v>6611</v>
      </c>
      <c r="BA164" s="49" t="s">
        <v>6039</v>
      </c>
      <c r="BB164" s="38" t="s">
        <v>5961</v>
      </c>
      <c r="BC164" s="7">
        <v>1.5</v>
      </c>
      <c r="BD164" s="14" t="s">
        <v>6212</v>
      </c>
      <c r="BE164" s="49" t="s">
        <v>5981</v>
      </c>
      <c r="BF164" s="38" t="s">
        <v>5961</v>
      </c>
      <c r="BG164" s="7">
        <v>0.3</v>
      </c>
      <c r="BH164" s="45">
        <v>626.66943505901384</v>
      </c>
      <c r="BI164" s="215" t="s">
        <v>8471</v>
      </c>
      <c r="BJ164" s="215" t="s">
        <v>8554</v>
      </c>
      <c r="BK164" s="7">
        <v>0.4</v>
      </c>
      <c r="BL164" s="25">
        <v>2.8625954198473282E-2</v>
      </c>
      <c r="BM164" s="20">
        <v>0.68412499999999998</v>
      </c>
      <c r="BN164" s="20">
        <v>0.73499999999999999</v>
      </c>
      <c r="BO164" s="20">
        <v>0.64249999999999996</v>
      </c>
      <c r="BP164" s="46">
        <v>26.95</v>
      </c>
      <c r="BQ164" s="215" t="s">
        <v>8521</v>
      </c>
      <c r="BR164" s="79">
        <v>-0.49655102040816312</v>
      </c>
      <c r="BS164" s="9">
        <v>3.541222623164697E-2</v>
      </c>
      <c r="BT164" s="9">
        <v>2.0006985111125974E-2</v>
      </c>
      <c r="BU164" s="47" t="s">
        <v>5993</v>
      </c>
      <c r="BV164" s="47">
        <v>44286</v>
      </c>
      <c r="BW164" s="14" t="s">
        <v>5474</v>
      </c>
      <c r="BX164" s="83">
        <v>-0.39586122448979577</v>
      </c>
      <c r="BY164" s="82">
        <v>0.9900000000000001</v>
      </c>
      <c r="BZ164" s="46">
        <v>27.222222222222218</v>
      </c>
      <c r="CA164" s="48" t="s">
        <v>8475</v>
      </c>
      <c r="CB164" s="45">
        <v>11184.25</v>
      </c>
      <c r="CC164" s="45">
        <v>6333.25</v>
      </c>
      <c r="CD164" s="45">
        <v>0</v>
      </c>
      <c r="CE164" s="45">
        <v>0</v>
      </c>
      <c r="CF164" s="14" t="s">
        <v>8689</v>
      </c>
      <c r="CG164" s="7" t="s">
        <v>8477</v>
      </c>
      <c r="CH164" s="215" t="s">
        <v>8498</v>
      </c>
      <c r="CI164" s="215" t="s">
        <v>8498</v>
      </c>
      <c r="CJ164" s="215" t="s">
        <v>8498</v>
      </c>
      <c r="CK164" s="43" t="s">
        <v>5474</v>
      </c>
      <c r="CL164" s="43" t="s">
        <v>5474</v>
      </c>
      <c r="CM164" s="43" t="s">
        <v>5474</v>
      </c>
      <c r="CN164" s="145">
        <v>6333.25</v>
      </c>
      <c r="CO164" s="145">
        <v>11184.25</v>
      </c>
      <c r="CP164" s="148">
        <v>16888.741274840424</v>
      </c>
      <c r="CQ164" s="189" t="s">
        <v>5474</v>
      </c>
      <c r="CR164" s="189" t="s">
        <v>5474</v>
      </c>
      <c r="CS164" s="99" t="s">
        <v>5474</v>
      </c>
      <c r="CT164" s="167" t="s">
        <v>8503</v>
      </c>
      <c r="CU164" s="43" t="s">
        <v>5474</v>
      </c>
      <c r="CV164" s="43" t="s">
        <v>5474</v>
      </c>
      <c r="CW164" s="43" t="s">
        <v>5474</v>
      </c>
      <c r="CX164" s="43" t="s">
        <v>5474</v>
      </c>
      <c r="CY164" s="43" t="s">
        <v>5474</v>
      </c>
      <c r="CZ164" s="43" t="s">
        <v>8503</v>
      </c>
      <c r="DA164" s="42" t="s">
        <v>5474</v>
      </c>
      <c r="DB164" s="42" t="s">
        <v>5474</v>
      </c>
      <c r="DC164" s="42" t="s">
        <v>5474</v>
      </c>
      <c r="DD164" s="42" t="s">
        <v>5474</v>
      </c>
      <c r="DE164" s="42" t="s">
        <v>5474</v>
      </c>
      <c r="DF164" s="42" t="s">
        <v>5474</v>
      </c>
      <c r="DG164" s="42" t="s">
        <v>5474</v>
      </c>
      <c r="DH164" s="42" t="s">
        <v>5474</v>
      </c>
    </row>
    <row r="165" spans="1:112">
      <c r="A165" s="22">
        <v>3625</v>
      </c>
      <c r="B165" s="7" t="s">
        <v>838</v>
      </c>
      <c r="C165" s="21"/>
      <c r="D165" s="21"/>
      <c r="E165" s="21"/>
      <c r="F165" s="21"/>
      <c r="G165" s="21"/>
      <c r="H165" s="21">
        <v>0.27139999999999997</v>
      </c>
      <c r="I165" s="21">
        <v>0.4632</v>
      </c>
      <c r="J165" s="21">
        <v>0.1769</v>
      </c>
      <c r="K165" s="21">
        <v>3.3500000000000002E-2</v>
      </c>
      <c r="L165" s="21">
        <v>6.8599999999999994E-2</v>
      </c>
      <c r="M165" s="21">
        <v>1.11E-2</v>
      </c>
      <c r="N165" s="21">
        <v>3.6600000000000001E-2</v>
      </c>
      <c r="O165" s="21">
        <v>3.95E-2</v>
      </c>
      <c r="P165" s="21">
        <v>-3.0200000000000001E-2</v>
      </c>
      <c r="Q165" s="21">
        <v>-2.3E-2</v>
      </c>
      <c r="R165" s="21">
        <v>-6.4000000000000003E-3</v>
      </c>
      <c r="S165" s="21">
        <v>6.5500000000000003E-2</v>
      </c>
      <c r="T165" s="21">
        <v>3.4500000000000003E-2</v>
      </c>
      <c r="U165" s="10">
        <v>-1.21</v>
      </c>
      <c r="V165" s="10">
        <v>-1.79</v>
      </c>
      <c r="W165" s="7">
        <v>0.5</v>
      </c>
      <c r="X165" s="20">
        <v>0.61419999999999997</v>
      </c>
      <c r="Y165" s="75">
        <v>2019</v>
      </c>
      <c r="Z165" s="7">
        <v>0.5</v>
      </c>
      <c r="AA165" s="7">
        <v>0</v>
      </c>
      <c r="AB165" s="51">
        <v>884</v>
      </c>
      <c r="AC165" s="51">
        <v>-9</v>
      </c>
      <c r="AD165" s="51"/>
      <c r="AE165" s="51"/>
      <c r="AF165" s="51">
        <v>-2</v>
      </c>
      <c r="AG165" s="51"/>
      <c r="AH165" s="20">
        <v>8.3099999999999993E-2</v>
      </c>
      <c r="AI165" s="7" t="s">
        <v>8487</v>
      </c>
      <c r="AJ165" s="67" t="s">
        <v>8482</v>
      </c>
      <c r="AK165" s="44">
        <v>0.61942257217847763</v>
      </c>
      <c r="AL165" s="44">
        <v>-0.50714285714285678</v>
      </c>
      <c r="AM165" s="44">
        <v>0.90000000000000213</v>
      </c>
      <c r="AN165" s="25">
        <v>0.744140625</v>
      </c>
      <c r="AO165" s="25">
        <v>0.2734375</v>
      </c>
      <c r="AP165" s="215">
        <v>25.6</v>
      </c>
      <c r="AQ165" s="215" t="s">
        <v>8552</v>
      </c>
      <c r="AR165" s="44">
        <v>3.6437246963562701E-2</v>
      </c>
      <c r="AS165" s="171" t="s">
        <v>7920</v>
      </c>
      <c r="AT165" s="171" t="s">
        <v>6892</v>
      </c>
      <c r="AU165" s="171" t="s">
        <v>7292</v>
      </c>
      <c r="AV165" s="7" t="s">
        <v>5474</v>
      </c>
      <c r="AW165" s="14" t="s">
        <v>7919</v>
      </c>
      <c r="AX165" s="49" t="s">
        <v>6009</v>
      </c>
      <c r="AY165" s="38" t="s">
        <v>5961</v>
      </c>
      <c r="AZ165" s="14" t="s">
        <v>6162</v>
      </c>
      <c r="BA165" s="49" t="s">
        <v>5967</v>
      </c>
      <c r="BB165" s="38" t="s">
        <v>5961</v>
      </c>
      <c r="BC165" s="7">
        <v>0.3</v>
      </c>
      <c r="BD165" s="14" t="s">
        <v>6056</v>
      </c>
      <c r="BE165" s="49" t="s">
        <v>5960</v>
      </c>
      <c r="BF165" s="38" t="s">
        <v>5961</v>
      </c>
      <c r="BG165" s="7">
        <v>0.2</v>
      </c>
      <c r="BH165" s="45">
        <v>613.76645104263571</v>
      </c>
      <c r="BI165" s="215" t="s">
        <v>8489</v>
      </c>
      <c r="BJ165" s="215" t="s">
        <v>8554</v>
      </c>
      <c r="BK165" s="7">
        <v>0.9</v>
      </c>
      <c r="BL165" s="25">
        <v>3.643724696356284E-2</v>
      </c>
      <c r="BM165" s="20">
        <v>0.62337500000000001</v>
      </c>
      <c r="BN165" s="20">
        <v>0.6</v>
      </c>
      <c r="BO165" s="20">
        <v>0.64249999999999996</v>
      </c>
      <c r="BP165" s="46" t="s">
        <v>8473</v>
      </c>
      <c r="BQ165" s="215" t="s">
        <v>8473</v>
      </c>
      <c r="BR165" s="79" t="s">
        <v>8473</v>
      </c>
      <c r="BS165" s="9">
        <v>1.3601680170999719E-2</v>
      </c>
      <c r="BT165" s="9">
        <v>1.3601680170999719E-2</v>
      </c>
      <c r="BU165" s="47" t="s">
        <v>5993</v>
      </c>
      <c r="BV165" s="47" t="s">
        <v>5993</v>
      </c>
      <c r="BW165" s="14" t="s">
        <v>5474</v>
      </c>
      <c r="BX165" s="83" t="s">
        <v>8473</v>
      </c>
      <c r="BY165" s="82" t="s">
        <v>8473</v>
      </c>
      <c r="BZ165" s="46" t="s">
        <v>8473</v>
      </c>
      <c r="CA165" s="48" t="s">
        <v>8485</v>
      </c>
      <c r="CB165" s="45">
        <v>22630.400000000001</v>
      </c>
      <c r="CC165" s="45">
        <v>-230.4</v>
      </c>
      <c r="CD165" s="45">
        <v>0</v>
      </c>
      <c r="CE165" s="45">
        <v>0</v>
      </c>
      <c r="CF165" s="14" t="s">
        <v>8690</v>
      </c>
      <c r="CG165" s="7" t="s">
        <v>8477</v>
      </c>
      <c r="CH165" s="215" t="s">
        <v>8478</v>
      </c>
      <c r="CI165" s="215" t="s">
        <v>8478</v>
      </c>
      <c r="CJ165" s="215" t="s">
        <v>8479</v>
      </c>
      <c r="CK165" s="43" t="s">
        <v>5474</v>
      </c>
      <c r="CL165" s="43" t="s">
        <v>5474</v>
      </c>
      <c r="CM165" s="43" t="s">
        <v>6994</v>
      </c>
      <c r="CN165" s="145">
        <v>-230.4</v>
      </c>
      <c r="CO165" s="145">
        <v>22630.400000000001</v>
      </c>
      <c r="CP165" s="148">
        <v>15712.421146691475</v>
      </c>
      <c r="CQ165" s="189">
        <v>0.28125000000000011</v>
      </c>
      <c r="CR165" s="189">
        <v>0</v>
      </c>
      <c r="CS165" s="99">
        <v>45303</v>
      </c>
      <c r="CT165" s="167" t="s">
        <v>5474</v>
      </c>
      <c r="CU165" s="43" t="s">
        <v>5474</v>
      </c>
      <c r="CV165" s="43" t="s">
        <v>5474</v>
      </c>
      <c r="CW165" s="43" t="s">
        <v>5474</v>
      </c>
      <c r="CX165" s="43" t="s">
        <v>5474</v>
      </c>
      <c r="CY165" s="43" t="s">
        <v>5474</v>
      </c>
      <c r="CZ165" s="43" t="s">
        <v>5474</v>
      </c>
      <c r="DA165" s="42" t="s">
        <v>5474</v>
      </c>
      <c r="DB165" s="42" t="s">
        <v>5474</v>
      </c>
      <c r="DC165" s="42" t="s">
        <v>5474</v>
      </c>
      <c r="DD165" s="42" t="s">
        <v>5474</v>
      </c>
      <c r="DE165" s="42" t="s">
        <v>5474</v>
      </c>
      <c r="DF165" s="42" t="s">
        <v>5474</v>
      </c>
      <c r="DG165" s="42" t="s">
        <v>5474</v>
      </c>
      <c r="DH165" s="42" t="s">
        <v>5474</v>
      </c>
    </row>
    <row r="166" spans="1:112">
      <c r="A166" s="22">
        <v>8420</v>
      </c>
      <c r="B166" s="7" t="s">
        <v>1520</v>
      </c>
      <c r="C166" s="21">
        <v>4.65E-2</v>
      </c>
      <c r="D166" s="21">
        <v>0.98780000000000001</v>
      </c>
      <c r="E166" s="21">
        <v>6.3200000000000006E-2</v>
      </c>
      <c r="F166" s="21">
        <v>0.56410000000000005</v>
      </c>
      <c r="G166" s="21">
        <v>0.82240000000000002</v>
      </c>
      <c r="H166" s="21">
        <v>1.6977</v>
      </c>
      <c r="I166" s="21">
        <v>6.5237999999999996</v>
      </c>
      <c r="J166" s="21">
        <v>54</v>
      </c>
      <c r="K166" s="21">
        <v>5.0900000000000001E-2</v>
      </c>
      <c r="L166" s="21">
        <v>0.2303</v>
      </c>
      <c r="M166" s="21">
        <v>7.8299999999999995E-2</v>
      </c>
      <c r="N166" s="21">
        <v>4.7899999999999998E-2</v>
      </c>
      <c r="O166" s="21">
        <v>0.26229999999999998</v>
      </c>
      <c r="P166" s="21">
        <v>8.7499999999999994E-2</v>
      </c>
      <c r="Q166" s="21">
        <v>2.5600000000000001E-2</v>
      </c>
      <c r="R166" s="21">
        <v>1.1299999999999999E-2</v>
      </c>
      <c r="S166" s="21">
        <v>7.0499999999999993E-2</v>
      </c>
      <c r="T166" s="21">
        <v>9.1800000000000007E-2</v>
      </c>
      <c r="U166" s="10">
        <v>1.59</v>
      </c>
      <c r="V166" s="10">
        <v>3.1</v>
      </c>
      <c r="W166" s="7">
        <v>0.92</v>
      </c>
      <c r="X166" s="20">
        <v>0.62280000000000002</v>
      </c>
      <c r="Y166" s="75">
        <v>2020</v>
      </c>
      <c r="Z166" s="7">
        <v>0.8</v>
      </c>
      <c r="AA166" s="7">
        <v>0</v>
      </c>
      <c r="AB166" s="51">
        <v>114</v>
      </c>
      <c r="AC166" s="51">
        <v>6</v>
      </c>
      <c r="AD166" s="51"/>
      <c r="AE166" s="51"/>
      <c r="AF166" s="51">
        <v>-24</v>
      </c>
      <c r="AG166" s="51"/>
      <c r="AH166" s="20">
        <v>5.7000000000000002E-3</v>
      </c>
      <c r="AI166" s="7" t="s">
        <v>8487</v>
      </c>
      <c r="AJ166" s="67" t="s">
        <v>8468</v>
      </c>
      <c r="AK166" s="44">
        <v>0.73195876288659811</v>
      </c>
      <c r="AL166" s="44">
        <v>0.51851851851851882</v>
      </c>
      <c r="AM166" s="44">
        <v>0.92857142857143216</v>
      </c>
      <c r="AN166" s="25">
        <v>0.52291105121293791</v>
      </c>
      <c r="AO166" s="25">
        <v>0.29110512129380045</v>
      </c>
      <c r="AP166" s="215">
        <v>37.1</v>
      </c>
      <c r="AQ166" s="215" t="s">
        <v>8552</v>
      </c>
      <c r="AR166" s="44">
        <v>1.7832647462277001E-2</v>
      </c>
      <c r="AS166" s="171" t="s">
        <v>7920</v>
      </c>
      <c r="AT166" s="171" t="s">
        <v>8164</v>
      </c>
      <c r="AU166" s="171" t="s">
        <v>7365</v>
      </c>
      <c r="AV166" s="7" t="s">
        <v>5474</v>
      </c>
      <c r="AW166" s="14" t="s">
        <v>6257</v>
      </c>
      <c r="AX166" s="49" t="s">
        <v>6009</v>
      </c>
      <c r="AY166" s="38" t="s">
        <v>5971</v>
      </c>
      <c r="AZ166" s="14" t="s">
        <v>6038</v>
      </c>
      <c r="BA166" s="49" t="s">
        <v>5993</v>
      </c>
      <c r="BB166" s="38" t="s">
        <v>5993</v>
      </c>
      <c r="BC166" s="7">
        <v>0.3</v>
      </c>
      <c r="BD166" s="14" t="s">
        <v>6471</v>
      </c>
      <c r="BE166" s="49" t="s">
        <v>5981</v>
      </c>
      <c r="BF166" s="38" t="s">
        <v>5961</v>
      </c>
      <c r="BG166" s="7">
        <v>1.5</v>
      </c>
      <c r="BH166" s="45">
        <v>208.14873641535212</v>
      </c>
      <c r="BI166" s="215" t="s">
        <v>8471</v>
      </c>
      <c r="BJ166" s="215" t="s">
        <v>8554</v>
      </c>
      <c r="BK166" s="7">
        <v>1.3</v>
      </c>
      <c r="BL166" s="25">
        <v>1.783264746227705E-2</v>
      </c>
      <c r="BM166" s="20">
        <v>0.76906249999999998</v>
      </c>
      <c r="BN166" s="20">
        <v>0.77249999999999996</v>
      </c>
      <c r="BO166" s="20">
        <v>0.76624999999999988</v>
      </c>
      <c r="BP166" s="46">
        <v>11.967741935483872</v>
      </c>
      <c r="BQ166" s="215" t="s">
        <v>8585</v>
      </c>
      <c r="BR166" s="79">
        <v>0.14431805929919134</v>
      </c>
      <c r="BS166" s="9">
        <v>1.883764345157668E-2</v>
      </c>
      <c r="BT166" s="9">
        <v>1.5621953887815732E-2</v>
      </c>
      <c r="BU166" s="47">
        <v>44399</v>
      </c>
      <c r="BV166" s="47">
        <v>44405</v>
      </c>
      <c r="BW166" s="14" t="s">
        <v>5474</v>
      </c>
      <c r="BX166" s="83">
        <v>0.37318167115902939</v>
      </c>
      <c r="BY166" s="82">
        <v>4.09</v>
      </c>
      <c r="BZ166" s="46">
        <v>9.070904645476773</v>
      </c>
      <c r="CA166" s="48" t="s">
        <v>8475</v>
      </c>
      <c r="CB166" s="45">
        <v>4229.4000000000005</v>
      </c>
      <c r="CC166" s="45">
        <v>222.60000000000002</v>
      </c>
      <c r="CD166" s="45">
        <v>0</v>
      </c>
      <c r="CE166" s="45">
        <v>0</v>
      </c>
      <c r="CF166" s="14" t="s">
        <v>8691</v>
      </c>
      <c r="CG166" s="7" t="s">
        <v>8477</v>
      </c>
      <c r="CH166" s="215" t="s">
        <v>8498</v>
      </c>
      <c r="CI166" s="215" t="s">
        <v>8478</v>
      </c>
      <c r="CJ166" s="215" t="s">
        <v>8498</v>
      </c>
      <c r="CK166" s="43" t="s">
        <v>5474</v>
      </c>
      <c r="CL166" s="43" t="s">
        <v>5474</v>
      </c>
      <c r="CM166" s="43" t="s">
        <v>5474</v>
      </c>
      <c r="CN166" s="145">
        <v>222.60000000000002</v>
      </c>
      <c r="CO166" s="145">
        <v>4229.4000000000005</v>
      </c>
      <c r="CP166" s="148">
        <v>7722.3181210095636</v>
      </c>
      <c r="CQ166" s="189" t="s">
        <v>5474</v>
      </c>
      <c r="CR166" s="189" t="s">
        <v>5474</v>
      </c>
      <c r="CS166" s="99" t="s">
        <v>5474</v>
      </c>
      <c r="CT166" s="167" t="s">
        <v>8503</v>
      </c>
      <c r="CU166" s="43" t="s">
        <v>5474</v>
      </c>
      <c r="CV166" s="43" t="s">
        <v>5474</v>
      </c>
      <c r="CW166" s="43" t="s">
        <v>5474</v>
      </c>
      <c r="CX166" s="43" t="s">
        <v>5474</v>
      </c>
      <c r="CY166" s="43" t="s">
        <v>5474</v>
      </c>
      <c r="CZ166" s="43" t="s">
        <v>8503</v>
      </c>
      <c r="DA166" s="42" t="s">
        <v>5474</v>
      </c>
      <c r="DB166" s="42" t="s">
        <v>5474</v>
      </c>
      <c r="DC166" s="42" t="s">
        <v>5474</v>
      </c>
      <c r="DD166" s="42" t="s">
        <v>5474</v>
      </c>
      <c r="DE166" s="42" t="s">
        <v>5474</v>
      </c>
      <c r="DF166" s="42" t="s">
        <v>5474</v>
      </c>
      <c r="DG166" s="42" t="s">
        <v>5474</v>
      </c>
      <c r="DH166" s="42" t="s">
        <v>5474</v>
      </c>
    </row>
    <row r="167" spans="1:112">
      <c r="A167" s="22">
        <v>5347</v>
      </c>
      <c r="B167" s="7" t="s">
        <v>1110</v>
      </c>
      <c r="C167" s="21">
        <v>2.8500000000000001E-2</v>
      </c>
      <c r="D167" s="21">
        <v>0.35709999999999997</v>
      </c>
      <c r="E167" s="21">
        <v>8.6300000000000002E-2</v>
      </c>
      <c r="F167" s="21">
        <v>0.32219999999999999</v>
      </c>
      <c r="G167" s="21">
        <v>0.22539999999999999</v>
      </c>
      <c r="H167" s="21">
        <v>0.17780000000000001</v>
      </c>
      <c r="I167" s="21">
        <v>0.76670000000000005</v>
      </c>
      <c r="J167" s="21">
        <v>0.63329999999999997</v>
      </c>
      <c r="K167" s="21">
        <v>2.7900000000000001E-2</v>
      </c>
      <c r="L167" s="21">
        <v>7.7299999999999994E-2</v>
      </c>
      <c r="M167" s="21">
        <v>3.3000000000000002E-2</v>
      </c>
      <c r="N167" s="21">
        <v>2.7199999999999998E-2</v>
      </c>
      <c r="O167" s="21">
        <v>7.9600000000000004E-2</v>
      </c>
      <c r="P167" s="21">
        <v>3.6200000000000003E-2</v>
      </c>
      <c r="Q167" s="21">
        <v>1.7999999999999999E-2</v>
      </c>
      <c r="R167" s="21">
        <v>9.5999999999999992E-3</v>
      </c>
      <c r="S167" s="21">
        <v>0.1968</v>
      </c>
      <c r="T167" s="21">
        <v>0.15190000000000001</v>
      </c>
      <c r="U167" s="10">
        <v>2.94</v>
      </c>
      <c r="V167" s="10">
        <v>4.9800000000000004</v>
      </c>
      <c r="W167" s="7">
        <v>3.18</v>
      </c>
      <c r="X167" s="20">
        <v>0.9083</v>
      </c>
      <c r="Y167" s="75">
        <v>2020</v>
      </c>
      <c r="Z167" s="7">
        <v>3.5</v>
      </c>
      <c r="AA167" s="7">
        <v>0</v>
      </c>
      <c r="AB167" s="51">
        <v>-11346</v>
      </c>
      <c r="AC167" s="51">
        <v>-2332</v>
      </c>
      <c r="AD167" s="51">
        <v>2430</v>
      </c>
      <c r="AE167" s="51">
        <v>1007</v>
      </c>
      <c r="AF167" s="51">
        <v>316</v>
      </c>
      <c r="AG167" s="51">
        <v>74</v>
      </c>
      <c r="AH167" s="20">
        <v>0.1095</v>
      </c>
      <c r="AI167" s="7" t="s">
        <v>8507</v>
      </c>
      <c r="AJ167" s="67" t="s">
        <v>8468</v>
      </c>
      <c r="AK167" s="44">
        <v>0.88059701492537312</v>
      </c>
      <c r="AL167" s="44">
        <v>0.81818181818181812</v>
      </c>
      <c r="AM167" s="44">
        <v>-0.77777777777777779</v>
      </c>
      <c r="AN167" s="25">
        <v>0.45270270270270269</v>
      </c>
      <c r="AO167" s="25">
        <v>0.29729729729729731</v>
      </c>
      <c r="AP167" s="215">
        <v>148</v>
      </c>
      <c r="AQ167" s="215" t="s">
        <v>8552</v>
      </c>
      <c r="AR167" s="44">
        <v>3.8596491228070101E-2</v>
      </c>
      <c r="AS167" s="171" t="s">
        <v>8013</v>
      </c>
      <c r="AT167" s="171" t="s">
        <v>8122</v>
      </c>
      <c r="AU167" s="171" t="s">
        <v>7238</v>
      </c>
      <c r="AV167" s="7" t="s">
        <v>8488</v>
      </c>
      <c r="AW167" s="14" t="s">
        <v>6568</v>
      </c>
      <c r="AX167" s="49" t="s">
        <v>6009</v>
      </c>
      <c r="AY167" s="38" t="s">
        <v>5971</v>
      </c>
      <c r="AZ167" s="14" t="s">
        <v>6157</v>
      </c>
      <c r="BA167" s="49" t="s">
        <v>5981</v>
      </c>
      <c r="BB167" s="38" t="s">
        <v>5961</v>
      </c>
      <c r="BC167" s="7">
        <v>0.8</v>
      </c>
      <c r="BD167" s="14" t="s">
        <v>6157</v>
      </c>
      <c r="BE167" s="49" t="s">
        <v>5981</v>
      </c>
      <c r="BF167" s="38" t="s">
        <v>5961</v>
      </c>
      <c r="BG167" s="7">
        <v>5</v>
      </c>
      <c r="BH167" s="45">
        <v>26927.85125307439</v>
      </c>
      <c r="BI167" s="215" t="s">
        <v>8592</v>
      </c>
      <c r="BJ167" s="215" t="s">
        <v>8520</v>
      </c>
      <c r="BK167" s="7">
        <v>1.8</v>
      </c>
      <c r="BL167" s="25">
        <v>1.3698630136986301E-2</v>
      </c>
      <c r="BM167" s="20">
        <v>0.69637499999999997</v>
      </c>
      <c r="BN167" s="20">
        <v>0.72250000000000014</v>
      </c>
      <c r="BO167" s="20">
        <v>0.67499999999999993</v>
      </c>
      <c r="BP167" s="46">
        <v>29.718875502008029</v>
      </c>
      <c r="BQ167" s="215" t="s">
        <v>8491</v>
      </c>
      <c r="BR167" s="79">
        <v>-0.42310675675675663</v>
      </c>
      <c r="BS167" s="9">
        <v>1.5545545047956022E-2</v>
      </c>
      <c r="BT167" s="9">
        <v>1.7695132125713275E-2</v>
      </c>
      <c r="BU167" s="47" t="s">
        <v>5993</v>
      </c>
      <c r="BV167" s="47" t="s">
        <v>5993</v>
      </c>
      <c r="BW167" s="14" t="s">
        <v>5474</v>
      </c>
      <c r="BX167" s="83">
        <v>-0.30772810810810808</v>
      </c>
      <c r="BY167" s="82">
        <v>5.6400000000000006</v>
      </c>
      <c r="BZ167" s="46">
        <v>26.241134751773046</v>
      </c>
      <c r="CA167" s="48" t="s">
        <v>8526</v>
      </c>
      <c r="CB167" s="45">
        <v>-1679208</v>
      </c>
      <c r="CC167" s="45">
        <v>-345136</v>
      </c>
      <c r="CD167" s="45">
        <v>359640</v>
      </c>
      <c r="CE167" s="45">
        <v>149036</v>
      </c>
      <c r="CF167" s="14" t="s">
        <v>8692</v>
      </c>
      <c r="CG167" s="7" t="s">
        <v>8556</v>
      </c>
      <c r="CH167" s="215" t="s">
        <v>8498</v>
      </c>
      <c r="CI167" s="215" t="s">
        <v>8478</v>
      </c>
      <c r="CJ167" s="215" t="s">
        <v>8478</v>
      </c>
      <c r="CK167" s="43" t="s">
        <v>6989</v>
      </c>
      <c r="CL167" s="43" t="s">
        <v>5474</v>
      </c>
      <c r="CM167" s="43" t="s">
        <v>5474</v>
      </c>
      <c r="CN167" s="145">
        <v>-196100</v>
      </c>
      <c r="CO167" s="145">
        <v>-1319568</v>
      </c>
      <c r="CP167" s="148">
        <v>3985321.9854550096</v>
      </c>
      <c r="CQ167" s="189" t="s">
        <v>5474</v>
      </c>
      <c r="CR167" s="189" t="s">
        <v>5474</v>
      </c>
      <c r="CS167" s="99" t="s">
        <v>5474</v>
      </c>
      <c r="CT167" s="167" t="s">
        <v>5474</v>
      </c>
      <c r="CU167" s="43" t="s">
        <v>5474</v>
      </c>
      <c r="CV167" s="43" t="s">
        <v>5474</v>
      </c>
      <c r="CW167" s="43" t="s">
        <v>5474</v>
      </c>
      <c r="CX167" s="43" t="s">
        <v>5474</v>
      </c>
      <c r="CY167" s="43" t="s">
        <v>5474</v>
      </c>
      <c r="CZ167" s="43" t="s">
        <v>5474</v>
      </c>
      <c r="DA167" s="42" t="s">
        <v>5474</v>
      </c>
      <c r="DB167" s="42" t="s">
        <v>5474</v>
      </c>
      <c r="DC167" s="42" t="s">
        <v>5474</v>
      </c>
      <c r="DD167" s="42" t="s">
        <v>5474</v>
      </c>
      <c r="DE167" s="42" t="s">
        <v>5474</v>
      </c>
      <c r="DF167" s="42" t="s">
        <v>5474</v>
      </c>
      <c r="DG167" s="42" t="s">
        <v>5474</v>
      </c>
      <c r="DH167" s="42" t="s">
        <v>5473</v>
      </c>
    </row>
    <row r="168" spans="1:112">
      <c r="A168" s="22">
        <v>4564</v>
      </c>
      <c r="B168" s="7" t="s">
        <v>3253</v>
      </c>
      <c r="C168" s="21">
        <v>-1.41E-2</v>
      </c>
      <c r="D168" s="21">
        <v>0.26910000000000001</v>
      </c>
      <c r="E168" s="21">
        <v>0.11219999999999999</v>
      </c>
      <c r="F168" s="21">
        <v>0.2485</v>
      </c>
      <c r="G168" s="21">
        <v>0.2097</v>
      </c>
      <c r="H168" s="21">
        <v>-0.17649999999999999</v>
      </c>
      <c r="I168" s="21">
        <v>0.90910000000000002</v>
      </c>
      <c r="J168" s="21">
        <v>0.5</v>
      </c>
      <c r="K168" s="21">
        <v>-3.5400000000000001E-2</v>
      </c>
      <c r="L168" s="21">
        <v>3.5099999999999999E-2</v>
      </c>
      <c r="M168" s="21">
        <v>2.7E-2</v>
      </c>
      <c r="N168" s="21">
        <v>-3.1199999999999999E-2</v>
      </c>
      <c r="O168" s="21">
        <v>4.7800000000000002E-2</v>
      </c>
      <c r="P168" s="21">
        <v>1.89E-2</v>
      </c>
      <c r="Q168" s="21">
        <v>3.5999999999999999E-3</v>
      </c>
      <c r="R168" s="21">
        <v>1.9E-3</v>
      </c>
      <c r="S168" s="21">
        <v>0.33400000000000002</v>
      </c>
      <c r="T168" s="21">
        <v>8.77E-2</v>
      </c>
      <c r="U168" s="10">
        <v>0.93</v>
      </c>
      <c r="V168" s="10">
        <v>1.95</v>
      </c>
      <c r="W168" s="7">
        <v>1.68</v>
      </c>
      <c r="X168" s="20">
        <v>0.7752</v>
      </c>
      <c r="Y168" s="75">
        <v>2020</v>
      </c>
      <c r="Z168" s="7">
        <v>1.3</v>
      </c>
      <c r="AA168" s="7">
        <v>0</v>
      </c>
      <c r="AB168" s="51">
        <v>-2171</v>
      </c>
      <c r="AC168" s="51">
        <v>-88</v>
      </c>
      <c r="AD168" s="51">
        <v>15</v>
      </c>
      <c r="AE168" s="51">
        <v>15</v>
      </c>
      <c r="AF168" s="51">
        <v>86</v>
      </c>
      <c r="AG168" s="51">
        <v>63</v>
      </c>
      <c r="AH168" s="20">
        <v>6.0000000000000001E-3</v>
      </c>
      <c r="AI168" s="7" t="s">
        <v>8487</v>
      </c>
      <c r="AJ168" s="67" t="s">
        <v>8536</v>
      </c>
      <c r="AK168" s="44">
        <v>0.67713787085514832</v>
      </c>
      <c r="AL168" s="44">
        <v>0.60071942446043181</v>
      </c>
      <c r="AM168" s="44">
        <v>-0.51515151515151214</v>
      </c>
      <c r="AN168" s="25">
        <v>0.61679224973089342</v>
      </c>
      <c r="AO168" s="25">
        <v>0.29924650161463934</v>
      </c>
      <c r="AP168" s="215">
        <v>46.45</v>
      </c>
      <c r="AQ168" s="215" t="s">
        <v>8552</v>
      </c>
      <c r="AR168" s="44">
        <v>9.7826086956521695E-3</v>
      </c>
      <c r="AS168" s="171" t="s">
        <v>8013</v>
      </c>
      <c r="AT168" s="171" t="s">
        <v>6947</v>
      </c>
      <c r="AU168" s="171" t="s">
        <v>7310</v>
      </c>
      <c r="AV168" s="7" t="s">
        <v>8470</v>
      </c>
      <c r="AW168" s="14" t="s">
        <v>6315</v>
      </c>
      <c r="AX168" s="49" t="s">
        <v>6009</v>
      </c>
      <c r="AY168" s="38" t="s">
        <v>5961</v>
      </c>
      <c r="AZ168" s="14" t="s">
        <v>6109</v>
      </c>
      <c r="BA168" s="49" t="s">
        <v>6039</v>
      </c>
      <c r="BB168" s="38" t="s">
        <v>5971</v>
      </c>
      <c r="BC168" s="7">
        <v>0.6</v>
      </c>
      <c r="BD168" s="14" t="s">
        <v>6191</v>
      </c>
      <c r="BE168" s="49" t="s">
        <v>6020</v>
      </c>
      <c r="BF168" s="38" t="s">
        <v>5961</v>
      </c>
      <c r="BG168" s="7">
        <v>0.4</v>
      </c>
      <c r="BH168" s="45">
        <v>2932.0872889533257</v>
      </c>
      <c r="BI168" s="215" t="s">
        <v>8489</v>
      </c>
      <c r="BJ168" s="215" t="s">
        <v>8520</v>
      </c>
      <c r="BK168" s="7">
        <v>1.5</v>
      </c>
      <c r="BL168" s="25">
        <v>1.752464403066822E-2</v>
      </c>
      <c r="BM168" s="20">
        <v>0.669875</v>
      </c>
      <c r="BN168" s="20">
        <v>0.71249999999999991</v>
      </c>
      <c r="BO168" s="20">
        <v>0.63500000000000001</v>
      </c>
      <c r="BP168" s="46">
        <v>23.820512820512821</v>
      </c>
      <c r="BQ168" s="215" t="s">
        <v>8521</v>
      </c>
      <c r="BR168" s="79">
        <v>-0.40754359526372447</v>
      </c>
      <c r="BS168" s="9">
        <v>3.0141594171406272E-2</v>
      </c>
      <c r="BT168" s="9">
        <v>2.20083341301609E-2</v>
      </c>
      <c r="BU168" s="47" t="s">
        <v>5993</v>
      </c>
      <c r="BV168" s="47">
        <v>44372</v>
      </c>
      <c r="BW168" s="14" t="s">
        <v>5474</v>
      </c>
      <c r="BX168" s="83">
        <v>-0.28905231431646944</v>
      </c>
      <c r="BY168" s="82">
        <v>2.13</v>
      </c>
      <c r="BZ168" s="46">
        <v>21.807511737089204</v>
      </c>
      <c r="CA168" s="48" t="s">
        <v>8526</v>
      </c>
      <c r="CB168" s="45">
        <v>-100842.95000000001</v>
      </c>
      <c r="CC168" s="45">
        <v>-4087.6000000000004</v>
      </c>
      <c r="CD168" s="45">
        <v>696.75</v>
      </c>
      <c r="CE168" s="45">
        <v>696.75</v>
      </c>
      <c r="CF168" s="14" t="s">
        <v>5470</v>
      </c>
      <c r="CG168" s="7" t="s">
        <v>8590</v>
      </c>
      <c r="CH168" s="215" t="s">
        <v>8546</v>
      </c>
      <c r="CI168" s="215" t="s">
        <v>8498</v>
      </c>
      <c r="CJ168" s="215" t="s">
        <v>8479</v>
      </c>
      <c r="CK168" s="43" t="s">
        <v>5474</v>
      </c>
      <c r="CL168" s="43" t="s">
        <v>5474</v>
      </c>
      <c r="CM168" s="43" t="s">
        <v>5474</v>
      </c>
      <c r="CN168" s="145">
        <v>-3390.8500000000004</v>
      </c>
      <c r="CO168" s="145">
        <v>-100146.20000000001</v>
      </c>
      <c r="CP168" s="148">
        <v>136195.454571882</v>
      </c>
      <c r="CQ168" s="189" t="s">
        <v>5474</v>
      </c>
      <c r="CR168" s="189" t="s">
        <v>5474</v>
      </c>
      <c r="CS168" s="99" t="s">
        <v>5474</v>
      </c>
      <c r="CT168" s="167" t="s">
        <v>5474</v>
      </c>
      <c r="CU168" s="43" t="s">
        <v>5474</v>
      </c>
      <c r="CV168" s="43" t="s">
        <v>5474</v>
      </c>
      <c r="CW168" s="43" t="s">
        <v>5474</v>
      </c>
      <c r="CX168" s="43" t="s">
        <v>5474</v>
      </c>
      <c r="CY168" s="43" t="s">
        <v>5474</v>
      </c>
      <c r="CZ168" s="43" t="s">
        <v>5474</v>
      </c>
      <c r="DA168" s="42" t="s">
        <v>5474</v>
      </c>
      <c r="DB168" s="42" t="s">
        <v>5474</v>
      </c>
      <c r="DC168" s="42" t="s">
        <v>5474</v>
      </c>
      <c r="DD168" s="42" t="s">
        <v>5474</v>
      </c>
      <c r="DE168" s="42" t="s">
        <v>5474</v>
      </c>
      <c r="DF168" s="42" t="s">
        <v>5474</v>
      </c>
      <c r="DG168" s="42" t="s">
        <v>5474</v>
      </c>
      <c r="DH168" s="42" t="s">
        <v>5474</v>
      </c>
    </row>
    <row r="169" spans="1:112">
      <c r="A169" s="22">
        <v>2421</v>
      </c>
      <c r="B169" s="7" t="s">
        <v>390</v>
      </c>
      <c r="C169" s="21">
        <v>1.52E-2</v>
      </c>
      <c r="D169" s="21">
        <v>-9.1999999999999998E-2</v>
      </c>
      <c r="E169" s="21">
        <v>-6.4000000000000003E-3</v>
      </c>
      <c r="F169" s="21">
        <v>-6.5100000000000005E-2</v>
      </c>
      <c r="G169" s="21">
        <v>5.5899999999999998E-2</v>
      </c>
      <c r="H169" s="21">
        <v>-0.18920000000000001</v>
      </c>
      <c r="I169" s="21">
        <v>-0.79590000000000005</v>
      </c>
      <c r="J169" s="21">
        <v>-0.63980000000000004</v>
      </c>
      <c r="K169" s="21">
        <v>1.46E-2</v>
      </c>
      <c r="L169" s="21">
        <v>-6.7699999999999996E-2</v>
      </c>
      <c r="M169" s="21">
        <v>-2.8899999999999999E-2</v>
      </c>
      <c r="N169" s="21">
        <v>-6.9999999999999999E-4</v>
      </c>
      <c r="O169" s="21">
        <v>-0.1</v>
      </c>
      <c r="P169" s="21">
        <v>-2.98E-2</v>
      </c>
      <c r="Q169" s="21">
        <v>-2.5499999999999998E-2</v>
      </c>
      <c r="R169" s="21">
        <v>-1.2E-2</v>
      </c>
      <c r="S169" s="21">
        <v>0.1613</v>
      </c>
      <c r="T169" s="21">
        <v>7.7299999999999994E-2</v>
      </c>
      <c r="U169" s="10">
        <v>0.67</v>
      </c>
      <c r="V169" s="10">
        <v>2.21</v>
      </c>
      <c r="W169" s="7">
        <v>2.14</v>
      </c>
      <c r="X169" s="20">
        <v>0.80449999999999999</v>
      </c>
      <c r="Y169" s="75">
        <v>2020</v>
      </c>
      <c r="Z169" s="7">
        <v>2.4</v>
      </c>
      <c r="AA169" s="7">
        <v>0</v>
      </c>
      <c r="AB169" s="51">
        <v>-78</v>
      </c>
      <c r="AC169" s="51">
        <v>147</v>
      </c>
      <c r="AD169" s="51"/>
      <c r="AE169" s="51"/>
      <c r="AF169" s="51">
        <v>-23</v>
      </c>
      <c r="AG169" s="51"/>
      <c r="AH169" s="20">
        <v>3.8199999999999998E-2</v>
      </c>
      <c r="AI169" s="7" t="s">
        <v>8493</v>
      </c>
      <c r="AJ169" s="67" t="s">
        <v>8536</v>
      </c>
      <c r="AK169" s="44">
        <v>-0.8729096989966556</v>
      </c>
      <c r="AL169" s="44">
        <v>-0.51592356687898133</v>
      </c>
      <c r="AM169" s="44">
        <v>0.54166666666666419</v>
      </c>
      <c r="AN169" s="25">
        <v>0.74937343358395991</v>
      </c>
      <c r="AO169" s="25">
        <v>0.19674185463659152</v>
      </c>
      <c r="AP169" s="215">
        <v>39.9</v>
      </c>
      <c r="AQ169" s="215" t="s">
        <v>8552</v>
      </c>
      <c r="AR169" s="44">
        <v>1.7857142857142801E-2</v>
      </c>
      <c r="AS169" s="171" t="s">
        <v>7548</v>
      </c>
      <c r="AT169" s="171" t="s">
        <v>7231</v>
      </c>
      <c r="AU169" s="171" t="s">
        <v>7133</v>
      </c>
      <c r="AV169" s="7" t="s">
        <v>8470</v>
      </c>
      <c r="AW169" s="14" t="s">
        <v>7521</v>
      </c>
      <c r="AX169" s="49" t="s">
        <v>6009</v>
      </c>
      <c r="AY169" s="38" t="s">
        <v>5961</v>
      </c>
      <c r="AZ169" s="14" t="s">
        <v>6598</v>
      </c>
      <c r="BA169" s="49" t="s">
        <v>6039</v>
      </c>
      <c r="BB169" s="38" t="s">
        <v>6007</v>
      </c>
      <c r="BC169" s="7">
        <v>0.4</v>
      </c>
      <c r="BD169" s="14" t="s">
        <v>6198</v>
      </c>
      <c r="BE169" s="49" t="s">
        <v>5967</v>
      </c>
      <c r="BF169" s="38" t="s">
        <v>6007</v>
      </c>
      <c r="BG169" s="7">
        <v>0.8</v>
      </c>
      <c r="BH169" s="45">
        <v>1337.9312224565131</v>
      </c>
      <c r="BI169" s="215" t="s">
        <v>8471</v>
      </c>
      <c r="BJ169" s="215" t="s">
        <v>8500</v>
      </c>
      <c r="BK169" s="7">
        <v>3.5</v>
      </c>
      <c r="BL169" s="25">
        <v>1.6560509554140092E-2</v>
      </c>
      <c r="BM169" s="20">
        <v>0.5266249999999999</v>
      </c>
      <c r="BN169" s="20">
        <v>0.5774999999999999</v>
      </c>
      <c r="BO169" s="20">
        <v>0.48499999999999999</v>
      </c>
      <c r="BP169" s="46">
        <v>18.054298642533936</v>
      </c>
      <c r="BQ169" s="215" t="s">
        <v>8569</v>
      </c>
      <c r="BR169" s="79">
        <v>-0.30437969924812025</v>
      </c>
      <c r="BS169" s="9">
        <v>4.7506174094579467E-2</v>
      </c>
      <c r="BT169" s="9">
        <v>5.3984566227419428E-2</v>
      </c>
      <c r="BU169" s="47" t="s">
        <v>5993</v>
      </c>
      <c r="BV169" s="47">
        <v>44398</v>
      </c>
      <c r="BW169" s="14" t="s">
        <v>5474</v>
      </c>
      <c r="BX169" s="83">
        <v>-0.16525563909774452</v>
      </c>
      <c r="BY169" s="82">
        <v>2.0699999999999998</v>
      </c>
      <c r="BZ169" s="46">
        <v>19.275362318840582</v>
      </c>
      <c r="CA169" s="48" t="s">
        <v>8475</v>
      </c>
      <c r="CB169" s="45">
        <v>-3112.2</v>
      </c>
      <c r="CC169" s="45">
        <v>5865.3</v>
      </c>
      <c r="CD169" s="45">
        <v>0</v>
      </c>
      <c r="CE169" s="45">
        <v>0</v>
      </c>
      <c r="CF169" s="14" t="s">
        <v>8693</v>
      </c>
      <c r="CG169" s="7" t="s">
        <v>8590</v>
      </c>
      <c r="CH169" s="215" t="s">
        <v>8478</v>
      </c>
      <c r="CI169" s="215" t="s">
        <v>8498</v>
      </c>
      <c r="CJ169" s="215" t="s">
        <v>8479</v>
      </c>
      <c r="CK169" s="43" t="s">
        <v>5474</v>
      </c>
      <c r="CL169" s="43" t="s">
        <v>5474</v>
      </c>
      <c r="CM169" s="43" t="s">
        <v>6903</v>
      </c>
      <c r="CN169" s="145">
        <v>5865.3</v>
      </c>
      <c r="CO169" s="145">
        <v>-3112.2</v>
      </c>
      <c r="CP169" s="148">
        <v>53383.455776014867</v>
      </c>
      <c r="CQ169" s="189" t="s">
        <v>5474</v>
      </c>
      <c r="CR169" s="189" t="s">
        <v>5474</v>
      </c>
      <c r="CS169" s="99" t="s">
        <v>5474</v>
      </c>
      <c r="CT169" s="167" t="s">
        <v>5474</v>
      </c>
      <c r="CU169" s="43" t="s">
        <v>5474</v>
      </c>
      <c r="CV169" s="43" t="s">
        <v>5474</v>
      </c>
      <c r="CW169" s="43" t="s">
        <v>5474</v>
      </c>
      <c r="CX169" s="43" t="s">
        <v>5474</v>
      </c>
      <c r="CY169" s="43" t="s">
        <v>5474</v>
      </c>
      <c r="CZ169" s="43" t="s">
        <v>5474</v>
      </c>
      <c r="DA169" s="42" t="s">
        <v>5474</v>
      </c>
      <c r="DB169" s="42" t="s">
        <v>5474</v>
      </c>
      <c r="DC169" s="42" t="s">
        <v>5474</v>
      </c>
      <c r="DD169" s="42" t="s">
        <v>5474</v>
      </c>
      <c r="DE169" s="42" t="s">
        <v>5474</v>
      </c>
      <c r="DF169" s="42" t="s">
        <v>5474</v>
      </c>
      <c r="DG169" s="42" t="s">
        <v>5474</v>
      </c>
      <c r="DH169" s="42" t="s">
        <v>5474</v>
      </c>
    </row>
    <row r="170" spans="1:112">
      <c r="A170" s="22">
        <v>2461</v>
      </c>
      <c r="B170" s="7" t="s">
        <v>422</v>
      </c>
      <c r="C170" s="21">
        <v>-4.19E-2</v>
      </c>
      <c r="D170" s="21">
        <v>-3.2500000000000001E-2</v>
      </c>
      <c r="E170" s="21">
        <v>-7.17E-2</v>
      </c>
      <c r="F170" s="21">
        <v>-5.5300000000000002E-2</v>
      </c>
      <c r="G170" s="21">
        <v>0.1804</v>
      </c>
      <c r="H170" s="21">
        <v>6.6699999999999995E-2</v>
      </c>
      <c r="I170" s="21">
        <v>1.7585999999999999</v>
      </c>
      <c r="J170" s="21">
        <v>4</v>
      </c>
      <c r="K170" s="21">
        <v>-1.1000000000000001E-3</v>
      </c>
      <c r="L170" s="21">
        <v>-2.9000000000000001E-2</v>
      </c>
      <c r="M170" s="21">
        <v>4.0000000000000002E-4</v>
      </c>
      <c r="N170" s="21">
        <v>-3.8399999999999997E-2</v>
      </c>
      <c r="O170" s="21">
        <v>-2.06E-2</v>
      </c>
      <c r="P170" s="21">
        <v>5.1900000000000002E-2</v>
      </c>
      <c r="Q170" s="21">
        <v>3.6400000000000002E-2</v>
      </c>
      <c r="R170" s="21">
        <v>1.7500000000000002E-2</v>
      </c>
      <c r="S170" s="21">
        <v>2.93E-2</v>
      </c>
      <c r="T170" s="21">
        <v>1.8800000000000001E-2</v>
      </c>
      <c r="U170" s="10">
        <v>1.55</v>
      </c>
      <c r="V170" s="10">
        <v>2.1800000000000002</v>
      </c>
      <c r="W170" s="7">
        <v>0</v>
      </c>
      <c r="X170" s="20">
        <v>0</v>
      </c>
      <c r="Y170" s="75"/>
      <c r="Z170" s="7"/>
      <c r="AA170" s="7"/>
      <c r="AB170" s="51">
        <v>1029</v>
      </c>
      <c r="AC170" s="51">
        <v>149</v>
      </c>
      <c r="AD170" s="51"/>
      <c r="AE170" s="51"/>
      <c r="AF170" s="51">
        <v>-19</v>
      </c>
      <c r="AG170" s="51">
        <v>-19</v>
      </c>
      <c r="AH170" s="20">
        <v>1.7399999999999999E-2</v>
      </c>
      <c r="AI170" s="7" t="s">
        <v>8507</v>
      </c>
      <c r="AJ170" s="67" t="s">
        <v>8468</v>
      </c>
      <c r="AK170" s="44">
        <v>0.85096153846153832</v>
      </c>
      <c r="AL170" s="44">
        <v>0.93103448275861977</v>
      </c>
      <c r="AM170" s="44">
        <v>0.89473684210526161</v>
      </c>
      <c r="AN170" s="25">
        <v>0.43514644351464432</v>
      </c>
      <c r="AO170" s="25">
        <v>0.12133891213389131</v>
      </c>
      <c r="AP170" s="215">
        <v>23.9</v>
      </c>
      <c r="AQ170" s="215" t="s">
        <v>8552</v>
      </c>
      <c r="AR170" s="44">
        <v>3.6876355748373099E-2</v>
      </c>
      <c r="AS170" s="171" t="s">
        <v>7583</v>
      </c>
      <c r="AT170" s="171" t="s">
        <v>7493</v>
      </c>
      <c r="AU170" s="171" t="s">
        <v>7037</v>
      </c>
      <c r="AV170" s="7" t="s">
        <v>5474</v>
      </c>
      <c r="AW170" s="14" t="s">
        <v>6157</v>
      </c>
      <c r="AX170" s="49" t="s">
        <v>6009</v>
      </c>
      <c r="AY170" s="38" t="s">
        <v>5961</v>
      </c>
      <c r="AZ170" s="14" t="s">
        <v>6157</v>
      </c>
      <c r="BA170" s="49" t="s">
        <v>6039</v>
      </c>
      <c r="BB170" s="38" t="s">
        <v>5961</v>
      </c>
      <c r="BC170" s="7">
        <v>0.7</v>
      </c>
      <c r="BD170" s="14" t="s">
        <v>6206</v>
      </c>
      <c r="BE170" s="49" t="s">
        <v>5981</v>
      </c>
      <c r="BF170" s="38" t="s">
        <v>5961</v>
      </c>
      <c r="BG170" s="7">
        <v>0.3</v>
      </c>
      <c r="BH170" s="45">
        <v>2268.8717078999371</v>
      </c>
      <c r="BI170" s="215" t="s">
        <v>8489</v>
      </c>
      <c r="BJ170" s="215" t="s">
        <v>8543</v>
      </c>
      <c r="BK170" s="7">
        <v>2</v>
      </c>
      <c r="BL170" s="25">
        <v>3.6876355748373009E-2</v>
      </c>
      <c r="BM170" s="20">
        <v>0.62268750000000006</v>
      </c>
      <c r="BN170" s="20">
        <v>0.57250000000000001</v>
      </c>
      <c r="BO170" s="20">
        <v>0.66374999999999995</v>
      </c>
      <c r="BP170" s="46">
        <v>10.963302752293577</v>
      </c>
      <c r="BQ170" s="215" t="s">
        <v>8513</v>
      </c>
      <c r="BR170" s="79">
        <v>7.9497907949790739E-2</v>
      </c>
      <c r="BS170" s="9">
        <v>0</v>
      </c>
      <c r="BT170" s="9">
        <v>0</v>
      </c>
      <c r="BU170" s="47" t="s">
        <v>5993</v>
      </c>
      <c r="BV170" s="47">
        <v>44344</v>
      </c>
      <c r="BW170" s="14" t="s">
        <v>8514</v>
      </c>
      <c r="BX170" s="83">
        <v>0.3493723849372386</v>
      </c>
      <c r="BY170" s="82">
        <v>2.15</v>
      </c>
      <c r="BZ170" s="46">
        <v>11.116279069767442</v>
      </c>
      <c r="CA170" s="48" t="s">
        <v>8475</v>
      </c>
      <c r="CB170" s="45">
        <v>24593.1</v>
      </c>
      <c r="CC170" s="45">
        <v>3561.1</v>
      </c>
      <c r="CD170" s="45">
        <v>0</v>
      </c>
      <c r="CE170" s="45">
        <v>0</v>
      </c>
      <c r="CF170" s="14" t="s">
        <v>8694</v>
      </c>
      <c r="CG170" s="7" t="s">
        <v>8477</v>
      </c>
      <c r="CH170" s="215" t="s">
        <v>8478</v>
      </c>
      <c r="CI170" s="215" t="s">
        <v>8478</v>
      </c>
      <c r="CJ170" s="215" t="s">
        <v>8546</v>
      </c>
      <c r="CK170" s="43" t="s">
        <v>6927</v>
      </c>
      <c r="CL170" s="43" t="s">
        <v>5474</v>
      </c>
      <c r="CM170" s="43" t="s">
        <v>5474</v>
      </c>
      <c r="CN170" s="145">
        <v>3561.1</v>
      </c>
      <c r="CO170" s="145">
        <v>24593.1</v>
      </c>
      <c r="CP170" s="148">
        <v>54226.033818808493</v>
      </c>
      <c r="CQ170" s="189">
        <v>0.17154811715481164</v>
      </c>
      <c r="CR170" s="189">
        <v>0</v>
      </c>
      <c r="CS170" s="99">
        <v>45375</v>
      </c>
      <c r="CT170" s="167" t="s">
        <v>5474</v>
      </c>
      <c r="CU170" s="43" t="s">
        <v>5474</v>
      </c>
      <c r="CV170" s="43" t="s">
        <v>5474</v>
      </c>
      <c r="CW170" s="43" t="s">
        <v>5474</v>
      </c>
      <c r="CX170" s="43" t="s">
        <v>5474</v>
      </c>
      <c r="CY170" s="43" t="s">
        <v>5474</v>
      </c>
      <c r="CZ170" s="43" t="s">
        <v>5474</v>
      </c>
      <c r="DA170" s="42" t="s">
        <v>5474</v>
      </c>
      <c r="DB170" s="42" t="s">
        <v>5474</v>
      </c>
      <c r="DC170" s="42" t="s">
        <v>5474</v>
      </c>
      <c r="DD170" s="42" t="s">
        <v>5474</v>
      </c>
      <c r="DE170" s="42" t="s">
        <v>5474</v>
      </c>
      <c r="DF170" s="42" t="s">
        <v>5474</v>
      </c>
      <c r="DG170" s="42" t="s">
        <v>5474</v>
      </c>
      <c r="DH170" s="42" t="s">
        <v>5474</v>
      </c>
    </row>
    <row r="171" spans="1:112">
      <c r="A171" s="22">
        <v>4927</v>
      </c>
      <c r="B171" s="7" t="s">
        <v>1018</v>
      </c>
      <c r="C171" s="21">
        <v>0.30409999999999998</v>
      </c>
      <c r="D171" s="21">
        <v>0.1236</v>
      </c>
      <c r="E171" s="21">
        <v>0.22839999999999999</v>
      </c>
      <c r="F171" s="21">
        <v>0.33110000000000001</v>
      </c>
      <c r="G171" s="21">
        <v>0.1928</v>
      </c>
      <c r="H171" s="21">
        <v>0.88890000000000002</v>
      </c>
      <c r="I171" s="21">
        <v>-0.16389999999999999</v>
      </c>
      <c r="J171" s="21">
        <v>-0.29730000000000001</v>
      </c>
      <c r="K171" s="21">
        <v>2E-3</v>
      </c>
      <c r="L171" s="21">
        <v>-3.44E-2</v>
      </c>
      <c r="M171" s="21">
        <v>1.2999999999999999E-3</v>
      </c>
      <c r="N171" s="21">
        <v>2.4E-2</v>
      </c>
      <c r="O171" s="21">
        <v>-2.87E-2</v>
      </c>
      <c r="P171" s="21">
        <v>-1.6999999999999999E-3</v>
      </c>
      <c r="Q171" s="21">
        <v>8.0000000000000004E-4</v>
      </c>
      <c r="R171" s="21">
        <v>-1.9E-3</v>
      </c>
      <c r="S171" s="21">
        <v>0.10589999999999999</v>
      </c>
      <c r="T171" s="21">
        <v>5.8799999999999998E-2</v>
      </c>
      <c r="U171" s="10">
        <v>2.34</v>
      </c>
      <c r="V171" s="10">
        <v>5.33</v>
      </c>
      <c r="W171" s="7">
        <v>1.9121999999999999</v>
      </c>
      <c r="X171" s="20">
        <v>0.52029999999999998</v>
      </c>
      <c r="Y171" s="75">
        <v>2020</v>
      </c>
      <c r="Z171" s="7">
        <v>3</v>
      </c>
      <c r="AA171" s="7">
        <v>0</v>
      </c>
      <c r="AB171" s="51">
        <v>979</v>
      </c>
      <c r="AC171" s="51">
        <v>67</v>
      </c>
      <c r="AD171" s="51">
        <v>-81</v>
      </c>
      <c r="AE171" s="51">
        <v>-82</v>
      </c>
      <c r="AF171" s="51">
        <v>-31</v>
      </c>
      <c r="AG171" s="51">
        <v>-5</v>
      </c>
      <c r="AH171" s="20">
        <v>1.03E-2</v>
      </c>
      <c r="AI171" s="7" t="s">
        <v>8467</v>
      </c>
      <c r="AJ171" s="67" t="s">
        <v>8468</v>
      </c>
      <c r="AK171" s="44">
        <v>-0.60317460317460325</v>
      </c>
      <c r="AL171" s="44">
        <v>0.8181818181818179</v>
      </c>
      <c r="AM171" s="44">
        <v>0.8888888888888874</v>
      </c>
      <c r="AN171" s="25">
        <v>0.67351973684210531</v>
      </c>
      <c r="AO171" s="25">
        <v>0.14473684210526311</v>
      </c>
      <c r="AP171" s="215">
        <v>60.8</v>
      </c>
      <c r="AQ171" s="215" t="s">
        <v>8552</v>
      </c>
      <c r="AR171" s="44">
        <v>6.2937062937062901E-2</v>
      </c>
      <c r="AS171" s="171" t="s">
        <v>8046</v>
      </c>
      <c r="AT171" s="171" t="s">
        <v>8047</v>
      </c>
      <c r="AU171" s="171" t="s">
        <v>7024</v>
      </c>
      <c r="AV171" s="7" t="s">
        <v>8470</v>
      </c>
      <c r="AW171" s="14" t="s">
        <v>6157</v>
      </c>
      <c r="AX171" s="49" t="s">
        <v>6009</v>
      </c>
      <c r="AY171" s="38" t="s">
        <v>5961</v>
      </c>
      <c r="AZ171" s="14" t="s">
        <v>6271</v>
      </c>
      <c r="BA171" s="49" t="s">
        <v>6039</v>
      </c>
      <c r="BB171" s="38" t="s">
        <v>5971</v>
      </c>
      <c r="BC171" s="7">
        <v>0.7</v>
      </c>
      <c r="BD171" s="14" t="s">
        <v>6363</v>
      </c>
      <c r="BE171" s="49" t="s">
        <v>5967</v>
      </c>
      <c r="BF171" s="38" t="s">
        <v>5971</v>
      </c>
      <c r="BG171" s="7">
        <v>0.5</v>
      </c>
      <c r="BH171" s="45">
        <v>2534.1090831277802</v>
      </c>
      <c r="BI171" s="215" t="s">
        <v>8489</v>
      </c>
      <c r="BJ171" s="215" t="s">
        <v>8472</v>
      </c>
      <c r="BK171" s="7">
        <v>5.2</v>
      </c>
      <c r="BL171" s="25">
        <v>5.5555555555555483E-2</v>
      </c>
      <c r="BM171" s="20">
        <v>0.66599999999999993</v>
      </c>
      <c r="BN171" s="20">
        <v>0.76500000000000001</v>
      </c>
      <c r="BO171" s="20">
        <v>0.58499999999999996</v>
      </c>
      <c r="BP171" s="46">
        <v>11.407129455909944</v>
      </c>
      <c r="BQ171" s="215" t="s">
        <v>8560</v>
      </c>
      <c r="BR171" s="79">
        <v>0.17236842105263164</v>
      </c>
      <c r="BS171" s="9">
        <v>2.5451765069082866E-2</v>
      </c>
      <c r="BT171" s="9">
        <v>4.3239156199391671E-2</v>
      </c>
      <c r="BU171" s="47" t="s">
        <v>5993</v>
      </c>
      <c r="BV171" s="47">
        <v>44396</v>
      </c>
      <c r="BW171" s="14" t="s">
        <v>8530</v>
      </c>
      <c r="BX171" s="83">
        <v>0.46546052631578944</v>
      </c>
      <c r="BY171" s="82">
        <v>5.9399999999999995</v>
      </c>
      <c r="BZ171" s="46">
        <v>10.235690235690235</v>
      </c>
      <c r="CA171" s="48" t="s">
        <v>8475</v>
      </c>
      <c r="CB171" s="45">
        <v>59523.199999999997</v>
      </c>
      <c r="CC171" s="45">
        <v>4073.6</v>
      </c>
      <c r="CD171" s="45">
        <v>-4924.8</v>
      </c>
      <c r="CE171" s="45">
        <v>-4985.5999999999995</v>
      </c>
      <c r="CF171" s="14" t="s">
        <v>8695</v>
      </c>
      <c r="CG171" s="7" t="s">
        <v>8477</v>
      </c>
      <c r="CH171" s="215" t="s">
        <v>8478</v>
      </c>
      <c r="CI171" s="215" t="s">
        <v>8478</v>
      </c>
      <c r="CJ171" s="215" t="s">
        <v>8479</v>
      </c>
      <c r="CK171" s="43" t="s">
        <v>5474</v>
      </c>
      <c r="CL171" s="43" t="s">
        <v>5474</v>
      </c>
      <c r="CM171" s="43" t="s">
        <v>6925</v>
      </c>
      <c r="CN171" s="145">
        <v>-911.99999999999955</v>
      </c>
      <c r="CO171" s="145">
        <v>54598.399999999994</v>
      </c>
      <c r="CP171" s="148">
        <v>154073.83225416904</v>
      </c>
      <c r="CQ171" s="189" t="s">
        <v>5474</v>
      </c>
      <c r="CR171" s="189" t="s">
        <v>5474</v>
      </c>
      <c r="CS171" s="99" t="s">
        <v>5474</v>
      </c>
      <c r="CT171" s="167" t="s">
        <v>5474</v>
      </c>
      <c r="CU171" s="43" t="s">
        <v>5474</v>
      </c>
      <c r="CV171" s="43" t="s">
        <v>5474</v>
      </c>
      <c r="CW171" s="43" t="s">
        <v>5474</v>
      </c>
      <c r="CX171" s="43" t="s">
        <v>5474</v>
      </c>
      <c r="CY171" s="43" t="s">
        <v>5474</v>
      </c>
      <c r="CZ171" s="43" t="s">
        <v>5474</v>
      </c>
      <c r="DA171" s="42" t="s">
        <v>5474</v>
      </c>
      <c r="DB171" s="42" t="s">
        <v>5474</v>
      </c>
      <c r="DC171" s="42" t="s">
        <v>5474</v>
      </c>
      <c r="DD171" s="42" t="s">
        <v>5474</v>
      </c>
      <c r="DE171" s="42" t="s">
        <v>5474</v>
      </c>
      <c r="DF171" s="42" t="s">
        <v>5474</v>
      </c>
      <c r="DG171" s="42" t="s">
        <v>5474</v>
      </c>
      <c r="DH171" s="42" t="s">
        <v>5474</v>
      </c>
    </row>
    <row r="172" spans="1:112">
      <c r="A172" s="22">
        <v>5263</v>
      </c>
      <c r="B172" s="7" t="s">
        <v>1079</v>
      </c>
      <c r="C172" s="21">
        <v>0.14019999999999999</v>
      </c>
      <c r="D172" s="21">
        <v>0.1338</v>
      </c>
      <c r="E172" s="21">
        <v>0.31559999999999999</v>
      </c>
      <c r="F172" s="21">
        <v>6.93E-2</v>
      </c>
      <c r="G172" s="21">
        <v>-0.30819999999999997</v>
      </c>
      <c r="H172" s="21">
        <v>-3.6400000000000002E-2</v>
      </c>
      <c r="I172" s="21">
        <v>-0.58330000000000004</v>
      </c>
      <c r="J172" s="21">
        <v>-2.2000000000000002</v>
      </c>
      <c r="K172" s="21">
        <v>9.3600000000000003E-2</v>
      </c>
      <c r="L172" s="21">
        <v>0.115</v>
      </c>
      <c r="M172" s="21">
        <v>5.2400000000000002E-2</v>
      </c>
      <c r="N172" s="21">
        <v>-0.1158</v>
      </c>
      <c r="O172" s="21">
        <v>-0.10340000000000001</v>
      </c>
      <c r="P172" s="21">
        <v>-0.17860000000000001</v>
      </c>
      <c r="Q172" s="21">
        <v>-2.3800000000000002E-2</v>
      </c>
      <c r="R172" s="21">
        <v>-1.4200000000000001E-2</v>
      </c>
      <c r="S172" s="21">
        <v>6.8500000000000005E-2</v>
      </c>
      <c r="T172" s="21">
        <v>5.3400000000000003E-2</v>
      </c>
      <c r="U172" s="10">
        <v>-1.1200000000000001</v>
      </c>
      <c r="V172" s="10">
        <v>-1.65</v>
      </c>
      <c r="W172" s="7">
        <v>3.72</v>
      </c>
      <c r="X172" s="20">
        <v>0.93569999999999998</v>
      </c>
      <c r="Y172" s="75">
        <v>2019</v>
      </c>
      <c r="Z172" s="7">
        <v>5.6</v>
      </c>
      <c r="AA172" s="7">
        <v>0</v>
      </c>
      <c r="AB172" s="51">
        <v>253</v>
      </c>
      <c r="AC172" s="51">
        <v>134</v>
      </c>
      <c r="AD172" s="51"/>
      <c r="AE172" s="51"/>
      <c r="AF172" s="51">
        <v>-13</v>
      </c>
      <c r="AG172" s="51">
        <v>-25</v>
      </c>
      <c r="AH172" s="20">
        <v>6.0699999999999997E-2</v>
      </c>
      <c r="AI172" s="7" t="s">
        <v>8481</v>
      </c>
      <c r="AJ172" s="67" t="s">
        <v>8536</v>
      </c>
      <c r="AK172" s="44">
        <v>-0.52859618717504331</v>
      </c>
      <c r="AL172" s="44">
        <v>0.60869565217391308</v>
      </c>
      <c r="AM172" s="44">
        <v>0.83333333333333337</v>
      </c>
      <c r="AN172" s="25">
        <v>0.46160000000000001</v>
      </c>
      <c r="AO172" s="25">
        <v>0.184</v>
      </c>
      <c r="AP172" s="215">
        <v>125</v>
      </c>
      <c r="AQ172" s="215" t="s">
        <v>8552</v>
      </c>
      <c r="AR172" s="44">
        <v>2.4590163934426201E-2</v>
      </c>
      <c r="AS172" s="171" t="s">
        <v>8046</v>
      </c>
      <c r="AT172" s="171" t="s">
        <v>7265</v>
      </c>
      <c r="AU172" s="171" t="s">
        <v>7067</v>
      </c>
      <c r="AV172" s="7" t="s">
        <v>8470</v>
      </c>
      <c r="AW172" s="14" t="s">
        <v>8101</v>
      </c>
      <c r="AX172" s="49" t="s">
        <v>6009</v>
      </c>
      <c r="AY172" s="38" t="s">
        <v>5961</v>
      </c>
      <c r="AZ172" s="14" t="s">
        <v>6485</v>
      </c>
      <c r="BA172" s="49" t="s">
        <v>6039</v>
      </c>
      <c r="BB172" s="38" t="s">
        <v>5971</v>
      </c>
      <c r="BC172" s="7">
        <v>0.7</v>
      </c>
      <c r="BD172" s="14" t="s">
        <v>6374</v>
      </c>
      <c r="BE172" s="49" t="s">
        <v>5960</v>
      </c>
      <c r="BF172" s="38" t="s">
        <v>5961</v>
      </c>
      <c r="BG172" s="7">
        <v>0.4</v>
      </c>
      <c r="BH172" s="45">
        <v>140.93404028122799</v>
      </c>
      <c r="BI172" s="215" t="s">
        <v>8495</v>
      </c>
      <c r="BJ172" s="215" t="s">
        <v>8554</v>
      </c>
      <c r="BK172" s="7">
        <v>0.5</v>
      </c>
      <c r="BL172" s="25">
        <v>2.0408163265306121E-2</v>
      </c>
      <c r="BM172" s="20">
        <v>0.59556249999999999</v>
      </c>
      <c r="BN172" s="20">
        <v>0.6925</v>
      </c>
      <c r="BO172" s="20">
        <v>0.51624999999999988</v>
      </c>
      <c r="BP172" s="46" t="s">
        <v>8473</v>
      </c>
      <c r="BQ172" s="215" t="s">
        <v>8473</v>
      </c>
      <c r="BR172" s="79" t="s">
        <v>8473</v>
      </c>
      <c r="BS172" s="9">
        <v>2.3770940000994223E-2</v>
      </c>
      <c r="BT172" s="9">
        <v>3.8723467713873916E-2</v>
      </c>
      <c r="BU172" s="47" t="s">
        <v>5993</v>
      </c>
      <c r="BV172" s="47" t="s">
        <v>5993</v>
      </c>
      <c r="BW172" s="14" t="s">
        <v>5474</v>
      </c>
      <c r="BX172" s="83" t="s">
        <v>8473</v>
      </c>
      <c r="BY172" s="82" t="s">
        <v>8473</v>
      </c>
      <c r="BZ172" s="46" t="s">
        <v>8473</v>
      </c>
      <c r="CA172" s="48" t="s">
        <v>8475</v>
      </c>
      <c r="CB172" s="45">
        <v>31625</v>
      </c>
      <c r="CC172" s="45">
        <v>16750</v>
      </c>
      <c r="CD172" s="45">
        <v>0</v>
      </c>
      <c r="CE172" s="45">
        <v>0</v>
      </c>
      <c r="CF172" s="14" t="s">
        <v>8696</v>
      </c>
      <c r="CG172" s="7" t="s">
        <v>8477</v>
      </c>
      <c r="CH172" s="215" t="s">
        <v>8478</v>
      </c>
      <c r="CI172" s="215" t="s">
        <v>8498</v>
      </c>
      <c r="CJ172" s="215" t="s">
        <v>8479</v>
      </c>
      <c r="CK172" s="43" t="s">
        <v>5474</v>
      </c>
      <c r="CL172" s="43" t="s">
        <v>5474</v>
      </c>
      <c r="CM172" s="43" t="s">
        <v>5474</v>
      </c>
      <c r="CN172" s="145">
        <v>16750</v>
      </c>
      <c r="CO172" s="145">
        <v>31625</v>
      </c>
      <c r="CP172" s="148">
        <v>17616.755035153499</v>
      </c>
      <c r="CQ172" s="189">
        <v>0.14799999999999999</v>
      </c>
      <c r="CR172" s="189">
        <v>0</v>
      </c>
      <c r="CS172" s="99">
        <v>44849</v>
      </c>
      <c r="CT172" s="167" t="s">
        <v>5474</v>
      </c>
      <c r="CU172" s="43" t="s">
        <v>5474</v>
      </c>
      <c r="CV172" s="43" t="s">
        <v>5474</v>
      </c>
      <c r="CW172" s="43" t="s">
        <v>5474</v>
      </c>
      <c r="CX172" s="43" t="s">
        <v>5474</v>
      </c>
      <c r="CY172" s="43" t="s">
        <v>5474</v>
      </c>
      <c r="CZ172" s="43" t="s">
        <v>5474</v>
      </c>
      <c r="DA172" s="42" t="s">
        <v>5474</v>
      </c>
      <c r="DB172" s="42" t="s">
        <v>5474</v>
      </c>
      <c r="DC172" s="42" t="s">
        <v>5474</v>
      </c>
      <c r="DD172" s="42" t="s">
        <v>5474</v>
      </c>
      <c r="DE172" s="42" t="s">
        <v>5474</v>
      </c>
      <c r="DF172" s="42" t="s">
        <v>5474</v>
      </c>
      <c r="DG172" s="42" t="s">
        <v>5474</v>
      </c>
      <c r="DH172" s="42" t="s">
        <v>5474</v>
      </c>
    </row>
    <row r="173" spans="1:112">
      <c r="A173" s="22">
        <v>3646</v>
      </c>
      <c r="B173" s="7" t="s">
        <v>846</v>
      </c>
      <c r="C173" s="21">
        <v>4.1300000000000003E-2</v>
      </c>
      <c r="D173" s="21">
        <v>0.51719999999999999</v>
      </c>
      <c r="E173" s="21">
        <v>8.4900000000000003E-2</v>
      </c>
      <c r="F173" s="21">
        <v>0.47939999999999999</v>
      </c>
      <c r="G173" s="21">
        <v>0.59279999999999999</v>
      </c>
      <c r="H173" s="21">
        <v>0.26469999999999999</v>
      </c>
      <c r="I173" s="21">
        <v>-0.2321</v>
      </c>
      <c r="J173" s="21">
        <v>0.30509999999999998</v>
      </c>
      <c r="K173" s="21">
        <v>-1.5599999999999999E-2</v>
      </c>
      <c r="L173" s="21">
        <v>-5.8900000000000001E-2</v>
      </c>
      <c r="M173" s="21">
        <v>-2.3199999999999998E-2</v>
      </c>
      <c r="N173" s="21">
        <v>2.2499999999999999E-2</v>
      </c>
      <c r="O173" s="21">
        <v>-8.8999999999999999E-3</v>
      </c>
      <c r="P173" s="21">
        <v>2.76E-2</v>
      </c>
      <c r="Q173" s="21">
        <v>-8.2000000000000007E-3</v>
      </c>
      <c r="R173" s="21">
        <v>-7.1999999999999998E-3</v>
      </c>
      <c r="S173" s="21">
        <v>8.8499999999999995E-2</v>
      </c>
      <c r="T173" s="21">
        <v>6.5699999999999995E-2</v>
      </c>
      <c r="U173" s="10">
        <v>0.77</v>
      </c>
      <c r="V173" s="10">
        <v>1.35</v>
      </c>
      <c r="W173" s="7">
        <v>0.95179999999999998</v>
      </c>
      <c r="X173" s="20">
        <v>0.84430000000000005</v>
      </c>
      <c r="Y173" s="75">
        <v>2020</v>
      </c>
      <c r="Z173" s="7">
        <v>0.92</v>
      </c>
      <c r="AA173" s="7">
        <v>0</v>
      </c>
      <c r="AB173" s="51">
        <v>-31</v>
      </c>
      <c r="AC173" s="51">
        <v>-21</v>
      </c>
      <c r="AD173" s="51"/>
      <c r="AE173" s="51"/>
      <c r="AF173" s="51">
        <v>-26</v>
      </c>
      <c r="AG173" s="51"/>
      <c r="AH173" s="20">
        <v>0</v>
      </c>
      <c r="AI173" s="7" t="s">
        <v>8481</v>
      </c>
      <c r="AJ173" s="67" t="s">
        <v>8494</v>
      </c>
      <c r="AK173" s="44">
        <v>-0.50316455696202533</v>
      </c>
      <c r="AL173" s="44">
        <v>-0.65853658536585358</v>
      </c>
      <c r="AM173" s="44">
        <v>0.96666666666666623</v>
      </c>
      <c r="AN173" s="25">
        <v>0.60190476190476205</v>
      </c>
      <c r="AO173" s="25">
        <v>0.31238095238095237</v>
      </c>
      <c r="AP173" s="215">
        <v>26.25</v>
      </c>
      <c r="AQ173" s="215" t="s">
        <v>8552</v>
      </c>
      <c r="AR173" s="44">
        <v>6.4908722109533398E-2</v>
      </c>
      <c r="AS173" s="171" t="s">
        <v>7925</v>
      </c>
      <c r="AT173" s="171" t="s">
        <v>7027</v>
      </c>
      <c r="AU173" s="171" t="s">
        <v>7434</v>
      </c>
      <c r="AV173" s="7" t="s">
        <v>8470</v>
      </c>
      <c r="AW173" s="14" t="s">
        <v>6157</v>
      </c>
      <c r="AX173" s="49" t="s">
        <v>6009</v>
      </c>
      <c r="AY173" s="38" t="s">
        <v>5971</v>
      </c>
      <c r="AZ173" s="14" t="s">
        <v>6725</v>
      </c>
      <c r="BA173" s="49" t="s">
        <v>5967</v>
      </c>
      <c r="BB173" s="38" t="s">
        <v>5971</v>
      </c>
      <c r="BC173" s="7">
        <v>0.3</v>
      </c>
      <c r="BD173" s="14" t="s">
        <v>5959</v>
      </c>
      <c r="BE173" s="49" t="s">
        <v>5960</v>
      </c>
      <c r="BF173" s="38" t="s">
        <v>5961</v>
      </c>
      <c r="BG173" s="7">
        <v>0.5</v>
      </c>
      <c r="BH173" s="45">
        <v>278.98262228591437</v>
      </c>
      <c r="BI173" s="215" t="s">
        <v>8471</v>
      </c>
      <c r="BJ173" s="215" t="s">
        <v>8554</v>
      </c>
      <c r="BK173" s="7">
        <v>3.4</v>
      </c>
      <c r="BL173" s="25">
        <v>5.846774193548384E-2</v>
      </c>
      <c r="BM173" s="20">
        <v>0.67137500000000006</v>
      </c>
      <c r="BN173" s="20">
        <v>0.75249999999999995</v>
      </c>
      <c r="BO173" s="20">
        <v>0.60499999999999998</v>
      </c>
      <c r="BP173" s="46">
        <v>19.444444444444443</v>
      </c>
      <c r="BQ173" s="215" t="s">
        <v>8483</v>
      </c>
      <c r="BR173" s="79">
        <v>-0.21198666666666655</v>
      </c>
      <c r="BS173" s="9">
        <v>3.0232189311575119E-2</v>
      </c>
      <c r="BT173" s="9">
        <v>2.9027806380294452E-2</v>
      </c>
      <c r="BU173" s="47" t="s">
        <v>5993</v>
      </c>
      <c r="BV173" s="47" t="s">
        <v>5993</v>
      </c>
      <c r="BW173" s="14" t="s">
        <v>5474</v>
      </c>
      <c r="BX173" s="83">
        <v>-5.438399999999996E-2</v>
      </c>
      <c r="BY173" s="82">
        <v>1.47</v>
      </c>
      <c r="BZ173" s="46">
        <v>17.857142857142858</v>
      </c>
      <c r="CA173" s="48" t="s">
        <v>5474</v>
      </c>
      <c r="CB173" s="45">
        <v>-813.75</v>
      </c>
      <c r="CC173" s="45">
        <v>-551.25</v>
      </c>
      <c r="CD173" s="45">
        <v>0</v>
      </c>
      <c r="CE173" s="45">
        <v>0</v>
      </c>
      <c r="CF173" s="14" t="s">
        <v>8697</v>
      </c>
      <c r="CG173" s="7" t="s">
        <v>8477</v>
      </c>
      <c r="CH173" s="215" t="s">
        <v>8478</v>
      </c>
      <c r="CI173" s="215" t="s">
        <v>8546</v>
      </c>
      <c r="CJ173" s="215" t="s">
        <v>8479</v>
      </c>
      <c r="CK173" s="43" t="s">
        <v>5474</v>
      </c>
      <c r="CL173" s="43" t="s">
        <v>5474</v>
      </c>
      <c r="CM173" s="43" t="s">
        <v>6944</v>
      </c>
      <c r="CN173" s="145">
        <v>-551.25</v>
      </c>
      <c r="CO173" s="145">
        <v>-813.75</v>
      </c>
      <c r="CP173" s="148">
        <v>7323.2938350052527</v>
      </c>
      <c r="CQ173" s="189" t="s">
        <v>5474</v>
      </c>
      <c r="CR173" s="189" t="s">
        <v>5474</v>
      </c>
      <c r="CS173" s="99" t="s">
        <v>5474</v>
      </c>
      <c r="CT173" s="167" t="s">
        <v>8503</v>
      </c>
      <c r="CU173" s="43" t="s">
        <v>5474</v>
      </c>
      <c r="CV173" s="43" t="s">
        <v>5474</v>
      </c>
      <c r="CW173" s="43" t="s">
        <v>5474</v>
      </c>
      <c r="CX173" s="43" t="s">
        <v>5474</v>
      </c>
      <c r="CY173" s="43" t="s">
        <v>5474</v>
      </c>
      <c r="CZ173" s="43" t="s">
        <v>8503</v>
      </c>
      <c r="DA173" s="42" t="s">
        <v>5474</v>
      </c>
      <c r="DB173" s="42" t="s">
        <v>5474</v>
      </c>
      <c r="DC173" s="42" t="s">
        <v>5474</v>
      </c>
      <c r="DD173" s="42" t="s">
        <v>5474</v>
      </c>
      <c r="DE173" s="42" t="s">
        <v>5474</v>
      </c>
      <c r="DF173" s="42" t="s">
        <v>5474</v>
      </c>
      <c r="DG173" s="42" t="s">
        <v>5474</v>
      </c>
      <c r="DH173" s="42" t="s">
        <v>5474</v>
      </c>
    </row>
    <row r="174" spans="1:112">
      <c r="A174" s="22">
        <v>3587</v>
      </c>
      <c r="B174" s="7" t="s">
        <v>823</v>
      </c>
      <c r="C174" s="21">
        <v>5.11E-2</v>
      </c>
      <c r="D174" s="21">
        <v>0.1118</v>
      </c>
      <c r="E174" s="21">
        <v>9.7299999999999998E-2</v>
      </c>
      <c r="F174" s="21">
        <v>8.6499999999999994E-2</v>
      </c>
      <c r="G174" s="21">
        <v>8.9200000000000002E-2</v>
      </c>
      <c r="H174" s="21">
        <v>0.40570000000000001</v>
      </c>
      <c r="I174" s="21">
        <v>1.617</v>
      </c>
      <c r="J174" s="21">
        <v>1.0537000000000001</v>
      </c>
      <c r="K174" s="21">
        <v>5.6599999999999998E-2</v>
      </c>
      <c r="L174" s="21">
        <v>0.1095</v>
      </c>
      <c r="M174" s="21">
        <v>7.0099999999999996E-2</v>
      </c>
      <c r="N174" s="21">
        <v>2.76E-2</v>
      </c>
      <c r="O174" s="21">
        <v>9.5399999999999999E-2</v>
      </c>
      <c r="P174" s="21">
        <v>6.13E-2</v>
      </c>
      <c r="Q174" s="21">
        <v>2.29E-2</v>
      </c>
      <c r="R174" s="21">
        <v>1.38E-2</v>
      </c>
      <c r="S174" s="21">
        <v>0.1137</v>
      </c>
      <c r="T174" s="21">
        <v>8.3799999999999999E-2</v>
      </c>
      <c r="U174" s="10">
        <v>4.21</v>
      </c>
      <c r="V174" s="10">
        <v>8.34</v>
      </c>
      <c r="W174" s="7">
        <v>3.3</v>
      </c>
      <c r="X174" s="20">
        <v>0.70579999999999998</v>
      </c>
      <c r="Y174" s="75">
        <v>2020</v>
      </c>
      <c r="Z174" s="7">
        <v>4.5</v>
      </c>
      <c r="AA174" s="7">
        <v>0</v>
      </c>
      <c r="AB174" s="51">
        <v>-429</v>
      </c>
      <c r="AC174" s="51">
        <v>-109</v>
      </c>
      <c r="AD174" s="51">
        <v>190</v>
      </c>
      <c r="AE174" s="51"/>
      <c r="AF174" s="51">
        <v>12</v>
      </c>
      <c r="AG174" s="51">
        <v>-11</v>
      </c>
      <c r="AH174" s="20">
        <v>1.0699999999999999E-2</v>
      </c>
      <c r="AI174" s="7" t="s">
        <v>8487</v>
      </c>
      <c r="AJ174" s="67" t="s">
        <v>8468</v>
      </c>
      <c r="AK174" s="44">
        <v>0.79792147806004621</v>
      </c>
      <c r="AL174" s="44">
        <v>0.75</v>
      </c>
      <c r="AM174" s="44">
        <v>0.5625</v>
      </c>
      <c r="AN174" s="25">
        <v>0.57926421404682271</v>
      </c>
      <c r="AO174" s="25">
        <v>0.20066889632107024</v>
      </c>
      <c r="AP174" s="215">
        <v>149.5</v>
      </c>
      <c r="AQ174" s="215" t="s">
        <v>8552</v>
      </c>
      <c r="AR174" s="44">
        <v>4.54545454545454E-2</v>
      </c>
      <c r="AS174" s="171" t="s">
        <v>7908</v>
      </c>
      <c r="AT174" s="171" t="s">
        <v>6976</v>
      </c>
      <c r="AU174" s="171" t="s">
        <v>7002</v>
      </c>
      <c r="AV174" s="7" t="s">
        <v>5474</v>
      </c>
      <c r="AW174" s="14" t="s">
        <v>6157</v>
      </c>
      <c r="AX174" s="49" t="s">
        <v>6009</v>
      </c>
      <c r="AY174" s="38" t="s">
        <v>5961</v>
      </c>
      <c r="AZ174" s="14" t="s">
        <v>6165</v>
      </c>
      <c r="BA174" s="49" t="s">
        <v>5967</v>
      </c>
      <c r="BB174" s="38" t="s">
        <v>5961</v>
      </c>
      <c r="BC174" s="7">
        <v>0.4</v>
      </c>
      <c r="BD174" s="14" t="s">
        <v>5973</v>
      </c>
      <c r="BE174" s="49" t="s">
        <v>6009</v>
      </c>
      <c r="BF174" s="38" t="s">
        <v>5961</v>
      </c>
      <c r="BG174" s="7">
        <v>0.4</v>
      </c>
      <c r="BH174" s="45">
        <v>3543.6310974628718</v>
      </c>
      <c r="BI174" s="215" t="s">
        <v>8489</v>
      </c>
      <c r="BJ174" s="215" t="s">
        <v>8472</v>
      </c>
      <c r="BK174" s="7">
        <v>5.5</v>
      </c>
      <c r="BL174" s="25">
        <v>3.1034482758620689E-2</v>
      </c>
      <c r="BM174" s="20">
        <v>0.69256249999999997</v>
      </c>
      <c r="BN174" s="20">
        <v>0.65749999999999997</v>
      </c>
      <c r="BO174" s="20">
        <v>0.72124999999999984</v>
      </c>
      <c r="BP174" s="46">
        <v>17.925659472422062</v>
      </c>
      <c r="BQ174" s="215" t="s">
        <v>8521</v>
      </c>
      <c r="BR174" s="79">
        <v>-0.29892107023411368</v>
      </c>
      <c r="BS174" s="9">
        <v>1.61292226428571E-2</v>
      </c>
      <c r="BT174" s="9">
        <v>2.4109295071989445E-2</v>
      </c>
      <c r="BU174" s="47" t="s">
        <v>5993</v>
      </c>
      <c r="BV174" s="47" t="s">
        <v>5993</v>
      </c>
      <c r="BW174" s="14" t="s">
        <v>8474</v>
      </c>
      <c r="BX174" s="83">
        <v>-0.15870528428093653</v>
      </c>
      <c r="BY174" s="82">
        <v>8.91</v>
      </c>
      <c r="BZ174" s="46">
        <v>16.778900112233444</v>
      </c>
      <c r="CA174" s="48" t="s">
        <v>8538</v>
      </c>
      <c r="CB174" s="45">
        <v>-64135.5</v>
      </c>
      <c r="CC174" s="45">
        <v>-16295.5</v>
      </c>
      <c r="CD174" s="45">
        <v>28405</v>
      </c>
      <c r="CE174" s="45">
        <v>0</v>
      </c>
      <c r="CF174" s="14" t="s">
        <v>8698</v>
      </c>
      <c r="CG174" s="7" t="s">
        <v>8477</v>
      </c>
      <c r="CH174" s="215" t="s">
        <v>8478</v>
      </c>
      <c r="CI174" s="215" t="s">
        <v>8479</v>
      </c>
      <c r="CJ174" s="215" t="s">
        <v>8479</v>
      </c>
      <c r="CK174" s="43" t="s">
        <v>5474</v>
      </c>
      <c r="CL174" s="43" t="s">
        <v>5474</v>
      </c>
      <c r="CM174" s="43" t="s">
        <v>6903</v>
      </c>
      <c r="CN174" s="145">
        <v>-16295.5</v>
      </c>
      <c r="CO174" s="145">
        <v>-35730.5</v>
      </c>
      <c r="CP174" s="148">
        <v>529772.8490706993</v>
      </c>
      <c r="CQ174" s="189" t="s">
        <v>5474</v>
      </c>
      <c r="CR174" s="189" t="s">
        <v>5474</v>
      </c>
      <c r="CS174" s="99" t="s">
        <v>5474</v>
      </c>
      <c r="CT174" s="167" t="s">
        <v>5474</v>
      </c>
      <c r="CU174" s="43" t="s">
        <v>5474</v>
      </c>
      <c r="CV174" s="43" t="s">
        <v>5474</v>
      </c>
      <c r="CW174" s="43" t="s">
        <v>5474</v>
      </c>
      <c r="CX174" s="43" t="s">
        <v>5474</v>
      </c>
      <c r="CY174" s="43" t="s">
        <v>5474</v>
      </c>
      <c r="CZ174" s="43" t="s">
        <v>5474</v>
      </c>
      <c r="DA174" s="42" t="s">
        <v>5474</v>
      </c>
      <c r="DB174" s="42" t="s">
        <v>5474</v>
      </c>
      <c r="DC174" s="42" t="s">
        <v>5474</v>
      </c>
      <c r="DD174" s="42" t="s">
        <v>5474</v>
      </c>
      <c r="DE174" s="42" t="s">
        <v>5474</v>
      </c>
      <c r="DF174" s="42" t="s">
        <v>5474</v>
      </c>
      <c r="DG174" s="42" t="s">
        <v>5474</v>
      </c>
      <c r="DH174" s="42" t="s">
        <v>5474</v>
      </c>
    </row>
    <row r="175" spans="1:112">
      <c r="A175" s="22">
        <v>2340</v>
      </c>
      <c r="B175" s="7" t="s">
        <v>333</v>
      </c>
      <c r="C175" s="21">
        <v>7.4399999999999994E-2</v>
      </c>
      <c r="D175" s="21">
        <v>0.19919999999999999</v>
      </c>
      <c r="E175" s="21">
        <v>0.2661</v>
      </c>
      <c r="F175" s="21">
        <v>5.1999999999999998E-2</v>
      </c>
      <c r="G175" s="21">
        <v>0.1724</v>
      </c>
      <c r="H175" s="21">
        <v>-0.2576</v>
      </c>
      <c r="I175" s="21">
        <v>1.5789</v>
      </c>
      <c r="J175" s="21">
        <v>1.2548999999999999</v>
      </c>
      <c r="K175" s="21">
        <v>1.01E-2</v>
      </c>
      <c r="L175" s="21">
        <v>6.1100000000000002E-2</v>
      </c>
      <c r="M175" s="21">
        <v>1.9699999999999999E-2</v>
      </c>
      <c r="N175" s="21">
        <v>-1.9599999999999999E-2</v>
      </c>
      <c r="O175" s="21">
        <v>6.1100000000000002E-2</v>
      </c>
      <c r="P175" s="21">
        <v>2.6100000000000002E-2</v>
      </c>
      <c r="Q175" s="21">
        <v>8.8000000000000005E-3</v>
      </c>
      <c r="R175" s="21">
        <v>6.0000000000000001E-3</v>
      </c>
      <c r="S175" s="21">
        <v>8.9099999999999999E-2</v>
      </c>
      <c r="T175" s="21">
        <v>6.6400000000000001E-2</v>
      </c>
      <c r="U175" s="10">
        <v>1.1499999999999999</v>
      </c>
      <c r="V175" s="10">
        <v>2.17</v>
      </c>
      <c r="W175" s="7">
        <v>0.88670000000000004</v>
      </c>
      <c r="X175" s="20">
        <v>0.75339999999999996</v>
      </c>
      <c r="Y175" s="75">
        <v>2020</v>
      </c>
      <c r="Z175" s="7">
        <v>1.3927</v>
      </c>
      <c r="AA175" s="7">
        <v>0</v>
      </c>
      <c r="AB175" s="51">
        <v>3150</v>
      </c>
      <c r="AC175" s="51">
        <v>-565</v>
      </c>
      <c r="AD175" s="51"/>
      <c r="AE175" s="51"/>
      <c r="AF175" s="51">
        <v>-376</v>
      </c>
      <c r="AG175" s="51">
        <v>67</v>
      </c>
      <c r="AH175" s="20">
        <v>1.95E-2</v>
      </c>
      <c r="AI175" s="7" t="s">
        <v>8487</v>
      </c>
      <c r="AJ175" s="67" t="s">
        <v>8468</v>
      </c>
      <c r="AK175" s="44">
        <v>0.76291793313069922</v>
      </c>
      <c r="AL175" s="44">
        <v>0.63380281690140827</v>
      </c>
      <c r="AM175" s="44">
        <v>0.75609756097560943</v>
      </c>
      <c r="AN175" s="25">
        <v>0.4874074074074074</v>
      </c>
      <c r="AO175" s="25">
        <v>0.2103703703703704</v>
      </c>
      <c r="AP175" s="215">
        <v>33.75</v>
      </c>
      <c r="AQ175" s="215" t="s">
        <v>8552</v>
      </c>
      <c r="AR175" s="44">
        <v>5.1401869158878399E-2</v>
      </c>
      <c r="AS175" s="171" t="s">
        <v>7481</v>
      </c>
      <c r="AT175" s="171" t="s">
        <v>6963</v>
      </c>
      <c r="AU175" s="171" t="s">
        <v>7482</v>
      </c>
      <c r="AV175" s="7" t="s">
        <v>5474</v>
      </c>
      <c r="AW175" s="14" t="s">
        <v>7480</v>
      </c>
      <c r="AX175" s="49" t="s">
        <v>6009</v>
      </c>
      <c r="AY175" s="38" t="s">
        <v>5961</v>
      </c>
      <c r="AZ175" s="14" t="s">
        <v>6581</v>
      </c>
      <c r="BA175" s="49" t="s">
        <v>5993</v>
      </c>
      <c r="BB175" s="38" t="s">
        <v>5993</v>
      </c>
      <c r="BC175" s="7">
        <v>0.4</v>
      </c>
      <c r="BD175" s="14" t="s">
        <v>6174</v>
      </c>
      <c r="BE175" s="49" t="s">
        <v>6039</v>
      </c>
      <c r="BF175" s="38" t="s">
        <v>5961</v>
      </c>
      <c r="BG175" s="7">
        <v>0.4</v>
      </c>
      <c r="BH175" s="45">
        <v>21321.861005042898</v>
      </c>
      <c r="BI175" s="215" t="s">
        <v>8592</v>
      </c>
      <c r="BJ175" s="215" t="s">
        <v>8472</v>
      </c>
      <c r="BK175" s="7">
        <v>3.5</v>
      </c>
      <c r="BL175" s="25">
        <v>4.813664596273283E-2</v>
      </c>
      <c r="BM175" s="20">
        <v>0.68037500000000006</v>
      </c>
      <c r="BN175" s="20">
        <v>0.69000000000000006</v>
      </c>
      <c r="BO175" s="20">
        <v>0.67249999999999999</v>
      </c>
      <c r="BP175" s="46">
        <v>15.552995391705069</v>
      </c>
      <c r="BQ175" s="215" t="s">
        <v>8521</v>
      </c>
      <c r="BR175" s="79">
        <v>-0.16288888888888886</v>
      </c>
      <c r="BS175" s="9">
        <v>2.0303815273243986E-2</v>
      </c>
      <c r="BT175" s="9">
        <v>3.5209211299085386E-2</v>
      </c>
      <c r="BU175" s="47" t="s">
        <v>5993</v>
      </c>
      <c r="BV175" s="47">
        <v>44371</v>
      </c>
      <c r="BW175" s="14" t="s">
        <v>8474</v>
      </c>
      <c r="BX175" s="83">
        <v>4.5333333333332946E-3</v>
      </c>
      <c r="BY175" s="82">
        <v>2.25</v>
      </c>
      <c r="BZ175" s="46">
        <v>15</v>
      </c>
      <c r="CA175" s="48" t="s">
        <v>8485</v>
      </c>
      <c r="CB175" s="45">
        <v>106312.5</v>
      </c>
      <c r="CC175" s="45">
        <v>-19068.75</v>
      </c>
      <c r="CD175" s="45">
        <v>0</v>
      </c>
      <c r="CE175" s="45">
        <v>0</v>
      </c>
      <c r="CF175" s="14" t="s">
        <v>8699</v>
      </c>
      <c r="CG175" s="7" t="s">
        <v>8477</v>
      </c>
      <c r="CH175" s="215" t="s">
        <v>8478</v>
      </c>
      <c r="CI175" s="215" t="s">
        <v>8498</v>
      </c>
      <c r="CJ175" s="215" t="s">
        <v>8479</v>
      </c>
      <c r="CK175" s="43" t="s">
        <v>5474</v>
      </c>
      <c r="CL175" s="43" t="s">
        <v>5474</v>
      </c>
      <c r="CM175" s="43" t="s">
        <v>6903</v>
      </c>
      <c r="CN175" s="145">
        <v>-19068.75</v>
      </c>
      <c r="CO175" s="145">
        <v>106312.5</v>
      </c>
      <c r="CP175" s="148">
        <v>719612.80892019777</v>
      </c>
      <c r="CQ175" s="189" t="s">
        <v>5474</v>
      </c>
      <c r="CR175" s="189" t="s">
        <v>5474</v>
      </c>
      <c r="CS175" s="99" t="s">
        <v>5474</v>
      </c>
      <c r="CT175" s="167" t="s">
        <v>5474</v>
      </c>
      <c r="CU175" s="43" t="s">
        <v>5474</v>
      </c>
      <c r="CV175" s="43" t="s">
        <v>5474</v>
      </c>
      <c r="CW175" s="43" t="s">
        <v>5474</v>
      </c>
      <c r="CX175" s="43" t="s">
        <v>5474</v>
      </c>
      <c r="CY175" s="43" t="s">
        <v>5474</v>
      </c>
      <c r="CZ175" s="43" t="s">
        <v>5474</v>
      </c>
      <c r="DA175" s="42" t="s">
        <v>5474</v>
      </c>
      <c r="DB175" s="42" t="s">
        <v>5474</v>
      </c>
      <c r="DC175" s="42" t="s">
        <v>5474</v>
      </c>
      <c r="DD175" s="42" t="s">
        <v>5474</v>
      </c>
      <c r="DE175" s="42" t="s">
        <v>5474</v>
      </c>
      <c r="DF175" s="42" t="s">
        <v>5474</v>
      </c>
      <c r="DG175" s="42" t="s">
        <v>5474</v>
      </c>
      <c r="DH175" s="42" t="s">
        <v>5474</v>
      </c>
    </row>
    <row r="176" spans="1:112">
      <c r="A176" s="22">
        <v>2486</v>
      </c>
      <c r="B176" s="7" t="s">
        <v>442</v>
      </c>
      <c r="C176" s="21">
        <v>3.0300000000000001E-2</v>
      </c>
      <c r="D176" s="21">
        <v>0.53449999999999998</v>
      </c>
      <c r="E176" s="21">
        <v>5.74E-2</v>
      </c>
      <c r="F176" s="21">
        <v>0.43059999999999998</v>
      </c>
      <c r="G176" s="21">
        <v>0.5363</v>
      </c>
      <c r="H176" s="21">
        <v>0.65</v>
      </c>
      <c r="I176" s="21">
        <v>12.2</v>
      </c>
      <c r="J176" s="21">
        <v>4.2121000000000004</v>
      </c>
      <c r="K176" s="21">
        <v>3.1099999999999999E-2</v>
      </c>
      <c r="L176" s="21">
        <v>7.1900000000000006E-2</v>
      </c>
      <c r="M176" s="21">
        <v>6.88E-2</v>
      </c>
      <c r="N176" s="21">
        <v>2.5899999999999999E-2</v>
      </c>
      <c r="O176" s="21">
        <v>7.8100000000000003E-2</v>
      </c>
      <c r="P176" s="21">
        <v>9.5399999999999999E-2</v>
      </c>
      <c r="Q176" s="21">
        <v>2.9000000000000001E-2</v>
      </c>
      <c r="R176" s="21">
        <v>1.46E-2</v>
      </c>
      <c r="S176" s="21">
        <v>-4.5100000000000001E-2</v>
      </c>
      <c r="T176" s="21">
        <v>-1.6400000000000001E-2</v>
      </c>
      <c r="U176" s="10">
        <v>1.06</v>
      </c>
      <c r="V176" s="10">
        <v>0.65</v>
      </c>
      <c r="W176" s="7">
        <v>0</v>
      </c>
      <c r="X176" s="20">
        <v>0</v>
      </c>
      <c r="Y176" s="75"/>
      <c r="Z176" s="7"/>
      <c r="AA176" s="7"/>
      <c r="AB176" s="51">
        <v>-6433</v>
      </c>
      <c r="AC176" s="51">
        <v>-4367</v>
      </c>
      <c r="AD176" s="51">
        <v>17</v>
      </c>
      <c r="AE176" s="51">
        <v>8</v>
      </c>
      <c r="AF176" s="51">
        <v>333</v>
      </c>
      <c r="AG176" s="51">
        <v>12</v>
      </c>
      <c r="AH176" s="20">
        <v>6.13E-2</v>
      </c>
      <c r="AI176" s="7" t="s">
        <v>8487</v>
      </c>
      <c r="AJ176" s="67" t="s">
        <v>8482</v>
      </c>
      <c r="AK176" s="44">
        <v>0.73090909090909095</v>
      </c>
      <c r="AL176" s="44">
        <v>-0.64912280701754377</v>
      </c>
      <c r="AM176" s="44">
        <v>0.86666666666666481</v>
      </c>
      <c r="AN176" s="25">
        <v>1.0826771653543306</v>
      </c>
      <c r="AO176" s="25">
        <v>0.44881889763779526</v>
      </c>
      <c r="AP176" s="215">
        <v>50.8</v>
      </c>
      <c r="AQ176" s="215" t="s">
        <v>8552</v>
      </c>
      <c r="AR176" s="44">
        <v>3.1472081218274099E-2</v>
      </c>
      <c r="AS176" s="171" t="s">
        <v>7481</v>
      </c>
      <c r="AT176" s="171" t="s">
        <v>7077</v>
      </c>
      <c r="AU176" s="171" t="s">
        <v>7604</v>
      </c>
      <c r="AV176" s="7" t="s">
        <v>5474</v>
      </c>
      <c r="AW176" s="14" t="s">
        <v>6514</v>
      </c>
      <c r="AX176" s="49" t="s">
        <v>6009</v>
      </c>
      <c r="AY176" s="38" t="s">
        <v>5961</v>
      </c>
      <c r="AZ176" s="14" t="s">
        <v>6038</v>
      </c>
      <c r="BA176" s="49" t="s">
        <v>5967</v>
      </c>
      <c r="BB176" s="38" t="s">
        <v>5961</v>
      </c>
      <c r="BC176" s="7">
        <v>0.7</v>
      </c>
      <c r="BD176" s="14" t="s">
        <v>6035</v>
      </c>
      <c r="BE176" s="49" t="s">
        <v>5988</v>
      </c>
      <c r="BF176" s="38" t="s">
        <v>5989</v>
      </c>
      <c r="BG176" s="7">
        <v>0.7</v>
      </c>
      <c r="BH176" s="45">
        <v>15315.803860435981</v>
      </c>
      <c r="BI176" s="215" t="s">
        <v>8592</v>
      </c>
      <c r="BJ176" s="215" t="s">
        <v>8568</v>
      </c>
      <c r="BK176" s="7">
        <v>0.6</v>
      </c>
      <c r="BL176" s="25">
        <v>3.99181166837256E-2</v>
      </c>
      <c r="BM176" s="20">
        <v>0.72499999999999998</v>
      </c>
      <c r="BN176" s="20">
        <v>0.75249999999999995</v>
      </c>
      <c r="BO176" s="20">
        <v>0.7024999999999999</v>
      </c>
      <c r="BP176" s="46">
        <v>78.153846153846146</v>
      </c>
      <c r="BQ176" s="215" t="s">
        <v>8521</v>
      </c>
      <c r="BR176" s="79">
        <v>-0.89133858267716526</v>
      </c>
      <c r="BS176" s="9">
        <v>0</v>
      </c>
      <c r="BT176" s="9">
        <v>0</v>
      </c>
      <c r="BU176" s="47">
        <v>44399</v>
      </c>
      <c r="BV176" s="47" t="s">
        <v>5993</v>
      </c>
      <c r="BW176" s="14" t="s">
        <v>5474</v>
      </c>
      <c r="BX176" s="83">
        <v>-0.86417322834645671</v>
      </c>
      <c r="BY176" s="82">
        <v>0.46000000000000008</v>
      </c>
      <c r="BZ176" s="46">
        <v>110.43478260869563</v>
      </c>
      <c r="CA176" s="48" t="s">
        <v>8526</v>
      </c>
      <c r="CB176" s="45">
        <v>-326796.39999999997</v>
      </c>
      <c r="CC176" s="45">
        <v>-221843.59999999998</v>
      </c>
      <c r="CD176" s="45">
        <v>863.59999999999991</v>
      </c>
      <c r="CE176" s="45">
        <v>406.4</v>
      </c>
      <c r="CF176" s="14" t="s">
        <v>8700</v>
      </c>
      <c r="CG176" s="7" t="s">
        <v>8477</v>
      </c>
      <c r="CH176" s="215" t="s">
        <v>8498</v>
      </c>
      <c r="CI176" s="215" t="s">
        <v>8478</v>
      </c>
      <c r="CJ176" s="215" t="s">
        <v>8479</v>
      </c>
      <c r="CK176" s="43" t="s">
        <v>5474</v>
      </c>
      <c r="CL176" s="43" t="s">
        <v>5474</v>
      </c>
      <c r="CM176" s="43" t="s">
        <v>5474</v>
      </c>
      <c r="CN176" s="145">
        <v>-221437.19999999998</v>
      </c>
      <c r="CO176" s="145">
        <v>-325932.79999999999</v>
      </c>
      <c r="CP176" s="148">
        <v>778042.83611014776</v>
      </c>
      <c r="CQ176" s="189" t="s">
        <v>5474</v>
      </c>
      <c r="CR176" s="189" t="s">
        <v>5474</v>
      </c>
      <c r="CS176" s="99" t="s">
        <v>5474</v>
      </c>
      <c r="CT176" s="167" t="s">
        <v>5474</v>
      </c>
      <c r="CU176" s="43" t="s">
        <v>5474</v>
      </c>
      <c r="CV176" s="43" t="s">
        <v>5474</v>
      </c>
      <c r="CW176" s="43" t="s">
        <v>5474</v>
      </c>
      <c r="CX176" s="43" t="s">
        <v>5474</v>
      </c>
      <c r="CY176" s="43" t="s">
        <v>5474</v>
      </c>
      <c r="CZ176" s="43" t="s">
        <v>5474</v>
      </c>
      <c r="DA176" s="42" t="s">
        <v>5474</v>
      </c>
      <c r="DB176" s="42" t="s">
        <v>5474</v>
      </c>
      <c r="DC176" s="42" t="s">
        <v>5474</v>
      </c>
      <c r="DD176" s="42" t="s">
        <v>5474</v>
      </c>
      <c r="DE176" s="42" t="s">
        <v>5474</v>
      </c>
      <c r="DF176" s="42" t="s">
        <v>5474</v>
      </c>
      <c r="DG176" s="42" t="s">
        <v>5474</v>
      </c>
      <c r="DH176" s="42" t="s">
        <v>5474</v>
      </c>
    </row>
    <row r="177" spans="1:112">
      <c r="A177" s="22">
        <v>3533</v>
      </c>
      <c r="B177" s="7" t="s">
        <v>795</v>
      </c>
      <c r="C177" s="21">
        <v>8.8800000000000004E-2</v>
      </c>
      <c r="D177" s="21">
        <v>0.32140000000000002</v>
      </c>
      <c r="E177" s="21">
        <v>8.1100000000000005E-2</v>
      </c>
      <c r="F177" s="21">
        <v>0.14549999999999999</v>
      </c>
      <c r="G177" s="21">
        <v>0.23350000000000001</v>
      </c>
      <c r="H177" s="21">
        <v>-0.15010000000000001</v>
      </c>
      <c r="I177" s="21">
        <v>-0.2117</v>
      </c>
      <c r="J177" s="21">
        <v>0.1759</v>
      </c>
      <c r="K177" s="21">
        <v>-9.1999999999999998E-3</v>
      </c>
      <c r="L177" s="21">
        <v>-2.3E-2</v>
      </c>
      <c r="M177" s="21">
        <v>1.01E-2</v>
      </c>
      <c r="N177" s="21">
        <v>-1.5299999999999999E-2</v>
      </c>
      <c r="O177" s="21">
        <v>-5.9900000000000002E-2</v>
      </c>
      <c r="P177" s="21">
        <v>-2E-3</v>
      </c>
      <c r="Q177" s="21">
        <v>-5.3E-3</v>
      </c>
      <c r="R177" s="21">
        <v>-4.3E-3</v>
      </c>
      <c r="S177" s="21">
        <v>0.15770000000000001</v>
      </c>
      <c r="T177" s="21">
        <v>0.1177</v>
      </c>
      <c r="U177" s="10">
        <v>14.91</v>
      </c>
      <c r="V177" s="10">
        <v>28.64</v>
      </c>
      <c r="W177" s="7">
        <v>8.4</v>
      </c>
      <c r="X177" s="20">
        <v>0.5222</v>
      </c>
      <c r="Y177" s="75">
        <v>2020</v>
      </c>
      <c r="Z177" s="7">
        <v>13.3</v>
      </c>
      <c r="AA177" s="7">
        <v>0</v>
      </c>
      <c r="AB177" s="51">
        <v>-698</v>
      </c>
      <c r="AC177" s="51">
        <v>-82</v>
      </c>
      <c r="AD177" s="51">
        <v>587</v>
      </c>
      <c r="AE177" s="51">
        <v>123</v>
      </c>
      <c r="AF177" s="51">
        <v>56</v>
      </c>
      <c r="AG177" s="51">
        <v>-5</v>
      </c>
      <c r="AH177" s="20">
        <v>0</v>
      </c>
      <c r="AI177" s="7" t="s">
        <v>8487</v>
      </c>
      <c r="AJ177" s="67" t="s">
        <v>8536</v>
      </c>
      <c r="AK177" s="44">
        <v>0.69491525423728806</v>
      </c>
      <c r="AL177" s="44">
        <v>0.63953488372093026</v>
      </c>
      <c r="AM177" s="44">
        <v>0.5</v>
      </c>
      <c r="AN177" s="25">
        <v>0.37889908256880733</v>
      </c>
      <c r="AO177" s="25">
        <v>0.15779816513761469</v>
      </c>
      <c r="AP177" s="215">
        <v>545</v>
      </c>
      <c r="AQ177" s="215" t="s">
        <v>8552</v>
      </c>
      <c r="AR177" s="44">
        <v>1.30111524163568E-2</v>
      </c>
      <c r="AS177" s="171" t="s">
        <v>7843</v>
      </c>
      <c r="AT177" s="171" t="s">
        <v>6958</v>
      </c>
      <c r="AU177" s="171" t="s">
        <v>7070</v>
      </c>
      <c r="AV177" s="7" t="s">
        <v>8470</v>
      </c>
      <c r="AW177" s="14" t="s">
        <v>7892</v>
      </c>
      <c r="AX177" s="49" t="s">
        <v>6009</v>
      </c>
      <c r="AY177" s="38" t="s">
        <v>5961</v>
      </c>
      <c r="AZ177" s="14" t="s">
        <v>6239</v>
      </c>
      <c r="BA177" s="49" t="s">
        <v>6039</v>
      </c>
      <c r="BB177" s="38" t="s">
        <v>5971</v>
      </c>
      <c r="BC177" s="7">
        <v>0.4</v>
      </c>
      <c r="BD177" s="14" t="s">
        <v>6304</v>
      </c>
      <c r="BE177" s="49" t="s">
        <v>5988</v>
      </c>
      <c r="BF177" s="38" t="s">
        <v>5989</v>
      </c>
      <c r="BG177" s="7">
        <v>0.9</v>
      </c>
      <c r="BH177" s="45">
        <v>137.79420014204891</v>
      </c>
      <c r="BI177" s="215" t="s">
        <v>8471</v>
      </c>
      <c r="BJ177" s="215" t="s">
        <v>8496</v>
      </c>
      <c r="BK177" s="7">
        <v>0.2</v>
      </c>
      <c r="BL177" s="25">
        <v>7.3937153419593345E-3</v>
      </c>
      <c r="BM177" s="20">
        <v>0.63175000000000003</v>
      </c>
      <c r="BN177" s="20">
        <v>0.69500000000000006</v>
      </c>
      <c r="BO177" s="20">
        <v>0.57999999999999996</v>
      </c>
      <c r="BP177" s="46">
        <v>19.029329608938546</v>
      </c>
      <c r="BQ177" s="215" t="s">
        <v>8521</v>
      </c>
      <c r="BR177" s="79">
        <v>-0.35464220183486234</v>
      </c>
      <c r="BS177" s="9">
        <v>9.5072267601503668E-3</v>
      </c>
      <c r="BT177" s="9">
        <v>1.8445762016971345E-2</v>
      </c>
      <c r="BU177" s="47" t="s">
        <v>5993</v>
      </c>
      <c r="BV177" s="47" t="s">
        <v>5993</v>
      </c>
      <c r="BW177" s="14" t="s">
        <v>5474</v>
      </c>
      <c r="BX177" s="83">
        <v>-0.19330275229357791</v>
      </c>
      <c r="BY177" s="82">
        <v>29.310000000000002</v>
      </c>
      <c r="BZ177" s="46">
        <v>18.594336403957691</v>
      </c>
      <c r="CA177" s="48" t="s">
        <v>8526</v>
      </c>
      <c r="CB177" s="45">
        <v>-380410</v>
      </c>
      <c r="CC177" s="45">
        <v>-44690</v>
      </c>
      <c r="CD177" s="45">
        <v>319915</v>
      </c>
      <c r="CE177" s="45">
        <v>67035</v>
      </c>
      <c r="CF177" s="14" t="s">
        <v>8701</v>
      </c>
      <c r="CG177" s="7" t="s">
        <v>8590</v>
      </c>
      <c r="CH177" s="215" t="s">
        <v>8478</v>
      </c>
      <c r="CI177" s="215" t="s">
        <v>8546</v>
      </c>
      <c r="CJ177" s="215" t="s">
        <v>8479</v>
      </c>
      <c r="CK177" s="43" t="s">
        <v>5474</v>
      </c>
      <c r="CL177" s="43" t="s">
        <v>5474</v>
      </c>
      <c r="CM177" s="43" t="s">
        <v>6903</v>
      </c>
      <c r="CN177" s="145">
        <v>22345</v>
      </c>
      <c r="CO177" s="145">
        <v>-60495</v>
      </c>
      <c r="CP177" s="148">
        <v>75097.839077416662</v>
      </c>
      <c r="CQ177" s="189" t="s">
        <v>5474</v>
      </c>
      <c r="CR177" s="189" t="s">
        <v>5474</v>
      </c>
      <c r="CS177" s="99" t="s">
        <v>5474</v>
      </c>
      <c r="CT177" s="167" t="s">
        <v>5474</v>
      </c>
      <c r="CU177" s="43" t="s">
        <v>5474</v>
      </c>
      <c r="CV177" s="43" t="s">
        <v>5474</v>
      </c>
      <c r="CW177" s="43" t="s">
        <v>5474</v>
      </c>
      <c r="CX177" s="43" t="s">
        <v>5474</v>
      </c>
      <c r="CY177" s="43" t="s">
        <v>5474</v>
      </c>
      <c r="CZ177" s="43" t="s">
        <v>5474</v>
      </c>
      <c r="DA177" s="42" t="s">
        <v>5474</v>
      </c>
      <c r="DB177" s="42" t="s">
        <v>5474</v>
      </c>
      <c r="DC177" s="42" t="s">
        <v>5474</v>
      </c>
      <c r="DD177" s="42" t="s">
        <v>5474</v>
      </c>
      <c r="DE177" s="42" t="s">
        <v>5474</v>
      </c>
      <c r="DF177" s="42" t="s">
        <v>5474</v>
      </c>
      <c r="DG177" s="42" t="s">
        <v>5474</v>
      </c>
      <c r="DH177" s="42" t="s">
        <v>5474</v>
      </c>
    </row>
    <row r="178" spans="1:112">
      <c r="A178" s="22">
        <v>2369</v>
      </c>
      <c r="B178" s="7" t="s">
        <v>356</v>
      </c>
      <c r="C178" s="21">
        <v>1.67E-2</v>
      </c>
      <c r="D178" s="21">
        <v>0.56810000000000005</v>
      </c>
      <c r="E178" s="21">
        <v>5.1700000000000003E-2</v>
      </c>
      <c r="F178" s="21">
        <v>0.5363</v>
      </c>
      <c r="G178" s="21">
        <v>0.46050000000000002</v>
      </c>
      <c r="H178" s="21">
        <v>0.75860000000000005</v>
      </c>
      <c r="I178" s="21">
        <v>4.6429</v>
      </c>
      <c r="J178" s="21">
        <v>3.7585999999999999</v>
      </c>
      <c r="K178" s="21">
        <v>5.8200000000000002E-2</v>
      </c>
      <c r="L178" s="21">
        <v>0.16239999999999999</v>
      </c>
      <c r="M178" s="21">
        <v>9.5399999999999999E-2</v>
      </c>
      <c r="N178" s="21">
        <v>4.6699999999999998E-2</v>
      </c>
      <c r="O178" s="21">
        <v>0.17199999999999999</v>
      </c>
      <c r="P178" s="21">
        <v>0.1129</v>
      </c>
      <c r="Q178" s="21">
        <v>2.69E-2</v>
      </c>
      <c r="R178" s="21">
        <v>1.77E-2</v>
      </c>
      <c r="S178" s="21">
        <v>-2.0400000000000001E-2</v>
      </c>
      <c r="T178" s="21">
        <v>-1.21E-2</v>
      </c>
      <c r="U178" s="10">
        <v>0.8</v>
      </c>
      <c r="V178" s="10">
        <v>0.65</v>
      </c>
      <c r="W178" s="7">
        <v>0.24</v>
      </c>
      <c r="X178" s="20">
        <v>0.89680000000000004</v>
      </c>
      <c r="Y178" s="75"/>
      <c r="Z178" s="7"/>
      <c r="AA178" s="7"/>
      <c r="AB178" s="51">
        <v>2830</v>
      </c>
      <c r="AC178" s="51">
        <v>-2774</v>
      </c>
      <c r="AD178" s="51">
        <v>4</v>
      </c>
      <c r="AE178" s="51"/>
      <c r="AF178" s="51">
        <v>331</v>
      </c>
      <c r="AG178" s="51">
        <v>-131</v>
      </c>
      <c r="AH178" s="20">
        <v>9.8400000000000001E-2</v>
      </c>
      <c r="AI178" s="7" t="s">
        <v>8487</v>
      </c>
      <c r="AJ178" s="67" t="s">
        <v>8468</v>
      </c>
      <c r="AK178" s="44">
        <v>0.84494382022471926</v>
      </c>
      <c r="AL178" s="44">
        <v>0.57142857142857184</v>
      </c>
      <c r="AM178" s="44">
        <v>0.80952380952381031</v>
      </c>
      <c r="AN178" s="25">
        <v>0.7712305025996532</v>
      </c>
      <c r="AO178" s="25">
        <v>0.27902946273830143</v>
      </c>
      <c r="AP178" s="215">
        <v>28.85</v>
      </c>
      <c r="AQ178" s="215" t="s">
        <v>8552</v>
      </c>
      <c r="AR178" s="44">
        <v>3.2200357781753099E-2</v>
      </c>
      <c r="AS178" s="171" t="s">
        <v>7506</v>
      </c>
      <c r="AT178" s="171" t="s">
        <v>7338</v>
      </c>
      <c r="AU178" s="171" t="s">
        <v>7507</v>
      </c>
      <c r="AV178" s="7" t="s">
        <v>5474</v>
      </c>
      <c r="AW178" s="14" t="s">
        <v>6038</v>
      </c>
      <c r="AX178" s="49" t="s">
        <v>6009</v>
      </c>
      <c r="AY178" s="38" t="s">
        <v>5961</v>
      </c>
      <c r="AZ178" s="14" t="s">
        <v>6456</v>
      </c>
      <c r="BA178" s="49" t="s">
        <v>5967</v>
      </c>
      <c r="BB178" s="38" t="s">
        <v>5961</v>
      </c>
      <c r="BC178" s="7">
        <v>0.7</v>
      </c>
      <c r="BD178" s="14" t="s">
        <v>6185</v>
      </c>
      <c r="BE178" s="49" t="s">
        <v>5967</v>
      </c>
      <c r="BF178" s="38" t="s">
        <v>6012</v>
      </c>
      <c r="BG178" s="7">
        <v>1.2</v>
      </c>
      <c r="BH178" s="45">
        <v>23683.396041297638</v>
      </c>
      <c r="BI178" s="215" t="s">
        <v>8592</v>
      </c>
      <c r="BJ178" s="215" t="s">
        <v>8509</v>
      </c>
      <c r="BK178" s="7">
        <v>0.8</v>
      </c>
      <c r="BL178" s="25">
        <v>3.0357142857142909E-2</v>
      </c>
      <c r="BM178" s="20">
        <v>0.74424999999999986</v>
      </c>
      <c r="BN178" s="20">
        <v>0.75249999999999995</v>
      </c>
      <c r="BO178" s="20">
        <v>0.73749999999999971</v>
      </c>
      <c r="BP178" s="46">
        <v>44.384615384615387</v>
      </c>
      <c r="BQ178" s="215" t="s">
        <v>8491</v>
      </c>
      <c r="BR178" s="79">
        <v>-0.68915077989601381</v>
      </c>
      <c r="BS178" s="9">
        <v>2.4545318035076313E-3</v>
      </c>
      <c r="BT178" s="9">
        <v>0</v>
      </c>
      <c r="BU178" s="47" t="s">
        <v>5993</v>
      </c>
      <c r="BV178" s="47" t="s">
        <v>5993</v>
      </c>
      <c r="BW178" s="14" t="s">
        <v>5474</v>
      </c>
      <c r="BX178" s="83">
        <v>-0.62698093587521664</v>
      </c>
      <c r="BY178" s="82">
        <v>0.60000000000000009</v>
      </c>
      <c r="BZ178" s="46">
        <v>48.083333333333329</v>
      </c>
      <c r="CA178" s="48" t="s">
        <v>8702</v>
      </c>
      <c r="CB178" s="45">
        <v>81645.5</v>
      </c>
      <c r="CC178" s="45">
        <v>-80029.900000000009</v>
      </c>
      <c r="CD178" s="45">
        <v>115.4</v>
      </c>
      <c r="CE178" s="45">
        <v>0</v>
      </c>
      <c r="CF178" s="14" t="s">
        <v>8703</v>
      </c>
      <c r="CG178" s="7" t="s">
        <v>8477</v>
      </c>
      <c r="CH178" s="215" t="s">
        <v>8478</v>
      </c>
      <c r="CI178" s="215" t="s">
        <v>8478</v>
      </c>
      <c r="CJ178" s="215" t="s">
        <v>8546</v>
      </c>
      <c r="CK178" s="43" t="s">
        <v>5474</v>
      </c>
      <c r="CL178" s="43" t="s">
        <v>5474</v>
      </c>
      <c r="CM178" s="43" t="s">
        <v>5474</v>
      </c>
      <c r="CN178" s="145">
        <v>-80029.900000000009</v>
      </c>
      <c r="CO178" s="145">
        <v>81760.899999999994</v>
      </c>
      <c r="CP178" s="148">
        <v>683265.97579143685</v>
      </c>
      <c r="CQ178" s="189" t="s">
        <v>5474</v>
      </c>
      <c r="CR178" s="189" t="s">
        <v>5474</v>
      </c>
      <c r="CS178" s="99" t="s">
        <v>5474</v>
      </c>
      <c r="CT178" s="167" t="s">
        <v>8504</v>
      </c>
      <c r="CU178" s="43" t="s">
        <v>5474</v>
      </c>
      <c r="CV178" s="43" t="s">
        <v>5474</v>
      </c>
      <c r="CW178" s="43" t="s">
        <v>5474</v>
      </c>
      <c r="CX178" s="43" t="s">
        <v>5474</v>
      </c>
      <c r="CY178" s="43" t="s">
        <v>5474</v>
      </c>
      <c r="CZ178" s="43" t="s">
        <v>5474</v>
      </c>
      <c r="DA178" s="42" t="s">
        <v>5474</v>
      </c>
      <c r="DB178" s="42" t="s">
        <v>5474</v>
      </c>
      <c r="DC178" s="42" t="s">
        <v>5474</v>
      </c>
      <c r="DD178" s="42" t="s">
        <v>5474</v>
      </c>
      <c r="DE178" s="42" t="s">
        <v>5474</v>
      </c>
      <c r="DF178" s="42" t="s">
        <v>8504</v>
      </c>
      <c r="DG178" s="42" t="s">
        <v>5474</v>
      </c>
      <c r="DH178" s="42" t="s">
        <v>5474</v>
      </c>
    </row>
    <row r="179" spans="1:112">
      <c r="A179" s="22">
        <v>5272</v>
      </c>
      <c r="B179" s="7" t="s">
        <v>1082</v>
      </c>
      <c r="C179" s="21">
        <v>8.14E-2</v>
      </c>
      <c r="D179" s="21">
        <v>0.37140000000000001</v>
      </c>
      <c r="E179" s="21">
        <v>5.8299999999999998E-2</v>
      </c>
      <c r="F179" s="21">
        <v>0.31690000000000002</v>
      </c>
      <c r="G179" s="21">
        <v>0.36170000000000002</v>
      </c>
      <c r="H179" s="21">
        <v>18</v>
      </c>
      <c r="I179" s="21">
        <v>2.0968</v>
      </c>
      <c r="J179" s="21">
        <v>1.6274999999999999</v>
      </c>
      <c r="K179" s="21">
        <v>8.1000000000000003E-2</v>
      </c>
      <c r="L179" s="21">
        <v>7.9500000000000001E-2</v>
      </c>
      <c r="M179" s="21">
        <v>-6.7000000000000002E-3</v>
      </c>
      <c r="N179" s="21">
        <v>0.13789999999999999</v>
      </c>
      <c r="O179" s="21">
        <v>0.28749999999999998</v>
      </c>
      <c r="P179" s="21">
        <v>5.4199999999999998E-2</v>
      </c>
      <c r="Q179" s="21">
        <v>4.4000000000000003E-3</v>
      </c>
      <c r="R179" s="21">
        <v>3.7000000000000002E-3</v>
      </c>
      <c r="S179" s="21">
        <v>2.7199999999999998E-2</v>
      </c>
      <c r="T179" s="21">
        <v>2.5100000000000001E-2</v>
      </c>
      <c r="U179" s="10">
        <v>0.32</v>
      </c>
      <c r="V179" s="10">
        <v>0.22</v>
      </c>
      <c r="W179" s="7">
        <v>0.57999999999999996</v>
      </c>
      <c r="X179" s="20">
        <v>0.95730000000000004</v>
      </c>
      <c r="Y179" s="75"/>
      <c r="Z179" s="7"/>
      <c r="AA179" s="7"/>
      <c r="AB179" s="51">
        <v>122</v>
      </c>
      <c r="AC179" s="51">
        <v>-194</v>
      </c>
      <c r="AD179" s="51"/>
      <c r="AE179" s="51"/>
      <c r="AF179" s="51">
        <v>-1</v>
      </c>
      <c r="AG179" s="51"/>
      <c r="AH179" s="20">
        <v>3.49E-2</v>
      </c>
      <c r="AI179" s="7" t="s">
        <v>8487</v>
      </c>
      <c r="AJ179" s="67" t="s">
        <v>8482</v>
      </c>
      <c r="AK179" s="44">
        <v>0.66502463054187211</v>
      </c>
      <c r="AL179" s="44">
        <v>-0.61052631578947336</v>
      </c>
      <c r="AM179" s="44">
        <v>0.81355932203389947</v>
      </c>
      <c r="AN179" s="25">
        <v>0.82970027247956391</v>
      </c>
      <c r="AO179" s="25">
        <v>0.38828337874659397</v>
      </c>
      <c r="AP179" s="215">
        <v>36.700000000000003</v>
      </c>
      <c r="AQ179" s="215" t="s">
        <v>8552</v>
      </c>
      <c r="AR179" s="44">
        <v>8.2595870206489605E-2</v>
      </c>
      <c r="AS179" s="171" t="s">
        <v>7559</v>
      </c>
      <c r="AT179" s="171" t="s">
        <v>8103</v>
      </c>
      <c r="AU179" s="171" t="s">
        <v>7224</v>
      </c>
      <c r="AV179" s="7" t="s">
        <v>5474</v>
      </c>
      <c r="AW179" s="14" t="s">
        <v>6157</v>
      </c>
      <c r="AX179" s="49" t="s">
        <v>6009</v>
      </c>
      <c r="AY179" s="38" t="s">
        <v>5971</v>
      </c>
      <c r="AZ179" s="14" t="s">
        <v>6117</v>
      </c>
      <c r="BA179" s="49" t="s">
        <v>5967</v>
      </c>
      <c r="BB179" s="38" t="s">
        <v>5961</v>
      </c>
      <c r="BC179" s="7">
        <v>0.4</v>
      </c>
      <c r="BD179" s="14" t="s">
        <v>5980</v>
      </c>
      <c r="BE179" s="49" t="s">
        <v>5967</v>
      </c>
      <c r="BF179" s="38" t="s">
        <v>5961</v>
      </c>
      <c r="BG179" s="7">
        <v>1.2</v>
      </c>
      <c r="BH179" s="45">
        <v>3321.2858569828677</v>
      </c>
      <c r="BI179" s="215" t="s">
        <v>8518</v>
      </c>
      <c r="BJ179" s="215" t="s">
        <v>8500</v>
      </c>
      <c r="BK179" s="7">
        <v>3.2</v>
      </c>
      <c r="BL179" s="25">
        <v>6.9970845481049732E-2</v>
      </c>
      <c r="BM179" s="20">
        <v>0.73937499999999989</v>
      </c>
      <c r="BN179" s="20">
        <v>0.73249999999999993</v>
      </c>
      <c r="BO179" s="20">
        <v>0.74499999999999988</v>
      </c>
      <c r="BP179" s="46">
        <v>166.81818181818184</v>
      </c>
      <c r="BQ179" s="215" t="s">
        <v>8521</v>
      </c>
      <c r="BR179" s="79">
        <v>-0.9043569482288828</v>
      </c>
      <c r="BS179" s="9">
        <v>9.8959235610642793E-3</v>
      </c>
      <c r="BT179" s="9">
        <v>0</v>
      </c>
      <c r="BU179" s="47" t="s">
        <v>5993</v>
      </c>
      <c r="BV179" s="47" t="s">
        <v>5993</v>
      </c>
      <c r="BW179" s="14" t="s">
        <v>5474</v>
      </c>
      <c r="BX179" s="83">
        <v>-0.88522833787465949</v>
      </c>
      <c r="BY179" s="82">
        <v>0.22</v>
      </c>
      <c r="BZ179" s="46">
        <v>166.81818181818184</v>
      </c>
      <c r="CA179" s="48" t="s">
        <v>8485</v>
      </c>
      <c r="CB179" s="45">
        <v>4477.4000000000005</v>
      </c>
      <c r="CC179" s="45">
        <v>-7119.8</v>
      </c>
      <c r="CD179" s="45">
        <v>0</v>
      </c>
      <c r="CE179" s="45">
        <v>0</v>
      </c>
      <c r="CF179" s="14" t="s">
        <v>8704</v>
      </c>
      <c r="CG179" s="7" t="s">
        <v>8477</v>
      </c>
      <c r="CH179" s="215" t="s">
        <v>8478</v>
      </c>
      <c r="CI179" s="215" t="s">
        <v>8479</v>
      </c>
      <c r="CJ179" s="215" t="s">
        <v>8523</v>
      </c>
      <c r="CK179" s="43" t="s">
        <v>5474</v>
      </c>
      <c r="CL179" s="43" t="s">
        <v>5474</v>
      </c>
      <c r="CM179" s="43" t="s">
        <v>6994</v>
      </c>
      <c r="CN179" s="145">
        <v>-7119.8</v>
      </c>
      <c r="CO179" s="145">
        <v>4477.4000000000005</v>
      </c>
      <c r="CP179" s="148">
        <v>121891.19095127126</v>
      </c>
      <c r="CQ179" s="189" t="s">
        <v>5474</v>
      </c>
      <c r="CR179" s="189" t="s">
        <v>5474</v>
      </c>
      <c r="CS179" s="99" t="s">
        <v>5474</v>
      </c>
      <c r="CT179" s="167" t="s">
        <v>5474</v>
      </c>
      <c r="CU179" s="43" t="s">
        <v>5474</v>
      </c>
      <c r="CV179" s="43" t="s">
        <v>5474</v>
      </c>
      <c r="CW179" s="43" t="s">
        <v>5474</v>
      </c>
      <c r="CX179" s="43" t="s">
        <v>5474</v>
      </c>
      <c r="CY179" s="43" t="s">
        <v>5474</v>
      </c>
      <c r="CZ179" s="43" t="s">
        <v>5474</v>
      </c>
      <c r="DA179" s="42" t="s">
        <v>5474</v>
      </c>
      <c r="DB179" s="42" t="s">
        <v>5474</v>
      </c>
      <c r="DC179" s="42" t="s">
        <v>5474</v>
      </c>
      <c r="DD179" s="42" t="s">
        <v>5474</v>
      </c>
      <c r="DE179" s="42" t="s">
        <v>5474</v>
      </c>
      <c r="DF179" s="42" t="s">
        <v>5474</v>
      </c>
      <c r="DG179" s="42" t="s">
        <v>5474</v>
      </c>
      <c r="DH179" s="42" t="s">
        <v>5474</v>
      </c>
    </row>
    <row r="180" spans="1:112">
      <c r="A180" s="22">
        <v>2428</v>
      </c>
      <c r="B180" s="7" t="s">
        <v>396</v>
      </c>
      <c r="C180" s="21">
        <v>-1.4500000000000001E-2</v>
      </c>
      <c r="D180" s="21">
        <v>0.1971</v>
      </c>
      <c r="E180" s="21">
        <v>-8.5000000000000006E-3</v>
      </c>
      <c r="F180" s="21">
        <v>0.19989999999999999</v>
      </c>
      <c r="G180" s="21">
        <v>0.39360000000000001</v>
      </c>
      <c r="H180" s="21">
        <v>6.6000000000000003E-2</v>
      </c>
      <c r="I180" s="21">
        <v>0.28410000000000002</v>
      </c>
      <c r="J180" s="21">
        <v>0.56430000000000002</v>
      </c>
      <c r="K180" s="21">
        <v>9.1000000000000004E-3</v>
      </c>
      <c r="L180" s="21">
        <v>-8.8000000000000005E-3</v>
      </c>
      <c r="M180" s="21">
        <v>4.0800000000000003E-2</v>
      </c>
      <c r="N180" s="21">
        <v>1.9099999999999999E-2</v>
      </c>
      <c r="O180" s="21">
        <v>-2.0000000000000001E-4</v>
      </c>
      <c r="P180" s="21">
        <v>5.4399999999999997E-2</v>
      </c>
      <c r="Q180" s="21">
        <v>1.3299999999999999E-2</v>
      </c>
      <c r="R180" s="21">
        <v>7.4999999999999997E-3</v>
      </c>
      <c r="S180" s="21">
        <v>0.1857</v>
      </c>
      <c r="T180" s="21">
        <v>0.13420000000000001</v>
      </c>
      <c r="U180" s="10">
        <v>6.57</v>
      </c>
      <c r="V180" s="10">
        <v>13.18</v>
      </c>
      <c r="W180" s="7">
        <v>4.16</v>
      </c>
      <c r="X180" s="20">
        <v>0.48570000000000002</v>
      </c>
      <c r="Y180" s="75">
        <v>2020</v>
      </c>
      <c r="Z180" s="7">
        <v>5.5</v>
      </c>
      <c r="AA180" s="7">
        <v>0</v>
      </c>
      <c r="AB180" s="51">
        <v>263</v>
      </c>
      <c r="AC180" s="51">
        <v>-132</v>
      </c>
      <c r="AD180" s="51">
        <v>9</v>
      </c>
      <c r="AE180" s="51">
        <v>4</v>
      </c>
      <c r="AF180" s="51">
        <v>-44</v>
      </c>
      <c r="AG180" s="51">
        <v>-10</v>
      </c>
      <c r="AH180" s="20">
        <v>0</v>
      </c>
      <c r="AI180" s="7" t="s">
        <v>8487</v>
      </c>
      <c r="AJ180" s="67" t="s">
        <v>8468</v>
      </c>
      <c r="AK180" s="44">
        <v>0.74534161490683237</v>
      </c>
      <c r="AL180" s="44">
        <v>0.61458333333333326</v>
      </c>
      <c r="AM180" s="44">
        <v>0.87096774193548387</v>
      </c>
      <c r="AN180" s="25">
        <v>0.74537037037037035</v>
      </c>
      <c r="AO180" s="25">
        <v>0.22222222222222221</v>
      </c>
      <c r="AP180" s="215">
        <v>216</v>
      </c>
      <c r="AQ180" s="215" t="s">
        <v>8552</v>
      </c>
      <c r="AR180" s="44">
        <v>7.7306733167082295E-2</v>
      </c>
      <c r="AS180" s="171" t="s">
        <v>7559</v>
      </c>
      <c r="AT180" s="171" t="s">
        <v>6902</v>
      </c>
      <c r="AU180" s="171" t="s">
        <v>7560</v>
      </c>
      <c r="AV180" s="7" t="s">
        <v>5474</v>
      </c>
      <c r="AW180" s="14" t="s">
        <v>7558</v>
      </c>
      <c r="AX180" s="49" t="s">
        <v>6009</v>
      </c>
      <c r="AY180" s="38" t="s">
        <v>5971</v>
      </c>
      <c r="AZ180" s="14" t="s">
        <v>6038</v>
      </c>
      <c r="BA180" s="49" t="s">
        <v>5967</v>
      </c>
      <c r="BB180" s="38" t="s">
        <v>5961</v>
      </c>
      <c r="BC180" s="7">
        <v>0.5</v>
      </c>
      <c r="BD180" s="14" t="s">
        <v>6202</v>
      </c>
      <c r="BE180" s="49" t="s">
        <v>5967</v>
      </c>
      <c r="BF180" s="38" t="s">
        <v>5961</v>
      </c>
      <c r="BG180" s="7">
        <v>0.2</v>
      </c>
      <c r="BH180" s="45">
        <v>1932.7425659888354</v>
      </c>
      <c r="BI180" s="215" t="s">
        <v>8471</v>
      </c>
      <c r="BJ180" s="215" t="s">
        <v>8500</v>
      </c>
      <c r="BK180" s="7">
        <v>4.7</v>
      </c>
      <c r="BL180" s="25">
        <v>6.6666666666666666E-2</v>
      </c>
      <c r="BM180" s="20">
        <v>0.64693750000000005</v>
      </c>
      <c r="BN180" s="20">
        <v>0.66</v>
      </c>
      <c r="BO180" s="20">
        <v>0.63624999999999998</v>
      </c>
      <c r="BP180" s="46">
        <v>16.388467374810318</v>
      </c>
      <c r="BQ180" s="215" t="s">
        <v>8521</v>
      </c>
      <c r="BR180" s="79">
        <v>-0.21833333333333332</v>
      </c>
      <c r="BS180" s="9">
        <v>1.3331271322025495E-2</v>
      </c>
      <c r="BT180" s="9">
        <v>1.9498894430544311E-2</v>
      </c>
      <c r="BU180" s="47" t="s">
        <v>5993</v>
      </c>
      <c r="BV180" s="47" t="s">
        <v>5993</v>
      </c>
      <c r="BW180" s="14" t="s">
        <v>5474</v>
      </c>
      <c r="BX180" s="83">
        <v>-2.2916666666666613E-2</v>
      </c>
      <c r="BY180" s="82">
        <v>14.07</v>
      </c>
      <c r="BZ180" s="46">
        <v>15.35181236673774</v>
      </c>
      <c r="CA180" s="48" t="s">
        <v>8526</v>
      </c>
      <c r="CB180" s="45">
        <v>56808</v>
      </c>
      <c r="CC180" s="45">
        <v>-28512</v>
      </c>
      <c r="CD180" s="45">
        <v>1944</v>
      </c>
      <c r="CE180" s="45">
        <v>864</v>
      </c>
      <c r="CF180" s="14" t="s">
        <v>8705</v>
      </c>
      <c r="CG180" s="7" t="s">
        <v>8477</v>
      </c>
      <c r="CH180" s="215" t="s">
        <v>8478</v>
      </c>
      <c r="CI180" s="215" t="s">
        <v>8478</v>
      </c>
      <c r="CJ180" s="215" t="s">
        <v>8523</v>
      </c>
      <c r="CK180" s="43" t="s">
        <v>5474</v>
      </c>
      <c r="CL180" s="43" t="s">
        <v>5474</v>
      </c>
      <c r="CM180" s="43" t="s">
        <v>6925</v>
      </c>
      <c r="CN180" s="145">
        <v>-27648</v>
      </c>
      <c r="CO180" s="145">
        <v>58752</v>
      </c>
      <c r="CP180" s="148">
        <v>417472.39425358846</v>
      </c>
      <c r="CQ180" s="189" t="s">
        <v>5474</v>
      </c>
      <c r="CR180" s="189" t="s">
        <v>5474</v>
      </c>
      <c r="CS180" s="99" t="s">
        <v>5474</v>
      </c>
      <c r="CT180" s="167" t="s">
        <v>5474</v>
      </c>
      <c r="CU180" s="43" t="s">
        <v>5474</v>
      </c>
      <c r="CV180" s="43" t="s">
        <v>5474</v>
      </c>
      <c r="CW180" s="43" t="s">
        <v>5474</v>
      </c>
      <c r="CX180" s="43" t="s">
        <v>5474</v>
      </c>
      <c r="CY180" s="43" t="s">
        <v>5474</v>
      </c>
      <c r="CZ180" s="43" t="s">
        <v>5474</v>
      </c>
      <c r="DA180" s="42" t="s">
        <v>5474</v>
      </c>
      <c r="DB180" s="42" t="s">
        <v>5474</v>
      </c>
      <c r="DC180" s="42" t="s">
        <v>5474</v>
      </c>
      <c r="DD180" s="42" t="s">
        <v>5474</v>
      </c>
      <c r="DE180" s="42" t="s">
        <v>5474</v>
      </c>
      <c r="DF180" s="42" t="s">
        <v>5474</v>
      </c>
      <c r="DG180" s="42" t="s">
        <v>5474</v>
      </c>
      <c r="DH180" s="42" t="s">
        <v>5474</v>
      </c>
    </row>
    <row r="181" spans="1:112">
      <c r="A181" s="22">
        <v>3443</v>
      </c>
      <c r="B181" s="7" t="s">
        <v>756</v>
      </c>
      <c r="C181" s="21">
        <v>1.5599999999999999E-2</v>
      </c>
      <c r="D181" s="21">
        <v>0.30819999999999997</v>
      </c>
      <c r="E181" s="21">
        <v>0.1128</v>
      </c>
      <c r="F181" s="21">
        <v>4.1000000000000002E-2</v>
      </c>
      <c r="G181" s="21">
        <v>0.1144</v>
      </c>
      <c r="H181" s="21">
        <v>-0.28699999999999998</v>
      </c>
      <c r="I181" s="21">
        <v>5.0740999999999996</v>
      </c>
      <c r="J181" s="21">
        <v>2.9009999999999998</v>
      </c>
      <c r="K181" s="21">
        <v>-2.6700000000000002E-2</v>
      </c>
      <c r="L181" s="21">
        <v>5.3999999999999999E-2</v>
      </c>
      <c r="M181" s="21">
        <v>3.9100000000000003E-2</v>
      </c>
      <c r="N181" s="21">
        <v>-3.61E-2</v>
      </c>
      <c r="O181" s="21">
        <v>5.0200000000000002E-2</v>
      </c>
      <c r="P181" s="21">
        <v>4.8599999999999997E-2</v>
      </c>
      <c r="Q181" s="21">
        <v>4.0300000000000002E-2</v>
      </c>
      <c r="R181" s="21">
        <v>1.7100000000000001E-2</v>
      </c>
      <c r="S181" s="21">
        <v>0.18970000000000001</v>
      </c>
      <c r="T181" s="21">
        <v>0.1</v>
      </c>
      <c r="U181" s="10">
        <v>3.94</v>
      </c>
      <c r="V181" s="10">
        <v>9.2799999999999994</v>
      </c>
      <c r="W181" s="7">
        <v>4.7</v>
      </c>
      <c r="X181" s="20">
        <v>0.82020000000000004</v>
      </c>
      <c r="Y181" s="75">
        <v>2020</v>
      </c>
      <c r="Z181" s="7">
        <v>5</v>
      </c>
      <c r="AA181" s="7">
        <v>0</v>
      </c>
      <c r="AB181" s="51">
        <v>60</v>
      </c>
      <c r="AC181" s="51">
        <v>228</v>
      </c>
      <c r="AD181" s="51">
        <v>1185</v>
      </c>
      <c r="AE181" s="51">
        <v>290</v>
      </c>
      <c r="AF181" s="51">
        <v>-93</v>
      </c>
      <c r="AG181" s="51">
        <v>28</v>
      </c>
      <c r="AH181" s="20">
        <v>8.3599999999999994E-2</v>
      </c>
      <c r="AI181" s="7" t="s">
        <v>8487</v>
      </c>
      <c r="AJ181" s="67" t="s">
        <v>8468</v>
      </c>
      <c r="AK181" s="44">
        <v>0.62595419847328237</v>
      </c>
      <c r="AL181" s="44">
        <v>0.77142857142857146</v>
      </c>
      <c r="AM181" s="44">
        <v>0.90625</v>
      </c>
      <c r="AN181" s="25">
        <v>0.62980769230769229</v>
      </c>
      <c r="AO181" s="25">
        <v>0.16826923076923078</v>
      </c>
      <c r="AP181" s="215">
        <v>416</v>
      </c>
      <c r="AQ181" s="215" t="s">
        <v>8552</v>
      </c>
      <c r="AR181" s="44">
        <v>1.5873015873015799E-2</v>
      </c>
      <c r="AS181" s="171" t="s">
        <v>7863</v>
      </c>
      <c r="AT181" s="171" t="s">
        <v>6963</v>
      </c>
      <c r="AU181" s="171" t="s">
        <v>7107</v>
      </c>
      <c r="AV181" s="7" t="s">
        <v>5474</v>
      </c>
      <c r="AW181" s="14" t="s">
        <v>7862</v>
      </c>
      <c r="AX181" s="49" t="s">
        <v>6009</v>
      </c>
      <c r="AY181" s="38" t="s">
        <v>5989</v>
      </c>
      <c r="AZ181" s="14" t="s">
        <v>6701</v>
      </c>
      <c r="BA181" s="49" t="s">
        <v>6039</v>
      </c>
      <c r="BB181" s="38" t="s">
        <v>5971</v>
      </c>
      <c r="BC181" s="7">
        <v>0.9</v>
      </c>
      <c r="BD181" s="14" t="s">
        <v>6299</v>
      </c>
      <c r="BE181" s="49" t="s">
        <v>5967</v>
      </c>
      <c r="BF181" s="38" t="s">
        <v>5961</v>
      </c>
      <c r="BG181" s="7">
        <v>0.6</v>
      </c>
      <c r="BH181" s="45">
        <v>2420.6663294543914</v>
      </c>
      <c r="BI181" s="215" t="s">
        <v>8489</v>
      </c>
      <c r="BJ181" s="215" t="s">
        <v>8520</v>
      </c>
      <c r="BK181" s="7">
        <v>1.2</v>
      </c>
      <c r="BL181" s="25">
        <v>3.6114570361145702E-2</v>
      </c>
      <c r="BM181" s="20">
        <v>0.66912499999999997</v>
      </c>
      <c r="BN181" s="20">
        <v>0.66500000000000004</v>
      </c>
      <c r="BO181" s="20">
        <v>0.67249999999999999</v>
      </c>
      <c r="BP181" s="46">
        <v>44.827586206896555</v>
      </c>
      <c r="BQ181" s="215" t="s">
        <v>8521</v>
      </c>
      <c r="BR181" s="79">
        <v>-0.68322403846153834</v>
      </c>
      <c r="BS181" s="9">
        <v>5.4163910355191636E-3</v>
      </c>
      <c r="BT181" s="9">
        <v>6.1333506678240557E-3</v>
      </c>
      <c r="BU181" s="47" t="s">
        <v>5993</v>
      </c>
      <c r="BV181" s="47">
        <v>44350</v>
      </c>
      <c r="BW181" s="14" t="s">
        <v>5474</v>
      </c>
      <c r="BX181" s="83">
        <v>-0.61986884615384608</v>
      </c>
      <c r="BY181" s="82">
        <v>9.64</v>
      </c>
      <c r="BZ181" s="46">
        <v>43.153526970954353</v>
      </c>
      <c r="CA181" s="48" t="s">
        <v>8593</v>
      </c>
      <c r="CB181" s="45">
        <v>24960</v>
      </c>
      <c r="CC181" s="45">
        <v>94848</v>
      </c>
      <c r="CD181" s="45">
        <v>492960</v>
      </c>
      <c r="CE181" s="45">
        <v>120640</v>
      </c>
      <c r="CF181" s="14" t="s">
        <v>8706</v>
      </c>
      <c r="CG181" s="7" t="s">
        <v>8477</v>
      </c>
      <c r="CH181" s="215" t="s">
        <v>8498</v>
      </c>
      <c r="CI181" s="215" t="s">
        <v>8498</v>
      </c>
      <c r="CJ181" s="215" t="s">
        <v>8498</v>
      </c>
      <c r="CK181" s="43" t="s">
        <v>5474</v>
      </c>
      <c r="CL181" s="43" t="s">
        <v>5474</v>
      </c>
      <c r="CM181" s="43" t="s">
        <v>7322</v>
      </c>
      <c r="CN181" s="145">
        <v>215488</v>
      </c>
      <c r="CO181" s="145">
        <v>517920</v>
      </c>
      <c r="CP181" s="148">
        <v>1006997.1930530268</v>
      </c>
      <c r="CQ181" s="189" t="s">
        <v>5474</v>
      </c>
      <c r="CR181" s="189" t="s">
        <v>5474</v>
      </c>
      <c r="CS181" s="99" t="s">
        <v>5474</v>
      </c>
      <c r="CT181" s="167" t="s">
        <v>5474</v>
      </c>
      <c r="CU181" s="43" t="s">
        <v>5474</v>
      </c>
      <c r="CV181" s="43" t="s">
        <v>5474</v>
      </c>
      <c r="CW181" s="43" t="s">
        <v>5474</v>
      </c>
      <c r="CX181" s="43" t="s">
        <v>5474</v>
      </c>
      <c r="CY181" s="43" t="s">
        <v>5474</v>
      </c>
      <c r="CZ181" s="43" t="s">
        <v>5474</v>
      </c>
      <c r="DA181" s="42" t="s">
        <v>5474</v>
      </c>
      <c r="DB181" s="42" t="s">
        <v>5474</v>
      </c>
      <c r="DC181" s="42" t="s">
        <v>5474</v>
      </c>
      <c r="DD181" s="42" t="s">
        <v>5474</v>
      </c>
      <c r="DE181" s="42" t="s">
        <v>5474</v>
      </c>
      <c r="DF181" s="42" t="s">
        <v>5474</v>
      </c>
      <c r="DG181" s="42" t="s">
        <v>5474</v>
      </c>
      <c r="DH181" s="42" t="s">
        <v>5474</v>
      </c>
    </row>
    <row r="182" spans="1:112">
      <c r="A182" s="22">
        <v>8936</v>
      </c>
      <c r="B182" s="7" t="s">
        <v>1569</v>
      </c>
      <c r="C182" s="21">
        <v>0.12859999999999999</v>
      </c>
      <c r="D182" s="21">
        <v>0.3851</v>
      </c>
      <c r="E182" s="21">
        <v>9.9099999999999994E-2</v>
      </c>
      <c r="F182" s="21">
        <v>0.34670000000000001</v>
      </c>
      <c r="G182" s="21">
        <v>0.503</v>
      </c>
      <c r="H182" s="21">
        <v>0.16669999999999999</v>
      </c>
      <c r="I182" s="21">
        <v>1.8824000000000001</v>
      </c>
      <c r="J182" s="21">
        <v>2.5</v>
      </c>
      <c r="K182" s="21">
        <v>-1.1299999999999999E-2</v>
      </c>
      <c r="L182" s="21">
        <v>-8.0000000000000004E-4</v>
      </c>
      <c r="M182" s="21">
        <v>1.7000000000000001E-2</v>
      </c>
      <c r="N182" s="21">
        <v>-1.38E-2</v>
      </c>
      <c r="O182" s="21">
        <v>2.98E-2</v>
      </c>
      <c r="P182" s="21">
        <v>3.8300000000000001E-2</v>
      </c>
      <c r="Q182" s="21">
        <v>2.0999999999999999E-3</v>
      </c>
      <c r="R182" s="21">
        <v>8.9999999999999998E-4</v>
      </c>
      <c r="S182" s="21">
        <v>-0.02</v>
      </c>
      <c r="T182" s="21">
        <v>-2.5000000000000001E-3</v>
      </c>
      <c r="U182" s="10">
        <v>0.91</v>
      </c>
      <c r="V182" s="10">
        <v>1.1499999999999999</v>
      </c>
      <c r="W182" s="7">
        <v>0.14219999999999999</v>
      </c>
      <c r="X182" s="20">
        <v>0.33339999999999997</v>
      </c>
      <c r="Y182" s="75">
        <v>2020</v>
      </c>
      <c r="Z182" s="7">
        <v>0.25</v>
      </c>
      <c r="AA182" s="7">
        <v>0</v>
      </c>
      <c r="AB182" s="51">
        <v>2501</v>
      </c>
      <c r="AC182" s="51">
        <v>1778</v>
      </c>
      <c r="AD182" s="51"/>
      <c r="AE182" s="51"/>
      <c r="AF182" s="51"/>
      <c r="AG182" s="51"/>
      <c r="AH182" s="20">
        <v>5.5999999999999999E-3</v>
      </c>
      <c r="AI182" s="7" t="s">
        <v>8467</v>
      </c>
      <c r="AJ182" s="67" t="s">
        <v>8468</v>
      </c>
      <c r="AK182" s="44">
        <v>-0.66604127579737338</v>
      </c>
      <c r="AL182" s="44">
        <v>0.89473684210526294</v>
      </c>
      <c r="AM182" s="44">
        <v>0.75</v>
      </c>
      <c r="AN182" s="25">
        <v>1.0877551020408163</v>
      </c>
      <c r="AO182" s="25">
        <v>0.11632653061224496</v>
      </c>
      <c r="AP182" s="215">
        <v>24.5</v>
      </c>
      <c r="AQ182" s="215" t="s">
        <v>8552</v>
      </c>
      <c r="AR182" s="44">
        <v>8.23045267489712E-3</v>
      </c>
      <c r="AS182" s="171" t="s">
        <v>7863</v>
      </c>
      <c r="AT182" s="171" t="s">
        <v>8047</v>
      </c>
      <c r="AU182" s="171" t="s">
        <v>7086</v>
      </c>
      <c r="AV182" s="7" t="s">
        <v>5474</v>
      </c>
      <c r="AW182" s="14" t="s">
        <v>8443</v>
      </c>
      <c r="AX182" s="49" t="s">
        <v>6009</v>
      </c>
      <c r="AY182" s="38" t="s">
        <v>5961</v>
      </c>
      <c r="AZ182" s="14" t="s">
        <v>6157</v>
      </c>
      <c r="BA182" s="49" t="s">
        <v>6337</v>
      </c>
      <c r="BB182" s="38" t="s">
        <v>6007</v>
      </c>
      <c r="BC182" s="7">
        <v>1.1000000000000001</v>
      </c>
      <c r="BD182" s="14" t="s">
        <v>6042</v>
      </c>
      <c r="BE182" s="49" t="s">
        <v>5967</v>
      </c>
      <c r="BF182" s="38" t="s">
        <v>5961</v>
      </c>
      <c r="BG182" s="7">
        <v>0.4</v>
      </c>
      <c r="BH182" s="45">
        <v>1818.5938986068281</v>
      </c>
      <c r="BI182" s="215" t="s">
        <v>8489</v>
      </c>
      <c r="BJ182" s="215" t="s">
        <v>8568</v>
      </c>
      <c r="BK182" s="7">
        <v>0.5</v>
      </c>
      <c r="BL182" s="25">
        <v>3.1578947368421054E-2</v>
      </c>
      <c r="BM182" s="20">
        <v>0.69987500000000002</v>
      </c>
      <c r="BN182" s="20">
        <v>0.74249999999999994</v>
      </c>
      <c r="BO182" s="20">
        <v>0.66499999999999992</v>
      </c>
      <c r="BP182" s="46">
        <v>21.304347826086957</v>
      </c>
      <c r="BQ182" s="215" t="s">
        <v>8540</v>
      </c>
      <c r="BR182" s="79">
        <v>-0.4073469387755102</v>
      </c>
      <c r="BS182" s="9">
        <v>0</v>
      </c>
      <c r="BT182" s="9">
        <v>4.328758396036303E-3</v>
      </c>
      <c r="BU182" s="47" t="s">
        <v>5993</v>
      </c>
      <c r="BV182" s="47" t="s">
        <v>5993</v>
      </c>
      <c r="BW182" s="14" t="s">
        <v>5474</v>
      </c>
      <c r="BX182" s="83">
        <v>-0.25918367346938781</v>
      </c>
      <c r="BY182" s="82">
        <v>1.21</v>
      </c>
      <c r="BZ182" s="46">
        <v>20.24793388429752</v>
      </c>
      <c r="CA182" s="48" t="s">
        <v>8475</v>
      </c>
      <c r="CB182" s="45">
        <v>61274.5</v>
      </c>
      <c r="CC182" s="45">
        <v>43561</v>
      </c>
      <c r="CD182" s="45">
        <v>0</v>
      </c>
      <c r="CE182" s="45">
        <v>0</v>
      </c>
      <c r="CF182" s="14" t="s">
        <v>8707</v>
      </c>
      <c r="CG182" s="7" t="s">
        <v>8477</v>
      </c>
      <c r="CH182" s="215" t="s">
        <v>8478</v>
      </c>
      <c r="CI182" s="215" t="s">
        <v>8478</v>
      </c>
      <c r="CJ182" s="215" t="s">
        <v>8479</v>
      </c>
      <c r="CK182" s="43" t="s">
        <v>7153</v>
      </c>
      <c r="CL182" s="43" t="s">
        <v>5474</v>
      </c>
      <c r="CM182" s="43" t="s">
        <v>6994</v>
      </c>
      <c r="CN182" s="145">
        <v>43561</v>
      </c>
      <c r="CO182" s="145">
        <v>61274.5</v>
      </c>
      <c r="CP182" s="148">
        <v>44555.55051586729</v>
      </c>
      <c r="CQ182" s="189" t="s">
        <v>5474</v>
      </c>
      <c r="CR182" s="189" t="s">
        <v>5474</v>
      </c>
      <c r="CS182" s="99" t="s">
        <v>5474</v>
      </c>
      <c r="CT182" s="167" t="s">
        <v>5474</v>
      </c>
      <c r="CU182" s="43" t="s">
        <v>5474</v>
      </c>
      <c r="CV182" s="43" t="s">
        <v>5474</v>
      </c>
      <c r="CW182" s="43" t="s">
        <v>5474</v>
      </c>
      <c r="CX182" s="43" t="s">
        <v>5474</v>
      </c>
      <c r="CY182" s="43" t="s">
        <v>5474</v>
      </c>
      <c r="CZ182" s="43" t="s">
        <v>5474</v>
      </c>
      <c r="DA182" s="42" t="s">
        <v>5474</v>
      </c>
      <c r="DB182" s="42" t="s">
        <v>5474</v>
      </c>
      <c r="DC182" s="42" t="s">
        <v>5474</v>
      </c>
      <c r="DD182" s="42" t="s">
        <v>5474</v>
      </c>
      <c r="DE182" s="42" t="s">
        <v>5474</v>
      </c>
      <c r="DF182" s="42" t="s">
        <v>5474</v>
      </c>
      <c r="DG182" s="42" t="s">
        <v>5474</v>
      </c>
      <c r="DH182" s="42" t="s">
        <v>5474</v>
      </c>
    </row>
    <row r="183" spans="1:112">
      <c r="A183" s="22">
        <v>8028</v>
      </c>
      <c r="B183" s="7" t="s">
        <v>5949</v>
      </c>
      <c r="C183" s="21">
        <v>-7.6700000000000004E-2</v>
      </c>
      <c r="D183" s="21">
        <v>0.14410000000000001</v>
      </c>
      <c r="E183" s="21">
        <v>-4.4400000000000002E-2</v>
      </c>
      <c r="F183" s="21">
        <v>0.14399999999999999</v>
      </c>
      <c r="G183" s="21">
        <v>0.14199999999999999</v>
      </c>
      <c r="H183" s="21">
        <v>0.82350000000000001</v>
      </c>
      <c r="I183" s="21">
        <v>0</v>
      </c>
      <c r="J183" s="21">
        <v>-0.18640000000000001</v>
      </c>
      <c r="K183" s="21">
        <v>-1.8E-3</v>
      </c>
      <c r="L183" s="21">
        <v>4.1799999999999997E-2</v>
      </c>
      <c r="M183" s="21">
        <v>-5.0700000000000002E-2</v>
      </c>
      <c r="N183" s="21">
        <v>-4.4999999999999997E-3</v>
      </c>
      <c r="O183" s="21">
        <v>7.6700000000000004E-2</v>
      </c>
      <c r="P183" s="21">
        <v>-3.4799999999999998E-2</v>
      </c>
      <c r="Q183" s="21">
        <v>-1.37E-2</v>
      </c>
      <c r="R183" s="21">
        <v>-8.5000000000000006E-3</v>
      </c>
      <c r="S183" s="21">
        <v>1.0699999999999999E-2</v>
      </c>
      <c r="T183" s="21">
        <v>2.3099999999999999E-2</v>
      </c>
      <c r="U183" s="10">
        <v>0.48</v>
      </c>
      <c r="V183" s="10">
        <v>0.91</v>
      </c>
      <c r="W183" s="7">
        <v>1.58</v>
      </c>
      <c r="X183" s="20">
        <v>0.91080000000000005</v>
      </c>
      <c r="Y183" s="75">
        <v>2020</v>
      </c>
      <c r="Z183" s="7">
        <v>0.6</v>
      </c>
      <c r="AA183" s="7">
        <v>0.6</v>
      </c>
      <c r="AB183" s="51">
        <v>513</v>
      </c>
      <c r="AC183" s="51">
        <v>-1</v>
      </c>
      <c r="AD183" s="51"/>
      <c r="AE183" s="51"/>
      <c r="AF183" s="51">
        <v>188</v>
      </c>
      <c r="AG183" s="51">
        <v>33</v>
      </c>
      <c r="AH183" s="20">
        <v>7.3000000000000001E-3</v>
      </c>
      <c r="AI183" s="7" t="s">
        <v>8481</v>
      </c>
      <c r="AJ183" s="67" t="s">
        <v>8468</v>
      </c>
      <c r="AK183" s="44">
        <v>0.56020942408376961</v>
      </c>
      <c r="AL183" s="44">
        <v>0.52032520325203246</v>
      </c>
      <c r="AM183" s="44">
        <v>0.92307692307692213</v>
      </c>
      <c r="AN183" s="25">
        <v>0.53153988868274582</v>
      </c>
      <c r="AO183" s="25">
        <v>0.22820037105751387</v>
      </c>
      <c r="AP183" s="215">
        <v>53.9</v>
      </c>
      <c r="AQ183" s="215" t="s">
        <v>8552</v>
      </c>
      <c r="AR183" s="44">
        <v>7.9079079079079004E-2</v>
      </c>
      <c r="AS183" s="171" t="s">
        <v>8102</v>
      </c>
      <c r="AT183" s="171" t="s">
        <v>8383</v>
      </c>
      <c r="AU183" s="171" t="s">
        <v>7213</v>
      </c>
      <c r="AV183" s="7" t="s">
        <v>5474</v>
      </c>
      <c r="AW183" s="14" t="s">
        <v>6157</v>
      </c>
      <c r="AX183" s="49" t="s">
        <v>6009</v>
      </c>
      <c r="AY183" s="38" t="s">
        <v>5971</v>
      </c>
      <c r="AZ183" s="14" t="s">
        <v>6038</v>
      </c>
      <c r="BA183" s="49" t="s">
        <v>5967</v>
      </c>
      <c r="BB183" s="38" t="s">
        <v>5961</v>
      </c>
      <c r="BC183" s="7">
        <v>0.5</v>
      </c>
      <c r="BD183" s="14" t="s">
        <v>6134</v>
      </c>
      <c r="BE183" s="49" t="s">
        <v>6039</v>
      </c>
      <c r="BF183" s="38" t="s">
        <v>5971</v>
      </c>
      <c r="BG183" s="7">
        <v>0.6</v>
      </c>
      <c r="BH183" s="45">
        <v>3713.797825673576</v>
      </c>
      <c r="BI183" s="215" t="s">
        <v>8489</v>
      </c>
      <c r="BJ183" s="215" t="s">
        <v>8472</v>
      </c>
      <c r="BK183" s="7">
        <v>5.0999999999999996</v>
      </c>
      <c r="BL183" s="25">
        <v>7.1570576540755493E-2</v>
      </c>
      <c r="BM183" s="20">
        <v>0.62893749999999993</v>
      </c>
      <c r="BN183" s="20">
        <v>0.64749999999999996</v>
      </c>
      <c r="BO183" s="20">
        <v>0.6137499999999998</v>
      </c>
      <c r="BP183" s="46">
        <v>59.230769230769226</v>
      </c>
      <c r="BQ183" s="215" t="s">
        <v>8558</v>
      </c>
      <c r="BR183" s="79">
        <v>-0.72399999999999998</v>
      </c>
      <c r="BS183" s="9">
        <v>2.3327080180203685E-2</v>
      </c>
      <c r="BT183" s="9">
        <v>6.4902048434100301E-2</v>
      </c>
      <c r="BU183" s="47" t="s">
        <v>5993</v>
      </c>
      <c r="BV183" s="47" t="s">
        <v>5993</v>
      </c>
      <c r="BW183" s="14" t="s">
        <v>8530</v>
      </c>
      <c r="BX183" s="83">
        <v>-0.66880000000000006</v>
      </c>
      <c r="BY183" s="82">
        <v>0.98</v>
      </c>
      <c r="BZ183" s="46">
        <v>55</v>
      </c>
      <c r="CA183" s="48" t="s">
        <v>8485</v>
      </c>
      <c r="CB183" s="45">
        <v>27650.7</v>
      </c>
      <c r="CC183" s="45">
        <v>-53.9</v>
      </c>
      <c r="CD183" s="45">
        <v>0</v>
      </c>
      <c r="CE183" s="45">
        <v>0</v>
      </c>
      <c r="CF183" s="14" t="s">
        <v>5391</v>
      </c>
      <c r="CG183" s="7" t="s">
        <v>8477</v>
      </c>
      <c r="CH183" s="215" t="s">
        <v>8478</v>
      </c>
      <c r="CI183" s="215" t="s">
        <v>8478</v>
      </c>
      <c r="CJ183" s="215" t="s">
        <v>8479</v>
      </c>
      <c r="CK183" s="43" t="s">
        <v>5474</v>
      </c>
      <c r="CL183" s="43" t="s">
        <v>5474</v>
      </c>
      <c r="CM183" s="43" t="s">
        <v>6925</v>
      </c>
      <c r="CN183" s="145">
        <v>-53.9</v>
      </c>
      <c r="CO183" s="145">
        <v>27650.7</v>
      </c>
      <c r="CP183" s="148">
        <v>200173.70280380573</v>
      </c>
      <c r="CQ183" s="189">
        <v>-0.36549165120593685</v>
      </c>
      <c r="CR183" s="189">
        <v>0</v>
      </c>
      <c r="CS183" s="99">
        <v>44513</v>
      </c>
      <c r="CT183" s="167" t="s">
        <v>8528</v>
      </c>
      <c r="CU183" s="43" t="s">
        <v>5474</v>
      </c>
      <c r="CV183" s="43" t="s">
        <v>5474</v>
      </c>
      <c r="CW183" s="43" t="s">
        <v>5474</v>
      </c>
      <c r="CX183" s="43" t="s">
        <v>5474</v>
      </c>
      <c r="CY183" s="43" t="s">
        <v>5474</v>
      </c>
      <c r="CZ183" s="43" t="s">
        <v>5474</v>
      </c>
      <c r="DA183" s="42" t="s">
        <v>5474</v>
      </c>
      <c r="DB183" s="42" t="s">
        <v>8528</v>
      </c>
      <c r="DC183" s="42" t="s">
        <v>5474</v>
      </c>
      <c r="DD183" s="42" t="s">
        <v>5474</v>
      </c>
      <c r="DE183" s="42" t="s">
        <v>5474</v>
      </c>
      <c r="DF183" s="42" t="s">
        <v>5474</v>
      </c>
      <c r="DG183" s="42" t="s">
        <v>5474</v>
      </c>
      <c r="DH183" s="42" t="s">
        <v>5474</v>
      </c>
    </row>
    <row r="184" spans="1:112">
      <c r="A184" s="22">
        <v>5269</v>
      </c>
      <c r="B184" s="7" t="s">
        <v>1081</v>
      </c>
      <c r="C184" s="21">
        <v>0.24779999999999999</v>
      </c>
      <c r="D184" s="21">
        <v>0.1008</v>
      </c>
      <c r="E184" s="21">
        <v>0.34660000000000002</v>
      </c>
      <c r="F184" s="21">
        <v>-5.3100000000000001E-2</v>
      </c>
      <c r="G184" s="21">
        <v>6.2100000000000002E-2</v>
      </c>
      <c r="H184" s="21">
        <v>6.6699999999999995E-2</v>
      </c>
      <c r="I184" s="21">
        <v>-0.1002</v>
      </c>
      <c r="J184" s="21">
        <v>4.4900000000000002E-2</v>
      </c>
      <c r="K184" s="21">
        <v>3.8199999999999998E-2</v>
      </c>
      <c r="L184" s="21">
        <v>1.6500000000000001E-2</v>
      </c>
      <c r="M184" s="21">
        <v>5.1000000000000004E-3</v>
      </c>
      <c r="N184" s="21">
        <v>2.2700000000000001E-2</v>
      </c>
      <c r="O184" s="21">
        <v>-1.0800000000000001E-2</v>
      </c>
      <c r="P184" s="21">
        <v>-3.5000000000000001E-3</v>
      </c>
      <c r="Q184" s="21">
        <v>-5.1400000000000001E-2</v>
      </c>
      <c r="R184" s="21">
        <v>-2.6700000000000002E-2</v>
      </c>
      <c r="S184" s="21">
        <v>0.34339999999999998</v>
      </c>
      <c r="T184" s="21">
        <v>0.2671</v>
      </c>
      <c r="U184" s="10">
        <v>21.39</v>
      </c>
      <c r="V184" s="10">
        <v>44.72</v>
      </c>
      <c r="W184" s="7">
        <v>11.798</v>
      </c>
      <c r="X184" s="20">
        <v>0.73560000000000003</v>
      </c>
      <c r="Y184" s="75">
        <v>2020</v>
      </c>
      <c r="Z184" s="7">
        <v>24.000900000000001</v>
      </c>
      <c r="AA184" s="7">
        <v>0</v>
      </c>
      <c r="AB184" s="51">
        <v>106</v>
      </c>
      <c r="AC184" s="51">
        <v>32</v>
      </c>
      <c r="AD184" s="51">
        <v>74</v>
      </c>
      <c r="AE184" s="51">
        <v>16</v>
      </c>
      <c r="AF184" s="51">
        <v>13</v>
      </c>
      <c r="AG184" s="51">
        <v>12</v>
      </c>
      <c r="AH184" s="20">
        <v>0</v>
      </c>
      <c r="AI184" s="7" t="s">
        <v>8487</v>
      </c>
      <c r="AJ184" s="67" t="s">
        <v>8468</v>
      </c>
      <c r="AK184" s="44">
        <v>0.7584905660377359</v>
      </c>
      <c r="AL184" s="44">
        <v>-0.59259259259259256</v>
      </c>
      <c r="AM184" s="44">
        <v>0.83333333333333337</v>
      </c>
      <c r="AN184" s="25">
        <v>0.67602040816326525</v>
      </c>
      <c r="AO184" s="25">
        <v>0.27551020408163263</v>
      </c>
      <c r="AP184" s="215">
        <v>1960</v>
      </c>
      <c r="AQ184" s="215" t="s">
        <v>8552</v>
      </c>
      <c r="AR184" s="44">
        <v>3.1578947368420998E-2</v>
      </c>
      <c r="AS184" s="171" t="s">
        <v>8102</v>
      </c>
      <c r="AT184" s="171" t="s">
        <v>7141</v>
      </c>
      <c r="AU184" s="171" t="s">
        <v>7740</v>
      </c>
      <c r="AV184" s="7" t="s">
        <v>5474</v>
      </c>
      <c r="AW184" s="14" t="s">
        <v>6841</v>
      </c>
      <c r="AX184" s="49" t="s">
        <v>6009</v>
      </c>
      <c r="AY184" s="38" t="s">
        <v>5961</v>
      </c>
      <c r="AZ184" s="14" t="s">
        <v>6085</v>
      </c>
      <c r="BA184" s="49" t="s">
        <v>5967</v>
      </c>
      <c r="BB184" s="38" t="s">
        <v>5961</v>
      </c>
      <c r="BC184" s="7">
        <v>0.4</v>
      </c>
      <c r="BD184" s="14" t="s">
        <v>6180</v>
      </c>
      <c r="BE184" s="49" t="s">
        <v>6009</v>
      </c>
      <c r="BF184" s="38" t="s">
        <v>5961</v>
      </c>
      <c r="BG184" s="7">
        <v>0.7</v>
      </c>
      <c r="BH184" s="45">
        <v>393.80800016598289</v>
      </c>
      <c r="BI184" s="215" t="s">
        <v>8471</v>
      </c>
      <c r="BJ184" s="215" t="s">
        <v>8568</v>
      </c>
      <c r="BK184" s="7">
        <v>0.6</v>
      </c>
      <c r="BL184" s="25">
        <v>2.6178010471204188E-2</v>
      </c>
      <c r="BM184" s="20">
        <v>0.63506249999999997</v>
      </c>
      <c r="BN184" s="20">
        <v>0.68249999999999988</v>
      </c>
      <c r="BO184" s="20">
        <v>0.59624999999999995</v>
      </c>
      <c r="BP184" s="46">
        <v>43.828264758497319</v>
      </c>
      <c r="BQ184" s="215" t="s">
        <v>8521</v>
      </c>
      <c r="BR184" s="79">
        <v>-0.7267145918367347</v>
      </c>
      <c r="BS184" s="9">
        <v>1.6840259989270301E-4</v>
      </c>
      <c r="BT184" s="9">
        <v>6.3581618957668784E-3</v>
      </c>
      <c r="BU184" s="47" t="s">
        <v>5993</v>
      </c>
      <c r="BV184" s="47" t="s">
        <v>5993</v>
      </c>
      <c r="BW184" s="14" t="s">
        <v>5474</v>
      </c>
      <c r="BX184" s="83">
        <v>-0.67205751020408167</v>
      </c>
      <c r="BY184" s="82">
        <v>43.69</v>
      </c>
      <c r="BZ184" s="46">
        <v>44.861524376287484</v>
      </c>
      <c r="CA184" s="48" t="s">
        <v>8593</v>
      </c>
      <c r="CB184" s="45">
        <v>207760</v>
      </c>
      <c r="CC184" s="45">
        <v>62720</v>
      </c>
      <c r="CD184" s="45">
        <v>145040</v>
      </c>
      <c r="CE184" s="45">
        <v>31360</v>
      </c>
      <c r="CF184" s="14" t="s">
        <v>8708</v>
      </c>
      <c r="CG184" s="7" t="s">
        <v>8477</v>
      </c>
      <c r="CH184" s="215" t="s">
        <v>8498</v>
      </c>
      <c r="CI184" s="215" t="s">
        <v>8546</v>
      </c>
      <c r="CJ184" s="215" t="s">
        <v>8479</v>
      </c>
      <c r="CK184" s="43" t="s">
        <v>5474</v>
      </c>
      <c r="CL184" s="43" t="s">
        <v>5474</v>
      </c>
      <c r="CM184" s="43" t="s">
        <v>6903</v>
      </c>
      <c r="CN184" s="145">
        <v>94080</v>
      </c>
      <c r="CO184" s="145">
        <v>352800</v>
      </c>
      <c r="CP184" s="148">
        <v>771863.68032532651</v>
      </c>
      <c r="CQ184" s="189" t="s">
        <v>5474</v>
      </c>
      <c r="CR184" s="189" t="s">
        <v>5474</v>
      </c>
      <c r="CS184" s="99" t="s">
        <v>5474</v>
      </c>
      <c r="CT184" s="167" t="s">
        <v>8503</v>
      </c>
      <c r="CU184" s="43" t="s">
        <v>5474</v>
      </c>
      <c r="CV184" s="43" t="s">
        <v>5474</v>
      </c>
      <c r="CW184" s="43" t="s">
        <v>5474</v>
      </c>
      <c r="CX184" s="43" t="s">
        <v>5474</v>
      </c>
      <c r="CY184" s="43" t="s">
        <v>5474</v>
      </c>
      <c r="CZ184" s="43" t="s">
        <v>8503</v>
      </c>
      <c r="DA184" s="42" t="s">
        <v>5474</v>
      </c>
      <c r="DB184" s="42" t="s">
        <v>5474</v>
      </c>
      <c r="DC184" s="42" t="s">
        <v>5474</v>
      </c>
      <c r="DD184" s="42" t="s">
        <v>5474</v>
      </c>
      <c r="DE184" s="42" t="s">
        <v>5474</v>
      </c>
      <c r="DF184" s="42" t="s">
        <v>5474</v>
      </c>
      <c r="DG184" s="42" t="s">
        <v>5474</v>
      </c>
      <c r="DH184" s="42" t="s">
        <v>5473</v>
      </c>
    </row>
    <row r="185" spans="1:112">
      <c r="A185" s="22">
        <v>8155</v>
      </c>
      <c r="B185" s="7" t="s">
        <v>1480</v>
      </c>
      <c r="C185" s="21">
        <v>1.2800000000000001E-2</v>
      </c>
      <c r="D185" s="21">
        <v>-9.6699999999999994E-2</v>
      </c>
      <c r="E185" s="21">
        <v>3.4799999999999998E-2</v>
      </c>
      <c r="F185" s="21">
        <v>3.5000000000000001E-3</v>
      </c>
      <c r="G185" s="21">
        <v>-0.13969999999999999</v>
      </c>
      <c r="H185" s="21">
        <v>-0.18279999999999999</v>
      </c>
      <c r="I185" s="21">
        <v>-0.57179999999999997</v>
      </c>
      <c r="J185" s="21">
        <v>-0.47760000000000002</v>
      </c>
      <c r="K185" s="21">
        <v>-4.3999999999999997E-2</v>
      </c>
      <c r="L185" s="21">
        <v>-0.1172</v>
      </c>
      <c r="M185" s="21">
        <v>-3.6299999999999999E-2</v>
      </c>
      <c r="N185" s="21">
        <v>-4.8099999999999997E-2</v>
      </c>
      <c r="O185" s="21">
        <v>-0.13619999999999999</v>
      </c>
      <c r="P185" s="21">
        <v>-4.1599999999999998E-2</v>
      </c>
      <c r="Q185" s="21">
        <v>-2.18E-2</v>
      </c>
      <c r="R185" s="21">
        <v>-1.37E-2</v>
      </c>
      <c r="S185" s="21">
        <v>0.20230000000000001</v>
      </c>
      <c r="T185" s="21">
        <v>0.13289999999999999</v>
      </c>
      <c r="U185" s="10">
        <v>3.38</v>
      </c>
      <c r="V185" s="10">
        <v>7.6</v>
      </c>
      <c r="W185" s="7">
        <v>4.9260000000000002</v>
      </c>
      <c r="X185" s="20">
        <v>0.80210000000000004</v>
      </c>
      <c r="Y185" s="75">
        <v>2020</v>
      </c>
      <c r="Z185" s="7">
        <v>7</v>
      </c>
      <c r="AA185" s="7">
        <v>0</v>
      </c>
      <c r="AB185" s="51">
        <v>-131</v>
      </c>
      <c r="AC185" s="51">
        <v>-31</v>
      </c>
      <c r="AD185" s="51">
        <v>55</v>
      </c>
      <c r="AE185" s="51">
        <v>29</v>
      </c>
      <c r="AF185" s="51">
        <v>66</v>
      </c>
      <c r="AG185" s="51"/>
      <c r="AH185" s="20">
        <v>3.0499999999999999E-2</v>
      </c>
      <c r="AI185" s="7" t="s">
        <v>8467</v>
      </c>
      <c r="AJ185" s="67" t="s">
        <v>8494</v>
      </c>
      <c r="AK185" s="44">
        <v>-0.65967016491754116</v>
      </c>
      <c r="AL185" s="44">
        <v>-0.60734463276836148</v>
      </c>
      <c r="AM185" s="44">
        <v>1</v>
      </c>
      <c r="AN185" s="25">
        <v>0.61759259259259258</v>
      </c>
      <c r="AO185" s="25">
        <v>0.32777777777777783</v>
      </c>
      <c r="AP185" s="215">
        <v>108</v>
      </c>
      <c r="AQ185" s="215" t="s">
        <v>8552</v>
      </c>
      <c r="AR185" s="44">
        <v>3.8461538461538401E-2</v>
      </c>
      <c r="AS185" s="171" t="s">
        <v>8412</v>
      </c>
      <c r="AT185" s="171" t="s">
        <v>7762</v>
      </c>
      <c r="AU185" s="171" t="s">
        <v>7145</v>
      </c>
      <c r="AV185" s="7" t="s">
        <v>8470</v>
      </c>
      <c r="AW185" s="14" t="s">
        <v>8411</v>
      </c>
      <c r="AX185" s="49" t="s">
        <v>6009</v>
      </c>
      <c r="AY185" s="38" t="s">
        <v>5961</v>
      </c>
      <c r="AZ185" s="14" t="s">
        <v>6456</v>
      </c>
      <c r="BA185" s="49" t="s">
        <v>5967</v>
      </c>
      <c r="BB185" s="38" t="s">
        <v>5971</v>
      </c>
      <c r="BC185" s="7">
        <v>0.3</v>
      </c>
      <c r="BD185" s="14" t="s">
        <v>5987</v>
      </c>
      <c r="BE185" s="49" t="s">
        <v>6020</v>
      </c>
      <c r="BF185" s="38" t="s">
        <v>5971</v>
      </c>
      <c r="BG185" s="7">
        <v>0.4</v>
      </c>
      <c r="BH185" s="45">
        <v>231.31667989649884</v>
      </c>
      <c r="BI185" s="215" t="s">
        <v>8471</v>
      </c>
      <c r="BJ185" s="215" t="s">
        <v>8520</v>
      </c>
      <c r="BK185" s="7">
        <v>1.5</v>
      </c>
      <c r="BL185" s="25">
        <v>3.8461538461538464E-2</v>
      </c>
      <c r="BM185" s="20">
        <v>0.5242500000000001</v>
      </c>
      <c r="BN185" s="20">
        <v>0.58750000000000002</v>
      </c>
      <c r="BO185" s="20">
        <v>0.47249999999999998</v>
      </c>
      <c r="BP185" s="46">
        <v>14.210526315789474</v>
      </c>
      <c r="BQ185" s="215" t="s">
        <v>8560</v>
      </c>
      <c r="BR185" s="79">
        <v>-0.11125339506172838</v>
      </c>
      <c r="BS185" s="9">
        <v>3.9529861421793822E-2</v>
      </c>
      <c r="BT185" s="9">
        <v>5.8621876835328157E-2</v>
      </c>
      <c r="BU185" s="47">
        <v>44400</v>
      </c>
      <c r="BV185" s="47">
        <v>44406</v>
      </c>
      <c r="BW185" s="14" t="s">
        <v>8514</v>
      </c>
      <c r="BX185" s="83">
        <v>6.6495925925925833E-2</v>
      </c>
      <c r="BY185" s="82">
        <v>7.18</v>
      </c>
      <c r="BZ185" s="46">
        <v>15.041782729805014</v>
      </c>
      <c r="CA185" s="48" t="s">
        <v>8526</v>
      </c>
      <c r="CB185" s="45">
        <v>-14148</v>
      </c>
      <c r="CC185" s="45">
        <v>-3348</v>
      </c>
      <c r="CD185" s="45">
        <v>5940</v>
      </c>
      <c r="CE185" s="45">
        <v>3132</v>
      </c>
      <c r="CF185" s="14" t="s">
        <v>8709</v>
      </c>
      <c r="CG185" s="7" t="s">
        <v>8477</v>
      </c>
      <c r="CH185" s="215" t="s">
        <v>8478</v>
      </c>
      <c r="CI185" s="215" t="s">
        <v>8478</v>
      </c>
      <c r="CJ185" s="215" t="s">
        <v>8479</v>
      </c>
      <c r="CK185" s="43" t="s">
        <v>5474</v>
      </c>
      <c r="CL185" s="43" t="s">
        <v>5474</v>
      </c>
      <c r="CM185" s="43" t="s">
        <v>5474</v>
      </c>
      <c r="CN185" s="145">
        <v>-216</v>
      </c>
      <c r="CO185" s="145">
        <v>-8208</v>
      </c>
      <c r="CP185" s="148">
        <v>24982.201428821874</v>
      </c>
      <c r="CQ185" s="189" t="s">
        <v>5474</v>
      </c>
      <c r="CR185" s="189" t="s">
        <v>5474</v>
      </c>
      <c r="CS185" s="99" t="s">
        <v>5474</v>
      </c>
      <c r="CT185" s="167" t="s">
        <v>8528</v>
      </c>
      <c r="CU185" s="43" t="s">
        <v>5474</v>
      </c>
      <c r="CV185" s="43" t="s">
        <v>5474</v>
      </c>
      <c r="CW185" s="43" t="s">
        <v>5474</v>
      </c>
      <c r="CX185" s="43" t="s">
        <v>5474</v>
      </c>
      <c r="CY185" s="43" t="s">
        <v>5474</v>
      </c>
      <c r="CZ185" s="43" t="s">
        <v>5474</v>
      </c>
      <c r="DA185" s="42" t="s">
        <v>5474</v>
      </c>
      <c r="DB185" s="42" t="s">
        <v>8528</v>
      </c>
      <c r="DC185" s="42" t="s">
        <v>5474</v>
      </c>
      <c r="DD185" s="42" t="s">
        <v>5474</v>
      </c>
      <c r="DE185" s="42" t="s">
        <v>5474</v>
      </c>
      <c r="DF185" s="42" t="s">
        <v>5474</v>
      </c>
      <c r="DG185" s="42" t="s">
        <v>5474</v>
      </c>
      <c r="DH185" s="42" t="s">
        <v>5474</v>
      </c>
    </row>
    <row r="186" spans="1:112">
      <c r="A186" s="22">
        <v>8499</v>
      </c>
      <c r="B186" s="7" t="s">
        <v>4552</v>
      </c>
      <c r="C186" s="21">
        <v>0.2049</v>
      </c>
      <c r="D186" s="21">
        <v>3.2599999999999997E-2</v>
      </c>
      <c r="E186" s="21">
        <v>0.15709999999999999</v>
      </c>
      <c r="F186" s="21">
        <v>-2.5999999999999999E-3</v>
      </c>
      <c r="G186" s="21">
        <v>0.2175</v>
      </c>
      <c r="H186" s="21"/>
      <c r="I186" s="21">
        <v>0.80459999999999998</v>
      </c>
      <c r="J186" s="21">
        <v>0.80459999999999998</v>
      </c>
      <c r="K186" s="21">
        <v>-5.1999999999999998E-3</v>
      </c>
      <c r="L186" s="21">
        <v>4.1399999999999999E-2</v>
      </c>
      <c r="M186" s="21">
        <v>7.6100000000000001E-2</v>
      </c>
      <c r="N186" s="21">
        <v>0.20630000000000001</v>
      </c>
      <c r="O186" s="21">
        <v>0.1268</v>
      </c>
      <c r="P186" s="21">
        <v>9.1600000000000001E-2</v>
      </c>
      <c r="Q186" s="21">
        <v>2.0199999999999999E-2</v>
      </c>
      <c r="R186" s="21">
        <v>9.1999999999999998E-3</v>
      </c>
      <c r="S186" s="21">
        <v>4.8579999999999997</v>
      </c>
      <c r="T186" s="21">
        <v>0.29020000000000001</v>
      </c>
      <c r="U186" s="10">
        <v>3.14</v>
      </c>
      <c r="V186" s="10">
        <v>13.79</v>
      </c>
      <c r="W186" s="7">
        <v>5.3087</v>
      </c>
      <c r="X186" s="20">
        <v>0.57399999999999995</v>
      </c>
      <c r="Y186" s="75">
        <v>2020</v>
      </c>
      <c r="Z186" s="7">
        <v>7.9984999999999999</v>
      </c>
      <c r="AA186" s="7">
        <v>0</v>
      </c>
      <c r="AB186" s="51">
        <v>28</v>
      </c>
      <c r="AC186" s="51">
        <v>-1</v>
      </c>
      <c r="AD186" s="51"/>
      <c r="AE186" s="51"/>
      <c r="AF186" s="51">
        <v>2</v>
      </c>
      <c r="AG186" s="51"/>
      <c r="AH186" s="20">
        <v>1.4200000000000001E-2</v>
      </c>
      <c r="AI186" s="7" t="s">
        <v>8467</v>
      </c>
      <c r="AJ186" s="67" t="s">
        <v>8494</v>
      </c>
      <c r="AK186" s="44">
        <v>-0.8</v>
      </c>
      <c r="AL186" s="44">
        <v>-0.5178571428571429</v>
      </c>
      <c r="AM186" s="44">
        <v>0.75</v>
      </c>
      <c r="AN186" s="25">
        <v>0.54216867469879515</v>
      </c>
      <c r="AO186" s="25">
        <v>0.22489959839357429</v>
      </c>
      <c r="AP186" s="215">
        <v>124.5</v>
      </c>
      <c r="AQ186" s="215" t="s">
        <v>8552</v>
      </c>
      <c r="AR186" s="44">
        <v>5.9574468085106302E-2</v>
      </c>
      <c r="AS186" s="171" t="s">
        <v>8390</v>
      </c>
      <c r="AT186" s="171" t="s">
        <v>7511</v>
      </c>
      <c r="AU186" s="171" t="s">
        <v>6948</v>
      </c>
      <c r="AV186" s="7" t="s">
        <v>8470</v>
      </c>
      <c r="AW186" s="14" t="s">
        <v>8442</v>
      </c>
      <c r="AX186" s="49" t="s">
        <v>5981</v>
      </c>
      <c r="AY186" s="38" t="s">
        <v>5971</v>
      </c>
      <c r="AZ186" s="14" t="s">
        <v>6038</v>
      </c>
      <c r="BA186" s="49" t="s">
        <v>5967</v>
      </c>
      <c r="BB186" s="38" t="s">
        <v>6007</v>
      </c>
      <c r="BC186" s="7">
        <v>0.2</v>
      </c>
      <c r="BD186" s="14" t="s">
        <v>6077</v>
      </c>
      <c r="BE186" s="49" t="s">
        <v>5967</v>
      </c>
      <c r="BF186" s="38" t="s">
        <v>5971</v>
      </c>
      <c r="BG186" s="7">
        <v>1</v>
      </c>
      <c r="BH186" s="45">
        <v>218.6994064475989</v>
      </c>
      <c r="BI186" s="215" t="s">
        <v>8495</v>
      </c>
      <c r="BJ186" s="215" t="s">
        <v>8472</v>
      </c>
      <c r="BK186" s="7">
        <v>7</v>
      </c>
      <c r="BL186" s="25">
        <v>3.7499999999999999E-2</v>
      </c>
      <c r="BM186" s="20">
        <v>0.67512499999999998</v>
      </c>
      <c r="BN186" s="20">
        <v>0.65999999999999992</v>
      </c>
      <c r="BO186" s="20">
        <v>0.68749999999999989</v>
      </c>
      <c r="BP186" s="46">
        <v>9.0282813633067445</v>
      </c>
      <c r="BQ186" s="215" t="s">
        <v>8560</v>
      </c>
      <c r="BR186" s="79">
        <v>0.36289156626506031</v>
      </c>
      <c r="BS186" s="9">
        <v>3.6576189931471381E-2</v>
      </c>
      <c r="BT186" s="9">
        <v>5.8055356086572418E-2</v>
      </c>
      <c r="BU186" s="47" t="s">
        <v>5993</v>
      </c>
      <c r="BV186" s="47" t="s">
        <v>5993</v>
      </c>
      <c r="BW186" s="14" t="s">
        <v>8530</v>
      </c>
      <c r="BX186" s="83">
        <v>0.70361445783132548</v>
      </c>
      <c r="BY186" s="82">
        <v>14.14</v>
      </c>
      <c r="BZ186" s="46">
        <v>8.8048090523338036</v>
      </c>
      <c r="CA186" s="48" t="s">
        <v>8485</v>
      </c>
      <c r="CB186" s="45">
        <v>3486</v>
      </c>
      <c r="CC186" s="45">
        <v>-124.5</v>
      </c>
      <c r="CD186" s="45">
        <v>0</v>
      </c>
      <c r="CE186" s="45">
        <v>0</v>
      </c>
      <c r="CF186" s="14" t="s">
        <v>8710</v>
      </c>
      <c r="CG186" s="7" t="s">
        <v>8477</v>
      </c>
      <c r="CH186" s="215" t="s">
        <v>8478</v>
      </c>
      <c r="CI186" s="215" t="s">
        <v>8478</v>
      </c>
      <c r="CJ186" s="215" t="s">
        <v>8479</v>
      </c>
      <c r="CK186" s="43" t="s">
        <v>5474</v>
      </c>
      <c r="CL186" s="43" t="s">
        <v>8480</v>
      </c>
      <c r="CM186" s="43" t="s">
        <v>5474</v>
      </c>
      <c r="CN186" s="145">
        <v>-124.5</v>
      </c>
      <c r="CO186" s="145">
        <v>3486</v>
      </c>
      <c r="CP186" s="148">
        <v>27228.076102726063</v>
      </c>
      <c r="CQ186" s="189">
        <v>-4.257028112449808E-2</v>
      </c>
      <c r="CR186" s="189">
        <v>0.1452</v>
      </c>
      <c r="CS186" s="99">
        <v>44476</v>
      </c>
      <c r="CT186" s="167" t="s">
        <v>5474</v>
      </c>
      <c r="CU186" s="43" t="s">
        <v>5474</v>
      </c>
      <c r="CV186" s="43" t="s">
        <v>5474</v>
      </c>
      <c r="CW186" s="43" t="s">
        <v>5474</v>
      </c>
      <c r="CX186" s="43" t="s">
        <v>5474</v>
      </c>
      <c r="CY186" s="43" t="s">
        <v>5474</v>
      </c>
      <c r="CZ186" s="43" t="s">
        <v>5474</v>
      </c>
      <c r="DA186" s="42" t="s">
        <v>5474</v>
      </c>
      <c r="DB186" s="42" t="s">
        <v>5474</v>
      </c>
      <c r="DC186" s="42" t="s">
        <v>5474</v>
      </c>
      <c r="DD186" s="42" t="s">
        <v>5474</v>
      </c>
      <c r="DE186" s="42" t="s">
        <v>5474</v>
      </c>
      <c r="DF186" s="42" t="s">
        <v>5474</v>
      </c>
      <c r="DG186" s="42" t="s">
        <v>5474</v>
      </c>
      <c r="DH186" s="42" t="s">
        <v>5474</v>
      </c>
    </row>
    <row r="187" spans="1:112">
      <c r="A187" s="22">
        <v>8064</v>
      </c>
      <c r="B187" s="7" t="s">
        <v>1444</v>
      </c>
      <c r="C187" s="21">
        <v>-0.22500000000000001</v>
      </c>
      <c r="D187" s="21">
        <v>0.69850000000000001</v>
      </c>
      <c r="E187" s="21">
        <v>-9.0999999999999998E-2</v>
      </c>
      <c r="F187" s="21">
        <v>0.46510000000000001</v>
      </c>
      <c r="G187" s="21">
        <v>0.39219999999999999</v>
      </c>
      <c r="H187" s="21">
        <v>1.8261000000000001</v>
      </c>
      <c r="I187" s="21">
        <v>8.2222000000000008</v>
      </c>
      <c r="J187" s="21">
        <v>45</v>
      </c>
      <c r="K187" s="21">
        <v>9.6100000000000005E-2</v>
      </c>
      <c r="L187" s="21">
        <v>7.5200000000000003E-2</v>
      </c>
      <c r="M187" s="21">
        <v>-2.1999999999999999E-2</v>
      </c>
      <c r="N187" s="21">
        <v>7.0599999999999996E-2</v>
      </c>
      <c r="O187" s="21">
        <v>0.14960000000000001</v>
      </c>
      <c r="P187" s="21">
        <v>5.8900000000000001E-2</v>
      </c>
      <c r="Q187" s="21">
        <v>1.18E-2</v>
      </c>
      <c r="R187" s="21">
        <v>4.8999999999999998E-3</v>
      </c>
      <c r="S187" s="21">
        <v>6.8099999999999994E-2</v>
      </c>
      <c r="T187" s="21">
        <v>2.5700000000000001E-2</v>
      </c>
      <c r="U187" s="10">
        <v>0.88</v>
      </c>
      <c r="V187" s="10">
        <v>1.1200000000000001</v>
      </c>
      <c r="W187" s="7">
        <v>0.61</v>
      </c>
      <c r="X187" s="20">
        <v>0.73939999999999995</v>
      </c>
      <c r="Y187" s="75">
        <v>2020</v>
      </c>
      <c r="Z187" s="7">
        <v>0.2</v>
      </c>
      <c r="AA187" s="7">
        <v>0</v>
      </c>
      <c r="AB187" s="51">
        <v>3323</v>
      </c>
      <c r="AC187" s="51">
        <v>730</v>
      </c>
      <c r="AD187" s="51"/>
      <c r="AE187" s="51"/>
      <c r="AF187" s="51">
        <v>402</v>
      </c>
      <c r="AG187" s="51">
        <v>7</v>
      </c>
      <c r="AH187" s="20">
        <v>2.7900000000000001E-2</v>
      </c>
      <c r="AI187" s="7" t="s">
        <v>8507</v>
      </c>
      <c r="AJ187" s="67" t="s">
        <v>8468</v>
      </c>
      <c r="AK187" s="44">
        <v>0.88442211055276398</v>
      </c>
      <c r="AL187" s="44">
        <v>0.71951219512195164</v>
      </c>
      <c r="AM187" s="44">
        <v>0.60000000000000142</v>
      </c>
      <c r="AN187" s="25">
        <v>0.4553775743707093</v>
      </c>
      <c r="AO187" s="25">
        <v>0.18764302059496574</v>
      </c>
      <c r="AP187" s="215">
        <v>21.85</v>
      </c>
      <c r="AQ187" s="215" t="s">
        <v>8552</v>
      </c>
      <c r="AR187" s="44">
        <v>3.06603773584905E-2</v>
      </c>
      <c r="AS187" s="171" t="s">
        <v>8390</v>
      </c>
      <c r="AT187" s="171" t="s">
        <v>8391</v>
      </c>
      <c r="AU187" s="171" t="s">
        <v>7002</v>
      </c>
      <c r="AV187" s="7" t="s">
        <v>8488</v>
      </c>
      <c r="AW187" s="14" t="s">
        <v>6796</v>
      </c>
      <c r="AX187" s="49" t="s">
        <v>6009</v>
      </c>
      <c r="AY187" s="38" t="s">
        <v>5961</v>
      </c>
      <c r="AZ187" s="14" t="s">
        <v>6851</v>
      </c>
      <c r="BA187" s="49" t="s">
        <v>5967</v>
      </c>
      <c r="BB187" s="38" t="s">
        <v>5961</v>
      </c>
      <c r="BC187" s="7">
        <v>0.5</v>
      </c>
      <c r="BD187" s="14" t="s">
        <v>6381</v>
      </c>
      <c r="BE187" s="49" t="s">
        <v>6009</v>
      </c>
      <c r="BF187" s="38" t="s">
        <v>5961</v>
      </c>
      <c r="BG187" s="7">
        <v>0.5</v>
      </c>
      <c r="BH187" s="45">
        <v>11784.607584443649</v>
      </c>
      <c r="BI187" s="215" t="s">
        <v>8518</v>
      </c>
      <c r="BJ187" s="215" t="s">
        <v>8472</v>
      </c>
      <c r="BK187" s="7">
        <v>3.5</v>
      </c>
      <c r="BL187" s="25">
        <v>2.8235294117647126E-2</v>
      </c>
      <c r="BM187" s="20">
        <v>0.71537499999999998</v>
      </c>
      <c r="BN187" s="20">
        <v>0.69750000000000001</v>
      </c>
      <c r="BO187" s="20">
        <v>0.72999999999999987</v>
      </c>
      <c r="BP187" s="46">
        <v>19.508928571428569</v>
      </c>
      <c r="BQ187" s="215" t="s">
        <v>8491</v>
      </c>
      <c r="BR187" s="79">
        <v>-0.33448360030511065</v>
      </c>
      <c r="BS187" s="9">
        <v>2.19392753763481E-2</v>
      </c>
      <c r="BT187" s="9">
        <v>3.2841060573676195E-3</v>
      </c>
      <c r="BU187" s="47" t="s">
        <v>5993</v>
      </c>
      <c r="BV187" s="47" t="s">
        <v>5993</v>
      </c>
      <c r="BW187" s="14" t="s">
        <v>8474</v>
      </c>
      <c r="BX187" s="83">
        <v>-0.20138032036613285</v>
      </c>
      <c r="BY187" s="82">
        <v>1.18</v>
      </c>
      <c r="BZ187" s="46">
        <v>18.516949152542374</v>
      </c>
      <c r="CA187" s="48" t="s">
        <v>8475</v>
      </c>
      <c r="CB187" s="45">
        <v>72607.55</v>
      </c>
      <c r="CC187" s="45">
        <v>15950.500000000002</v>
      </c>
      <c r="CD187" s="45">
        <v>0</v>
      </c>
      <c r="CE187" s="45">
        <v>0</v>
      </c>
      <c r="CF187" s="14" t="s">
        <v>8711</v>
      </c>
      <c r="CG187" s="7" t="s">
        <v>8477</v>
      </c>
      <c r="CH187" s="215" t="s">
        <v>8498</v>
      </c>
      <c r="CI187" s="215" t="s">
        <v>8479</v>
      </c>
      <c r="CJ187" s="215" t="s">
        <v>8546</v>
      </c>
      <c r="CK187" s="43" t="s">
        <v>5474</v>
      </c>
      <c r="CL187" s="43" t="s">
        <v>5474</v>
      </c>
      <c r="CM187" s="43" t="s">
        <v>5474</v>
      </c>
      <c r="CN187" s="145">
        <v>15950.500000000002</v>
      </c>
      <c r="CO187" s="145">
        <v>72607.55</v>
      </c>
      <c r="CP187" s="148">
        <v>257493.67572009374</v>
      </c>
      <c r="CQ187" s="189" t="s">
        <v>5474</v>
      </c>
      <c r="CR187" s="189" t="s">
        <v>5474</v>
      </c>
      <c r="CS187" s="99" t="s">
        <v>5474</v>
      </c>
      <c r="CT187" s="167" t="s">
        <v>5474</v>
      </c>
      <c r="CU187" s="43" t="s">
        <v>5474</v>
      </c>
      <c r="CV187" s="43" t="s">
        <v>5474</v>
      </c>
      <c r="CW187" s="43" t="s">
        <v>5474</v>
      </c>
      <c r="CX187" s="43" t="s">
        <v>5474</v>
      </c>
      <c r="CY187" s="43" t="s">
        <v>5474</v>
      </c>
      <c r="CZ187" s="43" t="s">
        <v>5474</v>
      </c>
      <c r="DA187" s="42" t="s">
        <v>5474</v>
      </c>
      <c r="DB187" s="42" t="s">
        <v>5474</v>
      </c>
      <c r="DC187" s="42" t="s">
        <v>5474</v>
      </c>
      <c r="DD187" s="42" t="s">
        <v>5474</v>
      </c>
      <c r="DE187" s="42" t="s">
        <v>5474</v>
      </c>
      <c r="DF187" s="42" t="s">
        <v>5474</v>
      </c>
      <c r="DG187" s="42" t="s">
        <v>5474</v>
      </c>
      <c r="DH187" s="42" t="s">
        <v>5474</v>
      </c>
    </row>
    <row r="188" spans="1:112">
      <c r="A188" s="22">
        <v>8476</v>
      </c>
      <c r="B188" s="7" t="s">
        <v>4312</v>
      </c>
      <c r="C188" s="21">
        <v>-0.2147</v>
      </c>
      <c r="D188" s="21">
        <v>0.1855</v>
      </c>
      <c r="E188" s="21">
        <v>-0.2051</v>
      </c>
      <c r="F188" s="21">
        <v>-1.9599999999999999E-2</v>
      </c>
      <c r="G188" s="21">
        <v>-8.2299999999999998E-2</v>
      </c>
      <c r="H188" s="21">
        <v>0.2</v>
      </c>
      <c r="I188" s="21">
        <v>0.92730000000000001</v>
      </c>
      <c r="J188" s="21">
        <v>0.84750000000000003</v>
      </c>
      <c r="K188" s="21">
        <v>-3.0599999999999999E-2</v>
      </c>
      <c r="L188" s="21">
        <v>0.16689999999999999</v>
      </c>
      <c r="M188" s="21">
        <v>3.5000000000000003E-2</v>
      </c>
      <c r="N188" s="21">
        <v>4.0000000000000002E-4</v>
      </c>
      <c r="O188" s="21">
        <v>0.2571</v>
      </c>
      <c r="P188" s="21">
        <v>4.2599999999999999E-2</v>
      </c>
      <c r="Q188" s="21">
        <v>5.4800000000000001E-2</v>
      </c>
      <c r="R188" s="21">
        <v>2.06E-2</v>
      </c>
      <c r="S188" s="21">
        <v>-0.1109</v>
      </c>
      <c r="T188" s="21">
        <v>1.9099999999999999E-2</v>
      </c>
      <c r="U188" s="10">
        <v>-0.09</v>
      </c>
      <c r="V188" s="10">
        <v>-0.56000000000000005</v>
      </c>
      <c r="W188" s="7">
        <v>0.33710000000000001</v>
      </c>
      <c r="X188" s="20">
        <v>0.86760000000000004</v>
      </c>
      <c r="Y188" s="75"/>
      <c r="Z188" s="7"/>
      <c r="AA188" s="7"/>
      <c r="AB188" s="51">
        <v>153</v>
      </c>
      <c r="AC188" s="51">
        <v>73</v>
      </c>
      <c r="AD188" s="51"/>
      <c r="AE188" s="51"/>
      <c r="AF188" s="51"/>
      <c r="AG188" s="51"/>
      <c r="AH188" s="20">
        <v>0</v>
      </c>
      <c r="AI188" s="7" t="s">
        <v>8507</v>
      </c>
      <c r="AJ188" s="67" t="s">
        <v>8468</v>
      </c>
      <c r="AK188" s="44">
        <v>0.94164037854889582</v>
      </c>
      <c r="AL188" s="44">
        <v>0.90185676392572933</v>
      </c>
      <c r="AM188" s="44">
        <v>0.54166666666666741</v>
      </c>
      <c r="AN188" s="25">
        <v>0.64892528147389972</v>
      </c>
      <c r="AO188" s="25">
        <v>0.38587512794268169</v>
      </c>
      <c r="AP188" s="215">
        <v>48.85</v>
      </c>
      <c r="AQ188" s="215" t="s">
        <v>8552</v>
      </c>
      <c r="AR188" s="44">
        <v>5.1440329218106996E-3</v>
      </c>
      <c r="AS188" s="171" t="s">
        <v>8025</v>
      </c>
      <c r="AT188" s="171" t="s">
        <v>8436</v>
      </c>
      <c r="AU188" s="171" t="s">
        <v>8437</v>
      </c>
      <c r="AV188" s="7" t="s">
        <v>8488</v>
      </c>
      <c r="AW188" s="14" t="s">
        <v>6120</v>
      </c>
      <c r="AX188" s="49" t="s">
        <v>6009</v>
      </c>
      <c r="AY188" s="38" t="s">
        <v>5989</v>
      </c>
      <c r="AZ188" s="14" t="s">
        <v>6355</v>
      </c>
      <c r="BA188" s="49" t="s">
        <v>6009</v>
      </c>
      <c r="BB188" s="38" t="s">
        <v>6012</v>
      </c>
      <c r="BC188" s="7">
        <v>0.8</v>
      </c>
      <c r="BD188" s="14" t="s">
        <v>6233</v>
      </c>
      <c r="BE188" s="49" t="s">
        <v>6009</v>
      </c>
      <c r="BF188" s="38" t="s">
        <v>5961</v>
      </c>
      <c r="BG188" s="7">
        <v>1.2</v>
      </c>
      <c r="BH188" s="45">
        <v>169.1208483374736</v>
      </c>
      <c r="BI188" s="215" t="s">
        <v>8471</v>
      </c>
      <c r="BJ188" s="215" t="s">
        <v>8554</v>
      </c>
      <c r="BK188" s="7">
        <v>0.4</v>
      </c>
      <c r="BL188" s="25">
        <v>1.3485477178423206E-2</v>
      </c>
      <c r="BM188" s="20">
        <v>0.63318750000000001</v>
      </c>
      <c r="BN188" s="20">
        <v>0.52250000000000008</v>
      </c>
      <c r="BO188" s="20">
        <v>0.72375</v>
      </c>
      <c r="BP188" s="46" t="s">
        <v>8473</v>
      </c>
      <c r="BQ188" s="215" t="s">
        <v>8473</v>
      </c>
      <c r="BR188" s="79" t="s">
        <v>8473</v>
      </c>
      <c r="BS188" s="9">
        <v>1.0446055366282181E-3</v>
      </c>
      <c r="BT188" s="9">
        <v>0</v>
      </c>
      <c r="BU188" s="47" t="s">
        <v>5993</v>
      </c>
      <c r="BV188" s="47" t="s">
        <v>5993</v>
      </c>
      <c r="BW188" s="14" t="s">
        <v>5474</v>
      </c>
      <c r="BX188" s="83" t="s">
        <v>8473</v>
      </c>
      <c r="BY188" s="82" t="s">
        <v>8473</v>
      </c>
      <c r="BZ188" s="46" t="s">
        <v>8473</v>
      </c>
      <c r="CA188" s="48" t="s">
        <v>8475</v>
      </c>
      <c r="CB188" s="45">
        <v>7474.05</v>
      </c>
      <c r="CC188" s="45">
        <v>3566.05</v>
      </c>
      <c r="CD188" s="45">
        <v>0</v>
      </c>
      <c r="CE188" s="45">
        <v>0</v>
      </c>
      <c r="CF188" s="14" t="s">
        <v>8712</v>
      </c>
      <c r="CG188" s="7" t="s">
        <v>8590</v>
      </c>
      <c r="CH188" s="215" t="s">
        <v>8498</v>
      </c>
      <c r="CI188" s="215" t="s">
        <v>8498</v>
      </c>
      <c r="CJ188" s="215" t="s">
        <v>8498</v>
      </c>
      <c r="CK188" s="43" t="s">
        <v>7429</v>
      </c>
      <c r="CL188" s="43" t="s">
        <v>5474</v>
      </c>
      <c r="CM188" s="43" t="s">
        <v>5474</v>
      </c>
      <c r="CN188" s="145">
        <v>3566.05</v>
      </c>
      <c r="CO188" s="145">
        <v>7474.05</v>
      </c>
      <c r="CP188" s="148">
        <v>8261.553441285585</v>
      </c>
      <c r="CQ188" s="189" t="s">
        <v>5474</v>
      </c>
      <c r="CR188" s="189" t="s">
        <v>5474</v>
      </c>
      <c r="CS188" s="99" t="s">
        <v>5474</v>
      </c>
      <c r="CT188" s="167" t="s">
        <v>5474</v>
      </c>
      <c r="CU188" s="43" t="s">
        <v>5474</v>
      </c>
      <c r="CV188" s="43" t="s">
        <v>5474</v>
      </c>
      <c r="CW188" s="43" t="s">
        <v>5474</v>
      </c>
      <c r="CX188" s="43" t="s">
        <v>5474</v>
      </c>
      <c r="CY188" s="43" t="s">
        <v>5474</v>
      </c>
      <c r="CZ188" s="43" t="s">
        <v>5474</v>
      </c>
      <c r="DA188" s="42" t="s">
        <v>5474</v>
      </c>
      <c r="DB188" s="42" t="s">
        <v>5474</v>
      </c>
      <c r="DC188" s="42" t="s">
        <v>5474</v>
      </c>
      <c r="DD188" s="42" t="s">
        <v>5474</v>
      </c>
      <c r="DE188" s="42" t="s">
        <v>5474</v>
      </c>
      <c r="DF188" s="42" t="s">
        <v>5474</v>
      </c>
      <c r="DG188" s="42" t="s">
        <v>5474</v>
      </c>
      <c r="DH188" s="42" t="s">
        <v>5474</v>
      </c>
    </row>
    <row r="189" spans="1:112">
      <c r="A189" s="22">
        <v>4909</v>
      </c>
      <c r="B189" s="7" t="s">
        <v>1011</v>
      </c>
      <c r="C189" s="21">
        <v>0.23649999999999999</v>
      </c>
      <c r="D189" s="21">
        <v>0.37040000000000001</v>
      </c>
      <c r="E189" s="21">
        <v>0.1234</v>
      </c>
      <c r="F189" s="21">
        <v>0.13070000000000001</v>
      </c>
      <c r="G189" s="21">
        <v>0.21129999999999999</v>
      </c>
      <c r="H189" s="21">
        <v>-1.4705999999999999</v>
      </c>
      <c r="I189" s="21">
        <v>-1.8571</v>
      </c>
      <c r="J189" s="21">
        <v>-2.3409</v>
      </c>
      <c r="K189" s="21">
        <v>-6.2899999999999998E-2</v>
      </c>
      <c r="L189" s="21">
        <v>-7.22E-2</v>
      </c>
      <c r="M189" s="21">
        <v>1.26E-2</v>
      </c>
      <c r="N189" s="21">
        <v>-7.1599999999999997E-2</v>
      </c>
      <c r="O189" s="21">
        <v>-6.6699999999999995E-2</v>
      </c>
      <c r="P189" s="21">
        <v>2.46E-2</v>
      </c>
      <c r="Q189" s="21">
        <v>-9.1000000000000004E-3</v>
      </c>
      <c r="R189" s="21">
        <v>-8.2000000000000007E-3</v>
      </c>
      <c r="S189" s="21">
        <v>3.09E-2</v>
      </c>
      <c r="T189" s="21">
        <v>2.46E-2</v>
      </c>
      <c r="U189" s="10">
        <v>-0.59</v>
      </c>
      <c r="V189" s="10">
        <v>-0.87</v>
      </c>
      <c r="W189" s="7">
        <v>0.62</v>
      </c>
      <c r="X189" s="20">
        <v>0.80630000000000002</v>
      </c>
      <c r="Y189" s="75">
        <v>2020</v>
      </c>
      <c r="Z189" s="7">
        <v>0.3</v>
      </c>
      <c r="AA189" s="7">
        <v>0</v>
      </c>
      <c r="AB189" s="51">
        <v>171</v>
      </c>
      <c r="AC189" s="51">
        <v>-52</v>
      </c>
      <c r="AD189" s="51"/>
      <c r="AE189" s="51"/>
      <c r="AF189" s="51"/>
      <c r="AG189" s="51"/>
      <c r="AH189" s="20">
        <v>0</v>
      </c>
      <c r="AI189" s="7" t="s">
        <v>8467</v>
      </c>
      <c r="AJ189" s="67" t="s">
        <v>8713</v>
      </c>
      <c r="AK189" s="44">
        <v>-0.60937500000000011</v>
      </c>
      <c r="AL189" s="44">
        <v>0.55555555555555569</v>
      </c>
      <c r="AM189" s="44">
        <v>0.77777777777777746</v>
      </c>
      <c r="AN189" s="25">
        <v>0.83478260869565235</v>
      </c>
      <c r="AO189" s="25">
        <v>0.23478260869565212</v>
      </c>
      <c r="AP189" s="215">
        <v>23</v>
      </c>
      <c r="AQ189" s="215" t="s">
        <v>8552</v>
      </c>
      <c r="AR189" s="44">
        <v>5.2631578947368397E-2</v>
      </c>
      <c r="AS189" s="171" t="s">
        <v>7838</v>
      </c>
      <c r="AT189" s="171" t="s">
        <v>6919</v>
      </c>
      <c r="AU189" s="171" t="s">
        <v>7133</v>
      </c>
      <c r="AV189" s="7" t="s">
        <v>8470</v>
      </c>
      <c r="AW189" s="14" t="s">
        <v>8039</v>
      </c>
      <c r="AX189" s="49" t="s">
        <v>6009</v>
      </c>
      <c r="AY189" s="38" t="s">
        <v>5961</v>
      </c>
      <c r="AZ189" s="14" t="s">
        <v>6157</v>
      </c>
      <c r="BA189" s="49" t="s">
        <v>6039</v>
      </c>
      <c r="BB189" s="38" t="s">
        <v>6007</v>
      </c>
      <c r="BC189" s="7">
        <v>0.4</v>
      </c>
      <c r="BD189" s="14" t="s">
        <v>5987</v>
      </c>
      <c r="BE189" s="49" t="s">
        <v>5967</v>
      </c>
      <c r="BF189" s="38" t="s">
        <v>5961</v>
      </c>
      <c r="BG189" s="7">
        <v>0.1</v>
      </c>
      <c r="BH189" s="45">
        <v>463.57405491718572</v>
      </c>
      <c r="BI189" s="215" t="s">
        <v>8471</v>
      </c>
      <c r="BJ189" s="215" t="s">
        <v>8554</v>
      </c>
      <c r="BK189" s="7">
        <v>2.6</v>
      </c>
      <c r="BL189" s="25">
        <v>4.7835990888382723E-2</v>
      </c>
      <c r="BM189" s="20">
        <v>0.57031250000000011</v>
      </c>
      <c r="BN189" s="20">
        <v>0.72500000000000009</v>
      </c>
      <c r="BO189" s="20">
        <v>0.44375000000000003</v>
      </c>
      <c r="BP189" s="46" t="s">
        <v>8473</v>
      </c>
      <c r="BQ189" s="215" t="s">
        <v>8473</v>
      </c>
      <c r="BR189" s="79" t="s">
        <v>8473</v>
      </c>
      <c r="BS189" s="9">
        <v>2.0983766703912554E-2</v>
      </c>
      <c r="BT189" s="9">
        <v>7.1516411600831553E-3</v>
      </c>
      <c r="BU189" s="47" t="s">
        <v>5993</v>
      </c>
      <c r="BV189" s="47" t="s">
        <v>5993</v>
      </c>
      <c r="BW189" s="14" t="s">
        <v>5474</v>
      </c>
      <c r="BX189" s="83" t="s">
        <v>8473</v>
      </c>
      <c r="BY189" s="82" t="s">
        <v>8473</v>
      </c>
      <c r="BZ189" s="46" t="s">
        <v>8473</v>
      </c>
      <c r="CA189" s="48" t="s">
        <v>8485</v>
      </c>
      <c r="CB189" s="45">
        <v>3933</v>
      </c>
      <c r="CC189" s="45">
        <v>-1196</v>
      </c>
      <c r="CD189" s="45">
        <v>0</v>
      </c>
      <c r="CE189" s="45">
        <v>0</v>
      </c>
      <c r="CF189" s="14" t="s">
        <v>8714</v>
      </c>
      <c r="CG189" s="7" t="s">
        <v>8477</v>
      </c>
      <c r="CH189" s="215" t="s">
        <v>8478</v>
      </c>
      <c r="CI189" s="215" t="s">
        <v>8478</v>
      </c>
      <c r="CJ189" s="215" t="s">
        <v>8479</v>
      </c>
      <c r="CK189" s="43" t="s">
        <v>5474</v>
      </c>
      <c r="CL189" s="43" t="s">
        <v>5474</v>
      </c>
      <c r="CM189" s="43" t="s">
        <v>6903</v>
      </c>
      <c r="CN189" s="145">
        <v>-1196</v>
      </c>
      <c r="CO189" s="145">
        <v>3933</v>
      </c>
      <c r="CP189" s="148">
        <v>10662.203263095271</v>
      </c>
      <c r="CQ189" s="189" t="s">
        <v>5474</v>
      </c>
      <c r="CR189" s="189" t="s">
        <v>5474</v>
      </c>
      <c r="CS189" s="99" t="s">
        <v>5474</v>
      </c>
      <c r="CT189" s="167" t="s">
        <v>5474</v>
      </c>
      <c r="CU189" s="43" t="s">
        <v>5474</v>
      </c>
      <c r="CV189" s="43" t="s">
        <v>5474</v>
      </c>
      <c r="CW189" s="43" t="s">
        <v>5474</v>
      </c>
      <c r="CX189" s="43" t="s">
        <v>5474</v>
      </c>
      <c r="CY189" s="43" t="s">
        <v>5474</v>
      </c>
      <c r="CZ189" s="43" t="s">
        <v>5474</v>
      </c>
      <c r="DA189" s="42" t="s">
        <v>5474</v>
      </c>
      <c r="DB189" s="42" t="s">
        <v>5474</v>
      </c>
      <c r="DC189" s="42" t="s">
        <v>5474</v>
      </c>
      <c r="DD189" s="42" t="s">
        <v>5474</v>
      </c>
      <c r="DE189" s="42" t="s">
        <v>5474</v>
      </c>
      <c r="DF189" s="42" t="s">
        <v>5474</v>
      </c>
      <c r="DG189" s="42" t="s">
        <v>5474</v>
      </c>
      <c r="DH189" s="42" t="s">
        <v>5474</v>
      </c>
    </row>
    <row r="190" spans="1:112">
      <c r="A190" s="22">
        <v>6716</v>
      </c>
      <c r="B190" s="7" t="s">
        <v>5897</v>
      </c>
      <c r="C190" s="21">
        <v>-7.3800000000000004E-2</v>
      </c>
      <c r="D190" s="21">
        <v>0.45700000000000002</v>
      </c>
      <c r="E190" s="21">
        <v>0.1363</v>
      </c>
      <c r="F190" s="21">
        <v>0.5423</v>
      </c>
      <c r="G190" s="21">
        <v>0.4662</v>
      </c>
      <c r="H190" s="21">
        <v>0.49340000000000001</v>
      </c>
      <c r="I190" s="21">
        <v>0.97689999999999999</v>
      </c>
      <c r="J190" s="21">
        <v>1.3891</v>
      </c>
      <c r="K190" s="21">
        <v>8.9599999999999999E-2</v>
      </c>
      <c r="L190" s="21">
        <v>0.1691</v>
      </c>
      <c r="M190" s="21">
        <v>7.1999999999999995E-2</v>
      </c>
      <c r="N190" s="21">
        <v>0.1027</v>
      </c>
      <c r="O190" s="21">
        <v>0.15429999999999999</v>
      </c>
      <c r="P190" s="21">
        <v>8.8999999999999996E-2</v>
      </c>
      <c r="Q190" s="21">
        <v>3.2800000000000003E-2</v>
      </c>
      <c r="R190" s="21">
        <v>2.1999999999999999E-2</v>
      </c>
      <c r="S190" s="21">
        <v>5.1799999999999999E-2</v>
      </c>
      <c r="T190" s="21">
        <v>0.63190000000000002</v>
      </c>
      <c r="U190" s="10">
        <v>5.71</v>
      </c>
      <c r="V190" s="10">
        <v>8.67</v>
      </c>
      <c r="W190" s="7">
        <v>3.6457999999999999</v>
      </c>
      <c r="X190" s="20">
        <v>0.84950000000000003</v>
      </c>
      <c r="Y190" s="75">
        <v>2020</v>
      </c>
      <c r="Z190" s="7">
        <v>4</v>
      </c>
      <c r="AA190" s="7">
        <v>1</v>
      </c>
      <c r="AB190" s="51">
        <v>-122</v>
      </c>
      <c r="AC190" s="51">
        <v>-56</v>
      </c>
      <c r="AD190" s="51">
        <v>10</v>
      </c>
      <c r="AE190" s="51"/>
      <c r="AF190" s="51">
        <v>-4</v>
      </c>
      <c r="AG190" s="51"/>
      <c r="AH190" s="20">
        <v>0</v>
      </c>
      <c r="AI190" s="7" t="s">
        <v>8481</v>
      </c>
      <c r="AJ190" s="67" t="s">
        <v>8482</v>
      </c>
      <c r="AK190" s="44">
        <v>0.57420318725099606</v>
      </c>
      <c r="AL190" s="44">
        <v>-0.74347826086956526</v>
      </c>
      <c r="AM190" s="44">
        <v>0.5</v>
      </c>
      <c r="AN190" s="25">
        <v>1.1186629526462397</v>
      </c>
      <c r="AO190" s="25">
        <v>0.64066852367688021</v>
      </c>
      <c r="AP190" s="215">
        <v>179.5</v>
      </c>
      <c r="AQ190" s="215" t="s">
        <v>8552</v>
      </c>
      <c r="AR190" s="44">
        <v>1.69971671388102E-2</v>
      </c>
      <c r="AS190" s="171" t="s">
        <v>7838</v>
      </c>
      <c r="AT190" s="171" t="s">
        <v>7443</v>
      </c>
      <c r="AU190" s="171" t="s">
        <v>7560</v>
      </c>
      <c r="AV190" s="7" t="s">
        <v>5474</v>
      </c>
      <c r="AW190" s="14" t="s">
        <v>8334</v>
      </c>
      <c r="AX190" s="49" t="s">
        <v>6009</v>
      </c>
      <c r="AY190" s="38" t="s">
        <v>5971</v>
      </c>
      <c r="AZ190" s="14" t="s">
        <v>6456</v>
      </c>
      <c r="BA190" s="49" t="s">
        <v>5993</v>
      </c>
      <c r="BB190" s="38" t="s">
        <v>5993</v>
      </c>
      <c r="BC190" s="7">
        <v>0.6</v>
      </c>
      <c r="BD190" s="14" t="s">
        <v>5980</v>
      </c>
      <c r="BE190" s="49" t="s">
        <v>5993</v>
      </c>
      <c r="BF190" s="38" t="s">
        <v>5993</v>
      </c>
      <c r="BG190" s="7">
        <v>0.8</v>
      </c>
      <c r="BH190" s="45">
        <v>200.77906587261756</v>
      </c>
      <c r="BI190" s="215" t="s">
        <v>8471</v>
      </c>
      <c r="BJ190" s="215" t="s">
        <v>8496</v>
      </c>
      <c r="BK190" s="7">
        <v>0.4</v>
      </c>
      <c r="BL190" s="25">
        <v>1.4124293785310734E-2</v>
      </c>
      <c r="BM190" s="20">
        <v>0.74693749999999992</v>
      </c>
      <c r="BN190" s="20">
        <v>0.76</v>
      </c>
      <c r="BO190" s="20">
        <v>0.73624999999999974</v>
      </c>
      <c r="BP190" s="46">
        <v>20.703575547866205</v>
      </c>
      <c r="BQ190" s="215" t="s">
        <v>8558</v>
      </c>
      <c r="BR190" s="79">
        <v>-0.18678319405756744</v>
      </c>
      <c r="BS190" s="9">
        <v>1.4376759466868227E-2</v>
      </c>
      <c r="BT190" s="9">
        <v>0.11575694443771356</v>
      </c>
      <c r="BU190" s="47" t="s">
        <v>5993</v>
      </c>
      <c r="BV190" s="47" t="s">
        <v>5993</v>
      </c>
      <c r="BW190" s="14" t="s">
        <v>5474</v>
      </c>
      <c r="BX190" s="83">
        <v>-2.413983286908095E-2</v>
      </c>
      <c r="BY190" s="82">
        <v>10.309999999999999</v>
      </c>
      <c r="BZ190" s="46">
        <v>17.410281280310379</v>
      </c>
      <c r="CA190" s="48" t="s">
        <v>8538</v>
      </c>
      <c r="CB190" s="45">
        <v>-21899</v>
      </c>
      <c r="CC190" s="45">
        <v>-10052</v>
      </c>
      <c r="CD190" s="45">
        <v>1795</v>
      </c>
      <c r="CE190" s="45">
        <v>0</v>
      </c>
      <c r="CF190" s="14" t="e">
        <v>#N/A</v>
      </c>
      <c r="CG190" s="7" t="s">
        <v>8590</v>
      </c>
      <c r="CH190" s="215" t="s">
        <v>8546</v>
      </c>
      <c r="CI190" s="215" t="s">
        <v>8478</v>
      </c>
      <c r="CJ190" s="215" t="s">
        <v>8523</v>
      </c>
      <c r="CK190" s="43" t="s">
        <v>5474</v>
      </c>
      <c r="CL190" s="43" t="s">
        <v>5474</v>
      </c>
      <c r="CM190" s="43" t="s">
        <v>5474</v>
      </c>
      <c r="CN190" s="145">
        <v>-10052</v>
      </c>
      <c r="CO190" s="145">
        <v>-20104</v>
      </c>
      <c r="CP190" s="148">
        <v>36039.84232413485</v>
      </c>
      <c r="CQ190" s="189" t="s">
        <v>5474</v>
      </c>
      <c r="CR190" s="189" t="s">
        <v>5474</v>
      </c>
      <c r="CS190" s="99" t="s">
        <v>5474</v>
      </c>
      <c r="CT190" s="167" t="s">
        <v>8503</v>
      </c>
      <c r="CU190" s="43" t="s">
        <v>5474</v>
      </c>
      <c r="CV190" s="43" t="s">
        <v>5474</v>
      </c>
      <c r="CW190" s="43" t="s">
        <v>5474</v>
      </c>
      <c r="CX190" s="43" t="s">
        <v>5474</v>
      </c>
      <c r="CY190" s="43" t="s">
        <v>5474</v>
      </c>
      <c r="CZ190" s="43" t="s">
        <v>8503</v>
      </c>
      <c r="DA190" s="42" t="s">
        <v>5474</v>
      </c>
      <c r="DB190" s="42" t="s">
        <v>5474</v>
      </c>
      <c r="DC190" s="42" t="s">
        <v>5474</v>
      </c>
      <c r="DD190" s="42" t="s">
        <v>5474</v>
      </c>
      <c r="DE190" s="42" t="s">
        <v>5474</v>
      </c>
      <c r="DF190" s="42" t="s">
        <v>5474</v>
      </c>
      <c r="DG190" s="42" t="s">
        <v>5474</v>
      </c>
      <c r="DH190" s="42" t="s">
        <v>5474</v>
      </c>
    </row>
    <row r="191" spans="1:112">
      <c r="A191" s="22">
        <v>6140</v>
      </c>
      <c r="B191" s="7" t="s">
        <v>1233</v>
      </c>
      <c r="C191" s="21">
        <v>0.16389999999999999</v>
      </c>
      <c r="D191" s="21">
        <v>-0.33939999999999998</v>
      </c>
      <c r="E191" s="21">
        <v>0.26829999999999998</v>
      </c>
      <c r="F191" s="21">
        <v>-0.25679999999999997</v>
      </c>
      <c r="G191" s="21">
        <v>-0.21609999999999999</v>
      </c>
      <c r="H191" s="21">
        <v>20</v>
      </c>
      <c r="I191" s="21">
        <v>-0.7742</v>
      </c>
      <c r="J191" s="21">
        <v>-0.8</v>
      </c>
      <c r="K191" s="21">
        <v>2.3099999999999999E-2</v>
      </c>
      <c r="L191" s="21">
        <v>-6.9999999999999999E-4</v>
      </c>
      <c r="M191" s="21">
        <v>-1.2500000000000001E-2</v>
      </c>
      <c r="N191" s="21">
        <v>2.5700000000000001E-2</v>
      </c>
      <c r="O191" s="21">
        <v>-2.07E-2</v>
      </c>
      <c r="P191" s="21">
        <v>-8.0999999999999996E-3</v>
      </c>
      <c r="Q191" s="21">
        <v>-2.1299999999999999E-2</v>
      </c>
      <c r="R191" s="21">
        <v>-7.7999999999999996E-3</v>
      </c>
      <c r="S191" s="21">
        <v>1.9699999999999999E-2</v>
      </c>
      <c r="T191" s="21">
        <v>9.7999999999999997E-3</v>
      </c>
      <c r="U191" s="10">
        <v>0.22</v>
      </c>
      <c r="V191" s="10">
        <v>0.55000000000000004</v>
      </c>
      <c r="W191" s="7">
        <v>0</v>
      </c>
      <c r="X191" s="20">
        <v>0</v>
      </c>
      <c r="Y191" s="75"/>
      <c r="Z191" s="7"/>
      <c r="AA191" s="7"/>
      <c r="AB191" s="51">
        <v>-29</v>
      </c>
      <c r="AC191" s="51">
        <v>-46</v>
      </c>
      <c r="AD191" s="51"/>
      <c r="AE191" s="51"/>
      <c r="AF191" s="51"/>
      <c r="AG191" s="51"/>
      <c r="AH191" s="20">
        <v>4.0000000000000002E-4</v>
      </c>
      <c r="AI191" s="7" t="s">
        <v>8467</v>
      </c>
      <c r="AJ191" s="67" t="s">
        <v>8468</v>
      </c>
      <c r="AK191" s="44">
        <v>-0.81126760563380296</v>
      </c>
      <c r="AL191" s="44">
        <v>0.62264150943396213</v>
      </c>
      <c r="AM191" s="44">
        <v>-0.72727272727273018</v>
      </c>
      <c r="AN191" s="25">
        <v>1.1305732484076434</v>
      </c>
      <c r="AO191" s="25">
        <v>0.16878980891719736</v>
      </c>
      <c r="AP191" s="215">
        <v>15.7</v>
      </c>
      <c r="AQ191" s="215" t="s">
        <v>8552</v>
      </c>
      <c r="AR191" s="44">
        <v>3.1948881789137301E-3</v>
      </c>
      <c r="AS191" s="171" t="s">
        <v>7838</v>
      </c>
      <c r="AT191" s="171" t="s">
        <v>7364</v>
      </c>
      <c r="AU191" s="171" t="s">
        <v>7091</v>
      </c>
      <c r="AV191" s="7" t="s">
        <v>8488</v>
      </c>
      <c r="AW191" s="14" t="s">
        <v>8194</v>
      </c>
      <c r="AX191" s="49" t="s">
        <v>5967</v>
      </c>
      <c r="AY191" s="38" t="s">
        <v>5961</v>
      </c>
      <c r="AZ191" s="14" t="s">
        <v>5980</v>
      </c>
      <c r="BA191" s="49" t="s">
        <v>5993</v>
      </c>
      <c r="BB191" s="38" t="s">
        <v>5993</v>
      </c>
      <c r="BC191" s="7">
        <v>2.1</v>
      </c>
      <c r="BD191" s="14" t="s">
        <v>6263</v>
      </c>
      <c r="BE191" s="49" t="s">
        <v>6039</v>
      </c>
      <c r="BF191" s="38" t="s">
        <v>6007</v>
      </c>
      <c r="BG191" s="7">
        <v>3.8</v>
      </c>
      <c r="BH191" s="45">
        <v>395.45174421801016</v>
      </c>
      <c r="BI191" s="215" t="s">
        <v>8471</v>
      </c>
      <c r="BJ191" s="215" t="s">
        <v>8554</v>
      </c>
      <c r="BK191" s="7">
        <v>0.8</v>
      </c>
      <c r="BL191" s="25">
        <v>9.6463022508037673E-3</v>
      </c>
      <c r="BM191" s="20">
        <v>0.52850000000000008</v>
      </c>
      <c r="BN191" s="20">
        <v>0.51750000000000007</v>
      </c>
      <c r="BO191" s="20">
        <v>0.53749999999999998</v>
      </c>
      <c r="BP191" s="46">
        <v>28.545454545454543</v>
      </c>
      <c r="BQ191" s="215" t="s">
        <v>8553</v>
      </c>
      <c r="BR191" s="79">
        <v>-0.60254777070063692</v>
      </c>
      <c r="BS191" s="9">
        <v>0</v>
      </c>
      <c r="BT191" s="9">
        <v>0</v>
      </c>
      <c r="BU191" s="47" t="s">
        <v>5993</v>
      </c>
      <c r="BV191" s="47" t="s">
        <v>5993</v>
      </c>
      <c r="BW191" s="14" t="s">
        <v>5474</v>
      </c>
      <c r="BX191" s="83">
        <v>-0.50318471337579607</v>
      </c>
      <c r="BY191" s="82">
        <v>0.52</v>
      </c>
      <c r="BZ191" s="46">
        <v>30.19230769230769</v>
      </c>
      <c r="CA191" s="48" t="s">
        <v>5474</v>
      </c>
      <c r="CB191" s="45">
        <v>-455.29999999999995</v>
      </c>
      <c r="CC191" s="45">
        <v>-722.19999999999993</v>
      </c>
      <c r="CD191" s="45">
        <v>0</v>
      </c>
      <c r="CE191" s="45">
        <v>0</v>
      </c>
      <c r="CF191" s="14" t="s">
        <v>8715</v>
      </c>
      <c r="CG191" s="7" t="s">
        <v>8556</v>
      </c>
      <c r="CH191" s="215" t="s">
        <v>8478</v>
      </c>
      <c r="CI191" s="215" t="s">
        <v>8523</v>
      </c>
      <c r="CJ191" s="215" t="s">
        <v>8478</v>
      </c>
      <c r="CK191" s="43" t="s">
        <v>7139</v>
      </c>
      <c r="CL191" s="43" t="s">
        <v>5474</v>
      </c>
      <c r="CM191" s="43" t="s">
        <v>6944</v>
      </c>
      <c r="CN191" s="145">
        <v>-722.19999999999993</v>
      </c>
      <c r="CO191" s="145">
        <v>-455.29999999999995</v>
      </c>
      <c r="CP191" s="148">
        <v>6208.5923842227594</v>
      </c>
      <c r="CQ191" s="189" t="s">
        <v>5474</v>
      </c>
      <c r="CR191" s="189" t="s">
        <v>5474</v>
      </c>
      <c r="CS191" s="99" t="s">
        <v>5474</v>
      </c>
      <c r="CT191" s="167" t="s">
        <v>5474</v>
      </c>
      <c r="CU191" s="43" t="s">
        <v>5474</v>
      </c>
      <c r="CV191" s="43" t="s">
        <v>5474</v>
      </c>
      <c r="CW191" s="43" t="s">
        <v>5474</v>
      </c>
      <c r="CX191" s="43" t="s">
        <v>5474</v>
      </c>
      <c r="CY191" s="43" t="s">
        <v>5474</v>
      </c>
      <c r="CZ191" s="43" t="s">
        <v>5474</v>
      </c>
      <c r="DA191" s="42" t="s">
        <v>5474</v>
      </c>
      <c r="DB191" s="42" t="s">
        <v>5474</v>
      </c>
      <c r="DC191" s="42" t="s">
        <v>5474</v>
      </c>
      <c r="DD191" s="42" t="s">
        <v>5474</v>
      </c>
      <c r="DE191" s="42" t="s">
        <v>5474</v>
      </c>
      <c r="DF191" s="42" t="s">
        <v>5474</v>
      </c>
      <c r="DG191" s="42" t="s">
        <v>5474</v>
      </c>
      <c r="DH191" s="42" t="s">
        <v>5474</v>
      </c>
    </row>
    <row r="192" spans="1:112">
      <c r="A192" s="22">
        <v>5522</v>
      </c>
      <c r="B192" s="7" t="s">
        <v>1165</v>
      </c>
      <c r="C192" s="21">
        <v>0.31769999999999998</v>
      </c>
      <c r="D192" s="21">
        <v>4.4299999999999999E-2</v>
      </c>
      <c r="E192" s="21">
        <v>0.38669999999999999</v>
      </c>
      <c r="F192" s="21">
        <v>2.3199999999999998E-2</v>
      </c>
      <c r="G192" s="21">
        <v>-8.7099999999999997E-2</v>
      </c>
      <c r="H192" s="21">
        <v>0.2268</v>
      </c>
      <c r="I192" s="21">
        <v>0.38369999999999999</v>
      </c>
      <c r="J192" s="21">
        <v>0.91149999999999998</v>
      </c>
      <c r="K192" s="21">
        <v>-2.2599999999999999E-2</v>
      </c>
      <c r="L192" s="21">
        <v>5.4699999999999999E-2</v>
      </c>
      <c r="M192" s="21">
        <v>6.5299999999999997E-2</v>
      </c>
      <c r="N192" s="21">
        <v>-1.7500000000000002E-2</v>
      </c>
      <c r="O192" s="21">
        <v>4.2599999999999999E-2</v>
      </c>
      <c r="P192" s="21">
        <v>5.21E-2</v>
      </c>
      <c r="Q192" s="21">
        <v>0.01</v>
      </c>
      <c r="R192" s="21">
        <v>3.5000000000000001E-3</v>
      </c>
      <c r="S192" s="21">
        <v>6.8699999999999997E-2</v>
      </c>
      <c r="T192" s="21">
        <v>3.5799999999999998E-2</v>
      </c>
      <c r="U192" s="10">
        <v>2.16</v>
      </c>
      <c r="V192" s="10">
        <v>5.92</v>
      </c>
      <c r="W192" s="7">
        <v>3.2820999999999998</v>
      </c>
      <c r="X192" s="20">
        <v>0.91059999999999997</v>
      </c>
      <c r="Y192" s="75">
        <v>2020</v>
      </c>
      <c r="Z192" s="7">
        <v>3.5</v>
      </c>
      <c r="AA192" s="7">
        <v>0</v>
      </c>
      <c r="AB192" s="51">
        <v>236</v>
      </c>
      <c r="AC192" s="51">
        <v>-94</v>
      </c>
      <c r="AD192" s="51">
        <v>718</v>
      </c>
      <c r="AE192" s="51"/>
      <c r="AF192" s="51">
        <v>1422</v>
      </c>
      <c r="AG192" s="51">
        <v>242</v>
      </c>
      <c r="AH192" s="20">
        <v>5.7999999999999996E-3</v>
      </c>
      <c r="AI192" s="7" t="s">
        <v>8507</v>
      </c>
      <c r="AJ192" s="67" t="s">
        <v>8468</v>
      </c>
      <c r="AK192" s="44">
        <v>0.89898989898989901</v>
      </c>
      <c r="AL192" s="44">
        <v>0.76744186046511631</v>
      </c>
      <c r="AM192" s="44">
        <v>-0.71428571428571497</v>
      </c>
      <c r="AN192" s="25">
        <v>0.32195121951219507</v>
      </c>
      <c r="AO192" s="25">
        <v>0.13983739837398376</v>
      </c>
      <c r="AP192" s="215">
        <v>61.5</v>
      </c>
      <c r="AQ192" s="215" t="s">
        <v>8552</v>
      </c>
      <c r="AR192" s="44">
        <v>8.1967213114754103E-3</v>
      </c>
      <c r="AS192" s="171" t="s">
        <v>7337</v>
      </c>
      <c r="AT192" s="171" t="s">
        <v>7561</v>
      </c>
      <c r="AU192" s="171" t="s">
        <v>7105</v>
      </c>
      <c r="AV192" s="7" t="s">
        <v>8488</v>
      </c>
      <c r="AW192" s="14" t="s">
        <v>8151</v>
      </c>
      <c r="AX192" s="49" t="s">
        <v>5967</v>
      </c>
      <c r="AY192" s="38" t="s">
        <v>5989</v>
      </c>
      <c r="AZ192" s="14" t="s">
        <v>6078</v>
      </c>
      <c r="BA192" s="49" t="s">
        <v>6009</v>
      </c>
      <c r="BB192" s="38" t="s">
        <v>5989</v>
      </c>
      <c r="BC192" s="7">
        <v>0.7</v>
      </c>
      <c r="BD192" s="14" t="s">
        <v>6163</v>
      </c>
      <c r="BE192" s="49" t="s">
        <v>5981</v>
      </c>
      <c r="BF192" s="38" t="s">
        <v>5989</v>
      </c>
      <c r="BG192" s="7">
        <v>1.1000000000000001</v>
      </c>
      <c r="BH192" s="45">
        <v>872.23783693671703</v>
      </c>
      <c r="BI192" s="215" t="s">
        <v>8471</v>
      </c>
      <c r="BJ192" s="215" t="s">
        <v>8509</v>
      </c>
      <c r="BK192" s="7">
        <v>0.8</v>
      </c>
      <c r="BL192" s="25">
        <v>6.5466448445171618E-3</v>
      </c>
      <c r="BM192" s="20">
        <v>0.6765000000000001</v>
      </c>
      <c r="BN192" s="20">
        <v>0.6875</v>
      </c>
      <c r="BO192" s="20">
        <v>0.66749999999999998</v>
      </c>
      <c r="BP192" s="46">
        <v>10.388513513513514</v>
      </c>
      <c r="BQ192" s="215" t="s">
        <v>8513</v>
      </c>
      <c r="BR192" s="79">
        <v>0.52013441734417332</v>
      </c>
      <c r="BS192" s="9">
        <v>4.7241119127898523E-2</v>
      </c>
      <c r="BT192" s="9">
        <v>5.0763602033793376E-2</v>
      </c>
      <c r="BU192" s="47" t="s">
        <v>5993</v>
      </c>
      <c r="BV192" s="47">
        <v>44364</v>
      </c>
      <c r="BW192" s="14" t="s">
        <v>5474</v>
      </c>
      <c r="BX192" s="83">
        <v>0.82416130081300787</v>
      </c>
      <c r="BY192" s="82">
        <v>6.16</v>
      </c>
      <c r="BZ192" s="46">
        <v>9.9837662337662341</v>
      </c>
      <c r="CA192" s="48" t="s">
        <v>8702</v>
      </c>
      <c r="CB192" s="45">
        <v>14514</v>
      </c>
      <c r="CC192" s="45">
        <v>-5781</v>
      </c>
      <c r="CD192" s="45">
        <v>44157</v>
      </c>
      <c r="CE192" s="45">
        <v>0</v>
      </c>
      <c r="CF192" s="14" t="s">
        <v>8716</v>
      </c>
      <c r="CG192" s="7" t="s">
        <v>8556</v>
      </c>
      <c r="CH192" s="215" t="s">
        <v>8546</v>
      </c>
      <c r="CI192" s="215" t="s">
        <v>8479</v>
      </c>
      <c r="CJ192" s="215" t="s">
        <v>8498</v>
      </c>
      <c r="CK192" s="43" t="s">
        <v>8152</v>
      </c>
      <c r="CL192" s="43" t="s">
        <v>5474</v>
      </c>
      <c r="CM192" s="43" t="s">
        <v>5474</v>
      </c>
      <c r="CN192" s="145">
        <v>-5781</v>
      </c>
      <c r="CO192" s="145">
        <v>58671</v>
      </c>
      <c r="CP192" s="148">
        <v>53642.626971608101</v>
      </c>
      <c r="CQ192" s="189" t="s">
        <v>5474</v>
      </c>
      <c r="CR192" s="189" t="s">
        <v>5474</v>
      </c>
      <c r="CS192" s="99" t="s">
        <v>5474</v>
      </c>
      <c r="CT192" s="167" t="s">
        <v>8717</v>
      </c>
      <c r="CU192" s="43" t="s">
        <v>5474</v>
      </c>
      <c r="CV192" s="43" t="s">
        <v>5474</v>
      </c>
      <c r="CW192" s="43" t="s">
        <v>5474</v>
      </c>
      <c r="CX192" s="43" t="s">
        <v>5474</v>
      </c>
      <c r="CY192" s="43" t="s">
        <v>5474</v>
      </c>
      <c r="CZ192" s="43" t="s">
        <v>5474</v>
      </c>
      <c r="DA192" s="42" t="s">
        <v>5474</v>
      </c>
      <c r="DB192" s="42" t="s">
        <v>5474</v>
      </c>
      <c r="DC192" s="42" t="s">
        <v>8601</v>
      </c>
      <c r="DD192" s="42" t="s">
        <v>8718</v>
      </c>
      <c r="DE192" s="42" t="s">
        <v>5474</v>
      </c>
      <c r="DF192" s="42" t="s">
        <v>5474</v>
      </c>
      <c r="DG192" s="42" t="s">
        <v>5474</v>
      </c>
      <c r="DH192" s="42" t="s">
        <v>5472</v>
      </c>
    </row>
    <row r="193" spans="1:112">
      <c r="A193" s="22">
        <v>3540</v>
      </c>
      <c r="B193" s="7" t="s">
        <v>799</v>
      </c>
      <c r="C193" s="21">
        <v>5.1299999999999998E-2</v>
      </c>
      <c r="D193" s="21">
        <v>-0.49349999999999999</v>
      </c>
      <c r="E193" s="21">
        <v>-0.18029999999999999</v>
      </c>
      <c r="F193" s="21">
        <v>-0.44979999999999998</v>
      </c>
      <c r="G193" s="21">
        <v>-3.9300000000000002E-2</v>
      </c>
      <c r="H193" s="21">
        <v>-0.53639999999999999</v>
      </c>
      <c r="I193" s="21">
        <v>-0.51200000000000001</v>
      </c>
      <c r="J193" s="21">
        <v>0.38790000000000002</v>
      </c>
      <c r="K193" s="21">
        <v>-1.41E-2</v>
      </c>
      <c r="L193" s="21">
        <v>-2.4899999999999999E-2</v>
      </c>
      <c r="M193" s="21">
        <v>3.9899999999999998E-2</v>
      </c>
      <c r="N193" s="21">
        <v>-2.6700000000000002E-2</v>
      </c>
      <c r="O193" s="21">
        <v>-2.6499999999999999E-2</v>
      </c>
      <c r="P193" s="21">
        <v>7.4200000000000002E-2</v>
      </c>
      <c r="Q193" s="21">
        <v>4.99E-2</v>
      </c>
      <c r="R193" s="21">
        <v>1.9400000000000001E-2</v>
      </c>
      <c r="S193" s="21">
        <v>0.1221</v>
      </c>
      <c r="T193" s="21">
        <v>5.5100000000000003E-2</v>
      </c>
      <c r="U193" s="10">
        <v>3.22</v>
      </c>
      <c r="V193" s="10">
        <v>7.91</v>
      </c>
      <c r="W193" s="7">
        <v>1.8151999999999999</v>
      </c>
      <c r="X193" s="20">
        <v>0.69469999999999998</v>
      </c>
      <c r="Y193" s="75">
        <v>2020</v>
      </c>
      <c r="Z193" s="7">
        <v>3.5</v>
      </c>
      <c r="AA193" s="7">
        <v>1</v>
      </c>
      <c r="AB193" s="51">
        <v>443</v>
      </c>
      <c r="AC193" s="51">
        <v>7</v>
      </c>
      <c r="AD193" s="51"/>
      <c r="AE193" s="51"/>
      <c r="AF193" s="51">
        <v>-3</v>
      </c>
      <c r="AG193" s="51"/>
      <c r="AH193" s="20">
        <v>6.5799999999999997E-2</v>
      </c>
      <c r="AI193" s="7" t="s">
        <v>8467</v>
      </c>
      <c r="AJ193" s="67" t="s">
        <v>8494</v>
      </c>
      <c r="AK193" s="44">
        <v>-0.81710213776722096</v>
      </c>
      <c r="AL193" s="44">
        <v>0.53846153846153832</v>
      </c>
      <c r="AM193" s="44">
        <v>0.8888888888888874</v>
      </c>
      <c r="AN193" s="25">
        <v>0.79584120982986761</v>
      </c>
      <c r="AO193" s="25">
        <v>0.27032136105860111</v>
      </c>
      <c r="AP193" s="215">
        <v>52.9</v>
      </c>
      <c r="AQ193" s="215" t="s">
        <v>8552</v>
      </c>
      <c r="AR193" s="44">
        <v>5.5888223552894203E-2</v>
      </c>
      <c r="AS193" s="171" t="s">
        <v>7894</v>
      </c>
      <c r="AT193" s="171" t="s">
        <v>7054</v>
      </c>
      <c r="AU193" s="171" t="s">
        <v>7895</v>
      </c>
      <c r="AV193" s="7" t="s">
        <v>8470</v>
      </c>
      <c r="AW193" s="14" t="s">
        <v>6157</v>
      </c>
      <c r="AX193" s="49" t="s">
        <v>6009</v>
      </c>
      <c r="AY193" s="38" t="s">
        <v>5961</v>
      </c>
      <c r="AZ193" s="14" t="s">
        <v>6548</v>
      </c>
      <c r="BA193" s="49" t="s">
        <v>6039</v>
      </c>
      <c r="BB193" s="38" t="s">
        <v>6047</v>
      </c>
      <c r="BC193" s="7">
        <v>0.3</v>
      </c>
      <c r="BD193" s="14" t="s">
        <v>6049</v>
      </c>
      <c r="BE193" s="49" t="s">
        <v>5967</v>
      </c>
      <c r="BF193" s="38" t="s">
        <v>5971</v>
      </c>
      <c r="BG193" s="7">
        <v>0.5</v>
      </c>
      <c r="BH193" s="45">
        <v>679.24182228197333</v>
      </c>
      <c r="BI193" s="215" t="s">
        <v>8471</v>
      </c>
      <c r="BJ193" s="215" t="s">
        <v>8500</v>
      </c>
      <c r="BK193" s="7">
        <v>3.2</v>
      </c>
      <c r="BL193" s="25">
        <v>4.7524752475247498E-2</v>
      </c>
      <c r="BM193" s="20">
        <v>0.47393750000000001</v>
      </c>
      <c r="BN193" s="20">
        <v>0.35500000000000004</v>
      </c>
      <c r="BO193" s="20">
        <v>0.57124999999999992</v>
      </c>
      <c r="BP193" s="46">
        <v>6.687737041719342</v>
      </c>
      <c r="BQ193" s="215" t="s">
        <v>8569</v>
      </c>
      <c r="BR193" s="79">
        <v>0.38327158160050412</v>
      </c>
      <c r="BS193" s="9">
        <v>2.8298254831165881E-2</v>
      </c>
      <c r="BT193" s="9">
        <v>0.1593801967375541</v>
      </c>
      <c r="BU193" s="47" t="s">
        <v>5993</v>
      </c>
      <c r="BV193" s="47" t="s">
        <v>5993</v>
      </c>
      <c r="BW193" s="14" t="s">
        <v>8514</v>
      </c>
      <c r="BX193" s="83">
        <v>0.65992589792060496</v>
      </c>
      <c r="BY193" s="82">
        <v>6.32</v>
      </c>
      <c r="BZ193" s="46">
        <v>8.3702531645569618</v>
      </c>
      <c r="CA193" s="48" t="s">
        <v>8475</v>
      </c>
      <c r="CB193" s="45">
        <v>23434.7</v>
      </c>
      <c r="CC193" s="45">
        <v>370.3</v>
      </c>
      <c r="CD193" s="45">
        <v>0</v>
      </c>
      <c r="CE193" s="45">
        <v>0</v>
      </c>
      <c r="CF193" s="14" t="s">
        <v>8719</v>
      </c>
      <c r="CG193" s="7" t="s">
        <v>8477</v>
      </c>
      <c r="CH193" s="215" t="s">
        <v>8478</v>
      </c>
      <c r="CI193" s="215" t="s">
        <v>8498</v>
      </c>
      <c r="CJ193" s="215" t="s">
        <v>8479</v>
      </c>
      <c r="CK193" s="43" t="s">
        <v>5474</v>
      </c>
      <c r="CL193" s="43" t="s">
        <v>5474</v>
      </c>
      <c r="CM193" s="43" t="s">
        <v>5474</v>
      </c>
      <c r="CN193" s="145">
        <v>370.3</v>
      </c>
      <c r="CO193" s="145">
        <v>23434.7</v>
      </c>
      <c r="CP193" s="148">
        <v>35931.892398716387</v>
      </c>
      <c r="CQ193" s="189" t="s">
        <v>5474</v>
      </c>
      <c r="CR193" s="189" t="s">
        <v>5474</v>
      </c>
      <c r="CS193" s="99" t="s">
        <v>5474</v>
      </c>
      <c r="CT193" s="167" t="s">
        <v>5474</v>
      </c>
      <c r="CU193" s="43" t="s">
        <v>5474</v>
      </c>
      <c r="CV193" s="43" t="s">
        <v>5474</v>
      </c>
      <c r="CW193" s="43" t="s">
        <v>5474</v>
      </c>
      <c r="CX193" s="43" t="s">
        <v>5474</v>
      </c>
      <c r="CY193" s="43" t="s">
        <v>5474</v>
      </c>
      <c r="CZ193" s="43" t="s">
        <v>5474</v>
      </c>
      <c r="DA193" s="42" t="s">
        <v>5474</v>
      </c>
      <c r="DB193" s="42" t="s">
        <v>5474</v>
      </c>
      <c r="DC193" s="42" t="s">
        <v>5474</v>
      </c>
      <c r="DD193" s="42" t="s">
        <v>5474</v>
      </c>
      <c r="DE193" s="42" t="s">
        <v>5474</v>
      </c>
      <c r="DF193" s="42" t="s">
        <v>5474</v>
      </c>
      <c r="DG193" s="42" t="s">
        <v>5474</v>
      </c>
      <c r="DH193" s="42" t="s">
        <v>5474</v>
      </c>
    </row>
    <row r="194" spans="1:112">
      <c r="A194" s="22">
        <v>3289</v>
      </c>
      <c r="B194" s="7" t="s">
        <v>704</v>
      </c>
      <c r="C194" s="21">
        <v>9.8299999999999998E-2</v>
      </c>
      <c r="D194" s="21">
        <v>4.9399999999999999E-2</v>
      </c>
      <c r="E194" s="21">
        <v>2.23E-2</v>
      </c>
      <c r="F194" s="21">
        <v>2.47E-2</v>
      </c>
      <c r="G194" s="21">
        <v>1.7399999999999999E-2</v>
      </c>
      <c r="H194" s="21">
        <v>-0.31030000000000002</v>
      </c>
      <c r="I194" s="21">
        <v>-0.5</v>
      </c>
      <c r="J194" s="21">
        <v>-0.36770000000000003</v>
      </c>
      <c r="K194" s="21">
        <v>-4.2000000000000003E-2</v>
      </c>
      <c r="L194" s="21">
        <v>-4.9200000000000001E-2</v>
      </c>
      <c r="M194" s="21">
        <v>9.0300000000000005E-2</v>
      </c>
      <c r="N194" s="21">
        <v>-4.8000000000000001E-2</v>
      </c>
      <c r="O194" s="21">
        <v>-4.0599999999999997E-2</v>
      </c>
      <c r="P194" s="21">
        <v>0.26250000000000001</v>
      </c>
      <c r="Q194" s="21">
        <v>-1.0699999999999999E-2</v>
      </c>
      <c r="R194" s="21">
        <v>3.0999999999999999E-3</v>
      </c>
      <c r="S194" s="21">
        <v>1.77E-2</v>
      </c>
      <c r="T194" s="21">
        <v>1.09E-2</v>
      </c>
      <c r="U194" s="10">
        <v>0.98</v>
      </c>
      <c r="V194" s="10">
        <v>2.23</v>
      </c>
      <c r="W194" s="7">
        <v>0</v>
      </c>
      <c r="X194" s="20">
        <v>0</v>
      </c>
      <c r="Y194" s="75"/>
      <c r="Z194" s="7"/>
      <c r="AA194" s="7"/>
      <c r="AB194" s="51">
        <v>-30</v>
      </c>
      <c r="AC194" s="51">
        <v>22</v>
      </c>
      <c r="AD194" s="51"/>
      <c r="AE194" s="51"/>
      <c r="AF194" s="51">
        <v>-4</v>
      </c>
      <c r="AG194" s="51"/>
      <c r="AH194" s="20">
        <v>4.1000000000000003E-3</v>
      </c>
      <c r="AI194" s="7" t="s">
        <v>8481</v>
      </c>
      <c r="AJ194" s="67" t="s">
        <v>8536</v>
      </c>
      <c r="AK194" s="44">
        <v>-0.55652173913043468</v>
      </c>
      <c r="AL194" s="44">
        <v>0.79640718562874224</v>
      </c>
      <c r="AM194" s="44">
        <v>0.78947368421052688</v>
      </c>
      <c r="AN194" s="25">
        <v>0.45098039215686275</v>
      </c>
      <c r="AO194" s="25">
        <v>0.16372549019607846</v>
      </c>
      <c r="AP194" s="215">
        <v>51</v>
      </c>
      <c r="AQ194" s="215" t="s">
        <v>8552</v>
      </c>
      <c r="AR194" s="44">
        <v>3.03030303030303E-2</v>
      </c>
      <c r="AS194" s="171" t="s">
        <v>7819</v>
      </c>
      <c r="AT194" s="171" t="s">
        <v>7336</v>
      </c>
      <c r="AU194" s="171" t="s">
        <v>7145</v>
      </c>
      <c r="AV194" s="7" t="s">
        <v>5474</v>
      </c>
      <c r="AW194" s="14" t="s">
        <v>7212</v>
      </c>
      <c r="AX194" s="49" t="s">
        <v>6009</v>
      </c>
      <c r="AY194" s="38" t="s">
        <v>5989</v>
      </c>
      <c r="AZ194" s="14" t="s">
        <v>6689</v>
      </c>
      <c r="BA194" s="49" t="s">
        <v>6039</v>
      </c>
      <c r="BB194" s="38" t="s">
        <v>5971</v>
      </c>
      <c r="BC194" s="7">
        <v>0.5</v>
      </c>
      <c r="BD194" s="14" t="s">
        <v>6114</v>
      </c>
      <c r="BE194" s="49" t="s">
        <v>5967</v>
      </c>
      <c r="BF194" s="38" t="s">
        <v>5971</v>
      </c>
      <c r="BG194" s="7">
        <v>0.5</v>
      </c>
      <c r="BH194" s="45">
        <v>685.47916305585977</v>
      </c>
      <c r="BI194" s="215" t="s">
        <v>8471</v>
      </c>
      <c r="BJ194" s="215" t="s">
        <v>8543</v>
      </c>
      <c r="BK194" s="7">
        <v>2.2999999999999998</v>
      </c>
      <c r="BL194" s="25">
        <v>3.0303030303030304E-2</v>
      </c>
      <c r="BM194" s="20">
        <v>0.56625000000000003</v>
      </c>
      <c r="BN194" s="20">
        <v>0.60750000000000004</v>
      </c>
      <c r="BO194" s="20">
        <v>0.53249999999999997</v>
      </c>
      <c r="BP194" s="46">
        <v>22.869955156950674</v>
      </c>
      <c r="BQ194" s="215" t="s">
        <v>8483</v>
      </c>
      <c r="BR194" s="79">
        <v>-0.48705882352941182</v>
      </c>
      <c r="BS194" s="9">
        <v>0</v>
      </c>
      <c r="BT194" s="9">
        <v>0</v>
      </c>
      <c r="BU194" s="47" t="s">
        <v>5993</v>
      </c>
      <c r="BV194" s="47">
        <v>44295</v>
      </c>
      <c r="BW194" s="14" t="s">
        <v>5474</v>
      </c>
      <c r="BX194" s="83">
        <v>-0.35882352941176476</v>
      </c>
      <c r="BY194" s="82">
        <v>2.1799999999999997</v>
      </c>
      <c r="BZ194" s="46">
        <v>23.394495412844041</v>
      </c>
      <c r="CA194" s="48" t="s">
        <v>8475</v>
      </c>
      <c r="CB194" s="45">
        <v>-1530</v>
      </c>
      <c r="CC194" s="45">
        <v>1122</v>
      </c>
      <c r="CD194" s="45">
        <v>0</v>
      </c>
      <c r="CE194" s="45">
        <v>0</v>
      </c>
      <c r="CF194" s="14" t="s">
        <v>8720</v>
      </c>
      <c r="CG194" s="7" t="s">
        <v>8477</v>
      </c>
      <c r="CH194" s="215" t="s">
        <v>8478</v>
      </c>
      <c r="CI194" s="215" t="s">
        <v>8498</v>
      </c>
      <c r="CJ194" s="215" t="s">
        <v>8479</v>
      </c>
      <c r="CK194" s="43" t="s">
        <v>5474</v>
      </c>
      <c r="CL194" s="43" t="s">
        <v>5474</v>
      </c>
      <c r="CM194" s="43" t="s">
        <v>6944</v>
      </c>
      <c r="CN194" s="145">
        <v>1122</v>
      </c>
      <c r="CO194" s="145">
        <v>-1530</v>
      </c>
      <c r="CP194" s="148">
        <v>34959.437315848845</v>
      </c>
      <c r="CQ194" s="189" t="s">
        <v>5474</v>
      </c>
      <c r="CR194" s="189" t="s">
        <v>5474</v>
      </c>
      <c r="CS194" s="99" t="s">
        <v>5474</v>
      </c>
      <c r="CT194" s="167" t="s">
        <v>5474</v>
      </c>
      <c r="CU194" s="43" t="s">
        <v>5474</v>
      </c>
      <c r="CV194" s="43" t="s">
        <v>5474</v>
      </c>
      <c r="CW194" s="43" t="s">
        <v>5474</v>
      </c>
      <c r="CX194" s="43" t="s">
        <v>5474</v>
      </c>
      <c r="CY194" s="43" t="s">
        <v>5474</v>
      </c>
      <c r="CZ194" s="43" t="s">
        <v>5474</v>
      </c>
      <c r="DA194" s="42" t="s">
        <v>5474</v>
      </c>
      <c r="DB194" s="42" t="s">
        <v>5474</v>
      </c>
      <c r="DC194" s="42" t="s">
        <v>5474</v>
      </c>
      <c r="DD194" s="42" t="s">
        <v>5474</v>
      </c>
      <c r="DE194" s="42" t="s">
        <v>5474</v>
      </c>
      <c r="DF194" s="42" t="s">
        <v>5474</v>
      </c>
      <c r="DG194" s="42" t="s">
        <v>5474</v>
      </c>
      <c r="DH194" s="42" t="s">
        <v>5474</v>
      </c>
    </row>
    <row r="195" spans="1:112">
      <c r="A195" s="22">
        <v>5236</v>
      </c>
      <c r="B195" s="7" t="s">
        <v>5737</v>
      </c>
      <c r="C195" s="21"/>
      <c r="D195" s="21"/>
      <c r="E195" s="21"/>
      <c r="F195" s="21"/>
      <c r="G195" s="21"/>
      <c r="H195" s="21">
        <v>0.29289999999999999</v>
      </c>
      <c r="I195" s="21">
        <v>0.66820000000000002</v>
      </c>
      <c r="J195" s="21">
        <v>1.3515999999999999</v>
      </c>
      <c r="K195" s="21">
        <v>4.0399999999999998E-2</v>
      </c>
      <c r="L195" s="21">
        <v>8.7599999999999997E-2</v>
      </c>
      <c r="M195" s="21">
        <v>0.61229999999999996</v>
      </c>
      <c r="N195" s="21">
        <v>4.1599999999999998E-2</v>
      </c>
      <c r="O195" s="21">
        <v>6.54E-2</v>
      </c>
      <c r="P195" s="21">
        <v>0.33760000000000001</v>
      </c>
      <c r="Q195" s="21">
        <v>0.12479999999999999</v>
      </c>
      <c r="R195" s="21">
        <v>8.2199999999999995E-2</v>
      </c>
      <c r="S195" s="21">
        <v>0.25629999999999997</v>
      </c>
      <c r="T195" s="21">
        <v>0</v>
      </c>
      <c r="U195" s="10">
        <v>6.42</v>
      </c>
      <c r="V195" s="10">
        <v>12.78</v>
      </c>
      <c r="W195" s="7">
        <v>0</v>
      </c>
      <c r="X195" s="20">
        <v>0</v>
      </c>
      <c r="Y195" s="75">
        <v>2020</v>
      </c>
      <c r="Z195" s="7">
        <v>8</v>
      </c>
      <c r="AA195" s="7">
        <v>0</v>
      </c>
      <c r="AB195" s="51">
        <v>-217</v>
      </c>
      <c r="AC195" s="51">
        <v>-225</v>
      </c>
      <c r="AD195" s="51"/>
      <c r="AE195" s="51"/>
      <c r="AF195" s="51">
        <v>-27</v>
      </c>
      <c r="AG195" s="51">
        <v>-12</v>
      </c>
      <c r="AH195" s="20">
        <v>0</v>
      </c>
      <c r="AI195" s="7" t="s">
        <v>8467</v>
      </c>
      <c r="AJ195" s="67" t="s">
        <v>8494</v>
      </c>
      <c r="AK195" s="44">
        <v>-0.68902439024390238</v>
      </c>
      <c r="AL195" s="44">
        <v>-0.68902439024390238</v>
      </c>
      <c r="AM195" s="44">
        <v>0.75</v>
      </c>
      <c r="AN195" s="25">
        <v>0.47262247838616717</v>
      </c>
      <c r="AO195" s="25">
        <v>0.47262247838616717</v>
      </c>
      <c r="AP195" s="215">
        <v>173.5</v>
      </c>
      <c r="AQ195" s="215" t="s">
        <v>8552</v>
      </c>
      <c r="AR195" s="44">
        <v>2.8901734104046198E-3</v>
      </c>
      <c r="AS195" s="171" t="s">
        <v>8094</v>
      </c>
      <c r="AT195" s="171" t="s">
        <v>8095</v>
      </c>
      <c r="AU195" s="171" t="s">
        <v>7083</v>
      </c>
      <c r="AV195" s="7" t="s">
        <v>8470</v>
      </c>
      <c r="AW195" s="14" t="s">
        <v>8093</v>
      </c>
      <c r="AX195" s="49" t="s">
        <v>6009</v>
      </c>
      <c r="AY195" s="38" t="s">
        <v>5961</v>
      </c>
      <c r="AZ195" s="14" t="s">
        <v>6157</v>
      </c>
      <c r="BA195" s="49" t="s">
        <v>5993</v>
      </c>
      <c r="BB195" s="38" t="s">
        <v>5993</v>
      </c>
      <c r="BC195" s="7">
        <v>1</v>
      </c>
      <c r="BD195" s="14" t="s">
        <v>5987</v>
      </c>
      <c r="BE195" s="49" t="s">
        <v>5993</v>
      </c>
      <c r="BF195" s="38" t="s">
        <v>5993</v>
      </c>
      <c r="BG195" s="7">
        <v>1.6</v>
      </c>
      <c r="BH195" s="45">
        <v>953.34211199779168</v>
      </c>
      <c r="BI195" s="215" t="s">
        <v>8489</v>
      </c>
      <c r="BJ195" s="215" t="s">
        <v>8568</v>
      </c>
      <c r="BK195" s="7">
        <v>0.7</v>
      </c>
      <c r="BL195" s="25">
        <v>4.5180722891566265E-2</v>
      </c>
      <c r="BM195" s="20">
        <v>0.65637500000000004</v>
      </c>
      <c r="BN195" s="20">
        <v>0.6</v>
      </c>
      <c r="BO195" s="20">
        <v>0.70250000000000001</v>
      </c>
      <c r="BP195" s="46">
        <v>13.575899843505479</v>
      </c>
      <c r="BQ195" s="215" t="s">
        <v>8560</v>
      </c>
      <c r="BR195" s="79">
        <v>-9.2564841498559092E-2</v>
      </c>
      <c r="BS195" s="9">
        <v>0</v>
      </c>
      <c r="BT195" s="9">
        <v>4.0025361720391173E-2</v>
      </c>
      <c r="BU195" s="47" t="s">
        <v>5993</v>
      </c>
      <c r="BV195" s="47">
        <v>44383</v>
      </c>
      <c r="BW195" s="14" t="s">
        <v>8514</v>
      </c>
      <c r="BX195" s="83">
        <v>0.1342939481268012</v>
      </c>
      <c r="BY195" s="82">
        <v>13.120000000000001</v>
      </c>
      <c r="BZ195" s="46">
        <v>13.224085365853657</v>
      </c>
      <c r="CA195" s="48" t="s">
        <v>5474</v>
      </c>
      <c r="CB195" s="45">
        <v>-37649.5</v>
      </c>
      <c r="CC195" s="45">
        <v>-39037.5</v>
      </c>
      <c r="CD195" s="45">
        <v>0</v>
      </c>
      <c r="CE195" s="45">
        <v>0</v>
      </c>
      <c r="CF195" s="14" t="e">
        <v>#N/A</v>
      </c>
      <c r="CG195" s="7" t="s">
        <v>8477</v>
      </c>
      <c r="CH195" s="215" t="s">
        <v>8498</v>
      </c>
      <c r="CI195" s="215" t="s">
        <v>8478</v>
      </c>
      <c r="CJ195" s="215" t="s">
        <v>8479</v>
      </c>
      <c r="CK195" s="43" t="s">
        <v>5474</v>
      </c>
      <c r="CL195" s="43" t="s">
        <v>5474</v>
      </c>
      <c r="CM195" s="43" t="s">
        <v>5474</v>
      </c>
      <c r="CN195" s="145">
        <v>-39037.5</v>
      </c>
      <c r="CO195" s="145">
        <v>-37649.5</v>
      </c>
      <c r="CP195" s="148">
        <v>165404.85643161685</v>
      </c>
      <c r="CQ195" s="189" t="s">
        <v>5474</v>
      </c>
      <c r="CR195" s="189" t="s">
        <v>5474</v>
      </c>
      <c r="CS195" s="99" t="s">
        <v>5474</v>
      </c>
      <c r="CT195" s="167" t="s">
        <v>5474</v>
      </c>
      <c r="CU195" s="43" t="s">
        <v>5474</v>
      </c>
      <c r="CV195" s="43" t="s">
        <v>5474</v>
      </c>
      <c r="CW195" s="43" t="s">
        <v>5474</v>
      </c>
      <c r="CX195" s="43" t="s">
        <v>5474</v>
      </c>
      <c r="CY195" s="43" t="s">
        <v>5474</v>
      </c>
      <c r="CZ195" s="43" t="s">
        <v>5474</v>
      </c>
      <c r="DA195" s="42" t="s">
        <v>5474</v>
      </c>
      <c r="DB195" s="42" t="s">
        <v>5474</v>
      </c>
      <c r="DC195" s="42" t="s">
        <v>5474</v>
      </c>
      <c r="DD195" s="42" t="s">
        <v>5474</v>
      </c>
      <c r="DE195" s="42" t="s">
        <v>5474</v>
      </c>
      <c r="DF195" s="42" t="s">
        <v>5474</v>
      </c>
      <c r="DG195" s="42" t="s">
        <v>5474</v>
      </c>
      <c r="DH195" s="42" t="s">
        <v>5474</v>
      </c>
    </row>
    <row r="196" spans="1:112">
      <c r="A196" s="22">
        <v>3004</v>
      </c>
      <c r="B196" s="7" t="s">
        <v>580</v>
      </c>
      <c r="C196" s="21">
        <v>-5.8999999999999997E-2</v>
      </c>
      <c r="D196" s="21">
        <v>-3.15E-2</v>
      </c>
      <c r="E196" s="21">
        <v>3.4299999999999997E-2</v>
      </c>
      <c r="F196" s="21">
        <v>2.5399999999999999E-2</v>
      </c>
      <c r="G196" s="21">
        <v>-0.35139999999999999</v>
      </c>
      <c r="H196" s="21">
        <v>-0.78720000000000001</v>
      </c>
      <c r="I196" s="21">
        <v>-4.1111000000000004</v>
      </c>
      <c r="J196" s="21">
        <v>-1.7844</v>
      </c>
      <c r="K196" s="21">
        <v>-7.1199999999999999E-2</v>
      </c>
      <c r="L196" s="21">
        <v>-0.15959999999999999</v>
      </c>
      <c r="M196" s="21">
        <v>-0.1908</v>
      </c>
      <c r="N196" s="21">
        <v>-8.1600000000000006E-2</v>
      </c>
      <c r="O196" s="21">
        <v>-0.20039999999999999</v>
      </c>
      <c r="P196" s="21">
        <v>-0.23780000000000001</v>
      </c>
      <c r="Q196" s="21">
        <v>-5.0299999999999997E-2</v>
      </c>
      <c r="R196" s="21">
        <v>-2.0799999999999999E-2</v>
      </c>
      <c r="S196" s="21">
        <v>0.1394</v>
      </c>
      <c r="T196" s="21">
        <v>5.9700000000000003E-2</v>
      </c>
      <c r="U196" s="10">
        <v>-1.31</v>
      </c>
      <c r="V196" s="10">
        <v>-1.85</v>
      </c>
      <c r="W196" s="7">
        <v>1.8340000000000001</v>
      </c>
      <c r="X196" s="20">
        <v>0.44130000000000003</v>
      </c>
      <c r="Y196" s="75">
        <v>2020</v>
      </c>
      <c r="Z196" s="7">
        <v>0.5</v>
      </c>
      <c r="AA196" s="7">
        <v>0</v>
      </c>
      <c r="AB196" s="51">
        <v>-13</v>
      </c>
      <c r="AC196" s="51">
        <v>1</v>
      </c>
      <c r="AD196" s="51"/>
      <c r="AE196" s="51"/>
      <c r="AF196" s="51">
        <v>1</v>
      </c>
      <c r="AG196" s="51">
        <v>1</v>
      </c>
      <c r="AH196" s="20">
        <v>2.5999999999999999E-3</v>
      </c>
      <c r="AI196" s="7" t="s">
        <v>8481</v>
      </c>
      <c r="AJ196" s="67" t="s">
        <v>8536</v>
      </c>
      <c r="AK196" s="44">
        <v>-0.53592233009708723</v>
      </c>
      <c r="AL196" s="44">
        <v>0.53608247422680422</v>
      </c>
      <c r="AM196" s="44">
        <v>0.55555555555555491</v>
      </c>
      <c r="AN196" s="25">
        <v>0.4517543859649123</v>
      </c>
      <c r="AO196" s="25">
        <v>0.17017543859649129</v>
      </c>
      <c r="AP196" s="215">
        <v>57</v>
      </c>
      <c r="AQ196" s="215" t="s">
        <v>8552</v>
      </c>
      <c r="AR196" s="44">
        <v>4.5871559633027498E-2</v>
      </c>
      <c r="AS196" s="171" t="s">
        <v>7700</v>
      </c>
      <c r="AT196" s="171" t="s">
        <v>7511</v>
      </c>
      <c r="AU196" s="171" t="s">
        <v>7145</v>
      </c>
      <c r="AV196" s="7" t="s">
        <v>8470</v>
      </c>
      <c r="AW196" s="14" t="s">
        <v>7723</v>
      </c>
      <c r="AX196" s="49" t="s">
        <v>6009</v>
      </c>
      <c r="AY196" s="38" t="s">
        <v>5971</v>
      </c>
      <c r="AZ196" s="14" t="s">
        <v>6038</v>
      </c>
      <c r="BA196" s="49" t="s">
        <v>6039</v>
      </c>
      <c r="BB196" s="38" t="s">
        <v>6007</v>
      </c>
      <c r="BC196" s="7">
        <v>0.2</v>
      </c>
      <c r="BD196" s="14" t="s">
        <v>6198</v>
      </c>
      <c r="BE196" s="49" t="s">
        <v>5960</v>
      </c>
      <c r="BF196" s="38" t="s">
        <v>5961</v>
      </c>
      <c r="BG196" s="7">
        <v>0.4</v>
      </c>
      <c r="BH196" s="45">
        <v>221.92709534896798</v>
      </c>
      <c r="BI196" s="215" t="s">
        <v>8495</v>
      </c>
      <c r="BJ196" s="215" t="s">
        <v>8554</v>
      </c>
      <c r="BK196" s="7">
        <v>5.5</v>
      </c>
      <c r="BL196" s="25">
        <v>2.7027027027027029E-2</v>
      </c>
      <c r="BM196" s="20">
        <v>0.46431249999999996</v>
      </c>
      <c r="BN196" s="20">
        <v>0.57499999999999996</v>
      </c>
      <c r="BO196" s="20">
        <v>0.37374999999999992</v>
      </c>
      <c r="BP196" s="46" t="s">
        <v>8473</v>
      </c>
      <c r="BQ196" s="215" t="s">
        <v>8473</v>
      </c>
      <c r="BR196" s="79" t="s">
        <v>8473</v>
      </c>
      <c r="BS196" s="9">
        <v>2.6172330463281046E-2</v>
      </c>
      <c r="BT196" s="9">
        <v>2.904935949258336E-3</v>
      </c>
      <c r="BU196" s="47" t="s">
        <v>5993</v>
      </c>
      <c r="BV196" s="47">
        <v>44286</v>
      </c>
      <c r="BW196" s="14" t="s">
        <v>5474</v>
      </c>
      <c r="BX196" s="83" t="s">
        <v>8473</v>
      </c>
      <c r="BY196" s="82" t="s">
        <v>8473</v>
      </c>
      <c r="BZ196" s="46" t="s">
        <v>8473</v>
      </c>
      <c r="CA196" s="48" t="s">
        <v>8475</v>
      </c>
      <c r="CB196" s="45">
        <v>-741</v>
      </c>
      <c r="CC196" s="45">
        <v>57</v>
      </c>
      <c r="CD196" s="45">
        <v>0</v>
      </c>
      <c r="CE196" s="45">
        <v>0</v>
      </c>
      <c r="CF196" s="14" t="s">
        <v>8721</v>
      </c>
      <c r="CG196" s="7" t="s">
        <v>8590</v>
      </c>
      <c r="CH196" s="215" t="s">
        <v>8478</v>
      </c>
      <c r="CI196" s="215" t="s">
        <v>8478</v>
      </c>
      <c r="CJ196" s="215" t="s">
        <v>8479</v>
      </c>
      <c r="CK196" s="43" t="s">
        <v>6887</v>
      </c>
      <c r="CL196" s="43" t="s">
        <v>5474</v>
      </c>
      <c r="CM196" s="43" t="s">
        <v>6903</v>
      </c>
      <c r="CN196" s="145">
        <v>57</v>
      </c>
      <c r="CO196" s="145">
        <v>-741</v>
      </c>
      <c r="CP196" s="148">
        <v>12649.844434891174</v>
      </c>
      <c r="CQ196" s="189" t="s">
        <v>5474</v>
      </c>
      <c r="CR196" s="189" t="s">
        <v>5474</v>
      </c>
      <c r="CS196" s="99" t="s">
        <v>5474</v>
      </c>
      <c r="CT196" s="167" t="s">
        <v>5474</v>
      </c>
      <c r="CU196" s="43" t="s">
        <v>5474</v>
      </c>
      <c r="CV196" s="43" t="s">
        <v>5474</v>
      </c>
      <c r="CW196" s="43" t="s">
        <v>5474</v>
      </c>
      <c r="CX196" s="43" t="s">
        <v>5474</v>
      </c>
      <c r="CY196" s="43" t="s">
        <v>5474</v>
      </c>
      <c r="CZ196" s="43" t="s">
        <v>5474</v>
      </c>
      <c r="DA196" s="42" t="s">
        <v>5474</v>
      </c>
      <c r="DB196" s="42" t="s">
        <v>5474</v>
      </c>
      <c r="DC196" s="42" t="s">
        <v>5474</v>
      </c>
      <c r="DD196" s="42" t="s">
        <v>5474</v>
      </c>
      <c r="DE196" s="42" t="s">
        <v>5474</v>
      </c>
      <c r="DF196" s="42" t="s">
        <v>5474</v>
      </c>
      <c r="DG196" s="42" t="s">
        <v>5474</v>
      </c>
      <c r="DH196" s="42" t="s">
        <v>5474</v>
      </c>
    </row>
    <row r="197" spans="1:112">
      <c r="A197" s="22">
        <v>3228</v>
      </c>
      <c r="B197" s="7" t="s">
        <v>683</v>
      </c>
      <c r="C197" s="21">
        <v>-6.9900000000000004E-2</v>
      </c>
      <c r="D197" s="21">
        <v>1.413</v>
      </c>
      <c r="E197" s="21">
        <v>-0.28360000000000002</v>
      </c>
      <c r="F197" s="21">
        <v>0.5756</v>
      </c>
      <c r="G197" s="21">
        <v>1.7873000000000001</v>
      </c>
      <c r="H197" s="21">
        <v>0</v>
      </c>
      <c r="I197" s="21">
        <v>6.52</v>
      </c>
      <c r="J197" s="21">
        <v>13</v>
      </c>
      <c r="K197" s="21">
        <v>-2.24E-2</v>
      </c>
      <c r="L197" s="21">
        <v>0.26929999999999998</v>
      </c>
      <c r="M197" s="21">
        <v>0.155</v>
      </c>
      <c r="N197" s="21">
        <v>-1.9300000000000001E-2</v>
      </c>
      <c r="O197" s="21">
        <v>0.72240000000000004</v>
      </c>
      <c r="P197" s="21">
        <v>0.60860000000000003</v>
      </c>
      <c r="Q197" s="21">
        <v>0.15590000000000001</v>
      </c>
      <c r="R197" s="21">
        <v>0.1168</v>
      </c>
      <c r="S197" s="21">
        <v>-2.8E-3</v>
      </c>
      <c r="T197" s="21">
        <v>-2.9999999999999997E-4</v>
      </c>
      <c r="U197" s="10">
        <v>2.76</v>
      </c>
      <c r="V197" s="10">
        <v>4.0199999999999996</v>
      </c>
      <c r="W197" s="7">
        <v>0</v>
      </c>
      <c r="X197" s="20">
        <v>0</v>
      </c>
      <c r="Y197" s="75"/>
      <c r="Z197" s="7"/>
      <c r="AA197" s="7"/>
      <c r="AB197" s="51">
        <v>-161</v>
      </c>
      <c r="AC197" s="51">
        <v>34</v>
      </c>
      <c r="AD197" s="51">
        <v>121</v>
      </c>
      <c r="AE197" s="51"/>
      <c r="AF197" s="51">
        <v>3</v>
      </c>
      <c r="AG197" s="51">
        <v>-3</v>
      </c>
      <c r="AH197" s="20">
        <v>0</v>
      </c>
      <c r="AI197" s="7" t="s">
        <v>8487</v>
      </c>
      <c r="AJ197" s="67" t="s">
        <v>8482</v>
      </c>
      <c r="AK197" s="44">
        <v>0.64721093461396384</v>
      </c>
      <c r="AL197" s="44">
        <v>0.56785714285714284</v>
      </c>
      <c r="AM197" s="44">
        <v>0.7931034482758621</v>
      </c>
      <c r="AN197" s="25">
        <v>1.2768867924528302</v>
      </c>
      <c r="AO197" s="25">
        <v>0.330188679245283</v>
      </c>
      <c r="AP197" s="215">
        <v>424</v>
      </c>
      <c r="AQ197" s="215" t="s">
        <v>8552</v>
      </c>
      <c r="AR197" s="44">
        <v>3.4146341463414602E-2</v>
      </c>
      <c r="AS197" s="171" t="s">
        <v>7802</v>
      </c>
      <c r="AT197" s="171" t="s">
        <v>7080</v>
      </c>
      <c r="AU197" s="171" t="s">
        <v>7285</v>
      </c>
      <c r="AV197" s="7" t="s">
        <v>5474</v>
      </c>
      <c r="AW197" s="14" t="s">
        <v>6038</v>
      </c>
      <c r="AX197" s="49" t="s">
        <v>6009</v>
      </c>
      <c r="AY197" s="38" t="s">
        <v>5961</v>
      </c>
      <c r="AZ197" s="14" t="s">
        <v>6655</v>
      </c>
      <c r="BA197" s="49" t="s">
        <v>5967</v>
      </c>
      <c r="BB197" s="38" t="s">
        <v>5961</v>
      </c>
      <c r="BC197" s="7">
        <v>0.4</v>
      </c>
      <c r="BD197" s="14" t="s">
        <v>6284</v>
      </c>
      <c r="BE197" s="49" t="s">
        <v>5967</v>
      </c>
      <c r="BF197" s="38" t="s">
        <v>5961</v>
      </c>
      <c r="BG197" s="7">
        <v>1.4</v>
      </c>
      <c r="BH197" s="45">
        <v>2294.4636704882737</v>
      </c>
      <c r="BI197" s="215" t="s">
        <v>8518</v>
      </c>
      <c r="BJ197" s="215" t="s">
        <v>8520</v>
      </c>
      <c r="BK197" s="7">
        <v>1.2</v>
      </c>
      <c r="BL197" s="25">
        <v>2.7878787878787878E-2</v>
      </c>
      <c r="BM197" s="20">
        <v>0.74</v>
      </c>
      <c r="BN197" s="20">
        <v>0.68500000000000005</v>
      </c>
      <c r="BO197" s="20">
        <v>0.78499999999999992</v>
      </c>
      <c r="BP197" s="46">
        <v>105.47263681592041</v>
      </c>
      <c r="BQ197" s="215" t="s">
        <v>8521</v>
      </c>
      <c r="BR197" s="79">
        <v>-0.86245283018867924</v>
      </c>
      <c r="BS197" s="9">
        <v>0</v>
      </c>
      <c r="BT197" s="9">
        <v>0</v>
      </c>
      <c r="BU197" s="47" t="s">
        <v>5993</v>
      </c>
      <c r="BV197" s="47" t="s">
        <v>5993</v>
      </c>
      <c r="BW197" s="14" t="s">
        <v>5474</v>
      </c>
      <c r="BX197" s="83">
        <v>-0.82806603773584908</v>
      </c>
      <c r="BY197" s="82">
        <v>4.8599999999999994</v>
      </c>
      <c r="BZ197" s="46">
        <v>87.242798353909478</v>
      </c>
      <c r="CA197" s="48" t="s">
        <v>8475</v>
      </c>
      <c r="CB197" s="45">
        <v>-68264</v>
      </c>
      <c r="CC197" s="45">
        <v>14416</v>
      </c>
      <c r="CD197" s="45">
        <v>51304</v>
      </c>
      <c r="CE197" s="45">
        <v>0</v>
      </c>
      <c r="CF197" s="14" t="s">
        <v>8722</v>
      </c>
      <c r="CG197" s="7" t="s">
        <v>8477</v>
      </c>
      <c r="CH197" s="215" t="s">
        <v>8478</v>
      </c>
      <c r="CI197" s="215" t="s">
        <v>8479</v>
      </c>
      <c r="CJ197" s="215" t="s">
        <v>8546</v>
      </c>
      <c r="CK197" s="43" t="s">
        <v>5474</v>
      </c>
      <c r="CL197" s="43" t="s">
        <v>5474</v>
      </c>
      <c r="CM197" s="43" t="s">
        <v>6944</v>
      </c>
      <c r="CN197" s="145">
        <v>14416</v>
      </c>
      <c r="CO197" s="145">
        <v>-16960</v>
      </c>
      <c r="CP197" s="148">
        <v>972852.59628702805</v>
      </c>
      <c r="CQ197" s="189" t="s">
        <v>5474</v>
      </c>
      <c r="CR197" s="189" t="s">
        <v>5474</v>
      </c>
      <c r="CS197" s="99" t="s">
        <v>5474</v>
      </c>
      <c r="CT197" s="167" t="s">
        <v>5474</v>
      </c>
      <c r="CU197" s="43" t="s">
        <v>5474</v>
      </c>
      <c r="CV197" s="43" t="s">
        <v>5474</v>
      </c>
      <c r="CW197" s="43" t="s">
        <v>5474</v>
      </c>
      <c r="CX197" s="43" t="s">
        <v>5474</v>
      </c>
      <c r="CY197" s="43" t="s">
        <v>5474</v>
      </c>
      <c r="CZ197" s="43" t="s">
        <v>5474</v>
      </c>
      <c r="DA197" s="42" t="s">
        <v>5474</v>
      </c>
      <c r="DB197" s="42" t="s">
        <v>5474</v>
      </c>
      <c r="DC197" s="42" t="s">
        <v>5474</v>
      </c>
      <c r="DD197" s="42" t="s">
        <v>5474</v>
      </c>
      <c r="DE197" s="42" t="s">
        <v>5474</v>
      </c>
      <c r="DF197" s="42" t="s">
        <v>5474</v>
      </c>
      <c r="DG197" s="42" t="s">
        <v>5474</v>
      </c>
      <c r="DH197" s="42" t="s">
        <v>5474</v>
      </c>
    </row>
    <row r="198" spans="1:112">
      <c r="A198" s="22">
        <v>3027</v>
      </c>
      <c r="B198" s="7" t="s">
        <v>599</v>
      </c>
      <c r="C198" s="21">
        <v>2.2100000000000002E-2</v>
      </c>
      <c r="D198" s="21">
        <v>0.46989999999999998</v>
      </c>
      <c r="E198" s="21">
        <v>0.1749</v>
      </c>
      <c r="F198" s="21">
        <v>0.2049</v>
      </c>
      <c r="G198" s="21">
        <v>0.2195</v>
      </c>
      <c r="H198" s="21">
        <v>1</v>
      </c>
      <c r="I198" s="21">
        <v>0.25</v>
      </c>
      <c r="J198" s="21">
        <v>0</v>
      </c>
      <c r="K198" s="21">
        <v>-2.2000000000000001E-3</v>
      </c>
      <c r="L198" s="21">
        <v>-3.2800000000000003E-2</v>
      </c>
      <c r="M198" s="21">
        <v>3.5999999999999999E-3</v>
      </c>
      <c r="N198" s="21">
        <v>8.7499999999999994E-2</v>
      </c>
      <c r="O198" s="21">
        <v>-6.8999999999999999E-3</v>
      </c>
      <c r="P198" s="21">
        <v>2.46E-2</v>
      </c>
      <c r="Q198" s="21">
        <v>5.7999999999999996E-3</v>
      </c>
      <c r="R198" s="21">
        <v>3.8E-3</v>
      </c>
      <c r="S198" s="21">
        <v>-3.0000000000000001E-3</v>
      </c>
      <c r="T198" s="21">
        <v>-1.78E-2</v>
      </c>
      <c r="U198" s="10">
        <v>0.15</v>
      </c>
      <c r="V198" s="10">
        <v>0.32</v>
      </c>
      <c r="W198" s="7">
        <v>3.2000000000000001E-2</v>
      </c>
      <c r="X198" s="20">
        <v>0.69569999999999999</v>
      </c>
      <c r="Y198" s="75"/>
      <c r="Z198" s="7"/>
      <c r="AA198" s="7"/>
      <c r="AB198" s="51">
        <v>176</v>
      </c>
      <c r="AC198" s="51">
        <v>43</v>
      </c>
      <c r="AD198" s="51"/>
      <c r="AE198" s="51"/>
      <c r="AF198" s="51"/>
      <c r="AG198" s="51"/>
      <c r="AH198" s="20">
        <v>9.9000000000000008E-3</v>
      </c>
      <c r="AI198" s="7" t="s">
        <v>8467</v>
      </c>
      <c r="AJ198" s="67" t="s">
        <v>8536</v>
      </c>
      <c r="AK198" s="44">
        <v>-0.72164948453608257</v>
      </c>
      <c r="AL198" s="44">
        <v>0.61111111111111072</v>
      </c>
      <c r="AM198" s="44">
        <v>0.87999999999999834</v>
      </c>
      <c r="AN198" s="25">
        <v>0.8660714285714286</v>
      </c>
      <c r="AO198" s="25">
        <v>0.24107142857142852</v>
      </c>
      <c r="AP198" s="215">
        <v>22.4</v>
      </c>
      <c r="AQ198" s="215" t="s">
        <v>8552</v>
      </c>
      <c r="AR198" s="44">
        <v>5.16431924882629E-2</v>
      </c>
      <c r="AS198" s="171" t="s">
        <v>7733</v>
      </c>
      <c r="AT198" s="171" t="s">
        <v>7119</v>
      </c>
      <c r="AU198" s="171" t="s">
        <v>6920</v>
      </c>
      <c r="AV198" s="7" t="s">
        <v>8470</v>
      </c>
      <c r="AW198" s="14" t="s">
        <v>7732</v>
      </c>
      <c r="AX198" s="49" t="s">
        <v>6009</v>
      </c>
      <c r="AY198" s="38" t="s">
        <v>5961</v>
      </c>
      <c r="AZ198" s="14" t="s">
        <v>6157</v>
      </c>
      <c r="BA198" s="49" t="s">
        <v>6039</v>
      </c>
      <c r="BB198" s="38" t="s">
        <v>6007</v>
      </c>
      <c r="BC198" s="7">
        <v>0.5</v>
      </c>
      <c r="BD198" s="14" t="s">
        <v>6147</v>
      </c>
      <c r="BE198" s="49" t="s">
        <v>5967</v>
      </c>
      <c r="BF198" s="38" t="s">
        <v>5961</v>
      </c>
      <c r="BG198" s="7">
        <v>0.2</v>
      </c>
      <c r="BH198" s="45">
        <v>1057.3577900488754</v>
      </c>
      <c r="BI198" s="215" t="s">
        <v>8471</v>
      </c>
      <c r="BJ198" s="215" t="s">
        <v>8520</v>
      </c>
      <c r="BK198" s="7">
        <v>1.8</v>
      </c>
      <c r="BL198" s="25">
        <v>5.164319248826281E-2</v>
      </c>
      <c r="BM198" s="20">
        <v>0.673875</v>
      </c>
      <c r="BN198" s="20">
        <v>0.72750000000000004</v>
      </c>
      <c r="BO198" s="20">
        <v>0.62999999999999989</v>
      </c>
      <c r="BP198" s="46">
        <v>70</v>
      </c>
      <c r="BQ198" s="215" t="s">
        <v>8540</v>
      </c>
      <c r="BR198" s="79">
        <v>-0.81882812499999991</v>
      </c>
      <c r="BS198" s="9">
        <v>0</v>
      </c>
      <c r="BT198" s="9">
        <v>0</v>
      </c>
      <c r="BU198" s="47" t="s">
        <v>5993</v>
      </c>
      <c r="BV198" s="47" t="s">
        <v>5993</v>
      </c>
      <c r="BW198" s="14" t="s">
        <v>5474</v>
      </c>
      <c r="BX198" s="83">
        <v>-0.78259374999999998</v>
      </c>
      <c r="BY198" s="82">
        <v>0.35</v>
      </c>
      <c r="BZ198" s="46">
        <v>64</v>
      </c>
      <c r="CA198" s="48" t="s">
        <v>8475</v>
      </c>
      <c r="CB198" s="45">
        <v>3942.3999999999996</v>
      </c>
      <c r="CC198" s="45">
        <v>963.19999999999993</v>
      </c>
      <c r="CD198" s="45">
        <v>0</v>
      </c>
      <c r="CE198" s="45">
        <v>0</v>
      </c>
      <c r="CF198" s="14" t="s">
        <v>8723</v>
      </c>
      <c r="CG198" s="7" t="s">
        <v>8477</v>
      </c>
      <c r="CH198" s="215" t="s">
        <v>8478</v>
      </c>
      <c r="CI198" s="215" t="s">
        <v>8478</v>
      </c>
      <c r="CJ198" s="215" t="s">
        <v>8479</v>
      </c>
      <c r="CK198" s="43" t="s">
        <v>5474</v>
      </c>
      <c r="CL198" s="43" t="s">
        <v>5474</v>
      </c>
      <c r="CM198" s="43" t="s">
        <v>6903</v>
      </c>
      <c r="CN198" s="145">
        <v>963.19999999999993</v>
      </c>
      <c r="CO198" s="145">
        <v>3942.3999999999996</v>
      </c>
      <c r="CP198" s="148">
        <v>23684.814497094805</v>
      </c>
      <c r="CQ198" s="189" t="s">
        <v>5474</v>
      </c>
      <c r="CR198" s="189" t="s">
        <v>5474</v>
      </c>
      <c r="CS198" s="99" t="s">
        <v>5474</v>
      </c>
      <c r="CT198" s="167" t="s">
        <v>5474</v>
      </c>
      <c r="CU198" s="43" t="s">
        <v>5474</v>
      </c>
      <c r="CV198" s="43" t="s">
        <v>5474</v>
      </c>
      <c r="CW198" s="43" t="s">
        <v>5474</v>
      </c>
      <c r="CX198" s="43" t="s">
        <v>5474</v>
      </c>
      <c r="CY198" s="43" t="s">
        <v>5474</v>
      </c>
      <c r="CZ198" s="43" t="s">
        <v>5474</v>
      </c>
      <c r="DA198" s="42" t="s">
        <v>5474</v>
      </c>
      <c r="DB198" s="42" t="s">
        <v>5474</v>
      </c>
      <c r="DC198" s="42" t="s">
        <v>5474</v>
      </c>
      <c r="DD198" s="42" t="s">
        <v>5474</v>
      </c>
      <c r="DE198" s="42" t="s">
        <v>5474</v>
      </c>
      <c r="DF198" s="42" t="s">
        <v>5474</v>
      </c>
      <c r="DG198" s="42" t="s">
        <v>5474</v>
      </c>
      <c r="DH198" s="42" t="s">
        <v>5474</v>
      </c>
    </row>
    <row r="199" spans="1:112">
      <c r="A199" s="22">
        <v>2363</v>
      </c>
      <c r="B199" s="7" t="s">
        <v>351</v>
      </c>
      <c r="C199" s="21">
        <v>-0.32950000000000002</v>
      </c>
      <c r="D199" s="21">
        <v>0.36630000000000001</v>
      </c>
      <c r="E199" s="21">
        <v>-0.1482</v>
      </c>
      <c r="F199" s="21">
        <v>0.33410000000000001</v>
      </c>
      <c r="G199" s="21">
        <v>0.436</v>
      </c>
      <c r="H199" s="21">
        <v>0</v>
      </c>
      <c r="I199" s="21">
        <v>-0.5</v>
      </c>
      <c r="J199" s="21">
        <v>0.4</v>
      </c>
      <c r="K199" s="21">
        <v>-0.1198</v>
      </c>
      <c r="L199" s="21">
        <v>-0.21759999999999999</v>
      </c>
      <c r="M199" s="21">
        <v>-0.1598</v>
      </c>
      <c r="N199" s="21">
        <v>3.2399999999999998E-2</v>
      </c>
      <c r="O199" s="21">
        <v>0.18840000000000001</v>
      </c>
      <c r="P199" s="21">
        <v>-0.27779999999999999</v>
      </c>
      <c r="Q199" s="21">
        <v>5.0000000000000001E-3</v>
      </c>
      <c r="R199" s="21">
        <v>4.7999999999999996E-3</v>
      </c>
      <c r="S199" s="21">
        <v>-2.98E-2</v>
      </c>
      <c r="T199" s="21">
        <v>-2.9499999999999998E-2</v>
      </c>
      <c r="U199" s="10">
        <v>-0.24</v>
      </c>
      <c r="V199" s="10">
        <v>-0.39</v>
      </c>
      <c r="W199" s="7">
        <v>0</v>
      </c>
      <c r="X199" s="20">
        <v>0</v>
      </c>
      <c r="Y199" s="75">
        <v>2020</v>
      </c>
      <c r="Z199" s="7">
        <v>0.8</v>
      </c>
      <c r="AA199" s="7">
        <v>0.8</v>
      </c>
      <c r="AB199" s="51">
        <v>-287</v>
      </c>
      <c r="AC199" s="51">
        <v>-3806</v>
      </c>
      <c r="AD199" s="51"/>
      <c r="AE199" s="51"/>
      <c r="AF199" s="51">
        <v>73</v>
      </c>
      <c r="AG199" s="51">
        <v>-294</v>
      </c>
      <c r="AH199" s="20">
        <v>3.0300000000000001E-2</v>
      </c>
      <c r="AI199" s="7" t="s">
        <v>8487</v>
      </c>
      <c r="AJ199" s="67" t="s">
        <v>8468</v>
      </c>
      <c r="AK199" s="44">
        <v>0.79357798165137616</v>
      </c>
      <c r="AL199" s="44">
        <v>-0.54216867469879515</v>
      </c>
      <c r="AM199" s="44">
        <v>-0.58823529411764608</v>
      </c>
      <c r="AN199" s="25">
        <v>0.79853479853479858</v>
      </c>
      <c r="AO199" s="25">
        <v>0.30402930402930406</v>
      </c>
      <c r="AP199" s="215">
        <v>27.3</v>
      </c>
      <c r="AQ199" s="215" t="s">
        <v>8552</v>
      </c>
      <c r="AR199" s="44">
        <v>2.4390243902439001E-2</v>
      </c>
      <c r="AS199" s="171" t="s">
        <v>7496</v>
      </c>
      <c r="AT199" s="171" t="s">
        <v>7499</v>
      </c>
      <c r="AU199" s="171" t="s">
        <v>7238</v>
      </c>
      <c r="AV199" s="7" t="s">
        <v>5474</v>
      </c>
      <c r="AW199" s="14" t="s">
        <v>6038</v>
      </c>
      <c r="AX199" s="49" t="s">
        <v>6009</v>
      </c>
      <c r="AY199" s="38" t="s">
        <v>5961</v>
      </c>
      <c r="AZ199" s="14" t="s">
        <v>6456</v>
      </c>
      <c r="BA199" s="49" t="s">
        <v>5967</v>
      </c>
      <c r="BB199" s="38" t="s">
        <v>5961</v>
      </c>
      <c r="BC199" s="7">
        <v>1</v>
      </c>
      <c r="BD199" s="14" t="s">
        <v>6182</v>
      </c>
      <c r="BE199" s="49" t="s">
        <v>5967</v>
      </c>
      <c r="BF199" s="38" t="s">
        <v>5961</v>
      </c>
      <c r="BG199" s="7">
        <v>1.6</v>
      </c>
      <c r="BH199" s="45">
        <v>36087.730192800889</v>
      </c>
      <c r="BI199" s="215" t="s">
        <v>8592</v>
      </c>
      <c r="BJ199" s="215" t="s">
        <v>8509</v>
      </c>
      <c r="BK199" s="7">
        <v>1.1000000000000001</v>
      </c>
      <c r="BL199" s="25">
        <v>1.298701298701304E-2</v>
      </c>
      <c r="BM199" s="20">
        <v>0.58937499999999998</v>
      </c>
      <c r="BN199" s="20">
        <v>0.63749999999999996</v>
      </c>
      <c r="BO199" s="20">
        <v>0.54999999999999982</v>
      </c>
      <c r="BP199" s="46" t="s">
        <v>8473</v>
      </c>
      <c r="BQ199" s="215" t="s">
        <v>8473</v>
      </c>
      <c r="BR199" s="79" t="s">
        <v>8473</v>
      </c>
      <c r="BS199" s="9">
        <v>0</v>
      </c>
      <c r="BT199" s="9">
        <v>0.10285234309691238</v>
      </c>
      <c r="BU199" s="47" t="s">
        <v>5993</v>
      </c>
      <c r="BV199" s="47" t="s">
        <v>5993</v>
      </c>
      <c r="BW199" s="14" t="s">
        <v>5474</v>
      </c>
      <c r="BX199" s="83" t="s">
        <v>8473</v>
      </c>
      <c r="BY199" s="82" t="s">
        <v>8473</v>
      </c>
      <c r="BZ199" s="46" t="s">
        <v>8473</v>
      </c>
      <c r="CA199" s="48" t="s">
        <v>5474</v>
      </c>
      <c r="CB199" s="45">
        <v>-7835.1</v>
      </c>
      <c r="CC199" s="45">
        <v>-103903.8</v>
      </c>
      <c r="CD199" s="45">
        <v>0</v>
      </c>
      <c r="CE199" s="45">
        <v>0</v>
      </c>
      <c r="CF199" s="14" t="s">
        <v>8724</v>
      </c>
      <c r="CG199" s="7" t="s">
        <v>8556</v>
      </c>
      <c r="CH199" s="215" t="s">
        <v>8478</v>
      </c>
      <c r="CI199" s="215" t="s">
        <v>8478</v>
      </c>
      <c r="CJ199" s="215" t="s">
        <v>8546</v>
      </c>
      <c r="CK199" s="43" t="s">
        <v>5474</v>
      </c>
      <c r="CL199" s="43" t="s">
        <v>5474</v>
      </c>
      <c r="CM199" s="43" t="s">
        <v>5474</v>
      </c>
      <c r="CN199" s="145">
        <v>-103903.8</v>
      </c>
      <c r="CO199" s="145">
        <v>-7835.1</v>
      </c>
      <c r="CP199" s="148">
        <v>985195.03426346427</v>
      </c>
      <c r="CQ199" s="189" t="s">
        <v>5474</v>
      </c>
      <c r="CR199" s="189" t="s">
        <v>5474</v>
      </c>
      <c r="CS199" s="99" t="s">
        <v>5474</v>
      </c>
      <c r="CT199" s="167" t="s">
        <v>5474</v>
      </c>
      <c r="CU199" s="43" t="s">
        <v>5474</v>
      </c>
      <c r="CV199" s="43" t="s">
        <v>5474</v>
      </c>
      <c r="CW199" s="43" t="s">
        <v>5474</v>
      </c>
      <c r="CX199" s="43" t="s">
        <v>5474</v>
      </c>
      <c r="CY199" s="43" t="s">
        <v>5474</v>
      </c>
      <c r="CZ199" s="43" t="s">
        <v>5474</v>
      </c>
      <c r="DA199" s="42" t="s">
        <v>5474</v>
      </c>
      <c r="DB199" s="42" t="s">
        <v>5474</v>
      </c>
      <c r="DC199" s="42" t="s">
        <v>5474</v>
      </c>
      <c r="DD199" s="42" t="s">
        <v>5474</v>
      </c>
      <c r="DE199" s="42" t="s">
        <v>5474</v>
      </c>
      <c r="DF199" s="42" t="s">
        <v>5474</v>
      </c>
      <c r="DG199" s="42" t="s">
        <v>5474</v>
      </c>
      <c r="DH199" s="42" t="s">
        <v>5474</v>
      </c>
    </row>
    <row r="200" spans="1:112">
      <c r="A200" s="22">
        <v>2358</v>
      </c>
      <c r="B200" s="7" t="s">
        <v>347</v>
      </c>
      <c r="C200" s="21">
        <v>-0.1908</v>
      </c>
      <c r="D200" s="21">
        <v>0.92059999999999997</v>
      </c>
      <c r="E200" s="21">
        <v>0.1719</v>
      </c>
      <c r="F200" s="21">
        <v>0.47299999999999998</v>
      </c>
      <c r="G200" s="21">
        <v>0.44519999999999998</v>
      </c>
      <c r="H200" s="21">
        <v>14.666700000000001</v>
      </c>
      <c r="I200" s="21">
        <v>12.666700000000001</v>
      </c>
      <c r="J200" s="21">
        <v>4.4286000000000003</v>
      </c>
      <c r="K200" s="21">
        <v>0.13650000000000001</v>
      </c>
      <c r="L200" s="21">
        <v>7.85E-2</v>
      </c>
      <c r="M200" s="21">
        <v>1.0500000000000001E-2</v>
      </c>
      <c r="N200" s="21">
        <v>8.6300000000000002E-2</v>
      </c>
      <c r="O200" s="21">
        <v>8.14E-2</v>
      </c>
      <c r="P200" s="21">
        <v>1.6E-2</v>
      </c>
      <c r="Q200" s="21">
        <v>3.3999999999999998E-3</v>
      </c>
      <c r="R200" s="21">
        <v>-1E-4</v>
      </c>
      <c r="S200" s="21">
        <v>-4.7199999999999999E-2</v>
      </c>
      <c r="T200" s="21">
        <v>-3.5999999999999999E-3</v>
      </c>
      <c r="U200" s="10">
        <v>0.38</v>
      </c>
      <c r="V200" s="10">
        <v>0.43</v>
      </c>
      <c r="W200" s="7">
        <v>6.08E-2</v>
      </c>
      <c r="X200" s="20">
        <v>0.91669999999999996</v>
      </c>
      <c r="Y200" s="75">
        <v>2020</v>
      </c>
      <c r="Z200" s="7">
        <v>0.1</v>
      </c>
      <c r="AA200" s="7">
        <v>0</v>
      </c>
      <c r="AB200" s="51">
        <v>1359</v>
      </c>
      <c r="AC200" s="51">
        <v>-230</v>
      </c>
      <c r="AD200" s="51"/>
      <c r="AE200" s="51"/>
      <c r="AF200" s="51">
        <v>-24</v>
      </c>
      <c r="AG200" s="51">
        <v>-30</v>
      </c>
      <c r="AH200" s="20">
        <v>2.24E-2</v>
      </c>
      <c r="AI200" s="7" t="s">
        <v>8487</v>
      </c>
      <c r="AJ200" s="67" t="s">
        <v>8482</v>
      </c>
      <c r="AK200" s="44">
        <v>0.72</v>
      </c>
      <c r="AL200" s="44">
        <v>-0.55555555555555547</v>
      </c>
      <c r="AM200" s="44">
        <v>0.71428571428571508</v>
      </c>
      <c r="AN200" s="25">
        <v>0.58139534883720934</v>
      </c>
      <c r="AO200" s="25">
        <v>0.2930232558139535</v>
      </c>
      <c r="AP200" s="215">
        <v>21.5</v>
      </c>
      <c r="AQ200" s="215" t="s">
        <v>8552</v>
      </c>
      <c r="AR200" s="44">
        <v>2.1377672209026099E-2</v>
      </c>
      <c r="AS200" s="171" t="s">
        <v>7496</v>
      </c>
      <c r="AT200" s="171" t="s">
        <v>7093</v>
      </c>
      <c r="AU200" s="171" t="s">
        <v>7497</v>
      </c>
      <c r="AV200" s="7" t="s">
        <v>5474</v>
      </c>
      <c r="AW200" s="14" t="s">
        <v>6038</v>
      </c>
      <c r="AX200" s="49" t="s">
        <v>6009</v>
      </c>
      <c r="AY200" s="38" t="s">
        <v>5961</v>
      </c>
      <c r="AZ200" s="14" t="s">
        <v>6157</v>
      </c>
      <c r="BA200" s="49" t="s">
        <v>5967</v>
      </c>
      <c r="BB200" s="38" t="s">
        <v>5961</v>
      </c>
      <c r="BC200" s="7">
        <v>0.8</v>
      </c>
      <c r="BD200" s="14" t="s">
        <v>6137</v>
      </c>
      <c r="BE200" s="49" t="s">
        <v>6009</v>
      </c>
      <c r="BF200" s="38" t="s">
        <v>5961</v>
      </c>
      <c r="BG200" s="7">
        <v>0.3</v>
      </c>
      <c r="BH200" s="45">
        <v>1797.3213192149451</v>
      </c>
      <c r="BI200" s="215" t="s">
        <v>8518</v>
      </c>
      <c r="BJ200" s="215" t="s">
        <v>8568</v>
      </c>
      <c r="BK200" s="7">
        <v>0.6</v>
      </c>
      <c r="BL200" s="25">
        <v>2.3809523809523808E-2</v>
      </c>
      <c r="BM200" s="20">
        <v>0.74075000000000002</v>
      </c>
      <c r="BN200" s="20">
        <v>0.76</v>
      </c>
      <c r="BO200" s="20">
        <v>0.72499999999999987</v>
      </c>
      <c r="BP200" s="46">
        <v>50</v>
      </c>
      <c r="BQ200" s="215" t="s">
        <v>8521</v>
      </c>
      <c r="BR200" s="79">
        <v>-0.65890232558139528</v>
      </c>
      <c r="BS200" s="9">
        <v>0</v>
      </c>
      <c r="BT200" s="9">
        <v>0</v>
      </c>
      <c r="BU200" s="47" t="s">
        <v>5993</v>
      </c>
      <c r="BV200" s="47" t="s">
        <v>5993</v>
      </c>
      <c r="BW200" s="14" t="s">
        <v>5474</v>
      </c>
      <c r="BX200" s="83">
        <v>-0.59068279069767449</v>
      </c>
      <c r="BY200" s="82">
        <v>0.48</v>
      </c>
      <c r="BZ200" s="46">
        <v>44.791666666666671</v>
      </c>
      <c r="CA200" s="48" t="s">
        <v>8485</v>
      </c>
      <c r="CB200" s="45">
        <v>29218.5</v>
      </c>
      <c r="CC200" s="45">
        <v>-4945</v>
      </c>
      <c r="CD200" s="45">
        <v>0</v>
      </c>
      <c r="CE200" s="45">
        <v>0</v>
      </c>
      <c r="CF200" s="14" t="s">
        <v>8725</v>
      </c>
      <c r="CG200" s="7" t="s">
        <v>8477</v>
      </c>
      <c r="CH200" s="215" t="s">
        <v>8478</v>
      </c>
      <c r="CI200" s="215" t="s">
        <v>8478</v>
      </c>
      <c r="CJ200" s="215" t="s">
        <v>8523</v>
      </c>
      <c r="CK200" s="43" t="s">
        <v>5474</v>
      </c>
      <c r="CL200" s="43" t="s">
        <v>5474</v>
      </c>
      <c r="CM200" s="43" t="s">
        <v>5474</v>
      </c>
      <c r="CN200" s="145">
        <v>-4945</v>
      </c>
      <c r="CO200" s="145">
        <v>29218.5</v>
      </c>
      <c r="CP200" s="148">
        <v>38642.408363121322</v>
      </c>
      <c r="CQ200" s="189" t="s">
        <v>5474</v>
      </c>
      <c r="CR200" s="189" t="s">
        <v>5474</v>
      </c>
      <c r="CS200" s="99" t="s">
        <v>5474</v>
      </c>
      <c r="CT200" s="167" t="s">
        <v>8504</v>
      </c>
      <c r="CU200" s="43" t="s">
        <v>5474</v>
      </c>
      <c r="CV200" s="43" t="s">
        <v>5474</v>
      </c>
      <c r="CW200" s="43" t="s">
        <v>5474</v>
      </c>
      <c r="CX200" s="43" t="s">
        <v>5474</v>
      </c>
      <c r="CY200" s="43" t="s">
        <v>5474</v>
      </c>
      <c r="CZ200" s="43" t="s">
        <v>5474</v>
      </c>
      <c r="DA200" s="42" t="s">
        <v>5474</v>
      </c>
      <c r="DB200" s="42" t="s">
        <v>5474</v>
      </c>
      <c r="DC200" s="42" t="s">
        <v>5474</v>
      </c>
      <c r="DD200" s="42" t="s">
        <v>5474</v>
      </c>
      <c r="DE200" s="42" t="s">
        <v>5474</v>
      </c>
      <c r="DF200" s="42" t="s">
        <v>8504</v>
      </c>
      <c r="DG200" s="42" t="s">
        <v>5474</v>
      </c>
      <c r="DH200" s="42" t="s">
        <v>5474</v>
      </c>
    </row>
    <row r="201" spans="1:112">
      <c r="A201" s="22">
        <v>6552</v>
      </c>
      <c r="B201" s="7" t="s">
        <v>1413</v>
      </c>
      <c r="C201" s="21">
        <v>1.7000000000000001E-2</v>
      </c>
      <c r="D201" s="21">
        <v>6.9000000000000006E-2</v>
      </c>
      <c r="E201" s="21">
        <v>2.58E-2</v>
      </c>
      <c r="F201" s="21">
        <v>0.18210000000000001</v>
      </c>
      <c r="G201" s="21">
        <v>0.1391</v>
      </c>
      <c r="H201" s="21">
        <v>2.3022999999999998</v>
      </c>
      <c r="I201" s="21">
        <v>1.2903</v>
      </c>
      <c r="J201" s="21">
        <v>1.5</v>
      </c>
      <c r="K201" s="21">
        <v>0.1174</v>
      </c>
      <c r="L201" s="21">
        <v>4.9200000000000001E-2</v>
      </c>
      <c r="M201" s="21">
        <v>-3.2099999999999997E-2</v>
      </c>
      <c r="N201" s="21">
        <v>0.1163</v>
      </c>
      <c r="O201" s="21">
        <v>4.2799999999999998E-2</v>
      </c>
      <c r="P201" s="21">
        <v>-3.7199999999999997E-2</v>
      </c>
      <c r="Q201" s="21">
        <v>-1.2500000000000001E-2</v>
      </c>
      <c r="R201" s="21">
        <v>-1.0800000000000001E-2</v>
      </c>
      <c r="S201" s="21">
        <v>1.5185999999999999</v>
      </c>
      <c r="T201" s="21">
        <v>0.40620000000000001</v>
      </c>
      <c r="U201" s="10">
        <v>1.85</v>
      </c>
      <c r="V201" s="10">
        <v>2.65</v>
      </c>
      <c r="W201" s="7">
        <v>1.31</v>
      </c>
      <c r="X201" s="20">
        <v>0.75329999999999997</v>
      </c>
      <c r="Y201" s="75">
        <v>2020</v>
      </c>
      <c r="Z201" s="7">
        <v>1.5</v>
      </c>
      <c r="AA201" s="7">
        <v>0</v>
      </c>
      <c r="AB201" s="51">
        <v>506</v>
      </c>
      <c r="AC201" s="51">
        <v>-237</v>
      </c>
      <c r="AD201" s="51">
        <v>-606</v>
      </c>
      <c r="AE201" s="51"/>
      <c r="AF201" s="51">
        <v>2</v>
      </c>
      <c r="AG201" s="51">
        <v>2</v>
      </c>
      <c r="AH201" s="20">
        <v>0</v>
      </c>
      <c r="AI201" s="7" t="s">
        <v>8481</v>
      </c>
      <c r="AJ201" s="67" t="s">
        <v>8482</v>
      </c>
      <c r="AK201" s="44">
        <v>0.54364089775561086</v>
      </c>
      <c r="AL201" s="44">
        <v>-0.70930232558139572</v>
      </c>
      <c r="AM201" s="44">
        <v>0.89743589743589591</v>
      </c>
      <c r="AN201" s="25">
        <v>0.62074303405572773</v>
      </c>
      <c r="AO201" s="25">
        <v>0.39938080495356049</v>
      </c>
      <c r="AP201" s="215">
        <v>64.599999999999994</v>
      </c>
      <c r="AQ201" s="215" t="s">
        <v>8552</v>
      </c>
      <c r="AR201" s="44">
        <v>6.4250411861614495E-2</v>
      </c>
      <c r="AS201" s="171" t="s">
        <v>7143</v>
      </c>
      <c r="AT201" s="171" t="s">
        <v>7235</v>
      </c>
      <c r="AU201" s="171" t="s">
        <v>6959</v>
      </c>
      <c r="AV201" s="7" t="s">
        <v>5474</v>
      </c>
      <c r="AW201" s="14" t="s">
        <v>6157</v>
      </c>
      <c r="AX201" s="49" t="s">
        <v>6009</v>
      </c>
      <c r="AY201" s="38" t="s">
        <v>5971</v>
      </c>
      <c r="AZ201" s="14" t="s">
        <v>6146</v>
      </c>
      <c r="BA201" s="49" t="s">
        <v>5993</v>
      </c>
      <c r="BB201" s="38" t="s">
        <v>5993</v>
      </c>
      <c r="BC201" s="7">
        <v>0.5</v>
      </c>
      <c r="BD201" s="14" t="s">
        <v>5980</v>
      </c>
      <c r="BE201" s="49" t="s">
        <v>5960</v>
      </c>
      <c r="BF201" s="38" t="s">
        <v>5961</v>
      </c>
      <c r="BG201" s="7">
        <v>1.1000000000000001</v>
      </c>
      <c r="BH201" s="45">
        <v>1577.5016368531715</v>
      </c>
      <c r="BI201" s="215" t="s">
        <v>8489</v>
      </c>
      <c r="BJ201" s="215" t="s">
        <v>8543</v>
      </c>
      <c r="BK201" s="7">
        <v>2</v>
      </c>
      <c r="BL201" s="25">
        <v>5.7283142389525248E-2</v>
      </c>
      <c r="BM201" s="20">
        <v>0.67775000000000007</v>
      </c>
      <c r="BN201" s="20">
        <v>0.64749999999999996</v>
      </c>
      <c r="BO201" s="20">
        <v>0.70250000000000001</v>
      </c>
      <c r="BP201" s="46">
        <v>24.377358490566035</v>
      </c>
      <c r="BQ201" s="215" t="s">
        <v>8483</v>
      </c>
      <c r="BR201" s="79">
        <v>-0.46553792569659441</v>
      </c>
      <c r="BS201" s="9">
        <v>1.4344721152157902E-2</v>
      </c>
      <c r="BT201" s="9">
        <v>1.7268791809401218E-2</v>
      </c>
      <c r="BU201" s="47" t="s">
        <v>5993</v>
      </c>
      <c r="BV201" s="47" t="s">
        <v>5993</v>
      </c>
      <c r="BW201" s="14" t="s">
        <v>5474</v>
      </c>
      <c r="BX201" s="83">
        <v>-0.35864551083591339</v>
      </c>
      <c r="BY201" s="82">
        <v>2.75</v>
      </c>
      <c r="BZ201" s="46">
        <v>23.490909090909089</v>
      </c>
      <c r="CA201" s="48" t="s">
        <v>8485</v>
      </c>
      <c r="CB201" s="45">
        <v>32687.599999999999</v>
      </c>
      <c r="CC201" s="45">
        <v>-15310.199999999999</v>
      </c>
      <c r="CD201" s="45">
        <v>-39147.599999999999</v>
      </c>
      <c r="CE201" s="45">
        <v>0</v>
      </c>
      <c r="CF201" s="14" t="s">
        <v>8726</v>
      </c>
      <c r="CG201" s="7" t="s">
        <v>8477</v>
      </c>
      <c r="CH201" s="215" t="s">
        <v>8478</v>
      </c>
      <c r="CI201" s="215" t="s">
        <v>8479</v>
      </c>
      <c r="CJ201" s="215" t="s">
        <v>8523</v>
      </c>
      <c r="CK201" s="43" t="s">
        <v>5474</v>
      </c>
      <c r="CL201" s="43" t="s">
        <v>5474</v>
      </c>
      <c r="CM201" s="43" t="s">
        <v>6994</v>
      </c>
      <c r="CN201" s="145">
        <v>-15310.199999999999</v>
      </c>
      <c r="CO201" s="145">
        <v>-6460</v>
      </c>
      <c r="CP201" s="148">
        <v>101906.60574071486</v>
      </c>
      <c r="CQ201" s="189" t="s">
        <v>5474</v>
      </c>
      <c r="CR201" s="189" t="s">
        <v>5474</v>
      </c>
      <c r="CS201" s="99" t="s">
        <v>5474</v>
      </c>
      <c r="CT201" s="167" t="s">
        <v>8727</v>
      </c>
      <c r="CU201" s="43" t="s">
        <v>5474</v>
      </c>
      <c r="CV201" s="43" t="s">
        <v>5474</v>
      </c>
      <c r="CW201" s="43" t="s">
        <v>5474</v>
      </c>
      <c r="CX201" s="43" t="s">
        <v>5474</v>
      </c>
      <c r="CY201" s="43" t="s">
        <v>5474</v>
      </c>
      <c r="CZ201" s="43" t="s">
        <v>5474</v>
      </c>
      <c r="DA201" s="42" t="s">
        <v>5474</v>
      </c>
      <c r="DB201" s="42" t="s">
        <v>8528</v>
      </c>
      <c r="DC201" s="42" t="s">
        <v>8601</v>
      </c>
      <c r="DD201" s="42" t="s">
        <v>5474</v>
      </c>
      <c r="DE201" s="42" t="s">
        <v>5474</v>
      </c>
      <c r="DF201" s="42" t="s">
        <v>5474</v>
      </c>
      <c r="DG201" s="42" t="s">
        <v>5474</v>
      </c>
      <c r="DH201" s="42" t="s">
        <v>5474</v>
      </c>
    </row>
    <row r="202" spans="1:112">
      <c r="A202" s="22">
        <v>5302</v>
      </c>
      <c r="B202" s="7" t="s">
        <v>1094</v>
      </c>
      <c r="C202" s="21">
        <v>-0.31879999999999997</v>
      </c>
      <c r="D202" s="21">
        <v>-0.24010000000000001</v>
      </c>
      <c r="E202" s="21">
        <v>-0.25069999999999998</v>
      </c>
      <c r="F202" s="21">
        <v>-0.15160000000000001</v>
      </c>
      <c r="G202" s="21">
        <v>0.64639999999999997</v>
      </c>
      <c r="H202" s="21">
        <v>0</v>
      </c>
      <c r="I202" s="21">
        <v>0.4</v>
      </c>
      <c r="J202" s="21">
        <v>0.33329999999999999</v>
      </c>
      <c r="K202" s="21">
        <v>9.3100000000000002E-2</v>
      </c>
      <c r="L202" s="21">
        <v>0.32200000000000001</v>
      </c>
      <c r="M202" s="21">
        <v>9.4899999999999998E-2</v>
      </c>
      <c r="N202" s="21">
        <v>-0.43109999999999998</v>
      </c>
      <c r="O202" s="21">
        <v>3.2136</v>
      </c>
      <c r="P202" s="21">
        <v>0.73819999999999997</v>
      </c>
      <c r="Q202" s="21">
        <v>2.5999999999999999E-3</v>
      </c>
      <c r="R202" s="21">
        <v>2.3999999999999998E-3</v>
      </c>
      <c r="S202" s="21">
        <v>-3.0599999999999999E-2</v>
      </c>
      <c r="T202" s="21">
        <v>-2.3199999999999998E-2</v>
      </c>
      <c r="U202" s="10">
        <v>-0.12</v>
      </c>
      <c r="V202" s="10">
        <v>-0.31</v>
      </c>
      <c r="W202" s="7">
        <v>0</v>
      </c>
      <c r="X202" s="20">
        <v>0</v>
      </c>
      <c r="Y202" s="75"/>
      <c r="Z202" s="7"/>
      <c r="AA202" s="7"/>
      <c r="AB202" s="51">
        <v>200</v>
      </c>
      <c r="AC202" s="51">
        <v>-106</v>
      </c>
      <c r="AD202" s="51"/>
      <c r="AE202" s="51"/>
      <c r="AF202" s="51">
        <v>1</v>
      </c>
      <c r="AG202" s="51"/>
      <c r="AH202" s="20">
        <v>0</v>
      </c>
      <c r="AI202" s="7" t="s">
        <v>8481</v>
      </c>
      <c r="AJ202" s="67" t="s">
        <v>8536</v>
      </c>
      <c r="AK202" s="44">
        <v>0.53582554517133951</v>
      </c>
      <c r="AL202" s="44">
        <v>-0.50526315789473675</v>
      </c>
      <c r="AM202" s="44">
        <v>0.83333333333333304</v>
      </c>
      <c r="AN202" s="25">
        <v>1.0699999999999998</v>
      </c>
      <c r="AO202" s="25">
        <v>0.31666666666666654</v>
      </c>
      <c r="AP202" s="215">
        <v>15</v>
      </c>
      <c r="AQ202" s="215" t="s">
        <v>8552</v>
      </c>
      <c r="AR202" s="44">
        <v>4.8951048951048903E-2</v>
      </c>
      <c r="AS202" s="171" t="s">
        <v>7143</v>
      </c>
      <c r="AT202" s="171" t="s">
        <v>6910</v>
      </c>
      <c r="AU202" s="171" t="s">
        <v>8115</v>
      </c>
      <c r="AV202" s="7" t="s">
        <v>8470</v>
      </c>
      <c r="AW202" s="14" t="s">
        <v>8114</v>
      </c>
      <c r="AX202" s="49" t="s">
        <v>6009</v>
      </c>
      <c r="AY202" s="38" t="s">
        <v>5961</v>
      </c>
      <c r="AZ202" s="14" t="s">
        <v>6038</v>
      </c>
      <c r="BA202" s="49" t="s">
        <v>5967</v>
      </c>
      <c r="BB202" s="38" t="s">
        <v>5971</v>
      </c>
      <c r="BC202" s="7">
        <v>0.3</v>
      </c>
      <c r="BD202" s="14" t="s">
        <v>6025</v>
      </c>
      <c r="BE202" s="49" t="s">
        <v>5967</v>
      </c>
      <c r="BF202" s="38" t="s">
        <v>5961</v>
      </c>
      <c r="BG202" s="7">
        <v>0.3</v>
      </c>
      <c r="BH202" s="45">
        <v>1508.00492927394</v>
      </c>
      <c r="BI202" s="215" t="s">
        <v>8489</v>
      </c>
      <c r="BJ202" s="215" t="s">
        <v>8543</v>
      </c>
      <c r="BK202" s="7">
        <v>2.5</v>
      </c>
      <c r="BL202" s="25">
        <v>5.2631578947368418E-2</v>
      </c>
      <c r="BM202" s="20">
        <v>0.61462499999999998</v>
      </c>
      <c r="BN202" s="20">
        <v>0.41250000000000003</v>
      </c>
      <c r="BO202" s="20">
        <v>0.7799999999999998</v>
      </c>
      <c r="BP202" s="46" t="s">
        <v>8473</v>
      </c>
      <c r="BQ202" s="215" t="s">
        <v>8473</v>
      </c>
      <c r="BR202" s="79" t="s">
        <v>8473</v>
      </c>
      <c r="BS202" s="9">
        <v>0</v>
      </c>
      <c r="BT202" s="9">
        <v>0</v>
      </c>
      <c r="BU202" s="47" t="s">
        <v>5993</v>
      </c>
      <c r="BV202" s="47" t="s">
        <v>5993</v>
      </c>
      <c r="BW202" s="14" t="s">
        <v>5474</v>
      </c>
      <c r="BX202" s="83" t="s">
        <v>8473</v>
      </c>
      <c r="BY202" s="82" t="s">
        <v>8473</v>
      </c>
      <c r="BZ202" s="46" t="s">
        <v>8473</v>
      </c>
      <c r="CA202" s="48" t="s">
        <v>8485</v>
      </c>
      <c r="CB202" s="45">
        <v>3000</v>
      </c>
      <c r="CC202" s="45">
        <v>-1590</v>
      </c>
      <c r="CD202" s="45">
        <v>0</v>
      </c>
      <c r="CE202" s="45">
        <v>0</v>
      </c>
      <c r="CF202" s="14" t="s">
        <v>8728</v>
      </c>
      <c r="CG202" s="7" t="s">
        <v>8477</v>
      </c>
      <c r="CH202" s="215" t="s">
        <v>8478</v>
      </c>
      <c r="CI202" s="215" t="s">
        <v>8478</v>
      </c>
      <c r="CJ202" s="215" t="s">
        <v>8546</v>
      </c>
      <c r="CK202" s="43" t="s">
        <v>5474</v>
      </c>
      <c r="CL202" s="43" t="s">
        <v>5474</v>
      </c>
      <c r="CM202" s="43" t="s">
        <v>6903</v>
      </c>
      <c r="CN202" s="145">
        <v>-1590</v>
      </c>
      <c r="CO202" s="145">
        <v>3000</v>
      </c>
      <c r="CP202" s="148">
        <v>22620.073939109101</v>
      </c>
      <c r="CQ202" s="189" t="s">
        <v>5474</v>
      </c>
      <c r="CR202" s="189" t="s">
        <v>5474</v>
      </c>
      <c r="CS202" s="99" t="s">
        <v>5474</v>
      </c>
      <c r="CT202" s="167" t="s">
        <v>5474</v>
      </c>
      <c r="CU202" s="43" t="s">
        <v>5474</v>
      </c>
      <c r="CV202" s="43" t="s">
        <v>5474</v>
      </c>
      <c r="CW202" s="43" t="s">
        <v>5474</v>
      </c>
      <c r="CX202" s="43" t="s">
        <v>5474</v>
      </c>
      <c r="CY202" s="43" t="s">
        <v>5474</v>
      </c>
      <c r="CZ202" s="43" t="s">
        <v>5474</v>
      </c>
      <c r="DA202" s="42" t="s">
        <v>5474</v>
      </c>
      <c r="DB202" s="42" t="s">
        <v>5474</v>
      </c>
      <c r="DC202" s="42" t="s">
        <v>5474</v>
      </c>
      <c r="DD202" s="42" t="s">
        <v>5474</v>
      </c>
      <c r="DE202" s="42" t="s">
        <v>5474</v>
      </c>
      <c r="DF202" s="42" t="s">
        <v>5474</v>
      </c>
      <c r="DG202" s="42" t="s">
        <v>5474</v>
      </c>
      <c r="DH202" s="42" t="s">
        <v>5474</v>
      </c>
    </row>
    <row r="203" spans="1:112">
      <c r="A203" s="22">
        <v>1468</v>
      </c>
      <c r="B203" s="7" t="s">
        <v>117</v>
      </c>
      <c r="C203" s="21">
        <v>-3.4700000000000002E-2</v>
      </c>
      <c r="D203" s="21">
        <v>-2.2700000000000001E-2</v>
      </c>
      <c r="E203" s="21">
        <v>-0.19289999999999999</v>
      </c>
      <c r="F203" s="21">
        <v>0.1061</v>
      </c>
      <c r="G203" s="21">
        <v>6.3799999999999996E-2</v>
      </c>
      <c r="H203" s="21">
        <v>-1.64</v>
      </c>
      <c r="I203" s="21">
        <v>-3</v>
      </c>
      <c r="J203" s="21">
        <v>-0.35709999999999997</v>
      </c>
      <c r="K203" s="21">
        <v>-0.20549999999999999</v>
      </c>
      <c r="L203" s="21">
        <v>-0.11</v>
      </c>
      <c r="M203" s="21">
        <v>7.22E-2</v>
      </c>
      <c r="N203" s="21">
        <v>-0.17349999999999999</v>
      </c>
      <c r="O203" s="21">
        <v>-8.3199999999999996E-2</v>
      </c>
      <c r="P203" s="21">
        <v>5.0299999999999997E-2</v>
      </c>
      <c r="Q203" s="21">
        <v>4.3E-3</v>
      </c>
      <c r="R203" s="21">
        <v>4.1000000000000003E-3</v>
      </c>
      <c r="S203" s="21">
        <v>-2.5999999999999999E-3</v>
      </c>
      <c r="T203" s="21">
        <v>8.3999999999999995E-3</v>
      </c>
      <c r="U203" s="10">
        <v>0.09</v>
      </c>
      <c r="V203" s="10">
        <v>0.21</v>
      </c>
      <c r="W203" s="7">
        <v>0</v>
      </c>
      <c r="X203" s="20">
        <v>0</v>
      </c>
      <c r="Y203" s="75"/>
      <c r="Z203" s="7"/>
      <c r="AA203" s="7"/>
      <c r="AB203" s="51">
        <v>-6</v>
      </c>
      <c r="AC203" s="51"/>
      <c r="AD203" s="51"/>
      <c r="AE203" s="51"/>
      <c r="AF203" s="51"/>
      <c r="AG203" s="51"/>
      <c r="AH203" s="20">
        <v>0</v>
      </c>
      <c r="AI203" s="7" t="s">
        <v>8467</v>
      </c>
      <c r="AJ203" s="67" t="s">
        <v>8468</v>
      </c>
      <c r="AK203" s="44">
        <v>-0.80303030303030309</v>
      </c>
      <c r="AL203" s="44">
        <v>-0.59375000000000022</v>
      </c>
      <c r="AM203" s="44">
        <v>0.83333333333333381</v>
      </c>
      <c r="AN203" s="25">
        <v>0.5454545454545453</v>
      </c>
      <c r="AO203" s="25">
        <v>0.26446280991735532</v>
      </c>
      <c r="AP203" s="215">
        <v>12.1</v>
      </c>
      <c r="AQ203" s="215" t="s">
        <v>8552</v>
      </c>
      <c r="AR203" s="44">
        <v>2.9787234042553099E-2</v>
      </c>
      <c r="AS203" s="171" t="s">
        <v>7143</v>
      </c>
      <c r="AT203" s="171" t="s">
        <v>7144</v>
      </c>
      <c r="AU203" s="171" t="s">
        <v>7145</v>
      </c>
      <c r="AV203" s="7" t="s">
        <v>5474</v>
      </c>
      <c r="AW203" s="14" t="s">
        <v>7142</v>
      </c>
      <c r="AX203" s="49" t="s">
        <v>6009</v>
      </c>
      <c r="AY203" s="38" t="s">
        <v>5971</v>
      </c>
      <c r="AZ203" s="14" t="s">
        <v>6236</v>
      </c>
      <c r="BA203" s="49" t="s">
        <v>5967</v>
      </c>
      <c r="BB203" s="38" t="s">
        <v>5971</v>
      </c>
      <c r="BC203" s="7">
        <v>0.5</v>
      </c>
      <c r="BD203" s="14" t="s">
        <v>6085</v>
      </c>
      <c r="BE203" s="49" t="s">
        <v>5967</v>
      </c>
      <c r="BF203" s="38" t="s">
        <v>6007</v>
      </c>
      <c r="BG203" s="7">
        <v>1.5</v>
      </c>
      <c r="BH203" s="45">
        <v>115.88356200281862</v>
      </c>
      <c r="BI203" s="215" t="s">
        <v>8495</v>
      </c>
      <c r="BJ203" s="215" t="s">
        <v>8554</v>
      </c>
      <c r="BK203" s="7">
        <v>2.5</v>
      </c>
      <c r="BL203" s="25">
        <v>4.3103448275862072E-2</v>
      </c>
      <c r="BM203" s="20">
        <v>0.50175000000000003</v>
      </c>
      <c r="BN203" s="20">
        <v>0.59250000000000003</v>
      </c>
      <c r="BO203" s="20">
        <v>0.42749999999999999</v>
      </c>
      <c r="BP203" s="46">
        <v>57.61904761904762</v>
      </c>
      <c r="BQ203" s="215" t="s">
        <v>8553</v>
      </c>
      <c r="BR203" s="79">
        <v>-0.81157024793388433</v>
      </c>
      <c r="BS203" s="9">
        <v>0</v>
      </c>
      <c r="BT203" s="9">
        <v>0</v>
      </c>
      <c r="BU203" s="47" t="s">
        <v>5993</v>
      </c>
      <c r="BV203" s="47" t="s">
        <v>5993</v>
      </c>
      <c r="BW203" s="14" t="s">
        <v>5474</v>
      </c>
      <c r="BX203" s="83">
        <v>-0.76446280991735538</v>
      </c>
      <c r="BY203" s="82">
        <v>0.19</v>
      </c>
      <c r="BZ203" s="46">
        <v>63.684210526315788</v>
      </c>
      <c r="CA203" s="48" t="s">
        <v>5474</v>
      </c>
      <c r="CB203" s="45">
        <v>-72.599999999999994</v>
      </c>
      <c r="CC203" s="45">
        <v>0</v>
      </c>
      <c r="CD203" s="45">
        <v>0</v>
      </c>
      <c r="CE203" s="45">
        <v>0</v>
      </c>
      <c r="CF203" s="14" t="s">
        <v>8729</v>
      </c>
      <c r="CG203" s="7" t="s">
        <v>8477</v>
      </c>
      <c r="CH203" s="215" t="s">
        <v>8478</v>
      </c>
      <c r="CI203" s="215" t="s">
        <v>8498</v>
      </c>
      <c r="CJ203" s="215" t="s">
        <v>8546</v>
      </c>
      <c r="CK203" s="43" t="s">
        <v>5474</v>
      </c>
      <c r="CL203" s="43" t="s">
        <v>5474</v>
      </c>
      <c r="CM203" s="43" t="s">
        <v>6925</v>
      </c>
      <c r="CN203" s="145">
        <v>0</v>
      </c>
      <c r="CO203" s="145">
        <v>-72.599999999999994</v>
      </c>
      <c r="CP203" s="148">
        <v>1402.1911002341053</v>
      </c>
      <c r="CQ203" s="189" t="s">
        <v>5474</v>
      </c>
      <c r="CR203" s="189" t="s">
        <v>5474</v>
      </c>
      <c r="CS203" s="99" t="s">
        <v>5474</v>
      </c>
      <c r="CT203" s="167" t="s">
        <v>5474</v>
      </c>
      <c r="CU203" s="43" t="s">
        <v>5474</v>
      </c>
      <c r="CV203" s="43" t="s">
        <v>5474</v>
      </c>
      <c r="CW203" s="43" t="s">
        <v>5474</v>
      </c>
      <c r="CX203" s="43" t="s">
        <v>5474</v>
      </c>
      <c r="CY203" s="43" t="s">
        <v>5474</v>
      </c>
      <c r="CZ203" s="43" t="s">
        <v>5474</v>
      </c>
      <c r="DA203" s="42" t="s">
        <v>5474</v>
      </c>
      <c r="DB203" s="42" t="s">
        <v>5474</v>
      </c>
      <c r="DC203" s="42" t="s">
        <v>5474</v>
      </c>
      <c r="DD203" s="42" t="s">
        <v>5474</v>
      </c>
      <c r="DE203" s="42" t="s">
        <v>5474</v>
      </c>
      <c r="DF203" s="42" t="s">
        <v>5474</v>
      </c>
      <c r="DG203" s="42" t="s">
        <v>5474</v>
      </c>
      <c r="DH203" s="42" t="s">
        <v>5474</v>
      </c>
    </row>
    <row r="204" spans="1:112">
      <c r="A204" s="22">
        <v>6111</v>
      </c>
      <c r="B204" s="7" t="s">
        <v>1209</v>
      </c>
      <c r="C204" s="21">
        <v>-0.65280000000000005</v>
      </c>
      <c r="D204" s="21">
        <v>5.7099999999999998E-2</v>
      </c>
      <c r="E204" s="21">
        <v>-0.54079999999999995</v>
      </c>
      <c r="F204" s="21">
        <v>-0.31780000000000003</v>
      </c>
      <c r="G204" s="21">
        <v>-5.04E-2</v>
      </c>
      <c r="H204" s="21">
        <v>1.234</v>
      </c>
      <c r="I204" s="21">
        <v>-0.45</v>
      </c>
      <c r="J204" s="21">
        <v>-1.4091</v>
      </c>
      <c r="K204" s="21">
        <v>1.8800000000000001E-2</v>
      </c>
      <c r="L204" s="21">
        <v>6.59E-2</v>
      </c>
      <c r="M204" s="21">
        <v>4.4400000000000002E-2</v>
      </c>
      <c r="N204" s="21">
        <v>0.3115</v>
      </c>
      <c r="O204" s="21">
        <v>9.2799999999999994E-2</v>
      </c>
      <c r="P204" s="21">
        <v>0.2135</v>
      </c>
      <c r="Q204" s="21">
        <v>3.78E-2</v>
      </c>
      <c r="R204" s="21">
        <v>1.8599999999999998E-2</v>
      </c>
      <c r="S204" s="21">
        <v>9.5299999999999996E-2</v>
      </c>
      <c r="T204" s="21">
        <v>5.1999999999999998E-2</v>
      </c>
      <c r="U204" s="10">
        <v>-0.36</v>
      </c>
      <c r="V204" s="10">
        <v>-0.22</v>
      </c>
      <c r="W204" s="7">
        <v>0.3296</v>
      </c>
      <c r="X204" s="20">
        <v>0.37130000000000002</v>
      </c>
      <c r="Y204" s="75">
        <v>2020</v>
      </c>
      <c r="Z204" s="7">
        <v>0.2</v>
      </c>
      <c r="AA204" s="7">
        <v>0.4</v>
      </c>
      <c r="AB204" s="51">
        <v>437</v>
      </c>
      <c r="AC204" s="51">
        <v>68</v>
      </c>
      <c r="AD204" s="51"/>
      <c r="AE204" s="51"/>
      <c r="AF204" s="51">
        <v>3</v>
      </c>
      <c r="AG204" s="51">
        <v>-5</v>
      </c>
      <c r="AH204" s="20">
        <v>6.8999999999999999E-3</v>
      </c>
      <c r="AI204" s="7" t="s">
        <v>8487</v>
      </c>
      <c r="AJ204" s="67" t="s">
        <v>8468</v>
      </c>
      <c r="AK204" s="44">
        <v>0.64183006535947706</v>
      </c>
      <c r="AL204" s="44">
        <v>-0.5631578947368423</v>
      </c>
      <c r="AM204" s="44">
        <v>0.79999999999999716</v>
      </c>
      <c r="AN204" s="25">
        <v>0.5148048452220727</v>
      </c>
      <c r="AO204" s="25">
        <v>0.25572005383580082</v>
      </c>
      <c r="AP204" s="215">
        <v>74.3</v>
      </c>
      <c r="AQ204" s="215" t="s">
        <v>8552</v>
      </c>
      <c r="AR204" s="44">
        <v>2.3415977961432501E-2</v>
      </c>
      <c r="AS204" s="171" t="s">
        <v>7143</v>
      </c>
      <c r="AT204" s="171" t="s">
        <v>6976</v>
      </c>
      <c r="AU204" s="171" t="s">
        <v>7340</v>
      </c>
      <c r="AV204" s="7" t="s">
        <v>5474</v>
      </c>
      <c r="AW204" s="14" t="s">
        <v>7193</v>
      </c>
      <c r="AX204" s="49" t="s">
        <v>6009</v>
      </c>
      <c r="AY204" s="38" t="s">
        <v>5961</v>
      </c>
      <c r="AZ204" s="14" t="s">
        <v>6504</v>
      </c>
      <c r="BA204" s="49" t="s">
        <v>5967</v>
      </c>
      <c r="BB204" s="38" t="s">
        <v>5961</v>
      </c>
      <c r="BC204" s="7">
        <v>0.1</v>
      </c>
      <c r="BD204" s="14" t="s">
        <v>6396</v>
      </c>
      <c r="BE204" s="49" t="s">
        <v>6009</v>
      </c>
      <c r="BF204" s="38" t="s">
        <v>5961</v>
      </c>
      <c r="BG204" s="7">
        <v>0.5</v>
      </c>
      <c r="BH204" s="45">
        <v>348.78582090706169</v>
      </c>
      <c r="BI204" s="215" t="s">
        <v>8471</v>
      </c>
      <c r="BJ204" s="215" t="s">
        <v>8543</v>
      </c>
      <c r="BK204" s="7">
        <v>2.5</v>
      </c>
      <c r="BL204" s="25">
        <v>2.2008253094910512E-2</v>
      </c>
      <c r="BM204" s="20">
        <v>0.43868750000000001</v>
      </c>
      <c r="BN204" s="20">
        <v>0.26750000000000002</v>
      </c>
      <c r="BO204" s="20">
        <v>0.57874999999999999</v>
      </c>
      <c r="BP204" s="46" t="s">
        <v>8473</v>
      </c>
      <c r="BQ204" s="215" t="s">
        <v>8473</v>
      </c>
      <c r="BR204" s="79" t="s">
        <v>8473</v>
      </c>
      <c r="BS204" s="9">
        <v>0</v>
      </c>
      <c r="BT204" s="9">
        <v>3.6627519053911595E-2</v>
      </c>
      <c r="BU204" s="47" t="s">
        <v>5993</v>
      </c>
      <c r="BV204" s="47" t="s">
        <v>5993</v>
      </c>
      <c r="BW204" s="14" t="s">
        <v>5474</v>
      </c>
      <c r="BX204" s="83" t="s">
        <v>8473</v>
      </c>
      <c r="BY204" s="82" t="s">
        <v>8473</v>
      </c>
      <c r="BZ204" s="46" t="s">
        <v>8473</v>
      </c>
      <c r="CA204" s="48" t="s">
        <v>8475</v>
      </c>
      <c r="CB204" s="45">
        <v>32469.1</v>
      </c>
      <c r="CC204" s="45">
        <v>5052.3999999999996</v>
      </c>
      <c r="CD204" s="45">
        <v>0</v>
      </c>
      <c r="CE204" s="45">
        <v>0</v>
      </c>
      <c r="CF204" s="14" t="s">
        <v>8730</v>
      </c>
      <c r="CG204" s="7" t="s">
        <v>8477</v>
      </c>
      <c r="CH204" s="215" t="s">
        <v>8498</v>
      </c>
      <c r="CI204" s="215" t="s">
        <v>8498</v>
      </c>
      <c r="CJ204" s="215" t="s">
        <v>8479</v>
      </c>
      <c r="CK204" s="43" t="s">
        <v>5474</v>
      </c>
      <c r="CL204" s="43" t="s">
        <v>5474</v>
      </c>
      <c r="CM204" s="43" t="s">
        <v>6903</v>
      </c>
      <c r="CN204" s="145">
        <v>5052.3999999999996</v>
      </c>
      <c r="CO204" s="145">
        <v>32469.1</v>
      </c>
      <c r="CP204" s="148">
        <v>25914.786493394684</v>
      </c>
      <c r="CQ204" s="189" t="s">
        <v>5474</v>
      </c>
      <c r="CR204" s="189" t="s">
        <v>5474</v>
      </c>
      <c r="CS204" s="99" t="s">
        <v>5474</v>
      </c>
      <c r="CT204" s="167" t="s">
        <v>5474</v>
      </c>
      <c r="CU204" s="43" t="s">
        <v>5474</v>
      </c>
      <c r="CV204" s="43" t="s">
        <v>5474</v>
      </c>
      <c r="CW204" s="43" t="s">
        <v>5474</v>
      </c>
      <c r="CX204" s="43" t="s">
        <v>5474</v>
      </c>
      <c r="CY204" s="43" t="s">
        <v>5474</v>
      </c>
      <c r="CZ204" s="43" t="s">
        <v>5474</v>
      </c>
      <c r="DA204" s="42" t="s">
        <v>5474</v>
      </c>
      <c r="DB204" s="42" t="s">
        <v>5474</v>
      </c>
      <c r="DC204" s="42" t="s">
        <v>5474</v>
      </c>
      <c r="DD204" s="42" t="s">
        <v>5474</v>
      </c>
      <c r="DE204" s="42" t="s">
        <v>5474</v>
      </c>
      <c r="DF204" s="42" t="s">
        <v>5474</v>
      </c>
      <c r="DG204" s="42" t="s">
        <v>5474</v>
      </c>
      <c r="DH204" s="42" t="s">
        <v>5474</v>
      </c>
    </row>
    <row r="205" spans="1:112">
      <c r="A205" s="22">
        <v>2643</v>
      </c>
      <c r="B205" s="7" t="s">
        <v>505</v>
      </c>
      <c r="C205" s="21">
        <v>0.12189999999999999</v>
      </c>
      <c r="D205" s="21">
        <v>0.47420000000000001</v>
      </c>
      <c r="E205" s="21">
        <v>0.13389999999999999</v>
      </c>
      <c r="F205" s="21">
        <v>0.47049999999999997</v>
      </c>
      <c r="G205" s="21">
        <v>0.26469999999999999</v>
      </c>
      <c r="H205" s="21">
        <v>0.26869999999999999</v>
      </c>
      <c r="I205" s="21">
        <v>6.8400000000000002E-2</v>
      </c>
      <c r="J205" s="21">
        <v>0.21</v>
      </c>
      <c r="K205" s="21">
        <v>1.4800000000000001E-2</v>
      </c>
      <c r="L205" s="21">
        <v>4.0000000000000001E-3</v>
      </c>
      <c r="M205" s="21">
        <v>-1.1999999999999999E-3</v>
      </c>
      <c r="N205" s="21">
        <v>1.46E-2</v>
      </c>
      <c r="O205" s="21">
        <v>4.0000000000000001E-3</v>
      </c>
      <c r="P205" s="21">
        <v>3.7000000000000002E-3</v>
      </c>
      <c r="Q205" s="21">
        <v>4.7999999999999996E-3</v>
      </c>
      <c r="R205" s="21">
        <v>4.8999999999999998E-3</v>
      </c>
      <c r="S205" s="21">
        <v>4.19E-2</v>
      </c>
      <c r="T205" s="21">
        <v>3.04E-2</v>
      </c>
      <c r="U205" s="10">
        <v>3.63</v>
      </c>
      <c r="V205" s="10">
        <v>7.75</v>
      </c>
      <c r="W205" s="7">
        <v>2.4575</v>
      </c>
      <c r="X205" s="20">
        <v>0.61229999999999996</v>
      </c>
      <c r="Y205" s="75">
        <v>2020</v>
      </c>
      <c r="Z205" s="7">
        <v>4</v>
      </c>
      <c r="AA205" s="7">
        <v>0</v>
      </c>
      <c r="AB205" s="51">
        <v>270</v>
      </c>
      <c r="AC205" s="51">
        <v>-85</v>
      </c>
      <c r="AD205" s="51"/>
      <c r="AE205" s="51"/>
      <c r="AF205" s="51">
        <v>-6</v>
      </c>
      <c r="AG205" s="51"/>
      <c r="AH205" s="20">
        <v>2.5100000000000001E-2</v>
      </c>
      <c r="AI205" s="7" t="s">
        <v>8481</v>
      </c>
      <c r="AJ205" s="67" t="s">
        <v>8494</v>
      </c>
      <c r="AK205" s="44">
        <v>-0.55871886120996439</v>
      </c>
      <c r="AL205" s="44">
        <v>-0.51555555555555532</v>
      </c>
      <c r="AM205" s="44">
        <v>0.90476190476190987</v>
      </c>
      <c r="AN205" s="25">
        <v>0.99293286219081267</v>
      </c>
      <c r="AO205" s="25">
        <v>0.26501766784452296</v>
      </c>
      <c r="AP205" s="215">
        <v>84.9</v>
      </c>
      <c r="AQ205" s="215" t="s">
        <v>8552</v>
      </c>
      <c r="AR205" s="44">
        <v>1.4336917562724E-2</v>
      </c>
      <c r="AS205" s="171" t="s">
        <v>7660</v>
      </c>
      <c r="AT205" s="171" t="s">
        <v>7511</v>
      </c>
      <c r="AU205" s="171" t="s">
        <v>7340</v>
      </c>
      <c r="AV205" s="7" t="s">
        <v>8470</v>
      </c>
      <c r="AW205" s="14" t="s">
        <v>6038</v>
      </c>
      <c r="AX205" s="49" t="s">
        <v>6009</v>
      </c>
      <c r="AY205" s="38" t="s">
        <v>5961</v>
      </c>
      <c r="AZ205" s="14" t="s">
        <v>6038</v>
      </c>
      <c r="BA205" s="49" t="s">
        <v>5967</v>
      </c>
      <c r="BB205" s="38" t="s">
        <v>6007</v>
      </c>
      <c r="BC205" s="7">
        <v>0.9</v>
      </c>
      <c r="BD205" s="14" t="s">
        <v>6225</v>
      </c>
      <c r="BE205" s="49" t="s">
        <v>5967</v>
      </c>
      <c r="BF205" s="38" t="s">
        <v>5961</v>
      </c>
      <c r="BG205" s="7">
        <v>0.3</v>
      </c>
      <c r="BH205" s="45">
        <v>280.64070031026301</v>
      </c>
      <c r="BI205" s="215" t="s">
        <v>8471</v>
      </c>
      <c r="BJ205" s="215" t="s">
        <v>8496</v>
      </c>
      <c r="BK205" s="7">
        <v>0.4</v>
      </c>
      <c r="BL205" s="25">
        <v>2.2891566265060309E-2</v>
      </c>
      <c r="BM205" s="20">
        <v>0.69362500000000005</v>
      </c>
      <c r="BN205" s="20">
        <v>0.77750000000000008</v>
      </c>
      <c r="BO205" s="20">
        <v>0.625</v>
      </c>
      <c r="BP205" s="46">
        <v>10.95483870967742</v>
      </c>
      <c r="BQ205" s="215" t="s">
        <v>8558</v>
      </c>
      <c r="BR205" s="79">
        <v>9.7428150765606347E-2</v>
      </c>
      <c r="BS205" s="9">
        <v>2.296149387098434E-2</v>
      </c>
      <c r="BT205" s="9">
        <v>4.1024260139432833E-2</v>
      </c>
      <c r="BU205" s="47">
        <v>44407</v>
      </c>
      <c r="BV205" s="47">
        <v>44413</v>
      </c>
      <c r="BW205" s="14" t="s">
        <v>8514</v>
      </c>
      <c r="BX205" s="83">
        <v>0.31691378091872757</v>
      </c>
      <c r="BY205" s="82">
        <v>9.129999999999999</v>
      </c>
      <c r="BZ205" s="46">
        <v>9.2990142387732764</v>
      </c>
      <c r="CA205" s="48" t="s">
        <v>8485</v>
      </c>
      <c r="CB205" s="45">
        <v>22923</v>
      </c>
      <c r="CC205" s="45">
        <v>-7216.5000000000009</v>
      </c>
      <c r="CD205" s="45">
        <v>0</v>
      </c>
      <c r="CE205" s="45">
        <v>0</v>
      </c>
      <c r="CF205" s="14" t="s">
        <v>8731</v>
      </c>
      <c r="CG205" s="7" t="s">
        <v>8477</v>
      </c>
      <c r="CH205" s="215" t="s">
        <v>8478</v>
      </c>
      <c r="CI205" s="215" t="s">
        <v>8478</v>
      </c>
      <c r="CJ205" s="215" t="s">
        <v>8546</v>
      </c>
      <c r="CK205" s="43" t="s">
        <v>5474</v>
      </c>
      <c r="CL205" s="43" t="s">
        <v>5474</v>
      </c>
      <c r="CM205" s="43" t="s">
        <v>5474</v>
      </c>
      <c r="CN205" s="145">
        <v>-7216.5000000000009</v>
      </c>
      <c r="CO205" s="145">
        <v>22923</v>
      </c>
      <c r="CP205" s="148">
        <v>23826.395456341332</v>
      </c>
      <c r="CQ205" s="189" t="s">
        <v>5474</v>
      </c>
      <c r="CR205" s="189" t="s">
        <v>5474</v>
      </c>
      <c r="CS205" s="99" t="s">
        <v>5474</v>
      </c>
      <c r="CT205" s="167" t="s">
        <v>5474</v>
      </c>
      <c r="CU205" s="43" t="s">
        <v>5474</v>
      </c>
      <c r="CV205" s="43" t="s">
        <v>5474</v>
      </c>
      <c r="CW205" s="43" t="s">
        <v>5474</v>
      </c>
      <c r="CX205" s="43" t="s">
        <v>5474</v>
      </c>
      <c r="CY205" s="43" t="s">
        <v>5474</v>
      </c>
      <c r="CZ205" s="43" t="s">
        <v>5474</v>
      </c>
      <c r="DA205" s="42" t="s">
        <v>5474</v>
      </c>
      <c r="DB205" s="42" t="s">
        <v>5474</v>
      </c>
      <c r="DC205" s="42" t="s">
        <v>5474</v>
      </c>
      <c r="DD205" s="42" t="s">
        <v>5474</v>
      </c>
      <c r="DE205" s="42" t="s">
        <v>5474</v>
      </c>
      <c r="DF205" s="42" t="s">
        <v>5474</v>
      </c>
      <c r="DG205" s="42" t="s">
        <v>5474</v>
      </c>
      <c r="DH205" s="42" t="s">
        <v>5474</v>
      </c>
    </row>
    <row r="206" spans="1:112">
      <c r="A206" s="22">
        <v>5425</v>
      </c>
      <c r="B206" s="7" t="s">
        <v>1126</v>
      </c>
      <c r="C206" s="21">
        <v>1.9E-3</v>
      </c>
      <c r="D206" s="21">
        <v>0.29349999999999998</v>
      </c>
      <c r="E206" s="21">
        <v>1.35E-2</v>
      </c>
      <c r="F206" s="21">
        <v>0.2417</v>
      </c>
      <c r="G206" s="21">
        <v>0.28810000000000002</v>
      </c>
      <c r="H206" s="21">
        <v>-2.7E-2</v>
      </c>
      <c r="I206" s="21">
        <v>0.6</v>
      </c>
      <c r="J206" s="21">
        <v>0.67820000000000003</v>
      </c>
      <c r="K206" s="21">
        <v>2.5999999999999999E-3</v>
      </c>
      <c r="L206" s="21">
        <v>1.6799999999999999E-2</v>
      </c>
      <c r="M206" s="21">
        <v>1.0200000000000001E-2</v>
      </c>
      <c r="N206" s="21">
        <v>3.2000000000000002E-3</v>
      </c>
      <c r="O206" s="21">
        <v>2.9600000000000001E-2</v>
      </c>
      <c r="P206" s="21">
        <v>2.8400000000000002E-2</v>
      </c>
      <c r="Q206" s="21">
        <v>8.8000000000000005E-3</v>
      </c>
      <c r="R206" s="21">
        <v>5.7000000000000002E-3</v>
      </c>
      <c r="S206" s="21">
        <v>0.159</v>
      </c>
      <c r="T206" s="21">
        <v>9.2700000000000005E-2</v>
      </c>
      <c r="U206" s="10">
        <v>1.46</v>
      </c>
      <c r="V206" s="10">
        <v>2.83</v>
      </c>
      <c r="W206" s="7">
        <v>2.2963</v>
      </c>
      <c r="X206" s="20">
        <v>0.74409999999999998</v>
      </c>
      <c r="Y206" s="75">
        <v>2020</v>
      </c>
      <c r="Z206" s="7">
        <v>1.5</v>
      </c>
      <c r="AA206" s="7">
        <v>0</v>
      </c>
      <c r="AB206" s="51">
        <v>-27</v>
      </c>
      <c r="AC206" s="51">
        <v>-3928</v>
      </c>
      <c r="AD206" s="51">
        <v>190</v>
      </c>
      <c r="AE206" s="51">
        <v>53</v>
      </c>
      <c r="AF206" s="51">
        <v>268</v>
      </c>
      <c r="AG206" s="51">
        <v>118</v>
      </c>
      <c r="AH206" s="20">
        <v>0</v>
      </c>
      <c r="AI206" s="7" t="s">
        <v>8487</v>
      </c>
      <c r="AJ206" s="67" t="s">
        <v>8468</v>
      </c>
      <c r="AK206" s="44">
        <v>0.60888888888888881</v>
      </c>
      <c r="AL206" s="44">
        <v>0.52608695652173887</v>
      </c>
      <c r="AM206" s="44">
        <v>0.72413793103447932</v>
      </c>
      <c r="AN206" s="25">
        <v>0.85877862595419852</v>
      </c>
      <c r="AO206" s="25">
        <v>0.29262086513994912</v>
      </c>
      <c r="AP206" s="215">
        <v>78.599999999999994</v>
      </c>
      <c r="AQ206" s="215" t="s">
        <v>8552</v>
      </c>
      <c r="AR206" s="44">
        <v>4.3824701195219098E-2</v>
      </c>
      <c r="AS206" s="171" t="s">
        <v>8129</v>
      </c>
      <c r="AT206" s="171" t="s">
        <v>8063</v>
      </c>
      <c r="AU206" s="171" t="s">
        <v>7469</v>
      </c>
      <c r="AV206" s="7" t="s">
        <v>5474</v>
      </c>
      <c r="AW206" s="14" t="s">
        <v>8128</v>
      </c>
      <c r="AX206" s="49" t="s">
        <v>6009</v>
      </c>
      <c r="AY206" s="38" t="s">
        <v>5961</v>
      </c>
      <c r="AZ206" s="14" t="s">
        <v>6779</v>
      </c>
      <c r="BA206" s="49" t="s">
        <v>5967</v>
      </c>
      <c r="BB206" s="38" t="s">
        <v>5961</v>
      </c>
      <c r="BC206" s="7">
        <v>0.8</v>
      </c>
      <c r="BD206" s="14" t="s">
        <v>6140</v>
      </c>
      <c r="BE206" s="49" t="s">
        <v>5960</v>
      </c>
      <c r="BF206" s="38" t="s">
        <v>5961</v>
      </c>
      <c r="BG206" s="7">
        <v>0.3</v>
      </c>
      <c r="BH206" s="45">
        <v>16411.730283626839</v>
      </c>
      <c r="BI206" s="215" t="s">
        <v>8592</v>
      </c>
      <c r="BJ206" s="215" t="s">
        <v>8509</v>
      </c>
      <c r="BK206" s="7">
        <v>0.9</v>
      </c>
      <c r="BL206" s="25">
        <v>2.745098039215679E-2</v>
      </c>
      <c r="BM206" s="20">
        <v>0.66187499999999999</v>
      </c>
      <c r="BN206" s="20">
        <v>0.68249999999999988</v>
      </c>
      <c r="BO206" s="20">
        <v>0.64500000000000002</v>
      </c>
      <c r="BP206" s="46">
        <v>27.773851590106005</v>
      </c>
      <c r="BQ206" s="215" t="s">
        <v>8521</v>
      </c>
      <c r="BR206" s="79">
        <v>-0.51718702290076335</v>
      </c>
      <c r="BS206" s="9">
        <v>2.3229122356858811E-2</v>
      </c>
      <c r="BT206" s="9">
        <v>1.3157001009741931E-2</v>
      </c>
      <c r="BU206" s="47" t="s">
        <v>5993</v>
      </c>
      <c r="BV206" s="47" t="s">
        <v>5993</v>
      </c>
      <c r="BW206" s="14" t="s">
        <v>5474</v>
      </c>
      <c r="BX206" s="83">
        <v>-0.420624427480916</v>
      </c>
      <c r="BY206" s="82">
        <v>3.06</v>
      </c>
      <c r="BZ206" s="46">
        <v>25.686274509803919</v>
      </c>
      <c r="CA206" s="48" t="s">
        <v>8526</v>
      </c>
      <c r="CB206" s="45">
        <v>-2122.1999999999998</v>
      </c>
      <c r="CC206" s="45">
        <v>-308740.8</v>
      </c>
      <c r="CD206" s="45">
        <v>14933.999999999998</v>
      </c>
      <c r="CE206" s="45">
        <v>4165.7999999999993</v>
      </c>
      <c r="CF206" s="14" t="s">
        <v>8732</v>
      </c>
      <c r="CG206" s="7" t="s">
        <v>8477</v>
      </c>
      <c r="CH206" s="215" t="s">
        <v>8478</v>
      </c>
      <c r="CI206" s="215" t="s">
        <v>8479</v>
      </c>
      <c r="CJ206" s="215" t="s">
        <v>8546</v>
      </c>
      <c r="CK206" s="43" t="s">
        <v>5474</v>
      </c>
      <c r="CL206" s="43" t="s">
        <v>5474</v>
      </c>
      <c r="CM206" s="43" t="s">
        <v>6903</v>
      </c>
      <c r="CN206" s="145">
        <v>-304575</v>
      </c>
      <c r="CO206" s="145">
        <v>12811.8</v>
      </c>
      <c r="CP206" s="148">
        <v>1289962.0002930695</v>
      </c>
      <c r="CQ206" s="189" t="s">
        <v>5474</v>
      </c>
      <c r="CR206" s="189" t="s">
        <v>5474</v>
      </c>
      <c r="CS206" s="99" t="s">
        <v>5474</v>
      </c>
      <c r="CT206" s="167" t="s">
        <v>5474</v>
      </c>
      <c r="CU206" s="43" t="s">
        <v>5474</v>
      </c>
      <c r="CV206" s="43" t="s">
        <v>5474</v>
      </c>
      <c r="CW206" s="43" t="s">
        <v>5474</v>
      </c>
      <c r="CX206" s="43" t="s">
        <v>5474</v>
      </c>
      <c r="CY206" s="43" t="s">
        <v>5474</v>
      </c>
      <c r="CZ206" s="43" t="s">
        <v>5474</v>
      </c>
      <c r="DA206" s="42" t="s">
        <v>5474</v>
      </c>
      <c r="DB206" s="42" t="s">
        <v>5474</v>
      </c>
      <c r="DC206" s="42" t="s">
        <v>5474</v>
      </c>
      <c r="DD206" s="42" t="s">
        <v>5474</v>
      </c>
      <c r="DE206" s="42" t="s">
        <v>5474</v>
      </c>
      <c r="DF206" s="42" t="s">
        <v>5474</v>
      </c>
      <c r="DG206" s="42" t="s">
        <v>5474</v>
      </c>
      <c r="DH206" s="42" t="s">
        <v>5474</v>
      </c>
    </row>
    <row r="207" spans="1:112">
      <c r="A207" s="22">
        <v>3035</v>
      </c>
      <c r="B207" s="7" t="s">
        <v>607</v>
      </c>
      <c r="C207" s="21">
        <v>0.13469999999999999</v>
      </c>
      <c r="D207" s="21">
        <v>0.31769999999999998</v>
      </c>
      <c r="E207" s="21">
        <v>0.1492</v>
      </c>
      <c r="F207" s="21">
        <v>0.29870000000000002</v>
      </c>
      <c r="G207" s="21">
        <v>0.26350000000000001</v>
      </c>
      <c r="H207" s="21">
        <v>7.3499999999999996E-2</v>
      </c>
      <c r="I207" s="21">
        <v>0.2586</v>
      </c>
      <c r="J207" s="21">
        <v>0.90539999999999998</v>
      </c>
      <c r="K207" s="21">
        <v>8.9999999999999993E-3</v>
      </c>
      <c r="L207" s="21">
        <v>2.92E-2</v>
      </c>
      <c r="M207" s="21">
        <v>-8.8999999999999999E-3</v>
      </c>
      <c r="N207" s="21">
        <v>4.0300000000000002E-2</v>
      </c>
      <c r="O207" s="21">
        <v>0.12570000000000001</v>
      </c>
      <c r="P207" s="21">
        <v>2.1000000000000001E-2</v>
      </c>
      <c r="Q207" s="21">
        <v>-1E-4</v>
      </c>
      <c r="R207" s="21">
        <v>1E-3</v>
      </c>
      <c r="S207" s="21">
        <v>7.5700000000000003E-2</v>
      </c>
      <c r="T207" s="21">
        <v>0.04</v>
      </c>
      <c r="U207" s="10">
        <v>1.41</v>
      </c>
      <c r="V207" s="10">
        <v>1.75</v>
      </c>
      <c r="W207" s="7">
        <v>1.32</v>
      </c>
      <c r="X207" s="20">
        <v>0.82599999999999996</v>
      </c>
      <c r="Y207" s="75">
        <v>2020</v>
      </c>
      <c r="Z207" s="7">
        <v>1</v>
      </c>
      <c r="AA207" s="7">
        <v>0</v>
      </c>
      <c r="AB207" s="51">
        <v>-6860</v>
      </c>
      <c r="AC207" s="51">
        <v>-2242</v>
      </c>
      <c r="AD207" s="51">
        <v>2767</v>
      </c>
      <c r="AE207" s="51">
        <v>132</v>
      </c>
      <c r="AF207" s="51">
        <v>9</v>
      </c>
      <c r="AG207" s="51">
        <v>-109</v>
      </c>
      <c r="AH207" s="20">
        <v>4.7500000000000001E-2</v>
      </c>
      <c r="AI207" s="7" t="s">
        <v>8487</v>
      </c>
      <c r="AJ207" s="67" t="s">
        <v>8482</v>
      </c>
      <c r="AK207" s="44">
        <v>0.66262135922330101</v>
      </c>
      <c r="AL207" s="44">
        <v>-0.68674698795180711</v>
      </c>
      <c r="AM207" s="44">
        <v>-0.64999999999999858</v>
      </c>
      <c r="AN207" s="25">
        <v>0.86554621848739499</v>
      </c>
      <c r="AO207" s="25">
        <v>0.34873949579831937</v>
      </c>
      <c r="AP207" s="215">
        <v>95.2</v>
      </c>
      <c r="AQ207" s="215" t="s">
        <v>8552</v>
      </c>
      <c r="AR207" s="44">
        <v>9.5440084835630903E-3</v>
      </c>
      <c r="AS207" s="171" t="s">
        <v>7669</v>
      </c>
      <c r="AT207" s="171" t="s">
        <v>7101</v>
      </c>
      <c r="AU207" s="171" t="s">
        <v>7740</v>
      </c>
      <c r="AV207" s="7" t="s">
        <v>5474</v>
      </c>
      <c r="AW207" s="14" t="s">
        <v>6038</v>
      </c>
      <c r="AX207" s="49" t="s">
        <v>6009</v>
      </c>
      <c r="AY207" s="38" t="s">
        <v>5961</v>
      </c>
      <c r="AZ207" s="14" t="s">
        <v>6456</v>
      </c>
      <c r="BA207" s="49" t="s">
        <v>5967</v>
      </c>
      <c r="BB207" s="38" t="s">
        <v>5961</v>
      </c>
      <c r="BC207" s="7">
        <v>0.9</v>
      </c>
      <c r="BD207" s="14" t="s">
        <v>5980</v>
      </c>
      <c r="BE207" s="49" t="s">
        <v>5967</v>
      </c>
      <c r="BF207" s="38" t="s">
        <v>5989</v>
      </c>
      <c r="BG207" s="7">
        <v>0.6</v>
      </c>
      <c r="BH207" s="45">
        <v>6147.8090163566812</v>
      </c>
      <c r="BI207" s="215" t="s">
        <v>8499</v>
      </c>
      <c r="BJ207" s="215" t="s">
        <v>8496</v>
      </c>
      <c r="BK207" s="7">
        <v>0.4</v>
      </c>
      <c r="BL207" s="25">
        <v>7.4074074074074372E-3</v>
      </c>
      <c r="BM207" s="20">
        <v>0.69924999999999993</v>
      </c>
      <c r="BN207" s="20">
        <v>0.73499999999999988</v>
      </c>
      <c r="BO207" s="20">
        <v>0.67</v>
      </c>
      <c r="BP207" s="46">
        <v>54.4</v>
      </c>
      <c r="BQ207" s="215" t="s">
        <v>8521</v>
      </c>
      <c r="BR207" s="79">
        <v>-0.73825980392156854</v>
      </c>
      <c r="BS207" s="9">
        <v>7.9689279897474652E-3</v>
      </c>
      <c r="BT207" s="9">
        <v>4.627132952897739E-3</v>
      </c>
      <c r="BU207" s="47">
        <v>44398</v>
      </c>
      <c r="BV207" s="47">
        <v>44404</v>
      </c>
      <c r="BW207" s="14" t="s">
        <v>5474</v>
      </c>
      <c r="BX207" s="83">
        <v>-0.68591176470588233</v>
      </c>
      <c r="BY207" s="82">
        <v>1.81</v>
      </c>
      <c r="BZ207" s="46">
        <v>52.596685082872931</v>
      </c>
      <c r="CA207" s="48" t="s">
        <v>8526</v>
      </c>
      <c r="CB207" s="45">
        <v>-653072</v>
      </c>
      <c r="CC207" s="45">
        <v>-213438.4</v>
      </c>
      <c r="CD207" s="45">
        <v>263418.40000000002</v>
      </c>
      <c r="CE207" s="45">
        <v>12566.4</v>
      </c>
      <c r="CF207" s="14" t="s">
        <v>8733</v>
      </c>
      <c r="CG207" s="7" t="s">
        <v>8556</v>
      </c>
      <c r="CH207" s="215" t="s">
        <v>8478</v>
      </c>
      <c r="CI207" s="215" t="s">
        <v>8478</v>
      </c>
      <c r="CJ207" s="215" t="s">
        <v>8523</v>
      </c>
      <c r="CK207" s="43" t="s">
        <v>5474</v>
      </c>
      <c r="CL207" s="43" t="s">
        <v>5474</v>
      </c>
      <c r="CM207" s="43" t="s">
        <v>5474</v>
      </c>
      <c r="CN207" s="145">
        <v>-200872</v>
      </c>
      <c r="CO207" s="145">
        <v>-389653.6</v>
      </c>
      <c r="CP207" s="148">
        <v>585271.4183571561</v>
      </c>
      <c r="CQ207" s="189" t="s">
        <v>5474</v>
      </c>
      <c r="CR207" s="189" t="s">
        <v>5474</v>
      </c>
      <c r="CS207" s="99" t="s">
        <v>5474</v>
      </c>
      <c r="CT207" s="167" t="s">
        <v>8528</v>
      </c>
      <c r="CU207" s="43" t="s">
        <v>5474</v>
      </c>
      <c r="CV207" s="43" t="s">
        <v>5474</v>
      </c>
      <c r="CW207" s="43" t="s">
        <v>5474</v>
      </c>
      <c r="CX207" s="43" t="s">
        <v>5474</v>
      </c>
      <c r="CY207" s="43" t="s">
        <v>5474</v>
      </c>
      <c r="CZ207" s="43" t="s">
        <v>5474</v>
      </c>
      <c r="DA207" s="42" t="s">
        <v>5474</v>
      </c>
      <c r="DB207" s="42" t="s">
        <v>8528</v>
      </c>
      <c r="DC207" s="42" t="s">
        <v>5474</v>
      </c>
      <c r="DD207" s="42" t="s">
        <v>5474</v>
      </c>
      <c r="DE207" s="42" t="s">
        <v>5474</v>
      </c>
      <c r="DF207" s="42" t="s">
        <v>5474</v>
      </c>
      <c r="DG207" s="42" t="s">
        <v>5474</v>
      </c>
      <c r="DH207" s="42" t="s">
        <v>5474</v>
      </c>
    </row>
    <row r="208" spans="1:112">
      <c r="A208" s="22">
        <v>6154</v>
      </c>
      <c r="B208" s="7" t="s">
        <v>1246</v>
      </c>
      <c r="C208" s="21">
        <v>-0.1268</v>
      </c>
      <c r="D208" s="21">
        <v>0.29670000000000002</v>
      </c>
      <c r="E208" s="21">
        <v>2.9999999999999997E-4</v>
      </c>
      <c r="F208" s="21">
        <v>0.29849999999999999</v>
      </c>
      <c r="G208" s="21">
        <v>0.25530000000000003</v>
      </c>
      <c r="H208" s="21">
        <v>3.5625</v>
      </c>
      <c r="I208" s="21">
        <v>17.25</v>
      </c>
      <c r="J208" s="21">
        <v>2.8696000000000002</v>
      </c>
      <c r="K208" s="21">
        <v>8.3999999999999995E-3</v>
      </c>
      <c r="L208" s="21">
        <v>9.4999999999999998E-3</v>
      </c>
      <c r="M208" s="21">
        <v>2.8999999999999998E-3</v>
      </c>
      <c r="N208" s="21">
        <v>3.2599999999999997E-2</v>
      </c>
      <c r="O208" s="21">
        <v>4.4600000000000001E-2</v>
      </c>
      <c r="P208" s="21">
        <v>1.4500000000000001E-2</v>
      </c>
      <c r="Q208" s="21">
        <v>1.4E-2</v>
      </c>
      <c r="R208" s="21">
        <v>7.9000000000000008E-3</v>
      </c>
      <c r="S208" s="21">
        <v>5.0700000000000002E-2</v>
      </c>
      <c r="T208" s="21">
        <v>3.56E-2</v>
      </c>
      <c r="U208" s="10">
        <v>0.89</v>
      </c>
      <c r="V208" s="10">
        <v>1.23</v>
      </c>
      <c r="W208" s="7">
        <v>0.83</v>
      </c>
      <c r="X208" s="20">
        <v>0.94099999999999995</v>
      </c>
      <c r="Y208" s="75">
        <v>2020</v>
      </c>
      <c r="Z208" s="7">
        <v>0.55000000000000004</v>
      </c>
      <c r="AA208" s="7">
        <v>0</v>
      </c>
      <c r="AB208" s="51">
        <v>225</v>
      </c>
      <c r="AC208" s="51">
        <v>21</v>
      </c>
      <c r="AD208" s="51"/>
      <c r="AE208" s="51"/>
      <c r="AF208" s="51">
        <v>-5</v>
      </c>
      <c r="AG208" s="51"/>
      <c r="AH208" s="20">
        <v>6.4000000000000003E-3</v>
      </c>
      <c r="AI208" s="7" t="s">
        <v>8481</v>
      </c>
      <c r="AJ208" s="67" t="s">
        <v>8468</v>
      </c>
      <c r="AK208" s="44">
        <v>0.58590308370044064</v>
      </c>
      <c r="AL208" s="44">
        <v>0.60273972602739723</v>
      </c>
      <c r="AM208" s="44">
        <v>0.77777777777777746</v>
      </c>
      <c r="AN208" s="25">
        <v>0.59580052493438318</v>
      </c>
      <c r="AO208" s="25">
        <v>0.19160104986876633</v>
      </c>
      <c r="AP208" s="215">
        <v>19.05</v>
      </c>
      <c r="AQ208" s="215" t="s">
        <v>8552</v>
      </c>
      <c r="AR208" s="44">
        <v>6.4245810055865896E-2</v>
      </c>
      <c r="AS208" s="171" t="s">
        <v>7010</v>
      </c>
      <c r="AT208" s="171" t="s">
        <v>6910</v>
      </c>
      <c r="AU208" s="171" t="s">
        <v>8199</v>
      </c>
      <c r="AV208" s="7" t="s">
        <v>5474</v>
      </c>
      <c r="AW208" s="14" t="s">
        <v>6157</v>
      </c>
      <c r="AX208" s="49" t="s">
        <v>6009</v>
      </c>
      <c r="AY208" s="38" t="s">
        <v>5961</v>
      </c>
      <c r="AZ208" s="14" t="s">
        <v>6123</v>
      </c>
      <c r="BA208" s="49" t="s">
        <v>5967</v>
      </c>
      <c r="BB208" s="38" t="s">
        <v>5971</v>
      </c>
      <c r="BC208" s="7">
        <v>0.4</v>
      </c>
      <c r="BD208" s="14" t="s">
        <v>6202</v>
      </c>
      <c r="BE208" s="49" t="s">
        <v>6020</v>
      </c>
      <c r="BF208" s="38" t="s">
        <v>5961</v>
      </c>
      <c r="BG208" s="7">
        <v>0.1</v>
      </c>
      <c r="BH208" s="45">
        <v>786.25410460672583</v>
      </c>
      <c r="BI208" s="215" t="s">
        <v>8471</v>
      </c>
      <c r="BJ208" s="215" t="s">
        <v>8554</v>
      </c>
      <c r="BK208" s="7">
        <v>7.9</v>
      </c>
      <c r="BL208" s="25">
        <v>5.8333333333333376E-2</v>
      </c>
      <c r="BM208" s="20">
        <v>0.67437499999999995</v>
      </c>
      <c r="BN208" s="20">
        <v>0.66749999999999998</v>
      </c>
      <c r="BO208" s="20">
        <v>0.67999999999999994</v>
      </c>
      <c r="BP208" s="46">
        <v>15.487804878048781</v>
      </c>
      <c r="BQ208" s="215" t="s">
        <v>8558</v>
      </c>
      <c r="BR208" s="79">
        <v>6.2020997375328069E-2</v>
      </c>
      <c r="BS208" s="9">
        <v>3.7500177765844134E-2</v>
      </c>
      <c r="BT208" s="9">
        <v>2.2887499205761941E-2</v>
      </c>
      <c r="BU208" s="47" t="s">
        <v>5993</v>
      </c>
      <c r="BV208" s="47" t="s">
        <v>5993</v>
      </c>
      <c r="BW208" s="14" t="s">
        <v>5474</v>
      </c>
      <c r="BX208" s="83">
        <v>0.2744251968503934</v>
      </c>
      <c r="BY208" s="82">
        <v>1.29</v>
      </c>
      <c r="BZ208" s="46">
        <v>14.767441860465116</v>
      </c>
      <c r="CA208" s="48" t="s">
        <v>8475</v>
      </c>
      <c r="CB208" s="45">
        <v>4286.25</v>
      </c>
      <c r="CC208" s="45">
        <v>400.05</v>
      </c>
      <c r="CD208" s="45">
        <v>0</v>
      </c>
      <c r="CE208" s="45">
        <v>0</v>
      </c>
      <c r="CF208" s="14" t="s">
        <v>8734</v>
      </c>
      <c r="CG208" s="7" t="s">
        <v>8477</v>
      </c>
      <c r="CH208" s="215" t="s">
        <v>8478</v>
      </c>
      <c r="CI208" s="215" t="s">
        <v>8478</v>
      </c>
      <c r="CJ208" s="215" t="s">
        <v>8523</v>
      </c>
      <c r="CK208" s="43" t="s">
        <v>5474</v>
      </c>
      <c r="CL208" s="43" t="s">
        <v>5474</v>
      </c>
      <c r="CM208" s="43" t="s">
        <v>6903</v>
      </c>
      <c r="CN208" s="145">
        <v>400.05</v>
      </c>
      <c r="CO208" s="145">
        <v>4286.25</v>
      </c>
      <c r="CP208" s="148">
        <v>14978.140692758128</v>
      </c>
      <c r="CQ208" s="189" t="s">
        <v>5474</v>
      </c>
      <c r="CR208" s="189" t="s">
        <v>5474</v>
      </c>
      <c r="CS208" s="99" t="s">
        <v>5474</v>
      </c>
      <c r="CT208" s="167" t="s">
        <v>5474</v>
      </c>
      <c r="CU208" s="43" t="s">
        <v>5474</v>
      </c>
      <c r="CV208" s="43" t="s">
        <v>5474</v>
      </c>
      <c r="CW208" s="43" t="s">
        <v>5474</v>
      </c>
      <c r="CX208" s="43" t="s">
        <v>5474</v>
      </c>
      <c r="CY208" s="43" t="s">
        <v>5474</v>
      </c>
      <c r="CZ208" s="43" t="s">
        <v>5474</v>
      </c>
      <c r="DA208" s="42" t="s">
        <v>5474</v>
      </c>
      <c r="DB208" s="42" t="s">
        <v>5474</v>
      </c>
      <c r="DC208" s="42" t="s">
        <v>5474</v>
      </c>
      <c r="DD208" s="42" t="s">
        <v>5474</v>
      </c>
      <c r="DE208" s="42" t="s">
        <v>5474</v>
      </c>
      <c r="DF208" s="42" t="s">
        <v>5474</v>
      </c>
      <c r="DG208" s="42" t="s">
        <v>5474</v>
      </c>
      <c r="DH208" s="42" t="s">
        <v>5474</v>
      </c>
    </row>
    <row r="209" spans="1:112">
      <c r="A209" s="22">
        <v>3066</v>
      </c>
      <c r="B209" s="7" t="s">
        <v>633</v>
      </c>
      <c r="C209" s="21">
        <v>4.99E-2</v>
      </c>
      <c r="D209" s="21">
        <v>0.77510000000000001</v>
      </c>
      <c r="E209" s="21">
        <v>9.8500000000000004E-2</v>
      </c>
      <c r="F209" s="21">
        <v>0.42009999999999997</v>
      </c>
      <c r="G209" s="21">
        <v>0.4728</v>
      </c>
      <c r="H209" s="21">
        <v>0.4667</v>
      </c>
      <c r="I209" s="21">
        <v>2.6667000000000001</v>
      </c>
      <c r="J209" s="21">
        <v>5.625</v>
      </c>
      <c r="K209" s="21">
        <v>6.6699999999999995E-2</v>
      </c>
      <c r="L209" s="21">
        <v>8.3699999999999997E-2</v>
      </c>
      <c r="M209" s="21">
        <v>4.1599999999999998E-2</v>
      </c>
      <c r="N209" s="21">
        <v>0.1226</v>
      </c>
      <c r="O209" s="21">
        <v>0.21249999999999999</v>
      </c>
      <c r="P209" s="21">
        <v>8.9300000000000004E-2</v>
      </c>
      <c r="Q209" s="21">
        <v>2.24E-2</v>
      </c>
      <c r="R209" s="21">
        <v>1.23E-2</v>
      </c>
      <c r="S209" s="21">
        <v>-3.61E-2</v>
      </c>
      <c r="T209" s="21">
        <v>-1.29E-2</v>
      </c>
      <c r="U209" s="10">
        <v>0.37</v>
      </c>
      <c r="V209" s="10">
        <v>0.99</v>
      </c>
      <c r="W209" s="7">
        <v>0</v>
      </c>
      <c r="X209" s="20">
        <v>0</v>
      </c>
      <c r="Y209" s="75"/>
      <c r="Z209" s="7"/>
      <c r="AA209" s="7"/>
      <c r="AB209" s="51"/>
      <c r="AC209" s="51"/>
      <c r="AD209" s="51"/>
      <c r="AE209" s="51"/>
      <c r="AF209" s="51">
        <v>15</v>
      </c>
      <c r="AG209" s="51"/>
      <c r="AH209" s="20">
        <v>0</v>
      </c>
      <c r="AI209" s="7" t="s">
        <v>8481</v>
      </c>
      <c r="AJ209" s="67" t="s">
        <v>8482</v>
      </c>
      <c r="AK209" s="44">
        <v>0.59493670886075956</v>
      </c>
      <c r="AL209" s="44">
        <v>-0.59183673469387754</v>
      </c>
      <c r="AM209" s="44">
        <v>0.78571428571428492</v>
      </c>
      <c r="AN209" s="25">
        <v>0.87132352941176461</v>
      </c>
      <c r="AO209" s="25">
        <v>0.36029411764705888</v>
      </c>
      <c r="AP209" s="215">
        <v>13.6</v>
      </c>
      <c r="AQ209" s="215" t="s">
        <v>8552</v>
      </c>
      <c r="AR209" s="44">
        <v>4.6153846153846101E-2</v>
      </c>
      <c r="AS209" s="171" t="s">
        <v>7010</v>
      </c>
      <c r="AT209" s="171" t="s">
        <v>7616</v>
      </c>
      <c r="AU209" s="171" t="s">
        <v>7091</v>
      </c>
      <c r="AV209" s="7" t="s">
        <v>5474</v>
      </c>
      <c r="AW209" s="14" t="s">
        <v>7142</v>
      </c>
      <c r="AX209" s="49" t="s">
        <v>6009</v>
      </c>
      <c r="AY209" s="38" t="s">
        <v>5971</v>
      </c>
      <c r="AZ209" s="14" t="s">
        <v>6038</v>
      </c>
      <c r="BA209" s="49" t="s">
        <v>5993</v>
      </c>
      <c r="BB209" s="38" t="s">
        <v>5993</v>
      </c>
      <c r="BC209" s="7">
        <v>0.4</v>
      </c>
      <c r="BD209" s="14" t="s">
        <v>5987</v>
      </c>
      <c r="BE209" s="49" t="s">
        <v>5967</v>
      </c>
      <c r="BF209" s="38" t="s">
        <v>5961</v>
      </c>
      <c r="BG209" s="7">
        <v>0.4</v>
      </c>
      <c r="BH209" s="45">
        <v>130.92924412673582</v>
      </c>
      <c r="BI209" s="215" t="s">
        <v>8495</v>
      </c>
      <c r="BJ209" s="215" t="s">
        <v>8554</v>
      </c>
      <c r="BK209" s="7">
        <v>2.2000000000000002</v>
      </c>
      <c r="BL209" s="25">
        <v>4.2145593869731719E-2</v>
      </c>
      <c r="BM209" s="20">
        <v>0.74762499999999998</v>
      </c>
      <c r="BN209" s="20">
        <v>0.76</v>
      </c>
      <c r="BO209" s="20">
        <v>0.73749999999999993</v>
      </c>
      <c r="BP209" s="46">
        <v>13.737373737373737</v>
      </c>
      <c r="BQ209" s="215" t="s">
        <v>8558</v>
      </c>
      <c r="BR209" s="79">
        <v>0.12058823529411769</v>
      </c>
      <c r="BS209" s="9">
        <v>0</v>
      </c>
      <c r="BT209" s="9">
        <v>0</v>
      </c>
      <c r="BU209" s="47" t="s">
        <v>5993</v>
      </c>
      <c r="BV209" s="47" t="s">
        <v>5993</v>
      </c>
      <c r="BW209" s="14" t="s">
        <v>5474</v>
      </c>
      <c r="BX209" s="83">
        <v>0.40073529411764713</v>
      </c>
      <c r="BY209" s="82">
        <v>1.27</v>
      </c>
      <c r="BZ209" s="46">
        <v>10.708661417322833</v>
      </c>
      <c r="CA209" s="48" t="s">
        <v>5474</v>
      </c>
      <c r="CB209" s="45">
        <v>0</v>
      </c>
      <c r="CC209" s="45">
        <v>0</v>
      </c>
      <c r="CD209" s="45">
        <v>0</v>
      </c>
      <c r="CE209" s="45">
        <v>0</v>
      </c>
      <c r="CF209" s="14" t="s">
        <v>8735</v>
      </c>
      <c r="CG209" s="7" t="s">
        <v>8477</v>
      </c>
      <c r="CH209" s="215" t="s">
        <v>8478</v>
      </c>
      <c r="CI209" s="215" t="s">
        <v>8478</v>
      </c>
      <c r="CJ209" s="215" t="s">
        <v>8479</v>
      </c>
      <c r="CK209" s="43" t="s">
        <v>5474</v>
      </c>
      <c r="CL209" s="43" t="s">
        <v>5474</v>
      </c>
      <c r="CM209" s="43" t="s">
        <v>6994</v>
      </c>
      <c r="CN209" s="145">
        <v>0</v>
      </c>
      <c r="CO209" s="145">
        <v>0</v>
      </c>
      <c r="CP209" s="148">
        <v>1780.6377201236071</v>
      </c>
      <c r="CQ209" s="189" t="s">
        <v>5474</v>
      </c>
      <c r="CR209" s="189" t="s">
        <v>5474</v>
      </c>
      <c r="CS209" s="99" t="s">
        <v>5474</v>
      </c>
      <c r="CT209" s="167" t="s">
        <v>8503</v>
      </c>
      <c r="CU209" s="43" t="s">
        <v>5474</v>
      </c>
      <c r="CV209" s="43" t="s">
        <v>5474</v>
      </c>
      <c r="CW209" s="43" t="s">
        <v>5474</v>
      </c>
      <c r="CX209" s="43" t="s">
        <v>5474</v>
      </c>
      <c r="CY209" s="43" t="s">
        <v>5474</v>
      </c>
      <c r="CZ209" s="43" t="s">
        <v>8503</v>
      </c>
      <c r="DA209" s="42" t="s">
        <v>5474</v>
      </c>
      <c r="DB209" s="42" t="s">
        <v>5474</v>
      </c>
      <c r="DC209" s="42" t="s">
        <v>5474</v>
      </c>
      <c r="DD209" s="42" t="s">
        <v>5474</v>
      </c>
      <c r="DE209" s="42" t="s">
        <v>5474</v>
      </c>
      <c r="DF209" s="42" t="s">
        <v>5474</v>
      </c>
      <c r="DG209" s="42" t="s">
        <v>5474</v>
      </c>
      <c r="DH209" s="42" t="s">
        <v>5474</v>
      </c>
    </row>
    <row r="210" spans="1:112">
      <c r="A210" s="22">
        <v>3630</v>
      </c>
      <c r="B210" s="7" t="s">
        <v>841</v>
      </c>
      <c r="C210" s="21">
        <v>-9.7900000000000001E-2</v>
      </c>
      <c r="D210" s="21">
        <v>-0.35730000000000001</v>
      </c>
      <c r="E210" s="21">
        <v>-0.3024</v>
      </c>
      <c r="F210" s="21">
        <v>-0.43269999999999997</v>
      </c>
      <c r="G210" s="21">
        <v>0.14169999999999999</v>
      </c>
      <c r="H210" s="21">
        <v>-0.2407</v>
      </c>
      <c r="I210" s="21">
        <v>-0.6341</v>
      </c>
      <c r="J210" s="21">
        <v>-0.18629999999999999</v>
      </c>
      <c r="K210" s="21">
        <v>-8.6E-3</v>
      </c>
      <c r="L210" s="21">
        <v>-3.8899999999999997E-2</v>
      </c>
      <c r="M210" s="21">
        <v>-0.1072</v>
      </c>
      <c r="N210" s="21">
        <v>-4.2000000000000003E-2</v>
      </c>
      <c r="O210" s="21">
        <v>-7.5999999999999998E-2</v>
      </c>
      <c r="P210" s="21">
        <v>-7.9200000000000007E-2</v>
      </c>
      <c r="Q210" s="21">
        <v>-2.1999999999999999E-2</v>
      </c>
      <c r="R210" s="21">
        <v>-1.3299999999999999E-2</v>
      </c>
      <c r="S210" s="21">
        <v>-0.1198</v>
      </c>
      <c r="T210" s="21">
        <v>-6.5500000000000003E-2</v>
      </c>
      <c r="U210" s="10">
        <v>-1.21</v>
      </c>
      <c r="V210" s="10">
        <v>-1.71</v>
      </c>
      <c r="W210" s="7">
        <v>0</v>
      </c>
      <c r="X210" s="20">
        <v>0</v>
      </c>
      <c r="Y210" s="75"/>
      <c r="Z210" s="7"/>
      <c r="AA210" s="7"/>
      <c r="AB210" s="51">
        <v>308</v>
      </c>
      <c r="AC210" s="51">
        <v>47</v>
      </c>
      <c r="AD210" s="51"/>
      <c r="AE210" s="51"/>
      <c r="AF210" s="51">
        <v>1</v>
      </c>
      <c r="AG210" s="51">
        <v>-1</v>
      </c>
      <c r="AH210" s="20">
        <v>0.10630000000000001</v>
      </c>
      <c r="AI210" s="7" t="s">
        <v>8493</v>
      </c>
      <c r="AJ210" s="67" t="s">
        <v>8536</v>
      </c>
      <c r="AK210" s="44">
        <v>-0.85565476190476186</v>
      </c>
      <c r="AL210" s="44">
        <v>0.52795031055900643</v>
      </c>
      <c r="AM210" s="44">
        <v>0.70312500000000089</v>
      </c>
      <c r="AN210" s="25">
        <v>0.78413068844807454</v>
      </c>
      <c r="AO210" s="25">
        <v>0.18786464410735115</v>
      </c>
      <c r="AP210" s="215">
        <v>42.85</v>
      </c>
      <c r="AQ210" s="215" t="s">
        <v>8552</v>
      </c>
      <c r="AR210" s="44">
        <v>6.7247820672478198E-2</v>
      </c>
      <c r="AS210" s="171" t="s">
        <v>7277</v>
      </c>
      <c r="AT210" s="171" t="s">
        <v>7093</v>
      </c>
      <c r="AU210" s="171" t="s">
        <v>7028</v>
      </c>
      <c r="AV210" s="7" t="s">
        <v>8470</v>
      </c>
      <c r="AW210" s="14" t="s">
        <v>6157</v>
      </c>
      <c r="AX210" s="49" t="s">
        <v>6009</v>
      </c>
      <c r="AY210" s="38" t="s">
        <v>5971</v>
      </c>
      <c r="AZ210" s="14" t="s">
        <v>6536</v>
      </c>
      <c r="BA210" s="49" t="s">
        <v>5967</v>
      </c>
      <c r="BB210" s="38" t="s">
        <v>6007</v>
      </c>
      <c r="BC210" s="7">
        <v>0.3</v>
      </c>
      <c r="BD210" s="14" t="s">
        <v>5999</v>
      </c>
      <c r="BE210" s="49" t="s">
        <v>5967</v>
      </c>
      <c r="BF210" s="38" t="s">
        <v>6007</v>
      </c>
      <c r="BG210" s="7">
        <v>0.7</v>
      </c>
      <c r="BH210" s="45">
        <v>2535.8591584614323</v>
      </c>
      <c r="BI210" s="215" t="s">
        <v>8471</v>
      </c>
      <c r="BJ210" s="215" t="s">
        <v>8472</v>
      </c>
      <c r="BK210" s="7">
        <v>7.5</v>
      </c>
      <c r="BL210" s="25">
        <v>5.5418719211822655E-2</v>
      </c>
      <c r="BM210" s="20">
        <v>0.43393749999999998</v>
      </c>
      <c r="BN210" s="20">
        <v>0.315</v>
      </c>
      <c r="BO210" s="20">
        <v>0.53124999999999989</v>
      </c>
      <c r="BP210" s="46" t="s">
        <v>8473</v>
      </c>
      <c r="BQ210" s="215" t="s">
        <v>8473</v>
      </c>
      <c r="BR210" s="79" t="s">
        <v>8473</v>
      </c>
      <c r="BS210" s="9">
        <v>0</v>
      </c>
      <c r="BT210" s="9">
        <v>0</v>
      </c>
      <c r="BU210" s="47" t="s">
        <v>5993</v>
      </c>
      <c r="BV210" s="47" t="s">
        <v>5993</v>
      </c>
      <c r="BW210" s="14" t="s">
        <v>8474</v>
      </c>
      <c r="BX210" s="83" t="s">
        <v>8473</v>
      </c>
      <c r="BY210" s="82" t="s">
        <v>8473</v>
      </c>
      <c r="BZ210" s="46" t="s">
        <v>8473</v>
      </c>
      <c r="CA210" s="48" t="s">
        <v>8475</v>
      </c>
      <c r="CB210" s="45">
        <v>13197.800000000001</v>
      </c>
      <c r="CC210" s="45">
        <v>2013.95</v>
      </c>
      <c r="CD210" s="45">
        <v>0</v>
      </c>
      <c r="CE210" s="45">
        <v>0</v>
      </c>
      <c r="CF210" s="14" t="s">
        <v>8736</v>
      </c>
      <c r="CG210" s="7" t="s">
        <v>8477</v>
      </c>
      <c r="CH210" s="215" t="s">
        <v>8478</v>
      </c>
      <c r="CI210" s="215" t="s">
        <v>8479</v>
      </c>
      <c r="CJ210" s="215" t="s">
        <v>8479</v>
      </c>
      <c r="CK210" s="43" t="s">
        <v>5474</v>
      </c>
      <c r="CL210" s="43" t="s">
        <v>5474</v>
      </c>
      <c r="CM210" s="43" t="s">
        <v>6903</v>
      </c>
      <c r="CN210" s="145">
        <v>2013.95</v>
      </c>
      <c r="CO210" s="145">
        <v>13197.800000000001</v>
      </c>
      <c r="CP210" s="148">
        <v>108661.56494007238</v>
      </c>
      <c r="CQ210" s="189" t="s">
        <v>5474</v>
      </c>
      <c r="CR210" s="189" t="s">
        <v>5474</v>
      </c>
      <c r="CS210" s="99" t="s">
        <v>5474</v>
      </c>
      <c r="CT210" s="167" t="s">
        <v>5474</v>
      </c>
      <c r="CU210" s="43" t="s">
        <v>5474</v>
      </c>
      <c r="CV210" s="43" t="s">
        <v>5474</v>
      </c>
      <c r="CW210" s="43" t="s">
        <v>5474</v>
      </c>
      <c r="CX210" s="43" t="s">
        <v>5474</v>
      </c>
      <c r="CY210" s="43" t="s">
        <v>5474</v>
      </c>
      <c r="CZ210" s="43" t="s">
        <v>5474</v>
      </c>
      <c r="DA210" s="42" t="s">
        <v>5474</v>
      </c>
      <c r="DB210" s="42" t="s">
        <v>5474</v>
      </c>
      <c r="DC210" s="42" t="s">
        <v>5474</v>
      </c>
      <c r="DD210" s="42" t="s">
        <v>5474</v>
      </c>
      <c r="DE210" s="42" t="s">
        <v>5474</v>
      </c>
      <c r="DF210" s="42" t="s">
        <v>5474</v>
      </c>
      <c r="DG210" s="42" t="s">
        <v>5474</v>
      </c>
      <c r="DH210" s="42" t="s">
        <v>5474</v>
      </c>
    </row>
    <row r="211" spans="1:112">
      <c r="A211" s="22">
        <v>2704</v>
      </c>
      <c r="B211" s="7" t="s">
        <v>508</v>
      </c>
      <c r="C211" s="21">
        <v>0.18140000000000001</v>
      </c>
      <c r="D211" s="21">
        <v>-0.74370000000000003</v>
      </c>
      <c r="E211" s="21">
        <v>-0.54290000000000005</v>
      </c>
      <c r="F211" s="21">
        <v>-0.76939999999999997</v>
      </c>
      <c r="G211" s="21">
        <v>-0.17299999999999999</v>
      </c>
      <c r="H211" s="21">
        <v>-14.5</v>
      </c>
      <c r="I211" s="21">
        <v>-4.1666999999999996</v>
      </c>
      <c r="J211" s="21">
        <v>-1.5385</v>
      </c>
      <c r="K211" s="21">
        <v>-0.45639999999999997</v>
      </c>
      <c r="L211" s="21">
        <v>-0.23150000000000001</v>
      </c>
      <c r="M211" s="21">
        <v>-0.15329999999999999</v>
      </c>
      <c r="N211" s="21">
        <v>-0.73219999999999996</v>
      </c>
      <c r="O211" s="21">
        <v>-0.373</v>
      </c>
      <c r="P211" s="21">
        <v>-0.2041</v>
      </c>
      <c r="Q211" s="21">
        <v>-5.4000000000000003E-3</v>
      </c>
      <c r="R211" s="21">
        <v>-4.4000000000000003E-3</v>
      </c>
      <c r="S211" s="21">
        <v>3.3599999999999998E-2</v>
      </c>
      <c r="T211" s="21">
        <v>2.9000000000000001E-2</v>
      </c>
      <c r="U211" s="10">
        <v>-0.33</v>
      </c>
      <c r="V211" s="10">
        <v>-0.19</v>
      </c>
      <c r="W211" s="7">
        <v>0.3</v>
      </c>
      <c r="X211" s="20">
        <v>0.43149999999999999</v>
      </c>
      <c r="Y211" s="75"/>
      <c r="Z211" s="7"/>
      <c r="AA211" s="7"/>
      <c r="AB211" s="51">
        <v>116</v>
      </c>
      <c r="AC211" s="51">
        <v>29</v>
      </c>
      <c r="AD211" s="51"/>
      <c r="AE211" s="51"/>
      <c r="AF211" s="51"/>
      <c r="AG211" s="51"/>
      <c r="AH211" s="20">
        <v>1.12E-2</v>
      </c>
      <c r="AI211" s="7" t="s">
        <v>8481</v>
      </c>
      <c r="AJ211" s="67" t="s">
        <v>8505</v>
      </c>
      <c r="AK211" s="44">
        <v>-0.55555555555555591</v>
      </c>
      <c r="AL211" s="44">
        <v>1</v>
      </c>
      <c r="AM211" s="44">
        <v>1</v>
      </c>
      <c r="AN211" s="25">
        <v>0.26424870466321254</v>
      </c>
      <c r="AO211" s="25">
        <v>7.9447322970639056E-2</v>
      </c>
      <c r="AP211" s="215">
        <v>28.95</v>
      </c>
      <c r="AQ211" s="215" t="s">
        <v>8552</v>
      </c>
      <c r="AR211" s="44">
        <v>3.7634408602150497E-2</v>
      </c>
      <c r="AS211" s="171" t="s">
        <v>7602</v>
      </c>
      <c r="AT211" s="171" t="s">
        <v>7664</v>
      </c>
      <c r="AU211" s="171" t="s">
        <v>7665</v>
      </c>
      <c r="AV211" s="7" t="s">
        <v>5474</v>
      </c>
      <c r="AW211" s="14" t="s">
        <v>7663</v>
      </c>
      <c r="AX211" s="49" t="s">
        <v>6009</v>
      </c>
      <c r="AY211" s="38" t="s">
        <v>5961</v>
      </c>
      <c r="AZ211" s="14" t="s">
        <v>6629</v>
      </c>
      <c r="BA211" s="49" t="s">
        <v>6039</v>
      </c>
      <c r="BB211" s="38" t="s">
        <v>6007</v>
      </c>
      <c r="BC211" s="7">
        <v>0.4</v>
      </c>
      <c r="BD211" s="14" t="s">
        <v>5973</v>
      </c>
      <c r="BE211" s="49" t="s">
        <v>5967</v>
      </c>
      <c r="BF211" s="38" t="s">
        <v>5971</v>
      </c>
      <c r="BG211" s="7">
        <v>0.4</v>
      </c>
      <c r="BH211" s="45">
        <v>305.196761587411</v>
      </c>
      <c r="BI211" s="215" t="s">
        <v>8495</v>
      </c>
      <c r="BJ211" s="215" t="s">
        <v>8554</v>
      </c>
      <c r="BK211" s="7">
        <v>5.8</v>
      </c>
      <c r="BL211" s="25">
        <v>3.0249110320284621E-2</v>
      </c>
      <c r="BM211" s="20">
        <v>0.20724999999999999</v>
      </c>
      <c r="BN211" s="20">
        <v>0.1825</v>
      </c>
      <c r="BO211" s="20">
        <v>0.22749999999999998</v>
      </c>
      <c r="BP211" s="46" t="s">
        <v>8473</v>
      </c>
      <c r="BQ211" s="215" t="s">
        <v>8473</v>
      </c>
      <c r="BR211" s="79" t="s">
        <v>8473</v>
      </c>
      <c r="BS211" s="9">
        <v>4.4864485763465023E-3</v>
      </c>
      <c r="BT211" s="9">
        <v>0</v>
      </c>
      <c r="BU211" s="47" t="s">
        <v>5993</v>
      </c>
      <c r="BV211" s="47" t="s">
        <v>5993</v>
      </c>
      <c r="BW211" s="14" t="s">
        <v>5474</v>
      </c>
      <c r="BX211" s="83" t="s">
        <v>8473</v>
      </c>
      <c r="BY211" s="82" t="s">
        <v>8473</v>
      </c>
      <c r="BZ211" s="46" t="s">
        <v>8473</v>
      </c>
      <c r="CA211" s="48" t="s">
        <v>8475</v>
      </c>
      <c r="CB211" s="45">
        <v>3358.2</v>
      </c>
      <c r="CC211" s="45">
        <v>839.55</v>
      </c>
      <c r="CD211" s="45">
        <v>0</v>
      </c>
      <c r="CE211" s="45">
        <v>0</v>
      </c>
      <c r="CF211" s="14" t="s">
        <v>8737</v>
      </c>
      <c r="CG211" s="7" t="s">
        <v>8477</v>
      </c>
      <c r="CH211" s="215" t="s">
        <v>8478</v>
      </c>
      <c r="CI211" s="215" t="s">
        <v>8498</v>
      </c>
      <c r="CJ211" s="215" t="s">
        <v>8479</v>
      </c>
      <c r="CK211" s="43" t="s">
        <v>7034</v>
      </c>
      <c r="CL211" s="43" t="s">
        <v>5474</v>
      </c>
      <c r="CM211" s="43" t="s">
        <v>6994</v>
      </c>
      <c r="CN211" s="145">
        <v>839.55</v>
      </c>
      <c r="CO211" s="145">
        <v>3358.2</v>
      </c>
      <c r="CP211" s="148">
        <v>8835.4462479555477</v>
      </c>
      <c r="CQ211" s="189" t="s">
        <v>5474</v>
      </c>
      <c r="CR211" s="189" t="s">
        <v>5474</v>
      </c>
      <c r="CS211" s="99" t="s">
        <v>5474</v>
      </c>
      <c r="CT211" s="167" t="s">
        <v>5474</v>
      </c>
      <c r="CU211" s="43" t="s">
        <v>5474</v>
      </c>
      <c r="CV211" s="43" t="s">
        <v>5474</v>
      </c>
      <c r="CW211" s="43" t="s">
        <v>5474</v>
      </c>
      <c r="CX211" s="43" t="s">
        <v>5474</v>
      </c>
      <c r="CY211" s="43" t="s">
        <v>5474</v>
      </c>
      <c r="CZ211" s="43" t="s">
        <v>5474</v>
      </c>
      <c r="DA211" s="42" t="s">
        <v>5474</v>
      </c>
      <c r="DB211" s="42" t="s">
        <v>5474</v>
      </c>
      <c r="DC211" s="42" t="s">
        <v>5474</v>
      </c>
      <c r="DD211" s="42" t="s">
        <v>5474</v>
      </c>
      <c r="DE211" s="42" t="s">
        <v>5474</v>
      </c>
      <c r="DF211" s="42" t="s">
        <v>5474</v>
      </c>
      <c r="DG211" s="42" t="s">
        <v>5474</v>
      </c>
      <c r="DH211" s="42" t="s">
        <v>5474</v>
      </c>
    </row>
    <row r="212" spans="1:112">
      <c r="A212" s="22">
        <v>2484</v>
      </c>
      <c r="B212" s="7" t="s">
        <v>440</v>
      </c>
      <c r="C212" s="21">
        <v>8.3599999999999994E-2</v>
      </c>
      <c r="D212" s="21">
        <v>0.28079999999999999</v>
      </c>
      <c r="E212" s="21">
        <v>8.72E-2</v>
      </c>
      <c r="F212" s="21">
        <v>0.23619999999999999</v>
      </c>
      <c r="G212" s="21">
        <v>0.32990000000000003</v>
      </c>
      <c r="H212" s="21">
        <v>0.20830000000000001</v>
      </c>
      <c r="I212" s="21">
        <v>0.8125</v>
      </c>
      <c r="J212" s="21">
        <v>0.89290000000000003</v>
      </c>
      <c r="K212" s="21">
        <v>5.1700000000000003E-2</v>
      </c>
      <c r="L212" s="21">
        <v>5.2999999999999999E-2</v>
      </c>
      <c r="M212" s="21">
        <v>1.2800000000000001E-2</v>
      </c>
      <c r="N212" s="21">
        <v>4.53E-2</v>
      </c>
      <c r="O212" s="21">
        <v>5.5899999999999998E-2</v>
      </c>
      <c r="P212" s="21">
        <v>3.0099999999999998E-2</v>
      </c>
      <c r="Q212" s="21">
        <v>7.6E-3</v>
      </c>
      <c r="R212" s="21">
        <v>4.7000000000000002E-3</v>
      </c>
      <c r="S212" s="21">
        <v>6.4199999999999993E-2</v>
      </c>
      <c r="T212" s="21">
        <v>4.7399999999999998E-2</v>
      </c>
      <c r="U212" s="10">
        <v>1.06</v>
      </c>
      <c r="V212" s="10">
        <v>1.53</v>
      </c>
      <c r="W212" s="7">
        <v>1.1200000000000001</v>
      </c>
      <c r="X212" s="20">
        <v>0.92359999999999998</v>
      </c>
      <c r="Y212" s="75">
        <v>2020</v>
      </c>
      <c r="Z212" s="7">
        <v>1</v>
      </c>
      <c r="AA212" s="7">
        <v>0</v>
      </c>
      <c r="AB212" s="51">
        <v>1988</v>
      </c>
      <c r="AC212" s="51">
        <v>-116</v>
      </c>
      <c r="AD212" s="51">
        <v>15</v>
      </c>
      <c r="AE212" s="51">
        <v>8</v>
      </c>
      <c r="AF212" s="51">
        <v>4</v>
      </c>
      <c r="AG212" s="51">
        <v>1</v>
      </c>
      <c r="AH212" s="20">
        <v>0</v>
      </c>
      <c r="AI212" s="7" t="s">
        <v>8487</v>
      </c>
      <c r="AJ212" s="67" t="s">
        <v>8468</v>
      </c>
      <c r="AK212" s="44">
        <v>0.81127450980392157</v>
      </c>
      <c r="AL212" s="44">
        <v>0.66129032258064502</v>
      </c>
      <c r="AM212" s="44">
        <v>1</v>
      </c>
      <c r="AN212" s="25">
        <v>0.55737704918032793</v>
      </c>
      <c r="AO212" s="25">
        <v>0.16939890710382521</v>
      </c>
      <c r="AP212" s="215">
        <v>36.6</v>
      </c>
      <c r="AQ212" s="215" t="s">
        <v>8552</v>
      </c>
      <c r="AR212" s="44">
        <v>3.6827195467421997E-2</v>
      </c>
      <c r="AS212" s="171" t="s">
        <v>7602</v>
      </c>
      <c r="AT212" s="171" t="s">
        <v>7603</v>
      </c>
      <c r="AU212" s="171" t="s">
        <v>7397</v>
      </c>
      <c r="AV212" s="7" t="s">
        <v>5474</v>
      </c>
      <c r="AW212" s="14" t="s">
        <v>7601</v>
      </c>
      <c r="AX212" s="49" t="s">
        <v>6009</v>
      </c>
      <c r="AY212" s="38" t="s">
        <v>5961</v>
      </c>
      <c r="AZ212" s="14" t="s">
        <v>6038</v>
      </c>
      <c r="BA212" s="49" t="s">
        <v>5967</v>
      </c>
      <c r="BB212" s="38" t="s">
        <v>5961</v>
      </c>
      <c r="BC212" s="7">
        <v>0.2</v>
      </c>
      <c r="BD212" s="14" t="s">
        <v>6019</v>
      </c>
      <c r="BE212" s="49" t="s">
        <v>5967</v>
      </c>
      <c r="BF212" s="38" t="s">
        <v>5989</v>
      </c>
      <c r="BG212" s="7">
        <v>0.4</v>
      </c>
      <c r="BH212" s="45">
        <v>2888.6998463518757</v>
      </c>
      <c r="BI212" s="215" t="s">
        <v>8518</v>
      </c>
      <c r="BJ212" s="215" t="s">
        <v>8520</v>
      </c>
      <c r="BK212" s="7">
        <v>1.9</v>
      </c>
      <c r="BL212" s="25">
        <v>3.6827195467422219E-2</v>
      </c>
      <c r="BM212" s="20">
        <v>0.69993749999999999</v>
      </c>
      <c r="BN212" s="20">
        <v>0.70750000000000002</v>
      </c>
      <c r="BO212" s="20">
        <v>0.69374999999999987</v>
      </c>
      <c r="BP212" s="46">
        <v>23.921568627450981</v>
      </c>
      <c r="BQ212" s="215" t="s">
        <v>8491</v>
      </c>
      <c r="BR212" s="79">
        <v>-0.30183242258652093</v>
      </c>
      <c r="BS212" s="9">
        <v>2.4607141120619458E-2</v>
      </c>
      <c r="BT212" s="9">
        <v>2.1347521371561262E-2</v>
      </c>
      <c r="BU212" s="47" t="s">
        <v>5993</v>
      </c>
      <c r="BV212" s="47" t="s">
        <v>5993</v>
      </c>
      <c r="BW212" s="14" t="s">
        <v>5474</v>
      </c>
      <c r="BX212" s="83">
        <v>-0.16219890710382512</v>
      </c>
      <c r="BY212" s="82">
        <v>1.6600000000000001</v>
      </c>
      <c r="BZ212" s="46">
        <v>22.048192771084338</v>
      </c>
      <c r="CA212" s="48" t="s">
        <v>8526</v>
      </c>
      <c r="CB212" s="45">
        <v>72760.800000000003</v>
      </c>
      <c r="CC212" s="45">
        <v>-4245.6000000000004</v>
      </c>
      <c r="CD212" s="45">
        <v>549</v>
      </c>
      <c r="CE212" s="45">
        <v>292.8</v>
      </c>
      <c r="CF212" s="14" t="s">
        <v>8738</v>
      </c>
      <c r="CG212" s="7" t="s">
        <v>8477</v>
      </c>
      <c r="CH212" s="215" t="s">
        <v>8478</v>
      </c>
      <c r="CI212" s="215" t="s">
        <v>8478</v>
      </c>
      <c r="CJ212" s="215" t="s">
        <v>8523</v>
      </c>
      <c r="CK212" s="43" t="s">
        <v>5474</v>
      </c>
      <c r="CL212" s="43" t="s">
        <v>5474</v>
      </c>
      <c r="CM212" s="43" t="s">
        <v>6903</v>
      </c>
      <c r="CN212" s="145">
        <v>-3952.8</v>
      </c>
      <c r="CO212" s="145">
        <v>73309.8</v>
      </c>
      <c r="CP212" s="148">
        <v>105726.41437647866</v>
      </c>
      <c r="CQ212" s="189" t="s">
        <v>5474</v>
      </c>
      <c r="CR212" s="189" t="s">
        <v>5474</v>
      </c>
      <c r="CS212" s="99" t="s">
        <v>5474</v>
      </c>
      <c r="CT212" s="167" t="s">
        <v>5474</v>
      </c>
      <c r="CU212" s="43" t="s">
        <v>5474</v>
      </c>
      <c r="CV212" s="43" t="s">
        <v>5474</v>
      </c>
      <c r="CW212" s="43" t="s">
        <v>5474</v>
      </c>
      <c r="CX212" s="43" t="s">
        <v>5474</v>
      </c>
      <c r="CY212" s="43" t="s">
        <v>5474</v>
      </c>
      <c r="CZ212" s="43" t="s">
        <v>5474</v>
      </c>
      <c r="DA212" s="42" t="s">
        <v>5474</v>
      </c>
      <c r="DB212" s="42" t="s">
        <v>5474</v>
      </c>
      <c r="DC212" s="42" t="s">
        <v>5474</v>
      </c>
      <c r="DD212" s="42" t="s">
        <v>5474</v>
      </c>
      <c r="DE212" s="42" t="s">
        <v>5474</v>
      </c>
      <c r="DF212" s="42" t="s">
        <v>5474</v>
      </c>
      <c r="DG212" s="42" t="s">
        <v>5474</v>
      </c>
      <c r="DH212" s="42" t="s">
        <v>5474</v>
      </c>
    </row>
    <row r="213" spans="1:112">
      <c r="A213" s="22">
        <v>8940</v>
      </c>
      <c r="B213" s="7" t="s">
        <v>1572</v>
      </c>
      <c r="C213" s="21">
        <v>2.1956000000000002</v>
      </c>
      <c r="D213" s="21">
        <v>-0.82320000000000004</v>
      </c>
      <c r="E213" s="21">
        <v>-0.7117</v>
      </c>
      <c r="F213" s="21">
        <v>-0.84109999999999996</v>
      </c>
      <c r="G213" s="21">
        <v>-0.1734</v>
      </c>
      <c r="H213" s="21">
        <v>-4.7037000000000004</v>
      </c>
      <c r="I213" s="21">
        <v>0.29580000000000001</v>
      </c>
      <c r="J213" s="21">
        <v>0.45519999999999999</v>
      </c>
      <c r="K213" s="21">
        <v>-0.2407</v>
      </c>
      <c r="L213" s="21">
        <v>0.30549999999999999</v>
      </c>
      <c r="M213" s="21">
        <v>8.1299999999999997E-2</v>
      </c>
      <c r="N213" s="21">
        <v>-0.78620000000000001</v>
      </c>
      <c r="O213" s="21">
        <v>0.62329999999999997</v>
      </c>
      <c r="P213" s="21">
        <v>0.2029</v>
      </c>
      <c r="Q213" s="21">
        <v>3.2800000000000003E-2</v>
      </c>
      <c r="R213" s="21">
        <v>1.35E-2</v>
      </c>
      <c r="S213" s="21">
        <v>-1.7399999999999999E-2</v>
      </c>
      <c r="T213" s="21">
        <v>-2.0999999999999999E-3</v>
      </c>
      <c r="U213" s="10">
        <v>-0.73</v>
      </c>
      <c r="V213" s="10">
        <v>-0.25</v>
      </c>
      <c r="W213" s="7">
        <v>0</v>
      </c>
      <c r="X213" s="20">
        <v>0</v>
      </c>
      <c r="Y213" s="75"/>
      <c r="Z213" s="7"/>
      <c r="AA213" s="7"/>
      <c r="AB213" s="51">
        <v>35</v>
      </c>
      <c r="AC213" s="51">
        <v>-7</v>
      </c>
      <c r="AD213" s="51"/>
      <c r="AE213" s="51"/>
      <c r="AF213" s="51"/>
      <c r="AG213" s="51"/>
      <c r="AH213" s="20">
        <v>1.6400000000000001E-2</v>
      </c>
      <c r="AI213" s="7" t="s">
        <v>8481</v>
      </c>
      <c r="AJ213" s="67" t="s">
        <v>8494</v>
      </c>
      <c r="AK213" s="44">
        <v>-0.54037267080745355</v>
      </c>
      <c r="AL213" s="44">
        <v>-0.59722222222222243</v>
      </c>
      <c r="AM213" s="44">
        <v>1</v>
      </c>
      <c r="AN213" s="25">
        <v>0.5985130111524164</v>
      </c>
      <c r="AO213" s="25">
        <v>0.26765799256505574</v>
      </c>
      <c r="AP213" s="215">
        <v>13.45</v>
      </c>
      <c r="AQ213" s="215" t="s">
        <v>8552</v>
      </c>
      <c r="AR213" s="44">
        <v>2.2813688212927698E-2</v>
      </c>
      <c r="AS213" s="171" t="s">
        <v>7602</v>
      </c>
      <c r="AT213" s="171" t="s">
        <v>7235</v>
      </c>
      <c r="AU213" s="171" t="s">
        <v>6959</v>
      </c>
      <c r="AV213" s="7" t="s">
        <v>5474</v>
      </c>
      <c r="AW213" s="14" t="s">
        <v>6551</v>
      </c>
      <c r="AX213" s="49" t="s">
        <v>6009</v>
      </c>
      <c r="AY213" s="38" t="s">
        <v>5971</v>
      </c>
      <c r="AZ213" s="14" t="s">
        <v>6223</v>
      </c>
      <c r="BA213" s="49" t="s">
        <v>5967</v>
      </c>
      <c r="BB213" s="38" t="s">
        <v>5971</v>
      </c>
      <c r="BC213" s="7">
        <v>0.4</v>
      </c>
      <c r="BD213" s="14" t="s">
        <v>6035</v>
      </c>
      <c r="BE213" s="49" t="s">
        <v>5960</v>
      </c>
      <c r="BF213" s="38" t="s">
        <v>5971</v>
      </c>
      <c r="BG213" s="7">
        <v>0.1</v>
      </c>
      <c r="BH213" s="45">
        <v>121.22002970078552</v>
      </c>
      <c r="BI213" s="215" t="s">
        <v>8495</v>
      </c>
      <c r="BJ213" s="215" t="s">
        <v>8554</v>
      </c>
      <c r="BK213" s="7">
        <v>1.6</v>
      </c>
      <c r="BL213" s="25">
        <v>2.2813688212927674E-2</v>
      </c>
      <c r="BM213" s="20">
        <v>0.45287500000000003</v>
      </c>
      <c r="BN213" s="20">
        <v>0.1875</v>
      </c>
      <c r="BO213" s="20">
        <v>0.66999999999999993</v>
      </c>
      <c r="BP213" s="46" t="s">
        <v>8473</v>
      </c>
      <c r="BQ213" s="215" t="s">
        <v>8473</v>
      </c>
      <c r="BR213" s="79" t="s">
        <v>8473</v>
      </c>
      <c r="BS213" s="9">
        <v>0</v>
      </c>
      <c r="BT213" s="9">
        <v>0</v>
      </c>
      <c r="BU213" s="47" t="s">
        <v>5993</v>
      </c>
      <c r="BV213" s="47" t="s">
        <v>5993</v>
      </c>
      <c r="BW213" s="14" t="s">
        <v>5474</v>
      </c>
      <c r="BX213" s="83" t="s">
        <v>8473</v>
      </c>
      <c r="BY213" s="82" t="s">
        <v>8473</v>
      </c>
      <c r="BZ213" s="46" t="s">
        <v>8473</v>
      </c>
      <c r="CA213" s="48" t="s">
        <v>8485</v>
      </c>
      <c r="CB213" s="45">
        <v>470.75</v>
      </c>
      <c r="CC213" s="45">
        <v>-94.149999999999991</v>
      </c>
      <c r="CD213" s="45">
        <v>0</v>
      </c>
      <c r="CE213" s="45">
        <v>0</v>
      </c>
      <c r="CF213" s="14" t="s">
        <v>8739</v>
      </c>
      <c r="CG213" s="7" t="s">
        <v>8477</v>
      </c>
      <c r="CH213" s="215" t="s">
        <v>8498</v>
      </c>
      <c r="CI213" s="215" t="s">
        <v>8479</v>
      </c>
      <c r="CJ213" s="215" t="s">
        <v>8479</v>
      </c>
      <c r="CK213" s="43" t="s">
        <v>5474</v>
      </c>
      <c r="CL213" s="43" t="s">
        <v>5474</v>
      </c>
      <c r="CM213" s="43" t="s">
        <v>5474</v>
      </c>
      <c r="CN213" s="145">
        <v>-94.149999999999991</v>
      </c>
      <c r="CO213" s="145">
        <v>470.75</v>
      </c>
      <c r="CP213" s="148">
        <v>1630.4093994755651</v>
      </c>
      <c r="CQ213" s="189" t="s">
        <v>5474</v>
      </c>
      <c r="CR213" s="189" t="s">
        <v>5474</v>
      </c>
      <c r="CS213" s="99" t="s">
        <v>5474</v>
      </c>
      <c r="CT213" s="167" t="s">
        <v>5474</v>
      </c>
      <c r="CU213" s="43" t="s">
        <v>5474</v>
      </c>
      <c r="CV213" s="43" t="s">
        <v>5474</v>
      </c>
      <c r="CW213" s="43" t="s">
        <v>5474</v>
      </c>
      <c r="CX213" s="43" t="s">
        <v>5474</v>
      </c>
      <c r="CY213" s="43" t="s">
        <v>5474</v>
      </c>
      <c r="CZ213" s="43" t="s">
        <v>5474</v>
      </c>
      <c r="DA213" s="42" t="s">
        <v>5474</v>
      </c>
      <c r="DB213" s="42" t="s">
        <v>5474</v>
      </c>
      <c r="DC213" s="42" t="s">
        <v>5474</v>
      </c>
      <c r="DD213" s="42" t="s">
        <v>5474</v>
      </c>
      <c r="DE213" s="42" t="s">
        <v>5474</v>
      </c>
      <c r="DF213" s="42" t="s">
        <v>5474</v>
      </c>
      <c r="DG213" s="42" t="s">
        <v>5474</v>
      </c>
      <c r="DH213" s="42" t="s">
        <v>5474</v>
      </c>
    </row>
    <row r="214" spans="1:112">
      <c r="A214" s="22">
        <v>2436</v>
      </c>
      <c r="B214" s="7" t="s">
        <v>402</v>
      </c>
      <c r="C214" s="21">
        <v>1.9900000000000001E-2</v>
      </c>
      <c r="D214" s="21">
        <v>0.54779999999999995</v>
      </c>
      <c r="E214" s="21">
        <v>0.12920000000000001</v>
      </c>
      <c r="F214" s="21">
        <v>0.4163</v>
      </c>
      <c r="G214" s="21">
        <v>0.46610000000000001</v>
      </c>
      <c r="H214" s="21">
        <v>8.5699999999999998E-2</v>
      </c>
      <c r="I214" s="21">
        <v>0.31030000000000002</v>
      </c>
      <c r="J214" s="21">
        <v>14.642899999999999</v>
      </c>
      <c r="K214" s="21">
        <v>5.1999999999999998E-2</v>
      </c>
      <c r="L214" s="21">
        <v>3.7499999999999999E-2</v>
      </c>
      <c r="M214" s="21">
        <v>1.11E-2</v>
      </c>
      <c r="N214" s="21">
        <v>0.1008</v>
      </c>
      <c r="O214" s="21">
        <v>5.3600000000000002E-2</v>
      </c>
      <c r="P214" s="21">
        <v>2.76E-2</v>
      </c>
      <c r="Q214" s="21">
        <v>3.8600000000000002E-2</v>
      </c>
      <c r="R214" s="21">
        <v>2.9000000000000001E-2</v>
      </c>
      <c r="S214" s="21">
        <v>8.0299999999999996E-2</v>
      </c>
      <c r="T214" s="21">
        <v>6.3E-2</v>
      </c>
      <c r="U214" s="10">
        <v>2.19</v>
      </c>
      <c r="V214" s="10">
        <v>3.98</v>
      </c>
      <c r="W214" s="7">
        <v>1.0398000000000001</v>
      </c>
      <c r="X214" s="20">
        <v>0.8044</v>
      </c>
      <c r="Y214" s="75">
        <v>2020</v>
      </c>
      <c r="Z214" s="7">
        <v>1.6</v>
      </c>
      <c r="AA214" s="7">
        <v>0</v>
      </c>
      <c r="AB214" s="51">
        <v>1073</v>
      </c>
      <c r="AC214" s="51">
        <v>-1092</v>
      </c>
      <c r="AD214" s="51">
        <v>75</v>
      </c>
      <c r="AE214" s="51"/>
      <c r="AF214" s="51">
        <v>14</v>
      </c>
      <c r="AG214" s="51">
        <v>-67</v>
      </c>
      <c r="AH214" s="20">
        <v>3.0700000000000002E-2</v>
      </c>
      <c r="AI214" s="7" t="s">
        <v>8487</v>
      </c>
      <c r="AJ214" s="67" t="s">
        <v>8536</v>
      </c>
      <c r="AK214" s="44">
        <v>0.71450381679389308</v>
      </c>
      <c r="AL214" s="44">
        <v>0.5786516853932584</v>
      </c>
      <c r="AM214" s="44">
        <v>0.90000000000000091</v>
      </c>
      <c r="AN214" s="25">
        <v>0.86985391766268261</v>
      </c>
      <c r="AO214" s="25">
        <v>0.23638778220451526</v>
      </c>
      <c r="AP214" s="215">
        <v>75.3</v>
      </c>
      <c r="AQ214" s="215" t="s">
        <v>8552</v>
      </c>
      <c r="AR214" s="44">
        <v>4.1493775933609901E-2</v>
      </c>
      <c r="AS214" s="171" t="s">
        <v>7466</v>
      </c>
      <c r="AT214" s="171" t="s">
        <v>6936</v>
      </c>
      <c r="AU214" s="171" t="s">
        <v>6977</v>
      </c>
      <c r="AV214" s="7" t="s">
        <v>8470</v>
      </c>
      <c r="AW214" s="14" t="s">
        <v>6157</v>
      </c>
      <c r="AX214" s="49" t="s">
        <v>6009</v>
      </c>
      <c r="AY214" s="38" t="s">
        <v>5961</v>
      </c>
      <c r="AZ214" s="14" t="s">
        <v>6456</v>
      </c>
      <c r="BA214" s="49" t="s">
        <v>5993</v>
      </c>
      <c r="BB214" s="38" t="s">
        <v>5993</v>
      </c>
      <c r="BC214" s="7">
        <v>0.6</v>
      </c>
      <c r="BD214" s="14" t="s">
        <v>6056</v>
      </c>
      <c r="BE214" s="49" t="s">
        <v>5967</v>
      </c>
      <c r="BF214" s="38" t="s">
        <v>5961</v>
      </c>
      <c r="BG214" s="7">
        <v>0.2</v>
      </c>
      <c r="BH214" s="45">
        <v>7181.2932256596841</v>
      </c>
      <c r="BI214" s="215" t="s">
        <v>8518</v>
      </c>
      <c r="BJ214" s="215" t="s">
        <v>8520</v>
      </c>
      <c r="BK214" s="7">
        <v>1.4</v>
      </c>
      <c r="BL214" s="25">
        <v>3.7190082644628142E-2</v>
      </c>
      <c r="BM214" s="20">
        <v>0.71868750000000003</v>
      </c>
      <c r="BN214" s="20">
        <v>0.76750000000000007</v>
      </c>
      <c r="BO214" s="20">
        <v>0.67874999999999996</v>
      </c>
      <c r="BP214" s="46">
        <v>18.919597989949747</v>
      </c>
      <c r="BQ214" s="215" t="s">
        <v>8521</v>
      </c>
      <c r="BR214" s="79">
        <v>-0.18278087649402389</v>
      </c>
      <c r="BS214" s="9">
        <v>7.9124769500813485E-3</v>
      </c>
      <c r="BT214" s="9">
        <v>1.5308783589441433E-2</v>
      </c>
      <c r="BU214" s="47">
        <v>44396</v>
      </c>
      <c r="BV214" s="47">
        <v>44400</v>
      </c>
      <c r="BW214" s="14" t="s">
        <v>5474</v>
      </c>
      <c r="BX214" s="83">
        <v>-1.9337051792828686E-2</v>
      </c>
      <c r="BY214" s="82">
        <v>4.59</v>
      </c>
      <c r="BZ214" s="46">
        <v>16.405228758169933</v>
      </c>
      <c r="CA214" s="48" t="s">
        <v>8702</v>
      </c>
      <c r="CB214" s="45">
        <v>80796.899999999994</v>
      </c>
      <c r="CC214" s="45">
        <v>-82227.599999999991</v>
      </c>
      <c r="CD214" s="45">
        <v>5647.5</v>
      </c>
      <c r="CE214" s="45">
        <v>0</v>
      </c>
      <c r="CF214" s="14" t="s">
        <v>8740</v>
      </c>
      <c r="CG214" s="7" t="s">
        <v>8477</v>
      </c>
      <c r="CH214" s="215" t="s">
        <v>8478</v>
      </c>
      <c r="CI214" s="215" t="s">
        <v>8478</v>
      </c>
      <c r="CJ214" s="215" t="s">
        <v>8479</v>
      </c>
      <c r="CK214" s="43" t="s">
        <v>5474</v>
      </c>
      <c r="CL214" s="43" t="s">
        <v>5474</v>
      </c>
      <c r="CM214" s="43" t="s">
        <v>6903</v>
      </c>
      <c r="CN214" s="145">
        <v>-82227.599999999991</v>
      </c>
      <c r="CO214" s="145">
        <v>86444.4</v>
      </c>
      <c r="CP214" s="148">
        <v>540751.37989217415</v>
      </c>
      <c r="CQ214" s="189" t="s">
        <v>5474</v>
      </c>
      <c r="CR214" s="189" t="s">
        <v>5474</v>
      </c>
      <c r="CS214" s="99" t="s">
        <v>5474</v>
      </c>
      <c r="CT214" s="167" t="s">
        <v>8528</v>
      </c>
      <c r="CU214" s="43" t="s">
        <v>5474</v>
      </c>
      <c r="CV214" s="43" t="s">
        <v>5474</v>
      </c>
      <c r="CW214" s="43" t="s">
        <v>5474</v>
      </c>
      <c r="CX214" s="43" t="s">
        <v>5474</v>
      </c>
      <c r="CY214" s="43" t="s">
        <v>5474</v>
      </c>
      <c r="CZ214" s="43" t="s">
        <v>5474</v>
      </c>
      <c r="DA214" s="42" t="s">
        <v>5474</v>
      </c>
      <c r="DB214" s="42" t="s">
        <v>8528</v>
      </c>
      <c r="DC214" s="42" t="s">
        <v>5474</v>
      </c>
      <c r="DD214" s="42" t="s">
        <v>5474</v>
      </c>
      <c r="DE214" s="42" t="s">
        <v>5474</v>
      </c>
      <c r="DF214" s="42" t="s">
        <v>5474</v>
      </c>
      <c r="DG214" s="42" t="s">
        <v>5474</v>
      </c>
      <c r="DH214" s="42" t="s">
        <v>5474</v>
      </c>
    </row>
    <row r="215" spans="1:112">
      <c r="A215" s="22">
        <v>6202</v>
      </c>
      <c r="B215" s="7" t="s">
        <v>1287</v>
      </c>
      <c r="C215" s="21">
        <v>5.2999999999999999E-2</v>
      </c>
      <c r="D215" s="21">
        <v>0.27679999999999999</v>
      </c>
      <c r="E215" s="21">
        <v>0.11840000000000001</v>
      </c>
      <c r="F215" s="21">
        <v>0.24</v>
      </c>
      <c r="G215" s="21">
        <v>0.27779999999999999</v>
      </c>
      <c r="H215" s="21">
        <v>0.46750000000000003</v>
      </c>
      <c r="I215" s="21">
        <v>1.1321000000000001</v>
      </c>
      <c r="J215" s="21">
        <v>1.2353000000000001</v>
      </c>
      <c r="K215" s="21">
        <v>4.6300000000000001E-2</v>
      </c>
      <c r="L215" s="21">
        <v>6.8199999999999997E-2</v>
      </c>
      <c r="M215" s="21">
        <v>1.3599999999999999E-2</v>
      </c>
      <c r="N215" s="21">
        <v>3.2000000000000001E-2</v>
      </c>
      <c r="O215" s="21">
        <v>5.45E-2</v>
      </c>
      <c r="P215" s="21">
        <v>2.46E-2</v>
      </c>
      <c r="Q215" s="21">
        <v>3.15E-2</v>
      </c>
      <c r="R215" s="21">
        <v>2.3E-2</v>
      </c>
      <c r="S215" s="21">
        <v>0.2306</v>
      </c>
      <c r="T215" s="21">
        <v>0.17610000000000001</v>
      </c>
      <c r="U215" s="10">
        <v>3.8</v>
      </c>
      <c r="V215" s="10">
        <v>6.66</v>
      </c>
      <c r="W215" s="7">
        <v>4.1820000000000004</v>
      </c>
      <c r="X215" s="20">
        <v>1</v>
      </c>
      <c r="Y215" s="75">
        <v>2020</v>
      </c>
      <c r="Z215" s="7">
        <v>4.5599999999999996</v>
      </c>
      <c r="AA215" s="7">
        <v>0</v>
      </c>
      <c r="AB215" s="51">
        <v>-101</v>
      </c>
      <c r="AC215" s="51">
        <v>-1212</v>
      </c>
      <c r="AD215" s="51">
        <v>448</v>
      </c>
      <c r="AE215" s="51">
        <v>29</v>
      </c>
      <c r="AF215" s="51">
        <v>-3</v>
      </c>
      <c r="AG215" s="51">
        <v>9</v>
      </c>
      <c r="AH215" s="20">
        <v>3.0599999999999999E-2</v>
      </c>
      <c r="AI215" s="7" t="s">
        <v>8487</v>
      </c>
      <c r="AJ215" s="67" t="s">
        <v>8468</v>
      </c>
      <c r="AK215" s="44">
        <v>0.74099099099099097</v>
      </c>
      <c r="AL215" s="44">
        <v>0.53846153846153844</v>
      </c>
      <c r="AM215" s="44">
        <v>0.875</v>
      </c>
      <c r="AN215" s="25">
        <v>0.69105058365758754</v>
      </c>
      <c r="AO215" s="25">
        <v>0.25291828793774318</v>
      </c>
      <c r="AP215" s="215">
        <v>128.5</v>
      </c>
      <c r="AQ215" s="215" t="s">
        <v>8552</v>
      </c>
      <c r="AR215" s="44">
        <v>3.2128514056224897E-2</v>
      </c>
      <c r="AS215" s="171" t="s">
        <v>7466</v>
      </c>
      <c r="AT215" s="171" t="s">
        <v>7062</v>
      </c>
      <c r="AU215" s="171" t="s">
        <v>7600</v>
      </c>
      <c r="AV215" s="7" t="s">
        <v>5474</v>
      </c>
      <c r="AW215" s="14" t="s">
        <v>8221</v>
      </c>
      <c r="AX215" s="49" t="s">
        <v>6009</v>
      </c>
      <c r="AY215" s="38" t="s">
        <v>5961</v>
      </c>
      <c r="AZ215" s="14" t="s">
        <v>6798</v>
      </c>
      <c r="BA215" s="49" t="s">
        <v>5967</v>
      </c>
      <c r="BB215" s="38" t="s">
        <v>5961</v>
      </c>
      <c r="BC215" s="7">
        <v>0.9</v>
      </c>
      <c r="BD215" s="14" t="s">
        <v>5980</v>
      </c>
      <c r="BE215" s="49" t="s">
        <v>5960</v>
      </c>
      <c r="BF215" s="38" t="s">
        <v>5961</v>
      </c>
      <c r="BG215" s="7">
        <v>0.3</v>
      </c>
      <c r="BH215" s="45">
        <v>3568.7989319618978</v>
      </c>
      <c r="BI215" s="215" t="s">
        <v>8518</v>
      </c>
      <c r="BJ215" s="215" t="s">
        <v>8496</v>
      </c>
      <c r="BK215" s="7">
        <v>0.4</v>
      </c>
      <c r="BL215" s="25">
        <v>2.8000000000000001E-2</v>
      </c>
      <c r="BM215" s="20">
        <v>0.70762499999999995</v>
      </c>
      <c r="BN215" s="20">
        <v>0.72</v>
      </c>
      <c r="BO215" s="20">
        <v>0.6974999999999999</v>
      </c>
      <c r="BP215" s="46">
        <v>19.294294294294293</v>
      </c>
      <c r="BQ215" s="215" t="s">
        <v>8585</v>
      </c>
      <c r="BR215" s="79">
        <v>-5.3177691309986994E-2</v>
      </c>
      <c r="BS215" s="9">
        <v>2.6539491059016873E-2</v>
      </c>
      <c r="BT215" s="9">
        <v>2.9464016824533701E-2</v>
      </c>
      <c r="BU215" s="47" t="s">
        <v>5993</v>
      </c>
      <c r="BV215" s="47" t="s">
        <v>5993</v>
      </c>
      <c r="BW215" s="14" t="s">
        <v>8514</v>
      </c>
      <c r="BX215" s="83">
        <v>0.13618677042801555</v>
      </c>
      <c r="BY215" s="82">
        <v>7.3</v>
      </c>
      <c r="BZ215" s="46">
        <v>17.602739726027398</v>
      </c>
      <c r="CA215" s="48" t="s">
        <v>8526</v>
      </c>
      <c r="CB215" s="45">
        <v>-12978.5</v>
      </c>
      <c r="CC215" s="45">
        <v>-155742</v>
      </c>
      <c r="CD215" s="45">
        <v>57568</v>
      </c>
      <c r="CE215" s="45">
        <v>3726.5</v>
      </c>
      <c r="CF215" s="14" t="s">
        <v>8741</v>
      </c>
      <c r="CG215" s="7" t="s">
        <v>8477</v>
      </c>
      <c r="CH215" s="215" t="s">
        <v>8498</v>
      </c>
      <c r="CI215" s="215" t="s">
        <v>8546</v>
      </c>
      <c r="CJ215" s="215" t="s">
        <v>8523</v>
      </c>
      <c r="CK215" s="43" t="s">
        <v>5474</v>
      </c>
      <c r="CL215" s="43" t="s">
        <v>5474</v>
      </c>
      <c r="CM215" s="43" t="s">
        <v>6903</v>
      </c>
      <c r="CN215" s="145">
        <v>-152015.5</v>
      </c>
      <c r="CO215" s="145">
        <v>44589.5</v>
      </c>
      <c r="CP215" s="148">
        <v>458590.66275710386</v>
      </c>
      <c r="CQ215" s="189" t="s">
        <v>5474</v>
      </c>
      <c r="CR215" s="189" t="s">
        <v>5474</v>
      </c>
      <c r="CS215" s="99" t="s">
        <v>5474</v>
      </c>
      <c r="CT215" s="167" t="s">
        <v>5474</v>
      </c>
      <c r="CU215" s="43" t="s">
        <v>5474</v>
      </c>
      <c r="CV215" s="43" t="s">
        <v>5474</v>
      </c>
      <c r="CW215" s="43" t="s">
        <v>5474</v>
      </c>
      <c r="CX215" s="43" t="s">
        <v>5474</v>
      </c>
      <c r="CY215" s="43" t="s">
        <v>5474</v>
      </c>
      <c r="CZ215" s="43" t="s">
        <v>5474</v>
      </c>
      <c r="DA215" s="42" t="s">
        <v>5474</v>
      </c>
      <c r="DB215" s="42" t="s">
        <v>5474</v>
      </c>
      <c r="DC215" s="42" t="s">
        <v>5474</v>
      </c>
      <c r="DD215" s="42" t="s">
        <v>5474</v>
      </c>
      <c r="DE215" s="42" t="s">
        <v>5474</v>
      </c>
      <c r="DF215" s="42" t="s">
        <v>5474</v>
      </c>
      <c r="DG215" s="42" t="s">
        <v>5474</v>
      </c>
      <c r="DH215" s="42" t="s">
        <v>5474</v>
      </c>
    </row>
    <row r="216" spans="1:112">
      <c r="A216" s="22">
        <v>2328</v>
      </c>
      <c r="B216" s="7" t="s">
        <v>326</v>
      </c>
      <c r="C216" s="21">
        <v>4.36E-2</v>
      </c>
      <c r="D216" s="21">
        <v>0.1027</v>
      </c>
      <c r="E216" s="21">
        <v>0.1318</v>
      </c>
      <c r="F216" s="21">
        <v>0.09</v>
      </c>
      <c r="G216" s="21">
        <v>4.5999999999999999E-2</v>
      </c>
      <c r="H216" s="21">
        <v>0.36359999999999998</v>
      </c>
      <c r="I216" s="21">
        <v>0.5</v>
      </c>
      <c r="J216" s="21">
        <v>1.2941</v>
      </c>
      <c r="K216" s="21">
        <v>9.7000000000000003E-3</v>
      </c>
      <c r="L216" s="21">
        <v>2.3800000000000002E-2</v>
      </c>
      <c r="M216" s="21">
        <v>3.8300000000000001E-2</v>
      </c>
      <c r="N216" s="21">
        <v>9.4000000000000004E-3</v>
      </c>
      <c r="O216" s="21">
        <v>4.0399999999999998E-2</v>
      </c>
      <c r="P216" s="21">
        <v>3.27E-2</v>
      </c>
      <c r="Q216" s="21">
        <v>5.1000000000000004E-3</v>
      </c>
      <c r="R216" s="21">
        <v>3.5999999999999999E-3</v>
      </c>
      <c r="S216" s="21">
        <v>8.9399999999999993E-2</v>
      </c>
      <c r="T216" s="21">
        <v>5.3499999999999999E-2</v>
      </c>
      <c r="U216" s="10">
        <v>0.78</v>
      </c>
      <c r="V216" s="10">
        <v>1.73</v>
      </c>
      <c r="W216" s="7">
        <v>0.85</v>
      </c>
      <c r="X216" s="20">
        <v>0.48420000000000002</v>
      </c>
      <c r="Y216" s="75">
        <v>2020</v>
      </c>
      <c r="Z216" s="7">
        <v>0.65</v>
      </c>
      <c r="AA216" s="7">
        <v>0</v>
      </c>
      <c r="AB216" s="51">
        <v>5653</v>
      </c>
      <c r="AC216" s="51">
        <v>4657</v>
      </c>
      <c r="AD216" s="51">
        <v>2</v>
      </c>
      <c r="AE216" s="51"/>
      <c r="AF216" s="51">
        <v>28</v>
      </c>
      <c r="AG216" s="51">
        <v>65</v>
      </c>
      <c r="AH216" s="20">
        <v>0</v>
      </c>
      <c r="AI216" s="7" t="s">
        <v>8487</v>
      </c>
      <c r="AJ216" s="67" t="s">
        <v>8494</v>
      </c>
      <c r="AK216" s="44">
        <v>0.69687964338781594</v>
      </c>
      <c r="AL216" s="44">
        <v>-0.50877192982456132</v>
      </c>
      <c r="AM216" s="44">
        <v>0.70000000000000284</v>
      </c>
      <c r="AN216" s="25">
        <v>0.8391521197007481</v>
      </c>
      <c r="AO216" s="25">
        <v>0.21321695760598514</v>
      </c>
      <c r="AP216" s="215">
        <v>40.1</v>
      </c>
      <c r="AQ216" s="215" t="s">
        <v>8552</v>
      </c>
      <c r="AR216" s="44">
        <v>2.5000000000000001E-3</v>
      </c>
      <c r="AS216" s="171" t="s">
        <v>7466</v>
      </c>
      <c r="AT216" s="171" t="s">
        <v>7183</v>
      </c>
      <c r="AU216" s="171" t="s">
        <v>7467</v>
      </c>
      <c r="AV216" s="7" t="s">
        <v>8470</v>
      </c>
      <c r="AW216" s="14" t="s">
        <v>6411</v>
      </c>
      <c r="AX216" s="49" t="s">
        <v>6009</v>
      </c>
      <c r="AY216" s="38" t="s">
        <v>5961</v>
      </c>
      <c r="AZ216" s="14" t="s">
        <v>6157</v>
      </c>
      <c r="BA216" s="49" t="s">
        <v>6039</v>
      </c>
      <c r="BB216" s="38" t="s">
        <v>5971</v>
      </c>
      <c r="BC216" s="7">
        <v>0.9</v>
      </c>
      <c r="BD216" s="14" t="s">
        <v>6171</v>
      </c>
      <c r="BE216" s="49" t="s">
        <v>5960</v>
      </c>
      <c r="BF216" s="38" t="s">
        <v>5961</v>
      </c>
      <c r="BG216" s="7">
        <v>0.4</v>
      </c>
      <c r="BH216" s="45">
        <v>7339.6550677888517</v>
      </c>
      <c r="BI216" s="215" t="s">
        <v>8499</v>
      </c>
      <c r="BJ216" s="215" t="s">
        <v>8496</v>
      </c>
      <c r="BK216" s="7">
        <v>0.4</v>
      </c>
      <c r="BL216" s="25">
        <v>1.7766497461929008E-2</v>
      </c>
      <c r="BM216" s="20">
        <v>0.66250000000000009</v>
      </c>
      <c r="BN216" s="20">
        <v>0.66250000000000009</v>
      </c>
      <c r="BO216" s="20">
        <v>0.66249999999999998</v>
      </c>
      <c r="BP216" s="46">
        <v>23.179190751445088</v>
      </c>
      <c r="BQ216" s="215" t="s">
        <v>8521</v>
      </c>
      <c r="BR216" s="79">
        <v>-0.46733167082294269</v>
      </c>
      <c r="BS216" s="9">
        <v>1.5257749645868346E-2</v>
      </c>
      <c r="BT216" s="9">
        <v>1.02992258380743E-2</v>
      </c>
      <c r="BU216" s="47" t="s">
        <v>5993</v>
      </c>
      <c r="BV216" s="47" t="s">
        <v>5993</v>
      </c>
      <c r="BW216" s="14" t="s">
        <v>5474</v>
      </c>
      <c r="BX216" s="83">
        <v>-0.33416458852867836</v>
      </c>
      <c r="BY216" s="82">
        <v>1.78</v>
      </c>
      <c r="BZ216" s="46">
        <v>22.528089887640451</v>
      </c>
      <c r="CA216" s="48" t="s">
        <v>8475</v>
      </c>
      <c r="CB216" s="45">
        <v>226685.30000000002</v>
      </c>
      <c r="CC216" s="45">
        <v>186745.7</v>
      </c>
      <c r="CD216" s="45">
        <v>80.2</v>
      </c>
      <c r="CE216" s="45">
        <v>0</v>
      </c>
      <c r="CF216" s="14" t="s">
        <v>8742</v>
      </c>
      <c r="CG216" s="7" t="s">
        <v>8477</v>
      </c>
      <c r="CH216" s="215" t="s">
        <v>8498</v>
      </c>
      <c r="CI216" s="215" t="s">
        <v>8478</v>
      </c>
      <c r="CJ216" s="215" t="s">
        <v>8479</v>
      </c>
      <c r="CK216" s="43" t="s">
        <v>5474</v>
      </c>
      <c r="CL216" s="43" t="s">
        <v>5474</v>
      </c>
      <c r="CM216" s="43" t="s">
        <v>5474</v>
      </c>
      <c r="CN216" s="145">
        <v>186745.7</v>
      </c>
      <c r="CO216" s="145">
        <v>226765.50000000003</v>
      </c>
      <c r="CP216" s="148">
        <v>294320.16821833298</v>
      </c>
      <c r="CQ216" s="189" t="s">
        <v>5474</v>
      </c>
      <c r="CR216" s="189" t="s">
        <v>5474</v>
      </c>
      <c r="CS216" s="99" t="s">
        <v>5474</v>
      </c>
      <c r="CT216" s="167" t="s">
        <v>8504</v>
      </c>
      <c r="CU216" s="43" t="s">
        <v>5474</v>
      </c>
      <c r="CV216" s="43" t="s">
        <v>5474</v>
      </c>
      <c r="CW216" s="43" t="s">
        <v>5474</v>
      </c>
      <c r="CX216" s="43" t="s">
        <v>5474</v>
      </c>
      <c r="CY216" s="43" t="s">
        <v>5474</v>
      </c>
      <c r="CZ216" s="43" t="s">
        <v>5474</v>
      </c>
      <c r="DA216" s="42" t="s">
        <v>5474</v>
      </c>
      <c r="DB216" s="42" t="s">
        <v>5474</v>
      </c>
      <c r="DC216" s="42" t="s">
        <v>5474</v>
      </c>
      <c r="DD216" s="42" t="s">
        <v>5474</v>
      </c>
      <c r="DE216" s="42" t="s">
        <v>5474</v>
      </c>
      <c r="DF216" s="42" t="s">
        <v>8504</v>
      </c>
      <c r="DG216" s="42" t="s">
        <v>5474</v>
      </c>
      <c r="DH216" s="42" t="s">
        <v>5474</v>
      </c>
    </row>
    <row r="217" spans="1:112">
      <c r="A217" s="22">
        <v>6217</v>
      </c>
      <c r="B217" s="7" t="s">
        <v>1301</v>
      </c>
      <c r="C217" s="21">
        <v>0.13150000000000001</v>
      </c>
      <c r="D217" s="21">
        <v>0.2482</v>
      </c>
      <c r="E217" s="21">
        <v>0.2195</v>
      </c>
      <c r="F217" s="21">
        <v>0.1608</v>
      </c>
      <c r="G217" s="21">
        <v>0.26919999999999999</v>
      </c>
      <c r="H217" s="21">
        <v>-0.3</v>
      </c>
      <c r="I217" s="21">
        <v>0.16669999999999999</v>
      </c>
      <c r="J217" s="21">
        <v>1.7419</v>
      </c>
      <c r="K217" s="21">
        <v>-1.8E-3</v>
      </c>
      <c r="L217" s="21">
        <v>-8.3999999999999995E-3</v>
      </c>
      <c r="M217" s="21">
        <v>1.4800000000000001E-2</v>
      </c>
      <c r="N217" s="21">
        <v>3.0000000000000001E-3</v>
      </c>
      <c r="O217" s="21">
        <v>3.1600000000000003E-2</v>
      </c>
      <c r="P217" s="21">
        <v>2.76E-2</v>
      </c>
      <c r="Q217" s="21">
        <v>9.1000000000000004E-3</v>
      </c>
      <c r="R217" s="21">
        <v>4.8999999999999998E-3</v>
      </c>
      <c r="S217" s="21">
        <v>6.8000000000000005E-2</v>
      </c>
      <c r="T217" s="21">
        <v>4.7300000000000002E-2</v>
      </c>
      <c r="U217" s="10">
        <v>0.85</v>
      </c>
      <c r="V217" s="10">
        <v>2.0099999999999998</v>
      </c>
      <c r="W217" s="7">
        <v>1.2353000000000001</v>
      </c>
      <c r="X217" s="20">
        <v>0.71450000000000002</v>
      </c>
      <c r="Y217" s="75">
        <v>2020</v>
      </c>
      <c r="Z217" s="7">
        <v>1.0492999999999999</v>
      </c>
      <c r="AA217" s="7">
        <v>0</v>
      </c>
      <c r="AB217" s="51">
        <v>145</v>
      </c>
      <c r="AC217" s="51">
        <v>7</v>
      </c>
      <c r="AD217" s="51"/>
      <c r="AE217" s="51"/>
      <c r="AF217" s="51">
        <v>20</v>
      </c>
      <c r="AG217" s="51"/>
      <c r="AH217" s="20">
        <v>4.8999999999999998E-3</v>
      </c>
      <c r="AI217" s="7" t="s">
        <v>8487</v>
      </c>
      <c r="AJ217" s="67" t="s">
        <v>8468</v>
      </c>
      <c r="AK217" s="44">
        <v>0.64122137404580171</v>
      </c>
      <c r="AL217" s="44">
        <v>0.56862745098039247</v>
      </c>
      <c r="AM217" s="44">
        <v>-0.62499999999999944</v>
      </c>
      <c r="AN217" s="25">
        <v>0.47406513872135098</v>
      </c>
      <c r="AO217" s="25">
        <v>0.18455971049457173</v>
      </c>
      <c r="AP217" s="215">
        <v>41.45</v>
      </c>
      <c r="AQ217" s="215" t="s">
        <v>8552</v>
      </c>
      <c r="AR217" s="44">
        <v>1.22100122100122E-2</v>
      </c>
      <c r="AS217" s="171" t="s">
        <v>8231</v>
      </c>
      <c r="AT217" s="171" t="s">
        <v>7603</v>
      </c>
      <c r="AU217" s="171" t="s">
        <v>7853</v>
      </c>
      <c r="AV217" s="7" t="s">
        <v>5474</v>
      </c>
      <c r="AW217" s="14" t="s">
        <v>6132</v>
      </c>
      <c r="AX217" s="49" t="s">
        <v>6009</v>
      </c>
      <c r="AY217" s="38" t="s">
        <v>5961</v>
      </c>
      <c r="AZ217" s="14" t="s">
        <v>6339</v>
      </c>
      <c r="BA217" s="49" t="s">
        <v>6039</v>
      </c>
      <c r="BB217" s="38" t="s">
        <v>5961</v>
      </c>
      <c r="BC217" s="7">
        <v>2</v>
      </c>
      <c r="BD217" s="14" t="s">
        <v>5992</v>
      </c>
      <c r="BE217" s="49" t="s">
        <v>6039</v>
      </c>
      <c r="BF217" s="38" t="s">
        <v>5961</v>
      </c>
      <c r="BG217" s="7">
        <v>0.6</v>
      </c>
      <c r="BH217" s="45">
        <v>3266.1273960223352</v>
      </c>
      <c r="BI217" s="215" t="s">
        <v>8489</v>
      </c>
      <c r="BJ217" s="215" t="s">
        <v>8543</v>
      </c>
      <c r="BK217" s="7">
        <v>2.1</v>
      </c>
      <c r="BL217" s="25">
        <v>1.468788249694006E-2</v>
      </c>
      <c r="BM217" s="20">
        <v>0.67412499999999986</v>
      </c>
      <c r="BN217" s="20">
        <v>0.72499999999999987</v>
      </c>
      <c r="BO217" s="20">
        <v>0.63249999999999995</v>
      </c>
      <c r="BP217" s="46">
        <v>20.621890547263686</v>
      </c>
      <c r="BQ217" s="215" t="s">
        <v>8521</v>
      </c>
      <c r="BR217" s="79">
        <v>-0.38231805388017692</v>
      </c>
      <c r="BS217" s="9">
        <v>2.3812866024468748E-2</v>
      </c>
      <c r="BT217" s="9">
        <v>1.9351630117012242E-2</v>
      </c>
      <c r="BU217" s="47">
        <v>44403</v>
      </c>
      <c r="BV217" s="47">
        <v>44407</v>
      </c>
      <c r="BW217" s="14" t="s">
        <v>5474</v>
      </c>
      <c r="BX217" s="83">
        <v>-0.25878166465621233</v>
      </c>
      <c r="BY217" s="82">
        <v>2.15</v>
      </c>
      <c r="BZ217" s="46">
        <v>19.279069767441861</v>
      </c>
      <c r="CA217" s="48" t="s">
        <v>8475</v>
      </c>
      <c r="CB217" s="45">
        <v>6010.25</v>
      </c>
      <c r="CC217" s="45">
        <v>290.15000000000003</v>
      </c>
      <c r="CD217" s="45">
        <v>0</v>
      </c>
      <c r="CE217" s="45">
        <v>0</v>
      </c>
      <c r="CF217" s="14" t="s">
        <v>8743</v>
      </c>
      <c r="CG217" s="7" t="s">
        <v>8556</v>
      </c>
      <c r="CH217" s="215" t="s">
        <v>8498</v>
      </c>
      <c r="CI217" s="215" t="s">
        <v>8498</v>
      </c>
      <c r="CJ217" s="215" t="s">
        <v>8479</v>
      </c>
      <c r="CK217" s="43" t="s">
        <v>5474</v>
      </c>
      <c r="CL217" s="43" t="s">
        <v>5474</v>
      </c>
      <c r="CM217" s="43" t="s">
        <v>5474</v>
      </c>
      <c r="CN217" s="145">
        <v>290.15000000000003</v>
      </c>
      <c r="CO217" s="145">
        <v>6010.25</v>
      </c>
      <c r="CP217" s="148">
        <v>135380.98056512579</v>
      </c>
      <c r="CQ217" s="189" t="s">
        <v>5474</v>
      </c>
      <c r="CR217" s="189" t="s">
        <v>5474</v>
      </c>
      <c r="CS217" s="99" t="s">
        <v>5474</v>
      </c>
      <c r="CT217" s="167" t="s">
        <v>5474</v>
      </c>
      <c r="CU217" s="43" t="s">
        <v>5474</v>
      </c>
      <c r="CV217" s="43" t="s">
        <v>5474</v>
      </c>
      <c r="CW217" s="43" t="s">
        <v>5474</v>
      </c>
      <c r="CX217" s="43" t="s">
        <v>5474</v>
      </c>
      <c r="CY217" s="43" t="s">
        <v>5474</v>
      </c>
      <c r="CZ217" s="43" t="s">
        <v>5474</v>
      </c>
      <c r="DA217" s="42" t="s">
        <v>5474</v>
      </c>
      <c r="DB217" s="42" t="s">
        <v>5474</v>
      </c>
      <c r="DC217" s="42" t="s">
        <v>5474</v>
      </c>
      <c r="DD217" s="42" t="s">
        <v>5474</v>
      </c>
      <c r="DE217" s="42" t="s">
        <v>5474</v>
      </c>
      <c r="DF217" s="42" t="s">
        <v>5474</v>
      </c>
      <c r="DG217" s="42" t="s">
        <v>5474</v>
      </c>
      <c r="DH217" s="42" t="s">
        <v>5474</v>
      </c>
    </row>
    <row r="218" spans="1:112">
      <c r="A218" s="22">
        <v>2457</v>
      </c>
      <c r="B218" s="7" t="s">
        <v>418</v>
      </c>
      <c r="C218" s="21">
        <v>0.1454</v>
      </c>
      <c r="D218" s="21">
        <v>0.45519999999999999</v>
      </c>
      <c r="E218" s="21">
        <v>0.1825</v>
      </c>
      <c r="F218" s="21">
        <v>0.32290000000000002</v>
      </c>
      <c r="G218" s="21">
        <v>0.34379999999999999</v>
      </c>
      <c r="H218" s="21">
        <v>0.35289999999999999</v>
      </c>
      <c r="I218" s="21">
        <v>-2.2999999999999998</v>
      </c>
      <c r="J218" s="21">
        <v>-0.44829999999999998</v>
      </c>
      <c r="K218" s="21">
        <v>1.7899999999999999E-2</v>
      </c>
      <c r="L218" s="21">
        <v>-1.6299999999999999E-2</v>
      </c>
      <c r="M218" s="21">
        <v>-2.1999999999999999E-2</v>
      </c>
      <c r="N218" s="21">
        <v>3.0800000000000001E-2</v>
      </c>
      <c r="O218" s="21">
        <v>-8.2000000000000007E-3</v>
      </c>
      <c r="P218" s="21">
        <v>-7.1000000000000004E-3</v>
      </c>
      <c r="Q218" s="21">
        <v>-5.7999999999999996E-3</v>
      </c>
      <c r="R218" s="21">
        <v>-1.5E-3</v>
      </c>
      <c r="S218" s="21">
        <v>-2.8400000000000002E-2</v>
      </c>
      <c r="T218" s="21">
        <v>-1.17E-2</v>
      </c>
      <c r="U218" s="10">
        <v>-0.84</v>
      </c>
      <c r="V218" s="10">
        <v>-0.72</v>
      </c>
      <c r="W218" s="7">
        <v>0</v>
      </c>
      <c r="X218" s="20">
        <v>0</v>
      </c>
      <c r="Y218" s="75"/>
      <c r="Z218" s="7"/>
      <c r="AA218" s="7"/>
      <c r="AB218" s="51">
        <v>-624</v>
      </c>
      <c r="AC218" s="51">
        <v>-2180</v>
      </c>
      <c r="AD218" s="51"/>
      <c r="AE218" s="51"/>
      <c r="AF218" s="51">
        <v>-35</v>
      </c>
      <c r="AG218" s="51">
        <v>-4</v>
      </c>
      <c r="AH218" s="20">
        <v>8.4000000000000005E-2</v>
      </c>
      <c r="AI218" s="7" t="s">
        <v>8487</v>
      </c>
      <c r="AJ218" s="67" t="s">
        <v>8536</v>
      </c>
      <c r="AK218" s="44">
        <v>0.68020304568527923</v>
      </c>
      <c r="AL218" s="44">
        <v>0.66850828729281764</v>
      </c>
      <c r="AM218" s="44">
        <v>0.97435897435897578</v>
      </c>
      <c r="AN218" s="25">
        <v>1.0839064649243468</v>
      </c>
      <c r="AO218" s="25">
        <v>0.24896836313617607</v>
      </c>
      <c r="AP218" s="215">
        <v>36.35</v>
      </c>
      <c r="AQ218" s="215" t="s">
        <v>8552</v>
      </c>
      <c r="AR218" s="44">
        <v>6.1313868613138603E-2</v>
      </c>
      <c r="AS218" s="171" t="s">
        <v>7578</v>
      </c>
      <c r="AT218" s="171" t="s">
        <v>7119</v>
      </c>
      <c r="AU218" s="171" t="s">
        <v>6930</v>
      </c>
      <c r="AV218" s="7" t="s">
        <v>8470</v>
      </c>
      <c r="AW218" s="14" t="s">
        <v>6157</v>
      </c>
      <c r="AX218" s="49" t="s">
        <v>6009</v>
      </c>
      <c r="AY218" s="38" t="s">
        <v>5961</v>
      </c>
      <c r="AZ218" s="14" t="s">
        <v>6105</v>
      </c>
      <c r="BA218" s="49" t="s">
        <v>5967</v>
      </c>
      <c r="BB218" s="38" t="s">
        <v>5971</v>
      </c>
      <c r="BC218" s="7">
        <v>0.5</v>
      </c>
      <c r="BD218" s="14" t="s">
        <v>6001</v>
      </c>
      <c r="BE218" s="49" t="s">
        <v>5967</v>
      </c>
      <c r="BF218" s="38" t="s">
        <v>5989</v>
      </c>
      <c r="BG218" s="7">
        <v>0.3</v>
      </c>
      <c r="BH218" s="45">
        <v>10606.445269064647</v>
      </c>
      <c r="BI218" s="215" t="s">
        <v>8499</v>
      </c>
      <c r="BJ218" s="215" t="s">
        <v>8509</v>
      </c>
      <c r="BK218" s="7">
        <v>1</v>
      </c>
      <c r="BL218" s="25">
        <v>5.5152394775036237E-2</v>
      </c>
      <c r="BM218" s="20">
        <v>0.64012500000000006</v>
      </c>
      <c r="BN218" s="20">
        <v>0.76249999999999996</v>
      </c>
      <c r="BO218" s="20">
        <v>0.53999999999999992</v>
      </c>
      <c r="BP218" s="46" t="s">
        <v>8473</v>
      </c>
      <c r="BQ218" s="215" t="s">
        <v>8473</v>
      </c>
      <c r="BR218" s="79" t="s">
        <v>8473</v>
      </c>
      <c r="BS218" s="9">
        <v>0</v>
      </c>
      <c r="BT218" s="9">
        <v>0</v>
      </c>
      <c r="BU218" s="47" t="s">
        <v>5993</v>
      </c>
      <c r="BV218" s="47" t="s">
        <v>5993</v>
      </c>
      <c r="BW218" s="14" t="s">
        <v>5474</v>
      </c>
      <c r="BX218" s="83" t="s">
        <v>8473</v>
      </c>
      <c r="BY218" s="82" t="s">
        <v>8473</v>
      </c>
      <c r="BZ218" s="46" t="s">
        <v>8473</v>
      </c>
      <c r="CA218" s="48" t="s">
        <v>5474</v>
      </c>
      <c r="CB218" s="45">
        <v>-22682.400000000001</v>
      </c>
      <c r="CC218" s="45">
        <v>-79243</v>
      </c>
      <c r="CD218" s="45">
        <v>0</v>
      </c>
      <c r="CE218" s="45">
        <v>0</v>
      </c>
      <c r="CF218" s="14" t="s">
        <v>8744</v>
      </c>
      <c r="CG218" s="7" t="s">
        <v>8477</v>
      </c>
      <c r="CH218" s="215" t="s">
        <v>8478</v>
      </c>
      <c r="CI218" s="215" t="s">
        <v>8546</v>
      </c>
      <c r="CJ218" s="215" t="s">
        <v>8479</v>
      </c>
      <c r="CK218" s="43" t="s">
        <v>5474</v>
      </c>
      <c r="CL218" s="43" t="s">
        <v>5474</v>
      </c>
      <c r="CM218" s="43" t="s">
        <v>6903</v>
      </c>
      <c r="CN218" s="145">
        <v>-79243</v>
      </c>
      <c r="CO218" s="145">
        <v>-22682.400000000001</v>
      </c>
      <c r="CP218" s="148">
        <v>385544.28553049994</v>
      </c>
      <c r="CQ218" s="189" t="s">
        <v>5474</v>
      </c>
      <c r="CR218" s="189" t="s">
        <v>5474</v>
      </c>
      <c r="CS218" s="99" t="s">
        <v>5474</v>
      </c>
      <c r="CT218" s="167" t="s">
        <v>5474</v>
      </c>
      <c r="CU218" s="43" t="s">
        <v>5474</v>
      </c>
      <c r="CV218" s="43" t="s">
        <v>5474</v>
      </c>
      <c r="CW218" s="43" t="s">
        <v>5474</v>
      </c>
      <c r="CX218" s="43" t="s">
        <v>5474</v>
      </c>
      <c r="CY218" s="43" t="s">
        <v>5474</v>
      </c>
      <c r="CZ218" s="43" t="s">
        <v>5474</v>
      </c>
      <c r="DA218" s="42" t="s">
        <v>5474</v>
      </c>
      <c r="DB218" s="42" t="s">
        <v>5474</v>
      </c>
      <c r="DC218" s="42" t="s">
        <v>5474</v>
      </c>
      <c r="DD218" s="42" t="s">
        <v>5474</v>
      </c>
      <c r="DE218" s="42" t="s">
        <v>5474</v>
      </c>
      <c r="DF218" s="42" t="s">
        <v>5474</v>
      </c>
      <c r="DG218" s="42" t="s">
        <v>5474</v>
      </c>
      <c r="DH218" s="42" t="s">
        <v>5474</v>
      </c>
    </row>
    <row r="219" spans="1:112">
      <c r="A219" s="22">
        <v>6594</v>
      </c>
      <c r="B219" s="7" t="s">
        <v>4041</v>
      </c>
      <c r="C219" s="21">
        <v>1.52E-2</v>
      </c>
      <c r="D219" s="21">
        <v>-0.22450000000000001</v>
      </c>
      <c r="E219" s="21">
        <v>-0.1066</v>
      </c>
      <c r="F219" s="21">
        <v>-0.27639999999999998</v>
      </c>
      <c r="G219" s="21">
        <v>2.3099999999999999E-2</v>
      </c>
      <c r="H219" s="21">
        <v>0.7</v>
      </c>
      <c r="I219" s="21">
        <v>-0.26090000000000002</v>
      </c>
      <c r="J219" s="21">
        <v>0</v>
      </c>
      <c r="K219" s="21">
        <v>4.5900000000000003E-2</v>
      </c>
      <c r="L219" s="21">
        <v>3.8699999999999998E-2</v>
      </c>
      <c r="M219" s="21">
        <v>-2.1000000000000001E-2</v>
      </c>
      <c r="N219" s="21">
        <v>2.6200000000000001E-2</v>
      </c>
      <c r="O219" s="21">
        <v>-1.0200000000000001E-2</v>
      </c>
      <c r="P219" s="21">
        <v>1.9099999999999999E-2</v>
      </c>
      <c r="Q219" s="21">
        <v>6.1000000000000004E-3</v>
      </c>
      <c r="R219" s="21">
        <v>3.8E-3</v>
      </c>
      <c r="S219" s="21">
        <v>4.5038</v>
      </c>
      <c r="T219" s="21">
        <v>1.3361000000000001</v>
      </c>
      <c r="U219" s="10">
        <v>0.54</v>
      </c>
      <c r="V219" s="10">
        <v>1.67</v>
      </c>
      <c r="W219" s="7">
        <v>1.1442000000000001</v>
      </c>
      <c r="X219" s="20">
        <v>0.77900000000000003</v>
      </c>
      <c r="Y219" s="75">
        <v>2020</v>
      </c>
      <c r="Z219" s="7">
        <v>1</v>
      </c>
      <c r="AA219" s="7">
        <v>0.6</v>
      </c>
      <c r="AB219" s="51">
        <v>-133</v>
      </c>
      <c r="AC219" s="51">
        <v>-49</v>
      </c>
      <c r="AD219" s="51"/>
      <c r="AE219" s="51"/>
      <c r="AF219" s="51"/>
      <c r="AG219" s="51"/>
      <c r="AH219" s="20">
        <v>0</v>
      </c>
      <c r="AI219" s="7" t="s">
        <v>8467</v>
      </c>
      <c r="AJ219" s="67" t="s">
        <v>8494</v>
      </c>
      <c r="AK219" s="44">
        <v>-0.61141304347826086</v>
      </c>
      <c r="AL219" s="44">
        <v>-0.79847908745247131</v>
      </c>
      <c r="AM219" s="44">
        <v>1</v>
      </c>
      <c r="AN219" s="25">
        <v>0.8953771289537712</v>
      </c>
      <c r="AO219" s="25">
        <v>0.63990267639902687</v>
      </c>
      <c r="AP219" s="215">
        <v>41.1</v>
      </c>
      <c r="AQ219" s="215" t="s">
        <v>8552</v>
      </c>
      <c r="AR219" s="44">
        <v>2.75E-2</v>
      </c>
      <c r="AS219" s="171" t="s">
        <v>7578</v>
      </c>
      <c r="AT219" s="171" t="s">
        <v>7082</v>
      </c>
      <c r="AU219" s="171" t="s">
        <v>7543</v>
      </c>
      <c r="AV219" s="7" t="s">
        <v>5474</v>
      </c>
      <c r="AW219" s="14" t="s">
        <v>6038</v>
      </c>
      <c r="AX219" s="49" t="s">
        <v>6009</v>
      </c>
      <c r="AY219" s="38" t="s">
        <v>5961</v>
      </c>
      <c r="AZ219" s="14" t="s">
        <v>6146</v>
      </c>
      <c r="BA219" s="49" t="s">
        <v>5967</v>
      </c>
      <c r="BB219" s="38" t="s">
        <v>5971</v>
      </c>
      <c r="BC219" s="7">
        <v>0.8</v>
      </c>
      <c r="BD219" s="14" t="s">
        <v>5999</v>
      </c>
      <c r="BE219" s="49" t="s">
        <v>5967</v>
      </c>
      <c r="BF219" s="38" t="s">
        <v>5961</v>
      </c>
      <c r="BG219" s="7">
        <v>1.1000000000000001</v>
      </c>
      <c r="BH219" s="45">
        <v>223.92643855031002</v>
      </c>
      <c r="BI219" s="215" t="s">
        <v>8471</v>
      </c>
      <c r="BJ219" s="215" t="s">
        <v>8554</v>
      </c>
      <c r="BK219" s="7">
        <v>0.7</v>
      </c>
      <c r="BL219" s="25">
        <v>5.9278350515464033E-2</v>
      </c>
      <c r="BM219" s="20">
        <v>0.53499999999999992</v>
      </c>
      <c r="BN219" s="20">
        <v>0.45250000000000001</v>
      </c>
      <c r="BO219" s="20">
        <v>0.60249999999999992</v>
      </c>
      <c r="BP219" s="46">
        <v>24.610778443113773</v>
      </c>
      <c r="BQ219" s="215" t="s">
        <v>8560</v>
      </c>
      <c r="BR219" s="79">
        <v>-0.54510948905109491</v>
      </c>
      <c r="BS219" s="9">
        <v>2.1861526130530606E-2</v>
      </c>
      <c r="BT219" s="9">
        <v>7.8024457168871075E-2</v>
      </c>
      <c r="BU219" s="47" t="s">
        <v>5993</v>
      </c>
      <c r="BV219" s="47" t="s">
        <v>5993</v>
      </c>
      <c r="BW219" s="14" t="s">
        <v>5474</v>
      </c>
      <c r="BX219" s="83">
        <v>-0.45413138686131382</v>
      </c>
      <c r="BY219" s="82">
        <v>1.44</v>
      </c>
      <c r="BZ219" s="46">
        <v>28.541666666666668</v>
      </c>
      <c r="CA219" s="48" t="s">
        <v>5474</v>
      </c>
      <c r="CB219" s="45">
        <v>-5466.3</v>
      </c>
      <c r="CC219" s="45">
        <v>-2013.9</v>
      </c>
      <c r="CD219" s="45">
        <v>0</v>
      </c>
      <c r="CE219" s="45">
        <v>0</v>
      </c>
      <c r="CF219" s="14" t="s">
        <v>8745</v>
      </c>
      <c r="CG219" s="7" t="s">
        <v>8477</v>
      </c>
      <c r="CH219" s="215" t="s">
        <v>8478</v>
      </c>
      <c r="CI219" s="215" t="s">
        <v>8479</v>
      </c>
      <c r="CJ219" s="215" t="s">
        <v>8479</v>
      </c>
      <c r="CK219" s="43" t="s">
        <v>5474</v>
      </c>
      <c r="CL219" s="43" t="s">
        <v>5474</v>
      </c>
      <c r="CM219" s="43" t="s">
        <v>6944</v>
      </c>
      <c r="CN219" s="145">
        <v>-2013.9</v>
      </c>
      <c r="CO219" s="145">
        <v>-5466.3</v>
      </c>
      <c r="CP219" s="148">
        <v>9203.3766244177423</v>
      </c>
      <c r="CQ219" s="189" t="s">
        <v>5474</v>
      </c>
      <c r="CR219" s="189" t="s">
        <v>5474</v>
      </c>
      <c r="CS219" s="99" t="s">
        <v>5474</v>
      </c>
      <c r="CT219" s="167" t="s">
        <v>5474</v>
      </c>
      <c r="CU219" s="43" t="s">
        <v>5474</v>
      </c>
      <c r="CV219" s="43" t="s">
        <v>5474</v>
      </c>
      <c r="CW219" s="43" t="s">
        <v>5474</v>
      </c>
      <c r="CX219" s="43" t="s">
        <v>5474</v>
      </c>
      <c r="CY219" s="43" t="s">
        <v>5474</v>
      </c>
      <c r="CZ219" s="43" t="s">
        <v>5474</v>
      </c>
      <c r="DA219" s="42" t="s">
        <v>5474</v>
      </c>
      <c r="DB219" s="42" t="s">
        <v>5474</v>
      </c>
      <c r="DC219" s="42" t="s">
        <v>5474</v>
      </c>
      <c r="DD219" s="42" t="s">
        <v>5474</v>
      </c>
      <c r="DE219" s="42" t="s">
        <v>5474</v>
      </c>
      <c r="DF219" s="42" t="s">
        <v>5474</v>
      </c>
      <c r="DG219" s="42" t="s">
        <v>5474</v>
      </c>
      <c r="DH219" s="42" t="s">
        <v>5474</v>
      </c>
    </row>
    <row r="220" spans="1:112">
      <c r="A220" s="22">
        <v>6683</v>
      </c>
      <c r="B220" s="7" t="s">
        <v>5884</v>
      </c>
      <c r="C220" s="21">
        <v>-0.1246</v>
      </c>
      <c r="D220" s="21">
        <v>0.1971</v>
      </c>
      <c r="E220" s="21">
        <v>-4.4900000000000002E-2</v>
      </c>
      <c r="F220" s="21">
        <v>5.4300000000000001E-2</v>
      </c>
      <c r="G220" s="21">
        <v>0.3221</v>
      </c>
      <c r="H220" s="21">
        <v>-4.4299999999999999E-2</v>
      </c>
      <c r="I220" s="21">
        <v>0.32879999999999998</v>
      </c>
      <c r="J220" s="21">
        <v>0.45960000000000001</v>
      </c>
      <c r="K220" s="21">
        <v>-4.6100000000000002E-2</v>
      </c>
      <c r="L220" s="21">
        <v>-3.2399999999999998E-2</v>
      </c>
      <c r="M220" s="21">
        <v>-1.06E-2</v>
      </c>
      <c r="N220" s="21">
        <v>-1.14E-2</v>
      </c>
      <c r="O220" s="21">
        <v>8.0000000000000002E-3</v>
      </c>
      <c r="P220" s="21">
        <v>2.5000000000000001E-2</v>
      </c>
      <c r="Q220" s="21">
        <v>1.29E-2</v>
      </c>
      <c r="R220" s="21">
        <v>7.1000000000000004E-3</v>
      </c>
      <c r="S220" s="21">
        <v>5.3699999999999998E-2</v>
      </c>
      <c r="T220" s="21">
        <v>2.8799999999999999E-2</v>
      </c>
      <c r="U220" s="10">
        <v>7.94</v>
      </c>
      <c r="V220" s="10">
        <v>14.84</v>
      </c>
      <c r="W220" s="7">
        <v>3.1</v>
      </c>
      <c r="X220" s="20">
        <v>0.48680000000000001</v>
      </c>
      <c r="Y220" s="75">
        <v>2020</v>
      </c>
      <c r="Z220" s="7">
        <v>5.5</v>
      </c>
      <c r="AA220" s="7">
        <v>0</v>
      </c>
      <c r="AB220" s="51">
        <v>-634</v>
      </c>
      <c r="AC220" s="51">
        <v>-143</v>
      </c>
      <c r="AD220" s="51">
        <v>1375</v>
      </c>
      <c r="AE220" s="51">
        <v>37</v>
      </c>
      <c r="AF220" s="51">
        <v>173</v>
      </c>
      <c r="AG220" s="51">
        <v>68</v>
      </c>
      <c r="AH220" s="20">
        <v>0</v>
      </c>
      <c r="AI220" s="7" t="s">
        <v>8487</v>
      </c>
      <c r="AJ220" s="67" t="s">
        <v>8468</v>
      </c>
      <c r="AK220" s="44">
        <v>0.64792899408284022</v>
      </c>
      <c r="AL220" s="44">
        <v>0.75</v>
      </c>
      <c r="AM220" s="44">
        <v>0.54545454545454541</v>
      </c>
      <c r="AN220" s="25">
        <v>0.48703170028818443</v>
      </c>
      <c r="AO220" s="25">
        <v>0.20172910662824209</v>
      </c>
      <c r="AP220" s="215">
        <v>347</v>
      </c>
      <c r="AQ220" s="215" t="s">
        <v>8552</v>
      </c>
      <c r="AR220" s="44">
        <v>7.2568940493468797E-3</v>
      </c>
      <c r="AS220" s="171" t="s">
        <v>7578</v>
      </c>
      <c r="AT220" s="171" t="s">
        <v>7551</v>
      </c>
      <c r="AU220" s="171" t="s">
        <v>7533</v>
      </c>
      <c r="AV220" s="7" t="s">
        <v>5474</v>
      </c>
      <c r="AW220" s="14" t="s">
        <v>8323</v>
      </c>
      <c r="AX220" s="49" t="s">
        <v>6009</v>
      </c>
      <c r="AY220" s="38" t="s">
        <v>5961</v>
      </c>
      <c r="AZ220" s="14" t="s">
        <v>5980</v>
      </c>
      <c r="BA220" s="49" t="s">
        <v>5993</v>
      </c>
      <c r="BB220" s="38" t="s">
        <v>5993</v>
      </c>
      <c r="BC220" s="7">
        <v>0.6</v>
      </c>
      <c r="BD220" s="14" t="s">
        <v>6443</v>
      </c>
      <c r="BE220" s="49" t="s">
        <v>6009</v>
      </c>
      <c r="BF220" s="38" t="s">
        <v>5961</v>
      </c>
      <c r="BG220" s="7">
        <v>0.8</v>
      </c>
      <c r="BH220" s="45">
        <v>756.5232219720134</v>
      </c>
      <c r="BI220" s="215" t="s">
        <v>8471</v>
      </c>
      <c r="BJ220" s="215" t="s">
        <v>8568</v>
      </c>
      <c r="BK220" s="7">
        <v>0.6</v>
      </c>
      <c r="BL220" s="25">
        <v>1.7595307917888565E-2</v>
      </c>
      <c r="BM220" s="20">
        <v>0.6316250000000001</v>
      </c>
      <c r="BN220" s="20">
        <v>0.62749999999999995</v>
      </c>
      <c r="BO220" s="20">
        <v>0.63500000000000001</v>
      </c>
      <c r="BP220" s="46">
        <v>23.382749326145554</v>
      </c>
      <c r="BQ220" s="215" t="s">
        <v>8521</v>
      </c>
      <c r="BR220" s="79">
        <v>-0.48334293948126794</v>
      </c>
      <c r="BS220" s="9">
        <v>3.065782750162338E-3</v>
      </c>
      <c r="BT220" s="9">
        <v>9.9419834888097025E-3</v>
      </c>
      <c r="BU220" s="47" t="s">
        <v>5993</v>
      </c>
      <c r="BV220" s="47" t="s">
        <v>5993</v>
      </c>
      <c r="BW220" s="14" t="s">
        <v>5474</v>
      </c>
      <c r="BX220" s="83">
        <v>-0.35417867435158495</v>
      </c>
      <c r="BY220" s="82">
        <v>14.940000000000001</v>
      </c>
      <c r="BZ220" s="46">
        <v>23.226238286479248</v>
      </c>
      <c r="CA220" s="48" t="s">
        <v>8526</v>
      </c>
      <c r="CB220" s="45">
        <v>-219998</v>
      </c>
      <c r="CC220" s="45">
        <v>-49621</v>
      </c>
      <c r="CD220" s="45">
        <v>477125</v>
      </c>
      <c r="CE220" s="45">
        <v>12839</v>
      </c>
      <c r="CF220" s="14" t="e">
        <v>#N/A</v>
      </c>
      <c r="CG220" s="7" t="s">
        <v>8590</v>
      </c>
      <c r="CH220" s="215" t="s">
        <v>8479</v>
      </c>
      <c r="CI220" s="215" t="s">
        <v>8523</v>
      </c>
      <c r="CJ220" s="215" t="s">
        <v>8479</v>
      </c>
      <c r="CK220" s="43" t="s">
        <v>7139</v>
      </c>
      <c r="CL220" s="43" t="s">
        <v>5474</v>
      </c>
      <c r="CM220" s="43" t="s">
        <v>7670</v>
      </c>
      <c r="CN220" s="145">
        <v>-36782</v>
      </c>
      <c r="CO220" s="145">
        <v>257127</v>
      </c>
      <c r="CP220" s="148">
        <v>262513.55802428868</v>
      </c>
      <c r="CQ220" s="189" t="s">
        <v>5474</v>
      </c>
      <c r="CR220" s="189" t="s">
        <v>5474</v>
      </c>
      <c r="CS220" s="99" t="s">
        <v>5474</v>
      </c>
      <c r="CT220" s="167" t="s">
        <v>5474</v>
      </c>
      <c r="CU220" s="43" t="s">
        <v>5474</v>
      </c>
      <c r="CV220" s="43" t="s">
        <v>5474</v>
      </c>
      <c r="CW220" s="43" t="s">
        <v>5474</v>
      </c>
      <c r="CX220" s="43" t="s">
        <v>5474</v>
      </c>
      <c r="CY220" s="43" t="s">
        <v>5474</v>
      </c>
      <c r="CZ220" s="43" t="s">
        <v>5474</v>
      </c>
      <c r="DA220" s="42" t="s">
        <v>5474</v>
      </c>
      <c r="DB220" s="42" t="s">
        <v>5474</v>
      </c>
      <c r="DC220" s="42" t="s">
        <v>5474</v>
      </c>
      <c r="DD220" s="42" t="s">
        <v>5474</v>
      </c>
      <c r="DE220" s="42" t="s">
        <v>5474</v>
      </c>
      <c r="DF220" s="42" t="s">
        <v>5474</v>
      </c>
      <c r="DG220" s="42" t="s">
        <v>5474</v>
      </c>
      <c r="DH220" s="42" t="s">
        <v>5474</v>
      </c>
    </row>
    <row r="221" spans="1:112">
      <c r="A221" s="22">
        <v>1316</v>
      </c>
      <c r="B221" s="7" t="s">
        <v>64</v>
      </c>
      <c r="C221" s="21">
        <v>1.7854000000000001</v>
      </c>
      <c r="D221" s="21">
        <v>0.76429999999999998</v>
      </c>
      <c r="E221" s="21">
        <v>6.4999999999999997E-3</v>
      </c>
      <c r="F221" s="21">
        <v>0.75980000000000003</v>
      </c>
      <c r="G221" s="21">
        <v>-0.39810000000000001</v>
      </c>
      <c r="H221" s="21">
        <v>0.65</v>
      </c>
      <c r="I221" s="21">
        <v>0.74070000000000003</v>
      </c>
      <c r="J221" s="21">
        <v>0.54239999999999999</v>
      </c>
      <c r="K221" s="21">
        <v>7.4999999999999997E-3</v>
      </c>
      <c r="L221" s="21">
        <v>0.189</v>
      </c>
      <c r="M221" s="21">
        <v>0.158</v>
      </c>
      <c r="N221" s="21">
        <v>8.1199999999999994E-2</v>
      </c>
      <c r="O221" s="21">
        <v>7.9600000000000004E-2</v>
      </c>
      <c r="P221" s="21">
        <v>0.16889999999999999</v>
      </c>
      <c r="Q221" s="21">
        <v>1.49E-2</v>
      </c>
      <c r="R221" s="21">
        <v>3.0999999999999999E-3</v>
      </c>
      <c r="S221" s="21">
        <v>3.3500000000000002E-2</v>
      </c>
      <c r="T221" s="21">
        <v>1.7899999999999999E-2</v>
      </c>
      <c r="U221" s="10">
        <v>-0.27</v>
      </c>
      <c r="V221" s="10">
        <v>0.49</v>
      </c>
      <c r="W221" s="7">
        <v>0.8296</v>
      </c>
      <c r="X221" s="20">
        <v>0.85809999999999997</v>
      </c>
      <c r="Y221" s="75"/>
      <c r="Z221" s="7"/>
      <c r="AA221" s="7"/>
      <c r="AB221" s="51">
        <v>429</v>
      </c>
      <c r="AC221" s="51">
        <v>405</v>
      </c>
      <c r="AD221" s="51"/>
      <c r="AE221" s="51"/>
      <c r="AF221" s="51"/>
      <c r="AG221" s="51">
        <v>2</v>
      </c>
      <c r="AH221" s="20">
        <v>0.12239999999999999</v>
      </c>
      <c r="AI221" s="7" t="s">
        <v>8481</v>
      </c>
      <c r="AJ221" s="67" t="s">
        <v>8505</v>
      </c>
      <c r="AK221" s="44">
        <v>0.58620689655172398</v>
      </c>
      <c r="AL221" s="44">
        <v>0.81249999999999956</v>
      </c>
      <c r="AM221" s="44">
        <v>-0.75000000000000111</v>
      </c>
      <c r="AN221" s="25">
        <v>0.34523809523809523</v>
      </c>
      <c r="AO221" s="25">
        <v>0.12698412698412695</v>
      </c>
      <c r="AP221" s="215">
        <v>12.6</v>
      </c>
      <c r="AQ221" s="215" t="s">
        <v>8552</v>
      </c>
      <c r="AR221" s="44">
        <v>2.8571428571428501E-2</v>
      </c>
      <c r="AS221" s="171" t="s">
        <v>7035</v>
      </c>
      <c r="AT221" s="171" t="s">
        <v>7036</v>
      </c>
      <c r="AU221" s="171" t="s">
        <v>7037</v>
      </c>
      <c r="AV221" s="7" t="s">
        <v>8470</v>
      </c>
      <c r="AW221" s="14" t="s">
        <v>7033</v>
      </c>
      <c r="AX221" s="49" t="s">
        <v>6009</v>
      </c>
      <c r="AY221" s="38" t="s">
        <v>5961</v>
      </c>
      <c r="AZ221" s="14" t="s">
        <v>6157</v>
      </c>
      <c r="BA221" s="49" t="s">
        <v>6039</v>
      </c>
      <c r="BB221" s="38" t="s">
        <v>5971</v>
      </c>
      <c r="BC221" s="7">
        <v>0.8</v>
      </c>
      <c r="BD221" s="14" t="s">
        <v>6042</v>
      </c>
      <c r="BE221" s="49" t="s">
        <v>6009</v>
      </c>
      <c r="BF221" s="38" t="s">
        <v>5961</v>
      </c>
      <c r="BG221" s="7">
        <v>0.4</v>
      </c>
      <c r="BH221" s="45">
        <v>1477.7128977491914</v>
      </c>
      <c r="BI221" s="215" t="s">
        <v>8471</v>
      </c>
      <c r="BJ221" s="215" t="s">
        <v>8520</v>
      </c>
      <c r="BK221" s="7">
        <v>1.7</v>
      </c>
      <c r="BL221" s="25">
        <v>7.9999999999999724E-3</v>
      </c>
      <c r="BM221" s="20">
        <v>0.74162499999999998</v>
      </c>
      <c r="BN221" s="20">
        <v>0.79249999999999998</v>
      </c>
      <c r="BO221" s="20">
        <v>0.69999999999999984</v>
      </c>
      <c r="BP221" s="46">
        <v>25.714285714285715</v>
      </c>
      <c r="BQ221" s="215" t="s">
        <v>8558</v>
      </c>
      <c r="BR221" s="79">
        <v>5.559920634920619E-2</v>
      </c>
      <c r="BS221" s="9">
        <v>5.964236202343276E-2</v>
      </c>
      <c r="BT221" s="9">
        <v>0</v>
      </c>
      <c r="BU221" s="47" t="s">
        <v>5993</v>
      </c>
      <c r="BV221" s="47" t="s">
        <v>5993</v>
      </c>
      <c r="BW221" s="14" t="s">
        <v>5474</v>
      </c>
      <c r="BX221" s="83">
        <v>0.26671904761904741</v>
      </c>
      <c r="BY221" s="82">
        <v>0.92999999999999994</v>
      </c>
      <c r="BZ221" s="46">
        <v>13.548387096774194</v>
      </c>
      <c r="CA221" s="48" t="s">
        <v>8475</v>
      </c>
      <c r="CB221" s="45">
        <v>5405.4</v>
      </c>
      <c r="CC221" s="45">
        <v>5103</v>
      </c>
      <c r="CD221" s="45">
        <v>0</v>
      </c>
      <c r="CE221" s="45">
        <v>0</v>
      </c>
      <c r="CF221" s="14" t="s">
        <v>8746</v>
      </c>
      <c r="CG221" s="7" t="s">
        <v>8556</v>
      </c>
      <c r="CH221" s="215" t="s">
        <v>8479</v>
      </c>
      <c r="CI221" s="215" t="s">
        <v>8478</v>
      </c>
      <c r="CJ221" s="215" t="s">
        <v>8479</v>
      </c>
      <c r="CK221" s="43" t="s">
        <v>7034</v>
      </c>
      <c r="CL221" s="43" t="s">
        <v>5474</v>
      </c>
      <c r="CM221" s="43" t="s">
        <v>5474</v>
      </c>
      <c r="CN221" s="145">
        <v>5103</v>
      </c>
      <c r="CO221" s="145">
        <v>5405.4</v>
      </c>
      <c r="CP221" s="148">
        <v>18619.18251163981</v>
      </c>
      <c r="CQ221" s="189">
        <v>-0.16666666666666663</v>
      </c>
      <c r="CR221" s="189">
        <v>8.8800000000000004E-2</v>
      </c>
      <c r="CS221" s="99">
        <v>44507</v>
      </c>
      <c r="CT221" s="167" t="s">
        <v>5474</v>
      </c>
      <c r="CU221" s="43" t="s">
        <v>5474</v>
      </c>
      <c r="CV221" s="43" t="s">
        <v>5474</v>
      </c>
      <c r="CW221" s="43" t="s">
        <v>5474</v>
      </c>
      <c r="CX221" s="43" t="s">
        <v>5474</v>
      </c>
      <c r="CY221" s="43" t="s">
        <v>5474</v>
      </c>
      <c r="CZ221" s="43" t="s">
        <v>5474</v>
      </c>
      <c r="DA221" s="42" t="s">
        <v>5474</v>
      </c>
      <c r="DB221" s="42" t="s">
        <v>5474</v>
      </c>
      <c r="DC221" s="42" t="s">
        <v>5474</v>
      </c>
      <c r="DD221" s="42" t="s">
        <v>5474</v>
      </c>
      <c r="DE221" s="42" t="s">
        <v>5474</v>
      </c>
      <c r="DF221" s="42" t="s">
        <v>5474</v>
      </c>
      <c r="DG221" s="42" t="s">
        <v>5474</v>
      </c>
      <c r="DH221" s="42" t="s">
        <v>5474</v>
      </c>
    </row>
    <row r="222" spans="1:112">
      <c r="A222" s="22">
        <v>6203</v>
      </c>
      <c r="B222" s="7" t="s">
        <v>1288</v>
      </c>
      <c r="C222" s="21">
        <v>0.2833</v>
      </c>
      <c r="D222" s="21">
        <v>0.91479999999999995</v>
      </c>
      <c r="E222" s="21">
        <v>0.10009999999999999</v>
      </c>
      <c r="F222" s="21">
        <v>0.47770000000000001</v>
      </c>
      <c r="G222" s="21">
        <v>0.74509999999999998</v>
      </c>
      <c r="H222" s="21">
        <v>-5.3900000000000003E-2</v>
      </c>
      <c r="I222" s="21">
        <v>0.72389999999999999</v>
      </c>
      <c r="J222" s="21">
        <v>0.89510000000000001</v>
      </c>
      <c r="K222" s="21">
        <v>8.6999999999999994E-3</v>
      </c>
      <c r="L222" s="21">
        <v>1.78E-2</v>
      </c>
      <c r="M222" s="21">
        <v>-8.5000000000000006E-3</v>
      </c>
      <c r="N222" s="21">
        <v>8.5000000000000006E-3</v>
      </c>
      <c r="O222" s="21">
        <v>2.9600000000000001E-2</v>
      </c>
      <c r="P222" s="21">
        <v>2.9899999999999999E-2</v>
      </c>
      <c r="Q222" s="21">
        <v>4.2799999999999998E-2</v>
      </c>
      <c r="R222" s="21">
        <v>1.89E-2</v>
      </c>
      <c r="S222" s="21">
        <v>0.17860000000000001</v>
      </c>
      <c r="T222" s="21">
        <v>0.1169</v>
      </c>
      <c r="U222" s="10">
        <v>5.78</v>
      </c>
      <c r="V222" s="10">
        <v>10.37</v>
      </c>
      <c r="W222" s="7">
        <v>2.64</v>
      </c>
      <c r="X222" s="20">
        <v>0.74070000000000003</v>
      </c>
      <c r="Y222" s="75">
        <v>2020</v>
      </c>
      <c r="Z222" s="7">
        <v>5</v>
      </c>
      <c r="AA222" s="7">
        <v>0</v>
      </c>
      <c r="AB222" s="51">
        <v>74</v>
      </c>
      <c r="AC222" s="51">
        <v>29</v>
      </c>
      <c r="AD222" s="51"/>
      <c r="AE222" s="51"/>
      <c r="AF222" s="51">
        <v>-5</v>
      </c>
      <c r="AG222" s="51">
        <v>-1</v>
      </c>
      <c r="AH222" s="20">
        <v>4.1000000000000003E-3</v>
      </c>
      <c r="AI222" s="7" t="s">
        <v>8481</v>
      </c>
      <c r="AJ222" s="67" t="s">
        <v>8536</v>
      </c>
      <c r="AK222" s="44">
        <v>0.52330827067669161</v>
      </c>
      <c r="AL222" s="44">
        <v>0.63225806451612887</v>
      </c>
      <c r="AM222" s="44">
        <v>0.75510204081632626</v>
      </c>
      <c r="AN222" s="25">
        <v>0.66633266533066138</v>
      </c>
      <c r="AO222" s="25">
        <v>0.15531062124248499</v>
      </c>
      <c r="AP222" s="215">
        <v>99.8</v>
      </c>
      <c r="AQ222" s="215" t="s">
        <v>8552</v>
      </c>
      <c r="AR222" s="44">
        <v>4.1753653444676402E-2</v>
      </c>
      <c r="AS222" s="171" t="s">
        <v>8077</v>
      </c>
      <c r="AT222" s="171" t="s">
        <v>7110</v>
      </c>
      <c r="AU222" s="171" t="s">
        <v>6992</v>
      </c>
      <c r="AV222" s="7" t="s">
        <v>8470</v>
      </c>
      <c r="AW222" s="14" t="s">
        <v>8222</v>
      </c>
      <c r="AX222" s="49" t="s">
        <v>6009</v>
      </c>
      <c r="AY222" s="38" t="s">
        <v>5961</v>
      </c>
      <c r="AZ222" s="14" t="s">
        <v>6157</v>
      </c>
      <c r="BA222" s="49" t="s">
        <v>6039</v>
      </c>
      <c r="BB222" s="38" t="s">
        <v>6007</v>
      </c>
      <c r="BC222" s="7">
        <v>0.5</v>
      </c>
      <c r="BD222" s="14" t="s">
        <v>6001</v>
      </c>
      <c r="BE222" s="49" t="s">
        <v>5967</v>
      </c>
      <c r="BF222" s="38" t="s">
        <v>5961</v>
      </c>
      <c r="BG222" s="7">
        <v>0.3</v>
      </c>
      <c r="BH222" s="45">
        <v>797.51409060661138</v>
      </c>
      <c r="BI222" s="215" t="s">
        <v>8471</v>
      </c>
      <c r="BJ222" s="215" t="s">
        <v>8543</v>
      </c>
      <c r="BK222" s="7">
        <v>2.9</v>
      </c>
      <c r="BL222" s="25">
        <v>3.850156087408952E-2</v>
      </c>
      <c r="BM222" s="20">
        <v>0.71950000000000003</v>
      </c>
      <c r="BN222" s="20">
        <v>0.8075</v>
      </c>
      <c r="BO222" s="20">
        <v>0.64749999999999996</v>
      </c>
      <c r="BP222" s="46">
        <v>9.6239151398264227</v>
      </c>
      <c r="BQ222" s="215" t="s">
        <v>8558</v>
      </c>
      <c r="BR222" s="79">
        <v>0.48189478957915871</v>
      </c>
      <c r="BS222" s="9">
        <v>2.0483079794823666E-2</v>
      </c>
      <c r="BT222" s="9">
        <v>4.3992842273501642E-2</v>
      </c>
      <c r="BU222" s="47" t="s">
        <v>5993</v>
      </c>
      <c r="BV222" s="47" t="s">
        <v>5993</v>
      </c>
      <c r="BW222" s="14" t="s">
        <v>8514</v>
      </c>
      <c r="BX222" s="83">
        <v>0.77827374749499012</v>
      </c>
      <c r="BY222" s="82">
        <v>11.98</v>
      </c>
      <c r="BZ222" s="46">
        <v>8.3305509181969946</v>
      </c>
      <c r="CA222" s="48" t="s">
        <v>8475</v>
      </c>
      <c r="CB222" s="45">
        <v>7385.2</v>
      </c>
      <c r="CC222" s="45">
        <v>2894.2</v>
      </c>
      <c r="CD222" s="45">
        <v>0</v>
      </c>
      <c r="CE222" s="45">
        <v>0</v>
      </c>
      <c r="CF222" s="14" t="s">
        <v>8747</v>
      </c>
      <c r="CG222" s="7" t="s">
        <v>8477</v>
      </c>
      <c r="CH222" s="215" t="s">
        <v>8478</v>
      </c>
      <c r="CI222" s="215" t="s">
        <v>8478</v>
      </c>
      <c r="CJ222" s="215" t="s">
        <v>8479</v>
      </c>
      <c r="CK222" s="43" t="s">
        <v>5474</v>
      </c>
      <c r="CL222" s="43" t="s">
        <v>5474</v>
      </c>
      <c r="CM222" s="43" t="s">
        <v>6903</v>
      </c>
      <c r="CN222" s="145">
        <v>2894.2</v>
      </c>
      <c r="CO222" s="145">
        <v>7385.2</v>
      </c>
      <c r="CP222" s="148">
        <v>79591.906242539815</v>
      </c>
      <c r="CQ222" s="189" t="s">
        <v>5474</v>
      </c>
      <c r="CR222" s="189" t="s">
        <v>5474</v>
      </c>
      <c r="CS222" s="99" t="s">
        <v>5474</v>
      </c>
      <c r="CT222" s="167" t="s">
        <v>5474</v>
      </c>
      <c r="CU222" s="43" t="s">
        <v>5474</v>
      </c>
      <c r="CV222" s="43" t="s">
        <v>5474</v>
      </c>
      <c r="CW222" s="43" t="s">
        <v>5474</v>
      </c>
      <c r="CX222" s="43" t="s">
        <v>5474</v>
      </c>
      <c r="CY222" s="43" t="s">
        <v>5474</v>
      </c>
      <c r="CZ222" s="43" t="s">
        <v>5474</v>
      </c>
      <c r="DA222" s="42" t="s">
        <v>5474</v>
      </c>
      <c r="DB222" s="42" t="s">
        <v>5474</v>
      </c>
      <c r="DC222" s="42" t="s">
        <v>5474</v>
      </c>
      <c r="DD222" s="42" t="s">
        <v>5474</v>
      </c>
      <c r="DE222" s="42" t="s">
        <v>5474</v>
      </c>
      <c r="DF222" s="42" t="s">
        <v>5474</v>
      </c>
      <c r="DG222" s="42" t="s">
        <v>5474</v>
      </c>
      <c r="DH222" s="42" t="s">
        <v>5474</v>
      </c>
    </row>
    <row r="223" spans="1:112">
      <c r="A223" s="22">
        <v>5203</v>
      </c>
      <c r="B223" s="7" t="s">
        <v>1060</v>
      </c>
      <c r="C223" s="21">
        <v>4.4200000000000003E-2</v>
      </c>
      <c r="D223" s="21">
        <v>-0.16589999999999999</v>
      </c>
      <c r="E223" s="21">
        <v>-3.4000000000000002E-2</v>
      </c>
      <c r="F223" s="21">
        <v>-5.8200000000000002E-2</v>
      </c>
      <c r="G223" s="21">
        <v>-3.0000000000000001E-3</v>
      </c>
      <c r="H223" s="21">
        <v>0.97370000000000001</v>
      </c>
      <c r="I223" s="21">
        <v>0.2712</v>
      </c>
      <c r="J223" s="21">
        <v>-0.2467</v>
      </c>
      <c r="K223" s="21">
        <v>3.8E-3</v>
      </c>
      <c r="L223" s="21">
        <v>1.01E-2</v>
      </c>
      <c r="M223" s="21">
        <v>0.02</v>
      </c>
      <c r="N223" s="21">
        <v>9.2799999999999994E-2</v>
      </c>
      <c r="O223" s="21">
        <v>1.1900000000000001E-2</v>
      </c>
      <c r="P223" s="21">
        <v>-2.0799999999999999E-2</v>
      </c>
      <c r="Q223" s="21">
        <v>-1.2500000000000001E-2</v>
      </c>
      <c r="R223" s="21">
        <v>-9.2999999999999992E-3</v>
      </c>
      <c r="S223" s="21">
        <v>7.1400000000000005E-2</v>
      </c>
      <c r="T223" s="21">
        <v>5.3400000000000003E-2</v>
      </c>
      <c r="U223" s="10">
        <v>1.1299999999999999</v>
      </c>
      <c r="V223" s="10">
        <v>1.88</v>
      </c>
      <c r="W223" s="7">
        <v>2.4563999999999999</v>
      </c>
      <c r="X223" s="20">
        <v>0.74790000000000001</v>
      </c>
      <c r="Y223" s="75">
        <v>2020</v>
      </c>
      <c r="Z223" s="7">
        <v>2.2621000000000002</v>
      </c>
      <c r="AA223" s="7">
        <v>0</v>
      </c>
      <c r="AB223" s="51">
        <v>196</v>
      </c>
      <c r="AC223" s="51">
        <v>88</v>
      </c>
      <c r="AD223" s="51"/>
      <c r="AE223" s="51"/>
      <c r="AF223" s="51">
        <v>9</v>
      </c>
      <c r="AG223" s="51">
        <v>11</v>
      </c>
      <c r="AH223" s="20">
        <v>3.2000000000000002E-3</v>
      </c>
      <c r="AI223" s="7" t="s">
        <v>8467</v>
      </c>
      <c r="AJ223" s="67" t="s">
        <v>8505</v>
      </c>
      <c r="AK223" s="44">
        <v>-0.84175824175824165</v>
      </c>
      <c r="AL223" s="44">
        <v>0.98630136986301442</v>
      </c>
      <c r="AM223" s="44">
        <v>0.92307692307692724</v>
      </c>
      <c r="AN223" s="25">
        <v>0.56034482758620685</v>
      </c>
      <c r="AO223" s="25">
        <v>8.9901477832512275E-2</v>
      </c>
      <c r="AP223" s="215">
        <v>81.2</v>
      </c>
      <c r="AQ223" s="215" t="s">
        <v>8552</v>
      </c>
      <c r="AR223" s="44">
        <v>2.6548672566371601E-2</v>
      </c>
      <c r="AS223" s="171" t="s">
        <v>8077</v>
      </c>
      <c r="AT223" s="171" t="s">
        <v>7036</v>
      </c>
      <c r="AU223" s="171" t="s">
        <v>7043</v>
      </c>
      <c r="AV223" s="7" t="s">
        <v>5474</v>
      </c>
      <c r="AW223" s="14" t="s">
        <v>8076</v>
      </c>
      <c r="AX223" s="49" t="s">
        <v>6009</v>
      </c>
      <c r="AY223" s="38" t="s">
        <v>5961</v>
      </c>
      <c r="AZ223" s="14" t="s">
        <v>6157</v>
      </c>
      <c r="BA223" s="49" t="s">
        <v>5981</v>
      </c>
      <c r="BB223" s="38" t="s">
        <v>5971</v>
      </c>
      <c r="BC223" s="7">
        <v>0.7</v>
      </c>
      <c r="BD223" s="14" t="s">
        <v>6190</v>
      </c>
      <c r="BE223" s="49" t="s">
        <v>6039</v>
      </c>
      <c r="BF223" s="38" t="s">
        <v>6047</v>
      </c>
      <c r="BG223" s="7">
        <v>0.4</v>
      </c>
      <c r="BH223" s="45">
        <v>187.39379481444305</v>
      </c>
      <c r="BI223" s="215" t="s">
        <v>8495</v>
      </c>
      <c r="BJ223" s="215" t="s">
        <v>8554</v>
      </c>
      <c r="BK223" s="7">
        <v>0.9</v>
      </c>
      <c r="BL223" s="25">
        <v>1.5000000000000036E-2</v>
      </c>
      <c r="BM223" s="20">
        <v>0.58612500000000001</v>
      </c>
      <c r="BN223" s="20">
        <v>0.56000000000000005</v>
      </c>
      <c r="BO223" s="20">
        <v>0.60749999999999993</v>
      </c>
      <c r="BP223" s="46">
        <v>43.191489361702132</v>
      </c>
      <c r="BQ223" s="215" t="s">
        <v>8553</v>
      </c>
      <c r="BR223" s="79">
        <v>-0.71907697044334973</v>
      </c>
      <c r="BS223" s="9">
        <v>2.425931453705199E-2</v>
      </c>
      <c r="BT223" s="9">
        <v>2.1880374195194729E-2</v>
      </c>
      <c r="BU223" s="47" t="s">
        <v>5993</v>
      </c>
      <c r="BV223" s="47" t="s">
        <v>5993</v>
      </c>
      <c r="BW223" s="14" t="s">
        <v>5474</v>
      </c>
      <c r="BX223" s="83">
        <v>-0.66289236453201972</v>
      </c>
      <c r="BY223" s="82">
        <v>1.8299999999999998</v>
      </c>
      <c r="BZ223" s="46">
        <v>44.371584699453557</v>
      </c>
      <c r="CA223" s="48" t="s">
        <v>8475</v>
      </c>
      <c r="CB223" s="45">
        <v>15915.2</v>
      </c>
      <c r="CC223" s="45">
        <v>7145.6</v>
      </c>
      <c r="CD223" s="45">
        <v>0</v>
      </c>
      <c r="CE223" s="45">
        <v>0</v>
      </c>
      <c r="CF223" s="14" t="s">
        <v>8748</v>
      </c>
      <c r="CG223" s="7" t="s">
        <v>8477</v>
      </c>
      <c r="CH223" s="215" t="s">
        <v>8478</v>
      </c>
      <c r="CI223" s="215" t="s">
        <v>8478</v>
      </c>
      <c r="CJ223" s="215" t="s">
        <v>8498</v>
      </c>
      <c r="CK223" s="43" t="s">
        <v>7034</v>
      </c>
      <c r="CL223" s="43" t="s">
        <v>5474</v>
      </c>
      <c r="CM223" s="43" t="s">
        <v>6994</v>
      </c>
      <c r="CN223" s="145">
        <v>7145.6</v>
      </c>
      <c r="CO223" s="145">
        <v>15915.2</v>
      </c>
      <c r="CP223" s="148">
        <v>15216.376138932777</v>
      </c>
      <c r="CQ223" s="189" t="s">
        <v>5474</v>
      </c>
      <c r="CR223" s="189" t="s">
        <v>5474</v>
      </c>
      <c r="CS223" s="99" t="s">
        <v>5474</v>
      </c>
      <c r="CT223" s="167" t="s">
        <v>5474</v>
      </c>
      <c r="CU223" s="43" t="s">
        <v>5474</v>
      </c>
      <c r="CV223" s="43" t="s">
        <v>5474</v>
      </c>
      <c r="CW223" s="43" t="s">
        <v>5474</v>
      </c>
      <c r="CX223" s="43" t="s">
        <v>5474</v>
      </c>
      <c r="CY223" s="43" t="s">
        <v>5474</v>
      </c>
      <c r="CZ223" s="43" t="s">
        <v>5474</v>
      </c>
      <c r="DA223" s="42" t="s">
        <v>5474</v>
      </c>
      <c r="DB223" s="42" t="s">
        <v>5474</v>
      </c>
      <c r="DC223" s="42" t="s">
        <v>5474</v>
      </c>
      <c r="DD223" s="42" t="s">
        <v>5474</v>
      </c>
      <c r="DE223" s="42" t="s">
        <v>5474</v>
      </c>
      <c r="DF223" s="42" t="s">
        <v>5474</v>
      </c>
      <c r="DG223" s="42" t="s">
        <v>5474</v>
      </c>
      <c r="DH223" s="42" t="s">
        <v>5474</v>
      </c>
    </row>
    <row r="224" spans="1:112">
      <c r="A224" s="22">
        <v>5386</v>
      </c>
      <c r="B224" s="7" t="s">
        <v>1121</v>
      </c>
      <c r="C224" s="21">
        <v>-0.19850000000000001</v>
      </c>
      <c r="D224" s="21">
        <v>0.3997</v>
      </c>
      <c r="E224" s="21">
        <v>-5.1200000000000002E-2</v>
      </c>
      <c r="F224" s="21">
        <v>0.5454</v>
      </c>
      <c r="G224" s="21">
        <v>0.1676</v>
      </c>
      <c r="H224" s="21">
        <v>0.1406</v>
      </c>
      <c r="I224" s="21">
        <v>2.8420999999999998</v>
      </c>
      <c r="J224" s="21">
        <v>0.98550000000000004</v>
      </c>
      <c r="K224" s="21">
        <v>1.3599999999999999E-2</v>
      </c>
      <c r="L224" s="21">
        <v>3.0000000000000001E-3</v>
      </c>
      <c r="M224" s="21">
        <v>-5.4000000000000003E-3</v>
      </c>
      <c r="N224" s="21">
        <v>7.0000000000000001E-3</v>
      </c>
      <c r="O224" s="21">
        <v>1.0699999999999999E-2</v>
      </c>
      <c r="P224" s="21">
        <v>-4.5999999999999999E-3</v>
      </c>
      <c r="Q224" s="21">
        <v>1E-3</v>
      </c>
      <c r="R224" s="21">
        <v>5.0000000000000001E-4</v>
      </c>
      <c r="S224" s="21">
        <v>0.13289999999999999</v>
      </c>
      <c r="T224" s="21">
        <v>5.1999999999999998E-2</v>
      </c>
      <c r="U224" s="10">
        <v>1.37</v>
      </c>
      <c r="V224" s="10">
        <v>1.71</v>
      </c>
      <c r="W224" s="7">
        <v>1.52</v>
      </c>
      <c r="X224" s="20">
        <v>0.7601</v>
      </c>
      <c r="Y224" s="75">
        <v>2020</v>
      </c>
      <c r="Z224" s="7">
        <v>0.3</v>
      </c>
      <c r="AA224" s="7">
        <v>0.5</v>
      </c>
      <c r="AB224" s="51">
        <v>96</v>
      </c>
      <c r="AC224" s="51">
        <v>-23</v>
      </c>
      <c r="AD224" s="51"/>
      <c r="AE224" s="51"/>
      <c r="AF224" s="51">
        <v>1</v>
      </c>
      <c r="AG224" s="51"/>
      <c r="AH224" s="20">
        <v>2.35E-2</v>
      </c>
      <c r="AI224" s="7" t="s">
        <v>8467</v>
      </c>
      <c r="AJ224" s="67" t="s">
        <v>8536</v>
      </c>
      <c r="AK224" s="44">
        <v>-0.7012696041822255</v>
      </c>
      <c r="AL224" s="44">
        <v>0.5618556701030929</v>
      </c>
      <c r="AM224" s="44">
        <v>0.74999999999999867</v>
      </c>
      <c r="AN224" s="25">
        <v>1.4475675675675677</v>
      </c>
      <c r="AO224" s="25">
        <v>0.20972972972972978</v>
      </c>
      <c r="AP224" s="215">
        <v>46.25</v>
      </c>
      <c r="AQ224" s="215" t="s">
        <v>8552</v>
      </c>
      <c r="AR224" s="44">
        <v>2.5498891352549801E-2</v>
      </c>
      <c r="AS224" s="171" t="s">
        <v>7423</v>
      </c>
      <c r="AT224" s="171" t="s">
        <v>7093</v>
      </c>
      <c r="AU224" s="171" t="s">
        <v>7520</v>
      </c>
      <c r="AV224" s="7" t="s">
        <v>8470</v>
      </c>
      <c r="AW224" s="14" t="s">
        <v>8125</v>
      </c>
      <c r="AX224" s="49" t="s">
        <v>6009</v>
      </c>
      <c r="AY224" s="38" t="s">
        <v>5961</v>
      </c>
      <c r="AZ224" s="14" t="s">
        <v>6157</v>
      </c>
      <c r="BA224" s="49" t="s">
        <v>5981</v>
      </c>
      <c r="BB224" s="38" t="s">
        <v>6007</v>
      </c>
      <c r="BC224" s="7">
        <v>1.4</v>
      </c>
      <c r="BD224" s="14" t="s">
        <v>6140</v>
      </c>
      <c r="BE224" s="49" t="s">
        <v>5967</v>
      </c>
      <c r="BF224" s="38" t="s">
        <v>5971</v>
      </c>
      <c r="BG224" s="7">
        <v>0.5</v>
      </c>
      <c r="BH224" s="45">
        <v>417.60843736140208</v>
      </c>
      <c r="BI224" s="215" t="s">
        <v>8471</v>
      </c>
      <c r="BJ224" s="215" t="s">
        <v>8554</v>
      </c>
      <c r="BK224" s="7">
        <v>0.8</v>
      </c>
      <c r="BL224" s="25">
        <v>2.3230088495575157E-2</v>
      </c>
      <c r="BM224" s="20">
        <v>0.67125000000000001</v>
      </c>
      <c r="BN224" s="20">
        <v>0.68500000000000005</v>
      </c>
      <c r="BO224" s="20">
        <v>0.65999999999999992</v>
      </c>
      <c r="BP224" s="46">
        <v>27.046783625730995</v>
      </c>
      <c r="BQ224" s="215" t="s">
        <v>8560</v>
      </c>
      <c r="BR224" s="79">
        <v>-0.48778846846846835</v>
      </c>
      <c r="BS224" s="9">
        <v>2.6857747044653824E-2</v>
      </c>
      <c r="BT224" s="9">
        <v>5.0341985869152062E-2</v>
      </c>
      <c r="BU224" s="47" t="s">
        <v>5993</v>
      </c>
      <c r="BV224" s="47" t="s">
        <v>5993</v>
      </c>
      <c r="BW224" s="14" t="s">
        <v>5474</v>
      </c>
      <c r="BX224" s="83">
        <v>-0.38534616216216211</v>
      </c>
      <c r="BY224" s="82">
        <v>1.87</v>
      </c>
      <c r="BZ224" s="46">
        <v>24.732620320855613</v>
      </c>
      <c r="CA224" s="48" t="s">
        <v>8485</v>
      </c>
      <c r="CB224" s="45">
        <v>4440</v>
      </c>
      <c r="CC224" s="45">
        <v>-1063.75</v>
      </c>
      <c r="CD224" s="45">
        <v>0</v>
      </c>
      <c r="CE224" s="45">
        <v>0</v>
      </c>
      <c r="CF224" s="14" t="s">
        <v>8749</v>
      </c>
      <c r="CG224" s="7" t="s">
        <v>8477</v>
      </c>
      <c r="CH224" s="215" t="s">
        <v>8478</v>
      </c>
      <c r="CI224" s="215" t="s">
        <v>8478</v>
      </c>
      <c r="CJ224" s="215" t="s">
        <v>8546</v>
      </c>
      <c r="CK224" s="43" t="s">
        <v>5474</v>
      </c>
      <c r="CL224" s="43" t="s">
        <v>5474</v>
      </c>
      <c r="CM224" s="43" t="s">
        <v>6903</v>
      </c>
      <c r="CN224" s="145">
        <v>-1063.75</v>
      </c>
      <c r="CO224" s="145">
        <v>4440</v>
      </c>
      <c r="CP224" s="148">
        <v>19314.390227964846</v>
      </c>
      <c r="CQ224" s="189" t="s">
        <v>5474</v>
      </c>
      <c r="CR224" s="189" t="s">
        <v>5474</v>
      </c>
      <c r="CS224" s="99" t="s">
        <v>5474</v>
      </c>
      <c r="CT224" s="167" t="s">
        <v>5474</v>
      </c>
      <c r="CU224" s="43" t="s">
        <v>5474</v>
      </c>
      <c r="CV224" s="43" t="s">
        <v>5474</v>
      </c>
      <c r="CW224" s="43" t="s">
        <v>5474</v>
      </c>
      <c r="CX224" s="43" t="s">
        <v>5474</v>
      </c>
      <c r="CY224" s="43" t="s">
        <v>5474</v>
      </c>
      <c r="CZ224" s="43" t="s">
        <v>5474</v>
      </c>
      <c r="DA224" s="42" t="s">
        <v>5474</v>
      </c>
      <c r="DB224" s="42" t="s">
        <v>5474</v>
      </c>
      <c r="DC224" s="42" t="s">
        <v>5474</v>
      </c>
      <c r="DD224" s="42" t="s">
        <v>5474</v>
      </c>
      <c r="DE224" s="42" t="s">
        <v>5474</v>
      </c>
      <c r="DF224" s="42" t="s">
        <v>5474</v>
      </c>
      <c r="DG224" s="42" t="s">
        <v>5474</v>
      </c>
      <c r="DH224" s="42" t="s">
        <v>5474</v>
      </c>
    </row>
    <row r="225" spans="1:112">
      <c r="A225" s="22">
        <v>2230</v>
      </c>
      <c r="B225" s="7" t="s">
        <v>304</v>
      </c>
      <c r="C225" s="21">
        <v>-0.12509999999999999</v>
      </c>
      <c r="D225" s="21">
        <v>0.14929999999999999</v>
      </c>
      <c r="E225" s="21">
        <v>-0.1085</v>
      </c>
      <c r="F225" s="21">
        <v>7.5499999999999998E-2</v>
      </c>
      <c r="G225" s="21">
        <v>0.4703</v>
      </c>
      <c r="H225" s="21">
        <v>2.3332999999999999</v>
      </c>
      <c r="I225" s="21">
        <v>2</v>
      </c>
      <c r="J225" s="21">
        <v>1.0713999999999999</v>
      </c>
      <c r="K225" s="21">
        <v>4.0800000000000003E-2</v>
      </c>
      <c r="L225" s="21">
        <v>1.1900000000000001E-2</v>
      </c>
      <c r="M225" s="21">
        <v>-7.7999999999999996E-3</v>
      </c>
      <c r="N225" s="21">
        <v>4.2700000000000002E-2</v>
      </c>
      <c r="O225" s="21">
        <v>7.3400000000000007E-2</v>
      </c>
      <c r="P225" s="21">
        <v>1.44E-2</v>
      </c>
      <c r="Q225" s="21">
        <v>1E-4</v>
      </c>
      <c r="R225" s="21">
        <v>4.0000000000000002E-4</v>
      </c>
      <c r="S225" s="21">
        <v>-6.1000000000000004E-3</v>
      </c>
      <c r="T225" s="21">
        <v>2.3E-3</v>
      </c>
      <c r="U225" s="10">
        <v>0.01</v>
      </c>
      <c r="V225" s="10">
        <v>-0.33</v>
      </c>
      <c r="W225" s="7">
        <v>0.11</v>
      </c>
      <c r="X225" s="20">
        <v>0.78810000000000002</v>
      </c>
      <c r="Y225" s="75">
        <v>2020</v>
      </c>
      <c r="Z225" s="7">
        <v>0.2</v>
      </c>
      <c r="AA225" s="7">
        <v>0</v>
      </c>
      <c r="AB225" s="51">
        <v>16</v>
      </c>
      <c r="AC225" s="51"/>
      <c r="AD225" s="51"/>
      <c r="AE225" s="51"/>
      <c r="AF225" s="51"/>
      <c r="AG225" s="51"/>
      <c r="AH225" s="20">
        <v>0</v>
      </c>
      <c r="AI225" s="7" t="s">
        <v>8481</v>
      </c>
      <c r="AJ225" s="67" t="s">
        <v>8536</v>
      </c>
      <c r="AK225" s="44">
        <v>-0.55813953488372081</v>
      </c>
      <c r="AL225" s="44">
        <v>-0.52173913043478237</v>
      </c>
      <c r="AM225" s="44">
        <v>1</v>
      </c>
      <c r="AN225" s="25">
        <v>0.55844155844155841</v>
      </c>
      <c r="AO225" s="25">
        <v>0.22402597402597396</v>
      </c>
      <c r="AP225" s="215">
        <v>15.4</v>
      </c>
      <c r="AQ225" s="215" t="s">
        <v>8552</v>
      </c>
      <c r="AR225" s="44">
        <v>6.5359477124183E-3</v>
      </c>
      <c r="AS225" s="171" t="s">
        <v>7423</v>
      </c>
      <c r="AT225" s="171" t="s">
        <v>7066</v>
      </c>
      <c r="AU225" s="171" t="s">
        <v>6974</v>
      </c>
      <c r="AV225" s="7" t="s">
        <v>8470</v>
      </c>
      <c r="AW225" s="14" t="s">
        <v>6806</v>
      </c>
      <c r="AX225" s="49" t="s">
        <v>6009</v>
      </c>
      <c r="AY225" s="38" t="s">
        <v>5989</v>
      </c>
      <c r="AZ225" s="14" t="s">
        <v>6157</v>
      </c>
      <c r="BA225" s="49" t="s">
        <v>6039</v>
      </c>
      <c r="BB225" s="38" t="s">
        <v>5971</v>
      </c>
      <c r="BC225" s="7">
        <v>0.3</v>
      </c>
      <c r="BD225" s="14" t="s">
        <v>6014</v>
      </c>
      <c r="BE225" s="49" t="s">
        <v>5967</v>
      </c>
      <c r="BF225" s="38" t="s">
        <v>5961</v>
      </c>
      <c r="BG225" s="7">
        <v>0.3</v>
      </c>
      <c r="BH225" s="45">
        <v>3.7881259281495474</v>
      </c>
      <c r="BI225" s="215" t="s">
        <v>8495</v>
      </c>
      <c r="BJ225" s="215" t="s">
        <v>8554</v>
      </c>
      <c r="BK225" s="7">
        <v>0.2</v>
      </c>
      <c r="BL225" s="25">
        <v>0</v>
      </c>
      <c r="BM225" s="20">
        <v>0.65087499999999987</v>
      </c>
      <c r="BN225" s="20">
        <v>0.59999999999999987</v>
      </c>
      <c r="BO225" s="20">
        <v>0.69249999999999989</v>
      </c>
      <c r="BP225" s="46" t="s">
        <v>8473</v>
      </c>
      <c r="BQ225" s="215" t="s">
        <v>8473</v>
      </c>
      <c r="BR225" s="79" t="s">
        <v>8473</v>
      </c>
      <c r="BS225" s="9">
        <v>1.2853379160484568E-3</v>
      </c>
      <c r="BT225" s="9">
        <v>7.0955042869345064E-3</v>
      </c>
      <c r="BU225" s="47" t="s">
        <v>5993</v>
      </c>
      <c r="BV225" s="47" t="s">
        <v>5993</v>
      </c>
      <c r="BW225" s="14" t="s">
        <v>5474</v>
      </c>
      <c r="BX225" s="83" t="s">
        <v>8473</v>
      </c>
      <c r="BY225" s="82" t="s">
        <v>8473</v>
      </c>
      <c r="BZ225" s="46" t="s">
        <v>8473</v>
      </c>
      <c r="CA225" s="48" t="s">
        <v>8485</v>
      </c>
      <c r="CB225" s="45">
        <v>246.4</v>
      </c>
      <c r="CC225" s="45">
        <v>0</v>
      </c>
      <c r="CD225" s="45">
        <v>0</v>
      </c>
      <c r="CE225" s="45">
        <v>0</v>
      </c>
      <c r="CF225" s="14" t="s">
        <v>8750</v>
      </c>
      <c r="CG225" s="7" t="s">
        <v>8477</v>
      </c>
      <c r="CH225" s="215" t="s">
        <v>8479</v>
      </c>
      <c r="CI225" s="215" t="s">
        <v>8478</v>
      </c>
      <c r="CJ225" s="215" t="s">
        <v>8523</v>
      </c>
      <c r="CK225" s="43" t="s">
        <v>5474</v>
      </c>
      <c r="CL225" s="43" t="s">
        <v>5474</v>
      </c>
      <c r="CM225" s="43" t="s">
        <v>5474</v>
      </c>
      <c r="CN225" s="145">
        <v>0</v>
      </c>
      <c r="CO225" s="145">
        <v>246.4</v>
      </c>
      <c r="CP225" s="148">
        <v>58.337139293503029</v>
      </c>
      <c r="CQ225" s="189" t="s">
        <v>5474</v>
      </c>
      <c r="CR225" s="189" t="s">
        <v>5474</v>
      </c>
      <c r="CS225" s="99" t="s">
        <v>5474</v>
      </c>
      <c r="CT225" s="167" t="s">
        <v>5474</v>
      </c>
      <c r="CU225" s="43" t="s">
        <v>5474</v>
      </c>
      <c r="CV225" s="43" t="s">
        <v>5474</v>
      </c>
      <c r="CW225" s="43" t="s">
        <v>5474</v>
      </c>
      <c r="CX225" s="43" t="s">
        <v>5474</v>
      </c>
      <c r="CY225" s="43" t="s">
        <v>5474</v>
      </c>
      <c r="CZ225" s="43" t="s">
        <v>5474</v>
      </c>
      <c r="DA225" s="42" t="s">
        <v>5474</v>
      </c>
      <c r="DB225" s="42" t="s">
        <v>5474</v>
      </c>
      <c r="DC225" s="42" t="s">
        <v>5474</v>
      </c>
      <c r="DD225" s="42" t="s">
        <v>5474</v>
      </c>
      <c r="DE225" s="42" t="s">
        <v>5474</v>
      </c>
      <c r="DF225" s="42" t="s">
        <v>5474</v>
      </c>
      <c r="DG225" s="42" t="s">
        <v>5474</v>
      </c>
      <c r="DH225" s="42" t="s">
        <v>5474</v>
      </c>
    </row>
    <row r="226" spans="1:112">
      <c r="A226" s="22">
        <v>6472</v>
      </c>
      <c r="B226" s="7" t="s">
        <v>3909</v>
      </c>
      <c r="C226" s="21">
        <v>-7.6799999999999993E-2</v>
      </c>
      <c r="D226" s="21">
        <v>1.8535999999999999</v>
      </c>
      <c r="E226" s="21">
        <v>-0.15809999999999999</v>
      </c>
      <c r="F226" s="21">
        <v>1.5542</v>
      </c>
      <c r="G226" s="21">
        <v>2.4108000000000001</v>
      </c>
      <c r="H226" s="21">
        <v>-0.58899999999999997</v>
      </c>
      <c r="I226" s="21">
        <v>1.4422999999999999</v>
      </c>
      <c r="J226" s="21">
        <v>3.0748000000000002</v>
      </c>
      <c r="K226" s="21">
        <v>-0.15559999999999999</v>
      </c>
      <c r="L226" s="21">
        <v>-7.85E-2</v>
      </c>
      <c r="M226" s="21">
        <v>-3.0000000000000001E-3</v>
      </c>
      <c r="N226" s="21">
        <v>-0.1673</v>
      </c>
      <c r="O226" s="21">
        <v>6.9999999999999999E-4</v>
      </c>
      <c r="P226" s="21">
        <v>1.6899999999999998E-2</v>
      </c>
      <c r="Q226" s="21">
        <v>6.8400000000000002E-2</v>
      </c>
      <c r="R226" s="21">
        <v>2.0500000000000001E-2</v>
      </c>
      <c r="S226" s="21">
        <v>5.3999999999999999E-2</v>
      </c>
      <c r="T226" s="21">
        <v>1.4999999999999999E-2</v>
      </c>
      <c r="U226" s="10">
        <v>8.7200000000000006</v>
      </c>
      <c r="V226" s="10">
        <v>18.09</v>
      </c>
      <c r="W226" s="7">
        <v>3.3527999999999998</v>
      </c>
      <c r="X226" s="20">
        <v>0.58630000000000004</v>
      </c>
      <c r="Y226" s="75">
        <v>2020</v>
      </c>
      <c r="Z226" s="7">
        <v>2</v>
      </c>
      <c r="AA226" s="7">
        <v>2.4649999999999999</v>
      </c>
      <c r="AB226" s="51">
        <v>-61</v>
      </c>
      <c r="AC226" s="51">
        <v>-14</v>
      </c>
      <c r="AD226" s="51"/>
      <c r="AE226" s="51"/>
      <c r="AF226" s="51">
        <v>-8</v>
      </c>
      <c r="AG226" s="51">
        <v>-8</v>
      </c>
      <c r="AH226" s="20">
        <v>5.9999999999999995E-4</v>
      </c>
      <c r="AI226" s="7" t="s">
        <v>8487</v>
      </c>
      <c r="AJ226" s="67" t="s">
        <v>8468</v>
      </c>
      <c r="AK226" s="44">
        <v>0.67095115681233941</v>
      </c>
      <c r="AL226" s="44">
        <v>0.65591397849462363</v>
      </c>
      <c r="AM226" s="44">
        <v>0.66666666666666674</v>
      </c>
      <c r="AN226" s="25">
        <v>0.69217081850533813</v>
      </c>
      <c r="AO226" s="25">
        <v>0.16548042704626334</v>
      </c>
      <c r="AP226" s="215">
        <v>281</v>
      </c>
      <c r="AQ226" s="215" t="s">
        <v>8552</v>
      </c>
      <c r="AR226" s="44">
        <v>5.2434456928838899E-2</v>
      </c>
      <c r="AS226" s="171" t="s">
        <v>8216</v>
      </c>
      <c r="AT226" s="171" t="s">
        <v>7080</v>
      </c>
      <c r="AU226" s="171" t="s">
        <v>7037</v>
      </c>
      <c r="AV226" s="7" t="s">
        <v>5474</v>
      </c>
      <c r="AW226" s="14" t="s">
        <v>8278</v>
      </c>
      <c r="AX226" s="49" t="s">
        <v>6009</v>
      </c>
      <c r="AY226" s="38" t="s">
        <v>5961</v>
      </c>
      <c r="AZ226" s="14" t="s">
        <v>6038</v>
      </c>
      <c r="BA226" s="49" t="s">
        <v>5967</v>
      </c>
      <c r="BB226" s="38" t="s">
        <v>5971</v>
      </c>
      <c r="BC226" s="7">
        <v>0.3</v>
      </c>
      <c r="BD226" s="14" t="s">
        <v>6147</v>
      </c>
      <c r="BE226" s="49" t="s">
        <v>5967</v>
      </c>
      <c r="BF226" s="38" t="s">
        <v>5961</v>
      </c>
      <c r="BG226" s="7">
        <v>0.5</v>
      </c>
      <c r="BH226" s="45">
        <v>1150.3930816385739</v>
      </c>
      <c r="BI226" s="215" t="s">
        <v>8471</v>
      </c>
      <c r="BJ226" s="215" t="s">
        <v>8472</v>
      </c>
      <c r="BK226" s="7">
        <v>6.6</v>
      </c>
      <c r="BL226" s="25">
        <v>2.5547445255474453E-2</v>
      </c>
      <c r="BM226" s="20">
        <v>0.66987500000000011</v>
      </c>
      <c r="BN226" s="20">
        <v>0.76750000000000007</v>
      </c>
      <c r="BO226" s="20">
        <v>0.59000000000000008</v>
      </c>
      <c r="BP226" s="46">
        <v>15.533443891652848</v>
      </c>
      <c r="BQ226" s="215" t="s">
        <v>8585</v>
      </c>
      <c r="BR226" s="79">
        <v>0.15387900355871889</v>
      </c>
      <c r="BS226" s="9">
        <v>6.0463017327283541E-3</v>
      </c>
      <c r="BT226" s="9">
        <v>0.24632642811793004</v>
      </c>
      <c r="BU226" s="47" t="s">
        <v>5993</v>
      </c>
      <c r="BV226" s="47" t="s">
        <v>5993</v>
      </c>
      <c r="BW226" s="14" t="s">
        <v>8530</v>
      </c>
      <c r="BX226" s="83">
        <v>0.44234875444839883</v>
      </c>
      <c r="BY226" s="82">
        <v>27.020000000000003</v>
      </c>
      <c r="BZ226" s="46">
        <v>10.399703923019985</v>
      </c>
      <c r="CA226" s="48" t="s">
        <v>5474</v>
      </c>
      <c r="CB226" s="45">
        <v>-17141</v>
      </c>
      <c r="CC226" s="45">
        <v>-3934</v>
      </c>
      <c r="CD226" s="45">
        <v>0</v>
      </c>
      <c r="CE226" s="45">
        <v>0</v>
      </c>
      <c r="CF226" s="14" t="s">
        <v>8751</v>
      </c>
      <c r="CG226" s="7" t="s">
        <v>8477</v>
      </c>
      <c r="CH226" s="215" t="s">
        <v>8478</v>
      </c>
      <c r="CI226" s="215" t="s">
        <v>8478</v>
      </c>
      <c r="CJ226" s="215" t="s">
        <v>8479</v>
      </c>
      <c r="CK226" s="43" t="s">
        <v>5474</v>
      </c>
      <c r="CL226" s="43" t="s">
        <v>5474</v>
      </c>
      <c r="CM226" s="43" t="s">
        <v>6925</v>
      </c>
      <c r="CN226" s="145">
        <v>-3934</v>
      </c>
      <c r="CO226" s="145">
        <v>-17141</v>
      </c>
      <c r="CP226" s="148">
        <v>323260.45594043925</v>
      </c>
      <c r="CQ226" s="189" t="s">
        <v>5474</v>
      </c>
      <c r="CR226" s="189" t="s">
        <v>5474</v>
      </c>
      <c r="CS226" s="99" t="s">
        <v>5474</v>
      </c>
      <c r="CT226" s="167" t="s">
        <v>5474</v>
      </c>
      <c r="CU226" s="43" t="s">
        <v>5474</v>
      </c>
      <c r="CV226" s="43" t="s">
        <v>5474</v>
      </c>
      <c r="CW226" s="43" t="s">
        <v>5474</v>
      </c>
      <c r="CX226" s="43" t="s">
        <v>5474</v>
      </c>
      <c r="CY226" s="43" t="s">
        <v>5474</v>
      </c>
      <c r="CZ226" s="43" t="s">
        <v>5474</v>
      </c>
      <c r="DA226" s="42" t="s">
        <v>5474</v>
      </c>
      <c r="DB226" s="42" t="s">
        <v>5474</v>
      </c>
      <c r="DC226" s="42" t="s">
        <v>5474</v>
      </c>
      <c r="DD226" s="42" t="s">
        <v>5474</v>
      </c>
      <c r="DE226" s="42" t="s">
        <v>5474</v>
      </c>
      <c r="DF226" s="42" t="s">
        <v>5474</v>
      </c>
      <c r="DG226" s="42" t="s">
        <v>5474</v>
      </c>
      <c r="DH226" s="42" t="s">
        <v>5474</v>
      </c>
    </row>
    <row r="227" spans="1:112">
      <c r="A227" s="22">
        <v>6196</v>
      </c>
      <c r="B227" s="7" t="s">
        <v>1282</v>
      </c>
      <c r="C227" s="21">
        <v>-1.6999999999999999E-3</v>
      </c>
      <c r="D227" s="21">
        <v>0.4834</v>
      </c>
      <c r="E227" s="21">
        <v>2.6100000000000002E-2</v>
      </c>
      <c r="F227" s="21">
        <v>0.2382</v>
      </c>
      <c r="G227" s="21">
        <v>0.31869999999999998</v>
      </c>
      <c r="H227" s="21">
        <v>0.92789999999999995</v>
      </c>
      <c r="I227" s="21">
        <v>0.6462</v>
      </c>
      <c r="J227" s="21">
        <v>0.27950000000000003</v>
      </c>
      <c r="K227" s="21">
        <v>6.4000000000000003E-3</v>
      </c>
      <c r="L227" s="21">
        <v>-1.2699999999999999E-2</v>
      </c>
      <c r="M227" s="21">
        <v>-4.4999999999999997E-3</v>
      </c>
      <c r="N227" s="21">
        <v>8.8999999999999999E-3</v>
      </c>
      <c r="O227" s="21">
        <v>5.1000000000000004E-3</v>
      </c>
      <c r="P227" s="21">
        <v>3.8E-3</v>
      </c>
      <c r="Q227" s="21">
        <v>5.8999999999999999E-3</v>
      </c>
      <c r="R227" s="21">
        <v>1.6999999999999999E-3</v>
      </c>
      <c r="S227" s="21">
        <v>0.12970000000000001</v>
      </c>
      <c r="T227" s="21">
        <v>4.4499999999999998E-2</v>
      </c>
      <c r="U227" s="10">
        <v>3.25</v>
      </c>
      <c r="V227" s="10">
        <v>5.6</v>
      </c>
      <c r="W227" s="7">
        <v>2.7292000000000001</v>
      </c>
      <c r="X227" s="20">
        <v>0.67730000000000001</v>
      </c>
      <c r="Y227" s="75">
        <v>2020</v>
      </c>
      <c r="Z227" s="7">
        <v>3.4973999999999998</v>
      </c>
      <c r="AA227" s="7">
        <v>0</v>
      </c>
      <c r="AB227" s="51">
        <v>912</v>
      </c>
      <c r="AC227" s="51">
        <v>114</v>
      </c>
      <c r="AD227" s="51"/>
      <c r="AE227" s="51"/>
      <c r="AF227" s="51">
        <v>58</v>
      </c>
      <c r="AG227" s="51">
        <v>27</v>
      </c>
      <c r="AH227" s="20">
        <v>2.52E-2</v>
      </c>
      <c r="AI227" s="7" t="s">
        <v>8487</v>
      </c>
      <c r="AJ227" s="67" t="s">
        <v>8468</v>
      </c>
      <c r="AK227" s="44">
        <v>0.61052631578947369</v>
      </c>
      <c r="AL227" s="44">
        <v>0.81081081081081074</v>
      </c>
      <c r="AM227" s="44">
        <v>0.66666666666666674</v>
      </c>
      <c r="AN227" s="25">
        <v>0.40948275862068967</v>
      </c>
      <c r="AO227" s="25">
        <v>0.15948275862068967</v>
      </c>
      <c r="AP227" s="215">
        <v>116</v>
      </c>
      <c r="AQ227" s="215" t="s">
        <v>8552</v>
      </c>
      <c r="AR227" s="44">
        <v>1.31004366812227E-2</v>
      </c>
      <c r="AS227" s="171" t="s">
        <v>8216</v>
      </c>
      <c r="AT227" s="171" t="s">
        <v>8217</v>
      </c>
      <c r="AU227" s="171" t="s">
        <v>7091</v>
      </c>
      <c r="AV227" s="7" t="s">
        <v>8488</v>
      </c>
      <c r="AW227" s="14" t="s">
        <v>6054</v>
      </c>
      <c r="AX227" s="49" t="s">
        <v>6009</v>
      </c>
      <c r="AY227" s="38" t="s">
        <v>5989</v>
      </c>
      <c r="AZ227" s="14" t="s">
        <v>6796</v>
      </c>
      <c r="BA227" s="49" t="s">
        <v>6039</v>
      </c>
      <c r="BB227" s="38" t="s">
        <v>5971</v>
      </c>
      <c r="BC227" s="7">
        <v>0.5</v>
      </c>
      <c r="BD227" s="14" t="s">
        <v>6212</v>
      </c>
      <c r="BE227" s="49" t="s">
        <v>6039</v>
      </c>
      <c r="BF227" s="38" t="s">
        <v>5961</v>
      </c>
      <c r="BG227" s="7">
        <v>0.3</v>
      </c>
      <c r="BH227" s="45">
        <v>1043.0417055830615</v>
      </c>
      <c r="BI227" s="215" t="s">
        <v>8471</v>
      </c>
      <c r="BJ227" s="215" t="s">
        <v>8520</v>
      </c>
      <c r="BK227" s="7">
        <v>1.4</v>
      </c>
      <c r="BL227" s="25">
        <v>8.6956521739130436E-3</v>
      </c>
      <c r="BM227" s="20">
        <v>0.67112499999999997</v>
      </c>
      <c r="BN227" s="20">
        <v>0.7</v>
      </c>
      <c r="BO227" s="20">
        <v>0.64749999999999996</v>
      </c>
      <c r="BP227" s="46">
        <v>20.714285714285715</v>
      </c>
      <c r="BQ227" s="215" t="s">
        <v>8521</v>
      </c>
      <c r="BR227" s="79">
        <v>-0.42098635057471268</v>
      </c>
      <c r="BS227" s="9">
        <v>1.7574773780282049E-2</v>
      </c>
      <c r="BT227" s="9">
        <v>2.4158671770144746E-2</v>
      </c>
      <c r="BU227" s="47" t="s">
        <v>5993</v>
      </c>
      <c r="BV227" s="47" t="s">
        <v>5993</v>
      </c>
      <c r="BW227" s="14" t="s">
        <v>5474</v>
      </c>
      <c r="BX227" s="83">
        <v>-0.30518362068965521</v>
      </c>
      <c r="BY227" s="82">
        <v>5.95</v>
      </c>
      <c r="BZ227" s="46">
        <v>19.495798319327729</v>
      </c>
      <c r="CA227" s="48" t="s">
        <v>8475</v>
      </c>
      <c r="CB227" s="45">
        <v>105792</v>
      </c>
      <c r="CC227" s="45">
        <v>13224</v>
      </c>
      <c r="CD227" s="45">
        <v>0</v>
      </c>
      <c r="CE227" s="45">
        <v>0</v>
      </c>
      <c r="CF227" s="14" t="s">
        <v>8752</v>
      </c>
      <c r="CG227" s="7" t="s">
        <v>8477</v>
      </c>
      <c r="CH227" s="215" t="s">
        <v>8498</v>
      </c>
      <c r="CI227" s="215" t="s">
        <v>8498</v>
      </c>
      <c r="CJ227" s="215" t="s">
        <v>8498</v>
      </c>
      <c r="CK227" s="43" t="s">
        <v>5474</v>
      </c>
      <c r="CL227" s="43" t="s">
        <v>5474</v>
      </c>
      <c r="CM227" s="43" t="s">
        <v>5474</v>
      </c>
      <c r="CN227" s="145">
        <v>13224</v>
      </c>
      <c r="CO227" s="145">
        <v>105792</v>
      </c>
      <c r="CP227" s="148">
        <v>120992.83784763514</v>
      </c>
      <c r="CQ227" s="189">
        <v>1.0344827586206921E-2</v>
      </c>
      <c r="CR227" s="189">
        <v>0</v>
      </c>
      <c r="CS227" s="99">
        <v>45275</v>
      </c>
      <c r="CT227" s="167" t="s">
        <v>8504</v>
      </c>
      <c r="CU227" s="43" t="s">
        <v>5474</v>
      </c>
      <c r="CV227" s="43" t="s">
        <v>5474</v>
      </c>
      <c r="CW227" s="43" t="s">
        <v>5474</v>
      </c>
      <c r="CX227" s="43" t="s">
        <v>5474</v>
      </c>
      <c r="CY227" s="43" t="s">
        <v>5474</v>
      </c>
      <c r="CZ227" s="43" t="s">
        <v>5474</v>
      </c>
      <c r="DA227" s="42" t="s">
        <v>5474</v>
      </c>
      <c r="DB227" s="42" t="s">
        <v>5474</v>
      </c>
      <c r="DC227" s="42" t="s">
        <v>5474</v>
      </c>
      <c r="DD227" s="42" t="s">
        <v>5474</v>
      </c>
      <c r="DE227" s="42" t="s">
        <v>5474</v>
      </c>
      <c r="DF227" s="42" t="s">
        <v>8504</v>
      </c>
      <c r="DG227" s="42" t="s">
        <v>5474</v>
      </c>
      <c r="DH227" s="42" t="s">
        <v>5474</v>
      </c>
    </row>
    <row r="228" spans="1:112">
      <c r="A228" s="22">
        <v>3356</v>
      </c>
      <c r="B228" s="7" t="s">
        <v>730</v>
      </c>
      <c r="C228" s="21">
        <v>9.6000000000000002E-2</v>
      </c>
      <c r="D228" s="21">
        <v>0.25369999999999998</v>
      </c>
      <c r="E228" s="21">
        <v>7.2400000000000006E-2</v>
      </c>
      <c r="F228" s="21">
        <v>0.16600000000000001</v>
      </c>
      <c r="G228" s="21">
        <v>6.4799999999999996E-2</v>
      </c>
      <c r="H228" s="21">
        <v>-1.9599999999999999E-2</v>
      </c>
      <c r="I228" s="21">
        <v>5.1666999999999996</v>
      </c>
      <c r="J228" s="21">
        <v>1.4048</v>
      </c>
      <c r="K228" s="21">
        <v>-2.3E-3</v>
      </c>
      <c r="L228" s="21">
        <v>4.1599999999999998E-2</v>
      </c>
      <c r="M228" s="21">
        <v>3.6799999999999999E-2</v>
      </c>
      <c r="N228" s="21">
        <v>9.4100000000000003E-2</v>
      </c>
      <c r="O228" s="21">
        <v>0.23139999999999999</v>
      </c>
      <c r="P228" s="21">
        <v>5.3999999999999999E-2</v>
      </c>
      <c r="Q228" s="21">
        <v>2.9899999999999999E-2</v>
      </c>
      <c r="R228" s="21">
        <v>1.9300000000000001E-2</v>
      </c>
      <c r="S228" s="21">
        <v>1.8499999999999999E-2</v>
      </c>
      <c r="T228" s="21">
        <v>1.6400000000000001E-2</v>
      </c>
      <c r="U228" s="10">
        <v>1.01</v>
      </c>
      <c r="V228" s="10">
        <v>2.36</v>
      </c>
      <c r="W228" s="7">
        <v>0.69699999999999995</v>
      </c>
      <c r="X228" s="20">
        <v>0.78269999999999995</v>
      </c>
      <c r="Y228" s="75">
        <v>2020</v>
      </c>
      <c r="Z228" s="7">
        <v>1.0008999999999999</v>
      </c>
      <c r="AA228" s="7">
        <v>0</v>
      </c>
      <c r="AB228" s="51">
        <v>-18</v>
      </c>
      <c r="AC228" s="51">
        <v>-224</v>
      </c>
      <c r="AD228" s="51"/>
      <c r="AE228" s="51"/>
      <c r="AF228" s="51">
        <v>2</v>
      </c>
      <c r="AG228" s="51">
        <v>4</v>
      </c>
      <c r="AH228" s="20">
        <v>2.5999999999999999E-3</v>
      </c>
      <c r="AI228" s="7" t="s">
        <v>8487</v>
      </c>
      <c r="AJ228" s="67" t="s">
        <v>8468</v>
      </c>
      <c r="AK228" s="44">
        <v>0.67056074766355156</v>
      </c>
      <c r="AL228" s="44">
        <v>0.51369863013698658</v>
      </c>
      <c r="AM228" s="44">
        <v>0.93749999999999911</v>
      </c>
      <c r="AN228" s="25">
        <v>0.57449664429530201</v>
      </c>
      <c r="AO228" s="25">
        <v>0.19597315436241602</v>
      </c>
      <c r="AP228" s="215">
        <v>37.25</v>
      </c>
      <c r="AQ228" s="215" t="s">
        <v>8552</v>
      </c>
      <c r="AR228" s="44">
        <v>4.92957746478873E-2</v>
      </c>
      <c r="AS228" s="171" t="s">
        <v>7841</v>
      </c>
      <c r="AT228" s="171" t="s">
        <v>6966</v>
      </c>
      <c r="AU228" s="171" t="s">
        <v>7505</v>
      </c>
      <c r="AV228" s="7" t="s">
        <v>5474</v>
      </c>
      <c r="AW228" s="14" t="s">
        <v>6157</v>
      </c>
      <c r="AX228" s="49" t="s">
        <v>6009</v>
      </c>
      <c r="AY228" s="38" t="s">
        <v>5971</v>
      </c>
      <c r="AZ228" s="14" t="s">
        <v>6038</v>
      </c>
      <c r="BA228" s="49" t="s">
        <v>5967</v>
      </c>
      <c r="BB228" s="38" t="s">
        <v>5961</v>
      </c>
      <c r="BC228" s="7">
        <v>0.4</v>
      </c>
      <c r="BD228" s="14" t="s">
        <v>5997</v>
      </c>
      <c r="BE228" s="49" t="s">
        <v>5967</v>
      </c>
      <c r="BF228" s="38" t="s">
        <v>5961</v>
      </c>
      <c r="BG228" s="7">
        <v>0.3</v>
      </c>
      <c r="BH228" s="45">
        <v>835.60020209758181</v>
      </c>
      <c r="BI228" s="215" t="s">
        <v>8471</v>
      </c>
      <c r="BJ228" s="215" t="s">
        <v>8520</v>
      </c>
      <c r="BK228" s="7">
        <v>1.4</v>
      </c>
      <c r="BL228" s="25">
        <v>4.195804195804196E-2</v>
      </c>
      <c r="BM228" s="20">
        <v>0.69281249999999994</v>
      </c>
      <c r="BN228" s="20">
        <v>0.68250000000000011</v>
      </c>
      <c r="BO228" s="20">
        <v>0.70124999999999982</v>
      </c>
      <c r="BP228" s="46">
        <v>15.783898305084747</v>
      </c>
      <c r="BQ228" s="215" t="s">
        <v>8521</v>
      </c>
      <c r="BR228" s="79">
        <v>-8.597449664429517E-2</v>
      </c>
      <c r="BS228" s="9">
        <v>1.2786607740690181E-2</v>
      </c>
      <c r="BT228" s="9">
        <v>2.0897548001907129E-2</v>
      </c>
      <c r="BU228" s="47">
        <v>44398</v>
      </c>
      <c r="BV228" s="47">
        <v>44404</v>
      </c>
      <c r="BW228" s="14" t="s">
        <v>5474</v>
      </c>
      <c r="BX228" s="83">
        <v>9.6830604026845679E-2</v>
      </c>
      <c r="BY228" s="82">
        <v>2.6100000000000003</v>
      </c>
      <c r="BZ228" s="46">
        <v>14.272030651340994</v>
      </c>
      <c r="CA228" s="48" t="s">
        <v>5474</v>
      </c>
      <c r="CB228" s="45">
        <v>-670.5</v>
      </c>
      <c r="CC228" s="45">
        <v>-8344</v>
      </c>
      <c r="CD228" s="45">
        <v>0</v>
      </c>
      <c r="CE228" s="45">
        <v>0</v>
      </c>
      <c r="CF228" s="14" t="s">
        <v>8753</v>
      </c>
      <c r="CG228" s="7" t="s">
        <v>8477</v>
      </c>
      <c r="CH228" s="215" t="s">
        <v>8478</v>
      </c>
      <c r="CI228" s="215" t="s">
        <v>8478</v>
      </c>
      <c r="CJ228" s="215" t="s">
        <v>8479</v>
      </c>
      <c r="CK228" s="43" t="s">
        <v>5474</v>
      </c>
      <c r="CL228" s="43" t="s">
        <v>5474</v>
      </c>
      <c r="CM228" s="43" t="s">
        <v>6903</v>
      </c>
      <c r="CN228" s="145">
        <v>-8344</v>
      </c>
      <c r="CO228" s="145">
        <v>-670.5</v>
      </c>
      <c r="CP228" s="148">
        <v>31126.107528134922</v>
      </c>
      <c r="CQ228" s="189" t="s">
        <v>5474</v>
      </c>
      <c r="CR228" s="189" t="s">
        <v>5474</v>
      </c>
      <c r="CS228" s="99" t="s">
        <v>5474</v>
      </c>
      <c r="CT228" s="167" t="s">
        <v>8528</v>
      </c>
      <c r="CU228" s="43" t="s">
        <v>5474</v>
      </c>
      <c r="CV228" s="43" t="s">
        <v>5474</v>
      </c>
      <c r="CW228" s="43" t="s">
        <v>5474</v>
      </c>
      <c r="CX228" s="43" t="s">
        <v>5474</v>
      </c>
      <c r="CY228" s="43" t="s">
        <v>5474</v>
      </c>
      <c r="CZ228" s="43" t="s">
        <v>5474</v>
      </c>
      <c r="DA228" s="42" t="s">
        <v>5474</v>
      </c>
      <c r="DB228" s="42" t="s">
        <v>8528</v>
      </c>
      <c r="DC228" s="42" t="s">
        <v>5474</v>
      </c>
      <c r="DD228" s="42" t="s">
        <v>5474</v>
      </c>
      <c r="DE228" s="42" t="s">
        <v>5474</v>
      </c>
      <c r="DF228" s="42" t="s">
        <v>5474</v>
      </c>
      <c r="DG228" s="42" t="s">
        <v>5474</v>
      </c>
      <c r="DH228" s="42" t="s">
        <v>5474</v>
      </c>
    </row>
    <row r="229" spans="1:112">
      <c r="A229" s="22">
        <v>6741</v>
      </c>
      <c r="B229" s="7" t="s">
        <v>5910</v>
      </c>
      <c r="C229" s="21"/>
      <c r="D229" s="21"/>
      <c r="E229" s="21"/>
      <c r="F229" s="21"/>
      <c r="G229" s="21"/>
      <c r="H229" s="21">
        <v>0</v>
      </c>
      <c r="I229" s="21">
        <v>0</v>
      </c>
      <c r="J229" s="21">
        <v>0</v>
      </c>
      <c r="K229" s="21"/>
      <c r="L229" s="21"/>
      <c r="M229" s="21"/>
      <c r="N229" s="21"/>
      <c r="O229" s="21"/>
      <c r="P229" s="21"/>
      <c r="Q229" s="21"/>
      <c r="R229" s="21"/>
      <c r="S229" s="21"/>
      <c r="T229" s="21"/>
      <c r="U229" s="10">
        <v>2.83</v>
      </c>
      <c r="V229" s="10">
        <v>2.83</v>
      </c>
      <c r="W229" s="7">
        <v>0</v>
      </c>
      <c r="X229" s="20">
        <v>0</v>
      </c>
      <c r="Y229" s="75"/>
      <c r="Z229" s="7"/>
      <c r="AA229" s="7"/>
      <c r="AB229" s="51">
        <v>-110</v>
      </c>
      <c r="AC229" s="51">
        <v>-380</v>
      </c>
      <c r="AD229" s="51">
        <v>70</v>
      </c>
      <c r="AE229" s="51">
        <v>16</v>
      </c>
      <c r="AF229" s="51">
        <v>10</v>
      </c>
      <c r="AG229" s="51">
        <v>10</v>
      </c>
      <c r="AH229" s="20">
        <v>0</v>
      </c>
      <c r="AI229" s="7" t="s">
        <v>8481</v>
      </c>
      <c r="AJ229" s="67" t="s">
        <v>8494</v>
      </c>
      <c r="AK229" s="44">
        <v>-0.54612546125461259</v>
      </c>
      <c r="AL229" s="44">
        <v>-0.74928774928774933</v>
      </c>
      <c r="AM229" s="44">
        <v>0.7407407407407407</v>
      </c>
      <c r="AN229" s="25">
        <v>0.97132616487455192</v>
      </c>
      <c r="AO229" s="25">
        <v>0.62903225806451613</v>
      </c>
      <c r="AP229" s="215">
        <v>279</v>
      </c>
      <c r="AQ229" s="215" t="s">
        <v>8552</v>
      </c>
      <c r="AR229" s="44">
        <v>1.8248175182481698E-2</v>
      </c>
      <c r="AS229" s="171" t="s">
        <v>7841</v>
      </c>
      <c r="AT229" s="171" t="s">
        <v>8350</v>
      </c>
      <c r="AU229" s="171" t="s">
        <v>8061</v>
      </c>
      <c r="AV229" s="7" t="s">
        <v>5474</v>
      </c>
      <c r="AW229" s="14" t="s">
        <v>6028</v>
      </c>
      <c r="AX229" s="49" t="s">
        <v>6009</v>
      </c>
      <c r="AY229" s="38" t="s">
        <v>5971</v>
      </c>
      <c r="AZ229" s="14" t="s">
        <v>6123</v>
      </c>
      <c r="BA229" s="49" t="s">
        <v>5993</v>
      </c>
      <c r="BB229" s="38" t="s">
        <v>5993</v>
      </c>
      <c r="BC229" s="7">
        <v>0.5</v>
      </c>
      <c r="BD229" s="14" t="s">
        <v>6049</v>
      </c>
      <c r="BE229" s="49" t="s">
        <v>5993</v>
      </c>
      <c r="BF229" s="38" t="s">
        <v>5993</v>
      </c>
      <c r="BG229" s="7">
        <v>0.5</v>
      </c>
      <c r="BH229" s="45">
        <v>671.08783525513945</v>
      </c>
      <c r="BI229" s="215" t="s">
        <v>8489</v>
      </c>
      <c r="BJ229" s="215" t="s">
        <v>8496</v>
      </c>
      <c r="BK229" s="7">
        <v>0.4</v>
      </c>
      <c r="BL229" s="25">
        <v>3.717472118959108E-2</v>
      </c>
      <c r="BM229" s="20">
        <v>0.60000000000000009</v>
      </c>
      <c r="BN229" s="20">
        <v>0.6</v>
      </c>
      <c r="BO229" s="20">
        <v>0.6</v>
      </c>
      <c r="BP229" s="46">
        <v>98.586572438162548</v>
      </c>
      <c r="BQ229" s="215" t="s">
        <v>8483</v>
      </c>
      <c r="BR229" s="79">
        <v>-0.87827956989247313</v>
      </c>
      <c r="BS229" s="9">
        <v>0</v>
      </c>
      <c r="BT229" s="9">
        <v>0</v>
      </c>
      <c r="BU229" s="47" t="s">
        <v>5993</v>
      </c>
      <c r="BV229" s="47" t="s">
        <v>5993</v>
      </c>
      <c r="BW229" s="14" t="s">
        <v>5474</v>
      </c>
      <c r="BX229" s="83">
        <v>-0.84784946236559144</v>
      </c>
      <c r="BY229" s="82">
        <v>2.83</v>
      </c>
      <c r="BZ229" s="46">
        <v>98.586572438162548</v>
      </c>
      <c r="CA229" s="48" t="s">
        <v>8526</v>
      </c>
      <c r="CB229" s="45">
        <v>-30690</v>
      </c>
      <c r="CC229" s="45">
        <v>-106020</v>
      </c>
      <c r="CD229" s="45">
        <v>19530</v>
      </c>
      <c r="CE229" s="45">
        <v>4464</v>
      </c>
      <c r="CF229" s="14" t="e">
        <v>#N/A</v>
      </c>
      <c r="CG229" s="7" t="s">
        <v>8477</v>
      </c>
      <c r="CH229" s="215" t="s">
        <v>8498</v>
      </c>
      <c r="CI229" s="215" t="s">
        <v>8478</v>
      </c>
      <c r="CJ229" s="215" t="s">
        <v>8479</v>
      </c>
      <c r="CK229" s="43" t="s">
        <v>5474</v>
      </c>
      <c r="CL229" s="43" t="s">
        <v>5474</v>
      </c>
      <c r="CM229" s="43" t="s">
        <v>5474</v>
      </c>
      <c r="CN229" s="145">
        <v>-101556</v>
      </c>
      <c r="CO229" s="145">
        <v>-11160</v>
      </c>
      <c r="CP229" s="148">
        <v>187233.50603618391</v>
      </c>
      <c r="CQ229" s="189" t="s">
        <v>5474</v>
      </c>
      <c r="CR229" s="189" t="s">
        <v>5474</v>
      </c>
      <c r="CS229" s="99" t="s">
        <v>5474</v>
      </c>
      <c r="CT229" s="167" t="s">
        <v>5474</v>
      </c>
      <c r="CU229" s="43" t="s">
        <v>5474</v>
      </c>
      <c r="CV229" s="43" t="s">
        <v>5474</v>
      </c>
      <c r="CW229" s="43" t="s">
        <v>5474</v>
      </c>
      <c r="CX229" s="43" t="s">
        <v>5474</v>
      </c>
      <c r="CY229" s="43" t="s">
        <v>5474</v>
      </c>
      <c r="CZ229" s="43" t="s">
        <v>5474</v>
      </c>
      <c r="DA229" s="42" t="s">
        <v>5474</v>
      </c>
      <c r="DB229" s="42" t="s">
        <v>5474</v>
      </c>
      <c r="DC229" s="42" t="s">
        <v>5474</v>
      </c>
      <c r="DD229" s="42" t="s">
        <v>5474</v>
      </c>
      <c r="DE229" s="42" t="s">
        <v>5474</v>
      </c>
      <c r="DF229" s="42" t="s">
        <v>5474</v>
      </c>
      <c r="DG229" s="42" t="s">
        <v>5474</v>
      </c>
      <c r="DH229" s="42" t="s">
        <v>5474</v>
      </c>
    </row>
    <row r="230" spans="1:112">
      <c r="A230" s="22">
        <v>6138</v>
      </c>
      <c r="B230" s="7" t="s">
        <v>1231</v>
      </c>
      <c r="C230" s="21">
        <v>3.1899999999999998E-2</v>
      </c>
      <c r="D230" s="21">
        <v>0.1452</v>
      </c>
      <c r="E230" s="21">
        <v>2.3E-2</v>
      </c>
      <c r="F230" s="21">
        <v>0.1249</v>
      </c>
      <c r="G230" s="21">
        <v>0.25509999999999999</v>
      </c>
      <c r="H230" s="21">
        <v>0.2271</v>
      </c>
      <c r="I230" s="21">
        <v>0.88590000000000002</v>
      </c>
      <c r="J230" s="21">
        <v>0.90300000000000002</v>
      </c>
      <c r="K230" s="21">
        <v>5.1200000000000002E-2</v>
      </c>
      <c r="L230" s="21">
        <v>6.3600000000000004E-2</v>
      </c>
      <c r="M230" s="21">
        <v>2.1600000000000001E-2</v>
      </c>
      <c r="N230" s="21">
        <v>3.6499999999999998E-2</v>
      </c>
      <c r="O230" s="21">
        <v>7.2800000000000004E-2</v>
      </c>
      <c r="P230" s="21">
        <v>0.05</v>
      </c>
      <c r="Q230" s="21">
        <v>2.53E-2</v>
      </c>
      <c r="R230" s="21">
        <v>1.7000000000000001E-2</v>
      </c>
      <c r="S230" s="21">
        <v>0.18229999999999999</v>
      </c>
      <c r="T230" s="21">
        <v>0.12659999999999999</v>
      </c>
      <c r="U230" s="10">
        <v>5.0999999999999996</v>
      </c>
      <c r="V230" s="10">
        <v>8.8000000000000007</v>
      </c>
      <c r="W230" s="7">
        <v>3.649</v>
      </c>
      <c r="X230" s="20">
        <v>0.90810000000000002</v>
      </c>
      <c r="Y230" s="75">
        <v>2020</v>
      </c>
      <c r="Z230" s="7">
        <v>5.2009999999999996</v>
      </c>
      <c r="AA230" s="7">
        <v>0</v>
      </c>
      <c r="AB230" s="51">
        <v>1702</v>
      </c>
      <c r="AC230" s="51">
        <v>-200</v>
      </c>
      <c r="AD230" s="51">
        <v>-397</v>
      </c>
      <c r="AE230" s="51">
        <v>-40</v>
      </c>
      <c r="AF230" s="51"/>
      <c r="AG230" s="51">
        <v>-12</v>
      </c>
      <c r="AH230" s="20">
        <v>5.8799999999999998E-2</v>
      </c>
      <c r="AI230" s="7" t="s">
        <v>8487</v>
      </c>
      <c r="AJ230" s="67" t="s">
        <v>8494</v>
      </c>
      <c r="AK230" s="44">
        <v>0.6542553191489362</v>
      </c>
      <c r="AL230" s="44">
        <v>-0.57446808510638303</v>
      </c>
      <c r="AM230" s="44">
        <v>0.85714285714285721</v>
      </c>
      <c r="AN230" s="25">
        <v>0.81739130434782603</v>
      </c>
      <c r="AO230" s="25">
        <v>0.29192546583850931</v>
      </c>
      <c r="AP230" s="215">
        <v>161</v>
      </c>
      <c r="AQ230" s="215" t="s">
        <v>8552</v>
      </c>
      <c r="AR230" s="44">
        <v>3.53697749196141E-2</v>
      </c>
      <c r="AS230" s="171" t="s">
        <v>6978</v>
      </c>
      <c r="AT230" s="171" t="s">
        <v>7809</v>
      </c>
      <c r="AU230" s="171" t="s">
        <v>7853</v>
      </c>
      <c r="AV230" s="7" t="s">
        <v>5474</v>
      </c>
      <c r="AW230" s="14" t="s">
        <v>6157</v>
      </c>
      <c r="AX230" s="49" t="s">
        <v>6009</v>
      </c>
      <c r="AY230" s="38" t="s">
        <v>5961</v>
      </c>
      <c r="AZ230" s="14" t="s">
        <v>6123</v>
      </c>
      <c r="BA230" s="49" t="s">
        <v>5993</v>
      </c>
      <c r="BB230" s="38" t="s">
        <v>5993</v>
      </c>
      <c r="BC230" s="7">
        <v>0.4</v>
      </c>
      <c r="BD230" s="14" t="s">
        <v>6014</v>
      </c>
      <c r="BE230" s="49" t="s">
        <v>5988</v>
      </c>
      <c r="BF230" s="38" t="s">
        <v>5989</v>
      </c>
      <c r="BG230" s="7">
        <v>0.3</v>
      </c>
      <c r="BH230" s="45">
        <v>1899.8347297143998</v>
      </c>
      <c r="BI230" s="215" t="s">
        <v>8489</v>
      </c>
      <c r="BJ230" s="215" t="s">
        <v>8520</v>
      </c>
      <c r="BK230" s="7">
        <v>1.5</v>
      </c>
      <c r="BL230" s="25">
        <v>3.870967741935484E-2</v>
      </c>
      <c r="BM230" s="20">
        <v>0.67812499999999987</v>
      </c>
      <c r="BN230" s="20">
        <v>0.65749999999999997</v>
      </c>
      <c r="BO230" s="20">
        <v>0.69499999999999984</v>
      </c>
      <c r="BP230" s="46">
        <v>18.295454545454543</v>
      </c>
      <c r="BQ230" s="215" t="s">
        <v>8521</v>
      </c>
      <c r="BR230" s="79">
        <v>-0.12574223602484463</v>
      </c>
      <c r="BS230" s="9">
        <v>1.6716802975883072E-2</v>
      </c>
      <c r="BT230" s="9">
        <v>2.6300489959822038E-2</v>
      </c>
      <c r="BU230" s="47">
        <v>44404</v>
      </c>
      <c r="BV230" s="47">
        <v>44410</v>
      </c>
      <c r="BW230" s="14" t="s">
        <v>5474</v>
      </c>
      <c r="BX230" s="83">
        <v>4.9109316770186318E-2</v>
      </c>
      <c r="BY230" s="82">
        <v>9.3000000000000007</v>
      </c>
      <c r="BZ230" s="46">
        <v>17.311827956989244</v>
      </c>
      <c r="CA230" s="48" t="s">
        <v>8485</v>
      </c>
      <c r="CB230" s="45">
        <v>274022</v>
      </c>
      <c r="CC230" s="45">
        <v>-32200</v>
      </c>
      <c r="CD230" s="45">
        <v>-63917</v>
      </c>
      <c r="CE230" s="45">
        <v>-6440</v>
      </c>
      <c r="CF230" s="14" t="s">
        <v>8754</v>
      </c>
      <c r="CG230" s="7" t="s">
        <v>8477</v>
      </c>
      <c r="CH230" s="215" t="s">
        <v>8478</v>
      </c>
      <c r="CI230" s="215" t="s">
        <v>8478</v>
      </c>
      <c r="CJ230" s="215" t="s">
        <v>8523</v>
      </c>
      <c r="CK230" s="43" t="s">
        <v>5474</v>
      </c>
      <c r="CL230" s="43" t="s">
        <v>5474</v>
      </c>
      <c r="CM230" s="43" t="s">
        <v>5474</v>
      </c>
      <c r="CN230" s="145">
        <v>-38640</v>
      </c>
      <c r="CO230" s="145">
        <v>210105</v>
      </c>
      <c r="CP230" s="148">
        <v>305873.39148401836</v>
      </c>
      <c r="CQ230" s="189" t="s">
        <v>5474</v>
      </c>
      <c r="CR230" s="189" t="s">
        <v>5474</v>
      </c>
      <c r="CS230" s="99" t="s">
        <v>5474</v>
      </c>
      <c r="CT230" s="167" t="s">
        <v>5474</v>
      </c>
      <c r="CU230" s="43" t="s">
        <v>5474</v>
      </c>
      <c r="CV230" s="43" t="s">
        <v>5474</v>
      </c>
      <c r="CW230" s="43" t="s">
        <v>5474</v>
      </c>
      <c r="CX230" s="43" t="s">
        <v>5474</v>
      </c>
      <c r="CY230" s="43" t="s">
        <v>5474</v>
      </c>
      <c r="CZ230" s="43" t="s">
        <v>5474</v>
      </c>
      <c r="DA230" s="42" t="s">
        <v>5474</v>
      </c>
      <c r="DB230" s="42" t="s">
        <v>5474</v>
      </c>
      <c r="DC230" s="42" t="s">
        <v>5474</v>
      </c>
      <c r="DD230" s="42" t="s">
        <v>5474</v>
      </c>
      <c r="DE230" s="42" t="s">
        <v>5474</v>
      </c>
      <c r="DF230" s="42" t="s">
        <v>5474</v>
      </c>
      <c r="DG230" s="42" t="s">
        <v>5474</v>
      </c>
      <c r="DH230" s="42" t="s">
        <v>5474</v>
      </c>
    </row>
    <row r="231" spans="1:112">
      <c r="A231" s="22">
        <v>2731</v>
      </c>
      <c r="B231" s="7" t="s">
        <v>521</v>
      </c>
      <c r="C231" s="21">
        <v>3.4117999999999999</v>
      </c>
      <c r="D231" s="21">
        <v>-0.69520000000000004</v>
      </c>
      <c r="E231" s="21">
        <v>-0.52290000000000003</v>
      </c>
      <c r="F231" s="21">
        <v>-0.80110000000000003</v>
      </c>
      <c r="G231" s="21">
        <v>-0.79790000000000005</v>
      </c>
      <c r="H231" s="21">
        <v>0.44790000000000002</v>
      </c>
      <c r="I231" s="21">
        <v>0.68969999999999998</v>
      </c>
      <c r="J231" s="21">
        <v>-4.9799999999999997E-2</v>
      </c>
      <c r="K231" s="21">
        <v>3.0700000000000002E-2</v>
      </c>
      <c r="L231" s="21">
        <v>-0.26910000000000001</v>
      </c>
      <c r="M231" s="21">
        <v>-5.5E-2</v>
      </c>
      <c r="N231" s="21">
        <v>-0.18390000000000001</v>
      </c>
      <c r="O231" s="21">
        <v>0.61399999999999999</v>
      </c>
      <c r="P231" s="21">
        <v>-0.13109999999999999</v>
      </c>
      <c r="Q231" s="21">
        <v>-4.53E-2</v>
      </c>
      <c r="R231" s="21">
        <v>-1.2200000000000001E-2</v>
      </c>
      <c r="S231" s="21">
        <v>6.6199999999999995E-2</v>
      </c>
      <c r="T231" s="21">
        <v>2.9600000000000001E-2</v>
      </c>
      <c r="U231" s="10">
        <v>-2.5299999999999998</v>
      </c>
      <c r="V231" s="10">
        <v>-6.02</v>
      </c>
      <c r="W231" s="7">
        <v>3</v>
      </c>
      <c r="X231" s="20">
        <v>0.86009999999999998</v>
      </c>
      <c r="Y231" s="75">
        <v>2019</v>
      </c>
      <c r="Z231" s="7">
        <v>2</v>
      </c>
      <c r="AA231" s="7">
        <v>0</v>
      </c>
      <c r="AB231" s="51">
        <v>105</v>
      </c>
      <c r="AC231" s="51">
        <v>36</v>
      </c>
      <c r="AD231" s="51">
        <v>1</v>
      </c>
      <c r="AE231" s="51"/>
      <c r="AF231" s="51">
        <v>-2</v>
      </c>
      <c r="AG231" s="51">
        <v>-3</v>
      </c>
      <c r="AH231" s="20">
        <v>0.24279999999999999</v>
      </c>
      <c r="AI231" s="7" t="s">
        <v>8481</v>
      </c>
      <c r="AJ231" s="67" t="s">
        <v>8536</v>
      </c>
      <c r="AK231" s="44">
        <v>0.52898550724637694</v>
      </c>
      <c r="AL231" s="44">
        <v>0.59633027522935755</v>
      </c>
      <c r="AM231" s="44">
        <v>1</v>
      </c>
      <c r="AN231" s="25">
        <v>0.47861271676300582</v>
      </c>
      <c r="AO231" s="25">
        <v>0.12601156069364169</v>
      </c>
      <c r="AP231" s="215">
        <v>86.5</v>
      </c>
      <c r="AQ231" s="215" t="s">
        <v>8552</v>
      </c>
      <c r="AR231" s="44">
        <v>2.3668639053254399E-2</v>
      </c>
      <c r="AS231" s="171" t="s">
        <v>6978</v>
      </c>
      <c r="AT231" s="171" t="s">
        <v>7058</v>
      </c>
      <c r="AU231" s="171" t="s">
        <v>7677</v>
      </c>
      <c r="AV231" s="7" t="s">
        <v>8470</v>
      </c>
      <c r="AW231" s="14" t="s">
        <v>7676</v>
      </c>
      <c r="AX231" s="49" t="s">
        <v>6009</v>
      </c>
      <c r="AY231" s="38" t="s">
        <v>5961</v>
      </c>
      <c r="AZ231" s="14" t="s">
        <v>6038</v>
      </c>
      <c r="BA231" s="49" t="s">
        <v>6039</v>
      </c>
      <c r="BB231" s="38" t="s">
        <v>6007</v>
      </c>
      <c r="BC231" s="7">
        <v>0.3</v>
      </c>
      <c r="BD231" s="14" t="s">
        <v>6230</v>
      </c>
      <c r="BE231" s="49" t="s">
        <v>5967</v>
      </c>
      <c r="BF231" s="38" t="s">
        <v>5961</v>
      </c>
      <c r="BG231" s="7">
        <v>0.2</v>
      </c>
      <c r="BH231" s="45">
        <v>240.5612762229581</v>
      </c>
      <c r="BI231" s="215" t="s">
        <v>8495</v>
      </c>
      <c r="BJ231" s="215" t="s">
        <v>8520</v>
      </c>
      <c r="BK231" s="7">
        <v>1.9</v>
      </c>
      <c r="BL231" s="25">
        <v>2.2458628841607632E-2</v>
      </c>
      <c r="BM231" s="20">
        <v>0.43131249999999993</v>
      </c>
      <c r="BN231" s="20">
        <v>0.19</v>
      </c>
      <c r="BO231" s="20">
        <v>0.62874999999999981</v>
      </c>
      <c r="BP231" s="46" t="s">
        <v>8473</v>
      </c>
      <c r="BQ231" s="215" t="s">
        <v>8473</v>
      </c>
      <c r="BR231" s="79" t="s">
        <v>8473</v>
      </c>
      <c r="BS231" s="9">
        <v>2.8664394218676392E-2</v>
      </c>
      <c r="BT231" s="9">
        <v>1.7170937300031941E-2</v>
      </c>
      <c r="BU231" s="47" t="s">
        <v>5993</v>
      </c>
      <c r="BV231" s="47" t="s">
        <v>5993</v>
      </c>
      <c r="BW231" s="14" t="s">
        <v>5474</v>
      </c>
      <c r="BX231" s="83" t="s">
        <v>8473</v>
      </c>
      <c r="BY231" s="82" t="s">
        <v>8473</v>
      </c>
      <c r="BZ231" s="46" t="s">
        <v>8473</v>
      </c>
      <c r="CA231" s="48" t="s">
        <v>8475</v>
      </c>
      <c r="CB231" s="45">
        <v>9082.5</v>
      </c>
      <c r="CC231" s="45">
        <v>3114</v>
      </c>
      <c r="CD231" s="45">
        <v>86.5</v>
      </c>
      <c r="CE231" s="45">
        <v>0</v>
      </c>
      <c r="CF231" s="14" t="s">
        <v>8755</v>
      </c>
      <c r="CG231" s="7" t="s">
        <v>8477</v>
      </c>
      <c r="CH231" s="215" t="s">
        <v>8478</v>
      </c>
      <c r="CI231" s="215" t="s">
        <v>8478</v>
      </c>
      <c r="CJ231" s="215" t="s">
        <v>8479</v>
      </c>
      <c r="CK231" s="43" t="s">
        <v>5474</v>
      </c>
      <c r="CL231" s="43" t="s">
        <v>5474</v>
      </c>
      <c r="CM231" s="43" t="s">
        <v>6903</v>
      </c>
      <c r="CN231" s="145">
        <v>3114</v>
      </c>
      <c r="CO231" s="145">
        <v>9169</v>
      </c>
      <c r="CP231" s="148">
        <v>20808.550393285877</v>
      </c>
      <c r="CQ231" s="189">
        <v>9.1329479768786193E-2</v>
      </c>
      <c r="CR231" s="189">
        <v>6.8599999999999994E-2</v>
      </c>
      <c r="CS231" s="99">
        <v>44742</v>
      </c>
      <c r="CT231" s="167" t="s">
        <v>5474</v>
      </c>
      <c r="CU231" s="43" t="s">
        <v>5474</v>
      </c>
      <c r="CV231" s="43" t="s">
        <v>5474</v>
      </c>
      <c r="CW231" s="43" t="s">
        <v>5474</v>
      </c>
      <c r="CX231" s="43" t="s">
        <v>5474</v>
      </c>
      <c r="CY231" s="43" t="s">
        <v>5474</v>
      </c>
      <c r="CZ231" s="43" t="s">
        <v>5474</v>
      </c>
      <c r="DA231" s="42" t="s">
        <v>5474</v>
      </c>
      <c r="DB231" s="42" t="s">
        <v>5474</v>
      </c>
      <c r="DC231" s="42" t="s">
        <v>5474</v>
      </c>
      <c r="DD231" s="42" t="s">
        <v>5474</v>
      </c>
      <c r="DE231" s="42" t="s">
        <v>5474</v>
      </c>
      <c r="DF231" s="42" t="s">
        <v>5474</v>
      </c>
      <c r="DG231" s="42" t="s">
        <v>5474</v>
      </c>
      <c r="DH231" s="42" t="s">
        <v>5474</v>
      </c>
    </row>
    <row r="232" spans="1:112">
      <c r="A232" s="22">
        <v>1256</v>
      </c>
      <c r="B232" s="7" t="s">
        <v>47</v>
      </c>
      <c r="C232" s="21">
        <v>0.1696</v>
      </c>
      <c r="D232" s="21">
        <v>0.48570000000000002</v>
      </c>
      <c r="E232" s="21">
        <v>0.33179999999999998</v>
      </c>
      <c r="F232" s="21">
        <v>0.2233</v>
      </c>
      <c r="G232" s="21">
        <v>0.73629999999999995</v>
      </c>
      <c r="H232" s="21"/>
      <c r="I232" s="21">
        <v>15.8</v>
      </c>
      <c r="J232" s="21">
        <v>15.8</v>
      </c>
      <c r="K232" s="21">
        <v>-1.46E-2</v>
      </c>
      <c r="L232" s="21">
        <v>0.104</v>
      </c>
      <c r="M232" s="21">
        <v>8.5599999999999996E-2</v>
      </c>
      <c r="N232" s="21">
        <v>6.3E-3</v>
      </c>
      <c r="O232" s="21">
        <v>0.19589999999999999</v>
      </c>
      <c r="P232" s="21">
        <v>0.10879999999999999</v>
      </c>
      <c r="Q232" s="21">
        <v>4.2099999999999999E-2</v>
      </c>
      <c r="R232" s="21">
        <v>3.0300000000000001E-2</v>
      </c>
      <c r="S232" s="21">
        <v>0.2737</v>
      </c>
      <c r="T232" s="21">
        <v>0.1794</v>
      </c>
      <c r="U232" s="10">
        <v>5.88</v>
      </c>
      <c r="V232" s="10">
        <v>28.52</v>
      </c>
      <c r="W232" s="7">
        <v>6.92</v>
      </c>
      <c r="X232" s="20">
        <v>0.47899999999999998</v>
      </c>
      <c r="Y232" s="75">
        <v>2020</v>
      </c>
      <c r="Z232" s="7">
        <v>12</v>
      </c>
      <c r="AA232" s="7">
        <v>0</v>
      </c>
      <c r="AB232" s="51">
        <v>-43</v>
      </c>
      <c r="AC232" s="51">
        <v>-7</v>
      </c>
      <c r="AD232" s="51"/>
      <c r="AE232" s="51"/>
      <c r="AF232" s="51"/>
      <c r="AG232" s="51"/>
      <c r="AH232" s="20">
        <v>0.02</v>
      </c>
      <c r="AI232" s="7" t="s">
        <v>8487</v>
      </c>
      <c r="AJ232" s="67" t="s">
        <v>8494</v>
      </c>
      <c r="AK232" s="44">
        <v>0.75444839857651247</v>
      </c>
      <c r="AL232" s="44">
        <v>-0.6330275229357798</v>
      </c>
      <c r="AM232" s="44">
        <v>1</v>
      </c>
      <c r="AN232" s="25">
        <v>0.63146067415730334</v>
      </c>
      <c r="AO232" s="25">
        <v>0.24494382022471911</v>
      </c>
      <c r="AP232" s="215">
        <v>445</v>
      </c>
      <c r="AQ232" s="215" t="s">
        <v>8552</v>
      </c>
      <c r="AR232" s="44">
        <v>1.13636363636363E-2</v>
      </c>
      <c r="AS232" s="171" t="s">
        <v>6978</v>
      </c>
      <c r="AT232" s="171" t="s">
        <v>6979</v>
      </c>
      <c r="AU232" s="171" t="s">
        <v>6980</v>
      </c>
      <c r="AV232" s="7" t="s">
        <v>8470</v>
      </c>
      <c r="AW232" s="14" t="s">
        <v>6551</v>
      </c>
      <c r="AX232" s="49" t="s">
        <v>6009</v>
      </c>
      <c r="AY232" s="38" t="s">
        <v>5961</v>
      </c>
      <c r="AZ232" s="14" t="s">
        <v>6157</v>
      </c>
      <c r="BA232" s="49" t="s">
        <v>5967</v>
      </c>
      <c r="BB232" s="38" t="s">
        <v>5961</v>
      </c>
      <c r="BC232" s="7">
        <v>0.2</v>
      </c>
      <c r="BD232" s="14" t="s">
        <v>6023</v>
      </c>
      <c r="BE232" s="49" t="s">
        <v>5988</v>
      </c>
      <c r="BF232" s="38" t="s">
        <v>6012</v>
      </c>
      <c r="BG232" s="7">
        <v>1.7</v>
      </c>
      <c r="BH232" s="45">
        <v>25.349529188116573</v>
      </c>
      <c r="BI232" s="215" t="s">
        <v>8495</v>
      </c>
      <c r="BJ232" s="215" t="s">
        <v>8554</v>
      </c>
      <c r="BK232" s="7">
        <v>0.9</v>
      </c>
      <c r="BL232" s="25">
        <v>6.7873303167420816E-3</v>
      </c>
      <c r="BM232" s="20">
        <v>0.7435624999999999</v>
      </c>
      <c r="BN232" s="20">
        <v>0.77999999999999992</v>
      </c>
      <c r="BO232" s="20">
        <v>0.71374999999999977</v>
      </c>
      <c r="BP232" s="46">
        <v>15.603085553997195</v>
      </c>
      <c r="BQ232" s="215" t="s">
        <v>8585</v>
      </c>
      <c r="BR232" s="79">
        <v>-7.5595505617977496E-2</v>
      </c>
      <c r="BS232" s="9">
        <v>9.6441435579390777E-3</v>
      </c>
      <c r="BT232" s="9">
        <v>2.0993480275221632E-2</v>
      </c>
      <c r="BU232" s="47">
        <v>44407</v>
      </c>
      <c r="BV232" s="47">
        <v>44413</v>
      </c>
      <c r="BW232" s="14" t="s">
        <v>5474</v>
      </c>
      <c r="BX232" s="83">
        <v>0.15550561797752818</v>
      </c>
      <c r="BY232" s="82">
        <v>34.28</v>
      </c>
      <c r="BZ232" s="46">
        <v>12.981330221703617</v>
      </c>
      <c r="CA232" s="48" t="s">
        <v>5474</v>
      </c>
      <c r="CB232" s="45">
        <v>-19135</v>
      </c>
      <c r="CC232" s="45">
        <v>-3115</v>
      </c>
      <c r="CD232" s="45">
        <v>0</v>
      </c>
      <c r="CE232" s="45">
        <v>0</v>
      </c>
      <c r="CF232" s="14" t="s">
        <v>8756</v>
      </c>
      <c r="CG232" s="7" t="s">
        <v>8477</v>
      </c>
      <c r="CH232" s="215" t="s">
        <v>8498</v>
      </c>
      <c r="CI232" s="215" t="s">
        <v>8478</v>
      </c>
      <c r="CJ232" s="215" t="s">
        <v>8479</v>
      </c>
      <c r="CK232" s="43" t="s">
        <v>5474</v>
      </c>
      <c r="CL232" s="43" t="s">
        <v>5474</v>
      </c>
      <c r="CM232" s="43" t="s">
        <v>5474</v>
      </c>
      <c r="CN232" s="145">
        <v>-3115</v>
      </c>
      <c r="CO232" s="145">
        <v>-19135</v>
      </c>
      <c r="CP232" s="148">
        <v>11280.540488711875</v>
      </c>
      <c r="CQ232" s="189" t="s">
        <v>5474</v>
      </c>
      <c r="CR232" s="189" t="s">
        <v>5474</v>
      </c>
      <c r="CS232" s="99" t="s">
        <v>5474</v>
      </c>
      <c r="CT232" s="167" t="s">
        <v>5474</v>
      </c>
      <c r="CU232" s="43" t="s">
        <v>5474</v>
      </c>
      <c r="CV232" s="43" t="s">
        <v>5474</v>
      </c>
      <c r="CW232" s="43" t="s">
        <v>5474</v>
      </c>
      <c r="CX232" s="43" t="s">
        <v>5474</v>
      </c>
      <c r="CY232" s="43" t="s">
        <v>5474</v>
      </c>
      <c r="CZ232" s="43" t="s">
        <v>5474</v>
      </c>
      <c r="DA232" s="42" t="s">
        <v>5474</v>
      </c>
      <c r="DB232" s="42" t="s">
        <v>5474</v>
      </c>
      <c r="DC232" s="42" t="s">
        <v>5474</v>
      </c>
      <c r="DD232" s="42" t="s">
        <v>5474</v>
      </c>
      <c r="DE232" s="42" t="s">
        <v>5474</v>
      </c>
      <c r="DF232" s="42" t="s">
        <v>5474</v>
      </c>
      <c r="DG232" s="42" t="s">
        <v>5474</v>
      </c>
      <c r="DH232" s="42" t="s">
        <v>5474</v>
      </c>
    </row>
    <row r="233" spans="1:112">
      <c r="A233" s="22">
        <v>5274</v>
      </c>
      <c r="B233" s="7" t="s">
        <v>1083</v>
      </c>
      <c r="C233" s="21">
        <v>1.8E-3</v>
      </c>
      <c r="D233" s="21">
        <v>2.2599999999999999E-2</v>
      </c>
      <c r="E233" s="21">
        <v>7.8600000000000003E-2</v>
      </c>
      <c r="F233" s="21">
        <v>0.34939999999999999</v>
      </c>
      <c r="G233" s="21">
        <v>2.07E-2</v>
      </c>
      <c r="H233" s="21">
        <v>0.22189999999999999</v>
      </c>
      <c r="I233" s="21">
        <v>-6.8699999999999997E-2</v>
      </c>
      <c r="J233" s="21">
        <v>1.0699999999999999E-2</v>
      </c>
      <c r="K233" s="21">
        <v>1.34E-2</v>
      </c>
      <c r="L233" s="21">
        <v>2.8500000000000001E-2</v>
      </c>
      <c r="M233" s="21">
        <v>1.8200000000000001E-2</v>
      </c>
      <c r="N233" s="21">
        <v>3.8600000000000002E-2</v>
      </c>
      <c r="O233" s="21">
        <v>1.43E-2</v>
      </c>
      <c r="P233" s="21">
        <v>6.4000000000000003E-3</v>
      </c>
      <c r="Q233" s="21">
        <v>-1.1299999999999999E-2</v>
      </c>
      <c r="R233" s="21">
        <v>-7.9000000000000008E-3</v>
      </c>
      <c r="S233" s="21">
        <v>0.31430000000000002</v>
      </c>
      <c r="T233" s="21">
        <v>0.24679999999999999</v>
      </c>
      <c r="U233" s="10">
        <v>16.02</v>
      </c>
      <c r="V233" s="10">
        <v>29.56</v>
      </c>
      <c r="W233" s="7">
        <v>18.600300000000001</v>
      </c>
      <c r="X233" s="20">
        <v>0.8972</v>
      </c>
      <c r="Y233" s="75">
        <v>2020</v>
      </c>
      <c r="Z233" s="7">
        <v>26</v>
      </c>
      <c r="AA233" s="7">
        <v>0</v>
      </c>
      <c r="AB233" s="51">
        <v>-129</v>
      </c>
      <c r="AC233" s="51">
        <v>-7</v>
      </c>
      <c r="AD233" s="51">
        <v>144</v>
      </c>
      <c r="AE233" s="51">
        <v>10</v>
      </c>
      <c r="AF233" s="51">
        <v>-2</v>
      </c>
      <c r="AG233" s="51">
        <v>-8</v>
      </c>
      <c r="AH233" s="20">
        <v>1.52E-2</v>
      </c>
      <c r="AI233" s="7" t="s">
        <v>8487</v>
      </c>
      <c r="AJ233" s="67" t="s">
        <v>8757</v>
      </c>
      <c r="AK233" s="44">
        <v>0.70567375886524819</v>
      </c>
      <c r="AL233" s="44">
        <v>-0.59139784946236562</v>
      </c>
      <c r="AM233" s="44">
        <v>1</v>
      </c>
      <c r="AN233" s="25">
        <v>0.66824644549763035</v>
      </c>
      <c r="AO233" s="25">
        <v>0.22037914691943128</v>
      </c>
      <c r="AP233" s="215">
        <v>2110</v>
      </c>
      <c r="AQ233" s="215" t="s">
        <v>8552</v>
      </c>
      <c r="AR233" s="44">
        <v>4.7619047619047597E-3</v>
      </c>
      <c r="AS233" s="171" t="s">
        <v>6978</v>
      </c>
      <c r="AT233" s="171" t="s">
        <v>7183</v>
      </c>
      <c r="AU233" s="171" t="s">
        <v>6980</v>
      </c>
      <c r="AV233" s="7" t="s">
        <v>8470</v>
      </c>
      <c r="AW233" s="14" t="s">
        <v>6551</v>
      </c>
      <c r="AX233" s="49" t="s">
        <v>6009</v>
      </c>
      <c r="AY233" s="38" t="s">
        <v>5961</v>
      </c>
      <c r="AZ233" s="14" t="s">
        <v>6377</v>
      </c>
      <c r="BA233" s="49" t="s">
        <v>5967</v>
      </c>
      <c r="BB233" s="38" t="s">
        <v>5961</v>
      </c>
      <c r="BC233" s="7">
        <v>0.3</v>
      </c>
      <c r="BD233" s="14" t="s">
        <v>6137</v>
      </c>
      <c r="BE233" s="49" t="s">
        <v>5960</v>
      </c>
      <c r="BF233" s="38" t="s">
        <v>5961</v>
      </c>
      <c r="BG233" s="7">
        <v>1</v>
      </c>
      <c r="BH233" s="45">
        <v>10.864083937764246</v>
      </c>
      <c r="BI233" s="215" t="s">
        <v>8495</v>
      </c>
      <c r="BJ233" s="215" t="s">
        <v>8496</v>
      </c>
      <c r="BK233" s="7">
        <v>0.1</v>
      </c>
      <c r="BL233" s="25">
        <v>4.7619047619047623E-3</v>
      </c>
      <c r="BM233" s="20">
        <v>0.64100000000000001</v>
      </c>
      <c r="BN233" s="20">
        <v>0.68500000000000005</v>
      </c>
      <c r="BO233" s="20">
        <v>0.60499999999999998</v>
      </c>
      <c r="BP233" s="46">
        <v>71.380243572395131</v>
      </c>
      <c r="BQ233" s="215" t="s">
        <v>8521</v>
      </c>
      <c r="BR233" s="79">
        <v>-0.76599096366508701</v>
      </c>
      <c r="BS233" s="9">
        <v>2.9480618947874682E-3</v>
      </c>
      <c r="BT233" s="9">
        <v>6.4346322826629443E-3</v>
      </c>
      <c r="BU233" s="47" t="s">
        <v>5993</v>
      </c>
      <c r="BV233" s="47">
        <v>44365</v>
      </c>
      <c r="BW233" s="14" t="s">
        <v>5474</v>
      </c>
      <c r="BX233" s="83">
        <v>-0.71918915639810432</v>
      </c>
      <c r="BY233" s="82">
        <v>33.019999999999996</v>
      </c>
      <c r="BZ233" s="46">
        <v>63.900666262870992</v>
      </c>
      <c r="CA233" s="48" t="s">
        <v>8526</v>
      </c>
      <c r="CB233" s="45">
        <v>-272190</v>
      </c>
      <c r="CC233" s="45">
        <v>-14770</v>
      </c>
      <c r="CD233" s="45">
        <v>303840</v>
      </c>
      <c r="CE233" s="45">
        <v>21100</v>
      </c>
      <c r="CF233" s="14" t="s">
        <v>8758</v>
      </c>
      <c r="CG233" s="7" t="s">
        <v>8477</v>
      </c>
      <c r="CH233" s="215" t="s">
        <v>8498</v>
      </c>
      <c r="CI233" s="215" t="s">
        <v>8479</v>
      </c>
      <c r="CJ233" s="215" t="s">
        <v>8523</v>
      </c>
      <c r="CK233" s="43" t="s">
        <v>5474</v>
      </c>
      <c r="CL233" s="43" t="s">
        <v>5474</v>
      </c>
      <c r="CM233" s="43" t="s">
        <v>5474</v>
      </c>
      <c r="CN233" s="145">
        <v>6330</v>
      </c>
      <c r="CO233" s="145">
        <v>31650</v>
      </c>
      <c r="CP233" s="148">
        <v>22923.217108682558</v>
      </c>
      <c r="CQ233" s="189" t="s">
        <v>5474</v>
      </c>
      <c r="CR233" s="189" t="s">
        <v>5474</v>
      </c>
      <c r="CS233" s="99" t="s">
        <v>5474</v>
      </c>
      <c r="CT233" s="167" t="s">
        <v>5474</v>
      </c>
      <c r="CU233" s="43" t="s">
        <v>5474</v>
      </c>
      <c r="CV233" s="43" t="s">
        <v>5474</v>
      </c>
      <c r="CW233" s="43" t="s">
        <v>5474</v>
      </c>
      <c r="CX233" s="43" t="s">
        <v>5474</v>
      </c>
      <c r="CY233" s="43" t="s">
        <v>5474</v>
      </c>
      <c r="CZ233" s="43" t="s">
        <v>5474</v>
      </c>
      <c r="DA233" s="42" t="s">
        <v>5474</v>
      </c>
      <c r="DB233" s="42" t="s">
        <v>5474</v>
      </c>
      <c r="DC233" s="42" t="s">
        <v>5474</v>
      </c>
      <c r="DD233" s="42" t="s">
        <v>5474</v>
      </c>
      <c r="DE233" s="42" t="s">
        <v>5474</v>
      </c>
      <c r="DF233" s="42" t="s">
        <v>5474</v>
      </c>
      <c r="DG233" s="42" t="s">
        <v>5474</v>
      </c>
      <c r="DH233" s="42" t="s">
        <v>5474</v>
      </c>
    </row>
    <row r="234" spans="1:112">
      <c r="A234" s="22">
        <v>3058</v>
      </c>
      <c r="B234" s="7" t="s">
        <v>628</v>
      </c>
      <c r="C234" s="21">
        <v>5.21E-2</v>
      </c>
      <c r="D234" s="21">
        <v>8.5699999999999998E-2</v>
      </c>
      <c r="E234" s="21">
        <v>5.6099999999999997E-2</v>
      </c>
      <c r="F234" s="21">
        <v>8.1900000000000001E-2</v>
      </c>
      <c r="G234" s="21">
        <v>0.1283</v>
      </c>
      <c r="H234" s="21">
        <v>-1.6364000000000001</v>
      </c>
      <c r="I234" s="21">
        <v>-88</v>
      </c>
      <c r="J234" s="21">
        <v>-2.871</v>
      </c>
      <c r="K234" s="21">
        <v>-8.3999999999999995E-3</v>
      </c>
      <c r="L234" s="21">
        <v>-6.3799999999999996E-2</v>
      </c>
      <c r="M234" s="21">
        <v>-4.1300000000000003E-2</v>
      </c>
      <c r="N234" s="21">
        <v>-1.4E-3</v>
      </c>
      <c r="O234" s="21">
        <v>-7.0599999999999996E-2</v>
      </c>
      <c r="P234" s="21">
        <v>-3.73E-2</v>
      </c>
      <c r="Q234" s="21">
        <v>-3.1099999999999999E-2</v>
      </c>
      <c r="R234" s="21">
        <v>-1.03E-2</v>
      </c>
      <c r="S234" s="21">
        <v>-2.3E-2</v>
      </c>
      <c r="T234" s="21">
        <v>-6.8999999999999999E-3</v>
      </c>
      <c r="U234" s="10">
        <v>-1.2</v>
      </c>
      <c r="V234" s="10">
        <v>-1.64</v>
      </c>
      <c r="W234" s="7">
        <v>0.191</v>
      </c>
      <c r="X234" s="20">
        <v>0.86209999999999998</v>
      </c>
      <c r="Y234" s="75">
        <v>2020</v>
      </c>
      <c r="Z234" s="7">
        <v>0.15</v>
      </c>
      <c r="AA234" s="7">
        <v>0</v>
      </c>
      <c r="AB234" s="51">
        <v>-477</v>
      </c>
      <c r="AC234" s="51">
        <v>-122</v>
      </c>
      <c r="AD234" s="51"/>
      <c r="AE234" s="51"/>
      <c r="AF234" s="51">
        <v>1</v>
      </c>
      <c r="AG234" s="51">
        <v>1</v>
      </c>
      <c r="AH234" s="20">
        <v>0.1</v>
      </c>
      <c r="AI234" s="7" t="s">
        <v>8481</v>
      </c>
      <c r="AJ234" s="67" t="s">
        <v>8494</v>
      </c>
      <c r="AK234" s="44">
        <v>-0.51020408163265307</v>
      </c>
      <c r="AL234" s="44">
        <v>0.50526315789473708</v>
      </c>
      <c r="AM234" s="44">
        <v>0.54545454545454608</v>
      </c>
      <c r="AN234" s="25">
        <v>1.0854430379746833</v>
      </c>
      <c r="AO234" s="25">
        <v>0.30063291139240494</v>
      </c>
      <c r="AP234" s="215">
        <v>15.8</v>
      </c>
      <c r="AQ234" s="215" t="s">
        <v>8552</v>
      </c>
      <c r="AR234" s="44">
        <v>3.1746031746031698E-3</v>
      </c>
      <c r="AS234" s="171" t="s">
        <v>6978</v>
      </c>
      <c r="AT234" s="171" t="s">
        <v>7027</v>
      </c>
      <c r="AU234" s="171" t="s">
        <v>7543</v>
      </c>
      <c r="AV234" s="7" t="s">
        <v>8470</v>
      </c>
      <c r="AW234" s="14" t="s">
        <v>7758</v>
      </c>
      <c r="AX234" s="49" t="s">
        <v>6009</v>
      </c>
      <c r="AY234" s="38" t="s">
        <v>5961</v>
      </c>
      <c r="AZ234" s="14" t="s">
        <v>6667</v>
      </c>
      <c r="BA234" s="49" t="s">
        <v>5967</v>
      </c>
      <c r="BB234" s="38" t="s">
        <v>5971</v>
      </c>
      <c r="BC234" s="7">
        <v>0.5</v>
      </c>
      <c r="BD234" s="14" t="s">
        <v>6069</v>
      </c>
      <c r="BE234" s="49" t="s">
        <v>5967</v>
      </c>
      <c r="BF234" s="38" t="s">
        <v>5961</v>
      </c>
      <c r="BG234" s="7">
        <v>0.4</v>
      </c>
      <c r="BH234" s="45">
        <v>2065.5443844142465</v>
      </c>
      <c r="BI234" s="215" t="s">
        <v>8489</v>
      </c>
      <c r="BJ234" s="215" t="s">
        <v>8496</v>
      </c>
      <c r="BK234" s="7">
        <v>0.3</v>
      </c>
      <c r="BL234" s="25">
        <v>1.9354838709677465E-2</v>
      </c>
      <c r="BM234" s="20">
        <v>0.54387499999999989</v>
      </c>
      <c r="BN234" s="20">
        <v>0.65249999999999997</v>
      </c>
      <c r="BO234" s="20">
        <v>0.45499999999999996</v>
      </c>
      <c r="BP234" s="46" t="s">
        <v>8473</v>
      </c>
      <c r="BQ234" s="215" t="s">
        <v>8473</v>
      </c>
      <c r="BR234" s="79" t="s">
        <v>8473</v>
      </c>
      <c r="BS234" s="9">
        <v>6.2023239995394608E-3</v>
      </c>
      <c r="BT234" s="9">
        <v>3.6224793816932443E-3</v>
      </c>
      <c r="BU234" s="47">
        <v>44405</v>
      </c>
      <c r="BV234" s="47">
        <v>44411</v>
      </c>
      <c r="BW234" s="14" t="s">
        <v>5474</v>
      </c>
      <c r="BX234" s="83" t="s">
        <v>8473</v>
      </c>
      <c r="BY234" s="82" t="s">
        <v>8473</v>
      </c>
      <c r="BZ234" s="46" t="s">
        <v>8473</v>
      </c>
      <c r="CA234" s="48" t="s">
        <v>5474</v>
      </c>
      <c r="CB234" s="45">
        <v>-7536.6</v>
      </c>
      <c r="CC234" s="45">
        <v>-1927.6000000000001</v>
      </c>
      <c r="CD234" s="45">
        <v>0</v>
      </c>
      <c r="CE234" s="45">
        <v>0</v>
      </c>
      <c r="CF234" s="14" t="s">
        <v>8759</v>
      </c>
      <c r="CG234" s="7" t="s">
        <v>8590</v>
      </c>
      <c r="CH234" s="215" t="s">
        <v>8546</v>
      </c>
      <c r="CI234" s="215" t="s">
        <v>8498</v>
      </c>
      <c r="CJ234" s="215" t="s">
        <v>8479</v>
      </c>
      <c r="CK234" s="43" t="s">
        <v>5474</v>
      </c>
      <c r="CL234" s="43" t="s">
        <v>5474</v>
      </c>
      <c r="CM234" s="43" t="s">
        <v>5474</v>
      </c>
      <c r="CN234" s="145">
        <v>-1927.6000000000001</v>
      </c>
      <c r="CO234" s="145">
        <v>-7536.6</v>
      </c>
      <c r="CP234" s="148">
        <v>32635.601273745095</v>
      </c>
      <c r="CQ234" s="189" t="s">
        <v>5474</v>
      </c>
      <c r="CR234" s="189" t="s">
        <v>5474</v>
      </c>
      <c r="CS234" s="99" t="s">
        <v>5474</v>
      </c>
      <c r="CT234" s="167" t="s">
        <v>5474</v>
      </c>
      <c r="CU234" s="43" t="s">
        <v>5474</v>
      </c>
      <c r="CV234" s="43" t="s">
        <v>5474</v>
      </c>
      <c r="CW234" s="43" t="s">
        <v>5474</v>
      </c>
      <c r="CX234" s="43" t="s">
        <v>5474</v>
      </c>
      <c r="CY234" s="43" t="s">
        <v>5474</v>
      </c>
      <c r="CZ234" s="43" t="s">
        <v>5474</v>
      </c>
      <c r="DA234" s="42" t="s">
        <v>5474</v>
      </c>
      <c r="DB234" s="42" t="s">
        <v>5474</v>
      </c>
      <c r="DC234" s="42" t="s">
        <v>5474</v>
      </c>
      <c r="DD234" s="42" t="s">
        <v>5474</v>
      </c>
      <c r="DE234" s="42" t="s">
        <v>5474</v>
      </c>
      <c r="DF234" s="42" t="s">
        <v>5474</v>
      </c>
      <c r="DG234" s="42" t="s">
        <v>5474</v>
      </c>
      <c r="DH234" s="42" t="s">
        <v>5474</v>
      </c>
    </row>
    <row r="235" spans="1:112">
      <c r="A235" s="22">
        <v>3037</v>
      </c>
      <c r="B235" s="7" t="s">
        <v>609</v>
      </c>
      <c r="C235" s="21">
        <v>0.1205</v>
      </c>
      <c r="D235" s="21">
        <v>0.19409999999999999</v>
      </c>
      <c r="E235" s="21">
        <v>0.13830000000000001</v>
      </c>
      <c r="F235" s="21">
        <v>0.18729999999999999</v>
      </c>
      <c r="G235" s="21">
        <v>0.1014</v>
      </c>
      <c r="H235" s="21">
        <v>-0.16109999999999999</v>
      </c>
      <c r="I235" s="21">
        <v>0.2626</v>
      </c>
      <c r="J235" s="21">
        <v>1.1919999999999999</v>
      </c>
      <c r="K235" s="21">
        <v>2.1399999999999999E-2</v>
      </c>
      <c r="L235" s="21">
        <v>3.5999999999999997E-2</v>
      </c>
      <c r="M235" s="21">
        <v>1.49E-2</v>
      </c>
      <c r="N235" s="21">
        <v>2.8500000000000001E-2</v>
      </c>
      <c r="O235" s="21">
        <v>2.4299999999999999E-2</v>
      </c>
      <c r="P235" s="21">
        <v>1.8E-3</v>
      </c>
      <c r="Q235" s="21">
        <v>1.46E-2</v>
      </c>
      <c r="R235" s="21">
        <v>5.7000000000000002E-3</v>
      </c>
      <c r="S235" s="21">
        <v>4.6600000000000003E-2</v>
      </c>
      <c r="T235" s="21">
        <v>2.4299999999999999E-2</v>
      </c>
      <c r="U235" s="10">
        <v>2.74</v>
      </c>
      <c r="V235" s="10">
        <v>5.19</v>
      </c>
      <c r="W235" s="7">
        <v>0.81630000000000003</v>
      </c>
      <c r="X235" s="20">
        <v>0.71189999999999998</v>
      </c>
      <c r="Y235" s="75">
        <v>2020</v>
      </c>
      <c r="Z235" s="7">
        <v>1.3929</v>
      </c>
      <c r="AA235" s="7">
        <v>0</v>
      </c>
      <c r="AB235" s="51">
        <v>-2616</v>
      </c>
      <c r="AC235" s="51">
        <v>493</v>
      </c>
      <c r="AD235" s="51">
        <v>249</v>
      </c>
      <c r="AE235" s="51">
        <v>220</v>
      </c>
      <c r="AF235" s="51">
        <v>-370</v>
      </c>
      <c r="AG235" s="51">
        <v>-440</v>
      </c>
      <c r="AH235" s="20">
        <v>0</v>
      </c>
      <c r="AI235" s="7" t="s">
        <v>8507</v>
      </c>
      <c r="AJ235" s="67" t="s">
        <v>8468</v>
      </c>
      <c r="AK235" s="44">
        <v>0.90909090909090906</v>
      </c>
      <c r="AL235" s="44">
        <v>0.72881355932203395</v>
      </c>
      <c r="AM235" s="44">
        <v>1</v>
      </c>
      <c r="AN235" s="25">
        <v>0.60689655172413792</v>
      </c>
      <c r="AO235" s="25">
        <v>0.20344827586206896</v>
      </c>
      <c r="AP235" s="215">
        <v>145</v>
      </c>
      <c r="AQ235" s="215" t="s">
        <v>8552</v>
      </c>
      <c r="AR235" s="44">
        <v>6.2271062271062202E-2</v>
      </c>
      <c r="AS235" s="171" t="s">
        <v>7741</v>
      </c>
      <c r="AT235" s="171" t="s">
        <v>7742</v>
      </c>
      <c r="AU235" s="171" t="s">
        <v>7397</v>
      </c>
      <c r="AV235" s="7" t="s">
        <v>5474</v>
      </c>
      <c r="AW235" s="14" t="s">
        <v>6157</v>
      </c>
      <c r="AX235" s="49" t="s">
        <v>6009</v>
      </c>
      <c r="AY235" s="38" t="s">
        <v>5961</v>
      </c>
      <c r="AZ235" s="14" t="s">
        <v>6456</v>
      </c>
      <c r="BA235" s="49" t="s">
        <v>5967</v>
      </c>
      <c r="BB235" s="38" t="s">
        <v>5961</v>
      </c>
      <c r="BC235" s="7">
        <v>0.5</v>
      </c>
      <c r="BD235" s="14" t="s">
        <v>5980</v>
      </c>
      <c r="BE235" s="49" t="s">
        <v>5988</v>
      </c>
      <c r="BF235" s="38" t="s">
        <v>6012</v>
      </c>
      <c r="BG235" s="7">
        <v>0.4</v>
      </c>
      <c r="BH235" s="45">
        <v>29893.424029221856</v>
      </c>
      <c r="BI235" s="215" t="s">
        <v>8592</v>
      </c>
      <c r="BJ235" s="215" t="s">
        <v>8520</v>
      </c>
      <c r="BK235" s="7">
        <v>1.8</v>
      </c>
      <c r="BL235" s="25">
        <v>4.6931407942238268E-2</v>
      </c>
      <c r="BM235" s="20">
        <v>0.66700000000000004</v>
      </c>
      <c r="BN235" s="20">
        <v>0.7</v>
      </c>
      <c r="BO235" s="20">
        <v>0.64</v>
      </c>
      <c r="BP235" s="46">
        <v>27.938342967244701</v>
      </c>
      <c r="BQ235" s="215" t="s">
        <v>8491</v>
      </c>
      <c r="BR235" s="79">
        <v>-0.54667517241379304</v>
      </c>
      <c r="BS235" s="9">
        <v>0</v>
      </c>
      <c r="BT235" s="9">
        <v>3.7343608853721566E-3</v>
      </c>
      <c r="BU235" s="47" t="s">
        <v>5993</v>
      </c>
      <c r="BV235" s="47" t="s">
        <v>5993</v>
      </c>
      <c r="BW235" s="14" t="s">
        <v>5474</v>
      </c>
      <c r="BX235" s="83">
        <v>-0.45601020689655175</v>
      </c>
      <c r="BY235" s="82">
        <v>5.54</v>
      </c>
      <c r="BZ235" s="46">
        <v>26.173285198555956</v>
      </c>
      <c r="CA235" s="48" t="s">
        <v>8593</v>
      </c>
      <c r="CB235" s="45">
        <v>-379320</v>
      </c>
      <c r="CC235" s="45">
        <v>71485</v>
      </c>
      <c r="CD235" s="45">
        <v>36105</v>
      </c>
      <c r="CE235" s="45">
        <v>31900</v>
      </c>
      <c r="CF235" s="14" t="s">
        <v>8760</v>
      </c>
      <c r="CG235" s="7" t="s">
        <v>8477</v>
      </c>
      <c r="CH235" s="215" t="s">
        <v>8478</v>
      </c>
      <c r="CI235" s="215" t="s">
        <v>8478</v>
      </c>
      <c r="CJ235" s="215" t="s">
        <v>8523</v>
      </c>
      <c r="CK235" s="43" t="s">
        <v>5474</v>
      </c>
      <c r="CL235" s="43" t="s">
        <v>5474</v>
      </c>
      <c r="CM235" s="43" t="s">
        <v>6903</v>
      </c>
      <c r="CN235" s="145">
        <v>103385</v>
      </c>
      <c r="CO235" s="145">
        <v>-343215</v>
      </c>
      <c r="CP235" s="148">
        <v>4334546.4842371689</v>
      </c>
      <c r="CQ235" s="189" t="s">
        <v>5474</v>
      </c>
      <c r="CR235" s="189" t="s">
        <v>5474</v>
      </c>
      <c r="CS235" s="99" t="s">
        <v>5474</v>
      </c>
      <c r="CT235" s="167" t="s">
        <v>8535</v>
      </c>
      <c r="CU235" s="43" t="s">
        <v>5474</v>
      </c>
      <c r="CV235" s="43" t="s">
        <v>5474</v>
      </c>
      <c r="CW235" s="43" t="s">
        <v>5474</v>
      </c>
      <c r="CX235" s="43" t="s">
        <v>5474</v>
      </c>
      <c r="CY235" s="43" t="s">
        <v>5474</v>
      </c>
      <c r="CZ235" s="43" t="s">
        <v>5474</v>
      </c>
      <c r="DA235" s="42" t="s">
        <v>5474</v>
      </c>
      <c r="DB235" s="42" t="s">
        <v>5474</v>
      </c>
      <c r="DC235" s="42" t="s">
        <v>5474</v>
      </c>
      <c r="DD235" s="42" t="s">
        <v>5474</v>
      </c>
      <c r="DE235" s="42" t="s">
        <v>8535</v>
      </c>
      <c r="DF235" s="42" t="s">
        <v>5474</v>
      </c>
      <c r="DG235" s="42" t="s">
        <v>5474</v>
      </c>
      <c r="DH235" s="42" t="s">
        <v>5473</v>
      </c>
    </row>
    <row r="236" spans="1:112">
      <c r="A236" s="22">
        <v>8462</v>
      </c>
      <c r="B236" s="7" t="s">
        <v>1541</v>
      </c>
      <c r="C236" s="21">
        <v>83.843800000000002</v>
      </c>
      <c r="D236" s="21">
        <v>-0.83320000000000005</v>
      </c>
      <c r="E236" s="21">
        <v>-0.66</v>
      </c>
      <c r="F236" s="21">
        <v>-0.83620000000000005</v>
      </c>
      <c r="G236" s="21">
        <v>-0.28920000000000001</v>
      </c>
      <c r="H236" s="21">
        <v>-1.9453</v>
      </c>
      <c r="I236" s="21">
        <v>-2.6575000000000002</v>
      </c>
      <c r="J236" s="21">
        <v>-0.97099999999999997</v>
      </c>
      <c r="K236" s="21">
        <v>-0.3377</v>
      </c>
      <c r="L236" s="21">
        <v>-0.3034</v>
      </c>
      <c r="M236" s="21">
        <v>-9.0499999999999997E-2</v>
      </c>
      <c r="N236" s="21">
        <v>-0.40179999999999999</v>
      </c>
      <c r="O236" s="21">
        <v>-0.35149999999999998</v>
      </c>
      <c r="P236" s="21">
        <v>-0.1038</v>
      </c>
      <c r="Q236" s="21">
        <v>-2.4400000000000002E-2</v>
      </c>
      <c r="R236" s="21">
        <v>-9.4000000000000004E-3</v>
      </c>
      <c r="S236" s="21">
        <v>4.8399999999999999E-2</v>
      </c>
      <c r="T236" s="21">
        <v>4.1000000000000002E-2</v>
      </c>
      <c r="U236" s="10">
        <v>7.0000000000000007E-2</v>
      </c>
      <c r="V236" s="10">
        <v>3.34</v>
      </c>
      <c r="W236" s="7">
        <v>5.3518999999999997</v>
      </c>
      <c r="X236" s="20">
        <v>0.85529999999999995</v>
      </c>
      <c r="Y236" s="75">
        <v>2020</v>
      </c>
      <c r="Z236" s="7">
        <v>4.8654999999999999</v>
      </c>
      <c r="AA236" s="7">
        <v>0.50009999999999999</v>
      </c>
      <c r="AB236" s="51">
        <v>-119</v>
      </c>
      <c r="AC236" s="51">
        <v>-15</v>
      </c>
      <c r="AD236" s="51"/>
      <c r="AE236" s="51"/>
      <c r="AF236" s="51">
        <v>-4</v>
      </c>
      <c r="AG236" s="51"/>
      <c r="AH236" s="20">
        <v>7.0000000000000001E-3</v>
      </c>
      <c r="AI236" s="7" t="s">
        <v>8467</v>
      </c>
      <c r="AJ236" s="67" t="s">
        <v>8494</v>
      </c>
      <c r="AK236" s="44">
        <v>-0.6696428571428571</v>
      </c>
      <c r="AL236" s="44">
        <v>-0.56896551724137934</v>
      </c>
      <c r="AM236" s="44">
        <v>0.5</v>
      </c>
      <c r="AN236" s="25">
        <v>0.3902439024390244</v>
      </c>
      <c r="AO236" s="25">
        <v>0.20209059233449478</v>
      </c>
      <c r="AP236" s="215">
        <v>143.5</v>
      </c>
      <c r="AQ236" s="215" t="s">
        <v>8552</v>
      </c>
      <c r="AR236" s="44">
        <v>1.0563380281690101E-2</v>
      </c>
      <c r="AS236" s="171" t="s">
        <v>7741</v>
      </c>
      <c r="AT236" s="171" t="s">
        <v>7138</v>
      </c>
      <c r="AU236" s="171" t="s">
        <v>6893</v>
      </c>
      <c r="AV236" s="7" t="s">
        <v>8470</v>
      </c>
      <c r="AW236" s="14" t="s">
        <v>8065</v>
      </c>
      <c r="AX236" s="49" t="s">
        <v>6009</v>
      </c>
      <c r="AY236" s="38" t="s">
        <v>5961</v>
      </c>
      <c r="AZ236" s="14" t="s">
        <v>6157</v>
      </c>
      <c r="BA236" s="49" t="s">
        <v>5967</v>
      </c>
      <c r="BB236" s="38" t="s">
        <v>5971</v>
      </c>
      <c r="BC236" s="7">
        <v>0.5</v>
      </c>
      <c r="BD236" s="14" t="s">
        <v>6001</v>
      </c>
      <c r="BE236" s="49" t="s">
        <v>5960</v>
      </c>
      <c r="BF236" s="38" t="s">
        <v>5971</v>
      </c>
      <c r="BG236" s="7">
        <v>0.4</v>
      </c>
      <c r="BH236" s="45">
        <v>181.06806562940409</v>
      </c>
      <c r="BI236" s="215" t="s">
        <v>8495</v>
      </c>
      <c r="BJ236" s="215" t="s">
        <v>8543</v>
      </c>
      <c r="BK236" s="7">
        <v>2</v>
      </c>
      <c r="BL236" s="25">
        <v>7.0175438596491229E-3</v>
      </c>
      <c r="BM236" s="20">
        <v>0.21481250000000002</v>
      </c>
      <c r="BN236" s="20">
        <v>0.1825</v>
      </c>
      <c r="BO236" s="20">
        <v>0.24124999999999999</v>
      </c>
      <c r="BP236" s="46">
        <v>42.964071856287426</v>
      </c>
      <c r="BQ236" s="215" t="s">
        <v>8560</v>
      </c>
      <c r="BR236" s="79">
        <v>-0.89370836236933804</v>
      </c>
      <c r="BS236" s="9">
        <v>3.1262584265323357E-2</v>
      </c>
      <c r="BT236" s="9">
        <v>7.7611893766414308E-2</v>
      </c>
      <c r="BU236" s="47" t="s">
        <v>5993</v>
      </c>
      <c r="BV236" s="47" t="s">
        <v>5993</v>
      </c>
      <c r="BW236" s="14" t="s">
        <v>5474</v>
      </c>
      <c r="BX236" s="83">
        <v>-0.8724500348432056</v>
      </c>
      <c r="BY236" s="82">
        <v>1.07</v>
      </c>
      <c r="BZ236" s="46">
        <v>134.11214953271028</v>
      </c>
      <c r="CA236" s="48" t="s">
        <v>5474</v>
      </c>
      <c r="CB236" s="45">
        <v>-17076.5</v>
      </c>
      <c r="CC236" s="45">
        <v>-2152.5</v>
      </c>
      <c r="CD236" s="45">
        <v>0</v>
      </c>
      <c r="CE236" s="45">
        <v>0</v>
      </c>
      <c r="CF236" s="14" t="s">
        <v>8761</v>
      </c>
      <c r="CG236" s="7" t="s">
        <v>8590</v>
      </c>
      <c r="CH236" s="215" t="s">
        <v>8478</v>
      </c>
      <c r="CI236" s="215" t="s">
        <v>8478</v>
      </c>
      <c r="CJ236" s="215" t="s">
        <v>8479</v>
      </c>
      <c r="CK236" s="43" t="s">
        <v>5474</v>
      </c>
      <c r="CL236" s="43" t="s">
        <v>5474</v>
      </c>
      <c r="CM236" s="43" t="s">
        <v>5474</v>
      </c>
      <c r="CN236" s="145">
        <v>-2152.5</v>
      </c>
      <c r="CO236" s="145">
        <v>-17076.5</v>
      </c>
      <c r="CP236" s="148">
        <v>25983.267417819487</v>
      </c>
      <c r="CQ236" s="189">
        <v>-8.5714285714285798E-2</v>
      </c>
      <c r="CR236" s="189">
        <v>0</v>
      </c>
      <c r="CS236" s="99">
        <v>44932</v>
      </c>
      <c r="CT236" s="167" t="s">
        <v>5474</v>
      </c>
      <c r="CU236" s="43" t="s">
        <v>5474</v>
      </c>
      <c r="CV236" s="43" t="s">
        <v>5474</v>
      </c>
      <c r="CW236" s="43" t="s">
        <v>5474</v>
      </c>
      <c r="CX236" s="43" t="s">
        <v>5474</v>
      </c>
      <c r="CY236" s="43" t="s">
        <v>5474</v>
      </c>
      <c r="CZ236" s="43" t="s">
        <v>5474</v>
      </c>
      <c r="DA236" s="42" t="s">
        <v>5474</v>
      </c>
      <c r="DB236" s="42" t="s">
        <v>5474</v>
      </c>
      <c r="DC236" s="42" t="s">
        <v>5474</v>
      </c>
      <c r="DD236" s="42" t="s">
        <v>5474</v>
      </c>
      <c r="DE236" s="42" t="s">
        <v>5474</v>
      </c>
      <c r="DF236" s="42" t="s">
        <v>5474</v>
      </c>
      <c r="DG236" s="42" t="s">
        <v>5474</v>
      </c>
      <c r="DH236" s="42" t="s">
        <v>5474</v>
      </c>
    </row>
    <row r="237" spans="1:112">
      <c r="A237" s="22">
        <v>3622</v>
      </c>
      <c r="B237" s="7" t="s">
        <v>835</v>
      </c>
      <c r="C237" s="21">
        <v>0.96319999999999995</v>
      </c>
      <c r="D237" s="21">
        <v>0.53849999999999998</v>
      </c>
      <c r="E237" s="21">
        <v>0.62190000000000001</v>
      </c>
      <c r="F237" s="21">
        <v>0.90449999999999997</v>
      </c>
      <c r="G237" s="21">
        <v>0.77739999999999998</v>
      </c>
      <c r="H237" s="21">
        <v>-0.52629999999999999</v>
      </c>
      <c r="I237" s="21">
        <v>-0.30769999999999997</v>
      </c>
      <c r="J237" s="21">
        <v>2.5</v>
      </c>
      <c r="K237" s="21">
        <v>-5.0200000000000002E-2</v>
      </c>
      <c r="L237" s="21">
        <v>-4.8399999999999999E-2</v>
      </c>
      <c r="M237" s="21">
        <v>5.4699999999999999E-2</v>
      </c>
      <c r="N237" s="21">
        <v>-0.1004</v>
      </c>
      <c r="O237" s="21">
        <v>-6.83E-2</v>
      </c>
      <c r="P237" s="21">
        <v>8.2699999999999996E-2</v>
      </c>
      <c r="Q237" s="21">
        <v>3.7000000000000002E-3</v>
      </c>
      <c r="R237" s="21">
        <v>3.2000000000000002E-3</v>
      </c>
      <c r="S237" s="21">
        <v>1.3599999999999999E-2</v>
      </c>
      <c r="T237" s="21">
        <v>1.43E-2</v>
      </c>
      <c r="U237" s="10">
        <v>0.28000000000000003</v>
      </c>
      <c r="V237" s="10">
        <v>1.44</v>
      </c>
      <c r="W237" s="7">
        <v>0.52</v>
      </c>
      <c r="X237" s="20">
        <v>0.78210000000000002</v>
      </c>
      <c r="Y237" s="75">
        <v>2020</v>
      </c>
      <c r="Z237" s="7">
        <v>1</v>
      </c>
      <c r="AA237" s="7">
        <v>0</v>
      </c>
      <c r="AB237" s="51">
        <v>228</v>
      </c>
      <c r="AC237" s="51">
        <v>6</v>
      </c>
      <c r="AD237" s="51"/>
      <c r="AE237" s="51"/>
      <c r="AF237" s="51"/>
      <c r="AG237" s="51">
        <v>1</v>
      </c>
      <c r="AH237" s="20">
        <v>0</v>
      </c>
      <c r="AI237" s="7" t="s">
        <v>8467</v>
      </c>
      <c r="AJ237" s="67" t="s">
        <v>8536</v>
      </c>
      <c r="AK237" s="44">
        <v>-0.69131238447319776</v>
      </c>
      <c r="AL237" s="44">
        <v>-0.50442477876106173</v>
      </c>
      <c r="AM237" s="44">
        <v>0.94444444444444375</v>
      </c>
      <c r="AN237" s="25">
        <v>0.93923611111111116</v>
      </c>
      <c r="AO237" s="25">
        <v>0.1961805555555555</v>
      </c>
      <c r="AP237" s="215">
        <v>28.8</v>
      </c>
      <c r="AQ237" s="215" t="s">
        <v>8552</v>
      </c>
      <c r="AR237" s="44">
        <v>3.0411449016100101E-2</v>
      </c>
      <c r="AS237" s="171" t="s">
        <v>7476</v>
      </c>
      <c r="AT237" s="171" t="s">
        <v>6932</v>
      </c>
      <c r="AU237" s="171" t="s">
        <v>7201</v>
      </c>
      <c r="AV237" s="7" t="s">
        <v>8470</v>
      </c>
      <c r="AW237" s="14" t="s">
        <v>6956</v>
      </c>
      <c r="AX237" s="49" t="s">
        <v>6009</v>
      </c>
      <c r="AY237" s="38" t="s">
        <v>5961</v>
      </c>
      <c r="AZ237" s="14" t="s">
        <v>6162</v>
      </c>
      <c r="BA237" s="49" t="s">
        <v>6039</v>
      </c>
      <c r="BB237" s="38" t="s">
        <v>6007</v>
      </c>
      <c r="BC237" s="7">
        <v>0.5</v>
      </c>
      <c r="BD237" s="14" t="s">
        <v>5987</v>
      </c>
      <c r="BE237" s="49" t="s">
        <v>5967</v>
      </c>
      <c r="BF237" s="38" t="s">
        <v>5961</v>
      </c>
      <c r="BG237" s="7">
        <v>0.6</v>
      </c>
      <c r="BH237" s="45">
        <v>244.65825683473321</v>
      </c>
      <c r="BI237" s="215" t="s">
        <v>8471</v>
      </c>
      <c r="BJ237" s="215" t="s">
        <v>8554</v>
      </c>
      <c r="BK237" s="7">
        <v>1.2</v>
      </c>
      <c r="BL237" s="25">
        <v>3.0411449016100229E-2</v>
      </c>
      <c r="BM237" s="20">
        <v>0.72981249999999998</v>
      </c>
      <c r="BN237" s="20">
        <v>0.91750000000000009</v>
      </c>
      <c r="BO237" s="20">
        <v>0.57624999999999982</v>
      </c>
      <c r="BP237" s="46">
        <v>20</v>
      </c>
      <c r="BQ237" s="215" t="s">
        <v>8560</v>
      </c>
      <c r="BR237" s="79">
        <v>-5.8583333333333355E-2</v>
      </c>
      <c r="BS237" s="9">
        <v>1.2134568330820494E-2</v>
      </c>
      <c r="BT237" s="9">
        <v>2.870430205519936E-2</v>
      </c>
      <c r="BU237" s="47" t="s">
        <v>5993</v>
      </c>
      <c r="BV237" s="47" t="s">
        <v>5993</v>
      </c>
      <c r="BW237" s="14" t="s">
        <v>5474</v>
      </c>
      <c r="BX237" s="83">
        <v>0.12969999999999987</v>
      </c>
      <c r="BY237" s="82">
        <v>2.08</v>
      </c>
      <c r="BZ237" s="46">
        <v>13.846153846153847</v>
      </c>
      <c r="CA237" s="48" t="s">
        <v>8475</v>
      </c>
      <c r="CB237" s="45">
        <v>6566.4000000000005</v>
      </c>
      <c r="CC237" s="45">
        <v>172.8</v>
      </c>
      <c r="CD237" s="45">
        <v>0</v>
      </c>
      <c r="CE237" s="45">
        <v>0</v>
      </c>
      <c r="CF237" s="14" t="s">
        <v>8762</v>
      </c>
      <c r="CG237" s="7" t="s">
        <v>8477</v>
      </c>
      <c r="CH237" s="215" t="s">
        <v>8478</v>
      </c>
      <c r="CI237" s="215" t="s">
        <v>8478</v>
      </c>
      <c r="CJ237" s="215" t="s">
        <v>8479</v>
      </c>
      <c r="CK237" s="43" t="s">
        <v>5474</v>
      </c>
      <c r="CL237" s="43" t="s">
        <v>5474</v>
      </c>
      <c r="CM237" s="43" t="s">
        <v>6903</v>
      </c>
      <c r="CN237" s="145">
        <v>172.8</v>
      </c>
      <c r="CO237" s="145">
        <v>6566.4000000000005</v>
      </c>
      <c r="CP237" s="148">
        <v>7046.1577968403162</v>
      </c>
      <c r="CQ237" s="189" t="s">
        <v>5474</v>
      </c>
      <c r="CR237" s="189" t="s">
        <v>5474</v>
      </c>
      <c r="CS237" s="99" t="s">
        <v>5474</v>
      </c>
      <c r="CT237" s="167" t="s">
        <v>5474</v>
      </c>
      <c r="CU237" s="43" t="s">
        <v>5474</v>
      </c>
      <c r="CV237" s="43" t="s">
        <v>5474</v>
      </c>
      <c r="CW237" s="43" t="s">
        <v>5474</v>
      </c>
      <c r="CX237" s="43" t="s">
        <v>5474</v>
      </c>
      <c r="CY237" s="43" t="s">
        <v>5474</v>
      </c>
      <c r="CZ237" s="43" t="s">
        <v>5474</v>
      </c>
      <c r="DA237" s="42" t="s">
        <v>5474</v>
      </c>
      <c r="DB237" s="42" t="s">
        <v>5474</v>
      </c>
      <c r="DC237" s="42" t="s">
        <v>5474</v>
      </c>
      <c r="DD237" s="42" t="s">
        <v>5474</v>
      </c>
      <c r="DE237" s="42" t="s">
        <v>5474</v>
      </c>
      <c r="DF237" s="42" t="s">
        <v>5474</v>
      </c>
      <c r="DG237" s="42" t="s">
        <v>5474</v>
      </c>
      <c r="DH237" s="42" t="s">
        <v>5474</v>
      </c>
    </row>
    <row r="238" spans="1:112">
      <c r="A238" s="22">
        <v>2332</v>
      </c>
      <c r="B238" s="7" t="s">
        <v>330</v>
      </c>
      <c r="C238" s="21">
        <v>-1.3299999999999999E-2</v>
      </c>
      <c r="D238" s="21">
        <v>-9.9199999999999997E-2</v>
      </c>
      <c r="E238" s="21">
        <v>9.8500000000000004E-2</v>
      </c>
      <c r="F238" s="21">
        <v>-0.11070000000000001</v>
      </c>
      <c r="G238" s="21">
        <v>3.2500000000000001E-2</v>
      </c>
      <c r="H238" s="21">
        <v>-4.7778</v>
      </c>
      <c r="I238" s="21">
        <v>-33</v>
      </c>
      <c r="J238" s="21">
        <v>-2.125</v>
      </c>
      <c r="K238" s="21">
        <v>-3.56E-2</v>
      </c>
      <c r="L238" s="21">
        <v>-4.24E-2</v>
      </c>
      <c r="M238" s="21">
        <v>1.32E-2</v>
      </c>
      <c r="N238" s="21">
        <v>-6.3500000000000001E-2</v>
      </c>
      <c r="O238" s="21">
        <v>1E-3</v>
      </c>
      <c r="P238" s="21">
        <v>3.0200000000000001E-2</v>
      </c>
      <c r="Q238" s="21">
        <v>3.5200000000000002E-2</v>
      </c>
      <c r="R238" s="21">
        <v>2.0400000000000001E-2</v>
      </c>
      <c r="S238" s="21">
        <v>6.9999999999999999E-4</v>
      </c>
      <c r="T238" s="21">
        <v>4.4000000000000003E-3</v>
      </c>
      <c r="U238" s="10">
        <v>-0.25</v>
      </c>
      <c r="V238" s="10">
        <v>1.73</v>
      </c>
      <c r="W238" s="7">
        <v>0.16</v>
      </c>
      <c r="X238" s="20">
        <v>0.57889999999999997</v>
      </c>
      <c r="Y238" s="75">
        <v>2020</v>
      </c>
      <c r="Z238" s="7">
        <v>0.3</v>
      </c>
      <c r="AA238" s="7">
        <v>0</v>
      </c>
      <c r="AB238" s="51">
        <v>233</v>
      </c>
      <c r="AC238" s="51">
        <v>769</v>
      </c>
      <c r="AD238" s="51"/>
      <c r="AE238" s="51"/>
      <c r="AF238" s="51">
        <v>-160</v>
      </c>
      <c r="AG238" s="51">
        <v>12</v>
      </c>
      <c r="AH238" s="20">
        <v>2.47E-2</v>
      </c>
      <c r="AI238" s="7" t="s">
        <v>8493</v>
      </c>
      <c r="AJ238" s="67" t="s">
        <v>8494</v>
      </c>
      <c r="AK238" s="44">
        <v>-0.90068493150684936</v>
      </c>
      <c r="AL238" s="44">
        <v>-0.63291139240506344</v>
      </c>
      <c r="AM238" s="44">
        <v>0.84615384615384359</v>
      </c>
      <c r="AN238" s="25">
        <v>0.82719546742209649</v>
      </c>
      <c r="AO238" s="25">
        <v>0.22379603399433426</v>
      </c>
      <c r="AP238" s="215">
        <v>17.649999999999999</v>
      </c>
      <c r="AQ238" s="215" t="s">
        <v>8552</v>
      </c>
      <c r="AR238" s="44">
        <v>2.9154518950437299E-2</v>
      </c>
      <c r="AS238" s="171" t="s">
        <v>7476</v>
      </c>
      <c r="AT238" s="171" t="s">
        <v>7054</v>
      </c>
      <c r="AU238" s="171" t="s">
        <v>7133</v>
      </c>
      <c r="AV238" s="7" t="s">
        <v>8470</v>
      </c>
      <c r="AW238" s="14" t="s">
        <v>6941</v>
      </c>
      <c r="AX238" s="49" t="s">
        <v>6009</v>
      </c>
      <c r="AY238" s="38" t="s">
        <v>5971</v>
      </c>
      <c r="AZ238" s="14" t="s">
        <v>6038</v>
      </c>
      <c r="BA238" s="49" t="s">
        <v>5967</v>
      </c>
      <c r="BB238" s="38" t="s">
        <v>6007</v>
      </c>
      <c r="BC238" s="7">
        <v>0.3</v>
      </c>
      <c r="BD238" s="14" t="s">
        <v>6049</v>
      </c>
      <c r="BE238" s="49" t="s">
        <v>5967</v>
      </c>
      <c r="BF238" s="38" t="s">
        <v>6007</v>
      </c>
      <c r="BG238" s="7">
        <v>0.3</v>
      </c>
      <c r="BH238" s="45">
        <v>3440.8645251729022</v>
      </c>
      <c r="BI238" s="215" t="s">
        <v>8518</v>
      </c>
      <c r="BJ238" s="215" t="s">
        <v>8520</v>
      </c>
      <c r="BK238" s="7">
        <v>1.4</v>
      </c>
      <c r="BL238" s="25">
        <v>3.2163742690058311E-2</v>
      </c>
      <c r="BM238" s="20">
        <v>0.52024999999999999</v>
      </c>
      <c r="BN238" s="20">
        <v>0.57250000000000001</v>
      </c>
      <c r="BO238" s="20">
        <v>0.47749999999999998</v>
      </c>
      <c r="BP238" s="46">
        <v>10.202312138728322</v>
      </c>
      <c r="BQ238" s="215" t="s">
        <v>8569</v>
      </c>
      <c r="BR238" s="79">
        <v>5.3824362606232461E-2</v>
      </c>
      <c r="BS238" s="9">
        <v>3.1964565366262576E-3</v>
      </c>
      <c r="BT238" s="9">
        <v>1.108233547627413E-2</v>
      </c>
      <c r="BU238" s="47">
        <v>44400</v>
      </c>
      <c r="BV238" s="47">
        <v>44406</v>
      </c>
      <c r="BW238" s="14" t="s">
        <v>8514</v>
      </c>
      <c r="BX238" s="83">
        <v>0.31728045325779047</v>
      </c>
      <c r="BY238" s="82">
        <v>1.55</v>
      </c>
      <c r="BZ238" s="46">
        <v>11.387096774193546</v>
      </c>
      <c r="CA238" s="48" t="s">
        <v>8475</v>
      </c>
      <c r="CB238" s="45">
        <v>4112.45</v>
      </c>
      <c r="CC238" s="45">
        <v>13572.849999999999</v>
      </c>
      <c r="CD238" s="45">
        <v>0</v>
      </c>
      <c r="CE238" s="45">
        <v>0</v>
      </c>
      <c r="CF238" s="14" t="s">
        <v>8763</v>
      </c>
      <c r="CG238" s="7" t="s">
        <v>8477</v>
      </c>
      <c r="CH238" s="215" t="s">
        <v>8498</v>
      </c>
      <c r="CI238" s="215" t="s">
        <v>8478</v>
      </c>
      <c r="CJ238" s="215" t="s">
        <v>8479</v>
      </c>
      <c r="CK238" s="43" t="s">
        <v>5474</v>
      </c>
      <c r="CL238" s="43" t="s">
        <v>5474</v>
      </c>
      <c r="CM238" s="43" t="s">
        <v>5474</v>
      </c>
      <c r="CN238" s="145">
        <v>13572.849999999999</v>
      </c>
      <c r="CO238" s="145">
        <v>4112.45</v>
      </c>
      <c r="CP238" s="148">
        <v>60731.258869301717</v>
      </c>
      <c r="CQ238" s="189" t="s">
        <v>5474</v>
      </c>
      <c r="CR238" s="189" t="s">
        <v>5474</v>
      </c>
      <c r="CS238" s="99" t="s">
        <v>5474</v>
      </c>
      <c r="CT238" s="167" t="s">
        <v>5474</v>
      </c>
      <c r="CU238" s="43" t="s">
        <v>5474</v>
      </c>
      <c r="CV238" s="43" t="s">
        <v>5474</v>
      </c>
      <c r="CW238" s="43" t="s">
        <v>5474</v>
      </c>
      <c r="CX238" s="43" t="s">
        <v>5474</v>
      </c>
      <c r="CY238" s="43" t="s">
        <v>5474</v>
      </c>
      <c r="CZ238" s="43" t="s">
        <v>5474</v>
      </c>
      <c r="DA238" s="42" t="s">
        <v>5474</v>
      </c>
      <c r="DB238" s="42" t="s">
        <v>5474</v>
      </c>
      <c r="DC238" s="42" t="s">
        <v>5474</v>
      </c>
      <c r="DD238" s="42" t="s">
        <v>5474</v>
      </c>
      <c r="DE238" s="42" t="s">
        <v>5474</v>
      </c>
      <c r="DF238" s="42" t="s">
        <v>5474</v>
      </c>
      <c r="DG238" s="42" t="s">
        <v>5474</v>
      </c>
      <c r="DH238" s="42" t="s">
        <v>5474</v>
      </c>
    </row>
    <row r="239" spans="1:112">
      <c r="A239" s="22">
        <v>8261</v>
      </c>
      <c r="B239" s="7" t="s">
        <v>1495</v>
      </c>
      <c r="C239" s="21">
        <v>-4.8300000000000003E-2</v>
      </c>
      <c r="D239" s="21">
        <v>0.25040000000000001</v>
      </c>
      <c r="E239" s="21">
        <v>-2.5000000000000001E-3</v>
      </c>
      <c r="F239" s="21">
        <v>0.2069</v>
      </c>
      <c r="G239" s="21">
        <v>0.50649999999999995</v>
      </c>
      <c r="H239" s="21">
        <v>0.22140000000000001</v>
      </c>
      <c r="I239" s="21">
        <v>2</v>
      </c>
      <c r="J239" s="21">
        <v>2.6162999999999998</v>
      </c>
      <c r="K239" s="21">
        <v>7.6100000000000001E-2</v>
      </c>
      <c r="L239" s="21">
        <v>0.1283</v>
      </c>
      <c r="M239" s="21">
        <v>6.1499999999999999E-2</v>
      </c>
      <c r="N239" s="21">
        <v>6.4100000000000004E-2</v>
      </c>
      <c r="O239" s="21">
        <v>0.1171</v>
      </c>
      <c r="P239" s="21">
        <v>8.1299999999999997E-2</v>
      </c>
      <c r="Q239" s="21">
        <v>4.3200000000000002E-2</v>
      </c>
      <c r="R239" s="21">
        <v>2.5100000000000001E-2</v>
      </c>
      <c r="S239" s="21">
        <v>7.1099999999999997E-2</v>
      </c>
      <c r="T239" s="21">
        <v>4.7699999999999999E-2</v>
      </c>
      <c r="U239" s="10">
        <v>3.11</v>
      </c>
      <c r="V239" s="10">
        <v>4.6900000000000004</v>
      </c>
      <c r="W239" s="7">
        <v>0.73</v>
      </c>
      <c r="X239" s="20">
        <v>0.67720000000000002</v>
      </c>
      <c r="Y239" s="75">
        <v>2020</v>
      </c>
      <c r="Z239" s="7">
        <v>1</v>
      </c>
      <c r="AA239" s="7">
        <v>0</v>
      </c>
      <c r="AB239" s="51">
        <v>-4521</v>
      </c>
      <c r="AC239" s="51">
        <v>-1322</v>
      </c>
      <c r="AD239" s="51"/>
      <c r="AE239" s="51"/>
      <c r="AF239" s="51"/>
      <c r="AG239" s="51">
        <v>-19</v>
      </c>
      <c r="AH239" s="20">
        <v>5.2499999999999998E-2</v>
      </c>
      <c r="AI239" s="7" t="s">
        <v>8487</v>
      </c>
      <c r="AJ239" s="67" t="s">
        <v>8482</v>
      </c>
      <c r="AK239" s="44">
        <v>0.70210815765352885</v>
      </c>
      <c r="AL239" s="44">
        <v>-0.71585903083700431</v>
      </c>
      <c r="AM239" s="44">
        <v>0.66666666666666674</v>
      </c>
      <c r="AN239" s="25">
        <v>1.0440191387559807</v>
      </c>
      <c r="AO239" s="25">
        <v>0.43444976076555031</v>
      </c>
      <c r="AP239" s="215">
        <v>104.5</v>
      </c>
      <c r="AQ239" s="215" t="s">
        <v>8552</v>
      </c>
      <c r="AR239" s="44">
        <v>2.4509803921568599E-2</v>
      </c>
      <c r="AS239" s="171" t="s">
        <v>7476</v>
      </c>
      <c r="AT239" s="171" t="s">
        <v>7132</v>
      </c>
      <c r="AU239" s="171" t="s">
        <v>7485</v>
      </c>
      <c r="AV239" s="7" t="s">
        <v>5474</v>
      </c>
      <c r="AW239" s="14" t="s">
        <v>6587</v>
      </c>
      <c r="AX239" s="49" t="s">
        <v>6009</v>
      </c>
      <c r="AY239" s="38" t="s">
        <v>5961</v>
      </c>
      <c r="AZ239" s="14" t="s">
        <v>6157</v>
      </c>
      <c r="BA239" s="49" t="s">
        <v>5967</v>
      </c>
      <c r="BB239" s="38" t="s">
        <v>5961</v>
      </c>
      <c r="BC239" s="7">
        <v>0.7</v>
      </c>
      <c r="BD239" s="14" t="s">
        <v>5980</v>
      </c>
      <c r="BE239" s="49" t="s">
        <v>5988</v>
      </c>
      <c r="BF239" s="38" t="s">
        <v>5989</v>
      </c>
      <c r="BG239" s="7">
        <v>0.6</v>
      </c>
      <c r="BH239" s="45">
        <v>10716.536881119235</v>
      </c>
      <c r="BI239" s="215" t="s">
        <v>8499</v>
      </c>
      <c r="BJ239" s="215" t="s">
        <v>8568</v>
      </c>
      <c r="BK239" s="7">
        <v>0.7</v>
      </c>
      <c r="BL239" s="25">
        <v>2.9556650246305417E-2</v>
      </c>
      <c r="BM239" s="20">
        <v>0.71156249999999988</v>
      </c>
      <c r="BN239" s="20">
        <v>0.6875</v>
      </c>
      <c r="BO239" s="20">
        <v>0.73124999999999984</v>
      </c>
      <c r="BP239" s="46">
        <v>22.281449893390189</v>
      </c>
      <c r="BQ239" s="215" t="s">
        <v>8521</v>
      </c>
      <c r="BR239" s="79">
        <v>-0.44808740031897926</v>
      </c>
      <c r="BS239" s="9">
        <v>1.1290410429134479E-3</v>
      </c>
      <c r="BT239" s="9">
        <v>3.697746175305161E-3</v>
      </c>
      <c r="BU239" s="47" t="s">
        <v>5993</v>
      </c>
      <c r="BV239" s="47" t="s">
        <v>5993</v>
      </c>
      <c r="BW239" s="14" t="s">
        <v>5474</v>
      </c>
      <c r="BX239" s="83">
        <v>-0.33770488038277513</v>
      </c>
      <c r="BY239" s="82">
        <v>5.1099999999999994</v>
      </c>
      <c r="BZ239" s="46">
        <v>20.450097847358123</v>
      </c>
      <c r="CA239" s="48" t="s">
        <v>5474</v>
      </c>
      <c r="CB239" s="45">
        <v>-472444.5</v>
      </c>
      <c r="CC239" s="45">
        <v>-138149</v>
      </c>
      <c r="CD239" s="45">
        <v>0</v>
      </c>
      <c r="CE239" s="45">
        <v>0</v>
      </c>
      <c r="CF239" s="14" t="s">
        <v>8764</v>
      </c>
      <c r="CG239" s="7" t="s">
        <v>8477</v>
      </c>
      <c r="CH239" s="215" t="s">
        <v>8498</v>
      </c>
      <c r="CI239" s="215" t="s">
        <v>8478</v>
      </c>
      <c r="CJ239" s="215" t="s">
        <v>8523</v>
      </c>
      <c r="CK239" s="43" t="s">
        <v>5474</v>
      </c>
      <c r="CL239" s="43" t="s">
        <v>5474</v>
      </c>
      <c r="CM239" s="43" t="s">
        <v>5474</v>
      </c>
      <c r="CN239" s="145">
        <v>-138149</v>
      </c>
      <c r="CO239" s="145">
        <v>-472444.5</v>
      </c>
      <c r="CP239" s="148">
        <v>1119878.1040769601</v>
      </c>
      <c r="CQ239" s="189" t="s">
        <v>5474</v>
      </c>
      <c r="CR239" s="189" t="s">
        <v>5474</v>
      </c>
      <c r="CS239" s="99" t="s">
        <v>5474</v>
      </c>
      <c r="CT239" s="167" t="s">
        <v>8528</v>
      </c>
      <c r="CU239" s="43" t="s">
        <v>5474</v>
      </c>
      <c r="CV239" s="43" t="s">
        <v>5474</v>
      </c>
      <c r="CW239" s="43" t="s">
        <v>5474</v>
      </c>
      <c r="CX239" s="43" t="s">
        <v>5474</v>
      </c>
      <c r="CY239" s="43" t="s">
        <v>5474</v>
      </c>
      <c r="CZ239" s="43" t="s">
        <v>5474</v>
      </c>
      <c r="DA239" s="42" t="s">
        <v>5474</v>
      </c>
      <c r="DB239" s="42" t="s">
        <v>8528</v>
      </c>
      <c r="DC239" s="42" t="s">
        <v>5474</v>
      </c>
      <c r="DD239" s="42" t="s">
        <v>5474</v>
      </c>
      <c r="DE239" s="42" t="s">
        <v>5474</v>
      </c>
      <c r="DF239" s="42" t="s">
        <v>5474</v>
      </c>
      <c r="DG239" s="42" t="s">
        <v>5474</v>
      </c>
      <c r="DH239" s="42" t="s">
        <v>5474</v>
      </c>
    </row>
    <row r="240" spans="1:112">
      <c r="A240" s="22">
        <v>3321</v>
      </c>
      <c r="B240" s="7" t="s">
        <v>720</v>
      </c>
      <c r="C240" s="21">
        <v>1.26E-2</v>
      </c>
      <c r="D240" s="21">
        <v>0.22989999999999999</v>
      </c>
      <c r="E240" s="21">
        <v>1.84E-2</v>
      </c>
      <c r="F240" s="21">
        <v>0.17549999999999999</v>
      </c>
      <c r="G240" s="21">
        <v>0.2641</v>
      </c>
      <c r="H240" s="21">
        <v>0.36840000000000001</v>
      </c>
      <c r="I240" s="21">
        <v>0.8095</v>
      </c>
      <c r="J240" s="21">
        <v>0.78769999999999996</v>
      </c>
      <c r="K240" s="21">
        <v>4.02E-2</v>
      </c>
      <c r="L240" s="21">
        <v>0.11219999999999999</v>
      </c>
      <c r="M240" s="21">
        <v>8.8800000000000004E-2</v>
      </c>
      <c r="N240" s="21">
        <v>5.3100000000000001E-2</v>
      </c>
      <c r="O240" s="21">
        <v>0.12770000000000001</v>
      </c>
      <c r="P240" s="21">
        <v>8.6199999999999999E-2</v>
      </c>
      <c r="Q240" s="21">
        <v>0</v>
      </c>
      <c r="R240" s="21">
        <v>0</v>
      </c>
      <c r="S240" s="21">
        <v>-0.23810000000000001</v>
      </c>
      <c r="T240" s="21">
        <v>7.4999999999999997E-3</v>
      </c>
      <c r="U240" s="10">
        <v>-0.31</v>
      </c>
      <c r="V240" s="10">
        <v>-0.9</v>
      </c>
      <c r="W240" s="7">
        <v>0</v>
      </c>
      <c r="X240" s="20">
        <v>0</v>
      </c>
      <c r="Y240" s="75"/>
      <c r="Z240" s="7"/>
      <c r="AA240" s="7"/>
      <c r="AB240" s="51">
        <v>-160</v>
      </c>
      <c r="AC240" s="51">
        <v>-42</v>
      </c>
      <c r="AD240" s="51"/>
      <c r="AE240" s="51"/>
      <c r="AF240" s="51"/>
      <c r="AG240" s="51"/>
      <c r="AH240" s="20">
        <v>0</v>
      </c>
      <c r="AI240" s="7" t="s">
        <v>8467</v>
      </c>
      <c r="AJ240" s="67" t="s">
        <v>8494</v>
      </c>
      <c r="AK240" s="44">
        <v>-0.64375000000000016</v>
      </c>
      <c r="AL240" s="44">
        <v>-0.57812500000000022</v>
      </c>
      <c r="AM240" s="44">
        <v>0.89999999999999858</v>
      </c>
      <c r="AN240" s="25">
        <v>0.59479553903345739</v>
      </c>
      <c r="AO240" s="25">
        <v>0.237918215613383</v>
      </c>
      <c r="AP240" s="215">
        <v>13.45</v>
      </c>
      <c r="AQ240" s="215" t="s">
        <v>8552</v>
      </c>
      <c r="AR240" s="44">
        <v>1.8939393939393898E-2</v>
      </c>
      <c r="AS240" s="171" t="s">
        <v>7476</v>
      </c>
      <c r="AT240" s="171" t="s">
        <v>7020</v>
      </c>
      <c r="AU240" s="171" t="s">
        <v>6977</v>
      </c>
      <c r="AV240" s="7" t="s">
        <v>8470</v>
      </c>
      <c r="AW240" s="14" t="s">
        <v>6640</v>
      </c>
      <c r="AX240" s="49" t="s">
        <v>6009</v>
      </c>
      <c r="AY240" s="38" t="s">
        <v>5961</v>
      </c>
      <c r="AZ240" s="14" t="s">
        <v>6157</v>
      </c>
      <c r="BA240" s="49" t="s">
        <v>5993</v>
      </c>
      <c r="BB240" s="38" t="s">
        <v>5993</v>
      </c>
      <c r="BC240" s="7">
        <v>0.6</v>
      </c>
      <c r="BD240" s="14" t="s">
        <v>6101</v>
      </c>
      <c r="BE240" s="49" t="s">
        <v>6009</v>
      </c>
      <c r="BF240" s="38" t="s">
        <v>5971</v>
      </c>
      <c r="BG240" s="7">
        <v>1.3</v>
      </c>
      <c r="BH240" s="45">
        <v>402.55948466369387</v>
      </c>
      <c r="BI240" s="215" t="s">
        <v>8471</v>
      </c>
      <c r="BJ240" s="215" t="s">
        <v>8554</v>
      </c>
      <c r="BK240" s="7">
        <v>0.7</v>
      </c>
      <c r="BL240" s="25">
        <v>3.4615384615384562E-2</v>
      </c>
      <c r="BM240" s="20">
        <v>0.69112499999999999</v>
      </c>
      <c r="BN240" s="20">
        <v>0.66500000000000004</v>
      </c>
      <c r="BO240" s="20">
        <v>0.7124999999999998</v>
      </c>
      <c r="BP240" s="46" t="s">
        <v>8473</v>
      </c>
      <c r="BQ240" s="215" t="s">
        <v>8473</v>
      </c>
      <c r="BR240" s="79" t="s">
        <v>8473</v>
      </c>
      <c r="BS240" s="9">
        <v>0</v>
      </c>
      <c r="BT240" s="9">
        <v>0</v>
      </c>
      <c r="BU240" s="47" t="s">
        <v>5993</v>
      </c>
      <c r="BV240" s="47" t="s">
        <v>5993</v>
      </c>
      <c r="BW240" s="14" t="s">
        <v>5474</v>
      </c>
      <c r="BX240" s="83" t="s">
        <v>8473</v>
      </c>
      <c r="BY240" s="82" t="s">
        <v>8473</v>
      </c>
      <c r="BZ240" s="46" t="s">
        <v>8473</v>
      </c>
      <c r="CA240" s="48" t="s">
        <v>5474</v>
      </c>
      <c r="CB240" s="45">
        <v>-2152</v>
      </c>
      <c r="CC240" s="45">
        <v>-564.9</v>
      </c>
      <c r="CD240" s="45">
        <v>0</v>
      </c>
      <c r="CE240" s="45">
        <v>0</v>
      </c>
      <c r="CF240" s="14" t="s">
        <v>8765</v>
      </c>
      <c r="CG240" s="7" t="s">
        <v>8477</v>
      </c>
      <c r="CH240" s="215" t="s">
        <v>8498</v>
      </c>
      <c r="CI240" s="215" t="s">
        <v>8478</v>
      </c>
      <c r="CJ240" s="215" t="s">
        <v>8479</v>
      </c>
      <c r="CK240" s="43" t="s">
        <v>5474</v>
      </c>
      <c r="CL240" s="43" t="s">
        <v>5474</v>
      </c>
      <c r="CM240" s="43" t="s">
        <v>5474</v>
      </c>
      <c r="CN240" s="145">
        <v>-564.9</v>
      </c>
      <c r="CO240" s="145">
        <v>-2152</v>
      </c>
      <c r="CP240" s="148">
        <v>5414.4250687266822</v>
      </c>
      <c r="CQ240" s="189" t="s">
        <v>5474</v>
      </c>
      <c r="CR240" s="189" t="s">
        <v>5474</v>
      </c>
      <c r="CS240" s="99" t="s">
        <v>5474</v>
      </c>
      <c r="CT240" s="167" t="s">
        <v>5474</v>
      </c>
      <c r="CU240" s="43" t="s">
        <v>5474</v>
      </c>
      <c r="CV240" s="43" t="s">
        <v>5474</v>
      </c>
      <c r="CW240" s="43" t="s">
        <v>5474</v>
      </c>
      <c r="CX240" s="43" t="s">
        <v>5474</v>
      </c>
      <c r="CY240" s="43" t="s">
        <v>5474</v>
      </c>
      <c r="CZ240" s="43" t="s">
        <v>5474</v>
      </c>
      <c r="DA240" s="42" t="s">
        <v>5474</v>
      </c>
      <c r="DB240" s="42" t="s">
        <v>5474</v>
      </c>
      <c r="DC240" s="42" t="s">
        <v>5474</v>
      </c>
      <c r="DD240" s="42" t="s">
        <v>5474</v>
      </c>
      <c r="DE240" s="42" t="s">
        <v>5474</v>
      </c>
      <c r="DF240" s="42" t="s">
        <v>5474</v>
      </c>
      <c r="DG240" s="42" t="s">
        <v>5474</v>
      </c>
      <c r="DH240" s="42" t="s">
        <v>5474</v>
      </c>
    </row>
    <row r="241" spans="1:112">
      <c r="A241" s="22">
        <v>2923</v>
      </c>
      <c r="B241" s="7" t="s">
        <v>572</v>
      </c>
      <c r="C241" s="21">
        <v>0.7228</v>
      </c>
      <c r="D241" s="21">
        <v>-8.5599999999999996E-2</v>
      </c>
      <c r="E241" s="21">
        <v>0.38840000000000002</v>
      </c>
      <c r="F241" s="21">
        <v>-0.74590000000000001</v>
      </c>
      <c r="G241" s="21">
        <v>-0.39389999999999997</v>
      </c>
      <c r="H241" s="21"/>
      <c r="I241" s="21">
        <v>2.8332999999999999</v>
      </c>
      <c r="J241" s="21">
        <v>2.8332999999999999</v>
      </c>
      <c r="K241" s="21">
        <v>0.1913</v>
      </c>
      <c r="L241" s="21">
        <v>3.1699999999999999E-2</v>
      </c>
      <c r="M241" s="21">
        <v>-6.5000000000000002E-2</v>
      </c>
      <c r="N241" s="21">
        <v>0.27489999999999998</v>
      </c>
      <c r="O241" s="21">
        <v>-3.8699999999999998E-2</v>
      </c>
      <c r="P241" s="21">
        <v>0.3165</v>
      </c>
      <c r="Q241" s="21">
        <v>1.3299999999999999E-2</v>
      </c>
      <c r="R241" s="21">
        <v>4.7999999999999996E-3</v>
      </c>
      <c r="S241" s="21">
        <v>5.0500000000000003E-2</v>
      </c>
      <c r="T241" s="21">
        <v>1.3899999999999999E-2</v>
      </c>
      <c r="U241" s="10">
        <v>0.44</v>
      </c>
      <c r="V241" s="10">
        <v>1.37</v>
      </c>
      <c r="W241" s="7">
        <v>0.97399999999999998</v>
      </c>
      <c r="X241" s="20">
        <v>0.70209999999999995</v>
      </c>
      <c r="Y241" s="75">
        <v>2020</v>
      </c>
      <c r="Z241" s="7">
        <v>1.2</v>
      </c>
      <c r="AA241" s="7">
        <v>0</v>
      </c>
      <c r="AB241" s="51">
        <v>-146</v>
      </c>
      <c r="AC241" s="51"/>
      <c r="AD241" s="51"/>
      <c r="AE241" s="51"/>
      <c r="AF241" s="51">
        <v>-5</v>
      </c>
      <c r="AG241" s="51"/>
      <c r="AH241" s="20">
        <v>0</v>
      </c>
      <c r="AI241" s="7" t="s">
        <v>8467</v>
      </c>
      <c r="AJ241" s="67" t="s">
        <v>8494</v>
      </c>
      <c r="AK241" s="44">
        <v>-0.80269058295964135</v>
      </c>
      <c r="AL241" s="44">
        <v>0.56999999999999962</v>
      </c>
      <c r="AM241" s="44">
        <v>-0.90909090909090795</v>
      </c>
      <c r="AN241" s="25">
        <v>0.859344894026975</v>
      </c>
      <c r="AO241" s="25">
        <v>0.19267822736030829</v>
      </c>
      <c r="AP241" s="215">
        <v>25.95</v>
      </c>
      <c r="AQ241" s="215" t="s">
        <v>8552</v>
      </c>
      <c r="AR241" s="44">
        <v>7.7669902912621304E-3</v>
      </c>
      <c r="AS241" s="171" t="s">
        <v>7476</v>
      </c>
      <c r="AT241" s="171" t="s">
        <v>7281</v>
      </c>
      <c r="AU241" s="171" t="s">
        <v>6992</v>
      </c>
      <c r="AV241" s="7" t="s">
        <v>8470</v>
      </c>
      <c r="AW241" s="14" t="s">
        <v>7713</v>
      </c>
      <c r="AX241" s="49" t="s">
        <v>6009</v>
      </c>
      <c r="AY241" s="38" t="s">
        <v>5961</v>
      </c>
      <c r="AZ241" s="14" t="s">
        <v>6485</v>
      </c>
      <c r="BA241" s="49" t="s">
        <v>6039</v>
      </c>
      <c r="BB241" s="38" t="s">
        <v>6007</v>
      </c>
      <c r="BC241" s="7">
        <v>0.6</v>
      </c>
      <c r="BD241" s="14" t="s">
        <v>6069</v>
      </c>
      <c r="BE241" s="49" t="s">
        <v>5967</v>
      </c>
      <c r="BF241" s="38" t="s">
        <v>5971</v>
      </c>
      <c r="BG241" s="7">
        <v>1</v>
      </c>
      <c r="BH241" s="45">
        <v>20.482362960619945</v>
      </c>
      <c r="BI241" s="215" t="s">
        <v>8495</v>
      </c>
      <c r="BJ241" s="215" t="s">
        <v>8554</v>
      </c>
      <c r="BK241" s="7">
        <v>0.6</v>
      </c>
      <c r="BL241" s="25">
        <v>1.9305019305019581E-3</v>
      </c>
      <c r="BM241" s="20">
        <v>0.59818749999999998</v>
      </c>
      <c r="BN241" s="20">
        <v>0.48750000000000004</v>
      </c>
      <c r="BO241" s="20">
        <v>0.68874999999999997</v>
      </c>
      <c r="BP241" s="46">
        <v>18.941605839416056</v>
      </c>
      <c r="BQ241" s="215" t="s">
        <v>8553</v>
      </c>
      <c r="BR241" s="79">
        <v>-0.62121772639691697</v>
      </c>
      <c r="BS241" s="9">
        <v>3.1499446925275176E-2</v>
      </c>
      <c r="BT241" s="9">
        <v>4.0157851137320622E-2</v>
      </c>
      <c r="BU241" s="47" t="s">
        <v>5993</v>
      </c>
      <c r="BV241" s="47" t="s">
        <v>5993</v>
      </c>
      <c r="BW241" s="14" t="s">
        <v>5474</v>
      </c>
      <c r="BX241" s="83">
        <v>-0.54546127167630054</v>
      </c>
      <c r="BY241" s="82">
        <v>0.84000000000000008</v>
      </c>
      <c r="BZ241" s="46">
        <v>30.892857142857139</v>
      </c>
      <c r="CA241" s="48" t="s">
        <v>5474</v>
      </c>
      <c r="CB241" s="45">
        <v>-3788.7</v>
      </c>
      <c r="CC241" s="45">
        <v>0</v>
      </c>
      <c r="CD241" s="45">
        <v>0</v>
      </c>
      <c r="CE241" s="45">
        <v>0</v>
      </c>
      <c r="CF241" s="14" t="s">
        <v>8766</v>
      </c>
      <c r="CG241" s="7" t="s">
        <v>8556</v>
      </c>
      <c r="CH241" s="215" t="s">
        <v>8478</v>
      </c>
      <c r="CI241" s="215" t="s">
        <v>8498</v>
      </c>
      <c r="CJ241" s="215" t="s">
        <v>8479</v>
      </c>
      <c r="CK241" s="43" t="s">
        <v>6887</v>
      </c>
      <c r="CL241" s="43" t="s">
        <v>5474</v>
      </c>
      <c r="CM241" s="43" t="s">
        <v>5474</v>
      </c>
      <c r="CN241" s="145">
        <v>0</v>
      </c>
      <c r="CO241" s="145">
        <v>-3788.7</v>
      </c>
      <c r="CP241" s="148">
        <v>531.51731882808758</v>
      </c>
      <c r="CQ241" s="189" t="s">
        <v>5474</v>
      </c>
      <c r="CR241" s="189" t="s">
        <v>5474</v>
      </c>
      <c r="CS241" s="99" t="s">
        <v>5474</v>
      </c>
      <c r="CT241" s="167" t="s">
        <v>5474</v>
      </c>
      <c r="CU241" s="43" t="s">
        <v>5474</v>
      </c>
      <c r="CV241" s="43" t="s">
        <v>5474</v>
      </c>
      <c r="CW241" s="43" t="s">
        <v>5474</v>
      </c>
      <c r="CX241" s="43" t="s">
        <v>5474</v>
      </c>
      <c r="CY241" s="43" t="s">
        <v>5474</v>
      </c>
      <c r="CZ241" s="43" t="s">
        <v>5474</v>
      </c>
      <c r="DA241" s="42" t="s">
        <v>5474</v>
      </c>
      <c r="DB241" s="42" t="s">
        <v>5474</v>
      </c>
      <c r="DC241" s="42" t="s">
        <v>5474</v>
      </c>
      <c r="DD241" s="42" t="s">
        <v>5474</v>
      </c>
      <c r="DE241" s="42" t="s">
        <v>5474</v>
      </c>
      <c r="DF241" s="42" t="s">
        <v>5474</v>
      </c>
      <c r="DG241" s="42" t="s">
        <v>5474</v>
      </c>
      <c r="DH241" s="42" t="s">
        <v>5474</v>
      </c>
    </row>
    <row r="242" spans="1:112">
      <c r="A242" s="22">
        <v>8440</v>
      </c>
      <c r="B242" s="7" t="s">
        <v>5955</v>
      </c>
      <c r="C242" s="21">
        <v>4.2000000000000003E-2</v>
      </c>
      <c r="D242" s="21">
        <v>0.307</v>
      </c>
      <c r="E242" s="21">
        <v>9.4500000000000001E-2</v>
      </c>
      <c r="F242" s="21">
        <v>0.27579999999999999</v>
      </c>
      <c r="G242" s="21">
        <v>0.28349999999999997</v>
      </c>
      <c r="H242" s="21">
        <v>0.52170000000000005</v>
      </c>
      <c r="I242" s="21">
        <v>16.5</v>
      </c>
      <c r="J242" s="21">
        <v>3.4615</v>
      </c>
      <c r="K242" s="21">
        <v>-4.4999999999999997E-3</v>
      </c>
      <c r="L242" s="21">
        <v>6.4500000000000002E-2</v>
      </c>
      <c r="M242" s="21">
        <v>1.34E-2</v>
      </c>
      <c r="N242" s="21">
        <v>1.6999999999999999E-3</v>
      </c>
      <c r="O242" s="21">
        <v>6.7699999999999996E-2</v>
      </c>
      <c r="P242" s="21">
        <v>1.7000000000000001E-2</v>
      </c>
      <c r="Q242" s="21">
        <v>8.6999999999999994E-3</v>
      </c>
      <c r="R242" s="21">
        <v>7.6E-3</v>
      </c>
      <c r="S242" s="21">
        <v>1.95E-2</v>
      </c>
      <c r="T242" s="21">
        <v>1.61E-2</v>
      </c>
      <c r="U242" s="10">
        <v>0.57999999999999996</v>
      </c>
      <c r="V242" s="10">
        <v>1.04</v>
      </c>
      <c r="W242" s="7">
        <v>0.56140000000000001</v>
      </c>
      <c r="X242" s="20">
        <v>0.75290000000000001</v>
      </c>
      <c r="Y242" s="75">
        <v>2020</v>
      </c>
      <c r="Z242" s="7">
        <v>0.3</v>
      </c>
      <c r="AA242" s="7">
        <v>0</v>
      </c>
      <c r="AB242" s="51">
        <v>3</v>
      </c>
      <c r="AC242" s="51">
        <v>3</v>
      </c>
      <c r="AD242" s="51"/>
      <c r="AE242" s="51"/>
      <c r="AF242" s="51"/>
      <c r="AG242" s="51"/>
      <c r="AH242" s="20">
        <v>0</v>
      </c>
      <c r="AI242" s="7" t="s">
        <v>8481</v>
      </c>
      <c r="AJ242" s="67" t="s">
        <v>8536</v>
      </c>
      <c r="AK242" s="44">
        <v>-0.50526315789473697</v>
      </c>
      <c r="AL242" s="44">
        <v>0.54687500000000011</v>
      </c>
      <c r="AM242" s="44">
        <v>0.57142857142856995</v>
      </c>
      <c r="AN242" s="25">
        <v>0.50802139037433158</v>
      </c>
      <c r="AO242" s="25">
        <v>0.17112299465240638</v>
      </c>
      <c r="AP242" s="215">
        <v>18.7</v>
      </c>
      <c r="AQ242" s="215" t="s">
        <v>8552</v>
      </c>
      <c r="AR242" s="44">
        <v>2.6809651474530801E-3</v>
      </c>
      <c r="AS242" s="171" t="s">
        <v>7476</v>
      </c>
      <c r="AT242" s="171" t="s">
        <v>7058</v>
      </c>
      <c r="AU242" s="171" t="s">
        <v>6930</v>
      </c>
      <c r="AV242" s="7" t="s">
        <v>8470</v>
      </c>
      <c r="AW242" s="14" t="s">
        <v>8433</v>
      </c>
      <c r="AX242" s="49" t="s">
        <v>6009</v>
      </c>
      <c r="AY242" s="38" t="s">
        <v>5971</v>
      </c>
      <c r="AZ242" s="14" t="s">
        <v>6157</v>
      </c>
      <c r="BA242" s="49" t="s">
        <v>6039</v>
      </c>
      <c r="BB242" s="38" t="s">
        <v>5971</v>
      </c>
      <c r="BC242" s="7">
        <v>2.4</v>
      </c>
      <c r="BD242" s="14" t="s">
        <v>6069</v>
      </c>
      <c r="BE242" s="49" t="s">
        <v>5960</v>
      </c>
      <c r="BF242" s="38" t="s">
        <v>5961</v>
      </c>
      <c r="BG242" s="7">
        <v>0.5</v>
      </c>
      <c r="BH242" s="45">
        <v>108.64083937764246</v>
      </c>
      <c r="BI242" s="215" t="s">
        <v>8495</v>
      </c>
      <c r="BJ242" s="215" t="s">
        <v>8554</v>
      </c>
      <c r="BK242" s="7">
        <v>0.5</v>
      </c>
      <c r="BL242" s="25">
        <v>2.185792349726768E-2</v>
      </c>
      <c r="BM242" s="20">
        <v>0.70087500000000003</v>
      </c>
      <c r="BN242" s="20">
        <v>0.70500000000000007</v>
      </c>
      <c r="BO242" s="20">
        <v>0.6974999999999999</v>
      </c>
      <c r="BP242" s="46">
        <v>17.98076923076923</v>
      </c>
      <c r="BQ242" s="215" t="s">
        <v>8483</v>
      </c>
      <c r="BR242" s="79">
        <v>-0.20818003565062387</v>
      </c>
      <c r="BS242" s="9">
        <v>2.4030810135041714E-2</v>
      </c>
      <c r="BT242" s="9">
        <v>1.0133499774979571E-2</v>
      </c>
      <c r="BU242" s="47" t="s">
        <v>5993</v>
      </c>
      <c r="BV242" s="47">
        <v>44335</v>
      </c>
      <c r="BW242" s="14" t="s">
        <v>5474</v>
      </c>
      <c r="BX242" s="83">
        <v>-4.981604278074872E-2</v>
      </c>
      <c r="BY242" s="82">
        <v>1.18</v>
      </c>
      <c r="BZ242" s="46">
        <v>15.847457627118644</v>
      </c>
      <c r="CA242" s="48" t="s">
        <v>8475</v>
      </c>
      <c r="CB242" s="45">
        <v>56.099999999999994</v>
      </c>
      <c r="CC242" s="45">
        <v>56.099999999999994</v>
      </c>
      <c r="CD242" s="45">
        <v>0</v>
      </c>
      <c r="CE242" s="45">
        <v>0</v>
      </c>
      <c r="CF242" s="14" t="s">
        <v>8767</v>
      </c>
      <c r="CG242" s="7" t="s">
        <v>8477</v>
      </c>
      <c r="CH242" s="215" t="s">
        <v>8478</v>
      </c>
      <c r="CI242" s="215" t="s">
        <v>8478</v>
      </c>
      <c r="CJ242" s="215" t="s">
        <v>8479</v>
      </c>
      <c r="CK242" s="43" t="s">
        <v>6887</v>
      </c>
      <c r="CL242" s="43" t="s">
        <v>5474</v>
      </c>
      <c r="CM242" s="43" t="s">
        <v>7017</v>
      </c>
      <c r="CN242" s="145">
        <v>56.099999999999994</v>
      </c>
      <c r="CO242" s="145">
        <v>56.099999999999994</v>
      </c>
      <c r="CP242" s="148">
        <v>2031.583696361914</v>
      </c>
      <c r="CQ242" s="189" t="s">
        <v>5474</v>
      </c>
      <c r="CR242" s="189" t="s">
        <v>5474</v>
      </c>
      <c r="CS242" s="99" t="s">
        <v>5474</v>
      </c>
      <c r="CT242" s="167" t="s">
        <v>5474</v>
      </c>
      <c r="CU242" s="43" t="s">
        <v>5474</v>
      </c>
      <c r="CV242" s="43" t="s">
        <v>5474</v>
      </c>
      <c r="CW242" s="43" t="s">
        <v>5474</v>
      </c>
      <c r="CX242" s="43" t="s">
        <v>5474</v>
      </c>
      <c r="CY242" s="43" t="s">
        <v>5474</v>
      </c>
      <c r="CZ242" s="43" t="s">
        <v>5474</v>
      </c>
      <c r="DA242" s="42" t="s">
        <v>5474</v>
      </c>
      <c r="DB242" s="42" t="s">
        <v>5474</v>
      </c>
      <c r="DC242" s="42" t="s">
        <v>5474</v>
      </c>
      <c r="DD242" s="42" t="s">
        <v>5474</v>
      </c>
      <c r="DE242" s="42" t="s">
        <v>5474</v>
      </c>
      <c r="DF242" s="42" t="s">
        <v>5474</v>
      </c>
      <c r="DG242" s="42" t="s">
        <v>5474</v>
      </c>
      <c r="DH242" s="42" t="s">
        <v>5474</v>
      </c>
    </row>
    <row r="243" spans="1:112">
      <c r="A243" s="22">
        <v>3048</v>
      </c>
      <c r="B243" s="7" t="s">
        <v>619</v>
      </c>
      <c r="C243" s="21">
        <v>6.9500000000000006E-2</v>
      </c>
      <c r="D243" s="21">
        <v>-0.1346</v>
      </c>
      <c r="E243" s="21">
        <v>7.9399999999999998E-2</v>
      </c>
      <c r="F243" s="21">
        <v>-0.16450000000000001</v>
      </c>
      <c r="G243" s="21">
        <v>3.5099999999999999E-2</v>
      </c>
      <c r="H243" s="21">
        <v>-0.1167</v>
      </c>
      <c r="I243" s="21">
        <v>0.85960000000000003</v>
      </c>
      <c r="J243" s="21">
        <v>1.26</v>
      </c>
      <c r="K243" s="21">
        <v>1.6999999999999999E-3</v>
      </c>
      <c r="L243" s="21">
        <v>6.6E-3</v>
      </c>
      <c r="M243" s="21">
        <v>2.3E-3</v>
      </c>
      <c r="N243" s="21">
        <v>8.0000000000000004E-4</v>
      </c>
      <c r="O243" s="21">
        <v>3.3999999999999998E-3</v>
      </c>
      <c r="P243" s="21">
        <v>1.8E-3</v>
      </c>
      <c r="Q243" s="21">
        <v>3.2800000000000003E-2</v>
      </c>
      <c r="R243" s="21">
        <v>2.2000000000000001E-3</v>
      </c>
      <c r="S243" s="21">
        <v>0.11260000000000001</v>
      </c>
      <c r="T243" s="21">
        <v>4.5100000000000001E-2</v>
      </c>
      <c r="U243" s="10">
        <v>2.2599999999999998</v>
      </c>
      <c r="V243" s="10">
        <v>4.4000000000000004</v>
      </c>
      <c r="W243" s="7">
        <v>1.22</v>
      </c>
      <c r="X243" s="20">
        <v>0.64610000000000001</v>
      </c>
      <c r="Y243" s="75">
        <v>2020</v>
      </c>
      <c r="Z243" s="7">
        <v>1.9</v>
      </c>
      <c r="AA243" s="7">
        <v>1</v>
      </c>
      <c r="AB243" s="51">
        <v>-366</v>
      </c>
      <c r="AC243" s="51">
        <v>-2</v>
      </c>
      <c r="AD243" s="51"/>
      <c r="AE243" s="51"/>
      <c r="AF243" s="51">
        <v>20</v>
      </c>
      <c r="AG243" s="51">
        <v>-5</v>
      </c>
      <c r="AH243" s="20">
        <v>2.5999999999999999E-3</v>
      </c>
      <c r="AI243" s="7" t="s">
        <v>8487</v>
      </c>
      <c r="AJ243" s="67" t="s">
        <v>8468</v>
      </c>
      <c r="AK243" s="44">
        <v>0.83225806451612905</v>
      </c>
      <c r="AL243" s="44">
        <v>0.63366336633663312</v>
      </c>
      <c r="AM243" s="44">
        <v>0.75</v>
      </c>
      <c r="AN243" s="25">
        <v>0.64315352697095429</v>
      </c>
      <c r="AO243" s="25">
        <v>0.13969571230982011</v>
      </c>
      <c r="AP243" s="215">
        <v>36.15</v>
      </c>
      <c r="AQ243" s="215" t="s">
        <v>8552</v>
      </c>
      <c r="AR243" s="44">
        <v>2.1186440677966101E-2</v>
      </c>
      <c r="AS243" s="171" t="s">
        <v>7260</v>
      </c>
      <c r="AT243" s="171" t="s">
        <v>7210</v>
      </c>
      <c r="AU243" s="171" t="s">
        <v>7171</v>
      </c>
      <c r="AV243" s="7" t="s">
        <v>5474</v>
      </c>
      <c r="AW243" s="14" t="s">
        <v>7749</v>
      </c>
      <c r="AX243" s="49" t="s">
        <v>6009</v>
      </c>
      <c r="AY243" s="38" t="s">
        <v>5961</v>
      </c>
      <c r="AZ243" s="14" t="s">
        <v>6207</v>
      </c>
      <c r="BA243" s="49" t="s">
        <v>6039</v>
      </c>
      <c r="BB243" s="38" t="s">
        <v>5971</v>
      </c>
      <c r="BC243" s="7">
        <v>0.5</v>
      </c>
      <c r="BD243" s="14" t="s">
        <v>5980</v>
      </c>
      <c r="BE243" s="49" t="s">
        <v>5988</v>
      </c>
      <c r="BF243" s="38" t="s">
        <v>6012</v>
      </c>
      <c r="BG243" s="7">
        <v>0.2</v>
      </c>
      <c r="BH243" s="45">
        <v>1760.5308544666182</v>
      </c>
      <c r="BI243" s="215" t="s">
        <v>8489</v>
      </c>
      <c r="BJ243" s="215" t="s">
        <v>8520</v>
      </c>
      <c r="BK243" s="7">
        <v>1.7</v>
      </c>
      <c r="BL243" s="25">
        <v>2.1186440677966104E-2</v>
      </c>
      <c r="BM243" s="20">
        <v>0.60862499999999997</v>
      </c>
      <c r="BN243" s="20">
        <v>0.55500000000000005</v>
      </c>
      <c r="BO243" s="20">
        <v>0.65249999999999997</v>
      </c>
      <c r="BP243" s="46">
        <v>8.2159090909090899</v>
      </c>
      <c r="BQ243" s="215" t="s">
        <v>8513</v>
      </c>
      <c r="BR243" s="79">
        <v>0.23917750115260497</v>
      </c>
      <c r="BS243" s="9">
        <v>2.773601540256454E-2</v>
      </c>
      <c r="BT243" s="9">
        <v>0.14585552801037882</v>
      </c>
      <c r="BU243" s="47" t="s">
        <v>5993</v>
      </c>
      <c r="BV243" s="47" t="s">
        <v>5993</v>
      </c>
      <c r="BW243" s="14" t="s">
        <v>8514</v>
      </c>
      <c r="BX243" s="83">
        <v>0.48701300138312587</v>
      </c>
      <c r="BY243" s="82">
        <v>4.16</v>
      </c>
      <c r="BZ243" s="46">
        <v>8.6899038461538449</v>
      </c>
      <c r="CA243" s="48" t="s">
        <v>5474</v>
      </c>
      <c r="CB243" s="45">
        <v>-13230.9</v>
      </c>
      <c r="CC243" s="45">
        <v>-72.3</v>
      </c>
      <c r="CD243" s="45">
        <v>0</v>
      </c>
      <c r="CE243" s="45">
        <v>0</v>
      </c>
      <c r="CF243" s="14" t="s">
        <v>8768</v>
      </c>
      <c r="CG243" s="7" t="s">
        <v>8477</v>
      </c>
      <c r="CH243" s="215" t="s">
        <v>8498</v>
      </c>
      <c r="CI243" s="215" t="s">
        <v>8498</v>
      </c>
      <c r="CJ243" s="215" t="s">
        <v>8523</v>
      </c>
      <c r="CK243" s="43" t="s">
        <v>5474</v>
      </c>
      <c r="CL243" s="43" t="s">
        <v>5474</v>
      </c>
      <c r="CM243" s="43" t="s">
        <v>6903</v>
      </c>
      <c r="CN243" s="145">
        <v>-72.3</v>
      </c>
      <c r="CO243" s="145">
        <v>-13230.9</v>
      </c>
      <c r="CP243" s="148">
        <v>63643.190388968243</v>
      </c>
      <c r="CQ243" s="189" t="s">
        <v>5474</v>
      </c>
      <c r="CR243" s="189" t="s">
        <v>5474</v>
      </c>
      <c r="CS243" s="99" t="s">
        <v>5474</v>
      </c>
      <c r="CT243" s="167" t="s">
        <v>5474</v>
      </c>
      <c r="CU243" s="43" t="s">
        <v>5474</v>
      </c>
      <c r="CV243" s="43" t="s">
        <v>5474</v>
      </c>
      <c r="CW243" s="43" t="s">
        <v>5474</v>
      </c>
      <c r="CX243" s="43" t="s">
        <v>5474</v>
      </c>
      <c r="CY243" s="43" t="s">
        <v>5474</v>
      </c>
      <c r="CZ243" s="43" t="s">
        <v>5474</v>
      </c>
      <c r="DA243" s="42" t="s">
        <v>5474</v>
      </c>
      <c r="DB243" s="42" t="s">
        <v>5474</v>
      </c>
      <c r="DC243" s="42" t="s">
        <v>5474</v>
      </c>
      <c r="DD243" s="42" t="s">
        <v>5474</v>
      </c>
      <c r="DE243" s="42" t="s">
        <v>5474</v>
      </c>
      <c r="DF243" s="42" t="s">
        <v>5474</v>
      </c>
      <c r="DG243" s="42" t="s">
        <v>5474</v>
      </c>
      <c r="DH243" s="42" t="s">
        <v>5474</v>
      </c>
    </row>
    <row r="244" spans="1:112">
      <c r="A244" s="22">
        <v>3138</v>
      </c>
      <c r="B244" s="7" t="s">
        <v>2686</v>
      </c>
      <c r="C244" s="21">
        <v>2.8500000000000001E-2</v>
      </c>
      <c r="D244" s="21">
        <v>0.18920000000000001</v>
      </c>
      <c r="E244" s="21">
        <v>-2.7099999999999999E-2</v>
      </c>
      <c r="F244" s="21">
        <v>0.21729999999999999</v>
      </c>
      <c r="G244" s="21">
        <v>0.28449999999999998</v>
      </c>
      <c r="H244" s="21">
        <v>2.1515</v>
      </c>
      <c r="I244" s="21">
        <v>5.0500000000000003E-2</v>
      </c>
      <c r="J244" s="21">
        <v>0.1048</v>
      </c>
      <c r="K244" s="21">
        <v>-1.9E-3</v>
      </c>
      <c r="L244" s="21">
        <v>-3.85E-2</v>
      </c>
      <c r="M244" s="21">
        <v>-6.4000000000000003E-3</v>
      </c>
      <c r="N244" s="21">
        <v>4.9099999999999998E-2</v>
      </c>
      <c r="O244" s="21">
        <v>-4.4000000000000003E-3</v>
      </c>
      <c r="P244" s="21">
        <v>1.6899999999999998E-2</v>
      </c>
      <c r="Q244" s="21">
        <v>3.3E-3</v>
      </c>
      <c r="R244" s="21">
        <v>2E-3</v>
      </c>
      <c r="S244" s="21">
        <v>1.0500000000000001E-2</v>
      </c>
      <c r="T244" s="21">
        <v>8.9999999999999993E-3</v>
      </c>
      <c r="U244" s="10">
        <v>1.37</v>
      </c>
      <c r="V244" s="10">
        <v>2.76</v>
      </c>
      <c r="W244" s="7">
        <v>1.0246999999999999</v>
      </c>
      <c r="X244" s="20">
        <v>0.64729999999999999</v>
      </c>
      <c r="Y244" s="75">
        <v>2020</v>
      </c>
      <c r="Z244" s="7">
        <v>1.6033999999999999</v>
      </c>
      <c r="AA244" s="7">
        <v>0</v>
      </c>
      <c r="AB244" s="51">
        <v>-60</v>
      </c>
      <c r="AC244" s="51">
        <v>-339</v>
      </c>
      <c r="AD244" s="51"/>
      <c r="AE244" s="51"/>
      <c r="AF244" s="51">
        <v>-2</v>
      </c>
      <c r="AG244" s="51"/>
      <c r="AH244" s="20">
        <v>0</v>
      </c>
      <c r="AI244" s="7" t="s">
        <v>8467</v>
      </c>
      <c r="AJ244" s="67" t="s">
        <v>8494</v>
      </c>
      <c r="AK244" s="44">
        <v>-0.74857142857142855</v>
      </c>
      <c r="AL244" s="44">
        <v>-0.55238095238095242</v>
      </c>
      <c r="AM244" s="44">
        <v>-0.53846153846153844</v>
      </c>
      <c r="AN244" s="25">
        <v>2.2965879265091864</v>
      </c>
      <c r="AO244" s="25">
        <v>0.27559055118110237</v>
      </c>
      <c r="AP244" s="215">
        <v>190.5</v>
      </c>
      <c r="AQ244" s="215" t="s">
        <v>8552</v>
      </c>
      <c r="AR244" s="44">
        <v>2.97297297297297E-2</v>
      </c>
      <c r="AS244" s="171" t="s">
        <v>7776</v>
      </c>
      <c r="AT244" s="171" t="s">
        <v>7132</v>
      </c>
      <c r="AU244" s="171" t="s">
        <v>7043</v>
      </c>
      <c r="AV244" s="7" t="s">
        <v>8470</v>
      </c>
      <c r="AW244" s="14" t="s">
        <v>6038</v>
      </c>
      <c r="AX244" s="49" t="s">
        <v>6009</v>
      </c>
      <c r="AY244" s="38" t="s">
        <v>5961</v>
      </c>
      <c r="AZ244" s="14" t="s">
        <v>6448</v>
      </c>
      <c r="BA244" s="49" t="s">
        <v>5993</v>
      </c>
      <c r="BB244" s="38" t="s">
        <v>5993</v>
      </c>
      <c r="BC244" s="7">
        <v>1</v>
      </c>
      <c r="BD244" s="14" t="s">
        <v>6001</v>
      </c>
      <c r="BE244" s="49" t="s">
        <v>5967</v>
      </c>
      <c r="BF244" s="38" t="s">
        <v>5961</v>
      </c>
      <c r="BG244" s="7">
        <v>0.4</v>
      </c>
      <c r="BH244" s="45">
        <v>844.35808872412792</v>
      </c>
      <c r="BI244" s="215" t="s">
        <v>8471</v>
      </c>
      <c r="BJ244" s="215" t="s">
        <v>8509</v>
      </c>
      <c r="BK244" s="7">
        <v>0.9</v>
      </c>
      <c r="BL244" s="25">
        <v>1.6E-2</v>
      </c>
      <c r="BM244" s="20">
        <v>0.65162500000000001</v>
      </c>
      <c r="BN244" s="20">
        <v>0.67500000000000004</v>
      </c>
      <c r="BO244" s="20">
        <v>0.63249999999999995</v>
      </c>
      <c r="BP244" s="46">
        <v>69.021739130434781</v>
      </c>
      <c r="BQ244" s="215" t="s">
        <v>8540</v>
      </c>
      <c r="BR244" s="79">
        <v>-0.83180393700787403</v>
      </c>
      <c r="BS244" s="9">
        <v>0</v>
      </c>
      <c r="BT244" s="9">
        <v>2.5518694638986261E-3</v>
      </c>
      <c r="BU244" s="47" t="s">
        <v>5993</v>
      </c>
      <c r="BV244" s="47" t="s">
        <v>5993</v>
      </c>
      <c r="BW244" s="14" t="s">
        <v>5474</v>
      </c>
      <c r="BX244" s="83">
        <v>-0.79816472440944874</v>
      </c>
      <c r="BY244" s="82">
        <v>2.97</v>
      </c>
      <c r="BZ244" s="46">
        <v>64.141414141414131</v>
      </c>
      <c r="CA244" s="48" t="s">
        <v>5474</v>
      </c>
      <c r="CB244" s="45">
        <v>-11430</v>
      </c>
      <c r="CC244" s="45">
        <v>-64579.5</v>
      </c>
      <c r="CD244" s="45">
        <v>0</v>
      </c>
      <c r="CE244" s="45">
        <v>0</v>
      </c>
      <c r="CF244" s="14" t="s">
        <v>8769</v>
      </c>
      <c r="CG244" s="7" t="s">
        <v>8590</v>
      </c>
      <c r="CH244" s="215" t="s">
        <v>8478</v>
      </c>
      <c r="CI244" s="215" t="s">
        <v>8498</v>
      </c>
      <c r="CJ244" s="215" t="s">
        <v>8479</v>
      </c>
      <c r="CK244" s="43" t="s">
        <v>5474</v>
      </c>
      <c r="CL244" s="43" t="s">
        <v>5474</v>
      </c>
      <c r="CM244" s="43" t="s">
        <v>5474</v>
      </c>
      <c r="CN244" s="145">
        <v>-64579.5</v>
      </c>
      <c r="CO244" s="145">
        <v>-11430</v>
      </c>
      <c r="CP244" s="148">
        <v>160850.21590194636</v>
      </c>
      <c r="CQ244" s="189" t="s">
        <v>5474</v>
      </c>
      <c r="CR244" s="189" t="s">
        <v>5474</v>
      </c>
      <c r="CS244" s="99" t="s">
        <v>5474</v>
      </c>
      <c r="CT244" s="167" t="s">
        <v>5474</v>
      </c>
      <c r="CU244" s="43" t="s">
        <v>5474</v>
      </c>
      <c r="CV244" s="43" t="s">
        <v>5474</v>
      </c>
      <c r="CW244" s="43" t="s">
        <v>5474</v>
      </c>
      <c r="CX244" s="43" t="s">
        <v>5474</v>
      </c>
      <c r="CY244" s="43" t="s">
        <v>5474</v>
      </c>
      <c r="CZ244" s="43" t="s">
        <v>5474</v>
      </c>
      <c r="DA244" s="42" t="s">
        <v>5474</v>
      </c>
      <c r="DB244" s="42" t="s">
        <v>5474</v>
      </c>
      <c r="DC244" s="42" t="s">
        <v>5474</v>
      </c>
      <c r="DD244" s="42" t="s">
        <v>5474</v>
      </c>
      <c r="DE244" s="42" t="s">
        <v>5474</v>
      </c>
      <c r="DF244" s="42" t="s">
        <v>5474</v>
      </c>
      <c r="DG244" s="42" t="s">
        <v>5474</v>
      </c>
      <c r="DH244" s="42" t="s">
        <v>5474</v>
      </c>
    </row>
    <row r="245" spans="1:112">
      <c r="A245" s="22">
        <v>3665</v>
      </c>
      <c r="B245" s="7" t="s">
        <v>852</v>
      </c>
      <c r="C245" s="21">
        <v>-4.6300000000000001E-2</v>
      </c>
      <c r="D245" s="21">
        <v>0.13919999999999999</v>
      </c>
      <c r="E245" s="21">
        <v>-2.1700000000000001E-2</v>
      </c>
      <c r="F245" s="21">
        <v>0.1358</v>
      </c>
      <c r="G245" s="21">
        <v>0.26479999999999998</v>
      </c>
      <c r="H245" s="21"/>
      <c r="I245" s="21">
        <v>0.29830000000000001</v>
      </c>
      <c r="J245" s="21">
        <v>0.29830000000000001</v>
      </c>
      <c r="K245" s="21">
        <v>-2.5499999999999998E-2</v>
      </c>
      <c r="L245" s="21">
        <v>-1.7299999999999999E-2</v>
      </c>
      <c r="M245" s="21">
        <v>3.5000000000000001E-3</v>
      </c>
      <c r="N245" s="21">
        <v>-0.05</v>
      </c>
      <c r="O245" s="21">
        <v>-1.17E-2</v>
      </c>
      <c r="P245" s="21">
        <v>2.3999999999999998E-3</v>
      </c>
      <c r="Q245" s="21">
        <v>-6.3E-3</v>
      </c>
      <c r="R245" s="21">
        <v>-1.6999999999999999E-3</v>
      </c>
      <c r="S245" s="21">
        <v>0.1701</v>
      </c>
      <c r="T245" s="21">
        <v>9.5200000000000007E-2</v>
      </c>
      <c r="U245" s="10">
        <v>2.35</v>
      </c>
      <c r="V245" s="10">
        <v>14.55</v>
      </c>
      <c r="W245" s="7">
        <v>7.5484999999999998</v>
      </c>
      <c r="X245" s="20">
        <v>0.61899999999999999</v>
      </c>
      <c r="Y245" s="75">
        <v>2020</v>
      </c>
      <c r="Z245" s="7">
        <v>8.1003000000000007</v>
      </c>
      <c r="AA245" s="7">
        <v>0</v>
      </c>
      <c r="AB245" s="51">
        <v>1126</v>
      </c>
      <c r="AC245" s="51">
        <v>-43</v>
      </c>
      <c r="AD245" s="51">
        <v>-1227</v>
      </c>
      <c r="AE245" s="51"/>
      <c r="AF245" s="51">
        <v>41</v>
      </c>
      <c r="AG245" s="51">
        <v>25</v>
      </c>
      <c r="AH245" s="20">
        <v>1.78E-2</v>
      </c>
      <c r="AI245" s="7" t="s">
        <v>8467</v>
      </c>
      <c r="AJ245" s="67" t="s">
        <v>8494</v>
      </c>
      <c r="AK245" s="44">
        <v>-0.78991596638655459</v>
      </c>
      <c r="AL245" s="44">
        <v>-0.57798165137614677</v>
      </c>
      <c r="AM245" s="44">
        <v>0.88888888888888884</v>
      </c>
      <c r="AN245" s="25">
        <v>0.51515151515151514</v>
      </c>
      <c r="AO245" s="25">
        <v>0.23593073593073594</v>
      </c>
      <c r="AP245" s="215">
        <v>231</v>
      </c>
      <c r="AQ245" s="215" t="s">
        <v>8552</v>
      </c>
      <c r="AR245" s="44">
        <v>2.1691973969631198E-3</v>
      </c>
      <c r="AS245" s="171" t="s">
        <v>7776</v>
      </c>
      <c r="AT245" s="171" t="s">
        <v>7152</v>
      </c>
      <c r="AU245" s="171" t="s">
        <v>6920</v>
      </c>
      <c r="AV245" s="7" t="s">
        <v>8470</v>
      </c>
      <c r="AW245" s="14" t="s">
        <v>6257</v>
      </c>
      <c r="AX245" s="49" t="s">
        <v>6009</v>
      </c>
      <c r="AY245" s="38" t="s">
        <v>5971</v>
      </c>
      <c r="AZ245" s="14" t="s">
        <v>6038</v>
      </c>
      <c r="BA245" s="49" t="s">
        <v>6039</v>
      </c>
      <c r="BB245" s="38" t="s">
        <v>5971</v>
      </c>
      <c r="BC245" s="7">
        <v>0.5</v>
      </c>
      <c r="BD245" s="14" t="s">
        <v>6001</v>
      </c>
      <c r="BE245" s="49" t="s">
        <v>5967</v>
      </c>
      <c r="BF245" s="38" t="s">
        <v>5961</v>
      </c>
      <c r="BG245" s="7">
        <v>0.7</v>
      </c>
      <c r="BH245" s="45">
        <v>543.1943425093441</v>
      </c>
      <c r="BI245" s="215" t="s">
        <v>8471</v>
      </c>
      <c r="BJ245" s="215" t="s">
        <v>8496</v>
      </c>
      <c r="BK245" s="7">
        <v>0.3</v>
      </c>
      <c r="BL245" s="25">
        <v>1.7621145374449341E-2</v>
      </c>
      <c r="BM245" s="20">
        <v>0.63824999999999998</v>
      </c>
      <c r="BN245" s="20">
        <v>0.65749999999999997</v>
      </c>
      <c r="BO245" s="20">
        <v>0.62249999999999994</v>
      </c>
      <c r="BP245" s="46">
        <v>15.876288659793813</v>
      </c>
      <c r="BQ245" s="215" t="s">
        <v>8540</v>
      </c>
      <c r="BR245" s="79">
        <v>-0.30552308802308809</v>
      </c>
      <c r="BS245" s="9">
        <v>2.6671461129879503E-2</v>
      </c>
      <c r="BT245" s="9">
        <v>2.9046312836142452E-2</v>
      </c>
      <c r="BU245" s="47" t="s">
        <v>5993</v>
      </c>
      <c r="BV245" s="47">
        <v>44385</v>
      </c>
      <c r="BW245" s="14" t="s">
        <v>5474</v>
      </c>
      <c r="BX245" s="83">
        <v>-0.16662770562770582</v>
      </c>
      <c r="BY245" s="82">
        <v>15.549999999999999</v>
      </c>
      <c r="BZ245" s="46">
        <v>14.855305466237944</v>
      </c>
      <c r="CA245" s="48" t="s">
        <v>8485</v>
      </c>
      <c r="CB245" s="45">
        <v>260106</v>
      </c>
      <c r="CC245" s="45">
        <v>-9933</v>
      </c>
      <c r="CD245" s="45">
        <v>-283437</v>
      </c>
      <c r="CE245" s="45">
        <v>0</v>
      </c>
      <c r="CF245" s="14" t="s">
        <v>8770</v>
      </c>
      <c r="CG245" s="7" t="s">
        <v>8477</v>
      </c>
      <c r="CH245" s="215" t="s">
        <v>8498</v>
      </c>
      <c r="CI245" s="215" t="s">
        <v>8478</v>
      </c>
      <c r="CJ245" s="215" t="s">
        <v>8479</v>
      </c>
      <c r="CK245" s="43" t="s">
        <v>5474</v>
      </c>
      <c r="CL245" s="43" t="s">
        <v>5474</v>
      </c>
      <c r="CM245" s="43" t="s">
        <v>5474</v>
      </c>
      <c r="CN245" s="145">
        <v>-9933</v>
      </c>
      <c r="CO245" s="145">
        <v>-23331</v>
      </c>
      <c r="CP245" s="148">
        <v>125477.89311965849</v>
      </c>
      <c r="CQ245" s="189" t="s">
        <v>5474</v>
      </c>
      <c r="CR245" s="189" t="s">
        <v>5474</v>
      </c>
      <c r="CS245" s="99" t="s">
        <v>5474</v>
      </c>
      <c r="CT245" s="167" t="s">
        <v>5474</v>
      </c>
      <c r="CU245" s="43" t="s">
        <v>5474</v>
      </c>
      <c r="CV245" s="43" t="s">
        <v>5474</v>
      </c>
      <c r="CW245" s="43" t="s">
        <v>5474</v>
      </c>
      <c r="CX245" s="43" t="s">
        <v>5474</v>
      </c>
      <c r="CY245" s="43" t="s">
        <v>5474</v>
      </c>
      <c r="CZ245" s="43" t="s">
        <v>5474</v>
      </c>
      <c r="DA245" s="42" t="s">
        <v>5474</v>
      </c>
      <c r="DB245" s="42" t="s">
        <v>5474</v>
      </c>
      <c r="DC245" s="42" t="s">
        <v>5474</v>
      </c>
      <c r="DD245" s="42" t="s">
        <v>5474</v>
      </c>
      <c r="DE245" s="42" t="s">
        <v>5474</v>
      </c>
      <c r="DF245" s="42" t="s">
        <v>5474</v>
      </c>
      <c r="DG245" s="42" t="s">
        <v>5474</v>
      </c>
      <c r="DH245" s="42" t="s">
        <v>5474</v>
      </c>
    </row>
    <row r="246" spans="1:112">
      <c r="A246" s="22">
        <v>5383</v>
      </c>
      <c r="B246" s="7" t="s">
        <v>1120</v>
      </c>
      <c r="C246" s="21">
        <v>0.13239999999999999</v>
      </c>
      <c r="D246" s="21">
        <v>0.44690000000000002</v>
      </c>
      <c r="E246" s="21">
        <v>0.1537</v>
      </c>
      <c r="F246" s="21">
        <v>0.42799999999999999</v>
      </c>
      <c r="G246" s="21">
        <v>0.3599</v>
      </c>
      <c r="H246" s="21">
        <v>0.83330000000000004</v>
      </c>
      <c r="I246" s="21">
        <v>0.94740000000000002</v>
      </c>
      <c r="J246" s="21">
        <v>0.73080000000000001</v>
      </c>
      <c r="K246" s="21">
        <v>2.8799999999999999E-2</v>
      </c>
      <c r="L246" s="21">
        <v>2.93E-2</v>
      </c>
      <c r="M246" s="21">
        <v>0.1338</v>
      </c>
      <c r="N246" s="21">
        <v>5.4699999999999999E-2</v>
      </c>
      <c r="O246" s="21">
        <v>5.1299999999999998E-2</v>
      </c>
      <c r="P246" s="21">
        <v>0.15659999999999999</v>
      </c>
      <c r="Q246" s="21">
        <v>5.1900000000000002E-2</v>
      </c>
      <c r="R246" s="21">
        <v>3.5000000000000001E-3</v>
      </c>
      <c r="S246" s="21">
        <v>-0.12570000000000001</v>
      </c>
      <c r="T246" s="21">
        <v>-4.02E-2</v>
      </c>
      <c r="U246" s="10">
        <v>-7.0000000000000007E-2</v>
      </c>
      <c r="V246" s="10">
        <v>-0.61</v>
      </c>
      <c r="W246" s="7">
        <v>0</v>
      </c>
      <c r="X246" s="20">
        <v>0</v>
      </c>
      <c r="Y246" s="75"/>
      <c r="Z246" s="7"/>
      <c r="AA246" s="7"/>
      <c r="AB246" s="51"/>
      <c r="AC246" s="51"/>
      <c r="AD246" s="51"/>
      <c r="AE246" s="51"/>
      <c r="AF246" s="51"/>
      <c r="AG246" s="51"/>
      <c r="AH246" s="20">
        <v>0</v>
      </c>
      <c r="AI246" s="7" t="s">
        <v>8481</v>
      </c>
      <c r="AJ246" s="67" t="s">
        <v>8468</v>
      </c>
      <c r="AK246" s="44">
        <v>0.57416267942583743</v>
      </c>
      <c r="AL246" s="44">
        <v>0.67999999999999972</v>
      </c>
      <c r="AM246" s="44">
        <v>1</v>
      </c>
      <c r="AN246" s="25">
        <v>0.41468253968253965</v>
      </c>
      <c r="AO246" s="25">
        <v>9.9206349206349215E-2</v>
      </c>
      <c r="AP246" s="215">
        <v>25.2</v>
      </c>
      <c r="AQ246" s="215" t="s">
        <v>8552</v>
      </c>
      <c r="AR246" s="44">
        <v>8.0000000000000002E-3</v>
      </c>
      <c r="AS246" s="171" t="s">
        <v>7781</v>
      </c>
      <c r="AT246" s="171" t="s">
        <v>7210</v>
      </c>
      <c r="AU246" s="171" t="s">
        <v>7024</v>
      </c>
      <c r="AV246" s="7" t="s">
        <v>5474</v>
      </c>
      <c r="AW246" s="14" t="s">
        <v>6735</v>
      </c>
      <c r="AX246" s="49" t="s">
        <v>6009</v>
      </c>
      <c r="AY246" s="38" t="s">
        <v>5961</v>
      </c>
      <c r="AZ246" s="14" t="s">
        <v>6157</v>
      </c>
      <c r="BA246" s="49" t="s">
        <v>5993</v>
      </c>
      <c r="BB246" s="38" t="s">
        <v>5993</v>
      </c>
      <c r="BC246" s="7">
        <v>0.8</v>
      </c>
      <c r="BD246" s="14" t="s">
        <v>6381</v>
      </c>
      <c r="BE246" s="49" t="s">
        <v>6009</v>
      </c>
      <c r="BF246" s="38" t="s">
        <v>5971</v>
      </c>
      <c r="BG246" s="7">
        <v>0.4</v>
      </c>
      <c r="BH246" s="45">
        <v>78.515724682376458</v>
      </c>
      <c r="BI246" s="215" t="s">
        <v>8495</v>
      </c>
      <c r="BJ246" s="215" t="s">
        <v>8554</v>
      </c>
      <c r="BK246" s="7">
        <v>1.1000000000000001</v>
      </c>
      <c r="BL246" s="25">
        <v>1.002004008016032E-2</v>
      </c>
      <c r="BM246" s="20">
        <v>0.72843750000000007</v>
      </c>
      <c r="BN246" s="20">
        <v>0.78</v>
      </c>
      <c r="BO246" s="20">
        <v>0.68624999999999992</v>
      </c>
      <c r="BP246" s="46" t="s">
        <v>8473</v>
      </c>
      <c r="BQ246" s="215" t="s">
        <v>8473</v>
      </c>
      <c r="BR246" s="79" t="s">
        <v>8473</v>
      </c>
      <c r="BS246" s="9">
        <v>0</v>
      </c>
      <c r="BT246" s="9">
        <v>0</v>
      </c>
      <c r="BU246" s="47" t="s">
        <v>5993</v>
      </c>
      <c r="BV246" s="47" t="s">
        <v>5993</v>
      </c>
      <c r="BW246" s="14" t="s">
        <v>5474</v>
      </c>
      <c r="BX246" s="83" t="s">
        <v>8473</v>
      </c>
      <c r="BY246" s="82" t="s">
        <v>8473</v>
      </c>
      <c r="BZ246" s="46" t="s">
        <v>8473</v>
      </c>
      <c r="CA246" s="48" t="s">
        <v>5474</v>
      </c>
      <c r="CB246" s="45">
        <v>0</v>
      </c>
      <c r="CC246" s="45">
        <v>0</v>
      </c>
      <c r="CD246" s="45">
        <v>0</v>
      </c>
      <c r="CE246" s="45">
        <v>0</v>
      </c>
      <c r="CF246" s="14" t="s">
        <v>8771</v>
      </c>
      <c r="CG246" s="7" t="s">
        <v>8477</v>
      </c>
      <c r="CH246" s="215" t="s">
        <v>8498</v>
      </c>
      <c r="CI246" s="215" t="s">
        <v>8478</v>
      </c>
      <c r="CJ246" s="215" t="s">
        <v>8546</v>
      </c>
      <c r="CK246" s="43" t="s">
        <v>6887</v>
      </c>
      <c r="CL246" s="43" t="s">
        <v>5474</v>
      </c>
      <c r="CM246" s="43" t="s">
        <v>5474</v>
      </c>
      <c r="CN246" s="145">
        <v>0</v>
      </c>
      <c r="CO246" s="145">
        <v>0</v>
      </c>
      <c r="CP246" s="148">
        <v>1978.5962619958866</v>
      </c>
      <c r="CQ246" s="189" t="s">
        <v>5474</v>
      </c>
      <c r="CR246" s="189" t="s">
        <v>5474</v>
      </c>
      <c r="CS246" s="99" t="s">
        <v>5474</v>
      </c>
      <c r="CT246" s="167" t="s">
        <v>5474</v>
      </c>
      <c r="CU246" s="43" t="s">
        <v>5474</v>
      </c>
      <c r="CV246" s="43" t="s">
        <v>5474</v>
      </c>
      <c r="CW246" s="43" t="s">
        <v>5474</v>
      </c>
      <c r="CX246" s="43" t="s">
        <v>5474</v>
      </c>
      <c r="CY246" s="43" t="s">
        <v>5474</v>
      </c>
      <c r="CZ246" s="43" t="s">
        <v>5474</v>
      </c>
      <c r="DA246" s="42" t="s">
        <v>5474</v>
      </c>
      <c r="DB246" s="42" t="s">
        <v>5474</v>
      </c>
      <c r="DC246" s="42" t="s">
        <v>5474</v>
      </c>
      <c r="DD246" s="42" t="s">
        <v>5474</v>
      </c>
      <c r="DE246" s="42" t="s">
        <v>5474</v>
      </c>
      <c r="DF246" s="42" t="s">
        <v>5474</v>
      </c>
      <c r="DG246" s="42" t="s">
        <v>5474</v>
      </c>
      <c r="DH246" s="42" t="s">
        <v>5474</v>
      </c>
    </row>
    <row r="247" spans="1:112">
      <c r="A247" s="22">
        <v>6150</v>
      </c>
      <c r="B247" s="7" t="s">
        <v>1242</v>
      </c>
      <c r="C247" s="21">
        <v>-0.27810000000000001</v>
      </c>
      <c r="D247" s="21">
        <v>0.80169999999999997</v>
      </c>
      <c r="E247" s="21">
        <v>-0.33339999999999997</v>
      </c>
      <c r="F247" s="21">
        <v>0.1963</v>
      </c>
      <c r="G247" s="21">
        <v>1.4086000000000001</v>
      </c>
      <c r="H247" s="21">
        <v>1.3651</v>
      </c>
      <c r="I247" s="21">
        <v>80.888900000000007</v>
      </c>
      <c r="J247" s="21">
        <v>14.115399999999999</v>
      </c>
      <c r="K247" s="21">
        <v>6.0100000000000001E-2</v>
      </c>
      <c r="L247" s="21">
        <v>0.20680000000000001</v>
      </c>
      <c r="M247" s="21">
        <v>9.8900000000000002E-2</v>
      </c>
      <c r="N247" s="21">
        <v>6.2600000000000003E-2</v>
      </c>
      <c r="O247" s="21">
        <v>0.20810000000000001</v>
      </c>
      <c r="P247" s="21">
        <v>0.12039999999999999</v>
      </c>
      <c r="Q247" s="21">
        <v>0.16819999999999999</v>
      </c>
      <c r="R247" s="21">
        <v>6.5600000000000006E-2</v>
      </c>
      <c r="S247" s="21">
        <v>0.15670000000000001</v>
      </c>
      <c r="T247" s="21">
        <v>4.8899999999999999E-2</v>
      </c>
      <c r="U247" s="10">
        <v>10.23</v>
      </c>
      <c r="V247" s="10">
        <v>11.51</v>
      </c>
      <c r="W247" s="7">
        <v>1.7</v>
      </c>
      <c r="X247" s="20">
        <v>0.70589999999999997</v>
      </c>
      <c r="Y247" s="75">
        <v>2020</v>
      </c>
      <c r="Z247" s="7">
        <v>0.5</v>
      </c>
      <c r="AA247" s="7">
        <v>0</v>
      </c>
      <c r="AB247" s="51">
        <v>12</v>
      </c>
      <c r="AC247" s="51">
        <v>-303</v>
      </c>
      <c r="AD247" s="51"/>
      <c r="AE247" s="51"/>
      <c r="AF247" s="51">
        <v>-17</v>
      </c>
      <c r="AG247" s="51">
        <v>13</v>
      </c>
      <c r="AH247" s="20">
        <v>0.33260000000000001</v>
      </c>
      <c r="AI247" s="7" t="s">
        <v>8481</v>
      </c>
      <c r="AJ247" s="67" t="s">
        <v>8536</v>
      </c>
      <c r="AK247" s="44">
        <v>0.50886075949367093</v>
      </c>
      <c r="AL247" s="44">
        <v>-0.65517241379310343</v>
      </c>
      <c r="AM247" s="44">
        <v>-0.66666666666666663</v>
      </c>
      <c r="AN247" s="25">
        <v>1.3344594594594594</v>
      </c>
      <c r="AO247" s="25">
        <v>0.29391891891891891</v>
      </c>
      <c r="AP247" s="215">
        <v>148</v>
      </c>
      <c r="AQ247" s="215" t="s">
        <v>8552</v>
      </c>
      <c r="AR247" s="44">
        <v>6.8027210884353704E-3</v>
      </c>
      <c r="AS247" s="171" t="s">
        <v>7781</v>
      </c>
      <c r="AT247" s="171" t="s">
        <v>8105</v>
      </c>
      <c r="AU247" s="171" t="s">
        <v>7113</v>
      </c>
      <c r="AV247" s="7" t="s">
        <v>8470</v>
      </c>
      <c r="AW247" s="14" t="s">
        <v>6853</v>
      </c>
      <c r="AX247" s="49" t="s">
        <v>6009</v>
      </c>
      <c r="AY247" s="38" t="s">
        <v>5961</v>
      </c>
      <c r="AZ247" s="14" t="s">
        <v>6456</v>
      </c>
      <c r="BA247" s="49" t="s">
        <v>5981</v>
      </c>
      <c r="BB247" s="38" t="s">
        <v>6007</v>
      </c>
      <c r="BC247" s="7">
        <v>1.5</v>
      </c>
      <c r="BD247" s="14" t="s">
        <v>6035</v>
      </c>
      <c r="BE247" s="49" t="s">
        <v>5967</v>
      </c>
      <c r="BF247" s="38" t="s">
        <v>5961</v>
      </c>
      <c r="BG247" s="7">
        <v>1</v>
      </c>
      <c r="BH247" s="45">
        <v>1156.1247216992138</v>
      </c>
      <c r="BI247" s="215" t="s">
        <v>8489</v>
      </c>
      <c r="BJ247" s="215" t="s">
        <v>8496</v>
      </c>
      <c r="BK247" s="7">
        <v>0.2</v>
      </c>
      <c r="BL247" s="25">
        <v>6.8027210884353739E-3</v>
      </c>
      <c r="BM247" s="20">
        <v>0.68587500000000001</v>
      </c>
      <c r="BN247" s="20">
        <v>0.57999999999999996</v>
      </c>
      <c r="BO247" s="20">
        <v>0.77249999999999985</v>
      </c>
      <c r="BP247" s="46">
        <v>12.858384013900956</v>
      </c>
      <c r="BQ247" s="215" t="s">
        <v>8558</v>
      </c>
      <c r="BR247" s="79">
        <v>-5.1645608108108143E-2</v>
      </c>
      <c r="BS247" s="9">
        <v>5.6037048133286138E-3</v>
      </c>
      <c r="BT247" s="9">
        <v>0</v>
      </c>
      <c r="BU247" s="47" t="s">
        <v>5993</v>
      </c>
      <c r="BV247" s="47" t="s">
        <v>5993</v>
      </c>
      <c r="BW247" s="14" t="s">
        <v>5474</v>
      </c>
      <c r="BX247" s="83">
        <v>0.13802527027027009</v>
      </c>
      <c r="BY247" s="82">
        <v>11.93</v>
      </c>
      <c r="BZ247" s="46">
        <v>12.405699916177703</v>
      </c>
      <c r="CA247" s="48" t="s">
        <v>8485</v>
      </c>
      <c r="CB247" s="45">
        <v>1776</v>
      </c>
      <c r="CC247" s="45">
        <v>-44844</v>
      </c>
      <c r="CD247" s="45">
        <v>0</v>
      </c>
      <c r="CE247" s="45">
        <v>0</v>
      </c>
      <c r="CF247" s="14" t="s">
        <v>8772</v>
      </c>
      <c r="CG247" s="7" t="s">
        <v>8556</v>
      </c>
      <c r="CH247" s="215" t="s">
        <v>8479</v>
      </c>
      <c r="CI247" s="215" t="s">
        <v>8478</v>
      </c>
      <c r="CJ247" s="215" t="s">
        <v>8479</v>
      </c>
      <c r="CK247" s="43" t="s">
        <v>5474</v>
      </c>
      <c r="CL247" s="43" t="s">
        <v>5474</v>
      </c>
      <c r="CM247" s="43" t="s">
        <v>6903</v>
      </c>
      <c r="CN247" s="145">
        <v>-44844</v>
      </c>
      <c r="CO247" s="145">
        <v>1776</v>
      </c>
      <c r="CP247" s="148">
        <v>171106.45881148364</v>
      </c>
      <c r="CQ247" s="189" t="s">
        <v>5474</v>
      </c>
      <c r="CR247" s="189" t="s">
        <v>5474</v>
      </c>
      <c r="CS247" s="99" t="s">
        <v>5474</v>
      </c>
      <c r="CT247" s="167" t="s">
        <v>5474</v>
      </c>
      <c r="CU247" s="43" t="s">
        <v>5474</v>
      </c>
      <c r="CV247" s="43" t="s">
        <v>5474</v>
      </c>
      <c r="CW247" s="43" t="s">
        <v>5474</v>
      </c>
      <c r="CX247" s="43" t="s">
        <v>5474</v>
      </c>
      <c r="CY247" s="43" t="s">
        <v>5474</v>
      </c>
      <c r="CZ247" s="43" t="s">
        <v>5474</v>
      </c>
      <c r="DA247" s="42" t="s">
        <v>5474</v>
      </c>
      <c r="DB247" s="42" t="s">
        <v>5474</v>
      </c>
      <c r="DC247" s="42" t="s">
        <v>5474</v>
      </c>
      <c r="DD247" s="42" t="s">
        <v>5474</v>
      </c>
      <c r="DE247" s="42" t="s">
        <v>5474</v>
      </c>
      <c r="DF247" s="42" t="s">
        <v>5474</v>
      </c>
      <c r="DG247" s="42" t="s">
        <v>5474</v>
      </c>
      <c r="DH247" s="42" t="s">
        <v>5474</v>
      </c>
    </row>
    <row r="248" spans="1:112">
      <c r="A248" s="22">
        <v>3515</v>
      </c>
      <c r="B248" s="7" t="s">
        <v>781</v>
      </c>
      <c r="C248" s="21">
        <v>-0.1938</v>
      </c>
      <c r="D248" s="21">
        <v>-0.31680000000000003</v>
      </c>
      <c r="E248" s="21">
        <v>-0.28349999999999997</v>
      </c>
      <c r="F248" s="21">
        <v>-0.2576</v>
      </c>
      <c r="G248" s="21">
        <v>0.1124</v>
      </c>
      <c r="H248" s="21">
        <v>0.59179999999999999</v>
      </c>
      <c r="I248" s="21">
        <v>1.3964000000000001</v>
      </c>
      <c r="J248" s="21">
        <v>1.4953000000000001</v>
      </c>
      <c r="K248" s="21">
        <v>5.1700000000000003E-2</v>
      </c>
      <c r="L248" s="21">
        <v>9.2600000000000002E-2</v>
      </c>
      <c r="M248" s="21">
        <v>6.5100000000000005E-2</v>
      </c>
      <c r="N248" s="21">
        <v>5.3699999999999998E-2</v>
      </c>
      <c r="O248" s="21">
        <v>8.77E-2</v>
      </c>
      <c r="P248" s="21">
        <v>6.7699999999999996E-2</v>
      </c>
      <c r="Q248" s="21">
        <v>3.78E-2</v>
      </c>
      <c r="R248" s="21">
        <v>2.1700000000000001E-2</v>
      </c>
      <c r="S248" s="21">
        <v>0.1046</v>
      </c>
      <c r="T248" s="21">
        <v>6.7100000000000007E-2</v>
      </c>
      <c r="U248" s="10">
        <v>10.73</v>
      </c>
      <c r="V248" s="10">
        <v>17.73</v>
      </c>
      <c r="W248" s="7">
        <v>4.4001000000000001</v>
      </c>
      <c r="X248" s="20">
        <v>0.86370000000000002</v>
      </c>
      <c r="Y248" s="75">
        <v>2020</v>
      </c>
      <c r="Z248" s="7">
        <v>8</v>
      </c>
      <c r="AA248" s="7">
        <v>0</v>
      </c>
      <c r="AB248" s="51">
        <v>-1439</v>
      </c>
      <c r="AC248" s="51">
        <v>-498</v>
      </c>
      <c r="AD248" s="51">
        <v>75</v>
      </c>
      <c r="AE248" s="51">
        <v>114</v>
      </c>
      <c r="AF248" s="51">
        <v>144</v>
      </c>
      <c r="AG248" s="51">
        <v>27</v>
      </c>
      <c r="AH248" s="20">
        <v>4.0300000000000002E-2</v>
      </c>
      <c r="AI248" s="7" t="s">
        <v>8467</v>
      </c>
      <c r="AJ248" s="67" t="s">
        <v>8494</v>
      </c>
      <c r="AK248" s="44">
        <v>-0.80434782608695654</v>
      </c>
      <c r="AL248" s="44">
        <v>-0.66666666666666663</v>
      </c>
      <c r="AM248" s="44">
        <v>1</v>
      </c>
      <c r="AN248" s="25">
        <v>0.64335664335664333</v>
      </c>
      <c r="AO248" s="25">
        <v>0.3776223776223776</v>
      </c>
      <c r="AP248" s="215">
        <v>143</v>
      </c>
      <c r="AQ248" s="215" t="s">
        <v>8552</v>
      </c>
      <c r="AR248" s="44">
        <v>5.5350553505535E-2</v>
      </c>
      <c r="AS248" s="171" t="s">
        <v>7878</v>
      </c>
      <c r="AT248" s="171" t="s">
        <v>7879</v>
      </c>
      <c r="AU248" s="171" t="s">
        <v>7086</v>
      </c>
      <c r="AV248" s="7" t="s">
        <v>8470</v>
      </c>
      <c r="AW248" s="14" t="s">
        <v>6157</v>
      </c>
      <c r="AX248" s="49" t="s">
        <v>6009</v>
      </c>
      <c r="AY248" s="38" t="s">
        <v>5971</v>
      </c>
      <c r="AZ248" s="14" t="s">
        <v>6123</v>
      </c>
      <c r="BA248" s="49" t="s">
        <v>6039</v>
      </c>
      <c r="BB248" s="38" t="s">
        <v>6007</v>
      </c>
      <c r="BC248" s="7">
        <v>0.8</v>
      </c>
      <c r="BD248" s="14" t="s">
        <v>6041</v>
      </c>
      <c r="BE248" s="49" t="s">
        <v>5967</v>
      </c>
      <c r="BF248" s="38" t="s">
        <v>5971</v>
      </c>
      <c r="BG248" s="7">
        <v>0.8</v>
      </c>
      <c r="BH248" s="45">
        <v>1750.2790206881664</v>
      </c>
      <c r="BI248" s="215" t="s">
        <v>8489</v>
      </c>
      <c r="BJ248" s="215" t="s">
        <v>8509</v>
      </c>
      <c r="BK248" s="7">
        <v>1</v>
      </c>
      <c r="BL248" s="25">
        <v>4.7619047619047616E-2</v>
      </c>
      <c r="BM248" s="20">
        <v>0.55993749999999998</v>
      </c>
      <c r="BN248" s="20">
        <v>0.375</v>
      </c>
      <c r="BO248" s="20">
        <v>0.71124999999999983</v>
      </c>
      <c r="BP248" s="46">
        <v>8.0654258319232941</v>
      </c>
      <c r="BQ248" s="215" t="s">
        <v>8569</v>
      </c>
      <c r="BR248" s="79">
        <v>0.69418076923076932</v>
      </c>
      <c r="BS248" s="9">
        <v>2.4774996341333289E-2</v>
      </c>
      <c r="BT248" s="9">
        <v>4.9802710090029345E-2</v>
      </c>
      <c r="BU248" s="47" t="s">
        <v>5993</v>
      </c>
      <c r="BV248" s="47">
        <v>44377</v>
      </c>
      <c r="BW248" s="14" t="s">
        <v>8514</v>
      </c>
      <c r="BX248" s="83">
        <v>1.0330169230769228</v>
      </c>
      <c r="BY248" s="82">
        <v>16.829999999999998</v>
      </c>
      <c r="BZ248" s="46">
        <v>8.4967320261437909</v>
      </c>
      <c r="CA248" s="48" t="s">
        <v>8526</v>
      </c>
      <c r="CB248" s="45">
        <v>-205777</v>
      </c>
      <c r="CC248" s="45">
        <v>-71214</v>
      </c>
      <c r="CD248" s="45">
        <v>10725</v>
      </c>
      <c r="CE248" s="45">
        <v>16302</v>
      </c>
      <c r="CF248" s="14" t="s">
        <v>8773</v>
      </c>
      <c r="CG248" s="7" t="s">
        <v>8477</v>
      </c>
      <c r="CH248" s="215" t="s">
        <v>8478</v>
      </c>
      <c r="CI248" s="215" t="s">
        <v>8478</v>
      </c>
      <c r="CJ248" s="215" t="s">
        <v>8479</v>
      </c>
      <c r="CK248" s="43" t="s">
        <v>5474</v>
      </c>
      <c r="CL248" s="43" t="s">
        <v>5474</v>
      </c>
      <c r="CM248" s="43" t="s">
        <v>5474</v>
      </c>
      <c r="CN248" s="145">
        <v>-54912</v>
      </c>
      <c r="CO248" s="145">
        <v>-195052</v>
      </c>
      <c r="CP248" s="148">
        <v>250289.8999584078</v>
      </c>
      <c r="CQ248" s="189" t="s">
        <v>5474</v>
      </c>
      <c r="CR248" s="189" t="s">
        <v>5474</v>
      </c>
      <c r="CS248" s="99" t="s">
        <v>5474</v>
      </c>
      <c r="CT248" s="167" t="s">
        <v>5474</v>
      </c>
      <c r="CU248" s="43" t="s">
        <v>5474</v>
      </c>
      <c r="CV248" s="43" t="s">
        <v>5474</v>
      </c>
      <c r="CW248" s="43" t="s">
        <v>5474</v>
      </c>
      <c r="CX248" s="43" t="s">
        <v>5474</v>
      </c>
      <c r="CY248" s="43" t="s">
        <v>5474</v>
      </c>
      <c r="CZ248" s="43" t="s">
        <v>5474</v>
      </c>
      <c r="DA248" s="42" t="s">
        <v>5474</v>
      </c>
      <c r="DB248" s="42" t="s">
        <v>5474</v>
      </c>
      <c r="DC248" s="42" t="s">
        <v>5474</v>
      </c>
      <c r="DD248" s="42" t="s">
        <v>5474</v>
      </c>
      <c r="DE248" s="42" t="s">
        <v>5474</v>
      </c>
      <c r="DF248" s="42" t="s">
        <v>5474</v>
      </c>
      <c r="DG248" s="42" t="s">
        <v>5474</v>
      </c>
      <c r="DH248" s="42" t="s">
        <v>5474</v>
      </c>
    </row>
    <row r="249" spans="1:112">
      <c r="A249" s="22">
        <v>8027</v>
      </c>
      <c r="B249" s="7" t="s">
        <v>1427</v>
      </c>
      <c r="C249" s="21">
        <v>-0.19800000000000001</v>
      </c>
      <c r="D249" s="21">
        <v>4.7000000000000002E-3</v>
      </c>
      <c r="E249" s="21">
        <v>1.3599999999999999E-2</v>
      </c>
      <c r="F249" s="21">
        <v>0.16470000000000001</v>
      </c>
      <c r="G249" s="21">
        <v>0.36890000000000001</v>
      </c>
      <c r="H249" s="21">
        <v>-0.33</v>
      </c>
      <c r="I249" s="21">
        <v>-6.9400000000000003E-2</v>
      </c>
      <c r="J249" s="21">
        <v>2.2745000000000002</v>
      </c>
      <c r="K249" s="21">
        <v>-1.9800000000000002E-2</v>
      </c>
      <c r="L249" s="21">
        <v>5.1999999999999998E-3</v>
      </c>
      <c r="M249" s="21">
        <v>9.4100000000000003E-2</v>
      </c>
      <c r="N249" s="21">
        <v>-1.8599999999999998E-2</v>
      </c>
      <c r="O249" s="21">
        <v>2.0199999999999999E-2</v>
      </c>
      <c r="P249" s="21">
        <v>0.19570000000000001</v>
      </c>
      <c r="Q249" s="21">
        <v>5.7000000000000002E-2</v>
      </c>
      <c r="R249" s="21">
        <v>3.1099999999999999E-2</v>
      </c>
      <c r="S249" s="21">
        <v>2.47E-2</v>
      </c>
      <c r="T249" s="21">
        <v>0.15590000000000001</v>
      </c>
      <c r="U249" s="10">
        <v>1.67</v>
      </c>
      <c r="V249" s="10">
        <v>3.13</v>
      </c>
      <c r="W249" s="7">
        <v>0.33860000000000001</v>
      </c>
      <c r="X249" s="20">
        <v>0.50180000000000002</v>
      </c>
      <c r="Y249" s="75">
        <v>2020</v>
      </c>
      <c r="Z249" s="7">
        <v>1.1888000000000001</v>
      </c>
      <c r="AA249" s="7">
        <v>0</v>
      </c>
      <c r="AB249" s="51">
        <v>72</v>
      </c>
      <c r="AC249" s="51">
        <v>29</v>
      </c>
      <c r="AD249" s="51"/>
      <c r="AE249" s="51"/>
      <c r="AF249" s="51">
        <v>32</v>
      </c>
      <c r="AG249" s="51">
        <v>74</v>
      </c>
      <c r="AH249" s="20">
        <v>1.4E-2</v>
      </c>
      <c r="AI249" s="7" t="s">
        <v>8467</v>
      </c>
      <c r="AJ249" s="67" t="s">
        <v>8536</v>
      </c>
      <c r="AK249" s="44">
        <v>-0.81818181818181823</v>
      </c>
      <c r="AL249" s="44">
        <v>0.5985401459854014</v>
      </c>
      <c r="AM249" s="44">
        <v>0.66666666666666274</v>
      </c>
      <c r="AN249" s="25">
        <v>0.68229954614220889</v>
      </c>
      <c r="AO249" s="25">
        <v>0.2072617246596066</v>
      </c>
      <c r="AP249" s="215">
        <v>66.099999999999994</v>
      </c>
      <c r="AQ249" s="215" t="s">
        <v>8552</v>
      </c>
      <c r="AR249" s="44">
        <v>1.6923076923076898E-2</v>
      </c>
      <c r="AS249" s="171" t="s">
        <v>7878</v>
      </c>
      <c r="AT249" s="171" t="s">
        <v>7511</v>
      </c>
      <c r="AU249" s="171" t="s">
        <v>7504</v>
      </c>
      <c r="AV249" s="7" t="s">
        <v>8470</v>
      </c>
      <c r="AW249" s="14" t="s">
        <v>8382</v>
      </c>
      <c r="AX249" s="49" t="s">
        <v>6009</v>
      </c>
      <c r="AY249" s="38" t="s">
        <v>5961</v>
      </c>
      <c r="AZ249" s="14" t="s">
        <v>6849</v>
      </c>
      <c r="BA249" s="49" t="s">
        <v>6039</v>
      </c>
      <c r="BB249" s="38" t="s">
        <v>6007</v>
      </c>
      <c r="BC249" s="7">
        <v>0.3</v>
      </c>
      <c r="BD249" s="14" t="s">
        <v>6069</v>
      </c>
      <c r="BE249" s="49" t="s">
        <v>5967</v>
      </c>
      <c r="BF249" s="38" t="s">
        <v>5971</v>
      </c>
      <c r="BG249" s="7">
        <v>0.3</v>
      </c>
      <c r="BH249" s="45">
        <v>858.29796283042242</v>
      </c>
      <c r="BI249" s="215" t="s">
        <v>8471</v>
      </c>
      <c r="BJ249" s="215" t="s">
        <v>8520</v>
      </c>
      <c r="BK249" s="7">
        <v>1.9</v>
      </c>
      <c r="BL249" s="25">
        <v>1.2251148545176067E-2</v>
      </c>
      <c r="BM249" s="20">
        <v>0.62525000000000008</v>
      </c>
      <c r="BN249" s="20">
        <v>0.62250000000000005</v>
      </c>
      <c r="BO249" s="20">
        <v>0.62749999999999995</v>
      </c>
      <c r="BP249" s="46">
        <v>21.118210862619808</v>
      </c>
      <c r="BQ249" s="215" t="s">
        <v>8553</v>
      </c>
      <c r="BR249" s="79">
        <v>-0.40635400907715574</v>
      </c>
      <c r="BS249" s="9">
        <v>0</v>
      </c>
      <c r="BT249" s="9">
        <v>1.2064295279573756E-2</v>
      </c>
      <c r="BU249" s="47" t="s">
        <v>5993</v>
      </c>
      <c r="BV249" s="47">
        <v>44294</v>
      </c>
      <c r="BW249" s="14" t="s">
        <v>5474</v>
      </c>
      <c r="BX249" s="83">
        <v>-0.25794251134644475</v>
      </c>
      <c r="BY249" s="82">
        <v>3.27</v>
      </c>
      <c r="BZ249" s="46">
        <v>20.214067278287459</v>
      </c>
      <c r="CA249" s="48" t="s">
        <v>8475</v>
      </c>
      <c r="CB249" s="45">
        <v>4759.2</v>
      </c>
      <c r="CC249" s="45">
        <v>1916.8999999999999</v>
      </c>
      <c r="CD249" s="45">
        <v>0</v>
      </c>
      <c r="CE249" s="45">
        <v>0</v>
      </c>
      <c r="CF249" s="14" t="s">
        <v>8774</v>
      </c>
      <c r="CG249" s="7" t="s">
        <v>8477</v>
      </c>
      <c r="CH249" s="215" t="s">
        <v>8478</v>
      </c>
      <c r="CI249" s="215" t="s">
        <v>8498</v>
      </c>
      <c r="CJ249" s="215" t="s">
        <v>8479</v>
      </c>
      <c r="CK249" s="43" t="s">
        <v>5474</v>
      </c>
      <c r="CL249" s="43" t="s">
        <v>5474</v>
      </c>
      <c r="CM249" s="43" t="s">
        <v>6903</v>
      </c>
      <c r="CN249" s="145">
        <v>1916.8999999999999</v>
      </c>
      <c r="CO249" s="145">
        <v>4759.2</v>
      </c>
      <c r="CP249" s="148">
        <v>56733.495343090915</v>
      </c>
      <c r="CQ249" s="189">
        <v>0.36127080181543114</v>
      </c>
      <c r="CR249" s="189">
        <v>0.73750000000000004</v>
      </c>
      <c r="CS249" s="99">
        <v>44367</v>
      </c>
      <c r="CT249" s="167" t="s">
        <v>5474</v>
      </c>
      <c r="CU249" s="43" t="s">
        <v>5474</v>
      </c>
      <c r="CV249" s="43" t="s">
        <v>5474</v>
      </c>
      <c r="CW249" s="43" t="s">
        <v>5474</v>
      </c>
      <c r="CX249" s="43" t="s">
        <v>5474</v>
      </c>
      <c r="CY249" s="43" t="s">
        <v>5474</v>
      </c>
      <c r="CZ249" s="43" t="s">
        <v>5474</v>
      </c>
      <c r="DA249" s="42" t="s">
        <v>5474</v>
      </c>
      <c r="DB249" s="42" t="s">
        <v>5474</v>
      </c>
      <c r="DC249" s="42" t="s">
        <v>5474</v>
      </c>
      <c r="DD249" s="42" t="s">
        <v>5474</v>
      </c>
      <c r="DE249" s="42" t="s">
        <v>5474</v>
      </c>
      <c r="DF249" s="42" t="s">
        <v>5474</v>
      </c>
      <c r="DG249" s="42" t="s">
        <v>5474</v>
      </c>
      <c r="DH249" s="42" t="s">
        <v>5474</v>
      </c>
    </row>
    <row r="250" spans="1:112">
      <c r="A250" s="22">
        <v>5287</v>
      </c>
      <c r="B250" s="7" t="s">
        <v>1089</v>
      </c>
      <c r="C250" s="21">
        <v>8.9499999999999996E-2</v>
      </c>
      <c r="D250" s="21">
        <v>-7.1999999999999998E-3</v>
      </c>
      <c r="E250" s="21">
        <v>5.1000000000000004E-3</v>
      </c>
      <c r="F250" s="21">
        <v>4.8999999999999998E-3</v>
      </c>
      <c r="G250" s="21">
        <v>5.9799999999999999E-2</v>
      </c>
      <c r="H250" s="21">
        <v>5.5399999999999998E-2</v>
      </c>
      <c r="I250" s="21">
        <v>-0.104</v>
      </c>
      <c r="J250" s="21">
        <v>-7.2400000000000006E-2</v>
      </c>
      <c r="K250" s="21">
        <v>-1.6299999999999999E-2</v>
      </c>
      <c r="L250" s="21">
        <v>-5.0299999999999997E-2</v>
      </c>
      <c r="M250" s="21">
        <v>-3.15E-2</v>
      </c>
      <c r="N250" s="21">
        <v>2.2800000000000001E-2</v>
      </c>
      <c r="O250" s="21">
        <v>-6.9900000000000004E-2</v>
      </c>
      <c r="P250" s="21">
        <v>-6.5100000000000005E-2</v>
      </c>
      <c r="Q250" s="21">
        <v>-1.09E-2</v>
      </c>
      <c r="R250" s="21">
        <v>-4.7999999999999996E-3</v>
      </c>
      <c r="S250" s="21">
        <v>0.3342</v>
      </c>
      <c r="T250" s="21">
        <v>0.214</v>
      </c>
      <c r="U250" s="10">
        <v>7.05</v>
      </c>
      <c r="V250" s="10">
        <v>14.16</v>
      </c>
      <c r="W250" s="7">
        <v>13.926600000000001</v>
      </c>
      <c r="X250" s="20">
        <v>0.94699999999999995</v>
      </c>
      <c r="Y250" s="75">
        <v>2020</v>
      </c>
      <c r="Z250" s="7">
        <v>12</v>
      </c>
      <c r="AA250" s="7">
        <v>1.8309</v>
      </c>
      <c r="AB250" s="51">
        <v>-6</v>
      </c>
      <c r="AC250" s="51">
        <v>20</v>
      </c>
      <c r="AD250" s="51"/>
      <c r="AE250" s="51"/>
      <c r="AF250" s="51"/>
      <c r="AG250" s="51"/>
      <c r="AH250" s="20">
        <v>0</v>
      </c>
      <c r="AI250" s="7" t="s">
        <v>8507</v>
      </c>
      <c r="AJ250" s="67" t="s">
        <v>8468</v>
      </c>
      <c r="AK250" s="44">
        <v>0.8584070796460177</v>
      </c>
      <c r="AL250" s="44">
        <v>0.66666666666666674</v>
      </c>
      <c r="AM250" s="44">
        <v>0.83333333333333337</v>
      </c>
      <c r="AN250" s="25">
        <v>0.22690763052208834</v>
      </c>
      <c r="AO250" s="25">
        <v>9.6385542168674704E-2</v>
      </c>
      <c r="AP250" s="215">
        <v>249</v>
      </c>
      <c r="AQ250" s="215" t="s">
        <v>8552</v>
      </c>
      <c r="AR250" s="44">
        <v>2.4691358024691301E-2</v>
      </c>
      <c r="AS250" s="171" t="s">
        <v>7154</v>
      </c>
      <c r="AT250" s="171" t="s">
        <v>8084</v>
      </c>
      <c r="AU250" s="171" t="s">
        <v>7310</v>
      </c>
      <c r="AV250" s="7" t="s">
        <v>5474</v>
      </c>
      <c r="AW250" s="14" t="s">
        <v>7193</v>
      </c>
      <c r="AX250" s="49" t="s">
        <v>6009</v>
      </c>
      <c r="AY250" s="38" t="s">
        <v>5961</v>
      </c>
      <c r="AZ250" s="14" t="s">
        <v>6528</v>
      </c>
      <c r="BA250" s="49" t="s">
        <v>5967</v>
      </c>
      <c r="BB250" s="38" t="s">
        <v>5961</v>
      </c>
      <c r="BC250" s="7">
        <v>0.5</v>
      </c>
      <c r="BD250" s="14" t="s">
        <v>6260</v>
      </c>
      <c r="BE250" s="49" t="s">
        <v>6009</v>
      </c>
      <c r="BF250" s="38" t="s">
        <v>5961</v>
      </c>
      <c r="BG250" s="7">
        <v>0.9</v>
      </c>
      <c r="BH250" s="45">
        <v>166.95263233314702</v>
      </c>
      <c r="BI250" s="215" t="s">
        <v>8495</v>
      </c>
      <c r="BJ250" s="215" t="s">
        <v>8543</v>
      </c>
      <c r="BK250" s="7">
        <v>2.2000000000000002</v>
      </c>
      <c r="BL250" s="25">
        <v>2.0491803278688523E-2</v>
      </c>
      <c r="BM250" s="20">
        <v>0.58593750000000011</v>
      </c>
      <c r="BN250" s="20">
        <v>0.6100000000000001</v>
      </c>
      <c r="BO250" s="20">
        <v>0.56625000000000003</v>
      </c>
      <c r="BP250" s="46">
        <v>17.584745762711865</v>
      </c>
      <c r="BQ250" s="215" t="s">
        <v>8513</v>
      </c>
      <c r="BR250" s="79">
        <v>-0.12843038821954481</v>
      </c>
      <c r="BS250" s="9">
        <v>4.9788855676221822E-2</v>
      </c>
      <c r="BT250" s="9">
        <v>0.22412165937698214</v>
      </c>
      <c r="BU250" s="47" t="s">
        <v>5993</v>
      </c>
      <c r="BV250" s="47" t="s">
        <v>5993</v>
      </c>
      <c r="BW250" s="14" t="s">
        <v>8561</v>
      </c>
      <c r="BX250" s="83">
        <v>4.5883534136546229E-2</v>
      </c>
      <c r="BY250" s="82">
        <v>13.75</v>
      </c>
      <c r="BZ250" s="46">
        <v>18.109090909090909</v>
      </c>
      <c r="CA250" s="48" t="s">
        <v>8475</v>
      </c>
      <c r="CB250" s="45">
        <v>-1494</v>
      </c>
      <c r="CC250" s="45">
        <v>4980</v>
      </c>
      <c r="CD250" s="45">
        <v>0</v>
      </c>
      <c r="CE250" s="45">
        <v>0</v>
      </c>
      <c r="CF250" s="14" t="s">
        <v>8775</v>
      </c>
      <c r="CG250" s="7" t="s">
        <v>8477</v>
      </c>
      <c r="CH250" s="215" t="s">
        <v>8498</v>
      </c>
      <c r="CI250" s="215" t="s">
        <v>8498</v>
      </c>
      <c r="CJ250" s="215" t="s">
        <v>8546</v>
      </c>
      <c r="CK250" s="43" t="s">
        <v>6887</v>
      </c>
      <c r="CL250" s="43" t="s">
        <v>5474</v>
      </c>
      <c r="CM250" s="43" t="s">
        <v>6903</v>
      </c>
      <c r="CN250" s="145">
        <v>4980</v>
      </c>
      <c r="CO250" s="145">
        <v>-1494</v>
      </c>
      <c r="CP250" s="148">
        <v>41571.20545095361</v>
      </c>
      <c r="CQ250" s="189" t="s">
        <v>5474</v>
      </c>
      <c r="CR250" s="189" t="s">
        <v>5474</v>
      </c>
      <c r="CS250" s="99" t="s">
        <v>5474</v>
      </c>
      <c r="CT250" s="167" t="s">
        <v>5474</v>
      </c>
      <c r="CU250" s="43" t="s">
        <v>5474</v>
      </c>
      <c r="CV250" s="43" t="s">
        <v>5474</v>
      </c>
      <c r="CW250" s="43" t="s">
        <v>5474</v>
      </c>
      <c r="CX250" s="43" t="s">
        <v>5474</v>
      </c>
      <c r="CY250" s="43" t="s">
        <v>5474</v>
      </c>
      <c r="CZ250" s="43" t="s">
        <v>5474</v>
      </c>
      <c r="DA250" s="42" t="s">
        <v>5474</v>
      </c>
      <c r="DB250" s="42" t="s">
        <v>5474</v>
      </c>
      <c r="DC250" s="42" t="s">
        <v>5474</v>
      </c>
      <c r="DD250" s="42" t="s">
        <v>5474</v>
      </c>
      <c r="DE250" s="42" t="s">
        <v>5474</v>
      </c>
      <c r="DF250" s="42" t="s">
        <v>5474</v>
      </c>
      <c r="DG250" s="42" t="s">
        <v>5474</v>
      </c>
      <c r="DH250" s="42" t="s">
        <v>5474</v>
      </c>
    </row>
    <row r="251" spans="1:112">
      <c r="A251" s="22">
        <v>1474</v>
      </c>
      <c r="B251" s="7" t="s">
        <v>123</v>
      </c>
      <c r="C251" s="21">
        <v>0.17929999999999999</v>
      </c>
      <c r="D251" s="21">
        <v>0.31869999999999998</v>
      </c>
      <c r="E251" s="21">
        <v>0.18360000000000001</v>
      </c>
      <c r="F251" s="21">
        <v>0.2959</v>
      </c>
      <c r="G251" s="21">
        <v>0.26679999999999998</v>
      </c>
      <c r="H251" s="21">
        <v>2.86E-2</v>
      </c>
      <c r="I251" s="21">
        <v>1.4</v>
      </c>
      <c r="J251" s="21">
        <v>3.1764999999999999</v>
      </c>
      <c r="K251" s="21">
        <v>4.8999999999999998E-3</v>
      </c>
      <c r="L251" s="21">
        <v>3.7199999999999997E-2</v>
      </c>
      <c r="M251" s="21">
        <v>4.2599999999999999E-2</v>
      </c>
      <c r="N251" s="21">
        <v>-1.11E-2</v>
      </c>
      <c r="O251" s="21">
        <v>5.2900000000000003E-2</v>
      </c>
      <c r="P251" s="21">
        <v>3.6400000000000002E-2</v>
      </c>
      <c r="Q251" s="21">
        <v>1.2E-2</v>
      </c>
      <c r="R251" s="21">
        <v>5.8999999999999999E-3</v>
      </c>
      <c r="S251" s="21">
        <v>5.0099999999999999E-2</v>
      </c>
      <c r="T251" s="21">
        <v>2.8899999999999999E-2</v>
      </c>
      <c r="U251" s="10">
        <v>0.71</v>
      </c>
      <c r="V251" s="10">
        <v>1.36</v>
      </c>
      <c r="W251" s="7">
        <v>0.38</v>
      </c>
      <c r="X251" s="20">
        <v>0.54730000000000001</v>
      </c>
      <c r="Y251" s="75">
        <v>2020</v>
      </c>
      <c r="Z251" s="7">
        <v>0.4</v>
      </c>
      <c r="AA251" s="7">
        <v>0</v>
      </c>
      <c r="AB251" s="51">
        <v>1281</v>
      </c>
      <c r="AC251" s="51">
        <v>941</v>
      </c>
      <c r="AD251" s="51"/>
      <c r="AE251" s="51"/>
      <c r="AF251" s="51"/>
      <c r="AG251" s="51"/>
      <c r="AH251" s="20">
        <v>1.9E-3</v>
      </c>
      <c r="AI251" s="7" t="s">
        <v>8467</v>
      </c>
      <c r="AJ251" s="67" t="s">
        <v>8536</v>
      </c>
      <c r="AK251" s="44">
        <v>-0.61111111111111116</v>
      </c>
      <c r="AL251" s="44">
        <v>0.96153846153846101</v>
      </c>
      <c r="AM251" s="44">
        <v>1</v>
      </c>
      <c r="AN251" s="25">
        <v>0.65131578947368429</v>
      </c>
      <c r="AO251" s="25">
        <v>8.5526315789473728E-2</v>
      </c>
      <c r="AP251" s="215">
        <v>15.2</v>
      </c>
      <c r="AQ251" s="215" t="s">
        <v>8552</v>
      </c>
      <c r="AR251" s="44">
        <v>6.6225165562913899E-3</v>
      </c>
      <c r="AS251" s="171" t="s">
        <v>7154</v>
      </c>
      <c r="AT251" s="171" t="s">
        <v>7155</v>
      </c>
      <c r="AU251" s="171" t="s">
        <v>7086</v>
      </c>
      <c r="AV251" s="7" t="s">
        <v>5474</v>
      </c>
      <c r="AW251" s="14" t="s">
        <v>6551</v>
      </c>
      <c r="AX251" s="49" t="s">
        <v>6009</v>
      </c>
      <c r="AY251" s="38" t="s">
        <v>5961</v>
      </c>
      <c r="AZ251" s="14" t="s">
        <v>6157</v>
      </c>
      <c r="BA251" s="49" t="s">
        <v>5981</v>
      </c>
      <c r="BB251" s="38" t="s">
        <v>6007</v>
      </c>
      <c r="BC251" s="7">
        <v>1.2</v>
      </c>
      <c r="BD251" s="14" t="s">
        <v>6083</v>
      </c>
      <c r="BE251" s="49" t="s">
        <v>5960</v>
      </c>
      <c r="BF251" s="38" t="s">
        <v>5971</v>
      </c>
      <c r="BG251" s="7">
        <v>0.5</v>
      </c>
      <c r="BH251" s="45">
        <v>1025.4473268371794</v>
      </c>
      <c r="BI251" s="215" t="s">
        <v>8471</v>
      </c>
      <c r="BJ251" s="215" t="s">
        <v>8496</v>
      </c>
      <c r="BK251" s="7">
        <v>0.4</v>
      </c>
      <c r="BL251" s="25">
        <v>1.6722408026755852E-2</v>
      </c>
      <c r="BM251" s="20">
        <v>0.70062499999999983</v>
      </c>
      <c r="BN251" s="20">
        <v>0.73499999999999988</v>
      </c>
      <c r="BO251" s="20">
        <v>0.67249999999999988</v>
      </c>
      <c r="BP251" s="46">
        <v>11.176470588235293</v>
      </c>
      <c r="BQ251" s="215" t="s">
        <v>8560</v>
      </c>
      <c r="BR251" s="79">
        <v>0.19210526315789486</v>
      </c>
      <c r="BS251" s="9">
        <v>1.903862404931167E-2</v>
      </c>
      <c r="BT251" s="9">
        <v>2.0346760922288931E-2</v>
      </c>
      <c r="BU251" s="47" t="s">
        <v>5993</v>
      </c>
      <c r="BV251" s="47" t="s">
        <v>5993</v>
      </c>
      <c r="BW251" s="14" t="s">
        <v>8514</v>
      </c>
      <c r="BX251" s="83">
        <v>0.49013157894736842</v>
      </c>
      <c r="BY251" s="82">
        <v>1.51</v>
      </c>
      <c r="BZ251" s="46">
        <v>10.066225165562914</v>
      </c>
      <c r="CA251" s="48" t="s">
        <v>8475</v>
      </c>
      <c r="CB251" s="45">
        <v>19471.2</v>
      </c>
      <c r="CC251" s="45">
        <v>14303.199999999999</v>
      </c>
      <c r="CD251" s="45">
        <v>0</v>
      </c>
      <c r="CE251" s="45">
        <v>0</v>
      </c>
      <c r="CF251" s="14" t="s">
        <v>8776</v>
      </c>
      <c r="CG251" s="7" t="s">
        <v>8477</v>
      </c>
      <c r="CH251" s="215" t="s">
        <v>8498</v>
      </c>
      <c r="CI251" s="215" t="s">
        <v>8478</v>
      </c>
      <c r="CJ251" s="215" t="s">
        <v>8478</v>
      </c>
      <c r="CK251" s="43" t="s">
        <v>7153</v>
      </c>
      <c r="CL251" s="43" t="s">
        <v>5474</v>
      </c>
      <c r="CM251" s="43" t="s">
        <v>5474</v>
      </c>
      <c r="CN251" s="145">
        <v>14303.199999999999</v>
      </c>
      <c r="CO251" s="145">
        <v>19471.2</v>
      </c>
      <c r="CP251" s="148">
        <v>15586.799367925127</v>
      </c>
      <c r="CQ251" s="189" t="s">
        <v>5474</v>
      </c>
      <c r="CR251" s="189" t="s">
        <v>5474</v>
      </c>
      <c r="CS251" s="99" t="s">
        <v>5474</v>
      </c>
      <c r="CT251" s="167" t="s">
        <v>5474</v>
      </c>
      <c r="CU251" s="43" t="s">
        <v>5474</v>
      </c>
      <c r="CV251" s="43" t="s">
        <v>5474</v>
      </c>
      <c r="CW251" s="43" t="s">
        <v>5474</v>
      </c>
      <c r="CX251" s="43" t="s">
        <v>5474</v>
      </c>
      <c r="CY251" s="43" t="s">
        <v>5474</v>
      </c>
      <c r="CZ251" s="43" t="s">
        <v>5474</v>
      </c>
      <c r="DA251" s="42" t="s">
        <v>5474</v>
      </c>
      <c r="DB251" s="42" t="s">
        <v>5474</v>
      </c>
      <c r="DC251" s="42" t="s">
        <v>5474</v>
      </c>
      <c r="DD251" s="42" t="s">
        <v>5474</v>
      </c>
      <c r="DE251" s="42" t="s">
        <v>5474</v>
      </c>
      <c r="DF251" s="42" t="s">
        <v>5474</v>
      </c>
      <c r="DG251" s="42" t="s">
        <v>5474</v>
      </c>
      <c r="DH251" s="42" t="s">
        <v>5474</v>
      </c>
    </row>
    <row r="252" spans="1:112">
      <c r="A252" s="22">
        <v>8024</v>
      </c>
      <c r="B252" s="7" t="s">
        <v>1426</v>
      </c>
      <c r="C252" s="21">
        <v>-4.65E-2</v>
      </c>
      <c r="D252" s="21">
        <v>7.5200000000000003E-2</v>
      </c>
      <c r="E252" s="21">
        <v>-0.13009999999999999</v>
      </c>
      <c r="F252" s="21">
        <v>0.16189999999999999</v>
      </c>
      <c r="G252" s="21">
        <v>0.26679999999999998</v>
      </c>
      <c r="H252" s="21">
        <v>9.6</v>
      </c>
      <c r="I252" s="21">
        <v>2.2927</v>
      </c>
      <c r="J252" s="21">
        <v>1.8169</v>
      </c>
      <c r="K252" s="21">
        <v>9.5000000000000001E-2</v>
      </c>
      <c r="L252" s="21">
        <v>0.24709999999999999</v>
      </c>
      <c r="M252" s="21">
        <v>0.1211</v>
      </c>
      <c r="N252" s="21">
        <v>0.1772</v>
      </c>
      <c r="O252" s="21">
        <v>0.31040000000000001</v>
      </c>
      <c r="P252" s="21">
        <v>0.1736</v>
      </c>
      <c r="Q252" s="21">
        <v>2.9499999999999998E-2</v>
      </c>
      <c r="R252" s="21">
        <v>2.63E-2</v>
      </c>
      <c r="S252" s="21">
        <v>-1.1599999999999999E-2</v>
      </c>
      <c r="T252" s="21">
        <v>-1.0500000000000001E-2</v>
      </c>
      <c r="U252" s="10">
        <v>0.57999999999999996</v>
      </c>
      <c r="V252" s="10">
        <v>0.45</v>
      </c>
      <c r="W252" s="7">
        <v>0.18</v>
      </c>
      <c r="X252" s="20">
        <v>1</v>
      </c>
      <c r="Y252" s="75"/>
      <c r="Z252" s="7"/>
      <c r="AA252" s="7"/>
      <c r="AB252" s="51">
        <v>314</v>
      </c>
      <c r="AC252" s="51">
        <v>-41</v>
      </c>
      <c r="AD252" s="51"/>
      <c r="AE252" s="51"/>
      <c r="AF252" s="51"/>
      <c r="AG252" s="51"/>
      <c r="AH252" s="20">
        <v>4.9599999999999998E-2</v>
      </c>
      <c r="AI252" s="7" t="s">
        <v>8481</v>
      </c>
      <c r="AJ252" s="67" t="s">
        <v>8468</v>
      </c>
      <c r="AK252" s="44">
        <v>0.54375896700143467</v>
      </c>
      <c r="AL252" s="44">
        <v>-0.54597701149425293</v>
      </c>
      <c r="AM252" s="44">
        <v>0.79999999999999949</v>
      </c>
      <c r="AN252" s="25">
        <v>1.2446428571428569</v>
      </c>
      <c r="AO252" s="25">
        <v>0.31071428571428567</v>
      </c>
      <c r="AP252" s="215">
        <v>28</v>
      </c>
      <c r="AQ252" s="215" t="s">
        <v>8552</v>
      </c>
      <c r="AR252" s="44">
        <v>5.0656660412757903E-2</v>
      </c>
      <c r="AS252" s="171" t="s">
        <v>7503</v>
      </c>
      <c r="AT252" s="171" t="s">
        <v>7085</v>
      </c>
      <c r="AU252" s="171" t="s">
        <v>7111</v>
      </c>
      <c r="AV252" s="7" t="s">
        <v>5474</v>
      </c>
      <c r="AW252" s="14" t="s">
        <v>6157</v>
      </c>
      <c r="AX252" s="49" t="s">
        <v>6009</v>
      </c>
      <c r="AY252" s="38" t="s">
        <v>5961</v>
      </c>
      <c r="AZ252" s="14" t="s">
        <v>6162</v>
      </c>
      <c r="BA252" s="49" t="s">
        <v>5967</v>
      </c>
      <c r="BB252" s="38" t="s">
        <v>5971</v>
      </c>
      <c r="BC252" s="7">
        <v>0.6</v>
      </c>
      <c r="BD252" s="14" t="s">
        <v>5980</v>
      </c>
      <c r="BE252" s="49" t="s">
        <v>5967</v>
      </c>
      <c r="BF252" s="38" t="s">
        <v>5961</v>
      </c>
      <c r="BG252" s="7">
        <v>0.2</v>
      </c>
      <c r="BH252" s="45">
        <v>1703.9292652664121</v>
      </c>
      <c r="BI252" s="215" t="s">
        <v>8489</v>
      </c>
      <c r="BJ252" s="215" t="s">
        <v>8520</v>
      </c>
      <c r="BK252" s="7">
        <v>1.2</v>
      </c>
      <c r="BL252" s="25">
        <v>4.4776119402985044E-2</v>
      </c>
      <c r="BM252" s="20">
        <v>0.71143749999999994</v>
      </c>
      <c r="BN252" s="20">
        <v>0.62000000000000011</v>
      </c>
      <c r="BO252" s="20">
        <v>0.78624999999999978</v>
      </c>
      <c r="BP252" s="46">
        <v>62.222222222222221</v>
      </c>
      <c r="BQ252" s="215" t="s">
        <v>8483</v>
      </c>
      <c r="BR252" s="79">
        <v>-0.77380952380952384</v>
      </c>
      <c r="BS252" s="9">
        <v>5.7520647071784836E-4</v>
      </c>
      <c r="BT252" s="9">
        <v>0</v>
      </c>
      <c r="BU252" s="47" t="s">
        <v>5993</v>
      </c>
      <c r="BV252" s="47" t="s">
        <v>5993</v>
      </c>
      <c r="BW252" s="14" t="s">
        <v>5474</v>
      </c>
      <c r="BX252" s="83">
        <v>-0.72857142857142865</v>
      </c>
      <c r="BY252" s="82">
        <v>0.37999999999999995</v>
      </c>
      <c r="BZ252" s="46">
        <v>73.684210526315795</v>
      </c>
      <c r="CA252" s="48" t="s">
        <v>8485</v>
      </c>
      <c r="CB252" s="45">
        <v>8792</v>
      </c>
      <c r="CC252" s="45">
        <v>-1148</v>
      </c>
      <c r="CD252" s="45">
        <v>0</v>
      </c>
      <c r="CE252" s="45">
        <v>0</v>
      </c>
      <c r="CF252" s="14" t="s">
        <v>8777</v>
      </c>
      <c r="CG252" s="7" t="s">
        <v>8477</v>
      </c>
      <c r="CH252" s="215" t="s">
        <v>8478</v>
      </c>
      <c r="CI252" s="215" t="s">
        <v>8478</v>
      </c>
      <c r="CJ252" s="215" t="s">
        <v>8523</v>
      </c>
      <c r="CK252" s="43" t="s">
        <v>5474</v>
      </c>
      <c r="CL252" s="43" t="s">
        <v>5474</v>
      </c>
      <c r="CM252" s="43" t="s">
        <v>6925</v>
      </c>
      <c r="CN252" s="145">
        <v>-1148</v>
      </c>
      <c r="CO252" s="145">
        <v>8792</v>
      </c>
      <c r="CP252" s="148">
        <v>47710.019427459541</v>
      </c>
      <c r="CQ252" s="189" t="s">
        <v>5474</v>
      </c>
      <c r="CR252" s="189" t="s">
        <v>5474</v>
      </c>
      <c r="CS252" s="99" t="s">
        <v>5474</v>
      </c>
      <c r="CT252" s="167" t="s">
        <v>5474</v>
      </c>
      <c r="CU252" s="43" t="s">
        <v>5474</v>
      </c>
      <c r="CV252" s="43" t="s">
        <v>5474</v>
      </c>
      <c r="CW252" s="43" t="s">
        <v>5474</v>
      </c>
      <c r="CX252" s="43" t="s">
        <v>5474</v>
      </c>
      <c r="CY252" s="43" t="s">
        <v>5474</v>
      </c>
      <c r="CZ252" s="43" t="s">
        <v>5474</v>
      </c>
      <c r="DA252" s="42" t="s">
        <v>5474</v>
      </c>
      <c r="DB252" s="42" t="s">
        <v>5474</v>
      </c>
      <c r="DC252" s="42" t="s">
        <v>5474</v>
      </c>
      <c r="DD252" s="42" t="s">
        <v>5474</v>
      </c>
      <c r="DE252" s="42" t="s">
        <v>5474</v>
      </c>
      <c r="DF252" s="42" t="s">
        <v>5474</v>
      </c>
      <c r="DG252" s="42" t="s">
        <v>5474</v>
      </c>
      <c r="DH252" s="42" t="s">
        <v>5474</v>
      </c>
    </row>
    <row r="253" spans="1:112">
      <c r="A253" s="22">
        <v>6415</v>
      </c>
      <c r="B253" s="7" t="s">
        <v>1367</v>
      </c>
      <c r="C253" s="21">
        <v>6.9599999999999995E-2</v>
      </c>
      <c r="D253" s="21">
        <v>0.6482</v>
      </c>
      <c r="E253" s="21">
        <v>8.43E-2</v>
      </c>
      <c r="F253" s="21">
        <v>0.56059999999999999</v>
      </c>
      <c r="G253" s="21">
        <v>0.55200000000000005</v>
      </c>
      <c r="H253" s="21"/>
      <c r="I253" s="21">
        <v>0.39369999999999999</v>
      </c>
      <c r="J253" s="21">
        <v>0.39369999999999999</v>
      </c>
      <c r="K253" s="21">
        <v>3.4700000000000002E-2</v>
      </c>
      <c r="L253" s="21">
        <v>-2.06E-2</v>
      </c>
      <c r="M253" s="21">
        <v>-3.0999999999999999E-3</v>
      </c>
      <c r="N253" s="21">
        <v>3.5700000000000003E-2</v>
      </c>
      <c r="O253" s="21">
        <v>9.1999999999999998E-3</v>
      </c>
      <c r="P253" s="21">
        <v>1E-4</v>
      </c>
      <c r="Q253" s="21">
        <v>5.1000000000000004E-3</v>
      </c>
      <c r="R253" s="21">
        <v>4.4999999999999997E-3</v>
      </c>
      <c r="S253" s="21">
        <v>0.1552</v>
      </c>
      <c r="T253" s="21">
        <v>0.2235</v>
      </c>
      <c r="U253" s="10">
        <v>10.69</v>
      </c>
      <c r="V253" s="10">
        <v>38.659999999999997</v>
      </c>
      <c r="W253" s="7">
        <v>7.0736999999999997</v>
      </c>
      <c r="X253" s="20">
        <v>0.2878</v>
      </c>
      <c r="Y253" s="75">
        <v>2020</v>
      </c>
      <c r="Z253" s="7">
        <v>10.465</v>
      </c>
      <c r="AA253" s="7">
        <v>0</v>
      </c>
      <c r="AB253" s="51">
        <v>-109</v>
      </c>
      <c r="AC253" s="51">
        <v>-17</v>
      </c>
      <c r="AD253" s="51">
        <v>65</v>
      </c>
      <c r="AE253" s="51">
        <v>-10</v>
      </c>
      <c r="AF253" s="51">
        <v>2</v>
      </c>
      <c r="AG253" s="51"/>
      <c r="AH253" s="20">
        <v>0</v>
      </c>
      <c r="AI253" s="7" t="s">
        <v>8487</v>
      </c>
      <c r="AJ253" s="67" t="s">
        <v>8494</v>
      </c>
      <c r="AK253" s="44">
        <v>0.81048387096774199</v>
      </c>
      <c r="AL253" s="44">
        <v>-0.62666666666666671</v>
      </c>
      <c r="AM253" s="44">
        <v>-0.55555555555555558</v>
      </c>
      <c r="AN253" s="25">
        <v>0.67759562841530052</v>
      </c>
      <c r="AO253" s="25">
        <v>0.20491803278688525</v>
      </c>
      <c r="AP253" s="215">
        <v>3660</v>
      </c>
      <c r="AQ253" s="215" t="s">
        <v>8552</v>
      </c>
      <c r="AR253" s="44">
        <v>1.6666666666666601E-2</v>
      </c>
      <c r="AS253" s="171" t="s">
        <v>7503</v>
      </c>
      <c r="AT253" s="171" t="s">
        <v>7250</v>
      </c>
      <c r="AU253" s="171" t="s">
        <v>8260</v>
      </c>
      <c r="AV253" s="7" t="s">
        <v>5474</v>
      </c>
      <c r="AW253" s="14" t="s">
        <v>6548</v>
      </c>
      <c r="AX253" s="49" t="s">
        <v>6009</v>
      </c>
      <c r="AY253" s="38" t="s">
        <v>5971</v>
      </c>
      <c r="AZ253" s="14" t="s">
        <v>6123</v>
      </c>
      <c r="BA253" s="49" t="s">
        <v>5967</v>
      </c>
      <c r="BB253" s="38" t="s">
        <v>5961</v>
      </c>
      <c r="BC253" s="7">
        <v>0.5</v>
      </c>
      <c r="BD253" s="14" t="s">
        <v>6266</v>
      </c>
      <c r="BE253" s="49" t="s">
        <v>5988</v>
      </c>
      <c r="BF253" s="38" t="s">
        <v>6012</v>
      </c>
      <c r="BG253" s="7">
        <v>0.9</v>
      </c>
      <c r="BH253" s="45">
        <v>248.72018315370616</v>
      </c>
      <c r="BI253" s="215" t="s">
        <v>8471</v>
      </c>
      <c r="BJ253" s="215" t="s">
        <v>8520</v>
      </c>
      <c r="BK253" s="7">
        <v>1.4</v>
      </c>
      <c r="BL253" s="25">
        <v>1.6666666666666666E-2</v>
      </c>
      <c r="BM253" s="20">
        <v>0.69187500000000002</v>
      </c>
      <c r="BN253" s="20">
        <v>0.76750000000000007</v>
      </c>
      <c r="BO253" s="20">
        <v>0.63</v>
      </c>
      <c r="BP253" s="46">
        <v>94.671495085359552</v>
      </c>
      <c r="BQ253" s="215" t="s">
        <v>8491</v>
      </c>
      <c r="BR253" s="79">
        <v>-0.83937704918032785</v>
      </c>
      <c r="BS253" s="9">
        <v>0</v>
      </c>
      <c r="BT253" s="9">
        <v>0</v>
      </c>
      <c r="BU253" s="47" t="s">
        <v>5993</v>
      </c>
      <c r="BV253" s="47">
        <v>44397</v>
      </c>
      <c r="BW253" s="14" t="s">
        <v>5474</v>
      </c>
      <c r="BX253" s="83">
        <v>-0.79922131147540987</v>
      </c>
      <c r="BY253" s="82">
        <v>48.989999999999995</v>
      </c>
      <c r="BZ253" s="46">
        <v>74.709124311083897</v>
      </c>
      <c r="CA253" s="48" t="s">
        <v>8538</v>
      </c>
      <c r="CB253" s="45">
        <v>-398940</v>
      </c>
      <c r="CC253" s="45">
        <v>-62220</v>
      </c>
      <c r="CD253" s="45">
        <v>237900</v>
      </c>
      <c r="CE253" s="45">
        <v>-36600</v>
      </c>
      <c r="CF253" s="14" t="s">
        <v>8778</v>
      </c>
      <c r="CG253" s="7" t="s">
        <v>8590</v>
      </c>
      <c r="CH253" s="215" t="s">
        <v>8498</v>
      </c>
      <c r="CI253" s="215" t="s">
        <v>8478</v>
      </c>
      <c r="CJ253" s="215" t="s">
        <v>8479</v>
      </c>
      <c r="CK253" s="43" t="s">
        <v>5474</v>
      </c>
      <c r="CL253" s="43" t="s">
        <v>5474</v>
      </c>
      <c r="CM253" s="43" t="s">
        <v>5474</v>
      </c>
      <c r="CN253" s="145">
        <v>-98820</v>
      </c>
      <c r="CO253" s="145">
        <v>-161040</v>
      </c>
      <c r="CP253" s="148">
        <v>910315.87034256454</v>
      </c>
      <c r="CQ253" s="189" t="s">
        <v>5474</v>
      </c>
      <c r="CR253" s="189" t="s">
        <v>5474</v>
      </c>
      <c r="CS253" s="99" t="s">
        <v>5474</v>
      </c>
      <c r="CT253" s="167" t="s">
        <v>5474</v>
      </c>
      <c r="CU253" s="43" t="s">
        <v>5474</v>
      </c>
      <c r="CV253" s="43" t="s">
        <v>5474</v>
      </c>
      <c r="CW253" s="43" t="s">
        <v>5474</v>
      </c>
      <c r="CX253" s="43" t="s">
        <v>5474</v>
      </c>
      <c r="CY253" s="43" t="s">
        <v>5474</v>
      </c>
      <c r="CZ253" s="43" t="s">
        <v>5474</v>
      </c>
      <c r="DA253" s="42" t="s">
        <v>5474</v>
      </c>
      <c r="DB253" s="42" t="s">
        <v>5474</v>
      </c>
      <c r="DC253" s="42" t="s">
        <v>5474</v>
      </c>
      <c r="DD253" s="42" t="s">
        <v>5474</v>
      </c>
      <c r="DE253" s="42" t="s">
        <v>5474</v>
      </c>
      <c r="DF253" s="42" t="s">
        <v>5474</v>
      </c>
      <c r="DG253" s="42" t="s">
        <v>5474</v>
      </c>
      <c r="DH253" s="42" t="s">
        <v>5477</v>
      </c>
    </row>
    <row r="254" spans="1:112">
      <c r="A254" s="22">
        <v>5457</v>
      </c>
      <c r="B254" s="7" t="s">
        <v>1135</v>
      </c>
      <c r="C254" s="21">
        <v>0.317</v>
      </c>
      <c r="D254" s="21">
        <v>3.9899999999999998E-2</v>
      </c>
      <c r="E254" s="21">
        <v>0.19620000000000001</v>
      </c>
      <c r="F254" s="21">
        <v>4.99E-2</v>
      </c>
      <c r="G254" s="21">
        <v>6.3899999999999998E-2</v>
      </c>
      <c r="H254" s="21">
        <v>8.5099999999999995E-2</v>
      </c>
      <c r="I254" s="21">
        <v>8.5099999999999995E-2</v>
      </c>
      <c r="J254" s="21">
        <v>9.5000000000000001E-2</v>
      </c>
      <c r="K254" s="21">
        <v>3.4099999999999998E-2</v>
      </c>
      <c r="L254" s="21">
        <v>6.4399999999999999E-2</v>
      </c>
      <c r="M254" s="21">
        <v>5.1700000000000003E-2</v>
      </c>
      <c r="N254" s="21">
        <v>2.9600000000000001E-2</v>
      </c>
      <c r="O254" s="21">
        <v>2.5899999999999999E-2</v>
      </c>
      <c r="P254" s="21">
        <v>1.8200000000000001E-2</v>
      </c>
      <c r="Q254" s="21">
        <v>-1.6000000000000001E-3</v>
      </c>
      <c r="R254" s="21">
        <v>-2E-3</v>
      </c>
      <c r="S254" s="21">
        <v>0.13950000000000001</v>
      </c>
      <c r="T254" s="21">
        <v>5.9200000000000003E-2</v>
      </c>
      <c r="U254" s="10">
        <v>1.96</v>
      </c>
      <c r="V254" s="10">
        <v>4.3499999999999996</v>
      </c>
      <c r="W254" s="7">
        <v>0.5202</v>
      </c>
      <c r="X254" s="20">
        <v>0.36549999999999999</v>
      </c>
      <c r="Y254" s="75">
        <v>2020</v>
      </c>
      <c r="Z254" s="7">
        <v>2.1006</v>
      </c>
      <c r="AA254" s="7">
        <v>0</v>
      </c>
      <c r="AB254" s="51">
        <v>314</v>
      </c>
      <c r="AC254" s="51">
        <v>106</v>
      </c>
      <c r="AD254" s="51">
        <v>45</v>
      </c>
      <c r="AE254" s="51">
        <v>15</v>
      </c>
      <c r="AF254" s="51">
        <v>66</v>
      </c>
      <c r="AG254" s="51">
        <v>36</v>
      </c>
      <c r="AH254" s="20">
        <v>0</v>
      </c>
      <c r="AI254" s="7" t="s">
        <v>8467</v>
      </c>
      <c r="AJ254" s="67" t="s">
        <v>8468</v>
      </c>
      <c r="AK254" s="44">
        <v>-0.62655601659751037</v>
      </c>
      <c r="AL254" s="44">
        <v>0.87804878048780488</v>
      </c>
      <c r="AM254" s="44">
        <v>0.7272727272727284</v>
      </c>
      <c r="AN254" s="25">
        <v>0.90149625935162092</v>
      </c>
      <c r="AO254" s="25">
        <v>0.1533665835411471</v>
      </c>
      <c r="AP254" s="215">
        <v>80.2</v>
      </c>
      <c r="AQ254" s="215" t="s">
        <v>8552</v>
      </c>
      <c r="AR254" s="44">
        <v>1.00755667506297E-2</v>
      </c>
      <c r="AS254" s="171" t="s">
        <v>7503</v>
      </c>
      <c r="AT254" s="171" t="s">
        <v>8135</v>
      </c>
      <c r="AU254" s="171" t="s">
        <v>7105</v>
      </c>
      <c r="AV254" s="7" t="s">
        <v>5474</v>
      </c>
      <c r="AW254" s="14" t="s">
        <v>8134</v>
      </c>
      <c r="AX254" s="49" t="s">
        <v>6009</v>
      </c>
      <c r="AY254" s="38" t="s">
        <v>5989</v>
      </c>
      <c r="AZ254" s="14" t="s">
        <v>6232</v>
      </c>
      <c r="BA254" s="49" t="s">
        <v>5967</v>
      </c>
      <c r="BB254" s="38" t="s">
        <v>5971</v>
      </c>
      <c r="BC254" s="7">
        <v>1.1000000000000001</v>
      </c>
      <c r="BD254" s="14" t="s">
        <v>6384</v>
      </c>
      <c r="BE254" s="49" t="s">
        <v>5981</v>
      </c>
      <c r="BF254" s="38" t="s">
        <v>5971</v>
      </c>
      <c r="BG254" s="7">
        <v>0.3</v>
      </c>
      <c r="BH254" s="45">
        <v>1313.1115320436629</v>
      </c>
      <c r="BI254" s="215" t="s">
        <v>8489</v>
      </c>
      <c r="BJ254" s="215" t="s">
        <v>8496</v>
      </c>
      <c r="BK254" s="7">
        <v>0.4</v>
      </c>
      <c r="BL254" s="25">
        <v>1.0075566750629686E-2</v>
      </c>
      <c r="BM254" s="20">
        <v>0.64118750000000002</v>
      </c>
      <c r="BN254" s="20">
        <v>0.66250000000000009</v>
      </c>
      <c r="BO254" s="20">
        <v>0.62374999999999992</v>
      </c>
      <c r="BP254" s="46">
        <v>18.436781609195403</v>
      </c>
      <c r="BQ254" s="215" t="s">
        <v>8540</v>
      </c>
      <c r="BR254" s="79">
        <v>-0.33266832917705741</v>
      </c>
      <c r="BS254" s="9">
        <v>6.3258367477936339E-4</v>
      </c>
      <c r="BT254" s="9">
        <v>2.0223711239374387E-2</v>
      </c>
      <c r="BU254" s="47" t="s">
        <v>5993</v>
      </c>
      <c r="BV254" s="47" t="s">
        <v>5993</v>
      </c>
      <c r="BW254" s="14" t="s">
        <v>5474</v>
      </c>
      <c r="BX254" s="83">
        <v>-0.16583541147132166</v>
      </c>
      <c r="BY254" s="82">
        <v>4.46</v>
      </c>
      <c r="BZ254" s="46">
        <v>17.982062780269057</v>
      </c>
      <c r="CA254" s="48" t="s">
        <v>8593</v>
      </c>
      <c r="CB254" s="45">
        <v>25182.799999999999</v>
      </c>
      <c r="CC254" s="45">
        <v>8501.2000000000007</v>
      </c>
      <c r="CD254" s="45">
        <v>3609</v>
      </c>
      <c r="CE254" s="45">
        <v>1203</v>
      </c>
      <c r="CF254" s="14" t="s">
        <v>8779</v>
      </c>
      <c r="CG254" s="7" t="s">
        <v>8477</v>
      </c>
      <c r="CH254" s="215" t="s">
        <v>8498</v>
      </c>
      <c r="CI254" s="215" t="s">
        <v>8498</v>
      </c>
      <c r="CJ254" s="215" t="s">
        <v>8498</v>
      </c>
      <c r="CK254" s="43" t="s">
        <v>6985</v>
      </c>
      <c r="CL254" s="43" t="s">
        <v>5474</v>
      </c>
      <c r="CM254" s="43" t="s">
        <v>5474</v>
      </c>
      <c r="CN254" s="145">
        <v>9704.2000000000007</v>
      </c>
      <c r="CO254" s="145">
        <v>28791.8</v>
      </c>
      <c r="CP254" s="148">
        <v>105311.54486990177</v>
      </c>
      <c r="CQ254" s="189">
        <v>-0.2468827930174563</v>
      </c>
      <c r="CR254" s="189">
        <v>0</v>
      </c>
      <c r="CS254" s="99">
        <v>44995</v>
      </c>
      <c r="CT254" s="167" t="s">
        <v>8504</v>
      </c>
      <c r="CU254" s="43" t="s">
        <v>5474</v>
      </c>
      <c r="CV254" s="43" t="s">
        <v>5474</v>
      </c>
      <c r="CW254" s="43" t="s">
        <v>5474</v>
      </c>
      <c r="CX254" s="43" t="s">
        <v>5474</v>
      </c>
      <c r="CY254" s="43" t="s">
        <v>5474</v>
      </c>
      <c r="CZ254" s="43" t="s">
        <v>5474</v>
      </c>
      <c r="DA254" s="42" t="s">
        <v>5474</v>
      </c>
      <c r="DB254" s="42" t="s">
        <v>5474</v>
      </c>
      <c r="DC254" s="42" t="s">
        <v>5474</v>
      </c>
      <c r="DD254" s="42" t="s">
        <v>5474</v>
      </c>
      <c r="DE254" s="42" t="s">
        <v>5474</v>
      </c>
      <c r="DF254" s="42" t="s">
        <v>8504</v>
      </c>
      <c r="DG254" s="42" t="s">
        <v>5474</v>
      </c>
      <c r="DH254" s="42" t="s">
        <v>5474</v>
      </c>
    </row>
    <row r="255" spans="1:112">
      <c r="A255" s="22">
        <v>2367</v>
      </c>
      <c r="B255" s="7" t="s">
        <v>354</v>
      </c>
      <c r="C255" s="21">
        <v>0.2482</v>
      </c>
      <c r="D255" s="21">
        <v>0.14130000000000001</v>
      </c>
      <c r="E255" s="21">
        <v>0.187</v>
      </c>
      <c r="F255" s="21">
        <v>-0.11219999999999999</v>
      </c>
      <c r="G255" s="21">
        <v>7.7100000000000002E-2</v>
      </c>
      <c r="H255" s="21">
        <v>-1.4233</v>
      </c>
      <c r="I255" s="21">
        <v>0.27929999999999999</v>
      </c>
      <c r="J255" s="21">
        <v>2</v>
      </c>
      <c r="K255" s="21">
        <v>-6.5600000000000006E-2</v>
      </c>
      <c r="L255" s="21">
        <v>0.12909999999999999</v>
      </c>
      <c r="M255" s="21">
        <v>-0.1341</v>
      </c>
      <c r="N255" s="21">
        <v>-6.3500000000000001E-2</v>
      </c>
      <c r="O255" s="21">
        <v>0.29239999999999999</v>
      </c>
      <c r="P255" s="21">
        <v>-9.2999999999999999E-2</v>
      </c>
      <c r="Q255" s="21">
        <v>-1.06E-2</v>
      </c>
      <c r="R255" s="21">
        <v>-5.0000000000000001E-3</v>
      </c>
      <c r="S255" s="21">
        <v>1.72E-2</v>
      </c>
      <c r="T255" s="21">
        <v>1.2999999999999999E-2</v>
      </c>
      <c r="U255" s="10">
        <v>1.0900000000000001</v>
      </c>
      <c r="V255" s="10">
        <v>-0.14000000000000001</v>
      </c>
      <c r="W255" s="7">
        <v>0.34</v>
      </c>
      <c r="X255" s="20">
        <v>0.35539999999999999</v>
      </c>
      <c r="Y255" s="75">
        <v>2019</v>
      </c>
      <c r="Z255" s="7">
        <v>0.8</v>
      </c>
      <c r="AA255" s="7">
        <v>0</v>
      </c>
      <c r="AB255" s="51">
        <v>-2260</v>
      </c>
      <c r="AC255" s="51">
        <v>1534</v>
      </c>
      <c r="AD255" s="51">
        <v>4</v>
      </c>
      <c r="AE255" s="51"/>
      <c r="AF255" s="51">
        <v>-15</v>
      </c>
      <c r="AG255" s="51">
        <v>4</v>
      </c>
      <c r="AH255" s="20">
        <v>3.39E-2</v>
      </c>
      <c r="AI255" s="7" t="s">
        <v>8467</v>
      </c>
      <c r="AJ255" s="67" t="s">
        <v>8494</v>
      </c>
      <c r="AK255" s="44">
        <v>-0.73426573426573438</v>
      </c>
      <c r="AL255" s="44">
        <v>0.5</v>
      </c>
      <c r="AM255" s="44">
        <v>0.77777777777777601</v>
      </c>
      <c r="AN255" s="25">
        <v>0.36666666666666659</v>
      </c>
      <c r="AO255" s="25">
        <v>0.19487179487179473</v>
      </c>
      <c r="AP255" s="215">
        <v>19.5</v>
      </c>
      <c r="AQ255" s="215" t="s">
        <v>8552</v>
      </c>
      <c r="AR255" s="44">
        <v>5.1546391752577301E-3</v>
      </c>
      <c r="AS255" s="171" t="s">
        <v>7503</v>
      </c>
      <c r="AT255" s="171" t="s">
        <v>7183</v>
      </c>
      <c r="AU255" s="171" t="s">
        <v>7504</v>
      </c>
      <c r="AV255" s="7" t="s">
        <v>8470</v>
      </c>
      <c r="AW255" s="14" t="s">
        <v>7502</v>
      </c>
      <c r="AX255" s="49" t="s">
        <v>6009</v>
      </c>
      <c r="AY255" s="38" t="s">
        <v>5961</v>
      </c>
      <c r="AZ255" s="14" t="s">
        <v>6587</v>
      </c>
      <c r="BA255" s="49" t="s">
        <v>6039</v>
      </c>
      <c r="BB255" s="38" t="s">
        <v>6007</v>
      </c>
      <c r="BC255" s="7">
        <v>0.4</v>
      </c>
      <c r="BD255" s="14" t="s">
        <v>5966</v>
      </c>
      <c r="BE255" s="49" t="s">
        <v>5960</v>
      </c>
      <c r="BF255" s="38" t="s">
        <v>5971</v>
      </c>
      <c r="BG255" s="7">
        <v>0.6</v>
      </c>
      <c r="BH255" s="45">
        <v>3220.2129463019573</v>
      </c>
      <c r="BI255" s="215" t="s">
        <v>8518</v>
      </c>
      <c r="BJ255" s="215" t="s">
        <v>8496</v>
      </c>
      <c r="BK255" s="7">
        <v>0.3</v>
      </c>
      <c r="BL255" s="25">
        <v>1.8276762402088847E-2</v>
      </c>
      <c r="BM255" s="20">
        <v>0.65149999999999997</v>
      </c>
      <c r="BN255" s="20">
        <v>0.63500000000000001</v>
      </c>
      <c r="BO255" s="20">
        <v>0.66499999999999992</v>
      </c>
      <c r="BP255" s="46" t="s">
        <v>8473</v>
      </c>
      <c r="BQ255" s="215" t="s">
        <v>8473</v>
      </c>
      <c r="BR255" s="79" t="s">
        <v>8473</v>
      </c>
      <c r="BS255" s="9">
        <v>1.1518514128247448E-2</v>
      </c>
      <c r="BT255" s="9">
        <v>3.49710603227531E-2</v>
      </c>
      <c r="BU255" s="47" t="s">
        <v>5993</v>
      </c>
      <c r="BV255" s="47" t="s">
        <v>5993</v>
      </c>
      <c r="BW255" s="14" t="s">
        <v>5474</v>
      </c>
      <c r="BX255" s="83" t="s">
        <v>8473</v>
      </c>
      <c r="BY255" s="82" t="s">
        <v>8473</v>
      </c>
      <c r="BZ255" s="46" t="s">
        <v>8473</v>
      </c>
      <c r="CA255" s="48" t="s">
        <v>8475</v>
      </c>
      <c r="CB255" s="45">
        <v>-44070</v>
      </c>
      <c r="CC255" s="45">
        <v>29913</v>
      </c>
      <c r="CD255" s="45">
        <v>78</v>
      </c>
      <c r="CE255" s="45">
        <v>0</v>
      </c>
      <c r="CF255" s="14" t="s">
        <v>8780</v>
      </c>
      <c r="CG255" s="7" t="s">
        <v>8477</v>
      </c>
      <c r="CH255" s="215" t="s">
        <v>8498</v>
      </c>
      <c r="CI255" s="215" t="s">
        <v>8498</v>
      </c>
      <c r="CJ255" s="215" t="s">
        <v>8479</v>
      </c>
      <c r="CK255" s="43" t="s">
        <v>5474</v>
      </c>
      <c r="CL255" s="43" t="s">
        <v>5474</v>
      </c>
      <c r="CM255" s="43" t="s">
        <v>5474</v>
      </c>
      <c r="CN255" s="145">
        <v>29913</v>
      </c>
      <c r="CO255" s="145">
        <v>-43992</v>
      </c>
      <c r="CP255" s="148">
        <v>62794.152452888171</v>
      </c>
      <c r="CQ255" s="189" t="s">
        <v>5474</v>
      </c>
      <c r="CR255" s="189" t="s">
        <v>5474</v>
      </c>
      <c r="CS255" s="99" t="s">
        <v>5474</v>
      </c>
      <c r="CT255" s="167" t="s">
        <v>5474</v>
      </c>
      <c r="CU255" s="43" t="s">
        <v>5474</v>
      </c>
      <c r="CV255" s="43" t="s">
        <v>5474</v>
      </c>
      <c r="CW255" s="43" t="s">
        <v>5474</v>
      </c>
      <c r="CX255" s="43" t="s">
        <v>5474</v>
      </c>
      <c r="CY255" s="43" t="s">
        <v>5474</v>
      </c>
      <c r="CZ255" s="43" t="s">
        <v>5474</v>
      </c>
      <c r="DA255" s="42" t="s">
        <v>5474</v>
      </c>
      <c r="DB255" s="42" t="s">
        <v>5474</v>
      </c>
      <c r="DC255" s="42" t="s">
        <v>5474</v>
      </c>
      <c r="DD255" s="42" t="s">
        <v>5474</v>
      </c>
      <c r="DE255" s="42" t="s">
        <v>5474</v>
      </c>
      <c r="DF255" s="42" t="s">
        <v>5474</v>
      </c>
      <c r="DG255" s="42" t="s">
        <v>5474</v>
      </c>
      <c r="DH255" s="42" t="s">
        <v>5474</v>
      </c>
    </row>
    <row r="256" spans="1:112">
      <c r="A256" s="22">
        <v>3317</v>
      </c>
      <c r="B256" s="7" t="s">
        <v>719</v>
      </c>
      <c r="C256" s="21">
        <v>4.0300000000000002E-2</v>
      </c>
      <c r="D256" s="21">
        <v>0.20880000000000001</v>
      </c>
      <c r="E256" s="21">
        <v>2.24E-2</v>
      </c>
      <c r="F256" s="21">
        <v>7.7899999999999997E-2</v>
      </c>
      <c r="G256" s="21">
        <v>0.2475</v>
      </c>
      <c r="H256" s="21">
        <v>-8.1600000000000006E-2</v>
      </c>
      <c r="I256" s="21">
        <v>0.75319999999999998</v>
      </c>
      <c r="J256" s="21">
        <v>1.35</v>
      </c>
      <c r="K256" s="21">
        <v>7.3000000000000001E-3</v>
      </c>
      <c r="L256" s="21">
        <v>2.93E-2</v>
      </c>
      <c r="M256" s="21">
        <v>3.8899999999999997E-2</v>
      </c>
      <c r="N256" s="21">
        <v>1E-4</v>
      </c>
      <c r="O256" s="21">
        <v>2.98E-2</v>
      </c>
      <c r="P256" s="21">
        <v>4.4900000000000002E-2</v>
      </c>
      <c r="Q256" s="21">
        <v>1.2999999999999999E-2</v>
      </c>
      <c r="R256" s="21">
        <v>1.1599999999999999E-2</v>
      </c>
      <c r="S256" s="21">
        <v>7.9100000000000004E-2</v>
      </c>
      <c r="T256" s="21">
        <v>5.8500000000000003E-2</v>
      </c>
      <c r="U256" s="10">
        <v>2.82</v>
      </c>
      <c r="V256" s="10">
        <v>4.66</v>
      </c>
      <c r="W256" s="7">
        <v>0.64</v>
      </c>
      <c r="X256" s="20">
        <v>0.31359999999999999</v>
      </c>
      <c r="Y256" s="75">
        <v>2020</v>
      </c>
      <c r="Z256" s="7">
        <v>1</v>
      </c>
      <c r="AA256" s="7">
        <v>0</v>
      </c>
      <c r="AB256" s="51">
        <v>-277</v>
      </c>
      <c r="AC256" s="51">
        <v>-651</v>
      </c>
      <c r="AD256" s="51"/>
      <c r="AE256" s="51"/>
      <c r="AF256" s="51">
        <v>32</v>
      </c>
      <c r="AG256" s="51">
        <v>-6</v>
      </c>
      <c r="AH256" s="20">
        <v>3.2599999999999997E-2</v>
      </c>
      <c r="AI256" s="7" t="s">
        <v>8487</v>
      </c>
      <c r="AJ256" s="67" t="s">
        <v>8482</v>
      </c>
      <c r="AK256" s="44">
        <v>0.68412698412698414</v>
      </c>
      <c r="AL256" s="44">
        <v>-0.54773869346733683</v>
      </c>
      <c r="AM256" s="44">
        <v>0.56521739130434723</v>
      </c>
      <c r="AN256" s="25">
        <v>0.80769230769230782</v>
      </c>
      <c r="AO256" s="25">
        <v>0.25512820512820522</v>
      </c>
      <c r="AP256" s="215">
        <v>78</v>
      </c>
      <c r="AQ256" s="215" t="s">
        <v>8552</v>
      </c>
      <c r="AR256" s="44">
        <v>1.6949152542372801E-2</v>
      </c>
      <c r="AS256" s="171" t="s">
        <v>7431</v>
      </c>
      <c r="AT256" s="171" t="s">
        <v>7264</v>
      </c>
      <c r="AU256" s="171" t="s">
        <v>7224</v>
      </c>
      <c r="AV256" s="7" t="s">
        <v>5474</v>
      </c>
      <c r="AW256" s="14" t="s">
        <v>6533</v>
      </c>
      <c r="AX256" s="49" t="s">
        <v>6009</v>
      </c>
      <c r="AY256" s="38" t="s">
        <v>5961</v>
      </c>
      <c r="AZ256" s="14" t="s">
        <v>6157</v>
      </c>
      <c r="BA256" s="49" t="s">
        <v>5967</v>
      </c>
      <c r="BB256" s="38" t="s">
        <v>5961</v>
      </c>
      <c r="BC256" s="7">
        <v>0.7</v>
      </c>
      <c r="BD256" s="14" t="s">
        <v>6147</v>
      </c>
      <c r="BE256" s="49" t="s">
        <v>5960</v>
      </c>
      <c r="BF256" s="38" t="s">
        <v>5961</v>
      </c>
      <c r="BG256" s="7">
        <v>0.2</v>
      </c>
      <c r="BH256" s="45">
        <v>3203.3183838946857</v>
      </c>
      <c r="BI256" s="215" t="s">
        <v>8518</v>
      </c>
      <c r="BJ256" s="215" t="s">
        <v>8509</v>
      </c>
      <c r="BK256" s="7">
        <v>0.8</v>
      </c>
      <c r="BL256" s="25">
        <v>1.6949152542372843E-2</v>
      </c>
      <c r="BM256" s="20">
        <v>0.65024999999999999</v>
      </c>
      <c r="BN256" s="20">
        <v>0.64749999999999996</v>
      </c>
      <c r="BO256" s="20">
        <v>0.65249999999999997</v>
      </c>
      <c r="BP256" s="46">
        <v>16.738197424892704</v>
      </c>
      <c r="BQ256" s="215" t="s">
        <v>8521</v>
      </c>
      <c r="BR256" s="79">
        <v>-0.25846153846153841</v>
      </c>
      <c r="BS256" s="9">
        <v>2.3414308347451396E-3</v>
      </c>
      <c r="BT256" s="9">
        <v>6.9299724814961827E-3</v>
      </c>
      <c r="BU256" s="47" t="s">
        <v>5993</v>
      </c>
      <c r="BV256" s="47" t="s">
        <v>5993</v>
      </c>
      <c r="BW256" s="14" t="s">
        <v>5474</v>
      </c>
      <c r="BX256" s="83">
        <v>-7.3076923076922928E-2</v>
      </c>
      <c r="BY256" s="82">
        <v>4.82</v>
      </c>
      <c r="BZ256" s="46">
        <v>16.182572614107883</v>
      </c>
      <c r="CA256" s="48" t="s">
        <v>5474</v>
      </c>
      <c r="CB256" s="45">
        <v>-21606</v>
      </c>
      <c r="CC256" s="45">
        <v>-50778</v>
      </c>
      <c r="CD256" s="45">
        <v>0</v>
      </c>
      <c r="CE256" s="45">
        <v>0</v>
      </c>
      <c r="CF256" s="14" t="s">
        <v>8781</v>
      </c>
      <c r="CG256" s="7" t="s">
        <v>8477</v>
      </c>
      <c r="CH256" s="215" t="s">
        <v>8498</v>
      </c>
      <c r="CI256" s="215" t="s">
        <v>8478</v>
      </c>
      <c r="CJ256" s="215" t="s">
        <v>8479</v>
      </c>
      <c r="CK256" s="43" t="s">
        <v>5474</v>
      </c>
      <c r="CL256" s="43" t="s">
        <v>5474</v>
      </c>
      <c r="CM256" s="43" t="s">
        <v>5474</v>
      </c>
      <c r="CN256" s="145">
        <v>-50778</v>
      </c>
      <c r="CO256" s="145">
        <v>-21606</v>
      </c>
      <c r="CP256" s="148">
        <v>249858.83394378549</v>
      </c>
      <c r="CQ256" s="189" t="s">
        <v>5474</v>
      </c>
      <c r="CR256" s="189" t="s">
        <v>5474</v>
      </c>
      <c r="CS256" s="99" t="s">
        <v>5474</v>
      </c>
      <c r="CT256" s="167" t="s">
        <v>5474</v>
      </c>
      <c r="CU256" s="43" t="s">
        <v>5474</v>
      </c>
      <c r="CV256" s="43" t="s">
        <v>5474</v>
      </c>
      <c r="CW256" s="43" t="s">
        <v>5474</v>
      </c>
      <c r="CX256" s="43" t="s">
        <v>5474</v>
      </c>
      <c r="CY256" s="43" t="s">
        <v>5474</v>
      </c>
      <c r="CZ256" s="43" t="s">
        <v>5474</v>
      </c>
      <c r="DA256" s="42" t="s">
        <v>5474</v>
      </c>
      <c r="DB256" s="42" t="s">
        <v>5474</v>
      </c>
      <c r="DC256" s="42" t="s">
        <v>5474</v>
      </c>
      <c r="DD256" s="42" t="s">
        <v>5474</v>
      </c>
      <c r="DE256" s="42" t="s">
        <v>5474</v>
      </c>
      <c r="DF256" s="42" t="s">
        <v>5474</v>
      </c>
      <c r="DG256" s="42" t="s">
        <v>5474</v>
      </c>
      <c r="DH256" s="42" t="s">
        <v>5474</v>
      </c>
    </row>
    <row r="257" spans="1:112">
      <c r="A257" s="22">
        <v>2239</v>
      </c>
      <c r="B257" s="7" t="s">
        <v>309</v>
      </c>
      <c r="C257" s="21">
        <v>-0.1212</v>
      </c>
      <c r="D257" s="21">
        <v>-0.12759999999999999</v>
      </c>
      <c r="E257" s="21">
        <v>-0.1164</v>
      </c>
      <c r="F257" s="21">
        <v>-0.1166</v>
      </c>
      <c r="G257" s="21">
        <v>8.1699999999999995E-2</v>
      </c>
      <c r="H257" s="21"/>
      <c r="I257" s="21">
        <v>2.5541999999999998</v>
      </c>
      <c r="J257" s="21">
        <v>2.5541999999999998</v>
      </c>
      <c r="K257" s="21">
        <v>3.5000000000000001E-3</v>
      </c>
      <c r="L257" s="21">
        <v>3.9899999999999998E-2</v>
      </c>
      <c r="M257" s="21">
        <v>1.32E-2</v>
      </c>
      <c r="N257" s="21">
        <v>-3.8800000000000001E-2</v>
      </c>
      <c r="O257" s="21">
        <v>4.3099999999999999E-2</v>
      </c>
      <c r="P257" s="21">
        <v>1.9800000000000002E-2</v>
      </c>
      <c r="Q257" s="21">
        <v>9.7000000000000003E-3</v>
      </c>
      <c r="R257" s="21">
        <v>3.3E-3</v>
      </c>
      <c r="S257" s="21">
        <v>0.10879999999999999</v>
      </c>
      <c r="T257" s="21">
        <v>5.6899999999999999E-2</v>
      </c>
      <c r="U257" s="10">
        <v>1.29</v>
      </c>
      <c r="V257" s="10">
        <v>6.2</v>
      </c>
      <c r="W257" s="7">
        <v>3.45</v>
      </c>
      <c r="X257" s="20">
        <v>0.43020000000000003</v>
      </c>
      <c r="Y257" s="75">
        <v>2020</v>
      </c>
      <c r="Z257" s="7">
        <v>1.85</v>
      </c>
      <c r="AA257" s="7">
        <v>0</v>
      </c>
      <c r="AB257" s="51">
        <v>241</v>
      </c>
      <c r="AC257" s="51">
        <v>10</v>
      </c>
      <c r="AD257" s="51">
        <v>36</v>
      </c>
      <c r="AE257" s="51"/>
      <c r="AF257" s="51">
        <v>-1</v>
      </c>
      <c r="AG257" s="51"/>
      <c r="AH257" s="20">
        <v>4.7000000000000002E-3</v>
      </c>
      <c r="AI257" s="7" t="s">
        <v>8493</v>
      </c>
      <c r="AJ257" s="67" t="s">
        <v>8494</v>
      </c>
      <c r="AK257" s="44">
        <v>-0.8685524126455908</v>
      </c>
      <c r="AL257" s="44">
        <v>-0.64414414414414434</v>
      </c>
      <c r="AM257" s="44">
        <v>1</v>
      </c>
      <c r="AN257" s="25">
        <v>0.81991814461118684</v>
      </c>
      <c r="AO257" s="25">
        <v>0.30286493860845826</v>
      </c>
      <c r="AP257" s="215">
        <v>73.3</v>
      </c>
      <c r="AQ257" s="215" t="s">
        <v>8552</v>
      </c>
      <c r="AR257" s="44">
        <v>1.6643550624133099E-2</v>
      </c>
      <c r="AS257" s="171" t="s">
        <v>7431</v>
      </c>
      <c r="AT257" s="171" t="s">
        <v>7174</v>
      </c>
      <c r="AU257" s="171" t="s">
        <v>7432</v>
      </c>
      <c r="AV257" s="7" t="s">
        <v>8470</v>
      </c>
      <c r="AW257" s="14" t="s">
        <v>6144</v>
      </c>
      <c r="AX257" s="49" t="s">
        <v>6009</v>
      </c>
      <c r="AY257" s="38" t="s">
        <v>5971</v>
      </c>
      <c r="AZ257" s="14" t="s">
        <v>6485</v>
      </c>
      <c r="BA257" s="49" t="s">
        <v>6039</v>
      </c>
      <c r="BB257" s="38" t="s">
        <v>6007</v>
      </c>
      <c r="BC257" s="7">
        <v>0.2</v>
      </c>
      <c r="BD257" s="14" t="s">
        <v>6023</v>
      </c>
      <c r="BE257" s="49" t="s">
        <v>5967</v>
      </c>
      <c r="BF257" s="38" t="s">
        <v>5971</v>
      </c>
      <c r="BG257" s="7">
        <v>1.1000000000000001</v>
      </c>
      <c r="BH257" s="45">
        <v>218.62609395018356</v>
      </c>
      <c r="BI257" s="215" t="s">
        <v>8495</v>
      </c>
      <c r="BJ257" s="215" t="s">
        <v>8554</v>
      </c>
      <c r="BK257" s="7">
        <v>1.6</v>
      </c>
      <c r="BL257" s="25">
        <v>2.5174825174825135E-2</v>
      </c>
      <c r="BM257" s="20">
        <v>0.59137499999999998</v>
      </c>
      <c r="BN257" s="20">
        <v>0.50750000000000006</v>
      </c>
      <c r="BO257" s="20">
        <v>0.65999999999999992</v>
      </c>
      <c r="BP257" s="46">
        <v>11.82258064516129</v>
      </c>
      <c r="BQ257" s="215" t="s">
        <v>8569</v>
      </c>
      <c r="BR257" s="79">
        <v>-1.9372442019099614E-2</v>
      </c>
      <c r="BS257" s="9">
        <v>4.0977132343322342E-2</v>
      </c>
      <c r="BT257" s="9">
        <v>1.9275980398705927E-2</v>
      </c>
      <c r="BU257" s="47" t="s">
        <v>5993</v>
      </c>
      <c r="BV257" s="47" t="s">
        <v>5993</v>
      </c>
      <c r="BW257" s="14" t="s">
        <v>5474</v>
      </c>
      <c r="BX257" s="83">
        <v>0.22578444747612567</v>
      </c>
      <c r="BY257" s="82">
        <v>5.99</v>
      </c>
      <c r="BZ257" s="46">
        <v>12.237061769616027</v>
      </c>
      <c r="CA257" s="48" t="s">
        <v>8475</v>
      </c>
      <c r="CB257" s="45">
        <v>17665.3</v>
      </c>
      <c r="CC257" s="45">
        <v>733</v>
      </c>
      <c r="CD257" s="45">
        <v>2638.7999999999997</v>
      </c>
      <c r="CE257" s="45">
        <v>0</v>
      </c>
      <c r="CF257" s="14" t="s">
        <v>8782</v>
      </c>
      <c r="CG257" s="7" t="s">
        <v>8477</v>
      </c>
      <c r="CH257" s="215" t="s">
        <v>8478</v>
      </c>
      <c r="CI257" s="215" t="s">
        <v>8498</v>
      </c>
      <c r="CJ257" s="215" t="s">
        <v>8479</v>
      </c>
      <c r="CK257" s="43" t="s">
        <v>5474</v>
      </c>
      <c r="CL257" s="43" t="s">
        <v>5474</v>
      </c>
      <c r="CM257" s="43" t="s">
        <v>5474</v>
      </c>
      <c r="CN257" s="145">
        <v>733</v>
      </c>
      <c r="CO257" s="145">
        <v>20304.099999999999</v>
      </c>
      <c r="CP257" s="148">
        <v>16025.292686548455</v>
      </c>
      <c r="CQ257" s="189">
        <v>-1.1500682128240109</v>
      </c>
      <c r="CR257" s="189">
        <v>0</v>
      </c>
      <c r="CS257" s="99">
        <v>44369</v>
      </c>
      <c r="CT257" s="167" t="s">
        <v>5474</v>
      </c>
      <c r="CU257" s="43" t="s">
        <v>5474</v>
      </c>
      <c r="CV257" s="43" t="s">
        <v>5474</v>
      </c>
      <c r="CW257" s="43" t="s">
        <v>5474</v>
      </c>
      <c r="CX257" s="43" t="s">
        <v>5474</v>
      </c>
      <c r="CY257" s="43" t="s">
        <v>5474</v>
      </c>
      <c r="CZ257" s="43" t="s">
        <v>5474</v>
      </c>
      <c r="DA257" s="42" t="s">
        <v>5474</v>
      </c>
      <c r="DB257" s="42" t="s">
        <v>5474</v>
      </c>
      <c r="DC257" s="42" t="s">
        <v>5474</v>
      </c>
      <c r="DD257" s="42" t="s">
        <v>5474</v>
      </c>
      <c r="DE257" s="42" t="s">
        <v>5474</v>
      </c>
      <c r="DF257" s="42" t="s">
        <v>5474</v>
      </c>
      <c r="DG257" s="42" t="s">
        <v>5474</v>
      </c>
      <c r="DH257" s="42" t="s">
        <v>5474</v>
      </c>
    </row>
    <row r="258" spans="1:112">
      <c r="A258" s="22">
        <v>9906</v>
      </c>
      <c r="B258" s="7" t="s">
        <v>1585</v>
      </c>
      <c r="C258" s="21">
        <v>-1E-4</v>
      </c>
      <c r="D258" s="21">
        <v>-0.99890000000000001</v>
      </c>
      <c r="E258" s="21">
        <v>0</v>
      </c>
      <c r="F258" s="21">
        <v>-0.99950000000000006</v>
      </c>
      <c r="G258" s="21">
        <v>-0.1411</v>
      </c>
      <c r="H258" s="21">
        <v>-0.1053</v>
      </c>
      <c r="I258" s="21">
        <v>0.94350000000000001</v>
      </c>
      <c r="J258" s="21">
        <v>0.95450000000000002</v>
      </c>
      <c r="K258" s="21">
        <v>0.46750000000000003</v>
      </c>
      <c r="L258" s="21">
        <v>0.31240000000000001</v>
      </c>
      <c r="M258" s="21">
        <v>-9.1000000000000004E-3</v>
      </c>
      <c r="N258" s="21">
        <v>-0.11609999999999999</v>
      </c>
      <c r="O258" s="21">
        <v>1.2794000000000001</v>
      </c>
      <c r="P258" s="21">
        <v>1.0170999999999999</v>
      </c>
      <c r="Q258" s="21">
        <v>0</v>
      </c>
      <c r="R258" s="21">
        <v>0</v>
      </c>
      <c r="S258" s="21">
        <v>-1.4800000000000001E-2</v>
      </c>
      <c r="T258" s="21">
        <v>8.3999999999999995E-3</v>
      </c>
      <c r="U258" s="10">
        <v>-0.4</v>
      </c>
      <c r="V258" s="10">
        <v>-4.92</v>
      </c>
      <c r="W258" s="7">
        <v>0.3659</v>
      </c>
      <c r="X258" s="20">
        <v>0.90859999999999996</v>
      </c>
      <c r="Y258" s="75"/>
      <c r="Z258" s="7"/>
      <c r="AA258" s="7"/>
      <c r="AB258" s="51">
        <v>9</v>
      </c>
      <c r="AC258" s="51">
        <v>-2</v>
      </c>
      <c r="AD258" s="51"/>
      <c r="AE258" s="51"/>
      <c r="AF258" s="51"/>
      <c r="AG258" s="51"/>
      <c r="AH258" s="20">
        <v>0</v>
      </c>
      <c r="AI258" s="7" t="s">
        <v>8487</v>
      </c>
      <c r="AJ258" s="67" t="s">
        <v>8468</v>
      </c>
      <c r="AK258" s="44">
        <v>0.67420814479637992</v>
      </c>
      <c r="AL258" s="44">
        <v>-0.58407079646017723</v>
      </c>
      <c r="AM258" s="44">
        <v>0.79999999999999716</v>
      </c>
      <c r="AN258" s="25">
        <v>0.42581888246628136</v>
      </c>
      <c r="AO258" s="25">
        <v>0.21772639691714832</v>
      </c>
      <c r="AP258" s="215">
        <v>51.9</v>
      </c>
      <c r="AQ258" s="215" t="s">
        <v>8552</v>
      </c>
      <c r="AR258" s="44">
        <v>1.9305019305019299E-3</v>
      </c>
      <c r="AS258" s="171" t="s">
        <v>7431</v>
      </c>
      <c r="AT258" s="171" t="s">
        <v>6896</v>
      </c>
      <c r="AU258" s="171" t="s">
        <v>7636</v>
      </c>
      <c r="AV258" s="7" t="s">
        <v>5474</v>
      </c>
      <c r="AW258" s="14" t="s">
        <v>8006</v>
      </c>
      <c r="AX258" s="49" t="s">
        <v>6009</v>
      </c>
      <c r="AY258" s="38" t="s">
        <v>5989</v>
      </c>
      <c r="AZ258" s="14" t="s">
        <v>6065</v>
      </c>
      <c r="BA258" s="49" t="s">
        <v>5967</v>
      </c>
      <c r="BB258" s="38" t="s">
        <v>5961</v>
      </c>
      <c r="BC258" s="7">
        <v>0.3</v>
      </c>
      <c r="BD258" s="14" t="s">
        <v>6019</v>
      </c>
      <c r="BE258" s="49" t="s">
        <v>5967</v>
      </c>
      <c r="BF258" s="38" t="s">
        <v>5961</v>
      </c>
      <c r="BG258" s="7">
        <v>0.5</v>
      </c>
      <c r="BH258" s="45">
        <v>64.398140778542313</v>
      </c>
      <c r="BI258" s="215" t="s">
        <v>8495</v>
      </c>
      <c r="BJ258" s="215" t="s">
        <v>8554</v>
      </c>
      <c r="BK258" s="7">
        <v>1.5</v>
      </c>
      <c r="BL258" s="25">
        <v>7.7669902912621087E-3</v>
      </c>
      <c r="BM258" s="20">
        <v>0.59818750000000009</v>
      </c>
      <c r="BN258" s="20">
        <v>0.29500000000000004</v>
      </c>
      <c r="BO258" s="20">
        <v>0.84625000000000006</v>
      </c>
      <c r="BP258" s="46" t="s">
        <v>8473</v>
      </c>
      <c r="BQ258" s="215" t="s">
        <v>8473</v>
      </c>
      <c r="BR258" s="79" t="s">
        <v>8473</v>
      </c>
      <c r="BS258" s="9">
        <v>1.1931166069629739E-3</v>
      </c>
      <c r="BT258" s="9">
        <v>0</v>
      </c>
      <c r="BU258" s="47" t="s">
        <v>5993</v>
      </c>
      <c r="BV258" s="47" t="s">
        <v>5993</v>
      </c>
      <c r="BW258" s="14" t="s">
        <v>5474</v>
      </c>
      <c r="BX258" s="83" t="s">
        <v>8473</v>
      </c>
      <c r="BY258" s="82" t="s">
        <v>8473</v>
      </c>
      <c r="BZ258" s="46" t="s">
        <v>8473</v>
      </c>
      <c r="CA258" s="48" t="s">
        <v>8485</v>
      </c>
      <c r="CB258" s="45">
        <v>467.09999999999997</v>
      </c>
      <c r="CC258" s="45">
        <v>-103.8</v>
      </c>
      <c r="CD258" s="45">
        <v>0</v>
      </c>
      <c r="CE258" s="45">
        <v>0</v>
      </c>
      <c r="CF258" s="14" t="s">
        <v>8783</v>
      </c>
      <c r="CG258" s="7" t="s">
        <v>8477</v>
      </c>
      <c r="CH258" s="215" t="s">
        <v>8479</v>
      </c>
      <c r="CI258" s="215" t="s">
        <v>8498</v>
      </c>
      <c r="CJ258" s="215" t="s">
        <v>8523</v>
      </c>
      <c r="CK258" s="43" t="s">
        <v>5474</v>
      </c>
      <c r="CL258" s="43" t="s">
        <v>5474</v>
      </c>
      <c r="CM258" s="43" t="s">
        <v>6903</v>
      </c>
      <c r="CN258" s="145">
        <v>-103.8</v>
      </c>
      <c r="CO258" s="145">
        <v>467.09999999999997</v>
      </c>
      <c r="CP258" s="148">
        <v>3342.2635064063461</v>
      </c>
      <c r="CQ258" s="189" t="s">
        <v>5474</v>
      </c>
      <c r="CR258" s="189" t="s">
        <v>5474</v>
      </c>
      <c r="CS258" s="99" t="s">
        <v>5474</v>
      </c>
      <c r="CT258" s="167" t="s">
        <v>5474</v>
      </c>
      <c r="CU258" s="43" t="s">
        <v>5474</v>
      </c>
      <c r="CV258" s="43" t="s">
        <v>5474</v>
      </c>
      <c r="CW258" s="43" t="s">
        <v>5474</v>
      </c>
      <c r="CX258" s="43" t="s">
        <v>5474</v>
      </c>
      <c r="CY258" s="43" t="s">
        <v>5474</v>
      </c>
      <c r="CZ258" s="43" t="s">
        <v>5474</v>
      </c>
      <c r="DA258" s="42" t="s">
        <v>5474</v>
      </c>
      <c r="DB258" s="42" t="s">
        <v>5474</v>
      </c>
      <c r="DC258" s="42" t="s">
        <v>5474</v>
      </c>
      <c r="DD258" s="42" t="s">
        <v>5474</v>
      </c>
      <c r="DE258" s="42" t="s">
        <v>5474</v>
      </c>
      <c r="DF258" s="42" t="s">
        <v>5474</v>
      </c>
      <c r="DG258" s="42" t="s">
        <v>5474</v>
      </c>
      <c r="DH258" s="42" t="s">
        <v>5474</v>
      </c>
    </row>
    <row r="259" spans="1:112">
      <c r="A259" s="22">
        <v>2897</v>
      </c>
      <c r="B259" s="7" t="s">
        <v>1632</v>
      </c>
      <c r="C259" s="21">
        <v>3.9300000000000002E-2</v>
      </c>
      <c r="D259" s="21">
        <v>6.9400000000000003E-2</v>
      </c>
      <c r="E259" s="21">
        <v>5.57E-2</v>
      </c>
      <c r="F259" s="21">
        <v>0.1767</v>
      </c>
      <c r="G259" s="21">
        <v>0.18479999999999999</v>
      </c>
      <c r="H259" s="21">
        <v>-1</v>
      </c>
      <c r="I259" s="21">
        <v>-1</v>
      </c>
      <c r="J259" s="21">
        <v>0.21429999999999999</v>
      </c>
      <c r="K259" s="21">
        <v>0</v>
      </c>
      <c r="L259" s="21">
        <v>0</v>
      </c>
      <c r="M259" s="21">
        <v>0</v>
      </c>
      <c r="N259" s="21">
        <v>0</v>
      </c>
      <c r="O259" s="21">
        <v>0</v>
      </c>
      <c r="P259" s="21">
        <v>0</v>
      </c>
      <c r="Q259" s="21">
        <v>0</v>
      </c>
      <c r="R259" s="21">
        <v>0</v>
      </c>
      <c r="S259" s="21">
        <v>4.6899999999999997E-2</v>
      </c>
      <c r="T259" s="21">
        <v>1.01E-2</v>
      </c>
      <c r="U259" s="10">
        <v>0.17</v>
      </c>
      <c r="V259" s="10">
        <v>0.43</v>
      </c>
      <c r="W259" s="7">
        <v>0.2702</v>
      </c>
      <c r="X259" s="20">
        <v>0.68130000000000002</v>
      </c>
      <c r="Y259" s="75">
        <v>2020</v>
      </c>
      <c r="Z259" s="7">
        <v>0.2</v>
      </c>
      <c r="AA259" s="7">
        <v>0</v>
      </c>
      <c r="AB259" s="51">
        <v>12742</v>
      </c>
      <c r="AC259" s="51">
        <v>5328</v>
      </c>
      <c r="AD259" s="51"/>
      <c r="AE259" s="51"/>
      <c r="AF259" s="51">
        <v>-145</v>
      </c>
      <c r="AG259" s="51">
        <v>19</v>
      </c>
      <c r="AH259" s="20">
        <v>5.1000000000000004E-3</v>
      </c>
      <c r="AI259" s="7" t="s">
        <v>8487</v>
      </c>
      <c r="AJ259" s="67" t="s">
        <v>8505</v>
      </c>
      <c r="AK259" s="44">
        <v>0.65671641791044799</v>
      </c>
      <c r="AL259" s="44">
        <v>0.91489361702127836</v>
      </c>
      <c r="AM259" s="44">
        <v>-0.57142857142856418</v>
      </c>
      <c r="AN259" s="25">
        <v>0.18533886583679124</v>
      </c>
      <c r="AO259" s="25">
        <v>6.5006915629322232E-2</v>
      </c>
      <c r="AP259" s="215">
        <v>7.23</v>
      </c>
      <c r="AQ259" s="215" t="s">
        <v>8552</v>
      </c>
      <c r="AR259" s="44">
        <v>1.38504155124653E-3</v>
      </c>
      <c r="AS259" s="171" t="s">
        <v>7431</v>
      </c>
      <c r="AT259" s="171" t="s">
        <v>7706</v>
      </c>
      <c r="AU259" s="171" t="s">
        <v>6998</v>
      </c>
      <c r="AV259" s="7" t="s">
        <v>5474</v>
      </c>
      <c r="AW259" s="14" t="s">
        <v>6746</v>
      </c>
      <c r="AX259" s="49" t="s">
        <v>6009</v>
      </c>
      <c r="AY259" s="38" t="s">
        <v>5961</v>
      </c>
      <c r="AZ259" s="14" t="s">
        <v>6157</v>
      </c>
      <c r="BA259" s="49" t="s">
        <v>5981</v>
      </c>
      <c r="BB259" s="38" t="s">
        <v>5971</v>
      </c>
      <c r="BC259" s="7">
        <v>3.8</v>
      </c>
      <c r="BD259" s="14" t="s">
        <v>6258</v>
      </c>
      <c r="BE259" s="49" t="s">
        <v>5981</v>
      </c>
      <c r="BF259" s="38" t="s">
        <v>5961</v>
      </c>
      <c r="BG259" s="7">
        <v>0.8</v>
      </c>
      <c r="BH259" s="45">
        <v>3535.3357496834228</v>
      </c>
      <c r="BI259" s="215" t="s">
        <v>8489</v>
      </c>
      <c r="BJ259" s="215" t="s">
        <v>8568</v>
      </c>
      <c r="BK259" s="7">
        <v>0.5</v>
      </c>
      <c r="BL259" s="25">
        <v>4.1666666666667013E-3</v>
      </c>
      <c r="BM259" s="20">
        <v>0.60337499999999999</v>
      </c>
      <c r="BN259" s="20">
        <v>0.66249999999999998</v>
      </c>
      <c r="BO259" s="20">
        <v>0.55499999999999994</v>
      </c>
      <c r="BP259" s="46">
        <v>16.813953488372093</v>
      </c>
      <c r="BQ259" s="215" t="s">
        <v>8521</v>
      </c>
      <c r="BR259" s="79">
        <v>-0.26184647302904568</v>
      </c>
      <c r="BS259" s="9">
        <v>3.1338729291184642E-2</v>
      </c>
      <c r="BT259" s="9">
        <v>2.1685656200301606E-2</v>
      </c>
      <c r="BU259" s="47">
        <v>44397</v>
      </c>
      <c r="BV259" s="47">
        <v>44403</v>
      </c>
      <c r="BW259" s="14" t="s">
        <v>5474</v>
      </c>
      <c r="BX259" s="83">
        <v>-0.11421576763485501</v>
      </c>
      <c r="BY259" s="82">
        <v>0.47</v>
      </c>
      <c r="BZ259" s="46">
        <v>15.382978723404257</v>
      </c>
      <c r="CA259" s="48" t="s">
        <v>8475</v>
      </c>
      <c r="CB259" s="45">
        <v>92124.66</v>
      </c>
      <c r="CC259" s="45">
        <v>38521.440000000002</v>
      </c>
      <c r="CD259" s="45">
        <v>0</v>
      </c>
      <c r="CE259" s="45">
        <v>0</v>
      </c>
      <c r="CF259" s="14" t="s">
        <v>8784</v>
      </c>
      <c r="CG259" s="7" t="s">
        <v>8556</v>
      </c>
      <c r="CH259" s="215" t="s">
        <v>8546</v>
      </c>
      <c r="CI259" s="215" t="s">
        <v>8478</v>
      </c>
      <c r="CJ259" s="215" t="s">
        <v>8498</v>
      </c>
      <c r="CK259" s="43" t="s">
        <v>7034</v>
      </c>
      <c r="CL259" s="43" t="s">
        <v>5474</v>
      </c>
      <c r="CM259" s="43" t="s">
        <v>5474</v>
      </c>
      <c r="CN259" s="145">
        <v>38521.440000000002</v>
      </c>
      <c r="CO259" s="145">
        <v>92124.66</v>
      </c>
      <c r="CP259" s="148">
        <v>25560.47747021115</v>
      </c>
      <c r="CQ259" s="189" t="s">
        <v>5474</v>
      </c>
      <c r="CR259" s="189" t="s">
        <v>5474</v>
      </c>
      <c r="CS259" s="99" t="s">
        <v>5474</v>
      </c>
      <c r="CT259" s="167" t="s">
        <v>8601</v>
      </c>
      <c r="CU259" s="43" t="s">
        <v>5474</v>
      </c>
      <c r="CV259" s="43" t="s">
        <v>5474</v>
      </c>
      <c r="CW259" s="43" t="s">
        <v>5474</v>
      </c>
      <c r="CX259" s="43" t="s">
        <v>5474</v>
      </c>
      <c r="CY259" s="43" t="s">
        <v>5474</v>
      </c>
      <c r="CZ259" s="43" t="s">
        <v>5474</v>
      </c>
      <c r="DA259" s="42" t="s">
        <v>5474</v>
      </c>
      <c r="DB259" s="42" t="s">
        <v>5474</v>
      </c>
      <c r="DC259" s="42" t="s">
        <v>8601</v>
      </c>
      <c r="DD259" s="42" t="s">
        <v>5474</v>
      </c>
      <c r="DE259" s="42" t="s">
        <v>5474</v>
      </c>
      <c r="DF259" s="42" t="s">
        <v>5474</v>
      </c>
      <c r="DG259" s="42" t="s">
        <v>5474</v>
      </c>
      <c r="DH259" s="42" t="s">
        <v>5474</v>
      </c>
    </row>
    <row r="260" spans="1:112">
      <c r="A260" s="22">
        <v>2406</v>
      </c>
      <c r="B260" s="7" t="s">
        <v>380</v>
      </c>
      <c r="C260" s="21">
        <v>0.03</v>
      </c>
      <c r="D260" s="21">
        <v>-0.1449</v>
      </c>
      <c r="E260" s="21">
        <v>3.0200000000000001E-2</v>
      </c>
      <c r="F260" s="21">
        <v>-0.2772</v>
      </c>
      <c r="G260" s="21">
        <v>1.5800000000000002E-2</v>
      </c>
      <c r="H260" s="21">
        <v>-1.2333000000000001</v>
      </c>
      <c r="I260" s="21">
        <v>-0.23530000000000001</v>
      </c>
      <c r="J260" s="21">
        <v>1.2363</v>
      </c>
      <c r="K260" s="21">
        <v>-4.8899999999999999E-2</v>
      </c>
      <c r="L260" s="21">
        <v>-4.3799999999999999E-2</v>
      </c>
      <c r="M260" s="21">
        <v>-1.6999999999999999E-3</v>
      </c>
      <c r="N260" s="21">
        <v>-0.18390000000000001</v>
      </c>
      <c r="O260" s="21">
        <v>-2.2200000000000001E-2</v>
      </c>
      <c r="P260" s="21">
        <v>9.8199999999999996E-2</v>
      </c>
      <c r="Q260" s="21">
        <v>6.5500000000000003E-2</v>
      </c>
      <c r="R260" s="21">
        <v>1.9199999999999998E-2</v>
      </c>
      <c r="S260" s="21">
        <v>-0.1401</v>
      </c>
      <c r="T260" s="21">
        <v>-2.93E-2</v>
      </c>
      <c r="U260" s="10">
        <v>0.69</v>
      </c>
      <c r="V260" s="10">
        <v>0.92</v>
      </c>
      <c r="W260" s="7">
        <v>0</v>
      </c>
      <c r="X260" s="20">
        <v>0</v>
      </c>
      <c r="Y260" s="75"/>
      <c r="Z260" s="7"/>
      <c r="AA260" s="7"/>
      <c r="AB260" s="51">
        <v>-194</v>
      </c>
      <c r="AC260" s="51">
        <v>-1116</v>
      </c>
      <c r="AD260" s="51">
        <v>30</v>
      </c>
      <c r="AE260" s="51">
        <v>15</v>
      </c>
      <c r="AF260" s="51">
        <v>1</v>
      </c>
      <c r="AG260" s="51"/>
      <c r="AH260" s="20">
        <v>2.9399999999999999E-2</v>
      </c>
      <c r="AI260" s="7" t="s">
        <v>8481</v>
      </c>
      <c r="AJ260" s="67" t="s">
        <v>8482</v>
      </c>
      <c r="AK260" s="44">
        <v>0.59615384615384615</v>
      </c>
      <c r="AL260" s="44">
        <v>-0.65432098765432101</v>
      </c>
      <c r="AM260" s="44">
        <v>0.76315789473684226</v>
      </c>
      <c r="AN260" s="25">
        <v>0.67826086956521747</v>
      </c>
      <c r="AO260" s="25">
        <v>0.35217391304347834</v>
      </c>
      <c r="AP260" s="215">
        <v>23</v>
      </c>
      <c r="AQ260" s="215" t="s">
        <v>8552</v>
      </c>
      <c r="AR260" s="44">
        <v>7.7283372365339498E-2</v>
      </c>
      <c r="AS260" s="171" t="s">
        <v>7324</v>
      </c>
      <c r="AT260" s="171" t="s">
        <v>7293</v>
      </c>
      <c r="AU260" s="171" t="s">
        <v>7533</v>
      </c>
      <c r="AV260" s="7" t="s">
        <v>5474</v>
      </c>
      <c r="AW260" s="14" t="s">
        <v>6157</v>
      </c>
      <c r="AX260" s="49" t="s">
        <v>6009</v>
      </c>
      <c r="AY260" s="38" t="s">
        <v>6007</v>
      </c>
      <c r="AZ260" s="14" t="s">
        <v>6134</v>
      </c>
      <c r="BA260" s="49" t="s">
        <v>5993</v>
      </c>
      <c r="BB260" s="38" t="s">
        <v>5993</v>
      </c>
      <c r="BC260" s="7">
        <v>0.4</v>
      </c>
      <c r="BD260" s="14" t="s">
        <v>6081</v>
      </c>
      <c r="BE260" s="49" t="s">
        <v>5960</v>
      </c>
      <c r="BF260" s="38" t="s">
        <v>5961</v>
      </c>
      <c r="BG260" s="7">
        <v>0.3</v>
      </c>
      <c r="BH260" s="45">
        <v>25226.186713623239</v>
      </c>
      <c r="BI260" s="215" t="s">
        <v>8499</v>
      </c>
      <c r="BJ260" s="215" t="s">
        <v>8472</v>
      </c>
      <c r="BK260" s="7">
        <v>4.2</v>
      </c>
      <c r="BL260" s="25">
        <v>6.728538283062642E-2</v>
      </c>
      <c r="BM260" s="20">
        <v>0.55112499999999998</v>
      </c>
      <c r="BN260" s="20">
        <v>0.4975</v>
      </c>
      <c r="BO260" s="20">
        <v>0.59499999999999997</v>
      </c>
      <c r="BP260" s="46">
        <v>25</v>
      </c>
      <c r="BQ260" s="215" t="s">
        <v>8483</v>
      </c>
      <c r="BR260" s="79">
        <v>-0.53565217391304354</v>
      </c>
      <c r="BS260" s="9">
        <v>0</v>
      </c>
      <c r="BT260" s="9">
        <v>0</v>
      </c>
      <c r="BU260" s="47" t="s">
        <v>5993</v>
      </c>
      <c r="BV260" s="47" t="s">
        <v>5993</v>
      </c>
      <c r="BW260" s="14" t="s">
        <v>8474</v>
      </c>
      <c r="BX260" s="83">
        <v>-0.41956521739130442</v>
      </c>
      <c r="BY260" s="82">
        <v>0.8899999999999999</v>
      </c>
      <c r="BZ260" s="46">
        <v>25.842696629213485</v>
      </c>
      <c r="CA260" s="48" t="s">
        <v>8526</v>
      </c>
      <c r="CB260" s="45">
        <v>-4462</v>
      </c>
      <c r="CC260" s="45">
        <v>-25668</v>
      </c>
      <c r="CD260" s="45">
        <v>690</v>
      </c>
      <c r="CE260" s="45">
        <v>345</v>
      </c>
      <c r="CF260" s="14" t="s">
        <v>8785</v>
      </c>
      <c r="CG260" s="7" t="s">
        <v>8477</v>
      </c>
      <c r="CH260" s="215" t="s">
        <v>8478</v>
      </c>
      <c r="CI260" s="215" t="s">
        <v>8479</v>
      </c>
      <c r="CJ260" s="215" t="s">
        <v>8479</v>
      </c>
      <c r="CK260" s="43" t="s">
        <v>5474</v>
      </c>
      <c r="CL260" s="43" t="s">
        <v>5474</v>
      </c>
      <c r="CM260" s="43" t="s">
        <v>7217</v>
      </c>
      <c r="CN260" s="145">
        <v>-25323</v>
      </c>
      <c r="CO260" s="145">
        <v>-3772</v>
      </c>
      <c r="CP260" s="148">
        <v>580202.29441333446</v>
      </c>
      <c r="CQ260" s="189" t="s">
        <v>5474</v>
      </c>
      <c r="CR260" s="189" t="s">
        <v>5474</v>
      </c>
      <c r="CS260" s="99" t="s">
        <v>5474</v>
      </c>
      <c r="CT260" s="167" t="s">
        <v>8528</v>
      </c>
      <c r="CU260" s="43" t="s">
        <v>5474</v>
      </c>
      <c r="CV260" s="43" t="s">
        <v>5474</v>
      </c>
      <c r="CW260" s="43" t="s">
        <v>5474</v>
      </c>
      <c r="CX260" s="43" t="s">
        <v>5474</v>
      </c>
      <c r="CY260" s="43" t="s">
        <v>5474</v>
      </c>
      <c r="CZ260" s="43" t="s">
        <v>5474</v>
      </c>
      <c r="DA260" s="42" t="s">
        <v>5474</v>
      </c>
      <c r="DB260" s="42" t="s">
        <v>8528</v>
      </c>
      <c r="DC260" s="42" t="s">
        <v>5474</v>
      </c>
      <c r="DD260" s="42" t="s">
        <v>5474</v>
      </c>
      <c r="DE260" s="42" t="s">
        <v>5474</v>
      </c>
      <c r="DF260" s="42" t="s">
        <v>5474</v>
      </c>
      <c r="DG260" s="42" t="s">
        <v>5474</v>
      </c>
      <c r="DH260" s="42" t="s">
        <v>5474</v>
      </c>
    </row>
    <row r="261" spans="1:112">
      <c r="A261" s="22">
        <v>6168</v>
      </c>
      <c r="B261" s="7" t="s">
        <v>1257</v>
      </c>
      <c r="C261" s="21">
        <v>-0.10100000000000001</v>
      </c>
      <c r="D261" s="21">
        <v>0.43099999999999999</v>
      </c>
      <c r="E261" s="21">
        <v>-4.3400000000000001E-2</v>
      </c>
      <c r="F261" s="21">
        <v>0.3105</v>
      </c>
      <c r="G261" s="21">
        <v>0.33450000000000002</v>
      </c>
      <c r="H261" s="21">
        <v>-1.9599999999999999E-2</v>
      </c>
      <c r="I261" s="21">
        <v>1.2726999999999999</v>
      </c>
      <c r="J261" s="21">
        <v>1.7297</v>
      </c>
      <c r="K261" s="21">
        <v>2.6599999999999999E-2</v>
      </c>
      <c r="L261" s="21">
        <v>4.82E-2</v>
      </c>
      <c r="M261" s="21">
        <v>4.5100000000000001E-2</v>
      </c>
      <c r="N261" s="21">
        <v>2.8799999999999999E-2</v>
      </c>
      <c r="O261" s="21">
        <v>5.3199999999999997E-2</v>
      </c>
      <c r="P261" s="21">
        <v>6.59E-2</v>
      </c>
      <c r="Q261" s="21">
        <v>1.8100000000000002E-2</v>
      </c>
      <c r="R261" s="21">
        <v>1.35E-2</v>
      </c>
      <c r="S261" s="21">
        <v>3.2199999999999999E-2</v>
      </c>
      <c r="T261" s="21">
        <v>2.5399999999999999E-2</v>
      </c>
      <c r="U261" s="10">
        <v>1.01</v>
      </c>
      <c r="V261" s="10">
        <v>1.33</v>
      </c>
      <c r="W261" s="7">
        <v>0.54</v>
      </c>
      <c r="X261" s="20">
        <v>0.92079999999999995</v>
      </c>
      <c r="Y261" s="75">
        <v>2020</v>
      </c>
      <c r="Z261" s="7">
        <v>0.7</v>
      </c>
      <c r="AA261" s="7">
        <v>0</v>
      </c>
      <c r="AB261" s="51">
        <v>2018</v>
      </c>
      <c r="AC261" s="51">
        <v>-1343</v>
      </c>
      <c r="AD261" s="51"/>
      <c r="AE261" s="51"/>
      <c r="AF261" s="51"/>
      <c r="AG261" s="51">
        <v>-1</v>
      </c>
      <c r="AH261" s="20">
        <v>0</v>
      </c>
      <c r="AI261" s="7" t="s">
        <v>8487</v>
      </c>
      <c r="AJ261" s="67" t="s">
        <v>8482</v>
      </c>
      <c r="AK261" s="44">
        <v>0.63771186440677963</v>
      </c>
      <c r="AL261" s="44">
        <v>-0.62430939226519355</v>
      </c>
      <c r="AM261" s="44">
        <v>0.83870967741935498</v>
      </c>
      <c r="AN261" s="25">
        <v>0.83687943262411357</v>
      </c>
      <c r="AO261" s="25">
        <v>0.32092198581560288</v>
      </c>
      <c r="AP261" s="215">
        <v>28.2</v>
      </c>
      <c r="AQ261" s="215" t="s">
        <v>8552</v>
      </c>
      <c r="AR261" s="44">
        <v>5.2238805970149203E-2</v>
      </c>
      <c r="AS261" s="171" t="s">
        <v>7324</v>
      </c>
      <c r="AT261" s="171" t="s">
        <v>7073</v>
      </c>
      <c r="AU261" s="171" t="s">
        <v>7740</v>
      </c>
      <c r="AV261" s="7" t="s">
        <v>5474</v>
      </c>
      <c r="AW261" s="14" t="s">
        <v>6038</v>
      </c>
      <c r="AX261" s="49" t="s">
        <v>6009</v>
      </c>
      <c r="AY261" s="38" t="s">
        <v>5961</v>
      </c>
      <c r="AZ261" s="14" t="s">
        <v>6456</v>
      </c>
      <c r="BA261" s="49" t="s">
        <v>5967</v>
      </c>
      <c r="BB261" s="38" t="s">
        <v>5961</v>
      </c>
      <c r="BC261" s="7">
        <v>0.6</v>
      </c>
      <c r="BD261" s="14" t="s">
        <v>6295</v>
      </c>
      <c r="BE261" s="49" t="s">
        <v>5960</v>
      </c>
      <c r="BF261" s="38" t="s">
        <v>5961</v>
      </c>
      <c r="BG261" s="7">
        <v>0.4</v>
      </c>
      <c r="BH261" s="45">
        <v>6502.4343521883784</v>
      </c>
      <c r="BI261" s="215" t="s">
        <v>8499</v>
      </c>
      <c r="BJ261" s="215" t="s">
        <v>8520</v>
      </c>
      <c r="BK261" s="7">
        <v>1.7</v>
      </c>
      <c r="BL261" s="25">
        <v>4.8327137546468432E-2</v>
      </c>
      <c r="BM261" s="20">
        <v>0.6866874999999999</v>
      </c>
      <c r="BN261" s="20">
        <v>0.70250000000000001</v>
      </c>
      <c r="BO261" s="20">
        <v>0.67374999999999985</v>
      </c>
      <c r="BP261" s="46">
        <v>21.203007518796991</v>
      </c>
      <c r="BQ261" s="215" t="s">
        <v>8521</v>
      </c>
      <c r="BR261" s="79">
        <v>-0.23266666666666652</v>
      </c>
      <c r="BS261" s="9">
        <v>1.3221589869476524E-2</v>
      </c>
      <c r="BT261" s="9">
        <v>1.8862350286286356E-2</v>
      </c>
      <c r="BU261" s="47" t="s">
        <v>5993</v>
      </c>
      <c r="BV261" s="47" t="s">
        <v>5993</v>
      </c>
      <c r="BW261" s="14" t="s">
        <v>5474</v>
      </c>
      <c r="BX261" s="83">
        <v>-7.9199999999999937E-2</v>
      </c>
      <c r="BY261" s="82">
        <v>1.4100000000000001</v>
      </c>
      <c r="BZ261" s="46">
        <v>19.999999999999996</v>
      </c>
      <c r="CA261" s="48" t="s">
        <v>8485</v>
      </c>
      <c r="CB261" s="45">
        <v>56907.6</v>
      </c>
      <c r="CC261" s="45">
        <v>-37872.6</v>
      </c>
      <c r="CD261" s="45">
        <v>0</v>
      </c>
      <c r="CE261" s="45">
        <v>0</v>
      </c>
      <c r="CF261" s="14" t="s">
        <v>8786</v>
      </c>
      <c r="CG261" s="7" t="s">
        <v>8477</v>
      </c>
      <c r="CH261" s="215" t="s">
        <v>8478</v>
      </c>
      <c r="CI261" s="215" t="s">
        <v>8478</v>
      </c>
      <c r="CJ261" s="215" t="s">
        <v>8479</v>
      </c>
      <c r="CK261" s="43" t="s">
        <v>5474</v>
      </c>
      <c r="CL261" s="43" t="s">
        <v>5474</v>
      </c>
      <c r="CM261" s="43" t="s">
        <v>6944</v>
      </c>
      <c r="CN261" s="145">
        <v>-37872.6</v>
      </c>
      <c r="CO261" s="145">
        <v>56907.6</v>
      </c>
      <c r="CP261" s="148">
        <v>183368.64873171225</v>
      </c>
      <c r="CQ261" s="189" t="s">
        <v>5474</v>
      </c>
      <c r="CR261" s="189" t="s">
        <v>5474</v>
      </c>
      <c r="CS261" s="99" t="s">
        <v>5474</v>
      </c>
      <c r="CT261" s="167" t="s">
        <v>8528</v>
      </c>
      <c r="CU261" s="43" t="s">
        <v>5474</v>
      </c>
      <c r="CV261" s="43" t="s">
        <v>5474</v>
      </c>
      <c r="CW261" s="43" t="s">
        <v>5474</v>
      </c>
      <c r="CX261" s="43" t="s">
        <v>5474</v>
      </c>
      <c r="CY261" s="43" t="s">
        <v>5474</v>
      </c>
      <c r="CZ261" s="43" t="s">
        <v>5474</v>
      </c>
      <c r="DA261" s="42" t="s">
        <v>5474</v>
      </c>
      <c r="DB261" s="42" t="s">
        <v>8528</v>
      </c>
      <c r="DC261" s="42" t="s">
        <v>5474</v>
      </c>
      <c r="DD261" s="42" t="s">
        <v>5474</v>
      </c>
      <c r="DE261" s="42" t="s">
        <v>5474</v>
      </c>
      <c r="DF261" s="42" t="s">
        <v>5474</v>
      </c>
      <c r="DG261" s="42" t="s">
        <v>5474</v>
      </c>
      <c r="DH261" s="42" t="s">
        <v>5474</v>
      </c>
    </row>
    <row r="262" spans="1:112">
      <c r="A262" s="22">
        <v>3645</v>
      </c>
      <c r="B262" s="7" t="s">
        <v>845</v>
      </c>
      <c r="C262" s="21">
        <v>7.6100000000000001E-2</v>
      </c>
      <c r="D262" s="21">
        <v>0.20660000000000001</v>
      </c>
      <c r="E262" s="21">
        <v>0.1009</v>
      </c>
      <c r="F262" s="21">
        <v>0.10879999999999999</v>
      </c>
      <c r="G262" s="21">
        <v>0.38490000000000002</v>
      </c>
      <c r="H262" s="21">
        <v>-0.15939999999999999</v>
      </c>
      <c r="I262" s="21">
        <v>-0.27500000000000002</v>
      </c>
      <c r="J262" s="21">
        <v>9.4799999999999995E-2</v>
      </c>
      <c r="K262" s="21">
        <v>-6.93E-2</v>
      </c>
      <c r="L262" s="21">
        <v>-0.1108</v>
      </c>
      <c r="M262" s="21">
        <v>5.4100000000000002E-2</v>
      </c>
      <c r="N262" s="21">
        <v>-6.54E-2</v>
      </c>
      <c r="O262" s="21">
        <v>-9.2399999999999996E-2</v>
      </c>
      <c r="P262" s="21">
        <v>6.5000000000000002E-2</v>
      </c>
      <c r="Q262" s="21">
        <v>1.5699999999999999E-2</v>
      </c>
      <c r="R262" s="21">
        <v>9.2999999999999992E-3</v>
      </c>
      <c r="S262" s="21">
        <v>0.1103</v>
      </c>
      <c r="T262" s="21">
        <v>6.9400000000000003E-2</v>
      </c>
      <c r="U262" s="10">
        <v>1.27</v>
      </c>
      <c r="V262" s="10">
        <v>2.86</v>
      </c>
      <c r="W262" s="7">
        <v>1.3399000000000001</v>
      </c>
      <c r="X262" s="20">
        <v>0.62</v>
      </c>
      <c r="Y262" s="75">
        <v>2020</v>
      </c>
      <c r="Z262" s="7">
        <v>1.4994000000000001</v>
      </c>
      <c r="AA262" s="7">
        <v>0</v>
      </c>
      <c r="AB262" s="51">
        <v>-47</v>
      </c>
      <c r="AC262" s="51">
        <v>124</v>
      </c>
      <c r="AD262" s="51">
        <v>1</v>
      </c>
      <c r="AE262" s="51"/>
      <c r="AF262" s="51">
        <v>-61</v>
      </c>
      <c r="AG262" s="51">
        <v>2</v>
      </c>
      <c r="AH262" s="20">
        <v>7.4000000000000003E-3</v>
      </c>
      <c r="AI262" s="7" t="s">
        <v>8493</v>
      </c>
      <c r="AJ262" s="67" t="s">
        <v>8494</v>
      </c>
      <c r="AK262" s="44">
        <v>-0.85874799357945408</v>
      </c>
      <c r="AL262" s="44">
        <v>-0.68301886792452804</v>
      </c>
      <c r="AM262" s="44">
        <v>0.73913043478261087</v>
      </c>
      <c r="AN262" s="25">
        <v>0.71691599539700812</v>
      </c>
      <c r="AO262" s="25">
        <v>0.30494821634062136</v>
      </c>
      <c r="AP262" s="215">
        <v>43.45</v>
      </c>
      <c r="AQ262" s="215" t="s">
        <v>8552</v>
      </c>
      <c r="AR262" s="44">
        <v>2.3557126030624199E-2</v>
      </c>
      <c r="AS262" s="171" t="s">
        <v>7324</v>
      </c>
      <c r="AT262" s="171" t="s">
        <v>6889</v>
      </c>
      <c r="AU262" s="171" t="s">
        <v>7067</v>
      </c>
      <c r="AV262" s="7" t="s">
        <v>8470</v>
      </c>
      <c r="AW262" s="14" t="s">
        <v>7924</v>
      </c>
      <c r="AX262" s="49" t="s">
        <v>6009</v>
      </c>
      <c r="AY262" s="38" t="s">
        <v>6007</v>
      </c>
      <c r="AZ262" s="14" t="s">
        <v>6038</v>
      </c>
      <c r="BA262" s="49" t="s">
        <v>5967</v>
      </c>
      <c r="BB262" s="38" t="s">
        <v>5971</v>
      </c>
      <c r="BC262" s="7">
        <v>0.4</v>
      </c>
      <c r="BD262" s="14" t="s">
        <v>6014</v>
      </c>
      <c r="BE262" s="49" t="s">
        <v>5967</v>
      </c>
      <c r="BF262" s="38" t="s">
        <v>5971</v>
      </c>
      <c r="BG262" s="7">
        <v>0.8</v>
      </c>
      <c r="BH262" s="45">
        <v>622.08719821251327</v>
      </c>
      <c r="BI262" s="215" t="s">
        <v>8471</v>
      </c>
      <c r="BJ262" s="215" t="s">
        <v>8509</v>
      </c>
      <c r="BK262" s="7">
        <v>0.9</v>
      </c>
      <c r="BL262" s="25">
        <v>1.995305164319252E-2</v>
      </c>
      <c r="BM262" s="20">
        <v>0.61356250000000001</v>
      </c>
      <c r="BN262" s="20">
        <v>0.70499999999999996</v>
      </c>
      <c r="BO262" s="20">
        <v>0.53874999999999995</v>
      </c>
      <c r="BP262" s="46">
        <v>15.192307692307693</v>
      </c>
      <c r="BQ262" s="215" t="s">
        <v>8553</v>
      </c>
      <c r="BR262" s="79">
        <v>-0.31745301112389718</v>
      </c>
      <c r="BS262" s="9">
        <v>2.4842416398018763E-2</v>
      </c>
      <c r="BT262" s="9">
        <v>2.8491952686679589E-2</v>
      </c>
      <c r="BU262" s="47" t="s">
        <v>5993</v>
      </c>
      <c r="BV262" s="47" t="s">
        <v>5993</v>
      </c>
      <c r="BW262" s="14" t="s">
        <v>5474</v>
      </c>
      <c r="BX262" s="83">
        <v>-0.18094361334867667</v>
      </c>
      <c r="BY262" s="82">
        <v>2.87</v>
      </c>
      <c r="BZ262" s="46">
        <v>15.139372822299652</v>
      </c>
      <c r="CA262" s="48" t="s">
        <v>8475</v>
      </c>
      <c r="CB262" s="45">
        <v>-2042.15</v>
      </c>
      <c r="CC262" s="45">
        <v>5387.8</v>
      </c>
      <c r="CD262" s="45">
        <v>43.45</v>
      </c>
      <c r="CE262" s="45">
        <v>0</v>
      </c>
      <c r="CF262" s="14" t="s">
        <v>8787</v>
      </c>
      <c r="CG262" s="7" t="s">
        <v>8477</v>
      </c>
      <c r="CH262" s="215" t="s">
        <v>8478</v>
      </c>
      <c r="CI262" s="215" t="s">
        <v>8478</v>
      </c>
      <c r="CJ262" s="215" t="s">
        <v>8523</v>
      </c>
      <c r="CK262" s="43" t="s">
        <v>5474</v>
      </c>
      <c r="CL262" s="43" t="s">
        <v>5474</v>
      </c>
      <c r="CM262" s="43" t="s">
        <v>5474</v>
      </c>
      <c r="CN262" s="145">
        <v>5387.8</v>
      </c>
      <c r="CO262" s="145">
        <v>-1998.7</v>
      </c>
      <c r="CP262" s="148">
        <v>27029.688762333702</v>
      </c>
      <c r="CQ262" s="189" t="s">
        <v>5474</v>
      </c>
      <c r="CR262" s="189" t="s">
        <v>5474</v>
      </c>
      <c r="CS262" s="99" t="s">
        <v>5474</v>
      </c>
      <c r="CT262" s="167" t="s">
        <v>5474</v>
      </c>
      <c r="CU262" s="43" t="s">
        <v>5474</v>
      </c>
      <c r="CV262" s="43" t="s">
        <v>5474</v>
      </c>
      <c r="CW262" s="43" t="s">
        <v>5474</v>
      </c>
      <c r="CX262" s="43" t="s">
        <v>5474</v>
      </c>
      <c r="CY262" s="43" t="s">
        <v>5474</v>
      </c>
      <c r="CZ262" s="43" t="s">
        <v>5474</v>
      </c>
      <c r="DA262" s="42" t="s">
        <v>5474</v>
      </c>
      <c r="DB262" s="42" t="s">
        <v>5474</v>
      </c>
      <c r="DC262" s="42" t="s">
        <v>5474</v>
      </c>
      <c r="DD262" s="42" t="s">
        <v>5474</v>
      </c>
      <c r="DE262" s="42" t="s">
        <v>5474</v>
      </c>
      <c r="DF262" s="42" t="s">
        <v>5474</v>
      </c>
      <c r="DG262" s="42" t="s">
        <v>5474</v>
      </c>
      <c r="DH262" s="42" t="s">
        <v>5474</v>
      </c>
    </row>
    <row r="263" spans="1:112">
      <c r="A263" s="22">
        <v>6274</v>
      </c>
      <c r="B263" s="7" t="s">
        <v>1343</v>
      </c>
      <c r="C263" s="21">
        <v>3.1300000000000001E-2</v>
      </c>
      <c r="D263" s="21">
        <v>0.24990000000000001</v>
      </c>
      <c r="E263" s="21">
        <v>6.2899999999999998E-2</v>
      </c>
      <c r="F263" s="21">
        <v>0.34410000000000002</v>
      </c>
      <c r="G263" s="21">
        <v>7.0400000000000004E-2</v>
      </c>
      <c r="H263" s="21">
        <v>0.71319999999999995</v>
      </c>
      <c r="I263" s="21">
        <v>-0.12989999999999999</v>
      </c>
      <c r="J263" s="21">
        <v>-0.15459999999999999</v>
      </c>
      <c r="K263" s="21">
        <v>1.7500000000000002E-2</v>
      </c>
      <c r="L263" s="21">
        <v>-2.8899999999999999E-2</v>
      </c>
      <c r="M263" s="21">
        <v>-1.7100000000000001E-2</v>
      </c>
      <c r="N263" s="21">
        <v>2.7099999999999999E-2</v>
      </c>
      <c r="O263" s="21">
        <v>-2.9399999999999999E-2</v>
      </c>
      <c r="P263" s="21">
        <v>-1.8100000000000002E-2</v>
      </c>
      <c r="Q263" s="21">
        <v>-1.37E-2</v>
      </c>
      <c r="R263" s="21">
        <v>-7.7999999999999996E-3</v>
      </c>
      <c r="S263" s="21">
        <v>0.17810000000000001</v>
      </c>
      <c r="T263" s="21">
        <v>0.10100000000000001</v>
      </c>
      <c r="U263" s="10">
        <v>3.5</v>
      </c>
      <c r="V263" s="10">
        <v>6.03</v>
      </c>
      <c r="W263" s="7">
        <v>3.8174999999999999</v>
      </c>
      <c r="X263" s="20">
        <v>0.66069999999999995</v>
      </c>
      <c r="Y263" s="75">
        <v>2020</v>
      </c>
      <c r="Z263" s="7">
        <v>4.8014000000000001</v>
      </c>
      <c r="AA263" s="7">
        <v>0</v>
      </c>
      <c r="AB263" s="51">
        <v>1467</v>
      </c>
      <c r="AC263" s="51">
        <v>886</v>
      </c>
      <c r="AD263" s="51">
        <v>-352</v>
      </c>
      <c r="AE263" s="51">
        <v>-12</v>
      </c>
      <c r="AF263" s="51">
        <v>-142</v>
      </c>
      <c r="AG263" s="51">
        <v>-1</v>
      </c>
      <c r="AH263" s="20">
        <v>4.4299999999999999E-2</v>
      </c>
      <c r="AI263" s="7" t="s">
        <v>8481</v>
      </c>
      <c r="AJ263" s="67" t="s">
        <v>8494</v>
      </c>
      <c r="AK263" s="44">
        <v>-0.50458715596330272</v>
      </c>
      <c r="AL263" s="44">
        <v>0.51219512195121952</v>
      </c>
      <c r="AM263" s="44">
        <v>0.83333333333333337</v>
      </c>
      <c r="AN263" s="25">
        <v>0.48660714285714285</v>
      </c>
      <c r="AO263" s="25">
        <v>0.18303571428571427</v>
      </c>
      <c r="AP263" s="215">
        <v>112</v>
      </c>
      <c r="AQ263" s="215" t="s">
        <v>8552</v>
      </c>
      <c r="AR263" s="44">
        <v>9.0090090090090003E-3</v>
      </c>
      <c r="AS263" s="171" t="s">
        <v>7324</v>
      </c>
      <c r="AT263" s="171" t="s">
        <v>6950</v>
      </c>
      <c r="AU263" s="171" t="s">
        <v>7037</v>
      </c>
      <c r="AV263" s="7" t="s">
        <v>8470</v>
      </c>
      <c r="AW263" s="14" t="s">
        <v>6506</v>
      </c>
      <c r="AX263" s="49" t="s">
        <v>6009</v>
      </c>
      <c r="AY263" s="38" t="s">
        <v>5961</v>
      </c>
      <c r="AZ263" s="14" t="s">
        <v>6157</v>
      </c>
      <c r="BA263" s="49" t="s">
        <v>5967</v>
      </c>
      <c r="BB263" s="38" t="s">
        <v>5961</v>
      </c>
      <c r="BC263" s="7">
        <v>0.7</v>
      </c>
      <c r="BD263" s="14" t="s">
        <v>6141</v>
      </c>
      <c r="BE263" s="49" t="s">
        <v>6020</v>
      </c>
      <c r="BF263" s="38" t="s">
        <v>5971</v>
      </c>
      <c r="BG263" s="7">
        <v>0.7</v>
      </c>
      <c r="BH263" s="45">
        <v>1218.6219596526334</v>
      </c>
      <c r="BI263" s="215" t="s">
        <v>8489</v>
      </c>
      <c r="BJ263" s="215" t="s">
        <v>8568</v>
      </c>
      <c r="BK263" s="7">
        <v>0.5</v>
      </c>
      <c r="BL263" s="25">
        <v>2.2831050228310501E-2</v>
      </c>
      <c r="BM263" s="20">
        <v>0.64674999999999994</v>
      </c>
      <c r="BN263" s="20">
        <v>0.71</v>
      </c>
      <c r="BO263" s="20">
        <v>0.59499999999999997</v>
      </c>
      <c r="BP263" s="46">
        <v>18.573797678275291</v>
      </c>
      <c r="BQ263" s="215" t="s">
        <v>8483</v>
      </c>
      <c r="BR263" s="79">
        <v>-0.35109821428571436</v>
      </c>
      <c r="BS263" s="9">
        <v>2.8070608369609173E-2</v>
      </c>
      <c r="BT263" s="9">
        <v>3.6804337482868155E-2</v>
      </c>
      <c r="BU263" s="47" t="s">
        <v>5993</v>
      </c>
      <c r="BV263" s="47">
        <v>44308</v>
      </c>
      <c r="BW263" s="14" t="s">
        <v>5474</v>
      </c>
      <c r="BX263" s="83">
        <v>-0.22131785714285737</v>
      </c>
      <c r="BY263" s="82">
        <v>6.6</v>
      </c>
      <c r="BZ263" s="46">
        <v>16.969696969696969</v>
      </c>
      <c r="CA263" s="48" t="s">
        <v>8475</v>
      </c>
      <c r="CB263" s="45">
        <v>164304</v>
      </c>
      <c r="CC263" s="45">
        <v>99232</v>
      </c>
      <c r="CD263" s="45">
        <v>-39424</v>
      </c>
      <c r="CE263" s="45">
        <v>-1344</v>
      </c>
      <c r="CF263" s="14" t="s">
        <v>8788</v>
      </c>
      <c r="CG263" s="7" t="s">
        <v>8477</v>
      </c>
      <c r="CH263" s="215" t="s">
        <v>8498</v>
      </c>
      <c r="CI263" s="215" t="s">
        <v>8478</v>
      </c>
      <c r="CJ263" s="215" t="s">
        <v>8479</v>
      </c>
      <c r="CK263" s="43" t="s">
        <v>5474</v>
      </c>
      <c r="CL263" s="43" t="s">
        <v>5474</v>
      </c>
      <c r="CM263" s="43" t="s">
        <v>5474</v>
      </c>
      <c r="CN263" s="145">
        <v>97888</v>
      </c>
      <c r="CO263" s="145">
        <v>124880</v>
      </c>
      <c r="CP263" s="148">
        <v>136485.65948109495</v>
      </c>
      <c r="CQ263" s="189">
        <v>-0.36964285714285722</v>
      </c>
      <c r="CR263" s="189">
        <v>0</v>
      </c>
      <c r="CS263" s="99">
        <v>45068</v>
      </c>
      <c r="CT263" s="167" t="s">
        <v>5474</v>
      </c>
      <c r="CU263" s="43" t="s">
        <v>5474</v>
      </c>
      <c r="CV263" s="43" t="s">
        <v>5474</v>
      </c>
      <c r="CW263" s="43" t="s">
        <v>5474</v>
      </c>
      <c r="CX263" s="43" t="s">
        <v>5474</v>
      </c>
      <c r="CY263" s="43" t="s">
        <v>5474</v>
      </c>
      <c r="CZ263" s="43" t="s">
        <v>5474</v>
      </c>
      <c r="DA263" s="42" t="s">
        <v>5474</v>
      </c>
      <c r="DB263" s="42" t="s">
        <v>5474</v>
      </c>
      <c r="DC263" s="42" t="s">
        <v>5474</v>
      </c>
      <c r="DD263" s="42" t="s">
        <v>5474</v>
      </c>
      <c r="DE263" s="42" t="s">
        <v>5474</v>
      </c>
      <c r="DF263" s="42" t="s">
        <v>5474</v>
      </c>
      <c r="DG263" s="42" t="s">
        <v>5474</v>
      </c>
      <c r="DH263" s="42" t="s">
        <v>5474</v>
      </c>
    </row>
    <row r="264" spans="1:112">
      <c r="A264" s="22">
        <v>1810</v>
      </c>
      <c r="B264" s="7" t="s">
        <v>2057</v>
      </c>
      <c r="C264" s="21">
        <v>1.5800000000000002E-2</v>
      </c>
      <c r="D264" s="21">
        <v>-4.0099999999999997E-2</v>
      </c>
      <c r="E264" s="21">
        <v>-0.1002</v>
      </c>
      <c r="F264" s="21">
        <v>-9.64E-2</v>
      </c>
      <c r="G264" s="21">
        <v>3.8100000000000002E-2</v>
      </c>
      <c r="H264" s="21">
        <v>7.3333000000000004</v>
      </c>
      <c r="I264" s="21">
        <v>0.72729999999999995</v>
      </c>
      <c r="J264" s="21">
        <v>0.45450000000000002</v>
      </c>
      <c r="K264" s="21">
        <v>1.6500000000000001E-2</v>
      </c>
      <c r="L264" s="21">
        <v>1.1999999999999999E-3</v>
      </c>
      <c r="M264" s="21">
        <v>-1.9199999999999998E-2</v>
      </c>
      <c r="N264" s="21">
        <v>4.1000000000000002E-2</v>
      </c>
      <c r="O264" s="21">
        <v>1.23E-2</v>
      </c>
      <c r="P264" s="21">
        <v>-2.6499999999999999E-2</v>
      </c>
      <c r="Q264" s="21">
        <v>-1.1999999999999999E-3</v>
      </c>
      <c r="R264" s="21">
        <v>7.1000000000000004E-3</v>
      </c>
      <c r="S264" s="21">
        <v>1.7100000000000001E-2</v>
      </c>
      <c r="T264" s="21">
        <v>1.34E-2</v>
      </c>
      <c r="U264" s="10">
        <v>0.16</v>
      </c>
      <c r="V264" s="10">
        <v>0.28000000000000003</v>
      </c>
      <c r="W264" s="7">
        <v>0.14000000000000001</v>
      </c>
      <c r="X264" s="20">
        <v>0.66669999999999996</v>
      </c>
      <c r="Y264" s="75">
        <v>2020</v>
      </c>
      <c r="Z264" s="7">
        <v>0.2</v>
      </c>
      <c r="AA264" s="7">
        <v>0</v>
      </c>
      <c r="AB264" s="51">
        <v>648</v>
      </c>
      <c r="AC264" s="51">
        <v>286</v>
      </c>
      <c r="AD264" s="51"/>
      <c r="AE264" s="51"/>
      <c r="AF264" s="51">
        <v>-2</v>
      </c>
      <c r="AG264" s="51"/>
      <c r="AH264" s="20">
        <v>2.0000000000000001E-4</v>
      </c>
      <c r="AI264" s="7" t="s">
        <v>8467</v>
      </c>
      <c r="AJ264" s="67" t="s">
        <v>8536</v>
      </c>
      <c r="AK264" s="44">
        <v>-0.62776957163958624</v>
      </c>
      <c r="AL264" s="44">
        <v>0.66666666666666741</v>
      </c>
      <c r="AM264" s="44">
        <v>0.66666666666667451</v>
      </c>
      <c r="AN264" s="25">
        <v>0.59911504424778772</v>
      </c>
      <c r="AO264" s="25">
        <v>0.14601769911504428</v>
      </c>
      <c r="AP264" s="215">
        <v>11.3</v>
      </c>
      <c r="AQ264" s="215" t="s">
        <v>8552</v>
      </c>
      <c r="AR264" s="44">
        <v>8.9285714285714194E-3</v>
      </c>
      <c r="AS264" s="171" t="s">
        <v>7324</v>
      </c>
      <c r="AT264" s="171" t="s">
        <v>7005</v>
      </c>
      <c r="AU264" s="171" t="s">
        <v>7008</v>
      </c>
      <c r="AV264" s="7" t="s">
        <v>8470</v>
      </c>
      <c r="AW264" s="14" t="s">
        <v>6899</v>
      </c>
      <c r="AX264" s="49" t="s">
        <v>6009</v>
      </c>
      <c r="AY264" s="38" t="s">
        <v>5961</v>
      </c>
      <c r="AZ264" s="14" t="s">
        <v>6157</v>
      </c>
      <c r="BA264" s="49" t="s">
        <v>6039</v>
      </c>
      <c r="BB264" s="38" t="s">
        <v>6007</v>
      </c>
      <c r="BC264" s="7">
        <v>0.4</v>
      </c>
      <c r="BD264" s="14" t="s">
        <v>5973</v>
      </c>
      <c r="BE264" s="49" t="s">
        <v>5967</v>
      </c>
      <c r="BF264" s="38" t="s">
        <v>5961</v>
      </c>
      <c r="BG264" s="7">
        <v>0.2</v>
      </c>
      <c r="BH264" s="45">
        <v>212.48516842400528</v>
      </c>
      <c r="BI264" s="215" t="s">
        <v>8471</v>
      </c>
      <c r="BJ264" s="215" t="s">
        <v>8554</v>
      </c>
      <c r="BK264" s="7">
        <v>0.4</v>
      </c>
      <c r="BL264" s="25">
        <v>8.9285714285715564E-3</v>
      </c>
      <c r="BM264" s="20">
        <v>0.61162499999999997</v>
      </c>
      <c r="BN264" s="20">
        <v>0.55249999999999999</v>
      </c>
      <c r="BO264" s="20">
        <v>0.65999999999999992</v>
      </c>
      <c r="BP264" s="46">
        <v>40.357142857142854</v>
      </c>
      <c r="BQ264" s="215" t="s">
        <v>8540</v>
      </c>
      <c r="BR264" s="79">
        <v>-0.74433333333333329</v>
      </c>
      <c r="BS264" s="9">
        <v>6.5013476472370879E-3</v>
      </c>
      <c r="BT264" s="9">
        <v>1.1780200869163204E-2</v>
      </c>
      <c r="BU264" s="47">
        <v>44398</v>
      </c>
      <c r="BV264" s="47">
        <v>44404</v>
      </c>
      <c r="BW264" s="14" t="s">
        <v>5474</v>
      </c>
      <c r="BX264" s="83">
        <v>-0.69320000000000004</v>
      </c>
      <c r="BY264" s="82">
        <v>0.26</v>
      </c>
      <c r="BZ264" s="46">
        <v>43.46153846153846</v>
      </c>
      <c r="CA264" s="48" t="s">
        <v>8475</v>
      </c>
      <c r="CB264" s="45">
        <v>7322.4000000000005</v>
      </c>
      <c r="CC264" s="45">
        <v>3231.8</v>
      </c>
      <c r="CD264" s="45">
        <v>0</v>
      </c>
      <c r="CE264" s="45">
        <v>0</v>
      </c>
      <c r="CF264" s="14" t="s">
        <v>8789</v>
      </c>
      <c r="CG264" s="7" t="s">
        <v>8477</v>
      </c>
      <c r="CH264" s="215" t="s">
        <v>8478</v>
      </c>
      <c r="CI264" s="215" t="s">
        <v>8478</v>
      </c>
      <c r="CJ264" s="215" t="s">
        <v>8479</v>
      </c>
      <c r="CK264" s="43" t="s">
        <v>5474</v>
      </c>
      <c r="CL264" s="43" t="s">
        <v>5474</v>
      </c>
      <c r="CM264" s="43" t="s">
        <v>6903</v>
      </c>
      <c r="CN264" s="145">
        <v>3231.8</v>
      </c>
      <c r="CO264" s="145">
        <v>7322.4000000000005</v>
      </c>
      <c r="CP264" s="148">
        <v>2401.0824031912598</v>
      </c>
      <c r="CQ264" s="189" t="s">
        <v>5474</v>
      </c>
      <c r="CR264" s="189" t="s">
        <v>5474</v>
      </c>
      <c r="CS264" s="99" t="s">
        <v>5474</v>
      </c>
      <c r="CT264" s="167" t="s">
        <v>5474</v>
      </c>
      <c r="CU264" s="43" t="s">
        <v>5474</v>
      </c>
      <c r="CV264" s="43" t="s">
        <v>5474</v>
      </c>
      <c r="CW264" s="43" t="s">
        <v>5474</v>
      </c>
      <c r="CX264" s="43" t="s">
        <v>5474</v>
      </c>
      <c r="CY264" s="43" t="s">
        <v>5474</v>
      </c>
      <c r="CZ264" s="43" t="s">
        <v>5474</v>
      </c>
      <c r="DA264" s="42" t="s">
        <v>5474</v>
      </c>
      <c r="DB264" s="42" t="s">
        <v>5474</v>
      </c>
      <c r="DC264" s="42" t="s">
        <v>5474</v>
      </c>
      <c r="DD264" s="42" t="s">
        <v>5474</v>
      </c>
      <c r="DE264" s="42" t="s">
        <v>5474</v>
      </c>
      <c r="DF264" s="42" t="s">
        <v>5474</v>
      </c>
      <c r="DG264" s="42" t="s">
        <v>5474</v>
      </c>
      <c r="DH264" s="42" t="s">
        <v>5474</v>
      </c>
    </row>
    <row r="265" spans="1:112">
      <c r="A265" s="22">
        <v>6125</v>
      </c>
      <c r="B265" s="7" t="s">
        <v>1222</v>
      </c>
      <c r="C265" s="21">
        <v>-0.1225</v>
      </c>
      <c r="D265" s="21">
        <v>-6.8400000000000002E-2</v>
      </c>
      <c r="E265" s="21">
        <v>-0.1361</v>
      </c>
      <c r="F265" s="21">
        <v>-8.8599999999999998E-2</v>
      </c>
      <c r="G265" s="21">
        <v>9.01E-2</v>
      </c>
      <c r="H265" s="21">
        <v>-0.16669999999999999</v>
      </c>
      <c r="I265" s="21">
        <v>0</v>
      </c>
      <c r="J265" s="21">
        <v>-1.6</v>
      </c>
      <c r="K265" s="21">
        <v>-4.8000000000000001E-2</v>
      </c>
      <c r="L265" s="21">
        <v>-0.25290000000000001</v>
      </c>
      <c r="M265" s="21">
        <v>-6.3899999999999998E-2</v>
      </c>
      <c r="N265" s="21">
        <v>-0.1019</v>
      </c>
      <c r="O265" s="21">
        <v>-0.31940000000000002</v>
      </c>
      <c r="P265" s="21">
        <v>-3.95E-2</v>
      </c>
      <c r="Q265" s="21">
        <v>7.0000000000000001E-3</v>
      </c>
      <c r="R265" s="21">
        <v>2.8999999999999998E-3</v>
      </c>
      <c r="S265" s="21">
        <v>-6.1899999999999997E-2</v>
      </c>
      <c r="T265" s="21">
        <v>-2.3099999999999999E-2</v>
      </c>
      <c r="U265" s="10">
        <v>-0.65</v>
      </c>
      <c r="V265" s="10">
        <v>-0.79</v>
      </c>
      <c r="W265" s="7">
        <v>0.96120000000000005</v>
      </c>
      <c r="X265" s="20">
        <v>0.36430000000000001</v>
      </c>
      <c r="Y265" s="75">
        <v>2020</v>
      </c>
      <c r="Z265" s="7">
        <v>1.5</v>
      </c>
      <c r="AA265" s="7">
        <v>0</v>
      </c>
      <c r="AB265" s="51">
        <v>-75</v>
      </c>
      <c r="AC265" s="51">
        <v>-159</v>
      </c>
      <c r="AD265" s="51"/>
      <c r="AE265" s="51"/>
      <c r="AF265" s="51">
        <v>-22</v>
      </c>
      <c r="AG265" s="51"/>
      <c r="AH265" s="20">
        <v>2.1700000000000001E-2</v>
      </c>
      <c r="AI265" s="7" t="s">
        <v>8467</v>
      </c>
      <c r="AJ265" s="67" t="s">
        <v>8482</v>
      </c>
      <c r="AK265" s="44">
        <v>-0.74818401937046008</v>
      </c>
      <c r="AL265" s="44">
        <v>-0.64625850340136071</v>
      </c>
      <c r="AM265" s="44">
        <v>1</v>
      </c>
      <c r="AN265" s="25">
        <v>0.85330578512396693</v>
      </c>
      <c r="AO265" s="25">
        <v>0.30371900826446274</v>
      </c>
      <c r="AP265" s="215">
        <v>24.2</v>
      </c>
      <c r="AQ265" s="215" t="s">
        <v>8552</v>
      </c>
      <c r="AR265" s="44">
        <v>6.3736263736263704E-2</v>
      </c>
      <c r="AS265" s="171" t="s">
        <v>7124</v>
      </c>
      <c r="AT265" s="171" t="s">
        <v>6963</v>
      </c>
      <c r="AU265" s="171" t="s">
        <v>7665</v>
      </c>
      <c r="AV265" s="7" t="s">
        <v>5474</v>
      </c>
      <c r="AW265" s="14" t="s">
        <v>6157</v>
      </c>
      <c r="AX265" s="49" t="s">
        <v>6009</v>
      </c>
      <c r="AY265" s="38" t="s">
        <v>5971</v>
      </c>
      <c r="AZ265" s="14" t="s">
        <v>6123</v>
      </c>
      <c r="BA265" s="49" t="s">
        <v>5967</v>
      </c>
      <c r="BB265" s="38" t="s">
        <v>5961</v>
      </c>
      <c r="BC265" s="7">
        <v>0.3</v>
      </c>
      <c r="BD265" s="14" t="s">
        <v>6118</v>
      </c>
      <c r="BE265" s="49" t="s">
        <v>5967</v>
      </c>
      <c r="BF265" s="38" t="s">
        <v>5971</v>
      </c>
      <c r="BG265" s="7">
        <v>1.4</v>
      </c>
      <c r="BH265" s="45">
        <v>4118.9315692146447</v>
      </c>
      <c r="BI265" s="215" t="s">
        <v>8518</v>
      </c>
      <c r="BJ265" s="215" t="s">
        <v>8500</v>
      </c>
      <c r="BK265" s="7">
        <v>4.4000000000000004</v>
      </c>
      <c r="BL265" s="25">
        <v>5.4466230936819175E-2</v>
      </c>
      <c r="BM265" s="20">
        <v>0.45343750000000005</v>
      </c>
      <c r="BN265" s="20">
        <v>0.53249999999999997</v>
      </c>
      <c r="BO265" s="20">
        <v>0.38874999999999998</v>
      </c>
      <c r="BP265" s="46" t="s">
        <v>8473</v>
      </c>
      <c r="BQ265" s="215" t="s">
        <v>8473</v>
      </c>
      <c r="BR265" s="79" t="s">
        <v>8473</v>
      </c>
      <c r="BS265" s="9">
        <v>3.3672026907056729E-2</v>
      </c>
      <c r="BT265" s="9">
        <v>5.5807000123657025E-2</v>
      </c>
      <c r="BU265" s="47" t="s">
        <v>5993</v>
      </c>
      <c r="BV265" s="47" t="s">
        <v>5993</v>
      </c>
      <c r="BW265" s="14" t="s">
        <v>5474</v>
      </c>
      <c r="BX265" s="83" t="s">
        <v>8473</v>
      </c>
      <c r="BY265" s="82" t="s">
        <v>8473</v>
      </c>
      <c r="BZ265" s="46" t="s">
        <v>8473</v>
      </c>
      <c r="CA265" s="48" t="s">
        <v>5474</v>
      </c>
      <c r="CB265" s="45">
        <v>-1815</v>
      </c>
      <c r="CC265" s="45">
        <v>-3847.7999999999997</v>
      </c>
      <c r="CD265" s="45">
        <v>0</v>
      </c>
      <c r="CE265" s="45">
        <v>0</v>
      </c>
      <c r="CF265" s="14" t="s">
        <v>8790</v>
      </c>
      <c r="CG265" s="7" t="s">
        <v>8477</v>
      </c>
      <c r="CH265" s="215" t="s">
        <v>8478</v>
      </c>
      <c r="CI265" s="215" t="s">
        <v>8478</v>
      </c>
      <c r="CJ265" s="215" t="s">
        <v>8479</v>
      </c>
      <c r="CK265" s="43" t="s">
        <v>5474</v>
      </c>
      <c r="CL265" s="43" t="s">
        <v>5474</v>
      </c>
      <c r="CM265" s="43" t="s">
        <v>6994</v>
      </c>
      <c r="CN265" s="145">
        <v>-3847.7999999999997</v>
      </c>
      <c r="CO265" s="145">
        <v>-1815</v>
      </c>
      <c r="CP265" s="148">
        <v>99678.143974994397</v>
      </c>
      <c r="CQ265" s="189" t="s">
        <v>5474</v>
      </c>
      <c r="CR265" s="189" t="s">
        <v>5474</v>
      </c>
      <c r="CS265" s="99" t="s">
        <v>5474</v>
      </c>
      <c r="CT265" s="167" t="s">
        <v>5474</v>
      </c>
      <c r="CU265" s="43" t="s">
        <v>5474</v>
      </c>
      <c r="CV265" s="43" t="s">
        <v>5474</v>
      </c>
      <c r="CW265" s="43" t="s">
        <v>5474</v>
      </c>
      <c r="CX265" s="43" t="s">
        <v>5474</v>
      </c>
      <c r="CY265" s="43" t="s">
        <v>5474</v>
      </c>
      <c r="CZ265" s="43" t="s">
        <v>5474</v>
      </c>
      <c r="DA265" s="42" t="s">
        <v>5474</v>
      </c>
      <c r="DB265" s="42" t="s">
        <v>5474</v>
      </c>
      <c r="DC265" s="42" t="s">
        <v>5474</v>
      </c>
      <c r="DD265" s="42" t="s">
        <v>5474</v>
      </c>
      <c r="DE265" s="42" t="s">
        <v>5474</v>
      </c>
      <c r="DF265" s="42" t="s">
        <v>5474</v>
      </c>
      <c r="DG265" s="42" t="s">
        <v>5474</v>
      </c>
      <c r="DH265" s="42" t="s">
        <v>5474</v>
      </c>
    </row>
    <row r="266" spans="1:112">
      <c r="A266" s="22">
        <v>1456</v>
      </c>
      <c r="B266" s="7" t="s">
        <v>108</v>
      </c>
      <c r="C266" s="21">
        <v>1.3313999999999999</v>
      </c>
      <c r="D266" s="21">
        <v>8.7420000000000009</v>
      </c>
      <c r="E266" s="21">
        <v>0.52390000000000003</v>
      </c>
      <c r="F266" s="21">
        <v>7.4886999999999997</v>
      </c>
      <c r="G266" s="21">
        <v>5.3068</v>
      </c>
      <c r="H266" s="21">
        <v>0.77339999999999998</v>
      </c>
      <c r="I266" s="21">
        <v>15.1875</v>
      </c>
      <c r="J266" s="21">
        <v>15.791700000000001</v>
      </c>
      <c r="K266" s="21">
        <v>2.8299999999999999E-2</v>
      </c>
      <c r="L266" s="21">
        <v>0.1714</v>
      </c>
      <c r="M266" s="21">
        <v>7.1199999999999999E-2</v>
      </c>
      <c r="N266" s="21">
        <v>0.03</v>
      </c>
      <c r="O266" s="21">
        <v>0.2409</v>
      </c>
      <c r="P266" s="21">
        <v>0.1847</v>
      </c>
      <c r="Q266" s="21">
        <v>7.5999999999999998E-2</v>
      </c>
      <c r="R266" s="21">
        <v>1.7000000000000001E-2</v>
      </c>
      <c r="S266" s="21">
        <v>3.2500000000000001E-2</v>
      </c>
      <c r="T266" s="21">
        <v>1.9099999999999999E-2</v>
      </c>
      <c r="U266" s="10">
        <v>3.55</v>
      </c>
      <c r="V266" s="10">
        <v>4.51</v>
      </c>
      <c r="W266" s="7">
        <v>0</v>
      </c>
      <c r="X266" s="20">
        <v>0</v>
      </c>
      <c r="Y266" s="75"/>
      <c r="Z266" s="7"/>
      <c r="AA266" s="7"/>
      <c r="AB266" s="51">
        <v>71</v>
      </c>
      <c r="AC266" s="51">
        <v>5</v>
      </c>
      <c r="AD266" s="51"/>
      <c r="AE266" s="51"/>
      <c r="AF266" s="51">
        <v>-40</v>
      </c>
      <c r="AG266" s="51"/>
      <c r="AH266" s="20">
        <v>3.3000000000000002E-2</v>
      </c>
      <c r="AI266" s="7" t="s">
        <v>8487</v>
      </c>
      <c r="AJ266" s="67" t="s">
        <v>8468</v>
      </c>
      <c r="AK266" s="44">
        <v>0.80257320319432124</v>
      </c>
      <c r="AL266" s="44">
        <v>-0.50282485875706218</v>
      </c>
      <c r="AM266" s="44">
        <v>-0.78571428571428747</v>
      </c>
      <c r="AN266" s="25">
        <v>0.81963636363636361</v>
      </c>
      <c r="AO266" s="25">
        <v>0.32181818181818173</v>
      </c>
      <c r="AP266" s="215">
        <v>27.5</v>
      </c>
      <c r="AQ266" s="215" t="s">
        <v>8552</v>
      </c>
      <c r="AR266" s="44">
        <v>3.6496350364963498E-3</v>
      </c>
      <c r="AS266" s="171" t="s">
        <v>7124</v>
      </c>
      <c r="AT266" s="171" t="s">
        <v>7125</v>
      </c>
      <c r="AU266" s="171" t="s">
        <v>7126</v>
      </c>
      <c r="AV266" s="7" t="s">
        <v>8488</v>
      </c>
      <c r="AW266" s="14" t="s">
        <v>6868</v>
      </c>
      <c r="AX266" s="49" t="s">
        <v>6009</v>
      </c>
      <c r="AY266" s="38" t="s">
        <v>5961</v>
      </c>
      <c r="AZ266" s="14" t="s">
        <v>6522</v>
      </c>
      <c r="BA266" s="49" t="s">
        <v>5993</v>
      </c>
      <c r="BB266" s="38" t="s">
        <v>5993</v>
      </c>
      <c r="BC266" s="7">
        <v>0.2</v>
      </c>
      <c r="BD266" s="14" t="s">
        <v>6078</v>
      </c>
      <c r="BE266" s="49" t="s">
        <v>6020</v>
      </c>
      <c r="BF266" s="38" t="s">
        <v>5989</v>
      </c>
      <c r="BG266" s="7">
        <v>1.3</v>
      </c>
      <c r="BH266" s="45">
        <v>539.57934304228797</v>
      </c>
      <c r="BI266" s="215" t="s">
        <v>8489</v>
      </c>
      <c r="BJ266" s="215" t="s">
        <v>8554</v>
      </c>
      <c r="BK266" s="7">
        <v>0.5</v>
      </c>
      <c r="BL266" s="25">
        <v>5.4844606946983024E-3</v>
      </c>
      <c r="BM266" s="20">
        <v>0.83812500000000001</v>
      </c>
      <c r="BN266" s="20">
        <v>0.95499999999999996</v>
      </c>
      <c r="BO266" s="20">
        <v>0.74249999999999994</v>
      </c>
      <c r="BP266" s="46">
        <v>6.0975609756097562</v>
      </c>
      <c r="BQ266" s="215" t="s">
        <v>8513</v>
      </c>
      <c r="BR266" s="79">
        <v>3.5163636363636361</v>
      </c>
      <c r="BS266" s="9">
        <v>0</v>
      </c>
      <c r="BT266" s="9">
        <v>0</v>
      </c>
      <c r="BU266" s="47" t="s">
        <v>5993</v>
      </c>
      <c r="BV266" s="47" t="s">
        <v>5993</v>
      </c>
      <c r="BW266" s="14" t="s">
        <v>5474</v>
      </c>
      <c r="BX266" s="83">
        <v>4.6454545454545455</v>
      </c>
      <c r="BY266" s="82">
        <v>10.35</v>
      </c>
      <c r="BZ266" s="46">
        <v>2.6570048309178746</v>
      </c>
      <c r="CA266" s="48" t="s">
        <v>8475</v>
      </c>
      <c r="CB266" s="45">
        <v>1952.5</v>
      </c>
      <c r="CC266" s="45">
        <v>137.5</v>
      </c>
      <c r="CD266" s="45">
        <v>0</v>
      </c>
      <c r="CE266" s="45">
        <v>0</v>
      </c>
      <c r="CF266" s="14" t="s">
        <v>8791</v>
      </c>
      <c r="CG266" s="7" t="s">
        <v>8556</v>
      </c>
      <c r="CH266" s="215" t="s">
        <v>8546</v>
      </c>
      <c r="CI266" s="215" t="s">
        <v>8546</v>
      </c>
      <c r="CJ266" s="215" t="s">
        <v>8479</v>
      </c>
      <c r="CK266" s="43" t="s">
        <v>5474</v>
      </c>
      <c r="CL266" s="43" t="s">
        <v>5474</v>
      </c>
      <c r="CM266" s="43" t="s">
        <v>5474</v>
      </c>
      <c r="CN266" s="145">
        <v>137.5</v>
      </c>
      <c r="CO266" s="145">
        <v>1952.5</v>
      </c>
      <c r="CP266" s="148">
        <v>14838.43193366292</v>
      </c>
      <c r="CQ266" s="189" t="s">
        <v>5474</v>
      </c>
      <c r="CR266" s="189" t="s">
        <v>5474</v>
      </c>
      <c r="CS266" s="99" t="s">
        <v>5474</v>
      </c>
      <c r="CT266" s="167" t="s">
        <v>5474</v>
      </c>
      <c r="CU266" s="43" t="s">
        <v>5474</v>
      </c>
      <c r="CV266" s="43" t="s">
        <v>5474</v>
      </c>
      <c r="CW266" s="43" t="s">
        <v>5474</v>
      </c>
      <c r="CX266" s="43" t="s">
        <v>5474</v>
      </c>
      <c r="CY266" s="43" t="s">
        <v>5474</v>
      </c>
      <c r="CZ266" s="43" t="s">
        <v>5474</v>
      </c>
      <c r="DA266" s="42" t="s">
        <v>5474</v>
      </c>
      <c r="DB266" s="42" t="s">
        <v>5474</v>
      </c>
      <c r="DC266" s="42" t="s">
        <v>5474</v>
      </c>
      <c r="DD266" s="42" t="s">
        <v>5474</v>
      </c>
      <c r="DE266" s="42" t="s">
        <v>5474</v>
      </c>
      <c r="DF266" s="42" t="s">
        <v>5474</v>
      </c>
      <c r="DG266" s="42" t="s">
        <v>5474</v>
      </c>
      <c r="DH266" s="42" t="s">
        <v>5474</v>
      </c>
    </row>
    <row r="267" spans="1:112">
      <c r="A267" s="22">
        <v>5465</v>
      </c>
      <c r="B267" s="7" t="s">
        <v>1138</v>
      </c>
      <c r="C267" s="21">
        <v>0.12959999999999999</v>
      </c>
      <c r="D267" s="21">
        <v>-0.12740000000000001</v>
      </c>
      <c r="E267" s="21">
        <v>3.1699999999999999E-2</v>
      </c>
      <c r="F267" s="21">
        <v>-0.1822</v>
      </c>
      <c r="G267" s="21">
        <v>0.1125</v>
      </c>
      <c r="H267" s="21">
        <v>0.26090000000000002</v>
      </c>
      <c r="I267" s="21">
        <v>-0.25640000000000002</v>
      </c>
      <c r="J267" s="21">
        <v>-0.30669999999999997</v>
      </c>
      <c r="K267" s="21">
        <v>3.6499999999999998E-2</v>
      </c>
      <c r="L267" s="21">
        <v>5.9999999999999995E-4</v>
      </c>
      <c r="M267" s="21">
        <v>-1.3599999999999999E-2</v>
      </c>
      <c r="N267" s="21">
        <v>2.86E-2</v>
      </c>
      <c r="O267" s="21">
        <v>-1.06E-2</v>
      </c>
      <c r="P267" s="21">
        <v>-1.3299999999999999E-2</v>
      </c>
      <c r="Q267" s="21">
        <v>-9.5999999999999992E-3</v>
      </c>
      <c r="R267" s="21">
        <v>-5.0000000000000001E-3</v>
      </c>
      <c r="S267" s="21">
        <v>6.0600000000000001E-2</v>
      </c>
      <c r="T267" s="21">
        <v>3.4200000000000001E-2</v>
      </c>
      <c r="U267" s="10">
        <v>0.52</v>
      </c>
      <c r="V267" s="10">
        <v>0.91</v>
      </c>
      <c r="W267" s="7">
        <v>0.48399999999999999</v>
      </c>
      <c r="X267" s="20">
        <v>0.88100000000000001</v>
      </c>
      <c r="Y267" s="75">
        <v>2020</v>
      </c>
      <c r="Z267" s="7">
        <v>1.1499999999999999</v>
      </c>
      <c r="AA267" s="7">
        <v>0</v>
      </c>
      <c r="AB267" s="51">
        <v>-24</v>
      </c>
      <c r="AC267" s="51">
        <v>-11</v>
      </c>
      <c r="AD267" s="51"/>
      <c r="AE267" s="51"/>
      <c r="AF267" s="51">
        <v>-2</v>
      </c>
      <c r="AG267" s="51"/>
      <c r="AH267" s="20">
        <v>6.6E-3</v>
      </c>
      <c r="AI267" s="7" t="s">
        <v>8467</v>
      </c>
      <c r="AJ267" s="67" t="s">
        <v>8494</v>
      </c>
      <c r="AK267" s="44">
        <v>-0.82658959537572252</v>
      </c>
      <c r="AL267" s="44">
        <v>-0.58904109589041098</v>
      </c>
      <c r="AM267" s="44">
        <v>0.5</v>
      </c>
      <c r="AN267" s="25">
        <v>0.5824915824915825</v>
      </c>
      <c r="AO267" s="25">
        <v>0.24579124579124581</v>
      </c>
      <c r="AP267" s="215">
        <v>14.85</v>
      </c>
      <c r="AQ267" s="215" t="s">
        <v>8552</v>
      </c>
      <c r="AR267" s="44">
        <v>3.125E-2</v>
      </c>
      <c r="AS267" s="171" t="s">
        <v>7169</v>
      </c>
      <c r="AT267" s="171" t="s">
        <v>6947</v>
      </c>
      <c r="AU267" s="171" t="s">
        <v>6890</v>
      </c>
      <c r="AV267" s="7" t="s">
        <v>8470</v>
      </c>
      <c r="AW267" s="14" t="s">
        <v>6038</v>
      </c>
      <c r="AX267" s="49" t="s">
        <v>6009</v>
      </c>
      <c r="AY267" s="38" t="s">
        <v>5971</v>
      </c>
      <c r="AZ267" s="14" t="s">
        <v>6123</v>
      </c>
      <c r="BA267" s="49" t="s">
        <v>6039</v>
      </c>
      <c r="BB267" s="38" t="s">
        <v>6007</v>
      </c>
      <c r="BC267" s="7">
        <v>0.2</v>
      </c>
      <c r="BD267" s="14" t="s">
        <v>6385</v>
      </c>
      <c r="BE267" s="49" t="s">
        <v>5967</v>
      </c>
      <c r="BF267" s="38" t="s">
        <v>5971</v>
      </c>
      <c r="BG267" s="7">
        <v>0.7</v>
      </c>
      <c r="BH267" s="45">
        <v>51.205907401549865</v>
      </c>
      <c r="BI267" s="215" t="s">
        <v>8495</v>
      </c>
      <c r="BJ267" s="215" t="s">
        <v>8554</v>
      </c>
      <c r="BK267" s="7">
        <v>2.4</v>
      </c>
      <c r="BL267" s="25">
        <v>2.4137931034482734E-2</v>
      </c>
      <c r="BM267" s="20">
        <v>0.55937499999999996</v>
      </c>
      <c r="BN267" s="20">
        <v>0.55249999999999999</v>
      </c>
      <c r="BO267" s="20">
        <v>0.56499999999999995</v>
      </c>
      <c r="BP267" s="46">
        <v>16.318681318681318</v>
      </c>
      <c r="BQ267" s="215" t="s">
        <v>8569</v>
      </c>
      <c r="BR267" s="79">
        <v>-0.18920314253647577</v>
      </c>
      <c r="BS267" s="9">
        <v>2.6587058301528632E-2</v>
      </c>
      <c r="BT267" s="9">
        <v>7.1174705414403183E-2</v>
      </c>
      <c r="BU267" s="47">
        <v>44397</v>
      </c>
      <c r="BV267" s="47">
        <v>44403</v>
      </c>
      <c r="BW267" s="14" t="s">
        <v>5474</v>
      </c>
      <c r="BX267" s="83">
        <v>-2.7043771043770936E-2</v>
      </c>
      <c r="BY267" s="82">
        <v>0.82000000000000006</v>
      </c>
      <c r="BZ267" s="46">
        <v>18.109756097560975</v>
      </c>
      <c r="CA267" s="48" t="s">
        <v>5474</v>
      </c>
      <c r="CB267" s="45">
        <v>-356.4</v>
      </c>
      <c r="CC267" s="45">
        <v>-163.35</v>
      </c>
      <c r="CD267" s="45">
        <v>0</v>
      </c>
      <c r="CE267" s="45">
        <v>0</v>
      </c>
      <c r="CF267" s="14" t="s">
        <v>8792</v>
      </c>
      <c r="CG267" s="7" t="s">
        <v>8590</v>
      </c>
      <c r="CH267" s="215" t="s">
        <v>8478</v>
      </c>
      <c r="CI267" s="215" t="s">
        <v>8478</v>
      </c>
      <c r="CJ267" s="215" t="s">
        <v>8479</v>
      </c>
      <c r="CK267" s="43" t="s">
        <v>5474</v>
      </c>
      <c r="CL267" s="43" t="s">
        <v>5474</v>
      </c>
      <c r="CM267" s="43" t="s">
        <v>5474</v>
      </c>
      <c r="CN267" s="145">
        <v>-163.35</v>
      </c>
      <c r="CO267" s="145">
        <v>-356.4</v>
      </c>
      <c r="CP267" s="148">
        <v>760.4077249130155</v>
      </c>
      <c r="CQ267" s="189" t="s">
        <v>5474</v>
      </c>
      <c r="CR267" s="189" t="s">
        <v>5474</v>
      </c>
      <c r="CS267" s="99" t="s">
        <v>5474</v>
      </c>
      <c r="CT267" s="167" t="s">
        <v>5474</v>
      </c>
      <c r="CU267" s="43" t="s">
        <v>5474</v>
      </c>
      <c r="CV267" s="43" t="s">
        <v>5474</v>
      </c>
      <c r="CW267" s="43" t="s">
        <v>5474</v>
      </c>
      <c r="CX267" s="43" t="s">
        <v>5474</v>
      </c>
      <c r="CY267" s="43" t="s">
        <v>5474</v>
      </c>
      <c r="CZ267" s="43" t="s">
        <v>5474</v>
      </c>
      <c r="DA267" s="42" t="s">
        <v>5474</v>
      </c>
      <c r="DB267" s="42" t="s">
        <v>5474</v>
      </c>
      <c r="DC267" s="42" t="s">
        <v>5474</v>
      </c>
      <c r="DD267" s="42" t="s">
        <v>5474</v>
      </c>
      <c r="DE267" s="42" t="s">
        <v>5474</v>
      </c>
      <c r="DF267" s="42" t="s">
        <v>5474</v>
      </c>
      <c r="DG267" s="42" t="s">
        <v>5474</v>
      </c>
      <c r="DH267" s="42" t="s">
        <v>5474</v>
      </c>
    </row>
    <row r="268" spans="1:112">
      <c r="A268" s="22">
        <v>5258</v>
      </c>
      <c r="B268" s="7" t="s">
        <v>1077</v>
      </c>
      <c r="C268" s="21">
        <v>-0.1716</v>
      </c>
      <c r="D268" s="21">
        <v>0.28510000000000002</v>
      </c>
      <c r="E268" s="21">
        <v>1.14E-2</v>
      </c>
      <c r="F268" s="21">
        <v>0.16919999999999999</v>
      </c>
      <c r="G268" s="21">
        <v>3.7400000000000003E-2</v>
      </c>
      <c r="H268" s="21">
        <v>4.5999999999999996</v>
      </c>
      <c r="I268" s="21">
        <v>0</v>
      </c>
      <c r="J268" s="21">
        <v>-0.3196</v>
      </c>
      <c r="K268" s="21">
        <v>-3.1899999999999998E-2</v>
      </c>
      <c r="L268" s="21">
        <v>1.0699999999999999E-2</v>
      </c>
      <c r="M268" s="21">
        <v>-1.3599999999999999E-2</v>
      </c>
      <c r="N268" s="21">
        <v>1.8200000000000001E-2</v>
      </c>
      <c r="O268" s="21">
        <v>5.0000000000000001E-3</v>
      </c>
      <c r="P268" s="21">
        <v>-3.32E-2</v>
      </c>
      <c r="Q268" s="21">
        <v>-3.1300000000000001E-2</v>
      </c>
      <c r="R268" s="21">
        <v>-1.29E-2</v>
      </c>
      <c r="S268" s="21">
        <v>2.7E-2</v>
      </c>
      <c r="T268" s="21">
        <v>1.9099999999999999E-2</v>
      </c>
      <c r="U268" s="10">
        <v>0.66</v>
      </c>
      <c r="V268" s="10">
        <v>1.91</v>
      </c>
      <c r="W268" s="7">
        <v>0.6</v>
      </c>
      <c r="X268" s="20">
        <v>0.40200000000000002</v>
      </c>
      <c r="Y268" s="75">
        <v>2020</v>
      </c>
      <c r="Z268" s="7">
        <v>0.6</v>
      </c>
      <c r="AA268" s="7">
        <v>0</v>
      </c>
      <c r="AB268" s="51">
        <v>-2</v>
      </c>
      <c r="AC268" s="51">
        <v>-12</v>
      </c>
      <c r="AD268" s="51"/>
      <c r="AE268" s="51"/>
      <c r="AF268" s="51"/>
      <c r="AG268" s="51"/>
      <c r="AH268" s="20">
        <v>2.5999999999999999E-3</v>
      </c>
      <c r="AI268" s="7" t="s">
        <v>8467</v>
      </c>
      <c r="AJ268" s="67" t="s">
        <v>8494</v>
      </c>
      <c r="AK268" s="44">
        <v>-0.75312500000000004</v>
      </c>
      <c r="AL268" s="44">
        <v>-0.56321839080459779</v>
      </c>
      <c r="AM268" s="44">
        <v>1</v>
      </c>
      <c r="AN268" s="25">
        <v>0.73563218390804586</v>
      </c>
      <c r="AO268" s="25">
        <v>0.1999999999999999</v>
      </c>
      <c r="AP268" s="215">
        <v>21.75</v>
      </c>
      <c r="AQ268" s="215" t="s">
        <v>8552</v>
      </c>
      <c r="AR268" s="44">
        <v>2.1126760563380202E-2</v>
      </c>
      <c r="AS268" s="171" t="s">
        <v>7169</v>
      </c>
      <c r="AT268" s="171" t="s">
        <v>6973</v>
      </c>
      <c r="AU268" s="171" t="s">
        <v>6893</v>
      </c>
      <c r="AV268" s="7" t="s">
        <v>8470</v>
      </c>
      <c r="AW268" s="14" t="s">
        <v>6038</v>
      </c>
      <c r="AX268" s="49" t="s">
        <v>6009</v>
      </c>
      <c r="AY268" s="38" t="s">
        <v>5961</v>
      </c>
      <c r="AZ268" s="14" t="s">
        <v>6157</v>
      </c>
      <c r="BA268" s="49" t="s">
        <v>5967</v>
      </c>
      <c r="BB268" s="38" t="s">
        <v>6007</v>
      </c>
      <c r="BC268" s="7">
        <v>0.5</v>
      </c>
      <c r="BD268" s="14" t="s">
        <v>6019</v>
      </c>
      <c r="BE268" s="49" t="s">
        <v>5967</v>
      </c>
      <c r="BF268" s="38" t="s">
        <v>5971</v>
      </c>
      <c r="BG268" s="7">
        <v>0.2</v>
      </c>
      <c r="BH268" s="45">
        <v>254.44834788614872</v>
      </c>
      <c r="BI268" s="215" t="s">
        <v>8471</v>
      </c>
      <c r="BJ268" s="215" t="s">
        <v>8554</v>
      </c>
      <c r="BK268" s="7">
        <v>1.4</v>
      </c>
      <c r="BL268" s="25">
        <v>1.6355140186915956E-2</v>
      </c>
      <c r="BM268" s="20">
        <v>0.61024999999999996</v>
      </c>
      <c r="BN268" s="20">
        <v>0.63500000000000001</v>
      </c>
      <c r="BO268" s="20">
        <v>0.59</v>
      </c>
      <c r="BP268" s="46">
        <v>11.387434554973822</v>
      </c>
      <c r="BQ268" s="215" t="s">
        <v>8560</v>
      </c>
      <c r="BR268" s="79">
        <v>0.13655172413793099</v>
      </c>
      <c r="BS268" s="9">
        <v>2.1609789627232479E-2</v>
      </c>
      <c r="BT268" s="9">
        <v>2.1609789627232479E-2</v>
      </c>
      <c r="BU268" s="47" t="s">
        <v>5993</v>
      </c>
      <c r="BV268" s="47" t="s">
        <v>5993</v>
      </c>
      <c r="BW268" s="14" t="s">
        <v>5474</v>
      </c>
      <c r="BX268" s="83">
        <v>0.42068965517241391</v>
      </c>
      <c r="BY268" s="82">
        <v>2.06</v>
      </c>
      <c r="BZ268" s="46">
        <v>10.558252427184465</v>
      </c>
      <c r="CA268" s="48" t="s">
        <v>5474</v>
      </c>
      <c r="CB268" s="45">
        <v>-43.5</v>
      </c>
      <c r="CC268" s="45">
        <v>-261</v>
      </c>
      <c r="CD268" s="45">
        <v>0</v>
      </c>
      <c r="CE268" s="45">
        <v>0</v>
      </c>
      <c r="CF268" s="14" t="s">
        <v>8793</v>
      </c>
      <c r="CG268" s="7" t="s">
        <v>8477</v>
      </c>
      <c r="CH268" s="215" t="s">
        <v>8478</v>
      </c>
      <c r="CI268" s="215" t="s">
        <v>8478</v>
      </c>
      <c r="CJ268" s="215" t="s">
        <v>8523</v>
      </c>
      <c r="CK268" s="43" t="s">
        <v>5474</v>
      </c>
      <c r="CL268" s="43" t="s">
        <v>5474</v>
      </c>
      <c r="CM268" s="43" t="s">
        <v>5474</v>
      </c>
      <c r="CN268" s="145">
        <v>-261</v>
      </c>
      <c r="CO268" s="145">
        <v>-43.5</v>
      </c>
      <c r="CP268" s="148">
        <v>5534.2515665237352</v>
      </c>
      <c r="CQ268" s="189" t="s">
        <v>5474</v>
      </c>
      <c r="CR268" s="189" t="s">
        <v>5474</v>
      </c>
      <c r="CS268" s="99" t="s">
        <v>5474</v>
      </c>
      <c r="CT268" s="167" t="s">
        <v>5474</v>
      </c>
      <c r="CU268" s="43" t="s">
        <v>5474</v>
      </c>
      <c r="CV268" s="43" t="s">
        <v>5474</v>
      </c>
      <c r="CW268" s="43" t="s">
        <v>5474</v>
      </c>
      <c r="CX268" s="43" t="s">
        <v>5474</v>
      </c>
      <c r="CY268" s="43" t="s">
        <v>5474</v>
      </c>
      <c r="CZ268" s="43" t="s">
        <v>5474</v>
      </c>
      <c r="DA268" s="42" t="s">
        <v>5474</v>
      </c>
      <c r="DB268" s="42" t="s">
        <v>5474</v>
      </c>
      <c r="DC268" s="42" t="s">
        <v>5474</v>
      </c>
      <c r="DD268" s="42" t="s">
        <v>5474</v>
      </c>
      <c r="DE268" s="42" t="s">
        <v>5474</v>
      </c>
      <c r="DF268" s="42" t="s">
        <v>5474</v>
      </c>
      <c r="DG268" s="42" t="s">
        <v>5474</v>
      </c>
      <c r="DH268" s="42" t="s">
        <v>5474</v>
      </c>
    </row>
    <row r="269" spans="1:112">
      <c r="A269" s="22">
        <v>1785</v>
      </c>
      <c r="B269" s="7" t="s">
        <v>230</v>
      </c>
      <c r="C269" s="21">
        <v>3.3999999999999998E-3</v>
      </c>
      <c r="D269" s="21">
        <v>0.27560000000000001</v>
      </c>
      <c r="E269" s="21">
        <v>9.98E-2</v>
      </c>
      <c r="F269" s="21">
        <v>0.1215</v>
      </c>
      <c r="G269" s="21">
        <v>0.2702</v>
      </c>
      <c r="H269" s="21">
        <v>0.1522</v>
      </c>
      <c r="I269" s="21">
        <v>0.43240000000000001</v>
      </c>
      <c r="J269" s="21">
        <v>0.54690000000000005</v>
      </c>
      <c r="K269" s="21">
        <v>0.02</v>
      </c>
      <c r="L269" s="21">
        <v>-2.4500000000000001E-2</v>
      </c>
      <c r="M269" s="21">
        <v>1.72E-2</v>
      </c>
      <c r="N269" s="21">
        <v>4.3E-3</v>
      </c>
      <c r="O269" s="21">
        <v>-3.8899999999999997E-2</v>
      </c>
      <c r="P269" s="21">
        <v>1.9099999999999999E-2</v>
      </c>
      <c r="Q269" s="21">
        <v>-9.4999999999999998E-3</v>
      </c>
      <c r="R269" s="21">
        <v>-8.9999999999999998E-4</v>
      </c>
      <c r="S269" s="21">
        <v>5.45E-2</v>
      </c>
      <c r="T269" s="21">
        <v>3.1E-2</v>
      </c>
      <c r="U269" s="10">
        <v>0.99</v>
      </c>
      <c r="V269" s="10">
        <v>2.0499999999999998</v>
      </c>
      <c r="W269" s="7">
        <v>0.44</v>
      </c>
      <c r="X269" s="20">
        <v>0.56130000000000002</v>
      </c>
      <c r="Y269" s="75">
        <v>2020</v>
      </c>
      <c r="Z269" s="7">
        <v>1.2</v>
      </c>
      <c r="AA269" s="7">
        <v>0</v>
      </c>
      <c r="AB269" s="51">
        <v>3149</v>
      </c>
      <c r="AC269" s="51">
        <v>232</v>
      </c>
      <c r="AD269" s="51">
        <v>167</v>
      </c>
      <c r="AE269" s="51">
        <v>83</v>
      </c>
      <c r="AF269" s="51">
        <v>-29</v>
      </c>
      <c r="AG269" s="51">
        <v>1</v>
      </c>
      <c r="AH269" s="20">
        <v>0</v>
      </c>
      <c r="AI269" s="7" t="s">
        <v>8467</v>
      </c>
      <c r="AJ269" s="67" t="s">
        <v>8468</v>
      </c>
      <c r="AK269" s="44">
        <v>-0.62660944206008595</v>
      </c>
      <c r="AL269" s="44">
        <v>0.78124999999999933</v>
      </c>
      <c r="AM269" s="44">
        <v>1</v>
      </c>
      <c r="AN269" s="25">
        <v>0.48744769874476984</v>
      </c>
      <c r="AO269" s="25">
        <v>0.1004184100418411</v>
      </c>
      <c r="AP269" s="215">
        <v>47.8</v>
      </c>
      <c r="AQ269" s="215" t="s">
        <v>8552</v>
      </c>
      <c r="AR269" s="44">
        <v>1.5940488841657802E-2</v>
      </c>
      <c r="AS269" s="171" t="s">
        <v>7169</v>
      </c>
      <c r="AT269" s="171" t="s">
        <v>7311</v>
      </c>
      <c r="AU269" s="171" t="s">
        <v>7232</v>
      </c>
      <c r="AV269" s="7" t="s">
        <v>8470</v>
      </c>
      <c r="AW269" s="14" t="s">
        <v>6642</v>
      </c>
      <c r="AX269" s="49" t="s">
        <v>6009</v>
      </c>
      <c r="AY269" s="38" t="s">
        <v>5961</v>
      </c>
      <c r="AZ269" s="14" t="s">
        <v>6560</v>
      </c>
      <c r="BA269" s="49" t="s">
        <v>6039</v>
      </c>
      <c r="BB269" s="38" t="s">
        <v>5971</v>
      </c>
      <c r="BC269" s="7">
        <v>0.9</v>
      </c>
      <c r="BD269" s="14" t="s">
        <v>6135</v>
      </c>
      <c r="BE269" s="49" t="s">
        <v>5967</v>
      </c>
      <c r="BF269" s="38" t="s">
        <v>5961</v>
      </c>
      <c r="BG269" s="7">
        <v>0.1</v>
      </c>
      <c r="BH269" s="45">
        <v>3803.34632348882</v>
      </c>
      <c r="BI269" s="215" t="s">
        <v>8518</v>
      </c>
      <c r="BJ269" s="215" t="s">
        <v>8496</v>
      </c>
      <c r="BK269" s="7">
        <v>0.4</v>
      </c>
      <c r="BL269" s="25">
        <v>9.5036958817316941E-3</v>
      </c>
      <c r="BM269" s="20">
        <v>0.65937500000000004</v>
      </c>
      <c r="BN269" s="20">
        <v>0.67999999999999994</v>
      </c>
      <c r="BO269" s="20">
        <v>0.64249999999999996</v>
      </c>
      <c r="BP269" s="46">
        <v>23.317073170731707</v>
      </c>
      <c r="BQ269" s="215" t="s">
        <v>8540</v>
      </c>
      <c r="BR269" s="79">
        <v>-0.47531380753138075</v>
      </c>
      <c r="BS269" s="9">
        <v>3.3355081975465772E-3</v>
      </c>
      <c r="BT269" s="9">
        <v>1.9142618194025296E-2</v>
      </c>
      <c r="BU269" s="47" t="s">
        <v>5993</v>
      </c>
      <c r="BV269" s="47" t="s">
        <v>5993</v>
      </c>
      <c r="BW269" s="14" t="s">
        <v>5474</v>
      </c>
      <c r="BX269" s="83">
        <v>-0.34414225941422594</v>
      </c>
      <c r="BY269" s="82">
        <v>2.09</v>
      </c>
      <c r="BZ269" s="46">
        <v>22.870813397129186</v>
      </c>
      <c r="CA269" s="48" t="s">
        <v>8593</v>
      </c>
      <c r="CB269" s="45">
        <v>150522.19999999998</v>
      </c>
      <c r="CC269" s="45">
        <v>11089.599999999999</v>
      </c>
      <c r="CD269" s="45">
        <v>7982.5999999999995</v>
      </c>
      <c r="CE269" s="45">
        <v>3967.3999999999996</v>
      </c>
      <c r="CF269" s="14" t="s">
        <v>8794</v>
      </c>
      <c r="CG269" s="7" t="s">
        <v>8477</v>
      </c>
      <c r="CH269" s="215" t="s">
        <v>8498</v>
      </c>
      <c r="CI269" s="215" t="s">
        <v>8498</v>
      </c>
      <c r="CJ269" s="215" t="s">
        <v>8479</v>
      </c>
      <c r="CK269" s="43" t="s">
        <v>6985</v>
      </c>
      <c r="CL269" s="43" t="s">
        <v>5474</v>
      </c>
      <c r="CM269" s="43" t="s">
        <v>6994</v>
      </c>
      <c r="CN269" s="145">
        <v>15056.999999999998</v>
      </c>
      <c r="CO269" s="145">
        <v>158504.79999999999</v>
      </c>
      <c r="CP269" s="148">
        <v>181799.95426276559</v>
      </c>
      <c r="CQ269" s="189" t="s">
        <v>5474</v>
      </c>
      <c r="CR269" s="189" t="s">
        <v>5474</v>
      </c>
      <c r="CS269" s="99" t="s">
        <v>5474</v>
      </c>
      <c r="CT269" s="167" t="s">
        <v>5474</v>
      </c>
      <c r="CU269" s="43" t="s">
        <v>5474</v>
      </c>
      <c r="CV269" s="43" t="s">
        <v>5474</v>
      </c>
      <c r="CW269" s="43" t="s">
        <v>5474</v>
      </c>
      <c r="CX269" s="43" t="s">
        <v>5474</v>
      </c>
      <c r="CY269" s="43" t="s">
        <v>5474</v>
      </c>
      <c r="CZ269" s="43" t="s">
        <v>5474</v>
      </c>
      <c r="DA269" s="42" t="s">
        <v>5474</v>
      </c>
      <c r="DB269" s="42" t="s">
        <v>5474</v>
      </c>
      <c r="DC269" s="42" t="s">
        <v>5474</v>
      </c>
      <c r="DD269" s="42" t="s">
        <v>5474</v>
      </c>
      <c r="DE269" s="42" t="s">
        <v>5474</v>
      </c>
      <c r="DF269" s="42" t="s">
        <v>5474</v>
      </c>
      <c r="DG269" s="42" t="s">
        <v>5474</v>
      </c>
      <c r="DH269" s="42" t="s">
        <v>5474</v>
      </c>
    </row>
    <row r="270" spans="1:112">
      <c r="A270" s="22">
        <v>3059</v>
      </c>
      <c r="B270" s="7" t="s">
        <v>629</v>
      </c>
      <c r="C270" s="21">
        <v>0.10100000000000001</v>
      </c>
      <c r="D270" s="21">
        <v>0.67010000000000003</v>
      </c>
      <c r="E270" s="21">
        <v>0.16500000000000001</v>
      </c>
      <c r="F270" s="21">
        <v>0.66039999999999999</v>
      </c>
      <c r="G270" s="21">
        <v>0.63180000000000003</v>
      </c>
      <c r="H270" s="21">
        <v>0.91669999999999996</v>
      </c>
      <c r="I270" s="21">
        <v>0.21049999999999999</v>
      </c>
      <c r="J270" s="21">
        <v>0.129</v>
      </c>
      <c r="K270" s="21">
        <v>-2.2000000000000001E-3</v>
      </c>
      <c r="L270" s="21">
        <v>-3.2099999999999997E-2</v>
      </c>
      <c r="M270" s="21">
        <v>2.7099999999999999E-2</v>
      </c>
      <c r="N270" s="21">
        <v>7.4000000000000003E-3</v>
      </c>
      <c r="O270" s="21">
        <v>-2.7099999999999999E-2</v>
      </c>
      <c r="P270" s="21">
        <v>2.7099999999999999E-2</v>
      </c>
      <c r="Q270" s="21">
        <v>6.1999999999999998E-3</v>
      </c>
      <c r="R270" s="21">
        <v>4.1000000000000003E-3</v>
      </c>
      <c r="S270" s="21">
        <v>1.03E-2</v>
      </c>
      <c r="T270" s="21">
        <v>7.4000000000000003E-3</v>
      </c>
      <c r="U270" s="10">
        <v>0.35</v>
      </c>
      <c r="V270" s="10">
        <v>0.64</v>
      </c>
      <c r="W270" s="7">
        <v>0.56240000000000001</v>
      </c>
      <c r="X270" s="20">
        <v>0.95830000000000004</v>
      </c>
      <c r="Y270" s="75">
        <v>2020</v>
      </c>
      <c r="Z270" s="7">
        <v>0.5</v>
      </c>
      <c r="AA270" s="7">
        <v>0</v>
      </c>
      <c r="AB270" s="51">
        <v>1997</v>
      </c>
      <c r="AC270" s="51">
        <v>-64</v>
      </c>
      <c r="AD270" s="51"/>
      <c r="AE270" s="51"/>
      <c r="AF270" s="51">
        <v>-44</v>
      </c>
      <c r="AG270" s="51">
        <v>2</v>
      </c>
      <c r="AH270" s="20">
        <v>1.9699999999999999E-2</v>
      </c>
      <c r="AI270" s="7" t="s">
        <v>8481</v>
      </c>
      <c r="AJ270" s="67" t="s">
        <v>8494</v>
      </c>
      <c r="AK270" s="44">
        <v>-0.54791666666666672</v>
      </c>
      <c r="AL270" s="44">
        <v>-0.63768115942028991</v>
      </c>
      <c r="AM270" s="44">
        <v>0.79999999999999916</v>
      </c>
      <c r="AN270" s="25">
        <v>0.67796610169491522</v>
      </c>
      <c r="AO270" s="25">
        <v>0.29237288135593226</v>
      </c>
      <c r="AP270" s="215">
        <v>35.4</v>
      </c>
      <c r="AQ270" s="215" t="s">
        <v>8552</v>
      </c>
      <c r="AR270" s="44">
        <v>4.8888888888888801E-2</v>
      </c>
      <c r="AS270" s="171" t="s">
        <v>7671</v>
      </c>
      <c r="AT270" s="171" t="s">
        <v>7425</v>
      </c>
      <c r="AU270" s="171" t="s">
        <v>6930</v>
      </c>
      <c r="AV270" s="7" t="s">
        <v>8470</v>
      </c>
      <c r="AW270" s="14" t="s">
        <v>6157</v>
      </c>
      <c r="AX270" s="49" t="s">
        <v>6009</v>
      </c>
      <c r="AY270" s="38" t="s">
        <v>5971</v>
      </c>
      <c r="AZ270" s="14" t="s">
        <v>6123</v>
      </c>
      <c r="BA270" s="49" t="s">
        <v>5967</v>
      </c>
      <c r="BB270" s="38" t="s">
        <v>5971</v>
      </c>
      <c r="BC270" s="7">
        <v>0.3</v>
      </c>
      <c r="BD270" s="14" t="s">
        <v>6104</v>
      </c>
      <c r="BE270" s="49" t="s">
        <v>5967</v>
      </c>
      <c r="BF270" s="38" t="s">
        <v>5961</v>
      </c>
      <c r="BG270" s="7">
        <v>0.3</v>
      </c>
      <c r="BH270" s="45">
        <v>4080.7652734496469</v>
      </c>
      <c r="BI270" s="215" t="s">
        <v>8518</v>
      </c>
      <c r="BJ270" s="215" t="s">
        <v>8500</v>
      </c>
      <c r="BK270" s="7">
        <v>3.1</v>
      </c>
      <c r="BL270" s="25">
        <v>4.1176470588235252E-2</v>
      </c>
      <c r="BM270" s="20">
        <v>0.71375000000000011</v>
      </c>
      <c r="BN270" s="20">
        <v>0.80999999999999994</v>
      </c>
      <c r="BO270" s="20">
        <v>0.63500000000000001</v>
      </c>
      <c r="BP270" s="46">
        <v>55.3125</v>
      </c>
      <c r="BQ270" s="215" t="s">
        <v>8483</v>
      </c>
      <c r="BR270" s="79">
        <v>-0.66161723163841801</v>
      </c>
      <c r="BS270" s="9">
        <v>9.9786306603546482E-3</v>
      </c>
      <c r="BT270" s="9">
        <v>8.2261706867929885E-3</v>
      </c>
      <c r="BU270" s="47" t="s">
        <v>5993</v>
      </c>
      <c r="BV270" s="47" t="s">
        <v>5993</v>
      </c>
      <c r="BW270" s="14" t="s">
        <v>5474</v>
      </c>
      <c r="BX270" s="83">
        <v>-0.59394067796610162</v>
      </c>
      <c r="BY270" s="82">
        <v>0.75</v>
      </c>
      <c r="BZ270" s="46">
        <v>47.199999999999996</v>
      </c>
      <c r="CA270" s="48" t="s">
        <v>8485</v>
      </c>
      <c r="CB270" s="45">
        <v>70693.8</v>
      </c>
      <c r="CC270" s="45">
        <v>-2265.6</v>
      </c>
      <c r="CD270" s="45">
        <v>0</v>
      </c>
      <c r="CE270" s="45">
        <v>0</v>
      </c>
      <c r="CF270" s="14" t="s">
        <v>8795</v>
      </c>
      <c r="CG270" s="7" t="s">
        <v>8477</v>
      </c>
      <c r="CH270" s="215" t="s">
        <v>8478</v>
      </c>
      <c r="CI270" s="215" t="s">
        <v>8478</v>
      </c>
      <c r="CJ270" s="215" t="s">
        <v>8479</v>
      </c>
      <c r="CK270" s="43" t="s">
        <v>5474</v>
      </c>
      <c r="CL270" s="43" t="s">
        <v>5474</v>
      </c>
      <c r="CM270" s="43" t="s">
        <v>5474</v>
      </c>
      <c r="CN270" s="145">
        <v>-2265.6</v>
      </c>
      <c r="CO270" s="145">
        <v>70693.8</v>
      </c>
      <c r="CP270" s="148">
        <v>144459.09068011749</v>
      </c>
      <c r="CQ270" s="189" t="s">
        <v>5474</v>
      </c>
      <c r="CR270" s="189" t="s">
        <v>5474</v>
      </c>
      <c r="CS270" s="99" t="s">
        <v>5474</v>
      </c>
      <c r="CT270" s="167" t="s">
        <v>8796</v>
      </c>
      <c r="CU270" s="43" t="s">
        <v>5474</v>
      </c>
      <c r="CV270" s="43" t="s">
        <v>5474</v>
      </c>
      <c r="CW270" s="43" t="s">
        <v>5474</v>
      </c>
      <c r="CX270" s="43" t="s">
        <v>5474</v>
      </c>
      <c r="CY270" s="43" t="s">
        <v>5474</v>
      </c>
      <c r="CZ270" s="43" t="s">
        <v>5474</v>
      </c>
      <c r="DA270" s="42" t="s">
        <v>5474</v>
      </c>
      <c r="DB270" s="42" t="s">
        <v>8528</v>
      </c>
      <c r="DC270" s="42" t="s">
        <v>5474</v>
      </c>
      <c r="DD270" s="42" t="s">
        <v>5474</v>
      </c>
      <c r="DE270" s="42" t="s">
        <v>5474</v>
      </c>
      <c r="DF270" s="42" t="s">
        <v>8504</v>
      </c>
      <c r="DG270" s="42" t="s">
        <v>5474</v>
      </c>
      <c r="DH270" s="42" t="s">
        <v>5474</v>
      </c>
    </row>
    <row r="271" spans="1:112">
      <c r="A271" s="22">
        <v>6163</v>
      </c>
      <c r="B271" s="7" t="s">
        <v>1252</v>
      </c>
      <c r="C271" s="21">
        <v>-0.25800000000000001</v>
      </c>
      <c r="D271" s="21">
        <v>-0.39179999999999998</v>
      </c>
      <c r="E271" s="21">
        <v>-0.2198</v>
      </c>
      <c r="F271" s="21">
        <v>-0.2</v>
      </c>
      <c r="G271" s="21">
        <v>1.9599999999999999E-2</v>
      </c>
      <c r="H271" s="21">
        <v>-8.25</v>
      </c>
      <c r="I271" s="21">
        <v>-17.5</v>
      </c>
      <c r="J271" s="21">
        <v>0.1633</v>
      </c>
      <c r="K271" s="21">
        <v>-7.1199999999999999E-2</v>
      </c>
      <c r="L271" s="21">
        <v>-1.78E-2</v>
      </c>
      <c r="M271" s="21">
        <v>1.5699999999999999E-2</v>
      </c>
      <c r="N271" s="21">
        <v>-0.03</v>
      </c>
      <c r="O271" s="21">
        <v>-1.3100000000000001E-2</v>
      </c>
      <c r="P271" s="21">
        <v>-1.06E-2</v>
      </c>
      <c r="Q271" s="21">
        <v>-1.18E-2</v>
      </c>
      <c r="R271" s="21">
        <v>-4.7999999999999996E-3</v>
      </c>
      <c r="S271" s="21">
        <v>4.4200000000000003E-2</v>
      </c>
      <c r="T271" s="21">
        <v>1.9E-2</v>
      </c>
      <c r="U271" s="10">
        <v>-0.41</v>
      </c>
      <c r="V271" s="10">
        <v>0.08</v>
      </c>
      <c r="W271" s="7">
        <v>0.2429</v>
      </c>
      <c r="X271" s="20">
        <v>0.44009999999999999</v>
      </c>
      <c r="Y271" s="75">
        <v>2019</v>
      </c>
      <c r="Z271" s="7">
        <v>0.41460000000000002</v>
      </c>
      <c r="AA271" s="7">
        <v>0</v>
      </c>
      <c r="AB271" s="51">
        <v>71</v>
      </c>
      <c r="AC271" s="51">
        <v>31</v>
      </c>
      <c r="AD271" s="51"/>
      <c r="AE271" s="51"/>
      <c r="AF271" s="51">
        <v>45</v>
      </c>
      <c r="AG271" s="51">
        <v>45</v>
      </c>
      <c r="AH271" s="20">
        <v>0.11459999999999999</v>
      </c>
      <c r="AI271" s="7" t="s">
        <v>8467</v>
      </c>
      <c r="AJ271" s="67" t="s">
        <v>8494</v>
      </c>
      <c r="AK271" s="44">
        <v>-0.64666666666666683</v>
      </c>
      <c r="AL271" s="44">
        <v>-0.6716417910447765</v>
      </c>
      <c r="AM271" s="44">
        <v>0.82352941176470362</v>
      </c>
      <c r="AN271" s="25">
        <v>0.42979942693409745</v>
      </c>
      <c r="AO271" s="25">
        <v>0.19197707736389674</v>
      </c>
      <c r="AP271" s="215">
        <v>17.45</v>
      </c>
      <c r="AQ271" s="215" t="s">
        <v>8552</v>
      </c>
      <c r="AR271" s="44">
        <v>3.5608308605341199E-2</v>
      </c>
      <c r="AS271" s="171" t="s">
        <v>7671</v>
      </c>
      <c r="AT271" s="171" t="s">
        <v>6940</v>
      </c>
      <c r="AU271" s="171" t="s">
        <v>7067</v>
      </c>
      <c r="AV271" s="7" t="s">
        <v>8470</v>
      </c>
      <c r="AW271" s="14" t="s">
        <v>8201</v>
      </c>
      <c r="AX271" s="49" t="s">
        <v>6009</v>
      </c>
      <c r="AY271" s="38" t="s">
        <v>5971</v>
      </c>
      <c r="AZ271" s="14" t="s">
        <v>6038</v>
      </c>
      <c r="BA271" s="49" t="s">
        <v>5967</v>
      </c>
      <c r="BB271" s="38" t="s">
        <v>6007</v>
      </c>
      <c r="BC271" s="7">
        <v>0.2</v>
      </c>
      <c r="BD271" s="14" t="s">
        <v>6077</v>
      </c>
      <c r="BE271" s="49" t="s">
        <v>5967</v>
      </c>
      <c r="BF271" s="38" t="s">
        <v>5971</v>
      </c>
      <c r="BG271" s="7">
        <v>0.2</v>
      </c>
      <c r="BH271" s="45">
        <v>490.96716451769004</v>
      </c>
      <c r="BI271" s="215" t="s">
        <v>8471</v>
      </c>
      <c r="BJ271" s="215" t="s">
        <v>8554</v>
      </c>
      <c r="BK271" s="7">
        <v>3.7</v>
      </c>
      <c r="BL271" s="25">
        <v>4.1791044776119363E-2</v>
      </c>
      <c r="BM271" s="20">
        <v>0.47656250000000006</v>
      </c>
      <c r="BN271" s="20">
        <v>0.39750000000000002</v>
      </c>
      <c r="BO271" s="20">
        <v>0.54125000000000001</v>
      </c>
      <c r="BP271" s="46">
        <v>218.125</v>
      </c>
      <c r="BQ271" s="215" t="s">
        <v>8473</v>
      </c>
      <c r="BR271" s="79" t="s">
        <v>8473</v>
      </c>
      <c r="BS271" s="9">
        <v>8.0228371761588146E-3</v>
      </c>
      <c r="BT271" s="9">
        <v>1.7805152180660144E-2</v>
      </c>
      <c r="BU271" s="47" t="s">
        <v>5993</v>
      </c>
      <c r="BV271" s="47" t="s">
        <v>5993</v>
      </c>
      <c r="BW271" s="14" t="s">
        <v>5474</v>
      </c>
      <c r="BX271" s="83" t="s">
        <v>8473</v>
      </c>
      <c r="BY271" s="82" t="s">
        <v>8473</v>
      </c>
      <c r="BZ271" s="46" t="s">
        <v>8473</v>
      </c>
      <c r="CA271" s="48" t="s">
        <v>8475</v>
      </c>
      <c r="CB271" s="45">
        <v>1238.95</v>
      </c>
      <c r="CC271" s="45">
        <v>540.94999999999993</v>
      </c>
      <c r="CD271" s="45">
        <v>0</v>
      </c>
      <c r="CE271" s="45">
        <v>0</v>
      </c>
      <c r="CF271" s="14" t="s">
        <v>8797</v>
      </c>
      <c r="CG271" s="7" t="s">
        <v>8477</v>
      </c>
      <c r="CH271" s="215" t="s">
        <v>8478</v>
      </c>
      <c r="CI271" s="215" t="s">
        <v>8478</v>
      </c>
      <c r="CJ271" s="215" t="s">
        <v>8479</v>
      </c>
      <c r="CK271" s="43" t="s">
        <v>6887</v>
      </c>
      <c r="CL271" s="43" t="s">
        <v>5474</v>
      </c>
      <c r="CM271" s="43" t="s">
        <v>6944</v>
      </c>
      <c r="CN271" s="145">
        <v>540.94999999999993</v>
      </c>
      <c r="CO271" s="145">
        <v>1238.95</v>
      </c>
      <c r="CP271" s="148">
        <v>8567.37702083369</v>
      </c>
      <c r="CQ271" s="189" t="s">
        <v>5474</v>
      </c>
      <c r="CR271" s="189" t="s">
        <v>5474</v>
      </c>
      <c r="CS271" s="99" t="s">
        <v>5474</v>
      </c>
      <c r="CT271" s="167" t="s">
        <v>5474</v>
      </c>
      <c r="CU271" s="43" t="s">
        <v>5474</v>
      </c>
      <c r="CV271" s="43" t="s">
        <v>5474</v>
      </c>
      <c r="CW271" s="43" t="s">
        <v>5474</v>
      </c>
      <c r="CX271" s="43" t="s">
        <v>5474</v>
      </c>
      <c r="CY271" s="43" t="s">
        <v>5474</v>
      </c>
      <c r="CZ271" s="43" t="s">
        <v>5474</v>
      </c>
      <c r="DA271" s="42" t="s">
        <v>5474</v>
      </c>
      <c r="DB271" s="42" t="s">
        <v>5474</v>
      </c>
      <c r="DC271" s="42" t="s">
        <v>5474</v>
      </c>
      <c r="DD271" s="42" t="s">
        <v>5474</v>
      </c>
      <c r="DE271" s="42" t="s">
        <v>5474</v>
      </c>
      <c r="DF271" s="42" t="s">
        <v>5474</v>
      </c>
      <c r="DG271" s="42" t="s">
        <v>5474</v>
      </c>
      <c r="DH271" s="42" t="s">
        <v>5474</v>
      </c>
    </row>
    <row r="272" spans="1:112">
      <c r="A272" s="22">
        <v>8046</v>
      </c>
      <c r="B272" s="7" t="s">
        <v>1437</v>
      </c>
      <c r="C272" s="21">
        <v>0.14960000000000001</v>
      </c>
      <c r="D272" s="21">
        <v>0.4451</v>
      </c>
      <c r="E272" s="21">
        <v>0.1729</v>
      </c>
      <c r="F272" s="21">
        <v>0.39389999999999997</v>
      </c>
      <c r="G272" s="21">
        <v>0.38350000000000001</v>
      </c>
      <c r="H272" s="21">
        <v>0.47349999999999998</v>
      </c>
      <c r="I272" s="21">
        <v>1.7984</v>
      </c>
      <c r="J272" s="21">
        <v>2.0148999999999999</v>
      </c>
      <c r="K272" s="21">
        <v>6.7199999999999996E-2</v>
      </c>
      <c r="L272" s="21">
        <v>0.11799999999999999</v>
      </c>
      <c r="M272" s="21">
        <v>9.5699999999999993E-2</v>
      </c>
      <c r="N272" s="21">
        <v>7.0499999999999993E-2</v>
      </c>
      <c r="O272" s="21">
        <v>0.1215</v>
      </c>
      <c r="P272" s="21">
        <v>0.1021</v>
      </c>
      <c r="Q272" s="21">
        <v>3.2500000000000001E-2</v>
      </c>
      <c r="R272" s="21">
        <v>2.3E-2</v>
      </c>
      <c r="S272" s="21">
        <v>5.8999999999999999E-3</v>
      </c>
      <c r="T272" s="21">
        <v>5.1999999999999998E-3</v>
      </c>
      <c r="U272" s="10">
        <v>6.06</v>
      </c>
      <c r="V272" s="10">
        <v>9.73</v>
      </c>
      <c r="W272" s="7">
        <v>1.22</v>
      </c>
      <c r="X272" s="20">
        <v>0.79930000000000001</v>
      </c>
      <c r="Y272" s="75">
        <v>2020</v>
      </c>
      <c r="Z272" s="7">
        <v>3.4</v>
      </c>
      <c r="AA272" s="7">
        <v>0</v>
      </c>
      <c r="AB272" s="51">
        <v>-2357</v>
      </c>
      <c r="AC272" s="51">
        <v>-2551</v>
      </c>
      <c r="AD272" s="51">
        <v>762</v>
      </c>
      <c r="AE272" s="51">
        <v>117</v>
      </c>
      <c r="AF272" s="51">
        <v>-225</v>
      </c>
      <c r="AG272" s="51">
        <v>-103</v>
      </c>
      <c r="AH272" s="20">
        <v>0.21920000000000001</v>
      </c>
      <c r="AI272" s="7" t="s">
        <v>8487</v>
      </c>
      <c r="AJ272" s="67" t="s">
        <v>8468</v>
      </c>
      <c r="AK272" s="44">
        <v>0.83823529411764708</v>
      </c>
      <c r="AL272" s="44">
        <v>0.55952380952380953</v>
      </c>
      <c r="AM272" s="44">
        <v>0.85714285714285721</v>
      </c>
      <c r="AN272" s="25">
        <v>0.87179487179487181</v>
      </c>
      <c r="AO272" s="25">
        <v>0.2153846153846154</v>
      </c>
      <c r="AP272" s="215">
        <v>390</v>
      </c>
      <c r="AQ272" s="215" t="s">
        <v>8552</v>
      </c>
      <c r="AR272" s="44">
        <v>5.5480378890392403E-2</v>
      </c>
      <c r="AS272" s="171" t="s">
        <v>7851</v>
      </c>
      <c r="AT272" s="171" t="s">
        <v>7603</v>
      </c>
      <c r="AU272" s="171" t="s">
        <v>7636</v>
      </c>
      <c r="AV272" s="7" t="s">
        <v>5474</v>
      </c>
      <c r="AW272" s="14" t="s">
        <v>6038</v>
      </c>
      <c r="AX272" s="49" t="s">
        <v>6009</v>
      </c>
      <c r="AY272" s="38" t="s">
        <v>5961</v>
      </c>
      <c r="AZ272" s="14" t="s">
        <v>6183</v>
      </c>
      <c r="BA272" s="49" t="s">
        <v>5967</v>
      </c>
      <c r="BB272" s="38" t="s">
        <v>5961</v>
      </c>
      <c r="BC272" s="7">
        <v>0.6</v>
      </c>
      <c r="BD272" s="14" t="s">
        <v>5997</v>
      </c>
      <c r="BE272" s="49" t="s">
        <v>5988</v>
      </c>
      <c r="BF272" s="38" t="s">
        <v>6012</v>
      </c>
      <c r="BG272" s="7">
        <v>1</v>
      </c>
      <c r="BH272" s="45">
        <v>11089.763134499242</v>
      </c>
      <c r="BI272" s="215" t="s">
        <v>8499</v>
      </c>
      <c r="BJ272" s="215" t="s">
        <v>8520</v>
      </c>
      <c r="BK272" s="7">
        <v>1.4</v>
      </c>
      <c r="BL272" s="25">
        <v>0.04</v>
      </c>
      <c r="BM272" s="20">
        <v>0.74875000000000003</v>
      </c>
      <c r="BN272" s="20">
        <v>0.76249999999999996</v>
      </c>
      <c r="BO272" s="20">
        <v>0.73749999999999993</v>
      </c>
      <c r="BP272" s="46">
        <v>40.082219938335044</v>
      </c>
      <c r="BQ272" s="215" t="s">
        <v>8491</v>
      </c>
      <c r="BR272" s="79">
        <v>-0.61879538461538464</v>
      </c>
      <c r="BS272" s="9">
        <v>0</v>
      </c>
      <c r="BT272" s="9">
        <v>2.8512687954951321E-3</v>
      </c>
      <c r="BU272" s="47">
        <v>44406</v>
      </c>
      <c r="BV272" s="47">
        <v>44412</v>
      </c>
      <c r="BW272" s="14" t="s">
        <v>5474</v>
      </c>
      <c r="BX272" s="83">
        <v>-0.54255446153846165</v>
      </c>
      <c r="BY272" s="82">
        <v>11.16</v>
      </c>
      <c r="BZ272" s="46">
        <v>34.946236559139784</v>
      </c>
      <c r="CA272" s="48" t="s">
        <v>8526</v>
      </c>
      <c r="CB272" s="45">
        <v>-919230</v>
      </c>
      <c r="CC272" s="45">
        <v>-994890</v>
      </c>
      <c r="CD272" s="45">
        <v>297180</v>
      </c>
      <c r="CE272" s="45">
        <v>45630</v>
      </c>
      <c r="CF272" s="14" t="s">
        <v>8798</v>
      </c>
      <c r="CG272" s="7" t="s">
        <v>8477</v>
      </c>
      <c r="CH272" s="215" t="s">
        <v>8478</v>
      </c>
      <c r="CI272" s="215" t="s">
        <v>8479</v>
      </c>
      <c r="CJ272" s="215" t="s">
        <v>8479</v>
      </c>
      <c r="CK272" s="43" t="s">
        <v>5474</v>
      </c>
      <c r="CL272" s="43" t="s">
        <v>5474</v>
      </c>
      <c r="CM272" s="43" t="s">
        <v>7451</v>
      </c>
      <c r="CN272" s="145">
        <v>-949260</v>
      </c>
      <c r="CO272" s="145">
        <v>-622050</v>
      </c>
      <c r="CP272" s="148">
        <v>4325007.6224547047</v>
      </c>
      <c r="CQ272" s="189" t="s">
        <v>5474</v>
      </c>
      <c r="CR272" s="189" t="s">
        <v>5474</v>
      </c>
      <c r="CS272" s="99" t="s">
        <v>5474</v>
      </c>
      <c r="CT272" s="167" t="s">
        <v>5474</v>
      </c>
      <c r="CU272" s="43" t="s">
        <v>5474</v>
      </c>
      <c r="CV272" s="43" t="s">
        <v>5474</v>
      </c>
      <c r="CW272" s="43" t="s">
        <v>5474</v>
      </c>
      <c r="CX272" s="43" t="s">
        <v>5474</v>
      </c>
      <c r="CY272" s="43" t="s">
        <v>5474</v>
      </c>
      <c r="CZ272" s="43" t="s">
        <v>5474</v>
      </c>
      <c r="DA272" s="42" t="s">
        <v>5474</v>
      </c>
      <c r="DB272" s="42" t="s">
        <v>5474</v>
      </c>
      <c r="DC272" s="42" t="s">
        <v>5474</v>
      </c>
      <c r="DD272" s="42" t="s">
        <v>5474</v>
      </c>
      <c r="DE272" s="42" t="s">
        <v>5474</v>
      </c>
      <c r="DF272" s="42" t="s">
        <v>5474</v>
      </c>
      <c r="DG272" s="42" t="s">
        <v>5474</v>
      </c>
      <c r="DH272" s="42" t="s">
        <v>5477</v>
      </c>
    </row>
    <row r="273" spans="1:112">
      <c r="A273" s="22">
        <v>3577</v>
      </c>
      <c r="B273" s="7" t="s">
        <v>818</v>
      </c>
      <c r="C273" s="21">
        <v>-5.4999999999999997E-3</v>
      </c>
      <c r="D273" s="21">
        <v>0.40260000000000001</v>
      </c>
      <c r="E273" s="21">
        <v>1.26E-2</v>
      </c>
      <c r="F273" s="21">
        <v>0.58660000000000001</v>
      </c>
      <c r="G273" s="21">
        <v>0.39750000000000002</v>
      </c>
      <c r="H273" s="21">
        <v>1.2273000000000001</v>
      </c>
      <c r="I273" s="21">
        <v>7.1666999999999996</v>
      </c>
      <c r="J273" s="21">
        <v>4.9166999999999996</v>
      </c>
      <c r="K273" s="21">
        <v>4.1099999999999998E-2</v>
      </c>
      <c r="L273" s="21">
        <v>3.6600000000000001E-2</v>
      </c>
      <c r="M273" s="21">
        <v>2.3999999999999998E-3</v>
      </c>
      <c r="N273" s="21">
        <v>9.3299999999999994E-2</v>
      </c>
      <c r="O273" s="21">
        <v>0.18310000000000001</v>
      </c>
      <c r="P273" s="21">
        <v>6.3100000000000003E-2</v>
      </c>
      <c r="Q273" s="21">
        <v>1.34E-2</v>
      </c>
      <c r="R273" s="21">
        <v>1.0200000000000001E-2</v>
      </c>
      <c r="S273" s="21">
        <v>8.9499999999999996E-2</v>
      </c>
      <c r="T273" s="21">
        <v>6.8900000000000003E-2</v>
      </c>
      <c r="U273" s="10">
        <v>1.42</v>
      </c>
      <c r="V273" s="10">
        <v>1.94</v>
      </c>
      <c r="W273" s="7">
        <v>1.32</v>
      </c>
      <c r="X273" s="20">
        <v>0.78120000000000001</v>
      </c>
      <c r="Y273" s="75">
        <v>2020</v>
      </c>
      <c r="Z273" s="7">
        <v>0.7</v>
      </c>
      <c r="AA273" s="7">
        <v>0</v>
      </c>
      <c r="AB273" s="51">
        <v>5</v>
      </c>
      <c r="AC273" s="51"/>
      <c r="AD273" s="51"/>
      <c r="AE273" s="51"/>
      <c r="AF273" s="51">
        <v>-20</v>
      </c>
      <c r="AG273" s="51"/>
      <c r="AH273" s="20">
        <v>0</v>
      </c>
      <c r="AI273" s="7" t="s">
        <v>8507</v>
      </c>
      <c r="AJ273" s="67" t="s">
        <v>8468</v>
      </c>
      <c r="AK273" s="44">
        <v>0.88477366255144041</v>
      </c>
      <c r="AL273" s="44">
        <v>0.67251461988304118</v>
      </c>
      <c r="AM273" s="44">
        <v>0.75000000000000111</v>
      </c>
      <c r="AN273" s="25">
        <v>0.50414937759336098</v>
      </c>
      <c r="AO273" s="25">
        <v>0.1773858921161825</v>
      </c>
      <c r="AP273" s="215">
        <v>48.2</v>
      </c>
      <c r="AQ273" s="215" t="s">
        <v>8552</v>
      </c>
      <c r="AR273" s="44">
        <v>4.7826086956521699E-2</v>
      </c>
      <c r="AS273" s="171" t="s">
        <v>7851</v>
      </c>
      <c r="AT273" s="171" t="s">
        <v>7904</v>
      </c>
      <c r="AU273" s="171" t="s">
        <v>7562</v>
      </c>
      <c r="AV273" s="7" t="s">
        <v>5474</v>
      </c>
      <c r="AW273" s="14" t="s">
        <v>7903</v>
      </c>
      <c r="AX273" s="49" t="s">
        <v>6009</v>
      </c>
      <c r="AY273" s="38" t="s">
        <v>5961</v>
      </c>
      <c r="AZ273" s="14" t="s">
        <v>6646</v>
      </c>
      <c r="BA273" s="49" t="s">
        <v>5967</v>
      </c>
      <c r="BB273" s="38" t="s">
        <v>5961</v>
      </c>
      <c r="BC273" s="7">
        <v>0.4</v>
      </c>
      <c r="BD273" s="14" t="s">
        <v>6132</v>
      </c>
      <c r="BE273" s="49" t="s">
        <v>6009</v>
      </c>
      <c r="BF273" s="38" t="s">
        <v>5961</v>
      </c>
      <c r="BG273" s="7">
        <v>0.7</v>
      </c>
      <c r="BH273" s="45">
        <v>180.07949899643222</v>
      </c>
      <c r="BI273" s="215" t="s">
        <v>8495</v>
      </c>
      <c r="BJ273" s="215" t="s">
        <v>8554</v>
      </c>
      <c r="BK273" s="7">
        <v>6.6</v>
      </c>
      <c r="BL273" s="25">
        <v>2.5531914893617082E-2</v>
      </c>
      <c r="BM273" s="20">
        <v>0.72056249999999999</v>
      </c>
      <c r="BN273" s="20">
        <v>0.73499999999999999</v>
      </c>
      <c r="BO273" s="20">
        <v>0.70874999999999988</v>
      </c>
      <c r="BP273" s="46">
        <v>24.845360824742269</v>
      </c>
      <c r="BQ273" s="215" t="s">
        <v>8491</v>
      </c>
      <c r="BR273" s="79">
        <v>-0.40032365145228221</v>
      </c>
      <c r="BS273" s="9">
        <v>2.1410639872926129E-2</v>
      </c>
      <c r="BT273" s="9">
        <v>8.6223806499612365E-3</v>
      </c>
      <c r="BU273" s="47" t="s">
        <v>5993</v>
      </c>
      <c r="BV273" s="47" t="s">
        <v>5993</v>
      </c>
      <c r="BW273" s="14" t="s">
        <v>5474</v>
      </c>
      <c r="BX273" s="83">
        <v>-0.28038838174273878</v>
      </c>
      <c r="BY273" s="82">
        <v>2.2199999999999998</v>
      </c>
      <c r="BZ273" s="46">
        <v>21.711711711711715</v>
      </c>
      <c r="CA273" s="48" t="s">
        <v>8485</v>
      </c>
      <c r="CB273" s="45">
        <v>241</v>
      </c>
      <c r="CC273" s="45">
        <v>0</v>
      </c>
      <c r="CD273" s="45">
        <v>0</v>
      </c>
      <c r="CE273" s="45">
        <v>0</v>
      </c>
      <c r="CF273" s="14" t="s">
        <v>8799</v>
      </c>
      <c r="CG273" s="7" t="s">
        <v>8477</v>
      </c>
      <c r="CH273" s="215" t="s">
        <v>8478</v>
      </c>
      <c r="CI273" s="215" t="s">
        <v>8546</v>
      </c>
      <c r="CJ273" s="215" t="s">
        <v>8498</v>
      </c>
      <c r="CK273" s="43" t="s">
        <v>5474</v>
      </c>
      <c r="CL273" s="43" t="s">
        <v>5474</v>
      </c>
      <c r="CM273" s="43" t="s">
        <v>6903</v>
      </c>
      <c r="CN273" s="145">
        <v>0</v>
      </c>
      <c r="CO273" s="145">
        <v>241</v>
      </c>
      <c r="CP273" s="148">
        <v>8679.8318516280342</v>
      </c>
      <c r="CQ273" s="189" t="s">
        <v>5474</v>
      </c>
      <c r="CR273" s="189" t="s">
        <v>5474</v>
      </c>
      <c r="CS273" s="99" t="s">
        <v>5474</v>
      </c>
      <c r="CT273" s="167" t="s">
        <v>5474</v>
      </c>
      <c r="CU273" s="43" t="s">
        <v>5474</v>
      </c>
      <c r="CV273" s="43" t="s">
        <v>5474</v>
      </c>
      <c r="CW273" s="43" t="s">
        <v>5474</v>
      </c>
      <c r="CX273" s="43" t="s">
        <v>5474</v>
      </c>
      <c r="CY273" s="43" t="s">
        <v>5474</v>
      </c>
      <c r="CZ273" s="43" t="s">
        <v>5474</v>
      </c>
      <c r="DA273" s="42" t="s">
        <v>5474</v>
      </c>
      <c r="DB273" s="42" t="s">
        <v>5474</v>
      </c>
      <c r="DC273" s="42" t="s">
        <v>5474</v>
      </c>
      <c r="DD273" s="42" t="s">
        <v>5474</v>
      </c>
      <c r="DE273" s="42" t="s">
        <v>5474</v>
      </c>
      <c r="DF273" s="42" t="s">
        <v>5474</v>
      </c>
      <c r="DG273" s="42" t="s">
        <v>5474</v>
      </c>
      <c r="DH273" s="42" t="s">
        <v>5474</v>
      </c>
    </row>
    <row r="274" spans="1:112">
      <c r="A274" s="22">
        <v>4167</v>
      </c>
      <c r="B274" s="7" t="s">
        <v>5851</v>
      </c>
      <c r="C274" s="21">
        <v>-0.39319999999999999</v>
      </c>
      <c r="D274" s="21">
        <v>1.2800000000000001E-2</v>
      </c>
      <c r="E274" s="21">
        <v>-0.30030000000000001</v>
      </c>
      <c r="F274" s="21">
        <v>-0.14660000000000001</v>
      </c>
      <c r="G274" s="21">
        <v>0.2104</v>
      </c>
      <c r="H274" s="21">
        <v>-0.81479999999999997</v>
      </c>
      <c r="I274" s="21">
        <v>-0.375</v>
      </c>
      <c r="J274" s="21">
        <v>-0.23810000000000001</v>
      </c>
      <c r="K274" s="21">
        <v>-9.3600000000000003E-2</v>
      </c>
      <c r="L274" s="21">
        <v>-5.7500000000000002E-2</v>
      </c>
      <c r="M274" s="21">
        <v>-1.09E-2</v>
      </c>
      <c r="N274" s="21">
        <v>-0.1026</v>
      </c>
      <c r="O274" s="21">
        <v>-2.06E-2</v>
      </c>
      <c r="P274" s="21">
        <v>5.21E-2</v>
      </c>
      <c r="Q274" s="21">
        <v>1.9E-3</v>
      </c>
      <c r="R274" s="21">
        <v>2.3E-3</v>
      </c>
      <c r="S274" s="21">
        <v>0.01</v>
      </c>
      <c r="T274" s="21">
        <v>-0.1153</v>
      </c>
      <c r="U274" s="10">
        <v>0.32</v>
      </c>
      <c r="V274" s="10">
        <v>0.77</v>
      </c>
      <c r="W274" s="7">
        <v>0.13300000000000001</v>
      </c>
      <c r="X274" s="20">
        <v>0.76439999999999997</v>
      </c>
      <c r="Y274" s="75">
        <v>2020</v>
      </c>
      <c r="Z274" s="7">
        <v>0.13300000000000001</v>
      </c>
      <c r="AA274" s="7">
        <v>0.53200000000000003</v>
      </c>
      <c r="AB274" s="51">
        <v>112</v>
      </c>
      <c r="AC274" s="51">
        <v>-9</v>
      </c>
      <c r="AD274" s="51"/>
      <c r="AE274" s="51"/>
      <c r="AF274" s="51">
        <v>-18</v>
      </c>
      <c r="AG274" s="51">
        <v>-13</v>
      </c>
      <c r="AH274" s="20">
        <v>0</v>
      </c>
      <c r="AI274" s="7" t="s">
        <v>8493</v>
      </c>
      <c r="AJ274" s="67" t="s">
        <v>8494</v>
      </c>
      <c r="AK274" s="44">
        <v>-0.91719745222929927</v>
      </c>
      <c r="AL274" s="44">
        <v>-0.72916666666666652</v>
      </c>
      <c r="AM274" s="44">
        <v>0.85714285714286009</v>
      </c>
      <c r="AN274" s="25">
        <v>0.67965367965367962</v>
      </c>
      <c r="AO274" s="25">
        <v>0.20779220779220781</v>
      </c>
      <c r="AP274" s="215">
        <v>23.1</v>
      </c>
      <c r="AQ274" s="215" t="s">
        <v>8552</v>
      </c>
      <c r="AR274" s="44">
        <v>2.8953229398663599E-2</v>
      </c>
      <c r="AS274" s="171" t="s">
        <v>7851</v>
      </c>
      <c r="AT274" s="171" t="s">
        <v>7060</v>
      </c>
      <c r="AU274" s="171" t="s">
        <v>7102</v>
      </c>
      <c r="AV274" s="7" t="s">
        <v>8470</v>
      </c>
      <c r="AW274" s="14" t="s">
        <v>6640</v>
      </c>
      <c r="AX274" s="49" t="s">
        <v>6009</v>
      </c>
      <c r="AY274" s="38" t="s">
        <v>6007</v>
      </c>
      <c r="AZ274" s="14" t="s">
        <v>6647</v>
      </c>
      <c r="BA274" s="49" t="s">
        <v>6337</v>
      </c>
      <c r="BB274" s="38" t="s">
        <v>6047</v>
      </c>
      <c r="BC274" s="7">
        <v>0.3</v>
      </c>
      <c r="BD274" s="14" t="s">
        <v>6102</v>
      </c>
      <c r="BE274" s="49" t="s">
        <v>5967</v>
      </c>
      <c r="BF274" s="38" t="s">
        <v>6007</v>
      </c>
      <c r="BG274" s="7">
        <v>0.6</v>
      </c>
      <c r="BH274" s="45">
        <v>712.7566951819017</v>
      </c>
      <c r="BI274" s="215" t="s">
        <v>8471</v>
      </c>
      <c r="BJ274" s="215" t="s">
        <v>8554</v>
      </c>
      <c r="BK274" s="7">
        <v>1.6</v>
      </c>
      <c r="BL274" s="25">
        <v>2.6666666666666731E-2</v>
      </c>
      <c r="BM274" s="20">
        <v>0.47262500000000002</v>
      </c>
      <c r="BN274" s="20">
        <v>0.43</v>
      </c>
      <c r="BO274" s="20">
        <v>0.50749999999999995</v>
      </c>
      <c r="BP274" s="46">
        <v>30</v>
      </c>
      <c r="BQ274" s="215" t="s">
        <v>8569</v>
      </c>
      <c r="BR274" s="79">
        <v>-0.60290909090909095</v>
      </c>
      <c r="BS274" s="9">
        <v>0</v>
      </c>
      <c r="BT274" s="9">
        <v>5.2798703343019282E-2</v>
      </c>
      <c r="BU274" s="47" t="s">
        <v>5993</v>
      </c>
      <c r="BV274" s="47" t="s">
        <v>5993</v>
      </c>
      <c r="BW274" s="14" t="s">
        <v>5474</v>
      </c>
      <c r="BX274" s="83">
        <v>-0.52349090909090923</v>
      </c>
      <c r="BY274" s="82">
        <v>0.72</v>
      </c>
      <c r="BZ274" s="46">
        <v>32.083333333333336</v>
      </c>
      <c r="CA274" s="48" t="s">
        <v>8485</v>
      </c>
      <c r="CB274" s="45">
        <v>2587.2000000000003</v>
      </c>
      <c r="CC274" s="45">
        <v>-207.9</v>
      </c>
      <c r="CD274" s="45">
        <v>0</v>
      </c>
      <c r="CE274" s="45">
        <v>0</v>
      </c>
      <c r="CF274" s="14" t="s">
        <v>8800</v>
      </c>
      <c r="CG274" s="7" t="s">
        <v>8477</v>
      </c>
      <c r="CH274" s="215" t="s">
        <v>8498</v>
      </c>
      <c r="CI274" s="215" t="s">
        <v>8479</v>
      </c>
      <c r="CJ274" s="215" t="s">
        <v>8479</v>
      </c>
      <c r="CK274" s="43" t="s">
        <v>5474</v>
      </c>
      <c r="CL274" s="43" t="s">
        <v>5474</v>
      </c>
      <c r="CM274" s="43" t="s">
        <v>6944</v>
      </c>
      <c r="CN274" s="145">
        <v>-207.9</v>
      </c>
      <c r="CO274" s="145">
        <v>2587.2000000000003</v>
      </c>
      <c r="CP274" s="148">
        <v>16464.679658701931</v>
      </c>
      <c r="CQ274" s="189">
        <v>-0.1363636363636363</v>
      </c>
      <c r="CR274" s="189">
        <v>0.24809999999999999</v>
      </c>
      <c r="CS274" s="99">
        <v>45071</v>
      </c>
      <c r="CT274" s="167" t="s">
        <v>5474</v>
      </c>
      <c r="CU274" s="43" t="s">
        <v>5474</v>
      </c>
      <c r="CV274" s="43" t="s">
        <v>5474</v>
      </c>
      <c r="CW274" s="43" t="s">
        <v>5474</v>
      </c>
      <c r="CX274" s="43" t="s">
        <v>5474</v>
      </c>
      <c r="CY274" s="43" t="s">
        <v>5474</v>
      </c>
      <c r="CZ274" s="43" t="s">
        <v>5474</v>
      </c>
      <c r="DA274" s="42" t="s">
        <v>5474</v>
      </c>
      <c r="DB274" s="42" t="s">
        <v>5474</v>
      </c>
      <c r="DC274" s="42" t="s">
        <v>5474</v>
      </c>
      <c r="DD274" s="42" t="s">
        <v>5474</v>
      </c>
      <c r="DE274" s="42" t="s">
        <v>5474</v>
      </c>
      <c r="DF274" s="42" t="s">
        <v>5474</v>
      </c>
      <c r="DG274" s="42" t="s">
        <v>5474</v>
      </c>
      <c r="DH274" s="42" t="s">
        <v>5474</v>
      </c>
    </row>
    <row r="275" spans="1:112">
      <c r="A275" s="22">
        <v>3380</v>
      </c>
      <c r="B275" s="7" t="s">
        <v>739</v>
      </c>
      <c r="C275" s="21">
        <v>-0.2429</v>
      </c>
      <c r="D275" s="21">
        <v>-0.317</v>
      </c>
      <c r="E275" s="21">
        <v>-0.18079999999999999</v>
      </c>
      <c r="F275" s="21">
        <v>-0.36009999999999998</v>
      </c>
      <c r="G275" s="21">
        <v>6.8699999999999997E-2</v>
      </c>
      <c r="H275" s="21">
        <v>0</v>
      </c>
      <c r="I275" s="21">
        <v>-0.46150000000000002</v>
      </c>
      <c r="J275" s="21">
        <v>1.8</v>
      </c>
      <c r="K275" s="21">
        <v>3.5999999999999999E-3</v>
      </c>
      <c r="L275" s="21">
        <v>-1.0999999999999999E-2</v>
      </c>
      <c r="M275" s="21">
        <v>-1.21E-2</v>
      </c>
      <c r="N275" s="21">
        <v>2.5000000000000001E-3</v>
      </c>
      <c r="O275" s="21">
        <v>-8.8000000000000005E-3</v>
      </c>
      <c r="P275" s="21">
        <v>1.67E-2</v>
      </c>
      <c r="Q275" s="21">
        <v>9.9000000000000008E-3</v>
      </c>
      <c r="R275" s="21">
        <v>4.4999999999999997E-3</v>
      </c>
      <c r="S275" s="21">
        <v>0.04</v>
      </c>
      <c r="T275" s="21">
        <v>2.3599999999999999E-2</v>
      </c>
      <c r="U275" s="10">
        <v>0.42</v>
      </c>
      <c r="V275" s="10">
        <v>1.29</v>
      </c>
      <c r="W275" s="7">
        <v>0.8962</v>
      </c>
      <c r="X275" s="20">
        <v>0.83689999999999998</v>
      </c>
      <c r="Y275" s="75">
        <v>2020</v>
      </c>
      <c r="Z275" s="7">
        <v>1</v>
      </c>
      <c r="AA275" s="7">
        <v>0</v>
      </c>
      <c r="AB275" s="51">
        <v>1388</v>
      </c>
      <c r="AC275" s="51">
        <v>65</v>
      </c>
      <c r="AD275" s="51"/>
      <c r="AE275" s="51"/>
      <c r="AF275" s="51">
        <v>-421</v>
      </c>
      <c r="AG275" s="51">
        <v>1</v>
      </c>
      <c r="AH275" s="20">
        <v>0</v>
      </c>
      <c r="AI275" s="7" t="s">
        <v>8467</v>
      </c>
      <c r="AJ275" s="67" t="s">
        <v>8536</v>
      </c>
      <c r="AK275" s="44">
        <v>-0.82203389830508466</v>
      </c>
      <c r="AL275" s="44">
        <v>0.54166666666666696</v>
      </c>
      <c r="AM275" s="44">
        <v>0.73333333333333428</v>
      </c>
      <c r="AN275" s="25">
        <v>0.66044776119402993</v>
      </c>
      <c r="AO275" s="25">
        <v>0.17910447761194032</v>
      </c>
      <c r="AP275" s="215">
        <v>26.8</v>
      </c>
      <c r="AQ275" s="215" t="s">
        <v>8552</v>
      </c>
      <c r="AR275" s="44">
        <v>2.68199233716475E-2</v>
      </c>
      <c r="AS275" s="171" t="s">
        <v>7851</v>
      </c>
      <c r="AT275" s="171" t="s">
        <v>7138</v>
      </c>
      <c r="AU275" s="171" t="s">
        <v>6920</v>
      </c>
      <c r="AV275" s="7" t="s">
        <v>8470</v>
      </c>
      <c r="AW275" s="14" t="s">
        <v>7850</v>
      </c>
      <c r="AX275" s="49" t="s">
        <v>6009</v>
      </c>
      <c r="AY275" s="38" t="s">
        <v>5961</v>
      </c>
      <c r="AZ275" s="14" t="s">
        <v>6699</v>
      </c>
      <c r="BA275" s="49" t="s">
        <v>6039</v>
      </c>
      <c r="BB275" s="38" t="s">
        <v>6007</v>
      </c>
      <c r="BC275" s="7">
        <v>0.4</v>
      </c>
      <c r="BD275" s="14" t="s">
        <v>6092</v>
      </c>
      <c r="BE275" s="49" t="s">
        <v>5967</v>
      </c>
      <c r="BF275" s="38" t="s">
        <v>5971</v>
      </c>
      <c r="BG275" s="7">
        <v>0.4</v>
      </c>
      <c r="BH275" s="45">
        <v>1318.5376127545871</v>
      </c>
      <c r="BI275" s="215" t="s">
        <v>8489</v>
      </c>
      <c r="BJ275" s="215" t="s">
        <v>8500</v>
      </c>
      <c r="BK275" s="7">
        <v>3.1</v>
      </c>
      <c r="BL275" s="25">
        <v>2.0952380952380979E-2</v>
      </c>
      <c r="BM275" s="20">
        <v>0.50162499999999999</v>
      </c>
      <c r="BN275" s="20">
        <v>0.36000000000000004</v>
      </c>
      <c r="BO275" s="20">
        <v>0.61749999999999994</v>
      </c>
      <c r="BP275" s="46">
        <v>20.775193798449614</v>
      </c>
      <c r="BQ275" s="215" t="s">
        <v>8553</v>
      </c>
      <c r="BR275" s="79">
        <v>-0.46913059701492532</v>
      </c>
      <c r="BS275" s="9">
        <v>2.7429833978687368E-2</v>
      </c>
      <c r="BT275" s="9">
        <v>3.1280442248666329E-2</v>
      </c>
      <c r="BU275" s="47" t="s">
        <v>5993</v>
      </c>
      <c r="BV275" s="47" t="s">
        <v>5993</v>
      </c>
      <c r="BW275" s="14" t="s">
        <v>5474</v>
      </c>
      <c r="BX275" s="83">
        <v>-0.3629567164179105</v>
      </c>
      <c r="BY275" s="82">
        <v>1.02</v>
      </c>
      <c r="BZ275" s="46">
        <v>26.274509803921568</v>
      </c>
      <c r="CA275" s="48" t="s">
        <v>8475</v>
      </c>
      <c r="CB275" s="45">
        <v>37198.400000000001</v>
      </c>
      <c r="CC275" s="45">
        <v>1742</v>
      </c>
      <c r="CD275" s="45">
        <v>0</v>
      </c>
      <c r="CE275" s="45">
        <v>0</v>
      </c>
      <c r="CF275" s="14" t="s">
        <v>8801</v>
      </c>
      <c r="CG275" s="7" t="s">
        <v>8477</v>
      </c>
      <c r="CH275" s="215" t="s">
        <v>8478</v>
      </c>
      <c r="CI275" s="215" t="s">
        <v>8498</v>
      </c>
      <c r="CJ275" s="215" t="s">
        <v>8479</v>
      </c>
      <c r="CK275" s="43" t="s">
        <v>5474</v>
      </c>
      <c r="CL275" s="43" t="s">
        <v>5474</v>
      </c>
      <c r="CM275" s="43" t="s">
        <v>6903</v>
      </c>
      <c r="CN275" s="145">
        <v>1742</v>
      </c>
      <c r="CO275" s="145">
        <v>37198.400000000001</v>
      </c>
      <c r="CP275" s="148">
        <v>35336.808021822937</v>
      </c>
      <c r="CQ275" s="189" t="s">
        <v>5474</v>
      </c>
      <c r="CR275" s="189" t="s">
        <v>5474</v>
      </c>
      <c r="CS275" s="99" t="s">
        <v>5474</v>
      </c>
      <c r="CT275" s="167" t="s">
        <v>5474</v>
      </c>
      <c r="CU275" s="43" t="s">
        <v>5474</v>
      </c>
      <c r="CV275" s="43" t="s">
        <v>5474</v>
      </c>
      <c r="CW275" s="43" t="s">
        <v>5474</v>
      </c>
      <c r="CX275" s="43" t="s">
        <v>5474</v>
      </c>
      <c r="CY275" s="43" t="s">
        <v>5474</v>
      </c>
      <c r="CZ275" s="43" t="s">
        <v>5474</v>
      </c>
      <c r="DA275" s="42" t="s">
        <v>5474</v>
      </c>
      <c r="DB275" s="42" t="s">
        <v>5474</v>
      </c>
      <c r="DC275" s="42" t="s">
        <v>5474</v>
      </c>
      <c r="DD275" s="42" t="s">
        <v>5474</v>
      </c>
      <c r="DE275" s="42" t="s">
        <v>5474</v>
      </c>
      <c r="DF275" s="42" t="s">
        <v>5474</v>
      </c>
      <c r="DG275" s="42" t="s">
        <v>5474</v>
      </c>
      <c r="DH275" s="42" t="s">
        <v>5474</v>
      </c>
    </row>
    <row r="276" spans="1:112">
      <c r="A276" s="22">
        <v>5609</v>
      </c>
      <c r="B276" s="7" t="s">
        <v>1181</v>
      </c>
      <c r="C276" s="21">
        <v>5.9499999999999997E-2</v>
      </c>
      <c r="D276" s="21">
        <v>0.73309999999999997</v>
      </c>
      <c r="E276" s="21">
        <v>0.11310000000000001</v>
      </c>
      <c r="F276" s="21">
        <v>0.72960000000000003</v>
      </c>
      <c r="G276" s="21">
        <v>0.4294</v>
      </c>
      <c r="H276" s="21">
        <v>0.86970000000000003</v>
      </c>
      <c r="I276" s="21">
        <v>0.1898</v>
      </c>
      <c r="J276" s="21">
        <v>0.51439999999999997</v>
      </c>
      <c r="K276" s="21">
        <v>1.9E-3</v>
      </c>
      <c r="L276" s="21">
        <v>-3.73E-2</v>
      </c>
      <c r="M276" s="21">
        <v>-1.8700000000000001E-2</v>
      </c>
      <c r="N276" s="21">
        <v>2.07E-2</v>
      </c>
      <c r="O276" s="21">
        <v>-1.2E-2</v>
      </c>
      <c r="P276" s="21">
        <v>1.2999999999999999E-2</v>
      </c>
      <c r="Q276" s="21">
        <v>4.0399999999999998E-2</v>
      </c>
      <c r="R276" s="21">
        <v>1.7000000000000001E-2</v>
      </c>
      <c r="S276" s="21">
        <v>0.19919999999999999</v>
      </c>
      <c r="T276" s="21">
        <v>9.2100000000000001E-2</v>
      </c>
      <c r="U276" s="10">
        <v>6.83</v>
      </c>
      <c r="V276" s="10">
        <v>10.93</v>
      </c>
      <c r="W276" s="7">
        <v>2.4079999999999999</v>
      </c>
      <c r="X276" s="20">
        <v>0.69040000000000001</v>
      </c>
      <c r="Y276" s="75">
        <v>2020</v>
      </c>
      <c r="Z276" s="7">
        <v>5.2</v>
      </c>
      <c r="AA276" s="7">
        <v>0.8</v>
      </c>
      <c r="AB276" s="51">
        <v>1587</v>
      </c>
      <c r="AC276" s="51">
        <v>424</v>
      </c>
      <c r="AD276" s="51"/>
      <c r="AE276" s="51"/>
      <c r="AF276" s="51">
        <v>265</v>
      </c>
      <c r="AG276" s="51"/>
      <c r="AH276" s="20">
        <v>0</v>
      </c>
      <c r="AI276" s="7" t="s">
        <v>8481</v>
      </c>
      <c r="AJ276" s="67" t="s">
        <v>8536</v>
      </c>
      <c r="AK276" s="44">
        <v>0.58646616541353391</v>
      </c>
      <c r="AL276" s="44">
        <v>0.75770925110132159</v>
      </c>
      <c r="AM276" s="44">
        <v>0.66666666666666674</v>
      </c>
      <c r="AN276" s="25">
        <v>0.91724137931034488</v>
      </c>
      <c r="AO276" s="25">
        <v>0.19568965517241382</v>
      </c>
      <c r="AP276" s="215">
        <v>116</v>
      </c>
      <c r="AQ276" s="215" t="s">
        <v>8552</v>
      </c>
      <c r="AR276" s="44">
        <v>8.6956521739130401E-3</v>
      </c>
      <c r="AS276" s="171" t="s">
        <v>7851</v>
      </c>
      <c r="AT276" s="171" t="s">
        <v>8164</v>
      </c>
      <c r="AU276" s="171" t="s">
        <v>7292</v>
      </c>
      <c r="AV276" s="7" t="s">
        <v>5474</v>
      </c>
      <c r="AW276" s="14" t="s">
        <v>8163</v>
      </c>
      <c r="AX276" s="49" t="s">
        <v>6009</v>
      </c>
      <c r="AY276" s="38" t="s">
        <v>5961</v>
      </c>
      <c r="AZ276" s="14" t="s">
        <v>6283</v>
      </c>
      <c r="BA276" s="49" t="s">
        <v>6039</v>
      </c>
      <c r="BB276" s="38" t="s">
        <v>5971</v>
      </c>
      <c r="BC276" s="7">
        <v>1.1000000000000001</v>
      </c>
      <c r="BD276" s="14" t="s">
        <v>6220</v>
      </c>
      <c r="BE276" s="49" t="s">
        <v>5967</v>
      </c>
      <c r="BF276" s="38" t="s">
        <v>5961</v>
      </c>
      <c r="BG276" s="7">
        <v>0.7</v>
      </c>
      <c r="BH276" s="45">
        <v>1880.0378075756612</v>
      </c>
      <c r="BI276" s="215" t="s">
        <v>8518</v>
      </c>
      <c r="BJ276" s="215" t="s">
        <v>8496</v>
      </c>
      <c r="BK276" s="7">
        <v>0.4</v>
      </c>
      <c r="BL276" s="25">
        <v>1.7543859649122806E-2</v>
      </c>
      <c r="BM276" s="20">
        <v>0.71612500000000012</v>
      </c>
      <c r="BN276" s="20">
        <v>0.8</v>
      </c>
      <c r="BO276" s="20">
        <v>0.64749999999999996</v>
      </c>
      <c r="BP276" s="46">
        <v>10.612991765782251</v>
      </c>
      <c r="BQ276" s="215" t="s">
        <v>8558</v>
      </c>
      <c r="BR276" s="79">
        <v>0.272677011494253</v>
      </c>
      <c r="BS276" s="9">
        <v>1.4821912501521428E-2</v>
      </c>
      <c r="BT276" s="9">
        <v>0.11828561535705795</v>
      </c>
      <c r="BU276" s="47" t="s">
        <v>5993</v>
      </c>
      <c r="BV276" s="47">
        <v>44362</v>
      </c>
      <c r="BW276" s="14" t="s">
        <v>8514</v>
      </c>
      <c r="BX276" s="83">
        <v>0.52721241379310324</v>
      </c>
      <c r="BY276" s="82">
        <v>12.83</v>
      </c>
      <c r="BZ276" s="46">
        <v>9.0413094310210447</v>
      </c>
      <c r="CA276" s="48" t="s">
        <v>8475</v>
      </c>
      <c r="CB276" s="45">
        <v>184092</v>
      </c>
      <c r="CC276" s="45">
        <v>49184</v>
      </c>
      <c r="CD276" s="45">
        <v>0</v>
      </c>
      <c r="CE276" s="45">
        <v>0</v>
      </c>
      <c r="CF276" s="14" t="s">
        <v>8802</v>
      </c>
      <c r="CG276" s="7" t="s">
        <v>8477</v>
      </c>
      <c r="CH276" s="215" t="s">
        <v>8479</v>
      </c>
      <c r="CI276" s="215" t="s">
        <v>8546</v>
      </c>
      <c r="CJ276" s="215" t="s">
        <v>8498</v>
      </c>
      <c r="CK276" s="43" t="s">
        <v>7139</v>
      </c>
      <c r="CL276" s="43" t="s">
        <v>5474</v>
      </c>
      <c r="CM276" s="43" t="s">
        <v>5474</v>
      </c>
      <c r="CN276" s="145">
        <v>49184</v>
      </c>
      <c r="CO276" s="145">
        <v>184092</v>
      </c>
      <c r="CP276" s="148">
        <v>218084.38567877669</v>
      </c>
      <c r="CQ276" s="189" t="s">
        <v>5474</v>
      </c>
      <c r="CR276" s="189" t="s">
        <v>5474</v>
      </c>
      <c r="CS276" s="99" t="s">
        <v>5474</v>
      </c>
      <c r="CT276" s="167" t="s">
        <v>8528</v>
      </c>
      <c r="CU276" s="43" t="s">
        <v>5474</v>
      </c>
      <c r="CV276" s="43" t="s">
        <v>5474</v>
      </c>
      <c r="CW276" s="43" t="s">
        <v>5474</v>
      </c>
      <c r="CX276" s="43" t="s">
        <v>5474</v>
      </c>
      <c r="CY276" s="43" t="s">
        <v>5474</v>
      </c>
      <c r="CZ276" s="43" t="s">
        <v>5474</v>
      </c>
      <c r="DA276" s="42" t="s">
        <v>5474</v>
      </c>
      <c r="DB276" s="42" t="s">
        <v>8528</v>
      </c>
      <c r="DC276" s="42" t="s">
        <v>5474</v>
      </c>
      <c r="DD276" s="42" t="s">
        <v>5474</v>
      </c>
      <c r="DE276" s="42" t="s">
        <v>5474</v>
      </c>
      <c r="DF276" s="42" t="s">
        <v>5474</v>
      </c>
      <c r="DG276" s="42" t="s">
        <v>5474</v>
      </c>
      <c r="DH276" s="42" t="s">
        <v>5474</v>
      </c>
    </row>
    <row r="277" spans="1:112">
      <c r="A277" s="22">
        <v>2727</v>
      </c>
      <c r="B277" s="7" t="s">
        <v>519</v>
      </c>
      <c r="C277" s="21">
        <v>0.18779999999999999</v>
      </c>
      <c r="D277" s="21">
        <v>-0.25430000000000003</v>
      </c>
      <c r="E277" s="21">
        <v>-0.1517</v>
      </c>
      <c r="F277" s="21">
        <v>-0.3009</v>
      </c>
      <c r="G277" s="21">
        <v>0.20300000000000001</v>
      </c>
      <c r="H277" s="21">
        <v>-2.5667</v>
      </c>
      <c r="I277" s="21">
        <v>-4.2790999999999997</v>
      </c>
      <c r="J277" s="21">
        <v>8.9300000000000004E-2</v>
      </c>
      <c r="K277" s="21">
        <v>-6.0999999999999999E-2</v>
      </c>
      <c r="L277" s="21">
        <v>-5.2900000000000003E-2</v>
      </c>
      <c r="M277" s="21">
        <v>2.7400000000000001E-2</v>
      </c>
      <c r="N277" s="21">
        <v>-0.1045</v>
      </c>
      <c r="O277" s="21">
        <v>-0.1003</v>
      </c>
      <c r="P277" s="21">
        <v>2.9600000000000001E-2</v>
      </c>
      <c r="Q277" s="21">
        <v>2.46E-2</v>
      </c>
      <c r="R277" s="21">
        <v>8.6E-3</v>
      </c>
      <c r="S277" s="21">
        <v>9.5500000000000002E-2</v>
      </c>
      <c r="T277" s="21">
        <v>4.6600000000000003E-2</v>
      </c>
      <c r="U277" s="10">
        <v>-1.02</v>
      </c>
      <c r="V277" s="10">
        <v>4.6399999999999997</v>
      </c>
      <c r="W277" s="7">
        <v>4.4404000000000003</v>
      </c>
      <c r="X277" s="20">
        <v>0.92330000000000001</v>
      </c>
      <c r="Y277" s="75">
        <v>2020</v>
      </c>
      <c r="Z277" s="7">
        <v>4.3647999999999998</v>
      </c>
      <c r="AA277" s="7">
        <v>0</v>
      </c>
      <c r="AB277" s="51">
        <v>31</v>
      </c>
      <c r="AC277" s="51">
        <v>-173</v>
      </c>
      <c r="AD277" s="51"/>
      <c r="AE277" s="51"/>
      <c r="AF277" s="51">
        <v>54</v>
      </c>
      <c r="AG277" s="51">
        <v>59</v>
      </c>
      <c r="AH277" s="20">
        <v>2.8500000000000001E-2</v>
      </c>
      <c r="AI277" s="7" t="s">
        <v>8481</v>
      </c>
      <c r="AJ277" s="67" t="s">
        <v>8494</v>
      </c>
      <c r="AK277" s="44">
        <v>0.53869047619047628</v>
      </c>
      <c r="AL277" s="44">
        <v>-0.50666666666666671</v>
      </c>
      <c r="AM277" s="44">
        <v>1</v>
      </c>
      <c r="AN277" s="25">
        <v>0.92689655172413798</v>
      </c>
      <c r="AO277" s="25">
        <v>0.25862068965517243</v>
      </c>
      <c r="AP277" s="215">
        <v>145</v>
      </c>
      <c r="AQ277" s="215" t="s">
        <v>8552</v>
      </c>
      <c r="AR277" s="44">
        <v>1.7543859649122799E-2</v>
      </c>
      <c r="AS277" s="171" t="s">
        <v>7675</v>
      </c>
      <c r="AT277" s="171" t="s">
        <v>7101</v>
      </c>
      <c r="AU277" s="171" t="s">
        <v>7326</v>
      </c>
      <c r="AV277" s="7" t="s">
        <v>8470</v>
      </c>
      <c r="AW277" s="14" t="s">
        <v>6553</v>
      </c>
      <c r="AX277" s="49" t="s">
        <v>6009</v>
      </c>
      <c r="AY277" s="38" t="s">
        <v>5971</v>
      </c>
      <c r="AZ277" s="14" t="s">
        <v>6154</v>
      </c>
      <c r="BA277" s="49" t="s">
        <v>6039</v>
      </c>
      <c r="BB277" s="38" t="s">
        <v>5971</v>
      </c>
      <c r="BC277" s="7">
        <v>0.6</v>
      </c>
      <c r="BD277" s="14" t="s">
        <v>6001</v>
      </c>
      <c r="BE277" s="49" t="s">
        <v>5967</v>
      </c>
      <c r="BF277" s="38" t="s">
        <v>5961</v>
      </c>
      <c r="BG277" s="7">
        <v>0.3</v>
      </c>
      <c r="BH277" s="45">
        <v>1487.2975586256844</v>
      </c>
      <c r="BI277" s="215" t="s">
        <v>8489</v>
      </c>
      <c r="BJ277" s="215" t="s">
        <v>8568</v>
      </c>
      <c r="BK277" s="7">
        <v>0.7</v>
      </c>
      <c r="BL277" s="25">
        <v>5.0724637681159424E-2</v>
      </c>
      <c r="BM277" s="20">
        <v>0.46731250000000002</v>
      </c>
      <c r="BN277" s="20">
        <v>0.435</v>
      </c>
      <c r="BO277" s="20">
        <v>0.49375000000000002</v>
      </c>
      <c r="BP277" s="46">
        <v>31.250000000000004</v>
      </c>
      <c r="BQ277" s="215" t="s">
        <v>8483</v>
      </c>
      <c r="BR277" s="79">
        <v>-0.6731305747126437</v>
      </c>
      <c r="BS277" s="9">
        <v>2.4629366481942583E-2</v>
      </c>
      <c r="BT277" s="9">
        <v>2.4111019501433795E-2</v>
      </c>
      <c r="BU277" s="47" t="s">
        <v>5993</v>
      </c>
      <c r="BV277" s="47" t="s">
        <v>5993</v>
      </c>
      <c r="BW277" s="14" t="s">
        <v>8583</v>
      </c>
      <c r="BX277" s="83">
        <v>-0.60775668965517249</v>
      </c>
      <c r="BY277" s="82">
        <v>3.0799999999999996</v>
      </c>
      <c r="BZ277" s="46">
        <v>47.077922077922082</v>
      </c>
      <c r="CA277" s="48" t="s">
        <v>8485</v>
      </c>
      <c r="CB277" s="45">
        <v>4495</v>
      </c>
      <c r="CC277" s="45">
        <v>-25085</v>
      </c>
      <c r="CD277" s="45">
        <v>0</v>
      </c>
      <c r="CE277" s="45">
        <v>0</v>
      </c>
      <c r="CF277" s="14" t="s">
        <v>8803</v>
      </c>
      <c r="CG277" s="7" t="s">
        <v>8477</v>
      </c>
      <c r="CH277" s="215" t="s">
        <v>8498</v>
      </c>
      <c r="CI277" s="215" t="s">
        <v>8478</v>
      </c>
      <c r="CJ277" s="215" t="s">
        <v>8479</v>
      </c>
      <c r="CK277" s="43" t="s">
        <v>6917</v>
      </c>
      <c r="CL277" s="43" t="s">
        <v>5474</v>
      </c>
      <c r="CM277" s="43" t="s">
        <v>5474</v>
      </c>
      <c r="CN277" s="145">
        <v>-25085</v>
      </c>
      <c r="CO277" s="145">
        <v>4495</v>
      </c>
      <c r="CP277" s="148">
        <v>215658.14600072423</v>
      </c>
      <c r="CQ277" s="189" t="s">
        <v>5474</v>
      </c>
      <c r="CR277" s="189" t="s">
        <v>5474</v>
      </c>
      <c r="CS277" s="99" t="s">
        <v>5474</v>
      </c>
      <c r="CT277" s="167" t="s">
        <v>5474</v>
      </c>
      <c r="CU277" s="43" t="s">
        <v>5474</v>
      </c>
      <c r="CV277" s="43" t="s">
        <v>5474</v>
      </c>
      <c r="CW277" s="43" t="s">
        <v>5474</v>
      </c>
      <c r="CX277" s="43" t="s">
        <v>5474</v>
      </c>
      <c r="CY277" s="43" t="s">
        <v>5474</v>
      </c>
      <c r="CZ277" s="43" t="s">
        <v>5474</v>
      </c>
      <c r="DA277" s="42" t="s">
        <v>5474</v>
      </c>
      <c r="DB277" s="42" t="s">
        <v>5474</v>
      </c>
      <c r="DC277" s="42" t="s">
        <v>5474</v>
      </c>
      <c r="DD277" s="42" t="s">
        <v>5474</v>
      </c>
      <c r="DE277" s="42" t="s">
        <v>5474</v>
      </c>
      <c r="DF277" s="42" t="s">
        <v>5474</v>
      </c>
      <c r="DG277" s="42" t="s">
        <v>5474</v>
      </c>
      <c r="DH277" s="42" t="s">
        <v>5474</v>
      </c>
    </row>
    <row r="278" spans="1:112">
      <c r="A278" s="22">
        <v>6194</v>
      </c>
      <c r="B278" s="7" t="s">
        <v>1280</v>
      </c>
      <c r="C278" s="21">
        <v>-3.8699999999999998E-2</v>
      </c>
      <c r="D278" s="21">
        <v>-0.13189999999999999</v>
      </c>
      <c r="E278" s="21">
        <v>-8.4000000000000005E-2</v>
      </c>
      <c r="F278" s="21">
        <v>-0.1173</v>
      </c>
      <c r="G278" s="21">
        <v>9.6199999999999994E-2</v>
      </c>
      <c r="H278" s="21">
        <v>1</v>
      </c>
      <c r="I278" s="21">
        <v>-0.72089999999999999</v>
      </c>
      <c r="J278" s="21">
        <v>-0.68140000000000001</v>
      </c>
      <c r="K278" s="21">
        <v>2.2800000000000001E-2</v>
      </c>
      <c r="L278" s="21">
        <v>-0.13450000000000001</v>
      </c>
      <c r="M278" s="21">
        <v>-3.5400000000000001E-2</v>
      </c>
      <c r="N278" s="21">
        <v>3.0700000000000002E-2</v>
      </c>
      <c r="O278" s="21">
        <v>-0.1326</v>
      </c>
      <c r="P278" s="21">
        <v>-3.0300000000000001E-2</v>
      </c>
      <c r="Q278" s="21">
        <v>-4.7000000000000002E-3</v>
      </c>
      <c r="R278" s="21">
        <v>-4.1999999999999997E-3</v>
      </c>
      <c r="S278" s="21">
        <v>2.18E-2</v>
      </c>
      <c r="T278" s="21">
        <v>1.78E-2</v>
      </c>
      <c r="U278" s="10">
        <v>0.36</v>
      </c>
      <c r="V278" s="10">
        <v>1.62</v>
      </c>
      <c r="W278" s="7">
        <v>0.97</v>
      </c>
      <c r="X278" s="20">
        <v>0.7349</v>
      </c>
      <c r="Y278" s="75">
        <v>2020</v>
      </c>
      <c r="Z278" s="7">
        <v>1.5</v>
      </c>
      <c r="AA278" s="7">
        <v>0</v>
      </c>
      <c r="AB278" s="51">
        <v>-1</v>
      </c>
      <c r="AC278" s="51">
        <v>3</v>
      </c>
      <c r="AD278" s="51"/>
      <c r="AE278" s="51"/>
      <c r="AF278" s="51"/>
      <c r="AG278" s="51"/>
      <c r="AH278" s="20">
        <v>0</v>
      </c>
      <c r="AI278" s="7" t="s">
        <v>8467</v>
      </c>
      <c r="AJ278" s="67" t="s">
        <v>8536</v>
      </c>
      <c r="AK278" s="44">
        <v>-0.81512605042016784</v>
      </c>
      <c r="AL278" s="44">
        <v>0.86274509803921662</v>
      </c>
      <c r="AM278" s="44">
        <v>1</v>
      </c>
      <c r="AN278" s="25">
        <v>0.40893470790378</v>
      </c>
      <c r="AO278" s="25">
        <v>8.7628865979381465E-2</v>
      </c>
      <c r="AP278" s="215">
        <v>29.1</v>
      </c>
      <c r="AQ278" s="215" t="s">
        <v>8552</v>
      </c>
      <c r="AR278" s="44">
        <v>3.4482758620689598E-3</v>
      </c>
      <c r="AS278" s="171" t="s">
        <v>7675</v>
      </c>
      <c r="AT278" s="171" t="s">
        <v>7045</v>
      </c>
      <c r="AU278" s="171" t="s">
        <v>6933</v>
      </c>
      <c r="AV278" s="7" t="s">
        <v>8470</v>
      </c>
      <c r="AW278" s="14" t="s">
        <v>6551</v>
      </c>
      <c r="AX278" s="49" t="s">
        <v>6009</v>
      </c>
      <c r="AY278" s="38" t="s">
        <v>5989</v>
      </c>
      <c r="AZ278" s="14" t="s">
        <v>6640</v>
      </c>
      <c r="BA278" s="49" t="s">
        <v>5993</v>
      </c>
      <c r="BB278" s="38" t="s">
        <v>5993</v>
      </c>
      <c r="BC278" s="7">
        <v>0.5</v>
      </c>
      <c r="BD278" s="14" t="s">
        <v>6408</v>
      </c>
      <c r="BE278" s="49" t="s">
        <v>5967</v>
      </c>
      <c r="BF278" s="38" t="s">
        <v>5971</v>
      </c>
      <c r="BG278" s="7">
        <v>1.4</v>
      </c>
      <c r="BH278" s="45">
        <v>18.630665495241377</v>
      </c>
      <c r="BI278" s="215" t="s">
        <v>8495</v>
      </c>
      <c r="BJ278" s="215" t="s">
        <v>8554</v>
      </c>
      <c r="BK278" s="7">
        <v>0.3</v>
      </c>
      <c r="BL278" s="25">
        <v>8.6655112651646445E-3</v>
      </c>
      <c r="BM278" s="20">
        <v>0.51</v>
      </c>
      <c r="BN278" s="20">
        <v>0.53749999999999987</v>
      </c>
      <c r="BO278" s="20">
        <v>0.48749999999999999</v>
      </c>
      <c r="BP278" s="46">
        <v>17.962962962962962</v>
      </c>
      <c r="BQ278" s="215" t="s">
        <v>8553</v>
      </c>
      <c r="BR278" s="79">
        <v>-0.42756930126002296</v>
      </c>
      <c r="BS278" s="9">
        <v>2.7323490911501214E-2</v>
      </c>
      <c r="BT278" s="9">
        <v>4.543062261030717E-2</v>
      </c>
      <c r="BU278" s="47" t="s">
        <v>5993</v>
      </c>
      <c r="BV278" s="47" t="s">
        <v>5993</v>
      </c>
      <c r="BW278" s="14" t="s">
        <v>5474</v>
      </c>
      <c r="BX278" s="83">
        <v>-0.31308316151202764</v>
      </c>
      <c r="BY278" s="82">
        <v>1.3599999999999999</v>
      </c>
      <c r="BZ278" s="46">
        <v>21.397058823529413</v>
      </c>
      <c r="CA278" s="48" t="s">
        <v>8475</v>
      </c>
      <c r="CB278" s="45">
        <v>-29.1</v>
      </c>
      <c r="CC278" s="45">
        <v>87.300000000000011</v>
      </c>
      <c r="CD278" s="45">
        <v>0</v>
      </c>
      <c r="CE278" s="45">
        <v>0</v>
      </c>
      <c r="CF278" s="14" t="s">
        <v>8804</v>
      </c>
      <c r="CG278" s="7" t="s">
        <v>8477</v>
      </c>
      <c r="CH278" s="215" t="s">
        <v>8498</v>
      </c>
      <c r="CI278" s="215" t="s">
        <v>8498</v>
      </c>
      <c r="CJ278" s="215" t="s">
        <v>8479</v>
      </c>
      <c r="CK278" s="43" t="s">
        <v>6985</v>
      </c>
      <c r="CL278" s="43" t="s">
        <v>5474</v>
      </c>
      <c r="CM278" s="43" t="s">
        <v>5474</v>
      </c>
      <c r="CN278" s="145">
        <v>87.300000000000011</v>
      </c>
      <c r="CO278" s="145">
        <v>-29.1</v>
      </c>
      <c r="CP278" s="148">
        <v>542.15236591152416</v>
      </c>
      <c r="CQ278" s="189" t="s">
        <v>5474</v>
      </c>
      <c r="CR278" s="189" t="s">
        <v>5474</v>
      </c>
      <c r="CS278" s="99" t="s">
        <v>5474</v>
      </c>
      <c r="CT278" s="167" t="s">
        <v>5474</v>
      </c>
      <c r="CU278" s="43" t="s">
        <v>5474</v>
      </c>
      <c r="CV278" s="43" t="s">
        <v>5474</v>
      </c>
      <c r="CW278" s="43" t="s">
        <v>5474</v>
      </c>
      <c r="CX278" s="43" t="s">
        <v>5474</v>
      </c>
      <c r="CY278" s="43" t="s">
        <v>5474</v>
      </c>
      <c r="CZ278" s="43" t="s">
        <v>5474</v>
      </c>
      <c r="DA278" s="42" t="s">
        <v>5474</v>
      </c>
      <c r="DB278" s="42" t="s">
        <v>5474</v>
      </c>
      <c r="DC278" s="42" t="s">
        <v>5474</v>
      </c>
      <c r="DD278" s="42" t="s">
        <v>5474</v>
      </c>
      <c r="DE278" s="42" t="s">
        <v>5474</v>
      </c>
      <c r="DF278" s="42" t="s">
        <v>5474</v>
      </c>
      <c r="DG278" s="42" t="s">
        <v>5474</v>
      </c>
      <c r="DH278" s="42" t="s">
        <v>5474</v>
      </c>
    </row>
    <row r="279" spans="1:112">
      <c r="A279" s="22">
        <v>6283</v>
      </c>
      <c r="B279" s="7" t="s">
        <v>1351</v>
      </c>
      <c r="C279" s="21">
        <v>0.4733</v>
      </c>
      <c r="D279" s="21">
        <v>0.98260000000000003</v>
      </c>
      <c r="E279" s="21">
        <v>0.1022</v>
      </c>
      <c r="F279" s="21">
        <v>0.42870000000000003</v>
      </c>
      <c r="G279" s="21">
        <v>1.3731</v>
      </c>
      <c r="H279" s="21">
        <v>-0.88890000000000002</v>
      </c>
      <c r="I279" s="21">
        <v>0</v>
      </c>
      <c r="J279" s="21">
        <v>-4.2</v>
      </c>
      <c r="K279" s="21">
        <v>-5.5999999999999999E-3</v>
      </c>
      <c r="L279" s="21">
        <v>-2.4199999999999999E-2</v>
      </c>
      <c r="M279" s="21">
        <v>-6.1899999999999997E-2</v>
      </c>
      <c r="N279" s="21">
        <v>-9.6100000000000005E-2</v>
      </c>
      <c r="O279" s="21">
        <v>-0.18959999999999999</v>
      </c>
      <c r="P279" s="21">
        <v>-0.1244</v>
      </c>
      <c r="Q279" s="21">
        <v>-2.3199999999999998E-2</v>
      </c>
      <c r="R279" s="21">
        <v>-1.55E-2</v>
      </c>
      <c r="S279" s="21">
        <v>1.9199999999999998E-2</v>
      </c>
      <c r="T279" s="21">
        <v>1.6400000000000001E-2</v>
      </c>
      <c r="U279" s="10">
        <v>-0.52</v>
      </c>
      <c r="V279" s="10">
        <v>-0.67</v>
      </c>
      <c r="W279" s="7">
        <v>0.2</v>
      </c>
      <c r="X279" s="20">
        <v>0.98040000000000005</v>
      </c>
      <c r="Y279" s="75"/>
      <c r="Z279" s="7"/>
      <c r="AA279" s="7"/>
      <c r="AB279" s="51">
        <v>360</v>
      </c>
      <c r="AC279" s="51">
        <v>-102</v>
      </c>
      <c r="AD279" s="51"/>
      <c r="AE279" s="51"/>
      <c r="AF279" s="51">
        <v>5</v>
      </c>
      <c r="AG279" s="51">
        <v>-3</v>
      </c>
      <c r="AH279" s="20">
        <v>4.9500000000000002E-2</v>
      </c>
      <c r="AI279" s="7" t="s">
        <v>8481</v>
      </c>
      <c r="AJ279" s="67" t="s">
        <v>8494</v>
      </c>
      <c r="AK279" s="44">
        <v>-0.51117589893100102</v>
      </c>
      <c r="AL279" s="44">
        <v>-0.53333333333333344</v>
      </c>
      <c r="AM279" s="44">
        <v>0.77777777777777746</v>
      </c>
      <c r="AN279" s="25">
        <v>1.031062124248497</v>
      </c>
      <c r="AO279" s="25">
        <v>0.28557114228456915</v>
      </c>
      <c r="AP279" s="215">
        <v>49.9</v>
      </c>
      <c r="AQ279" s="215" t="s">
        <v>8552</v>
      </c>
      <c r="AR279" s="44">
        <v>5.2742616033755199E-2</v>
      </c>
      <c r="AS279" s="171" t="s">
        <v>7335</v>
      </c>
      <c r="AT279" s="171" t="s">
        <v>7027</v>
      </c>
      <c r="AU279" s="171" t="s">
        <v>7111</v>
      </c>
      <c r="AV279" s="7" t="s">
        <v>8470</v>
      </c>
      <c r="AW279" s="14" t="s">
        <v>8254</v>
      </c>
      <c r="AX279" s="49" t="s">
        <v>6009</v>
      </c>
      <c r="AY279" s="38" t="s">
        <v>5971</v>
      </c>
      <c r="AZ279" s="14" t="s">
        <v>6038</v>
      </c>
      <c r="BA279" s="49" t="s">
        <v>5967</v>
      </c>
      <c r="BB279" s="38" t="s">
        <v>5971</v>
      </c>
      <c r="BC279" s="7">
        <v>0.4</v>
      </c>
      <c r="BD279" s="14" t="s">
        <v>6050</v>
      </c>
      <c r="BE279" s="49" t="s">
        <v>5967</v>
      </c>
      <c r="BF279" s="38" t="s">
        <v>5961</v>
      </c>
      <c r="BG279" s="7">
        <v>0.1</v>
      </c>
      <c r="BH279" s="45">
        <v>2155.0656583505515</v>
      </c>
      <c r="BI279" s="215" t="s">
        <v>8489</v>
      </c>
      <c r="BJ279" s="215" t="s">
        <v>8543</v>
      </c>
      <c r="BK279" s="7">
        <v>2.7</v>
      </c>
      <c r="BL279" s="25">
        <v>4.3933054393305471E-2</v>
      </c>
      <c r="BM279" s="20">
        <v>0.6288125</v>
      </c>
      <c r="BN279" s="20">
        <v>0.82750000000000001</v>
      </c>
      <c r="BO279" s="20">
        <v>0.46625</v>
      </c>
      <c r="BP279" s="46" t="s">
        <v>8473</v>
      </c>
      <c r="BQ279" s="215" t="s">
        <v>8473</v>
      </c>
      <c r="BR279" s="79" t="s">
        <v>8473</v>
      </c>
      <c r="BS279" s="9">
        <v>0</v>
      </c>
      <c r="BT279" s="9">
        <v>0</v>
      </c>
      <c r="BU279" s="47" t="s">
        <v>5993</v>
      </c>
      <c r="BV279" s="47" t="s">
        <v>5993</v>
      </c>
      <c r="BW279" s="14" t="s">
        <v>5474</v>
      </c>
      <c r="BX279" s="83" t="s">
        <v>8473</v>
      </c>
      <c r="BY279" s="82" t="s">
        <v>8473</v>
      </c>
      <c r="BZ279" s="46" t="s">
        <v>8473</v>
      </c>
      <c r="CA279" s="48" t="s">
        <v>8485</v>
      </c>
      <c r="CB279" s="45">
        <v>17964</v>
      </c>
      <c r="CC279" s="45">
        <v>-5089.8</v>
      </c>
      <c r="CD279" s="45">
        <v>0</v>
      </c>
      <c r="CE279" s="45">
        <v>0</v>
      </c>
      <c r="CF279" s="14" t="s">
        <v>8805</v>
      </c>
      <c r="CG279" s="7" t="s">
        <v>8477</v>
      </c>
      <c r="CH279" s="215" t="s">
        <v>8478</v>
      </c>
      <c r="CI279" s="215" t="s">
        <v>8478</v>
      </c>
      <c r="CJ279" s="215" t="s">
        <v>8479</v>
      </c>
      <c r="CK279" s="43" t="s">
        <v>5474</v>
      </c>
      <c r="CL279" s="43" t="s">
        <v>5474</v>
      </c>
      <c r="CM279" s="43" t="s">
        <v>5474</v>
      </c>
      <c r="CN279" s="145">
        <v>-5089.8</v>
      </c>
      <c r="CO279" s="145">
        <v>17964</v>
      </c>
      <c r="CP279" s="148">
        <v>107537.77635169252</v>
      </c>
      <c r="CQ279" s="189" t="s">
        <v>5474</v>
      </c>
      <c r="CR279" s="189" t="s">
        <v>5474</v>
      </c>
      <c r="CS279" s="99" t="s">
        <v>5474</v>
      </c>
      <c r="CT279" s="167" t="s">
        <v>5474</v>
      </c>
      <c r="CU279" s="43" t="s">
        <v>5474</v>
      </c>
      <c r="CV279" s="43" t="s">
        <v>5474</v>
      </c>
      <c r="CW279" s="43" t="s">
        <v>5474</v>
      </c>
      <c r="CX279" s="43" t="s">
        <v>5474</v>
      </c>
      <c r="CY279" s="43" t="s">
        <v>5474</v>
      </c>
      <c r="CZ279" s="43" t="s">
        <v>5474</v>
      </c>
      <c r="DA279" s="42" t="s">
        <v>5474</v>
      </c>
      <c r="DB279" s="42" t="s">
        <v>5474</v>
      </c>
      <c r="DC279" s="42" t="s">
        <v>5474</v>
      </c>
      <c r="DD279" s="42" t="s">
        <v>5474</v>
      </c>
      <c r="DE279" s="42" t="s">
        <v>5474</v>
      </c>
      <c r="DF279" s="42" t="s">
        <v>5474</v>
      </c>
      <c r="DG279" s="42" t="s">
        <v>5474</v>
      </c>
      <c r="DH279" s="42" t="s">
        <v>5474</v>
      </c>
    </row>
    <row r="280" spans="1:112">
      <c r="A280" s="22">
        <v>8182</v>
      </c>
      <c r="B280" s="7" t="s">
        <v>1484</v>
      </c>
      <c r="C280" s="21">
        <v>-2.2200000000000001E-2</v>
      </c>
      <c r="D280" s="21">
        <v>5.7200000000000001E-2</v>
      </c>
      <c r="E280" s="21">
        <v>-4.3700000000000003E-2</v>
      </c>
      <c r="F280" s="21">
        <v>6.59E-2</v>
      </c>
      <c r="G280" s="21">
        <v>0.2492</v>
      </c>
      <c r="H280" s="21">
        <v>0.61839999999999995</v>
      </c>
      <c r="I280" s="21">
        <v>1.3653999999999999</v>
      </c>
      <c r="J280" s="21">
        <v>1.163</v>
      </c>
      <c r="K280" s="21">
        <v>4.19E-2</v>
      </c>
      <c r="L280" s="21">
        <v>4.8000000000000001E-2</v>
      </c>
      <c r="M280" s="21">
        <v>3.3000000000000002E-2</v>
      </c>
      <c r="N280" s="21">
        <v>4.8500000000000001E-2</v>
      </c>
      <c r="O280" s="21">
        <v>5.9299999999999999E-2</v>
      </c>
      <c r="P280" s="21">
        <v>4.5900000000000003E-2</v>
      </c>
      <c r="Q280" s="21">
        <v>1.23E-2</v>
      </c>
      <c r="R280" s="21">
        <v>7.1000000000000004E-3</v>
      </c>
      <c r="S280" s="21">
        <v>5.4399999999999997E-2</v>
      </c>
      <c r="T280" s="21">
        <v>3.6900000000000002E-2</v>
      </c>
      <c r="U280" s="10">
        <v>1.99</v>
      </c>
      <c r="V280" s="10">
        <v>3.15</v>
      </c>
      <c r="W280" s="7">
        <v>1.05</v>
      </c>
      <c r="X280" s="20">
        <v>0.74399999999999999</v>
      </c>
      <c r="Y280" s="75">
        <v>2020</v>
      </c>
      <c r="Z280" s="7">
        <v>1.5</v>
      </c>
      <c r="AA280" s="7">
        <v>0</v>
      </c>
      <c r="AB280" s="51">
        <v>519</v>
      </c>
      <c r="AC280" s="51">
        <v>31</v>
      </c>
      <c r="AD280" s="51"/>
      <c r="AE280" s="51"/>
      <c r="AF280" s="51">
        <v>-22</v>
      </c>
      <c r="AG280" s="51">
        <v>-5</v>
      </c>
      <c r="AH280" s="20">
        <v>1.7000000000000001E-2</v>
      </c>
      <c r="AI280" s="7" t="s">
        <v>8487</v>
      </c>
      <c r="AJ280" s="67" t="s">
        <v>8494</v>
      </c>
      <c r="AK280" s="44">
        <v>0.66362252663622523</v>
      </c>
      <c r="AL280" s="44">
        <v>-0.54435483870967749</v>
      </c>
      <c r="AM280" s="44">
        <v>0.85185185185185441</v>
      </c>
      <c r="AN280" s="25">
        <v>0.69376979936642014</v>
      </c>
      <c r="AO280" s="25">
        <v>0.26187961985216468</v>
      </c>
      <c r="AP280" s="215">
        <v>47.35</v>
      </c>
      <c r="AQ280" s="215" t="s">
        <v>8552</v>
      </c>
      <c r="AR280" s="44">
        <v>1.8279569892473101E-2</v>
      </c>
      <c r="AS280" s="171" t="s">
        <v>7335</v>
      </c>
      <c r="AT280" s="171" t="s">
        <v>7336</v>
      </c>
      <c r="AU280" s="171" t="s">
        <v>6959</v>
      </c>
      <c r="AV280" s="7" t="s">
        <v>5474</v>
      </c>
      <c r="AW280" s="14" t="s">
        <v>6263</v>
      </c>
      <c r="AX280" s="49" t="s">
        <v>6009</v>
      </c>
      <c r="AY280" s="38" t="s">
        <v>5961</v>
      </c>
      <c r="AZ280" s="14" t="s">
        <v>6859</v>
      </c>
      <c r="BA280" s="49" t="s">
        <v>5967</v>
      </c>
      <c r="BB280" s="38" t="s">
        <v>5961</v>
      </c>
      <c r="BC280" s="7">
        <v>0.6</v>
      </c>
      <c r="BD280" s="14" t="s">
        <v>6224</v>
      </c>
      <c r="BE280" s="49" t="s">
        <v>5960</v>
      </c>
      <c r="BF280" s="38" t="s">
        <v>5961</v>
      </c>
      <c r="BG280" s="7">
        <v>0.7</v>
      </c>
      <c r="BH280" s="45">
        <v>1490.6271515998485</v>
      </c>
      <c r="BI280" s="215" t="s">
        <v>8489</v>
      </c>
      <c r="BJ280" s="215" t="s">
        <v>8520</v>
      </c>
      <c r="BK280" s="7">
        <v>1.4</v>
      </c>
      <c r="BL280" s="25">
        <v>2.4891774891774861E-2</v>
      </c>
      <c r="BM280" s="20">
        <v>0.66274999999999995</v>
      </c>
      <c r="BN280" s="20">
        <v>0.63250000000000006</v>
      </c>
      <c r="BO280" s="20">
        <v>0.68749999999999989</v>
      </c>
      <c r="BP280" s="46">
        <v>15.031746031746033</v>
      </c>
      <c r="BQ280" s="215" t="s">
        <v>8521</v>
      </c>
      <c r="BR280" s="79">
        <v>-0.13841605068637791</v>
      </c>
      <c r="BS280" s="9">
        <v>1.6230342884831384E-2</v>
      </c>
      <c r="BT280" s="9">
        <v>2.5678765494297595E-2</v>
      </c>
      <c r="BU280" s="47" t="s">
        <v>5993</v>
      </c>
      <c r="BV280" s="47">
        <v>44385</v>
      </c>
      <c r="BW280" s="14" t="s">
        <v>5474</v>
      </c>
      <c r="BX280" s="83">
        <v>3.3900739176346277E-2</v>
      </c>
      <c r="BY280" s="82">
        <v>3.29</v>
      </c>
      <c r="BZ280" s="46">
        <v>14.392097264437691</v>
      </c>
      <c r="CA280" s="48" t="s">
        <v>8475</v>
      </c>
      <c r="CB280" s="45">
        <v>24574.65</v>
      </c>
      <c r="CC280" s="45">
        <v>1467.8500000000001</v>
      </c>
      <c r="CD280" s="45">
        <v>0</v>
      </c>
      <c r="CE280" s="45">
        <v>0</v>
      </c>
      <c r="CF280" s="14" t="s">
        <v>8806</v>
      </c>
      <c r="CG280" s="7" t="s">
        <v>8477</v>
      </c>
      <c r="CH280" s="215" t="s">
        <v>8478</v>
      </c>
      <c r="CI280" s="215" t="s">
        <v>8498</v>
      </c>
      <c r="CJ280" s="215" t="s">
        <v>8546</v>
      </c>
      <c r="CK280" s="43" t="s">
        <v>5474</v>
      </c>
      <c r="CL280" s="43" t="s">
        <v>5474</v>
      </c>
      <c r="CM280" s="43" t="s">
        <v>5474</v>
      </c>
      <c r="CN280" s="145">
        <v>1467.8500000000001</v>
      </c>
      <c r="CO280" s="145">
        <v>24574.65</v>
      </c>
      <c r="CP280" s="148">
        <v>70581.195628252826</v>
      </c>
      <c r="CQ280" s="189" t="s">
        <v>5474</v>
      </c>
      <c r="CR280" s="189" t="s">
        <v>5474</v>
      </c>
      <c r="CS280" s="99" t="s">
        <v>5474</v>
      </c>
      <c r="CT280" s="167" t="s">
        <v>5474</v>
      </c>
      <c r="CU280" s="43" t="s">
        <v>5474</v>
      </c>
      <c r="CV280" s="43" t="s">
        <v>5474</v>
      </c>
      <c r="CW280" s="43" t="s">
        <v>5474</v>
      </c>
      <c r="CX280" s="43" t="s">
        <v>5474</v>
      </c>
      <c r="CY280" s="43" t="s">
        <v>5474</v>
      </c>
      <c r="CZ280" s="43" t="s">
        <v>5474</v>
      </c>
      <c r="DA280" s="42" t="s">
        <v>5474</v>
      </c>
      <c r="DB280" s="42" t="s">
        <v>5474</v>
      </c>
      <c r="DC280" s="42" t="s">
        <v>5474</v>
      </c>
      <c r="DD280" s="42" t="s">
        <v>5474</v>
      </c>
      <c r="DE280" s="42" t="s">
        <v>5474</v>
      </c>
      <c r="DF280" s="42" t="s">
        <v>5474</v>
      </c>
      <c r="DG280" s="42" t="s">
        <v>5474</v>
      </c>
      <c r="DH280" s="42" t="s">
        <v>5474</v>
      </c>
    </row>
    <row r="281" spans="1:112">
      <c r="A281" s="22">
        <v>1905</v>
      </c>
      <c r="B281" s="7" t="s">
        <v>247</v>
      </c>
      <c r="C281" s="21">
        <v>-5.5500000000000001E-2</v>
      </c>
      <c r="D281" s="21">
        <v>0.1883</v>
      </c>
      <c r="E281" s="21">
        <v>-7.0800000000000002E-2</v>
      </c>
      <c r="F281" s="21">
        <v>0.18720000000000001</v>
      </c>
      <c r="G281" s="21">
        <v>0.23089999999999999</v>
      </c>
      <c r="H281" s="21">
        <v>3.2222</v>
      </c>
      <c r="I281" s="21">
        <v>11.666700000000001</v>
      </c>
      <c r="J281" s="21">
        <v>6.875</v>
      </c>
      <c r="K281" s="21">
        <v>6.5299999999999997E-2</v>
      </c>
      <c r="L281" s="21">
        <v>0.1007</v>
      </c>
      <c r="M281" s="21">
        <v>5.7599999999999998E-2</v>
      </c>
      <c r="N281" s="21">
        <v>5.9900000000000002E-2</v>
      </c>
      <c r="O281" s="21">
        <v>8.7099999999999997E-2</v>
      </c>
      <c r="P281" s="21">
        <v>4.6399999999999997E-2</v>
      </c>
      <c r="Q281" s="21">
        <v>1.23E-2</v>
      </c>
      <c r="R281" s="21">
        <v>6.6E-3</v>
      </c>
      <c r="S281" s="21">
        <v>1.06E-2</v>
      </c>
      <c r="T281" s="21">
        <v>9.4000000000000004E-3</v>
      </c>
      <c r="U281" s="10">
        <v>0.47</v>
      </c>
      <c r="V281" s="10">
        <v>0.36</v>
      </c>
      <c r="W281" s="7">
        <v>0.24</v>
      </c>
      <c r="X281" s="20">
        <v>0.90100000000000002</v>
      </c>
      <c r="Y281" s="75"/>
      <c r="Z281" s="7"/>
      <c r="AA281" s="7"/>
      <c r="AB281" s="51">
        <v>12261</v>
      </c>
      <c r="AC281" s="51">
        <v>3308</v>
      </c>
      <c r="AD281" s="51">
        <v>49</v>
      </c>
      <c r="AE281" s="51">
        <v>24</v>
      </c>
      <c r="AF281" s="51">
        <v>57</v>
      </c>
      <c r="AG281" s="51">
        <v>67</v>
      </c>
      <c r="AH281" s="20">
        <v>0.1386</v>
      </c>
      <c r="AI281" s="7" t="s">
        <v>8487</v>
      </c>
      <c r="AJ281" s="67" t="s">
        <v>8536</v>
      </c>
      <c r="AK281" s="44">
        <v>0.66960352422907488</v>
      </c>
      <c r="AL281" s="44">
        <v>0.68674698795180777</v>
      </c>
      <c r="AM281" s="44">
        <v>-0.71428571428571141</v>
      </c>
      <c r="AN281" s="25">
        <v>0.98500986193293871</v>
      </c>
      <c r="AO281" s="25">
        <v>0.16370808678500981</v>
      </c>
      <c r="AP281" s="215">
        <v>25.35</v>
      </c>
      <c r="AQ281" s="215" t="s">
        <v>8552</v>
      </c>
      <c r="AR281" s="44">
        <v>5.9523809523809503E-3</v>
      </c>
      <c r="AS281" s="171" t="s">
        <v>7335</v>
      </c>
      <c r="AT281" s="171" t="s">
        <v>7336</v>
      </c>
      <c r="AU281" s="171" t="s">
        <v>6977</v>
      </c>
      <c r="AV281" s="7" t="s">
        <v>8470</v>
      </c>
      <c r="AW281" s="14" t="s">
        <v>7334</v>
      </c>
      <c r="AX281" s="49" t="s">
        <v>6009</v>
      </c>
      <c r="AY281" s="38" t="s">
        <v>5961</v>
      </c>
      <c r="AZ281" s="14" t="s">
        <v>6038</v>
      </c>
      <c r="BA281" s="49" t="s">
        <v>5967</v>
      </c>
      <c r="BB281" s="38" t="s">
        <v>6007</v>
      </c>
      <c r="BC281" s="7">
        <v>0.7</v>
      </c>
      <c r="BD281" s="14" t="s">
        <v>6143</v>
      </c>
      <c r="BE281" s="49" t="s">
        <v>5967</v>
      </c>
      <c r="BF281" s="38" t="s">
        <v>5989</v>
      </c>
      <c r="BG281" s="7">
        <v>0.3</v>
      </c>
      <c r="BH281" s="45">
        <v>8862.5369142512536</v>
      </c>
      <c r="BI281" s="215" t="s">
        <v>8499</v>
      </c>
      <c r="BJ281" s="215" t="s">
        <v>8509</v>
      </c>
      <c r="BK281" s="7">
        <v>1</v>
      </c>
      <c r="BL281" s="25">
        <v>7.9522862823062767E-3</v>
      </c>
      <c r="BM281" s="20">
        <v>0.68724999999999992</v>
      </c>
      <c r="BN281" s="20">
        <v>0.63500000000000001</v>
      </c>
      <c r="BO281" s="20">
        <v>0.72999999999999987</v>
      </c>
      <c r="BP281" s="46">
        <v>70.416666666666671</v>
      </c>
      <c r="BQ281" s="215" t="s">
        <v>8521</v>
      </c>
      <c r="BR281" s="79">
        <v>-0.78082182774490472</v>
      </c>
      <c r="BS281" s="9">
        <v>3.5964165842838902E-3</v>
      </c>
      <c r="BT281" s="9">
        <v>0</v>
      </c>
      <c r="BU281" s="47" t="s">
        <v>5993</v>
      </c>
      <c r="BV281" s="47" t="s">
        <v>5993</v>
      </c>
      <c r="BW281" s="14" t="s">
        <v>5474</v>
      </c>
      <c r="BX281" s="83">
        <v>-0.73698619329388559</v>
      </c>
      <c r="BY281" s="82">
        <v>0.37</v>
      </c>
      <c r="BZ281" s="46">
        <v>68.513513513513516</v>
      </c>
      <c r="CA281" s="48" t="s">
        <v>8593</v>
      </c>
      <c r="CB281" s="45">
        <v>310816.35000000003</v>
      </c>
      <c r="CC281" s="45">
        <v>83857.8</v>
      </c>
      <c r="CD281" s="45">
        <v>1242.1500000000001</v>
      </c>
      <c r="CE281" s="45">
        <v>608.40000000000009</v>
      </c>
      <c r="CF281" s="14" t="s">
        <v>8807</v>
      </c>
      <c r="CG281" s="7" t="s">
        <v>8556</v>
      </c>
      <c r="CH281" s="215" t="s">
        <v>8478</v>
      </c>
      <c r="CI281" s="215" t="s">
        <v>8478</v>
      </c>
      <c r="CJ281" s="215" t="s">
        <v>8479</v>
      </c>
      <c r="CK281" s="43" t="s">
        <v>5474</v>
      </c>
      <c r="CL281" s="43" t="s">
        <v>5474</v>
      </c>
      <c r="CM281" s="43" t="s">
        <v>5474</v>
      </c>
      <c r="CN281" s="145">
        <v>84466.2</v>
      </c>
      <c r="CO281" s="145">
        <v>312058.50000000006</v>
      </c>
      <c r="CP281" s="148">
        <v>224665.3107762693</v>
      </c>
      <c r="CQ281" s="189" t="s">
        <v>5474</v>
      </c>
      <c r="CR281" s="189" t="s">
        <v>5474</v>
      </c>
      <c r="CS281" s="99" t="s">
        <v>5474</v>
      </c>
      <c r="CT281" s="167" t="s">
        <v>8504</v>
      </c>
      <c r="CU281" s="43" t="s">
        <v>5474</v>
      </c>
      <c r="CV281" s="43" t="s">
        <v>5474</v>
      </c>
      <c r="CW281" s="43" t="s">
        <v>5474</v>
      </c>
      <c r="CX281" s="43" t="s">
        <v>5474</v>
      </c>
      <c r="CY281" s="43" t="s">
        <v>5474</v>
      </c>
      <c r="CZ281" s="43" t="s">
        <v>5474</v>
      </c>
      <c r="DA281" s="42" t="s">
        <v>5474</v>
      </c>
      <c r="DB281" s="42" t="s">
        <v>5474</v>
      </c>
      <c r="DC281" s="42" t="s">
        <v>5474</v>
      </c>
      <c r="DD281" s="42" t="s">
        <v>5474</v>
      </c>
      <c r="DE281" s="42" t="s">
        <v>5474</v>
      </c>
      <c r="DF281" s="42" t="s">
        <v>8504</v>
      </c>
      <c r="DG281" s="42" t="s">
        <v>5474</v>
      </c>
      <c r="DH281" s="42" t="s">
        <v>5474</v>
      </c>
    </row>
    <row r="282" spans="1:112">
      <c r="A282" s="22">
        <v>3438</v>
      </c>
      <c r="B282" s="7" t="s">
        <v>754</v>
      </c>
      <c r="C282" s="21">
        <v>1.12E-2</v>
      </c>
      <c r="D282" s="21">
        <v>0.26050000000000001</v>
      </c>
      <c r="E282" s="21">
        <v>2.35E-2</v>
      </c>
      <c r="F282" s="21">
        <v>0.23400000000000001</v>
      </c>
      <c r="G282" s="21">
        <v>0.39269999999999999</v>
      </c>
      <c r="H282" s="21">
        <v>1.6799999999999999E-2</v>
      </c>
      <c r="I282" s="21">
        <v>6.5625</v>
      </c>
      <c r="J282" s="21">
        <v>4.3333000000000004</v>
      </c>
      <c r="K282" s="21">
        <v>2.4400000000000002E-2</v>
      </c>
      <c r="L282" s="21">
        <v>0.10589999999999999</v>
      </c>
      <c r="M282" s="21">
        <v>7.3499999999999996E-2</v>
      </c>
      <c r="N282" s="21">
        <v>1.4200000000000001E-2</v>
      </c>
      <c r="O282" s="21">
        <v>0.1404</v>
      </c>
      <c r="P282" s="21">
        <v>0.1283</v>
      </c>
      <c r="Q282" s="21">
        <v>2.9399999999999999E-2</v>
      </c>
      <c r="R282" s="21">
        <v>2.3E-2</v>
      </c>
      <c r="S282" s="21">
        <v>-6.4000000000000003E-3</v>
      </c>
      <c r="T282" s="21">
        <v>-3.3999999999999998E-3</v>
      </c>
      <c r="U282" s="10">
        <v>2.4</v>
      </c>
      <c r="V282" s="10">
        <v>4.0199999999999996</v>
      </c>
      <c r="W282" s="7">
        <v>0.3</v>
      </c>
      <c r="X282" s="20">
        <v>0.72460000000000002</v>
      </c>
      <c r="Y282" s="75">
        <v>2020</v>
      </c>
      <c r="Z282" s="7">
        <v>1.5</v>
      </c>
      <c r="AA282" s="7">
        <v>0</v>
      </c>
      <c r="AB282" s="51">
        <v>147</v>
      </c>
      <c r="AC282" s="51">
        <v>-120</v>
      </c>
      <c r="AD282" s="51"/>
      <c r="AE282" s="51"/>
      <c r="AF282" s="51">
        <v>21</v>
      </c>
      <c r="AG282" s="51">
        <v>10</v>
      </c>
      <c r="AH282" s="20">
        <v>1.7000000000000001E-2</v>
      </c>
      <c r="AI282" s="7" t="s">
        <v>8487</v>
      </c>
      <c r="AJ282" s="67" t="s">
        <v>8482</v>
      </c>
      <c r="AK282" s="44">
        <v>0.63369963369963367</v>
      </c>
      <c r="AL282" s="44">
        <v>-0.7142857142857143</v>
      </c>
      <c r="AM282" s="44">
        <v>0.92857142857142927</v>
      </c>
      <c r="AN282" s="25">
        <v>0.91508379888268165</v>
      </c>
      <c r="AO282" s="25">
        <v>0.38324022346368714</v>
      </c>
      <c r="AP282" s="215">
        <v>89.5</v>
      </c>
      <c r="AQ282" s="215" t="s">
        <v>8552</v>
      </c>
      <c r="AR282" s="44">
        <v>4.6783625730994101E-2</v>
      </c>
      <c r="AS282" s="171" t="s">
        <v>7827</v>
      </c>
      <c r="AT282" s="171" t="s">
        <v>6950</v>
      </c>
      <c r="AU282" s="171" t="s">
        <v>7213</v>
      </c>
      <c r="AV282" s="7" t="s">
        <v>5474</v>
      </c>
      <c r="AW282" s="14" t="s">
        <v>7859</v>
      </c>
      <c r="AX282" s="49" t="s">
        <v>6009</v>
      </c>
      <c r="AY282" s="38" t="s">
        <v>5971</v>
      </c>
      <c r="AZ282" s="14" t="s">
        <v>6146</v>
      </c>
      <c r="BA282" s="49" t="s">
        <v>5993</v>
      </c>
      <c r="BB282" s="38" t="s">
        <v>5993</v>
      </c>
      <c r="BC282" s="7">
        <v>0.4</v>
      </c>
      <c r="BD282" s="14" t="s">
        <v>6019</v>
      </c>
      <c r="BE282" s="49" t="s">
        <v>5967</v>
      </c>
      <c r="BF282" s="38" t="s">
        <v>5961</v>
      </c>
      <c r="BG282" s="7">
        <v>0.5</v>
      </c>
      <c r="BH282" s="45">
        <v>1074.0242434495224</v>
      </c>
      <c r="BI282" s="215" t="s">
        <v>8489</v>
      </c>
      <c r="BJ282" s="215" t="s">
        <v>8520</v>
      </c>
      <c r="BK282" s="7">
        <v>1.6</v>
      </c>
      <c r="BL282" s="25">
        <v>4.5560747663551469E-2</v>
      </c>
      <c r="BM282" s="20">
        <v>0.70081249999999984</v>
      </c>
      <c r="BN282" s="20">
        <v>0.68499999999999994</v>
      </c>
      <c r="BO282" s="20">
        <v>0.71374999999999977</v>
      </c>
      <c r="BP282" s="46">
        <v>22.263681592039802</v>
      </c>
      <c r="BQ282" s="215" t="s">
        <v>8521</v>
      </c>
      <c r="BR282" s="79">
        <v>-0.40628677839851013</v>
      </c>
      <c r="BS282" s="9">
        <v>0</v>
      </c>
      <c r="BT282" s="9">
        <v>1.0846325531950862E-2</v>
      </c>
      <c r="BU282" s="47">
        <v>44404</v>
      </c>
      <c r="BV282" s="47">
        <v>44410</v>
      </c>
      <c r="BW282" s="14" t="s">
        <v>5474</v>
      </c>
      <c r="BX282" s="83">
        <v>-0.28754413407821222</v>
      </c>
      <c r="BY282" s="82">
        <v>4.4000000000000004</v>
      </c>
      <c r="BZ282" s="46">
        <v>20.34090909090909</v>
      </c>
      <c r="CA282" s="48" t="s">
        <v>8485</v>
      </c>
      <c r="CB282" s="45">
        <v>13156.5</v>
      </c>
      <c r="CC282" s="45">
        <v>-10740</v>
      </c>
      <c r="CD282" s="45">
        <v>0</v>
      </c>
      <c r="CE282" s="45">
        <v>0</v>
      </c>
      <c r="CF282" s="14" t="s">
        <v>8808</v>
      </c>
      <c r="CG282" s="7" t="s">
        <v>8477</v>
      </c>
      <c r="CH282" s="215" t="s">
        <v>8478</v>
      </c>
      <c r="CI282" s="215" t="s">
        <v>8479</v>
      </c>
      <c r="CJ282" s="215" t="s">
        <v>8523</v>
      </c>
      <c r="CK282" s="43" t="s">
        <v>5474</v>
      </c>
      <c r="CL282" s="43" t="s">
        <v>5474</v>
      </c>
      <c r="CM282" s="43" t="s">
        <v>6994</v>
      </c>
      <c r="CN282" s="145">
        <v>-10740</v>
      </c>
      <c r="CO282" s="145">
        <v>13156.5</v>
      </c>
      <c r="CP282" s="148">
        <v>96125.169788732252</v>
      </c>
      <c r="CQ282" s="189" t="s">
        <v>5474</v>
      </c>
      <c r="CR282" s="189" t="s">
        <v>5474</v>
      </c>
      <c r="CS282" s="99" t="s">
        <v>5474</v>
      </c>
      <c r="CT282" s="167" t="s">
        <v>5474</v>
      </c>
      <c r="CU282" s="43" t="s">
        <v>5474</v>
      </c>
      <c r="CV282" s="43" t="s">
        <v>5474</v>
      </c>
      <c r="CW282" s="43" t="s">
        <v>5474</v>
      </c>
      <c r="CX282" s="43" t="s">
        <v>5474</v>
      </c>
      <c r="CY282" s="43" t="s">
        <v>5474</v>
      </c>
      <c r="CZ282" s="43" t="s">
        <v>5474</v>
      </c>
      <c r="DA282" s="42" t="s">
        <v>5474</v>
      </c>
      <c r="DB282" s="42" t="s">
        <v>5474</v>
      </c>
      <c r="DC282" s="42" t="s">
        <v>5474</v>
      </c>
      <c r="DD282" s="42" t="s">
        <v>5474</v>
      </c>
      <c r="DE282" s="42" t="s">
        <v>5474</v>
      </c>
      <c r="DF282" s="42" t="s">
        <v>5474</v>
      </c>
      <c r="DG282" s="42" t="s">
        <v>5474</v>
      </c>
      <c r="DH282" s="42" t="s">
        <v>5474</v>
      </c>
    </row>
    <row r="283" spans="1:112">
      <c r="A283" s="22">
        <v>6190</v>
      </c>
      <c r="B283" s="7" t="s">
        <v>1277</v>
      </c>
      <c r="C283" s="21">
        <v>2.3300000000000001E-2</v>
      </c>
      <c r="D283" s="21">
        <v>0.82299999999999995</v>
      </c>
      <c r="E283" s="21">
        <v>6.4600000000000005E-2</v>
      </c>
      <c r="F283" s="21">
        <v>0.65620000000000001</v>
      </c>
      <c r="G283" s="21">
        <v>0.69010000000000005</v>
      </c>
      <c r="H283" s="21">
        <v>0.80649999999999999</v>
      </c>
      <c r="I283" s="21">
        <v>4.5999999999999996</v>
      </c>
      <c r="J283" s="21">
        <v>1.6364000000000001</v>
      </c>
      <c r="K283" s="21">
        <v>1.6000000000000001E-3</v>
      </c>
      <c r="L283" s="21">
        <v>-2.9600000000000001E-2</v>
      </c>
      <c r="M283" s="21">
        <v>-1.47E-2</v>
      </c>
      <c r="N283" s="21">
        <v>1.17E-2</v>
      </c>
      <c r="O283" s="21">
        <v>1.5800000000000002E-2</v>
      </c>
      <c r="P283" s="21">
        <v>1.0999999999999999E-2</v>
      </c>
      <c r="Q283" s="21">
        <v>1.9900000000000001E-2</v>
      </c>
      <c r="R283" s="21">
        <v>7.4000000000000003E-3</v>
      </c>
      <c r="S283" s="21">
        <v>9.35E-2</v>
      </c>
      <c r="T283" s="21">
        <v>5.0500000000000003E-2</v>
      </c>
      <c r="U283" s="10">
        <v>0.87</v>
      </c>
      <c r="V283" s="10">
        <v>1.56</v>
      </c>
      <c r="W283" s="7">
        <v>0.78349999999999997</v>
      </c>
      <c r="X283" s="20">
        <v>0.72419999999999995</v>
      </c>
      <c r="Y283" s="75">
        <v>2020</v>
      </c>
      <c r="Z283" s="7">
        <v>1.0077</v>
      </c>
      <c r="AA283" s="7">
        <v>0</v>
      </c>
      <c r="AB283" s="51">
        <v>73</v>
      </c>
      <c r="AC283" s="51">
        <v>-158</v>
      </c>
      <c r="AD283" s="51"/>
      <c r="AE283" s="51"/>
      <c r="AF283" s="51">
        <v>1</v>
      </c>
      <c r="AG283" s="51"/>
      <c r="AH283" s="20">
        <v>2.07E-2</v>
      </c>
      <c r="AI283" s="7" t="s">
        <v>8481</v>
      </c>
      <c r="AJ283" s="67" t="s">
        <v>8494</v>
      </c>
      <c r="AK283" s="44">
        <v>0.57547169811320753</v>
      </c>
      <c r="AL283" s="44">
        <v>0.50476190476190452</v>
      </c>
      <c r="AM283" s="44">
        <v>0.92307692307692224</v>
      </c>
      <c r="AN283" s="25">
        <v>0.6489795918367347</v>
      </c>
      <c r="AO283" s="25">
        <v>0.21428571428571427</v>
      </c>
      <c r="AP283" s="215">
        <v>24.5</v>
      </c>
      <c r="AQ283" s="215" t="s">
        <v>8552</v>
      </c>
      <c r="AR283" s="44">
        <v>2.94117647058823E-2</v>
      </c>
      <c r="AS283" s="171" t="s">
        <v>7827</v>
      </c>
      <c r="AT283" s="171" t="s">
        <v>6997</v>
      </c>
      <c r="AU283" s="171" t="s">
        <v>7043</v>
      </c>
      <c r="AV283" s="7" t="s">
        <v>8470</v>
      </c>
      <c r="AW283" s="14" t="s">
        <v>8215</v>
      </c>
      <c r="AX283" s="49" t="s">
        <v>6009</v>
      </c>
      <c r="AY283" s="38" t="s">
        <v>5961</v>
      </c>
      <c r="AZ283" s="14" t="s">
        <v>6199</v>
      </c>
      <c r="BA283" s="49" t="s">
        <v>5967</v>
      </c>
      <c r="BB283" s="38" t="s">
        <v>5971</v>
      </c>
      <c r="BC283" s="7">
        <v>0.3</v>
      </c>
      <c r="BD283" s="14" t="s">
        <v>6056</v>
      </c>
      <c r="BE283" s="49" t="s">
        <v>5967</v>
      </c>
      <c r="BF283" s="38" t="s">
        <v>5961</v>
      </c>
      <c r="BG283" s="7">
        <v>0.3</v>
      </c>
      <c r="BH283" s="45">
        <v>567.37712625452946</v>
      </c>
      <c r="BI283" s="215" t="s">
        <v>8489</v>
      </c>
      <c r="BJ283" s="215" t="s">
        <v>8554</v>
      </c>
      <c r="BK283" s="7">
        <v>0.9</v>
      </c>
      <c r="BL283" s="25">
        <v>2.5104602510460313E-2</v>
      </c>
      <c r="BM283" s="20">
        <v>0.72700000000000009</v>
      </c>
      <c r="BN283" s="20">
        <v>0.78749999999999998</v>
      </c>
      <c r="BO283" s="20">
        <v>0.67749999999999999</v>
      </c>
      <c r="BP283" s="46">
        <v>15.705128205128204</v>
      </c>
      <c r="BQ283" s="215" t="s">
        <v>8483</v>
      </c>
      <c r="BR283" s="79">
        <v>-7.8738775510204015E-2</v>
      </c>
      <c r="BS283" s="9">
        <v>2.5977622743684314E-2</v>
      </c>
      <c r="BT283" s="9">
        <v>3.5075421031861787E-2</v>
      </c>
      <c r="BU283" s="47" t="s">
        <v>5993</v>
      </c>
      <c r="BV283" s="47" t="s">
        <v>5993</v>
      </c>
      <c r="BW283" s="14" t="s">
        <v>5474</v>
      </c>
      <c r="BX283" s="83">
        <v>0.10551346938775516</v>
      </c>
      <c r="BY283" s="82">
        <v>1.87</v>
      </c>
      <c r="BZ283" s="46">
        <v>13.101604278074866</v>
      </c>
      <c r="CA283" s="48" t="s">
        <v>8485</v>
      </c>
      <c r="CB283" s="45">
        <v>1788.5</v>
      </c>
      <c r="CC283" s="45">
        <v>-3871</v>
      </c>
      <c r="CD283" s="45">
        <v>0</v>
      </c>
      <c r="CE283" s="45">
        <v>0</v>
      </c>
      <c r="CF283" s="14" t="s">
        <v>8809</v>
      </c>
      <c r="CG283" s="7" t="s">
        <v>8477</v>
      </c>
      <c r="CH283" s="215" t="s">
        <v>8478</v>
      </c>
      <c r="CI283" s="215" t="s">
        <v>8479</v>
      </c>
      <c r="CJ283" s="215" t="s">
        <v>8479</v>
      </c>
      <c r="CK283" s="43" t="s">
        <v>5474</v>
      </c>
      <c r="CL283" s="43" t="s">
        <v>5474</v>
      </c>
      <c r="CM283" s="43" t="s">
        <v>5474</v>
      </c>
      <c r="CN283" s="145">
        <v>-3871</v>
      </c>
      <c r="CO283" s="145">
        <v>1788.5</v>
      </c>
      <c r="CP283" s="148">
        <v>13900.739593235972</v>
      </c>
      <c r="CQ283" s="189" t="s">
        <v>5474</v>
      </c>
      <c r="CR283" s="189" t="s">
        <v>5474</v>
      </c>
      <c r="CS283" s="99" t="s">
        <v>5474</v>
      </c>
      <c r="CT283" s="167" t="s">
        <v>8504</v>
      </c>
      <c r="CU283" s="43" t="s">
        <v>5474</v>
      </c>
      <c r="CV283" s="43" t="s">
        <v>5474</v>
      </c>
      <c r="CW283" s="43" t="s">
        <v>5474</v>
      </c>
      <c r="CX283" s="43" t="s">
        <v>5474</v>
      </c>
      <c r="CY283" s="43" t="s">
        <v>5474</v>
      </c>
      <c r="CZ283" s="43" t="s">
        <v>5474</v>
      </c>
      <c r="DA283" s="42" t="s">
        <v>5474</v>
      </c>
      <c r="DB283" s="42" t="s">
        <v>5474</v>
      </c>
      <c r="DC283" s="42" t="s">
        <v>5474</v>
      </c>
      <c r="DD283" s="42" t="s">
        <v>5474</v>
      </c>
      <c r="DE283" s="42" t="s">
        <v>5474</v>
      </c>
      <c r="DF283" s="42" t="s">
        <v>8504</v>
      </c>
      <c r="DG283" s="42" t="s">
        <v>5474</v>
      </c>
      <c r="DH283" s="42" t="s">
        <v>5474</v>
      </c>
    </row>
    <row r="284" spans="1:112">
      <c r="A284" s="22">
        <v>3372</v>
      </c>
      <c r="B284" s="7" t="s">
        <v>734</v>
      </c>
      <c r="C284" s="21">
        <v>2.06E-2</v>
      </c>
      <c r="D284" s="21">
        <v>0.87119999999999997</v>
      </c>
      <c r="E284" s="21">
        <v>7.1400000000000005E-2</v>
      </c>
      <c r="F284" s="21">
        <v>0.72360000000000002</v>
      </c>
      <c r="G284" s="21">
        <v>0.73319999999999996</v>
      </c>
      <c r="H284" s="21">
        <v>0.57499999999999996</v>
      </c>
      <c r="I284" s="21">
        <v>4.7058999999999997</v>
      </c>
      <c r="J284" s="21">
        <v>5.4782999999999999</v>
      </c>
      <c r="K284" s="21">
        <v>6.0999999999999999E-2</v>
      </c>
      <c r="L284" s="21">
        <v>0.2999</v>
      </c>
      <c r="M284" s="21">
        <v>0.13739999999999999</v>
      </c>
      <c r="N284" s="21">
        <v>6.2E-2</v>
      </c>
      <c r="O284" s="21">
        <v>0.33379999999999999</v>
      </c>
      <c r="P284" s="21">
        <v>0.15679999999999999</v>
      </c>
      <c r="Q284" s="21">
        <v>3.3599999999999998E-2</v>
      </c>
      <c r="R284" s="21">
        <v>2.7699999999999999E-2</v>
      </c>
      <c r="S284" s="21">
        <v>-0.1384</v>
      </c>
      <c r="T284" s="21">
        <v>-0.12089999999999999</v>
      </c>
      <c r="U284" s="10">
        <v>1.03</v>
      </c>
      <c r="V284" s="10">
        <v>1.19</v>
      </c>
      <c r="W284" s="7">
        <v>0</v>
      </c>
      <c r="X284" s="20">
        <v>0</v>
      </c>
      <c r="Y284" s="75"/>
      <c r="Z284" s="7"/>
      <c r="AA284" s="7"/>
      <c r="AB284" s="51">
        <v>442</v>
      </c>
      <c r="AC284" s="51">
        <v>-642</v>
      </c>
      <c r="AD284" s="51"/>
      <c r="AE284" s="51"/>
      <c r="AF284" s="51">
        <v>7</v>
      </c>
      <c r="AG284" s="51">
        <v>1</v>
      </c>
      <c r="AH284" s="20">
        <v>5.74E-2</v>
      </c>
      <c r="AI284" s="7" t="s">
        <v>8487</v>
      </c>
      <c r="AJ284" s="67" t="s">
        <v>8482</v>
      </c>
      <c r="AK284" s="44">
        <v>0.68250716919295373</v>
      </c>
      <c r="AL284" s="44">
        <v>-0.63461538461538458</v>
      </c>
      <c r="AM284" s="44">
        <v>0.56666666666666754</v>
      </c>
      <c r="AN284" s="25">
        <v>0.9667326732673267</v>
      </c>
      <c r="AO284" s="25">
        <v>0.41188118811881197</v>
      </c>
      <c r="AP284" s="215">
        <v>25.25</v>
      </c>
      <c r="AQ284" s="215" t="s">
        <v>8552</v>
      </c>
      <c r="AR284" s="44">
        <v>5.4279749478079301E-2</v>
      </c>
      <c r="AS284" s="171" t="s">
        <v>7845</v>
      </c>
      <c r="AT284" s="171" t="s">
        <v>7101</v>
      </c>
      <c r="AU284" s="171" t="s">
        <v>7505</v>
      </c>
      <c r="AV284" s="7" t="s">
        <v>5474</v>
      </c>
      <c r="AW284" s="14" t="s">
        <v>6157</v>
      </c>
      <c r="AX284" s="49" t="s">
        <v>6009</v>
      </c>
      <c r="AY284" s="38" t="s">
        <v>5971</v>
      </c>
      <c r="AZ284" s="14" t="s">
        <v>6123</v>
      </c>
      <c r="BA284" s="49" t="s">
        <v>5993</v>
      </c>
      <c r="BB284" s="38" t="s">
        <v>5993</v>
      </c>
      <c r="BC284" s="7">
        <v>0.4</v>
      </c>
      <c r="BD284" s="14" t="s">
        <v>6137</v>
      </c>
      <c r="BE284" s="49" t="s">
        <v>5960</v>
      </c>
      <c r="BF284" s="38" t="s">
        <v>5961</v>
      </c>
      <c r="BG284" s="7">
        <v>0.6</v>
      </c>
      <c r="BH284" s="45">
        <v>4350.8529282631653</v>
      </c>
      <c r="BI284" s="215" t="s">
        <v>8499</v>
      </c>
      <c r="BJ284" s="215" t="s">
        <v>8520</v>
      </c>
      <c r="BK284" s="7">
        <v>1.7</v>
      </c>
      <c r="BL284" s="25">
        <v>3.4836065573770551E-2</v>
      </c>
      <c r="BM284" s="20">
        <v>0.78131249999999985</v>
      </c>
      <c r="BN284" s="20">
        <v>0.78749999999999998</v>
      </c>
      <c r="BO284" s="20">
        <v>0.77624999999999977</v>
      </c>
      <c r="BP284" s="46">
        <v>21.218487394957982</v>
      </c>
      <c r="BQ284" s="215" t="s">
        <v>8521</v>
      </c>
      <c r="BR284" s="79">
        <v>-0.36792079207920791</v>
      </c>
      <c r="BS284" s="9">
        <v>0</v>
      </c>
      <c r="BT284" s="9">
        <v>0</v>
      </c>
      <c r="BU284" s="47" t="s">
        <v>5993</v>
      </c>
      <c r="BV284" s="47" t="s">
        <v>5993</v>
      </c>
      <c r="BW284" s="14" t="s">
        <v>5474</v>
      </c>
      <c r="BX284" s="83">
        <v>-0.20990099009900978</v>
      </c>
      <c r="BY284" s="82">
        <v>1.33</v>
      </c>
      <c r="BZ284" s="46">
        <v>18.984962406015036</v>
      </c>
      <c r="CA284" s="48" t="s">
        <v>8485</v>
      </c>
      <c r="CB284" s="45">
        <v>11160.5</v>
      </c>
      <c r="CC284" s="45">
        <v>-16210.5</v>
      </c>
      <c r="CD284" s="45">
        <v>0</v>
      </c>
      <c r="CE284" s="45">
        <v>0</v>
      </c>
      <c r="CF284" s="14" t="s">
        <v>8810</v>
      </c>
      <c r="CG284" s="7" t="s">
        <v>8477</v>
      </c>
      <c r="CH284" s="215" t="s">
        <v>8478</v>
      </c>
      <c r="CI284" s="215" t="s">
        <v>8478</v>
      </c>
      <c r="CJ284" s="215" t="s">
        <v>8523</v>
      </c>
      <c r="CK284" s="43" t="s">
        <v>5474</v>
      </c>
      <c r="CL284" s="43" t="s">
        <v>5474</v>
      </c>
      <c r="CM284" s="43" t="s">
        <v>5474</v>
      </c>
      <c r="CN284" s="145">
        <v>-16210.5</v>
      </c>
      <c r="CO284" s="145">
        <v>11160.5</v>
      </c>
      <c r="CP284" s="148">
        <v>109859.03643864492</v>
      </c>
      <c r="CQ284" s="189" t="s">
        <v>5474</v>
      </c>
      <c r="CR284" s="189" t="s">
        <v>5474</v>
      </c>
      <c r="CS284" s="99" t="s">
        <v>5474</v>
      </c>
      <c r="CT284" s="167" t="s">
        <v>8811</v>
      </c>
      <c r="CU284" s="43" t="s">
        <v>5474</v>
      </c>
      <c r="CV284" s="43" t="s">
        <v>5474</v>
      </c>
      <c r="CW284" s="43" t="s">
        <v>5474</v>
      </c>
      <c r="CX284" s="43" t="s">
        <v>5474</v>
      </c>
      <c r="CY284" s="43" t="s">
        <v>5474</v>
      </c>
      <c r="CZ284" s="43" t="s">
        <v>5474</v>
      </c>
      <c r="DA284" s="42" t="s">
        <v>5474</v>
      </c>
      <c r="DB284" s="42" t="s">
        <v>8528</v>
      </c>
      <c r="DC284" s="42" t="s">
        <v>5474</v>
      </c>
      <c r="DD284" s="42" t="s">
        <v>8718</v>
      </c>
      <c r="DE284" s="42" t="s">
        <v>5474</v>
      </c>
      <c r="DF284" s="42" t="s">
        <v>8504</v>
      </c>
      <c r="DG284" s="42" t="s">
        <v>5474</v>
      </c>
      <c r="DH284" s="42" t="s">
        <v>5474</v>
      </c>
    </row>
    <row r="285" spans="1:112">
      <c r="A285" s="22">
        <v>3490</v>
      </c>
      <c r="B285" s="7" t="s">
        <v>769</v>
      </c>
      <c r="C285" s="21">
        <v>-0.16370000000000001</v>
      </c>
      <c r="D285" s="21">
        <v>0.18529999999999999</v>
      </c>
      <c r="E285" s="21">
        <v>-2.81E-2</v>
      </c>
      <c r="F285" s="21">
        <v>0.1032</v>
      </c>
      <c r="G285" s="21">
        <v>0.21970000000000001</v>
      </c>
      <c r="H285" s="21">
        <v>1.45</v>
      </c>
      <c r="I285" s="21">
        <v>0.32429999999999998</v>
      </c>
      <c r="J285" s="21">
        <v>2.2856999999999998</v>
      </c>
      <c r="K285" s="21">
        <v>4.0599999999999997E-2</v>
      </c>
      <c r="L285" s="21">
        <v>0.1106</v>
      </c>
      <c r="M285" s="21">
        <v>0.1459</v>
      </c>
      <c r="N285" s="21">
        <v>7.5300000000000006E-2</v>
      </c>
      <c r="O285" s="21">
        <v>0.14779999999999999</v>
      </c>
      <c r="P285" s="21">
        <v>0.2001</v>
      </c>
      <c r="Q285" s="21">
        <v>2.1399999999999999E-2</v>
      </c>
      <c r="R285" s="21">
        <v>1.61E-2</v>
      </c>
      <c r="S285" s="21">
        <v>-4.4000000000000003E-3</v>
      </c>
      <c r="T285" s="21">
        <v>-1.8E-3</v>
      </c>
      <c r="U285" s="10">
        <v>0.69</v>
      </c>
      <c r="V285" s="10">
        <v>1.48</v>
      </c>
      <c r="W285" s="7">
        <v>0.53790000000000004</v>
      </c>
      <c r="X285" s="20">
        <v>0.85</v>
      </c>
      <c r="Y285" s="75">
        <v>2020</v>
      </c>
      <c r="Z285" s="7">
        <v>0.7</v>
      </c>
      <c r="AA285" s="7">
        <v>0</v>
      </c>
      <c r="AB285" s="51">
        <v>47</v>
      </c>
      <c r="AC285" s="51">
        <v>40</v>
      </c>
      <c r="AD285" s="51"/>
      <c r="AE285" s="51"/>
      <c r="AF285" s="51">
        <v>-2</v>
      </c>
      <c r="AG285" s="51"/>
      <c r="AH285" s="20">
        <v>8.0000000000000004E-4</v>
      </c>
      <c r="AI285" s="7" t="s">
        <v>8467</v>
      </c>
      <c r="AJ285" s="67" t="s">
        <v>8494</v>
      </c>
      <c r="AK285" s="44">
        <v>-0.74114441416893739</v>
      </c>
      <c r="AL285" s="44">
        <v>-0.60504201680672265</v>
      </c>
      <c r="AM285" s="44">
        <v>0.89473684210526194</v>
      </c>
      <c r="AN285" s="25">
        <v>0.7340000000000001</v>
      </c>
      <c r="AO285" s="25">
        <v>0.2380000000000001</v>
      </c>
      <c r="AP285" s="215">
        <v>25</v>
      </c>
      <c r="AQ285" s="215" t="s">
        <v>8552</v>
      </c>
      <c r="AR285" s="44">
        <v>4.1666666666666602E-2</v>
      </c>
      <c r="AS285" s="171" t="s">
        <v>7845</v>
      </c>
      <c r="AT285" s="171" t="s">
        <v>7040</v>
      </c>
      <c r="AU285" s="171" t="s">
        <v>7232</v>
      </c>
      <c r="AV285" s="7" t="s">
        <v>8470</v>
      </c>
      <c r="AW285" s="14" t="s">
        <v>7667</v>
      </c>
      <c r="AX285" s="49" t="s">
        <v>6009</v>
      </c>
      <c r="AY285" s="38" t="s">
        <v>5961</v>
      </c>
      <c r="AZ285" s="14" t="s">
        <v>6704</v>
      </c>
      <c r="BA285" s="49" t="s">
        <v>5993</v>
      </c>
      <c r="BB285" s="38" t="s">
        <v>5993</v>
      </c>
      <c r="BC285" s="7">
        <v>0.3</v>
      </c>
      <c r="BD285" s="14" t="s">
        <v>6041</v>
      </c>
      <c r="BE285" s="49" t="s">
        <v>5967</v>
      </c>
      <c r="BF285" s="38" t="s">
        <v>5971</v>
      </c>
      <c r="BG285" s="7">
        <v>1.1000000000000001</v>
      </c>
      <c r="BH285" s="45">
        <v>565.26480704842049</v>
      </c>
      <c r="BI285" s="215" t="s">
        <v>8489</v>
      </c>
      <c r="BJ285" s="215" t="s">
        <v>8554</v>
      </c>
      <c r="BK285" s="7">
        <v>2.6</v>
      </c>
      <c r="BL285" s="25">
        <v>3.5196687370600478E-2</v>
      </c>
      <c r="BM285" s="20">
        <v>0.68656249999999996</v>
      </c>
      <c r="BN285" s="20">
        <v>0.63500000000000001</v>
      </c>
      <c r="BO285" s="20">
        <v>0.72875000000000001</v>
      </c>
      <c r="BP285" s="46">
        <v>16.891891891891891</v>
      </c>
      <c r="BQ285" s="215" t="s">
        <v>8540</v>
      </c>
      <c r="BR285" s="79">
        <v>-9.900000000000006E-2</v>
      </c>
      <c r="BS285" s="9">
        <v>1.5574886911567498E-2</v>
      </c>
      <c r="BT285" s="9">
        <v>2.2021176119700003E-2</v>
      </c>
      <c r="BU285" s="47">
        <v>44406</v>
      </c>
      <c r="BV285" s="47">
        <v>44412</v>
      </c>
      <c r="BW285" s="14" t="s">
        <v>5474</v>
      </c>
      <c r="BX285" s="83">
        <v>8.1199999999999897E-2</v>
      </c>
      <c r="BY285" s="82">
        <v>1.5899999999999999</v>
      </c>
      <c r="BZ285" s="46">
        <v>15.723270440251573</v>
      </c>
      <c r="CA285" s="48" t="s">
        <v>8475</v>
      </c>
      <c r="CB285" s="45">
        <v>1175</v>
      </c>
      <c r="CC285" s="45">
        <v>1000</v>
      </c>
      <c r="CD285" s="45">
        <v>0</v>
      </c>
      <c r="CE285" s="45">
        <v>0</v>
      </c>
      <c r="CF285" s="14" t="s">
        <v>8812</v>
      </c>
      <c r="CG285" s="7" t="s">
        <v>8477</v>
      </c>
      <c r="CH285" s="215" t="s">
        <v>8478</v>
      </c>
      <c r="CI285" s="215" t="s">
        <v>8479</v>
      </c>
      <c r="CJ285" s="215" t="s">
        <v>8479</v>
      </c>
      <c r="CK285" s="43" t="s">
        <v>5474</v>
      </c>
      <c r="CL285" s="43" t="s">
        <v>5474</v>
      </c>
      <c r="CM285" s="43" t="s">
        <v>5474</v>
      </c>
      <c r="CN285" s="145">
        <v>1000</v>
      </c>
      <c r="CO285" s="145">
        <v>1175</v>
      </c>
      <c r="CP285" s="148">
        <v>14131.620176210512</v>
      </c>
      <c r="CQ285" s="189" t="s">
        <v>5474</v>
      </c>
      <c r="CR285" s="189" t="s">
        <v>5474</v>
      </c>
      <c r="CS285" s="99" t="s">
        <v>5474</v>
      </c>
      <c r="CT285" s="167" t="s">
        <v>5474</v>
      </c>
      <c r="CU285" s="43" t="s">
        <v>5474</v>
      </c>
      <c r="CV285" s="43" t="s">
        <v>5474</v>
      </c>
      <c r="CW285" s="43" t="s">
        <v>5474</v>
      </c>
      <c r="CX285" s="43" t="s">
        <v>5474</v>
      </c>
      <c r="CY285" s="43" t="s">
        <v>5474</v>
      </c>
      <c r="CZ285" s="43" t="s">
        <v>5474</v>
      </c>
      <c r="DA285" s="42" t="s">
        <v>5474</v>
      </c>
      <c r="DB285" s="42" t="s">
        <v>5474</v>
      </c>
      <c r="DC285" s="42" t="s">
        <v>5474</v>
      </c>
      <c r="DD285" s="42" t="s">
        <v>5474</v>
      </c>
      <c r="DE285" s="42" t="s">
        <v>5474</v>
      </c>
      <c r="DF285" s="42" t="s">
        <v>5474</v>
      </c>
      <c r="DG285" s="42" t="s">
        <v>5474</v>
      </c>
      <c r="DH285" s="42" t="s">
        <v>5474</v>
      </c>
    </row>
    <row r="286" spans="1:112">
      <c r="A286" s="22">
        <v>3704</v>
      </c>
      <c r="B286" s="7" t="s">
        <v>873</v>
      </c>
      <c r="C286" s="21">
        <v>-0.1769</v>
      </c>
      <c r="D286" s="21">
        <v>8.6400000000000005E-2</v>
      </c>
      <c r="E286" s="21">
        <v>-7.2400000000000006E-2</v>
      </c>
      <c r="F286" s="21">
        <v>-6.2600000000000003E-2</v>
      </c>
      <c r="G286" s="21">
        <v>0.37280000000000002</v>
      </c>
      <c r="H286" s="21">
        <v>1.8966000000000001</v>
      </c>
      <c r="I286" s="21">
        <v>1.2104999999999999</v>
      </c>
      <c r="J286" s="21">
        <v>21.6</v>
      </c>
      <c r="K286" s="21">
        <v>4.07E-2</v>
      </c>
      <c r="L286" s="21">
        <v>-1.04E-2</v>
      </c>
      <c r="M286" s="21">
        <v>6.3E-3</v>
      </c>
      <c r="N286" s="21">
        <v>2.3699999999999999E-2</v>
      </c>
      <c r="O286" s="21">
        <v>1.3100000000000001E-2</v>
      </c>
      <c r="P286" s="21">
        <v>6.6100000000000006E-2</v>
      </c>
      <c r="Q286" s="21">
        <v>5.0799999999999998E-2</v>
      </c>
      <c r="R286" s="21">
        <v>2.24E-2</v>
      </c>
      <c r="S286" s="21">
        <v>1.2999999999999999E-3</v>
      </c>
      <c r="T286" s="21">
        <v>5.0000000000000001E-4</v>
      </c>
      <c r="U286" s="10">
        <v>1.1299999999999999</v>
      </c>
      <c r="V286" s="10">
        <v>2.96</v>
      </c>
      <c r="W286" s="7">
        <v>0.13969999999999999</v>
      </c>
      <c r="X286" s="20">
        <v>0.28639999999999999</v>
      </c>
      <c r="Y286" s="75">
        <v>2020</v>
      </c>
      <c r="Z286" s="7">
        <v>0.4985</v>
      </c>
      <c r="AA286" s="7">
        <v>0</v>
      </c>
      <c r="AB286" s="51">
        <v>2200</v>
      </c>
      <c r="AC286" s="51">
        <v>183</v>
      </c>
      <c r="AD286" s="51"/>
      <c r="AE286" s="51"/>
      <c r="AF286" s="51">
        <v>-31</v>
      </c>
      <c r="AG286" s="51">
        <v>-9</v>
      </c>
      <c r="AH286" s="20">
        <v>0</v>
      </c>
      <c r="AI286" s="7" t="s">
        <v>8467</v>
      </c>
      <c r="AJ286" s="67" t="s">
        <v>8536</v>
      </c>
      <c r="AK286" s="44">
        <v>-0.84886128364389224</v>
      </c>
      <c r="AL286" s="44">
        <v>0.52127659574468077</v>
      </c>
      <c r="AM286" s="44">
        <v>0.66666666666666863</v>
      </c>
      <c r="AN286" s="25">
        <v>0.92706333973128596</v>
      </c>
      <c r="AO286" s="25">
        <v>0.18042226487523988</v>
      </c>
      <c r="AP286" s="215">
        <v>26.05</v>
      </c>
      <c r="AQ286" s="215" t="s">
        <v>8552</v>
      </c>
      <c r="AR286" s="44">
        <v>2.1568627450980302E-2</v>
      </c>
      <c r="AS286" s="171" t="s">
        <v>7845</v>
      </c>
      <c r="AT286" s="171" t="s">
        <v>7031</v>
      </c>
      <c r="AU286" s="171" t="s">
        <v>7113</v>
      </c>
      <c r="AV286" s="7" t="s">
        <v>8470</v>
      </c>
      <c r="AW286" s="14" t="s">
        <v>7949</v>
      </c>
      <c r="AX286" s="49" t="s">
        <v>6009</v>
      </c>
      <c r="AY286" s="38" t="s">
        <v>5961</v>
      </c>
      <c r="AZ286" s="14" t="s">
        <v>6157</v>
      </c>
      <c r="BA286" s="49" t="s">
        <v>6039</v>
      </c>
      <c r="BB286" s="38" t="s">
        <v>6047</v>
      </c>
      <c r="BC286" s="7">
        <v>0.3</v>
      </c>
      <c r="BD286" s="14" t="s">
        <v>6030</v>
      </c>
      <c r="BE286" s="49" t="s">
        <v>5967</v>
      </c>
      <c r="BF286" s="38" t="s">
        <v>5971</v>
      </c>
      <c r="BG286" s="7">
        <v>0.6</v>
      </c>
      <c r="BH286" s="45">
        <v>1493.186331233476</v>
      </c>
      <c r="BI286" s="215" t="s">
        <v>8489</v>
      </c>
      <c r="BJ286" s="215" t="s">
        <v>8520</v>
      </c>
      <c r="BK286" s="7">
        <v>1.9</v>
      </c>
      <c r="BL286" s="25">
        <v>1.5594541910331468E-2</v>
      </c>
      <c r="BM286" s="20">
        <v>0.62850000000000006</v>
      </c>
      <c r="BN286" s="20">
        <v>0.5625</v>
      </c>
      <c r="BO286" s="20">
        <v>0.6825</v>
      </c>
      <c r="BP286" s="46">
        <v>8.8006756756756754</v>
      </c>
      <c r="BQ286" s="215" t="s">
        <v>8569</v>
      </c>
      <c r="BR286" s="79">
        <v>0.3036468330134357</v>
      </c>
      <c r="BS286" s="9">
        <v>0</v>
      </c>
      <c r="BT286" s="9">
        <v>1.3209003719794055E-2</v>
      </c>
      <c r="BU286" s="47" t="s">
        <v>5993</v>
      </c>
      <c r="BV286" s="47" t="s">
        <v>5993</v>
      </c>
      <c r="BW286" s="14" t="s">
        <v>8514</v>
      </c>
      <c r="BX286" s="83">
        <v>0.62955854126679467</v>
      </c>
      <c r="BY286" s="82">
        <v>2.83</v>
      </c>
      <c r="BZ286" s="46">
        <v>9.2049469964664308</v>
      </c>
      <c r="CA286" s="48" t="s">
        <v>8475</v>
      </c>
      <c r="CB286" s="45">
        <v>57310</v>
      </c>
      <c r="CC286" s="45">
        <v>4767.1500000000005</v>
      </c>
      <c r="CD286" s="45">
        <v>0</v>
      </c>
      <c r="CE286" s="45">
        <v>0</v>
      </c>
      <c r="CF286" s="14" t="s">
        <v>8813</v>
      </c>
      <c r="CG286" s="7" t="s">
        <v>8477</v>
      </c>
      <c r="CH286" s="215" t="s">
        <v>8478</v>
      </c>
      <c r="CI286" s="215" t="s">
        <v>8478</v>
      </c>
      <c r="CJ286" s="215" t="s">
        <v>8479</v>
      </c>
      <c r="CK286" s="43" t="s">
        <v>5474</v>
      </c>
      <c r="CL286" s="43" t="s">
        <v>5474</v>
      </c>
      <c r="CM286" s="43" t="s">
        <v>6903</v>
      </c>
      <c r="CN286" s="145">
        <v>4767.1500000000005</v>
      </c>
      <c r="CO286" s="145">
        <v>57310</v>
      </c>
      <c r="CP286" s="148">
        <v>38897.503928632053</v>
      </c>
      <c r="CQ286" s="189" t="s">
        <v>5474</v>
      </c>
      <c r="CR286" s="189" t="s">
        <v>5474</v>
      </c>
      <c r="CS286" s="99" t="s">
        <v>5474</v>
      </c>
      <c r="CT286" s="167" t="s">
        <v>5474</v>
      </c>
      <c r="CU286" s="43" t="s">
        <v>5474</v>
      </c>
      <c r="CV286" s="43" t="s">
        <v>5474</v>
      </c>
      <c r="CW286" s="43" t="s">
        <v>5474</v>
      </c>
      <c r="CX286" s="43" t="s">
        <v>5474</v>
      </c>
      <c r="CY286" s="43" t="s">
        <v>5474</v>
      </c>
      <c r="CZ286" s="43" t="s">
        <v>5474</v>
      </c>
      <c r="DA286" s="42" t="s">
        <v>5474</v>
      </c>
      <c r="DB286" s="42" t="s">
        <v>5474</v>
      </c>
      <c r="DC286" s="42" t="s">
        <v>5474</v>
      </c>
      <c r="DD286" s="42" t="s">
        <v>5474</v>
      </c>
      <c r="DE286" s="42" t="s">
        <v>5474</v>
      </c>
      <c r="DF286" s="42" t="s">
        <v>5474</v>
      </c>
      <c r="DG286" s="42" t="s">
        <v>5474</v>
      </c>
      <c r="DH286" s="42" t="s">
        <v>5474</v>
      </c>
    </row>
    <row r="287" spans="1:112">
      <c r="A287" s="22">
        <v>4977</v>
      </c>
      <c r="B287" s="7" t="s">
        <v>1043</v>
      </c>
      <c r="C287" s="21">
        <v>-0.13919999999999999</v>
      </c>
      <c r="D287" s="21">
        <v>-0.36320000000000002</v>
      </c>
      <c r="E287" s="21">
        <v>-0.1762</v>
      </c>
      <c r="F287" s="21">
        <v>-0.37130000000000002</v>
      </c>
      <c r="G287" s="21">
        <v>-6.7199999999999996E-2</v>
      </c>
      <c r="H287" s="21">
        <v>1.1408</v>
      </c>
      <c r="I287" s="21">
        <v>-0.30280000000000001</v>
      </c>
      <c r="J287" s="21">
        <v>-0.18909999999999999</v>
      </c>
      <c r="K287" s="21">
        <v>4.4999999999999997E-3</v>
      </c>
      <c r="L287" s="21">
        <v>2.5000000000000001E-3</v>
      </c>
      <c r="M287" s="21">
        <v>5.8999999999999999E-3</v>
      </c>
      <c r="N287" s="21">
        <v>-9.1999999999999998E-3</v>
      </c>
      <c r="O287" s="21">
        <v>-8.9700000000000002E-2</v>
      </c>
      <c r="P287" s="21">
        <v>-3.6700000000000003E-2</v>
      </c>
      <c r="Q287" s="21">
        <v>1.67E-2</v>
      </c>
      <c r="R287" s="21">
        <v>1.37E-2</v>
      </c>
      <c r="S287" s="21">
        <v>0.10929999999999999</v>
      </c>
      <c r="T287" s="21">
        <v>0.19639999999999999</v>
      </c>
      <c r="U287" s="10">
        <v>2.23</v>
      </c>
      <c r="V287" s="10">
        <v>7.49</v>
      </c>
      <c r="W287" s="7">
        <v>4.5632000000000001</v>
      </c>
      <c r="X287" s="20">
        <v>0.82520000000000004</v>
      </c>
      <c r="Y287" s="75">
        <v>2020</v>
      </c>
      <c r="Z287" s="7">
        <v>5.8110999999999997</v>
      </c>
      <c r="AA287" s="7">
        <v>0</v>
      </c>
      <c r="AB287" s="51">
        <v>425</v>
      </c>
      <c r="AC287" s="51">
        <v>50</v>
      </c>
      <c r="AD287" s="51"/>
      <c r="AE287" s="51"/>
      <c r="AF287" s="51">
        <v>-1</v>
      </c>
      <c r="AG287" s="51"/>
      <c r="AH287" s="20">
        <v>2E-3</v>
      </c>
      <c r="AI287" s="7" t="s">
        <v>8493</v>
      </c>
      <c r="AJ287" s="67" t="s">
        <v>8494</v>
      </c>
      <c r="AK287" s="44">
        <v>-0.86677631578947378</v>
      </c>
      <c r="AL287" s="44">
        <v>-0.51497005988023992</v>
      </c>
      <c r="AM287" s="44">
        <v>1</v>
      </c>
      <c r="AN287" s="25">
        <v>0.74784747847478472</v>
      </c>
      <c r="AO287" s="25">
        <v>0.20541205412054125</v>
      </c>
      <c r="AP287" s="215">
        <v>81.3</v>
      </c>
      <c r="AQ287" s="215" t="s">
        <v>8552</v>
      </c>
      <c r="AR287" s="44">
        <v>2.52206809583858E-2</v>
      </c>
      <c r="AS287" s="171" t="s">
        <v>8068</v>
      </c>
      <c r="AT287" s="171" t="s">
        <v>6940</v>
      </c>
      <c r="AU287" s="171" t="s">
        <v>7102</v>
      </c>
      <c r="AV287" s="7" t="s">
        <v>8470</v>
      </c>
      <c r="AW287" s="14" t="s">
        <v>6528</v>
      </c>
      <c r="AX287" s="49" t="s">
        <v>6009</v>
      </c>
      <c r="AY287" s="38" t="s">
        <v>5961</v>
      </c>
      <c r="AZ287" s="14" t="s">
        <v>6038</v>
      </c>
      <c r="BA287" s="49" t="s">
        <v>6039</v>
      </c>
      <c r="BB287" s="38" t="s">
        <v>6007</v>
      </c>
      <c r="BC287" s="7">
        <v>0.2</v>
      </c>
      <c r="BD287" s="14" t="s">
        <v>6092</v>
      </c>
      <c r="BE287" s="49" t="s">
        <v>5967</v>
      </c>
      <c r="BF287" s="38" t="s">
        <v>6007</v>
      </c>
      <c r="BG287" s="7">
        <v>1</v>
      </c>
      <c r="BH287" s="45">
        <v>101.37717342750048</v>
      </c>
      <c r="BI287" s="215" t="s">
        <v>8471</v>
      </c>
      <c r="BJ287" s="215" t="s">
        <v>8554</v>
      </c>
      <c r="BK287" s="7">
        <v>0.7</v>
      </c>
      <c r="BL287" s="25">
        <v>3.0418250950570231E-2</v>
      </c>
      <c r="BM287" s="20">
        <v>0.48075000000000001</v>
      </c>
      <c r="BN287" s="20">
        <v>0.36249999999999999</v>
      </c>
      <c r="BO287" s="20">
        <v>0.57750000000000001</v>
      </c>
      <c r="BP287" s="46">
        <v>10.854472630173564</v>
      </c>
      <c r="BQ287" s="215" t="s">
        <v>8569</v>
      </c>
      <c r="BR287" s="79">
        <v>-1.3752357523575027E-2</v>
      </c>
      <c r="BS287" s="9">
        <v>4.9985506068710883E-2</v>
      </c>
      <c r="BT287" s="9">
        <v>6.5245558256646463E-2</v>
      </c>
      <c r="BU287" s="47" t="s">
        <v>5993</v>
      </c>
      <c r="BV287" s="47">
        <v>44357</v>
      </c>
      <c r="BW287" s="14" t="s">
        <v>5474</v>
      </c>
      <c r="BX287" s="83">
        <v>0.18349717097170984</v>
      </c>
      <c r="BY287" s="82">
        <v>5.83</v>
      </c>
      <c r="BZ287" s="46">
        <v>13.945111492281303</v>
      </c>
      <c r="CA287" s="48" t="s">
        <v>8475</v>
      </c>
      <c r="CB287" s="45">
        <v>34552.5</v>
      </c>
      <c r="CC287" s="45">
        <v>4065</v>
      </c>
      <c r="CD287" s="45">
        <v>0</v>
      </c>
      <c r="CE287" s="45">
        <v>0</v>
      </c>
      <c r="CF287" s="14" t="s">
        <v>8814</v>
      </c>
      <c r="CG287" s="7" t="s">
        <v>8477</v>
      </c>
      <c r="CH287" s="215" t="s">
        <v>8498</v>
      </c>
      <c r="CI287" s="215" t="s">
        <v>8478</v>
      </c>
      <c r="CJ287" s="215" t="s">
        <v>8479</v>
      </c>
      <c r="CK287" s="43" t="s">
        <v>5474</v>
      </c>
      <c r="CL287" s="43" t="s">
        <v>5474</v>
      </c>
      <c r="CM287" s="43" t="s">
        <v>5474</v>
      </c>
      <c r="CN287" s="145">
        <v>4065</v>
      </c>
      <c r="CO287" s="145">
        <v>34552.5</v>
      </c>
      <c r="CP287" s="148">
        <v>8241.9641996557893</v>
      </c>
      <c r="CQ287" s="189" t="s">
        <v>5474</v>
      </c>
      <c r="CR287" s="189" t="s">
        <v>5474</v>
      </c>
      <c r="CS287" s="99" t="s">
        <v>5474</v>
      </c>
      <c r="CT287" s="167" t="s">
        <v>5474</v>
      </c>
      <c r="CU287" s="43" t="s">
        <v>5474</v>
      </c>
      <c r="CV287" s="43" t="s">
        <v>5474</v>
      </c>
      <c r="CW287" s="43" t="s">
        <v>5474</v>
      </c>
      <c r="CX287" s="43" t="s">
        <v>5474</v>
      </c>
      <c r="CY287" s="43" t="s">
        <v>5474</v>
      </c>
      <c r="CZ287" s="43" t="s">
        <v>5474</v>
      </c>
      <c r="DA287" s="42" t="s">
        <v>5474</v>
      </c>
      <c r="DB287" s="42" t="s">
        <v>5474</v>
      </c>
      <c r="DC287" s="42" t="s">
        <v>5474</v>
      </c>
      <c r="DD287" s="42" t="s">
        <v>5474</v>
      </c>
      <c r="DE287" s="42" t="s">
        <v>5474</v>
      </c>
      <c r="DF287" s="42" t="s">
        <v>5474</v>
      </c>
      <c r="DG287" s="42" t="s">
        <v>5474</v>
      </c>
      <c r="DH287" s="42" t="s">
        <v>5474</v>
      </c>
    </row>
    <row r="288" spans="1:112">
      <c r="A288" s="22">
        <v>2497</v>
      </c>
      <c r="B288" s="7" t="s">
        <v>450</v>
      </c>
      <c r="C288" s="21">
        <v>0.15279999999999999</v>
      </c>
      <c r="D288" s="21">
        <v>0.57809999999999995</v>
      </c>
      <c r="E288" s="21">
        <v>8.2600000000000007E-2</v>
      </c>
      <c r="F288" s="21">
        <v>0.3906</v>
      </c>
      <c r="G288" s="21">
        <v>0.5655</v>
      </c>
      <c r="H288" s="21">
        <v>-1.8889</v>
      </c>
      <c r="I288" s="21">
        <v>0.84909999999999997</v>
      </c>
      <c r="J288" s="21">
        <v>1.0132000000000001</v>
      </c>
      <c r="K288" s="21">
        <v>6.1999999999999998E-3</v>
      </c>
      <c r="L288" s="21">
        <v>9.0899999999999995E-2</v>
      </c>
      <c r="M288" s="21">
        <v>6.7299999999999999E-2</v>
      </c>
      <c r="N288" s="21">
        <v>-7.6E-3</v>
      </c>
      <c r="O288" s="21">
        <v>0.28439999999999999</v>
      </c>
      <c r="P288" s="21">
        <v>0.1222</v>
      </c>
      <c r="Q288" s="21">
        <v>2.3099999999999999E-2</v>
      </c>
      <c r="R288" s="21">
        <v>1.1299999999999999E-2</v>
      </c>
      <c r="S288" s="21">
        <v>-5.0700000000000002E-2</v>
      </c>
      <c r="T288" s="21">
        <v>-2.41E-2</v>
      </c>
      <c r="U288" s="10">
        <v>0.01</v>
      </c>
      <c r="V288" s="10">
        <v>7.0000000000000007E-2</v>
      </c>
      <c r="W288" s="7">
        <v>0.1</v>
      </c>
      <c r="X288" s="20">
        <v>1</v>
      </c>
      <c r="Y288" s="75"/>
      <c r="Z288" s="7"/>
      <c r="AA288" s="7"/>
      <c r="AB288" s="51">
        <v>375</v>
      </c>
      <c r="AC288" s="51">
        <v>-29</v>
      </c>
      <c r="AD288" s="51"/>
      <c r="AE288" s="51"/>
      <c r="AF288" s="51"/>
      <c r="AG288" s="51"/>
      <c r="AH288" s="20">
        <v>3.6299999999999999E-2</v>
      </c>
      <c r="AI288" s="7" t="s">
        <v>8487</v>
      </c>
      <c r="AJ288" s="67" t="s">
        <v>8482</v>
      </c>
      <c r="AK288" s="44">
        <v>0.65217391304347827</v>
      </c>
      <c r="AL288" s="44">
        <v>-0.53061224489795888</v>
      </c>
      <c r="AM288" s="44">
        <v>0.90243902439024581</v>
      </c>
      <c r="AN288" s="25">
        <v>0.86011080332409962</v>
      </c>
      <c r="AO288" s="25">
        <v>0.27146814404432124</v>
      </c>
      <c r="AP288" s="215">
        <v>36.1</v>
      </c>
      <c r="AQ288" s="215" t="s">
        <v>8552</v>
      </c>
      <c r="AR288" s="44">
        <v>4.9418604651162698E-2</v>
      </c>
      <c r="AS288" s="171" t="s">
        <v>6993</v>
      </c>
      <c r="AT288" s="171" t="s">
        <v>7425</v>
      </c>
      <c r="AU288" s="171" t="s">
        <v>7611</v>
      </c>
      <c r="AV288" s="7" t="s">
        <v>5474</v>
      </c>
      <c r="AW288" s="14" t="s">
        <v>7610</v>
      </c>
      <c r="AX288" s="49" t="s">
        <v>6009</v>
      </c>
      <c r="AY288" s="38" t="s">
        <v>5961</v>
      </c>
      <c r="AZ288" s="14" t="s">
        <v>6085</v>
      </c>
      <c r="BA288" s="49" t="s">
        <v>5967</v>
      </c>
      <c r="BB288" s="38" t="s">
        <v>5971</v>
      </c>
      <c r="BC288" s="7">
        <v>0.4</v>
      </c>
      <c r="BD288" s="14" t="s">
        <v>6202</v>
      </c>
      <c r="BE288" s="49" t="s">
        <v>5960</v>
      </c>
      <c r="BF288" s="38" t="s">
        <v>5961</v>
      </c>
      <c r="BG288" s="7">
        <v>0.1</v>
      </c>
      <c r="BH288" s="45">
        <v>839.83564749475249</v>
      </c>
      <c r="BI288" s="215" t="s">
        <v>8471</v>
      </c>
      <c r="BJ288" s="215" t="s">
        <v>8543</v>
      </c>
      <c r="BK288" s="7">
        <v>2.7</v>
      </c>
      <c r="BL288" s="25">
        <v>5.4014598540146029E-2</v>
      </c>
      <c r="BM288" s="20">
        <v>0.71218749999999997</v>
      </c>
      <c r="BN288" s="20">
        <v>0.75</v>
      </c>
      <c r="BO288" s="20">
        <v>0.68124999999999991</v>
      </c>
      <c r="BP288" s="46">
        <v>515.71428571428567</v>
      </c>
      <c r="BQ288" s="215" t="s">
        <v>8521</v>
      </c>
      <c r="BR288" s="79">
        <v>-0.94921514312096023</v>
      </c>
      <c r="BS288" s="9">
        <v>0</v>
      </c>
      <c r="BT288" s="9">
        <v>0</v>
      </c>
      <c r="BU288" s="47" t="s">
        <v>5993</v>
      </c>
      <c r="BV288" s="47" t="s">
        <v>5993</v>
      </c>
      <c r="BW288" s="14" t="s">
        <v>5474</v>
      </c>
      <c r="BX288" s="83">
        <v>-0.93905817174515227</v>
      </c>
      <c r="BY288" s="82">
        <v>0.11</v>
      </c>
      <c r="BZ288" s="46">
        <v>328.18181818181819</v>
      </c>
      <c r="CA288" s="48" t="s">
        <v>8485</v>
      </c>
      <c r="CB288" s="45">
        <v>13537.5</v>
      </c>
      <c r="CC288" s="45">
        <v>-1046.9000000000001</v>
      </c>
      <c r="CD288" s="45">
        <v>0</v>
      </c>
      <c r="CE288" s="45">
        <v>0</v>
      </c>
      <c r="CF288" s="14" t="s">
        <v>8815</v>
      </c>
      <c r="CG288" s="7" t="s">
        <v>8477</v>
      </c>
      <c r="CH288" s="215" t="s">
        <v>8478</v>
      </c>
      <c r="CI288" s="215" t="s">
        <v>8546</v>
      </c>
      <c r="CJ288" s="215" t="s">
        <v>8523</v>
      </c>
      <c r="CK288" s="43" t="s">
        <v>5474</v>
      </c>
      <c r="CL288" s="43" t="s">
        <v>5474</v>
      </c>
      <c r="CM288" s="43" t="s">
        <v>6994</v>
      </c>
      <c r="CN288" s="145">
        <v>-1046.9000000000001</v>
      </c>
      <c r="CO288" s="145">
        <v>13537.5</v>
      </c>
      <c r="CP288" s="148">
        <v>30318.066874560565</v>
      </c>
      <c r="CQ288" s="189" t="s">
        <v>5474</v>
      </c>
      <c r="CR288" s="189" t="s">
        <v>5474</v>
      </c>
      <c r="CS288" s="99" t="s">
        <v>5474</v>
      </c>
      <c r="CT288" s="167" t="s">
        <v>5474</v>
      </c>
      <c r="CU288" s="43" t="s">
        <v>5474</v>
      </c>
      <c r="CV288" s="43" t="s">
        <v>5474</v>
      </c>
      <c r="CW288" s="43" t="s">
        <v>5474</v>
      </c>
      <c r="CX288" s="43" t="s">
        <v>5474</v>
      </c>
      <c r="CY288" s="43" t="s">
        <v>5474</v>
      </c>
      <c r="CZ288" s="43" t="s">
        <v>5474</v>
      </c>
      <c r="DA288" s="42" t="s">
        <v>5474</v>
      </c>
      <c r="DB288" s="42" t="s">
        <v>5474</v>
      </c>
      <c r="DC288" s="42" t="s">
        <v>5474</v>
      </c>
      <c r="DD288" s="42" t="s">
        <v>5474</v>
      </c>
      <c r="DE288" s="42" t="s">
        <v>5474</v>
      </c>
      <c r="DF288" s="42" t="s">
        <v>5474</v>
      </c>
      <c r="DG288" s="42" t="s">
        <v>5474</v>
      </c>
      <c r="DH288" s="42" t="s">
        <v>5474</v>
      </c>
    </row>
    <row r="289" spans="1:112">
      <c r="A289" s="22">
        <v>2399</v>
      </c>
      <c r="B289" s="7" t="s">
        <v>375</v>
      </c>
      <c r="C289" s="21">
        <v>0.01</v>
      </c>
      <c r="D289" s="21">
        <v>-3.0800000000000001E-2</v>
      </c>
      <c r="E289" s="21">
        <v>-0.14169999999999999</v>
      </c>
      <c r="F289" s="21">
        <v>-0.20430000000000001</v>
      </c>
      <c r="G289" s="21">
        <v>0.252</v>
      </c>
      <c r="H289" s="21">
        <v>1.1282000000000001</v>
      </c>
      <c r="I289" s="21">
        <v>2.0741000000000001</v>
      </c>
      <c r="J289" s="21">
        <v>9.1667000000000005</v>
      </c>
      <c r="K289" s="21">
        <v>6.9800000000000001E-2</v>
      </c>
      <c r="L289" s="21">
        <v>0.11409999999999999</v>
      </c>
      <c r="M289" s="21">
        <v>3.8899999999999997E-2</v>
      </c>
      <c r="N289" s="21">
        <v>5.3900000000000003E-2</v>
      </c>
      <c r="O289" s="21">
        <v>0.13289999999999999</v>
      </c>
      <c r="P289" s="21">
        <v>6.2100000000000002E-2</v>
      </c>
      <c r="Q289" s="21">
        <v>2.7400000000000001E-2</v>
      </c>
      <c r="R289" s="21">
        <v>2.1499999999999998E-2</v>
      </c>
      <c r="S289" s="21">
        <v>7.3000000000000001E-3</v>
      </c>
      <c r="T289" s="21">
        <v>5.4000000000000003E-3</v>
      </c>
      <c r="U289" s="10">
        <v>1.22</v>
      </c>
      <c r="V289" s="10">
        <v>1.91</v>
      </c>
      <c r="W289" s="7">
        <v>0.24</v>
      </c>
      <c r="X289" s="20">
        <v>0.74690000000000001</v>
      </c>
      <c r="Y289" s="75">
        <v>2020</v>
      </c>
      <c r="Z289" s="7">
        <v>0.4</v>
      </c>
      <c r="AA289" s="7">
        <v>0</v>
      </c>
      <c r="AB289" s="51">
        <v>-898</v>
      </c>
      <c r="AC289" s="51">
        <v>-1339</v>
      </c>
      <c r="AD289" s="51"/>
      <c r="AE289" s="51"/>
      <c r="AF289" s="51">
        <v>3</v>
      </c>
      <c r="AG289" s="51"/>
      <c r="AH289" s="20">
        <v>5.7000000000000002E-3</v>
      </c>
      <c r="AI289" s="7" t="s">
        <v>8467</v>
      </c>
      <c r="AJ289" s="67" t="s">
        <v>8494</v>
      </c>
      <c r="AK289" s="44">
        <v>-0.60252365930599372</v>
      </c>
      <c r="AL289" s="44">
        <v>-0.66666666666666696</v>
      </c>
      <c r="AM289" s="44">
        <v>0.5</v>
      </c>
      <c r="AN289" s="25">
        <v>1.3842794759825328</v>
      </c>
      <c r="AO289" s="25">
        <v>0.30786026200873368</v>
      </c>
      <c r="AP289" s="215">
        <v>22.9</v>
      </c>
      <c r="AQ289" s="215" t="s">
        <v>8552</v>
      </c>
      <c r="AR289" s="44">
        <v>2.1881838074398201E-3</v>
      </c>
      <c r="AS289" s="171" t="s">
        <v>6993</v>
      </c>
      <c r="AT289" s="171" t="s">
        <v>7207</v>
      </c>
      <c r="AU289" s="171" t="s">
        <v>7201</v>
      </c>
      <c r="AV289" s="7" t="s">
        <v>8470</v>
      </c>
      <c r="AW289" s="14" t="s">
        <v>6034</v>
      </c>
      <c r="AX289" s="49" t="s">
        <v>6009</v>
      </c>
      <c r="AY289" s="38" t="s">
        <v>5971</v>
      </c>
      <c r="AZ289" s="14" t="s">
        <v>6038</v>
      </c>
      <c r="BA289" s="49" t="s">
        <v>6039</v>
      </c>
      <c r="BB289" s="38" t="s">
        <v>6007</v>
      </c>
      <c r="BC289" s="7">
        <v>1.5</v>
      </c>
      <c r="BD289" s="14" t="s">
        <v>6049</v>
      </c>
      <c r="BE289" s="49" t="s">
        <v>5967</v>
      </c>
      <c r="BF289" s="38" t="s">
        <v>5961</v>
      </c>
      <c r="BG289" s="7">
        <v>0.4</v>
      </c>
      <c r="BH289" s="45">
        <v>2198.0637760351196</v>
      </c>
      <c r="BI289" s="215" t="s">
        <v>8518</v>
      </c>
      <c r="BJ289" s="215" t="s">
        <v>8496</v>
      </c>
      <c r="BK289" s="7">
        <v>0.4</v>
      </c>
      <c r="BL289" s="25">
        <v>1.1037527593818985E-2</v>
      </c>
      <c r="BM289" s="20">
        <v>0.63674999999999993</v>
      </c>
      <c r="BN289" s="20">
        <v>0.50750000000000006</v>
      </c>
      <c r="BO289" s="20">
        <v>0.74249999999999983</v>
      </c>
      <c r="BP289" s="46">
        <v>11.989528795811518</v>
      </c>
      <c r="BQ289" s="215" t="s">
        <v>8560</v>
      </c>
      <c r="BR289" s="79">
        <v>-1.0656477438136866E-2</v>
      </c>
      <c r="BS289" s="9">
        <v>4.6034193418287295E-3</v>
      </c>
      <c r="BT289" s="9">
        <v>1.1549683261218968E-2</v>
      </c>
      <c r="BU289" s="47" t="s">
        <v>5993</v>
      </c>
      <c r="BV289" s="47" t="s">
        <v>5993</v>
      </c>
      <c r="BW289" s="14" t="s">
        <v>5474</v>
      </c>
      <c r="BX289" s="83">
        <v>0.18721222707423565</v>
      </c>
      <c r="BY289" s="82">
        <v>1.8199999999999998</v>
      </c>
      <c r="BZ289" s="46">
        <v>12.582417582417582</v>
      </c>
      <c r="CA289" s="48" t="s">
        <v>5474</v>
      </c>
      <c r="CB289" s="45">
        <v>-20564.199999999997</v>
      </c>
      <c r="CC289" s="45">
        <v>-30663.1</v>
      </c>
      <c r="CD289" s="45">
        <v>0</v>
      </c>
      <c r="CE289" s="45">
        <v>0</v>
      </c>
      <c r="CF289" s="14" t="s">
        <v>8816</v>
      </c>
      <c r="CG289" s="7" t="s">
        <v>8590</v>
      </c>
      <c r="CH289" s="215" t="s">
        <v>8479</v>
      </c>
      <c r="CI289" s="215" t="s">
        <v>8478</v>
      </c>
      <c r="CJ289" s="215" t="s">
        <v>8479</v>
      </c>
      <c r="CK289" s="43" t="s">
        <v>5474</v>
      </c>
      <c r="CL289" s="43" t="s">
        <v>5474</v>
      </c>
      <c r="CM289" s="43" t="s">
        <v>5474</v>
      </c>
      <c r="CN289" s="145">
        <v>-30663.1</v>
      </c>
      <c r="CO289" s="145">
        <v>-20564.199999999997</v>
      </c>
      <c r="CP289" s="148">
        <v>50335.660471204239</v>
      </c>
      <c r="CQ289" s="189" t="s">
        <v>5474</v>
      </c>
      <c r="CR289" s="189" t="s">
        <v>5474</v>
      </c>
      <c r="CS289" s="99" t="s">
        <v>5474</v>
      </c>
      <c r="CT289" s="167" t="s">
        <v>5474</v>
      </c>
      <c r="CU289" s="43" t="s">
        <v>5474</v>
      </c>
      <c r="CV289" s="43" t="s">
        <v>5474</v>
      </c>
      <c r="CW289" s="43" t="s">
        <v>5474</v>
      </c>
      <c r="CX289" s="43" t="s">
        <v>5474</v>
      </c>
      <c r="CY289" s="43" t="s">
        <v>5474</v>
      </c>
      <c r="CZ289" s="43" t="s">
        <v>5474</v>
      </c>
      <c r="DA289" s="42" t="s">
        <v>5474</v>
      </c>
      <c r="DB289" s="42" t="s">
        <v>5474</v>
      </c>
      <c r="DC289" s="42" t="s">
        <v>5474</v>
      </c>
      <c r="DD289" s="42" t="s">
        <v>5474</v>
      </c>
      <c r="DE289" s="42" t="s">
        <v>5474</v>
      </c>
      <c r="DF289" s="42" t="s">
        <v>5474</v>
      </c>
      <c r="DG289" s="42" t="s">
        <v>5474</v>
      </c>
      <c r="DH289" s="42" t="s">
        <v>5474</v>
      </c>
    </row>
    <row r="290" spans="1:112">
      <c r="A290" s="22">
        <v>6416</v>
      </c>
      <c r="B290" s="7" t="s">
        <v>5869</v>
      </c>
      <c r="C290" s="21">
        <v>-0.21690000000000001</v>
      </c>
      <c r="D290" s="21">
        <v>-0.15690000000000001</v>
      </c>
      <c r="E290" s="21">
        <v>-9.1800000000000007E-2</v>
      </c>
      <c r="F290" s="21">
        <v>-0.26179999999999998</v>
      </c>
      <c r="G290" s="21">
        <v>-0.1358</v>
      </c>
      <c r="H290" s="21">
        <v>-0.42</v>
      </c>
      <c r="I290" s="21">
        <v>-0.60809999999999997</v>
      </c>
      <c r="J290" s="21">
        <v>-0.43169999999999997</v>
      </c>
      <c r="K290" s="21">
        <v>-1.89E-2</v>
      </c>
      <c r="L290" s="21">
        <v>-2.0299999999999999E-2</v>
      </c>
      <c r="M290" s="21">
        <v>-5.7000000000000002E-3</v>
      </c>
      <c r="N290" s="21">
        <v>-3.6499999999999998E-2</v>
      </c>
      <c r="O290" s="21">
        <v>-6.3899999999999998E-2</v>
      </c>
      <c r="P290" s="21">
        <v>-2.29E-2</v>
      </c>
      <c r="Q290" s="21">
        <v>-1.44E-2</v>
      </c>
      <c r="R290" s="21">
        <v>-8.8000000000000005E-3</v>
      </c>
      <c r="S290" s="21">
        <v>4.7399999999999998E-2</v>
      </c>
      <c r="T290" s="21">
        <v>3.49E-2</v>
      </c>
      <c r="U290" s="10">
        <v>1.58</v>
      </c>
      <c r="V290" s="10">
        <v>4.0999999999999996</v>
      </c>
      <c r="W290" s="7">
        <v>3.6993999999999998</v>
      </c>
      <c r="X290" s="20">
        <v>0.65469999999999995</v>
      </c>
      <c r="Y290" s="75">
        <v>2020</v>
      </c>
      <c r="Z290" s="7">
        <v>3.6440000000000001</v>
      </c>
      <c r="AA290" s="7">
        <v>0</v>
      </c>
      <c r="AB290" s="51">
        <v>396</v>
      </c>
      <c r="AC290" s="51">
        <v>-13</v>
      </c>
      <c r="AD290" s="51"/>
      <c r="AE290" s="51"/>
      <c r="AF290" s="51">
        <v>-224</v>
      </c>
      <c r="AG290" s="51">
        <v>15</v>
      </c>
      <c r="AH290" s="20">
        <v>1.52E-2</v>
      </c>
      <c r="AI290" s="7" t="s">
        <v>8493</v>
      </c>
      <c r="AJ290" s="67" t="s">
        <v>8494</v>
      </c>
      <c r="AK290" s="44">
        <v>-0.89756097560975612</v>
      </c>
      <c r="AL290" s="44">
        <v>-0.57999999999999996</v>
      </c>
      <c r="AM290" s="44">
        <v>0.85714285714285721</v>
      </c>
      <c r="AN290" s="25">
        <v>0.98557692307692313</v>
      </c>
      <c r="AO290" s="25">
        <v>0.24038461538461539</v>
      </c>
      <c r="AP290" s="215">
        <v>104</v>
      </c>
      <c r="AQ290" s="215" t="s">
        <v>8552</v>
      </c>
      <c r="AR290" s="44">
        <v>4.2084168336673299E-2</v>
      </c>
      <c r="AS290" s="171" t="s">
        <v>6939</v>
      </c>
      <c r="AT290" s="171" t="s">
        <v>7054</v>
      </c>
      <c r="AU290" s="171" t="s">
        <v>6937</v>
      </c>
      <c r="AV290" s="7" t="s">
        <v>8470</v>
      </c>
      <c r="AW290" s="14" t="s">
        <v>6157</v>
      </c>
      <c r="AX290" s="49" t="s">
        <v>6009</v>
      </c>
      <c r="AY290" s="38" t="s">
        <v>5961</v>
      </c>
      <c r="AZ290" s="14" t="s">
        <v>6123</v>
      </c>
      <c r="BA290" s="49" t="s">
        <v>6039</v>
      </c>
      <c r="BB290" s="38" t="s">
        <v>6007</v>
      </c>
      <c r="BC290" s="7">
        <v>0.5</v>
      </c>
      <c r="BD290" s="14" t="s">
        <v>6050</v>
      </c>
      <c r="BE290" s="49" t="s">
        <v>5967</v>
      </c>
      <c r="BF290" s="38" t="s">
        <v>6007</v>
      </c>
      <c r="BG290" s="7">
        <v>0.4</v>
      </c>
      <c r="BH290" s="45">
        <v>461.60975807431629</v>
      </c>
      <c r="BI290" s="215" t="s">
        <v>8471</v>
      </c>
      <c r="BJ290" s="215" t="s">
        <v>8520</v>
      </c>
      <c r="BK290" s="7">
        <v>1.4</v>
      </c>
      <c r="BL290" s="25">
        <v>2.9702970297029702E-2</v>
      </c>
      <c r="BM290" s="20">
        <v>0.47300000000000003</v>
      </c>
      <c r="BN290" s="20">
        <v>0.44</v>
      </c>
      <c r="BO290" s="20">
        <v>0.5</v>
      </c>
      <c r="BP290" s="46">
        <v>25.365853658536587</v>
      </c>
      <c r="BQ290" s="215" t="s">
        <v>8553</v>
      </c>
      <c r="BR290" s="79">
        <v>-0.62438685897435897</v>
      </c>
      <c r="BS290" s="9">
        <v>2.9548296312724487E-2</v>
      </c>
      <c r="BT290" s="9">
        <v>2.9018702130995333E-2</v>
      </c>
      <c r="BU290" s="47" t="s">
        <v>5993</v>
      </c>
      <c r="BV290" s="47" t="s">
        <v>5993</v>
      </c>
      <c r="BW290" s="14" t="s">
        <v>5474</v>
      </c>
      <c r="BX290" s="83">
        <v>-0.54926423076923081</v>
      </c>
      <c r="BY290" s="82">
        <v>3.58</v>
      </c>
      <c r="BZ290" s="46">
        <v>29.050279329608937</v>
      </c>
      <c r="CA290" s="48" t="s">
        <v>8485</v>
      </c>
      <c r="CB290" s="45">
        <v>41184</v>
      </c>
      <c r="CC290" s="45">
        <v>-1352</v>
      </c>
      <c r="CD290" s="45">
        <v>0</v>
      </c>
      <c r="CE290" s="45">
        <v>0</v>
      </c>
      <c r="CF290" s="14" t="s">
        <v>8817</v>
      </c>
      <c r="CG290" s="7" t="s">
        <v>8477</v>
      </c>
      <c r="CH290" s="215" t="s">
        <v>8478</v>
      </c>
      <c r="CI290" s="215" t="s">
        <v>8478</v>
      </c>
      <c r="CJ290" s="215" t="s">
        <v>8479</v>
      </c>
      <c r="CK290" s="43" t="s">
        <v>5474</v>
      </c>
      <c r="CL290" s="43" t="s">
        <v>5474</v>
      </c>
      <c r="CM290" s="43" t="s">
        <v>5474</v>
      </c>
      <c r="CN290" s="145">
        <v>-1352</v>
      </c>
      <c r="CO290" s="145">
        <v>41184</v>
      </c>
      <c r="CP290" s="148">
        <v>48007.414839728895</v>
      </c>
      <c r="CQ290" s="189">
        <v>1.538461538461533E-2</v>
      </c>
      <c r="CR290" s="189">
        <v>0.74639999999999995</v>
      </c>
      <c r="CS290" s="99">
        <v>44967</v>
      </c>
      <c r="CT290" s="167" t="s">
        <v>5474</v>
      </c>
      <c r="CU290" s="43" t="s">
        <v>5474</v>
      </c>
      <c r="CV290" s="43" t="s">
        <v>5474</v>
      </c>
      <c r="CW290" s="43" t="s">
        <v>5474</v>
      </c>
      <c r="CX290" s="43" t="s">
        <v>5474</v>
      </c>
      <c r="CY290" s="43" t="s">
        <v>5474</v>
      </c>
      <c r="CZ290" s="43" t="s">
        <v>5474</v>
      </c>
      <c r="DA290" s="42" t="s">
        <v>5474</v>
      </c>
      <c r="DB290" s="42" t="s">
        <v>5474</v>
      </c>
      <c r="DC290" s="42" t="s">
        <v>5474</v>
      </c>
      <c r="DD290" s="42" t="s">
        <v>5474</v>
      </c>
      <c r="DE290" s="42" t="s">
        <v>5474</v>
      </c>
      <c r="DF290" s="42" t="s">
        <v>5474</v>
      </c>
      <c r="DG290" s="42" t="s">
        <v>5474</v>
      </c>
      <c r="DH290" s="42" t="s">
        <v>5474</v>
      </c>
    </row>
    <row r="291" spans="1:112">
      <c r="A291" s="22">
        <v>9962</v>
      </c>
      <c r="B291" s="7" t="s">
        <v>1622</v>
      </c>
      <c r="C291" s="21">
        <v>-0.38140000000000002</v>
      </c>
      <c r="D291" s="21">
        <v>0.35160000000000002</v>
      </c>
      <c r="E291" s="21">
        <v>-0.15579999999999999</v>
      </c>
      <c r="F291" s="21">
        <v>0.33150000000000002</v>
      </c>
      <c r="G291" s="21">
        <v>-1.66E-2</v>
      </c>
      <c r="H291" s="21">
        <v>5</v>
      </c>
      <c r="I291" s="21">
        <v>43</v>
      </c>
      <c r="J291" s="21">
        <v>4.0625</v>
      </c>
      <c r="K291" s="21">
        <v>2.4E-2</v>
      </c>
      <c r="L291" s="21">
        <v>6.1899999999999997E-2</v>
      </c>
      <c r="M291" s="21">
        <v>3.5499999999999997E-2</v>
      </c>
      <c r="N291" s="21">
        <v>3.9300000000000002E-2</v>
      </c>
      <c r="O291" s="21">
        <v>6.2799999999999995E-2</v>
      </c>
      <c r="P291" s="21">
        <v>3.1600000000000003E-2</v>
      </c>
      <c r="Q291" s="21">
        <v>1.6199999999999999E-2</v>
      </c>
      <c r="R291" s="21">
        <v>1.2699999999999999E-2</v>
      </c>
      <c r="S291" s="21">
        <v>4.7800000000000002E-2</v>
      </c>
      <c r="T291" s="21">
        <v>4.07E-2</v>
      </c>
      <c r="U291" s="10">
        <v>0.49</v>
      </c>
      <c r="V291" s="10">
        <v>0.66</v>
      </c>
      <c r="W291" s="7">
        <v>0.47</v>
      </c>
      <c r="X291" s="20">
        <v>0.91259999999999997</v>
      </c>
      <c r="Y291" s="75">
        <v>2019</v>
      </c>
      <c r="Z291" s="7">
        <v>0.2</v>
      </c>
      <c r="AA291" s="7">
        <v>0</v>
      </c>
      <c r="AB291" s="51">
        <v>-357</v>
      </c>
      <c r="AC291" s="51">
        <v>-533</v>
      </c>
      <c r="AD291" s="51"/>
      <c r="AE291" s="51"/>
      <c r="AF291" s="51">
        <v>18</v>
      </c>
      <c r="AG291" s="51">
        <v>18</v>
      </c>
      <c r="AH291" s="20">
        <v>0.1754</v>
      </c>
      <c r="AI291" s="7" t="s">
        <v>8487</v>
      </c>
      <c r="AJ291" s="67" t="s">
        <v>8482</v>
      </c>
      <c r="AK291" s="44">
        <v>0.64244186046511631</v>
      </c>
      <c r="AL291" s="44">
        <v>-0.65605095541401248</v>
      </c>
      <c r="AM291" s="44">
        <v>0.71428571428571619</v>
      </c>
      <c r="AN291" s="25">
        <v>0.8664987405541561</v>
      </c>
      <c r="AO291" s="25">
        <v>0.39546599496221668</v>
      </c>
      <c r="AP291" s="215">
        <v>19.850000000000001</v>
      </c>
      <c r="AQ291" s="215" t="s">
        <v>8552</v>
      </c>
      <c r="AR291" s="44">
        <v>4.1994750656167902E-2</v>
      </c>
      <c r="AS291" s="171" t="s">
        <v>6939</v>
      </c>
      <c r="AT291" s="171" t="s">
        <v>7054</v>
      </c>
      <c r="AU291" s="171" t="s">
        <v>8465</v>
      </c>
      <c r="AV291" s="7" t="s">
        <v>5474</v>
      </c>
      <c r="AW291" s="14" t="s">
        <v>7473</v>
      </c>
      <c r="AX291" s="49" t="s">
        <v>6009</v>
      </c>
      <c r="AY291" s="38" t="s">
        <v>5961</v>
      </c>
      <c r="AZ291" s="14" t="s">
        <v>6038</v>
      </c>
      <c r="BA291" s="49" t="s">
        <v>5967</v>
      </c>
      <c r="BB291" s="38" t="s">
        <v>5961</v>
      </c>
      <c r="BC291" s="7">
        <v>1.1000000000000001</v>
      </c>
      <c r="BD291" s="14" t="s">
        <v>6019</v>
      </c>
      <c r="BE291" s="49" t="s">
        <v>5967</v>
      </c>
      <c r="BF291" s="38" t="s">
        <v>5961</v>
      </c>
      <c r="BG291" s="7">
        <v>0.4</v>
      </c>
      <c r="BH291" s="45">
        <v>6120.4677717917284</v>
      </c>
      <c r="BI291" s="215" t="s">
        <v>8518</v>
      </c>
      <c r="BJ291" s="215" t="s">
        <v>8568</v>
      </c>
      <c r="BK291" s="7">
        <v>0.7</v>
      </c>
      <c r="BL291" s="25">
        <v>3.9267015706806283E-2</v>
      </c>
      <c r="BM291" s="20">
        <v>0.65887499999999999</v>
      </c>
      <c r="BN291" s="20">
        <v>0.60250000000000004</v>
      </c>
      <c r="BO291" s="20">
        <v>0.70499999999999996</v>
      </c>
      <c r="BP291" s="46">
        <v>30.075757575757578</v>
      </c>
      <c r="BQ291" s="215" t="s">
        <v>8521</v>
      </c>
      <c r="BR291" s="79">
        <v>-0.47128967254408066</v>
      </c>
      <c r="BS291" s="9">
        <v>1.7723897066143079E-2</v>
      </c>
      <c r="BT291" s="9">
        <v>4.2009909535516421E-3</v>
      </c>
      <c r="BU291" s="47" t="s">
        <v>5993</v>
      </c>
      <c r="BV291" s="47" t="s">
        <v>5993</v>
      </c>
      <c r="BW291" s="14" t="s">
        <v>5474</v>
      </c>
      <c r="BX291" s="83">
        <v>-0.36554760705289685</v>
      </c>
      <c r="BY291" s="82">
        <v>0.69</v>
      </c>
      <c r="BZ291" s="46">
        <v>28.768115942028988</v>
      </c>
      <c r="CA291" s="48" t="s">
        <v>5474</v>
      </c>
      <c r="CB291" s="45">
        <v>-7086.4500000000007</v>
      </c>
      <c r="CC291" s="45">
        <v>-10580.050000000001</v>
      </c>
      <c r="CD291" s="45">
        <v>0</v>
      </c>
      <c r="CE291" s="45">
        <v>0</v>
      </c>
      <c r="CF291" s="14" t="s">
        <v>8818</v>
      </c>
      <c r="CG291" s="7" t="s">
        <v>8477</v>
      </c>
      <c r="CH291" s="215" t="s">
        <v>8498</v>
      </c>
      <c r="CI291" s="215" t="s">
        <v>8478</v>
      </c>
      <c r="CJ291" s="215" t="s">
        <v>8523</v>
      </c>
      <c r="CK291" s="43" t="s">
        <v>5474</v>
      </c>
      <c r="CL291" s="43" t="s">
        <v>5474</v>
      </c>
      <c r="CM291" s="43" t="s">
        <v>5474</v>
      </c>
      <c r="CN291" s="145">
        <v>-10580.050000000001</v>
      </c>
      <c r="CO291" s="145">
        <v>-7086.4500000000007</v>
      </c>
      <c r="CP291" s="148">
        <v>121491.28527006581</v>
      </c>
      <c r="CQ291" s="189" t="s">
        <v>5474</v>
      </c>
      <c r="CR291" s="189" t="s">
        <v>5474</v>
      </c>
      <c r="CS291" s="99" t="s">
        <v>5474</v>
      </c>
      <c r="CT291" s="167" t="s">
        <v>5474</v>
      </c>
      <c r="CU291" s="43" t="s">
        <v>5474</v>
      </c>
      <c r="CV291" s="43" t="s">
        <v>5474</v>
      </c>
      <c r="CW291" s="43" t="s">
        <v>5474</v>
      </c>
      <c r="CX291" s="43" t="s">
        <v>5474</v>
      </c>
      <c r="CY291" s="43" t="s">
        <v>5474</v>
      </c>
      <c r="CZ291" s="43" t="s">
        <v>5474</v>
      </c>
      <c r="DA291" s="42" t="s">
        <v>5474</v>
      </c>
      <c r="DB291" s="42" t="s">
        <v>5474</v>
      </c>
      <c r="DC291" s="42" t="s">
        <v>5474</v>
      </c>
      <c r="DD291" s="42" t="s">
        <v>5474</v>
      </c>
      <c r="DE291" s="42" t="s">
        <v>5474</v>
      </c>
      <c r="DF291" s="42" t="s">
        <v>5474</v>
      </c>
      <c r="DG291" s="42" t="s">
        <v>5474</v>
      </c>
      <c r="DH291" s="42" t="s">
        <v>5474</v>
      </c>
    </row>
    <row r="292" spans="1:112">
      <c r="A292" s="22">
        <v>1218</v>
      </c>
      <c r="B292" s="7" t="s">
        <v>35</v>
      </c>
      <c r="C292" s="21">
        <v>0.12759999999999999</v>
      </c>
      <c r="D292" s="21">
        <v>7.6399999999999996E-2</v>
      </c>
      <c r="E292" s="21">
        <v>0.1032</v>
      </c>
      <c r="F292" s="21">
        <v>7.2499999999999995E-2</v>
      </c>
      <c r="G292" s="21">
        <v>0.1784</v>
      </c>
      <c r="H292" s="21">
        <v>-0.17649999999999999</v>
      </c>
      <c r="I292" s="21">
        <v>-0.40429999999999999</v>
      </c>
      <c r="J292" s="21">
        <v>-0.1507</v>
      </c>
      <c r="K292" s="21">
        <v>-9.7000000000000003E-3</v>
      </c>
      <c r="L292" s="21">
        <v>-4.7300000000000002E-2</v>
      </c>
      <c r="M292" s="21">
        <v>-7.9000000000000008E-3</v>
      </c>
      <c r="N292" s="21">
        <v>-2.23E-2</v>
      </c>
      <c r="O292" s="21">
        <v>-2.1100000000000001E-2</v>
      </c>
      <c r="P292" s="21">
        <v>-4.0000000000000002E-4</v>
      </c>
      <c r="Q292" s="21">
        <v>2.3999999999999998E-3</v>
      </c>
      <c r="R292" s="21">
        <v>2.2000000000000001E-3</v>
      </c>
      <c r="S292" s="21">
        <v>8.5500000000000007E-2</v>
      </c>
      <c r="T292" s="21">
        <v>5.8200000000000002E-2</v>
      </c>
      <c r="U292" s="10">
        <v>0.62</v>
      </c>
      <c r="V292" s="10">
        <v>1.63</v>
      </c>
      <c r="W292" s="7">
        <v>0.7</v>
      </c>
      <c r="X292" s="20">
        <v>0.79239999999999999</v>
      </c>
      <c r="Y292" s="75">
        <v>2020</v>
      </c>
      <c r="Z292" s="7">
        <v>1.4</v>
      </c>
      <c r="AA292" s="7">
        <v>0</v>
      </c>
      <c r="AB292" s="51">
        <v>-221</v>
      </c>
      <c r="AC292" s="51">
        <v>47</v>
      </c>
      <c r="AD292" s="51"/>
      <c r="AE292" s="51"/>
      <c r="AF292" s="51">
        <v>-36</v>
      </c>
      <c r="AG292" s="51">
        <v>2</v>
      </c>
      <c r="AH292" s="20">
        <v>6.3E-3</v>
      </c>
      <c r="AI292" s="7" t="s">
        <v>8481</v>
      </c>
      <c r="AJ292" s="67" t="s">
        <v>8494</v>
      </c>
      <c r="AK292" s="44">
        <v>0.54744525547445266</v>
      </c>
      <c r="AL292" s="44">
        <v>0.60344827586206928</v>
      </c>
      <c r="AM292" s="44">
        <v>1</v>
      </c>
      <c r="AN292" s="25">
        <v>0.48324514991181639</v>
      </c>
      <c r="AO292" s="25">
        <v>0.10229276895943556</v>
      </c>
      <c r="AP292" s="215">
        <v>28.35</v>
      </c>
      <c r="AQ292" s="215" t="s">
        <v>8552</v>
      </c>
      <c r="AR292" s="44">
        <v>1.9784172661870499E-2</v>
      </c>
      <c r="AS292" s="171" t="s">
        <v>6939</v>
      </c>
      <c r="AT292" s="171" t="s">
        <v>6940</v>
      </c>
      <c r="AU292" s="171" t="s">
        <v>6893</v>
      </c>
      <c r="AV292" s="7" t="s">
        <v>8470</v>
      </c>
      <c r="AW292" s="14" t="s">
        <v>6938</v>
      </c>
      <c r="AX292" s="49" t="s">
        <v>6009</v>
      </c>
      <c r="AY292" s="38" t="s">
        <v>6007</v>
      </c>
      <c r="AZ292" s="14" t="s">
        <v>6038</v>
      </c>
      <c r="BA292" s="49" t="s">
        <v>6337</v>
      </c>
      <c r="BB292" s="38" t="s">
        <v>6007</v>
      </c>
      <c r="BC292" s="7">
        <v>0.3</v>
      </c>
      <c r="BD292" s="14" t="s">
        <v>6001</v>
      </c>
      <c r="BE292" s="49" t="s">
        <v>5967</v>
      </c>
      <c r="BF292" s="38" t="s">
        <v>5961</v>
      </c>
      <c r="BG292" s="7">
        <v>0.5</v>
      </c>
      <c r="BH292" s="45">
        <v>400.71655594536389</v>
      </c>
      <c r="BI292" s="215" t="s">
        <v>8471</v>
      </c>
      <c r="BJ292" s="215" t="s">
        <v>8554</v>
      </c>
      <c r="BK292" s="7">
        <v>1.1000000000000001</v>
      </c>
      <c r="BL292" s="25">
        <v>1.2500000000000051E-2</v>
      </c>
      <c r="BM292" s="20">
        <v>0.610375</v>
      </c>
      <c r="BN292" s="20">
        <v>0.67499999999999993</v>
      </c>
      <c r="BO292" s="20">
        <v>0.5575</v>
      </c>
      <c r="BP292" s="46">
        <v>17.392638036809817</v>
      </c>
      <c r="BQ292" s="215" t="s">
        <v>8483</v>
      </c>
      <c r="BR292" s="79">
        <v>-0.24533333333333324</v>
      </c>
      <c r="BS292" s="9">
        <v>1.8731777128489835E-2</v>
      </c>
      <c r="BT292" s="9">
        <v>4.3279530794236631E-2</v>
      </c>
      <c r="BU292" s="47" t="s">
        <v>5993</v>
      </c>
      <c r="BV292" s="47" t="s">
        <v>5993</v>
      </c>
      <c r="BW292" s="14" t="s">
        <v>5474</v>
      </c>
      <c r="BX292" s="83">
        <v>-9.4399999999999998E-2</v>
      </c>
      <c r="BY292" s="82">
        <v>1.62</v>
      </c>
      <c r="BZ292" s="46">
        <v>17.5</v>
      </c>
      <c r="CA292" s="48" t="s">
        <v>8475</v>
      </c>
      <c r="CB292" s="45">
        <v>-6265.35</v>
      </c>
      <c r="CC292" s="45">
        <v>1332.45</v>
      </c>
      <c r="CD292" s="45">
        <v>0</v>
      </c>
      <c r="CE292" s="45">
        <v>0</v>
      </c>
      <c r="CF292" s="14" t="s">
        <v>8819</v>
      </c>
      <c r="CG292" s="7" t="s">
        <v>8477</v>
      </c>
      <c r="CH292" s="215" t="s">
        <v>8478</v>
      </c>
      <c r="CI292" s="215" t="s">
        <v>8478</v>
      </c>
      <c r="CJ292" s="215" t="s">
        <v>8479</v>
      </c>
      <c r="CK292" s="43" t="s">
        <v>6887</v>
      </c>
      <c r="CL292" s="43" t="s">
        <v>5474</v>
      </c>
      <c r="CM292" s="43" t="s">
        <v>5474</v>
      </c>
      <c r="CN292" s="145">
        <v>1332.45</v>
      </c>
      <c r="CO292" s="145">
        <v>-6265.35</v>
      </c>
      <c r="CP292" s="148">
        <v>11360.314361051067</v>
      </c>
      <c r="CQ292" s="189" t="s">
        <v>5474</v>
      </c>
      <c r="CR292" s="189" t="s">
        <v>5474</v>
      </c>
      <c r="CS292" s="99" t="s">
        <v>5474</v>
      </c>
      <c r="CT292" s="167" t="s">
        <v>5474</v>
      </c>
      <c r="CU292" s="43" t="s">
        <v>5474</v>
      </c>
      <c r="CV292" s="43" t="s">
        <v>5474</v>
      </c>
      <c r="CW292" s="43" t="s">
        <v>5474</v>
      </c>
      <c r="CX292" s="43" t="s">
        <v>5474</v>
      </c>
      <c r="CY292" s="43" t="s">
        <v>5474</v>
      </c>
      <c r="CZ292" s="43" t="s">
        <v>5474</v>
      </c>
      <c r="DA292" s="42" t="s">
        <v>5474</v>
      </c>
      <c r="DB292" s="42" t="s">
        <v>5474</v>
      </c>
      <c r="DC292" s="42" t="s">
        <v>5474</v>
      </c>
      <c r="DD292" s="42" t="s">
        <v>5474</v>
      </c>
      <c r="DE292" s="42" t="s">
        <v>5474</v>
      </c>
      <c r="DF292" s="42" t="s">
        <v>5474</v>
      </c>
      <c r="DG292" s="42" t="s">
        <v>5474</v>
      </c>
      <c r="DH292" s="42" t="s">
        <v>5474</v>
      </c>
    </row>
    <row r="293" spans="1:112">
      <c r="A293" s="22">
        <v>1310</v>
      </c>
      <c r="B293" s="7" t="s">
        <v>59</v>
      </c>
      <c r="C293" s="21">
        <v>3.6900000000000002E-2</v>
      </c>
      <c r="D293" s="21">
        <v>0.65210000000000001</v>
      </c>
      <c r="E293" s="21">
        <v>-1.3899999999999999E-2</v>
      </c>
      <c r="F293" s="21">
        <v>0.70950000000000002</v>
      </c>
      <c r="G293" s="21">
        <v>0.57130000000000003</v>
      </c>
      <c r="H293" s="21">
        <v>4.4400000000000002E-2</v>
      </c>
      <c r="I293" s="21">
        <v>0.67859999999999998</v>
      </c>
      <c r="J293" s="21">
        <v>3.9676999999999998</v>
      </c>
      <c r="K293" s="21">
        <v>-7.51E-2</v>
      </c>
      <c r="L293" s="21">
        <v>4.0000000000000001E-3</v>
      </c>
      <c r="M293" s="21">
        <v>9.1800000000000007E-2</v>
      </c>
      <c r="N293" s="21">
        <v>-6.0299999999999999E-2</v>
      </c>
      <c r="O293" s="21">
        <v>1.4500000000000001E-2</v>
      </c>
      <c r="P293" s="21">
        <v>9.06E-2</v>
      </c>
      <c r="Q293" s="21">
        <v>4.3099999999999999E-2</v>
      </c>
      <c r="R293" s="21">
        <v>3.5200000000000002E-2</v>
      </c>
      <c r="S293" s="21">
        <v>0.12620000000000001</v>
      </c>
      <c r="T293" s="21">
        <v>8.7599999999999997E-2</v>
      </c>
      <c r="U293" s="10">
        <v>0.92</v>
      </c>
      <c r="V293" s="10">
        <v>1.77</v>
      </c>
      <c r="W293" s="7">
        <v>1.46</v>
      </c>
      <c r="X293" s="20">
        <v>0.80300000000000005</v>
      </c>
      <c r="Y293" s="75">
        <v>2020</v>
      </c>
      <c r="Z293" s="7">
        <v>0.5</v>
      </c>
      <c r="AA293" s="7">
        <v>0</v>
      </c>
      <c r="AB293" s="51">
        <v>2846</v>
      </c>
      <c r="AC293" s="51">
        <v>5013</v>
      </c>
      <c r="AD293" s="51"/>
      <c r="AE293" s="51"/>
      <c r="AF293" s="51">
        <v>264</v>
      </c>
      <c r="AG293" s="51">
        <v>63</v>
      </c>
      <c r="AH293" s="20">
        <v>2.0899999999999998E-2</v>
      </c>
      <c r="AI293" s="7" t="s">
        <v>8487</v>
      </c>
      <c r="AJ293" s="67" t="s">
        <v>8468</v>
      </c>
      <c r="AK293" s="44">
        <v>0.63978494623655935</v>
      </c>
      <c r="AL293" s="44">
        <v>0.80952380952381009</v>
      </c>
      <c r="AM293" s="44">
        <v>-0.57142857142856707</v>
      </c>
      <c r="AN293" s="25">
        <v>0.43055555555555547</v>
      </c>
      <c r="AO293" s="25">
        <v>0.14583333333333326</v>
      </c>
      <c r="AP293" s="215">
        <v>21.6</v>
      </c>
      <c r="AQ293" s="215" t="s">
        <v>8552</v>
      </c>
      <c r="AR293" s="44">
        <v>1.17096018735362E-2</v>
      </c>
      <c r="AS293" s="171" t="s">
        <v>6939</v>
      </c>
      <c r="AT293" s="171" t="s">
        <v>7023</v>
      </c>
      <c r="AU293" s="171" t="s">
        <v>7024</v>
      </c>
      <c r="AV293" s="7" t="s">
        <v>5474</v>
      </c>
      <c r="AW293" s="14" t="s">
        <v>7022</v>
      </c>
      <c r="AX293" s="49" t="s">
        <v>6009</v>
      </c>
      <c r="AY293" s="38" t="s">
        <v>5961</v>
      </c>
      <c r="AZ293" s="14" t="s">
        <v>6501</v>
      </c>
      <c r="BA293" s="49" t="s">
        <v>6039</v>
      </c>
      <c r="BB293" s="38" t="s">
        <v>5971</v>
      </c>
      <c r="BC293" s="7">
        <v>0.3</v>
      </c>
      <c r="BD293" s="14" t="s">
        <v>6038</v>
      </c>
      <c r="BE293" s="49" t="s">
        <v>6039</v>
      </c>
      <c r="BF293" s="38" t="s">
        <v>5961</v>
      </c>
      <c r="BG293" s="7">
        <v>0.4</v>
      </c>
      <c r="BH293" s="45">
        <v>6064.6640793551696</v>
      </c>
      <c r="BI293" s="215" t="s">
        <v>8518</v>
      </c>
      <c r="BJ293" s="215" t="s">
        <v>8568</v>
      </c>
      <c r="BK293" s="7">
        <v>0.5</v>
      </c>
      <c r="BL293" s="25">
        <v>6.9930069930070927E-3</v>
      </c>
      <c r="BM293" s="20">
        <v>0.69856249999999998</v>
      </c>
      <c r="BN293" s="20">
        <v>0.76249999999999996</v>
      </c>
      <c r="BO293" s="20">
        <v>0.64624999999999988</v>
      </c>
      <c r="BP293" s="46">
        <v>12.203389830508476</v>
      </c>
      <c r="BQ293" s="215" t="s">
        <v>8585</v>
      </c>
      <c r="BR293" s="79">
        <v>0.37550925925925943</v>
      </c>
      <c r="BS293" s="9">
        <v>6.1383499122724894E-2</v>
      </c>
      <c r="BT293" s="9">
        <v>1.719754252438066E-2</v>
      </c>
      <c r="BU293" s="47" t="s">
        <v>5993</v>
      </c>
      <c r="BV293" s="47">
        <v>44399</v>
      </c>
      <c r="BW293" s="14" t="s">
        <v>5474</v>
      </c>
      <c r="BX293" s="83">
        <v>0.65061111111111125</v>
      </c>
      <c r="BY293" s="82">
        <v>2.2200000000000002</v>
      </c>
      <c r="BZ293" s="46">
        <v>9.7297297297297298</v>
      </c>
      <c r="CA293" s="48" t="s">
        <v>8475</v>
      </c>
      <c r="CB293" s="45">
        <v>61473.600000000006</v>
      </c>
      <c r="CC293" s="45">
        <v>108280.8</v>
      </c>
      <c r="CD293" s="45">
        <v>0</v>
      </c>
      <c r="CE293" s="45">
        <v>0</v>
      </c>
      <c r="CF293" s="14" t="s">
        <v>8820</v>
      </c>
      <c r="CG293" s="7" t="s">
        <v>8556</v>
      </c>
      <c r="CH293" s="215" t="s">
        <v>8498</v>
      </c>
      <c r="CI293" s="215" t="s">
        <v>8498</v>
      </c>
      <c r="CJ293" s="215" t="s">
        <v>8478</v>
      </c>
      <c r="CK293" s="43" t="s">
        <v>5474</v>
      </c>
      <c r="CL293" s="43" t="s">
        <v>5474</v>
      </c>
      <c r="CM293" s="43" t="s">
        <v>5474</v>
      </c>
      <c r="CN293" s="145">
        <v>108280.8</v>
      </c>
      <c r="CO293" s="145">
        <v>61473.600000000006</v>
      </c>
      <c r="CP293" s="148">
        <v>130996.74411407167</v>
      </c>
      <c r="CQ293" s="189" t="s">
        <v>5474</v>
      </c>
      <c r="CR293" s="189" t="s">
        <v>5474</v>
      </c>
      <c r="CS293" s="99" t="s">
        <v>5474</v>
      </c>
      <c r="CT293" s="167" t="s">
        <v>8504</v>
      </c>
      <c r="CU293" s="43" t="s">
        <v>5474</v>
      </c>
      <c r="CV293" s="43" t="s">
        <v>5474</v>
      </c>
      <c r="CW293" s="43" t="s">
        <v>5474</v>
      </c>
      <c r="CX293" s="43" t="s">
        <v>5474</v>
      </c>
      <c r="CY293" s="43" t="s">
        <v>5474</v>
      </c>
      <c r="CZ293" s="43" t="s">
        <v>5474</v>
      </c>
      <c r="DA293" s="42" t="s">
        <v>5474</v>
      </c>
      <c r="DB293" s="42" t="s">
        <v>5474</v>
      </c>
      <c r="DC293" s="42" t="s">
        <v>5474</v>
      </c>
      <c r="DD293" s="42" t="s">
        <v>5474</v>
      </c>
      <c r="DE293" s="42" t="s">
        <v>5474</v>
      </c>
      <c r="DF293" s="42" t="s">
        <v>8504</v>
      </c>
      <c r="DG293" s="42" t="s">
        <v>5474</v>
      </c>
      <c r="DH293" s="42" t="s">
        <v>5474</v>
      </c>
    </row>
    <row r="294" spans="1:112">
      <c r="A294" s="22">
        <v>2401</v>
      </c>
      <c r="B294" s="7" t="s">
        <v>376</v>
      </c>
      <c r="C294" s="21">
        <v>6.4999999999999997E-3</v>
      </c>
      <c r="D294" s="21">
        <v>8.1100000000000005E-2</v>
      </c>
      <c r="E294" s="21">
        <v>2.81E-2</v>
      </c>
      <c r="F294" s="21">
        <v>7.2900000000000006E-2</v>
      </c>
      <c r="G294" s="21">
        <v>0.39600000000000002</v>
      </c>
      <c r="H294" s="21">
        <v>0.32429999999999998</v>
      </c>
      <c r="I294" s="21">
        <v>5.125</v>
      </c>
      <c r="J294" s="21">
        <v>7.6154000000000002</v>
      </c>
      <c r="K294" s="21">
        <v>1.6E-2</v>
      </c>
      <c r="L294" s="21">
        <v>7.2099999999999997E-2</v>
      </c>
      <c r="M294" s="21">
        <v>3.85E-2</v>
      </c>
      <c r="N294" s="21">
        <v>7.9000000000000001E-2</v>
      </c>
      <c r="O294" s="21">
        <v>8.4099999999999994E-2</v>
      </c>
      <c r="P294" s="21">
        <v>9.2299999999999993E-2</v>
      </c>
      <c r="Q294" s="21">
        <v>3.1600000000000003E-2</v>
      </c>
      <c r="R294" s="21">
        <v>2.52E-2</v>
      </c>
      <c r="S294" s="21">
        <v>3.4299999999999997E-2</v>
      </c>
      <c r="T294" s="21">
        <v>2.8400000000000002E-2</v>
      </c>
      <c r="U294" s="10">
        <v>0.86</v>
      </c>
      <c r="V294" s="10">
        <v>1.54</v>
      </c>
      <c r="W294" s="7">
        <v>0.47710000000000002</v>
      </c>
      <c r="X294" s="20">
        <v>0.97770000000000001</v>
      </c>
      <c r="Y294" s="75">
        <v>2020</v>
      </c>
      <c r="Z294" s="7">
        <v>0.52549999999999997</v>
      </c>
      <c r="AA294" s="7">
        <v>0</v>
      </c>
      <c r="AB294" s="51">
        <v>-55</v>
      </c>
      <c r="AC294" s="51">
        <v>-2816</v>
      </c>
      <c r="AD294" s="51"/>
      <c r="AE294" s="51"/>
      <c r="AF294" s="51">
        <v>-461</v>
      </c>
      <c r="AG294" s="51">
        <v>-277</v>
      </c>
      <c r="AH294" s="20">
        <v>2.2499999999999999E-2</v>
      </c>
      <c r="AI294" s="7" t="s">
        <v>8487</v>
      </c>
      <c r="AJ294" s="67" t="s">
        <v>8482</v>
      </c>
      <c r="AK294" s="44">
        <v>0.75613275613275621</v>
      </c>
      <c r="AL294" s="44">
        <v>-0.54782608695652146</v>
      </c>
      <c r="AM294" s="44">
        <v>0.73170731707317183</v>
      </c>
      <c r="AN294" s="25">
        <v>0.88618925831202044</v>
      </c>
      <c r="AO294" s="25">
        <v>0.29411764705882354</v>
      </c>
      <c r="AP294" s="215">
        <v>39.1</v>
      </c>
      <c r="AQ294" s="215" t="s">
        <v>8552</v>
      </c>
      <c r="AR294" s="44">
        <v>4.2666666666666603E-2</v>
      </c>
      <c r="AS294" s="171" t="s">
        <v>7535</v>
      </c>
      <c r="AT294" s="171" t="s">
        <v>7231</v>
      </c>
      <c r="AU294" s="171" t="s">
        <v>7238</v>
      </c>
      <c r="AV294" s="7" t="s">
        <v>5474</v>
      </c>
      <c r="AW294" s="14" t="s">
        <v>6157</v>
      </c>
      <c r="AX294" s="49" t="s">
        <v>6009</v>
      </c>
      <c r="AY294" s="38" t="s">
        <v>5961</v>
      </c>
      <c r="AZ294" s="14" t="s">
        <v>6454</v>
      </c>
      <c r="BA294" s="49" t="s">
        <v>5967</v>
      </c>
      <c r="BB294" s="38" t="s">
        <v>5961</v>
      </c>
      <c r="BC294" s="7">
        <v>0.5</v>
      </c>
      <c r="BD294" s="14" t="s">
        <v>5980</v>
      </c>
      <c r="BE294" s="49" t="s">
        <v>5988</v>
      </c>
      <c r="BF294" s="38" t="s">
        <v>6012</v>
      </c>
      <c r="BG294" s="7">
        <v>0.2</v>
      </c>
      <c r="BH294" s="45">
        <v>28298.621936524869</v>
      </c>
      <c r="BI294" s="215" t="s">
        <v>8592</v>
      </c>
      <c r="BJ294" s="215" t="s">
        <v>8500</v>
      </c>
      <c r="BK294" s="7">
        <v>2.1</v>
      </c>
      <c r="BL294" s="25">
        <v>3.9893617021276591E-2</v>
      </c>
      <c r="BM294" s="20">
        <v>0.67006250000000001</v>
      </c>
      <c r="BN294" s="20">
        <v>0.63500000000000001</v>
      </c>
      <c r="BO294" s="20">
        <v>0.69874999999999987</v>
      </c>
      <c r="BP294" s="46">
        <v>25.38961038961039</v>
      </c>
      <c r="BQ294" s="215" t="s">
        <v>8521</v>
      </c>
      <c r="BR294" s="79">
        <v>-0.30819181585677741</v>
      </c>
      <c r="BS294" s="9">
        <v>6.3151026850978287E-3</v>
      </c>
      <c r="BT294" s="9">
        <v>7.5457550312769683E-3</v>
      </c>
      <c r="BU294" s="47" t="s">
        <v>5993</v>
      </c>
      <c r="BV294" s="47" t="s">
        <v>5993</v>
      </c>
      <c r="BW294" s="14" t="s">
        <v>8474</v>
      </c>
      <c r="BX294" s="83">
        <v>-0.16983017902813302</v>
      </c>
      <c r="BY294" s="82">
        <v>1.6600000000000001</v>
      </c>
      <c r="BZ294" s="46">
        <v>23.554216867469879</v>
      </c>
      <c r="CA294" s="48" t="s">
        <v>5474</v>
      </c>
      <c r="CB294" s="45">
        <v>-2150.5</v>
      </c>
      <c r="CC294" s="45">
        <v>-110105.60000000001</v>
      </c>
      <c r="CD294" s="45">
        <v>0</v>
      </c>
      <c r="CE294" s="45">
        <v>0</v>
      </c>
      <c r="CF294" s="14" t="s">
        <v>8821</v>
      </c>
      <c r="CG294" s="7" t="s">
        <v>8477</v>
      </c>
      <c r="CH294" s="215" t="s">
        <v>8478</v>
      </c>
      <c r="CI294" s="215" t="s">
        <v>8479</v>
      </c>
      <c r="CJ294" s="215" t="s">
        <v>8523</v>
      </c>
      <c r="CK294" s="43" t="s">
        <v>5474</v>
      </c>
      <c r="CL294" s="43" t="s">
        <v>5474</v>
      </c>
      <c r="CM294" s="43" t="s">
        <v>6944</v>
      </c>
      <c r="CN294" s="145">
        <v>-110105.60000000001</v>
      </c>
      <c r="CO294" s="145">
        <v>-2150.5</v>
      </c>
      <c r="CP294" s="148">
        <v>1106476.1177181224</v>
      </c>
      <c r="CQ294" s="189" t="s">
        <v>5474</v>
      </c>
      <c r="CR294" s="189" t="s">
        <v>5474</v>
      </c>
      <c r="CS294" s="99" t="s">
        <v>5474</v>
      </c>
      <c r="CT294" s="167" t="s">
        <v>5474</v>
      </c>
      <c r="CU294" s="43" t="s">
        <v>5474</v>
      </c>
      <c r="CV294" s="43" t="s">
        <v>5474</v>
      </c>
      <c r="CW294" s="43" t="s">
        <v>5474</v>
      </c>
      <c r="CX294" s="43" t="s">
        <v>5474</v>
      </c>
      <c r="CY294" s="43" t="s">
        <v>5474</v>
      </c>
      <c r="CZ294" s="43" t="s">
        <v>5474</v>
      </c>
      <c r="DA294" s="42" t="s">
        <v>5474</v>
      </c>
      <c r="DB294" s="42" t="s">
        <v>5474</v>
      </c>
      <c r="DC294" s="42" t="s">
        <v>5474</v>
      </c>
      <c r="DD294" s="42" t="s">
        <v>5474</v>
      </c>
      <c r="DE294" s="42" t="s">
        <v>5474</v>
      </c>
      <c r="DF294" s="42" t="s">
        <v>5474</v>
      </c>
      <c r="DG294" s="42" t="s">
        <v>5474</v>
      </c>
      <c r="DH294" s="42" t="s">
        <v>5474</v>
      </c>
    </row>
    <row r="295" spans="1:112">
      <c r="A295" s="22">
        <v>3062</v>
      </c>
      <c r="B295" s="7" t="s">
        <v>631</v>
      </c>
      <c r="C295" s="21">
        <v>-0.19989999999999999</v>
      </c>
      <c r="D295" s="21">
        <v>-0.36880000000000002</v>
      </c>
      <c r="E295" s="21">
        <v>-0.1817</v>
      </c>
      <c r="F295" s="21">
        <v>-0.38919999999999999</v>
      </c>
      <c r="G295" s="21">
        <v>-0.12520000000000001</v>
      </c>
      <c r="H295" s="21">
        <v>1.6</v>
      </c>
      <c r="I295" s="21">
        <v>-0.4</v>
      </c>
      <c r="J295" s="21">
        <v>0</v>
      </c>
      <c r="K295" s="21">
        <v>-4.1799999999999997E-2</v>
      </c>
      <c r="L295" s="21">
        <v>-3.1199999999999999E-2</v>
      </c>
      <c r="M295" s="21">
        <v>-3.7000000000000002E-3</v>
      </c>
      <c r="N295" s="21">
        <v>-6.8400000000000002E-2</v>
      </c>
      <c r="O295" s="21">
        <v>-5.0999999999999997E-2</v>
      </c>
      <c r="P295" s="21">
        <v>-1.1000000000000001E-3</v>
      </c>
      <c r="Q295" s="21">
        <v>2.0999999999999999E-3</v>
      </c>
      <c r="R295" s="21">
        <v>4.1000000000000003E-3</v>
      </c>
      <c r="S295" s="21">
        <v>2.5399999999999999E-2</v>
      </c>
      <c r="T295" s="21">
        <v>1.84E-2</v>
      </c>
      <c r="U295" s="10">
        <v>-0.02</v>
      </c>
      <c r="V295" s="10">
        <v>0.06</v>
      </c>
      <c r="W295" s="7">
        <v>0.37009999999999998</v>
      </c>
      <c r="X295" s="20">
        <v>0.87660000000000005</v>
      </c>
      <c r="Y295" s="75">
        <v>2020</v>
      </c>
      <c r="Z295" s="7">
        <v>0.15</v>
      </c>
      <c r="AA295" s="7">
        <v>0</v>
      </c>
      <c r="AB295" s="51">
        <v>304</v>
      </c>
      <c r="AC295" s="51">
        <v>-355</v>
      </c>
      <c r="AD295" s="51"/>
      <c r="AE295" s="51"/>
      <c r="AF295" s="51">
        <v>-67</v>
      </c>
      <c r="AG295" s="51">
        <v>1</v>
      </c>
      <c r="AH295" s="20">
        <v>6.4000000000000003E-3</v>
      </c>
      <c r="AI295" s="7" t="s">
        <v>8481</v>
      </c>
      <c r="AJ295" s="67" t="s">
        <v>8494</v>
      </c>
      <c r="AK295" s="44">
        <v>-0.51041666666666652</v>
      </c>
      <c r="AL295" s="44">
        <v>-0.5641025641025641</v>
      </c>
      <c r="AM295" s="44">
        <v>1</v>
      </c>
      <c r="AN295" s="25">
        <v>0.52459016393442615</v>
      </c>
      <c r="AO295" s="25">
        <v>0.21311475409836056</v>
      </c>
      <c r="AP295" s="215">
        <v>18.3</v>
      </c>
      <c r="AQ295" s="215" t="s">
        <v>8552</v>
      </c>
      <c r="AR295" s="44">
        <v>2.5210084033613401E-2</v>
      </c>
      <c r="AS295" s="171" t="s">
        <v>7535</v>
      </c>
      <c r="AT295" s="171" t="s">
        <v>7183</v>
      </c>
      <c r="AU295" s="171" t="s">
        <v>7320</v>
      </c>
      <c r="AV295" s="7" t="s">
        <v>8470</v>
      </c>
      <c r="AW295" s="14" t="s">
        <v>6938</v>
      </c>
      <c r="AX295" s="49" t="s">
        <v>6009</v>
      </c>
      <c r="AY295" s="38" t="s">
        <v>5961</v>
      </c>
      <c r="AZ295" s="14" t="s">
        <v>6157</v>
      </c>
      <c r="BA295" s="49" t="s">
        <v>5967</v>
      </c>
      <c r="BB295" s="38" t="s">
        <v>5971</v>
      </c>
      <c r="BC295" s="7">
        <v>0.9</v>
      </c>
      <c r="BD295" s="14" t="s">
        <v>5987</v>
      </c>
      <c r="BE295" s="49" t="s">
        <v>5967</v>
      </c>
      <c r="BF295" s="38" t="s">
        <v>5961</v>
      </c>
      <c r="BG295" s="7">
        <v>0.2</v>
      </c>
      <c r="BH295" s="45">
        <v>1757.7349483588293</v>
      </c>
      <c r="BI295" s="215" t="s">
        <v>8489</v>
      </c>
      <c r="BJ295" s="215" t="s">
        <v>8496</v>
      </c>
      <c r="BK295" s="7">
        <v>0.4</v>
      </c>
      <c r="BL295" s="25">
        <v>2.5210084033613404E-2</v>
      </c>
      <c r="BM295" s="20">
        <v>0.48175000000000001</v>
      </c>
      <c r="BN295" s="20">
        <v>0.35250000000000004</v>
      </c>
      <c r="BO295" s="20">
        <v>0.58749999999999991</v>
      </c>
      <c r="BP295" s="46">
        <v>305</v>
      </c>
      <c r="BQ295" s="215" t="s">
        <v>8483</v>
      </c>
      <c r="BR295" s="79">
        <v>-0.93613114754098359</v>
      </c>
      <c r="BS295" s="9">
        <v>1.4290444614850184E-2</v>
      </c>
      <c r="BT295" s="9">
        <v>2.3330728353885277E-3</v>
      </c>
      <c r="BU295" s="47">
        <v>44407</v>
      </c>
      <c r="BV295" s="47">
        <v>44413</v>
      </c>
      <c r="BW295" s="14" t="s">
        <v>5474</v>
      </c>
      <c r="BX295" s="83">
        <v>-0.92335737704918031</v>
      </c>
      <c r="BY295" s="82">
        <v>0.08</v>
      </c>
      <c r="BZ295" s="46">
        <v>228.75</v>
      </c>
      <c r="CA295" s="48" t="s">
        <v>8485</v>
      </c>
      <c r="CB295" s="45">
        <v>5563.2</v>
      </c>
      <c r="CC295" s="45">
        <v>-6496.5</v>
      </c>
      <c r="CD295" s="45">
        <v>0</v>
      </c>
      <c r="CE295" s="45">
        <v>0</v>
      </c>
      <c r="CF295" s="14" t="s">
        <v>8822</v>
      </c>
      <c r="CG295" s="7" t="s">
        <v>8477</v>
      </c>
      <c r="CH295" s="215" t="s">
        <v>8478</v>
      </c>
      <c r="CI295" s="215" t="s">
        <v>8478</v>
      </c>
      <c r="CJ295" s="215" t="s">
        <v>8479</v>
      </c>
      <c r="CK295" s="43" t="s">
        <v>5474</v>
      </c>
      <c r="CL295" s="43" t="s">
        <v>5474</v>
      </c>
      <c r="CM295" s="43" t="s">
        <v>5474</v>
      </c>
      <c r="CN295" s="145">
        <v>-6496.5</v>
      </c>
      <c r="CO295" s="145">
        <v>5563.2</v>
      </c>
      <c r="CP295" s="148">
        <v>32166.549554966579</v>
      </c>
      <c r="CQ295" s="189" t="s">
        <v>5474</v>
      </c>
      <c r="CR295" s="189" t="s">
        <v>5474</v>
      </c>
      <c r="CS295" s="99" t="s">
        <v>5474</v>
      </c>
      <c r="CT295" s="167" t="s">
        <v>5474</v>
      </c>
      <c r="CU295" s="43" t="s">
        <v>5474</v>
      </c>
      <c r="CV295" s="43" t="s">
        <v>5474</v>
      </c>
      <c r="CW295" s="43" t="s">
        <v>5474</v>
      </c>
      <c r="CX295" s="43" t="s">
        <v>5474</v>
      </c>
      <c r="CY295" s="43" t="s">
        <v>5474</v>
      </c>
      <c r="CZ295" s="43" t="s">
        <v>5474</v>
      </c>
      <c r="DA295" s="42" t="s">
        <v>5474</v>
      </c>
      <c r="DB295" s="42" t="s">
        <v>5474</v>
      </c>
      <c r="DC295" s="42" t="s">
        <v>5474</v>
      </c>
      <c r="DD295" s="42" t="s">
        <v>5474</v>
      </c>
      <c r="DE295" s="42" t="s">
        <v>5474</v>
      </c>
      <c r="DF295" s="42" t="s">
        <v>5474</v>
      </c>
      <c r="DG295" s="42" t="s">
        <v>5474</v>
      </c>
      <c r="DH295" s="42" t="s">
        <v>5474</v>
      </c>
    </row>
    <row r="296" spans="1:112">
      <c r="A296" s="22">
        <v>4915</v>
      </c>
      <c r="B296" s="7" t="s">
        <v>1014</v>
      </c>
      <c r="C296" s="21">
        <v>2.7199999999999998E-2</v>
      </c>
      <c r="D296" s="21">
        <v>-5.7299999999999997E-2</v>
      </c>
      <c r="E296" s="21">
        <v>-1.17E-2</v>
      </c>
      <c r="F296" s="21">
        <v>-0.14019999999999999</v>
      </c>
      <c r="G296" s="21">
        <v>9.8599999999999993E-2</v>
      </c>
      <c r="H296" s="21">
        <v>0.21240000000000001</v>
      </c>
      <c r="I296" s="21">
        <v>0.21240000000000001</v>
      </c>
      <c r="J296" s="21">
        <v>0.42859999999999998</v>
      </c>
      <c r="K296" s="21">
        <v>8.0000000000000002E-3</v>
      </c>
      <c r="L296" s="21">
        <v>1.9900000000000001E-2</v>
      </c>
      <c r="M296" s="21">
        <v>1.0699999999999999E-2</v>
      </c>
      <c r="N296" s="21">
        <v>5.4999999999999997E-3</v>
      </c>
      <c r="O296" s="21">
        <v>1.55E-2</v>
      </c>
      <c r="P296" s="21">
        <v>9.4999999999999998E-3</v>
      </c>
      <c r="Q296" s="21">
        <v>5.0000000000000001E-4</v>
      </c>
      <c r="R296" s="21">
        <v>1E-4</v>
      </c>
      <c r="S296" s="21">
        <v>0.151</v>
      </c>
      <c r="T296" s="21">
        <v>5.0200000000000002E-2</v>
      </c>
      <c r="U296" s="10">
        <v>2.5</v>
      </c>
      <c r="V296" s="10">
        <v>5.04</v>
      </c>
      <c r="W296" s="7">
        <v>2.7006000000000001</v>
      </c>
      <c r="X296" s="20">
        <v>0.60719999999999996</v>
      </c>
      <c r="Y296" s="75">
        <v>2020</v>
      </c>
      <c r="Z296" s="7">
        <v>3.0007999999999999</v>
      </c>
      <c r="AA296" s="7">
        <v>0</v>
      </c>
      <c r="AB296" s="51">
        <v>-233</v>
      </c>
      <c r="AC296" s="51">
        <v>524</v>
      </c>
      <c r="AD296" s="51">
        <v>1</v>
      </c>
      <c r="AE296" s="51"/>
      <c r="AF296" s="51"/>
      <c r="AG296" s="51">
        <v>6</v>
      </c>
      <c r="AH296" s="20">
        <v>1.6000000000000001E-3</v>
      </c>
      <c r="AI296" s="7" t="s">
        <v>8481</v>
      </c>
      <c r="AJ296" s="67" t="s">
        <v>8494</v>
      </c>
      <c r="AK296" s="44">
        <v>-0.58846153846153837</v>
      </c>
      <c r="AL296" s="44">
        <v>-0.77058823529411735</v>
      </c>
      <c r="AM296" s="44">
        <v>0.57142857142857717</v>
      </c>
      <c r="AN296" s="25">
        <v>0.50290135396518376</v>
      </c>
      <c r="AO296" s="25">
        <v>0.32882011605415856</v>
      </c>
      <c r="AP296" s="215">
        <v>51.7</v>
      </c>
      <c r="AQ296" s="215" t="s">
        <v>8552</v>
      </c>
      <c r="AR296" s="44">
        <v>9.765625E-3</v>
      </c>
      <c r="AS296" s="171" t="s">
        <v>7535</v>
      </c>
      <c r="AT296" s="171" t="s">
        <v>7956</v>
      </c>
      <c r="AU296" s="171" t="s">
        <v>6914</v>
      </c>
      <c r="AV296" s="7" t="s">
        <v>8470</v>
      </c>
      <c r="AW296" s="14" t="s">
        <v>8042</v>
      </c>
      <c r="AX296" s="49" t="s">
        <v>6009</v>
      </c>
      <c r="AY296" s="38" t="s">
        <v>5961</v>
      </c>
      <c r="AZ296" s="14" t="s">
        <v>6157</v>
      </c>
      <c r="BA296" s="49" t="s">
        <v>5967</v>
      </c>
      <c r="BB296" s="38" t="s">
        <v>5971</v>
      </c>
      <c r="BC296" s="7">
        <v>0.4</v>
      </c>
      <c r="BD296" s="14" t="s">
        <v>6014</v>
      </c>
      <c r="BE296" s="49" t="s">
        <v>5960</v>
      </c>
      <c r="BF296" s="38" t="s">
        <v>5961</v>
      </c>
      <c r="BG296" s="7">
        <v>0.8</v>
      </c>
      <c r="BH296" s="45">
        <v>795.92232372810406</v>
      </c>
      <c r="BI296" s="215" t="s">
        <v>8518</v>
      </c>
      <c r="BJ296" s="215" t="s">
        <v>8496</v>
      </c>
      <c r="BK296" s="7">
        <v>0.4</v>
      </c>
      <c r="BL296" s="25">
        <v>7.7972709551658035E-3</v>
      </c>
      <c r="BM296" s="20">
        <v>0.60400000000000009</v>
      </c>
      <c r="BN296" s="20">
        <v>0.56000000000000005</v>
      </c>
      <c r="BO296" s="20">
        <v>0.64</v>
      </c>
      <c r="BP296" s="46">
        <v>10.257936507936508</v>
      </c>
      <c r="BQ296" s="215" t="s">
        <v>8558</v>
      </c>
      <c r="BR296" s="79">
        <v>-6.0425531914893658E-2</v>
      </c>
      <c r="BS296" s="9">
        <v>4.6116197036504936E-2</v>
      </c>
      <c r="BT296" s="9">
        <v>5.188900252670825E-2</v>
      </c>
      <c r="BU296" s="47" t="s">
        <v>5993</v>
      </c>
      <c r="BV296" s="47" t="s">
        <v>5993</v>
      </c>
      <c r="BW296" s="14" t="s">
        <v>8514</v>
      </c>
      <c r="BX296" s="83">
        <v>0.12748936170212752</v>
      </c>
      <c r="BY296" s="82">
        <v>4.8</v>
      </c>
      <c r="BZ296" s="46">
        <v>10.770833333333334</v>
      </c>
      <c r="CA296" s="48" t="s">
        <v>8475</v>
      </c>
      <c r="CB296" s="45">
        <v>-12046.1</v>
      </c>
      <c r="CC296" s="45">
        <v>27090.800000000003</v>
      </c>
      <c r="CD296" s="45">
        <v>51.7</v>
      </c>
      <c r="CE296" s="45">
        <v>0</v>
      </c>
      <c r="CF296" s="14" t="s">
        <v>8823</v>
      </c>
      <c r="CG296" s="7" t="s">
        <v>8477</v>
      </c>
      <c r="CH296" s="215" t="s">
        <v>8478</v>
      </c>
      <c r="CI296" s="215" t="s">
        <v>8478</v>
      </c>
      <c r="CJ296" s="215" t="s">
        <v>8523</v>
      </c>
      <c r="CK296" s="43" t="s">
        <v>5474</v>
      </c>
      <c r="CL296" s="43" t="s">
        <v>5474</v>
      </c>
      <c r="CM296" s="43" t="s">
        <v>5474</v>
      </c>
      <c r="CN296" s="145">
        <v>27090.800000000003</v>
      </c>
      <c r="CO296" s="145">
        <v>-11994.4</v>
      </c>
      <c r="CP296" s="148">
        <v>41149.184136742981</v>
      </c>
      <c r="CQ296" s="189" t="s">
        <v>5474</v>
      </c>
      <c r="CR296" s="189" t="s">
        <v>5474</v>
      </c>
      <c r="CS296" s="99" t="s">
        <v>5474</v>
      </c>
      <c r="CT296" s="167" t="s">
        <v>5474</v>
      </c>
      <c r="CU296" s="43" t="s">
        <v>5474</v>
      </c>
      <c r="CV296" s="43" t="s">
        <v>5474</v>
      </c>
      <c r="CW296" s="43" t="s">
        <v>5474</v>
      </c>
      <c r="CX296" s="43" t="s">
        <v>5474</v>
      </c>
      <c r="CY296" s="43" t="s">
        <v>5474</v>
      </c>
      <c r="CZ296" s="43" t="s">
        <v>5474</v>
      </c>
      <c r="DA296" s="42" t="s">
        <v>5474</v>
      </c>
      <c r="DB296" s="42" t="s">
        <v>5474</v>
      </c>
      <c r="DC296" s="42" t="s">
        <v>5474</v>
      </c>
      <c r="DD296" s="42" t="s">
        <v>5474</v>
      </c>
      <c r="DE296" s="42" t="s">
        <v>5474</v>
      </c>
      <c r="DF296" s="42" t="s">
        <v>5474</v>
      </c>
      <c r="DG296" s="42" t="s">
        <v>5474</v>
      </c>
      <c r="DH296" s="42" t="s">
        <v>5474</v>
      </c>
    </row>
    <row r="297" spans="1:112">
      <c r="A297" s="22">
        <v>6231</v>
      </c>
      <c r="B297" s="7" t="s">
        <v>1315</v>
      </c>
      <c r="C297" s="21">
        <v>-7.9699999999999993E-2</v>
      </c>
      <c r="D297" s="21">
        <v>0.1226</v>
      </c>
      <c r="E297" s="21">
        <v>6.9199999999999998E-2</v>
      </c>
      <c r="F297" s="21">
        <v>7.2800000000000004E-2</v>
      </c>
      <c r="G297" s="21">
        <v>3.5299999999999998E-2</v>
      </c>
      <c r="H297" s="21">
        <v>0.39190000000000003</v>
      </c>
      <c r="I297" s="21">
        <v>-0.35220000000000001</v>
      </c>
      <c r="J297" s="21">
        <v>-0.12809999999999999</v>
      </c>
      <c r="K297" s="21">
        <v>-2.1499999999999998E-2</v>
      </c>
      <c r="L297" s="21">
        <v>-5.5899999999999998E-2</v>
      </c>
      <c r="M297" s="21">
        <v>-5.0799999999999998E-2</v>
      </c>
      <c r="N297" s="21">
        <v>4.6199999999999998E-2</v>
      </c>
      <c r="O297" s="21">
        <v>-6.7299999999999999E-2</v>
      </c>
      <c r="P297" s="21">
        <v>2.01E-2</v>
      </c>
      <c r="Q297" s="21">
        <v>1.1000000000000001E-3</v>
      </c>
      <c r="R297" s="21">
        <v>1E-3</v>
      </c>
      <c r="S297" s="21">
        <v>8.9099999999999999E-2</v>
      </c>
      <c r="T297" s="21">
        <v>6.0900000000000003E-2</v>
      </c>
      <c r="U297" s="10">
        <v>1.77</v>
      </c>
      <c r="V297" s="10">
        <v>3.79</v>
      </c>
      <c r="W297" s="7">
        <v>1.63</v>
      </c>
      <c r="X297" s="20">
        <v>0.8639</v>
      </c>
      <c r="Y297" s="75">
        <v>2020</v>
      </c>
      <c r="Z297" s="7">
        <v>3.5</v>
      </c>
      <c r="AA297" s="7">
        <v>0</v>
      </c>
      <c r="AB297" s="51">
        <v>56</v>
      </c>
      <c r="AC297" s="51">
        <v>-85</v>
      </c>
      <c r="AD297" s="51">
        <v>-167</v>
      </c>
      <c r="AE297" s="51"/>
      <c r="AF297" s="51">
        <v>-9</v>
      </c>
      <c r="AG297" s="51">
        <v>-1</v>
      </c>
      <c r="AH297" s="20">
        <v>5.7999999999999996E-3</v>
      </c>
      <c r="AI297" s="7" t="s">
        <v>8467</v>
      </c>
      <c r="AJ297" s="67" t="s">
        <v>8494</v>
      </c>
      <c r="AK297" s="44">
        <v>-0.77400000000000002</v>
      </c>
      <c r="AL297" s="44">
        <v>-0.82823529411764718</v>
      </c>
      <c r="AM297" s="44">
        <v>0.95238095238095177</v>
      </c>
      <c r="AN297" s="25">
        <v>0.68212824010914053</v>
      </c>
      <c r="AO297" s="25">
        <v>0.57980900409276948</v>
      </c>
      <c r="AP297" s="215">
        <v>73.3</v>
      </c>
      <c r="AQ297" s="215" t="s">
        <v>8552</v>
      </c>
      <c r="AR297" s="44">
        <v>6.23188405797101E-2</v>
      </c>
      <c r="AS297" s="171" t="s">
        <v>7319</v>
      </c>
      <c r="AT297" s="171" t="s">
        <v>8239</v>
      </c>
      <c r="AU297" s="171" t="s">
        <v>7070</v>
      </c>
      <c r="AV297" s="7" t="s">
        <v>5474</v>
      </c>
      <c r="AW297" s="14" t="s">
        <v>6157</v>
      </c>
      <c r="AX297" s="49" t="s">
        <v>6009</v>
      </c>
      <c r="AY297" s="38" t="s">
        <v>6007</v>
      </c>
      <c r="AZ297" s="14" t="s">
        <v>6123</v>
      </c>
      <c r="BA297" s="49" t="s">
        <v>5967</v>
      </c>
      <c r="BB297" s="38" t="s">
        <v>6007</v>
      </c>
      <c r="BC297" s="7">
        <v>0.4</v>
      </c>
      <c r="BD297" s="14" t="s">
        <v>5959</v>
      </c>
      <c r="BE297" s="49" t="s">
        <v>5960</v>
      </c>
      <c r="BF297" s="38" t="s">
        <v>5971</v>
      </c>
      <c r="BG297" s="7">
        <v>0.5</v>
      </c>
      <c r="BH297" s="45">
        <v>667.93659575221284</v>
      </c>
      <c r="BI297" s="215" t="s">
        <v>8489</v>
      </c>
      <c r="BJ297" s="215" t="s">
        <v>8520</v>
      </c>
      <c r="BK297" s="7">
        <v>1.5</v>
      </c>
      <c r="BL297" s="25">
        <v>5.772005772005772E-2</v>
      </c>
      <c r="BM297" s="20">
        <v>0.59393750000000001</v>
      </c>
      <c r="BN297" s="20">
        <v>0.64</v>
      </c>
      <c r="BO297" s="20">
        <v>0.55625000000000002</v>
      </c>
      <c r="BP297" s="46">
        <v>19.340369393139841</v>
      </c>
      <c r="BQ297" s="215" t="s">
        <v>8540</v>
      </c>
      <c r="BR297" s="79">
        <v>-0.25945816280127326</v>
      </c>
      <c r="BS297" s="9">
        <v>1.6292072006321101E-2</v>
      </c>
      <c r="BT297" s="9">
        <v>4.1655293341591682E-2</v>
      </c>
      <c r="BU297" s="47" t="s">
        <v>5993</v>
      </c>
      <c r="BV297" s="47" t="s">
        <v>5993</v>
      </c>
      <c r="BW297" s="14" t="s">
        <v>5474</v>
      </c>
      <c r="BX297" s="83">
        <v>-0.11134979536152799</v>
      </c>
      <c r="BY297" s="82">
        <v>3.77</v>
      </c>
      <c r="BZ297" s="46">
        <v>19.442970822281165</v>
      </c>
      <c r="CA297" s="48" t="s">
        <v>8485</v>
      </c>
      <c r="CB297" s="45">
        <v>4104.8</v>
      </c>
      <c r="CC297" s="45">
        <v>-6230.5</v>
      </c>
      <c r="CD297" s="45">
        <v>-12241.1</v>
      </c>
      <c r="CE297" s="45">
        <v>0</v>
      </c>
      <c r="CF297" s="14" t="s">
        <v>8824</v>
      </c>
      <c r="CG297" s="7" t="s">
        <v>8477</v>
      </c>
      <c r="CH297" s="215" t="s">
        <v>8478</v>
      </c>
      <c r="CI297" s="215" t="s">
        <v>8478</v>
      </c>
      <c r="CJ297" s="215" t="s">
        <v>8479</v>
      </c>
      <c r="CK297" s="43" t="s">
        <v>5474</v>
      </c>
      <c r="CL297" s="43" t="s">
        <v>5474</v>
      </c>
      <c r="CM297" s="43" t="s">
        <v>6898</v>
      </c>
      <c r="CN297" s="145">
        <v>-6230.5</v>
      </c>
      <c r="CO297" s="145">
        <v>-8136.3</v>
      </c>
      <c r="CP297" s="148">
        <v>48959.752468637198</v>
      </c>
      <c r="CQ297" s="189" t="s">
        <v>5474</v>
      </c>
      <c r="CR297" s="189" t="s">
        <v>5474</v>
      </c>
      <c r="CS297" s="99" t="s">
        <v>5474</v>
      </c>
      <c r="CT297" s="167" t="s">
        <v>5474</v>
      </c>
      <c r="CU297" s="43" t="s">
        <v>5474</v>
      </c>
      <c r="CV297" s="43" t="s">
        <v>5474</v>
      </c>
      <c r="CW297" s="43" t="s">
        <v>5474</v>
      </c>
      <c r="CX297" s="43" t="s">
        <v>5474</v>
      </c>
      <c r="CY297" s="43" t="s">
        <v>5474</v>
      </c>
      <c r="CZ297" s="43" t="s">
        <v>5474</v>
      </c>
      <c r="DA297" s="42" t="s">
        <v>5474</v>
      </c>
      <c r="DB297" s="42" t="s">
        <v>5474</v>
      </c>
      <c r="DC297" s="42" t="s">
        <v>5474</v>
      </c>
      <c r="DD297" s="42" t="s">
        <v>5474</v>
      </c>
      <c r="DE297" s="42" t="s">
        <v>5474</v>
      </c>
      <c r="DF297" s="42" t="s">
        <v>5474</v>
      </c>
      <c r="DG297" s="42" t="s">
        <v>5474</v>
      </c>
      <c r="DH297" s="42" t="s">
        <v>5474</v>
      </c>
    </row>
    <row r="298" spans="1:112">
      <c r="A298" s="22">
        <v>3624</v>
      </c>
      <c r="B298" s="7" t="s">
        <v>837</v>
      </c>
      <c r="C298" s="21">
        <v>-2.3900000000000001E-2</v>
      </c>
      <c r="D298" s="21">
        <v>0.39560000000000001</v>
      </c>
      <c r="E298" s="21">
        <v>6.7999999999999996E-3</v>
      </c>
      <c r="F298" s="21">
        <v>0.34839999999999999</v>
      </c>
      <c r="G298" s="21">
        <v>0.43020000000000003</v>
      </c>
      <c r="H298" s="21">
        <v>0.30559999999999998</v>
      </c>
      <c r="I298" s="21">
        <v>0.77359999999999995</v>
      </c>
      <c r="J298" s="21">
        <v>1.4776</v>
      </c>
      <c r="K298" s="21">
        <v>3.0800000000000001E-2</v>
      </c>
      <c r="L298" s="21">
        <v>4.9799999999999997E-2</v>
      </c>
      <c r="M298" s="21">
        <v>6.8699999999999997E-2</v>
      </c>
      <c r="N298" s="21">
        <v>4.4600000000000001E-2</v>
      </c>
      <c r="O298" s="21">
        <v>6.6299999999999998E-2</v>
      </c>
      <c r="P298" s="21">
        <v>9.3899999999999997E-2</v>
      </c>
      <c r="Q298" s="21">
        <v>2.07E-2</v>
      </c>
      <c r="R298" s="21">
        <v>1.6500000000000001E-2</v>
      </c>
      <c r="S298" s="21">
        <v>6.2300000000000001E-2</v>
      </c>
      <c r="T298" s="21">
        <v>4.9200000000000001E-2</v>
      </c>
      <c r="U298" s="10">
        <v>1.66</v>
      </c>
      <c r="V298" s="10">
        <v>2.4300000000000002</v>
      </c>
      <c r="W298" s="7">
        <v>0.74</v>
      </c>
      <c r="X298" s="20">
        <v>0.57609999999999995</v>
      </c>
      <c r="Y298" s="75">
        <v>2020</v>
      </c>
      <c r="Z298" s="7">
        <v>0.8</v>
      </c>
      <c r="AA298" s="7">
        <v>0</v>
      </c>
      <c r="AB298" s="51">
        <v>246</v>
      </c>
      <c r="AC298" s="51">
        <v>-495</v>
      </c>
      <c r="AD298" s="51"/>
      <c r="AE298" s="51"/>
      <c r="AF298" s="51">
        <v>6</v>
      </c>
      <c r="AG298" s="51"/>
      <c r="AH298" s="20">
        <v>2.2000000000000001E-3</v>
      </c>
      <c r="AI298" s="7" t="s">
        <v>8481</v>
      </c>
      <c r="AJ298" s="67" t="s">
        <v>8482</v>
      </c>
      <c r="AK298" s="44">
        <v>0.59970457902511076</v>
      </c>
      <c r="AL298" s="44">
        <v>-0.6313725490196076</v>
      </c>
      <c r="AM298" s="44">
        <v>0.90909090909091084</v>
      </c>
      <c r="AN298" s="25">
        <v>0.78085351787773916</v>
      </c>
      <c r="AO298" s="25">
        <v>0.29411764705882354</v>
      </c>
      <c r="AP298" s="215">
        <v>43.35</v>
      </c>
      <c r="AQ298" s="215" t="s">
        <v>8552</v>
      </c>
      <c r="AR298" s="44">
        <v>4.9636803874092E-2</v>
      </c>
      <c r="AS298" s="171" t="s">
        <v>7319</v>
      </c>
      <c r="AT298" s="171" t="s">
        <v>7101</v>
      </c>
      <c r="AU298" s="171" t="s">
        <v>7769</v>
      </c>
      <c r="AV298" s="7" t="s">
        <v>5474</v>
      </c>
      <c r="AW298" s="14" t="s">
        <v>6038</v>
      </c>
      <c r="AX298" s="49" t="s">
        <v>6009</v>
      </c>
      <c r="AY298" s="38" t="s">
        <v>5971</v>
      </c>
      <c r="AZ298" s="14" t="s">
        <v>6691</v>
      </c>
      <c r="BA298" s="49" t="s">
        <v>5967</v>
      </c>
      <c r="BB298" s="38" t="s">
        <v>5961</v>
      </c>
      <c r="BC298" s="7">
        <v>0.5</v>
      </c>
      <c r="BD298" s="14" t="s">
        <v>6019</v>
      </c>
      <c r="BE298" s="49" t="s">
        <v>5960</v>
      </c>
      <c r="BF298" s="38" t="s">
        <v>5961</v>
      </c>
      <c r="BG298" s="7">
        <v>0.2</v>
      </c>
      <c r="BH298" s="45">
        <v>1531.9087682818754</v>
      </c>
      <c r="BI298" s="215" t="s">
        <v>8489</v>
      </c>
      <c r="BJ298" s="215" t="s">
        <v>8520</v>
      </c>
      <c r="BK298" s="7">
        <v>1.2</v>
      </c>
      <c r="BL298" s="25">
        <v>4.8367593712212817E-2</v>
      </c>
      <c r="BM298" s="20">
        <v>0.69462500000000005</v>
      </c>
      <c r="BN298" s="20">
        <v>0.71249999999999991</v>
      </c>
      <c r="BO298" s="20">
        <v>0.67999999999999994</v>
      </c>
      <c r="BP298" s="46">
        <v>17.839506172839506</v>
      </c>
      <c r="BQ298" s="215" t="s">
        <v>8483</v>
      </c>
      <c r="BR298" s="79">
        <v>-0.26366782006920414</v>
      </c>
      <c r="BS298" s="9">
        <v>1.1155100218508407E-2</v>
      </c>
      <c r="BT298" s="9">
        <v>1.2531133468975941E-2</v>
      </c>
      <c r="BU298" s="47" t="s">
        <v>5993</v>
      </c>
      <c r="BV298" s="47" t="s">
        <v>5993</v>
      </c>
      <c r="BW298" s="14" t="s">
        <v>5474</v>
      </c>
      <c r="BX298" s="83">
        <v>-7.9584775086505091E-2</v>
      </c>
      <c r="BY298" s="82">
        <v>2.66</v>
      </c>
      <c r="BZ298" s="46">
        <v>16.296992481203006</v>
      </c>
      <c r="CA298" s="48" t="s">
        <v>8485</v>
      </c>
      <c r="CB298" s="45">
        <v>10664.1</v>
      </c>
      <c r="CC298" s="45">
        <v>-21458.25</v>
      </c>
      <c r="CD298" s="45">
        <v>0</v>
      </c>
      <c r="CE298" s="45">
        <v>0</v>
      </c>
      <c r="CF298" s="14" t="s">
        <v>8825</v>
      </c>
      <c r="CG298" s="7" t="s">
        <v>8477</v>
      </c>
      <c r="CH298" s="215" t="s">
        <v>8478</v>
      </c>
      <c r="CI298" s="215" t="s">
        <v>8546</v>
      </c>
      <c r="CJ298" s="215" t="s">
        <v>8523</v>
      </c>
      <c r="CK298" s="43" t="s">
        <v>5474</v>
      </c>
      <c r="CL298" s="43" t="s">
        <v>5474</v>
      </c>
      <c r="CM298" s="43" t="s">
        <v>6994</v>
      </c>
      <c r="CN298" s="145">
        <v>-21458.25</v>
      </c>
      <c r="CO298" s="145">
        <v>10664.1</v>
      </c>
      <c r="CP298" s="148">
        <v>66408.245105019305</v>
      </c>
      <c r="CQ298" s="189" t="s">
        <v>5474</v>
      </c>
      <c r="CR298" s="189" t="s">
        <v>5474</v>
      </c>
      <c r="CS298" s="99" t="s">
        <v>5474</v>
      </c>
      <c r="CT298" s="167" t="s">
        <v>5474</v>
      </c>
      <c r="CU298" s="43" t="s">
        <v>5474</v>
      </c>
      <c r="CV298" s="43" t="s">
        <v>5474</v>
      </c>
      <c r="CW298" s="43" t="s">
        <v>5474</v>
      </c>
      <c r="CX298" s="43" t="s">
        <v>5474</v>
      </c>
      <c r="CY298" s="43" t="s">
        <v>5474</v>
      </c>
      <c r="CZ298" s="43" t="s">
        <v>5474</v>
      </c>
      <c r="DA298" s="42" t="s">
        <v>5474</v>
      </c>
      <c r="DB298" s="42" t="s">
        <v>5474</v>
      </c>
      <c r="DC298" s="42" t="s">
        <v>5474</v>
      </c>
      <c r="DD298" s="42" t="s">
        <v>5474</v>
      </c>
      <c r="DE298" s="42" t="s">
        <v>5474</v>
      </c>
      <c r="DF298" s="42" t="s">
        <v>5474</v>
      </c>
      <c r="DG298" s="42" t="s">
        <v>5474</v>
      </c>
      <c r="DH298" s="42" t="s">
        <v>5474</v>
      </c>
    </row>
    <row r="299" spans="1:112">
      <c r="A299" s="22">
        <v>3666</v>
      </c>
      <c r="B299" s="7" t="s">
        <v>853</v>
      </c>
      <c r="C299" s="21">
        <v>-7.4999999999999997E-3</v>
      </c>
      <c r="D299" s="21">
        <v>-0.29399999999999998</v>
      </c>
      <c r="E299" s="21">
        <v>-0.15740000000000001</v>
      </c>
      <c r="F299" s="21">
        <v>-0.33389999999999997</v>
      </c>
      <c r="G299" s="21">
        <v>0.2107</v>
      </c>
      <c r="H299" s="21">
        <v>-0.9516</v>
      </c>
      <c r="I299" s="21">
        <v>-0.75</v>
      </c>
      <c r="J299" s="21">
        <v>3.0625</v>
      </c>
      <c r="K299" s="21">
        <v>-4.2099999999999999E-2</v>
      </c>
      <c r="L299" s="21">
        <v>-9.7000000000000003E-3</v>
      </c>
      <c r="M299" s="21">
        <v>4.6100000000000002E-2</v>
      </c>
      <c r="N299" s="21">
        <v>-3.8300000000000001E-2</v>
      </c>
      <c r="O299" s="21">
        <v>-1.47E-2</v>
      </c>
      <c r="P299" s="21">
        <v>3.2300000000000002E-2</v>
      </c>
      <c r="Q299" s="21">
        <v>3.0099999999999998E-2</v>
      </c>
      <c r="R299" s="21">
        <v>1.7999999999999999E-2</v>
      </c>
      <c r="S299" s="21">
        <v>3.6400000000000002E-2</v>
      </c>
      <c r="T299" s="21">
        <v>0.2321</v>
      </c>
      <c r="U299" s="10">
        <v>0.65</v>
      </c>
      <c r="V299" s="10">
        <v>2.96</v>
      </c>
      <c r="W299" s="7">
        <v>0.86</v>
      </c>
      <c r="X299" s="20">
        <v>0.91949999999999998</v>
      </c>
      <c r="Y299" s="75">
        <v>2020</v>
      </c>
      <c r="Z299" s="7">
        <v>2</v>
      </c>
      <c r="AA299" s="7">
        <v>0</v>
      </c>
      <c r="AB299" s="51">
        <v>460</v>
      </c>
      <c r="AC299" s="51">
        <v>-18</v>
      </c>
      <c r="AD299" s="51"/>
      <c r="AE299" s="51"/>
      <c r="AF299" s="51">
        <v>-1</v>
      </c>
      <c r="AG299" s="51"/>
      <c r="AH299" s="20">
        <v>6.5299999999999997E-2</v>
      </c>
      <c r="AI299" s="7" t="s">
        <v>8493</v>
      </c>
      <c r="AJ299" s="67" t="s">
        <v>8494</v>
      </c>
      <c r="AK299" s="44">
        <v>-0.90160000000000007</v>
      </c>
      <c r="AL299" s="44">
        <v>-0.65865384615384637</v>
      </c>
      <c r="AM299" s="44">
        <v>0.61904761904761929</v>
      </c>
      <c r="AN299" s="25">
        <v>1.8573551263001487</v>
      </c>
      <c r="AO299" s="25">
        <v>0.30906389301634468</v>
      </c>
      <c r="AP299" s="215">
        <v>33.65</v>
      </c>
      <c r="AQ299" s="215" t="s">
        <v>8552</v>
      </c>
      <c r="AR299" s="44">
        <v>2.9051987767584098E-2</v>
      </c>
      <c r="AS299" s="171" t="s">
        <v>7319</v>
      </c>
      <c r="AT299" s="171" t="s">
        <v>6889</v>
      </c>
      <c r="AU299" s="171" t="s">
        <v>7544</v>
      </c>
      <c r="AV299" s="7" t="s">
        <v>8470</v>
      </c>
      <c r="AW299" s="14" t="s">
        <v>7614</v>
      </c>
      <c r="AX299" s="49" t="s">
        <v>6009</v>
      </c>
      <c r="AY299" s="38" t="s">
        <v>5971</v>
      </c>
      <c r="AZ299" s="14" t="s">
        <v>6038</v>
      </c>
      <c r="BA299" s="49" t="s">
        <v>6039</v>
      </c>
      <c r="BB299" s="38" t="s">
        <v>6047</v>
      </c>
      <c r="BC299" s="7">
        <v>0.3</v>
      </c>
      <c r="BD299" s="14" t="s">
        <v>6049</v>
      </c>
      <c r="BE299" s="49" t="s">
        <v>5967</v>
      </c>
      <c r="BF299" s="38" t="s">
        <v>6007</v>
      </c>
      <c r="BG299" s="7">
        <v>0.3</v>
      </c>
      <c r="BH299" s="45">
        <v>240.86510556597767</v>
      </c>
      <c r="BI299" s="215" t="s">
        <v>8471</v>
      </c>
      <c r="BJ299" s="215" t="s">
        <v>8554</v>
      </c>
      <c r="BK299" s="7">
        <v>1.2</v>
      </c>
      <c r="BL299" s="25">
        <v>1.9696969696969654E-2</v>
      </c>
      <c r="BM299" s="20">
        <v>0.50937500000000002</v>
      </c>
      <c r="BN299" s="20">
        <v>0.42</v>
      </c>
      <c r="BO299" s="20">
        <v>0.58250000000000002</v>
      </c>
      <c r="BP299" s="46">
        <v>11.368243243243242</v>
      </c>
      <c r="BQ299" s="215" t="s">
        <v>8569</v>
      </c>
      <c r="BR299" s="79">
        <v>7.0245170876671717E-2</v>
      </c>
      <c r="BS299" s="9">
        <v>1.9592589887051037E-2</v>
      </c>
      <c r="BT299" s="9">
        <v>5.327371282159854E-2</v>
      </c>
      <c r="BU299" s="47" t="s">
        <v>5993</v>
      </c>
      <c r="BV299" s="47">
        <v>44376</v>
      </c>
      <c r="BW299" s="14" t="s">
        <v>5474</v>
      </c>
      <c r="BX299" s="83">
        <v>0.28429420505200587</v>
      </c>
      <c r="BY299" s="82">
        <v>2.35</v>
      </c>
      <c r="BZ299" s="46">
        <v>14.319148936170212</v>
      </c>
      <c r="CA299" s="48" t="s">
        <v>8485</v>
      </c>
      <c r="CB299" s="45">
        <v>15479</v>
      </c>
      <c r="CC299" s="45">
        <v>-605.69999999999993</v>
      </c>
      <c r="CD299" s="45">
        <v>0</v>
      </c>
      <c r="CE299" s="45">
        <v>0</v>
      </c>
      <c r="CF299" s="14" t="s">
        <v>8826</v>
      </c>
      <c r="CG299" s="7" t="s">
        <v>8477</v>
      </c>
      <c r="CH299" s="215" t="s">
        <v>8478</v>
      </c>
      <c r="CI299" s="215" t="s">
        <v>8478</v>
      </c>
      <c r="CJ299" s="215" t="s">
        <v>8479</v>
      </c>
      <c r="CK299" s="43" t="s">
        <v>5474</v>
      </c>
      <c r="CL299" s="43" t="s">
        <v>5474</v>
      </c>
      <c r="CM299" s="43" t="s">
        <v>5474</v>
      </c>
      <c r="CN299" s="145">
        <v>-605.69999999999993</v>
      </c>
      <c r="CO299" s="145">
        <v>15479</v>
      </c>
      <c r="CP299" s="148">
        <v>8105.1108022951485</v>
      </c>
      <c r="CQ299" s="189" t="s">
        <v>5474</v>
      </c>
      <c r="CR299" s="189" t="s">
        <v>5474</v>
      </c>
      <c r="CS299" s="99" t="s">
        <v>5474</v>
      </c>
      <c r="CT299" s="167" t="s">
        <v>5474</v>
      </c>
      <c r="CU299" s="43" t="s">
        <v>5474</v>
      </c>
      <c r="CV299" s="43" t="s">
        <v>5474</v>
      </c>
      <c r="CW299" s="43" t="s">
        <v>5474</v>
      </c>
      <c r="CX299" s="43" t="s">
        <v>5474</v>
      </c>
      <c r="CY299" s="43" t="s">
        <v>5474</v>
      </c>
      <c r="CZ299" s="43" t="s">
        <v>5474</v>
      </c>
      <c r="DA299" s="42" t="s">
        <v>5474</v>
      </c>
      <c r="DB299" s="42" t="s">
        <v>5474</v>
      </c>
      <c r="DC299" s="42" t="s">
        <v>5474</v>
      </c>
      <c r="DD299" s="42" t="s">
        <v>5474</v>
      </c>
      <c r="DE299" s="42" t="s">
        <v>5474</v>
      </c>
      <c r="DF299" s="42" t="s">
        <v>5474</v>
      </c>
      <c r="DG299" s="42" t="s">
        <v>5474</v>
      </c>
      <c r="DH299" s="42" t="s">
        <v>5474</v>
      </c>
    </row>
    <row r="300" spans="1:112">
      <c r="A300" s="22">
        <v>6756</v>
      </c>
      <c r="B300" s="7" t="s">
        <v>5731</v>
      </c>
      <c r="C300" s="21">
        <v>5.0099999999999999E-2</v>
      </c>
      <c r="D300" s="21">
        <v>0.80700000000000005</v>
      </c>
      <c r="E300" s="21">
        <v>5.4899999999999997E-2</v>
      </c>
      <c r="F300" s="21">
        <v>0.73299999999999998</v>
      </c>
      <c r="G300" s="21">
        <v>0.66100000000000003</v>
      </c>
      <c r="H300" s="21">
        <v>0.1241</v>
      </c>
      <c r="I300" s="21">
        <v>1.2482</v>
      </c>
      <c r="J300" s="21">
        <v>1.2299</v>
      </c>
      <c r="K300" s="21">
        <v>1.7899999999999999E-2</v>
      </c>
      <c r="L300" s="21">
        <v>2.9899999999999999E-2</v>
      </c>
      <c r="M300" s="21">
        <v>-2.5000000000000001E-3</v>
      </c>
      <c r="N300" s="21">
        <v>2.5700000000000001E-2</v>
      </c>
      <c r="O300" s="21">
        <v>0.12239999999999999</v>
      </c>
      <c r="P300" s="21">
        <v>5.9900000000000002E-2</v>
      </c>
      <c r="Q300" s="21">
        <v>-1.7600000000000001E-2</v>
      </c>
      <c r="R300" s="21">
        <v>-3.8E-3</v>
      </c>
      <c r="S300" s="21">
        <v>9.2399999999999996E-2</v>
      </c>
      <c r="T300" s="21">
        <v>0.64129999999999998</v>
      </c>
      <c r="U300" s="10">
        <v>5.82</v>
      </c>
      <c r="V300" s="10">
        <v>8.36</v>
      </c>
      <c r="W300" s="7">
        <v>1.56</v>
      </c>
      <c r="X300" s="20">
        <v>0.87380000000000002</v>
      </c>
      <c r="Y300" s="75">
        <v>2020</v>
      </c>
      <c r="Z300" s="7">
        <v>4.5</v>
      </c>
      <c r="AA300" s="7">
        <v>0</v>
      </c>
      <c r="AB300" s="51">
        <v>-744</v>
      </c>
      <c r="AC300" s="51">
        <v>-277</v>
      </c>
      <c r="AD300" s="51">
        <v>428</v>
      </c>
      <c r="AE300" s="51">
        <v>71</v>
      </c>
      <c r="AF300" s="51">
        <v>32</v>
      </c>
      <c r="AG300" s="51">
        <v>-7</v>
      </c>
      <c r="AH300" s="20">
        <v>2.53E-2</v>
      </c>
      <c r="AI300" s="7" t="s">
        <v>8487</v>
      </c>
      <c r="AJ300" s="67" t="s">
        <v>8482</v>
      </c>
      <c r="AK300" s="44">
        <v>0.61483594864479318</v>
      </c>
      <c r="AL300" s="44">
        <v>-0.59233449477351918</v>
      </c>
      <c r="AM300" s="44">
        <v>0.91666666666666663</v>
      </c>
      <c r="AN300" s="25">
        <v>0.82084309133489464</v>
      </c>
      <c r="AO300" s="25">
        <v>0.33606557377049179</v>
      </c>
      <c r="AP300" s="215">
        <v>427</v>
      </c>
      <c r="AQ300" s="215" t="s">
        <v>8552</v>
      </c>
      <c r="AR300" s="44">
        <v>9.4562647754137096E-3</v>
      </c>
      <c r="AS300" s="171" t="s">
        <v>7319</v>
      </c>
      <c r="AT300" s="171" t="s">
        <v>6932</v>
      </c>
      <c r="AU300" s="171" t="s">
        <v>7910</v>
      </c>
      <c r="AV300" s="7" t="s">
        <v>5474</v>
      </c>
      <c r="AW300" s="14" t="s">
        <v>6038</v>
      </c>
      <c r="AX300" s="49" t="s">
        <v>6009</v>
      </c>
      <c r="AY300" s="38" t="s">
        <v>5961</v>
      </c>
      <c r="AZ300" s="14" t="s">
        <v>6471</v>
      </c>
      <c r="BA300" s="49" t="s">
        <v>5993</v>
      </c>
      <c r="BB300" s="38" t="s">
        <v>5993</v>
      </c>
      <c r="BC300" s="7">
        <v>0.6</v>
      </c>
      <c r="BD300" s="14" t="s">
        <v>6019</v>
      </c>
      <c r="BE300" s="49" t="s">
        <v>5993</v>
      </c>
      <c r="BF300" s="38" t="s">
        <v>5993</v>
      </c>
      <c r="BG300" s="7">
        <v>0.7</v>
      </c>
      <c r="BH300" s="45">
        <v>537.61007536695115</v>
      </c>
      <c r="BI300" s="215" t="s">
        <v>8489</v>
      </c>
      <c r="BJ300" s="215" t="s">
        <v>8496</v>
      </c>
      <c r="BK300" s="7">
        <v>0.4</v>
      </c>
      <c r="BL300" s="25">
        <v>1.3048635824436536E-2</v>
      </c>
      <c r="BM300" s="20">
        <v>0.73793749999999991</v>
      </c>
      <c r="BN300" s="20">
        <v>0.79500000000000004</v>
      </c>
      <c r="BO300" s="20">
        <v>0.69124999999999981</v>
      </c>
      <c r="BP300" s="46">
        <v>51.076555023923447</v>
      </c>
      <c r="BQ300" s="215" t="s">
        <v>8521</v>
      </c>
      <c r="BR300" s="79">
        <v>-0.66848805620608898</v>
      </c>
      <c r="BS300" s="9">
        <v>0</v>
      </c>
      <c r="BT300" s="9">
        <v>4.6613726561444135E-3</v>
      </c>
      <c r="BU300" s="47" t="s">
        <v>5993</v>
      </c>
      <c r="BV300" s="47">
        <v>44295</v>
      </c>
      <c r="BW300" s="14" t="s">
        <v>5474</v>
      </c>
      <c r="BX300" s="83">
        <v>-0.60218566744730684</v>
      </c>
      <c r="BY300" s="82">
        <v>9.7200000000000006</v>
      </c>
      <c r="BZ300" s="46">
        <v>43.930041152263371</v>
      </c>
      <c r="CA300" s="48" t="s">
        <v>8526</v>
      </c>
      <c r="CB300" s="45">
        <v>-317688</v>
      </c>
      <c r="CC300" s="45">
        <v>-118279</v>
      </c>
      <c r="CD300" s="45">
        <v>182756</v>
      </c>
      <c r="CE300" s="45">
        <v>30317</v>
      </c>
      <c r="CF300" s="14" t="e">
        <v>#N/A</v>
      </c>
      <c r="CG300" s="7" t="s">
        <v>8477</v>
      </c>
      <c r="CH300" s="215" t="s">
        <v>8478</v>
      </c>
      <c r="CI300" s="215" t="s">
        <v>8498</v>
      </c>
      <c r="CJ300" s="215" t="s">
        <v>8523</v>
      </c>
      <c r="CK300" s="43" t="s">
        <v>5474</v>
      </c>
      <c r="CL300" s="43" t="s">
        <v>5474</v>
      </c>
      <c r="CM300" s="43" t="s">
        <v>5474</v>
      </c>
      <c r="CN300" s="145">
        <v>-87962</v>
      </c>
      <c r="CO300" s="145">
        <v>-134932</v>
      </c>
      <c r="CP300" s="148">
        <v>229559.50218168815</v>
      </c>
      <c r="CQ300" s="189" t="s">
        <v>5474</v>
      </c>
      <c r="CR300" s="189" t="s">
        <v>5474</v>
      </c>
      <c r="CS300" s="99" t="s">
        <v>5474</v>
      </c>
      <c r="CT300" s="167" t="s">
        <v>5474</v>
      </c>
      <c r="CU300" s="43" t="s">
        <v>5474</v>
      </c>
      <c r="CV300" s="43" t="s">
        <v>5474</v>
      </c>
      <c r="CW300" s="43" t="s">
        <v>5474</v>
      </c>
      <c r="CX300" s="43" t="s">
        <v>5474</v>
      </c>
      <c r="CY300" s="43" t="s">
        <v>5474</v>
      </c>
      <c r="CZ300" s="43" t="s">
        <v>5474</v>
      </c>
      <c r="DA300" s="42" t="s">
        <v>5474</v>
      </c>
      <c r="DB300" s="42" t="s">
        <v>5474</v>
      </c>
      <c r="DC300" s="42" t="s">
        <v>5474</v>
      </c>
      <c r="DD300" s="42" t="s">
        <v>5474</v>
      </c>
      <c r="DE300" s="42" t="s">
        <v>5474</v>
      </c>
      <c r="DF300" s="42" t="s">
        <v>5474</v>
      </c>
      <c r="DG300" s="42" t="s">
        <v>5474</v>
      </c>
      <c r="DH300" s="42" t="s">
        <v>5474</v>
      </c>
    </row>
    <row r="301" spans="1:112">
      <c r="A301" s="22">
        <v>3050</v>
      </c>
      <c r="B301" s="7" t="s">
        <v>621</v>
      </c>
      <c r="C301" s="21">
        <v>5.8299999999999998E-2</v>
      </c>
      <c r="D301" s="21">
        <v>-8.2500000000000004E-2</v>
      </c>
      <c r="E301" s="21">
        <v>4.3E-3</v>
      </c>
      <c r="F301" s="21">
        <v>-7.2900000000000006E-2</v>
      </c>
      <c r="G301" s="21">
        <v>1.7299999999999999E-2</v>
      </c>
      <c r="H301" s="21">
        <v>0.4118</v>
      </c>
      <c r="I301" s="21">
        <v>-0.41460000000000002</v>
      </c>
      <c r="J301" s="21">
        <v>0.1081</v>
      </c>
      <c r="K301" s="21">
        <v>9.9000000000000008E-3</v>
      </c>
      <c r="L301" s="21">
        <v>-4.2900000000000001E-2</v>
      </c>
      <c r="M301" s="21">
        <v>-4.6300000000000001E-2</v>
      </c>
      <c r="N301" s="21">
        <v>1.8E-3</v>
      </c>
      <c r="O301" s="21">
        <v>-3.9E-2</v>
      </c>
      <c r="P301" s="21">
        <v>-4.8000000000000001E-2</v>
      </c>
      <c r="Q301" s="21">
        <v>3.8E-3</v>
      </c>
      <c r="R301" s="21">
        <v>1.6000000000000001E-3</v>
      </c>
      <c r="S301" s="21">
        <v>4.5100000000000001E-2</v>
      </c>
      <c r="T301" s="21">
        <v>3.3000000000000002E-2</v>
      </c>
      <c r="U301" s="10">
        <v>0.41</v>
      </c>
      <c r="V301" s="10">
        <v>0.84</v>
      </c>
      <c r="W301" s="7">
        <v>0.46</v>
      </c>
      <c r="X301" s="20">
        <v>0.67610000000000003</v>
      </c>
      <c r="Y301" s="75">
        <v>2020</v>
      </c>
      <c r="Z301" s="7">
        <v>0.6</v>
      </c>
      <c r="AA301" s="7">
        <v>0</v>
      </c>
      <c r="AB301" s="51">
        <v>-149</v>
      </c>
      <c r="AC301" s="51">
        <v>118</v>
      </c>
      <c r="AD301" s="51"/>
      <c r="AE301" s="51"/>
      <c r="AF301" s="51">
        <v>3</v>
      </c>
      <c r="AG301" s="51">
        <v>4</v>
      </c>
      <c r="AH301" s="20">
        <v>1.5E-3</v>
      </c>
      <c r="AI301" s="7" t="s">
        <v>8467</v>
      </c>
      <c r="AJ301" s="67" t="s">
        <v>8468</v>
      </c>
      <c r="AK301" s="44">
        <v>-0.61842105263157898</v>
      </c>
      <c r="AL301" s="44">
        <v>0.52631578947368407</v>
      </c>
      <c r="AM301" s="44">
        <v>-0.87500000000000222</v>
      </c>
      <c r="AN301" s="25">
        <v>0.76767676767676762</v>
      </c>
      <c r="AO301" s="25">
        <v>0.12794612794612797</v>
      </c>
      <c r="AP301" s="215">
        <v>14.85</v>
      </c>
      <c r="AQ301" s="215" t="s">
        <v>8552</v>
      </c>
      <c r="AR301" s="44">
        <v>3.3783783783783699E-3</v>
      </c>
      <c r="AS301" s="171" t="s">
        <v>7319</v>
      </c>
      <c r="AT301" s="171" t="s">
        <v>7551</v>
      </c>
      <c r="AU301" s="171" t="s">
        <v>6920</v>
      </c>
      <c r="AV301" s="7" t="s">
        <v>8470</v>
      </c>
      <c r="AW301" s="14" t="s">
        <v>6195</v>
      </c>
      <c r="AX301" s="49" t="s">
        <v>6009</v>
      </c>
      <c r="AY301" s="38" t="s">
        <v>5971</v>
      </c>
      <c r="AZ301" s="14" t="s">
        <v>6157</v>
      </c>
      <c r="BA301" s="49" t="s">
        <v>6039</v>
      </c>
      <c r="BB301" s="38" t="s">
        <v>5971</v>
      </c>
      <c r="BC301" s="7">
        <v>1.2</v>
      </c>
      <c r="BD301" s="14" t="s">
        <v>6268</v>
      </c>
      <c r="BE301" s="49" t="s">
        <v>5967</v>
      </c>
      <c r="BF301" s="38" t="s">
        <v>5961</v>
      </c>
      <c r="BG301" s="7">
        <v>1.9</v>
      </c>
      <c r="BH301" s="45">
        <v>3662.9277884636153</v>
      </c>
      <c r="BI301" s="215" t="s">
        <v>8489</v>
      </c>
      <c r="BJ301" s="215" t="s">
        <v>8520</v>
      </c>
      <c r="BK301" s="7">
        <v>1.7</v>
      </c>
      <c r="BL301" s="25">
        <v>3.3783783783783061E-3</v>
      </c>
      <c r="BM301" s="20">
        <v>0.59349999999999992</v>
      </c>
      <c r="BN301" s="20">
        <v>0.58250000000000002</v>
      </c>
      <c r="BO301" s="20">
        <v>0.60249999999999992</v>
      </c>
      <c r="BP301" s="46">
        <v>17.678571428571427</v>
      </c>
      <c r="BQ301" s="215" t="s">
        <v>8540</v>
      </c>
      <c r="BR301" s="79">
        <v>-0.38536363636363624</v>
      </c>
      <c r="BS301" s="9">
        <v>2.4980296243407141E-2</v>
      </c>
      <c r="BT301" s="9">
        <v>3.435307491578321E-2</v>
      </c>
      <c r="BU301" s="47" t="s">
        <v>5993</v>
      </c>
      <c r="BV301" s="47" t="s">
        <v>5993</v>
      </c>
      <c r="BW301" s="14" t="s">
        <v>5474</v>
      </c>
      <c r="BX301" s="83">
        <v>-0.26243636363636358</v>
      </c>
      <c r="BY301" s="82">
        <v>0.81</v>
      </c>
      <c r="BZ301" s="46">
        <v>18.333333333333332</v>
      </c>
      <c r="CA301" s="48" t="s">
        <v>8475</v>
      </c>
      <c r="CB301" s="45">
        <v>-2212.65</v>
      </c>
      <c r="CC301" s="45">
        <v>1752.3</v>
      </c>
      <c r="CD301" s="45">
        <v>0</v>
      </c>
      <c r="CE301" s="45">
        <v>0</v>
      </c>
      <c r="CF301" s="14" t="s">
        <v>8827</v>
      </c>
      <c r="CG301" s="7" t="s">
        <v>8556</v>
      </c>
      <c r="CH301" s="215" t="s">
        <v>8479</v>
      </c>
      <c r="CI301" s="215" t="s">
        <v>8478</v>
      </c>
      <c r="CJ301" s="215" t="s">
        <v>8546</v>
      </c>
      <c r="CK301" s="43" t="s">
        <v>6887</v>
      </c>
      <c r="CL301" s="43" t="s">
        <v>5474</v>
      </c>
      <c r="CM301" s="43" t="s">
        <v>5474</v>
      </c>
      <c r="CN301" s="145">
        <v>1752.3</v>
      </c>
      <c r="CO301" s="145">
        <v>-2212.65</v>
      </c>
      <c r="CP301" s="148">
        <v>54394.477658684686</v>
      </c>
      <c r="CQ301" s="189" t="s">
        <v>5474</v>
      </c>
      <c r="CR301" s="189" t="s">
        <v>5474</v>
      </c>
      <c r="CS301" s="99" t="s">
        <v>5474</v>
      </c>
      <c r="CT301" s="167" t="s">
        <v>5474</v>
      </c>
      <c r="CU301" s="43" t="s">
        <v>5474</v>
      </c>
      <c r="CV301" s="43" t="s">
        <v>5474</v>
      </c>
      <c r="CW301" s="43" t="s">
        <v>5474</v>
      </c>
      <c r="CX301" s="43" t="s">
        <v>5474</v>
      </c>
      <c r="CY301" s="43" t="s">
        <v>5474</v>
      </c>
      <c r="CZ301" s="43" t="s">
        <v>5474</v>
      </c>
      <c r="DA301" s="42" t="s">
        <v>5474</v>
      </c>
      <c r="DB301" s="42" t="s">
        <v>5474</v>
      </c>
      <c r="DC301" s="42" t="s">
        <v>5474</v>
      </c>
      <c r="DD301" s="42" t="s">
        <v>5474</v>
      </c>
      <c r="DE301" s="42" t="s">
        <v>5474</v>
      </c>
      <c r="DF301" s="42" t="s">
        <v>5474</v>
      </c>
      <c r="DG301" s="42" t="s">
        <v>5474</v>
      </c>
      <c r="DH301" s="42" t="s">
        <v>5474</v>
      </c>
    </row>
    <row r="302" spans="1:112">
      <c r="A302" s="22">
        <v>6229</v>
      </c>
      <c r="B302" s="7" t="s">
        <v>1313</v>
      </c>
      <c r="C302" s="21">
        <v>0.10249999999999999</v>
      </c>
      <c r="D302" s="21">
        <v>0.3261</v>
      </c>
      <c r="E302" s="21">
        <v>0.13780000000000001</v>
      </c>
      <c r="F302" s="21">
        <v>0.35389999999999999</v>
      </c>
      <c r="G302" s="21">
        <v>0.23569999999999999</v>
      </c>
      <c r="H302" s="21">
        <v>1.1786000000000001</v>
      </c>
      <c r="I302" s="21">
        <v>1.6521999999999999</v>
      </c>
      <c r="J302" s="21">
        <v>4.2352999999999996</v>
      </c>
      <c r="K302" s="21">
        <v>9.2999999999999992E-3</v>
      </c>
      <c r="L302" s="21">
        <v>4.6600000000000003E-2</v>
      </c>
      <c r="M302" s="21">
        <v>2.2599999999999999E-2</v>
      </c>
      <c r="N302" s="21">
        <v>3.15E-2</v>
      </c>
      <c r="O302" s="21">
        <v>0.03</v>
      </c>
      <c r="P302" s="21">
        <v>3.5099999999999999E-2</v>
      </c>
      <c r="Q302" s="21">
        <v>3.1699999999999999E-2</v>
      </c>
      <c r="R302" s="21">
        <v>1.4999999999999999E-2</v>
      </c>
      <c r="S302" s="21">
        <v>6.08E-2</v>
      </c>
      <c r="T302" s="21">
        <v>3.7699999999999997E-2</v>
      </c>
      <c r="U302" s="10">
        <v>1.78</v>
      </c>
      <c r="V302" s="10">
        <v>2.76</v>
      </c>
      <c r="W302" s="7">
        <v>0.72330000000000005</v>
      </c>
      <c r="X302" s="20">
        <v>0.86250000000000004</v>
      </c>
      <c r="Y302" s="75">
        <v>2020</v>
      </c>
      <c r="Z302" s="7">
        <v>1.02</v>
      </c>
      <c r="AA302" s="7">
        <v>0</v>
      </c>
      <c r="AB302" s="51">
        <v>538</v>
      </c>
      <c r="AC302" s="51">
        <v>-450</v>
      </c>
      <c r="AD302" s="51"/>
      <c r="AE302" s="51"/>
      <c r="AF302" s="51">
        <v>32</v>
      </c>
      <c r="AG302" s="51">
        <v>41</v>
      </c>
      <c r="AH302" s="20">
        <v>1.0200000000000001E-2</v>
      </c>
      <c r="AI302" s="7" t="s">
        <v>8487</v>
      </c>
      <c r="AJ302" s="67" t="s">
        <v>8482</v>
      </c>
      <c r="AK302" s="44">
        <v>0.63877266387726639</v>
      </c>
      <c r="AL302" s="44">
        <v>-0.66158536585365868</v>
      </c>
      <c r="AM302" s="44">
        <v>0.83076923076922948</v>
      </c>
      <c r="AN302" s="25">
        <v>0.83275261324041816</v>
      </c>
      <c r="AO302" s="25">
        <v>0.38095238095238093</v>
      </c>
      <c r="AP302" s="215">
        <v>43.05</v>
      </c>
      <c r="AQ302" s="215" t="s">
        <v>8552</v>
      </c>
      <c r="AR302" s="44">
        <v>6.6914498141263906E-2</v>
      </c>
      <c r="AS302" s="171" t="s">
        <v>7454</v>
      </c>
      <c r="AT302" s="171" t="s">
        <v>7040</v>
      </c>
      <c r="AU302" s="171" t="s">
        <v>7365</v>
      </c>
      <c r="AV302" s="7" t="s">
        <v>5474</v>
      </c>
      <c r="AW302" s="14" t="s">
        <v>6157</v>
      </c>
      <c r="AX302" s="49" t="s">
        <v>6009</v>
      </c>
      <c r="AY302" s="38" t="s">
        <v>5961</v>
      </c>
      <c r="AZ302" s="14" t="s">
        <v>6456</v>
      </c>
      <c r="BA302" s="49" t="s">
        <v>5967</v>
      </c>
      <c r="BB302" s="38" t="s">
        <v>5961</v>
      </c>
      <c r="BC302" s="7">
        <v>0.6</v>
      </c>
      <c r="BD302" s="14" t="s">
        <v>5980</v>
      </c>
      <c r="BE302" s="49" t="s">
        <v>5960</v>
      </c>
      <c r="BF302" s="38" t="s">
        <v>5961</v>
      </c>
      <c r="BG302" s="7">
        <v>0.5</v>
      </c>
      <c r="BH302" s="45">
        <v>3189.6251716141287</v>
      </c>
      <c r="BI302" s="215" t="s">
        <v>8489</v>
      </c>
      <c r="BJ302" s="215" t="s">
        <v>8520</v>
      </c>
      <c r="BK302" s="7">
        <v>1.6</v>
      </c>
      <c r="BL302" s="25">
        <v>6.6914498141263837E-2</v>
      </c>
      <c r="BM302" s="20">
        <v>0.71262500000000006</v>
      </c>
      <c r="BN302" s="20">
        <v>0.75249999999999995</v>
      </c>
      <c r="BO302" s="20">
        <v>0.67999999999999994</v>
      </c>
      <c r="BP302" s="46">
        <v>15.597826086956522</v>
      </c>
      <c r="BQ302" s="215" t="s">
        <v>8585</v>
      </c>
      <c r="BR302" s="79">
        <v>2.8455284552845728E-2</v>
      </c>
      <c r="BS302" s="9">
        <v>1.0887700679249379E-2</v>
      </c>
      <c r="BT302" s="9">
        <v>1.7739603112731261E-2</v>
      </c>
      <c r="BU302" s="47" t="s">
        <v>5993</v>
      </c>
      <c r="BV302" s="47" t="s">
        <v>5993</v>
      </c>
      <c r="BW302" s="14" t="s">
        <v>8514</v>
      </c>
      <c r="BX302" s="83">
        <v>0.23414634146341479</v>
      </c>
      <c r="BY302" s="82">
        <v>3.08</v>
      </c>
      <c r="BZ302" s="46">
        <v>13.977272727272727</v>
      </c>
      <c r="CA302" s="48" t="s">
        <v>8485</v>
      </c>
      <c r="CB302" s="45">
        <v>23160.899999999998</v>
      </c>
      <c r="CC302" s="45">
        <v>-19372.5</v>
      </c>
      <c r="CD302" s="45">
        <v>0</v>
      </c>
      <c r="CE302" s="45">
        <v>0</v>
      </c>
      <c r="CF302" s="14" t="s">
        <v>8828</v>
      </c>
      <c r="CG302" s="7" t="s">
        <v>8477</v>
      </c>
      <c r="CH302" s="215" t="s">
        <v>8478</v>
      </c>
      <c r="CI302" s="215" t="s">
        <v>8478</v>
      </c>
      <c r="CJ302" s="215" t="s">
        <v>8523</v>
      </c>
      <c r="CK302" s="43" t="s">
        <v>5474</v>
      </c>
      <c r="CL302" s="43" t="s">
        <v>5474</v>
      </c>
      <c r="CM302" s="43" t="s">
        <v>6944</v>
      </c>
      <c r="CN302" s="145">
        <v>-19372.5</v>
      </c>
      <c r="CO302" s="145">
        <v>23160.899999999998</v>
      </c>
      <c r="CP302" s="148">
        <v>137313.36363798822</v>
      </c>
      <c r="CQ302" s="189" t="s">
        <v>5474</v>
      </c>
      <c r="CR302" s="189" t="s">
        <v>5474</v>
      </c>
      <c r="CS302" s="99" t="s">
        <v>5474</v>
      </c>
      <c r="CT302" s="167" t="s">
        <v>5474</v>
      </c>
      <c r="CU302" s="43" t="s">
        <v>5474</v>
      </c>
      <c r="CV302" s="43" t="s">
        <v>5474</v>
      </c>
      <c r="CW302" s="43" t="s">
        <v>5474</v>
      </c>
      <c r="CX302" s="43" t="s">
        <v>5474</v>
      </c>
      <c r="CY302" s="43" t="s">
        <v>5474</v>
      </c>
      <c r="CZ302" s="43" t="s">
        <v>5474</v>
      </c>
      <c r="DA302" s="42" t="s">
        <v>5474</v>
      </c>
      <c r="DB302" s="42" t="s">
        <v>5474</v>
      </c>
      <c r="DC302" s="42" t="s">
        <v>5474</v>
      </c>
      <c r="DD302" s="42" t="s">
        <v>5474</v>
      </c>
      <c r="DE302" s="42" t="s">
        <v>5474</v>
      </c>
      <c r="DF302" s="42" t="s">
        <v>5474</v>
      </c>
      <c r="DG302" s="42" t="s">
        <v>5474</v>
      </c>
      <c r="DH302" s="42" t="s">
        <v>5474</v>
      </c>
    </row>
    <row r="303" spans="1:112">
      <c r="A303" s="22">
        <v>3083</v>
      </c>
      <c r="B303" s="7" t="s">
        <v>639</v>
      </c>
      <c r="C303" s="21">
        <v>0.25530000000000003</v>
      </c>
      <c r="D303" s="21">
        <v>-6.6100000000000006E-2</v>
      </c>
      <c r="E303" s="21">
        <v>0.3271</v>
      </c>
      <c r="F303" s="21">
        <v>-6.4000000000000001E-2</v>
      </c>
      <c r="G303" s="21">
        <v>-0.27829999999999999</v>
      </c>
      <c r="H303" s="21">
        <v>-0.1053</v>
      </c>
      <c r="I303" s="21">
        <v>-9.5</v>
      </c>
      <c r="J303" s="21">
        <v>-2.3332999999999999</v>
      </c>
      <c r="K303" s="21">
        <v>1.8700000000000001E-2</v>
      </c>
      <c r="L303" s="21">
        <v>-4.0800000000000003E-2</v>
      </c>
      <c r="M303" s="21">
        <v>-1.8200000000000001E-2</v>
      </c>
      <c r="N303" s="21">
        <v>-1.1999999999999999E-3</v>
      </c>
      <c r="O303" s="21">
        <v>-0.25890000000000002</v>
      </c>
      <c r="P303" s="21">
        <v>-0.109</v>
      </c>
      <c r="Q303" s="21">
        <v>-6.0000000000000001E-3</v>
      </c>
      <c r="R303" s="21">
        <v>-5.4000000000000003E-3</v>
      </c>
      <c r="S303" s="21">
        <v>-1E-4</v>
      </c>
      <c r="T303" s="21">
        <v>-1E-4</v>
      </c>
      <c r="U303" s="10">
        <v>-0.4</v>
      </c>
      <c r="V303" s="10">
        <v>-0.26</v>
      </c>
      <c r="W303" s="7">
        <v>0</v>
      </c>
      <c r="X303" s="20">
        <v>0</v>
      </c>
      <c r="Y303" s="75"/>
      <c r="Z303" s="7"/>
      <c r="AA303" s="7"/>
      <c r="AB303" s="51">
        <v>177</v>
      </c>
      <c r="AC303" s="51">
        <v>10</v>
      </c>
      <c r="AD303" s="51"/>
      <c r="AE303" s="51"/>
      <c r="AF303" s="51">
        <v>-10</v>
      </c>
      <c r="AG303" s="51"/>
      <c r="AH303" s="20">
        <v>6.8099999999999994E-2</v>
      </c>
      <c r="AI303" s="7" t="s">
        <v>8467</v>
      </c>
      <c r="AJ303" s="67" t="s">
        <v>8494</v>
      </c>
      <c r="AK303" s="44">
        <v>-0.83105022831050224</v>
      </c>
      <c r="AL303" s="44">
        <v>-0.60215053763440851</v>
      </c>
      <c r="AM303" s="44">
        <v>0.72307692307692351</v>
      </c>
      <c r="AN303" s="25">
        <v>0.46595744680851076</v>
      </c>
      <c r="AO303" s="25">
        <v>0.19787234042553201</v>
      </c>
      <c r="AP303" s="215">
        <v>47</v>
      </c>
      <c r="AQ303" s="215" t="s">
        <v>8552</v>
      </c>
      <c r="AR303" s="44">
        <v>5.7367829021372302E-2</v>
      </c>
      <c r="AS303" s="171" t="s">
        <v>7454</v>
      </c>
      <c r="AT303" s="171" t="s">
        <v>6896</v>
      </c>
      <c r="AU303" s="171" t="s">
        <v>7113</v>
      </c>
      <c r="AV303" s="7" t="s">
        <v>8470</v>
      </c>
      <c r="AW303" s="14" t="s">
        <v>7763</v>
      </c>
      <c r="AX303" s="49" t="s">
        <v>6009</v>
      </c>
      <c r="AY303" s="38" t="s">
        <v>6007</v>
      </c>
      <c r="AZ303" s="14" t="s">
        <v>6548</v>
      </c>
      <c r="BA303" s="49" t="s">
        <v>5967</v>
      </c>
      <c r="BB303" s="38" t="s">
        <v>6047</v>
      </c>
      <c r="BC303" s="7">
        <v>0.5</v>
      </c>
      <c r="BD303" s="14" t="s">
        <v>6002</v>
      </c>
      <c r="BE303" s="49" t="s">
        <v>5960</v>
      </c>
      <c r="BF303" s="38" t="s">
        <v>5971</v>
      </c>
      <c r="BG303" s="7">
        <v>0.9</v>
      </c>
      <c r="BH303" s="45">
        <v>535.9645936514537</v>
      </c>
      <c r="BI303" s="215" t="s">
        <v>8471</v>
      </c>
      <c r="BJ303" s="215" t="s">
        <v>8500</v>
      </c>
      <c r="BK303" s="7">
        <v>3.5</v>
      </c>
      <c r="BL303" s="25">
        <v>5.2631578947368453E-2</v>
      </c>
      <c r="BM303" s="20">
        <v>0.53225000000000011</v>
      </c>
      <c r="BN303" s="20">
        <v>0.64500000000000002</v>
      </c>
      <c r="BO303" s="20">
        <v>0.44000000000000006</v>
      </c>
      <c r="BP303" s="46" t="s">
        <v>8473</v>
      </c>
      <c r="BQ303" s="215" t="s">
        <v>8473</v>
      </c>
      <c r="BR303" s="79" t="s">
        <v>8473</v>
      </c>
      <c r="BS303" s="9">
        <v>0</v>
      </c>
      <c r="BT303" s="9">
        <v>0</v>
      </c>
      <c r="BU303" s="47" t="s">
        <v>5993</v>
      </c>
      <c r="BV303" s="47" t="s">
        <v>5993</v>
      </c>
      <c r="BW303" s="14" t="s">
        <v>8583</v>
      </c>
      <c r="BX303" s="83" t="s">
        <v>8473</v>
      </c>
      <c r="BY303" s="82" t="s">
        <v>8473</v>
      </c>
      <c r="BZ303" s="46" t="s">
        <v>8473</v>
      </c>
      <c r="CA303" s="48" t="s">
        <v>8475</v>
      </c>
      <c r="CB303" s="45">
        <v>8319</v>
      </c>
      <c r="CC303" s="45">
        <v>470</v>
      </c>
      <c r="CD303" s="45">
        <v>0</v>
      </c>
      <c r="CE303" s="45">
        <v>0</v>
      </c>
      <c r="CF303" s="14" t="s">
        <v>8829</v>
      </c>
      <c r="CG303" s="7" t="s">
        <v>8477</v>
      </c>
      <c r="CH303" s="215" t="s">
        <v>8478</v>
      </c>
      <c r="CI303" s="215" t="s">
        <v>8498</v>
      </c>
      <c r="CJ303" s="215" t="s">
        <v>8479</v>
      </c>
      <c r="CK303" s="43" t="s">
        <v>6951</v>
      </c>
      <c r="CL303" s="43" t="s">
        <v>5474</v>
      </c>
      <c r="CM303" s="43" t="s">
        <v>6944</v>
      </c>
      <c r="CN303" s="145">
        <v>470</v>
      </c>
      <c r="CO303" s="145">
        <v>8319</v>
      </c>
      <c r="CP303" s="148">
        <v>25190.335901618324</v>
      </c>
      <c r="CQ303" s="189" t="s">
        <v>5474</v>
      </c>
      <c r="CR303" s="189" t="s">
        <v>5474</v>
      </c>
      <c r="CS303" s="99" t="s">
        <v>5474</v>
      </c>
      <c r="CT303" s="167" t="s">
        <v>5474</v>
      </c>
      <c r="CU303" s="43" t="s">
        <v>5474</v>
      </c>
      <c r="CV303" s="43" t="s">
        <v>5474</v>
      </c>
      <c r="CW303" s="43" t="s">
        <v>5474</v>
      </c>
      <c r="CX303" s="43" t="s">
        <v>5474</v>
      </c>
      <c r="CY303" s="43" t="s">
        <v>5474</v>
      </c>
      <c r="CZ303" s="43" t="s">
        <v>5474</v>
      </c>
      <c r="DA303" s="42" t="s">
        <v>5474</v>
      </c>
      <c r="DB303" s="42" t="s">
        <v>5474</v>
      </c>
      <c r="DC303" s="42" t="s">
        <v>5474</v>
      </c>
      <c r="DD303" s="42" t="s">
        <v>5474</v>
      </c>
      <c r="DE303" s="42" t="s">
        <v>5474</v>
      </c>
      <c r="DF303" s="42" t="s">
        <v>5474</v>
      </c>
      <c r="DG303" s="42" t="s">
        <v>5474</v>
      </c>
      <c r="DH303" s="42" t="s">
        <v>5474</v>
      </c>
    </row>
    <row r="304" spans="1:112">
      <c r="A304" s="22">
        <v>6776</v>
      </c>
      <c r="B304" s="7" t="s">
        <v>5779</v>
      </c>
      <c r="C304" s="21">
        <v>0.18659999999999999</v>
      </c>
      <c r="D304" s="21">
        <v>0.27879999999999999</v>
      </c>
      <c r="E304" s="21">
        <v>0.35809999999999997</v>
      </c>
      <c r="F304" s="21">
        <v>0.30780000000000002</v>
      </c>
      <c r="G304" s="21">
        <v>0.53910000000000002</v>
      </c>
      <c r="H304" s="21">
        <v>0.30769999999999997</v>
      </c>
      <c r="I304" s="21">
        <v>0.78949999999999998</v>
      </c>
      <c r="J304" s="21">
        <v>0.60709999999999997</v>
      </c>
      <c r="K304" s="21">
        <v>4.3E-3</v>
      </c>
      <c r="L304" s="21">
        <v>1.23E-2</v>
      </c>
      <c r="M304" s="21">
        <v>4.1000000000000003E-3</v>
      </c>
      <c r="N304" s="21">
        <v>-3.3999999999999998E-3</v>
      </c>
      <c r="O304" s="21">
        <v>3.0000000000000001E-3</v>
      </c>
      <c r="P304" s="21">
        <v>3.3999999999999998E-3</v>
      </c>
      <c r="Q304" s="21">
        <v>1.44E-2</v>
      </c>
      <c r="R304" s="21">
        <v>4.8999999999999998E-3</v>
      </c>
      <c r="S304" s="21">
        <v>-1.6999999999999999E-3</v>
      </c>
      <c r="T304" s="21">
        <v>-0.153</v>
      </c>
      <c r="U304" s="10">
        <v>1.8</v>
      </c>
      <c r="V304" s="10">
        <v>3.32</v>
      </c>
      <c r="W304" s="7">
        <v>1.1789000000000001</v>
      </c>
      <c r="X304" s="20">
        <v>0.75760000000000005</v>
      </c>
      <c r="Y304" s="75">
        <v>2020</v>
      </c>
      <c r="Z304" s="7">
        <v>2</v>
      </c>
      <c r="AA304" s="7">
        <v>0</v>
      </c>
      <c r="AB304" s="51">
        <v>-7</v>
      </c>
      <c r="AC304" s="51">
        <v>-9</v>
      </c>
      <c r="AD304" s="51"/>
      <c r="AE304" s="51"/>
      <c r="AF304" s="51"/>
      <c r="AG304" s="51"/>
      <c r="AH304" s="20">
        <v>0</v>
      </c>
      <c r="AI304" s="7" t="s">
        <v>8467</v>
      </c>
      <c r="AJ304" s="67" t="s">
        <v>8536</v>
      </c>
      <c r="AK304" s="44">
        <v>-0.84737484737484736</v>
      </c>
      <c r="AL304" s="44">
        <v>0.55999999999999939</v>
      </c>
      <c r="AM304" s="44">
        <v>1</v>
      </c>
      <c r="AN304" s="25">
        <v>1.0036764705882355</v>
      </c>
      <c r="AO304" s="25">
        <v>0.12254901960784315</v>
      </c>
      <c r="AP304" s="215">
        <v>40.799999999999997</v>
      </c>
      <c r="AQ304" s="215" t="s">
        <v>8552</v>
      </c>
      <c r="AR304" s="44">
        <v>4.8843187660668301E-2</v>
      </c>
      <c r="AS304" s="171" t="s">
        <v>7454</v>
      </c>
      <c r="AT304" s="171" t="s">
        <v>7603</v>
      </c>
      <c r="AU304" s="171" t="s">
        <v>7798</v>
      </c>
      <c r="AV304" s="7" t="s">
        <v>8470</v>
      </c>
      <c r="AW304" s="14" t="s">
        <v>8355</v>
      </c>
      <c r="AX304" s="49" t="s">
        <v>6009</v>
      </c>
      <c r="AY304" s="38" t="s">
        <v>5961</v>
      </c>
      <c r="AZ304" s="14" t="s">
        <v>6123</v>
      </c>
      <c r="BA304" s="49" t="s">
        <v>5993</v>
      </c>
      <c r="BB304" s="38" t="s">
        <v>5993</v>
      </c>
      <c r="BC304" s="7">
        <v>0.2</v>
      </c>
      <c r="BD304" s="14" t="s">
        <v>6267</v>
      </c>
      <c r="BE304" s="49" t="s">
        <v>5993</v>
      </c>
      <c r="BF304" s="38" t="s">
        <v>5993</v>
      </c>
      <c r="BG304" s="7">
        <v>0.5</v>
      </c>
      <c r="BH304" s="45">
        <v>127.92474425526849</v>
      </c>
      <c r="BI304" s="215" t="s">
        <v>8495</v>
      </c>
      <c r="BJ304" s="215" t="s">
        <v>8554</v>
      </c>
      <c r="BK304" s="7">
        <v>5.0999999999999996</v>
      </c>
      <c r="BL304" s="25">
        <v>3.422053231939149E-2</v>
      </c>
      <c r="BM304" s="20">
        <v>0.71125000000000016</v>
      </c>
      <c r="BN304" s="20">
        <v>0.78</v>
      </c>
      <c r="BO304" s="20">
        <v>0.65500000000000003</v>
      </c>
      <c r="BP304" s="46">
        <v>12.289156626506024</v>
      </c>
      <c r="BQ304" s="215" t="s">
        <v>8569</v>
      </c>
      <c r="BR304" s="79">
        <v>0.14506535947712437</v>
      </c>
      <c r="BS304" s="9">
        <v>2.2910580944611514E-2</v>
      </c>
      <c r="BT304" s="9">
        <v>4.2918534416799048E-2</v>
      </c>
      <c r="BU304" s="47" t="s">
        <v>5993</v>
      </c>
      <c r="BV304" s="47">
        <v>44396</v>
      </c>
      <c r="BW304" s="14" t="s">
        <v>5474</v>
      </c>
      <c r="BX304" s="83">
        <v>0.3740784313725492</v>
      </c>
      <c r="BY304" s="82">
        <v>3.7</v>
      </c>
      <c r="BZ304" s="46">
        <v>11.027027027027026</v>
      </c>
      <c r="CA304" s="48" t="s">
        <v>5474</v>
      </c>
      <c r="CB304" s="45">
        <v>-285.59999999999997</v>
      </c>
      <c r="CC304" s="45">
        <v>-367.2</v>
      </c>
      <c r="CD304" s="45">
        <v>0</v>
      </c>
      <c r="CE304" s="45">
        <v>0</v>
      </c>
      <c r="CF304" s="14" t="e">
        <v>#N/A</v>
      </c>
      <c r="CG304" s="7" t="s">
        <v>8477</v>
      </c>
      <c r="CH304" s="215" t="s">
        <v>8478</v>
      </c>
      <c r="CI304" s="215" t="s">
        <v>8478</v>
      </c>
      <c r="CJ304" s="215" t="s">
        <v>8479</v>
      </c>
      <c r="CK304" s="43" t="s">
        <v>5474</v>
      </c>
      <c r="CL304" s="43" t="s">
        <v>5474</v>
      </c>
      <c r="CM304" s="43" t="s">
        <v>6960</v>
      </c>
      <c r="CN304" s="145">
        <v>-367.2</v>
      </c>
      <c r="CO304" s="145">
        <v>-285.59999999999997</v>
      </c>
      <c r="CP304" s="148">
        <v>5219.3295656149539</v>
      </c>
      <c r="CQ304" s="189" t="s">
        <v>5474</v>
      </c>
      <c r="CR304" s="189" t="s">
        <v>5474</v>
      </c>
      <c r="CS304" s="99" t="s">
        <v>5474</v>
      </c>
      <c r="CT304" s="167" t="s">
        <v>5474</v>
      </c>
      <c r="CU304" s="43" t="s">
        <v>5474</v>
      </c>
      <c r="CV304" s="43" t="s">
        <v>5474</v>
      </c>
      <c r="CW304" s="43" t="s">
        <v>5474</v>
      </c>
      <c r="CX304" s="43" t="s">
        <v>5474</v>
      </c>
      <c r="CY304" s="43" t="s">
        <v>5474</v>
      </c>
      <c r="CZ304" s="43" t="s">
        <v>5474</v>
      </c>
      <c r="DA304" s="42" t="s">
        <v>5474</v>
      </c>
      <c r="DB304" s="42" t="s">
        <v>5474</v>
      </c>
      <c r="DC304" s="42" t="s">
        <v>5474</v>
      </c>
      <c r="DD304" s="42" t="s">
        <v>5474</v>
      </c>
      <c r="DE304" s="42" t="s">
        <v>5474</v>
      </c>
      <c r="DF304" s="42" t="s">
        <v>5474</v>
      </c>
      <c r="DG304" s="42" t="s">
        <v>5474</v>
      </c>
      <c r="DH304" s="42" t="s">
        <v>5474</v>
      </c>
    </row>
    <row r="305" spans="1:112">
      <c r="A305" s="22">
        <v>2303</v>
      </c>
      <c r="B305" s="7" t="s">
        <v>312</v>
      </c>
      <c r="C305" s="21">
        <v>5.9400000000000001E-2</v>
      </c>
      <c r="D305" s="21">
        <v>0.18529999999999999</v>
      </c>
      <c r="E305" s="21">
        <v>8.2299999999999998E-2</v>
      </c>
      <c r="F305" s="21">
        <v>0.22789999999999999</v>
      </c>
      <c r="G305" s="21">
        <v>0.13919999999999999</v>
      </c>
      <c r="H305" s="21">
        <v>0.15290000000000001</v>
      </c>
      <c r="I305" s="21">
        <v>0.78180000000000005</v>
      </c>
      <c r="J305" s="21">
        <v>1.4730000000000001</v>
      </c>
      <c r="K305" s="21">
        <v>4.7199999999999999E-2</v>
      </c>
      <c r="L305" s="21">
        <v>8.14E-2</v>
      </c>
      <c r="M305" s="21">
        <v>6.8699999999999997E-2</v>
      </c>
      <c r="N305" s="21">
        <v>6.0400000000000002E-2</v>
      </c>
      <c r="O305" s="21">
        <v>9.0499999999999997E-2</v>
      </c>
      <c r="P305" s="21">
        <v>8.5000000000000006E-2</v>
      </c>
      <c r="Q305" s="21">
        <v>3.0599999999999999E-2</v>
      </c>
      <c r="R305" s="21">
        <v>1.7899999999999999E-2</v>
      </c>
      <c r="S305" s="21">
        <v>4.2599999999999999E-2</v>
      </c>
      <c r="T305" s="21">
        <v>3.1199999999999999E-2</v>
      </c>
      <c r="U305" s="10">
        <v>1.83</v>
      </c>
      <c r="V305" s="10">
        <v>3.48</v>
      </c>
      <c r="W305" s="7">
        <v>0.84109999999999996</v>
      </c>
      <c r="X305" s="20">
        <v>0.8548</v>
      </c>
      <c r="Y305" s="75">
        <v>2020</v>
      </c>
      <c r="Z305" s="7">
        <v>1.5999000000000001</v>
      </c>
      <c r="AA305" s="7">
        <v>0</v>
      </c>
      <c r="AB305" s="51">
        <v>-43890</v>
      </c>
      <c r="AC305" s="51">
        <v>-12122</v>
      </c>
      <c r="AD305" s="51">
        <v>8920</v>
      </c>
      <c r="AE305" s="51">
        <v>2329</v>
      </c>
      <c r="AF305" s="51">
        <v>1504</v>
      </c>
      <c r="AG305" s="51">
        <v>2965</v>
      </c>
      <c r="AH305" s="20">
        <v>2.8400000000000002E-2</v>
      </c>
      <c r="AI305" s="7" t="s">
        <v>8507</v>
      </c>
      <c r="AJ305" s="67" t="s">
        <v>8468</v>
      </c>
      <c r="AK305" s="44">
        <v>0.91346153846153844</v>
      </c>
      <c r="AL305" s="44">
        <v>0.66037735849056589</v>
      </c>
      <c r="AM305" s="44">
        <v>0.78571428571428248</v>
      </c>
      <c r="AN305" s="25">
        <v>0.68988391376451075</v>
      </c>
      <c r="AO305" s="25">
        <v>0.17578772802653403</v>
      </c>
      <c r="AP305" s="215">
        <v>60.3</v>
      </c>
      <c r="AQ305" s="215" t="s">
        <v>8552</v>
      </c>
      <c r="AR305" s="44">
        <v>3.2534246575342401E-2</v>
      </c>
      <c r="AS305" s="171" t="s">
        <v>7454</v>
      </c>
      <c r="AT305" s="171" t="s">
        <v>7455</v>
      </c>
      <c r="AU305" s="171" t="s">
        <v>7107</v>
      </c>
      <c r="AV305" s="7" t="s">
        <v>5474</v>
      </c>
      <c r="AW305" s="14" t="s">
        <v>6554</v>
      </c>
      <c r="AX305" s="49" t="s">
        <v>6009</v>
      </c>
      <c r="AY305" s="38" t="s">
        <v>5961</v>
      </c>
      <c r="AZ305" s="14" t="s">
        <v>6271</v>
      </c>
      <c r="BA305" s="49" t="s">
        <v>5967</v>
      </c>
      <c r="BB305" s="38" t="s">
        <v>5961</v>
      </c>
      <c r="BC305" s="7">
        <v>0.7</v>
      </c>
      <c r="BD305" s="14" t="s">
        <v>6167</v>
      </c>
      <c r="BE305" s="49" t="s">
        <v>5967</v>
      </c>
      <c r="BF305" s="38" t="s">
        <v>5989</v>
      </c>
      <c r="BG305" s="7">
        <v>1.1000000000000001</v>
      </c>
      <c r="BH305" s="45">
        <v>222208.16920745597</v>
      </c>
      <c r="BI305" s="215" t="s">
        <v>8592</v>
      </c>
      <c r="BJ305" s="215" t="s">
        <v>8520</v>
      </c>
      <c r="BK305" s="7">
        <v>1.2</v>
      </c>
      <c r="BL305" s="25">
        <v>1.8581081081080985E-2</v>
      </c>
      <c r="BM305" s="20">
        <v>0.69224999999999992</v>
      </c>
      <c r="BN305" s="20">
        <v>0.69499999999999995</v>
      </c>
      <c r="BO305" s="20">
        <v>0.68999999999999984</v>
      </c>
      <c r="BP305" s="46">
        <v>17.327586206896552</v>
      </c>
      <c r="BQ305" s="215" t="s">
        <v>8491</v>
      </c>
      <c r="BR305" s="79">
        <v>-9.5112216694306154E-2</v>
      </c>
      <c r="BS305" s="9">
        <v>8.0514891697829327E-3</v>
      </c>
      <c r="BT305" s="9">
        <v>2.0562050314120173E-2</v>
      </c>
      <c r="BU305" s="47" t="s">
        <v>5993</v>
      </c>
      <c r="BV305" s="47">
        <v>44399</v>
      </c>
      <c r="BW305" s="14" t="s">
        <v>5474</v>
      </c>
      <c r="BX305" s="83">
        <v>8.5865339966832668E-2</v>
      </c>
      <c r="BY305" s="82">
        <v>3.83</v>
      </c>
      <c r="BZ305" s="46">
        <v>15.744125326370757</v>
      </c>
      <c r="CA305" s="48" t="s">
        <v>8526</v>
      </c>
      <c r="CB305" s="45">
        <v>-2646567</v>
      </c>
      <c r="CC305" s="45">
        <v>-730956.6</v>
      </c>
      <c r="CD305" s="45">
        <v>537876</v>
      </c>
      <c r="CE305" s="45">
        <v>140438.69999999998</v>
      </c>
      <c r="CF305" s="14" t="s">
        <v>8830</v>
      </c>
      <c r="CG305" s="7" t="s">
        <v>8477</v>
      </c>
      <c r="CH305" s="215" t="s">
        <v>8498</v>
      </c>
      <c r="CI305" s="215" t="s">
        <v>8478</v>
      </c>
      <c r="CJ305" s="215" t="s">
        <v>8546</v>
      </c>
      <c r="CK305" s="43" t="s">
        <v>5474</v>
      </c>
      <c r="CL305" s="43" t="s">
        <v>5474</v>
      </c>
      <c r="CM305" s="43" t="s">
        <v>5474</v>
      </c>
      <c r="CN305" s="145">
        <v>-590517.9</v>
      </c>
      <c r="CO305" s="145">
        <v>-2108691</v>
      </c>
      <c r="CP305" s="148">
        <v>13399152.603209594</v>
      </c>
      <c r="CQ305" s="189" t="s">
        <v>5474</v>
      </c>
      <c r="CR305" s="189" t="s">
        <v>5474</v>
      </c>
      <c r="CS305" s="99" t="s">
        <v>5474</v>
      </c>
      <c r="CT305" s="167" t="s">
        <v>8504</v>
      </c>
      <c r="CU305" s="43" t="s">
        <v>5474</v>
      </c>
      <c r="CV305" s="43" t="s">
        <v>5474</v>
      </c>
      <c r="CW305" s="43" t="s">
        <v>5474</v>
      </c>
      <c r="CX305" s="43" t="s">
        <v>5474</v>
      </c>
      <c r="CY305" s="43" t="s">
        <v>5474</v>
      </c>
      <c r="CZ305" s="43" t="s">
        <v>5474</v>
      </c>
      <c r="DA305" s="42" t="s">
        <v>5474</v>
      </c>
      <c r="DB305" s="42" t="s">
        <v>5474</v>
      </c>
      <c r="DC305" s="42" t="s">
        <v>5474</v>
      </c>
      <c r="DD305" s="42" t="s">
        <v>5474</v>
      </c>
      <c r="DE305" s="42" t="s">
        <v>5474</v>
      </c>
      <c r="DF305" s="42" t="s">
        <v>8504</v>
      </c>
      <c r="DG305" s="42" t="s">
        <v>5474</v>
      </c>
      <c r="DH305" s="42" t="s">
        <v>5477</v>
      </c>
    </row>
    <row r="306" spans="1:112">
      <c r="A306" s="22">
        <v>8011</v>
      </c>
      <c r="B306" s="7" t="s">
        <v>1423</v>
      </c>
      <c r="C306" s="21">
        <v>0.41210000000000002</v>
      </c>
      <c r="D306" s="21">
        <v>0.73209999999999997</v>
      </c>
      <c r="E306" s="21">
        <v>0.3155</v>
      </c>
      <c r="F306" s="21">
        <v>0.66159999999999997</v>
      </c>
      <c r="G306" s="21">
        <v>4.58E-2</v>
      </c>
      <c r="H306" s="21">
        <v>0.4194</v>
      </c>
      <c r="I306" s="21">
        <v>-10</v>
      </c>
      <c r="J306" s="21">
        <v>-25.5</v>
      </c>
      <c r="K306" s="21">
        <v>4.6800000000000001E-2</v>
      </c>
      <c r="L306" s="21">
        <v>-5.0099999999999999E-2</v>
      </c>
      <c r="M306" s="21">
        <v>-0.1002</v>
      </c>
      <c r="N306" s="21">
        <v>7.22E-2</v>
      </c>
      <c r="O306" s="21">
        <v>-8.09E-2</v>
      </c>
      <c r="P306" s="21">
        <v>-0.1103</v>
      </c>
      <c r="Q306" s="21">
        <v>-7.6E-3</v>
      </c>
      <c r="R306" s="21">
        <v>-4.1000000000000003E-3</v>
      </c>
      <c r="S306" s="21">
        <v>-1.6799999999999999E-2</v>
      </c>
      <c r="T306" s="21">
        <v>-2.7000000000000001E-3</v>
      </c>
      <c r="U306" s="10">
        <v>-0.49</v>
      </c>
      <c r="V306" s="10">
        <v>-0.68</v>
      </c>
      <c r="W306" s="7">
        <v>0.1086</v>
      </c>
      <c r="X306" s="20">
        <v>0.73409999999999997</v>
      </c>
      <c r="Y306" s="75"/>
      <c r="Z306" s="7"/>
      <c r="AA306" s="7"/>
      <c r="AB306" s="51">
        <v>578</v>
      </c>
      <c r="AC306" s="51">
        <v>110</v>
      </c>
      <c r="AD306" s="51"/>
      <c r="AE306" s="51"/>
      <c r="AF306" s="51"/>
      <c r="AG306" s="51"/>
      <c r="AH306" s="20">
        <v>4.2200000000000001E-2</v>
      </c>
      <c r="AI306" s="7" t="s">
        <v>8467</v>
      </c>
      <c r="AJ306" s="67" t="s">
        <v>8494</v>
      </c>
      <c r="AK306" s="44">
        <v>-0.83934426229508197</v>
      </c>
      <c r="AL306" s="44">
        <v>-0.53968253968253943</v>
      </c>
      <c r="AM306" s="44">
        <v>0.88888888888888762</v>
      </c>
      <c r="AN306" s="25">
        <v>0.93558282208588961</v>
      </c>
      <c r="AO306" s="25">
        <v>0.19325153374233131</v>
      </c>
      <c r="AP306" s="215">
        <v>16.3</v>
      </c>
      <c r="AQ306" s="215" t="s">
        <v>8552</v>
      </c>
      <c r="AR306" s="44">
        <v>2.51572327044025E-2</v>
      </c>
      <c r="AS306" s="171" t="s">
        <v>7454</v>
      </c>
      <c r="AT306" s="171" t="s">
        <v>7129</v>
      </c>
      <c r="AU306" s="171" t="s">
        <v>7086</v>
      </c>
      <c r="AV306" s="7" t="s">
        <v>8470</v>
      </c>
      <c r="AW306" s="14" t="s">
        <v>6752</v>
      </c>
      <c r="AX306" s="49" t="s">
        <v>6009</v>
      </c>
      <c r="AY306" s="38" t="s">
        <v>5971</v>
      </c>
      <c r="AZ306" s="14" t="s">
        <v>6038</v>
      </c>
      <c r="BA306" s="49" t="s">
        <v>6039</v>
      </c>
      <c r="BB306" s="38" t="s">
        <v>5971</v>
      </c>
      <c r="BC306" s="7">
        <v>0.5</v>
      </c>
      <c r="BD306" s="14" t="s">
        <v>5987</v>
      </c>
      <c r="BE306" s="49" t="s">
        <v>5967</v>
      </c>
      <c r="BF306" s="38" t="s">
        <v>5971</v>
      </c>
      <c r="BG306" s="7">
        <v>0.8</v>
      </c>
      <c r="BH306" s="45">
        <v>723.19845658543466</v>
      </c>
      <c r="BI306" s="215" t="s">
        <v>8489</v>
      </c>
      <c r="BJ306" s="215" t="s">
        <v>8554</v>
      </c>
      <c r="BK306" s="7">
        <v>0.9</v>
      </c>
      <c r="BL306" s="25">
        <v>2.5157232704402538E-2</v>
      </c>
      <c r="BM306" s="20">
        <v>0.65362500000000001</v>
      </c>
      <c r="BN306" s="20">
        <v>0.84749999999999992</v>
      </c>
      <c r="BO306" s="20">
        <v>0.49500000000000005</v>
      </c>
      <c r="BP306" s="46" t="s">
        <v>8473</v>
      </c>
      <c r="BQ306" s="215" t="s">
        <v>8473</v>
      </c>
      <c r="BR306" s="79" t="s">
        <v>8473</v>
      </c>
      <c r="BS306" s="9">
        <v>8.0785076016942625E-4</v>
      </c>
      <c r="BT306" s="9">
        <v>0</v>
      </c>
      <c r="BU306" s="47" t="s">
        <v>5993</v>
      </c>
      <c r="BV306" s="47" t="s">
        <v>5993</v>
      </c>
      <c r="BW306" s="14" t="s">
        <v>5474</v>
      </c>
      <c r="BX306" s="83" t="s">
        <v>8473</v>
      </c>
      <c r="BY306" s="82" t="s">
        <v>8473</v>
      </c>
      <c r="BZ306" s="46" t="s">
        <v>8473</v>
      </c>
      <c r="CA306" s="48" t="s">
        <v>8475</v>
      </c>
      <c r="CB306" s="45">
        <v>9421.4</v>
      </c>
      <c r="CC306" s="45">
        <v>1793</v>
      </c>
      <c r="CD306" s="45">
        <v>0</v>
      </c>
      <c r="CE306" s="45">
        <v>0</v>
      </c>
      <c r="CF306" s="14" t="s">
        <v>8831</v>
      </c>
      <c r="CG306" s="7" t="s">
        <v>8477</v>
      </c>
      <c r="CH306" s="215" t="s">
        <v>8498</v>
      </c>
      <c r="CI306" s="215" t="s">
        <v>8478</v>
      </c>
      <c r="CJ306" s="215" t="s">
        <v>8479</v>
      </c>
      <c r="CK306" s="43" t="s">
        <v>5474</v>
      </c>
      <c r="CL306" s="43" t="s">
        <v>5474</v>
      </c>
      <c r="CM306" s="43" t="s">
        <v>5474</v>
      </c>
      <c r="CN306" s="145">
        <v>1793</v>
      </c>
      <c r="CO306" s="145">
        <v>9421.4</v>
      </c>
      <c r="CP306" s="148">
        <v>11788.134842342586</v>
      </c>
      <c r="CQ306" s="189">
        <v>1.2269938650306704E-2</v>
      </c>
      <c r="CR306" s="189">
        <v>0.53069999999999995</v>
      </c>
      <c r="CS306" s="99">
        <v>44371</v>
      </c>
      <c r="CT306" s="167" t="s">
        <v>5474</v>
      </c>
      <c r="CU306" s="43" t="s">
        <v>5474</v>
      </c>
      <c r="CV306" s="43" t="s">
        <v>5474</v>
      </c>
      <c r="CW306" s="43" t="s">
        <v>5474</v>
      </c>
      <c r="CX306" s="43" t="s">
        <v>5474</v>
      </c>
      <c r="CY306" s="43" t="s">
        <v>5474</v>
      </c>
      <c r="CZ306" s="43" t="s">
        <v>5474</v>
      </c>
      <c r="DA306" s="42" t="s">
        <v>5474</v>
      </c>
      <c r="DB306" s="42" t="s">
        <v>5474</v>
      </c>
      <c r="DC306" s="42" t="s">
        <v>5474</v>
      </c>
      <c r="DD306" s="42" t="s">
        <v>5474</v>
      </c>
      <c r="DE306" s="42" t="s">
        <v>5474</v>
      </c>
      <c r="DF306" s="42" t="s">
        <v>5474</v>
      </c>
      <c r="DG306" s="42" t="s">
        <v>5474</v>
      </c>
      <c r="DH306" s="42" t="s">
        <v>5474</v>
      </c>
    </row>
    <row r="307" spans="1:112">
      <c r="A307" s="22">
        <v>3576</v>
      </c>
      <c r="B307" s="7" t="s">
        <v>5822</v>
      </c>
      <c r="C307" s="21">
        <v>-0.1192</v>
      </c>
      <c r="D307" s="21">
        <v>6.7500000000000004E-2</v>
      </c>
      <c r="E307" s="21">
        <v>-7.7000000000000002E-3</v>
      </c>
      <c r="F307" s="21">
        <v>3.5999999999999997E-2</v>
      </c>
      <c r="G307" s="21">
        <v>6.3600000000000004E-2</v>
      </c>
      <c r="H307" s="21">
        <v>0.25</v>
      </c>
      <c r="I307" s="21">
        <v>0.375</v>
      </c>
      <c r="J307" s="21">
        <v>0.3</v>
      </c>
      <c r="K307" s="21">
        <v>8.9099999999999999E-2</v>
      </c>
      <c r="L307" s="21">
        <v>0.12139999999999999</v>
      </c>
      <c r="M307" s="21">
        <v>5.62E-2</v>
      </c>
      <c r="N307" s="21">
        <v>0.1191</v>
      </c>
      <c r="O307" s="21">
        <v>0.14360000000000001</v>
      </c>
      <c r="P307" s="21">
        <v>-2.3E-3</v>
      </c>
      <c r="Q307" s="21">
        <v>-1.9400000000000001E-2</v>
      </c>
      <c r="R307" s="21">
        <v>-1.0200000000000001E-2</v>
      </c>
      <c r="S307" s="21">
        <v>-0.24990000000000001</v>
      </c>
      <c r="T307" s="21">
        <v>-9.7199999999999995E-2</v>
      </c>
      <c r="U307" s="10">
        <v>-0.35</v>
      </c>
      <c r="V307" s="10">
        <v>-2.15</v>
      </c>
      <c r="W307" s="7">
        <v>0</v>
      </c>
      <c r="X307" s="20">
        <v>0</v>
      </c>
      <c r="Y307" s="75"/>
      <c r="Z307" s="7"/>
      <c r="AA307" s="7"/>
      <c r="AB307" s="51">
        <v>-1739</v>
      </c>
      <c r="AC307" s="51">
        <v>45</v>
      </c>
      <c r="AD307" s="51"/>
      <c r="AE307" s="51"/>
      <c r="AF307" s="51"/>
      <c r="AG307" s="51"/>
      <c r="AH307" s="20">
        <v>0</v>
      </c>
      <c r="AI307" s="7" t="s">
        <v>8487</v>
      </c>
      <c r="AJ307" s="67" t="s">
        <v>8468</v>
      </c>
      <c r="AK307" s="44">
        <v>0.77966101694915246</v>
      </c>
      <c r="AL307" s="44">
        <v>-0.61904761904761951</v>
      </c>
      <c r="AM307" s="44">
        <v>0.74999999999999711</v>
      </c>
      <c r="AN307" s="25">
        <v>0.58415841584158423</v>
      </c>
      <c r="AO307" s="25">
        <v>0.20792079207920788</v>
      </c>
      <c r="AP307" s="215">
        <v>20.2</v>
      </c>
      <c r="AQ307" s="215" t="s">
        <v>8552</v>
      </c>
      <c r="AR307" s="44">
        <v>2.5380710659898401E-2</v>
      </c>
      <c r="AS307" s="171" t="s">
        <v>7457</v>
      </c>
      <c r="AT307" s="171" t="s">
        <v>7901</v>
      </c>
      <c r="AU307" s="171" t="s">
        <v>7902</v>
      </c>
      <c r="AV307" s="7" t="s">
        <v>8488</v>
      </c>
      <c r="AW307" s="14" t="s">
        <v>6038</v>
      </c>
      <c r="AX307" s="49" t="s">
        <v>5993</v>
      </c>
      <c r="AY307" s="38" t="s">
        <v>5993</v>
      </c>
      <c r="AZ307" s="14" t="s">
        <v>6718</v>
      </c>
      <c r="BA307" s="49" t="s">
        <v>5993</v>
      </c>
      <c r="BB307" s="38" t="s">
        <v>5993</v>
      </c>
      <c r="BC307" s="7">
        <v>0.5</v>
      </c>
      <c r="BD307" s="14" t="s">
        <v>6308</v>
      </c>
      <c r="BE307" s="49" t="s">
        <v>6039</v>
      </c>
      <c r="BF307" s="38" t="s">
        <v>5971</v>
      </c>
      <c r="BG307" s="7">
        <v>0.4</v>
      </c>
      <c r="BH307" s="45">
        <v>8963.739358958328</v>
      </c>
      <c r="BI307" s="215" t="s">
        <v>8499</v>
      </c>
      <c r="BJ307" s="215" t="s">
        <v>8509</v>
      </c>
      <c r="BK307" s="7">
        <v>1.1000000000000001</v>
      </c>
      <c r="BL307" s="25">
        <v>2.2784810126582244E-2</v>
      </c>
      <c r="BM307" s="20">
        <v>0.65412499999999985</v>
      </c>
      <c r="BN307" s="20">
        <v>0.59499999999999997</v>
      </c>
      <c r="BO307" s="20">
        <v>0.70249999999999979</v>
      </c>
      <c r="BP307" s="46" t="s">
        <v>8473</v>
      </c>
      <c r="BQ307" s="215" t="s">
        <v>8473</v>
      </c>
      <c r="BR307" s="79" t="s">
        <v>8473</v>
      </c>
      <c r="BS307" s="9">
        <v>0</v>
      </c>
      <c r="BT307" s="9">
        <v>0</v>
      </c>
      <c r="BU307" s="47">
        <v>44400</v>
      </c>
      <c r="BV307" s="47" t="s">
        <v>5993</v>
      </c>
      <c r="BW307" s="14" t="s">
        <v>5474</v>
      </c>
      <c r="BX307" s="83" t="s">
        <v>8473</v>
      </c>
      <c r="BY307" s="82" t="s">
        <v>8473</v>
      </c>
      <c r="BZ307" s="46" t="s">
        <v>8473</v>
      </c>
      <c r="CA307" s="48" t="s">
        <v>8475</v>
      </c>
      <c r="CB307" s="45">
        <v>-35127.799999999996</v>
      </c>
      <c r="CC307" s="45">
        <v>909</v>
      </c>
      <c r="CD307" s="45">
        <v>0</v>
      </c>
      <c r="CE307" s="45">
        <v>0</v>
      </c>
      <c r="CF307" s="14" t="s">
        <v>8832</v>
      </c>
      <c r="CG307" s="7" t="s">
        <v>8477</v>
      </c>
      <c r="CH307" s="215" t="s">
        <v>8478</v>
      </c>
      <c r="CI307" s="215" t="s">
        <v>8479</v>
      </c>
      <c r="CJ307" s="215" t="s">
        <v>8479</v>
      </c>
      <c r="CK307" s="43" t="s">
        <v>5474</v>
      </c>
      <c r="CL307" s="43" t="s">
        <v>5474</v>
      </c>
      <c r="CM307" s="43" t="s">
        <v>6898</v>
      </c>
      <c r="CN307" s="145">
        <v>909</v>
      </c>
      <c r="CO307" s="145">
        <v>-35127.799999999996</v>
      </c>
      <c r="CP307" s="148">
        <v>181067.53505095822</v>
      </c>
      <c r="CQ307" s="189" t="s">
        <v>5474</v>
      </c>
      <c r="CR307" s="189" t="s">
        <v>5474</v>
      </c>
      <c r="CS307" s="99" t="s">
        <v>5474</v>
      </c>
      <c r="CT307" s="167" t="s">
        <v>5474</v>
      </c>
      <c r="CU307" s="43" t="s">
        <v>5474</v>
      </c>
      <c r="CV307" s="43" t="s">
        <v>5474</v>
      </c>
      <c r="CW307" s="43" t="s">
        <v>5474</v>
      </c>
      <c r="CX307" s="43" t="s">
        <v>5474</v>
      </c>
      <c r="CY307" s="43" t="s">
        <v>5474</v>
      </c>
      <c r="CZ307" s="43" t="s">
        <v>5474</v>
      </c>
      <c r="DA307" s="42" t="s">
        <v>5474</v>
      </c>
      <c r="DB307" s="42" t="s">
        <v>5474</v>
      </c>
      <c r="DC307" s="42" t="s">
        <v>5474</v>
      </c>
      <c r="DD307" s="42" t="s">
        <v>5474</v>
      </c>
      <c r="DE307" s="42" t="s">
        <v>5474</v>
      </c>
      <c r="DF307" s="42" t="s">
        <v>5474</v>
      </c>
      <c r="DG307" s="42" t="s">
        <v>5474</v>
      </c>
      <c r="DH307" s="42" t="s">
        <v>5474</v>
      </c>
    </row>
    <row r="308" spans="1:112">
      <c r="A308" s="22">
        <v>3306</v>
      </c>
      <c r="B308" s="7" t="s">
        <v>713</v>
      </c>
      <c r="C308" s="21">
        <v>-6.4000000000000003E-3</v>
      </c>
      <c r="D308" s="21">
        <v>0.12230000000000001</v>
      </c>
      <c r="E308" s="21">
        <v>0.2787</v>
      </c>
      <c r="F308" s="21">
        <v>0.45569999999999999</v>
      </c>
      <c r="G308" s="21">
        <v>6.4399999999999999E-2</v>
      </c>
      <c r="H308" s="21">
        <v>6.7</v>
      </c>
      <c r="I308" s="21">
        <v>1.4061999999999999</v>
      </c>
      <c r="J308" s="21">
        <v>2.1071</v>
      </c>
      <c r="K308" s="21">
        <v>-3.95E-2</v>
      </c>
      <c r="L308" s="21">
        <v>1.2699999999999999E-2</v>
      </c>
      <c r="M308" s="21">
        <v>1.54E-2</v>
      </c>
      <c r="N308" s="21">
        <v>-1.3100000000000001E-2</v>
      </c>
      <c r="O308" s="21">
        <v>0.04</v>
      </c>
      <c r="P308" s="21">
        <v>1.29E-2</v>
      </c>
      <c r="Q308" s="21">
        <v>0</v>
      </c>
      <c r="R308" s="21">
        <v>0</v>
      </c>
      <c r="S308" s="21">
        <v>5.7999999999999996E-3</v>
      </c>
      <c r="T308" s="21">
        <v>4.8999999999999998E-3</v>
      </c>
      <c r="U308" s="10">
        <v>0.87</v>
      </c>
      <c r="V308" s="10">
        <v>0.95</v>
      </c>
      <c r="W308" s="7">
        <v>0.54</v>
      </c>
      <c r="X308" s="20">
        <v>0.92330000000000001</v>
      </c>
      <c r="Y308" s="75">
        <v>2020</v>
      </c>
      <c r="Z308" s="7">
        <v>0.5</v>
      </c>
      <c r="AA308" s="7">
        <v>0</v>
      </c>
      <c r="AB308" s="51">
        <v>90</v>
      </c>
      <c r="AC308" s="51">
        <v>5</v>
      </c>
      <c r="AD308" s="51"/>
      <c r="AE308" s="51"/>
      <c r="AF308" s="51"/>
      <c r="AG308" s="51"/>
      <c r="AH308" s="20">
        <v>0</v>
      </c>
      <c r="AI308" s="7" t="s">
        <v>8481</v>
      </c>
      <c r="AJ308" s="67" t="s">
        <v>8482</v>
      </c>
      <c r="AK308" s="44">
        <v>0.52403846153846156</v>
      </c>
      <c r="AL308" s="44">
        <v>-0.62790697674418583</v>
      </c>
      <c r="AM308" s="44">
        <v>0.59999999999999432</v>
      </c>
      <c r="AN308" s="25">
        <v>0.44731182795698921</v>
      </c>
      <c r="AO308" s="25">
        <v>0.1849462365591398</v>
      </c>
      <c r="AP308" s="215">
        <v>23.25</v>
      </c>
      <c r="AQ308" s="215" t="s">
        <v>8552</v>
      </c>
      <c r="AR308" s="44">
        <v>1.7505470459518599E-2</v>
      </c>
      <c r="AS308" s="171" t="s">
        <v>7457</v>
      </c>
      <c r="AT308" s="171" t="s">
        <v>7045</v>
      </c>
      <c r="AU308" s="171" t="s">
        <v>7105</v>
      </c>
      <c r="AV308" s="7" t="s">
        <v>5474</v>
      </c>
      <c r="AW308" s="14" t="s">
        <v>6588</v>
      </c>
      <c r="AX308" s="49" t="s">
        <v>6009</v>
      </c>
      <c r="AY308" s="38" t="s">
        <v>5961</v>
      </c>
      <c r="AZ308" s="14" t="s">
        <v>6157</v>
      </c>
      <c r="BA308" s="49" t="s">
        <v>5967</v>
      </c>
      <c r="BB308" s="38" t="s">
        <v>5971</v>
      </c>
      <c r="BC308" s="7">
        <v>0.7</v>
      </c>
      <c r="BD308" s="14" t="s">
        <v>5980</v>
      </c>
      <c r="BE308" s="49" t="s">
        <v>5967</v>
      </c>
      <c r="BF308" s="38" t="s">
        <v>5961</v>
      </c>
      <c r="BG308" s="7">
        <v>0.5</v>
      </c>
      <c r="BH308" s="45">
        <v>177.84827752639745</v>
      </c>
      <c r="BI308" s="215" t="s">
        <v>8471</v>
      </c>
      <c r="BJ308" s="215" t="s">
        <v>8554</v>
      </c>
      <c r="BK308" s="7">
        <v>1</v>
      </c>
      <c r="BL308" s="25">
        <v>6.4935064935064315E-3</v>
      </c>
      <c r="BM308" s="20">
        <v>0.71150000000000002</v>
      </c>
      <c r="BN308" s="20">
        <v>0.75</v>
      </c>
      <c r="BO308" s="20">
        <v>0.67999999999999994</v>
      </c>
      <c r="BP308" s="46">
        <v>24.473684210526319</v>
      </c>
      <c r="BQ308" s="215" t="s">
        <v>8483</v>
      </c>
      <c r="BR308" s="79">
        <v>-0.35799211469534054</v>
      </c>
      <c r="BS308" s="9">
        <v>1.7274749168974424E-2</v>
      </c>
      <c r="BT308" s="9">
        <v>1.5564325042586979E-2</v>
      </c>
      <c r="BU308" s="47" t="s">
        <v>5993</v>
      </c>
      <c r="BV308" s="47" t="s">
        <v>5993</v>
      </c>
      <c r="BW308" s="14" t="s">
        <v>5474</v>
      </c>
      <c r="BX308" s="83">
        <v>-0.22959053763440868</v>
      </c>
      <c r="BY308" s="82">
        <v>0.97</v>
      </c>
      <c r="BZ308" s="46">
        <v>23.969072164948454</v>
      </c>
      <c r="CA308" s="48" t="s">
        <v>8475</v>
      </c>
      <c r="CB308" s="45">
        <v>2092.5</v>
      </c>
      <c r="CC308" s="45">
        <v>116.25</v>
      </c>
      <c r="CD308" s="45">
        <v>0</v>
      </c>
      <c r="CE308" s="45">
        <v>0</v>
      </c>
      <c r="CF308" s="14" t="s">
        <v>8833</v>
      </c>
      <c r="CG308" s="7" t="s">
        <v>8477</v>
      </c>
      <c r="CH308" s="215" t="s">
        <v>8546</v>
      </c>
      <c r="CI308" s="215" t="s">
        <v>8478</v>
      </c>
      <c r="CJ308" s="215" t="s">
        <v>8523</v>
      </c>
      <c r="CK308" s="43" t="s">
        <v>6887</v>
      </c>
      <c r="CL308" s="43" t="s">
        <v>5474</v>
      </c>
      <c r="CM308" s="43" t="s">
        <v>5474</v>
      </c>
      <c r="CN308" s="145">
        <v>116.25</v>
      </c>
      <c r="CO308" s="145">
        <v>2092.5</v>
      </c>
      <c r="CP308" s="148">
        <v>4134.9724524887406</v>
      </c>
      <c r="CQ308" s="189" t="s">
        <v>5474</v>
      </c>
      <c r="CR308" s="189" t="s">
        <v>5474</v>
      </c>
      <c r="CS308" s="99" t="s">
        <v>5474</v>
      </c>
      <c r="CT308" s="167" t="s">
        <v>5474</v>
      </c>
      <c r="CU308" s="43" t="s">
        <v>5474</v>
      </c>
      <c r="CV308" s="43" t="s">
        <v>5474</v>
      </c>
      <c r="CW308" s="43" t="s">
        <v>5474</v>
      </c>
      <c r="CX308" s="43" t="s">
        <v>5474</v>
      </c>
      <c r="CY308" s="43" t="s">
        <v>5474</v>
      </c>
      <c r="CZ308" s="43" t="s">
        <v>5474</v>
      </c>
      <c r="DA308" s="42" t="s">
        <v>5474</v>
      </c>
      <c r="DB308" s="42" t="s">
        <v>5474</v>
      </c>
      <c r="DC308" s="42" t="s">
        <v>5474</v>
      </c>
      <c r="DD308" s="42" t="s">
        <v>5474</v>
      </c>
      <c r="DE308" s="42" t="s">
        <v>5474</v>
      </c>
      <c r="DF308" s="42" t="s">
        <v>5474</v>
      </c>
      <c r="DG308" s="42" t="s">
        <v>5474</v>
      </c>
      <c r="DH308" s="42" t="s">
        <v>5474</v>
      </c>
    </row>
    <row r="309" spans="1:112">
      <c r="A309" s="22">
        <v>2312</v>
      </c>
      <c r="B309" s="7" t="s">
        <v>316</v>
      </c>
      <c r="C309" s="21">
        <v>0.19520000000000001</v>
      </c>
      <c r="D309" s="21">
        <v>4.02E-2</v>
      </c>
      <c r="E309" s="21">
        <v>0.16400000000000001</v>
      </c>
      <c r="F309" s="21">
        <v>1.9599999999999999E-2</v>
      </c>
      <c r="G309" s="21">
        <v>0.1666</v>
      </c>
      <c r="H309" s="21">
        <v>-0.5</v>
      </c>
      <c r="I309" s="21">
        <v>-0.83330000000000004</v>
      </c>
      <c r="J309" s="21">
        <v>-0.57140000000000002</v>
      </c>
      <c r="K309" s="21">
        <v>-2.5999999999999999E-3</v>
      </c>
      <c r="L309" s="21">
        <v>1.9E-3</v>
      </c>
      <c r="M309" s="21">
        <v>4.1999999999999997E-3</v>
      </c>
      <c r="N309" s="21">
        <v>-9.1999999999999998E-3</v>
      </c>
      <c r="O309" s="21">
        <v>2E-3</v>
      </c>
      <c r="P309" s="21">
        <v>8.8000000000000005E-3</v>
      </c>
      <c r="Q309" s="21">
        <v>-1E-4</v>
      </c>
      <c r="R309" s="21">
        <v>-8.0000000000000004E-4</v>
      </c>
      <c r="S309" s="21">
        <v>3.32E-2</v>
      </c>
      <c r="T309" s="21">
        <v>1.7500000000000002E-2</v>
      </c>
      <c r="U309" s="10">
        <v>0.09</v>
      </c>
      <c r="V309" s="10">
        <v>-0.01</v>
      </c>
      <c r="W309" s="7">
        <v>0.30109999999999998</v>
      </c>
      <c r="X309" s="20">
        <v>0.80730000000000002</v>
      </c>
      <c r="Y309" s="75">
        <v>2020</v>
      </c>
      <c r="Z309" s="7">
        <v>0.2913</v>
      </c>
      <c r="AA309" s="7">
        <v>0</v>
      </c>
      <c r="AB309" s="51">
        <v>3758</v>
      </c>
      <c r="AC309" s="51">
        <v>385</v>
      </c>
      <c r="AD309" s="51">
        <v>7</v>
      </c>
      <c r="AE309" s="51"/>
      <c r="AF309" s="51">
        <v>-75</v>
      </c>
      <c r="AG309" s="51">
        <v>23</v>
      </c>
      <c r="AH309" s="20">
        <v>2.9999999999999997E-4</v>
      </c>
      <c r="AI309" s="7" t="s">
        <v>8467</v>
      </c>
      <c r="AJ309" s="67" t="s">
        <v>8494</v>
      </c>
      <c r="AK309" s="44">
        <v>-0.76190476190476186</v>
      </c>
      <c r="AL309" s="44">
        <v>0.58333333333333348</v>
      </c>
      <c r="AM309" s="44">
        <v>0.80000000000000426</v>
      </c>
      <c r="AN309" s="25">
        <v>0.67741935483870974</v>
      </c>
      <c r="AO309" s="25">
        <v>0.14516129032258071</v>
      </c>
      <c r="AP309" s="215">
        <v>12.4</v>
      </c>
      <c r="AQ309" s="215" t="s">
        <v>8552</v>
      </c>
      <c r="AR309" s="44">
        <v>1.63934426229508E-2</v>
      </c>
      <c r="AS309" s="171" t="s">
        <v>7457</v>
      </c>
      <c r="AT309" s="171" t="s">
        <v>6966</v>
      </c>
      <c r="AU309" s="171" t="s">
        <v>7086</v>
      </c>
      <c r="AV309" s="7" t="s">
        <v>8470</v>
      </c>
      <c r="AW309" s="14" t="s">
        <v>6484</v>
      </c>
      <c r="AX309" s="49" t="s">
        <v>6009</v>
      </c>
      <c r="AY309" s="38" t="s">
        <v>5961</v>
      </c>
      <c r="AZ309" s="14" t="s">
        <v>6038</v>
      </c>
      <c r="BA309" s="49" t="s">
        <v>6039</v>
      </c>
      <c r="BB309" s="38" t="s">
        <v>6007</v>
      </c>
      <c r="BC309" s="7">
        <v>0.5</v>
      </c>
      <c r="BD309" s="14" t="s">
        <v>5966</v>
      </c>
      <c r="BE309" s="49" t="s">
        <v>5967</v>
      </c>
      <c r="BF309" s="38" t="s">
        <v>5971</v>
      </c>
      <c r="BG309" s="7">
        <v>0.2</v>
      </c>
      <c r="BH309" s="45">
        <v>2335.6577526257374</v>
      </c>
      <c r="BI309" s="215" t="s">
        <v>8518</v>
      </c>
      <c r="BJ309" s="215" t="s">
        <v>8509</v>
      </c>
      <c r="BK309" s="7">
        <v>0.8</v>
      </c>
      <c r="BL309" s="25">
        <v>1.6393442622950907E-2</v>
      </c>
      <c r="BM309" s="20">
        <v>0.56612499999999999</v>
      </c>
      <c r="BN309" s="20">
        <v>0.65</v>
      </c>
      <c r="BO309" s="20">
        <v>0.4975</v>
      </c>
      <c r="BP309" s="46" t="s">
        <v>8473</v>
      </c>
      <c r="BQ309" s="215" t="s">
        <v>8473</v>
      </c>
      <c r="BR309" s="79" t="s">
        <v>8473</v>
      </c>
      <c r="BS309" s="9">
        <v>1.8325056484084445E-2</v>
      </c>
      <c r="BT309" s="9">
        <v>1.7539330401024955E-2</v>
      </c>
      <c r="BU309" s="47" t="s">
        <v>5993</v>
      </c>
      <c r="BV309" s="47">
        <v>44369</v>
      </c>
      <c r="BW309" s="14" t="s">
        <v>5474</v>
      </c>
      <c r="BX309" s="83" t="s">
        <v>8473</v>
      </c>
      <c r="BY309" s="82" t="s">
        <v>8473</v>
      </c>
      <c r="BZ309" s="46" t="s">
        <v>8473</v>
      </c>
      <c r="CA309" s="48" t="s">
        <v>8475</v>
      </c>
      <c r="CB309" s="45">
        <v>46599.200000000004</v>
      </c>
      <c r="CC309" s="45">
        <v>4774</v>
      </c>
      <c r="CD309" s="45">
        <v>86.8</v>
      </c>
      <c r="CE309" s="45">
        <v>0</v>
      </c>
      <c r="CF309" s="14" t="s">
        <v>8834</v>
      </c>
      <c r="CG309" s="7" t="s">
        <v>8477</v>
      </c>
      <c r="CH309" s="215" t="s">
        <v>8498</v>
      </c>
      <c r="CI309" s="215" t="s">
        <v>8478</v>
      </c>
      <c r="CJ309" s="215" t="s">
        <v>8479</v>
      </c>
      <c r="CK309" s="43" t="s">
        <v>5474</v>
      </c>
      <c r="CL309" s="43" t="s">
        <v>5474</v>
      </c>
      <c r="CM309" s="43" t="s">
        <v>5474</v>
      </c>
      <c r="CN309" s="145">
        <v>4774</v>
      </c>
      <c r="CO309" s="145">
        <v>46686.000000000007</v>
      </c>
      <c r="CP309" s="148">
        <v>28962.156132559146</v>
      </c>
      <c r="CQ309" s="189" t="s">
        <v>5474</v>
      </c>
      <c r="CR309" s="189" t="s">
        <v>5474</v>
      </c>
      <c r="CS309" s="99" t="s">
        <v>5474</v>
      </c>
      <c r="CT309" s="167" t="s">
        <v>8504</v>
      </c>
      <c r="CU309" s="43" t="s">
        <v>5474</v>
      </c>
      <c r="CV309" s="43" t="s">
        <v>5474</v>
      </c>
      <c r="CW309" s="43" t="s">
        <v>5474</v>
      </c>
      <c r="CX309" s="43" t="s">
        <v>5474</v>
      </c>
      <c r="CY309" s="43" t="s">
        <v>5474</v>
      </c>
      <c r="CZ309" s="43" t="s">
        <v>5474</v>
      </c>
      <c r="DA309" s="42" t="s">
        <v>5474</v>
      </c>
      <c r="DB309" s="42" t="s">
        <v>5474</v>
      </c>
      <c r="DC309" s="42" t="s">
        <v>5474</v>
      </c>
      <c r="DD309" s="42" t="s">
        <v>5474</v>
      </c>
      <c r="DE309" s="42" t="s">
        <v>5474</v>
      </c>
      <c r="DF309" s="42" t="s">
        <v>8504</v>
      </c>
      <c r="DG309" s="42" t="s">
        <v>5474</v>
      </c>
      <c r="DH309" s="42" t="s">
        <v>5474</v>
      </c>
    </row>
    <row r="310" spans="1:112">
      <c r="A310" s="22">
        <v>8076</v>
      </c>
      <c r="B310" s="7" t="s">
        <v>1452</v>
      </c>
      <c r="C310" s="21">
        <v>1E-3</v>
      </c>
      <c r="D310" s="21">
        <v>-7.8200000000000006E-2</v>
      </c>
      <c r="E310" s="21">
        <v>-6.3500000000000001E-2</v>
      </c>
      <c r="F310" s="21">
        <v>-6.2300000000000001E-2</v>
      </c>
      <c r="G310" s="21">
        <v>1.55E-2</v>
      </c>
      <c r="H310" s="21">
        <v>1.5</v>
      </c>
      <c r="I310" s="21">
        <v>2.25</v>
      </c>
      <c r="J310" s="21">
        <v>0.6875</v>
      </c>
      <c r="K310" s="21">
        <v>2.3199999999999998E-2</v>
      </c>
      <c r="L310" s="21">
        <v>1.9900000000000001E-2</v>
      </c>
      <c r="M310" s="21">
        <v>-1.7999999999999999E-2</v>
      </c>
      <c r="N310" s="21">
        <v>7.5399999999999995E-2</v>
      </c>
      <c r="O310" s="21">
        <v>3.3000000000000002E-2</v>
      </c>
      <c r="P310" s="21">
        <v>-3.7199999999999997E-2</v>
      </c>
      <c r="Q310" s="21">
        <v>-6.4000000000000003E-3</v>
      </c>
      <c r="R310" s="21">
        <v>-3.8999999999999998E-3</v>
      </c>
      <c r="S310" s="21">
        <v>3.7499999999999999E-2</v>
      </c>
      <c r="T310" s="21">
        <v>2.81E-2</v>
      </c>
      <c r="U310" s="10">
        <v>-0.05</v>
      </c>
      <c r="V310" s="10">
        <v>-0.15</v>
      </c>
      <c r="W310" s="7">
        <v>0.90169999999999995</v>
      </c>
      <c r="X310" s="20">
        <v>0.97629999999999995</v>
      </c>
      <c r="Y310" s="75">
        <v>2020</v>
      </c>
      <c r="Z310" s="7">
        <v>0.5</v>
      </c>
      <c r="AA310" s="7">
        <v>0</v>
      </c>
      <c r="AB310" s="51">
        <v>525</v>
      </c>
      <c r="AC310" s="51">
        <v>18</v>
      </c>
      <c r="AD310" s="51"/>
      <c r="AE310" s="51"/>
      <c r="AF310" s="51">
        <v>-8</v>
      </c>
      <c r="AG310" s="51"/>
      <c r="AH310" s="20">
        <v>1.5E-3</v>
      </c>
      <c r="AI310" s="7" t="s">
        <v>8481</v>
      </c>
      <c r="AJ310" s="67" t="s">
        <v>8536</v>
      </c>
      <c r="AK310" s="44">
        <v>-0.5911764705882353</v>
      </c>
      <c r="AL310" s="44">
        <v>0.61224489795918347</v>
      </c>
      <c r="AM310" s="44">
        <v>1</v>
      </c>
      <c r="AN310" s="25">
        <v>0.53459119496855345</v>
      </c>
      <c r="AO310" s="25">
        <v>0.15408805031446549</v>
      </c>
      <c r="AP310" s="215">
        <v>31.8</v>
      </c>
      <c r="AQ310" s="215" t="s">
        <v>8552</v>
      </c>
      <c r="AR310" s="44">
        <v>3.4146341463414602E-2</v>
      </c>
      <c r="AS310" s="171" t="s">
        <v>8308</v>
      </c>
      <c r="AT310" s="171" t="s">
        <v>7311</v>
      </c>
      <c r="AU310" s="171" t="s">
        <v>7659</v>
      </c>
      <c r="AV310" s="7" t="s">
        <v>8470</v>
      </c>
      <c r="AW310" s="14" t="s">
        <v>6154</v>
      </c>
      <c r="AX310" s="49" t="s">
        <v>6009</v>
      </c>
      <c r="AY310" s="38" t="s">
        <v>5961</v>
      </c>
      <c r="AZ310" s="14" t="s">
        <v>6456</v>
      </c>
      <c r="BA310" s="49" t="s">
        <v>5967</v>
      </c>
      <c r="BB310" s="38" t="s">
        <v>6007</v>
      </c>
      <c r="BC310" s="7">
        <v>0.3</v>
      </c>
      <c r="BD310" s="14" t="s">
        <v>6140</v>
      </c>
      <c r="BE310" s="49" t="s">
        <v>5967</v>
      </c>
      <c r="BF310" s="38" t="s">
        <v>5961</v>
      </c>
      <c r="BG310" s="7">
        <v>0.3</v>
      </c>
      <c r="BH310" s="45">
        <v>1086.1696039953256</v>
      </c>
      <c r="BI310" s="215" t="s">
        <v>8471</v>
      </c>
      <c r="BJ310" s="215" t="s">
        <v>8543</v>
      </c>
      <c r="BK310" s="7">
        <v>2.8</v>
      </c>
      <c r="BL310" s="25">
        <v>3.7520391517128944E-2</v>
      </c>
      <c r="BM310" s="20">
        <v>0.62187499999999996</v>
      </c>
      <c r="BN310" s="20">
        <v>0.56000000000000005</v>
      </c>
      <c r="BO310" s="20">
        <v>0.67249999999999988</v>
      </c>
      <c r="BP310" s="46" t="s">
        <v>8473</v>
      </c>
      <c r="BQ310" s="215" t="s">
        <v>8473</v>
      </c>
      <c r="BR310" s="79" t="s">
        <v>8473</v>
      </c>
      <c r="BS310" s="9">
        <v>2.2374455348163069E-2</v>
      </c>
      <c r="BT310" s="9">
        <v>9.8158477310250625E-3</v>
      </c>
      <c r="BU310" s="47" t="s">
        <v>5993</v>
      </c>
      <c r="BV310" s="47" t="s">
        <v>5993</v>
      </c>
      <c r="BW310" s="14" t="s">
        <v>5474</v>
      </c>
      <c r="BX310" s="83" t="s">
        <v>8473</v>
      </c>
      <c r="BY310" s="82" t="s">
        <v>8473</v>
      </c>
      <c r="BZ310" s="46" t="s">
        <v>8473</v>
      </c>
      <c r="CA310" s="48" t="s">
        <v>8475</v>
      </c>
      <c r="CB310" s="45">
        <v>16695</v>
      </c>
      <c r="CC310" s="45">
        <v>572.4</v>
      </c>
      <c r="CD310" s="45">
        <v>0</v>
      </c>
      <c r="CE310" s="45">
        <v>0</v>
      </c>
      <c r="CF310" s="14" t="s">
        <v>8835</v>
      </c>
      <c r="CG310" s="7" t="s">
        <v>8477</v>
      </c>
      <c r="CH310" s="215" t="s">
        <v>8478</v>
      </c>
      <c r="CI310" s="215" t="s">
        <v>8478</v>
      </c>
      <c r="CJ310" s="215" t="s">
        <v>8546</v>
      </c>
      <c r="CK310" s="43" t="s">
        <v>5474</v>
      </c>
      <c r="CL310" s="43" t="s">
        <v>5474</v>
      </c>
      <c r="CM310" s="43" t="s">
        <v>6903</v>
      </c>
      <c r="CN310" s="145">
        <v>572.4</v>
      </c>
      <c r="CO310" s="145">
        <v>16695</v>
      </c>
      <c r="CP310" s="148">
        <v>34540.193407051353</v>
      </c>
      <c r="CQ310" s="189">
        <v>-0.60377358490566035</v>
      </c>
      <c r="CR310" s="189">
        <v>8.8999999999999996E-2</v>
      </c>
      <c r="CS310" s="99">
        <v>44367</v>
      </c>
      <c r="CT310" s="167" t="s">
        <v>5474</v>
      </c>
      <c r="CU310" s="43" t="s">
        <v>5474</v>
      </c>
      <c r="CV310" s="43" t="s">
        <v>5474</v>
      </c>
      <c r="CW310" s="43" t="s">
        <v>5474</v>
      </c>
      <c r="CX310" s="43" t="s">
        <v>5474</v>
      </c>
      <c r="CY310" s="43" t="s">
        <v>5474</v>
      </c>
      <c r="CZ310" s="43" t="s">
        <v>5474</v>
      </c>
      <c r="DA310" s="42" t="s">
        <v>5474</v>
      </c>
      <c r="DB310" s="42" t="s">
        <v>5474</v>
      </c>
      <c r="DC310" s="42" t="s">
        <v>5474</v>
      </c>
      <c r="DD310" s="42" t="s">
        <v>5474</v>
      </c>
      <c r="DE310" s="42" t="s">
        <v>5474</v>
      </c>
      <c r="DF310" s="42" t="s">
        <v>5474</v>
      </c>
      <c r="DG310" s="42" t="s">
        <v>5474</v>
      </c>
      <c r="DH310" s="42" t="s">
        <v>5474</v>
      </c>
    </row>
    <row r="311" spans="1:112">
      <c r="A311" s="22">
        <v>3580</v>
      </c>
      <c r="B311" s="7" t="s">
        <v>820</v>
      </c>
      <c r="C311" s="21">
        <v>-5.57E-2</v>
      </c>
      <c r="D311" s="21">
        <v>0.66600000000000004</v>
      </c>
      <c r="E311" s="21">
        <v>4.87E-2</v>
      </c>
      <c r="F311" s="21">
        <v>0.19289999999999999</v>
      </c>
      <c r="G311" s="21">
        <v>0.52339999999999998</v>
      </c>
      <c r="H311" s="21">
        <v>0.66669999999999996</v>
      </c>
      <c r="I311" s="21">
        <v>2.8635999999999999</v>
      </c>
      <c r="J311" s="21">
        <v>8.7142999999999997</v>
      </c>
      <c r="K311" s="21">
        <v>0.1024</v>
      </c>
      <c r="L311" s="21">
        <v>0.14430000000000001</v>
      </c>
      <c r="M311" s="21">
        <v>1.6500000000000001E-2</v>
      </c>
      <c r="N311" s="21">
        <v>0.1053</v>
      </c>
      <c r="O311" s="21">
        <v>0.2054</v>
      </c>
      <c r="P311" s="21">
        <v>8.3000000000000004E-2</v>
      </c>
      <c r="Q311" s="21">
        <v>2.3800000000000002E-2</v>
      </c>
      <c r="R311" s="21">
        <v>1.6400000000000001E-2</v>
      </c>
      <c r="S311" s="21">
        <v>0.14660000000000001</v>
      </c>
      <c r="T311" s="21">
        <v>7.3400000000000007E-2</v>
      </c>
      <c r="U311" s="10">
        <v>1.36</v>
      </c>
      <c r="V311" s="10">
        <v>3.07</v>
      </c>
      <c r="W311" s="7">
        <v>1.629</v>
      </c>
      <c r="X311" s="20">
        <v>0.67079999999999995</v>
      </c>
      <c r="Y311" s="75">
        <v>2020</v>
      </c>
      <c r="Z311" s="7">
        <v>1.3</v>
      </c>
      <c r="AA311" s="7">
        <v>0</v>
      </c>
      <c r="AB311" s="51">
        <v>46</v>
      </c>
      <c r="AC311" s="51">
        <v>63</v>
      </c>
      <c r="AD311" s="51"/>
      <c r="AE311" s="51"/>
      <c r="AF311" s="51"/>
      <c r="AG311" s="51"/>
      <c r="AH311" s="20">
        <v>2.8E-3</v>
      </c>
      <c r="AI311" s="7" t="s">
        <v>8481</v>
      </c>
      <c r="AJ311" s="67" t="s">
        <v>8494</v>
      </c>
      <c r="AK311" s="44">
        <v>0.53971119133574019</v>
      </c>
      <c r="AL311" s="44">
        <v>-0.51410658307210022</v>
      </c>
      <c r="AM311" s="44">
        <v>1</v>
      </c>
      <c r="AN311" s="25">
        <v>1.0221402214022142</v>
      </c>
      <c r="AO311" s="25">
        <v>0.29428044280442794</v>
      </c>
      <c r="AP311" s="215">
        <v>54.2</v>
      </c>
      <c r="AQ311" s="215" t="s">
        <v>8552</v>
      </c>
      <c r="AR311" s="44">
        <v>4.43159922928709E-2</v>
      </c>
      <c r="AS311" s="171" t="s">
        <v>7290</v>
      </c>
      <c r="AT311" s="171" t="s">
        <v>7495</v>
      </c>
      <c r="AU311" s="171" t="s">
        <v>7520</v>
      </c>
      <c r="AV311" s="7" t="s">
        <v>8470</v>
      </c>
      <c r="AW311" s="14" t="s">
        <v>6154</v>
      </c>
      <c r="AX311" s="49" t="s">
        <v>6009</v>
      </c>
      <c r="AY311" s="38" t="s">
        <v>5961</v>
      </c>
      <c r="AZ311" s="14" t="s">
        <v>6550</v>
      </c>
      <c r="BA311" s="49" t="s">
        <v>5967</v>
      </c>
      <c r="BB311" s="38" t="s">
        <v>5971</v>
      </c>
      <c r="BC311" s="7">
        <v>0.6</v>
      </c>
      <c r="BD311" s="14" t="s">
        <v>6092</v>
      </c>
      <c r="BE311" s="49" t="s">
        <v>5967</v>
      </c>
      <c r="BF311" s="38" t="s">
        <v>5961</v>
      </c>
      <c r="BG311" s="7">
        <v>0.5</v>
      </c>
      <c r="BH311" s="45">
        <v>757.3646398209238</v>
      </c>
      <c r="BI311" s="215" t="s">
        <v>8471</v>
      </c>
      <c r="BJ311" s="215" t="s">
        <v>8520</v>
      </c>
      <c r="BK311" s="7">
        <v>1.6</v>
      </c>
      <c r="BL311" s="25">
        <v>5.447470817120631E-2</v>
      </c>
      <c r="BM311" s="20">
        <v>0.72693750000000001</v>
      </c>
      <c r="BN311" s="20">
        <v>0.68500000000000005</v>
      </c>
      <c r="BO311" s="20">
        <v>0.76124999999999987</v>
      </c>
      <c r="BP311" s="46">
        <v>17.654723127035833</v>
      </c>
      <c r="BQ311" s="215" t="s">
        <v>8483</v>
      </c>
      <c r="BR311" s="79">
        <v>-0.26566789667896679</v>
      </c>
      <c r="BS311" s="9">
        <v>2.4064572802610318E-2</v>
      </c>
      <c r="BT311" s="9">
        <v>1.8029765722919588E-2</v>
      </c>
      <c r="BU311" s="47" t="s">
        <v>5993</v>
      </c>
      <c r="BV311" s="47" t="s">
        <v>5993</v>
      </c>
      <c r="BW311" s="14" t="s">
        <v>5474</v>
      </c>
      <c r="BX311" s="83">
        <v>-0.11880147601476025</v>
      </c>
      <c r="BY311" s="82">
        <v>3.5600000000000005</v>
      </c>
      <c r="BZ311" s="46">
        <v>15.224719101123593</v>
      </c>
      <c r="CA311" s="48" t="s">
        <v>8475</v>
      </c>
      <c r="CB311" s="45">
        <v>2493.2000000000003</v>
      </c>
      <c r="CC311" s="45">
        <v>3414.6000000000004</v>
      </c>
      <c r="CD311" s="45">
        <v>0</v>
      </c>
      <c r="CE311" s="45">
        <v>0</v>
      </c>
      <c r="CF311" s="14" t="s">
        <v>8836</v>
      </c>
      <c r="CG311" s="7" t="s">
        <v>8477</v>
      </c>
      <c r="CH311" s="215" t="s">
        <v>8478</v>
      </c>
      <c r="CI311" s="215" t="s">
        <v>8498</v>
      </c>
      <c r="CJ311" s="215" t="s">
        <v>8479</v>
      </c>
      <c r="CK311" s="43" t="s">
        <v>5474</v>
      </c>
      <c r="CL311" s="43" t="s">
        <v>5474</v>
      </c>
      <c r="CM311" s="43" t="s">
        <v>6944</v>
      </c>
      <c r="CN311" s="145">
        <v>3414.6000000000004</v>
      </c>
      <c r="CO311" s="145">
        <v>2493.2000000000003</v>
      </c>
      <c r="CP311" s="148">
        <v>41049.163478294075</v>
      </c>
      <c r="CQ311" s="189" t="s">
        <v>5474</v>
      </c>
      <c r="CR311" s="189" t="s">
        <v>5474</v>
      </c>
      <c r="CS311" s="99" t="s">
        <v>5474</v>
      </c>
      <c r="CT311" s="167" t="s">
        <v>5474</v>
      </c>
      <c r="CU311" s="43" t="s">
        <v>5474</v>
      </c>
      <c r="CV311" s="43" t="s">
        <v>5474</v>
      </c>
      <c r="CW311" s="43" t="s">
        <v>5474</v>
      </c>
      <c r="CX311" s="43" t="s">
        <v>5474</v>
      </c>
      <c r="CY311" s="43" t="s">
        <v>5474</v>
      </c>
      <c r="CZ311" s="43" t="s">
        <v>5474</v>
      </c>
      <c r="DA311" s="42" t="s">
        <v>5474</v>
      </c>
      <c r="DB311" s="42" t="s">
        <v>5474</v>
      </c>
      <c r="DC311" s="42" t="s">
        <v>5474</v>
      </c>
      <c r="DD311" s="42" t="s">
        <v>5474</v>
      </c>
      <c r="DE311" s="42" t="s">
        <v>5474</v>
      </c>
      <c r="DF311" s="42" t="s">
        <v>5474</v>
      </c>
      <c r="DG311" s="42" t="s">
        <v>5474</v>
      </c>
      <c r="DH311" s="42" t="s">
        <v>5474</v>
      </c>
    </row>
    <row r="312" spans="1:112">
      <c r="A312" s="22">
        <v>6494</v>
      </c>
      <c r="B312" s="7" t="s">
        <v>1393</v>
      </c>
      <c r="C312" s="21">
        <v>1.38E-2</v>
      </c>
      <c r="D312" s="21">
        <v>0.98809999999999998</v>
      </c>
      <c r="E312" s="21">
        <v>3.5000000000000001E-3</v>
      </c>
      <c r="F312" s="21">
        <v>1.0085999999999999</v>
      </c>
      <c r="G312" s="21">
        <v>1.0886</v>
      </c>
      <c r="H312" s="21">
        <v>1.3616999999999999</v>
      </c>
      <c r="I312" s="21">
        <v>3.3959999999999999</v>
      </c>
      <c r="J312" s="21">
        <v>4.4482999999999997</v>
      </c>
      <c r="K312" s="21">
        <v>8.6199999999999999E-2</v>
      </c>
      <c r="L312" s="21">
        <v>9.1999999999999998E-2</v>
      </c>
      <c r="M312" s="21">
        <v>3.7999999999999999E-2</v>
      </c>
      <c r="N312" s="21">
        <v>0.1216</v>
      </c>
      <c r="O312" s="21">
        <v>0.1555</v>
      </c>
      <c r="P312" s="21">
        <v>0.1048</v>
      </c>
      <c r="Q312" s="21">
        <v>0.06</v>
      </c>
      <c r="R312" s="21">
        <v>4.3999999999999997E-2</v>
      </c>
      <c r="S312" s="21">
        <v>0.13200000000000001</v>
      </c>
      <c r="T312" s="21">
        <v>0.2162</v>
      </c>
      <c r="U312" s="10">
        <v>6.32</v>
      </c>
      <c r="V312" s="10">
        <v>9.09</v>
      </c>
      <c r="W312" s="7">
        <v>2.84</v>
      </c>
      <c r="X312" s="20">
        <v>0.83679999999999999</v>
      </c>
      <c r="Y312" s="75">
        <v>2020</v>
      </c>
      <c r="Z312" s="7">
        <v>3.5</v>
      </c>
      <c r="AA312" s="7">
        <v>0</v>
      </c>
      <c r="AB312" s="51">
        <v>40</v>
      </c>
      <c r="AC312" s="51">
        <v>-484</v>
      </c>
      <c r="AD312" s="51"/>
      <c r="AE312" s="51"/>
      <c r="AF312" s="51">
        <v>1</v>
      </c>
      <c r="AG312" s="51"/>
      <c r="AH312" s="20">
        <v>8.6900000000000005E-2</v>
      </c>
      <c r="AI312" s="7" t="s">
        <v>8487</v>
      </c>
      <c r="AJ312" s="67" t="s">
        <v>8468</v>
      </c>
      <c r="AK312" s="44">
        <v>0.83327775925308434</v>
      </c>
      <c r="AL312" s="44">
        <v>0.54347826086956519</v>
      </c>
      <c r="AM312" s="44">
        <v>0.83333333333333337</v>
      </c>
      <c r="AN312" s="25">
        <v>0.95509554140127384</v>
      </c>
      <c r="AO312" s="25">
        <v>0.2929936305732484</v>
      </c>
      <c r="AP312" s="215">
        <v>157</v>
      </c>
      <c r="AQ312" s="215" t="s">
        <v>8552</v>
      </c>
      <c r="AR312" s="44">
        <v>3.2894736842105199E-2</v>
      </c>
      <c r="AS312" s="171" t="s">
        <v>7290</v>
      </c>
      <c r="AT312" s="171" t="s">
        <v>8217</v>
      </c>
      <c r="AU312" s="171" t="s">
        <v>7365</v>
      </c>
      <c r="AV312" s="7" t="s">
        <v>5474</v>
      </c>
      <c r="AW312" s="14" t="s">
        <v>6834</v>
      </c>
      <c r="AX312" s="49" t="s">
        <v>6009</v>
      </c>
      <c r="AY312" s="38" t="s">
        <v>5961</v>
      </c>
      <c r="AZ312" s="14" t="s">
        <v>6132</v>
      </c>
      <c r="BA312" s="49" t="s">
        <v>5967</v>
      </c>
      <c r="BB312" s="38" t="s">
        <v>5961</v>
      </c>
      <c r="BC312" s="7">
        <v>0.5</v>
      </c>
      <c r="BD312" s="14" t="s">
        <v>5980</v>
      </c>
      <c r="BE312" s="49" t="s">
        <v>5967</v>
      </c>
      <c r="BF312" s="38" t="s">
        <v>6012</v>
      </c>
      <c r="BG312" s="7">
        <v>0.6</v>
      </c>
      <c r="BH312" s="45">
        <v>3456.0084382238629</v>
      </c>
      <c r="BI312" s="215" t="s">
        <v>8518</v>
      </c>
      <c r="BJ312" s="215" t="s">
        <v>8568</v>
      </c>
      <c r="BK312" s="7">
        <v>0.6</v>
      </c>
      <c r="BL312" s="25">
        <v>3.2894736842105261E-2</v>
      </c>
      <c r="BM312" s="20">
        <v>0.76987499999999998</v>
      </c>
      <c r="BN312" s="20">
        <v>0.8125</v>
      </c>
      <c r="BO312" s="20">
        <v>0.73499999999999988</v>
      </c>
      <c r="BP312" s="46">
        <v>17.271727172717274</v>
      </c>
      <c r="BQ312" s="215" t="s">
        <v>8513</v>
      </c>
      <c r="BR312" s="79">
        <v>1.4464543524416036E-2</v>
      </c>
      <c r="BS312" s="9">
        <v>1.2167989237483079E-2</v>
      </c>
      <c r="BT312" s="9">
        <v>1.6347361565415719E-2</v>
      </c>
      <c r="BU312" s="47">
        <v>44397</v>
      </c>
      <c r="BV312" s="47">
        <v>44403</v>
      </c>
      <c r="BW312" s="14" t="s">
        <v>8514</v>
      </c>
      <c r="BX312" s="83">
        <v>0.21735745222929925</v>
      </c>
      <c r="BY312" s="82">
        <v>11.42</v>
      </c>
      <c r="BZ312" s="46">
        <v>13.747810858143607</v>
      </c>
      <c r="CA312" s="48" t="s">
        <v>8485</v>
      </c>
      <c r="CB312" s="45">
        <v>6280</v>
      </c>
      <c r="CC312" s="45">
        <v>-75988</v>
      </c>
      <c r="CD312" s="45">
        <v>0</v>
      </c>
      <c r="CE312" s="45">
        <v>0</v>
      </c>
      <c r="CF312" s="14" t="s">
        <v>8837</v>
      </c>
      <c r="CG312" s="7" t="s">
        <v>8477</v>
      </c>
      <c r="CH312" s="215" t="s">
        <v>8498</v>
      </c>
      <c r="CI312" s="215" t="s">
        <v>8498</v>
      </c>
      <c r="CJ312" s="215" t="s">
        <v>8523</v>
      </c>
      <c r="CK312" s="43" t="s">
        <v>5474</v>
      </c>
      <c r="CL312" s="43" t="s">
        <v>5474</v>
      </c>
      <c r="CM312" s="43" t="s">
        <v>6903</v>
      </c>
      <c r="CN312" s="145">
        <v>-75988</v>
      </c>
      <c r="CO312" s="145">
        <v>6280</v>
      </c>
      <c r="CP312" s="148">
        <v>542593.32480114652</v>
      </c>
      <c r="CQ312" s="189" t="s">
        <v>5474</v>
      </c>
      <c r="CR312" s="189" t="s">
        <v>5474</v>
      </c>
      <c r="CS312" s="99" t="s">
        <v>5474</v>
      </c>
      <c r="CT312" s="167" t="s">
        <v>5474</v>
      </c>
      <c r="CU312" s="43" t="s">
        <v>5474</v>
      </c>
      <c r="CV312" s="43" t="s">
        <v>5474</v>
      </c>
      <c r="CW312" s="43" t="s">
        <v>5474</v>
      </c>
      <c r="CX312" s="43" t="s">
        <v>5474</v>
      </c>
      <c r="CY312" s="43" t="s">
        <v>5474</v>
      </c>
      <c r="CZ312" s="43" t="s">
        <v>5474</v>
      </c>
      <c r="DA312" s="42" t="s">
        <v>5474</v>
      </c>
      <c r="DB312" s="42" t="s">
        <v>5474</v>
      </c>
      <c r="DC312" s="42" t="s">
        <v>5474</v>
      </c>
      <c r="DD312" s="42" t="s">
        <v>5474</v>
      </c>
      <c r="DE312" s="42" t="s">
        <v>5474</v>
      </c>
      <c r="DF312" s="42" t="s">
        <v>5474</v>
      </c>
      <c r="DG312" s="42" t="s">
        <v>5474</v>
      </c>
      <c r="DH312" s="42" t="s">
        <v>5474</v>
      </c>
    </row>
    <row r="313" spans="1:112">
      <c r="A313" s="22">
        <v>1734</v>
      </c>
      <c r="B313" s="7" t="s">
        <v>217</v>
      </c>
      <c r="C313" s="21">
        <v>-0.187</v>
      </c>
      <c r="D313" s="21">
        <v>-0.184</v>
      </c>
      <c r="E313" s="21">
        <v>-0.19270000000000001</v>
      </c>
      <c r="F313" s="21">
        <v>-0.23619999999999999</v>
      </c>
      <c r="G313" s="21">
        <v>-1.4E-2</v>
      </c>
      <c r="H313" s="21">
        <v>0</v>
      </c>
      <c r="I313" s="21">
        <v>-0.4</v>
      </c>
      <c r="J313" s="21">
        <v>-0.71430000000000005</v>
      </c>
      <c r="K313" s="21">
        <v>4.2000000000000003E-2</v>
      </c>
      <c r="L313" s="21">
        <v>-1.24E-2</v>
      </c>
      <c r="M313" s="21">
        <v>-5.0799999999999998E-2</v>
      </c>
      <c r="N313" s="21">
        <v>2.6800000000000001E-2</v>
      </c>
      <c r="O313" s="21">
        <v>4.8500000000000001E-2</v>
      </c>
      <c r="P313" s="21">
        <v>-2.1499999999999998E-2</v>
      </c>
      <c r="Q313" s="21">
        <v>-6.8999999999999999E-3</v>
      </c>
      <c r="R313" s="21">
        <v>-2.3E-3</v>
      </c>
      <c r="S313" s="21">
        <v>-3.5000000000000003E-2</v>
      </c>
      <c r="T313" s="21">
        <v>-1.6199999999999999E-2</v>
      </c>
      <c r="U313" s="10">
        <v>0.06</v>
      </c>
      <c r="V313" s="10">
        <v>-0.32</v>
      </c>
      <c r="W313" s="7">
        <v>0.16</v>
      </c>
      <c r="X313" s="20">
        <v>0.97729999999999995</v>
      </c>
      <c r="Y313" s="75">
        <v>2020</v>
      </c>
      <c r="Z313" s="7">
        <v>0.2</v>
      </c>
      <c r="AA313" s="7">
        <v>0</v>
      </c>
      <c r="AB313" s="51">
        <v>-1292</v>
      </c>
      <c r="AC313" s="51">
        <v>-1539</v>
      </c>
      <c r="AD313" s="51"/>
      <c r="AE313" s="51"/>
      <c r="AF313" s="51">
        <v>1</v>
      </c>
      <c r="AG313" s="51"/>
      <c r="AH313" s="20">
        <v>9.2999999999999992E-3</v>
      </c>
      <c r="AI313" s="7" t="s">
        <v>8481</v>
      </c>
      <c r="AJ313" s="67" t="s">
        <v>8838</v>
      </c>
      <c r="AK313" s="44">
        <v>0.53510895883777232</v>
      </c>
      <c r="AL313" s="44">
        <v>-0.5303867403314918</v>
      </c>
      <c r="AM313" s="44">
        <v>-0.8</v>
      </c>
      <c r="AN313" s="25">
        <v>0.55213903743315507</v>
      </c>
      <c r="AO313" s="25">
        <v>0.48395721925133695</v>
      </c>
      <c r="AP313" s="215">
        <v>37.4</v>
      </c>
      <c r="AQ313" s="215" t="s">
        <v>8552</v>
      </c>
      <c r="AR313" s="44">
        <v>6.7294751009421196E-3</v>
      </c>
      <c r="AS313" s="171" t="s">
        <v>7290</v>
      </c>
      <c r="AT313" s="171" t="s">
        <v>7291</v>
      </c>
      <c r="AU313" s="171" t="s">
        <v>7292</v>
      </c>
      <c r="AV313" s="7" t="s">
        <v>8488</v>
      </c>
      <c r="AW313" s="14" t="s">
        <v>7289</v>
      </c>
      <c r="AX313" s="49" t="s">
        <v>6020</v>
      </c>
      <c r="AY313" s="38" t="s">
        <v>5971</v>
      </c>
      <c r="AZ313" s="14" t="s">
        <v>6095</v>
      </c>
      <c r="BA313" s="49" t="s">
        <v>6020</v>
      </c>
      <c r="BB313" s="38" t="s">
        <v>5971</v>
      </c>
      <c r="BC313" s="7">
        <v>1.3</v>
      </c>
      <c r="BD313" s="14" t="s">
        <v>6128</v>
      </c>
      <c r="BE313" s="49" t="s">
        <v>6009</v>
      </c>
      <c r="BF313" s="38" t="s">
        <v>5971</v>
      </c>
      <c r="BG313" s="7">
        <v>17.399999999999999</v>
      </c>
      <c r="BH313" s="45">
        <v>2756.1781451976071</v>
      </c>
      <c r="BI313" s="215" t="s">
        <v>8499</v>
      </c>
      <c r="BJ313" s="215" t="s">
        <v>8496</v>
      </c>
      <c r="BK313" s="7">
        <v>0.3</v>
      </c>
      <c r="BL313" s="25">
        <v>6.7294751009421266E-3</v>
      </c>
      <c r="BM313" s="20">
        <v>0.48743749999999997</v>
      </c>
      <c r="BN313" s="20">
        <v>0.44000000000000006</v>
      </c>
      <c r="BO313" s="20">
        <v>0.52624999999999988</v>
      </c>
      <c r="BP313" s="46" t="s">
        <v>8473</v>
      </c>
      <c r="BQ313" s="215" t="s">
        <v>8473</v>
      </c>
      <c r="BR313" s="79" t="s">
        <v>8473</v>
      </c>
      <c r="BS313" s="9">
        <v>0</v>
      </c>
      <c r="BT313" s="9">
        <v>0</v>
      </c>
      <c r="BU313" s="47" t="s">
        <v>5993</v>
      </c>
      <c r="BV313" s="47" t="s">
        <v>5993</v>
      </c>
      <c r="BW313" s="14" t="s">
        <v>5474</v>
      </c>
      <c r="BX313" s="83" t="s">
        <v>8473</v>
      </c>
      <c r="BY313" s="82" t="s">
        <v>8473</v>
      </c>
      <c r="BZ313" s="46" t="s">
        <v>8473</v>
      </c>
      <c r="CA313" s="48" t="s">
        <v>5474</v>
      </c>
      <c r="CB313" s="45">
        <v>-48320.799999999996</v>
      </c>
      <c r="CC313" s="45">
        <v>-57558.6</v>
      </c>
      <c r="CD313" s="45">
        <v>0</v>
      </c>
      <c r="CE313" s="45">
        <v>0</v>
      </c>
      <c r="CF313" s="14" t="s">
        <v>8839</v>
      </c>
      <c r="CG313" s="7" t="s">
        <v>8556</v>
      </c>
      <c r="CH313" s="215" t="s">
        <v>8478</v>
      </c>
      <c r="CI313" s="215" t="s">
        <v>8479</v>
      </c>
      <c r="CJ313" s="215" t="s">
        <v>8498</v>
      </c>
      <c r="CK313" s="43" t="s">
        <v>5474</v>
      </c>
      <c r="CL313" s="43" t="s">
        <v>5474</v>
      </c>
      <c r="CM313" s="43" t="s">
        <v>7017</v>
      </c>
      <c r="CN313" s="145">
        <v>-57558.6</v>
      </c>
      <c r="CO313" s="145">
        <v>-48320.799999999996</v>
      </c>
      <c r="CP313" s="148">
        <v>103081.0626303905</v>
      </c>
      <c r="CQ313" s="189" t="s">
        <v>5474</v>
      </c>
      <c r="CR313" s="189" t="s">
        <v>5474</v>
      </c>
      <c r="CS313" s="99" t="s">
        <v>5474</v>
      </c>
      <c r="CT313" s="167" t="s">
        <v>5474</v>
      </c>
      <c r="CU313" s="43" t="s">
        <v>5474</v>
      </c>
      <c r="CV313" s="43" t="s">
        <v>5474</v>
      </c>
      <c r="CW313" s="43" t="s">
        <v>5474</v>
      </c>
      <c r="CX313" s="43" t="s">
        <v>5474</v>
      </c>
      <c r="CY313" s="43" t="s">
        <v>5474</v>
      </c>
      <c r="CZ313" s="43" t="s">
        <v>5474</v>
      </c>
      <c r="DA313" s="42" t="s">
        <v>5474</v>
      </c>
      <c r="DB313" s="42" t="s">
        <v>5474</v>
      </c>
      <c r="DC313" s="42" t="s">
        <v>5474</v>
      </c>
      <c r="DD313" s="42" t="s">
        <v>5474</v>
      </c>
      <c r="DE313" s="42" t="s">
        <v>5474</v>
      </c>
      <c r="DF313" s="42" t="s">
        <v>5474</v>
      </c>
      <c r="DG313" s="42" t="s">
        <v>5474</v>
      </c>
      <c r="DH313" s="42" t="s">
        <v>5474</v>
      </c>
    </row>
    <row r="314" spans="1:112">
      <c r="A314" s="22">
        <v>3591</v>
      </c>
      <c r="B314" s="7" t="s">
        <v>825</v>
      </c>
      <c r="C314" s="21">
        <v>-0.1089</v>
      </c>
      <c r="D314" s="21">
        <v>0.13270000000000001</v>
      </c>
      <c r="E314" s="21">
        <v>-0.16600000000000001</v>
      </c>
      <c r="F314" s="21">
        <v>9.7000000000000003E-3</v>
      </c>
      <c r="G314" s="21">
        <v>0.1414</v>
      </c>
      <c r="H314" s="21">
        <v>6.9000000000000006E-2</v>
      </c>
      <c r="I314" s="21">
        <v>1.8182</v>
      </c>
      <c r="J314" s="21">
        <v>14</v>
      </c>
      <c r="K314" s="21">
        <v>1.14E-2</v>
      </c>
      <c r="L314" s="21">
        <v>6.13E-2</v>
      </c>
      <c r="M314" s="21">
        <v>6.1400000000000003E-2</v>
      </c>
      <c r="N314" s="21">
        <v>1.2800000000000001E-2</v>
      </c>
      <c r="O314" s="21">
        <v>6.9800000000000001E-2</v>
      </c>
      <c r="P314" s="21">
        <v>8.6599999999999996E-2</v>
      </c>
      <c r="Q314" s="21">
        <v>3.6900000000000002E-2</v>
      </c>
      <c r="R314" s="21">
        <v>2.7799999999999998E-2</v>
      </c>
      <c r="S314" s="21">
        <v>-3.1600000000000003E-2</v>
      </c>
      <c r="T314" s="21">
        <v>-2.2200000000000001E-2</v>
      </c>
      <c r="U314" s="10">
        <v>0.6</v>
      </c>
      <c r="V314" s="10">
        <v>0.91</v>
      </c>
      <c r="W314" s="7">
        <v>0.14430000000000001</v>
      </c>
      <c r="X314" s="20">
        <v>0.95640000000000003</v>
      </c>
      <c r="Y314" s="75">
        <v>2020</v>
      </c>
      <c r="Z314" s="7">
        <v>0.31950000000000001</v>
      </c>
      <c r="AA314" s="7">
        <v>0</v>
      </c>
      <c r="AB314" s="51">
        <v>1550</v>
      </c>
      <c r="AC314" s="51">
        <v>39</v>
      </c>
      <c r="AD314" s="51"/>
      <c r="AE314" s="51"/>
      <c r="AF314" s="51">
        <v>-16</v>
      </c>
      <c r="AG314" s="51">
        <v>2</v>
      </c>
      <c r="AH314" s="20">
        <v>0.09</v>
      </c>
      <c r="AI314" s="7" t="s">
        <v>8481</v>
      </c>
      <c r="AJ314" s="67" t="s">
        <v>8482</v>
      </c>
      <c r="AK314" s="44">
        <v>0.5985401459854014</v>
      </c>
      <c r="AL314" s="44">
        <v>-0.68205128205128196</v>
      </c>
      <c r="AM314" s="44">
        <v>0.67741935483870985</v>
      </c>
      <c r="AN314" s="25">
        <v>0.88387096774193552</v>
      </c>
      <c r="AO314" s="25">
        <v>0.41935483870967744</v>
      </c>
      <c r="AP314" s="215">
        <v>23.25</v>
      </c>
      <c r="AQ314" s="215" t="s">
        <v>8552</v>
      </c>
      <c r="AR314" s="44">
        <v>5.6818181818181802E-2</v>
      </c>
      <c r="AS314" s="171" t="s">
        <v>7684</v>
      </c>
      <c r="AT314" s="171" t="s">
        <v>7809</v>
      </c>
      <c r="AU314" s="171" t="s">
        <v>7213</v>
      </c>
      <c r="AV314" s="7" t="s">
        <v>5474</v>
      </c>
      <c r="AW314" s="14" t="s">
        <v>6157</v>
      </c>
      <c r="AX314" s="49" t="s">
        <v>6009</v>
      </c>
      <c r="AY314" s="38" t="s">
        <v>5971</v>
      </c>
      <c r="AZ314" s="14" t="s">
        <v>6101</v>
      </c>
      <c r="BA314" s="49" t="s">
        <v>5967</v>
      </c>
      <c r="BB314" s="38" t="s">
        <v>5961</v>
      </c>
      <c r="BC314" s="7">
        <v>0.3</v>
      </c>
      <c r="BD314" s="14" t="s">
        <v>6019</v>
      </c>
      <c r="BE314" s="49" t="s">
        <v>5960</v>
      </c>
      <c r="BF314" s="38" t="s">
        <v>5961</v>
      </c>
      <c r="BG314" s="7">
        <v>0.3</v>
      </c>
      <c r="BH314" s="45">
        <v>2956.9082342687411</v>
      </c>
      <c r="BI314" s="215" t="s">
        <v>8518</v>
      </c>
      <c r="BJ314" s="215" t="s">
        <v>8543</v>
      </c>
      <c r="BK314" s="7">
        <v>2.2000000000000002</v>
      </c>
      <c r="BL314" s="25">
        <v>4.7297297297297328E-2</v>
      </c>
      <c r="BM314" s="20">
        <v>0.63149999999999995</v>
      </c>
      <c r="BN314" s="20">
        <v>0.56000000000000005</v>
      </c>
      <c r="BO314" s="20">
        <v>0.68999999999999984</v>
      </c>
      <c r="BP314" s="46">
        <v>25.549450549450547</v>
      </c>
      <c r="BQ314" s="215" t="s">
        <v>8483</v>
      </c>
      <c r="BR314" s="79">
        <v>-0.38296774193548389</v>
      </c>
      <c r="BS314" s="9">
        <v>3.5437849868591442E-4</v>
      </c>
      <c r="BT314" s="9">
        <v>7.8460361722634264E-3</v>
      </c>
      <c r="BU314" s="47" t="s">
        <v>5993</v>
      </c>
      <c r="BV314" s="47" t="s">
        <v>5993</v>
      </c>
      <c r="BW314" s="14" t="s">
        <v>5474</v>
      </c>
      <c r="BX314" s="83">
        <v>-0.25956129032258068</v>
      </c>
      <c r="BY314" s="82">
        <v>0.89999999999999991</v>
      </c>
      <c r="BZ314" s="46">
        <v>25.833333333333336</v>
      </c>
      <c r="CA314" s="48" t="s">
        <v>8475</v>
      </c>
      <c r="CB314" s="45">
        <v>36037.5</v>
      </c>
      <c r="CC314" s="45">
        <v>906.75</v>
      </c>
      <c r="CD314" s="45">
        <v>0</v>
      </c>
      <c r="CE314" s="45">
        <v>0</v>
      </c>
      <c r="CF314" s="14" t="s">
        <v>8840</v>
      </c>
      <c r="CG314" s="7" t="s">
        <v>8477</v>
      </c>
      <c r="CH314" s="215" t="s">
        <v>8478</v>
      </c>
      <c r="CI314" s="215" t="s">
        <v>8479</v>
      </c>
      <c r="CJ314" s="215" t="s">
        <v>8523</v>
      </c>
      <c r="CK314" s="43" t="s">
        <v>5474</v>
      </c>
      <c r="CL314" s="43" t="s">
        <v>5474</v>
      </c>
      <c r="CM314" s="43" t="s">
        <v>7217</v>
      </c>
      <c r="CN314" s="145">
        <v>906.75</v>
      </c>
      <c r="CO314" s="145">
        <v>36037.5</v>
      </c>
      <c r="CP314" s="148">
        <v>68748.11644674823</v>
      </c>
      <c r="CQ314" s="189">
        <v>0.16989247311827954</v>
      </c>
      <c r="CR314" s="189">
        <v>0</v>
      </c>
      <c r="CS314" s="99">
        <v>45316</v>
      </c>
      <c r="CT314" s="167" t="s">
        <v>8502</v>
      </c>
      <c r="CU314" s="43" t="s">
        <v>5474</v>
      </c>
      <c r="CV314" s="43" t="s">
        <v>5474</v>
      </c>
      <c r="CW314" s="43" t="s">
        <v>5474</v>
      </c>
      <c r="CX314" s="43" t="s">
        <v>5474</v>
      </c>
      <c r="CY314" s="43" t="s">
        <v>5474</v>
      </c>
      <c r="CZ314" s="43" t="s">
        <v>8503</v>
      </c>
      <c r="DA314" s="42" t="s">
        <v>5474</v>
      </c>
      <c r="DB314" s="42" t="s">
        <v>5474</v>
      </c>
      <c r="DC314" s="42" t="s">
        <v>5474</v>
      </c>
      <c r="DD314" s="42" t="s">
        <v>5474</v>
      </c>
      <c r="DE314" s="42" t="s">
        <v>5474</v>
      </c>
      <c r="DF314" s="42" t="s">
        <v>8504</v>
      </c>
      <c r="DG314" s="42" t="s">
        <v>5474</v>
      </c>
      <c r="DH314" s="42" t="s">
        <v>5474</v>
      </c>
    </row>
    <row r="315" spans="1:112">
      <c r="A315" s="22">
        <v>4973</v>
      </c>
      <c r="B315" s="7" t="s">
        <v>1040</v>
      </c>
      <c r="C315" s="21">
        <v>-0.1004</v>
      </c>
      <c r="D315" s="21">
        <v>-0.1123</v>
      </c>
      <c r="E315" s="21">
        <v>-8.1000000000000003E-2</v>
      </c>
      <c r="F315" s="21">
        <v>-0.16919999999999999</v>
      </c>
      <c r="G315" s="21">
        <v>1.83E-2</v>
      </c>
      <c r="H315" s="21">
        <v>-0.54549999999999998</v>
      </c>
      <c r="I315" s="21">
        <v>1.1282000000000001</v>
      </c>
      <c r="J315" s="21">
        <v>0.88239999999999996</v>
      </c>
      <c r="K315" s="21">
        <v>-2.6700000000000002E-2</v>
      </c>
      <c r="L315" s="21">
        <v>4.5699999999999998E-2</v>
      </c>
      <c r="M315" s="21">
        <v>-2.5899999999999999E-2</v>
      </c>
      <c r="N315" s="21">
        <v>-1.72E-2</v>
      </c>
      <c r="O315" s="21">
        <v>6.4799999999999996E-2</v>
      </c>
      <c r="P315" s="21">
        <v>-9.4000000000000004E-3</v>
      </c>
      <c r="Q315" s="21">
        <v>-4.0000000000000002E-4</v>
      </c>
      <c r="R315" s="21">
        <v>-4.0000000000000002E-4</v>
      </c>
      <c r="S315" s="21">
        <v>4.8599999999999997E-2</v>
      </c>
      <c r="T315" s="21">
        <v>3.4200000000000001E-2</v>
      </c>
      <c r="U315" s="10">
        <v>0.32</v>
      </c>
      <c r="V315" s="10">
        <v>1.3</v>
      </c>
      <c r="W315" s="7">
        <v>1.24</v>
      </c>
      <c r="X315" s="20">
        <v>0.88229999999999997</v>
      </c>
      <c r="Y315" s="75">
        <v>2020</v>
      </c>
      <c r="Z315" s="7">
        <v>1</v>
      </c>
      <c r="AA315" s="7">
        <v>0</v>
      </c>
      <c r="AB315" s="51">
        <v>62</v>
      </c>
      <c r="AC315" s="51">
        <v>-58</v>
      </c>
      <c r="AD315" s="51"/>
      <c r="AE315" s="51"/>
      <c r="AF315" s="51"/>
      <c r="AG315" s="51"/>
      <c r="AH315" s="20">
        <v>4.7999999999999996E-3</v>
      </c>
      <c r="AI315" s="7" t="s">
        <v>8467</v>
      </c>
      <c r="AJ315" s="67" t="s">
        <v>8494</v>
      </c>
      <c r="AK315" s="44">
        <v>-0.68221574344023328</v>
      </c>
      <c r="AL315" s="44">
        <v>-0.59689922480620183</v>
      </c>
      <c r="AM315" s="44">
        <v>0.78571428571428492</v>
      </c>
      <c r="AN315" s="25">
        <v>0.66731517509727623</v>
      </c>
      <c r="AO315" s="25">
        <v>0.25097276264591439</v>
      </c>
      <c r="AP315" s="215">
        <v>25.7</v>
      </c>
      <c r="AQ315" s="215" t="s">
        <v>8552</v>
      </c>
      <c r="AR315" s="44">
        <v>4.0485829959514101E-2</v>
      </c>
      <c r="AS315" s="171" t="s">
        <v>7684</v>
      </c>
      <c r="AT315" s="171" t="s">
        <v>7265</v>
      </c>
      <c r="AU315" s="171" t="s">
        <v>7145</v>
      </c>
      <c r="AV315" s="7" t="s">
        <v>8470</v>
      </c>
      <c r="AW315" s="14" t="s">
        <v>6154</v>
      </c>
      <c r="AX315" s="49" t="s">
        <v>6009</v>
      </c>
      <c r="AY315" s="38" t="s">
        <v>5961</v>
      </c>
      <c r="AZ315" s="14" t="s">
        <v>6550</v>
      </c>
      <c r="BA315" s="49" t="s">
        <v>5967</v>
      </c>
      <c r="BB315" s="38" t="s">
        <v>6007</v>
      </c>
      <c r="BC315" s="7">
        <v>0.3</v>
      </c>
      <c r="BD315" s="14" t="s">
        <v>6118</v>
      </c>
      <c r="BE315" s="49" t="s">
        <v>5967</v>
      </c>
      <c r="BF315" s="38" t="s">
        <v>5971</v>
      </c>
      <c r="BG315" s="7">
        <v>0.1</v>
      </c>
      <c r="BH315" s="45">
        <v>804.9236708448741</v>
      </c>
      <c r="BI315" s="215" t="s">
        <v>8471</v>
      </c>
      <c r="BJ315" s="215" t="s">
        <v>8472</v>
      </c>
      <c r="BK315" s="7">
        <v>5.3</v>
      </c>
      <c r="BL315" s="25">
        <v>4.4715447154471455E-2</v>
      </c>
      <c r="BM315" s="20">
        <v>0.57950000000000002</v>
      </c>
      <c r="BN315" s="20">
        <v>0.50250000000000006</v>
      </c>
      <c r="BO315" s="20">
        <v>0.64249999999999996</v>
      </c>
      <c r="BP315" s="46">
        <v>19.769230769230766</v>
      </c>
      <c r="BQ315" s="215" t="s">
        <v>8540</v>
      </c>
      <c r="BR315" s="79">
        <v>-0.30194163424124509</v>
      </c>
      <c r="BS315" s="9">
        <v>4.2152435489739126E-2</v>
      </c>
      <c r="BT315" s="9">
        <v>3.2868226710320636E-2</v>
      </c>
      <c r="BU315" s="47" t="s">
        <v>5993</v>
      </c>
      <c r="BV315" s="47">
        <v>44299</v>
      </c>
      <c r="BW315" s="14" t="s">
        <v>8474</v>
      </c>
      <c r="BX315" s="83">
        <v>-0.16232996108949424</v>
      </c>
      <c r="BY315" s="82">
        <v>1.22</v>
      </c>
      <c r="BZ315" s="46">
        <v>21.065573770491802</v>
      </c>
      <c r="CA315" s="48" t="s">
        <v>8485</v>
      </c>
      <c r="CB315" s="45">
        <v>1593.3999999999999</v>
      </c>
      <c r="CC315" s="45">
        <v>-1490.6</v>
      </c>
      <c r="CD315" s="45">
        <v>0</v>
      </c>
      <c r="CE315" s="45">
        <v>0</v>
      </c>
      <c r="CF315" s="14" t="s">
        <v>8841</v>
      </c>
      <c r="CG315" s="7" t="s">
        <v>8477</v>
      </c>
      <c r="CH315" s="215" t="s">
        <v>8478</v>
      </c>
      <c r="CI315" s="215" t="s">
        <v>8498</v>
      </c>
      <c r="CJ315" s="215" t="s">
        <v>8479</v>
      </c>
      <c r="CK315" s="43" t="s">
        <v>5474</v>
      </c>
      <c r="CL315" s="43" t="s">
        <v>5474</v>
      </c>
      <c r="CM315" s="43" t="s">
        <v>6944</v>
      </c>
      <c r="CN315" s="145">
        <v>-1490.6</v>
      </c>
      <c r="CO315" s="145">
        <v>1593.3999999999999</v>
      </c>
      <c r="CP315" s="148">
        <v>20686.538340713265</v>
      </c>
      <c r="CQ315" s="189" t="s">
        <v>5474</v>
      </c>
      <c r="CR315" s="189" t="s">
        <v>5474</v>
      </c>
      <c r="CS315" s="99" t="s">
        <v>5474</v>
      </c>
      <c r="CT315" s="167" t="s">
        <v>5474</v>
      </c>
      <c r="CU315" s="43" t="s">
        <v>5474</v>
      </c>
      <c r="CV315" s="43" t="s">
        <v>5474</v>
      </c>
      <c r="CW315" s="43" t="s">
        <v>5474</v>
      </c>
      <c r="CX315" s="43" t="s">
        <v>5474</v>
      </c>
      <c r="CY315" s="43" t="s">
        <v>5474</v>
      </c>
      <c r="CZ315" s="43" t="s">
        <v>5474</v>
      </c>
      <c r="DA315" s="42" t="s">
        <v>5474</v>
      </c>
      <c r="DB315" s="42" t="s">
        <v>5474</v>
      </c>
      <c r="DC315" s="42" t="s">
        <v>5474</v>
      </c>
      <c r="DD315" s="42" t="s">
        <v>5474</v>
      </c>
      <c r="DE315" s="42" t="s">
        <v>5474</v>
      </c>
      <c r="DF315" s="42" t="s">
        <v>5474</v>
      </c>
      <c r="DG315" s="42" t="s">
        <v>5474</v>
      </c>
      <c r="DH315" s="42" t="s">
        <v>5474</v>
      </c>
    </row>
    <row r="316" spans="1:112">
      <c r="A316" s="22">
        <v>4760</v>
      </c>
      <c r="B316" s="7" t="s">
        <v>3301</v>
      </c>
      <c r="C316" s="21">
        <v>2.52E-2</v>
      </c>
      <c r="D316" s="21">
        <v>0.83409999999999995</v>
      </c>
      <c r="E316" s="21">
        <v>5.7099999999999998E-2</v>
      </c>
      <c r="F316" s="21">
        <v>0.71850000000000003</v>
      </c>
      <c r="G316" s="21">
        <v>0.63880000000000003</v>
      </c>
      <c r="H316" s="21">
        <v>-8.7400000000000005E-2</v>
      </c>
      <c r="I316" s="21">
        <v>0.315</v>
      </c>
      <c r="J316" s="21">
        <v>0.56950000000000001</v>
      </c>
      <c r="K316" s="21">
        <v>-5.0000000000000001E-3</v>
      </c>
      <c r="L316" s="21">
        <v>-3.2899999999999999E-2</v>
      </c>
      <c r="M316" s="21">
        <v>-7.1000000000000004E-3</v>
      </c>
      <c r="N316" s="21">
        <v>8.6999999999999994E-3</v>
      </c>
      <c r="O316" s="21">
        <v>-6.4000000000000003E-3</v>
      </c>
      <c r="P316" s="21">
        <v>3.7600000000000001E-2</v>
      </c>
      <c r="Q316" s="21">
        <v>3.5400000000000001E-2</v>
      </c>
      <c r="R316" s="21">
        <v>1.8499999999999999E-2</v>
      </c>
      <c r="S316" s="21">
        <v>0.1978</v>
      </c>
      <c r="T316" s="21">
        <v>0.25409999999999999</v>
      </c>
      <c r="U316" s="10">
        <v>3.5</v>
      </c>
      <c r="V316" s="10">
        <v>5.98</v>
      </c>
      <c r="W316" s="7">
        <v>1.4947999999999999</v>
      </c>
      <c r="X316" s="20">
        <v>0.77010000000000001</v>
      </c>
      <c r="Y316" s="75">
        <v>2020</v>
      </c>
      <c r="Z316" s="7">
        <v>3.1738</v>
      </c>
      <c r="AA316" s="7">
        <v>0</v>
      </c>
      <c r="AB316" s="51">
        <v>-168</v>
      </c>
      <c r="AC316" s="51">
        <v>-76</v>
      </c>
      <c r="AD316" s="51">
        <v>-43</v>
      </c>
      <c r="AE316" s="51"/>
      <c r="AF316" s="51">
        <v>336</v>
      </c>
      <c r="AG316" s="51">
        <v>195</v>
      </c>
      <c r="AH316" s="20">
        <v>1.34E-2</v>
      </c>
      <c r="AI316" s="7" t="s">
        <v>8481</v>
      </c>
      <c r="AJ316" s="67" t="s">
        <v>8494</v>
      </c>
      <c r="AK316" s="44">
        <v>0.51419213973799116</v>
      </c>
      <c r="AL316" s="44">
        <v>-0.6</v>
      </c>
      <c r="AM316" s="44">
        <v>0.6</v>
      </c>
      <c r="AN316" s="25">
        <v>0.78965517241379302</v>
      </c>
      <c r="AO316" s="25">
        <v>0.34482758620689657</v>
      </c>
      <c r="AP316" s="215">
        <v>116</v>
      </c>
      <c r="AQ316" s="215" t="s">
        <v>8552</v>
      </c>
      <c r="AR316" s="44">
        <v>3.5714285714285698E-2</v>
      </c>
      <c r="AS316" s="171" t="s">
        <v>7684</v>
      </c>
      <c r="AT316" s="171" t="s">
        <v>7367</v>
      </c>
      <c r="AU316" s="171" t="s">
        <v>6930</v>
      </c>
      <c r="AV316" s="7" t="s">
        <v>8470</v>
      </c>
      <c r="AW316" s="14" t="s">
        <v>6157</v>
      </c>
      <c r="AX316" s="49" t="s">
        <v>6009</v>
      </c>
      <c r="AY316" s="38" t="s">
        <v>5961</v>
      </c>
      <c r="AZ316" s="14" t="s">
        <v>6038</v>
      </c>
      <c r="BA316" s="49" t="s">
        <v>5993</v>
      </c>
      <c r="BB316" s="38" t="s">
        <v>5993</v>
      </c>
      <c r="BC316" s="7">
        <v>0.6</v>
      </c>
      <c r="BD316" s="14" t="s">
        <v>6014</v>
      </c>
      <c r="BE316" s="49" t="s">
        <v>5967</v>
      </c>
      <c r="BF316" s="38" t="s">
        <v>5961</v>
      </c>
      <c r="BG316" s="7">
        <v>0.4</v>
      </c>
      <c r="BH316" s="45">
        <v>628.58295845770863</v>
      </c>
      <c r="BI316" s="215" t="s">
        <v>8471</v>
      </c>
      <c r="BJ316" s="215" t="s">
        <v>8568</v>
      </c>
      <c r="BK316" s="7">
        <v>0.7</v>
      </c>
      <c r="BL316" s="25">
        <v>2.6548672566371681E-2</v>
      </c>
      <c r="BM316" s="20">
        <v>0.70225000000000004</v>
      </c>
      <c r="BN316" s="20">
        <v>0.78749999999999998</v>
      </c>
      <c r="BO316" s="20">
        <v>0.63249999999999995</v>
      </c>
      <c r="BP316" s="46">
        <v>19.397993311036789</v>
      </c>
      <c r="BQ316" s="215" t="s">
        <v>8483</v>
      </c>
      <c r="BR316" s="79">
        <v>-0.21440948275862079</v>
      </c>
      <c r="BS316" s="9">
        <v>6.9952844823302218E-3</v>
      </c>
      <c r="BT316" s="9">
        <v>2.1385241166760771E-2</v>
      </c>
      <c r="BU316" s="47" t="s">
        <v>5993</v>
      </c>
      <c r="BV316" s="47">
        <v>44362</v>
      </c>
      <c r="BW316" s="14" t="s">
        <v>5474</v>
      </c>
      <c r="BX316" s="83">
        <v>-5.7291379310345024E-2</v>
      </c>
      <c r="BY316" s="82">
        <v>7.1</v>
      </c>
      <c r="BZ316" s="46">
        <v>16.338028169014084</v>
      </c>
      <c r="CA316" s="48" t="s">
        <v>5474</v>
      </c>
      <c r="CB316" s="45">
        <v>-19488</v>
      </c>
      <c r="CC316" s="45">
        <v>-8816</v>
      </c>
      <c r="CD316" s="45">
        <v>-4988</v>
      </c>
      <c r="CE316" s="45">
        <v>0</v>
      </c>
      <c r="CF316" s="14" t="s">
        <v>3302</v>
      </c>
      <c r="CG316" s="7" t="s">
        <v>8477</v>
      </c>
      <c r="CH316" s="215" t="s">
        <v>8478</v>
      </c>
      <c r="CI316" s="215" t="s">
        <v>8478</v>
      </c>
      <c r="CJ316" s="215" t="s">
        <v>8523</v>
      </c>
      <c r="CK316" s="43" t="s">
        <v>5474</v>
      </c>
      <c r="CL316" s="43" t="s">
        <v>5474</v>
      </c>
      <c r="CM316" s="43" t="s">
        <v>5474</v>
      </c>
      <c r="CN316" s="145">
        <v>-8816</v>
      </c>
      <c r="CO316" s="145">
        <v>-24476</v>
      </c>
      <c r="CP316" s="148">
        <v>72915.623181094197</v>
      </c>
      <c r="CQ316" s="189">
        <v>0.35172413793103446</v>
      </c>
      <c r="CR316" s="189">
        <v>0.58799999999999997</v>
      </c>
      <c r="CS316" s="99">
        <v>44798</v>
      </c>
      <c r="CT316" s="167" t="s">
        <v>5474</v>
      </c>
      <c r="CU316" s="43" t="s">
        <v>5474</v>
      </c>
      <c r="CV316" s="43" t="s">
        <v>5474</v>
      </c>
      <c r="CW316" s="43" t="s">
        <v>5474</v>
      </c>
      <c r="CX316" s="43" t="s">
        <v>5474</v>
      </c>
      <c r="CY316" s="43" t="s">
        <v>5474</v>
      </c>
      <c r="CZ316" s="43" t="s">
        <v>5474</v>
      </c>
      <c r="DA316" s="42" t="s">
        <v>5474</v>
      </c>
      <c r="DB316" s="42" t="s">
        <v>5474</v>
      </c>
      <c r="DC316" s="42" t="s">
        <v>5474</v>
      </c>
      <c r="DD316" s="42" t="s">
        <v>5474</v>
      </c>
      <c r="DE316" s="42" t="s">
        <v>5474</v>
      </c>
      <c r="DF316" s="42" t="s">
        <v>5474</v>
      </c>
      <c r="DG316" s="42" t="s">
        <v>5474</v>
      </c>
      <c r="DH316" s="42" t="s">
        <v>5474</v>
      </c>
    </row>
    <row r="317" spans="1:112">
      <c r="A317" s="22">
        <v>2748</v>
      </c>
      <c r="B317" s="7" t="s">
        <v>527</v>
      </c>
      <c r="C317" s="21">
        <v>0.34399999999999997</v>
      </c>
      <c r="D317" s="21">
        <v>-0.74539999999999995</v>
      </c>
      <c r="E317" s="21">
        <v>-0.48359999999999997</v>
      </c>
      <c r="F317" s="21">
        <v>-0.75019999999999998</v>
      </c>
      <c r="G317" s="21">
        <v>-0.1384</v>
      </c>
      <c r="H317" s="21">
        <v>-2.9459</v>
      </c>
      <c r="I317" s="21">
        <v>-17</v>
      </c>
      <c r="J317" s="21">
        <v>-6</v>
      </c>
      <c r="K317" s="21">
        <v>-0.43290000000000001</v>
      </c>
      <c r="L317" s="21">
        <v>-0.13769999999999999</v>
      </c>
      <c r="M317" s="21">
        <v>-2.2700000000000001E-2</v>
      </c>
      <c r="N317" s="21">
        <v>-0.49330000000000002</v>
      </c>
      <c r="O317" s="21">
        <v>-0.1152</v>
      </c>
      <c r="P317" s="21">
        <v>-4.1999999999999997E-3</v>
      </c>
      <c r="Q317" s="21">
        <v>-1.4E-3</v>
      </c>
      <c r="R317" s="21">
        <v>-1.6000000000000001E-3</v>
      </c>
      <c r="S317" s="21">
        <v>5.1000000000000004E-3</v>
      </c>
      <c r="T317" s="21">
        <v>0.26029999999999998</v>
      </c>
      <c r="U317" s="10">
        <v>-0.35</v>
      </c>
      <c r="V317" s="10">
        <v>1.03</v>
      </c>
      <c r="W317" s="7">
        <v>2.2999999999999998</v>
      </c>
      <c r="X317" s="20">
        <v>0.80610000000000004</v>
      </c>
      <c r="Y317" s="75">
        <v>2020</v>
      </c>
      <c r="Z317" s="7">
        <v>1</v>
      </c>
      <c r="AA317" s="7">
        <v>0</v>
      </c>
      <c r="AB317" s="51">
        <v>26</v>
      </c>
      <c r="AC317" s="51">
        <v>5</v>
      </c>
      <c r="AD317" s="51"/>
      <c r="AE317" s="51"/>
      <c r="AF317" s="51">
        <v>1</v>
      </c>
      <c r="AG317" s="51"/>
      <c r="AH317" s="20">
        <v>0</v>
      </c>
      <c r="AI317" s="7" t="s">
        <v>8481</v>
      </c>
      <c r="AJ317" s="67" t="s">
        <v>8494</v>
      </c>
      <c r="AK317" s="44">
        <v>0.55084745762711851</v>
      </c>
      <c r="AL317" s="44">
        <v>-0.5057471264367821</v>
      </c>
      <c r="AM317" s="44">
        <v>0.73333333333332962</v>
      </c>
      <c r="AN317" s="25">
        <v>0.27895981087470462</v>
      </c>
      <c r="AO317" s="25">
        <v>0.10283687943262415</v>
      </c>
      <c r="AP317" s="215">
        <v>42.3</v>
      </c>
      <c r="AQ317" s="215" t="s">
        <v>8552</v>
      </c>
      <c r="AR317" s="44">
        <v>2.6699029126213501E-2</v>
      </c>
      <c r="AS317" s="171" t="s">
        <v>7684</v>
      </c>
      <c r="AT317" s="171" t="s">
        <v>6936</v>
      </c>
      <c r="AU317" s="171" t="s">
        <v>6987</v>
      </c>
      <c r="AV317" s="7" t="s">
        <v>8470</v>
      </c>
      <c r="AW317" s="14" t="s">
        <v>7683</v>
      </c>
      <c r="AX317" s="49" t="s">
        <v>6009</v>
      </c>
      <c r="AY317" s="38" t="s">
        <v>5971</v>
      </c>
      <c r="AZ317" s="14" t="s">
        <v>6038</v>
      </c>
      <c r="BA317" s="49" t="s">
        <v>5967</v>
      </c>
      <c r="BB317" s="38" t="s">
        <v>5971</v>
      </c>
      <c r="BC317" s="7">
        <v>0.2</v>
      </c>
      <c r="BD317" s="14" t="s">
        <v>6077</v>
      </c>
      <c r="BE317" s="49" t="s">
        <v>6020</v>
      </c>
      <c r="BF317" s="38" t="s">
        <v>5971</v>
      </c>
      <c r="BG317" s="7">
        <v>0.2</v>
      </c>
      <c r="BH317" s="45">
        <v>99.820952742689855</v>
      </c>
      <c r="BI317" s="215" t="s">
        <v>8495</v>
      </c>
      <c r="BJ317" s="215" t="s">
        <v>8554</v>
      </c>
      <c r="BK317" s="7">
        <v>3.9</v>
      </c>
      <c r="BL317" s="25">
        <v>1.317365269461071E-2</v>
      </c>
      <c r="BM317" s="20">
        <v>0.28237499999999999</v>
      </c>
      <c r="BN317" s="20">
        <v>0.215</v>
      </c>
      <c r="BO317" s="20">
        <v>0.33749999999999997</v>
      </c>
      <c r="BP317" s="46">
        <v>41.067961165048537</v>
      </c>
      <c r="BQ317" s="215" t="s">
        <v>8483</v>
      </c>
      <c r="BR317" s="79">
        <v>-0.92059692671394799</v>
      </c>
      <c r="BS317" s="9">
        <v>4.8241310790504421E-2</v>
      </c>
      <c r="BT317" s="9">
        <v>1.7687191866117669E-2</v>
      </c>
      <c r="BU317" s="47" t="s">
        <v>5993</v>
      </c>
      <c r="BV317" s="47" t="s">
        <v>5993</v>
      </c>
      <c r="BW317" s="14" t="s">
        <v>5474</v>
      </c>
      <c r="BX317" s="83">
        <v>-0.90471631205673753</v>
      </c>
      <c r="BY317" s="82">
        <v>0.25</v>
      </c>
      <c r="BZ317" s="46">
        <v>169.2</v>
      </c>
      <c r="CA317" s="48" t="s">
        <v>8475</v>
      </c>
      <c r="CB317" s="45">
        <v>1099.8</v>
      </c>
      <c r="CC317" s="45">
        <v>211.5</v>
      </c>
      <c r="CD317" s="45">
        <v>0</v>
      </c>
      <c r="CE317" s="45">
        <v>0</v>
      </c>
      <c r="CF317" s="14" t="s">
        <v>8842</v>
      </c>
      <c r="CG317" s="7" t="s">
        <v>8477</v>
      </c>
      <c r="CH317" s="215" t="s">
        <v>8478</v>
      </c>
      <c r="CI317" s="215" t="s">
        <v>8478</v>
      </c>
      <c r="CJ317" s="215" t="s">
        <v>8479</v>
      </c>
      <c r="CK317" s="43" t="s">
        <v>6887</v>
      </c>
      <c r="CL317" s="43" t="s">
        <v>5474</v>
      </c>
      <c r="CM317" s="43" t="s">
        <v>5474</v>
      </c>
      <c r="CN317" s="145">
        <v>211.5</v>
      </c>
      <c r="CO317" s="145">
        <v>1099.8</v>
      </c>
      <c r="CP317" s="148">
        <v>4222.4263010157802</v>
      </c>
      <c r="CQ317" s="189">
        <v>-0.3238770685579197</v>
      </c>
      <c r="CR317" s="189">
        <v>0</v>
      </c>
      <c r="CS317" s="99">
        <v>44554</v>
      </c>
      <c r="CT317" s="167" t="s">
        <v>5474</v>
      </c>
      <c r="CU317" s="43" t="s">
        <v>5474</v>
      </c>
      <c r="CV317" s="43" t="s">
        <v>5474</v>
      </c>
      <c r="CW317" s="43" t="s">
        <v>5474</v>
      </c>
      <c r="CX317" s="43" t="s">
        <v>5474</v>
      </c>
      <c r="CY317" s="43" t="s">
        <v>5474</v>
      </c>
      <c r="CZ317" s="43" t="s">
        <v>5474</v>
      </c>
      <c r="DA317" s="42" t="s">
        <v>5474</v>
      </c>
      <c r="DB317" s="42" t="s">
        <v>5474</v>
      </c>
      <c r="DC317" s="42" t="s">
        <v>5474</v>
      </c>
      <c r="DD317" s="42" t="s">
        <v>5474</v>
      </c>
      <c r="DE317" s="42" t="s">
        <v>5474</v>
      </c>
      <c r="DF317" s="42" t="s">
        <v>5474</v>
      </c>
      <c r="DG317" s="42" t="s">
        <v>5474</v>
      </c>
      <c r="DH317" s="42" t="s">
        <v>5474</v>
      </c>
    </row>
    <row r="318" spans="1:112">
      <c r="A318" s="22">
        <v>8215</v>
      </c>
      <c r="B318" s="7" t="s">
        <v>1489</v>
      </c>
      <c r="C318" s="21">
        <v>-6.2300000000000001E-2</v>
      </c>
      <c r="D318" s="21">
        <v>8.3199999999999996E-2</v>
      </c>
      <c r="E318" s="21">
        <v>-5.1299999999999998E-2</v>
      </c>
      <c r="F318" s="21">
        <v>6.2100000000000002E-2</v>
      </c>
      <c r="G318" s="21">
        <v>0.15440000000000001</v>
      </c>
      <c r="H318" s="21">
        <v>0.65380000000000005</v>
      </c>
      <c r="I318" s="21">
        <v>2.5832999999999999</v>
      </c>
      <c r="J318" s="21">
        <v>3.0588000000000002</v>
      </c>
      <c r="K318" s="21">
        <v>4.4400000000000002E-2</v>
      </c>
      <c r="L318" s="21">
        <v>5.04E-2</v>
      </c>
      <c r="M318" s="21">
        <v>2.24E-2</v>
      </c>
      <c r="N318" s="21">
        <v>3.7199999999999997E-2</v>
      </c>
      <c r="O318" s="21">
        <v>4.6800000000000001E-2</v>
      </c>
      <c r="P318" s="21">
        <v>3.5000000000000003E-2</v>
      </c>
      <c r="Q318" s="21">
        <v>2.93E-2</v>
      </c>
      <c r="R318" s="21">
        <v>1.0999999999999999E-2</v>
      </c>
      <c r="S318" s="21">
        <v>5.3400000000000003E-2</v>
      </c>
      <c r="T318" s="21">
        <v>2.7199999999999998E-2</v>
      </c>
      <c r="U318" s="10">
        <v>1.38</v>
      </c>
      <c r="V318" s="10">
        <v>2.27</v>
      </c>
      <c r="W318" s="7">
        <v>0.54</v>
      </c>
      <c r="X318" s="20">
        <v>0.58279999999999998</v>
      </c>
      <c r="Y318" s="75">
        <v>2020</v>
      </c>
      <c r="Z318" s="7">
        <v>0.7</v>
      </c>
      <c r="AA318" s="7">
        <v>0</v>
      </c>
      <c r="AB318" s="51">
        <v>-6827</v>
      </c>
      <c r="AC318" s="51">
        <v>463</v>
      </c>
      <c r="AD318" s="51">
        <v>1343</v>
      </c>
      <c r="AE318" s="51"/>
      <c r="AF318" s="51">
        <v>646</v>
      </c>
      <c r="AG318" s="51">
        <v>-168</v>
      </c>
      <c r="AH318" s="20">
        <v>0.1431</v>
      </c>
      <c r="AI318" s="7" t="s">
        <v>8487</v>
      </c>
      <c r="AJ318" s="67" t="s">
        <v>8843</v>
      </c>
      <c r="AK318" s="44">
        <v>0.78251599147121531</v>
      </c>
      <c r="AL318" s="44">
        <v>0.52995391705069117</v>
      </c>
      <c r="AM318" s="44">
        <v>-0.53846153846154188</v>
      </c>
      <c r="AN318" s="25">
        <v>0.61067708333333337</v>
      </c>
      <c r="AO318" s="25">
        <v>0.28255208333333337</v>
      </c>
      <c r="AP318" s="215">
        <v>38.4</v>
      </c>
      <c r="AQ318" s="215" t="s">
        <v>8552</v>
      </c>
      <c r="AR318" s="44">
        <v>1.18577075098814E-2</v>
      </c>
      <c r="AS318" s="171" t="s">
        <v>7684</v>
      </c>
      <c r="AT318" s="171" t="s">
        <v>7599</v>
      </c>
      <c r="AU318" s="171" t="s">
        <v>7876</v>
      </c>
      <c r="AV318" s="7" t="s">
        <v>8488</v>
      </c>
      <c r="AW318" s="14" t="s">
        <v>6038</v>
      </c>
      <c r="AX318" s="49" t="s">
        <v>6009</v>
      </c>
      <c r="AY318" s="38" t="s">
        <v>5961</v>
      </c>
      <c r="AZ318" s="14" t="s">
        <v>6026</v>
      </c>
      <c r="BA318" s="49" t="s">
        <v>5967</v>
      </c>
      <c r="BB318" s="38" t="s">
        <v>5961</v>
      </c>
      <c r="BC318" s="7">
        <v>0.5</v>
      </c>
      <c r="BD318" s="14" t="s">
        <v>5980</v>
      </c>
      <c r="BE318" s="49" t="s">
        <v>5981</v>
      </c>
      <c r="BF318" s="38" t="s">
        <v>5961</v>
      </c>
      <c r="BG318" s="7">
        <v>1.2</v>
      </c>
      <c r="BH318" s="45">
        <v>9241.432585830742</v>
      </c>
      <c r="BI318" s="215" t="s">
        <v>8592</v>
      </c>
      <c r="BJ318" s="215" t="s">
        <v>8496</v>
      </c>
      <c r="BK318" s="7">
        <v>0.4</v>
      </c>
      <c r="BL318" s="25">
        <v>7.8740157480314214E-3</v>
      </c>
      <c r="BM318" s="20">
        <v>0.65150000000000008</v>
      </c>
      <c r="BN318" s="20">
        <v>0.60750000000000004</v>
      </c>
      <c r="BO318" s="20">
        <v>0.6875</v>
      </c>
      <c r="BP318" s="46">
        <v>16.916299559471366</v>
      </c>
      <c r="BQ318" s="215" t="s">
        <v>8521</v>
      </c>
      <c r="BR318" s="79">
        <v>-0.25625000000000003</v>
      </c>
      <c r="BS318" s="9">
        <v>8.1647362926877687E-3</v>
      </c>
      <c r="BT318" s="9">
        <v>1.2307169723782652E-2</v>
      </c>
      <c r="BU318" s="47" t="s">
        <v>5993</v>
      </c>
      <c r="BV318" s="47">
        <v>44399</v>
      </c>
      <c r="BW318" s="14" t="s">
        <v>5474</v>
      </c>
      <c r="BX318" s="83">
        <v>-7.0312500000000083E-2</v>
      </c>
      <c r="BY318" s="82">
        <v>2.38</v>
      </c>
      <c r="BZ318" s="46">
        <v>16.134453781512605</v>
      </c>
      <c r="CA318" s="48" t="s">
        <v>8475</v>
      </c>
      <c r="CB318" s="45">
        <v>-262156.79999999999</v>
      </c>
      <c r="CC318" s="45">
        <v>17779.2</v>
      </c>
      <c r="CD318" s="45">
        <v>51571.199999999997</v>
      </c>
      <c r="CE318" s="45">
        <v>0</v>
      </c>
      <c r="CF318" s="14" t="s">
        <v>8844</v>
      </c>
      <c r="CG318" s="7" t="s">
        <v>8590</v>
      </c>
      <c r="CH318" s="215" t="s">
        <v>8478</v>
      </c>
      <c r="CI318" s="215" t="s">
        <v>8523</v>
      </c>
      <c r="CJ318" s="215" t="s">
        <v>8523</v>
      </c>
      <c r="CK318" s="43" t="s">
        <v>5474</v>
      </c>
      <c r="CL318" s="43" t="s">
        <v>5474</v>
      </c>
      <c r="CM318" s="43" t="s">
        <v>5474</v>
      </c>
      <c r="CN318" s="145">
        <v>17779.2</v>
      </c>
      <c r="CO318" s="145">
        <v>-210585.59999999998</v>
      </c>
      <c r="CP318" s="148">
        <v>354871.01129590051</v>
      </c>
      <c r="CQ318" s="189" t="s">
        <v>5474</v>
      </c>
      <c r="CR318" s="189" t="s">
        <v>5474</v>
      </c>
      <c r="CS318" s="99" t="s">
        <v>5474</v>
      </c>
      <c r="CT318" s="167" t="s">
        <v>8528</v>
      </c>
      <c r="CU318" s="43" t="s">
        <v>5474</v>
      </c>
      <c r="CV318" s="43" t="s">
        <v>5474</v>
      </c>
      <c r="CW318" s="43" t="s">
        <v>5474</v>
      </c>
      <c r="CX318" s="43" t="s">
        <v>5474</v>
      </c>
      <c r="CY318" s="43" t="s">
        <v>5474</v>
      </c>
      <c r="CZ318" s="43" t="s">
        <v>5474</v>
      </c>
      <c r="DA318" s="42" t="s">
        <v>5474</v>
      </c>
      <c r="DB318" s="42" t="s">
        <v>8528</v>
      </c>
      <c r="DC318" s="42" t="s">
        <v>5474</v>
      </c>
      <c r="DD318" s="42" t="s">
        <v>5474</v>
      </c>
      <c r="DE318" s="42" t="s">
        <v>5474</v>
      </c>
      <c r="DF318" s="42" t="s">
        <v>5474</v>
      </c>
      <c r="DG318" s="42" t="s">
        <v>5474</v>
      </c>
      <c r="DH318" s="42" t="s">
        <v>5474</v>
      </c>
    </row>
    <row r="319" spans="1:112">
      <c r="A319" s="22">
        <v>8147</v>
      </c>
      <c r="B319" s="7" t="s">
        <v>1478</v>
      </c>
      <c r="C319" s="21">
        <v>-0.107</v>
      </c>
      <c r="D319" s="21">
        <v>0.37730000000000002</v>
      </c>
      <c r="E319" s="21">
        <v>-2.5000000000000001E-2</v>
      </c>
      <c r="F319" s="21">
        <v>0.54449999999999998</v>
      </c>
      <c r="G319" s="21">
        <v>0.29449999999999998</v>
      </c>
      <c r="H319" s="21">
        <v>37</v>
      </c>
      <c r="I319" s="21">
        <v>-0.13639999999999999</v>
      </c>
      <c r="J319" s="21">
        <v>0.13039999999999999</v>
      </c>
      <c r="K319" s="21">
        <v>5.8299999999999998E-2</v>
      </c>
      <c r="L319" s="21">
        <v>-2.64E-2</v>
      </c>
      <c r="M319" s="21">
        <v>-2.9000000000000001E-2</v>
      </c>
      <c r="N319" s="21">
        <v>0.1085</v>
      </c>
      <c r="O319" s="21">
        <v>7.1000000000000004E-3</v>
      </c>
      <c r="P319" s="21">
        <v>2.0899999999999998E-2</v>
      </c>
      <c r="Q319" s="21">
        <v>1.8100000000000002E-2</v>
      </c>
      <c r="R319" s="21">
        <v>1.0999999999999999E-2</v>
      </c>
      <c r="S319" s="21">
        <v>4.7100000000000003E-2</v>
      </c>
      <c r="T319" s="21">
        <v>3.0300000000000001E-2</v>
      </c>
      <c r="U319" s="10">
        <v>0.78</v>
      </c>
      <c r="V319" s="10">
        <v>0.52</v>
      </c>
      <c r="W319" s="7">
        <v>1.0495000000000001</v>
      </c>
      <c r="X319" s="20">
        <v>0.93589999999999995</v>
      </c>
      <c r="Y319" s="75">
        <v>2020</v>
      </c>
      <c r="Z319" s="7">
        <v>0.5</v>
      </c>
      <c r="AA319" s="7">
        <v>0</v>
      </c>
      <c r="AB319" s="51">
        <v>49</v>
      </c>
      <c r="AC319" s="51">
        <v>-4</v>
      </c>
      <c r="AD319" s="51"/>
      <c r="AE319" s="51"/>
      <c r="AF319" s="51">
        <v>-16</v>
      </c>
      <c r="AG319" s="51"/>
      <c r="AH319" s="20">
        <v>0</v>
      </c>
      <c r="AI319" s="7" t="s">
        <v>8467</v>
      </c>
      <c r="AJ319" s="67" t="s">
        <v>8482</v>
      </c>
      <c r="AK319" s="44">
        <v>-0.62883435582822078</v>
      </c>
      <c r="AL319" s="44">
        <v>-0.81510934393638179</v>
      </c>
      <c r="AM319" s="44">
        <v>0.58333333333333437</v>
      </c>
      <c r="AN319" s="25">
        <v>0.65200000000000002</v>
      </c>
      <c r="AO319" s="25">
        <v>0.503</v>
      </c>
      <c r="AP319" s="215">
        <v>50</v>
      </c>
      <c r="AQ319" s="215" t="s">
        <v>8552</v>
      </c>
      <c r="AR319" s="44">
        <v>8.0645161290322492E-3</v>
      </c>
      <c r="AS319" s="171" t="s">
        <v>7684</v>
      </c>
      <c r="AT319" s="171" t="s">
        <v>7144</v>
      </c>
      <c r="AU319" s="171" t="s">
        <v>7434</v>
      </c>
      <c r="AV319" s="7" t="s">
        <v>5474</v>
      </c>
      <c r="AW319" s="14" t="s">
        <v>8409</v>
      </c>
      <c r="AX319" s="49" t="s">
        <v>6009</v>
      </c>
      <c r="AY319" s="38" t="s">
        <v>5971</v>
      </c>
      <c r="AZ319" s="14" t="s">
        <v>6524</v>
      </c>
      <c r="BA319" s="49" t="s">
        <v>5967</v>
      </c>
      <c r="BB319" s="38" t="s">
        <v>5961</v>
      </c>
      <c r="BC319" s="7">
        <v>0.5</v>
      </c>
      <c r="BD319" s="14" t="s">
        <v>6295</v>
      </c>
      <c r="BE319" s="49" t="s">
        <v>5960</v>
      </c>
      <c r="BF319" s="38" t="s">
        <v>5961</v>
      </c>
      <c r="BG319" s="7">
        <v>5</v>
      </c>
      <c r="BH319" s="45">
        <v>267.06562133504866</v>
      </c>
      <c r="BI319" s="215" t="s">
        <v>8489</v>
      </c>
      <c r="BJ319" s="215" t="s">
        <v>8554</v>
      </c>
      <c r="BK319" s="7">
        <v>2</v>
      </c>
      <c r="BL319" s="25">
        <v>1.4198782961460505E-2</v>
      </c>
      <c r="BM319" s="20">
        <v>0.67081250000000003</v>
      </c>
      <c r="BN319" s="20">
        <v>0.71</v>
      </c>
      <c r="BO319" s="20">
        <v>0.63874999999999993</v>
      </c>
      <c r="BP319" s="46">
        <v>96.153846153846146</v>
      </c>
      <c r="BQ319" s="215" t="s">
        <v>8540</v>
      </c>
      <c r="BR319" s="79">
        <v>-0.88145266666666666</v>
      </c>
      <c r="BS319" s="9">
        <v>1.5051946115226089E-2</v>
      </c>
      <c r="BT319" s="9">
        <v>4.1258636973704466E-3</v>
      </c>
      <c r="BU319" s="47" t="s">
        <v>5993</v>
      </c>
      <c r="BV319" s="47" t="s">
        <v>5993</v>
      </c>
      <c r="BW319" s="14" t="s">
        <v>5474</v>
      </c>
      <c r="BX319" s="83">
        <v>-0.85774320000000004</v>
      </c>
      <c r="BY319" s="82">
        <v>0.38</v>
      </c>
      <c r="BZ319" s="46">
        <v>131.57894736842104</v>
      </c>
      <c r="CA319" s="48" t="s">
        <v>8485</v>
      </c>
      <c r="CB319" s="45">
        <v>2450</v>
      </c>
      <c r="CC319" s="45">
        <v>-200</v>
      </c>
      <c r="CD319" s="45">
        <v>0</v>
      </c>
      <c r="CE319" s="45">
        <v>0</v>
      </c>
      <c r="CF319" s="14" t="s">
        <v>8845</v>
      </c>
      <c r="CG319" s="7" t="s">
        <v>8477</v>
      </c>
      <c r="CH319" s="215" t="s">
        <v>8498</v>
      </c>
      <c r="CI319" s="215" t="s">
        <v>8479</v>
      </c>
      <c r="CJ319" s="215" t="s">
        <v>8479</v>
      </c>
      <c r="CK319" s="43" t="s">
        <v>5474</v>
      </c>
      <c r="CL319" s="43" t="s">
        <v>5474</v>
      </c>
      <c r="CM319" s="43" t="s">
        <v>6944</v>
      </c>
      <c r="CN319" s="145">
        <v>-200</v>
      </c>
      <c r="CO319" s="145">
        <v>2450</v>
      </c>
      <c r="CP319" s="148">
        <v>13353.281066752434</v>
      </c>
      <c r="CQ319" s="189" t="s">
        <v>5474</v>
      </c>
      <c r="CR319" s="189" t="s">
        <v>5474</v>
      </c>
      <c r="CS319" s="99" t="s">
        <v>5474</v>
      </c>
      <c r="CT319" s="167" t="s">
        <v>5474</v>
      </c>
      <c r="CU319" s="43" t="s">
        <v>5474</v>
      </c>
      <c r="CV319" s="43" t="s">
        <v>5474</v>
      </c>
      <c r="CW319" s="43" t="s">
        <v>5474</v>
      </c>
      <c r="CX319" s="43" t="s">
        <v>5474</v>
      </c>
      <c r="CY319" s="43" t="s">
        <v>5474</v>
      </c>
      <c r="CZ319" s="43" t="s">
        <v>5474</v>
      </c>
      <c r="DA319" s="42" t="s">
        <v>5474</v>
      </c>
      <c r="DB319" s="42" t="s">
        <v>5474</v>
      </c>
      <c r="DC319" s="42" t="s">
        <v>5474</v>
      </c>
      <c r="DD319" s="42" t="s">
        <v>5474</v>
      </c>
      <c r="DE319" s="42" t="s">
        <v>5474</v>
      </c>
      <c r="DF319" s="42" t="s">
        <v>5474</v>
      </c>
      <c r="DG319" s="42" t="s">
        <v>5474</v>
      </c>
      <c r="DH319" s="42" t="s">
        <v>5474</v>
      </c>
    </row>
    <row r="320" spans="1:112">
      <c r="A320" s="22">
        <v>8042</v>
      </c>
      <c r="B320" s="7" t="s">
        <v>1434</v>
      </c>
      <c r="C320" s="21">
        <v>5.5899999999999998E-2</v>
      </c>
      <c r="D320" s="21">
        <v>0.30520000000000003</v>
      </c>
      <c r="E320" s="21">
        <v>0.1331</v>
      </c>
      <c r="F320" s="21">
        <v>0.19389999999999999</v>
      </c>
      <c r="G320" s="21">
        <v>0.22720000000000001</v>
      </c>
      <c r="H320" s="21">
        <v>4.1666999999999996</v>
      </c>
      <c r="I320" s="21">
        <v>-0.35420000000000001</v>
      </c>
      <c r="J320" s="21">
        <v>2.0832999999999999</v>
      </c>
      <c r="K320" s="21">
        <v>3.8E-3</v>
      </c>
      <c r="L320" s="21">
        <v>-2.1899999999999999E-2</v>
      </c>
      <c r="M320" s="21">
        <v>1.6000000000000001E-3</v>
      </c>
      <c r="N320" s="21">
        <v>2.2100000000000002E-2</v>
      </c>
      <c r="O320" s="21">
        <v>-4.2000000000000003E-2</v>
      </c>
      <c r="P320" s="21">
        <v>-1.1000000000000001E-3</v>
      </c>
      <c r="Q320" s="21">
        <v>-1.1999999999999999E-3</v>
      </c>
      <c r="R320" s="21">
        <v>-8.9999999999999998E-4</v>
      </c>
      <c r="S320" s="21">
        <v>5.8700000000000002E-2</v>
      </c>
      <c r="T320" s="21">
        <v>3.7400000000000003E-2</v>
      </c>
      <c r="U320" s="10">
        <v>0.37</v>
      </c>
      <c r="V320" s="10">
        <v>0.34</v>
      </c>
      <c r="W320" s="7">
        <v>1.9423999999999999</v>
      </c>
      <c r="X320" s="20">
        <v>0.87039999999999995</v>
      </c>
      <c r="Y320" s="75">
        <v>2020</v>
      </c>
      <c r="Z320" s="7">
        <v>0.7</v>
      </c>
      <c r="AA320" s="7">
        <v>0.3</v>
      </c>
      <c r="AB320" s="51">
        <v>76</v>
      </c>
      <c r="AC320" s="51">
        <v>25</v>
      </c>
      <c r="AD320" s="51"/>
      <c r="AE320" s="51"/>
      <c r="AF320" s="51">
        <v>-7</v>
      </c>
      <c r="AG320" s="51"/>
      <c r="AH320" s="20">
        <v>8.9999999999999998E-4</v>
      </c>
      <c r="AI320" s="7" t="s">
        <v>8481</v>
      </c>
      <c r="AJ320" s="67" t="s">
        <v>8494</v>
      </c>
      <c r="AK320" s="44">
        <v>-0.55650684931506844</v>
      </c>
      <c r="AL320" s="44">
        <v>-0.55194805194805174</v>
      </c>
      <c r="AM320" s="44">
        <v>-0.61538461538461597</v>
      </c>
      <c r="AN320" s="25">
        <v>0.62459893048128345</v>
      </c>
      <c r="AO320" s="25">
        <v>0.16470588235294123</v>
      </c>
      <c r="AP320" s="215">
        <v>46.75</v>
      </c>
      <c r="AQ320" s="215" t="s">
        <v>8552</v>
      </c>
      <c r="AR320" s="44">
        <v>5.3763440860214997E-3</v>
      </c>
      <c r="AS320" s="171" t="s">
        <v>7684</v>
      </c>
      <c r="AT320" s="171" t="s">
        <v>6961</v>
      </c>
      <c r="AU320" s="171" t="s">
        <v>6974</v>
      </c>
      <c r="AV320" s="7" t="s">
        <v>8470</v>
      </c>
      <c r="AW320" s="14" t="s">
        <v>6222</v>
      </c>
      <c r="AX320" s="49" t="s">
        <v>6009</v>
      </c>
      <c r="AY320" s="38" t="s">
        <v>5961</v>
      </c>
      <c r="AZ320" s="14" t="s">
        <v>6302</v>
      </c>
      <c r="BA320" s="49" t="s">
        <v>5967</v>
      </c>
      <c r="BB320" s="38" t="s">
        <v>6007</v>
      </c>
      <c r="BC320" s="7">
        <v>0.3</v>
      </c>
      <c r="BD320" s="14" t="s">
        <v>6147</v>
      </c>
      <c r="BE320" s="49" t="s">
        <v>5967</v>
      </c>
      <c r="BF320" s="38" t="s">
        <v>5961</v>
      </c>
      <c r="BG320" s="7">
        <v>0.2</v>
      </c>
      <c r="BH320" s="45">
        <v>71.974392634841394</v>
      </c>
      <c r="BI320" s="215" t="s">
        <v>8495</v>
      </c>
      <c r="BJ320" s="215" t="s">
        <v>8554</v>
      </c>
      <c r="BK320" s="7">
        <v>1</v>
      </c>
      <c r="BL320" s="25">
        <v>1.6304347826086956E-2</v>
      </c>
      <c r="BM320" s="20">
        <v>0.672875</v>
      </c>
      <c r="BN320" s="20">
        <v>0.71</v>
      </c>
      <c r="BO320" s="20">
        <v>0.64249999999999996</v>
      </c>
      <c r="BP320" s="46">
        <v>137.5</v>
      </c>
      <c r="BQ320" s="215" t="s">
        <v>8483</v>
      </c>
      <c r="BR320" s="79">
        <v>-0.88518787878787886</v>
      </c>
      <c r="BS320" s="9">
        <v>3.5491040514594063E-2</v>
      </c>
      <c r="BT320" s="9">
        <v>3.8895722058046145E-2</v>
      </c>
      <c r="BU320" s="47" t="s">
        <v>5993</v>
      </c>
      <c r="BV320" s="47" t="s">
        <v>5993</v>
      </c>
      <c r="BW320" s="14" t="s">
        <v>5474</v>
      </c>
      <c r="BX320" s="83">
        <v>-0.86222545454545463</v>
      </c>
      <c r="BY320" s="82">
        <v>0.37</v>
      </c>
      <c r="BZ320" s="46">
        <v>126.35135135135135</v>
      </c>
      <c r="CA320" s="48" t="s">
        <v>8475</v>
      </c>
      <c r="CB320" s="45">
        <v>3553</v>
      </c>
      <c r="CC320" s="45">
        <v>1168.75</v>
      </c>
      <c r="CD320" s="45">
        <v>0</v>
      </c>
      <c r="CE320" s="45">
        <v>0</v>
      </c>
      <c r="CF320" s="14" t="s">
        <v>8846</v>
      </c>
      <c r="CG320" s="7" t="s">
        <v>8556</v>
      </c>
      <c r="CH320" s="215" t="s">
        <v>8546</v>
      </c>
      <c r="CI320" s="215" t="s">
        <v>8498</v>
      </c>
      <c r="CJ320" s="215" t="s">
        <v>8479</v>
      </c>
      <c r="CK320" s="43" t="s">
        <v>5474</v>
      </c>
      <c r="CL320" s="43" t="s">
        <v>5474</v>
      </c>
      <c r="CM320" s="43" t="s">
        <v>5474</v>
      </c>
      <c r="CN320" s="145">
        <v>1168.75</v>
      </c>
      <c r="CO320" s="145">
        <v>3553</v>
      </c>
      <c r="CP320" s="148">
        <v>3364.8028556788349</v>
      </c>
      <c r="CQ320" s="189">
        <v>-0.40534759358288774</v>
      </c>
      <c r="CR320" s="189">
        <v>0</v>
      </c>
      <c r="CS320" s="99">
        <v>44387</v>
      </c>
      <c r="CT320" s="167" t="s">
        <v>5474</v>
      </c>
      <c r="CU320" s="43" t="s">
        <v>5474</v>
      </c>
      <c r="CV320" s="43" t="s">
        <v>5474</v>
      </c>
      <c r="CW320" s="43" t="s">
        <v>5474</v>
      </c>
      <c r="CX320" s="43" t="s">
        <v>5474</v>
      </c>
      <c r="CY320" s="43" t="s">
        <v>5474</v>
      </c>
      <c r="CZ320" s="43" t="s">
        <v>5474</v>
      </c>
      <c r="DA320" s="42" t="s">
        <v>5474</v>
      </c>
      <c r="DB320" s="42" t="s">
        <v>5474</v>
      </c>
      <c r="DC320" s="42" t="s">
        <v>5474</v>
      </c>
      <c r="DD320" s="42" t="s">
        <v>5474</v>
      </c>
      <c r="DE320" s="42" t="s">
        <v>5474</v>
      </c>
      <c r="DF320" s="42" t="s">
        <v>5474</v>
      </c>
      <c r="DG320" s="42" t="s">
        <v>5474</v>
      </c>
      <c r="DH320" s="42" t="s">
        <v>5474</v>
      </c>
    </row>
    <row r="321" spans="1:112">
      <c r="A321" s="22">
        <v>8091</v>
      </c>
      <c r="B321" s="7" t="s">
        <v>1462</v>
      </c>
      <c r="C321" s="21">
        <v>0.38100000000000001</v>
      </c>
      <c r="D321" s="21">
        <v>0.28360000000000002</v>
      </c>
      <c r="E321" s="21">
        <v>0.29880000000000001</v>
      </c>
      <c r="F321" s="21">
        <v>0.40699999999999997</v>
      </c>
      <c r="G321" s="21">
        <v>5.33E-2</v>
      </c>
      <c r="H321" s="21">
        <v>0.2923</v>
      </c>
      <c r="I321" s="21">
        <v>-0.56920000000000004</v>
      </c>
      <c r="J321" s="21">
        <v>-0.36599999999999999</v>
      </c>
      <c r="K321" s="21">
        <v>2.46E-2</v>
      </c>
      <c r="L321" s="21">
        <v>-6.4100000000000004E-2</v>
      </c>
      <c r="M321" s="21">
        <v>-2.4299999999999999E-2</v>
      </c>
      <c r="N321" s="21">
        <v>2.0199999999999999E-2</v>
      </c>
      <c r="O321" s="21">
        <v>-6.8000000000000005E-2</v>
      </c>
      <c r="P321" s="21">
        <v>-1.7899999999999999E-2</v>
      </c>
      <c r="Q321" s="21">
        <v>-3.3E-3</v>
      </c>
      <c r="R321" s="21">
        <v>-3.2000000000000002E-3</v>
      </c>
      <c r="S321" s="21">
        <v>0.1043</v>
      </c>
      <c r="T321" s="21">
        <v>8.5000000000000006E-2</v>
      </c>
      <c r="U321" s="10">
        <v>1.49</v>
      </c>
      <c r="V321" s="10">
        <v>3.15</v>
      </c>
      <c r="W321" s="7">
        <v>4.2779999999999996</v>
      </c>
      <c r="X321" s="20">
        <v>0.76470000000000005</v>
      </c>
      <c r="Y321" s="75">
        <v>2020</v>
      </c>
      <c r="Z321" s="7">
        <v>2.5804</v>
      </c>
      <c r="AA321" s="7">
        <v>0</v>
      </c>
      <c r="AB321" s="51">
        <v>-144</v>
      </c>
      <c r="AC321" s="51">
        <v>3</v>
      </c>
      <c r="AD321" s="51"/>
      <c r="AE321" s="51"/>
      <c r="AF321" s="51"/>
      <c r="AG321" s="51"/>
      <c r="AH321" s="20">
        <v>0</v>
      </c>
      <c r="AI321" s="7" t="s">
        <v>8467</v>
      </c>
      <c r="AJ321" s="67" t="s">
        <v>8536</v>
      </c>
      <c r="AK321" s="44">
        <v>-0.70802919708029188</v>
      </c>
      <c r="AL321" s="44">
        <v>0.56410256410256499</v>
      </c>
      <c r="AM321" s="44">
        <v>-0.66666666666665875</v>
      </c>
      <c r="AN321" s="25">
        <v>0.44051446945337602</v>
      </c>
      <c r="AO321" s="25">
        <v>0.1254019292604501</v>
      </c>
      <c r="AP321" s="215">
        <v>62.2</v>
      </c>
      <c r="AQ321" s="215" t="s">
        <v>8552</v>
      </c>
      <c r="AR321" s="44">
        <v>4.8465266558966004E-3</v>
      </c>
      <c r="AS321" s="171" t="s">
        <v>7684</v>
      </c>
      <c r="AT321" s="171" t="s">
        <v>7709</v>
      </c>
      <c r="AU321" s="171" t="s">
        <v>6967</v>
      </c>
      <c r="AV321" s="7" t="s">
        <v>8470</v>
      </c>
      <c r="AW321" s="14" t="s">
        <v>7804</v>
      </c>
      <c r="AX321" s="49" t="s">
        <v>6009</v>
      </c>
      <c r="AY321" s="38" t="s">
        <v>5961</v>
      </c>
      <c r="AZ321" s="14" t="s">
        <v>6038</v>
      </c>
      <c r="BA321" s="49" t="s">
        <v>5981</v>
      </c>
      <c r="BB321" s="38" t="s">
        <v>5961</v>
      </c>
      <c r="BC321" s="7">
        <v>0.3</v>
      </c>
      <c r="BD321" s="14" t="s">
        <v>6038</v>
      </c>
      <c r="BE321" s="49" t="s">
        <v>5967</v>
      </c>
      <c r="BF321" s="38" t="s">
        <v>5971</v>
      </c>
      <c r="BG321" s="7">
        <v>1.4</v>
      </c>
      <c r="BH321" s="45">
        <v>57.941781001409311</v>
      </c>
      <c r="BI321" s="215" t="s">
        <v>8495</v>
      </c>
      <c r="BJ321" s="215" t="s">
        <v>8554</v>
      </c>
      <c r="BK321" s="7">
        <v>0.6</v>
      </c>
      <c r="BL321" s="25">
        <v>1.6103059581320679E-3</v>
      </c>
      <c r="BM321" s="20">
        <v>0.64174999999999982</v>
      </c>
      <c r="BN321" s="20">
        <v>0.78749999999999987</v>
      </c>
      <c r="BO321" s="20">
        <v>0.52249999999999985</v>
      </c>
      <c r="BP321" s="46">
        <v>19.746031746031747</v>
      </c>
      <c r="BQ321" s="215" t="s">
        <v>8540</v>
      </c>
      <c r="BR321" s="79">
        <v>-0.28488665594855289</v>
      </c>
      <c r="BS321" s="9">
        <v>6.2562146491257797E-2</v>
      </c>
      <c r="BT321" s="9">
        <v>3.5428275137072029E-2</v>
      </c>
      <c r="BU321" s="47" t="s">
        <v>5993</v>
      </c>
      <c r="BV321" s="47" t="s">
        <v>5993</v>
      </c>
      <c r="BW321" s="14" t="s">
        <v>5474</v>
      </c>
      <c r="BX321" s="83">
        <v>-0.14186398713826354</v>
      </c>
      <c r="BY321" s="82">
        <v>3.49</v>
      </c>
      <c r="BZ321" s="46">
        <v>17.822349570200572</v>
      </c>
      <c r="CA321" s="48" t="s">
        <v>8475</v>
      </c>
      <c r="CB321" s="45">
        <v>-8956.8000000000011</v>
      </c>
      <c r="CC321" s="45">
        <v>186.60000000000002</v>
      </c>
      <c r="CD321" s="45">
        <v>0</v>
      </c>
      <c r="CE321" s="45">
        <v>0</v>
      </c>
      <c r="CF321" s="14" t="s">
        <v>8847</v>
      </c>
      <c r="CG321" s="7" t="s">
        <v>8556</v>
      </c>
      <c r="CH321" s="215" t="s">
        <v>8478</v>
      </c>
      <c r="CI321" s="215" t="s">
        <v>8478</v>
      </c>
      <c r="CJ321" s="215" t="s">
        <v>8478</v>
      </c>
      <c r="CK321" s="43" t="s">
        <v>5474</v>
      </c>
      <c r="CL321" s="43" t="s">
        <v>5474</v>
      </c>
      <c r="CM321" s="43" t="s">
        <v>5474</v>
      </c>
      <c r="CN321" s="145">
        <v>186.60000000000002</v>
      </c>
      <c r="CO321" s="145">
        <v>-8956.8000000000011</v>
      </c>
      <c r="CP321" s="148">
        <v>3603.9787782876592</v>
      </c>
      <c r="CQ321" s="189" t="s">
        <v>5474</v>
      </c>
      <c r="CR321" s="189" t="s">
        <v>5474</v>
      </c>
      <c r="CS321" s="99" t="s">
        <v>5474</v>
      </c>
      <c r="CT321" s="167" t="s">
        <v>5474</v>
      </c>
      <c r="CU321" s="43" t="s">
        <v>5474</v>
      </c>
      <c r="CV321" s="43" t="s">
        <v>5474</v>
      </c>
      <c r="CW321" s="43" t="s">
        <v>5474</v>
      </c>
      <c r="CX321" s="43" t="s">
        <v>5474</v>
      </c>
      <c r="CY321" s="43" t="s">
        <v>5474</v>
      </c>
      <c r="CZ321" s="43" t="s">
        <v>5474</v>
      </c>
      <c r="DA321" s="42" t="s">
        <v>5474</v>
      </c>
      <c r="DB321" s="42" t="s">
        <v>5474</v>
      </c>
      <c r="DC321" s="42" t="s">
        <v>5474</v>
      </c>
      <c r="DD321" s="42" t="s">
        <v>5474</v>
      </c>
      <c r="DE321" s="42" t="s">
        <v>5474</v>
      </c>
      <c r="DF321" s="42" t="s">
        <v>5474</v>
      </c>
      <c r="DG321" s="42" t="s">
        <v>5474</v>
      </c>
      <c r="DH321" s="42" t="s">
        <v>5474</v>
      </c>
    </row>
    <row r="322" spans="1:112">
      <c r="A322" s="22">
        <v>6220</v>
      </c>
      <c r="B322" s="7" t="s">
        <v>1304</v>
      </c>
      <c r="C322" s="21">
        <v>0.12659999999999999</v>
      </c>
      <c r="D322" s="21">
        <v>5.5399999999999998E-2</v>
      </c>
      <c r="E322" s="21">
        <v>0.1245</v>
      </c>
      <c r="F322" s="21">
        <v>-2.5999999999999999E-3</v>
      </c>
      <c r="G322" s="21">
        <v>0.1103</v>
      </c>
      <c r="H322" s="21">
        <v>15</v>
      </c>
      <c r="I322" s="21">
        <v>-0.43530000000000002</v>
      </c>
      <c r="J322" s="21">
        <v>-0.4138</v>
      </c>
      <c r="K322" s="21">
        <v>2.81E-2</v>
      </c>
      <c r="L322" s="21">
        <v>-2.2000000000000001E-3</v>
      </c>
      <c r="M322" s="21">
        <v>-1.8E-3</v>
      </c>
      <c r="N322" s="21">
        <v>3.0200000000000001E-2</v>
      </c>
      <c r="O322" s="21">
        <v>-1.8499999999999999E-2</v>
      </c>
      <c r="P322" s="21">
        <v>8.3000000000000001E-3</v>
      </c>
      <c r="Q322" s="21">
        <v>6.0000000000000001E-3</v>
      </c>
      <c r="R322" s="21">
        <v>1.1000000000000001E-3</v>
      </c>
      <c r="S322" s="21">
        <v>0.13320000000000001</v>
      </c>
      <c r="T322" s="21">
        <v>5.2299999999999999E-2</v>
      </c>
      <c r="U322" s="10">
        <v>0.51</v>
      </c>
      <c r="V322" s="10">
        <v>2.0499999999999998</v>
      </c>
      <c r="W322" s="7">
        <v>1.69</v>
      </c>
      <c r="X322" s="20">
        <v>0.63160000000000005</v>
      </c>
      <c r="Y322" s="75">
        <v>2020</v>
      </c>
      <c r="Z322" s="7">
        <v>1.0002</v>
      </c>
      <c r="AA322" s="7">
        <v>0</v>
      </c>
      <c r="AB322" s="51">
        <v>-134</v>
      </c>
      <c r="AC322" s="51">
        <v>-31</v>
      </c>
      <c r="AD322" s="51"/>
      <c r="AE322" s="51"/>
      <c r="AF322" s="51"/>
      <c r="AG322" s="51"/>
      <c r="AH322" s="20">
        <v>0</v>
      </c>
      <c r="AI322" s="7" t="s">
        <v>8467</v>
      </c>
      <c r="AJ322" s="67" t="s">
        <v>8494</v>
      </c>
      <c r="AK322" s="44">
        <v>-0.81081081081081074</v>
      </c>
      <c r="AL322" s="44">
        <v>-0.71621621621621601</v>
      </c>
      <c r="AM322" s="44">
        <v>0.55555555555555647</v>
      </c>
      <c r="AN322" s="25">
        <v>0.49115044247787615</v>
      </c>
      <c r="AO322" s="25">
        <v>0.32743362831858397</v>
      </c>
      <c r="AP322" s="215">
        <v>22.6</v>
      </c>
      <c r="AQ322" s="215" t="s">
        <v>8552</v>
      </c>
      <c r="AR322" s="44">
        <v>4.4444444444444401E-3</v>
      </c>
      <c r="AS322" s="171" t="s">
        <v>7684</v>
      </c>
      <c r="AT322" s="171" t="s">
        <v>7192</v>
      </c>
      <c r="AU322" s="171" t="s">
        <v>7070</v>
      </c>
      <c r="AV322" s="7" t="s">
        <v>8470</v>
      </c>
      <c r="AW322" s="14" t="s">
        <v>6533</v>
      </c>
      <c r="AX322" s="49" t="s">
        <v>6009</v>
      </c>
      <c r="AY322" s="38" t="s">
        <v>5961</v>
      </c>
      <c r="AZ322" s="14" t="s">
        <v>6157</v>
      </c>
      <c r="BA322" s="49" t="s">
        <v>5967</v>
      </c>
      <c r="BB322" s="38" t="s">
        <v>5971</v>
      </c>
      <c r="BC322" s="7">
        <v>0.3</v>
      </c>
      <c r="BD322" s="14" t="s">
        <v>6035</v>
      </c>
      <c r="BE322" s="49" t="s">
        <v>5967</v>
      </c>
      <c r="BF322" s="38" t="s">
        <v>5971</v>
      </c>
      <c r="BG322" s="7">
        <v>1</v>
      </c>
      <c r="BH322" s="45">
        <v>144.06359919714578</v>
      </c>
      <c r="BI322" s="215" t="s">
        <v>8471</v>
      </c>
      <c r="BJ322" s="215" t="s">
        <v>8554</v>
      </c>
      <c r="BK322" s="7">
        <v>1</v>
      </c>
      <c r="BL322" s="25">
        <v>1.1185682326621923E-2</v>
      </c>
      <c r="BM322" s="20">
        <v>0.60387499999999994</v>
      </c>
      <c r="BN322" s="20">
        <v>0.65749999999999997</v>
      </c>
      <c r="BO322" s="20">
        <v>0.55999999999999994</v>
      </c>
      <c r="BP322" s="46">
        <v>11.02439024390244</v>
      </c>
      <c r="BQ322" s="215" t="s">
        <v>8569</v>
      </c>
      <c r="BR322" s="79">
        <v>-6.3778761061946965E-2</v>
      </c>
      <c r="BS322" s="9">
        <v>6.85278730048684E-2</v>
      </c>
      <c r="BT322" s="9">
        <v>3.8183265067496919E-2</v>
      </c>
      <c r="BU322" s="47" t="s">
        <v>5993</v>
      </c>
      <c r="BV322" s="47" t="s">
        <v>5993</v>
      </c>
      <c r="BW322" s="14" t="s">
        <v>5474</v>
      </c>
      <c r="BX322" s="83">
        <v>0.12346548672566345</v>
      </c>
      <c r="BY322" s="82">
        <v>2.0099999999999998</v>
      </c>
      <c r="BZ322" s="46">
        <v>11.243781094527366</v>
      </c>
      <c r="CA322" s="48" t="s">
        <v>5474</v>
      </c>
      <c r="CB322" s="45">
        <v>-3028.4</v>
      </c>
      <c r="CC322" s="45">
        <v>-700.6</v>
      </c>
      <c r="CD322" s="45">
        <v>0</v>
      </c>
      <c r="CE322" s="45">
        <v>0</v>
      </c>
      <c r="CF322" s="14" t="s">
        <v>8848</v>
      </c>
      <c r="CG322" s="7" t="s">
        <v>8590</v>
      </c>
      <c r="CH322" s="215" t="s">
        <v>8498</v>
      </c>
      <c r="CI322" s="215" t="s">
        <v>8478</v>
      </c>
      <c r="CJ322" s="215" t="s">
        <v>8479</v>
      </c>
      <c r="CK322" s="43" t="s">
        <v>5474</v>
      </c>
      <c r="CL322" s="43" t="s">
        <v>5474</v>
      </c>
      <c r="CM322" s="43" t="s">
        <v>5474</v>
      </c>
      <c r="CN322" s="145">
        <v>-700.6</v>
      </c>
      <c r="CO322" s="145">
        <v>-3028.4</v>
      </c>
      <c r="CP322" s="148">
        <v>3255.8373418554947</v>
      </c>
      <c r="CQ322" s="189">
        <v>-0.13274336283185839</v>
      </c>
      <c r="CR322" s="189">
        <v>0.64149999999999996</v>
      </c>
      <c r="CS322" s="99">
        <v>44975</v>
      </c>
      <c r="CT322" s="167" t="s">
        <v>5474</v>
      </c>
      <c r="CU322" s="43" t="s">
        <v>5474</v>
      </c>
      <c r="CV322" s="43" t="s">
        <v>5474</v>
      </c>
      <c r="CW322" s="43" t="s">
        <v>5474</v>
      </c>
      <c r="CX322" s="43" t="s">
        <v>5474</v>
      </c>
      <c r="CY322" s="43" t="s">
        <v>5474</v>
      </c>
      <c r="CZ322" s="43" t="s">
        <v>5474</v>
      </c>
      <c r="DA322" s="42" t="s">
        <v>5474</v>
      </c>
      <c r="DB322" s="42" t="s">
        <v>5474</v>
      </c>
      <c r="DC322" s="42" t="s">
        <v>5474</v>
      </c>
      <c r="DD322" s="42" t="s">
        <v>5474</v>
      </c>
      <c r="DE322" s="42" t="s">
        <v>5474</v>
      </c>
      <c r="DF322" s="42" t="s">
        <v>5474</v>
      </c>
      <c r="DG322" s="42" t="s">
        <v>5474</v>
      </c>
      <c r="DH322" s="42" t="s">
        <v>5474</v>
      </c>
    </row>
    <row r="323" spans="1:112">
      <c r="A323" s="22">
        <v>3019</v>
      </c>
      <c r="B323" s="7" t="s">
        <v>592</v>
      </c>
      <c r="C323" s="21">
        <v>-9.7199999999999995E-2</v>
      </c>
      <c r="D323" s="21">
        <v>0.13159999999999999</v>
      </c>
      <c r="E323" s="21">
        <v>-2.01E-2</v>
      </c>
      <c r="F323" s="21">
        <v>0.12280000000000001</v>
      </c>
      <c r="G323" s="21">
        <v>0.40300000000000002</v>
      </c>
      <c r="H323" s="21">
        <v>0.25929999999999997</v>
      </c>
      <c r="I323" s="21">
        <v>1.3050999999999999</v>
      </c>
      <c r="J323" s="21">
        <v>12.5556</v>
      </c>
      <c r="K323" s="21">
        <v>8.9999999999999998E-4</v>
      </c>
      <c r="L323" s="21">
        <v>1.15E-2</v>
      </c>
      <c r="M323" s="21">
        <v>1.77E-2</v>
      </c>
      <c r="N323" s="21">
        <v>6.8999999999999999E-3</v>
      </c>
      <c r="O323" s="21">
        <v>3.0099999999999998E-2</v>
      </c>
      <c r="P323" s="21">
        <v>3.9100000000000003E-2</v>
      </c>
      <c r="Q323" s="21">
        <v>7.6E-3</v>
      </c>
      <c r="R323" s="21">
        <v>5.4999999999999997E-3</v>
      </c>
      <c r="S323" s="21">
        <v>6.8500000000000005E-2</v>
      </c>
      <c r="T323" s="21">
        <v>5.1900000000000002E-2</v>
      </c>
      <c r="U323" s="10">
        <v>2.44</v>
      </c>
      <c r="V323" s="10">
        <v>3.66</v>
      </c>
      <c r="W323" s="7">
        <v>1.58</v>
      </c>
      <c r="X323" s="20">
        <v>0.68989999999999996</v>
      </c>
      <c r="Y323" s="75">
        <v>2020</v>
      </c>
      <c r="Z323" s="7">
        <v>1</v>
      </c>
      <c r="AA323" s="7">
        <v>0</v>
      </c>
      <c r="AB323" s="51">
        <v>880</v>
      </c>
      <c r="AC323" s="51">
        <v>-39</v>
      </c>
      <c r="AD323" s="51"/>
      <c r="AE323" s="51"/>
      <c r="AF323" s="51">
        <v>-31</v>
      </c>
      <c r="AG323" s="51">
        <v>-77</v>
      </c>
      <c r="AH323" s="20">
        <v>1.03E-2</v>
      </c>
      <c r="AI323" s="7" t="s">
        <v>8481</v>
      </c>
      <c r="AJ323" s="67" t="s">
        <v>8536</v>
      </c>
      <c r="AK323" s="44">
        <v>0.55249999999999988</v>
      </c>
      <c r="AL323" s="44">
        <v>0.58823529411764675</v>
      </c>
      <c r="AM323" s="44">
        <v>-0.54166666666666874</v>
      </c>
      <c r="AN323" s="25">
        <v>0.47846889952153115</v>
      </c>
      <c r="AO323" s="25">
        <v>0.14234449760765558</v>
      </c>
      <c r="AP323" s="215">
        <v>83.6</v>
      </c>
      <c r="AQ323" s="215" t="s">
        <v>8552</v>
      </c>
      <c r="AR323" s="44">
        <v>3.0826140567200899E-2</v>
      </c>
      <c r="AS323" s="171" t="s">
        <v>7586</v>
      </c>
      <c r="AT323" s="171" t="s">
        <v>6932</v>
      </c>
      <c r="AU323" s="171" t="s">
        <v>6964</v>
      </c>
      <c r="AV323" s="7" t="s">
        <v>8470</v>
      </c>
      <c r="AW323" s="14" t="s">
        <v>6157</v>
      </c>
      <c r="AX323" s="49" t="s">
        <v>6009</v>
      </c>
      <c r="AY323" s="38" t="s">
        <v>5971</v>
      </c>
      <c r="AZ323" s="14" t="s">
        <v>6038</v>
      </c>
      <c r="BA323" s="49" t="s">
        <v>5967</v>
      </c>
      <c r="BB323" s="38" t="s">
        <v>6007</v>
      </c>
      <c r="BC323" s="7">
        <v>0.3</v>
      </c>
      <c r="BD323" s="14" t="s">
        <v>6056</v>
      </c>
      <c r="BE323" s="49" t="s">
        <v>5960</v>
      </c>
      <c r="BF323" s="38" t="s">
        <v>5961</v>
      </c>
      <c r="BG323" s="7">
        <v>0.2</v>
      </c>
      <c r="BH323" s="45">
        <v>9469.774101492656</v>
      </c>
      <c r="BI323" s="215" t="s">
        <v>8489</v>
      </c>
      <c r="BJ323" s="215" t="s">
        <v>8472</v>
      </c>
      <c r="BK323" s="7">
        <v>6.7</v>
      </c>
      <c r="BL323" s="25">
        <v>2.7027027027026886E-2</v>
      </c>
      <c r="BM323" s="20">
        <v>0.66187499999999999</v>
      </c>
      <c r="BN323" s="20">
        <v>0.65500000000000003</v>
      </c>
      <c r="BO323" s="20">
        <v>0.66749999999999998</v>
      </c>
      <c r="BP323" s="46">
        <v>22.841530054644807</v>
      </c>
      <c r="BQ323" s="215" t="s">
        <v>8483</v>
      </c>
      <c r="BR323" s="79">
        <v>-0.48560087719298239</v>
      </c>
      <c r="BS323" s="9">
        <v>1.2973625820053236E-2</v>
      </c>
      <c r="BT323" s="9">
        <v>6.0761768534456362E-3</v>
      </c>
      <c r="BU323" s="47">
        <v>44406</v>
      </c>
      <c r="BV323" s="47">
        <v>44412</v>
      </c>
      <c r="BW323" s="14" t="s">
        <v>5474</v>
      </c>
      <c r="BX323" s="83">
        <v>-0.38272105263157891</v>
      </c>
      <c r="BY323" s="82">
        <v>3.74</v>
      </c>
      <c r="BZ323" s="46">
        <v>22.352941176470587</v>
      </c>
      <c r="CA323" s="48" t="s">
        <v>8485</v>
      </c>
      <c r="CB323" s="45">
        <v>73568</v>
      </c>
      <c r="CC323" s="45">
        <v>-3260.3999999999996</v>
      </c>
      <c r="CD323" s="45">
        <v>0</v>
      </c>
      <c r="CE323" s="45">
        <v>0</v>
      </c>
      <c r="CF323" s="14" t="s">
        <v>8849</v>
      </c>
      <c r="CG323" s="7" t="s">
        <v>8590</v>
      </c>
      <c r="CH323" s="215" t="s">
        <v>8478</v>
      </c>
      <c r="CI323" s="215" t="s">
        <v>8478</v>
      </c>
      <c r="CJ323" s="215" t="s">
        <v>8479</v>
      </c>
      <c r="CK323" s="43" t="s">
        <v>5474</v>
      </c>
      <c r="CL323" s="43" t="s">
        <v>5474</v>
      </c>
      <c r="CM323" s="43" t="s">
        <v>6903</v>
      </c>
      <c r="CN323" s="145">
        <v>-3260.3999999999996</v>
      </c>
      <c r="CO323" s="145">
        <v>73568</v>
      </c>
      <c r="CP323" s="148">
        <v>791673.11488478596</v>
      </c>
      <c r="CQ323" s="189" t="s">
        <v>5474</v>
      </c>
      <c r="CR323" s="189" t="s">
        <v>5474</v>
      </c>
      <c r="CS323" s="99" t="s">
        <v>5474</v>
      </c>
      <c r="CT323" s="167" t="s">
        <v>5474</v>
      </c>
      <c r="CU323" s="43" t="s">
        <v>5474</v>
      </c>
      <c r="CV323" s="43" t="s">
        <v>5474</v>
      </c>
      <c r="CW323" s="43" t="s">
        <v>5474</v>
      </c>
      <c r="CX323" s="43" t="s">
        <v>5474</v>
      </c>
      <c r="CY323" s="43" t="s">
        <v>5474</v>
      </c>
      <c r="CZ323" s="43" t="s">
        <v>5474</v>
      </c>
      <c r="DA323" s="42" t="s">
        <v>5474</v>
      </c>
      <c r="DB323" s="42" t="s">
        <v>5474</v>
      </c>
      <c r="DC323" s="42" t="s">
        <v>5474</v>
      </c>
      <c r="DD323" s="42" t="s">
        <v>5474</v>
      </c>
      <c r="DE323" s="42" t="s">
        <v>5474</v>
      </c>
      <c r="DF323" s="42" t="s">
        <v>5474</v>
      </c>
      <c r="DG323" s="42" t="s">
        <v>5474</v>
      </c>
      <c r="DH323" s="42" t="s">
        <v>5474</v>
      </c>
    </row>
    <row r="324" spans="1:112">
      <c r="A324" s="22">
        <v>2466</v>
      </c>
      <c r="B324" s="7" t="s">
        <v>426</v>
      </c>
      <c r="C324" s="21">
        <v>0.45179999999999998</v>
      </c>
      <c r="D324" s="21">
        <v>-0.24460000000000001</v>
      </c>
      <c r="E324" s="21">
        <v>1.1182000000000001</v>
      </c>
      <c r="F324" s="21">
        <v>2.9100000000000001E-2</v>
      </c>
      <c r="G324" s="21">
        <v>2.92E-2</v>
      </c>
      <c r="H324" s="21">
        <v>1.0713999999999999</v>
      </c>
      <c r="I324" s="21">
        <v>0</v>
      </c>
      <c r="J324" s="21">
        <v>0.38100000000000001</v>
      </c>
      <c r="K324" s="21">
        <v>6.08E-2</v>
      </c>
      <c r="L324" s="21">
        <v>-1.6299999999999999E-2</v>
      </c>
      <c r="M324" s="21">
        <v>2.9700000000000001E-2</v>
      </c>
      <c r="N324" s="21">
        <v>0.14580000000000001</v>
      </c>
      <c r="O324" s="21">
        <v>2.3E-3</v>
      </c>
      <c r="P324" s="21">
        <v>5.0200000000000002E-2</v>
      </c>
      <c r="Q324" s="21">
        <v>3.8E-3</v>
      </c>
      <c r="R324" s="21">
        <v>1.6999999999999999E-3</v>
      </c>
      <c r="S324" s="21">
        <v>5.4999999999999997E-3</v>
      </c>
      <c r="T324" s="21">
        <v>6.7999999999999996E-3</v>
      </c>
      <c r="U324" s="10">
        <v>-0.13</v>
      </c>
      <c r="V324" s="10">
        <v>0.12</v>
      </c>
      <c r="W324" s="7">
        <v>0.06</v>
      </c>
      <c r="X324" s="20">
        <v>1</v>
      </c>
      <c r="Y324" s="75">
        <v>2020</v>
      </c>
      <c r="Z324" s="7">
        <v>0</v>
      </c>
      <c r="AA324" s="7">
        <v>0.3</v>
      </c>
      <c r="AB324" s="51">
        <v>92</v>
      </c>
      <c r="AC324" s="51">
        <v>8</v>
      </c>
      <c r="AD324" s="51"/>
      <c r="AE324" s="51"/>
      <c r="AF324" s="51">
        <v>-28</v>
      </c>
      <c r="AG324" s="51">
        <v>1</v>
      </c>
      <c r="AH324" s="20">
        <v>6.6799999999999998E-2</v>
      </c>
      <c r="AI324" s="7" t="s">
        <v>8507</v>
      </c>
      <c r="AJ324" s="67" t="s">
        <v>8508</v>
      </c>
      <c r="AK324" s="44">
        <v>0.98750000000000027</v>
      </c>
      <c r="AL324" s="44">
        <v>0.94444444444444553</v>
      </c>
      <c r="AM324" s="44">
        <v>-0.57142857142856851</v>
      </c>
      <c r="AN324" s="25">
        <v>0.35476718403547663</v>
      </c>
      <c r="AO324" s="25">
        <v>7.9822616407982133E-2</v>
      </c>
      <c r="AP324" s="215">
        <v>45.1</v>
      </c>
      <c r="AQ324" s="215" t="s">
        <v>8552</v>
      </c>
      <c r="AR324" s="44">
        <v>3.3370411568409298E-3</v>
      </c>
      <c r="AS324" s="171" t="s">
        <v>7586</v>
      </c>
      <c r="AT324" s="171" t="s">
        <v>7561</v>
      </c>
      <c r="AU324" s="171" t="s">
        <v>7587</v>
      </c>
      <c r="AV324" s="7" t="s">
        <v>8488</v>
      </c>
      <c r="AW324" s="14" t="s">
        <v>6548</v>
      </c>
      <c r="AX324" s="49" t="s">
        <v>6009</v>
      </c>
      <c r="AY324" s="38" t="s">
        <v>6012</v>
      </c>
      <c r="AZ324" s="14" t="s">
        <v>6330</v>
      </c>
      <c r="BA324" s="49" t="s">
        <v>6009</v>
      </c>
      <c r="BB324" s="38" t="s">
        <v>6012</v>
      </c>
      <c r="BC324" s="7">
        <v>0.6</v>
      </c>
      <c r="BD324" s="14" t="s">
        <v>6207</v>
      </c>
      <c r="BE324" s="49" t="s">
        <v>6009</v>
      </c>
      <c r="BF324" s="38" t="s">
        <v>5989</v>
      </c>
      <c r="BG324" s="7">
        <v>0.9</v>
      </c>
      <c r="BH324" s="45">
        <v>121.95849424496706</v>
      </c>
      <c r="BI324" s="215" t="s">
        <v>8495</v>
      </c>
      <c r="BJ324" s="215" t="s">
        <v>8554</v>
      </c>
      <c r="BK324" s="7">
        <v>1.2</v>
      </c>
      <c r="BL324" s="25">
        <v>3.3370411568409025E-3</v>
      </c>
      <c r="BM324" s="20">
        <v>0.68762499999999993</v>
      </c>
      <c r="BN324" s="20">
        <v>0.72750000000000004</v>
      </c>
      <c r="BO324" s="20">
        <v>0.65499999999999992</v>
      </c>
      <c r="BP324" s="46">
        <v>375.83333333333337</v>
      </c>
      <c r="BQ324" s="215" t="s">
        <v>8491</v>
      </c>
      <c r="BR324" s="79">
        <v>-0.93717664449371763</v>
      </c>
      <c r="BS324" s="9">
        <v>0</v>
      </c>
      <c r="BT324" s="9">
        <v>2.4009544166625263E-2</v>
      </c>
      <c r="BU324" s="47" t="s">
        <v>5993</v>
      </c>
      <c r="BV324" s="47" t="s">
        <v>5993</v>
      </c>
      <c r="BW324" s="14" t="s">
        <v>5474</v>
      </c>
      <c r="BX324" s="83">
        <v>-0.92461197339246126</v>
      </c>
      <c r="BY324" s="82">
        <v>0.16999999999999998</v>
      </c>
      <c r="BZ324" s="46">
        <v>265.29411764705884</v>
      </c>
      <c r="CA324" s="48" t="s">
        <v>8475</v>
      </c>
      <c r="CB324" s="45">
        <v>4149.2</v>
      </c>
      <c r="CC324" s="45">
        <v>360.8</v>
      </c>
      <c r="CD324" s="45">
        <v>0</v>
      </c>
      <c r="CE324" s="45">
        <v>0</v>
      </c>
      <c r="CF324" s="14" t="s">
        <v>8850</v>
      </c>
      <c r="CG324" s="7" t="s">
        <v>8556</v>
      </c>
      <c r="CH324" s="215" t="s">
        <v>8498</v>
      </c>
      <c r="CI324" s="215" t="s">
        <v>8498</v>
      </c>
      <c r="CJ324" s="215" t="s">
        <v>8498</v>
      </c>
      <c r="CK324" s="43" t="s">
        <v>7350</v>
      </c>
      <c r="CL324" s="43" t="s">
        <v>5474</v>
      </c>
      <c r="CM324" s="43" t="s">
        <v>5474</v>
      </c>
      <c r="CN324" s="145">
        <v>360.8</v>
      </c>
      <c r="CO324" s="145">
        <v>4149.2</v>
      </c>
      <c r="CP324" s="148">
        <v>5500.3280904480143</v>
      </c>
      <c r="CQ324" s="189">
        <v>0.15742793791574283</v>
      </c>
      <c r="CR324" s="189">
        <v>0</v>
      </c>
      <c r="CS324" s="99">
        <v>44984</v>
      </c>
      <c r="CT324" s="167" t="s">
        <v>5474</v>
      </c>
      <c r="CU324" s="43" t="s">
        <v>5474</v>
      </c>
      <c r="CV324" s="43" t="s">
        <v>5474</v>
      </c>
      <c r="CW324" s="43" t="s">
        <v>5474</v>
      </c>
      <c r="CX324" s="43" t="s">
        <v>5474</v>
      </c>
      <c r="CY324" s="43" t="s">
        <v>5474</v>
      </c>
      <c r="CZ324" s="43" t="s">
        <v>5474</v>
      </c>
      <c r="DA324" s="42" t="s">
        <v>5474</v>
      </c>
      <c r="DB324" s="42" t="s">
        <v>5474</v>
      </c>
      <c r="DC324" s="42" t="s">
        <v>5474</v>
      </c>
      <c r="DD324" s="42" t="s">
        <v>5474</v>
      </c>
      <c r="DE324" s="42" t="s">
        <v>5474</v>
      </c>
      <c r="DF324" s="42" t="s">
        <v>5474</v>
      </c>
      <c r="DG324" s="42" t="s">
        <v>5474</v>
      </c>
      <c r="DH324" s="42" t="s">
        <v>5474</v>
      </c>
    </row>
    <row r="325" spans="1:112">
      <c r="A325" s="22">
        <v>8050</v>
      </c>
      <c r="B325" s="7" t="s">
        <v>1441</v>
      </c>
      <c r="C325" s="21">
        <v>-0.1905</v>
      </c>
      <c r="D325" s="21">
        <v>0.26279999999999998</v>
      </c>
      <c r="E325" s="21">
        <v>-0.32619999999999999</v>
      </c>
      <c r="F325" s="21">
        <v>0.27450000000000002</v>
      </c>
      <c r="G325" s="21">
        <v>0.50529999999999997</v>
      </c>
      <c r="H325" s="21">
        <v>6.4500000000000002E-2</v>
      </c>
      <c r="I325" s="21">
        <v>-0.25</v>
      </c>
      <c r="J325" s="21">
        <v>0.28000000000000003</v>
      </c>
      <c r="K325" s="21">
        <v>-5.8200000000000002E-2</v>
      </c>
      <c r="L325" s="21">
        <v>-7.4499999999999997E-2</v>
      </c>
      <c r="M325" s="21">
        <v>-8.2000000000000003E-2</v>
      </c>
      <c r="N325" s="21">
        <v>2.7099999999999999E-2</v>
      </c>
      <c r="O325" s="21">
        <v>2.8199999999999999E-2</v>
      </c>
      <c r="P325" s="21">
        <v>-3.5499999999999997E-2</v>
      </c>
      <c r="Q325" s="21">
        <v>2.9999999999999997E-4</v>
      </c>
      <c r="R325" s="21">
        <v>1E-3</v>
      </c>
      <c r="S325" s="21">
        <v>9.0300000000000005E-2</v>
      </c>
      <c r="T325" s="21">
        <v>6.7599999999999993E-2</v>
      </c>
      <c r="U325" s="10">
        <v>0.64</v>
      </c>
      <c r="V325" s="10">
        <v>0.84</v>
      </c>
      <c r="W325" s="7">
        <v>2.5528</v>
      </c>
      <c r="X325" s="20">
        <v>0.90700000000000003</v>
      </c>
      <c r="Y325" s="75">
        <v>2020</v>
      </c>
      <c r="Z325" s="7">
        <v>1.8320000000000001</v>
      </c>
      <c r="AA325" s="7">
        <v>0</v>
      </c>
      <c r="AB325" s="51">
        <v>10</v>
      </c>
      <c r="AC325" s="51">
        <v>43</v>
      </c>
      <c r="AD325" s="51"/>
      <c r="AE325" s="51"/>
      <c r="AF325" s="51"/>
      <c r="AG325" s="51"/>
      <c r="AH325" s="20">
        <v>0</v>
      </c>
      <c r="AI325" s="7" t="s">
        <v>8467</v>
      </c>
      <c r="AJ325" s="67" t="s">
        <v>8494</v>
      </c>
      <c r="AK325" s="44">
        <v>-0.77064220183486232</v>
      </c>
      <c r="AL325" s="44">
        <v>-0.64539007092198564</v>
      </c>
      <c r="AM325" s="44">
        <v>0.77777777777777601</v>
      </c>
      <c r="AN325" s="25">
        <v>0.29781420765027317</v>
      </c>
      <c r="AO325" s="25">
        <v>0.19262295081967204</v>
      </c>
      <c r="AP325" s="215">
        <v>36.6</v>
      </c>
      <c r="AQ325" s="215" t="s">
        <v>8552</v>
      </c>
      <c r="AR325" s="44">
        <v>1.8080667593880301E-2</v>
      </c>
      <c r="AS325" s="171" t="s">
        <v>7978</v>
      </c>
      <c r="AT325" s="171" t="s">
        <v>7077</v>
      </c>
      <c r="AU325" s="171" t="s">
        <v>7067</v>
      </c>
      <c r="AV325" s="7" t="s">
        <v>8470</v>
      </c>
      <c r="AW325" s="14" t="s">
        <v>7833</v>
      </c>
      <c r="AX325" s="49" t="s">
        <v>6009</v>
      </c>
      <c r="AY325" s="38" t="s">
        <v>5961</v>
      </c>
      <c r="AZ325" s="14" t="s">
        <v>6157</v>
      </c>
      <c r="BA325" s="49" t="s">
        <v>6039</v>
      </c>
      <c r="BB325" s="38" t="s">
        <v>6007</v>
      </c>
      <c r="BC325" s="7">
        <v>0.3</v>
      </c>
      <c r="BD325" s="14" t="s">
        <v>6049</v>
      </c>
      <c r="BE325" s="49" t="s">
        <v>5960</v>
      </c>
      <c r="BF325" s="38" t="s">
        <v>5971</v>
      </c>
      <c r="BG325" s="7">
        <v>0.9</v>
      </c>
      <c r="BH325" s="45">
        <v>205.98052041102554</v>
      </c>
      <c r="BI325" s="215" t="s">
        <v>8471</v>
      </c>
      <c r="BJ325" s="215" t="s">
        <v>8554</v>
      </c>
      <c r="BK325" s="7">
        <v>1.5</v>
      </c>
      <c r="BL325" s="25">
        <v>9.6551724137931422E-3</v>
      </c>
      <c r="BM325" s="20">
        <v>0.58050000000000002</v>
      </c>
      <c r="BN325" s="20">
        <v>0.57499999999999996</v>
      </c>
      <c r="BO325" s="20">
        <v>0.58499999999999996</v>
      </c>
      <c r="BP325" s="46">
        <v>43.571428571428577</v>
      </c>
      <c r="BQ325" s="215" t="s">
        <v>8540</v>
      </c>
      <c r="BR325" s="79">
        <v>-0.65306010928961744</v>
      </c>
      <c r="BS325" s="9">
        <v>6.3527000924374022E-2</v>
      </c>
      <c r="BT325" s="9">
        <v>4.3947551631697834E-2</v>
      </c>
      <c r="BU325" s="47">
        <v>44403</v>
      </c>
      <c r="BV325" s="47">
        <v>44407</v>
      </c>
      <c r="BW325" s="14" t="s">
        <v>5474</v>
      </c>
      <c r="BX325" s="83">
        <v>-0.58367213114754102</v>
      </c>
      <c r="BY325" s="82">
        <v>0.84000000000000008</v>
      </c>
      <c r="BZ325" s="46">
        <v>43.571428571428569</v>
      </c>
      <c r="CA325" s="48" t="s">
        <v>8475</v>
      </c>
      <c r="CB325" s="45">
        <v>366</v>
      </c>
      <c r="CC325" s="45">
        <v>1573.8</v>
      </c>
      <c r="CD325" s="45">
        <v>0</v>
      </c>
      <c r="CE325" s="45">
        <v>0</v>
      </c>
      <c r="CF325" s="14" t="s">
        <v>8851</v>
      </c>
      <c r="CG325" s="7" t="s">
        <v>8477</v>
      </c>
      <c r="CH325" s="215" t="s">
        <v>8478</v>
      </c>
      <c r="CI325" s="215" t="s">
        <v>8478</v>
      </c>
      <c r="CJ325" s="215" t="s">
        <v>8479</v>
      </c>
      <c r="CK325" s="43" t="s">
        <v>6951</v>
      </c>
      <c r="CL325" s="43" t="s">
        <v>5474</v>
      </c>
      <c r="CM325" s="43" t="s">
        <v>5474</v>
      </c>
      <c r="CN325" s="145">
        <v>1573.8</v>
      </c>
      <c r="CO325" s="145">
        <v>366</v>
      </c>
      <c r="CP325" s="148">
        <v>7538.8870470435349</v>
      </c>
      <c r="CQ325" s="189">
        <v>-0.3333333333333332</v>
      </c>
      <c r="CR325" s="189">
        <v>0</v>
      </c>
      <c r="CS325" s="99">
        <v>44811</v>
      </c>
      <c r="CT325" s="167" t="s">
        <v>5474</v>
      </c>
      <c r="CU325" s="43" t="s">
        <v>5474</v>
      </c>
      <c r="CV325" s="43" t="s">
        <v>5474</v>
      </c>
      <c r="CW325" s="43" t="s">
        <v>5474</v>
      </c>
      <c r="CX325" s="43" t="s">
        <v>5474</v>
      </c>
      <c r="CY325" s="43" t="s">
        <v>5474</v>
      </c>
      <c r="CZ325" s="43" t="s">
        <v>5474</v>
      </c>
      <c r="DA325" s="42" t="s">
        <v>5474</v>
      </c>
      <c r="DB325" s="42" t="s">
        <v>5474</v>
      </c>
      <c r="DC325" s="42" t="s">
        <v>5474</v>
      </c>
      <c r="DD325" s="42" t="s">
        <v>5474</v>
      </c>
      <c r="DE325" s="42" t="s">
        <v>5474</v>
      </c>
      <c r="DF325" s="42" t="s">
        <v>5474</v>
      </c>
      <c r="DG325" s="42" t="s">
        <v>5474</v>
      </c>
      <c r="DH325" s="42" t="s">
        <v>5474</v>
      </c>
    </row>
    <row r="326" spans="1:112">
      <c r="A326" s="22">
        <v>2495</v>
      </c>
      <c r="B326" s="7" t="s">
        <v>448</v>
      </c>
      <c r="C326" s="21">
        <v>-0.30120000000000002</v>
      </c>
      <c r="D326" s="21">
        <v>-0.31540000000000001</v>
      </c>
      <c r="E326" s="21">
        <v>-0.24329999999999999</v>
      </c>
      <c r="F326" s="21">
        <v>-0.20419999999999999</v>
      </c>
      <c r="G326" s="21">
        <v>-3.5999999999999997E-2</v>
      </c>
      <c r="H326" s="21">
        <v>-0.91669999999999996</v>
      </c>
      <c r="I326" s="21">
        <v>-0.98360000000000003</v>
      </c>
      <c r="J326" s="21">
        <v>1.4333</v>
      </c>
      <c r="K326" s="21">
        <v>-3.2599999999999997E-2</v>
      </c>
      <c r="L326" s="21">
        <v>-3.3E-3</v>
      </c>
      <c r="M326" s="21">
        <v>3.7000000000000002E-3</v>
      </c>
      <c r="N326" s="21">
        <v>7.5899999999999995E-2</v>
      </c>
      <c r="O326" s="21">
        <v>6.2199999999999998E-2</v>
      </c>
      <c r="P326" s="21">
        <v>4.2500000000000003E-2</v>
      </c>
      <c r="Q326" s="21">
        <v>5.1000000000000004E-3</v>
      </c>
      <c r="R326" s="21">
        <v>4.1000000000000003E-3</v>
      </c>
      <c r="S326" s="21">
        <v>3.1800000000000002E-2</v>
      </c>
      <c r="T326" s="21">
        <v>2.8400000000000002E-2</v>
      </c>
      <c r="U326" s="10">
        <v>0.13</v>
      </c>
      <c r="V326" s="10">
        <v>0.2</v>
      </c>
      <c r="W326" s="7">
        <v>0.5212</v>
      </c>
      <c r="X326" s="20">
        <v>0.88100000000000001</v>
      </c>
      <c r="Y326" s="75">
        <v>2020</v>
      </c>
      <c r="Z326" s="7">
        <v>0.3</v>
      </c>
      <c r="AA326" s="7">
        <v>0</v>
      </c>
      <c r="AB326" s="51">
        <v>1978</v>
      </c>
      <c r="AC326" s="51">
        <v>332</v>
      </c>
      <c r="AD326" s="51"/>
      <c r="AE326" s="51"/>
      <c r="AF326" s="51"/>
      <c r="AG326" s="51">
        <v>1</v>
      </c>
      <c r="AH326" s="20">
        <v>0</v>
      </c>
      <c r="AI326" s="7" t="s">
        <v>8467</v>
      </c>
      <c r="AJ326" s="67" t="s">
        <v>8494</v>
      </c>
      <c r="AK326" s="44">
        <v>-0.73441734417344162</v>
      </c>
      <c r="AL326" s="44">
        <v>-0.65263157894736823</v>
      </c>
      <c r="AM326" s="44">
        <v>1</v>
      </c>
      <c r="AN326" s="25">
        <v>1.1148036253776437</v>
      </c>
      <c r="AO326" s="25">
        <v>0.28700906344410865</v>
      </c>
      <c r="AP326" s="215">
        <v>16.55</v>
      </c>
      <c r="AQ326" s="215" t="s">
        <v>8552</v>
      </c>
      <c r="AR326" s="44">
        <v>6.4308681672025705E-2</v>
      </c>
      <c r="AS326" s="171" t="s">
        <v>7019</v>
      </c>
      <c r="AT326" s="171" t="s">
        <v>7207</v>
      </c>
      <c r="AU326" s="171" t="s">
        <v>7608</v>
      </c>
      <c r="AV326" s="7" t="s">
        <v>8470</v>
      </c>
      <c r="AW326" s="14" t="s">
        <v>6154</v>
      </c>
      <c r="AX326" s="49" t="s">
        <v>6009</v>
      </c>
      <c r="AY326" s="38" t="s">
        <v>5961</v>
      </c>
      <c r="AZ326" s="14" t="s">
        <v>6456</v>
      </c>
      <c r="BA326" s="49" t="s">
        <v>6039</v>
      </c>
      <c r="BB326" s="38" t="s">
        <v>6047</v>
      </c>
      <c r="BC326" s="7">
        <v>0.5</v>
      </c>
      <c r="BD326" s="14" t="s">
        <v>6077</v>
      </c>
      <c r="BE326" s="49" t="s">
        <v>5967</v>
      </c>
      <c r="BF326" s="38" t="s">
        <v>5971</v>
      </c>
      <c r="BG326" s="7">
        <v>0.7</v>
      </c>
      <c r="BH326" s="45">
        <v>1112.4971063147113</v>
      </c>
      <c r="BI326" s="215" t="s">
        <v>8489</v>
      </c>
      <c r="BJ326" s="215" t="s">
        <v>8520</v>
      </c>
      <c r="BK326" s="7">
        <v>1.2</v>
      </c>
      <c r="BL326" s="25">
        <v>5.7507987220447303E-2</v>
      </c>
      <c r="BM326" s="20">
        <v>0.49824999999999997</v>
      </c>
      <c r="BN326" s="20">
        <v>0.38</v>
      </c>
      <c r="BO326" s="20">
        <v>0.59499999999999986</v>
      </c>
      <c r="BP326" s="46">
        <v>82.75</v>
      </c>
      <c r="BQ326" s="215" t="s">
        <v>8540</v>
      </c>
      <c r="BR326" s="79">
        <v>-0.7959415911379657</v>
      </c>
      <c r="BS326" s="9">
        <v>2.5493311259044082E-2</v>
      </c>
      <c r="BT326" s="9">
        <v>1.2205486123699094E-2</v>
      </c>
      <c r="BU326" s="47" t="s">
        <v>5993</v>
      </c>
      <c r="BV326" s="47" t="s">
        <v>5993</v>
      </c>
      <c r="BW326" s="14" t="s">
        <v>5474</v>
      </c>
      <c r="BX326" s="83">
        <v>-0.7551299093655589</v>
      </c>
      <c r="BY326" s="82">
        <v>0.23</v>
      </c>
      <c r="BZ326" s="46">
        <v>71.956521739130437</v>
      </c>
      <c r="CA326" s="48" t="s">
        <v>8475</v>
      </c>
      <c r="CB326" s="45">
        <v>32735.9</v>
      </c>
      <c r="CC326" s="45">
        <v>5494.6</v>
      </c>
      <c r="CD326" s="45">
        <v>0</v>
      </c>
      <c r="CE326" s="45">
        <v>0</v>
      </c>
      <c r="CF326" s="14" t="s">
        <v>8852</v>
      </c>
      <c r="CG326" s="7" t="s">
        <v>8477</v>
      </c>
      <c r="CH326" s="215" t="s">
        <v>8478</v>
      </c>
      <c r="CI326" s="215" t="s">
        <v>8478</v>
      </c>
      <c r="CJ326" s="215" t="s">
        <v>8479</v>
      </c>
      <c r="CK326" s="43" t="s">
        <v>5474</v>
      </c>
      <c r="CL326" s="43" t="s">
        <v>5474</v>
      </c>
      <c r="CM326" s="43" t="s">
        <v>6944</v>
      </c>
      <c r="CN326" s="145">
        <v>5494.6</v>
      </c>
      <c r="CO326" s="145">
        <v>32735.9</v>
      </c>
      <c r="CP326" s="148">
        <v>18411.827109508475</v>
      </c>
      <c r="CQ326" s="189" t="s">
        <v>5474</v>
      </c>
      <c r="CR326" s="189" t="s">
        <v>5474</v>
      </c>
      <c r="CS326" s="99" t="s">
        <v>5474</v>
      </c>
      <c r="CT326" s="167" t="s">
        <v>5474</v>
      </c>
      <c r="CU326" s="43" t="s">
        <v>5474</v>
      </c>
      <c r="CV326" s="43" t="s">
        <v>5474</v>
      </c>
      <c r="CW326" s="43" t="s">
        <v>5474</v>
      </c>
      <c r="CX326" s="43" t="s">
        <v>5474</v>
      </c>
      <c r="CY326" s="43" t="s">
        <v>5474</v>
      </c>
      <c r="CZ326" s="43" t="s">
        <v>5474</v>
      </c>
      <c r="DA326" s="42" t="s">
        <v>5474</v>
      </c>
      <c r="DB326" s="42" t="s">
        <v>5474</v>
      </c>
      <c r="DC326" s="42" t="s">
        <v>5474</v>
      </c>
      <c r="DD326" s="42" t="s">
        <v>5474</v>
      </c>
      <c r="DE326" s="42" t="s">
        <v>5474</v>
      </c>
      <c r="DF326" s="42" t="s">
        <v>5474</v>
      </c>
      <c r="DG326" s="42" t="s">
        <v>5474</v>
      </c>
      <c r="DH326" s="42" t="s">
        <v>5474</v>
      </c>
    </row>
    <row r="327" spans="1:112">
      <c r="A327" s="22">
        <v>6141</v>
      </c>
      <c r="B327" s="7" t="s">
        <v>1234</v>
      </c>
      <c r="C327" s="21">
        <v>-3.5999999999999997E-2</v>
      </c>
      <c r="D327" s="21">
        <v>-1.2999999999999999E-2</v>
      </c>
      <c r="E327" s="21">
        <v>-7.9799999999999996E-2</v>
      </c>
      <c r="F327" s="21">
        <v>-2.24E-2</v>
      </c>
      <c r="G327" s="21">
        <v>0.3029</v>
      </c>
      <c r="H327" s="21">
        <v>1.61E-2</v>
      </c>
      <c r="I327" s="21">
        <v>0.5</v>
      </c>
      <c r="J327" s="21">
        <v>1.8409</v>
      </c>
      <c r="K327" s="21">
        <v>-3.5999999999999999E-3</v>
      </c>
      <c r="L327" s="21">
        <v>2.23E-2</v>
      </c>
      <c r="M327" s="21">
        <v>6.0900000000000003E-2</v>
      </c>
      <c r="N327" s="21">
        <v>6.4999999999999997E-3</v>
      </c>
      <c r="O327" s="21">
        <v>2.2700000000000001E-2</v>
      </c>
      <c r="P327" s="21">
        <v>4.9700000000000001E-2</v>
      </c>
      <c r="Q327" s="21">
        <v>-1.84E-2</v>
      </c>
      <c r="R327" s="21">
        <v>-5.0000000000000001E-3</v>
      </c>
      <c r="S327" s="21">
        <v>8.7400000000000005E-2</v>
      </c>
      <c r="T327" s="21">
        <v>4.9200000000000001E-2</v>
      </c>
      <c r="U327" s="10">
        <v>1.25</v>
      </c>
      <c r="V327" s="10">
        <v>3.48</v>
      </c>
      <c r="W327" s="7">
        <v>0.36070000000000002</v>
      </c>
      <c r="X327" s="20">
        <v>0.19670000000000001</v>
      </c>
      <c r="Y327" s="75">
        <v>2020</v>
      </c>
      <c r="Z327" s="7">
        <v>0.5</v>
      </c>
      <c r="AA327" s="7">
        <v>0</v>
      </c>
      <c r="AB327" s="51">
        <v>-80</v>
      </c>
      <c r="AC327" s="51">
        <v>-10</v>
      </c>
      <c r="AD327" s="51"/>
      <c r="AE327" s="51"/>
      <c r="AF327" s="51">
        <v>-2</v>
      </c>
      <c r="AG327" s="51">
        <v>1</v>
      </c>
      <c r="AH327" s="20">
        <v>1.2999999999999999E-3</v>
      </c>
      <c r="AI327" s="7" t="s">
        <v>8467</v>
      </c>
      <c r="AJ327" s="67" t="s">
        <v>8494</v>
      </c>
      <c r="AK327" s="44">
        <v>-0.82746478873239449</v>
      </c>
      <c r="AL327" s="44">
        <v>0.52127659574468077</v>
      </c>
      <c r="AM327" s="44">
        <v>0.79999999999999716</v>
      </c>
      <c r="AN327" s="25">
        <v>0.5634920634920636</v>
      </c>
      <c r="AO327" s="25">
        <v>0.18650793650793648</v>
      </c>
      <c r="AP327" s="215">
        <v>25.2</v>
      </c>
      <c r="AQ327" s="215" t="s">
        <v>8552</v>
      </c>
      <c r="AR327" s="44">
        <v>2.4390243902439001E-2</v>
      </c>
      <c r="AS327" s="171" t="s">
        <v>7019</v>
      </c>
      <c r="AT327" s="171" t="s">
        <v>7192</v>
      </c>
      <c r="AU327" s="171" t="s">
        <v>7504</v>
      </c>
      <c r="AV327" s="7" t="s">
        <v>8470</v>
      </c>
      <c r="AW327" s="14" t="s">
        <v>6632</v>
      </c>
      <c r="AX327" s="49" t="s">
        <v>6009</v>
      </c>
      <c r="AY327" s="38" t="s">
        <v>5961</v>
      </c>
      <c r="AZ327" s="14" t="s">
        <v>6157</v>
      </c>
      <c r="BA327" s="49" t="s">
        <v>6039</v>
      </c>
      <c r="BB327" s="38" t="s">
        <v>6007</v>
      </c>
      <c r="BC327" s="7">
        <v>0.4</v>
      </c>
      <c r="BD327" s="14" t="s">
        <v>6001</v>
      </c>
      <c r="BE327" s="49" t="s">
        <v>5967</v>
      </c>
      <c r="BF327" s="38" t="s">
        <v>5961</v>
      </c>
      <c r="BG327" s="7">
        <v>0.3</v>
      </c>
      <c r="BH327" s="45">
        <v>110.57901622065582</v>
      </c>
      <c r="BI327" s="215" t="s">
        <v>8471</v>
      </c>
      <c r="BJ327" s="215" t="s">
        <v>8554</v>
      </c>
      <c r="BK327" s="7">
        <v>0.9</v>
      </c>
      <c r="BL327" s="25">
        <v>2.4390243902438935E-2</v>
      </c>
      <c r="BM327" s="20">
        <v>0.62731249999999994</v>
      </c>
      <c r="BN327" s="20">
        <v>0.59499999999999997</v>
      </c>
      <c r="BO327" s="20">
        <v>0.65374999999999994</v>
      </c>
      <c r="BP327" s="46">
        <v>7.2413793103448274</v>
      </c>
      <c r="BQ327" s="215" t="s">
        <v>8569</v>
      </c>
      <c r="BR327" s="79">
        <v>0.64285714285714313</v>
      </c>
      <c r="BS327" s="9">
        <v>8.4142685922277138E-3</v>
      </c>
      <c r="BT327" s="9">
        <v>1.3909896944146682E-2</v>
      </c>
      <c r="BU327" s="47" t="s">
        <v>5993</v>
      </c>
      <c r="BV327" s="47" t="s">
        <v>5993</v>
      </c>
      <c r="BW327" s="14" t="s">
        <v>5474</v>
      </c>
      <c r="BX327" s="83">
        <v>1.0535714285714286</v>
      </c>
      <c r="BY327" s="82">
        <v>3.45</v>
      </c>
      <c r="BZ327" s="46">
        <v>7.3043478260869561</v>
      </c>
      <c r="CA327" s="48" t="s">
        <v>5474</v>
      </c>
      <c r="CB327" s="45">
        <v>-2016</v>
      </c>
      <c r="CC327" s="45">
        <v>-252</v>
      </c>
      <c r="CD327" s="45">
        <v>0</v>
      </c>
      <c r="CE327" s="45">
        <v>0</v>
      </c>
      <c r="CF327" s="14" t="s">
        <v>8853</v>
      </c>
      <c r="CG327" s="7" t="s">
        <v>8477</v>
      </c>
      <c r="CH327" s="215" t="s">
        <v>8498</v>
      </c>
      <c r="CI327" s="215" t="s">
        <v>8478</v>
      </c>
      <c r="CJ327" s="215" t="s">
        <v>8479</v>
      </c>
      <c r="CK327" s="43" t="s">
        <v>5474</v>
      </c>
      <c r="CL327" s="43" t="s">
        <v>5474</v>
      </c>
      <c r="CM327" s="43" t="s">
        <v>5474</v>
      </c>
      <c r="CN327" s="145">
        <v>-252</v>
      </c>
      <c r="CO327" s="145">
        <v>-2016</v>
      </c>
      <c r="CP327" s="148">
        <v>2786.5912087605266</v>
      </c>
      <c r="CQ327" s="189" t="s">
        <v>5474</v>
      </c>
      <c r="CR327" s="189" t="s">
        <v>5474</v>
      </c>
      <c r="CS327" s="99" t="s">
        <v>5474</v>
      </c>
      <c r="CT327" s="167" t="s">
        <v>5474</v>
      </c>
      <c r="CU327" s="43" t="s">
        <v>5474</v>
      </c>
      <c r="CV327" s="43" t="s">
        <v>5474</v>
      </c>
      <c r="CW327" s="43" t="s">
        <v>5474</v>
      </c>
      <c r="CX327" s="43" t="s">
        <v>5474</v>
      </c>
      <c r="CY327" s="43" t="s">
        <v>5474</v>
      </c>
      <c r="CZ327" s="43" t="s">
        <v>5474</v>
      </c>
      <c r="DA327" s="42" t="s">
        <v>5474</v>
      </c>
      <c r="DB327" s="42" t="s">
        <v>5474</v>
      </c>
      <c r="DC327" s="42" t="s">
        <v>5474</v>
      </c>
      <c r="DD327" s="42" t="s">
        <v>5474</v>
      </c>
      <c r="DE327" s="42" t="s">
        <v>5474</v>
      </c>
      <c r="DF327" s="42" t="s">
        <v>5474</v>
      </c>
      <c r="DG327" s="42" t="s">
        <v>5474</v>
      </c>
      <c r="DH327" s="42" t="s">
        <v>5474</v>
      </c>
    </row>
    <row r="328" spans="1:112">
      <c r="A328" s="22">
        <v>5478</v>
      </c>
      <c r="B328" s="7" t="s">
        <v>1144</v>
      </c>
      <c r="C328" s="21">
        <v>-0.2676</v>
      </c>
      <c r="D328" s="21">
        <v>-7.6200000000000004E-2</v>
      </c>
      <c r="E328" s="21">
        <v>-0.1414</v>
      </c>
      <c r="F328" s="21">
        <v>-0.1086</v>
      </c>
      <c r="G328" s="21">
        <v>-6.5699999999999995E-2</v>
      </c>
      <c r="H328" s="21">
        <v>0.26579999999999998</v>
      </c>
      <c r="I328" s="21">
        <v>-9.9000000000000008E-3</v>
      </c>
      <c r="J328" s="21">
        <v>-0.1268</v>
      </c>
      <c r="K328" s="21">
        <v>1.14E-2</v>
      </c>
      <c r="L328" s="21">
        <v>-3.4000000000000002E-2</v>
      </c>
      <c r="M328" s="21">
        <v>-3.4200000000000001E-2</v>
      </c>
      <c r="N328" s="21">
        <v>2.5999999999999999E-2</v>
      </c>
      <c r="O328" s="21">
        <v>-2.0999999999999999E-3</v>
      </c>
      <c r="P328" s="21">
        <v>-4.0000000000000002E-4</v>
      </c>
      <c r="Q328" s="21">
        <v>8.0000000000000004E-4</v>
      </c>
      <c r="R328" s="21">
        <v>5.9999999999999995E-4</v>
      </c>
      <c r="S328" s="21">
        <v>8.3900000000000002E-2</v>
      </c>
      <c r="T328" s="21">
        <v>4.7E-2</v>
      </c>
      <c r="U328" s="10">
        <v>3.58</v>
      </c>
      <c r="V328" s="10">
        <v>7.15</v>
      </c>
      <c r="W328" s="7">
        <v>3.2435</v>
      </c>
      <c r="X328" s="20">
        <v>0.68059999999999998</v>
      </c>
      <c r="Y328" s="75">
        <v>2020</v>
      </c>
      <c r="Z328" s="7">
        <v>6</v>
      </c>
      <c r="AA328" s="7">
        <v>0</v>
      </c>
      <c r="AB328" s="51">
        <v>190</v>
      </c>
      <c r="AC328" s="51">
        <v>2</v>
      </c>
      <c r="AD328" s="51">
        <v>-132</v>
      </c>
      <c r="AE328" s="51">
        <v>-30</v>
      </c>
      <c r="AF328" s="51">
        <v>1</v>
      </c>
      <c r="AG328" s="51"/>
      <c r="AH328" s="20">
        <v>0</v>
      </c>
      <c r="AI328" s="7" t="s">
        <v>8481</v>
      </c>
      <c r="AJ328" s="67" t="s">
        <v>8536</v>
      </c>
      <c r="AK328" s="44">
        <v>-0.58365758754863806</v>
      </c>
      <c r="AL328" s="44">
        <v>0.67741935483870985</v>
      </c>
      <c r="AM328" s="44">
        <v>0.75</v>
      </c>
      <c r="AN328" s="25">
        <v>0.5064039408866996</v>
      </c>
      <c r="AO328" s="25">
        <v>0.12216748768472913</v>
      </c>
      <c r="AP328" s="215">
        <v>101.5</v>
      </c>
      <c r="AQ328" s="215" t="s">
        <v>8552</v>
      </c>
      <c r="AR328" s="44">
        <v>1.6016016016015999E-2</v>
      </c>
      <c r="AS328" s="171" t="s">
        <v>7019</v>
      </c>
      <c r="AT328" s="171" t="s">
        <v>7045</v>
      </c>
      <c r="AU328" s="171" t="s">
        <v>6920</v>
      </c>
      <c r="AV328" s="7" t="s">
        <v>8470</v>
      </c>
      <c r="AW328" s="14" t="s">
        <v>8107</v>
      </c>
      <c r="AX328" s="49" t="s">
        <v>6009</v>
      </c>
      <c r="AY328" s="38" t="s">
        <v>5961</v>
      </c>
      <c r="AZ328" s="14" t="s">
        <v>6157</v>
      </c>
      <c r="BA328" s="49" t="s">
        <v>6039</v>
      </c>
      <c r="BB328" s="38" t="s">
        <v>6007</v>
      </c>
      <c r="BC328" s="7">
        <v>0.9</v>
      </c>
      <c r="BD328" s="14" t="s">
        <v>6088</v>
      </c>
      <c r="BE328" s="49" t="s">
        <v>5967</v>
      </c>
      <c r="BF328" s="38" t="s">
        <v>5971</v>
      </c>
      <c r="BG328" s="7">
        <v>0.4</v>
      </c>
      <c r="BH328" s="45">
        <v>500.51905487795636</v>
      </c>
      <c r="BI328" s="215" t="s">
        <v>8471</v>
      </c>
      <c r="BJ328" s="215" t="s">
        <v>8509</v>
      </c>
      <c r="BK328" s="7">
        <v>1</v>
      </c>
      <c r="BL328" s="25">
        <v>1.4999999999999999E-2</v>
      </c>
      <c r="BM328" s="20">
        <v>0.54800000000000004</v>
      </c>
      <c r="BN328" s="20">
        <v>0.48750000000000004</v>
      </c>
      <c r="BO328" s="20">
        <v>0.59749999999999992</v>
      </c>
      <c r="BP328" s="46">
        <v>14.195804195804195</v>
      </c>
      <c r="BQ328" s="215" t="s">
        <v>8558</v>
      </c>
      <c r="BR328" s="79">
        <v>-0.24228768472906395</v>
      </c>
      <c r="BS328" s="9">
        <v>2.595383508935778E-2</v>
      </c>
      <c r="BT328" s="9">
        <v>5.2953522386649077E-2</v>
      </c>
      <c r="BU328" s="47" t="s">
        <v>5993</v>
      </c>
      <c r="BV328" s="47" t="s">
        <v>5993</v>
      </c>
      <c r="BW328" s="14" t="s">
        <v>8514</v>
      </c>
      <c r="BX328" s="83">
        <v>-9.0745221674876822E-2</v>
      </c>
      <c r="BY328" s="82">
        <v>6.78</v>
      </c>
      <c r="BZ328" s="46">
        <v>14.970501474926253</v>
      </c>
      <c r="CA328" s="48" t="s">
        <v>8475</v>
      </c>
      <c r="CB328" s="45">
        <v>19285</v>
      </c>
      <c r="CC328" s="45">
        <v>203</v>
      </c>
      <c r="CD328" s="45">
        <v>-13398</v>
      </c>
      <c r="CE328" s="45">
        <v>-3045</v>
      </c>
      <c r="CF328" s="14" t="s">
        <v>8854</v>
      </c>
      <c r="CG328" s="7" t="s">
        <v>8477</v>
      </c>
      <c r="CH328" s="215" t="s">
        <v>8478</v>
      </c>
      <c r="CI328" s="215" t="s">
        <v>8478</v>
      </c>
      <c r="CJ328" s="215" t="s">
        <v>8479</v>
      </c>
      <c r="CK328" s="43" t="s">
        <v>5474</v>
      </c>
      <c r="CL328" s="43" t="s">
        <v>5474</v>
      </c>
      <c r="CM328" s="43" t="s">
        <v>6903</v>
      </c>
      <c r="CN328" s="145">
        <v>-2842</v>
      </c>
      <c r="CO328" s="145">
        <v>5887</v>
      </c>
      <c r="CP328" s="148">
        <v>50802.684070112569</v>
      </c>
      <c r="CQ328" s="189" t="s">
        <v>5474</v>
      </c>
      <c r="CR328" s="189" t="s">
        <v>5474</v>
      </c>
      <c r="CS328" s="99" t="s">
        <v>5474</v>
      </c>
      <c r="CT328" s="167" t="s">
        <v>5474</v>
      </c>
      <c r="CU328" s="43" t="s">
        <v>5474</v>
      </c>
      <c r="CV328" s="43" t="s">
        <v>5474</v>
      </c>
      <c r="CW328" s="43" t="s">
        <v>5474</v>
      </c>
      <c r="CX328" s="43" t="s">
        <v>5474</v>
      </c>
      <c r="CY328" s="43" t="s">
        <v>5474</v>
      </c>
      <c r="CZ328" s="43" t="s">
        <v>5474</v>
      </c>
      <c r="DA328" s="42" t="s">
        <v>5474</v>
      </c>
      <c r="DB328" s="42" t="s">
        <v>5474</v>
      </c>
      <c r="DC328" s="42" t="s">
        <v>5474</v>
      </c>
      <c r="DD328" s="42" t="s">
        <v>5474</v>
      </c>
      <c r="DE328" s="42" t="s">
        <v>5474</v>
      </c>
      <c r="DF328" s="42" t="s">
        <v>5474</v>
      </c>
      <c r="DG328" s="42" t="s">
        <v>5474</v>
      </c>
      <c r="DH328" s="42" t="s">
        <v>5474</v>
      </c>
    </row>
    <row r="329" spans="1:112">
      <c r="A329" s="22">
        <v>4433</v>
      </c>
      <c r="B329" s="7" t="s">
        <v>947</v>
      </c>
      <c r="C329" s="21">
        <v>-0.16020000000000001</v>
      </c>
      <c r="D329" s="21">
        <v>0.70430000000000004</v>
      </c>
      <c r="E329" s="21">
        <v>-0.127</v>
      </c>
      <c r="F329" s="21">
        <v>0.2465</v>
      </c>
      <c r="G329" s="21">
        <v>0.44400000000000001</v>
      </c>
      <c r="H329" s="21">
        <v>7.3635999999999999</v>
      </c>
      <c r="I329" s="21">
        <v>-0.8669</v>
      </c>
      <c r="J329" s="21">
        <v>-0.85929999999999995</v>
      </c>
      <c r="K329" s="21">
        <v>-1.7999999999999999E-2</v>
      </c>
      <c r="L329" s="21">
        <v>-1.72E-2</v>
      </c>
      <c r="M329" s="21">
        <v>1.0200000000000001E-2</v>
      </c>
      <c r="N329" s="21">
        <v>6.2799999999999995E-2</v>
      </c>
      <c r="O329" s="21">
        <v>1.38E-2</v>
      </c>
      <c r="P329" s="21">
        <v>1.2500000000000001E-2</v>
      </c>
      <c r="Q329" s="21">
        <v>-3.4599999999999999E-2</v>
      </c>
      <c r="R329" s="21">
        <v>-2.18E-2</v>
      </c>
      <c r="S329" s="21">
        <v>7.1900000000000006E-2</v>
      </c>
      <c r="T329" s="21">
        <v>0.16009999999999999</v>
      </c>
      <c r="U329" s="10">
        <v>1.03</v>
      </c>
      <c r="V329" s="10">
        <v>1.57</v>
      </c>
      <c r="W329" s="7">
        <v>1.4318</v>
      </c>
      <c r="X329" s="20">
        <v>0.84040000000000004</v>
      </c>
      <c r="Y329" s="75">
        <v>2020</v>
      </c>
      <c r="Z329" s="7">
        <v>2</v>
      </c>
      <c r="AA329" s="7">
        <v>0</v>
      </c>
      <c r="AB329" s="51">
        <v>3</v>
      </c>
      <c r="AC329" s="51"/>
      <c r="AD329" s="51"/>
      <c r="AE329" s="51"/>
      <c r="AF329" s="51"/>
      <c r="AG329" s="51"/>
      <c r="AH329" s="20">
        <v>0</v>
      </c>
      <c r="AI329" s="7" t="s">
        <v>8493</v>
      </c>
      <c r="AJ329" s="67" t="s">
        <v>8494</v>
      </c>
      <c r="AK329" s="44">
        <v>-0.8540540540540541</v>
      </c>
      <c r="AL329" s="44">
        <v>0.54545454545454541</v>
      </c>
      <c r="AM329" s="44">
        <v>-0.71428571428571863</v>
      </c>
      <c r="AN329" s="25">
        <v>0.56231003039513694</v>
      </c>
      <c r="AO329" s="25">
        <v>0.15045592705167171</v>
      </c>
      <c r="AP329" s="215">
        <v>32.9</v>
      </c>
      <c r="AQ329" s="215" t="s">
        <v>8552</v>
      </c>
      <c r="AR329" s="44">
        <v>1.54320987654321E-2</v>
      </c>
      <c r="AS329" s="171" t="s">
        <v>7019</v>
      </c>
      <c r="AT329" s="171" t="s">
        <v>7031</v>
      </c>
      <c r="AU329" s="171" t="s">
        <v>6890</v>
      </c>
      <c r="AV329" s="7" t="s">
        <v>8470</v>
      </c>
      <c r="AW329" s="14" t="s">
        <v>7998</v>
      </c>
      <c r="AX329" s="49" t="s">
        <v>6009</v>
      </c>
      <c r="AY329" s="38" t="s">
        <v>5961</v>
      </c>
      <c r="AZ329" s="14" t="s">
        <v>6065</v>
      </c>
      <c r="BA329" s="49" t="s">
        <v>6039</v>
      </c>
      <c r="BB329" s="38" t="s">
        <v>6007</v>
      </c>
      <c r="BC329" s="7">
        <v>0.8</v>
      </c>
      <c r="BD329" s="14" t="s">
        <v>6092</v>
      </c>
      <c r="BE329" s="49" t="s">
        <v>5967</v>
      </c>
      <c r="BF329" s="38" t="s">
        <v>5971</v>
      </c>
      <c r="BG329" s="7">
        <v>0.5</v>
      </c>
      <c r="BH329" s="45">
        <v>64.398140778542313</v>
      </c>
      <c r="BI329" s="215" t="s">
        <v>8495</v>
      </c>
      <c r="BJ329" s="215" t="s">
        <v>8554</v>
      </c>
      <c r="BK329" s="7">
        <v>0.8</v>
      </c>
      <c r="BL329" s="25">
        <v>6.1162079510702055E-3</v>
      </c>
      <c r="BM329" s="20">
        <v>0.58875</v>
      </c>
      <c r="BN329" s="20">
        <v>0.65749999999999997</v>
      </c>
      <c r="BO329" s="20">
        <v>0.53249999999999997</v>
      </c>
      <c r="BP329" s="46">
        <v>20.955414012738853</v>
      </c>
      <c r="BQ329" s="215" t="s">
        <v>8569</v>
      </c>
      <c r="BR329" s="79">
        <v>-0.30605268490374865</v>
      </c>
      <c r="BS329" s="9">
        <v>3.7450670416966814E-2</v>
      </c>
      <c r="BT329" s="9">
        <v>5.4620742214277485E-2</v>
      </c>
      <c r="BU329" s="47" t="s">
        <v>5993</v>
      </c>
      <c r="BV329" s="47">
        <v>44399</v>
      </c>
      <c r="BW329" s="14" t="s">
        <v>5474</v>
      </c>
      <c r="BX329" s="83">
        <v>-0.16726322188449844</v>
      </c>
      <c r="BY329" s="82">
        <v>1.63</v>
      </c>
      <c r="BZ329" s="46">
        <v>20.184049079754601</v>
      </c>
      <c r="CA329" s="48" t="s">
        <v>8485</v>
      </c>
      <c r="CB329" s="45">
        <v>98.699999999999989</v>
      </c>
      <c r="CC329" s="45">
        <v>0</v>
      </c>
      <c r="CD329" s="45">
        <v>0</v>
      </c>
      <c r="CE329" s="45">
        <v>0</v>
      </c>
      <c r="CF329" s="14" t="s">
        <v>8855</v>
      </c>
      <c r="CG329" s="7" t="s">
        <v>8556</v>
      </c>
      <c r="CH329" s="215" t="s">
        <v>8478</v>
      </c>
      <c r="CI329" s="215" t="s">
        <v>8498</v>
      </c>
      <c r="CJ329" s="215" t="s">
        <v>8479</v>
      </c>
      <c r="CK329" s="43" t="s">
        <v>5474</v>
      </c>
      <c r="CL329" s="43" t="s">
        <v>5474</v>
      </c>
      <c r="CM329" s="43" t="s">
        <v>5474</v>
      </c>
      <c r="CN329" s="145">
        <v>0</v>
      </c>
      <c r="CO329" s="145">
        <v>98.699999999999989</v>
      </c>
      <c r="CP329" s="148">
        <v>2118.6988316140419</v>
      </c>
      <c r="CQ329" s="189">
        <v>-0.48936170212765961</v>
      </c>
      <c r="CR329" s="189">
        <v>0</v>
      </c>
      <c r="CS329" s="99">
        <v>44856</v>
      </c>
      <c r="CT329" s="167" t="s">
        <v>5474</v>
      </c>
      <c r="CU329" s="43" t="s">
        <v>5474</v>
      </c>
      <c r="CV329" s="43" t="s">
        <v>5474</v>
      </c>
      <c r="CW329" s="43" t="s">
        <v>5474</v>
      </c>
      <c r="CX329" s="43" t="s">
        <v>5474</v>
      </c>
      <c r="CY329" s="43" t="s">
        <v>5474</v>
      </c>
      <c r="CZ329" s="43" t="s">
        <v>5474</v>
      </c>
      <c r="DA329" s="42" t="s">
        <v>5474</v>
      </c>
      <c r="DB329" s="42" t="s">
        <v>5474</v>
      </c>
      <c r="DC329" s="42" t="s">
        <v>5474</v>
      </c>
      <c r="DD329" s="42" t="s">
        <v>5474</v>
      </c>
      <c r="DE329" s="42" t="s">
        <v>5474</v>
      </c>
      <c r="DF329" s="42" t="s">
        <v>5474</v>
      </c>
      <c r="DG329" s="42" t="s">
        <v>5474</v>
      </c>
      <c r="DH329" s="42" t="s">
        <v>5474</v>
      </c>
    </row>
    <row r="330" spans="1:112">
      <c r="A330" s="22">
        <v>1309</v>
      </c>
      <c r="B330" s="7" t="s">
        <v>58</v>
      </c>
      <c r="C330" s="21">
        <v>-8.9800000000000005E-2</v>
      </c>
      <c r="D330" s="21">
        <v>0.2082</v>
      </c>
      <c r="E330" s="21">
        <v>-8.5900000000000004E-2</v>
      </c>
      <c r="F330" s="21">
        <v>0.22869999999999999</v>
      </c>
      <c r="G330" s="21">
        <v>0.48830000000000001</v>
      </c>
      <c r="H330" s="21">
        <v>0.1056</v>
      </c>
      <c r="I330" s="21">
        <v>0.65259999999999996</v>
      </c>
      <c r="J330" s="21">
        <v>1.1667000000000001</v>
      </c>
      <c r="K330" s="21">
        <v>-1.4500000000000001E-2</v>
      </c>
      <c r="L330" s="21">
        <v>2.8999999999999998E-3</v>
      </c>
      <c r="M330" s="21">
        <v>0.113</v>
      </c>
      <c r="N330" s="21">
        <v>-1.06E-2</v>
      </c>
      <c r="O330" s="21">
        <v>-3.0999999999999999E-3</v>
      </c>
      <c r="P330" s="21">
        <v>0.1108</v>
      </c>
      <c r="Q330" s="21">
        <v>7.6700000000000004E-2</v>
      </c>
      <c r="R330" s="21">
        <v>5.1299999999999998E-2</v>
      </c>
      <c r="S330" s="21">
        <v>0.13650000000000001</v>
      </c>
      <c r="T330" s="21">
        <v>7.6700000000000004E-2</v>
      </c>
      <c r="U330" s="10">
        <v>2.99</v>
      </c>
      <c r="V330" s="10">
        <v>7.2</v>
      </c>
      <c r="W330" s="7">
        <v>0.8</v>
      </c>
      <c r="X330" s="20">
        <v>0.51629999999999998</v>
      </c>
      <c r="Y330" s="75">
        <v>2020</v>
      </c>
      <c r="Z330" s="7">
        <v>2</v>
      </c>
      <c r="AA330" s="7">
        <v>1</v>
      </c>
      <c r="AB330" s="51">
        <v>2700</v>
      </c>
      <c r="AC330" s="51">
        <v>1244</v>
      </c>
      <c r="AD330" s="51"/>
      <c r="AE330" s="51"/>
      <c r="AF330" s="51">
        <v>285</v>
      </c>
      <c r="AG330" s="51">
        <v>101</v>
      </c>
      <c r="AH330" s="20">
        <v>7.7999999999999996E-3</v>
      </c>
      <c r="AI330" s="7" t="s">
        <v>8487</v>
      </c>
      <c r="AJ330" s="67" t="s">
        <v>8536</v>
      </c>
      <c r="AK330" s="44">
        <v>0.60708263069139967</v>
      </c>
      <c r="AL330" s="44">
        <v>0.59829059829059816</v>
      </c>
      <c r="AM330" s="44">
        <v>-0.78571428571428648</v>
      </c>
      <c r="AN330" s="25">
        <v>0.68554913294797681</v>
      </c>
      <c r="AO330" s="25">
        <v>0.13526011560693646</v>
      </c>
      <c r="AP330" s="215">
        <v>43.25</v>
      </c>
      <c r="AQ330" s="215" t="s">
        <v>8552</v>
      </c>
      <c r="AR330" s="44">
        <v>6.9848661233992996E-3</v>
      </c>
      <c r="AS330" s="171" t="s">
        <v>7019</v>
      </c>
      <c r="AT330" s="171" t="s">
        <v>7020</v>
      </c>
      <c r="AU330" s="171" t="s">
        <v>7021</v>
      </c>
      <c r="AV330" s="7" t="s">
        <v>8470</v>
      </c>
      <c r="AW330" s="14" t="s">
        <v>7018</v>
      </c>
      <c r="AX330" s="49" t="s">
        <v>6009</v>
      </c>
      <c r="AY330" s="38" t="s">
        <v>5961</v>
      </c>
      <c r="AZ330" s="14" t="s">
        <v>6157</v>
      </c>
      <c r="BA330" s="49" t="s">
        <v>6039</v>
      </c>
      <c r="BB330" s="38" t="s">
        <v>6007</v>
      </c>
      <c r="BC330" s="7">
        <v>0.7</v>
      </c>
      <c r="BD330" s="14" t="s">
        <v>5992</v>
      </c>
      <c r="BE330" s="49" t="s">
        <v>5967</v>
      </c>
      <c r="BF330" s="38" t="s">
        <v>5961</v>
      </c>
      <c r="BG330" s="7">
        <v>0.2</v>
      </c>
      <c r="BH330" s="45">
        <v>3140.0906435406855</v>
      </c>
      <c r="BI330" s="215" t="s">
        <v>8518</v>
      </c>
      <c r="BJ330" s="215" t="s">
        <v>8509</v>
      </c>
      <c r="BK330" s="7">
        <v>0.8</v>
      </c>
      <c r="BL330" s="25">
        <v>3.4802784222737488E-3</v>
      </c>
      <c r="BM330" s="20">
        <v>0.66568749999999999</v>
      </c>
      <c r="BN330" s="20">
        <v>0.66500000000000004</v>
      </c>
      <c r="BO330" s="20">
        <v>0.6662499999999999</v>
      </c>
      <c r="BP330" s="46">
        <v>6.0069444444444446</v>
      </c>
      <c r="BQ330" s="215" t="s">
        <v>8585</v>
      </c>
      <c r="BR330" s="79">
        <v>1.1891329479768789</v>
      </c>
      <c r="BS330" s="9">
        <v>1.2573554532574027E-2</v>
      </c>
      <c r="BT330" s="9">
        <v>0.13957625348359493</v>
      </c>
      <c r="BU330" s="47" t="s">
        <v>5993</v>
      </c>
      <c r="BV330" s="47" t="s">
        <v>5993</v>
      </c>
      <c r="BW330" s="14" t="s">
        <v>5474</v>
      </c>
      <c r="BX330" s="83">
        <v>1.7364161849710984</v>
      </c>
      <c r="BY330" s="82">
        <v>7.8900000000000006</v>
      </c>
      <c r="BZ330" s="46">
        <v>5.4816223067173633</v>
      </c>
      <c r="CA330" s="48" t="s">
        <v>8475</v>
      </c>
      <c r="CB330" s="45">
        <v>116775</v>
      </c>
      <c r="CC330" s="45">
        <v>53803</v>
      </c>
      <c r="CD330" s="45">
        <v>0</v>
      </c>
      <c r="CE330" s="45">
        <v>0</v>
      </c>
      <c r="CF330" s="14" t="s">
        <v>8856</v>
      </c>
      <c r="CG330" s="7" t="s">
        <v>8556</v>
      </c>
      <c r="CH330" s="215" t="s">
        <v>8478</v>
      </c>
      <c r="CI330" s="215" t="s">
        <v>8478</v>
      </c>
      <c r="CJ330" s="215" t="s">
        <v>8479</v>
      </c>
      <c r="CK330" s="43" t="s">
        <v>5474</v>
      </c>
      <c r="CL330" s="43" t="s">
        <v>5474</v>
      </c>
      <c r="CM330" s="43" t="s">
        <v>5474</v>
      </c>
      <c r="CN330" s="145">
        <v>53803</v>
      </c>
      <c r="CO330" s="145">
        <v>116775</v>
      </c>
      <c r="CP330" s="148">
        <v>135808.92033313465</v>
      </c>
      <c r="CQ330" s="189" t="s">
        <v>5474</v>
      </c>
      <c r="CR330" s="189" t="s">
        <v>5474</v>
      </c>
      <c r="CS330" s="99" t="s">
        <v>5474</v>
      </c>
      <c r="CT330" s="167" t="s">
        <v>5474</v>
      </c>
      <c r="CU330" s="43" t="s">
        <v>5474</v>
      </c>
      <c r="CV330" s="43" t="s">
        <v>5474</v>
      </c>
      <c r="CW330" s="43" t="s">
        <v>5474</v>
      </c>
      <c r="CX330" s="43" t="s">
        <v>5474</v>
      </c>
      <c r="CY330" s="43" t="s">
        <v>5474</v>
      </c>
      <c r="CZ330" s="43" t="s">
        <v>5474</v>
      </c>
      <c r="DA330" s="42" t="s">
        <v>5474</v>
      </c>
      <c r="DB330" s="42" t="s">
        <v>5474</v>
      </c>
      <c r="DC330" s="42" t="s">
        <v>5474</v>
      </c>
      <c r="DD330" s="42" t="s">
        <v>5474</v>
      </c>
      <c r="DE330" s="42" t="s">
        <v>5474</v>
      </c>
      <c r="DF330" s="42" t="s">
        <v>5474</v>
      </c>
      <c r="DG330" s="42" t="s">
        <v>5474</v>
      </c>
      <c r="DH330" s="42" t="s">
        <v>5474</v>
      </c>
    </row>
    <row r="331" spans="1:112">
      <c r="A331" s="22">
        <v>8096</v>
      </c>
      <c r="B331" s="7" t="s">
        <v>5952</v>
      </c>
      <c r="C331" s="21">
        <v>-0.1479</v>
      </c>
      <c r="D331" s="21">
        <v>-0.2344</v>
      </c>
      <c r="E331" s="21">
        <v>-0.22789999999999999</v>
      </c>
      <c r="F331" s="21">
        <v>-0.17979999999999999</v>
      </c>
      <c r="G331" s="21">
        <v>9.8299999999999998E-2</v>
      </c>
      <c r="H331" s="21">
        <v>0.2</v>
      </c>
      <c r="I331" s="21">
        <v>0.8</v>
      </c>
      <c r="J331" s="21">
        <v>0.1</v>
      </c>
      <c r="K331" s="21">
        <v>-2.5000000000000001E-3</v>
      </c>
      <c r="L331" s="21">
        <v>-1.9E-3</v>
      </c>
      <c r="M331" s="21">
        <v>-4.7999999999999996E-3</v>
      </c>
      <c r="N331" s="21">
        <v>4.4000000000000003E-3</v>
      </c>
      <c r="O331" s="21">
        <v>5.0000000000000001E-4</v>
      </c>
      <c r="P331" s="21">
        <v>1.1999999999999999E-3</v>
      </c>
      <c r="Q331" s="21">
        <v>-2.5999999999999999E-3</v>
      </c>
      <c r="R331" s="21">
        <v>-2.5000000000000001E-3</v>
      </c>
      <c r="S331" s="21">
        <v>6.4999999999999997E-3</v>
      </c>
      <c r="T331" s="21">
        <v>1.49E-2</v>
      </c>
      <c r="U331" s="10">
        <v>0.66</v>
      </c>
      <c r="V331" s="10">
        <v>0.77</v>
      </c>
      <c r="W331" s="7">
        <v>0.2</v>
      </c>
      <c r="X331" s="20">
        <v>0.54710000000000003</v>
      </c>
      <c r="Y331" s="75">
        <v>2020</v>
      </c>
      <c r="Z331" s="7">
        <v>0.2</v>
      </c>
      <c r="AA331" s="7">
        <v>0.2</v>
      </c>
      <c r="AB331" s="51">
        <v>-11</v>
      </c>
      <c r="AC331" s="51">
        <v>-163</v>
      </c>
      <c r="AD331" s="51"/>
      <c r="AE331" s="51"/>
      <c r="AF331" s="51">
        <v>-1</v>
      </c>
      <c r="AG331" s="51"/>
      <c r="AH331" s="20">
        <v>1.2999999999999999E-3</v>
      </c>
      <c r="AI331" s="7" t="s">
        <v>8481</v>
      </c>
      <c r="AJ331" s="67" t="s">
        <v>8494</v>
      </c>
      <c r="AK331" s="44">
        <v>0.52892561983471098</v>
      </c>
      <c r="AL331" s="44">
        <v>-0.68571428571428528</v>
      </c>
      <c r="AM331" s="44">
        <v>0.90909090909091084</v>
      </c>
      <c r="AN331" s="25">
        <v>0.44649446494464934</v>
      </c>
      <c r="AO331" s="25">
        <v>0.25830258302583026</v>
      </c>
      <c r="AP331" s="215">
        <v>13.55</v>
      </c>
      <c r="AQ331" s="215" t="s">
        <v>8552</v>
      </c>
      <c r="AR331" s="44">
        <v>3.8314176245210697E-2</v>
      </c>
      <c r="AS331" s="171" t="s">
        <v>7730</v>
      </c>
      <c r="AT331" s="171" t="s">
        <v>7031</v>
      </c>
      <c r="AU331" s="171" t="s">
        <v>7434</v>
      </c>
      <c r="AV331" s="7" t="s">
        <v>8470</v>
      </c>
      <c r="AW331" s="14" t="s">
        <v>6065</v>
      </c>
      <c r="AX331" s="49" t="s">
        <v>6009</v>
      </c>
      <c r="AY331" s="38" t="s">
        <v>5971</v>
      </c>
      <c r="AZ331" s="14" t="s">
        <v>6123</v>
      </c>
      <c r="BA331" s="49" t="s">
        <v>5967</v>
      </c>
      <c r="BB331" s="38" t="s">
        <v>5971</v>
      </c>
      <c r="BC331" s="7">
        <v>0.3</v>
      </c>
      <c r="BD331" s="14" t="s">
        <v>6118</v>
      </c>
      <c r="BE331" s="49" t="s">
        <v>5960</v>
      </c>
      <c r="BF331" s="38" t="s">
        <v>5961</v>
      </c>
      <c r="BG331" s="7">
        <v>0.4</v>
      </c>
      <c r="BH331" s="45">
        <v>1337.2430717755356</v>
      </c>
      <c r="BI331" s="215" t="s">
        <v>8489</v>
      </c>
      <c r="BJ331" s="215" t="s">
        <v>8520</v>
      </c>
      <c r="BK331" s="7">
        <v>1.5</v>
      </c>
      <c r="BL331" s="25">
        <v>3.8314176245210725E-2</v>
      </c>
      <c r="BM331" s="20">
        <v>0.5495000000000001</v>
      </c>
      <c r="BN331" s="20">
        <v>0.44500000000000001</v>
      </c>
      <c r="BO331" s="20">
        <v>0.63500000000000001</v>
      </c>
      <c r="BP331" s="46">
        <v>17.597402597402599</v>
      </c>
      <c r="BQ331" s="215" t="s">
        <v>8483</v>
      </c>
      <c r="BR331" s="79">
        <v>-0.32693726937269368</v>
      </c>
      <c r="BS331" s="9">
        <v>8.8583263920825051E-3</v>
      </c>
      <c r="BT331" s="9">
        <v>2.8742006861337321E-2</v>
      </c>
      <c r="BU331" s="47" t="s">
        <v>5993</v>
      </c>
      <c r="BV331" s="47" t="s">
        <v>5993</v>
      </c>
      <c r="BW331" s="14" t="s">
        <v>5474</v>
      </c>
      <c r="BX331" s="83">
        <v>-0.15867158671586717</v>
      </c>
      <c r="BY331" s="82">
        <v>0.76</v>
      </c>
      <c r="BZ331" s="46">
        <v>17.828947368421055</v>
      </c>
      <c r="CA331" s="48" t="s">
        <v>5474</v>
      </c>
      <c r="CB331" s="45">
        <v>-149.05000000000001</v>
      </c>
      <c r="CC331" s="45">
        <v>-2208.65</v>
      </c>
      <c r="CD331" s="45">
        <v>0</v>
      </c>
      <c r="CE331" s="45">
        <v>0</v>
      </c>
      <c r="CF331" s="14" t="s">
        <v>8857</v>
      </c>
      <c r="CG331" s="7" t="s">
        <v>8477</v>
      </c>
      <c r="CH331" s="215" t="s">
        <v>8498</v>
      </c>
      <c r="CI331" s="215" t="s">
        <v>8478</v>
      </c>
      <c r="CJ331" s="215" t="s">
        <v>8479</v>
      </c>
      <c r="CK331" s="43" t="s">
        <v>5474</v>
      </c>
      <c r="CL331" s="43" t="s">
        <v>5474</v>
      </c>
      <c r="CM331" s="43" t="s">
        <v>5474</v>
      </c>
      <c r="CN331" s="145">
        <v>-2208.65</v>
      </c>
      <c r="CO331" s="145">
        <v>-149.05000000000001</v>
      </c>
      <c r="CP331" s="148">
        <v>18119.643622558509</v>
      </c>
      <c r="CQ331" s="189" t="s">
        <v>5474</v>
      </c>
      <c r="CR331" s="189" t="s">
        <v>5474</v>
      </c>
      <c r="CS331" s="99" t="s">
        <v>5474</v>
      </c>
      <c r="CT331" s="167" t="s">
        <v>5474</v>
      </c>
      <c r="CU331" s="43" t="s">
        <v>5474</v>
      </c>
      <c r="CV331" s="43" t="s">
        <v>5474</v>
      </c>
      <c r="CW331" s="43" t="s">
        <v>5474</v>
      </c>
      <c r="CX331" s="43" t="s">
        <v>5474</v>
      </c>
      <c r="CY331" s="43" t="s">
        <v>5474</v>
      </c>
      <c r="CZ331" s="43" t="s">
        <v>5474</v>
      </c>
      <c r="DA331" s="42" t="s">
        <v>5474</v>
      </c>
      <c r="DB331" s="42" t="s">
        <v>5474</v>
      </c>
      <c r="DC331" s="42" t="s">
        <v>5474</v>
      </c>
      <c r="DD331" s="42" t="s">
        <v>5474</v>
      </c>
      <c r="DE331" s="42" t="s">
        <v>5474</v>
      </c>
      <c r="DF331" s="42" t="s">
        <v>5474</v>
      </c>
      <c r="DG331" s="42" t="s">
        <v>5474</v>
      </c>
      <c r="DH331" s="42" t="s">
        <v>5474</v>
      </c>
    </row>
    <row r="332" spans="1:112">
      <c r="A332" s="22">
        <v>3023</v>
      </c>
      <c r="B332" s="7" t="s">
        <v>595</v>
      </c>
      <c r="C332" s="21">
        <v>9.7000000000000003E-3</v>
      </c>
      <c r="D332" s="21">
        <v>0.15290000000000001</v>
      </c>
      <c r="E332" s="21">
        <v>1.4999999999999999E-2</v>
      </c>
      <c r="F332" s="21">
        <v>0.1147</v>
      </c>
      <c r="G332" s="21">
        <v>0.24879999999999999</v>
      </c>
      <c r="H332" s="21">
        <v>8.3299999999999999E-2</v>
      </c>
      <c r="I332" s="21">
        <v>8.3299999999999999E-2</v>
      </c>
      <c r="J332" s="21">
        <v>0.17979999999999999</v>
      </c>
      <c r="K332" s="21">
        <v>-2.7000000000000001E-3</v>
      </c>
      <c r="L332" s="21">
        <v>-4.8999999999999998E-3</v>
      </c>
      <c r="M332" s="21">
        <v>-2E-3</v>
      </c>
      <c r="N332" s="21">
        <v>-6.1000000000000004E-3</v>
      </c>
      <c r="O332" s="21">
        <v>-6.1999999999999998E-3</v>
      </c>
      <c r="P332" s="21">
        <v>1.12E-2</v>
      </c>
      <c r="Q332" s="21">
        <v>4.7000000000000002E-3</v>
      </c>
      <c r="R332" s="21">
        <v>-5.0000000000000001E-4</v>
      </c>
      <c r="S332" s="21">
        <v>0.21879999999999999</v>
      </c>
      <c r="T332" s="21">
        <v>0.107</v>
      </c>
      <c r="U332" s="10">
        <v>5.25</v>
      </c>
      <c r="V332" s="10">
        <v>9.89</v>
      </c>
      <c r="W332" s="7">
        <v>4.7530000000000001</v>
      </c>
      <c r="X332" s="20">
        <v>0.71099999999999997</v>
      </c>
      <c r="Y332" s="75">
        <v>2020</v>
      </c>
      <c r="Z332" s="7">
        <v>6.2881</v>
      </c>
      <c r="AA332" s="7">
        <v>0</v>
      </c>
      <c r="AB332" s="51">
        <v>24</v>
      </c>
      <c r="AC332" s="51">
        <v>-62</v>
      </c>
      <c r="AD332" s="51">
        <v>36</v>
      </c>
      <c r="AE332" s="51"/>
      <c r="AF332" s="51">
        <v>15</v>
      </c>
      <c r="AG332" s="51">
        <v>1</v>
      </c>
      <c r="AH332" s="20">
        <v>0</v>
      </c>
      <c r="AI332" s="7" t="s">
        <v>8467</v>
      </c>
      <c r="AJ332" s="67" t="s">
        <v>8494</v>
      </c>
      <c r="AK332" s="44">
        <v>-0.60569105691056913</v>
      </c>
      <c r="AL332" s="44">
        <v>-0.62352941176470589</v>
      </c>
      <c r="AM332" s="44">
        <v>0.83333333333333337</v>
      </c>
      <c r="AN332" s="25">
        <v>0.55033557046979864</v>
      </c>
      <c r="AO332" s="25">
        <v>0.19015659955257272</v>
      </c>
      <c r="AP332" s="215">
        <v>223.5</v>
      </c>
      <c r="AQ332" s="215" t="s">
        <v>8552</v>
      </c>
      <c r="AR332" s="44">
        <v>1.1312217194570101E-2</v>
      </c>
      <c r="AS332" s="171" t="s">
        <v>7730</v>
      </c>
      <c r="AT332" s="171" t="s">
        <v>7054</v>
      </c>
      <c r="AU332" s="171" t="s">
        <v>7057</v>
      </c>
      <c r="AV332" s="7" t="s">
        <v>8470</v>
      </c>
      <c r="AW332" s="14" t="s">
        <v>6388</v>
      </c>
      <c r="AX332" s="49" t="s">
        <v>6009</v>
      </c>
      <c r="AY332" s="38" t="s">
        <v>5971</v>
      </c>
      <c r="AZ332" s="14" t="s">
        <v>6038</v>
      </c>
      <c r="BA332" s="49" t="s">
        <v>6039</v>
      </c>
      <c r="BB332" s="38" t="s">
        <v>6007</v>
      </c>
      <c r="BC332" s="7">
        <v>0.4</v>
      </c>
      <c r="BD332" s="14" t="s">
        <v>6092</v>
      </c>
      <c r="BE332" s="49" t="s">
        <v>5967</v>
      </c>
      <c r="BF332" s="38" t="s">
        <v>5961</v>
      </c>
      <c r="BG332" s="7">
        <v>0.8</v>
      </c>
      <c r="BH332" s="45">
        <v>330.12398105704926</v>
      </c>
      <c r="BI332" s="215" t="s">
        <v>8471</v>
      </c>
      <c r="BJ332" s="215" t="s">
        <v>8509</v>
      </c>
      <c r="BK332" s="7">
        <v>0.9</v>
      </c>
      <c r="BL332" s="25">
        <v>1.1312217194570135E-2</v>
      </c>
      <c r="BM332" s="20">
        <v>0.63412500000000005</v>
      </c>
      <c r="BN332" s="20">
        <v>0.65749999999999997</v>
      </c>
      <c r="BO332" s="20">
        <v>0.61499999999999999</v>
      </c>
      <c r="BP332" s="46">
        <v>22.598584428715874</v>
      </c>
      <c r="BQ332" s="215" t="s">
        <v>8540</v>
      </c>
      <c r="BR332" s="79">
        <v>-0.4565436241610738</v>
      </c>
      <c r="BS332" s="9">
        <v>1.5326558869984241E-2</v>
      </c>
      <c r="BT332" s="9">
        <v>2.2155068464694283E-2</v>
      </c>
      <c r="BU332" s="47" t="s">
        <v>5993</v>
      </c>
      <c r="BV332" s="47" t="s">
        <v>5993</v>
      </c>
      <c r="BW332" s="14" t="s">
        <v>8583</v>
      </c>
      <c r="BX332" s="83">
        <v>-0.3478523489932886</v>
      </c>
      <c r="BY332" s="82">
        <v>10.25</v>
      </c>
      <c r="BZ332" s="46">
        <v>21.804878048780488</v>
      </c>
      <c r="CA332" s="48" t="s">
        <v>8702</v>
      </c>
      <c r="CB332" s="45">
        <v>5364</v>
      </c>
      <c r="CC332" s="45">
        <v>-13857</v>
      </c>
      <c r="CD332" s="45">
        <v>8046</v>
      </c>
      <c r="CE332" s="45">
        <v>0</v>
      </c>
      <c r="CF332" s="14" t="s">
        <v>8858</v>
      </c>
      <c r="CG332" s="7" t="s">
        <v>8477</v>
      </c>
      <c r="CH332" s="215" t="s">
        <v>8498</v>
      </c>
      <c r="CI332" s="215" t="s">
        <v>8478</v>
      </c>
      <c r="CJ332" s="215" t="s">
        <v>8479</v>
      </c>
      <c r="CK332" s="43" t="s">
        <v>6887</v>
      </c>
      <c r="CL332" s="43" t="s">
        <v>5474</v>
      </c>
      <c r="CM332" s="43" t="s">
        <v>5474</v>
      </c>
      <c r="CN332" s="145">
        <v>-13857</v>
      </c>
      <c r="CO332" s="145">
        <v>13410</v>
      </c>
      <c r="CP332" s="148">
        <v>73782.709766250511</v>
      </c>
      <c r="CQ332" s="189">
        <v>9.1722595078299773E-2</v>
      </c>
      <c r="CR332" s="189">
        <v>0</v>
      </c>
      <c r="CS332" s="99">
        <v>44910</v>
      </c>
      <c r="CT332" s="167" t="s">
        <v>5474</v>
      </c>
      <c r="CU332" s="43" t="s">
        <v>5474</v>
      </c>
      <c r="CV332" s="43" t="s">
        <v>5474</v>
      </c>
      <c r="CW332" s="43" t="s">
        <v>5474</v>
      </c>
      <c r="CX332" s="43" t="s">
        <v>5474</v>
      </c>
      <c r="CY332" s="43" t="s">
        <v>5474</v>
      </c>
      <c r="CZ332" s="43" t="s">
        <v>5474</v>
      </c>
      <c r="DA332" s="42" t="s">
        <v>5474</v>
      </c>
      <c r="DB332" s="42" t="s">
        <v>5474</v>
      </c>
      <c r="DC332" s="42" t="s">
        <v>5474</v>
      </c>
      <c r="DD332" s="42" t="s">
        <v>5474</v>
      </c>
      <c r="DE332" s="42" t="s">
        <v>5474</v>
      </c>
      <c r="DF332" s="42" t="s">
        <v>5474</v>
      </c>
      <c r="DG332" s="42" t="s">
        <v>5474</v>
      </c>
      <c r="DH332" s="42" t="s">
        <v>5474</v>
      </c>
    </row>
    <row r="333" spans="1:112">
      <c r="A333" s="22">
        <v>5471</v>
      </c>
      <c r="B333" s="7" t="s">
        <v>1141</v>
      </c>
      <c r="C333" s="21">
        <v>5.96E-2</v>
      </c>
      <c r="D333" s="21">
        <v>0.16880000000000001</v>
      </c>
      <c r="E333" s="21">
        <v>2.4400000000000002E-2</v>
      </c>
      <c r="F333" s="21">
        <v>5.4100000000000002E-2</v>
      </c>
      <c r="G333" s="21">
        <v>0.25640000000000002</v>
      </c>
      <c r="H333" s="21">
        <v>0.48130000000000001</v>
      </c>
      <c r="I333" s="21">
        <v>0.19700000000000001</v>
      </c>
      <c r="J333" s="21">
        <v>0.39789999999999998</v>
      </c>
      <c r="K333" s="21">
        <v>7.9200000000000007E-2</v>
      </c>
      <c r="L333" s="21">
        <v>7.3700000000000002E-2</v>
      </c>
      <c r="M333" s="21">
        <v>1.3299999999999999E-2</v>
      </c>
      <c r="N333" s="21">
        <v>6.7599999999999993E-2</v>
      </c>
      <c r="O333" s="21">
        <v>6.7400000000000002E-2</v>
      </c>
      <c r="P333" s="21">
        <v>8.5999999999999993E-2</v>
      </c>
      <c r="Q333" s="21">
        <v>2.86E-2</v>
      </c>
      <c r="R333" s="21">
        <v>2.2200000000000001E-2</v>
      </c>
      <c r="S333" s="21">
        <v>0.13950000000000001</v>
      </c>
      <c r="T333" s="21">
        <v>0.1135</v>
      </c>
      <c r="U333" s="10">
        <v>3.97</v>
      </c>
      <c r="V333" s="10">
        <v>7.24</v>
      </c>
      <c r="W333" s="7">
        <v>2.6360000000000001</v>
      </c>
      <c r="X333" s="20">
        <v>0.98660000000000003</v>
      </c>
      <c r="Y333" s="75">
        <v>2020</v>
      </c>
      <c r="Z333" s="7">
        <v>5.7</v>
      </c>
      <c r="AA333" s="7">
        <v>0</v>
      </c>
      <c r="AB333" s="51">
        <v>-399</v>
      </c>
      <c r="AC333" s="51">
        <v>-318</v>
      </c>
      <c r="AD333" s="51">
        <v>79</v>
      </c>
      <c r="AE333" s="51"/>
      <c r="AF333" s="51">
        <v>59</v>
      </c>
      <c r="AG333" s="51">
        <v>2</v>
      </c>
      <c r="AH333" s="20">
        <v>4.4000000000000003E-3</v>
      </c>
      <c r="AI333" s="7" t="s">
        <v>8487</v>
      </c>
      <c r="AJ333" s="67" t="s">
        <v>8494</v>
      </c>
      <c r="AK333" s="44">
        <v>0.60091743119266061</v>
      </c>
      <c r="AL333" s="44">
        <v>-0.71283783783783783</v>
      </c>
      <c r="AM333" s="44">
        <v>0.93103448275862444</v>
      </c>
      <c r="AN333" s="25">
        <v>0.70398277717976321</v>
      </c>
      <c r="AO333" s="25">
        <v>0.31862217438105483</v>
      </c>
      <c r="AP333" s="215">
        <v>92.9</v>
      </c>
      <c r="AQ333" s="215" t="s">
        <v>8552</v>
      </c>
      <c r="AR333" s="44">
        <v>3.10765815760266E-2</v>
      </c>
      <c r="AS333" s="171" t="s">
        <v>8137</v>
      </c>
      <c r="AT333" s="171" t="s">
        <v>7597</v>
      </c>
      <c r="AU333" s="171" t="s">
        <v>7012</v>
      </c>
      <c r="AV333" s="7" t="s">
        <v>5474</v>
      </c>
      <c r="AW333" s="14" t="s">
        <v>6157</v>
      </c>
      <c r="AX333" s="49" t="s">
        <v>6009</v>
      </c>
      <c r="AY333" s="38" t="s">
        <v>5971</v>
      </c>
      <c r="AZ333" s="14" t="s">
        <v>6271</v>
      </c>
      <c r="BA333" s="49" t="s">
        <v>5967</v>
      </c>
      <c r="BB333" s="38" t="s">
        <v>5971</v>
      </c>
      <c r="BC333" s="7">
        <v>0.7</v>
      </c>
      <c r="BD333" s="14" t="s">
        <v>6118</v>
      </c>
      <c r="BE333" s="49" t="s">
        <v>5967</v>
      </c>
      <c r="BF333" s="38" t="s">
        <v>5961</v>
      </c>
      <c r="BG333" s="7">
        <v>0.3</v>
      </c>
      <c r="BH333" s="45">
        <v>2797.1071933486892</v>
      </c>
      <c r="BI333" s="215" t="s">
        <v>8518</v>
      </c>
      <c r="BJ333" s="215" t="s">
        <v>8568</v>
      </c>
      <c r="BK333" s="7">
        <v>0.7</v>
      </c>
      <c r="BL333" s="25">
        <v>2.993348115299338E-2</v>
      </c>
      <c r="BM333" s="20">
        <v>0.66262499999999991</v>
      </c>
      <c r="BN333" s="20">
        <v>0.64749999999999996</v>
      </c>
      <c r="BO333" s="20">
        <v>0.67499999999999982</v>
      </c>
      <c r="BP333" s="46">
        <v>12.831491712707182</v>
      </c>
      <c r="BQ333" s="215" t="s">
        <v>8585</v>
      </c>
      <c r="BR333" s="79">
        <v>0.3398927161822749</v>
      </c>
      <c r="BS333" s="9">
        <v>2.239359381632533E-2</v>
      </c>
      <c r="BT333" s="9">
        <v>5.5183473772082436E-2</v>
      </c>
      <c r="BU333" s="47" t="s">
        <v>5993</v>
      </c>
      <c r="BV333" s="47" t="s">
        <v>5993</v>
      </c>
      <c r="BW333" s="14" t="s">
        <v>8514</v>
      </c>
      <c r="BX333" s="83">
        <v>0.60787125941872977</v>
      </c>
      <c r="BY333" s="82">
        <v>7.57</v>
      </c>
      <c r="BZ333" s="46">
        <v>12.27212681638045</v>
      </c>
      <c r="CA333" s="48" t="s">
        <v>8538</v>
      </c>
      <c r="CB333" s="45">
        <v>-37067.100000000006</v>
      </c>
      <c r="CC333" s="45">
        <v>-29542.2</v>
      </c>
      <c r="CD333" s="45">
        <v>7339.1</v>
      </c>
      <c r="CE333" s="45">
        <v>0</v>
      </c>
      <c r="CF333" s="14" t="s">
        <v>8859</v>
      </c>
      <c r="CG333" s="7" t="s">
        <v>8477</v>
      </c>
      <c r="CH333" s="215" t="s">
        <v>8478</v>
      </c>
      <c r="CI333" s="215" t="s">
        <v>8478</v>
      </c>
      <c r="CJ333" s="215" t="s">
        <v>8479</v>
      </c>
      <c r="CK333" s="43" t="s">
        <v>5474</v>
      </c>
      <c r="CL333" s="43" t="s">
        <v>5474</v>
      </c>
      <c r="CM333" s="43" t="s">
        <v>5474</v>
      </c>
      <c r="CN333" s="145">
        <v>-29542.2</v>
      </c>
      <c r="CO333" s="145">
        <v>-29728.000000000007</v>
      </c>
      <c r="CP333" s="148">
        <v>259851.25826209324</v>
      </c>
      <c r="CQ333" s="189" t="s">
        <v>5474</v>
      </c>
      <c r="CR333" s="189" t="s">
        <v>5474</v>
      </c>
      <c r="CS333" s="99" t="s">
        <v>5474</v>
      </c>
      <c r="CT333" s="167" t="s">
        <v>5474</v>
      </c>
      <c r="CU333" s="43" t="s">
        <v>5474</v>
      </c>
      <c r="CV333" s="43" t="s">
        <v>5474</v>
      </c>
      <c r="CW333" s="43" t="s">
        <v>5474</v>
      </c>
      <c r="CX333" s="43" t="s">
        <v>5474</v>
      </c>
      <c r="CY333" s="43" t="s">
        <v>5474</v>
      </c>
      <c r="CZ333" s="43" t="s">
        <v>5474</v>
      </c>
      <c r="DA333" s="42" t="s">
        <v>5474</v>
      </c>
      <c r="DB333" s="42" t="s">
        <v>5474</v>
      </c>
      <c r="DC333" s="42" t="s">
        <v>5474</v>
      </c>
      <c r="DD333" s="42" t="s">
        <v>5474</v>
      </c>
      <c r="DE333" s="42" t="s">
        <v>5474</v>
      </c>
      <c r="DF333" s="42" t="s">
        <v>5474</v>
      </c>
      <c r="DG333" s="42" t="s">
        <v>5474</v>
      </c>
      <c r="DH333" s="42" t="s">
        <v>5474</v>
      </c>
    </row>
    <row r="334" spans="1:112">
      <c r="A334" s="22">
        <v>3686</v>
      </c>
      <c r="B334" s="7" t="s">
        <v>863</v>
      </c>
      <c r="C334" s="21">
        <v>3.0999999999999999E-3</v>
      </c>
      <c r="D334" s="21">
        <v>2.7625999999999999</v>
      </c>
      <c r="E334" s="21">
        <v>0.2802</v>
      </c>
      <c r="F334" s="21">
        <v>1.7354000000000001</v>
      </c>
      <c r="G334" s="21">
        <v>1.3048</v>
      </c>
      <c r="H334" s="21">
        <v>0.35289999999999999</v>
      </c>
      <c r="I334" s="21">
        <v>0.3125</v>
      </c>
      <c r="J334" s="21">
        <v>0.6</v>
      </c>
      <c r="K334" s="21">
        <v>0.24429999999999999</v>
      </c>
      <c r="L334" s="21">
        <v>0.28949999999999998</v>
      </c>
      <c r="M334" s="21">
        <v>0.79510000000000003</v>
      </c>
      <c r="N334" s="21">
        <v>0.36680000000000001</v>
      </c>
      <c r="O334" s="21">
        <v>0.68330000000000002</v>
      </c>
      <c r="P334" s="21">
        <v>0.93759999999999999</v>
      </c>
      <c r="Q334" s="21">
        <v>2.4E-2</v>
      </c>
      <c r="R334" s="21">
        <v>1.14E-2</v>
      </c>
      <c r="S334" s="21">
        <v>-0.33069999999999999</v>
      </c>
      <c r="T334" s="21">
        <v>-0.25590000000000002</v>
      </c>
      <c r="U334" s="10">
        <v>-0.28000000000000003</v>
      </c>
      <c r="V334" s="10">
        <v>-0.91</v>
      </c>
      <c r="W334" s="7">
        <v>0</v>
      </c>
      <c r="X334" s="20">
        <v>0</v>
      </c>
      <c r="Y334" s="75"/>
      <c r="Z334" s="7"/>
      <c r="AA334" s="7"/>
      <c r="AB334" s="51">
        <v>31</v>
      </c>
      <c r="AC334" s="51">
        <v>-94</v>
      </c>
      <c r="AD334" s="51"/>
      <c r="AE334" s="51"/>
      <c r="AF334" s="51"/>
      <c r="AG334" s="51"/>
      <c r="AH334" s="20">
        <v>0</v>
      </c>
      <c r="AI334" s="7" t="s">
        <v>8481</v>
      </c>
      <c r="AJ334" s="67" t="s">
        <v>8494</v>
      </c>
      <c r="AK334" s="44">
        <v>-0.57322175732217584</v>
      </c>
      <c r="AL334" s="44">
        <v>-0.65094339622641506</v>
      </c>
      <c r="AM334" s="44">
        <v>0.70370370370370239</v>
      </c>
      <c r="AN334" s="25">
        <v>0.67514124293785316</v>
      </c>
      <c r="AO334" s="25">
        <v>0.29943502824858753</v>
      </c>
      <c r="AP334" s="215">
        <v>17.7</v>
      </c>
      <c r="AQ334" s="215" t="s">
        <v>8552</v>
      </c>
      <c r="AR334" s="44">
        <v>6.3063063063063002E-2</v>
      </c>
      <c r="AS334" s="171" t="s">
        <v>7458</v>
      </c>
      <c r="AT334" s="171" t="s">
        <v>7842</v>
      </c>
      <c r="AU334" s="171" t="s">
        <v>7037</v>
      </c>
      <c r="AV334" s="7" t="s">
        <v>5474</v>
      </c>
      <c r="AW334" s="14" t="s">
        <v>6157</v>
      </c>
      <c r="AX334" s="49" t="s">
        <v>6009</v>
      </c>
      <c r="AY334" s="38" t="s">
        <v>5971</v>
      </c>
      <c r="AZ334" s="14" t="s">
        <v>6546</v>
      </c>
      <c r="BA334" s="49" t="s">
        <v>5993</v>
      </c>
      <c r="BB334" s="38" t="s">
        <v>5993</v>
      </c>
      <c r="BC334" s="7">
        <v>0.4</v>
      </c>
      <c r="BD334" s="14" t="s">
        <v>6077</v>
      </c>
      <c r="BE334" s="49" t="s">
        <v>5967</v>
      </c>
      <c r="BF334" s="38" t="s">
        <v>5961</v>
      </c>
      <c r="BG334" s="7">
        <v>0.2</v>
      </c>
      <c r="BH334" s="45">
        <v>2143.842283723433</v>
      </c>
      <c r="BI334" s="215" t="s">
        <v>8489</v>
      </c>
      <c r="BJ334" s="215" t="s">
        <v>8543</v>
      </c>
      <c r="BK334" s="7">
        <v>2.7</v>
      </c>
      <c r="BL334" s="25">
        <v>5.6716417910447715E-2</v>
      </c>
      <c r="BM334" s="20">
        <v>0.83749999999999991</v>
      </c>
      <c r="BN334" s="20">
        <v>0.86499999999999999</v>
      </c>
      <c r="BO334" s="20">
        <v>0.81499999999999995</v>
      </c>
      <c r="BP334" s="46" t="s">
        <v>8473</v>
      </c>
      <c r="BQ334" s="215" t="s">
        <v>8473</v>
      </c>
      <c r="BR334" s="79" t="s">
        <v>8473</v>
      </c>
      <c r="BS334" s="9">
        <v>0</v>
      </c>
      <c r="BT334" s="9">
        <v>0</v>
      </c>
      <c r="BU334" s="47" t="s">
        <v>5993</v>
      </c>
      <c r="BV334" s="47" t="s">
        <v>5993</v>
      </c>
      <c r="BW334" s="14" t="s">
        <v>5474</v>
      </c>
      <c r="BX334" s="83" t="s">
        <v>8473</v>
      </c>
      <c r="BY334" s="82" t="s">
        <v>8473</v>
      </c>
      <c r="BZ334" s="46" t="s">
        <v>8473</v>
      </c>
      <c r="CA334" s="48" t="s">
        <v>8485</v>
      </c>
      <c r="CB334" s="45">
        <v>548.69999999999993</v>
      </c>
      <c r="CC334" s="45">
        <v>-1663.8</v>
      </c>
      <c r="CD334" s="45">
        <v>0</v>
      </c>
      <c r="CE334" s="45">
        <v>0</v>
      </c>
      <c r="CF334" s="14" t="s">
        <v>8860</v>
      </c>
      <c r="CG334" s="7" t="s">
        <v>8477</v>
      </c>
      <c r="CH334" s="215" t="s">
        <v>8478</v>
      </c>
      <c r="CI334" s="215" t="s">
        <v>8479</v>
      </c>
      <c r="CJ334" s="215" t="s">
        <v>8479</v>
      </c>
      <c r="CK334" s="43" t="s">
        <v>5474</v>
      </c>
      <c r="CL334" s="43" t="s">
        <v>5474</v>
      </c>
      <c r="CM334" s="43" t="s">
        <v>6898</v>
      </c>
      <c r="CN334" s="145">
        <v>-1663.8</v>
      </c>
      <c r="CO334" s="145">
        <v>548.69999999999993</v>
      </c>
      <c r="CP334" s="148">
        <v>37946.008421904764</v>
      </c>
      <c r="CQ334" s="189" t="s">
        <v>5474</v>
      </c>
      <c r="CR334" s="189" t="s">
        <v>5474</v>
      </c>
      <c r="CS334" s="99" t="s">
        <v>5474</v>
      </c>
      <c r="CT334" s="167" t="s">
        <v>8528</v>
      </c>
      <c r="CU334" s="43" t="s">
        <v>5474</v>
      </c>
      <c r="CV334" s="43" t="s">
        <v>5474</v>
      </c>
      <c r="CW334" s="43" t="s">
        <v>5474</v>
      </c>
      <c r="CX334" s="43" t="s">
        <v>5474</v>
      </c>
      <c r="CY334" s="43" t="s">
        <v>5474</v>
      </c>
      <c r="CZ334" s="43" t="s">
        <v>5474</v>
      </c>
      <c r="DA334" s="42" t="s">
        <v>5474</v>
      </c>
      <c r="DB334" s="42" t="s">
        <v>8528</v>
      </c>
      <c r="DC334" s="42" t="s">
        <v>5474</v>
      </c>
      <c r="DD334" s="42" t="s">
        <v>5474</v>
      </c>
      <c r="DE334" s="42" t="s">
        <v>5474</v>
      </c>
      <c r="DF334" s="42" t="s">
        <v>5474</v>
      </c>
      <c r="DG334" s="42" t="s">
        <v>5474</v>
      </c>
      <c r="DH334" s="42" t="s">
        <v>5474</v>
      </c>
    </row>
    <row r="335" spans="1:112">
      <c r="A335" s="22">
        <v>3672</v>
      </c>
      <c r="B335" s="7" t="s">
        <v>855</v>
      </c>
      <c r="C335" s="21">
        <v>0.15079999999999999</v>
      </c>
      <c r="D335" s="21">
        <v>-1.7600000000000001E-2</v>
      </c>
      <c r="E335" s="21">
        <v>8.3400000000000002E-2</v>
      </c>
      <c r="F335" s="21">
        <v>-9.6699999999999994E-2</v>
      </c>
      <c r="G335" s="21">
        <v>8.2500000000000004E-2</v>
      </c>
      <c r="H335" s="21">
        <v>1.1922999999999999</v>
      </c>
      <c r="I335" s="21">
        <v>-0.44440000000000002</v>
      </c>
      <c r="J335" s="21">
        <v>0.125</v>
      </c>
      <c r="K335" s="21">
        <v>1.41E-2</v>
      </c>
      <c r="L335" s="21">
        <v>3.2899999999999999E-2</v>
      </c>
      <c r="M335" s="21">
        <v>9.1000000000000004E-3</v>
      </c>
      <c r="N335" s="21">
        <v>9.0399999999999994E-2</v>
      </c>
      <c r="O335" s="21">
        <v>3.9199999999999999E-2</v>
      </c>
      <c r="P335" s="21">
        <v>9.1999999999999998E-2</v>
      </c>
      <c r="Q335" s="21">
        <v>3.6200000000000003E-2</v>
      </c>
      <c r="R335" s="21">
        <v>2.3300000000000001E-2</v>
      </c>
      <c r="S335" s="21">
        <v>8.8999999999999999E-3</v>
      </c>
      <c r="T335" s="21">
        <v>0.22090000000000001</v>
      </c>
      <c r="U335" s="10">
        <v>-0.21</v>
      </c>
      <c r="V335" s="10">
        <v>0.56000000000000005</v>
      </c>
      <c r="W335" s="7">
        <v>0.63690000000000002</v>
      </c>
      <c r="X335" s="20">
        <v>0.76100000000000001</v>
      </c>
      <c r="Y335" s="75">
        <v>2020</v>
      </c>
      <c r="Z335" s="7">
        <v>0.25</v>
      </c>
      <c r="AA335" s="7">
        <v>0</v>
      </c>
      <c r="AB335" s="51">
        <v>6</v>
      </c>
      <c r="AC335" s="51"/>
      <c r="AD335" s="51"/>
      <c r="AE335" s="51"/>
      <c r="AF335" s="51">
        <v>1</v>
      </c>
      <c r="AG335" s="51"/>
      <c r="AH335" s="20">
        <v>2.5999999999999999E-2</v>
      </c>
      <c r="AI335" s="7" t="s">
        <v>8493</v>
      </c>
      <c r="AJ335" s="67" t="s">
        <v>8494</v>
      </c>
      <c r="AK335" s="44">
        <v>-0.92682926829268286</v>
      </c>
      <c r="AL335" s="44">
        <v>-0.80851063829787229</v>
      </c>
      <c r="AM335" s="44">
        <v>-0.57142857142856995</v>
      </c>
      <c r="AN335" s="25">
        <v>0.86013986013985999</v>
      </c>
      <c r="AO335" s="25">
        <v>0.32867132867132876</v>
      </c>
      <c r="AP335" s="215">
        <v>14.3</v>
      </c>
      <c r="AQ335" s="215" t="s">
        <v>8552</v>
      </c>
      <c r="AR335" s="44">
        <v>0.04</v>
      </c>
      <c r="AS335" s="171" t="s">
        <v>7458</v>
      </c>
      <c r="AT335" s="171" t="s">
        <v>6892</v>
      </c>
      <c r="AU335" s="171" t="s">
        <v>6980</v>
      </c>
      <c r="AV335" s="7" t="s">
        <v>8470</v>
      </c>
      <c r="AW335" s="14" t="s">
        <v>7935</v>
      </c>
      <c r="AX335" s="49" t="s">
        <v>6009</v>
      </c>
      <c r="AY335" s="38" t="s">
        <v>6007</v>
      </c>
      <c r="AZ335" s="14" t="s">
        <v>6517</v>
      </c>
      <c r="BA335" s="49" t="s">
        <v>5967</v>
      </c>
      <c r="BB335" s="38" t="s">
        <v>6007</v>
      </c>
      <c r="BC335" s="7">
        <v>0.1</v>
      </c>
      <c r="BD335" s="14" t="s">
        <v>6102</v>
      </c>
      <c r="BE335" s="49" t="s">
        <v>5967</v>
      </c>
      <c r="BF335" s="38" t="s">
        <v>6007</v>
      </c>
      <c r="BG335" s="7">
        <v>4.0999999999999996</v>
      </c>
      <c r="BH335" s="45">
        <v>90.04821656033333</v>
      </c>
      <c r="BI335" s="215" t="s">
        <v>8495</v>
      </c>
      <c r="BJ335" s="215" t="s">
        <v>8554</v>
      </c>
      <c r="BK335" s="7">
        <v>15</v>
      </c>
      <c r="BL335" s="25">
        <v>1.0600706713780944E-2</v>
      </c>
      <c r="BM335" s="20">
        <v>0.61431250000000004</v>
      </c>
      <c r="BN335" s="20">
        <v>0.61499999999999999</v>
      </c>
      <c r="BO335" s="20">
        <v>0.61374999999999991</v>
      </c>
      <c r="BP335" s="46">
        <v>25.535714285714285</v>
      </c>
      <c r="BQ335" s="215" t="s">
        <v>8553</v>
      </c>
      <c r="BR335" s="79">
        <v>-0.56539627039627027</v>
      </c>
      <c r="BS335" s="9">
        <v>3.8463450353891426E-2</v>
      </c>
      <c r="BT335" s="9">
        <v>1.1564863033769912E-2</v>
      </c>
      <c r="BU335" s="47" t="s">
        <v>5993</v>
      </c>
      <c r="BV335" s="47" t="s">
        <v>5993</v>
      </c>
      <c r="BW335" s="14" t="s">
        <v>5474</v>
      </c>
      <c r="BX335" s="83">
        <v>-0.47847552447552449</v>
      </c>
      <c r="BY335" s="82">
        <v>0.49</v>
      </c>
      <c r="BZ335" s="46">
        <v>29.183673469387756</v>
      </c>
      <c r="CA335" s="48" t="s">
        <v>8485</v>
      </c>
      <c r="CB335" s="45">
        <v>85.800000000000011</v>
      </c>
      <c r="CC335" s="45">
        <v>0</v>
      </c>
      <c r="CD335" s="45">
        <v>0</v>
      </c>
      <c r="CE335" s="45">
        <v>0</v>
      </c>
      <c r="CF335" s="14" t="s">
        <v>8861</v>
      </c>
      <c r="CG335" s="7" t="s">
        <v>8556</v>
      </c>
      <c r="CH335" s="215" t="s">
        <v>8478</v>
      </c>
      <c r="CI335" s="215" t="s">
        <v>8479</v>
      </c>
      <c r="CJ335" s="215" t="s">
        <v>8479</v>
      </c>
      <c r="CK335" s="43" t="s">
        <v>5474</v>
      </c>
      <c r="CL335" s="43" t="s">
        <v>5474</v>
      </c>
      <c r="CM335" s="43" t="s">
        <v>5474</v>
      </c>
      <c r="CN335" s="145">
        <v>0</v>
      </c>
      <c r="CO335" s="145">
        <v>85.800000000000011</v>
      </c>
      <c r="CP335" s="148">
        <v>1287.6894968127667</v>
      </c>
      <c r="CQ335" s="189" t="s">
        <v>5474</v>
      </c>
      <c r="CR335" s="189" t="s">
        <v>5474</v>
      </c>
      <c r="CS335" s="99" t="s">
        <v>5474</v>
      </c>
      <c r="CT335" s="167" t="s">
        <v>5474</v>
      </c>
      <c r="CU335" s="43" t="s">
        <v>5474</v>
      </c>
      <c r="CV335" s="43" t="s">
        <v>5474</v>
      </c>
      <c r="CW335" s="43" t="s">
        <v>5474</v>
      </c>
      <c r="CX335" s="43" t="s">
        <v>5474</v>
      </c>
      <c r="CY335" s="43" t="s">
        <v>5474</v>
      </c>
      <c r="CZ335" s="43" t="s">
        <v>5474</v>
      </c>
      <c r="DA335" s="42" t="s">
        <v>5474</v>
      </c>
      <c r="DB335" s="42" t="s">
        <v>5474</v>
      </c>
      <c r="DC335" s="42" t="s">
        <v>5474</v>
      </c>
      <c r="DD335" s="42" t="s">
        <v>5474</v>
      </c>
      <c r="DE335" s="42" t="s">
        <v>5474</v>
      </c>
      <c r="DF335" s="42" t="s">
        <v>5474</v>
      </c>
      <c r="DG335" s="42" t="s">
        <v>5474</v>
      </c>
      <c r="DH335" s="42" t="s">
        <v>5474</v>
      </c>
    </row>
    <row r="336" spans="1:112">
      <c r="A336" s="22">
        <v>3025</v>
      </c>
      <c r="B336" s="7" t="s">
        <v>597</v>
      </c>
      <c r="C336" s="21">
        <v>0.15110000000000001</v>
      </c>
      <c r="D336" s="21">
        <v>-0.41599999999999998</v>
      </c>
      <c r="E336" s="21">
        <v>9.8199999999999996E-2</v>
      </c>
      <c r="F336" s="21">
        <v>-0.31990000000000002</v>
      </c>
      <c r="G336" s="21">
        <v>-0.16209999999999999</v>
      </c>
      <c r="H336" s="21">
        <v>0.89470000000000005</v>
      </c>
      <c r="I336" s="21">
        <v>0.85709999999999997</v>
      </c>
      <c r="J336" s="21">
        <v>-1.875</v>
      </c>
      <c r="K336" s="21">
        <v>0.15140000000000001</v>
      </c>
      <c r="L336" s="21">
        <v>4.53E-2</v>
      </c>
      <c r="M336" s="21">
        <v>-5.0000000000000001E-3</v>
      </c>
      <c r="N336" s="21">
        <v>0.1009</v>
      </c>
      <c r="O336" s="21">
        <v>9.4799999999999995E-2</v>
      </c>
      <c r="P336" s="21">
        <v>-3.3999999999999998E-3</v>
      </c>
      <c r="Q336" s="21">
        <v>-1E-4</v>
      </c>
      <c r="R336" s="21">
        <v>-2.9999999999999997E-4</v>
      </c>
      <c r="S336" s="21">
        <v>4.2599999999999999E-2</v>
      </c>
      <c r="T336" s="21">
        <v>3.5099999999999999E-2</v>
      </c>
      <c r="U336" s="10">
        <v>-0.21</v>
      </c>
      <c r="V336" s="10">
        <v>0.66</v>
      </c>
      <c r="W336" s="7">
        <v>0.39560000000000001</v>
      </c>
      <c r="X336" s="20">
        <v>0.75780000000000003</v>
      </c>
      <c r="Y336" s="75">
        <v>2020</v>
      </c>
      <c r="Z336" s="7">
        <v>1</v>
      </c>
      <c r="AA336" s="7">
        <v>0</v>
      </c>
      <c r="AB336" s="51">
        <v>347</v>
      </c>
      <c r="AC336" s="51">
        <v>5</v>
      </c>
      <c r="AD336" s="51"/>
      <c r="AE336" s="51"/>
      <c r="AF336" s="51"/>
      <c r="AG336" s="51"/>
      <c r="AH336" s="20">
        <v>4.8999999999999998E-3</v>
      </c>
      <c r="AI336" s="7" t="s">
        <v>8493</v>
      </c>
      <c r="AJ336" s="67" t="s">
        <v>8494</v>
      </c>
      <c r="AK336" s="44">
        <v>-0.89417989417989419</v>
      </c>
      <c r="AL336" s="44">
        <v>0.51190476190476253</v>
      </c>
      <c r="AM336" s="44">
        <v>0.88235294117647278</v>
      </c>
      <c r="AN336" s="25">
        <v>1.3762135922330097</v>
      </c>
      <c r="AO336" s="25">
        <v>0.20388349514563103</v>
      </c>
      <c r="AP336" s="215">
        <v>20.6</v>
      </c>
      <c r="AQ336" s="215" t="s">
        <v>8552</v>
      </c>
      <c r="AR336" s="44">
        <v>3.5175879396984903E-2</v>
      </c>
      <c r="AS336" s="171" t="s">
        <v>7458</v>
      </c>
      <c r="AT336" s="171" t="s">
        <v>7231</v>
      </c>
      <c r="AU336" s="171" t="s">
        <v>7582</v>
      </c>
      <c r="AV336" s="7" t="s">
        <v>8470</v>
      </c>
      <c r="AW336" s="14" t="s">
        <v>6154</v>
      </c>
      <c r="AX336" s="49" t="s">
        <v>6009</v>
      </c>
      <c r="AY336" s="38" t="s">
        <v>5961</v>
      </c>
      <c r="AZ336" s="14" t="s">
        <v>6038</v>
      </c>
      <c r="BA336" s="49" t="s">
        <v>6039</v>
      </c>
      <c r="BB336" s="38" t="s">
        <v>6047</v>
      </c>
      <c r="BC336" s="7">
        <v>0.2</v>
      </c>
      <c r="BD336" s="14" t="s">
        <v>5987</v>
      </c>
      <c r="BE336" s="49" t="s">
        <v>5967</v>
      </c>
      <c r="BF336" s="38" t="s">
        <v>6007</v>
      </c>
      <c r="BG336" s="7">
        <v>0.7</v>
      </c>
      <c r="BH336" s="45">
        <v>559.77679921299898</v>
      </c>
      <c r="BI336" s="215" t="s">
        <v>8471</v>
      </c>
      <c r="BJ336" s="215" t="s">
        <v>8554</v>
      </c>
      <c r="BK336" s="7">
        <v>4.3</v>
      </c>
      <c r="BL336" s="25">
        <v>3.7783375314861457E-2</v>
      </c>
      <c r="BM336" s="20">
        <v>0.54137499999999994</v>
      </c>
      <c r="BN336" s="20">
        <v>0.45750000000000002</v>
      </c>
      <c r="BO336" s="20">
        <v>0.60999999999999988</v>
      </c>
      <c r="BP336" s="46">
        <v>31.212121212121211</v>
      </c>
      <c r="BQ336" s="215" t="s">
        <v>8553</v>
      </c>
      <c r="BR336" s="79">
        <v>-0.69957766990291259</v>
      </c>
      <c r="BS336" s="9">
        <v>1.3276217622056663E-2</v>
      </c>
      <c r="BT336" s="9">
        <v>4.2445383825012062E-2</v>
      </c>
      <c r="BU336" s="47" t="s">
        <v>5993</v>
      </c>
      <c r="BV336" s="47" t="s">
        <v>5993</v>
      </c>
      <c r="BW336" s="14" t="s">
        <v>5474</v>
      </c>
      <c r="BX336" s="83">
        <v>-0.63949320388349518</v>
      </c>
      <c r="BY336" s="82">
        <v>0.49</v>
      </c>
      <c r="BZ336" s="46">
        <v>42.040816326530617</v>
      </c>
      <c r="CA336" s="48" t="s">
        <v>8475</v>
      </c>
      <c r="CB336" s="45">
        <v>7148.2000000000007</v>
      </c>
      <c r="CC336" s="45">
        <v>103</v>
      </c>
      <c r="CD336" s="45">
        <v>0</v>
      </c>
      <c r="CE336" s="45">
        <v>0</v>
      </c>
      <c r="CF336" s="14" t="s">
        <v>8862</v>
      </c>
      <c r="CG336" s="7" t="s">
        <v>8477</v>
      </c>
      <c r="CH336" s="215" t="s">
        <v>8478</v>
      </c>
      <c r="CI336" s="215" t="s">
        <v>8478</v>
      </c>
      <c r="CJ336" s="215" t="s">
        <v>8479</v>
      </c>
      <c r="CK336" s="43" t="s">
        <v>5474</v>
      </c>
      <c r="CL336" s="43" t="s">
        <v>5474</v>
      </c>
      <c r="CM336" s="43" t="s">
        <v>6944</v>
      </c>
      <c r="CN336" s="145">
        <v>103</v>
      </c>
      <c r="CO336" s="145">
        <v>7148.2000000000007</v>
      </c>
      <c r="CP336" s="148">
        <v>11531.40206378778</v>
      </c>
      <c r="CQ336" s="189" t="s">
        <v>5474</v>
      </c>
      <c r="CR336" s="189" t="s">
        <v>5474</v>
      </c>
      <c r="CS336" s="99" t="s">
        <v>5474</v>
      </c>
      <c r="CT336" s="167" t="s">
        <v>5474</v>
      </c>
      <c r="CU336" s="43" t="s">
        <v>5474</v>
      </c>
      <c r="CV336" s="43" t="s">
        <v>5474</v>
      </c>
      <c r="CW336" s="43" t="s">
        <v>5474</v>
      </c>
      <c r="CX336" s="43" t="s">
        <v>5474</v>
      </c>
      <c r="CY336" s="43" t="s">
        <v>5474</v>
      </c>
      <c r="CZ336" s="43" t="s">
        <v>5474</v>
      </c>
      <c r="DA336" s="42" t="s">
        <v>5474</v>
      </c>
      <c r="DB336" s="42" t="s">
        <v>5474</v>
      </c>
      <c r="DC336" s="42" t="s">
        <v>5474</v>
      </c>
      <c r="DD336" s="42" t="s">
        <v>5474</v>
      </c>
      <c r="DE336" s="42" t="s">
        <v>5474</v>
      </c>
      <c r="DF336" s="42" t="s">
        <v>5474</v>
      </c>
      <c r="DG336" s="42" t="s">
        <v>5474</v>
      </c>
      <c r="DH336" s="42" t="s">
        <v>5474</v>
      </c>
    </row>
    <row r="337" spans="1:112">
      <c r="A337" s="22">
        <v>2313</v>
      </c>
      <c r="B337" s="7" t="s">
        <v>317</v>
      </c>
      <c r="C337" s="21">
        <v>0.4168</v>
      </c>
      <c r="D337" s="21">
        <v>5.5500000000000001E-2</v>
      </c>
      <c r="E337" s="21">
        <v>0.30080000000000001</v>
      </c>
      <c r="F337" s="21">
        <v>-4.7600000000000003E-2</v>
      </c>
      <c r="G337" s="21">
        <v>1.7500000000000002E-2</v>
      </c>
      <c r="H337" s="21">
        <v>-0.33329999999999999</v>
      </c>
      <c r="I337" s="21">
        <v>-0.38100000000000001</v>
      </c>
      <c r="J337" s="21">
        <v>-0.19750000000000001</v>
      </c>
      <c r="K337" s="21">
        <v>-1.7899999999999999E-2</v>
      </c>
      <c r="L337" s="21">
        <v>-2.9700000000000001E-2</v>
      </c>
      <c r="M337" s="21">
        <v>-2.76E-2</v>
      </c>
      <c r="N337" s="21">
        <v>-2.81E-2</v>
      </c>
      <c r="O337" s="21">
        <v>-4.2000000000000003E-2</v>
      </c>
      <c r="P337" s="21">
        <v>-2.53E-2</v>
      </c>
      <c r="Q337" s="21">
        <v>-0.01</v>
      </c>
      <c r="R337" s="21">
        <v>-4.1000000000000003E-3</v>
      </c>
      <c r="S337" s="21">
        <v>0.1348</v>
      </c>
      <c r="T337" s="21">
        <v>6.0600000000000001E-2</v>
      </c>
      <c r="U337" s="10">
        <v>1.3</v>
      </c>
      <c r="V337" s="10">
        <v>3.6</v>
      </c>
      <c r="W337" s="7">
        <v>1.06</v>
      </c>
      <c r="X337" s="20">
        <v>0.39810000000000001</v>
      </c>
      <c r="Y337" s="75">
        <v>2020</v>
      </c>
      <c r="Z337" s="7">
        <v>1.5</v>
      </c>
      <c r="AA337" s="7">
        <v>0</v>
      </c>
      <c r="AB337" s="51">
        <v>-2399</v>
      </c>
      <c r="AC337" s="51">
        <v>-3354</v>
      </c>
      <c r="AD337" s="51">
        <v>271</v>
      </c>
      <c r="AE337" s="51">
        <v>120</v>
      </c>
      <c r="AF337" s="51">
        <v>-518</v>
      </c>
      <c r="AG337" s="51">
        <v>-95</v>
      </c>
      <c r="AH337" s="20">
        <v>1.01E-2</v>
      </c>
      <c r="AI337" s="7" t="s">
        <v>8481</v>
      </c>
      <c r="AJ337" s="67" t="s">
        <v>8494</v>
      </c>
      <c r="AK337" s="44">
        <v>0.51540616246498594</v>
      </c>
      <c r="AL337" s="44">
        <v>-0.59459459459459452</v>
      </c>
      <c r="AM337" s="44">
        <v>0.83333333333333459</v>
      </c>
      <c r="AN337" s="25">
        <v>0.43643031784841074</v>
      </c>
      <c r="AO337" s="25">
        <v>0.1809290953545232</v>
      </c>
      <c r="AP337" s="215">
        <v>40.9</v>
      </c>
      <c r="AQ337" s="215" t="s">
        <v>8552</v>
      </c>
      <c r="AR337" s="44">
        <v>1.23762376237623E-2</v>
      </c>
      <c r="AS337" s="171" t="s">
        <v>7458</v>
      </c>
      <c r="AT337" s="171" t="s">
        <v>7054</v>
      </c>
      <c r="AU337" s="171" t="s">
        <v>7021</v>
      </c>
      <c r="AV337" s="7" t="s">
        <v>8470</v>
      </c>
      <c r="AW337" s="14" t="s">
        <v>6484</v>
      </c>
      <c r="AX337" s="49" t="s">
        <v>6009</v>
      </c>
      <c r="AY337" s="38" t="s">
        <v>5961</v>
      </c>
      <c r="AZ337" s="14" t="s">
        <v>6579</v>
      </c>
      <c r="BA337" s="49" t="s">
        <v>5967</v>
      </c>
      <c r="BB337" s="38" t="s">
        <v>5971</v>
      </c>
      <c r="BC337" s="7">
        <v>0.8</v>
      </c>
      <c r="BD337" s="14" t="s">
        <v>6056</v>
      </c>
      <c r="BE337" s="49" t="s">
        <v>6009</v>
      </c>
      <c r="BF337" s="38" t="s">
        <v>5971</v>
      </c>
      <c r="BG337" s="7">
        <v>0.3</v>
      </c>
      <c r="BH337" s="45">
        <v>8158.2642198422045</v>
      </c>
      <c r="BI337" s="215" t="s">
        <v>8499</v>
      </c>
      <c r="BJ337" s="215" t="s">
        <v>8568</v>
      </c>
      <c r="BK337" s="7">
        <v>0.5</v>
      </c>
      <c r="BL337" s="25">
        <v>1.8679950186799504E-2</v>
      </c>
      <c r="BM337" s="20">
        <v>0.62112499999999993</v>
      </c>
      <c r="BN337" s="20">
        <v>0.70499999999999996</v>
      </c>
      <c r="BO337" s="20">
        <v>0.55249999999999999</v>
      </c>
      <c r="BP337" s="46">
        <v>11.361111111111111</v>
      </c>
      <c r="BQ337" s="215" t="s">
        <v>8558</v>
      </c>
      <c r="BR337" s="79">
        <v>-2.4449877750609859E-3</v>
      </c>
      <c r="BS337" s="9">
        <v>1.9950161968134372E-2</v>
      </c>
      <c r="BT337" s="9">
        <v>3.0645540215655354E-2</v>
      </c>
      <c r="BU337" s="47" t="s">
        <v>5993</v>
      </c>
      <c r="BV337" s="47">
        <v>44385</v>
      </c>
      <c r="BW337" s="14" t="s">
        <v>8514</v>
      </c>
      <c r="BX337" s="83">
        <v>0.24694376528117382</v>
      </c>
      <c r="BY337" s="82">
        <v>3.4000000000000004</v>
      </c>
      <c r="BZ337" s="46">
        <v>12.02941176470588</v>
      </c>
      <c r="CA337" s="48" t="s">
        <v>8526</v>
      </c>
      <c r="CB337" s="45">
        <v>-98119.099999999991</v>
      </c>
      <c r="CC337" s="45">
        <v>-137178.6</v>
      </c>
      <c r="CD337" s="45">
        <v>11083.9</v>
      </c>
      <c r="CE337" s="45">
        <v>4908</v>
      </c>
      <c r="CF337" s="14" t="s">
        <v>8863</v>
      </c>
      <c r="CG337" s="7" t="s">
        <v>8477</v>
      </c>
      <c r="CH337" s="215" t="s">
        <v>8498</v>
      </c>
      <c r="CI337" s="215" t="s">
        <v>8498</v>
      </c>
      <c r="CJ337" s="215" t="s">
        <v>8479</v>
      </c>
      <c r="CK337" s="43" t="s">
        <v>5474</v>
      </c>
      <c r="CL337" s="43" t="s">
        <v>5474</v>
      </c>
      <c r="CM337" s="43" t="s">
        <v>5474</v>
      </c>
      <c r="CN337" s="145">
        <v>-132270.6</v>
      </c>
      <c r="CO337" s="145">
        <v>-87035.199999999997</v>
      </c>
      <c r="CP337" s="148">
        <v>333673.00659154617</v>
      </c>
      <c r="CQ337" s="189" t="s">
        <v>5474</v>
      </c>
      <c r="CR337" s="189" t="s">
        <v>5474</v>
      </c>
      <c r="CS337" s="99" t="s">
        <v>5474</v>
      </c>
      <c r="CT337" s="167" t="s">
        <v>5474</v>
      </c>
      <c r="CU337" s="43" t="s">
        <v>5474</v>
      </c>
      <c r="CV337" s="43" t="s">
        <v>5474</v>
      </c>
      <c r="CW337" s="43" t="s">
        <v>5474</v>
      </c>
      <c r="CX337" s="43" t="s">
        <v>5474</v>
      </c>
      <c r="CY337" s="43" t="s">
        <v>5474</v>
      </c>
      <c r="CZ337" s="43" t="s">
        <v>5474</v>
      </c>
      <c r="DA337" s="42" t="s">
        <v>5474</v>
      </c>
      <c r="DB337" s="42" t="s">
        <v>5474</v>
      </c>
      <c r="DC337" s="42" t="s">
        <v>5474</v>
      </c>
      <c r="DD337" s="42" t="s">
        <v>5474</v>
      </c>
      <c r="DE337" s="42" t="s">
        <v>5474</v>
      </c>
      <c r="DF337" s="42" t="s">
        <v>5474</v>
      </c>
      <c r="DG337" s="42" t="s">
        <v>5474</v>
      </c>
      <c r="DH337" s="42" t="s">
        <v>5474</v>
      </c>
    </row>
    <row r="338" spans="1:112">
      <c r="A338" s="22">
        <v>5230</v>
      </c>
      <c r="B338" s="7" t="s">
        <v>1071</v>
      </c>
      <c r="C338" s="21">
        <v>1.6400000000000001E-2</v>
      </c>
      <c r="D338" s="21">
        <v>0.25659999999999999</v>
      </c>
      <c r="E338" s="21">
        <v>3.3999999999999998E-3</v>
      </c>
      <c r="F338" s="21">
        <v>0.18909999999999999</v>
      </c>
      <c r="G338" s="21">
        <v>0.2039</v>
      </c>
      <c r="H338" s="21">
        <v>1.2</v>
      </c>
      <c r="I338" s="21">
        <v>5.6</v>
      </c>
      <c r="J338" s="21">
        <v>7</v>
      </c>
      <c r="K338" s="21">
        <v>2.7300000000000001E-2</v>
      </c>
      <c r="L338" s="21">
        <v>6.1999999999999998E-3</v>
      </c>
      <c r="M338" s="21">
        <v>-1.7000000000000001E-2</v>
      </c>
      <c r="N338" s="21">
        <v>3.7600000000000001E-2</v>
      </c>
      <c r="O338" s="21">
        <v>4.5900000000000003E-2</v>
      </c>
      <c r="P338" s="21">
        <v>2.46E-2</v>
      </c>
      <c r="Q338" s="21">
        <v>1.9E-3</v>
      </c>
      <c r="R338" s="21">
        <v>5.9999999999999995E-4</v>
      </c>
      <c r="S338" s="21">
        <v>6.0999999999999999E-2</v>
      </c>
      <c r="T338" s="21">
        <v>4.2299999999999997E-2</v>
      </c>
      <c r="U338" s="10">
        <v>0.48</v>
      </c>
      <c r="V338" s="10">
        <v>0.51</v>
      </c>
      <c r="W338" s="7">
        <v>1.1924999999999999</v>
      </c>
      <c r="X338" s="20">
        <v>0.67420000000000002</v>
      </c>
      <c r="Y338" s="75">
        <v>2020</v>
      </c>
      <c r="Z338" s="7">
        <v>0.6</v>
      </c>
      <c r="AA338" s="7">
        <v>0</v>
      </c>
      <c r="AB338" s="51">
        <v>-4</v>
      </c>
      <c r="AC338" s="51">
        <v>-5</v>
      </c>
      <c r="AD338" s="51"/>
      <c r="AE338" s="51"/>
      <c r="AF338" s="51">
        <v>3</v>
      </c>
      <c r="AG338" s="51"/>
      <c r="AH338" s="20">
        <v>0</v>
      </c>
      <c r="AI338" s="7" t="s">
        <v>8481</v>
      </c>
      <c r="AJ338" s="67" t="s">
        <v>8494</v>
      </c>
      <c r="AK338" s="44">
        <v>-0.53526970954356834</v>
      </c>
      <c r="AL338" s="44">
        <v>-0.62962962962962965</v>
      </c>
      <c r="AM338" s="44">
        <v>-0.58333333333333182</v>
      </c>
      <c r="AN338" s="25">
        <v>0.41480206540447506</v>
      </c>
      <c r="AO338" s="25">
        <v>0.13941480206540449</v>
      </c>
      <c r="AP338" s="215">
        <v>29.05</v>
      </c>
      <c r="AQ338" s="215" t="s">
        <v>8552</v>
      </c>
      <c r="AR338" s="44">
        <v>3.45423143350604E-3</v>
      </c>
      <c r="AS338" s="171" t="s">
        <v>7458</v>
      </c>
      <c r="AT338" s="171" t="s">
        <v>7110</v>
      </c>
      <c r="AU338" s="171" t="s">
        <v>7021</v>
      </c>
      <c r="AV338" s="7" t="s">
        <v>5474</v>
      </c>
      <c r="AW338" s="14" t="s">
        <v>8090</v>
      </c>
      <c r="AX338" s="49" t="s">
        <v>6009</v>
      </c>
      <c r="AY338" s="38" t="s">
        <v>5971</v>
      </c>
      <c r="AZ338" s="14" t="s">
        <v>6666</v>
      </c>
      <c r="BA338" s="49" t="s">
        <v>5967</v>
      </c>
      <c r="BB338" s="38" t="s">
        <v>5971</v>
      </c>
      <c r="BC338" s="7">
        <v>1</v>
      </c>
      <c r="BD338" s="14" t="s">
        <v>6049</v>
      </c>
      <c r="BE338" s="49" t="s">
        <v>5967</v>
      </c>
      <c r="BF338" s="38" t="s">
        <v>5961</v>
      </c>
      <c r="BG338" s="7">
        <v>0.7</v>
      </c>
      <c r="BH338" s="45">
        <v>133.85271058174504</v>
      </c>
      <c r="BI338" s="215" t="s">
        <v>8495</v>
      </c>
      <c r="BJ338" s="215" t="s">
        <v>8554</v>
      </c>
      <c r="BK338" s="7">
        <v>2.9</v>
      </c>
      <c r="BL338" s="25">
        <v>8.6805555555555559E-3</v>
      </c>
      <c r="BM338" s="20">
        <v>0.67325000000000002</v>
      </c>
      <c r="BN338" s="20">
        <v>0.66500000000000004</v>
      </c>
      <c r="BO338" s="20">
        <v>0.67999999999999994</v>
      </c>
      <c r="BP338" s="46">
        <v>56.96078431372549</v>
      </c>
      <c r="BQ338" s="215" t="s">
        <v>8483</v>
      </c>
      <c r="BR338" s="79">
        <v>-0.81433390705679864</v>
      </c>
      <c r="BS338" s="9">
        <v>3.4995192067883263E-2</v>
      </c>
      <c r="BT338" s="9">
        <v>1.4717944773505298E-2</v>
      </c>
      <c r="BU338" s="47" t="s">
        <v>5993</v>
      </c>
      <c r="BV338" s="47" t="s">
        <v>5993</v>
      </c>
      <c r="BW338" s="14" t="s">
        <v>5474</v>
      </c>
      <c r="BX338" s="83">
        <v>-0.77720068846815837</v>
      </c>
      <c r="BY338" s="82">
        <v>0.48</v>
      </c>
      <c r="BZ338" s="46">
        <v>60.520833333333336</v>
      </c>
      <c r="CA338" s="48" t="s">
        <v>5474</v>
      </c>
      <c r="CB338" s="45">
        <v>-116.2</v>
      </c>
      <c r="CC338" s="45">
        <v>-145.25</v>
      </c>
      <c r="CD338" s="45">
        <v>0</v>
      </c>
      <c r="CE338" s="45">
        <v>0</v>
      </c>
      <c r="CF338" s="14" t="s">
        <v>8864</v>
      </c>
      <c r="CG338" s="7" t="s">
        <v>8556</v>
      </c>
      <c r="CH338" s="215" t="s">
        <v>8523</v>
      </c>
      <c r="CI338" s="215" t="s">
        <v>8479</v>
      </c>
      <c r="CJ338" s="215" t="s">
        <v>8479</v>
      </c>
      <c r="CK338" s="43" t="s">
        <v>5474</v>
      </c>
      <c r="CL338" s="43" t="s">
        <v>5474</v>
      </c>
      <c r="CM338" s="43" t="s">
        <v>5474</v>
      </c>
      <c r="CN338" s="145">
        <v>-145.25</v>
      </c>
      <c r="CO338" s="145">
        <v>-116.2</v>
      </c>
      <c r="CP338" s="148">
        <v>3888.4212423996937</v>
      </c>
      <c r="CQ338" s="189" t="s">
        <v>5474</v>
      </c>
      <c r="CR338" s="189" t="s">
        <v>5474</v>
      </c>
      <c r="CS338" s="99" t="s">
        <v>5474</v>
      </c>
      <c r="CT338" s="167" t="s">
        <v>5474</v>
      </c>
      <c r="CU338" s="43" t="s">
        <v>5474</v>
      </c>
      <c r="CV338" s="43" t="s">
        <v>5474</v>
      </c>
      <c r="CW338" s="43" t="s">
        <v>5474</v>
      </c>
      <c r="CX338" s="43" t="s">
        <v>5474</v>
      </c>
      <c r="CY338" s="43" t="s">
        <v>5474</v>
      </c>
      <c r="CZ338" s="43" t="s">
        <v>5474</v>
      </c>
      <c r="DA338" s="42" t="s">
        <v>5474</v>
      </c>
      <c r="DB338" s="42" t="s">
        <v>5474</v>
      </c>
      <c r="DC338" s="42" t="s">
        <v>5474</v>
      </c>
      <c r="DD338" s="42" t="s">
        <v>5474</v>
      </c>
      <c r="DE338" s="42" t="s">
        <v>5474</v>
      </c>
      <c r="DF338" s="42" t="s">
        <v>5474</v>
      </c>
      <c r="DG338" s="42" t="s">
        <v>5474</v>
      </c>
      <c r="DH338" s="42" t="s">
        <v>5474</v>
      </c>
    </row>
    <row r="339" spans="1:112">
      <c r="A339" s="22">
        <v>5245</v>
      </c>
      <c r="B339" s="7" t="s">
        <v>1074</v>
      </c>
      <c r="C339" s="21">
        <v>-1.6000000000000001E-3</v>
      </c>
      <c r="D339" s="21">
        <v>8.3999999999999995E-3</v>
      </c>
      <c r="E339" s="21">
        <v>-2.41E-2</v>
      </c>
      <c r="F339" s="21">
        <v>-3.9100000000000003E-2</v>
      </c>
      <c r="G339" s="21">
        <v>8.9800000000000005E-2</v>
      </c>
      <c r="H339" s="21">
        <v>0.2346</v>
      </c>
      <c r="I339" s="21">
        <v>0.58730000000000004</v>
      </c>
      <c r="J339" s="21">
        <v>1.1548</v>
      </c>
      <c r="K339" s="21">
        <v>3.8399999999999997E-2</v>
      </c>
      <c r="L339" s="21">
        <v>0.11840000000000001</v>
      </c>
      <c r="M339" s="21">
        <v>6.7400000000000002E-2</v>
      </c>
      <c r="N339" s="21">
        <v>1.7399999999999999E-2</v>
      </c>
      <c r="O339" s="21">
        <v>7.5200000000000003E-2</v>
      </c>
      <c r="P339" s="21">
        <v>6.5199999999999994E-2</v>
      </c>
      <c r="Q339" s="21">
        <v>1.4999999999999999E-2</v>
      </c>
      <c r="R339" s="21">
        <v>1.09E-2</v>
      </c>
      <c r="S339" s="21">
        <v>2.9000000000000001E-2</v>
      </c>
      <c r="T339" s="21">
        <v>0.1348</v>
      </c>
      <c r="U339" s="10">
        <v>1.81</v>
      </c>
      <c r="V339" s="10">
        <v>2.96</v>
      </c>
      <c r="W339" s="7">
        <v>2.5859999999999999</v>
      </c>
      <c r="X339" s="20">
        <v>0.65569999999999995</v>
      </c>
      <c r="Y339" s="75">
        <v>2020</v>
      </c>
      <c r="Z339" s="7">
        <v>1</v>
      </c>
      <c r="AA339" s="7">
        <v>0</v>
      </c>
      <c r="AB339" s="51">
        <v>-122</v>
      </c>
      <c r="AC339" s="51">
        <v>-2</v>
      </c>
      <c r="AD339" s="51"/>
      <c r="AE339" s="51"/>
      <c r="AF339" s="51">
        <v>-1</v>
      </c>
      <c r="AG339" s="51"/>
      <c r="AH339" s="20">
        <v>1.0200000000000001E-2</v>
      </c>
      <c r="AI339" s="7" t="s">
        <v>8467</v>
      </c>
      <c r="AJ339" s="67" t="s">
        <v>8494</v>
      </c>
      <c r="AK339" s="44">
        <v>-0.62278106508875741</v>
      </c>
      <c r="AL339" s="44">
        <v>-0.5714285714285714</v>
      </c>
      <c r="AM339" s="44">
        <v>0.73076923076923062</v>
      </c>
      <c r="AN339" s="25">
        <v>0.80764635603345269</v>
      </c>
      <c r="AO339" s="25">
        <v>0.20908004778972519</v>
      </c>
      <c r="AP339" s="215">
        <v>41.85</v>
      </c>
      <c r="AQ339" s="215" t="s">
        <v>8552</v>
      </c>
      <c r="AR339" s="44">
        <v>3.0788177339901399E-2</v>
      </c>
      <c r="AS339" s="171" t="s">
        <v>6901</v>
      </c>
      <c r="AT339" s="171" t="s">
        <v>6910</v>
      </c>
      <c r="AU339" s="171" t="s">
        <v>6980</v>
      </c>
      <c r="AV339" s="7" t="s">
        <v>5474</v>
      </c>
      <c r="AW339" s="14" t="s">
        <v>7270</v>
      </c>
      <c r="AX339" s="49" t="s">
        <v>6009</v>
      </c>
      <c r="AY339" s="38" t="s">
        <v>5971</v>
      </c>
      <c r="AZ339" s="14" t="s">
        <v>6673</v>
      </c>
      <c r="BA339" s="49" t="s">
        <v>5967</v>
      </c>
      <c r="BB339" s="38" t="s">
        <v>5971</v>
      </c>
      <c r="BC339" s="7">
        <v>0.3</v>
      </c>
      <c r="BD339" s="14" t="s">
        <v>6266</v>
      </c>
      <c r="BE339" s="49" t="s">
        <v>5967</v>
      </c>
      <c r="BF339" s="38" t="s">
        <v>5971</v>
      </c>
      <c r="BG339" s="7">
        <v>0.5</v>
      </c>
      <c r="BH339" s="45">
        <v>259.62896311658801</v>
      </c>
      <c r="BI339" s="215" t="s">
        <v>8495</v>
      </c>
      <c r="BJ339" s="215" t="s">
        <v>8554</v>
      </c>
      <c r="BK339" s="7">
        <v>1.8</v>
      </c>
      <c r="BL339" s="25">
        <v>2.3227383863080753E-2</v>
      </c>
      <c r="BM339" s="20">
        <v>0.65612499999999996</v>
      </c>
      <c r="BN339" s="20">
        <v>0.60250000000000004</v>
      </c>
      <c r="BO339" s="20">
        <v>0.69999999999999984</v>
      </c>
      <c r="BP339" s="46">
        <v>14.138513513513514</v>
      </c>
      <c r="BQ339" s="215" t="s">
        <v>8540</v>
      </c>
      <c r="BR339" s="79">
        <v>-0.21399561927518918</v>
      </c>
      <c r="BS339" s="9">
        <v>5.5616756668827927E-2</v>
      </c>
      <c r="BT339" s="9">
        <v>1.793991410701401E-2</v>
      </c>
      <c r="BU339" s="47">
        <v>44399</v>
      </c>
      <c r="BV339" s="47">
        <v>44405</v>
      </c>
      <c r="BW339" s="14" t="s">
        <v>5474</v>
      </c>
      <c r="BX339" s="83">
        <v>-5.6794743130227185E-2</v>
      </c>
      <c r="BY339" s="82">
        <v>3.01</v>
      </c>
      <c r="BZ339" s="46">
        <v>13.903654485049834</v>
      </c>
      <c r="CA339" s="48" t="s">
        <v>5474</v>
      </c>
      <c r="CB339" s="45">
        <v>-5105.7</v>
      </c>
      <c r="CC339" s="45">
        <v>-83.7</v>
      </c>
      <c r="CD339" s="45">
        <v>0</v>
      </c>
      <c r="CE339" s="45">
        <v>0</v>
      </c>
      <c r="CF339" s="14" t="s">
        <v>8865</v>
      </c>
      <c r="CG339" s="7" t="s">
        <v>8477</v>
      </c>
      <c r="CH339" s="215" t="s">
        <v>8478</v>
      </c>
      <c r="CI339" s="215" t="s">
        <v>8498</v>
      </c>
      <c r="CJ339" s="215" t="s">
        <v>8479</v>
      </c>
      <c r="CK339" s="43" t="s">
        <v>5474</v>
      </c>
      <c r="CL339" s="43" t="s">
        <v>5474</v>
      </c>
      <c r="CM339" s="43" t="s">
        <v>5474</v>
      </c>
      <c r="CN339" s="145">
        <v>-83.7</v>
      </c>
      <c r="CO339" s="145">
        <v>-5105.7</v>
      </c>
      <c r="CP339" s="148">
        <v>10865.472106429208</v>
      </c>
      <c r="CQ339" s="189" t="s">
        <v>5474</v>
      </c>
      <c r="CR339" s="189" t="s">
        <v>5474</v>
      </c>
      <c r="CS339" s="99" t="s">
        <v>5474</v>
      </c>
      <c r="CT339" s="167" t="s">
        <v>5474</v>
      </c>
      <c r="CU339" s="43" t="s">
        <v>5474</v>
      </c>
      <c r="CV339" s="43" t="s">
        <v>5474</v>
      </c>
      <c r="CW339" s="43" t="s">
        <v>5474</v>
      </c>
      <c r="CX339" s="43" t="s">
        <v>5474</v>
      </c>
      <c r="CY339" s="43" t="s">
        <v>5474</v>
      </c>
      <c r="CZ339" s="43" t="s">
        <v>5474</v>
      </c>
      <c r="DA339" s="42" t="s">
        <v>5474</v>
      </c>
      <c r="DB339" s="42" t="s">
        <v>5474</v>
      </c>
      <c r="DC339" s="42" t="s">
        <v>5474</v>
      </c>
      <c r="DD339" s="42" t="s">
        <v>5474</v>
      </c>
      <c r="DE339" s="42" t="s">
        <v>5474</v>
      </c>
      <c r="DF339" s="42" t="s">
        <v>5474</v>
      </c>
      <c r="DG339" s="42" t="s">
        <v>5474</v>
      </c>
      <c r="DH339" s="42" t="s">
        <v>5474</v>
      </c>
    </row>
    <row r="340" spans="1:112">
      <c r="A340" s="22">
        <v>1444</v>
      </c>
      <c r="B340" s="7" t="s">
        <v>98</v>
      </c>
      <c r="C340" s="21">
        <v>0.1066</v>
      </c>
      <c r="D340" s="21">
        <v>0.80130000000000001</v>
      </c>
      <c r="E340" s="21">
        <v>0.24990000000000001</v>
      </c>
      <c r="F340" s="21">
        <v>0.66579999999999995</v>
      </c>
      <c r="G340" s="21">
        <v>0.24890000000000001</v>
      </c>
      <c r="H340" s="21">
        <v>-0.375</v>
      </c>
      <c r="I340" s="21">
        <v>4</v>
      </c>
      <c r="J340" s="21">
        <v>1.4815</v>
      </c>
      <c r="K340" s="21">
        <v>-2.41E-2</v>
      </c>
      <c r="L340" s="21">
        <v>8.1100000000000005E-2</v>
      </c>
      <c r="M340" s="21">
        <v>4.36E-2</v>
      </c>
      <c r="N340" s="21">
        <v>-2.0299999999999999E-2</v>
      </c>
      <c r="O340" s="21">
        <v>6.6299999999999998E-2</v>
      </c>
      <c r="P340" s="21">
        <v>2.2599999999999999E-2</v>
      </c>
      <c r="Q340" s="21">
        <v>1.5599999999999999E-2</v>
      </c>
      <c r="R340" s="21">
        <v>8.6E-3</v>
      </c>
      <c r="S340" s="21">
        <v>-2E-3</v>
      </c>
      <c r="T340" s="21">
        <v>2.2000000000000001E-3</v>
      </c>
      <c r="U340" s="10">
        <v>0.13</v>
      </c>
      <c r="V340" s="10">
        <v>0.03</v>
      </c>
      <c r="W340" s="7">
        <v>0.18</v>
      </c>
      <c r="X340" s="20">
        <v>0.90910000000000002</v>
      </c>
      <c r="Y340" s="75"/>
      <c r="Z340" s="7"/>
      <c r="AA340" s="7"/>
      <c r="AB340" s="51">
        <v>1506</v>
      </c>
      <c r="AC340" s="51">
        <v>147</v>
      </c>
      <c r="AD340" s="51"/>
      <c r="AE340" s="51"/>
      <c r="AF340" s="51">
        <v>-57</v>
      </c>
      <c r="AG340" s="51">
        <v>4</v>
      </c>
      <c r="AH340" s="20">
        <v>5.7099999999999998E-2</v>
      </c>
      <c r="AI340" s="7" t="s">
        <v>8467</v>
      </c>
      <c r="AJ340" s="67" t="s">
        <v>8494</v>
      </c>
      <c r="AK340" s="44">
        <v>-0.73830409356725146</v>
      </c>
      <c r="AL340" s="44">
        <v>0.49999999999999956</v>
      </c>
      <c r="AM340" s="44">
        <v>0.85714285714285499</v>
      </c>
      <c r="AN340" s="25">
        <v>0.61621621621621603</v>
      </c>
      <c r="AO340" s="25">
        <v>0.1711711711711712</v>
      </c>
      <c r="AP340" s="215">
        <v>11.1</v>
      </c>
      <c r="AQ340" s="215" t="s">
        <v>8552</v>
      </c>
      <c r="AR340" s="44">
        <v>2.3041474654377801E-2</v>
      </c>
      <c r="AS340" s="171" t="s">
        <v>6901</v>
      </c>
      <c r="AT340" s="171" t="s">
        <v>7062</v>
      </c>
      <c r="AU340" s="171" t="s">
        <v>7083</v>
      </c>
      <c r="AV340" s="7" t="s">
        <v>8470</v>
      </c>
      <c r="AW340" s="14" t="s">
        <v>6859</v>
      </c>
      <c r="AX340" s="49" t="s">
        <v>6009</v>
      </c>
      <c r="AY340" s="38" t="s">
        <v>5961</v>
      </c>
      <c r="AZ340" s="14" t="s">
        <v>6038</v>
      </c>
      <c r="BA340" s="49" t="s">
        <v>6039</v>
      </c>
      <c r="BB340" s="38" t="s">
        <v>6047</v>
      </c>
      <c r="BC340" s="7">
        <v>0.3</v>
      </c>
      <c r="BD340" s="14" t="s">
        <v>6001</v>
      </c>
      <c r="BE340" s="49" t="s">
        <v>5967</v>
      </c>
      <c r="BF340" s="38" t="s">
        <v>5961</v>
      </c>
      <c r="BG340" s="7">
        <v>0.2</v>
      </c>
      <c r="BH340" s="45">
        <v>6232.9320251463523</v>
      </c>
      <c r="BI340" s="215" t="s">
        <v>8518</v>
      </c>
      <c r="BJ340" s="215" t="s">
        <v>8500</v>
      </c>
      <c r="BK340" s="7">
        <v>3.9</v>
      </c>
      <c r="BL340" s="25">
        <v>2.7777777777777676E-2</v>
      </c>
      <c r="BM340" s="20">
        <v>0.738375</v>
      </c>
      <c r="BN340" s="20">
        <v>0.82499999999999996</v>
      </c>
      <c r="BO340" s="20">
        <v>0.66749999999999998</v>
      </c>
      <c r="BP340" s="46">
        <v>370</v>
      </c>
      <c r="BQ340" s="215" t="s">
        <v>8473</v>
      </c>
      <c r="BR340" s="79" t="s">
        <v>8473</v>
      </c>
      <c r="BS340" s="9">
        <v>1.0305926545922661E-2</v>
      </c>
      <c r="BT340" s="9">
        <v>0</v>
      </c>
      <c r="BU340" s="47" t="s">
        <v>5993</v>
      </c>
      <c r="BV340" s="47" t="s">
        <v>5993</v>
      </c>
      <c r="BW340" s="14" t="s">
        <v>5474</v>
      </c>
      <c r="BX340" s="83" t="s">
        <v>8473</v>
      </c>
      <c r="BY340" s="82" t="s">
        <v>8473</v>
      </c>
      <c r="BZ340" s="46" t="s">
        <v>8473</v>
      </c>
      <c r="CA340" s="48" t="s">
        <v>8475</v>
      </c>
      <c r="CB340" s="45">
        <v>16716.599999999999</v>
      </c>
      <c r="CC340" s="45">
        <v>1631.7</v>
      </c>
      <c r="CD340" s="45">
        <v>0</v>
      </c>
      <c r="CE340" s="45">
        <v>0</v>
      </c>
      <c r="CF340" s="14" t="s">
        <v>8866</v>
      </c>
      <c r="CG340" s="7" t="s">
        <v>8477</v>
      </c>
      <c r="CH340" s="215" t="s">
        <v>8498</v>
      </c>
      <c r="CI340" s="215" t="s">
        <v>8478</v>
      </c>
      <c r="CJ340" s="215" t="s">
        <v>8479</v>
      </c>
      <c r="CK340" s="43" t="s">
        <v>5474</v>
      </c>
      <c r="CL340" s="43" t="s">
        <v>5474</v>
      </c>
      <c r="CM340" s="43" t="s">
        <v>5474</v>
      </c>
      <c r="CN340" s="145">
        <v>1631.7</v>
      </c>
      <c r="CO340" s="145">
        <v>16716.599999999999</v>
      </c>
      <c r="CP340" s="148">
        <v>69185.545479124514</v>
      </c>
      <c r="CQ340" s="189" t="s">
        <v>5474</v>
      </c>
      <c r="CR340" s="189" t="s">
        <v>5474</v>
      </c>
      <c r="CS340" s="99" t="s">
        <v>5474</v>
      </c>
      <c r="CT340" s="167" t="s">
        <v>8504</v>
      </c>
      <c r="CU340" s="43" t="s">
        <v>5474</v>
      </c>
      <c r="CV340" s="43" t="s">
        <v>5474</v>
      </c>
      <c r="CW340" s="43" t="s">
        <v>5474</v>
      </c>
      <c r="CX340" s="43" t="s">
        <v>5474</v>
      </c>
      <c r="CY340" s="43" t="s">
        <v>5474</v>
      </c>
      <c r="CZ340" s="43" t="s">
        <v>5474</v>
      </c>
      <c r="DA340" s="42" t="s">
        <v>5474</v>
      </c>
      <c r="DB340" s="42" t="s">
        <v>5474</v>
      </c>
      <c r="DC340" s="42" t="s">
        <v>5474</v>
      </c>
      <c r="DD340" s="42" t="s">
        <v>5474</v>
      </c>
      <c r="DE340" s="42" t="s">
        <v>5474</v>
      </c>
      <c r="DF340" s="42" t="s">
        <v>8504</v>
      </c>
      <c r="DG340" s="42" t="s">
        <v>5474</v>
      </c>
      <c r="DH340" s="42" t="s">
        <v>5474</v>
      </c>
    </row>
    <row r="341" spans="1:112">
      <c r="A341" s="22">
        <v>3567</v>
      </c>
      <c r="B341" s="7" t="s">
        <v>815</v>
      </c>
      <c r="C341" s="21">
        <v>2.7300000000000001E-2</v>
      </c>
      <c r="D341" s="21">
        <v>0.2268</v>
      </c>
      <c r="E341" s="21">
        <v>4.6699999999999998E-2</v>
      </c>
      <c r="F341" s="21">
        <v>0.1641</v>
      </c>
      <c r="G341" s="21">
        <v>0.14549999999999999</v>
      </c>
      <c r="H341" s="21">
        <v>0.31580000000000003</v>
      </c>
      <c r="I341" s="21">
        <v>0.38890000000000002</v>
      </c>
      <c r="J341" s="21">
        <v>0.2336</v>
      </c>
      <c r="K341" s="21">
        <v>3.2300000000000002E-2</v>
      </c>
      <c r="L341" s="21">
        <v>1.6899999999999998E-2</v>
      </c>
      <c r="M341" s="21">
        <v>7.1000000000000004E-3</v>
      </c>
      <c r="N341" s="21">
        <v>3.3399999999999999E-2</v>
      </c>
      <c r="O341" s="21">
        <v>2.07E-2</v>
      </c>
      <c r="P341" s="21">
        <v>1.4E-2</v>
      </c>
      <c r="Q341" s="21">
        <v>5.7000000000000002E-3</v>
      </c>
      <c r="R341" s="21">
        <v>5.4000000000000003E-3</v>
      </c>
      <c r="S341" s="21">
        <v>0.15670000000000001</v>
      </c>
      <c r="T341" s="21">
        <v>0.13400000000000001</v>
      </c>
      <c r="U341" s="10">
        <v>1.32</v>
      </c>
      <c r="V341" s="10">
        <v>2.59</v>
      </c>
      <c r="W341" s="7">
        <v>2.0017</v>
      </c>
      <c r="X341" s="20">
        <v>0.84340000000000004</v>
      </c>
      <c r="Y341" s="75">
        <v>2020</v>
      </c>
      <c r="Z341" s="7">
        <v>2</v>
      </c>
      <c r="AA341" s="7">
        <v>0</v>
      </c>
      <c r="AB341" s="51">
        <v>83</v>
      </c>
      <c r="AC341" s="51">
        <v>38</v>
      </c>
      <c r="AD341" s="51"/>
      <c r="AE341" s="51"/>
      <c r="AF341" s="51"/>
      <c r="AG341" s="51"/>
      <c r="AH341" s="20">
        <v>0</v>
      </c>
      <c r="AI341" s="7" t="s">
        <v>8487</v>
      </c>
      <c r="AJ341" s="67" t="s">
        <v>8468</v>
      </c>
      <c r="AK341" s="44">
        <v>0.70700636942675155</v>
      </c>
      <c r="AL341" s="44">
        <v>-0.54385964912280704</v>
      </c>
      <c r="AM341" s="44">
        <v>0.87499999999999889</v>
      </c>
      <c r="AN341" s="25">
        <v>0.44101123595505626</v>
      </c>
      <c r="AO341" s="25">
        <v>0.16011235955056188</v>
      </c>
      <c r="AP341" s="215">
        <v>35.6</v>
      </c>
      <c r="AQ341" s="215" t="s">
        <v>8552</v>
      </c>
      <c r="AR341" s="44">
        <v>1.7142857142857099E-2</v>
      </c>
      <c r="AS341" s="171" t="s">
        <v>6901</v>
      </c>
      <c r="AT341" s="171" t="s">
        <v>7701</v>
      </c>
      <c r="AU341" s="171" t="s">
        <v>7016</v>
      </c>
      <c r="AV341" s="7" t="s">
        <v>5474</v>
      </c>
      <c r="AW341" s="14" t="s">
        <v>7575</v>
      </c>
      <c r="AX341" s="49" t="s">
        <v>6009</v>
      </c>
      <c r="AY341" s="38" t="s">
        <v>5961</v>
      </c>
      <c r="AZ341" s="14" t="s">
        <v>6157</v>
      </c>
      <c r="BA341" s="49" t="s">
        <v>5967</v>
      </c>
      <c r="BB341" s="38" t="s">
        <v>5971</v>
      </c>
      <c r="BC341" s="7">
        <v>0.9</v>
      </c>
      <c r="BD341" s="14" t="s">
        <v>6182</v>
      </c>
      <c r="BE341" s="49" t="s">
        <v>5967</v>
      </c>
      <c r="BF341" s="38" t="s">
        <v>5961</v>
      </c>
      <c r="BG341" s="7">
        <v>1.1000000000000001</v>
      </c>
      <c r="BH341" s="45">
        <v>168.07419906333672</v>
      </c>
      <c r="BI341" s="215" t="s">
        <v>8471</v>
      </c>
      <c r="BJ341" s="215" t="s">
        <v>8554</v>
      </c>
      <c r="BK341" s="7">
        <v>0.5</v>
      </c>
      <c r="BL341" s="25">
        <v>2.0057306590257961E-2</v>
      </c>
      <c r="BM341" s="20">
        <v>0.64737500000000003</v>
      </c>
      <c r="BN341" s="20">
        <v>0.66249999999999998</v>
      </c>
      <c r="BO341" s="20">
        <v>0.63500000000000001</v>
      </c>
      <c r="BP341" s="46">
        <v>13.745173745173746</v>
      </c>
      <c r="BQ341" s="215" t="s">
        <v>8585</v>
      </c>
      <c r="BR341" s="79">
        <v>7.3992509363296016E-2</v>
      </c>
      <c r="BS341" s="9">
        <v>5.0084533568511835E-2</v>
      </c>
      <c r="BT341" s="9">
        <v>5.0037058488739961E-2</v>
      </c>
      <c r="BU341" s="47">
        <v>44398</v>
      </c>
      <c r="BV341" s="47">
        <v>44404</v>
      </c>
      <c r="BW341" s="14" t="s">
        <v>5474</v>
      </c>
      <c r="BX341" s="83">
        <v>0.28879101123595508</v>
      </c>
      <c r="BY341" s="82">
        <v>2.7199999999999998</v>
      </c>
      <c r="BZ341" s="46">
        <v>13.088235294117649</v>
      </c>
      <c r="CA341" s="48" t="s">
        <v>8475</v>
      </c>
      <c r="CB341" s="45">
        <v>2954.8</v>
      </c>
      <c r="CC341" s="45">
        <v>1352.8</v>
      </c>
      <c r="CD341" s="45">
        <v>0</v>
      </c>
      <c r="CE341" s="45">
        <v>0</v>
      </c>
      <c r="CF341" s="14" t="s">
        <v>8867</v>
      </c>
      <c r="CG341" s="7" t="s">
        <v>8477</v>
      </c>
      <c r="CH341" s="215" t="s">
        <v>8478</v>
      </c>
      <c r="CI341" s="215" t="s">
        <v>8478</v>
      </c>
      <c r="CJ341" s="215" t="s">
        <v>8546</v>
      </c>
      <c r="CK341" s="43" t="s">
        <v>5474</v>
      </c>
      <c r="CL341" s="43" t="s">
        <v>5474</v>
      </c>
      <c r="CM341" s="43" t="s">
        <v>7017</v>
      </c>
      <c r="CN341" s="145">
        <v>1352.8</v>
      </c>
      <c r="CO341" s="145">
        <v>2954.8</v>
      </c>
      <c r="CP341" s="148">
        <v>5983.4414866547877</v>
      </c>
      <c r="CQ341" s="189" t="s">
        <v>5474</v>
      </c>
      <c r="CR341" s="189" t="s">
        <v>5474</v>
      </c>
      <c r="CS341" s="99" t="s">
        <v>5474</v>
      </c>
      <c r="CT341" s="167" t="s">
        <v>5474</v>
      </c>
      <c r="CU341" s="43" t="s">
        <v>5474</v>
      </c>
      <c r="CV341" s="43" t="s">
        <v>5474</v>
      </c>
      <c r="CW341" s="43" t="s">
        <v>5474</v>
      </c>
      <c r="CX341" s="43" t="s">
        <v>5474</v>
      </c>
      <c r="CY341" s="43" t="s">
        <v>5474</v>
      </c>
      <c r="CZ341" s="43" t="s">
        <v>5474</v>
      </c>
      <c r="DA341" s="42" t="s">
        <v>5474</v>
      </c>
      <c r="DB341" s="42" t="s">
        <v>5474</v>
      </c>
      <c r="DC341" s="42" t="s">
        <v>5474</v>
      </c>
      <c r="DD341" s="42" t="s">
        <v>5474</v>
      </c>
      <c r="DE341" s="42" t="s">
        <v>5474</v>
      </c>
      <c r="DF341" s="42" t="s">
        <v>5474</v>
      </c>
      <c r="DG341" s="42" t="s">
        <v>5474</v>
      </c>
      <c r="DH341" s="42" t="s">
        <v>5474</v>
      </c>
    </row>
    <row r="342" spans="1:112">
      <c r="A342" s="22">
        <v>1108</v>
      </c>
      <c r="B342" s="7" t="s">
        <v>25</v>
      </c>
      <c r="C342" s="21">
        <v>-4.5400000000000003E-2</v>
      </c>
      <c r="D342" s="21">
        <v>-0.19059999999999999</v>
      </c>
      <c r="E342" s="21">
        <v>-9.3100000000000002E-2</v>
      </c>
      <c r="F342" s="21">
        <v>-0.1759</v>
      </c>
      <c r="G342" s="21">
        <v>-8.6400000000000005E-2</v>
      </c>
      <c r="H342" s="21">
        <v>0.53849999999999998</v>
      </c>
      <c r="I342" s="21">
        <v>-0.39389999999999997</v>
      </c>
      <c r="J342" s="21">
        <v>-0.41070000000000001</v>
      </c>
      <c r="K342" s="21">
        <v>8.3000000000000001E-3</v>
      </c>
      <c r="L342" s="21">
        <v>-4.58E-2</v>
      </c>
      <c r="M342" s="21">
        <v>4.0000000000000002E-4</v>
      </c>
      <c r="N342" s="21">
        <v>2.52E-2</v>
      </c>
      <c r="O342" s="21">
        <v>-3.3500000000000002E-2</v>
      </c>
      <c r="P342" s="21">
        <v>4.1999999999999997E-3</v>
      </c>
      <c r="Q342" s="21">
        <v>-2.0000000000000001E-4</v>
      </c>
      <c r="R342" s="21">
        <v>-5.0000000000000001E-4</v>
      </c>
      <c r="S342" s="21">
        <v>1.89E-2</v>
      </c>
      <c r="T342" s="21">
        <v>1.5599999999999999E-2</v>
      </c>
      <c r="U342" s="10">
        <v>0.33</v>
      </c>
      <c r="V342" s="10">
        <v>0.73</v>
      </c>
      <c r="W342" s="7">
        <v>0.28999999999999998</v>
      </c>
      <c r="X342" s="20">
        <v>0.8296</v>
      </c>
      <c r="Y342" s="75">
        <v>2020</v>
      </c>
      <c r="Z342" s="7">
        <v>0.7</v>
      </c>
      <c r="AA342" s="7">
        <v>0</v>
      </c>
      <c r="AB342" s="51">
        <v>498</v>
      </c>
      <c r="AC342" s="51">
        <v>96</v>
      </c>
      <c r="AD342" s="51"/>
      <c r="AE342" s="51"/>
      <c r="AF342" s="51">
        <v>-3</v>
      </c>
      <c r="AG342" s="51"/>
      <c r="AH342" s="20">
        <v>0</v>
      </c>
      <c r="AI342" s="7" t="s">
        <v>8467</v>
      </c>
      <c r="AJ342" s="67" t="s">
        <v>8536</v>
      </c>
      <c r="AK342" s="44">
        <v>-0.768041237113402</v>
      </c>
      <c r="AL342" s="44">
        <v>0.64285714285714257</v>
      </c>
      <c r="AM342" s="44">
        <v>0.74999999999999556</v>
      </c>
      <c r="AN342" s="25">
        <v>0.76377952755905509</v>
      </c>
      <c r="AO342" s="25">
        <v>0.11023622047244083</v>
      </c>
      <c r="AP342" s="215">
        <v>12.7</v>
      </c>
      <c r="AQ342" s="215" t="s">
        <v>8552</v>
      </c>
      <c r="AR342" s="44">
        <v>1.19521912350597E-2</v>
      </c>
      <c r="AS342" s="171" t="s">
        <v>6901</v>
      </c>
      <c r="AT342" s="171" t="s">
        <v>6902</v>
      </c>
      <c r="AU342" s="171" t="s">
        <v>6897</v>
      </c>
      <c r="AV342" s="7" t="s">
        <v>8470</v>
      </c>
      <c r="AW342" s="14" t="s">
        <v>6899</v>
      </c>
      <c r="AX342" s="49" t="s">
        <v>6009</v>
      </c>
      <c r="AY342" s="38" t="s">
        <v>5961</v>
      </c>
      <c r="AZ342" s="14" t="s">
        <v>6236</v>
      </c>
      <c r="BA342" s="49" t="s">
        <v>6337</v>
      </c>
      <c r="BB342" s="38" t="s">
        <v>6047</v>
      </c>
      <c r="BC342" s="7">
        <v>0.6</v>
      </c>
      <c r="BD342" s="14" t="s">
        <v>5973</v>
      </c>
      <c r="BE342" s="49" t="s">
        <v>5967</v>
      </c>
      <c r="BF342" s="38" t="s">
        <v>5961</v>
      </c>
      <c r="BG342" s="7">
        <v>0.2</v>
      </c>
      <c r="BH342" s="45">
        <v>447.85968017423028</v>
      </c>
      <c r="BI342" s="215" t="s">
        <v>8471</v>
      </c>
      <c r="BJ342" s="215" t="s">
        <v>8554</v>
      </c>
      <c r="BK342" s="7">
        <v>1.7</v>
      </c>
      <c r="BL342" s="25">
        <v>1.1952191235059646E-2</v>
      </c>
      <c r="BM342" s="20">
        <v>0.53362500000000002</v>
      </c>
      <c r="BN342" s="20">
        <v>0.50750000000000006</v>
      </c>
      <c r="BO342" s="20">
        <v>0.55499999999999994</v>
      </c>
      <c r="BP342" s="46">
        <v>17.397260273972602</v>
      </c>
      <c r="BQ342" s="215" t="s">
        <v>8540</v>
      </c>
      <c r="BR342" s="79">
        <v>-0.31411023622047235</v>
      </c>
      <c r="BS342" s="9">
        <v>1.688586336858533E-2</v>
      </c>
      <c r="BT342" s="9">
        <v>4.8981568063051872E-2</v>
      </c>
      <c r="BU342" s="47" t="s">
        <v>5993</v>
      </c>
      <c r="BV342" s="47" t="s">
        <v>5993</v>
      </c>
      <c r="BW342" s="14" t="s">
        <v>5474</v>
      </c>
      <c r="BX342" s="83">
        <v>-0.17693228346456696</v>
      </c>
      <c r="BY342" s="82">
        <v>0.63</v>
      </c>
      <c r="BZ342" s="46">
        <v>20.158730158730158</v>
      </c>
      <c r="CA342" s="48" t="s">
        <v>8475</v>
      </c>
      <c r="CB342" s="45">
        <v>6324.5999999999995</v>
      </c>
      <c r="CC342" s="45">
        <v>1219.1999999999998</v>
      </c>
      <c r="CD342" s="45">
        <v>0</v>
      </c>
      <c r="CE342" s="45">
        <v>0</v>
      </c>
      <c r="CF342" s="14" t="s">
        <v>8868</v>
      </c>
      <c r="CG342" s="7" t="s">
        <v>8477</v>
      </c>
      <c r="CH342" s="215" t="s">
        <v>8478</v>
      </c>
      <c r="CI342" s="215" t="s">
        <v>8498</v>
      </c>
      <c r="CJ342" s="215" t="s">
        <v>8479</v>
      </c>
      <c r="CK342" s="43" t="s">
        <v>5474</v>
      </c>
      <c r="CL342" s="43" t="s">
        <v>5474</v>
      </c>
      <c r="CM342" s="43" t="s">
        <v>6903</v>
      </c>
      <c r="CN342" s="145">
        <v>1219.1999999999998</v>
      </c>
      <c r="CO342" s="145">
        <v>6324.5999999999995</v>
      </c>
      <c r="CP342" s="148">
        <v>5687.8179382127246</v>
      </c>
      <c r="CQ342" s="189" t="s">
        <v>5474</v>
      </c>
      <c r="CR342" s="189" t="s">
        <v>5474</v>
      </c>
      <c r="CS342" s="99" t="s">
        <v>5474</v>
      </c>
      <c r="CT342" s="167" t="s">
        <v>5474</v>
      </c>
      <c r="CU342" s="43" t="s">
        <v>5474</v>
      </c>
      <c r="CV342" s="43" t="s">
        <v>5474</v>
      </c>
      <c r="CW342" s="43" t="s">
        <v>5474</v>
      </c>
      <c r="CX342" s="43" t="s">
        <v>5474</v>
      </c>
      <c r="CY342" s="43" t="s">
        <v>5474</v>
      </c>
      <c r="CZ342" s="43" t="s">
        <v>5474</v>
      </c>
      <c r="DA342" s="42" t="s">
        <v>5474</v>
      </c>
      <c r="DB342" s="42" t="s">
        <v>5474</v>
      </c>
      <c r="DC342" s="42" t="s">
        <v>5474</v>
      </c>
      <c r="DD342" s="42" t="s">
        <v>5474</v>
      </c>
      <c r="DE342" s="42" t="s">
        <v>5474</v>
      </c>
      <c r="DF342" s="42" t="s">
        <v>5474</v>
      </c>
      <c r="DG342" s="42" t="s">
        <v>5474</v>
      </c>
      <c r="DH342" s="42" t="s">
        <v>5474</v>
      </c>
    </row>
    <row r="343" spans="1:112">
      <c r="A343" s="22">
        <v>6781</v>
      </c>
      <c r="B343" s="7" t="s">
        <v>5919</v>
      </c>
      <c r="C343" s="21"/>
      <c r="D343" s="21"/>
      <c r="E343" s="21"/>
      <c r="F343" s="21"/>
      <c r="G343" s="21"/>
      <c r="H343" s="21"/>
      <c r="I343" s="21">
        <v>-5.28E-2</v>
      </c>
      <c r="J343" s="21">
        <v>-5.28E-2</v>
      </c>
      <c r="K343" s="21"/>
      <c r="L343" s="21"/>
      <c r="M343" s="21"/>
      <c r="N343" s="21"/>
      <c r="O343" s="21"/>
      <c r="P343" s="21"/>
      <c r="Q343" s="21"/>
      <c r="R343" s="21"/>
      <c r="S343" s="21"/>
      <c r="T343" s="21"/>
      <c r="U343" s="10">
        <v>122.99</v>
      </c>
      <c r="V343" s="10">
        <v>268.44</v>
      </c>
      <c r="W343" s="7">
        <v>0</v>
      </c>
      <c r="X343" s="20">
        <v>0</v>
      </c>
      <c r="Y343" s="75">
        <v>2020</v>
      </c>
      <c r="Z343" s="7">
        <v>5.3</v>
      </c>
      <c r="AA343" s="7">
        <v>0</v>
      </c>
      <c r="AB343" s="51">
        <v>158</v>
      </c>
      <c r="AC343" s="51">
        <v>48</v>
      </c>
      <c r="AD343" s="51">
        <v>195</v>
      </c>
      <c r="AE343" s="51">
        <v>1</v>
      </c>
      <c r="AF343" s="51">
        <v>32</v>
      </c>
      <c r="AG343" s="51">
        <v>2</v>
      </c>
      <c r="AH343" s="20">
        <v>0</v>
      </c>
      <c r="AI343" s="7" t="s">
        <v>8487</v>
      </c>
      <c r="AJ343" s="67" t="s">
        <v>8505</v>
      </c>
      <c r="AK343" s="44">
        <v>0.80713128038897897</v>
      </c>
      <c r="AL343" s="44">
        <v>0.98412698412698418</v>
      </c>
      <c r="AM343" s="44">
        <v>0.81818181818181812</v>
      </c>
      <c r="AN343" s="25">
        <v>0.71247113163972287</v>
      </c>
      <c r="AO343" s="25">
        <v>0.14549653579676675</v>
      </c>
      <c r="AP343" s="215">
        <v>866</v>
      </c>
      <c r="AQ343" s="215" t="s">
        <v>8552</v>
      </c>
      <c r="AR343" s="44">
        <v>1.16822429906542E-2</v>
      </c>
      <c r="AS343" s="171" t="s">
        <v>6901</v>
      </c>
      <c r="AT343" s="171" t="s">
        <v>7261</v>
      </c>
      <c r="AU343" s="171" t="s">
        <v>6977</v>
      </c>
      <c r="AV343" s="7" t="s">
        <v>5474</v>
      </c>
      <c r="AW343" s="14" t="s">
        <v>8356</v>
      </c>
      <c r="AX343" s="49" t="s">
        <v>6009</v>
      </c>
      <c r="AY343" s="38" t="s">
        <v>5989</v>
      </c>
      <c r="AZ343" s="14" t="s">
        <v>6841</v>
      </c>
      <c r="BA343" s="49" t="s">
        <v>5993</v>
      </c>
      <c r="BB343" s="38" t="s">
        <v>5993</v>
      </c>
      <c r="BC343" s="7">
        <v>0.4</v>
      </c>
      <c r="BD343" s="14" t="s">
        <v>6083</v>
      </c>
      <c r="BE343" s="49" t="s">
        <v>5993</v>
      </c>
      <c r="BF343" s="38" t="s">
        <v>5993</v>
      </c>
      <c r="BG343" s="7">
        <v>0.6</v>
      </c>
      <c r="BH343" s="45">
        <v>123.58831224661532</v>
      </c>
      <c r="BI343" s="215" t="s">
        <v>8471</v>
      </c>
      <c r="BJ343" s="215" t="s">
        <v>8496</v>
      </c>
      <c r="BK343" s="7">
        <v>0.3</v>
      </c>
      <c r="BL343" s="25">
        <v>1.0501750291715286E-2</v>
      </c>
      <c r="BM343" s="20">
        <v>0.59587500000000004</v>
      </c>
      <c r="BN343" s="20">
        <v>0.6</v>
      </c>
      <c r="BO343" s="20">
        <v>0.59250000000000003</v>
      </c>
      <c r="BP343" s="46">
        <v>3.22604678885412</v>
      </c>
      <c r="BQ343" s="215" t="s">
        <v>8513</v>
      </c>
      <c r="BR343" s="79">
        <v>2.7204157043879911</v>
      </c>
      <c r="BS343" s="9">
        <v>0</v>
      </c>
      <c r="BT343" s="9">
        <v>2.6852152781509098E-4</v>
      </c>
      <c r="BU343" s="47" t="s">
        <v>5993</v>
      </c>
      <c r="BV343" s="47" t="s">
        <v>5993</v>
      </c>
      <c r="BW343" s="14" t="s">
        <v>8514</v>
      </c>
      <c r="BX343" s="83">
        <v>3.6505196304849887</v>
      </c>
      <c r="BY343" s="82">
        <v>268.49</v>
      </c>
      <c r="BZ343" s="46">
        <v>3.2254460128868856</v>
      </c>
      <c r="CA343" s="48" t="s">
        <v>8593</v>
      </c>
      <c r="CB343" s="45">
        <v>136828</v>
      </c>
      <c r="CC343" s="45">
        <v>41568</v>
      </c>
      <c r="CD343" s="45">
        <v>168870</v>
      </c>
      <c r="CE343" s="45">
        <v>866</v>
      </c>
      <c r="CF343" s="14" t="e">
        <v>#N/A</v>
      </c>
      <c r="CG343" s="7" t="s">
        <v>8477</v>
      </c>
      <c r="CH343" s="215" t="s">
        <v>8479</v>
      </c>
      <c r="CI343" s="215" t="s">
        <v>8498</v>
      </c>
      <c r="CJ343" s="215" t="s">
        <v>8478</v>
      </c>
      <c r="CK343" s="43" t="s">
        <v>7034</v>
      </c>
      <c r="CL343" s="43" t="s">
        <v>5474</v>
      </c>
      <c r="CM343" s="43" t="s">
        <v>5474</v>
      </c>
      <c r="CN343" s="145">
        <v>42434</v>
      </c>
      <c r="CO343" s="145">
        <v>305698</v>
      </c>
      <c r="CP343" s="148">
        <v>107027.47840556887</v>
      </c>
      <c r="CQ343" s="189" t="s">
        <v>5474</v>
      </c>
      <c r="CR343" s="189" t="s">
        <v>5474</v>
      </c>
      <c r="CS343" s="99" t="s">
        <v>5474</v>
      </c>
      <c r="CT343" s="167" t="s">
        <v>5474</v>
      </c>
      <c r="CU343" s="43" t="s">
        <v>5474</v>
      </c>
      <c r="CV343" s="43" t="s">
        <v>5474</v>
      </c>
      <c r="CW343" s="43" t="s">
        <v>5474</v>
      </c>
      <c r="CX343" s="43" t="s">
        <v>5474</v>
      </c>
      <c r="CY343" s="43" t="s">
        <v>5474</v>
      </c>
      <c r="CZ343" s="43" t="s">
        <v>5474</v>
      </c>
      <c r="DA343" s="42" t="s">
        <v>5474</v>
      </c>
      <c r="DB343" s="42" t="s">
        <v>5474</v>
      </c>
      <c r="DC343" s="42" t="s">
        <v>5474</v>
      </c>
      <c r="DD343" s="42" t="s">
        <v>5474</v>
      </c>
      <c r="DE343" s="42" t="s">
        <v>5474</v>
      </c>
      <c r="DF343" s="42" t="s">
        <v>5474</v>
      </c>
      <c r="DG343" s="42" t="s">
        <v>5474</v>
      </c>
      <c r="DH343" s="42" t="s">
        <v>5474</v>
      </c>
    </row>
    <row r="344" spans="1:112">
      <c r="A344" s="22">
        <v>4561</v>
      </c>
      <c r="B344" s="7" t="s">
        <v>3247</v>
      </c>
      <c r="C344" s="21">
        <v>0.48359999999999997</v>
      </c>
      <c r="D344" s="21">
        <v>0.75760000000000005</v>
      </c>
      <c r="E344" s="21">
        <v>0.44800000000000001</v>
      </c>
      <c r="F344" s="21">
        <v>0.72</v>
      </c>
      <c r="G344" s="21">
        <v>0.77300000000000002</v>
      </c>
      <c r="H344" s="21">
        <v>0.10340000000000001</v>
      </c>
      <c r="I344" s="21">
        <v>1.56</v>
      </c>
      <c r="J344" s="21">
        <v>5.0999999999999996</v>
      </c>
      <c r="K344" s="21">
        <v>9.4000000000000004E-3</v>
      </c>
      <c r="L344" s="21">
        <v>7.4099999999999999E-2</v>
      </c>
      <c r="M344" s="21">
        <v>6.6900000000000001E-2</v>
      </c>
      <c r="N344" s="21">
        <v>8.6E-3</v>
      </c>
      <c r="O344" s="21">
        <v>8.5800000000000001E-2</v>
      </c>
      <c r="P344" s="21">
        <v>0.10390000000000001</v>
      </c>
      <c r="Q344" s="21">
        <v>3.4599999999999999E-2</v>
      </c>
      <c r="R344" s="21">
        <v>1.54E-2</v>
      </c>
      <c r="S344" s="21">
        <v>0.16819999999999999</v>
      </c>
      <c r="T344" s="21">
        <v>-0.30009999999999998</v>
      </c>
      <c r="U344" s="10">
        <v>1.22</v>
      </c>
      <c r="V344" s="10">
        <v>2.48</v>
      </c>
      <c r="W344" s="7">
        <v>0.8458</v>
      </c>
      <c r="X344" s="20">
        <v>0.6089</v>
      </c>
      <c r="Y344" s="75">
        <v>2020</v>
      </c>
      <c r="Z344" s="7">
        <v>0.9</v>
      </c>
      <c r="AA344" s="7">
        <v>0</v>
      </c>
      <c r="AB344" s="51">
        <v>-13</v>
      </c>
      <c r="AC344" s="51">
        <v>-3</v>
      </c>
      <c r="AD344" s="51"/>
      <c r="AE344" s="51"/>
      <c r="AF344" s="51">
        <v>-1</v>
      </c>
      <c r="AG344" s="51"/>
      <c r="AH344" s="20">
        <v>0</v>
      </c>
      <c r="AI344" s="7" t="s">
        <v>8481</v>
      </c>
      <c r="AJ344" s="67" t="s">
        <v>8468</v>
      </c>
      <c r="AK344" s="44">
        <v>0.53642384105960272</v>
      </c>
      <c r="AL344" s="44">
        <v>-0.58904109589041076</v>
      </c>
      <c r="AM344" s="44">
        <v>-1</v>
      </c>
      <c r="AN344" s="25">
        <v>0.49508196721311482</v>
      </c>
      <c r="AO344" s="25">
        <v>0.23934426229508188</v>
      </c>
      <c r="AP344" s="215">
        <v>30.5</v>
      </c>
      <c r="AQ344" s="215" t="s">
        <v>8552</v>
      </c>
      <c r="AR344" s="44">
        <v>9.9337748344370796E-3</v>
      </c>
      <c r="AS344" s="171" t="s">
        <v>6901</v>
      </c>
      <c r="AT344" s="171" t="s">
        <v>7144</v>
      </c>
      <c r="AU344" s="171" t="s">
        <v>7025</v>
      </c>
      <c r="AV344" s="7" t="s">
        <v>5474</v>
      </c>
      <c r="AW344" s="14" t="s">
        <v>6710</v>
      </c>
      <c r="AX344" s="49" t="s">
        <v>6009</v>
      </c>
      <c r="AY344" s="38" t="s">
        <v>5971</v>
      </c>
      <c r="AZ344" s="14" t="s">
        <v>6038</v>
      </c>
      <c r="BA344" s="49" t="s">
        <v>5967</v>
      </c>
      <c r="BB344" s="38" t="s">
        <v>5971</v>
      </c>
      <c r="BC344" s="7">
        <v>0.6</v>
      </c>
      <c r="BD344" s="14" t="s">
        <v>6352</v>
      </c>
      <c r="BE344" s="49" t="s">
        <v>5967</v>
      </c>
      <c r="BF344" s="38" t="s">
        <v>5961</v>
      </c>
      <c r="BG344" s="7">
        <v>8.1</v>
      </c>
      <c r="BH344" s="45">
        <v>166.58262037905178</v>
      </c>
      <c r="BI344" s="215" t="s">
        <v>8471</v>
      </c>
      <c r="BJ344" s="215" t="s">
        <v>8554</v>
      </c>
      <c r="BK344" s="7">
        <v>0.8</v>
      </c>
      <c r="BL344" s="25">
        <v>0</v>
      </c>
      <c r="BM344" s="20">
        <v>0.7764375</v>
      </c>
      <c r="BN344" s="20">
        <v>0.87750000000000006</v>
      </c>
      <c r="BO344" s="20">
        <v>0.69374999999999987</v>
      </c>
      <c r="BP344" s="46">
        <v>12.298387096774194</v>
      </c>
      <c r="BQ344" s="215" t="s">
        <v>8558</v>
      </c>
      <c r="BR344" s="79">
        <v>7.1397814207650248E-2</v>
      </c>
      <c r="BS344" s="9">
        <v>2.1753887300277164E-2</v>
      </c>
      <c r="BT344" s="9">
        <v>2.3520601204266578E-2</v>
      </c>
      <c r="BU344" s="47" t="s">
        <v>5993</v>
      </c>
      <c r="BV344" s="47" t="s">
        <v>5993</v>
      </c>
      <c r="BW344" s="14" t="s">
        <v>5474</v>
      </c>
      <c r="BX344" s="83">
        <v>0.28567737704918017</v>
      </c>
      <c r="BY344" s="82">
        <v>3.2199999999999998</v>
      </c>
      <c r="BZ344" s="46">
        <v>9.4720496894409951</v>
      </c>
      <c r="CA344" s="48" t="s">
        <v>5474</v>
      </c>
      <c r="CB344" s="45">
        <v>-396.5</v>
      </c>
      <c r="CC344" s="45">
        <v>-91.5</v>
      </c>
      <c r="CD344" s="45">
        <v>0</v>
      </c>
      <c r="CE344" s="45">
        <v>0</v>
      </c>
      <c r="CF344" s="14" t="s">
        <v>3248</v>
      </c>
      <c r="CG344" s="7" t="s">
        <v>8556</v>
      </c>
      <c r="CH344" s="215" t="s">
        <v>8479</v>
      </c>
      <c r="CI344" s="215" t="s">
        <v>8478</v>
      </c>
      <c r="CJ344" s="215" t="s">
        <v>8546</v>
      </c>
      <c r="CK344" s="43" t="s">
        <v>5474</v>
      </c>
      <c r="CL344" s="43" t="s">
        <v>5474</v>
      </c>
      <c r="CM344" s="43" t="s">
        <v>5474</v>
      </c>
      <c r="CN344" s="145">
        <v>-91.5</v>
      </c>
      <c r="CO344" s="145">
        <v>-396.5</v>
      </c>
      <c r="CP344" s="148">
        <v>5080.7699215610792</v>
      </c>
      <c r="CQ344" s="189" t="s">
        <v>5474</v>
      </c>
      <c r="CR344" s="189" t="s">
        <v>5474</v>
      </c>
      <c r="CS344" s="99" t="s">
        <v>5474</v>
      </c>
      <c r="CT344" s="167" t="s">
        <v>5474</v>
      </c>
      <c r="CU344" s="43" t="s">
        <v>5474</v>
      </c>
      <c r="CV344" s="43" t="s">
        <v>5474</v>
      </c>
      <c r="CW344" s="43" t="s">
        <v>5474</v>
      </c>
      <c r="CX344" s="43" t="s">
        <v>5474</v>
      </c>
      <c r="CY344" s="43" t="s">
        <v>5474</v>
      </c>
      <c r="CZ344" s="43" t="s">
        <v>5474</v>
      </c>
      <c r="DA344" s="42" t="s">
        <v>5474</v>
      </c>
      <c r="DB344" s="42" t="s">
        <v>5474</v>
      </c>
      <c r="DC344" s="42" t="s">
        <v>5474</v>
      </c>
      <c r="DD344" s="42" t="s">
        <v>5474</v>
      </c>
      <c r="DE344" s="42" t="s">
        <v>5474</v>
      </c>
      <c r="DF344" s="42" t="s">
        <v>5474</v>
      </c>
      <c r="DG344" s="42" t="s">
        <v>5474</v>
      </c>
      <c r="DH344" s="42" t="s">
        <v>5474</v>
      </c>
    </row>
    <row r="345" spans="1:112">
      <c r="A345" s="22">
        <v>2754</v>
      </c>
      <c r="B345" s="7" t="s">
        <v>5836</v>
      </c>
      <c r="C345" s="21">
        <v>0.60709999999999997</v>
      </c>
      <c r="D345" s="21">
        <v>-0.83679999999999999</v>
      </c>
      <c r="E345" s="21">
        <v>-0.71120000000000005</v>
      </c>
      <c r="F345" s="21">
        <v>-0.84099999999999997</v>
      </c>
      <c r="G345" s="21">
        <v>-2.12E-2</v>
      </c>
      <c r="H345" s="21">
        <v>-1.907</v>
      </c>
      <c r="I345" s="21">
        <v>-6.3125</v>
      </c>
      <c r="J345" s="21">
        <v>1.3</v>
      </c>
      <c r="K345" s="21">
        <v>-7.9500000000000001E-2</v>
      </c>
      <c r="L345" s="21">
        <v>-4.8500000000000001E-2</v>
      </c>
      <c r="M345" s="21">
        <v>-1.1999999999999999E-3</v>
      </c>
      <c r="N345" s="21">
        <v>-0.27660000000000001</v>
      </c>
      <c r="O345" s="21">
        <v>-0.16270000000000001</v>
      </c>
      <c r="P345" s="21">
        <v>8.0000000000000004E-4</v>
      </c>
      <c r="Q345" s="21">
        <v>7.7999999999999996E-3</v>
      </c>
      <c r="R345" s="21">
        <v>2.8E-3</v>
      </c>
      <c r="S345" s="21">
        <v>0.36959999999999998</v>
      </c>
      <c r="T345" s="21">
        <v>3.1800000000000002E-2</v>
      </c>
      <c r="U345" s="10">
        <v>0.12</v>
      </c>
      <c r="V345" s="10">
        <v>1.24</v>
      </c>
      <c r="W345" s="7">
        <v>0.19989999999999999</v>
      </c>
      <c r="X345" s="20">
        <v>0.69359999999999999</v>
      </c>
      <c r="Y345" s="75">
        <v>2020</v>
      </c>
      <c r="Z345" s="7">
        <v>0.49940000000000001</v>
      </c>
      <c r="AA345" s="7">
        <v>0</v>
      </c>
      <c r="AB345" s="51">
        <v>17</v>
      </c>
      <c r="AC345" s="51">
        <v>21</v>
      </c>
      <c r="AD345" s="51"/>
      <c r="AE345" s="51"/>
      <c r="AF345" s="51">
        <v>-3</v>
      </c>
      <c r="AG345" s="51">
        <v>-1</v>
      </c>
      <c r="AH345" s="20">
        <v>2.6599999999999999E-2</v>
      </c>
      <c r="AI345" s="7" t="s">
        <v>8467</v>
      </c>
      <c r="AJ345" s="67" t="s">
        <v>8468</v>
      </c>
      <c r="AK345" s="44">
        <v>-0.76575121163166404</v>
      </c>
      <c r="AL345" s="44">
        <v>0.59999999999999876</v>
      </c>
      <c r="AM345" s="44">
        <v>0.91666666666665975</v>
      </c>
      <c r="AN345" s="25">
        <v>0.84678522571819426</v>
      </c>
      <c r="AO345" s="25">
        <v>8.8919288645690847E-2</v>
      </c>
      <c r="AP345" s="215">
        <v>73.099999999999994</v>
      </c>
      <c r="AQ345" s="215" t="s">
        <v>8552</v>
      </c>
      <c r="AR345" s="44">
        <v>2.7434842249657002E-3</v>
      </c>
      <c r="AS345" s="171" t="s">
        <v>6901</v>
      </c>
      <c r="AT345" s="171" t="s">
        <v>7251</v>
      </c>
      <c r="AU345" s="171" t="s">
        <v>7037</v>
      </c>
      <c r="AV345" s="7" t="s">
        <v>5474</v>
      </c>
      <c r="AW345" s="14" t="s">
        <v>7687</v>
      </c>
      <c r="AX345" s="49" t="s">
        <v>6009</v>
      </c>
      <c r="AY345" s="38" t="s">
        <v>5961</v>
      </c>
      <c r="AZ345" s="14" t="s">
        <v>6065</v>
      </c>
      <c r="BA345" s="49" t="s">
        <v>5993</v>
      </c>
      <c r="BB345" s="38" t="s">
        <v>5993</v>
      </c>
      <c r="BC345" s="7">
        <v>0.9</v>
      </c>
      <c r="BD345" s="14" t="s">
        <v>6202</v>
      </c>
      <c r="BE345" s="49" t="s">
        <v>5993</v>
      </c>
      <c r="BF345" s="38" t="s">
        <v>5993</v>
      </c>
      <c r="BG345" s="7">
        <v>0.2</v>
      </c>
      <c r="BH345" s="45">
        <v>105.52500718512928</v>
      </c>
      <c r="BI345" s="215" t="s">
        <v>8495</v>
      </c>
      <c r="BJ345" s="215" t="s">
        <v>8554</v>
      </c>
      <c r="BK345" s="7">
        <v>1</v>
      </c>
      <c r="BL345" s="25">
        <v>1.5277777777777699E-2</v>
      </c>
      <c r="BM345" s="20">
        <v>0.3676875</v>
      </c>
      <c r="BN345" s="20">
        <v>0.18000000000000005</v>
      </c>
      <c r="BO345" s="20">
        <v>0.52124999999999988</v>
      </c>
      <c r="BP345" s="46">
        <v>58.951612903225801</v>
      </c>
      <c r="BQ345" s="215" t="s">
        <v>8540</v>
      </c>
      <c r="BR345" s="79">
        <v>-0.91776744186046511</v>
      </c>
      <c r="BS345" s="9">
        <v>0</v>
      </c>
      <c r="BT345" s="9">
        <v>9.7602758473058771E-4</v>
      </c>
      <c r="BU345" s="47" t="s">
        <v>5993</v>
      </c>
      <c r="BV345" s="47" t="s">
        <v>5993</v>
      </c>
      <c r="BW345" s="14" t="s">
        <v>5474</v>
      </c>
      <c r="BX345" s="83">
        <v>-0.9013209302325581</v>
      </c>
      <c r="BY345" s="82">
        <v>0.52</v>
      </c>
      <c r="BZ345" s="46">
        <v>140.57692307692307</v>
      </c>
      <c r="CA345" s="48" t="s">
        <v>8475</v>
      </c>
      <c r="CB345" s="45">
        <v>1242.6999999999998</v>
      </c>
      <c r="CC345" s="45">
        <v>1535.1</v>
      </c>
      <c r="CD345" s="45">
        <v>0</v>
      </c>
      <c r="CE345" s="45">
        <v>0</v>
      </c>
      <c r="CF345" s="14" t="e">
        <v>#N/A</v>
      </c>
      <c r="CG345" s="7" t="s">
        <v>8477</v>
      </c>
      <c r="CH345" s="215" t="s">
        <v>8498</v>
      </c>
      <c r="CI345" s="215" t="s">
        <v>8498</v>
      </c>
      <c r="CJ345" s="215" t="s">
        <v>8523</v>
      </c>
      <c r="CK345" s="43" t="s">
        <v>6887</v>
      </c>
      <c r="CL345" s="43" t="s">
        <v>5474</v>
      </c>
      <c r="CM345" s="43" t="s">
        <v>7017</v>
      </c>
      <c r="CN345" s="145">
        <v>1535.1</v>
      </c>
      <c r="CO345" s="145">
        <v>1242.6999999999998</v>
      </c>
      <c r="CP345" s="148">
        <v>7713.8780252329498</v>
      </c>
      <c r="CQ345" s="189" t="s">
        <v>5474</v>
      </c>
      <c r="CR345" s="189" t="s">
        <v>5474</v>
      </c>
      <c r="CS345" s="99" t="s">
        <v>5474</v>
      </c>
      <c r="CT345" s="167" t="s">
        <v>5474</v>
      </c>
      <c r="CU345" s="43" t="s">
        <v>5474</v>
      </c>
      <c r="CV345" s="43" t="s">
        <v>5474</v>
      </c>
      <c r="CW345" s="43" t="s">
        <v>5474</v>
      </c>
      <c r="CX345" s="43" t="s">
        <v>5474</v>
      </c>
      <c r="CY345" s="43" t="s">
        <v>5474</v>
      </c>
      <c r="CZ345" s="43" t="s">
        <v>5474</v>
      </c>
      <c r="DA345" s="42" t="s">
        <v>5474</v>
      </c>
      <c r="DB345" s="42" t="s">
        <v>5474</v>
      </c>
      <c r="DC345" s="42" t="s">
        <v>5474</v>
      </c>
      <c r="DD345" s="42" t="s">
        <v>5474</v>
      </c>
      <c r="DE345" s="42" t="s">
        <v>5474</v>
      </c>
      <c r="DF345" s="42" t="s">
        <v>5474</v>
      </c>
      <c r="DG345" s="42" t="s">
        <v>5474</v>
      </c>
      <c r="DH345" s="42" t="s">
        <v>5474</v>
      </c>
    </row>
    <row r="346" spans="1:112">
      <c r="A346" s="22">
        <v>3041</v>
      </c>
      <c r="B346" s="7" t="s">
        <v>612</v>
      </c>
      <c r="C346" s="21">
        <v>5.5E-2</v>
      </c>
      <c r="D346" s="21">
        <v>0.71950000000000003</v>
      </c>
      <c r="E346" s="21">
        <v>-8.6999999999999994E-3</v>
      </c>
      <c r="F346" s="21">
        <v>0.34539999999999998</v>
      </c>
      <c r="G346" s="21">
        <v>0.3337</v>
      </c>
      <c r="H346" s="21">
        <v>0.73170000000000002</v>
      </c>
      <c r="I346" s="21">
        <v>0.70269999999999999</v>
      </c>
      <c r="J346" s="21">
        <v>0</v>
      </c>
      <c r="K346" s="21">
        <v>1.7399999999999999E-2</v>
      </c>
      <c r="L346" s="21">
        <v>8.4699999999999998E-2</v>
      </c>
      <c r="M346" s="21">
        <v>-4.5400000000000003E-2</v>
      </c>
      <c r="N346" s="21">
        <v>7.1800000000000003E-2</v>
      </c>
      <c r="O346" s="21">
        <v>0.1414</v>
      </c>
      <c r="P346" s="21">
        <v>2.63E-2</v>
      </c>
      <c r="Q346" s="21">
        <v>-2.5999999999999999E-3</v>
      </c>
      <c r="R346" s="21">
        <v>-2.0999999999999999E-3</v>
      </c>
      <c r="S346" s="21">
        <v>-0.1134</v>
      </c>
      <c r="T346" s="21">
        <v>-9.4399999999999998E-2</v>
      </c>
      <c r="U346" s="10">
        <v>-0.52</v>
      </c>
      <c r="V346" s="10">
        <v>-1.25</v>
      </c>
      <c r="W346" s="7">
        <v>0</v>
      </c>
      <c r="X346" s="20">
        <v>0</v>
      </c>
      <c r="Y346" s="75"/>
      <c r="Z346" s="7"/>
      <c r="AA346" s="7"/>
      <c r="AB346" s="51">
        <v>586</v>
      </c>
      <c r="AC346" s="51">
        <v>182</v>
      </c>
      <c r="AD346" s="51"/>
      <c r="AE346" s="51"/>
      <c r="AF346" s="51">
        <v>1</v>
      </c>
      <c r="AG346" s="51">
        <v>1</v>
      </c>
      <c r="AH346" s="20">
        <v>3.2099999999999997E-2</v>
      </c>
      <c r="AI346" s="7" t="s">
        <v>8481</v>
      </c>
      <c r="AJ346" s="67" t="s">
        <v>8494</v>
      </c>
      <c r="AK346" s="44">
        <v>-0.53353658536585369</v>
      </c>
      <c r="AL346" s="44">
        <v>-0.56349206349206349</v>
      </c>
      <c r="AM346" s="44">
        <v>0.95238095238095177</v>
      </c>
      <c r="AN346" s="25">
        <v>0.58053097345132743</v>
      </c>
      <c r="AO346" s="25">
        <v>0.22300884955752215</v>
      </c>
      <c r="AP346" s="215">
        <v>28.25</v>
      </c>
      <c r="AQ346" s="215" t="s">
        <v>8552</v>
      </c>
      <c r="AR346" s="44">
        <v>4.6296296296296197E-2</v>
      </c>
      <c r="AS346" s="171" t="s">
        <v>7204</v>
      </c>
      <c r="AT346" s="171" t="s">
        <v>6932</v>
      </c>
      <c r="AU346" s="171" t="s">
        <v>7021</v>
      </c>
      <c r="AV346" s="7" t="s">
        <v>5474</v>
      </c>
      <c r="AW346" s="14" t="s">
        <v>7746</v>
      </c>
      <c r="AX346" s="49" t="s">
        <v>6009</v>
      </c>
      <c r="AY346" s="38" t="s">
        <v>5971</v>
      </c>
      <c r="AZ346" s="14" t="s">
        <v>6038</v>
      </c>
      <c r="BA346" s="49" t="s">
        <v>5993</v>
      </c>
      <c r="BB346" s="38" t="s">
        <v>5993</v>
      </c>
      <c r="BC346" s="7">
        <v>0.2</v>
      </c>
      <c r="BD346" s="14" t="s">
        <v>6077</v>
      </c>
      <c r="BE346" s="49" t="s">
        <v>5967</v>
      </c>
      <c r="BF346" s="38" t="s">
        <v>5961</v>
      </c>
      <c r="BG346" s="7">
        <v>0.3</v>
      </c>
      <c r="BH346" s="45">
        <v>2729.4858310684954</v>
      </c>
      <c r="BI346" s="215" t="s">
        <v>8518</v>
      </c>
      <c r="BJ346" s="215" t="s">
        <v>8520</v>
      </c>
      <c r="BK346" s="7">
        <v>1.8</v>
      </c>
      <c r="BL346" s="25">
        <v>3.669724770642202E-2</v>
      </c>
      <c r="BM346" s="20">
        <v>0.69812499999999988</v>
      </c>
      <c r="BN346" s="20">
        <v>0.73249999999999993</v>
      </c>
      <c r="BO346" s="20">
        <v>0.66999999999999982</v>
      </c>
      <c r="BP346" s="46" t="s">
        <v>8473</v>
      </c>
      <c r="BQ346" s="215" t="s">
        <v>8473</v>
      </c>
      <c r="BR346" s="79" t="s">
        <v>8473</v>
      </c>
      <c r="BS346" s="9">
        <v>0</v>
      </c>
      <c r="BT346" s="9">
        <v>0</v>
      </c>
      <c r="BU346" s="47" t="s">
        <v>5993</v>
      </c>
      <c r="BV346" s="47" t="s">
        <v>5993</v>
      </c>
      <c r="BW346" s="14" t="s">
        <v>5474</v>
      </c>
      <c r="BX346" s="83" t="s">
        <v>8473</v>
      </c>
      <c r="BY346" s="82" t="s">
        <v>8473</v>
      </c>
      <c r="BZ346" s="46" t="s">
        <v>8473</v>
      </c>
      <c r="CA346" s="48" t="s">
        <v>8475</v>
      </c>
      <c r="CB346" s="45">
        <v>16554.5</v>
      </c>
      <c r="CC346" s="45">
        <v>5141.5</v>
      </c>
      <c r="CD346" s="45">
        <v>0</v>
      </c>
      <c r="CE346" s="45">
        <v>0</v>
      </c>
      <c r="CF346" s="14" t="s">
        <v>8869</v>
      </c>
      <c r="CG346" s="7" t="s">
        <v>8477</v>
      </c>
      <c r="CH346" s="215" t="s">
        <v>8478</v>
      </c>
      <c r="CI346" s="215" t="s">
        <v>8478</v>
      </c>
      <c r="CJ346" s="215" t="s">
        <v>8479</v>
      </c>
      <c r="CK346" s="43" t="s">
        <v>5474</v>
      </c>
      <c r="CL346" s="43" t="s">
        <v>5474</v>
      </c>
      <c r="CM346" s="43" t="s">
        <v>5474</v>
      </c>
      <c r="CN346" s="145">
        <v>5141.5</v>
      </c>
      <c r="CO346" s="145">
        <v>16554.5</v>
      </c>
      <c r="CP346" s="148">
        <v>77107.974727684996</v>
      </c>
      <c r="CQ346" s="189" t="s">
        <v>5474</v>
      </c>
      <c r="CR346" s="189" t="s">
        <v>5474</v>
      </c>
      <c r="CS346" s="99" t="s">
        <v>5474</v>
      </c>
      <c r="CT346" s="167" t="s">
        <v>5474</v>
      </c>
      <c r="CU346" s="43" t="s">
        <v>5474</v>
      </c>
      <c r="CV346" s="43" t="s">
        <v>5474</v>
      </c>
      <c r="CW346" s="43" t="s">
        <v>5474</v>
      </c>
      <c r="CX346" s="43" t="s">
        <v>5474</v>
      </c>
      <c r="CY346" s="43" t="s">
        <v>5474</v>
      </c>
      <c r="CZ346" s="43" t="s">
        <v>5474</v>
      </c>
      <c r="DA346" s="42" t="s">
        <v>5474</v>
      </c>
      <c r="DB346" s="42" t="s">
        <v>5474</v>
      </c>
      <c r="DC346" s="42" t="s">
        <v>5474</v>
      </c>
      <c r="DD346" s="42" t="s">
        <v>5474</v>
      </c>
      <c r="DE346" s="42" t="s">
        <v>5474</v>
      </c>
      <c r="DF346" s="42" t="s">
        <v>5474</v>
      </c>
      <c r="DG346" s="42" t="s">
        <v>5474</v>
      </c>
      <c r="DH346" s="42" t="s">
        <v>5474</v>
      </c>
    </row>
    <row r="347" spans="1:112">
      <c r="A347" s="22">
        <v>3498</v>
      </c>
      <c r="B347" s="7" t="s">
        <v>773</v>
      </c>
      <c r="C347" s="21">
        <v>-0.35160000000000002</v>
      </c>
      <c r="D347" s="21">
        <v>-0.3523</v>
      </c>
      <c r="E347" s="21">
        <v>-0.55179999999999996</v>
      </c>
      <c r="F347" s="21">
        <v>-0.49370000000000003</v>
      </c>
      <c r="G347" s="21">
        <v>-8.4500000000000006E-2</v>
      </c>
      <c r="H347" s="21">
        <v>0.86</v>
      </c>
      <c r="I347" s="21">
        <v>-0.2185</v>
      </c>
      <c r="J347" s="21">
        <v>1.1667000000000001</v>
      </c>
      <c r="K347" s="21">
        <v>-6.6699999999999995E-2</v>
      </c>
      <c r="L347" s="21">
        <v>9.9000000000000008E-3</v>
      </c>
      <c r="M347" s="21">
        <v>0.1144</v>
      </c>
      <c r="N347" s="21">
        <v>9.1300000000000006E-2</v>
      </c>
      <c r="O347" s="21">
        <v>3.7100000000000001E-2</v>
      </c>
      <c r="P347" s="21">
        <v>0.16309999999999999</v>
      </c>
      <c r="Q347" s="21">
        <v>2.1899999999999999E-2</v>
      </c>
      <c r="R347" s="21">
        <v>1.4E-2</v>
      </c>
      <c r="S347" s="21">
        <v>-0.03</v>
      </c>
      <c r="T347" s="21">
        <v>-1.7999999999999999E-2</v>
      </c>
      <c r="U347" s="10">
        <v>1.43</v>
      </c>
      <c r="V347" s="10">
        <v>0.23</v>
      </c>
      <c r="W347" s="7">
        <v>0.2</v>
      </c>
      <c r="X347" s="20">
        <v>0.55520000000000003</v>
      </c>
      <c r="Y347" s="75"/>
      <c r="Z347" s="7"/>
      <c r="AA347" s="7"/>
      <c r="AB347" s="51">
        <v>2</v>
      </c>
      <c r="AC347" s="51">
        <v>-11</v>
      </c>
      <c r="AD347" s="51"/>
      <c r="AE347" s="51"/>
      <c r="AF347" s="51">
        <v>1</v>
      </c>
      <c r="AG347" s="51"/>
      <c r="AH347" s="20">
        <v>3.4099999999999998E-2</v>
      </c>
      <c r="AI347" s="7" t="s">
        <v>8467</v>
      </c>
      <c r="AJ347" s="67" t="s">
        <v>8494</v>
      </c>
      <c r="AK347" s="44">
        <v>-0.81344537815126061</v>
      </c>
      <c r="AL347" s="44">
        <v>0.53658536585365812</v>
      </c>
      <c r="AM347" s="44">
        <v>0.90909090909090795</v>
      </c>
      <c r="AN347" s="25">
        <v>0.82869080779944293</v>
      </c>
      <c r="AO347" s="25">
        <v>0.17130919220055707</v>
      </c>
      <c r="AP347" s="215">
        <v>35.9</v>
      </c>
      <c r="AQ347" s="215" t="s">
        <v>8552</v>
      </c>
      <c r="AR347" s="44">
        <v>3.3093525179856101E-2</v>
      </c>
      <c r="AS347" s="171" t="s">
        <v>7204</v>
      </c>
      <c r="AT347" s="171" t="s">
        <v>7058</v>
      </c>
      <c r="AU347" s="171" t="s">
        <v>6992</v>
      </c>
      <c r="AV347" s="7" t="s">
        <v>8470</v>
      </c>
      <c r="AW347" s="14" t="s">
        <v>6859</v>
      </c>
      <c r="AX347" s="49" t="s">
        <v>6009</v>
      </c>
      <c r="AY347" s="38" t="s">
        <v>5961</v>
      </c>
      <c r="AZ347" s="14" t="s">
        <v>6317</v>
      </c>
      <c r="BA347" s="49" t="s">
        <v>5993</v>
      </c>
      <c r="BB347" s="38" t="s">
        <v>5993</v>
      </c>
      <c r="BC347" s="7">
        <v>0.7</v>
      </c>
      <c r="BD347" s="14" t="s">
        <v>5987</v>
      </c>
      <c r="BE347" s="49" t="s">
        <v>5967</v>
      </c>
      <c r="BF347" s="38" t="s">
        <v>5971</v>
      </c>
      <c r="BG347" s="7">
        <v>0.2</v>
      </c>
      <c r="BH347" s="45">
        <v>117.22790161338489</v>
      </c>
      <c r="BI347" s="215" t="s">
        <v>8495</v>
      </c>
      <c r="BJ347" s="215" t="s">
        <v>8554</v>
      </c>
      <c r="BK347" s="7">
        <v>1</v>
      </c>
      <c r="BL347" s="25">
        <v>2.865329512893983E-2</v>
      </c>
      <c r="BM347" s="20">
        <v>0.43868750000000001</v>
      </c>
      <c r="BN347" s="20">
        <v>0.18500000000000003</v>
      </c>
      <c r="BO347" s="20">
        <v>0.64624999999999999</v>
      </c>
      <c r="BP347" s="46">
        <v>156.08695652173913</v>
      </c>
      <c r="BQ347" s="215" t="s">
        <v>8553</v>
      </c>
      <c r="BR347" s="79">
        <v>-0.78941504178272981</v>
      </c>
      <c r="BS347" s="9">
        <v>0</v>
      </c>
      <c r="BT347" s="9">
        <v>0</v>
      </c>
      <c r="BU347" s="47" t="s">
        <v>5993</v>
      </c>
      <c r="BV347" s="47" t="s">
        <v>5993</v>
      </c>
      <c r="BW347" s="14" t="s">
        <v>5474</v>
      </c>
      <c r="BX347" s="83">
        <v>-0.73676880222841223</v>
      </c>
      <c r="BY347" s="82">
        <v>0.62999999999999989</v>
      </c>
      <c r="BZ347" s="46">
        <v>56.984126984126995</v>
      </c>
      <c r="CA347" s="48" t="s">
        <v>8485</v>
      </c>
      <c r="CB347" s="45">
        <v>71.8</v>
      </c>
      <c r="CC347" s="45">
        <v>-394.9</v>
      </c>
      <c r="CD347" s="45">
        <v>0</v>
      </c>
      <c r="CE347" s="45">
        <v>0</v>
      </c>
      <c r="CF347" s="14" t="s">
        <v>8870</v>
      </c>
      <c r="CG347" s="7" t="s">
        <v>8477</v>
      </c>
      <c r="CH347" s="215" t="s">
        <v>8498</v>
      </c>
      <c r="CI347" s="215" t="s">
        <v>8546</v>
      </c>
      <c r="CJ347" s="215" t="s">
        <v>8479</v>
      </c>
      <c r="CK347" s="43" t="s">
        <v>5474</v>
      </c>
      <c r="CL347" s="43" t="s">
        <v>5474</v>
      </c>
      <c r="CM347" s="43" t="s">
        <v>5474</v>
      </c>
      <c r="CN347" s="145">
        <v>-394.9</v>
      </c>
      <c r="CO347" s="145">
        <v>71.8</v>
      </c>
      <c r="CP347" s="148">
        <v>4208.4816679205169</v>
      </c>
      <c r="CQ347" s="189" t="s">
        <v>5474</v>
      </c>
      <c r="CR347" s="189" t="s">
        <v>5474</v>
      </c>
      <c r="CS347" s="99" t="s">
        <v>5474</v>
      </c>
      <c r="CT347" s="167" t="s">
        <v>5474</v>
      </c>
      <c r="CU347" s="43" t="s">
        <v>5474</v>
      </c>
      <c r="CV347" s="43" t="s">
        <v>5474</v>
      </c>
      <c r="CW347" s="43" t="s">
        <v>5474</v>
      </c>
      <c r="CX347" s="43" t="s">
        <v>5474</v>
      </c>
      <c r="CY347" s="43" t="s">
        <v>5474</v>
      </c>
      <c r="CZ347" s="43" t="s">
        <v>5474</v>
      </c>
      <c r="DA347" s="42" t="s">
        <v>5474</v>
      </c>
      <c r="DB347" s="42" t="s">
        <v>5474</v>
      </c>
      <c r="DC347" s="42" t="s">
        <v>5474</v>
      </c>
      <c r="DD347" s="42" t="s">
        <v>5474</v>
      </c>
      <c r="DE347" s="42" t="s">
        <v>5474</v>
      </c>
      <c r="DF347" s="42" t="s">
        <v>5474</v>
      </c>
      <c r="DG347" s="42" t="s">
        <v>5474</v>
      </c>
      <c r="DH347" s="42" t="s">
        <v>5474</v>
      </c>
    </row>
    <row r="348" spans="1:112">
      <c r="A348" s="22">
        <v>4728</v>
      </c>
      <c r="B348" s="7" t="s">
        <v>989</v>
      </c>
      <c r="C348" s="21">
        <v>-4.0599999999999997E-2</v>
      </c>
      <c r="D348" s="21">
        <v>0.30620000000000003</v>
      </c>
      <c r="E348" s="21">
        <v>2.5100000000000001E-2</v>
      </c>
      <c r="F348" s="21">
        <v>-0.16930000000000001</v>
      </c>
      <c r="G348" s="21">
        <v>0.4587</v>
      </c>
      <c r="H348" s="21">
        <v>-0.30170000000000002</v>
      </c>
      <c r="I348" s="21">
        <v>-0.27679999999999999</v>
      </c>
      <c r="J348" s="21">
        <v>-8.3699999999999997E-2</v>
      </c>
      <c r="K348" s="21">
        <v>-5.5E-2</v>
      </c>
      <c r="L348" s="21">
        <v>-3.1199999999999999E-2</v>
      </c>
      <c r="M348" s="21">
        <v>-5.33E-2</v>
      </c>
      <c r="N348" s="21">
        <v>-1.2699999999999999E-2</v>
      </c>
      <c r="O348" s="21">
        <v>-0.1404</v>
      </c>
      <c r="P348" s="21">
        <v>-0.1062</v>
      </c>
      <c r="Q348" s="21">
        <v>9.4999999999999998E-3</v>
      </c>
      <c r="R348" s="21">
        <v>4.0000000000000001E-3</v>
      </c>
      <c r="S348" s="21">
        <v>0.1221</v>
      </c>
      <c r="T348" s="21">
        <v>8.7499999999999994E-2</v>
      </c>
      <c r="U348" s="10">
        <v>1.97</v>
      </c>
      <c r="V348" s="10">
        <v>4.1900000000000004</v>
      </c>
      <c r="W348" s="7">
        <v>0.99950000000000006</v>
      </c>
      <c r="X348" s="20">
        <v>0.77600000000000002</v>
      </c>
      <c r="Y348" s="75">
        <v>2020</v>
      </c>
      <c r="Z348" s="7">
        <v>2</v>
      </c>
      <c r="AA348" s="7">
        <v>0</v>
      </c>
      <c r="AB348" s="51">
        <v>-4</v>
      </c>
      <c r="AC348" s="51">
        <v>4</v>
      </c>
      <c r="AD348" s="51"/>
      <c r="AE348" s="51"/>
      <c r="AF348" s="51"/>
      <c r="AG348" s="51"/>
      <c r="AH348" s="20">
        <v>1.26E-2</v>
      </c>
      <c r="AI348" s="7" t="s">
        <v>8487</v>
      </c>
      <c r="AJ348" s="67" t="s">
        <v>8505</v>
      </c>
      <c r="AK348" s="44">
        <v>0.6992481203007519</v>
      </c>
      <c r="AL348" s="44">
        <v>0.97637795275590578</v>
      </c>
      <c r="AM348" s="44">
        <v>0.93181818181818232</v>
      </c>
      <c r="AN348" s="25">
        <v>0.32839506172839505</v>
      </c>
      <c r="AO348" s="25">
        <v>0.15679012345679016</v>
      </c>
      <c r="AP348" s="215">
        <v>81</v>
      </c>
      <c r="AQ348" s="215" t="s">
        <v>8552</v>
      </c>
      <c r="AR348" s="44">
        <v>2.1437578814627899E-2</v>
      </c>
      <c r="AS348" s="171" t="s">
        <v>7204</v>
      </c>
      <c r="AT348" s="171" t="s">
        <v>8022</v>
      </c>
      <c r="AU348" s="171" t="s">
        <v>7813</v>
      </c>
      <c r="AV348" s="7" t="s">
        <v>8488</v>
      </c>
      <c r="AW348" s="14" t="s">
        <v>8021</v>
      </c>
      <c r="AX348" s="49" t="s">
        <v>5981</v>
      </c>
      <c r="AY348" s="38" t="s">
        <v>6012</v>
      </c>
      <c r="AZ348" s="14" t="s">
        <v>6236</v>
      </c>
      <c r="BA348" s="49" t="s">
        <v>6009</v>
      </c>
      <c r="BB348" s="38" t="s">
        <v>5989</v>
      </c>
      <c r="BC348" s="7">
        <v>0.2</v>
      </c>
      <c r="BD348" s="14" t="s">
        <v>6169</v>
      </c>
      <c r="BE348" s="49" t="s">
        <v>6039</v>
      </c>
      <c r="BF348" s="38" t="s">
        <v>5971</v>
      </c>
      <c r="BG348" s="7">
        <v>1.3</v>
      </c>
      <c r="BH348" s="45">
        <v>273.91001858386136</v>
      </c>
      <c r="BI348" s="215" t="s">
        <v>8495</v>
      </c>
      <c r="BJ348" s="215" t="s">
        <v>8500</v>
      </c>
      <c r="BK348" s="7">
        <v>4.4000000000000004</v>
      </c>
      <c r="BL348" s="25">
        <v>5.3315994798439452E-2</v>
      </c>
      <c r="BM348" s="20">
        <v>0.55699999999999994</v>
      </c>
      <c r="BN348" s="20">
        <v>0.59000000000000008</v>
      </c>
      <c r="BO348" s="20">
        <v>0.5299999999999998</v>
      </c>
      <c r="BP348" s="46">
        <v>19.331742243436754</v>
      </c>
      <c r="BQ348" s="215" t="s">
        <v>8521</v>
      </c>
      <c r="BR348" s="79">
        <v>-0.41400823045267482</v>
      </c>
      <c r="BS348" s="9">
        <v>6.4517633572001021E-3</v>
      </c>
      <c r="BT348" s="9">
        <v>1.8731777128489835E-2</v>
      </c>
      <c r="BU348" s="47" t="s">
        <v>5993</v>
      </c>
      <c r="BV348" s="47" t="s">
        <v>5993</v>
      </c>
      <c r="BW348" s="14" t="s">
        <v>5474</v>
      </c>
      <c r="BX348" s="83">
        <v>-0.29680987654320984</v>
      </c>
      <c r="BY348" s="82">
        <v>3.67</v>
      </c>
      <c r="BZ348" s="46">
        <v>22.070844686648503</v>
      </c>
      <c r="CA348" s="48" t="s">
        <v>8475</v>
      </c>
      <c r="CB348" s="45">
        <v>-324</v>
      </c>
      <c r="CC348" s="45">
        <v>324</v>
      </c>
      <c r="CD348" s="45">
        <v>0</v>
      </c>
      <c r="CE348" s="45">
        <v>0</v>
      </c>
      <c r="CF348" s="14" t="s">
        <v>8871</v>
      </c>
      <c r="CG348" s="7" t="s">
        <v>8477</v>
      </c>
      <c r="CH348" s="215" t="s">
        <v>8478</v>
      </c>
      <c r="CI348" s="215" t="s">
        <v>8498</v>
      </c>
      <c r="CJ348" s="215" t="s">
        <v>8498</v>
      </c>
      <c r="CK348" s="43" t="s">
        <v>7034</v>
      </c>
      <c r="CL348" s="43" t="s">
        <v>8511</v>
      </c>
      <c r="CM348" s="43" t="s">
        <v>6944</v>
      </c>
      <c r="CN348" s="145">
        <v>324</v>
      </c>
      <c r="CO348" s="145">
        <v>-324</v>
      </c>
      <c r="CP348" s="148">
        <v>22186.711505292769</v>
      </c>
      <c r="CQ348" s="189" t="s">
        <v>5474</v>
      </c>
      <c r="CR348" s="189" t="s">
        <v>5474</v>
      </c>
      <c r="CS348" s="99" t="s">
        <v>5474</v>
      </c>
      <c r="CT348" s="167" t="s">
        <v>5474</v>
      </c>
      <c r="CU348" s="43" t="s">
        <v>5474</v>
      </c>
      <c r="CV348" s="43" t="s">
        <v>5474</v>
      </c>
      <c r="CW348" s="43" t="s">
        <v>5474</v>
      </c>
      <c r="CX348" s="43" t="s">
        <v>5474</v>
      </c>
      <c r="CY348" s="43" t="s">
        <v>5474</v>
      </c>
      <c r="CZ348" s="43" t="s">
        <v>5474</v>
      </c>
      <c r="DA348" s="42" t="s">
        <v>5474</v>
      </c>
      <c r="DB348" s="42" t="s">
        <v>5474</v>
      </c>
      <c r="DC348" s="42" t="s">
        <v>5474</v>
      </c>
      <c r="DD348" s="42" t="s">
        <v>5474</v>
      </c>
      <c r="DE348" s="42" t="s">
        <v>5474</v>
      </c>
      <c r="DF348" s="42" t="s">
        <v>5474</v>
      </c>
      <c r="DG348" s="42" t="s">
        <v>5474</v>
      </c>
      <c r="DH348" s="42" t="s">
        <v>5474</v>
      </c>
    </row>
    <row r="349" spans="1:112">
      <c r="A349" s="22">
        <v>2467</v>
      </c>
      <c r="B349" s="7" t="s">
        <v>427</v>
      </c>
      <c r="C349" s="21">
        <v>-0.10390000000000001</v>
      </c>
      <c r="D349" s="21">
        <v>0.2238</v>
      </c>
      <c r="E349" s="21">
        <v>-0.16320000000000001</v>
      </c>
      <c r="F349" s="21">
        <v>0.18540000000000001</v>
      </c>
      <c r="G349" s="21">
        <v>0.65600000000000003</v>
      </c>
      <c r="H349" s="21">
        <v>0.23760000000000001</v>
      </c>
      <c r="I349" s="21">
        <v>1.1930000000000001</v>
      </c>
      <c r="J349" s="21">
        <v>1</v>
      </c>
      <c r="K349" s="21">
        <v>7.0000000000000001E-3</v>
      </c>
      <c r="L349" s="21">
        <v>-2.4E-2</v>
      </c>
      <c r="M349" s="21">
        <v>-5.4000000000000003E-3</v>
      </c>
      <c r="N349" s="21">
        <v>1.9E-3</v>
      </c>
      <c r="O349" s="21">
        <v>6.7000000000000002E-3</v>
      </c>
      <c r="P349" s="21">
        <v>5.2900000000000003E-2</v>
      </c>
      <c r="Q349" s="21">
        <v>2.93E-2</v>
      </c>
      <c r="R349" s="21">
        <v>1.09E-2</v>
      </c>
      <c r="S349" s="21">
        <v>0.16569999999999999</v>
      </c>
      <c r="T349" s="21">
        <v>7.0499999999999993E-2</v>
      </c>
      <c r="U349" s="10">
        <v>2.2599999999999998</v>
      </c>
      <c r="V349" s="10">
        <v>4.07</v>
      </c>
      <c r="W349" s="7">
        <v>1.9426000000000001</v>
      </c>
      <c r="X349" s="20">
        <v>0.70179999999999998</v>
      </c>
      <c r="Y349" s="75">
        <v>2020</v>
      </c>
      <c r="Z349" s="7">
        <v>2.512</v>
      </c>
      <c r="AA349" s="7">
        <v>0.20100000000000001</v>
      </c>
      <c r="AB349" s="51">
        <v>-219</v>
      </c>
      <c r="AC349" s="51">
        <v>-100</v>
      </c>
      <c r="AD349" s="51"/>
      <c r="AE349" s="51"/>
      <c r="AF349" s="51"/>
      <c r="AG349" s="51">
        <v>1</v>
      </c>
      <c r="AH349" s="20">
        <v>3.5000000000000001E-3</v>
      </c>
      <c r="AI349" s="7" t="s">
        <v>8481</v>
      </c>
      <c r="AJ349" s="67" t="s">
        <v>8494</v>
      </c>
      <c r="AK349" s="44">
        <v>0.59846547314578014</v>
      </c>
      <c r="AL349" s="44">
        <v>-0.72789115646258495</v>
      </c>
      <c r="AM349" s="44">
        <v>0.86363636363636509</v>
      </c>
      <c r="AN349" s="25">
        <v>0.77888446215139451</v>
      </c>
      <c r="AO349" s="25">
        <v>0.29282868525896405</v>
      </c>
      <c r="AP349" s="215">
        <v>50.2</v>
      </c>
      <c r="AQ349" s="215" t="s">
        <v>8552</v>
      </c>
      <c r="AR349" s="44">
        <v>3.9337474120082802E-2</v>
      </c>
      <c r="AS349" s="171" t="s">
        <v>7323</v>
      </c>
      <c r="AT349" s="171" t="s">
        <v>7588</v>
      </c>
      <c r="AU349" s="171" t="s">
        <v>7070</v>
      </c>
      <c r="AV349" s="7" t="s">
        <v>8470</v>
      </c>
      <c r="AW349" s="14" t="s">
        <v>6065</v>
      </c>
      <c r="AX349" s="49" t="s">
        <v>6009</v>
      </c>
      <c r="AY349" s="38" t="s">
        <v>5971</v>
      </c>
      <c r="AZ349" s="14" t="s">
        <v>6038</v>
      </c>
      <c r="BA349" s="49" t="s">
        <v>5967</v>
      </c>
      <c r="BB349" s="38" t="s">
        <v>6007</v>
      </c>
      <c r="BC349" s="7">
        <v>0.3</v>
      </c>
      <c r="BD349" s="14" t="s">
        <v>6041</v>
      </c>
      <c r="BE349" s="49" t="s">
        <v>5960</v>
      </c>
      <c r="BF349" s="38" t="s">
        <v>5961</v>
      </c>
      <c r="BG349" s="7">
        <v>0.3</v>
      </c>
      <c r="BH349" s="45">
        <v>702.82750078125332</v>
      </c>
      <c r="BI349" s="215" t="s">
        <v>8471</v>
      </c>
      <c r="BJ349" s="215" t="s">
        <v>8500</v>
      </c>
      <c r="BK349" s="7">
        <v>3.1</v>
      </c>
      <c r="BL349" s="25">
        <v>3.9337474120082934E-2</v>
      </c>
      <c r="BM349" s="20">
        <v>0.6434375</v>
      </c>
      <c r="BN349" s="20">
        <v>0.61250000000000004</v>
      </c>
      <c r="BO349" s="20">
        <v>0.66874999999999996</v>
      </c>
      <c r="BP349" s="46">
        <v>12.334152334152334</v>
      </c>
      <c r="BQ349" s="215" t="s">
        <v>8558</v>
      </c>
      <c r="BR349" s="79">
        <v>-7.4143426294822016E-3</v>
      </c>
      <c r="BS349" s="9">
        <v>3.2656172545984408E-2</v>
      </c>
      <c r="BT349" s="9">
        <v>6.391593243271898E-2</v>
      </c>
      <c r="BU349" s="47">
        <v>44405</v>
      </c>
      <c r="BV349" s="47">
        <v>44411</v>
      </c>
      <c r="BW349" s="14" t="s">
        <v>8514</v>
      </c>
      <c r="BX349" s="83">
        <v>0.19110278884462115</v>
      </c>
      <c r="BY349" s="82">
        <v>4.26</v>
      </c>
      <c r="BZ349" s="46">
        <v>11.784037558685448</v>
      </c>
      <c r="CA349" s="48" t="s">
        <v>5474</v>
      </c>
      <c r="CB349" s="45">
        <v>-10993.800000000001</v>
      </c>
      <c r="CC349" s="45">
        <v>-5020</v>
      </c>
      <c r="CD349" s="45">
        <v>0</v>
      </c>
      <c r="CE349" s="45">
        <v>0</v>
      </c>
      <c r="CF349" s="14" t="s">
        <v>8872</v>
      </c>
      <c r="CG349" s="7" t="s">
        <v>8477</v>
      </c>
      <c r="CH349" s="215" t="s">
        <v>8498</v>
      </c>
      <c r="CI349" s="215" t="s">
        <v>8478</v>
      </c>
      <c r="CJ349" s="215" t="s">
        <v>8479</v>
      </c>
      <c r="CK349" s="43" t="s">
        <v>5474</v>
      </c>
      <c r="CL349" s="43" t="s">
        <v>5474</v>
      </c>
      <c r="CM349" s="43" t="s">
        <v>5474</v>
      </c>
      <c r="CN349" s="145">
        <v>-5020</v>
      </c>
      <c r="CO349" s="145">
        <v>-10993.800000000001</v>
      </c>
      <c r="CP349" s="148">
        <v>35281.940539218922</v>
      </c>
      <c r="CQ349" s="189" t="s">
        <v>5474</v>
      </c>
      <c r="CR349" s="189" t="s">
        <v>5474</v>
      </c>
      <c r="CS349" s="99" t="s">
        <v>5474</v>
      </c>
      <c r="CT349" s="167" t="s">
        <v>5474</v>
      </c>
      <c r="CU349" s="43" t="s">
        <v>5474</v>
      </c>
      <c r="CV349" s="43" t="s">
        <v>5474</v>
      </c>
      <c r="CW349" s="43" t="s">
        <v>5474</v>
      </c>
      <c r="CX349" s="43" t="s">
        <v>5474</v>
      </c>
      <c r="CY349" s="43" t="s">
        <v>5474</v>
      </c>
      <c r="CZ349" s="43" t="s">
        <v>5474</v>
      </c>
      <c r="DA349" s="42" t="s">
        <v>5474</v>
      </c>
      <c r="DB349" s="42" t="s">
        <v>5474</v>
      </c>
      <c r="DC349" s="42" t="s">
        <v>5474</v>
      </c>
      <c r="DD349" s="42" t="s">
        <v>5474</v>
      </c>
      <c r="DE349" s="42" t="s">
        <v>5474</v>
      </c>
      <c r="DF349" s="42" t="s">
        <v>5474</v>
      </c>
      <c r="DG349" s="42" t="s">
        <v>5474</v>
      </c>
      <c r="DH349" s="42" t="s">
        <v>5474</v>
      </c>
    </row>
    <row r="350" spans="1:112">
      <c r="A350" s="22">
        <v>8403</v>
      </c>
      <c r="B350" s="7" t="s">
        <v>1511</v>
      </c>
      <c r="C350" s="21">
        <v>-0.1668</v>
      </c>
      <c r="D350" s="21">
        <v>-0.28039999999999998</v>
      </c>
      <c r="E350" s="21">
        <v>-0.1105</v>
      </c>
      <c r="F350" s="21">
        <v>-0.29709999999999998</v>
      </c>
      <c r="G350" s="21">
        <v>-2.58E-2</v>
      </c>
      <c r="H350" s="21">
        <v>-0.26529999999999998</v>
      </c>
      <c r="I350" s="21">
        <v>-0.51349999999999996</v>
      </c>
      <c r="J350" s="21">
        <v>1.3611</v>
      </c>
      <c r="K350" s="21">
        <v>1.34E-2</v>
      </c>
      <c r="L350" s="21">
        <v>-8.6999999999999994E-2</v>
      </c>
      <c r="M350" s="21">
        <v>3.7600000000000001E-2</v>
      </c>
      <c r="N350" s="21">
        <v>1.3100000000000001E-2</v>
      </c>
      <c r="O350" s="21">
        <v>-9.3799999999999994E-2</v>
      </c>
      <c r="P350" s="21">
        <v>2.2599999999999999E-2</v>
      </c>
      <c r="Q350" s="21">
        <v>1.4800000000000001E-2</v>
      </c>
      <c r="R350" s="21">
        <v>8.9999999999999993E-3</v>
      </c>
      <c r="S350" s="21">
        <v>7.3300000000000004E-2</v>
      </c>
      <c r="T350" s="21">
        <v>4.9599999999999998E-2</v>
      </c>
      <c r="U350" s="10">
        <v>0.85</v>
      </c>
      <c r="V350" s="10">
        <v>2.78</v>
      </c>
      <c r="W350" s="7">
        <v>0.89880000000000004</v>
      </c>
      <c r="X350" s="20">
        <v>0.50629999999999997</v>
      </c>
      <c r="Y350" s="75">
        <v>2020</v>
      </c>
      <c r="Z350" s="7">
        <v>0.5</v>
      </c>
      <c r="AA350" s="7">
        <v>0.5</v>
      </c>
      <c r="AB350" s="51">
        <v>326</v>
      </c>
      <c r="AC350" s="51">
        <v>55</v>
      </c>
      <c r="AD350" s="51"/>
      <c r="AE350" s="51"/>
      <c r="AF350" s="51"/>
      <c r="AG350" s="51"/>
      <c r="AH350" s="20">
        <v>5.9799999999999999E-2</v>
      </c>
      <c r="AI350" s="7" t="s">
        <v>8493</v>
      </c>
      <c r="AJ350" s="67" t="s">
        <v>8494</v>
      </c>
      <c r="AK350" s="44">
        <v>-0.87903225806451613</v>
      </c>
      <c r="AL350" s="44">
        <v>-0.58333333333333304</v>
      </c>
      <c r="AM350" s="44">
        <v>0.90909090909090795</v>
      </c>
      <c r="AN350" s="25">
        <v>0.43816254416961137</v>
      </c>
      <c r="AO350" s="25">
        <v>0.12720848056537096</v>
      </c>
      <c r="AP350" s="215">
        <v>28.3</v>
      </c>
      <c r="AQ350" s="215" t="s">
        <v>8552</v>
      </c>
      <c r="AR350" s="44">
        <v>2.9090909090909001E-2</v>
      </c>
      <c r="AS350" s="171" t="s">
        <v>7098</v>
      </c>
      <c r="AT350" s="171" t="s">
        <v>6973</v>
      </c>
      <c r="AU350" s="171" t="s">
        <v>7032</v>
      </c>
      <c r="AV350" s="7" t="s">
        <v>8470</v>
      </c>
      <c r="AW350" s="14" t="s">
        <v>8429</v>
      </c>
      <c r="AX350" s="49" t="s">
        <v>6009</v>
      </c>
      <c r="AY350" s="38" t="s">
        <v>6007</v>
      </c>
      <c r="AZ350" s="14" t="s">
        <v>6038</v>
      </c>
      <c r="BA350" s="49" t="s">
        <v>6039</v>
      </c>
      <c r="BB350" s="38" t="s">
        <v>6047</v>
      </c>
      <c r="BC350" s="7">
        <v>0.5</v>
      </c>
      <c r="BD350" s="14" t="s">
        <v>6104</v>
      </c>
      <c r="BE350" s="49" t="s">
        <v>5967</v>
      </c>
      <c r="BF350" s="38" t="s">
        <v>6047</v>
      </c>
      <c r="BG350" s="7">
        <v>0.5</v>
      </c>
      <c r="BH350" s="45">
        <v>385.85228299091256</v>
      </c>
      <c r="BI350" s="215" t="s">
        <v>8471</v>
      </c>
      <c r="BJ350" s="215" t="s">
        <v>8554</v>
      </c>
      <c r="BK350" s="7">
        <v>2.2999999999999998</v>
      </c>
      <c r="BL350" s="25">
        <v>1.7985611510791366E-2</v>
      </c>
      <c r="BM350" s="20">
        <v>0.50775000000000003</v>
      </c>
      <c r="BN350" s="20">
        <v>0.42250000000000004</v>
      </c>
      <c r="BO350" s="20">
        <v>0.57750000000000001</v>
      </c>
      <c r="BP350" s="46">
        <v>10.179856115107915</v>
      </c>
      <c r="BQ350" s="215" t="s">
        <v>8569</v>
      </c>
      <c r="BR350" s="79">
        <v>-4.5936395759717336E-2</v>
      </c>
      <c r="BS350" s="9">
        <v>2.5759027006499791E-2</v>
      </c>
      <c r="BT350" s="9">
        <v>6.1458313389638919E-2</v>
      </c>
      <c r="BU350" s="47" t="s">
        <v>5993</v>
      </c>
      <c r="BV350" s="47" t="s">
        <v>5993</v>
      </c>
      <c r="BW350" s="14" t="s">
        <v>5474</v>
      </c>
      <c r="BX350" s="83">
        <v>0.19257950530035334</v>
      </c>
      <c r="BY350" s="82">
        <v>2.25</v>
      </c>
      <c r="BZ350" s="46">
        <v>12.577777777777778</v>
      </c>
      <c r="CA350" s="48" t="s">
        <v>8475</v>
      </c>
      <c r="CB350" s="45">
        <v>9225.8000000000011</v>
      </c>
      <c r="CC350" s="45">
        <v>1556.5</v>
      </c>
      <c r="CD350" s="45">
        <v>0</v>
      </c>
      <c r="CE350" s="45">
        <v>0</v>
      </c>
      <c r="CF350" s="14" t="s">
        <v>8873</v>
      </c>
      <c r="CG350" s="7" t="s">
        <v>8477</v>
      </c>
      <c r="CH350" s="215" t="s">
        <v>8478</v>
      </c>
      <c r="CI350" s="215" t="s">
        <v>8478</v>
      </c>
      <c r="CJ350" s="215" t="s">
        <v>8479</v>
      </c>
      <c r="CK350" s="43" t="s">
        <v>6951</v>
      </c>
      <c r="CL350" s="43" t="s">
        <v>5474</v>
      </c>
      <c r="CM350" s="43" t="s">
        <v>5474</v>
      </c>
      <c r="CN350" s="145">
        <v>1556.5</v>
      </c>
      <c r="CO350" s="145">
        <v>9225.8000000000011</v>
      </c>
      <c r="CP350" s="148">
        <v>10919.619608642826</v>
      </c>
      <c r="CQ350" s="189" t="s">
        <v>5474</v>
      </c>
      <c r="CR350" s="189" t="s">
        <v>5474</v>
      </c>
      <c r="CS350" s="99" t="s">
        <v>5474</v>
      </c>
      <c r="CT350" s="167" t="s">
        <v>5474</v>
      </c>
      <c r="CU350" s="43" t="s">
        <v>5474</v>
      </c>
      <c r="CV350" s="43" t="s">
        <v>5474</v>
      </c>
      <c r="CW350" s="43" t="s">
        <v>5474</v>
      </c>
      <c r="CX350" s="43" t="s">
        <v>5474</v>
      </c>
      <c r="CY350" s="43" t="s">
        <v>5474</v>
      </c>
      <c r="CZ350" s="43" t="s">
        <v>5474</v>
      </c>
      <c r="DA350" s="42" t="s">
        <v>5474</v>
      </c>
      <c r="DB350" s="42" t="s">
        <v>5474</v>
      </c>
      <c r="DC350" s="42" t="s">
        <v>5474</v>
      </c>
      <c r="DD350" s="42" t="s">
        <v>5474</v>
      </c>
      <c r="DE350" s="42" t="s">
        <v>5474</v>
      </c>
      <c r="DF350" s="42" t="s">
        <v>5474</v>
      </c>
      <c r="DG350" s="42" t="s">
        <v>5474</v>
      </c>
      <c r="DH350" s="42" t="s">
        <v>5474</v>
      </c>
    </row>
    <row r="351" spans="1:112">
      <c r="A351" s="22">
        <v>5344</v>
      </c>
      <c r="B351" s="7" t="s">
        <v>1108</v>
      </c>
      <c r="C351" s="21">
        <v>4.9399999999999999E-2</v>
      </c>
      <c r="D351" s="21">
        <v>0.16639999999999999</v>
      </c>
      <c r="E351" s="21">
        <v>1.12E-2</v>
      </c>
      <c r="F351" s="21">
        <v>-8.8499999999999995E-2</v>
      </c>
      <c r="G351" s="21">
        <v>0.33989999999999998</v>
      </c>
      <c r="H351" s="21">
        <v>-0.37040000000000001</v>
      </c>
      <c r="I351" s="21">
        <v>0.30769999999999997</v>
      </c>
      <c r="J351" s="21">
        <v>1.5882000000000001</v>
      </c>
      <c r="K351" s="21">
        <v>-3.9300000000000002E-2</v>
      </c>
      <c r="L351" s="21">
        <v>1.24E-2</v>
      </c>
      <c r="M351" s="21">
        <v>0.14949999999999999</v>
      </c>
      <c r="N351" s="21">
        <v>-6.3899999999999998E-2</v>
      </c>
      <c r="O351" s="21">
        <v>4.3E-3</v>
      </c>
      <c r="P351" s="21">
        <v>0.17480000000000001</v>
      </c>
      <c r="Q351" s="21">
        <v>8.6999999999999994E-3</v>
      </c>
      <c r="R351" s="21">
        <v>6.1000000000000004E-3</v>
      </c>
      <c r="S351" s="21">
        <v>-5.2299999999999999E-2</v>
      </c>
      <c r="T351" s="21">
        <v>-4.7600000000000003E-2</v>
      </c>
      <c r="U351" s="10">
        <v>0.44</v>
      </c>
      <c r="V351" s="10">
        <v>0.8</v>
      </c>
      <c r="W351" s="7">
        <v>0</v>
      </c>
      <c r="X351" s="20">
        <v>0</v>
      </c>
      <c r="Y351" s="75"/>
      <c r="Z351" s="7"/>
      <c r="AA351" s="7"/>
      <c r="AB351" s="51">
        <v>23</v>
      </c>
      <c r="AC351" s="51">
        <v>-11</v>
      </c>
      <c r="AD351" s="51"/>
      <c r="AE351" s="51"/>
      <c r="AF351" s="51"/>
      <c r="AG351" s="51"/>
      <c r="AH351" s="20">
        <v>0</v>
      </c>
      <c r="AI351" s="7" t="s">
        <v>8467</v>
      </c>
      <c r="AJ351" s="67" t="s">
        <v>8494</v>
      </c>
      <c r="AK351" s="44">
        <v>-0.6484375</v>
      </c>
      <c r="AL351" s="44">
        <v>-0.78409090909090906</v>
      </c>
      <c r="AM351" s="44">
        <v>0.90909090909090795</v>
      </c>
      <c r="AN351" s="25">
        <v>0.77575757575757576</v>
      </c>
      <c r="AO351" s="25">
        <v>0.53333333333333321</v>
      </c>
      <c r="AP351" s="215">
        <v>16.5</v>
      </c>
      <c r="AQ351" s="215" t="s">
        <v>8552</v>
      </c>
      <c r="AR351" s="44">
        <v>2.4844720496894401E-2</v>
      </c>
      <c r="AS351" s="171" t="s">
        <v>7098</v>
      </c>
      <c r="AT351" s="171" t="s">
        <v>8120</v>
      </c>
      <c r="AU351" s="171" t="s">
        <v>7016</v>
      </c>
      <c r="AV351" s="7" t="s">
        <v>5474</v>
      </c>
      <c r="AW351" s="14" t="s">
        <v>6038</v>
      </c>
      <c r="AX351" s="49" t="s">
        <v>6009</v>
      </c>
      <c r="AY351" s="38" t="s">
        <v>5971</v>
      </c>
      <c r="AZ351" s="14" t="s">
        <v>6103</v>
      </c>
      <c r="BA351" s="49" t="s">
        <v>5967</v>
      </c>
      <c r="BB351" s="38" t="s">
        <v>5971</v>
      </c>
      <c r="BC351" s="7">
        <v>0.3</v>
      </c>
      <c r="BD351" s="14" t="s">
        <v>6019</v>
      </c>
      <c r="BE351" s="49" t="s">
        <v>5960</v>
      </c>
      <c r="BF351" s="38" t="s">
        <v>5961</v>
      </c>
      <c r="BG351" s="7">
        <v>0.3</v>
      </c>
      <c r="BH351" s="45">
        <v>199.47587239804579</v>
      </c>
      <c r="BI351" s="215" t="s">
        <v>8471</v>
      </c>
      <c r="BJ351" s="215" t="s">
        <v>8554</v>
      </c>
      <c r="BK351" s="7">
        <v>1.5</v>
      </c>
      <c r="BL351" s="25">
        <v>3.125E-2</v>
      </c>
      <c r="BM351" s="20">
        <v>0.62262499999999998</v>
      </c>
      <c r="BN351" s="20">
        <v>0.60750000000000004</v>
      </c>
      <c r="BO351" s="20">
        <v>0.6349999999999999</v>
      </c>
      <c r="BP351" s="46">
        <v>20.625</v>
      </c>
      <c r="BQ351" s="215" t="s">
        <v>8540</v>
      </c>
      <c r="BR351" s="79">
        <v>-0.46181818181818191</v>
      </c>
      <c r="BS351" s="9">
        <v>0</v>
      </c>
      <c r="BT351" s="9">
        <v>0</v>
      </c>
      <c r="BU351" s="47" t="s">
        <v>5993</v>
      </c>
      <c r="BV351" s="47" t="s">
        <v>5993</v>
      </c>
      <c r="BW351" s="14" t="s">
        <v>5474</v>
      </c>
      <c r="BX351" s="83">
        <v>-0.32727272727272727</v>
      </c>
      <c r="BY351" s="82">
        <v>0.74</v>
      </c>
      <c r="BZ351" s="46">
        <v>22.297297297297298</v>
      </c>
      <c r="CA351" s="48" t="s">
        <v>8485</v>
      </c>
      <c r="CB351" s="45">
        <v>379.5</v>
      </c>
      <c r="CC351" s="45">
        <v>-181.5</v>
      </c>
      <c r="CD351" s="45">
        <v>0</v>
      </c>
      <c r="CE351" s="45">
        <v>0</v>
      </c>
      <c r="CF351" s="14" t="s">
        <v>8874</v>
      </c>
      <c r="CG351" s="7" t="s">
        <v>8477</v>
      </c>
      <c r="CH351" s="215" t="s">
        <v>8478</v>
      </c>
      <c r="CI351" s="215" t="s">
        <v>8479</v>
      </c>
      <c r="CJ351" s="215" t="s">
        <v>8523</v>
      </c>
      <c r="CK351" s="43" t="s">
        <v>5474</v>
      </c>
      <c r="CL351" s="43" t="s">
        <v>5474</v>
      </c>
      <c r="CM351" s="43" t="s">
        <v>6898</v>
      </c>
      <c r="CN351" s="145">
        <v>-181.5</v>
      </c>
      <c r="CO351" s="145">
        <v>379.5</v>
      </c>
      <c r="CP351" s="148">
        <v>3291.3518945677556</v>
      </c>
      <c r="CQ351" s="189" t="s">
        <v>5474</v>
      </c>
      <c r="CR351" s="189" t="s">
        <v>5474</v>
      </c>
      <c r="CS351" s="99" t="s">
        <v>5474</v>
      </c>
      <c r="CT351" s="167" t="s">
        <v>5474</v>
      </c>
      <c r="CU351" s="43" t="s">
        <v>5474</v>
      </c>
      <c r="CV351" s="43" t="s">
        <v>5474</v>
      </c>
      <c r="CW351" s="43" t="s">
        <v>5474</v>
      </c>
      <c r="CX351" s="43" t="s">
        <v>5474</v>
      </c>
      <c r="CY351" s="43" t="s">
        <v>5474</v>
      </c>
      <c r="CZ351" s="43" t="s">
        <v>5474</v>
      </c>
      <c r="DA351" s="42" t="s">
        <v>5474</v>
      </c>
      <c r="DB351" s="42" t="s">
        <v>5474</v>
      </c>
      <c r="DC351" s="42" t="s">
        <v>5474</v>
      </c>
      <c r="DD351" s="42" t="s">
        <v>5474</v>
      </c>
      <c r="DE351" s="42" t="s">
        <v>5474</v>
      </c>
      <c r="DF351" s="42" t="s">
        <v>5474</v>
      </c>
      <c r="DG351" s="42" t="s">
        <v>5474</v>
      </c>
      <c r="DH351" s="42" t="s">
        <v>5474</v>
      </c>
    </row>
    <row r="352" spans="1:112">
      <c r="A352" s="22">
        <v>2705</v>
      </c>
      <c r="B352" s="7" t="s">
        <v>509</v>
      </c>
      <c r="C352" s="21">
        <v>1.1033999999999999</v>
      </c>
      <c r="D352" s="21">
        <v>-0.87339999999999995</v>
      </c>
      <c r="E352" s="21">
        <v>-0.52039999999999997</v>
      </c>
      <c r="F352" s="21">
        <v>-0.85099999999999998</v>
      </c>
      <c r="G352" s="21">
        <v>-0.29880000000000001</v>
      </c>
      <c r="H352" s="21">
        <v>-0.2069</v>
      </c>
      <c r="I352" s="21">
        <v>-0.3125</v>
      </c>
      <c r="J352" s="21">
        <v>-7.8700000000000006E-2</v>
      </c>
      <c r="K352" s="21">
        <v>-0.50409999999999999</v>
      </c>
      <c r="L352" s="21">
        <v>-4.4299999999999999E-2</v>
      </c>
      <c r="M352" s="21">
        <v>-3.6600000000000001E-2</v>
      </c>
      <c r="N352" s="21">
        <v>-0.64680000000000004</v>
      </c>
      <c r="O352" s="21">
        <v>8.2100000000000006E-2</v>
      </c>
      <c r="P352" s="21">
        <v>-1.3100000000000001E-2</v>
      </c>
      <c r="Q352" s="21">
        <v>1.7100000000000001E-2</v>
      </c>
      <c r="R352" s="21">
        <v>-7.7999999999999996E-3</v>
      </c>
      <c r="S352" s="21">
        <v>-0.26850000000000002</v>
      </c>
      <c r="T352" s="21">
        <v>-3.9199999999999999E-2</v>
      </c>
      <c r="U352" s="10">
        <v>-1.92</v>
      </c>
      <c r="V352" s="10">
        <v>-2.15</v>
      </c>
      <c r="W352" s="7">
        <v>0</v>
      </c>
      <c r="X352" s="20">
        <v>0</v>
      </c>
      <c r="Y352" s="75"/>
      <c r="Z352" s="7"/>
      <c r="AA352" s="7"/>
      <c r="AB352" s="51">
        <v>-56</v>
      </c>
      <c r="AC352" s="51">
        <v>3</v>
      </c>
      <c r="AD352" s="51"/>
      <c r="AE352" s="51"/>
      <c r="AF352" s="51"/>
      <c r="AG352" s="51"/>
      <c r="AH352" s="20">
        <v>0</v>
      </c>
      <c r="AI352" s="7" t="s">
        <v>8481</v>
      </c>
      <c r="AJ352" s="67" t="s">
        <v>8536</v>
      </c>
      <c r="AK352" s="44">
        <v>-0.5614035087719299</v>
      </c>
      <c r="AL352" s="44">
        <v>0.59999999999999898</v>
      </c>
      <c r="AM352" s="44">
        <v>1</v>
      </c>
      <c r="AN352" s="25">
        <v>0.46849315068493153</v>
      </c>
      <c r="AO352" s="25">
        <v>8.2191780821917804E-2</v>
      </c>
      <c r="AP352" s="215">
        <v>18.25</v>
      </c>
      <c r="AQ352" s="215" t="s">
        <v>8552</v>
      </c>
      <c r="AR352" s="44">
        <v>1.38888888888888E-2</v>
      </c>
      <c r="AS352" s="171" t="s">
        <v>7098</v>
      </c>
      <c r="AT352" s="171" t="s">
        <v>7080</v>
      </c>
      <c r="AU352" s="171" t="s">
        <v>6955</v>
      </c>
      <c r="AV352" s="7" t="s">
        <v>8470</v>
      </c>
      <c r="AW352" s="14" t="s">
        <v>6179</v>
      </c>
      <c r="AX352" s="49" t="s">
        <v>6009</v>
      </c>
      <c r="AY352" s="38" t="s">
        <v>5971</v>
      </c>
      <c r="AZ352" s="14" t="s">
        <v>6631</v>
      </c>
      <c r="BA352" s="49" t="s">
        <v>5993</v>
      </c>
      <c r="BB352" s="38" t="s">
        <v>5993</v>
      </c>
      <c r="BC352" s="7">
        <v>0.5</v>
      </c>
      <c r="BD352" s="14" t="s">
        <v>6181</v>
      </c>
      <c r="BE352" s="49" t="s">
        <v>5967</v>
      </c>
      <c r="BF352" s="38" t="s">
        <v>5961</v>
      </c>
      <c r="BG352" s="7">
        <v>0.2</v>
      </c>
      <c r="BH352" s="45">
        <v>170.74189194295388</v>
      </c>
      <c r="BI352" s="215" t="s">
        <v>8495</v>
      </c>
      <c r="BJ352" s="215" t="s">
        <v>8554</v>
      </c>
      <c r="BK352" s="7">
        <v>2</v>
      </c>
      <c r="BL352" s="25">
        <v>2.5280898876404452E-2</v>
      </c>
      <c r="BM352" s="20">
        <v>0.34599999999999997</v>
      </c>
      <c r="BN352" s="20">
        <v>0.19750000000000001</v>
      </c>
      <c r="BO352" s="20">
        <v>0.46749999999999997</v>
      </c>
      <c r="BP352" s="46" t="s">
        <v>8473</v>
      </c>
      <c r="BQ352" s="215" t="s">
        <v>8473</v>
      </c>
      <c r="BR352" s="79" t="s">
        <v>8473</v>
      </c>
      <c r="BS352" s="9">
        <v>0</v>
      </c>
      <c r="BT352" s="9">
        <v>0</v>
      </c>
      <c r="BU352" s="47" t="s">
        <v>5993</v>
      </c>
      <c r="BV352" s="47" t="s">
        <v>5993</v>
      </c>
      <c r="BW352" s="14" t="s">
        <v>5474</v>
      </c>
      <c r="BX352" s="83" t="s">
        <v>8473</v>
      </c>
      <c r="BY352" s="82" t="s">
        <v>8473</v>
      </c>
      <c r="BZ352" s="46" t="s">
        <v>8473</v>
      </c>
      <c r="CA352" s="48" t="s">
        <v>8475</v>
      </c>
      <c r="CB352" s="45">
        <v>-1022</v>
      </c>
      <c r="CC352" s="45">
        <v>54.75</v>
      </c>
      <c r="CD352" s="45">
        <v>0</v>
      </c>
      <c r="CE352" s="45">
        <v>0</v>
      </c>
      <c r="CF352" s="14" t="s">
        <v>8875</v>
      </c>
      <c r="CG352" s="7" t="s">
        <v>8477</v>
      </c>
      <c r="CH352" s="215" t="s">
        <v>8523</v>
      </c>
      <c r="CI352" s="215" t="s">
        <v>8498</v>
      </c>
      <c r="CJ352" s="215" t="s">
        <v>8546</v>
      </c>
      <c r="CK352" s="43" t="s">
        <v>6887</v>
      </c>
      <c r="CL352" s="43" t="s">
        <v>5474</v>
      </c>
      <c r="CM352" s="43" t="s">
        <v>6903</v>
      </c>
      <c r="CN352" s="145">
        <v>54.75</v>
      </c>
      <c r="CO352" s="145">
        <v>-1022</v>
      </c>
      <c r="CP352" s="148">
        <v>3116.0395279589084</v>
      </c>
      <c r="CQ352" s="189" t="s">
        <v>5474</v>
      </c>
      <c r="CR352" s="189" t="s">
        <v>5474</v>
      </c>
      <c r="CS352" s="99" t="s">
        <v>5474</v>
      </c>
      <c r="CT352" s="167" t="s">
        <v>5474</v>
      </c>
      <c r="CU352" s="43" t="s">
        <v>5474</v>
      </c>
      <c r="CV352" s="43" t="s">
        <v>5474</v>
      </c>
      <c r="CW352" s="43" t="s">
        <v>5474</v>
      </c>
      <c r="CX352" s="43" t="s">
        <v>5474</v>
      </c>
      <c r="CY352" s="43" t="s">
        <v>5474</v>
      </c>
      <c r="CZ352" s="43" t="s">
        <v>5474</v>
      </c>
      <c r="DA352" s="42" t="s">
        <v>5474</v>
      </c>
      <c r="DB352" s="42" t="s">
        <v>5474</v>
      </c>
      <c r="DC352" s="42" t="s">
        <v>5474</v>
      </c>
      <c r="DD352" s="42" t="s">
        <v>5474</v>
      </c>
      <c r="DE352" s="42" t="s">
        <v>5474</v>
      </c>
      <c r="DF352" s="42" t="s">
        <v>5474</v>
      </c>
      <c r="DG352" s="42" t="s">
        <v>5474</v>
      </c>
      <c r="DH352" s="42" t="s">
        <v>5474</v>
      </c>
    </row>
    <row r="353" spans="1:112">
      <c r="A353" s="22">
        <v>1440</v>
      </c>
      <c r="B353" s="7" t="s">
        <v>94</v>
      </c>
      <c r="C353" s="21">
        <v>-6.1699999999999998E-2</v>
      </c>
      <c r="D353" s="21">
        <v>0.27650000000000002</v>
      </c>
      <c r="E353" s="21">
        <v>-2.9100000000000001E-2</v>
      </c>
      <c r="F353" s="21">
        <v>0.2918</v>
      </c>
      <c r="G353" s="21">
        <v>0.2437</v>
      </c>
      <c r="H353" s="21">
        <v>-0.10290000000000001</v>
      </c>
      <c r="I353" s="21">
        <v>6.5454999999999997</v>
      </c>
      <c r="J353" s="21">
        <v>26.8</v>
      </c>
      <c r="K353" s="21">
        <v>4.0000000000000002E-4</v>
      </c>
      <c r="L353" s="21">
        <v>0.15340000000000001</v>
      </c>
      <c r="M353" s="21">
        <v>9.4399999999999998E-2</v>
      </c>
      <c r="N353" s="21">
        <v>9.5999999999999992E-3</v>
      </c>
      <c r="O353" s="21">
        <v>0.1908</v>
      </c>
      <c r="P353" s="21">
        <v>9.7000000000000003E-2</v>
      </c>
      <c r="Q353" s="21">
        <v>3.15E-2</v>
      </c>
      <c r="R353" s="21">
        <v>1.6400000000000001E-2</v>
      </c>
      <c r="S353" s="21">
        <v>2.63E-2</v>
      </c>
      <c r="T353" s="21">
        <v>2.5700000000000001E-2</v>
      </c>
      <c r="U353" s="10">
        <v>1.29</v>
      </c>
      <c r="V353" s="10">
        <v>1.9</v>
      </c>
      <c r="W353" s="7">
        <v>0.32600000000000001</v>
      </c>
      <c r="X353" s="20">
        <v>0.79090000000000005</v>
      </c>
      <c r="Y353" s="75">
        <v>2020</v>
      </c>
      <c r="Z353" s="7">
        <v>0.35</v>
      </c>
      <c r="AA353" s="7">
        <v>0</v>
      </c>
      <c r="AB353" s="51">
        <v>8790</v>
      </c>
      <c r="AC353" s="51">
        <v>1174</v>
      </c>
      <c r="AD353" s="51"/>
      <c r="AE353" s="51"/>
      <c r="AF353" s="51">
        <v>369</v>
      </c>
      <c r="AG353" s="51">
        <v>32</v>
      </c>
      <c r="AH353" s="20">
        <v>2.07E-2</v>
      </c>
      <c r="AI353" s="7" t="s">
        <v>8481</v>
      </c>
      <c r="AJ353" s="67" t="s">
        <v>8494</v>
      </c>
      <c r="AK353" s="44">
        <v>0.51334702258726905</v>
      </c>
      <c r="AL353" s="44">
        <v>0.58108108108108081</v>
      </c>
      <c r="AM353" s="44">
        <v>0.55555555555555647</v>
      </c>
      <c r="AN353" s="25">
        <v>1.0383795309168442</v>
      </c>
      <c r="AO353" s="25">
        <v>0.15778251599147119</v>
      </c>
      <c r="AP353" s="215">
        <v>23.45</v>
      </c>
      <c r="AQ353" s="215" t="s">
        <v>8552</v>
      </c>
      <c r="AR353" s="44">
        <v>1.0775862068965501E-2</v>
      </c>
      <c r="AS353" s="171" t="s">
        <v>7098</v>
      </c>
      <c r="AT353" s="171" t="s">
        <v>6940</v>
      </c>
      <c r="AU353" s="171" t="s">
        <v>7099</v>
      </c>
      <c r="AV353" s="7" t="s">
        <v>8470</v>
      </c>
      <c r="AW353" s="14" t="s">
        <v>6533</v>
      </c>
      <c r="AX353" s="49" t="s">
        <v>6009</v>
      </c>
      <c r="AY353" s="38" t="s">
        <v>5961</v>
      </c>
      <c r="AZ353" s="14" t="s">
        <v>6157</v>
      </c>
      <c r="BA353" s="49" t="s">
        <v>6039</v>
      </c>
      <c r="BB353" s="38" t="s">
        <v>6047</v>
      </c>
      <c r="BC353" s="7">
        <v>0.5</v>
      </c>
      <c r="BD353" s="14" t="s">
        <v>6069</v>
      </c>
      <c r="BE353" s="49" t="s">
        <v>5967</v>
      </c>
      <c r="BF353" s="38" t="s">
        <v>5961</v>
      </c>
      <c r="BG353" s="7">
        <v>0.2</v>
      </c>
      <c r="BH353" s="45">
        <v>3216.50162712876</v>
      </c>
      <c r="BI353" s="215" t="s">
        <v>8518</v>
      </c>
      <c r="BJ353" s="215" t="s">
        <v>8568</v>
      </c>
      <c r="BK353" s="7">
        <v>0.6</v>
      </c>
      <c r="BL353" s="25">
        <v>1.0775862068965518E-2</v>
      </c>
      <c r="BM353" s="20">
        <v>0.69287500000000002</v>
      </c>
      <c r="BN353" s="20">
        <v>0.67500000000000004</v>
      </c>
      <c r="BO353" s="20">
        <v>0.70749999999999991</v>
      </c>
      <c r="BP353" s="46">
        <v>12.342105263157896</v>
      </c>
      <c r="BQ353" s="215" t="s">
        <v>8558</v>
      </c>
      <c r="BR353" s="79">
        <v>0.17482658137882026</v>
      </c>
      <c r="BS353" s="9">
        <v>8.0050892046983346E-3</v>
      </c>
      <c r="BT353" s="9">
        <v>9.0225909771122215E-3</v>
      </c>
      <c r="BU353" s="47">
        <v>44407</v>
      </c>
      <c r="BV353" s="47">
        <v>44413</v>
      </c>
      <c r="BW353" s="14" t="s">
        <v>5474</v>
      </c>
      <c r="BX353" s="83">
        <v>0.40979189765458407</v>
      </c>
      <c r="BY353" s="82">
        <v>2.09</v>
      </c>
      <c r="BZ353" s="46">
        <v>11.220095693779905</v>
      </c>
      <c r="CA353" s="48" t="s">
        <v>8475</v>
      </c>
      <c r="CB353" s="45">
        <v>206125.5</v>
      </c>
      <c r="CC353" s="45">
        <v>27530.3</v>
      </c>
      <c r="CD353" s="45">
        <v>0</v>
      </c>
      <c r="CE353" s="45">
        <v>0</v>
      </c>
      <c r="CF353" s="14" t="s">
        <v>8876</v>
      </c>
      <c r="CG353" s="7" t="s">
        <v>8590</v>
      </c>
      <c r="CH353" s="215" t="s">
        <v>8498</v>
      </c>
      <c r="CI353" s="215" t="s">
        <v>8478</v>
      </c>
      <c r="CJ353" s="215" t="s">
        <v>8479</v>
      </c>
      <c r="CK353" s="43" t="s">
        <v>5474</v>
      </c>
      <c r="CL353" s="43" t="s">
        <v>5474</v>
      </c>
      <c r="CM353" s="43" t="s">
        <v>5474</v>
      </c>
      <c r="CN353" s="145">
        <v>27530.3</v>
      </c>
      <c r="CO353" s="145">
        <v>206125.5</v>
      </c>
      <c r="CP353" s="148">
        <v>75426.963156169426</v>
      </c>
      <c r="CQ353" s="189" t="s">
        <v>5474</v>
      </c>
      <c r="CR353" s="189" t="s">
        <v>5474</v>
      </c>
      <c r="CS353" s="99" t="s">
        <v>5474</v>
      </c>
      <c r="CT353" s="167" t="s">
        <v>5474</v>
      </c>
      <c r="CU353" s="43" t="s">
        <v>5474</v>
      </c>
      <c r="CV353" s="43" t="s">
        <v>5474</v>
      </c>
      <c r="CW353" s="43" t="s">
        <v>5474</v>
      </c>
      <c r="CX353" s="43" t="s">
        <v>5474</v>
      </c>
      <c r="CY353" s="43" t="s">
        <v>5474</v>
      </c>
      <c r="CZ353" s="43" t="s">
        <v>5474</v>
      </c>
      <c r="DA353" s="42" t="s">
        <v>5474</v>
      </c>
      <c r="DB353" s="42" t="s">
        <v>5474</v>
      </c>
      <c r="DC353" s="42" t="s">
        <v>5474</v>
      </c>
      <c r="DD353" s="42" t="s">
        <v>5474</v>
      </c>
      <c r="DE353" s="42" t="s">
        <v>5474</v>
      </c>
      <c r="DF353" s="42" t="s">
        <v>5474</v>
      </c>
      <c r="DG353" s="42" t="s">
        <v>5474</v>
      </c>
      <c r="DH353" s="42" t="s">
        <v>5474</v>
      </c>
    </row>
    <row r="354" spans="1:112">
      <c r="A354" s="22">
        <v>3703</v>
      </c>
      <c r="B354" s="7" t="s">
        <v>872</v>
      </c>
      <c r="C354" s="21">
        <v>-1.52E-2</v>
      </c>
      <c r="D354" s="21">
        <v>-0.1958</v>
      </c>
      <c r="E354" s="21">
        <v>-0.1421</v>
      </c>
      <c r="F354" s="21">
        <v>-0.15970000000000001</v>
      </c>
      <c r="G354" s="21">
        <v>0.23949999999999999</v>
      </c>
      <c r="H354" s="21">
        <v>-0.3276</v>
      </c>
      <c r="I354" s="21">
        <v>-0.17019999999999999</v>
      </c>
      <c r="J354" s="21">
        <v>7.7799999999999994E-2</v>
      </c>
      <c r="K354" s="21">
        <v>-2.1100000000000001E-2</v>
      </c>
      <c r="L354" s="21">
        <v>-2.0899999999999998E-2</v>
      </c>
      <c r="M354" s="21">
        <v>9.4000000000000004E-3</v>
      </c>
      <c r="N354" s="21">
        <v>-2.6200000000000001E-2</v>
      </c>
      <c r="O354" s="21">
        <v>3.7000000000000002E-3</v>
      </c>
      <c r="P354" s="21">
        <v>1.8599999999999998E-2</v>
      </c>
      <c r="Q354" s="21">
        <v>1.4500000000000001E-2</v>
      </c>
      <c r="R354" s="21">
        <v>5.4999999999999997E-3</v>
      </c>
      <c r="S354" s="21">
        <v>4.1399999999999999E-2</v>
      </c>
      <c r="T354" s="21">
        <v>1.8200000000000001E-2</v>
      </c>
      <c r="U354" s="10">
        <v>0.97</v>
      </c>
      <c r="V354" s="10">
        <v>1.93</v>
      </c>
      <c r="W354" s="7">
        <v>0.78</v>
      </c>
      <c r="X354" s="20">
        <v>0.71050000000000002</v>
      </c>
      <c r="Y354" s="75">
        <v>2020</v>
      </c>
      <c r="Z354" s="7">
        <v>1.4</v>
      </c>
      <c r="AA354" s="7">
        <v>0</v>
      </c>
      <c r="AB354" s="51">
        <v>1226</v>
      </c>
      <c r="AC354" s="51">
        <v>863</v>
      </c>
      <c r="AD354" s="51"/>
      <c r="AE354" s="51"/>
      <c r="AF354" s="51">
        <v>64</v>
      </c>
      <c r="AG354" s="51">
        <v>80</v>
      </c>
      <c r="AH354" s="20">
        <v>4.0000000000000001E-3</v>
      </c>
      <c r="AI354" s="7" t="s">
        <v>8481</v>
      </c>
      <c r="AJ354" s="67" t="s">
        <v>8494</v>
      </c>
      <c r="AK354" s="44">
        <v>-0.56223175965665251</v>
      </c>
      <c r="AL354" s="44">
        <v>-0.53424657534246578</v>
      </c>
      <c r="AM354" s="44">
        <v>-0.55555555555555647</v>
      </c>
      <c r="AN354" s="25">
        <v>0.49680170575692961</v>
      </c>
      <c r="AO354" s="25">
        <v>0.15565031982942426</v>
      </c>
      <c r="AP354" s="215">
        <v>23.45</v>
      </c>
      <c r="AQ354" s="215" t="s">
        <v>8552</v>
      </c>
      <c r="AR354" s="44">
        <v>4.28265524625267E-3</v>
      </c>
      <c r="AS354" s="171" t="s">
        <v>7098</v>
      </c>
      <c r="AT354" s="171" t="s">
        <v>6970</v>
      </c>
      <c r="AU354" s="171" t="s">
        <v>6992</v>
      </c>
      <c r="AV354" s="7" t="s">
        <v>8470</v>
      </c>
      <c r="AW354" s="14" t="s">
        <v>7948</v>
      </c>
      <c r="AX354" s="49" t="s">
        <v>6009</v>
      </c>
      <c r="AY354" s="38" t="s">
        <v>5961</v>
      </c>
      <c r="AZ354" s="14" t="s">
        <v>6157</v>
      </c>
      <c r="BA354" s="49" t="s">
        <v>6039</v>
      </c>
      <c r="BB354" s="38" t="s">
        <v>6007</v>
      </c>
      <c r="BC354" s="7">
        <v>1</v>
      </c>
      <c r="BD354" s="14" t="s">
        <v>6140</v>
      </c>
      <c r="BE354" s="49" t="s">
        <v>5967</v>
      </c>
      <c r="BF354" s="38" t="s">
        <v>5961</v>
      </c>
      <c r="BG354" s="7">
        <v>0.9</v>
      </c>
      <c r="BH354" s="45">
        <v>1022.5759148141227</v>
      </c>
      <c r="BI354" s="215" t="s">
        <v>8489</v>
      </c>
      <c r="BJ354" s="215" t="s">
        <v>8496</v>
      </c>
      <c r="BK354" s="7">
        <v>0.3</v>
      </c>
      <c r="BL354" s="25">
        <v>8.6021505376343774E-3</v>
      </c>
      <c r="BM354" s="20">
        <v>0.54649999999999999</v>
      </c>
      <c r="BN354" s="20">
        <v>0.50249999999999995</v>
      </c>
      <c r="BO354" s="20">
        <v>0.58250000000000002</v>
      </c>
      <c r="BP354" s="46">
        <v>12.150259067357513</v>
      </c>
      <c r="BQ354" s="215" t="s">
        <v>8558</v>
      </c>
      <c r="BR354" s="79">
        <v>-0.10619402985074626</v>
      </c>
      <c r="BS354" s="9">
        <v>2.7252831066194583E-2</v>
      </c>
      <c r="BT354" s="9">
        <v>5.3538293520220215E-2</v>
      </c>
      <c r="BU354" s="47" t="s">
        <v>5993</v>
      </c>
      <c r="BV354" s="47">
        <v>44378</v>
      </c>
      <c r="BW354" s="14" t="s">
        <v>5474</v>
      </c>
      <c r="BX354" s="83">
        <v>7.2567164179104429E-2</v>
      </c>
      <c r="BY354" s="82">
        <v>1.77</v>
      </c>
      <c r="BZ354" s="46">
        <v>13.248587570621469</v>
      </c>
      <c r="CA354" s="48" t="s">
        <v>8475</v>
      </c>
      <c r="CB354" s="45">
        <v>28749.7</v>
      </c>
      <c r="CC354" s="45">
        <v>20237.349999999999</v>
      </c>
      <c r="CD354" s="45">
        <v>0</v>
      </c>
      <c r="CE354" s="45">
        <v>0</v>
      </c>
      <c r="CF354" s="14" t="s">
        <v>8877</v>
      </c>
      <c r="CG354" s="7" t="s">
        <v>8590</v>
      </c>
      <c r="CH354" s="215" t="s">
        <v>8478</v>
      </c>
      <c r="CI354" s="215" t="s">
        <v>8478</v>
      </c>
      <c r="CJ354" s="215" t="s">
        <v>8546</v>
      </c>
      <c r="CK354" s="43" t="s">
        <v>6887</v>
      </c>
      <c r="CL354" s="43" t="s">
        <v>5474</v>
      </c>
      <c r="CM354" s="43" t="s">
        <v>5474</v>
      </c>
      <c r="CN354" s="145">
        <v>20237.349999999999</v>
      </c>
      <c r="CO354" s="145">
        <v>28749.7</v>
      </c>
      <c r="CP354" s="148">
        <v>23979.405202391175</v>
      </c>
      <c r="CQ354" s="189" t="s">
        <v>5474</v>
      </c>
      <c r="CR354" s="189" t="s">
        <v>5474</v>
      </c>
      <c r="CS354" s="99" t="s">
        <v>5474</v>
      </c>
      <c r="CT354" s="167" t="s">
        <v>5474</v>
      </c>
      <c r="CU354" s="43" t="s">
        <v>5474</v>
      </c>
      <c r="CV354" s="43" t="s">
        <v>5474</v>
      </c>
      <c r="CW354" s="43" t="s">
        <v>5474</v>
      </c>
      <c r="CX354" s="43" t="s">
        <v>5474</v>
      </c>
      <c r="CY354" s="43" t="s">
        <v>5474</v>
      </c>
      <c r="CZ354" s="43" t="s">
        <v>5474</v>
      </c>
      <c r="DA354" s="42" t="s">
        <v>5474</v>
      </c>
      <c r="DB354" s="42" t="s">
        <v>5474</v>
      </c>
      <c r="DC354" s="42" t="s">
        <v>5474</v>
      </c>
      <c r="DD354" s="42" t="s">
        <v>5474</v>
      </c>
      <c r="DE354" s="42" t="s">
        <v>5474</v>
      </c>
      <c r="DF354" s="42" t="s">
        <v>5474</v>
      </c>
      <c r="DG354" s="42" t="s">
        <v>5474</v>
      </c>
      <c r="DH354" s="42" t="s">
        <v>5474</v>
      </c>
    </row>
    <row r="355" spans="1:112">
      <c r="A355" s="22">
        <v>1597</v>
      </c>
      <c r="B355" s="7" t="s">
        <v>175</v>
      </c>
      <c r="C355" s="21">
        <v>8.0000000000000004E-4</v>
      </c>
      <c r="D355" s="21">
        <v>0.46839999999999998</v>
      </c>
      <c r="E355" s="21">
        <v>1.7100000000000001E-2</v>
      </c>
      <c r="F355" s="21">
        <v>0.43369999999999997</v>
      </c>
      <c r="G355" s="21">
        <v>0.3518</v>
      </c>
      <c r="H355" s="21">
        <v>0.25609999999999999</v>
      </c>
      <c r="I355" s="21">
        <v>0.5373</v>
      </c>
      <c r="J355" s="21">
        <v>0.52890000000000004</v>
      </c>
      <c r="K355" s="21">
        <v>2.3999999999999998E-3</v>
      </c>
      <c r="L355" s="21">
        <v>1.4E-2</v>
      </c>
      <c r="M355" s="21">
        <v>-3.4799999999999998E-2</v>
      </c>
      <c r="N355" s="21">
        <v>3.15E-2</v>
      </c>
      <c r="O355" s="21">
        <v>6.0999999999999999E-2</v>
      </c>
      <c r="P355" s="21">
        <v>3.7600000000000001E-2</v>
      </c>
      <c r="Q355" s="21">
        <v>7.6E-3</v>
      </c>
      <c r="R355" s="21">
        <v>4.1000000000000003E-3</v>
      </c>
      <c r="S355" s="21">
        <v>0.13739999999999999</v>
      </c>
      <c r="T355" s="21">
        <v>8.5599999999999996E-2</v>
      </c>
      <c r="U355" s="10">
        <v>1.85</v>
      </c>
      <c r="V355" s="10">
        <v>3.14</v>
      </c>
      <c r="W355" s="7">
        <v>1.8</v>
      </c>
      <c r="X355" s="20">
        <v>0.57730000000000004</v>
      </c>
      <c r="Y355" s="75">
        <v>2020</v>
      </c>
      <c r="Z355" s="7">
        <v>1.5</v>
      </c>
      <c r="AA355" s="7">
        <v>0</v>
      </c>
      <c r="AB355" s="51">
        <v>237</v>
      </c>
      <c r="AC355" s="51">
        <v>33</v>
      </c>
      <c r="AD355" s="51"/>
      <c r="AE355" s="51"/>
      <c r="AF355" s="51">
        <v>-6</v>
      </c>
      <c r="AG355" s="51"/>
      <c r="AH355" s="20">
        <v>9.9000000000000008E-3</v>
      </c>
      <c r="AI355" s="7" t="s">
        <v>8481</v>
      </c>
      <c r="AJ355" s="67" t="s">
        <v>8536</v>
      </c>
      <c r="AK355" s="44">
        <v>-0.59868421052631582</v>
      </c>
      <c r="AL355" s="44">
        <v>0.70085470085470092</v>
      </c>
      <c r="AM355" s="44">
        <v>0.8</v>
      </c>
      <c r="AN355" s="25">
        <v>0.74509803921568629</v>
      </c>
      <c r="AO355" s="25">
        <v>0.1147058823529412</v>
      </c>
      <c r="AP355" s="215">
        <v>102</v>
      </c>
      <c r="AQ355" s="215" t="s">
        <v>8552</v>
      </c>
      <c r="AR355" s="44">
        <v>2.20440881763527E-2</v>
      </c>
      <c r="AS355" s="171" t="s">
        <v>7239</v>
      </c>
      <c r="AT355" s="171" t="s">
        <v>7020</v>
      </c>
      <c r="AU355" s="171" t="s">
        <v>7070</v>
      </c>
      <c r="AV355" s="7" t="s">
        <v>8470</v>
      </c>
      <c r="AW355" s="14" t="s">
        <v>6484</v>
      </c>
      <c r="AX355" s="49" t="s">
        <v>6009</v>
      </c>
      <c r="AY355" s="38" t="s">
        <v>5961</v>
      </c>
      <c r="AZ355" s="14" t="s">
        <v>6547</v>
      </c>
      <c r="BA355" s="49" t="s">
        <v>6039</v>
      </c>
      <c r="BB355" s="38" t="s">
        <v>6007</v>
      </c>
      <c r="BC355" s="7">
        <v>0.4</v>
      </c>
      <c r="BD355" s="14" t="s">
        <v>5992</v>
      </c>
      <c r="BE355" s="49" t="s">
        <v>5967</v>
      </c>
      <c r="BF355" s="38" t="s">
        <v>5961</v>
      </c>
      <c r="BG355" s="7">
        <v>0.3</v>
      </c>
      <c r="BH355" s="45">
        <v>348.06262640932835</v>
      </c>
      <c r="BI355" s="215" t="s">
        <v>8471</v>
      </c>
      <c r="BJ355" s="215" t="s">
        <v>8520</v>
      </c>
      <c r="BK355" s="7">
        <v>1.7</v>
      </c>
      <c r="BL355" s="25">
        <v>0.02</v>
      </c>
      <c r="BM355" s="20">
        <v>0.69237499999999996</v>
      </c>
      <c r="BN355" s="20">
        <v>0.73499999999999999</v>
      </c>
      <c r="BO355" s="20">
        <v>0.65749999999999997</v>
      </c>
      <c r="BP355" s="46">
        <v>32.484076433121018</v>
      </c>
      <c r="BQ355" s="215" t="s">
        <v>8483</v>
      </c>
      <c r="BR355" s="79">
        <v>-0.58235294117647063</v>
      </c>
      <c r="BS355" s="9">
        <v>1.1728447406203157E-2</v>
      </c>
      <c r="BT355" s="9">
        <v>8.8043767489598412E-3</v>
      </c>
      <c r="BU355" s="47" t="s">
        <v>5993</v>
      </c>
      <c r="BV355" s="47">
        <v>44354</v>
      </c>
      <c r="BW355" s="14" t="s">
        <v>5474</v>
      </c>
      <c r="BX355" s="83">
        <v>-0.47794117647058826</v>
      </c>
      <c r="BY355" s="82">
        <v>3.55</v>
      </c>
      <c r="BZ355" s="46">
        <v>28.732394366197184</v>
      </c>
      <c r="CA355" s="48" t="s">
        <v>8475</v>
      </c>
      <c r="CB355" s="45">
        <v>24174</v>
      </c>
      <c r="CC355" s="45">
        <v>3366</v>
      </c>
      <c r="CD355" s="45">
        <v>0</v>
      </c>
      <c r="CE355" s="45">
        <v>0</v>
      </c>
      <c r="CF355" s="14" t="s">
        <v>8878</v>
      </c>
      <c r="CG355" s="7" t="s">
        <v>8477</v>
      </c>
      <c r="CH355" s="215" t="s">
        <v>8498</v>
      </c>
      <c r="CI355" s="215" t="s">
        <v>8479</v>
      </c>
      <c r="CJ355" s="215" t="s">
        <v>8479</v>
      </c>
      <c r="CK355" s="43" t="s">
        <v>5474</v>
      </c>
      <c r="CL355" s="43" t="s">
        <v>5474</v>
      </c>
      <c r="CM355" s="43" t="s">
        <v>6903</v>
      </c>
      <c r="CN355" s="145">
        <v>3366</v>
      </c>
      <c r="CO355" s="145">
        <v>24174</v>
      </c>
      <c r="CP355" s="148">
        <v>35502.387893751489</v>
      </c>
      <c r="CQ355" s="189" t="s">
        <v>5474</v>
      </c>
      <c r="CR355" s="189" t="s">
        <v>5474</v>
      </c>
      <c r="CS355" s="99" t="s">
        <v>5474</v>
      </c>
      <c r="CT355" s="167" t="s">
        <v>5474</v>
      </c>
      <c r="CU355" s="43" t="s">
        <v>5474</v>
      </c>
      <c r="CV355" s="43" t="s">
        <v>5474</v>
      </c>
      <c r="CW355" s="43" t="s">
        <v>5474</v>
      </c>
      <c r="CX355" s="43" t="s">
        <v>5474</v>
      </c>
      <c r="CY355" s="43" t="s">
        <v>5474</v>
      </c>
      <c r="CZ355" s="43" t="s">
        <v>5474</v>
      </c>
      <c r="DA355" s="42" t="s">
        <v>5474</v>
      </c>
      <c r="DB355" s="42" t="s">
        <v>5474</v>
      </c>
      <c r="DC355" s="42" t="s">
        <v>5474</v>
      </c>
      <c r="DD355" s="42" t="s">
        <v>5474</v>
      </c>
      <c r="DE355" s="42" t="s">
        <v>5474</v>
      </c>
      <c r="DF355" s="42" t="s">
        <v>5474</v>
      </c>
      <c r="DG355" s="42" t="s">
        <v>5474</v>
      </c>
      <c r="DH355" s="42" t="s">
        <v>5474</v>
      </c>
    </row>
    <row r="356" spans="1:112">
      <c r="A356" s="22">
        <v>4966</v>
      </c>
      <c r="B356" s="7" t="s">
        <v>1036</v>
      </c>
      <c r="C356" s="21">
        <v>0.17910000000000001</v>
      </c>
      <c r="D356" s="21">
        <v>0.2356</v>
      </c>
      <c r="E356" s="21">
        <v>0.1118</v>
      </c>
      <c r="F356" s="21">
        <v>0.23319999999999999</v>
      </c>
      <c r="G356" s="21">
        <v>0.37209999999999999</v>
      </c>
      <c r="H356" s="21">
        <v>0.21709999999999999</v>
      </c>
      <c r="I356" s="21">
        <v>0.4783</v>
      </c>
      <c r="J356" s="21">
        <v>0.54759999999999998</v>
      </c>
      <c r="K356" s="21">
        <v>2.58E-2</v>
      </c>
      <c r="L356" s="21">
        <v>3.3700000000000001E-2</v>
      </c>
      <c r="M356" s="21">
        <v>1.12E-2</v>
      </c>
      <c r="N356" s="21">
        <v>2.7699999999999999E-2</v>
      </c>
      <c r="O356" s="21">
        <v>4.9000000000000002E-2</v>
      </c>
      <c r="P356" s="21">
        <v>4.2200000000000001E-2</v>
      </c>
      <c r="Q356" s="21">
        <v>2.2499999999999999E-2</v>
      </c>
      <c r="R356" s="21">
        <v>1.6899999999999998E-2</v>
      </c>
      <c r="S356" s="21">
        <v>0.23599999999999999</v>
      </c>
      <c r="T356" s="21">
        <v>0.18659999999999999</v>
      </c>
      <c r="U356" s="10">
        <v>29.11</v>
      </c>
      <c r="V356" s="10">
        <v>54.76</v>
      </c>
      <c r="W356" s="7">
        <v>12.2204</v>
      </c>
      <c r="X356" s="20">
        <v>0.44219999999999998</v>
      </c>
      <c r="Y356" s="75">
        <v>2020</v>
      </c>
      <c r="Z356" s="7">
        <v>12.6198</v>
      </c>
      <c r="AA356" s="7">
        <v>0</v>
      </c>
      <c r="AB356" s="51">
        <v>300</v>
      </c>
      <c r="AC356" s="51">
        <v>127</v>
      </c>
      <c r="AD356" s="51">
        <v>104</v>
      </c>
      <c r="AE356" s="51">
        <v>16</v>
      </c>
      <c r="AF356" s="51">
        <v>-16</v>
      </c>
      <c r="AG356" s="51">
        <v>-6</v>
      </c>
      <c r="AH356" s="20">
        <v>1.2999999999999999E-3</v>
      </c>
      <c r="AI356" s="7" t="s">
        <v>8507</v>
      </c>
      <c r="AJ356" s="67" t="s">
        <v>8468</v>
      </c>
      <c r="AK356" s="44">
        <v>0.86111111111111116</v>
      </c>
      <c r="AL356" s="44">
        <v>0.53061224489795911</v>
      </c>
      <c r="AM356" s="44">
        <v>0.8</v>
      </c>
      <c r="AN356" s="25">
        <v>0.48421052631578948</v>
      </c>
      <c r="AO356" s="25">
        <v>0.14327485380116958</v>
      </c>
      <c r="AP356" s="215">
        <v>1710</v>
      </c>
      <c r="AQ356" s="215" t="s">
        <v>8552</v>
      </c>
      <c r="AR356" s="44">
        <v>8.8495575221238902E-3</v>
      </c>
      <c r="AS356" s="171" t="s">
        <v>7239</v>
      </c>
      <c r="AT356" s="171" t="s">
        <v>8063</v>
      </c>
      <c r="AU356" s="171" t="s">
        <v>7107</v>
      </c>
      <c r="AV356" s="7" t="s">
        <v>5474</v>
      </c>
      <c r="AW356" s="14" t="s">
        <v>6592</v>
      </c>
      <c r="AX356" s="49" t="s">
        <v>6009</v>
      </c>
      <c r="AY356" s="38" t="s">
        <v>5961</v>
      </c>
      <c r="AZ356" s="14" t="s">
        <v>6767</v>
      </c>
      <c r="BA356" s="49" t="s">
        <v>6039</v>
      </c>
      <c r="BB356" s="38" t="s">
        <v>5961</v>
      </c>
      <c r="BC356" s="7">
        <v>0.5</v>
      </c>
      <c r="BD356" s="14" t="s">
        <v>6269</v>
      </c>
      <c r="BE356" s="49" t="s">
        <v>6009</v>
      </c>
      <c r="BF356" s="38" t="s">
        <v>5989</v>
      </c>
      <c r="BG356" s="7">
        <v>0.8</v>
      </c>
      <c r="BH356" s="45">
        <v>436.2604236084253</v>
      </c>
      <c r="BI356" s="215" t="s">
        <v>8471</v>
      </c>
      <c r="BJ356" s="215" t="s">
        <v>8509</v>
      </c>
      <c r="BK356" s="7">
        <v>1</v>
      </c>
      <c r="BL356" s="25">
        <v>1.1834319526627219E-2</v>
      </c>
      <c r="BM356" s="20">
        <v>0.68325000000000014</v>
      </c>
      <c r="BN356" s="20">
        <v>0.73</v>
      </c>
      <c r="BO356" s="20">
        <v>0.64500000000000002</v>
      </c>
      <c r="BP356" s="46">
        <v>31.227173119065011</v>
      </c>
      <c r="BQ356" s="215" t="s">
        <v>8491</v>
      </c>
      <c r="BR356" s="79">
        <v>-0.58098245614035093</v>
      </c>
      <c r="BS356" s="9">
        <v>1.2888927260905625E-3</v>
      </c>
      <c r="BT356" s="9">
        <v>1.521101555898241E-3</v>
      </c>
      <c r="BU356" s="47" t="s">
        <v>5993</v>
      </c>
      <c r="BV356" s="47">
        <v>44260</v>
      </c>
      <c r="BW356" s="14" t="s">
        <v>5474</v>
      </c>
      <c r="BX356" s="83">
        <v>-0.47622807017543861</v>
      </c>
      <c r="BY356" s="82">
        <v>59.71</v>
      </c>
      <c r="BZ356" s="46">
        <v>28.638419025288897</v>
      </c>
      <c r="CA356" s="48" t="s">
        <v>8593</v>
      </c>
      <c r="CB356" s="45">
        <v>513000</v>
      </c>
      <c r="CC356" s="45">
        <v>217170</v>
      </c>
      <c r="CD356" s="45">
        <v>177840</v>
      </c>
      <c r="CE356" s="45">
        <v>27360</v>
      </c>
      <c r="CF356" s="14" t="s">
        <v>8879</v>
      </c>
      <c r="CG356" s="7" t="s">
        <v>8477</v>
      </c>
      <c r="CH356" s="215" t="s">
        <v>8498</v>
      </c>
      <c r="CI356" s="215" t="s">
        <v>8498</v>
      </c>
      <c r="CJ356" s="215" t="s">
        <v>8546</v>
      </c>
      <c r="CK356" s="43" t="s">
        <v>5474</v>
      </c>
      <c r="CL356" s="43" t="s">
        <v>5474</v>
      </c>
      <c r="CM356" s="43" t="s">
        <v>5474</v>
      </c>
      <c r="CN356" s="145">
        <v>244530</v>
      </c>
      <c r="CO356" s="145">
        <v>690840</v>
      </c>
      <c r="CP356" s="148">
        <v>746005.32437040727</v>
      </c>
      <c r="CQ356" s="189" t="s">
        <v>5474</v>
      </c>
      <c r="CR356" s="189" t="s">
        <v>5474</v>
      </c>
      <c r="CS356" s="99" t="s">
        <v>5474</v>
      </c>
      <c r="CT356" s="167" t="s">
        <v>8535</v>
      </c>
      <c r="CU356" s="43" t="s">
        <v>5474</v>
      </c>
      <c r="CV356" s="43" t="s">
        <v>5474</v>
      </c>
      <c r="CW356" s="43" t="s">
        <v>5474</v>
      </c>
      <c r="CX356" s="43" t="s">
        <v>5474</v>
      </c>
      <c r="CY356" s="43" t="s">
        <v>5474</v>
      </c>
      <c r="CZ356" s="43" t="s">
        <v>5474</v>
      </c>
      <c r="DA356" s="42" t="s">
        <v>5474</v>
      </c>
      <c r="DB356" s="42" t="s">
        <v>5474</v>
      </c>
      <c r="DC356" s="42" t="s">
        <v>5474</v>
      </c>
      <c r="DD356" s="42" t="s">
        <v>5474</v>
      </c>
      <c r="DE356" s="42" t="s">
        <v>8535</v>
      </c>
      <c r="DF356" s="42" t="s">
        <v>5474</v>
      </c>
      <c r="DG356" s="42" t="s">
        <v>5474</v>
      </c>
      <c r="DH356" s="42" t="s">
        <v>5474</v>
      </c>
    </row>
    <row r="357" spans="1:112">
      <c r="A357" s="22">
        <v>6532</v>
      </c>
      <c r="B357" s="7" t="s">
        <v>1407</v>
      </c>
      <c r="C357" s="21">
        <v>0.3034</v>
      </c>
      <c r="D357" s="21">
        <v>-0.12130000000000001</v>
      </c>
      <c r="E357" s="21">
        <v>0.21179999999999999</v>
      </c>
      <c r="F357" s="21">
        <v>4.6699999999999998E-2</v>
      </c>
      <c r="G357" s="21">
        <v>-0.25440000000000002</v>
      </c>
      <c r="H357" s="21">
        <v>-0.14549999999999999</v>
      </c>
      <c r="I357" s="21">
        <v>-0.58409999999999995</v>
      </c>
      <c r="J357" s="21">
        <v>-0.50719999999999998</v>
      </c>
      <c r="K357" s="21">
        <v>-5.0999999999999997E-2</v>
      </c>
      <c r="L357" s="21">
        <v>-4.3400000000000001E-2</v>
      </c>
      <c r="M357" s="21">
        <v>-1.95E-2</v>
      </c>
      <c r="N357" s="21">
        <v>-4.3700000000000003E-2</v>
      </c>
      <c r="O357" s="21">
        <v>-8.3199999999999996E-2</v>
      </c>
      <c r="P357" s="21">
        <v>-4.5999999999999999E-2</v>
      </c>
      <c r="Q357" s="21">
        <v>-2.24E-2</v>
      </c>
      <c r="R357" s="21">
        <v>-1.55E-2</v>
      </c>
      <c r="S357" s="21">
        <v>0.12920000000000001</v>
      </c>
      <c r="T357" s="21">
        <v>0.14460000000000001</v>
      </c>
      <c r="U357" s="10">
        <v>1.02</v>
      </c>
      <c r="V357" s="10">
        <v>2.0699999999999998</v>
      </c>
      <c r="W357" s="7">
        <v>1.5582</v>
      </c>
      <c r="X357" s="20">
        <v>0.64190000000000003</v>
      </c>
      <c r="Y357" s="75">
        <v>2020</v>
      </c>
      <c r="Z357" s="7">
        <v>2</v>
      </c>
      <c r="AA357" s="7">
        <v>0</v>
      </c>
      <c r="AB357" s="51">
        <v>56</v>
      </c>
      <c r="AC357" s="51"/>
      <c r="AD357" s="51"/>
      <c r="AE357" s="51"/>
      <c r="AF357" s="51"/>
      <c r="AG357" s="51"/>
      <c r="AH357" s="20">
        <v>1.2999999999999999E-3</v>
      </c>
      <c r="AI357" s="7" t="s">
        <v>8493</v>
      </c>
      <c r="AJ357" s="67" t="s">
        <v>8536</v>
      </c>
      <c r="AK357" s="44">
        <v>-0.86601307189542498</v>
      </c>
      <c r="AL357" s="44">
        <v>0.59090909090909083</v>
      </c>
      <c r="AM357" s="44">
        <v>0.59999999999999432</v>
      </c>
      <c r="AN357" s="25">
        <v>0.75930521091811409</v>
      </c>
      <c r="AO357" s="25">
        <v>0.13647642679900746</v>
      </c>
      <c r="AP357" s="215">
        <v>40.299999999999997</v>
      </c>
      <c r="AQ357" s="215" t="s">
        <v>8552</v>
      </c>
      <c r="AR357" s="44">
        <v>7.4999999999999997E-3</v>
      </c>
      <c r="AS357" s="171" t="s">
        <v>7239</v>
      </c>
      <c r="AT357" s="171" t="s">
        <v>7005</v>
      </c>
      <c r="AU357" s="171" t="s">
        <v>6992</v>
      </c>
      <c r="AV357" s="7" t="s">
        <v>8470</v>
      </c>
      <c r="AW357" s="14" t="s">
        <v>6241</v>
      </c>
      <c r="AX357" s="49" t="s">
        <v>6009</v>
      </c>
      <c r="AY357" s="38" t="s">
        <v>5989</v>
      </c>
      <c r="AZ357" s="14" t="s">
        <v>6817</v>
      </c>
      <c r="BA357" s="49" t="s">
        <v>6039</v>
      </c>
      <c r="BB357" s="38" t="s">
        <v>6007</v>
      </c>
      <c r="BC357" s="7">
        <v>0.3</v>
      </c>
      <c r="BD357" s="14" t="s">
        <v>6053</v>
      </c>
      <c r="BE357" s="49" t="s">
        <v>5967</v>
      </c>
      <c r="BF357" s="38" t="s">
        <v>6007</v>
      </c>
      <c r="BG357" s="7">
        <v>0.3</v>
      </c>
      <c r="BH357" s="45">
        <v>68.274543202066482</v>
      </c>
      <c r="BI357" s="215" t="s">
        <v>8495</v>
      </c>
      <c r="BJ357" s="215" t="s">
        <v>8554</v>
      </c>
      <c r="BK357" s="7">
        <v>1.2</v>
      </c>
      <c r="BL357" s="25">
        <v>7.4999999999999286E-3</v>
      </c>
      <c r="BM357" s="20">
        <v>0.56568750000000001</v>
      </c>
      <c r="BN357" s="20">
        <v>0.64749999999999996</v>
      </c>
      <c r="BO357" s="20">
        <v>0.49875000000000003</v>
      </c>
      <c r="BP357" s="46">
        <v>19.468599033816425</v>
      </c>
      <c r="BQ357" s="215" t="s">
        <v>8553</v>
      </c>
      <c r="BR357" s="79">
        <v>-0.46375599669148054</v>
      </c>
      <c r="BS357" s="9">
        <v>3.2624161064719326E-2</v>
      </c>
      <c r="BT357" s="9">
        <v>4.3523180954690543E-2</v>
      </c>
      <c r="BU357" s="47" t="s">
        <v>5993</v>
      </c>
      <c r="BV357" s="47">
        <v>44397</v>
      </c>
      <c r="BW357" s="14" t="s">
        <v>5474</v>
      </c>
      <c r="BX357" s="83">
        <v>-0.35650719602977665</v>
      </c>
      <c r="BY357" s="82">
        <v>2.02</v>
      </c>
      <c r="BZ357" s="46">
        <v>19.950495049504948</v>
      </c>
      <c r="CA357" s="48" t="s">
        <v>8485</v>
      </c>
      <c r="CB357" s="45">
        <v>2256.7999999999997</v>
      </c>
      <c r="CC357" s="45">
        <v>0</v>
      </c>
      <c r="CD357" s="45">
        <v>0</v>
      </c>
      <c r="CE357" s="45">
        <v>0</v>
      </c>
      <c r="CF357" s="14" t="s">
        <v>8880</v>
      </c>
      <c r="CG357" s="7" t="s">
        <v>8477</v>
      </c>
      <c r="CH357" s="215" t="s">
        <v>8479</v>
      </c>
      <c r="CI357" s="215" t="s">
        <v>8546</v>
      </c>
      <c r="CJ357" s="215" t="s">
        <v>8478</v>
      </c>
      <c r="CK357" s="43" t="s">
        <v>5474</v>
      </c>
      <c r="CL357" s="43" t="s">
        <v>5474</v>
      </c>
      <c r="CM357" s="43" t="s">
        <v>6903</v>
      </c>
      <c r="CN357" s="145">
        <v>0</v>
      </c>
      <c r="CO357" s="145">
        <v>2256.7999999999997</v>
      </c>
      <c r="CP357" s="148">
        <v>2751.464091043279</v>
      </c>
      <c r="CQ357" s="189">
        <v>-7.1960297766749531E-2</v>
      </c>
      <c r="CR357" s="189">
        <v>0.78759999999999997</v>
      </c>
      <c r="CS357" s="99">
        <v>44638</v>
      </c>
      <c r="CT357" s="167" t="s">
        <v>5474</v>
      </c>
      <c r="CU357" s="43" t="s">
        <v>5474</v>
      </c>
      <c r="CV357" s="43" t="s">
        <v>5474</v>
      </c>
      <c r="CW357" s="43" t="s">
        <v>5474</v>
      </c>
      <c r="CX357" s="43" t="s">
        <v>5474</v>
      </c>
      <c r="CY357" s="43" t="s">
        <v>5474</v>
      </c>
      <c r="CZ357" s="43" t="s">
        <v>5474</v>
      </c>
      <c r="DA357" s="42" t="s">
        <v>5474</v>
      </c>
      <c r="DB357" s="42" t="s">
        <v>5474</v>
      </c>
      <c r="DC357" s="42" t="s">
        <v>5474</v>
      </c>
      <c r="DD357" s="42" t="s">
        <v>5474</v>
      </c>
      <c r="DE357" s="42" t="s">
        <v>5474</v>
      </c>
      <c r="DF357" s="42" t="s">
        <v>5474</v>
      </c>
      <c r="DG357" s="42" t="s">
        <v>5474</v>
      </c>
      <c r="DH357" s="42" t="s">
        <v>5474</v>
      </c>
    </row>
    <row r="358" spans="1:112">
      <c r="A358" s="22">
        <v>8111</v>
      </c>
      <c r="B358" s="7" t="s">
        <v>1473</v>
      </c>
      <c r="C358" s="21">
        <v>-1.2999999999999999E-3</v>
      </c>
      <c r="D358" s="21">
        <v>0.19500000000000001</v>
      </c>
      <c r="E358" s="21">
        <v>-5.5500000000000001E-2</v>
      </c>
      <c r="F358" s="21">
        <v>4.2500000000000003E-2</v>
      </c>
      <c r="G358" s="21">
        <v>0.34599999999999997</v>
      </c>
      <c r="H358" s="21">
        <v>-0.27660000000000001</v>
      </c>
      <c r="I358" s="21">
        <v>-5.5599999999999997E-2</v>
      </c>
      <c r="J358" s="21">
        <v>0.72340000000000004</v>
      </c>
      <c r="K358" s="21">
        <v>3.3099999999999997E-2</v>
      </c>
      <c r="L358" s="21">
        <v>1.6400000000000001E-2</v>
      </c>
      <c r="M358" s="21">
        <v>4.3799999999999999E-2</v>
      </c>
      <c r="N358" s="21">
        <v>4.7300000000000002E-2</v>
      </c>
      <c r="O358" s="21">
        <v>4.0099999999999997E-2</v>
      </c>
      <c r="P358" s="21">
        <v>8.8999999999999996E-2</v>
      </c>
      <c r="Q358" s="21">
        <v>2.2499999999999999E-2</v>
      </c>
      <c r="R358" s="21">
        <v>1.3599999999999999E-2</v>
      </c>
      <c r="S358" s="21">
        <v>6.6699999999999995E-2</v>
      </c>
      <c r="T358" s="21">
        <v>4.4299999999999999E-2</v>
      </c>
      <c r="U358" s="10">
        <v>0.81</v>
      </c>
      <c r="V358" s="10">
        <v>1.56</v>
      </c>
      <c r="W358" s="7">
        <v>0.36159999999999998</v>
      </c>
      <c r="X358" s="20">
        <v>0.73839999999999995</v>
      </c>
      <c r="Y358" s="75">
        <v>2020</v>
      </c>
      <c r="Z358" s="7">
        <v>0.9</v>
      </c>
      <c r="AA358" s="7">
        <v>0</v>
      </c>
      <c r="AB358" s="51">
        <v>-39</v>
      </c>
      <c r="AC358" s="51">
        <v>-33</v>
      </c>
      <c r="AD358" s="51"/>
      <c r="AE358" s="51"/>
      <c r="AF358" s="51"/>
      <c r="AG358" s="51"/>
      <c r="AH358" s="20">
        <v>2.7000000000000001E-3</v>
      </c>
      <c r="AI358" s="7" t="s">
        <v>8467</v>
      </c>
      <c r="AJ358" s="67" t="s">
        <v>8494</v>
      </c>
      <c r="AK358" s="44">
        <v>-0.60538116591928248</v>
      </c>
      <c r="AL358" s="44">
        <v>-0.75609756097560965</v>
      </c>
      <c r="AM358" s="44">
        <v>1</v>
      </c>
      <c r="AN358" s="25">
        <v>0.58530183727034124</v>
      </c>
      <c r="AO358" s="25">
        <v>0.32283464566929126</v>
      </c>
      <c r="AP358" s="215">
        <v>19.05</v>
      </c>
      <c r="AQ358" s="215" t="s">
        <v>8552</v>
      </c>
      <c r="AR358" s="44">
        <v>4.6703296703296697E-2</v>
      </c>
      <c r="AS358" s="171" t="s">
        <v>7158</v>
      </c>
      <c r="AT358" s="171" t="s">
        <v>6979</v>
      </c>
      <c r="AU358" s="171" t="s">
        <v>6948</v>
      </c>
      <c r="AV358" s="7" t="s">
        <v>8470</v>
      </c>
      <c r="AW358" s="14" t="s">
        <v>6157</v>
      </c>
      <c r="AX358" s="49" t="s">
        <v>6009</v>
      </c>
      <c r="AY358" s="38" t="s">
        <v>6007</v>
      </c>
      <c r="AZ358" s="14" t="s">
        <v>6647</v>
      </c>
      <c r="BA358" s="49" t="s">
        <v>5967</v>
      </c>
      <c r="BB358" s="38" t="s">
        <v>6007</v>
      </c>
      <c r="BC358" s="7">
        <v>0.2</v>
      </c>
      <c r="BD358" s="14" t="s">
        <v>6081</v>
      </c>
      <c r="BE358" s="49" t="s">
        <v>5967</v>
      </c>
      <c r="BF358" s="38" t="s">
        <v>5961</v>
      </c>
      <c r="BG358" s="7">
        <v>0.7</v>
      </c>
      <c r="BH358" s="45">
        <v>805.15211650027038</v>
      </c>
      <c r="BI358" s="215" t="s">
        <v>8489</v>
      </c>
      <c r="BJ358" s="215" t="s">
        <v>8554</v>
      </c>
      <c r="BK358" s="7">
        <v>2.2999999999999998</v>
      </c>
      <c r="BL358" s="25">
        <v>4.3835616438356206E-2</v>
      </c>
      <c r="BM358" s="20">
        <v>0.61343750000000008</v>
      </c>
      <c r="BN358" s="20">
        <v>0.61</v>
      </c>
      <c r="BO358" s="20">
        <v>0.61624999999999996</v>
      </c>
      <c r="BP358" s="46">
        <v>12.211538461538462</v>
      </c>
      <c r="BQ358" s="215" t="s">
        <v>8560</v>
      </c>
      <c r="BR358" s="79">
        <v>4.0090988626421568E-2</v>
      </c>
      <c r="BS358" s="9">
        <v>1.3055254060335031E-2</v>
      </c>
      <c r="BT358" s="9">
        <v>4.1153347405864737E-2</v>
      </c>
      <c r="BU358" s="47" t="s">
        <v>5993</v>
      </c>
      <c r="BV358" s="47" t="s">
        <v>5993</v>
      </c>
      <c r="BW358" s="14" t="s">
        <v>5474</v>
      </c>
      <c r="BX358" s="83">
        <v>0.24810918635170578</v>
      </c>
      <c r="BY358" s="82">
        <v>1.61</v>
      </c>
      <c r="BZ358" s="46">
        <v>11.832298136645962</v>
      </c>
      <c r="CA358" s="48" t="s">
        <v>5474</v>
      </c>
      <c r="CB358" s="45">
        <v>-742.95</v>
      </c>
      <c r="CC358" s="45">
        <v>-628.65</v>
      </c>
      <c r="CD358" s="45">
        <v>0</v>
      </c>
      <c r="CE358" s="45">
        <v>0</v>
      </c>
      <c r="CF358" s="14" t="s">
        <v>8881</v>
      </c>
      <c r="CG358" s="7" t="s">
        <v>8477</v>
      </c>
      <c r="CH358" s="215" t="s">
        <v>8478</v>
      </c>
      <c r="CI358" s="215" t="s">
        <v>8479</v>
      </c>
      <c r="CJ358" s="215" t="s">
        <v>8479</v>
      </c>
      <c r="CK358" s="43" t="s">
        <v>5474</v>
      </c>
      <c r="CL358" s="43" t="s">
        <v>5474</v>
      </c>
      <c r="CM358" s="43" t="s">
        <v>6898</v>
      </c>
      <c r="CN358" s="145">
        <v>-628.65</v>
      </c>
      <c r="CO358" s="145">
        <v>-742.95</v>
      </c>
      <c r="CP358" s="148">
        <v>15338.147819330152</v>
      </c>
      <c r="CQ358" s="189" t="s">
        <v>5474</v>
      </c>
      <c r="CR358" s="189" t="s">
        <v>5474</v>
      </c>
      <c r="CS358" s="99" t="s">
        <v>5474</v>
      </c>
      <c r="CT358" s="167" t="s">
        <v>5474</v>
      </c>
      <c r="CU358" s="43" t="s">
        <v>5474</v>
      </c>
      <c r="CV358" s="43" t="s">
        <v>5474</v>
      </c>
      <c r="CW358" s="43" t="s">
        <v>5474</v>
      </c>
      <c r="CX358" s="43" t="s">
        <v>5474</v>
      </c>
      <c r="CY358" s="43" t="s">
        <v>5474</v>
      </c>
      <c r="CZ358" s="43" t="s">
        <v>5474</v>
      </c>
      <c r="DA358" s="42" t="s">
        <v>5474</v>
      </c>
      <c r="DB358" s="42" t="s">
        <v>5474</v>
      </c>
      <c r="DC358" s="42" t="s">
        <v>5474</v>
      </c>
      <c r="DD358" s="42" t="s">
        <v>5474</v>
      </c>
      <c r="DE358" s="42" t="s">
        <v>5474</v>
      </c>
      <c r="DF358" s="42" t="s">
        <v>5474</v>
      </c>
      <c r="DG358" s="42" t="s">
        <v>5474</v>
      </c>
      <c r="DH358" s="42" t="s">
        <v>5474</v>
      </c>
    </row>
    <row r="359" spans="1:112">
      <c r="A359" s="22">
        <v>5443</v>
      </c>
      <c r="B359" s="7" t="s">
        <v>1132</v>
      </c>
      <c r="C359" s="21">
        <v>0.17979999999999999</v>
      </c>
      <c r="D359" s="21">
        <v>0.56999999999999995</v>
      </c>
      <c r="E359" s="21">
        <v>-6.3600000000000004E-2</v>
      </c>
      <c r="F359" s="21">
        <v>0.4839</v>
      </c>
      <c r="G359" s="21">
        <v>0.80220000000000002</v>
      </c>
      <c r="H359" s="21">
        <v>0.66669999999999996</v>
      </c>
      <c r="I359" s="21">
        <v>1.8261000000000001</v>
      </c>
      <c r="J359" s="21">
        <v>12</v>
      </c>
      <c r="K359" s="21">
        <v>6.8900000000000003E-2</v>
      </c>
      <c r="L359" s="21">
        <v>-2.29E-2</v>
      </c>
      <c r="M359" s="21">
        <v>-8.5199999999999998E-2</v>
      </c>
      <c r="N359" s="21">
        <v>4.3299999999999998E-2</v>
      </c>
      <c r="O359" s="21">
        <v>6.2E-2</v>
      </c>
      <c r="P359" s="21">
        <v>2.8999999999999998E-3</v>
      </c>
      <c r="Q359" s="21">
        <v>1.09E-2</v>
      </c>
      <c r="R359" s="21">
        <v>4.4000000000000003E-3</v>
      </c>
      <c r="S359" s="21">
        <v>0.1032</v>
      </c>
      <c r="T359" s="21">
        <v>4.7899999999999998E-2</v>
      </c>
      <c r="U359" s="10">
        <v>1.04</v>
      </c>
      <c r="V359" s="10">
        <v>1.88</v>
      </c>
      <c r="W359" s="7">
        <v>1.3747</v>
      </c>
      <c r="X359" s="20">
        <v>0.91559999999999997</v>
      </c>
      <c r="Y359" s="75">
        <v>2020</v>
      </c>
      <c r="Z359" s="7">
        <v>1</v>
      </c>
      <c r="AA359" s="7">
        <v>0</v>
      </c>
      <c r="AB359" s="51">
        <v>340</v>
      </c>
      <c r="AC359" s="51">
        <v>-276</v>
      </c>
      <c r="AD359" s="51"/>
      <c r="AE359" s="51"/>
      <c r="AF359" s="51">
        <v>-37</v>
      </c>
      <c r="AG359" s="51"/>
      <c r="AH359" s="20">
        <v>7.7999999999999996E-3</v>
      </c>
      <c r="AI359" s="7" t="s">
        <v>8481</v>
      </c>
      <c r="AJ359" s="67" t="s">
        <v>8494</v>
      </c>
      <c r="AK359" s="44">
        <v>0.5066445182724254</v>
      </c>
      <c r="AL359" s="44">
        <v>-0.59090909090909061</v>
      </c>
      <c r="AM359" s="44">
        <v>0.89655172413793216</v>
      </c>
      <c r="AN359" s="25">
        <v>0.82578875171467747</v>
      </c>
      <c r="AO359" s="25">
        <v>0.24142661179698208</v>
      </c>
      <c r="AP359" s="215">
        <v>36.450000000000003</v>
      </c>
      <c r="AQ359" s="215" t="s">
        <v>8552</v>
      </c>
      <c r="AR359" s="44">
        <v>3.9942938659058402E-2</v>
      </c>
      <c r="AS359" s="171" t="s">
        <v>7158</v>
      </c>
      <c r="AT359" s="171" t="s">
        <v>7138</v>
      </c>
      <c r="AU359" s="171" t="s">
        <v>7043</v>
      </c>
      <c r="AV359" s="7" t="s">
        <v>8470</v>
      </c>
      <c r="AW359" s="14" t="s">
        <v>6157</v>
      </c>
      <c r="AX359" s="49" t="s">
        <v>6009</v>
      </c>
      <c r="AY359" s="38" t="s">
        <v>5971</v>
      </c>
      <c r="AZ359" s="14" t="s">
        <v>6123</v>
      </c>
      <c r="BA359" s="49" t="s">
        <v>5967</v>
      </c>
      <c r="BB359" s="38" t="s">
        <v>6007</v>
      </c>
      <c r="BC359" s="7">
        <v>0.4</v>
      </c>
      <c r="BD359" s="14" t="s">
        <v>6014</v>
      </c>
      <c r="BE359" s="49" t="s">
        <v>5967</v>
      </c>
      <c r="BF359" s="38" t="s">
        <v>5961</v>
      </c>
      <c r="BG359" s="7">
        <v>0.1</v>
      </c>
      <c r="BH359" s="45">
        <v>1678.7101861538322</v>
      </c>
      <c r="BI359" s="215" t="s">
        <v>8489</v>
      </c>
      <c r="BJ359" s="215" t="s">
        <v>8520</v>
      </c>
      <c r="BK359" s="7">
        <v>1.6</v>
      </c>
      <c r="BL359" s="25">
        <v>3.6984352773826584E-2</v>
      </c>
      <c r="BM359" s="20">
        <v>0.71637499999999998</v>
      </c>
      <c r="BN359" s="20">
        <v>0.74249999999999994</v>
      </c>
      <c r="BO359" s="20">
        <v>0.69499999999999984</v>
      </c>
      <c r="BP359" s="46">
        <v>19.388297872340427</v>
      </c>
      <c r="BQ359" s="215" t="s">
        <v>8483</v>
      </c>
      <c r="BR359" s="79">
        <v>-0.10407681755829898</v>
      </c>
      <c r="BS359" s="9">
        <v>3.1679353423078593E-2</v>
      </c>
      <c r="BT359" s="9">
        <v>2.1459305313572763E-2</v>
      </c>
      <c r="BU359" s="47">
        <v>44398</v>
      </c>
      <c r="BV359" s="47">
        <v>44404</v>
      </c>
      <c r="BW359" s="14" t="s">
        <v>5474</v>
      </c>
      <c r="BX359" s="83">
        <v>7.5107818930041079E-2</v>
      </c>
      <c r="BY359" s="82">
        <v>2.14</v>
      </c>
      <c r="BZ359" s="46">
        <v>17.032710280373831</v>
      </c>
      <c r="CA359" s="48" t="s">
        <v>8485</v>
      </c>
      <c r="CB359" s="45">
        <v>12393.000000000002</v>
      </c>
      <c r="CC359" s="45">
        <v>-10060.200000000001</v>
      </c>
      <c r="CD359" s="45">
        <v>0</v>
      </c>
      <c r="CE359" s="45">
        <v>0</v>
      </c>
      <c r="CF359" s="14" t="s">
        <v>8882</v>
      </c>
      <c r="CG359" s="7" t="s">
        <v>8477</v>
      </c>
      <c r="CH359" s="215" t="s">
        <v>8478</v>
      </c>
      <c r="CI359" s="215" t="s">
        <v>8478</v>
      </c>
      <c r="CJ359" s="215" t="s">
        <v>8523</v>
      </c>
      <c r="CK359" s="43" t="s">
        <v>5474</v>
      </c>
      <c r="CL359" s="43" t="s">
        <v>5474</v>
      </c>
      <c r="CM359" s="43" t="s">
        <v>5474</v>
      </c>
      <c r="CN359" s="145">
        <v>-10060.200000000001</v>
      </c>
      <c r="CO359" s="145">
        <v>12393.000000000002</v>
      </c>
      <c r="CP359" s="148">
        <v>61188.98628530719</v>
      </c>
      <c r="CQ359" s="189" t="s">
        <v>5474</v>
      </c>
      <c r="CR359" s="189" t="s">
        <v>5474</v>
      </c>
      <c r="CS359" s="99" t="s">
        <v>5474</v>
      </c>
      <c r="CT359" s="167" t="s">
        <v>5474</v>
      </c>
      <c r="CU359" s="43" t="s">
        <v>5474</v>
      </c>
      <c r="CV359" s="43" t="s">
        <v>5474</v>
      </c>
      <c r="CW359" s="43" t="s">
        <v>5474</v>
      </c>
      <c r="CX359" s="43" t="s">
        <v>5474</v>
      </c>
      <c r="CY359" s="43" t="s">
        <v>5474</v>
      </c>
      <c r="CZ359" s="43" t="s">
        <v>5474</v>
      </c>
      <c r="DA359" s="42" t="s">
        <v>5474</v>
      </c>
      <c r="DB359" s="42" t="s">
        <v>5474</v>
      </c>
      <c r="DC359" s="42" t="s">
        <v>5474</v>
      </c>
      <c r="DD359" s="42" t="s">
        <v>5474</v>
      </c>
      <c r="DE359" s="42" t="s">
        <v>5474</v>
      </c>
      <c r="DF359" s="42" t="s">
        <v>5474</v>
      </c>
      <c r="DG359" s="42" t="s">
        <v>5474</v>
      </c>
      <c r="DH359" s="42" t="s">
        <v>5474</v>
      </c>
    </row>
    <row r="360" spans="1:112">
      <c r="A360" s="22">
        <v>1476</v>
      </c>
      <c r="B360" s="7" t="s">
        <v>125</v>
      </c>
      <c r="C360" s="21">
        <v>7.4499999999999997E-2</v>
      </c>
      <c r="D360" s="21">
        <v>0.26750000000000002</v>
      </c>
      <c r="E360" s="21">
        <v>6.2E-2</v>
      </c>
      <c r="F360" s="21">
        <v>0.40670000000000001</v>
      </c>
      <c r="G360" s="21">
        <v>0.51259999999999994</v>
      </c>
      <c r="H360" s="21">
        <v>0.1232</v>
      </c>
      <c r="I360" s="21">
        <v>1.1467000000000001</v>
      </c>
      <c r="J360" s="21">
        <v>1.0487</v>
      </c>
      <c r="K360" s="21">
        <v>-7.3000000000000001E-3</v>
      </c>
      <c r="L360" s="21">
        <v>7.3000000000000001E-3</v>
      </c>
      <c r="M360" s="21">
        <v>1.37E-2</v>
      </c>
      <c r="N360" s="21">
        <v>-1.2999999999999999E-3</v>
      </c>
      <c r="O360" s="21">
        <v>3.6499999999999998E-2</v>
      </c>
      <c r="P360" s="21">
        <v>3.15E-2</v>
      </c>
      <c r="Q360" s="21">
        <v>2.2599999999999999E-2</v>
      </c>
      <c r="R360" s="21">
        <v>1.44E-2</v>
      </c>
      <c r="S360" s="21">
        <v>0.24440000000000001</v>
      </c>
      <c r="T360" s="21">
        <v>0.1847</v>
      </c>
      <c r="U360" s="10">
        <v>10.51</v>
      </c>
      <c r="V360" s="10">
        <v>20.88</v>
      </c>
      <c r="W360" s="7">
        <v>10.64</v>
      </c>
      <c r="X360" s="20">
        <v>0.746</v>
      </c>
      <c r="Y360" s="75">
        <v>2020</v>
      </c>
      <c r="Z360" s="7">
        <v>11</v>
      </c>
      <c r="AA360" s="7">
        <v>0</v>
      </c>
      <c r="AB360" s="51">
        <v>-434</v>
      </c>
      <c r="AC360" s="51">
        <v>29</v>
      </c>
      <c r="AD360" s="51">
        <v>-8</v>
      </c>
      <c r="AE360" s="51">
        <v>-14</v>
      </c>
      <c r="AF360" s="51">
        <v>-23</v>
      </c>
      <c r="AG360" s="51">
        <v>-4</v>
      </c>
      <c r="AH360" s="20">
        <v>4.6100000000000002E-2</v>
      </c>
      <c r="AI360" s="7" t="s">
        <v>8487</v>
      </c>
      <c r="AJ360" s="67" t="s">
        <v>8494</v>
      </c>
      <c r="AK360" s="44">
        <v>0.62426035502958577</v>
      </c>
      <c r="AL360" s="44">
        <v>-0.56557377049180324</v>
      </c>
      <c r="AM360" s="44">
        <v>0.7857142857142857</v>
      </c>
      <c r="AN360" s="25">
        <v>0.6079136690647482</v>
      </c>
      <c r="AO360" s="25">
        <v>0.21942446043165467</v>
      </c>
      <c r="AP360" s="215">
        <v>556</v>
      </c>
      <c r="AQ360" s="215" t="s">
        <v>8552</v>
      </c>
      <c r="AR360" s="44">
        <v>2.5830258302582999E-2</v>
      </c>
      <c r="AS360" s="171" t="s">
        <v>7158</v>
      </c>
      <c r="AT360" s="171" t="s">
        <v>7040</v>
      </c>
      <c r="AU360" s="171" t="s">
        <v>7086</v>
      </c>
      <c r="AV360" s="7" t="s">
        <v>8470</v>
      </c>
      <c r="AW360" s="14" t="s">
        <v>7157</v>
      </c>
      <c r="AX360" s="49" t="s">
        <v>6009</v>
      </c>
      <c r="AY360" s="38" t="s">
        <v>5961</v>
      </c>
      <c r="AZ360" s="14" t="s">
        <v>6315</v>
      </c>
      <c r="BA360" s="49" t="s">
        <v>5967</v>
      </c>
      <c r="BB360" s="38" t="s">
        <v>6007</v>
      </c>
      <c r="BC360" s="7">
        <v>0.4</v>
      </c>
      <c r="BD360" s="14" t="s">
        <v>6049</v>
      </c>
      <c r="BE360" s="49" t="s">
        <v>5967</v>
      </c>
      <c r="BF360" s="38" t="s">
        <v>5989</v>
      </c>
      <c r="BG360" s="7">
        <v>0.9</v>
      </c>
      <c r="BH360" s="45">
        <v>693.175467292289</v>
      </c>
      <c r="BI360" s="215" t="s">
        <v>8471</v>
      </c>
      <c r="BJ360" s="215" t="s">
        <v>8520</v>
      </c>
      <c r="BK360" s="7">
        <v>1.2</v>
      </c>
      <c r="BL360" s="25">
        <v>2.0183486238532111E-2</v>
      </c>
      <c r="BM360" s="20">
        <v>0.70100000000000007</v>
      </c>
      <c r="BN360" s="20">
        <v>0.74500000000000011</v>
      </c>
      <c r="BO360" s="20">
        <v>0.66499999999999992</v>
      </c>
      <c r="BP360" s="46">
        <v>26.628352490421456</v>
      </c>
      <c r="BQ360" s="215" t="s">
        <v>8521</v>
      </c>
      <c r="BR360" s="79">
        <v>-0.46532194244604308</v>
      </c>
      <c r="BS360" s="9">
        <v>1.3209415566418414E-2</v>
      </c>
      <c r="BT360" s="9">
        <v>1.3853131840602995E-2</v>
      </c>
      <c r="BU360" s="47" t="s">
        <v>5993</v>
      </c>
      <c r="BV360" s="47" t="s">
        <v>5993</v>
      </c>
      <c r="BW360" s="14" t="s">
        <v>5474</v>
      </c>
      <c r="BX360" s="83">
        <v>-0.35838633093525174</v>
      </c>
      <c r="BY360" s="82">
        <v>23.91</v>
      </c>
      <c r="BZ360" s="46">
        <v>23.253868674194898</v>
      </c>
      <c r="CA360" s="48" t="s">
        <v>8475</v>
      </c>
      <c r="CB360" s="45">
        <v>-241304</v>
      </c>
      <c r="CC360" s="45">
        <v>16124</v>
      </c>
      <c r="CD360" s="45">
        <v>-4448</v>
      </c>
      <c r="CE360" s="45">
        <v>-7784</v>
      </c>
      <c r="CF360" s="14" t="s">
        <v>8883</v>
      </c>
      <c r="CG360" s="7" t="s">
        <v>8477</v>
      </c>
      <c r="CH360" s="215" t="s">
        <v>8478</v>
      </c>
      <c r="CI360" s="215" t="s">
        <v>8546</v>
      </c>
      <c r="CJ360" s="215" t="s">
        <v>8479</v>
      </c>
      <c r="CK360" s="43" t="s">
        <v>5474</v>
      </c>
      <c r="CL360" s="43" t="s">
        <v>5474</v>
      </c>
      <c r="CM360" s="43" t="s">
        <v>5474</v>
      </c>
      <c r="CN360" s="145">
        <v>8340</v>
      </c>
      <c r="CO360" s="145">
        <v>-245752</v>
      </c>
      <c r="CP360" s="148">
        <v>385405.55981451267</v>
      </c>
      <c r="CQ360" s="189" t="s">
        <v>5474</v>
      </c>
      <c r="CR360" s="189" t="s">
        <v>5474</v>
      </c>
      <c r="CS360" s="99" t="s">
        <v>5474</v>
      </c>
      <c r="CT360" s="167" t="s">
        <v>5474</v>
      </c>
      <c r="CU360" s="43" t="s">
        <v>5474</v>
      </c>
      <c r="CV360" s="43" t="s">
        <v>5474</v>
      </c>
      <c r="CW360" s="43" t="s">
        <v>5474</v>
      </c>
      <c r="CX360" s="43" t="s">
        <v>5474</v>
      </c>
      <c r="CY360" s="43" t="s">
        <v>5474</v>
      </c>
      <c r="CZ360" s="43" t="s">
        <v>5474</v>
      </c>
      <c r="DA360" s="42" t="s">
        <v>5474</v>
      </c>
      <c r="DB360" s="42" t="s">
        <v>5474</v>
      </c>
      <c r="DC360" s="42" t="s">
        <v>5474</v>
      </c>
      <c r="DD360" s="42" t="s">
        <v>5474</v>
      </c>
      <c r="DE360" s="42" t="s">
        <v>5474</v>
      </c>
      <c r="DF360" s="42" t="s">
        <v>5474</v>
      </c>
      <c r="DG360" s="42" t="s">
        <v>5474</v>
      </c>
      <c r="DH360" s="42" t="s">
        <v>5473</v>
      </c>
    </row>
    <row r="361" spans="1:112">
      <c r="A361" s="22">
        <v>4968</v>
      </c>
      <c r="B361" s="7" t="s">
        <v>1037</v>
      </c>
      <c r="C361" s="21">
        <v>-0.24179999999999999</v>
      </c>
      <c r="D361" s="21">
        <v>-0.23749999999999999</v>
      </c>
      <c r="E361" s="21">
        <v>-0.30249999999999999</v>
      </c>
      <c r="F361" s="21">
        <v>-0.28160000000000002</v>
      </c>
      <c r="G361" s="21">
        <v>0.51790000000000003</v>
      </c>
      <c r="H361" s="21">
        <v>-1.9699999999999999E-2</v>
      </c>
      <c r="I361" s="21">
        <v>0.34460000000000002</v>
      </c>
      <c r="J361" s="21">
        <v>1.1967000000000001</v>
      </c>
      <c r="K361" s="21">
        <v>-1.21E-2</v>
      </c>
      <c r="L361" s="21">
        <v>-3.4700000000000002E-2</v>
      </c>
      <c r="M361" s="21">
        <v>1.41E-2</v>
      </c>
      <c r="N361" s="21">
        <v>-6.0000000000000001E-3</v>
      </c>
      <c r="O361" s="21">
        <v>-1.5E-3</v>
      </c>
      <c r="P361" s="21">
        <v>8.6199999999999999E-2</v>
      </c>
      <c r="Q361" s="21">
        <v>8.0299999999999996E-2</v>
      </c>
      <c r="R361" s="21">
        <v>4.8300000000000003E-2</v>
      </c>
      <c r="S361" s="21">
        <v>0.188</v>
      </c>
      <c r="T361" s="21">
        <v>0.25729999999999997</v>
      </c>
      <c r="U361" s="10">
        <v>8.0399999999999991</v>
      </c>
      <c r="V361" s="10">
        <v>18.149999999999999</v>
      </c>
      <c r="W361" s="7">
        <v>2.9407999999999999</v>
      </c>
      <c r="X361" s="20">
        <v>0.58169999999999999</v>
      </c>
      <c r="Y361" s="75">
        <v>2020</v>
      </c>
      <c r="Z361" s="7">
        <v>4</v>
      </c>
      <c r="AA361" s="7">
        <v>4</v>
      </c>
      <c r="AB361" s="51">
        <v>319</v>
      </c>
      <c r="AC361" s="51">
        <v>30</v>
      </c>
      <c r="AD361" s="51"/>
      <c r="AE361" s="51"/>
      <c r="AF361" s="51">
        <v>62</v>
      </c>
      <c r="AG361" s="51">
        <v>3</v>
      </c>
      <c r="AH361" s="20">
        <v>0.51580000000000004</v>
      </c>
      <c r="AI361" s="7" t="s">
        <v>8467</v>
      </c>
      <c r="AJ361" s="67" t="s">
        <v>8536</v>
      </c>
      <c r="AK361" s="44">
        <v>-0.63749999999999996</v>
      </c>
      <c r="AL361" s="44">
        <v>-0.51136363636363635</v>
      </c>
      <c r="AM361" s="44">
        <v>-0.61290322580645162</v>
      </c>
      <c r="AN361" s="25">
        <v>1.256544502617801</v>
      </c>
      <c r="AO361" s="25">
        <v>0.23036649214659685</v>
      </c>
      <c r="AP361" s="215">
        <v>382</v>
      </c>
      <c r="AQ361" s="215" t="s">
        <v>8552</v>
      </c>
      <c r="AR361" s="44">
        <v>2.00267022696929E-2</v>
      </c>
      <c r="AS361" s="171" t="s">
        <v>7158</v>
      </c>
      <c r="AT361" s="171" t="s">
        <v>7060</v>
      </c>
      <c r="AU361" s="171" t="s">
        <v>7242</v>
      </c>
      <c r="AV361" s="7" t="s">
        <v>8470</v>
      </c>
      <c r="AW361" s="14" t="s">
        <v>8064</v>
      </c>
      <c r="AX361" s="49" t="s">
        <v>6009</v>
      </c>
      <c r="AY361" s="38" t="s">
        <v>5961</v>
      </c>
      <c r="AZ361" s="14" t="s">
        <v>6038</v>
      </c>
      <c r="BA361" s="49" t="s">
        <v>6039</v>
      </c>
      <c r="BB361" s="38" t="s">
        <v>6047</v>
      </c>
      <c r="BC361" s="7">
        <v>0.3</v>
      </c>
      <c r="BD361" s="14" t="s">
        <v>6056</v>
      </c>
      <c r="BE361" s="49" t="s">
        <v>5967</v>
      </c>
      <c r="BF361" s="38" t="s">
        <v>5961</v>
      </c>
      <c r="BG361" s="7">
        <v>1</v>
      </c>
      <c r="BH361" s="45">
        <v>1958.994241708921</v>
      </c>
      <c r="BI361" s="215" t="s">
        <v>8489</v>
      </c>
      <c r="BJ361" s="215" t="s">
        <v>8543</v>
      </c>
      <c r="BK361" s="7">
        <v>2.5</v>
      </c>
      <c r="BL361" s="25">
        <v>1.5957446808510637E-2</v>
      </c>
      <c r="BM361" s="20">
        <v>0.52762500000000001</v>
      </c>
      <c r="BN361" s="20">
        <v>0.375</v>
      </c>
      <c r="BO361" s="20">
        <v>0.65250000000000008</v>
      </c>
      <c r="BP361" s="46">
        <v>21.046831955922865</v>
      </c>
      <c r="BQ361" s="215" t="s">
        <v>8560</v>
      </c>
      <c r="BR361" s="79">
        <v>-0.49926701570680626</v>
      </c>
      <c r="BS361" s="9">
        <v>1.8376788978196057E-3</v>
      </c>
      <c r="BT361" s="9">
        <v>0.40226793675844497</v>
      </c>
      <c r="BU361" s="47" t="s">
        <v>5993</v>
      </c>
      <c r="BV361" s="47" t="s">
        <v>5993</v>
      </c>
      <c r="BW361" s="14" t="s">
        <v>5474</v>
      </c>
      <c r="BX361" s="83">
        <v>-0.37408376963350787</v>
      </c>
      <c r="BY361" s="82">
        <v>15.94</v>
      </c>
      <c r="BZ361" s="46">
        <v>23.96486825595985</v>
      </c>
      <c r="CA361" s="48" t="s">
        <v>8475</v>
      </c>
      <c r="CB361" s="45">
        <v>121858</v>
      </c>
      <c r="CC361" s="45">
        <v>11460</v>
      </c>
      <c r="CD361" s="45">
        <v>0</v>
      </c>
      <c r="CE361" s="45">
        <v>0</v>
      </c>
      <c r="CF361" s="14" t="s">
        <v>8884</v>
      </c>
      <c r="CG361" s="7" t="s">
        <v>8556</v>
      </c>
      <c r="CH361" s="215" t="s">
        <v>8478</v>
      </c>
      <c r="CI361" s="215" t="s">
        <v>8478</v>
      </c>
      <c r="CJ361" s="215" t="s">
        <v>8479</v>
      </c>
      <c r="CK361" s="43" t="s">
        <v>5474</v>
      </c>
      <c r="CL361" s="43" t="s">
        <v>5474</v>
      </c>
      <c r="CM361" s="43" t="s">
        <v>6903</v>
      </c>
      <c r="CN361" s="145">
        <v>11460</v>
      </c>
      <c r="CO361" s="145">
        <v>121858</v>
      </c>
      <c r="CP361" s="148">
        <v>748335.80033280782</v>
      </c>
      <c r="CQ361" s="189" t="s">
        <v>5474</v>
      </c>
      <c r="CR361" s="189" t="s">
        <v>5474</v>
      </c>
      <c r="CS361" s="99" t="s">
        <v>5474</v>
      </c>
      <c r="CT361" s="167" t="s">
        <v>5474</v>
      </c>
      <c r="CU361" s="43" t="s">
        <v>5474</v>
      </c>
      <c r="CV361" s="43" t="s">
        <v>5474</v>
      </c>
      <c r="CW361" s="43" t="s">
        <v>5474</v>
      </c>
      <c r="CX361" s="43" t="s">
        <v>5474</v>
      </c>
      <c r="CY361" s="43" t="s">
        <v>5474</v>
      </c>
      <c r="CZ361" s="43" t="s">
        <v>5474</v>
      </c>
      <c r="DA361" s="42" t="s">
        <v>5474</v>
      </c>
      <c r="DB361" s="42" t="s">
        <v>5474</v>
      </c>
      <c r="DC361" s="42" t="s">
        <v>5474</v>
      </c>
      <c r="DD361" s="42" t="s">
        <v>5474</v>
      </c>
      <c r="DE361" s="42" t="s">
        <v>5474</v>
      </c>
      <c r="DF361" s="42" t="s">
        <v>5474</v>
      </c>
      <c r="DG361" s="42" t="s">
        <v>5474</v>
      </c>
      <c r="DH361" s="42" t="s">
        <v>5474</v>
      </c>
    </row>
    <row r="362" spans="1:112">
      <c r="A362" s="22">
        <v>2441</v>
      </c>
      <c r="B362" s="7" t="s">
        <v>406</v>
      </c>
      <c r="C362" s="21">
        <v>0.105</v>
      </c>
      <c r="D362" s="21">
        <v>0.42409999999999998</v>
      </c>
      <c r="E362" s="21">
        <v>9.4200000000000006E-2</v>
      </c>
      <c r="F362" s="21">
        <v>0.39340000000000003</v>
      </c>
      <c r="G362" s="21">
        <v>0.33239999999999997</v>
      </c>
      <c r="H362" s="21">
        <v>0.2195</v>
      </c>
      <c r="I362" s="21">
        <v>0.72409999999999997</v>
      </c>
      <c r="J362" s="21">
        <v>0.71699999999999997</v>
      </c>
      <c r="K362" s="21">
        <v>5.1700000000000003E-2</v>
      </c>
      <c r="L362" s="21">
        <v>8.3699999999999997E-2</v>
      </c>
      <c r="M362" s="21">
        <v>4.9599999999999998E-2</v>
      </c>
      <c r="N362" s="21">
        <v>3.6200000000000003E-2</v>
      </c>
      <c r="O362" s="21">
        <v>8.2299999999999998E-2</v>
      </c>
      <c r="P362" s="21">
        <v>5.0200000000000002E-2</v>
      </c>
      <c r="Q362" s="21">
        <v>1.5100000000000001E-2</v>
      </c>
      <c r="R362" s="21">
        <v>1.18E-2</v>
      </c>
      <c r="S362" s="21">
        <v>0.14860000000000001</v>
      </c>
      <c r="T362" s="21">
        <v>0.12670000000000001</v>
      </c>
      <c r="U362" s="10">
        <v>3.64</v>
      </c>
      <c r="V362" s="10">
        <v>6.2</v>
      </c>
      <c r="W362" s="7">
        <v>2.77</v>
      </c>
      <c r="X362" s="20">
        <v>0.67549999999999999</v>
      </c>
      <c r="Y362" s="75">
        <v>2020</v>
      </c>
      <c r="Z362" s="7">
        <v>3.1</v>
      </c>
      <c r="AA362" s="7">
        <v>0</v>
      </c>
      <c r="AB362" s="51">
        <v>-1324</v>
      </c>
      <c r="AC362" s="51">
        <v>-936</v>
      </c>
      <c r="AD362" s="51">
        <v>712</v>
      </c>
      <c r="AE362" s="51"/>
      <c r="AF362" s="51">
        <v>1067</v>
      </c>
      <c r="AG362" s="51">
        <v>89</v>
      </c>
      <c r="AH362" s="20">
        <v>0</v>
      </c>
      <c r="AI362" s="7" t="s">
        <v>8487</v>
      </c>
      <c r="AJ362" s="67" t="s">
        <v>8482</v>
      </c>
      <c r="AK362" s="44">
        <v>0.83625730994152037</v>
      </c>
      <c r="AL362" s="44">
        <v>-0.52500000000000036</v>
      </c>
      <c r="AM362" s="44">
        <v>1</v>
      </c>
      <c r="AN362" s="25">
        <v>0.56311745334796925</v>
      </c>
      <c r="AO362" s="25">
        <v>0.17563117453347971</v>
      </c>
      <c r="AP362" s="215">
        <v>91.1</v>
      </c>
      <c r="AQ362" s="215" t="s">
        <v>8552</v>
      </c>
      <c r="AR362" s="44">
        <v>3.4052213393870601E-2</v>
      </c>
      <c r="AS362" s="171" t="s">
        <v>7570</v>
      </c>
      <c r="AT362" s="171" t="s">
        <v>6910</v>
      </c>
      <c r="AU362" s="171" t="s">
        <v>7228</v>
      </c>
      <c r="AV362" s="7" t="s">
        <v>5474</v>
      </c>
      <c r="AW362" s="14" t="s">
        <v>6038</v>
      </c>
      <c r="AX362" s="49" t="s">
        <v>6009</v>
      </c>
      <c r="AY362" s="38" t="s">
        <v>5971</v>
      </c>
      <c r="AZ362" s="14" t="s">
        <v>6605</v>
      </c>
      <c r="BA362" s="49" t="s">
        <v>5967</v>
      </c>
      <c r="BB362" s="38" t="s">
        <v>5961</v>
      </c>
      <c r="BC362" s="7">
        <v>0.5</v>
      </c>
      <c r="BD362" s="14" t="s">
        <v>5980</v>
      </c>
      <c r="BE362" s="49" t="s">
        <v>5988</v>
      </c>
      <c r="BF362" s="38" t="s">
        <v>6012</v>
      </c>
      <c r="BG362" s="7">
        <v>0.5</v>
      </c>
      <c r="BH362" s="45">
        <v>3313.5578434412655</v>
      </c>
      <c r="BI362" s="215" t="s">
        <v>8518</v>
      </c>
      <c r="BJ362" s="215" t="s">
        <v>8509</v>
      </c>
      <c r="BK362" s="7">
        <v>0.9</v>
      </c>
      <c r="BL362" s="25">
        <v>2.7057497181510612E-2</v>
      </c>
      <c r="BM362" s="20">
        <v>0.71450000000000002</v>
      </c>
      <c r="BN362" s="20">
        <v>0.74750000000000005</v>
      </c>
      <c r="BO362" s="20">
        <v>0.68749999999999989</v>
      </c>
      <c r="BP362" s="46">
        <v>14.693548387096772</v>
      </c>
      <c r="BQ362" s="215" t="s">
        <v>8491</v>
      </c>
      <c r="BR362" s="79">
        <v>-0.11762349066959361</v>
      </c>
      <c r="BS362" s="9">
        <v>2.4413329115781313E-2</v>
      </c>
      <c r="BT362" s="9">
        <v>2.8014654337984446E-2</v>
      </c>
      <c r="BU362" s="47" t="s">
        <v>5993</v>
      </c>
      <c r="BV362" s="47" t="s">
        <v>5993</v>
      </c>
      <c r="BW362" s="14" t="s">
        <v>5474</v>
      </c>
      <c r="BX362" s="83">
        <v>5.8851811196487414E-2</v>
      </c>
      <c r="BY362" s="82">
        <v>7.1400000000000006</v>
      </c>
      <c r="BZ362" s="46">
        <v>12.75910364145658</v>
      </c>
      <c r="CA362" s="48" t="s">
        <v>8538</v>
      </c>
      <c r="CB362" s="45">
        <v>-120616.4</v>
      </c>
      <c r="CC362" s="45">
        <v>-85269.599999999991</v>
      </c>
      <c r="CD362" s="45">
        <v>64863.199999999997</v>
      </c>
      <c r="CE362" s="45">
        <v>0</v>
      </c>
      <c r="CF362" s="14" t="s">
        <v>8885</v>
      </c>
      <c r="CG362" s="7" t="s">
        <v>8477</v>
      </c>
      <c r="CH362" s="215" t="s">
        <v>8478</v>
      </c>
      <c r="CI362" s="215" t="s">
        <v>8479</v>
      </c>
      <c r="CJ362" s="215" t="s">
        <v>8523</v>
      </c>
      <c r="CK362" s="43" t="s">
        <v>5474</v>
      </c>
      <c r="CL362" s="43" t="s">
        <v>5474</v>
      </c>
      <c r="CM362" s="43" t="s">
        <v>6898</v>
      </c>
      <c r="CN362" s="145">
        <v>-85269.599999999991</v>
      </c>
      <c r="CO362" s="145">
        <v>-55753.2</v>
      </c>
      <c r="CP362" s="148">
        <v>301865.11953749927</v>
      </c>
      <c r="CQ362" s="189" t="s">
        <v>5474</v>
      </c>
      <c r="CR362" s="189" t="s">
        <v>5474</v>
      </c>
      <c r="CS362" s="99" t="s">
        <v>5474</v>
      </c>
      <c r="CT362" s="167" t="s">
        <v>8535</v>
      </c>
      <c r="CU362" s="43" t="s">
        <v>5474</v>
      </c>
      <c r="CV362" s="43" t="s">
        <v>5474</v>
      </c>
      <c r="CW362" s="43" t="s">
        <v>5474</v>
      </c>
      <c r="CX362" s="43" t="s">
        <v>5474</v>
      </c>
      <c r="CY362" s="43" t="s">
        <v>5474</v>
      </c>
      <c r="CZ362" s="43" t="s">
        <v>5474</v>
      </c>
      <c r="DA362" s="42" t="s">
        <v>5474</v>
      </c>
      <c r="DB362" s="42" t="s">
        <v>5474</v>
      </c>
      <c r="DC362" s="42" t="s">
        <v>5474</v>
      </c>
      <c r="DD362" s="42" t="s">
        <v>5474</v>
      </c>
      <c r="DE362" s="42" t="s">
        <v>8535</v>
      </c>
      <c r="DF362" s="42" t="s">
        <v>5474</v>
      </c>
      <c r="DG362" s="42" t="s">
        <v>5474</v>
      </c>
      <c r="DH362" s="42" t="s">
        <v>5474</v>
      </c>
    </row>
    <row r="363" spans="1:112">
      <c r="A363" s="22">
        <v>2706</v>
      </c>
      <c r="B363" s="7" t="s">
        <v>510</v>
      </c>
      <c r="C363" s="21">
        <v>-0.1215</v>
      </c>
      <c r="D363" s="21">
        <v>-0.31430000000000002</v>
      </c>
      <c r="E363" s="21">
        <v>-0.34510000000000002</v>
      </c>
      <c r="F363" s="21">
        <v>-0.41699999999999998</v>
      </c>
      <c r="G363" s="21">
        <v>-3.0200000000000001E-2</v>
      </c>
      <c r="H363" s="21">
        <v>5</v>
      </c>
      <c r="I363" s="21">
        <v>0</v>
      </c>
      <c r="J363" s="21">
        <v>-0.78569999999999995</v>
      </c>
      <c r="K363" s="21">
        <v>2.07E-2</v>
      </c>
      <c r="L363" s="21">
        <v>5.8299999999999998E-2</v>
      </c>
      <c r="M363" s="21">
        <v>7.1000000000000004E-3</v>
      </c>
      <c r="N363" s="21">
        <v>-2.0999999999999999E-3</v>
      </c>
      <c r="O363" s="21">
        <v>9.8400000000000001E-2</v>
      </c>
      <c r="P363" s="21">
        <v>2.8299999999999999E-2</v>
      </c>
      <c r="Q363" s="21">
        <v>-6.1999999999999998E-3</v>
      </c>
      <c r="R363" s="21">
        <v>-5.3E-3</v>
      </c>
      <c r="S363" s="21">
        <v>5.1200000000000002E-2</v>
      </c>
      <c r="T363" s="21">
        <v>4.4600000000000001E-2</v>
      </c>
      <c r="U363" s="10">
        <v>0.03</v>
      </c>
      <c r="V363" s="10">
        <v>0.22</v>
      </c>
      <c r="W363" s="7">
        <v>0.52059999999999995</v>
      </c>
      <c r="X363" s="20">
        <v>0.54810000000000003</v>
      </c>
      <c r="Y363" s="75">
        <v>2020</v>
      </c>
      <c r="Z363" s="7">
        <v>0.15</v>
      </c>
      <c r="AA363" s="7">
        <v>0</v>
      </c>
      <c r="AB363" s="51">
        <v>62</v>
      </c>
      <c r="AC363" s="51">
        <v>137</v>
      </c>
      <c r="AD363" s="51"/>
      <c r="AE363" s="51"/>
      <c r="AF363" s="51">
        <v>-2</v>
      </c>
      <c r="AG363" s="51"/>
      <c r="AH363" s="20">
        <v>2.9999999999999997E-4</v>
      </c>
      <c r="AI363" s="7" t="s">
        <v>8467</v>
      </c>
      <c r="AJ363" s="67" t="s">
        <v>8536</v>
      </c>
      <c r="AK363" s="44">
        <v>-0.65934065934065966</v>
      </c>
      <c r="AL363" s="44">
        <v>0.59259259259259189</v>
      </c>
      <c r="AM363" s="44">
        <v>0.87499999999999833</v>
      </c>
      <c r="AN363" s="25">
        <v>0.32269503546099298</v>
      </c>
      <c r="AO363" s="25">
        <v>9.5744680851063801E-2</v>
      </c>
      <c r="AP363" s="215">
        <v>14.1</v>
      </c>
      <c r="AQ363" s="215" t="s">
        <v>8552</v>
      </c>
      <c r="AR363" s="44">
        <v>3.2967032967032898E-2</v>
      </c>
      <c r="AS363" s="171" t="s">
        <v>7570</v>
      </c>
      <c r="AT363" s="171" t="s">
        <v>7110</v>
      </c>
      <c r="AU363" s="171" t="s">
        <v>7145</v>
      </c>
      <c r="AV363" s="7" t="s">
        <v>8470</v>
      </c>
      <c r="AW363" s="14" t="s">
        <v>7666</v>
      </c>
      <c r="AX363" s="49" t="s">
        <v>6009</v>
      </c>
      <c r="AY363" s="38" t="s">
        <v>5971</v>
      </c>
      <c r="AZ363" s="14" t="s">
        <v>6632</v>
      </c>
      <c r="BA363" s="49" t="s">
        <v>5967</v>
      </c>
      <c r="BB363" s="38" t="s">
        <v>6007</v>
      </c>
      <c r="BC363" s="7">
        <v>0.4</v>
      </c>
      <c r="BD363" s="14" t="s">
        <v>6023</v>
      </c>
      <c r="BE363" s="49" t="s">
        <v>5967</v>
      </c>
      <c r="BF363" s="38" t="s">
        <v>5961</v>
      </c>
      <c r="BG363" s="7">
        <v>0.1</v>
      </c>
      <c r="BH363" s="45">
        <v>604.34970175554213</v>
      </c>
      <c r="BI363" s="215" t="s">
        <v>8471</v>
      </c>
      <c r="BJ363" s="215" t="s">
        <v>8554</v>
      </c>
      <c r="BK363" s="7">
        <v>2.1</v>
      </c>
      <c r="BL363" s="25">
        <v>2.5454545454545428E-2</v>
      </c>
      <c r="BM363" s="20">
        <v>0.46400000000000002</v>
      </c>
      <c r="BN363" s="20">
        <v>0.31</v>
      </c>
      <c r="BO363" s="20">
        <v>0.59</v>
      </c>
      <c r="BP363" s="46">
        <v>64.090909090909093</v>
      </c>
      <c r="BQ363" s="215" t="s">
        <v>8540</v>
      </c>
      <c r="BR363" s="79">
        <v>-0.88936170212765953</v>
      </c>
      <c r="BS363" s="9">
        <v>3.0891271875133519E-2</v>
      </c>
      <c r="BT363" s="9">
        <v>4.7604492442616664E-3</v>
      </c>
      <c r="BU363" s="47" t="s">
        <v>5993</v>
      </c>
      <c r="BV363" s="47" t="s">
        <v>5993</v>
      </c>
      <c r="BW363" s="14" t="s">
        <v>5474</v>
      </c>
      <c r="BX363" s="83">
        <v>-0.86170212765957444</v>
      </c>
      <c r="BY363" s="82">
        <v>0.13</v>
      </c>
      <c r="BZ363" s="46">
        <v>108.46153846153845</v>
      </c>
      <c r="CA363" s="48" t="s">
        <v>8475</v>
      </c>
      <c r="CB363" s="45">
        <v>874.19999999999993</v>
      </c>
      <c r="CC363" s="45">
        <v>1931.7</v>
      </c>
      <c r="CD363" s="45">
        <v>0</v>
      </c>
      <c r="CE363" s="45">
        <v>0</v>
      </c>
      <c r="CF363" s="14" t="s">
        <v>8886</v>
      </c>
      <c r="CG363" s="7" t="s">
        <v>8477</v>
      </c>
      <c r="CH363" s="215" t="s">
        <v>8478</v>
      </c>
      <c r="CI363" s="215" t="s">
        <v>8498</v>
      </c>
      <c r="CJ363" s="215" t="s">
        <v>8479</v>
      </c>
      <c r="CK363" s="43" t="s">
        <v>6917</v>
      </c>
      <c r="CL363" s="43" t="s">
        <v>5474</v>
      </c>
      <c r="CM363" s="43" t="s">
        <v>6903</v>
      </c>
      <c r="CN363" s="145">
        <v>1931.7</v>
      </c>
      <c r="CO363" s="145">
        <v>874.19999999999993</v>
      </c>
      <c r="CP363" s="148">
        <v>8521.330794753143</v>
      </c>
      <c r="CQ363" s="189" t="s">
        <v>5474</v>
      </c>
      <c r="CR363" s="189" t="s">
        <v>5474</v>
      </c>
      <c r="CS363" s="99" t="s">
        <v>5474</v>
      </c>
      <c r="CT363" s="167" t="s">
        <v>8504</v>
      </c>
      <c r="CU363" s="43" t="s">
        <v>5474</v>
      </c>
      <c r="CV363" s="43" t="s">
        <v>5474</v>
      </c>
      <c r="CW363" s="43" t="s">
        <v>5474</v>
      </c>
      <c r="CX363" s="43" t="s">
        <v>5474</v>
      </c>
      <c r="CY363" s="43" t="s">
        <v>5474</v>
      </c>
      <c r="CZ363" s="43" t="s">
        <v>5474</v>
      </c>
      <c r="DA363" s="42" t="s">
        <v>5474</v>
      </c>
      <c r="DB363" s="42" t="s">
        <v>5474</v>
      </c>
      <c r="DC363" s="42" t="s">
        <v>5474</v>
      </c>
      <c r="DD363" s="42" t="s">
        <v>5474</v>
      </c>
      <c r="DE363" s="42" t="s">
        <v>5474</v>
      </c>
      <c r="DF363" s="42" t="s">
        <v>8504</v>
      </c>
      <c r="DG363" s="42" t="s">
        <v>5474</v>
      </c>
      <c r="DH363" s="42" t="s">
        <v>5474</v>
      </c>
    </row>
    <row r="364" spans="1:112">
      <c r="A364" s="22">
        <v>2423</v>
      </c>
      <c r="B364" s="7" t="s">
        <v>391</v>
      </c>
      <c r="C364" s="21">
        <v>-6.9099999999999995E-2</v>
      </c>
      <c r="D364" s="21">
        <v>0.1104</v>
      </c>
      <c r="E364" s="21">
        <v>5.2499999999999998E-2</v>
      </c>
      <c r="F364" s="21">
        <v>9.98E-2</v>
      </c>
      <c r="G364" s="21">
        <v>0.15840000000000001</v>
      </c>
      <c r="H364" s="21">
        <v>-0.36959999999999998</v>
      </c>
      <c r="I364" s="21">
        <v>1.0713999999999999</v>
      </c>
      <c r="J364" s="21">
        <v>0.31580000000000003</v>
      </c>
      <c r="K364" s="21">
        <v>-1.8800000000000001E-2</v>
      </c>
      <c r="L364" s="21">
        <v>1.2E-2</v>
      </c>
      <c r="M364" s="21">
        <v>-6.1000000000000004E-3</v>
      </c>
      <c r="N364" s="21">
        <v>-5.0000000000000001E-3</v>
      </c>
      <c r="O364" s="21">
        <v>7.0499999999999993E-2</v>
      </c>
      <c r="P364" s="21">
        <v>1.44E-2</v>
      </c>
      <c r="Q364" s="21">
        <v>-2.2000000000000001E-3</v>
      </c>
      <c r="R364" s="21">
        <v>-2.8999999999999998E-3</v>
      </c>
      <c r="S364" s="21">
        <v>0.1236</v>
      </c>
      <c r="T364" s="21">
        <v>8.8999999999999996E-2</v>
      </c>
      <c r="U364" s="10">
        <v>0.75</v>
      </c>
      <c r="V364" s="10">
        <v>1.55</v>
      </c>
      <c r="W364" s="7">
        <v>1.44</v>
      </c>
      <c r="X364" s="20">
        <v>0.75439999999999996</v>
      </c>
      <c r="Y364" s="75">
        <v>2020</v>
      </c>
      <c r="Z364" s="7">
        <v>1.2</v>
      </c>
      <c r="AA364" s="7">
        <v>0</v>
      </c>
      <c r="AB364" s="51">
        <v>167</v>
      </c>
      <c r="AC364" s="51">
        <v>11</v>
      </c>
      <c r="AD364" s="51"/>
      <c r="AE364" s="51"/>
      <c r="AF364" s="51"/>
      <c r="AG364" s="51">
        <v>1</v>
      </c>
      <c r="AH364" s="20">
        <v>0</v>
      </c>
      <c r="AI364" s="7" t="s">
        <v>8481</v>
      </c>
      <c r="AJ364" s="67" t="s">
        <v>8468</v>
      </c>
      <c r="AK364" s="44">
        <v>0.50757575757575768</v>
      </c>
      <c r="AL364" s="44">
        <v>-0.70652173913043459</v>
      </c>
      <c r="AM364" s="44">
        <v>0.90000000000000568</v>
      </c>
      <c r="AN364" s="25">
        <v>0.26294820717131479</v>
      </c>
      <c r="AO364" s="25">
        <v>0.18326693227091639</v>
      </c>
      <c r="AP364" s="215">
        <v>25.1</v>
      </c>
      <c r="AQ364" s="215" t="s">
        <v>8552</v>
      </c>
      <c r="AR364" s="44">
        <v>2.2403258655804399E-2</v>
      </c>
      <c r="AS364" s="171" t="s">
        <v>7550</v>
      </c>
      <c r="AT364" s="171" t="s">
        <v>7551</v>
      </c>
      <c r="AU364" s="171" t="s">
        <v>7111</v>
      </c>
      <c r="AV364" s="7" t="s">
        <v>5474</v>
      </c>
      <c r="AW364" s="14" t="s">
        <v>7549</v>
      </c>
      <c r="AX364" s="49" t="s">
        <v>6009</v>
      </c>
      <c r="AY364" s="38" t="s">
        <v>5961</v>
      </c>
      <c r="AZ364" s="14" t="s">
        <v>6356</v>
      </c>
      <c r="BA364" s="49" t="s">
        <v>5967</v>
      </c>
      <c r="BB364" s="38" t="s">
        <v>6007</v>
      </c>
      <c r="BC364" s="7">
        <v>0.5</v>
      </c>
      <c r="BD364" s="14" t="s">
        <v>6199</v>
      </c>
      <c r="BE364" s="49" t="s">
        <v>5960</v>
      </c>
      <c r="BF364" s="38" t="s">
        <v>5961</v>
      </c>
      <c r="BG364" s="7">
        <v>2.9</v>
      </c>
      <c r="BH364" s="45">
        <v>289.41072219495874</v>
      </c>
      <c r="BI364" s="215" t="s">
        <v>8471</v>
      </c>
      <c r="BJ364" s="215" t="s">
        <v>8554</v>
      </c>
      <c r="BK364" s="7">
        <v>1.2</v>
      </c>
      <c r="BL364" s="25">
        <v>1.8255578093306406E-2</v>
      </c>
      <c r="BM364" s="20">
        <v>0.63949999999999996</v>
      </c>
      <c r="BN364" s="20">
        <v>0.64500000000000002</v>
      </c>
      <c r="BO364" s="20">
        <v>0.6349999999999999</v>
      </c>
      <c r="BP364" s="46">
        <v>16.193548387096776</v>
      </c>
      <c r="BQ364" s="215" t="s">
        <v>8483</v>
      </c>
      <c r="BR364" s="79">
        <v>-0.17346613545816744</v>
      </c>
      <c r="BS364" s="9">
        <v>5.1220875804828703E-2</v>
      </c>
      <c r="BT364" s="9">
        <v>4.1714733747814314E-2</v>
      </c>
      <c r="BU364" s="47" t="s">
        <v>5993</v>
      </c>
      <c r="BV364" s="47">
        <v>44399</v>
      </c>
      <c r="BW364" s="14" t="s">
        <v>5474</v>
      </c>
      <c r="BX364" s="83">
        <v>-8.1593625498010292E-3</v>
      </c>
      <c r="BY364" s="82">
        <v>1.65</v>
      </c>
      <c r="BZ364" s="46">
        <v>15.212121212121215</v>
      </c>
      <c r="CA364" s="48" t="s">
        <v>8475</v>
      </c>
      <c r="CB364" s="45">
        <v>4191.7</v>
      </c>
      <c r="CC364" s="45">
        <v>276.10000000000002</v>
      </c>
      <c r="CD364" s="45">
        <v>0</v>
      </c>
      <c r="CE364" s="45">
        <v>0</v>
      </c>
      <c r="CF364" s="14" t="s">
        <v>8887</v>
      </c>
      <c r="CG364" s="7" t="s">
        <v>8477</v>
      </c>
      <c r="CH364" s="215" t="s">
        <v>8478</v>
      </c>
      <c r="CI364" s="215" t="s">
        <v>8546</v>
      </c>
      <c r="CJ364" s="215" t="s">
        <v>8479</v>
      </c>
      <c r="CK364" s="43" t="s">
        <v>6887</v>
      </c>
      <c r="CL364" s="43" t="s">
        <v>5474</v>
      </c>
      <c r="CM364" s="43" t="s">
        <v>6925</v>
      </c>
      <c r="CN364" s="145">
        <v>276.10000000000002</v>
      </c>
      <c r="CO364" s="145">
        <v>4191.7</v>
      </c>
      <c r="CP364" s="148">
        <v>7264.2091270934643</v>
      </c>
      <c r="CQ364" s="189" t="s">
        <v>5474</v>
      </c>
      <c r="CR364" s="189" t="s">
        <v>5474</v>
      </c>
      <c r="CS364" s="99" t="s">
        <v>5474</v>
      </c>
      <c r="CT364" s="167" t="s">
        <v>5474</v>
      </c>
      <c r="CU364" s="43" t="s">
        <v>5474</v>
      </c>
      <c r="CV364" s="43" t="s">
        <v>5474</v>
      </c>
      <c r="CW364" s="43" t="s">
        <v>5474</v>
      </c>
      <c r="CX364" s="43" t="s">
        <v>5474</v>
      </c>
      <c r="CY364" s="43" t="s">
        <v>5474</v>
      </c>
      <c r="CZ364" s="43" t="s">
        <v>5474</v>
      </c>
      <c r="DA364" s="42" t="s">
        <v>5474</v>
      </c>
      <c r="DB364" s="42" t="s">
        <v>5474</v>
      </c>
      <c r="DC364" s="42" t="s">
        <v>5474</v>
      </c>
      <c r="DD364" s="42" t="s">
        <v>5474</v>
      </c>
      <c r="DE364" s="42" t="s">
        <v>5474</v>
      </c>
      <c r="DF364" s="42" t="s">
        <v>5474</v>
      </c>
      <c r="DG364" s="42" t="s">
        <v>5474</v>
      </c>
      <c r="DH364" s="42" t="s">
        <v>5474</v>
      </c>
    </row>
    <row r="365" spans="1:112">
      <c r="A365" s="22">
        <v>5388</v>
      </c>
      <c r="B365" s="7" t="s">
        <v>1122</v>
      </c>
      <c r="C365" s="21">
        <v>1.6500000000000001E-2</v>
      </c>
      <c r="D365" s="21">
        <v>0.2099</v>
      </c>
      <c r="E365" s="21">
        <v>9.6199999999999994E-2</v>
      </c>
      <c r="F365" s="21">
        <v>0.15659999999999999</v>
      </c>
      <c r="G365" s="21">
        <v>0.21759999999999999</v>
      </c>
      <c r="H365" s="21">
        <v>0.17860000000000001</v>
      </c>
      <c r="I365" s="21">
        <v>-0.3196</v>
      </c>
      <c r="J365" s="21">
        <v>-7.5800000000000006E-2</v>
      </c>
      <c r="K365" s="21">
        <v>-3.5000000000000001E-3</v>
      </c>
      <c r="L365" s="21">
        <v>-1.89E-2</v>
      </c>
      <c r="M365" s="21">
        <v>-3.7000000000000002E-3</v>
      </c>
      <c r="N365" s="21">
        <v>1.2999999999999999E-3</v>
      </c>
      <c r="O365" s="21">
        <v>-1.15E-2</v>
      </c>
      <c r="P365" s="21">
        <v>1.1999999999999999E-3</v>
      </c>
      <c r="Q365" s="21">
        <v>-4.8999999999999998E-3</v>
      </c>
      <c r="R365" s="21">
        <v>-2.3E-3</v>
      </c>
      <c r="S365" s="21">
        <v>0.1515</v>
      </c>
      <c r="T365" s="21">
        <v>4.7399999999999998E-2</v>
      </c>
      <c r="U365" s="10">
        <v>1.22</v>
      </c>
      <c r="V365" s="10">
        <v>3.55</v>
      </c>
      <c r="W365" s="7">
        <v>3.2141999999999999</v>
      </c>
      <c r="X365" s="20">
        <v>0.71630000000000005</v>
      </c>
      <c r="Y365" s="75">
        <v>2020</v>
      </c>
      <c r="Z365" s="7">
        <v>2.6</v>
      </c>
      <c r="AA365" s="7">
        <v>0</v>
      </c>
      <c r="AB365" s="51">
        <v>775</v>
      </c>
      <c r="AC365" s="51">
        <v>471</v>
      </c>
      <c r="AD365" s="51">
        <v>1</v>
      </c>
      <c r="AE365" s="51"/>
      <c r="AF365" s="51">
        <v>37</v>
      </c>
      <c r="AG365" s="51">
        <v>-6</v>
      </c>
      <c r="AH365" s="20">
        <v>4.7999999999999996E-3</v>
      </c>
      <c r="AI365" s="7" t="s">
        <v>8467</v>
      </c>
      <c r="AJ365" s="67" t="s">
        <v>8536</v>
      </c>
      <c r="AK365" s="44">
        <v>-0.73640167364016718</v>
      </c>
      <c r="AL365" s="44">
        <v>0.80645161290322753</v>
      </c>
      <c r="AM365" s="44">
        <v>0.76923076923077094</v>
      </c>
      <c r="AN365" s="25">
        <v>0.36544342507645255</v>
      </c>
      <c r="AO365" s="25">
        <v>9.4801223241590141E-2</v>
      </c>
      <c r="AP365" s="215">
        <v>65.400000000000006</v>
      </c>
      <c r="AQ365" s="215" t="s">
        <v>8552</v>
      </c>
      <c r="AR365" s="44">
        <v>1.5527950310559001E-2</v>
      </c>
      <c r="AS365" s="171" t="s">
        <v>7550</v>
      </c>
      <c r="AT365" s="171" t="s">
        <v>7045</v>
      </c>
      <c r="AU365" s="171" t="s">
        <v>6893</v>
      </c>
      <c r="AV365" s="7" t="s">
        <v>8470</v>
      </c>
      <c r="AW365" s="14" t="s">
        <v>6388</v>
      </c>
      <c r="AX365" s="49" t="s">
        <v>6009</v>
      </c>
      <c r="AY365" s="38" t="s">
        <v>5961</v>
      </c>
      <c r="AZ365" s="14" t="s">
        <v>6778</v>
      </c>
      <c r="BA365" s="49" t="s">
        <v>6039</v>
      </c>
      <c r="BB365" s="38" t="s">
        <v>5971</v>
      </c>
      <c r="BC365" s="7">
        <v>0.6</v>
      </c>
      <c r="BD365" s="14" t="s">
        <v>6043</v>
      </c>
      <c r="BE365" s="49" t="s">
        <v>5967</v>
      </c>
      <c r="BF365" s="38" t="s">
        <v>5971</v>
      </c>
      <c r="BG365" s="7">
        <v>0.5</v>
      </c>
      <c r="BH365" s="45">
        <v>958.7365463951088</v>
      </c>
      <c r="BI365" s="215" t="s">
        <v>8471</v>
      </c>
      <c r="BJ365" s="215" t="s">
        <v>8520</v>
      </c>
      <c r="BK365" s="7">
        <v>1.3</v>
      </c>
      <c r="BL365" s="25">
        <v>1.5527950310559004E-2</v>
      </c>
      <c r="BM365" s="20">
        <v>0.62775000000000003</v>
      </c>
      <c r="BN365" s="20">
        <v>0.67999999999999994</v>
      </c>
      <c r="BO365" s="20">
        <v>0.58499999999999996</v>
      </c>
      <c r="BP365" s="46">
        <v>18.422535211267608</v>
      </c>
      <c r="BQ365" s="215" t="s">
        <v>8540</v>
      </c>
      <c r="BR365" s="79">
        <v>-0.32093883792048944</v>
      </c>
      <c r="BS365" s="9">
        <v>4.3044975881916692E-2</v>
      </c>
      <c r="BT365" s="9">
        <v>3.3708158952087564E-2</v>
      </c>
      <c r="BU365" s="47" t="s">
        <v>5993</v>
      </c>
      <c r="BV365" s="47">
        <v>44393</v>
      </c>
      <c r="BW365" s="14" t="s">
        <v>5474</v>
      </c>
      <c r="BX365" s="83">
        <v>-0.18512660550458729</v>
      </c>
      <c r="BY365" s="82">
        <v>3.7199999999999998</v>
      </c>
      <c r="BZ365" s="46">
        <v>17.580645161290324</v>
      </c>
      <c r="CA365" s="48" t="s">
        <v>8475</v>
      </c>
      <c r="CB365" s="45">
        <v>50685.000000000007</v>
      </c>
      <c r="CC365" s="45">
        <v>30803.4</v>
      </c>
      <c r="CD365" s="45">
        <v>65.400000000000006</v>
      </c>
      <c r="CE365" s="45">
        <v>0</v>
      </c>
      <c r="CF365" s="14" t="s">
        <v>8888</v>
      </c>
      <c r="CG365" s="7" t="s">
        <v>8477</v>
      </c>
      <c r="CH365" s="215" t="s">
        <v>8498</v>
      </c>
      <c r="CI365" s="215" t="s">
        <v>8498</v>
      </c>
      <c r="CJ365" s="215" t="s">
        <v>8479</v>
      </c>
      <c r="CK365" s="43" t="s">
        <v>6927</v>
      </c>
      <c r="CL365" s="43" t="s">
        <v>5474</v>
      </c>
      <c r="CM365" s="43" t="s">
        <v>5474</v>
      </c>
      <c r="CN365" s="145">
        <v>30803.4</v>
      </c>
      <c r="CO365" s="145">
        <v>50750.400000000009</v>
      </c>
      <c r="CP365" s="148">
        <v>62701.370134240118</v>
      </c>
      <c r="CQ365" s="189" t="s">
        <v>5474</v>
      </c>
      <c r="CR365" s="189" t="s">
        <v>5474</v>
      </c>
      <c r="CS365" s="99" t="s">
        <v>5474</v>
      </c>
      <c r="CT365" s="167" t="s">
        <v>5474</v>
      </c>
      <c r="CU365" s="43" t="s">
        <v>5474</v>
      </c>
      <c r="CV365" s="43" t="s">
        <v>5474</v>
      </c>
      <c r="CW365" s="43" t="s">
        <v>5474</v>
      </c>
      <c r="CX365" s="43" t="s">
        <v>5474</v>
      </c>
      <c r="CY365" s="43" t="s">
        <v>5474</v>
      </c>
      <c r="CZ365" s="43" t="s">
        <v>5474</v>
      </c>
      <c r="DA365" s="42" t="s">
        <v>5474</v>
      </c>
      <c r="DB365" s="42" t="s">
        <v>5474</v>
      </c>
      <c r="DC365" s="42" t="s">
        <v>5474</v>
      </c>
      <c r="DD365" s="42" t="s">
        <v>5474</v>
      </c>
      <c r="DE365" s="42" t="s">
        <v>5474</v>
      </c>
      <c r="DF365" s="42" t="s">
        <v>5474</v>
      </c>
      <c r="DG365" s="42" t="s">
        <v>5474</v>
      </c>
      <c r="DH365" s="42" t="s">
        <v>5474</v>
      </c>
    </row>
    <row r="366" spans="1:112">
      <c r="A366" s="22">
        <v>3209</v>
      </c>
      <c r="B366" s="7" t="s">
        <v>673</v>
      </c>
      <c r="C366" s="21">
        <v>0.26329999999999998</v>
      </c>
      <c r="D366" s="21">
        <v>0.1028</v>
      </c>
      <c r="E366" s="21">
        <v>0.11169999999999999</v>
      </c>
      <c r="F366" s="21">
        <v>0.15010000000000001</v>
      </c>
      <c r="G366" s="21">
        <v>0.19400000000000001</v>
      </c>
      <c r="H366" s="21">
        <v>0.21740000000000001</v>
      </c>
      <c r="I366" s="21">
        <v>0.77780000000000005</v>
      </c>
      <c r="J366" s="21">
        <v>0.85450000000000004</v>
      </c>
      <c r="K366" s="21">
        <v>4.5999999999999999E-3</v>
      </c>
      <c r="L366" s="21">
        <v>1.55E-2</v>
      </c>
      <c r="M366" s="21">
        <v>7.1000000000000004E-3</v>
      </c>
      <c r="N366" s="21">
        <v>8.8999999999999999E-3</v>
      </c>
      <c r="O366" s="21">
        <v>1.3299999999999999E-2</v>
      </c>
      <c r="P366" s="21">
        <v>3.2000000000000002E-3</v>
      </c>
      <c r="Q366" s="21">
        <v>1.3599999999999999E-2</v>
      </c>
      <c r="R366" s="21">
        <v>1.4E-3</v>
      </c>
      <c r="S366" s="21">
        <v>0.11260000000000001</v>
      </c>
      <c r="T366" s="21">
        <v>4.0300000000000002E-2</v>
      </c>
      <c r="U366" s="10">
        <v>2.04</v>
      </c>
      <c r="V366" s="10">
        <v>3.45</v>
      </c>
      <c r="W366" s="7">
        <v>1.4757</v>
      </c>
      <c r="X366" s="20">
        <v>0.80430000000000001</v>
      </c>
      <c r="Y366" s="75">
        <v>2020</v>
      </c>
      <c r="Z366" s="7">
        <v>1.4</v>
      </c>
      <c r="AA366" s="7">
        <v>0.6</v>
      </c>
      <c r="AB366" s="51">
        <v>-576</v>
      </c>
      <c r="AC366" s="51">
        <v>42</v>
      </c>
      <c r="AD366" s="51"/>
      <c r="AE366" s="51"/>
      <c r="AF366" s="51">
        <v>121</v>
      </c>
      <c r="AG366" s="51">
        <v>-4</v>
      </c>
      <c r="AH366" s="20">
        <v>5.7000000000000002E-3</v>
      </c>
      <c r="AI366" s="7" t="s">
        <v>8507</v>
      </c>
      <c r="AJ366" s="67" t="s">
        <v>8468</v>
      </c>
      <c r="AK366" s="44">
        <v>0.86496350364963492</v>
      </c>
      <c r="AL366" s="44">
        <v>-0.50684931506849373</v>
      </c>
      <c r="AM366" s="44">
        <v>0.88888888888888717</v>
      </c>
      <c r="AN366" s="25">
        <v>0.44698205546492659</v>
      </c>
      <c r="AO366" s="25">
        <v>0.11908646003262639</v>
      </c>
      <c r="AP366" s="215">
        <v>30.65</v>
      </c>
      <c r="AQ366" s="215" t="s">
        <v>8552</v>
      </c>
      <c r="AR366" s="44">
        <v>8.2236842105263101E-3</v>
      </c>
      <c r="AS366" s="171" t="s">
        <v>7550</v>
      </c>
      <c r="AT366" s="171" t="s">
        <v>6961</v>
      </c>
      <c r="AU366" s="171" t="s">
        <v>7024</v>
      </c>
      <c r="AV366" s="7" t="s">
        <v>5474</v>
      </c>
      <c r="AW366" s="14" t="s">
        <v>6640</v>
      </c>
      <c r="AX366" s="49" t="s">
        <v>6009</v>
      </c>
      <c r="AY366" s="38" t="s">
        <v>5961</v>
      </c>
      <c r="AZ366" s="14" t="s">
        <v>6157</v>
      </c>
      <c r="BA366" s="49" t="s">
        <v>5967</v>
      </c>
      <c r="BB366" s="38" t="s">
        <v>5961</v>
      </c>
      <c r="BC366" s="7">
        <v>0.3</v>
      </c>
      <c r="BD366" s="14" t="s">
        <v>6281</v>
      </c>
      <c r="BE366" s="49" t="s">
        <v>5988</v>
      </c>
      <c r="BF366" s="38" t="s">
        <v>6012</v>
      </c>
      <c r="BG366" s="7">
        <v>0.4</v>
      </c>
      <c r="BH366" s="45">
        <v>683.5590533554232</v>
      </c>
      <c r="BI366" s="215" t="s">
        <v>8489</v>
      </c>
      <c r="BJ366" s="215" t="s">
        <v>8509</v>
      </c>
      <c r="BK366" s="7">
        <v>1.1000000000000001</v>
      </c>
      <c r="BL366" s="25">
        <v>1.3223140495867721E-2</v>
      </c>
      <c r="BM366" s="20">
        <v>0.68</v>
      </c>
      <c r="BN366" s="20">
        <v>0.70750000000000002</v>
      </c>
      <c r="BO366" s="20">
        <v>0.65749999999999997</v>
      </c>
      <c r="BP366" s="46">
        <v>8.8840579710144922</v>
      </c>
      <c r="BQ366" s="215" t="s">
        <v>8513</v>
      </c>
      <c r="BR366" s="79">
        <v>0.59198042414355645</v>
      </c>
      <c r="BS366" s="9">
        <v>4.2050821616869349E-2</v>
      </c>
      <c r="BT366" s="9">
        <v>9.92464068883816E-2</v>
      </c>
      <c r="BU366" s="47" t="s">
        <v>5993</v>
      </c>
      <c r="BV366" s="47" t="s">
        <v>5993</v>
      </c>
      <c r="BW366" s="14" t="s">
        <v>8514</v>
      </c>
      <c r="BX366" s="83">
        <v>0.91037650897226774</v>
      </c>
      <c r="BY366" s="82">
        <v>3.64</v>
      </c>
      <c r="BZ366" s="46">
        <v>8.4203296703296697</v>
      </c>
      <c r="CA366" s="48" t="s">
        <v>8475</v>
      </c>
      <c r="CB366" s="45">
        <v>-17654.399999999998</v>
      </c>
      <c r="CC366" s="45">
        <v>1287.3</v>
      </c>
      <c r="CD366" s="45">
        <v>0</v>
      </c>
      <c r="CE366" s="45">
        <v>0</v>
      </c>
      <c r="CF366" s="14" t="s">
        <v>8889</v>
      </c>
      <c r="CG366" s="7" t="s">
        <v>8477</v>
      </c>
      <c r="CH366" s="215" t="s">
        <v>8498</v>
      </c>
      <c r="CI366" s="215" t="s">
        <v>8478</v>
      </c>
      <c r="CJ366" s="215" t="s">
        <v>8546</v>
      </c>
      <c r="CK366" s="43" t="s">
        <v>5474</v>
      </c>
      <c r="CL366" s="43" t="s">
        <v>5474</v>
      </c>
      <c r="CM366" s="43" t="s">
        <v>7017</v>
      </c>
      <c r="CN366" s="145">
        <v>1287.3</v>
      </c>
      <c r="CO366" s="145">
        <v>-17654.399999999998</v>
      </c>
      <c r="CP366" s="148">
        <v>20951.084985343721</v>
      </c>
      <c r="CQ366" s="189" t="s">
        <v>5474</v>
      </c>
      <c r="CR366" s="189" t="s">
        <v>5474</v>
      </c>
      <c r="CS366" s="99" t="s">
        <v>5474</v>
      </c>
      <c r="CT366" s="167" t="s">
        <v>8528</v>
      </c>
      <c r="CU366" s="43" t="s">
        <v>5474</v>
      </c>
      <c r="CV366" s="43" t="s">
        <v>5474</v>
      </c>
      <c r="CW366" s="43" t="s">
        <v>5474</v>
      </c>
      <c r="CX366" s="43" t="s">
        <v>5474</v>
      </c>
      <c r="CY366" s="43" t="s">
        <v>5474</v>
      </c>
      <c r="CZ366" s="43" t="s">
        <v>5474</v>
      </c>
      <c r="DA366" s="42" t="s">
        <v>5474</v>
      </c>
      <c r="DB366" s="42" t="s">
        <v>8528</v>
      </c>
      <c r="DC366" s="42" t="s">
        <v>5474</v>
      </c>
      <c r="DD366" s="42" t="s">
        <v>5474</v>
      </c>
      <c r="DE366" s="42" t="s">
        <v>5474</v>
      </c>
      <c r="DF366" s="42" t="s">
        <v>5474</v>
      </c>
      <c r="DG366" s="42" t="s">
        <v>5474</v>
      </c>
      <c r="DH366" s="42" t="s">
        <v>5474</v>
      </c>
    </row>
    <row r="367" spans="1:112">
      <c r="A367" s="22">
        <v>8054</v>
      </c>
      <c r="B367" s="7" t="s">
        <v>1442</v>
      </c>
      <c r="C367" s="21">
        <v>-9.98E-2</v>
      </c>
      <c r="D367" s="21">
        <v>-0.16719999999999999</v>
      </c>
      <c r="E367" s="21">
        <v>-0.24610000000000001</v>
      </c>
      <c r="F367" s="21">
        <v>-0.2011</v>
      </c>
      <c r="G367" s="21">
        <v>0.64270000000000005</v>
      </c>
      <c r="H367" s="21">
        <v>0.57530000000000003</v>
      </c>
      <c r="I367" s="21">
        <v>3.7381000000000002</v>
      </c>
      <c r="J367" s="21">
        <v>3.0889000000000002</v>
      </c>
      <c r="K367" s="21">
        <v>3.2599999999999997E-2</v>
      </c>
      <c r="L367" s="21">
        <v>9.9500000000000005E-2</v>
      </c>
      <c r="M367" s="21">
        <v>5.5500000000000001E-2</v>
      </c>
      <c r="N367" s="21">
        <v>-3.49E-2</v>
      </c>
      <c r="O367" s="21">
        <v>0.32179999999999997</v>
      </c>
      <c r="P367" s="21">
        <v>0.2099</v>
      </c>
      <c r="Q367" s="21">
        <v>3.4700000000000002E-2</v>
      </c>
      <c r="R367" s="21">
        <v>2.9700000000000001E-2</v>
      </c>
      <c r="S367" s="21">
        <v>1.47E-2</v>
      </c>
      <c r="T367" s="21">
        <v>1.32E-2</v>
      </c>
      <c r="U367" s="10">
        <v>1.88</v>
      </c>
      <c r="V367" s="10">
        <v>2.1800000000000002</v>
      </c>
      <c r="W367" s="7">
        <v>0.76629999999999998</v>
      </c>
      <c r="X367" s="20">
        <v>0.94810000000000005</v>
      </c>
      <c r="Y367" s="75">
        <v>2020</v>
      </c>
      <c r="Z367" s="7">
        <v>0.5</v>
      </c>
      <c r="AA367" s="7">
        <v>0</v>
      </c>
      <c r="AB367" s="51">
        <v>586</v>
      </c>
      <c r="AC367" s="51">
        <v>-234</v>
      </c>
      <c r="AD367" s="51"/>
      <c r="AE367" s="51"/>
      <c r="AF367" s="51">
        <v>-10</v>
      </c>
      <c r="AG367" s="51"/>
      <c r="AH367" s="20">
        <v>3.5000000000000003E-2</v>
      </c>
      <c r="AI367" s="7" t="s">
        <v>8481</v>
      </c>
      <c r="AJ367" s="67" t="s">
        <v>8494</v>
      </c>
      <c r="AK367" s="44">
        <v>0.5749559082892417</v>
      </c>
      <c r="AL367" s="44">
        <v>-0.70161290322580649</v>
      </c>
      <c r="AM367" s="44">
        <v>0.87301587301587347</v>
      </c>
      <c r="AN367" s="25">
        <v>1.1431451612903225</v>
      </c>
      <c r="AO367" s="25">
        <v>0.49999999999999994</v>
      </c>
      <c r="AP367" s="215">
        <v>49.6</v>
      </c>
      <c r="AQ367" s="215" t="s">
        <v>8552</v>
      </c>
      <c r="AR367" s="44">
        <v>5.4197662061636502E-2</v>
      </c>
      <c r="AS367" s="171" t="s">
        <v>7456</v>
      </c>
      <c r="AT367" s="171" t="s">
        <v>7569</v>
      </c>
      <c r="AU367" s="171" t="s">
        <v>7171</v>
      </c>
      <c r="AV367" s="7" t="s">
        <v>5474</v>
      </c>
      <c r="AW367" s="14" t="s">
        <v>6157</v>
      </c>
      <c r="AX367" s="49" t="s">
        <v>6009</v>
      </c>
      <c r="AY367" s="38" t="s">
        <v>5961</v>
      </c>
      <c r="AZ367" s="14" t="s">
        <v>6271</v>
      </c>
      <c r="BA367" s="49" t="s">
        <v>5967</v>
      </c>
      <c r="BB367" s="38" t="s">
        <v>5971</v>
      </c>
      <c r="BC367" s="7">
        <v>0.5</v>
      </c>
      <c r="BD367" s="14" t="s">
        <v>6019</v>
      </c>
      <c r="BE367" s="49" t="s">
        <v>5967</v>
      </c>
      <c r="BF367" s="38" t="s">
        <v>5961</v>
      </c>
      <c r="BG367" s="7">
        <v>0.5</v>
      </c>
      <c r="BH367" s="45">
        <v>6346.3783378100952</v>
      </c>
      <c r="BI367" s="215" t="s">
        <v>8499</v>
      </c>
      <c r="BJ367" s="215" t="s">
        <v>8500</v>
      </c>
      <c r="BK367" s="7">
        <v>2.2999999999999998</v>
      </c>
      <c r="BL367" s="25">
        <v>5.869797225186766E-2</v>
      </c>
      <c r="BM367" s="20">
        <v>0.61175000000000002</v>
      </c>
      <c r="BN367" s="20">
        <v>0.45500000000000007</v>
      </c>
      <c r="BO367" s="20">
        <v>0.74</v>
      </c>
      <c r="BP367" s="46">
        <v>22.75229357798165</v>
      </c>
      <c r="BQ367" s="215" t="s">
        <v>8483</v>
      </c>
      <c r="BR367" s="79">
        <v>-0.30549126344086019</v>
      </c>
      <c r="BS367" s="9">
        <v>9.5437657445878177E-3</v>
      </c>
      <c r="BT367" s="9">
        <v>4.2060398282948164E-3</v>
      </c>
      <c r="BU367" s="47">
        <v>44399</v>
      </c>
      <c r="BV367" s="47">
        <v>44405</v>
      </c>
      <c r="BW367" s="14" t="s">
        <v>5474</v>
      </c>
      <c r="BX367" s="83">
        <v>-0.16658951612903233</v>
      </c>
      <c r="BY367" s="82">
        <v>2.1799999999999997</v>
      </c>
      <c r="BZ367" s="46">
        <v>22.752293577981654</v>
      </c>
      <c r="CA367" s="48" t="s">
        <v>8485</v>
      </c>
      <c r="CB367" s="45">
        <v>29065.600000000002</v>
      </c>
      <c r="CC367" s="45">
        <v>-11606.4</v>
      </c>
      <c r="CD367" s="45">
        <v>0</v>
      </c>
      <c r="CE367" s="45">
        <v>0</v>
      </c>
      <c r="CF367" s="14" t="s">
        <v>8890</v>
      </c>
      <c r="CG367" s="7" t="s">
        <v>8477</v>
      </c>
      <c r="CH367" s="215" t="s">
        <v>8478</v>
      </c>
      <c r="CI367" s="215" t="s">
        <v>8478</v>
      </c>
      <c r="CJ367" s="215" t="s">
        <v>8523</v>
      </c>
      <c r="CK367" s="43" t="s">
        <v>5474</v>
      </c>
      <c r="CL367" s="43" t="s">
        <v>5474</v>
      </c>
      <c r="CM367" s="43" t="s">
        <v>5474</v>
      </c>
      <c r="CN367" s="145">
        <v>-11606.4</v>
      </c>
      <c r="CO367" s="145">
        <v>29065.600000000002</v>
      </c>
      <c r="CP367" s="148">
        <v>314780.3655553807</v>
      </c>
      <c r="CQ367" s="189" t="s">
        <v>5474</v>
      </c>
      <c r="CR367" s="189" t="s">
        <v>5474</v>
      </c>
      <c r="CS367" s="99" t="s">
        <v>5474</v>
      </c>
      <c r="CT367" s="167" t="s">
        <v>8528</v>
      </c>
      <c r="CU367" s="43" t="s">
        <v>5474</v>
      </c>
      <c r="CV367" s="43" t="s">
        <v>5474</v>
      </c>
      <c r="CW367" s="43" t="s">
        <v>5474</v>
      </c>
      <c r="CX367" s="43" t="s">
        <v>5474</v>
      </c>
      <c r="CY367" s="43" t="s">
        <v>5474</v>
      </c>
      <c r="CZ367" s="43" t="s">
        <v>5474</v>
      </c>
      <c r="DA367" s="42" t="s">
        <v>5474</v>
      </c>
      <c r="DB367" s="42" t="s">
        <v>8528</v>
      </c>
      <c r="DC367" s="42" t="s">
        <v>5474</v>
      </c>
      <c r="DD367" s="42" t="s">
        <v>5474</v>
      </c>
      <c r="DE367" s="42" t="s">
        <v>5474</v>
      </c>
      <c r="DF367" s="42" t="s">
        <v>5474</v>
      </c>
      <c r="DG367" s="42" t="s">
        <v>5474</v>
      </c>
      <c r="DH367" s="42" t="s">
        <v>5474</v>
      </c>
    </row>
    <row r="368" spans="1:112">
      <c r="A368" s="22">
        <v>3268</v>
      </c>
      <c r="B368" s="7" t="s">
        <v>697</v>
      </c>
      <c r="C368" s="21">
        <v>0.52329999999999999</v>
      </c>
      <c r="D368" s="21">
        <v>0.28989999999999999</v>
      </c>
      <c r="E368" s="21">
        <v>0.2278</v>
      </c>
      <c r="F368" s="21">
        <v>0.25679999999999997</v>
      </c>
      <c r="G368" s="21">
        <v>0.62319999999999998</v>
      </c>
      <c r="H368" s="21">
        <v>-0.81579999999999997</v>
      </c>
      <c r="I368" s="21">
        <v>1.1399999999999999</v>
      </c>
      <c r="J368" s="21">
        <v>1.8332999999999999</v>
      </c>
      <c r="K368" s="21">
        <v>-7.4999999999999997E-3</v>
      </c>
      <c r="L368" s="21">
        <v>-6.7999999999999996E-3</v>
      </c>
      <c r="M368" s="21">
        <v>5.7999999999999996E-3</v>
      </c>
      <c r="N368" s="21">
        <v>3.3E-3</v>
      </c>
      <c r="O368" s="21">
        <v>6.2399999999999997E-2</v>
      </c>
      <c r="P368" s="21">
        <v>4.1599999999999998E-2</v>
      </c>
      <c r="Q368" s="21">
        <v>5.2999999999999999E-2</v>
      </c>
      <c r="R368" s="21">
        <v>3.4299999999999997E-2</v>
      </c>
      <c r="S368" s="21">
        <v>-4.3999999999999997E-2</v>
      </c>
      <c r="T368" s="21">
        <v>-1.8599999999999998E-2</v>
      </c>
      <c r="U368" s="10">
        <v>0.45</v>
      </c>
      <c r="V368" s="10">
        <v>1.9</v>
      </c>
      <c r="W368" s="7">
        <v>0.1</v>
      </c>
      <c r="X368" s="20">
        <v>0.54949999999999999</v>
      </c>
      <c r="Y368" s="75">
        <v>2020</v>
      </c>
      <c r="Z368" s="7">
        <v>0.5</v>
      </c>
      <c r="AA368" s="7">
        <v>0</v>
      </c>
      <c r="AB368" s="51">
        <v>-250</v>
      </c>
      <c r="AC368" s="51">
        <v>-47</v>
      </c>
      <c r="AD368" s="51"/>
      <c r="AE368" s="51"/>
      <c r="AF368" s="51">
        <v>-10</v>
      </c>
      <c r="AG368" s="51"/>
      <c r="AH368" s="20">
        <v>0</v>
      </c>
      <c r="AI368" s="7" t="s">
        <v>8481</v>
      </c>
      <c r="AJ368" s="67" t="s">
        <v>8494</v>
      </c>
      <c r="AK368" s="44">
        <v>0.5312046444121914</v>
      </c>
      <c r="AL368" s="44">
        <v>-0.67000000000000026</v>
      </c>
      <c r="AM368" s="44">
        <v>0.74358974358974295</v>
      </c>
      <c r="AN368" s="25">
        <v>1.0503048780487807</v>
      </c>
      <c r="AO368" s="25">
        <v>0.30487804878048785</v>
      </c>
      <c r="AP368" s="215">
        <v>32.799999999999997</v>
      </c>
      <c r="AQ368" s="215" t="s">
        <v>8552</v>
      </c>
      <c r="AR368" s="44">
        <v>3.30708661417322E-2</v>
      </c>
      <c r="AS368" s="171" t="s">
        <v>7456</v>
      </c>
      <c r="AT368" s="171" t="s">
        <v>7293</v>
      </c>
      <c r="AU368" s="171" t="s">
        <v>7813</v>
      </c>
      <c r="AV368" s="7" t="s">
        <v>8470</v>
      </c>
      <c r="AW368" s="14" t="s">
        <v>7812</v>
      </c>
      <c r="AX368" s="49" t="s">
        <v>6009</v>
      </c>
      <c r="AY368" s="38" t="s">
        <v>5971</v>
      </c>
      <c r="AZ368" s="14" t="s">
        <v>6146</v>
      </c>
      <c r="BA368" s="49" t="s">
        <v>5967</v>
      </c>
      <c r="BB368" s="38" t="s">
        <v>5971</v>
      </c>
      <c r="BC368" s="7">
        <v>0.3</v>
      </c>
      <c r="BD368" s="14" t="s">
        <v>6014</v>
      </c>
      <c r="BE368" s="49" t="s">
        <v>5967</v>
      </c>
      <c r="BF368" s="38" t="s">
        <v>5961</v>
      </c>
      <c r="BG368" s="7">
        <v>0.2</v>
      </c>
      <c r="BH368" s="45">
        <v>519.62283559848902</v>
      </c>
      <c r="BI368" s="215" t="s">
        <v>8471</v>
      </c>
      <c r="BJ368" s="215" t="s">
        <v>8554</v>
      </c>
      <c r="BK368" s="7">
        <v>2.1</v>
      </c>
      <c r="BL368" s="25">
        <v>4.6251993620414537E-2</v>
      </c>
      <c r="BM368" s="20">
        <v>0.70168750000000002</v>
      </c>
      <c r="BN368" s="20">
        <v>0.77249999999999996</v>
      </c>
      <c r="BO368" s="20">
        <v>0.64375000000000004</v>
      </c>
      <c r="BP368" s="46">
        <v>17.263157894736842</v>
      </c>
      <c r="BQ368" s="215" t="s">
        <v>8483</v>
      </c>
      <c r="BR368" s="79">
        <v>-0.21341463414634149</v>
      </c>
      <c r="BS368" s="9">
        <v>0</v>
      </c>
      <c r="BT368" s="9">
        <v>9.3392677228458787E-3</v>
      </c>
      <c r="BU368" s="47" t="s">
        <v>5993</v>
      </c>
      <c r="BV368" s="47" t="s">
        <v>5993</v>
      </c>
      <c r="BW368" s="14" t="s">
        <v>5474</v>
      </c>
      <c r="BX368" s="83">
        <v>-1.6768292682926744E-2</v>
      </c>
      <c r="BY368" s="82">
        <v>2.15</v>
      </c>
      <c r="BZ368" s="46">
        <v>15.255813953488371</v>
      </c>
      <c r="CA368" s="48" t="s">
        <v>5474</v>
      </c>
      <c r="CB368" s="45">
        <v>-8200</v>
      </c>
      <c r="CC368" s="45">
        <v>-1541.6</v>
      </c>
      <c r="CD368" s="45">
        <v>0</v>
      </c>
      <c r="CE368" s="45">
        <v>0</v>
      </c>
      <c r="CF368" s="14" t="s">
        <v>8891</v>
      </c>
      <c r="CG368" s="7" t="s">
        <v>8477</v>
      </c>
      <c r="CH368" s="215" t="s">
        <v>8478</v>
      </c>
      <c r="CI368" s="215" t="s">
        <v>8479</v>
      </c>
      <c r="CJ368" s="215" t="s">
        <v>8523</v>
      </c>
      <c r="CK368" s="43" t="s">
        <v>5474</v>
      </c>
      <c r="CL368" s="43" t="s">
        <v>5474</v>
      </c>
      <c r="CM368" s="43" t="s">
        <v>6898</v>
      </c>
      <c r="CN368" s="145">
        <v>-1541.6</v>
      </c>
      <c r="CO368" s="145">
        <v>-8200</v>
      </c>
      <c r="CP368" s="148">
        <v>17043.629007630439</v>
      </c>
      <c r="CQ368" s="189" t="s">
        <v>5474</v>
      </c>
      <c r="CR368" s="189" t="s">
        <v>5474</v>
      </c>
      <c r="CS368" s="99" t="s">
        <v>5474</v>
      </c>
      <c r="CT368" s="167" t="s">
        <v>5474</v>
      </c>
      <c r="CU368" s="43" t="s">
        <v>5474</v>
      </c>
      <c r="CV368" s="43" t="s">
        <v>5474</v>
      </c>
      <c r="CW368" s="43" t="s">
        <v>5474</v>
      </c>
      <c r="CX368" s="43" t="s">
        <v>5474</v>
      </c>
      <c r="CY368" s="43" t="s">
        <v>5474</v>
      </c>
      <c r="CZ368" s="43" t="s">
        <v>5474</v>
      </c>
      <c r="DA368" s="42" t="s">
        <v>5474</v>
      </c>
      <c r="DB368" s="42" t="s">
        <v>5474</v>
      </c>
      <c r="DC368" s="42" t="s">
        <v>5474</v>
      </c>
      <c r="DD368" s="42" t="s">
        <v>5474</v>
      </c>
      <c r="DE368" s="42" t="s">
        <v>5474</v>
      </c>
      <c r="DF368" s="42" t="s">
        <v>5474</v>
      </c>
      <c r="DG368" s="42" t="s">
        <v>5474</v>
      </c>
      <c r="DH368" s="42" t="s">
        <v>5474</v>
      </c>
    </row>
    <row r="369" spans="1:112">
      <c r="A369" s="22">
        <v>8104</v>
      </c>
      <c r="B369" s="7" t="s">
        <v>4172</v>
      </c>
      <c r="C369" s="21">
        <v>0.26740000000000003</v>
      </c>
      <c r="D369" s="21">
        <v>0.3266</v>
      </c>
      <c r="E369" s="21">
        <v>0.27100000000000002</v>
      </c>
      <c r="F369" s="21">
        <v>0.24679999999999999</v>
      </c>
      <c r="G369" s="21">
        <v>0.2913</v>
      </c>
      <c r="H369" s="21">
        <v>-0.14849999999999999</v>
      </c>
      <c r="I369" s="21">
        <v>-0.1731</v>
      </c>
      <c r="J369" s="21">
        <v>0.68469999999999998</v>
      </c>
      <c r="K369" s="21">
        <v>4.7999999999999996E-3</v>
      </c>
      <c r="L369" s="21">
        <v>-1.14E-2</v>
      </c>
      <c r="M369" s="21">
        <v>9.5500000000000002E-2</v>
      </c>
      <c r="N369" s="21">
        <v>1.1900000000000001E-2</v>
      </c>
      <c r="O369" s="21">
        <v>-2.2499999999999999E-2</v>
      </c>
      <c r="P369" s="21">
        <v>0.10970000000000001</v>
      </c>
      <c r="Q369" s="21">
        <v>2.1399999999999999E-2</v>
      </c>
      <c r="R369" s="21">
        <v>1.15E-2</v>
      </c>
      <c r="S369" s="21">
        <v>2.0899999999999998E-2</v>
      </c>
      <c r="T369" s="21">
        <v>-5.9700000000000003E-2</v>
      </c>
      <c r="U369" s="10">
        <v>1.87</v>
      </c>
      <c r="V369" s="10">
        <v>3.82</v>
      </c>
      <c r="W369" s="7">
        <v>3.27</v>
      </c>
      <c r="X369" s="20">
        <v>0.64190000000000003</v>
      </c>
      <c r="Y369" s="75">
        <v>2020</v>
      </c>
      <c r="Z369" s="7">
        <v>3</v>
      </c>
      <c r="AA369" s="7">
        <v>0</v>
      </c>
      <c r="AB369" s="51">
        <v>-41</v>
      </c>
      <c r="AC369" s="51">
        <v>-11</v>
      </c>
      <c r="AD369" s="51"/>
      <c r="AE369" s="51"/>
      <c r="AF369" s="51"/>
      <c r="AG369" s="51"/>
      <c r="AH369" s="20">
        <v>1.1900000000000001E-2</v>
      </c>
      <c r="AI369" s="7" t="s">
        <v>8481</v>
      </c>
      <c r="AJ369" s="67" t="s">
        <v>8494</v>
      </c>
      <c r="AK369" s="44">
        <v>-0.59362549800796804</v>
      </c>
      <c r="AL369" s="44">
        <v>-0.7008547008547007</v>
      </c>
      <c r="AM369" s="44">
        <v>0.73333333333333428</v>
      </c>
      <c r="AN369" s="25">
        <v>0.48643410852713181</v>
      </c>
      <c r="AO369" s="25">
        <v>0.22674418604651153</v>
      </c>
      <c r="AP369" s="215">
        <v>51.6</v>
      </c>
      <c r="AQ369" s="215" t="s">
        <v>8552</v>
      </c>
      <c r="AR369" s="44">
        <v>2.9940119760479E-2</v>
      </c>
      <c r="AS369" s="171" t="s">
        <v>7456</v>
      </c>
      <c r="AT369" s="171" t="s">
        <v>7110</v>
      </c>
      <c r="AU369" s="171" t="s">
        <v>7320</v>
      </c>
      <c r="AV369" s="7" t="s">
        <v>5474</v>
      </c>
      <c r="AW369" s="14" t="s">
        <v>6054</v>
      </c>
      <c r="AX369" s="49" t="s">
        <v>6009</v>
      </c>
      <c r="AY369" s="38" t="s">
        <v>6007</v>
      </c>
      <c r="AZ369" s="14" t="s">
        <v>6120</v>
      </c>
      <c r="BA369" s="49" t="s">
        <v>5967</v>
      </c>
      <c r="BB369" s="38" t="s">
        <v>5971</v>
      </c>
      <c r="BC369" s="7">
        <v>0.3</v>
      </c>
      <c r="BD369" s="14" t="s">
        <v>6134</v>
      </c>
      <c r="BE369" s="49" t="s">
        <v>5967</v>
      </c>
      <c r="BF369" s="38" t="s">
        <v>5971</v>
      </c>
      <c r="BG369" s="7">
        <v>0.7</v>
      </c>
      <c r="BH369" s="45">
        <v>399.32872210250048</v>
      </c>
      <c r="BI369" s="215" t="s">
        <v>8471</v>
      </c>
      <c r="BJ369" s="215" t="s">
        <v>8543</v>
      </c>
      <c r="BK369" s="7">
        <v>2.5</v>
      </c>
      <c r="BL369" s="25">
        <v>2.1782178217821812E-2</v>
      </c>
      <c r="BM369" s="20">
        <v>0.68256249999999996</v>
      </c>
      <c r="BN369" s="20">
        <v>0.75750000000000006</v>
      </c>
      <c r="BO369" s="20">
        <v>0.62124999999999986</v>
      </c>
      <c r="BP369" s="46">
        <v>13.507853403141363</v>
      </c>
      <c r="BQ369" s="215" t="s">
        <v>8558</v>
      </c>
      <c r="BR369" s="79">
        <v>-0.15615859173126601</v>
      </c>
      <c r="BS369" s="9">
        <v>5.7187545879858748E-2</v>
      </c>
      <c r="BT369" s="9">
        <v>5.1985420175693298E-2</v>
      </c>
      <c r="BU369" s="47" t="s">
        <v>5993</v>
      </c>
      <c r="BV369" s="47" t="s">
        <v>5993</v>
      </c>
      <c r="BW369" s="14" t="s">
        <v>8514</v>
      </c>
      <c r="BX369" s="83">
        <v>1.2609689922480658E-2</v>
      </c>
      <c r="BY369" s="82">
        <v>4.07</v>
      </c>
      <c r="BZ369" s="46">
        <v>12.678132678132677</v>
      </c>
      <c r="CA369" s="48" t="s">
        <v>5474</v>
      </c>
      <c r="CB369" s="45">
        <v>-2115.6</v>
      </c>
      <c r="CC369" s="45">
        <v>-567.6</v>
      </c>
      <c r="CD369" s="45">
        <v>0</v>
      </c>
      <c r="CE369" s="45">
        <v>0</v>
      </c>
      <c r="CF369" s="14" t="s">
        <v>4173</v>
      </c>
      <c r="CG369" s="7" t="s">
        <v>8477</v>
      </c>
      <c r="CH369" s="215" t="s">
        <v>8498</v>
      </c>
      <c r="CI369" s="215" t="s">
        <v>8498</v>
      </c>
      <c r="CJ369" s="215" t="s">
        <v>8479</v>
      </c>
      <c r="CK369" s="43" t="s">
        <v>5474</v>
      </c>
      <c r="CL369" s="43" t="s">
        <v>5474</v>
      </c>
      <c r="CM369" s="43" t="s">
        <v>5474</v>
      </c>
      <c r="CN369" s="145">
        <v>-567.6</v>
      </c>
      <c r="CO369" s="145">
        <v>-2115.6</v>
      </c>
      <c r="CP369" s="148">
        <v>20605.362060489024</v>
      </c>
      <c r="CQ369" s="189">
        <v>2.3255813953488427E-2</v>
      </c>
      <c r="CR369" s="189">
        <v>3.7699999999999997E-2</v>
      </c>
      <c r="CS369" s="99">
        <v>44759</v>
      </c>
      <c r="CT369" s="167" t="s">
        <v>5474</v>
      </c>
      <c r="CU369" s="43" t="s">
        <v>5474</v>
      </c>
      <c r="CV369" s="43" t="s">
        <v>5474</v>
      </c>
      <c r="CW369" s="43" t="s">
        <v>5474</v>
      </c>
      <c r="CX369" s="43" t="s">
        <v>5474</v>
      </c>
      <c r="CY369" s="43" t="s">
        <v>5474</v>
      </c>
      <c r="CZ369" s="43" t="s">
        <v>5474</v>
      </c>
      <c r="DA369" s="42" t="s">
        <v>5474</v>
      </c>
      <c r="DB369" s="42" t="s">
        <v>5474</v>
      </c>
      <c r="DC369" s="42" t="s">
        <v>5474</v>
      </c>
      <c r="DD369" s="42" t="s">
        <v>5474</v>
      </c>
      <c r="DE369" s="42" t="s">
        <v>5474</v>
      </c>
      <c r="DF369" s="42" t="s">
        <v>5474</v>
      </c>
      <c r="DG369" s="42" t="s">
        <v>5474</v>
      </c>
      <c r="DH369" s="42" t="s">
        <v>5474</v>
      </c>
    </row>
    <row r="370" spans="1:112">
      <c r="A370" s="22">
        <v>3548</v>
      </c>
      <c r="B370" s="7" t="s">
        <v>803</v>
      </c>
      <c r="C370" s="21">
        <v>-0.1938</v>
      </c>
      <c r="D370" s="21">
        <v>0.1719</v>
      </c>
      <c r="E370" s="21">
        <v>-0.14499999999999999</v>
      </c>
      <c r="F370" s="21">
        <v>5.3E-3</v>
      </c>
      <c r="G370" s="21">
        <v>0.37219999999999998</v>
      </c>
      <c r="H370" s="21">
        <v>-0.78849999999999998</v>
      </c>
      <c r="I370" s="21">
        <v>-0.87780000000000002</v>
      </c>
      <c r="J370" s="21">
        <v>-0.39129999999999998</v>
      </c>
      <c r="K370" s="21">
        <v>-4.3299999999999998E-2</v>
      </c>
      <c r="L370" s="21">
        <v>-6.2300000000000001E-2</v>
      </c>
      <c r="M370" s="21">
        <v>-9.9000000000000008E-3</v>
      </c>
      <c r="N370" s="21">
        <v>-1.9599999999999999E-2</v>
      </c>
      <c r="O370" s="21">
        <v>-3.5700000000000003E-2</v>
      </c>
      <c r="P370" s="21">
        <v>-5.5999999999999999E-3</v>
      </c>
      <c r="Q370" s="21">
        <v>-8.3000000000000001E-3</v>
      </c>
      <c r="R370" s="21">
        <v>-5.4999999999999997E-3</v>
      </c>
      <c r="S370" s="21">
        <v>0.1075</v>
      </c>
      <c r="T370" s="21">
        <v>6.4000000000000001E-2</v>
      </c>
      <c r="U370" s="10">
        <v>1.26</v>
      </c>
      <c r="V370" s="10">
        <v>4.2300000000000004</v>
      </c>
      <c r="W370" s="7">
        <v>3.2092999999999998</v>
      </c>
      <c r="X370" s="20">
        <v>0.48209999999999997</v>
      </c>
      <c r="Y370" s="75">
        <v>2020</v>
      </c>
      <c r="Z370" s="7">
        <v>2.5</v>
      </c>
      <c r="AA370" s="7">
        <v>0</v>
      </c>
      <c r="AB370" s="51">
        <v>9</v>
      </c>
      <c r="AC370" s="51">
        <v>56</v>
      </c>
      <c r="AD370" s="51">
        <v>120</v>
      </c>
      <c r="AE370" s="51">
        <v>20</v>
      </c>
      <c r="AF370" s="51">
        <v>-5</v>
      </c>
      <c r="AG370" s="51"/>
      <c r="AH370" s="20">
        <v>4.7000000000000002E-3</v>
      </c>
      <c r="AI370" s="7" t="s">
        <v>8467</v>
      </c>
      <c r="AJ370" s="67" t="s">
        <v>8494</v>
      </c>
      <c r="AK370" s="44">
        <v>-0.84023668639053239</v>
      </c>
      <c r="AL370" s="44">
        <v>-0.55737704918032749</v>
      </c>
      <c r="AM370" s="44">
        <v>0.84210526315789613</v>
      </c>
      <c r="AN370" s="25">
        <v>0.53061224489795911</v>
      </c>
      <c r="AO370" s="25">
        <v>0.19152276295133441</v>
      </c>
      <c r="AP370" s="215">
        <v>63.7</v>
      </c>
      <c r="AQ370" s="215" t="s">
        <v>8552</v>
      </c>
      <c r="AR370" s="44">
        <v>2.90791599353796E-2</v>
      </c>
      <c r="AS370" s="171" t="s">
        <v>7456</v>
      </c>
      <c r="AT370" s="171" t="s">
        <v>6896</v>
      </c>
      <c r="AU370" s="171" t="s">
        <v>6937</v>
      </c>
      <c r="AV370" s="7" t="s">
        <v>8470</v>
      </c>
      <c r="AW370" s="14" t="s">
        <v>7515</v>
      </c>
      <c r="AX370" s="49" t="s">
        <v>6009</v>
      </c>
      <c r="AY370" s="38" t="s">
        <v>5971</v>
      </c>
      <c r="AZ370" s="14" t="s">
        <v>6038</v>
      </c>
      <c r="BA370" s="49" t="s">
        <v>6039</v>
      </c>
      <c r="BB370" s="38" t="s">
        <v>6007</v>
      </c>
      <c r="BC370" s="7">
        <v>1.2</v>
      </c>
      <c r="BD370" s="14" t="s">
        <v>6062</v>
      </c>
      <c r="BE370" s="49" t="s">
        <v>5967</v>
      </c>
      <c r="BF370" s="38" t="s">
        <v>5971</v>
      </c>
      <c r="BG370" s="7">
        <v>0.6</v>
      </c>
      <c r="BH370" s="45">
        <v>330.71449926608392</v>
      </c>
      <c r="BI370" s="215" t="s">
        <v>8471</v>
      </c>
      <c r="BJ370" s="215" t="s">
        <v>8568</v>
      </c>
      <c r="BK370" s="7">
        <v>0.7</v>
      </c>
      <c r="BL370" s="25">
        <v>2.5764895330112742E-2</v>
      </c>
      <c r="BM370" s="20">
        <v>0.5298750000000001</v>
      </c>
      <c r="BN370" s="20">
        <v>0.57250000000000001</v>
      </c>
      <c r="BO370" s="20">
        <v>0.49500000000000005</v>
      </c>
      <c r="BP370" s="46">
        <v>15.059101654846335</v>
      </c>
      <c r="BQ370" s="215" t="s">
        <v>8553</v>
      </c>
      <c r="BR370" s="79">
        <v>-0.23516483516483522</v>
      </c>
      <c r="BS370" s="9">
        <v>4.4272481649540341E-2</v>
      </c>
      <c r="BT370" s="9">
        <v>3.3202234744640347E-2</v>
      </c>
      <c r="BU370" s="47" t="s">
        <v>5993</v>
      </c>
      <c r="BV370" s="47">
        <v>44398</v>
      </c>
      <c r="BW370" s="14" t="s">
        <v>8583</v>
      </c>
      <c r="BX370" s="83">
        <v>-4.3956043956044133E-2</v>
      </c>
      <c r="BY370" s="82">
        <v>4.0599999999999996</v>
      </c>
      <c r="BZ370" s="46">
        <v>15.689655172413795</v>
      </c>
      <c r="CA370" s="48" t="s">
        <v>8593</v>
      </c>
      <c r="CB370" s="45">
        <v>573.30000000000007</v>
      </c>
      <c r="CC370" s="45">
        <v>3567.2000000000003</v>
      </c>
      <c r="CD370" s="45">
        <v>7644</v>
      </c>
      <c r="CE370" s="45">
        <v>1274</v>
      </c>
      <c r="CF370" s="14" t="s">
        <v>8892</v>
      </c>
      <c r="CG370" s="7" t="s">
        <v>8477</v>
      </c>
      <c r="CH370" s="215" t="s">
        <v>8478</v>
      </c>
      <c r="CI370" s="215" t="s">
        <v>8478</v>
      </c>
      <c r="CJ370" s="215" t="s">
        <v>8479</v>
      </c>
      <c r="CK370" s="43" t="s">
        <v>7198</v>
      </c>
      <c r="CL370" s="43" t="s">
        <v>5474</v>
      </c>
      <c r="CM370" s="43" t="s">
        <v>5474</v>
      </c>
      <c r="CN370" s="145">
        <v>4841.2000000000007</v>
      </c>
      <c r="CO370" s="145">
        <v>8217.2999999999993</v>
      </c>
      <c r="CP370" s="148">
        <v>21066.513603249547</v>
      </c>
      <c r="CQ370" s="189" t="s">
        <v>5474</v>
      </c>
      <c r="CR370" s="189" t="s">
        <v>5474</v>
      </c>
      <c r="CS370" s="99" t="s">
        <v>5474</v>
      </c>
      <c r="CT370" s="167" t="s">
        <v>5474</v>
      </c>
      <c r="CU370" s="43" t="s">
        <v>5474</v>
      </c>
      <c r="CV370" s="43" t="s">
        <v>5474</v>
      </c>
      <c r="CW370" s="43" t="s">
        <v>5474</v>
      </c>
      <c r="CX370" s="43" t="s">
        <v>5474</v>
      </c>
      <c r="CY370" s="43" t="s">
        <v>5474</v>
      </c>
      <c r="CZ370" s="43" t="s">
        <v>5474</v>
      </c>
      <c r="DA370" s="42" t="s">
        <v>5474</v>
      </c>
      <c r="DB370" s="42" t="s">
        <v>5474</v>
      </c>
      <c r="DC370" s="42" t="s">
        <v>5474</v>
      </c>
      <c r="DD370" s="42" t="s">
        <v>5474</v>
      </c>
      <c r="DE370" s="42" t="s">
        <v>5474</v>
      </c>
      <c r="DF370" s="42" t="s">
        <v>5474</v>
      </c>
      <c r="DG370" s="42" t="s">
        <v>5474</v>
      </c>
      <c r="DH370" s="42" t="s">
        <v>5474</v>
      </c>
    </row>
    <row r="371" spans="1:112">
      <c r="A371" s="22">
        <v>2308</v>
      </c>
      <c r="B371" s="7" t="s">
        <v>314</v>
      </c>
      <c r="C371" s="21">
        <v>6.6E-3</v>
      </c>
      <c r="D371" s="21">
        <v>2.3099999999999999E-2</v>
      </c>
      <c r="E371" s="21">
        <v>4.5999999999999999E-3</v>
      </c>
      <c r="F371" s="21">
        <v>1.8700000000000001E-2</v>
      </c>
      <c r="G371" s="21">
        <v>0.16739999999999999</v>
      </c>
      <c r="H371" s="21">
        <v>0.1542</v>
      </c>
      <c r="I371" s="21">
        <v>0</v>
      </c>
      <c r="J371" s="21">
        <v>0.46510000000000001</v>
      </c>
      <c r="K371" s="21">
        <v>2.5000000000000001E-3</v>
      </c>
      <c r="L371" s="21">
        <v>-2.81E-2</v>
      </c>
      <c r="M371" s="21">
        <v>1.4999999999999999E-2</v>
      </c>
      <c r="N371" s="21">
        <v>8.0000000000000002E-3</v>
      </c>
      <c r="O371" s="21">
        <v>-1.9599999999999999E-2</v>
      </c>
      <c r="P371" s="21">
        <v>3.7900000000000003E-2</v>
      </c>
      <c r="Q371" s="21">
        <v>1.37E-2</v>
      </c>
      <c r="R371" s="21">
        <v>6.7999999999999996E-3</v>
      </c>
      <c r="S371" s="21">
        <v>0.1472</v>
      </c>
      <c r="T371" s="21">
        <v>8.1799999999999998E-2</v>
      </c>
      <c r="U371" s="10">
        <v>5.45</v>
      </c>
      <c r="V371" s="10">
        <v>11.54</v>
      </c>
      <c r="W371" s="7">
        <v>5.0999999999999996</v>
      </c>
      <c r="X371" s="20">
        <v>0.64670000000000005</v>
      </c>
      <c r="Y371" s="75">
        <v>2020</v>
      </c>
      <c r="Z371" s="7">
        <v>5.5</v>
      </c>
      <c r="AA371" s="7">
        <v>0</v>
      </c>
      <c r="AB371" s="51">
        <v>-5533</v>
      </c>
      <c r="AC371" s="51">
        <v>-1158</v>
      </c>
      <c r="AD371" s="51">
        <v>-1341</v>
      </c>
      <c r="AE371" s="51">
        <v>-144</v>
      </c>
      <c r="AF371" s="51">
        <v>-21</v>
      </c>
      <c r="AG371" s="51">
        <v>49</v>
      </c>
      <c r="AH371" s="20">
        <v>6.5299999999999997E-2</v>
      </c>
      <c r="AI371" s="7" t="s">
        <v>8487</v>
      </c>
      <c r="AJ371" s="67" t="s">
        <v>8494</v>
      </c>
      <c r="AK371" s="44">
        <v>0.61949685534591192</v>
      </c>
      <c r="AL371" s="44">
        <v>-0.52380952380952384</v>
      </c>
      <c r="AM371" s="44">
        <v>1</v>
      </c>
      <c r="AN371" s="25">
        <v>0.57923497267759561</v>
      </c>
      <c r="AO371" s="25">
        <v>0.15300546448087432</v>
      </c>
      <c r="AP371" s="215">
        <v>274.5</v>
      </c>
      <c r="AQ371" s="215" t="s">
        <v>8552</v>
      </c>
      <c r="AR371" s="44">
        <v>2.4253731343283499E-2</v>
      </c>
      <c r="AS371" s="171" t="s">
        <v>7456</v>
      </c>
      <c r="AT371" s="171" t="s">
        <v>6973</v>
      </c>
      <c r="AU371" s="171" t="s">
        <v>7070</v>
      </c>
      <c r="AV371" s="7" t="s">
        <v>8470</v>
      </c>
      <c r="AW371" s="14" t="s">
        <v>6545</v>
      </c>
      <c r="AX371" s="49" t="s">
        <v>6009</v>
      </c>
      <c r="AY371" s="38" t="s">
        <v>5961</v>
      </c>
      <c r="AZ371" s="14" t="s">
        <v>6123</v>
      </c>
      <c r="BA371" s="49" t="s">
        <v>5967</v>
      </c>
      <c r="BB371" s="38" t="s">
        <v>6007</v>
      </c>
      <c r="BC371" s="7">
        <v>0.3</v>
      </c>
      <c r="BD371" s="14" t="s">
        <v>5987</v>
      </c>
      <c r="BE371" s="49" t="s">
        <v>5967</v>
      </c>
      <c r="BF371" s="38" t="s">
        <v>5989</v>
      </c>
      <c r="BG371" s="7">
        <v>0.9</v>
      </c>
      <c r="BH371" s="45">
        <v>4507.8788580087803</v>
      </c>
      <c r="BI371" s="215" t="s">
        <v>8518</v>
      </c>
      <c r="BJ371" s="215" t="s">
        <v>8509</v>
      </c>
      <c r="BK371" s="7">
        <v>1.1000000000000001</v>
      </c>
      <c r="BL371" s="25">
        <v>2.6168224299065422E-2</v>
      </c>
      <c r="BM371" s="20">
        <v>0.61875000000000002</v>
      </c>
      <c r="BN371" s="20">
        <v>0.60499999999999998</v>
      </c>
      <c r="BO371" s="20">
        <v>0.63</v>
      </c>
      <c r="BP371" s="46">
        <v>23.786828422876951</v>
      </c>
      <c r="BQ371" s="215" t="s">
        <v>8521</v>
      </c>
      <c r="BR371" s="79">
        <v>-0.55041196114146929</v>
      </c>
      <c r="BS371" s="9">
        <v>1.2655202040739333E-2</v>
      </c>
      <c r="BT371" s="9">
        <v>1.4103921929209839E-2</v>
      </c>
      <c r="BU371" s="47" t="s">
        <v>5993</v>
      </c>
      <c r="BV371" s="47">
        <v>44397</v>
      </c>
      <c r="BW371" s="14" t="s">
        <v>5474</v>
      </c>
      <c r="BX371" s="83">
        <v>-0.46049435336976319</v>
      </c>
      <c r="BY371" s="82">
        <v>11.45</v>
      </c>
      <c r="BZ371" s="46">
        <v>23.973799126637555</v>
      </c>
      <c r="CA371" s="48" t="s">
        <v>5474</v>
      </c>
      <c r="CB371" s="45">
        <v>-1518808.5</v>
      </c>
      <c r="CC371" s="45">
        <v>-317871</v>
      </c>
      <c r="CD371" s="45">
        <v>-368104.5</v>
      </c>
      <c r="CE371" s="45">
        <v>-39528</v>
      </c>
      <c r="CF371" s="14" t="s">
        <v>8893</v>
      </c>
      <c r="CG371" s="7" t="s">
        <v>8477</v>
      </c>
      <c r="CH371" s="215" t="s">
        <v>8498</v>
      </c>
      <c r="CI371" s="215" t="s">
        <v>8478</v>
      </c>
      <c r="CJ371" s="215" t="s">
        <v>8479</v>
      </c>
      <c r="CK371" s="43" t="s">
        <v>5474</v>
      </c>
      <c r="CL371" s="43" t="s">
        <v>5474</v>
      </c>
      <c r="CM371" s="43" t="s">
        <v>6944</v>
      </c>
      <c r="CN371" s="145">
        <v>-357399</v>
      </c>
      <c r="CO371" s="145">
        <v>-1886913</v>
      </c>
      <c r="CP371" s="148">
        <v>1237412.7465234101</v>
      </c>
      <c r="CQ371" s="189" t="s">
        <v>5474</v>
      </c>
      <c r="CR371" s="189" t="s">
        <v>5474</v>
      </c>
      <c r="CS371" s="99" t="s">
        <v>5474</v>
      </c>
      <c r="CT371" s="167" t="s">
        <v>8504</v>
      </c>
      <c r="CU371" s="43" t="s">
        <v>5474</v>
      </c>
      <c r="CV371" s="43" t="s">
        <v>5474</v>
      </c>
      <c r="CW371" s="43" t="s">
        <v>5474</v>
      </c>
      <c r="CX371" s="43" t="s">
        <v>5474</v>
      </c>
      <c r="CY371" s="43" t="s">
        <v>5474</v>
      </c>
      <c r="CZ371" s="43" t="s">
        <v>5474</v>
      </c>
      <c r="DA371" s="42" t="s">
        <v>5474</v>
      </c>
      <c r="DB371" s="42" t="s">
        <v>5474</v>
      </c>
      <c r="DC371" s="42" t="s">
        <v>5474</v>
      </c>
      <c r="DD371" s="42" t="s">
        <v>5474</v>
      </c>
      <c r="DE371" s="42" t="s">
        <v>5474</v>
      </c>
      <c r="DF371" s="42" t="s">
        <v>8504</v>
      </c>
      <c r="DG371" s="42" t="s">
        <v>5474</v>
      </c>
      <c r="DH371" s="42" t="s">
        <v>5477</v>
      </c>
    </row>
    <row r="372" spans="1:112">
      <c r="A372" s="22">
        <v>3581</v>
      </c>
      <c r="B372" s="7" t="s">
        <v>821</v>
      </c>
      <c r="C372" s="21">
        <v>-0.105</v>
      </c>
      <c r="D372" s="21">
        <v>-0.17730000000000001</v>
      </c>
      <c r="E372" s="21">
        <v>-0.10290000000000001</v>
      </c>
      <c r="F372" s="21">
        <v>-3.5400000000000001E-2</v>
      </c>
      <c r="G372" s="21">
        <v>-1.2999999999999999E-3</v>
      </c>
      <c r="H372" s="21">
        <v>1</v>
      </c>
      <c r="I372" s="21">
        <v>-0.2414</v>
      </c>
      <c r="J372" s="21">
        <v>0.25319999999999998</v>
      </c>
      <c r="K372" s="21">
        <v>-3.6299999999999999E-2</v>
      </c>
      <c r="L372" s="21">
        <v>-4.0399999999999998E-2</v>
      </c>
      <c r="M372" s="21">
        <v>5.8999999999999999E-3</v>
      </c>
      <c r="N372" s="21">
        <v>7.9299999999999995E-2</v>
      </c>
      <c r="O372" s="21">
        <v>-1.3100000000000001E-2</v>
      </c>
      <c r="P372" s="21">
        <v>1.5599999999999999E-2</v>
      </c>
      <c r="Q372" s="21">
        <v>9.2999999999999992E-3</v>
      </c>
      <c r="R372" s="21">
        <v>4.5999999999999999E-3</v>
      </c>
      <c r="S372" s="21">
        <v>7.4899999999999994E-2</v>
      </c>
      <c r="T372" s="21">
        <v>0.15060000000000001</v>
      </c>
      <c r="U372" s="10">
        <v>0.99</v>
      </c>
      <c r="V372" s="10">
        <v>1.7</v>
      </c>
      <c r="W372" s="7">
        <v>0.86</v>
      </c>
      <c r="X372" s="20">
        <v>0.77800000000000002</v>
      </c>
      <c r="Y372" s="75">
        <v>2020</v>
      </c>
      <c r="Z372" s="7">
        <v>0.9</v>
      </c>
      <c r="AA372" s="7">
        <v>0</v>
      </c>
      <c r="AB372" s="51">
        <v>9</v>
      </c>
      <c r="AC372" s="51">
        <v>14</v>
      </c>
      <c r="AD372" s="51"/>
      <c r="AE372" s="51"/>
      <c r="AF372" s="51">
        <v>-2</v>
      </c>
      <c r="AG372" s="51"/>
      <c r="AH372" s="20">
        <v>0</v>
      </c>
      <c r="AI372" s="7" t="s">
        <v>8481</v>
      </c>
      <c r="AJ372" s="67" t="s">
        <v>8482</v>
      </c>
      <c r="AK372" s="44">
        <v>-0.53038674033149169</v>
      </c>
      <c r="AL372" s="44">
        <v>-0.62921348314606773</v>
      </c>
      <c r="AM372" s="44">
        <v>0.74999999999999778</v>
      </c>
      <c r="AN372" s="25">
        <v>0.70428015564202329</v>
      </c>
      <c r="AO372" s="25">
        <v>0.17315175097276261</v>
      </c>
      <c r="AP372" s="215">
        <v>25.7</v>
      </c>
      <c r="AQ372" s="215" t="s">
        <v>8552</v>
      </c>
      <c r="AR372" s="44">
        <v>9.8231827111984193E-3</v>
      </c>
      <c r="AS372" s="171" t="s">
        <v>7456</v>
      </c>
      <c r="AT372" s="171" t="s">
        <v>7472</v>
      </c>
      <c r="AU372" s="171" t="s">
        <v>7320</v>
      </c>
      <c r="AV372" s="7" t="s">
        <v>5474</v>
      </c>
      <c r="AW372" s="14" t="s">
        <v>6054</v>
      </c>
      <c r="AX372" s="49" t="s">
        <v>6009</v>
      </c>
      <c r="AY372" s="38" t="s">
        <v>5961</v>
      </c>
      <c r="AZ372" s="14" t="s">
        <v>6689</v>
      </c>
      <c r="BA372" s="49" t="s">
        <v>5967</v>
      </c>
      <c r="BB372" s="38" t="s">
        <v>5961</v>
      </c>
      <c r="BC372" s="7">
        <v>0.5</v>
      </c>
      <c r="BD372" s="14" t="s">
        <v>6101</v>
      </c>
      <c r="BE372" s="49" t="s">
        <v>5967</v>
      </c>
      <c r="BF372" s="38" t="s">
        <v>5961</v>
      </c>
      <c r="BG372" s="7">
        <v>0.5</v>
      </c>
      <c r="BH372" s="45">
        <v>93.153327476206897</v>
      </c>
      <c r="BI372" s="215" t="s">
        <v>8495</v>
      </c>
      <c r="BJ372" s="215" t="s">
        <v>8554</v>
      </c>
      <c r="BK372" s="7">
        <v>0.8</v>
      </c>
      <c r="BL372" s="25">
        <v>1.1811023622047273E-2</v>
      </c>
      <c r="BM372" s="20">
        <v>0.58474999999999999</v>
      </c>
      <c r="BN372" s="20">
        <v>0.53249999999999997</v>
      </c>
      <c r="BO372" s="20">
        <v>0.62749999999999995</v>
      </c>
      <c r="BP372" s="46">
        <v>15.117647058823529</v>
      </c>
      <c r="BQ372" s="215" t="s">
        <v>8483</v>
      </c>
      <c r="BR372" s="79">
        <v>-0.14732814526588839</v>
      </c>
      <c r="BS372" s="9">
        <v>2.7452438255659795E-2</v>
      </c>
      <c r="BT372" s="9">
        <v>2.8999806385562765E-2</v>
      </c>
      <c r="BU372" s="47" t="s">
        <v>5993</v>
      </c>
      <c r="BV372" s="47">
        <v>44396</v>
      </c>
      <c r="BW372" s="14" t="s">
        <v>5474</v>
      </c>
      <c r="BX372" s="83">
        <v>2.3206225680933959E-2</v>
      </c>
      <c r="BY372" s="82">
        <v>1.69</v>
      </c>
      <c r="BZ372" s="46">
        <v>15.207100591715976</v>
      </c>
      <c r="CA372" s="48" t="s">
        <v>8475</v>
      </c>
      <c r="CB372" s="45">
        <v>231.29999999999998</v>
      </c>
      <c r="CC372" s="45">
        <v>359.8</v>
      </c>
      <c r="CD372" s="45">
        <v>0</v>
      </c>
      <c r="CE372" s="45">
        <v>0</v>
      </c>
      <c r="CF372" s="14" t="s">
        <v>8894</v>
      </c>
      <c r="CG372" s="7" t="s">
        <v>8477</v>
      </c>
      <c r="CH372" s="215" t="s">
        <v>8498</v>
      </c>
      <c r="CI372" s="215" t="s">
        <v>8498</v>
      </c>
      <c r="CJ372" s="215" t="s">
        <v>8479</v>
      </c>
      <c r="CK372" s="43" t="s">
        <v>5474</v>
      </c>
      <c r="CL372" s="43" t="s">
        <v>5474</v>
      </c>
      <c r="CM372" s="43" t="s">
        <v>5474</v>
      </c>
      <c r="CN372" s="145">
        <v>359.8</v>
      </c>
      <c r="CO372" s="145">
        <v>231.29999999999998</v>
      </c>
      <c r="CP372" s="148">
        <v>2394.040516138517</v>
      </c>
      <c r="CQ372" s="189" t="s">
        <v>5474</v>
      </c>
      <c r="CR372" s="189" t="s">
        <v>5474</v>
      </c>
      <c r="CS372" s="99" t="s">
        <v>5474</v>
      </c>
      <c r="CT372" s="167" t="s">
        <v>5474</v>
      </c>
      <c r="CU372" s="43" t="s">
        <v>5474</v>
      </c>
      <c r="CV372" s="43" t="s">
        <v>5474</v>
      </c>
      <c r="CW372" s="43" t="s">
        <v>5474</v>
      </c>
      <c r="CX372" s="43" t="s">
        <v>5474</v>
      </c>
      <c r="CY372" s="43" t="s">
        <v>5474</v>
      </c>
      <c r="CZ372" s="43" t="s">
        <v>5474</v>
      </c>
      <c r="DA372" s="42" t="s">
        <v>5474</v>
      </c>
      <c r="DB372" s="42" t="s">
        <v>5474</v>
      </c>
      <c r="DC372" s="42" t="s">
        <v>5474</v>
      </c>
      <c r="DD372" s="42" t="s">
        <v>5474</v>
      </c>
      <c r="DE372" s="42" t="s">
        <v>5474</v>
      </c>
      <c r="DF372" s="42" t="s">
        <v>5474</v>
      </c>
      <c r="DG372" s="42" t="s">
        <v>5474</v>
      </c>
      <c r="DH372" s="42" t="s">
        <v>5474</v>
      </c>
    </row>
    <row r="373" spans="1:112">
      <c r="A373" s="22">
        <v>2891</v>
      </c>
      <c r="B373" s="7" t="s">
        <v>558</v>
      </c>
      <c r="C373" s="21">
        <v>8.2000000000000003E-2</v>
      </c>
      <c r="D373" s="21">
        <v>-0.28029999999999999</v>
      </c>
      <c r="E373" s="21">
        <v>0.22670000000000001</v>
      </c>
      <c r="F373" s="21">
        <v>-6.2399999999999997E-2</v>
      </c>
      <c r="G373" s="21">
        <v>-0.2349</v>
      </c>
      <c r="H373" s="21">
        <v>-0.30299999999999999</v>
      </c>
      <c r="I373" s="21">
        <v>0.97140000000000004</v>
      </c>
      <c r="J373" s="21">
        <v>0.75</v>
      </c>
      <c r="K373" s="21">
        <v>-2.0400000000000001E-2</v>
      </c>
      <c r="L373" s="21">
        <v>0.24440000000000001</v>
      </c>
      <c r="M373" s="21">
        <v>0.2858</v>
      </c>
      <c r="N373" s="21">
        <v>-8.09E-2</v>
      </c>
      <c r="O373" s="21">
        <v>0.159</v>
      </c>
      <c r="P373" s="21">
        <v>0.15609999999999999</v>
      </c>
      <c r="Q373" s="21">
        <v>6.4999999999999997E-3</v>
      </c>
      <c r="R373" s="21">
        <v>1E-4</v>
      </c>
      <c r="S373" s="21">
        <v>0.1137</v>
      </c>
      <c r="T373" s="21">
        <v>1.03E-2</v>
      </c>
      <c r="U373" s="10">
        <v>1.68</v>
      </c>
      <c r="V373" s="10">
        <v>2.87</v>
      </c>
      <c r="W373" s="7">
        <v>1.026</v>
      </c>
      <c r="X373" s="20">
        <v>0.55079999999999996</v>
      </c>
      <c r="Y373" s="75">
        <v>2020</v>
      </c>
      <c r="Z373" s="7">
        <v>1.05</v>
      </c>
      <c r="AA373" s="7">
        <v>0</v>
      </c>
      <c r="AB373" s="51">
        <v>21876</v>
      </c>
      <c r="AC373" s="51">
        <v>16075</v>
      </c>
      <c r="AD373" s="51">
        <v>3074</v>
      </c>
      <c r="AE373" s="51">
        <v>87</v>
      </c>
      <c r="AF373" s="51">
        <v>737</v>
      </c>
      <c r="AG373" s="51">
        <v>-1150</v>
      </c>
      <c r="AH373" s="20">
        <v>3.3E-3</v>
      </c>
      <c r="AI373" s="7" t="s">
        <v>8487</v>
      </c>
      <c r="AJ373" s="67" t="s">
        <v>8494</v>
      </c>
      <c r="AK373" s="44">
        <v>0.71755725190839681</v>
      </c>
      <c r="AL373" s="44">
        <v>0.54761904761904745</v>
      </c>
      <c r="AM373" s="44">
        <v>1</v>
      </c>
      <c r="AN373" s="25">
        <v>0.29504504504504508</v>
      </c>
      <c r="AO373" s="25">
        <v>9.4594594594594503E-2</v>
      </c>
      <c r="AP373" s="215">
        <v>22.2</v>
      </c>
      <c r="AQ373" s="215" t="s">
        <v>8552</v>
      </c>
      <c r="AR373" s="44">
        <v>9.0909090909090905E-3</v>
      </c>
      <c r="AS373" s="171" t="s">
        <v>7456</v>
      </c>
      <c r="AT373" s="171" t="s">
        <v>6913</v>
      </c>
      <c r="AU373" s="171" t="s">
        <v>6914</v>
      </c>
      <c r="AV373" s="7" t="s">
        <v>8470</v>
      </c>
      <c r="AW373" s="14" t="s">
        <v>6551</v>
      </c>
      <c r="AX373" s="49" t="s">
        <v>6009</v>
      </c>
      <c r="AY373" s="38" t="s">
        <v>5971</v>
      </c>
      <c r="AZ373" s="14" t="s">
        <v>6157</v>
      </c>
      <c r="BA373" s="49" t="s">
        <v>5967</v>
      </c>
      <c r="BB373" s="38" t="s">
        <v>5961</v>
      </c>
      <c r="BC373" s="7">
        <v>0.5</v>
      </c>
      <c r="BD373" s="14" t="s">
        <v>5966</v>
      </c>
      <c r="BE373" s="49" t="s">
        <v>5960</v>
      </c>
      <c r="BF373" s="38" t="s">
        <v>5961</v>
      </c>
      <c r="BG373" s="7">
        <v>1.2</v>
      </c>
      <c r="BH373" s="45">
        <v>28759.923079104185</v>
      </c>
      <c r="BI373" s="215" t="s">
        <v>8592</v>
      </c>
      <c r="BJ373" s="215" t="s">
        <v>8509</v>
      </c>
      <c r="BK373" s="7">
        <v>0.8</v>
      </c>
      <c r="BL373" s="25">
        <v>9.0909090909090592E-3</v>
      </c>
      <c r="BM373" s="20">
        <v>0.64868749999999997</v>
      </c>
      <c r="BN373" s="20">
        <v>0.58750000000000002</v>
      </c>
      <c r="BO373" s="20">
        <v>0.69874999999999987</v>
      </c>
      <c r="BP373" s="46">
        <v>7.7351916376306615</v>
      </c>
      <c r="BQ373" s="215" t="s">
        <v>8585</v>
      </c>
      <c r="BR373" s="79">
        <v>0.61081081081081079</v>
      </c>
      <c r="BS373" s="9">
        <v>4.0131447249804886E-2</v>
      </c>
      <c r="BT373" s="9">
        <v>4.1206240788683512E-2</v>
      </c>
      <c r="BU373" s="47" t="s">
        <v>5993</v>
      </c>
      <c r="BV373" s="47" t="s">
        <v>5993</v>
      </c>
      <c r="BW373" s="14" t="s">
        <v>8561</v>
      </c>
      <c r="BX373" s="83">
        <v>1.0135135135135136</v>
      </c>
      <c r="BY373" s="82">
        <v>2.98</v>
      </c>
      <c r="BZ373" s="46">
        <v>7.449664429530201</v>
      </c>
      <c r="CA373" s="48" t="s">
        <v>8593</v>
      </c>
      <c r="CB373" s="45">
        <v>485647.2</v>
      </c>
      <c r="CC373" s="45">
        <v>356865</v>
      </c>
      <c r="CD373" s="45">
        <v>68242.8</v>
      </c>
      <c r="CE373" s="45">
        <v>1931.3999999999999</v>
      </c>
      <c r="CF373" s="14" t="s">
        <v>8895</v>
      </c>
      <c r="CG373" s="7" t="s">
        <v>8477</v>
      </c>
      <c r="CH373" s="215" t="s">
        <v>8498</v>
      </c>
      <c r="CI373" s="215" t="s">
        <v>8478</v>
      </c>
      <c r="CJ373" s="215" t="s">
        <v>8479</v>
      </c>
      <c r="CK373" s="43" t="s">
        <v>6887</v>
      </c>
      <c r="CL373" s="43" t="s">
        <v>5474</v>
      </c>
      <c r="CM373" s="43" t="s">
        <v>5474</v>
      </c>
      <c r="CN373" s="145">
        <v>358796.4</v>
      </c>
      <c r="CO373" s="145">
        <v>553890</v>
      </c>
      <c r="CP373" s="148">
        <v>638470.29235611286</v>
      </c>
      <c r="CQ373" s="189" t="s">
        <v>5474</v>
      </c>
      <c r="CR373" s="189" t="s">
        <v>5474</v>
      </c>
      <c r="CS373" s="99" t="s">
        <v>5474</v>
      </c>
      <c r="CT373" s="167" t="s">
        <v>5474</v>
      </c>
      <c r="CU373" s="43" t="s">
        <v>5474</v>
      </c>
      <c r="CV373" s="43" t="s">
        <v>5474</v>
      </c>
      <c r="CW373" s="43" t="s">
        <v>5474</v>
      </c>
      <c r="CX373" s="43" t="s">
        <v>5474</v>
      </c>
      <c r="CY373" s="43" t="s">
        <v>5474</v>
      </c>
      <c r="CZ373" s="43" t="s">
        <v>5474</v>
      </c>
      <c r="DA373" s="42" t="s">
        <v>5474</v>
      </c>
      <c r="DB373" s="42" t="s">
        <v>5474</v>
      </c>
      <c r="DC373" s="42" t="s">
        <v>5474</v>
      </c>
      <c r="DD373" s="42" t="s">
        <v>5474</v>
      </c>
      <c r="DE373" s="42" t="s">
        <v>5474</v>
      </c>
      <c r="DF373" s="42" t="s">
        <v>5474</v>
      </c>
      <c r="DG373" s="42" t="s">
        <v>5474</v>
      </c>
      <c r="DH373" s="42" t="s">
        <v>5477</v>
      </c>
    </row>
    <row r="374" spans="1:112">
      <c r="A374" s="22">
        <v>9911</v>
      </c>
      <c r="B374" s="7" t="s">
        <v>1589</v>
      </c>
      <c r="C374" s="21">
        <v>7.4999999999999997E-2</v>
      </c>
      <c r="D374" s="21">
        <v>0.1903</v>
      </c>
      <c r="E374" s="21">
        <v>-4.0000000000000001E-3</v>
      </c>
      <c r="F374" s="21">
        <v>6.7199999999999996E-2</v>
      </c>
      <c r="G374" s="21">
        <v>0.2069</v>
      </c>
      <c r="H374" s="21">
        <v>-0.29849999999999999</v>
      </c>
      <c r="I374" s="21">
        <v>0.34289999999999998</v>
      </c>
      <c r="J374" s="21">
        <v>0.57240000000000002</v>
      </c>
      <c r="K374" s="21">
        <v>-2.3300000000000001E-2</v>
      </c>
      <c r="L374" s="21">
        <v>-5.1999999999999998E-3</v>
      </c>
      <c r="M374" s="21">
        <v>-8.9999999999999998E-4</v>
      </c>
      <c r="N374" s="21">
        <v>-3.8100000000000002E-2</v>
      </c>
      <c r="O374" s="21">
        <v>1.5699999999999999E-2</v>
      </c>
      <c r="P374" s="21">
        <v>1.3599999999999999E-2</v>
      </c>
      <c r="Q374" s="21">
        <v>7.1000000000000004E-3</v>
      </c>
      <c r="R374" s="21">
        <v>4.1999999999999997E-3</v>
      </c>
      <c r="S374" s="21">
        <v>0.183</v>
      </c>
      <c r="T374" s="21">
        <v>0.12570000000000001</v>
      </c>
      <c r="U374" s="10">
        <v>2.2799999999999998</v>
      </c>
      <c r="V374" s="10">
        <v>4.9000000000000004</v>
      </c>
      <c r="W374" s="7">
        <v>2.72</v>
      </c>
      <c r="X374" s="20">
        <v>0.78059999999999996</v>
      </c>
      <c r="Y374" s="75">
        <v>2020</v>
      </c>
      <c r="Z374" s="7">
        <v>3.2</v>
      </c>
      <c r="AA374" s="7">
        <v>0</v>
      </c>
      <c r="AB374" s="51">
        <v>113</v>
      </c>
      <c r="AC374" s="51">
        <v>43</v>
      </c>
      <c r="AD374" s="51">
        <v>1</v>
      </c>
      <c r="AE374" s="51"/>
      <c r="AF374" s="51">
        <v>-18</v>
      </c>
      <c r="AG374" s="51">
        <v>1</v>
      </c>
      <c r="AH374" s="20">
        <v>0</v>
      </c>
      <c r="AI374" s="7" t="s">
        <v>8507</v>
      </c>
      <c r="AJ374" s="67" t="s">
        <v>8468</v>
      </c>
      <c r="AK374" s="44">
        <v>0.85057471264367801</v>
      </c>
      <c r="AL374" s="44">
        <v>0.74468085106382942</v>
      </c>
      <c r="AM374" s="44">
        <v>0.74999999999998224</v>
      </c>
      <c r="AN374" s="25">
        <v>0.37936046511627913</v>
      </c>
      <c r="AO374" s="25">
        <v>6.8313953488372131E-2</v>
      </c>
      <c r="AP374" s="215">
        <v>68.8</v>
      </c>
      <c r="AQ374" s="215" t="s">
        <v>8552</v>
      </c>
      <c r="AR374" s="44">
        <v>4.3795620437956199E-3</v>
      </c>
      <c r="AS374" s="171" t="s">
        <v>7456</v>
      </c>
      <c r="AT374" s="171" t="s">
        <v>7709</v>
      </c>
      <c r="AU374" s="171" t="s">
        <v>7041</v>
      </c>
      <c r="AV374" s="7" t="s">
        <v>5474</v>
      </c>
      <c r="AW374" s="14" t="s">
        <v>6054</v>
      </c>
      <c r="AX374" s="49" t="s">
        <v>6009</v>
      </c>
      <c r="AY374" s="38" t="s">
        <v>5961</v>
      </c>
      <c r="AZ374" s="14" t="s">
        <v>6257</v>
      </c>
      <c r="BA374" s="49" t="s">
        <v>5981</v>
      </c>
      <c r="BB374" s="38" t="s">
        <v>5971</v>
      </c>
      <c r="BC374" s="7">
        <v>0.6</v>
      </c>
      <c r="BD374" s="14" t="s">
        <v>6485</v>
      </c>
      <c r="BE374" s="49" t="s">
        <v>6039</v>
      </c>
      <c r="BF374" s="38" t="s">
        <v>6012</v>
      </c>
      <c r="BG374" s="7">
        <v>0.5</v>
      </c>
      <c r="BH374" s="45">
        <v>181.83004455117828</v>
      </c>
      <c r="BI374" s="215" t="s">
        <v>8471</v>
      </c>
      <c r="BJ374" s="215" t="s">
        <v>8554</v>
      </c>
      <c r="BK374" s="7">
        <v>1.1000000000000001</v>
      </c>
      <c r="BL374" s="25">
        <v>4.3795620437955792E-3</v>
      </c>
      <c r="BM374" s="20">
        <v>0.63375000000000004</v>
      </c>
      <c r="BN374" s="20">
        <v>0.64749999999999996</v>
      </c>
      <c r="BO374" s="20">
        <v>0.62249999999999994</v>
      </c>
      <c r="BP374" s="46">
        <v>14.04081632653061</v>
      </c>
      <c r="BQ374" s="215" t="s">
        <v>8513</v>
      </c>
      <c r="BR374" s="79">
        <v>-5.8287790697674383E-2</v>
      </c>
      <c r="BS374" s="9">
        <v>3.3488973227549179E-2</v>
      </c>
      <c r="BT374" s="9">
        <v>4.0425140833103113E-2</v>
      </c>
      <c r="BU374" s="47" t="s">
        <v>5993</v>
      </c>
      <c r="BV374" s="47">
        <v>44364</v>
      </c>
      <c r="BW374" s="14" t="s">
        <v>5474</v>
      </c>
      <c r="BX374" s="83">
        <v>0.13005465116279075</v>
      </c>
      <c r="BY374" s="82">
        <v>4.9800000000000004</v>
      </c>
      <c r="BZ374" s="46">
        <v>13.815261044176705</v>
      </c>
      <c r="CA374" s="48" t="s">
        <v>8475</v>
      </c>
      <c r="CB374" s="45">
        <v>7774.4</v>
      </c>
      <c r="CC374" s="45">
        <v>2958.4</v>
      </c>
      <c r="CD374" s="45">
        <v>68.8</v>
      </c>
      <c r="CE374" s="45">
        <v>0</v>
      </c>
      <c r="CF374" s="14" t="s">
        <v>8896</v>
      </c>
      <c r="CG374" s="7" t="s">
        <v>8477</v>
      </c>
      <c r="CH374" s="215" t="s">
        <v>8498</v>
      </c>
      <c r="CI374" s="215" t="s">
        <v>8498</v>
      </c>
      <c r="CJ374" s="215" t="s">
        <v>8498</v>
      </c>
      <c r="CK374" s="43" t="s">
        <v>5474</v>
      </c>
      <c r="CL374" s="43" t="s">
        <v>5474</v>
      </c>
      <c r="CM374" s="43" t="s">
        <v>5474</v>
      </c>
      <c r="CN374" s="145">
        <v>2958.4</v>
      </c>
      <c r="CO374" s="145">
        <v>7843.2</v>
      </c>
      <c r="CP374" s="148">
        <v>12509.907065121064</v>
      </c>
      <c r="CQ374" s="189" t="s">
        <v>5474</v>
      </c>
      <c r="CR374" s="189" t="s">
        <v>5474</v>
      </c>
      <c r="CS374" s="99" t="s">
        <v>5474</v>
      </c>
      <c r="CT374" s="167" t="s">
        <v>5474</v>
      </c>
      <c r="CU374" s="43" t="s">
        <v>5474</v>
      </c>
      <c r="CV374" s="43" t="s">
        <v>5474</v>
      </c>
      <c r="CW374" s="43" t="s">
        <v>5474</v>
      </c>
      <c r="CX374" s="43" t="s">
        <v>5474</v>
      </c>
      <c r="CY374" s="43" t="s">
        <v>5474</v>
      </c>
      <c r="CZ374" s="43" t="s">
        <v>5474</v>
      </c>
      <c r="DA374" s="42" t="s">
        <v>5474</v>
      </c>
      <c r="DB374" s="42" t="s">
        <v>5474</v>
      </c>
      <c r="DC374" s="42" t="s">
        <v>5474</v>
      </c>
      <c r="DD374" s="42" t="s">
        <v>5474</v>
      </c>
      <c r="DE374" s="42" t="s">
        <v>5474</v>
      </c>
      <c r="DF374" s="42" t="s">
        <v>5474</v>
      </c>
      <c r="DG374" s="42" t="s">
        <v>5474</v>
      </c>
      <c r="DH374" s="42" t="s">
        <v>5474</v>
      </c>
    </row>
    <row r="375" spans="1:112">
      <c r="A375" s="22">
        <v>6261</v>
      </c>
      <c r="B375" s="7" t="s">
        <v>1335</v>
      </c>
      <c r="C375" s="21">
        <v>5.6000000000000001E-2</v>
      </c>
      <c r="D375" s="21">
        <v>0.73299999999999998</v>
      </c>
      <c r="E375" s="21">
        <v>2.9499999999999998E-2</v>
      </c>
      <c r="F375" s="21">
        <v>0.83530000000000004</v>
      </c>
      <c r="G375" s="21">
        <v>0.51190000000000002</v>
      </c>
      <c r="H375" s="21">
        <v>0.14069999999999999</v>
      </c>
      <c r="I375" s="21">
        <v>2.3881000000000001</v>
      </c>
      <c r="J375" s="21">
        <v>1.2303999999999999</v>
      </c>
      <c r="K375" s="21">
        <v>3.3399999999999999E-2</v>
      </c>
      <c r="L375" s="21">
        <v>0.1193</v>
      </c>
      <c r="M375" s="21">
        <v>5.28E-2</v>
      </c>
      <c r="N375" s="21">
        <v>4.3400000000000001E-2</v>
      </c>
      <c r="O375" s="21">
        <v>0.16089999999999999</v>
      </c>
      <c r="P375" s="21">
        <v>6.3100000000000003E-2</v>
      </c>
      <c r="Q375" s="21">
        <v>9.1999999999999998E-3</v>
      </c>
      <c r="R375" s="21">
        <v>6.6E-3</v>
      </c>
      <c r="S375" s="21">
        <v>7.5399999999999995E-2</v>
      </c>
      <c r="T375" s="21">
        <v>6.0900000000000003E-2</v>
      </c>
      <c r="U375" s="10">
        <v>4.26</v>
      </c>
      <c r="V375" s="10">
        <v>6.47</v>
      </c>
      <c r="W375" s="7">
        <v>3.44</v>
      </c>
      <c r="X375" s="20">
        <v>0.93320000000000003</v>
      </c>
      <c r="Y375" s="75">
        <v>2020</v>
      </c>
      <c r="Z375" s="7">
        <v>4</v>
      </c>
      <c r="AA375" s="7">
        <v>0</v>
      </c>
      <c r="AB375" s="51">
        <v>484</v>
      </c>
      <c r="AC375" s="51">
        <v>-433</v>
      </c>
      <c r="AD375" s="51"/>
      <c r="AE375" s="51"/>
      <c r="AF375" s="51">
        <v>22</v>
      </c>
      <c r="AG375" s="51">
        <v>-55</v>
      </c>
      <c r="AH375" s="20">
        <v>0</v>
      </c>
      <c r="AI375" s="7" t="s">
        <v>8487</v>
      </c>
      <c r="AJ375" s="67" t="s">
        <v>8482</v>
      </c>
      <c r="AK375" s="44">
        <v>0.70201096892138948</v>
      </c>
      <c r="AL375" s="44">
        <v>-0.57948717948717932</v>
      </c>
      <c r="AM375" s="44">
        <v>0.86956521739130543</v>
      </c>
      <c r="AN375" s="25">
        <v>0.60643015521064303</v>
      </c>
      <c r="AO375" s="25">
        <v>0.21618625277161863</v>
      </c>
      <c r="AP375" s="215">
        <v>90.2</v>
      </c>
      <c r="AQ375" s="215" t="s">
        <v>8552</v>
      </c>
      <c r="AR375" s="44">
        <v>2.38365493757094E-2</v>
      </c>
      <c r="AS375" s="171" t="s">
        <v>6996</v>
      </c>
      <c r="AT375" s="171" t="s">
        <v>6953</v>
      </c>
      <c r="AU375" s="171" t="s">
        <v>6911</v>
      </c>
      <c r="AV375" s="7" t="s">
        <v>5474</v>
      </c>
      <c r="AW375" s="14" t="s">
        <v>8051</v>
      </c>
      <c r="AX375" s="49" t="s">
        <v>6009</v>
      </c>
      <c r="AY375" s="38" t="s">
        <v>5961</v>
      </c>
      <c r="AZ375" s="14" t="s">
        <v>6597</v>
      </c>
      <c r="BA375" s="49" t="s">
        <v>5967</v>
      </c>
      <c r="BB375" s="38" t="s">
        <v>5961</v>
      </c>
      <c r="BC375" s="7">
        <v>0.4</v>
      </c>
      <c r="BD375" s="14" t="s">
        <v>6035</v>
      </c>
      <c r="BE375" s="49" t="s">
        <v>5960</v>
      </c>
      <c r="BF375" s="38" t="s">
        <v>5961</v>
      </c>
      <c r="BG375" s="7">
        <v>0.4</v>
      </c>
      <c r="BH375" s="45">
        <v>2647.5418313131663</v>
      </c>
      <c r="BI375" s="215" t="s">
        <v>8518</v>
      </c>
      <c r="BJ375" s="215" t="s">
        <v>8520</v>
      </c>
      <c r="BK375" s="7">
        <v>1.2</v>
      </c>
      <c r="BL375" s="25">
        <v>2.2675736961451247E-2</v>
      </c>
      <c r="BM375" s="20">
        <v>0.74899999999999989</v>
      </c>
      <c r="BN375" s="20">
        <v>0.78749999999999987</v>
      </c>
      <c r="BO375" s="20">
        <v>0.71749999999999992</v>
      </c>
      <c r="BP375" s="46">
        <v>13.941267387944359</v>
      </c>
      <c r="BQ375" s="215" t="s">
        <v>8585</v>
      </c>
      <c r="BR375" s="79">
        <v>0.38979896526237978</v>
      </c>
      <c r="BS375" s="9">
        <v>3.2099689102563778E-2</v>
      </c>
      <c r="BT375" s="9">
        <v>3.8272006764860089E-2</v>
      </c>
      <c r="BU375" s="47" t="s">
        <v>5993</v>
      </c>
      <c r="BV375" s="47" t="s">
        <v>5993</v>
      </c>
      <c r="BW375" s="14" t="s">
        <v>8514</v>
      </c>
      <c r="BX375" s="83">
        <v>0.66775875831485543</v>
      </c>
      <c r="BY375" s="82">
        <v>8.0599999999999987</v>
      </c>
      <c r="BZ375" s="46">
        <v>11.191066997518613</v>
      </c>
      <c r="CA375" s="48" t="s">
        <v>8485</v>
      </c>
      <c r="CB375" s="45">
        <v>43656.800000000003</v>
      </c>
      <c r="CC375" s="45">
        <v>-39056.6</v>
      </c>
      <c r="CD375" s="45">
        <v>0</v>
      </c>
      <c r="CE375" s="45">
        <v>0</v>
      </c>
      <c r="CF375" s="14" t="s">
        <v>8897</v>
      </c>
      <c r="CG375" s="7" t="s">
        <v>8477</v>
      </c>
      <c r="CH375" s="215" t="s">
        <v>8478</v>
      </c>
      <c r="CI375" s="215" t="s">
        <v>8479</v>
      </c>
      <c r="CJ375" s="215" t="s">
        <v>8479</v>
      </c>
      <c r="CK375" s="43" t="s">
        <v>5474</v>
      </c>
      <c r="CL375" s="43" t="s">
        <v>5474</v>
      </c>
      <c r="CM375" s="43" t="s">
        <v>6994</v>
      </c>
      <c r="CN375" s="145">
        <v>-39056.6</v>
      </c>
      <c r="CO375" s="145">
        <v>43656.800000000003</v>
      </c>
      <c r="CP375" s="148">
        <v>238808.27318444761</v>
      </c>
      <c r="CQ375" s="189" t="s">
        <v>5474</v>
      </c>
      <c r="CR375" s="189" t="s">
        <v>5474</v>
      </c>
      <c r="CS375" s="99" t="s">
        <v>5474</v>
      </c>
      <c r="CT375" s="167" t="s">
        <v>5474</v>
      </c>
      <c r="CU375" s="43" t="s">
        <v>5474</v>
      </c>
      <c r="CV375" s="43" t="s">
        <v>5474</v>
      </c>
      <c r="CW375" s="43" t="s">
        <v>5474</v>
      </c>
      <c r="CX375" s="43" t="s">
        <v>5474</v>
      </c>
      <c r="CY375" s="43" t="s">
        <v>5474</v>
      </c>
      <c r="CZ375" s="43" t="s">
        <v>5474</v>
      </c>
      <c r="DA375" s="42" t="s">
        <v>5474</v>
      </c>
      <c r="DB375" s="42" t="s">
        <v>5474</v>
      </c>
      <c r="DC375" s="42" t="s">
        <v>5474</v>
      </c>
      <c r="DD375" s="42" t="s">
        <v>5474</v>
      </c>
      <c r="DE375" s="42" t="s">
        <v>5474</v>
      </c>
      <c r="DF375" s="42" t="s">
        <v>5474</v>
      </c>
      <c r="DG375" s="42" t="s">
        <v>5474</v>
      </c>
      <c r="DH375" s="42" t="s">
        <v>5474</v>
      </c>
    </row>
    <row r="376" spans="1:112">
      <c r="A376" s="22">
        <v>3231</v>
      </c>
      <c r="B376" s="7" t="s">
        <v>686</v>
      </c>
      <c r="C376" s="21">
        <v>-6.0999999999999999E-2</v>
      </c>
      <c r="D376" s="21">
        <v>-0.13950000000000001</v>
      </c>
      <c r="E376" s="21">
        <v>7.3000000000000001E-3</v>
      </c>
      <c r="F376" s="21">
        <v>-6.9099999999999995E-2</v>
      </c>
      <c r="G376" s="21">
        <v>-5.8299999999999998E-2</v>
      </c>
      <c r="H376" s="21">
        <v>36.25</v>
      </c>
      <c r="I376" s="21">
        <v>0.47520000000000001</v>
      </c>
      <c r="J376" s="21">
        <v>0.20469999999999999</v>
      </c>
      <c r="K376" s="21">
        <v>8.0000000000000004E-4</v>
      </c>
      <c r="L376" s="21">
        <v>3.0999999999999999E-3</v>
      </c>
      <c r="M376" s="21">
        <v>5.5999999999999999E-3</v>
      </c>
      <c r="N376" s="21">
        <v>-8.0000000000000004E-4</v>
      </c>
      <c r="O376" s="21">
        <v>-4.4000000000000003E-3</v>
      </c>
      <c r="P376" s="21">
        <v>5.0000000000000001E-4</v>
      </c>
      <c r="Q376" s="21">
        <v>5.7000000000000002E-3</v>
      </c>
      <c r="R376" s="21">
        <v>-6.9999999999999999E-4</v>
      </c>
      <c r="S376" s="21">
        <v>9.8000000000000004E-2</v>
      </c>
      <c r="T376" s="21">
        <v>2.9100000000000001E-2</v>
      </c>
      <c r="U376" s="10">
        <v>1.53</v>
      </c>
      <c r="V376" s="10">
        <v>3.35</v>
      </c>
      <c r="W376" s="7">
        <v>1.7358</v>
      </c>
      <c r="X376" s="20">
        <v>0.87780000000000002</v>
      </c>
      <c r="Y376" s="75">
        <v>2020</v>
      </c>
      <c r="Z376" s="7">
        <v>2.2000000000000002</v>
      </c>
      <c r="AA376" s="7">
        <v>0</v>
      </c>
      <c r="AB376" s="51">
        <v>-10565</v>
      </c>
      <c r="AC376" s="51">
        <v>2861</v>
      </c>
      <c r="AD376" s="51">
        <v>1752</v>
      </c>
      <c r="AE376" s="51">
        <v>21</v>
      </c>
      <c r="AF376" s="51">
        <v>4462</v>
      </c>
      <c r="AG376" s="51">
        <v>719</v>
      </c>
      <c r="AH376" s="20">
        <v>4.48E-2</v>
      </c>
      <c r="AI376" s="7" t="s">
        <v>8493</v>
      </c>
      <c r="AJ376" s="67" t="s">
        <v>8536</v>
      </c>
      <c r="AK376" s="44">
        <v>-0.85454545454545461</v>
      </c>
      <c r="AL376" s="44">
        <v>0.68571428571428528</v>
      </c>
      <c r="AM376" s="44">
        <v>-0.74999999999999556</v>
      </c>
      <c r="AN376" s="25">
        <v>0.29729729729729715</v>
      </c>
      <c r="AO376" s="25">
        <v>6.3063063063063057E-2</v>
      </c>
      <c r="AP376" s="215">
        <v>27.75</v>
      </c>
      <c r="AQ376" s="215" t="s">
        <v>8552</v>
      </c>
      <c r="AR376" s="44">
        <v>5.4347826086956503E-3</v>
      </c>
      <c r="AS376" s="171" t="s">
        <v>6996</v>
      </c>
      <c r="AT376" s="171" t="s">
        <v>7045</v>
      </c>
      <c r="AU376" s="171" t="s">
        <v>7205</v>
      </c>
      <c r="AV376" s="7" t="s">
        <v>8470</v>
      </c>
      <c r="AW376" s="14" t="s">
        <v>7804</v>
      </c>
      <c r="AX376" s="49" t="s">
        <v>6009</v>
      </c>
      <c r="AY376" s="38" t="s">
        <v>5961</v>
      </c>
      <c r="AZ376" s="14" t="s">
        <v>6637</v>
      </c>
      <c r="BA376" s="49" t="s">
        <v>6039</v>
      </c>
      <c r="BB376" s="38" t="s">
        <v>6007</v>
      </c>
      <c r="BC376" s="7">
        <v>0.5</v>
      </c>
      <c r="BD376" s="14" t="s">
        <v>6042</v>
      </c>
      <c r="BE376" s="49" t="s">
        <v>5967</v>
      </c>
      <c r="BF376" s="38" t="s">
        <v>5971</v>
      </c>
      <c r="BG376" s="7">
        <v>0.6</v>
      </c>
      <c r="BH376" s="45">
        <v>7755.9138448067979</v>
      </c>
      <c r="BI376" s="215" t="s">
        <v>8499</v>
      </c>
      <c r="BJ376" s="215" t="s">
        <v>8568</v>
      </c>
      <c r="BK376" s="7">
        <v>0.7</v>
      </c>
      <c r="BL376" s="25">
        <v>1.8050541516245744E-3</v>
      </c>
      <c r="BM376" s="20">
        <v>0.6070000000000001</v>
      </c>
      <c r="BN376" s="20">
        <v>0.55750000000000011</v>
      </c>
      <c r="BO376" s="20">
        <v>0.64749999999999996</v>
      </c>
      <c r="BP376" s="46">
        <v>8.2835820895522385</v>
      </c>
      <c r="BQ376" s="215" t="s">
        <v>8569</v>
      </c>
      <c r="BR376" s="79">
        <v>0.70287927927927951</v>
      </c>
      <c r="BS376" s="9">
        <v>5.6371577622261082E-2</v>
      </c>
      <c r="BT376" s="9">
        <v>7.3002216313843293E-2</v>
      </c>
      <c r="BU376" s="47" t="s">
        <v>5993</v>
      </c>
      <c r="BV376" s="47">
        <v>44398</v>
      </c>
      <c r="BW376" s="14" t="s">
        <v>5474</v>
      </c>
      <c r="BX376" s="83">
        <v>1.0434551351351351</v>
      </c>
      <c r="BY376" s="82">
        <v>3.23</v>
      </c>
      <c r="BZ376" s="46">
        <v>8.5913312693498458</v>
      </c>
      <c r="CA376" s="48" t="s">
        <v>8593</v>
      </c>
      <c r="CB376" s="45">
        <v>-293178.75</v>
      </c>
      <c r="CC376" s="45">
        <v>79392.75</v>
      </c>
      <c r="CD376" s="45">
        <v>48618</v>
      </c>
      <c r="CE376" s="45">
        <v>582.75</v>
      </c>
      <c r="CF376" s="14" t="s">
        <v>8898</v>
      </c>
      <c r="CG376" s="7" t="s">
        <v>8556</v>
      </c>
      <c r="CH376" s="215" t="s">
        <v>8478</v>
      </c>
      <c r="CI376" s="215" t="s">
        <v>8498</v>
      </c>
      <c r="CJ376" s="215" t="s">
        <v>8479</v>
      </c>
      <c r="CK376" s="43" t="s">
        <v>6927</v>
      </c>
      <c r="CL376" s="43" t="s">
        <v>5474</v>
      </c>
      <c r="CM376" s="43" t="s">
        <v>5474</v>
      </c>
      <c r="CN376" s="145">
        <v>79975.5</v>
      </c>
      <c r="CO376" s="145">
        <v>-244560.75</v>
      </c>
      <c r="CP376" s="148">
        <v>215226.60919338863</v>
      </c>
      <c r="CQ376" s="189" t="s">
        <v>5474</v>
      </c>
      <c r="CR376" s="189" t="s">
        <v>5474</v>
      </c>
      <c r="CS376" s="99" t="s">
        <v>5474</v>
      </c>
      <c r="CT376" s="167" t="s">
        <v>5474</v>
      </c>
      <c r="CU376" s="43" t="s">
        <v>5474</v>
      </c>
      <c r="CV376" s="43" t="s">
        <v>5474</v>
      </c>
      <c r="CW376" s="43" t="s">
        <v>5474</v>
      </c>
      <c r="CX376" s="43" t="s">
        <v>5474</v>
      </c>
      <c r="CY376" s="43" t="s">
        <v>5474</v>
      </c>
      <c r="CZ376" s="43" t="s">
        <v>5474</v>
      </c>
      <c r="DA376" s="42" t="s">
        <v>5474</v>
      </c>
      <c r="DB376" s="42" t="s">
        <v>5474</v>
      </c>
      <c r="DC376" s="42" t="s">
        <v>5474</v>
      </c>
      <c r="DD376" s="42" t="s">
        <v>5474</v>
      </c>
      <c r="DE376" s="42" t="s">
        <v>5474</v>
      </c>
      <c r="DF376" s="42" t="s">
        <v>5474</v>
      </c>
      <c r="DG376" s="42" t="s">
        <v>5474</v>
      </c>
      <c r="DH376" s="42" t="s">
        <v>5478</v>
      </c>
    </row>
    <row r="377" spans="1:112">
      <c r="A377" s="22">
        <v>6237</v>
      </c>
      <c r="B377" s="7" t="s">
        <v>1320</v>
      </c>
      <c r="C377" s="21">
        <v>5.33E-2</v>
      </c>
      <c r="D377" s="21">
        <v>1.3289</v>
      </c>
      <c r="E377" s="21">
        <v>0.1424</v>
      </c>
      <c r="F377" s="21">
        <v>0.9466</v>
      </c>
      <c r="G377" s="21">
        <v>2.1143000000000001</v>
      </c>
      <c r="H377" s="21">
        <v>1.3332999999999999</v>
      </c>
      <c r="I377" s="21">
        <v>7.3125</v>
      </c>
      <c r="J377" s="21">
        <v>19</v>
      </c>
      <c r="K377" s="21">
        <v>0.1193</v>
      </c>
      <c r="L377" s="21">
        <v>9.06E-2</v>
      </c>
      <c r="M377" s="21">
        <v>4.1000000000000003E-3</v>
      </c>
      <c r="N377" s="21">
        <v>0.21299999999999999</v>
      </c>
      <c r="O377" s="21">
        <v>0.37280000000000002</v>
      </c>
      <c r="P377" s="21">
        <v>0.50490000000000002</v>
      </c>
      <c r="Q377" s="21">
        <v>7.7200000000000005E-2</v>
      </c>
      <c r="R377" s="21">
        <v>6.9500000000000006E-2</v>
      </c>
      <c r="S377" s="21">
        <v>4.5999999999999999E-2</v>
      </c>
      <c r="T377" s="21">
        <v>4.24E-2</v>
      </c>
      <c r="U377" s="10">
        <v>3.8</v>
      </c>
      <c r="V377" s="10">
        <v>6.02</v>
      </c>
      <c r="W377" s="7">
        <v>0.45050000000000001</v>
      </c>
      <c r="X377" s="20">
        <v>0.30659999999999998</v>
      </c>
      <c r="Y377" s="75">
        <v>2020</v>
      </c>
      <c r="Z377" s="7">
        <v>0.99960000000000004</v>
      </c>
      <c r="AA377" s="7">
        <v>0</v>
      </c>
      <c r="AB377" s="51">
        <v>-514</v>
      </c>
      <c r="AC377" s="51">
        <v>-901</v>
      </c>
      <c r="AD377" s="51">
        <v>35</v>
      </c>
      <c r="AE377" s="51"/>
      <c r="AF377" s="51">
        <v>-38</v>
      </c>
      <c r="AG377" s="51">
        <v>-63</v>
      </c>
      <c r="AH377" s="20">
        <v>5.7999999999999996E-3</v>
      </c>
      <c r="AI377" s="7" t="s">
        <v>8481</v>
      </c>
      <c r="AJ377" s="67" t="s">
        <v>8494</v>
      </c>
      <c r="AK377" s="44">
        <v>0.56474428726877046</v>
      </c>
      <c r="AL377" s="44">
        <v>-0.73684210526315785</v>
      </c>
      <c r="AM377" s="44">
        <v>0.90909090909090906</v>
      </c>
      <c r="AN377" s="25">
        <v>1.1782051282051282</v>
      </c>
      <c r="AO377" s="25">
        <v>0.40598290598290598</v>
      </c>
      <c r="AP377" s="215">
        <v>117</v>
      </c>
      <c r="AQ377" s="215" t="s">
        <v>8552</v>
      </c>
      <c r="AR377" s="44">
        <v>5.4054054054054002E-2</v>
      </c>
      <c r="AS377" s="171" t="s">
        <v>7976</v>
      </c>
      <c r="AT377" s="171" t="s">
        <v>8243</v>
      </c>
      <c r="AU377" s="171" t="s">
        <v>6980</v>
      </c>
      <c r="AV377" s="7" t="s">
        <v>8470</v>
      </c>
      <c r="AW377" s="14" t="s">
        <v>6065</v>
      </c>
      <c r="AX377" s="49" t="s">
        <v>6009</v>
      </c>
      <c r="AY377" s="38" t="s">
        <v>6007</v>
      </c>
      <c r="AZ377" s="14" t="s">
        <v>6123</v>
      </c>
      <c r="BA377" s="49" t="s">
        <v>5967</v>
      </c>
      <c r="BB377" s="38" t="s">
        <v>5971</v>
      </c>
      <c r="BC377" s="7">
        <v>0.4</v>
      </c>
      <c r="BD377" s="14" t="s">
        <v>6014</v>
      </c>
      <c r="BE377" s="49" t="s">
        <v>5967</v>
      </c>
      <c r="BF377" s="38" t="s">
        <v>5961</v>
      </c>
      <c r="BG377" s="7">
        <v>0.3</v>
      </c>
      <c r="BH377" s="45">
        <v>3464.0464805879265</v>
      </c>
      <c r="BI377" s="215" t="s">
        <v>8518</v>
      </c>
      <c r="BJ377" s="215" t="s">
        <v>8520</v>
      </c>
      <c r="BK377" s="7">
        <v>1.2</v>
      </c>
      <c r="BL377" s="25">
        <v>4.4642857142857144E-2</v>
      </c>
      <c r="BM377" s="20">
        <v>0.80425000000000013</v>
      </c>
      <c r="BN377" s="20">
        <v>0.84000000000000008</v>
      </c>
      <c r="BO377" s="20">
        <v>0.77500000000000002</v>
      </c>
      <c r="BP377" s="46">
        <v>19.435215946843854</v>
      </c>
      <c r="BQ377" s="215" t="s">
        <v>8483</v>
      </c>
      <c r="BR377" s="79">
        <v>-0.20000000000000004</v>
      </c>
      <c r="BS377" s="9">
        <v>0</v>
      </c>
      <c r="BT377" s="9">
        <v>2.6779238888401391E-3</v>
      </c>
      <c r="BU377" s="47" t="s">
        <v>5993</v>
      </c>
      <c r="BV377" s="47" t="s">
        <v>5993</v>
      </c>
      <c r="BW377" s="14" t="s">
        <v>5474</v>
      </c>
      <c r="BX377" s="83">
        <v>0</v>
      </c>
      <c r="BY377" s="82">
        <v>7.8</v>
      </c>
      <c r="BZ377" s="46">
        <v>15</v>
      </c>
      <c r="CA377" s="48" t="s">
        <v>8538</v>
      </c>
      <c r="CB377" s="45">
        <v>-60138</v>
      </c>
      <c r="CC377" s="45">
        <v>-105417</v>
      </c>
      <c r="CD377" s="45">
        <v>4095</v>
      </c>
      <c r="CE377" s="45">
        <v>0</v>
      </c>
      <c r="CF377" s="14" t="s">
        <v>8899</v>
      </c>
      <c r="CG377" s="7" t="s">
        <v>8477</v>
      </c>
      <c r="CH377" s="215" t="s">
        <v>8498</v>
      </c>
      <c r="CI377" s="215" t="s">
        <v>8478</v>
      </c>
      <c r="CJ377" s="215" t="s">
        <v>8523</v>
      </c>
      <c r="CK377" s="43" t="s">
        <v>5474</v>
      </c>
      <c r="CL377" s="43" t="s">
        <v>5474</v>
      </c>
      <c r="CM377" s="43" t="s">
        <v>5474</v>
      </c>
      <c r="CN377" s="145">
        <v>-105417</v>
      </c>
      <c r="CO377" s="145">
        <v>-56043</v>
      </c>
      <c r="CP377" s="148">
        <v>405293.43822878739</v>
      </c>
      <c r="CQ377" s="189" t="s">
        <v>5474</v>
      </c>
      <c r="CR377" s="189" t="s">
        <v>5474</v>
      </c>
      <c r="CS377" s="99" t="s">
        <v>5474</v>
      </c>
      <c r="CT377" s="167" t="s">
        <v>5474</v>
      </c>
      <c r="CU377" s="43" t="s">
        <v>5474</v>
      </c>
      <c r="CV377" s="43" t="s">
        <v>5474</v>
      </c>
      <c r="CW377" s="43" t="s">
        <v>5474</v>
      </c>
      <c r="CX377" s="43" t="s">
        <v>5474</v>
      </c>
      <c r="CY377" s="43" t="s">
        <v>5474</v>
      </c>
      <c r="CZ377" s="43" t="s">
        <v>5474</v>
      </c>
      <c r="DA377" s="42" t="s">
        <v>5474</v>
      </c>
      <c r="DB377" s="42" t="s">
        <v>5474</v>
      </c>
      <c r="DC377" s="42" t="s">
        <v>5474</v>
      </c>
      <c r="DD377" s="42" t="s">
        <v>5474</v>
      </c>
      <c r="DE377" s="42" t="s">
        <v>5474</v>
      </c>
      <c r="DF377" s="42" t="s">
        <v>5474</v>
      </c>
      <c r="DG377" s="42" t="s">
        <v>5474</v>
      </c>
      <c r="DH377" s="42" t="s">
        <v>5474</v>
      </c>
    </row>
    <row r="378" spans="1:112">
      <c r="A378" s="22">
        <v>6244</v>
      </c>
      <c r="B378" s="7" t="s">
        <v>1327</v>
      </c>
      <c r="C378" s="21">
        <v>-0.31879999999999997</v>
      </c>
      <c r="D378" s="21">
        <v>0.24640000000000001</v>
      </c>
      <c r="E378" s="21">
        <v>-0.17580000000000001</v>
      </c>
      <c r="F378" s="21">
        <v>0.29049999999999998</v>
      </c>
      <c r="G378" s="21">
        <v>0.49819999999999998</v>
      </c>
      <c r="H378" s="21">
        <v>2.5714000000000001</v>
      </c>
      <c r="I378" s="21">
        <v>-0.7843</v>
      </c>
      <c r="J378" s="21">
        <v>-0.88239999999999996</v>
      </c>
      <c r="K378" s="21">
        <v>1.9400000000000001E-2</v>
      </c>
      <c r="L378" s="21">
        <v>-8.1000000000000003E-2</v>
      </c>
      <c r="M378" s="21">
        <v>5.5599999999999997E-2</v>
      </c>
      <c r="N378" s="21">
        <v>3.9399999999999998E-2</v>
      </c>
      <c r="O378" s="21">
        <v>-4.6600000000000003E-2</v>
      </c>
      <c r="P378" s="21">
        <v>0.1186</v>
      </c>
      <c r="Q378" s="21">
        <v>4.53E-2</v>
      </c>
      <c r="R378" s="21">
        <v>1.3100000000000001E-2</v>
      </c>
      <c r="S378" s="21">
        <v>-0.29820000000000002</v>
      </c>
      <c r="T378" s="21">
        <v>-9.3399999999999997E-2</v>
      </c>
      <c r="U378" s="10">
        <v>0.04</v>
      </c>
      <c r="V378" s="10">
        <v>0.11</v>
      </c>
      <c r="W378" s="7">
        <v>0.04</v>
      </c>
      <c r="X378" s="20">
        <v>0.48780000000000001</v>
      </c>
      <c r="Y378" s="75">
        <v>2020</v>
      </c>
      <c r="Z378" s="7">
        <v>0.2</v>
      </c>
      <c r="AA378" s="7">
        <v>0</v>
      </c>
      <c r="AB378" s="51">
        <v>-138</v>
      </c>
      <c r="AC378" s="51">
        <v>-62</v>
      </c>
      <c r="AD378" s="51"/>
      <c r="AE378" s="51"/>
      <c r="AF378" s="51">
        <v>-7</v>
      </c>
      <c r="AG378" s="51"/>
      <c r="AH378" s="20">
        <v>0</v>
      </c>
      <c r="AI378" s="7" t="s">
        <v>8467</v>
      </c>
      <c r="AJ378" s="67" t="s">
        <v>8494</v>
      </c>
      <c r="AK378" s="44">
        <v>-0.68151447661469922</v>
      </c>
      <c r="AL378" s="44">
        <v>-0.70833333333333326</v>
      </c>
      <c r="AM378" s="44">
        <v>1</v>
      </c>
      <c r="AN378" s="25">
        <v>0.7649063032367972</v>
      </c>
      <c r="AO378" s="25">
        <v>0.24531516183986379</v>
      </c>
      <c r="AP378" s="215">
        <v>29.35</v>
      </c>
      <c r="AQ378" s="215" t="s">
        <v>8552</v>
      </c>
      <c r="AR378" s="44">
        <v>3.5273368606701903E-2</v>
      </c>
      <c r="AS378" s="171" t="s">
        <v>7236</v>
      </c>
      <c r="AT378" s="171" t="s">
        <v>6896</v>
      </c>
      <c r="AU378" s="171" t="s">
        <v>7032</v>
      </c>
      <c r="AV378" s="7" t="s">
        <v>8470</v>
      </c>
      <c r="AW378" s="14" t="s">
        <v>7255</v>
      </c>
      <c r="AX378" s="49" t="s">
        <v>6009</v>
      </c>
      <c r="AY378" s="38" t="s">
        <v>5971</v>
      </c>
      <c r="AZ378" s="14" t="s">
        <v>6531</v>
      </c>
      <c r="BA378" s="49" t="s">
        <v>5993</v>
      </c>
      <c r="BB378" s="38" t="s">
        <v>5993</v>
      </c>
      <c r="BC378" s="7">
        <v>0.2</v>
      </c>
      <c r="BD378" s="14" t="s">
        <v>6118</v>
      </c>
      <c r="BE378" s="49" t="s">
        <v>5967</v>
      </c>
      <c r="BF378" s="38" t="s">
        <v>5961</v>
      </c>
      <c r="BG378" s="7">
        <v>0.3</v>
      </c>
      <c r="BH378" s="45">
        <v>2557.5280398781088</v>
      </c>
      <c r="BI378" s="215" t="s">
        <v>8489</v>
      </c>
      <c r="BJ378" s="215" t="s">
        <v>8543</v>
      </c>
      <c r="BK378" s="7">
        <v>2.1</v>
      </c>
      <c r="BL378" s="25">
        <v>3.5273368606701938E-2</v>
      </c>
      <c r="BM378" s="20">
        <v>0.55693749999999997</v>
      </c>
      <c r="BN378" s="20">
        <v>0.59749999999999992</v>
      </c>
      <c r="BO378" s="20">
        <v>0.52374999999999994</v>
      </c>
      <c r="BP378" s="46">
        <v>266.81818181818181</v>
      </c>
      <c r="BQ378" s="215" t="s">
        <v>8540</v>
      </c>
      <c r="BR378" s="79">
        <v>-0.94275979557069844</v>
      </c>
      <c r="BS378" s="9">
        <v>0</v>
      </c>
      <c r="BT378" s="9">
        <v>9.5870164647560152E-4</v>
      </c>
      <c r="BU378" s="47" t="s">
        <v>5993</v>
      </c>
      <c r="BV378" s="47" t="s">
        <v>5993</v>
      </c>
      <c r="BW378" s="14" t="s">
        <v>5474</v>
      </c>
      <c r="BX378" s="83">
        <v>-0.92844974446337303</v>
      </c>
      <c r="BY378" s="82">
        <v>0.14000000000000001</v>
      </c>
      <c r="BZ378" s="46">
        <v>209.64285714285714</v>
      </c>
      <c r="CA378" s="48" t="s">
        <v>5474</v>
      </c>
      <c r="CB378" s="45">
        <v>-4050.3</v>
      </c>
      <c r="CC378" s="45">
        <v>-1819.7</v>
      </c>
      <c r="CD378" s="45">
        <v>0</v>
      </c>
      <c r="CE378" s="45">
        <v>0</v>
      </c>
      <c r="CF378" s="14" t="s">
        <v>8900</v>
      </c>
      <c r="CG378" s="7" t="s">
        <v>8477</v>
      </c>
      <c r="CH378" s="215" t="s">
        <v>8478</v>
      </c>
      <c r="CI378" s="215" t="s">
        <v>8479</v>
      </c>
      <c r="CJ378" s="215" t="s">
        <v>8479</v>
      </c>
      <c r="CK378" s="43" t="s">
        <v>5474</v>
      </c>
      <c r="CL378" s="43" t="s">
        <v>5474</v>
      </c>
      <c r="CM378" s="43" t="s">
        <v>6898</v>
      </c>
      <c r="CN378" s="145">
        <v>-1819.7</v>
      </c>
      <c r="CO378" s="145">
        <v>-4050.3</v>
      </c>
      <c r="CP378" s="148">
        <v>75063.447970422494</v>
      </c>
      <c r="CQ378" s="189" t="s">
        <v>5474</v>
      </c>
      <c r="CR378" s="189" t="s">
        <v>5474</v>
      </c>
      <c r="CS378" s="99" t="s">
        <v>5474</v>
      </c>
      <c r="CT378" s="167" t="s">
        <v>5474</v>
      </c>
      <c r="CU378" s="43" t="s">
        <v>5474</v>
      </c>
      <c r="CV378" s="43" t="s">
        <v>5474</v>
      </c>
      <c r="CW378" s="43" t="s">
        <v>5474</v>
      </c>
      <c r="CX378" s="43" t="s">
        <v>5474</v>
      </c>
      <c r="CY378" s="43" t="s">
        <v>5474</v>
      </c>
      <c r="CZ378" s="43" t="s">
        <v>5474</v>
      </c>
      <c r="DA378" s="42" t="s">
        <v>5474</v>
      </c>
      <c r="DB378" s="42" t="s">
        <v>5474</v>
      </c>
      <c r="DC378" s="42" t="s">
        <v>5474</v>
      </c>
      <c r="DD378" s="42" t="s">
        <v>5474</v>
      </c>
      <c r="DE378" s="42" t="s">
        <v>5474</v>
      </c>
      <c r="DF378" s="42" t="s">
        <v>5474</v>
      </c>
      <c r="DG378" s="42" t="s">
        <v>5474</v>
      </c>
      <c r="DH378" s="42" t="s">
        <v>5474</v>
      </c>
    </row>
    <row r="379" spans="1:112">
      <c r="A379" s="22">
        <v>6166</v>
      </c>
      <c r="B379" s="7" t="s">
        <v>1255</v>
      </c>
      <c r="C379" s="21">
        <v>-0.1716</v>
      </c>
      <c r="D379" s="21">
        <v>-8.2000000000000007E-3</v>
      </c>
      <c r="E379" s="21">
        <v>4.65E-2</v>
      </c>
      <c r="F379" s="21">
        <v>3.2399999999999998E-2</v>
      </c>
      <c r="G379" s="21">
        <v>-5.21E-2</v>
      </c>
      <c r="H379" s="21">
        <v>30</v>
      </c>
      <c r="I379" s="21">
        <v>1.3846000000000001</v>
      </c>
      <c r="J379" s="21">
        <v>-0.3962</v>
      </c>
      <c r="K379" s="21">
        <v>-5.9200000000000003E-2</v>
      </c>
      <c r="L379" s="21">
        <v>-4.2099999999999999E-2</v>
      </c>
      <c r="M379" s="21">
        <v>-1.29E-2</v>
      </c>
      <c r="N379" s="21">
        <v>-2.8400000000000002E-2</v>
      </c>
      <c r="O379" s="21">
        <v>-3.8100000000000002E-2</v>
      </c>
      <c r="P379" s="21">
        <v>-3.6299999999999999E-2</v>
      </c>
      <c r="Q379" s="21">
        <v>-7.1999999999999998E-3</v>
      </c>
      <c r="R379" s="21">
        <v>-4.4999999999999997E-3</v>
      </c>
      <c r="S379" s="21">
        <v>7.7100000000000002E-2</v>
      </c>
      <c r="T379" s="21">
        <v>4.4999999999999998E-2</v>
      </c>
      <c r="U379" s="10">
        <v>0.32</v>
      </c>
      <c r="V379" s="10">
        <v>0.91</v>
      </c>
      <c r="W379" s="7">
        <v>1.4410000000000001</v>
      </c>
      <c r="X379" s="20">
        <v>0.88349999999999995</v>
      </c>
      <c r="Y379" s="75">
        <v>2020</v>
      </c>
      <c r="Z379" s="7">
        <v>1</v>
      </c>
      <c r="AA379" s="7">
        <v>0</v>
      </c>
      <c r="AB379" s="51">
        <v>-85</v>
      </c>
      <c r="AC379" s="51">
        <v>1</v>
      </c>
      <c r="AD379" s="51"/>
      <c r="AE379" s="51"/>
      <c r="AF379" s="51">
        <v>2</v>
      </c>
      <c r="AG379" s="51">
        <v>1</v>
      </c>
      <c r="AH379" s="20">
        <v>2.8E-3</v>
      </c>
      <c r="AI379" s="7" t="s">
        <v>8481</v>
      </c>
      <c r="AJ379" s="67" t="s">
        <v>8536</v>
      </c>
      <c r="AK379" s="44">
        <v>-0.5249999999999998</v>
      </c>
      <c r="AL379" s="44">
        <v>0.58510638297872353</v>
      </c>
      <c r="AM379" s="44">
        <v>0.77777777777778212</v>
      </c>
      <c r="AN379" s="25">
        <v>0.31948881789137368</v>
      </c>
      <c r="AO379" s="25">
        <v>0.15015974440894567</v>
      </c>
      <c r="AP379" s="215">
        <v>62.6</v>
      </c>
      <c r="AQ379" s="215" t="s">
        <v>8552</v>
      </c>
      <c r="AR379" s="44">
        <v>1.1308562197092E-2</v>
      </c>
      <c r="AS379" s="171" t="s">
        <v>7236</v>
      </c>
      <c r="AT379" s="171" t="s">
        <v>6950</v>
      </c>
      <c r="AU379" s="171" t="s">
        <v>7320</v>
      </c>
      <c r="AV379" s="7" t="s">
        <v>8470</v>
      </c>
      <c r="AW379" s="14" t="s">
        <v>8204</v>
      </c>
      <c r="AX379" s="49" t="s">
        <v>6009</v>
      </c>
      <c r="AY379" s="38" t="s">
        <v>5961</v>
      </c>
      <c r="AZ379" s="14" t="s">
        <v>6456</v>
      </c>
      <c r="BA379" s="49" t="s">
        <v>6039</v>
      </c>
      <c r="BB379" s="38" t="s">
        <v>5971</v>
      </c>
      <c r="BC379" s="7">
        <v>0.4</v>
      </c>
      <c r="BD379" s="14" t="s">
        <v>6019</v>
      </c>
      <c r="BE379" s="49" t="s">
        <v>6020</v>
      </c>
      <c r="BF379" s="38" t="s">
        <v>5971</v>
      </c>
      <c r="BG379" s="7">
        <v>0.4</v>
      </c>
      <c r="BH379" s="45">
        <v>129.72163208392632</v>
      </c>
      <c r="BI379" s="215" t="s">
        <v>8495</v>
      </c>
      <c r="BJ379" s="215" t="s">
        <v>8554</v>
      </c>
      <c r="BK379" s="7">
        <v>2.7</v>
      </c>
      <c r="BL379" s="25">
        <v>1.130856219709213E-2</v>
      </c>
      <c r="BM379" s="20">
        <v>0.58668750000000003</v>
      </c>
      <c r="BN379" s="20">
        <v>0.57500000000000007</v>
      </c>
      <c r="BO379" s="20">
        <v>0.59624999999999995</v>
      </c>
      <c r="BP379" s="46">
        <v>68.791208791208788</v>
      </c>
      <c r="BQ379" s="215" t="s">
        <v>8483</v>
      </c>
      <c r="BR379" s="79">
        <v>-0.78359424920127796</v>
      </c>
      <c r="BS379" s="9">
        <v>1.7069313843091516E-2</v>
      </c>
      <c r="BT379" s="9">
        <v>1.0065557383873269E-2</v>
      </c>
      <c r="BU379" s="47" t="s">
        <v>5993</v>
      </c>
      <c r="BV379" s="47" t="s">
        <v>5993</v>
      </c>
      <c r="BW379" s="14" t="s">
        <v>5474</v>
      </c>
      <c r="BX379" s="83">
        <v>-0.74031309904153364</v>
      </c>
      <c r="BY379" s="82">
        <v>0.91999999999999993</v>
      </c>
      <c r="BZ379" s="46">
        <v>68.043478260869577</v>
      </c>
      <c r="CA379" s="48" t="s">
        <v>8475</v>
      </c>
      <c r="CB379" s="45">
        <v>-5321</v>
      </c>
      <c r="CC379" s="45">
        <v>62.6</v>
      </c>
      <c r="CD379" s="45">
        <v>0</v>
      </c>
      <c r="CE379" s="45">
        <v>0</v>
      </c>
      <c r="CF379" s="14" t="s">
        <v>8901</v>
      </c>
      <c r="CG379" s="7" t="s">
        <v>8477</v>
      </c>
      <c r="CH379" s="215" t="s">
        <v>8478</v>
      </c>
      <c r="CI379" s="215" t="s">
        <v>8478</v>
      </c>
      <c r="CJ379" s="215" t="s">
        <v>8523</v>
      </c>
      <c r="CK379" s="43" t="s">
        <v>5474</v>
      </c>
      <c r="CL379" s="43" t="s">
        <v>5474</v>
      </c>
      <c r="CM379" s="43" t="s">
        <v>6903</v>
      </c>
      <c r="CN379" s="145">
        <v>62.6</v>
      </c>
      <c r="CO379" s="145">
        <v>-5321</v>
      </c>
      <c r="CP379" s="148">
        <v>8120.5741684537879</v>
      </c>
      <c r="CQ379" s="189" t="s">
        <v>5474</v>
      </c>
      <c r="CR379" s="189" t="s">
        <v>5474</v>
      </c>
      <c r="CS379" s="99" t="s">
        <v>5474</v>
      </c>
      <c r="CT379" s="167" t="s">
        <v>5474</v>
      </c>
      <c r="CU379" s="43" t="s">
        <v>5474</v>
      </c>
      <c r="CV379" s="43" t="s">
        <v>5474</v>
      </c>
      <c r="CW379" s="43" t="s">
        <v>5474</v>
      </c>
      <c r="CX379" s="43" t="s">
        <v>5474</v>
      </c>
      <c r="CY379" s="43" t="s">
        <v>5474</v>
      </c>
      <c r="CZ379" s="43" t="s">
        <v>5474</v>
      </c>
      <c r="DA379" s="42" t="s">
        <v>5474</v>
      </c>
      <c r="DB379" s="42" t="s">
        <v>5474</v>
      </c>
      <c r="DC379" s="42" t="s">
        <v>5474</v>
      </c>
      <c r="DD379" s="42" t="s">
        <v>5474</v>
      </c>
      <c r="DE379" s="42" t="s">
        <v>5474</v>
      </c>
      <c r="DF379" s="42" t="s">
        <v>5474</v>
      </c>
      <c r="DG379" s="42" t="s">
        <v>5474</v>
      </c>
      <c r="DH379" s="42" t="s">
        <v>5474</v>
      </c>
    </row>
    <row r="380" spans="1:112">
      <c r="A380" s="22">
        <v>6129</v>
      </c>
      <c r="B380" s="7" t="s">
        <v>1226</v>
      </c>
      <c r="C380" s="21">
        <v>-6.5500000000000003E-2</v>
      </c>
      <c r="D380" s="21">
        <v>0.51070000000000004</v>
      </c>
      <c r="E380" s="21">
        <v>9.9000000000000008E-3</v>
      </c>
      <c r="F380" s="21">
        <v>0.47770000000000001</v>
      </c>
      <c r="G380" s="21">
        <v>0.59560000000000002</v>
      </c>
      <c r="H380" s="21">
        <v>1.25</v>
      </c>
      <c r="I380" s="21">
        <v>3</v>
      </c>
      <c r="J380" s="21">
        <v>1.619</v>
      </c>
      <c r="K380" s="21">
        <v>-1.9E-3</v>
      </c>
      <c r="L380" s="21">
        <v>4.5699999999999998E-2</v>
      </c>
      <c r="M380" s="21">
        <v>7.3000000000000001E-3</v>
      </c>
      <c r="N380" s="21">
        <v>1.34E-2</v>
      </c>
      <c r="O380" s="21">
        <v>0.1333</v>
      </c>
      <c r="P380" s="21">
        <v>0.10059999999999999</v>
      </c>
      <c r="Q380" s="21">
        <v>2.1999999999999999E-2</v>
      </c>
      <c r="R380" s="21">
        <v>1.8100000000000002E-2</v>
      </c>
      <c r="S380" s="21">
        <v>-2.3199999999999998E-2</v>
      </c>
      <c r="T380" s="21">
        <v>-1.7500000000000002E-2</v>
      </c>
      <c r="U380" s="10">
        <v>0.26</v>
      </c>
      <c r="V380" s="10">
        <v>0.26</v>
      </c>
      <c r="W380" s="7">
        <v>0</v>
      </c>
      <c r="X380" s="20">
        <v>0</v>
      </c>
      <c r="Y380" s="75"/>
      <c r="Z380" s="7"/>
      <c r="AA380" s="7"/>
      <c r="AB380" s="51">
        <v>-356</v>
      </c>
      <c r="AC380" s="51">
        <v>-1487</v>
      </c>
      <c r="AD380" s="51"/>
      <c r="AE380" s="51"/>
      <c r="AF380" s="51">
        <v>-12</v>
      </c>
      <c r="AG380" s="51"/>
      <c r="AH380" s="20">
        <v>0</v>
      </c>
      <c r="AI380" s="7" t="s">
        <v>8481</v>
      </c>
      <c r="AJ380" s="67" t="s">
        <v>8494</v>
      </c>
      <c r="AK380" s="44">
        <v>0.50633420470540935</v>
      </c>
      <c r="AL380" s="44">
        <v>-0.62222222222222201</v>
      </c>
      <c r="AM380" s="44">
        <v>0.77500000000000213</v>
      </c>
      <c r="AN380" s="25">
        <v>1.5325115562403697</v>
      </c>
      <c r="AO380" s="25">
        <v>0.34668721109399081</v>
      </c>
      <c r="AP380" s="215">
        <v>32.450000000000003</v>
      </c>
      <c r="AQ380" s="215" t="s">
        <v>8552</v>
      </c>
      <c r="AR380" s="44">
        <v>5.1863857374392197E-2</v>
      </c>
      <c r="AS380" s="171" t="s">
        <v>7487</v>
      </c>
      <c r="AT380" s="171" t="s">
        <v>7367</v>
      </c>
      <c r="AU380" s="171" t="s">
        <v>6920</v>
      </c>
      <c r="AV380" s="7" t="s">
        <v>8470</v>
      </c>
      <c r="AW380" s="14" t="s">
        <v>6038</v>
      </c>
      <c r="AX380" s="49" t="s">
        <v>6009</v>
      </c>
      <c r="AY380" s="38" t="s">
        <v>5971</v>
      </c>
      <c r="AZ380" s="14" t="s">
        <v>6123</v>
      </c>
      <c r="BA380" s="49" t="s">
        <v>5967</v>
      </c>
      <c r="BB380" s="38" t="s">
        <v>5971</v>
      </c>
      <c r="BC380" s="7">
        <v>0.7</v>
      </c>
      <c r="BD380" s="14" t="s">
        <v>6041</v>
      </c>
      <c r="BE380" s="49" t="s">
        <v>5967</v>
      </c>
      <c r="BF380" s="38" t="s">
        <v>5961</v>
      </c>
      <c r="BG380" s="7">
        <v>0.1</v>
      </c>
      <c r="BH380" s="45">
        <v>5019.3746106449771</v>
      </c>
      <c r="BI380" s="215" t="s">
        <v>8518</v>
      </c>
      <c r="BJ380" s="215" t="s">
        <v>8520</v>
      </c>
      <c r="BK380" s="7">
        <v>1.2</v>
      </c>
      <c r="BL380" s="25">
        <v>5.0161812297734767E-2</v>
      </c>
      <c r="BM380" s="20">
        <v>0.71762499999999996</v>
      </c>
      <c r="BN380" s="20">
        <v>0.73</v>
      </c>
      <c r="BO380" s="20">
        <v>0.70749999999999991</v>
      </c>
      <c r="BP380" s="46">
        <v>124.80769230769232</v>
      </c>
      <c r="BQ380" s="215" t="s">
        <v>8483</v>
      </c>
      <c r="BR380" s="79">
        <v>-0.90385208012326657</v>
      </c>
      <c r="BS380" s="9">
        <v>0</v>
      </c>
      <c r="BT380" s="9">
        <v>0</v>
      </c>
      <c r="BU380" s="47" t="s">
        <v>5993</v>
      </c>
      <c r="BV380" s="47" t="s">
        <v>5993</v>
      </c>
      <c r="BW380" s="14" t="s">
        <v>5474</v>
      </c>
      <c r="BX380" s="83">
        <v>-0.87981510015408326</v>
      </c>
      <c r="BY380" s="82">
        <v>0.26</v>
      </c>
      <c r="BZ380" s="46">
        <v>124.80769230769232</v>
      </c>
      <c r="CA380" s="48" t="s">
        <v>5474</v>
      </c>
      <c r="CB380" s="45">
        <v>-11552.2</v>
      </c>
      <c r="CC380" s="45">
        <v>-48253.15</v>
      </c>
      <c r="CD380" s="45">
        <v>0</v>
      </c>
      <c r="CE380" s="45">
        <v>0</v>
      </c>
      <c r="CF380" s="14" t="s">
        <v>8902</v>
      </c>
      <c r="CG380" s="7" t="s">
        <v>8477</v>
      </c>
      <c r="CH380" s="215" t="s">
        <v>8478</v>
      </c>
      <c r="CI380" s="215" t="s">
        <v>8478</v>
      </c>
      <c r="CJ380" s="215" t="s">
        <v>8479</v>
      </c>
      <c r="CK380" s="43" t="s">
        <v>5474</v>
      </c>
      <c r="CL380" s="43" t="s">
        <v>5474</v>
      </c>
      <c r="CM380" s="43" t="s">
        <v>6898</v>
      </c>
      <c r="CN380" s="145">
        <v>-48253.15</v>
      </c>
      <c r="CO380" s="145">
        <v>-11552.2</v>
      </c>
      <c r="CP380" s="148">
        <v>162878.70611542952</v>
      </c>
      <c r="CQ380" s="189" t="s">
        <v>5474</v>
      </c>
      <c r="CR380" s="189" t="s">
        <v>5474</v>
      </c>
      <c r="CS380" s="99" t="s">
        <v>5474</v>
      </c>
      <c r="CT380" s="167" t="s">
        <v>5474</v>
      </c>
      <c r="CU380" s="43" t="s">
        <v>5474</v>
      </c>
      <c r="CV380" s="43" t="s">
        <v>5474</v>
      </c>
      <c r="CW380" s="43" t="s">
        <v>5474</v>
      </c>
      <c r="CX380" s="43" t="s">
        <v>5474</v>
      </c>
      <c r="CY380" s="43" t="s">
        <v>5474</v>
      </c>
      <c r="CZ380" s="43" t="s">
        <v>5474</v>
      </c>
      <c r="DA380" s="42" t="s">
        <v>5474</v>
      </c>
      <c r="DB380" s="42" t="s">
        <v>5474</v>
      </c>
      <c r="DC380" s="42" t="s">
        <v>5474</v>
      </c>
      <c r="DD380" s="42" t="s">
        <v>5474</v>
      </c>
      <c r="DE380" s="42" t="s">
        <v>5474</v>
      </c>
      <c r="DF380" s="42" t="s">
        <v>5474</v>
      </c>
      <c r="DG380" s="42" t="s">
        <v>5474</v>
      </c>
      <c r="DH380" s="42" t="s">
        <v>5474</v>
      </c>
    </row>
    <row r="381" spans="1:112">
      <c r="A381" s="22">
        <v>6112</v>
      </c>
      <c r="B381" s="7" t="s">
        <v>1210</v>
      </c>
      <c r="C381" s="21">
        <v>4.1200000000000001E-2</v>
      </c>
      <c r="D381" s="21">
        <v>-8.7099999999999997E-2</v>
      </c>
      <c r="E381" s="21">
        <v>0.17499999999999999</v>
      </c>
      <c r="F381" s="21">
        <v>-5.6399999999999999E-2</v>
      </c>
      <c r="G381" s="21">
        <v>-0.17280000000000001</v>
      </c>
      <c r="H381" s="21">
        <v>-0.59319999999999995</v>
      </c>
      <c r="I381" s="21">
        <v>-0.43530000000000002</v>
      </c>
      <c r="J381" s="21">
        <v>0.1216</v>
      </c>
      <c r="K381" s="21">
        <v>2.8999999999999998E-3</v>
      </c>
      <c r="L381" s="21">
        <v>1.04E-2</v>
      </c>
      <c r="M381" s="21">
        <v>1.0699999999999999E-2</v>
      </c>
      <c r="N381" s="21">
        <v>-2.0000000000000001E-4</v>
      </c>
      <c r="O381" s="21">
        <v>-1.3299999999999999E-2</v>
      </c>
      <c r="P381" s="21">
        <v>-1.1999999999999999E-3</v>
      </c>
      <c r="Q381" s="21">
        <v>2.5999999999999999E-3</v>
      </c>
      <c r="R381" s="21">
        <v>2.0999999999999999E-3</v>
      </c>
      <c r="S381" s="21">
        <v>0.13070000000000001</v>
      </c>
      <c r="T381" s="21">
        <v>5.9499999999999997E-2</v>
      </c>
      <c r="U381" s="10">
        <v>1.66</v>
      </c>
      <c r="V381" s="10">
        <v>3.09</v>
      </c>
      <c r="W381" s="7">
        <v>2.5</v>
      </c>
      <c r="X381" s="20">
        <v>0.87670000000000003</v>
      </c>
      <c r="Y381" s="75">
        <v>2020</v>
      </c>
      <c r="Z381" s="7">
        <v>2.5</v>
      </c>
      <c r="AA381" s="7">
        <v>0</v>
      </c>
      <c r="AB381" s="51">
        <v>-49</v>
      </c>
      <c r="AC381" s="51">
        <v>-19</v>
      </c>
      <c r="AD381" s="51"/>
      <c r="AE381" s="51"/>
      <c r="AF381" s="51">
        <v>-2</v>
      </c>
      <c r="AG381" s="51"/>
      <c r="AH381" s="20">
        <v>3.0000000000000001E-3</v>
      </c>
      <c r="AI381" s="7" t="s">
        <v>8467</v>
      </c>
      <c r="AJ381" s="67" t="s">
        <v>8494</v>
      </c>
      <c r="AK381" s="44">
        <v>-0.7666666666666665</v>
      </c>
      <c r="AL381" s="44">
        <v>0.5384615384615391</v>
      </c>
      <c r="AM381" s="44">
        <v>1</v>
      </c>
      <c r="AN381" s="25">
        <v>0.23017902813299232</v>
      </c>
      <c r="AO381" s="25">
        <v>6.6496163682864304E-2</v>
      </c>
      <c r="AP381" s="215">
        <v>39.1</v>
      </c>
      <c r="AQ381" s="215" t="s">
        <v>8552</v>
      </c>
      <c r="AR381" s="44">
        <v>9.0322580645161195E-3</v>
      </c>
      <c r="AS381" s="171" t="s">
        <v>7487</v>
      </c>
      <c r="AT381" s="171" t="s">
        <v>7152</v>
      </c>
      <c r="AU381" s="171" t="s">
        <v>6992</v>
      </c>
      <c r="AV381" s="7" t="s">
        <v>8470</v>
      </c>
      <c r="AW381" s="14" t="s">
        <v>6545</v>
      </c>
      <c r="AX381" s="49" t="s">
        <v>6009</v>
      </c>
      <c r="AY381" s="38" t="s">
        <v>5961</v>
      </c>
      <c r="AZ381" s="14" t="s">
        <v>6257</v>
      </c>
      <c r="BA381" s="49" t="s">
        <v>6039</v>
      </c>
      <c r="BB381" s="38" t="s">
        <v>6007</v>
      </c>
      <c r="BC381" s="7">
        <v>0.2</v>
      </c>
      <c r="BD381" s="14" t="s">
        <v>6397</v>
      </c>
      <c r="BE381" s="49" t="s">
        <v>5967</v>
      </c>
      <c r="BF381" s="38" t="s">
        <v>5961</v>
      </c>
      <c r="BG381" s="7">
        <v>0.4</v>
      </c>
      <c r="BH381" s="45">
        <v>128.79628155708463</v>
      </c>
      <c r="BI381" s="215" t="s">
        <v>8495</v>
      </c>
      <c r="BJ381" s="215" t="s">
        <v>8554</v>
      </c>
      <c r="BK381" s="7">
        <v>2.6</v>
      </c>
      <c r="BL381" s="25">
        <v>1.5584415584415621E-2</v>
      </c>
      <c r="BM381" s="20">
        <v>0.57962499999999995</v>
      </c>
      <c r="BN381" s="20">
        <v>0.59749999999999992</v>
      </c>
      <c r="BO381" s="20">
        <v>0.56499999999999995</v>
      </c>
      <c r="BP381" s="46">
        <v>12.653721682847898</v>
      </c>
      <c r="BQ381" s="215" t="s">
        <v>8560</v>
      </c>
      <c r="BR381" s="79">
        <v>0.14352173913043476</v>
      </c>
      <c r="BS381" s="9">
        <v>5.7750776881076993E-2</v>
      </c>
      <c r="BT381" s="9">
        <v>5.7750776881076993E-2</v>
      </c>
      <c r="BU381" s="47">
        <v>44400</v>
      </c>
      <c r="BV381" s="47">
        <v>44406</v>
      </c>
      <c r="BW381" s="14" t="s">
        <v>5474</v>
      </c>
      <c r="BX381" s="83">
        <v>0.37222608695652154</v>
      </c>
      <c r="BY381" s="82">
        <v>3.0599999999999996</v>
      </c>
      <c r="BZ381" s="46">
        <v>12.77777777777778</v>
      </c>
      <c r="CA381" s="48" t="s">
        <v>5474</v>
      </c>
      <c r="CB381" s="45">
        <v>-1915.9</v>
      </c>
      <c r="CC381" s="45">
        <v>-742.9</v>
      </c>
      <c r="CD381" s="45">
        <v>0</v>
      </c>
      <c r="CE381" s="45">
        <v>0</v>
      </c>
      <c r="CF381" s="14" t="s">
        <v>8903</v>
      </c>
      <c r="CG381" s="7" t="s">
        <v>8477</v>
      </c>
      <c r="CH381" s="215" t="s">
        <v>8498</v>
      </c>
      <c r="CI381" s="215" t="s">
        <v>8498</v>
      </c>
      <c r="CJ381" s="215" t="s">
        <v>8479</v>
      </c>
      <c r="CK381" s="43" t="s">
        <v>6887</v>
      </c>
      <c r="CL381" s="43" t="s">
        <v>5474</v>
      </c>
      <c r="CM381" s="43" t="s">
        <v>5474</v>
      </c>
      <c r="CN381" s="145">
        <v>-742.9</v>
      </c>
      <c r="CO381" s="145">
        <v>-1915.9</v>
      </c>
      <c r="CP381" s="148">
        <v>5035.9346088820093</v>
      </c>
      <c r="CQ381" s="189" t="s">
        <v>5474</v>
      </c>
      <c r="CR381" s="189" t="s">
        <v>5474</v>
      </c>
      <c r="CS381" s="99" t="s">
        <v>5474</v>
      </c>
      <c r="CT381" s="167" t="s">
        <v>8718</v>
      </c>
      <c r="CU381" s="43" t="s">
        <v>5474</v>
      </c>
      <c r="CV381" s="43" t="s">
        <v>5474</v>
      </c>
      <c r="CW381" s="43" t="s">
        <v>5474</v>
      </c>
      <c r="CX381" s="43" t="s">
        <v>5474</v>
      </c>
      <c r="CY381" s="43" t="s">
        <v>5474</v>
      </c>
      <c r="CZ381" s="43" t="s">
        <v>5474</v>
      </c>
      <c r="DA381" s="42" t="s">
        <v>5474</v>
      </c>
      <c r="DB381" s="42" t="s">
        <v>5474</v>
      </c>
      <c r="DC381" s="42" t="s">
        <v>5474</v>
      </c>
      <c r="DD381" s="42" t="s">
        <v>8718</v>
      </c>
      <c r="DE381" s="42" t="s">
        <v>5474</v>
      </c>
      <c r="DF381" s="42" t="s">
        <v>5474</v>
      </c>
      <c r="DG381" s="42" t="s">
        <v>5474</v>
      </c>
      <c r="DH381" s="42" t="s">
        <v>5474</v>
      </c>
    </row>
    <row r="382" spans="1:112">
      <c r="A382" s="22">
        <v>3511</v>
      </c>
      <c r="B382" s="7" t="s">
        <v>778</v>
      </c>
      <c r="C382" s="21">
        <v>0.30890000000000001</v>
      </c>
      <c r="D382" s="21">
        <v>2.8607</v>
      </c>
      <c r="E382" s="21">
        <v>0.37159999999999999</v>
      </c>
      <c r="F382" s="21">
        <v>2.4138000000000002</v>
      </c>
      <c r="G382" s="21">
        <v>1.8504</v>
      </c>
      <c r="H382" s="21">
        <v>2</v>
      </c>
      <c r="I382" s="21">
        <v>0.42109999999999997</v>
      </c>
      <c r="J382" s="21">
        <v>1.1175999999999999</v>
      </c>
      <c r="K382" s="21">
        <v>-0.13300000000000001</v>
      </c>
      <c r="L382" s="21">
        <v>-0.17280000000000001</v>
      </c>
      <c r="M382" s="21">
        <v>-6.5100000000000005E-2</v>
      </c>
      <c r="N382" s="21">
        <v>1.14E-2</v>
      </c>
      <c r="O382" s="21">
        <v>5.9999999999999995E-4</v>
      </c>
      <c r="P382" s="21">
        <v>-1.38E-2</v>
      </c>
      <c r="Q382" s="21">
        <v>-1.44E-2</v>
      </c>
      <c r="R382" s="21">
        <v>-7.1999999999999998E-3</v>
      </c>
      <c r="S382" s="21">
        <v>-1.95E-2</v>
      </c>
      <c r="T382" s="21">
        <v>-3.0999999999999999E-3</v>
      </c>
      <c r="U382" s="10">
        <v>0.36</v>
      </c>
      <c r="V382" s="10">
        <v>1.18</v>
      </c>
      <c r="W382" s="7">
        <v>0.1</v>
      </c>
      <c r="X382" s="20">
        <v>0.50509999999999999</v>
      </c>
      <c r="Y382" s="75">
        <v>2020</v>
      </c>
      <c r="Z382" s="7">
        <v>0.5</v>
      </c>
      <c r="AA382" s="7">
        <v>0</v>
      </c>
      <c r="AB382" s="51">
        <v>550</v>
      </c>
      <c r="AC382" s="51">
        <v>-478</v>
      </c>
      <c r="AD382" s="51"/>
      <c r="AE382" s="51"/>
      <c r="AF382" s="51">
        <v>27</v>
      </c>
      <c r="AG382" s="51">
        <v>30</v>
      </c>
      <c r="AH382" s="20">
        <v>1.7500000000000002E-2</v>
      </c>
      <c r="AI382" s="7" t="s">
        <v>8481</v>
      </c>
      <c r="AJ382" s="67" t="s">
        <v>8482</v>
      </c>
      <c r="AK382" s="44">
        <v>0.54834437086092724</v>
      </c>
      <c r="AL382" s="44">
        <v>-0.66567164179104465</v>
      </c>
      <c r="AM382" s="44">
        <v>0.82926829268292934</v>
      </c>
      <c r="AN382" s="25">
        <v>0.87892898719441204</v>
      </c>
      <c r="AO382" s="25">
        <v>0.38998835855646097</v>
      </c>
      <c r="AP382" s="215">
        <v>42.95</v>
      </c>
      <c r="AQ382" s="215" t="s">
        <v>8552</v>
      </c>
      <c r="AR382" s="44">
        <v>4.50121654501216E-2</v>
      </c>
      <c r="AS382" s="171" t="s">
        <v>7286</v>
      </c>
      <c r="AT382" s="171" t="s">
        <v>6961</v>
      </c>
      <c r="AU382" s="171" t="s">
        <v>7292</v>
      </c>
      <c r="AV382" s="7" t="s">
        <v>5474</v>
      </c>
      <c r="AW382" s="14" t="s">
        <v>6038</v>
      </c>
      <c r="AX382" s="49" t="s">
        <v>6009</v>
      </c>
      <c r="AY382" s="38" t="s">
        <v>5971</v>
      </c>
      <c r="AZ382" s="14" t="s">
        <v>6199</v>
      </c>
      <c r="BA382" s="49" t="s">
        <v>5967</v>
      </c>
      <c r="BB382" s="38" t="s">
        <v>5961</v>
      </c>
      <c r="BC382" s="7">
        <v>0.4</v>
      </c>
      <c r="BD382" s="14" t="s">
        <v>6156</v>
      </c>
      <c r="BE382" s="49" t="s">
        <v>5960</v>
      </c>
      <c r="BF382" s="38" t="s">
        <v>5961</v>
      </c>
      <c r="BG382" s="7">
        <v>0.3</v>
      </c>
      <c r="BH382" s="45">
        <v>1863.9843538107837</v>
      </c>
      <c r="BI382" s="215" t="s">
        <v>8489</v>
      </c>
      <c r="BJ382" s="215" t="s">
        <v>8509</v>
      </c>
      <c r="BK382" s="7">
        <v>1.1000000000000001</v>
      </c>
      <c r="BL382" s="25">
        <v>4.1212121212121283E-2</v>
      </c>
      <c r="BM382" s="20">
        <v>0.74843750000000009</v>
      </c>
      <c r="BN382" s="20">
        <v>0.91</v>
      </c>
      <c r="BO382" s="20">
        <v>0.61624999999999996</v>
      </c>
      <c r="BP382" s="46">
        <v>36.398305084745765</v>
      </c>
      <c r="BQ382" s="215" t="s">
        <v>8483</v>
      </c>
      <c r="BR382" s="79">
        <v>-0.36856810244470323</v>
      </c>
      <c r="BS382" s="9">
        <v>0</v>
      </c>
      <c r="BT382" s="9">
        <v>5.7577606392591463E-3</v>
      </c>
      <c r="BU382" s="47" t="s">
        <v>5993</v>
      </c>
      <c r="BV382" s="47" t="s">
        <v>5993</v>
      </c>
      <c r="BW382" s="14" t="s">
        <v>5474</v>
      </c>
      <c r="BX382" s="83">
        <v>-0.21071012805587902</v>
      </c>
      <c r="BY382" s="82">
        <v>2.2599999999999998</v>
      </c>
      <c r="BZ382" s="46">
        <v>19.004424778761067</v>
      </c>
      <c r="CA382" s="48" t="s">
        <v>8485</v>
      </c>
      <c r="CB382" s="45">
        <v>23622.5</v>
      </c>
      <c r="CC382" s="45">
        <v>-20530.100000000002</v>
      </c>
      <c r="CD382" s="45">
        <v>0</v>
      </c>
      <c r="CE382" s="45">
        <v>0</v>
      </c>
      <c r="CF382" s="14" t="s">
        <v>8904</v>
      </c>
      <c r="CG382" s="7" t="s">
        <v>8477</v>
      </c>
      <c r="CH382" s="215" t="s">
        <v>8478</v>
      </c>
      <c r="CI382" s="215" t="s">
        <v>8479</v>
      </c>
      <c r="CJ382" s="215" t="s">
        <v>8479</v>
      </c>
      <c r="CK382" s="43" t="s">
        <v>5474</v>
      </c>
      <c r="CL382" s="43" t="s">
        <v>5474</v>
      </c>
      <c r="CM382" s="43" t="s">
        <v>6994</v>
      </c>
      <c r="CN382" s="145">
        <v>-20530.100000000002</v>
      </c>
      <c r="CO382" s="145">
        <v>23622.5</v>
      </c>
      <c r="CP382" s="148">
        <v>80058.127996173163</v>
      </c>
      <c r="CQ382" s="189" t="s">
        <v>5474</v>
      </c>
      <c r="CR382" s="189" t="s">
        <v>5474</v>
      </c>
      <c r="CS382" s="99" t="s">
        <v>5474</v>
      </c>
      <c r="CT382" s="167" t="s">
        <v>5474</v>
      </c>
      <c r="CU382" s="43" t="s">
        <v>5474</v>
      </c>
      <c r="CV382" s="43" t="s">
        <v>5474</v>
      </c>
      <c r="CW382" s="43" t="s">
        <v>5474</v>
      </c>
      <c r="CX382" s="43" t="s">
        <v>5474</v>
      </c>
      <c r="CY382" s="43" t="s">
        <v>5474</v>
      </c>
      <c r="CZ382" s="43" t="s">
        <v>5474</v>
      </c>
      <c r="DA382" s="42" t="s">
        <v>5474</v>
      </c>
      <c r="DB382" s="42" t="s">
        <v>5474</v>
      </c>
      <c r="DC382" s="42" t="s">
        <v>5474</v>
      </c>
      <c r="DD382" s="42" t="s">
        <v>5474</v>
      </c>
      <c r="DE382" s="42" t="s">
        <v>5474</v>
      </c>
      <c r="DF382" s="42" t="s">
        <v>5474</v>
      </c>
      <c r="DG382" s="42" t="s">
        <v>5474</v>
      </c>
      <c r="DH382" s="42" t="s">
        <v>5474</v>
      </c>
    </row>
    <row r="383" spans="1:112">
      <c r="A383" s="22">
        <v>5439</v>
      </c>
      <c r="B383" s="7" t="s">
        <v>1131</v>
      </c>
      <c r="C383" s="21">
        <v>5.8599999999999999E-2</v>
      </c>
      <c r="D383" s="21">
        <v>0.56589999999999996</v>
      </c>
      <c r="E383" s="21">
        <v>9.5299999999999996E-2</v>
      </c>
      <c r="F383" s="21">
        <v>0.58950000000000002</v>
      </c>
      <c r="G383" s="21">
        <v>0.3574</v>
      </c>
      <c r="H383" s="21">
        <v>0.18579999999999999</v>
      </c>
      <c r="I383" s="21">
        <v>0.44090000000000001</v>
      </c>
      <c r="J383" s="21">
        <v>0.37219999999999998</v>
      </c>
      <c r="K383" s="21">
        <v>1.9599999999999999E-2</v>
      </c>
      <c r="L383" s="21">
        <v>1.49E-2</v>
      </c>
      <c r="M383" s="21">
        <v>1.4999999999999999E-2</v>
      </c>
      <c r="N383" s="21">
        <v>1.83E-2</v>
      </c>
      <c r="O383" s="21">
        <v>9.9000000000000008E-3</v>
      </c>
      <c r="P383" s="21">
        <v>1.8200000000000001E-2</v>
      </c>
      <c r="Q383" s="21">
        <v>1.09E-2</v>
      </c>
      <c r="R383" s="21">
        <v>5.7999999999999996E-3</v>
      </c>
      <c r="S383" s="21">
        <v>0.15629999999999999</v>
      </c>
      <c r="T383" s="21">
        <v>0.1082</v>
      </c>
      <c r="U383" s="10">
        <v>2.4700000000000002</v>
      </c>
      <c r="V383" s="10">
        <v>4.0999999999999996</v>
      </c>
      <c r="W383" s="7">
        <v>2.2827999999999999</v>
      </c>
      <c r="X383" s="20">
        <v>0.80369999999999997</v>
      </c>
      <c r="Y383" s="75">
        <v>2020</v>
      </c>
      <c r="Z383" s="7">
        <v>2.5</v>
      </c>
      <c r="AA383" s="7">
        <v>0</v>
      </c>
      <c r="AB383" s="51">
        <v>166</v>
      </c>
      <c r="AC383" s="51">
        <v>-46</v>
      </c>
      <c r="AD383" s="51"/>
      <c r="AE383" s="51"/>
      <c r="AF383" s="51">
        <v>-3</v>
      </c>
      <c r="AG383" s="51">
        <v>-2</v>
      </c>
      <c r="AH383" s="20">
        <v>9.7999999999999997E-3</v>
      </c>
      <c r="AI383" s="7" t="s">
        <v>8487</v>
      </c>
      <c r="AJ383" s="67" t="s">
        <v>8494</v>
      </c>
      <c r="AK383" s="44">
        <v>0.70098730606487991</v>
      </c>
      <c r="AL383" s="44">
        <v>-0.59868421052631626</v>
      </c>
      <c r="AM383" s="44">
        <v>0.95652173913043115</v>
      </c>
      <c r="AN383" s="25">
        <v>0.54039634146341475</v>
      </c>
      <c r="AO383" s="25">
        <v>0.2317073170731708</v>
      </c>
      <c r="AP383" s="215">
        <v>65.599999999999994</v>
      </c>
      <c r="AQ383" s="215" t="s">
        <v>8552</v>
      </c>
      <c r="AR383" s="44">
        <v>3.47003154574132E-2</v>
      </c>
      <c r="AS383" s="171" t="s">
        <v>7286</v>
      </c>
      <c r="AT383" s="171" t="s">
        <v>7265</v>
      </c>
      <c r="AU383" s="171" t="s">
        <v>7091</v>
      </c>
      <c r="AV383" s="7" t="s">
        <v>5474</v>
      </c>
      <c r="AW383" s="14" t="s">
        <v>6157</v>
      </c>
      <c r="AX383" s="49" t="s">
        <v>6009</v>
      </c>
      <c r="AY383" s="38" t="s">
        <v>5971</v>
      </c>
      <c r="AZ383" s="14" t="s">
        <v>6038</v>
      </c>
      <c r="BA383" s="49" t="s">
        <v>5967</v>
      </c>
      <c r="BB383" s="38" t="s">
        <v>5961</v>
      </c>
      <c r="BC383" s="7">
        <v>0.3</v>
      </c>
      <c r="BD383" s="14" t="s">
        <v>6050</v>
      </c>
      <c r="BE383" s="49" t="s">
        <v>5960</v>
      </c>
      <c r="BF383" s="38" t="s">
        <v>5961</v>
      </c>
      <c r="BG383" s="7">
        <v>0.4</v>
      </c>
      <c r="BH383" s="45">
        <v>1132.7505049308006</v>
      </c>
      <c r="BI383" s="215" t="s">
        <v>8489</v>
      </c>
      <c r="BJ383" s="215" t="s">
        <v>8520</v>
      </c>
      <c r="BK383" s="7">
        <v>1.9</v>
      </c>
      <c r="BL383" s="25">
        <v>3.4700315457413186E-2</v>
      </c>
      <c r="BM383" s="20">
        <v>0.6915</v>
      </c>
      <c r="BN383" s="20">
        <v>0.75750000000000006</v>
      </c>
      <c r="BO383" s="20">
        <v>0.63749999999999996</v>
      </c>
      <c r="BP383" s="46">
        <v>16</v>
      </c>
      <c r="BQ383" s="215" t="s">
        <v>8585</v>
      </c>
      <c r="BR383" s="79">
        <v>-2.6003810975609838E-2</v>
      </c>
      <c r="BS383" s="9">
        <v>2.8780415059705744E-2</v>
      </c>
      <c r="BT383" s="9">
        <v>3.2072134112999917E-2</v>
      </c>
      <c r="BU383" s="47" t="s">
        <v>5993</v>
      </c>
      <c r="BV383" s="47" t="s">
        <v>5993</v>
      </c>
      <c r="BW383" s="14" t="s">
        <v>8514</v>
      </c>
      <c r="BX383" s="83">
        <v>0.1687954268292681</v>
      </c>
      <c r="BY383" s="82">
        <v>4.7699999999999996</v>
      </c>
      <c r="BZ383" s="46">
        <v>13.752620545073375</v>
      </c>
      <c r="CA383" s="48" t="s">
        <v>8485</v>
      </c>
      <c r="CB383" s="45">
        <v>10889.599999999999</v>
      </c>
      <c r="CC383" s="45">
        <v>-3017.6</v>
      </c>
      <c r="CD383" s="45">
        <v>0</v>
      </c>
      <c r="CE383" s="45">
        <v>0</v>
      </c>
      <c r="CF383" s="14" t="s">
        <v>8905</v>
      </c>
      <c r="CG383" s="7" t="s">
        <v>8477</v>
      </c>
      <c r="CH383" s="215" t="s">
        <v>8478</v>
      </c>
      <c r="CI383" s="215" t="s">
        <v>8478</v>
      </c>
      <c r="CJ383" s="215" t="s">
        <v>8479</v>
      </c>
      <c r="CK383" s="43" t="s">
        <v>5474</v>
      </c>
      <c r="CL383" s="43" t="s">
        <v>5474</v>
      </c>
      <c r="CM383" s="43" t="s">
        <v>5474</v>
      </c>
      <c r="CN383" s="145">
        <v>-3017.6</v>
      </c>
      <c r="CO383" s="145">
        <v>10889.599999999999</v>
      </c>
      <c r="CP383" s="148">
        <v>74308.43312346052</v>
      </c>
      <c r="CQ383" s="189" t="s">
        <v>5474</v>
      </c>
      <c r="CR383" s="189" t="s">
        <v>5474</v>
      </c>
      <c r="CS383" s="99" t="s">
        <v>5474</v>
      </c>
      <c r="CT383" s="167" t="s">
        <v>5474</v>
      </c>
      <c r="CU383" s="43" t="s">
        <v>5474</v>
      </c>
      <c r="CV383" s="43" t="s">
        <v>5474</v>
      </c>
      <c r="CW383" s="43" t="s">
        <v>5474</v>
      </c>
      <c r="CX383" s="43" t="s">
        <v>5474</v>
      </c>
      <c r="CY383" s="43" t="s">
        <v>5474</v>
      </c>
      <c r="CZ383" s="43" t="s">
        <v>5474</v>
      </c>
      <c r="DA383" s="42" t="s">
        <v>5474</v>
      </c>
      <c r="DB383" s="42" t="s">
        <v>5474</v>
      </c>
      <c r="DC383" s="42" t="s">
        <v>5474</v>
      </c>
      <c r="DD383" s="42" t="s">
        <v>5474</v>
      </c>
      <c r="DE383" s="42" t="s">
        <v>5474</v>
      </c>
      <c r="DF383" s="42" t="s">
        <v>5474</v>
      </c>
      <c r="DG383" s="42" t="s">
        <v>5474</v>
      </c>
      <c r="DH383" s="42" t="s">
        <v>5474</v>
      </c>
    </row>
    <row r="384" spans="1:112">
      <c r="A384" s="22">
        <v>2464</v>
      </c>
      <c r="B384" s="7" t="s">
        <v>424</v>
      </c>
      <c r="C384" s="21">
        <v>3.1300000000000001E-2</v>
      </c>
      <c r="D384" s="21">
        <v>0.1323</v>
      </c>
      <c r="E384" s="21">
        <v>5.6899999999999999E-2</v>
      </c>
      <c r="F384" s="21">
        <v>9.7500000000000003E-2</v>
      </c>
      <c r="G384" s="21">
        <v>0.10979999999999999</v>
      </c>
      <c r="H384" s="21">
        <v>-0.15279999999999999</v>
      </c>
      <c r="I384" s="21">
        <v>-0.14080000000000001</v>
      </c>
      <c r="J384" s="21">
        <v>-6.9900000000000004E-2</v>
      </c>
      <c r="K384" s="21">
        <v>1.2200000000000001E-2</v>
      </c>
      <c r="L384" s="21">
        <v>-4.4000000000000003E-3</v>
      </c>
      <c r="M384" s="21">
        <v>1.4500000000000001E-2</v>
      </c>
      <c r="N384" s="21">
        <v>1E-4</v>
      </c>
      <c r="O384" s="21">
        <v>-1.8200000000000001E-2</v>
      </c>
      <c r="P384" s="21">
        <v>8.2000000000000007E-3</v>
      </c>
      <c r="Q384" s="21">
        <v>-8.9999999999999998E-4</v>
      </c>
      <c r="R384" s="21">
        <v>2.9999999999999997E-4</v>
      </c>
      <c r="S384" s="21">
        <v>0.15989999999999999</v>
      </c>
      <c r="T384" s="21">
        <v>5.7200000000000001E-2</v>
      </c>
      <c r="U384" s="10">
        <v>1.33</v>
      </c>
      <c r="V384" s="10">
        <v>2.52</v>
      </c>
      <c r="W384" s="7">
        <v>2.2599999999999998</v>
      </c>
      <c r="X384" s="20">
        <v>0.72850000000000004</v>
      </c>
      <c r="Y384" s="75">
        <v>2020</v>
      </c>
      <c r="Z384" s="7">
        <v>2</v>
      </c>
      <c r="AA384" s="7">
        <v>0</v>
      </c>
      <c r="AB384" s="51">
        <v>-610</v>
      </c>
      <c r="AC384" s="51">
        <v>-58</v>
      </c>
      <c r="AD384" s="51"/>
      <c r="AE384" s="51"/>
      <c r="AF384" s="51">
        <v>-66</v>
      </c>
      <c r="AG384" s="51"/>
      <c r="AH384" s="20">
        <v>8.0000000000000004E-4</v>
      </c>
      <c r="AI384" s="7" t="s">
        <v>8493</v>
      </c>
      <c r="AJ384" s="67" t="s">
        <v>8494</v>
      </c>
      <c r="AK384" s="44">
        <v>-0.85806451612903212</v>
      </c>
      <c r="AL384" s="44">
        <v>-0.71241830065359435</v>
      </c>
      <c r="AM384" s="44">
        <v>0.75000000000000144</v>
      </c>
      <c r="AN384" s="25">
        <v>0.3817733990147783</v>
      </c>
      <c r="AO384" s="25">
        <v>0.18842364532019701</v>
      </c>
      <c r="AP384" s="215">
        <v>40.6</v>
      </c>
      <c r="AQ384" s="215" t="s">
        <v>8552</v>
      </c>
      <c r="AR384" s="44">
        <v>2.52525252525252E-2</v>
      </c>
      <c r="AS384" s="171" t="s">
        <v>7286</v>
      </c>
      <c r="AT384" s="171" t="s">
        <v>7192</v>
      </c>
      <c r="AU384" s="171" t="s">
        <v>7057</v>
      </c>
      <c r="AV384" s="7" t="s">
        <v>8470</v>
      </c>
      <c r="AW384" s="14" t="s">
        <v>7515</v>
      </c>
      <c r="AX384" s="49" t="s">
        <v>6009</v>
      </c>
      <c r="AY384" s="38" t="s">
        <v>6007</v>
      </c>
      <c r="AZ384" s="14" t="s">
        <v>6038</v>
      </c>
      <c r="BA384" s="49" t="s">
        <v>5967</v>
      </c>
      <c r="BB384" s="38" t="s">
        <v>6007</v>
      </c>
      <c r="BC384" s="7">
        <v>0.2</v>
      </c>
      <c r="BD384" s="14" t="s">
        <v>6118</v>
      </c>
      <c r="BE384" s="49" t="s">
        <v>5967</v>
      </c>
      <c r="BF384" s="38" t="s">
        <v>5971</v>
      </c>
      <c r="BG384" s="7">
        <v>0.9</v>
      </c>
      <c r="BH384" s="45">
        <v>962.09234963210258</v>
      </c>
      <c r="BI384" s="215" t="s">
        <v>8471</v>
      </c>
      <c r="BJ384" s="215" t="s">
        <v>8500</v>
      </c>
      <c r="BK384" s="7">
        <v>4</v>
      </c>
      <c r="BL384" s="25">
        <v>2.267002518891684E-2</v>
      </c>
      <c r="BM384" s="20">
        <v>0.61399999999999999</v>
      </c>
      <c r="BN384" s="20">
        <v>0.65249999999999997</v>
      </c>
      <c r="BO384" s="20">
        <v>0.58250000000000002</v>
      </c>
      <c r="BP384" s="46">
        <v>16.111111111111111</v>
      </c>
      <c r="BQ384" s="215" t="s">
        <v>8553</v>
      </c>
      <c r="BR384" s="79">
        <v>-0.21348316912972079</v>
      </c>
      <c r="BS384" s="9">
        <v>4.9525301616087924E-2</v>
      </c>
      <c r="BT384" s="9">
        <v>4.3158605899331404E-2</v>
      </c>
      <c r="BU384" s="47" t="s">
        <v>5993</v>
      </c>
      <c r="BV384" s="47" t="s">
        <v>5993</v>
      </c>
      <c r="BW384" s="14" t="s">
        <v>8583</v>
      </c>
      <c r="BX384" s="83">
        <v>-5.617980295566509E-2</v>
      </c>
      <c r="BY384" s="82">
        <v>2.63</v>
      </c>
      <c r="BZ384" s="46">
        <v>15.437262357414451</v>
      </c>
      <c r="CA384" s="48" t="s">
        <v>5474</v>
      </c>
      <c r="CB384" s="45">
        <v>-24766</v>
      </c>
      <c r="CC384" s="45">
        <v>-2354.8000000000002</v>
      </c>
      <c r="CD384" s="45">
        <v>0</v>
      </c>
      <c r="CE384" s="45">
        <v>0</v>
      </c>
      <c r="CF384" s="14" t="s">
        <v>8906</v>
      </c>
      <c r="CG384" s="7" t="s">
        <v>8477</v>
      </c>
      <c r="CH384" s="215" t="s">
        <v>8478</v>
      </c>
      <c r="CI384" s="215" t="s">
        <v>8478</v>
      </c>
      <c r="CJ384" s="215" t="s">
        <v>8479</v>
      </c>
      <c r="CK384" s="43" t="s">
        <v>6951</v>
      </c>
      <c r="CL384" s="43" t="s">
        <v>5474</v>
      </c>
      <c r="CM384" s="43" t="s">
        <v>5474</v>
      </c>
      <c r="CN384" s="145">
        <v>-2354.8000000000002</v>
      </c>
      <c r="CO384" s="145">
        <v>-24766</v>
      </c>
      <c r="CP384" s="148">
        <v>39060.94939506337</v>
      </c>
      <c r="CQ384" s="189" t="s">
        <v>5474</v>
      </c>
      <c r="CR384" s="189" t="s">
        <v>5474</v>
      </c>
      <c r="CS384" s="99" t="s">
        <v>5474</v>
      </c>
      <c r="CT384" s="167" t="s">
        <v>5474</v>
      </c>
      <c r="CU384" s="43" t="s">
        <v>5474</v>
      </c>
      <c r="CV384" s="43" t="s">
        <v>5474</v>
      </c>
      <c r="CW384" s="43" t="s">
        <v>5474</v>
      </c>
      <c r="CX384" s="43" t="s">
        <v>5474</v>
      </c>
      <c r="CY384" s="43" t="s">
        <v>5474</v>
      </c>
      <c r="CZ384" s="43" t="s">
        <v>5474</v>
      </c>
      <c r="DA384" s="42" t="s">
        <v>5474</v>
      </c>
      <c r="DB384" s="42" t="s">
        <v>5474</v>
      </c>
      <c r="DC384" s="42" t="s">
        <v>5474</v>
      </c>
      <c r="DD384" s="42" t="s">
        <v>5474</v>
      </c>
      <c r="DE384" s="42" t="s">
        <v>5474</v>
      </c>
      <c r="DF384" s="42" t="s">
        <v>5474</v>
      </c>
      <c r="DG384" s="42" t="s">
        <v>5474</v>
      </c>
      <c r="DH384" s="42" t="s">
        <v>5474</v>
      </c>
    </row>
    <row r="385" spans="1:112">
      <c r="A385" s="22">
        <v>6269</v>
      </c>
      <c r="B385" s="7" t="s">
        <v>1340</v>
      </c>
      <c r="C385" s="21">
        <v>0.2319</v>
      </c>
      <c r="D385" s="21">
        <v>0.14399999999999999</v>
      </c>
      <c r="E385" s="21">
        <v>0.18490000000000001</v>
      </c>
      <c r="F385" s="21">
        <v>3.8399999999999997E-2</v>
      </c>
      <c r="G385" s="21">
        <v>0.248</v>
      </c>
      <c r="H385" s="21">
        <v>-0.77239999999999998</v>
      </c>
      <c r="I385" s="21">
        <v>-0.79110000000000003</v>
      </c>
      <c r="J385" s="21">
        <v>-0.3407</v>
      </c>
      <c r="K385" s="21">
        <v>-3.0300000000000001E-2</v>
      </c>
      <c r="L385" s="21">
        <v>-5.7299999999999997E-2</v>
      </c>
      <c r="M385" s="21">
        <v>-5.7000000000000002E-2</v>
      </c>
      <c r="N385" s="21">
        <v>-3.7100000000000001E-2</v>
      </c>
      <c r="O385" s="21">
        <v>-7.1999999999999995E-2</v>
      </c>
      <c r="P385" s="21">
        <v>-6.4500000000000002E-2</v>
      </c>
      <c r="Q385" s="21">
        <v>-1.6899999999999998E-2</v>
      </c>
      <c r="R385" s="21">
        <v>-1.2699999999999999E-2</v>
      </c>
      <c r="S385" s="21">
        <v>0.1502</v>
      </c>
      <c r="T385" s="21">
        <v>9.7199999999999995E-2</v>
      </c>
      <c r="U385" s="10">
        <v>1.78</v>
      </c>
      <c r="V385" s="10">
        <v>7.51</v>
      </c>
      <c r="W385" s="7">
        <v>5.0106000000000002</v>
      </c>
      <c r="X385" s="20">
        <v>0.55510000000000004</v>
      </c>
      <c r="Y385" s="75">
        <v>2020</v>
      </c>
      <c r="Z385" s="7">
        <v>5.1166</v>
      </c>
      <c r="AA385" s="7">
        <v>0</v>
      </c>
      <c r="AB385" s="51">
        <v>-3914</v>
      </c>
      <c r="AC385" s="51">
        <v>-1585</v>
      </c>
      <c r="AD385" s="51">
        <v>2796</v>
      </c>
      <c r="AE385" s="51">
        <v>769</v>
      </c>
      <c r="AF385" s="51">
        <v>540</v>
      </c>
      <c r="AG385" s="51">
        <v>163</v>
      </c>
      <c r="AH385" s="20">
        <v>8.3000000000000001E-3</v>
      </c>
      <c r="AI385" s="7" t="s">
        <v>8481</v>
      </c>
      <c r="AJ385" s="67" t="s">
        <v>8494</v>
      </c>
      <c r="AK385" s="44">
        <v>-0.55263157894736847</v>
      </c>
      <c r="AL385" s="44">
        <v>-0.65306122448979587</v>
      </c>
      <c r="AM385" s="44">
        <v>0.83333333333333337</v>
      </c>
      <c r="AN385" s="25">
        <v>0.31404958677685951</v>
      </c>
      <c r="AO385" s="25">
        <v>0.2024793388429752</v>
      </c>
      <c r="AP385" s="215">
        <v>121</v>
      </c>
      <c r="AQ385" s="215" t="s">
        <v>8552</v>
      </c>
      <c r="AR385" s="44">
        <v>1.6806722689075598E-2</v>
      </c>
      <c r="AS385" s="171" t="s">
        <v>7286</v>
      </c>
      <c r="AT385" s="171" t="s">
        <v>6902</v>
      </c>
      <c r="AU385" s="171" t="s">
        <v>7145</v>
      </c>
      <c r="AV385" s="7" t="s">
        <v>8470</v>
      </c>
      <c r="AW385" s="14" t="s">
        <v>6506</v>
      </c>
      <c r="AX385" s="49" t="s">
        <v>6009</v>
      </c>
      <c r="AY385" s="38" t="s">
        <v>5971</v>
      </c>
      <c r="AZ385" s="14" t="s">
        <v>6803</v>
      </c>
      <c r="BA385" s="49" t="s">
        <v>5967</v>
      </c>
      <c r="BB385" s="38" t="s">
        <v>5971</v>
      </c>
      <c r="BC385" s="7">
        <v>0.7</v>
      </c>
      <c r="BD385" s="14" t="s">
        <v>5987</v>
      </c>
      <c r="BE385" s="49" t="s">
        <v>5967</v>
      </c>
      <c r="BF385" s="38" t="s">
        <v>5961</v>
      </c>
      <c r="BG385" s="7">
        <v>0.5</v>
      </c>
      <c r="BH385" s="45">
        <v>2669.6330019210423</v>
      </c>
      <c r="BI385" s="215" t="s">
        <v>8518</v>
      </c>
      <c r="BJ385" s="215" t="s">
        <v>8568</v>
      </c>
      <c r="BK385" s="7">
        <v>0.5</v>
      </c>
      <c r="BL385" s="25">
        <v>2.1097046413502109E-2</v>
      </c>
      <c r="BM385" s="20">
        <v>0.57187500000000002</v>
      </c>
      <c r="BN385" s="20">
        <v>0.67500000000000004</v>
      </c>
      <c r="BO385" s="20">
        <v>0.48749999999999999</v>
      </c>
      <c r="BP385" s="46">
        <v>16.11185086551265</v>
      </c>
      <c r="BQ385" s="215" t="s">
        <v>8483</v>
      </c>
      <c r="BR385" s="79">
        <v>-0.27801652892561984</v>
      </c>
      <c r="BS385" s="9">
        <v>3.5353101710366319E-2</v>
      </c>
      <c r="BT385" s="9">
        <v>3.6224039780507367E-2</v>
      </c>
      <c r="BU385" s="47" t="s">
        <v>5993</v>
      </c>
      <c r="BV385" s="47">
        <v>44365</v>
      </c>
      <c r="BW385" s="14" t="s">
        <v>5474</v>
      </c>
      <c r="BX385" s="83">
        <v>-9.7520661157024777E-2</v>
      </c>
      <c r="BY385" s="82">
        <v>7.28</v>
      </c>
      <c r="BZ385" s="46">
        <v>16.62087912087912</v>
      </c>
      <c r="CA385" s="48" t="s">
        <v>8526</v>
      </c>
      <c r="CB385" s="45">
        <v>-473594</v>
      </c>
      <c r="CC385" s="45">
        <v>-191785</v>
      </c>
      <c r="CD385" s="45">
        <v>338316</v>
      </c>
      <c r="CE385" s="45">
        <v>93049</v>
      </c>
      <c r="CF385" s="14" t="s">
        <v>8907</v>
      </c>
      <c r="CG385" s="7" t="s">
        <v>8477</v>
      </c>
      <c r="CH385" s="215" t="s">
        <v>8498</v>
      </c>
      <c r="CI385" s="215" t="s">
        <v>8498</v>
      </c>
      <c r="CJ385" s="215" t="s">
        <v>8479</v>
      </c>
      <c r="CK385" s="43" t="s">
        <v>5474</v>
      </c>
      <c r="CL385" s="43" t="s">
        <v>5474</v>
      </c>
      <c r="CM385" s="43" t="s">
        <v>5474</v>
      </c>
      <c r="CN385" s="145">
        <v>-98736</v>
      </c>
      <c r="CO385" s="145">
        <v>-135278</v>
      </c>
      <c r="CP385" s="148">
        <v>323025.59323244612</v>
      </c>
      <c r="CQ385" s="189" t="s">
        <v>5474</v>
      </c>
      <c r="CR385" s="189" t="s">
        <v>5474</v>
      </c>
      <c r="CS385" s="99" t="s">
        <v>5474</v>
      </c>
      <c r="CT385" s="167" t="s">
        <v>8535</v>
      </c>
      <c r="CU385" s="43" t="s">
        <v>5474</v>
      </c>
      <c r="CV385" s="43" t="s">
        <v>5474</v>
      </c>
      <c r="CW385" s="43" t="s">
        <v>5474</v>
      </c>
      <c r="CX385" s="43" t="s">
        <v>5474</v>
      </c>
      <c r="CY385" s="43" t="s">
        <v>5474</v>
      </c>
      <c r="CZ385" s="43" t="s">
        <v>5474</v>
      </c>
      <c r="DA385" s="42" t="s">
        <v>5474</v>
      </c>
      <c r="DB385" s="42" t="s">
        <v>5474</v>
      </c>
      <c r="DC385" s="42" t="s">
        <v>5474</v>
      </c>
      <c r="DD385" s="42" t="s">
        <v>5474</v>
      </c>
      <c r="DE385" s="42" t="s">
        <v>8535</v>
      </c>
      <c r="DF385" s="42" t="s">
        <v>5474</v>
      </c>
      <c r="DG385" s="42" t="s">
        <v>5474</v>
      </c>
      <c r="DH385" s="42" t="s">
        <v>5474</v>
      </c>
    </row>
    <row r="386" spans="1:112">
      <c r="A386" s="22">
        <v>1730</v>
      </c>
      <c r="B386" s="7" t="s">
        <v>213</v>
      </c>
      <c r="C386" s="21">
        <v>3.44E-2</v>
      </c>
      <c r="D386" s="21">
        <v>-0.15040000000000001</v>
      </c>
      <c r="E386" s="21">
        <v>8.3299999999999999E-2</v>
      </c>
      <c r="F386" s="21">
        <v>-0.23169999999999999</v>
      </c>
      <c r="G386" s="21">
        <v>1.2E-2</v>
      </c>
      <c r="H386" s="21">
        <v>-0.4748</v>
      </c>
      <c r="I386" s="21">
        <v>-0.35959999999999998</v>
      </c>
      <c r="J386" s="21">
        <v>-0.10920000000000001</v>
      </c>
      <c r="K386" s="21">
        <v>3.44E-2</v>
      </c>
      <c r="L386" s="21">
        <v>-1E-3</v>
      </c>
      <c r="M386" s="21">
        <v>-1.6199999999999999E-2</v>
      </c>
      <c r="N386" s="21">
        <v>-3.5499999999999997E-2</v>
      </c>
      <c r="O386" s="21">
        <v>-3.39E-2</v>
      </c>
      <c r="P386" s="21">
        <v>-1.3299999999999999E-2</v>
      </c>
      <c r="Q386" s="21">
        <v>8.0000000000000002E-3</v>
      </c>
      <c r="R386" s="21">
        <v>8.2000000000000007E-3</v>
      </c>
      <c r="S386" s="21">
        <v>0.19089999999999999</v>
      </c>
      <c r="T386" s="21">
        <v>0.12520000000000001</v>
      </c>
      <c r="U386" s="10">
        <v>2.12</v>
      </c>
      <c r="V386" s="10">
        <v>5.25</v>
      </c>
      <c r="W386" s="7">
        <v>3.1128999999999998</v>
      </c>
      <c r="X386" s="20">
        <v>0.70509999999999995</v>
      </c>
      <c r="Y386" s="75">
        <v>2020</v>
      </c>
      <c r="Z386" s="7">
        <v>3.86</v>
      </c>
      <c r="AA386" s="7">
        <v>0</v>
      </c>
      <c r="AB386" s="51">
        <v>-96</v>
      </c>
      <c r="AC386" s="51">
        <v>-7</v>
      </c>
      <c r="AD386" s="51"/>
      <c r="AE386" s="51"/>
      <c r="AF386" s="51"/>
      <c r="AG386" s="51"/>
      <c r="AH386" s="20">
        <v>0</v>
      </c>
      <c r="AI386" s="7" t="s">
        <v>8467</v>
      </c>
      <c r="AJ386" s="67" t="s">
        <v>8494</v>
      </c>
      <c r="AK386" s="44">
        <v>-0.82954545454545492</v>
      </c>
      <c r="AL386" s="44">
        <v>-0.63855421686747094</v>
      </c>
      <c r="AM386" s="44">
        <v>-0.66666666666668251</v>
      </c>
      <c r="AN386" s="25">
        <v>0.27244582043343657</v>
      </c>
      <c r="AO386" s="25">
        <v>0.12848297213622298</v>
      </c>
      <c r="AP386" s="215">
        <v>64.599999999999994</v>
      </c>
      <c r="AQ386" s="215" t="s">
        <v>8552</v>
      </c>
      <c r="AR386" s="44">
        <v>6.2305295950155701E-3</v>
      </c>
      <c r="AS386" s="171" t="s">
        <v>7286</v>
      </c>
      <c r="AT386" s="171" t="s">
        <v>7062</v>
      </c>
      <c r="AU386" s="171" t="s">
        <v>6974</v>
      </c>
      <c r="AV386" s="7" t="s">
        <v>8470</v>
      </c>
      <c r="AW386" s="14" t="s">
        <v>6610</v>
      </c>
      <c r="AX386" s="49" t="s">
        <v>6009</v>
      </c>
      <c r="AY386" s="38" t="s">
        <v>5961</v>
      </c>
      <c r="AZ386" s="14" t="s">
        <v>6038</v>
      </c>
      <c r="BA386" s="49" t="s">
        <v>6039</v>
      </c>
      <c r="BB386" s="38" t="s">
        <v>6007</v>
      </c>
      <c r="BC386" s="7">
        <v>0.3</v>
      </c>
      <c r="BD386" s="14" t="s">
        <v>6050</v>
      </c>
      <c r="BE386" s="49" t="s">
        <v>5967</v>
      </c>
      <c r="BF386" s="38" t="s">
        <v>6007</v>
      </c>
      <c r="BG386" s="7">
        <v>1.2</v>
      </c>
      <c r="BH386" s="45">
        <v>112.26220069023054</v>
      </c>
      <c r="BI386" s="215" t="s">
        <v>8495</v>
      </c>
      <c r="BJ386" s="215" t="s">
        <v>8554</v>
      </c>
      <c r="BK386" s="7">
        <v>4</v>
      </c>
      <c r="BL386" s="25">
        <v>1.5503875968991367E-3</v>
      </c>
      <c r="BM386" s="20">
        <v>0.53762500000000002</v>
      </c>
      <c r="BN386" s="20">
        <v>0.52250000000000008</v>
      </c>
      <c r="BO386" s="20">
        <v>0.54999999999999993</v>
      </c>
      <c r="BP386" s="46">
        <v>12.304761904761904</v>
      </c>
      <c r="BQ386" s="215" t="s">
        <v>8569</v>
      </c>
      <c r="BR386" s="79">
        <v>-0.14136429308565515</v>
      </c>
      <c r="BS386" s="9">
        <v>4.2091073720284422E-2</v>
      </c>
      <c r="BT386" s="9">
        <v>5.358882734147663E-2</v>
      </c>
      <c r="BU386" s="47" t="s">
        <v>5993</v>
      </c>
      <c r="BV386" s="47" t="s">
        <v>5993</v>
      </c>
      <c r="BW386" s="14" t="s">
        <v>5474</v>
      </c>
      <c r="BX386" s="83">
        <v>3.0362848297213783E-2</v>
      </c>
      <c r="BY386" s="82">
        <v>4.7200000000000006</v>
      </c>
      <c r="BZ386" s="46">
        <v>13.686440677966099</v>
      </c>
      <c r="CA386" s="48" t="s">
        <v>5474</v>
      </c>
      <c r="CB386" s="45">
        <v>-6201.5999999999995</v>
      </c>
      <c r="CC386" s="45">
        <v>-452.19999999999993</v>
      </c>
      <c r="CD386" s="45">
        <v>0</v>
      </c>
      <c r="CE386" s="45">
        <v>0</v>
      </c>
      <c r="CF386" s="14" t="s">
        <v>8908</v>
      </c>
      <c r="CG386" s="7" t="s">
        <v>8556</v>
      </c>
      <c r="CH386" s="215" t="s">
        <v>8546</v>
      </c>
      <c r="CI386" s="215" t="s">
        <v>8478</v>
      </c>
      <c r="CJ386" s="215" t="s">
        <v>8479</v>
      </c>
      <c r="CK386" s="43" t="s">
        <v>6951</v>
      </c>
      <c r="CL386" s="43" t="s">
        <v>5474</v>
      </c>
      <c r="CM386" s="43" t="s">
        <v>5474</v>
      </c>
      <c r="CN386" s="145">
        <v>-452.19999999999993</v>
      </c>
      <c r="CO386" s="145">
        <v>-6201.5999999999995</v>
      </c>
      <c r="CP386" s="148">
        <v>7252.1381645888923</v>
      </c>
      <c r="CQ386" s="189" t="s">
        <v>5474</v>
      </c>
      <c r="CR386" s="189" t="s">
        <v>5474</v>
      </c>
      <c r="CS386" s="99" t="s">
        <v>5474</v>
      </c>
      <c r="CT386" s="167" t="s">
        <v>5474</v>
      </c>
      <c r="CU386" s="43" t="s">
        <v>5474</v>
      </c>
      <c r="CV386" s="43" t="s">
        <v>5474</v>
      </c>
      <c r="CW386" s="43" t="s">
        <v>5474</v>
      </c>
      <c r="CX386" s="43" t="s">
        <v>5474</v>
      </c>
      <c r="CY386" s="43" t="s">
        <v>5474</v>
      </c>
      <c r="CZ386" s="43" t="s">
        <v>5474</v>
      </c>
      <c r="DA386" s="42" t="s">
        <v>5474</v>
      </c>
      <c r="DB386" s="42" t="s">
        <v>5474</v>
      </c>
      <c r="DC386" s="42" t="s">
        <v>5474</v>
      </c>
      <c r="DD386" s="42" t="s">
        <v>5474</v>
      </c>
      <c r="DE386" s="42" t="s">
        <v>5474</v>
      </c>
      <c r="DF386" s="42" t="s">
        <v>5474</v>
      </c>
      <c r="DG386" s="42" t="s">
        <v>5474</v>
      </c>
      <c r="DH386" s="42" t="s">
        <v>5474</v>
      </c>
    </row>
    <row r="387" spans="1:112">
      <c r="A387" s="22">
        <v>2929</v>
      </c>
      <c r="B387" s="7" t="s">
        <v>576</v>
      </c>
      <c r="C387" s="21">
        <v>0.62219999999999998</v>
      </c>
      <c r="D387" s="21">
        <v>0.28839999999999999</v>
      </c>
      <c r="E387" s="21">
        <v>-0.3841</v>
      </c>
      <c r="F387" s="21">
        <v>-0.1038</v>
      </c>
      <c r="G387" s="21">
        <v>8.2400000000000001E-2</v>
      </c>
      <c r="H387" s="21"/>
      <c r="I387" s="21">
        <v>-0.63039999999999996</v>
      </c>
      <c r="J387" s="21">
        <v>-0.63039999999999996</v>
      </c>
      <c r="K387" s="21">
        <v>0.75019999999999998</v>
      </c>
      <c r="L387" s="21">
        <v>-0.2064</v>
      </c>
      <c r="M387" s="21">
        <v>-0.98860000000000003</v>
      </c>
      <c r="N387" s="21">
        <v>0.79990000000000006</v>
      </c>
      <c r="O387" s="21">
        <v>-2.3800000000000002E-2</v>
      </c>
      <c r="P387" s="21">
        <v>-1.1464000000000001</v>
      </c>
      <c r="Q387" s="21">
        <v>-0.16020000000000001</v>
      </c>
      <c r="R387" s="21">
        <v>-0.107</v>
      </c>
      <c r="S387" s="21">
        <v>6.9900000000000004E-2</v>
      </c>
      <c r="T387" s="21">
        <v>4.1200000000000001E-2</v>
      </c>
      <c r="U387" s="10">
        <v>-0.75</v>
      </c>
      <c r="V387" s="10">
        <v>-22.63</v>
      </c>
      <c r="W387" s="7">
        <v>3.1737000000000002</v>
      </c>
      <c r="X387" s="20">
        <v>0.32150000000000001</v>
      </c>
      <c r="Y387" s="75">
        <v>2019</v>
      </c>
      <c r="Z387" s="7">
        <v>0.1711</v>
      </c>
      <c r="AA387" s="7">
        <v>1.5392999999999999</v>
      </c>
      <c r="AB387" s="51">
        <v>39</v>
      </c>
      <c r="AC387" s="51">
        <v>9</v>
      </c>
      <c r="AD387" s="51"/>
      <c r="AE387" s="51"/>
      <c r="AF387" s="51"/>
      <c r="AG387" s="51"/>
      <c r="AH387" s="20">
        <v>2.47E-2</v>
      </c>
      <c r="AI387" s="7" t="s">
        <v>8467</v>
      </c>
      <c r="AJ387" s="67" t="s">
        <v>8536</v>
      </c>
      <c r="AK387" s="44">
        <v>-0.77147239263803691</v>
      </c>
      <c r="AL387" s="44">
        <v>-0.50980392156862719</v>
      </c>
      <c r="AM387" s="44">
        <v>0.68421052631579038</v>
      </c>
      <c r="AN387" s="25">
        <v>2.2252559726962451</v>
      </c>
      <c r="AO387" s="25">
        <v>0.1740614334470989</v>
      </c>
      <c r="AP387" s="215">
        <v>14.65</v>
      </c>
      <c r="AQ387" s="215" t="s">
        <v>8552</v>
      </c>
      <c r="AR387" s="44">
        <v>5.3956834532374098E-2</v>
      </c>
      <c r="AS387" s="171" t="s">
        <v>7433</v>
      </c>
      <c r="AT387" s="171" t="s">
        <v>6902</v>
      </c>
      <c r="AU387" s="171" t="s">
        <v>7032</v>
      </c>
      <c r="AV387" s="7" t="s">
        <v>8470</v>
      </c>
      <c r="AW387" s="14" t="s">
        <v>7715</v>
      </c>
      <c r="AX387" s="49" t="s">
        <v>5981</v>
      </c>
      <c r="AY387" s="38" t="s">
        <v>6007</v>
      </c>
      <c r="AZ387" s="14" t="s">
        <v>6123</v>
      </c>
      <c r="BA387" s="49" t="s">
        <v>5993</v>
      </c>
      <c r="BB387" s="38" t="s">
        <v>5993</v>
      </c>
      <c r="BC387" s="7">
        <v>0.3</v>
      </c>
      <c r="BD387" s="14" t="s">
        <v>6118</v>
      </c>
      <c r="BE387" s="49" t="s">
        <v>5993</v>
      </c>
      <c r="BF387" s="38" t="s">
        <v>5993</v>
      </c>
      <c r="BG387" s="7">
        <v>0.4</v>
      </c>
      <c r="BH387" s="45">
        <v>571.20304354392727</v>
      </c>
      <c r="BI387" s="215" t="s">
        <v>8471</v>
      </c>
      <c r="BJ387" s="215" t="s">
        <v>8554</v>
      </c>
      <c r="BK387" s="7">
        <v>3.7</v>
      </c>
      <c r="BL387" s="25">
        <v>4.6428571428571451E-2</v>
      </c>
      <c r="BM387" s="20">
        <v>0.51418750000000002</v>
      </c>
      <c r="BN387" s="20">
        <v>0.53</v>
      </c>
      <c r="BO387" s="20">
        <v>0.50124999999999997</v>
      </c>
      <c r="BP387" s="46" t="s">
        <v>8473</v>
      </c>
      <c r="BQ387" s="215" t="s">
        <v>8473</v>
      </c>
      <c r="BR387" s="79" t="s">
        <v>8473</v>
      </c>
      <c r="BS387" s="9">
        <v>0.20955889276401996</v>
      </c>
      <c r="BT387" s="9">
        <v>0.15883002523971967</v>
      </c>
      <c r="BU387" s="47" t="s">
        <v>5993</v>
      </c>
      <c r="BV387" s="47" t="s">
        <v>5993</v>
      </c>
      <c r="BW387" s="14" t="s">
        <v>5474</v>
      </c>
      <c r="BX387" s="83" t="s">
        <v>8473</v>
      </c>
      <c r="BY387" s="82" t="s">
        <v>8473</v>
      </c>
      <c r="BZ387" s="46" t="s">
        <v>8473</v>
      </c>
      <c r="CA387" s="48" t="s">
        <v>8475</v>
      </c>
      <c r="CB387" s="45">
        <v>571.35</v>
      </c>
      <c r="CC387" s="45">
        <v>131.85</v>
      </c>
      <c r="CD387" s="45">
        <v>0</v>
      </c>
      <c r="CE387" s="45">
        <v>0</v>
      </c>
      <c r="CF387" s="14" t="s">
        <v>8909</v>
      </c>
      <c r="CG387" s="7" t="s">
        <v>8477</v>
      </c>
      <c r="CH387" s="215" t="s">
        <v>8478</v>
      </c>
      <c r="CI387" s="215" t="s">
        <v>8478</v>
      </c>
      <c r="CJ387" s="215" t="s">
        <v>8479</v>
      </c>
      <c r="CK387" s="43" t="s">
        <v>5474</v>
      </c>
      <c r="CL387" s="43" t="s">
        <v>8480</v>
      </c>
      <c r="CM387" s="43" t="s">
        <v>6960</v>
      </c>
      <c r="CN387" s="145">
        <v>131.85</v>
      </c>
      <c r="CO387" s="145">
        <v>571.35</v>
      </c>
      <c r="CP387" s="148">
        <v>8368.1245879185353</v>
      </c>
      <c r="CQ387" s="189" t="s">
        <v>5474</v>
      </c>
      <c r="CR387" s="189" t="s">
        <v>5474</v>
      </c>
      <c r="CS387" s="99" t="s">
        <v>5474</v>
      </c>
      <c r="CT387" s="167" t="s">
        <v>5474</v>
      </c>
      <c r="CU387" s="43" t="s">
        <v>5474</v>
      </c>
      <c r="CV387" s="43" t="s">
        <v>5474</v>
      </c>
      <c r="CW387" s="43" t="s">
        <v>5474</v>
      </c>
      <c r="CX387" s="43" t="s">
        <v>5474</v>
      </c>
      <c r="CY387" s="43" t="s">
        <v>5474</v>
      </c>
      <c r="CZ387" s="43" t="s">
        <v>5474</v>
      </c>
      <c r="DA387" s="42" t="s">
        <v>5474</v>
      </c>
      <c r="DB387" s="42" t="s">
        <v>5474</v>
      </c>
      <c r="DC387" s="42" t="s">
        <v>5474</v>
      </c>
      <c r="DD387" s="42" t="s">
        <v>5474</v>
      </c>
      <c r="DE387" s="42" t="s">
        <v>5474</v>
      </c>
      <c r="DF387" s="42" t="s">
        <v>5474</v>
      </c>
      <c r="DG387" s="42" t="s">
        <v>5474</v>
      </c>
      <c r="DH387" s="42" t="s">
        <v>5474</v>
      </c>
    </row>
    <row r="388" spans="1:112">
      <c r="A388" s="22">
        <v>6642</v>
      </c>
      <c r="B388" s="7" t="s">
        <v>4525</v>
      </c>
      <c r="C388" s="21">
        <v>4.3900000000000002E-2</v>
      </c>
      <c r="D388" s="21">
        <v>0.4667</v>
      </c>
      <c r="E388" s="21">
        <v>9.5299999999999996E-2</v>
      </c>
      <c r="F388" s="21">
        <v>0.35239999999999999</v>
      </c>
      <c r="G388" s="21">
        <v>0.40589999999999998</v>
      </c>
      <c r="H388" s="21">
        <v>4.4200000000000003E-2</v>
      </c>
      <c r="I388" s="21">
        <v>0.9667</v>
      </c>
      <c r="J388" s="21">
        <v>1.0810999999999999</v>
      </c>
      <c r="K388" s="21">
        <v>1.1900000000000001E-2</v>
      </c>
      <c r="L388" s="21">
        <v>7.9600000000000004E-2</v>
      </c>
      <c r="M388" s="21">
        <v>5.2299999999999999E-2</v>
      </c>
      <c r="N388" s="21">
        <v>4.1000000000000003E-3</v>
      </c>
      <c r="O388" s="21">
        <v>9.1700000000000004E-2</v>
      </c>
      <c r="P388" s="21">
        <v>7.8200000000000006E-2</v>
      </c>
      <c r="Q388" s="21">
        <v>2.1000000000000001E-2</v>
      </c>
      <c r="R388" s="21">
        <v>1.2E-2</v>
      </c>
      <c r="S388" s="21">
        <v>0.1227</v>
      </c>
      <c r="T388" s="21">
        <v>3.9100000000000003E-2</v>
      </c>
      <c r="U388" s="10">
        <v>2.31</v>
      </c>
      <c r="V388" s="10">
        <v>3.77</v>
      </c>
      <c r="W388" s="7">
        <v>1.8260000000000001</v>
      </c>
      <c r="X388" s="20">
        <v>0.79669999999999996</v>
      </c>
      <c r="Y388" s="75">
        <v>2020</v>
      </c>
      <c r="Z388" s="7">
        <v>1.8</v>
      </c>
      <c r="AA388" s="7">
        <v>0</v>
      </c>
      <c r="AB388" s="51">
        <v>-20</v>
      </c>
      <c r="AC388" s="51">
        <v>-8</v>
      </c>
      <c r="AD388" s="51"/>
      <c r="AE388" s="51"/>
      <c r="AF388" s="51">
        <v>-11</v>
      </c>
      <c r="AG388" s="51"/>
      <c r="AH388" s="20">
        <v>4.0000000000000002E-4</v>
      </c>
      <c r="AI388" s="7" t="s">
        <v>8487</v>
      </c>
      <c r="AJ388" s="67" t="s">
        <v>8468</v>
      </c>
      <c r="AK388" s="44">
        <v>0.62307692307692308</v>
      </c>
      <c r="AL388" s="44">
        <v>0.50655021834061098</v>
      </c>
      <c r="AM388" s="44">
        <v>0.73469387755101834</v>
      </c>
      <c r="AN388" s="25">
        <v>0.93301435406698574</v>
      </c>
      <c r="AO388" s="25">
        <v>0.27392344497607662</v>
      </c>
      <c r="AP388" s="215">
        <v>83.6</v>
      </c>
      <c r="AQ388" s="215" t="s">
        <v>8552</v>
      </c>
      <c r="AR388" s="44">
        <v>4.4999999999999998E-2</v>
      </c>
      <c r="AS388" s="171" t="s">
        <v>7433</v>
      </c>
      <c r="AT388" s="171" t="s">
        <v>7054</v>
      </c>
      <c r="AU388" s="171" t="s">
        <v>7533</v>
      </c>
      <c r="AV388" s="7" t="s">
        <v>5474</v>
      </c>
      <c r="AW388" s="14" t="s">
        <v>8314</v>
      </c>
      <c r="AX388" s="49" t="s">
        <v>6009</v>
      </c>
      <c r="AY388" s="38" t="s">
        <v>5961</v>
      </c>
      <c r="AZ388" s="14" t="s">
        <v>6522</v>
      </c>
      <c r="BA388" s="49" t="s">
        <v>5993</v>
      </c>
      <c r="BB388" s="38" t="s">
        <v>5993</v>
      </c>
      <c r="BC388" s="7">
        <v>0.4</v>
      </c>
      <c r="BD388" s="14" t="s">
        <v>6147</v>
      </c>
      <c r="BE388" s="49" t="s">
        <v>5967</v>
      </c>
      <c r="BF388" s="38" t="s">
        <v>5961</v>
      </c>
      <c r="BG388" s="7">
        <v>0.2</v>
      </c>
      <c r="BH388" s="45">
        <v>316.22960636332499</v>
      </c>
      <c r="BI388" s="215" t="s">
        <v>8471</v>
      </c>
      <c r="BJ388" s="215" t="s">
        <v>8500</v>
      </c>
      <c r="BK388" s="7">
        <v>4.0999999999999996</v>
      </c>
      <c r="BL388" s="25">
        <v>4.4999999999999929E-2</v>
      </c>
      <c r="BM388" s="20">
        <v>0.7074999999999998</v>
      </c>
      <c r="BN388" s="20">
        <v>0.73499999999999988</v>
      </c>
      <c r="BO388" s="20">
        <v>0.68499999999999983</v>
      </c>
      <c r="BP388" s="46">
        <v>22.175066312997345</v>
      </c>
      <c r="BQ388" s="215" t="s">
        <v>8521</v>
      </c>
      <c r="BR388" s="79">
        <v>-0.33131838118022322</v>
      </c>
      <c r="BS388" s="9">
        <v>1.5899095554166021E-2</v>
      </c>
      <c r="BT388" s="9">
        <v>1.5589899566007759E-2</v>
      </c>
      <c r="BU388" s="47">
        <v>44398</v>
      </c>
      <c r="BV388" s="47">
        <v>44404</v>
      </c>
      <c r="BW388" s="14" t="s">
        <v>5474</v>
      </c>
      <c r="BX388" s="83">
        <v>-0.19758205741626794</v>
      </c>
      <c r="BY388" s="82">
        <v>4.21</v>
      </c>
      <c r="BZ388" s="46">
        <v>19.85748218527316</v>
      </c>
      <c r="CA388" s="48" t="s">
        <v>5474</v>
      </c>
      <c r="CB388" s="45">
        <v>-1672</v>
      </c>
      <c r="CC388" s="45">
        <v>-668.8</v>
      </c>
      <c r="CD388" s="45">
        <v>0</v>
      </c>
      <c r="CE388" s="45">
        <v>0</v>
      </c>
      <c r="CF388" s="14" t="s">
        <v>3785</v>
      </c>
      <c r="CG388" s="7" t="s">
        <v>8477</v>
      </c>
      <c r="CH388" s="215" t="s">
        <v>8498</v>
      </c>
      <c r="CI388" s="215" t="s">
        <v>8546</v>
      </c>
      <c r="CJ388" s="215" t="s">
        <v>8479</v>
      </c>
      <c r="CK388" s="43" t="s">
        <v>5474</v>
      </c>
      <c r="CL388" s="43" t="s">
        <v>5474</v>
      </c>
      <c r="CM388" s="43" t="s">
        <v>6960</v>
      </c>
      <c r="CN388" s="145">
        <v>-668.8</v>
      </c>
      <c r="CO388" s="145">
        <v>-1672</v>
      </c>
      <c r="CP388" s="148">
        <v>26436.795091973967</v>
      </c>
      <c r="CQ388" s="189" t="s">
        <v>5474</v>
      </c>
      <c r="CR388" s="189" t="s">
        <v>5474</v>
      </c>
      <c r="CS388" s="99" t="s">
        <v>5474</v>
      </c>
      <c r="CT388" s="167" t="s">
        <v>8503</v>
      </c>
      <c r="CU388" s="43" t="s">
        <v>5474</v>
      </c>
      <c r="CV388" s="43" t="s">
        <v>5474</v>
      </c>
      <c r="CW388" s="43" t="s">
        <v>5474</v>
      </c>
      <c r="CX388" s="43" t="s">
        <v>5474</v>
      </c>
      <c r="CY388" s="43" t="s">
        <v>5474</v>
      </c>
      <c r="CZ388" s="43" t="s">
        <v>8503</v>
      </c>
      <c r="DA388" s="42" t="s">
        <v>5474</v>
      </c>
      <c r="DB388" s="42" t="s">
        <v>5474</v>
      </c>
      <c r="DC388" s="42" t="s">
        <v>5474</v>
      </c>
      <c r="DD388" s="42" t="s">
        <v>5474</v>
      </c>
      <c r="DE388" s="42" t="s">
        <v>5474</v>
      </c>
      <c r="DF388" s="42" t="s">
        <v>5474</v>
      </c>
      <c r="DG388" s="42" t="s">
        <v>5474</v>
      </c>
      <c r="DH388" s="42" t="s">
        <v>5474</v>
      </c>
    </row>
    <row r="389" spans="1:112">
      <c r="A389" s="22">
        <v>2241</v>
      </c>
      <c r="B389" s="7" t="s">
        <v>2174</v>
      </c>
      <c r="C389" s="21">
        <v>4.6800000000000001E-2</v>
      </c>
      <c r="D389" s="21">
        <v>0.70489999999999997</v>
      </c>
      <c r="E389" s="21">
        <v>0.12740000000000001</v>
      </c>
      <c r="F389" s="21">
        <v>0.4743</v>
      </c>
      <c r="G389" s="21">
        <v>0.30990000000000001</v>
      </c>
      <c r="H389" s="21">
        <v>-3.8182</v>
      </c>
      <c r="I389" s="21">
        <v>-11.333299999999999</v>
      </c>
      <c r="J389" s="21">
        <v>-1.7142999999999999</v>
      </c>
      <c r="K389" s="21">
        <v>-0.127</v>
      </c>
      <c r="L389" s="21">
        <v>-0.1074</v>
      </c>
      <c r="M389" s="21">
        <v>-7.4499999999999997E-2</v>
      </c>
      <c r="N389" s="21">
        <v>-0.13700000000000001</v>
      </c>
      <c r="O389" s="21">
        <v>-0.13669999999999999</v>
      </c>
      <c r="P389" s="21">
        <v>-8.7499999999999994E-2</v>
      </c>
      <c r="Q389" s="21">
        <v>-1.67E-2</v>
      </c>
      <c r="R389" s="21">
        <v>-9.5999999999999992E-3</v>
      </c>
      <c r="S389" s="21">
        <v>4.5400000000000003E-2</v>
      </c>
      <c r="T389" s="21">
        <v>3.1E-2</v>
      </c>
      <c r="U389" s="10">
        <v>-0.2</v>
      </c>
      <c r="V389" s="10">
        <v>-0.38</v>
      </c>
      <c r="W389" s="7">
        <v>0.66320000000000001</v>
      </c>
      <c r="X389" s="20">
        <v>0.92310000000000003</v>
      </c>
      <c r="Y389" s="75">
        <v>2020</v>
      </c>
      <c r="Z389" s="7">
        <v>0.59970000000000001</v>
      </c>
      <c r="AA389" s="7">
        <v>0</v>
      </c>
      <c r="AB389" s="51">
        <v>147</v>
      </c>
      <c r="AC389" s="51">
        <v>5</v>
      </c>
      <c r="AD389" s="51"/>
      <c r="AE389" s="51"/>
      <c r="AF389" s="51">
        <v>-4</v>
      </c>
      <c r="AG389" s="51">
        <v>1</v>
      </c>
      <c r="AH389" s="20">
        <v>2.5000000000000001E-3</v>
      </c>
      <c r="AI389" s="7" t="s">
        <v>8467</v>
      </c>
      <c r="AJ389" s="67" t="s">
        <v>8494</v>
      </c>
      <c r="AK389" s="44">
        <v>-0.68181818181818188</v>
      </c>
      <c r="AL389" s="44">
        <v>-0.56410256410256387</v>
      </c>
      <c r="AM389" s="44">
        <v>0.60000000000000142</v>
      </c>
      <c r="AN389" s="25">
        <v>0.53103448275862064</v>
      </c>
      <c r="AO389" s="25">
        <v>0.20172413793103441</v>
      </c>
      <c r="AP389" s="215">
        <v>58</v>
      </c>
      <c r="AQ389" s="215" t="s">
        <v>8552</v>
      </c>
      <c r="AR389" s="44">
        <v>3.2028469750889597E-2</v>
      </c>
      <c r="AS389" s="171" t="s">
        <v>7433</v>
      </c>
      <c r="AT389" s="171" t="s">
        <v>7073</v>
      </c>
      <c r="AU389" s="171" t="s">
        <v>7434</v>
      </c>
      <c r="AV389" s="7" t="s">
        <v>5474</v>
      </c>
      <c r="AW389" s="14" t="s">
        <v>6533</v>
      </c>
      <c r="AX389" s="49" t="s">
        <v>6009</v>
      </c>
      <c r="AY389" s="38" t="s">
        <v>5971</v>
      </c>
      <c r="AZ389" s="14" t="s">
        <v>6038</v>
      </c>
      <c r="BA389" s="49" t="s">
        <v>5967</v>
      </c>
      <c r="BB389" s="38" t="s">
        <v>6007</v>
      </c>
      <c r="BC389" s="7">
        <v>0.3</v>
      </c>
      <c r="BD389" s="14" t="s">
        <v>6035</v>
      </c>
      <c r="BE389" s="49" t="s">
        <v>5967</v>
      </c>
      <c r="BF389" s="38" t="s">
        <v>5971</v>
      </c>
      <c r="BG389" s="7">
        <v>0.1</v>
      </c>
      <c r="BH389" s="45">
        <v>226.90262322794246</v>
      </c>
      <c r="BI389" s="215" t="s">
        <v>8471</v>
      </c>
      <c r="BJ389" s="215" t="s">
        <v>8554</v>
      </c>
      <c r="BK389" s="7">
        <v>1.6</v>
      </c>
      <c r="BL389" s="25">
        <v>2.1126760563380333E-2</v>
      </c>
      <c r="BM389" s="20">
        <v>0.57037500000000008</v>
      </c>
      <c r="BN389" s="20">
        <v>0.77249999999999996</v>
      </c>
      <c r="BO389" s="20">
        <v>0.40499999999999997</v>
      </c>
      <c r="BP389" s="46" t="s">
        <v>8473</v>
      </c>
      <c r="BQ389" s="215" t="s">
        <v>8473</v>
      </c>
      <c r="BR389" s="79" t="s">
        <v>8473</v>
      </c>
      <c r="BS389" s="9">
        <v>5.5520035379239552E-3</v>
      </c>
      <c r="BT389" s="9">
        <v>4.4635434432707122E-3</v>
      </c>
      <c r="BU389" s="47" t="s">
        <v>5993</v>
      </c>
      <c r="BV389" s="47" t="s">
        <v>5993</v>
      </c>
      <c r="BW389" s="14" t="s">
        <v>5474</v>
      </c>
      <c r="BX389" s="83" t="s">
        <v>8473</v>
      </c>
      <c r="BY389" s="82" t="s">
        <v>8473</v>
      </c>
      <c r="BZ389" s="46" t="s">
        <v>8473</v>
      </c>
      <c r="CA389" s="48" t="s">
        <v>8475</v>
      </c>
      <c r="CB389" s="45">
        <v>8526</v>
      </c>
      <c r="CC389" s="45">
        <v>290</v>
      </c>
      <c r="CD389" s="45">
        <v>0</v>
      </c>
      <c r="CE389" s="45">
        <v>0</v>
      </c>
      <c r="CF389" s="14" t="s">
        <v>2175</v>
      </c>
      <c r="CG389" s="7" t="s">
        <v>8477</v>
      </c>
      <c r="CH389" s="215" t="s">
        <v>8498</v>
      </c>
      <c r="CI389" s="215" t="s">
        <v>8478</v>
      </c>
      <c r="CJ389" s="215" t="s">
        <v>8479</v>
      </c>
      <c r="CK389" s="43" t="s">
        <v>5474</v>
      </c>
      <c r="CL389" s="43" t="s">
        <v>5474</v>
      </c>
      <c r="CM389" s="43" t="s">
        <v>5474</v>
      </c>
      <c r="CN389" s="145">
        <v>290</v>
      </c>
      <c r="CO389" s="145">
        <v>8526</v>
      </c>
      <c r="CP389" s="148">
        <v>13160.352147220663</v>
      </c>
      <c r="CQ389" s="189" t="s">
        <v>5474</v>
      </c>
      <c r="CR389" s="189" t="s">
        <v>5474</v>
      </c>
      <c r="CS389" s="99" t="s">
        <v>5474</v>
      </c>
      <c r="CT389" s="167" t="s">
        <v>5474</v>
      </c>
      <c r="CU389" s="43" t="s">
        <v>5474</v>
      </c>
      <c r="CV389" s="43" t="s">
        <v>5474</v>
      </c>
      <c r="CW389" s="43" t="s">
        <v>5474</v>
      </c>
      <c r="CX389" s="43" t="s">
        <v>5474</v>
      </c>
      <c r="CY389" s="43" t="s">
        <v>5474</v>
      </c>
      <c r="CZ389" s="43" t="s">
        <v>5474</v>
      </c>
      <c r="DA389" s="42" t="s">
        <v>5474</v>
      </c>
      <c r="DB389" s="42" t="s">
        <v>5474</v>
      </c>
      <c r="DC389" s="42" t="s">
        <v>5474</v>
      </c>
      <c r="DD389" s="42" t="s">
        <v>5474</v>
      </c>
      <c r="DE389" s="42" t="s">
        <v>5474</v>
      </c>
      <c r="DF389" s="42" t="s">
        <v>5474</v>
      </c>
      <c r="DG389" s="42" t="s">
        <v>5474</v>
      </c>
      <c r="DH389" s="42" t="s">
        <v>5474</v>
      </c>
    </row>
    <row r="390" spans="1:112">
      <c r="A390" s="22">
        <v>5306</v>
      </c>
      <c r="B390" s="7" t="s">
        <v>1097</v>
      </c>
      <c r="C390" s="21">
        <v>-9.4299999999999995E-2</v>
      </c>
      <c r="D390" s="21">
        <v>0.14699999999999999</v>
      </c>
      <c r="E390" s="21">
        <v>-2.24E-2</v>
      </c>
      <c r="F390" s="21">
        <v>9.8900000000000002E-2</v>
      </c>
      <c r="G390" s="21">
        <v>0.45379999999999998</v>
      </c>
      <c r="H390" s="21">
        <v>-5.2499999999999998E-2</v>
      </c>
      <c r="I390" s="21">
        <v>0.2467</v>
      </c>
      <c r="J390" s="21">
        <v>0.63660000000000005</v>
      </c>
      <c r="K390" s="21">
        <v>-1.8100000000000002E-2</v>
      </c>
      <c r="L390" s="21">
        <v>-4.53E-2</v>
      </c>
      <c r="M390" s="21">
        <v>3.2800000000000003E-2</v>
      </c>
      <c r="N390" s="21">
        <v>-2.2100000000000002E-2</v>
      </c>
      <c r="O390" s="21">
        <v>-0.04</v>
      </c>
      <c r="P390" s="21">
        <v>6.6199999999999995E-2</v>
      </c>
      <c r="Q390" s="21">
        <v>2.41E-2</v>
      </c>
      <c r="R390" s="21">
        <v>1.6799999999999999E-2</v>
      </c>
      <c r="S390" s="21">
        <v>0.21709999999999999</v>
      </c>
      <c r="T390" s="21">
        <v>0.11550000000000001</v>
      </c>
      <c r="U390" s="10">
        <v>7.79</v>
      </c>
      <c r="V390" s="10">
        <v>15.05</v>
      </c>
      <c r="W390" s="7">
        <v>4.8899999999999997</v>
      </c>
      <c r="X390" s="20">
        <v>0.55620000000000003</v>
      </c>
      <c r="Y390" s="75">
        <v>2020</v>
      </c>
      <c r="Z390" s="7">
        <v>7.2</v>
      </c>
      <c r="AA390" s="7">
        <v>0</v>
      </c>
      <c r="AB390" s="51">
        <v>-68</v>
      </c>
      <c r="AC390" s="51">
        <v>-43</v>
      </c>
      <c r="AD390" s="51"/>
      <c r="AE390" s="51"/>
      <c r="AF390" s="51">
        <v>-145</v>
      </c>
      <c r="AG390" s="51">
        <v>-5</v>
      </c>
      <c r="AH390" s="20">
        <v>9.2399999999999996E-2</v>
      </c>
      <c r="AI390" s="7" t="s">
        <v>8481</v>
      </c>
      <c r="AJ390" s="67" t="s">
        <v>8494</v>
      </c>
      <c r="AK390" s="44">
        <v>-0.58333333333333337</v>
      </c>
      <c r="AL390" s="44">
        <v>-0.78899082568807344</v>
      </c>
      <c r="AM390" s="44">
        <v>0.85714285714285721</v>
      </c>
      <c r="AN390" s="25">
        <v>0.40776699029126212</v>
      </c>
      <c r="AO390" s="25">
        <v>0.2645631067961165</v>
      </c>
      <c r="AP390" s="215">
        <v>206</v>
      </c>
      <c r="AQ390" s="215" t="s">
        <v>8552</v>
      </c>
      <c r="AR390" s="44">
        <v>1.2285012285012199E-2</v>
      </c>
      <c r="AS390" s="171" t="s">
        <v>7433</v>
      </c>
      <c r="AT390" s="171" t="s">
        <v>7220</v>
      </c>
      <c r="AU390" s="171" t="s">
        <v>7208</v>
      </c>
      <c r="AV390" s="7" t="s">
        <v>8470</v>
      </c>
      <c r="AW390" s="14" t="s">
        <v>6640</v>
      </c>
      <c r="AX390" s="49" t="s">
        <v>6337</v>
      </c>
      <c r="AY390" s="38" t="s">
        <v>6007</v>
      </c>
      <c r="AZ390" s="14" t="s">
        <v>6038</v>
      </c>
      <c r="BA390" s="49" t="s">
        <v>5967</v>
      </c>
      <c r="BB390" s="38" t="s">
        <v>5971</v>
      </c>
      <c r="BC390" s="7">
        <v>0.2</v>
      </c>
      <c r="BD390" s="14" t="s">
        <v>6041</v>
      </c>
      <c r="BE390" s="49" t="s">
        <v>5960</v>
      </c>
      <c r="BF390" s="38" t="s">
        <v>5961</v>
      </c>
      <c r="BG390" s="7">
        <v>1.5</v>
      </c>
      <c r="BH390" s="45">
        <v>214.65338442833186</v>
      </c>
      <c r="BI390" s="215" t="s">
        <v>8471</v>
      </c>
      <c r="BJ390" s="215" t="s">
        <v>8509</v>
      </c>
      <c r="BK390" s="7">
        <v>1</v>
      </c>
      <c r="BL390" s="25">
        <v>1.4778325123152709E-2</v>
      </c>
      <c r="BM390" s="20">
        <v>0.6368125</v>
      </c>
      <c r="BN390" s="20">
        <v>0.63749999999999996</v>
      </c>
      <c r="BO390" s="20">
        <v>0.63624999999999998</v>
      </c>
      <c r="BP390" s="46">
        <v>13.687707641196013</v>
      </c>
      <c r="BQ390" s="215" t="s">
        <v>8483</v>
      </c>
      <c r="BR390" s="79">
        <v>-0.10932038834951462</v>
      </c>
      <c r="BS390" s="9">
        <v>1.7783828679892588E-2</v>
      </c>
      <c r="BT390" s="9">
        <v>2.8932202923576789E-2</v>
      </c>
      <c r="BU390" s="47">
        <v>44400</v>
      </c>
      <c r="BV390" s="47">
        <v>44406</v>
      </c>
      <c r="BW390" s="14" t="s">
        <v>5474</v>
      </c>
      <c r="BX390" s="83">
        <v>0.11334951456310677</v>
      </c>
      <c r="BY390" s="82">
        <v>15.29</v>
      </c>
      <c r="BZ390" s="46">
        <v>13.472858077174624</v>
      </c>
      <c r="CA390" s="48" t="s">
        <v>5474</v>
      </c>
      <c r="CB390" s="45">
        <v>-14008</v>
      </c>
      <c r="CC390" s="45">
        <v>-8858</v>
      </c>
      <c r="CD390" s="45">
        <v>0</v>
      </c>
      <c r="CE390" s="45">
        <v>0</v>
      </c>
      <c r="CF390" s="14" t="s">
        <v>8910</v>
      </c>
      <c r="CG390" s="7" t="s">
        <v>8477</v>
      </c>
      <c r="CH390" s="215" t="s">
        <v>8498</v>
      </c>
      <c r="CI390" s="215" t="s">
        <v>8478</v>
      </c>
      <c r="CJ390" s="215" t="s">
        <v>8479</v>
      </c>
      <c r="CK390" s="43" t="s">
        <v>5474</v>
      </c>
      <c r="CL390" s="43" t="s">
        <v>8480</v>
      </c>
      <c r="CM390" s="43" t="s">
        <v>5474</v>
      </c>
      <c r="CN390" s="145">
        <v>-8858</v>
      </c>
      <c r="CO390" s="145">
        <v>-14008</v>
      </c>
      <c r="CP390" s="148">
        <v>44218.597192236361</v>
      </c>
      <c r="CQ390" s="189">
        <v>3.8834951456311233E-3</v>
      </c>
      <c r="CR390" s="189">
        <v>0</v>
      </c>
      <c r="CS390" s="99">
        <v>45229</v>
      </c>
      <c r="CT390" s="167" t="s">
        <v>5474</v>
      </c>
      <c r="CU390" s="43" t="s">
        <v>5474</v>
      </c>
      <c r="CV390" s="43" t="s">
        <v>5474</v>
      </c>
      <c r="CW390" s="43" t="s">
        <v>5474</v>
      </c>
      <c r="CX390" s="43" t="s">
        <v>5474</v>
      </c>
      <c r="CY390" s="43" t="s">
        <v>5474</v>
      </c>
      <c r="CZ390" s="43" t="s">
        <v>5474</v>
      </c>
      <c r="DA390" s="42" t="s">
        <v>5474</v>
      </c>
      <c r="DB390" s="42" t="s">
        <v>5474</v>
      </c>
      <c r="DC390" s="42" t="s">
        <v>5474</v>
      </c>
      <c r="DD390" s="42" t="s">
        <v>5474</v>
      </c>
      <c r="DE390" s="42" t="s">
        <v>5474</v>
      </c>
      <c r="DF390" s="42" t="s">
        <v>5474</v>
      </c>
      <c r="DG390" s="42" t="s">
        <v>5474</v>
      </c>
      <c r="DH390" s="42" t="s">
        <v>5474</v>
      </c>
    </row>
    <row r="391" spans="1:112">
      <c r="A391" s="22">
        <v>4566</v>
      </c>
      <c r="B391" s="7" t="s">
        <v>3256</v>
      </c>
      <c r="C391" s="21">
        <v>0.13719999999999999</v>
      </c>
      <c r="D391" s="21">
        <v>0.42649999999999999</v>
      </c>
      <c r="E391" s="21">
        <v>7.3499999999999996E-2</v>
      </c>
      <c r="F391" s="21">
        <v>0.216</v>
      </c>
      <c r="G391" s="21">
        <v>0.35070000000000001</v>
      </c>
      <c r="H391" s="21">
        <v>-0.62819999999999998</v>
      </c>
      <c r="I391" s="21">
        <v>3.4167000000000001</v>
      </c>
      <c r="J391" s="21">
        <v>0.48609999999999998</v>
      </c>
      <c r="K391" s="21">
        <v>-7.4999999999999997E-3</v>
      </c>
      <c r="L391" s="21">
        <v>2.8E-3</v>
      </c>
      <c r="M391" s="21">
        <v>-9.4999999999999998E-3</v>
      </c>
      <c r="N391" s="21">
        <v>-6.3E-3</v>
      </c>
      <c r="O391" s="21">
        <v>3.78E-2</v>
      </c>
      <c r="P391" s="21">
        <v>5.0000000000000001E-3</v>
      </c>
      <c r="Q391" s="21">
        <v>-2.7000000000000001E-3</v>
      </c>
      <c r="R391" s="21">
        <v>-1.6999999999999999E-3</v>
      </c>
      <c r="S391" s="21">
        <v>-1.41E-2</v>
      </c>
      <c r="T391" s="21">
        <v>0.318</v>
      </c>
      <c r="U391" s="10">
        <v>1.07</v>
      </c>
      <c r="V391" s="10">
        <v>1.84</v>
      </c>
      <c r="W391" s="7">
        <v>1.6432</v>
      </c>
      <c r="X391" s="20">
        <v>0.63129999999999997</v>
      </c>
      <c r="Y391" s="75">
        <v>2020</v>
      </c>
      <c r="Z391" s="7">
        <v>1.1875</v>
      </c>
      <c r="AA391" s="7">
        <v>0</v>
      </c>
      <c r="AB391" s="51">
        <v>13</v>
      </c>
      <c r="AC391" s="51">
        <v>24</v>
      </c>
      <c r="AD391" s="51"/>
      <c r="AE391" s="51"/>
      <c r="AF391" s="51">
        <v>-2</v>
      </c>
      <c r="AG391" s="51"/>
      <c r="AH391" s="20">
        <v>1.4E-3</v>
      </c>
      <c r="AI391" s="7" t="s">
        <v>8467</v>
      </c>
      <c r="AJ391" s="67" t="s">
        <v>8536</v>
      </c>
      <c r="AK391" s="44">
        <v>-0.72821100917431192</v>
      </c>
      <c r="AL391" s="44">
        <v>0.58273381294964022</v>
      </c>
      <c r="AM391" s="44">
        <v>0.75</v>
      </c>
      <c r="AN391" s="25">
        <v>0.93461950696677409</v>
      </c>
      <c r="AO391" s="25">
        <v>0.14898177920685951</v>
      </c>
      <c r="AP391" s="215">
        <v>46.65</v>
      </c>
      <c r="AQ391" s="215" t="s">
        <v>8552</v>
      </c>
      <c r="AR391" s="44">
        <v>9.74025974025974E-3</v>
      </c>
      <c r="AS391" s="171" t="s">
        <v>7433</v>
      </c>
      <c r="AT391" s="171" t="s">
        <v>6902</v>
      </c>
      <c r="AU391" s="171" t="s">
        <v>6967</v>
      </c>
      <c r="AV391" s="7" t="s">
        <v>8470</v>
      </c>
      <c r="AW391" s="14" t="s">
        <v>6899</v>
      </c>
      <c r="AX391" s="49" t="s">
        <v>6009</v>
      </c>
      <c r="AY391" s="38" t="s">
        <v>5961</v>
      </c>
      <c r="AZ391" s="14" t="s">
        <v>6676</v>
      </c>
      <c r="BA391" s="49" t="s">
        <v>6039</v>
      </c>
      <c r="BB391" s="38" t="s">
        <v>5971</v>
      </c>
      <c r="BC391" s="7">
        <v>0.7</v>
      </c>
      <c r="BD391" s="14" t="s">
        <v>6014</v>
      </c>
      <c r="BE391" s="49" t="s">
        <v>5967</v>
      </c>
      <c r="BF391" s="38" t="s">
        <v>5971</v>
      </c>
      <c r="BG391" s="7">
        <v>0.5</v>
      </c>
      <c r="BH391" s="45">
        <v>61.563142313997389</v>
      </c>
      <c r="BI391" s="215" t="s">
        <v>8495</v>
      </c>
      <c r="BJ391" s="215" t="s">
        <v>8554</v>
      </c>
      <c r="BK391" s="7">
        <v>0.6</v>
      </c>
      <c r="BL391" s="25">
        <v>9.7402597402596481E-3</v>
      </c>
      <c r="BM391" s="20">
        <v>0.66812500000000008</v>
      </c>
      <c r="BN391" s="20">
        <v>0.73</v>
      </c>
      <c r="BO391" s="20">
        <v>0.61749999999999994</v>
      </c>
      <c r="BP391" s="46">
        <v>25.353260869565215</v>
      </c>
      <c r="BQ391" s="215" t="s">
        <v>8540</v>
      </c>
      <c r="BR391" s="79">
        <v>-0.55567667023937117</v>
      </c>
      <c r="BS391" s="9">
        <v>2.9203170029816539E-2</v>
      </c>
      <c r="BT391" s="9">
        <v>1.9491494585186953E-2</v>
      </c>
      <c r="BU391" s="47">
        <v>44400</v>
      </c>
      <c r="BV391" s="47">
        <v>44406</v>
      </c>
      <c r="BW391" s="14" t="s">
        <v>5474</v>
      </c>
      <c r="BX391" s="83">
        <v>-0.46681200428724545</v>
      </c>
      <c r="BY391" s="82">
        <v>1.9700000000000002</v>
      </c>
      <c r="BZ391" s="46">
        <v>23.680203045685275</v>
      </c>
      <c r="CA391" s="48" t="s">
        <v>8475</v>
      </c>
      <c r="CB391" s="45">
        <v>606.44999999999993</v>
      </c>
      <c r="CC391" s="45">
        <v>1119.5999999999999</v>
      </c>
      <c r="CD391" s="45">
        <v>0</v>
      </c>
      <c r="CE391" s="45">
        <v>0</v>
      </c>
      <c r="CF391" s="14" t="s">
        <v>3257</v>
      </c>
      <c r="CG391" s="7" t="s">
        <v>8477</v>
      </c>
      <c r="CH391" s="215" t="s">
        <v>8478</v>
      </c>
      <c r="CI391" s="215" t="s">
        <v>8498</v>
      </c>
      <c r="CJ391" s="215" t="s">
        <v>8523</v>
      </c>
      <c r="CK391" s="43" t="s">
        <v>5474</v>
      </c>
      <c r="CL391" s="43" t="s">
        <v>5474</v>
      </c>
      <c r="CM391" s="43" t="s">
        <v>6903</v>
      </c>
      <c r="CN391" s="145">
        <v>1119.5999999999999</v>
      </c>
      <c r="CO391" s="145">
        <v>606.44999999999993</v>
      </c>
      <c r="CP391" s="148">
        <v>2871.9205889479781</v>
      </c>
      <c r="CQ391" s="189">
        <v>-2.6795284030010719E-2</v>
      </c>
      <c r="CR391" s="189">
        <v>0.27129999999999999</v>
      </c>
      <c r="CS391" s="99">
        <v>44800</v>
      </c>
      <c r="CT391" s="167" t="s">
        <v>5474</v>
      </c>
      <c r="CU391" s="43" t="s">
        <v>5474</v>
      </c>
      <c r="CV391" s="43" t="s">
        <v>5474</v>
      </c>
      <c r="CW391" s="43" t="s">
        <v>5474</v>
      </c>
      <c r="CX391" s="43" t="s">
        <v>5474</v>
      </c>
      <c r="CY391" s="43" t="s">
        <v>5474</v>
      </c>
      <c r="CZ391" s="43" t="s">
        <v>5474</v>
      </c>
      <c r="DA391" s="42" t="s">
        <v>5474</v>
      </c>
      <c r="DB391" s="42" t="s">
        <v>5474</v>
      </c>
      <c r="DC391" s="42" t="s">
        <v>5474</v>
      </c>
      <c r="DD391" s="42" t="s">
        <v>5474</v>
      </c>
      <c r="DE391" s="42" t="s">
        <v>5474</v>
      </c>
      <c r="DF391" s="42" t="s">
        <v>5474</v>
      </c>
      <c r="DG391" s="42" t="s">
        <v>5474</v>
      </c>
      <c r="DH391" s="42" t="s">
        <v>5474</v>
      </c>
    </row>
    <row r="392" spans="1:112">
      <c r="A392" s="22">
        <v>4956</v>
      </c>
      <c r="B392" s="7" t="s">
        <v>1032</v>
      </c>
      <c r="C392" s="21">
        <v>4.4000000000000003E-3</v>
      </c>
      <c r="D392" s="21">
        <v>0.30940000000000001</v>
      </c>
      <c r="E392" s="21">
        <v>6.2300000000000001E-2</v>
      </c>
      <c r="F392" s="21">
        <v>0.35670000000000002</v>
      </c>
      <c r="G392" s="21">
        <v>0.5464</v>
      </c>
      <c r="H392" s="21">
        <v>2.63E-2</v>
      </c>
      <c r="I392" s="21">
        <v>6.8</v>
      </c>
      <c r="J392" s="21">
        <v>5.2778</v>
      </c>
      <c r="K392" s="21">
        <v>2.23E-2</v>
      </c>
      <c r="L392" s="21">
        <v>5.0999999999999997E-2</v>
      </c>
      <c r="M392" s="21">
        <v>4.4499999999999998E-2</v>
      </c>
      <c r="N392" s="21">
        <v>1.9199999999999998E-2</v>
      </c>
      <c r="O392" s="21">
        <v>8.6199999999999999E-2</v>
      </c>
      <c r="P392" s="21">
        <v>0.14249999999999999</v>
      </c>
      <c r="Q392" s="21">
        <v>2.76E-2</v>
      </c>
      <c r="R392" s="21">
        <v>1.83E-2</v>
      </c>
      <c r="S392" s="21">
        <v>-1.2500000000000001E-2</v>
      </c>
      <c r="T392" s="21">
        <v>-6.7000000000000002E-3</v>
      </c>
      <c r="U392" s="10">
        <v>0.77</v>
      </c>
      <c r="V392" s="10">
        <v>1.1100000000000001</v>
      </c>
      <c r="W392" s="7">
        <v>0.1</v>
      </c>
      <c r="X392" s="20">
        <v>0.80649999999999999</v>
      </c>
      <c r="Y392" s="75"/>
      <c r="Z392" s="7"/>
      <c r="AA392" s="7"/>
      <c r="AB392" s="51">
        <v>549</v>
      </c>
      <c r="AC392" s="51">
        <v>-403</v>
      </c>
      <c r="AD392" s="51"/>
      <c r="AE392" s="51"/>
      <c r="AF392" s="51">
        <v>15</v>
      </c>
      <c r="AG392" s="51">
        <v>3</v>
      </c>
      <c r="AH392" s="20">
        <v>1.6500000000000001E-2</v>
      </c>
      <c r="AI392" s="7" t="s">
        <v>8481</v>
      </c>
      <c r="AJ392" s="67" t="s">
        <v>8482</v>
      </c>
      <c r="AK392" s="44">
        <v>0.52631578947368407</v>
      </c>
      <c r="AL392" s="44">
        <v>-0.69090909090909081</v>
      </c>
      <c r="AM392" s="44">
        <v>0.85714285714285754</v>
      </c>
      <c r="AN392" s="25">
        <v>0.62596899224806213</v>
      </c>
      <c r="AO392" s="25">
        <v>0.31976744186046513</v>
      </c>
      <c r="AP392" s="215">
        <v>25.8</v>
      </c>
      <c r="AQ392" s="215" t="s">
        <v>8552</v>
      </c>
      <c r="AR392" s="44">
        <v>6.3917525773195802E-2</v>
      </c>
      <c r="AS392" s="171" t="s">
        <v>7590</v>
      </c>
      <c r="AT392" s="171" t="s">
        <v>7005</v>
      </c>
      <c r="AU392" s="171" t="s">
        <v>7310</v>
      </c>
      <c r="AV392" s="7" t="s">
        <v>5474</v>
      </c>
      <c r="AW392" s="14" t="s">
        <v>6157</v>
      </c>
      <c r="AX392" s="49" t="s">
        <v>6009</v>
      </c>
      <c r="AY392" s="38" t="s">
        <v>6007</v>
      </c>
      <c r="AZ392" s="14" t="s">
        <v>6565</v>
      </c>
      <c r="BA392" s="49" t="s">
        <v>5967</v>
      </c>
      <c r="BB392" s="38" t="s">
        <v>5971</v>
      </c>
      <c r="BC392" s="7">
        <v>0.4</v>
      </c>
      <c r="BD392" s="14" t="s">
        <v>6202</v>
      </c>
      <c r="BE392" s="49" t="s">
        <v>5967</v>
      </c>
      <c r="BF392" s="38" t="s">
        <v>5961</v>
      </c>
      <c r="BG392" s="7">
        <v>0.4</v>
      </c>
      <c r="BH392" s="45">
        <v>3292.4813018536074</v>
      </c>
      <c r="BI392" s="215" t="s">
        <v>8518</v>
      </c>
      <c r="BJ392" s="215" t="s">
        <v>8543</v>
      </c>
      <c r="BK392" s="7">
        <v>2</v>
      </c>
      <c r="BL392" s="25">
        <v>4.8780487804878016E-2</v>
      </c>
      <c r="BM392" s="20">
        <v>0.70550000000000002</v>
      </c>
      <c r="BN392" s="20">
        <v>0.72750000000000004</v>
      </c>
      <c r="BO392" s="20">
        <v>0.68749999999999989</v>
      </c>
      <c r="BP392" s="46">
        <v>23.243243243243242</v>
      </c>
      <c r="BQ392" s="215" t="s">
        <v>8483</v>
      </c>
      <c r="BR392" s="79">
        <v>-0.39043604651162794</v>
      </c>
      <c r="BS392" s="9">
        <v>0</v>
      </c>
      <c r="BT392" s="9">
        <v>0</v>
      </c>
      <c r="BU392" s="47" t="s">
        <v>5993</v>
      </c>
      <c r="BV392" s="47" t="s">
        <v>5993</v>
      </c>
      <c r="BW392" s="14" t="s">
        <v>5474</v>
      </c>
      <c r="BX392" s="83">
        <v>-0.26852325581395364</v>
      </c>
      <c r="BY392" s="82">
        <v>1.17</v>
      </c>
      <c r="BZ392" s="46">
        <v>22.051282051282055</v>
      </c>
      <c r="CA392" s="48" t="s">
        <v>8485</v>
      </c>
      <c r="CB392" s="45">
        <v>14164.2</v>
      </c>
      <c r="CC392" s="45">
        <v>-10397.4</v>
      </c>
      <c r="CD392" s="45">
        <v>0</v>
      </c>
      <c r="CE392" s="45">
        <v>0</v>
      </c>
      <c r="CF392" s="14" t="s">
        <v>8911</v>
      </c>
      <c r="CG392" s="7" t="s">
        <v>8477</v>
      </c>
      <c r="CH392" s="215" t="s">
        <v>8478</v>
      </c>
      <c r="CI392" s="215" t="s">
        <v>8479</v>
      </c>
      <c r="CJ392" s="215" t="s">
        <v>8523</v>
      </c>
      <c r="CK392" s="43" t="s">
        <v>5474</v>
      </c>
      <c r="CL392" s="43" t="s">
        <v>5474</v>
      </c>
      <c r="CM392" s="43" t="s">
        <v>7217</v>
      </c>
      <c r="CN392" s="145">
        <v>-10397.4</v>
      </c>
      <c r="CO392" s="145">
        <v>14164.2</v>
      </c>
      <c r="CP392" s="148">
        <v>84946.01758782308</v>
      </c>
      <c r="CQ392" s="189" t="s">
        <v>5474</v>
      </c>
      <c r="CR392" s="189" t="s">
        <v>5474</v>
      </c>
      <c r="CS392" s="99" t="s">
        <v>5474</v>
      </c>
      <c r="CT392" s="167" t="s">
        <v>8502</v>
      </c>
      <c r="CU392" s="43" t="s">
        <v>5474</v>
      </c>
      <c r="CV392" s="43" t="s">
        <v>5474</v>
      </c>
      <c r="CW392" s="43" t="s">
        <v>5474</v>
      </c>
      <c r="CX392" s="43" t="s">
        <v>5474</v>
      </c>
      <c r="CY392" s="43" t="s">
        <v>5474</v>
      </c>
      <c r="CZ392" s="43" t="s">
        <v>8503</v>
      </c>
      <c r="DA392" s="42" t="s">
        <v>5474</v>
      </c>
      <c r="DB392" s="42" t="s">
        <v>5474</v>
      </c>
      <c r="DC392" s="42" t="s">
        <v>5474</v>
      </c>
      <c r="DD392" s="42" t="s">
        <v>5474</v>
      </c>
      <c r="DE392" s="42" t="s">
        <v>5474</v>
      </c>
      <c r="DF392" s="42" t="s">
        <v>8504</v>
      </c>
      <c r="DG392" s="42" t="s">
        <v>5474</v>
      </c>
      <c r="DH392" s="42" t="s">
        <v>5474</v>
      </c>
    </row>
    <row r="393" spans="1:112">
      <c r="A393" s="22">
        <v>2472</v>
      </c>
      <c r="B393" s="7" t="s">
        <v>430</v>
      </c>
      <c r="C393" s="21">
        <v>7.2400000000000006E-2</v>
      </c>
      <c r="D393" s="21">
        <v>0.34970000000000001</v>
      </c>
      <c r="E393" s="21">
        <v>8.2299999999999998E-2</v>
      </c>
      <c r="F393" s="21">
        <v>0.28249999999999997</v>
      </c>
      <c r="G393" s="21">
        <v>0.27939999999999998</v>
      </c>
      <c r="H393" s="21">
        <v>0.2205</v>
      </c>
      <c r="I393" s="21">
        <v>-4.3200000000000002E-2</v>
      </c>
      <c r="J393" s="21">
        <v>0.11020000000000001</v>
      </c>
      <c r="K393" s="21">
        <v>1.44E-2</v>
      </c>
      <c r="L393" s="21">
        <v>1E-4</v>
      </c>
      <c r="M393" s="21">
        <v>2.3300000000000001E-2</v>
      </c>
      <c r="N393" s="21">
        <v>2.1700000000000001E-2</v>
      </c>
      <c r="O393" s="21">
        <v>8.0000000000000004E-4</v>
      </c>
      <c r="P393" s="21">
        <v>2.9100000000000001E-2</v>
      </c>
      <c r="Q393" s="21">
        <v>1.0699999999999999E-2</v>
      </c>
      <c r="R393" s="21">
        <v>9.1999999999999998E-3</v>
      </c>
      <c r="S393" s="21">
        <v>0.13750000000000001</v>
      </c>
      <c r="T393" s="21">
        <v>8.1100000000000005E-2</v>
      </c>
      <c r="U393" s="10">
        <v>2.82</v>
      </c>
      <c r="V393" s="10">
        <v>5.34</v>
      </c>
      <c r="W393" s="7">
        <v>2.2675999999999998</v>
      </c>
      <c r="X393" s="20">
        <v>0.57709999999999995</v>
      </c>
      <c r="Y393" s="75">
        <v>2020</v>
      </c>
      <c r="Z393" s="7">
        <v>2.9377</v>
      </c>
      <c r="AA393" s="7">
        <v>0</v>
      </c>
      <c r="AB393" s="51">
        <v>-23</v>
      </c>
      <c r="AC393" s="51">
        <v>-119</v>
      </c>
      <c r="AD393" s="51">
        <v>191</v>
      </c>
      <c r="AE393" s="51">
        <v>190</v>
      </c>
      <c r="AF393" s="51">
        <v>57</v>
      </c>
      <c r="AG393" s="51"/>
      <c r="AH393" s="20">
        <v>1E-3</v>
      </c>
      <c r="AI393" s="7" t="s">
        <v>8487</v>
      </c>
      <c r="AJ393" s="67" t="s">
        <v>8482</v>
      </c>
      <c r="AK393" s="44">
        <v>0.63085399449035839</v>
      </c>
      <c r="AL393" s="44">
        <v>0.50349650349650377</v>
      </c>
      <c r="AM393" s="44">
        <v>0.93750000000000333</v>
      </c>
      <c r="AN393" s="25">
        <v>0.50486787204450623</v>
      </c>
      <c r="AO393" s="25">
        <v>0.19888734353268422</v>
      </c>
      <c r="AP393" s="215">
        <v>71.900000000000006</v>
      </c>
      <c r="AQ393" s="215" t="s">
        <v>8552</v>
      </c>
      <c r="AR393" s="44">
        <v>3.4532374100719403E-2</v>
      </c>
      <c r="AS393" s="171" t="s">
        <v>7590</v>
      </c>
      <c r="AT393" s="171" t="s">
        <v>6910</v>
      </c>
      <c r="AU393" s="171" t="s">
        <v>7310</v>
      </c>
      <c r="AV393" s="7" t="s">
        <v>5474</v>
      </c>
      <c r="AW393" s="14" t="s">
        <v>7589</v>
      </c>
      <c r="AX393" s="49" t="s">
        <v>6009</v>
      </c>
      <c r="AY393" s="38" t="s">
        <v>5971</v>
      </c>
      <c r="AZ393" s="14" t="s">
        <v>6038</v>
      </c>
      <c r="BA393" s="49" t="s">
        <v>5967</v>
      </c>
      <c r="BB393" s="38" t="s">
        <v>5961</v>
      </c>
      <c r="BC393" s="7">
        <v>0.3</v>
      </c>
      <c r="BD393" s="14" t="s">
        <v>6208</v>
      </c>
      <c r="BE393" s="49" t="s">
        <v>5967</v>
      </c>
      <c r="BF393" s="38" t="s">
        <v>5961</v>
      </c>
      <c r="BG393" s="7">
        <v>0.4</v>
      </c>
      <c r="BH393" s="45">
        <v>1964.6748344703899</v>
      </c>
      <c r="BI393" s="215" t="s">
        <v>8489</v>
      </c>
      <c r="BJ393" s="215" t="s">
        <v>8543</v>
      </c>
      <c r="BK393" s="7">
        <v>2.2000000000000002</v>
      </c>
      <c r="BL393" s="25">
        <v>2.130681818181818E-2</v>
      </c>
      <c r="BM393" s="20">
        <v>0.66025</v>
      </c>
      <c r="BN393" s="20">
        <v>0.71249999999999991</v>
      </c>
      <c r="BO393" s="20">
        <v>0.61749999999999994</v>
      </c>
      <c r="BP393" s="46">
        <v>13.464419475655433</v>
      </c>
      <c r="BQ393" s="215" t="s">
        <v>8585</v>
      </c>
      <c r="BR393" s="79">
        <v>-2.8650904033379724E-2</v>
      </c>
      <c r="BS393" s="9">
        <v>2.5538845320936643E-2</v>
      </c>
      <c r="BT393" s="9">
        <v>3.4804529801081063E-2</v>
      </c>
      <c r="BU393" s="47" t="s">
        <v>5993</v>
      </c>
      <c r="BV393" s="47" t="s">
        <v>5993</v>
      </c>
      <c r="BW393" s="14" t="s">
        <v>8514</v>
      </c>
      <c r="BX393" s="83">
        <v>0.21418636995827545</v>
      </c>
      <c r="BY393" s="82">
        <v>5.82</v>
      </c>
      <c r="BZ393" s="46">
        <v>12.353951890034365</v>
      </c>
      <c r="CA393" s="48" t="s">
        <v>8526</v>
      </c>
      <c r="CB393" s="45">
        <v>-1653.7</v>
      </c>
      <c r="CC393" s="45">
        <v>-8556.1</v>
      </c>
      <c r="CD393" s="45">
        <v>13732.900000000001</v>
      </c>
      <c r="CE393" s="45">
        <v>13661.000000000002</v>
      </c>
      <c r="CF393" s="14" t="s">
        <v>8912</v>
      </c>
      <c r="CG393" s="7" t="s">
        <v>8477</v>
      </c>
      <c r="CH393" s="215" t="s">
        <v>8478</v>
      </c>
      <c r="CI393" s="215" t="s">
        <v>8478</v>
      </c>
      <c r="CJ393" s="215" t="s">
        <v>8546</v>
      </c>
      <c r="CK393" s="43" t="s">
        <v>5474</v>
      </c>
      <c r="CL393" s="43" t="s">
        <v>5474</v>
      </c>
      <c r="CM393" s="43" t="s">
        <v>6994</v>
      </c>
      <c r="CN393" s="145">
        <v>5104.9000000000015</v>
      </c>
      <c r="CO393" s="145">
        <v>12079.2</v>
      </c>
      <c r="CP393" s="148">
        <v>141260.12059842105</v>
      </c>
      <c r="CQ393" s="189">
        <v>0.42141863699582754</v>
      </c>
      <c r="CR393" s="189">
        <v>0.8075</v>
      </c>
      <c r="CS393" s="99">
        <v>44638</v>
      </c>
      <c r="CT393" s="167" t="s">
        <v>5474</v>
      </c>
      <c r="CU393" s="43" t="s">
        <v>5474</v>
      </c>
      <c r="CV393" s="43" t="s">
        <v>5474</v>
      </c>
      <c r="CW393" s="43" t="s">
        <v>5474</v>
      </c>
      <c r="CX393" s="43" t="s">
        <v>5474</v>
      </c>
      <c r="CY393" s="43" t="s">
        <v>5474</v>
      </c>
      <c r="CZ393" s="43" t="s">
        <v>5474</v>
      </c>
      <c r="DA393" s="42" t="s">
        <v>5474</v>
      </c>
      <c r="DB393" s="42" t="s">
        <v>5474</v>
      </c>
      <c r="DC393" s="42" t="s">
        <v>5474</v>
      </c>
      <c r="DD393" s="42" t="s">
        <v>5474</v>
      </c>
      <c r="DE393" s="42" t="s">
        <v>5474</v>
      </c>
      <c r="DF393" s="42" t="s">
        <v>5474</v>
      </c>
      <c r="DG393" s="42" t="s">
        <v>5474</v>
      </c>
      <c r="DH393" s="42" t="s">
        <v>5474</v>
      </c>
    </row>
    <row r="394" spans="1:112">
      <c r="A394" s="22">
        <v>3450</v>
      </c>
      <c r="B394" s="7" t="s">
        <v>758</v>
      </c>
      <c r="C394" s="21">
        <v>8.0000000000000002E-3</v>
      </c>
      <c r="D394" s="21">
        <v>0.1134</v>
      </c>
      <c r="E394" s="21">
        <v>1.0500000000000001E-2</v>
      </c>
      <c r="F394" s="21">
        <v>0.1353</v>
      </c>
      <c r="G394" s="21">
        <v>0.2001</v>
      </c>
      <c r="H394" s="21">
        <v>0.2097</v>
      </c>
      <c r="I394" s="21">
        <v>0.29310000000000003</v>
      </c>
      <c r="J394" s="21">
        <v>0.35639999999999999</v>
      </c>
      <c r="K394" s="21">
        <v>1.7999999999999999E-2</v>
      </c>
      <c r="L394" s="21">
        <v>-3.8E-3</v>
      </c>
      <c r="M394" s="21">
        <v>-1.6000000000000001E-3</v>
      </c>
      <c r="N394" s="21">
        <v>0.02</v>
      </c>
      <c r="O394" s="21">
        <v>3.0999999999999999E-3</v>
      </c>
      <c r="P394" s="21">
        <v>1.4999999999999999E-2</v>
      </c>
      <c r="Q394" s="21">
        <v>1.9E-3</v>
      </c>
      <c r="R394" s="21">
        <v>8.0000000000000004E-4</v>
      </c>
      <c r="S394" s="21">
        <v>0.17680000000000001</v>
      </c>
      <c r="T394" s="21">
        <v>0.121</v>
      </c>
      <c r="U394" s="10">
        <v>1.37</v>
      </c>
      <c r="V394" s="10">
        <v>2.0099999999999998</v>
      </c>
      <c r="W394" s="7">
        <v>3.58</v>
      </c>
      <c r="X394" s="20">
        <v>0.72289999999999999</v>
      </c>
      <c r="Y394" s="75">
        <v>2020</v>
      </c>
      <c r="Z394" s="7">
        <v>1.4</v>
      </c>
      <c r="AA394" s="7">
        <v>0</v>
      </c>
      <c r="AB394" s="51">
        <v>-131</v>
      </c>
      <c r="AC394" s="51">
        <v>56</v>
      </c>
      <c r="AD394" s="51"/>
      <c r="AE394" s="51"/>
      <c r="AF394" s="51">
        <v>-17</v>
      </c>
      <c r="AG394" s="51"/>
      <c r="AH394" s="20">
        <v>1.6999999999999999E-3</v>
      </c>
      <c r="AI394" s="7" t="s">
        <v>8467</v>
      </c>
      <c r="AJ394" s="67" t="s">
        <v>8494</v>
      </c>
      <c r="AK394" s="44">
        <v>-0.76842105263157889</v>
      </c>
      <c r="AL394" s="44">
        <v>-0.70434782608695667</v>
      </c>
      <c r="AM394" s="44">
        <v>0.88235294117647278</v>
      </c>
      <c r="AN394" s="25">
        <v>0.52197802197802201</v>
      </c>
      <c r="AO394" s="25">
        <v>0.21062271062271062</v>
      </c>
      <c r="AP394" s="215">
        <v>54.6</v>
      </c>
      <c r="AQ394" s="215" t="s">
        <v>8552</v>
      </c>
      <c r="AR394" s="44">
        <v>2.8248587570621399E-2</v>
      </c>
      <c r="AS394" s="171" t="s">
        <v>7590</v>
      </c>
      <c r="AT394" s="171" t="s">
        <v>7391</v>
      </c>
      <c r="AU394" s="171" t="s">
        <v>6974</v>
      </c>
      <c r="AV394" s="7" t="s">
        <v>8470</v>
      </c>
      <c r="AW394" s="14" t="s">
        <v>6752</v>
      </c>
      <c r="AX394" s="49" t="s">
        <v>6009</v>
      </c>
      <c r="AY394" s="38" t="s">
        <v>6007</v>
      </c>
      <c r="AZ394" s="14" t="s">
        <v>6038</v>
      </c>
      <c r="BA394" s="49" t="s">
        <v>5967</v>
      </c>
      <c r="BB394" s="38" t="s">
        <v>6007</v>
      </c>
      <c r="BC394" s="7">
        <v>0.3</v>
      </c>
      <c r="BD394" s="14" t="s">
        <v>6014</v>
      </c>
      <c r="BE394" s="49" t="s">
        <v>5960</v>
      </c>
      <c r="BF394" s="38" t="s">
        <v>5971</v>
      </c>
      <c r="BG394" s="7">
        <v>0.4</v>
      </c>
      <c r="BH394" s="45">
        <v>629.97956600726513</v>
      </c>
      <c r="BI394" s="215" t="s">
        <v>8471</v>
      </c>
      <c r="BJ394" s="215" t="s">
        <v>8520</v>
      </c>
      <c r="BK394" s="7">
        <v>1.9</v>
      </c>
      <c r="BL394" s="25">
        <v>2.8248587570621469E-2</v>
      </c>
      <c r="BM394" s="20">
        <v>0.64512500000000006</v>
      </c>
      <c r="BN394" s="20">
        <v>0.65749999999999997</v>
      </c>
      <c r="BO394" s="20">
        <v>0.63500000000000001</v>
      </c>
      <c r="BP394" s="46">
        <v>27.164179104477615</v>
      </c>
      <c r="BQ394" s="215" t="s">
        <v>8540</v>
      </c>
      <c r="BR394" s="79">
        <v>-0.54322252747252742</v>
      </c>
      <c r="BS394" s="9">
        <v>5.9370448444366009E-2</v>
      </c>
      <c r="BT394" s="9">
        <v>1.9675921500249327E-2</v>
      </c>
      <c r="BU394" s="47" t="s">
        <v>5993</v>
      </c>
      <c r="BV394" s="47" t="s">
        <v>5993</v>
      </c>
      <c r="BW394" s="14" t="s">
        <v>5474</v>
      </c>
      <c r="BX394" s="83">
        <v>-0.45186703296703296</v>
      </c>
      <c r="BY394" s="82">
        <v>2.0700000000000003</v>
      </c>
      <c r="BZ394" s="46">
        <v>26.376811594202895</v>
      </c>
      <c r="CA394" s="48" t="s">
        <v>8475</v>
      </c>
      <c r="CB394" s="45">
        <v>-7152.6</v>
      </c>
      <c r="CC394" s="45">
        <v>3057.6</v>
      </c>
      <c r="CD394" s="45">
        <v>0</v>
      </c>
      <c r="CE394" s="45">
        <v>0</v>
      </c>
      <c r="CF394" s="14" t="s">
        <v>8913</v>
      </c>
      <c r="CG394" s="7" t="s">
        <v>8477</v>
      </c>
      <c r="CH394" s="215" t="s">
        <v>8498</v>
      </c>
      <c r="CI394" s="215" t="s">
        <v>8478</v>
      </c>
      <c r="CJ394" s="215" t="s">
        <v>8523</v>
      </c>
      <c r="CK394" s="43" t="s">
        <v>5474</v>
      </c>
      <c r="CL394" s="43" t="s">
        <v>5474</v>
      </c>
      <c r="CM394" s="43" t="s">
        <v>5474</v>
      </c>
      <c r="CN394" s="145">
        <v>3057.6</v>
      </c>
      <c r="CO394" s="145">
        <v>-7152.6</v>
      </c>
      <c r="CP394" s="148">
        <v>34396.884303996674</v>
      </c>
      <c r="CQ394" s="189" t="s">
        <v>5474</v>
      </c>
      <c r="CR394" s="189" t="s">
        <v>5474</v>
      </c>
      <c r="CS394" s="99" t="s">
        <v>5474</v>
      </c>
      <c r="CT394" s="167" t="s">
        <v>5474</v>
      </c>
      <c r="CU394" s="43" t="s">
        <v>5474</v>
      </c>
      <c r="CV394" s="43" t="s">
        <v>5474</v>
      </c>
      <c r="CW394" s="43" t="s">
        <v>5474</v>
      </c>
      <c r="CX394" s="43" t="s">
        <v>5474</v>
      </c>
      <c r="CY394" s="43" t="s">
        <v>5474</v>
      </c>
      <c r="CZ394" s="43" t="s">
        <v>5474</v>
      </c>
      <c r="DA394" s="42" t="s">
        <v>5474</v>
      </c>
      <c r="DB394" s="42" t="s">
        <v>5474</v>
      </c>
      <c r="DC394" s="42" t="s">
        <v>5474</v>
      </c>
      <c r="DD394" s="42" t="s">
        <v>5474</v>
      </c>
      <c r="DE394" s="42" t="s">
        <v>5474</v>
      </c>
      <c r="DF394" s="42" t="s">
        <v>5474</v>
      </c>
      <c r="DG394" s="42" t="s">
        <v>5474</v>
      </c>
      <c r="DH394" s="42" t="s">
        <v>5474</v>
      </c>
    </row>
    <row r="395" spans="1:112">
      <c r="A395" s="22">
        <v>4541</v>
      </c>
      <c r="B395" s="7" t="s">
        <v>964</v>
      </c>
      <c r="C395" s="21">
        <v>-9.35E-2</v>
      </c>
      <c r="D395" s="21">
        <v>0.36070000000000002</v>
      </c>
      <c r="E395" s="21">
        <v>3.39E-2</v>
      </c>
      <c r="F395" s="21">
        <v>0.49630000000000002</v>
      </c>
      <c r="G395" s="21">
        <v>-4.7399999999999998E-2</v>
      </c>
      <c r="H395" s="21">
        <v>0.86960000000000004</v>
      </c>
      <c r="I395" s="21">
        <v>0.83779999999999999</v>
      </c>
      <c r="J395" s="21">
        <v>-8.3299999999999999E-2</v>
      </c>
      <c r="K395" s="21">
        <v>0.16900000000000001</v>
      </c>
      <c r="L395" s="21">
        <v>0.13650000000000001</v>
      </c>
      <c r="M395" s="21">
        <v>-0.1051</v>
      </c>
      <c r="N395" s="21">
        <v>0.19189999999999999</v>
      </c>
      <c r="O395" s="21">
        <v>0.1479</v>
      </c>
      <c r="P395" s="21">
        <v>-0.1807</v>
      </c>
      <c r="Q395" s="21">
        <v>-1.24E-2</v>
      </c>
      <c r="R395" s="21">
        <v>-4.7999999999999996E-3</v>
      </c>
      <c r="S395" s="21">
        <v>1.1000000000000001E-3</v>
      </c>
      <c r="T395" s="21">
        <v>3.15E-2</v>
      </c>
      <c r="U395" s="10">
        <v>-0.52</v>
      </c>
      <c r="V395" s="10">
        <v>-1.17</v>
      </c>
      <c r="W395" s="7">
        <v>0.52280000000000004</v>
      </c>
      <c r="X395" s="20">
        <v>0.61739999999999995</v>
      </c>
      <c r="Y395" s="75">
        <v>2020</v>
      </c>
      <c r="Z395" s="7">
        <v>0.2</v>
      </c>
      <c r="AA395" s="7">
        <v>0</v>
      </c>
      <c r="AB395" s="51">
        <v>77</v>
      </c>
      <c r="AC395" s="51">
        <v>-4</v>
      </c>
      <c r="AD395" s="51"/>
      <c r="AE395" s="51"/>
      <c r="AF395" s="51"/>
      <c r="AG395" s="51"/>
      <c r="AH395" s="20">
        <v>0</v>
      </c>
      <c r="AI395" s="7" t="s">
        <v>8481</v>
      </c>
      <c r="AJ395" s="67" t="s">
        <v>8494</v>
      </c>
      <c r="AK395" s="44">
        <v>0.50643776824034337</v>
      </c>
      <c r="AL395" s="44">
        <v>-0.74193548387096775</v>
      </c>
      <c r="AM395" s="44">
        <v>0.79999999999999716</v>
      </c>
      <c r="AN395" s="25">
        <v>0.50652173913043474</v>
      </c>
      <c r="AO395" s="25">
        <v>0.33695652173913043</v>
      </c>
      <c r="AP395" s="215">
        <v>23</v>
      </c>
      <c r="AQ395" s="215" t="s">
        <v>8552</v>
      </c>
      <c r="AR395" s="44">
        <v>8.7719298245613996E-3</v>
      </c>
      <c r="AS395" s="171" t="s">
        <v>7590</v>
      </c>
      <c r="AT395" s="171" t="s">
        <v>7182</v>
      </c>
      <c r="AU395" s="171" t="s">
        <v>7105</v>
      </c>
      <c r="AV395" s="7" t="s">
        <v>5474</v>
      </c>
      <c r="AW395" s="14" t="s">
        <v>6083</v>
      </c>
      <c r="AX395" s="49" t="s">
        <v>6009</v>
      </c>
      <c r="AY395" s="38" t="s">
        <v>5971</v>
      </c>
      <c r="AZ395" s="14" t="s">
        <v>6485</v>
      </c>
      <c r="BA395" s="49" t="s">
        <v>5967</v>
      </c>
      <c r="BB395" s="38" t="s">
        <v>5961</v>
      </c>
      <c r="BC395" s="7">
        <v>0.1</v>
      </c>
      <c r="BD395" s="14" t="s">
        <v>6049</v>
      </c>
      <c r="BE395" s="49" t="s">
        <v>6020</v>
      </c>
      <c r="BF395" s="38" t="s">
        <v>5961</v>
      </c>
      <c r="BG395" s="7">
        <v>0.6</v>
      </c>
      <c r="BH395" s="45">
        <v>43.456335751056983</v>
      </c>
      <c r="BI395" s="215" t="s">
        <v>8471</v>
      </c>
      <c r="BJ395" s="215" t="s">
        <v>8554</v>
      </c>
      <c r="BK395" s="7">
        <v>1</v>
      </c>
      <c r="BL395" s="25">
        <v>8.7719298245613718E-3</v>
      </c>
      <c r="BM395" s="20">
        <v>0.70243749999999994</v>
      </c>
      <c r="BN395" s="20">
        <v>0.71</v>
      </c>
      <c r="BO395" s="20">
        <v>0.69624999999999981</v>
      </c>
      <c r="BP395" s="46" t="s">
        <v>8473</v>
      </c>
      <c r="BQ395" s="215" t="s">
        <v>8473</v>
      </c>
      <c r="BR395" s="79" t="s">
        <v>8473</v>
      </c>
      <c r="BS395" s="9">
        <v>1.6782258569974395E-2</v>
      </c>
      <c r="BT395" s="9">
        <v>2.8291019276363016E-3</v>
      </c>
      <c r="BU395" s="47" t="s">
        <v>5993</v>
      </c>
      <c r="BV395" s="47" t="s">
        <v>5993</v>
      </c>
      <c r="BW395" s="14" t="s">
        <v>5474</v>
      </c>
      <c r="BX395" s="83" t="s">
        <v>8473</v>
      </c>
      <c r="BY395" s="82" t="s">
        <v>8473</v>
      </c>
      <c r="BZ395" s="46" t="s">
        <v>8473</v>
      </c>
      <c r="CA395" s="48" t="s">
        <v>8485</v>
      </c>
      <c r="CB395" s="45">
        <v>1771</v>
      </c>
      <c r="CC395" s="45">
        <v>-92</v>
      </c>
      <c r="CD395" s="45">
        <v>0</v>
      </c>
      <c r="CE395" s="45">
        <v>0</v>
      </c>
      <c r="CF395" s="14" t="s">
        <v>8914</v>
      </c>
      <c r="CG395" s="7" t="s">
        <v>8477</v>
      </c>
      <c r="CH395" s="215" t="s">
        <v>8478</v>
      </c>
      <c r="CI395" s="215" t="s">
        <v>8498</v>
      </c>
      <c r="CJ395" s="215" t="s">
        <v>8479</v>
      </c>
      <c r="CK395" s="43" t="s">
        <v>5474</v>
      </c>
      <c r="CL395" s="43" t="s">
        <v>5474</v>
      </c>
      <c r="CM395" s="43" t="s">
        <v>5474</v>
      </c>
      <c r="CN395" s="145">
        <v>-92</v>
      </c>
      <c r="CO395" s="145">
        <v>1771</v>
      </c>
      <c r="CP395" s="148">
        <v>999.49572227431065</v>
      </c>
      <c r="CQ395" s="189">
        <v>-0.16956521739130428</v>
      </c>
      <c r="CR395" s="189">
        <v>8.5999999999999993E-2</v>
      </c>
      <c r="CS395" s="99">
        <v>44502</v>
      </c>
      <c r="CT395" s="167" t="s">
        <v>5474</v>
      </c>
      <c r="CU395" s="43" t="s">
        <v>5474</v>
      </c>
      <c r="CV395" s="43" t="s">
        <v>5474</v>
      </c>
      <c r="CW395" s="43" t="s">
        <v>5474</v>
      </c>
      <c r="CX395" s="43" t="s">
        <v>5474</v>
      </c>
      <c r="CY395" s="43" t="s">
        <v>5474</v>
      </c>
      <c r="CZ395" s="43" t="s">
        <v>5474</v>
      </c>
      <c r="DA395" s="42" t="s">
        <v>5474</v>
      </c>
      <c r="DB395" s="42" t="s">
        <v>5474</v>
      </c>
      <c r="DC395" s="42" t="s">
        <v>5474</v>
      </c>
      <c r="DD395" s="42" t="s">
        <v>5474</v>
      </c>
      <c r="DE395" s="42" t="s">
        <v>5474</v>
      </c>
      <c r="DF395" s="42" t="s">
        <v>5474</v>
      </c>
      <c r="DG395" s="42" t="s">
        <v>5474</v>
      </c>
      <c r="DH395" s="42" t="s">
        <v>5474</v>
      </c>
    </row>
    <row r="396" spans="1:112">
      <c r="A396" s="22">
        <v>6284</v>
      </c>
      <c r="B396" s="7" t="s">
        <v>1352</v>
      </c>
      <c r="C396" s="21">
        <v>-4.5100000000000001E-2</v>
      </c>
      <c r="D396" s="21">
        <v>0.1004</v>
      </c>
      <c r="E396" s="21">
        <v>-5.5500000000000001E-2</v>
      </c>
      <c r="F396" s="21">
        <v>2.52E-2</v>
      </c>
      <c r="G396" s="21">
        <v>0.43609999999999999</v>
      </c>
      <c r="H396" s="21">
        <v>6.5199999999999994E-2</v>
      </c>
      <c r="I396" s="21">
        <v>0.68969999999999998</v>
      </c>
      <c r="J396" s="21">
        <v>1.0651999999999999</v>
      </c>
      <c r="K396" s="21">
        <v>-1.29E-2</v>
      </c>
      <c r="L396" s="21">
        <v>-2.4299999999999999E-2</v>
      </c>
      <c r="M396" s="21">
        <v>9.1000000000000004E-3</v>
      </c>
      <c r="N396" s="21">
        <v>6.7000000000000002E-3</v>
      </c>
      <c r="O396" s="21">
        <v>5.1999999999999998E-3</v>
      </c>
      <c r="P396" s="21">
        <v>3.2500000000000001E-2</v>
      </c>
      <c r="Q396" s="21">
        <v>8.6E-3</v>
      </c>
      <c r="R396" s="21">
        <v>5.4000000000000003E-3</v>
      </c>
      <c r="S396" s="21">
        <v>4.7800000000000002E-2</v>
      </c>
      <c r="T396" s="21">
        <v>3.2199999999999999E-2</v>
      </c>
      <c r="U396" s="10">
        <v>1.9</v>
      </c>
      <c r="V396" s="10">
        <v>3.56</v>
      </c>
      <c r="W396" s="7">
        <v>0.64349999999999996</v>
      </c>
      <c r="X396" s="20">
        <v>0.49</v>
      </c>
      <c r="Y396" s="75">
        <v>2020</v>
      </c>
      <c r="Z396" s="7">
        <v>1</v>
      </c>
      <c r="AA396" s="7">
        <v>0</v>
      </c>
      <c r="AB396" s="51">
        <v>516</v>
      </c>
      <c r="AC396" s="51">
        <v>-210</v>
      </c>
      <c r="AD396" s="51">
        <v>-32</v>
      </c>
      <c r="AE396" s="51"/>
      <c r="AF396" s="51">
        <v>-10</v>
      </c>
      <c r="AG396" s="51"/>
      <c r="AH396" s="20">
        <v>1.41E-2</v>
      </c>
      <c r="AI396" s="7" t="s">
        <v>8467</v>
      </c>
      <c r="AJ396" s="67" t="s">
        <v>8494</v>
      </c>
      <c r="AK396" s="44">
        <v>-0.61655405405405406</v>
      </c>
      <c r="AL396" s="44">
        <v>-0.69109947643979042</v>
      </c>
      <c r="AM396" s="44">
        <v>0.96153846153846367</v>
      </c>
      <c r="AN396" s="25">
        <v>1.0440917107583774</v>
      </c>
      <c r="AO396" s="25">
        <v>0.33686067019400368</v>
      </c>
      <c r="AP396" s="215">
        <v>56.7</v>
      </c>
      <c r="AQ396" s="215" t="s">
        <v>8552</v>
      </c>
      <c r="AR396" s="44">
        <v>5.3903345724907001E-2</v>
      </c>
      <c r="AS396" s="171" t="s">
        <v>7347</v>
      </c>
      <c r="AT396" s="171" t="s">
        <v>7257</v>
      </c>
      <c r="AU396" s="171" t="s">
        <v>6980</v>
      </c>
      <c r="AV396" s="7" t="s">
        <v>8470</v>
      </c>
      <c r="AW396" s="14" t="s">
        <v>6157</v>
      </c>
      <c r="AX396" s="49" t="s">
        <v>6009</v>
      </c>
      <c r="AY396" s="38" t="s">
        <v>6007</v>
      </c>
      <c r="AZ396" s="14" t="s">
        <v>6123</v>
      </c>
      <c r="BA396" s="49" t="s">
        <v>5993</v>
      </c>
      <c r="BB396" s="38" t="s">
        <v>5993</v>
      </c>
      <c r="BC396" s="7">
        <v>0.3</v>
      </c>
      <c r="BD396" s="14" t="s">
        <v>6041</v>
      </c>
      <c r="BE396" s="49" t="s">
        <v>5967</v>
      </c>
      <c r="BF396" s="38" t="s">
        <v>5961</v>
      </c>
      <c r="BG396" s="7">
        <v>0.2</v>
      </c>
      <c r="BH396" s="45">
        <v>1255.0764627191652</v>
      </c>
      <c r="BI396" s="215" t="s">
        <v>8489</v>
      </c>
      <c r="BJ396" s="215" t="s">
        <v>8520</v>
      </c>
      <c r="BK396" s="7">
        <v>1.8</v>
      </c>
      <c r="BL396" s="25">
        <v>4.6125461254612546E-2</v>
      </c>
      <c r="BM396" s="20">
        <v>0.63725000000000009</v>
      </c>
      <c r="BN396" s="20">
        <v>0.61250000000000004</v>
      </c>
      <c r="BO396" s="20">
        <v>0.65749999999999997</v>
      </c>
      <c r="BP396" s="46">
        <v>15.926966292134832</v>
      </c>
      <c r="BQ396" s="215" t="s">
        <v>8540</v>
      </c>
      <c r="BR396" s="79">
        <v>-0.23809523809523822</v>
      </c>
      <c r="BS396" s="9">
        <v>5.4672230941059663E-3</v>
      </c>
      <c r="BT396" s="9">
        <v>1.1718133223990845E-2</v>
      </c>
      <c r="BU396" s="47" t="s">
        <v>5993</v>
      </c>
      <c r="BV396" s="47">
        <v>44413</v>
      </c>
      <c r="BW396" s="14" t="s">
        <v>5474</v>
      </c>
      <c r="BX396" s="83">
        <v>-4.761904761904779E-2</v>
      </c>
      <c r="BY396" s="82">
        <v>3.5999999999999996</v>
      </c>
      <c r="BZ396" s="46">
        <v>15.750000000000002</v>
      </c>
      <c r="CA396" s="48" t="s">
        <v>8485</v>
      </c>
      <c r="CB396" s="45">
        <v>29257.200000000001</v>
      </c>
      <c r="CC396" s="45">
        <v>-11907</v>
      </c>
      <c r="CD396" s="45">
        <v>-1814.4</v>
      </c>
      <c r="CE396" s="45">
        <v>0</v>
      </c>
      <c r="CF396" s="14" t="s">
        <v>8915</v>
      </c>
      <c r="CG396" s="7" t="s">
        <v>8477</v>
      </c>
      <c r="CH396" s="215" t="s">
        <v>8478</v>
      </c>
      <c r="CI396" s="215" t="s">
        <v>8478</v>
      </c>
      <c r="CJ396" s="215" t="s">
        <v>8479</v>
      </c>
      <c r="CK396" s="43" t="s">
        <v>5474</v>
      </c>
      <c r="CL396" s="43" t="s">
        <v>5474</v>
      </c>
      <c r="CM396" s="43" t="s">
        <v>5474</v>
      </c>
      <c r="CN396" s="145">
        <v>-11907</v>
      </c>
      <c r="CO396" s="145">
        <v>27442.799999999999</v>
      </c>
      <c r="CP396" s="148">
        <v>71162.835436176669</v>
      </c>
      <c r="CQ396" s="189" t="s">
        <v>5474</v>
      </c>
      <c r="CR396" s="189" t="s">
        <v>5474</v>
      </c>
      <c r="CS396" s="99" t="s">
        <v>5474</v>
      </c>
      <c r="CT396" s="167" t="s">
        <v>5474</v>
      </c>
      <c r="CU396" s="43" t="s">
        <v>5474</v>
      </c>
      <c r="CV396" s="43" t="s">
        <v>5474</v>
      </c>
      <c r="CW396" s="43" t="s">
        <v>5474</v>
      </c>
      <c r="CX396" s="43" t="s">
        <v>5474</v>
      </c>
      <c r="CY396" s="43" t="s">
        <v>5474</v>
      </c>
      <c r="CZ396" s="43" t="s">
        <v>5474</v>
      </c>
      <c r="DA396" s="42" t="s">
        <v>5474</v>
      </c>
      <c r="DB396" s="42" t="s">
        <v>5474</v>
      </c>
      <c r="DC396" s="42" t="s">
        <v>5474</v>
      </c>
      <c r="DD396" s="42" t="s">
        <v>5474</v>
      </c>
      <c r="DE396" s="42" t="s">
        <v>5474</v>
      </c>
      <c r="DF396" s="42" t="s">
        <v>5474</v>
      </c>
      <c r="DG396" s="42" t="s">
        <v>5474</v>
      </c>
      <c r="DH396" s="42" t="s">
        <v>5474</v>
      </c>
    </row>
    <row r="397" spans="1:112">
      <c r="A397" s="22">
        <v>3234</v>
      </c>
      <c r="B397" s="7" t="s">
        <v>688</v>
      </c>
      <c r="C397" s="21">
        <v>-5.3100000000000001E-2</v>
      </c>
      <c r="D397" s="21">
        <v>-0.35289999999999999</v>
      </c>
      <c r="E397" s="21">
        <v>-8.0299999999999996E-2</v>
      </c>
      <c r="F397" s="21">
        <v>-0.25340000000000001</v>
      </c>
      <c r="G397" s="21">
        <v>-0.15440000000000001</v>
      </c>
      <c r="H397" s="21">
        <v>0.12239999999999999</v>
      </c>
      <c r="I397" s="21">
        <v>-2.4828000000000001</v>
      </c>
      <c r="J397" s="21">
        <v>-7.5713999999999997</v>
      </c>
      <c r="K397" s="21">
        <v>7.2400000000000006E-2</v>
      </c>
      <c r="L397" s="21">
        <v>-9.1000000000000004E-3</v>
      </c>
      <c r="M397" s="21">
        <v>9.06E-2</v>
      </c>
      <c r="N397" s="21">
        <v>2.2800000000000001E-2</v>
      </c>
      <c r="O397" s="21">
        <v>-0.13980000000000001</v>
      </c>
      <c r="P397" s="21">
        <v>4.7E-2</v>
      </c>
      <c r="Q397" s="21">
        <v>9.4999999999999998E-3</v>
      </c>
      <c r="R397" s="21">
        <v>2.2000000000000001E-3</v>
      </c>
      <c r="S397" s="21">
        <v>-0.1482</v>
      </c>
      <c r="T397" s="21">
        <v>-5.6000000000000001E-2</v>
      </c>
      <c r="U397" s="10">
        <v>-0.92</v>
      </c>
      <c r="V397" s="10">
        <v>-0.97</v>
      </c>
      <c r="W397" s="7">
        <v>0.2001</v>
      </c>
      <c r="X397" s="20">
        <v>0.37330000000000002</v>
      </c>
      <c r="Y397" s="75"/>
      <c r="Z397" s="7"/>
      <c r="AA397" s="7"/>
      <c r="AB397" s="51">
        <v>97</v>
      </c>
      <c r="AC397" s="51">
        <v>103</v>
      </c>
      <c r="AD397" s="51"/>
      <c r="AE397" s="51"/>
      <c r="AF397" s="51"/>
      <c r="AG397" s="51"/>
      <c r="AH397" s="20">
        <v>7.7499999999999999E-2</v>
      </c>
      <c r="AI397" s="7" t="s">
        <v>8493</v>
      </c>
      <c r="AJ397" s="67" t="s">
        <v>8494</v>
      </c>
      <c r="AK397" s="44">
        <v>-0.87157894736842101</v>
      </c>
      <c r="AL397" s="44">
        <v>-0.63999999999999979</v>
      </c>
      <c r="AM397" s="44">
        <v>0.83333333333333459</v>
      </c>
      <c r="AN397" s="25">
        <v>0.84670231729055256</v>
      </c>
      <c r="AO397" s="25">
        <v>0.22281639928698738</v>
      </c>
      <c r="AP397" s="215">
        <v>28.05</v>
      </c>
      <c r="AQ397" s="215" t="s">
        <v>8552</v>
      </c>
      <c r="AR397" s="44">
        <v>3.3149171270718203E-2</v>
      </c>
      <c r="AS397" s="171" t="s">
        <v>7347</v>
      </c>
      <c r="AT397" s="171" t="s">
        <v>7391</v>
      </c>
      <c r="AU397" s="171" t="s">
        <v>7504</v>
      </c>
      <c r="AV397" s="7" t="s">
        <v>8470</v>
      </c>
      <c r="AW397" s="14" t="s">
        <v>6157</v>
      </c>
      <c r="AX397" s="49" t="s">
        <v>6009</v>
      </c>
      <c r="AY397" s="38" t="s">
        <v>5971</v>
      </c>
      <c r="AZ397" s="14" t="s">
        <v>6683</v>
      </c>
      <c r="BA397" s="49" t="s">
        <v>5967</v>
      </c>
      <c r="BB397" s="38" t="s">
        <v>6007</v>
      </c>
      <c r="BC397" s="7">
        <v>0</v>
      </c>
      <c r="BD397" s="14" t="s">
        <v>6014</v>
      </c>
      <c r="BE397" s="49" t="s">
        <v>5967</v>
      </c>
      <c r="BF397" s="38" t="s">
        <v>6007</v>
      </c>
      <c r="BG397" s="7">
        <v>1.2</v>
      </c>
      <c r="BH397" s="45">
        <v>1127.353162543136</v>
      </c>
      <c r="BI397" s="215" t="s">
        <v>8489</v>
      </c>
      <c r="BJ397" s="215" t="s">
        <v>8543</v>
      </c>
      <c r="BK397" s="7">
        <v>2.2000000000000002</v>
      </c>
      <c r="BL397" s="25">
        <v>2.7472527472527472E-2</v>
      </c>
      <c r="BM397" s="20">
        <v>0.46850000000000003</v>
      </c>
      <c r="BN397" s="20">
        <v>0.43000000000000005</v>
      </c>
      <c r="BO397" s="20">
        <v>0.49999999999999994</v>
      </c>
      <c r="BP397" s="46" t="s">
        <v>8473</v>
      </c>
      <c r="BQ397" s="215" t="s">
        <v>8473</v>
      </c>
      <c r="BR397" s="79" t="s">
        <v>8473</v>
      </c>
      <c r="BS397" s="9">
        <v>1.2762239295840416E-3</v>
      </c>
      <c r="BT397" s="9">
        <v>0</v>
      </c>
      <c r="BU397" s="47" t="s">
        <v>5993</v>
      </c>
      <c r="BV397" s="47" t="s">
        <v>5993</v>
      </c>
      <c r="BW397" s="14" t="s">
        <v>5474</v>
      </c>
      <c r="BX397" s="83" t="s">
        <v>8473</v>
      </c>
      <c r="BY397" s="82" t="s">
        <v>8473</v>
      </c>
      <c r="BZ397" s="46" t="s">
        <v>8473</v>
      </c>
      <c r="CA397" s="48" t="s">
        <v>8475</v>
      </c>
      <c r="CB397" s="45">
        <v>2720.85</v>
      </c>
      <c r="CC397" s="45">
        <v>2889.15</v>
      </c>
      <c r="CD397" s="45">
        <v>0</v>
      </c>
      <c r="CE397" s="45">
        <v>0</v>
      </c>
      <c r="CF397" s="14" t="s">
        <v>8916</v>
      </c>
      <c r="CG397" s="7" t="s">
        <v>8477</v>
      </c>
      <c r="CH397" s="215" t="s">
        <v>8478</v>
      </c>
      <c r="CI397" s="215" t="s">
        <v>8479</v>
      </c>
      <c r="CJ397" s="215" t="s">
        <v>8523</v>
      </c>
      <c r="CK397" s="43" t="s">
        <v>5474</v>
      </c>
      <c r="CL397" s="43" t="s">
        <v>5474</v>
      </c>
      <c r="CM397" s="43" t="s">
        <v>5474</v>
      </c>
      <c r="CN397" s="145">
        <v>2889.15</v>
      </c>
      <c r="CO397" s="145">
        <v>2720.85</v>
      </c>
      <c r="CP397" s="148">
        <v>31622.256209334966</v>
      </c>
      <c r="CQ397" s="189" t="s">
        <v>5474</v>
      </c>
      <c r="CR397" s="189" t="s">
        <v>5474</v>
      </c>
      <c r="CS397" s="99" t="s">
        <v>5474</v>
      </c>
      <c r="CT397" s="167" t="s">
        <v>5474</v>
      </c>
      <c r="CU397" s="43" t="s">
        <v>5474</v>
      </c>
      <c r="CV397" s="43" t="s">
        <v>5474</v>
      </c>
      <c r="CW397" s="43" t="s">
        <v>5474</v>
      </c>
      <c r="CX397" s="43" t="s">
        <v>5474</v>
      </c>
      <c r="CY397" s="43" t="s">
        <v>5474</v>
      </c>
      <c r="CZ397" s="43" t="s">
        <v>5474</v>
      </c>
      <c r="DA397" s="42" t="s">
        <v>5474</v>
      </c>
      <c r="DB397" s="42" t="s">
        <v>5474</v>
      </c>
      <c r="DC397" s="42" t="s">
        <v>5474</v>
      </c>
      <c r="DD397" s="42" t="s">
        <v>5474</v>
      </c>
      <c r="DE397" s="42" t="s">
        <v>5474</v>
      </c>
      <c r="DF397" s="42" t="s">
        <v>5474</v>
      </c>
      <c r="DG397" s="42" t="s">
        <v>5474</v>
      </c>
      <c r="DH397" s="42" t="s">
        <v>5474</v>
      </c>
    </row>
    <row r="398" spans="1:112">
      <c r="A398" s="22">
        <v>6278</v>
      </c>
      <c r="B398" s="7" t="s">
        <v>1347</v>
      </c>
      <c r="C398" s="21">
        <v>7.4899999999999994E-2</v>
      </c>
      <c r="D398" s="21">
        <v>0.56940000000000002</v>
      </c>
      <c r="E398" s="21">
        <v>0.1283</v>
      </c>
      <c r="F398" s="21">
        <v>0.54859999999999998</v>
      </c>
      <c r="G398" s="21">
        <v>0.52859999999999996</v>
      </c>
      <c r="H398" s="21">
        <v>1.1898</v>
      </c>
      <c r="I398" s="21">
        <v>0.69489999999999996</v>
      </c>
      <c r="J398" s="21">
        <v>0.88360000000000005</v>
      </c>
      <c r="K398" s="21">
        <v>-1.61E-2</v>
      </c>
      <c r="L398" s="21">
        <v>-2.8299999999999999E-2</v>
      </c>
      <c r="M398" s="21">
        <v>-5.1000000000000004E-3</v>
      </c>
      <c r="N398" s="21">
        <v>1.61E-2</v>
      </c>
      <c r="O398" s="21">
        <v>-1.29E-2</v>
      </c>
      <c r="P398" s="21">
        <v>-1.03E-2</v>
      </c>
      <c r="Q398" s="21">
        <v>1.61E-2</v>
      </c>
      <c r="R398" s="21">
        <v>4.7999999999999996E-3</v>
      </c>
      <c r="S398" s="21">
        <v>0.1027</v>
      </c>
      <c r="T398" s="21">
        <v>4.1000000000000002E-2</v>
      </c>
      <c r="U398" s="10">
        <v>4.37</v>
      </c>
      <c r="V398" s="10">
        <v>9.5500000000000007</v>
      </c>
      <c r="W398" s="7">
        <v>1.94</v>
      </c>
      <c r="X398" s="20">
        <v>0.46629999999999999</v>
      </c>
      <c r="Y398" s="75">
        <v>2020</v>
      </c>
      <c r="Z398" s="7">
        <v>3.3</v>
      </c>
      <c r="AA398" s="7">
        <v>0</v>
      </c>
      <c r="AB398" s="51">
        <v>-648</v>
      </c>
      <c r="AC398" s="51">
        <v>-957</v>
      </c>
      <c r="AD398" s="51">
        <v>-410</v>
      </c>
      <c r="AE398" s="51"/>
      <c r="AF398" s="51">
        <v>-483</v>
      </c>
      <c r="AG398" s="51">
        <v>19</v>
      </c>
      <c r="AH398" s="20">
        <v>8.3999999999999995E-3</v>
      </c>
      <c r="AI398" s="7" t="s">
        <v>8467</v>
      </c>
      <c r="AJ398" s="67" t="s">
        <v>8494</v>
      </c>
      <c r="AK398" s="44">
        <v>-0.615866388308977</v>
      </c>
      <c r="AL398" s="44">
        <v>-0.71830985915492962</v>
      </c>
      <c r="AM398" s="44">
        <v>0.5714285714285714</v>
      </c>
      <c r="AN398" s="25">
        <v>0.43744292237442928</v>
      </c>
      <c r="AO398" s="25">
        <v>0.32420091324200911</v>
      </c>
      <c r="AP398" s="215">
        <v>109.5</v>
      </c>
      <c r="AQ398" s="215" t="s">
        <v>8552</v>
      </c>
      <c r="AR398" s="44">
        <v>1.38888888888888E-2</v>
      </c>
      <c r="AS398" s="171" t="s">
        <v>7347</v>
      </c>
      <c r="AT398" s="171" t="s">
        <v>7265</v>
      </c>
      <c r="AU398" s="171" t="s">
        <v>6897</v>
      </c>
      <c r="AV398" s="7" t="s">
        <v>8470</v>
      </c>
      <c r="AW398" s="14" t="s">
        <v>6533</v>
      </c>
      <c r="AX398" s="49" t="s">
        <v>6009</v>
      </c>
      <c r="AY398" s="38" t="s">
        <v>6007</v>
      </c>
      <c r="AZ398" s="14" t="s">
        <v>6038</v>
      </c>
      <c r="BA398" s="49" t="s">
        <v>5967</v>
      </c>
      <c r="BB398" s="38" t="s">
        <v>5971</v>
      </c>
      <c r="BC398" s="7">
        <v>0.3</v>
      </c>
      <c r="BD398" s="14" t="s">
        <v>6118</v>
      </c>
      <c r="BE398" s="49" t="s">
        <v>5960</v>
      </c>
      <c r="BF398" s="38" t="s">
        <v>5961</v>
      </c>
      <c r="BG398" s="7">
        <v>0.8</v>
      </c>
      <c r="BH398" s="45">
        <v>3016.2944483831002</v>
      </c>
      <c r="BI398" s="215" t="s">
        <v>8518</v>
      </c>
      <c r="BJ398" s="215" t="s">
        <v>8509</v>
      </c>
      <c r="BK398" s="7">
        <v>1</v>
      </c>
      <c r="BL398" s="25">
        <v>1.8604651162790697E-2</v>
      </c>
      <c r="BM398" s="20">
        <v>0.71724999999999994</v>
      </c>
      <c r="BN398" s="20">
        <v>0.77499999999999991</v>
      </c>
      <c r="BO398" s="20">
        <v>0.66999999999999993</v>
      </c>
      <c r="BP398" s="46">
        <v>11.465968586387433</v>
      </c>
      <c r="BQ398" s="215" t="s">
        <v>8560</v>
      </c>
      <c r="BR398" s="79">
        <v>0.24602739726027395</v>
      </c>
      <c r="BS398" s="9">
        <v>1.1797877394411627E-2</v>
      </c>
      <c r="BT398" s="9">
        <v>2.4145733758880406E-2</v>
      </c>
      <c r="BU398" s="47" t="s">
        <v>5993</v>
      </c>
      <c r="BV398" s="47" t="s">
        <v>5993</v>
      </c>
      <c r="BW398" s="14" t="s">
        <v>8514</v>
      </c>
      <c r="BX398" s="83">
        <v>0.55753424657534256</v>
      </c>
      <c r="BY398" s="82">
        <v>11.370000000000001</v>
      </c>
      <c r="BZ398" s="46">
        <v>9.630606860158311</v>
      </c>
      <c r="CA398" s="48" t="s">
        <v>5474</v>
      </c>
      <c r="CB398" s="45">
        <v>-70956</v>
      </c>
      <c r="CC398" s="45">
        <v>-104791.5</v>
      </c>
      <c r="CD398" s="45">
        <v>-44895</v>
      </c>
      <c r="CE398" s="45">
        <v>0</v>
      </c>
      <c r="CF398" s="14" t="s">
        <v>8917</v>
      </c>
      <c r="CG398" s="7" t="s">
        <v>8477</v>
      </c>
      <c r="CH398" s="215" t="s">
        <v>8498</v>
      </c>
      <c r="CI398" s="215" t="s">
        <v>8478</v>
      </c>
      <c r="CJ398" s="215" t="s">
        <v>8479</v>
      </c>
      <c r="CK398" s="43" t="s">
        <v>5474</v>
      </c>
      <c r="CL398" s="43" t="s">
        <v>5474</v>
      </c>
      <c r="CM398" s="43" t="s">
        <v>5474</v>
      </c>
      <c r="CN398" s="145">
        <v>-104791.5</v>
      </c>
      <c r="CO398" s="145">
        <v>-115851</v>
      </c>
      <c r="CP398" s="148">
        <v>330284.24209794949</v>
      </c>
      <c r="CQ398" s="189" t="s">
        <v>5474</v>
      </c>
      <c r="CR398" s="189" t="s">
        <v>5474</v>
      </c>
      <c r="CS398" s="99" t="s">
        <v>5474</v>
      </c>
      <c r="CT398" s="167" t="s">
        <v>5474</v>
      </c>
      <c r="CU398" s="43" t="s">
        <v>5474</v>
      </c>
      <c r="CV398" s="43" t="s">
        <v>5474</v>
      </c>
      <c r="CW398" s="43" t="s">
        <v>5474</v>
      </c>
      <c r="CX398" s="43" t="s">
        <v>5474</v>
      </c>
      <c r="CY398" s="43" t="s">
        <v>5474</v>
      </c>
      <c r="CZ398" s="43" t="s">
        <v>5474</v>
      </c>
      <c r="DA398" s="42" t="s">
        <v>5474</v>
      </c>
      <c r="DB398" s="42" t="s">
        <v>5474</v>
      </c>
      <c r="DC398" s="42" t="s">
        <v>5474</v>
      </c>
      <c r="DD398" s="42" t="s">
        <v>5474</v>
      </c>
      <c r="DE398" s="42" t="s">
        <v>5474</v>
      </c>
      <c r="DF398" s="42" t="s">
        <v>5474</v>
      </c>
      <c r="DG398" s="42" t="s">
        <v>5474</v>
      </c>
      <c r="DH398" s="42" t="s">
        <v>5474</v>
      </c>
    </row>
    <row r="399" spans="1:112">
      <c r="A399" s="22">
        <v>2505</v>
      </c>
      <c r="B399" s="7" t="s">
        <v>455</v>
      </c>
      <c r="C399" s="21">
        <v>-0.52339999999999998</v>
      </c>
      <c r="D399" s="21">
        <v>0.21260000000000001</v>
      </c>
      <c r="E399" s="21">
        <v>-0.82310000000000005</v>
      </c>
      <c r="F399" s="21">
        <v>-0.2757</v>
      </c>
      <c r="G399" s="21">
        <v>-0.58750000000000002</v>
      </c>
      <c r="H399" s="21">
        <v>0.57299999999999995</v>
      </c>
      <c r="I399" s="21">
        <v>-0.78690000000000004</v>
      </c>
      <c r="J399" s="21">
        <v>-0.64929999999999999</v>
      </c>
      <c r="K399" s="21">
        <v>6.3500000000000001E-2</v>
      </c>
      <c r="L399" s="21">
        <v>-0.1777</v>
      </c>
      <c r="M399" s="21">
        <v>-2.9499999999999998E-2</v>
      </c>
      <c r="N399" s="21">
        <v>6.7900000000000002E-2</v>
      </c>
      <c r="O399" s="21">
        <v>-0.21659999999999999</v>
      </c>
      <c r="P399" s="21">
        <v>6.9900000000000004E-2</v>
      </c>
      <c r="Q399" s="21">
        <v>-7.4499999999999997E-2</v>
      </c>
      <c r="R399" s="21">
        <v>-4.1399999999999999E-2</v>
      </c>
      <c r="S399" s="21">
        <v>0.11700000000000001</v>
      </c>
      <c r="T399" s="21">
        <v>5.5800000000000002E-2</v>
      </c>
      <c r="U399" s="10">
        <v>2.29</v>
      </c>
      <c r="V399" s="10">
        <v>3.07</v>
      </c>
      <c r="W399" s="7">
        <v>0</v>
      </c>
      <c r="X399" s="20">
        <v>0</v>
      </c>
      <c r="Y399" s="75"/>
      <c r="Z399" s="7"/>
      <c r="AA399" s="7"/>
      <c r="AB399" s="51">
        <v>615</v>
      </c>
      <c r="AC399" s="51">
        <v>138</v>
      </c>
      <c r="AD399" s="51"/>
      <c r="AE399" s="51"/>
      <c r="AF399" s="51">
        <v>-8</v>
      </c>
      <c r="AG399" s="51">
        <v>2</v>
      </c>
      <c r="AH399" s="20">
        <v>2E-3</v>
      </c>
      <c r="AI399" s="7" t="s">
        <v>8467</v>
      </c>
      <c r="AJ399" s="67" t="s">
        <v>8494</v>
      </c>
      <c r="AK399" s="44">
        <v>-0.76021798365122606</v>
      </c>
      <c r="AL399" s="44">
        <v>-0.66666666666666641</v>
      </c>
      <c r="AM399" s="44">
        <v>0.57142857142857295</v>
      </c>
      <c r="AN399" s="25">
        <v>0.66606170598911074</v>
      </c>
      <c r="AO399" s="25">
        <v>0.14700544464609802</v>
      </c>
      <c r="AP399" s="215">
        <v>27.55</v>
      </c>
      <c r="AQ399" s="215" t="s">
        <v>8552</v>
      </c>
      <c r="AR399" s="44">
        <v>9.1575091575091493E-3</v>
      </c>
      <c r="AS399" s="171" t="s">
        <v>7347</v>
      </c>
      <c r="AT399" s="171" t="s">
        <v>7152</v>
      </c>
      <c r="AU399" s="171" t="s">
        <v>7028</v>
      </c>
      <c r="AV399" s="7" t="s">
        <v>8470</v>
      </c>
      <c r="AW399" s="14" t="s">
        <v>7614</v>
      </c>
      <c r="AX399" s="49" t="s">
        <v>6009</v>
      </c>
      <c r="AY399" s="38" t="s">
        <v>6007</v>
      </c>
      <c r="AZ399" s="14" t="s">
        <v>6038</v>
      </c>
      <c r="BA399" s="49" t="s">
        <v>5993</v>
      </c>
      <c r="BB399" s="38" t="s">
        <v>5993</v>
      </c>
      <c r="BC399" s="7">
        <v>0.2</v>
      </c>
      <c r="BD399" s="14" t="s">
        <v>6049</v>
      </c>
      <c r="BE399" s="49" t="s">
        <v>5967</v>
      </c>
      <c r="BF399" s="38" t="s">
        <v>5961</v>
      </c>
      <c r="BG399" s="7">
        <v>0.6</v>
      </c>
      <c r="BH399" s="45">
        <v>270.53774307946986</v>
      </c>
      <c r="BI399" s="215" t="s">
        <v>8471</v>
      </c>
      <c r="BJ399" s="215" t="s">
        <v>8554</v>
      </c>
      <c r="BK399" s="7">
        <v>0.5</v>
      </c>
      <c r="BL399" s="25">
        <v>7.3126142595977802E-3</v>
      </c>
      <c r="BM399" s="20">
        <v>0.36431249999999998</v>
      </c>
      <c r="BN399" s="20">
        <v>0.255</v>
      </c>
      <c r="BO399" s="20">
        <v>0.45374999999999988</v>
      </c>
      <c r="BP399" s="46">
        <v>8.9739413680781759</v>
      </c>
      <c r="BQ399" s="215" t="s">
        <v>8560</v>
      </c>
      <c r="BR399" s="79">
        <v>0.21524500907441027</v>
      </c>
      <c r="BS399" s="9">
        <v>0</v>
      </c>
      <c r="BT399" s="9">
        <v>0</v>
      </c>
      <c r="BU399" s="47" t="s">
        <v>5993</v>
      </c>
      <c r="BV399" s="47" t="s">
        <v>5993</v>
      </c>
      <c r="BW399" s="14" t="s">
        <v>5474</v>
      </c>
      <c r="BX399" s="83">
        <v>0.51905626134301275</v>
      </c>
      <c r="BY399" s="82">
        <v>2.79</v>
      </c>
      <c r="BZ399" s="46">
        <v>9.8745519713261647</v>
      </c>
      <c r="CA399" s="48" t="s">
        <v>8475</v>
      </c>
      <c r="CB399" s="45">
        <v>16943.25</v>
      </c>
      <c r="CC399" s="45">
        <v>3801.9</v>
      </c>
      <c r="CD399" s="45">
        <v>0</v>
      </c>
      <c r="CE399" s="45">
        <v>0</v>
      </c>
      <c r="CF399" s="14" t="s">
        <v>8918</v>
      </c>
      <c r="CG399" s="7" t="s">
        <v>8477</v>
      </c>
      <c r="CH399" s="215" t="s">
        <v>8478</v>
      </c>
      <c r="CI399" s="215" t="s">
        <v>8478</v>
      </c>
      <c r="CJ399" s="215" t="s">
        <v>8479</v>
      </c>
      <c r="CK399" s="43" t="s">
        <v>5474</v>
      </c>
      <c r="CL399" s="43" t="s">
        <v>5474</v>
      </c>
      <c r="CM399" s="43" t="s">
        <v>5474</v>
      </c>
      <c r="CN399" s="145">
        <v>3801.9</v>
      </c>
      <c r="CO399" s="145">
        <v>16943.25</v>
      </c>
      <c r="CP399" s="148">
        <v>7453.3148218393953</v>
      </c>
      <c r="CQ399" s="189" t="s">
        <v>5474</v>
      </c>
      <c r="CR399" s="189" t="s">
        <v>5474</v>
      </c>
      <c r="CS399" s="99" t="s">
        <v>5474</v>
      </c>
      <c r="CT399" s="167" t="s">
        <v>8718</v>
      </c>
      <c r="CU399" s="43" t="s">
        <v>5474</v>
      </c>
      <c r="CV399" s="43" t="s">
        <v>5474</v>
      </c>
      <c r="CW399" s="43" t="s">
        <v>5474</v>
      </c>
      <c r="CX399" s="43" t="s">
        <v>5474</v>
      </c>
      <c r="CY399" s="43" t="s">
        <v>5474</v>
      </c>
      <c r="CZ399" s="43" t="s">
        <v>5474</v>
      </c>
      <c r="DA399" s="42" t="s">
        <v>5474</v>
      </c>
      <c r="DB399" s="42" t="s">
        <v>5474</v>
      </c>
      <c r="DC399" s="42" t="s">
        <v>5474</v>
      </c>
      <c r="DD399" s="42" t="s">
        <v>8718</v>
      </c>
      <c r="DE399" s="42" t="s">
        <v>5474</v>
      </c>
      <c r="DF399" s="42" t="s">
        <v>5474</v>
      </c>
      <c r="DG399" s="42" t="s">
        <v>5474</v>
      </c>
      <c r="DH399" s="42" t="s">
        <v>5474</v>
      </c>
    </row>
    <row r="400" spans="1:112">
      <c r="A400" s="22">
        <v>5481</v>
      </c>
      <c r="B400" s="7" t="s">
        <v>5864</v>
      </c>
      <c r="C400" s="21">
        <v>0.33650000000000002</v>
      </c>
      <c r="D400" s="21">
        <v>-2.87E-2</v>
      </c>
      <c r="E400" s="21">
        <v>0.29310000000000003</v>
      </c>
      <c r="F400" s="21">
        <v>-7.9200000000000007E-2</v>
      </c>
      <c r="G400" s="21">
        <v>5.62E-2</v>
      </c>
      <c r="H400" s="21">
        <v>27.222200000000001</v>
      </c>
      <c r="I400" s="21">
        <v>-0.65649999999999997</v>
      </c>
      <c r="J400" s="21">
        <v>-0.65969999999999995</v>
      </c>
      <c r="K400" s="21">
        <v>1.2699999999999999E-2</v>
      </c>
      <c r="L400" s="21">
        <v>3.1800000000000002E-2</v>
      </c>
      <c r="M400" s="21">
        <v>3.8699999999999998E-2</v>
      </c>
      <c r="N400" s="21">
        <v>-0.3342</v>
      </c>
      <c r="O400" s="21">
        <v>0.61370000000000002</v>
      </c>
      <c r="P400" s="21">
        <v>0.24590000000000001</v>
      </c>
      <c r="Q400" s="21">
        <v>-7.5899999999999995E-2</v>
      </c>
      <c r="R400" s="21">
        <v>-6.8599999999999994E-2</v>
      </c>
      <c r="S400" s="21">
        <v>0.1018</v>
      </c>
      <c r="T400" s="21">
        <v>8.5800000000000001E-2</v>
      </c>
      <c r="U400" s="10">
        <v>2.27</v>
      </c>
      <c r="V400" s="10">
        <v>1.81</v>
      </c>
      <c r="W400" s="7">
        <v>0.16250000000000001</v>
      </c>
      <c r="X400" s="20">
        <v>0.1053</v>
      </c>
      <c r="Y400" s="75">
        <v>2020</v>
      </c>
      <c r="Z400" s="7">
        <v>0.4</v>
      </c>
      <c r="AA400" s="7">
        <v>0</v>
      </c>
      <c r="AB400" s="51">
        <v>-38</v>
      </c>
      <c r="AC400" s="51">
        <v>10</v>
      </c>
      <c r="AD400" s="51"/>
      <c r="AE400" s="51"/>
      <c r="AF400" s="51">
        <v>-3</v>
      </c>
      <c r="AG400" s="51"/>
      <c r="AH400" s="20">
        <v>0</v>
      </c>
      <c r="AI400" s="7" t="s">
        <v>8467</v>
      </c>
      <c r="AJ400" s="67" t="s">
        <v>8536</v>
      </c>
      <c r="AK400" s="44">
        <v>-0.79999999999999982</v>
      </c>
      <c r="AL400" s="44">
        <v>0.73333333333333428</v>
      </c>
      <c r="AM400" s="44">
        <v>-1</v>
      </c>
      <c r="AN400" s="25">
        <v>0.63745019920318724</v>
      </c>
      <c r="AO400" s="25">
        <v>5.97609561752988E-2</v>
      </c>
      <c r="AP400" s="215">
        <v>12.55</v>
      </c>
      <c r="AQ400" s="215" t="s">
        <v>8552</v>
      </c>
      <c r="AR400" s="44">
        <v>8.0321285140562207E-3</v>
      </c>
      <c r="AS400" s="171" t="s">
        <v>7347</v>
      </c>
      <c r="AT400" s="171" t="s">
        <v>6953</v>
      </c>
      <c r="AU400" s="171" t="s">
        <v>7067</v>
      </c>
      <c r="AV400" s="7" t="s">
        <v>5474</v>
      </c>
      <c r="AW400" s="14" t="s">
        <v>6555</v>
      </c>
      <c r="AX400" s="49" t="s">
        <v>6009</v>
      </c>
      <c r="AY400" s="38" t="s">
        <v>5961</v>
      </c>
      <c r="AZ400" s="14" t="s">
        <v>6537</v>
      </c>
      <c r="BA400" s="49" t="s">
        <v>5993</v>
      </c>
      <c r="BB400" s="38" t="s">
        <v>5993</v>
      </c>
      <c r="BC400" s="7">
        <v>0.7</v>
      </c>
      <c r="BD400" s="14" t="s">
        <v>6053</v>
      </c>
      <c r="BE400" s="49" t="s">
        <v>5967</v>
      </c>
      <c r="BF400" s="38" t="s">
        <v>6007</v>
      </c>
      <c r="BG400" s="7">
        <v>1.6</v>
      </c>
      <c r="BH400" s="45">
        <v>165.29428146571058</v>
      </c>
      <c r="BI400" s="215" t="s">
        <v>8495</v>
      </c>
      <c r="BJ400" s="215" t="s">
        <v>8554</v>
      </c>
      <c r="BK400" s="7">
        <v>0.3</v>
      </c>
      <c r="BL400" s="25">
        <v>0</v>
      </c>
      <c r="BM400" s="20">
        <v>0.627</v>
      </c>
      <c r="BN400" s="20">
        <v>0.65999999999999992</v>
      </c>
      <c r="BO400" s="20">
        <v>0.6</v>
      </c>
      <c r="BP400" s="46">
        <v>6.9337016574585641</v>
      </c>
      <c r="BQ400" s="215" t="s">
        <v>8560</v>
      </c>
      <c r="BR400" s="79">
        <v>0.78804780876494029</v>
      </c>
      <c r="BS400" s="9">
        <v>7.0569241649498515E-3</v>
      </c>
      <c r="BT400" s="9">
        <v>2.587116365279063E-2</v>
      </c>
      <c r="BU400" s="47" t="s">
        <v>5993</v>
      </c>
      <c r="BV400" s="47" t="s">
        <v>5993</v>
      </c>
      <c r="BW400" s="14" t="s">
        <v>5474</v>
      </c>
      <c r="BX400" s="83">
        <v>1.2350597609561753</v>
      </c>
      <c r="BY400" s="82">
        <v>1.87</v>
      </c>
      <c r="BZ400" s="46">
        <v>6.7112299465240639</v>
      </c>
      <c r="CA400" s="48" t="s">
        <v>8475</v>
      </c>
      <c r="CB400" s="45">
        <v>-476.90000000000003</v>
      </c>
      <c r="CC400" s="45">
        <v>125.5</v>
      </c>
      <c r="CD400" s="45">
        <v>0</v>
      </c>
      <c r="CE400" s="45">
        <v>0</v>
      </c>
      <c r="CF400" s="14" t="s">
        <v>8919</v>
      </c>
      <c r="CG400" s="7" t="s">
        <v>8556</v>
      </c>
      <c r="CH400" s="215" t="s">
        <v>8479</v>
      </c>
      <c r="CI400" s="215" t="s">
        <v>8479</v>
      </c>
      <c r="CJ400" s="215" t="s">
        <v>8478</v>
      </c>
      <c r="CK400" s="43" t="s">
        <v>7139</v>
      </c>
      <c r="CL400" s="43" t="s">
        <v>5474</v>
      </c>
      <c r="CM400" s="43" t="s">
        <v>5474</v>
      </c>
      <c r="CN400" s="145">
        <v>125.5</v>
      </c>
      <c r="CO400" s="145">
        <v>-476.90000000000003</v>
      </c>
      <c r="CP400" s="148">
        <v>2074.443232394668</v>
      </c>
      <c r="CQ400" s="189" t="s">
        <v>5474</v>
      </c>
      <c r="CR400" s="189" t="s">
        <v>5474</v>
      </c>
      <c r="CS400" s="99" t="s">
        <v>5474</v>
      </c>
      <c r="CT400" s="167" t="s">
        <v>5474</v>
      </c>
      <c r="CU400" s="43" t="s">
        <v>5474</v>
      </c>
      <c r="CV400" s="43" t="s">
        <v>5474</v>
      </c>
      <c r="CW400" s="43" t="s">
        <v>5474</v>
      </c>
      <c r="CX400" s="43" t="s">
        <v>5474</v>
      </c>
      <c r="CY400" s="43" t="s">
        <v>5474</v>
      </c>
      <c r="CZ400" s="43" t="s">
        <v>5474</v>
      </c>
      <c r="DA400" s="42" t="s">
        <v>5474</v>
      </c>
      <c r="DB400" s="42" t="s">
        <v>5474</v>
      </c>
      <c r="DC400" s="42" t="s">
        <v>5474</v>
      </c>
      <c r="DD400" s="42" t="s">
        <v>5474</v>
      </c>
      <c r="DE400" s="42" t="s">
        <v>5474</v>
      </c>
      <c r="DF400" s="42" t="s">
        <v>5474</v>
      </c>
      <c r="DG400" s="42" t="s">
        <v>5474</v>
      </c>
      <c r="DH400" s="42" t="s">
        <v>5474</v>
      </c>
    </row>
    <row r="401" spans="1:112">
      <c r="A401" s="22">
        <v>2382</v>
      </c>
      <c r="B401" s="7" t="s">
        <v>365</v>
      </c>
      <c r="C401" s="21">
        <v>4.8300000000000003E-2</v>
      </c>
      <c r="D401" s="21">
        <v>-0.13009999999999999</v>
      </c>
      <c r="E401" s="21">
        <v>9.2200000000000004E-2</v>
      </c>
      <c r="F401" s="21">
        <v>-0.13159999999999999</v>
      </c>
      <c r="G401" s="21">
        <v>9.5899999999999999E-2</v>
      </c>
      <c r="H401" s="21">
        <v>0.11409999999999999</v>
      </c>
      <c r="I401" s="21">
        <v>0.26540000000000002</v>
      </c>
      <c r="J401" s="21">
        <v>0.69869999999999999</v>
      </c>
      <c r="K401" s="21">
        <v>2.5000000000000001E-3</v>
      </c>
      <c r="L401" s="21">
        <v>3.7000000000000002E-3</v>
      </c>
      <c r="M401" s="21">
        <v>1.03E-2</v>
      </c>
      <c r="N401" s="21">
        <v>2.2000000000000001E-3</v>
      </c>
      <c r="O401" s="21">
        <v>-8.9999999999999998E-4</v>
      </c>
      <c r="P401" s="21">
        <v>9.7999999999999997E-3</v>
      </c>
      <c r="Q401" s="21">
        <v>2.2700000000000001E-2</v>
      </c>
      <c r="R401" s="21">
        <v>4.4000000000000003E-3</v>
      </c>
      <c r="S401" s="21">
        <v>0.1226</v>
      </c>
      <c r="T401" s="21">
        <v>3.3599999999999998E-2</v>
      </c>
      <c r="U401" s="10">
        <v>3.89</v>
      </c>
      <c r="V401" s="10">
        <v>8.16</v>
      </c>
      <c r="W401" s="7">
        <v>3.87</v>
      </c>
      <c r="X401" s="20">
        <v>0.87929999999999997</v>
      </c>
      <c r="Y401" s="75">
        <v>2020</v>
      </c>
      <c r="Z401" s="7">
        <v>5.2</v>
      </c>
      <c r="AA401" s="7">
        <v>0</v>
      </c>
      <c r="AB401" s="51">
        <v>701</v>
      </c>
      <c r="AC401" s="51">
        <v>1585</v>
      </c>
      <c r="AD401" s="51">
        <v>487</v>
      </c>
      <c r="AE401" s="51">
        <v>13</v>
      </c>
      <c r="AF401" s="51">
        <v>1324</v>
      </c>
      <c r="AG401" s="51">
        <v>208</v>
      </c>
      <c r="AH401" s="20">
        <v>1.8100000000000002E-2</v>
      </c>
      <c r="AI401" s="7" t="s">
        <v>8467</v>
      </c>
      <c r="AJ401" s="67" t="s">
        <v>8536</v>
      </c>
      <c r="AK401" s="44">
        <v>-0.80128205128205121</v>
      </c>
      <c r="AL401" s="44">
        <v>0.68181818181818232</v>
      </c>
      <c r="AM401" s="44">
        <v>0.5</v>
      </c>
      <c r="AN401" s="25">
        <v>0.40519480519480522</v>
      </c>
      <c r="AO401" s="25">
        <v>8.5714285714285646E-2</v>
      </c>
      <c r="AP401" s="215">
        <v>77</v>
      </c>
      <c r="AQ401" s="215" t="s">
        <v>8552</v>
      </c>
      <c r="AR401" s="44">
        <v>3.9113428943937396E-3</v>
      </c>
      <c r="AS401" s="171" t="s">
        <v>7347</v>
      </c>
      <c r="AT401" s="171" t="s">
        <v>6940</v>
      </c>
      <c r="AU401" s="171" t="s">
        <v>7057</v>
      </c>
      <c r="AV401" s="7" t="s">
        <v>8470</v>
      </c>
      <c r="AW401" s="14" t="s">
        <v>7521</v>
      </c>
      <c r="AX401" s="49" t="s">
        <v>6009</v>
      </c>
      <c r="AY401" s="38" t="s">
        <v>5989</v>
      </c>
      <c r="AZ401" s="14" t="s">
        <v>6592</v>
      </c>
      <c r="BA401" s="49" t="s">
        <v>6039</v>
      </c>
      <c r="BB401" s="38" t="s">
        <v>6007</v>
      </c>
      <c r="BC401" s="7">
        <v>0.4</v>
      </c>
      <c r="BD401" s="14" t="s">
        <v>6143</v>
      </c>
      <c r="BE401" s="49" t="s">
        <v>5967</v>
      </c>
      <c r="BF401" s="38" t="s">
        <v>5961</v>
      </c>
      <c r="BG401" s="7">
        <v>0.7</v>
      </c>
      <c r="BH401" s="45">
        <v>3651.1579778663377</v>
      </c>
      <c r="BI401" s="215" t="s">
        <v>8499</v>
      </c>
      <c r="BJ401" s="215" t="s">
        <v>8568</v>
      </c>
      <c r="BK401" s="7">
        <v>0.6</v>
      </c>
      <c r="BL401" s="25">
        <v>2.6041666666667038E-3</v>
      </c>
      <c r="BM401" s="20">
        <v>0.6087499999999999</v>
      </c>
      <c r="BN401" s="20">
        <v>0.56749999999999989</v>
      </c>
      <c r="BO401" s="20">
        <v>0.64249999999999996</v>
      </c>
      <c r="BP401" s="46">
        <v>9.4362745098039209</v>
      </c>
      <c r="BQ401" s="215" t="s">
        <v>8569</v>
      </c>
      <c r="BR401" s="79">
        <v>0.48262922077922088</v>
      </c>
      <c r="BS401" s="9">
        <v>4.4151454252363997E-2</v>
      </c>
      <c r="BT401" s="9">
        <v>6.1323723748538672E-2</v>
      </c>
      <c r="BU401" s="47">
        <v>44397</v>
      </c>
      <c r="BV401" s="47">
        <v>44403</v>
      </c>
      <c r="BW401" s="14" t="s">
        <v>5474</v>
      </c>
      <c r="BX401" s="83">
        <v>0.7791550649350647</v>
      </c>
      <c r="BY401" s="82">
        <v>7.79</v>
      </c>
      <c r="BZ401" s="46">
        <v>9.8844672657252897</v>
      </c>
      <c r="CA401" s="48" t="s">
        <v>8593</v>
      </c>
      <c r="CB401" s="45">
        <v>53977</v>
      </c>
      <c r="CC401" s="45">
        <v>122045</v>
      </c>
      <c r="CD401" s="45">
        <v>37499</v>
      </c>
      <c r="CE401" s="45">
        <v>1001</v>
      </c>
      <c r="CF401" s="14" t="s">
        <v>8920</v>
      </c>
      <c r="CG401" s="7" t="s">
        <v>8590</v>
      </c>
      <c r="CH401" s="215" t="s">
        <v>8478</v>
      </c>
      <c r="CI401" s="215" t="s">
        <v>8498</v>
      </c>
      <c r="CJ401" s="215" t="s">
        <v>8479</v>
      </c>
      <c r="CK401" s="43" t="s">
        <v>5474</v>
      </c>
      <c r="CL401" s="43" t="s">
        <v>5474</v>
      </c>
      <c r="CM401" s="43" t="s">
        <v>5474</v>
      </c>
      <c r="CN401" s="145">
        <v>123046</v>
      </c>
      <c r="CO401" s="145">
        <v>91476</v>
      </c>
      <c r="CP401" s="148">
        <v>281139.164295708</v>
      </c>
      <c r="CQ401" s="189" t="s">
        <v>5474</v>
      </c>
      <c r="CR401" s="189" t="s">
        <v>5474</v>
      </c>
      <c r="CS401" s="99" t="s">
        <v>5474</v>
      </c>
      <c r="CT401" s="167" t="s">
        <v>5474</v>
      </c>
      <c r="CU401" s="43" t="s">
        <v>5474</v>
      </c>
      <c r="CV401" s="43" t="s">
        <v>5474</v>
      </c>
      <c r="CW401" s="43" t="s">
        <v>5474</v>
      </c>
      <c r="CX401" s="43" t="s">
        <v>5474</v>
      </c>
      <c r="CY401" s="43" t="s">
        <v>5474</v>
      </c>
      <c r="CZ401" s="43" t="s">
        <v>5474</v>
      </c>
      <c r="DA401" s="42" t="s">
        <v>5474</v>
      </c>
      <c r="DB401" s="42" t="s">
        <v>5474</v>
      </c>
      <c r="DC401" s="42" t="s">
        <v>5474</v>
      </c>
      <c r="DD401" s="42" t="s">
        <v>5474</v>
      </c>
      <c r="DE401" s="42" t="s">
        <v>5474</v>
      </c>
      <c r="DF401" s="42" t="s">
        <v>5474</v>
      </c>
      <c r="DG401" s="42" t="s">
        <v>5474</v>
      </c>
      <c r="DH401" s="42" t="s">
        <v>5476</v>
      </c>
    </row>
    <row r="402" spans="1:112">
      <c r="A402" s="22">
        <v>3479</v>
      </c>
      <c r="B402" s="7" t="s">
        <v>764</v>
      </c>
      <c r="C402" s="21">
        <v>0.15659999999999999</v>
      </c>
      <c r="D402" s="21">
        <v>8.8000000000000005E-3</v>
      </c>
      <c r="E402" s="21">
        <v>0.14680000000000001</v>
      </c>
      <c r="F402" s="21">
        <v>0.20380000000000001</v>
      </c>
      <c r="G402" s="21">
        <v>-0.1065</v>
      </c>
      <c r="H402" s="21">
        <v>0.51849999999999996</v>
      </c>
      <c r="I402" s="21">
        <v>0.1081</v>
      </c>
      <c r="J402" s="21">
        <v>-0.61580000000000001</v>
      </c>
      <c r="K402" s="21">
        <v>-1.52E-2</v>
      </c>
      <c r="L402" s="21">
        <v>-4.8899999999999999E-2</v>
      </c>
      <c r="M402" s="21">
        <v>-4.1300000000000003E-2</v>
      </c>
      <c r="N402" s="21">
        <v>-5.7000000000000002E-3</v>
      </c>
      <c r="O402" s="21">
        <v>-7.3000000000000001E-3</v>
      </c>
      <c r="P402" s="21">
        <v>-4.7399999999999998E-2</v>
      </c>
      <c r="Q402" s="21">
        <v>-2.81E-2</v>
      </c>
      <c r="R402" s="21">
        <v>-1.7000000000000001E-2</v>
      </c>
      <c r="S402" s="21">
        <v>0.13550000000000001</v>
      </c>
      <c r="T402" s="21">
        <v>9.1600000000000001E-2</v>
      </c>
      <c r="U402" s="10">
        <v>0.68</v>
      </c>
      <c r="V402" s="10">
        <v>2.13</v>
      </c>
      <c r="W402" s="7">
        <v>3.0777000000000001</v>
      </c>
      <c r="X402" s="20">
        <v>0.73640000000000005</v>
      </c>
      <c r="Y402" s="75">
        <v>2020</v>
      </c>
      <c r="Z402" s="7">
        <v>2.5844</v>
      </c>
      <c r="AA402" s="7">
        <v>0</v>
      </c>
      <c r="AB402" s="51">
        <v>36</v>
      </c>
      <c r="AC402" s="51">
        <v>-6</v>
      </c>
      <c r="AD402" s="51"/>
      <c r="AE402" s="51"/>
      <c r="AF402" s="51"/>
      <c r="AG402" s="51"/>
      <c r="AH402" s="20">
        <v>2.9999999999999997E-4</v>
      </c>
      <c r="AI402" s="7" t="s">
        <v>8467</v>
      </c>
      <c r="AJ402" s="67" t="s">
        <v>8494</v>
      </c>
      <c r="AK402" s="44">
        <v>-0.67149758454106301</v>
      </c>
      <c r="AL402" s="44">
        <v>-0.56140350877193002</v>
      </c>
      <c r="AM402" s="44">
        <v>1</v>
      </c>
      <c r="AN402" s="25">
        <v>0.39579349904397715</v>
      </c>
      <c r="AO402" s="25">
        <v>0.10898661567877635</v>
      </c>
      <c r="AP402" s="215">
        <v>52.3</v>
      </c>
      <c r="AQ402" s="215" t="s">
        <v>8552</v>
      </c>
      <c r="AR402" s="44">
        <v>1.55339805825242E-2</v>
      </c>
      <c r="AS402" s="171" t="s">
        <v>7312</v>
      </c>
      <c r="AT402" s="171" t="s">
        <v>6902</v>
      </c>
      <c r="AU402" s="171" t="s">
        <v>7677</v>
      </c>
      <c r="AV402" s="7" t="s">
        <v>8470</v>
      </c>
      <c r="AW402" s="14" t="s">
        <v>7117</v>
      </c>
      <c r="AX402" s="49" t="s">
        <v>6009</v>
      </c>
      <c r="AY402" s="38" t="s">
        <v>5961</v>
      </c>
      <c r="AZ402" s="14" t="s">
        <v>6417</v>
      </c>
      <c r="BA402" s="49" t="s">
        <v>6020</v>
      </c>
      <c r="BB402" s="38" t="s">
        <v>6012</v>
      </c>
      <c r="BC402" s="7">
        <v>0.1</v>
      </c>
      <c r="BD402" s="14" t="s">
        <v>5987</v>
      </c>
      <c r="BE402" s="49" t="s">
        <v>6009</v>
      </c>
      <c r="BF402" s="38" t="s">
        <v>5961</v>
      </c>
      <c r="BG402" s="7">
        <v>0.4</v>
      </c>
      <c r="BH402" s="45">
        <v>37.881259281495474</v>
      </c>
      <c r="BI402" s="215" t="s">
        <v>8495</v>
      </c>
      <c r="BJ402" s="215" t="s">
        <v>8554</v>
      </c>
      <c r="BK402" s="7">
        <v>0.5</v>
      </c>
      <c r="BL402" s="25">
        <v>3.838771593090129E-3</v>
      </c>
      <c r="BM402" s="20">
        <v>0.621</v>
      </c>
      <c r="BN402" s="20">
        <v>0.6925</v>
      </c>
      <c r="BO402" s="20">
        <v>0.5625</v>
      </c>
      <c r="BP402" s="46">
        <v>24.55399061032864</v>
      </c>
      <c r="BQ402" s="215" t="s">
        <v>8540</v>
      </c>
      <c r="BR402" s="79">
        <v>-0.46494837476099415</v>
      </c>
      <c r="BS402" s="9">
        <v>5.2688806809038979E-2</v>
      </c>
      <c r="BT402" s="9">
        <v>4.3311541440508083E-2</v>
      </c>
      <c r="BU402" s="47" t="s">
        <v>5993</v>
      </c>
      <c r="BV402" s="47">
        <v>44375</v>
      </c>
      <c r="BW402" s="14" t="s">
        <v>5474</v>
      </c>
      <c r="BX402" s="83">
        <v>-0.35793804971319299</v>
      </c>
      <c r="BY402" s="82">
        <v>2.2800000000000002</v>
      </c>
      <c r="BZ402" s="46">
        <v>22.938596491228065</v>
      </c>
      <c r="CA402" s="48" t="s">
        <v>8485</v>
      </c>
      <c r="CB402" s="45">
        <v>1882.8</v>
      </c>
      <c r="CC402" s="45">
        <v>-313.79999999999995</v>
      </c>
      <c r="CD402" s="45">
        <v>0</v>
      </c>
      <c r="CE402" s="45">
        <v>0</v>
      </c>
      <c r="CF402" s="14" t="s">
        <v>8921</v>
      </c>
      <c r="CG402" s="7" t="s">
        <v>8477</v>
      </c>
      <c r="CH402" s="215" t="s">
        <v>8478</v>
      </c>
      <c r="CI402" s="215" t="s">
        <v>8479</v>
      </c>
      <c r="CJ402" s="215" t="s">
        <v>8479</v>
      </c>
      <c r="CK402" s="43" t="s">
        <v>5474</v>
      </c>
      <c r="CL402" s="43" t="s">
        <v>5474</v>
      </c>
      <c r="CM402" s="43" t="s">
        <v>5474</v>
      </c>
      <c r="CN402" s="145">
        <v>-313.79999999999995</v>
      </c>
      <c r="CO402" s="145">
        <v>1882.8</v>
      </c>
      <c r="CP402" s="148">
        <v>1981.1898604222131</v>
      </c>
      <c r="CQ402" s="189" t="s">
        <v>5474</v>
      </c>
      <c r="CR402" s="189" t="s">
        <v>5474</v>
      </c>
      <c r="CS402" s="99" t="s">
        <v>5474</v>
      </c>
      <c r="CT402" s="167" t="s">
        <v>5474</v>
      </c>
      <c r="CU402" s="43" t="s">
        <v>5474</v>
      </c>
      <c r="CV402" s="43" t="s">
        <v>5474</v>
      </c>
      <c r="CW402" s="43" t="s">
        <v>5474</v>
      </c>
      <c r="CX402" s="43" t="s">
        <v>5474</v>
      </c>
      <c r="CY402" s="43" t="s">
        <v>5474</v>
      </c>
      <c r="CZ402" s="43" t="s">
        <v>5474</v>
      </c>
      <c r="DA402" s="42" t="s">
        <v>5474</v>
      </c>
      <c r="DB402" s="42" t="s">
        <v>5474</v>
      </c>
      <c r="DC402" s="42" t="s">
        <v>5474</v>
      </c>
      <c r="DD402" s="42" t="s">
        <v>5474</v>
      </c>
      <c r="DE402" s="42" t="s">
        <v>5474</v>
      </c>
      <c r="DF402" s="42" t="s">
        <v>5474</v>
      </c>
      <c r="DG402" s="42" t="s">
        <v>5474</v>
      </c>
      <c r="DH402" s="42" t="s">
        <v>5474</v>
      </c>
    </row>
    <row r="403" spans="1:112">
      <c r="A403" s="22">
        <v>6426</v>
      </c>
      <c r="B403" s="7" t="s">
        <v>1371</v>
      </c>
      <c r="C403" s="21">
        <v>-4.5400000000000003E-2</v>
      </c>
      <c r="D403" s="21">
        <v>-0.54769999999999996</v>
      </c>
      <c r="E403" s="21">
        <v>-0.1996</v>
      </c>
      <c r="F403" s="21">
        <v>-0.45550000000000002</v>
      </c>
      <c r="G403" s="21">
        <v>-0.31109999999999999</v>
      </c>
      <c r="H403" s="21">
        <v>11.333299999999999</v>
      </c>
      <c r="I403" s="21">
        <v>-0.66959999999999997</v>
      </c>
      <c r="J403" s="21">
        <v>-0.80679999999999996</v>
      </c>
      <c r="K403" s="21">
        <v>-5.0000000000000001E-3</v>
      </c>
      <c r="L403" s="21">
        <v>-0.1182</v>
      </c>
      <c r="M403" s="21">
        <v>-6.4899999999999999E-2</v>
      </c>
      <c r="N403" s="21">
        <v>3.2399999999999998E-2</v>
      </c>
      <c r="O403" s="21">
        <v>-0.21629999999999999</v>
      </c>
      <c r="P403" s="21">
        <v>-0.10150000000000001</v>
      </c>
      <c r="Q403" s="21">
        <v>-1.7500000000000002E-2</v>
      </c>
      <c r="R403" s="21">
        <v>-1.35E-2</v>
      </c>
      <c r="S403" s="21">
        <v>9.2100000000000001E-2</v>
      </c>
      <c r="T403" s="21">
        <v>7.6100000000000001E-2</v>
      </c>
      <c r="U403" s="10">
        <v>0.4</v>
      </c>
      <c r="V403" s="10">
        <v>1.91</v>
      </c>
      <c r="W403" s="7">
        <v>1.7966</v>
      </c>
      <c r="X403" s="20">
        <v>0.71309999999999996</v>
      </c>
      <c r="Y403" s="75">
        <v>2020</v>
      </c>
      <c r="Z403" s="7">
        <v>2.5</v>
      </c>
      <c r="AA403" s="7">
        <v>0</v>
      </c>
      <c r="AB403" s="51">
        <v>125</v>
      </c>
      <c r="AC403" s="51">
        <v>7</v>
      </c>
      <c r="AD403" s="51"/>
      <c r="AE403" s="51"/>
      <c r="AF403" s="51"/>
      <c r="AG403" s="51"/>
      <c r="AH403" s="20">
        <v>3.8100000000000002E-2</v>
      </c>
      <c r="AI403" s="7" t="s">
        <v>8493</v>
      </c>
      <c r="AJ403" s="67" t="s">
        <v>8494</v>
      </c>
      <c r="AK403" s="44">
        <v>-0.92394014962593507</v>
      </c>
      <c r="AL403" s="44">
        <v>-0.60645161290322569</v>
      </c>
      <c r="AM403" s="44">
        <v>0.87499999999999856</v>
      </c>
      <c r="AN403" s="25">
        <v>1.2750397456279809</v>
      </c>
      <c r="AO403" s="25">
        <v>0.246422893481717</v>
      </c>
      <c r="AP403" s="215">
        <v>62.9</v>
      </c>
      <c r="AQ403" s="215" t="s">
        <v>8552</v>
      </c>
      <c r="AR403" s="44">
        <v>3.4539473684210502E-2</v>
      </c>
      <c r="AS403" s="171" t="s">
        <v>7068</v>
      </c>
      <c r="AT403" s="171" t="s">
        <v>7762</v>
      </c>
      <c r="AU403" s="171" t="s">
        <v>7348</v>
      </c>
      <c r="AV403" s="7" t="s">
        <v>8470</v>
      </c>
      <c r="AW403" s="14" t="s">
        <v>7678</v>
      </c>
      <c r="AX403" s="49" t="s">
        <v>6009</v>
      </c>
      <c r="AY403" s="38" t="s">
        <v>5971</v>
      </c>
      <c r="AZ403" s="14" t="s">
        <v>6810</v>
      </c>
      <c r="BA403" s="49" t="s">
        <v>6039</v>
      </c>
      <c r="BB403" s="38" t="s">
        <v>6047</v>
      </c>
      <c r="BC403" s="7">
        <v>0.3</v>
      </c>
      <c r="BD403" s="14" t="s">
        <v>6050</v>
      </c>
      <c r="BE403" s="49" t="s">
        <v>5967</v>
      </c>
      <c r="BF403" s="38" t="s">
        <v>6047</v>
      </c>
      <c r="BG403" s="7">
        <v>0.8</v>
      </c>
      <c r="BH403" s="45">
        <v>170.46566676672964</v>
      </c>
      <c r="BI403" s="215" t="s">
        <v>8495</v>
      </c>
      <c r="BJ403" s="215" t="s">
        <v>8554</v>
      </c>
      <c r="BK403" s="7">
        <v>3.4</v>
      </c>
      <c r="BL403" s="25">
        <v>3.453947368421055E-2</v>
      </c>
      <c r="BM403" s="20">
        <v>0.38793749999999994</v>
      </c>
      <c r="BN403" s="20">
        <v>0.3075</v>
      </c>
      <c r="BO403" s="20">
        <v>0.45374999999999988</v>
      </c>
      <c r="BP403" s="46">
        <v>32.931937172774873</v>
      </c>
      <c r="BQ403" s="215" t="s">
        <v>8553</v>
      </c>
      <c r="BR403" s="79">
        <v>-0.75436406995230532</v>
      </c>
      <c r="BS403" s="9">
        <v>2.2580700991410074E-2</v>
      </c>
      <c r="BT403" s="9">
        <v>3.3698491803869413E-2</v>
      </c>
      <c r="BU403" s="47" t="s">
        <v>5993</v>
      </c>
      <c r="BV403" s="47" t="s">
        <v>5993</v>
      </c>
      <c r="BW403" s="14" t="s">
        <v>5474</v>
      </c>
      <c r="BX403" s="83">
        <v>-0.70523688394276629</v>
      </c>
      <c r="BY403" s="82">
        <v>1.3</v>
      </c>
      <c r="BZ403" s="46">
        <v>48.38461538461538</v>
      </c>
      <c r="CA403" s="48" t="s">
        <v>8475</v>
      </c>
      <c r="CB403" s="45">
        <v>7862.5</v>
      </c>
      <c r="CC403" s="45">
        <v>440.3</v>
      </c>
      <c r="CD403" s="45">
        <v>0</v>
      </c>
      <c r="CE403" s="45">
        <v>0</v>
      </c>
      <c r="CF403" s="14" t="s">
        <v>8922</v>
      </c>
      <c r="CG403" s="7" t="s">
        <v>8477</v>
      </c>
      <c r="CH403" s="215" t="s">
        <v>8478</v>
      </c>
      <c r="CI403" s="215" t="s">
        <v>8498</v>
      </c>
      <c r="CJ403" s="215" t="s">
        <v>8479</v>
      </c>
      <c r="CK403" s="43" t="s">
        <v>5474</v>
      </c>
      <c r="CL403" s="43" t="s">
        <v>5474</v>
      </c>
      <c r="CM403" s="43" t="s">
        <v>6944</v>
      </c>
      <c r="CN403" s="145">
        <v>440.3</v>
      </c>
      <c r="CO403" s="145">
        <v>7862.5</v>
      </c>
      <c r="CP403" s="148">
        <v>10722.290439627293</v>
      </c>
      <c r="CQ403" s="189" t="s">
        <v>5474</v>
      </c>
      <c r="CR403" s="189" t="s">
        <v>5474</v>
      </c>
      <c r="CS403" s="99" t="s">
        <v>5474</v>
      </c>
      <c r="CT403" s="167" t="s">
        <v>5474</v>
      </c>
      <c r="CU403" s="43" t="s">
        <v>5474</v>
      </c>
      <c r="CV403" s="43" t="s">
        <v>5474</v>
      </c>
      <c r="CW403" s="43" t="s">
        <v>5474</v>
      </c>
      <c r="CX403" s="43" t="s">
        <v>5474</v>
      </c>
      <c r="CY403" s="43" t="s">
        <v>5474</v>
      </c>
      <c r="CZ403" s="43" t="s">
        <v>5474</v>
      </c>
      <c r="DA403" s="42" t="s">
        <v>5474</v>
      </c>
      <c r="DB403" s="42" t="s">
        <v>5474</v>
      </c>
      <c r="DC403" s="42" t="s">
        <v>5474</v>
      </c>
      <c r="DD403" s="42" t="s">
        <v>5474</v>
      </c>
      <c r="DE403" s="42" t="s">
        <v>5474</v>
      </c>
      <c r="DF403" s="42" t="s">
        <v>5474</v>
      </c>
      <c r="DG403" s="42" t="s">
        <v>5474</v>
      </c>
      <c r="DH403" s="42" t="s">
        <v>5474</v>
      </c>
    </row>
    <row r="404" spans="1:112">
      <c r="A404" s="22">
        <v>6515</v>
      </c>
      <c r="B404" s="7" t="s">
        <v>5740</v>
      </c>
      <c r="C404" s="21">
        <v>-3.0599999999999999E-2</v>
      </c>
      <c r="D404" s="21">
        <v>-0.30259999999999998</v>
      </c>
      <c r="E404" s="21">
        <v>8.1600000000000006E-2</v>
      </c>
      <c r="F404" s="21">
        <v>-0.16039999999999999</v>
      </c>
      <c r="G404" s="21">
        <v>-0.20799999999999999</v>
      </c>
      <c r="H404" s="21">
        <v>0.81879999999999997</v>
      </c>
      <c r="I404" s="21">
        <v>-0.502</v>
      </c>
      <c r="J404" s="21">
        <v>-0.53800000000000003</v>
      </c>
      <c r="K404" s="21">
        <v>3.1099999999999999E-2</v>
      </c>
      <c r="L404" s="21">
        <v>5.4000000000000003E-3</v>
      </c>
      <c r="M404" s="21">
        <v>-1.17E-2</v>
      </c>
      <c r="N404" s="21">
        <v>5.1900000000000002E-2</v>
      </c>
      <c r="O404" s="21">
        <v>-6.25E-2</v>
      </c>
      <c r="P404" s="21">
        <v>-6.1199999999999997E-2</v>
      </c>
      <c r="Q404" s="21">
        <v>-4.7899999999999998E-2</v>
      </c>
      <c r="R404" s="21">
        <v>-2.8799999999999999E-2</v>
      </c>
      <c r="S404" s="21">
        <v>1.9749000000000001</v>
      </c>
      <c r="T404" s="21">
        <v>0.1623</v>
      </c>
      <c r="U404" s="10">
        <v>3.89</v>
      </c>
      <c r="V404" s="10">
        <v>12.9</v>
      </c>
      <c r="W404" s="7">
        <v>6.8967000000000001</v>
      </c>
      <c r="X404" s="20">
        <v>0.74490000000000001</v>
      </c>
      <c r="Y404" s="75">
        <v>2020</v>
      </c>
      <c r="Z404" s="7">
        <v>12.983499999999999</v>
      </c>
      <c r="AA404" s="7">
        <v>0</v>
      </c>
      <c r="AB404" s="51">
        <v>-89</v>
      </c>
      <c r="AC404" s="51">
        <v>1</v>
      </c>
      <c r="AD404" s="51"/>
      <c r="AE404" s="51"/>
      <c r="AF404" s="51"/>
      <c r="AG404" s="51"/>
      <c r="AH404" s="20">
        <v>0</v>
      </c>
      <c r="AI404" s="7" t="s">
        <v>8493</v>
      </c>
      <c r="AJ404" s="67" t="s">
        <v>8494</v>
      </c>
      <c r="AK404" s="44">
        <v>-0.91901408450704225</v>
      </c>
      <c r="AL404" s="44">
        <v>-0.83333333333333337</v>
      </c>
      <c r="AM404" s="44">
        <v>1</v>
      </c>
      <c r="AN404" s="25">
        <v>1.1591836734693877</v>
      </c>
      <c r="AO404" s="25">
        <v>0.3183673469387755</v>
      </c>
      <c r="AP404" s="215">
        <v>245</v>
      </c>
      <c r="AQ404" s="215" t="s">
        <v>8552</v>
      </c>
      <c r="AR404" s="44">
        <v>1.8711018711018702E-2</v>
      </c>
      <c r="AS404" s="171" t="s">
        <v>7068</v>
      </c>
      <c r="AT404" s="171" t="s">
        <v>7787</v>
      </c>
      <c r="AU404" s="171" t="s">
        <v>6992</v>
      </c>
      <c r="AV404" s="7" t="s">
        <v>8470</v>
      </c>
      <c r="AW404" s="14" t="s">
        <v>6981</v>
      </c>
      <c r="AX404" s="49" t="s">
        <v>6009</v>
      </c>
      <c r="AY404" s="38" t="s">
        <v>6007</v>
      </c>
      <c r="AZ404" s="14" t="s">
        <v>6223</v>
      </c>
      <c r="BA404" s="49" t="s">
        <v>5993</v>
      </c>
      <c r="BB404" s="38" t="s">
        <v>5993</v>
      </c>
      <c r="BC404" s="7">
        <v>0.4</v>
      </c>
      <c r="BD404" s="14" t="s">
        <v>6014</v>
      </c>
      <c r="BE404" s="49" t="s">
        <v>5993</v>
      </c>
      <c r="BF404" s="38" t="s">
        <v>5993</v>
      </c>
      <c r="BG404" s="7">
        <v>0.5</v>
      </c>
      <c r="BH404" s="45">
        <v>37.550998761136569</v>
      </c>
      <c r="BI404" s="215" t="s">
        <v>8495</v>
      </c>
      <c r="BJ404" s="215" t="s">
        <v>8554</v>
      </c>
      <c r="BK404" s="7">
        <v>1.1000000000000001</v>
      </c>
      <c r="BL404" s="25">
        <v>2.0833333333333332E-2</v>
      </c>
      <c r="BM404" s="20">
        <v>0.52056250000000004</v>
      </c>
      <c r="BN404" s="20">
        <v>0.50750000000000006</v>
      </c>
      <c r="BO404" s="20">
        <v>0.53124999999999989</v>
      </c>
      <c r="BP404" s="46">
        <v>18.992248062015502</v>
      </c>
      <c r="BQ404" s="215" t="s">
        <v>8553</v>
      </c>
      <c r="BR404" s="79">
        <v>-0.4177618367346938</v>
      </c>
      <c r="BS404" s="9">
        <v>2.2170100828520667E-2</v>
      </c>
      <c r="BT404" s="9">
        <v>4.6869689865308484E-2</v>
      </c>
      <c r="BU404" s="47" t="s">
        <v>5993</v>
      </c>
      <c r="BV404" s="47">
        <v>44371</v>
      </c>
      <c r="BW404" s="14" t="s">
        <v>5474</v>
      </c>
      <c r="BX404" s="83">
        <v>-0.30131420408163262</v>
      </c>
      <c r="BY404" s="82">
        <v>11.49</v>
      </c>
      <c r="BZ404" s="46">
        <v>21.322889469103568</v>
      </c>
      <c r="CA404" s="48" t="s">
        <v>8475</v>
      </c>
      <c r="CB404" s="45">
        <v>-21805</v>
      </c>
      <c r="CC404" s="45">
        <v>245</v>
      </c>
      <c r="CD404" s="45">
        <v>0</v>
      </c>
      <c r="CE404" s="45">
        <v>0</v>
      </c>
      <c r="CF404" s="14" t="e">
        <v>#N/A</v>
      </c>
      <c r="CG404" s="7" t="s">
        <v>8477</v>
      </c>
      <c r="CH404" s="215" t="s">
        <v>8478</v>
      </c>
      <c r="CI404" s="215" t="s">
        <v>8479</v>
      </c>
      <c r="CJ404" s="215" t="s">
        <v>8523</v>
      </c>
      <c r="CK404" s="43" t="s">
        <v>5474</v>
      </c>
      <c r="CL404" s="43" t="s">
        <v>5474</v>
      </c>
      <c r="CM404" s="43" t="s">
        <v>6944</v>
      </c>
      <c r="CN404" s="145">
        <v>245</v>
      </c>
      <c r="CO404" s="145">
        <v>-21805</v>
      </c>
      <c r="CP404" s="148">
        <v>9199.9946964784594</v>
      </c>
      <c r="CQ404" s="189" t="s">
        <v>5474</v>
      </c>
      <c r="CR404" s="189" t="s">
        <v>5474</v>
      </c>
      <c r="CS404" s="99" t="s">
        <v>5474</v>
      </c>
      <c r="CT404" s="167" t="s">
        <v>5474</v>
      </c>
      <c r="CU404" s="43" t="s">
        <v>5474</v>
      </c>
      <c r="CV404" s="43" t="s">
        <v>5474</v>
      </c>
      <c r="CW404" s="43" t="s">
        <v>5474</v>
      </c>
      <c r="CX404" s="43" t="s">
        <v>5474</v>
      </c>
      <c r="CY404" s="43" t="s">
        <v>5474</v>
      </c>
      <c r="CZ404" s="43" t="s">
        <v>5474</v>
      </c>
      <c r="DA404" s="42" t="s">
        <v>5474</v>
      </c>
      <c r="DB404" s="42" t="s">
        <v>5474</v>
      </c>
      <c r="DC404" s="42" t="s">
        <v>5474</v>
      </c>
      <c r="DD404" s="42" t="s">
        <v>5474</v>
      </c>
      <c r="DE404" s="42" t="s">
        <v>5474</v>
      </c>
      <c r="DF404" s="42" t="s">
        <v>5474</v>
      </c>
      <c r="DG404" s="42" t="s">
        <v>5474</v>
      </c>
      <c r="DH404" s="42" t="s">
        <v>5474</v>
      </c>
    </row>
    <row r="405" spans="1:112">
      <c r="A405" s="22">
        <v>8210</v>
      </c>
      <c r="B405" s="7" t="s">
        <v>1487</v>
      </c>
      <c r="C405" s="21">
        <v>-6.3399999999999998E-2</v>
      </c>
      <c r="D405" s="21">
        <v>7.9799999999999996E-2</v>
      </c>
      <c r="E405" s="21">
        <v>1.2200000000000001E-2</v>
      </c>
      <c r="F405" s="21">
        <v>0.1198</v>
      </c>
      <c r="G405" s="21">
        <v>0.15920000000000001</v>
      </c>
      <c r="H405" s="21">
        <v>0.40949999999999998</v>
      </c>
      <c r="I405" s="21">
        <v>-0.3211</v>
      </c>
      <c r="J405" s="21">
        <v>-0.2356</v>
      </c>
      <c r="K405" s="21">
        <v>-1.29E-2</v>
      </c>
      <c r="L405" s="21">
        <v>-5.6399999999999999E-2</v>
      </c>
      <c r="M405" s="21">
        <v>-5.3699999999999998E-2</v>
      </c>
      <c r="N405" s="21">
        <v>1.8200000000000001E-2</v>
      </c>
      <c r="O405" s="21">
        <v>-3.9600000000000003E-2</v>
      </c>
      <c r="P405" s="21">
        <v>-3.2399999999999998E-2</v>
      </c>
      <c r="Q405" s="21">
        <v>-9.9000000000000008E-3</v>
      </c>
      <c r="R405" s="21">
        <v>-8.2000000000000007E-3</v>
      </c>
      <c r="S405" s="21">
        <v>0.22359999999999999</v>
      </c>
      <c r="T405" s="21">
        <v>0.1234</v>
      </c>
      <c r="U405" s="10">
        <v>2.5299999999999998</v>
      </c>
      <c r="V405" s="10">
        <v>7.35</v>
      </c>
      <c r="W405" s="7">
        <v>3.7202999999999999</v>
      </c>
      <c r="X405" s="20">
        <v>0.64580000000000004</v>
      </c>
      <c r="Y405" s="75">
        <v>2020</v>
      </c>
      <c r="Z405" s="7">
        <v>4.0016999999999996</v>
      </c>
      <c r="AA405" s="7">
        <v>0</v>
      </c>
      <c r="AB405" s="51">
        <v>65</v>
      </c>
      <c r="AC405" s="51">
        <v>17</v>
      </c>
      <c r="AD405" s="51"/>
      <c r="AE405" s="51"/>
      <c r="AF405" s="51"/>
      <c r="AG405" s="51">
        <v>1</v>
      </c>
      <c r="AH405" s="20">
        <v>8.0000000000000004E-4</v>
      </c>
      <c r="AI405" s="7" t="s">
        <v>8493</v>
      </c>
      <c r="AJ405" s="67" t="s">
        <v>8494</v>
      </c>
      <c r="AK405" s="44">
        <v>-0.87786259541984724</v>
      </c>
      <c r="AL405" s="44">
        <v>-0.61445783132530074</v>
      </c>
      <c r="AM405" s="44">
        <v>0.79999999999999716</v>
      </c>
      <c r="AN405" s="25">
        <v>0.36797752808988765</v>
      </c>
      <c r="AO405" s="25">
        <v>0.11657303370786512</v>
      </c>
      <c r="AP405" s="215">
        <v>71.2</v>
      </c>
      <c r="AQ405" s="215" t="s">
        <v>8552</v>
      </c>
      <c r="AR405" s="44">
        <v>1.7142857142857099E-2</v>
      </c>
      <c r="AS405" s="171" t="s">
        <v>7068</v>
      </c>
      <c r="AT405" s="171" t="s">
        <v>6936</v>
      </c>
      <c r="AU405" s="171" t="s">
        <v>6893</v>
      </c>
      <c r="AV405" s="7" t="s">
        <v>8470</v>
      </c>
      <c r="AW405" s="14" t="s">
        <v>7833</v>
      </c>
      <c r="AX405" s="49" t="s">
        <v>6009</v>
      </c>
      <c r="AY405" s="38" t="s">
        <v>6007</v>
      </c>
      <c r="AZ405" s="14" t="s">
        <v>6551</v>
      </c>
      <c r="BA405" s="49" t="s">
        <v>5967</v>
      </c>
      <c r="BB405" s="38" t="s">
        <v>6007</v>
      </c>
      <c r="BC405" s="7">
        <v>0.2</v>
      </c>
      <c r="BD405" s="14" t="s">
        <v>6041</v>
      </c>
      <c r="BE405" s="49" t="s">
        <v>5967</v>
      </c>
      <c r="BF405" s="38" t="s">
        <v>6007</v>
      </c>
      <c r="BG405" s="7">
        <v>0.4</v>
      </c>
      <c r="BH405" s="45">
        <v>127.16007505265779</v>
      </c>
      <c r="BI405" s="215" t="s">
        <v>8495</v>
      </c>
      <c r="BJ405" s="215" t="s">
        <v>8554</v>
      </c>
      <c r="BK405" s="7">
        <v>2</v>
      </c>
      <c r="BL405" s="25">
        <v>1.1363636363636322E-2</v>
      </c>
      <c r="BM405" s="20">
        <v>0.59806250000000005</v>
      </c>
      <c r="BN405" s="20">
        <v>0.64</v>
      </c>
      <c r="BO405" s="20">
        <v>0.56374999999999997</v>
      </c>
      <c r="BP405" s="46">
        <v>9.6870748299319729</v>
      </c>
      <c r="BQ405" s="215" t="s">
        <v>8569</v>
      </c>
      <c r="BR405" s="79">
        <v>0.13831320224719096</v>
      </c>
      <c r="BS405" s="9">
        <v>4.6131535014547032E-2</v>
      </c>
      <c r="BT405" s="9">
        <v>5.0060796028625898E-2</v>
      </c>
      <c r="BU405" s="47" t="s">
        <v>5993</v>
      </c>
      <c r="BV405" s="47">
        <v>44347</v>
      </c>
      <c r="BW405" s="14" t="s">
        <v>5474</v>
      </c>
      <c r="BX405" s="83">
        <v>0.36597584269662897</v>
      </c>
      <c r="BY405" s="82">
        <v>7.5299999999999994</v>
      </c>
      <c r="BZ405" s="46">
        <v>9.4555112881806114</v>
      </c>
      <c r="CA405" s="48" t="s">
        <v>8475</v>
      </c>
      <c r="CB405" s="45">
        <v>4628</v>
      </c>
      <c r="CC405" s="45">
        <v>1210.4000000000001</v>
      </c>
      <c r="CD405" s="45">
        <v>0</v>
      </c>
      <c r="CE405" s="45">
        <v>0</v>
      </c>
      <c r="CF405" s="14" t="s">
        <v>8923</v>
      </c>
      <c r="CG405" s="7" t="s">
        <v>8477</v>
      </c>
      <c r="CH405" s="215" t="s">
        <v>8478</v>
      </c>
      <c r="CI405" s="215" t="s">
        <v>8498</v>
      </c>
      <c r="CJ405" s="215" t="s">
        <v>8479</v>
      </c>
      <c r="CK405" s="43" t="s">
        <v>6951</v>
      </c>
      <c r="CL405" s="43" t="s">
        <v>5474</v>
      </c>
      <c r="CM405" s="43" t="s">
        <v>5474</v>
      </c>
      <c r="CN405" s="145">
        <v>1210.4000000000001</v>
      </c>
      <c r="CO405" s="145">
        <v>4628</v>
      </c>
      <c r="CP405" s="148">
        <v>9053.7973437492346</v>
      </c>
      <c r="CQ405" s="189" t="s">
        <v>5474</v>
      </c>
      <c r="CR405" s="189" t="s">
        <v>5474</v>
      </c>
      <c r="CS405" s="99" t="s">
        <v>5474</v>
      </c>
      <c r="CT405" s="167" t="s">
        <v>5474</v>
      </c>
      <c r="CU405" s="43" t="s">
        <v>5474</v>
      </c>
      <c r="CV405" s="43" t="s">
        <v>5474</v>
      </c>
      <c r="CW405" s="43" t="s">
        <v>5474</v>
      </c>
      <c r="CX405" s="43" t="s">
        <v>5474</v>
      </c>
      <c r="CY405" s="43" t="s">
        <v>5474</v>
      </c>
      <c r="CZ405" s="43" t="s">
        <v>5474</v>
      </c>
      <c r="DA405" s="42" t="s">
        <v>5474</v>
      </c>
      <c r="DB405" s="42" t="s">
        <v>5474</v>
      </c>
      <c r="DC405" s="42" t="s">
        <v>5474</v>
      </c>
      <c r="DD405" s="42" t="s">
        <v>5474</v>
      </c>
      <c r="DE405" s="42" t="s">
        <v>5474</v>
      </c>
      <c r="DF405" s="42" t="s">
        <v>5474</v>
      </c>
      <c r="DG405" s="42" t="s">
        <v>5474</v>
      </c>
      <c r="DH405" s="42" t="s">
        <v>5474</v>
      </c>
    </row>
    <row r="406" spans="1:112">
      <c r="A406" s="22">
        <v>2395</v>
      </c>
      <c r="B406" s="7" t="s">
        <v>373</v>
      </c>
      <c r="C406" s="21">
        <v>-3.6200000000000003E-2</v>
      </c>
      <c r="D406" s="21">
        <v>0.1045</v>
      </c>
      <c r="E406" s="21">
        <v>2.7E-2</v>
      </c>
      <c r="F406" s="21">
        <v>0.1183</v>
      </c>
      <c r="G406" s="21">
        <v>8.5599999999999996E-2</v>
      </c>
      <c r="H406" s="21">
        <v>-6.8500000000000005E-2</v>
      </c>
      <c r="I406" s="21">
        <v>-0.2979</v>
      </c>
      <c r="J406" s="21">
        <v>-6.8099999999999994E-2</v>
      </c>
      <c r="K406" s="21">
        <v>-2.86E-2</v>
      </c>
      <c r="L406" s="21">
        <v>-4.41E-2</v>
      </c>
      <c r="M406" s="21">
        <v>-8.0999999999999996E-3</v>
      </c>
      <c r="N406" s="21">
        <v>-1.9199999999999998E-2</v>
      </c>
      <c r="O406" s="21">
        <v>-4.8099999999999997E-2</v>
      </c>
      <c r="P406" s="21">
        <v>-7.7000000000000002E-3</v>
      </c>
      <c r="Q406" s="21">
        <v>-5.0000000000000001E-3</v>
      </c>
      <c r="R406" s="21">
        <v>-3.0000000000000001E-3</v>
      </c>
      <c r="S406" s="21">
        <v>0.2276</v>
      </c>
      <c r="T406" s="21">
        <v>0.155</v>
      </c>
      <c r="U406" s="10">
        <v>4.79</v>
      </c>
      <c r="V406" s="10">
        <v>9.52</v>
      </c>
      <c r="W406" s="7">
        <v>7.3137999999999996</v>
      </c>
      <c r="X406" s="20">
        <v>0.77110000000000001</v>
      </c>
      <c r="Y406" s="75">
        <v>2020</v>
      </c>
      <c r="Z406" s="7">
        <v>7.0928000000000004</v>
      </c>
      <c r="AA406" s="7">
        <v>0</v>
      </c>
      <c r="AB406" s="51">
        <v>358</v>
      </c>
      <c r="AC406" s="51">
        <v>85</v>
      </c>
      <c r="AD406" s="51">
        <v>23</v>
      </c>
      <c r="AE406" s="51">
        <v>2</v>
      </c>
      <c r="AF406" s="51">
        <v>15</v>
      </c>
      <c r="AG406" s="51">
        <v>6</v>
      </c>
      <c r="AH406" s="20">
        <v>0</v>
      </c>
      <c r="AI406" s="7" t="s">
        <v>8487</v>
      </c>
      <c r="AJ406" s="67" t="s">
        <v>8505</v>
      </c>
      <c r="AK406" s="44">
        <v>0.81147540983606559</v>
      </c>
      <c r="AL406" s="44">
        <v>0.9107142857142857</v>
      </c>
      <c r="AM406" s="44">
        <v>-1</v>
      </c>
      <c r="AN406" s="25">
        <v>0.32707774798927614</v>
      </c>
      <c r="AO406" s="25">
        <v>7.5067024128686322E-2</v>
      </c>
      <c r="AP406" s="215">
        <v>373</v>
      </c>
      <c r="AQ406" s="215" t="s">
        <v>8552</v>
      </c>
      <c r="AR406" s="44">
        <v>2.6881720430107499E-3</v>
      </c>
      <c r="AS406" s="171" t="s">
        <v>7068</v>
      </c>
      <c r="AT406" s="171" t="s">
        <v>6991</v>
      </c>
      <c r="AU406" s="171" t="s">
        <v>7315</v>
      </c>
      <c r="AV406" s="7" t="s">
        <v>8488</v>
      </c>
      <c r="AW406" s="14" t="s">
        <v>7534</v>
      </c>
      <c r="AX406" s="49" t="s">
        <v>6009</v>
      </c>
      <c r="AY406" s="38" t="s">
        <v>5989</v>
      </c>
      <c r="AZ406" s="14" t="s">
        <v>6388</v>
      </c>
      <c r="BA406" s="49" t="s">
        <v>6009</v>
      </c>
      <c r="BB406" s="38" t="s">
        <v>5989</v>
      </c>
      <c r="BC406" s="7">
        <v>0.4</v>
      </c>
      <c r="BD406" s="14" t="s">
        <v>6193</v>
      </c>
      <c r="BE406" s="49" t="s">
        <v>5981</v>
      </c>
      <c r="BF406" s="38" t="s">
        <v>5961</v>
      </c>
      <c r="BG406" s="7">
        <v>0.9</v>
      </c>
      <c r="BH406" s="45">
        <v>359.77928364778762</v>
      </c>
      <c r="BI406" s="215" t="s">
        <v>8471</v>
      </c>
      <c r="BJ406" s="215" t="s">
        <v>8520</v>
      </c>
      <c r="BK406" s="7">
        <v>1.2</v>
      </c>
      <c r="BL406" s="25">
        <v>0</v>
      </c>
      <c r="BM406" s="20">
        <v>0.61262499999999998</v>
      </c>
      <c r="BN406" s="20">
        <v>0.65250000000000008</v>
      </c>
      <c r="BO406" s="20">
        <v>0.57999999999999996</v>
      </c>
      <c r="BP406" s="46">
        <v>39.180672268907564</v>
      </c>
      <c r="BQ406" s="215" t="s">
        <v>8491</v>
      </c>
      <c r="BR406" s="79">
        <v>-0.66613230563002679</v>
      </c>
      <c r="BS406" s="9">
        <v>1.367802644076388E-2</v>
      </c>
      <c r="BT406" s="9">
        <v>1.3088979070293938E-2</v>
      </c>
      <c r="BU406" s="47" t="s">
        <v>5993</v>
      </c>
      <c r="BV406" s="47">
        <v>44385</v>
      </c>
      <c r="BW406" s="14" t="s">
        <v>5474</v>
      </c>
      <c r="BX406" s="83">
        <v>-0.59935876675603217</v>
      </c>
      <c r="BY406" s="82">
        <v>9.6900000000000013</v>
      </c>
      <c r="BZ406" s="46">
        <v>38.493292053663566</v>
      </c>
      <c r="CA406" s="48" t="s">
        <v>8593</v>
      </c>
      <c r="CB406" s="45">
        <v>133534</v>
      </c>
      <c r="CC406" s="45">
        <v>31705</v>
      </c>
      <c r="CD406" s="45">
        <v>8579</v>
      </c>
      <c r="CE406" s="45">
        <v>746</v>
      </c>
      <c r="CF406" s="14" t="s">
        <v>8924</v>
      </c>
      <c r="CG406" s="7" t="s">
        <v>8556</v>
      </c>
      <c r="CH406" s="215" t="s">
        <v>8479</v>
      </c>
      <c r="CI406" s="215" t="s">
        <v>8498</v>
      </c>
      <c r="CJ406" s="215" t="s">
        <v>8498</v>
      </c>
      <c r="CK406" s="43" t="s">
        <v>7034</v>
      </c>
      <c r="CL406" s="43" t="s">
        <v>5474</v>
      </c>
      <c r="CM406" s="43" t="s">
        <v>5474</v>
      </c>
      <c r="CN406" s="145">
        <v>32451</v>
      </c>
      <c r="CO406" s="145">
        <v>142113</v>
      </c>
      <c r="CP406" s="148">
        <v>134197.67280062477</v>
      </c>
      <c r="CQ406" s="189" t="s">
        <v>5474</v>
      </c>
      <c r="CR406" s="189" t="s">
        <v>5474</v>
      </c>
      <c r="CS406" s="99" t="s">
        <v>5474</v>
      </c>
      <c r="CT406" s="167" t="s">
        <v>5474</v>
      </c>
      <c r="CU406" s="43" t="s">
        <v>5474</v>
      </c>
      <c r="CV406" s="43" t="s">
        <v>5474</v>
      </c>
      <c r="CW406" s="43" t="s">
        <v>5474</v>
      </c>
      <c r="CX406" s="43" t="s">
        <v>5474</v>
      </c>
      <c r="CY406" s="43" t="s">
        <v>5474</v>
      </c>
      <c r="CZ406" s="43" t="s">
        <v>5474</v>
      </c>
      <c r="DA406" s="42" t="s">
        <v>5474</v>
      </c>
      <c r="DB406" s="42" t="s">
        <v>5474</v>
      </c>
      <c r="DC406" s="42" t="s">
        <v>5474</v>
      </c>
      <c r="DD406" s="42" t="s">
        <v>5474</v>
      </c>
      <c r="DE406" s="42" t="s">
        <v>5474</v>
      </c>
      <c r="DF406" s="42" t="s">
        <v>5474</v>
      </c>
      <c r="DG406" s="42" t="s">
        <v>5474</v>
      </c>
      <c r="DH406" s="42" t="s">
        <v>5477</v>
      </c>
    </row>
    <row r="407" spans="1:112">
      <c r="A407" s="22">
        <v>2458</v>
      </c>
      <c r="B407" s="7" t="s">
        <v>419</v>
      </c>
      <c r="C407" s="21">
        <v>5.9999999999999995E-4</v>
      </c>
      <c r="D407" s="21">
        <v>0.1351</v>
      </c>
      <c r="E407" s="21">
        <v>-8.8999999999999999E-3</v>
      </c>
      <c r="F407" s="21">
        <v>6.0400000000000002E-2</v>
      </c>
      <c r="G407" s="21">
        <v>0.50539999999999996</v>
      </c>
      <c r="H407" s="21">
        <v>0.2016</v>
      </c>
      <c r="I407" s="21">
        <v>0.43809999999999999</v>
      </c>
      <c r="J407" s="21">
        <v>1.4924999999999999</v>
      </c>
      <c r="K407" s="21">
        <v>2.2599999999999999E-2</v>
      </c>
      <c r="L407" s="21">
        <v>2.64E-2</v>
      </c>
      <c r="M407" s="21">
        <v>4.1000000000000003E-3</v>
      </c>
      <c r="N407" s="21">
        <v>4.4699999999999997E-2</v>
      </c>
      <c r="O407" s="21">
        <v>5.6800000000000003E-2</v>
      </c>
      <c r="P407" s="21">
        <v>5.5899999999999998E-2</v>
      </c>
      <c r="Q407" s="21">
        <v>4.0300000000000002E-2</v>
      </c>
      <c r="R407" s="21">
        <v>2.4E-2</v>
      </c>
      <c r="S407" s="21">
        <v>0.2349</v>
      </c>
      <c r="T407" s="21">
        <v>0.16170000000000001</v>
      </c>
      <c r="U407" s="10">
        <v>8.3000000000000007</v>
      </c>
      <c r="V407" s="10">
        <v>15.93</v>
      </c>
      <c r="W407" s="7">
        <v>4.93</v>
      </c>
      <c r="X407" s="20">
        <v>0.91590000000000005</v>
      </c>
      <c r="Y407" s="75">
        <v>2020</v>
      </c>
      <c r="Z407" s="7">
        <v>9</v>
      </c>
      <c r="AA407" s="7">
        <v>0</v>
      </c>
      <c r="AB407" s="51">
        <v>-2162</v>
      </c>
      <c r="AC407" s="51">
        <v>-611</v>
      </c>
      <c r="AD407" s="51">
        <v>153</v>
      </c>
      <c r="AE407" s="51">
        <v>3</v>
      </c>
      <c r="AF407" s="51">
        <v>234</v>
      </c>
      <c r="AG407" s="51">
        <v>69</v>
      </c>
      <c r="AH407" s="20">
        <v>3.8600000000000002E-2</v>
      </c>
      <c r="AI407" s="7" t="s">
        <v>8467</v>
      </c>
      <c r="AJ407" s="67" t="s">
        <v>8494</v>
      </c>
      <c r="AK407" s="44">
        <v>-0.64766839378238339</v>
      </c>
      <c r="AL407" s="44">
        <v>-0.67532467532467533</v>
      </c>
      <c r="AM407" s="44">
        <v>1</v>
      </c>
      <c r="AN407" s="25">
        <v>0.5975232198142415</v>
      </c>
      <c r="AO407" s="25">
        <v>0.23839009287925697</v>
      </c>
      <c r="AP407" s="215">
        <v>161.5</v>
      </c>
      <c r="AQ407" s="215" t="s">
        <v>8552</v>
      </c>
      <c r="AR407" s="44">
        <v>2.8662420382165599E-2</v>
      </c>
      <c r="AS407" s="171" t="s">
        <v>7159</v>
      </c>
      <c r="AT407" s="171" t="s">
        <v>7367</v>
      </c>
      <c r="AU407" s="171" t="s">
        <v>7514</v>
      </c>
      <c r="AV407" s="7" t="s">
        <v>8470</v>
      </c>
      <c r="AW407" s="14" t="s">
        <v>6557</v>
      </c>
      <c r="AX407" s="49" t="s">
        <v>6009</v>
      </c>
      <c r="AY407" s="38" t="s">
        <v>5971</v>
      </c>
      <c r="AZ407" s="14" t="s">
        <v>6123</v>
      </c>
      <c r="BA407" s="49" t="s">
        <v>5993</v>
      </c>
      <c r="BB407" s="38" t="s">
        <v>5993</v>
      </c>
      <c r="BC407" s="7">
        <v>0.3</v>
      </c>
      <c r="BD407" s="14" t="s">
        <v>6041</v>
      </c>
      <c r="BE407" s="49" t="s">
        <v>5967</v>
      </c>
      <c r="BF407" s="38" t="s">
        <v>5961</v>
      </c>
      <c r="BG407" s="7">
        <v>1.5</v>
      </c>
      <c r="BH407" s="45">
        <v>2326.0136620248245</v>
      </c>
      <c r="BI407" s="215" t="s">
        <v>8518</v>
      </c>
      <c r="BJ407" s="215" t="s">
        <v>8520</v>
      </c>
      <c r="BK407" s="7">
        <v>1.2</v>
      </c>
      <c r="BL407" s="25">
        <v>2.5396825396825397E-2</v>
      </c>
      <c r="BM407" s="20">
        <v>0.66081250000000002</v>
      </c>
      <c r="BN407" s="20">
        <v>0.64500000000000002</v>
      </c>
      <c r="BO407" s="20">
        <v>0.67374999999999996</v>
      </c>
      <c r="BP407" s="46">
        <v>10.138104205900817</v>
      </c>
      <c r="BQ407" s="215" t="s">
        <v>8560</v>
      </c>
      <c r="BR407" s="79">
        <v>0.55013003095975233</v>
      </c>
      <c r="BS407" s="9">
        <v>2.4532798915816167E-2</v>
      </c>
      <c r="BT407" s="9">
        <v>4.9587467494722537E-2</v>
      </c>
      <c r="BU407" s="47" t="s">
        <v>5993</v>
      </c>
      <c r="BV407" s="47">
        <v>44399</v>
      </c>
      <c r="BW407" s="14" t="s">
        <v>8514</v>
      </c>
      <c r="BX407" s="83">
        <v>0.86015603715170263</v>
      </c>
      <c r="BY407" s="82">
        <v>16.399999999999999</v>
      </c>
      <c r="BZ407" s="46">
        <v>9.8475609756097562</v>
      </c>
      <c r="CA407" s="48" t="s">
        <v>8526</v>
      </c>
      <c r="CB407" s="45">
        <v>-349163</v>
      </c>
      <c r="CC407" s="45">
        <v>-98676.5</v>
      </c>
      <c r="CD407" s="45">
        <v>24709.5</v>
      </c>
      <c r="CE407" s="45">
        <v>484.5</v>
      </c>
      <c r="CF407" s="14" t="s">
        <v>8925</v>
      </c>
      <c r="CG407" s="7" t="s">
        <v>8477</v>
      </c>
      <c r="CH407" s="215" t="s">
        <v>8498</v>
      </c>
      <c r="CI407" s="215" t="s">
        <v>8478</v>
      </c>
      <c r="CJ407" s="215" t="s">
        <v>8479</v>
      </c>
      <c r="CK407" s="43" t="s">
        <v>5474</v>
      </c>
      <c r="CL407" s="43" t="s">
        <v>5474</v>
      </c>
      <c r="CM407" s="43" t="s">
        <v>5474</v>
      </c>
      <c r="CN407" s="145">
        <v>-98192</v>
      </c>
      <c r="CO407" s="145">
        <v>-324453.5</v>
      </c>
      <c r="CP407" s="148">
        <v>375651.20641700918</v>
      </c>
      <c r="CQ407" s="189" t="s">
        <v>5474</v>
      </c>
      <c r="CR407" s="189" t="s">
        <v>5474</v>
      </c>
      <c r="CS407" s="99" t="s">
        <v>5474</v>
      </c>
      <c r="CT407" s="167" t="s">
        <v>5474</v>
      </c>
      <c r="CU407" s="43" t="s">
        <v>5474</v>
      </c>
      <c r="CV407" s="43" t="s">
        <v>5474</v>
      </c>
      <c r="CW407" s="43" t="s">
        <v>5474</v>
      </c>
      <c r="CX407" s="43" t="s">
        <v>5474</v>
      </c>
      <c r="CY407" s="43" t="s">
        <v>5474</v>
      </c>
      <c r="CZ407" s="43" t="s">
        <v>5474</v>
      </c>
      <c r="DA407" s="42" t="s">
        <v>5474</v>
      </c>
      <c r="DB407" s="42" t="s">
        <v>5474</v>
      </c>
      <c r="DC407" s="42" t="s">
        <v>5474</v>
      </c>
      <c r="DD407" s="42" t="s">
        <v>5474</v>
      </c>
      <c r="DE407" s="42" t="s">
        <v>5474</v>
      </c>
      <c r="DF407" s="42" t="s">
        <v>5474</v>
      </c>
      <c r="DG407" s="42" t="s">
        <v>5474</v>
      </c>
      <c r="DH407" s="42" t="s">
        <v>5472</v>
      </c>
    </row>
    <row r="408" spans="1:112">
      <c r="A408" s="22">
        <v>3044</v>
      </c>
      <c r="B408" s="7" t="s">
        <v>615</v>
      </c>
      <c r="C408" s="21">
        <v>3.5700000000000003E-2</v>
      </c>
      <c r="D408" s="21">
        <v>5.0599999999999999E-2</v>
      </c>
      <c r="E408" s="21">
        <v>6.5600000000000006E-2</v>
      </c>
      <c r="F408" s="21">
        <v>2.0299999999999999E-2</v>
      </c>
      <c r="G408" s="21">
        <v>0.1903</v>
      </c>
      <c r="H408" s="21">
        <v>-5.6000000000000001E-2</v>
      </c>
      <c r="I408" s="21">
        <v>1.2E-2</v>
      </c>
      <c r="J408" s="21">
        <v>0.19500000000000001</v>
      </c>
      <c r="K408" s="21">
        <v>-6.4999999999999997E-3</v>
      </c>
      <c r="L408" s="21">
        <v>-1.34E-2</v>
      </c>
      <c r="M408" s="21">
        <v>5.9999999999999995E-4</v>
      </c>
      <c r="N408" s="21">
        <v>-1.1999999999999999E-3</v>
      </c>
      <c r="O408" s="21">
        <v>-7.7999999999999996E-3</v>
      </c>
      <c r="P408" s="21">
        <v>3.3E-3</v>
      </c>
      <c r="Q408" s="21">
        <v>1.6999999999999999E-3</v>
      </c>
      <c r="R408" s="21">
        <v>5.0000000000000001E-4</v>
      </c>
      <c r="S408" s="21">
        <v>0.1555</v>
      </c>
      <c r="T408" s="21">
        <v>7.4300000000000005E-2</v>
      </c>
      <c r="U408" s="10">
        <v>5.21</v>
      </c>
      <c r="V408" s="10">
        <v>12.51</v>
      </c>
      <c r="W408" s="7">
        <v>6</v>
      </c>
      <c r="X408" s="20">
        <v>0.62939999999999996</v>
      </c>
      <c r="Y408" s="75">
        <v>2020</v>
      </c>
      <c r="Z408" s="7">
        <v>7.35</v>
      </c>
      <c r="AA408" s="7">
        <v>0</v>
      </c>
      <c r="AB408" s="51">
        <v>-1894</v>
      </c>
      <c r="AC408" s="51">
        <v>-161</v>
      </c>
      <c r="AD408" s="51">
        <v>94</v>
      </c>
      <c r="AE408" s="51">
        <v>-126</v>
      </c>
      <c r="AF408" s="51">
        <v>553</v>
      </c>
      <c r="AG408" s="51">
        <v>101</v>
      </c>
      <c r="AH408" s="20">
        <v>2.5100000000000001E-2</v>
      </c>
      <c r="AI408" s="7" t="s">
        <v>8467</v>
      </c>
      <c r="AJ408" s="67" t="s">
        <v>8494</v>
      </c>
      <c r="AK408" s="44">
        <v>-0.83333333333333337</v>
      </c>
      <c r="AL408" s="44">
        <v>-0.59375</v>
      </c>
      <c r="AM408" s="44">
        <v>0.75</v>
      </c>
      <c r="AN408" s="25">
        <v>0.34061135371179041</v>
      </c>
      <c r="AO408" s="25">
        <v>0.13973799126637554</v>
      </c>
      <c r="AP408" s="215">
        <v>114.5</v>
      </c>
      <c r="AQ408" s="215" t="s">
        <v>8552</v>
      </c>
      <c r="AR408" s="44">
        <v>1.3274336283185801E-2</v>
      </c>
      <c r="AS408" s="171" t="s">
        <v>7159</v>
      </c>
      <c r="AT408" s="171" t="s">
        <v>7235</v>
      </c>
      <c r="AU408" s="171" t="s">
        <v>7205</v>
      </c>
      <c r="AV408" s="7" t="s">
        <v>8470</v>
      </c>
      <c r="AW408" s="14" t="s">
        <v>6245</v>
      </c>
      <c r="AX408" s="49" t="s">
        <v>6009</v>
      </c>
      <c r="AY408" s="38" t="s">
        <v>5961</v>
      </c>
      <c r="AZ408" s="14" t="s">
        <v>6660</v>
      </c>
      <c r="BA408" s="49" t="s">
        <v>6039</v>
      </c>
      <c r="BB408" s="38" t="s">
        <v>6007</v>
      </c>
      <c r="BC408" s="7">
        <v>0.3</v>
      </c>
      <c r="BD408" s="14" t="s">
        <v>6049</v>
      </c>
      <c r="BE408" s="49" t="s">
        <v>5967</v>
      </c>
      <c r="BF408" s="38" t="s">
        <v>5961</v>
      </c>
      <c r="BG408" s="7">
        <v>0.6</v>
      </c>
      <c r="BH408" s="45">
        <v>749.33479213391718</v>
      </c>
      <c r="BI408" s="215" t="s">
        <v>8489</v>
      </c>
      <c r="BJ408" s="215" t="s">
        <v>8509</v>
      </c>
      <c r="BK408" s="7">
        <v>0.8</v>
      </c>
      <c r="BL408" s="25">
        <v>1.3274336283185841E-2</v>
      </c>
      <c r="BM408" s="20">
        <v>0.61650000000000005</v>
      </c>
      <c r="BN408" s="20">
        <v>0.62750000000000006</v>
      </c>
      <c r="BO408" s="20">
        <v>0.60749999999999993</v>
      </c>
      <c r="BP408" s="46">
        <v>9.1526778577138295</v>
      </c>
      <c r="BQ408" s="215" t="s">
        <v>8569</v>
      </c>
      <c r="BR408" s="79">
        <v>0.14611266375545839</v>
      </c>
      <c r="BS408" s="9">
        <v>4.6281002858170606E-2</v>
      </c>
      <c r="BT408" s="9">
        <v>5.8002823222141897E-2</v>
      </c>
      <c r="BU408" s="47" t="s">
        <v>5993</v>
      </c>
      <c r="BV408" s="47">
        <v>44390</v>
      </c>
      <c r="BW408" s="14" t="s">
        <v>8514</v>
      </c>
      <c r="BX408" s="83">
        <v>0.37533519650655012</v>
      </c>
      <c r="BY408" s="82">
        <v>12.51</v>
      </c>
      <c r="BZ408" s="46">
        <v>9.1526778577138295</v>
      </c>
      <c r="CA408" s="48" t="s">
        <v>8538</v>
      </c>
      <c r="CB408" s="45">
        <v>-216863</v>
      </c>
      <c r="CC408" s="45">
        <v>-18434.5</v>
      </c>
      <c r="CD408" s="45">
        <v>10763</v>
      </c>
      <c r="CE408" s="45">
        <v>-14427</v>
      </c>
      <c r="CF408" s="14" t="s">
        <v>8926</v>
      </c>
      <c r="CG408" s="7" t="s">
        <v>8477</v>
      </c>
      <c r="CH408" s="215" t="s">
        <v>8498</v>
      </c>
      <c r="CI408" s="215" t="s">
        <v>8479</v>
      </c>
      <c r="CJ408" s="215" t="s">
        <v>8479</v>
      </c>
      <c r="CK408" s="43" t="s">
        <v>5474</v>
      </c>
      <c r="CL408" s="43" t="s">
        <v>5474</v>
      </c>
      <c r="CM408" s="43" t="s">
        <v>5474</v>
      </c>
      <c r="CN408" s="145">
        <v>-32861.5</v>
      </c>
      <c r="CO408" s="145">
        <v>-206100</v>
      </c>
      <c r="CP408" s="148">
        <v>85798.833699333511</v>
      </c>
      <c r="CQ408" s="189" t="s">
        <v>5474</v>
      </c>
      <c r="CR408" s="189" t="s">
        <v>5474</v>
      </c>
      <c r="CS408" s="99" t="s">
        <v>5474</v>
      </c>
      <c r="CT408" s="167" t="s">
        <v>5474</v>
      </c>
      <c r="CU408" s="43" t="s">
        <v>5474</v>
      </c>
      <c r="CV408" s="43" t="s">
        <v>5474</v>
      </c>
      <c r="CW408" s="43" t="s">
        <v>5474</v>
      </c>
      <c r="CX408" s="43" t="s">
        <v>5474</v>
      </c>
      <c r="CY408" s="43" t="s">
        <v>5474</v>
      </c>
      <c r="CZ408" s="43" t="s">
        <v>5474</v>
      </c>
      <c r="DA408" s="42" t="s">
        <v>5474</v>
      </c>
      <c r="DB408" s="42" t="s">
        <v>5474</v>
      </c>
      <c r="DC408" s="42" t="s">
        <v>5474</v>
      </c>
      <c r="DD408" s="42" t="s">
        <v>5474</v>
      </c>
      <c r="DE408" s="42" t="s">
        <v>5474</v>
      </c>
      <c r="DF408" s="42" t="s">
        <v>5474</v>
      </c>
      <c r="DG408" s="42" t="s">
        <v>5474</v>
      </c>
      <c r="DH408" s="42" t="s">
        <v>5472</v>
      </c>
    </row>
    <row r="409" spans="1:112">
      <c r="A409" s="22">
        <v>3484</v>
      </c>
      <c r="B409" s="7" t="s">
        <v>767</v>
      </c>
      <c r="C409" s="21">
        <v>-4.4999999999999997E-3</v>
      </c>
      <c r="D409" s="21">
        <v>0.59399999999999997</v>
      </c>
      <c r="E409" s="21">
        <v>3.95E-2</v>
      </c>
      <c r="F409" s="21">
        <v>0.49709999999999999</v>
      </c>
      <c r="G409" s="21">
        <v>0.7732</v>
      </c>
      <c r="H409" s="21">
        <v>2.7099999999999999E-2</v>
      </c>
      <c r="I409" s="21">
        <v>0.89170000000000005</v>
      </c>
      <c r="J409" s="21">
        <v>2.2940999999999998</v>
      </c>
      <c r="K409" s="21">
        <v>-1.5E-3</v>
      </c>
      <c r="L409" s="21">
        <v>2E-3</v>
      </c>
      <c r="M409" s="21">
        <v>3.9100000000000003E-2</v>
      </c>
      <c r="N409" s="21">
        <v>-3.2000000000000002E-3</v>
      </c>
      <c r="O409" s="21">
        <v>2.81E-2</v>
      </c>
      <c r="P409" s="21">
        <v>6.1499999999999999E-2</v>
      </c>
      <c r="Q409" s="21">
        <v>4.5999999999999999E-2</v>
      </c>
      <c r="R409" s="21">
        <v>0.02</v>
      </c>
      <c r="S409" s="21">
        <v>0.1096</v>
      </c>
      <c r="T409" s="21">
        <v>5.6300000000000003E-2</v>
      </c>
      <c r="U409" s="10">
        <v>4.4800000000000004</v>
      </c>
      <c r="V409" s="10">
        <v>8.32</v>
      </c>
      <c r="W409" s="7">
        <v>1.98</v>
      </c>
      <c r="X409" s="20">
        <v>0.69669999999999999</v>
      </c>
      <c r="Y409" s="75">
        <v>2020</v>
      </c>
      <c r="Z409" s="7">
        <v>3.2</v>
      </c>
      <c r="AA409" s="7">
        <v>0</v>
      </c>
      <c r="AB409" s="51">
        <v>20</v>
      </c>
      <c r="AC409" s="51">
        <v>18</v>
      </c>
      <c r="AD409" s="51"/>
      <c r="AE409" s="51"/>
      <c r="AF409" s="51">
        <v>-12</v>
      </c>
      <c r="AG409" s="51">
        <v>-1</v>
      </c>
      <c r="AH409" s="20">
        <v>8.6999999999999994E-3</v>
      </c>
      <c r="AI409" s="7" t="s">
        <v>8487</v>
      </c>
      <c r="AJ409" s="67" t="s">
        <v>8494</v>
      </c>
      <c r="AK409" s="44">
        <v>0.75457875457875445</v>
      </c>
      <c r="AL409" s="44">
        <v>-0.58064516129032262</v>
      </c>
      <c r="AM409" s="44">
        <v>0.66666666666665875</v>
      </c>
      <c r="AN409" s="25">
        <v>0.73684210526315796</v>
      </c>
      <c r="AO409" s="25">
        <v>0.20917678812415655</v>
      </c>
      <c r="AP409" s="215">
        <v>74.099999999999994</v>
      </c>
      <c r="AQ409" s="215" t="s">
        <v>8552</v>
      </c>
      <c r="AR409" s="44">
        <v>8.1632653061224393E-3</v>
      </c>
      <c r="AS409" s="171" t="s">
        <v>7159</v>
      </c>
      <c r="AT409" s="171" t="s">
        <v>6902</v>
      </c>
      <c r="AU409" s="171" t="s">
        <v>7111</v>
      </c>
      <c r="AV409" s="7" t="s">
        <v>8470</v>
      </c>
      <c r="AW409" s="14" t="s">
        <v>6054</v>
      </c>
      <c r="AX409" s="49" t="s">
        <v>6009</v>
      </c>
      <c r="AY409" s="38" t="s">
        <v>5971</v>
      </c>
      <c r="AZ409" s="14" t="s">
        <v>6038</v>
      </c>
      <c r="BA409" s="49" t="s">
        <v>5967</v>
      </c>
      <c r="BB409" s="38" t="s">
        <v>5961</v>
      </c>
      <c r="BC409" s="7">
        <v>0.3</v>
      </c>
      <c r="BD409" s="14" t="s">
        <v>6140</v>
      </c>
      <c r="BE409" s="49" t="s">
        <v>5967</v>
      </c>
      <c r="BF409" s="38" t="s">
        <v>5989</v>
      </c>
      <c r="BG409" s="7">
        <v>0.6</v>
      </c>
      <c r="BH409" s="45">
        <v>554.28879137757747</v>
      </c>
      <c r="BI409" s="215" t="s">
        <v>8489</v>
      </c>
      <c r="BJ409" s="215" t="s">
        <v>8509</v>
      </c>
      <c r="BK409" s="7">
        <v>1.1000000000000001</v>
      </c>
      <c r="BL409" s="25">
        <v>5.4274084124829236E-3</v>
      </c>
      <c r="BM409" s="20">
        <v>0.6953125</v>
      </c>
      <c r="BN409" s="20">
        <v>0.74</v>
      </c>
      <c r="BO409" s="20">
        <v>0.65874999999999995</v>
      </c>
      <c r="BP409" s="46">
        <v>8.9062499999999982</v>
      </c>
      <c r="BQ409" s="215" t="s">
        <v>8585</v>
      </c>
      <c r="BR409" s="79">
        <v>0.51688169140800722</v>
      </c>
      <c r="BS409" s="9">
        <v>2.0749264575512516E-2</v>
      </c>
      <c r="BT409" s="9">
        <v>3.71177464732797E-2</v>
      </c>
      <c r="BU409" s="47" t="s">
        <v>5993</v>
      </c>
      <c r="BV409" s="47" t="s">
        <v>5993</v>
      </c>
      <c r="BW409" s="14" t="s">
        <v>8514</v>
      </c>
      <c r="BX409" s="83">
        <v>0.82025802968960848</v>
      </c>
      <c r="BY409" s="82">
        <v>9.68</v>
      </c>
      <c r="BZ409" s="46">
        <v>7.6549586776859497</v>
      </c>
      <c r="CA409" s="48" t="s">
        <v>8475</v>
      </c>
      <c r="CB409" s="45">
        <v>1482</v>
      </c>
      <c r="CC409" s="45">
        <v>1333.8</v>
      </c>
      <c r="CD409" s="45">
        <v>0</v>
      </c>
      <c r="CE409" s="45">
        <v>0</v>
      </c>
      <c r="CF409" s="14" t="s">
        <v>8927</v>
      </c>
      <c r="CG409" s="7" t="s">
        <v>8477</v>
      </c>
      <c r="CH409" s="215" t="s">
        <v>8498</v>
      </c>
      <c r="CI409" s="215" t="s">
        <v>8478</v>
      </c>
      <c r="CJ409" s="215" t="s">
        <v>8546</v>
      </c>
      <c r="CK409" s="43" t="s">
        <v>5474</v>
      </c>
      <c r="CL409" s="43" t="s">
        <v>5474</v>
      </c>
      <c r="CM409" s="43" t="s">
        <v>5474</v>
      </c>
      <c r="CN409" s="145">
        <v>1333.8</v>
      </c>
      <c r="CO409" s="145">
        <v>1482</v>
      </c>
      <c r="CP409" s="148">
        <v>41072.799441078489</v>
      </c>
      <c r="CQ409" s="189">
        <v>-1.4844804318488645E-2</v>
      </c>
      <c r="CR409" s="189">
        <v>0</v>
      </c>
      <c r="CS409" s="99">
        <v>45327</v>
      </c>
      <c r="CT409" s="167" t="s">
        <v>5474</v>
      </c>
      <c r="CU409" s="43" t="s">
        <v>5474</v>
      </c>
      <c r="CV409" s="43" t="s">
        <v>5474</v>
      </c>
      <c r="CW409" s="43" t="s">
        <v>5474</v>
      </c>
      <c r="CX409" s="43" t="s">
        <v>5474</v>
      </c>
      <c r="CY409" s="43" t="s">
        <v>5474</v>
      </c>
      <c r="CZ409" s="43" t="s">
        <v>5474</v>
      </c>
      <c r="DA409" s="42" t="s">
        <v>5474</v>
      </c>
      <c r="DB409" s="42" t="s">
        <v>5474</v>
      </c>
      <c r="DC409" s="42" t="s">
        <v>5474</v>
      </c>
      <c r="DD409" s="42" t="s">
        <v>5474</v>
      </c>
      <c r="DE409" s="42" t="s">
        <v>5474</v>
      </c>
      <c r="DF409" s="42" t="s">
        <v>5474</v>
      </c>
      <c r="DG409" s="42" t="s">
        <v>5474</v>
      </c>
      <c r="DH409" s="42" t="s">
        <v>5474</v>
      </c>
    </row>
    <row r="410" spans="1:112">
      <c r="A410" s="22">
        <v>1477</v>
      </c>
      <c r="B410" s="7" t="s">
        <v>126</v>
      </c>
      <c r="C410" s="21">
        <v>0.37690000000000001</v>
      </c>
      <c r="D410" s="21">
        <v>0.37340000000000001</v>
      </c>
      <c r="E410" s="21">
        <v>0.4945</v>
      </c>
      <c r="F410" s="21">
        <v>0.13969999999999999</v>
      </c>
      <c r="G410" s="21">
        <v>0.22259999999999999</v>
      </c>
      <c r="H410" s="21">
        <v>-0.21920000000000001</v>
      </c>
      <c r="I410" s="21">
        <v>0.41610000000000003</v>
      </c>
      <c r="J410" s="21">
        <v>0.46479999999999999</v>
      </c>
      <c r="K410" s="21">
        <v>-1.35E-2</v>
      </c>
      <c r="L410" s="21">
        <v>2.8E-3</v>
      </c>
      <c r="M410" s="21">
        <v>3.1E-2</v>
      </c>
      <c r="N410" s="21">
        <v>1.06E-2</v>
      </c>
      <c r="O410" s="21">
        <v>3.3300000000000003E-2</v>
      </c>
      <c r="P410" s="21">
        <v>2.2200000000000001E-2</v>
      </c>
      <c r="Q410" s="21">
        <v>1.01E-2</v>
      </c>
      <c r="R410" s="21">
        <v>3.0999999999999999E-3</v>
      </c>
      <c r="S410" s="21">
        <v>0.18529999999999999</v>
      </c>
      <c r="T410" s="21">
        <v>0.12280000000000001</v>
      </c>
      <c r="U410" s="10">
        <v>5.2</v>
      </c>
      <c r="V410" s="10">
        <v>11.01</v>
      </c>
      <c r="W410" s="7">
        <v>6.6623000000000001</v>
      </c>
      <c r="X410" s="20">
        <v>0.85760000000000003</v>
      </c>
      <c r="Y410" s="75">
        <v>2020</v>
      </c>
      <c r="Z410" s="7">
        <v>8</v>
      </c>
      <c r="AA410" s="7">
        <v>0</v>
      </c>
      <c r="AB410" s="51">
        <v>-259</v>
      </c>
      <c r="AC410" s="51">
        <v>18</v>
      </c>
      <c r="AD410" s="51">
        <v>233</v>
      </c>
      <c r="AE410" s="51">
        <v>145</v>
      </c>
      <c r="AF410" s="51">
        <v>54</v>
      </c>
      <c r="AG410" s="51">
        <v>-13</v>
      </c>
      <c r="AH410" s="20">
        <v>3.8600000000000002E-2</v>
      </c>
      <c r="AI410" s="7" t="s">
        <v>8481</v>
      </c>
      <c r="AJ410" s="67" t="s">
        <v>8494</v>
      </c>
      <c r="AK410" s="44">
        <v>0.53816793893129766</v>
      </c>
      <c r="AL410" s="44">
        <v>-0.5625</v>
      </c>
      <c r="AM410" s="44">
        <v>0.8</v>
      </c>
      <c r="AN410" s="25">
        <v>0.5670995670995671</v>
      </c>
      <c r="AO410" s="25">
        <v>0.17316017316017315</v>
      </c>
      <c r="AP410" s="215">
        <v>231</v>
      </c>
      <c r="AQ410" s="215" t="s">
        <v>8552</v>
      </c>
      <c r="AR410" s="44">
        <v>6.5359477124183E-3</v>
      </c>
      <c r="AS410" s="171" t="s">
        <v>7159</v>
      </c>
      <c r="AT410" s="171" t="s">
        <v>6950</v>
      </c>
      <c r="AU410" s="171" t="s">
        <v>7102</v>
      </c>
      <c r="AV410" s="7" t="s">
        <v>8470</v>
      </c>
      <c r="AW410" s="14" t="s">
        <v>6631</v>
      </c>
      <c r="AX410" s="49" t="s">
        <v>6009</v>
      </c>
      <c r="AY410" s="38" t="s">
        <v>5961</v>
      </c>
      <c r="AZ410" s="14" t="s">
        <v>6157</v>
      </c>
      <c r="BA410" s="49" t="s">
        <v>6039</v>
      </c>
      <c r="BB410" s="38" t="s">
        <v>6007</v>
      </c>
      <c r="BC410" s="7">
        <v>0.3</v>
      </c>
      <c r="BD410" s="14" t="s">
        <v>6091</v>
      </c>
      <c r="BE410" s="49" t="s">
        <v>5967</v>
      </c>
      <c r="BF410" s="38" t="s">
        <v>5989</v>
      </c>
      <c r="BG410" s="7">
        <v>0.8</v>
      </c>
      <c r="BH410" s="45">
        <v>1160.1381433355091</v>
      </c>
      <c r="BI410" s="215" t="s">
        <v>8489</v>
      </c>
      <c r="BJ410" s="215" t="s">
        <v>8509</v>
      </c>
      <c r="BK410" s="7">
        <v>1</v>
      </c>
      <c r="BL410" s="25">
        <v>1.7621145374449341E-2</v>
      </c>
      <c r="BM410" s="20">
        <v>0.69500000000000006</v>
      </c>
      <c r="BN410" s="20">
        <v>0.77750000000000008</v>
      </c>
      <c r="BO410" s="20">
        <v>0.62749999999999995</v>
      </c>
      <c r="BP410" s="46">
        <v>20.980926430517712</v>
      </c>
      <c r="BQ410" s="215" t="s">
        <v>8483</v>
      </c>
      <c r="BR410" s="79">
        <v>-0.28223953823953807</v>
      </c>
      <c r="BS410" s="9">
        <v>2.2857409694413189E-2</v>
      </c>
      <c r="BT410" s="9">
        <v>2.861463899392036E-2</v>
      </c>
      <c r="BU410" s="47" t="s">
        <v>5993</v>
      </c>
      <c r="BV410" s="47">
        <v>44302</v>
      </c>
      <c r="BW410" s="14" t="s">
        <v>5474</v>
      </c>
      <c r="BX410" s="83">
        <v>-0.13868744588744578</v>
      </c>
      <c r="BY410" s="82">
        <v>11.600000000000001</v>
      </c>
      <c r="BZ410" s="46">
        <v>19.913793103448274</v>
      </c>
      <c r="CA410" s="48" t="s">
        <v>8593</v>
      </c>
      <c r="CB410" s="45">
        <v>-59829</v>
      </c>
      <c r="CC410" s="45">
        <v>4158</v>
      </c>
      <c r="CD410" s="45">
        <v>53823</v>
      </c>
      <c r="CE410" s="45">
        <v>33495</v>
      </c>
      <c r="CF410" s="14" t="s">
        <v>8928</v>
      </c>
      <c r="CG410" s="7" t="s">
        <v>8477</v>
      </c>
      <c r="CH410" s="215" t="s">
        <v>8498</v>
      </c>
      <c r="CI410" s="215" t="s">
        <v>8478</v>
      </c>
      <c r="CJ410" s="215" t="s">
        <v>8546</v>
      </c>
      <c r="CK410" s="43" t="s">
        <v>5474</v>
      </c>
      <c r="CL410" s="43" t="s">
        <v>5474</v>
      </c>
      <c r="CM410" s="43" t="s">
        <v>5474</v>
      </c>
      <c r="CN410" s="145">
        <v>37653</v>
      </c>
      <c r="CO410" s="145">
        <v>-6006</v>
      </c>
      <c r="CP410" s="148">
        <v>267991.91111050261</v>
      </c>
      <c r="CQ410" s="189" t="s">
        <v>5474</v>
      </c>
      <c r="CR410" s="189" t="s">
        <v>5474</v>
      </c>
      <c r="CS410" s="99" t="s">
        <v>5474</v>
      </c>
      <c r="CT410" s="167" t="s">
        <v>5474</v>
      </c>
      <c r="CU410" s="43" t="s">
        <v>5474</v>
      </c>
      <c r="CV410" s="43" t="s">
        <v>5474</v>
      </c>
      <c r="CW410" s="43" t="s">
        <v>5474</v>
      </c>
      <c r="CX410" s="43" t="s">
        <v>5474</v>
      </c>
      <c r="CY410" s="43" t="s">
        <v>5474</v>
      </c>
      <c r="CZ410" s="43" t="s">
        <v>5474</v>
      </c>
      <c r="DA410" s="42" t="s">
        <v>5474</v>
      </c>
      <c r="DB410" s="42" t="s">
        <v>5474</v>
      </c>
      <c r="DC410" s="42" t="s">
        <v>5474</v>
      </c>
      <c r="DD410" s="42" t="s">
        <v>5474</v>
      </c>
      <c r="DE410" s="42" t="s">
        <v>5474</v>
      </c>
      <c r="DF410" s="42" t="s">
        <v>5474</v>
      </c>
      <c r="DG410" s="42" t="s">
        <v>5474</v>
      </c>
      <c r="DH410" s="42" t="s">
        <v>5474</v>
      </c>
    </row>
    <row r="411" spans="1:112">
      <c r="A411" s="22">
        <v>3169</v>
      </c>
      <c r="B411" s="7" t="s">
        <v>664</v>
      </c>
      <c r="C411" s="21">
        <v>4.3999999999999997E-2</v>
      </c>
      <c r="D411" s="21">
        <v>0.95350000000000001</v>
      </c>
      <c r="E411" s="21">
        <v>0.13919999999999999</v>
      </c>
      <c r="F411" s="21">
        <v>0.77539999999999998</v>
      </c>
      <c r="G411" s="21">
        <v>0.70689999999999997</v>
      </c>
      <c r="H411" s="21">
        <v>8.9300000000000004E-2</v>
      </c>
      <c r="I411" s="21">
        <v>0.82089999999999996</v>
      </c>
      <c r="J411" s="21">
        <v>1.1869000000000001</v>
      </c>
      <c r="K411" s="21">
        <v>-1.12E-2</v>
      </c>
      <c r="L411" s="21">
        <v>3.3399999999999999E-2</v>
      </c>
      <c r="M411" s="21">
        <v>5.5500000000000001E-2</v>
      </c>
      <c r="N411" s="21">
        <v>-1.8700000000000001E-2</v>
      </c>
      <c r="O411" s="21">
        <v>3.8199999999999998E-2</v>
      </c>
      <c r="P411" s="21">
        <v>6.7799999999999999E-2</v>
      </c>
      <c r="Q411" s="21">
        <v>1.9400000000000001E-2</v>
      </c>
      <c r="R411" s="21">
        <v>1.72E-2</v>
      </c>
      <c r="S411" s="21">
        <v>0.13769999999999999</v>
      </c>
      <c r="T411" s="21">
        <v>0.12189999999999999</v>
      </c>
      <c r="U411" s="10">
        <v>2.34</v>
      </c>
      <c r="V411" s="10">
        <v>4.3600000000000003</v>
      </c>
      <c r="W411" s="7">
        <v>1.88</v>
      </c>
      <c r="X411" s="20">
        <v>0.8629</v>
      </c>
      <c r="Y411" s="75">
        <v>2020</v>
      </c>
      <c r="Z411" s="7">
        <v>2.5</v>
      </c>
      <c r="AA411" s="7">
        <v>0</v>
      </c>
      <c r="AB411" s="51">
        <v>291</v>
      </c>
      <c r="AC411" s="51">
        <v>-449</v>
      </c>
      <c r="AD411" s="51"/>
      <c r="AE411" s="51"/>
      <c r="AF411" s="51">
        <v>23</v>
      </c>
      <c r="AG411" s="51">
        <v>-3</v>
      </c>
      <c r="AH411" s="20">
        <v>0</v>
      </c>
      <c r="AI411" s="7" t="s">
        <v>8481</v>
      </c>
      <c r="AJ411" s="67" t="s">
        <v>8494</v>
      </c>
      <c r="AK411" s="44">
        <v>0.58670988654781198</v>
      </c>
      <c r="AL411" s="44">
        <v>-0.69672131147540983</v>
      </c>
      <c r="AM411" s="44">
        <v>0.75</v>
      </c>
      <c r="AN411" s="25">
        <v>1.2898954703832752</v>
      </c>
      <c r="AO411" s="25">
        <v>0.42508710801393729</v>
      </c>
      <c r="AP411" s="215">
        <v>143.5</v>
      </c>
      <c r="AQ411" s="215" t="s">
        <v>8552</v>
      </c>
      <c r="AR411" s="44">
        <v>4.3636363636363598E-2</v>
      </c>
      <c r="AS411" s="171" t="s">
        <v>7702</v>
      </c>
      <c r="AT411" s="171" t="s">
        <v>7054</v>
      </c>
      <c r="AU411" s="171" t="s">
        <v>6987</v>
      </c>
      <c r="AV411" s="7" t="s">
        <v>8470</v>
      </c>
      <c r="AW411" s="14" t="s">
        <v>6038</v>
      </c>
      <c r="AX411" s="49" t="s">
        <v>6009</v>
      </c>
      <c r="AY411" s="38" t="s">
        <v>5971</v>
      </c>
      <c r="AZ411" s="14" t="s">
        <v>6134</v>
      </c>
      <c r="BA411" s="49" t="s">
        <v>5993</v>
      </c>
      <c r="BB411" s="38" t="s">
        <v>5993</v>
      </c>
      <c r="BC411" s="7">
        <v>0.3</v>
      </c>
      <c r="BD411" s="14" t="s">
        <v>5999</v>
      </c>
      <c r="BE411" s="49" t="s">
        <v>5967</v>
      </c>
      <c r="BF411" s="38" t="s">
        <v>5961</v>
      </c>
      <c r="BG411" s="7">
        <v>0.9</v>
      </c>
      <c r="BH411" s="45">
        <v>3223.9862149754822</v>
      </c>
      <c r="BI411" s="215" t="s">
        <v>8518</v>
      </c>
      <c r="BJ411" s="215" t="s">
        <v>8520</v>
      </c>
      <c r="BK411" s="7">
        <v>1.9</v>
      </c>
      <c r="BL411" s="25">
        <v>3.237410071942446E-2</v>
      </c>
      <c r="BM411" s="20">
        <v>0.72550000000000003</v>
      </c>
      <c r="BN411" s="20">
        <v>0.8025000000000001</v>
      </c>
      <c r="BO411" s="20">
        <v>0.66249999999999987</v>
      </c>
      <c r="BP411" s="46">
        <v>32.912844036697244</v>
      </c>
      <c r="BQ411" s="215" t="s">
        <v>8483</v>
      </c>
      <c r="BR411" s="79">
        <v>-0.44477746806039492</v>
      </c>
      <c r="BS411" s="9">
        <v>7.2088733868542754E-3</v>
      </c>
      <c r="BT411" s="9">
        <v>1.1504302617146411E-2</v>
      </c>
      <c r="BU411" s="47" t="s">
        <v>5993</v>
      </c>
      <c r="BV411" s="47" t="s">
        <v>5993</v>
      </c>
      <c r="BW411" s="14" t="s">
        <v>5474</v>
      </c>
      <c r="BX411" s="83">
        <v>-0.33373296167247402</v>
      </c>
      <c r="BY411" s="82">
        <v>5.54</v>
      </c>
      <c r="BZ411" s="46">
        <v>25.902527075812273</v>
      </c>
      <c r="CA411" s="48" t="s">
        <v>8485</v>
      </c>
      <c r="CB411" s="45">
        <v>41758.5</v>
      </c>
      <c r="CC411" s="45">
        <v>-64431.5</v>
      </c>
      <c r="CD411" s="45">
        <v>0</v>
      </c>
      <c r="CE411" s="45">
        <v>0</v>
      </c>
      <c r="CF411" s="14" t="s">
        <v>8929</v>
      </c>
      <c r="CG411" s="7" t="s">
        <v>8477</v>
      </c>
      <c r="CH411" s="215" t="s">
        <v>8478</v>
      </c>
      <c r="CI411" s="215" t="s">
        <v>8479</v>
      </c>
      <c r="CJ411" s="215" t="s">
        <v>8479</v>
      </c>
      <c r="CK411" s="43" t="s">
        <v>5474</v>
      </c>
      <c r="CL411" s="43" t="s">
        <v>5474</v>
      </c>
      <c r="CM411" s="43" t="s">
        <v>6898</v>
      </c>
      <c r="CN411" s="145">
        <v>-64431.5</v>
      </c>
      <c r="CO411" s="145">
        <v>41758.5</v>
      </c>
      <c r="CP411" s="148">
        <v>462642.02184898168</v>
      </c>
      <c r="CQ411" s="189" t="s">
        <v>5474</v>
      </c>
      <c r="CR411" s="189" t="s">
        <v>5474</v>
      </c>
      <c r="CS411" s="99" t="s">
        <v>5474</v>
      </c>
      <c r="CT411" s="167" t="s">
        <v>5474</v>
      </c>
      <c r="CU411" s="43" t="s">
        <v>5474</v>
      </c>
      <c r="CV411" s="43" t="s">
        <v>5474</v>
      </c>
      <c r="CW411" s="43" t="s">
        <v>5474</v>
      </c>
      <c r="CX411" s="43" t="s">
        <v>5474</v>
      </c>
      <c r="CY411" s="43" t="s">
        <v>5474</v>
      </c>
      <c r="CZ411" s="43" t="s">
        <v>5474</v>
      </c>
      <c r="DA411" s="42" t="s">
        <v>5474</v>
      </c>
      <c r="DB411" s="42" t="s">
        <v>5474</v>
      </c>
      <c r="DC411" s="42" t="s">
        <v>5474</v>
      </c>
      <c r="DD411" s="42" t="s">
        <v>5474</v>
      </c>
      <c r="DE411" s="42" t="s">
        <v>5474</v>
      </c>
      <c r="DF411" s="42" t="s">
        <v>5474</v>
      </c>
      <c r="DG411" s="42" t="s">
        <v>5474</v>
      </c>
      <c r="DH411" s="42" t="s">
        <v>5474</v>
      </c>
    </row>
    <row r="412" spans="1:112">
      <c r="A412" s="22">
        <v>8070</v>
      </c>
      <c r="B412" s="7" t="s">
        <v>5950</v>
      </c>
      <c r="C412" s="21">
        <v>5.4100000000000002E-2</v>
      </c>
      <c r="D412" s="21">
        <v>0.35210000000000002</v>
      </c>
      <c r="E412" s="21">
        <v>0.12330000000000001</v>
      </c>
      <c r="F412" s="21">
        <v>0.34849999999999998</v>
      </c>
      <c r="G412" s="21">
        <v>0.22339999999999999</v>
      </c>
      <c r="H412" s="21">
        <v>0.36109999999999998</v>
      </c>
      <c r="I412" s="21">
        <v>-0.86</v>
      </c>
      <c r="J412" s="21">
        <v>-0.85470000000000002</v>
      </c>
      <c r="K412" s="21">
        <v>2.8199999999999999E-2</v>
      </c>
      <c r="L412" s="21">
        <v>3.6700000000000003E-2</v>
      </c>
      <c r="M412" s="21">
        <v>2.12E-2</v>
      </c>
      <c r="N412" s="21">
        <v>2.7300000000000001E-2</v>
      </c>
      <c r="O412" s="21">
        <v>2.8199999999999999E-2</v>
      </c>
      <c r="P412" s="21">
        <v>1.6400000000000001E-2</v>
      </c>
      <c r="Q412" s="21">
        <v>8.0000000000000002E-3</v>
      </c>
      <c r="R412" s="21">
        <v>1.6000000000000001E-3</v>
      </c>
      <c r="S412" s="21">
        <v>0.15579999999999999</v>
      </c>
      <c r="T412" s="21">
        <v>8.1100000000000005E-2</v>
      </c>
      <c r="U412" s="10">
        <v>0.85</v>
      </c>
      <c r="V412" s="10">
        <v>1.83</v>
      </c>
      <c r="W412" s="7">
        <v>8.5035000000000007</v>
      </c>
      <c r="X412" s="20">
        <v>0.64659999999999995</v>
      </c>
      <c r="Y412" s="75">
        <v>2020</v>
      </c>
      <c r="Z412" s="7">
        <v>1.0173000000000001</v>
      </c>
      <c r="AA412" s="7">
        <v>0</v>
      </c>
      <c r="AB412" s="51">
        <v>-104</v>
      </c>
      <c r="AC412" s="51">
        <v>-41</v>
      </c>
      <c r="AD412" s="51">
        <v>3</v>
      </c>
      <c r="AE412" s="51"/>
      <c r="AF412" s="51">
        <v>-21</v>
      </c>
      <c r="AG412" s="51">
        <v>5</v>
      </c>
      <c r="AH412" s="20">
        <v>1E-3</v>
      </c>
      <c r="AI412" s="7" t="s">
        <v>8481</v>
      </c>
      <c r="AJ412" s="67" t="s">
        <v>8494</v>
      </c>
      <c r="AK412" s="44">
        <v>0.52264150943396204</v>
      </c>
      <c r="AL412" s="44">
        <v>-0.68965517241379348</v>
      </c>
      <c r="AM412" s="44">
        <v>0.79999999999999716</v>
      </c>
      <c r="AN412" s="25">
        <v>0.80792682926829285</v>
      </c>
      <c r="AO412" s="25">
        <v>0.26524390243902429</v>
      </c>
      <c r="AP412" s="215">
        <v>32.799999999999997</v>
      </c>
      <c r="AQ412" s="215" t="s">
        <v>8552</v>
      </c>
      <c r="AR412" s="44">
        <v>2.1806853582554499E-2</v>
      </c>
      <c r="AS412" s="171" t="s">
        <v>7702</v>
      </c>
      <c r="AT412" s="171" t="s">
        <v>7132</v>
      </c>
      <c r="AU412" s="171" t="s">
        <v>6914</v>
      </c>
      <c r="AV412" s="7" t="s">
        <v>5474</v>
      </c>
      <c r="AW412" s="14" t="s">
        <v>6554</v>
      </c>
      <c r="AX412" s="49" t="s">
        <v>6009</v>
      </c>
      <c r="AY412" s="38" t="s">
        <v>5971</v>
      </c>
      <c r="AZ412" s="14" t="s">
        <v>6038</v>
      </c>
      <c r="BA412" s="49" t="s">
        <v>5993</v>
      </c>
      <c r="BB412" s="38" t="s">
        <v>5993</v>
      </c>
      <c r="BC412" s="7">
        <v>0.5</v>
      </c>
      <c r="BD412" s="14" t="s">
        <v>6104</v>
      </c>
      <c r="BE412" s="49" t="s">
        <v>6020</v>
      </c>
      <c r="BF412" s="38" t="s">
        <v>5971</v>
      </c>
      <c r="BG412" s="7">
        <v>0.3</v>
      </c>
      <c r="BH412" s="45">
        <v>1106.2885545469992</v>
      </c>
      <c r="BI412" s="215" t="s">
        <v>8489</v>
      </c>
      <c r="BJ412" s="215" t="s">
        <v>8520</v>
      </c>
      <c r="BK412" s="7">
        <v>1.2</v>
      </c>
      <c r="BL412" s="25">
        <v>1.2345679012345635E-2</v>
      </c>
      <c r="BM412" s="20">
        <v>0.62125000000000008</v>
      </c>
      <c r="BN412" s="20">
        <v>0.74500000000000011</v>
      </c>
      <c r="BO412" s="20">
        <v>0.52</v>
      </c>
      <c r="BP412" s="46">
        <v>17.923497267759561</v>
      </c>
      <c r="BQ412" s="215" t="s">
        <v>8483</v>
      </c>
      <c r="BR412" s="79">
        <v>-0.32645833333333335</v>
      </c>
      <c r="BS412" s="9">
        <v>0.25192926259431125</v>
      </c>
      <c r="BT412" s="9">
        <v>2.5018883434348327E-2</v>
      </c>
      <c r="BU412" s="47" t="s">
        <v>5993</v>
      </c>
      <c r="BV412" s="47" t="s">
        <v>5993</v>
      </c>
      <c r="BW412" s="14" t="s">
        <v>5474</v>
      </c>
      <c r="BX412" s="83">
        <v>-0.19175000000000003</v>
      </c>
      <c r="BY412" s="82">
        <v>2.0499999999999998</v>
      </c>
      <c r="BZ412" s="46">
        <v>16</v>
      </c>
      <c r="CA412" s="48" t="s">
        <v>8538</v>
      </c>
      <c r="CB412" s="45">
        <v>-3411.2</v>
      </c>
      <c r="CC412" s="45">
        <v>-1344.8</v>
      </c>
      <c r="CD412" s="45">
        <v>98.399999999999991</v>
      </c>
      <c r="CE412" s="45">
        <v>0</v>
      </c>
      <c r="CF412" s="14" t="s">
        <v>8930</v>
      </c>
      <c r="CG412" s="7" t="s">
        <v>8477</v>
      </c>
      <c r="CH412" s="215" t="s">
        <v>8498</v>
      </c>
      <c r="CI412" s="215" t="s">
        <v>8478</v>
      </c>
      <c r="CJ412" s="215" t="s">
        <v>8479</v>
      </c>
      <c r="CK412" s="43" t="s">
        <v>5474</v>
      </c>
      <c r="CL412" s="43" t="s">
        <v>5474</v>
      </c>
      <c r="CM412" s="43" t="s">
        <v>5474</v>
      </c>
      <c r="CN412" s="145">
        <v>-1344.8</v>
      </c>
      <c r="CO412" s="145">
        <v>-3312.7999999999997</v>
      </c>
      <c r="CP412" s="148">
        <v>36286.264589141567</v>
      </c>
      <c r="CQ412" s="189">
        <v>0.27743902439024387</v>
      </c>
      <c r="CR412" s="189">
        <v>0</v>
      </c>
      <c r="CS412" s="99">
        <v>45255</v>
      </c>
      <c r="CT412" s="167" t="s">
        <v>5474</v>
      </c>
      <c r="CU412" s="43" t="s">
        <v>5474</v>
      </c>
      <c r="CV412" s="43" t="s">
        <v>5474</v>
      </c>
      <c r="CW412" s="43" t="s">
        <v>5474</v>
      </c>
      <c r="CX412" s="43" t="s">
        <v>5474</v>
      </c>
      <c r="CY412" s="43" t="s">
        <v>5474</v>
      </c>
      <c r="CZ412" s="43" t="s">
        <v>5474</v>
      </c>
      <c r="DA412" s="42" t="s">
        <v>5474</v>
      </c>
      <c r="DB412" s="42" t="s">
        <v>5474</v>
      </c>
      <c r="DC412" s="42" t="s">
        <v>5474</v>
      </c>
      <c r="DD412" s="42" t="s">
        <v>5474</v>
      </c>
      <c r="DE412" s="42" t="s">
        <v>5474</v>
      </c>
      <c r="DF412" s="42" t="s">
        <v>5474</v>
      </c>
      <c r="DG412" s="42" t="s">
        <v>5474</v>
      </c>
      <c r="DH412" s="42" t="s">
        <v>5474</v>
      </c>
    </row>
    <row r="413" spans="1:112">
      <c r="A413" s="22">
        <v>6285</v>
      </c>
      <c r="B413" s="7" t="s">
        <v>1353</v>
      </c>
      <c r="C413" s="21">
        <v>0.12939999999999999</v>
      </c>
      <c r="D413" s="21">
        <v>2.4E-2</v>
      </c>
      <c r="E413" s="21">
        <v>0.1113</v>
      </c>
      <c r="F413" s="21">
        <v>7.0000000000000001E-3</v>
      </c>
      <c r="G413" s="21">
        <v>7.4399999999999994E-2</v>
      </c>
      <c r="H413" s="21">
        <v>7.1400000000000005E-2</v>
      </c>
      <c r="I413" s="21">
        <v>-0.27179999999999999</v>
      </c>
      <c r="J413" s="21">
        <v>-0.13170000000000001</v>
      </c>
      <c r="K413" s="21">
        <v>2E-3</v>
      </c>
      <c r="L413" s="21">
        <v>-6.1000000000000004E-3</v>
      </c>
      <c r="M413" s="21">
        <v>-4.0000000000000001E-3</v>
      </c>
      <c r="N413" s="21">
        <v>-6.8999999999999999E-3</v>
      </c>
      <c r="O413" s="21">
        <v>-1.41E-2</v>
      </c>
      <c r="P413" s="21">
        <v>-4.1999999999999997E-3</v>
      </c>
      <c r="Q413" s="21">
        <v>-2.3E-3</v>
      </c>
      <c r="R413" s="21">
        <v>-1.6000000000000001E-3</v>
      </c>
      <c r="S413" s="21">
        <v>0.12379999999999999</v>
      </c>
      <c r="T413" s="21">
        <v>5.8900000000000001E-2</v>
      </c>
      <c r="U413" s="10">
        <v>1.45</v>
      </c>
      <c r="V413" s="10">
        <v>3.52</v>
      </c>
      <c r="W413" s="7">
        <v>3.2734000000000001</v>
      </c>
      <c r="X413" s="20">
        <v>0.66339999999999999</v>
      </c>
      <c r="Y413" s="75">
        <v>2020</v>
      </c>
      <c r="Z413" s="7">
        <v>2.5011999999999999</v>
      </c>
      <c r="AA413" s="7">
        <v>0</v>
      </c>
      <c r="AB413" s="51">
        <v>885</v>
      </c>
      <c r="AC413" s="51">
        <v>51</v>
      </c>
      <c r="AD413" s="51">
        <v>3</v>
      </c>
      <c r="AE413" s="51"/>
      <c r="AF413" s="51">
        <v>-114</v>
      </c>
      <c r="AG413" s="51">
        <v>-1</v>
      </c>
      <c r="AH413" s="20">
        <v>5.1000000000000004E-3</v>
      </c>
      <c r="AI413" s="7" t="s">
        <v>8481</v>
      </c>
      <c r="AJ413" s="67" t="s">
        <v>8494</v>
      </c>
      <c r="AK413" s="44">
        <v>-0.53183520599250944</v>
      </c>
      <c r="AL413" s="44">
        <v>-0.62244897959183687</v>
      </c>
      <c r="AM413" s="44">
        <v>1</v>
      </c>
      <c r="AN413" s="25">
        <v>0.37447405329593275</v>
      </c>
      <c r="AO413" s="25">
        <v>0.13744740532959343</v>
      </c>
      <c r="AP413" s="215">
        <v>71.3</v>
      </c>
      <c r="AQ413" s="215" t="s">
        <v>8552</v>
      </c>
      <c r="AR413" s="44">
        <v>1.8571428571428499E-2</v>
      </c>
      <c r="AS413" s="171" t="s">
        <v>7074</v>
      </c>
      <c r="AT413" s="171" t="s">
        <v>7129</v>
      </c>
      <c r="AU413" s="171" t="s">
        <v>7300</v>
      </c>
      <c r="AV413" s="7" t="s">
        <v>8470</v>
      </c>
      <c r="AW413" s="14" t="s">
        <v>7426</v>
      </c>
      <c r="AX413" s="49" t="s">
        <v>6009</v>
      </c>
      <c r="AY413" s="38" t="s">
        <v>5961</v>
      </c>
      <c r="AZ413" s="14" t="s">
        <v>6376</v>
      </c>
      <c r="BA413" s="49" t="s">
        <v>5967</v>
      </c>
      <c r="BB413" s="38" t="s">
        <v>5971</v>
      </c>
      <c r="BC413" s="7">
        <v>0.4</v>
      </c>
      <c r="BD413" s="14" t="s">
        <v>6049</v>
      </c>
      <c r="BE413" s="49" t="s">
        <v>5967</v>
      </c>
      <c r="BF413" s="38" t="s">
        <v>5961</v>
      </c>
      <c r="BG413" s="7">
        <v>0.2</v>
      </c>
      <c r="BH413" s="45">
        <v>873.01916577535155</v>
      </c>
      <c r="BI413" s="215" t="s">
        <v>8489</v>
      </c>
      <c r="BJ413" s="215" t="s">
        <v>8509</v>
      </c>
      <c r="BK413" s="7">
        <v>1.1000000000000001</v>
      </c>
      <c r="BL413" s="25">
        <v>1.2784090909090787E-2</v>
      </c>
      <c r="BM413" s="20">
        <v>0.610375</v>
      </c>
      <c r="BN413" s="20">
        <v>0.64749999999999996</v>
      </c>
      <c r="BO413" s="20">
        <v>0.57999999999999996</v>
      </c>
      <c r="BP413" s="46">
        <v>20.255681818181817</v>
      </c>
      <c r="BQ413" s="215" t="s">
        <v>8483</v>
      </c>
      <c r="BR413" s="79">
        <v>-0.44949275362318836</v>
      </c>
      <c r="BS413" s="9">
        <v>3.9827249022391431E-2</v>
      </c>
      <c r="BT413" s="9">
        <v>2.905994323111627E-2</v>
      </c>
      <c r="BU413" s="47">
        <v>44403</v>
      </c>
      <c r="BV413" s="47">
        <v>44407</v>
      </c>
      <c r="BW413" s="14" t="s">
        <v>8583</v>
      </c>
      <c r="BX413" s="83">
        <v>-0.33939130434782611</v>
      </c>
      <c r="BY413" s="82">
        <v>3.55</v>
      </c>
      <c r="BZ413" s="46">
        <v>20.08450704225352</v>
      </c>
      <c r="CA413" s="48" t="s">
        <v>8475</v>
      </c>
      <c r="CB413" s="45">
        <v>63100.5</v>
      </c>
      <c r="CC413" s="45">
        <v>3636.2999999999997</v>
      </c>
      <c r="CD413" s="45">
        <v>213.89999999999998</v>
      </c>
      <c r="CE413" s="45">
        <v>0</v>
      </c>
      <c r="CF413" s="14" t="s">
        <v>8931</v>
      </c>
      <c r="CG413" s="7" t="s">
        <v>8477</v>
      </c>
      <c r="CH413" s="215" t="s">
        <v>8478</v>
      </c>
      <c r="CI413" s="215" t="s">
        <v>8498</v>
      </c>
      <c r="CJ413" s="215" t="s">
        <v>8479</v>
      </c>
      <c r="CK413" s="43" t="s">
        <v>6887</v>
      </c>
      <c r="CL413" s="43" t="s">
        <v>5474</v>
      </c>
      <c r="CM413" s="43" t="s">
        <v>5474</v>
      </c>
      <c r="CN413" s="145">
        <v>3636.2999999999997</v>
      </c>
      <c r="CO413" s="145">
        <v>63314.400000000001</v>
      </c>
      <c r="CP413" s="148">
        <v>62246.266519782563</v>
      </c>
      <c r="CQ413" s="189" t="s">
        <v>5474</v>
      </c>
      <c r="CR413" s="189" t="s">
        <v>5474</v>
      </c>
      <c r="CS413" s="99" t="s">
        <v>5474</v>
      </c>
      <c r="CT413" s="167" t="s">
        <v>5474</v>
      </c>
      <c r="CU413" s="43" t="s">
        <v>5474</v>
      </c>
      <c r="CV413" s="43" t="s">
        <v>5474</v>
      </c>
      <c r="CW413" s="43" t="s">
        <v>5474</v>
      </c>
      <c r="CX413" s="43" t="s">
        <v>5474</v>
      </c>
      <c r="CY413" s="43" t="s">
        <v>5474</v>
      </c>
      <c r="CZ413" s="43" t="s">
        <v>5474</v>
      </c>
      <c r="DA413" s="42" t="s">
        <v>5474</v>
      </c>
      <c r="DB413" s="42" t="s">
        <v>5474</v>
      </c>
      <c r="DC413" s="42" t="s">
        <v>5474</v>
      </c>
      <c r="DD413" s="42" t="s">
        <v>5474</v>
      </c>
      <c r="DE413" s="42" t="s">
        <v>5474</v>
      </c>
      <c r="DF413" s="42" t="s">
        <v>5474</v>
      </c>
      <c r="DG413" s="42" t="s">
        <v>5474</v>
      </c>
      <c r="DH413" s="42" t="s">
        <v>5474</v>
      </c>
    </row>
    <row r="414" spans="1:112">
      <c r="A414" s="22">
        <v>3679</v>
      </c>
      <c r="B414" s="7" t="s">
        <v>858</v>
      </c>
      <c r="C414" s="21">
        <v>-3.8399999999999997E-2</v>
      </c>
      <c r="D414" s="21">
        <v>-0.22770000000000001</v>
      </c>
      <c r="E414" s="21">
        <v>-0.1188</v>
      </c>
      <c r="F414" s="21">
        <v>-0.30520000000000003</v>
      </c>
      <c r="G414" s="21">
        <v>0.34200000000000003</v>
      </c>
      <c r="H414" s="21">
        <v>-0.65620000000000001</v>
      </c>
      <c r="I414" s="21">
        <v>-0.68169999999999997</v>
      </c>
      <c r="J414" s="21">
        <v>6.83E-2</v>
      </c>
      <c r="K414" s="21">
        <v>-4.2700000000000002E-2</v>
      </c>
      <c r="L414" s="21">
        <v>-5.3199999999999997E-2</v>
      </c>
      <c r="M414" s="21">
        <v>0.06</v>
      </c>
      <c r="N414" s="21">
        <v>-5.6500000000000002E-2</v>
      </c>
      <c r="O414" s="21">
        <v>-5.6000000000000001E-2</v>
      </c>
      <c r="P414" s="21">
        <v>9.5399999999999999E-2</v>
      </c>
      <c r="Q414" s="21">
        <v>7.3000000000000001E-3</v>
      </c>
      <c r="R414" s="21">
        <v>3.3E-3</v>
      </c>
      <c r="S414" s="21">
        <v>0.1071</v>
      </c>
      <c r="T414" s="21">
        <v>6.2300000000000001E-2</v>
      </c>
      <c r="U414" s="10">
        <v>4.6900000000000004</v>
      </c>
      <c r="V414" s="10">
        <v>11.85</v>
      </c>
      <c r="W414" s="7">
        <v>6.2221000000000002</v>
      </c>
      <c r="X414" s="20">
        <v>0.89470000000000005</v>
      </c>
      <c r="Y414" s="75">
        <v>2020</v>
      </c>
      <c r="Z414" s="7">
        <v>10</v>
      </c>
      <c r="AA414" s="7">
        <v>0</v>
      </c>
      <c r="AB414" s="51">
        <v>148</v>
      </c>
      <c r="AC414" s="51">
        <v>13</v>
      </c>
      <c r="AD414" s="51"/>
      <c r="AE414" s="51"/>
      <c r="AF414" s="51">
        <v>-21</v>
      </c>
      <c r="AG414" s="51">
        <v>-6</v>
      </c>
      <c r="AH414" s="20">
        <v>0</v>
      </c>
      <c r="AI414" s="7" t="s">
        <v>8493</v>
      </c>
      <c r="AJ414" s="67" t="s">
        <v>8494</v>
      </c>
      <c r="AK414" s="44">
        <v>-0.9028248587570622</v>
      </c>
      <c r="AL414" s="44">
        <v>-0.7393939393939396</v>
      </c>
      <c r="AM414" s="44">
        <v>0.83333333333332804</v>
      </c>
      <c r="AN414" s="25">
        <v>0.96615720524017479</v>
      </c>
      <c r="AO414" s="25">
        <v>0.36026200873362446</v>
      </c>
      <c r="AP414" s="215">
        <v>91.6</v>
      </c>
      <c r="AQ414" s="215" t="s">
        <v>8552</v>
      </c>
      <c r="AR414" s="44">
        <v>1.7777777777777701E-2</v>
      </c>
      <c r="AS414" s="171" t="s">
        <v>7074</v>
      </c>
      <c r="AT414" s="171" t="s">
        <v>7939</v>
      </c>
      <c r="AU414" s="171" t="s">
        <v>7940</v>
      </c>
      <c r="AV414" s="7" t="s">
        <v>8470</v>
      </c>
      <c r="AW414" s="14" t="s">
        <v>7833</v>
      </c>
      <c r="AX414" s="49" t="s">
        <v>6009</v>
      </c>
      <c r="AY414" s="38" t="s">
        <v>5961</v>
      </c>
      <c r="AZ414" s="14" t="s">
        <v>6038</v>
      </c>
      <c r="BA414" s="49" t="s">
        <v>5993</v>
      </c>
      <c r="BB414" s="38" t="s">
        <v>5993</v>
      </c>
      <c r="BC414" s="7">
        <v>0.3</v>
      </c>
      <c r="BD414" s="14" t="s">
        <v>6318</v>
      </c>
      <c r="BE414" s="49" t="s">
        <v>5967</v>
      </c>
      <c r="BF414" s="38" t="s">
        <v>5961</v>
      </c>
      <c r="BG414" s="7">
        <v>1</v>
      </c>
      <c r="BH414" s="45">
        <v>127.30954755081608</v>
      </c>
      <c r="BI414" s="215" t="s">
        <v>8471</v>
      </c>
      <c r="BJ414" s="215" t="s">
        <v>8554</v>
      </c>
      <c r="BK414" s="7">
        <v>2.8</v>
      </c>
      <c r="BL414" s="25">
        <v>1.6648168701442843E-2</v>
      </c>
      <c r="BM414" s="20">
        <v>0.48899999999999999</v>
      </c>
      <c r="BN414" s="20">
        <v>0.44500000000000001</v>
      </c>
      <c r="BO414" s="20">
        <v>0.52499999999999991</v>
      </c>
      <c r="BP414" s="46">
        <v>7.7299578059071727</v>
      </c>
      <c r="BQ414" s="215" t="s">
        <v>8569</v>
      </c>
      <c r="BR414" s="79">
        <v>0.64256240902474548</v>
      </c>
      <c r="BS414" s="9">
        <v>6.1715818357803487E-2</v>
      </c>
      <c r="BT414" s="9">
        <v>0.10271939720321721</v>
      </c>
      <c r="BU414" s="47" t="s">
        <v>5993</v>
      </c>
      <c r="BV414" s="47">
        <v>44365</v>
      </c>
      <c r="BW414" s="14" t="s">
        <v>5474</v>
      </c>
      <c r="BX414" s="83">
        <v>0.97107489082969434</v>
      </c>
      <c r="BY414" s="82">
        <v>10.09</v>
      </c>
      <c r="BZ414" s="46">
        <v>9.0782953419226953</v>
      </c>
      <c r="CA414" s="48" t="s">
        <v>8475</v>
      </c>
      <c r="CB414" s="45">
        <v>13556.8</v>
      </c>
      <c r="CC414" s="45">
        <v>1190.8</v>
      </c>
      <c r="CD414" s="45">
        <v>0</v>
      </c>
      <c r="CE414" s="45">
        <v>0</v>
      </c>
      <c r="CF414" s="14" t="s">
        <v>8932</v>
      </c>
      <c r="CG414" s="7" t="s">
        <v>8477</v>
      </c>
      <c r="CH414" s="215" t="s">
        <v>8478</v>
      </c>
      <c r="CI414" s="215" t="s">
        <v>8478</v>
      </c>
      <c r="CJ414" s="215" t="s">
        <v>8479</v>
      </c>
      <c r="CK414" s="43" t="s">
        <v>5474</v>
      </c>
      <c r="CL414" s="43" t="s">
        <v>5474</v>
      </c>
      <c r="CM414" s="43" t="s">
        <v>5474</v>
      </c>
      <c r="CN414" s="145">
        <v>1190.8</v>
      </c>
      <c r="CO414" s="145">
        <v>13556.8</v>
      </c>
      <c r="CP414" s="148">
        <v>11661.554555654751</v>
      </c>
      <c r="CQ414" s="189" t="s">
        <v>5474</v>
      </c>
      <c r="CR414" s="189" t="s">
        <v>5474</v>
      </c>
      <c r="CS414" s="99" t="s">
        <v>5474</v>
      </c>
      <c r="CT414" s="167" t="s">
        <v>5474</v>
      </c>
      <c r="CU414" s="43" t="s">
        <v>5474</v>
      </c>
      <c r="CV414" s="43" t="s">
        <v>5474</v>
      </c>
      <c r="CW414" s="43" t="s">
        <v>5474</v>
      </c>
      <c r="CX414" s="43" t="s">
        <v>5474</v>
      </c>
      <c r="CY414" s="43" t="s">
        <v>5474</v>
      </c>
      <c r="CZ414" s="43" t="s">
        <v>5474</v>
      </c>
      <c r="DA414" s="42" t="s">
        <v>5474</v>
      </c>
      <c r="DB414" s="42" t="s">
        <v>5474</v>
      </c>
      <c r="DC414" s="42" t="s">
        <v>5474</v>
      </c>
      <c r="DD414" s="42" t="s">
        <v>5474</v>
      </c>
      <c r="DE414" s="42" t="s">
        <v>5474</v>
      </c>
      <c r="DF414" s="42" t="s">
        <v>5474</v>
      </c>
      <c r="DG414" s="42" t="s">
        <v>5474</v>
      </c>
      <c r="DH414" s="42" t="s">
        <v>5474</v>
      </c>
    </row>
    <row r="415" spans="1:112">
      <c r="A415" s="22">
        <v>1414</v>
      </c>
      <c r="B415" s="7" t="s">
        <v>81</v>
      </c>
      <c r="C415" s="21">
        <v>1.6899999999999998E-2</v>
      </c>
      <c r="D415" s="21">
        <v>0.66969999999999996</v>
      </c>
      <c r="E415" s="21">
        <v>1.61E-2</v>
      </c>
      <c r="F415" s="21">
        <v>0.25509999999999999</v>
      </c>
      <c r="G415" s="21">
        <v>0.2631</v>
      </c>
      <c r="H415" s="21">
        <v>0.75</v>
      </c>
      <c r="I415" s="21">
        <v>0.55559999999999998</v>
      </c>
      <c r="J415" s="21">
        <v>23</v>
      </c>
      <c r="K415" s="21">
        <v>2.81E-2</v>
      </c>
      <c r="L415" s="21">
        <v>7.2400000000000006E-2</v>
      </c>
      <c r="M415" s="21">
        <v>0.12429999999999999</v>
      </c>
      <c r="N415" s="21">
        <v>2.3199999999999998E-2</v>
      </c>
      <c r="O415" s="21">
        <v>0.10390000000000001</v>
      </c>
      <c r="P415" s="21">
        <v>0.1331</v>
      </c>
      <c r="Q415" s="21">
        <v>4.5999999999999999E-3</v>
      </c>
      <c r="R415" s="21">
        <v>3.0999999999999999E-3</v>
      </c>
      <c r="S415" s="21">
        <v>1.4200000000000001E-2</v>
      </c>
      <c r="T415" s="21">
        <v>1.1599999999999999E-2</v>
      </c>
      <c r="U415" s="10">
        <v>0.22</v>
      </c>
      <c r="V415" s="10">
        <v>0.5</v>
      </c>
      <c r="W415" s="7">
        <v>0.23319999999999999</v>
      </c>
      <c r="X415" s="20">
        <v>0.92779999999999996</v>
      </c>
      <c r="Y415" s="75">
        <v>2020</v>
      </c>
      <c r="Z415" s="7">
        <v>0.246</v>
      </c>
      <c r="AA415" s="7">
        <v>0</v>
      </c>
      <c r="AB415" s="51">
        <v>975</v>
      </c>
      <c r="AC415" s="51">
        <v>61</v>
      </c>
      <c r="AD415" s="51"/>
      <c r="AE415" s="51"/>
      <c r="AF415" s="51">
        <v>3</v>
      </c>
      <c r="AG415" s="51"/>
      <c r="AH415" s="20">
        <v>8.0000000000000004E-4</v>
      </c>
      <c r="AI415" s="7" t="s">
        <v>8467</v>
      </c>
      <c r="AJ415" s="67" t="s">
        <v>8494</v>
      </c>
      <c r="AK415" s="44">
        <v>-0.61271676300578026</v>
      </c>
      <c r="AL415" s="44">
        <v>-0.59154929577464765</v>
      </c>
      <c r="AM415" s="44">
        <v>1</v>
      </c>
      <c r="AN415" s="25">
        <v>1.2013888888888888</v>
      </c>
      <c r="AO415" s="25">
        <v>0.24652777777777782</v>
      </c>
      <c r="AP415" s="215">
        <v>14.4</v>
      </c>
      <c r="AQ415" s="215" t="s">
        <v>8552</v>
      </c>
      <c r="AR415" s="44">
        <v>1.4084507042253501E-2</v>
      </c>
      <c r="AS415" s="171" t="s">
        <v>7074</v>
      </c>
      <c r="AT415" s="171" t="s">
        <v>6892</v>
      </c>
      <c r="AU415" s="171" t="s">
        <v>7075</v>
      </c>
      <c r="AV415" s="7" t="s">
        <v>8470</v>
      </c>
      <c r="AW415" s="14" t="s">
        <v>6551</v>
      </c>
      <c r="AX415" s="49" t="s">
        <v>6009</v>
      </c>
      <c r="AY415" s="38" t="s">
        <v>5971</v>
      </c>
      <c r="AZ415" s="14" t="s">
        <v>6038</v>
      </c>
      <c r="BA415" s="49" t="s">
        <v>6039</v>
      </c>
      <c r="BB415" s="38" t="s">
        <v>6047</v>
      </c>
      <c r="BC415" s="7">
        <v>0.3</v>
      </c>
      <c r="BD415" s="14" t="s">
        <v>6056</v>
      </c>
      <c r="BE415" s="49" t="s">
        <v>5967</v>
      </c>
      <c r="BF415" s="38" t="s">
        <v>5961</v>
      </c>
      <c r="BG415" s="7">
        <v>0.2</v>
      </c>
      <c r="BH415" s="45">
        <v>208.14873641535212</v>
      </c>
      <c r="BI415" s="215" t="s">
        <v>8471</v>
      </c>
      <c r="BJ415" s="215" t="s">
        <v>8554</v>
      </c>
      <c r="BK415" s="7">
        <v>0.4</v>
      </c>
      <c r="BL415" s="25">
        <v>2.1276595744680903E-2</v>
      </c>
      <c r="BM415" s="20">
        <v>0.70774999999999999</v>
      </c>
      <c r="BN415" s="20">
        <v>0.70500000000000007</v>
      </c>
      <c r="BO415" s="20">
        <v>0.70999999999999985</v>
      </c>
      <c r="BP415" s="46">
        <v>28.8</v>
      </c>
      <c r="BQ415" s="215" t="s">
        <v>8540</v>
      </c>
      <c r="BR415" s="79">
        <v>-0.44160185185185186</v>
      </c>
      <c r="BS415" s="9">
        <v>1.0284281398264872E-2</v>
      </c>
      <c r="BT415" s="9">
        <v>1.1168000530231703E-2</v>
      </c>
      <c r="BU415" s="47" t="s">
        <v>5993</v>
      </c>
      <c r="BV415" s="47">
        <v>44396</v>
      </c>
      <c r="BW415" s="14" t="s">
        <v>5474</v>
      </c>
      <c r="BX415" s="83">
        <v>-0.32992222222222223</v>
      </c>
      <c r="BY415" s="82">
        <v>0.52</v>
      </c>
      <c r="BZ415" s="46">
        <v>27.692307692307693</v>
      </c>
      <c r="CA415" s="48" t="s">
        <v>8475</v>
      </c>
      <c r="CB415" s="45">
        <v>14040</v>
      </c>
      <c r="CC415" s="45">
        <v>878.4</v>
      </c>
      <c r="CD415" s="45">
        <v>0</v>
      </c>
      <c r="CE415" s="45">
        <v>0</v>
      </c>
      <c r="CF415" s="14" t="s">
        <v>8933</v>
      </c>
      <c r="CG415" s="7" t="s">
        <v>8477</v>
      </c>
      <c r="CH415" s="215" t="s">
        <v>8498</v>
      </c>
      <c r="CI415" s="215" t="s">
        <v>8478</v>
      </c>
      <c r="CJ415" s="215" t="s">
        <v>8479</v>
      </c>
      <c r="CK415" s="43" t="s">
        <v>5474</v>
      </c>
      <c r="CL415" s="43" t="s">
        <v>5474</v>
      </c>
      <c r="CM415" s="43" t="s">
        <v>5474</v>
      </c>
      <c r="CN415" s="145">
        <v>878.4</v>
      </c>
      <c r="CO415" s="145">
        <v>14040</v>
      </c>
      <c r="CP415" s="148">
        <v>2997.3418043810707</v>
      </c>
      <c r="CQ415" s="189" t="s">
        <v>5474</v>
      </c>
      <c r="CR415" s="189" t="s">
        <v>5474</v>
      </c>
      <c r="CS415" s="99" t="s">
        <v>5474</v>
      </c>
      <c r="CT415" s="167" t="s">
        <v>5474</v>
      </c>
      <c r="CU415" s="43" t="s">
        <v>5474</v>
      </c>
      <c r="CV415" s="43" t="s">
        <v>5474</v>
      </c>
      <c r="CW415" s="43" t="s">
        <v>5474</v>
      </c>
      <c r="CX415" s="43" t="s">
        <v>5474</v>
      </c>
      <c r="CY415" s="43" t="s">
        <v>5474</v>
      </c>
      <c r="CZ415" s="43" t="s">
        <v>5474</v>
      </c>
      <c r="DA415" s="42" t="s">
        <v>5474</v>
      </c>
      <c r="DB415" s="42" t="s">
        <v>5474</v>
      </c>
      <c r="DC415" s="42" t="s">
        <v>5474</v>
      </c>
      <c r="DD415" s="42" t="s">
        <v>5474</v>
      </c>
      <c r="DE415" s="42" t="s">
        <v>5474</v>
      </c>
      <c r="DF415" s="42" t="s">
        <v>5474</v>
      </c>
      <c r="DG415" s="42" t="s">
        <v>5474</v>
      </c>
      <c r="DH415" s="42" t="s">
        <v>5474</v>
      </c>
    </row>
    <row r="416" spans="1:112">
      <c r="A416" s="22">
        <v>6510</v>
      </c>
      <c r="B416" s="7" t="s">
        <v>1401</v>
      </c>
      <c r="C416" s="21"/>
      <c r="D416" s="21"/>
      <c r="E416" s="21"/>
      <c r="F416" s="21"/>
      <c r="G416" s="21"/>
      <c r="H416" s="21">
        <v>0.29349999999999998</v>
      </c>
      <c r="I416" s="21">
        <v>-7.0300000000000001E-2</v>
      </c>
      <c r="J416" s="21">
        <v>-6.7599999999999993E-2</v>
      </c>
      <c r="K416" s="21">
        <v>-2E-3</v>
      </c>
      <c r="L416" s="21">
        <v>-2.8999999999999998E-3</v>
      </c>
      <c r="M416" s="21">
        <v>5.5999999999999999E-3</v>
      </c>
      <c r="N416" s="21">
        <v>4.1300000000000003E-2</v>
      </c>
      <c r="O416" s="21">
        <v>-2.0799999999999999E-2</v>
      </c>
      <c r="P416" s="21">
        <v>-8.6E-3</v>
      </c>
      <c r="Q416" s="21">
        <v>6.9999999999999999E-4</v>
      </c>
      <c r="R416" s="21">
        <v>1.1000000000000001E-3</v>
      </c>
      <c r="S416" s="21">
        <v>8.6300000000000002E-2</v>
      </c>
      <c r="T416" s="21">
        <v>0.27629999999999999</v>
      </c>
      <c r="U416" s="10">
        <v>11.72</v>
      </c>
      <c r="V416" s="10">
        <v>27.63</v>
      </c>
      <c r="W416" s="7">
        <v>10</v>
      </c>
      <c r="X416" s="20">
        <v>0.44450000000000001</v>
      </c>
      <c r="Y416" s="75">
        <v>2020</v>
      </c>
      <c r="Z416" s="7">
        <v>12</v>
      </c>
      <c r="AA416" s="7">
        <v>0</v>
      </c>
      <c r="AB416" s="51">
        <v>156</v>
      </c>
      <c r="AC416" s="51">
        <v>-14</v>
      </c>
      <c r="AD416" s="51">
        <v>-178</v>
      </c>
      <c r="AE416" s="51"/>
      <c r="AF416" s="51">
        <v>-21</v>
      </c>
      <c r="AG416" s="51">
        <v>-1</v>
      </c>
      <c r="AH416" s="20">
        <v>1.7999999999999999E-2</v>
      </c>
      <c r="AI416" s="7" t="s">
        <v>8493</v>
      </c>
      <c r="AJ416" s="67" t="s">
        <v>8494</v>
      </c>
      <c r="AK416" s="44">
        <v>-0.89094650205761317</v>
      </c>
      <c r="AL416" s="44">
        <v>-0.68263473053892221</v>
      </c>
      <c r="AM416" s="44">
        <v>0.83333333333333337</v>
      </c>
      <c r="AN416" s="25">
        <v>0.84228769497400346</v>
      </c>
      <c r="AO416" s="25">
        <v>0.28942807625649913</v>
      </c>
      <c r="AP416" s="215">
        <v>577</v>
      </c>
      <c r="AQ416" s="215" t="s">
        <v>8552</v>
      </c>
      <c r="AR416" s="44">
        <v>8.7412587412587402E-3</v>
      </c>
      <c r="AS416" s="171" t="s">
        <v>7074</v>
      </c>
      <c r="AT416" s="171" t="s">
        <v>7040</v>
      </c>
      <c r="AU416" s="171" t="s">
        <v>7113</v>
      </c>
      <c r="AV416" s="7" t="s">
        <v>8470</v>
      </c>
      <c r="AW416" s="14" t="s">
        <v>8292</v>
      </c>
      <c r="AX416" s="49" t="s">
        <v>6009</v>
      </c>
      <c r="AY416" s="38" t="s">
        <v>5971</v>
      </c>
      <c r="AZ416" s="14" t="s">
        <v>6376</v>
      </c>
      <c r="BA416" s="49" t="s">
        <v>6039</v>
      </c>
      <c r="BB416" s="38" t="s">
        <v>6007</v>
      </c>
      <c r="BC416" s="7">
        <v>0.2</v>
      </c>
      <c r="BD416" s="14" t="s">
        <v>5987</v>
      </c>
      <c r="BE416" s="49" t="s">
        <v>5967</v>
      </c>
      <c r="BF416" s="38" t="s">
        <v>6007</v>
      </c>
      <c r="BG416" s="7">
        <v>0.9</v>
      </c>
      <c r="BH416" s="45">
        <v>155.71853644128751</v>
      </c>
      <c r="BI416" s="215" t="s">
        <v>8471</v>
      </c>
      <c r="BJ416" s="215" t="s">
        <v>8520</v>
      </c>
      <c r="BK416" s="7">
        <v>1.3</v>
      </c>
      <c r="BL416" s="25">
        <v>1.7636684303350969E-2</v>
      </c>
      <c r="BM416" s="20">
        <v>0.60000000000000009</v>
      </c>
      <c r="BN416" s="20">
        <v>0.6</v>
      </c>
      <c r="BO416" s="20">
        <v>0.6</v>
      </c>
      <c r="BP416" s="46">
        <v>20.883098081795151</v>
      </c>
      <c r="BQ416" s="215" t="s">
        <v>8553</v>
      </c>
      <c r="BR416" s="79">
        <v>-0.43181975736568451</v>
      </c>
      <c r="BS416" s="9">
        <v>1.14142491726692E-2</v>
      </c>
      <c r="BT416" s="9">
        <v>1.4860294314654521E-2</v>
      </c>
      <c r="BU416" s="47" t="s">
        <v>5993</v>
      </c>
      <c r="BV416" s="47" t="s">
        <v>5993</v>
      </c>
      <c r="BW416" s="14" t="s">
        <v>5474</v>
      </c>
      <c r="BX416" s="83">
        <v>-0.28977469670710571</v>
      </c>
      <c r="BY416" s="82">
        <v>27.32</v>
      </c>
      <c r="BZ416" s="46">
        <v>21.120058565153734</v>
      </c>
      <c r="CA416" s="48" t="s">
        <v>8485</v>
      </c>
      <c r="CB416" s="45">
        <v>90012</v>
      </c>
      <c r="CC416" s="45">
        <v>-8078</v>
      </c>
      <c r="CD416" s="45">
        <v>-102706</v>
      </c>
      <c r="CE416" s="45">
        <v>0</v>
      </c>
      <c r="CF416" s="14" t="s">
        <v>8934</v>
      </c>
      <c r="CG416" s="7" t="s">
        <v>8477</v>
      </c>
      <c r="CH416" s="215" t="s">
        <v>8498</v>
      </c>
      <c r="CI416" s="215" t="s">
        <v>8498</v>
      </c>
      <c r="CJ416" s="215" t="s">
        <v>8479</v>
      </c>
      <c r="CK416" s="43" t="s">
        <v>5474</v>
      </c>
      <c r="CL416" s="43" t="s">
        <v>5474</v>
      </c>
      <c r="CM416" s="43" t="s">
        <v>5474</v>
      </c>
      <c r="CN416" s="145">
        <v>-8078</v>
      </c>
      <c r="CO416" s="145">
        <v>-12694</v>
      </c>
      <c r="CP416" s="148">
        <v>89849.595526622899</v>
      </c>
      <c r="CQ416" s="189" t="s">
        <v>5474</v>
      </c>
      <c r="CR416" s="189" t="s">
        <v>5474</v>
      </c>
      <c r="CS416" s="99" t="s">
        <v>5474</v>
      </c>
      <c r="CT416" s="167" t="s">
        <v>5474</v>
      </c>
      <c r="CU416" s="43" t="s">
        <v>5474</v>
      </c>
      <c r="CV416" s="43" t="s">
        <v>5474</v>
      </c>
      <c r="CW416" s="43" t="s">
        <v>5474</v>
      </c>
      <c r="CX416" s="43" t="s">
        <v>5474</v>
      </c>
      <c r="CY416" s="43" t="s">
        <v>5474</v>
      </c>
      <c r="CZ416" s="43" t="s">
        <v>5474</v>
      </c>
      <c r="DA416" s="42" t="s">
        <v>5474</v>
      </c>
      <c r="DB416" s="42" t="s">
        <v>5474</v>
      </c>
      <c r="DC416" s="42" t="s">
        <v>5474</v>
      </c>
      <c r="DD416" s="42" t="s">
        <v>5474</v>
      </c>
      <c r="DE416" s="42" t="s">
        <v>5474</v>
      </c>
      <c r="DF416" s="42" t="s">
        <v>5474</v>
      </c>
      <c r="DG416" s="42" t="s">
        <v>5474</v>
      </c>
      <c r="DH416" s="42" t="s">
        <v>5474</v>
      </c>
    </row>
    <row r="417" spans="1:112">
      <c r="A417" s="22">
        <v>2539</v>
      </c>
      <c r="B417" s="7" t="s">
        <v>472</v>
      </c>
      <c r="C417" s="21">
        <v>-0.64149999999999996</v>
      </c>
      <c r="D417" s="21">
        <v>-0.99970000000000003</v>
      </c>
      <c r="E417" s="21">
        <v>-0.41839999999999999</v>
      </c>
      <c r="F417" s="21">
        <v>-0.99919999999999998</v>
      </c>
      <c r="G417" s="21">
        <v>-0.92169999999999996</v>
      </c>
      <c r="H417" s="21">
        <v>-0.55169999999999997</v>
      </c>
      <c r="I417" s="21">
        <v>-0.67500000000000004</v>
      </c>
      <c r="J417" s="21">
        <v>0.05</v>
      </c>
      <c r="K417" s="21">
        <v>0.61850000000000005</v>
      </c>
      <c r="L417" s="21">
        <v>0.58109999999999995</v>
      </c>
      <c r="M417" s="21">
        <v>0.17660000000000001</v>
      </c>
      <c r="N417" s="21">
        <v>-0.41070000000000001</v>
      </c>
      <c r="O417" s="21">
        <v>-0.3085</v>
      </c>
      <c r="P417" s="21">
        <v>-6.5799999999999997E-2</v>
      </c>
      <c r="Q417" s="21">
        <v>1.83E-2</v>
      </c>
      <c r="R417" s="21">
        <v>1.09E-2</v>
      </c>
      <c r="S417" s="21">
        <v>0.1565</v>
      </c>
      <c r="T417" s="21">
        <v>8.3699999999999997E-2</v>
      </c>
      <c r="U417" s="10">
        <v>0.42</v>
      </c>
      <c r="V417" s="10">
        <v>2.81</v>
      </c>
      <c r="W417" s="7">
        <v>2.1741000000000001</v>
      </c>
      <c r="X417" s="20">
        <v>0.9052</v>
      </c>
      <c r="Y417" s="75">
        <v>2020</v>
      </c>
      <c r="Z417" s="7">
        <v>0.2</v>
      </c>
      <c r="AA417" s="7">
        <v>1.4</v>
      </c>
      <c r="AB417" s="51">
        <v>-218</v>
      </c>
      <c r="AC417" s="51">
        <v>26</v>
      </c>
      <c r="AD417" s="51"/>
      <c r="AE417" s="51"/>
      <c r="AF417" s="51">
        <v>-3</v>
      </c>
      <c r="AG417" s="51"/>
      <c r="AH417" s="20">
        <v>1.6799999999999999E-2</v>
      </c>
      <c r="AI417" s="7" t="s">
        <v>8487</v>
      </c>
      <c r="AJ417" s="67" t="s">
        <v>8935</v>
      </c>
      <c r="AK417" s="44">
        <v>0.8266666666666671</v>
      </c>
      <c r="AL417" s="44">
        <v>0.87499999999999833</v>
      </c>
      <c r="AM417" s="44">
        <v>0.55555555555555203</v>
      </c>
      <c r="AN417" s="25">
        <v>0.11363636363636363</v>
      </c>
      <c r="AO417" s="25">
        <v>4.8484848484848526E-2</v>
      </c>
      <c r="AP417" s="215">
        <v>33</v>
      </c>
      <c r="AQ417" s="215" t="s">
        <v>8552</v>
      </c>
      <c r="AR417" s="44">
        <v>7.63358778625954E-3</v>
      </c>
      <c r="AS417" s="171" t="s">
        <v>7074</v>
      </c>
      <c r="AT417" s="171" t="s">
        <v>7494</v>
      </c>
      <c r="AU417" s="171" t="s">
        <v>7111</v>
      </c>
      <c r="AV417" s="7" t="s">
        <v>5474</v>
      </c>
      <c r="AW417" s="14" t="s">
        <v>6330</v>
      </c>
      <c r="AX417" s="49" t="s">
        <v>6009</v>
      </c>
      <c r="AY417" s="38" t="s">
        <v>5961</v>
      </c>
      <c r="AZ417" s="14" t="s">
        <v>6271</v>
      </c>
      <c r="BA417" s="49" t="s">
        <v>6039</v>
      </c>
      <c r="BB417" s="38" t="s">
        <v>5961</v>
      </c>
      <c r="BC417" s="7">
        <v>0.7</v>
      </c>
      <c r="BD417" s="14" t="s">
        <v>6179</v>
      </c>
      <c r="BE417" s="49" t="s">
        <v>6009</v>
      </c>
      <c r="BF417" s="38" t="s">
        <v>5961</v>
      </c>
      <c r="BG417" s="7">
        <v>0.7</v>
      </c>
      <c r="BH417" s="45">
        <v>648.15205348824395</v>
      </c>
      <c r="BI417" s="215" t="s">
        <v>8495</v>
      </c>
      <c r="BJ417" s="215" t="s">
        <v>8543</v>
      </c>
      <c r="BK417" s="7">
        <v>2.2000000000000002</v>
      </c>
      <c r="BL417" s="25">
        <v>7.6335877862595417E-3</v>
      </c>
      <c r="BM417" s="20">
        <v>0.34593750000000001</v>
      </c>
      <c r="BN417" s="20">
        <v>6.7500000000000004E-2</v>
      </c>
      <c r="BO417" s="20">
        <v>0.57374999999999998</v>
      </c>
      <c r="BP417" s="46">
        <v>11.743772241992882</v>
      </c>
      <c r="BQ417" s="215" t="s">
        <v>8513</v>
      </c>
      <c r="BR417" s="79">
        <v>-0.57940202020202014</v>
      </c>
      <c r="BS417" s="9">
        <v>5.9682674535783908E-2</v>
      </c>
      <c r="BT417" s="9">
        <v>0.13939514446548307</v>
      </c>
      <c r="BU417" s="47" t="s">
        <v>5993</v>
      </c>
      <c r="BV417" s="47" t="s">
        <v>5993</v>
      </c>
      <c r="BW417" s="14" t="s">
        <v>5474</v>
      </c>
      <c r="BX417" s="83">
        <v>-0.49528242424242436</v>
      </c>
      <c r="BY417" s="82">
        <v>0.91999999999999993</v>
      </c>
      <c r="BZ417" s="46">
        <v>35.869565217391305</v>
      </c>
      <c r="CA417" s="48" t="s">
        <v>8475</v>
      </c>
      <c r="CB417" s="45">
        <v>-7194</v>
      </c>
      <c r="CC417" s="45">
        <v>858</v>
      </c>
      <c r="CD417" s="45">
        <v>0</v>
      </c>
      <c r="CE417" s="45">
        <v>0</v>
      </c>
      <c r="CF417" s="14" t="s">
        <v>8936</v>
      </c>
      <c r="CG417" s="7" t="s">
        <v>8590</v>
      </c>
      <c r="CH417" s="215" t="s">
        <v>8498</v>
      </c>
      <c r="CI417" s="215" t="s">
        <v>8478</v>
      </c>
      <c r="CJ417" s="215" t="s">
        <v>8523</v>
      </c>
      <c r="CK417" s="43" t="s">
        <v>7034</v>
      </c>
      <c r="CL417" s="43" t="s">
        <v>5474</v>
      </c>
      <c r="CM417" s="43" t="s">
        <v>5474</v>
      </c>
      <c r="CN417" s="145">
        <v>858</v>
      </c>
      <c r="CO417" s="145">
        <v>-7194</v>
      </c>
      <c r="CP417" s="148">
        <v>21389.01776511205</v>
      </c>
      <c r="CQ417" s="189">
        <v>0.32303030303030306</v>
      </c>
      <c r="CR417" s="189">
        <v>0.71399999999999997</v>
      </c>
      <c r="CS417" s="99">
        <v>44443</v>
      </c>
      <c r="CT417" s="167" t="s">
        <v>5474</v>
      </c>
      <c r="CU417" s="43" t="s">
        <v>5474</v>
      </c>
      <c r="CV417" s="43" t="s">
        <v>5474</v>
      </c>
      <c r="CW417" s="43" t="s">
        <v>5474</v>
      </c>
      <c r="CX417" s="43" t="s">
        <v>5474</v>
      </c>
      <c r="CY417" s="43" t="s">
        <v>5474</v>
      </c>
      <c r="CZ417" s="43" t="s">
        <v>5474</v>
      </c>
      <c r="DA417" s="42" t="s">
        <v>5474</v>
      </c>
      <c r="DB417" s="42" t="s">
        <v>5474</v>
      </c>
      <c r="DC417" s="42" t="s">
        <v>5474</v>
      </c>
      <c r="DD417" s="42" t="s">
        <v>5474</v>
      </c>
      <c r="DE417" s="42" t="s">
        <v>5474</v>
      </c>
      <c r="DF417" s="42" t="s">
        <v>5474</v>
      </c>
      <c r="DG417" s="42" t="s">
        <v>5474</v>
      </c>
      <c r="DH417" s="42" t="s">
        <v>5474</v>
      </c>
    </row>
    <row r="418" spans="1:112">
      <c r="A418" s="22">
        <v>3455</v>
      </c>
      <c r="B418" s="7" t="s">
        <v>761</v>
      </c>
      <c r="C418" s="21">
        <v>0.19689999999999999</v>
      </c>
      <c r="D418" s="21">
        <v>8.0500000000000002E-2</v>
      </c>
      <c r="E418" s="21">
        <v>0.2225</v>
      </c>
      <c r="F418" s="21">
        <v>-5.4699999999999999E-2</v>
      </c>
      <c r="G418" s="21">
        <v>0.32429999999999998</v>
      </c>
      <c r="H418" s="21">
        <v>1.1324000000000001</v>
      </c>
      <c r="I418" s="21">
        <v>1.9</v>
      </c>
      <c r="J418" s="21">
        <v>8.2608999999999995</v>
      </c>
      <c r="K418" s="21">
        <v>8.5400000000000004E-2</v>
      </c>
      <c r="L418" s="21">
        <v>1.09E-2</v>
      </c>
      <c r="M418" s="21">
        <v>5.1000000000000004E-3</v>
      </c>
      <c r="N418" s="21">
        <v>0.1018</v>
      </c>
      <c r="O418" s="21">
        <v>5.7200000000000001E-2</v>
      </c>
      <c r="P418" s="21">
        <v>0.16980000000000001</v>
      </c>
      <c r="Q418" s="21">
        <v>3.1800000000000002E-2</v>
      </c>
      <c r="R418" s="21">
        <v>1.72E-2</v>
      </c>
      <c r="S418" s="21">
        <v>0.1333</v>
      </c>
      <c r="T418" s="21">
        <v>7.2099999999999997E-2</v>
      </c>
      <c r="U418" s="10">
        <v>2.13</v>
      </c>
      <c r="V418" s="10">
        <v>5.88</v>
      </c>
      <c r="W418" s="7">
        <v>3.1105</v>
      </c>
      <c r="X418" s="20">
        <v>0.74629999999999996</v>
      </c>
      <c r="Y418" s="75">
        <v>2020</v>
      </c>
      <c r="Z418" s="7">
        <v>4</v>
      </c>
      <c r="AA418" s="7">
        <v>0</v>
      </c>
      <c r="AB418" s="51">
        <v>-9</v>
      </c>
      <c r="AC418" s="51">
        <v>13</v>
      </c>
      <c r="AD418" s="51"/>
      <c r="AE418" s="51"/>
      <c r="AF418" s="51"/>
      <c r="AG418" s="51"/>
      <c r="AH418" s="20">
        <v>0</v>
      </c>
      <c r="AI418" s="7" t="s">
        <v>8487</v>
      </c>
      <c r="AJ418" s="67" t="s">
        <v>8468</v>
      </c>
      <c r="AK418" s="44">
        <v>0.63549160671462823</v>
      </c>
      <c r="AL418" s="44">
        <v>0.6944444444444442</v>
      </c>
      <c r="AM418" s="44">
        <v>0.66666666666665875</v>
      </c>
      <c r="AN418" s="25">
        <v>0.34236453201970446</v>
      </c>
      <c r="AO418" s="25">
        <v>5.9113300492610862E-2</v>
      </c>
      <c r="AP418" s="215">
        <v>60.9</v>
      </c>
      <c r="AQ418" s="215" t="s">
        <v>8552</v>
      </c>
      <c r="AR418" s="44">
        <v>4.9504950495049497E-3</v>
      </c>
      <c r="AS418" s="171" t="s">
        <v>7074</v>
      </c>
      <c r="AT418" s="171" t="s">
        <v>7015</v>
      </c>
      <c r="AU418" s="171" t="s">
        <v>6977</v>
      </c>
      <c r="AV418" s="7" t="s">
        <v>5474</v>
      </c>
      <c r="AW418" s="14" t="s">
        <v>6532</v>
      </c>
      <c r="AX418" s="49" t="s">
        <v>6009</v>
      </c>
      <c r="AY418" s="38" t="s">
        <v>5961</v>
      </c>
      <c r="AZ418" s="14" t="s">
        <v>6054</v>
      </c>
      <c r="BA418" s="49" t="s">
        <v>6039</v>
      </c>
      <c r="BB418" s="38" t="s">
        <v>5961</v>
      </c>
      <c r="BC418" s="7">
        <v>0.6</v>
      </c>
      <c r="BD418" s="14" t="s">
        <v>6179</v>
      </c>
      <c r="BE418" s="49" t="s">
        <v>5967</v>
      </c>
      <c r="BF418" s="38" t="s">
        <v>5961</v>
      </c>
      <c r="BG418" s="7">
        <v>0.7</v>
      </c>
      <c r="BH418" s="45">
        <v>124.92919654296203</v>
      </c>
      <c r="BI418" s="215" t="s">
        <v>8495</v>
      </c>
      <c r="BJ418" s="215" t="s">
        <v>8554</v>
      </c>
      <c r="BK418" s="7">
        <v>1.1000000000000001</v>
      </c>
      <c r="BL418" s="25">
        <v>3.2948929159801604E-3</v>
      </c>
      <c r="BM418" s="20">
        <v>0.68681250000000005</v>
      </c>
      <c r="BN418" s="20">
        <v>0.66</v>
      </c>
      <c r="BO418" s="20">
        <v>0.70874999999999988</v>
      </c>
      <c r="BP418" s="46">
        <v>10.357142857142858</v>
      </c>
      <c r="BQ418" s="215" t="s">
        <v>8585</v>
      </c>
      <c r="BR418" s="79">
        <v>0.17030623973727416</v>
      </c>
      <c r="BS418" s="9">
        <v>4.4962503019079003E-2</v>
      </c>
      <c r="BT418" s="9">
        <v>5.9483466711527599E-2</v>
      </c>
      <c r="BU418" s="47" t="s">
        <v>5993</v>
      </c>
      <c r="BV418" s="47" t="s">
        <v>5993</v>
      </c>
      <c r="BW418" s="14" t="s">
        <v>5474</v>
      </c>
      <c r="BX418" s="83">
        <v>0.40436748768472891</v>
      </c>
      <c r="BY418" s="82">
        <v>5.73</v>
      </c>
      <c r="BZ418" s="46">
        <v>10.6282722513089</v>
      </c>
      <c r="CA418" s="48" t="s">
        <v>8475</v>
      </c>
      <c r="CB418" s="45">
        <v>-548.1</v>
      </c>
      <c r="CC418" s="45">
        <v>791.69999999999993</v>
      </c>
      <c r="CD418" s="45">
        <v>0</v>
      </c>
      <c r="CE418" s="45">
        <v>0</v>
      </c>
      <c r="CF418" s="14" t="s">
        <v>8937</v>
      </c>
      <c r="CG418" s="7" t="s">
        <v>8477</v>
      </c>
      <c r="CH418" s="215" t="s">
        <v>8479</v>
      </c>
      <c r="CI418" s="215" t="s">
        <v>8498</v>
      </c>
      <c r="CJ418" s="215" t="s">
        <v>8523</v>
      </c>
      <c r="CK418" s="43" t="s">
        <v>6985</v>
      </c>
      <c r="CL418" s="43" t="s">
        <v>5474</v>
      </c>
      <c r="CM418" s="43" t="s">
        <v>5474</v>
      </c>
      <c r="CN418" s="145">
        <v>791.69999999999993</v>
      </c>
      <c r="CO418" s="145">
        <v>-548.1</v>
      </c>
      <c r="CP418" s="148">
        <v>7608.1880694663878</v>
      </c>
      <c r="CQ418" s="189" t="s">
        <v>5474</v>
      </c>
      <c r="CR418" s="189" t="s">
        <v>5474</v>
      </c>
      <c r="CS418" s="99" t="s">
        <v>5474</v>
      </c>
      <c r="CT418" s="167" t="s">
        <v>5474</v>
      </c>
      <c r="CU418" s="43" t="s">
        <v>5474</v>
      </c>
      <c r="CV418" s="43" t="s">
        <v>5474</v>
      </c>
      <c r="CW418" s="43" t="s">
        <v>5474</v>
      </c>
      <c r="CX418" s="43" t="s">
        <v>5474</v>
      </c>
      <c r="CY418" s="43" t="s">
        <v>5474</v>
      </c>
      <c r="CZ418" s="43" t="s">
        <v>5474</v>
      </c>
      <c r="DA418" s="42" t="s">
        <v>5474</v>
      </c>
      <c r="DB418" s="42" t="s">
        <v>5474</v>
      </c>
      <c r="DC418" s="42" t="s">
        <v>5474</v>
      </c>
      <c r="DD418" s="42" t="s">
        <v>5474</v>
      </c>
      <c r="DE418" s="42" t="s">
        <v>5474</v>
      </c>
      <c r="DF418" s="42" t="s">
        <v>5474</v>
      </c>
      <c r="DG418" s="42" t="s">
        <v>5474</v>
      </c>
      <c r="DH418" s="42" t="s">
        <v>5474</v>
      </c>
    </row>
    <row r="419" spans="1:112">
      <c r="A419" s="22">
        <v>3680</v>
      </c>
      <c r="B419" s="7" t="s">
        <v>859</v>
      </c>
      <c r="C419" s="21">
        <v>0.15060000000000001</v>
      </c>
      <c r="D419" s="21">
        <v>8.4400000000000003E-2</v>
      </c>
      <c r="E419" s="21">
        <v>0.1565</v>
      </c>
      <c r="F419" s="21">
        <v>0.25090000000000001</v>
      </c>
      <c r="G419" s="21">
        <v>2.0500000000000001E-2</v>
      </c>
      <c r="H419" s="21">
        <v>0.5</v>
      </c>
      <c r="I419" s="21">
        <v>-0.67069999999999996</v>
      </c>
      <c r="J419" s="21">
        <v>-0.49719999999999998</v>
      </c>
      <c r="K419" s="21">
        <v>3.8899999999999997E-2</v>
      </c>
      <c r="L419" s="21">
        <v>-5.2200000000000003E-2</v>
      </c>
      <c r="M419" s="21">
        <v>-3.5900000000000001E-2</v>
      </c>
      <c r="N419" s="21">
        <v>2.47E-2</v>
      </c>
      <c r="O419" s="21">
        <v>-0.13159999999999999</v>
      </c>
      <c r="P419" s="21">
        <v>-0.11169999999999999</v>
      </c>
      <c r="Q419" s="21">
        <v>8.8999999999999999E-3</v>
      </c>
      <c r="R419" s="21">
        <v>5.1000000000000004E-3</v>
      </c>
      <c r="S419" s="21">
        <v>8.1799999999999998E-2</v>
      </c>
      <c r="T419" s="21">
        <v>6.0999999999999999E-2</v>
      </c>
      <c r="U419" s="10">
        <v>0.9</v>
      </c>
      <c r="V419" s="10">
        <v>5.42</v>
      </c>
      <c r="W419" s="7">
        <v>1.0899000000000001</v>
      </c>
      <c r="X419" s="20">
        <v>0.71040000000000003</v>
      </c>
      <c r="Y419" s="75">
        <v>2020</v>
      </c>
      <c r="Z419" s="7">
        <v>3.5</v>
      </c>
      <c r="AA419" s="7">
        <v>0</v>
      </c>
      <c r="AB419" s="51">
        <v>80</v>
      </c>
      <c r="AC419" s="51">
        <v>-38</v>
      </c>
      <c r="AD419" s="51">
        <v>8</v>
      </c>
      <c r="AE419" s="51">
        <v>6</v>
      </c>
      <c r="AF419" s="51">
        <v>-48</v>
      </c>
      <c r="AG419" s="51">
        <v>-6</v>
      </c>
      <c r="AH419" s="20">
        <v>0.121</v>
      </c>
      <c r="AI419" s="7" t="s">
        <v>8467</v>
      </c>
      <c r="AJ419" s="67" t="s">
        <v>8494</v>
      </c>
      <c r="AK419" s="44">
        <v>-0.78901734104046239</v>
      </c>
      <c r="AL419" s="44">
        <v>-0.58974358974358976</v>
      </c>
      <c r="AM419" s="44">
        <v>1</v>
      </c>
      <c r="AN419" s="25">
        <v>0.70040485829959509</v>
      </c>
      <c r="AO419" s="25">
        <v>0.23684210526315788</v>
      </c>
      <c r="AP419" s="215">
        <v>247</v>
      </c>
      <c r="AQ419" s="215" t="s">
        <v>8552</v>
      </c>
      <c r="AR419" s="44">
        <v>0.04</v>
      </c>
      <c r="AS419" s="171" t="s">
        <v>7122</v>
      </c>
      <c r="AT419" s="171" t="s">
        <v>7391</v>
      </c>
      <c r="AU419" s="171" t="s">
        <v>6992</v>
      </c>
      <c r="AV419" s="7" t="s">
        <v>8470</v>
      </c>
      <c r="AW419" s="14" t="s">
        <v>6735</v>
      </c>
      <c r="AX419" s="49" t="s">
        <v>6009</v>
      </c>
      <c r="AY419" s="38" t="s">
        <v>5971</v>
      </c>
      <c r="AZ419" s="14" t="s">
        <v>6123</v>
      </c>
      <c r="BA419" s="49" t="s">
        <v>5967</v>
      </c>
      <c r="BB419" s="38" t="s">
        <v>6007</v>
      </c>
      <c r="BC419" s="7">
        <v>0.2</v>
      </c>
      <c r="BD419" s="14" t="s">
        <v>6049</v>
      </c>
      <c r="BE419" s="49" t="s">
        <v>5967</v>
      </c>
      <c r="BF419" s="38" t="s">
        <v>5971</v>
      </c>
      <c r="BG419" s="7">
        <v>0.3</v>
      </c>
      <c r="BH419" s="45">
        <v>402.19399014250411</v>
      </c>
      <c r="BI419" s="215" t="s">
        <v>8471</v>
      </c>
      <c r="BJ419" s="215" t="s">
        <v>8543</v>
      </c>
      <c r="BK419" s="7">
        <v>2.5</v>
      </c>
      <c r="BL419" s="25">
        <v>2.9166666666666667E-2</v>
      </c>
      <c r="BM419" s="20">
        <v>0.59224999999999994</v>
      </c>
      <c r="BN419" s="20">
        <v>0.70499999999999996</v>
      </c>
      <c r="BO419" s="20">
        <v>0.5</v>
      </c>
      <c r="BP419" s="46">
        <v>45.571955719557195</v>
      </c>
      <c r="BQ419" s="215" t="s">
        <v>8540</v>
      </c>
      <c r="BR419" s="79">
        <v>-0.72676923076923072</v>
      </c>
      <c r="BS419" s="9">
        <v>0</v>
      </c>
      <c r="BT419" s="9">
        <v>8.271651325575391E-3</v>
      </c>
      <c r="BU419" s="47" t="s">
        <v>5993</v>
      </c>
      <c r="BV419" s="47">
        <v>44383</v>
      </c>
      <c r="BW419" s="14" t="s">
        <v>5474</v>
      </c>
      <c r="BX419" s="83">
        <v>-0.67212307692307693</v>
      </c>
      <c r="BY419" s="82">
        <v>5.7</v>
      </c>
      <c r="BZ419" s="46">
        <v>43.333333333333329</v>
      </c>
      <c r="CA419" s="48" t="s">
        <v>8526</v>
      </c>
      <c r="CB419" s="45">
        <v>19760</v>
      </c>
      <c r="CC419" s="45">
        <v>-9386</v>
      </c>
      <c r="CD419" s="45">
        <v>1976</v>
      </c>
      <c r="CE419" s="45">
        <v>1482</v>
      </c>
      <c r="CF419" s="14" t="s">
        <v>8938</v>
      </c>
      <c r="CG419" s="7" t="s">
        <v>8477</v>
      </c>
      <c r="CH419" s="215" t="s">
        <v>8498</v>
      </c>
      <c r="CI419" s="215" t="s">
        <v>8478</v>
      </c>
      <c r="CJ419" s="215" t="s">
        <v>8479</v>
      </c>
      <c r="CK419" s="43" t="s">
        <v>5474</v>
      </c>
      <c r="CL419" s="43" t="s">
        <v>5474</v>
      </c>
      <c r="CM419" s="43" t="s">
        <v>5474</v>
      </c>
      <c r="CN419" s="145">
        <v>-7904</v>
      </c>
      <c r="CO419" s="145">
        <v>21736</v>
      </c>
      <c r="CP419" s="148">
        <v>99341.91556519852</v>
      </c>
      <c r="CQ419" s="189" t="s">
        <v>5474</v>
      </c>
      <c r="CR419" s="189" t="s">
        <v>5474</v>
      </c>
      <c r="CS419" s="99" t="s">
        <v>5474</v>
      </c>
      <c r="CT419" s="167" t="s">
        <v>5474</v>
      </c>
      <c r="CU419" s="43" t="s">
        <v>5474</v>
      </c>
      <c r="CV419" s="43" t="s">
        <v>5474</v>
      </c>
      <c r="CW419" s="43" t="s">
        <v>5474</v>
      </c>
      <c r="CX419" s="43" t="s">
        <v>5474</v>
      </c>
      <c r="CY419" s="43" t="s">
        <v>5474</v>
      </c>
      <c r="CZ419" s="43" t="s">
        <v>5474</v>
      </c>
      <c r="DA419" s="42" t="s">
        <v>5474</v>
      </c>
      <c r="DB419" s="42" t="s">
        <v>5474</v>
      </c>
      <c r="DC419" s="42" t="s">
        <v>5474</v>
      </c>
      <c r="DD419" s="42" t="s">
        <v>5474</v>
      </c>
      <c r="DE419" s="42" t="s">
        <v>5474</v>
      </c>
      <c r="DF419" s="42" t="s">
        <v>5474</v>
      </c>
      <c r="DG419" s="42" t="s">
        <v>5474</v>
      </c>
      <c r="DH419" s="42" t="s">
        <v>5474</v>
      </c>
    </row>
    <row r="420" spans="1:112">
      <c r="A420" s="22">
        <v>1455</v>
      </c>
      <c r="B420" s="7" t="s">
        <v>107</v>
      </c>
      <c r="C420" s="21">
        <v>9.1700000000000004E-2</v>
      </c>
      <c r="D420" s="21">
        <v>0.92589999999999995</v>
      </c>
      <c r="E420" s="21">
        <v>0.1018</v>
      </c>
      <c r="F420" s="21">
        <v>0.5353</v>
      </c>
      <c r="G420" s="21">
        <v>0.5474</v>
      </c>
      <c r="H420" s="21">
        <v>0.41670000000000001</v>
      </c>
      <c r="I420" s="21">
        <v>4.6429</v>
      </c>
      <c r="J420" s="21">
        <v>3.8525</v>
      </c>
      <c r="K420" s="21">
        <v>4.7999999999999996E-3</v>
      </c>
      <c r="L420" s="21">
        <v>0.3377</v>
      </c>
      <c r="M420" s="21">
        <v>0.16589999999999999</v>
      </c>
      <c r="N420" s="21">
        <v>1.35E-2</v>
      </c>
      <c r="O420" s="21">
        <v>0.34320000000000001</v>
      </c>
      <c r="P420" s="21">
        <v>0.1588</v>
      </c>
      <c r="Q420" s="21">
        <v>6.9199999999999998E-2</v>
      </c>
      <c r="R420" s="21">
        <v>0.05</v>
      </c>
      <c r="S420" s="21">
        <v>8.0000000000000002E-3</v>
      </c>
      <c r="T420" s="21">
        <v>6.3E-3</v>
      </c>
      <c r="U420" s="10">
        <v>1.74</v>
      </c>
      <c r="V420" s="10">
        <v>2.33</v>
      </c>
      <c r="W420" s="7">
        <v>0.24</v>
      </c>
      <c r="X420" s="20">
        <v>0.85340000000000005</v>
      </c>
      <c r="Y420" s="75">
        <v>2020</v>
      </c>
      <c r="Z420" s="7">
        <v>0.3</v>
      </c>
      <c r="AA420" s="7">
        <v>0</v>
      </c>
      <c r="AB420" s="51">
        <v>7375</v>
      </c>
      <c r="AC420" s="51">
        <v>698</v>
      </c>
      <c r="AD420" s="51"/>
      <c r="AE420" s="51"/>
      <c r="AF420" s="51">
        <v>2</v>
      </c>
      <c r="AG420" s="51">
        <v>6</v>
      </c>
      <c r="AH420" s="20">
        <v>1.32E-2</v>
      </c>
      <c r="AI420" s="7" t="s">
        <v>8481</v>
      </c>
      <c r="AJ420" s="67" t="s">
        <v>8494</v>
      </c>
      <c r="AK420" s="44">
        <v>0.56719273075083687</v>
      </c>
      <c r="AL420" s="44">
        <v>-0.62135922330097115</v>
      </c>
      <c r="AM420" s="44">
        <v>0.87499999999999778</v>
      </c>
      <c r="AN420" s="25">
        <v>1.0641221374045802</v>
      </c>
      <c r="AO420" s="25">
        <v>0.26208651399491106</v>
      </c>
      <c r="AP420" s="215">
        <v>19.649999999999999</v>
      </c>
      <c r="AQ420" s="215" t="s">
        <v>8552</v>
      </c>
      <c r="AR420" s="44">
        <v>2.0779220779220699E-2</v>
      </c>
      <c r="AS420" s="171" t="s">
        <v>7122</v>
      </c>
      <c r="AT420" s="171" t="s">
        <v>7031</v>
      </c>
      <c r="AU420" s="171" t="s">
        <v>7123</v>
      </c>
      <c r="AV420" s="7" t="s">
        <v>8470</v>
      </c>
      <c r="AW420" s="14" t="s">
        <v>6615</v>
      </c>
      <c r="AX420" s="49" t="s">
        <v>6009</v>
      </c>
      <c r="AY420" s="38" t="s">
        <v>5961</v>
      </c>
      <c r="AZ420" s="14" t="s">
        <v>6521</v>
      </c>
      <c r="BA420" s="49" t="s">
        <v>6039</v>
      </c>
      <c r="BB420" s="38" t="s">
        <v>6007</v>
      </c>
      <c r="BC420" s="7">
        <v>0.4</v>
      </c>
      <c r="BD420" s="14" t="s">
        <v>5997</v>
      </c>
      <c r="BE420" s="49" t="s">
        <v>5967</v>
      </c>
      <c r="BF420" s="38" t="s">
        <v>5961</v>
      </c>
      <c r="BG420" s="7">
        <v>0.7</v>
      </c>
      <c r="BH420" s="45">
        <v>4334.7628579581688</v>
      </c>
      <c r="BI420" s="215" t="s">
        <v>8499</v>
      </c>
      <c r="BJ420" s="215" t="s">
        <v>8509</v>
      </c>
      <c r="BK420" s="7">
        <v>0.9</v>
      </c>
      <c r="BL420" s="25">
        <v>1.8134715025906623E-2</v>
      </c>
      <c r="BM420" s="20">
        <v>0.78381250000000002</v>
      </c>
      <c r="BN420" s="20">
        <v>0.79</v>
      </c>
      <c r="BO420" s="20">
        <v>0.77875000000000005</v>
      </c>
      <c r="BP420" s="46">
        <v>8.4334763948497837</v>
      </c>
      <c r="BQ420" s="215" t="s">
        <v>8558</v>
      </c>
      <c r="BR420" s="79">
        <v>0.98330449533503017</v>
      </c>
      <c r="BS420" s="9">
        <v>6.3267290928223918E-3</v>
      </c>
      <c r="BT420" s="9">
        <v>9.3624055003420636E-3</v>
      </c>
      <c r="BU420" s="47" t="s">
        <v>5993</v>
      </c>
      <c r="BV420" s="47" t="s">
        <v>5993</v>
      </c>
      <c r="BW420" s="14" t="s">
        <v>8514</v>
      </c>
      <c r="BX420" s="83">
        <v>1.3799653944020358</v>
      </c>
      <c r="BY420" s="82">
        <v>2.74</v>
      </c>
      <c r="BZ420" s="46">
        <v>7.1715328467153272</v>
      </c>
      <c r="CA420" s="48" t="s">
        <v>8475</v>
      </c>
      <c r="CB420" s="45">
        <v>144918.75</v>
      </c>
      <c r="CC420" s="45">
        <v>13715.699999999999</v>
      </c>
      <c r="CD420" s="45">
        <v>0</v>
      </c>
      <c r="CE420" s="45">
        <v>0</v>
      </c>
      <c r="CF420" s="14" t="s">
        <v>8939</v>
      </c>
      <c r="CG420" s="7" t="s">
        <v>8477</v>
      </c>
      <c r="CH420" s="215" t="s">
        <v>8498</v>
      </c>
      <c r="CI420" s="215" t="s">
        <v>8546</v>
      </c>
      <c r="CJ420" s="215" t="s">
        <v>8479</v>
      </c>
      <c r="CK420" s="43" t="s">
        <v>5474</v>
      </c>
      <c r="CL420" s="43" t="s">
        <v>5474</v>
      </c>
      <c r="CM420" s="43" t="s">
        <v>5474</v>
      </c>
      <c r="CN420" s="145">
        <v>13715.699999999999</v>
      </c>
      <c r="CO420" s="145">
        <v>144918.75</v>
      </c>
      <c r="CP420" s="148">
        <v>85178.090158878011</v>
      </c>
      <c r="CQ420" s="189" t="s">
        <v>5474</v>
      </c>
      <c r="CR420" s="189" t="s">
        <v>5474</v>
      </c>
      <c r="CS420" s="99" t="s">
        <v>5474</v>
      </c>
      <c r="CT420" s="167" t="s">
        <v>8796</v>
      </c>
      <c r="CU420" s="43" t="s">
        <v>5474</v>
      </c>
      <c r="CV420" s="43" t="s">
        <v>5474</v>
      </c>
      <c r="CW420" s="43" t="s">
        <v>5474</v>
      </c>
      <c r="CX420" s="43" t="s">
        <v>5474</v>
      </c>
      <c r="CY420" s="43" t="s">
        <v>5474</v>
      </c>
      <c r="CZ420" s="43" t="s">
        <v>5474</v>
      </c>
      <c r="DA420" s="42" t="s">
        <v>5474</v>
      </c>
      <c r="DB420" s="42" t="s">
        <v>8528</v>
      </c>
      <c r="DC420" s="42" t="s">
        <v>5474</v>
      </c>
      <c r="DD420" s="42" t="s">
        <v>5474</v>
      </c>
      <c r="DE420" s="42" t="s">
        <v>5474</v>
      </c>
      <c r="DF420" s="42" t="s">
        <v>8504</v>
      </c>
      <c r="DG420" s="42" t="s">
        <v>5474</v>
      </c>
      <c r="DH420" s="42" t="s">
        <v>5474</v>
      </c>
    </row>
    <row r="421" spans="1:112">
      <c r="A421" s="22">
        <v>2453</v>
      </c>
      <c r="B421" s="7" t="s">
        <v>414</v>
      </c>
      <c r="C421" s="21">
        <v>-0.1341</v>
      </c>
      <c r="D421" s="21">
        <v>-4.1399999999999999E-2</v>
      </c>
      <c r="E421" s="21">
        <v>-2.5399999999999999E-2</v>
      </c>
      <c r="F421" s="21">
        <v>-0.15670000000000001</v>
      </c>
      <c r="G421" s="21">
        <v>3.2500000000000001E-2</v>
      </c>
      <c r="H421" s="21">
        <v>-6.9800000000000001E-2</v>
      </c>
      <c r="I421" s="21">
        <v>5.2600000000000001E-2</v>
      </c>
      <c r="J421" s="21">
        <v>0.3175</v>
      </c>
      <c r="K421" s="21">
        <v>2.0299999999999999E-2</v>
      </c>
      <c r="L421" s="21">
        <v>1.9599999999999999E-2</v>
      </c>
      <c r="M421" s="21">
        <v>8.6999999999999994E-3</v>
      </c>
      <c r="N421" s="21">
        <v>-1.01E-2</v>
      </c>
      <c r="O421" s="21">
        <v>2.1600000000000001E-2</v>
      </c>
      <c r="P421" s="21">
        <v>1.6799999999999999E-2</v>
      </c>
      <c r="Q421" s="21">
        <v>7.1000000000000004E-3</v>
      </c>
      <c r="R421" s="21">
        <v>2.7000000000000001E-3</v>
      </c>
      <c r="S421" s="21">
        <v>5.6000000000000001E-2</v>
      </c>
      <c r="T421" s="21">
        <v>2.86E-2</v>
      </c>
      <c r="U421" s="10">
        <v>0.83</v>
      </c>
      <c r="V421" s="10">
        <v>1.9</v>
      </c>
      <c r="W421" s="7">
        <v>0.84</v>
      </c>
      <c r="X421" s="20">
        <v>0.79210000000000003</v>
      </c>
      <c r="Y421" s="75">
        <v>2020</v>
      </c>
      <c r="Z421" s="7">
        <v>1.5</v>
      </c>
      <c r="AA421" s="7">
        <v>0</v>
      </c>
      <c r="AB421" s="51">
        <v>34</v>
      </c>
      <c r="AC421" s="51">
        <v>-10</v>
      </c>
      <c r="AD421" s="51"/>
      <c r="AE421" s="51"/>
      <c r="AF421" s="51"/>
      <c r="AG421" s="51"/>
      <c r="AH421" s="20">
        <v>0</v>
      </c>
      <c r="AI421" s="7" t="s">
        <v>8487</v>
      </c>
      <c r="AJ421" s="67" t="s">
        <v>8536</v>
      </c>
      <c r="AK421" s="44">
        <v>0.62456140350877187</v>
      </c>
      <c r="AL421" s="44">
        <v>0.56140350877192957</v>
      </c>
      <c r="AM421" s="44">
        <v>0.89999999999999858</v>
      </c>
      <c r="AN421" s="25">
        <v>0.57809330628803246</v>
      </c>
      <c r="AO421" s="25">
        <v>0.11561866125760641</v>
      </c>
      <c r="AP421" s="215">
        <v>24.65</v>
      </c>
      <c r="AQ421" s="215" t="s">
        <v>8552</v>
      </c>
      <c r="AR421" s="44">
        <v>1.8595041322314002E-2</v>
      </c>
      <c r="AS421" s="171" t="s">
        <v>7122</v>
      </c>
      <c r="AT421" s="171" t="s">
        <v>7058</v>
      </c>
      <c r="AU421" s="171" t="s">
        <v>6992</v>
      </c>
      <c r="AV421" s="7" t="s">
        <v>8470</v>
      </c>
      <c r="AW421" s="14" t="s">
        <v>7575</v>
      </c>
      <c r="AX421" s="49" t="s">
        <v>6009</v>
      </c>
      <c r="AY421" s="38" t="s">
        <v>5961</v>
      </c>
      <c r="AZ421" s="14" t="s">
        <v>6038</v>
      </c>
      <c r="BA421" s="49" t="s">
        <v>5967</v>
      </c>
      <c r="BB421" s="38" t="s">
        <v>6007</v>
      </c>
      <c r="BC421" s="7">
        <v>0.3</v>
      </c>
      <c r="BD421" s="14" t="s">
        <v>6056</v>
      </c>
      <c r="BE421" s="49" t="s">
        <v>5960</v>
      </c>
      <c r="BF421" s="38" t="s">
        <v>5961</v>
      </c>
      <c r="BG421" s="7">
        <v>0.2</v>
      </c>
      <c r="BH421" s="45">
        <v>402.6132080647759</v>
      </c>
      <c r="BI421" s="215" t="s">
        <v>8471</v>
      </c>
      <c r="BJ421" s="215" t="s">
        <v>8554</v>
      </c>
      <c r="BK421" s="7">
        <v>2.6</v>
      </c>
      <c r="BL421" s="25">
        <v>1.8595041322314022E-2</v>
      </c>
      <c r="BM421" s="20">
        <v>0.58062500000000006</v>
      </c>
      <c r="BN421" s="20">
        <v>0.53249999999999997</v>
      </c>
      <c r="BO421" s="20">
        <v>0.62</v>
      </c>
      <c r="BP421" s="46">
        <v>12.973684210526315</v>
      </c>
      <c r="BQ421" s="215" t="s">
        <v>8585</v>
      </c>
      <c r="BR421" s="79">
        <v>-1.9916835699797079E-2</v>
      </c>
      <c r="BS421" s="9">
        <v>2.8062911077700647E-2</v>
      </c>
      <c r="BT421" s="9">
        <v>5.4682037060881594E-2</v>
      </c>
      <c r="BU421" s="47" t="s">
        <v>5993</v>
      </c>
      <c r="BV421" s="47" t="s">
        <v>5993</v>
      </c>
      <c r="BW421" s="14" t="s">
        <v>5474</v>
      </c>
      <c r="BX421" s="83">
        <v>0.17609979716024338</v>
      </c>
      <c r="BY421" s="82">
        <v>1.83</v>
      </c>
      <c r="BZ421" s="46">
        <v>13.469945355191255</v>
      </c>
      <c r="CA421" s="48" t="s">
        <v>8485</v>
      </c>
      <c r="CB421" s="45">
        <v>838.09999999999991</v>
      </c>
      <c r="CC421" s="45">
        <v>-246.5</v>
      </c>
      <c r="CD421" s="45">
        <v>0</v>
      </c>
      <c r="CE421" s="45">
        <v>0</v>
      </c>
      <c r="CF421" s="14" t="s">
        <v>8940</v>
      </c>
      <c r="CG421" s="7" t="s">
        <v>8477</v>
      </c>
      <c r="CH421" s="215" t="s">
        <v>8478</v>
      </c>
      <c r="CI421" s="215" t="s">
        <v>8478</v>
      </c>
      <c r="CJ421" s="215" t="s">
        <v>8479</v>
      </c>
      <c r="CK421" s="43" t="s">
        <v>5474</v>
      </c>
      <c r="CL421" s="43" t="s">
        <v>5474</v>
      </c>
      <c r="CM421" s="43" t="s">
        <v>6903</v>
      </c>
      <c r="CN421" s="145">
        <v>-246.5</v>
      </c>
      <c r="CO421" s="145">
        <v>838.09999999999991</v>
      </c>
      <c r="CP421" s="148">
        <v>9924.4155787967247</v>
      </c>
      <c r="CQ421" s="189" t="s">
        <v>5474</v>
      </c>
      <c r="CR421" s="189" t="s">
        <v>5474</v>
      </c>
      <c r="CS421" s="99" t="s">
        <v>5474</v>
      </c>
      <c r="CT421" s="167" t="s">
        <v>8528</v>
      </c>
      <c r="CU421" s="43" t="s">
        <v>5474</v>
      </c>
      <c r="CV421" s="43" t="s">
        <v>5474</v>
      </c>
      <c r="CW421" s="43" t="s">
        <v>5474</v>
      </c>
      <c r="CX421" s="43" t="s">
        <v>5474</v>
      </c>
      <c r="CY421" s="43" t="s">
        <v>5474</v>
      </c>
      <c r="CZ421" s="43" t="s">
        <v>5474</v>
      </c>
      <c r="DA421" s="42" t="s">
        <v>5474</v>
      </c>
      <c r="DB421" s="42" t="s">
        <v>8528</v>
      </c>
      <c r="DC421" s="42" t="s">
        <v>5474</v>
      </c>
      <c r="DD421" s="42" t="s">
        <v>5474</v>
      </c>
      <c r="DE421" s="42" t="s">
        <v>5474</v>
      </c>
      <c r="DF421" s="42" t="s">
        <v>5474</v>
      </c>
      <c r="DG421" s="42" t="s">
        <v>5474</v>
      </c>
      <c r="DH421" s="42" t="s">
        <v>5474</v>
      </c>
    </row>
    <row r="422" spans="1:112">
      <c r="A422" s="22">
        <v>3711</v>
      </c>
      <c r="B422" s="7" t="s">
        <v>5847</v>
      </c>
      <c r="C422" s="21">
        <v>7.2800000000000004E-2</v>
      </c>
      <c r="D422" s="21">
        <v>0.24529999999999999</v>
      </c>
      <c r="E422" s="21">
        <v>9.8599999999999993E-2</v>
      </c>
      <c r="F422" s="21">
        <v>0.13189999999999999</v>
      </c>
      <c r="G422" s="21">
        <v>0.20910000000000001</v>
      </c>
      <c r="H422" s="21">
        <v>0.20599999999999999</v>
      </c>
      <c r="I422" s="21">
        <v>0.47239999999999999</v>
      </c>
      <c r="J422" s="21">
        <v>0.72160000000000002</v>
      </c>
      <c r="K422" s="21">
        <v>9.9000000000000008E-3</v>
      </c>
      <c r="L422" s="21">
        <v>1.9400000000000001E-2</v>
      </c>
      <c r="M422" s="21">
        <v>5.1999999999999998E-3</v>
      </c>
      <c r="N422" s="21">
        <v>0.01</v>
      </c>
      <c r="O422" s="21">
        <v>2.4199999999999999E-2</v>
      </c>
      <c r="P422" s="21">
        <v>1.4500000000000001E-2</v>
      </c>
      <c r="Q422" s="21">
        <v>1.23E-2</v>
      </c>
      <c r="R422" s="21">
        <v>4.7000000000000002E-3</v>
      </c>
      <c r="S422" s="21">
        <v>5.4399999999999997E-2</v>
      </c>
      <c r="T422" s="21">
        <v>1.95E-2</v>
      </c>
      <c r="U422" s="10">
        <v>4.3899999999999997</v>
      </c>
      <c r="V422" s="10">
        <v>8.27</v>
      </c>
      <c r="W422" s="7">
        <v>2.2374999999999998</v>
      </c>
      <c r="X422" s="20">
        <v>0.52569999999999995</v>
      </c>
      <c r="Y422" s="75">
        <v>2020</v>
      </c>
      <c r="Z422" s="7">
        <v>4.1914999999999996</v>
      </c>
      <c r="AA422" s="7">
        <v>0</v>
      </c>
      <c r="AB422" s="51">
        <v>-6886</v>
      </c>
      <c r="AC422" s="51">
        <v>-1217</v>
      </c>
      <c r="AD422" s="51">
        <v>1202</v>
      </c>
      <c r="AE422" s="51">
        <v>49</v>
      </c>
      <c r="AF422" s="51">
        <v>446</v>
      </c>
      <c r="AG422" s="51">
        <v>-41</v>
      </c>
      <c r="AH422" s="20">
        <v>5.3600000000000002E-2</v>
      </c>
      <c r="AI422" s="7" t="s">
        <v>8487</v>
      </c>
      <c r="AJ422" s="67" t="s">
        <v>8482</v>
      </c>
      <c r="AK422" s="44">
        <v>0.84063745019920322</v>
      </c>
      <c r="AL422" s="44">
        <v>-0.5714285714285714</v>
      </c>
      <c r="AM422" s="44">
        <v>-0.66666666666666663</v>
      </c>
      <c r="AN422" s="25">
        <v>0.61975308641975302</v>
      </c>
      <c r="AO422" s="25">
        <v>0.1728395061728395</v>
      </c>
      <c r="AP422" s="215">
        <v>121.5</v>
      </c>
      <c r="AQ422" s="215" t="s">
        <v>8552</v>
      </c>
      <c r="AR422" s="44">
        <v>1.2500000000000001E-2</v>
      </c>
      <c r="AS422" s="171" t="s">
        <v>7122</v>
      </c>
      <c r="AT422" s="171" t="s">
        <v>7789</v>
      </c>
      <c r="AU422" s="171" t="s">
        <v>7024</v>
      </c>
      <c r="AV422" s="7" t="s">
        <v>5474</v>
      </c>
      <c r="AW422" s="14" t="s">
        <v>6123</v>
      </c>
      <c r="AX422" s="49" t="s">
        <v>6009</v>
      </c>
      <c r="AY422" s="38" t="s">
        <v>5971</v>
      </c>
      <c r="AZ422" s="14" t="s">
        <v>6376</v>
      </c>
      <c r="BA422" s="49" t="s">
        <v>5993</v>
      </c>
      <c r="BB422" s="38" t="s">
        <v>5993</v>
      </c>
      <c r="BC422" s="7">
        <v>0.4</v>
      </c>
      <c r="BD422" s="14" t="s">
        <v>5980</v>
      </c>
      <c r="BE422" s="49" t="s">
        <v>6020</v>
      </c>
      <c r="BF422" s="38" t="s">
        <v>6012</v>
      </c>
      <c r="BG422" s="7">
        <v>0.9</v>
      </c>
      <c r="BH422" s="45">
        <v>7129.821515205891</v>
      </c>
      <c r="BI422" s="215" t="s">
        <v>8499</v>
      </c>
      <c r="BJ422" s="215" t="s">
        <v>8509</v>
      </c>
      <c r="BK422" s="7">
        <v>0.9</v>
      </c>
      <c r="BL422" s="25">
        <v>8.2987551867219917E-3</v>
      </c>
      <c r="BM422" s="20">
        <v>0.66687500000000011</v>
      </c>
      <c r="BN422" s="20">
        <v>0.6875</v>
      </c>
      <c r="BO422" s="20">
        <v>0.65</v>
      </c>
      <c r="BP422" s="46">
        <v>14.691656590084644</v>
      </c>
      <c r="BQ422" s="215" t="s">
        <v>8491</v>
      </c>
      <c r="BR422" s="79">
        <v>-0.14172839506172838</v>
      </c>
      <c r="BS422" s="9">
        <v>1.2492556405112376E-2</v>
      </c>
      <c r="BT422" s="9">
        <v>2.8481326626068837E-2</v>
      </c>
      <c r="BU422" s="47" t="s">
        <v>5993</v>
      </c>
      <c r="BV422" s="47" t="s">
        <v>5993</v>
      </c>
      <c r="BW422" s="14" t="s">
        <v>5474</v>
      </c>
      <c r="BX422" s="83">
        <v>7.2839506172839463E-2</v>
      </c>
      <c r="BY422" s="82">
        <v>8.69</v>
      </c>
      <c r="BZ422" s="46">
        <v>13.981588032220944</v>
      </c>
      <c r="CA422" s="48" t="s">
        <v>8526</v>
      </c>
      <c r="CB422" s="45">
        <v>-836649</v>
      </c>
      <c r="CC422" s="45">
        <v>-147865.5</v>
      </c>
      <c r="CD422" s="45">
        <v>146043</v>
      </c>
      <c r="CE422" s="45">
        <v>5953.5</v>
      </c>
      <c r="CF422" s="14" t="e">
        <v>#N/A</v>
      </c>
      <c r="CG422" s="7" t="s">
        <v>8556</v>
      </c>
      <c r="CH422" s="215" t="s">
        <v>8478</v>
      </c>
      <c r="CI422" s="215" t="s">
        <v>8498</v>
      </c>
      <c r="CJ422" s="215" t="s">
        <v>8523</v>
      </c>
      <c r="CK422" s="43" t="s">
        <v>5474</v>
      </c>
      <c r="CL422" s="43" t="s">
        <v>5474</v>
      </c>
      <c r="CM422" s="43" t="s">
        <v>5474</v>
      </c>
      <c r="CN422" s="145">
        <v>-141912</v>
      </c>
      <c r="CO422" s="145">
        <v>-690606</v>
      </c>
      <c r="CP422" s="148">
        <v>866273.31409751577</v>
      </c>
      <c r="CQ422" s="189" t="s">
        <v>5474</v>
      </c>
      <c r="CR422" s="189" t="s">
        <v>5474</v>
      </c>
      <c r="CS422" s="99" t="s">
        <v>5474</v>
      </c>
      <c r="CT422" s="167" t="s">
        <v>5474</v>
      </c>
      <c r="CU422" s="43" t="s">
        <v>5474</v>
      </c>
      <c r="CV422" s="43" t="s">
        <v>5474</v>
      </c>
      <c r="CW422" s="43" t="s">
        <v>5474</v>
      </c>
      <c r="CX422" s="43" t="s">
        <v>5474</v>
      </c>
      <c r="CY422" s="43" t="s">
        <v>5474</v>
      </c>
      <c r="CZ422" s="43" t="s">
        <v>5474</v>
      </c>
      <c r="DA422" s="42" t="s">
        <v>5474</v>
      </c>
      <c r="DB422" s="42" t="s">
        <v>5474</v>
      </c>
      <c r="DC422" s="42" t="s">
        <v>5474</v>
      </c>
      <c r="DD422" s="42" t="s">
        <v>5474</v>
      </c>
      <c r="DE422" s="42" t="s">
        <v>5474</v>
      </c>
      <c r="DF422" s="42" t="s">
        <v>5474</v>
      </c>
      <c r="DG422" s="42" t="s">
        <v>5474</v>
      </c>
      <c r="DH422" s="42" t="s">
        <v>5474</v>
      </c>
    </row>
    <row r="423" spans="1:112">
      <c r="A423" s="22">
        <v>3611</v>
      </c>
      <c r="B423" s="7" t="s">
        <v>832</v>
      </c>
      <c r="C423" s="21">
        <v>-2.69E-2</v>
      </c>
      <c r="D423" s="21">
        <v>0.20810000000000001</v>
      </c>
      <c r="E423" s="21">
        <v>-3.9199999999999999E-2</v>
      </c>
      <c r="F423" s="21">
        <v>0.14729999999999999</v>
      </c>
      <c r="G423" s="21">
        <v>0.26540000000000002</v>
      </c>
      <c r="H423" s="21">
        <v>0.21310000000000001</v>
      </c>
      <c r="I423" s="21">
        <v>0.52739999999999998</v>
      </c>
      <c r="J423" s="21">
        <v>0.44619999999999999</v>
      </c>
      <c r="K423" s="21">
        <v>-1.14E-2</v>
      </c>
      <c r="L423" s="21">
        <v>-4.4000000000000003E-3</v>
      </c>
      <c r="M423" s="21">
        <v>-9.7000000000000003E-3</v>
      </c>
      <c r="N423" s="21">
        <v>3.8999999999999998E-3</v>
      </c>
      <c r="O423" s="21">
        <v>2.06E-2</v>
      </c>
      <c r="P423" s="21">
        <v>1.47E-2</v>
      </c>
      <c r="Q423" s="21">
        <v>6.1999999999999998E-3</v>
      </c>
      <c r="R423" s="21">
        <v>3.3E-3</v>
      </c>
      <c r="S423" s="21">
        <v>0.25</v>
      </c>
      <c r="T423" s="21">
        <v>0.1229</v>
      </c>
      <c r="U423" s="10">
        <v>9.14</v>
      </c>
      <c r="V423" s="10">
        <v>19.649999999999999</v>
      </c>
      <c r="W423" s="7">
        <v>10.199999999999999</v>
      </c>
      <c r="X423" s="20">
        <v>0.61739999999999995</v>
      </c>
      <c r="Y423" s="75">
        <v>2020</v>
      </c>
      <c r="Z423" s="7">
        <v>10</v>
      </c>
      <c r="AA423" s="7">
        <v>0</v>
      </c>
      <c r="AB423" s="51">
        <v>40</v>
      </c>
      <c r="AC423" s="51">
        <v>-3</v>
      </c>
      <c r="AD423" s="51"/>
      <c r="AE423" s="51"/>
      <c r="AF423" s="51">
        <v>-4</v>
      </c>
      <c r="AG423" s="51"/>
      <c r="AH423" s="20">
        <v>6.9999999999999999E-4</v>
      </c>
      <c r="AI423" s="7" t="s">
        <v>8481</v>
      </c>
      <c r="AJ423" s="67" t="s">
        <v>8494</v>
      </c>
      <c r="AK423" s="44">
        <v>0.59310344827586214</v>
      </c>
      <c r="AL423" s="44">
        <v>-0.5535714285714286</v>
      </c>
      <c r="AM423" s="44">
        <v>-1</v>
      </c>
      <c r="AN423" s="25">
        <v>0.33333333333333331</v>
      </c>
      <c r="AO423" s="25">
        <v>0.12873563218390804</v>
      </c>
      <c r="AP423" s="215">
        <v>217.5</v>
      </c>
      <c r="AQ423" s="215" t="s">
        <v>8552</v>
      </c>
      <c r="AR423" s="44">
        <v>6.9444444444444397E-3</v>
      </c>
      <c r="AS423" s="171" t="s">
        <v>7122</v>
      </c>
      <c r="AT423" s="171" t="s">
        <v>7264</v>
      </c>
      <c r="AU423" s="171" t="s">
        <v>7320</v>
      </c>
      <c r="AV423" s="7" t="s">
        <v>8470</v>
      </c>
      <c r="AW423" s="14" t="s">
        <v>6392</v>
      </c>
      <c r="AX423" s="49" t="s">
        <v>6009</v>
      </c>
      <c r="AY423" s="38" t="s">
        <v>5971</v>
      </c>
      <c r="AZ423" s="14" t="s">
        <v>6241</v>
      </c>
      <c r="BA423" s="49" t="s">
        <v>5967</v>
      </c>
      <c r="BB423" s="38" t="s">
        <v>5971</v>
      </c>
      <c r="BC423" s="7">
        <v>0.4</v>
      </c>
      <c r="BD423" s="14" t="s">
        <v>6001</v>
      </c>
      <c r="BE423" s="49" t="s">
        <v>5960</v>
      </c>
      <c r="BF423" s="38" t="s">
        <v>5961</v>
      </c>
      <c r="BG423" s="7">
        <v>0.5</v>
      </c>
      <c r="BH423" s="45">
        <v>77.627772896839076</v>
      </c>
      <c r="BI423" s="215" t="s">
        <v>8495</v>
      </c>
      <c r="BJ423" s="215" t="s">
        <v>8554</v>
      </c>
      <c r="BK423" s="7">
        <v>1.9</v>
      </c>
      <c r="BL423" s="25">
        <v>0</v>
      </c>
      <c r="BM423" s="20">
        <v>0.65400000000000014</v>
      </c>
      <c r="BN423" s="20">
        <v>0.66500000000000004</v>
      </c>
      <c r="BO423" s="20">
        <v>0.64500000000000002</v>
      </c>
      <c r="BP423" s="46">
        <v>11.068702290076336</v>
      </c>
      <c r="BQ423" s="215" t="s">
        <v>8558</v>
      </c>
      <c r="BR423" s="79">
        <v>-1.8783448275862036E-2</v>
      </c>
      <c r="BS423" s="9">
        <v>4.0807825942375198E-2</v>
      </c>
      <c r="BT423" s="9">
        <v>3.9893633736892253E-2</v>
      </c>
      <c r="BU423" s="47" t="s">
        <v>5993</v>
      </c>
      <c r="BV423" s="47" t="s">
        <v>5993</v>
      </c>
      <c r="BW423" s="14" t="s">
        <v>5474</v>
      </c>
      <c r="BX423" s="83">
        <v>0.17745986206896541</v>
      </c>
      <c r="BY423" s="82">
        <v>20.740000000000002</v>
      </c>
      <c r="BZ423" s="46">
        <v>10.486981677917067</v>
      </c>
      <c r="CA423" s="48" t="s">
        <v>8485</v>
      </c>
      <c r="CB423" s="45">
        <v>8700</v>
      </c>
      <c r="CC423" s="45">
        <v>-652.5</v>
      </c>
      <c r="CD423" s="45">
        <v>0</v>
      </c>
      <c r="CE423" s="45">
        <v>0</v>
      </c>
      <c r="CF423" s="14" t="s">
        <v>8941</v>
      </c>
      <c r="CG423" s="7" t="s">
        <v>8556</v>
      </c>
      <c r="CH423" s="215" t="s">
        <v>8479</v>
      </c>
      <c r="CI423" s="215" t="s">
        <v>8479</v>
      </c>
      <c r="CJ423" s="215" t="s">
        <v>8479</v>
      </c>
      <c r="CK423" s="43" t="s">
        <v>5474</v>
      </c>
      <c r="CL423" s="43" t="s">
        <v>5474</v>
      </c>
      <c r="CM423" s="43" t="s">
        <v>5474</v>
      </c>
      <c r="CN423" s="145">
        <v>-652.5</v>
      </c>
      <c r="CO423" s="145">
        <v>8700</v>
      </c>
      <c r="CP423" s="148">
        <v>16884.040605062499</v>
      </c>
      <c r="CQ423" s="189" t="s">
        <v>5474</v>
      </c>
      <c r="CR423" s="189" t="s">
        <v>5474</v>
      </c>
      <c r="CS423" s="99" t="s">
        <v>5474</v>
      </c>
      <c r="CT423" s="167" t="s">
        <v>5474</v>
      </c>
      <c r="CU423" s="43" t="s">
        <v>5474</v>
      </c>
      <c r="CV423" s="43" t="s">
        <v>5474</v>
      </c>
      <c r="CW423" s="43" t="s">
        <v>5474</v>
      </c>
      <c r="CX423" s="43" t="s">
        <v>5474</v>
      </c>
      <c r="CY423" s="43" t="s">
        <v>5474</v>
      </c>
      <c r="CZ423" s="43" t="s">
        <v>5474</v>
      </c>
      <c r="DA423" s="42" t="s">
        <v>5474</v>
      </c>
      <c r="DB423" s="42" t="s">
        <v>5474</v>
      </c>
      <c r="DC423" s="42" t="s">
        <v>5474</v>
      </c>
      <c r="DD423" s="42" t="s">
        <v>5474</v>
      </c>
      <c r="DE423" s="42" t="s">
        <v>5474</v>
      </c>
      <c r="DF423" s="42" t="s">
        <v>5474</v>
      </c>
      <c r="DG423" s="42" t="s">
        <v>5474</v>
      </c>
      <c r="DH423" s="42" t="s">
        <v>5474</v>
      </c>
    </row>
    <row r="424" spans="1:112">
      <c r="A424" s="22">
        <v>1815</v>
      </c>
      <c r="B424" s="7" t="s">
        <v>243</v>
      </c>
      <c r="C424" s="21">
        <v>-8.4699999999999998E-2</v>
      </c>
      <c r="D424" s="21">
        <v>1.1591</v>
      </c>
      <c r="E424" s="21">
        <v>-3.1600000000000003E-2</v>
      </c>
      <c r="F424" s="21">
        <v>0.87529999999999997</v>
      </c>
      <c r="G424" s="21">
        <v>0.58930000000000005</v>
      </c>
      <c r="H424" s="21">
        <v>40</v>
      </c>
      <c r="I424" s="21">
        <v>1.82</v>
      </c>
      <c r="J424" s="21">
        <v>1.4773000000000001</v>
      </c>
      <c r="K424" s="21">
        <v>0.11840000000000001</v>
      </c>
      <c r="L424" s="21">
        <v>0.34510000000000002</v>
      </c>
      <c r="M424" s="21">
        <v>3.0499999999999999E-2</v>
      </c>
      <c r="N424" s="21">
        <v>0.12520000000000001</v>
      </c>
      <c r="O424" s="21">
        <v>0.38009999999999999</v>
      </c>
      <c r="P424" s="21">
        <v>2.86E-2</v>
      </c>
      <c r="Q424" s="21">
        <v>2.0500000000000001E-2</v>
      </c>
      <c r="R424" s="21">
        <v>9.1999999999999998E-3</v>
      </c>
      <c r="S424" s="21">
        <v>2.0400000000000001E-2</v>
      </c>
      <c r="T424" s="21">
        <v>2.06E-2</v>
      </c>
      <c r="U424" s="10">
        <v>0.42</v>
      </c>
      <c r="V424" s="10">
        <v>0.14000000000000001</v>
      </c>
      <c r="W424" s="7">
        <v>0.35</v>
      </c>
      <c r="X424" s="20">
        <v>0.53859999999999997</v>
      </c>
      <c r="Y424" s="75"/>
      <c r="Z424" s="7"/>
      <c r="AA424" s="7"/>
      <c r="AB424" s="51">
        <v>3282</v>
      </c>
      <c r="AC424" s="51">
        <v>-1109</v>
      </c>
      <c r="AD424" s="51"/>
      <c r="AE424" s="51"/>
      <c r="AF424" s="51">
        <v>-74</v>
      </c>
      <c r="AG424" s="51">
        <v>-125</v>
      </c>
      <c r="AH424" s="20">
        <v>0.32179999999999997</v>
      </c>
      <c r="AI424" s="7" t="s">
        <v>8487</v>
      </c>
      <c r="AJ424" s="67" t="s">
        <v>8494</v>
      </c>
      <c r="AK424" s="44">
        <v>0.60967993754879002</v>
      </c>
      <c r="AL424" s="44">
        <v>-0.67391304347826075</v>
      </c>
      <c r="AM424" s="44">
        <v>0.84615384615384914</v>
      </c>
      <c r="AN424" s="25">
        <v>0.71966292134831455</v>
      </c>
      <c r="AO424" s="25">
        <v>0.25842696629213469</v>
      </c>
      <c r="AP424" s="215">
        <v>17.8</v>
      </c>
      <c r="AQ424" s="215" t="s">
        <v>8552</v>
      </c>
      <c r="AR424" s="44">
        <v>3.7900874635568502E-2</v>
      </c>
      <c r="AS424" s="171" t="s">
        <v>6928</v>
      </c>
      <c r="AT424" s="171" t="s">
        <v>7138</v>
      </c>
      <c r="AU424" s="171" t="s">
        <v>7326</v>
      </c>
      <c r="AV424" s="7" t="s">
        <v>8470</v>
      </c>
      <c r="AW424" s="14" t="s">
        <v>6941</v>
      </c>
      <c r="AX424" s="49" t="s">
        <v>6009</v>
      </c>
      <c r="AY424" s="38" t="s">
        <v>5971</v>
      </c>
      <c r="AZ424" s="14" t="s">
        <v>6123</v>
      </c>
      <c r="BA424" s="49" t="s">
        <v>5967</v>
      </c>
      <c r="BB424" s="38" t="s">
        <v>5971</v>
      </c>
      <c r="BC424" s="7">
        <v>0.3</v>
      </c>
      <c r="BD424" s="14" t="s">
        <v>6118</v>
      </c>
      <c r="BE424" s="49" t="s">
        <v>5960</v>
      </c>
      <c r="BF424" s="38" t="s">
        <v>5961</v>
      </c>
      <c r="BG424" s="7">
        <v>0.2</v>
      </c>
      <c r="BH424" s="45">
        <v>5462.5824705238756</v>
      </c>
      <c r="BI424" s="215" t="s">
        <v>8499</v>
      </c>
      <c r="BJ424" s="215" t="s">
        <v>8520</v>
      </c>
      <c r="BK424" s="7">
        <v>1.5</v>
      </c>
      <c r="BL424" s="25">
        <v>3.1884057971014533E-2</v>
      </c>
      <c r="BM424" s="20">
        <v>0.79574999999999996</v>
      </c>
      <c r="BN424" s="20">
        <v>0.78749999999999987</v>
      </c>
      <c r="BO424" s="20">
        <v>0.80249999999999988</v>
      </c>
      <c r="BP424" s="46">
        <v>127.14285714285714</v>
      </c>
      <c r="BQ424" s="215" t="s">
        <v>8473</v>
      </c>
      <c r="BR424" s="79" t="s">
        <v>8473</v>
      </c>
      <c r="BS424" s="9">
        <v>1.3732585721841994E-2</v>
      </c>
      <c r="BT424" s="9">
        <v>0</v>
      </c>
      <c r="BU424" s="47" t="s">
        <v>5993</v>
      </c>
      <c r="BV424" s="47" t="s">
        <v>5993</v>
      </c>
      <c r="BW424" s="14" t="s">
        <v>5474</v>
      </c>
      <c r="BX424" s="83" t="s">
        <v>8473</v>
      </c>
      <c r="BY424" s="82" t="s">
        <v>8473</v>
      </c>
      <c r="BZ424" s="46" t="s">
        <v>8473</v>
      </c>
      <c r="CA424" s="48" t="s">
        <v>8485</v>
      </c>
      <c r="CB424" s="45">
        <v>58419.600000000006</v>
      </c>
      <c r="CC424" s="45">
        <v>-19740.2</v>
      </c>
      <c r="CD424" s="45">
        <v>0</v>
      </c>
      <c r="CE424" s="45">
        <v>0</v>
      </c>
      <c r="CF424" s="14" t="s">
        <v>8942</v>
      </c>
      <c r="CG424" s="7" t="s">
        <v>8477</v>
      </c>
      <c r="CH424" s="215" t="s">
        <v>8498</v>
      </c>
      <c r="CI424" s="215" t="s">
        <v>8478</v>
      </c>
      <c r="CJ424" s="215" t="s">
        <v>8479</v>
      </c>
      <c r="CK424" s="43" t="s">
        <v>5474</v>
      </c>
      <c r="CL424" s="43" t="s">
        <v>5474</v>
      </c>
      <c r="CM424" s="43" t="s">
        <v>5474</v>
      </c>
      <c r="CN424" s="145">
        <v>-19740.2</v>
      </c>
      <c r="CO424" s="145">
        <v>58419.600000000006</v>
      </c>
      <c r="CP424" s="148">
        <v>97233.967975324995</v>
      </c>
      <c r="CQ424" s="189">
        <v>3.8202247191011215E-2</v>
      </c>
      <c r="CR424" s="189">
        <v>0</v>
      </c>
      <c r="CS424" s="99">
        <v>44403</v>
      </c>
      <c r="CT424" s="167" t="s">
        <v>5474</v>
      </c>
      <c r="CU424" s="43" t="s">
        <v>5474</v>
      </c>
      <c r="CV424" s="43" t="s">
        <v>5474</v>
      </c>
      <c r="CW424" s="43" t="s">
        <v>5474</v>
      </c>
      <c r="CX424" s="43" t="s">
        <v>5474</v>
      </c>
      <c r="CY424" s="43" t="s">
        <v>5474</v>
      </c>
      <c r="CZ424" s="43" t="s">
        <v>5474</v>
      </c>
      <c r="DA424" s="42" t="s">
        <v>5474</v>
      </c>
      <c r="DB424" s="42" t="s">
        <v>5474</v>
      </c>
      <c r="DC424" s="42" t="s">
        <v>5474</v>
      </c>
      <c r="DD424" s="42" t="s">
        <v>5474</v>
      </c>
      <c r="DE424" s="42" t="s">
        <v>5474</v>
      </c>
      <c r="DF424" s="42" t="s">
        <v>5474</v>
      </c>
      <c r="DG424" s="42" t="s">
        <v>5474</v>
      </c>
      <c r="DH424" s="42" t="s">
        <v>5474</v>
      </c>
    </row>
    <row r="425" spans="1:112">
      <c r="A425" s="22">
        <v>2375</v>
      </c>
      <c r="B425" s="7" t="s">
        <v>1103</v>
      </c>
      <c r="C425" s="21">
        <v>2.41E-2</v>
      </c>
      <c r="D425" s="21">
        <v>0.82550000000000001</v>
      </c>
      <c r="E425" s="21">
        <v>4.5499999999999999E-2</v>
      </c>
      <c r="F425" s="21">
        <v>0.81240000000000001</v>
      </c>
      <c r="G425" s="21">
        <v>0.81510000000000005</v>
      </c>
      <c r="H425" s="21">
        <v>0.4778</v>
      </c>
      <c r="I425" s="21">
        <v>1.8602000000000001</v>
      </c>
      <c r="J425" s="21">
        <v>1.9733000000000001</v>
      </c>
      <c r="K425" s="21">
        <v>4.8899999999999999E-2</v>
      </c>
      <c r="L425" s="21">
        <v>-3.5999999999999999E-3</v>
      </c>
      <c r="M425" s="21">
        <v>-9.4000000000000004E-3</v>
      </c>
      <c r="N425" s="21">
        <v>7.0499999999999993E-2</v>
      </c>
      <c r="O425" s="21">
        <v>3.6799999999999999E-2</v>
      </c>
      <c r="P425" s="21">
        <v>2.1399999999999999E-2</v>
      </c>
      <c r="Q425" s="21">
        <v>1.6000000000000001E-3</v>
      </c>
      <c r="R425" s="21">
        <v>-8.0000000000000004E-4</v>
      </c>
      <c r="S425" s="21">
        <v>0.15210000000000001</v>
      </c>
      <c r="T425" s="21">
        <v>7.9000000000000001E-2</v>
      </c>
      <c r="U425" s="10">
        <v>4.46</v>
      </c>
      <c r="V425" s="10">
        <v>6.45</v>
      </c>
      <c r="W425" s="7">
        <v>1.7</v>
      </c>
      <c r="X425" s="20">
        <v>0.47070000000000001</v>
      </c>
      <c r="Y425" s="75">
        <v>2020</v>
      </c>
      <c r="Z425" s="7">
        <v>2</v>
      </c>
      <c r="AA425" s="7">
        <v>0</v>
      </c>
      <c r="AB425" s="51">
        <v>2074</v>
      </c>
      <c r="AC425" s="51">
        <v>231</v>
      </c>
      <c r="AD425" s="51">
        <v>-1289</v>
      </c>
      <c r="AE425" s="51"/>
      <c r="AF425" s="51">
        <v>60</v>
      </c>
      <c r="AG425" s="51">
        <v>5</v>
      </c>
      <c r="AH425" s="20">
        <v>1.0999999999999999E-2</v>
      </c>
      <c r="AI425" s="7" t="s">
        <v>8487</v>
      </c>
      <c r="AJ425" s="67" t="s">
        <v>8494</v>
      </c>
      <c r="AK425" s="44">
        <v>0.60909090909090913</v>
      </c>
      <c r="AL425" s="44">
        <v>0.52054794520547953</v>
      </c>
      <c r="AM425" s="44">
        <v>0.85714285714285721</v>
      </c>
      <c r="AN425" s="25">
        <v>1.0628019323671498</v>
      </c>
      <c r="AO425" s="25">
        <v>0.21159420289855077</v>
      </c>
      <c r="AP425" s="215">
        <v>103.5</v>
      </c>
      <c r="AQ425" s="215" t="s">
        <v>8552</v>
      </c>
      <c r="AR425" s="44">
        <v>2.9850746268656699E-2</v>
      </c>
      <c r="AS425" s="171" t="s">
        <v>6928</v>
      </c>
      <c r="AT425" s="171" t="s">
        <v>7045</v>
      </c>
      <c r="AU425" s="171" t="s">
        <v>6930</v>
      </c>
      <c r="AV425" s="7" t="s">
        <v>8470</v>
      </c>
      <c r="AW425" s="14" t="s">
        <v>7512</v>
      </c>
      <c r="AX425" s="49" t="s">
        <v>6009</v>
      </c>
      <c r="AY425" s="38" t="s">
        <v>5971</v>
      </c>
      <c r="AZ425" s="14" t="s">
        <v>6038</v>
      </c>
      <c r="BA425" s="49" t="s">
        <v>5993</v>
      </c>
      <c r="BB425" s="38" t="s">
        <v>5993</v>
      </c>
      <c r="BC425" s="7">
        <v>0.3</v>
      </c>
      <c r="BD425" s="14" t="s">
        <v>6189</v>
      </c>
      <c r="BE425" s="49" t="s">
        <v>5967</v>
      </c>
      <c r="BF425" s="38" t="s">
        <v>5961</v>
      </c>
      <c r="BG425" s="7">
        <v>0.4</v>
      </c>
      <c r="BH425" s="45">
        <v>1874.7179310471677</v>
      </c>
      <c r="BI425" s="215" t="s">
        <v>8489</v>
      </c>
      <c r="BJ425" s="215" t="s">
        <v>8520</v>
      </c>
      <c r="BK425" s="7">
        <v>1.3</v>
      </c>
      <c r="BL425" s="25">
        <v>2.9850746268656716E-2</v>
      </c>
      <c r="BM425" s="20">
        <v>0.72787500000000005</v>
      </c>
      <c r="BN425" s="20">
        <v>0.79249999999999998</v>
      </c>
      <c r="BO425" s="20">
        <v>0.67499999999999993</v>
      </c>
      <c r="BP425" s="46">
        <v>16.046511627906977</v>
      </c>
      <c r="BQ425" s="215" t="s">
        <v>8521</v>
      </c>
      <c r="BR425" s="79">
        <v>-0.12347826086956523</v>
      </c>
      <c r="BS425" s="9">
        <v>1.0513616118652758E-2</v>
      </c>
      <c r="BT425" s="9">
        <v>1.3395308940284067E-2</v>
      </c>
      <c r="BU425" s="47">
        <v>44434</v>
      </c>
      <c r="BV425" s="47">
        <v>44440</v>
      </c>
      <c r="BW425" s="14" t="s">
        <v>5474</v>
      </c>
      <c r="BX425" s="83">
        <v>9.5652173913043537E-2</v>
      </c>
      <c r="BY425" s="82">
        <v>7.5600000000000005</v>
      </c>
      <c r="BZ425" s="46">
        <v>13.69047619047619</v>
      </c>
      <c r="CA425" s="48" t="s">
        <v>8475</v>
      </c>
      <c r="CB425" s="45">
        <v>214659</v>
      </c>
      <c r="CC425" s="45">
        <v>23908.5</v>
      </c>
      <c r="CD425" s="45">
        <v>-133411.5</v>
      </c>
      <c r="CE425" s="45">
        <v>0</v>
      </c>
      <c r="CF425" s="14" t="s">
        <v>8943</v>
      </c>
      <c r="CG425" s="7" t="s">
        <v>8477</v>
      </c>
      <c r="CH425" s="215" t="s">
        <v>8478</v>
      </c>
      <c r="CI425" s="215" t="s">
        <v>8478</v>
      </c>
      <c r="CJ425" s="215" t="s">
        <v>8546</v>
      </c>
      <c r="CK425" s="43" t="s">
        <v>5474</v>
      </c>
      <c r="CL425" s="43" t="s">
        <v>5474</v>
      </c>
      <c r="CM425" s="43" t="s">
        <v>5474</v>
      </c>
      <c r="CN425" s="145">
        <v>23908.5</v>
      </c>
      <c r="CO425" s="145">
        <v>81247.5</v>
      </c>
      <c r="CP425" s="148">
        <v>194033.30586338186</v>
      </c>
      <c r="CQ425" s="189" t="s">
        <v>5474</v>
      </c>
      <c r="CR425" s="189" t="s">
        <v>5474</v>
      </c>
      <c r="CS425" s="99" t="s">
        <v>5474</v>
      </c>
      <c r="CT425" s="167" t="s">
        <v>5474</v>
      </c>
      <c r="CU425" s="43" t="s">
        <v>5474</v>
      </c>
      <c r="CV425" s="43" t="s">
        <v>5474</v>
      </c>
      <c r="CW425" s="43" t="s">
        <v>5474</v>
      </c>
      <c r="CX425" s="43" t="s">
        <v>5474</v>
      </c>
      <c r="CY425" s="43" t="s">
        <v>5474</v>
      </c>
      <c r="CZ425" s="43" t="s">
        <v>5474</v>
      </c>
      <c r="DA425" s="42" t="s">
        <v>5474</v>
      </c>
      <c r="DB425" s="42" t="s">
        <v>5474</v>
      </c>
      <c r="DC425" s="42" t="s">
        <v>5474</v>
      </c>
      <c r="DD425" s="42" t="s">
        <v>5474</v>
      </c>
      <c r="DE425" s="42" t="s">
        <v>5474</v>
      </c>
      <c r="DF425" s="42" t="s">
        <v>5474</v>
      </c>
      <c r="DG425" s="42" t="s">
        <v>5474</v>
      </c>
      <c r="DH425" s="42" t="s">
        <v>5474</v>
      </c>
    </row>
    <row r="426" spans="1:112">
      <c r="A426" s="22">
        <v>6235</v>
      </c>
      <c r="B426" s="7" t="s">
        <v>1318</v>
      </c>
      <c r="C426" s="21">
        <v>1.11E-2</v>
      </c>
      <c r="D426" s="21">
        <v>0.5373</v>
      </c>
      <c r="E426" s="21">
        <v>1.6E-2</v>
      </c>
      <c r="F426" s="21">
        <v>0.35110000000000002</v>
      </c>
      <c r="G426" s="21">
        <v>0.56069999999999998</v>
      </c>
      <c r="H426" s="21">
        <v>0.125</v>
      </c>
      <c r="I426" s="21">
        <v>-0.94840000000000002</v>
      </c>
      <c r="J426" s="21">
        <v>-0.89849999999999997</v>
      </c>
      <c r="K426" s="21">
        <v>1.9199999999999998E-2</v>
      </c>
      <c r="L426" s="21">
        <v>7.3899999999999993E-2</v>
      </c>
      <c r="M426" s="21">
        <v>0.1037</v>
      </c>
      <c r="N426" s="21">
        <v>1.1000000000000001E-3</v>
      </c>
      <c r="O426" s="21">
        <v>0.2157</v>
      </c>
      <c r="P426" s="21">
        <v>0.14580000000000001</v>
      </c>
      <c r="Q426" s="21">
        <v>-3.44E-2</v>
      </c>
      <c r="R426" s="21">
        <v>-2.0799999999999999E-2</v>
      </c>
      <c r="S426" s="21">
        <v>0.1759</v>
      </c>
      <c r="T426" s="21">
        <v>2.3300000000000001E-2</v>
      </c>
      <c r="U426" s="10">
        <v>0.34</v>
      </c>
      <c r="V426" s="10">
        <v>0.83</v>
      </c>
      <c r="W426" s="7">
        <v>0.67659999999999998</v>
      </c>
      <c r="X426" s="20">
        <v>0.3705</v>
      </c>
      <c r="Y426" s="75">
        <v>2020</v>
      </c>
      <c r="Z426" s="7">
        <v>0.59809999999999997</v>
      </c>
      <c r="AA426" s="7">
        <v>0</v>
      </c>
      <c r="AB426" s="51">
        <v>33</v>
      </c>
      <c r="AC426" s="51">
        <v>52</v>
      </c>
      <c r="AD426" s="51"/>
      <c r="AE426" s="51"/>
      <c r="AF426" s="51"/>
      <c r="AG426" s="51"/>
      <c r="AH426" s="20">
        <v>3.0000000000000001E-3</v>
      </c>
      <c r="AI426" s="7" t="s">
        <v>8467</v>
      </c>
      <c r="AJ426" s="67" t="s">
        <v>8494</v>
      </c>
      <c r="AK426" s="44">
        <v>-0.69999999999999984</v>
      </c>
      <c r="AL426" s="44">
        <v>-0.69863013698630083</v>
      </c>
      <c r="AM426" s="44">
        <v>1</v>
      </c>
      <c r="AN426" s="25">
        <v>0.56818181818181823</v>
      </c>
      <c r="AO426" s="25">
        <v>0.20738636363636354</v>
      </c>
      <c r="AP426" s="215">
        <v>17.600000000000001</v>
      </c>
      <c r="AQ426" s="215" t="s">
        <v>8552</v>
      </c>
      <c r="AR426" s="44">
        <v>2.62390670553935E-2</v>
      </c>
      <c r="AS426" s="171" t="s">
        <v>6928</v>
      </c>
      <c r="AT426" s="171" t="s">
        <v>7152</v>
      </c>
      <c r="AU426" s="171" t="s">
        <v>6974</v>
      </c>
      <c r="AV426" s="7" t="s">
        <v>8470</v>
      </c>
      <c r="AW426" s="14" t="s">
        <v>6528</v>
      </c>
      <c r="AX426" s="49" t="s">
        <v>6009</v>
      </c>
      <c r="AY426" s="38" t="s">
        <v>6007</v>
      </c>
      <c r="AZ426" s="14" t="s">
        <v>6120</v>
      </c>
      <c r="BA426" s="49" t="s">
        <v>5967</v>
      </c>
      <c r="BB426" s="38" t="s">
        <v>5971</v>
      </c>
      <c r="BC426" s="7">
        <v>0.3</v>
      </c>
      <c r="BD426" s="14" t="s">
        <v>6077</v>
      </c>
      <c r="BE426" s="49" t="s">
        <v>5967</v>
      </c>
      <c r="BF426" s="38" t="s">
        <v>5961</v>
      </c>
      <c r="BG426" s="7">
        <v>0.5</v>
      </c>
      <c r="BH426" s="45">
        <v>262.90325851082321</v>
      </c>
      <c r="BI426" s="215" t="s">
        <v>8471</v>
      </c>
      <c r="BJ426" s="215" t="s">
        <v>8554</v>
      </c>
      <c r="BK426" s="7">
        <v>0.9</v>
      </c>
      <c r="BL426" s="25">
        <v>2.6239067055393753E-2</v>
      </c>
      <c r="BM426" s="20">
        <v>0.63749999999999996</v>
      </c>
      <c r="BN426" s="20">
        <v>0.72</v>
      </c>
      <c r="BO426" s="20">
        <v>0.56999999999999984</v>
      </c>
      <c r="BP426" s="46">
        <v>21.204819277108438</v>
      </c>
      <c r="BQ426" s="215" t="s">
        <v>8540</v>
      </c>
      <c r="BR426" s="79">
        <v>-0.35909090909090918</v>
      </c>
      <c r="BS426" s="9">
        <v>3.2403620637452724E-2</v>
      </c>
      <c r="BT426" s="9">
        <v>2.7969333941894492E-2</v>
      </c>
      <c r="BU426" s="47" t="s">
        <v>5993</v>
      </c>
      <c r="BV426" s="47">
        <v>44308</v>
      </c>
      <c r="BW426" s="14" t="s">
        <v>5474</v>
      </c>
      <c r="BX426" s="83">
        <v>-0.19886363636363644</v>
      </c>
      <c r="BY426" s="82">
        <v>0.94</v>
      </c>
      <c r="BZ426" s="46">
        <v>18.723404255319153</v>
      </c>
      <c r="CA426" s="48" t="s">
        <v>8475</v>
      </c>
      <c r="CB426" s="45">
        <v>580.80000000000007</v>
      </c>
      <c r="CC426" s="45">
        <v>915.2</v>
      </c>
      <c r="CD426" s="45">
        <v>0</v>
      </c>
      <c r="CE426" s="45">
        <v>0</v>
      </c>
      <c r="CF426" s="14" t="s">
        <v>8944</v>
      </c>
      <c r="CG426" s="7" t="s">
        <v>8477</v>
      </c>
      <c r="CH426" s="215" t="s">
        <v>8498</v>
      </c>
      <c r="CI426" s="215" t="s">
        <v>8498</v>
      </c>
      <c r="CJ426" s="215" t="s">
        <v>8479</v>
      </c>
      <c r="CK426" s="43" t="s">
        <v>5474</v>
      </c>
      <c r="CL426" s="43" t="s">
        <v>5474</v>
      </c>
      <c r="CM426" s="43" t="s">
        <v>5474</v>
      </c>
      <c r="CN426" s="145">
        <v>915.2</v>
      </c>
      <c r="CO426" s="145">
        <v>580.80000000000007</v>
      </c>
      <c r="CP426" s="148">
        <v>4627.0973497904888</v>
      </c>
      <c r="CQ426" s="189" t="s">
        <v>5474</v>
      </c>
      <c r="CR426" s="189" t="s">
        <v>5474</v>
      </c>
      <c r="CS426" s="99" t="s">
        <v>5474</v>
      </c>
      <c r="CT426" s="167" t="s">
        <v>8528</v>
      </c>
      <c r="CU426" s="43" t="s">
        <v>5474</v>
      </c>
      <c r="CV426" s="43" t="s">
        <v>5474</v>
      </c>
      <c r="CW426" s="43" t="s">
        <v>5474</v>
      </c>
      <c r="CX426" s="43" t="s">
        <v>5474</v>
      </c>
      <c r="CY426" s="43" t="s">
        <v>5474</v>
      </c>
      <c r="CZ426" s="43" t="s">
        <v>5474</v>
      </c>
      <c r="DA426" s="42" t="s">
        <v>5474</v>
      </c>
      <c r="DB426" s="42" t="s">
        <v>8528</v>
      </c>
      <c r="DC426" s="42" t="s">
        <v>5474</v>
      </c>
      <c r="DD426" s="42" t="s">
        <v>5474</v>
      </c>
      <c r="DE426" s="42" t="s">
        <v>5474</v>
      </c>
      <c r="DF426" s="42" t="s">
        <v>5474</v>
      </c>
      <c r="DG426" s="42" t="s">
        <v>5474</v>
      </c>
      <c r="DH426" s="42" t="s">
        <v>5474</v>
      </c>
    </row>
    <row r="427" spans="1:112">
      <c r="A427" s="22">
        <v>6435</v>
      </c>
      <c r="B427" s="7" t="s">
        <v>1374</v>
      </c>
      <c r="C427" s="21">
        <v>3.9600000000000003E-2</v>
      </c>
      <c r="D427" s="21">
        <v>3.8899999999999997E-2</v>
      </c>
      <c r="E427" s="21">
        <v>2.47E-2</v>
      </c>
      <c r="F427" s="21">
        <v>1.0500000000000001E-2</v>
      </c>
      <c r="G427" s="21">
        <v>0.2336</v>
      </c>
      <c r="H427" s="21">
        <v>0.38569999999999999</v>
      </c>
      <c r="I427" s="21">
        <v>1.0068999999999999</v>
      </c>
      <c r="J427" s="21">
        <v>0.84870000000000001</v>
      </c>
      <c r="K427" s="21">
        <v>5.3499999999999999E-2</v>
      </c>
      <c r="L427" s="21">
        <v>6.5000000000000002E-2</v>
      </c>
      <c r="M427" s="21">
        <v>3.7100000000000001E-2</v>
      </c>
      <c r="N427" s="21">
        <v>4.6399999999999997E-2</v>
      </c>
      <c r="O427" s="21">
        <v>6.9500000000000006E-2</v>
      </c>
      <c r="P427" s="21">
        <v>5.0700000000000002E-2</v>
      </c>
      <c r="Q427" s="21">
        <v>3.3500000000000002E-2</v>
      </c>
      <c r="R427" s="21">
        <v>2.2800000000000001E-2</v>
      </c>
      <c r="S427" s="21">
        <v>5.5599999999999997E-2</v>
      </c>
      <c r="T427" s="21">
        <v>2.52E-2</v>
      </c>
      <c r="U427" s="10">
        <v>5.01</v>
      </c>
      <c r="V427" s="10">
        <v>9.32</v>
      </c>
      <c r="W427" s="7">
        <v>4.5732999999999997</v>
      </c>
      <c r="X427" s="20">
        <v>0.74080000000000001</v>
      </c>
      <c r="Y427" s="75">
        <v>2020</v>
      </c>
      <c r="Z427" s="7">
        <v>5</v>
      </c>
      <c r="AA427" s="7">
        <v>0</v>
      </c>
      <c r="AB427" s="51">
        <v>61</v>
      </c>
      <c r="AC427" s="51">
        <v>-28</v>
      </c>
      <c r="AD427" s="51"/>
      <c r="AE427" s="51"/>
      <c r="AF427" s="51">
        <v>-19</v>
      </c>
      <c r="AG427" s="51">
        <v>-11</v>
      </c>
      <c r="AH427" s="20">
        <v>4.1000000000000003E-3</v>
      </c>
      <c r="AI427" s="7" t="s">
        <v>8481</v>
      </c>
      <c r="AJ427" s="67" t="s">
        <v>8482</v>
      </c>
      <c r="AK427" s="44">
        <v>0.59612277867528274</v>
      </c>
      <c r="AL427" s="44">
        <v>-0.54545454545454541</v>
      </c>
      <c r="AM427" s="44">
        <v>0.85714285714285721</v>
      </c>
      <c r="AN427" s="25">
        <v>0.4912698412698413</v>
      </c>
      <c r="AO427" s="25">
        <v>0.17460317460317459</v>
      </c>
      <c r="AP427" s="215">
        <v>126</v>
      </c>
      <c r="AQ427" s="215" t="s">
        <v>8552</v>
      </c>
      <c r="AR427" s="44">
        <v>2.4390243902439001E-2</v>
      </c>
      <c r="AS427" s="171" t="s">
        <v>6928</v>
      </c>
      <c r="AT427" s="171" t="s">
        <v>7062</v>
      </c>
      <c r="AU427" s="171" t="s">
        <v>7037</v>
      </c>
      <c r="AV427" s="7" t="s">
        <v>5474</v>
      </c>
      <c r="AW427" s="14" t="s">
        <v>8113</v>
      </c>
      <c r="AX427" s="49" t="s">
        <v>6009</v>
      </c>
      <c r="AY427" s="38" t="s">
        <v>5961</v>
      </c>
      <c r="AZ427" s="14" t="s">
        <v>6811</v>
      </c>
      <c r="BA427" s="49" t="s">
        <v>5967</v>
      </c>
      <c r="BB427" s="38" t="s">
        <v>5971</v>
      </c>
      <c r="BC427" s="7">
        <v>0.4</v>
      </c>
      <c r="BD427" s="14" t="s">
        <v>6202</v>
      </c>
      <c r="BE427" s="49" t="s">
        <v>5967</v>
      </c>
      <c r="BF427" s="38" t="s">
        <v>5961</v>
      </c>
      <c r="BG427" s="7">
        <v>0.2</v>
      </c>
      <c r="BH427" s="45">
        <v>250.90193914628253</v>
      </c>
      <c r="BI427" s="215" t="s">
        <v>8471</v>
      </c>
      <c r="BJ427" s="215" t="s">
        <v>8509</v>
      </c>
      <c r="BK427" s="7">
        <v>1.1000000000000001</v>
      </c>
      <c r="BL427" s="25">
        <v>2.4390243902439025E-2</v>
      </c>
      <c r="BM427" s="20">
        <v>0.65837499999999993</v>
      </c>
      <c r="BN427" s="20">
        <v>0.60749999999999993</v>
      </c>
      <c r="BO427" s="20">
        <v>0.69999999999999984</v>
      </c>
      <c r="BP427" s="46">
        <v>13.519313304721029</v>
      </c>
      <c r="BQ427" s="215" t="s">
        <v>8558</v>
      </c>
      <c r="BR427" s="79">
        <v>-5.8321693121693143E-2</v>
      </c>
      <c r="BS427" s="9">
        <v>3.0268958339744412E-2</v>
      </c>
      <c r="BT427" s="9">
        <v>3.3635770425550326E-2</v>
      </c>
      <c r="BU427" s="47" t="s">
        <v>5993</v>
      </c>
      <c r="BV427" s="47">
        <v>44399</v>
      </c>
      <c r="BW427" s="14" t="s">
        <v>8514</v>
      </c>
      <c r="BX427" s="83">
        <v>0.13001396825396813</v>
      </c>
      <c r="BY427" s="82">
        <v>9.61</v>
      </c>
      <c r="BZ427" s="46">
        <v>13.111342351716962</v>
      </c>
      <c r="CA427" s="48" t="s">
        <v>8485</v>
      </c>
      <c r="CB427" s="45">
        <v>7686</v>
      </c>
      <c r="CC427" s="45">
        <v>-3528</v>
      </c>
      <c r="CD427" s="45">
        <v>0</v>
      </c>
      <c r="CE427" s="45">
        <v>0</v>
      </c>
      <c r="CF427" s="14" t="s">
        <v>8945</v>
      </c>
      <c r="CG427" s="7" t="s">
        <v>8477</v>
      </c>
      <c r="CH427" s="215" t="s">
        <v>8478</v>
      </c>
      <c r="CI427" s="215" t="s">
        <v>8479</v>
      </c>
      <c r="CJ427" s="215" t="s">
        <v>8523</v>
      </c>
      <c r="CK427" s="43" t="s">
        <v>5474</v>
      </c>
      <c r="CL427" s="43" t="s">
        <v>5474</v>
      </c>
      <c r="CM427" s="43" t="s">
        <v>6994</v>
      </c>
      <c r="CN427" s="145">
        <v>-3528</v>
      </c>
      <c r="CO427" s="145">
        <v>7686</v>
      </c>
      <c r="CP427" s="148">
        <v>31613.644332431599</v>
      </c>
      <c r="CQ427" s="189" t="s">
        <v>5474</v>
      </c>
      <c r="CR427" s="189" t="s">
        <v>5474</v>
      </c>
      <c r="CS427" s="99" t="s">
        <v>5474</v>
      </c>
      <c r="CT427" s="167" t="s">
        <v>5474</v>
      </c>
      <c r="CU427" s="43" t="s">
        <v>5474</v>
      </c>
      <c r="CV427" s="43" t="s">
        <v>5474</v>
      </c>
      <c r="CW427" s="43" t="s">
        <v>5474</v>
      </c>
      <c r="CX427" s="43" t="s">
        <v>5474</v>
      </c>
      <c r="CY427" s="43" t="s">
        <v>5474</v>
      </c>
      <c r="CZ427" s="43" t="s">
        <v>5474</v>
      </c>
      <c r="DA427" s="42" t="s">
        <v>5474</v>
      </c>
      <c r="DB427" s="42" t="s">
        <v>5474</v>
      </c>
      <c r="DC427" s="42" t="s">
        <v>5474</v>
      </c>
      <c r="DD427" s="42" t="s">
        <v>5474</v>
      </c>
      <c r="DE427" s="42" t="s">
        <v>5474</v>
      </c>
      <c r="DF427" s="42" t="s">
        <v>5474</v>
      </c>
      <c r="DG427" s="42" t="s">
        <v>5474</v>
      </c>
      <c r="DH427" s="42" t="s">
        <v>5474</v>
      </c>
    </row>
    <row r="428" spans="1:112">
      <c r="A428" s="22">
        <v>3508</v>
      </c>
      <c r="B428" s="7" t="s">
        <v>777</v>
      </c>
      <c r="C428" s="21">
        <v>0.3004</v>
      </c>
      <c r="D428" s="21">
        <v>0.372</v>
      </c>
      <c r="E428" s="21">
        <v>0.22170000000000001</v>
      </c>
      <c r="F428" s="21">
        <v>0.3705</v>
      </c>
      <c r="G428" s="21">
        <v>0.2661</v>
      </c>
      <c r="H428" s="21">
        <v>-6.4443999999999999</v>
      </c>
      <c r="I428" s="21">
        <v>-3.3226</v>
      </c>
      <c r="J428" s="21">
        <v>-0.1343</v>
      </c>
      <c r="K428" s="21">
        <v>6.3500000000000001E-2</v>
      </c>
      <c r="L428" s="21">
        <v>8.9499999999999996E-2</v>
      </c>
      <c r="M428" s="21">
        <v>-7.6E-3</v>
      </c>
      <c r="N428" s="21">
        <v>9.5500000000000002E-2</v>
      </c>
      <c r="O428" s="21">
        <v>0.23230000000000001</v>
      </c>
      <c r="P428" s="21">
        <v>2.93E-2</v>
      </c>
      <c r="Q428" s="21">
        <v>1.18E-2</v>
      </c>
      <c r="R428" s="21">
        <v>1.17E-2</v>
      </c>
      <c r="S428" s="21">
        <v>-0.15379999999999999</v>
      </c>
      <c r="T428" s="21">
        <v>-7.7700000000000005E-2</v>
      </c>
      <c r="U428" s="10">
        <v>-1.52</v>
      </c>
      <c r="V428" s="10">
        <v>-1.85</v>
      </c>
      <c r="W428" s="7">
        <v>0</v>
      </c>
      <c r="X428" s="20">
        <v>0</v>
      </c>
      <c r="Y428" s="75"/>
      <c r="Z428" s="7"/>
      <c r="AA428" s="7"/>
      <c r="AB428" s="51">
        <v>-22</v>
      </c>
      <c r="AC428" s="51">
        <v>-14</v>
      </c>
      <c r="AD428" s="51"/>
      <c r="AE428" s="51"/>
      <c r="AF428" s="51">
        <v>-2</v>
      </c>
      <c r="AG428" s="51"/>
      <c r="AH428" s="20">
        <v>6.4999999999999997E-3</v>
      </c>
      <c r="AI428" s="7" t="s">
        <v>8467</v>
      </c>
      <c r="AJ428" s="67" t="s">
        <v>8494</v>
      </c>
      <c r="AK428" s="44">
        <v>-0.77681159420289847</v>
      </c>
      <c r="AL428" s="44">
        <v>-0.69473684210526254</v>
      </c>
      <c r="AM428" s="44">
        <v>0.88888888888889506</v>
      </c>
      <c r="AN428" s="25">
        <v>0.85820895522388052</v>
      </c>
      <c r="AO428" s="25">
        <v>0.23631840796019898</v>
      </c>
      <c r="AP428" s="215">
        <v>20.100000000000001</v>
      </c>
      <c r="AQ428" s="215" t="s">
        <v>8552</v>
      </c>
      <c r="AR428" s="44">
        <v>2.2900763358778602E-2</v>
      </c>
      <c r="AS428" s="171" t="s">
        <v>6928</v>
      </c>
      <c r="AT428" s="171" t="s">
        <v>7183</v>
      </c>
      <c r="AU428" s="171" t="s">
        <v>7205</v>
      </c>
      <c r="AV428" s="7" t="s">
        <v>8470</v>
      </c>
      <c r="AW428" s="14" t="s">
        <v>6257</v>
      </c>
      <c r="AX428" s="49" t="s">
        <v>6009</v>
      </c>
      <c r="AY428" s="38" t="s">
        <v>6007</v>
      </c>
      <c r="AZ428" s="14" t="s">
        <v>6038</v>
      </c>
      <c r="BA428" s="49" t="s">
        <v>5967</v>
      </c>
      <c r="BB428" s="38" t="s">
        <v>5971</v>
      </c>
      <c r="BC428" s="7">
        <v>0.1</v>
      </c>
      <c r="BD428" s="14" t="s">
        <v>6077</v>
      </c>
      <c r="BE428" s="49" t="s">
        <v>5967</v>
      </c>
      <c r="BF428" s="38" t="s">
        <v>5971</v>
      </c>
      <c r="BG428" s="7">
        <v>0.4</v>
      </c>
      <c r="BH428" s="45">
        <v>244.58162470396223</v>
      </c>
      <c r="BI428" s="215" t="s">
        <v>8471</v>
      </c>
      <c r="BJ428" s="215" t="s">
        <v>8554</v>
      </c>
      <c r="BK428" s="7">
        <v>2.2999999999999998</v>
      </c>
      <c r="BL428" s="25">
        <v>2.0304568527918891E-2</v>
      </c>
      <c r="BM428" s="20">
        <v>0.67731249999999998</v>
      </c>
      <c r="BN428" s="20">
        <v>0.78249999999999997</v>
      </c>
      <c r="BO428" s="20">
        <v>0.59124999999999994</v>
      </c>
      <c r="BP428" s="46" t="s">
        <v>8473</v>
      </c>
      <c r="BQ428" s="215" t="s">
        <v>8473</v>
      </c>
      <c r="BR428" s="79" t="s">
        <v>8473</v>
      </c>
      <c r="BS428" s="9">
        <v>0</v>
      </c>
      <c r="BT428" s="9">
        <v>0</v>
      </c>
      <c r="BU428" s="47" t="s">
        <v>5993</v>
      </c>
      <c r="BV428" s="47" t="s">
        <v>5993</v>
      </c>
      <c r="BW428" s="14" t="s">
        <v>5474</v>
      </c>
      <c r="BX428" s="83" t="s">
        <v>8473</v>
      </c>
      <c r="BY428" s="82" t="s">
        <v>8473</v>
      </c>
      <c r="BZ428" s="46" t="s">
        <v>8473</v>
      </c>
      <c r="CA428" s="48" t="s">
        <v>5474</v>
      </c>
      <c r="CB428" s="45">
        <v>-442.20000000000005</v>
      </c>
      <c r="CC428" s="45">
        <v>-281.40000000000003</v>
      </c>
      <c r="CD428" s="45">
        <v>0</v>
      </c>
      <c r="CE428" s="45">
        <v>0</v>
      </c>
      <c r="CF428" s="14" t="s">
        <v>8946</v>
      </c>
      <c r="CG428" s="7" t="s">
        <v>8477</v>
      </c>
      <c r="CH428" s="215" t="s">
        <v>8498</v>
      </c>
      <c r="CI428" s="215" t="s">
        <v>8478</v>
      </c>
      <c r="CJ428" s="215" t="s">
        <v>8479</v>
      </c>
      <c r="CK428" s="43" t="s">
        <v>5474</v>
      </c>
      <c r="CL428" s="43" t="s">
        <v>5474</v>
      </c>
      <c r="CM428" s="43" t="s">
        <v>5474</v>
      </c>
      <c r="CN428" s="145">
        <v>-281.40000000000003</v>
      </c>
      <c r="CO428" s="145">
        <v>-442.20000000000005</v>
      </c>
      <c r="CP428" s="148">
        <v>4916.0906565496416</v>
      </c>
      <c r="CQ428" s="189" t="s">
        <v>5474</v>
      </c>
      <c r="CR428" s="189" t="s">
        <v>5474</v>
      </c>
      <c r="CS428" s="99" t="s">
        <v>5474</v>
      </c>
      <c r="CT428" s="167" t="s">
        <v>5474</v>
      </c>
      <c r="CU428" s="43" t="s">
        <v>5474</v>
      </c>
      <c r="CV428" s="43" t="s">
        <v>5474</v>
      </c>
      <c r="CW428" s="43" t="s">
        <v>5474</v>
      </c>
      <c r="CX428" s="43" t="s">
        <v>5474</v>
      </c>
      <c r="CY428" s="43" t="s">
        <v>5474</v>
      </c>
      <c r="CZ428" s="43" t="s">
        <v>5474</v>
      </c>
      <c r="DA428" s="42" t="s">
        <v>5474</v>
      </c>
      <c r="DB428" s="42" t="s">
        <v>5474</v>
      </c>
      <c r="DC428" s="42" t="s">
        <v>5474</v>
      </c>
      <c r="DD428" s="42" t="s">
        <v>5474</v>
      </c>
      <c r="DE428" s="42" t="s">
        <v>5474</v>
      </c>
      <c r="DF428" s="42" t="s">
        <v>5474</v>
      </c>
      <c r="DG428" s="42" t="s">
        <v>5474</v>
      </c>
      <c r="DH428" s="42" t="s">
        <v>5474</v>
      </c>
    </row>
    <row r="429" spans="1:112">
      <c r="A429" s="22">
        <v>1233</v>
      </c>
      <c r="B429" s="7" t="s">
        <v>43</v>
      </c>
      <c r="C429" s="21">
        <v>0.2016</v>
      </c>
      <c r="D429" s="21">
        <v>-0.2175</v>
      </c>
      <c r="E429" s="21">
        <v>8.3999999999999995E-3</v>
      </c>
      <c r="F429" s="21">
        <v>-0.2505</v>
      </c>
      <c r="G429" s="21">
        <v>-6.9099999999999995E-2</v>
      </c>
      <c r="H429" s="21">
        <v>-1.9443999999999999</v>
      </c>
      <c r="I429" s="21">
        <v>-3.8332999999999999</v>
      </c>
      <c r="J429" s="21">
        <v>-0.92859999999999998</v>
      </c>
      <c r="K429" s="21">
        <v>-5.1499999999999997E-2</v>
      </c>
      <c r="L429" s="21">
        <v>-2.6200000000000001E-2</v>
      </c>
      <c r="M429" s="21">
        <v>5.0000000000000001E-4</v>
      </c>
      <c r="N429" s="21">
        <v>-0.1137</v>
      </c>
      <c r="O429" s="21">
        <v>-5.3800000000000001E-2</v>
      </c>
      <c r="P429" s="21">
        <v>-1.34E-2</v>
      </c>
      <c r="Q429" s="21">
        <v>-5.7000000000000002E-3</v>
      </c>
      <c r="R429" s="21">
        <v>-4.4000000000000003E-3</v>
      </c>
      <c r="S429" s="21">
        <v>9.69E-2</v>
      </c>
      <c r="T429" s="21">
        <v>7.0000000000000007E-2</v>
      </c>
      <c r="U429" s="10">
        <v>0.01</v>
      </c>
      <c r="V429" s="10">
        <v>0.5</v>
      </c>
      <c r="W429" s="7">
        <v>1.63</v>
      </c>
      <c r="X429" s="20">
        <v>0.95489999999999997</v>
      </c>
      <c r="Y429" s="75">
        <v>2020</v>
      </c>
      <c r="Z429" s="7">
        <v>0.8</v>
      </c>
      <c r="AA429" s="7">
        <v>0</v>
      </c>
      <c r="AB429" s="51">
        <v>-10</v>
      </c>
      <c r="AC429" s="51">
        <v>-2</v>
      </c>
      <c r="AD429" s="51"/>
      <c r="AE429" s="51"/>
      <c r="AF429" s="51"/>
      <c r="AG429" s="51"/>
      <c r="AH429" s="20">
        <v>0</v>
      </c>
      <c r="AI429" s="7" t="s">
        <v>8467</v>
      </c>
      <c r="AJ429" s="67" t="s">
        <v>8505</v>
      </c>
      <c r="AK429" s="44">
        <v>-0.64473684210526316</v>
      </c>
      <c r="AL429" s="44">
        <v>1</v>
      </c>
      <c r="AM429" s="44">
        <v>1</v>
      </c>
      <c r="AN429" s="25">
        <v>0.10857142857142869</v>
      </c>
      <c r="AO429" s="25">
        <v>2.8571428571428571E-2</v>
      </c>
      <c r="AP429" s="215">
        <v>35</v>
      </c>
      <c r="AQ429" s="215" t="s">
        <v>8552</v>
      </c>
      <c r="AR429" s="44">
        <v>1.5965166908563099E-2</v>
      </c>
      <c r="AS429" s="171" t="s">
        <v>6928</v>
      </c>
      <c r="AT429" s="171" t="s">
        <v>6963</v>
      </c>
      <c r="AU429" s="171" t="s">
        <v>6964</v>
      </c>
      <c r="AV429" s="7" t="s">
        <v>8470</v>
      </c>
      <c r="AW429" s="14" t="s">
        <v>6962</v>
      </c>
      <c r="AX429" s="49" t="s">
        <v>6009</v>
      </c>
      <c r="AY429" s="38" t="s">
        <v>5961</v>
      </c>
      <c r="AZ429" s="14" t="s">
        <v>6472</v>
      </c>
      <c r="BA429" s="49" t="s">
        <v>5967</v>
      </c>
      <c r="BB429" s="38" t="s">
        <v>5971</v>
      </c>
      <c r="BC429" s="7">
        <v>0.6</v>
      </c>
      <c r="BD429" s="14" t="s">
        <v>6015</v>
      </c>
      <c r="BE429" s="49" t="s">
        <v>5967</v>
      </c>
      <c r="BF429" s="38" t="s">
        <v>5971</v>
      </c>
      <c r="BG429" s="7">
        <v>8.1999999999999993</v>
      </c>
      <c r="BH429" s="45">
        <v>37.881259281495474</v>
      </c>
      <c r="BI429" s="215" t="s">
        <v>8495</v>
      </c>
      <c r="BJ429" s="215" t="s">
        <v>8554</v>
      </c>
      <c r="BK429" s="7">
        <v>9.4</v>
      </c>
      <c r="BL429" s="25">
        <v>1.5965166908563051E-2</v>
      </c>
      <c r="BM429" s="20">
        <v>0.47568750000000004</v>
      </c>
      <c r="BN429" s="20">
        <v>0.50250000000000006</v>
      </c>
      <c r="BO429" s="20">
        <v>0.45374999999999999</v>
      </c>
      <c r="BP429" s="46">
        <v>70</v>
      </c>
      <c r="BQ429" s="215" t="s">
        <v>8540</v>
      </c>
      <c r="BR429" s="79">
        <v>-0.81356714285714282</v>
      </c>
      <c r="BS429" s="9">
        <v>4.0484593698293603E-2</v>
      </c>
      <c r="BT429" s="9">
        <v>1.6908229713319844E-2</v>
      </c>
      <c r="BU429" s="47" t="s">
        <v>5993</v>
      </c>
      <c r="BV429" s="47" t="s">
        <v>5993</v>
      </c>
      <c r="BW429" s="14" t="s">
        <v>5474</v>
      </c>
      <c r="BX429" s="83">
        <v>-0.77628057142857143</v>
      </c>
      <c r="BY429" s="82">
        <v>0.41000000000000003</v>
      </c>
      <c r="BZ429" s="46">
        <v>85.365853658536579</v>
      </c>
      <c r="CA429" s="48" t="s">
        <v>5474</v>
      </c>
      <c r="CB429" s="45">
        <v>-350</v>
      </c>
      <c r="CC429" s="45">
        <v>-70</v>
      </c>
      <c r="CD429" s="45">
        <v>0</v>
      </c>
      <c r="CE429" s="45">
        <v>0</v>
      </c>
      <c r="CF429" s="14" t="s">
        <v>8947</v>
      </c>
      <c r="CG429" s="7" t="s">
        <v>8477</v>
      </c>
      <c r="CH429" s="215" t="s">
        <v>8478</v>
      </c>
      <c r="CI429" s="215" t="s">
        <v>8498</v>
      </c>
      <c r="CJ429" s="215" t="s">
        <v>8479</v>
      </c>
      <c r="CK429" s="43" t="s">
        <v>6917</v>
      </c>
      <c r="CL429" s="43" t="s">
        <v>5474</v>
      </c>
      <c r="CM429" s="43" t="s">
        <v>6925</v>
      </c>
      <c r="CN429" s="145">
        <v>-70</v>
      </c>
      <c r="CO429" s="145">
        <v>-350</v>
      </c>
      <c r="CP429" s="148">
        <v>1325.8440748523417</v>
      </c>
      <c r="CQ429" s="189" t="s">
        <v>5474</v>
      </c>
      <c r="CR429" s="189" t="s">
        <v>5474</v>
      </c>
      <c r="CS429" s="99" t="s">
        <v>5474</v>
      </c>
      <c r="CT429" s="167" t="s">
        <v>5474</v>
      </c>
      <c r="CU429" s="43" t="s">
        <v>5474</v>
      </c>
      <c r="CV429" s="43" t="s">
        <v>5474</v>
      </c>
      <c r="CW429" s="43" t="s">
        <v>5474</v>
      </c>
      <c r="CX429" s="43" t="s">
        <v>5474</v>
      </c>
      <c r="CY429" s="43" t="s">
        <v>5474</v>
      </c>
      <c r="CZ429" s="43" t="s">
        <v>5474</v>
      </c>
      <c r="DA429" s="42" t="s">
        <v>5474</v>
      </c>
      <c r="DB429" s="42" t="s">
        <v>5474</v>
      </c>
      <c r="DC429" s="42" t="s">
        <v>5474</v>
      </c>
      <c r="DD429" s="42" t="s">
        <v>5474</v>
      </c>
      <c r="DE429" s="42" t="s">
        <v>5474</v>
      </c>
      <c r="DF429" s="42" t="s">
        <v>5474</v>
      </c>
      <c r="DG429" s="42" t="s">
        <v>5474</v>
      </c>
      <c r="DH429" s="42" t="s">
        <v>5474</v>
      </c>
    </row>
    <row r="430" spans="1:112">
      <c r="A430" s="22">
        <v>2477</v>
      </c>
      <c r="B430" s="7" t="s">
        <v>434</v>
      </c>
      <c r="C430" s="21">
        <v>1.1599999999999999E-2</v>
      </c>
      <c r="D430" s="21">
        <v>0.59499999999999997</v>
      </c>
      <c r="E430" s="21">
        <v>5.3600000000000002E-2</v>
      </c>
      <c r="F430" s="21">
        <v>0.1741</v>
      </c>
      <c r="G430" s="21">
        <v>0.35410000000000003</v>
      </c>
      <c r="H430" s="21">
        <v>-0.93049999999999999</v>
      </c>
      <c r="I430" s="21">
        <v>0.186</v>
      </c>
      <c r="J430" s="21">
        <v>18.625</v>
      </c>
      <c r="K430" s="21">
        <v>-4.1700000000000001E-2</v>
      </c>
      <c r="L430" s="21">
        <v>-8.1699999999999995E-2</v>
      </c>
      <c r="M430" s="21">
        <v>-4.41E-2</v>
      </c>
      <c r="N430" s="21">
        <v>0.09</v>
      </c>
      <c r="O430" s="21">
        <v>-6.7299999999999999E-2</v>
      </c>
      <c r="P430" s="21">
        <v>-7.2499999999999995E-2</v>
      </c>
      <c r="Q430" s="21">
        <v>7.9200000000000007E-2</v>
      </c>
      <c r="R430" s="21">
        <v>3.09E-2</v>
      </c>
      <c r="S430" s="21">
        <v>8.3199999999999996E-2</v>
      </c>
      <c r="T430" s="21">
        <v>5.1200000000000002E-2</v>
      </c>
      <c r="U430" s="10">
        <v>7.85</v>
      </c>
      <c r="V430" s="10">
        <v>8.3699999999999992</v>
      </c>
      <c r="W430" s="7">
        <v>1.042</v>
      </c>
      <c r="X430" s="20">
        <v>0.89570000000000005</v>
      </c>
      <c r="Y430" s="75">
        <v>2020</v>
      </c>
      <c r="Z430" s="7">
        <v>1.45</v>
      </c>
      <c r="AA430" s="7">
        <v>0</v>
      </c>
      <c r="AB430" s="51">
        <v>-215</v>
      </c>
      <c r="AC430" s="51">
        <v>-71</v>
      </c>
      <c r="AD430" s="51"/>
      <c r="AE430" s="51"/>
      <c r="AF430" s="51">
        <v>-2</v>
      </c>
      <c r="AG430" s="51">
        <v>2</v>
      </c>
      <c r="AH430" s="20">
        <v>1.7500000000000002E-2</v>
      </c>
      <c r="AI430" s="7" t="s">
        <v>8467</v>
      </c>
      <c r="AJ430" s="67" t="s">
        <v>8494</v>
      </c>
      <c r="AK430" s="44">
        <v>-0.72633744855967086</v>
      </c>
      <c r="AL430" s="44">
        <v>-0.79888268156424602</v>
      </c>
      <c r="AM430" s="44">
        <v>0.88888888888888717</v>
      </c>
      <c r="AN430" s="25">
        <v>0.87884267631103064</v>
      </c>
      <c r="AO430" s="25">
        <v>0.32368896925858937</v>
      </c>
      <c r="AP430" s="215">
        <v>27.65</v>
      </c>
      <c r="AQ430" s="215" t="s">
        <v>8552</v>
      </c>
      <c r="AR430" s="44">
        <v>1.4678899082568799E-2</v>
      </c>
      <c r="AS430" s="171" t="s">
        <v>6928</v>
      </c>
      <c r="AT430" s="171" t="s">
        <v>7257</v>
      </c>
      <c r="AU430" s="171" t="s">
        <v>7254</v>
      </c>
      <c r="AV430" s="7" t="s">
        <v>8470</v>
      </c>
      <c r="AW430" s="14" t="s">
        <v>6038</v>
      </c>
      <c r="AX430" s="49" t="s">
        <v>6009</v>
      </c>
      <c r="AY430" s="38" t="s">
        <v>6007</v>
      </c>
      <c r="AZ430" s="14" t="s">
        <v>6123</v>
      </c>
      <c r="BA430" s="49" t="s">
        <v>5967</v>
      </c>
      <c r="BB430" s="38" t="s">
        <v>6007</v>
      </c>
      <c r="BC430" s="7">
        <v>0.3</v>
      </c>
      <c r="BD430" s="14" t="s">
        <v>6041</v>
      </c>
      <c r="BE430" s="49" t="s">
        <v>5967</v>
      </c>
      <c r="BF430" s="38" t="s">
        <v>5961</v>
      </c>
      <c r="BG430" s="7">
        <v>0.4</v>
      </c>
      <c r="BH430" s="45">
        <v>292.91873094883704</v>
      </c>
      <c r="BI430" s="215" t="s">
        <v>8471</v>
      </c>
      <c r="BJ430" s="215" t="s">
        <v>8554</v>
      </c>
      <c r="BK430" s="7">
        <v>1.1000000000000001</v>
      </c>
      <c r="BL430" s="25">
        <v>1.4678899082568754E-2</v>
      </c>
      <c r="BM430" s="20">
        <v>0.63975000000000004</v>
      </c>
      <c r="BN430" s="20">
        <v>0.69750000000000001</v>
      </c>
      <c r="BO430" s="20">
        <v>0.59250000000000003</v>
      </c>
      <c r="BP430" s="46">
        <v>3.3034647550776586</v>
      </c>
      <c r="BQ430" s="215" t="s">
        <v>8560</v>
      </c>
      <c r="BR430" s="79">
        <v>3.5081946955997596</v>
      </c>
      <c r="BS430" s="9">
        <v>3.165019895815635E-2</v>
      </c>
      <c r="BT430" s="9">
        <v>4.6320256157895923E-2</v>
      </c>
      <c r="BU430" s="47" t="s">
        <v>5993</v>
      </c>
      <c r="BV430" s="47" t="s">
        <v>5993</v>
      </c>
      <c r="BW430" s="14" t="s">
        <v>5474</v>
      </c>
      <c r="BX430" s="83">
        <v>4.4098336347197105</v>
      </c>
      <c r="BY430" s="82">
        <v>8.35</v>
      </c>
      <c r="BZ430" s="46">
        <v>3.3113772455089818</v>
      </c>
      <c r="CA430" s="48" t="s">
        <v>5474</v>
      </c>
      <c r="CB430" s="45">
        <v>-5944.75</v>
      </c>
      <c r="CC430" s="45">
        <v>-1963.1499999999999</v>
      </c>
      <c r="CD430" s="45">
        <v>0</v>
      </c>
      <c r="CE430" s="45">
        <v>0</v>
      </c>
      <c r="CF430" s="14" t="s">
        <v>8948</v>
      </c>
      <c r="CG430" s="7" t="s">
        <v>8477</v>
      </c>
      <c r="CH430" s="215" t="s">
        <v>8478</v>
      </c>
      <c r="CI430" s="215" t="s">
        <v>8478</v>
      </c>
      <c r="CJ430" s="215" t="s">
        <v>8479</v>
      </c>
      <c r="CK430" s="43" t="s">
        <v>5474</v>
      </c>
      <c r="CL430" s="43" t="s">
        <v>5474</v>
      </c>
      <c r="CM430" s="43" t="s">
        <v>5474</v>
      </c>
      <c r="CN430" s="145">
        <v>-1963.1499999999999</v>
      </c>
      <c r="CO430" s="145">
        <v>-5944.75</v>
      </c>
      <c r="CP430" s="148">
        <v>8099.2029107353437</v>
      </c>
      <c r="CQ430" s="189" t="s">
        <v>5474</v>
      </c>
      <c r="CR430" s="189" t="s">
        <v>5474</v>
      </c>
      <c r="CS430" s="99" t="s">
        <v>5474</v>
      </c>
      <c r="CT430" s="167" t="s">
        <v>5474</v>
      </c>
      <c r="CU430" s="43" t="s">
        <v>5474</v>
      </c>
      <c r="CV430" s="43" t="s">
        <v>5474</v>
      </c>
      <c r="CW430" s="43" t="s">
        <v>5474</v>
      </c>
      <c r="CX430" s="43" t="s">
        <v>5474</v>
      </c>
      <c r="CY430" s="43" t="s">
        <v>5474</v>
      </c>
      <c r="CZ430" s="43" t="s">
        <v>5474</v>
      </c>
      <c r="DA430" s="42" t="s">
        <v>5474</v>
      </c>
      <c r="DB430" s="42" t="s">
        <v>5474</v>
      </c>
      <c r="DC430" s="42" t="s">
        <v>5474</v>
      </c>
      <c r="DD430" s="42" t="s">
        <v>5474</v>
      </c>
      <c r="DE430" s="42" t="s">
        <v>5474</v>
      </c>
      <c r="DF430" s="42" t="s">
        <v>5474</v>
      </c>
      <c r="DG430" s="42" t="s">
        <v>5474</v>
      </c>
      <c r="DH430" s="42" t="s">
        <v>5474</v>
      </c>
    </row>
    <row r="431" spans="1:112">
      <c r="A431" s="22">
        <v>3206</v>
      </c>
      <c r="B431" s="7" t="s">
        <v>9</v>
      </c>
      <c r="C431" s="21">
        <v>-1.7500000000000002E-2</v>
      </c>
      <c r="D431" s="21">
        <v>0.1913</v>
      </c>
      <c r="E431" s="21">
        <v>-7.4999999999999997E-2</v>
      </c>
      <c r="F431" s="21">
        <v>2.1399999999999999E-2</v>
      </c>
      <c r="G431" s="21">
        <v>0.58140000000000003</v>
      </c>
      <c r="H431" s="21">
        <v>0.42859999999999998</v>
      </c>
      <c r="I431" s="21">
        <v>-4.7600000000000003E-2</v>
      </c>
      <c r="J431" s="21">
        <v>7.4000000000000003E-3</v>
      </c>
      <c r="K431" s="21">
        <v>1.43E-2</v>
      </c>
      <c r="L431" s="21">
        <v>-8.0100000000000005E-2</v>
      </c>
      <c r="M431" s="21">
        <v>-5.4800000000000001E-2</v>
      </c>
      <c r="N431" s="21">
        <v>2.0199999999999999E-2</v>
      </c>
      <c r="O431" s="21">
        <v>-3.8300000000000001E-2</v>
      </c>
      <c r="P431" s="21">
        <v>-5.0000000000000001E-3</v>
      </c>
      <c r="Q431" s="21">
        <v>-4.7000000000000002E-3</v>
      </c>
      <c r="R431" s="21">
        <v>-3.5000000000000001E-3</v>
      </c>
      <c r="S431" s="21">
        <v>0.128</v>
      </c>
      <c r="T431" s="21">
        <v>6.2300000000000001E-2</v>
      </c>
      <c r="U431" s="10">
        <v>1.36</v>
      </c>
      <c r="V431" s="10">
        <v>2.91</v>
      </c>
      <c r="W431" s="7">
        <v>1.6</v>
      </c>
      <c r="X431" s="20">
        <v>0.73180000000000001</v>
      </c>
      <c r="Y431" s="75">
        <v>2020</v>
      </c>
      <c r="Z431" s="7">
        <v>2</v>
      </c>
      <c r="AA431" s="7">
        <v>0</v>
      </c>
      <c r="AB431" s="51">
        <v>14</v>
      </c>
      <c r="AC431" s="51">
        <v>-1</v>
      </c>
      <c r="AD431" s="51"/>
      <c r="AE431" s="51"/>
      <c r="AF431" s="51"/>
      <c r="AG431" s="51"/>
      <c r="AH431" s="20">
        <v>8.0000000000000004E-4</v>
      </c>
      <c r="AI431" s="7" t="s">
        <v>8467</v>
      </c>
      <c r="AJ431" s="67" t="s">
        <v>8494</v>
      </c>
      <c r="AK431" s="44">
        <v>-0.78688524590163922</v>
      </c>
      <c r="AL431" s="44">
        <v>-0.63157894736842057</v>
      </c>
      <c r="AM431" s="44">
        <v>1</v>
      </c>
      <c r="AN431" s="25">
        <v>0.55963302752293576</v>
      </c>
      <c r="AO431" s="25">
        <v>0.11620795107033641</v>
      </c>
      <c r="AP431" s="215">
        <v>32.700000000000003</v>
      </c>
      <c r="AQ431" s="215" t="s">
        <v>8552</v>
      </c>
      <c r="AR431" s="44">
        <v>1.2383900928792499E-2</v>
      </c>
      <c r="AS431" s="171" t="s">
        <v>6928</v>
      </c>
      <c r="AT431" s="171" t="s">
        <v>6940</v>
      </c>
      <c r="AU431" s="171" t="s">
        <v>6967</v>
      </c>
      <c r="AV431" s="7" t="s">
        <v>8470</v>
      </c>
      <c r="AW431" s="14" t="s">
        <v>6551</v>
      </c>
      <c r="AX431" s="49" t="s">
        <v>6009</v>
      </c>
      <c r="AY431" s="38" t="s">
        <v>5971</v>
      </c>
      <c r="AZ431" s="14" t="s">
        <v>6038</v>
      </c>
      <c r="BA431" s="49" t="s">
        <v>5967</v>
      </c>
      <c r="BB431" s="38" t="s">
        <v>5971</v>
      </c>
      <c r="BC431" s="7">
        <v>0.3</v>
      </c>
      <c r="BD431" s="14" t="s">
        <v>5997</v>
      </c>
      <c r="BE431" s="49" t="s">
        <v>5967</v>
      </c>
      <c r="BF431" s="38" t="s">
        <v>5971</v>
      </c>
      <c r="BG431" s="7">
        <v>0.6</v>
      </c>
      <c r="BH431" s="45">
        <v>95.584360482893075</v>
      </c>
      <c r="BI431" s="215" t="s">
        <v>8495</v>
      </c>
      <c r="BJ431" s="215" t="s">
        <v>8554</v>
      </c>
      <c r="BK431" s="7">
        <v>2.1</v>
      </c>
      <c r="BL431" s="25">
        <v>1.7107309486780849E-2</v>
      </c>
      <c r="BM431" s="20">
        <v>0.60493749999999991</v>
      </c>
      <c r="BN431" s="20">
        <v>0.61250000000000004</v>
      </c>
      <c r="BO431" s="20">
        <v>0.59874999999999989</v>
      </c>
      <c r="BP431" s="46">
        <v>11.237113402061857</v>
      </c>
      <c r="BQ431" s="215" t="s">
        <v>8560</v>
      </c>
      <c r="BR431" s="79">
        <v>6.6742099898063303E-2</v>
      </c>
      <c r="BS431" s="9">
        <v>4.2829113295782317E-2</v>
      </c>
      <c r="BT431" s="9">
        <v>5.4990385754042359E-2</v>
      </c>
      <c r="BU431" s="47" t="s">
        <v>5993</v>
      </c>
      <c r="BV431" s="47" t="s">
        <v>5993</v>
      </c>
      <c r="BW431" s="14" t="s">
        <v>5474</v>
      </c>
      <c r="BX431" s="83">
        <v>0.2800905198776758</v>
      </c>
      <c r="BY431" s="82">
        <v>2.8600000000000003</v>
      </c>
      <c r="BZ431" s="46">
        <v>11.433566433566433</v>
      </c>
      <c r="CA431" s="48" t="s">
        <v>8485</v>
      </c>
      <c r="CB431" s="45">
        <v>457.80000000000007</v>
      </c>
      <c r="CC431" s="45">
        <v>-32.700000000000003</v>
      </c>
      <c r="CD431" s="45">
        <v>0</v>
      </c>
      <c r="CE431" s="45">
        <v>0</v>
      </c>
      <c r="CF431" s="14" t="s">
        <v>8949</v>
      </c>
      <c r="CG431" s="7" t="s">
        <v>8477</v>
      </c>
      <c r="CH431" s="215" t="s">
        <v>8498</v>
      </c>
      <c r="CI431" s="215" t="s">
        <v>8478</v>
      </c>
      <c r="CJ431" s="215" t="s">
        <v>8479</v>
      </c>
      <c r="CK431" s="43" t="s">
        <v>6887</v>
      </c>
      <c r="CL431" s="43" t="s">
        <v>5474</v>
      </c>
      <c r="CM431" s="43" t="s">
        <v>5474</v>
      </c>
      <c r="CN431" s="145">
        <v>-32.700000000000003</v>
      </c>
      <c r="CO431" s="145">
        <v>457.80000000000007</v>
      </c>
      <c r="CP431" s="148">
        <v>3125.6085877906039</v>
      </c>
      <c r="CQ431" s="189" t="s">
        <v>5474</v>
      </c>
      <c r="CR431" s="189" t="s">
        <v>5474</v>
      </c>
      <c r="CS431" s="99" t="s">
        <v>5474</v>
      </c>
      <c r="CT431" s="167" t="s">
        <v>5474</v>
      </c>
      <c r="CU431" s="43" t="s">
        <v>5474</v>
      </c>
      <c r="CV431" s="43" t="s">
        <v>5474</v>
      </c>
      <c r="CW431" s="43" t="s">
        <v>5474</v>
      </c>
      <c r="CX431" s="43" t="s">
        <v>5474</v>
      </c>
      <c r="CY431" s="43" t="s">
        <v>5474</v>
      </c>
      <c r="CZ431" s="43" t="s">
        <v>5474</v>
      </c>
      <c r="DA431" s="42" t="s">
        <v>5474</v>
      </c>
      <c r="DB431" s="42" t="s">
        <v>5474</v>
      </c>
      <c r="DC431" s="42" t="s">
        <v>5474</v>
      </c>
      <c r="DD431" s="42" t="s">
        <v>5474</v>
      </c>
      <c r="DE431" s="42" t="s">
        <v>5474</v>
      </c>
      <c r="DF431" s="42" t="s">
        <v>5474</v>
      </c>
      <c r="DG431" s="42" t="s">
        <v>5474</v>
      </c>
      <c r="DH431" s="42" t="s">
        <v>5474</v>
      </c>
    </row>
    <row r="432" spans="1:112">
      <c r="A432" s="22">
        <v>1215</v>
      </c>
      <c r="B432" s="7" t="s">
        <v>32</v>
      </c>
      <c r="C432" s="21">
        <v>6.0499999999999998E-2</v>
      </c>
      <c r="D432" s="21">
        <v>0.13919999999999999</v>
      </c>
      <c r="E432" s="21">
        <v>5.45E-2</v>
      </c>
      <c r="F432" s="21">
        <v>0.13070000000000001</v>
      </c>
      <c r="G432" s="21">
        <v>0.1132</v>
      </c>
      <c r="H432" s="21">
        <v>6.8999999999999999E-3</v>
      </c>
      <c r="I432" s="21">
        <v>-0.16089999999999999</v>
      </c>
      <c r="J432" s="21">
        <v>0.1149</v>
      </c>
      <c r="K432" s="21">
        <v>-1.32E-2</v>
      </c>
      <c r="L432" s="21">
        <v>-2.1999999999999999E-2</v>
      </c>
      <c r="M432" s="21">
        <v>2.46E-2</v>
      </c>
      <c r="N432" s="21">
        <v>-7.3000000000000001E-3</v>
      </c>
      <c r="O432" s="21">
        <v>-2.6200000000000001E-2</v>
      </c>
      <c r="P432" s="21">
        <v>2.3300000000000001E-2</v>
      </c>
      <c r="Q432" s="21">
        <v>-8.3999999999999995E-3</v>
      </c>
      <c r="R432" s="21">
        <v>-4.7000000000000002E-3</v>
      </c>
      <c r="S432" s="21">
        <v>0.19900000000000001</v>
      </c>
      <c r="T432" s="21">
        <v>0.1031</v>
      </c>
      <c r="U432" s="10">
        <v>2.91</v>
      </c>
      <c r="V432" s="10">
        <v>6.49</v>
      </c>
      <c r="W432" s="7">
        <v>3.5</v>
      </c>
      <c r="X432" s="20">
        <v>0.70089999999999997</v>
      </c>
      <c r="Y432" s="75">
        <v>2020</v>
      </c>
      <c r="Z432" s="7">
        <v>4.5</v>
      </c>
      <c r="AA432" s="7">
        <v>0</v>
      </c>
      <c r="AB432" s="51">
        <v>-434</v>
      </c>
      <c r="AC432" s="51">
        <v>54</v>
      </c>
      <c r="AD432" s="51">
        <v>1</v>
      </c>
      <c r="AE432" s="51"/>
      <c r="AF432" s="51">
        <v>-1</v>
      </c>
      <c r="AG432" s="51"/>
      <c r="AH432" s="20">
        <v>0</v>
      </c>
      <c r="AI432" s="7" t="s">
        <v>8487</v>
      </c>
      <c r="AJ432" s="67" t="s">
        <v>8950</v>
      </c>
      <c r="AK432" s="44">
        <v>0.64220183486238547</v>
      </c>
      <c r="AL432" s="44">
        <v>0.81250000000000111</v>
      </c>
      <c r="AM432" s="44">
        <v>-0.66666666666666663</v>
      </c>
      <c r="AN432" s="25">
        <v>0.27594936708860757</v>
      </c>
      <c r="AO432" s="25">
        <v>4.0506329113923906E-2</v>
      </c>
      <c r="AP432" s="215">
        <v>79</v>
      </c>
      <c r="AQ432" s="215" t="s">
        <v>8552</v>
      </c>
      <c r="AR432" s="44">
        <v>6.3694267515923501E-3</v>
      </c>
      <c r="AS432" s="171" t="s">
        <v>6928</v>
      </c>
      <c r="AT432" s="171" t="s">
        <v>6929</v>
      </c>
      <c r="AU432" s="171" t="s">
        <v>6930</v>
      </c>
      <c r="AV432" s="7" t="s">
        <v>8470</v>
      </c>
      <c r="AW432" s="14" t="s">
        <v>6926</v>
      </c>
      <c r="AX432" s="49" t="s">
        <v>6009</v>
      </c>
      <c r="AY432" s="38" t="s">
        <v>5961</v>
      </c>
      <c r="AZ432" s="14" t="s">
        <v>6257</v>
      </c>
      <c r="BA432" s="49" t="s">
        <v>6039</v>
      </c>
      <c r="BB432" s="38" t="s">
        <v>6007</v>
      </c>
      <c r="BC432" s="7">
        <v>0.4</v>
      </c>
      <c r="BD432" s="14" t="s">
        <v>5995</v>
      </c>
      <c r="BE432" s="49" t="s">
        <v>5967</v>
      </c>
      <c r="BF432" s="38" t="s">
        <v>5961</v>
      </c>
      <c r="BG432" s="7">
        <v>0.5</v>
      </c>
      <c r="BH432" s="45">
        <v>600.73179302379867</v>
      </c>
      <c r="BI432" s="215" t="s">
        <v>8471</v>
      </c>
      <c r="BJ432" s="215" t="s">
        <v>8520</v>
      </c>
      <c r="BK432" s="7">
        <v>1.5</v>
      </c>
      <c r="BL432" s="25">
        <v>2.5380710659898839E-3</v>
      </c>
      <c r="BM432" s="20">
        <v>0.63624999999999998</v>
      </c>
      <c r="BN432" s="20">
        <v>0.67749999999999999</v>
      </c>
      <c r="BO432" s="20">
        <v>0.60249999999999992</v>
      </c>
      <c r="BP432" s="46">
        <v>12.172573189522341</v>
      </c>
      <c r="BQ432" s="215" t="s">
        <v>8585</v>
      </c>
      <c r="BR432" s="79">
        <v>-7.7976793248945176E-3</v>
      </c>
      <c r="BS432" s="9">
        <v>3.8230151084510222E-2</v>
      </c>
      <c r="BT432" s="9">
        <v>5.0814758976443608E-2</v>
      </c>
      <c r="BU432" s="47" t="s">
        <v>5993</v>
      </c>
      <c r="BV432" s="47">
        <v>44375</v>
      </c>
      <c r="BW432" s="14" t="s">
        <v>5474</v>
      </c>
      <c r="BX432" s="83">
        <v>0.19064278481012634</v>
      </c>
      <c r="BY432" s="82">
        <v>6.71</v>
      </c>
      <c r="BZ432" s="46">
        <v>11.773472429210134</v>
      </c>
      <c r="CA432" s="48" t="s">
        <v>8475</v>
      </c>
      <c r="CB432" s="45">
        <v>-34286</v>
      </c>
      <c r="CC432" s="45">
        <v>4266</v>
      </c>
      <c r="CD432" s="45">
        <v>79</v>
      </c>
      <c r="CE432" s="45">
        <v>0</v>
      </c>
      <c r="CF432" s="14" t="s">
        <v>8951</v>
      </c>
      <c r="CG432" s="7" t="s">
        <v>8556</v>
      </c>
      <c r="CH432" s="215" t="s">
        <v>8478</v>
      </c>
      <c r="CI432" s="215" t="s">
        <v>8498</v>
      </c>
      <c r="CJ432" s="215" t="s">
        <v>8479</v>
      </c>
      <c r="CK432" s="43" t="s">
        <v>6927</v>
      </c>
      <c r="CL432" s="43" t="s">
        <v>5474</v>
      </c>
      <c r="CM432" s="43" t="s">
        <v>5474</v>
      </c>
      <c r="CN432" s="145">
        <v>4266</v>
      </c>
      <c r="CO432" s="145">
        <v>-34207</v>
      </c>
      <c r="CP432" s="148">
        <v>47457.811648880095</v>
      </c>
      <c r="CQ432" s="189" t="s">
        <v>5474</v>
      </c>
      <c r="CR432" s="189" t="s">
        <v>5474</v>
      </c>
      <c r="CS432" s="99" t="s">
        <v>5474</v>
      </c>
      <c r="CT432" s="167" t="s">
        <v>5474</v>
      </c>
      <c r="CU432" s="43" t="s">
        <v>5474</v>
      </c>
      <c r="CV432" s="43" t="s">
        <v>5474</v>
      </c>
      <c r="CW432" s="43" t="s">
        <v>5474</v>
      </c>
      <c r="CX432" s="43" t="s">
        <v>5474</v>
      </c>
      <c r="CY432" s="43" t="s">
        <v>5474</v>
      </c>
      <c r="CZ432" s="43" t="s">
        <v>5474</v>
      </c>
      <c r="DA432" s="42" t="s">
        <v>5474</v>
      </c>
      <c r="DB432" s="42" t="s">
        <v>5474</v>
      </c>
      <c r="DC432" s="42" t="s">
        <v>5474</v>
      </c>
      <c r="DD432" s="42" t="s">
        <v>5474</v>
      </c>
      <c r="DE432" s="42" t="s">
        <v>5474</v>
      </c>
      <c r="DF432" s="42" t="s">
        <v>5474</v>
      </c>
      <c r="DG432" s="42" t="s">
        <v>5474</v>
      </c>
      <c r="DH432" s="42" t="s">
        <v>5474</v>
      </c>
    </row>
    <row r="433" spans="1:112">
      <c r="A433" s="22">
        <v>8121</v>
      </c>
      <c r="B433" s="7" t="s">
        <v>1476</v>
      </c>
      <c r="C433" s="21">
        <v>3.6299999999999999E-2</v>
      </c>
      <c r="D433" s="21">
        <v>0.50229999999999997</v>
      </c>
      <c r="E433" s="21">
        <v>3.9399999999999998E-2</v>
      </c>
      <c r="F433" s="21">
        <v>0.53010000000000002</v>
      </c>
      <c r="G433" s="21">
        <v>0.38129999999999997</v>
      </c>
      <c r="H433" s="21">
        <v>0.75</v>
      </c>
      <c r="I433" s="21">
        <v>-0.63160000000000005</v>
      </c>
      <c r="J433" s="21">
        <v>-0.3125</v>
      </c>
      <c r="K433" s="21">
        <v>-1.14E-2</v>
      </c>
      <c r="L433" s="21">
        <v>-7.7899999999999997E-2</v>
      </c>
      <c r="M433" s="21">
        <v>2.12E-2</v>
      </c>
      <c r="N433" s="21">
        <v>1.55E-2</v>
      </c>
      <c r="O433" s="21">
        <v>-5.5199999999999999E-2</v>
      </c>
      <c r="P433" s="21">
        <v>4.9000000000000002E-2</v>
      </c>
      <c r="Q433" s="21">
        <v>1.1900000000000001E-2</v>
      </c>
      <c r="R433" s="21">
        <v>6.7000000000000002E-3</v>
      </c>
      <c r="S433" s="21">
        <v>-6.3399999999999998E-2</v>
      </c>
      <c r="T433" s="21">
        <v>-3.0499999999999999E-2</v>
      </c>
      <c r="U433" s="10">
        <v>0.11</v>
      </c>
      <c r="V433" s="10">
        <v>0.13</v>
      </c>
      <c r="W433" s="7">
        <v>0</v>
      </c>
      <c r="X433" s="20">
        <v>0</v>
      </c>
      <c r="Y433" s="75"/>
      <c r="Z433" s="7"/>
      <c r="AA433" s="7"/>
      <c r="AB433" s="51">
        <v>-82</v>
      </c>
      <c r="AC433" s="51">
        <v>-171</v>
      </c>
      <c r="AD433" s="51"/>
      <c r="AE433" s="51"/>
      <c r="AF433" s="51">
        <v>-10</v>
      </c>
      <c r="AG433" s="51"/>
      <c r="AH433" s="20">
        <v>0</v>
      </c>
      <c r="AI433" s="7" t="s">
        <v>8481</v>
      </c>
      <c r="AJ433" s="67" t="s">
        <v>8494</v>
      </c>
      <c r="AK433" s="44">
        <v>-0.51980198019801982</v>
      </c>
      <c r="AL433" s="44">
        <v>-0.71304347826086978</v>
      </c>
      <c r="AM433" s="44">
        <v>0.72222222222222177</v>
      </c>
      <c r="AN433" s="25">
        <v>0.55494505494505497</v>
      </c>
      <c r="AO433" s="25">
        <v>0.31593406593406592</v>
      </c>
      <c r="AP433" s="215">
        <v>18.2</v>
      </c>
      <c r="AQ433" s="215" t="s">
        <v>8552</v>
      </c>
      <c r="AR433" s="44">
        <v>3.7037037037037E-2</v>
      </c>
      <c r="AS433" s="171" t="s">
        <v>6949</v>
      </c>
      <c r="AT433" s="171" t="s">
        <v>7129</v>
      </c>
      <c r="AU433" s="171" t="s">
        <v>7016</v>
      </c>
      <c r="AV433" s="7" t="s">
        <v>5474</v>
      </c>
      <c r="AW433" s="14" t="s">
        <v>6157</v>
      </c>
      <c r="AX433" s="49" t="s">
        <v>6009</v>
      </c>
      <c r="AY433" s="38" t="s">
        <v>6007</v>
      </c>
      <c r="AZ433" s="14" t="s">
        <v>6123</v>
      </c>
      <c r="BA433" s="49" t="s">
        <v>5967</v>
      </c>
      <c r="BB433" s="38" t="s">
        <v>5961</v>
      </c>
      <c r="BC433" s="7">
        <v>0.2</v>
      </c>
      <c r="BD433" s="14" t="s">
        <v>6077</v>
      </c>
      <c r="BE433" s="49" t="s">
        <v>5967</v>
      </c>
      <c r="BF433" s="38" t="s">
        <v>5961</v>
      </c>
      <c r="BG433" s="7">
        <v>0.8</v>
      </c>
      <c r="BH433" s="45">
        <v>789.63111184484342</v>
      </c>
      <c r="BI433" s="215" t="s">
        <v>8489</v>
      </c>
      <c r="BJ433" s="215" t="s">
        <v>8554</v>
      </c>
      <c r="BK433" s="7">
        <v>1.9</v>
      </c>
      <c r="BL433" s="25">
        <v>3.7037037037036952E-2</v>
      </c>
      <c r="BM433" s="20">
        <v>0.62362499999999987</v>
      </c>
      <c r="BN433" s="20">
        <v>0.73499999999999999</v>
      </c>
      <c r="BO433" s="20">
        <v>0.53249999999999986</v>
      </c>
      <c r="BP433" s="46">
        <v>140</v>
      </c>
      <c r="BQ433" s="215" t="s">
        <v>8483</v>
      </c>
      <c r="BR433" s="79">
        <v>-0.92747252747252751</v>
      </c>
      <c r="BS433" s="9">
        <v>0</v>
      </c>
      <c r="BT433" s="9">
        <v>0</v>
      </c>
      <c r="BU433" s="47" t="s">
        <v>5993</v>
      </c>
      <c r="BV433" s="47" t="s">
        <v>5993</v>
      </c>
      <c r="BW433" s="14" t="s">
        <v>5474</v>
      </c>
      <c r="BX433" s="83">
        <v>-0.90934065934065944</v>
      </c>
      <c r="BY433" s="82">
        <v>0.11</v>
      </c>
      <c r="BZ433" s="46">
        <v>165.45454545454544</v>
      </c>
      <c r="CA433" s="48" t="s">
        <v>5474</v>
      </c>
      <c r="CB433" s="45">
        <v>-1492.3999999999999</v>
      </c>
      <c r="CC433" s="45">
        <v>-3112.2</v>
      </c>
      <c r="CD433" s="45">
        <v>0</v>
      </c>
      <c r="CE433" s="45">
        <v>0</v>
      </c>
      <c r="CF433" s="14" t="s">
        <v>8952</v>
      </c>
      <c r="CG433" s="7" t="s">
        <v>8477</v>
      </c>
      <c r="CH433" s="215" t="s">
        <v>8478</v>
      </c>
      <c r="CI433" s="215" t="s">
        <v>8478</v>
      </c>
      <c r="CJ433" s="215" t="s">
        <v>8479</v>
      </c>
      <c r="CK433" s="43" t="s">
        <v>5474</v>
      </c>
      <c r="CL433" s="43" t="s">
        <v>5474</v>
      </c>
      <c r="CM433" s="43" t="s">
        <v>5474</v>
      </c>
      <c r="CN433" s="145">
        <v>-3112.2</v>
      </c>
      <c r="CO433" s="145">
        <v>-1492.3999999999999</v>
      </c>
      <c r="CP433" s="148">
        <v>14371.28623557615</v>
      </c>
      <c r="CQ433" s="189" t="s">
        <v>5474</v>
      </c>
      <c r="CR433" s="189" t="s">
        <v>5474</v>
      </c>
      <c r="CS433" s="99" t="s">
        <v>5474</v>
      </c>
      <c r="CT433" s="167" t="s">
        <v>5474</v>
      </c>
      <c r="CU433" s="43" t="s">
        <v>5474</v>
      </c>
      <c r="CV433" s="43" t="s">
        <v>5474</v>
      </c>
      <c r="CW433" s="43" t="s">
        <v>5474</v>
      </c>
      <c r="CX433" s="43" t="s">
        <v>5474</v>
      </c>
      <c r="CY433" s="43" t="s">
        <v>5474</v>
      </c>
      <c r="CZ433" s="43" t="s">
        <v>5474</v>
      </c>
      <c r="DA433" s="42" t="s">
        <v>5474</v>
      </c>
      <c r="DB433" s="42" t="s">
        <v>5474</v>
      </c>
      <c r="DC433" s="42" t="s">
        <v>5474</v>
      </c>
      <c r="DD433" s="42" t="s">
        <v>5474</v>
      </c>
      <c r="DE433" s="42" t="s">
        <v>5474</v>
      </c>
      <c r="DF433" s="42" t="s">
        <v>5474</v>
      </c>
      <c r="DG433" s="42" t="s">
        <v>5474</v>
      </c>
      <c r="DH433" s="42" t="s">
        <v>5474</v>
      </c>
    </row>
    <row r="434" spans="1:112">
      <c r="A434" s="22">
        <v>2365</v>
      </c>
      <c r="B434" s="7" t="s">
        <v>353</v>
      </c>
      <c r="C434" s="21">
        <v>0.11559999999999999</v>
      </c>
      <c r="D434" s="21">
        <v>-0.20430000000000001</v>
      </c>
      <c r="E434" s="21">
        <v>0.2737</v>
      </c>
      <c r="F434" s="21">
        <v>-0.4274</v>
      </c>
      <c r="G434" s="21">
        <v>-1.7000000000000001E-2</v>
      </c>
      <c r="H434" s="21">
        <v>-1.7726999999999999</v>
      </c>
      <c r="I434" s="21">
        <v>-2.8889</v>
      </c>
      <c r="J434" s="21">
        <v>-0.6875</v>
      </c>
      <c r="K434" s="21">
        <v>-0.19980000000000001</v>
      </c>
      <c r="L434" s="21">
        <v>-0.25650000000000001</v>
      </c>
      <c r="M434" s="21">
        <v>-5.8500000000000003E-2</v>
      </c>
      <c r="N434" s="21">
        <v>-0.32550000000000001</v>
      </c>
      <c r="O434" s="21">
        <v>-0.28639999999999999</v>
      </c>
      <c r="P434" s="21">
        <v>-8.0000000000000002E-3</v>
      </c>
      <c r="Q434" s="21">
        <v>-4.0000000000000001E-3</v>
      </c>
      <c r="R434" s="21">
        <v>-2.5999999999999999E-3</v>
      </c>
      <c r="S434" s="21">
        <v>1.1299999999999999E-2</v>
      </c>
      <c r="T434" s="21">
        <v>1.17E-2</v>
      </c>
      <c r="U434" s="10">
        <v>0.05</v>
      </c>
      <c r="V434" s="10">
        <v>0.53</v>
      </c>
      <c r="W434" s="7">
        <v>0.24479999999999999</v>
      </c>
      <c r="X434" s="20">
        <v>0.65449999999999997</v>
      </c>
      <c r="Y434" s="75">
        <v>2020</v>
      </c>
      <c r="Z434" s="7">
        <v>0.30409999999999998</v>
      </c>
      <c r="AA434" s="7">
        <v>0</v>
      </c>
      <c r="AB434" s="51">
        <v>35</v>
      </c>
      <c r="AC434" s="51">
        <v>118</v>
      </c>
      <c r="AD434" s="51"/>
      <c r="AE434" s="51"/>
      <c r="AF434" s="51"/>
      <c r="AG434" s="51">
        <v>1</v>
      </c>
      <c r="AH434" s="20">
        <v>8.2000000000000007E-3</v>
      </c>
      <c r="AI434" s="7" t="s">
        <v>8493</v>
      </c>
      <c r="AJ434" s="67" t="s">
        <v>8494</v>
      </c>
      <c r="AK434" s="44">
        <v>-0.8775811209439528</v>
      </c>
      <c r="AL434" s="44">
        <v>-0.72016460905349799</v>
      </c>
      <c r="AM434" s="44">
        <v>0.77777777777777823</v>
      </c>
      <c r="AN434" s="25">
        <v>0.65507246376811612</v>
      </c>
      <c r="AO434" s="25">
        <v>0.23478260869565215</v>
      </c>
      <c r="AP434" s="215">
        <v>10.35</v>
      </c>
      <c r="AQ434" s="215" t="s">
        <v>8552</v>
      </c>
      <c r="AR434" s="44">
        <v>3.4999999999999899E-2</v>
      </c>
      <c r="AS434" s="171" t="s">
        <v>6949</v>
      </c>
      <c r="AT434" s="171" t="s">
        <v>7170</v>
      </c>
      <c r="AU434" s="171" t="s">
        <v>7501</v>
      </c>
      <c r="AV434" s="7" t="s">
        <v>8470</v>
      </c>
      <c r="AW434" s="14" t="s">
        <v>7212</v>
      </c>
      <c r="AX434" s="49" t="s">
        <v>6009</v>
      </c>
      <c r="AY434" s="38" t="s">
        <v>6007</v>
      </c>
      <c r="AZ434" s="14" t="s">
        <v>6038</v>
      </c>
      <c r="BA434" s="49" t="s">
        <v>6039</v>
      </c>
      <c r="BB434" s="38" t="s">
        <v>6047</v>
      </c>
      <c r="BC434" s="7">
        <v>0.4</v>
      </c>
      <c r="BD434" s="14" t="s">
        <v>6184</v>
      </c>
      <c r="BE434" s="49" t="s">
        <v>5967</v>
      </c>
      <c r="BF434" s="38" t="s">
        <v>5961</v>
      </c>
      <c r="BG434" s="7">
        <v>0.6</v>
      </c>
      <c r="BH434" s="45">
        <v>587.20643629066672</v>
      </c>
      <c r="BI434" s="215" t="s">
        <v>8471</v>
      </c>
      <c r="BJ434" s="215" t="s">
        <v>8554</v>
      </c>
      <c r="BK434" s="7">
        <v>1.2</v>
      </c>
      <c r="BL434" s="25">
        <v>3.4999999999999962E-2</v>
      </c>
      <c r="BM434" s="20">
        <v>0.39512499999999995</v>
      </c>
      <c r="BN434" s="20">
        <v>0.49</v>
      </c>
      <c r="BO434" s="20">
        <v>0.31749999999999995</v>
      </c>
      <c r="BP434" s="46">
        <v>19.528301886792452</v>
      </c>
      <c r="BQ434" s="215" t="s">
        <v>8553</v>
      </c>
      <c r="BR434" s="79">
        <v>-0.63111916264090184</v>
      </c>
      <c r="BS434" s="9">
        <v>1.769863688725315E-2</v>
      </c>
      <c r="BT434" s="9">
        <v>2.3394783031344124E-2</v>
      </c>
      <c r="BU434" s="47">
        <v>44404</v>
      </c>
      <c r="BV434" s="47">
        <v>44410</v>
      </c>
      <c r="BW434" s="14" t="s">
        <v>5474</v>
      </c>
      <c r="BX434" s="83">
        <v>-0.55734299516908214</v>
      </c>
      <c r="BY434" s="82">
        <v>0.35</v>
      </c>
      <c r="BZ434" s="46">
        <v>29.571428571428573</v>
      </c>
      <c r="CA434" s="48" t="s">
        <v>8475</v>
      </c>
      <c r="CB434" s="45">
        <v>362.25</v>
      </c>
      <c r="CC434" s="45">
        <v>1221.3</v>
      </c>
      <c r="CD434" s="45">
        <v>0</v>
      </c>
      <c r="CE434" s="45">
        <v>0</v>
      </c>
      <c r="CF434" s="14" t="s">
        <v>8953</v>
      </c>
      <c r="CG434" s="7" t="s">
        <v>8477</v>
      </c>
      <c r="CH434" s="215" t="s">
        <v>8478</v>
      </c>
      <c r="CI434" s="215" t="s">
        <v>8478</v>
      </c>
      <c r="CJ434" s="215" t="s">
        <v>8479</v>
      </c>
      <c r="CK434" s="43" t="s">
        <v>5474</v>
      </c>
      <c r="CL434" s="43" t="s">
        <v>5474</v>
      </c>
      <c r="CM434" s="43" t="s">
        <v>6944</v>
      </c>
      <c r="CN434" s="145">
        <v>1221.3</v>
      </c>
      <c r="CO434" s="145">
        <v>362.25</v>
      </c>
      <c r="CP434" s="148">
        <v>6077.5866156084003</v>
      </c>
      <c r="CQ434" s="189" t="s">
        <v>5474</v>
      </c>
      <c r="CR434" s="189" t="s">
        <v>5474</v>
      </c>
      <c r="CS434" s="99" t="s">
        <v>5474</v>
      </c>
      <c r="CT434" s="167" t="s">
        <v>5474</v>
      </c>
      <c r="CU434" s="43" t="s">
        <v>5474</v>
      </c>
      <c r="CV434" s="43" t="s">
        <v>5474</v>
      </c>
      <c r="CW434" s="43" t="s">
        <v>5474</v>
      </c>
      <c r="CX434" s="43" t="s">
        <v>5474</v>
      </c>
      <c r="CY434" s="43" t="s">
        <v>5474</v>
      </c>
      <c r="CZ434" s="43" t="s">
        <v>5474</v>
      </c>
      <c r="DA434" s="42" t="s">
        <v>5474</v>
      </c>
      <c r="DB434" s="42" t="s">
        <v>5474</v>
      </c>
      <c r="DC434" s="42" t="s">
        <v>5474</v>
      </c>
      <c r="DD434" s="42" t="s">
        <v>5474</v>
      </c>
      <c r="DE434" s="42" t="s">
        <v>5474</v>
      </c>
      <c r="DF434" s="42" t="s">
        <v>5474</v>
      </c>
      <c r="DG434" s="42" t="s">
        <v>5474</v>
      </c>
      <c r="DH434" s="42" t="s">
        <v>5474</v>
      </c>
    </row>
    <row r="435" spans="1:112">
      <c r="A435" s="22">
        <v>3596</v>
      </c>
      <c r="B435" s="7" t="s">
        <v>828</v>
      </c>
      <c r="C435" s="21">
        <v>-5.1700000000000003E-2</v>
      </c>
      <c r="D435" s="21">
        <v>-5.4399999999999997E-2</v>
      </c>
      <c r="E435" s="21">
        <v>-5.0999999999999997E-2</v>
      </c>
      <c r="F435" s="21">
        <v>-5.1299999999999998E-2</v>
      </c>
      <c r="G435" s="21">
        <v>0.2137</v>
      </c>
      <c r="H435" s="21">
        <v>-0.15909999999999999</v>
      </c>
      <c r="I435" s="21">
        <v>7.5600000000000001E-2</v>
      </c>
      <c r="J435" s="21">
        <v>0.35</v>
      </c>
      <c r="K435" s="21">
        <v>-0.01</v>
      </c>
      <c r="L435" s="21">
        <v>-9.5999999999999992E-3</v>
      </c>
      <c r="M435" s="21">
        <v>4.4000000000000003E-3</v>
      </c>
      <c r="N435" s="21">
        <v>-1.44E-2</v>
      </c>
      <c r="O435" s="21">
        <v>-1.24E-2</v>
      </c>
      <c r="P435" s="21">
        <v>8.8000000000000005E-3</v>
      </c>
      <c r="Q435" s="21">
        <v>1.32E-2</v>
      </c>
      <c r="R435" s="21">
        <v>4.7999999999999996E-3</v>
      </c>
      <c r="S435" s="21">
        <v>0.1196</v>
      </c>
      <c r="T435" s="21">
        <v>6.2100000000000002E-2</v>
      </c>
      <c r="U435" s="10">
        <v>4.05</v>
      </c>
      <c r="V435" s="10">
        <v>9.3800000000000008</v>
      </c>
      <c r="W435" s="7">
        <v>4.1196999999999999</v>
      </c>
      <c r="X435" s="20">
        <v>0.67700000000000005</v>
      </c>
      <c r="Y435" s="75">
        <v>2020</v>
      </c>
      <c r="Z435" s="7">
        <v>6.4984999999999999</v>
      </c>
      <c r="AA435" s="7">
        <v>0</v>
      </c>
      <c r="AB435" s="51">
        <v>-1228</v>
      </c>
      <c r="AC435" s="51">
        <v>-173</v>
      </c>
      <c r="AD435" s="51">
        <v>2</v>
      </c>
      <c r="AE435" s="51">
        <v>1</v>
      </c>
      <c r="AF435" s="51">
        <v>-30</v>
      </c>
      <c r="AG435" s="51">
        <v>1</v>
      </c>
      <c r="AH435" s="20">
        <v>0.1434</v>
      </c>
      <c r="AI435" s="7" t="s">
        <v>8467</v>
      </c>
      <c r="AJ435" s="67" t="s">
        <v>8494</v>
      </c>
      <c r="AK435" s="44">
        <v>-0.78494623655913975</v>
      </c>
      <c r="AL435" s="44">
        <v>-0.61946902654867275</v>
      </c>
      <c r="AM435" s="44">
        <v>0.88235294117646912</v>
      </c>
      <c r="AN435" s="25">
        <v>0.50819672131147542</v>
      </c>
      <c r="AO435" s="25">
        <v>0.12349726775956281</v>
      </c>
      <c r="AP435" s="215">
        <v>91.5</v>
      </c>
      <c r="AQ435" s="215" t="s">
        <v>8552</v>
      </c>
      <c r="AR435" s="44">
        <v>1.55382907880133E-2</v>
      </c>
      <c r="AS435" s="171" t="s">
        <v>6949</v>
      </c>
      <c r="AT435" s="171" t="s">
        <v>7192</v>
      </c>
      <c r="AU435" s="171" t="s">
        <v>6933</v>
      </c>
      <c r="AV435" s="7" t="s">
        <v>8470</v>
      </c>
      <c r="AW435" s="14" t="s">
        <v>6504</v>
      </c>
      <c r="AX435" s="49" t="s">
        <v>6009</v>
      </c>
      <c r="AY435" s="38" t="s">
        <v>5961</v>
      </c>
      <c r="AZ435" s="14" t="s">
        <v>6720</v>
      </c>
      <c r="BA435" s="49" t="s">
        <v>5967</v>
      </c>
      <c r="BB435" s="38" t="s">
        <v>6007</v>
      </c>
      <c r="BC435" s="7">
        <v>0.3</v>
      </c>
      <c r="BD435" s="14" t="s">
        <v>6050</v>
      </c>
      <c r="BE435" s="49" t="s">
        <v>5967</v>
      </c>
      <c r="BF435" s="38" t="s">
        <v>5961</v>
      </c>
      <c r="BG435" s="7">
        <v>0.4</v>
      </c>
      <c r="BH435" s="45">
        <v>1227.2939932689972</v>
      </c>
      <c r="BI435" s="215" t="s">
        <v>8489</v>
      </c>
      <c r="BJ435" s="215" t="s">
        <v>8520</v>
      </c>
      <c r="BK435" s="7">
        <v>1.5</v>
      </c>
      <c r="BL435" s="25">
        <v>1.6666666666666666E-2</v>
      </c>
      <c r="BM435" s="20">
        <v>0.59025000000000005</v>
      </c>
      <c r="BN435" s="20">
        <v>0.56000000000000005</v>
      </c>
      <c r="BO435" s="20">
        <v>0.61499999999999999</v>
      </c>
      <c r="BP435" s="46">
        <v>9.7547974413646052</v>
      </c>
      <c r="BQ435" s="215" t="s">
        <v>8560</v>
      </c>
      <c r="BR435" s="79">
        <v>0.12833333333333324</v>
      </c>
      <c r="BS435" s="9">
        <v>3.8946208396726245E-2</v>
      </c>
      <c r="BT435" s="9">
        <v>6.4792819926924761E-2</v>
      </c>
      <c r="BU435" s="47" t="s">
        <v>5993</v>
      </c>
      <c r="BV435" s="47">
        <v>44301</v>
      </c>
      <c r="BW435" s="14" t="s">
        <v>8514</v>
      </c>
      <c r="BX435" s="83">
        <v>0.35399999999999993</v>
      </c>
      <c r="BY435" s="82">
        <v>9.1499999999999986</v>
      </c>
      <c r="BZ435" s="46">
        <v>10.000000000000002</v>
      </c>
      <c r="CA435" s="48" t="s">
        <v>8526</v>
      </c>
      <c r="CB435" s="45">
        <v>-112362</v>
      </c>
      <c r="CC435" s="45">
        <v>-15829.5</v>
      </c>
      <c r="CD435" s="45">
        <v>183</v>
      </c>
      <c r="CE435" s="45">
        <v>91.5</v>
      </c>
      <c r="CF435" s="14" t="s">
        <v>8954</v>
      </c>
      <c r="CG435" s="7" t="s">
        <v>8477</v>
      </c>
      <c r="CH435" s="215" t="s">
        <v>8498</v>
      </c>
      <c r="CI435" s="215" t="s">
        <v>8546</v>
      </c>
      <c r="CJ435" s="215" t="s">
        <v>8479</v>
      </c>
      <c r="CK435" s="43" t="s">
        <v>5474</v>
      </c>
      <c r="CL435" s="43" t="s">
        <v>5474</v>
      </c>
      <c r="CM435" s="43" t="s">
        <v>6944</v>
      </c>
      <c r="CN435" s="145">
        <v>-15738</v>
      </c>
      <c r="CO435" s="145">
        <v>-112179</v>
      </c>
      <c r="CP435" s="148">
        <v>112297.40038411324</v>
      </c>
      <c r="CQ435" s="189">
        <v>4.153005464480871E-2</v>
      </c>
      <c r="CR435" s="189">
        <v>0</v>
      </c>
      <c r="CS435" s="99">
        <v>44718</v>
      </c>
      <c r="CT435" s="167" t="s">
        <v>5474</v>
      </c>
      <c r="CU435" s="43" t="s">
        <v>5474</v>
      </c>
      <c r="CV435" s="43" t="s">
        <v>5474</v>
      </c>
      <c r="CW435" s="43" t="s">
        <v>5474</v>
      </c>
      <c r="CX435" s="43" t="s">
        <v>5474</v>
      </c>
      <c r="CY435" s="43" t="s">
        <v>5474</v>
      </c>
      <c r="CZ435" s="43" t="s">
        <v>5474</v>
      </c>
      <c r="DA435" s="42" t="s">
        <v>5474</v>
      </c>
      <c r="DB435" s="42" t="s">
        <v>5474</v>
      </c>
      <c r="DC435" s="42" t="s">
        <v>5474</v>
      </c>
      <c r="DD435" s="42" t="s">
        <v>5474</v>
      </c>
      <c r="DE435" s="42" t="s">
        <v>5474</v>
      </c>
      <c r="DF435" s="42" t="s">
        <v>5474</v>
      </c>
      <c r="DG435" s="42" t="s">
        <v>5474</v>
      </c>
      <c r="DH435" s="42" t="s">
        <v>5474</v>
      </c>
    </row>
    <row r="436" spans="1:112">
      <c r="A436" s="22">
        <v>3021</v>
      </c>
      <c r="B436" s="7" t="s">
        <v>593</v>
      </c>
      <c r="C436" s="21">
        <v>0.21390000000000001</v>
      </c>
      <c r="D436" s="21">
        <v>0.24</v>
      </c>
      <c r="E436" s="21">
        <v>0.26440000000000002</v>
      </c>
      <c r="F436" s="21">
        <v>0.27600000000000002</v>
      </c>
      <c r="G436" s="21">
        <v>0.28520000000000001</v>
      </c>
      <c r="H436" s="21">
        <v>-0.27779999999999999</v>
      </c>
      <c r="I436" s="21">
        <v>-0.55930000000000002</v>
      </c>
      <c r="J436" s="21">
        <v>0.16980000000000001</v>
      </c>
      <c r="K436" s="21">
        <v>1.11E-2</v>
      </c>
      <c r="L436" s="21">
        <v>-3.6799999999999999E-2</v>
      </c>
      <c r="M436" s="21">
        <v>-1.24E-2</v>
      </c>
      <c r="N436" s="21">
        <v>1.8E-3</v>
      </c>
      <c r="O436" s="21">
        <v>-4.5699999999999998E-2</v>
      </c>
      <c r="P436" s="21">
        <v>2E-3</v>
      </c>
      <c r="Q436" s="21">
        <v>-3.0000000000000001E-3</v>
      </c>
      <c r="R436" s="21">
        <v>-2.5000000000000001E-3</v>
      </c>
      <c r="S436" s="21">
        <v>9.5899999999999999E-2</v>
      </c>
      <c r="T436" s="21">
        <v>5.5E-2</v>
      </c>
      <c r="U436" s="10">
        <v>0.62</v>
      </c>
      <c r="V436" s="10">
        <v>1.1200000000000001</v>
      </c>
      <c r="W436" s="7">
        <v>0.66159999999999997</v>
      </c>
      <c r="X436" s="20">
        <v>0.57299999999999995</v>
      </c>
      <c r="Y436" s="75">
        <v>2020</v>
      </c>
      <c r="Z436" s="7">
        <v>0.7</v>
      </c>
      <c r="AA436" s="7">
        <v>0</v>
      </c>
      <c r="AB436" s="51">
        <v>-74</v>
      </c>
      <c r="AC436" s="51">
        <v>-18</v>
      </c>
      <c r="AD436" s="51"/>
      <c r="AE436" s="51"/>
      <c r="AF436" s="51"/>
      <c r="AG436" s="51">
        <v>1</v>
      </c>
      <c r="AH436" s="20">
        <v>0</v>
      </c>
      <c r="AI436" s="7" t="s">
        <v>8467</v>
      </c>
      <c r="AJ436" s="67" t="s">
        <v>8494</v>
      </c>
      <c r="AK436" s="44">
        <v>-0.68020304568527923</v>
      </c>
      <c r="AL436" s="44">
        <v>-0.81250000000000022</v>
      </c>
      <c r="AM436" s="44">
        <v>-0.55555555555555647</v>
      </c>
      <c r="AN436" s="25">
        <v>0.96568627450980382</v>
      </c>
      <c r="AO436" s="25">
        <v>0.47058823529411759</v>
      </c>
      <c r="AP436" s="215">
        <v>20.399999999999999</v>
      </c>
      <c r="AQ436" s="215" t="s">
        <v>8552</v>
      </c>
      <c r="AR436" s="44">
        <v>1.24069478908188E-2</v>
      </c>
      <c r="AS436" s="171" t="s">
        <v>6949</v>
      </c>
      <c r="AT436" s="171" t="s">
        <v>7581</v>
      </c>
      <c r="AU436" s="171" t="s">
        <v>7208</v>
      </c>
      <c r="AV436" s="7" t="s">
        <v>5474</v>
      </c>
      <c r="AW436" s="14" t="s">
        <v>6491</v>
      </c>
      <c r="AX436" s="49" t="s">
        <v>6009</v>
      </c>
      <c r="AY436" s="38" t="s">
        <v>5971</v>
      </c>
      <c r="AZ436" s="14" t="s">
        <v>6146</v>
      </c>
      <c r="BA436" s="49" t="s">
        <v>5967</v>
      </c>
      <c r="BB436" s="38" t="s">
        <v>6007</v>
      </c>
      <c r="BC436" s="7">
        <v>0.3</v>
      </c>
      <c r="BD436" s="14" t="s">
        <v>6118</v>
      </c>
      <c r="BE436" s="49" t="s">
        <v>5967</v>
      </c>
      <c r="BF436" s="38" t="s">
        <v>5961</v>
      </c>
      <c r="BG436" s="7">
        <v>0.6</v>
      </c>
      <c r="BH436" s="45">
        <v>104.88812249618648</v>
      </c>
      <c r="BI436" s="215" t="s">
        <v>8489</v>
      </c>
      <c r="BJ436" s="215" t="s">
        <v>8554</v>
      </c>
      <c r="BK436" s="7">
        <v>0.5</v>
      </c>
      <c r="BL436" s="25">
        <v>9.9009900990098664E-3</v>
      </c>
      <c r="BM436" s="20">
        <v>0.65237500000000004</v>
      </c>
      <c r="BN436" s="20">
        <v>0.75</v>
      </c>
      <c r="BO436" s="20">
        <v>0.57250000000000001</v>
      </c>
      <c r="BP436" s="46">
        <v>18.214285714285712</v>
      </c>
      <c r="BQ436" s="215" t="s">
        <v>8540</v>
      </c>
      <c r="BR436" s="79">
        <v>-0.28235294117647053</v>
      </c>
      <c r="BS436" s="9">
        <v>2.6426775909946576E-2</v>
      </c>
      <c r="BT436" s="9">
        <v>2.8298181130582245E-2</v>
      </c>
      <c r="BU436" s="47" t="s">
        <v>5993</v>
      </c>
      <c r="BV436" s="47">
        <v>44378</v>
      </c>
      <c r="BW436" s="14" t="s">
        <v>5474</v>
      </c>
      <c r="BX436" s="83">
        <v>-0.10294117647058813</v>
      </c>
      <c r="BY436" s="82">
        <v>1.22</v>
      </c>
      <c r="BZ436" s="46">
        <v>16.721311475409834</v>
      </c>
      <c r="CA436" s="48" t="s">
        <v>5474</v>
      </c>
      <c r="CB436" s="45">
        <v>-1509.6</v>
      </c>
      <c r="CC436" s="45">
        <v>-367.2</v>
      </c>
      <c r="CD436" s="45">
        <v>0</v>
      </c>
      <c r="CE436" s="45">
        <v>0</v>
      </c>
      <c r="CF436" s="14" t="s">
        <v>8955</v>
      </c>
      <c r="CG436" s="7" t="s">
        <v>8590</v>
      </c>
      <c r="CH436" s="215" t="s">
        <v>8479</v>
      </c>
      <c r="CI436" s="215" t="s">
        <v>8479</v>
      </c>
      <c r="CJ436" s="215" t="s">
        <v>8479</v>
      </c>
      <c r="CK436" s="43" t="s">
        <v>5474</v>
      </c>
      <c r="CL436" s="43" t="s">
        <v>5474</v>
      </c>
      <c r="CM436" s="43" t="s">
        <v>5474</v>
      </c>
      <c r="CN436" s="145">
        <v>-367.2</v>
      </c>
      <c r="CO436" s="145">
        <v>-1509.6</v>
      </c>
      <c r="CP436" s="148">
        <v>2139.7176989222039</v>
      </c>
      <c r="CQ436" s="189" t="s">
        <v>5474</v>
      </c>
      <c r="CR436" s="189" t="s">
        <v>5474</v>
      </c>
      <c r="CS436" s="99" t="s">
        <v>5474</v>
      </c>
      <c r="CT436" s="167" t="s">
        <v>5474</v>
      </c>
      <c r="CU436" s="43" t="s">
        <v>5474</v>
      </c>
      <c r="CV436" s="43" t="s">
        <v>5474</v>
      </c>
      <c r="CW436" s="43" t="s">
        <v>5474</v>
      </c>
      <c r="CX436" s="43" t="s">
        <v>5474</v>
      </c>
      <c r="CY436" s="43" t="s">
        <v>5474</v>
      </c>
      <c r="CZ436" s="43" t="s">
        <v>5474</v>
      </c>
      <c r="DA436" s="42" t="s">
        <v>5474</v>
      </c>
      <c r="DB436" s="42" t="s">
        <v>5474</v>
      </c>
      <c r="DC436" s="42" t="s">
        <v>5474</v>
      </c>
      <c r="DD436" s="42" t="s">
        <v>5474</v>
      </c>
      <c r="DE436" s="42" t="s">
        <v>5474</v>
      </c>
      <c r="DF436" s="42" t="s">
        <v>5474</v>
      </c>
      <c r="DG436" s="42" t="s">
        <v>5474</v>
      </c>
      <c r="DH436" s="42" t="s">
        <v>5474</v>
      </c>
    </row>
    <row r="437" spans="1:112">
      <c r="A437" s="22">
        <v>1225</v>
      </c>
      <c r="B437" s="7" t="s">
        <v>38</v>
      </c>
      <c r="C437" s="21">
        <v>4.8800000000000003E-2</v>
      </c>
      <c r="D437" s="21">
        <v>0.28010000000000002</v>
      </c>
      <c r="E437" s="21">
        <v>2.6800000000000001E-2</v>
      </c>
      <c r="F437" s="21">
        <v>0.29670000000000002</v>
      </c>
      <c r="G437" s="21">
        <v>0.26119999999999999</v>
      </c>
      <c r="H437" s="21">
        <v>-0.48349999999999999</v>
      </c>
      <c r="I437" s="21">
        <v>0.62070000000000003</v>
      </c>
      <c r="J437" s="21">
        <v>1.1231</v>
      </c>
      <c r="K437" s="21">
        <v>-3.78E-2</v>
      </c>
      <c r="L437" s="21">
        <v>-2.5000000000000001E-3</v>
      </c>
      <c r="M437" s="21">
        <v>2.07E-2</v>
      </c>
      <c r="N437" s="21">
        <v>-3.4299999999999997E-2</v>
      </c>
      <c r="O437" s="21">
        <v>5.7000000000000002E-3</v>
      </c>
      <c r="P437" s="21">
        <v>1.83E-2</v>
      </c>
      <c r="Q437" s="21">
        <v>1.24E-2</v>
      </c>
      <c r="R437" s="21">
        <v>5.4000000000000003E-3</v>
      </c>
      <c r="S437" s="21">
        <v>0.10580000000000001</v>
      </c>
      <c r="T437" s="21">
        <v>5.8200000000000002E-2</v>
      </c>
      <c r="U437" s="10">
        <v>1.38</v>
      </c>
      <c r="V437" s="10">
        <v>2.4500000000000002</v>
      </c>
      <c r="W437" s="7">
        <v>1.27</v>
      </c>
      <c r="X437" s="20">
        <v>0.87</v>
      </c>
      <c r="Y437" s="75">
        <v>2020</v>
      </c>
      <c r="Z437" s="7">
        <v>1.4</v>
      </c>
      <c r="AA437" s="7">
        <v>0</v>
      </c>
      <c r="AB437" s="51">
        <v>-50</v>
      </c>
      <c r="AC437" s="51">
        <v>5</v>
      </c>
      <c r="AD437" s="51"/>
      <c r="AE437" s="51"/>
      <c r="AF437" s="51"/>
      <c r="AG437" s="51"/>
      <c r="AH437" s="20">
        <v>0</v>
      </c>
      <c r="AI437" s="7" t="s">
        <v>8467</v>
      </c>
      <c r="AJ437" s="67" t="s">
        <v>8494</v>
      </c>
      <c r="AK437" s="44">
        <v>-0.64839572192513373</v>
      </c>
      <c r="AL437" s="44">
        <v>-0.58035714285714268</v>
      </c>
      <c r="AM437" s="44">
        <v>1</v>
      </c>
      <c r="AN437" s="25">
        <v>0.8647398843930636</v>
      </c>
      <c r="AO437" s="25">
        <v>0.12947976878612721</v>
      </c>
      <c r="AP437" s="215">
        <v>43.25</v>
      </c>
      <c r="AQ437" s="215" t="s">
        <v>8552</v>
      </c>
      <c r="AR437" s="44">
        <v>1.1695906432748499E-2</v>
      </c>
      <c r="AS437" s="171" t="s">
        <v>6949</v>
      </c>
      <c r="AT437" s="171" t="s">
        <v>6950</v>
      </c>
      <c r="AU437" s="171" t="s">
        <v>6920</v>
      </c>
      <c r="AV437" s="7" t="s">
        <v>8470</v>
      </c>
      <c r="AW437" s="14" t="s">
        <v>6637</v>
      </c>
      <c r="AX437" s="49" t="s">
        <v>6009</v>
      </c>
      <c r="AY437" s="38" t="s">
        <v>5961</v>
      </c>
      <c r="AZ437" s="14" t="s">
        <v>6472</v>
      </c>
      <c r="BA437" s="49" t="s">
        <v>6039</v>
      </c>
      <c r="BB437" s="38" t="s">
        <v>6007</v>
      </c>
      <c r="BC437" s="7">
        <v>0.3</v>
      </c>
      <c r="BD437" s="14" t="s">
        <v>6005</v>
      </c>
      <c r="BE437" s="49" t="s">
        <v>5967</v>
      </c>
      <c r="BF437" s="38" t="s">
        <v>5961</v>
      </c>
      <c r="BG437" s="7">
        <v>0.2</v>
      </c>
      <c r="BH437" s="45">
        <v>181.83004455117828</v>
      </c>
      <c r="BI437" s="215" t="s">
        <v>8495</v>
      </c>
      <c r="BJ437" s="215" t="s">
        <v>8554</v>
      </c>
      <c r="BK437" s="7">
        <v>2.5</v>
      </c>
      <c r="BL437" s="25">
        <v>1.6451233842538257E-2</v>
      </c>
      <c r="BM437" s="20">
        <v>0.65500000000000003</v>
      </c>
      <c r="BN437" s="20">
        <v>0.68249999999999988</v>
      </c>
      <c r="BO437" s="20">
        <v>0.63249999999999995</v>
      </c>
      <c r="BP437" s="46">
        <v>17.653061224489793</v>
      </c>
      <c r="BQ437" s="215" t="s">
        <v>8540</v>
      </c>
      <c r="BR437" s="79">
        <v>-0.10150289017341042</v>
      </c>
      <c r="BS437" s="9">
        <v>2.3377404036099891E-2</v>
      </c>
      <c r="BT437" s="9">
        <v>2.6365702834947324E-2</v>
      </c>
      <c r="BU437" s="47" t="s">
        <v>5993</v>
      </c>
      <c r="BV437" s="47" t="s">
        <v>5993</v>
      </c>
      <c r="BW437" s="14" t="s">
        <v>5474</v>
      </c>
      <c r="BX437" s="83">
        <v>7.819653179190747E-2</v>
      </c>
      <c r="BY437" s="82">
        <v>2.6799999999999997</v>
      </c>
      <c r="BZ437" s="46">
        <v>16.138059701492541</v>
      </c>
      <c r="CA437" s="48" t="s">
        <v>8475</v>
      </c>
      <c r="CB437" s="45">
        <v>-2162.5</v>
      </c>
      <c r="CC437" s="45">
        <v>216.25</v>
      </c>
      <c r="CD437" s="45">
        <v>0</v>
      </c>
      <c r="CE437" s="45">
        <v>0</v>
      </c>
      <c r="CF437" s="14" t="s">
        <v>8956</v>
      </c>
      <c r="CG437" s="7" t="s">
        <v>8477</v>
      </c>
      <c r="CH437" s="215" t="s">
        <v>8498</v>
      </c>
      <c r="CI437" s="215" t="s">
        <v>8498</v>
      </c>
      <c r="CJ437" s="215" t="s">
        <v>8479</v>
      </c>
      <c r="CK437" s="43" t="s">
        <v>5474</v>
      </c>
      <c r="CL437" s="43" t="s">
        <v>5474</v>
      </c>
      <c r="CM437" s="43" t="s">
        <v>6944</v>
      </c>
      <c r="CN437" s="145">
        <v>216.25</v>
      </c>
      <c r="CO437" s="145">
        <v>-2162.5</v>
      </c>
      <c r="CP437" s="148">
        <v>7864.1494268384604</v>
      </c>
      <c r="CQ437" s="189" t="s">
        <v>5474</v>
      </c>
      <c r="CR437" s="189" t="s">
        <v>5474</v>
      </c>
      <c r="CS437" s="99" t="s">
        <v>5474</v>
      </c>
      <c r="CT437" s="167" t="s">
        <v>5474</v>
      </c>
      <c r="CU437" s="43" t="s">
        <v>5474</v>
      </c>
      <c r="CV437" s="43" t="s">
        <v>5474</v>
      </c>
      <c r="CW437" s="43" t="s">
        <v>5474</v>
      </c>
      <c r="CX437" s="43" t="s">
        <v>5474</v>
      </c>
      <c r="CY437" s="43" t="s">
        <v>5474</v>
      </c>
      <c r="CZ437" s="43" t="s">
        <v>5474</v>
      </c>
      <c r="DA437" s="42" t="s">
        <v>5474</v>
      </c>
      <c r="DB437" s="42" t="s">
        <v>5474</v>
      </c>
      <c r="DC437" s="42" t="s">
        <v>5474</v>
      </c>
      <c r="DD437" s="42" t="s">
        <v>5474</v>
      </c>
      <c r="DE437" s="42" t="s">
        <v>5474</v>
      </c>
      <c r="DF437" s="42" t="s">
        <v>5474</v>
      </c>
      <c r="DG437" s="42" t="s">
        <v>5474</v>
      </c>
      <c r="DH437" s="42" t="s">
        <v>5474</v>
      </c>
    </row>
    <row r="438" spans="1:112">
      <c r="A438" s="22">
        <v>3010</v>
      </c>
      <c r="B438" s="7" t="s">
        <v>584</v>
      </c>
      <c r="C438" s="21">
        <v>5.0200000000000002E-2</v>
      </c>
      <c r="D438" s="21">
        <v>0.17610000000000001</v>
      </c>
      <c r="E438" s="21">
        <v>9.11E-2</v>
      </c>
      <c r="F438" s="21">
        <v>0.13869999999999999</v>
      </c>
      <c r="G438" s="21">
        <v>0.21229999999999999</v>
      </c>
      <c r="H438" s="21">
        <v>7.3599999999999999E-2</v>
      </c>
      <c r="I438" s="21">
        <v>0.45029999999999998</v>
      </c>
      <c r="J438" s="21">
        <v>0.57350000000000001</v>
      </c>
      <c r="K438" s="21">
        <v>4.0000000000000002E-4</v>
      </c>
      <c r="L438" s="21">
        <v>8.0999999999999996E-3</v>
      </c>
      <c r="M438" s="21">
        <v>6.3E-3</v>
      </c>
      <c r="N438" s="21">
        <v>2.9999999999999997E-4</v>
      </c>
      <c r="O438" s="21">
        <v>8.0999999999999996E-3</v>
      </c>
      <c r="P438" s="21">
        <v>8.0000000000000002E-3</v>
      </c>
      <c r="Q438" s="21">
        <v>1.1900000000000001E-2</v>
      </c>
      <c r="R438" s="21">
        <v>4.3E-3</v>
      </c>
      <c r="S438" s="21">
        <v>0.1263</v>
      </c>
      <c r="T438" s="21">
        <v>5.5899999999999998E-2</v>
      </c>
      <c r="U438" s="10">
        <v>5.35</v>
      </c>
      <c r="V438" s="10">
        <v>10</v>
      </c>
      <c r="W438" s="7">
        <v>3.4</v>
      </c>
      <c r="X438" s="20">
        <v>0.55579999999999996</v>
      </c>
      <c r="Y438" s="75">
        <v>2020</v>
      </c>
      <c r="Z438" s="7">
        <v>4.4000000000000004</v>
      </c>
      <c r="AA438" s="7">
        <v>0.2</v>
      </c>
      <c r="AB438" s="51">
        <v>-508</v>
      </c>
      <c r="AC438" s="51">
        <v>70</v>
      </c>
      <c r="AD438" s="51">
        <v>1</v>
      </c>
      <c r="AE438" s="51"/>
      <c r="AF438" s="51">
        <v>-64</v>
      </c>
      <c r="AG438" s="51">
        <v>1</v>
      </c>
      <c r="AH438" s="20">
        <v>8.9999999999999998E-4</v>
      </c>
      <c r="AI438" s="7" t="s">
        <v>8487</v>
      </c>
      <c r="AJ438" s="67" t="s">
        <v>8482</v>
      </c>
      <c r="AK438" s="44">
        <v>0.82642487046632152</v>
      </c>
      <c r="AL438" s="44">
        <v>-0.59292035398230003</v>
      </c>
      <c r="AM438" s="44">
        <v>1</v>
      </c>
      <c r="AN438" s="25">
        <v>0.44418872266973525</v>
      </c>
      <c r="AO438" s="25">
        <v>0.13003452243958569</v>
      </c>
      <c r="AP438" s="215">
        <v>86.9</v>
      </c>
      <c r="AQ438" s="215" t="s">
        <v>8552</v>
      </c>
      <c r="AR438" s="44">
        <v>1.04651162790697E-2</v>
      </c>
      <c r="AS438" s="171" t="s">
        <v>6949</v>
      </c>
      <c r="AT438" s="171" t="s">
        <v>7251</v>
      </c>
      <c r="AU438" s="171" t="s">
        <v>7091</v>
      </c>
      <c r="AV438" s="7" t="s">
        <v>5474</v>
      </c>
      <c r="AW438" s="14" t="s">
        <v>6740</v>
      </c>
      <c r="AX438" s="49" t="s">
        <v>6009</v>
      </c>
      <c r="AY438" s="38" t="s">
        <v>5971</v>
      </c>
      <c r="AZ438" s="14" t="s">
        <v>6038</v>
      </c>
      <c r="BA438" s="49" t="s">
        <v>5967</v>
      </c>
      <c r="BB438" s="38" t="s">
        <v>5961</v>
      </c>
      <c r="BC438" s="7">
        <v>0.3</v>
      </c>
      <c r="BD438" s="14" t="s">
        <v>6111</v>
      </c>
      <c r="BE438" s="49" t="s">
        <v>5988</v>
      </c>
      <c r="BF438" s="38" t="s">
        <v>6012</v>
      </c>
      <c r="BG438" s="7">
        <v>0.8</v>
      </c>
      <c r="BH438" s="45">
        <v>620.14488540263608</v>
      </c>
      <c r="BI438" s="215" t="s">
        <v>8471</v>
      </c>
      <c r="BJ438" s="215" t="s">
        <v>8509</v>
      </c>
      <c r="BK438" s="7">
        <v>1</v>
      </c>
      <c r="BL438" s="25">
        <v>9.2915214866435697E-3</v>
      </c>
      <c r="BM438" s="20">
        <v>0.65800000000000003</v>
      </c>
      <c r="BN438" s="20">
        <v>0.67999999999999994</v>
      </c>
      <c r="BO438" s="20">
        <v>0.64</v>
      </c>
      <c r="BP438" s="46">
        <v>8.6900000000000013</v>
      </c>
      <c r="BQ438" s="215" t="s">
        <v>8513</v>
      </c>
      <c r="BR438" s="79">
        <v>0.44303797468354411</v>
      </c>
      <c r="BS438" s="9">
        <v>3.3081902401446373E-2</v>
      </c>
      <c r="BT438" s="9">
        <v>6.4406135499731842E-2</v>
      </c>
      <c r="BU438" s="47" t="s">
        <v>5993</v>
      </c>
      <c r="BV438" s="47" t="s">
        <v>5993</v>
      </c>
      <c r="BW438" s="14" t="s">
        <v>8514</v>
      </c>
      <c r="BX438" s="83">
        <v>0.80379746835443022</v>
      </c>
      <c r="BY438" s="82">
        <v>10.45</v>
      </c>
      <c r="BZ438" s="46">
        <v>8.3157894736842124</v>
      </c>
      <c r="CA438" s="48" t="s">
        <v>8475</v>
      </c>
      <c r="CB438" s="45">
        <v>-44145.200000000004</v>
      </c>
      <c r="CC438" s="45">
        <v>6083</v>
      </c>
      <c r="CD438" s="45">
        <v>86.9</v>
      </c>
      <c r="CE438" s="45">
        <v>0</v>
      </c>
      <c r="CF438" s="14" t="s">
        <v>8957</v>
      </c>
      <c r="CG438" s="7" t="s">
        <v>8477</v>
      </c>
      <c r="CH438" s="215" t="s">
        <v>8498</v>
      </c>
      <c r="CI438" s="215" t="s">
        <v>8478</v>
      </c>
      <c r="CJ438" s="215" t="s">
        <v>8546</v>
      </c>
      <c r="CK438" s="43" t="s">
        <v>5474</v>
      </c>
      <c r="CL438" s="43" t="s">
        <v>5474</v>
      </c>
      <c r="CM438" s="43" t="s">
        <v>5474</v>
      </c>
      <c r="CN438" s="145">
        <v>6083</v>
      </c>
      <c r="CO438" s="145">
        <v>-44058.3</v>
      </c>
      <c r="CP438" s="148">
        <v>53890.59054148908</v>
      </c>
      <c r="CQ438" s="189" t="s">
        <v>5474</v>
      </c>
      <c r="CR438" s="189" t="s">
        <v>5474</v>
      </c>
      <c r="CS438" s="99" t="s">
        <v>5474</v>
      </c>
      <c r="CT438" s="167" t="s">
        <v>8958</v>
      </c>
      <c r="CU438" s="43" t="s">
        <v>5474</v>
      </c>
      <c r="CV438" s="43" t="s">
        <v>5474</v>
      </c>
      <c r="CW438" s="43" t="s">
        <v>5474</v>
      </c>
      <c r="CX438" s="43" t="s">
        <v>5474</v>
      </c>
      <c r="CY438" s="43" t="s">
        <v>5474</v>
      </c>
      <c r="CZ438" s="43" t="s">
        <v>5474</v>
      </c>
      <c r="DA438" s="42" t="s">
        <v>8958</v>
      </c>
      <c r="DB438" s="42" t="s">
        <v>5474</v>
      </c>
      <c r="DC438" s="42" t="s">
        <v>5474</v>
      </c>
      <c r="DD438" s="42" t="s">
        <v>5474</v>
      </c>
      <c r="DE438" s="42" t="s">
        <v>5474</v>
      </c>
      <c r="DF438" s="42" t="s">
        <v>5474</v>
      </c>
      <c r="DG438" s="42" t="s">
        <v>5474</v>
      </c>
      <c r="DH438" s="42" t="s">
        <v>5474</v>
      </c>
    </row>
    <row r="439" spans="1:112">
      <c r="A439" s="22">
        <v>3687</v>
      </c>
      <c r="B439" s="7" t="s">
        <v>864</v>
      </c>
      <c r="C439" s="21">
        <v>3.7000000000000002E-3</v>
      </c>
      <c r="D439" s="21">
        <v>0.41389999999999999</v>
      </c>
      <c r="E439" s="21">
        <v>0.1115</v>
      </c>
      <c r="F439" s="21">
        <v>0.34310000000000002</v>
      </c>
      <c r="G439" s="21">
        <v>0.34820000000000001</v>
      </c>
      <c r="H439" s="21">
        <v>0.21149999999999999</v>
      </c>
      <c r="I439" s="21">
        <v>0.65790000000000004</v>
      </c>
      <c r="J439" s="21">
        <v>0.66669999999999996</v>
      </c>
      <c r="K439" s="21">
        <v>7.0000000000000001E-3</v>
      </c>
      <c r="L439" s="21">
        <v>-2.8199999999999999E-2</v>
      </c>
      <c r="M439" s="21">
        <v>-9.1999999999999998E-3</v>
      </c>
      <c r="N439" s="21">
        <v>3.2199999999999999E-2</v>
      </c>
      <c r="O439" s="21">
        <v>5.7000000000000002E-2</v>
      </c>
      <c r="P439" s="21">
        <v>4.2299999999999997E-2</v>
      </c>
      <c r="Q439" s="21">
        <v>1.6299999999999999E-2</v>
      </c>
      <c r="R439" s="21">
        <v>4.1999999999999997E-3</v>
      </c>
      <c r="S439" s="21">
        <v>-6.0400000000000002E-2</v>
      </c>
      <c r="T439" s="21">
        <v>-4.19E-2</v>
      </c>
      <c r="U439" s="10">
        <v>1.1499999999999999</v>
      </c>
      <c r="V439" s="10">
        <v>1.95</v>
      </c>
      <c r="W439" s="7">
        <v>0.13339999999999999</v>
      </c>
      <c r="X439" s="20">
        <v>0.48809999999999998</v>
      </c>
      <c r="Y439" s="75">
        <v>2020</v>
      </c>
      <c r="Z439" s="7">
        <v>0.5978</v>
      </c>
      <c r="AA439" s="7">
        <v>0</v>
      </c>
      <c r="AB439" s="51">
        <v>281</v>
      </c>
      <c r="AC439" s="51">
        <v>-52</v>
      </c>
      <c r="AD439" s="51"/>
      <c r="AE439" s="51"/>
      <c r="AF439" s="51"/>
      <c r="AG439" s="51"/>
      <c r="AH439" s="20">
        <v>3.1800000000000002E-2</v>
      </c>
      <c r="AI439" s="7" t="s">
        <v>8481</v>
      </c>
      <c r="AJ439" s="67" t="s">
        <v>8536</v>
      </c>
      <c r="AK439" s="44">
        <v>0.58131335390039673</v>
      </c>
      <c r="AL439" s="44">
        <v>0.5490196078431373</v>
      </c>
      <c r="AM439" s="44">
        <v>0.5</v>
      </c>
      <c r="AN439" s="25">
        <v>1.0753554502369669</v>
      </c>
      <c r="AO439" s="25">
        <v>0.24170616113744076</v>
      </c>
      <c r="AP439" s="215">
        <v>105.5</v>
      </c>
      <c r="AQ439" s="215" t="s">
        <v>8552</v>
      </c>
      <c r="AR439" s="44">
        <v>4.7619047619047597E-3</v>
      </c>
      <c r="AS439" s="171" t="s">
        <v>6949</v>
      </c>
      <c r="AT439" s="171" t="s">
        <v>6913</v>
      </c>
      <c r="AU439" s="171" t="s">
        <v>7929</v>
      </c>
      <c r="AV439" s="7" t="s">
        <v>8470</v>
      </c>
      <c r="AW439" s="14" t="s">
        <v>7941</v>
      </c>
      <c r="AX439" s="49" t="s">
        <v>6009</v>
      </c>
      <c r="AY439" s="38" t="s">
        <v>5961</v>
      </c>
      <c r="AZ439" s="14" t="s">
        <v>6471</v>
      </c>
      <c r="BA439" s="49" t="s">
        <v>5967</v>
      </c>
      <c r="BB439" s="38" t="s">
        <v>5971</v>
      </c>
      <c r="BC439" s="7">
        <v>0.7</v>
      </c>
      <c r="BD439" s="14" t="s">
        <v>6110</v>
      </c>
      <c r="BE439" s="49" t="s">
        <v>5967</v>
      </c>
      <c r="BF439" s="38" t="s">
        <v>5961</v>
      </c>
      <c r="BG439" s="7">
        <v>0.3</v>
      </c>
      <c r="BH439" s="45">
        <v>805.57655031536797</v>
      </c>
      <c r="BI439" s="215" t="s">
        <v>8471</v>
      </c>
      <c r="BJ439" s="215" t="s">
        <v>8568</v>
      </c>
      <c r="BK439" s="7">
        <v>0.6</v>
      </c>
      <c r="BL439" s="25">
        <v>2.4271844660194174E-2</v>
      </c>
      <c r="BM439" s="20">
        <v>0.702125</v>
      </c>
      <c r="BN439" s="20">
        <v>0.74750000000000005</v>
      </c>
      <c r="BO439" s="20">
        <v>0.66499999999999992</v>
      </c>
      <c r="BP439" s="46">
        <v>54.102564102564102</v>
      </c>
      <c r="BQ439" s="215" t="s">
        <v>8483</v>
      </c>
      <c r="BR439" s="79">
        <v>-0.75545023696682467</v>
      </c>
      <c r="BS439" s="9">
        <v>0</v>
      </c>
      <c r="BT439" s="9">
        <v>0</v>
      </c>
      <c r="BU439" s="47" t="s">
        <v>5993</v>
      </c>
      <c r="BV439" s="47">
        <v>44383</v>
      </c>
      <c r="BW439" s="14" t="s">
        <v>5474</v>
      </c>
      <c r="BX439" s="83">
        <v>-0.69431279620853081</v>
      </c>
      <c r="BY439" s="82">
        <v>2.15</v>
      </c>
      <c r="BZ439" s="46">
        <v>49.069767441860471</v>
      </c>
      <c r="CA439" s="48" t="s">
        <v>8485</v>
      </c>
      <c r="CB439" s="45">
        <v>29645.5</v>
      </c>
      <c r="CC439" s="45">
        <v>-5486</v>
      </c>
      <c r="CD439" s="45">
        <v>0</v>
      </c>
      <c r="CE439" s="45">
        <v>0</v>
      </c>
      <c r="CF439" s="14" t="s">
        <v>8959</v>
      </c>
      <c r="CG439" s="7" t="s">
        <v>8590</v>
      </c>
      <c r="CH439" s="215" t="s">
        <v>8478</v>
      </c>
      <c r="CI439" s="215" t="s">
        <v>8498</v>
      </c>
      <c r="CJ439" s="215" t="s">
        <v>8479</v>
      </c>
      <c r="CK439" s="43" t="s">
        <v>5474</v>
      </c>
      <c r="CL439" s="43" t="s">
        <v>5474</v>
      </c>
      <c r="CM439" s="43" t="s">
        <v>6903</v>
      </c>
      <c r="CN439" s="145">
        <v>-5486</v>
      </c>
      <c r="CO439" s="145">
        <v>29645.5</v>
      </c>
      <c r="CP439" s="148">
        <v>84988.326058271326</v>
      </c>
      <c r="CQ439" s="189" t="s">
        <v>5474</v>
      </c>
      <c r="CR439" s="189" t="s">
        <v>5474</v>
      </c>
      <c r="CS439" s="99" t="s">
        <v>5474</v>
      </c>
      <c r="CT439" s="167" t="s">
        <v>5474</v>
      </c>
      <c r="CU439" s="43" t="s">
        <v>5474</v>
      </c>
      <c r="CV439" s="43" t="s">
        <v>5474</v>
      </c>
      <c r="CW439" s="43" t="s">
        <v>5474</v>
      </c>
      <c r="CX439" s="43" t="s">
        <v>5474</v>
      </c>
      <c r="CY439" s="43" t="s">
        <v>5474</v>
      </c>
      <c r="CZ439" s="43" t="s">
        <v>5474</v>
      </c>
      <c r="DA439" s="42" t="s">
        <v>5474</v>
      </c>
      <c r="DB439" s="42" t="s">
        <v>5474</v>
      </c>
      <c r="DC439" s="42" t="s">
        <v>5474</v>
      </c>
      <c r="DD439" s="42" t="s">
        <v>5474</v>
      </c>
      <c r="DE439" s="42" t="s">
        <v>5474</v>
      </c>
      <c r="DF439" s="42" t="s">
        <v>5474</v>
      </c>
      <c r="DG439" s="42" t="s">
        <v>5474</v>
      </c>
      <c r="DH439" s="42" t="s">
        <v>5474</v>
      </c>
    </row>
    <row r="440" spans="1:112">
      <c r="A440" s="22">
        <v>8450</v>
      </c>
      <c r="B440" s="7" t="s">
        <v>1538</v>
      </c>
      <c r="C440" s="21">
        <v>-5.74E-2</v>
      </c>
      <c r="D440" s="21">
        <v>-0.05</v>
      </c>
      <c r="E440" s="21">
        <v>-5.0500000000000003E-2</v>
      </c>
      <c r="F440" s="21">
        <v>-7.7899999999999997E-2</v>
      </c>
      <c r="G440" s="21">
        <v>-9.3700000000000006E-2</v>
      </c>
      <c r="H440" s="21">
        <v>-2.1714000000000002</v>
      </c>
      <c r="I440" s="21">
        <v>-3.1111</v>
      </c>
      <c r="J440" s="21">
        <v>-11.166700000000001</v>
      </c>
      <c r="K440" s="21">
        <v>-0.24429999999999999</v>
      </c>
      <c r="L440" s="21">
        <v>-0.33610000000000001</v>
      </c>
      <c r="M440" s="21">
        <v>-0.29720000000000002</v>
      </c>
      <c r="N440" s="21">
        <v>-0.22950000000000001</v>
      </c>
      <c r="O440" s="21">
        <v>-0.3382</v>
      </c>
      <c r="P440" s="21">
        <v>-0.38019999999999998</v>
      </c>
      <c r="Q440" s="21">
        <v>-3.4200000000000001E-2</v>
      </c>
      <c r="R440" s="21">
        <v>-2.7E-2</v>
      </c>
      <c r="S440" s="21">
        <v>-3.1600000000000003E-2</v>
      </c>
      <c r="T440" s="21">
        <v>-8.5999999999999993E-2</v>
      </c>
      <c r="U440" s="10">
        <v>-1.46</v>
      </c>
      <c r="V440" s="10">
        <v>-4.2300000000000004</v>
      </c>
      <c r="W440" s="7">
        <v>0.76</v>
      </c>
      <c r="X440" s="20">
        <v>0.6421</v>
      </c>
      <c r="Y440" s="75"/>
      <c r="Z440" s="7"/>
      <c r="AA440" s="7"/>
      <c r="AB440" s="51">
        <v>10</v>
      </c>
      <c r="AC440" s="51"/>
      <c r="AD440" s="51"/>
      <c r="AE440" s="51"/>
      <c r="AF440" s="51"/>
      <c r="AG440" s="51"/>
      <c r="AH440" s="20">
        <v>3.0000000000000001E-3</v>
      </c>
      <c r="AI440" s="7" t="s">
        <v>8481</v>
      </c>
      <c r="AJ440" s="67" t="s">
        <v>8494</v>
      </c>
      <c r="AK440" s="44">
        <v>-0.58928571428571397</v>
      </c>
      <c r="AL440" s="44">
        <v>-0.65714285714285636</v>
      </c>
      <c r="AM440" s="44">
        <v>-0.74999999999999556</v>
      </c>
      <c r="AN440" s="25">
        <v>0.24242424242424232</v>
      </c>
      <c r="AO440" s="25">
        <v>7.575757575757576E-2</v>
      </c>
      <c r="AP440" s="215">
        <v>23.1</v>
      </c>
      <c r="AQ440" s="215" t="s">
        <v>8552</v>
      </c>
      <c r="AR440" s="44">
        <v>4.3478260869565201E-3</v>
      </c>
      <c r="AS440" s="171" t="s">
        <v>6949</v>
      </c>
      <c r="AT440" s="171" t="s">
        <v>7210</v>
      </c>
      <c r="AU440" s="171" t="s">
        <v>6914</v>
      </c>
      <c r="AV440" s="7" t="s">
        <v>8470</v>
      </c>
      <c r="AW440" s="14" t="s">
        <v>6853</v>
      </c>
      <c r="AX440" s="49" t="s">
        <v>6009</v>
      </c>
      <c r="AY440" s="38" t="s">
        <v>5971</v>
      </c>
      <c r="AZ440" s="14" t="s">
        <v>6870</v>
      </c>
      <c r="BA440" s="49" t="s">
        <v>6039</v>
      </c>
      <c r="BB440" s="38" t="s">
        <v>5971</v>
      </c>
      <c r="BC440" s="7">
        <v>0.2</v>
      </c>
      <c r="BD440" s="14" t="s">
        <v>6393</v>
      </c>
      <c r="BE440" s="49" t="s">
        <v>6009</v>
      </c>
      <c r="BF440" s="38" t="s">
        <v>5971</v>
      </c>
      <c r="BG440" s="7">
        <v>0.7</v>
      </c>
      <c r="BH440" s="45">
        <v>43.456335751056983</v>
      </c>
      <c r="BI440" s="215" t="s">
        <v>8495</v>
      </c>
      <c r="BJ440" s="215" t="s">
        <v>8554</v>
      </c>
      <c r="BK440" s="7">
        <v>2.2000000000000002</v>
      </c>
      <c r="BL440" s="25">
        <v>4.3478260869565834E-3</v>
      </c>
      <c r="BM440" s="20">
        <v>0.39937500000000004</v>
      </c>
      <c r="BN440" s="20">
        <v>0.55750000000000011</v>
      </c>
      <c r="BO440" s="20">
        <v>0.26999999999999996</v>
      </c>
      <c r="BP440" s="46" t="s">
        <v>8473</v>
      </c>
      <c r="BQ440" s="215" t="s">
        <v>8473</v>
      </c>
      <c r="BR440" s="79" t="s">
        <v>8473</v>
      </c>
      <c r="BS440" s="9">
        <v>2.689310821736135E-2</v>
      </c>
      <c r="BT440" s="9">
        <v>0</v>
      </c>
      <c r="BU440" s="47" t="s">
        <v>5993</v>
      </c>
      <c r="BV440" s="47" t="s">
        <v>5993</v>
      </c>
      <c r="BW440" s="14" t="s">
        <v>5474</v>
      </c>
      <c r="BX440" s="83" t="s">
        <v>8473</v>
      </c>
      <c r="BY440" s="82" t="s">
        <v>8473</v>
      </c>
      <c r="BZ440" s="46" t="s">
        <v>8473</v>
      </c>
      <c r="CA440" s="48" t="s">
        <v>8485</v>
      </c>
      <c r="CB440" s="45">
        <v>231</v>
      </c>
      <c r="CC440" s="45">
        <v>0</v>
      </c>
      <c r="CD440" s="45">
        <v>0</v>
      </c>
      <c r="CE440" s="45">
        <v>0</v>
      </c>
      <c r="CF440" s="14" t="s">
        <v>8960</v>
      </c>
      <c r="CG440" s="7" t="s">
        <v>8556</v>
      </c>
      <c r="CH440" s="215" t="s">
        <v>8479</v>
      </c>
      <c r="CI440" s="215" t="s">
        <v>8546</v>
      </c>
      <c r="CJ440" s="215" t="s">
        <v>8479</v>
      </c>
      <c r="CK440" s="43" t="s">
        <v>6894</v>
      </c>
      <c r="CL440" s="43" t="s">
        <v>5474</v>
      </c>
      <c r="CM440" s="43" t="s">
        <v>5474</v>
      </c>
      <c r="CN440" s="145">
        <v>0</v>
      </c>
      <c r="CO440" s="145">
        <v>231</v>
      </c>
      <c r="CP440" s="148">
        <v>1003.8413558494163</v>
      </c>
      <c r="CQ440" s="189" t="s">
        <v>5474</v>
      </c>
      <c r="CR440" s="189" t="s">
        <v>5474</v>
      </c>
      <c r="CS440" s="99" t="s">
        <v>5474</v>
      </c>
      <c r="CT440" s="167" t="s">
        <v>5474</v>
      </c>
      <c r="CU440" s="43" t="s">
        <v>5474</v>
      </c>
      <c r="CV440" s="43" t="s">
        <v>5474</v>
      </c>
      <c r="CW440" s="43" t="s">
        <v>5474</v>
      </c>
      <c r="CX440" s="43" t="s">
        <v>5474</v>
      </c>
      <c r="CY440" s="43" t="s">
        <v>5474</v>
      </c>
      <c r="CZ440" s="43" t="s">
        <v>5474</v>
      </c>
      <c r="DA440" s="42" t="s">
        <v>5474</v>
      </c>
      <c r="DB440" s="42" t="s">
        <v>5474</v>
      </c>
      <c r="DC440" s="42" t="s">
        <v>5474</v>
      </c>
      <c r="DD440" s="42" t="s">
        <v>5474</v>
      </c>
      <c r="DE440" s="42" t="s">
        <v>5474</v>
      </c>
      <c r="DF440" s="42" t="s">
        <v>5474</v>
      </c>
      <c r="DG440" s="42" t="s">
        <v>5474</v>
      </c>
      <c r="DH440" s="42" t="s">
        <v>5474</v>
      </c>
    </row>
    <row r="441" spans="1:112">
      <c r="A441" s="22">
        <v>8021</v>
      </c>
      <c r="B441" s="7" t="s">
        <v>1425</v>
      </c>
      <c r="C441" s="21">
        <v>1.8200000000000001E-2</v>
      </c>
      <c r="D441" s="21">
        <v>0.2979</v>
      </c>
      <c r="E441" s="21">
        <v>8.6699999999999999E-2</v>
      </c>
      <c r="F441" s="21">
        <v>0.26860000000000001</v>
      </c>
      <c r="G441" s="21">
        <v>0.28760000000000002</v>
      </c>
      <c r="H441" s="21">
        <v>0.2923</v>
      </c>
      <c r="I441" s="21">
        <v>0.90910000000000002</v>
      </c>
      <c r="J441" s="21">
        <v>1.5254000000000001</v>
      </c>
      <c r="K441" s="21">
        <v>1.3599999999999999E-2</v>
      </c>
      <c r="L441" s="21">
        <v>3.4200000000000001E-2</v>
      </c>
      <c r="M441" s="21">
        <v>4.9700000000000001E-2</v>
      </c>
      <c r="N441" s="21">
        <v>-6.8999999999999999E-3</v>
      </c>
      <c r="O441" s="21">
        <v>3.8399999999999997E-2</v>
      </c>
      <c r="P441" s="21">
        <v>7.2800000000000004E-2</v>
      </c>
      <c r="Q441" s="21">
        <v>1.26E-2</v>
      </c>
      <c r="R441" s="21">
        <v>9.2999999999999992E-3</v>
      </c>
      <c r="S441" s="21">
        <v>5.3900000000000003E-2</v>
      </c>
      <c r="T441" s="21">
        <v>4.1799999999999997E-2</v>
      </c>
      <c r="U441" s="10">
        <v>1.49</v>
      </c>
      <c r="V441" s="10">
        <v>2.88</v>
      </c>
      <c r="W441" s="7">
        <v>1.0583</v>
      </c>
      <c r="X441" s="20">
        <v>0.65529999999999999</v>
      </c>
      <c r="Y441" s="75">
        <v>2020</v>
      </c>
      <c r="Z441" s="7">
        <v>1.58</v>
      </c>
      <c r="AA441" s="7">
        <v>0</v>
      </c>
      <c r="AB441" s="51">
        <v>285</v>
      </c>
      <c r="AC441" s="51">
        <v>463</v>
      </c>
      <c r="AD441" s="51"/>
      <c r="AE441" s="51"/>
      <c r="AF441" s="51">
        <v>-46</v>
      </c>
      <c r="AG441" s="51">
        <v>1</v>
      </c>
      <c r="AH441" s="20">
        <v>5.7000000000000002E-3</v>
      </c>
      <c r="AI441" s="7" t="s">
        <v>8487</v>
      </c>
      <c r="AJ441" s="67" t="s">
        <v>8494</v>
      </c>
      <c r="AK441" s="44">
        <v>0.69282136894824697</v>
      </c>
      <c r="AL441" s="44">
        <v>-0.69264069264069283</v>
      </c>
      <c r="AM441" s="44">
        <v>0.94444444444444353</v>
      </c>
      <c r="AN441" s="25">
        <v>0.7431761786600497</v>
      </c>
      <c r="AO441" s="25">
        <v>0.28660049627791556</v>
      </c>
      <c r="AP441" s="215">
        <v>40.299999999999997</v>
      </c>
      <c r="AQ441" s="215" t="s">
        <v>8552</v>
      </c>
      <c r="AR441" s="44">
        <v>4.4041450777202E-2</v>
      </c>
      <c r="AS441" s="171" t="s">
        <v>6912</v>
      </c>
      <c r="AT441" s="171" t="s">
        <v>7762</v>
      </c>
      <c r="AU441" s="171" t="s">
        <v>6893</v>
      </c>
      <c r="AV441" s="7" t="s">
        <v>5474</v>
      </c>
      <c r="AW441" s="14" t="s">
        <v>8021</v>
      </c>
      <c r="AX441" s="49" t="s">
        <v>6009</v>
      </c>
      <c r="AY441" s="38" t="s">
        <v>6007</v>
      </c>
      <c r="AZ441" s="14" t="s">
        <v>6057</v>
      </c>
      <c r="BA441" s="49" t="s">
        <v>5993</v>
      </c>
      <c r="BB441" s="38" t="s">
        <v>5993</v>
      </c>
      <c r="BC441" s="7">
        <v>0.6</v>
      </c>
      <c r="BD441" s="14" t="s">
        <v>6036</v>
      </c>
      <c r="BE441" s="49" t="s">
        <v>5960</v>
      </c>
      <c r="BF441" s="38" t="s">
        <v>5989</v>
      </c>
      <c r="BG441" s="7">
        <v>0.2</v>
      </c>
      <c r="BH441" s="45">
        <v>3042.5604225780944</v>
      </c>
      <c r="BI441" s="215" t="s">
        <v>8518</v>
      </c>
      <c r="BJ441" s="215" t="s">
        <v>8509</v>
      </c>
      <c r="BK441" s="7">
        <v>1</v>
      </c>
      <c r="BL441" s="25">
        <v>4.4041450777201958E-2</v>
      </c>
      <c r="BM441" s="20">
        <v>0.68031249999999999</v>
      </c>
      <c r="BN441" s="20">
        <v>0.69750000000000001</v>
      </c>
      <c r="BO441" s="20">
        <v>0.6662499999999999</v>
      </c>
      <c r="BP441" s="46">
        <v>13.993055555555555</v>
      </c>
      <c r="BQ441" s="215" t="s">
        <v>8521</v>
      </c>
      <c r="BR441" s="79">
        <v>-0.135480976013234</v>
      </c>
      <c r="BS441" s="9">
        <v>2.0291838649607152E-2</v>
      </c>
      <c r="BT441" s="9">
        <v>3.3161957881381543E-2</v>
      </c>
      <c r="BU441" s="47" t="s">
        <v>5993</v>
      </c>
      <c r="BV441" s="47" t="s">
        <v>5993</v>
      </c>
      <c r="BW441" s="14" t="s">
        <v>8550</v>
      </c>
      <c r="BX441" s="83">
        <v>3.7422828784119046E-2</v>
      </c>
      <c r="BY441" s="82">
        <v>3.19</v>
      </c>
      <c r="BZ441" s="46">
        <v>12.63322884012539</v>
      </c>
      <c r="CA441" s="48" t="s">
        <v>8475</v>
      </c>
      <c r="CB441" s="45">
        <v>11485.5</v>
      </c>
      <c r="CC441" s="45">
        <v>18658.899999999998</v>
      </c>
      <c r="CD441" s="45">
        <v>0</v>
      </c>
      <c r="CE441" s="45">
        <v>0</v>
      </c>
      <c r="CF441" s="14" t="s">
        <v>8961</v>
      </c>
      <c r="CG441" s="7" t="s">
        <v>8477</v>
      </c>
      <c r="CH441" s="215" t="s">
        <v>8478</v>
      </c>
      <c r="CI441" s="215" t="s">
        <v>8478</v>
      </c>
      <c r="CJ441" s="215" t="s">
        <v>8479</v>
      </c>
      <c r="CK441" s="43" t="s">
        <v>6894</v>
      </c>
      <c r="CL441" s="43" t="s">
        <v>5474</v>
      </c>
      <c r="CM441" s="43" t="s">
        <v>6898</v>
      </c>
      <c r="CN441" s="145">
        <v>18658.899999999998</v>
      </c>
      <c r="CO441" s="145">
        <v>11485.5</v>
      </c>
      <c r="CP441" s="148">
        <v>122615.1850298972</v>
      </c>
      <c r="CQ441" s="189" t="s">
        <v>5474</v>
      </c>
      <c r="CR441" s="189" t="s">
        <v>5474</v>
      </c>
      <c r="CS441" s="99" t="s">
        <v>5474</v>
      </c>
      <c r="CT441" s="167" t="s">
        <v>8504</v>
      </c>
      <c r="CU441" s="43" t="s">
        <v>5474</v>
      </c>
      <c r="CV441" s="43" t="s">
        <v>5474</v>
      </c>
      <c r="CW441" s="43" t="s">
        <v>5474</v>
      </c>
      <c r="CX441" s="43" t="s">
        <v>5474</v>
      </c>
      <c r="CY441" s="43" t="s">
        <v>5474</v>
      </c>
      <c r="CZ441" s="43" t="s">
        <v>5474</v>
      </c>
      <c r="DA441" s="42" t="s">
        <v>5474</v>
      </c>
      <c r="DB441" s="42" t="s">
        <v>5474</v>
      </c>
      <c r="DC441" s="42" t="s">
        <v>5474</v>
      </c>
      <c r="DD441" s="42" t="s">
        <v>5474</v>
      </c>
      <c r="DE441" s="42" t="s">
        <v>5474</v>
      </c>
      <c r="DF441" s="42" t="s">
        <v>8504</v>
      </c>
      <c r="DG441" s="42" t="s">
        <v>5474</v>
      </c>
      <c r="DH441" s="42" t="s">
        <v>5474</v>
      </c>
    </row>
    <row r="442" spans="1:112">
      <c r="A442" s="22">
        <v>5351</v>
      </c>
      <c r="B442" s="7" t="s">
        <v>1113</v>
      </c>
      <c r="C442" s="21">
        <v>0.1391</v>
      </c>
      <c r="D442" s="21">
        <v>0.92449999999999999</v>
      </c>
      <c r="E442" s="21">
        <v>0.21310000000000001</v>
      </c>
      <c r="F442" s="21">
        <v>0.77339999999999998</v>
      </c>
      <c r="G442" s="21">
        <v>0.41060000000000002</v>
      </c>
      <c r="H442" s="21">
        <v>1.8</v>
      </c>
      <c r="I442" s="21">
        <v>2.8666999999999998</v>
      </c>
      <c r="J442" s="21">
        <v>2.5510000000000002</v>
      </c>
      <c r="K442" s="21">
        <v>7.2400000000000006E-2</v>
      </c>
      <c r="L442" s="21">
        <v>0.1333</v>
      </c>
      <c r="M442" s="21">
        <v>7.2800000000000004E-2</v>
      </c>
      <c r="N442" s="21">
        <v>8.7599999999999997E-2</v>
      </c>
      <c r="O442" s="21">
        <v>0.18679999999999999</v>
      </c>
      <c r="P442" s="21">
        <v>0.1076</v>
      </c>
      <c r="Q442" s="21">
        <v>3.8800000000000001E-2</v>
      </c>
      <c r="R442" s="21">
        <v>1.5800000000000002E-2</v>
      </c>
      <c r="S442" s="21">
        <v>-0.1555</v>
      </c>
      <c r="T442" s="21">
        <v>-6.08E-2</v>
      </c>
      <c r="U442" s="10">
        <v>0.76</v>
      </c>
      <c r="V442" s="10">
        <v>0.33</v>
      </c>
      <c r="W442" s="7">
        <v>0</v>
      </c>
      <c r="X442" s="20">
        <v>0</v>
      </c>
      <c r="Y442" s="75"/>
      <c r="Z442" s="7"/>
      <c r="AA442" s="7"/>
      <c r="AB442" s="51">
        <v>-7650</v>
      </c>
      <c r="AC442" s="51">
        <v>-989</v>
      </c>
      <c r="AD442" s="51"/>
      <c r="AE442" s="51"/>
      <c r="AF442" s="51">
        <v>418</v>
      </c>
      <c r="AG442" s="51">
        <v>-54</v>
      </c>
      <c r="AH442" s="20">
        <v>0.23430000000000001</v>
      </c>
      <c r="AI442" s="7" t="s">
        <v>8487</v>
      </c>
      <c r="AJ442" s="67" t="s">
        <v>8482</v>
      </c>
      <c r="AK442" s="44">
        <v>0.74269662921348312</v>
      </c>
      <c r="AL442" s="44">
        <v>-0.65406976744186041</v>
      </c>
      <c r="AM442" s="44">
        <v>0.95833333333333559</v>
      </c>
      <c r="AN442" s="25">
        <v>1.0532544378698225</v>
      </c>
      <c r="AO442" s="25">
        <v>0.4071005917159764</v>
      </c>
      <c r="AP442" s="215">
        <v>42.25</v>
      </c>
      <c r="AQ442" s="215" t="s">
        <v>8552</v>
      </c>
      <c r="AR442" s="44">
        <v>2.7980535279805301E-2</v>
      </c>
      <c r="AS442" s="171" t="s">
        <v>6912</v>
      </c>
      <c r="AT442" s="171" t="s">
        <v>7333</v>
      </c>
      <c r="AU442" s="171" t="s">
        <v>8123</v>
      </c>
      <c r="AV442" s="7" t="s">
        <v>5474</v>
      </c>
      <c r="AW442" s="14" t="s">
        <v>6038</v>
      </c>
      <c r="AX442" s="49" t="s">
        <v>6009</v>
      </c>
      <c r="AY442" s="38" t="s">
        <v>5961</v>
      </c>
      <c r="AZ442" s="14" t="s">
        <v>6139</v>
      </c>
      <c r="BA442" s="49" t="s">
        <v>5993</v>
      </c>
      <c r="BB442" s="38" t="s">
        <v>5993</v>
      </c>
      <c r="BC442" s="7">
        <v>0.5</v>
      </c>
      <c r="BD442" s="14" t="s">
        <v>5980</v>
      </c>
      <c r="BE442" s="49" t="s">
        <v>5960</v>
      </c>
      <c r="BF442" s="38" t="s">
        <v>5989</v>
      </c>
      <c r="BG442" s="7">
        <v>0.5</v>
      </c>
      <c r="BH442" s="45">
        <v>14147.306175354879</v>
      </c>
      <c r="BI442" s="215" t="s">
        <v>8592</v>
      </c>
      <c r="BJ442" s="215" t="s">
        <v>8568</v>
      </c>
      <c r="BK442" s="7">
        <v>0.5</v>
      </c>
      <c r="BL442" s="25">
        <v>2.7980535279805319E-2</v>
      </c>
      <c r="BM442" s="20">
        <v>0.78325</v>
      </c>
      <c r="BN442" s="20">
        <v>0.83000000000000007</v>
      </c>
      <c r="BO442" s="20">
        <v>0.74499999999999977</v>
      </c>
      <c r="BP442" s="46">
        <v>128.03030303030303</v>
      </c>
      <c r="BQ442" s="215" t="s">
        <v>8521</v>
      </c>
      <c r="BR442" s="79">
        <v>-0.9829585798816568</v>
      </c>
      <c r="BS442" s="9">
        <v>0</v>
      </c>
      <c r="BT442" s="9">
        <v>0</v>
      </c>
      <c r="BU442" s="47" t="s">
        <v>5993</v>
      </c>
      <c r="BV442" s="47" t="s">
        <v>5993</v>
      </c>
      <c r="BW442" s="14" t="s">
        <v>5474</v>
      </c>
      <c r="BX442" s="83">
        <v>-0.97869822485207103</v>
      </c>
      <c r="BY442" s="82">
        <v>6.0000000000000053E-2</v>
      </c>
      <c r="BZ442" s="46">
        <v>704.16666666666606</v>
      </c>
      <c r="CA442" s="48" t="s">
        <v>5474</v>
      </c>
      <c r="CB442" s="45">
        <v>-323212.5</v>
      </c>
      <c r="CC442" s="45">
        <v>-41785.25</v>
      </c>
      <c r="CD442" s="45">
        <v>0</v>
      </c>
      <c r="CE442" s="45">
        <v>0</v>
      </c>
      <c r="CF442" s="14" t="s">
        <v>8962</v>
      </c>
      <c r="CG442" s="7" t="s">
        <v>8477</v>
      </c>
      <c r="CH442" s="215" t="s">
        <v>8478</v>
      </c>
      <c r="CI442" s="215" t="s">
        <v>8479</v>
      </c>
      <c r="CJ442" s="215" t="s">
        <v>8523</v>
      </c>
      <c r="CK442" s="43" t="s">
        <v>5474</v>
      </c>
      <c r="CL442" s="43" t="s">
        <v>5474</v>
      </c>
      <c r="CM442" s="43" t="s">
        <v>6944</v>
      </c>
      <c r="CN442" s="145">
        <v>-41785.25</v>
      </c>
      <c r="CO442" s="145">
        <v>-323212.5</v>
      </c>
      <c r="CP442" s="148">
        <v>597723.68590874365</v>
      </c>
      <c r="CQ442" s="189" t="s">
        <v>5474</v>
      </c>
      <c r="CR442" s="189" t="s">
        <v>5474</v>
      </c>
      <c r="CS442" s="99" t="s">
        <v>5474</v>
      </c>
      <c r="CT442" s="167" t="s">
        <v>8528</v>
      </c>
      <c r="CU442" s="43" t="s">
        <v>5474</v>
      </c>
      <c r="CV442" s="43" t="s">
        <v>5474</v>
      </c>
      <c r="CW442" s="43" t="s">
        <v>5474</v>
      </c>
      <c r="CX442" s="43" t="s">
        <v>5474</v>
      </c>
      <c r="CY442" s="43" t="s">
        <v>5474</v>
      </c>
      <c r="CZ442" s="43" t="s">
        <v>5474</v>
      </c>
      <c r="DA442" s="42" t="s">
        <v>5474</v>
      </c>
      <c r="DB442" s="42" t="s">
        <v>8528</v>
      </c>
      <c r="DC442" s="42" t="s">
        <v>5474</v>
      </c>
      <c r="DD442" s="42" t="s">
        <v>5474</v>
      </c>
      <c r="DE442" s="42" t="s">
        <v>5474</v>
      </c>
      <c r="DF442" s="42" t="s">
        <v>5474</v>
      </c>
      <c r="DG442" s="42" t="s">
        <v>5474</v>
      </c>
      <c r="DH442" s="42" t="s">
        <v>5474</v>
      </c>
    </row>
    <row r="443" spans="1:112">
      <c r="A443" s="22">
        <v>6451</v>
      </c>
      <c r="B443" s="7" t="s">
        <v>1379</v>
      </c>
      <c r="C443" s="21">
        <v>-0.11210000000000001</v>
      </c>
      <c r="D443" s="21">
        <v>-0.20610000000000001</v>
      </c>
      <c r="E443" s="21">
        <v>-0.21529999999999999</v>
      </c>
      <c r="F443" s="21">
        <v>-0.29730000000000001</v>
      </c>
      <c r="G443" s="21">
        <v>2.4E-2</v>
      </c>
      <c r="H443" s="21"/>
      <c r="I443" s="21">
        <v>3.6957</v>
      </c>
      <c r="J443" s="21">
        <v>3.6957</v>
      </c>
      <c r="K443" s="21">
        <v>-2.7400000000000001E-2</v>
      </c>
      <c r="L443" s="21">
        <v>0.1028</v>
      </c>
      <c r="M443" s="21">
        <v>7.0999999999999994E-2</v>
      </c>
      <c r="N443" s="21">
        <v>-6.1100000000000002E-2</v>
      </c>
      <c r="O443" s="21">
        <v>7.1400000000000005E-2</v>
      </c>
      <c r="P443" s="21">
        <v>7.8399999999999997E-2</v>
      </c>
      <c r="Q443" s="21">
        <v>1.01E-2</v>
      </c>
      <c r="R443" s="21">
        <v>3.2000000000000002E-3</v>
      </c>
      <c r="S443" s="21">
        <v>9.2399999999999996E-2</v>
      </c>
      <c r="T443" s="21">
        <v>5.7799999999999997E-2</v>
      </c>
      <c r="U443" s="10">
        <v>2.16</v>
      </c>
      <c r="V443" s="10">
        <v>8.5399999999999991</v>
      </c>
      <c r="W443" s="7">
        <v>3.2877000000000001</v>
      </c>
      <c r="X443" s="20">
        <v>0.70030000000000003</v>
      </c>
      <c r="Y443" s="75">
        <v>2020</v>
      </c>
      <c r="Z443" s="7">
        <v>4.0963000000000003</v>
      </c>
      <c r="AA443" s="7">
        <v>0</v>
      </c>
      <c r="AB443" s="51">
        <v>81</v>
      </c>
      <c r="AC443" s="51">
        <v>46</v>
      </c>
      <c r="AD443" s="51"/>
      <c r="AE443" s="51"/>
      <c r="AF443" s="51">
        <v>-8</v>
      </c>
      <c r="AG443" s="51">
        <v>3</v>
      </c>
      <c r="AH443" s="20">
        <v>0.32340000000000002</v>
      </c>
      <c r="AI443" s="7" t="s">
        <v>8493</v>
      </c>
      <c r="AJ443" s="67" t="s">
        <v>8494</v>
      </c>
      <c r="AK443" s="44">
        <v>-0.88226059654631084</v>
      </c>
      <c r="AL443" s="44">
        <v>-0.68041237113402053</v>
      </c>
      <c r="AM443" s="44">
        <v>0.95652173913043126</v>
      </c>
      <c r="AN443" s="25">
        <v>0.66492693110647183</v>
      </c>
      <c r="AO443" s="25">
        <v>0.20250521920668066</v>
      </c>
      <c r="AP443" s="215">
        <v>95.8</v>
      </c>
      <c r="AQ443" s="215" t="s">
        <v>8552</v>
      </c>
      <c r="AR443" s="44">
        <v>2.45989304812834E-2</v>
      </c>
      <c r="AS443" s="171" t="s">
        <v>6912</v>
      </c>
      <c r="AT443" s="171" t="s">
        <v>6947</v>
      </c>
      <c r="AU443" s="171" t="s">
        <v>6937</v>
      </c>
      <c r="AV443" s="7" t="s">
        <v>8470</v>
      </c>
      <c r="AW443" s="14" t="s">
        <v>8270</v>
      </c>
      <c r="AX443" s="49" t="s">
        <v>6009</v>
      </c>
      <c r="AY443" s="38" t="s">
        <v>5971</v>
      </c>
      <c r="AZ443" s="14" t="s">
        <v>6038</v>
      </c>
      <c r="BA443" s="49" t="s">
        <v>5967</v>
      </c>
      <c r="BB443" s="38" t="s">
        <v>6007</v>
      </c>
      <c r="BC443" s="7">
        <v>0.4</v>
      </c>
      <c r="BD443" s="14" t="s">
        <v>6036</v>
      </c>
      <c r="BE443" s="49" t="s">
        <v>5967</v>
      </c>
      <c r="BF443" s="38" t="s">
        <v>5971</v>
      </c>
      <c r="BG443" s="7">
        <v>0.4</v>
      </c>
      <c r="BH443" s="45">
        <v>557.30275212031938</v>
      </c>
      <c r="BI443" s="215" t="s">
        <v>8471</v>
      </c>
      <c r="BJ443" s="215" t="s">
        <v>8520</v>
      </c>
      <c r="BK443" s="7">
        <v>1.5</v>
      </c>
      <c r="BL443" s="25">
        <v>2.3504273504273535E-2</v>
      </c>
      <c r="BM443" s="20">
        <v>0.56699999999999995</v>
      </c>
      <c r="BN443" s="20">
        <v>0.40750000000000003</v>
      </c>
      <c r="BO443" s="20">
        <v>0.69749999999999979</v>
      </c>
      <c r="BP443" s="46">
        <v>11.217798594847777</v>
      </c>
      <c r="BQ443" s="215" t="s">
        <v>8553</v>
      </c>
      <c r="BR443" s="79">
        <v>-9.1120737647877342E-2</v>
      </c>
      <c r="BS443" s="9">
        <v>2.830280022619247E-2</v>
      </c>
      <c r="BT443" s="9">
        <v>3.6694211514000097E-2</v>
      </c>
      <c r="BU443" s="47" t="s">
        <v>5993</v>
      </c>
      <c r="BV443" s="47">
        <v>44399</v>
      </c>
      <c r="BW443" s="14" t="s">
        <v>5474</v>
      </c>
      <c r="BX443" s="83">
        <v>9.0655114822547095E-2</v>
      </c>
      <c r="BY443" s="82">
        <v>7.46</v>
      </c>
      <c r="BZ443" s="46">
        <v>12.841823056300267</v>
      </c>
      <c r="CA443" s="48" t="s">
        <v>8475</v>
      </c>
      <c r="CB443" s="45">
        <v>7759.8</v>
      </c>
      <c r="CC443" s="45">
        <v>4406.8</v>
      </c>
      <c r="CD443" s="45">
        <v>0</v>
      </c>
      <c r="CE443" s="45">
        <v>0</v>
      </c>
      <c r="CF443" s="14" t="s">
        <v>8963</v>
      </c>
      <c r="CG443" s="7" t="s">
        <v>8477</v>
      </c>
      <c r="CH443" s="215" t="s">
        <v>8478</v>
      </c>
      <c r="CI443" s="215" t="s">
        <v>8478</v>
      </c>
      <c r="CJ443" s="215" t="s">
        <v>8479</v>
      </c>
      <c r="CK443" s="43" t="s">
        <v>5474</v>
      </c>
      <c r="CL443" s="43" t="s">
        <v>5474</v>
      </c>
      <c r="CM443" s="43" t="s">
        <v>5474</v>
      </c>
      <c r="CN443" s="145">
        <v>4406.8</v>
      </c>
      <c r="CO443" s="145">
        <v>7759.8</v>
      </c>
      <c r="CP443" s="148">
        <v>53389.603653126593</v>
      </c>
      <c r="CQ443" s="189">
        <v>-0.7265135699373696</v>
      </c>
      <c r="CR443" s="189">
        <v>0</v>
      </c>
      <c r="CS443" s="99">
        <v>44969</v>
      </c>
      <c r="CT443" s="167" t="s">
        <v>5474</v>
      </c>
      <c r="CU443" s="43" t="s">
        <v>5474</v>
      </c>
      <c r="CV443" s="43" t="s">
        <v>5474</v>
      </c>
      <c r="CW443" s="43" t="s">
        <v>5474</v>
      </c>
      <c r="CX443" s="43" t="s">
        <v>5474</v>
      </c>
      <c r="CY443" s="43" t="s">
        <v>5474</v>
      </c>
      <c r="CZ443" s="43" t="s">
        <v>5474</v>
      </c>
      <c r="DA443" s="42" t="s">
        <v>5474</v>
      </c>
      <c r="DB443" s="42" t="s">
        <v>5474</v>
      </c>
      <c r="DC443" s="42" t="s">
        <v>5474</v>
      </c>
      <c r="DD443" s="42" t="s">
        <v>5474</v>
      </c>
      <c r="DE443" s="42" t="s">
        <v>5474</v>
      </c>
      <c r="DF443" s="42" t="s">
        <v>5474</v>
      </c>
      <c r="DG443" s="42" t="s">
        <v>5474</v>
      </c>
      <c r="DH443" s="42" t="s">
        <v>5474</v>
      </c>
    </row>
    <row r="444" spans="1:112">
      <c r="A444" s="22">
        <v>3673</v>
      </c>
      <c r="B444" s="7" t="s">
        <v>856</v>
      </c>
      <c r="C444" s="21">
        <v>0.28410000000000002</v>
      </c>
      <c r="D444" s="21">
        <v>-0.255</v>
      </c>
      <c r="E444" s="21">
        <v>0.112</v>
      </c>
      <c r="F444" s="21">
        <v>-0.16769999999999999</v>
      </c>
      <c r="G444" s="21">
        <v>-8.1600000000000006E-2</v>
      </c>
      <c r="H444" s="21"/>
      <c r="I444" s="21">
        <v>7.6</v>
      </c>
      <c r="J444" s="21">
        <v>7.6</v>
      </c>
      <c r="K444" s="21">
        <v>-1.7000000000000001E-2</v>
      </c>
      <c r="L444" s="21">
        <v>-7.3000000000000001E-3</v>
      </c>
      <c r="M444" s="21">
        <v>6.4999999999999997E-3</v>
      </c>
      <c r="N444" s="21">
        <v>-4.5999999999999999E-3</v>
      </c>
      <c r="O444" s="21">
        <v>-1.6000000000000001E-3</v>
      </c>
      <c r="P444" s="21">
        <v>7.1999999999999998E-3</v>
      </c>
      <c r="Q444" s="21">
        <v>7.4000000000000003E-3</v>
      </c>
      <c r="R444" s="21">
        <v>2.8999999999999998E-3</v>
      </c>
      <c r="S444" s="21">
        <v>1.37E-2</v>
      </c>
      <c r="T444" s="21">
        <v>1.32E-2</v>
      </c>
      <c r="U444" s="10">
        <v>0.86</v>
      </c>
      <c r="V444" s="10">
        <v>3.3</v>
      </c>
      <c r="W444" s="7">
        <v>0.8</v>
      </c>
      <c r="X444" s="20">
        <v>0.41739999999999999</v>
      </c>
      <c r="Y444" s="75">
        <v>2020</v>
      </c>
      <c r="Z444" s="7">
        <v>1</v>
      </c>
      <c r="AA444" s="7">
        <v>0</v>
      </c>
      <c r="AB444" s="51">
        <v>568</v>
      </c>
      <c r="AC444" s="51">
        <v>-107</v>
      </c>
      <c r="AD444" s="51"/>
      <c r="AE444" s="51"/>
      <c r="AF444" s="51">
        <v>-96</v>
      </c>
      <c r="AG444" s="51">
        <v>-41</v>
      </c>
      <c r="AH444" s="20">
        <v>1.06E-2</v>
      </c>
      <c r="AI444" s="7" t="s">
        <v>8493</v>
      </c>
      <c r="AJ444" s="67" t="s">
        <v>8494</v>
      </c>
      <c r="AK444" s="44">
        <v>-0.91139240506329111</v>
      </c>
      <c r="AL444" s="44">
        <v>-0.67889908256880749</v>
      </c>
      <c r="AM444" s="44">
        <v>0.85714285714285809</v>
      </c>
      <c r="AN444" s="25">
        <v>0.49375000000000002</v>
      </c>
      <c r="AO444" s="25">
        <v>0.13625000000000007</v>
      </c>
      <c r="AP444" s="215">
        <v>40</v>
      </c>
      <c r="AQ444" s="215" t="s">
        <v>8552</v>
      </c>
      <c r="AR444" s="44">
        <v>2.4327784891165102E-2</v>
      </c>
      <c r="AS444" s="171" t="s">
        <v>6912</v>
      </c>
      <c r="AT444" s="171" t="s">
        <v>7192</v>
      </c>
      <c r="AU444" s="171" t="s">
        <v>6937</v>
      </c>
      <c r="AV444" s="7" t="s">
        <v>8470</v>
      </c>
      <c r="AW444" s="14" t="s">
        <v>7761</v>
      </c>
      <c r="AX444" s="49" t="s">
        <v>6009</v>
      </c>
      <c r="AY444" s="38" t="s">
        <v>6007</v>
      </c>
      <c r="AZ444" s="14" t="s">
        <v>6123</v>
      </c>
      <c r="BA444" s="49" t="s">
        <v>6039</v>
      </c>
      <c r="BB444" s="38" t="s">
        <v>6047</v>
      </c>
      <c r="BC444" s="7">
        <v>0.3</v>
      </c>
      <c r="BD444" s="14" t="s">
        <v>6002</v>
      </c>
      <c r="BE444" s="49" t="s">
        <v>5967</v>
      </c>
      <c r="BF444" s="38" t="s">
        <v>6007</v>
      </c>
      <c r="BG444" s="7">
        <v>0.8</v>
      </c>
      <c r="BH444" s="45">
        <v>1245.6408490135989</v>
      </c>
      <c r="BI444" s="215" t="s">
        <v>8489</v>
      </c>
      <c r="BJ444" s="215" t="s">
        <v>8509</v>
      </c>
      <c r="BK444" s="7">
        <v>1</v>
      </c>
      <c r="BL444" s="25">
        <v>2.3017902813299195E-2</v>
      </c>
      <c r="BM444" s="20">
        <v>0.61499999999999999</v>
      </c>
      <c r="BN444" s="20">
        <v>0.56000000000000005</v>
      </c>
      <c r="BO444" s="20">
        <v>0.65999999999999992</v>
      </c>
      <c r="BP444" s="46">
        <v>12.121212121212121</v>
      </c>
      <c r="BQ444" s="215" t="s">
        <v>8553</v>
      </c>
      <c r="BR444" s="79">
        <v>-0.1120000000000001</v>
      </c>
      <c r="BS444" s="9">
        <v>1.4067703931997855E-2</v>
      </c>
      <c r="BT444" s="9">
        <v>1.9038624049311448E-2</v>
      </c>
      <c r="BU444" s="47">
        <v>44397</v>
      </c>
      <c r="BV444" s="47">
        <v>44403</v>
      </c>
      <c r="BW444" s="14" t="s">
        <v>8583</v>
      </c>
      <c r="BX444" s="83">
        <v>0.10999999999999996</v>
      </c>
      <c r="BY444" s="82">
        <v>2.96</v>
      </c>
      <c r="BZ444" s="46">
        <v>13.513513513513514</v>
      </c>
      <c r="CA444" s="48" t="s">
        <v>8485</v>
      </c>
      <c r="CB444" s="45">
        <v>22720</v>
      </c>
      <c r="CC444" s="45">
        <v>-4280</v>
      </c>
      <c r="CD444" s="45">
        <v>0</v>
      </c>
      <c r="CE444" s="45">
        <v>0</v>
      </c>
      <c r="CF444" s="14" t="s">
        <v>8964</v>
      </c>
      <c r="CG444" s="7" t="s">
        <v>8477</v>
      </c>
      <c r="CH444" s="215" t="s">
        <v>8498</v>
      </c>
      <c r="CI444" s="215" t="s">
        <v>8478</v>
      </c>
      <c r="CJ444" s="215" t="s">
        <v>8479</v>
      </c>
      <c r="CK444" s="43" t="s">
        <v>6951</v>
      </c>
      <c r="CL444" s="43" t="s">
        <v>5474</v>
      </c>
      <c r="CM444" s="43" t="s">
        <v>5474</v>
      </c>
      <c r="CN444" s="145">
        <v>-4280</v>
      </c>
      <c r="CO444" s="145">
        <v>22720</v>
      </c>
      <c r="CP444" s="148">
        <v>49825.633960543957</v>
      </c>
      <c r="CQ444" s="189" t="s">
        <v>5474</v>
      </c>
      <c r="CR444" s="189" t="s">
        <v>5474</v>
      </c>
      <c r="CS444" s="99" t="s">
        <v>5474</v>
      </c>
      <c r="CT444" s="167" t="s">
        <v>5474</v>
      </c>
      <c r="CU444" s="43" t="s">
        <v>5474</v>
      </c>
      <c r="CV444" s="43" t="s">
        <v>5474</v>
      </c>
      <c r="CW444" s="43" t="s">
        <v>5474</v>
      </c>
      <c r="CX444" s="43" t="s">
        <v>5474</v>
      </c>
      <c r="CY444" s="43" t="s">
        <v>5474</v>
      </c>
      <c r="CZ444" s="43" t="s">
        <v>5474</v>
      </c>
      <c r="DA444" s="42" t="s">
        <v>5474</v>
      </c>
      <c r="DB444" s="42" t="s">
        <v>5474</v>
      </c>
      <c r="DC444" s="42" t="s">
        <v>5474</v>
      </c>
      <c r="DD444" s="42" t="s">
        <v>5474</v>
      </c>
      <c r="DE444" s="42" t="s">
        <v>5474</v>
      </c>
      <c r="DF444" s="42" t="s">
        <v>5474</v>
      </c>
      <c r="DG444" s="42" t="s">
        <v>5474</v>
      </c>
      <c r="DH444" s="42" t="s">
        <v>5474</v>
      </c>
    </row>
    <row r="445" spans="1:112">
      <c r="A445" s="22">
        <v>3131</v>
      </c>
      <c r="B445" s="7" t="s">
        <v>655</v>
      </c>
      <c r="C445" s="21">
        <v>0.30380000000000001</v>
      </c>
      <c r="D445" s="21">
        <v>0.5575</v>
      </c>
      <c r="E445" s="21">
        <v>0.29349999999999998</v>
      </c>
      <c r="F445" s="21">
        <v>0.61419999999999997</v>
      </c>
      <c r="G445" s="21">
        <v>0.42480000000000001</v>
      </c>
      <c r="H445" s="21">
        <v>4.3299999999999998E-2</v>
      </c>
      <c r="I445" s="21">
        <v>0.4254</v>
      </c>
      <c r="J445" s="21">
        <v>0.67120000000000002</v>
      </c>
      <c r="K445" s="21">
        <v>1E-3</v>
      </c>
      <c r="L445" s="21">
        <v>-3.2199999999999999E-2</v>
      </c>
      <c r="M445" s="21">
        <v>-1.2500000000000001E-2</v>
      </c>
      <c r="N445" s="21">
        <v>1.37E-2</v>
      </c>
      <c r="O445" s="21">
        <v>2.6200000000000001E-2</v>
      </c>
      <c r="P445" s="21">
        <v>2.9100000000000001E-2</v>
      </c>
      <c r="Q445" s="21">
        <v>9.4000000000000004E-3</v>
      </c>
      <c r="R445" s="21">
        <v>5.1999999999999998E-3</v>
      </c>
      <c r="S445" s="21">
        <v>0.1565</v>
      </c>
      <c r="T445" s="21">
        <v>8.3400000000000002E-2</v>
      </c>
      <c r="U445" s="10">
        <v>9.91</v>
      </c>
      <c r="V445" s="10">
        <v>17.8</v>
      </c>
      <c r="W445" s="7">
        <v>9.4</v>
      </c>
      <c r="X445" s="20">
        <v>0.6996</v>
      </c>
      <c r="Y445" s="75">
        <v>2020</v>
      </c>
      <c r="Z445" s="7">
        <v>11</v>
      </c>
      <c r="AA445" s="7">
        <v>0</v>
      </c>
      <c r="AB445" s="51">
        <v>208</v>
      </c>
      <c r="AC445" s="51">
        <v>64</v>
      </c>
      <c r="AD445" s="51">
        <v>-50</v>
      </c>
      <c r="AE445" s="51"/>
      <c r="AF445" s="51">
        <v>-29</v>
      </c>
      <c r="AG445" s="51">
        <v>-8</v>
      </c>
      <c r="AH445" s="20">
        <v>0</v>
      </c>
      <c r="AI445" s="7" t="s">
        <v>8487</v>
      </c>
      <c r="AJ445" s="67" t="s">
        <v>8494</v>
      </c>
      <c r="AK445" s="44">
        <v>0.65552699228791766</v>
      </c>
      <c r="AL445" s="44">
        <v>-0.56149732620320858</v>
      </c>
      <c r="AM445" s="44">
        <v>-0.53846153846153844</v>
      </c>
      <c r="AN445" s="25">
        <v>0.48503740648379051</v>
      </c>
      <c r="AO445" s="25">
        <v>0.23316708229426433</v>
      </c>
      <c r="AP445" s="215">
        <v>401</v>
      </c>
      <c r="AQ445" s="215" t="s">
        <v>8552</v>
      </c>
      <c r="AR445" s="44">
        <v>1.00755667506297E-2</v>
      </c>
      <c r="AS445" s="171" t="s">
        <v>6912</v>
      </c>
      <c r="AT445" s="171" t="s">
        <v>6910</v>
      </c>
      <c r="AU445" s="171" t="s">
        <v>7107</v>
      </c>
      <c r="AV445" s="7" t="s">
        <v>5474</v>
      </c>
      <c r="AW445" s="14" t="s">
        <v>7135</v>
      </c>
      <c r="AX445" s="49" t="s">
        <v>6009</v>
      </c>
      <c r="AY445" s="38" t="s">
        <v>5961</v>
      </c>
      <c r="AZ445" s="14" t="s">
        <v>6236</v>
      </c>
      <c r="BA445" s="49" t="s">
        <v>5967</v>
      </c>
      <c r="BB445" s="38" t="s">
        <v>5961</v>
      </c>
      <c r="BC445" s="7">
        <v>0.5</v>
      </c>
      <c r="BD445" s="14" t="s">
        <v>6140</v>
      </c>
      <c r="BE445" s="49" t="s">
        <v>6009</v>
      </c>
      <c r="BF445" s="38" t="s">
        <v>5961</v>
      </c>
      <c r="BG445" s="7">
        <v>0.6</v>
      </c>
      <c r="BH445" s="45">
        <v>200.77906587261756</v>
      </c>
      <c r="BI445" s="215" t="s">
        <v>8471</v>
      </c>
      <c r="BJ445" s="215" t="s">
        <v>8568</v>
      </c>
      <c r="BK445" s="7">
        <v>0.5</v>
      </c>
      <c r="BL445" s="25">
        <v>7.537688442211055E-3</v>
      </c>
      <c r="BM445" s="20">
        <v>0.72687500000000005</v>
      </c>
      <c r="BN445" s="20">
        <v>0.83000000000000007</v>
      </c>
      <c r="BO445" s="20">
        <v>0.64249999999999996</v>
      </c>
      <c r="BP445" s="46">
        <v>22.528089887640448</v>
      </c>
      <c r="BQ445" s="215" t="s">
        <v>8521</v>
      </c>
      <c r="BR445" s="79">
        <v>-0.39199351620947626</v>
      </c>
      <c r="BS445" s="9">
        <v>1.7489085359375878E-2</v>
      </c>
      <c r="BT445" s="9">
        <v>2.1455904405611292E-2</v>
      </c>
      <c r="BU445" s="47" t="s">
        <v>5993</v>
      </c>
      <c r="BV445" s="47">
        <v>44406</v>
      </c>
      <c r="BW445" s="14" t="s">
        <v>5474</v>
      </c>
      <c r="BX445" s="83">
        <v>-0.27039221945137154</v>
      </c>
      <c r="BY445" s="82">
        <v>20.91</v>
      </c>
      <c r="BZ445" s="46">
        <v>19.177427068388329</v>
      </c>
      <c r="CA445" s="48" t="s">
        <v>8475</v>
      </c>
      <c r="CB445" s="45">
        <v>83408</v>
      </c>
      <c r="CC445" s="45">
        <v>25664</v>
      </c>
      <c r="CD445" s="45">
        <v>-20050</v>
      </c>
      <c r="CE445" s="45">
        <v>0</v>
      </c>
      <c r="CF445" s="14" t="s">
        <v>8965</v>
      </c>
      <c r="CG445" s="7" t="s">
        <v>8590</v>
      </c>
      <c r="CH445" s="215" t="s">
        <v>8478</v>
      </c>
      <c r="CI445" s="215" t="s">
        <v>8498</v>
      </c>
      <c r="CJ445" s="215" t="s">
        <v>8546</v>
      </c>
      <c r="CK445" s="43" t="s">
        <v>5474</v>
      </c>
      <c r="CL445" s="43" t="s">
        <v>5474</v>
      </c>
      <c r="CM445" s="43" t="s">
        <v>5474</v>
      </c>
      <c r="CN445" s="145">
        <v>25664</v>
      </c>
      <c r="CO445" s="145">
        <v>63358</v>
      </c>
      <c r="CP445" s="148">
        <v>80512.405414919645</v>
      </c>
      <c r="CQ445" s="189" t="s">
        <v>5474</v>
      </c>
      <c r="CR445" s="189" t="s">
        <v>5474</v>
      </c>
      <c r="CS445" s="99" t="s">
        <v>5474</v>
      </c>
      <c r="CT445" s="167" t="s">
        <v>5474</v>
      </c>
      <c r="CU445" s="43" t="s">
        <v>5474</v>
      </c>
      <c r="CV445" s="43" t="s">
        <v>5474</v>
      </c>
      <c r="CW445" s="43" t="s">
        <v>5474</v>
      </c>
      <c r="CX445" s="43" t="s">
        <v>5474</v>
      </c>
      <c r="CY445" s="43" t="s">
        <v>5474</v>
      </c>
      <c r="CZ445" s="43" t="s">
        <v>5474</v>
      </c>
      <c r="DA445" s="42" t="s">
        <v>5474</v>
      </c>
      <c r="DB445" s="42" t="s">
        <v>5474</v>
      </c>
      <c r="DC445" s="42" t="s">
        <v>5474</v>
      </c>
      <c r="DD445" s="42" t="s">
        <v>5474</v>
      </c>
      <c r="DE445" s="42" t="s">
        <v>5474</v>
      </c>
      <c r="DF445" s="42" t="s">
        <v>5474</v>
      </c>
      <c r="DG445" s="42" t="s">
        <v>5474</v>
      </c>
      <c r="DH445" s="42" t="s">
        <v>5474</v>
      </c>
    </row>
    <row r="446" spans="1:112">
      <c r="A446" s="22">
        <v>3015</v>
      </c>
      <c r="B446" s="7" t="s">
        <v>588</v>
      </c>
      <c r="C446" s="21">
        <v>5.9900000000000002E-2</v>
      </c>
      <c r="D446" s="21">
        <v>-6.6699999999999995E-2</v>
      </c>
      <c r="E446" s="21">
        <v>7.7000000000000002E-3</v>
      </c>
      <c r="F446" s="21">
        <v>-5.8799999999999998E-2</v>
      </c>
      <c r="G446" s="21">
        <v>0.21</v>
      </c>
      <c r="H446" s="21">
        <v>0.1429</v>
      </c>
      <c r="I446" s="21">
        <v>-0.44059999999999999</v>
      </c>
      <c r="J446" s="21">
        <v>0.1278</v>
      </c>
      <c r="K446" s="21">
        <v>-6.9999999999999999E-4</v>
      </c>
      <c r="L446" s="21">
        <v>-8.8000000000000005E-3</v>
      </c>
      <c r="M446" s="21">
        <v>1.9300000000000001E-2</v>
      </c>
      <c r="N446" s="21">
        <v>-3.0999999999999999E-3</v>
      </c>
      <c r="O446" s="21">
        <v>5.0000000000000001E-3</v>
      </c>
      <c r="P446" s="21">
        <v>2.8199999999999999E-2</v>
      </c>
      <c r="Q446" s="21">
        <v>5.1000000000000004E-3</v>
      </c>
      <c r="R446" s="21">
        <v>3.2000000000000002E-3</v>
      </c>
      <c r="S446" s="21">
        <v>3.4200000000000001E-2</v>
      </c>
      <c r="T446" s="21">
        <v>2.0799999999999999E-2</v>
      </c>
      <c r="U446" s="10">
        <v>1.5</v>
      </c>
      <c r="V446" s="10">
        <v>3.75</v>
      </c>
      <c r="W446" s="7">
        <v>1.758</v>
      </c>
      <c r="X446" s="20">
        <v>0.91959999999999997</v>
      </c>
      <c r="Y446" s="75">
        <v>2020</v>
      </c>
      <c r="Z446" s="7">
        <v>3</v>
      </c>
      <c r="AA446" s="7">
        <v>0</v>
      </c>
      <c r="AB446" s="51">
        <v>140</v>
      </c>
      <c r="AC446" s="51">
        <v>109</v>
      </c>
      <c r="AD446" s="51"/>
      <c r="AE446" s="51"/>
      <c r="AF446" s="51">
        <v>1</v>
      </c>
      <c r="AG446" s="51">
        <v>1</v>
      </c>
      <c r="AH446" s="20">
        <v>2.2000000000000001E-3</v>
      </c>
      <c r="AI446" s="7" t="s">
        <v>8467</v>
      </c>
      <c r="AJ446" s="67" t="s">
        <v>8494</v>
      </c>
      <c r="AK446" s="44">
        <v>-0.66245487364620947</v>
      </c>
      <c r="AL446" s="44">
        <v>-0.54639175257732064</v>
      </c>
      <c r="AM446" s="44">
        <v>0.78571428571427848</v>
      </c>
      <c r="AN446" s="25">
        <v>0.70037926675094819</v>
      </c>
      <c r="AO446" s="25">
        <v>0.122629582806574</v>
      </c>
      <c r="AP446" s="215">
        <v>39.549999999999997</v>
      </c>
      <c r="AQ446" s="215" t="s">
        <v>8552</v>
      </c>
      <c r="AR446" s="44">
        <v>7.6433121019108203E-3</v>
      </c>
      <c r="AS446" s="171" t="s">
        <v>6912</v>
      </c>
      <c r="AT446" s="171" t="s">
        <v>6950</v>
      </c>
      <c r="AU446" s="171" t="s">
        <v>7086</v>
      </c>
      <c r="AV446" s="7" t="s">
        <v>8470</v>
      </c>
      <c r="AW446" s="14" t="s">
        <v>6554</v>
      </c>
      <c r="AX446" s="49" t="s">
        <v>6009</v>
      </c>
      <c r="AY446" s="38" t="s">
        <v>5971</v>
      </c>
      <c r="AZ446" s="14" t="s">
        <v>6038</v>
      </c>
      <c r="BA446" s="49" t="s">
        <v>6039</v>
      </c>
      <c r="BB446" s="38" t="s">
        <v>6047</v>
      </c>
      <c r="BC446" s="7">
        <v>0.3</v>
      </c>
      <c r="BD446" s="14" t="s">
        <v>6005</v>
      </c>
      <c r="BE446" s="49" t="s">
        <v>5967</v>
      </c>
      <c r="BF446" s="38" t="s">
        <v>5961</v>
      </c>
      <c r="BG446" s="7">
        <v>0.6</v>
      </c>
      <c r="BH446" s="45">
        <v>154.24723896498011</v>
      </c>
      <c r="BI446" s="215" t="s">
        <v>8471</v>
      </c>
      <c r="BJ446" s="215" t="s">
        <v>8554</v>
      </c>
      <c r="BK446" s="7">
        <v>0.8</v>
      </c>
      <c r="BL446" s="25">
        <v>1.410256410256403E-2</v>
      </c>
      <c r="BM446" s="20">
        <v>0.59275000000000011</v>
      </c>
      <c r="BN446" s="20">
        <v>0.59000000000000008</v>
      </c>
      <c r="BO446" s="20">
        <v>0.59499999999999997</v>
      </c>
      <c r="BP446" s="46">
        <v>10.546666666666665</v>
      </c>
      <c r="BQ446" s="215" t="s">
        <v>8560</v>
      </c>
      <c r="BR446" s="79">
        <v>0.39509481668773722</v>
      </c>
      <c r="BS446" s="9">
        <v>3.8375566149152718E-2</v>
      </c>
      <c r="BT446" s="9">
        <v>6.959621234740121E-2</v>
      </c>
      <c r="BU446" s="47" t="s">
        <v>5993</v>
      </c>
      <c r="BV446" s="47">
        <v>44376</v>
      </c>
      <c r="BW446" s="14" t="s">
        <v>5474</v>
      </c>
      <c r="BX446" s="83">
        <v>0.67411378002528466</v>
      </c>
      <c r="BY446" s="82">
        <v>3.6</v>
      </c>
      <c r="BZ446" s="46">
        <v>10.986111111111111</v>
      </c>
      <c r="CA446" s="48" t="s">
        <v>8475</v>
      </c>
      <c r="CB446" s="45">
        <v>5537</v>
      </c>
      <c r="CC446" s="45">
        <v>4310.95</v>
      </c>
      <c r="CD446" s="45">
        <v>0</v>
      </c>
      <c r="CE446" s="45">
        <v>0</v>
      </c>
      <c r="CF446" s="14" t="s">
        <v>8966</v>
      </c>
      <c r="CG446" s="7" t="s">
        <v>8477</v>
      </c>
      <c r="CH446" s="215" t="s">
        <v>8498</v>
      </c>
      <c r="CI446" s="215" t="s">
        <v>8478</v>
      </c>
      <c r="CJ446" s="215" t="s">
        <v>8479</v>
      </c>
      <c r="CK446" s="43" t="s">
        <v>5474</v>
      </c>
      <c r="CL446" s="43" t="s">
        <v>5474</v>
      </c>
      <c r="CM446" s="43" t="s">
        <v>5474</v>
      </c>
      <c r="CN446" s="145">
        <v>4310.95</v>
      </c>
      <c r="CO446" s="145">
        <v>5537</v>
      </c>
      <c r="CP446" s="148">
        <v>6100.4783010649626</v>
      </c>
      <c r="CQ446" s="189" t="s">
        <v>5474</v>
      </c>
      <c r="CR446" s="189" t="s">
        <v>5474</v>
      </c>
      <c r="CS446" s="99" t="s">
        <v>5474</v>
      </c>
      <c r="CT446" s="167" t="s">
        <v>5474</v>
      </c>
      <c r="CU446" s="43" t="s">
        <v>5474</v>
      </c>
      <c r="CV446" s="43" t="s">
        <v>5474</v>
      </c>
      <c r="CW446" s="43" t="s">
        <v>5474</v>
      </c>
      <c r="CX446" s="43" t="s">
        <v>5474</v>
      </c>
      <c r="CY446" s="43" t="s">
        <v>5474</v>
      </c>
      <c r="CZ446" s="43" t="s">
        <v>5474</v>
      </c>
      <c r="DA446" s="42" t="s">
        <v>5474</v>
      </c>
      <c r="DB446" s="42" t="s">
        <v>5474</v>
      </c>
      <c r="DC446" s="42" t="s">
        <v>5474</v>
      </c>
      <c r="DD446" s="42" t="s">
        <v>5474</v>
      </c>
      <c r="DE446" s="42" t="s">
        <v>5474</v>
      </c>
      <c r="DF446" s="42" t="s">
        <v>5474</v>
      </c>
      <c r="DG446" s="42" t="s">
        <v>5474</v>
      </c>
      <c r="DH446" s="42" t="s">
        <v>5474</v>
      </c>
    </row>
    <row r="447" spans="1:112">
      <c r="A447" s="22">
        <v>1201</v>
      </c>
      <c r="B447" s="7" t="s">
        <v>28</v>
      </c>
      <c r="C447" s="21">
        <v>4.9599999999999998E-2</v>
      </c>
      <c r="D447" s="21">
        <v>4.7300000000000002E-2</v>
      </c>
      <c r="E447" s="21">
        <v>9.3600000000000003E-2</v>
      </c>
      <c r="F447" s="21">
        <v>1.0200000000000001E-2</v>
      </c>
      <c r="G447" s="21">
        <v>7.8100000000000003E-2</v>
      </c>
      <c r="H447" s="21">
        <v>0.17649999999999999</v>
      </c>
      <c r="I447" s="21">
        <v>0.25</v>
      </c>
      <c r="J447" s="21">
        <v>0.76190000000000002</v>
      </c>
      <c r="K447" s="21">
        <v>2.5000000000000001E-3</v>
      </c>
      <c r="L447" s="21">
        <v>6.4000000000000003E-3</v>
      </c>
      <c r="M447" s="21">
        <v>2.8999999999999998E-3</v>
      </c>
      <c r="N447" s="21">
        <v>1.7399999999999999E-2</v>
      </c>
      <c r="O447" s="21">
        <v>1.11E-2</v>
      </c>
      <c r="P447" s="21">
        <v>8.6E-3</v>
      </c>
      <c r="Q447" s="21">
        <v>1.14E-2</v>
      </c>
      <c r="R447" s="21">
        <v>8.9999999999999998E-4</v>
      </c>
      <c r="S447" s="21">
        <v>7.7600000000000002E-2</v>
      </c>
      <c r="T447" s="21">
        <v>3.61E-2</v>
      </c>
      <c r="U447" s="10">
        <v>0.37</v>
      </c>
      <c r="V447" s="10">
        <v>1.21</v>
      </c>
      <c r="W447" s="7">
        <v>0.53280000000000005</v>
      </c>
      <c r="X447" s="20">
        <v>0.4723</v>
      </c>
      <c r="Y447" s="75">
        <v>2020</v>
      </c>
      <c r="Z447" s="7">
        <v>0.53</v>
      </c>
      <c r="AA447" s="7">
        <v>0</v>
      </c>
      <c r="AB447" s="51">
        <v>428</v>
      </c>
      <c r="AC447" s="51">
        <v>254</v>
      </c>
      <c r="AD447" s="51"/>
      <c r="AE447" s="51"/>
      <c r="AF447" s="51">
        <v>-1</v>
      </c>
      <c r="AG447" s="51"/>
      <c r="AH447" s="20">
        <v>0</v>
      </c>
      <c r="AI447" s="7" t="s">
        <v>8467</v>
      </c>
      <c r="AJ447" s="67" t="s">
        <v>8494</v>
      </c>
      <c r="AK447" s="44">
        <v>-0.75206611570247939</v>
      </c>
      <c r="AL447" s="44">
        <v>0.51724137931034508</v>
      </c>
      <c r="AM447" s="44">
        <v>0.66666666666666274</v>
      </c>
      <c r="AN447" s="25">
        <v>0.288782816229117</v>
      </c>
      <c r="AO447" s="25">
        <v>6.9212410501193283E-2</v>
      </c>
      <c r="AP447" s="215">
        <v>20.95</v>
      </c>
      <c r="AQ447" s="215" t="s">
        <v>8552</v>
      </c>
      <c r="AR447" s="44">
        <v>7.2115384615384602E-3</v>
      </c>
      <c r="AS447" s="171" t="s">
        <v>6912</v>
      </c>
      <c r="AT447" s="171" t="s">
        <v>6913</v>
      </c>
      <c r="AU447" s="171" t="s">
        <v>6914</v>
      </c>
      <c r="AV447" s="7" t="s">
        <v>8470</v>
      </c>
      <c r="AW447" s="14" t="s">
        <v>6618</v>
      </c>
      <c r="AX447" s="49" t="s">
        <v>6009</v>
      </c>
      <c r="AY447" s="38" t="s">
        <v>5961</v>
      </c>
      <c r="AZ447" s="14" t="s">
        <v>6038</v>
      </c>
      <c r="BA447" s="49" t="s">
        <v>6039</v>
      </c>
      <c r="BB447" s="38" t="s">
        <v>6007</v>
      </c>
      <c r="BC447" s="7">
        <v>0.5</v>
      </c>
      <c r="BD447" s="14" t="s">
        <v>5983</v>
      </c>
      <c r="BE447" s="49" t="s">
        <v>5967</v>
      </c>
      <c r="BF447" s="38" t="s">
        <v>5971</v>
      </c>
      <c r="BG447" s="7">
        <v>0.3</v>
      </c>
      <c r="BH447" s="45">
        <v>690.55452427719456</v>
      </c>
      <c r="BI447" s="215" t="s">
        <v>8471</v>
      </c>
      <c r="BJ447" s="215" t="s">
        <v>8554</v>
      </c>
      <c r="BK447" s="7">
        <v>1.3</v>
      </c>
      <c r="BL447" s="25">
        <v>9.638554216867436E-3</v>
      </c>
      <c r="BM447" s="20">
        <v>0.63124999999999998</v>
      </c>
      <c r="BN447" s="20">
        <v>0.61749999999999994</v>
      </c>
      <c r="BO447" s="20">
        <v>0.64249999999999996</v>
      </c>
      <c r="BP447" s="46">
        <v>17.314049586776861</v>
      </c>
      <c r="BQ447" s="215" t="s">
        <v>8540</v>
      </c>
      <c r="BR447" s="79">
        <v>-0.27255369928400952</v>
      </c>
      <c r="BS447" s="9">
        <v>1.9468092565413597E-2</v>
      </c>
      <c r="BT447" s="9">
        <v>1.9335218328387471E-2</v>
      </c>
      <c r="BU447" s="47" t="s">
        <v>5993</v>
      </c>
      <c r="BV447" s="47" t="s">
        <v>5993</v>
      </c>
      <c r="BW447" s="14" t="s">
        <v>5474</v>
      </c>
      <c r="BX447" s="83">
        <v>-9.0692124105011873E-2</v>
      </c>
      <c r="BY447" s="82">
        <v>1.27</v>
      </c>
      <c r="BZ447" s="46">
        <v>16.496062992125985</v>
      </c>
      <c r="CA447" s="48" t="s">
        <v>8475</v>
      </c>
      <c r="CB447" s="45">
        <v>8966.6</v>
      </c>
      <c r="CC447" s="45">
        <v>5321.3</v>
      </c>
      <c r="CD447" s="45">
        <v>0</v>
      </c>
      <c r="CE447" s="45">
        <v>0</v>
      </c>
      <c r="CF447" s="14" t="s">
        <v>8967</v>
      </c>
      <c r="CG447" s="7" t="s">
        <v>8477</v>
      </c>
      <c r="CH447" s="215" t="s">
        <v>8498</v>
      </c>
      <c r="CI447" s="215" t="s">
        <v>8478</v>
      </c>
      <c r="CJ447" s="215" t="s">
        <v>8479</v>
      </c>
      <c r="CK447" s="43" t="s">
        <v>6887</v>
      </c>
      <c r="CL447" s="43" t="s">
        <v>5474</v>
      </c>
      <c r="CM447" s="43" t="s">
        <v>5474</v>
      </c>
      <c r="CN447" s="145">
        <v>5321.3</v>
      </c>
      <c r="CO447" s="145">
        <v>8966.6</v>
      </c>
      <c r="CP447" s="148">
        <v>14467.117283607226</v>
      </c>
      <c r="CQ447" s="189" t="s">
        <v>5474</v>
      </c>
      <c r="CR447" s="189" t="s">
        <v>5474</v>
      </c>
      <c r="CS447" s="99" t="s">
        <v>5474</v>
      </c>
      <c r="CT447" s="167" t="s">
        <v>5474</v>
      </c>
      <c r="CU447" s="43" t="s">
        <v>5474</v>
      </c>
      <c r="CV447" s="43" t="s">
        <v>5474</v>
      </c>
      <c r="CW447" s="43" t="s">
        <v>5474</v>
      </c>
      <c r="CX447" s="43" t="s">
        <v>5474</v>
      </c>
      <c r="CY447" s="43" t="s">
        <v>5474</v>
      </c>
      <c r="CZ447" s="43" t="s">
        <v>5474</v>
      </c>
      <c r="DA447" s="42" t="s">
        <v>5474</v>
      </c>
      <c r="DB447" s="42" t="s">
        <v>5474</v>
      </c>
      <c r="DC447" s="42" t="s">
        <v>5474</v>
      </c>
      <c r="DD447" s="42" t="s">
        <v>5474</v>
      </c>
      <c r="DE447" s="42" t="s">
        <v>5474</v>
      </c>
      <c r="DF447" s="42" t="s">
        <v>5474</v>
      </c>
      <c r="DG447" s="42" t="s">
        <v>5474</v>
      </c>
      <c r="DH447" s="42" t="s">
        <v>5474</v>
      </c>
    </row>
    <row r="448" spans="1:112">
      <c r="A448" s="22">
        <v>9136</v>
      </c>
      <c r="B448" s="7" t="s">
        <v>1578</v>
      </c>
      <c r="C448" s="21"/>
      <c r="D448" s="21"/>
      <c r="E448" s="21"/>
      <c r="F448" s="21"/>
      <c r="G448" s="21"/>
      <c r="H448" s="21"/>
      <c r="I448" s="21">
        <v>0</v>
      </c>
      <c r="J448" s="21">
        <v>0</v>
      </c>
      <c r="K448" s="21"/>
      <c r="L448" s="21"/>
      <c r="M448" s="21"/>
      <c r="N448" s="21"/>
      <c r="O448" s="21"/>
      <c r="P448" s="21"/>
      <c r="Q448" s="21"/>
      <c r="R448" s="21"/>
      <c r="S448" s="21"/>
      <c r="T448" s="21"/>
      <c r="U448" s="10">
        <v>0</v>
      </c>
      <c r="V448" s="10">
        <v>0</v>
      </c>
      <c r="W448" s="7">
        <v>0</v>
      </c>
      <c r="X448" s="20">
        <v>0</v>
      </c>
      <c r="Y448" s="75">
        <v>2020</v>
      </c>
      <c r="Z448" s="7">
        <v>0.35299999999999998</v>
      </c>
      <c r="AA448" s="7">
        <v>0</v>
      </c>
      <c r="AB448" s="51">
        <v>-4</v>
      </c>
      <c r="AC448" s="51"/>
      <c r="AD448" s="51"/>
      <c r="AE448" s="51"/>
      <c r="AF448" s="51"/>
      <c r="AG448" s="51"/>
      <c r="AH448" s="20">
        <v>2.2499999999999999E-2</v>
      </c>
      <c r="AI448" s="7" t="s">
        <v>8493</v>
      </c>
      <c r="AJ448" s="67" t="s">
        <v>8494</v>
      </c>
      <c r="AK448" s="44">
        <v>-0.96036866359446993</v>
      </c>
      <c r="AL448" s="44">
        <v>0.58108108108108181</v>
      </c>
      <c r="AM448" s="44">
        <v>0.87500000000000278</v>
      </c>
      <c r="AN448" s="25">
        <v>1.4903846153846152</v>
      </c>
      <c r="AO448" s="25">
        <v>0.10164835164835168</v>
      </c>
      <c r="AP448" s="215">
        <v>7.28</v>
      </c>
      <c r="AQ448" s="215" t="s">
        <v>8552</v>
      </c>
      <c r="AR448" s="44">
        <v>2.7548209366391099E-3</v>
      </c>
      <c r="AS448" s="171" t="s">
        <v>6912</v>
      </c>
      <c r="AT448" s="171" t="s">
        <v>7250</v>
      </c>
      <c r="AU448" s="171" t="s">
        <v>6937</v>
      </c>
      <c r="AV448" s="7" t="s">
        <v>8470</v>
      </c>
      <c r="AW448" s="14" t="s">
        <v>8448</v>
      </c>
      <c r="AX448" s="49" t="s">
        <v>6009</v>
      </c>
      <c r="AY448" s="38" t="s">
        <v>5961</v>
      </c>
      <c r="AZ448" s="14" t="s">
        <v>6330</v>
      </c>
      <c r="BA448" s="49" t="s">
        <v>6039</v>
      </c>
      <c r="BB448" s="38" t="s">
        <v>6047</v>
      </c>
      <c r="BC448" s="7">
        <v>0.1</v>
      </c>
      <c r="BD448" s="14" t="s">
        <v>6044</v>
      </c>
      <c r="BE448" s="49" t="s">
        <v>6039</v>
      </c>
      <c r="BF448" s="38" t="s">
        <v>6047</v>
      </c>
      <c r="BG448" s="7">
        <v>0.2</v>
      </c>
      <c r="BH448" s="45">
        <v>124.92919654296203</v>
      </c>
      <c r="BI448" s="215" t="s">
        <v>8471</v>
      </c>
      <c r="BJ448" s="215" t="s">
        <v>8554</v>
      </c>
      <c r="BK448" s="7">
        <v>1.9</v>
      </c>
      <c r="BL448" s="25">
        <v>9.708737864077709E-3</v>
      </c>
      <c r="BM448" s="20">
        <v>0.60000000000000009</v>
      </c>
      <c r="BN448" s="20">
        <v>0.6</v>
      </c>
      <c r="BO448" s="20">
        <v>0.6</v>
      </c>
      <c r="BP448" s="46" t="s">
        <v>8473</v>
      </c>
      <c r="BQ448" s="215" t="s">
        <v>8473</v>
      </c>
      <c r="BR448" s="79" t="s">
        <v>8473</v>
      </c>
      <c r="BS448" s="9">
        <v>0</v>
      </c>
      <c r="BT448" s="9">
        <v>4.2391023501527014E-2</v>
      </c>
      <c r="BU448" s="47" t="s">
        <v>5993</v>
      </c>
      <c r="BV448" s="47">
        <v>44335</v>
      </c>
      <c r="BW448" s="14" t="s">
        <v>5474</v>
      </c>
      <c r="BX448" s="83" t="s">
        <v>8473</v>
      </c>
      <c r="BY448" s="82" t="s">
        <v>8473</v>
      </c>
      <c r="BZ448" s="46" t="s">
        <v>8473</v>
      </c>
      <c r="CA448" s="48" t="s">
        <v>5474</v>
      </c>
      <c r="CB448" s="45">
        <v>-29.12</v>
      </c>
      <c r="CC448" s="45">
        <v>0</v>
      </c>
      <c r="CD448" s="45">
        <v>0</v>
      </c>
      <c r="CE448" s="45">
        <v>0</v>
      </c>
      <c r="CF448" s="14" t="s">
        <v>8968</v>
      </c>
      <c r="CG448" s="7" t="s">
        <v>8477</v>
      </c>
      <c r="CH448" s="215" t="s">
        <v>8498</v>
      </c>
      <c r="CI448" s="215" t="s">
        <v>8498</v>
      </c>
      <c r="CJ448" s="215" t="s">
        <v>8479</v>
      </c>
      <c r="CK448" s="43" t="s">
        <v>5474</v>
      </c>
      <c r="CL448" s="43" t="s">
        <v>5474</v>
      </c>
      <c r="CM448" s="43" t="s">
        <v>5474</v>
      </c>
      <c r="CN448" s="145">
        <v>0</v>
      </c>
      <c r="CO448" s="145">
        <v>-29.12</v>
      </c>
      <c r="CP448" s="148">
        <v>909.4845508327636</v>
      </c>
      <c r="CQ448" s="189" t="s">
        <v>5474</v>
      </c>
      <c r="CR448" s="189" t="s">
        <v>5474</v>
      </c>
      <c r="CS448" s="99" t="s">
        <v>5474</v>
      </c>
      <c r="CT448" s="167" t="s">
        <v>5474</v>
      </c>
      <c r="CU448" s="43" t="s">
        <v>5474</v>
      </c>
      <c r="CV448" s="43" t="s">
        <v>5474</v>
      </c>
      <c r="CW448" s="43" t="s">
        <v>5474</v>
      </c>
      <c r="CX448" s="43" t="s">
        <v>5474</v>
      </c>
      <c r="CY448" s="43" t="s">
        <v>5474</v>
      </c>
      <c r="CZ448" s="43" t="s">
        <v>5474</v>
      </c>
      <c r="DA448" s="42" t="s">
        <v>5474</v>
      </c>
      <c r="DB448" s="42" t="s">
        <v>5474</v>
      </c>
      <c r="DC448" s="42" t="s">
        <v>5474</v>
      </c>
      <c r="DD448" s="42" t="s">
        <v>5474</v>
      </c>
      <c r="DE448" s="42" t="s">
        <v>5474</v>
      </c>
      <c r="DF448" s="42" t="s">
        <v>5474</v>
      </c>
      <c r="DG448" s="42" t="s">
        <v>5474</v>
      </c>
      <c r="DH448" s="42" t="s">
        <v>5474</v>
      </c>
    </row>
    <row r="449" spans="1:112">
      <c r="A449" s="22">
        <v>4989</v>
      </c>
      <c r="B449" s="7" t="s">
        <v>3382</v>
      </c>
      <c r="C449" s="21">
        <v>-3.8800000000000001E-2</v>
      </c>
      <c r="D449" s="21">
        <v>0.66649999999999998</v>
      </c>
      <c r="E449" s="21">
        <v>-1.4999999999999999E-2</v>
      </c>
      <c r="F449" s="21">
        <v>0.71630000000000005</v>
      </c>
      <c r="G449" s="21">
        <v>0.58679999999999999</v>
      </c>
      <c r="H449" s="21">
        <v>0.67190000000000005</v>
      </c>
      <c r="I449" s="21">
        <v>14.375</v>
      </c>
      <c r="J449" s="21">
        <v>16.100000000000001</v>
      </c>
      <c r="K449" s="21">
        <v>6.2300000000000001E-2</v>
      </c>
      <c r="L449" s="21">
        <v>0.17660000000000001</v>
      </c>
      <c r="M449" s="21">
        <v>7.7299999999999994E-2</v>
      </c>
      <c r="N449" s="21">
        <v>6.6400000000000001E-2</v>
      </c>
      <c r="O449" s="21">
        <v>0.1905</v>
      </c>
      <c r="P449" s="21">
        <v>8.2600000000000007E-2</v>
      </c>
      <c r="Q449" s="21">
        <v>3.3599999999999998E-2</v>
      </c>
      <c r="R449" s="21">
        <v>2.6599999999999999E-2</v>
      </c>
      <c r="S449" s="21">
        <v>-7.7000000000000002E-3</v>
      </c>
      <c r="T449" s="21">
        <v>-0.44090000000000001</v>
      </c>
      <c r="U449" s="10">
        <v>1.71</v>
      </c>
      <c r="V449" s="10">
        <v>1.84</v>
      </c>
      <c r="W449" s="7">
        <v>1.2001999999999999</v>
      </c>
      <c r="X449" s="20">
        <v>0.94440000000000002</v>
      </c>
      <c r="Y449" s="75">
        <v>2020</v>
      </c>
      <c r="Z449" s="7">
        <v>0.6</v>
      </c>
      <c r="AA449" s="7">
        <v>0</v>
      </c>
      <c r="AB449" s="51">
        <v>887</v>
      </c>
      <c r="AC449" s="51">
        <v>-201</v>
      </c>
      <c r="AD449" s="51">
        <v>27</v>
      </c>
      <c r="AE449" s="51"/>
      <c r="AF449" s="51">
        <v>110</v>
      </c>
      <c r="AG449" s="51"/>
      <c r="AH449" s="20">
        <v>0.52949999999999997</v>
      </c>
      <c r="AI449" s="7" t="s">
        <v>8487</v>
      </c>
      <c r="AJ449" s="67" t="s">
        <v>8494</v>
      </c>
      <c r="AK449" s="44">
        <v>0.63544018058690743</v>
      </c>
      <c r="AL449" s="44">
        <v>-0.64960629921259827</v>
      </c>
      <c r="AM449" s="44">
        <v>0.88235294117646912</v>
      </c>
      <c r="AN449" s="25">
        <v>1.0125714285714285</v>
      </c>
      <c r="AO449" s="25">
        <v>0.29028571428571437</v>
      </c>
      <c r="AP449" s="215">
        <v>43.75</v>
      </c>
      <c r="AQ449" s="215" t="s">
        <v>8552</v>
      </c>
      <c r="AR449" s="44">
        <v>3.6729857819905197E-2</v>
      </c>
      <c r="AS449" s="171" t="s">
        <v>7161</v>
      </c>
      <c r="AT449" s="171" t="s">
        <v>7101</v>
      </c>
      <c r="AU449" s="171" t="s">
        <v>7434</v>
      </c>
      <c r="AV449" s="7" t="s">
        <v>8470</v>
      </c>
      <c r="AW449" s="14" t="s">
        <v>6038</v>
      </c>
      <c r="AX449" s="49" t="s">
        <v>6009</v>
      </c>
      <c r="AY449" s="38" t="s">
        <v>5971</v>
      </c>
      <c r="AZ449" s="14" t="s">
        <v>6123</v>
      </c>
      <c r="BA449" s="49" t="s">
        <v>5967</v>
      </c>
      <c r="BB449" s="38" t="s">
        <v>5971</v>
      </c>
      <c r="BC449" s="7">
        <v>0.3</v>
      </c>
      <c r="BD449" s="14" t="s">
        <v>6077</v>
      </c>
      <c r="BE449" s="49" t="s">
        <v>5960</v>
      </c>
      <c r="BF449" s="38" t="s">
        <v>5961</v>
      </c>
      <c r="BG449" s="7">
        <v>0.2</v>
      </c>
      <c r="BH449" s="45">
        <v>1075.1986981779819</v>
      </c>
      <c r="BI449" s="215" t="s">
        <v>8489</v>
      </c>
      <c r="BJ449" s="215" t="s">
        <v>8568</v>
      </c>
      <c r="BK449" s="7">
        <v>0.7</v>
      </c>
      <c r="BL449" s="25">
        <v>3.5502958579881658E-2</v>
      </c>
      <c r="BM449" s="20">
        <v>0.74943749999999998</v>
      </c>
      <c r="BN449" s="20">
        <v>0.76249999999999996</v>
      </c>
      <c r="BO449" s="20">
        <v>0.73874999999999991</v>
      </c>
      <c r="BP449" s="46">
        <v>23.777173913043477</v>
      </c>
      <c r="BQ449" s="215" t="s">
        <v>8521</v>
      </c>
      <c r="BR449" s="79">
        <v>-0.31283657142857141</v>
      </c>
      <c r="BS449" s="9">
        <v>2.1457615804685526E-2</v>
      </c>
      <c r="BT449" s="9">
        <v>7.8185472130893885E-3</v>
      </c>
      <c r="BU449" s="47" t="s">
        <v>5993</v>
      </c>
      <c r="BV449" s="47" t="s">
        <v>5993</v>
      </c>
      <c r="BW449" s="14" t="s">
        <v>5474</v>
      </c>
      <c r="BX449" s="83">
        <v>-0.17540388571428578</v>
      </c>
      <c r="BY449" s="82">
        <v>1.91</v>
      </c>
      <c r="BZ449" s="46">
        <v>22.905759162303667</v>
      </c>
      <c r="CA449" s="48" t="s">
        <v>8702</v>
      </c>
      <c r="CB449" s="45">
        <v>38806.25</v>
      </c>
      <c r="CC449" s="45">
        <v>-8793.75</v>
      </c>
      <c r="CD449" s="45">
        <v>1181.25</v>
      </c>
      <c r="CE449" s="45">
        <v>0</v>
      </c>
      <c r="CF449" s="14" t="s">
        <v>8969</v>
      </c>
      <c r="CG449" s="7" t="s">
        <v>8477</v>
      </c>
      <c r="CH449" s="215" t="s">
        <v>8478</v>
      </c>
      <c r="CI449" s="215" t="s">
        <v>8478</v>
      </c>
      <c r="CJ449" s="215" t="s">
        <v>8479</v>
      </c>
      <c r="CK449" s="43" t="s">
        <v>5474</v>
      </c>
      <c r="CL449" s="43" t="s">
        <v>5474</v>
      </c>
      <c r="CM449" s="43" t="s">
        <v>5474</v>
      </c>
      <c r="CN449" s="145">
        <v>-8793.75</v>
      </c>
      <c r="CO449" s="145">
        <v>39987.5</v>
      </c>
      <c r="CP449" s="148">
        <v>47039.943045286709</v>
      </c>
      <c r="CQ449" s="189" t="s">
        <v>5474</v>
      </c>
      <c r="CR449" s="189" t="s">
        <v>5474</v>
      </c>
      <c r="CS449" s="99" t="s">
        <v>5474</v>
      </c>
      <c r="CT449" s="167" t="s">
        <v>5474</v>
      </c>
      <c r="CU449" s="43" t="s">
        <v>5474</v>
      </c>
      <c r="CV449" s="43" t="s">
        <v>5474</v>
      </c>
      <c r="CW449" s="43" t="s">
        <v>5474</v>
      </c>
      <c r="CX449" s="43" t="s">
        <v>5474</v>
      </c>
      <c r="CY449" s="43" t="s">
        <v>5474</v>
      </c>
      <c r="CZ449" s="43" t="s">
        <v>5474</v>
      </c>
      <c r="DA449" s="42" t="s">
        <v>5474</v>
      </c>
      <c r="DB449" s="42" t="s">
        <v>5474</v>
      </c>
      <c r="DC449" s="42" t="s">
        <v>5474</v>
      </c>
      <c r="DD449" s="42" t="s">
        <v>5474</v>
      </c>
      <c r="DE449" s="42" t="s">
        <v>5474</v>
      </c>
      <c r="DF449" s="42" t="s">
        <v>5474</v>
      </c>
      <c r="DG449" s="42" t="s">
        <v>5474</v>
      </c>
      <c r="DH449" s="42" t="s">
        <v>5474</v>
      </c>
    </row>
    <row r="450" spans="1:112">
      <c r="A450" s="22">
        <v>2419</v>
      </c>
      <c r="B450" s="7" t="s">
        <v>388</v>
      </c>
      <c r="C450" s="21">
        <v>4.7800000000000002E-2</v>
      </c>
      <c r="D450" s="21">
        <v>-0.18340000000000001</v>
      </c>
      <c r="E450" s="21">
        <v>-5.6899999999999999E-2</v>
      </c>
      <c r="F450" s="21">
        <v>-0.2681</v>
      </c>
      <c r="G450" s="21">
        <v>0.20349999999999999</v>
      </c>
      <c r="H450" s="21">
        <v>0</v>
      </c>
      <c r="I450" s="21">
        <v>-0.8286</v>
      </c>
      <c r="J450" s="21">
        <v>-0.76</v>
      </c>
      <c r="K450" s="21">
        <v>4.9799999999999997E-2</v>
      </c>
      <c r="L450" s="21">
        <v>-4.1000000000000003E-3</v>
      </c>
      <c r="M450" s="21">
        <v>-4.4999999999999998E-2</v>
      </c>
      <c r="N450" s="21">
        <v>1.38E-2</v>
      </c>
      <c r="O450" s="21">
        <v>-2.4899999999999999E-2</v>
      </c>
      <c r="P450" s="21">
        <v>-1.4500000000000001E-2</v>
      </c>
      <c r="Q450" s="21">
        <v>-2.8E-3</v>
      </c>
      <c r="R450" s="21">
        <v>-1.8E-3</v>
      </c>
      <c r="S450" s="21">
        <v>9.2899999999999996E-2</v>
      </c>
      <c r="T450" s="21">
        <v>4.9299999999999997E-2</v>
      </c>
      <c r="U450" s="10">
        <v>0.06</v>
      </c>
      <c r="V450" s="10">
        <v>0.67</v>
      </c>
      <c r="W450" s="7">
        <v>1.1224000000000001</v>
      </c>
      <c r="X450" s="20">
        <v>0.91259999999999997</v>
      </c>
      <c r="Y450" s="75">
        <v>2020</v>
      </c>
      <c r="Z450" s="7">
        <v>1</v>
      </c>
      <c r="AA450" s="7">
        <v>0</v>
      </c>
      <c r="AB450" s="51">
        <v>513</v>
      </c>
      <c r="AC450" s="51">
        <v>243</v>
      </c>
      <c r="AD450" s="51"/>
      <c r="AE450" s="51"/>
      <c r="AF450" s="51"/>
      <c r="AG450" s="51"/>
      <c r="AH450" s="20">
        <v>0</v>
      </c>
      <c r="AI450" s="7" t="s">
        <v>8493</v>
      </c>
      <c r="AJ450" s="67" t="s">
        <v>8494</v>
      </c>
      <c r="AK450" s="44">
        <v>-0.91145833333333315</v>
      </c>
      <c r="AL450" s="44">
        <v>-0.70175438596491191</v>
      </c>
      <c r="AM450" s="44">
        <v>0.87499999999999889</v>
      </c>
      <c r="AN450" s="25">
        <v>0.51200000000000012</v>
      </c>
      <c r="AO450" s="25">
        <v>0.15200000000000008</v>
      </c>
      <c r="AP450" s="215">
        <v>18.75</v>
      </c>
      <c r="AQ450" s="215" t="s">
        <v>8552</v>
      </c>
      <c r="AR450" s="44">
        <v>1.6260162601626001E-2</v>
      </c>
      <c r="AS450" s="171" t="s">
        <v>7161</v>
      </c>
      <c r="AT450" s="171" t="s">
        <v>6973</v>
      </c>
      <c r="AU450" s="171" t="s">
        <v>7086</v>
      </c>
      <c r="AV450" s="7" t="s">
        <v>8470</v>
      </c>
      <c r="AW450" s="14" t="s">
        <v>7547</v>
      </c>
      <c r="AX450" s="49" t="s">
        <v>6009</v>
      </c>
      <c r="AY450" s="38" t="s">
        <v>5961</v>
      </c>
      <c r="AZ450" s="14" t="s">
        <v>6074</v>
      </c>
      <c r="BA450" s="49" t="s">
        <v>5993</v>
      </c>
      <c r="BB450" s="38" t="s">
        <v>5993</v>
      </c>
      <c r="BC450" s="7">
        <v>0.6</v>
      </c>
      <c r="BD450" s="14" t="s">
        <v>6118</v>
      </c>
      <c r="BE450" s="49" t="s">
        <v>5967</v>
      </c>
      <c r="BF450" s="38" t="s">
        <v>6007</v>
      </c>
      <c r="BG450" s="7">
        <v>0.7</v>
      </c>
      <c r="BH450" s="45">
        <v>392.15572214101547</v>
      </c>
      <c r="BI450" s="215" t="s">
        <v>8471</v>
      </c>
      <c r="BJ450" s="215" t="s">
        <v>8554</v>
      </c>
      <c r="BK450" s="7">
        <v>0.9</v>
      </c>
      <c r="BL450" s="25">
        <v>1.902173913043486E-2</v>
      </c>
      <c r="BM450" s="20">
        <v>0.50037500000000001</v>
      </c>
      <c r="BN450" s="20">
        <v>0.48250000000000004</v>
      </c>
      <c r="BO450" s="20">
        <v>0.51500000000000001</v>
      </c>
      <c r="BP450" s="46">
        <v>27.985074626865671</v>
      </c>
      <c r="BQ450" s="215" t="s">
        <v>8553</v>
      </c>
      <c r="BR450" s="79">
        <v>-0.54572799999999988</v>
      </c>
      <c r="BS450" s="9">
        <v>5.3697204685920763E-2</v>
      </c>
      <c r="BT450" s="9">
        <v>4.7207171380755808E-2</v>
      </c>
      <c r="BU450" s="47" t="s">
        <v>5993</v>
      </c>
      <c r="BV450" s="47" t="s">
        <v>5993</v>
      </c>
      <c r="BW450" s="14" t="s">
        <v>5474</v>
      </c>
      <c r="BX450" s="83">
        <v>-0.45487359999999993</v>
      </c>
      <c r="BY450" s="82">
        <v>0.56000000000000005</v>
      </c>
      <c r="BZ450" s="46">
        <v>33.482142857142854</v>
      </c>
      <c r="CA450" s="48" t="s">
        <v>8475</v>
      </c>
      <c r="CB450" s="45">
        <v>9618.75</v>
      </c>
      <c r="CC450" s="45">
        <v>4556.25</v>
      </c>
      <c r="CD450" s="45">
        <v>0</v>
      </c>
      <c r="CE450" s="45">
        <v>0</v>
      </c>
      <c r="CF450" s="14" t="s">
        <v>8970</v>
      </c>
      <c r="CG450" s="7" t="s">
        <v>8477</v>
      </c>
      <c r="CH450" s="215" t="s">
        <v>8478</v>
      </c>
      <c r="CI450" s="215" t="s">
        <v>8479</v>
      </c>
      <c r="CJ450" s="215" t="s">
        <v>8479</v>
      </c>
      <c r="CK450" s="43" t="s">
        <v>5474</v>
      </c>
      <c r="CL450" s="43" t="s">
        <v>5474</v>
      </c>
      <c r="CM450" s="43" t="s">
        <v>6944</v>
      </c>
      <c r="CN450" s="145">
        <v>4556.25</v>
      </c>
      <c r="CO450" s="145">
        <v>9618.75</v>
      </c>
      <c r="CP450" s="148">
        <v>7352.9197901440402</v>
      </c>
      <c r="CQ450" s="189" t="s">
        <v>5474</v>
      </c>
      <c r="CR450" s="189" t="s">
        <v>5474</v>
      </c>
      <c r="CS450" s="99" t="s">
        <v>5474</v>
      </c>
      <c r="CT450" s="167" t="s">
        <v>5474</v>
      </c>
      <c r="CU450" s="43" t="s">
        <v>5474</v>
      </c>
      <c r="CV450" s="43" t="s">
        <v>5474</v>
      </c>
      <c r="CW450" s="43" t="s">
        <v>5474</v>
      </c>
      <c r="CX450" s="43" t="s">
        <v>5474</v>
      </c>
      <c r="CY450" s="43" t="s">
        <v>5474</v>
      </c>
      <c r="CZ450" s="43" t="s">
        <v>5474</v>
      </c>
      <c r="DA450" s="42" t="s">
        <v>5474</v>
      </c>
      <c r="DB450" s="42" t="s">
        <v>5474</v>
      </c>
      <c r="DC450" s="42" t="s">
        <v>5474</v>
      </c>
      <c r="DD450" s="42" t="s">
        <v>5474</v>
      </c>
      <c r="DE450" s="42" t="s">
        <v>5474</v>
      </c>
      <c r="DF450" s="42" t="s">
        <v>5474</v>
      </c>
      <c r="DG450" s="42" t="s">
        <v>5474</v>
      </c>
      <c r="DH450" s="42" t="s">
        <v>5474</v>
      </c>
    </row>
    <row r="451" spans="1:112">
      <c r="A451" s="22">
        <v>6591</v>
      </c>
      <c r="B451" s="7" t="s">
        <v>4037</v>
      </c>
      <c r="C451" s="21">
        <v>0.12759999999999999</v>
      </c>
      <c r="D451" s="21">
        <v>-8.8700000000000001E-2</v>
      </c>
      <c r="E451" s="21">
        <v>-0.12130000000000001</v>
      </c>
      <c r="F451" s="21">
        <v>-5.7700000000000001E-2</v>
      </c>
      <c r="G451" s="21">
        <v>0.37359999999999999</v>
      </c>
      <c r="H451" s="21">
        <v>-0.48549999999999999</v>
      </c>
      <c r="I451" s="21">
        <v>-5.3400000000000003E-2</v>
      </c>
      <c r="J451" s="21">
        <v>1.0506</v>
      </c>
      <c r="K451" s="21">
        <v>-5.5E-2</v>
      </c>
      <c r="L451" s="21">
        <v>-6.9999999999999999E-4</v>
      </c>
      <c r="M451" s="21">
        <v>4.0899999999999999E-2</v>
      </c>
      <c r="N451" s="21">
        <v>-6.59E-2</v>
      </c>
      <c r="O451" s="21">
        <v>-4.4999999999999997E-3</v>
      </c>
      <c r="P451" s="21">
        <v>5.8000000000000003E-2</v>
      </c>
      <c r="Q451" s="21">
        <v>1.2999999999999999E-2</v>
      </c>
      <c r="R451" s="21">
        <v>6.6E-3</v>
      </c>
      <c r="S451" s="21">
        <v>0.68140000000000001</v>
      </c>
      <c r="T451" s="21">
        <v>0.56369999999999998</v>
      </c>
      <c r="U451" s="10">
        <v>3.65</v>
      </c>
      <c r="V451" s="10">
        <v>7.34</v>
      </c>
      <c r="W451" s="7">
        <v>2.1379000000000001</v>
      </c>
      <c r="X451" s="20">
        <v>0.47470000000000001</v>
      </c>
      <c r="Y451" s="75">
        <v>2020</v>
      </c>
      <c r="Z451" s="7">
        <v>2.7279</v>
      </c>
      <c r="AA451" s="7">
        <v>0</v>
      </c>
      <c r="AB451" s="51">
        <v>-8</v>
      </c>
      <c r="AC451" s="51">
        <v>-9</v>
      </c>
      <c r="AD451" s="51"/>
      <c r="AE451" s="51"/>
      <c r="AF451" s="51"/>
      <c r="AG451" s="51"/>
      <c r="AH451" s="20">
        <v>7.9000000000000008E-3</v>
      </c>
      <c r="AI451" s="7" t="s">
        <v>8493</v>
      </c>
      <c r="AJ451" s="67" t="s">
        <v>8494</v>
      </c>
      <c r="AK451" s="44">
        <v>-0.89408099688473508</v>
      </c>
      <c r="AL451" s="44">
        <v>-0.70434782608695601</v>
      </c>
      <c r="AM451" s="44">
        <v>0.87500000000000666</v>
      </c>
      <c r="AN451" s="25">
        <v>0.60338345864661669</v>
      </c>
      <c r="AO451" s="25">
        <v>0.21616541353383459</v>
      </c>
      <c r="AP451" s="215">
        <v>53.2</v>
      </c>
      <c r="AQ451" s="215" t="s">
        <v>8552</v>
      </c>
      <c r="AR451" s="44">
        <v>1.5267175572519E-2</v>
      </c>
      <c r="AS451" s="171" t="s">
        <v>7161</v>
      </c>
      <c r="AT451" s="171" t="s">
        <v>7132</v>
      </c>
      <c r="AU451" s="171" t="s">
        <v>7432</v>
      </c>
      <c r="AV451" s="7" t="s">
        <v>8470</v>
      </c>
      <c r="AW451" s="14" t="s">
        <v>6038</v>
      </c>
      <c r="AX451" s="49" t="s">
        <v>6009</v>
      </c>
      <c r="AY451" s="38" t="s">
        <v>6007</v>
      </c>
      <c r="AZ451" s="14" t="s">
        <v>6123</v>
      </c>
      <c r="BA451" s="49" t="s">
        <v>5967</v>
      </c>
      <c r="BB451" s="38" t="s">
        <v>6007</v>
      </c>
      <c r="BC451" s="7">
        <v>0.4</v>
      </c>
      <c r="BD451" s="14" t="s">
        <v>6041</v>
      </c>
      <c r="BE451" s="49" t="s">
        <v>5967</v>
      </c>
      <c r="BF451" s="38" t="s">
        <v>5971</v>
      </c>
      <c r="BG451" s="7">
        <v>0.5</v>
      </c>
      <c r="BH451" s="45">
        <v>142.27862202111797</v>
      </c>
      <c r="BI451" s="215" t="s">
        <v>8471</v>
      </c>
      <c r="BJ451" s="215" t="s">
        <v>8554</v>
      </c>
      <c r="BK451" s="7">
        <v>0.8</v>
      </c>
      <c r="BL451" s="25">
        <v>1.3333333333333388E-2</v>
      </c>
      <c r="BM451" s="20">
        <v>0.58925000000000005</v>
      </c>
      <c r="BN451" s="20">
        <v>0.57000000000000006</v>
      </c>
      <c r="BO451" s="20">
        <v>0.60499999999999987</v>
      </c>
      <c r="BP451" s="46">
        <v>7.2479564032697557</v>
      </c>
      <c r="BQ451" s="215" t="s">
        <v>8569</v>
      </c>
      <c r="BR451" s="79">
        <v>0.61278195488721821</v>
      </c>
      <c r="BS451" s="9">
        <v>3.4136392330430976E-2</v>
      </c>
      <c r="BT451" s="9">
        <v>4.5162117402668178E-2</v>
      </c>
      <c r="BU451" s="47" t="s">
        <v>5993</v>
      </c>
      <c r="BV451" s="47">
        <v>44396</v>
      </c>
      <c r="BW451" s="14" t="s">
        <v>5474</v>
      </c>
      <c r="BX451" s="83">
        <v>1.0159774436090225</v>
      </c>
      <c r="BY451" s="82">
        <v>7.15</v>
      </c>
      <c r="BZ451" s="46">
        <v>7.4405594405594409</v>
      </c>
      <c r="CA451" s="48" t="s">
        <v>5474</v>
      </c>
      <c r="CB451" s="45">
        <v>-425.6</v>
      </c>
      <c r="CC451" s="45">
        <v>-478.8</v>
      </c>
      <c r="CD451" s="45">
        <v>0</v>
      </c>
      <c r="CE451" s="45">
        <v>0</v>
      </c>
      <c r="CF451" s="14" t="s">
        <v>8971</v>
      </c>
      <c r="CG451" s="7" t="s">
        <v>8477</v>
      </c>
      <c r="CH451" s="215" t="s">
        <v>8478</v>
      </c>
      <c r="CI451" s="215" t="s">
        <v>8478</v>
      </c>
      <c r="CJ451" s="215" t="s">
        <v>8479</v>
      </c>
      <c r="CK451" s="43" t="s">
        <v>5474</v>
      </c>
      <c r="CL451" s="43" t="s">
        <v>5474</v>
      </c>
      <c r="CM451" s="43" t="s">
        <v>5474</v>
      </c>
      <c r="CN451" s="145">
        <v>-478.8</v>
      </c>
      <c r="CO451" s="145">
        <v>-425.6</v>
      </c>
      <c r="CP451" s="148">
        <v>7569.222691523476</v>
      </c>
      <c r="CQ451" s="189">
        <v>-0.20338345864661639</v>
      </c>
      <c r="CR451" s="189">
        <v>5.7299999999999997E-2</v>
      </c>
      <c r="CS451" s="99">
        <v>44805</v>
      </c>
      <c r="CT451" s="167" t="s">
        <v>5474</v>
      </c>
      <c r="CU451" s="43" t="s">
        <v>5474</v>
      </c>
      <c r="CV451" s="43" t="s">
        <v>5474</v>
      </c>
      <c r="CW451" s="43" t="s">
        <v>5474</v>
      </c>
      <c r="CX451" s="43" t="s">
        <v>5474</v>
      </c>
      <c r="CY451" s="43" t="s">
        <v>5474</v>
      </c>
      <c r="CZ451" s="43" t="s">
        <v>5474</v>
      </c>
      <c r="DA451" s="42" t="s">
        <v>5474</v>
      </c>
      <c r="DB451" s="42" t="s">
        <v>5474</v>
      </c>
      <c r="DC451" s="42" t="s">
        <v>5474</v>
      </c>
      <c r="DD451" s="42" t="s">
        <v>5474</v>
      </c>
      <c r="DE451" s="42" t="s">
        <v>5474</v>
      </c>
      <c r="DF451" s="42" t="s">
        <v>5474</v>
      </c>
      <c r="DG451" s="42" t="s">
        <v>5474</v>
      </c>
      <c r="DH451" s="42" t="s">
        <v>5474</v>
      </c>
    </row>
    <row r="452" spans="1:112">
      <c r="A452" s="22">
        <v>6456</v>
      </c>
      <c r="B452" s="7" t="s">
        <v>1381</v>
      </c>
      <c r="C452" s="21">
        <v>7.6E-3</v>
      </c>
      <c r="D452" s="21">
        <v>0.3054</v>
      </c>
      <c r="E452" s="21">
        <v>7.9100000000000004E-2</v>
      </c>
      <c r="F452" s="21">
        <v>0.19409999999999999</v>
      </c>
      <c r="G452" s="21">
        <v>0.1172</v>
      </c>
      <c r="H452" s="21">
        <v>5.0298999999999996</v>
      </c>
      <c r="I452" s="21">
        <v>-0.27729999999999999</v>
      </c>
      <c r="J452" s="21">
        <v>-0.20169999999999999</v>
      </c>
      <c r="K452" s="21">
        <v>4.0000000000000001E-3</v>
      </c>
      <c r="L452" s="21">
        <v>-8.8999999999999999E-3</v>
      </c>
      <c r="M452" s="21">
        <v>8.0000000000000004E-4</v>
      </c>
      <c r="N452" s="21">
        <v>2.4E-2</v>
      </c>
      <c r="O452" s="21">
        <v>-1.01E-2</v>
      </c>
      <c r="P452" s="21">
        <v>-1.9E-3</v>
      </c>
      <c r="Q452" s="21">
        <v>-5.1999999999999998E-3</v>
      </c>
      <c r="R452" s="21">
        <v>-2.0999999999999999E-3</v>
      </c>
      <c r="S452" s="21">
        <v>0.2109</v>
      </c>
      <c r="T452" s="21">
        <v>6.7900000000000002E-2</v>
      </c>
      <c r="U452" s="10">
        <v>4.71</v>
      </c>
      <c r="V452" s="10">
        <v>9.84</v>
      </c>
      <c r="W452" s="7">
        <v>4.9000000000000004</v>
      </c>
      <c r="X452" s="20">
        <v>0.37959999999999999</v>
      </c>
      <c r="Y452" s="75">
        <v>2020</v>
      </c>
      <c r="Z452" s="7">
        <v>4</v>
      </c>
      <c r="AA452" s="7">
        <v>0</v>
      </c>
      <c r="AB452" s="51">
        <v>-542</v>
      </c>
      <c r="AC452" s="51">
        <v>176</v>
      </c>
      <c r="AD452" s="51">
        <v>28</v>
      </c>
      <c r="AE452" s="51">
        <v>14</v>
      </c>
      <c r="AF452" s="51">
        <v>-10</v>
      </c>
      <c r="AG452" s="51">
        <v>11</v>
      </c>
      <c r="AH452" s="20">
        <v>9.4000000000000004E-3</v>
      </c>
      <c r="AI452" s="7" t="s">
        <v>8481</v>
      </c>
      <c r="AJ452" s="67" t="s">
        <v>8494</v>
      </c>
      <c r="AK452" s="44">
        <v>-0.56730769230769229</v>
      </c>
      <c r="AL452" s="44">
        <v>-0.57894736842105265</v>
      </c>
      <c r="AM452" s="44">
        <v>0.66666666666666674</v>
      </c>
      <c r="AN452" s="25">
        <v>0.47706422018348627</v>
      </c>
      <c r="AO452" s="25">
        <v>0.1743119266055046</v>
      </c>
      <c r="AP452" s="215">
        <v>109</v>
      </c>
      <c r="AQ452" s="215" t="s">
        <v>8552</v>
      </c>
      <c r="AR452" s="44">
        <v>9.2592592592592501E-3</v>
      </c>
      <c r="AS452" s="171" t="s">
        <v>7161</v>
      </c>
      <c r="AT452" s="171" t="s">
        <v>6919</v>
      </c>
      <c r="AU452" s="171" t="s">
        <v>7041</v>
      </c>
      <c r="AV452" s="7" t="s">
        <v>8470</v>
      </c>
      <c r="AW452" s="14" t="s">
        <v>6054</v>
      </c>
      <c r="AX452" s="49" t="s">
        <v>6009</v>
      </c>
      <c r="AY452" s="38" t="s">
        <v>5971</v>
      </c>
      <c r="AZ452" s="14" t="s">
        <v>6038</v>
      </c>
      <c r="BA452" s="49" t="s">
        <v>5967</v>
      </c>
      <c r="BB452" s="38" t="s">
        <v>5971</v>
      </c>
      <c r="BC452" s="7">
        <v>0.3</v>
      </c>
      <c r="BD452" s="14" t="s">
        <v>6385</v>
      </c>
      <c r="BE452" s="49" t="s">
        <v>5960</v>
      </c>
      <c r="BF452" s="38" t="s">
        <v>5971</v>
      </c>
      <c r="BG452" s="7">
        <v>0.5</v>
      </c>
      <c r="BH452" s="45">
        <v>795.45148859062851</v>
      </c>
      <c r="BI452" s="215" t="s">
        <v>8489</v>
      </c>
      <c r="BJ452" s="215" t="s">
        <v>8568</v>
      </c>
      <c r="BK452" s="7">
        <v>0.6</v>
      </c>
      <c r="BL452" s="25">
        <v>9.2592592592592587E-3</v>
      </c>
      <c r="BM452" s="20">
        <v>0.63137500000000002</v>
      </c>
      <c r="BN452" s="20">
        <v>0.68500000000000005</v>
      </c>
      <c r="BO452" s="20">
        <v>0.58750000000000002</v>
      </c>
      <c r="BP452" s="46">
        <v>11.077235772357724</v>
      </c>
      <c r="BQ452" s="215" t="s">
        <v>8558</v>
      </c>
      <c r="BR452" s="79">
        <v>0.15706422018348629</v>
      </c>
      <c r="BS452" s="9">
        <v>3.8876699746847931E-2</v>
      </c>
      <c r="BT452" s="9">
        <v>3.0667840837522498E-2</v>
      </c>
      <c r="BU452" s="47" t="s">
        <v>5993</v>
      </c>
      <c r="BV452" s="47">
        <v>44344</v>
      </c>
      <c r="BW452" s="14" t="s">
        <v>8514</v>
      </c>
      <c r="BX452" s="83">
        <v>0.44633027522935786</v>
      </c>
      <c r="BY452" s="82">
        <v>10.51</v>
      </c>
      <c r="BZ452" s="46">
        <v>10.371075166508088</v>
      </c>
      <c r="CA452" s="48" t="s">
        <v>8593</v>
      </c>
      <c r="CB452" s="45">
        <v>-59078</v>
      </c>
      <c r="CC452" s="45">
        <v>19184</v>
      </c>
      <c r="CD452" s="45">
        <v>3052</v>
      </c>
      <c r="CE452" s="45">
        <v>1526</v>
      </c>
      <c r="CF452" s="14" t="s">
        <v>8972</v>
      </c>
      <c r="CG452" s="7" t="s">
        <v>8477</v>
      </c>
      <c r="CH452" s="215" t="s">
        <v>8498</v>
      </c>
      <c r="CI452" s="215" t="s">
        <v>8478</v>
      </c>
      <c r="CJ452" s="215" t="s">
        <v>8479</v>
      </c>
      <c r="CK452" s="43" t="s">
        <v>5474</v>
      </c>
      <c r="CL452" s="43" t="s">
        <v>5474</v>
      </c>
      <c r="CM452" s="43" t="s">
        <v>5474</v>
      </c>
      <c r="CN452" s="145">
        <v>20710</v>
      </c>
      <c r="CO452" s="145">
        <v>-56026</v>
      </c>
      <c r="CP452" s="148">
        <v>86704.212256378509</v>
      </c>
      <c r="CQ452" s="189" t="s">
        <v>5474</v>
      </c>
      <c r="CR452" s="189" t="s">
        <v>5474</v>
      </c>
      <c r="CS452" s="99" t="s">
        <v>5474</v>
      </c>
      <c r="CT452" s="167" t="s">
        <v>8528</v>
      </c>
      <c r="CU452" s="43" t="s">
        <v>5474</v>
      </c>
      <c r="CV452" s="43" t="s">
        <v>5474</v>
      </c>
      <c r="CW452" s="43" t="s">
        <v>5474</v>
      </c>
      <c r="CX452" s="43" t="s">
        <v>5474</v>
      </c>
      <c r="CY452" s="43" t="s">
        <v>5474</v>
      </c>
      <c r="CZ452" s="43" t="s">
        <v>5474</v>
      </c>
      <c r="DA452" s="42" t="s">
        <v>5474</v>
      </c>
      <c r="DB452" s="42" t="s">
        <v>8528</v>
      </c>
      <c r="DC452" s="42" t="s">
        <v>5474</v>
      </c>
      <c r="DD452" s="42" t="s">
        <v>5474</v>
      </c>
      <c r="DE452" s="42" t="s">
        <v>5474</v>
      </c>
      <c r="DF452" s="42" t="s">
        <v>5474</v>
      </c>
      <c r="DG452" s="42" t="s">
        <v>5474</v>
      </c>
      <c r="DH452" s="42" t="s">
        <v>5474</v>
      </c>
    </row>
    <row r="453" spans="1:112">
      <c r="A453" s="22">
        <v>6201</v>
      </c>
      <c r="B453" s="7" t="s">
        <v>1286</v>
      </c>
      <c r="C453" s="21">
        <v>0.1278</v>
      </c>
      <c r="D453" s="21">
        <v>5.5199999999999999E-2</v>
      </c>
      <c r="E453" s="21">
        <v>0.23760000000000001</v>
      </c>
      <c r="F453" s="21">
        <v>-1.4E-3</v>
      </c>
      <c r="G453" s="21">
        <v>0.37919999999999998</v>
      </c>
      <c r="H453" s="21">
        <v>-0.33710000000000001</v>
      </c>
      <c r="I453" s="21">
        <v>-0.23380000000000001</v>
      </c>
      <c r="J453" s="21">
        <v>0.54169999999999996</v>
      </c>
      <c r="K453" s="21">
        <v>4.0000000000000001E-3</v>
      </c>
      <c r="L453" s="21">
        <v>-2.64E-2</v>
      </c>
      <c r="M453" s="21">
        <v>2.0999999999999999E-3</v>
      </c>
      <c r="N453" s="21">
        <v>-3.8E-3</v>
      </c>
      <c r="O453" s="21">
        <v>-3.5999999999999999E-3</v>
      </c>
      <c r="P453" s="21">
        <v>4.7199999999999999E-2</v>
      </c>
      <c r="Q453" s="21">
        <v>1.5599999999999999E-2</v>
      </c>
      <c r="R453" s="21">
        <v>1.01E-2</v>
      </c>
      <c r="S453" s="21">
        <v>0.10780000000000001</v>
      </c>
      <c r="T453" s="21">
        <v>7.8200000000000006E-2</v>
      </c>
      <c r="U453" s="10">
        <v>1.48</v>
      </c>
      <c r="V453" s="10">
        <v>3.87</v>
      </c>
      <c r="W453" s="7">
        <v>2.66</v>
      </c>
      <c r="X453" s="20">
        <v>0.9083</v>
      </c>
      <c r="Y453" s="75">
        <v>2020</v>
      </c>
      <c r="Z453" s="7">
        <v>3</v>
      </c>
      <c r="AA453" s="7">
        <v>0</v>
      </c>
      <c r="AB453" s="51">
        <v>-34</v>
      </c>
      <c r="AC453" s="51"/>
      <c r="AD453" s="51"/>
      <c r="AE453" s="51"/>
      <c r="AF453" s="51"/>
      <c r="AG453" s="51">
        <v>1</v>
      </c>
      <c r="AH453" s="20">
        <v>0</v>
      </c>
      <c r="AI453" s="7" t="s">
        <v>8481</v>
      </c>
      <c r="AJ453" s="67" t="s">
        <v>8494</v>
      </c>
      <c r="AK453" s="44">
        <v>-0.580375782881002</v>
      </c>
      <c r="AL453" s="44">
        <v>-0.78048780487804836</v>
      </c>
      <c r="AM453" s="44">
        <v>-1</v>
      </c>
      <c r="AN453" s="25">
        <v>0.55568445475638051</v>
      </c>
      <c r="AO453" s="25">
        <v>0.19025522041763346</v>
      </c>
      <c r="AP453" s="215">
        <v>43.1</v>
      </c>
      <c r="AQ453" s="215" t="s">
        <v>8552</v>
      </c>
      <c r="AR453" s="44">
        <v>7.0093457943925198E-3</v>
      </c>
      <c r="AS453" s="171" t="s">
        <v>7161</v>
      </c>
      <c r="AT453" s="171" t="s">
        <v>6979</v>
      </c>
      <c r="AU453" s="171" t="s">
        <v>6920</v>
      </c>
      <c r="AV453" s="7" t="s">
        <v>8470</v>
      </c>
      <c r="AW453" s="14" t="s">
        <v>7063</v>
      </c>
      <c r="AX453" s="49" t="s">
        <v>6009</v>
      </c>
      <c r="AY453" s="38" t="s">
        <v>5971</v>
      </c>
      <c r="AZ453" s="14" t="s">
        <v>6563</v>
      </c>
      <c r="BA453" s="49" t="s">
        <v>5967</v>
      </c>
      <c r="BB453" s="38" t="s">
        <v>5971</v>
      </c>
      <c r="BC453" s="7">
        <v>0.1</v>
      </c>
      <c r="BD453" s="14" t="s">
        <v>6104</v>
      </c>
      <c r="BE453" s="49" t="s">
        <v>5967</v>
      </c>
      <c r="BF453" s="38" t="s">
        <v>5961</v>
      </c>
      <c r="BG453" s="7">
        <v>1.4</v>
      </c>
      <c r="BH453" s="45">
        <v>18.630665495241377</v>
      </c>
      <c r="BI453" s="215" t="s">
        <v>8495</v>
      </c>
      <c r="BJ453" s="215" t="s">
        <v>8554</v>
      </c>
      <c r="BK453" s="7">
        <v>3.1</v>
      </c>
      <c r="BL453" s="25">
        <v>0</v>
      </c>
      <c r="BM453" s="20">
        <v>0.63487500000000008</v>
      </c>
      <c r="BN453" s="20">
        <v>0.67749999999999999</v>
      </c>
      <c r="BO453" s="20">
        <v>0.6</v>
      </c>
      <c r="BP453" s="46">
        <v>11.136950904392766</v>
      </c>
      <c r="BQ453" s="215" t="s">
        <v>8558</v>
      </c>
      <c r="BR453" s="79">
        <v>0.32767749419953585</v>
      </c>
      <c r="BS453" s="9">
        <v>5.5542016558123519E-2</v>
      </c>
      <c r="BT453" s="9">
        <v>6.3384767555277444E-2</v>
      </c>
      <c r="BU453" s="47">
        <v>44406</v>
      </c>
      <c r="BV453" s="47">
        <v>44412</v>
      </c>
      <c r="BW453" s="14" t="s">
        <v>5474</v>
      </c>
      <c r="BX453" s="83">
        <v>0.59321299303944275</v>
      </c>
      <c r="BY453" s="82">
        <v>3.78</v>
      </c>
      <c r="BZ453" s="46">
        <v>11.402116402116404</v>
      </c>
      <c r="CA453" s="48" t="s">
        <v>5474</v>
      </c>
      <c r="CB453" s="45">
        <v>-1465.4</v>
      </c>
      <c r="CC453" s="45">
        <v>0</v>
      </c>
      <c r="CD453" s="45">
        <v>0</v>
      </c>
      <c r="CE453" s="45">
        <v>0</v>
      </c>
      <c r="CF453" s="14" t="s">
        <v>8973</v>
      </c>
      <c r="CG453" s="7" t="s">
        <v>8556</v>
      </c>
      <c r="CH453" s="215" t="s">
        <v>8478</v>
      </c>
      <c r="CI453" s="215" t="s">
        <v>8479</v>
      </c>
      <c r="CJ453" s="215" t="s">
        <v>8479</v>
      </c>
      <c r="CK453" s="43" t="s">
        <v>5474</v>
      </c>
      <c r="CL453" s="43" t="s">
        <v>5474</v>
      </c>
      <c r="CM453" s="43" t="s">
        <v>5474</v>
      </c>
      <c r="CN453" s="145">
        <v>0</v>
      </c>
      <c r="CO453" s="145">
        <v>-1465.4</v>
      </c>
      <c r="CP453" s="148">
        <v>802.98168284490339</v>
      </c>
      <c r="CQ453" s="189" t="s">
        <v>5474</v>
      </c>
      <c r="CR453" s="189" t="s">
        <v>5474</v>
      </c>
      <c r="CS453" s="99" t="s">
        <v>5474</v>
      </c>
      <c r="CT453" s="167" t="s">
        <v>5474</v>
      </c>
      <c r="CU453" s="43" t="s">
        <v>5474</v>
      </c>
      <c r="CV453" s="43" t="s">
        <v>5474</v>
      </c>
      <c r="CW453" s="43" t="s">
        <v>5474</v>
      </c>
      <c r="CX453" s="43" t="s">
        <v>5474</v>
      </c>
      <c r="CY453" s="43" t="s">
        <v>5474</v>
      </c>
      <c r="CZ453" s="43" t="s">
        <v>5474</v>
      </c>
      <c r="DA453" s="42" t="s">
        <v>5474</v>
      </c>
      <c r="DB453" s="42" t="s">
        <v>5474</v>
      </c>
      <c r="DC453" s="42" t="s">
        <v>5474</v>
      </c>
      <c r="DD453" s="42" t="s">
        <v>5474</v>
      </c>
      <c r="DE453" s="42" t="s">
        <v>5474</v>
      </c>
      <c r="DF453" s="42" t="s">
        <v>5474</v>
      </c>
      <c r="DG453" s="42" t="s">
        <v>5474</v>
      </c>
      <c r="DH453" s="42" t="s">
        <v>5474</v>
      </c>
    </row>
    <row r="454" spans="1:112">
      <c r="A454" s="22">
        <v>3011</v>
      </c>
      <c r="B454" s="7" t="s">
        <v>585</v>
      </c>
      <c r="C454" s="21">
        <v>-0.1105</v>
      </c>
      <c r="D454" s="21">
        <v>0.13089999999999999</v>
      </c>
      <c r="E454" s="21">
        <v>-0.1231</v>
      </c>
      <c r="F454" s="21">
        <v>0.1172</v>
      </c>
      <c r="G454" s="21">
        <v>0.107</v>
      </c>
      <c r="H454" s="21">
        <v>0.44829999999999998</v>
      </c>
      <c r="I454" s="21">
        <v>-15</v>
      </c>
      <c r="J454" s="21">
        <v>-1.25</v>
      </c>
      <c r="K454" s="21">
        <v>4.99E-2</v>
      </c>
      <c r="L454" s="21">
        <v>-6.4699999999999994E-2</v>
      </c>
      <c r="M454" s="21">
        <v>-2.69E-2</v>
      </c>
      <c r="N454" s="21">
        <v>9.69E-2</v>
      </c>
      <c r="O454" s="21">
        <v>-4.9500000000000002E-2</v>
      </c>
      <c r="P454" s="21">
        <v>-1.72E-2</v>
      </c>
      <c r="Q454" s="21">
        <v>-1.4500000000000001E-2</v>
      </c>
      <c r="R454" s="21">
        <v>-6.8999999999999999E-3</v>
      </c>
      <c r="S454" s="21">
        <v>-5.5599999999999997E-2</v>
      </c>
      <c r="T454" s="21">
        <v>-3.2300000000000002E-2</v>
      </c>
      <c r="U454" s="10">
        <v>-0.45</v>
      </c>
      <c r="V454" s="10">
        <v>-1.05</v>
      </c>
      <c r="W454" s="7">
        <v>0</v>
      </c>
      <c r="X454" s="20">
        <v>0</v>
      </c>
      <c r="Y454" s="75"/>
      <c r="Z454" s="7"/>
      <c r="AA454" s="7"/>
      <c r="AB454" s="51">
        <v>-64</v>
      </c>
      <c r="AC454" s="51">
        <v>-15</v>
      </c>
      <c r="AD454" s="51"/>
      <c r="AE454" s="51"/>
      <c r="AF454" s="51"/>
      <c r="AG454" s="51"/>
      <c r="AH454" s="20">
        <v>0</v>
      </c>
      <c r="AI454" s="7" t="s">
        <v>8487</v>
      </c>
      <c r="AJ454" s="67" t="s">
        <v>8482</v>
      </c>
      <c r="AK454" s="44">
        <v>0.62052505966587113</v>
      </c>
      <c r="AL454" s="44">
        <v>-0.64615384615384575</v>
      </c>
      <c r="AM454" s="44">
        <v>-0.69999999999999907</v>
      </c>
      <c r="AN454" s="25">
        <v>0.48383371824480376</v>
      </c>
      <c r="AO454" s="25">
        <v>0.15011547344110862</v>
      </c>
      <c r="AP454" s="215">
        <v>8.66</v>
      </c>
      <c r="AQ454" s="215" t="s">
        <v>8552</v>
      </c>
      <c r="AR454" s="44">
        <v>6.9767441860465098E-3</v>
      </c>
      <c r="AS454" s="171" t="s">
        <v>7161</v>
      </c>
      <c r="AT454" s="171" t="s">
        <v>7281</v>
      </c>
      <c r="AU454" s="171" t="s">
        <v>7025</v>
      </c>
      <c r="AV454" s="7" t="s">
        <v>5474</v>
      </c>
      <c r="AW454" s="14" t="s">
        <v>6646</v>
      </c>
      <c r="AX454" s="49" t="s">
        <v>6009</v>
      </c>
      <c r="AY454" s="38" t="s">
        <v>5971</v>
      </c>
      <c r="AZ454" s="14" t="s">
        <v>6038</v>
      </c>
      <c r="BA454" s="49" t="s">
        <v>5967</v>
      </c>
      <c r="BB454" s="38" t="s">
        <v>5961</v>
      </c>
      <c r="BC454" s="7">
        <v>0.4</v>
      </c>
      <c r="BD454" s="14" t="s">
        <v>6137</v>
      </c>
      <c r="BE454" s="49" t="s">
        <v>5967</v>
      </c>
      <c r="BF454" s="38" t="s">
        <v>5961</v>
      </c>
      <c r="BG454" s="7">
        <v>0.3</v>
      </c>
      <c r="BH454" s="45">
        <v>324.33233226657472</v>
      </c>
      <c r="BI454" s="215" t="s">
        <v>8471</v>
      </c>
      <c r="BJ454" s="215" t="s">
        <v>8554</v>
      </c>
      <c r="BK454" s="7">
        <v>1.2</v>
      </c>
      <c r="BL454" s="25">
        <v>6.9767441860465696E-3</v>
      </c>
      <c r="BM454" s="20">
        <v>0.55637500000000006</v>
      </c>
      <c r="BN454" s="20">
        <v>0.61</v>
      </c>
      <c r="BO454" s="20">
        <v>0.51249999999999996</v>
      </c>
      <c r="BP454" s="46" t="s">
        <v>8473</v>
      </c>
      <c r="BQ454" s="215" t="s">
        <v>8473</v>
      </c>
      <c r="BR454" s="79" t="s">
        <v>8473</v>
      </c>
      <c r="BS454" s="9">
        <v>0</v>
      </c>
      <c r="BT454" s="9">
        <v>0</v>
      </c>
      <c r="BU454" s="47" t="s">
        <v>5993</v>
      </c>
      <c r="BV454" s="47" t="s">
        <v>5993</v>
      </c>
      <c r="BW454" s="14" t="s">
        <v>5474</v>
      </c>
      <c r="BX454" s="83" t="s">
        <v>8473</v>
      </c>
      <c r="BY454" s="82" t="s">
        <v>8473</v>
      </c>
      <c r="BZ454" s="46" t="s">
        <v>8473</v>
      </c>
      <c r="CA454" s="48" t="s">
        <v>5474</v>
      </c>
      <c r="CB454" s="45">
        <v>-554.24</v>
      </c>
      <c r="CC454" s="45">
        <v>-129.9</v>
      </c>
      <c r="CD454" s="45">
        <v>0</v>
      </c>
      <c r="CE454" s="45">
        <v>0</v>
      </c>
      <c r="CF454" s="14" t="s">
        <v>8974</v>
      </c>
      <c r="CG454" s="7" t="s">
        <v>8556</v>
      </c>
      <c r="CH454" s="215" t="s">
        <v>8546</v>
      </c>
      <c r="CI454" s="215" t="s">
        <v>8478</v>
      </c>
      <c r="CJ454" s="215" t="s">
        <v>8523</v>
      </c>
      <c r="CK454" s="43" t="s">
        <v>5474</v>
      </c>
      <c r="CL454" s="43" t="s">
        <v>5474</v>
      </c>
      <c r="CM454" s="43" t="s">
        <v>5474</v>
      </c>
      <c r="CN454" s="145">
        <v>-129.9</v>
      </c>
      <c r="CO454" s="145">
        <v>-554.24</v>
      </c>
      <c r="CP454" s="148">
        <v>2808.7179974285373</v>
      </c>
      <c r="CQ454" s="189" t="s">
        <v>5474</v>
      </c>
      <c r="CR454" s="189" t="s">
        <v>5474</v>
      </c>
      <c r="CS454" s="99" t="s">
        <v>5474</v>
      </c>
      <c r="CT454" s="167" t="s">
        <v>5474</v>
      </c>
      <c r="CU454" s="43" t="s">
        <v>5474</v>
      </c>
      <c r="CV454" s="43" t="s">
        <v>5474</v>
      </c>
      <c r="CW454" s="43" t="s">
        <v>5474</v>
      </c>
      <c r="CX454" s="43" t="s">
        <v>5474</v>
      </c>
      <c r="CY454" s="43" t="s">
        <v>5474</v>
      </c>
      <c r="CZ454" s="43" t="s">
        <v>5474</v>
      </c>
      <c r="DA454" s="42" t="s">
        <v>5474</v>
      </c>
      <c r="DB454" s="42" t="s">
        <v>5474</v>
      </c>
      <c r="DC454" s="42" t="s">
        <v>5474</v>
      </c>
      <c r="DD454" s="42" t="s">
        <v>5474</v>
      </c>
      <c r="DE454" s="42" t="s">
        <v>5474</v>
      </c>
      <c r="DF454" s="42" t="s">
        <v>5474</v>
      </c>
      <c r="DG454" s="42" t="s">
        <v>5474</v>
      </c>
      <c r="DH454" s="42" t="s">
        <v>5474</v>
      </c>
    </row>
    <row r="455" spans="1:112">
      <c r="A455" s="22">
        <v>3558</v>
      </c>
      <c r="B455" s="7" t="s">
        <v>810</v>
      </c>
      <c r="C455" s="21">
        <v>8.3900000000000002E-2</v>
      </c>
      <c r="D455" s="21">
        <v>0.32369999999999999</v>
      </c>
      <c r="E455" s="21">
        <v>0.17749999999999999</v>
      </c>
      <c r="F455" s="21">
        <v>0.31690000000000002</v>
      </c>
      <c r="G455" s="21">
        <v>0.19719999999999999</v>
      </c>
      <c r="H455" s="21">
        <v>-8.2000000000000003E-2</v>
      </c>
      <c r="I455" s="21">
        <v>0.21740000000000001</v>
      </c>
      <c r="J455" s="21">
        <v>0.1323</v>
      </c>
      <c r="K455" s="21">
        <v>-3.1800000000000002E-2</v>
      </c>
      <c r="L455" s="21">
        <v>-3.4299999999999997E-2</v>
      </c>
      <c r="M455" s="21">
        <v>-2.5600000000000001E-2</v>
      </c>
      <c r="N455" s="21">
        <v>-1.6899999999999998E-2</v>
      </c>
      <c r="O455" s="21">
        <v>-8.0999999999999996E-3</v>
      </c>
      <c r="P455" s="21">
        <v>-1E-3</v>
      </c>
      <c r="Q455" s="21">
        <v>-1.1000000000000001E-3</v>
      </c>
      <c r="R455" s="21">
        <v>-1.9E-3</v>
      </c>
      <c r="S455" s="21">
        <v>0.13569999999999999</v>
      </c>
      <c r="T455" s="21">
        <v>0.28220000000000001</v>
      </c>
      <c r="U455" s="10">
        <v>3.51</v>
      </c>
      <c r="V455" s="10">
        <v>8.08</v>
      </c>
      <c r="W455" s="7">
        <v>5.94</v>
      </c>
      <c r="X455" s="20">
        <v>0.62749999999999995</v>
      </c>
      <c r="Y455" s="75">
        <v>2020</v>
      </c>
      <c r="Z455" s="7">
        <v>4</v>
      </c>
      <c r="AA455" s="7">
        <v>0</v>
      </c>
      <c r="AB455" s="51">
        <v>4</v>
      </c>
      <c r="AC455" s="51"/>
      <c r="AD455" s="51"/>
      <c r="AE455" s="51"/>
      <c r="AF455" s="51"/>
      <c r="AG455" s="51"/>
      <c r="AH455" s="20">
        <v>1.6000000000000001E-3</v>
      </c>
      <c r="AI455" s="7" t="s">
        <v>8467</v>
      </c>
      <c r="AJ455" s="67" t="s">
        <v>8494</v>
      </c>
      <c r="AK455" s="44">
        <v>-0.63235294117647056</v>
      </c>
      <c r="AL455" s="44">
        <v>-0.51724137931034464</v>
      </c>
      <c r="AM455" s="44">
        <v>1</v>
      </c>
      <c r="AN455" s="25">
        <v>0.35602094240837695</v>
      </c>
      <c r="AO455" s="25">
        <v>9.1099476439790605E-2</v>
      </c>
      <c r="AP455" s="215">
        <v>95.5</v>
      </c>
      <c r="AQ455" s="215" t="s">
        <v>8552</v>
      </c>
      <c r="AR455" s="44">
        <v>5.2631578947368403E-3</v>
      </c>
      <c r="AS455" s="171" t="s">
        <v>7161</v>
      </c>
      <c r="AT455" s="171" t="s">
        <v>7511</v>
      </c>
      <c r="AU455" s="171" t="s">
        <v>7320</v>
      </c>
      <c r="AV455" s="7" t="s">
        <v>8470</v>
      </c>
      <c r="AW455" s="14" t="s">
        <v>6551</v>
      </c>
      <c r="AX455" s="49" t="s">
        <v>6009</v>
      </c>
      <c r="AY455" s="38" t="s">
        <v>5961</v>
      </c>
      <c r="AZ455" s="14" t="s">
        <v>6716</v>
      </c>
      <c r="BA455" s="49" t="s">
        <v>5967</v>
      </c>
      <c r="BB455" s="38" t="s">
        <v>5971</v>
      </c>
      <c r="BC455" s="7">
        <v>0.1</v>
      </c>
      <c r="BD455" s="14" t="s">
        <v>6119</v>
      </c>
      <c r="BE455" s="49" t="s">
        <v>5967</v>
      </c>
      <c r="BF455" s="38" t="s">
        <v>5971</v>
      </c>
      <c r="BG455" s="7">
        <v>0.3</v>
      </c>
      <c r="BH455" s="45">
        <v>31.051109158735631</v>
      </c>
      <c r="BI455" s="215" t="s">
        <v>8495</v>
      </c>
      <c r="BJ455" s="215" t="s">
        <v>8554</v>
      </c>
      <c r="BK455" s="7">
        <v>3.1</v>
      </c>
      <c r="BL455" s="25">
        <v>9.5137420718816677E-3</v>
      </c>
      <c r="BM455" s="20">
        <v>0.67237499999999994</v>
      </c>
      <c r="BN455" s="20">
        <v>0.74250000000000005</v>
      </c>
      <c r="BO455" s="20">
        <v>0.61499999999999999</v>
      </c>
      <c r="BP455" s="46">
        <v>11.819306930693068</v>
      </c>
      <c r="BQ455" s="215" t="s">
        <v>8560</v>
      </c>
      <c r="BR455" s="79">
        <v>-2.4253926701570793E-2</v>
      </c>
      <c r="BS455" s="9">
        <v>5.6021228691734537E-2</v>
      </c>
      <c r="BT455" s="9">
        <v>3.5825239105161666E-2</v>
      </c>
      <c r="BU455" s="47" t="s">
        <v>5993</v>
      </c>
      <c r="BV455" s="47" t="s">
        <v>5993</v>
      </c>
      <c r="BW455" s="14" t="s">
        <v>5474</v>
      </c>
      <c r="BX455" s="83">
        <v>0.17089528795811498</v>
      </c>
      <c r="BY455" s="82">
        <v>8.91</v>
      </c>
      <c r="BZ455" s="46">
        <v>10.718294051627385</v>
      </c>
      <c r="CA455" s="48" t="s">
        <v>8485</v>
      </c>
      <c r="CB455" s="45">
        <v>382</v>
      </c>
      <c r="CC455" s="45">
        <v>0</v>
      </c>
      <c r="CD455" s="45">
        <v>0</v>
      </c>
      <c r="CE455" s="45">
        <v>0</v>
      </c>
      <c r="CF455" s="14" t="s">
        <v>8975</v>
      </c>
      <c r="CG455" s="7" t="s">
        <v>8477</v>
      </c>
      <c r="CH455" s="215" t="s">
        <v>8498</v>
      </c>
      <c r="CI455" s="215" t="s">
        <v>8498</v>
      </c>
      <c r="CJ455" s="215" t="s">
        <v>8479</v>
      </c>
      <c r="CK455" s="43" t="s">
        <v>5474</v>
      </c>
      <c r="CL455" s="43" t="s">
        <v>5474</v>
      </c>
      <c r="CM455" s="43" t="s">
        <v>5474</v>
      </c>
      <c r="CN455" s="145">
        <v>0</v>
      </c>
      <c r="CO455" s="145">
        <v>382</v>
      </c>
      <c r="CP455" s="148">
        <v>2965.3809246592527</v>
      </c>
      <c r="CQ455" s="189" t="s">
        <v>5474</v>
      </c>
      <c r="CR455" s="189" t="s">
        <v>5474</v>
      </c>
      <c r="CS455" s="99" t="s">
        <v>5474</v>
      </c>
      <c r="CT455" s="167" t="s">
        <v>5474</v>
      </c>
      <c r="CU455" s="43" t="s">
        <v>5474</v>
      </c>
      <c r="CV455" s="43" t="s">
        <v>5474</v>
      </c>
      <c r="CW455" s="43" t="s">
        <v>5474</v>
      </c>
      <c r="CX455" s="43" t="s">
        <v>5474</v>
      </c>
      <c r="CY455" s="43" t="s">
        <v>5474</v>
      </c>
      <c r="CZ455" s="43" t="s">
        <v>5474</v>
      </c>
      <c r="DA455" s="42" t="s">
        <v>5474</v>
      </c>
      <c r="DB455" s="42" t="s">
        <v>5474</v>
      </c>
      <c r="DC455" s="42" t="s">
        <v>5474</v>
      </c>
      <c r="DD455" s="42" t="s">
        <v>5474</v>
      </c>
      <c r="DE455" s="42" t="s">
        <v>5474</v>
      </c>
      <c r="DF455" s="42" t="s">
        <v>5474</v>
      </c>
      <c r="DG455" s="42" t="s">
        <v>5474</v>
      </c>
      <c r="DH455" s="42" t="s">
        <v>5474</v>
      </c>
    </row>
    <row r="456" spans="1:112">
      <c r="A456" s="22">
        <v>6191</v>
      </c>
      <c r="B456" s="7" t="s">
        <v>1278</v>
      </c>
      <c r="C456" s="21">
        <v>9.1399999999999995E-2</v>
      </c>
      <c r="D456" s="21">
        <v>0.30620000000000003</v>
      </c>
      <c r="E456" s="21">
        <v>8.1500000000000003E-2</v>
      </c>
      <c r="F456" s="21">
        <v>0.17860000000000001</v>
      </c>
      <c r="G456" s="21">
        <v>0.31169999999999998</v>
      </c>
      <c r="H456" s="21">
        <v>-6.0199999999999997E-2</v>
      </c>
      <c r="I456" s="21">
        <v>0.47060000000000002</v>
      </c>
      <c r="J456" s="21">
        <v>1.4571000000000001</v>
      </c>
      <c r="K456" s="21">
        <v>-2.8E-3</v>
      </c>
      <c r="L456" s="21">
        <v>-8.3999999999999995E-3</v>
      </c>
      <c r="M456" s="21">
        <v>3.5700000000000003E-2</v>
      </c>
      <c r="N456" s="21">
        <v>-0.01</v>
      </c>
      <c r="O456" s="21">
        <v>4.5999999999999999E-3</v>
      </c>
      <c r="P456" s="21">
        <v>4.7199999999999999E-2</v>
      </c>
      <c r="Q456" s="21">
        <v>2.1000000000000001E-2</v>
      </c>
      <c r="R456" s="21">
        <v>1.04E-2</v>
      </c>
      <c r="S456" s="21">
        <v>5.74E-2</v>
      </c>
      <c r="T456" s="21">
        <v>3.1399999999999997E-2</v>
      </c>
      <c r="U456" s="10">
        <v>2.58</v>
      </c>
      <c r="V456" s="10">
        <v>4.95</v>
      </c>
      <c r="W456" s="7">
        <v>0.52070000000000005</v>
      </c>
      <c r="X456" s="20">
        <v>0.37819999999999998</v>
      </c>
      <c r="Y456" s="75">
        <v>2020</v>
      </c>
      <c r="Z456" s="7">
        <v>0.80310000000000004</v>
      </c>
      <c r="AA456" s="7">
        <v>0</v>
      </c>
      <c r="AB456" s="51">
        <v>-2955</v>
      </c>
      <c r="AC456" s="51">
        <v>-428</v>
      </c>
      <c r="AD456" s="51">
        <v>3</v>
      </c>
      <c r="AE456" s="51"/>
      <c r="AF456" s="51">
        <v>-209</v>
      </c>
      <c r="AG456" s="51">
        <v>-20</v>
      </c>
      <c r="AH456" s="20">
        <v>8.0000000000000002E-3</v>
      </c>
      <c r="AI456" s="7" t="s">
        <v>8487</v>
      </c>
      <c r="AJ456" s="67" t="s">
        <v>8494</v>
      </c>
      <c r="AK456" s="44">
        <v>0.662971175166297</v>
      </c>
      <c r="AL456" s="44">
        <v>-0.60666666666666691</v>
      </c>
      <c r="AM456" s="44">
        <v>0.85714285714285565</v>
      </c>
      <c r="AN456" s="25">
        <v>0.67514970059880242</v>
      </c>
      <c r="AO456" s="25">
        <v>0.22455089820359292</v>
      </c>
      <c r="AP456" s="215">
        <v>33.4</v>
      </c>
      <c r="AQ456" s="215" t="s">
        <v>8552</v>
      </c>
      <c r="AR456" s="44">
        <v>2.7692307692307599E-2</v>
      </c>
      <c r="AS456" s="171" t="s">
        <v>7166</v>
      </c>
      <c r="AT456" s="171" t="s">
        <v>7066</v>
      </c>
      <c r="AU456" s="171" t="s">
        <v>6998</v>
      </c>
      <c r="AV456" s="7" t="s">
        <v>5474</v>
      </c>
      <c r="AW456" s="14" t="s">
        <v>7462</v>
      </c>
      <c r="AX456" s="49" t="s">
        <v>6009</v>
      </c>
      <c r="AY456" s="38" t="s">
        <v>5971</v>
      </c>
      <c r="AZ456" s="14" t="s">
        <v>6123</v>
      </c>
      <c r="BA456" s="49" t="s">
        <v>5967</v>
      </c>
      <c r="BB456" s="38" t="s">
        <v>5971</v>
      </c>
      <c r="BC456" s="7">
        <v>0.6</v>
      </c>
      <c r="BD456" s="14" t="s">
        <v>5997</v>
      </c>
      <c r="BE456" s="49" t="s">
        <v>5967</v>
      </c>
      <c r="BF456" s="38" t="s">
        <v>5989</v>
      </c>
      <c r="BG456" s="7">
        <v>0.4</v>
      </c>
      <c r="BH456" s="45">
        <v>5500.007553650119</v>
      </c>
      <c r="BI456" s="215" t="s">
        <v>8499</v>
      </c>
      <c r="BJ456" s="215" t="s">
        <v>8520</v>
      </c>
      <c r="BK456" s="7">
        <v>1.6</v>
      </c>
      <c r="BL456" s="25">
        <v>1.8292682926829312E-2</v>
      </c>
      <c r="BM456" s="20">
        <v>0.67137500000000006</v>
      </c>
      <c r="BN456" s="20">
        <v>0.69750000000000001</v>
      </c>
      <c r="BO456" s="20">
        <v>0.65</v>
      </c>
      <c r="BP456" s="46">
        <v>6.7474747474747465</v>
      </c>
      <c r="BQ456" s="215" t="s">
        <v>8585</v>
      </c>
      <c r="BR456" s="79">
        <v>0.86107784431137724</v>
      </c>
      <c r="BS456" s="9">
        <v>9.6831737925946459E-3</v>
      </c>
      <c r="BT456" s="9">
        <v>1.8089089008938464E-2</v>
      </c>
      <c r="BU456" s="47" t="s">
        <v>5993</v>
      </c>
      <c r="BV456" s="47" t="s">
        <v>5993</v>
      </c>
      <c r="BW456" s="14" t="s">
        <v>8514</v>
      </c>
      <c r="BX456" s="83">
        <v>1.3263473053892214</v>
      </c>
      <c r="BY456" s="82">
        <v>5.18</v>
      </c>
      <c r="BZ456" s="46">
        <v>6.4478764478764479</v>
      </c>
      <c r="CA456" s="48" t="s">
        <v>8538</v>
      </c>
      <c r="CB456" s="45">
        <v>-98697</v>
      </c>
      <c r="CC456" s="45">
        <v>-14295.199999999999</v>
      </c>
      <c r="CD456" s="45">
        <v>100.19999999999999</v>
      </c>
      <c r="CE456" s="45">
        <v>0</v>
      </c>
      <c r="CF456" s="14" t="s">
        <v>8976</v>
      </c>
      <c r="CG456" s="7" t="s">
        <v>8477</v>
      </c>
      <c r="CH456" s="215" t="s">
        <v>8498</v>
      </c>
      <c r="CI456" s="215" t="s">
        <v>8478</v>
      </c>
      <c r="CJ456" s="215" t="s">
        <v>8479</v>
      </c>
      <c r="CK456" s="43" t="s">
        <v>5474</v>
      </c>
      <c r="CL456" s="43" t="s">
        <v>5474</v>
      </c>
      <c r="CM456" s="43" t="s">
        <v>5474</v>
      </c>
      <c r="CN456" s="145">
        <v>-14295.199999999999</v>
      </c>
      <c r="CO456" s="145">
        <v>-98596.800000000003</v>
      </c>
      <c r="CP456" s="148">
        <v>183700.25229191396</v>
      </c>
      <c r="CQ456" s="189" t="s">
        <v>5474</v>
      </c>
      <c r="CR456" s="189" t="s">
        <v>5474</v>
      </c>
      <c r="CS456" s="99" t="s">
        <v>5474</v>
      </c>
      <c r="CT456" s="167" t="s">
        <v>5474</v>
      </c>
      <c r="CU456" s="43" t="s">
        <v>5474</v>
      </c>
      <c r="CV456" s="43" t="s">
        <v>5474</v>
      </c>
      <c r="CW456" s="43" t="s">
        <v>5474</v>
      </c>
      <c r="CX456" s="43" t="s">
        <v>5474</v>
      </c>
      <c r="CY456" s="43" t="s">
        <v>5474</v>
      </c>
      <c r="CZ456" s="43" t="s">
        <v>5474</v>
      </c>
      <c r="DA456" s="42" t="s">
        <v>5474</v>
      </c>
      <c r="DB456" s="42" t="s">
        <v>5474</v>
      </c>
      <c r="DC456" s="42" t="s">
        <v>5474</v>
      </c>
      <c r="DD456" s="42" t="s">
        <v>5474</v>
      </c>
      <c r="DE456" s="42" t="s">
        <v>5474</v>
      </c>
      <c r="DF456" s="42" t="s">
        <v>5474</v>
      </c>
      <c r="DG456" s="42" t="s">
        <v>5474</v>
      </c>
      <c r="DH456" s="42" t="s">
        <v>5474</v>
      </c>
    </row>
    <row r="457" spans="1:112">
      <c r="A457" s="22">
        <v>5371</v>
      </c>
      <c r="B457" s="7" t="s">
        <v>1118</v>
      </c>
      <c r="C457" s="21">
        <v>-3.6799999999999999E-2</v>
      </c>
      <c r="D457" s="21">
        <v>8.3900000000000002E-2</v>
      </c>
      <c r="E457" s="21">
        <v>3.5299999999999998E-2</v>
      </c>
      <c r="F457" s="21">
        <v>1.01E-2</v>
      </c>
      <c r="G457" s="21">
        <v>0.13120000000000001</v>
      </c>
      <c r="H457" s="21">
        <v>0.50539999999999996</v>
      </c>
      <c r="I457" s="21">
        <v>0.1024</v>
      </c>
      <c r="J457" s="21">
        <v>0.82030000000000003</v>
      </c>
      <c r="K457" s="21">
        <v>1.9099999999999999E-2</v>
      </c>
      <c r="L457" s="21">
        <v>-5.0000000000000001E-4</v>
      </c>
      <c r="M457" s="21">
        <v>-2.3999999999999998E-3</v>
      </c>
      <c r="N457" s="21">
        <v>2.53E-2</v>
      </c>
      <c r="O457" s="21">
        <v>3.0000000000000001E-3</v>
      </c>
      <c r="P457" s="21">
        <v>3.0000000000000001E-3</v>
      </c>
      <c r="Q457" s="21">
        <v>5.7000000000000002E-3</v>
      </c>
      <c r="R457" s="21">
        <v>1.9E-3</v>
      </c>
      <c r="S457" s="21">
        <v>6.8199999999999997E-2</v>
      </c>
      <c r="T457" s="21">
        <v>3.5799999999999998E-2</v>
      </c>
      <c r="U457" s="10">
        <v>2.33</v>
      </c>
      <c r="V457" s="10">
        <v>4.6399999999999997</v>
      </c>
      <c r="W457" s="7">
        <v>3.2</v>
      </c>
      <c r="X457" s="20">
        <v>0.82489999999999997</v>
      </c>
      <c r="Y457" s="75">
        <v>2020</v>
      </c>
      <c r="Z457" s="7">
        <v>4</v>
      </c>
      <c r="AA457" s="7">
        <v>0</v>
      </c>
      <c r="AB457" s="51">
        <v>645</v>
      </c>
      <c r="AC457" s="51">
        <v>76</v>
      </c>
      <c r="AD457" s="51"/>
      <c r="AE457" s="51"/>
      <c r="AF457" s="51">
        <v>-56</v>
      </c>
      <c r="AG457" s="51"/>
      <c r="AH457" s="20">
        <v>5.6000000000000001E-2</v>
      </c>
      <c r="AI457" s="7" t="s">
        <v>8487</v>
      </c>
      <c r="AJ457" s="67" t="s">
        <v>8536</v>
      </c>
      <c r="AK457" s="44">
        <v>0.6814701378254211</v>
      </c>
      <c r="AL457" s="44">
        <v>-0.74390243902439013</v>
      </c>
      <c r="AM457" s="44">
        <v>0.58333333333333437</v>
      </c>
      <c r="AN457" s="25">
        <v>0.59255898366606163</v>
      </c>
      <c r="AO457" s="25">
        <v>0.14882032667876594</v>
      </c>
      <c r="AP457" s="215">
        <v>55.1</v>
      </c>
      <c r="AQ457" s="215" t="s">
        <v>8552</v>
      </c>
      <c r="AR457" s="44">
        <v>1.47329650092081E-2</v>
      </c>
      <c r="AS457" s="171" t="s">
        <v>7166</v>
      </c>
      <c r="AT457" s="171" t="s">
        <v>7101</v>
      </c>
      <c r="AU457" s="171" t="s">
        <v>6980</v>
      </c>
      <c r="AV457" s="7" t="s">
        <v>8470</v>
      </c>
      <c r="AW457" s="14" t="s">
        <v>6954</v>
      </c>
      <c r="AX457" s="49" t="s">
        <v>6009</v>
      </c>
      <c r="AY457" s="38" t="s">
        <v>5961</v>
      </c>
      <c r="AZ457" s="14" t="s">
        <v>6777</v>
      </c>
      <c r="BA457" s="49" t="s">
        <v>5967</v>
      </c>
      <c r="BB457" s="38" t="s">
        <v>6007</v>
      </c>
      <c r="BC457" s="7">
        <v>0.3</v>
      </c>
      <c r="BD457" s="14" t="s">
        <v>6380</v>
      </c>
      <c r="BE457" s="49" t="s">
        <v>5967</v>
      </c>
      <c r="BF457" s="38" t="s">
        <v>5989</v>
      </c>
      <c r="BG457" s="7">
        <v>0.6</v>
      </c>
      <c r="BH457" s="45">
        <v>801.4108102376988</v>
      </c>
      <c r="BI457" s="215" t="s">
        <v>8489</v>
      </c>
      <c r="BJ457" s="215" t="s">
        <v>8500</v>
      </c>
      <c r="BK457" s="7">
        <v>3</v>
      </c>
      <c r="BL457" s="25">
        <v>1.2867647058823583E-2</v>
      </c>
      <c r="BM457" s="20">
        <v>0.63450000000000006</v>
      </c>
      <c r="BN457" s="20">
        <v>0.61250000000000004</v>
      </c>
      <c r="BO457" s="20">
        <v>0.65249999999999997</v>
      </c>
      <c r="BP457" s="46">
        <v>11.875000000000002</v>
      </c>
      <c r="BQ457" s="215" t="s">
        <v>8585</v>
      </c>
      <c r="BR457" s="79">
        <v>0.15525922565033259</v>
      </c>
      <c r="BS457" s="9">
        <v>5.1922478545878725E-2</v>
      </c>
      <c r="BT457" s="9">
        <v>6.6357092316662758E-2</v>
      </c>
      <c r="BU457" s="47">
        <v>44403</v>
      </c>
      <c r="BV457" s="47">
        <v>44407</v>
      </c>
      <c r="BW457" s="14" t="s">
        <v>8561</v>
      </c>
      <c r="BX457" s="83">
        <v>0.38631107078039895</v>
      </c>
      <c r="BY457" s="82">
        <v>4.63</v>
      </c>
      <c r="BZ457" s="46">
        <v>11.900647948164147</v>
      </c>
      <c r="CA457" s="48" t="s">
        <v>8475</v>
      </c>
      <c r="CB457" s="45">
        <v>35539.5</v>
      </c>
      <c r="CC457" s="45">
        <v>4187.6000000000004</v>
      </c>
      <c r="CD457" s="45">
        <v>0</v>
      </c>
      <c r="CE457" s="45">
        <v>0</v>
      </c>
      <c r="CF457" s="14" t="s">
        <v>8977</v>
      </c>
      <c r="CG457" s="7" t="s">
        <v>8477</v>
      </c>
      <c r="CH457" s="215" t="s">
        <v>8478</v>
      </c>
      <c r="CI457" s="215" t="s">
        <v>8498</v>
      </c>
      <c r="CJ457" s="215" t="s">
        <v>8479</v>
      </c>
      <c r="CK457" s="43" t="s">
        <v>6887</v>
      </c>
      <c r="CL457" s="43" t="s">
        <v>5474</v>
      </c>
      <c r="CM457" s="43" t="s">
        <v>6903</v>
      </c>
      <c r="CN457" s="145">
        <v>4187.6000000000004</v>
      </c>
      <c r="CO457" s="145">
        <v>35539.5</v>
      </c>
      <c r="CP457" s="148">
        <v>44157.735644097207</v>
      </c>
      <c r="CQ457" s="189" t="s">
        <v>5474</v>
      </c>
      <c r="CR457" s="189" t="s">
        <v>5474</v>
      </c>
      <c r="CS457" s="99" t="s">
        <v>5474</v>
      </c>
      <c r="CT457" s="167" t="s">
        <v>5474</v>
      </c>
      <c r="CU457" s="43" t="s">
        <v>5474</v>
      </c>
      <c r="CV457" s="43" t="s">
        <v>5474</v>
      </c>
      <c r="CW457" s="43" t="s">
        <v>5474</v>
      </c>
      <c r="CX457" s="43" t="s">
        <v>5474</v>
      </c>
      <c r="CY457" s="43" t="s">
        <v>5474</v>
      </c>
      <c r="CZ457" s="43" t="s">
        <v>5474</v>
      </c>
      <c r="DA457" s="42" t="s">
        <v>5474</v>
      </c>
      <c r="DB457" s="42" t="s">
        <v>5474</v>
      </c>
      <c r="DC457" s="42" t="s">
        <v>5474</v>
      </c>
      <c r="DD457" s="42" t="s">
        <v>5474</v>
      </c>
      <c r="DE457" s="42" t="s">
        <v>5474</v>
      </c>
      <c r="DF457" s="42" t="s">
        <v>5474</v>
      </c>
      <c r="DG457" s="42" t="s">
        <v>5474</v>
      </c>
      <c r="DH457" s="42" t="s">
        <v>5474</v>
      </c>
    </row>
    <row r="458" spans="1:112">
      <c r="A458" s="22">
        <v>4953</v>
      </c>
      <c r="B458" s="7" t="s">
        <v>1031</v>
      </c>
      <c r="C458" s="21">
        <v>5.5199999999999999E-2</v>
      </c>
      <c r="D458" s="21">
        <v>0.1875</v>
      </c>
      <c r="E458" s="21">
        <v>8.3699999999999997E-2</v>
      </c>
      <c r="F458" s="21">
        <v>0.18360000000000001</v>
      </c>
      <c r="G458" s="21">
        <v>0.1706</v>
      </c>
      <c r="H458" s="21">
        <v>2.4400000000000002E-2</v>
      </c>
      <c r="I458" s="21">
        <v>-0.2432</v>
      </c>
      <c r="J458" s="21">
        <v>4.3999999999999997E-2</v>
      </c>
      <c r="K458" s="21">
        <v>7.9000000000000008E-3</v>
      </c>
      <c r="L458" s="21">
        <v>-4.8599999999999997E-2</v>
      </c>
      <c r="M458" s="21">
        <v>2.8999999999999998E-3</v>
      </c>
      <c r="N458" s="21">
        <v>1.6000000000000001E-3</v>
      </c>
      <c r="O458" s="21">
        <v>-4.0800000000000003E-2</v>
      </c>
      <c r="P458" s="21">
        <v>5.7999999999999996E-3</v>
      </c>
      <c r="Q458" s="21">
        <v>2.5999999999999999E-3</v>
      </c>
      <c r="R458" s="21">
        <v>2.8E-3</v>
      </c>
      <c r="S458" s="21">
        <v>0.12770000000000001</v>
      </c>
      <c r="T458" s="21">
        <v>0.16750000000000001</v>
      </c>
      <c r="U458" s="10">
        <v>3.32</v>
      </c>
      <c r="V458" s="10">
        <v>7.18</v>
      </c>
      <c r="W458" s="7">
        <v>2.7016</v>
      </c>
      <c r="X458" s="20">
        <v>0.60370000000000001</v>
      </c>
      <c r="Y458" s="75">
        <v>2020</v>
      </c>
      <c r="Z458" s="7">
        <v>4.9839000000000002</v>
      </c>
      <c r="AA458" s="7">
        <v>0</v>
      </c>
      <c r="AB458" s="51">
        <v>73</v>
      </c>
      <c r="AC458" s="51">
        <v>88</v>
      </c>
      <c r="AD458" s="51"/>
      <c r="AE458" s="51"/>
      <c r="AF458" s="51">
        <v>4</v>
      </c>
      <c r="AG458" s="51"/>
      <c r="AH458" s="20">
        <v>5.0000000000000001E-4</v>
      </c>
      <c r="AI458" s="7" t="s">
        <v>8467</v>
      </c>
      <c r="AJ458" s="67" t="s">
        <v>8494</v>
      </c>
      <c r="AK458" s="44">
        <v>-0.7675070028011205</v>
      </c>
      <c r="AL458" s="44">
        <v>-0.70454545454545514</v>
      </c>
      <c r="AM458" s="44">
        <v>0.91666666666665975</v>
      </c>
      <c r="AN458" s="25">
        <v>0.40067340067340074</v>
      </c>
      <c r="AO458" s="25">
        <v>0.19753086419753083</v>
      </c>
      <c r="AP458" s="215">
        <v>89.1</v>
      </c>
      <c r="AQ458" s="215" t="s">
        <v>8552</v>
      </c>
      <c r="AR458" s="44">
        <v>1.2500000000000001E-2</v>
      </c>
      <c r="AS458" s="171" t="s">
        <v>7166</v>
      </c>
      <c r="AT458" s="171" t="s">
        <v>7207</v>
      </c>
      <c r="AU458" s="171" t="s">
        <v>7032</v>
      </c>
      <c r="AV458" s="7" t="s">
        <v>8470</v>
      </c>
      <c r="AW458" s="14" t="s">
        <v>7794</v>
      </c>
      <c r="AX458" s="49" t="s">
        <v>6009</v>
      </c>
      <c r="AY458" s="38" t="s">
        <v>6007</v>
      </c>
      <c r="AZ458" s="14" t="s">
        <v>6038</v>
      </c>
      <c r="BA458" s="49" t="s">
        <v>5967</v>
      </c>
      <c r="BB458" s="38" t="s">
        <v>6007</v>
      </c>
      <c r="BC458" s="7">
        <v>0.7</v>
      </c>
      <c r="BD458" s="14" t="s">
        <v>6041</v>
      </c>
      <c r="BE458" s="49" t="s">
        <v>5967</v>
      </c>
      <c r="BF458" s="38" t="s">
        <v>5971</v>
      </c>
      <c r="BG458" s="7">
        <v>0.5</v>
      </c>
      <c r="BH458" s="45">
        <v>104.04593275349417</v>
      </c>
      <c r="BI458" s="215" t="s">
        <v>8471</v>
      </c>
      <c r="BJ458" s="215" t="s">
        <v>8554</v>
      </c>
      <c r="BK458" s="7">
        <v>0.3</v>
      </c>
      <c r="BL458" s="25">
        <v>1.2499999999999935E-2</v>
      </c>
      <c r="BM458" s="20">
        <v>0.62937500000000002</v>
      </c>
      <c r="BN458" s="20">
        <v>0.67749999999999999</v>
      </c>
      <c r="BO458" s="20">
        <v>0.59</v>
      </c>
      <c r="BP458" s="46">
        <v>12.409470752089137</v>
      </c>
      <c r="BQ458" s="215" t="s">
        <v>8540</v>
      </c>
      <c r="BR458" s="79">
        <v>-0.15079985035540594</v>
      </c>
      <c r="BS458" s="9">
        <v>2.4328664964280211E-2</v>
      </c>
      <c r="BT458" s="9">
        <v>4.9794727778522674E-2</v>
      </c>
      <c r="BU458" s="47" t="s">
        <v>5993</v>
      </c>
      <c r="BV458" s="47" t="s">
        <v>5993</v>
      </c>
      <c r="BW458" s="14" t="s">
        <v>5474</v>
      </c>
      <c r="BX458" s="83">
        <v>1.9040179573512842E-2</v>
      </c>
      <c r="BY458" s="82">
        <v>7.52</v>
      </c>
      <c r="BZ458" s="46">
        <v>11.848404255319149</v>
      </c>
      <c r="CA458" s="48" t="s">
        <v>8475</v>
      </c>
      <c r="CB458" s="45">
        <v>6504.2999999999993</v>
      </c>
      <c r="CC458" s="45">
        <v>7840.7999999999993</v>
      </c>
      <c r="CD458" s="45">
        <v>0</v>
      </c>
      <c r="CE458" s="45">
        <v>0</v>
      </c>
      <c r="CF458" s="14" t="s">
        <v>8978</v>
      </c>
      <c r="CG458" s="7" t="s">
        <v>8477</v>
      </c>
      <c r="CH458" s="215" t="s">
        <v>8478</v>
      </c>
      <c r="CI458" s="215" t="s">
        <v>8478</v>
      </c>
      <c r="CJ458" s="215" t="s">
        <v>8479</v>
      </c>
      <c r="CK458" s="43" t="s">
        <v>6887</v>
      </c>
      <c r="CL458" s="43" t="s">
        <v>5474</v>
      </c>
      <c r="CM458" s="43" t="s">
        <v>5474</v>
      </c>
      <c r="CN458" s="145">
        <v>7840.7999999999993</v>
      </c>
      <c r="CO458" s="145">
        <v>6504.2999999999993</v>
      </c>
      <c r="CP458" s="148">
        <v>9270.4926083363298</v>
      </c>
      <c r="CQ458" s="189" t="s">
        <v>5474</v>
      </c>
      <c r="CR458" s="189" t="s">
        <v>5474</v>
      </c>
      <c r="CS458" s="99" t="s">
        <v>5474</v>
      </c>
      <c r="CT458" s="167" t="s">
        <v>5474</v>
      </c>
      <c r="CU458" s="43" t="s">
        <v>5474</v>
      </c>
      <c r="CV458" s="43" t="s">
        <v>5474</v>
      </c>
      <c r="CW458" s="43" t="s">
        <v>5474</v>
      </c>
      <c r="CX458" s="43" t="s">
        <v>5474</v>
      </c>
      <c r="CY458" s="43" t="s">
        <v>5474</v>
      </c>
      <c r="CZ458" s="43" t="s">
        <v>5474</v>
      </c>
      <c r="DA458" s="42" t="s">
        <v>5474</v>
      </c>
      <c r="DB458" s="42" t="s">
        <v>5474</v>
      </c>
      <c r="DC458" s="42" t="s">
        <v>5474</v>
      </c>
      <c r="DD458" s="42" t="s">
        <v>5474</v>
      </c>
      <c r="DE458" s="42" t="s">
        <v>5474</v>
      </c>
      <c r="DF458" s="42" t="s">
        <v>5474</v>
      </c>
      <c r="DG458" s="42" t="s">
        <v>5474</v>
      </c>
      <c r="DH458" s="42" t="s">
        <v>5474</v>
      </c>
    </row>
    <row r="459" spans="1:112">
      <c r="A459" s="22">
        <v>5521</v>
      </c>
      <c r="B459" s="7" t="s">
        <v>1164</v>
      </c>
      <c r="C459" s="21">
        <v>-0.25080000000000002</v>
      </c>
      <c r="D459" s="21">
        <v>1.0647</v>
      </c>
      <c r="E459" s="21">
        <v>-0.1067</v>
      </c>
      <c r="F459" s="21">
        <v>0.3725</v>
      </c>
      <c r="G459" s="21">
        <v>-0.72360000000000002</v>
      </c>
      <c r="H459" s="21">
        <v>0.4</v>
      </c>
      <c r="I459" s="21">
        <v>-0.98360000000000003</v>
      </c>
      <c r="J459" s="21">
        <v>-0.97189999999999999</v>
      </c>
      <c r="K459" s="21">
        <v>-5.4300000000000001E-2</v>
      </c>
      <c r="L459" s="21">
        <v>-0.34060000000000001</v>
      </c>
      <c r="M459" s="21">
        <v>-0.17510000000000001</v>
      </c>
      <c r="N459" s="21">
        <v>-2.6599999999999999E-2</v>
      </c>
      <c r="O459" s="21">
        <v>-0.36180000000000001</v>
      </c>
      <c r="P459" s="21">
        <v>-0.42149999999999999</v>
      </c>
      <c r="Q459" s="21">
        <v>-0.12870000000000001</v>
      </c>
      <c r="R459" s="21">
        <v>-7.2599999999999998E-2</v>
      </c>
      <c r="S459" s="21">
        <v>2.23E-2</v>
      </c>
      <c r="T459" s="21">
        <v>1.8100000000000002E-2</v>
      </c>
      <c r="U459" s="10">
        <v>0.12</v>
      </c>
      <c r="V459" s="10">
        <v>-1.89</v>
      </c>
      <c r="W459" s="7">
        <v>0.38600000000000001</v>
      </c>
      <c r="X459" s="20">
        <v>0.74070000000000003</v>
      </c>
      <c r="Y459" s="75">
        <v>2020</v>
      </c>
      <c r="Z459" s="7">
        <v>0.13</v>
      </c>
      <c r="AA459" s="7">
        <v>1</v>
      </c>
      <c r="AB459" s="51">
        <v>-21</v>
      </c>
      <c r="AC459" s="51">
        <v>1036</v>
      </c>
      <c r="AD459" s="51">
        <v>4</v>
      </c>
      <c r="AE459" s="51"/>
      <c r="AF459" s="51">
        <v>408</v>
      </c>
      <c r="AG459" s="51">
        <v>100</v>
      </c>
      <c r="AH459" s="20">
        <v>0</v>
      </c>
      <c r="AI459" s="7" t="s">
        <v>8467</v>
      </c>
      <c r="AJ459" s="67" t="s">
        <v>8468</v>
      </c>
      <c r="AK459" s="44">
        <v>-0.73304157549234161</v>
      </c>
      <c r="AL459" s="44">
        <v>0.74576271186440612</v>
      </c>
      <c r="AM459" s="44">
        <v>-0.83333333333333826</v>
      </c>
      <c r="AN459" s="25">
        <v>0.45929648241206034</v>
      </c>
      <c r="AO459" s="25">
        <v>5.9296482412060293E-2</v>
      </c>
      <c r="AP459" s="215">
        <v>9.9499999999999993</v>
      </c>
      <c r="AQ459" s="215" t="s">
        <v>8552</v>
      </c>
      <c r="AR459" s="44">
        <v>1.00603621730382E-3</v>
      </c>
      <c r="AS459" s="171" t="s">
        <v>7166</v>
      </c>
      <c r="AT459" s="171" t="s">
        <v>7494</v>
      </c>
      <c r="AU459" s="171" t="s">
        <v>6930</v>
      </c>
      <c r="AV459" s="7" t="s">
        <v>8470</v>
      </c>
      <c r="AW459" s="14" t="s">
        <v>8150</v>
      </c>
      <c r="AX459" s="49" t="s">
        <v>6009</v>
      </c>
      <c r="AY459" s="38" t="s">
        <v>5961</v>
      </c>
      <c r="AZ459" s="14" t="s">
        <v>6038</v>
      </c>
      <c r="BA459" s="49" t="s">
        <v>6039</v>
      </c>
      <c r="BB459" s="38" t="s">
        <v>5971</v>
      </c>
      <c r="BC459" s="7">
        <v>0.7</v>
      </c>
      <c r="BD459" s="14" t="s">
        <v>6028</v>
      </c>
      <c r="BE459" s="49" t="s">
        <v>6039</v>
      </c>
      <c r="BF459" s="38" t="s">
        <v>5971</v>
      </c>
      <c r="BG459" s="7">
        <v>0.5</v>
      </c>
      <c r="BH459" s="45">
        <v>723.19845658543466</v>
      </c>
      <c r="BI459" s="215" t="s">
        <v>8489</v>
      </c>
      <c r="BJ459" s="215" t="s">
        <v>8554</v>
      </c>
      <c r="BK459" s="7">
        <v>0.4</v>
      </c>
      <c r="BL459" s="25">
        <v>1.0060362173038016E-3</v>
      </c>
      <c r="BM459" s="20">
        <v>0.47</v>
      </c>
      <c r="BN459" s="20">
        <v>0.63500000000000001</v>
      </c>
      <c r="BO459" s="20">
        <v>0.33499999999999996</v>
      </c>
      <c r="BP459" s="46" t="s">
        <v>8473</v>
      </c>
      <c r="BQ459" s="215" t="s">
        <v>8473</v>
      </c>
      <c r="BR459" s="79" t="s">
        <v>8473</v>
      </c>
      <c r="BS459" s="9">
        <v>3.2752368493559114E-2</v>
      </c>
      <c r="BT459" s="9">
        <v>0.1065917648090331</v>
      </c>
      <c r="BU459" s="47" t="s">
        <v>5993</v>
      </c>
      <c r="BV459" s="47" t="s">
        <v>5993</v>
      </c>
      <c r="BW459" s="14" t="s">
        <v>5474</v>
      </c>
      <c r="BX459" s="83" t="s">
        <v>8473</v>
      </c>
      <c r="BY459" s="82" t="s">
        <v>8473</v>
      </c>
      <c r="BZ459" s="46" t="s">
        <v>8473</v>
      </c>
      <c r="CA459" s="48" t="s">
        <v>8475</v>
      </c>
      <c r="CB459" s="45">
        <v>-208.95</v>
      </c>
      <c r="CC459" s="45">
        <v>10308.199999999999</v>
      </c>
      <c r="CD459" s="45">
        <v>39.799999999999997</v>
      </c>
      <c r="CE459" s="45">
        <v>0</v>
      </c>
      <c r="CF459" s="14" t="s">
        <v>8979</v>
      </c>
      <c r="CG459" s="7" t="s">
        <v>8556</v>
      </c>
      <c r="CH459" s="215" t="s">
        <v>8479</v>
      </c>
      <c r="CI459" s="215" t="s">
        <v>8478</v>
      </c>
      <c r="CJ459" s="215" t="s">
        <v>8498</v>
      </c>
      <c r="CK459" s="43" t="s">
        <v>6927</v>
      </c>
      <c r="CL459" s="43" t="s">
        <v>5474</v>
      </c>
      <c r="CM459" s="43" t="s">
        <v>5474</v>
      </c>
      <c r="CN459" s="145">
        <v>10308.199999999999</v>
      </c>
      <c r="CO459" s="145">
        <v>-169.14999999999998</v>
      </c>
      <c r="CP459" s="148">
        <v>7195.8246430250747</v>
      </c>
      <c r="CQ459" s="189" t="s">
        <v>5474</v>
      </c>
      <c r="CR459" s="189" t="s">
        <v>5474</v>
      </c>
      <c r="CS459" s="99" t="s">
        <v>5474</v>
      </c>
      <c r="CT459" s="167" t="s">
        <v>8504</v>
      </c>
      <c r="CU459" s="43" t="s">
        <v>5474</v>
      </c>
      <c r="CV459" s="43" t="s">
        <v>5474</v>
      </c>
      <c r="CW459" s="43" t="s">
        <v>5474</v>
      </c>
      <c r="CX459" s="43" t="s">
        <v>5474</v>
      </c>
      <c r="CY459" s="43" t="s">
        <v>5474</v>
      </c>
      <c r="CZ459" s="43" t="s">
        <v>5474</v>
      </c>
      <c r="DA459" s="42" t="s">
        <v>5474</v>
      </c>
      <c r="DB459" s="42" t="s">
        <v>5474</v>
      </c>
      <c r="DC459" s="42" t="s">
        <v>5474</v>
      </c>
      <c r="DD459" s="42" t="s">
        <v>5474</v>
      </c>
      <c r="DE459" s="42" t="s">
        <v>5474</v>
      </c>
      <c r="DF459" s="42" t="s">
        <v>8504</v>
      </c>
      <c r="DG459" s="42" t="s">
        <v>5474</v>
      </c>
      <c r="DH459" s="42" t="s">
        <v>5474</v>
      </c>
    </row>
    <row r="460" spans="1:112">
      <c r="A460" s="22">
        <v>3221</v>
      </c>
      <c r="B460" s="7" t="s">
        <v>679</v>
      </c>
      <c r="C460" s="21">
        <v>0.13070000000000001</v>
      </c>
      <c r="D460" s="21">
        <v>0.52349999999999997</v>
      </c>
      <c r="E460" s="21">
        <v>0.17430000000000001</v>
      </c>
      <c r="F460" s="21">
        <v>0.59099999999999997</v>
      </c>
      <c r="G460" s="21">
        <v>0.30730000000000002</v>
      </c>
      <c r="H460" s="21">
        <v>0</v>
      </c>
      <c r="I460" s="21">
        <v>6</v>
      </c>
      <c r="J460" s="21">
        <v>4.5999999999999996</v>
      </c>
      <c r="K460" s="21">
        <v>8.0100000000000005E-2</v>
      </c>
      <c r="L460" s="21">
        <v>7.7799999999999994E-2</v>
      </c>
      <c r="M460" s="21">
        <v>-1.6999999999999999E-3</v>
      </c>
      <c r="N460" s="21">
        <v>7.0400000000000004E-2</v>
      </c>
      <c r="O460" s="21">
        <v>6.5600000000000006E-2</v>
      </c>
      <c r="P460" s="21">
        <v>-1.66E-2</v>
      </c>
      <c r="Q460" s="21">
        <v>-4.5999999999999999E-3</v>
      </c>
      <c r="R460" s="21">
        <v>-2.8999999999999998E-3</v>
      </c>
      <c r="S460" s="21">
        <v>8.6999999999999994E-3</v>
      </c>
      <c r="T460" s="21">
        <v>8.6999999999999994E-3</v>
      </c>
      <c r="U460" s="10">
        <v>0.56000000000000005</v>
      </c>
      <c r="V460" s="10">
        <v>-0.21</v>
      </c>
      <c r="W460" s="7">
        <v>0.45910000000000001</v>
      </c>
      <c r="X460" s="20">
        <v>0.93959999999999999</v>
      </c>
      <c r="Y460" s="75">
        <v>2020</v>
      </c>
      <c r="Z460" s="7">
        <v>0.20030000000000001</v>
      </c>
      <c r="AA460" s="7">
        <v>0</v>
      </c>
      <c r="AB460" s="51">
        <v>-456</v>
      </c>
      <c r="AC460" s="51">
        <v>-791</v>
      </c>
      <c r="AD460" s="51"/>
      <c r="AE460" s="51"/>
      <c r="AF460" s="51">
        <v>-1</v>
      </c>
      <c r="AG460" s="51">
        <v>-1</v>
      </c>
      <c r="AH460" s="20">
        <v>6.3100000000000003E-2</v>
      </c>
      <c r="AI460" s="7" t="s">
        <v>8487</v>
      </c>
      <c r="AJ460" s="67" t="s">
        <v>8482</v>
      </c>
      <c r="AK460" s="44">
        <v>0.67901234567901236</v>
      </c>
      <c r="AL460" s="44">
        <v>-0.65326633165829151</v>
      </c>
      <c r="AM460" s="44">
        <v>0.73913043478260854</v>
      </c>
      <c r="AN460" s="25">
        <v>0.6428571428571429</v>
      </c>
      <c r="AO460" s="25">
        <v>0.31587301587301586</v>
      </c>
      <c r="AP460" s="215">
        <v>31.5</v>
      </c>
      <c r="AQ460" s="215" t="s">
        <v>8552</v>
      </c>
      <c r="AR460" s="44">
        <v>3.10965630114566E-2</v>
      </c>
      <c r="AS460" s="171" t="s">
        <v>7165</v>
      </c>
      <c r="AT460" s="171" t="s">
        <v>7183</v>
      </c>
      <c r="AU460" s="171" t="s">
        <v>7587</v>
      </c>
      <c r="AV460" s="7" t="s">
        <v>5474</v>
      </c>
      <c r="AW460" s="14" t="s">
        <v>7800</v>
      </c>
      <c r="AX460" s="49" t="s">
        <v>6009</v>
      </c>
      <c r="AY460" s="38" t="s">
        <v>5971</v>
      </c>
      <c r="AZ460" s="14" t="s">
        <v>6123</v>
      </c>
      <c r="BA460" s="49" t="s">
        <v>5967</v>
      </c>
      <c r="BB460" s="38" t="s">
        <v>5961</v>
      </c>
      <c r="BC460" s="7">
        <v>0.3</v>
      </c>
      <c r="BD460" s="14" t="s">
        <v>6137</v>
      </c>
      <c r="BE460" s="49" t="s">
        <v>6020</v>
      </c>
      <c r="BF460" s="38" t="s">
        <v>5961</v>
      </c>
      <c r="BG460" s="7">
        <v>0.8</v>
      </c>
      <c r="BH460" s="45">
        <v>3069.7694993316186</v>
      </c>
      <c r="BI460" s="215" t="s">
        <v>8499</v>
      </c>
      <c r="BJ460" s="215" t="s">
        <v>8509</v>
      </c>
      <c r="BK460" s="7">
        <v>0.8</v>
      </c>
      <c r="BL460" s="25">
        <v>2.7732463295269214E-2</v>
      </c>
      <c r="BM460" s="20">
        <v>0.73393749999999991</v>
      </c>
      <c r="BN460" s="20">
        <v>0.78</v>
      </c>
      <c r="BO460" s="20">
        <v>0.69624999999999981</v>
      </c>
      <c r="BP460" s="46" t="s">
        <v>8473</v>
      </c>
      <c r="BQ460" s="215" t="s">
        <v>8473</v>
      </c>
      <c r="BR460" s="79" t="s">
        <v>8473</v>
      </c>
      <c r="BS460" s="9">
        <v>8.6738610872427735E-3</v>
      </c>
      <c r="BT460" s="9">
        <v>5.0577139606322596E-4</v>
      </c>
      <c r="BU460" s="47">
        <v>44404</v>
      </c>
      <c r="BV460" s="47">
        <v>44410</v>
      </c>
      <c r="BW460" s="14" t="s">
        <v>5474</v>
      </c>
      <c r="BX460" s="83" t="s">
        <v>8473</v>
      </c>
      <c r="BY460" s="82" t="s">
        <v>8473</v>
      </c>
      <c r="BZ460" s="46" t="s">
        <v>8473</v>
      </c>
      <c r="CA460" s="48" t="s">
        <v>5474</v>
      </c>
      <c r="CB460" s="45">
        <v>-14364</v>
      </c>
      <c r="CC460" s="45">
        <v>-24916.5</v>
      </c>
      <c r="CD460" s="45">
        <v>0</v>
      </c>
      <c r="CE460" s="45">
        <v>0</v>
      </c>
      <c r="CF460" s="14" t="s">
        <v>8980</v>
      </c>
      <c r="CG460" s="7" t="s">
        <v>8477</v>
      </c>
      <c r="CH460" s="215" t="s">
        <v>8498</v>
      </c>
      <c r="CI460" s="215" t="s">
        <v>8478</v>
      </c>
      <c r="CJ460" s="215" t="s">
        <v>8523</v>
      </c>
      <c r="CK460" s="43" t="s">
        <v>5474</v>
      </c>
      <c r="CL460" s="43" t="s">
        <v>5474</v>
      </c>
      <c r="CM460" s="43" t="s">
        <v>5474</v>
      </c>
      <c r="CN460" s="145">
        <v>-24916.5</v>
      </c>
      <c r="CO460" s="145">
        <v>-14364</v>
      </c>
      <c r="CP460" s="148">
        <v>96697.739228945982</v>
      </c>
      <c r="CQ460" s="189" t="s">
        <v>5474</v>
      </c>
      <c r="CR460" s="189" t="s">
        <v>5474</v>
      </c>
      <c r="CS460" s="99" t="s">
        <v>5474</v>
      </c>
      <c r="CT460" s="167" t="s">
        <v>8528</v>
      </c>
      <c r="CU460" s="43" t="s">
        <v>5474</v>
      </c>
      <c r="CV460" s="43" t="s">
        <v>5474</v>
      </c>
      <c r="CW460" s="43" t="s">
        <v>5474</v>
      </c>
      <c r="CX460" s="43" t="s">
        <v>5474</v>
      </c>
      <c r="CY460" s="43" t="s">
        <v>5474</v>
      </c>
      <c r="CZ460" s="43" t="s">
        <v>5474</v>
      </c>
      <c r="DA460" s="42" t="s">
        <v>5474</v>
      </c>
      <c r="DB460" s="42" t="s">
        <v>8528</v>
      </c>
      <c r="DC460" s="42" t="s">
        <v>5474</v>
      </c>
      <c r="DD460" s="42" t="s">
        <v>5474</v>
      </c>
      <c r="DE460" s="42" t="s">
        <v>5474</v>
      </c>
      <c r="DF460" s="42" t="s">
        <v>5474</v>
      </c>
      <c r="DG460" s="42" t="s">
        <v>5474</v>
      </c>
      <c r="DH460" s="42" t="s">
        <v>5474</v>
      </c>
    </row>
    <row r="461" spans="1:112">
      <c r="A461" s="22">
        <v>2402</v>
      </c>
      <c r="B461" s="7" t="s">
        <v>377</v>
      </c>
      <c r="C461" s="21">
        <v>2.8000000000000001E-2</v>
      </c>
      <c r="D461" s="21">
        <v>0.31040000000000001</v>
      </c>
      <c r="E461" s="21">
        <v>1.78E-2</v>
      </c>
      <c r="F461" s="21">
        <v>8.5300000000000001E-2</v>
      </c>
      <c r="G461" s="21">
        <v>0.46050000000000002</v>
      </c>
      <c r="H461" s="21">
        <v>0.30769999999999997</v>
      </c>
      <c r="I461" s="21">
        <v>4.4000000000000004</v>
      </c>
      <c r="J461" s="21">
        <v>16</v>
      </c>
      <c r="K461" s="21">
        <v>7.0000000000000001E-3</v>
      </c>
      <c r="L461" s="21">
        <v>2.1899999999999999E-2</v>
      </c>
      <c r="M461" s="21">
        <v>2.2499999999999999E-2</v>
      </c>
      <c r="N461" s="21">
        <v>9.9000000000000008E-3</v>
      </c>
      <c r="O461" s="21">
        <v>4.8899999999999999E-2</v>
      </c>
      <c r="P461" s="21">
        <v>1.78E-2</v>
      </c>
      <c r="Q461" s="21">
        <v>3.7000000000000002E-3</v>
      </c>
      <c r="R461" s="21">
        <v>2.2000000000000001E-3</v>
      </c>
      <c r="S461" s="21">
        <v>7.9000000000000008E-3</v>
      </c>
      <c r="T461" s="21">
        <v>7.7999999999999996E-3</v>
      </c>
      <c r="U461" s="10">
        <v>0.3</v>
      </c>
      <c r="V461" s="10">
        <v>0.72</v>
      </c>
      <c r="W461" s="7">
        <v>0.3</v>
      </c>
      <c r="X461" s="20">
        <v>0.88890000000000002</v>
      </c>
      <c r="Y461" s="75">
        <v>2020</v>
      </c>
      <c r="Z461" s="7">
        <v>0.5</v>
      </c>
      <c r="AA461" s="7">
        <v>0</v>
      </c>
      <c r="AB461" s="51">
        <v>-64</v>
      </c>
      <c r="AC461" s="51">
        <v>-116</v>
      </c>
      <c r="AD461" s="51"/>
      <c r="AE461" s="51"/>
      <c r="AF461" s="51">
        <v>-9</v>
      </c>
      <c r="AG461" s="51">
        <v>-5</v>
      </c>
      <c r="AH461" s="20">
        <v>1.4E-3</v>
      </c>
      <c r="AI461" s="7" t="s">
        <v>8467</v>
      </c>
      <c r="AJ461" s="67" t="s">
        <v>8494</v>
      </c>
      <c r="AK461" s="44">
        <v>-0.6647727272727274</v>
      </c>
      <c r="AL461" s="44">
        <v>-0.64935064935064968</v>
      </c>
      <c r="AM461" s="44">
        <v>1</v>
      </c>
      <c r="AN461" s="25">
        <v>0.5131195335276969</v>
      </c>
      <c r="AO461" s="25">
        <v>0.22448979591836724</v>
      </c>
      <c r="AP461" s="215">
        <v>17.149999999999999</v>
      </c>
      <c r="AQ461" s="215" t="s">
        <v>8552</v>
      </c>
      <c r="AR461" s="44">
        <v>2.0833333333333301E-2</v>
      </c>
      <c r="AS461" s="171" t="s">
        <v>7165</v>
      </c>
      <c r="AT461" s="171" t="s">
        <v>7287</v>
      </c>
      <c r="AU461" s="171" t="s">
        <v>6893</v>
      </c>
      <c r="AV461" s="7" t="s">
        <v>8470</v>
      </c>
      <c r="AW461" s="14" t="s">
        <v>6557</v>
      </c>
      <c r="AX461" s="49" t="s">
        <v>6009</v>
      </c>
      <c r="AY461" s="38" t="s">
        <v>5961</v>
      </c>
      <c r="AZ461" s="14" t="s">
        <v>6533</v>
      </c>
      <c r="BA461" s="49" t="s">
        <v>5967</v>
      </c>
      <c r="BB461" s="38" t="s">
        <v>5971</v>
      </c>
      <c r="BC461" s="7">
        <v>0.4</v>
      </c>
      <c r="BD461" s="14" t="s">
        <v>6049</v>
      </c>
      <c r="BE461" s="49" t="s">
        <v>5967</v>
      </c>
      <c r="BF461" s="38" t="s">
        <v>5961</v>
      </c>
      <c r="BG461" s="7">
        <v>0.3</v>
      </c>
      <c r="BH461" s="45">
        <v>714.94521631196449</v>
      </c>
      <c r="BI461" s="215" t="s">
        <v>8489</v>
      </c>
      <c r="BJ461" s="215" t="s">
        <v>8554</v>
      </c>
      <c r="BK461" s="7">
        <v>1.2</v>
      </c>
      <c r="BL461" s="25">
        <v>2.0833333333333207E-2</v>
      </c>
      <c r="BM461" s="20">
        <v>0.66549999999999998</v>
      </c>
      <c r="BN461" s="20">
        <v>0.65999999999999992</v>
      </c>
      <c r="BO461" s="20">
        <v>0.66999999999999993</v>
      </c>
      <c r="BP461" s="46">
        <v>23.819444444444443</v>
      </c>
      <c r="BQ461" s="215" t="s">
        <v>8540</v>
      </c>
      <c r="BR461" s="79">
        <v>-0.30892128279883363</v>
      </c>
      <c r="BS461" s="9">
        <v>1.1574997634102857E-2</v>
      </c>
      <c r="BT461" s="9">
        <v>2.3168980415009477E-2</v>
      </c>
      <c r="BU461" s="47">
        <v>44400</v>
      </c>
      <c r="BV461" s="47">
        <v>44406</v>
      </c>
      <c r="BW461" s="14" t="s">
        <v>5474</v>
      </c>
      <c r="BX461" s="83">
        <v>-0.1707055393586005</v>
      </c>
      <c r="BY461" s="82">
        <v>0.8</v>
      </c>
      <c r="BZ461" s="46">
        <v>21.437499999999996</v>
      </c>
      <c r="CA461" s="48" t="s">
        <v>5474</v>
      </c>
      <c r="CB461" s="45">
        <v>-1097.5999999999999</v>
      </c>
      <c r="CC461" s="45">
        <v>-1989.3999999999999</v>
      </c>
      <c r="CD461" s="45">
        <v>0</v>
      </c>
      <c r="CE461" s="45">
        <v>0</v>
      </c>
      <c r="CF461" s="14" t="s">
        <v>8981</v>
      </c>
      <c r="CG461" s="7" t="s">
        <v>8477</v>
      </c>
      <c r="CH461" s="215" t="s">
        <v>8498</v>
      </c>
      <c r="CI461" s="215" t="s">
        <v>8498</v>
      </c>
      <c r="CJ461" s="215" t="s">
        <v>8479</v>
      </c>
      <c r="CK461" s="43" t="s">
        <v>5474</v>
      </c>
      <c r="CL461" s="43" t="s">
        <v>5474</v>
      </c>
      <c r="CM461" s="43" t="s">
        <v>5474</v>
      </c>
      <c r="CN461" s="145">
        <v>-1989.3999999999999</v>
      </c>
      <c r="CO461" s="145">
        <v>-1097.5999999999999</v>
      </c>
      <c r="CP461" s="148">
        <v>12261.31045975019</v>
      </c>
      <c r="CQ461" s="189" t="s">
        <v>5474</v>
      </c>
      <c r="CR461" s="189" t="s">
        <v>5474</v>
      </c>
      <c r="CS461" s="99" t="s">
        <v>5474</v>
      </c>
      <c r="CT461" s="167" t="s">
        <v>8982</v>
      </c>
      <c r="CU461" s="43" t="s">
        <v>5474</v>
      </c>
      <c r="CV461" s="43" t="s">
        <v>5474</v>
      </c>
      <c r="CW461" s="43" t="s">
        <v>5474</v>
      </c>
      <c r="CX461" s="43" t="s">
        <v>5474</v>
      </c>
      <c r="CY461" s="43" t="s">
        <v>5474</v>
      </c>
      <c r="CZ461" s="43" t="s">
        <v>5474</v>
      </c>
      <c r="DA461" s="42" t="s">
        <v>5474</v>
      </c>
      <c r="DB461" s="42" t="s">
        <v>8528</v>
      </c>
      <c r="DC461" s="42" t="s">
        <v>5474</v>
      </c>
      <c r="DD461" s="42" t="s">
        <v>8718</v>
      </c>
      <c r="DE461" s="42" t="s">
        <v>5474</v>
      </c>
      <c r="DF461" s="42" t="s">
        <v>5474</v>
      </c>
      <c r="DG461" s="42" t="s">
        <v>5474</v>
      </c>
      <c r="DH461" s="42" t="s">
        <v>5474</v>
      </c>
    </row>
    <row r="462" spans="1:112">
      <c r="A462" s="22">
        <v>6257</v>
      </c>
      <c r="B462" s="7" t="s">
        <v>1333</v>
      </c>
      <c r="C462" s="21">
        <v>8.1000000000000003E-2</v>
      </c>
      <c r="D462" s="21">
        <v>0.52859999999999996</v>
      </c>
      <c r="E462" s="21">
        <v>0.1157</v>
      </c>
      <c r="F462" s="21">
        <v>0.42320000000000002</v>
      </c>
      <c r="G462" s="21">
        <v>0.39679999999999999</v>
      </c>
      <c r="H462" s="21">
        <v>0.2205</v>
      </c>
      <c r="I462" s="21">
        <v>0.42199999999999999</v>
      </c>
      <c r="J462" s="21">
        <v>0.49209999999999998</v>
      </c>
      <c r="K462" s="21">
        <v>2.0799999999999999E-2</v>
      </c>
      <c r="L462" s="21">
        <v>2.2200000000000001E-2</v>
      </c>
      <c r="M462" s="21">
        <v>-7.3000000000000001E-3</v>
      </c>
      <c r="N462" s="21">
        <v>2.2700000000000001E-2</v>
      </c>
      <c r="O462" s="21">
        <v>3.6400000000000002E-2</v>
      </c>
      <c r="P462" s="21">
        <v>-4.1000000000000003E-3</v>
      </c>
      <c r="Q462" s="21">
        <v>4.5999999999999999E-3</v>
      </c>
      <c r="R462" s="21">
        <v>5.0000000000000001E-4</v>
      </c>
      <c r="S462" s="21">
        <v>0.12189999999999999</v>
      </c>
      <c r="T462" s="21">
        <v>7.2700000000000001E-2</v>
      </c>
      <c r="U462" s="10">
        <v>2.82</v>
      </c>
      <c r="V462" s="10">
        <v>5.13</v>
      </c>
      <c r="W462" s="7">
        <v>2.1065</v>
      </c>
      <c r="X462" s="20">
        <v>0.68889999999999996</v>
      </c>
      <c r="Y462" s="75">
        <v>2020</v>
      </c>
      <c r="Z462" s="7">
        <v>2.8656000000000001</v>
      </c>
      <c r="AA462" s="7">
        <v>0</v>
      </c>
      <c r="AB462" s="51">
        <v>-3245</v>
      </c>
      <c r="AC462" s="51">
        <v>-426</v>
      </c>
      <c r="AD462" s="51">
        <v>2</v>
      </c>
      <c r="AE462" s="51"/>
      <c r="AF462" s="51">
        <v>-947</v>
      </c>
      <c r="AG462" s="51">
        <v>50</v>
      </c>
      <c r="AH462" s="20">
        <v>1.8499999999999999E-2</v>
      </c>
      <c r="AI462" s="7" t="s">
        <v>8487</v>
      </c>
      <c r="AJ462" s="67" t="s">
        <v>8482</v>
      </c>
      <c r="AK462" s="44">
        <v>0.73756906077348061</v>
      </c>
      <c r="AL462" s="44">
        <v>-0.66433566433566416</v>
      </c>
      <c r="AM462" s="44">
        <v>1</v>
      </c>
      <c r="AN462" s="25">
        <v>0.57278481012658233</v>
      </c>
      <c r="AO462" s="25">
        <v>0.22626582278481019</v>
      </c>
      <c r="AP462" s="215">
        <v>63.2</v>
      </c>
      <c r="AQ462" s="215" t="s">
        <v>8552</v>
      </c>
      <c r="AR462" s="44">
        <v>1.6077170418006399E-2</v>
      </c>
      <c r="AS462" s="171" t="s">
        <v>7165</v>
      </c>
      <c r="AT462" s="171" t="s">
        <v>7664</v>
      </c>
      <c r="AU462" s="171" t="s">
        <v>7361</v>
      </c>
      <c r="AV462" s="7" t="s">
        <v>5474</v>
      </c>
      <c r="AW462" s="14" t="s">
        <v>6637</v>
      </c>
      <c r="AX462" s="49" t="s">
        <v>6009</v>
      </c>
      <c r="AY462" s="38" t="s">
        <v>5971</v>
      </c>
      <c r="AZ462" s="14" t="s">
        <v>6640</v>
      </c>
      <c r="BA462" s="49" t="s">
        <v>5967</v>
      </c>
      <c r="BB462" s="38" t="s">
        <v>5961</v>
      </c>
      <c r="BC462" s="7">
        <v>0.4</v>
      </c>
      <c r="BD462" s="14" t="s">
        <v>6180</v>
      </c>
      <c r="BE462" s="49" t="s">
        <v>5960</v>
      </c>
      <c r="BF462" s="38" t="s">
        <v>5989</v>
      </c>
      <c r="BG462" s="7">
        <v>0.9</v>
      </c>
      <c r="BH462" s="45">
        <v>7073.8690880511094</v>
      </c>
      <c r="BI462" s="215" t="s">
        <v>8499</v>
      </c>
      <c r="BJ462" s="215" t="s">
        <v>8509</v>
      </c>
      <c r="BK462" s="7">
        <v>0.9</v>
      </c>
      <c r="BL462" s="25">
        <v>2.7642276422764275E-2</v>
      </c>
      <c r="BM462" s="20">
        <v>0.70237500000000008</v>
      </c>
      <c r="BN462" s="20">
        <v>0.77249999999999996</v>
      </c>
      <c r="BO462" s="20">
        <v>0.64500000000000002</v>
      </c>
      <c r="BP462" s="46">
        <v>12.319688109161794</v>
      </c>
      <c r="BQ462" s="215" t="s">
        <v>8585</v>
      </c>
      <c r="BR462" s="79">
        <v>5.7330696202531652E-2</v>
      </c>
      <c r="BS462" s="9">
        <v>2.7320869118190316E-2</v>
      </c>
      <c r="BT462" s="9">
        <v>3.9262088931648842E-2</v>
      </c>
      <c r="BU462" s="47" t="s">
        <v>5993</v>
      </c>
      <c r="BV462" s="47" t="s">
        <v>5993</v>
      </c>
      <c r="BW462" s="14" t="s">
        <v>8514</v>
      </c>
      <c r="BX462" s="83">
        <v>0.26879683544303773</v>
      </c>
      <c r="BY462" s="82">
        <v>5.82</v>
      </c>
      <c r="BZ462" s="46">
        <v>10.859106529209622</v>
      </c>
      <c r="CA462" s="48" t="s">
        <v>8538</v>
      </c>
      <c r="CB462" s="45">
        <v>-205084</v>
      </c>
      <c r="CC462" s="45">
        <v>-26923.200000000001</v>
      </c>
      <c r="CD462" s="45">
        <v>126.4</v>
      </c>
      <c r="CE462" s="45">
        <v>0</v>
      </c>
      <c r="CF462" s="14" t="s">
        <v>8983</v>
      </c>
      <c r="CG462" s="7" t="s">
        <v>8477</v>
      </c>
      <c r="CH462" s="215" t="s">
        <v>8498</v>
      </c>
      <c r="CI462" s="215" t="s">
        <v>8498</v>
      </c>
      <c r="CJ462" s="215" t="s">
        <v>8479</v>
      </c>
      <c r="CK462" s="43" t="s">
        <v>5474</v>
      </c>
      <c r="CL462" s="43" t="s">
        <v>5474</v>
      </c>
      <c r="CM462" s="43" t="s">
        <v>5474</v>
      </c>
      <c r="CN462" s="145">
        <v>-26923.200000000001</v>
      </c>
      <c r="CO462" s="145">
        <v>-204957.6</v>
      </c>
      <c r="CP462" s="148">
        <v>447068.52636483015</v>
      </c>
      <c r="CQ462" s="189">
        <v>0.449367088607595</v>
      </c>
      <c r="CR462" s="189">
        <v>0.53939999999999999</v>
      </c>
      <c r="CS462" s="99">
        <v>44849</v>
      </c>
      <c r="CT462" s="167" t="s">
        <v>5474</v>
      </c>
      <c r="CU462" s="43" t="s">
        <v>5474</v>
      </c>
      <c r="CV462" s="43" t="s">
        <v>5474</v>
      </c>
      <c r="CW462" s="43" t="s">
        <v>5474</v>
      </c>
      <c r="CX462" s="43" t="s">
        <v>5474</v>
      </c>
      <c r="CY462" s="43" t="s">
        <v>5474</v>
      </c>
      <c r="CZ462" s="43" t="s">
        <v>5474</v>
      </c>
      <c r="DA462" s="42" t="s">
        <v>5474</v>
      </c>
      <c r="DB462" s="42" t="s">
        <v>5474</v>
      </c>
      <c r="DC462" s="42" t="s">
        <v>5474</v>
      </c>
      <c r="DD462" s="42" t="s">
        <v>5474</v>
      </c>
      <c r="DE462" s="42" t="s">
        <v>5474</v>
      </c>
      <c r="DF462" s="42" t="s">
        <v>5474</v>
      </c>
      <c r="DG462" s="42" t="s">
        <v>5474</v>
      </c>
      <c r="DH462" s="42" t="s">
        <v>5474</v>
      </c>
    </row>
    <row r="463" spans="1:112">
      <c r="A463" s="22">
        <v>9955</v>
      </c>
      <c r="B463" s="7" t="s">
        <v>1619</v>
      </c>
      <c r="C463" s="21">
        <v>-1.38E-2</v>
      </c>
      <c r="D463" s="21">
        <v>-0.45290000000000002</v>
      </c>
      <c r="E463" s="21">
        <v>-0.20230000000000001</v>
      </c>
      <c r="F463" s="21">
        <v>-0.77229999999999999</v>
      </c>
      <c r="G463" s="21">
        <v>-9.7000000000000003E-3</v>
      </c>
      <c r="H463" s="21">
        <v>0.77270000000000005</v>
      </c>
      <c r="I463" s="21">
        <v>0.90910000000000002</v>
      </c>
      <c r="J463" s="21">
        <v>0.73529999999999995</v>
      </c>
      <c r="K463" s="21">
        <v>4.6699999999999998E-2</v>
      </c>
      <c r="L463" s="21">
        <v>0.1623</v>
      </c>
      <c r="M463" s="21">
        <v>5.7700000000000001E-2</v>
      </c>
      <c r="N463" s="21">
        <v>2.7300000000000001E-2</v>
      </c>
      <c r="O463" s="21">
        <v>0.1555</v>
      </c>
      <c r="P463" s="21">
        <v>7.4700000000000003E-2</v>
      </c>
      <c r="Q463" s="21">
        <v>1.12E-2</v>
      </c>
      <c r="R463" s="21">
        <v>6.4999999999999997E-3</v>
      </c>
      <c r="S463" s="21">
        <v>-6.3399999999999998E-2</v>
      </c>
      <c r="T463" s="21">
        <v>-3.1800000000000002E-2</v>
      </c>
      <c r="U463" s="10">
        <v>-0.27</v>
      </c>
      <c r="V463" s="10">
        <v>-0.44</v>
      </c>
      <c r="W463" s="7">
        <v>0</v>
      </c>
      <c r="X463" s="20">
        <v>0</v>
      </c>
      <c r="Y463" s="75"/>
      <c r="Z463" s="7"/>
      <c r="AA463" s="7"/>
      <c r="AB463" s="51">
        <v>62</v>
      </c>
      <c r="AC463" s="51">
        <v>25</v>
      </c>
      <c r="AD463" s="51"/>
      <c r="AE463" s="51"/>
      <c r="AF463" s="51"/>
      <c r="AG463" s="51"/>
      <c r="AH463" s="20">
        <v>3.0000000000000001E-3</v>
      </c>
      <c r="AI463" s="7" t="s">
        <v>8493</v>
      </c>
      <c r="AJ463" s="67" t="s">
        <v>8494</v>
      </c>
      <c r="AK463" s="44">
        <v>-0.91836734693877542</v>
      </c>
      <c r="AL463" s="44">
        <v>-0.6153846153846152</v>
      </c>
      <c r="AM463" s="44">
        <v>0.74999999999999556</v>
      </c>
      <c r="AN463" s="25">
        <v>0.56811594202898552</v>
      </c>
      <c r="AO463" s="25">
        <v>0.11304347826086952</v>
      </c>
      <c r="AP463" s="215">
        <v>17.25</v>
      </c>
      <c r="AQ463" s="215" t="s">
        <v>8552</v>
      </c>
      <c r="AR463" s="44">
        <v>1.1730205278592301E-2</v>
      </c>
      <c r="AS463" s="171" t="s">
        <v>7165</v>
      </c>
      <c r="AT463" s="171" t="s">
        <v>6936</v>
      </c>
      <c r="AU463" s="171" t="s">
        <v>7083</v>
      </c>
      <c r="AV463" s="7" t="s">
        <v>8470</v>
      </c>
      <c r="AW463" s="14" t="s">
        <v>6054</v>
      </c>
      <c r="AX463" s="49" t="s">
        <v>6009</v>
      </c>
      <c r="AY463" s="38" t="s">
        <v>5961</v>
      </c>
      <c r="AZ463" s="14" t="s">
        <v>6038</v>
      </c>
      <c r="BA463" s="49" t="s">
        <v>6039</v>
      </c>
      <c r="BB463" s="38" t="s">
        <v>6047</v>
      </c>
      <c r="BC463" s="7">
        <v>0.3</v>
      </c>
      <c r="BD463" s="14" t="s">
        <v>5987</v>
      </c>
      <c r="BE463" s="49" t="s">
        <v>5967</v>
      </c>
      <c r="BF463" s="38" t="s">
        <v>6007</v>
      </c>
      <c r="BG463" s="7">
        <v>0.4</v>
      </c>
      <c r="BH463" s="45">
        <v>130.36900725317093</v>
      </c>
      <c r="BI463" s="215" t="s">
        <v>8495</v>
      </c>
      <c r="BJ463" s="215" t="s">
        <v>8554</v>
      </c>
      <c r="BK463" s="7">
        <v>2.4</v>
      </c>
      <c r="BL463" s="25">
        <v>8.7719298245613198E-3</v>
      </c>
      <c r="BM463" s="20">
        <v>0.51924999999999988</v>
      </c>
      <c r="BN463" s="20">
        <v>0.28000000000000003</v>
      </c>
      <c r="BO463" s="20">
        <v>0.71499999999999975</v>
      </c>
      <c r="BP463" s="46" t="s">
        <v>8473</v>
      </c>
      <c r="BQ463" s="215" t="s">
        <v>8473</v>
      </c>
      <c r="BR463" s="79" t="s">
        <v>8473</v>
      </c>
      <c r="BS463" s="9">
        <v>0</v>
      </c>
      <c r="BT463" s="9">
        <v>0</v>
      </c>
      <c r="BU463" s="47" t="s">
        <v>5993</v>
      </c>
      <c r="BV463" s="47" t="s">
        <v>5993</v>
      </c>
      <c r="BW463" s="14" t="s">
        <v>5474</v>
      </c>
      <c r="BX463" s="83" t="s">
        <v>8473</v>
      </c>
      <c r="BY463" s="82" t="s">
        <v>8473</v>
      </c>
      <c r="BZ463" s="46" t="s">
        <v>8473</v>
      </c>
      <c r="CA463" s="48" t="s">
        <v>8475</v>
      </c>
      <c r="CB463" s="45">
        <v>1069.5</v>
      </c>
      <c r="CC463" s="45">
        <v>431.25</v>
      </c>
      <c r="CD463" s="45">
        <v>0</v>
      </c>
      <c r="CE463" s="45">
        <v>0</v>
      </c>
      <c r="CF463" s="14" t="s">
        <v>8984</v>
      </c>
      <c r="CG463" s="7" t="s">
        <v>8477</v>
      </c>
      <c r="CH463" s="215" t="s">
        <v>8498</v>
      </c>
      <c r="CI463" s="215" t="s">
        <v>8478</v>
      </c>
      <c r="CJ463" s="215" t="s">
        <v>8479</v>
      </c>
      <c r="CK463" s="43" t="s">
        <v>5474</v>
      </c>
      <c r="CL463" s="43" t="s">
        <v>5474</v>
      </c>
      <c r="CM463" s="43" t="s">
        <v>5474</v>
      </c>
      <c r="CN463" s="145">
        <v>431.25</v>
      </c>
      <c r="CO463" s="145">
        <v>1069.5</v>
      </c>
      <c r="CP463" s="148">
        <v>2248.8653751171987</v>
      </c>
      <c r="CQ463" s="189" t="s">
        <v>5474</v>
      </c>
      <c r="CR463" s="189" t="s">
        <v>5474</v>
      </c>
      <c r="CS463" s="99" t="s">
        <v>5474</v>
      </c>
      <c r="CT463" s="167" t="s">
        <v>5474</v>
      </c>
      <c r="CU463" s="43" t="s">
        <v>5474</v>
      </c>
      <c r="CV463" s="43" t="s">
        <v>5474</v>
      </c>
      <c r="CW463" s="43" t="s">
        <v>5474</v>
      </c>
      <c r="CX463" s="43" t="s">
        <v>5474</v>
      </c>
      <c r="CY463" s="43" t="s">
        <v>5474</v>
      </c>
      <c r="CZ463" s="43" t="s">
        <v>5474</v>
      </c>
      <c r="DA463" s="42" t="s">
        <v>5474</v>
      </c>
      <c r="DB463" s="42" t="s">
        <v>5474</v>
      </c>
      <c r="DC463" s="42" t="s">
        <v>5474</v>
      </c>
      <c r="DD463" s="42" t="s">
        <v>5474</v>
      </c>
      <c r="DE463" s="42" t="s">
        <v>5474</v>
      </c>
      <c r="DF463" s="42" t="s">
        <v>5474</v>
      </c>
      <c r="DG463" s="42" t="s">
        <v>5474</v>
      </c>
      <c r="DH463" s="42" t="s">
        <v>5474</v>
      </c>
    </row>
    <row r="464" spans="1:112">
      <c r="A464" s="22">
        <v>6266</v>
      </c>
      <c r="B464" s="7" t="s">
        <v>1339</v>
      </c>
      <c r="C464" s="21">
        <v>3.1699999999999999E-2</v>
      </c>
      <c r="D464" s="21">
        <v>0.13969999999999999</v>
      </c>
      <c r="E464" s="21">
        <v>0.1051</v>
      </c>
      <c r="F464" s="21">
        <v>0.15440000000000001</v>
      </c>
      <c r="G464" s="21">
        <v>0.1249</v>
      </c>
      <c r="H464" s="21">
        <v>-0.1053</v>
      </c>
      <c r="I464" s="21">
        <v>-0.15</v>
      </c>
      <c r="J464" s="21">
        <v>-0.20880000000000001</v>
      </c>
      <c r="K464" s="21">
        <v>-5.1000000000000004E-3</v>
      </c>
      <c r="L464" s="21">
        <v>-9.2799999999999994E-2</v>
      </c>
      <c r="M464" s="21">
        <v>-1.0500000000000001E-2</v>
      </c>
      <c r="N464" s="21">
        <v>-1E-3</v>
      </c>
      <c r="O464" s="21">
        <v>-4.7800000000000002E-2</v>
      </c>
      <c r="P464" s="21">
        <v>-5.4000000000000003E-3</v>
      </c>
      <c r="Q464" s="21">
        <v>-1.15E-2</v>
      </c>
      <c r="R464" s="21">
        <v>-6.7999999999999996E-3</v>
      </c>
      <c r="S464" s="21">
        <v>0.1031</v>
      </c>
      <c r="T464" s="21">
        <v>6.7500000000000004E-2</v>
      </c>
      <c r="U464" s="10">
        <v>0.72</v>
      </c>
      <c r="V464" s="10">
        <v>1.3</v>
      </c>
      <c r="W464" s="7">
        <v>1.448</v>
      </c>
      <c r="X464" s="20">
        <v>0.87680000000000002</v>
      </c>
      <c r="Y464" s="75">
        <v>2020</v>
      </c>
      <c r="Z464" s="7">
        <v>1.0349999999999999</v>
      </c>
      <c r="AA464" s="7">
        <v>0.34499999999999997</v>
      </c>
      <c r="AB464" s="51">
        <v>-6</v>
      </c>
      <c r="AC464" s="51">
        <v>-3</v>
      </c>
      <c r="AD464" s="51"/>
      <c r="AE464" s="51"/>
      <c r="AF464" s="51"/>
      <c r="AG464" s="51"/>
      <c r="AH464" s="20">
        <v>0</v>
      </c>
      <c r="AI464" s="7" t="s">
        <v>8467</v>
      </c>
      <c r="AJ464" s="67" t="s">
        <v>8494</v>
      </c>
      <c r="AK464" s="44">
        <v>-0.77272727272727271</v>
      </c>
      <c r="AL464" s="44">
        <v>-0.80246913580246904</v>
      </c>
      <c r="AM464" s="44">
        <v>0.50000000000000888</v>
      </c>
      <c r="AN464" s="25">
        <v>0.2813299232736573</v>
      </c>
      <c r="AO464" s="25">
        <v>0.20716112531969313</v>
      </c>
      <c r="AP464" s="215">
        <v>19.55</v>
      </c>
      <c r="AQ464" s="215" t="s">
        <v>8552</v>
      </c>
      <c r="AR464" s="44">
        <v>5.1413881748071898E-3</v>
      </c>
      <c r="AS464" s="171" t="s">
        <v>7165</v>
      </c>
      <c r="AT464" s="171" t="s">
        <v>7170</v>
      </c>
      <c r="AU464" s="171" t="s">
        <v>7043</v>
      </c>
      <c r="AV464" s="7" t="s">
        <v>8470</v>
      </c>
      <c r="AW464" s="14" t="s">
        <v>6120</v>
      </c>
      <c r="AX464" s="49" t="s">
        <v>6009</v>
      </c>
      <c r="AY464" s="38" t="s">
        <v>6047</v>
      </c>
      <c r="AZ464" s="14" t="s">
        <v>6038</v>
      </c>
      <c r="BA464" s="49" t="s">
        <v>5967</v>
      </c>
      <c r="BB464" s="38" t="s">
        <v>5971</v>
      </c>
      <c r="BC464" s="7">
        <v>0.3</v>
      </c>
      <c r="BD464" s="14" t="s">
        <v>6104</v>
      </c>
      <c r="BE464" s="49" t="s">
        <v>5960</v>
      </c>
      <c r="BF464" s="38" t="s">
        <v>5961</v>
      </c>
      <c r="BG464" s="7">
        <v>0.5</v>
      </c>
      <c r="BH464" s="45">
        <v>106.82538189126485</v>
      </c>
      <c r="BI464" s="215" t="s">
        <v>8495</v>
      </c>
      <c r="BJ464" s="215" t="s">
        <v>8554</v>
      </c>
      <c r="BK464" s="7">
        <v>1.4</v>
      </c>
      <c r="BL464" s="25">
        <v>5.1413881748072713E-3</v>
      </c>
      <c r="BM464" s="20">
        <v>0.61487500000000006</v>
      </c>
      <c r="BN464" s="20">
        <v>0.68500000000000005</v>
      </c>
      <c r="BO464" s="20">
        <v>0.5575</v>
      </c>
      <c r="BP464" s="46">
        <v>15.038461538461538</v>
      </c>
      <c r="BQ464" s="215" t="s">
        <v>8560</v>
      </c>
      <c r="BR464" s="79">
        <v>-1.3319693094629187E-2</v>
      </c>
      <c r="BS464" s="9">
        <v>6.7819750622541086E-2</v>
      </c>
      <c r="BT464" s="9">
        <v>8.1116644102588342E-2</v>
      </c>
      <c r="BU464" s="47" t="s">
        <v>5993</v>
      </c>
      <c r="BV464" s="47" t="s">
        <v>5993</v>
      </c>
      <c r="BW464" s="14" t="s">
        <v>5474</v>
      </c>
      <c r="BX464" s="83">
        <v>0.1840163682864448</v>
      </c>
      <c r="BY464" s="82">
        <v>1.3199999999999998</v>
      </c>
      <c r="BZ464" s="46">
        <v>14.810606060606062</v>
      </c>
      <c r="CA464" s="48" t="s">
        <v>5474</v>
      </c>
      <c r="CB464" s="45">
        <v>-117.30000000000001</v>
      </c>
      <c r="CC464" s="45">
        <v>-58.650000000000006</v>
      </c>
      <c r="CD464" s="45">
        <v>0</v>
      </c>
      <c r="CE464" s="45">
        <v>0</v>
      </c>
      <c r="CF464" s="14" t="s">
        <v>8985</v>
      </c>
      <c r="CG464" s="7" t="s">
        <v>8590</v>
      </c>
      <c r="CH464" s="215" t="s">
        <v>8498</v>
      </c>
      <c r="CI464" s="215" t="s">
        <v>8478</v>
      </c>
      <c r="CJ464" s="215" t="s">
        <v>8479</v>
      </c>
      <c r="CK464" s="43" t="s">
        <v>5474</v>
      </c>
      <c r="CL464" s="43" t="s">
        <v>5474</v>
      </c>
      <c r="CM464" s="43" t="s">
        <v>5474</v>
      </c>
      <c r="CN464" s="145">
        <v>-58.650000000000006</v>
      </c>
      <c r="CO464" s="145">
        <v>-117.30000000000001</v>
      </c>
      <c r="CP464" s="148">
        <v>2088.4362159742282</v>
      </c>
      <c r="CQ464" s="189" t="s">
        <v>5474</v>
      </c>
      <c r="CR464" s="189" t="s">
        <v>5474</v>
      </c>
      <c r="CS464" s="99" t="s">
        <v>5474</v>
      </c>
      <c r="CT464" s="167" t="s">
        <v>5474</v>
      </c>
      <c r="CU464" s="43" t="s">
        <v>5474</v>
      </c>
      <c r="CV464" s="43" t="s">
        <v>5474</v>
      </c>
      <c r="CW464" s="43" t="s">
        <v>5474</v>
      </c>
      <c r="CX464" s="43" t="s">
        <v>5474</v>
      </c>
      <c r="CY464" s="43" t="s">
        <v>5474</v>
      </c>
      <c r="CZ464" s="43" t="s">
        <v>5474</v>
      </c>
      <c r="DA464" s="42" t="s">
        <v>5474</v>
      </c>
      <c r="DB464" s="42" t="s">
        <v>5474</v>
      </c>
      <c r="DC464" s="42" t="s">
        <v>5474</v>
      </c>
      <c r="DD464" s="42" t="s">
        <v>5474</v>
      </c>
      <c r="DE464" s="42" t="s">
        <v>5474</v>
      </c>
      <c r="DF464" s="42" t="s">
        <v>5474</v>
      </c>
      <c r="DG464" s="42" t="s">
        <v>5474</v>
      </c>
      <c r="DH464" s="42" t="s">
        <v>5474</v>
      </c>
    </row>
    <row r="465" spans="1:112">
      <c r="A465" s="22">
        <v>1513</v>
      </c>
      <c r="B465" s="7" t="s">
        <v>132</v>
      </c>
      <c r="C465" s="21">
        <v>-6.9099999999999995E-2</v>
      </c>
      <c r="D465" s="21">
        <v>0.1462</v>
      </c>
      <c r="E465" s="21">
        <v>-7.8899999999999998E-2</v>
      </c>
      <c r="F465" s="21">
        <v>5.5500000000000001E-2</v>
      </c>
      <c r="G465" s="21">
        <v>0.33739999999999998</v>
      </c>
      <c r="H465" s="21">
        <v>-0.48089999999999999</v>
      </c>
      <c r="I465" s="21">
        <v>6.25E-2</v>
      </c>
      <c r="J465" s="21">
        <v>1.2111000000000001</v>
      </c>
      <c r="K465" s="21">
        <v>-4.3099999999999999E-2</v>
      </c>
      <c r="L465" s="21">
        <v>-8.2000000000000007E-3</v>
      </c>
      <c r="M465" s="21">
        <v>3.49E-2</v>
      </c>
      <c r="N465" s="21">
        <v>-5.0599999999999999E-2</v>
      </c>
      <c r="O465" s="21">
        <v>3.6600000000000001E-2</v>
      </c>
      <c r="P465" s="21">
        <v>6.2300000000000001E-2</v>
      </c>
      <c r="Q465" s="21">
        <v>2.8500000000000001E-2</v>
      </c>
      <c r="R465" s="21">
        <v>1.04E-2</v>
      </c>
      <c r="S465" s="21">
        <v>9.1399999999999995E-2</v>
      </c>
      <c r="T465" s="21">
        <v>4.1399999999999999E-2</v>
      </c>
      <c r="U465" s="10">
        <v>1.99</v>
      </c>
      <c r="V465" s="10">
        <v>4.53</v>
      </c>
      <c r="W465" s="7">
        <v>1.2793000000000001</v>
      </c>
      <c r="X465" s="20">
        <v>0.76449999999999996</v>
      </c>
      <c r="Y465" s="75">
        <v>2020</v>
      </c>
      <c r="Z465" s="7">
        <v>2.2000000000000002</v>
      </c>
      <c r="AA465" s="7">
        <v>0</v>
      </c>
      <c r="AB465" s="51">
        <v>-1270</v>
      </c>
      <c r="AC465" s="51">
        <v>113</v>
      </c>
      <c r="AD465" s="51">
        <v>2</v>
      </c>
      <c r="AE465" s="51"/>
      <c r="AF465" s="51">
        <v>257</v>
      </c>
      <c r="AG465" s="51">
        <v>21</v>
      </c>
      <c r="AH465" s="20">
        <v>2.5999999999999999E-3</v>
      </c>
      <c r="AI465" s="7" t="s">
        <v>8467</v>
      </c>
      <c r="AJ465" s="67" t="s">
        <v>8494</v>
      </c>
      <c r="AK465" s="44">
        <v>-0.73253493013972082</v>
      </c>
      <c r="AL465" s="44">
        <v>-0.63114754098360659</v>
      </c>
      <c r="AM465" s="44">
        <v>-0.50000000000000888</v>
      </c>
      <c r="AN465" s="25">
        <v>0.52681388012618313</v>
      </c>
      <c r="AO465" s="25">
        <v>0.12828601472134599</v>
      </c>
      <c r="AP465" s="215">
        <v>47.55</v>
      </c>
      <c r="AQ465" s="215" t="s">
        <v>8552</v>
      </c>
      <c r="AR465" s="44">
        <v>4.2238648363252303E-3</v>
      </c>
      <c r="AS465" s="171" t="s">
        <v>7165</v>
      </c>
      <c r="AT465" s="171" t="s">
        <v>7031</v>
      </c>
      <c r="AU465" s="171" t="s">
        <v>7070</v>
      </c>
      <c r="AV465" s="7" t="s">
        <v>8470</v>
      </c>
      <c r="AW465" s="14" t="s">
        <v>7164</v>
      </c>
      <c r="AX465" s="49" t="s">
        <v>6009</v>
      </c>
      <c r="AY465" s="38" t="s">
        <v>5961</v>
      </c>
      <c r="AZ465" s="14" t="s">
        <v>6157</v>
      </c>
      <c r="BA465" s="49" t="s">
        <v>6039</v>
      </c>
      <c r="BB465" s="38" t="s">
        <v>6007</v>
      </c>
      <c r="BC465" s="7">
        <v>0.4</v>
      </c>
      <c r="BD465" s="14" t="s">
        <v>6049</v>
      </c>
      <c r="BE465" s="49" t="s">
        <v>5967</v>
      </c>
      <c r="BF465" s="38" t="s">
        <v>5971</v>
      </c>
      <c r="BG465" s="7">
        <v>0.5</v>
      </c>
      <c r="BH465" s="45">
        <v>1285.9146516744356</v>
      </c>
      <c r="BI465" s="215" t="s">
        <v>8518</v>
      </c>
      <c r="BJ465" s="215" t="s">
        <v>8568</v>
      </c>
      <c r="BK465" s="7">
        <v>0.7</v>
      </c>
      <c r="BL465" s="25">
        <v>4.2238648363251471E-3</v>
      </c>
      <c r="BM465" s="20">
        <v>0.61931250000000004</v>
      </c>
      <c r="BN465" s="20">
        <v>0.62000000000000011</v>
      </c>
      <c r="BO465" s="20">
        <v>0.61874999999999991</v>
      </c>
      <c r="BP465" s="46">
        <v>10.496688741721853</v>
      </c>
      <c r="BQ465" s="215" t="s">
        <v>8560</v>
      </c>
      <c r="BR465" s="79">
        <v>0.22995268138801261</v>
      </c>
      <c r="BS465" s="9">
        <v>2.0931859871068825E-2</v>
      </c>
      <c r="BT465" s="9">
        <v>4.018202244524649E-2</v>
      </c>
      <c r="BU465" s="47" t="s">
        <v>5993</v>
      </c>
      <c r="BV465" s="47" t="s">
        <v>5993</v>
      </c>
      <c r="BW465" s="14" t="s">
        <v>5474</v>
      </c>
      <c r="BX465" s="83">
        <v>0.47594321766561493</v>
      </c>
      <c r="BY465" s="82">
        <v>4.59</v>
      </c>
      <c r="BZ465" s="46">
        <v>10.359477124183007</v>
      </c>
      <c r="CA465" s="48" t="s">
        <v>8475</v>
      </c>
      <c r="CB465" s="45">
        <v>-60388.5</v>
      </c>
      <c r="CC465" s="45">
        <v>5373.15</v>
      </c>
      <c r="CD465" s="45">
        <v>95.1</v>
      </c>
      <c r="CE465" s="45">
        <v>0</v>
      </c>
      <c r="CF465" s="14" t="s">
        <v>8986</v>
      </c>
      <c r="CG465" s="7" t="s">
        <v>8590</v>
      </c>
      <c r="CH465" s="215" t="s">
        <v>8478</v>
      </c>
      <c r="CI465" s="215" t="s">
        <v>8478</v>
      </c>
      <c r="CJ465" s="215" t="s">
        <v>8479</v>
      </c>
      <c r="CK465" s="43" t="s">
        <v>5474</v>
      </c>
      <c r="CL465" s="43" t="s">
        <v>5474</v>
      </c>
      <c r="CM465" s="43" t="s">
        <v>5474</v>
      </c>
      <c r="CN465" s="145">
        <v>5373.15</v>
      </c>
      <c r="CO465" s="145">
        <v>-60293.4</v>
      </c>
      <c r="CP465" s="148">
        <v>61145.241687119407</v>
      </c>
      <c r="CQ465" s="189">
        <v>-0.29127234490010517</v>
      </c>
      <c r="CR465" s="189">
        <v>0</v>
      </c>
      <c r="CS465" s="99">
        <v>45277</v>
      </c>
      <c r="CT465" s="167" t="s">
        <v>5474</v>
      </c>
      <c r="CU465" s="43" t="s">
        <v>5474</v>
      </c>
      <c r="CV465" s="43" t="s">
        <v>5474</v>
      </c>
      <c r="CW465" s="43" t="s">
        <v>5474</v>
      </c>
      <c r="CX465" s="43" t="s">
        <v>5474</v>
      </c>
      <c r="CY465" s="43" t="s">
        <v>5474</v>
      </c>
      <c r="CZ465" s="43" t="s">
        <v>5474</v>
      </c>
      <c r="DA465" s="42" t="s">
        <v>5474</v>
      </c>
      <c r="DB465" s="42" t="s">
        <v>5474</v>
      </c>
      <c r="DC465" s="42" t="s">
        <v>5474</v>
      </c>
      <c r="DD465" s="42" t="s">
        <v>5474</v>
      </c>
      <c r="DE465" s="42" t="s">
        <v>5474</v>
      </c>
      <c r="DF465" s="42" t="s">
        <v>5474</v>
      </c>
      <c r="DG465" s="42" t="s">
        <v>5474</v>
      </c>
      <c r="DH465" s="42" t="s">
        <v>5474</v>
      </c>
    </row>
    <row r="466" spans="1:112">
      <c r="A466" s="22">
        <v>3541</v>
      </c>
      <c r="B466" s="7" t="s">
        <v>800</v>
      </c>
      <c r="C466" s="21">
        <v>5.3999999999999999E-2</v>
      </c>
      <c r="D466" s="21">
        <v>0.247</v>
      </c>
      <c r="E466" s="21">
        <v>6.7100000000000007E-2</v>
      </c>
      <c r="F466" s="21">
        <v>0.19570000000000001</v>
      </c>
      <c r="G466" s="21">
        <v>-0.1782</v>
      </c>
      <c r="H466" s="21">
        <v>0.64149999999999996</v>
      </c>
      <c r="I466" s="21">
        <v>0.93330000000000002</v>
      </c>
      <c r="J466" s="21">
        <v>-0.186</v>
      </c>
      <c r="K466" s="21">
        <v>2.1600000000000001E-2</v>
      </c>
      <c r="L466" s="21">
        <v>-1.6899999999999998E-2</v>
      </c>
      <c r="M466" s="21">
        <v>-6.7000000000000004E-2</v>
      </c>
      <c r="N466" s="21">
        <v>3.32E-2</v>
      </c>
      <c r="O466" s="21">
        <v>2.2599999999999999E-2</v>
      </c>
      <c r="P466" s="21">
        <v>-4.7199999999999999E-2</v>
      </c>
      <c r="Q466" s="21">
        <v>-2.92E-2</v>
      </c>
      <c r="R466" s="21">
        <v>-1.3899999999999999E-2</v>
      </c>
      <c r="S466" s="21">
        <v>0.2364</v>
      </c>
      <c r="T466" s="21">
        <v>0.1356</v>
      </c>
      <c r="U466" s="10">
        <v>1.4</v>
      </c>
      <c r="V466" s="10">
        <v>2.06</v>
      </c>
      <c r="W466" s="7">
        <v>4.3129999999999997</v>
      </c>
      <c r="X466" s="20">
        <v>0.89390000000000003</v>
      </c>
      <c r="Y466" s="75">
        <v>2020</v>
      </c>
      <c r="Z466" s="7">
        <v>2.0154999999999998</v>
      </c>
      <c r="AA466" s="7">
        <v>0</v>
      </c>
      <c r="AB466" s="51">
        <v>38</v>
      </c>
      <c r="AC466" s="51">
        <v>-4</v>
      </c>
      <c r="AD466" s="51"/>
      <c r="AE466" s="51"/>
      <c r="AF466" s="51"/>
      <c r="AG466" s="51"/>
      <c r="AH466" s="20">
        <v>0</v>
      </c>
      <c r="AI466" s="7" t="s">
        <v>8481</v>
      </c>
      <c r="AJ466" s="67" t="s">
        <v>8468</v>
      </c>
      <c r="AK466" s="44">
        <v>0.54347826086956519</v>
      </c>
      <c r="AL466" s="44">
        <v>0.58333333333333326</v>
      </c>
      <c r="AM466" s="44">
        <v>1</v>
      </c>
      <c r="AN466" s="25">
        <v>0.42990654205607476</v>
      </c>
      <c r="AO466" s="25">
        <v>0.11214953271028037</v>
      </c>
      <c r="AP466" s="215">
        <v>53.5</v>
      </c>
      <c r="AQ466" s="215" t="s">
        <v>8552</v>
      </c>
      <c r="AR466" s="44">
        <v>2.6871401151631401E-2</v>
      </c>
      <c r="AS466" s="171" t="s">
        <v>7014</v>
      </c>
      <c r="AT466" s="171" t="s">
        <v>7631</v>
      </c>
      <c r="AU466" s="171" t="s">
        <v>7310</v>
      </c>
      <c r="AV466" s="7" t="s">
        <v>8488</v>
      </c>
      <c r="AW466" s="14" t="s">
        <v>7255</v>
      </c>
      <c r="AX466" s="49" t="s">
        <v>6009</v>
      </c>
      <c r="AY466" s="38" t="s">
        <v>5961</v>
      </c>
      <c r="AZ466" s="14" t="s">
        <v>6710</v>
      </c>
      <c r="BA466" s="49" t="s">
        <v>5967</v>
      </c>
      <c r="BB466" s="38" t="s">
        <v>5961</v>
      </c>
      <c r="BC466" s="7">
        <v>0.6</v>
      </c>
      <c r="BD466" s="14" t="s">
        <v>6123</v>
      </c>
      <c r="BE466" s="49" t="s">
        <v>6009</v>
      </c>
      <c r="BF466" s="38" t="s">
        <v>5971</v>
      </c>
      <c r="BG466" s="7">
        <v>1.6</v>
      </c>
      <c r="BH466" s="45">
        <v>135.73757028918251</v>
      </c>
      <c r="BI466" s="215" t="s">
        <v>8495</v>
      </c>
      <c r="BJ466" s="215" t="s">
        <v>8554</v>
      </c>
      <c r="BK466" s="7">
        <v>1.5</v>
      </c>
      <c r="BL466" s="25">
        <v>2.687140115163145E-2</v>
      </c>
      <c r="BM466" s="20">
        <v>0.64156250000000004</v>
      </c>
      <c r="BN466" s="20">
        <v>0.6725000000000001</v>
      </c>
      <c r="BO466" s="20">
        <v>0.61624999999999985</v>
      </c>
      <c r="BP466" s="46">
        <v>25.970873786407765</v>
      </c>
      <c r="BQ466" s="215" t="s">
        <v>8483</v>
      </c>
      <c r="BR466" s="79">
        <v>-0.4152056074766356</v>
      </c>
      <c r="BS466" s="9">
        <v>7.433198034488897E-2</v>
      </c>
      <c r="BT466" s="9">
        <v>3.1637815972820782E-2</v>
      </c>
      <c r="BU466" s="47">
        <v>44405</v>
      </c>
      <c r="BV466" s="47">
        <v>44411</v>
      </c>
      <c r="BW466" s="14" t="s">
        <v>5474</v>
      </c>
      <c r="BX466" s="83">
        <v>-0.2982467289719628</v>
      </c>
      <c r="BY466" s="82">
        <v>2.0999999999999996</v>
      </c>
      <c r="BZ466" s="46">
        <v>25.476190476190482</v>
      </c>
      <c r="CA466" s="48" t="s">
        <v>8485</v>
      </c>
      <c r="CB466" s="45">
        <v>2033</v>
      </c>
      <c r="CC466" s="45">
        <v>-214</v>
      </c>
      <c r="CD466" s="45">
        <v>0</v>
      </c>
      <c r="CE466" s="45">
        <v>0</v>
      </c>
      <c r="CF466" s="14" t="s">
        <v>8987</v>
      </c>
      <c r="CG466" s="7" t="s">
        <v>8477</v>
      </c>
      <c r="CH466" s="215" t="s">
        <v>8478</v>
      </c>
      <c r="CI466" s="215" t="s">
        <v>8479</v>
      </c>
      <c r="CJ466" s="215" t="s">
        <v>8478</v>
      </c>
      <c r="CK466" s="43" t="s">
        <v>5474</v>
      </c>
      <c r="CL466" s="43" t="s">
        <v>5474</v>
      </c>
      <c r="CM466" s="43" t="s">
        <v>6944</v>
      </c>
      <c r="CN466" s="145">
        <v>-214</v>
      </c>
      <c r="CO466" s="145">
        <v>2033</v>
      </c>
      <c r="CP466" s="148">
        <v>7261.9600104712645</v>
      </c>
      <c r="CQ466" s="189" t="s">
        <v>5474</v>
      </c>
      <c r="CR466" s="189" t="s">
        <v>5474</v>
      </c>
      <c r="CS466" s="99" t="s">
        <v>5474</v>
      </c>
      <c r="CT466" s="167" t="s">
        <v>5474</v>
      </c>
      <c r="CU466" s="43" t="s">
        <v>5474</v>
      </c>
      <c r="CV466" s="43" t="s">
        <v>5474</v>
      </c>
      <c r="CW466" s="43" t="s">
        <v>5474</v>
      </c>
      <c r="CX466" s="43" t="s">
        <v>5474</v>
      </c>
      <c r="CY466" s="43" t="s">
        <v>5474</v>
      </c>
      <c r="CZ466" s="43" t="s">
        <v>5474</v>
      </c>
      <c r="DA466" s="42" t="s">
        <v>5474</v>
      </c>
      <c r="DB466" s="42" t="s">
        <v>5474</v>
      </c>
      <c r="DC466" s="42" t="s">
        <v>5474</v>
      </c>
      <c r="DD466" s="42" t="s">
        <v>5474</v>
      </c>
      <c r="DE466" s="42" t="s">
        <v>5474</v>
      </c>
      <c r="DF466" s="42" t="s">
        <v>5474</v>
      </c>
      <c r="DG466" s="42" t="s">
        <v>5474</v>
      </c>
      <c r="DH466" s="42" t="s">
        <v>5474</v>
      </c>
    </row>
    <row r="467" spans="1:112">
      <c r="A467" s="22">
        <v>5283</v>
      </c>
      <c r="B467" s="7" t="s">
        <v>3465</v>
      </c>
      <c r="C467" s="21">
        <v>0.1628</v>
      </c>
      <c r="D467" s="21">
        <v>-0.18240000000000001</v>
      </c>
      <c r="E467" s="21">
        <v>0.1105</v>
      </c>
      <c r="F467" s="21">
        <v>4.6699999999999998E-2</v>
      </c>
      <c r="G467" s="21">
        <v>2.3800000000000002E-2</v>
      </c>
      <c r="H467" s="21">
        <v>0.7419</v>
      </c>
      <c r="I467" s="21">
        <v>2.7000000000000001E-3</v>
      </c>
      <c r="J467" s="21">
        <v>5.1000000000000004E-3</v>
      </c>
      <c r="K467" s="21">
        <v>-5.0000000000000001E-4</v>
      </c>
      <c r="L467" s="21">
        <v>-1.26E-2</v>
      </c>
      <c r="M467" s="21">
        <v>1.78E-2</v>
      </c>
      <c r="N467" s="21">
        <v>8.8000000000000005E-3</v>
      </c>
      <c r="O467" s="21">
        <v>-3.8100000000000002E-2</v>
      </c>
      <c r="P467" s="21">
        <v>8.9999999999999998E-4</v>
      </c>
      <c r="Q467" s="21">
        <v>4.4000000000000003E-3</v>
      </c>
      <c r="R467" s="21">
        <v>3.0999999999999999E-3</v>
      </c>
      <c r="S467" s="21">
        <v>4.2799999999999998E-2</v>
      </c>
      <c r="T467" s="21">
        <v>4.2700000000000002E-2</v>
      </c>
      <c r="U467" s="10">
        <v>5.95</v>
      </c>
      <c r="V467" s="10">
        <v>12.79</v>
      </c>
      <c r="W467" s="7">
        <v>5.6329000000000002</v>
      </c>
      <c r="X467" s="20">
        <v>0.47989999999999999</v>
      </c>
      <c r="Y467" s="75">
        <v>2020</v>
      </c>
      <c r="Z467" s="7">
        <v>4</v>
      </c>
      <c r="AA467" s="7">
        <v>0</v>
      </c>
      <c r="AB467" s="51">
        <v>-78</v>
      </c>
      <c r="AC467" s="51">
        <v>5</v>
      </c>
      <c r="AD467" s="51"/>
      <c r="AE467" s="51"/>
      <c r="AF467" s="51">
        <v>-1</v>
      </c>
      <c r="AG467" s="51"/>
      <c r="AH467" s="20">
        <v>7.7000000000000002E-3</v>
      </c>
      <c r="AI467" s="7" t="s">
        <v>8467</v>
      </c>
      <c r="AJ467" s="67" t="s">
        <v>8536</v>
      </c>
      <c r="AK467" s="44">
        <v>-0.63541666666666663</v>
      </c>
      <c r="AL467" s="44">
        <v>0.72727272727272729</v>
      </c>
      <c r="AM467" s="44">
        <v>0.66666666666666674</v>
      </c>
      <c r="AN467" s="25">
        <v>0.40851063829787232</v>
      </c>
      <c r="AO467" s="25">
        <v>4.6808510638297871E-2</v>
      </c>
      <c r="AP467" s="215">
        <v>117.5</v>
      </c>
      <c r="AQ467" s="215" t="s">
        <v>8552</v>
      </c>
      <c r="AR467" s="44">
        <v>1.29310344827586E-2</v>
      </c>
      <c r="AS467" s="171" t="s">
        <v>7014</v>
      </c>
      <c r="AT467" s="171" t="s">
        <v>7646</v>
      </c>
      <c r="AU467" s="171" t="s">
        <v>7012</v>
      </c>
      <c r="AV467" s="7" t="s">
        <v>5474</v>
      </c>
      <c r="AW467" s="14" t="s">
        <v>8107</v>
      </c>
      <c r="AX467" s="49" t="s">
        <v>5981</v>
      </c>
      <c r="AY467" s="38" t="s">
        <v>5971</v>
      </c>
      <c r="AZ467" s="14" t="s">
        <v>6038</v>
      </c>
      <c r="BA467" s="49" t="s">
        <v>6039</v>
      </c>
      <c r="BB467" s="38" t="s">
        <v>5971</v>
      </c>
      <c r="BC467" s="7">
        <v>0.5</v>
      </c>
      <c r="BD467" s="14" t="s">
        <v>6376</v>
      </c>
      <c r="BE467" s="49" t="s">
        <v>5967</v>
      </c>
      <c r="BF467" s="38" t="s">
        <v>5961</v>
      </c>
      <c r="BG467" s="7">
        <v>0.8</v>
      </c>
      <c r="BH467" s="45">
        <v>153.94333630718751</v>
      </c>
      <c r="BI467" s="215" t="s">
        <v>8495</v>
      </c>
      <c r="BJ467" s="215" t="s">
        <v>8554</v>
      </c>
      <c r="BK467" s="7">
        <v>2</v>
      </c>
      <c r="BL467" s="25">
        <v>8.5836909871244635E-3</v>
      </c>
      <c r="BM467" s="20">
        <v>0.6183749999999999</v>
      </c>
      <c r="BN467" s="20">
        <v>0.62249999999999994</v>
      </c>
      <c r="BO467" s="20">
        <v>0.61499999999999999</v>
      </c>
      <c r="BP467" s="46">
        <v>9.1868647380766237</v>
      </c>
      <c r="BQ467" s="215" t="s">
        <v>8560</v>
      </c>
      <c r="BR467" s="79">
        <v>0.30212765957446808</v>
      </c>
      <c r="BS467" s="9">
        <v>4.1844782490515708E-2</v>
      </c>
      <c r="BT467" s="9">
        <v>2.802858596360247E-2</v>
      </c>
      <c r="BU467" s="47" t="s">
        <v>5993</v>
      </c>
      <c r="BV467" s="47">
        <v>44277</v>
      </c>
      <c r="BW467" s="14" t="s">
        <v>5474</v>
      </c>
      <c r="BX467" s="83">
        <v>0.62765957446808507</v>
      </c>
      <c r="BY467" s="82">
        <v>12.75</v>
      </c>
      <c r="BZ467" s="46">
        <v>9.2156862745098032</v>
      </c>
      <c r="CA467" s="48" t="s">
        <v>8475</v>
      </c>
      <c r="CB467" s="45">
        <v>-9165</v>
      </c>
      <c r="CC467" s="45">
        <v>587.5</v>
      </c>
      <c r="CD467" s="45">
        <v>0</v>
      </c>
      <c r="CE467" s="45">
        <v>0</v>
      </c>
      <c r="CF467" s="14" t="s">
        <v>3466</v>
      </c>
      <c r="CG467" s="7" t="s">
        <v>8477</v>
      </c>
      <c r="CH467" s="215" t="s">
        <v>8478</v>
      </c>
      <c r="CI467" s="215" t="s">
        <v>8478</v>
      </c>
      <c r="CJ467" s="215" t="s">
        <v>8498</v>
      </c>
      <c r="CK467" s="43" t="s">
        <v>6927</v>
      </c>
      <c r="CL467" s="43" t="s">
        <v>8988</v>
      </c>
      <c r="CM467" s="43" t="s">
        <v>5474</v>
      </c>
      <c r="CN467" s="145">
        <v>587.5</v>
      </c>
      <c r="CO467" s="145">
        <v>-9165</v>
      </c>
      <c r="CP467" s="148">
        <v>18088.342016094532</v>
      </c>
      <c r="CQ467" s="189" t="s">
        <v>5474</v>
      </c>
      <c r="CR467" s="189" t="s">
        <v>5474</v>
      </c>
      <c r="CS467" s="99" t="s">
        <v>5474</v>
      </c>
      <c r="CT467" s="167" t="s">
        <v>5474</v>
      </c>
      <c r="CU467" s="43" t="s">
        <v>5474</v>
      </c>
      <c r="CV467" s="43" t="s">
        <v>5474</v>
      </c>
      <c r="CW467" s="43" t="s">
        <v>5474</v>
      </c>
      <c r="CX467" s="43" t="s">
        <v>5474</v>
      </c>
      <c r="CY467" s="43" t="s">
        <v>5474</v>
      </c>
      <c r="CZ467" s="43" t="s">
        <v>5474</v>
      </c>
      <c r="DA467" s="42" t="s">
        <v>5474</v>
      </c>
      <c r="DB467" s="42" t="s">
        <v>5474</v>
      </c>
      <c r="DC467" s="42" t="s">
        <v>5474</v>
      </c>
      <c r="DD467" s="42" t="s">
        <v>5474</v>
      </c>
      <c r="DE467" s="42" t="s">
        <v>5474</v>
      </c>
      <c r="DF467" s="42" t="s">
        <v>5474</v>
      </c>
      <c r="DG467" s="42" t="s">
        <v>5474</v>
      </c>
      <c r="DH467" s="42" t="s">
        <v>5474</v>
      </c>
    </row>
    <row r="468" spans="1:112">
      <c r="A468" s="22">
        <v>1308</v>
      </c>
      <c r="B468" s="7" t="s">
        <v>57</v>
      </c>
      <c r="C468" s="21">
        <v>3.4099999999999998E-2</v>
      </c>
      <c r="D468" s="21">
        <v>0.90049999999999997</v>
      </c>
      <c r="E468" s="21">
        <v>5.4899999999999997E-2</v>
      </c>
      <c r="F468" s="21">
        <v>0.876</v>
      </c>
      <c r="G468" s="21">
        <v>0.61380000000000001</v>
      </c>
      <c r="H468" s="21">
        <v>0.67369999999999997</v>
      </c>
      <c r="I468" s="21">
        <v>3.1842000000000001</v>
      </c>
      <c r="J468" s="21">
        <v>2.9687999999999999</v>
      </c>
      <c r="K468" s="21">
        <v>1.1599999999999999E-2</v>
      </c>
      <c r="L468" s="21">
        <v>0.2089</v>
      </c>
      <c r="M468" s="21">
        <v>0.11269999999999999</v>
      </c>
      <c r="N468" s="21">
        <v>2.3800000000000002E-2</v>
      </c>
      <c r="O468" s="21">
        <v>0.21879999999999999</v>
      </c>
      <c r="P468" s="21">
        <v>0.1164</v>
      </c>
      <c r="Q468" s="21">
        <v>2.3400000000000001E-2</v>
      </c>
      <c r="R468" s="21">
        <v>1.8599999999999998E-2</v>
      </c>
      <c r="S468" s="21">
        <v>6.8699999999999997E-2</v>
      </c>
      <c r="T468" s="21">
        <v>4.7699999999999999E-2</v>
      </c>
      <c r="U468" s="10">
        <v>2.54</v>
      </c>
      <c r="V468" s="10">
        <v>3.8</v>
      </c>
      <c r="W468" s="7">
        <v>0.92</v>
      </c>
      <c r="X468" s="20">
        <v>0.70940000000000003</v>
      </c>
      <c r="Y468" s="75">
        <v>2020</v>
      </c>
      <c r="Z468" s="7">
        <v>1.2</v>
      </c>
      <c r="AA468" s="7">
        <v>0.2</v>
      </c>
      <c r="AB468" s="51">
        <v>3633</v>
      </c>
      <c r="AC468" s="51">
        <v>1186</v>
      </c>
      <c r="AD468" s="51"/>
      <c r="AE468" s="51"/>
      <c r="AF468" s="51">
        <v>-20</v>
      </c>
      <c r="AG468" s="51">
        <v>140</v>
      </c>
      <c r="AH468" s="20">
        <v>4.41E-2</v>
      </c>
      <c r="AI468" s="7" t="s">
        <v>8487</v>
      </c>
      <c r="AJ468" s="67" t="s">
        <v>8468</v>
      </c>
      <c r="AK468" s="44">
        <v>0.74851485148514851</v>
      </c>
      <c r="AL468" s="44">
        <v>0.55660377358490576</v>
      </c>
      <c r="AM468" s="44">
        <v>-0.5238095238095225</v>
      </c>
      <c r="AN468" s="25">
        <v>0.70138888888888884</v>
      </c>
      <c r="AO468" s="25">
        <v>0.14722222222222234</v>
      </c>
      <c r="AP468" s="215">
        <v>36</v>
      </c>
      <c r="AQ468" s="215" t="s">
        <v>8552</v>
      </c>
      <c r="AR468" s="44">
        <v>4.1841004184100397E-3</v>
      </c>
      <c r="AS468" s="171" t="s">
        <v>7014</v>
      </c>
      <c r="AT468" s="171" t="s">
        <v>7015</v>
      </c>
      <c r="AU468" s="171" t="s">
        <v>7016</v>
      </c>
      <c r="AV468" s="7" t="s">
        <v>5474</v>
      </c>
      <c r="AW468" s="14" t="s">
        <v>7013</v>
      </c>
      <c r="AX468" s="49" t="s">
        <v>6009</v>
      </c>
      <c r="AY468" s="38" t="s">
        <v>5971</v>
      </c>
      <c r="AZ468" s="14" t="s">
        <v>6157</v>
      </c>
      <c r="BA468" s="49" t="s">
        <v>5967</v>
      </c>
      <c r="BB468" s="38" t="s">
        <v>5961</v>
      </c>
      <c r="BC468" s="7">
        <v>0.7</v>
      </c>
      <c r="BD468" s="14" t="s">
        <v>6037</v>
      </c>
      <c r="BE468" s="49" t="s">
        <v>5967</v>
      </c>
      <c r="BF468" s="38" t="s">
        <v>5989</v>
      </c>
      <c r="BG468" s="7">
        <v>0.2</v>
      </c>
      <c r="BH468" s="45">
        <v>5757.1330819453487</v>
      </c>
      <c r="BI468" s="215" t="s">
        <v>8518</v>
      </c>
      <c r="BJ468" s="215" t="s">
        <v>8509</v>
      </c>
      <c r="BK468" s="7">
        <v>0.8</v>
      </c>
      <c r="BL468" s="25">
        <v>1.4084507042253521E-2</v>
      </c>
      <c r="BM468" s="20">
        <v>0.77749999999999997</v>
      </c>
      <c r="BN468" s="20">
        <v>0.80500000000000005</v>
      </c>
      <c r="BO468" s="20">
        <v>0.75499999999999989</v>
      </c>
      <c r="BP468" s="46">
        <v>9.4736842105263168</v>
      </c>
      <c r="BQ468" s="215" t="s">
        <v>8585</v>
      </c>
      <c r="BR468" s="79">
        <v>0.62242407407407407</v>
      </c>
      <c r="BS468" s="9">
        <v>1.9590948506790884E-2</v>
      </c>
      <c r="BT468" s="9">
        <v>4.720717138075603E-2</v>
      </c>
      <c r="BU468" s="47" t="s">
        <v>5993</v>
      </c>
      <c r="BV468" s="47" t="s">
        <v>5993</v>
      </c>
      <c r="BW468" s="14" t="s">
        <v>5474</v>
      </c>
      <c r="BX468" s="83">
        <v>0.9469088888888888</v>
      </c>
      <c r="BY468" s="82">
        <v>4.9399999999999995</v>
      </c>
      <c r="BZ468" s="46">
        <v>7.287449392712551</v>
      </c>
      <c r="CA468" s="48" t="s">
        <v>8475</v>
      </c>
      <c r="CB468" s="45">
        <v>130788</v>
      </c>
      <c r="CC468" s="45">
        <v>42696</v>
      </c>
      <c r="CD468" s="45">
        <v>0</v>
      </c>
      <c r="CE468" s="45">
        <v>0</v>
      </c>
      <c r="CF468" s="14" t="s">
        <v>8989</v>
      </c>
      <c r="CG468" s="7" t="s">
        <v>8590</v>
      </c>
      <c r="CH468" s="215" t="s">
        <v>8478</v>
      </c>
      <c r="CI468" s="215" t="s">
        <v>8478</v>
      </c>
      <c r="CJ468" s="215" t="s">
        <v>8479</v>
      </c>
      <c r="CK468" s="43" t="s">
        <v>6887</v>
      </c>
      <c r="CL468" s="43" t="s">
        <v>5474</v>
      </c>
      <c r="CM468" s="43" t="s">
        <v>7017</v>
      </c>
      <c r="CN468" s="145">
        <v>42696</v>
      </c>
      <c r="CO468" s="145">
        <v>130788</v>
      </c>
      <c r="CP468" s="148">
        <v>207256.79095003256</v>
      </c>
      <c r="CQ468" s="189" t="s">
        <v>5474</v>
      </c>
      <c r="CR468" s="189" t="s">
        <v>5474</v>
      </c>
      <c r="CS468" s="99" t="s">
        <v>5474</v>
      </c>
      <c r="CT468" s="167" t="s">
        <v>8528</v>
      </c>
      <c r="CU468" s="43" t="s">
        <v>5474</v>
      </c>
      <c r="CV468" s="43" t="s">
        <v>5474</v>
      </c>
      <c r="CW468" s="43" t="s">
        <v>5474</v>
      </c>
      <c r="CX468" s="43" t="s">
        <v>5474</v>
      </c>
      <c r="CY468" s="43" t="s">
        <v>5474</v>
      </c>
      <c r="CZ468" s="43" t="s">
        <v>5474</v>
      </c>
      <c r="DA468" s="42" t="s">
        <v>5474</v>
      </c>
      <c r="DB468" s="42" t="s">
        <v>8528</v>
      </c>
      <c r="DC468" s="42" t="s">
        <v>5474</v>
      </c>
      <c r="DD468" s="42" t="s">
        <v>5474</v>
      </c>
      <c r="DE468" s="42" t="s">
        <v>5474</v>
      </c>
      <c r="DF468" s="42" t="s">
        <v>5474</v>
      </c>
      <c r="DG468" s="42" t="s">
        <v>5474</v>
      </c>
      <c r="DH468" s="42" t="s">
        <v>5474</v>
      </c>
    </row>
    <row r="469" spans="1:112">
      <c r="A469" s="22">
        <v>6491</v>
      </c>
      <c r="B469" s="7" t="s">
        <v>3923</v>
      </c>
      <c r="C469" s="21">
        <v>-5.8400000000000001E-2</v>
      </c>
      <c r="D469" s="21">
        <v>0.55700000000000005</v>
      </c>
      <c r="E469" s="21">
        <v>-5.9700000000000003E-2</v>
      </c>
      <c r="F469" s="21">
        <v>0.28810000000000002</v>
      </c>
      <c r="G469" s="21">
        <v>0.61319999999999997</v>
      </c>
      <c r="H469" s="21">
        <v>0.31459999999999999</v>
      </c>
      <c r="I469" s="21">
        <v>1.1100000000000001</v>
      </c>
      <c r="J469" s="21">
        <v>1.2515000000000001</v>
      </c>
      <c r="K469" s="21">
        <v>-1E-4</v>
      </c>
      <c r="L469" s="21">
        <v>2.9000000000000001E-2</v>
      </c>
      <c r="M469" s="21">
        <v>6.0699999999999997E-2</v>
      </c>
      <c r="N469" s="21">
        <v>1.67E-2</v>
      </c>
      <c r="O469" s="21">
        <v>4.3799999999999999E-2</v>
      </c>
      <c r="P469" s="21">
        <v>5.9499999999999997E-2</v>
      </c>
      <c r="Q469" s="21">
        <v>1.55E-2</v>
      </c>
      <c r="R469" s="21">
        <v>1.38E-2</v>
      </c>
      <c r="S469" s="21">
        <v>0.13039999999999999</v>
      </c>
      <c r="T469" s="21">
        <v>0.12989999999999999</v>
      </c>
      <c r="U469" s="10">
        <v>7.43</v>
      </c>
      <c r="V469" s="10">
        <v>14.35</v>
      </c>
      <c r="W469" s="7">
        <v>2</v>
      </c>
      <c r="X469" s="20">
        <v>0.40489999999999998</v>
      </c>
      <c r="Y469" s="75">
        <v>2020</v>
      </c>
      <c r="Z469" s="7">
        <v>5</v>
      </c>
      <c r="AA469" s="7">
        <v>0</v>
      </c>
      <c r="AB469" s="51">
        <v>-1370</v>
      </c>
      <c r="AC469" s="51">
        <v>-249</v>
      </c>
      <c r="AD469" s="51">
        <v>881</v>
      </c>
      <c r="AE469" s="51"/>
      <c r="AF469" s="51">
        <v>86</v>
      </c>
      <c r="AG469" s="51">
        <v>-4</v>
      </c>
      <c r="AH469" s="20">
        <v>0.1212</v>
      </c>
      <c r="AI469" s="7" t="s">
        <v>8487</v>
      </c>
      <c r="AJ469" s="67" t="s">
        <v>8990</v>
      </c>
      <c r="AK469" s="44">
        <v>0.67006109979633399</v>
      </c>
      <c r="AL469" s="44">
        <v>0.73611111111111116</v>
      </c>
      <c r="AM469" s="44">
        <v>-0.9285714285714286</v>
      </c>
      <c r="AN469" s="25">
        <v>0.95155038759689925</v>
      </c>
      <c r="AO469" s="25">
        <v>0.27906976744186046</v>
      </c>
      <c r="AP469" s="215">
        <v>516</v>
      </c>
      <c r="AQ469" s="215" t="s">
        <v>8552</v>
      </c>
      <c r="AR469" s="44">
        <v>3.8910505836575798E-3</v>
      </c>
      <c r="AS469" s="171" t="s">
        <v>7014</v>
      </c>
      <c r="AT469" s="171" t="s">
        <v>8285</v>
      </c>
      <c r="AU469" s="171" t="s">
        <v>7145</v>
      </c>
      <c r="AV469" s="7" t="s">
        <v>5474</v>
      </c>
      <c r="AW469" s="14" t="s">
        <v>8284</v>
      </c>
      <c r="AX469" s="49" t="s">
        <v>5967</v>
      </c>
      <c r="AY469" s="38" t="s">
        <v>5961</v>
      </c>
      <c r="AZ469" s="14" t="s">
        <v>6373</v>
      </c>
      <c r="BA469" s="49" t="s">
        <v>6039</v>
      </c>
      <c r="BB469" s="38" t="s">
        <v>5971</v>
      </c>
      <c r="BC469" s="7">
        <v>0.4</v>
      </c>
      <c r="BD469" s="14" t="s">
        <v>6427</v>
      </c>
      <c r="BE469" s="49" t="s">
        <v>5967</v>
      </c>
      <c r="BF469" s="38" t="s">
        <v>5989</v>
      </c>
      <c r="BG469" s="7">
        <v>1.6</v>
      </c>
      <c r="BH469" s="45">
        <v>636.07455689400172</v>
      </c>
      <c r="BI469" s="215" t="s">
        <v>8489</v>
      </c>
      <c r="BJ469" s="215" t="s">
        <v>8568</v>
      </c>
      <c r="BK469" s="7">
        <v>0.7</v>
      </c>
      <c r="BL469" s="25">
        <v>1.9417475728155339E-3</v>
      </c>
      <c r="BM469" s="20">
        <v>0.67699999999999994</v>
      </c>
      <c r="BN469" s="20">
        <v>0.6825</v>
      </c>
      <c r="BO469" s="20">
        <v>0.67249999999999988</v>
      </c>
      <c r="BP469" s="46">
        <v>35.958188153310104</v>
      </c>
      <c r="BQ469" s="215" t="s">
        <v>8521</v>
      </c>
      <c r="BR469" s="79">
        <v>-0.62953488372093025</v>
      </c>
      <c r="BS469" s="9">
        <v>0</v>
      </c>
      <c r="BT469" s="9">
        <v>3.8175895815679706E-3</v>
      </c>
      <c r="BU469" s="47" t="s">
        <v>5993</v>
      </c>
      <c r="BV469" s="47">
        <v>44357</v>
      </c>
      <c r="BW469" s="14" t="s">
        <v>5474</v>
      </c>
      <c r="BX469" s="83">
        <v>-0.53691860465116281</v>
      </c>
      <c r="BY469" s="82">
        <v>15.93</v>
      </c>
      <c r="BZ469" s="46">
        <v>32.391713747645952</v>
      </c>
      <c r="CA469" s="48" t="s">
        <v>8538</v>
      </c>
      <c r="CB469" s="45">
        <v>-706920</v>
      </c>
      <c r="CC469" s="45">
        <v>-128484</v>
      </c>
      <c r="CD469" s="45">
        <v>454596</v>
      </c>
      <c r="CE469" s="45">
        <v>0</v>
      </c>
      <c r="CF469" s="14" t="s">
        <v>8991</v>
      </c>
      <c r="CG469" s="7" t="s">
        <v>8556</v>
      </c>
      <c r="CH469" s="215" t="s">
        <v>8523</v>
      </c>
      <c r="CI469" s="215" t="s">
        <v>8546</v>
      </c>
      <c r="CJ469" s="215" t="s">
        <v>8498</v>
      </c>
      <c r="CK469" s="43" t="s">
        <v>5474</v>
      </c>
      <c r="CL469" s="43" t="s">
        <v>5474</v>
      </c>
      <c r="CM469" s="43" t="s">
        <v>5474</v>
      </c>
      <c r="CN469" s="145">
        <v>-128484</v>
      </c>
      <c r="CO469" s="145">
        <v>-252324</v>
      </c>
      <c r="CP469" s="148">
        <v>328214.47135730489</v>
      </c>
      <c r="CQ469" s="189" t="s">
        <v>5474</v>
      </c>
      <c r="CR469" s="189" t="s">
        <v>5474</v>
      </c>
      <c r="CS469" s="99" t="s">
        <v>5474</v>
      </c>
      <c r="CT469" s="167" t="s">
        <v>5474</v>
      </c>
      <c r="CU469" s="43" t="s">
        <v>5474</v>
      </c>
      <c r="CV469" s="43" t="s">
        <v>5474</v>
      </c>
      <c r="CW469" s="43" t="s">
        <v>5474</v>
      </c>
      <c r="CX469" s="43" t="s">
        <v>5474</v>
      </c>
      <c r="CY469" s="43" t="s">
        <v>5474</v>
      </c>
      <c r="CZ469" s="43" t="s">
        <v>5474</v>
      </c>
      <c r="DA469" s="42" t="s">
        <v>5474</v>
      </c>
      <c r="DB469" s="42" t="s">
        <v>5474</v>
      </c>
      <c r="DC469" s="42" t="s">
        <v>5474</v>
      </c>
      <c r="DD469" s="42" t="s">
        <v>5474</v>
      </c>
      <c r="DE469" s="42" t="s">
        <v>5474</v>
      </c>
      <c r="DF469" s="42" t="s">
        <v>5474</v>
      </c>
      <c r="DG469" s="42" t="s">
        <v>5474</v>
      </c>
      <c r="DH469" s="42" t="s">
        <v>5474</v>
      </c>
    </row>
    <row r="470" spans="1:112">
      <c r="A470" s="22">
        <v>2459</v>
      </c>
      <c r="B470" s="7" t="s">
        <v>420</v>
      </c>
      <c r="C470" s="21">
        <v>4.0300000000000002E-2</v>
      </c>
      <c r="D470" s="21">
        <v>4.0899999999999999E-2</v>
      </c>
      <c r="E470" s="21">
        <v>4.5900000000000003E-2</v>
      </c>
      <c r="F470" s="21">
        <v>1.0200000000000001E-2</v>
      </c>
      <c r="G470" s="21">
        <v>0.17499999999999999</v>
      </c>
      <c r="H470" s="21">
        <v>0.1186</v>
      </c>
      <c r="I470" s="21">
        <v>0.375</v>
      </c>
      <c r="J470" s="21">
        <v>0.4451</v>
      </c>
      <c r="K470" s="21">
        <v>-2.24E-2</v>
      </c>
      <c r="L470" s="21">
        <v>1.7899999999999999E-2</v>
      </c>
      <c r="M470" s="21">
        <v>2.9899999999999999E-2</v>
      </c>
      <c r="N470" s="21">
        <v>-5.7999999999999996E-3</v>
      </c>
      <c r="O470" s="21">
        <v>2.3400000000000001E-2</v>
      </c>
      <c r="P470" s="21">
        <v>2.4799999999999999E-2</v>
      </c>
      <c r="Q470" s="21">
        <v>4.7999999999999996E-3</v>
      </c>
      <c r="R470" s="21">
        <v>2.2000000000000001E-3</v>
      </c>
      <c r="S470" s="21">
        <v>0.1023</v>
      </c>
      <c r="T470" s="21">
        <v>6.0699999999999997E-2</v>
      </c>
      <c r="U470" s="10">
        <v>2.5</v>
      </c>
      <c r="V470" s="10">
        <v>5.01</v>
      </c>
      <c r="W470" s="7">
        <v>2.9817</v>
      </c>
      <c r="X470" s="20">
        <v>0.73319999999999996</v>
      </c>
      <c r="Y470" s="75">
        <v>2020</v>
      </c>
      <c r="Z470" s="7">
        <v>3.3</v>
      </c>
      <c r="AA470" s="7">
        <v>0</v>
      </c>
      <c r="AB470" s="51">
        <v>4</v>
      </c>
      <c r="AC470" s="51">
        <v>19</v>
      </c>
      <c r="AD470" s="51"/>
      <c r="AE470" s="51"/>
      <c r="AF470" s="51"/>
      <c r="AG470" s="51"/>
      <c r="AH470" s="20">
        <v>0</v>
      </c>
      <c r="AI470" s="7" t="s">
        <v>8487</v>
      </c>
      <c r="AJ470" s="67" t="s">
        <v>8536</v>
      </c>
      <c r="AK470" s="44">
        <v>0.71573604060913709</v>
      </c>
      <c r="AL470" s="44">
        <v>0.56097560975609839</v>
      </c>
      <c r="AM470" s="44">
        <v>1</v>
      </c>
      <c r="AN470" s="25">
        <v>0.36414048059149728</v>
      </c>
      <c r="AO470" s="25">
        <v>7.5785582255083209E-2</v>
      </c>
      <c r="AP470" s="215">
        <v>54.1</v>
      </c>
      <c r="AQ470" s="215" t="s">
        <v>8552</v>
      </c>
      <c r="AR470" s="44">
        <v>1.50093808630394E-2</v>
      </c>
      <c r="AS470" s="171" t="s">
        <v>7580</v>
      </c>
      <c r="AT470" s="171" t="s">
        <v>7190</v>
      </c>
      <c r="AU470" s="171" t="s">
        <v>7145</v>
      </c>
      <c r="AV470" s="7" t="s">
        <v>8470</v>
      </c>
      <c r="AW470" s="14" t="s">
        <v>7579</v>
      </c>
      <c r="AX470" s="49" t="s">
        <v>6009</v>
      </c>
      <c r="AY470" s="38" t="s">
        <v>5971</v>
      </c>
      <c r="AZ470" s="14" t="s">
        <v>6038</v>
      </c>
      <c r="BA470" s="49" t="s">
        <v>5967</v>
      </c>
      <c r="BB470" s="38" t="s">
        <v>5971</v>
      </c>
      <c r="BC470" s="7">
        <v>0.3</v>
      </c>
      <c r="BD470" s="14" t="s">
        <v>6205</v>
      </c>
      <c r="BE470" s="49" t="s">
        <v>5967</v>
      </c>
      <c r="BF470" s="38" t="s">
        <v>5961</v>
      </c>
      <c r="BG470" s="7">
        <v>0.5</v>
      </c>
      <c r="BH470" s="45">
        <v>105.52500718512928</v>
      </c>
      <c r="BI470" s="215" t="s">
        <v>8495</v>
      </c>
      <c r="BJ470" s="215" t="s">
        <v>8554</v>
      </c>
      <c r="BK470" s="7">
        <v>1.2</v>
      </c>
      <c r="BL470" s="25">
        <v>5.5762081784387412E-3</v>
      </c>
      <c r="BM470" s="20">
        <v>0.62424999999999997</v>
      </c>
      <c r="BN470" s="20">
        <v>0.60499999999999998</v>
      </c>
      <c r="BO470" s="20">
        <v>0.64</v>
      </c>
      <c r="BP470" s="46">
        <v>10.798403193612776</v>
      </c>
      <c r="BQ470" s="215" t="s">
        <v>8585</v>
      </c>
      <c r="BR470" s="79">
        <v>0.15197781885397402</v>
      </c>
      <c r="BS470" s="9">
        <v>4.897808081503241E-2</v>
      </c>
      <c r="BT470" s="9">
        <v>5.4827411215553568E-2</v>
      </c>
      <c r="BU470" s="47" t="s">
        <v>5993</v>
      </c>
      <c r="BV470" s="47">
        <v>44384</v>
      </c>
      <c r="BW470" s="14" t="s">
        <v>5474</v>
      </c>
      <c r="BX470" s="83">
        <v>0.38237338262476867</v>
      </c>
      <c r="BY470" s="82">
        <v>5.0999999999999996</v>
      </c>
      <c r="BZ470" s="46">
        <v>10.607843137254903</v>
      </c>
      <c r="CA470" s="48" t="s">
        <v>8475</v>
      </c>
      <c r="CB470" s="45">
        <v>216.4</v>
      </c>
      <c r="CC470" s="45">
        <v>1027.9000000000001</v>
      </c>
      <c r="CD470" s="45">
        <v>0</v>
      </c>
      <c r="CE470" s="45">
        <v>0</v>
      </c>
      <c r="CF470" s="14" t="s">
        <v>8992</v>
      </c>
      <c r="CG470" s="7" t="s">
        <v>8477</v>
      </c>
      <c r="CH470" s="215" t="s">
        <v>8478</v>
      </c>
      <c r="CI470" s="215" t="s">
        <v>8478</v>
      </c>
      <c r="CJ470" s="215" t="s">
        <v>8479</v>
      </c>
      <c r="CK470" s="43" t="s">
        <v>5474</v>
      </c>
      <c r="CL470" s="43" t="s">
        <v>5474</v>
      </c>
      <c r="CM470" s="43" t="s">
        <v>6903</v>
      </c>
      <c r="CN470" s="145">
        <v>1027.9000000000001</v>
      </c>
      <c r="CO470" s="145">
        <v>216.4</v>
      </c>
      <c r="CP470" s="148">
        <v>5708.9028887154946</v>
      </c>
      <c r="CQ470" s="189" t="s">
        <v>5474</v>
      </c>
      <c r="CR470" s="189" t="s">
        <v>5474</v>
      </c>
      <c r="CS470" s="99" t="s">
        <v>5474</v>
      </c>
      <c r="CT470" s="167" t="s">
        <v>5474</v>
      </c>
      <c r="CU470" s="43" t="s">
        <v>5474</v>
      </c>
      <c r="CV470" s="43" t="s">
        <v>5474</v>
      </c>
      <c r="CW470" s="43" t="s">
        <v>5474</v>
      </c>
      <c r="CX470" s="43" t="s">
        <v>5474</v>
      </c>
      <c r="CY470" s="43" t="s">
        <v>5474</v>
      </c>
      <c r="CZ470" s="43" t="s">
        <v>5474</v>
      </c>
      <c r="DA470" s="42" t="s">
        <v>5474</v>
      </c>
      <c r="DB470" s="42" t="s">
        <v>5474</v>
      </c>
      <c r="DC470" s="42" t="s">
        <v>5474</v>
      </c>
      <c r="DD470" s="42" t="s">
        <v>5474</v>
      </c>
      <c r="DE470" s="42" t="s">
        <v>5474</v>
      </c>
      <c r="DF470" s="42" t="s">
        <v>5474</v>
      </c>
      <c r="DG470" s="42" t="s">
        <v>5474</v>
      </c>
      <c r="DH470" s="42" t="s">
        <v>5474</v>
      </c>
    </row>
    <row r="471" spans="1:112">
      <c r="A471" s="22">
        <v>8411</v>
      </c>
      <c r="B471" s="7" t="s">
        <v>1516</v>
      </c>
      <c r="C471" s="21">
        <v>-4.41E-2</v>
      </c>
      <c r="D471" s="21">
        <v>0.2198</v>
      </c>
      <c r="E471" s="21">
        <v>0.14760000000000001</v>
      </c>
      <c r="F471" s="21">
        <v>0.2056</v>
      </c>
      <c r="G471" s="21">
        <v>0.35270000000000001</v>
      </c>
      <c r="H471" s="21"/>
      <c r="I471" s="21">
        <v>0.78790000000000004</v>
      </c>
      <c r="J471" s="21">
        <v>0.78790000000000004</v>
      </c>
      <c r="K471" s="21">
        <v>-2.0299999999999999E-2</v>
      </c>
      <c r="L471" s="21">
        <v>8.2000000000000007E-3</v>
      </c>
      <c r="M471" s="21">
        <v>1.66E-2</v>
      </c>
      <c r="N471" s="21">
        <v>-1.7899999999999999E-2</v>
      </c>
      <c r="O471" s="21">
        <v>3.7699999999999997E-2</v>
      </c>
      <c r="P471" s="21">
        <v>2.8299999999999999E-2</v>
      </c>
      <c r="Q471" s="21">
        <v>7.7999999999999996E-3</v>
      </c>
      <c r="R471" s="21">
        <v>3.2000000000000002E-3</v>
      </c>
      <c r="S471" s="21">
        <v>2.0400000000000001E-2</v>
      </c>
      <c r="T471" s="21">
        <v>1.8700000000000001E-2</v>
      </c>
      <c r="U471" s="10">
        <v>-7.0000000000000007E-2</v>
      </c>
      <c r="V471" s="10">
        <v>0.65</v>
      </c>
      <c r="W471" s="7">
        <v>0.38800000000000001</v>
      </c>
      <c r="X471" s="20">
        <v>0.35049999999999998</v>
      </c>
      <c r="Y471" s="75">
        <v>2020</v>
      </c>
      <c r="Z471" s="7">
        <v>0.17</v>
      </c>
      <c r="AA471" s="7">
        <v>0</v>
      </c>
      <c r="AB471" s="51">
        <v>-12</v>
      </c>
      <c r="AC471" s="51">
        <v>3</v>
      </c>
      <c r="AD471" s="51"/>
      <c r="AE471" s="51"/>
      <c r="AF471" s="51"/>
      <c r="AG471" s="51">
        <v>1</v>
      </c>
      <c r="AH471" s="20">
        <v>0</v>
      </c>
      <c r="AI471" s="7" t="s">
        <v>8481</v>
      </c>
      <c r="AJ471" s="67" t="s">
        <v>8494</v>
      </c>
      <c r="AK471" s="44">
        <v>-0.5350877192982455</v>
      </c>
      <c r="AL471" s="44">
        <v>0.51612903225806417</v>
      </c>
      <c r="AM471" s="44">
        <v>1</v>
      </c>
      <c r="AN471" s="25">
        <v>0.38383838383838381</v>
      </c>
      <c r="AO471" s="25">
        <v>0.1043771043771043</v>
      </c>
      <c r="AP471" s="215">
        <v>14.85</v>
      </c>
      <c r="AQ471" s="215" t="s">
        <v>8552</v>
      </c>
      <c r="AR471" s="44">
        <v>3.3783783783783699E-3</v>
      </c>
      <c r="AS471" s="171" t="s">
        <v>7580</v>
      </c>
      <c r="AT471" s="171" t="s">
        <v>6902</v>
      </c>
      <c r="AU471" s="171" t="s">
        <v>6955</v>
      </c>
      <c r="AV471" s="7" t="s">
        <v>5474</v>
      </c>
      <c r="AW471" s="14" t="s">
        <v>6981</v>
      </c>
      <c r="AX471" s="49" t="s">
        <v>6009</v>
      </c>
      <c r="AY471" s="38" t="s">
        <v>5961</v>
      </c>
      <c r="AZ471" s="14" t="s">
        <v>6506</v>
      </c>
      <c r="BA471" s="49" t="s">
        <v>5967</v>
      </c>
      <c r="BB471" s="38" t="s">
        <v>5961</v>
      </c>
      <c r="BC471" s="7">
        <v>0.3</v>
      </c>
      <c r="BD471" s="14" t="s">
        <v>5966</v>
      </c>
      <c r="BE471" s="49" t="s">
        <v>5967</v>
      </c>
      <c r="BF471" s="38" t="s">
        <v>5961</v>
      </c>
      <c r="BG471" s="7">
        <v>0.6</v>
      </c>
      <c r="BH471" s="45">
        <v>18.10680656294041</v>
      </c>
      <c r="BI471" s="215" t="s">
        <v>8495</v>
      </c>
      <c r="BJ471" s="215" t="s">
        <v>8554</v>
      </c>
      <c r="BK471" s="7">
        <v>0.4</v>
      </c>
      <c r="BL471" s="25">
        <v>1.0204081632653086E-2</v>
      </c>
      <c r="BM471" s="20">
        <v>0.6765000000000001</v>
      </c>
      <c r="BN471" s="20">
        <v>0.71499999999999997</v>
      </c>
      <c r="BO471" s="20">
        <v>0.64500000000000002</v>
      </c>
      <c r="BP471" s="46">
        <v>22.846153846153843</v>
      </c>
      <c r="BQ471" s="215" t="s">
        <v>8483</v>
      </c>
      <c r="BR471" s="79">
        <v>-0.41010101010101008</v>
      </c>
      <c r="BS471" s="9">
        <v>2.0160010069042222E-2</v>
      </c>
      <c r="BT471" s="9">
        <v>5.5652547077709169E-3</v>
      </c>
      <c r="BU471" s="47" t="s">
        <v>5993</v>
      </c>
      <c r="BV471" s="47" t="s">
        <v>5993</v>
      </c>
      <c r="BW471" s="14" t="s">
        <v>5474</v>
      </c>
      <c r="BX471" s="83">
        <v>-0.26262626262626265</v>
      </c>
      <c r="BY471" s="82">
        <v>0.73</v>
      </c>
      <c r="BZ471" s="46">
        <v>20.342465753424658</v>
      </c>
      <c r="CA471" s="48" t="s">
        <v>8475</v>
      </c>
      <c r="CB471" s="45">
        <v>-178.2</v>
      </c>
      <c r="CC471" s="45">
        <v>44.55</v>
      </c>
      <c r="CD471" s="45">
        <v>0</v>
      </c>
      <c r="CE471" s="45">
        <v>0</v>
      </c>
      <c r="CF471" s="14" t="s">
        <v>8993</v>
      </c>
      <c r="CG471" s="7" t="s">
        <v>8477</v>
      </c>
      <c r="CH471" s="215" t="s">
        <v>8478</v>
      </c>
      <c r="CI471" s="215" t="s">
        <v>8498</v>
      </c>
      <c r="CJ471" s="215" t="s">
        <v>8479</v>
      </c>
      <c r="CK471" s="43" t="s">
        <v>5474</v>
      </c>
      <c r="CL471" s="43" t="s">
        <v>5474</v>
      </c>
      <c r="CM471" s="43" t="s">
        <v>6944</v>
      </c>
      <c r="CN471" s="145">
        <v>44.55</v>
      </c>
      <c r="CO471" s="145">
        <v>-178.2</v>
      </c>
      <c r="CP471" s="148">
        <v>268.8860774596651</v>
      </c>
      <c r="CQ471" s="189" t="s">
        <v>5474</v>
      </c>
      <c r="CR471" s="189" t="s">
        <v>5474</v>
      </c>
      <c r="CS471" s="99" t="s">
        <v>5474</v>
      </c>
      <c r="CT471" s="167" t="s">
        <v>5474</v>
      </c>
      <c r="CU471" s="43" t="s">
        <v>5474</v>
      </c>
      <c r="CV471" s="43" t="s">
        <v>5474</v>
      </c>
      <c r="CW471" s="43" t="s">
        <v>5474</v>
      </c>
      <c r="CX471" s="43" t="s">
        <v>5474</v>
      </c>
      <c r="CY471" s="43" t="s">
        <v>5474</v>
      </c>
      <c r="CZ471" s="43" t="s">
        <v>5474</v>
      </c>
      <c r="DA471" s="42" t="s">
        <v>5474</v>
      </c>
      <c r="DB471" s="42" t="s">
        <v>5474</v>
      </c>
      <c r="DC471" s="42" t="s">
        <v>5474</v>
      </c>
      <c r="DD471" s="42" t="s">
        <v>5474</v>
      </c>
      <c r="DE471" s="42" t="s">
        <v>5474</v>
      </c>
      <c r="DF471" s="42" t="s">
        <v>5474</v>
      </c>
      <c r="DG471" s="42" t="s">
        <v>5474</v>
      </c>
      <c r="DH471" s="42" t="s">
        <v>5474</v>
      </c>
    </row>
    <row r="472" spans="1:112">
      <c r="A472" s="22">
        <v>6477</v>
      </c>
      <c r="B472" s="7" t="s">
        <v>1388</v>
      </c>
      <c r="C472" s="21">
        <v>-0.39379999999999998</v>
      </c>
      <c r="D472" s="21">
        <v>-0.7429</v>
      </c>
      <c r="E472" s="21">
        <v>-0.2392</v>
      </c>
      <c r="F472" s="21">
        <v>-0.75480000000000003</v>
      </c>
      <c r="G472" s="21">
        <v>-0.47289999999999999</v>
      </c>
      <c r="H472" s="21">
        <v>3</v>
      </c>
      <c r="I472" s="21">
        <v>-0.56100000000000005</v>
      </c>
      <c r="J472" s="21">
        <v>-0.54549999999999998</v>
      </c>
      <c r="K472" s="21">
        <v>4.4699999999999997E-2</v>
      </c>
      <c r="L472" s="21">
        <v>8.5099999999999995E-2</v>
      </c>
      <c r="M472" s="21">
        <v>-6.7000000000000002E-3</v>
      </c>
      <c r="N472" s="21">
        <v>9.1300000000000006E-2</v>
      </c>
      <c r="O472" s="21">
        <v>5.8099999999999999E-2</v>
      </c>
      <c r="P472" s="21">
        <v>-1.2999999999999999E-2</v>
      </c>
      <c r="Q472" s="21">
        <v>0</v>
      </c>
      <c r="R472" s="21">
        <v>-1E-4</v>
      </c>
      <c r="S472" s="21">
        <v>6.8999999999999999E-3</v>
      </c>
      <c r="T472" s="21">
        <v>1.03E-2</v>
      </c>
      <c r="U472" s="10">
        <v>0.45</v>
      </c>
      <c r="V472" s="10">
        <v>2.11</v>
      </c>
      <c r="W472" s="7">
        <v>0.70299999999999996</v>
      </c>
      <c r="X472" s="20">
        <v>0.41360000000000002</v>
      </c>
      <c r="Y472" s="75">
        <v>2020</v>
      </c>
      <c r="Z472" s="7">
        <v>1.1382000000000001</v>
      </c>
      <c r="AA472" s="7">
        <v>0</v>
      </c>
      <c r="AB472" s="51">
        <v>407</v>
      </c>
      <c r="AC472" s="51">
        <v>-51</v>
      </c>
      <c r="AD472" s="51"/>
      <c r="AE472" s="51"/>
      <c r="AF472" s="51">
        <v>-13</v>
      </c>
      <c r="AG472" s="51">
        <v>-5</v>
      </c>
      <c r="AH472" s="20">
        <v>3.9300000000000002E-2</v>
      </c>
      <c r="AI472" s="7" t="s">
        <v>8493</v>
      </c>
      <c r="AJ472" s="67" t="s">
        <v>8494</v>
      </c>
      <c r="AK472" s="44">
        <v>-0.89386792452830188</v>
      </c>
      <c r="AL472" s="44">
        <v>-0.74380165289256195</v>
      </c>
      <c r="AM472" s="44">
        <v>0.89473684210526161</v>
      </c>
      <c r="AN472" s="25">
        <v>1.1041666666666667</v>
      </c>
      <c r="AO472" s="25">
        <v>0.31510416666666674</v>
      </c>
      <c r="AP472" s="215">
        <v>38.4</v>
      </c>
      <c r="AQ472" s="215" t="s">
        <v>8552</v>
      </c>
      <c r="AR472" s="44">
        <v>4.7748976807639801E-2</v>
      </c>
      <c r="AS472" s="171" t="s">
        <v>7044</v>
      </c>
      <c r="AT472" s="171" t="s">
        <v>7842</v>
      </c>
      <c r="AU472" s="171" t="s">
        <v>7099</v>
      </c>
      <c r="AV472" s="7" t="s">
        <v>8470</v>
      </c>
      <c r="AW472" s="14" t="s">
        <v>6157</v>
      </c>
      <c r="AX472" s="49" t="s">
        <v>6009</v>
      </c>
      <c r="AY472" s="38" t="s">
        <v>6007</v>
      </c>
      <c r="AZ472" s="14" t="s">
        <v>6123</v>
      </c>
      <c r="BA472" s="49" t="s">
        <v>5967</v>
      </c>
      <c r="BB472" s="38" t="s">
        <v>6047</v>
      </c>
      <c r="BC472" s="7">
        <v>0.4</v>
      </c>
      <c r="BD472" s="14" t="s">
        <v>6081</v>
      </c>
      <c r="BE472" s="49" t="s">
        <v>5967</v>
      </c>
      <c r="BF472" s="38" t="s">
        <v>5971</v>
      </c>
      <c r="BG472" s="7">
        <v>0.6</v>
      </c>
      <c r="BH472" s="45">
        <v>1884.4306459229126</v>
      </c>
      <c r="BI472" s="215" t="s">
        <v>8489</v>
      </c>
      <c r="BJ472" s="215" t="s">
        <v>8543</v>
      </c>
      <c r="BK472" s="7">
        <v>2.7</v>
      </c>
      <c r="BL472" s="25">
        <v>4.6321525885558462E-2</v>
      </c>
      <c r="BM472" s="20">
        <v>0.40037499999999993</v>
      </c>
      <c r="BN472" s="20">
        <v>0.18999999999999997</v>
      </c>
      <c r="BO472" s="20">
        <v>0.5724999999999999</v>
      </c>
      <c r="BP472" s="46">
        <v>18.199052132701421</v>
      </c>
      <c r="BQ472" s="215" t="s">
        <v>8553</v>
      </c>
      <c r="BR472" s="79">
        <v>-0.609375</v>
      </c>
      <c r="BS472" s="9">
        <v>1.2384840350615489E-2</v>
      </c>
      <c r="BT472" s="9">
        <v>2.3652259283193366E-2</v>
      </c>
      <c r="BU472" s="47" t="s">
        <v>5993</v>
      </c>
      <c r="BV472" s="47">
        <v>44382</v>
      </c>
      <c r="BW472" s="14" t="s">
        <v>5474</v>
      </c>
      <c r="BX472" s="83">
        <v>-0.51171875</v>
      </c>
      <c r="BY472" s="82">
        <v>1.25</v>
      </c>
      <c r="BZ472" s="46">
        <v>30.72</v>
      </c>
      <c r="CA472" s="48" t="s">
        <v>8485</v>
      </c>
      <c r="CB472" s="45">
        <v>15628.8</v>
      </c>
      <c r="CC472" s="45">
        <v>-1958.3999999999999</v>
      </c>
      <c r="CD472" s="45">
        <v>0</v>
      </c>
      <c r="CE472" s="45">
        <v>0</v>
      </c>
      <c r="CF472" s="14" t="s">
        <v>8994</v>
      </c>
      <c r="CG472" s="7" t="s">
        <v>8477</v>
      </c>
      <c r="CH472" s="215" t="s">
        <v>8478</v>
      </c>
      <c r="CI472" s="215" t="s">
        <v>8478</v>
      </c>
      <c r="CJ472" s="215" t="s">
        <v>8479</v>
      </c>
      <c r="CK472" s="43" t="s">
        <v>5474</v>
      </c>
      <c r="CL472" s="43" t="s">
        <v>5474</v>
      </c>
      <c r="CM472" s="43" t="s">
        <v>6898</v>
      </c>
      <c r="CN472" s="145">
        <v>-1958.3999999999999</v>
      </c>
      <c r="CO472" s="145">
        <v>15628.8</v>
      </c>
      <c r="CP472" s="148">
        <v>72362.136803439847</v>
      </c>
      <c r="CQ472" s="189">
        <v>0.41666666666666669</v>
      </c>
      <c r="CR472" s="189">
        <v>0.97970000000000002</v>
      </c>
      <c r="CS472" s="99">
        <v>44915</v>
      </c>
      <c r="CT472" s="167" t="s">
        <v>5474</v>
      </c>
      <c r="CU472" s="43" t="s">
        <v>5474</v>
      </c>
      <c r="CV472" s="43" t="s">
        <v>5474</v>
      </c>
      <c r="CW472" s="43" t="s">
        <v>5474</v>
      </c>
      <c r="CX472" s="43" t="s">
        <v>5474</v>
      </c>
      <c r="CY472" s="43" t="s">
        <v>5474</v>
      </c>
      <c r="CZ472" s="43" t="s">
        <v>5474</v>
      </c>
      <c r="DA472" s="42" t="s">
        <v>5474</v>
      </c>
      <c r="DB472" s="42" t="s">
        <v>5474</v>
      </c>
      <c r="DC472" s="42" t="s">
        <v>5474</v>
      </c>
      <c r="DD472" s="42" t="s">
        <v>5474</v>
      </c>
      <c r="DE472" s="42" t="s">
        <v>5474</v>
      </c>
      <c r="DF472" s="42" t="s">
        <v>5474</v>
      </c>
      <c r="DG472" s="42" t="s">
        <v>5474</v>
      </c>
      <c r="DH472" s="42" t="s">
        <v>5474</v>
      </c>
    </row>
    <row r="473" spans="1:112">
      <c r="A473" s="22">
        <v>4939</v>
      </c>
      <c r="B473" s="7" t="s">
        <v>1024</v>
      </c>
      <c r="C473" s="21">
        <v>-1.7899999999999999E-2</v>
      </c>
      <c r="D473" s="21">
        <v>8.1000000000000003E-2</v>
      </c>
      <c r="E473" s="21">
        <v>7.4399999999999994E-2</v>
      </c>
      <c r="F473" s="21">
        <v>-3.9E-2</v>
      </c>
      <c r="G473" s="21">
        <v>0.2636</v>
      </c>
      <c r="H473" s="21">
        <v>0.125</v>
      </c>
      <c r="I473" s="21">
        <v>1.5</v>
      </c>
      <c r="J473" s="21">
        <v>3.0476000000000001</v>
      </c>
      <c r="K473" s="21">
        <v>-1.4999999999999999E-2</v>
      </c>
      <c r="L473" s="21">
        <v>1.7899999999999999E-2</v>
      </c>
      <c r="M473" s="21">
        <v>6.0400000000000002E-2</v>
      </c>
      <c r="N473" s="21">
        <v>-7.1000000000000004E-3</v>
      </c>
      <c r="O473" s="21">
        <v>3.7699999999999997E-2</v>
      </c>
      <c r="P473" s="21">
        <v>5.3600000000000002E-2</v>
      </c>
      <c r="Q473" s="21">
        <v>2.69E-2</v>
      </c>
      <c r="R473" s="21">
        <v>1.37E-2</v>
      </c>
      <c r="S473" s="21">
        <v>6.2600000000000003E-2</v>
      </c>
      <c r="T473" s="21">
        <v>4.1599999999999998E-2</v>
      </c>
      <c r="U473" s="10">
        <v>0.85</v>
      </c>
      <c r="V473" s="10">
        <v>2.2599999999999998</v>
      </c>
      <c r="W473" s="7">
        <v>0.5</v>
      </c>
      <c r="X473" s="20">
        <v>0.57479999999999998</v>
      </c>
      <c r="Y473" s="75">
        <v>2020</v>
      </c>
      <c r="Z473" s="7">
        <v>1.25</v>
      </c>
      <c r="AA473" s="7">
        <v>0</v>
      </c>
      <c r="AB473" s="51">
        <v>-252</v>
      </c>
      <c r="AC473" s="51">
        <v>-14</v>
      </c>
      <c r="AD473" s="51"/>
      <c r="AE473" s="51"/>
      <c r="AF473" s="51">
        <v>-1</v>
      </c>
      <c r="AG473" s="51"/>
      <c r="AH473" s="20">
        <v>2.0000000000000001E-4</v>
      </c>
      <c r="AI473" s="7" t="s">
        <v>8481</v>
      </c>
      <c r="AJ473" s="67" t="s">
        <v>8494</v>
      </c>
      <c r="AK473" s="44">
        <v>0.55078125</v>
      </c>
      <c r="AL473" s="44">
        <v>-0.68032786885245866</v>
      </c>
      <c r="AM473" s="44">
        <v>0.93333333333333712</v>
      </c>
      <c r="AN473" s="25">
        <v>0.58581235697940504</v>
      </c>
      <c r="AO473" s="25">
        <v>0.27917620137299776</v>
      </c>
      <c r="AP473" s="215">
        <v>21.85</v>
      </c>
      <c r="AQ473" s="215" t="s">
        <v>8552</v>
      </c>
      <c r="AR473" s="44">
        <v>3.30969267139479E-2</v>
      </c>
      <c r="AS473" s="171" t="s">
        <v>7044</v>
      </c>
      <c r="AT473" s="171" t="s">
        <v>7293</v>
      </c>
      <c r="AU473" s="171" t="s">
        <v>6992</v>
      </c>
      <c r="AV473" s="7" t="s">
        <v>8470</v>
      </c>
      <c r="AW473" s="14" t="s">
        <v>7512</v>
      </c>
      <c r="AX473" s="49" t="s">
        <v>6009</v>
      </c>
      <c r="AY473" s="38" t="s">
        <v>5971</v>
      </c>
      <c r="AZ473" s="14" t="s">
        <v>6764</v>
      </c>
      <c r="BA473" s="49" t="s">
        <v>5967</v>
      </c>
      <c r="BB473" s="38" t="s">
        <v>5971</v>
      </c>
      <c r="BC473" s="7">
        <v>0.4</v>
      </c>
      <c r="BD473" s="14" t="s">
        <v>6036</v>
      </c>
      <c r="BE473" s="49" t="s">
        <v>5967</v>
      </c>
      <c r="BF473" s="38" t="s">
        <v>5961</v>
      </c>
      <c r="BG473" s="7">
        <v>0.2</v>
      </c>
      <c r="BH473" s="45">
        <v>354.73287072116261</v>
      </c>
      <c r="BI473" s="215" t="s">
        <v>8471</v>
      </c>
      <c r="BJ473" s="215" t="s">
        <v>8554</v>
      </c>
      <c r="BK473" s="7">
        <v>1.1000000000000001</v>
      </c>
      <c r="BL473" s="25">
        <v>3.3096926713948129E-2</v>
      </c>
      <c r="BM473" s="20">
        <v>0.65062500000000001</v>
      </c>
      <c r="BN473" s="20">
        <v>0.63000000000000012</v>
      </c>
      <c r="BO473" s="20">
        <v>0.66749999999999987</v>
      </c>
      <c r="BP473" s="46">
        <v>9.6681415929203549</v>
      </c>
      <c r="BQ473" s="215" t="s">
        <v>8558</v>
      </c>
      <c r="BR473" s="79">
        <v>0.2356979405034324</v>
      </c>
      <c r="BS473" s="9">
        <v>1.6934229949304713E-2</v>
      </c>
      <c r="BT473" s="9">
        <v>5.1059539679147115E-2</v>
      </c>
      <c r="BU473" s="47" t="s">
        <v>5993</v>
      </c>
      <c r="BV473" s="47" t="s">
        <v>5993</v>
      </c>
      <c r="BW473" s="14" t="s">
        <v>5474</v>
      </c>
      <c r="BX473" s="83">
        <v>0.54462242562929053</v>
      </c>
      <c r="BY473" s="82">
        <v>2.25</v>
      </c>
      <c r="BZ473" s="46">
        <v>9.7111111111111121</v>
      </c>
      <c r="CA473" s="48" t="s">
        <v>5474</v>
      </c>
      <c r="CB473" s="45">
        <v>-5506.2000000000007</v>
      </c>
      <c r="CC473" s="45">
        <v>-305.90000000000003</v>
      </c>
      <c r="CD473" s="45">
        <v>0</v>
      </c>
      <c r="CE473" s="45">
        <v>0</v>
      </c>
      <c r="CF473" s="14" t="s">
        <v>8995</v>
      </c>
      <c r="CG473" s="7" t="s">
        <v>8477</v>
      </c>
      <c r="CH473" s="215" t="s">
        <v>8478</v>
      </c>
      <c r="CI473" s="215" t="s">
        <v>8479</v>
      </c>
      <c r="CJ473" s="215" t="s">
        <v>8479</v>
      </c>
      <c r="CK473" s="43" t="s">
        <v>5474</v>
      </c>
      <c r="CL473" s="43" t="s">
        <v>5474</v>
      </c>
      <c r="CM473" s="43" t="s">
        <v>5474</v>
      </c>
      <c r="CN473" s="145">
        <v>-305.90000000000003</v>
      </c>
      <c r="CO473" s="145">
        <v>-5506.2000000000007</v>
      </c>
      <c r="CP473" s="148">
        <v>7750.9132252574036</v>
      </c>
      <c r="CQ473" s="189" t="s">
        <v>5474</v>
      </c>
      <c r="CR473" s="189" t="s">
        <v>5474</v>
      </c>
      <c r="CS473" s="99" t="s">
        <v>5474</v>
      </c>
      <c r="CT473" s="167" t="s">
        <v>5474</v>
      </c>
      <c r="CU473" s="43" t="s">
        <v>5474</v>
      </c>
      <c r="CV473" s="43" t="s">
        <v>5474</v>
      </c>
      <c r="CW473" s="43" t="s">
        <v>5474</v>
      </c>
      <c r="CX473" s="43" t="s">
        <v>5474</v>
      </c>
      <c r="CY473" s="43" t="s">
        <v>5474</v>
      </c>
      <c r="CZ473" s="43" t="s">
        <v>5474</v>
      </c>
      <c r="DA473" s="42" t="s">
        <v>5474</v>
      </c>
      <c r="DB473" s="42" t="s">
        <v>5474</v>
      </c>
      <c r="DC473" s="42" t="s">
        <v>5474</v>
      </c>
      <c r="DD473" s="42" t="s">
        <v>5474</v>
      </c>
      <c r="DE473" s="42" t="s">
        <v>5474</v>
      </c>
      <c r="DF473" s="42" t="s">
        <v>5474</v>
      </c>
      <c r="DG473" s="42" t="s">
        <v>5474</v>
      </c>
      <c r="DH473" s="42" t="s">
        <v>5474</v>
      </c>
    </row>
    <row r="474" spans="1:112">
      <c r="A474" s="22">
        <v>2485</v>
      </c>
      <c r="B474" s="7" t="s">
        <v>441</v>
      </c>
      <c r="C474" s="21">
        <v>2.5000000000000001E-2</v>
      </c>
      <c r="D474" s="21">
        <v>-0.16400000000000001</v>
      </c>
      <c r="E474" s="21">
        <v>0.15959999999999999</v>
      </c>
      <c r="F474" s="21">
        <v>-0.25490000000000002</v>
      </c>
      <c r="G474" s="21">
        <v>-0.1512</v>
      </c>
      <c r="H474" s="21">
        <v>-0.86960000000000004</v>
      </c>
      <c r="I474" s="21">
        <v>0</v>
      </c>
      <c r="J474" s="21">
        <v>-23</v>
      </c>
      <c r="K474" s="21">
        <v>-2.01E-2</v>
      </c>
      <c r="L474" s="21">
        <v>-5.9299999999999999E-2</v>
      </c>
      <c r="M474" s="21">
        <v>-3.4599999999999999E-2</v>
      </c>
      <c r="N474" s="21">
        <v>-1.1599999999999999E-2</v>
      </c>
      <c r="O474" s="21">
        <v>-9.74E-2</v>
      </c>
      <c r="P474" s="21">
        <v>-3.44E-2</v>
      </c>
      <c r="Q474" s="21">
        <v>-9.2999999999999992E-3</v>
      </c>
      <c r="R474" s="21">
        <v>-6.8999999999999999E-3</v>
      </c>
      <c r="S474" s="21">
        <v>1.41E-2</v>
      </c>
      <c r="T474" s="21">
        <v>1.0800000000000001E-2</v>
      </c>
      <c r="U474" s="10">
        <v>-0.66</v>
      </c>
      <c r="V474" s="10">
        <v>-1.1599999999999999</v>
      </c>
      <c r="W474" s="7">
        <v>0.46</v>
      </c>
      <c r="X474" s="20">
        <v>0.79200000000000004</v>
      </c>
      <c r="Y474" s="75"/>
      <c r="Z474" s="7"/>
      <c r="AA474" s="7"/>
      <c r="AB474" s="51">
        <v>413</v>
      </c>
      <c r="AC474" s="51">
        <v>39</v>
      </c>
      <c r="AD474" s="51">
        <v>3</v>
      </c>
      <c r="AE474" s="51"/>
      <c r="AF474" s="51">
        <v>-55</v>
      </c>
      <c r="AG474" s="51">
        <v>1</v>
      </c>
      <c r="AH474" s="20">
        <v>1.09E-2</v>
      </c>
      <c r="AI474" s="7" t="s">
        <v>8467</v>
      </c>
      <c r="AJ474" s="67" t="s">
        <v>8494</v>
      </c>
      <c r="AK474" s="44">
        <v>-0.82914572864321612</v>
      </c>
      <c r="AL474" s="44">
        <v>-0.6805555555555558</v>
      </c>
      <c r="AM474" s="44">
        <v>1</v>
      </c>
      <c r="AN474" s="25">
        <v>0.53066666666666662</v>
      </c>
      <c r="AO474" s="25">
        <v>0.19199999999999989</v>
      </c>
      <c r="AP474" s="215">
        <v>18.75</v>
      </c>
      <c r="AQ474" s="215" t="s">
        <v>8552</v>
      </c>
      <c r="AR474" s="44">
        <v>2.7397260273972601E-2</v>
      </c>
      <c r="AS474" s="171" t="s">
        <v>7044</v>
      </c>
      <c r="AT474" s="171" t="s">
        <v>7101</v>
      </c>
      <c r="AU474" s="171" t="s">
        <v>6920</v>
      </c>
      <c r="AV474" s="7" t="s">
        <v>8470</v>
      </c>
      <c r="AW474" s="14" t="s">
        <v>6154</v>
      </c>
      <c r="AX474" s="49" t="s">
        <v>6009</v>
      </c>
      <c r="AY474" s="38" t="s">
        <v>5971</v>
      </c>
      <c r="AZ474" s="14" t="s">
        <v>6610</v>
      </c>
      <c r="BA474" s="49" t="s">
        <v>5967</v>
      </c>
      <c r="BB474" s="38" t="s">
        <v>6007</v>
      </c>
      <c r="BC474" s="7">
        <v>0.3</v>
      </c>
      <c r="BD474" s="14" t="s">
        <v>6118</v>
      </c>
      <c r="BE474" s="49" t="s">
        <v>5967</v>
      </c>
      <c r="BF474" s="38" t="s">
        <v>5971</v>
      </c>
      <c r="BG474" s="7">
        <v>0.2</v>
      </c>
      <c r="BH474" s="45">
        <v>1262.5261440065997</v>
      </c>
      <c r="BI474" s="215" t="s">
        <v>8489</v>
      </c>
      <c r="BJ474" s="215" t="s">
        <v>8543</v>
      </c>
      <c r="BK474" s="7">
        <v>2.7</v>
      </c>
      <c r="BL474" s="25">
        <v>3.0219780219780262E-2</v>
      </c>
      <c r="BM474" s="20">
        <v>0.49737500000000001</v>
      </c>
      <c r="BN474" s="20">
        <v>0.51249999999999996</v>
      </c>
      <c r="BO474" s="20">
        <v>0.48499999999999999</v>
      </c>
      <c r="BP474" s="46" t="s">
        <v>8473</v>
      </c>
      <c r="BQ474" s="215" t="s">
        <v>8473</v>
      </c>
      <c r="BR474" s="79" t="s">
        <v>8473</v>
      </c>
      <c r="BS474" s="9">
        <v>1.8574671505029006E-2</v>
      </c>
      <c r="BT474" s="9">
        <v>0</v>
      </c>
      <c r="BU474" s="47" t="s">
        <v>5993</v>
      </c>
      <c r="BV474" s="47" t="s">
        <v>5993</v>
      </c>
      <c r="BW474" s="14" t="s">
        <v>5474</v>
      </c>
      <c r="BX474" s="83" t="s">
        <v>8473</v>
      </c>
      <c r="BY474" s="82" t="s">
        <v>8473</v>
      </c>
      <c r="BZ474" s="46" t="s">
        <v>8473</v>
      </c>
      <c r="CA474" s="48" t="s">
        <v>8475</v>
      </c>
      <c r="CB474" s="45">
        <v>7743.75</v>
      </c>
      <c r="CC474" s="45">
        <v>731.25</v>
      </c>
      <c r="CD474" s="45">
        <v>56.25</v>
      </c>
      <c r="CE474" s="45">
        <v>0</v>
      </c>
      <c r="CF474" s="14" t="s">
        <v>8996</v>
      </c>
      <c r="CG474" s="7" t="s">
        <v>8477</v>
      </c>
      <c r="CH474" s="215" t="s">
        <v>8478</v>
      </c>
      <c r="CI474" s="215" t="s">
        <v>8546</v>
      </c>
      <c r="CJ474" s="215" t="s">
        <v>8479</v>
      </c>
      <c r="CK474" s="43" t="s">
        <v>5474</v>
      </c>
      <c r="CL474" s="43" t="s">
        <v>5474</v>
      </c>
      <c r="CM474" s="43" t="s">
        <v>6944</v>
      </c>
      <c r="CN474" s="145">
        <v>731.25</v>
      </c>
      <c r="CO474" s="145">
        <v>7800</v>
      </c>
      <c r="CP474" s="148">
        <v>23672.365200123742</v>
      </c>
      <c r="CQ474" s="189" t="s">
        <v>5474</v>
      </c>
      <c r="CR474" s="189" t="s">
        <v>5474</v>
      </c>
      <c r="CS474" s="99" t="s">
        <v>5474</v>
      </c>
      <c r="CT474" s="167" t="s">
        <v>5474</v>
      </c>
      <c r="CU474" s="43" t="s">
        <v>5474</v>
      </c>
      <c r="CV474" s="43" t="s">
        <v>5474</v>
      </c>
      <c r="CW474" s="43" t="s">
        <v>5474</v>
      </c>
      <c r="CX474" s="43" t="s">
        <v>5474</v>
      </c>
      <c r="CY474" s="43" t="s">
        <v>5474</v>
      </c>
      <c r="CZ474" s="43" t="s">
        <v>5474</v>
      </c>
      <c r="DA474" s="42" t="s">
        <v>5474</v>
      </c>
      <c r="DB474" s="42" t="s">
        <v>5474</v>
      </c>
      <c r="DC474" s="42" t="s">
        <v>5474</v>
      </c>
      <c r="DD474" s="42" t="s">
        <v>5474</v>
      </c>
      <c r="DE474" s="42" t="s">
        <v>5474</v>
      </c>
      <c r="DF474" s="42" t="s">
        <v>5474</v>
      </c>
      <c r="DG474" s="42" t="s">
        <v>5474</v>
      </c>
      <c r="DH474" s="42" t="s">
        <v>5474</v>
      </c>
    </row>
    <row r="475" spans="1:112">
      <c r="A475" s="22">
        <v>1512</v>
      </c>
      <c r="B475" s="7" t="s">
        <v>131</v>
      </c>
      <c r="C475" s="21">
        <v>-0.36059999999999998</v>
      </c>
      <c r="D475" s="21">
        <v>-0.55640000000000001</v>
      </c>
      <c r="E475" s="21">
        <v>-0.2787</v>
      </c>
      <c r="F475" s="21">
        <v>-0.3745</v>
      </c>
      <c r="G475" s="21">
        <v>-0.1739</v>
      </c>
      <c r="H475" s="21">
        <v>0.5625</v>
      </c>
      <c r="I475" s="21">
        <v>0.65</v>
      </c>
      <c r="J475" s="21">
        <v>0.32350000000000001</v>
      </c>
      <c r="K475" s="21">
        <v>-2.53E-2</v>
      </c>
      <c r="L475" s="21">
        <v>2.69E-2</v>
      </c>
      <c r="M475" s="21">
        <v>4.02E-2</v>
      </c>
      <c r="N475" s="21">
        <v>0.1082</v>
      </c>
      <c r="O475" s="21">
        <v>0.1618</v>
      </c>
      <c r="P475" s="21">
        <v>5.6599999999999998E-2</v>
      </c>
      <c r="Q475" s="21">
        <v>0.14630000000000001</v>
      </c>
      <c r="R475" s="21">
        <v>3.1600000000000003E-2</v>
      </c>
      <c r="S475" s="21">
        <v>-0.49469999999999997</v>
      </c>
      <c r="T475" s="21">
        <v>-7.2099999999999997E-2</v>
      </c>
      <c r="U475" s="10">
        <v>-0.23</v>
      </c>
      <c r="V475" s="10">
        <v>-0.43</v>
      </c>
      <c r="W475" s="7">
        <v>0</v>
      </c>
      <c r="X475" s="20">
        <v>0</v>
      </c>
      <c r="Y475" s="75"/>
      <c r="Z475" s="7"/>
      <c r="AA475" s="7"/>
      <c r="AB475" s="51"/>
      <c r="AC475" s="51"/>
      <c r="AD475" s="51"/>
      <c r="AE475" s="51"/>
      <c r="AF475" s="51"/>
      <c r="AG475" s="51"/>
      <c r="AH475" s="20">
        <v>0</v>
      </c>
      <c r="AI475" s="7" t="s">
        <v>8487</v>
      </c>
      <c r="AJ475" s="67" t="s">
        <v>8494</v>
      </c>
      <c r="AK475" s="44">
        <v>0.77717391304347827</v>
      </c>
      <c r="AL475" s="44">
        <v>-0.74999999999999967</v>
      </c>
      <c r="AM475" s="44">
        <v>1</v>
      </c>
      <c r="AN475" s="25">
        <v>1.2867132867132867</v>
      </c>
      <c r="AO475" s="25">
        <v>0.13986013986013998</v>
      </c>
      <c r="AP475" s="215">
        <v>4.29</v>
      </c>
      <c r="AQ475" s="215" t="s">
        <v>8552</v>
      </c>
      <c r="AR475" s="44">
        <v>1.9002375296912101E-2</v>
      </c>
      <c r="AS475" s="171" t="s">
        <v>7044</v>
      </c>
      <c r="AT475" s="171" t="s">
        <v>7093</v>
      </c>
      <c r="AU475" s="171" t="s">
        <v>7032</v>
      </c>
      <c r="AV475" s="7" t="s">
        <v>8470</v>
      </c>
      <c r="AW475" s="14" t="s">
        <v>6981</v>
      </c>
      <c r="AX475" s="49" t="s">
        <v>6009</v>
      </c>
      <c r="AY475" s="38" t="s">
        <v>5971</v>
      </c>
      <c r="AZ475" s="14" t="s">
        <v>6530</v>
      </c>
      <c r="BA475" s="49" t="s">
        <v>5967</v>
      </c>
      <c r="BB475" s="38" t="s">
        <v>6007</v>
      </c>
      <c r="BC475" s="7">
        <v>0.3</v>
      </c>
      <c r="BD475" s="14" t="s">
        <v>6094</v>
      </c>
      <c r="BE475" s="49" t="s">
        <v>5967</v>
      </c>
      <c r="BF475" s="38" t="s">
        <v>5971</v>
      </c>
      <c r="BG475" s="7">
        <v>0.7</v>
      </c>
      <c r="BH475" s="45">
        <v>138.76582427690141</v>
      </c>
      <c r="BI475" s="215" t="s">
        <v>8495</v>
      </c>
      <c r="BJ475" s="215" t="s">
        <v>8554</v>
      </c>
      <c r="BK475" s="7">
        <v>4.7</v>
      </c>
      <c r="BL475" s="25">
        <v>1.9002375296912132E-2</v>
      </c>
      <c r="BM475" s="20">
        <v>0.49506250000000002</v>
      </c>
      <c r="BN475" s="20">
        <v>0.26750000000000002</v>
      </c>
      <c r="BO475" s="20">
        <v>0.68124999999999991</v>
      </c>
      <c r="BP475" s="46" t="s">
        <v>8473</v>
      </c>
      <c r="BQ475" s="215" t="s">
        <v>8473</v>
      </c>
      <c r="BR475" s="79" t="s">
        <v>8473</v>
      </c>
      <c r="BS475" s="9">
        <v>0</v>
      </c>
      <c r="BT475" s="9">
        <v>0</v>
      </c>
      <c r="BU475" s="47" t="s">
        <v>5993</v>
      </c>
      <c r="BV475" s="47" t="s">
        <v>5993</v>
      </c>
      <c r="BW475" s="14" t="s">
        <v>5474</v>
      </c>
      <c r="BX475" s="83" t="s">
        <v>8473</v>
      </c>
      <c r="BY475" s="82" t="s">
        <v>8473</v>
      </c>
      <c r="BZ475" s="46" t="s">
        <v>8473</v>
      </c>
      <c r="CA475" s="48" t="s">
        <v>5474</v>
      </c>
      <c r="CB475" s="45">
        <v>0</v>
      </c>
      <c r="CC475" s="45">
        <v>0</v>
      </c>
      <c r="CD475" s="45">
        <v>0</v>
      </c>
      <c r="CE475" s="45">
        <v>0</v>
      </c>
      <c r="CF475" s="14" t="s">
        <v>8997</v>
      </c>
      <c r="CG475" s="7" t="s">
        <v>8477</v>
      </c>
      <c r="CH475" s="215" t="s">
        <v>8478</v>
      </c>
      <c r="CI475" s="215" t="s">
        <v>8479</v>
      </c>
      <c r="CJ475" s="215" t="s">
        <v>8479</v>
      </c>
      <c r="CK475" s="43" t="s">
        <v>6894</v>
      </c>
      <c r="CL475" s="43" t="s">
        <v>5474</v>
      </c>
      <c r="CM475" s="43" t="s">
        <v>6898</v>
      </c>
      <c r="CN475" s="145">
        <v>0</v>
      </c>
      <c r="CO475" s="145">
        <v>0</v>
      </c>
      <c r="CP475" s="148">
        <v>595.30538614790703</v>
      </c>
      <c r="CQ475" s="189" t="s">
        <v>5474</v>
      </c>
      <c r="CR475" s="189" t="s">
        <v>5474</v>
      </c>
      <c r="CS475" s="99" t="s">
        <v>5474</v>
      </c>
      <c r="CT475" s="167" t="s">
        <v>5474</v>
      </c>
      <c r="CU475" s="43" t="s">
        <v>5474</v>
      </c>
      <c r="CV475" s="43" t="s">
        <v>5474</v>
      </c>
      <c r="CW475" s="43" t="s">
        <v>5474</v>
      </c>
      <c r="CX475" s="43" t="s">
        <v>5474</v>
      </c>
      <c r="CY475" s="43" t="s">
        <v>5474</v>
      </c>
      <c r="CZ475" s="43" t="s">
        <v>5474</v>
      </c>
      <c r="DA475" s="42" t="s">
        <v>5474</v>
      </c>
      <c r="DB475" s="42" t="s">
        <v>5474</v>
      </c>
      <c r="DC475" s="42" t="s">
        <v>5474</v>
      </c>
      <c r="DD475" s="42" t="s">
        <v>5474</v>
      </c>
      <c r="DE475" s="42" t="s">
        <v>5474</v>
      </c>
      <c r="DF475" s="42" t="s">
        <v>5474</v>
      </c>
      <c r="DG475" s="42" t="s">
        <v>5474</v>
      </c>
      <c r="DH475" s="42" t="s">
        <v>5474</v>
      </c>
    </row>
    <row r="476" spans="1:112">
      <c r="A476" s="22">
        <v>1587</v>
      </c>
      <c r="B476" s="7" t="s">
        <v>1943</v>
      </c>
      <c r="C476" s="21">
        <v>3.2099999999999997E-2</v>
      </c>
      <c r="D476" s="21">
        <v>0.39510000000000001</v>
      </c>
      <c r="E476" s="21">
        <v>3.5299999999999998E-2</v>
      </c>
      <c r="F476" s="21">
        <v>0.26650000000000001</v>
      </c>
      <c r="G476" s="21">
        <v>0.56040000000000001</v>
      </c>
      <c r="H476" s="21">
        <v>0.45950000000000002</v>
      </c>
      <c r="I476" s="21">
        <v>-0.63009999999999999</v>
      </c>
      <c r="J476" s="21">
        <v>-0.41289999999999999</v>
      </c>
      <c r="K476" s="21">
        <v>4.8999999999999998E-3</v>
      </c>
      <c r="L476" s="21">
        <v>-1.5599999999999999E-2</v>
      </c>
      <c r="M476" s="21">
        <v>3.2000000000000001E-2</v>
      </c>
      <c r="N476" s="21">
        <v>1.4800000000000001E-2</v>
      </c>
      <c r="O476" s="21">
        <v>4.4499999999999998E-2</v>
      </c>
      <c r="P476" s="21">
        <v>7.6999999999999999E-2</v>
      </c>
      <c r="Q476" s="21">
        <v>5.8999999999999999E-3</v>
      </c>
      <c r="R476" s="21">
        <v>1.8E-3</v>
      </c>
      <c r="S476" s="21">
        <v>1.7000000000000001E-2</v>
      </c>
      <c r="T476" s="21">
        <v>1.43E-2</v>
      </c>
      <c r="U476" s="10">
        <v>0.91</v>
      </c>
      <c r="V476" s="10">
        <v>1.99</v>
      </c>
      <c r="W476" s="7">
        <v>1.0590999999999999</v>
      </c>
      <c r="X476" s="20">
        <v>0.82169999999999999</v>
      </c>
      <c r="Y476" s="75">
        <v>2020</v>
      </c>
      <c r="Z476" s="7">
        <v>1.5</v>
      </c>
      <c r="AA476" s="7">
        <v>0.5</v>
      </c>
      <c r="AB476" s="51">
        <v>-94</v>
      </c>
      <c r="AC476" s="51">
        <v>-18</v>
      </c>
      <c r="AD476" s="51"/>
      <c r="AE476" s="51"/>
      <c r="AF476" s="51">
        <v>-1</v>
      </c>
      <c r="AG476" s="51"/>
      <c r="AH476" s="20">
        <v>0</v>
      </c>
      <c r="AI476" s="7" t="s">
        <v>8481</v>
      </c>
      <c r="AJ476" s="67" t="s">
        <v>8494</v>
      </c>
      <c r="AK476" s="44">
        <v>-0.56981132075471708</v>
      </c>
      <c r="AL476" s="44">
        <v>0.50793650793650746</v>
      </c>
      <c r="AM476" s="44">
        <v>0.83333333333333137</v>
      </c>
      <c r="AN476" s="25">
        <v>0.4740608228980322</v>
      </c>
      <c r="AO476" s="25">
        <v>0.1127012522361359</v>
      </c>
      <c r="AP476" s="215">
        <v>27.95</v>
      </c>
      <c r="AQ476" s="215" t="s">
        <v>8552</v>
      </c>
      <c r="AR476" s="44">
        <v>1.4519056261343E-2</v>
      </c>
      <c r="AS476" s="171" t="s">
        <v>7044</v>
      </c>
      <c r="AT476" s="171" t="s">
        <v>6940</v>
      </c>
      <c r="AU476" s="171" t="s">
        <v>7232</v>
      </c>
      <c r="AV476" s="7" t="s">
        <v>8470</v>
      </c>
      <c r="AW476" s="14" t="s">
        <v>7157</v>
      </c>
      <c r="AX476" s="49" t="s">
        <v>6009</v>
      </c>
      <c r="AY476" s="38" t="s">
        <v>5961</v>
      </c>
      <c r="AZ476" s="14" t="s">
        <v>6545</v>
      </c>
      <c r="BA476" s="49" t="s">
        <v>5967</v>
      </c>
      <c r="BB476" s="38" t="s">
        <v>5971</v>
      </c>
      <c r="BC476" s="7">
        <v>0.3</v>
      </c>
      <c r="BD476" s="14" t="s">
        <v>6056</v>
      </c>
      <c r="BE476" s="49" t="s">
        <v>5967</v>
      </c>
      <c r="BF476" s="38" t="s">
        <v>5961</v>
      </c>
      <c r="BG476" s="7">
        <v>0.5</v>
      </c>
      <c r="BH476" s="45">
        <v>179.96192835910651</v>
      </c>
      <c r="BI476" s="215" t="s">
        <v>8495</v>
      </c>
      <c r="BJ476" s="215" t="s">
        <v>8554</v>
      </c>
      <c r="BK476" s="7">
        <v>4.4000000000000004</v>
      </c>
      <c r="BL476" s="25">
        <v>1.8214936247723135E-2</v>
      </c>
      <c r="BM476" s="20">
        <v>0.6131875</v>
      </c>
      <c r="BN476" s="20">
        <v>0.69500000000000006</v>
      </c>
      <c r="BO476" s="20">
        <v>0.5462499999999999</v>
      </c>
      <c r="BP476" s="46">
        <v>14.045226130653266</v>
      </c>
      <c r="BQ476" s="215" t="s">
        <v>8558</v>
      </c>
      <c r="BR476" s="79">
        <v>8.2860465116279106E-2</v>
      </c>
      <c r="BS476" s="9">
        <v>3.1856306083472674E-2</v>
      </c>
      <c r="BT476" s="9">
        <v>9.7248360063218797E-2</v>
      </c>
      <c r="BU476" s="47" t="s">
        <v>5993</v>
      </c>
      <c r="BV476" s="47" t="s">
        <v>5993</v>
      </c>
      <c r="BW476" s="14" t="s">
        <v>5474</v>
      </c>
      <c r="BX476" s="83">
        <v>0.29943255813953484</v>
      </c>
      <c r="BY476" s="82">
        <v>2.21</v>
      </c>
      <c r="BZ476" s="46">
        <v>12.647058823529411</v>
      </c>
      <c r="CA476" s="48" t="s">
        <v>5474</v>
      </c>
      <c r="CB476" s="45">
        <v>-2627.2999999999997</v>
      </c>
      <c r="CC476" s="45">
        <v>-503.09999999999997</v>
      </c>
      <c r="CD476" s="45">
        <v>0</v>
      </c>
      <c r="CE476" s="45">
        <v>0</v>
      </c>
      <c r="CF476" s="14" t="s">
        <v>1944</v>
      </c>
      <c r="CG476" s="7" t="s">
        <v>8477</v>
      </c>
      <c r="CH476" s="215" t="s">
        <v>8478</v>
      </c>
      <c r="CI476" s="215" t="s">
        <v>8498</v>
      </c>
      <c r="CJ476" s="215" t="s">
        <v>8479</v>
      </c>
      <c r="CK476" s="43" t="s">
        <v>6887</v>
      </c>
      <c r="CL476" s="43" t="s">
        <v>5474</v>
      </c>
      <c r="CM476" s="43" t="s">
        <v>5474</v>
      </c>
      <c r="CN476" s="145">
        <v>-503.09999999999997</v>
      </c>
      <c r="CO476" s="145">
        <v>-2627.2999999999997</v>
      </c>
      <c r="CP476" s="148">
        <v>5029.9358976370268</v>
      </c>
      <c r="CQ476" s="189" t="s">
        <v>5474</v>
      </c>
      <c r="CR476" s="189" t="s">
        <v>5474</v>
      </c>
      <c r="CS476" s="99" t="s">
        <v>5474</v>
      </c>
      <c r="CT476" s="167" t="s">
        <v>5474</v>
      </c>
      <c r="CU476" s="43" t="s">
        <v>5474</v>
      </c>
      <c r="CV476" s="43" t="s">
        <v>5474</v>
      </c>
      <c r="CW476" s="43" t="s">
        <v>5474</v>
      </c>
      <c r="CX476" s="43" t="s">
        <v>5474</v>
      </c>
      <c r="CY476" s="43" t="s">
        <v>5474</v>
      </c>
      <c r="CZ476" s="43" t="s">
        <v>5474</v>
      </c>
      <c r="DA476" s="42" t="s">
        <v>5474</v>
      </c>
      <c r="DB476" s="42" t="s">
        <v>5474</v>
      </c>
      <c r="DC476" s="42" t="s">
        <v>5474</v>
      </c>
      <c r="DD476" s="42" t="s">
        <v>5474</v>
      </c>
      <c r="DE476" s="42" t="s">
        <v>5474</v>
      </c>
      <c r="DF476" s="42" t="s">
        <v>5474</v>
      </c>
      <c r="DG476" s="42" t="s">
        <v>5474</v>
      </c>
      <c r="DH476" s="42" t="s">
        <v>5474</v>
      </c>
    </row>
    <row r="477" spans="1:112">
      <c r="A477" s="22">
        <v>3444</v>
      </c>
      <c r="B477" s="7" t="s">
        <v>757</v>
      </c>
      <c r="C477" s="21">
        <v>-0.16270000000000001</v>
      </c>
      <c r="D477" s="21">
        <v>0.25319999999999998</v>
      </c>
      <c r="E477" s="21">
        <v>-0.1192</v>
      </c>
      <c r="F477" s="21">
        <v>0.1757</v>
      </c>
      <c r="G477" s="21">
        <v>0.37730000000000002</v>
      </c>
      <c r="H477" s="21">
        <v>8.8200000000000001E-2</v>
      </c>
      <c r="I477" s="21">
        <v>2.7799999999999998E-2</v>
      </c>
      <c r="J477" s="21">
        <v>-5.33E-2</v>
      </c>
      <c r="K477" s="21">
        <v>-6.7999999999999996E-3</v>
      </c>
      <c r="L477" s="21">
        <v>-7.8600000000000003E-2</v>
      </c>
      <c r="M477" s="21">
        <v>-7.0900000000000005E-2</v>
      </c>
      <c r="N477" s="21">
        <v>-6.1000000000000004E-3</v>
      </c>
      <c r="O477" s="21">
        <v>-3.95E-2</v>
      </c>
      <c r="P477" s="21">
        <v>-1.5299999999999999E-2</v>
      </c>
      <c r="Q477" s="21">
        <v>-5.5999999999999999E-3</v>
      </c>
      <c r="R477" s="21">
        <v>-5.4999999999999997E-3</v>
      </c>
      <c r="S477" s="21">
        <v>0.1124</v>
      </c>
      <c r="T477" s="21">
        <v>7.3599999999999999E-2</v>
      </c>
      <c r="U477" s="10">
        <v>1.42</v>
      </c>
      <c r="V477" s="10">
        <v>2.64</v>
      </c>
      <c r="W477" s="7">
        <v>1.32</v>
      </c>
      <c r="X477" s="20">
        <v>0.73329999999999995</v>
      </c>
      <c r="Y477" s="75">
        <v>2020</v>
      </c>
      <c r="Z477" s="7">
        <v>1.8</v>
      </c>
      <c r="AA477" s="7">
        <v>0</v>
      </c>
      <c r="AB477" s="51">
        <v>48</v>
      </c>
      <c r="AC477" s="51">
        <v>7</v>
      </c>
      <c r="AD477" s="51"/>
      <c r="AE477" s="51"/>
      <c r="AF477" s="51"/>
      <c r="AG477" s="51"/>
      <c r="AH477" s="20">
        <v>0</v>
      </c>
      <c r="AI477" s="7" t="s">
        <v>8467</v>
      </c>
      <c r="AJ477" s="67" t="s">
        <v>8494</v>
      </c>
      <c r="AK477" s="44">
        <v>-0.70312499999999989</v>
      </c>
      <c r="AL477" s="44">
        <v>0.5</v>
      </c>
      <c r="AM477" s="44">
        <v>-1</v>
      </c>
      <c r="AN477" s="25">
        <v>0.5161290322580645</v>
      </c>
      <c r="AO477" s="25">
        <v>9.4086021505376344E-2</v>
      </c>
      <c r="AP477" s="215">
        <v>37.200000000000003</v>
      </c>
      <c r="AQ477" s="215" t="s">
        <v>8552</v>
      </c>
      <c r="AR477" s="44">
        <v>5.4054054054053996E-3</v>
      </c>
      <c r="AS477" s="171" t="s">
        <v>7044</v>
      </c>
      <c r="AT477" s="171" t="s">
        <v>7093</v>
      </c>
      <c r="AU477" s="171" t="s">
        <v>7041</v>
      </c>
      <c r="AV477" s="7" t="s">
        <v>8470</v>
      </c>
      <c r="AW477" s="14" t="s">
        <v>6934</v>
      </c>
      <c r="AX477" s="49" t="s">
        <v>6009</v>
      </c>
      <c r="AY477" s="38" t="s">
        <v>5961</v>
      </c>
      <c r="AZ477" s="14" t="s">
        <v>6038</v>
      </c>
      <c r="BA477" s="49" t="s">
        <v>5967</v>
      </c>
      <c r="BB477" s="38" t="s">
        <v>5971</v>
      </c>
      <c r="BC477" s="7">
        <v>0.2</v>
      </c>
      <c r="BD477" s="14" t="s">
        <v>6119</v>
      </c>
      <c r="BE477" s="49" t="s">
        <v>5967</v>
      </c>
      <c r="BF477" s="38" t="s">
        <v>5971</v>
      </c>
      <c r="BG477" s="7">
        <v>0.2</v>
      </c>
      <c r="BH477" s="45">
        <v>71.974392634841394</v>
      </c>
      <c r="BI477" s="215" t="s">
        <v>8495</v>
      </c>
      <c r="BJ477" s="215" t="s">
        <v>8554</v>
      </c>
      <c r="BK477" s="7">
        <v>2.2999999999999998</v>
      </c>
      <c r="BL477" s="25">
        <v>0</v>
      </c>
      <c r="BM477" s="20">
        <v>0.59781249999999997</v>
      </c>
      <c r="BN477" s="20">
        <v>0.61499999999999999</v>
      </c>
      <c r="BO477" s="20">
        <v>0.58374999999999988</v>
      </c>
      <c r="BP477" s="46">
        <v>14.090909090909092</v>
      </c>
      <c r="BQ477" s="215" t="s">
        <v>8540</v>
      </c>
      <c r="BR477" s="79">
        <v>-0.10637275985663108</v>
      </c>
      <c r="BS477" s="9">
        <v>2.9461521069485519E-2</v>
      </c>
      <c r="BT477" s="9">
        <v>4.2289702017392017E-2</v>
      </c>
      <c r="BU477" s="47" t="s">
        <v>5993</v>
      </c>
      <c r="BV477" s="47">
        <v>44386</v>
      </c>
      <c r="BW477" s="14" t="s">
        <v>5474</v>
      </c>
      <c r="BX477" s="83">
        <v>7.235268817204274E-2</v>
      </c>
      <c r="BY477" s="82">
        <v>2.7199999999999998</v>
      </c>
      <c r="BZ477" s="46">
        <v>13.676470588235297</v>
      </c>
      <c r="CA477" s="48" t="s">
        <v>8475</v>
      </c>
      <c r="CB477" s="45">
        <v>1785.6000000000001</v>
      </c>
      <c r="CC477" s="45">
        <v>260.40000000000003</v>
      </c>
      <c r="CD477" s="45">
        <v>0</v>
      </c>
      <c r="CE477" s="45">
        <v>0</v>
      </c>
      <c r="CF477" s="14" t="s">
        <v>8998</v>
      </c>
      <c r="CG477" s="7" t="s">
        <v>8556</v>
      </c>
      <c r="CH477" s="215" t="s">
        <v>8478</v>
      </c>
      <c r="CI477" s="215" t="s">
        <v>8478</v>
      </c>
      <c r="CJ477" s="215" t="s">
        <v>8479</v>
      </c>
      <c r="CK477" s="43" t="s">
        <v>5474</v>
      </c>
      <c r="CL477" s="43" t="s">
        <v>5474</v>
      </c>
      <c r="CM477" s="43" t="s">
        <v>5474</v>
      </c>
      <c r="CN477" s="145">
        <v>260.40000000000003</v>
      </c>
      <c r="CO477" s="145">
        <v>1785.6000000000001</v>
      </c>
      <c r="CP477" s="148">
        <v>2677.4474060161001</v>
      </c>
      <c r="CQ477" s="189" t="s">
        <v>5474</v>
      </c>
      <c r="CR477" s="189" t="s">
        <v>5474</v>
      </c>
      <c r="CS477" s="99" t="s">
        <v>5474</v>
      </c>
      <c r="CT477" s="167" t="s">
        <v>5474</v>
      </c>
      <c r="CU477" s="43" t="s">
        <v>5474</v>
      </c>
      <c r="CV477" s="43" t="s">
        <v>5474</v>
      </c>
      <c r="CW477" s="43" t="s">
        <v>5474</v>
      </c>
      <c r="CX477" s="43" t="s">
        <v>5474</v>
      </c>
      <c r="CY477" s="43" t="s">
        <v>5474</v>
      </c>
      <c r="CZ477" s="43" t="s">
        <v>5474</v>
      </c>
      <c r="DA477" s="42" t="s">
        <v>5474</v>
      </c>
      <c r="DB477" s="42" t="s">
        <v>5474</v>
      </c>
      <c r="DC477" s="42" t="s">
        <v>5474</v>
      </c>
      <c r="DD477" s="42" t="s">
        <v>5474</v>
      </c>
      <c r="DE477" s="42" t="s">
        <v>5474</v>
      </c>
      <c r="DF477" s="42" t="s">
        <v>5474</v>
      </c>
      <c r="DG477" s="42" t="s">
        <v>5474</v>
      </c>
      <c r="DH477" s="42" t="s">
        <v>5474</v>
      </c>
    </row>
    <row r="478" spans="1:112">
      <c r="A478" s="22">
        <v>9908</v>
      </c>
      <c r="B478" s="7" t="s">
        <v>1587</v>
      </c>
      <c r="C478" s="21">
        <v>-9.7600000000000006E-2</v>
      </c>
      <c r="D478" s="21">
        <v>-0.1731</v>
      </c>
      <c r="E478" s="21">
        <v>-0.18659999999999999</v>
      </c>
      <c r="F478" s="21">
        <v>-0.18629999999999999</v>
      </c>
      <c r="G478" s="21">
        <v>-0.157</v>
      </c>
      <c r="H478" s="21">
        <v>-0.14630000000000001</v>
      </c>
      <c r="I478" s="21">
        <v>-0.35189999999999999</v>
      </c>
      <c r="J478" s="21">
        <v>0.16919999999999999</v>
      </c>
      <c r="K478" s="21">
        <v>2.53E-2</v>
      </c>
      <c r="L478" s="21">
        <v>2.1299999999999999E-2</v>
      </c>
      <c r="M478" s="21">
        <v>2.8299999999999999E-2</v>
      </c>
      <c r="N478" s="21">
        <v>2.2800000000000001E-2</v>
      </c>
      <c r="O478" s="21">
        <v>2.1100000000000001E-2</v>
      </c>
      <c r="P478" s="21">
        <v>1.3299999999999999E-2</v>
      </c>
      <c r="Q478" s="21">
        <v>8.0000000000000004E-4</v>
      </c>
      <c r="R478" s="21">
        <v>6.9999999999999999E-4</v>
      </c>
      <c r="S478" s="21">
        <v>6.8099999999999994E-2</v>
      </c>
      <c r="T478" s="21">
        <v>4.9000000000000002E-2</v>
      </c>
      <c r="U478" s="10">
        <v>0.76</v>
      </c>
      <c r="V478" s="10">
        <v>1.75</v>
      </c>
      <c r="W478" s="7">
        <v>1.08</v>
      </c>
      <c r="X478" s="20">
        <v>0.71630000000000005</v>
      </c>
      <c r="Y478" s="75">
        <v>2020</v>
      </c>
      <c r="Z478" s="7">
        <v>1.1000000000000001</v>
      </c>
      <c r="AA478" s="7">
        <v>0</v>
      </c>
      <c r="AB478" s="51">
        <v>-120</v>
      </c>
      <c r="AC478" s="51">
        <v>4</v>
      </c>
      <c r="AD478" s="51"/>
      <c r="AE478" s="51"/>
      <c r="AF478" s="51">
        <v>-4</v>
      </c>
      <c r="AG478" s="51"/>
      <c r="AH478" s="20">
        <v>0</v>
      </c>
      <c r="AI478" s="7" t="s">
        <v>8487</v>
      </c>
      <c r="AJ478" s="67" t="s">
        <v>8468</v>
      </c>
      <c r="AK478" s="44">
        <v>0.68478260869565166</v>
      </c>
      <c r="AL478" s="44">
        <v>0.93750000000000333</v>
      </c>
      <c r="AM478" s="44">
        <v>1</v>
      </c>
      <c r="AN478" s="25">
        <v>0.13629629629629633</v>
      </c>
      <c r="AO478" s="25">
        <v>2.3703703703703619E-2</v>
      </c>
      <c r="AP478" s="215">
        <v>33.75</v>
      </c>
      <c r="AQ478" s="215" t="s">
        <v>8552</v>
      </c>
      <c r="AR478" s="44">
        <v>4.4642857142857097E-3</v>
      </c>
      <c r="AS478" s="171" t="s">
        <v>7044</v>
      </c>
      <c r="AT478" s="171" t="s">
        <v>7982</v>
      </c>
      <c r="AU478" s="171" t="s">
        <v>7145</v>
      </c>
      <c r="AV478" s="7" t="s">
        <v>5474</v>
      </c>
      <c r="AW478" s="14" t="s">
        <v>8453</v>
      </c>
      <c r="AX478" s="49" t="s">
        <v>6009</v>
      </c>
      <c r="AY478" s="38" t="s">
        <v>5961</v>
      </c>
      <c r="AZ478" s="14" t="s">
        <v>6330</v>
      </c>
      <c r="BA478" s="49" t="s">
        <v>5981</v>
      </c>
      <c r="BB478" s="38" t="s">
        <v>5971</v>
      </c>
      <c r="BC478" s="7">
        <v>0.6</v>
      </c>
      <c r="BD478" s="14" t="s">
        <v>6484</v>
      </c>
      <c r="BE478" s="49" t="s">
        <v>5967</v>
      </c>
      <c r="BF478" s="38" t="s">
        <v>5961</v>
      </c>
      <c r="BG478" s="7">
        <v>0.7</v>
      </c>
      <c r="BH478" s="45">
        <v>127.16007505265779</v>
      </c>
      <c r="BI478" s="215" t="s">
        <v>8495</v>
      </c>
      <c r="BJ478" s="215" t="s">
        <v>8554</v>
      </c>
      <c r="BK478" s="7">
        <v>1.1000000000000001</v>
      </c>
      <c r="BL478" s="25">
        <v>5.9612518628912921E-3</v>
      </c>
      <c r="BM478" s="20">
        <v>0.53237500000000004</v>
      </c>
      <c r="BN478" s="20">
        <v>0.46500000000000002</v>
      </c>
      <c r="BO478" s="20">
        <v>0.58749999999999991</v>
      </c>
      <c r="BP478" s="46">
        <v>19.285714285714285</v>
      </c>
      <c r="BQ478" s="215" t="s">
        <v>8521</v>
      </c>
      <c r="BR478" s="79">
        <v>-0.41281086419753077</v>
      </c>
      <c r="BS478" s="9">
        <v>2.5997912213550745E-2</v>
      </c>
      <c r="BT478" s="9">
        <v>2.6587058301528632E-2</v>
      </c>
      <c r="BU478" s="47" t="s">
        <v>5993</v>
      </c>
      <c r="BV478" s="47" t="s">
        <v>5993</v>
      </c>
      <c r="BW478" s="14" t="s">
        <v>5474</v>
      </c>
      <c r="BX478" s="83">
        <v>-0.29537303703703693</v>
      </c>
      <c r="BY478" s="82">
        <v>1.6600000000000001</v>
      </c>
      <c r="BZ478" s="46">
        <v>20.331325301204817</v>
      </c>
      <c r="CA478" s="48" t="s">
        <v>8475</v>
      </c>
      <c r="CB478" s="45">
        <v>-4050</v>
      </c>
      <c r="CC478" s="45">
        <v>135</v>
      </c>
      <c r="CD478" s="45">
        <v>0</v>
      </c>
      <c r="CE478" s="45">
        <v>0</v>
      </c>
      <c r="CF478" s="14" t="s">
        <v>8999</v>
      </c>
      <c r="CG478" s="7" t="s">
        <v>8477</v>
      </c>
      <c r="CH478" s="215" t="s">
        <v>8498</v>
      </c>
      <c r="CI478" s="215" t="s">
        <v>8498</v>
      </c>
      <c r="CJ478" s="215" t="s">
        <v>8498</v>
      </c>
      <c r="CK478" s="43" t="s">
        <v>7139</v>
      </c>
      <c r="CL478" s="43" t="s">
        <v>5474</v>
      </c>
      <c r="CM478" s="43" t="s">
        <v>5474</v>
      </c>
      <c r="CN478" s="145">
        <v>135</v>
      </c>
      <c r="CO478" s="145">
        <v>-4050</v>
      </c>
      <c r="CP478" s="148">
        <v>4291.6525330272007</v>
      </c>
      <c r="CQ478" s="189" t="s">
        <v>5474</v>
      </c>
      <c r="CR478" s="189" t="s">
        <v>5474</v>
      </c>
      <c r="CS478" s="99" t="s">
        <v>5474</v>
      </c>
      <c r="CT478" s="167" t="s">
        <v>5474</v>
      </c>
      <c r="CU478" s="43" t="s">
        <v>5474</v>
      </c>
      <c r="CV478" s="43" t="s">
        <v>5474</v>
      </c>
      <c r="CW478" s="43" t="s">
        <v>5474</v>
      </c>
      <c r="CX478" s="43" t="s">
        <v>5474</v>
      </c>
      <c r="CY478" s="43" t="s">
        <v>5474</v>
      </c>
      <c r="CZ478" s="43" t="s">
        <v>5474</v>
      </c>
      <c r="DA478" s="42" t="s">
        <v>5474</v>
      </c>
      <c r="DB478" s="42" t="s">
        <v>5474</v>
      </c>
      <c r="DC478" s="42" t="s">
        <v>5474</v>
      </c>
      <c r="DD478" s="42" t="s">
        <v>5474</v>
      </c>
      <c r="DE478" s="42" t="s">
        <v>5474</v>
      </c>
      <c r="DF478" s="42" t="s">
        <v>5474</v>
      </c>
      <c r="DG478" s="42" t="s">
        <v>5474</v>
      </c>
      <c r="DH478" s="42" t="s">
        <v>5474</v>
      </c>
    </row>
    <row r="479" spans="1:112">
      <c r="A479" s="22">
        <v>6533</v>
      </c>
      <c r="B479" s="7" t="s">
        <v>1408</v>
      </c>
      <c r="C479" s="21">
        <v>-0.39200000000000002</v>
      </c>
      <c r="D479" s="21">
        <v>0.86099999999999999</v>
      </c>
      <c r="E479" s="21">
        <v>-0.1845</v>
      </c>
      <c r="F479" s="21">
        <v>0.61409999999999998</v>
      </c>
      <c r="G479" s="21">
        <v>0.74339999999999995</v>
      </c>
      <c r="H479" s="21">
        <v>1.1692</v>
      </c>
      <c r="I479" s="21">
        <v>4.4390000000000001</v>
      </c>
      <c r="J479" s="21">
        <v>2.5846</v>
      </c>
      <c r="K479" s="21">
        <v>1.8E-3</v>
      </c>
      <c r="L479" s="21">
        <v>4.0000000000000002E-4</v>
      </c>
      <c r="M479" s="21">
        <v>-1.1999999999999999E-3</v>
      </c>
      <c r="N479" s="21">
        <v>0.24540000000000001</v>
      </c>
      <c r="O479" s="21">
        <v>0.53759999999999997</v>
      </c>
      <c r="P479" s="21">
        <v>0.26279999999999998</v>
      </c>
      <c r="Q479" s="21">
        <v>4.5999999999999999E-2</v>
      </c>
      <c r="R479" s="21">
        <v>3.8699999999999998E-2</v>
      </c>
      <c r="S479" s="21">
        <v>9.1999999999999998E-3</v>
      </c>
      <c r="T479" s="21">
        <v>1.67E-2</v>
      </c>
      <c r="U479" s="10">
        <v>2.06</v>
      </c>
      <c r="V479" s="10">
        <v>4.18</v>
      </c>
      <c r="W479" s="7">
        <v>0.45569999999999999</v>
      </c>
      <c r="X479" s="20">
        <v>0.85909999999999997</v>
      </c>
      <c r="Y479" s="75">
        <v>2020</v>
      </c>
      <c r="Z479" s="7">
        <v>0.74150000000000005</v>
      </c>
      <c r="AA479" s="7">
        <v>0</v>
      </c>
      <c r="AB479" s="51">
        <v>151</v>
      </c>
      <c r="AC479" s="51">
        <v>-22</v>
      </c>
      <c r="AD479" s="51">
        <v>-31</v>
      </c>
      <c r="AE479" s="51"/>
      <c r="AF479" s="51">
        <v>2</v>
      </c>
      <c r="AG479" s="51">
        <v>1</v>
      </c>
      <c r="AH479" s="20">
        <v>3.61E-2</v>
      </c>
      <c r="AI479" s="7" t="s">
        <v>8487</v>
      </c>
      <c r="AJ479" s="67" t="s">
        <v>8494</v>
      </c>
      <c r="AK479" s="44">
        <v>0.70797310278578296</v>
      </c>
      <c r="AL479" s="44">
        <v>-0.6292134831460674</v>
      </c>
      <c r="AM479" s="44">
        <v>0.95238095238095233</v>
      </c>
      <c r="AN479" s="25">
        <v>1.0579268292682926</v>
      </c>
      <c r="AO479" s="25">
        <v>0.36178861788617889</v>
      </c>
      <c r="AP479" s="215">
        <v>492</v>
      </c>
      <c r="AQ479" s="215" t="s">
        <v>8552</v>
      </c>
      <c r="AR479" s="44">
        <v>4.2372881355932202E-2</v>
      </c>
      <c r="AS479" s="171" t="s">
        <v>7103</v>
      </c>
      <c r="AT479" s="171" t="s">
        <v>6979</v>
      </c>
      <c r="AU479" s="171" t="s">
        <v>7016</v>
      </c>
      <c r="AV479" s="7" t="s">
        <v>5474</v>
      </c>
      <c r="AW479" s="14" t="s">
        <v>6157</v>
      </c>
      <c r="AX479" s="49" t="s">
        <v>6009</v>
      </c>
      <c r="AY479" s="38" t="s">
        <v>5971</v>
      </c>
      <c r="AZ479" s="14" t="s">
        <v>6134</v>
      </c>
      <c r="BA479" s="49" t="s">
        <v>5967</v>
      </c>
      <c r="BB479" s="38" t="s">
        <v>5971</v>
      </c>
      <c r="BC479" s="7">
        <v>0.4</v>
      </c>
      <c r="BD479" s="14" t="s">
        <v>5987</v>
      </c>
      <c r="BE479" s="49" t="s">
        <v>5967</v>
      </c>
      <c r="BF479" s="38" t="s">
        <v>5989</v>
      </c>
      <c r="BG479" s="7">
        <v>0.5</v>
      </c>
      <c r="BH479" s="45">
        <v>958.7365463951088</v>
      </c>
      <c r="BI479" s="215" t="s">
        <v>8489</v>
      </c>
      <c r="BJ479" s="215" t="s">
        <v>8520</v>
      </c>
      <c r="BK479" s="7">
        <v>1.5</v>
      </c>
      <c r="BL479" s="25">
        <v>4.2372881355932202E-2</v>
      </c>
      <c r="BM479" s="20">
        <v>0.71831250000000002</v>
      </c>
      <c r="BN479" s="20">
        <v>0.67500000000000004</v>
      </c>
      <c r="BO479" s="20">
        <v>0.75374999999999992</v>
      </c>
      <c r="BP479" s="46">
        <v>117.70334928229666</v>
      </c>
      <c r="BQ479" s="215" t="s">
        <v>8521</v>
      </c>
      <c r="BR479" s="79">
        <v>-0.85274234417344164</v>
      </c>
      <c r="BS479" s="9">
        <v>0</v>
      </c>
      <c r="BT479" s="9">
        <v>0</v>
      </c>
      <c r="BU479" s="47" t="s">
        <v>5993</v>
      </c>
      <c r="BV479" s="47">
        <v>44358</v>
      </c>
      <c r="BW479" s="14" t="s">
        <v>5474</v>
      </c>
      <c r="BX479" s="83">
        <v>-0.82329081300813012</v>
      </c>
      <c r="BY479" s="82">
        <v>5.0600000000000005</v>
      </c>
      <c r="BZ479" s="46">
        <v>97.233201581027657</v>
      </c>
      <c r="CA479" s="48" t="s">
        <v>8485</v>
      </c>
      <c r="CB479" s="45">
        <v>74292</v>
      </c>
      <c r="CC479" s="45">
        <v>-10824</v>
      </c>
      <c r="CD479" s="45">
        <v>-15252</v>
      </c>
      <c r="CE479" s="45">
        <v>0</v>
      </c>
      <c r="CF479" s="14" t="s">
        <v>9000</v>
      </c>
      <c r="CG479" s="7" t="s">
        <v>8477</v>
      </c>
      <c r="CH479" s="215" t="s">
        <v>8478</v>
      </c>
      <c r="CI479" s="215" t="s">
        <v>8479</v>
      </c>
      <c r="CJ479" s="215" t="s">
        <v>8479</v>
      </c>
      <c r="CK479" s="43" t="s">
        <v>5474</v>
      </c>
      <c r="CL479" s="43" t="s">
        <v>5474</v>
      </c>
      <c r="CM479" s="43" t="s">
        <v>6898</v>
      </c>
      <c r="CN479" s="145">
        <v>-10824</v>
      </c>
      <c r="CO479" s="145">
        <v>59040</v>
      </c>
      <c r="CP479" s="148">
        <v>471698.38082639355</v>
      </c>
      <c r="CQ479" s="189" t="s">
        <v>5474</v>
      </c>
      <c r="CR479" s="189" t="s">
        <v>5474</v>
      </c>
      <c r="CS479" s="99" t="s">
        <v>5474</v>
      </c>
      <c r="CT479" s="167" t="s">
        <v>5474</v>
      </c>
      <c r="CU479" s="43" t="s">
        <v>5474</v>
      </c>
      <c r="CV479" s="43" t="s">
        <v>5474</v>
      </c>
      <c r="CW479" s="43" t="s">
        <v>5474</v>
      </c>
      <c r="CX479" s="43" t="s">
        <v>5474</v>
      </c>
      <c r="CY479" s="43" t="s">
        <v>5474</v>
      </c>
      <c r="CZ479" s="43" t="s">
        <v>5474</v>
      </c>
      <c r="DA479" s="42" t="s">
        <v>5474</v>
      </c>
      <c r="DB479" s="42" t="s">
        <v>5474</v>
      </c>
      <c r="DC479" s="42" t="s">
        <v>5474</v>
      </c>
      <c r="DD479" s="42" t="s">
        <v>5474</v>
      </c>
      <c r="DE479" s="42" t="s">
        <v>5474</v>
      </c>
      <c r="DF479" s="42" t="s">
        <v>5474</v>
      </c>
      <c r="DG479" s="42" t="s">
        <v>5474</v>
      </c>
      <c r="DH479" s="42" t="s">
        <v>5474</v>
      </c>
    </row>
    <row r="480" spans="1:112">
      <c r="A480" s="22">
        <v>8183</v>
      </c>
      <c r="B480" s="7" t="s">
        <v>1485</v>
      </c>
      <c r="C480" s="21">
        <v>1.23E-2</v>
      </c>
      <c r="D480" s="21">
        <v>0.61880000000000002</v>
      </c>
      <c r="E480" s="21">
        <v>-4.1200000000000001E-2</v>
      </c>
      <c r="F480" s="21">
        <v>0.41699999999999998</v>
      </c>
      <c r="G480" s="21">
        <v>0.60370000000000001</v>
      </c>
      <c r="H480" s="21">
        <v>0</v>
      </c>
      <c r="I480" s="21">
        <v>0.77780000000000005</v>
      </c>
      <c r="J480" s="21">
        <v>2.0188999999999999</v>
      </c>
      <c r="K480" s="21">
        <v>6.9400000000000003E-2</v>
      </c>
      <c r="L480" s="21">
        <v>4.3799999999999999E-2</v>
      </c>
      <c r="M480" s="21">
        <v>4.7399999999999998E-2</v>
      </c>
      <c r="N480" s="21">
        <v>3.9600000000000003E-2</v>
      </c>
      <c r="O480" s="21">
        <v>6.4399999999999999E-2</v>
      </c>
      <c r="P480" s="21">
        <v>5.33E-2</v>
      </c>
      <c r="Q480" s="21">
        <v>1.9E-2</v>
      </c>
      <c r="R480" s="21">
        <v>1.0500000000000001E-2</v>
      </c>
      <c r="S480" s="21">
        <v>9.1899999999999996E-2</v>
      </c>
      <c r="T480" s="21">
        <v>5.2499999999999998E-2</v>
      </c>
      <c r="U480" s="10">
        <v>1.6</v>
      </c>
      <c r="V480" s="10">
        <v>2.8</v>
      </c>
      <c r="W480" s="7">
        <v>0.47</v>
      </c>
      <c r="X480" s="20">
        <v>0.33710000000000001</v>
      </c>
      <c r="Y480" s="75">
        <v>2020</v>
      </c>
      <c r="Z480" s="7">
        <v>0.8</v>
      </c>
      <c r="AA480" s="7">
        <v>0</v>
      </c>
      <c r="AB480" s="51">
        <v>14</v>
      </c>
      <c r="AC480" s="51">
        <v>-321</v>
      </c>
      <c r="AD480" s="51"/>
      <c r="AE480" s="51"/>
      <c r="AF480" s="51">
        <v>36</v>
      </c>
      <c r="AG480" s="51">
        <v>-18</v>
      </c>
      <c r="AH480" s="20">
        <v>2.1600000000000001E-2</v>
      </c>
      <c r="AI480" s="7" t="s">
        <v>8487</v>
      </c>
      <c r="AJ480" s="67" t="s">
        <v>8494</v>
      </c>
      <c r="AK480" s="44">
        <v>0.62681564245810062</v>
      </c>
      <c r="AL480" s="44">
        <v>-0.65201465201465203</v>
      </c>
      <c r="AM480" s="44">
        <v>0.80952380952381309</v>
      </c>
      <c r="AN480" s="25">
        <v>0.9922394678492239</v>
      </c>
      <c r="AO480" s="25">
        <v>0.30266075388026603</v>
      </c>
      <c r="AP480" s="215">
        <v>45.1</v>
      </c>
      <c r="AQ480" s="215" t="s">
        <v>8552</v>
      </c>
      <c r="AR480" s="44">
        <v>1.92090395480225E-2</v>
      </c>
      <c r="AS480" s="171" t="s">
        <v>7103</v>
      </c>
      <c r="AT480" s="171" t="s">
        <v>7085</v>
      </c>
      <c r="AU480" s="171" t="s">
        <v>7041</v>
      </c>
      <c r="AV480" s="7" t="s">
        <v>8470</v>
      </c>
      <c r="AW480" s="14" t="s">
        <v>6083</v>
      </c>
      <c r="AX480" s="49" t="s">
        <v>6009</v>
      </c>
      <c r="AY480" s="38" t="s">
        <v>5971</v>
      </c>
      <c r="AZ480" s="14" t="s">
        <v>6270</v>
      </c>
      <c r="BA480" s="49" t="s">
        <v>5967</v>
      </c>
      <c r="BB480" s="38" t="s">
        <v>5971</v>
      </c>
      <c r="BC480" s="7">
        <v>0.5</v>
      </c>
      <c r="BD480" s="14" t="s">
        <v>5997</v>
      </c>
      <c r="BE480" s="49" t="s">
        <v>5967</v>
      </c>
      <c r="BF480" s="38" t="s">
        <v>5961</v>
      </c>
      <c r="BG480" s="7">
        <v>0.2</v>
      </c>
      <c r="BH480" s="45">
        <v>1477.1111022977773</v>
      </c>
      <c r="BI480" s="215" t="s">
        <v>8489</v>
      </c>
      <c r="BJ480" s="215" t="s">
        <v>8509</v>
      </c>
      <c r="BK480" s="7">
        <v>0.8</v>
      </c>
      <c r="BL480" s="25">
        <v>1.9209039548022631E-2</v>
      </c>
      <c r="BM480" s="20">
        <v>0.70900000000000007</v>
      </c>
      <c r="BN480" s="20">
        <v>0.74750000000000005</v>
      </c>
      <c r="BO480" s="20">
        <v>0.67749999999999988</v>
      </c>
      <c r="BP480" s="46">
        <v>16.107142857142858</v>
      </c>
      <c r="BQ480" s="215" t="s">
        <v>8521</v>
      </c>
      <c r="BR480" s="79">
        <v>-0.14855875831485577</v>
      </c>
      <c r="BS480" s="9">
        <v>4.5446995387405931E-3</v>
      </c>
      <c r="BT480" s="9">
        <v>1.181921678358977E-2</v>
      </c>
      <c r="BU480" s="47" t="s">
        <v>5993</v>
      </c>
      <c r="BV480" s="47" t="s">
        <v>5993</v>
      </c>
      <c r="BW480" s="14" t="s">
        <v>5474</v>
      </c>
      <c r="BX480" s="83">
        <v>6.4301552106430127E-2</v>
      </c>
      <c r="BY480" s="82">
        <v>3.2</v>
      </c>
      <c r="BZ480" s="46">
        <v>14.09375</v>
      </c>
      <c r="CA480" s="48" t="s">
        <v>8485</v>
      </c>
      <c r="CB480" s="45">
        <v>631.4</v>
      </c>
      <c r="CC480" s="45">
        <v>-14477.1</v>
      </c>
      <c r="CD480" s="45">
        <v>0</v>
      </c>
      <c r="CE480" s="45">
        <v>0</v>
      </c>
      <c r="CF480" s="14" t="s">
        <v>9001</v>
      </c>
      <c r="CG480" s="7" t="s">
        <v>8477</v>
      </c>
      <c r="CH480" s="215" t="s">
        <v>8478</v>
      </c>
      <c r="CI480" s="215" t="s">
        <v>8479</v>
      </c>
      <c r="CJ480" s="215" t="s">
        <v>8479</v>
      </c>
      <c r="CK480" s="43" t="s">
        <v>5474</v>
      </c>
      <c r="CL480" s="43" t="s">
        <v>5474</v>
      </c>
      <c r="CM480" s="43" t="s">
        <v>5474</v>
      </c>
      <c r="CN480" s="145">
        <v>-14477.1</v>
      </c>
      <c r="CO480" s="145">
        <v>631.4</v>
      </c>
      <c r="CP480" s="148">
        <v>66617.710713629756</v>
      </c>
      <c r="CQ480" s="189" t="s">
        <v>5474</v>
      </c>
      <c r="CR480" s="189" t="s">
        <v>5474</v>
      </c>
      <c r="CS480" s="99" t="s">
        <v>5474</v>
      </c>
      <c r="CT480" s="167" t="s">
        <v>5474</v>
      </c>
      <c r="CU480" s="43" t="s">
        <v>5474</v>
      </c>
      <c r="CV480" s="43" t="s">
        <v>5474</v>
      </c>
      <c r="CW480" s="43" t="s">
        <v>5474</v>
      </c>
      <c r="CX480" s="43" t="s">
        <v>5474</v>
      </c>
      <c r="CY480" s="43" t="s">
        <v>5474</v>
      </c>
      <c r="CZ480" s="43" t="s">
        <v>5474</v>
      </c>
      <c r="DA480" s="42" t="s">
        <v>5474</v>
      </c>
      <c r="DB480" s="42" t="s">
        <v>5474</v>
      </c>
      <c r="DC480" s="42" t="s">
        <v>5474</v>
      </c>
      <c r="DD480" s="42" t="s">
        <v>5474</v>
      </c>
      <c r="DE480" s="42" t="s">
        <v>5474</v>
      </c>
      <c r="DF480" s="42" t="s">
        <v>5474</v>
      </c>
      <c r="DG480" s="42" t="s">
        <v>5474</v>
      </c>
      <c r="DH480" s="42" t="s">
        <v>5474</v>
      </c>
    </row>
    <row r="481" spans="1:112">
      <c r="A481" s="22">
        <v>1442</v>
      </c>
      <c r="B481" s="7" t="s">
        <v>96</v>
      </c>
      <c r="C481" s="21">
        <v>1.3862000000000001</v>
      </c>
      <c r="D481" s="21">
        <v>0.68589999999999995</v>
      </c>
      <c r="E481" s="21">
        <v>3.2530999999999999</v>
      </c>
      <c r="F481" s="21">
        <v>2.1623000000000001</v>
      </c>
      <c r="G481" s="21">
        <v>1.0925</v>
      </c>
      <c r="H481" s="21">
        <v>2.75</v>
      </c>
      <c r="I481" s="21">
        <v>6.5</v>
      </c>
      <c r="J481" s="21">
        <v>27.5</v>
      </c>
      <c r="K481" s="21">
        <v>1E-4</v>
      </c>
      <c r="L481" s="21">
        <v>5.2600000000000001E-2</v>
      </c>
      <c r="M481" s="21">
        <v>2.3400000000000001E-2</v>
      </c>
      <c r="N481" s="21">
        <v>1.4999999999999999E-2</v>
      </c>
      <c r="O481" s="21">
        <v>8.9800000000000005E-2</v>
      </c>
      <c r="P481" s="21">
        <v>0.1124</v>
      </c>
      <c r="Q481" s="21">
        <v>6.1000000000000004E-3</v>
      </c>
      <c r="R481" s="21">
        <v>2.3999999999999998E-3</v>
      </c>
      <c r="S481" s="21">
        <v>5.33E-2</v>
      </c>
      <c r="T481" s="21">
        <v>2.4199999999999999E-2</v>
      </c>
      <c r="U481" s="10">
        <v>0.56999999999999995</v>
      </c>
      <c r="V481" s="10">
        <v>0.79</v>
      </c>
      <c r="W481" s="7">
        <v>1.2543</v>
      </c>
      <c r="X481" s="20">
        <v>0.96289999999999998</v>
      </c>
      <c r="Y481" s="75">
        <v>2020</v>
      </c>
      <c r="Z481" s="7">
        <v>0.5</v>
      </c>
      <c r="AA481" s="7">
        <v>0</v>
      </c>
      <c r="AB481" s="51">
        <v>321</v>
      </c>
      <c r="AC481" s="51">
        <v>176</v>
      </c>
      <c r="AD481" s="51"/>
      <c r="AE481" s="51"/>
      <c r="AF481" s="51">
        <v>2</v>
      </c>
      <c r="AG481" s="51">
        <v>5</v>
      </c>
      <c r="AH481" s="20">
        <v>0</v>
      </c>
      <c r="AI481" s="7" t="s">
        <v>8487</v>
      </c>
      <c r="AJ481" s="67" t="s">
        <v>8468</v>
      </c>
      <c r="AK481" s="44">
        <v>0.69</v>
      </c>
      <c r="AL481" s="44">
        <v>0.62162162162162238</v>
      </c>
      <c r="AM481" s="44">
        <v>0.75000000000000444</v>
      </c>
      <c r="AN481" s="25">
        <v>0.25906735751295346</v>
      </c>
      <c r="AO481" s="25">
        <v>9.5854922279792823E-2</v>
      </c>
      <c r="AP481" s="215">
        <v>19.3</v>
      </c>
      <c r="AQ481" s="215" t="s">
        <v>8552</v>
      </c>
      <c r="AR481" s="44">
        <v>1.5789473684210499E-2</v>
      </c>
      <c r="AS481" s="171" t="s">
        <v>7103</v>
      </c>
      <c r="AT481" s="171" t="s">
        <v>7104</v>
      </c>
      <c r="AU481" s="171" t="s">
        <v>7105</v>
      </c>
      <c r="AV481" s="7" t="s">
        <v>8488</v>
      </c>
      <c r="AW481" s="14" t="s">
        <v>6388</v>
      </c>
      <c r="AX481" s="49" t="s">
        <v>6009</v>
      </c>
      <c r="AY481" s="38" t="s">
        <v>5961</v>
      </c>
      <c r="AZ481" s="14" t="s">
        <v>6519</v>
      </c>
      <c r="BA481" s="49" t="s">
        <v>6039</v>
      </c>
      <c r="BB481" s="38" t="s">
        <v>5971</v>
      </c>
      <c r="BC481" s="7">
        <v>0.5</v>
      </c>
      <c r="BD481" s="14" t="s">
        <v>6071</v>
      </c>
      <c r="BE481" s="49" t="s">
        <v>6009</v>
      </c>
      <c r="BF481" s="38" t="s">
        <v>5961</v>
      </c>
      <c r="BG481" s="7">
        <v>1.9</v>
      </c>
      <c r="BH481" s="45">
        <v>1452.0098678796453</v>
      </c>
      <c r="BI481" s="215" t="s">
        <v>8471</v>
      </c>
      <c r="BJ481" s="215" t="s">
        <v>8543</v>
      </c>
      <c r="BK481" s="7">
        <v>2.4</v>
      </c>
      <c r="BL481" s="25">
        <v>1.5789473684210565E-2</v>
      </c>
      <c r="BM481" s="20">
        <v>0.83237499999999998</v>
      </c>
      <c r="BN481" s="20">
        <v>0.98499999999999999</v>
      </c>
      <c r="BO481" s="20">
        <v>0.70749999999999991</v>
      </c>
      <c r="BP481" s="46">
        <v>24.430379746835442</v>
      </c>
      <c r="BQ481" s="215" t="s">
        <v>8585</v>
      </c>
      <c r="BR481" s="79">
        <v>-2.712176165803111E-2</v>
      </c>
      <c r="BS481" s="9">
        <v>5.8795682562707619E-2</v>
      </c>
      <c r="BT481" s="9">
        <v>1.9940086246751809E-2</v>
      </c>
      <c r="BU481" s="47" t="s">
        <v>5993</v>
      </c>
      <c r="BV481" s="47" t="s">
        <v>5993</v>
      </c>
      <c r="BW481" s="14" t="s">
        <v>8514</v>
      </c>
      <c r="BX481" s="83">
        <v>0.16745388601036257</v>
      </c>
      <c r="BY481" s="82">
        <v>1.17</v>
      </c>
      <c r="BZ481" s="46">
        <v>16.495726495726498</v>
      </c>
      <c r="CA481" s="48" t="s">
        <v>8475</v>
      </c>
      <c r="CB481" s="45">
        <v>6195.3</v>
      </c>
      <c r="CC481" s="45">
        <v>3396.8</v>
      </c>
      <c r="CD481" s="45">
        <v>0</v>
      </c>
      <c r="CE481" s="45">
        <v>0</v>
      </c>
      <c r="CF481" s="14" t="s">
        <v>9002</v>
      </c>
      <c r="CG481" s="7" t="s">
        <v>8477</v>
      </c>
      <c r="CH481" s="215" t="s">
        <v>8498</v>
      </c>
      <c r="CI481" s="215" t="s">
        <v>8498</v>
      </c>
      <c r="CJ481" s="215" t="s">
        <v>8546</v>
      </c>
      <c r="CK481" s="43" t="s">
        <v>5474</v>
      </c>
      <c r="CL481" s="43" t="s">
        <v>5474</v>
      </c>
      <c r="CM481" s="43" t="s">
        <v>5474</v>
      </c>
      <c r="CN481" s="145">
        <v>3396.8</v>
      </c>
      <c r="CO481" s="145">
        <v>6195.3</v>
      </c>
      <c r="CP481" s="148">
        <v>28023.790450077155</v>
      </c>
      <c r="CQ481" s="189" t="s">
        <v>5474</v>
      </c>
      <c r="CR481" s="189" t="s">
        <v>5474</v>
      </c>
      <c r="CS481" s="99" t="s">
        <v>5474</v>
      </c>
      <c r="CT481" s="167" t="s">
        <v>5474</v>
      </c>
      <c r="CU481" s="43" t="s">
        <v>5474</v>
      </c>
      <c r="CV481" s="43" t="s">
        <v>5474</v>
      </c>
      <c r="CW481" s="43" t="s">
        <v>5474</v>
      </c>
      <c r="CX481" s="43" t="s">
        <v>5474</v>
      </c>
      <c r="CY481" s="43" t="s">
        <v>5474</v>
      </c>
      <c r="CZ481" s="43" t="s">
        <v>5474</v>
      </c>
      <c r="DA481" s="42" t="s">
        <v>5474</v>
      </c>
      <c r="DB481" s="42" t="s">
        <v>5474</v>
      </c>
      <c r="DC481" s="42" t="s">
        <v>5474</v>
      </c>
      <c r="DD481" s="42" t="s">
        <v>5474</v>
      </c>
      <c r="DE481" s="42" t="s">
        <v>5474</v>
      </c>
      <c r="DF481" s="42" t="s">
        <v>5474</v>
      </c>
      <c r="DG481" s="42" t="s">
        <v>5474</v>
      </c>
      <c r="DH481" s="42" t="s">
        <v>5474</v>
      </c>
    </row>
    <row r="482" spans="1:112">
      <c r="A482" s="22">
        <v>3013</v>
      </c>
      <c r="B482" s="7" t="s">
        <v>586</v>
      </c>
      <c r="C482" s="21">
        <v>1.17E-2</v>
      </c>
      <c r="D482" s="21">
        <v>-0.21390000000000001</v>
      </c>
      <c r="E482" s="21">
        <v>0.1166</v>
      </c>
      <c r="F482" s="21">
        <v>-0.22689999999999999</v>
      </c>
      <c r="G482" s="21">
        <v>-0.27429999999999999</v>
      </c>
      <c r="H482" s="21">
        <v>-4.375</v>
      </c>
      <c r="I482" s="21">
        <v>-2</v>
      </c>
      <c r="J482" s="21">
        <v>-1.5</v>
      </c>
      <c r="K482" s="21">
        <v>-4.4299999999999999E-2</v>
      </c>
      <c r="L482" s="21">
        <v>-6.8699999999999997E-2</v>
      </c>
      <c r="M482" s="21">
        <v>-2.0400000000000001E-2</v>
      </c>
      <c r="N482" s="21">
        <v>-4.4999999999999998E-2</v>
      </c>
      <c r="O482" s="21">
        <v>-9.4899999999999998E-2</v>
      </c>
      <c r="P482" s="21">
        <v>-3.1199999999999999E-2</v>
      </c>
      <c r="Q482" s="21">
        <v>-2.2499999999999999E-2</v>
      </c>
      <c r="R482" s="21">
        <v>-1.1299999999999999E-2</v>
      </c>
      <c r="S482" s="21">
        <v>6.9800000000000001E-2</v>
      </c>
      <c r="T482" s="21">
        <v>4.1599999999999998E-2</v>
      </c>
      <c r="U482" s="10">
        <v>-0.19</v>
      </c>
      <c r="V482" s="10">
        <v>-0.17</v>
      </c>
      <c r="W482" s="7">
        <v>0.38</v>
      </c>
      <c r="X482" s="20">
        <v>0.48320000000000002</v>
      </c>
      <c r="Y482" s="75">
        <v>2020</v>
      </c>
      <c r="Z482" s="7">
        <v>0.3</v>
      </c>
      <c r="AA482" s="7">
        <v>0</v>
      </c>
      <c r="AB482" s="51">
        <v>156</v>
      </c>
      <c r="AC482" s="51">
        <v>26</v>
      </c>
      <c r="AD482" s="51"/>
      <c r="AE482" s="51"/>
      <c r="AF482" s="51">
        <v>2</v>
      </c>
      <c r="AG482" s="51">
        <v>1</v>
      </c>
      <c r="AH482" s="20">
        <v>4.1000000000000003E-3</v>
      </c>
      <c r="AI482" s="7" t="s">
        <v>8467</v>
      </c>
      <c r="AJ482" s="67" t="s">
        <v>8494</v>
      </c>
      <c r="AK482" s="44">
        <v>-0.82812500000000011</v>
      </c>
      <c r="AL482" s="44">
        <v>-0.68292682926829318</v>
      </c>
      <c r="AM482" s="44">
        <v>0.66666666666666274</v>
      </c>
      <c r="AN482" s="25">
        <v>0.50393700787401585</v>
      </c>
      <c r="AO482" s="25">
        <v>0.1614173228346456</v>
      </c>
      <c r="AP482" s="215">
        <v>12.7</v>
      </c>
      <c r="AQ482" s="215" t="s">
        <v>8552</v>
      </c>
      <c r="AR482" s="44">
        <v>1.19521912350597E-2</v>
      </c>
      <c r="AS482" s="171" t="s">
        <v>7103</v>
      </c>
      <c r="AT482" s="171" t="s">
        <v>7138</v>
      </c>
      <c r="AU482" s="171" t="s">
        <v>6933</v>
      </c>
      <c r="AV482" s="7" t="s">
        <v>8470</v>
      </c>
      <c r="AW482" s="14" t="s">
        <v>7683</v>
      </c>
      <c r="AX482" s="49" t="s">
        <v>6009</v>
      </c>
      <c r="AY482" s="38" t="s">
        <v>5971</v>
      </c>
      <c r="AZ482" s="14" t="s">
        <v>6038</v>
      </c>
      <c r="BA482" s="49" t="s">
        <v>5967</v>
      </c>
      <c r="BB482" s="38" t="s">
        <v>6007</v>
      </c>
      <c r="BC482" s="7">
        <v>0.2</v>
      </c>
      <c r="BD482" s="14" t="s">
        <v>6077</v>
      </c>
      <c r="BE482" s="49" t="s">
        <v>5967</v>
      </c>
      <c r="BF482" s="38" t="s">
        <v>5971</v>
      </c>
      <c r="BG482" s="7">
        <v>0.3</v>
      </c>
      <c r="BH482" s="45">
        <v>157.11509295208299</v>
      </c>
      <c r="BI482" s="215" t="s">
        <v>8471</v>
      </c>
      <c r="BJ482" s="215" t="s">
        <v>8554</v>
      </c>
      <c r="BK482" s="7">
        <v>2.1</v>
      </c>
      <c r="BL482" s="25">
        <v>7.9365079365079083E-3</v>
      </c>
      <c r="BM482" s="20">
        <v>0.48312500000000003</v>
      </c>
      <c r="BN482" s="20">
        <v>0.51750000000000007</v>
      </c>
      <c r="BO482" s="20">
        <v>0.45499999999999996</v>
      </c>
      <c r="BP482" s="46" t="s">
        <v>8473</v>
      </c>
      <c r="BQ482" s="215" t="s">
        <v>8473</v>
      </c>
      <c r="BR482" s="79" t="s">
        <v>8473</v>
      </c>
      <c r="BS482" s="9">
        <v>2.3931261960053574E-2</v>
      </c>
      <c r="BT482" s="9">
        <v>1.7668685434303999E-2</v>
      </c>
      <c r="BU482" s="47" t="s">
        <v>5993</v>
      </c>
      <c r="BV482" s="47" t="s">
        <v>5993</v>
      </c>
      <c r="BW482" s="14" t="s">
        <v>5474</v>
      </c>
      <c r="BX482" s="83" t="s">
        <v>8473</v>
      </c>
      <c r="BY482" s="82" t="s">
        <v>8473</v>
      </c>
      <c r="BZ482" s="46" t="s">
        <v>8473</v>
      </c>
      <c r="CA482" s="48" t="s">
        <v>8475</v>
      </c>
      <c r="CB482" s="45">
        <v>1981.1999999999998</v>
      </c>
      <c r="CC482" s="45">
        <v>330.2</v>
      </c>
      <c r="CD482" s="45">
        <v>0</v>
      </c>
      <c r="CE482" s="45">
        <v>0</v>
      </c>
      <c r="CF482" s="14" t="s">
        <v>9003</v>
      </c>
      <c r="CG482" s="7" t="s">
        <v>8477</v>
      </c>
      <c r="CH482" s="215" t="s">
        <v>8478</v>
      </c>
      <c r="CI482" s="215" t="s">
        <v>8478</v>
      </c>
      <c r="CJ482" s="215" t="s">
        <v>8479</v>
      </c>
      <c r="CK482" s="43" t="s">
        <v>5474</v>
      </c>
      <c r="CL482" s="43" t="s">
        <v>5474</v>
      </c>
      <c r="CM482" s="43" t="s">
        <v>5474</v>
      </c>
      <c r="CN482" s="145">
        <v>330.2</v>
      </c>
      <c r="CO482" s="145">
        <v>1981.1999999999998</v>
      </c>
      <c r="CP482" s="148">
        <v>1995.3616804914539</v>
      </c>
      <c r="CQ482" s="189" t="s">
        <v>5474</v>
      </c>
      <c r="CR482" s="189" t="s">
        <v>5474</v>
      </c>
      <c r="CS482" s="99" t="s">
        <v>5474</v>
      </c>
      <c r="CT482" s="167" t="s">
        <v>5474</v>
      </c>
      <c r="CU482" s="43" t="s">
        <v>5474</v>
      </c>
      <c r="CV482" s="43" t="s">
        <v>5474</v>
      </c>
      <c r="CW482" s="43" t="s">
        <v>5474</v>
      </c>
      <c r="CX482" s="43" t="s">
        <v>5474</v>
      </c>
      <c r="CY482" s="43" t="s">
        <v>5474</v>
      </c>
      <c r="CZ482" s="43" t="s">
        <v>5474</v>
      </c>
      <c r="DA482" s="42" t="s">
        <v>5474</v>
      </c>
      <c r="DB482" s="42" t="s">
        <v>5474</v>
      </c>
      <c r="DC482" s="42" t="s">
        <v>5474</v>
      </c>
      <c r="DD482" s="42" t="s">
        <v>5474</v>
      </c>
      <c r="DE482" s="42" t="s">
        <v>5474</v>
      </c>
      <c r="DF482" s="42" t="s">
        <v>5474</v>
      </c>
      <c r="DG482" s="42" t="s">
        <v>5474</v>
      </c>
      <c r="DH482" s="42" t="s">
        <v>5474</v>
      </c>
    </row>
    <row r="483" spans="1:112">
      <c r="A483" s="22">
        <v>6197</v>
      </c>
      <c r="B483" s="7" t="s">
        <v>1283</v>
      </c>
      <c r="C483" s="21">
        <v>-1.54E-2</v>
      </c>
      <c r="D483" s="21">
        <v>3.8999999999999998E-3</v>
      </c>
      <c r="E483" s="21">
        <v>6.2199999999999998E-2</v>
      </c>
      <c r="F483" s="21">
        <v>3.4299999999999997E-2</v>
      </c>
      <c r="G483" s="21">
        <v>0.11269999999999999</v>
      </c>
      <c r="H483" s="21">
        <v>0.75</v>
      </c>
      <c r="I483" s="21">
        <v>-0.2432</v>
      </c>
      <c r="J483" s="21">
        <v>1.54E-2</v>
      </c>
      <c r="K483" s="21">
        <v>1.95E-2</v>
      </c>
      <c r="L483" s="21">
        <v>-3.8600000000000002E-2</v>
      </c>
      <c r="M483" s="21">
        <v>-3.5000000000000001E-3</v>
      </c>
      <c r="N483" s="21">
        <v>3.6499999999999998E-2</v>
      </c>
      <c r="O483" s="21">
        <v>-5.0200000000000002E-2</v>
      </c>
      <c r="P483" s="21">
        <v>1.09E-2</v>
      </c>
      <c r="Q483" s="21">
        <v>-2.5000000000000001E-3</v>
      </c>
      <c r="R483" s="21">
        <v>-2.3999999999999998E-3</v>
      </c>
      <c r="S483" s="21">
        <v>9.1700000000000004E-2</v>
      </c>
      <c r="T483" s="21">
        <v>6.5699999999999995E-2</v>
      </c>
      <c r="U483" s="10">
        <v>1.32</v>
      </c>
      <c r="V483" s="10">
        <v>2.16</v>
      </c>
      <c r="W483" s="7">
        <v>2.1551999999999998</v>
      </c>
      <c r="X483" s="20">
        <v>0.87350000000000005</v>
      </c>
      <c r="Y483" s="75">
        <v>2020</v>
      </c>
      <c r="Z483" s="7">
        <v>2.9</v>
      </c>
      <c r="AA483" s="7">
        <v>0</v>
      </c>
      <c r="AB483" s="51">
        <v>-176</v>
      </c>
      <c r="AC483" s="51">
        <v>-8</v>
      </c>
      <c r="AD483" s="51"/>
      <c r="AE483" s="51"/>
      <c r="AF483" s="51">
        <v>-27</v>
      </c>
      <c r="AG483" s="51"/>
      <c r="AH483" s="20">
        <v>5.0000000000000001E-4</v>
      </c>
      <c r="AI483" s="7" t="s">
        <v>8467</v>
      </c>
      <c r="AJ483" s="67" t="s">
        <v>8494</v>
      </c>
      <c r="AK483" s="44">
        <v>-0.72586872586872575</v>
      </c>
      <c r="AL483" s="44">
        <v>-0.63934426229508112</v>
      </c>
      <c r="AM483" s="44">
        <v>0.50000000000000888</v>
      </c>
      <c r="AN483" s="25">
        <v>0.36894586894586889</v>
      </c>
      <c r="AO483" s="25">
        <v>8.6894586894586803E-2</v>
      </c>
      <c r="AP483" s="215">
        <v>35.1</v>
      </c>
      <c r="AQ483" s="215" t="s">
        <v>8552</v>
      </c>
      <c r="AR483" s="44">
        <v>8.6206896551724102E-3</v>
      </c>
      <c r="AS483" s="171" t="s">
        <v>7103</v>
      </c>
      <c r="AT483" s="171" t="s">
        <v>7058</v>
      </c>
      <c r="AU483" s="171" t="s">
        <v>7067</v>
      </c>
      <c r="AV483" s="7" t="s">
        <v>8470</v>
      </c>
      <c r="AW483" s="14" t="s">
        <v>8218</v>
      </c>
      <c r="AX483" s="49" t="s">
        <v>6009</v>
      </c>
      <c r="AY483" s="38" t="s">
        <v>5971</v>
      </c>
      <c r="AZ483" s="14" t="s">
        <v>6038</v>
      </c>
      <c r="BA483" s="49" t="s">
        <v>6039</v>
      </c>
      <c r="BB483" s="38" t="s">
        <v>6047</v>
      </c>
      <c r="BC483" s="7">
        <v>0.2</v>
      </c>
      <c r="BD483" s="14" t="s">
        <v>6023</v>
      </c>
      <c r="BE483" s="49" t="s">
        <v>5967</v>
      </c>
      <c r="BF483" s="38" t="s">
        <v>5971</v>
      </c>
      <c r="BG483" s="7">
        <v>0.6</v>
      </c>
      <c r="BH483" s="45">
        <v>111.78399297144827</v>
      </c>
      <c r="BI483" s="215" t="s">
        <v>8495</v>
      </c>
      <c r="BJ483" s="215" t="s">
        <v>8554</v>
      </c>
      <c r="BK483" s="7">
        <v>1.1000000000000001</v>
      </c>
      <c r="BL483" s="25">
        <v>5.730659025788047E-3</v>
      </c>
      <c r="BM483" s="20">
        <v>0.60487500000000005</v>
      </c>
      <c r="BN483" s="20">
        <v>0.62</v>
      </c>
      <c r="BO483" s="20">
        <v>0.59249999999999992</v>
      </c>
      <c r="BP483" s="46">
        <v>16.25</v>
      </c>
      <c r="BQ483" s="215" t="s">
        <v>8560</v>
      </c>
      <c r="BR483" s="79">
        <v>-0.12069325735992395</v>
      </c>
      <c r="BS483" s="9">
        <v>5.5228621963224533E-2</v>
      </c>
      <c r="BT483" s="9">
        <v>7.6324583805818635E-2</v>
      </c>
      <c r="BU483" s="47" t="s">
        <v>5993</v>
      </c>
      <c r="BV483" s="47">
        <v>44376</v>
      </c>
      <c r="BW483" s="14" t="s">
        <v>5474</v>
      </c>
      <c r="BX483" s="83">
        <v>5.5168091168091141E-2</v>
      </c>
      <c r="BY483" s="82">
        <v>2.12</v>
      </c>
      <c r="BZ483" s="46">
        <v>16.556603773584907</v>
      </c>
      <c r="CA483" s="48" t="s">
        <v>5474</v>
      </c>
      <c r="CB483" s="45">
        <v>-6177.6</v>
      </c>
      <c r="CC483" s="45">
        <v>-280.8</v>
      </c>
      <c r="CD483" s="45">
        <v>0</v>
      </c>
      <c r="CE483" s="45">
        <v>0</v>
      </c>
      <c r="CF483" s="14" t="s">
        <v>9004</v>
      </c>
      <c r="CG483" s="7" t="s">
        <v>8590</v>
      </c>
      <c r="CH483" s="215" t="s">
        <v>8478</v>
      </c>
      <c r="CI483" s="215" t="s">
        <v>8478</v>
      </c>
      <c r="CJ483" s="215" t="s">
        <v>8479</v>
      </c>
      <c r="CK483" s="43" t="s">
        <v>5474</v>
      </c>
      <c r="CL483" s="43" t="s">
        <v>5474</v>
      </c>
      <c r="CM483" s="43" t="s">
        <v>5474</v>
      </c>
      <c r="CN483" s="145">
        <v>-280.8</v>
      </c>
      <c r="CO483" s="145">
        <v>-6177.6</v>
      </c>
      <c r="CP483" s="148">
        <v>3923.6181532978344</v>
      </c>
      <c r="CQ483" s="189" t="s">
        <v>5474</v>
      </c>
      <c r="CR483" s="189" t="s">
        <v>5474</v>
      </c>
      <c r="CS483" s="99" t="s">
        <v>5474</v>
      </c>
      <c r="CT483" s="167" t="s">
        <v>5474</v>
      </c>
      <c r="CU483" s="43" t="s">
        <v>5474</v>
      </c>
      <c r="CV483" s="43" t="s">
        <v>5474</v>
      </c>
      <c r="CW483" s="43" t="s">
        <v>5474</v>
      </c>
      <c r="CX483" s="43" t="s">
        <v>5474</v>
      </c>
      <c r="CY483" s="43" t="s">
        <v>5474</v>
      </c>
      <c r="CZ483" s="43" t="s">
        <v>5474</v>
      </c>
      <c r="DA483" s="42" t="s">
        <v>5474</v>
      </c>
      <c r="DB483" s="42" t="s">
        <v>5474</v>
      </c>
      <c r="DC483" s="42" t="s">
        <v>5474</v>
      </c>
      <c r="DD483" s="42" t="s">
        <v>5474</v>
      </c>
      <c r="DE483" s="42" t="s">
        <v>5474</v>
      </c>
      <c r="DF483" s="42" t="s">
        <v>5474</v>
      </c>
      <c r="DG483" s="42" t="s">
        <v>5474</v>
      </c>
      <c r="DH483" s="42" t="s">
        <v>5474</v>
      </c>
    </row>
    <row r="484" spans="1:112">
      <c r="A484" s="22">
        <v>4702</v>
      </c>
      <c r="B484" s="7" t="s">
        <v>977</v>
      </c>
      <c r="C484" s="21">
        <v>-0.50180000000000002</v>
      </c>
      <c r="D484" s="21">
        <v>-0.35399999999999998</v>
      </c>
      <c r="E484" s="21">
        <v>-0.50109999999999999</v>
      </c>
      <c r="F484" s="21">
        <v>-0.32740000000000002</v>
      </c>
      <c r="G484" s="21">
        <v>0.26740000000000003</v>
      </c>
      <c r="H484" s="21">
        <v>-1.3332999999999999</v>
      </c>
      <c r="I484" s="21">
        <v>-3.6</v>
      </c>
      <c r="J484" s="21">
        <v>25</v>
      </c>
      <c r="K484" s="21">
        <v>-8.6999999999999994E-3</v>
      </c>
      <c r="L484" s="21">
        <v>1.01E-2</v>
      </c>
      <c r="M484" s="21">
        <v>2.4500000000000001E-2</v>
      </c>
      <c r="N484" s="21">
        <v>-2.07E-2</v>
      </c>
      <c r="O484" s="21">
        <v>4.2299999999999997E-2</v>
      </c>
      <c r="P484" s="21">
        <v>1.2500000000000001E-2</v>
      </c>
      <c r="Q484" s="21">
        <v>2.5999999999999999E-3</v>
      </c>
      <c r="R484" s="21">
        <v>2E-3</v>
      </c>
      <c r="S484" s="21">
        <v>-0.2104</v>
      </c>
      <c r="T484" s="21">
        <v>-0.15909999999999999</v>
      </c>
      <c r="U484" s="10">
        <v>0.26</v>
      </c>
      <c r="V484" s="10">
        <v>0.86</v>
      </c>
      <c r="W484" s="7">
        <v>0</v>
      </c>
      <c r="X484" s="20">
        <v>0</v>
      </c>
      <c r="Y484" s="75"/>
      <c r="Z484" s="7"/>
      <c r="AA484" s="7"/>
      <c r="AB484" s="51">
        <v>179</v>
      </c>
      <c r="AC484" s="51">
        <v>45</v>
      </c>
      <c r="AD484" s="51"/>
      <c r="AE484" s="51"/>
      <c r="AF484" s="51">
        <v>-1</v>
      </c>
      <c r="AG484" s="51"/>
      <c r="AH484" s="20">
        <v>1.3599999999999999E-2</v>
      </c>
      <c r="AI484" s="7" t="s">
        <v>8467</v>
      </c>
      <c r="AJ484" s="67" t="s">
        <v>8494</v>
      </c>
      <c r="AK484" s="44">
        <v>-0.67875210792580098</v>
      </c>
      <c r="AL484" s="44">
        <v>-0.79166666666666663</v>
      </c>
      <c r="AM484" s="44">
        <v>-1</v>
      </c>
      <c r="AN484" s="25">
        <v>0.91937984496124026</v>
      </c>
      <c r="AO484" s="25">
        <v>0.27906976744186041</v>
      </c>
      <c r="AP484" s="215">
        <v>12.9</v>
      </c>
      <c r="AQ484" s="215" t="s">
        <v>8552</v>
      </c>
      <c r="AR484" s="44">
        <v>3.8910505836575798E-3</v>
      </c>
      <c r="AS484" s="171" t="s">
        <v>7103</v>
      </c>
      <c r="AT484" s="171" t="s">
        <v>6896</v>
      </c>
      <c r="AU484" s="171" t="s">
        <v>7504</v>
      </c>
      <c r="AV484" s="7" t="s">
        <v>8470</v>
      </c>
      <c r="AW484" s="14" t="s">
        <v>6633</v>
      </c>
      <c r="AX484" s="49" t="s">
        <v>6009</v>
      </c>
      <c r="AY484" s="38" t="s">
        <v>5971</v>
      </c>
      <c r="AZ484" s="14" t="s">
        <v>6162</v>
      </c>
      <c r="BA484" s="49" t="s">
        <v>5993</v>
      </c>
      <c r="BB484" s="38" t="s">
        <v>5993</v>
      </c>
      <c r="BC484" s="7">
        <v>0.5</v>
      </c>
      <c r="BD484" s="14" t="s">
        <v>5999</v>
      </c>
      <c r="BE484" s="49" t="s">
        <v>5967</v>
      </c>
      <c r="BF484" s="38" t="s">
        <v>5971</v>
      </c>
      <c r="BG484" s="7">
        <v>0.6</v>
      </c>
      <c r="BH484" s="45">
        <v>30.305007425196379</v>
      </c>
      <c r="BI484" s="215" t="s">
        <v>8471</v>
      </c>
      <c r="BJ484" s="215" t="s">
        <v>8554</v>
      </c>
      <c r="BK484" s="7">
        <v>0</v>
      </c>
      <c r="BL484" s="25">
        <v>0</v>
      </c>
      <c r="BM484" s="20">
        <v>0.42025000000000001</v>
      </c>
      <c r="BN484" s="20">
        <v>0.22500000000000003</v>
      </c>
      <c r="BO484" s="20">
        <v>0.57999999999999996</v>
      </c>
      <c r="BP484" s="46">
        <v>15</v>
      </c>
      <c r="BQ484" s="215" t="s">
        <v>8540</v>
      </c>
      <c r="BR484" s="79">
        <v>-0.29302325581395344</v>
      </c>
      <c r="BS484" s="9">
        <v>0</v>
      </c>
      <c r="BT484" s="9">
        <v>0</v>
      </c>
      <c r="BU484" s="47" t="s">
        <v>5993</v>
      </c>
      <c r="BV484" s="47" t="s">
        <v>5993</v>
      </c>
      <c r="BW484" s="14" t="s">
        <v>5474</v>
      </c>
      <c r="BX484" s="83">
        <v>-0.11627906976744186</v>
      </c>
      <c r="BY484" s="82">
        <v>0.76</v>
      </c>
      <c r="BZ484" s="46">
        <v>16.973684210526315</v>
      </c>
      <c r="CA484" s="48" t="s">
        <v>8475</v>
      </c>
      <c r="CB484" s="45">
        <v>2309.1</v>
      </c>
      <c r="CC484" s="45">
        <v>580.5</v>
      </c>
      <c r="CD484" s="45">
        <v>0</v>
      </c>
      <c r="CE484" s="45">
        <v>0</v>
      </c>
      <c r="CF484" s="14" t="s">
        <v>9005</v>
      </c>
      <c r="CG484" s="7" t="s">
        <v>8556</v>
      </c>
      <c r="CH484" s="215" t="s">
        <v>8479</v>
      </c>
      <c r="CI484" s="215" t="s">
        <v>8478</v>
      </c>
      <c r="CJ484" s="215" t="s">
        <v>8479</v>
      </c>
      <c r="CK484" s="43" t="s">
        <v>5474</v>
      </c>
      <c r="CL484" s="43" t="s">
        <v>5474</v>
      </c>
      <c r="CM484" s="43" t="s">
        <v>5474</v>
      </c>
      <c r="CN484" s="145">
        <v>580.5</v>
      </c>
      <c r="CO484" s="145">
        <v>2309.1</v>
      </c>
      <c r="CP484" s="148">
        <v>390.93459578503331</v>
      </c>
      <c r="CQ484" s="189" t="s">
        <v>5474</v>
      </c>
      <c r="CR484" s="189" t="s">
        <v>5474</v>
      </c>
      <c r="CS484" s="99" t="s">
        <v>5474</v>
      </c>
      <c r="CT484" s="167" t="s">
        <v>5474</v>
      </c>
      <c r="CU484" s="43" t="s">
        <v>5474</v>
      </c>
      <c r="CV484" s="43" t="s">
        <v>5474</v>
      </c>
      <c r="CW484" s="43" t="s">
        <v>5474</v>
      </c>
      <c r="CX484" s="43" t="s">
        <v>5474</v>
      </c>
      <c r="CY484" s="43" t="s">
        <v>5474</v>
      </c>
      <c r="CZ484" s="43" t="s">
        <v>5474</v>
      </c>
      <c r="DA484" s="42" t="s">
        <v>5474</v>
      </c>
      <c r="DB484" s="42" t="s">
        <v>5474</v>
      </c>
      <c r="DC484" s="42" t="s">
        <v>5474</v>
      </c>
      <c r="DD484" s="42" t="s">
        <v>5474</v>
      </c>
      <c r="DE484" s="42" t="s">
        <v>5474</v>
      </c>
      <c r="DF484" s="42" t="s">
        <v>5474</v>
      </c>
      <c r="DG484" s="42" t="s">
        <v>5474</v>
      </c>
      <c r="DH484" s="42" t="s">
        <v>5474</v>
      </c>
    </row>
    <row r="485" spans="1:112">
      <c r="A485" s="22">
        <v>3178</v>
      </c>
      <c r="B485" s="7" t="s">
        <v>2712</v>
      </c>
      <c r="C485" s="21">
        <v>-0.1147</v>
      </c>
      <c r="D485" s="21">
        <v>0.22489999999999999</v>
      </c>
      <c r="E485" s="21">
        <v>2.7300000000000001E-2</v>
      </c>
      <c r="F485" s="21">
        <v>0.34670000000000001</v>
      </c>
      <c r="G485" s="21">
        <v>1.0999999999999999E-2</v>
      </c>
      <c r="H485" s="21">
        <v>2.3800000000000002E-2</v>
      </c>
      <c r="I485" s="21">
        <v>-0.4819</v>
      </c>
      <c r="J485" s="21">
        <v>-0.43709999999999999</v>
      </c>
      <c r="K485" s="21">
        <v>1.0800000000000001E-2</v>
      </c>
      <c r="L485" s="21">
        <v>-7.2400000000000006E-2</v>
      </c>
      <c r="M485" s="21">
        <v>-3.1300000000000001E-2</v>
      </c>
      <c r="N485" s="21">
        <v>3.1699999999999999E-2</v>
      </c>
      <c r="O485" s="21">
        <v>-6.6100000000000006E-2</v>
      </c>
      <c r="P485" s="21">
        <v>-1.0200000000000001E-2</v>
      </c>
      <c r="Q485" s="21">
        <v>-4.4999999999999997E-3</v>
      </c>
      <c r="R485" s="21">
        <v>-1.5E-3</v>
      </c>
      <c r="S485" s="21">
        <v>9.7999999999999997E-3</v>
      </c>
      <c r="T485" s="21">
        <v>1.89E-2</v>
      </c>
      <c r="U485" s="10">
        <v>0.85</v>
      </c>
      <c r="V485" s="10">
        <v>1.69</v>
      </c>
      <c r="W485" s="7">
        <v>1.25</v>
      </c>
      <c r="X485" s="20">
        <v>0.499</v>
      </c>
      <c r="Y485" s="75">
        <v>2020</v>
      </c>
      <c r="Z485" s="7">
        <v>1.2</v>
      </c>
      <c r="AA485" s="7">
        <v>0</v>
      </c>
      <c r="AB485" s="51">
        <v>79</v>
      </c>
      <c r="AC485" s="51">
        <v>-23</v>
      </c>
      <c r="AD485" s="51"/>
      <c r="AE485" s="51"/>
      <c r="AF485" s="51">
        <v>-9</v>
      </c>
      <c r="AG485" s="51">
        <v>-1</v>
      </c>
      <c r="AH485" s="20">
        <v>1.4E-3</v>
      </c>
      <c r="AI485" s="7" t="s">
        <v>8467</v>
      </c>
      <c r="AJ485" s="67" t="s">
        <v>8494</v>
      </c>
      <c r="AK485" s="44">
        <v>-0.64724919093851141</v>
      </c>
      <c r="AL485" s="44">
        <v>-0.64640883977900565</v>
      </c>
      <c r="AM485" s="44">
        <v>0.91999999999999882</v>
      </c>
      <c r="AN485" s="25">
        <v>0.92932330827067666</v>
      </c>
      <c r="AO485" s="25">
        <v>0.27218045112781958</v>
      </c>
      <c r="AP485" s="215">
        <v>66.5</v>
      </c>
      <c r="AQ485" s="215" t="s">
        <v>8552</v>
      </c>
      <c r="AR485" s="44">
        <v>3.2608695652173898E-2</v>
      </c>
      <c r="AS485" s="171" t="s">
        <v>7199</v>
      </c>
      <c r="AT485" s="171" t="s">
        <v>7787</v>
      </c>
      <c r="AU485" s="171" t="s">
        <v>6948</v>
      </c>
      <c r="AV485" s="7" t="s">
        <v>8470</v>
      </c>
      <c r="AW485" s="14" t="s">
        <v>6154</v>
      </c>
      <c r="AX485" s="49" t="s">
        <v>6009</v>
      </c>
      <c r="AY485" s="38" t="s">
        <v>5971</v>
      </c>
      <c r="AZ485" s="14" t="s">
        <v>6038</v>
      </c>
      <c r="BA485" s="49" t="s">
        <v>5967</v>
      </c>
      <c r="BB485" s="38" t="s">
        <v>6007</v>
      </c>
      <c r="BC485" s="7">
        <v>0.5</v>
      </c>
      <c r="BD485" s="14" t="s">
        <v>6014</v>
      </c>
      <c r="BE485" s="49" t="s">
        <v>5967</v>
      </c>
      <c r="BF485" s="38" t="s">
        <v>5961</v>
      </c>
      <c r="BG485" s="7">
        <v>0.1</v>
      </c>
      <c r="BH485" s="45">
        <v>182.13014436343309</v>
      </c>
      <c r="BI485" s="215" t="s">
        <v>8495</v>
      </c>
      <c r="BJ485" s="215" t="s">
        <v>8554</v>
      </c>
      <c r="BK485" s="7">
        <v>1.6</v>
      </c>
      <c r="BL485" s="25">
        <v>3.5825545171339519E-2</v>
      </c>
      <c r="BM485" s="20">
        <v>0.5867500000000001</v>
      </c>
      <c r="BN485" s="20">
        <v>0.67749999999999999</v>
      </c>
      <c r="BO485" s="20">
        <v>0.51250000000000007</v>
      </c>
      <c r="BP485" s="46">
        <v>39.349112426035504</v>
      </c>
      <c r="BQ485" s="215" t="s">
        <v>8540</v>
      </c>
      <c r="BR485" s="79">
        <v>-0.66616541353383452</v>
      </c>
      <c r="BS485" s="9">
        <v>1.2871693076704327E-2</v>
      </c>
      <c r="BT485" s="9">
        <v>1.2124186292145955E-2</v>
      </c>
      <c r="BU485" s="47" t="s">
        <v>5993</v>
      </c>
      <c r="BV485" s="47" t="s">
        <v>5993</v>
      </c>
      <c r="BW485" s="14" t="s">
        <v>5474</v>
      </c>
      <c r="BX485" s="83">
        <v>-0.58270676691729328</v>
      </c>
      <c r="BY485" s="82">
        <v>1.85</v>
      </c>
      <c r="BZ485" s="46">
        <v>35.945945945945944</v>
      </c>
      <c r="CA485" s="48" t="s">
        <v>8485</v>
      </c>
      <c r="CB485" s="45">
        <v>5253.5</v>
      </c>
      <c r="CC485" s="45">
        <v>-1529.5</v>
      </c>
      <c r="CD485" s="45">
        <v>0</v>
      </c>
      <c r="CE485" s="45">
        <v>0</v>
      </c>
      <c r="CF485" s="14" t="s">
        <v>2713</v>
      </c>
      <c r="CG485" s="7" t="s">
        <v>8477</v>
      </c>
      <c r="CH485" s="215" t="s">
        <v>8478</v>
      </c>
      <c r="CI485" s="215" t="s">
        <v>8478</v>
      </c>
      <c r="CJ485" s="215" t="s">
        <v>8523</v>
      </c>
      <c r="CK485" s="43" t="s">
        <v>5474</v>
      </c>
      <c r="CL485" s="43" t="s">
        <v>5474</v>
      </c>
      <c r="CM485" s="43" t="s">
        <v>5474</v>
      </c>
      <c r="CN485" s="145">
        <v>-1529.5</v>
      </c>
      <c r="CO485" s="145">
        <v>5253.5</v>
      </c>
      <c r="CP485" s="148">
        <v>12111.6546001683</v>
      </c>
      <c r="CQ485" s="189" t="s">
        <v>5474</v>
      </c>
      <c r="CR485" s="189" t="s">
        <v>5474</v>
      </c>
      <c r="CS485" s="99" t="s">
        <v>5474</v>
      </c>
      <c r="CT485" s="167" t="s">
        <v>5474</v>
      </c>
      <c r="CU485" s="43" t="s">
        <v>5474</v>
      </c>
      <c r="CV485" s="43" t="s">
        <v>5474</v>
      </c>
      <c r="CW485" s="43" t="s">
        <v>5474</v>
      </c>
      <c r="CX485" s="43" t="s">
        <v>5474</v>
      </c>
      <c r="CY485" s="43" t="s">
        <v>5474</v>
      </c>
      <c r="CZ485" s="43" t="s">
        <v>5474</v>
      </c>
      <c r="DA485" s="42" t="s">
        <v>5474</v>
      </c>
      <c r="DB485" s="42" t="s">
        <v>5474</v>
      </c>
      <c r="DC485" s="42" t="s">
        <v>5474</v>
      </c>
      <c r="DD485" s="42" t="s">
        <v>5474</v>
      </c>
      <c r="DE485" s="42" t="s">
        <v>5474</v>
      </c>
      <c r="DF485" s="42" t="s">
        <v>5474</v>
      </c>
      <c r="DG485" s="42" t="s">
        <v>5474</v>
      </c>
      <c r="DH485" s="42" t="s">
        <v>5474</v>
      </c>
    </row>
    <row r="486" spans="1:112">
      <c r="A486" s="22">
        <v>6768</v>
      </c>
      <c r="B486" s="7" t="s">
        <v>5918</v>
      </c>
      <c r="C486" s="21"/>
      <c r="D486" s="21"/>
      <c r="E486" s="21"/>
      <c r="F486" s="21"/>
      <c r="G486" s="21"/>
      <c r="H486" s="21"/>
      <c r="I486" s="21">
        <v>0</v>
      </c>
      <c r="J486" s="21">
        <v>0</v>
      </c>
      <c r="K486" s="21">
        <v>0</v>
      </c>
      <c r="L486" s="21">
        <v>4.53E-2</v>
      </c>
      <c r="M486" s="21">
        <v>0.1017</v>
      </c>
      <c r="N486" s="21">
        <v>0</v>
      </c>
      <c r="O486" s="21">
        <v>-3.0099999999999998E-2</v>
      </c>
      <c r="P486" s="21">
        <v>4.8599999999999997E-2</v>
      </c>
      <c r="Q486" s="21">
        <v>2.6372</v>
      </c>
      <c r="R486" s="21">
        <v>0.33829999999999999</v>
      </c>
      <c r="S486" s="21">
        <v>0</v>
      </c>
      <c r="T486" s="21">
        <v>0</v>
      </c>
      <c r="U486" s="10">
        <v>0</v>
      </c>
      <c r="V486" s="10">
        <v>0</v>
      </c>
      <c r="W486" s="7">
        <v>0</v>
      </c>
      <c r="X486" s="20">
        <v>0</v>
      </c>
      <c r="Y486" s="75">
        <v>2020</v>
      </c>
      <c r="Z486" s="7">
        <v>3</v>
      </c>
      <c r="AA486" s="7">
        <v>0</v>
      </c>
      <c r="AB486" s="51">
        <v>-45</v>
      </c>
      <c r="AC486" s="51">
        <v>1</v>
      </c>
      <c r="AD486" s="51"/>
      <c r="AE486" s="51"/>
      <c r="AF486" s="51"/>
      <c r="AG486" s="51"/>
      <c r="AH486" s="20">
        <v>0</v>
      </c>
      <c r="AI486" s="7" t="s">
        <v>8493</v>
      </c>
      <c r="AJ486" s="67" t="s">
        <v>8494</v>
      </c>
      <c r="AK486" s="44">
        <v>-0.89506172839506182</v>
      </c>
      <c r="AL486" s="44">
        <v>-0.67307692307692313</v>
      </c>
      <c r="AM486" s="44">
        <v>0.55555555555555203</v>
      </c>
      <c r="AN486" s="25">
        <v>0.49090909090909091</v>
      </c>
      <c r="AO486" s="25">
        <v>0.15757575757575756</v>
      </c>
      <c r="AP486" s="215">
        <v>66</v>
      </c>
      <c r="AQ486" s="215" t="s">
        <v>8552</v>
      </c>
      <c r="AR486" s="44">
        <v>2.3255813953488299E-2</v>
      </c>
      <c r="AS486" s="171" t="s">
        <v>7199</v>
      </c>
      <c r="AT486" s="171" t="s">
        <v>7231</v>
      </c>
      <c r="AU486" s="171" t="s">
        <v>7205</v>
      </c>
      <c r="AV486" s="7" t="s">
        <v>8470</v>
      </c>
      <c r="AW486" s="14" t="s">
        <v>7614</v>
      </c>
      <c r="AX486" s="49" t="s">
        <v>6009</v>
      </c>
      <c r="AY486" s="38" t="s">
        <v>6007</v>
      </c>
      <c r="AZ486" s="14" t="s">
        <v>6839</v>
      </c>
      <c r="BA486" s="49" t="s">
        <v>5993</v>
      </c>
      <c r="BB486" s="38" t="s">
        <v>5993</v>
      </c>
      <c r="BC486" s="7">
        <v>0.3</v>
      </c>
      <c r="BD486" s="14" t="s">
        <v>6041</v>
      </c>
      <c r="BE486" s="49" t="s">
        <v>5993</v>
      </c>
      <c r="BF486" s="38" t="s">
        <v>5993</v>
      </c>
      <c r="BG486" s="7">
        <v>0.4</v>
      </c>
      <c r="BH486" s="45">
        <v>153.94333630718751</v>
      </c>
      <c r="BI486" s="215" t="s">
        <v>8495</v>
      </c>
      <c r="BJ486" s="215" t="s">
        <v>8554</v>
      </c>
      <c r="BK486" s="7">
        <v>7.3</v>
      </c>
      <c r="BL486" s="25">
        <v>7.6335877862595417E-3</v>
      </c>
      <c r="BM486" s="20">
        <v>0.60687500000000005</v>
      </c>
      <c r="BN486" s="20">
        <v>0.6</v>
      </c>
      <c r="BO486" s="20">
        <v>0.61249999999999993</v>
      </c>
      <c r="BP486" s="46" t="s">
        <v>8473</v>
      </c>
      <c r="BQ486" s="215" t="s">
        <v>8473</v>
      </c>
      <c r="BR486" s="79" t="s">
        <v>8473</v>
      </c>
      <c r="BS486" s="9">
        <v>0</v>
      </c>
      <c r="BT486" s="9">
        <v>3.9374206347413176E-2</v>
      </c>
      <c r="BU486" s="47" t="s">
        <v>5993</v>
      </c>
      <c r="BV486" s="47" t="s">
        <v>5993</v>
      </c>
      <c r="BW486" s="14" t="s">
        <v>5474</v>
      </c>
      <c r="BX486" s="83" t="s">
        <v>8473</v>
      </c>
      <c r="BY486" s="82" t="s">
        <v>8473</v>
      </c>
      <c r="BZ486" s="46" t="s">
        <v>8473</v>
      </c>
      <c r="CA486" s="48" t="s">
        <v>8475</v>
      </c>
      <c r="CB486" s="45">
        <v>-2970</v>
      </c>
      <c r="CC486" s="45">
        <v>66</v>
      </c>
      <c r="CD486" s="45">
        <v>0</v>
      </c>
      <c r="CE486" s="45">
        <v>0</v>
      </c>
      <c r="CF486" s="14" t="e">
        <v>#N/A</v>
      </c>
      <c r="CG486" s="7" t="s">
        <v>8590</v>
      </c>
      <c r="CH486" s="215" t="s">
        <v>8478</v>
      </c>
      <c r="CI486" s="215" t="s">
        <v>8498</v>
      </c>
      <c r="CJ486" s="215" t="s">
        <v>8479</v>
      </c>
      <c r="CK486" s="43" t="s">
        <v>6951</v>
      </c>
      <c r="CL486" s="43" t="s">
        <v>5474</v>
      </c>
      <c r="CM486" s="43" t="s">
        <v>5474</v>
      </c>
      <c r="CN486" s="145">
        <v>66</v>
      </c>
      <c r="CO486" s="145">
        <v>-2970</v>
      </c>
      <c r="CP486" s="148">
        <v>10160.260196274376</v>
      </c>
      <c r="CQ486" s="189" t="s">
        <v>5474</v>
      </c>
      <c r="CR486" s="189" t="s">
        <v>5474</v>
      </c>
      <c r="CS486" s="99" t="s">
        <v>5474</v>
      </c>
      <c r="CT486" s="167" t="s">
        <v>5474</v>
      </c>
      <c r="CU486" s="43" t="s">
        <v>5474</v>
      </c>
      <c r="CV486" s="43" t="s">
        <v>5474</v>
      </c>
      <c r="CW486" s="43" t="s">
        <v>5474</v>
      </c>
      <c r="CX486" s="43" t="s">
        <v>5474</v>
      </c>
      <c r="CY486" s="43" t="s">
        <v>5474</v>
      </c>
      <c r="CZ486" s="43" t="s">
        <v>5474</v>
      </c>
      <c r="DA486" s="42" t="s">
        <v>5474</v>
      </c>
      <c r="DB486" s="42" t="s">
        <v>5474</v>
      </c>
      <c r="DC486" s="42" t="s">
        <v>5474</v>
      </c>
      <c r="DD486" s="42" t="s">
        <v>5474</v>
      </c>
      <c r="DE486" s="42" t="s">
        <v>5474</v>
      </c>
      <c r="DF486" s="42" t="s">
        <v>5474</v>
      </c>
      <c r="DG486" s="42" t="s">
        <v>5474</v>
      </c>
      <c r="DH486" s="42" t="s">
        <v>5474</v>
      </c>
    </row>
    <row r="487" spans="1:112">
      <c r="A487" s="22">
        <v>4912</v>
      </c>
      <c r="B487" s="7" t="s">
        <v>1013</v>
      </c>
      <c r="C487" s="21">
        <v>-0.13139999999999999</v>
      </c>
      <c r="D487" s="21">
        <v>4.2900000000000001E-2</v>
      </c>
      <c r="E487" s="21">
        <v>-0.1033</v>
      </c>
      <c r="F487" s="21">
        <v>-4.07E-2</v>
      </c>
      <c r="G487" s="21">
        <v>0.58520000000000005</v>
      </c>
      <c r="H487" s="21"/>
      <c r="I487" s="21">
        <v>2.6265000000000001</v>
      </c>
      <c r="J487" s="21">
        <v>2.6265000000000001</v>
      </c>
      <c r="K487" s="21">
        <v>4.1999999999999997E-3</v>
      </c>
      <c r="L487" s="21">
        <v>-2.5000000000000001E-2</v>
      </c>
      <c r="M487" s="21">
        <v>1.17E-2</v>
      </c>
      <c r="N487" s="21">
        <v>-1.8E-3</v>
      </c>
      <c r="O487" s="21">
        <v>4.4499999999999998E-2</v>
      </c>
      <c r="P487" s="21">
        <v>5.0900000000000001E-2</v>
      </c>
      <c r="Q487" s="21">
        <v>2.9499999999999998E-2</v>
      </c>
      <c r="R487" s="21">
        <v>1.03E-2</v>
      </c>
      <c r="S487" s="21">
        <v>0.16569999999999999</v>
      </c>
      <c r="T487" s="21">
        <v>6.6500000000000004E-2</v>
      </c>
      <c r="U487" s="10">
        <v>3.01</v>
      </c>
      <c r="V487" s="10">
        <v>11.59</v>
      </c>
      <c r="W487" s="7">
        <v>0</v>
      </c>
      <c r="X487" s="20">
        <v>0</v>
      </c>
      <c r="Y487" s="75"/>
      <c r="Z487" s="7"/>
      <c r="AA487" s="7"/>
      <c r="AB487" s="51">
        <v>-126</v>
      </c>
      <c r="AC487" s="51">
        <v>-17</v>
      </c>
      <c r="AD487" s="51"/>
      <c r="AE487" s="51"/>
      <c r="AF487" s="51">
        <v>-6</v>
      </c>
      <c r="AG487" s="51">
        <v>-1</v>
      </c>
      <c r="AH487" s="20">
        <v>1.6799999999999999E-2</v>
      </c>
      <c r="AI487" s="7" t="s">
        <v>8481</v>
      </c>
      <c r="AJ487" s="67" t="s">
        <v>8494</v>
      </c>
      <c r="AK487" s="44">
        <v>0.53947368421052633</v>
      </c>
      <c r="AL487" s="44">
        <v>-0.69724770642201839</v>
      </c>
      <c r="AM487" s="44">
        <v>1</v>
      </c>
      <c r="AN487" s="25">
        <v>0.68882175226586106</v>
      </c>
      <c r="AO487" s="25">
        <v>0.32930513595166161</v>
      </c>
      <c r="AP487" s="215">
        <v>165.5</v>
      </c>
      <c r="AQ487" s="215" t="s">
        <v>8552</v>
      </c>
      <c r="AR487" s="44">
        <v>1.5337423312883401E-2</v>
      </c>
      <c r="AS487" s="171" t="s">
        <v>7199</v>
      </c>
      <c r="AT487" s="171" t="s">
        <v>6947</v>
      </c>
      <c r="AU487" s="171" t="s">
        <v>7205</v>
      </c>
      <c r="AV487" s="7" t="s">
        <v>8470</v>
      </c>
      <c r="AW487" s="14" t="s">
        <v>6551</v>
      </c>
      <c r="AX487" s="49" t="s">
        <v>6009</v>
      </c>
      <c r="AY487" s="38" t="s">
        <v>5961</v>
      </c>
      <c r="AZ487" s="14" t="s">
        <v>6550</v>
      </c>
      <c r="BA487" s="49" t="s">
        <v>5967</v>
      </c>
      <c r="BB487" s="38" t="s">
        <v>5971</v>
      </c>
      <c r="BC487" s="7">
        <v>0.1</v>
      </c>
      <c r="BD487" s="14" t="s">
        <v>6014</v>
      </c>
      <c r="BE487" s="49" t="s">
        <v>5960</v>
      </c>
      <c r="BF487" s="38" t="s">
        <v>5961</v>
      </c>
      <c r="BG487" s="7">
        <v>1.4</v>
      </c>
      <c r="BH487" s="45">
        <v>198.54818736292179</v>
      </c>
      <c r="BI487" s="215" t="s">
        <v>8471</v>
      </c>
      <c r="BJ487" s="215" t="s">
        <v>8543</v>
      </c>
      <c r="BK487" s="7">
        <v>2</v>
      </c>
      <c r="BL487" s="25">
        <v>1.5337423312883436E-2</v>
      </c>
      <c r="BM487" s="20">
        <v>0.61906249999999996</v>
      </c>
      <c r="BN487" s="20">
        <v>0.56749999999999989</v>
      </c>
      <c r="BO487" s="20">
        <v>0.66124999999999989</v>
      </c>
      <c r="BP487" s="46">
        <v>14.279551337359793</v>
      </c>
      <c r="BQ487" s="215" t="s">
        <v>8483</v>
      </c>
      <c r="BR487" s="79">
        <v>-0.1871903323262841</v>
      </c>
      <c r="BS487" s="9">
        <v>0</v>
      </c>
      <c r="BT487" s="9">
        <v>0</v>
      </c>
      <c r="BU487" s="47" t="s">
        <v>5993</v>
      </c>
      <c r="BV487" s="47">
        <v>44385</v>
      </c>
      <c r="BW487" s="14" t="s">
        <v>5474</v>
      </c>
      <c r="BX487" s="83">
        <v>1.6012084592144878E-2</v>
      </c>
      <c r="BY487" s="82">
        <v>11.209999999999999</v>
      </c>
      <c r="BZ487" s="46">
        <v>14.763603925066906</v>
      </c>
      <c r="CA487" s="48" t="s">
        <v>5474</v>
      </c>
      <c r="CB487" s="45">
        <v>-20853</v>
      </c>
      <c r="CC487" s="45">
        <v>-2813.5</v>
      </c>
      <c r="CD487" s="45">
        <v>0</v>
      </c>
      <c r="CE487" s="45">
        <v>0</v>
      </c>
      <c r="CF487" s="14" t="s">
        <v>9006</v>
      </c>
      <c r="CG487" s="7" t="s">
        <v>8477</v>
      </c>
      <c r="CH487" s="215" t="s">
        <v>8498</v>
      </c>
      <c r="CI487" s="215" t="s">
        <v>8498</v>
      </c>
      <c r="CJ487" s="215" t="s">
        <v>8523</v>
      </c>
      <c r="CK487" s="43" t="s">
        <v>5474</v>
      </c>
      <c r="CL487" s="43" t="s">
        <v>5474</v>
      </c>
      <c r="CM487" s="43" t="s">
        <v>5474</v>
      </c>
      <c r="CN487" s="145">
        <v>-2813.5</v>
      </c>
      <c r="CO487" s="145">
        <v>-20853</v>
      </c>
      <c r="CP487" s="148">
        <v>32859.725008563561</v>
      </c>
      <c r="CQ487" s="189">
        <v>0.43141993957703934</v>
      </c>
      <c r="CR487" s="189">
        <v>0.81459999999999999</v>
      </c>
      <c r="CS487" s="99">
        <v>45142</v>
      </c>
      <c r="CT487" s="167" t="s">
        <v>5474</v>
      </c>
      <c r="CU487" s="43" t="s">
        <v>5474</v>
      </c>
      <c r="CV487" s="43" t="s">
        <v>5474</v>
      </c>
      <c r="CW487" s="43" t="s">
        <v>5474</v>
      </c>
      <c r="CX487" s="43" t="s">
        <v>5474</v>
      </c>
      <c r="CY487" s="43" t="s">
        <v>5474</v>
      </c>
      <c r="CZ487" s="43" t="s">
        <v>5474</v>
      </c>
      <c r="DA487" s="42" t="s">
        <v>5474</v>
      </c>
      <c r="DB487" s="42" t="s">
        <v>5474</v>
      </c>
      <c r="DC487" s="42" t="s">
        <v>5474</v>
      </c>
      <c r="DD487" s="42" t="s">
        <v>5474</v>
      </c>
      <c r="DE487" s="42" t="s">
        <v>5474</v>
      </c>
      <c r="DF487" s="42" t="s">
        <v>5474</v>
      </c>
      <c r="DG487" s="42" t="s">
        <v>5474</v>
      </c>
      <c r="DH487" s="42" t="s">
        <v>5474</v>
      </c>
    </row>
    <row r="488" spans="1:112">
      <c r="A488" s="22">
        <v>8074</v>
      </c>
      <c r="B488" s="7" t="s">
        <v>1451</v>
      </c>
      <c r="C488" s="21">
        <v>-8.77E-2</v>
      </c>
      <c r="D488" s="21">
        <v>-4.5400000000000003E-2</v>
      </c>
      <c r="E488" s="21">
        <v>-3.6400000000000002E-2</v>
      </c>
      <c r="F488" s="21">
        <v>-1.8499999999999999E-2</v>
      </c>
      <c r="G488" s="21">
        <v>0.15210000000000001</v>
      </c>
      <c r="H488" s="21">
        <v>-0.42420000000000002</v>
      </c>
      <c r="I488" s="21">
        <v>0.46150000000000002</v>
      </c>
      <c r="J488" s="21">
        <v>0.85709999999999997</v>
      </c>
      <c r="K488" s="21">
        <v>-3.4700000000000002E-2</v>
      </c>
      <c r="L488" s="21">
        <v>1.5699999999999999E-2</v>
      </c>
      <c r="M488" s="21">
        <v>2.86E-2</v>
      </c>
      <c r="N488" s="21">
        <v>-2.3599999999999999E-2</v>
      </c>
      <c r="O488" s="21">
        <v>2.24E-2</v>
      </c>
      <c r="P488" s="21">
        <v>3.8399999999999997E-2</v>
      </c>
      <c r="Q488" s="21">
        <v>7.4000000000000003E-3</v>
      </c>
      <c r="R488" s="21">
        <v>4.3E-3</v>
      </c>
      <c r="S488" s="21">
        <v>7.7899999999999997E-2</v>
      </c>
      <c r="T488" s="21">
        <v>4.8599999999999997E-2</v>
      </c>
      <c r="U488" s="10">
        <v>0.52</v>
      </c>
      <c r="V488" s="10">
        <v>1.1299999999999999</v>
      </c>
      <c r="W488" s="7">
        <v>1.2596000000000001</v>
      </c>
      <c r="X488" s="20">
        <v>0.87350000000000005</v>
      </c>
      <c r="Y488" s="75">
        <v>2020</v>
      </c>
      <c r="Z488" s="7">
        <v>1</v>
      </c>
      <c r="AA488" s="7">
        <v>0</v>
      </c>
      <c r="AB488" s="51">
        <v>13</v>
      </c>
      <c r="AC488" s="51">
        <v>3</v>
      </c>
      <c r="AD488" s="51"/>
      <c r="AE488" s="51"/>
      <c r="AF488" s="51"/>
      <c r="AG488" s="51"/>
      <c r="AH488" s="20">
        <v>0</v>
      </c>
      <c r="AI488" s="7" t="s">
        <v>8481</v>
      </c>
      <c r="AJ488" s="67" t="s">
        <v>8494</v>
      </c>
      <c r="AK488" s="44">
        <v>-0.5491329479768785</v>
      </c>
      <c r="AL488" s="44">
        <v>-0.69999999999999929</v>
      </c>
      <c r="AM488" s="44">
        <v>1</v>
      </c>
      <c r="AN488" s="25">
        <v>0.44132653061224497</v>
      </c>
      <c r="AO488" s="25">
        <v>0.1020408163265306</v>
      </c>
      <c r="AP488" s="215">
        <v>19.600000000000001</v>
      </c>
      <c r="AQ488" s="215" t="s">
        <v>8552</v>
      </c>
      <c r="AR488" s="44">
        <v>1.29198966408268E-2</v>
      </c>
      <c r="AS488" s="171" t="s">
        <v>7199</v>
      </c>
      <c r="AT488" s="171" t="s">
        <v>6892</v>
      </c>
      <c r="AU488" s="171" t="s">
        <v>7043</v>
      </c>
      <c r="AV488" s="7" t="s">
        <v>8470</v>
      </c>
      <c r="AW488" s="14" t="s">
        <v>7426</v>
      </c>
      <c r="AX488" s="49" t="s">
        <v>6009</v>
      </c>
      <c r="AY488" s="38" t="s">
        <v>6007</v>
      </c>
      <c r="AZ488" s="14" t="s">
        <v>6491</v>
      </c>
      <c r="BA488" s="49" t="s">
        <v>5967</v>
      </c>
      <c r="BB488" s="38" t="s">
        <v>6007</v>
      </c>
      <c r="BC488" s="7">
        <v>0.4</v>
      </c>
      <c r="BD488" s="14" t="s">
        <v>6041</v>
      </c>
      <c r="BE488" s="49" t="s">
        <v>5967</v>
      </c>
      <c r="BF488" s="38" t="s">
        <v>5961</v>
      </c>
      <c r="BG488" s="7">
        <v>0.8</v>
      </c>
      <c r="BH488" s="45">
        <v>156.11155231151409</v>
      </c>
      <c r="BI488" s="215" t="s">
        <v>8495</v>
      </c>
      <c r="BJ488" s="215" t="s">
        <v>8554</v>
      </c>
      <c r="BK488" s="7">
        <v>1.6</v>
      </c>
      <c r="BL488" s="25">
        <v>7.7120822622109069E-3</v>
      </c>
      <c r="BM488" s="20">
        <v>0.6140000000000001</v>
      </c>
      <c r="BN488" s="20">
        <v>0.59750000000000003</v>
      </c>
      <c r="BO488" s="20">
        <v>0.62749999999999995</v>
      </c>
      <c r="BP488" s="46">
        <v>17.345132743362836</v>
      </c>
      <c r="BQ488" s="215" t="s">
        <v>8483</v>
      </c>
      <c r="BR488" s="79">
        <v>-0.16809523809523796</v>
      </c>
      <c r="BS488" s="9">
        <v>5.8075564072624042E-2</v>
      </c>
      <c r="BT488" s="9">
        <v>4.4907698129209361E-2</v>
      </c>
      <c r="BU488" s="47" t="s">
        <v>5993</v>
      </c>
      <c r="BV488" s="47">
        <v>44341</v>
      </c>
      <c r="BW488" s="14" t="s">
        <v>5474</v>
      </c>
      <c r="BX488" s="83">
        <v>-1.7142857142857066E-3</v>
      </c>
      <c r="BY488" s="82">
        <v>1.1200000000000001</v>
      </c>
      <c r="BZ488" s="46">
        <v>17.5</v>
      </c>
      <c r="CA488" s="48" t="s">
        <v>8475</v>
      </c>
      <c r="CB488" s="45">
        <v>254.8</v>
      </c>
      <c r="CC488" s="45">
        <v>58.800000000000004</v>
      </c>
      <c r="CD488" s="45">
        <v>0</v>
      </c>
      <c r="CE488" s="45">
        <v>0</v>
      </c>
      <c r="CF488" s="14" t="s">
        <v>9007</v>
      </c>
      <c r="CG488" s="7" t="s">
        <v>8477</v>
      </c>
      <c r="CH488" s="215" t="s">
        <v>8478</v>
      </c>
      <c r="CI488" s="215" t="s">
        <v>8479</v>
      </c>
      <c r="CJ488" s="215" t="s">
        <v>8479</v>
      </c>
      <c r="CK488" s="43" t="s">
        <v>6894</v>
      </c>
      <c r="CL488" s="43" t="s">
        <v>5474</v>
      </c>
      <c r="CM488" s="43" t="s">
        <v>5474</v>
      </c>
      <c r="CN488" s="145">
        <v>58.800000000000004</v>
      </c>
      <c r="CO488" s="145">
        <v>254.8</v>
      </c>
      <c r="CP488" s="148">
        <v>3059.7864253056764</v>
      </c>
      <c r="CQ488" s="189" t="s">
        <v>5474</v>
      </c>
      <c r="CR488" s="189" t="s">
        <v>5474</v>
      </c>
      <c r="CS488" s="99" t="s">
        <v>5474</v>
      </c>
      <c r="CT488" s="167" t="s">
        <v>5474</v>
      </c>
      <c r="CU488" s="43" t="s">
        <v>5474</v>
      </c>
      <c r="CV488" s="43" t="s">
        <v>5474</v>
      </c>
      <c r="CW488" s="43" t="s">
        <v>5474</v>
      </c>
      <c r="CX488" s="43" t="s">
        <v>5474</v>
      </c>
      <c r="CY488" s="43" t="s">
        <v>5474</v>
      </c>
      <c r="CZ488" s="43" t="s">
        <v>5474</v>
      </c>
      <c r="DA488" s="42" t="s">
        <v>5474</v>
      </c>
      <c r="DB488" s="42" t="s">
        <v>5474</v>
      </c>
      <c r="DC488" s="42" t="s">
        <v>5474</v>
      </c>
      <c r="DD488" s="42" t="s">
        <v>5474</v>
      </c>
      <c r="DE488" s="42" t="s">
        <v>5474</v>
      </c>
      <c r="DF488" s="42" t="s">
        <v>5474</v>
      </c>
      <c r="DG488" s="42" t="s">
        <v>5474</v>
      </c>
      <c r="DH488" s="42" t="s">
        <v>5474</v>
      </c>
    </row>
    <row r="489" spans="1:112">
      <c r="A489" s="22">
        <v>4534</v>
      </c>
      <c r="B489" s="7" t="s">
        <v>961</v>
      </c>
      <c r="C489" s="21">
        <v>0.106</v>
      </c>
      <c r="D489" s="21">
        <v>0.35160000000000002</v>
      </c>
      <c r="E489" s="21">
        <v>7.8100000000000003E-2</v>
      </c>
      <c r="F489" s="21">
        <v>0.27529999999999999</v>
      </c>
      <c r="G489" s="21">
        <v>0.35780000000000001</v>
      </c>
      <c r="H489" s="21">
        <v>-0.1212</v>
      </c>
      <c r="I489" s="21">
        <v>2.7059000000000002</v>
      </c>
      <c r="J489" s="21">
        <v>2.8788</v>
      </c>
      <c r="K489" s="21">
        <v>-1.1599999999999999E-2</v>
      </c>
      <c r="L489" s="21">
        <v>0.10929999999999999</v>
      </c>
      <c r="M489" s="21">
        <v>6.6400000000000001E-2</v>
      </c>
      <c r="N489" s="21">
        <v>4.7000000000000002E-3</v>
      </c>
      <c r="O489" s="21">
        <v>0.13919999999999999</v>
      </c>
      <c r="P489" s="21">
        <v>8.2000000000000003E-2</v>
      </c>
      <c r="Q489" s="21">
        <v>1.9199999999999998E-2</v>
      </c>
      <c r="R489" s="21">
        <v>0.01</v>
      </c>
      <c r="S489" s="21">
        <v>2.47E-2</v>
      </c>
      <c r="T489" s="21">
        <v>1.43E-2</v>
      </c>
      <c r="U489" s="10">
        <v>0.62</v>
      </c>
      <c r="V489" s="10">
        <v>0.24</v>
      </c>
      <c r="W489" s="7">
        <v>0.34420000000000001</v>
      </c>
      <c r="X489" s="20">
        <v>0.62609999999999999</v>
      </c>
      <c r="Y489" s="75"/>
      <c r="Z489" s="7"/>
      <c r="AA489" s="7"/>
      <c r="AB489" s="51">
        <v>246</v>
      </c>
      <c r="AC489" s="51">
        <v>13</v>
      </c>
      <c r="AD489" s="51"/>
      <c r="AE489" s="51"/>
      <c r="AF489" s="51"/>
      <c r="AG489" s="51"/>
      <c r="AH489" s="20">
        <v>0</v>
      </c>
      <c r="AI489" s="7" t="s">
        <v>8481</v>
      </c>
      <c r="AJ489" s="67" t="s">
        <v>8494</v>
      </c>
      <c r="AK489" s="44">
        <v>0.59008579599618693</v>
      </c>
      <c r="AL489" s="44">
        <v>0.55555555555555558</v>
      </c>
      <c r="AM489" s="44">
        <v>-0.57142857142856995</v>
      </c>
      <c r="AN489" s="25">
        <v>0.78283582089552228</v>
      </c>
      <c r="AO489" s="25">
        <v>0.16791044776119401</v>
      </c>
      <c r="AP489" s="215">
        <v>13.4</v>
      </c>
      <c r="AQ489" s="215" t="s">
        <v>8552</v>
      </c>
      <c r="AR489" s="44">
        <v>1.13207547169811E-2</v>
      </c>
      <c r="AS489" s="171" t="s">
        <v>7199</v>
      </c>
      <c r="AT489" s="171" t="s">
        <v>6950</v>
      </c>
      <c r="AU489" s="171" t="s">
        <v>6930</v>
      </c>
      <c r="AV489" s="7" t="s">
        <v>8470</v>
      </c>
      <c r="AW489" s="14" t="s">
        <v>6548</v>
      </c>
      <c r="AX489" s="49" t="s">
        <v>6009</v>
      </c>
      <c r="AY489" s="38" t="s">
        <v>5971</v>
      </c>
      <c r="AZ489" s="14" t="s">
        <v>6606</v>
      </c>
      <c r="BA489" s="49" t="s">
        <v>5967</v>
      </c>
      <c r="BB489" s="38" t="s">
        <v>6007</v>
      </c>
      <c r="BC489" s="7">
        <v>0.2</v>
      </c>
      <c r="BD489" s="14" t="s">
        <v>6348</v>
      </c>
      <c r="BE489" s="49" t="s">
        <v>5967</v>
      </c>
      <c r="BF489" s="38" t="s">
        <v>5961</v>
      </c>
      <c r="BG489" s="7">
        <v>0.3</v>
      </c>
      <c r="BH489" s="45">
        <v>117.08366423363557</v>
      </c>
      <c r="BI489" s="215" t="s">
        <v>8471</v>
      </c>
      <c r="BJ489" s="215" t="s">
        <v>8554</v>
      </c>
      <c r="BK489" s="7">
        <v>1.6</v>
      </c>
      <c r="BL489" s="25">
        <v>1.1320754716981159E-2</v>
      </c>
      <c r="BM489" s="20">
        <v>0.71425000000000005</v>
      </c>
      <c r="BN489" s="20">
        <v>0.72249999999999992</v>
      </c>
      <c r="BO489" s="20">
        <v>0.70749999999999991</v>
      </c>
      <c r="BP489" s="46">
        <v>55.833333333333336</v>
      </c>
      <c r="BQ489" s="215" t="s">
        <v>8483</v>
      </c>
      <c r="BR489" s="79">
        <v>-0.90655223880597013</v>
      </c>
      <c r="BS489" s="9">
        <v>1.972119815497253E-2</v>
      </c>
      <c r="BT489" s="9">
        <v>0</v>
      </c>
      <c r="BU489" s="47" t="s">
        <v>5993</v>
      </c>
      <c r="BV489" s="47" t="s">
        <v>5993</v>
      </c>
      <c r="BW489" s="14" t="s">
        <v>5474</v>
      </c>
      <c r="BX489" s="83">
        <v>-0.88786268656716427</v>
      </c>
      <c r="BY489" s="82">
        <v>0.12</v>
      </c>
      <c r="BZ489" s="46">
        <v>111.66666666666667</v>
      </c>
      <c r="CA489" s="48" t="s">
        <v>8475</v>
      </c>
      <c r="CB489" s="45">
        <v>3296.4</v>
      </c>
      <c r="CC489" s="45">
        <v>174.20000000000002</v>
      </c>
      <c r="CD489" s="45">
        <v>0</v>
      </c>
      <c r="CE489" s="45">
        <v>0</v>
      </c>
      <c r="CF489" s="14" t="s">
        <v>9008</v>
      </c>
      <c r="CG489" s="7" t="s">
        <v>8556</v>
      </c>
      <c r="CH489" s="215" t="s">
        <v>8498</v>
      </c>
      <c r="CI489" s="215" t="s">
        <v>8546</v>
      </c>
      <c r="CJ489" s="215" t="s">
        <v>8479</v>
      </c>
      <c r="CK489" s="43" t="s">
        <v>5474</v>
      </c>
      <c r="CL489" s="43" t="s">
        <v>5474</v>
      </c>
      <c r="CM489" s="43" t="s">
        <v>5474</v>
      </c>
      <c r="CN489" s="145">
        <v>174.20000000000002</v>
      </c>
      <c r="CO489" s="145">
        <v>3296.4</v>
      </c>
      <c r="CP489" s="148">
        <v>1568.9211007307167</v>
      </c>
      <c r="CQ489" s="189" t="s">
        <v>5474</v>
      </c>
      <c r="CR489" s="189" t="s">
        <v>5474</v>
      </c>
      <c r="CS489" s="99" t="s">
        <v>5474</v>
      </c>
      <c r="CT489" s="167" t="s">
        <v>5474</v>
      </c>
      <c r="CU489" s="43" t="s">
        <v>5474</v>
      </c>
      <c r="CV489" s="43" t="s">
        <v>5474</v>
      </c>
      <c r="CW489" s="43" t="s">
        <v>5474</v>
      </c>
      <c r="CX489" s="43" t="s">
        <v>5474</v>
      </c>
      <c r="CY489" s="43" t="s">
        <v>5474</v>
      </c>
      <c r="CZ489" s="43" t="s">
        <v>5474</v>
      </c>
      <c r="DA489" s="42" t="s">
        <v>5474</v>
      </c>
      <c r="DB489" s="42" t="s">
        <v>5474</v>
      </c>
      <c r="DC489" s="42" t="s">
        <v>5474</v>
      </c>
      <c r="DD489" s="42" t="s">
        <v>5474</v>
      </c>
      <c r="DE489" s="42" t="s">
        <v>5474</v>
      </c>
      <c r="DF489" s="42" t="s">
        <v>5474</v>
      </c>
      <c r="DG489" s="42" t="s">
        <v>5474</v>
      </c>
      <c r="DH489" s="42" t="s">
        <v>5474</v>
      </c>
    </row>
    <row r="490" spans="1:112">
      <c r="A490" s="22">
        <v>1608</v>
      </c>
      <c r="B490" s="7" t="s">
        <v>181</v>
      </c>
      <c r="C490" s="21">
        <v>-3.1399999999999997E-2</v>
      </c>
      <c r="D490" s="21">
        <v>0.61939999999999995</v>
      </c>
      <c r="E490" s="21">
        <v>3.6200000000000003E-2</v>
      </c>
      <c r="F490" s="21">
        <v>0.36409999999999998</v>
      </c>
      <c r="G490" s="21">
        <v>0.4299</v>
      </c>
      <c r="H490" s="21">
        <v>-0.87860000000000005</v>
      </c>
      <c r="I490" s="21">
        <v>-0.85470000000000002</v>
      </c>
      <c r="J490" s="21">
        <v>4</v>
      </c>
      <c r="K490" s="21">
        <v>-4.3E-3</v>
      </c>
      <c r="L490" s="21">
        <v>3.8899999999999997E-2</v>
      </c>
      <c r="M490" s="21">
        <v>8.4599999999999995E-2</v>
      </c>
      <c r="N490" s="21">
        <v>3.2000000000000002E-3</v>
      </c>
      <c r="O490" s="21">
        <v>4.3499999999999997E-2</v>
      </c>
      <c r="P490" s="21">
        <v>8.5199999999999998E-2</v>
      </c>
      <c r="Q490" s="21">
        <v>5.6099999999999997E-2</v>
      </c>
      <c r="R490" s="21">
        <v>3.6700000000000003E-2</v>
      </c>
      <c r="S490" s="21">
        <v>2.92E-2</v>
      </c>
      <c r="T490" s="21">
        <v>2.0500000000000001E-2</v>
      </c>
      <c r="U490" s="10">
        <v>2.31</v>
      </c>
      <c r="V490" s="10">
        <v>3.49</v>
      </c>
      <c r="W490" s="7">
        <v>0.41799999999999998</v>
      </c>
      <c r="X490" s="20">
        <v>0.68789999999999996</v>
      </c>
      <c r="Y490" s="75">
        <v>2020</v>
      </c>
      <c r="Z490" s="7">
        <v>0.7</v>
      </c>
      <c r="AA490" s="7">
        <v>0</v>
      </c>
      <c r="AB490" s="51">
        <v>1176</v>
      </c>
      <c r="AC490" s="51">
        <v>-1436</v>
      </c>
      <c r="AD490" s="51">
        <v>15</v>
      </c>
      <c r="AE490" s="51">
        <v>8</v>
      </c>
      <c r="AF490" s="51">
        <v>-53</v>
      </c>
      <c r="AG490" s="51">
        <v>4</v>
      </c>
      <c r="AH490" s="20">
        <v>8.0000000000000002E-3</v>
      </c>
      <c r="AI490" s="7" t="s">
        <v>8481</v>
      </c>
      <c r="AJ490" s="67" t="s">
        <v>8494</v>
      </c>
      <c r="AK490" s="44">
        <v>0.53136810279667412</v>
      </c>
      <c r="AL490" s="44">
        <v>-0.62307692307692319</v>
      </c>
      <c r="AM490" s="44">
        <v>-0.55555555555555647</v>
      </c>
      <c r="AN490" s="25">
        <v>1.1164556962025318</v>
      </c>
      <c r="AO490" s="25">
        <v>0.27426160337552741</v>
      </c>
      <c r="AP490" s="215">
        <v>23.7</v>
      </c>
      <c r="AQ490" s="215" t="s">
        <v>8552</v>
      </c>
      <c r="AR490" s="44">
        <v>8.5106382978723406E-3</v>
      </c>
      <c r="AS490" s="171" t="s">
        <v>7199</v>
      </c>
      <c r="AT490" s="171" t="s">
        <v>7179</v>
      </c>
      <c r="AU490" s="171" t="s">
        <v>6943</v>
      </c>
      <c r="AV490" s="7" t="s">
        <v>8470</v>
      </c>
      <c r="AW490" s="14" t="s">
        <v>7247</v>
      </c>
      <c r="AX490" s="49" t="s">
        <v>6009</v>
      </c>
      <c r="AY490" s="38" t="s">
        <v>5971</v>
      </c>
      <c r="AZ490" s="14" t="s">
        <v>6038</v>
      </c>
      <c r="BA490" s="49" t="s">
        <v>6039</v>
      </c>
      <c r="BB490" s="38" t="s">
        <v>6007</v>
      </c>
      <c r="BC490" s="7">
        <v>1</v>
      </c>
      <c r="BD490" s="14" t="s">
        <v>6111</v>
      </c>
      <c r="BE490" s="49" t="s">
        <v>5967</v>
      </c>
      <c r="BF490" s="38" t="s">
        <v>5961</v>
      </c>
      <c r="BG490" s="7">
        <v>0.5</v>
      </c>
      <c r="BH490" s="45">
        <v>2488.6080468007458</v>
      </c>
      <c r="BI490" s="215" t="s">
        <v>8518</v>
      </c>
      <c r="BJ490" s="215" t="s">
        <v>8496</v>
      </c>
      <c r="BK490" s="7">
        <v>0.2</v>
      </c>
      <c r="BL490" s="25">
        <v>8.5106382978723093E-3</v>
      </c>
      <c r="BM490" s="20">
        <v>0.6484375</v>
      </c>
      <c r="BN490" s="20">
        <v>0.72750000000000004</v>
      </c>
      <c r="BO490" s="20">
        <v>0.58374999999999999</v>
      </c>
      <c r="BP490" s="46">
        <v>6.7908309455587386</v>
      </c>
      <c r="BQ490" s="215" t="s">
        <v>8558</v>
      </c>
      <c r="BR490" s="79">
        <v>0.84310759493670917</v>
      </c>
      <c r="BS490" s="9">
        <v>1.1718577125503726E-2</v>
      </c>
      <c r="BT490" s="9">
        <v>2.3548108543921087E-2</v>
      </c>
      <c r="BU490" s="47" t="s">
        <v>5993</v>
      </c>
      <c r="BV490" s="47" t="s">
        <v>5993</v>
      </c>
      <c r="BW490" s="14" t="s">
        <v>5474</v>
      </c>
      <c r="BX490" s="83">
        <v>1.2117291139240507</v>
      </c>
      <c r="BY490" s="82">
        <v>3.81</v>
      </c>
      <c r="BZ490" s="46">
        <v>6.2204724409448815</v>
      </c>
      <c r="CA490" s="48" t="s">
        <v>8526</v>
      </c>
      <c r="CB490" s="45">
        <v>27871.200000000001</v>
      </c>
      <c r="CC490" s="45">
        <v>-34033.199999999997</v>
      </c>
      <c r="CD490" s="45">
        <v>355.5</v>
      </c>
      <c r="CE490" s="45">
        <v>189.6</v>
      </c>
      <c r="CF490" s="14" t="s">
        <v>9009</v>
      </c>
      <c r="CG490" s="7" t="s">
        <v>8590</v>
      </c>
      <c r="CH490" s="215" t="s">
        <v>8478</v>
      </c>
      <c r="CI490" s="215" t="s">
        <v>8478</v>
      </c>
      <c r="CJ490" s="215" t="s">
        <v>8546</v>
      </c>
      <c r="CK490" s="43" t="s">
        <v>5474</v>
      </c>
      <c r="CL490" s="43" t="s">
        <v>5474</v>
      </c>
      <c r="CM490" s="43" t="s">
        <v>5474</v>
      </c>
      <c r="CN490" s="145">
        <v>-33843.599999999999</v>
      </c>
      <c r="CO490" s="145">
        <v>28226.7</v>
      </c>
      <c r="CP490" s="148">
        <v>58980.010709177674</v>
      </c>
      <c r="CQ490" s="189" t="s">
        <v>5474</v>
      </c>
      <c r="CR490" s="189" t="s">
        <v>5474</v>
      </c>
      <c r="CS490" s="99" t="s">
        <v>5474</v>
      </c>
      <c r="CT490" s="167" t="s">
        <v>5474</v>
      </c>
      <c r="CU490" s="43" t="s">
        <v>5474</v>
      </c>
      <c r="CV490" s="43" t="s">
        <v>5474</v>
      </c>
      <c r="CW490" s="43" t="s">
        <v>5474</v>
      </c>
      <c r="CX490" s="43" t="s">
        <v>5474</v>
      </c>
      <c r="CY490" s="43" t="s">
        <v>5474</v>
      </c>
      <c r="CZ490" s="43" t="s">
        <v>5474</v>
      </c>
      <c r="DA490" s="42" t="s">
        <v>5474</v>
      </c>
      <c r="DB490" s="42" t="s">
        <v>5474</v>
      </c>
      <c r="DC490" s="42" t="s">
        <v>5474</v>
      </c>
      <c r="DD490" s="42" t="s">
        <v>5474</v>
      </c>
      <c r="DE490" s="42" t="s">
        <v>5474</v>
      </c>
      <c r="DF490" s="42" t="s">
        <v>5474</v>
      </c>
      <c r="DG490" s="42" t="s">
        <v>5474</v>
      </c>
      <c r="DH490" s="42" t="s">
        <v>5474</v>
      </c>
    </row>
    <row r="491" spans="1:112">
      <c r="A491" s="22">
        <v>9946</v>
      </c>
      <c r="B491" s="7" t="s">
        <v>1615</v>
      </c>
      <c r="C491" s="21">
        <v>1.7507999999999999</v>
      </c>
      <c r="D491" s="21">
        <v>3.5142000000000002</v>
      </c>
      <c r="E491" s="21">
        <v>2.2589999999999999</v>
      </c>
      <c r="F491" s="21">
        <v>2.6671999999999998</v>
      </c>
      <c r="G491" s="21">
        <v>-0.23760000000000001</v>
      </c>
      <c r="H491" s="21">
        <v>3.3332999999999999</v>
      </c>
      <c r="I491" s="21">
        <v>0.85709999999999997</v>
      </c>
      <c r="J491" s="21">
        <v>-0.70909999999999995</v>
      </c>
      <c r="K491" s="21">
        <v>-1.6999999999999999E-3</v>
      </c>
      <c r="L491" s="21">
        <v>-5.4999999999999997E-3</v>
      </c>
      <c r="M491" s="21">
        <v>-9.0300000000000005E-2</v>
      </c>
      <c r="N491" s="21">
        <v>7.7799999999999994E-2</v>
      </c>
      <c r="O491" s="21">
        <v>2.63E-2</v>
      </c>
      <c r="P491" s="21">
        <v>-0.17460000000000001</v>
      </c>
      <c r="Q491" s="21">
        <v>-3.2099999999999997E-2</v>
      </c>
      <c r="R491" s="21">
        <v>-1.66E-2</v>
      </c>
      <c r="S491" s="21">
        <v>0.10589999999999999</v>
      </c>
      <c r="T491" s="21">
        <v>5.2900000000000003E-2</v>
      </c>
      <c r="U491" s="10">
        <v>0.16</v>
      </c>
      <c r="V491" s="10">
        <v>0.23</v>
      </c>
      <c r="W491" s="7">
        <v>1.0609</v>
      </c>
      <c r="X491" s="20">
        <v>0.66190000000000004</v>
      </c>
      <c r="Y491" s="75">
        <v>2020</v>
      </c>
      <c r="Z491" s="7">
        <v>0.3</v>
      </c>
      <c r="AA491" s="7">
        <v>0.5</v>
      </c>
      <c r="AB491" s="51">
        <v>232</v>
      </c>
      <c r="AC491" s="51">
        <v>135</v>
      </c>
      <c r="AD491" s="51"/>
      <c r="AE491" s="51"/>
      <c r="AF491" s="51">
        <v>1</v>
      </c>
      <c r="AG491" s="51">
        <v>2</v>
      </c>
      <c r="AH491" s="20">
        <v>0</v>
      </c>
      <c r="AI491" s="7" t="s">
        <v>8481</v>
      </c>
      <c r="AJ491" s="67" t="s">
        <v>8505</v>
      </c>
      <c r="AK491" s="44">
        <v>-0.54135338345864636</v>
      </c>
      <c r="AL491" s="44">
        <v>0.9117647058823537</v>
      </c>
      <c r="AM491" s="44">
        <v>-0.59999999999999432</v>
      </c>
      <c r="AN491" s="25">
        <v>0.40181268882175214</v>
      </c>
      <c r="AO491" s="25">
        <v>0.10271903323262835</v>
      </c>
      <c r="AP491" s="215">
        <v>16.55</v>
      </c>
      <c r="AQ491" s="215" t="s">
        <v>8552</v>
      </c>
      <c r="AR491" s="44">
        <v>3.0303030303030299E-3</v>
      </c>
      <c r="AS491" s="171" t="s">
        <v>7199</v>
      </c>
      <c r="AT491" s="171" t="s">
        <v>8462</v>
      </c>
      <c r="AU491" s="171" t="s">
        <v>7105</v>
      </c>
      <c r="AV491" s="7" t="s">
        <v>8488</v>
      </c>
      <c r="AW491" s="14" t="s">
        <v>8461</v>
      </c>
      <c r="AX491" s="49" t="s">
        <v>6009</v>
      </c>
      <c r="AY491" s="38" t="s">
        <v>6012</v>
      </c>
      <c r="AZ491" s="14" t="s">
        <v>6519</v>
      </c>
      <c r="BA491" s="49" t="s">
        <v>6009</v>
      </c>
      <c r="BB491" s="38" t="s">
        <v>5989</v>
      </c>
      <c r="BC491" s="7">
        <v>0.9</v>
      </c>
      <c r="BD491" s="14" t="s">
        <v>6490</v>
      </c>
      <c r="BE491" s="49" t="s">
        <v>5981</v>
      </c>
      <c r="BF491" s="38" t="s">
        <v>5971</v>
      </c>
      <c r="BG491" s="7">
        <v>2.1</v>
      </c>
      <c r="BH491" s="45">
        <v>166.95263233314702</v>
      </c>
      <c r="BI491" s="215" t="s">
        <v>8471</v>
      </c>
      <c r="BJ491" s="215" t="s">
        <v>8554</v>
      </c>
      <c r="BK491" s="7">
        <v>0.2</v>
      </c>
      <c r="BL491" s="25">
        <v>6.079027355623187E-3</v>
      </c>
      <c r="BM491" s="20">
        <v>0.75550000000000006</v>
      </c>
      <c r="BN491" s="20">
        <v>0.97</v>
      </c>
      <c r="BO491" s="20">
        <v>0.57999999999999996</v>
      </c>
      <c r="BP491" s="46">
        <v>71.956521739130437</v>
      </c>
      <c r="BQ491" s="215" t="s">
        <v>8558</v>
      </c>
      <c r="BR491" s="79">
        <v>-0.76003625377643513</v>
      </c>
      <c r="BS491" s="9">
        <v>5.7913922586104283E-2</v>
      </c>
      <c r="BT491" s="9">
        <v>6.1914687296836357E-2</v>
      </c>
      <c r="BU491" s="47" t="s">
        <v>5993</v>
      </c>
      <c r="BV491" s="47" t="s">
        <v>5993</v>
      </c>
      <c r="BW491" s="14" t="s">
        <v>5474</v>
      </c>
      <c r="BX491" s="83">
        <v>-0.71204350453172205</v>
      </c>
      <c r="BY491" s="82">
        <v>0.36</v>
      </c>
      <c r="BZ491" s="46">
        <v>45.972222222222229</v>
      </c>
      <c r="CA491" s="48" t="s">
        <v>8475</v>
      </c>
      <c r="CB491" s="45">
        <v>3839.6000000000004</v>
      </c>
      <c r="CC491" s="45">
        <v>2234.25</v>
      </c>
      <c r="CD491" s="45">
        <v>0</v>
      </c>
      <c r="CE491" s="45">
        <v>0</v>
      </c>
      <c r="CF491" s="14" t="s">
        <v>9010</v>
      </c>
      <c r="CG491" s="7" t="s">
        <v>8556</v>
      </c>
      <c r="CH491" s="215" t="s">
        <v>8479</v>
      </c>
      <c r="CI491" s="215" t="s">
        <v>8498</v>
      </c>
      <c r="CJ491" s="215" t="s">
        <v>8498</v>
      </c>
      <c r="CK491" s="43" t="s">
        <v>7034</v>
      </c>
      <c r="CL491" s="43" t="s">
        <v>5474</v>
      </c>
      <c r="CM491" s="43" t="s">
        <v>5474</v>
      </c>
      <c r="CN491" s="145">
        <v>2234.25</v>
      </c>
      <c r="CO491" s="145">
        <v>3839.6000000000004</v>
      </c>
      <c r="CP491" s="148">
        <v>2763.0660651135831</v>
      </c>
      <c r="CQ491" s="189" t="s">
        <v>5474</v>
      </c>
      <c r="CR491" s="189" t="s">
        <v>5474</v>
      </c>
      <c r="CS491" s="99" t="s">
        <v>5474</v>
      </c>
      <c r="CT491" s="167" t="s">
        <v>5474</v>
      </c>
      <c r="CU491" s="43" t="s">
        <v>5474</v>
      </c>
      <c r="CV491" s="43" t="s">
        <v>5474</v>
      </c>
      <c r="CW491" s="43" t="s">
        <v>5474</v>
      </c>
      <c r="CX491" s="43" t="s">
        <v>5474</v>
      </c>
      <c r="CY491" s="43" t="s">
        <v>5474</v>
      </c>
      <c r="CZ491" s="43" t="s">
        <v>5474</v>
      </c>
      <c r="DA491" s="42" t="s">
        <v>5474</v>
      </c>
      <c r="DB491" s="42" t="s">
        <v>5474</v>
      </c>
      <c r="DC491" s="42" t="s">
        <v>5474</v>
      </c>
      <c r="DD491" s="42" t="s">
        <v>5474</v>
      </c>
      <c r="DE491" s="42" t="s">
        <v>5474</v>
      </c>
      <c r="DF491" s="42" t="s">
        <v>5474</v>
      </c>
      <c r="DG491" s="42" t="s">
        <v>5474</v>
      </c>
      <c r="DH491" s="42" t="s">
        <v>5474</v>
      </c>
    </row>
    <row r="492" spans="1:112">
      <c r="A492" s="22">
        <v>6290</v>
      </c>
      <c r="B492" s="7" t="s">
        <v>1356</v>
      </c>
      <c r="C492" s="21">
        <v>1.78E-2</v>
      </c>
      <c r="D492" s="21">
        <v>0.18240000000000001</v>
      </c>
      <c r="E492" s="21">
        <v>8.3000000000000001E-3</v>
      </c>
      <c r="F492" s="21">
        <v>9.5899999999999999E-2</v>
      </c>
      <c r="G492" s="21">
        <v>0.2651</v>
      </c>
      <c r="H492" s="21">
        <v>-0.2137</v>
      </c>
      <c r="I492" s="21">
        <v>-0.31330000000000002</v>
      </c>
      <c r="J492" s="21">
        <v>0.2717</v>
      </c>
      <c r="K492" s="21">
        <v>-8.8599999999999998E-2</v>
      </c>
      <c r="L492" s="21">
        <v>-0.13020000000000001</v>
      </c>
      <c r="M492" s="21">
        <v>-3.3399999999999999E-2</v>
      </c>
      <c r="N492" s="21">
        <v>-7.9000000000000001E-2</v>
      </c>
      <c r="O492" s="21">
        <v>-0.10680000000000001</v>
      </c>
      <c r="P492" s="21">
        <v>-2.8899999999999999E-2</v>
      </c>
      <c r="Q492" s="21">
        <v>-4.1999999999999997E-3</v>
      </c>
      <c r="R492" s="21">
        <v>-8.0000000000000004E-4</v>
      </c>
      <c r="S492" s="21">
        <v>0.1178</v>
      </c>
      <c r="T492" s="21">
        <v>7.7499999999999999E-2</v>
      </c>
      <c r="U492" s="10">
        <v>2.34</v>
      </c>
      <c r="V492" s="10">
        <v>5.2</v>
      </c>
      <c r="W492" s="7">
        <v>2.5398000000000001</v>
      </c>
      <c r="X492" s="20">
        <v>0.80669999999999997</v>
      </c>
      <c r="Y492" s="75">
        <v>2020</v>
      </c>
      <c r="Z492" s="7">
        <v>3.5</v>
      </c>
      <c r="AA492" s="7">
        <v>0</v>
      </c>
      <c r="AB492" s="51">
        <v>44</v>
      </c>
      <c r="AC492" s="51">
        <v>-136</v>
      </c>
      <c r="AD492" s="51"/>
      <c r="AE492" s="51"/>
      <c r="AF492" s="51">
        <v>-18</v>
      </c>
      <c r="AG492" s="51">
        <v>-29</v>
      </c>
      <c r="AH492" s="20">
        <v>1.41E-2</v>
      </c>
      <c r="AI492" s="7" t="s">
        <v>8467</v>
      </c>
      <c r="AJ492" s="67" t="s">
        <v>8494</v>
      </c>
      <c r="AK492" s="44">
        <v>-0.80172413793103459</v>
      </c>
      <c r="AL492" s="44">
        <v>-0.83216783216783219</v>
      </c>
      <c r="AM492" s="44">
        <v>0.8965517241379295</v>
      </c>
      <c r="AN492" s="25">
        <v>0.61267605633802824</v>
      </c>
      <c r="AO492" s="25">
        <v>0.50352112676056326</v>
      </c>
      <c r="AP492" s="215">
        <v>56.8</v>
      </c>
      <c r="AQ492" s="215" t="s">
        <v>8552</v>
      </c>
      <c r="AR492" s="44">
        <v>5.1851851851851802E-2</v>
      </c>
      <c r="AS492" s="171" t="s">
        <v>7524</v>
      </c>
      <c r="AT492" s="171" t="s">
        <v>8257</v>
      </c>
      <c r="AU492" s="171" t="s">
        <v>7504</v>
      </c>
      <c r="AV492" s="7" t="s">
        <v>8470</v>
      </c>
      <c r="AW492" s="14" t="s">
        <v>6157</v>
      </c>
      <c r="AX492" s="49" t="s">
        <v>6009</v>
      </c>
      <c r="AY492" s="38" t="s">
        <v>5971</v>
      </c>
      <c r="AZ492" s="14" t="s">
        <v>6123</v>
      </c>
      <c r="BA492" s="49" t="s">
        <v>5967</v>
      </c>
      <c r="BB492" s="38" t="s">
        <v>6007</v>
      </c>
      <c r="BC492" s="7">
        <v>0.4</v>
      </c>
      <c r="BD492" s="14" t="s">
        <v>6014</v>
      </c>
      <c r="BE492" s="49" t="s">
        <v>5960</v>
      </c>
      <c r="BF492" s="38" t="s">
        <v>5961</v>
      </c>
      <c r="BG492" s="7">
        <v>0.3</v>
      </c>
      <c r="BH492" s="45">
        <v>3082.5679602067289</v>
      </c>
      <c r="BI492" s="215" t="s">
        <v>8518</v>
      </c>
      <c r="BJ492" s="215" t="s">
        <v>8543</v>
      </c>
      <c r="BK492" s="7">
        <v>2</v>
      </c>
      <c r="BL492" s="25">
        <v>4.7970479704796939E-2</v>
      </c>
      <c r="BM492" s="20">
        <v>0.57881250000000006</v>
      </c>
      <c r="BN492" s="20">
        <v>0.64000000000000012</v>
      </c>
      <c r="BO492" s="20">
        <v>0.52874999999999994</v>
      </c>
      <c r="BP492" s="46">
        <v>10.923076923076922</v>
      </c>
      <c r="BQ492" s="215" t="s">
        <v>8569</v>
      </c>
      <c r="BR492" s="79">
        <v>0.19300704225352142</v>
      </c>
      <c r="BS492" s="9">
        <v>3.86387520330016E-2</v>
      </c>
      <c r="BT492" s="9">
        <v>5.5445362936679787E-2</v>
      </c>
      <c r="BU492" s="47" t="s">
        <v>5993</v>
      </c>
      <c r="BV492" s="47">
        <v>44412</v>
      </c>
      <c r="BW492" s="14" t="s">
        <v>8514</v>
      </c>
      <c r="BX492" s="83">
        <v>0.43160845070422538</v>
      </c>
      <c r="BY492" s="82">
        <v>5.04</v>
      </c>
      <c r="BZ492" s="46">
        <v>11.269841269841269</v>
      </c>
      <c r="CA492" s="48" t="s">
        <v>8485</v>
      </c>
      <c r="CB492" s="45">
        <v>2499.1999999999998</v>
      </c>
      <c r="CC492" s="45">
        <v>-7724.7999999999993</v>
      </c>
      <c r="CD492" s="45">
        <v>0</v>
      </c>
      <c r="CE492" s="45">
        <v>0</v>
      </c>
      <c r="CF492" s="14" t="s">
        <v>9011</v>
      </c>
      <c r="CG492" s="7" t="s">
        <v>8477</v>
      </c>
      <c r="CH492" s="215" t="s">
        <v>8478</v>
      </c>
      <c r="CI492" s="215" t="s">
        <v>8478</v>
      </c>
      <c r="CJ492" s="215" t="s">
        <v>8523</v>
      </c>
      <c r="CK492" s="43" t="s">
        <v>5474</v>
      </c>
      <c r="CL492" s="43" t="s">
        <v>5474</v>
      </c>
      <c r="CM492" s="43" t="s">
        <v>5474</v>
      </c>
      <c r="CN492" s="145">
        <v>-7724.7999999999993</v>
      </c>
      <c r="CO492" s="145">
        <v>2499.1999999999998</v>
      </c>
      <c r="CP492" s="148">
        <v>175089.8601397422</v>
      </c>
      <c r="CQ492" s="189" t="s">
        <v>5474</v>
      </c>
      <c r="CR492" s="189" t="s">
        <v>5474</v>
      </c>
      <c r="CS492" s="99" t="s">
        <v>5474</v>
      </c>
      <c r="CT492" s="167" t="s">
        <v>5474</v>
      </c>
      <c r="CU492" s="43" t="s">
        <v>5474</v>
      </c>
      <c r="CV492" s="43" t="s">
        <v>5474</v>
      </c>
      <c r="CW492" s="43" t="s">
        <v>5474</v>
      </c>
      <c r="CX492" s="43" t="s">
        <v>5474</v>
      </c>
      <c r="CY492" s="43" t="s">
        <v>5474</v>
      </c>
      <c r="CZ492" s="43" t="s">
        <v>5474</v>
      </c>
      <c r="DA492" s="42" t="s">
        <v>5474</v>
      </c>
      <c r="DB492" s="42" t="s">
        <v>5474</v>
      </c>
      <c r="DC492" s="42" t="s">
        <v>5474</v>
      </c>
      <c r="DD492" s="42" t="s">
        <v>5474</v>
      </c>
      <c r="DE492" s="42" t="s">
        <v>5474</v>
      </c>
      <c r="DF492" s="42" t="s">
        <v>5474</v>
      </c>
      <c r="DG492" s="42" t="s">
        <v>5474</v>
      </c>
      <c r="DH492" s="42" t="s">
        <v>5474</v>
      </c>
    </row>
    <row r="493" spans="1:112">
      <c r="A493" s="22">
        <v>8038</v>
      </c>
      <c r="B493" s="7" t="s">
        <v>1431</v>
      </c>
      <c r="C493" s="21">
        <v>6.9451999999999998</v>
      </c>
      <c r="D493" s="21">
        <v>0.4834</v>
      </c>
      <c r="E493" s="21">
        <v>6.1020000000000003</v>
      </c>
      <c r="F493" s="21">
        <v>1.2053</v>
      </c>
      <c r="G493" s="21">
        <v>-0.68130000000000002</v>
      </c>
      <c r="H493" s="21">
        <v>0.32</v>
      </c>
      <c r="I493" s="21">
        <v>-0.88890000000000002</v>
      </c>
      <c r="J493" s="21">
        <v>-1.3332999999999999</v>
      </c>
      <c r="K493" s="21">
        <v>-0.26129999999999998</v>
      </c>
      <c r="L493" s="21">
        <v>-0.56869999999999998</v>
      </c>
      <c r="M493" s="21">
        <v>-0.38419999999999999</v>
      </c>
      <c r="N493" s="21">
        <v>-0.32479999999999998</v>
      </c>
      <c r="O493" s="21">
        <v>-2.6589</v>
      </c>
      <c r="P493" s="21">
        <v>-1.8246</v>
      </c>
      <c r="Q493" s="21">
        <v>-2.1600000000000001E-2</v>
      </c>
      <c r="R493" s="21">
        <v>-1.14E-2</v>
      </c>
      <c r="S493" s="21">
        <v>-0.14499999999999999</v>
      </c>
      <c r="T493" s="21">
        <v>-7.6300000000000007E-2</v>
      </c>
      <c r="U493" s="10">
        <v>-0.84</v>
      </c>
      <c r="V493" s="10">
        <v>-1.47</v>
      </c>
      <c r="W493" s="7">
        <v>0</v>
      </c>
      <c r="X493" s="20">
        <v>0</v>
      </c>
      <c r="Y493" s="75"/>
      <c r="Z493" s="7"/>
      <c r="AA493" s="7"/>
      <c r="AB493" s="51">
        <v>86</v>
      </c>
      <c r="AC493" s="51">
        <v>7</v>
      </c>
      <c r="AD493" s="51"/>
      <c r="AE493" s="51"/>
      <c r="AF493" s="51">
        <v>-6</v>
      </c>
      <c r="AG493" s="51"/>
      <c r="AH493" s="20">
        <v>0</v>
      </c>
      <c r="AI493" s="7" t="s">
        <v>8481</v>
      </c>
      <c r="AJ493" s="67" t="s">
        <v>8494</v>
      </c>
      <c r="AK493" s="44">
        <v>-0.55813953488372081</v>
      </c>
      <c r="AL493" s="44">
        <v>-0.67647058823529405</v>
      </c>
      <c r="AM493" s="44">
        <v>0.80000000000000426</v>
      </c>
      <c r="AN493" s="25">
        <v>0.55924855491329473</v>
      </c>
      <c r="AO493" s="25">
        <v>0.29479768786127164</v>
      </c>
      <c r="AP493" s="215">
        <v>34.6</v>
      </c>
      <c r="AQ493" s="215" t="s">
        <v>8552</v>
      </c>
      <c r="AR493" s="44">
        <v>2.2156573116691201E-2</v>
      </c>
      <c r="AS493" s="171" t="s">
        <v>7524</v>
      </c>
      <c r="AT493" s="171" t="s">
        <v>7005</v>
      </c>
      <c r="AU493" s="171" t="s">
        <v>7996</v>
      </c>
      <c r="AV493" s="7" t="s">
        <v>8470</v>
      </c>
      <c r="AW493" s="14" t="s">
        <v>6554</v>
      </c>
      <c r="AX493" s="49" t="s">
        <v>6009</v>
      </c>
      <c r="AY493" s="38" t="s">
        <v>5971</v>
      </c>
      <c r="AZ493" s="14" t="s">
        <v>6673</v>
      </c>
      <c r="BA493" s="49" t="s">
        <v>5967</v>
      </c>
      <c r="BB493" s="38" t="s">
        <v>5961</v>
      </c>
      <c r="BC493" s="7">
        <v>0.3</v>
      </c>
      <c r="BD493" s="14" t="s">
        <v>6180</v>
      </c>
      <c r="BE493" s="49" t="s">
        <v>5967</v>
      </c>
      <c r="BF493" s="38" t="s">
        <v>5971</v>
      </c>
      <c r="BG493" s="7">
        <v>1.2</v>
      </c>
      <c r="BH493" s="45">
        <v>237.81140319082431</v>
      </c>
      <c r="BI493" s="215" t="s">
        <v>8471</v>
      </c>
      <c r="BJ493" s="215" t="s">
        <v>8554</v>
      </c>
      <c r="BK493" s="7">
        <v>0.9</v>
      </c>
      <c r="BL493" s="25">
        <v>2.3668639053254566E-2</v>
      </c>
      <c r="BM493" s="20">
        <v>0.50787499999999997</v>
      </c>
      <c r="BN493" s="20">
        <v>0.92999999999999994</v>
      </c>
      <c r="BO493" s="20">
        <v>0.16249999999999998</v>
      </c>
      <c r="BP493" s="46" t="s">
        <v>8473</v>
      </c>
      <c r="BQ493" s="215" t="s">
        <v>8473</v>
      </c>
      <c r="BR493" s="79" t="s">
        <v>8473</v>
      </c>
      <c r="BS493" s="9">
        <v>0</v>
      </c>
      <c r="BT493" s="9">
        <v>0</v>
      </c>
      <c r="BU493" s="47" t="s">
        <v>5993</v>
      </c>
      <c r="BV493" s="47" t="s">
        <v>5993</v>
      </c>
      <c r="BW493" s="14" t="s">
        <v>5474</v>
      </c>
      <c r="BX493" s="83" t="s">
        <v>8473</v>
      </c>
      <c r="BY493" s="82" t="s">
        <v>8473</v>
      </c>
      <c r="BZ493" s="46" t="s">
        <v>8473</v>
      </c>
      <c r="CA493" s="48" t="s">
        <v>8475</v>
      </c>
      <c r="CB493" s="45">
        <v>2975.6</v>
      </c>
      <c r="CC493" s="45">
        <v>242.20000000000002</v>
      </c>
      <c r="CD493" s="45">
        <v>0</v>
      </c>
      <c r="CE493" s="45">
        <v>0</v>
      </c>
      <c r="CF493" s="14" t="s">
        <v>9012</v>
      </c>
      <c r="CG493" s="7" t="s">
        <v>8477</v>
      </c>
      <c r="CH493" s="215" t="s">
        <v>8498</v>
      </c>
      <c r="CI493" s="215" t="s">
        <v>8498</v>
      </c>
      <c r="CJ493" s="215" t="s">
        <v>8479</v>
      </c>
      <c r="CK493" s="43" t="s">
        <v>5474</v>
      </c>
      <c r="CL493" s="43" t="s">
        <v>5474</v>
      </c>
      <c r="CM493" s="43" t="s">
        <v>5474</v>
      </c>
      <c r="CN493" s="145">
        <v>242.20000000000002</v>
      </c>
      <c r="CO493" s="145">
        <v>2975.6</v>
      </c>
      <c r="CP493" s="148">
        <v>8228.2745504025206</v>
      </c>
      <c r="CQ493" s="189" t="s">
        <v>5474</v>
      </c>
      <c r="CR493" s="189" t="s">
        <v>5474</v>
      </c>
      <c r="CS493" s="99" t="s">
        <v>5474</v>
      </c>
      <c r="CT493" s="167" t="s">
        <v>5474</v>
      </c>
      <c r="CU493" s="43" t="s">
        <v>5474</v>
      </c>
      <c r="CV493" s="43" t="s">
        <v>5474</v>
      </c>
      <c r="CW493" s="43" t="s">
        <v>5474</v>
      </c>
      <c r="CX493" s="43" t="s">
        <v>5474</v>
      </c>
      <c r="CY493" s="43" t="s">
        <v>5474</v>
      </c>
      <c r="CZ493" s="43" t="s">
        <v>5474</v>
      </c>
      <c r="DA493" s="42" t="s">
        <v>5474</v>
      </c>
      <c r="DB493" s="42" t="s">
        <v>5474</v>
      </c>
      <c r="DC493" s="42" t="s">
        <v>5474</v>
      </c>
      <c r="DD493" s="42" t="s">
        <v>5474</v>
      </c>
      <c r="DE493" s="42" t="s">
        <v>5474</v>
      </c>
      <c r="DF493" s="42" t="s">
        <v>5474</v>
      </c>
      <c r="DG493" s="42" t="s">
        <v>5474</v>
      </c>
      <c r="DH493" s="42" t="s">
        <v>5474</v>
      </c>
    </row>
    <row r="494" spans="1:112">
      <c r="A494" s="22">
        <v>5299</v>
      </c>
      <c r="B494" s="7" t="s">
        <v>3480</v>
      </c>
      <c r="C494" s="21">
        <v>3.8E-3</v>
      </c>
      <c r="D494" s="21">
        <v>0.60409999999999997</v>
      </c>
      <c r="E494" s="21">
        <v>7.46E-2</v>
      </c>
      <c r="F494" s="21">
        <v>0.46550000000000002</v>
      </c>
      <c r="G494" s="21">
        <v>0.47289999999999999</v>
      </c>
      <c r="H494" s="21">
        <v>0.51270000000000004</v>
      </c>
      <c r="I494" s="21">
        <v>0.92310000000000003</v>
      </c>
      <c r="J494" s="21">
        <v>0.85209999999999997</v>
      </c>
      <c r="K494" s="21">
        <v>8.9200000000000002E-2</v>
      </c>
      <c r="L494" s="21">
        <v>0.1111</v>
      </c>
      <c r="M494" s="21">
        <v>2.8500000000000001E-2</v>
      </c>
      <c r="N494" s="21">
        <v>7.8600000000000003E-2</v>
      </c>
      <c r="O494" s="21">
        <v>9.2200000000000004E-2</v>
      </c>
      <c r="P494" s="21">
        <v>3.6700000000000003E-2</v>
      </c>
      <c r="Q494" s="21">
        <v>2.6200000000000001E-2</v>
      </c>
      <c r="R494" s="21">
        <v>1.5599999999999999E-2</v>
      </c>
      <c r="S494" s="21">
        <v>3.8399999999999997E-2</v>
      </c>
      <c r="T494" s="21">
        <v>1.1299999999999999E-2</v>
      </c>
      <c r="U494" s="10">
        <v>7.89</v>
      </c>
      <c r="V494" s="10">
        <v>12.88</v>
      </c>
      <c r="W494" s="7">
        <v>4.1277999999999997</v>
      </c>
      <c r="X494" s="20">
        <v>0.69910000000000005</v>
      </c>
      <c r="Y494" s="75">
        <v>2020</v>
      </c>
      <c r="Z494" s="7">
        <v>6.4968000000000004</v>
      </c>
      <c r="AA494" s="7">
        <v>0</v>
      </c>
      <c r="AB494" s="51">
        <v>-541</v>
      </c>
      <c r="AC494" s="51">
        <v>-354</v>
      </c>
      <c r="AD494" s="51">
        <v>25</v>
      </c>
      <c r="AE494" s="51"/>
      <c r="AF494" s="51">
        <v>-4</v>
      </c>
      <c r="AG494" s="51">
        <v>-1</v>
      </c>
      <c r="AH494" s="20">
        <v>3.6299999999999999E-2</v>
      </c>
      <c r="AI494" s="7" t="s">
        <v>8487</v>
      </c>
      <c r="AJ494" s="67" t="s">
        <v>8482</v>
      </c>
      <c r="AK494" s="44">
        <v>0.65757575757575759</v>
      </c>
      <c r="AL494" s="44">
        <v>-0.69655172413793098</v>
      </c>
      <c r="AM494" s="44">
        <v>0.68181818181818188</v>
      </c>
      <c r="AN494" s="25">
        <v>0.79136690647482011</v>
      </c>
      <c r="AO494" s="25">
        <v>0.34772182254196643</v>
      </c>
      <c r="AP494" s="215">
        <v>208.5</v>
      </c>
      <c r="AQ494" s="215" t="s">
        <v>8552</v>
      </c>
      <c r="AR494" s="44">
        <v>2.20588235294117E-2</v>
      </c>
      <c r="AS494" s="171" t="s">
        <v>7524</v>
      </c>
      <c r="AT494" s="171" t="s">
        <v>7293</v>
      </c>
      <c r="AU494" s="171" t="s">
        <v>8112</v>
      </c>
      <c r="AV494" s="7" t="s">
        <v>5474</v>
      </c>
      <c r="AW494" s="14" t="s">
        <v>7812</v>
      </c>
      <c r="AX494" s="49" t="s">
        <v>6009</v>
      </c>
      <c r="AY494" s="38" t="s">
        <v>5961</v>
      </c>
      <c r="AZ494" s="14" t="s">
        <v>6774</v>
      </c>
      <c r="BA494" s="49" t="s">
        <v>5967</v>
      </c>
      <c r="BB494" s="38" t="s">
        <v>5961</v>
      </c>
      <c r="BC494" s="7">
        <v>0.5</v>
      </c>
      <c r="BD494" s="14" t="s">
        <v>5980</v>
      </c>
      <c r="BE494" s="49" t="s">
        <v>5960</v>
      </c>
      <c r="BF494" s="38" t="s">
        <v>5961</v>
      </c>
      <c r="BG494" s="7">
        <v>0.5</v>
      </c>
      <c r="BH494" s="45">
        <v>2691.9051294659757</v>
      </c>
      <c r="BI494" s="215" t="s">
        <v>8489</v>
      </c>
      <c r="BJ494" s="215" t="s">
        <v>8509</v>
      </c>
      <c r="BK494" s="7">
        <v>1.1000000000000001</v>
      </c>
      <c r="BL494" s="25">
        <v>3.7313432835820892E-2</v>
      </c>
      <c r="BM494" s="20">
        <v>0.73456250000000001</v>
      </c>
      <c r="BN494" s="20">
        <v>0.76</v>
      </c>
      <c r="BO494" s="20">
        <v>0.71374999999999988</v>
      </c>
      <c r="BP494" s="46">
        <v>16.187888198757761</v>
      </c>
      <c r="BQ494" s="215" t="s">
        <v>8521</v>
      </c>
      <c r="BR494" s="79">
        <v>-0.1623094324540367</v>
      </c>
      <c r="BS494" s="9">
        <v>1.3866482992956453E-2</v>
      </c>
      <c r="BT494" s="9">
        <v>2.5162511537720311E-2</v>
      </c>
      <c r="BU494" s="47">
        <v>44404</v>
      </c>
      <c r="BV494" s="47">
        <v>44410</v>
      </c>
      <c r="BW494" s="14" t="s">
        <v>5474</v>
      </c>
      <c r="BX494" s="83">
        <v>5.2286810551558927E-3</v>
      </c>
      <c r="BY494" s="82">
        <v>14.989999999999998</v>
      </c>
      <c r="BZ494" s="46">
        <v>13.909272848565712</v>
      </c>
      <c r="CA494" s="48" t="s">
        <v>8538</v>
      </c>
      <c r="CB494" s="45">
        <v>-112798.5</v>
      </c>
      <c r="CC494" s="45">
        <v>-73809</v>
      </c>
      <c r="CD494" s="45">
        <v>5212.5</v>
      </c>
      <c r="CE494" s="45">
        <v>0</v>
      </c>
      <c r="CF494" s="14" t="s">
        <v>3481</v>
      </c>
      <c r="CG494" s="7" t="s">
        <v>8477</v>
      </c>
      <c r="CH494" s="215" t="s">
        <v>8478</v>
      </c>
      <c r="CI494" s="215" t="s">
        <v>8479</v>
      </c>
      <c r="CJ494" s="215" t="s">
        <v>8523</v>
      </c>
      <c r="CK494" s="43" t="s">
        <v>5474</v>
      </c>
      <c r="CL494" s="43" t="s">
        <v>5474</v>
      </c>
      <c r="CM494" s="43" t="s">
        <v>6944</v>
      </c>
      <c r="CN494" s="145">
        <v>-73809</v>
      </c>
      <c r="CO494" s="145">
        <v>-107586</v>
      </c>
      <c r="CP494" s="148">
        <v>561262.21949365595</v>
      </c>
      <c r="CQ494" s="189" t="s">
        <v>5474</v>
      </c>
      <c r="CR494" s="189" t="s">
        <v>5474</v>
      </c>
      <c r="CS494" s="99" t="s">
        <v>5474</v>
      </c>
      <c r="CT494" s="167" t="s">
        <v>9013</v>
      </c>
      <c r="CU494" s="43" t="s">
        <v>5474</v>
      </c>
      <c r="CV494" s="43" t="s">
        <v>5474</v>
      </c>
      <c r="CW494" s="43" t="s">
        <v>5474</v>
      </c>
      <c r="CX494" s="43" t="s">
        <v>5474</v>
      </c>
      <c r="CY494" s="43" t="s">
        <v>5474</v>
      </c>
      <c r="CZ494" s="43" t="s">
        <v>8503</v>
      </c>
      <c r="DA494" s="42" t="s">
        <v>5474</v>
      </c>
      <c r="DB494" s="42" t="s">
        <v>8528</v>
      </c>
      <c r="DC494" s="42" t="s">
        <v>5474</v>
      </c>
      <c r="DD494" s="42" t="s">
        <v>5474</v>
      </c>
      <c r="DE494" s="42" t="s">
        <v>5474</v>
      </c>
      <c r="DF494" s="42" t="s">
        <v>5474</v>
      </c>
      <c r="DG494" s="42" t="s">
        <v>5474</v>
      </c>
      <c r="DH494" s="42" t="s">
        <v>5474</v>
      </c>
    </row>
    <row r="495" spans="1:112">
      <c r="A495" s="22">
        <v>8422</v>
      </c>
      <c r="B495" s="7" t="s">
        <v>1522</v>
      </c>
      <c r="C495" s="21">
        <v>0.32429999999999998</v>
      </c>
      <c r="D495" s="21">
        <v>-0.1139</v>
      </c>
      <c r="E495" s="21">
        <v>0.12180000000000001</v>
      </c>
      <c r="F495" s="21">
        <v>-6.3600000000000004E-2</v>
      </c>
      <c r="G495" s="21">
        <v>5.3699999999999998E-2</v>
      </c>
      <c r="H495" s="21">
        <v>-0.28949999999999998</v>
      </c>
      <c r="I495" s="21">
        <v>6.1100000000000002E-2</v>
      </c>
      <c r="J495" s="21">
        <v>0.2112</v>
      </c>
      <c r="K495" s="21">
        <v>-4.5999999999999999E-3</v>
      </c>
      <c r="L495" s="21">
        <v>4.9000000000000002E-2</v>
      </c>
      <c r="M495" s="21">
        <v>6.6400000000000001E-2</v>
      </c>
      <c r="N495" s="21">
        <v>-3.2500000000000001E-2</v>
      </c>
      <c r="O495" s="21">
        <v>7.0999999999999994E-2</v>
      </c>
      <c r="P495" s="21">
        <v>7.4499999999999997E-2</v>
      </c>
      <c r="Q495" s="21">
        <v>7.0000000000000001E-3</v>
      </c>
      <c r="R495" s="21">
        <v>5.5999999999999999E-3</v>
      </c>
      <c r="S495" s="21">
        <v>0.23849999999999999</v>
      </c>
      <c r="T495" s="21">
        <v>0.2024</v>
      </c>
      <c r="U495" s="10">
        <v>5.85</v>
      </c>
      <c r="V495" s="10">
        <v>11.83</v>
      </c>
      <c r="W495" s="7">
        <v>10.5</v>
      </c>
      <c r="X495" s="20">
        <v>0.8841</v>
      </c>
      <c r="Y495" s="75">
        <v>2020</v>
      </c>
      <c r="Z495" s="7">
        <v>10</v>
      </c>
      <c r="AA495" s="7">
        <v>0</v>
      </c>
      <c r="AB495" s="51">
        <v>227</v>
      </c>
      <c r="AC495" s="51">
        <v>163</v>
      </c>
      <c r="AD495" s="51">
        <v>1</v>
      </c>
      <c r="AE495" s="51">
        <v>1</v>
      </c>
      <c r="AF495" s="51">
        <v>4</v>
      </c>
      <c r="AG495" s="51">
        <v>2</v>
      </c>
      <c r="AH495" s="20">
        <v>0</v>
      </c>
      <c r="AI495" s="7" t="s">
        <v>8481</v>
      </c>
      <c r="AJ495" s="67" t="s">
        <v>8505</v>
      </c>
      <c r="AK495" s="44">
        <v>0.57446808510638303</v>
      </c>
      <c r="AL495" s="44">
        <v>1</v>
      </c>
      <c r="AM495" s="44">
        <v>1</v>
      </c>
      <c r="AN495" s="25">
        <v>0.13823529411764707</v>
      </c>
      <c r="AO495" s="25">
        <v>2.3529411764705882E-2</v>
      </c>
      <c r="AP495" s="215">
        <v>170</v>
      </c>
      <c r="AQ495" s="215" t="s">
        <v>8552</v>
      </c>
      <c r="AR495" s="44">
        <v>5.9171597633135998E-3</v>
      </c>
      <c r="AS495" s="171" t="s">
        <v>7524</v>
      </c>
      <c r="AT495" s="171" t="s">
        <v>7828</v>
      </c>
      <c r="AU495" s="171" t="s">
        <v>6893</v>
      </c>
      <c r="AV495" s="7" t="s">
        <v>5474</v>
      </c>
      <c r="AW495" s="14" t="s">
        <v>6962</v>
      </c>
      <c r="AX495" s="49" t="s">
        <v>6009</v>
      </c>
      <c r="AY495" s="38" t="s">
        <v>5961</v>
      </c>
      <c r="AZ495" s="14" t="s">
        <v>6388</v>
      </c>
      <c r="BA495" s="49" t="s">
        <v>5981</v>
      </c>
      <c r="BB495" s="38" t="s">
        <v>5971</v>
      </c>
      <c r="BC495" s="7">
        <v>0.9</v>
      </c>
      <c r="BD495" s="14" t="s">
        <v>6472</v>
      </c>
      <c r="BE495" s="49" t="s">
        <v>5967</v>
      </c>
      <c r="BF495" s="38" t="s">
        <v>5961</v>
      </c>
      <c r="BG495" s="7">
        <v>0.5</v>
      </c>
      <c r="BH495" s="45">
        <v>136.59760827257483</v>
      </c>
      <c r="BI495" s="215" t="s">
        <v>8495</v>
      </c>
      <c r="BJ495" s="215" t="s">
        <v>8496</v>
      </c>
      <c r="BK495" s="7">
        <v>0.4</v>
      </c>
      <c r="BL495" s="25">
        <v>5.9171597633136093E-3</v>
      </c>
      <c r="BM495" s="20">
        <v>0.62450000000000006</v>
      </c>
      <c r="BN495" s="20">
        <v>0.63000000000000012</v>
      </c>
      <c r="BO495" s="20">
        <v>0.61999999999999988</v>
      </c>
      <c r="BP495" s="46">
        <v>14.370245139475909</v>
      </c>
      <c r="BQ495" s="215" t="s">
        <v>8558</v>
      </c>
      <c r="BR495" s="79">
        <v>1.8448529411764811E-2</v>
      </c>
      <c r="BS495" s="9">
        <v>5.5589507264853788E-2</v>
      </c>
      <c r="BT495" s="9">
        <v>5.2665436607610472E-2</v>
      </c>
      <c r="BU495" s="47" t="s">
        <v>5993</v>
      </c>
      <c r="BV495" s="47">
        <v>44369</v>
      </c>
      <c r="BW495" s="14" t="s">
        <v>8514</v>
      </c>
      <c r="BX495" s="83">
        <v>0.22213823529411761</v>
      </c>
      <c r="BY495" s="82">
        <v>11.75</v>
      </c>
      <c r="BZ495" s="46">
        <v>14.468085106382979</v>
      </c>
      <c r="CA495" s="48" t="s">
        <v>8593</v>
      </c>
      <c r="CB495" s="45">
        <v>38590</v>
      </c>
      <c r="CC495" s="45">
        <v>27710</v>
      </c>
      <c r="CD495" s="45">
        <v>170</v>
      </c>
      <c r="CE495" s="45">
        <v>170</v>
      </c>
      <c r="CF495" s="14" t="s">
        <v>9014</v>
      </c>
      <c r="CG495" s="7" t="s">
        <v>8477</v>
      </c>
      <c r="CH495" s="215" t="s">
        <v>8478</v>
      </c>
      <c r="CI495" s="215" t="s">
        <v>8498</v>
      </c>
      <c r="CJ495" s="215" t="s">
        <v>8498</v>
      </c>
      <c r="CK495" s="43" t="s">
        <v>7034</v>
      </c>
      <c r="CL495" s="43" t="s">
        <v>5474</v>
      </c>
      <c r="CM495" s="43" t="s">
        <v>6994</v>
      </c>
      <c r="CN495" s="145">
        <v>27880</v>
      </c>
      <c r="CO495" s="145">
        <v>38760</v>
      </c>
      <c r="CP495" s="148">
        <v>23221.593406337721</v>
      </c>
      <c r="CQ495" s="189" t="s">
        <v>5474</v>
      </c>
      <c r="CR495" s="189" t="s">
        <v>5474</v>
      </c>
      <c r="CS495" s="99" t="s">
        <v>5474</v>
      </c>
      <c r="CT495" s="167" t="s">
        <v>5474</v>
      </c>
      <c r="CU495" s="43" t="s">
        <v>5474</v>
      </c>
      <c r="CV495" s="43" t="s">
        <v>5474</v>
      </c>
      <c r="CW495" s="43" t="s">
        <v>5474</v>
      </c>
      <c r="CX495" s="43" t="s">
        <v>5474</v>
      </c>
      <c r="CY495" s="43" t="s">
        <v>5474</v>
      </c>
      <c r="CZ495" s="43" t="s">
        <v>5474</v>
      </c>
      <c r="DA495" s="42" t="s">
        <v>5474</v>
      </c>
      <c r="DB495" s="42" t="s">
        <v>5474</v>
      </c>
      <c r="DC495" s="42" t="s">
        <v>5474</v>
      </c>
      <c r="DD495" s="42" t="s">
        <v>5474</v>
      </c>
      <c r="DE495" s="42" t="s">
        <v>5474</v>
      </c>
      <c r="DF495" s="42" t="s">
        <v>5474</v>
      </c>
      <c r="DG495" s="42" t="s">
        <v>5474</v>
      </c>
      <c r="DH495" s="42" t="s">
        <v>5474</v>
      </c>
    </row>
    <row r="496" spans="1:112">
      <c r="A496" s="22">
        <v>9935</v>
      </c>
      <c r="B496" s="7" t="s">
        <v>1605</v>
      </c>
      <c r="C496" s="21">
        <v>0.1206</v>
      </c>
      <c r="D496" s="21">
        <v>-0.29770000000000002</v>
      </c>
      <c r="E496" s="21">
        <v>0.2142</v>
      </c>
      <c r="F496" s="21">
        <v>-0.28160000000000002</v>
      </c>
      <c r="G496" s="21">
        <v>-3.4099999999999998E-2</v>
      </c>
      <c r="H496" s="21">
        <v>-0.58699999999999997</v>
      </c>
      <c r="I496" s="21">
        <v>-0.57779999999999998</v>
      </c>
      <c r="J496" s="21">
        <v>0.32650000000000001</v>
      </c>
      <c r="K496" s="21">
        <v>-4.48E-2</v>
      </c>
      <c r="L496" s="21">
        <v>-3.2199999999999999E-2</v>
      </c>
      <c r="M496" s="21">
        <v>3.7100000000000001E-2</v>
      </c>
      <c r="N496" s="21">
        <v>-2.0299999999999999E-2</v>
      </c>
      <c r="O496" s="21">
        <v>-3.0700000000000002E-2</v>
      </c>
      <c r="P496" s="21">
        <v>4.87E-2</v>
      </c>
      <c r="Q496" s="21">
        <v>2.35E-2</v>
      </c>
      <c r="R496" s="21">
        <v>7.3000000000000001E-3</v>
      </c>
      <c r="S496" s="21">
        <v>0.1356</v>
      </c>
      <c r="T496" s="21">
        <v>5.6599999999999998E-2</v>
      </c>
      <c r="U496" s="10">
        <v>0.65</v>
      </c>
      <c r="V496" s="10">
        <v>2.2999999999999998</v>
      </c>
      <c r="W496" s="7">
        <v>0.36199999999999999</v>
      </c>
      <c r="X496" s="20">
        <v>0.34660000000000002</v>
      </c>
      <c r="Y496" s="75">
        <v>2020</v>
      </c>
      <c r="Z496" s="7">
        <v>0.88</v>
      </c>
      <c r="AA496" s="7">
        <v>0</v>
      </c>
      <c r="AB496" s="51">
        <v>15</v>
      </c>
      <c r="AC496" s="51">
        <v>17</v>
      </c>
      <c r="AD496" s="51"/>
      <c r="AE496" s="51"/>
      <c r="AF496" s="51"/>
      <c r="AG496" s="51"/>
      <c r="AH496" s="20">
        <v>2.9999999999999997E-4</v>
      </c>
      <c r="AI496" s="7" t="s">
        <v>8493</v>
      </c>
      <c r="AJ496" s="67" t="s">
        <v>8494</v>
      </c>
      <c r="AK496" s="44">
        <v>-0.94753086419753074</v>
      </c>
      <c r="AL496" s="44">
        <v>-0.80281690140844997</v>
      </c>
      <c r="AM496" s="44">
        <v>1</v>
      </c>
      <c r="AN496" s="25">
        <v>0.7960687960687961</v>
      </c>
      <c r="AO496" s="25">
        <v>0.17444717444717447</v>
      </c>
      <c r="AP496" s="215">
        <v>20.350000000000001</v>
      </c>
      <c r="AQ496" s="215" t="s">
        <v>8552</v>
      </c>
      <c r="AR496" s="44">
        <v>4.9382716049382698E-3</v>
      </c>
      <c r="AS496" s="171" t="s">
        <v>7524</v>
      </c>
      <c r="AT496" s="171" t="s">
        <v>6947</v>
      </c>
      <c r="AU496" s="171" t="s">
        <v>7032</v>
      </c>
      <c r="AV496" s="7" t="s">
        <v>8470</v>
      </c>
      <c r="AW496" s="14" t="s">
        <v>6553</v>
      </c>
      <c r="AX496" s="49" t="s">
        <v>6009</v>
      </c>
      <c r="AY496" s="38" t="s">
        <v>6007</v>
      </c>
      <c r="AZ496" s="14" t="s">
        <v>6083</v>
      </c>
      <c r="BA496" s="49" t="s">
        <v>5967</v>
      </c>
      <c r="BB496" s="38" t="s">
        <v>5971</v>
      </c>
      <c r="BC496" s="7">
        <v>0.3</v>
      </c>
      <c r="BD496" s="14" t="s">
        <v>6036</v>
      </c>
      <c r="BE496" s="49" t="s">
        <v>5967</v>
      </c>
      <c r="BF496" s="38" t="s">
        <v>6007</v>
      </c>
      <c r="BG496" s="7">
        <v>0.5</v>
      </c>
      <c r="BH496" s="45">
        <v>147.43868829420774</v>
      </c>
      <c r="BI496" s="215" t="s">
        <v>8471</v>
      </c>
      <c r="BJ496" s="215" t="s">
        <v>8554</v>
      </c>
      <c r="BK496" s="7">
        <v>0.9</v>
      </c>
      <c r="BL496" s="25">
        <v>1.7500000000000071E-2</v>
      </c>
      <c r="BM496" s="20">
        <v>0.55424999999999991</v>
      </c>
      <c r="BN496" s="20">
        <v>0.53499999999999992</v>
      </c>
      <c r="BO496" s="20">
        <v>0.56999999999999995</v>
      </c>
      <c r="BP496" s="46">
        <v>8.8478260869565233</v>
      </c>
      <c r="BQ496" s="215" t="s">
        <v>8569</v>
      </c>
      <c r="BR496" s="79">
        <v>0.1498771498771499</v>
      </c>
      <c r="BS496" s="9">
        <v>1.1869262602473452E-2</v>
      </c>
      <c r="BT496" s="9">
        <v>3.7175765017888773E-2</v>
      </c>
      <c r="BU496" s="47" t="s">
        <v>5993</v>
      </c>
      <c r="BV496" s="47" t="s">
        <v>5993</v>
      </c>
      <c r="BW496" s="14" t="s">
        <v>5474</v>
      </c>
      <c r="BX496" s="83">
        <v>0.43734643734643741</v>
      </c>
      <c r="BY496" s="82">
        <v>1.9500000000000002</v>
      </c>
      <c r="BZ496" s="46">
        <v>10.435897435897436</v>
      </c>
      <c r="CA496" s="48" t="s">
        <v>8475</v>
      </c>
      <c r="CB496" s="45">
        <v>305.25</v>
      </c>
      <c r="CC496" s="45">
        <v>345.95000000000005</v>
      </c>
      <c r="CD496" s="45">
        <v>0</v>
      </c>
      <c r="CE496" s="45">
        <v>0</v>
      </c>
      <c r="CF496" s="14" t="s">
        <v>9015</v>
      </c>
      <c r="CG496" s="7" t="s">
        <v>8477</v>
      </c>
      <c r="CH496" s="215" t="s">
        <v>8498</v>
      </c>
      <c r="CI496" s="215" t="s">
        <v>8478</v>
      </c>
      <c r="CJ496" s="215" t="s">
        <v>8479</v>
      </c>
      <c r="CK496" s="43" t="s">
        <v>6894</v>
      </c>
      <c r="CL496" s="43" t="s">
        <v>5474</v>
      </c>
      <c r="CM496" s="43" t="s">
        <v>6944</v>
      </c>
      <c r="CN496" s="145">
        <v>345.95000000000005</v>
      </c>
      <c r="CO496" s="145">
        <v>305.25</v>
      </c>
      <c r="CP496" s="148">
        <v>3000.3773067871275</v>
      </c>
      <c r="CQ496" s="189" t="s">
        <v>5474</v>
      </c>
      <c r="CR496" s="189" t="s">
        <v>5474</v>
      </c>
      <c r="CS496" s="99" t="s">
        <v>5474</v>
      </c>
      <c r="CT496" s="167" t="s">
        <v>5474</v>
      </c>
      <c r="CU496" s="43" t="s">
        <v>5474</v>
      </c>
      <c r="CV496" s="43" t="s">
        <v>5474</v>
      </c>
      <c r="CW496" s="43" t="s">
        <v>5474</v>
      </c>
      <c r="CX496" s="43" t="s">
        <v>5474</v>
      </c>
      <c r="CY496" s="43" t="s">
        <v>5474</v>
      </c>
      <c r="CZ496" s="43" t="s">
        <v>5474</v>
      </c>
      <c r="DA496" s="42" t="s">
        <v>5474</v>
      </c>
      <c r="DB496" s="42" t="s">
        <v>5474</v>
      </c>
      <c r="DC496" s="42" t="s">
        <v>5474</v>
      </c>
      <c r="DD496" s="42" t="s">
        <v>5474</v>
      </c>
      <c r="DE496" s="42" t="s">
        <v>5474</v>
      </c>
      <c r="DF496" s="42" t="s">
        <v>5474</v>
      </c>
      <c r="DG496" s="42" t="s">
        <v>5474</v>
      </c>
      <c r="DH496" s="42" t="s">
        <v>5474</v>
      </c>
    </row>
    <row r="497" spans="1:112">
      <c r="A497" s="22">
        <v>3230</v>
      </c>
      <c r="B497" s="7" t="s">
        <v>685</v>
      </c>
      <c r="C497" s="21">
        <v>0.1784</v>
      </c>
      <c r="D497" s="21">
        <v>8.2299999999999998E-2</v>
      </c>
      <c r="E497" s="21">
        <v>-5.67E-2</v>
      </c>
      <c r="F497" s="21">
        <v>5.5500000000000001E-2</v>
      </c>
      <c r="G497" s="21">
        <v>0.28949999999999998</v>
      </c>
      <c r="H497" s="21">
        <v>6.75</v>
      </c>
      <c r="I497" s="21">
        <v>1.3</v>
      </c>
      <c r="J497" s="21">
        <v>2.1667000000000001</v>
      </c>
      <c r="K497" s="21">
        <v>8.1900000000000001E-2</v>
      </c>
      <c r="L497" s="21">
        <v>3.49E-2</v>
      </c>
      <c r="M497" s="21">
        <v>2.1299999999999999E-2</v>
      </c>
      <c r="N497" s="21">
        <v>7.9200000000000007E-2</v>
      </c>
      <c r="O497" s="21">
        <v>3.3E-3</v>
      </c>
      <c r="P497" s="21">
        <v>1.01E-2</v>
      </c>
      <c r="Q497" s="21">
        <v>2.3999999999999998E-3</v>
      </c>
      <c r="R497" s="21">
        <v>1.1299999999999999E-2</v>
      </c>
      <c r="S497" s="21">
        <v>-0.1018</v>
      </c>
      <c r="T497" s="21">
        <v>-6.3299999999999995E-2</v>
      </c>
      <c r="U497" s="10">
        <v>0.19</v>
      </c>
      <c r="V497" s="10">
        <v>0.24</v>
      </c>
      <c r="W497" s="7">
        <v>0</v>
      </c>
      <c r="X497" s="20">
        <v>0</v>
      </c>
      <c r="Y497" s="75"/>
      <c r="Z497" s="7"/>
      <c r="AA497" s="7"/>
      <c r="AB497" s="51">
        <v>-52</v>
      </c>
      <c r="AC497" s="51">
        <v>-1</v>
      </c>
      <c r="AD497" s="51"/>
      <c r="AE497" s="51"/>
      <c r="AF497" s="51"/>
      <c r="AG497" s="51"/>
      <c r="AH497" s="20">
        <v>5.4999999999999997E-3</v>
      </c>
      <c r="AI497" s="7" t="s">
        <v>8481</v>
      </c>
      <c r="AJ497" s="67" t="s">
        <v>8838</v>
      </c>
      <c r="AK497" s="44">
        <v>0.54846938775510201</v>
      </c>
      <c r="AL497" s="44">
        <v>0.61818181818181794</v>
      </c>
      <c r="AM497" s="44">
        <v>-0.50000000000000444</v>
      </c>
      <c r="AN497" s="25">
        <v>1.1597633136094676</v>
      </c>
      <c r="AO497" s="25">
        <v>0.16272189349112429</v>
      </c>
      <c r="AP497" s="215">
        <v>16.899999999999999</v>
      </c>
      <c r="AQ497" s="215" t="s">
        <v>8552</v>
      </c>
      <c r="AR497" s="44">
        <v>2.9673590504451001E-3</v>
      </c>
      <c r="AS497" s="171" t="s">
        <v>7524</v>
      </c>
      <c r="AT497" s="171" t="s">
        <v>7080</v>
      </c>
      <c r="AU497" s="171" t="s">
        <v>7525</v>
      </c>
      <c r="AV497" s="7" t="s">
        <v>8488</v>
      </c>
      <c r="AW497" s="14" t="s">
        <v>6725</v>
      </c>
      <c r="AX497" s="49" t="s">
        <v>6009</v>
      </c>
      <c r="AY497" s="38" t="s">
        <v>5961</v>
      </c>
      <c r="AZ497" s="14" t="s">
        <v>6136</v>
      </c>
      <c r="BA497" s="49" t="s">
        <v>5993</v>
      </c>
      <c r="BB497" s="38" t="s">
        <v>5993</v>
      </c>
      <c r="BC497" s="7">
        <v>1.3</v>
      </c>
      <c r="BD497" s="14" t="s">
        <v>6153</v>
      </c>
      <c r="BE497" s="49" t="s">
        <v>5967</v>
      </c>
      <c r="BF497" s="38" t="s">
        <v>5961</v>
      </c>
      <c r="BG497" s="7">
        <v>1.2</v>
      </c>
      <c r="BH497" s="45">
        <v>251.91724336909877</v>
      </c>
      <c r="BI497" s="215" t="s">
        <v>8471</v>
      </c>
      <c r="BJ497" s="215" t="s">
        <v>8554</v>
      </c>
      <c r="BK497" s="7">
        <v>0.6</v>
      </c>
      <c r="BL497" s="25">
        <v>1.1976047904191574E-2</v>
      </c>
      <c r="BM497" s="20">
        <v>0.66481250000000003</v>
      </c>
      <c r="BN497" s="20">
        <v>0.63250000000000006</v>
      </c>
      <c r="BO497" s="20">
        <v>0.69124999999999992</v>
      </c>
      <c r="BP497" s="46">
        <v>70.416666666666657</v>
      </c>
      <c r="BQ497" s="215" t="s">
        <v>8483</v>
      </c>
      <c r="BR497" s="79">
        <v>-0.79408284023668629</v>
      </c>
      <c r="BS497" s="9">
        <v>0</v>
      </c>
      <c r="BT497" s="9">
        <v>0</v>
      </c>
      <c r="BU497" s="47">
        <v>44398</v>
      </c>
      <c r="BV497" s="47" t="s">
        <v>5993</v>
      </c>
      <c r="BW497" s="14" t="s">
        <v>5474</v>
      </c>
      <c r="BX497" s="83">
        <v>-0.74260355029585789</v>
      </c>
      <c r="BY497" s="82">
        <v>0.29000000000000004</v>
      </c>
      <c r="BZ497" s="46">
        <v>58.275862068965502</v>
      </c>
      <c r="CA497" s="48" t="s">
        <v>5474</v>
      </c>
      <c r="CB497" s="45">
        <v>-878.8</v>
      </c>
      <c r="CC497" s="45">
        <v>-16.899999999999999</v>
      </c>
      <c r="CD497" s="45">
        <v>0</v>
      </c>
      <c r="CE497" s="45">
        <v>0</v>
      </c>
      <c r="CF497" s="14" t="s">
        <v>9016</v>
      </c>
      <c r="CG497" s="7" t="s">
        <v>8590</v>
      </c>
      <c r="CH497" s="215" t="s">
        <v>8546</v>
      </c>
      <c r="CI497" s="215" t="s">
        <v>8479</v>
      </c>
      <c r="CJ497" s="215" t="s">
        <v>8498</v>
      </c>
      <c r="CK497" s="43" t="s">
        <v>5474</v>
      </c>
      <c r="CL497" s="43" t="s">
        <v>5474</v>
      </c>
      <c r="CM497" s="43" t="s">
        <v>7803</v>
      </c>
      <c r="CN497" s="145">
        <v>-16.899999999999999</v>
      </c>
      <c r="CO497" s="145">
        <v>-878.8</v>
      </c>
      <c r="CP497" s="148">
        <v>4257.4014129377692</v>
      </c>
      <c r="CQ497" s="189" t="s">
        <v>5474</v>
      </c>
      <c r="CR497" s="189" t="s">
        <v>5474</v>
      </c>
      <c r="CS497" s="99" t="s">
        <v>5474</v>
      </c>
      <c r="CT497" s="167" t="s">
        <v>5474</v>
      </c>
      <c r="CU497" s="43" t="s">
        <v>5474</v>
      </c>
      <c r="CV497" s="43" t="s">
        <v>5474</v>
      </c>
      <c r="CW497" s="43" t="s">
        <v>5474</v>
      </c>
      <c r="CX497" s="43" t="s">
        <v>5474</v>
      </c>
      <c r="CY497" s="43" t="s">
        <v>5474</v>
      </c>
      <c r="CZ497" s="43" t="s">
        <v>5474</v>
      </c>
      <c r="DA497" s="42" t="s">
        <v>5474</v>
      </c>
      <c r="DB497" s="42" t="s">
        <v>5474</v>
      </c>
      <c r="DC497" s="42" t="s">
        <v>5474</v>
      </c>
      <c r="DD497" s="42" t="s">
        <v>5474</v>
      </c>
      <c r="DE497" s="42" t="s">
        <v>5474</v>
      </c>
      <c r="DF497" s="42" t="s">
        <v>5474</v>
      </c>
      <c r="DG497" s="42" t="s">
        <v>5474</v>
      </c>
      <c r="DH497" s="42" t="s">
        <v>5474</v>
      </c>
    </row>
    <row r="498" spans="1:112">
      <c r="A498" s="22">
        <v>2385</v>
      </c>
      <c r="B498" s="7" t="s">
        <v>367</v>
      </c>
      <c r="C498" s="21">
        <v>3.2000000000000002E-3</v>
      </c>
      <c r="D498" s="21">
        <v>8.5500000000000007E-2</v>
      </c>
      <c r="E498" s="21">
        <v>5.5100000000000003E-2</v>
      </c>
      <c r="F498" s="21">
        <v>0.01</v>
      </c>
      <c r="G498" s="21">
        <v>0.1542</v>
      </c>
      <c r="H498" s="21">
        <v>-0.16139999999999999</v>
      </c>
      <c r="I498" s="21">
        <v>-0.45</v>
      </c>
      <c r="J498" s="21">
        <v>0.185</v>
      </c>
      <c r="K498" s="21">
        <v>-8.9999999999999998E-4</v>
      </c>
      <c r="L498" s="21">
        <v>-2.6599999999999999E-2</v>
      </c>
      <c r="M498" s="21">
        <v>-2.9999999999999997E-4</v>
      </c>
      <c r="N498" s="21">
        <v>-5.9999999999999995E-4</v>
      </c>
      <c r="O498" s="21">
        <v>-1.8800000000000001E-2</v>
      </c>
      <c r="P498" s="21">
        <v>-5.7000000000000002E-3</v>
      </c>
      <c r="Q498" s="21">
        <v>3.7000000000000002E-3</v>
      </c>
      <c r="R498" s="21">
        <v>1.6000000000000001E-3</v>
      </c>
      <c r="S498" s="21">
        <v>0.18</v>
      </c>
      <c r="T498" s="21">
        <v>7.8899999999999998E-2</v>
      </c>
      <c r="U498" s="10">
        <v>4.0999999999999996</v>
      </c>
      <c r="V498" s="10">
        <v>8.34</v>
      </c>
      <c r="W498" s="7">
        <v>4.8</v>
      </c>
      <c r="X498" s="20">
        <v>0.74380000000000002</v>
      </c>
      <c r="Y498" s="75">
        <v>2020</v>
      </c>
      <c r="Z498" s="7">
        <v>5.5</v>
      </c>
      <c r="AA498" s="7">
        <v>0</v>
      </c>
      <c r="AB498" s="51">
        <v>-1009</v>
      </c>
      <c r="AC498" s="51">
        <v>-215</v>
      </c>
      <c r="AD498" s="51">
        <v>755</v>
      </c>
      <c r="AE498" s="51">
        <v>5</v>
      </c>
      <c r="AF498" s="51">
        <v>1359</v>
      </c>
      <c r="AG498" s="51">
        <v>229</v>
      </c>
      <c r="AH498" s="20">
        <v>4.4999999999999997E-3</v>
      </c>
      <c r="AI498" s="7" t="s">
        <v>8493</v>
      </c>
      <c r="AJ498" s="67" t="s">
        <v>8468</v>
      </c>
      <c r="AK498" s="44">
        <v>-0.87781350482315124</v>
      </c>
      <c r="AL498" s="44">
        <v>0.67441860465116454</v>
      </c>
      <c r="AM498" s="44">
        <v>0.7142857142857113</v>
      </c>
      <c r="AN498" s="25">
        <v>0.39021329987452941</v>
      </c>
      <c r="AO498" s="25">
        <v>5.3952321204516901E-2</v>
      </c>
      <c r="AP498" s="215">
        <v>79.7</v>
      </c>
      <c r="AQ498" s="215" t="s">
        <v>8552</v>
      </c>
      <c r="AR498" s="44">
        <v>1.25628140703517E-3</v>
      </c>
      <c r="AS498" s="171" t="s">
        <v>7524</v>
      </c>
      <c r="AT498" s="171" t="s">
        <v>6958</v>
      </c>
      <c r="AU498" s="171" t="s">
        <v>7525</v>
      </c>
      <c r="AV498" s="7" t="s">
        <v>9017</v>
      </c>
      <c r="AW498" s="14" t="s">
        <v>6179</v>
      </c>
      <c r="AX498" s="49" t="s">
        <v>6009</v>
      </c>
      <c r="AY498" s="38" t="s">
        <v>5989</v>
      </c>
      <c r="AZ498" s="14" t="s">
        <v>6594</v>
      </c>
      <c r="BA498" s="49" t="s">
        <v>6039</v>
      </c>
      <c r="BB498" s="38" t="s">
        <v>5971</v>
      </c>
      <c r="BC498" s="7">
        <v>0.3</v>
      </c>
      <c r="BD498" s="14" t="s">
        <v>6191</v>
      </c>
      <c r="BE498" s="49" t="s">
        <v>5967</v>
      </c>
      <c r="BF498" s="38" t="s">
        <v>6007</v>
      </c>
      <c r="BG498" s="7">
        <v>0.7</v>
      </c>
      <c r="BH498" s="45">
        <v>1845.4792110216613</v>
      </c>
      <c r="BI498" s="215" t="s">
        <v>8489</v>
      </c>
      <c r="BJ498" s="215" t="s">
        <v>8520</v>
      </c>
      <c r="BK498" s="7">
        <v>1.3</v>
      </c>
      <c r="BL498" s="25">
        <v>6.313131313131313E-3</v>
      </c>
      <c r="BM498" s="20">
        <v>0.60275000000000001</v>
      </c>
      <c r="BN498" s="20">
        <v>0.62750000000000006</v>
      </c>
      <c r="BO498" s="20">
        <v>0.58249999999999991</v>
      </c>
      <c r="BP498" s="46">
        <v>9.5563549160671464</v>
      </c>
      <c r="BQ498" s="215" t="s">
        <v>8569</v>
      </c>
      <c r="BR498" s="79">
        <v>0.29099539941447117</v>
      </c>
      <c r="BS498" s="9">
        <v>5.4059598276057441E-2</v>
      </c>
      <c r="BT498" s="9">
        <v>6.2791452936332481E-2</v>
      </c>
      <c r="BU498" s="47" t="s">
        <v>5993</v>
      </c>
      <c r="BV498" s="47">
        <v>44295</v>
      </c>
      <c r="BW498" s="14" t="s">
        <v>8514</v>
      </c>
      <c r="BX498" s="83">
        <v>0.5491944792973652</v>
      </c>
      <c r="BY498" s="82">
        <v>8.3000000000000007</v>
      </c>
      <c r="BZ498" s="46">
        <v>9.6024096385542173</v>
      </c>
      <c r="CA498" s="48" t="s">
        <v>8526</v>
      </c>
      <c r="CB498" s="45">
        <v>-80417.3</v>
      </c>
      <c r="CC498" s="45">
        <v>-17135.5</v>
      </c>
      <c r="CD498" s="45">
        <v>60173.5</v>
      </c>
      <c r="CE498" s="45">
        <v>398.5</v>
      </c>
      <c r="CF498" s="14" t="s">
        <v>9018</v>
      </c>
      <c r="CG498" s="7" t="s">
        <v>8477</v>
      </c>
      <c r="CH498" s="215" t="s">
        <v>8523</v>
      </c>
      <c r="CI498" s="215" t="s">
        <v>8498</v>
      </c>
      <c r="CJ498" s="215" t="s">
        <v>8479</v>
      </c>
      <c r="CK498" s="43" t="s">
        <v>6927</v>
      </c>
      <c r="CL498" s="43" t="s">
        <v>5474</v>
      </c>
      <c r="CM498" s="43" t="s">
        <v>6994</v>
      </c>
      <c r="CN498" s="145">
        <v>-16737</v>
      </c>
      <c r="CO498" s="145">
        <v>-20243.800000000003</v>
      </c>
      <c r="CP498" s="148">
        <v>147084.6931184264</v>
      </c>
      <c r="CQ498" s="189" t="s">
        <v>5474</v>
      </c>
      <c r="CR498" s="189" t="s">
        <v>5474</v>
      </c>
      <c r="CS498" s="99" t="s">
        <v>5474</v>
      </c>
      <c r="CT498" s="167" t="s">
        <v>5474</v>
      </c>
      <c r="CU498" s="43" t="s">
        <v>5474</v>
      </c>
      <c r="CV498" s="43" t="s">
        <v>5474</v>
      </c>
      <c r="CW498" s="43" t="s">
        <v>5474</v>
      </c>
      <c r="CX498" s="43" t="s">
        <v>5474</v>
      </c>
      <c r="CY498" s="43" t="s">
        <v>5474</v>
      </c>
      <c r="CZ498" s="43" t="s">
        <v>5474</v>
      </c>
      <c r="DA498" s="42" t="s">
        <v>5474</v>
      </c>
      <c r="DB498" s="42" t="s">
        <v>5474</v>
      </c>
      <c r="DC498" s="42" t="s">
        <v>5474</v>
      </c>
      <c r="DD498" s="42" t="s">
        <v>5474</v>
      </c>
      <c r="DE498" s="42" t="s">
        <v>5474</v>
      </c>
      <c r="DF498" s="42" t="s">
        <v>5474</v>
      </c>
      <c r="DG498" s="42" t="s">
        <v>5474</v>
      </c>
      <c r="DH498" s="42" t="s">
        <v>5478</v>
      </c>
    </row>
    <row r="499" spans="1:112">
      <c r="A499" s="22">
        <v>6443</v>
      </c>
      <c r="B499" s="7" t="s">
        <v>1376</v>
      </c>
      <c r="C499" s="21">
        <v>4.8599999999999997E-2</v>
      </c>
      <c r="D499" s="21">
        <v>2.3699999999999999E-2</v>
      </c>
      <c r="E499" s="21">
        <v>-4.1000000000000003E-3</v>
      </c>
      <c r="F499" s="21">
        <v>1.5E-3</v>
      </c>
      <c r="G499" s="21">
        <v>0.109</v>
      </c>
      <c r="H499" s="21">
        <v>0</v>
      </c>
      <c r="I499" s="21">
        <v>-2.4</v>
      </c>
      <c r="J499" s="21">
        <v>0.80369999999999997</v>
      </c>
      <c r="K499" s="21">
        <v>-5.0799999999999998E-2</v>
      </c>
      <c r="L499" s="21">
        <v>-0.11219999999999999</v>
      </c>
      <c r="M499" s="21">
        <v>4.36E-2</v>
      </c>
      <c r="N499" s="21">
        <v>-6.1100000000000002E-2</v>
      </c>
      <c r="O499" s="21">
        <v>-0.1236</v>
      </c>
      <c r="P499" s="21">
        <v>0.1183</v>
      </c>
      <c r="Q499" s="21">
        <v>5.5E-2</v>
      </c>
      <c r="R499" s="21">
        <v>1.8499999999999999E-2</v>
      </c>
      <c r="S499" s="21">
        <v>-4.3799999999999999E-2</v>
      </c>
      <c r="T499" s="21">
        <v>-8.3000000000000001E-3</v>
      </c>
      <c r="U499" s="10">
        <v>-0.21</v>
      </c>
      <c r="V499" s="10">
        <v>0.11</v>
      </c>
      <c r="W499" s="7">
        <v>0</v>
      </c>
      <c r="X499" s="20">
        <v>0</v>
      </c>
      <c r="Y499" s="75"/>
      <c r="Z499" s="7"/>
      <c r="AA499" s="7"/>
      <c r="AB499" s="51">
        <v>992</v>
      </c>
      <c r="AC499" s="51">
        <v>-517</v>
      </c>
      <c r="AD499" s="51"/>
      <c r="AE499" s="51"/>
      <c r="AF499" s="51">
        <v>2</v>
      </c>
      <c r="AG499" s="51">
        <v>-6</v>
      </c>
      <c r="AH499" s="20">
        <v>0.11</v>
      </c>
      <c r="AI499" s="7" t="s">
        <v>8467</v>
      </c>
      <c r="AJ499" s="67" t="s">
        <v>8494</v>
      </c>
      <c r="AK499" s="44">
        <v>-0.76261682242990647</v>
      </c>
      <c r="AL499" s="44">
        <v>-0.70322580645161281</v>
      </c>
      <c r="AM499" s="44">
        <v>0.90000000000000213</v>
      </c>
      <c r="AN499" s="25">
        <v>0.93695271453590201</v>
      </c>
      <c r="AO499" s="25">
        <v>0.27145359019264448</v>
      </c>
      <c r="AP499" s="215">
        <v>28.55</v>
      </c>
      <c r="AQ499" s="215" t="s">
        <v>8552</v>
      </c>
      <c r="AR499" s="44">
        <v>3.8181818181818102E-2</v>
      </c>
      <c r="AS499" s="171" t="s">
        <v>7489</v>
      </c>
      <c r="AT499" s="171" t="s">
        <v>7616</v>
      </c>
      <c r="AU499" s="171" t="s">
        <v>7201</v>
      </c>
      <c r="AV499" s="7" t="s">
        <v>8470</v>
      </c>
      <c r="AW499" s="14" t="s">
        <v>6157</v>
      </c>
      <c r="AX499" s="49" t="s">
        <v>6009</v>
      </c>
      <c r="AY499" s="38" t="s">
        <v>5971</v>
      </c>
      <c r="AZ499" s="14" t="s">
        <v>6680</v>
      </c>
      <c r="BA499" s="49" t="s">
        <v>5993</v>
      </c>
      <c r="BB499" s="38" t="s">
        <v>5993</v>
      </c>
      <c r="BC499" s="7">
        <v>0.3</v>
      </c>
      <c r="BD499" s="14" t="s">
        <v>6118</v>
      </c>
      <c r="BE499" s="49" t="s">
        <v>5967</v>
      </c>
      <c r="BF499" s="38" t="s">
        <v>5961</v>
      </c>
      <c r="BG499" s="7">
        <v>0.4</v>
      </c>
      <c r="BH499" s="45">
        <v>6157.5831139624079</v>
      </c>
      <c r="BI499" s="215" t="s">
        <v>8518</v>
      </c>
      <c r="BJ499" s="215" t="s">
        <v>8520</v>
      </c>
      <c r="BK499" s="7">
        <v>1.5</v>
      </c>
      <c r="BL499" s="25">
        <v>3.2549728752260476E-2</v>
      </c>
      <c r="BM499" s="20">
        <v>0.57337499999999997</v>
      </c>
      <c r="BN499" s="20">
        <v>0.60499999999999998</v>
      </c>
      <c r="BO499" s="20">
        <v>0.54749999999999999</v>
      </c>
      <c r="BP499" s="46">
        <v>259.54545454545456</v>
      </c>
      <c r="BQ499" s="215" t="s">
        <v>8540</v>
      </c>
      <c r="BR499" s="79">
        <v>-0.96217162872154105</v>
      </c>
      <c r="BS499" s="9">
        <v>0</v>
      </c>
      <c r="BT499" s="9">
        <v>0</v>
      </c>
      <c r="BU499" s="47" t="s">
        <v>5993</v>
      </c>
      <c r="BV499" s="47" t="s">
        <v>5993</v>
      </c>
      <c r="BW499" s="14" t="s">
        <v>5474</v>
      </c>
      <c r="BX499" s="83">
        <v>-0.95271453590192645</v>
      </c>
      <c r="BY499" s="82">
        <v>0.09</v>
      </c>
      <c r="BZ499" s="46">
        <v>317.22222222222223</v>
      </c>
      <c r="CA499" s="48" t="s">
        <v>8485</v>
      </c>
      <c r="CB499" s="45">
        <v>28321.600000000002</v>
      </c>
      <c r="CC499" s="45">
        <v>-14760.35</v>
      </c>
      <c r="CD499" s="45">
        <v>0</v>
      </c>
      <c r="CE499" s="45">
        <v>0</v>
      </c>
      <c r="CF499" s="14" t="s">
        <v>9019</v>
      </c>
      <c r="CG499" s="7" t="s">
        <v>8477</v>
      </c>
      <c r="CH499" s="215" t="s">
        <v>8478</v>
      </c>
      <c r="CI499" s="215" t="s">
        <v>8479</v>
      </c>
      <c r="CJ499" s="215" t="s">
        <v>8479</v>
      </c>
      <c r="CK499" s="43" t="s">
        <v>5474</v>
      </c>
      <c r="CL499" s="43" t="s">
        <v>5474</v>
      </c>
      <c r="CM499" s="43" t="s">
        <v>6898</v>
      </c>
      <c r="CN499" s="145">
        <v>-14760.35</v>
      </c>
      <c r="CO499" s="145">
        <v>28321.600000000002</v>
      </c>
      <c r="CP499" s="148">
        <v>175798.99790362676</v>
      </c>
      <c r="CQ499" s="189" t="s">
        <v>5474</v>
      </c>
      <c r="CR499" s="189" t="s">
        <v>5474</v>
      </c>
      <c r="CS499" s="99" t="s">
        <v>5474</v>
      </c>
      <c r="CT499" s="167" t="s">
        <v>5474</v>
      </c>
      <c r="CU499" s="43" t="s">
        <v>5474</v>
      </c>
      <c r="CV499" s="43" t="s">
        <v>5474</v>
      </c>
      <c r="CW499" s="43" t="s">
        <v>5474</v>
      </c>
      <c r="CX499" s="43" t="s">
        <v>5474</v>
      </c>
      <c r="CY499" s="43" t="s">
        <v>5474</v>
      </c>
      <c r="CZ499" s="43" t="s">
        <v>5474</v>
      </c>
      <c r="DA499" s="42" t="s">
        <v>5474</v>
      </c>
      <c r="DB499" s="42" t="s">
        <v>5474</v>
      </c>
      <c r="DC499" s="42" t="s">
        <v>5474</v>
      </c>
      <c r="DD499" s="42" t="s">
        <v>5474</v>
      </c>
      <c r="DE499" s="42" t="s">
        <v>5474</v>
      </c>
      <c r="DF499" s="42" t="s">
        <v>5474</v>
      </c>
      <c r="DG499" s="42" t="s">
        <v>5474</v>
      </c>
      <c r="DH499" s="42" t="s">
        <v>5474</v>
      </c>
    </row>
    <row r="500" spans="1:112">
      <c r="A500" s="22">
        <v>6160</v>
      </c>
      <c r="B500" s="7" t="s">
        <v>1250</v>
      </c>
      <c r="C500" s="21">
        <v>-0.13780000000000001</v>
      </c>
      <c r="D500" s="21">
        <v>-0.1032</v>
      </c>
      <c r="E500" s="21">
        <v>-5.3100000000000001E-2</v>
      </c>
      <c r="F500" s="21">
        <v>5.9299999999999999E-2</v>
      </c>
      <c r="G500" s="21">
        <v>0.4239</v>
      </c>
      <c r="H500" s="21">
        <v>-0.97219999999999995</v>
      </c>
      <c r="I500" s="21">
        <v>1.0172000000000001</v>
      </c>
      <c r="J500" s="21">
        <v>1.3058000000000001</v>
      </c>
      <c r="K500" s="21">
        <v>-9.1800000000000007E-2</v>
      </c>
      <c r="L500" s="21">
        <v>-9.1999999999999998E-3</v>
      </c>
      <c r="M500" s="21">
        <v>-6.1999999999999998E-3</v>
      </c>
      <c r="N500" s="21">
        <v>-7.6200000000000004E-2</v>
      </c>
      <c r="O500" s="21">
        <v>0.3014</v>
      </c>
      <c r="P500" s="21">
        <v>0.16170000000000001</v>
      </c>
      <c r="Q500" s="21">
        <v>4.1500000000000002E-2</v>
      </c>
      <c r="R500" s="21">
        <v>2.9000000000000001E-2</v>
      </c>
      <c r="S500" s="21">
        <v>-5.0000000000000001E-4</v>
      </c>
      <c r="T500" s="21">
        <v>1.6000000000000001E-3</v>
      </c>
      <c r="U500" s="10">
        <v>0.37</v>
      </c>
      <c r="V500" s="10">
        <v>0.67</v>
      </c>
      <c r="W500" s="7">
        <v>0.34599999999999997</v>
      </c>
      <c r="X500" s="20">
        <v>0.8599</v>
      </c>
      <c r="Y500" s="75"/>
      <c r="Z500" s="7"/>
      <c r="AA500" s="7"/>
      <c r="AB500" s="51">
        <v>298</v>
      </c>
      <c r="AC500" s="51">
        <v>-44</v>
      </c>
      <c r="AD500" s="51"/>
      <c r="AE500" s="51"/>
      <c r="AF500" s="51">
        <v>1</v>
      </c>
      <c r="AG500" s="51"/>
      <c r="AH500" s="20">
        <v>2.64E-2</v>
      </c>
      <c r="AI500" s="7" t="s">
        <v>8467</v>
      </c>
      <c r="AJ500" s="67" t="s">
        <v>8494</v>
      </c>
      <c r="AK500" s="44">
        <v>-0.61031518624641823</v>
      </c>
      <c r="AL500" s="44">
        <v>-0.74999999999999989</v>
      </c>
      <c r="AM500" s="44">
        <v>1</v>
      </c>
      <c r="AN500" s="25">
        <v>0.98033707865168529</v>
      </c>
      <c r="AO500" s="25">
        <v>0.35955056179775291</v>
      </c>
      <c r="AP500" s="215">
        <v>17.8</v>
      </c>
      <c r="AQ500" s="215" t="s">
        <v>8552</v>
      </c>
      <c r="AR500" s="44">
        <v>2.59365994236311E-2</v>
      </c>
      <c r="AS500" s="171" t="s">
        <v>7489</v>
      </c>
      <c r="AT500" s="171" t="s">
        <v>7383</v>
      </c>
      <c r="AU500" s="171" t="s">
        <v>7208</v>
      </c>
      <c r="AV500" s="7" t="s">
        <v>8470</v>
      </c>
      <c r="AW500" s="14" t="s">
        <v>6551</v>
      </c>
      <c r="AX500" s="49" t="s">
        <v>6009</v>
      </c>
      <c r="AY500" s="38" t="s">
        <v>5971</v>
      </c>
      <c r="AZ500" s="14" t="s">
        <v>6655</v>
      </c>
      <c r="BA500" s="49" t="s">
        <v>5967</v>
      </c>
      <c r="BB500" s="38" t="s">
        <v>6007</v>
      </c>
      <c r="BC500" s="7">
        <v>0.2</v>
      </c>
      <c r="BD500" s="14" t="s">
        <v>6041</v>
      </c>
      <c r="BE500" s="49" t="s">
        <v>5960</v>
      </c>
      <c r="BF500" s="38" t="s">
        <v>5961</v>
      </c>
      <c r="BG500" s="7">
        <v>0.1</v>
      </c>
      <c r="BH500" s="45">
        <v>129.72163208392632</v>
      </c>
      <c r="BI500" s="215" t="s">
        <v>8471</v>
      </c>
      <c r="BJ500" s="215" t="s">
        <v>8554</v>
      </c>
      <c r="BK500" s="7">
        <v>1</v>
      </c>
      <c r="BL500" s="25">
        <v>2.2988505747126561E-2</v>
      </c>
      <c r="BM500" s="20">
        <v>0.63243749999999999</v>
      </c>
      <c r="BN500" s="20">
        <v>0.58499999999999996</v>
      </c>
      <c r="BO500" s="20">
        <v>0.6712499999999999</v>
      </c>
      <c r="BP500" s="46">
        <v>26.567164179104477</v>
      </c>
      <c r="BQ500" s="215" t="s">
        <v>8540</v>
      </c>
      <c r="BR500" s="79">
        <v>-0.46054962546816491</v>
      </c>
      <c r="BS500" s="9">
        <v>1.3509173581738088E-2</v>
      </c>
      <c r="BT500" s="9">
        <v>0</v>
      </c>
      <c r="BU500" s="47" t="s">
        <v>5993</v>
      </c>
      <c r="BV500" s="47" t="s">
        <v>5993</v>
      </c>
      <c r="BW500" s="14" t="s">
        <v>5474</v>
      </c>
      <c r="BX500" s="83">
        <v>-0.35265955056179799</v>
      </c>
      <c r="BY500" s="82">
        <v>0.66999999999999993</v>
      </c>
      <c r="BZ500" s="46">
        <v>26.567164179104481</v>
      </c>
      <c r="CA500" s="48" t="s">
        <v>8485</v>
      </c>
      <c r="CB500" s="45">
        <v>5304.4000000000005</v>
      </c>
      <c r="CC500" s="45">
        <v>-783.2</v>
      </c>
      <c r="CD500" s="45">
        <v>0</v>
      </c>
      <c r="CE500" s="45">
        <v>0</v>
      </c>
      <c r="CF500" s="14" t="s">
        <v>9020</v>
      </c>
      <c r="CG500" s="7" t="s">
        <v>8477</v>
      </c>
      <c r="CH500" s="215" t="s">
        <v>8498</v>
      </c>
      <c r="CI500" s="215" t="s">
        <v>8479</v>
      </c>
      <c r="CJ500" s="215" t="s">
        <v>8479</v>
      </c>
      <c r="CK500" s="43" t="s">
        <v>5474</v>
      </c>
      <c r="CL500" s="43" t="s">
        <v>5474</v>
      </c>
      <c r="CM500" s="43" t="s">
        <v>5474</v>
      </c>
      <c r="CN500" s="145">
        <v>-783.2</v>
      </c>
      <c r="CO500" s="145">
        <v>5304.4000000000005</v>
      </c>
      <c r="CP500" s="148">
        <v>2309.0450510938886</v>
      </c>
      <c r="CQ500" s="189" t="s">
        <v>5474</v>
      </c>
      <c r="CR500" s="189" t="s">
        <v>5474</v>
      </c>
      <c r="CS500" s="99" t="s">
        <v>5474</v>
      </c>
      <c r="CT500" s="167" t="s">
        <v>5474</v>
      </c>
      <c r="CU500" s="43" t="s">
        <v>5474</v>
      </c>
      <c r="CV500" s="43" t="s">
        <v>5474</v>
      </c>
      <c r="CW500" s="43" t="s">
        <v>5474</v>
      </c>
      <c r="CX500" s="43" t="s">
        <v>5474</v>
      </c>
      <c r="CY500" s="43" t="s">
        <v>5474</v>
      </c>
      <c r="CZ500" s="43" t="s">
        <v>5474</v>
      </c>
      <c r="DA500" s="42" t="s">
        <v>5474</v>
      </c>
      <c r="DB500" s="42" t="s">
        <v>5474</v>
      </c>
      <c r="DC500" s="42" t="s">
        <v>5474</v>
      </c>
      <c r="DD500" s="42" t="s">
        <v>5474</v>
      </c>
      <c r="DE500" s="42" t="s">
        <v>5474</v>
      </c>
      <c r="DF500" s="42" t="s">
        <v>5474</v>
      </c>
      <c r="DG500" s="42" t="s">
        <v>5474</v>
      </c>
      <c r="DH500" s="42" t="s">
        <v>5474</v>
      </c>
    </row>
    <row r="501" spans="1:112">
      <c r="A501" s="22">
        <v>2348</v>
      </c>
      <c r="B501" s="7" t="s">
        <v>338</v>
      </c>
      <c r="C501" s="21">
        <v>-7.1300000000000002E-2</v>
      </c>
      <c r="D501" s="21">
        <v>-0.12470000000000001</v>
      </c>
      <c r="E501" s="21">
        <v>-0.13420000000000001</v>
      </c>
      <c r="F501" s="21">
        <v>-0.1164</v>
      </c>
      <c r="G501" s="21">
        <v>0.65339999999999998</v>
      </c>
      <c r="H501" s="21">
        <v>-0.35920000000000002</v>
      </c>
      <c r="I501" s="21">
        <v>-5.9900000000000002E-2</v>
      </c>
      <c r="J501" s="21">
        <v>0.49719999999999998</v>
      </c>
      <c r="K501" s="21">
        <v>-0.1178</v>
      </c>
      <c r="L501" s="21">
        <v>-8.0199999999999994E-2</v>
      </c>
      <c r="M501" s="21">
        <v>1.5699999999999999E-2</v>
      </c>
      <c r="N501" s="21">
        <v>-0.1444</v>
      </c>
      <c r="O501" s="21">
        <v>5.1999999999999998E-3</v>
      </c>
      <c r="P501" s="21">
        <v>8.3599999999999994E-2</v>
      </c>
      <c r="Q501" s="21">
        <v>3.32E-2</v>
      </c>
      <c r="R501" s="21">
        <v>4.7000000000000002E-3</v>
      </c>
      <c r="S501" s="21">
        <v>0.28029999999999999</v>
      </c>
      <c r="T501" s="21">
        <v>0.1401</v>
      </c>
      <c r="U501" s="10">
        <v>8.0399999999999991</v>
      </c>
      <c r="V501" s="10">
        <v>17.559999999999999</v>
      </c>
      <c r="W501" s="7">
        <v>3.9459</v>
      </c>
      <c r="X501" s="20">
        <v>0.72419999999999995</v>
      </c>
      <c r="Y501" s="75">
        <v>2020</v>
      </c>
      <c r="Z501" s="7">
        <v>7</v>
      </c>
      <c r="AA501" s="7">
        <v>1</v>
      </c>
      <c r="AB501" s="51">
        <v>-123</v>
      </c>
      <c r="AC501" s="51">
        <v>12</v>
      </c>
      <c r="AD501" s="51"/>
      <c r="AE501" s="51"/>
      <c r="AF501" s="51">
        <v>-2</v>
      </c>
      <c r="AG501" s="51"/>
      <c r="AH501" s="20">
        <v>9.4999999999999998E-3</v>
      </c>
      <c r="AI501" s="7" t="s">
        <v>8467</v>
      </c>
      <c r="AJ501" s="67" t="s">
        <v>8494</v>
      </c>
      <c r="AK501" s="44">
        <v>-0.75342465753424659</v>
      </c>
      <c r="AL501" s="44">
        <v>-0.79365079365079338</v>
      </c>
      <c r="AM501" s="44">
        <v>0.86956521739130543</v>
      </c>
      <c r="AN501" s="25">
        <v>0.39673913043478259</v>
      </c>
      <c r="AO501" s="25">
        <v>0.20543478260869572</v>
      </c>
      <c r="AP501" s="215">
        <v>92</v>
      </c>
      <c r="AQ501" s="215" t="s">
        <v>8552</v>
      </c>
      <c r="AR501" s="44">
        <v>2.2222222222222199E-2</v>
      </c>
      <c r="AS501" s="171" t="s">
        <v>7489</v>
      </c>
      <c r="AT501" s="171" t="s">
        <v>7287</v>
      </c>
      <c r="AU501" s="171" t="s">
        <v>6980</v>
      </c>
      <c r="AV501" s="7" t="s">
        <v>8470</v>
      </c>
      <c r="AW501" s="14" t="s">
        <v>7488</v>
      </c>
      <c r="AX501" s="49" t="s">
        <v>6009</v>
      </c>
      <c r="AY501" s="38" t="s">
        <v>6007</v>
      </c>
      <c r="AZ501" s="14" t="s">
        <v>6038</v>
      </c>
      <c r="BA501" s="49" t="s">
        <v>5967</v>
      </c>
      <c r="BB501" s="38" t="s">
        <v>6007</v>
      </c>
      <c r="BC501" s="7">
        <v>0.4</v>
      </c>
      <c r="BD501" s="14" t="s">
        <v>6177</v>
      </c>
      <c r="BE501" s="49" t="s">
        <v>5967</v>
      </c>
      <c r="BF501" s="38" t="s">
        <v>5971</v>
      </c>
      <c r="BG501" s="7">
        <v>0.4</v>
      </c>
      <c r="BH501" s="45">
        <v>201.37270864658799</v>
      </c>
      <c r="BI501" s="215" t="s">
        <v>8471</v>
      </c>
      <c r="BJ501" s="215" t="s">
        <v>8554</v>
      </c>
      <c r="BK501" s="7">
        <v>0.9</v>
      </c>
      <c r="BL501" s="25">
        <v>2.2222222222222223E-2</v>
      </c>
      <c r="BM501" s="20">
        <v>0.55156250000000007</v>
      </c>
      <c r="BN501" s="20">
        <v>0.52750000000000008</v>
      </c>
      <c r="BO501" s="20">
        <v>0.57124999999999992</v>
      </c>
      <c r="BP501" s="46">
        <v>5.239179954441914</v>
      </c>
      <c r="BQ501" s="215" t="s">
        <v>8560</v>
      </c>
      <c r="BR501" s="79">
        <v>1.1306173913043478</v>
      </c>
      <c r="BS501" s="9">
        <v>3.6824792356021652E-2</v>
      </c>
      <c r="BT501" s="9">
        <v>0.16924686237683462</v>
      </c>
      <c r="BU501" s="47">
        <v>44403</v>
      </c>
      <c r="BV501" s="47" t="s">
        <v>5993</v>
      </c>
      <c r="BW501" s="14" t="s">
        <v>5474</v>
      </c>
      <c r="BX501" s="83">
        <v>1.556740869565217</v>
      </c>
      <c r="BY501" s="82">
        <v>16.239999999999998</v>
      </c>
      <c r="BZ501" s="46">
        <v>5.6650246305418728</v>
      </c>
      <c r="CA501" s="48" t="s">
        <v>8475</v>
      </c>
      <c r="CB501" s="45">
        <v>-11316</v>
      </c>
      <c r="CC501" s="45">
        <v>1104</v>
      </c>
      <c r="CD501" s="45">
        <v>0</v>
      </c>
      <c r="CE501" s="45">
        <v>0</v>
      </c>
      <c r="CF501" s="14" t="s">
        <v>9021</v>
      </c>
      <c r="CG501" s="7" t="s">
        <v>8477</v>
      </c>
      <c r="CH501" s="215" t="s">
        <v>8478</v>
      </c>
      <c r="CI501" s="215" t="s">
        <v>8478</v>
      </c>
      <c r="CJ501" s="215" t="s">
        <v>8479</v>
      </c>
      <c r="CK501" s="43" t="s">
        <v>6887</v>
      </c>
      <c r="CL501" s="43" t="s">
        <v>5474</v>
      </c>
      <c r="CM501" s="43" t="s">
        <v>5474</v>
      </c>
      <c r="CN501" s="145">
        <v>1104</v>
      </c>
      <c r="CO501" s="145">
        <v>-11316</v>
      </c>
      <c r="CP501" s="148">
        <v>18526.289195486097</v>
      </c>
      <c r="CQ501" s="189" t="s">
        <v>5474</v>
      </c>
      <c r="CR501" s="189" t="s">
        <v>5474</v>
      </c>
      <c r="CS501" s="99" t="s">
        <v>5474</v>
      </c>
      <c r="CT501" s="167" t="s">
        <v>5474</v>
      </c>
      <c r="CU501" s="43" t="s">
        <v>5474</v>
      </c>
      <c r="CV501" s="43" t="s">
        <v>5474</v>
      </c>
      <c r="CW501" s="43" t="s">
        <v>5474</v>
      </c>
      <c r="CX501" s="43" t="s">
        <v>5474</v>
      </c>
      <c r="CY501" s="43" t="s">
        <v>5474</v>
      </c>
      <c r="CZ501" s="43" t="s">
        <v>5474</v>
      </c>
      <c r="DA501" s="42" t="s">
        <v>5474</v>
      </c>
      <c r="DB501" s="42" t="s">
        <v>5474</v>
      </c>
      <c r="DC501" s="42" t="s">
        <v>5474</v>
      </c>
      <c r="DD501" s="42" t="s">
        <v>5474</v>
      </c>
      <c r="DE501" s="42" t="s">
        <v>5474</v>
      </c>
      <c r="DF501" s="42" t="s">
        <v>5474</v>
      </c>
      <c r="DG501" s="42" t="s">
        <v>5474</v>
      </c>
      <c r="DH501" s="42" t="s">
        <v>5474</v>
      </c>
    </row>
    <row r="502" spans="1:112">
      <c r="A502" s="22">
        <v>2392</v>
      </c>
      <c r="B502" s="7" t="s">
        <v>371</v>
      </c>
      <c r="C502" s="21">
        <v>0.1593</v>
      </c>
      <c r="D502" s="21">
        <v>-0.27360000000000001</v>
      </c>
      <c r="E502" s="21">
        <v>5.9299999999999999E-2</v>
      </c>
      <c r="F502" s="21">
        <v>-0.28499999999999998</v>
      </c>
      <c r="G502" s="21">
        <v>-3.3799999999999997E-2</v>
      </c>
      <c r="H502" s="21">
        <v>11.4</v>
      </c>
      <c r="I502" s="21">
        <v>-0.27910000000000001</v>
      </c>
      <c r="J502" s="21">
        <v>-0.25559999999999999</v>
      </c>
      <c r="K502" s="21">
        <v>1.9E-2</v>
      </c>
      <c r="L502" s="21">
        <v>1.7399999999999999E-2</v>
      </c>
      <c r="M502" s="21">
        <v>1.0500000000000001E-2</v>
      </c>
      <c r="N502" s="21">
        <v>5.8999999999999999E-3</v>
      </c>
      <c r="O502" s="21">
        <v>-1.4E-3</v>
      </c>
      <c r="P502" s="21">
        <v>6.7999999999999996E-3</v>
      </c>
      <c r="Q502" s="21">
        <v>-2.9999999999999997E-4</v>
      </c>
      <c r="R502" s="21">
        <v>-4.0000000000000002E-4</v>
      </c>
      <c r="S502" s="21">
        <v>3.8199999999999998E-2</v>
      </c>
      <c r="T502" s="21">
        <v>1.7399999999999999E-2</v>
      </c>
      <c r="U502" s="10">
        <v>0.67</v>
      </c>
      <c r="V502" s="10">
        <v>3.77</v>
      </c>
      <c r="W502" s="7">
        <v>2</v>
      </c>
      <c r="X502" s="20">
        <v>0.79379999999999995</v>
      </c>
      <c r="Y502" s="75">
        <v>2020</v>
      </c>
      <c r="Z502" s="7">
        <v>2.5</v>
      </c>
      <c r="AA502" s="7">
        <v>0</v>
      </c>
      <c r="AB502" s="51">
        <v>-43</v>
      </c>
      <c r="AC502" s="51">
        <v>8</v>
      </c>
      <c r="AD502" s="51">
        <v>2</v>
      </c>
      <c r="AE502" s="51"/>
      <c r="AF502" s="51">
        <v>-65</v>
      </c>
      <c r="AG502" s="51"/>
      <c r="AH502" s="20">
        <v>3.5999999999999999E-3</v>
      </c>
      <c r="AI502" s="7" t="s">
        <v>8467</v>
      </c>
      <c r="AJ502" s="67" t="s">
        <v>8494</v>
      </c>
      <c r="AK502" s="44">
        <v>-0.81907894736842113</v>
      </c>
      <c r="AL502" s="44">
        <v>-0.54878048780487876</v>
      </c>
      <c r="AM502" s="44">
        <v>0.91666666666665975</v>
      </c>
      <c r="AN502" s="25">
        <v>0.38924455825864285</v>
      </c>
      <c r="AO502" s="25">
        <v>0.10499359795134429</v>
      </c>
      <c r="AP502" s="215">
        <v>39.049999999999997</v>
      </c>
      <c r="AQ502" s="215" t="s">
        <v>8552</v>
      </c>
      <c r="AR502" s="44">
        <v>1.6927083333333301E-2</v>
      </c>
      <c r="AS502" s="171" t="s">
        <v>7489</v>
      </c>
      <c r="AT502" s="171" t="s">
        <v>6892</v>
      </c>
      <c r="AU502" s="171" t="s">
        <v>6980</v>
      </c>
      <c r="AV502" s="7" t="s">
        <v>8470</v>
      </c>
      <c r="AW502" s="14" t="s">
        <v>7531</v>
      </c>
      <c r="AX502" s="49" t="s">
        <v>6009</v>
      </c>
      <c r="AY502" s="38" t="s">
        <v>5971</v>
      </c>
      <c r="AZ502" s="14" t="s">
        <v>6038</v>
      </c>
      <c r="BA502" s="49" t="s">
        <v>5967</v>
      </c>
      <c r="BB502" s="38" t="s">
        <v>6007</v>
      </c>
      <c r="BC502" s="7">
        <v>0.3</v>
      </c>
      <c r="BD502" s="14" t="s">
        <v>6049</v>
      </c>
      <c r="BE502" s="49" t="s">
        <v>5967</v>
      </c>
      <c r="BF502" s="38" t="s">
        <v>5971</v>
      </c>
      <c r="BG502" s="7">
        <v>0.2</v>
      </c>
      <c r="BH502" s="45">
        <v>599.55011513161162</v>
      </c>
      <c r="BI502" s="215" t="s">
        <v>8489</v>
      </c>
      <c r="BJ502" s="215" t="s">
        <v>8520</v>
      </c>
      <c r="BK502" s="7">
        <v>1.3</v>
      </c>
      <c r="BL502" s="25">
        <v>1.4285714285714212E-2</v>
      </c>
      <c r="BM502" s="20">
        <v>0.54762500000000003</v>
      </c>
      <c r="BN502" s="20">
        <v>0.50500000000000012</v>
      </c>
      <c r="BO502" s="20">
        <v>0.58250000000000002</v>
      </c>
      <c r="BP502" s="46">
        <v>10.358090185676392</v>
      </c>
      <c r="BQ502" s="215" t="s">
        <v>8569</v>
      </c>
      <c r="BR502" s="79">
        <v>7.3984635083226793E-2</v>
      </c>
      <c r="BS502" s="9">
        <v>4.5102539389132001E-2</v>
      </c>
      <c r="BT502" s="9">
        <v>5.783216837072902E-2</v>
      </c>
      <c r="BU502" s="47" t="s">
        <v>5993</v>
      </c>
      <c r="BV502" s="47">
        <v>44397</v>
      </c>
      <c r="BW502" s="14" t="s">
        <v>8561</v>
      </c>
      <c r="BX502" s="83">
        <v>0.28878156209987188</v>
      </c>
      <c r="BY502" s="82">
        <v>3.17</v>
      </c>
      <c r="BZ502" s="46">
        <v>12.318611987381702</v>
      </c>
      <c r="CA502" s="48" t="s">
        <v>8475</v>
      </c>
      <c r="CB502" s="45">
        <v>-1679.1499999999999</v>
      </c>
      <c r="CC502" s="45">
        <v>312.39999999999998</v>
      </c>
      <c r="CD502" s="45">
        <v>78.099999999999994</v>
      </c>
      <c r="CE502" s="45">
        <v>0</v>
      </c>
      <c r="CF502" s="14" t="s">
        <v>9022</v>
      </c>
      <c r="CG502" s="7" t="s">
        <v>8477</v>
      </c>
      <c r="CH502" s="215" t="s">
        <v>8478</v>
      </c>
      <c r="CI502" s="215" t="s">
        <v>8478</v>
      </c>
      <c r="CJ502" s="215" t="s">
        <v>8479</v>
      </c>
      <c r="CK502" s="43" t="s">
        <v>6887</v>
      </c>
      <c r="CL502" s="43" t="s">
        <v>5474</v>
      </c>
      <c r="CM502" s="43" t="s">
        <v>5474</v>
      </c>
      <c r="CN502" s="145">
        <v>312.39999999999998</v>
      </c>
      <c r="CO502" s="145">
        <v>-1601.05</v>
      </c>
      <c r="CP502" s="148">
        <v>23412.43199588943</v>
      </c>
      <c r="CQ502" s="189" t="s">
        <v>5474</v>
      </c>
      <c r="CR502" s="189" t="s">
        <v>5474</v>
      </c>
      <c r="CS502" s="99" t="s">
        <v>5474</v>
      </c>
      <c r="CT502" s="167" t="s">
        <v>5474</v>
      </c>
      <c r="CU502" s="43" t="s">
        <v>5474</v>
      </c>
      <c r="CV502" s="43" t="s">
        <v>5474</v>
      </c>
      <c r="CW502" s="43" t="s">
        <v>5474</v>
      </c>
      <c r="CX502" s="43" t="s">
        <v>5474</v>
      </c>
      <c r="CY502" s="43" t="s">
        <v>5474</v>
      </c>
      <c r="CZ502" s="43" t="s">
        <v>5474</v>
      </c>
      <c r="DA502" s="42" t="s">
        <v>5474</v>
      </c>
      <c r="DB502" s="42" t="s">
        <v>5474</v>
      </c>
      <c r="DC502" s="42" t="s">
        <v>5474</v>
      </c>
      <c r="DD502" s="42" t="s">
        <v>5474</v>
      </c>
      <c r="DE502" s="42" t="s">
        <v>5474</v>
      </c>
      <c r="DF502" s="42" t="s">
        <v>5474</v>
      </c>
      <c r="DG502" s="42" t="s">
        <v>5474</v>
      </c>
      <c r="DH502" s="42" t="s">
        <v>5474</v>
      </c>
    </row>
    <row r="503" spans="1:112">
      <c r="A503" s="22">
        <v>5516</v>
      </c>
      <c r="B503" s="7" t="s">
        <v>1161</v>
      </c>
      <c r="C503" s="21">
        <v>-0.40889999999999999</v>
      </c>
      <c r="D503" s="21">
        <v>0.15390000000000001</v>
      </c>
      <c r="E503" s="21">
        <v>-0.13830000000000001</v>
      </c>
      <c r="F503" s="21">
        <v>-5.4600000000000003E-2</v>
      </c>
      <c r="G503" s="21">
        <v>0.36430000000000001</v>
      </c>
      <c r="H503" s="21">
        <v>0.60470000000000002</v>
      </c>
      <c r="I503" s="21">
        <v>1.1561999999999999</v>
      </c>
      <c r="J503" s="21">
        <v>0.69699999999999995</v>
      </c>
      <c r="K503" s="21">
        <v>1.8200000000000001E-2</v>
      </c>
      <c r="L503" s="21">
        <v>4.0899999999999999E-2</v>
      </c>
      <c r="M503" s="21">
        <v>3.15E-2</v>
      </c>
      <c r="N503" s="21">
        <v>5.3E-3</v>
      </c>
      <c r="O503" s="21">
        <v>3.0700000000000002E-2</v>
      </c>
      <c r="P503" s="21">
        <v>3.5000000000000003E-2</v>
      </c>
      <c r="Q503" s="21">
        <v>3.9E-2</v>
      </c>
      <c r="R503" s="21">
        <v>1.2999999999999999E-2</v>
      </c>
      <c r="S503" s="21">
        <v>7.2999999999999995E-2</v>
      </c>
      <c r="T503" s="21">
        <v>2.8500000000000001E-2</v>
      </c>
      <c r="U503" s="10">
        <v>1.1200000000000001</v>
      </c>
      <c r="V503" s="10">
        <v>3.45</v>
      </c>
      <c r="W503" s="7">
        <v>0.26</v>
      </c>
      <c r="X503" s="20">
        <v>0.34160000000000001</v>
      </c>
      <c r="Y503" s="75">
        <v>2020</v>
      </c>
      <c r="Z503" s="7">
        <v>0.2</v>
      </c>
      <c r="AA503" s="7">
        <v>0.8</v>
      </c>
      <c r="AB503" s="51">
        <v>5</v>
      </c>
      <c r="AC503" s="51">
        <v>2</v>
      </c>
      <c r="AD503" s="51"/>
      <c r="AE503" s="51"/>
      <c r="AF503" s="51"/>
      <c r="AG503" s="51"/>
      <c r="AH503" s="20">
        <v>0</v>
      </c>
      <c r="AI503" s="7" t="s">
        <v>8467</v>
      </c>
      <c r="AJ503" s="67" t="s">
        <v>8494</v>
      </c>
      <c r="AK503" s="44">
        <v>-0.79591836734693877</v>
      </c>
      <c r="AL503" s="44">
        <v>-0.62068965517241315</v>
      </c>
      <c r="AM503" s="44">
        <v>1</v>
      </c>
      <c r="AN503" s="25">
        <v>0.3550724637681158</v>
      </c>
      <c r="AO503" s="25">
        <v>0.10507246376811588</v>
      </c>
      <c r="AP503" s="215">
        <v>13.8</v>
      </c>
      <c r="AQ503" s="215" t="s">
        <v>8552</v>
      </c>
      <c r="AR503" s="44">
        <v>7.2992700729926996E-3</v>
      </c>
      <c r="AS503" s="171" t="s">
        <v>7489</v>
      </c>
      <c r="AT503" s="171" t="s">
        <v>6936</v>
      </c>
      <c r="AU503" s="171" t="s">
        <v>6974</v>
      </c>
      <c r="AV503" s="7" t="s">
        <v>8470</v>
      </c>
      <c r="AW503" s="14" t="s">
        <v>6551</v>
      </c>
      <c r="AX503" s="49" t="s">
        <v>6009</v>
      </c>
      <c r="AY503" s="38" t="s">
        <v>5971</v>
      </c>
      <c r="AZ503" s="14" t="s">
        <v>6491</v>
      </c>
      <c r="BA503" s="49" t="s">
        <v>5993</v>
      </c>
      <c r="BB503" s="38" t="s">
        <v>5993</v>
      </c>
      <c r="BC503" s="7">
        <v>0.2</v>
      </c>
      <c r="BD503" s="14" t="s">
        <v>6098</v>
      </c>
      <c r="BE503" s="49" t="s">
        <v>5967</v>
      </c>
      <c r="BF503" s="38" t="s">
        <v>5971</v>
      </c>
      <c r="BG503" s="7">
        <v>1.5</v>
      </c>
      <c r="BH503" s="45">
        <v>64.398140778542313</v>
      </c>
      <c r="BI503" s="215" t="s">
        <v>8495</v>
      </c>
      <c r="BJ503" s="215" t="s">
        <v>8554</v>
      </c>
      <c r="BK503" s="7">
        <v>2.2999999999999998</v>
      </c>
      <c r="BL503" s="25">
        <v>7.2992700729928046E-3</v>
      </c>
      <c r="BM503" s="20">
        <v>0.59862499999999996</v>
      </c>
      <c r="BN503" s="20">
        <v>0.51750000000000007</v>
      </c>
      <c r="BO503" s="20">
        <v>0.66499999999999992</v>
      </c>
      <c r="BP503" s="46">
        <v>4</v>
      </c>
      <c r="BQ503" s="215" t="s">
        <v>8560</v>
      </c>
      <c r="BR503" s="79">
        <v>1.9739130434782606</v>
      </c>
      <c r="BS503" s="9">
        <v>1.2915026803345331E-2</v>
      </c>
      <c r="BT503" s="9">
        <v>8.8127209447918187E-2</v>
      </c>
      <c r="BU503" s="47" t="s">
        <v>5993</v>
      </c>
      <c r="BV503" s="47" t="s">
        <v>5993</v>
      </c>
      <c r="BW503" s="14" t="s">
        <v>5474</v>
      </c>
      <c r="BX503" s="83">
        <v>2.7173913043478262</v>
      </c>
      <c r="BY503" s="82">
        <v>3.42</v>
      </c>
      <c r="BZ503" s="46">
        <v>4.0350877192982457</v>
      </c>
      <c r="CA503" s="48" t="s">
        <v>8475</v>
      </c>
      <c r="CB503" s="45">
        <v>69</v>
      </c>
      <c r="CC503" s="45">
        <v>27.6</v>
      </c>
      <c r="CD503" s="45">
        <v>0</v>
      </c>
      <c r="CE503" s="45">
        <v>0</v>
      </c>
      <c r="CF503" s="14" t="s">
        <v>9023</v>
      </c>
      <c r="CG503" s="7" t="s">
        <v>8477</v>
      </c>
      <c r="CH503" s="215" t="s">
        <v>8498</v>
      </c>
      <c r="CI503" s="215" t="s">
        <v>8479</v>
      </c>
      <c r="CJ503" s="215" t="s">
        <v>8479</v>
      </c>
      <c r="CK503" s="43" t="s">
        <v>5474</v>
      </c>
      <c r="CL503" s="43" t="s">
        <v>5474</v>
      </c>
      <c r="CM503" s="43" t="s">
        <v>5474</v>
      </c>
      <c r="CN503" s="145">
        <v>27.6</v>
      </c>
      <c r="CO503" s="145">
        <v>69</v>
      </c>
      <c r="CP503" s="148">
        <v>888.69434274388402</v>
      </c>
      <c r="CQ503" s="189" t="s">
        <v>5474</v>
      </c>
      <c r="CR503" s="189" t="s">
        <v>5474</v>
      </c>
      <c r="CS503" s="99" t="s">
        <v>5474</v>
      </c>
      <c r="CT503" s="167" t="s">
        <v>5474</v>
      </c>
      <c r="CU503" s="43" t="s">
        <v>5474</v>
      </c>
      <c r="CV503" s="43" t="s">
        <v>5474</v>
      </c>
      <c r="CW503" s="43" t="s">
        <v>5474</v>
      </c>
      <c r="CX503" s="43" t="s">
        <v>5474</v>
      </c>
      <c r="CY503" s="43" t="s">
        <v>5474</v>
      </c>
      <c r="CZ503" s="43" t="s">
        <v>5474</v>
      </c>
      <c r="DA503" s="42" t="s">
        <v>5474</v>
      </c>
      <c r="DB503" s="42" t="s">
        <v>5474</v>
      </c>
      <c r="DC503" s="42" t="s">
        <v>5474</v>
      </c>
      <c r="DD503" s="42" t="s">
        <v>5474</v>
      </c>
      <c r="DE503" s="42" t="s">
        <v>5474</v>
      </c>
      <c r="DF503" s="42" t="s">
        <v>5474</v>
      </c>
      <c r="DG503" s="42" t="s">
        <v>5474</v>
      </c>
      <c r="DH503" s="42" t="s">
        <v>5474</v>
      </c>
    </row>
    <row r="504" spans="1:112">
      <c r="A504" s="22">
        <v>2616</v>
      </c>
      <c r="B504" s="7" t="s">
        <v>495</v>
      </c>
      <c r="C504" s="21">
        <v>0.1285</v>
      </c>
      <c r="D504" s="21">
        <v>0.17979999999999999</v>
      </c>
      <c r="E504" s="21">
        <v>7.6600000000000001E-2</v>
      </c>
      <c r="F504" s="21">
        <v>0.17949999999999999</v>
      </c>
      <c r="G504" s="21">
        <v>0.16689999999999999</v>
      </c>
      <c r="H504" s="21">
        <v>-0.2344</v>
      </c>
      <c r="I504" s="21">
        <v>-9.2600000000000002E-2</v>
      </c>
      <c r="J504" s="21">
        <v>0.1188</v>
      </c>
      <c r="K504" s="21">
        <v>-1.7999999999999999E-2</v>
      </c>
      <c r="L504" s="21">
        <v>-2.75E-2</v>
      </c>
      <c r="M504" s="21">
        <v>1.2800000000000001E-2</v>
      </c>
      <c r="N504" s="21">
        <v>-5.7000000000000002E-3</v>
      </c>
      <c r="O504" s="21">
        <v>-8.0000000000000002E-3</v>
      </c>
      <c r="P504" s="21">
        <v>1.0500000000000001E-2</v>
      </c>
      <c r="Q504" s="21">
        <v>-2E-3</v>
      </c>
      <c r="R504" s="21">
        <v>-4.0000000000000002E-4</v>
      </c>
      <c r="S504" s="21">
        <v>9.6799999999999997E-2</v>
      </c>
      <c r="T504" s="21">
        <v>5.28E-2</v>
      </c>
      <c r="U504" s="10">
        <v>1.1299999999999999</v>
      </c>
      <c r="V504" s="10">
        <v>2.85</v>
      </c>
      <c r="W504" s="7">
        <v>2.0335000000000001</v>
      </c>
      <c r="X504" s="20">
        <v>0.75690000000000002</v>
      </c>
      <c r="Y504" s="75">
        <v>2020</v>
      </c>
      <c r="Z504" s="7">
        <v>2.2000000000000002</v>
      </c>
      <c r="AA504" s="7">
        <v>0</v>
      </c>
      <c r="AB504" s="51">
        <v>50</v>
      </c>
      <c r="AC504" s="51">
        <v>20</v>
      </c>
      <c r="AD504" s="51"/>
      <c r="AE504" s="51"/>
      <c r="AF504" s="51">
        <v>-1</v>
      </c>
      <c r="AG504" s="51"/>
      <c r="AH504" s="20">
        <v>0</v>
      </c>
      <c r="AI504" s="7" t="s">
        <v>8481</v>
      </c>
      <c r="AJ504" s="67" t="s">
        <v>8536</v>
      </c>
      <c r="AK504" s="44">
        <v>0.50943396226415072</v>
      </c>
      <c r="AL504" s="44">
        <v>0.58000000000000118</v>
      </c>
      <c r="AM504" s="44">
        <v>1</v>
      </c>
      <c r="AN504" s="25">
        <v>0.30503597122302162</v>
      </c>
      <c r="AO504" s="25">
        <v>7.1942446043165464E-2</v>
      </c>
      <c r="AP504" s="215">
        <v>34.75</v>
      </c>
      <c r="AQ504" s="215" t="s">
        <v>8552</v>
      </c>
      <c r="AR504" s="44">
        <v>7.2463768115942004E-3</v>
      </c>
      <c r="AS504" s="171" t="s">
        <v>7489</v>
      </c>
      <c r="AT504" s="171" t="s">
        <v>7110</v>
      </c>
      <c r="AU504" s="171" t="s">
        <v>7043</v>
      </c>
      <c r="AV504" s="7" t="s">
        <v>8470</v>
      </c>
      <c r="AW504" s="14" t="s">
        <v>6984</v>
      </c>
      <c r="AX504" s="49" t="s">
        <v>6009</v>
      </c>
      <c r="AY504" s="38" t="s">
        <v>5961</v>
      </c>
      <c r="AZ504" s="14" t="s">
        <v>6257</v>
      </c>
      <c r="BA504" s="49" t="s">
        <v>6039</v>
      </c>
      <c r="BB504" s="38" t="s">
        <v>6007</v>
      </c>
      <c r="BC504" s="7">
        <v>0.5</v>
      </c>
      <c r="BD504" s="14" t="s">
        <v>6053</v>
      </c>
      <c r="BE504" s="49" t="s">
        <v>5967</v>
      </c>
      <c r="BF504" s="38" t="s">
        <v>5961</v>
      </c>
      <c r="BG504" s="7">
        <v>0.6</v>
      </c>
      <c r="BH504" s="45">
        <v>95.690510869127991</v>
      </c>
      <c r="BI504" s="215" t="s">
        <v>8495</v>
      </c>
      <c r="BJ504" s="215" t="s">
        <v>8554</v>
      </c>
      <c r="BK504" s="7">
        <v>1.1000000000000001</v>
      </c>
      <c r="BL504" s="25">
        <v>7.246376811594203E-3</v>
      </c>
      <c r="BM504" s="20">
        <v>0.63687500000000008</v>
      </c>
      <c r="BN504" s="20">
        <v>0.68500000000000005</v>
      </c>
      <c r="BO504" s="20">
        <v>0.59749999999999992</v>
      </c>
      <c r="BP504" s="46">
        <v>12.192982456140351</v>
      </c>
      <c r="BQ504" s="215" t="s">
        <v>8558</v>
      </c>
      <c r="BR504" s="79">
        <v>9.9955395683453227E-2</v>
      </c>
      <c r="BS504" s="9">
        <v>5.236166984292967E-2</v>
      </c>
      <c r="BT504" s="9">
        <v>5.712517027189512E-2</v>
      </c>
      <c r="BU504" s="47">
        <v>44396</v>
      </c>
      <c r="BV504" s="47">
        <v>44400</v>
      </c>
      <c r="BW504" s="14" t="s">
        <v>5474</v>
      </c>
      <c r="BX504" s="83">
        <v>0.3199464748201436</v>
      </c>
      <c r="BY504" s="82">
        <v>3.03</v>
      </c>
      <c r="BZ504" s="46">
        <v>11.46864686468647</v>
      </c>
      <c r="CA504" s="48" t="s">
        <v>8475</v>
      </c>
      <c r="CB504" s="45">
        <v>1737.5</v>
      </c>
      <c r="CC504" s="45">
        <v>695</v>
      </c>
      <c r="CD504" s="45">
        <v>0</v>
      </c>
      <c r="CE504" s="45">
        <v>0</v>
      </c>
      <c r="CF504" s="14" t="s">
        <v>9024</v>
      </c>
      <c r="CG504" s="7" t="s">
        <v>8477</v>
      </c>
      <c r="CH504" s="215" t="s">
        <v>8478</v>
      </c>
      <c r="CI504" s="215" t="s">
        <v>8498</v>
      </c>
      <c r="CJ504" s="215" t="s">
        <v>8478</v>
      </c>
      <c r="CK504" s="43" t="s">
        <v>5474</v>
      </c>
      <c r="CL504" s="43" t="s">
        <v>5474</v>
      </c>
      <c r="CM504" s="43" t="s">
        <v>6903</v>
      </c>
      <c r="CN504" s="145">
        <v>695</v>
      </c>
      <c r="CO504" s="145">
        <v>1737.5</v>
      </c>
      <c r="CP504" s="148">
        <v>3325.2452527021978</v>
      </c>
      <c r="CQ504" s="189" t="s">
        <v>5474</v>
      </c>
      <c r="CR504" s="189" t="s">
        <v>5474</v>
      </c>
      <c r="CS504" s="99" t="s">
        <v>5474</v>
      </c>
      <c r="CT504" s="167" t="s">
        <v>5474</v>
      </c>
      <c r="CU504" s="43" t="s">
        <v>5474</v>
      </c>
      <c r="CV504" s="43" t="s">
        <v>5474</v>
      </c>
      <c r="CW504" s="43" t="s">
        <v>5474</v>
      </c>
      <c r="CX504" s="43" t="s">
        <v>5474</v>
      </c>
      <c r="CY504" s="43" t="s">
        <v>5474</v>
      </c>
      <c r="CZ504" s="43" t="s">
        <v>5474</v>
      </c>
      <c r="DA504" s="42" t="s">
        <v>5474</v>
      </c>
      <c r="DB504" s="42" t="s">
        <v>5474</v>
      </c>
      <c r="DC504" s="42" t="s">
        <v>5474</v>
      </c>
      <c r="DD504" s="42" t="s">
        <v>5474</v>
      </c>
      <c r="DE504" s="42" t="s">
        <v>5474</v>
      </c>
      <c r="DF504" s="42" t="s">
        <v>5474</v>
      </c>
      <c r="DG504" s="42" t="s">
        <v>5474</v>
      </c>
      <c r="DH504" s="42" t="s">
        <v>5474</v>
      </c>
    </row>
    <row r="505" spans="1:112">
      <c r="A505" s="22">
        <v>4113</v>
      </c>
      <c r="B505" s="7" t="s">
        <v>886</v>
      </c>
      <c r="C505" s="21">
        <v>-0.26679999999999998</v>
      </c>
      <c r="D505" s="21">
        <v>19.892099999999999</v>
      </c>
      <c r="E505" s="21">
        <v>0.43769999999999998</v>
      </c>
      <c r="F505" s="21">
        <v>18.478400000000001</v>
      </c>
      <c r="G505" s="21">
        <v>5.1782000000000004</v>
      </c>
      <c r="H505" s="21">
        <v>4.7142999999999997</v>
      </c>
      <c r="I505" s="21">
        <v>3.6</v>
      </c>
      <c r="J505" s="21">
        <v>1.9048</v>
      </c>
      <c r="K505" s="21">
        <v>6.6600000000000006E-2</v>
      </c>
      <c r="L505" s="21">
        <v>8.2500000000000004E-2</v>
      </c>
      <c r="M505" s="21">
        <v>1.8499999999999999E-2</v>
      </c>
      <c r="N505" s="21">
        <v>0.15509999999999999</v>
      </c>
      <c r="O505" s="21">
        <v>0.26569999999999999</v>
      </c>
      <c r="P505" s="21">
        <v>-6.2799999999999995E-2</v>
      </c>
      <c r="Q505" s="21">
        <v>1.6E-2</v>
      </c>
      <c r="R505" s="21">
        <v>6.0000000000000001E-3</v>
      </c>
      <c r="S505" s="21">
        <v>2.9999999999999997E-4</v>
      </c>
      <c r="T505" s="21">
        <v>7.1000000000000004E-3</v>
      </c>
      <c r="U505" s="10">
        <v>0.19</v>
      </c>
      <c r="V505" s="10">
        <v>-0.1</v>
      </c>
      <c r="W505" s="7">
        <v>0.22109999999999999</v>
      </c>
      <c r="X505" s="20">
        <v>0.75149999999999995</v>
      </c>
      <c r="Y505" s="75">
        <v>2020</v>
      </c>
      <c r="Z505" s="7">
        <v>0.3</v>
      </c>
      <c r="AA505" s="7">
        <v>0</v>
      </c>
      <c r="AB505" s="51">
        <v>-9</v>
      </c>
      <c r="AC505" s="51">
        <v>7</v>
      </c>
      <c r="AD505" s="51"/>
      <c r="AE505" s="51"/>
      <c r="AF505" s="51"/>
      <c r="AG505" s="51"/>
      <c r="AH505" s="20">
        <v>0</v>
      </c>
      <c r="AI505" s="7" t="s">
        <v>8481</v>
      </c>
      <c r="AJ505" s="67" t="s">
        <v>8482</v>
      </c>
      <c r="AK505" s="44">
        <v>-0.52631578947368429</v>
      </c>
      <c r="AL505" s="44">
        <v>-0.56250000000000089</v>
      </c>
      <c r="AM505" s="44">
        <v>1</v>
      </c>
      <c r="AN505" s="25">
        <v>0.20577617328519854</v>
      </c>
      <c r="AO505" s="25">
        <v>5.776173285198561E-2</v>
      </c>
      <c r="AP505" s="215">
        <v>13.85</v>
      </c>
      <c r="AQ505" s="215" t="s">
        <v>8552</v>
      </c>
      <c r="AR505" s="44">
        <v>3.6231884057971002E-3</v>
      </c>
      <c r="AS505" s="171" t="s">
        <v>7489</v>
      </c>
      <c r="AT505" s="171" t="s">
        <v>7190</v>
      </c>
      <c r="AU505" s="171" t="s">
        <v>7041</v>
      </c>
      <c r="AV505" s="7" t="s">
        <v>5474</v>
      </c>
      <c r="AW505" s="14" t="s">
        <v>6638</v>
      </c>
      <c r="AX505" s="49" t="s">
        <v>6009</v>
      </c>
      <c r="AY505" s="38" t="s">
        <v>5961</v>
      </c>
      <c r="AZ505" s="14" t="s">
        <v>6388</v>
      </c>
      <c r="BA505" s="49" t="s">
        <v>5967</v>
      </c>
      <c r="BB505" s="38" t="s">
        <v>5961</v>
      </c>
      <c r="BC505" s="7">
        <v>0.5</v>
      </c>
      <c r="BD505" s="14" t="s">
        <v>6140</v>
      </c>
      <c r="BE505" s="49" t="s">
        <v>6009</v>
      </c>
      <c r="BF505" s="38" t="s">
        <v>5961</v>
      </c>
      <c r="BG505" s="7">
        <v>1.1000000000000001</v>
      </c>
      <c r="BH505" s="45">
        <v>151.5250371259819</v>
      </c>
      <c r="BI505" s="215" t="s">
        <v>8471</v>
      </c>
      <c r="BJ505" s="215" t="s">
        <v>8554</v>
      </c>
      <c r="BK505" s="7">
        <v>1.3</v>
      </c>
      <c r="BL505" s="25">
        <v>7.2727272727272467E-3</v>
      </c>
      <c r="BM505" s="20">
        <v>0.79425000000000001</v>
      </c>
      <c r="BN505" s="20">
        <v>0.85750000000000004</v>
      </c>
      <c r="BO505" s="20">
        <v>0.74249999999999994</v>
      </c>
      <c r="BP505" s="46" t="s">
        <v>8473</v>
      </c>
      <c r="BQ505" s="215" t="s">
        <v>8473</v>
      </c>
      <c r="BR505" s="79" t="s">
        <v>8473</v>
      </c>
      <c r="BS505" s="9">
        <v>1.0055076718166411E-2</v>
      </c>
      <c r="BT505" s="9">
        <v>1.5718695451105713E-2</v>
      </c>
      <c r="BU505" s="47" t="s">
        <v>5993</v>
      </c>
      <c r="BV505" s="47" t="s">
        <v>5993</v>
      </c>
      <c r="BW505" s="14" t="s">
        <v>5474</v>
      </c>
      <c r="BX505" s="83" t="s">
        <v>8473</v>
      </c>
      <c r="BY505" s="82" t="s">
        <v>8473</v>
      </c>
      <c r="BZ505" s="46" t="s">
        <v>8473</v>
      </c>
      <c r="CA505" s="48" t="s">
        <v>8475</v>
      </c>
      <c r="CB505" s="45">
        <v>-124.64999999999999</v>
      </c>
      <c r="CC505" s="45">
        <v>96.95</v>
      </c>
      <c r="CD505" s="45">
        <v>0</v>
      </c>
      <c r="CE505" s="45">
        <v>0</v>
      </c>
      <c r="CF505" s="14" t="s">
        <v>9025</v>
      </c>
      <c r="CG505" s="7" t="s">
        <v>8477</v>
      </c>
      <c r="CH505" s="215" t="s">
        <v>8498</v>
      </c>
      <c r="CI505" s="215" t="s">
        <v>8498</v>
      </c>
      <c r="CJ505" s="215" t="s">
        <v>8546</v>
      </c>
      <c r="CK505" s="43" t="s">
        <v>6887</v>
      </c>
      <c r="CL505" s="43" t="s">
        <v>5474</v>
      </c>
      <c r="CM505" s="43" t="s">
        <v>5474</v>
      </c>
      <c r="CN505" s="145">
        <v>96.95</v>
      </c>
      <c r="CO505" s="145">
        <v>-124.64999999999999</v>
      </c>
      <c r="CP505" s="148">
        <v>2098.6217641948492</v>
      </c>
      <c r="CQ505" s="189" t="s">
        <v>5474</v>
      </c>
      <c r="CR505" s="189" t="s">
        <v>5474</v>
      </c>
      <c r="CS505" s="99" t="s">
        <v>5474</v>
      </c>
      <c r="CT505" s="167" t="s">
        <v>5474</v>
      </c>
      <c r="CU505" s="43" t="s">
        <v>5474</v>
      </c>
      <c r="CV505" s="43" t="s">
        <v>5474</v>
      </c>
      <c r="CW505" s="43" t="s">
        <v>5474</v>
      </c>
      <c r="CX505" s="43" t="s">
        <v>5474</v>
      </c>
      <c r="CY505" s="43" t="s">
        <v>5474</v>
      </c>
      <c r="CZ505" s="43" t="s">
        <v>5474</v>
      </c>
      <c r="DA505" s="42" t="s">
        <v>5474</v>
      </c>
      <c r="DB505" s="42" t="s">
        <v>5474</v>
      </c>
      <c r="DC505" s="42" t="s">
        <v>5474</v>
      </c>
      <c r="DD505" s="42" t="s">
        <v>5474</v>
      </c>
      <c r="DE505" s="42" t="s">
        <v>5474</v>
      </c>
      <c r="DF505" s="42" t="s">
        <v>5474</v>
      </c>
      <c r="DG505" s="42" t="s">
        <v>5474</v>
      </c>
      <c r="DH505" s="42" t="s">
        <v>5474</v>
      </c>
    </row>
    <row r="506" spans="1:112">
      <c r="A506" s="22">
        <v>8044</v>
      </c>
      <c r="B506" s="7" t="s">
        <v>1436</v>
      </c>
      <c r="C506" s="21">
        <v>-7.2700000000000001E-2</v>
      </c>
      <c r="D506" s="21">
        <v>0.15279999999999999</v>
      </c>
      <c r="E506" s="21">
        <v>1.6400000000000001E-2</v>
      </c>
      <c r="F506" s="21">
        <v>0.15629999999999999</v>
      </c>
      <c r="G506" s="21">
        <v>0.1137</v>
      </c>
      <c r="H506" s="21">
        <v>-0.52990000000000004</v>
      </c>
      <c r="I506" s="21">
        <v>0.22220000000000001</v>
      </c>
      <c r="J506" s="21">
        <v>0.29320000000000002</v>
      </c>
      <c r="K506" s="21">
        <v>3.8999999999999998E-3</v>
      </c>
      <c r="L506" s="21">
        <v>1.2999999999999999E-3</v>
      </c>
      <c r="M506" s="21">
        <v>-3.0999999999999999E-3</v>
      </c>
      <c r="N506" s="21">
        <v>-4.0000000000000001E-3</v>
      </c>
      <c r="O506" s="21">
        <v>2.3E-3</v>
      </c>
      <c r="P506" s="21">
        <v>-1.2999999999999999E-3</v>
      </c>
      <c r="Q506" s="21">
        <v>2.0000000000000001E-4</v>
      </c>
      <c r="R506" s="21">
        <v>0</v>
      </c>
      <c r="S506" s="21">
        <v>-4.9200000000000001E-2</v>
      </c>
      <c r="T506" s="21">
        <v>-1.55E-2</v>
      </c>
      <c r="U506" s="10">
        <v>1.72</v>
      </c>
      <c r="V506" s="10">
        <v>2.5499999999999998</v>
      </c>
      <c r="W506" s="7">
        <v>1.5193000000000001</v>
      </c>
      <c r="X506" s="20">
        <v>0.62280000000000002</v>
      </c>
      <c r="Y506" s="75">
        <v>2020</v>
      </c>
      <c r="Z506" s="7">
        <v>1.3137000000000001</v>
      </c>
      <c r="AA506" s="7">
        <v>0</v>
      </c>
      <c r="AB506" s="51">
        <v>1767</v>
      </c>
      <c r="AC506" s="51">
        <v>-18</v>
      </c>
      <c r="AD506" s="51">
        <v>-600</v>
      </c>
      <c r="AE506" s="51"/>
      <c r="AF506" s="51">
        <v>-182</v>
      </c>
      <c r="AG506" s="51">
        <v>-60</v>
      </c>
      <c r="AH506" s="20">
        <v>8.3500000000000005E-2</v>
      </c>
      <c r="AI506" s="7" t="s">
        <v>8481</v>
      </c>
      <c r="AJ506" s="67" t="s">
        <v>8494</v>
      </c>
      <c r="AK506" s="44">
        <v>-0.57742782152230965</v>
      </c>
      <c r="AL506" s="44">
        <v>-0.81395348837209303</v>
      </c>
      <c r="AM506" s="44">
        <v>0.7</v>
      </c>
      <c r="AN506" s="25">
        <v>0.69589041095890414</v>
      </c>
      <c r="AO506" s="25">
        <v>0.39269406392694062</v>
      </c>
      <c r="AP506" s="215">
        <v>109.5</v>
      </c>
      <c r="AQ506" s="215" t="s">
        <v>8552</v>
      </c>
      <c r="AR506" s="44">
        <v>3.7914691943127903E-2</v>
      </c>
      <c r="AS506" s="171" t="s">
        <v>6891</v>
      </c>
      <c r="AT506" s="171" t="s">
        <v>8387</v>
      </c>
      <c r="AU506" s="171" t="s">
        <v>6911</v>
      </c>
      <c r="AV506" s="7" t="s">
        <v>5474</v>
      </c>
      <c r="AW506" s="14" t="s">
        <v>6157</v>
      </c>
      <c r="AX506" s="49" t="s">
        <v>6009</v>
      </c>
      <c r="AY506" s="38" t="s">
        <v>6007</v>
      </c>
      <c r="AZ506" s="14" t="s">
        <v>6666</v>
      </c>
      <c r="BA506" s="49" t="s">
        <v>5967</v>
      </c>
      <c r="BB506" s="38" t="s">
        <v>5971</v>
      </c>
      <c r="BC506" s="7">
        <v>0.3</v>
      </c>
      <c r="BD506" s="14" t="s">
        <v>5959</v>
      </c>
      <c r="BE506" s="49" t="s">
        <v>6020</v>
      </c>
      <c r="BF506" s="38" t="s">
        <v>5971</v>
      </c>
      <c r="BG506" s="7">
        <v>0.3</v>
      </c>
      <c r="BH506" s="45">
        <v>2092.6048942677098</v>
      </c>
      <c r="BI506" s="215" t="s">
        <v>8518</v>
      </c>
      <c r="BJ506" s="215" t="s">
        <v>8520</v>
      </c>
      <c r="BK506" s="7">
        <v>1.8</v>
      </c>
      <c r="BL506" s="25">
        <v>3.3018867924528301E-2</v>
      </c>
      <c r="BM506" s="20">
        <v>0.62000000000000011</v>
      </c>
      <c r="BN506" s="20">
        <v>0.64749999999999996</v>
      </c>
      <c r="BO506" s="20">
        <v>0.59750000000000003</v>
      </c>
      <c r="BP506" s="46">
        <v>42.941176470588239</v>
      </c>
      <c r="BQ506" s="215" t="s">
        <v>8483</v>
      </c>
      <c r="BR506" s="79">
        <v>-0.75163835616438357</v>
      </c>
      <c r="BS506" s="9">
        <v>7.9782132969616892E-3</v>
      </c>
      <c r="BT506" s="9">
        <v>6.1115079524507454E-3</v>
      </c>
      <c r="BU506" s="47" t="s">
        <v>5993</v>
      </c>
      <c r="BV506" s="47">
        <v>44398</v>
      </c>
      <c r="BW506" s="14" t="s">
        <v>5474</v>
      </c>
      <c r="BX506" s="83">
        <v>-0.70196602739726022</v>
      </c>
      <c r="BY506" s="82">
        <v>2.62</v>
      </c>
      <c r="BZ506" s="46">
        <v>41.793893129770993</v>
      </c>
      <c r="CA506" s="48" t="s">
        <v>8485</v>
      </c>
      <c r="CB506" s="45">
        <v>193486.5</v>
      </c>
      <c r="CC506" s="45">
        <v>-1971</v>
      </c>
      <c r="CD506" s="45">
        <v>-65700</v>
      </c>
      <c r="CE506" s="45">
        <v>0</v>
      </c>
      <c r="CF506" s="14" t="s">
        <v>9026</v>
      </c>
      <c r="CG506" s="7" t="s">
        <v>8477</v>
      </c>
      <c r="CH506" s="215" t="s">
        <v>8478</v>
      </c>
      <c r="CI506" s="215" t="s">
        <v>8479</v>
      </c>
      <c r="CJ506" s="215" t="s">
        <v>8479</v>
      </c>
      <c r="CK506" s="43" t="s">
        <v>5474</v>
      </c>
      <c r="CL506" s="43" t="s">
        <v>5474</v>
      </c>
      <c r="CM506" s="43" t="s">
        <v>6898</v>
      </c>
      <c r="CN506" s="145">
        <v>-1971</v>
      </c>
      <c r="CO506" s="145">
        <v>127786.5</v>
      </c>
      <c r="CP506" s="148">
        <v>229140.23592231423</v>
      </c>
      <c r="CQ506" s="189">
        <v>-2.2831050228310501E-2</v>
      </c>
      <c r="CR506" s="189">
        <v>0</v>
      </c>
      <c r="CS506" s="99">
        <v>45206</v>
      </c>
      <c r="CT506" s="167" t="s">
        <v>5474</v>
      </c>
      <c r="CU506" s="43" t="s">
        <v>5474</v>
      </c>
      <c r="CV506" s="43" t="s">
        <v>5474</v>
      </c>
      <c r="CW506" s="43" t="s">
        <v>5474</v>
      </c>
      <c r="CX506" s="43" t="s">
        <v>5474</v>
      </c>
      <c r="CY506" s="43" t="s">
        <v>5474</v>
      </c>
      <c r="CZ506" s="43" t="s">
        <v>5474</v>
      </c>
      <c r="DA506" s="42" t="s">
        <v>5474</v>
      </c>
      <c r="DB506" s="42" t="s">
        <v>5474</v>
      </c>
      <c r="DC506" s="42" t="s">
        <v>5474</v>
      </c>
      <c r="DD506" s="42" t="s">
        <v>5474</v>
      </c>
      <c r="DE506" s="42" t="s">
        <v>5474</v>
      </c>
      <c r="DF506" s="42" t="s">
        <v>5474</v>
      </c>
      <c r="DG506" s="42" t="s">
        <v>5474</v>
      </c>
      <c r="DH506" s="42" t="s">
        <v>5474</v>
      </c>
    </row>
    <row r="507" spans="1:112">
      <c r="A507" s="22">
        <v>3236</v>
      </c>
      <c r="B507" s="7" t="s">
        <v>689</v>
      </c>
      <c r="C507" s="21">
        <v>-7.3300000000000004E-2</v>
      </c>
      <c r="D507" s="21">
        <v>-5.0999999999999997E-2</v>
      </c>
      <c r="E507" s="21">
        <v>-1.8599999999999998E-2</v>
      </c>
      <c r="F507" s="21">
        <v>-1.5599999999999999E-2</v>
      </c>
      <c r="G507" s="21">
        <v>0.24149999999999999</v>
      </c>
      <c r="H507" s="21">
        <v>0.47370000000000001</v>
      </c>
      <c r="I507" s="21">
        <v>-0.2</v>
      </c>
      <c r="J507" s="21">
        <v>0.95830000000000004</v>
      </c>
      <c r="K507" s="21">
        <v>1.1999999999999999E-3</v>
      </c>
      <c r="L507" s="21">
        <v>-2.5399999999999999E-2</v>
      </c>
      <c r="M507" s="21">
        <v>-1.5E-3</v>
      </c>
      <c r="N507" s="21">
        <v>7.0000000000000001E-3</v>
      </c>
      <c r="O507" s="21">
        <v>-2.4500000000000001E-2</v>
      </c>
      <c r="P507" s="21">
        <v>1.5900000000000001E-2</v>
      </c>
      <c r="Q507" s="21">
        <v>1.4200000000000001E-2</v>
      </c>
      <c r="R507" s="21">
        <v>6.8999999999999999E-3</v>
      </c>
      <c r="S507" s="21">
        <v>0.1109</v>
      </c>
      <c r="T507" s="21">
        <v>6.0999999999999999E-2</v>
      </c>
      <c r="U507" s="10">
        <v>0.47</v>
      </c>
      <c r="V507" s="10">
        <v>1.03</v>
      </c>
      <c r="W507" s="7">
        <v>1.1292</v>
      </c>
      <c r="X507" s="20">
        <v>0.746</v>
      </c>
      <c r="Y507" s="75">
        <v>2020</v>
      </c>
      <c r="Z507" s="7">
        <v>0.65</v>
      </c>
      <c r="AA507" s="7">
        <v>0</v>
      </c>
      <c r="AB507" s="51">
        <v>-57</v>
      </c>
      <c r="AC507" s="51">
        <v>-94</v>
      </c>
      <c r="AD507" s="51"/>
      <c r="AE507" s="51"/>
      <c r="AF507" s="51">
        <v>1</v>
      </c>
      <c r="AG507" s="51"/>
      <c r="AH507" s="20">
        <v>0</v>
      </c>
      <c r="AI507" s="7" t="s">
        <v>8467</v>
      </c>
      <c r="AJ507" s="67" t="s">
        <v>8494</v>
      </c>
      <c r="AK507" s="44">
        <v>-0.61516853932584259</v>
      </c>
      <c r="AL507" s="44">
        <v>-0.7383720930232559</v>
      </c>
      <c r="AM507" s="44">
        <v>0.9285714285714326</v>
      </c>
      <c r="AN507" s="25">
        <v>0.68858800773694373</v>
      </c>
      <c r="AO507" s="25">
        <v>0.33268858800773699</v>
      </c>
      <c r="AP507" s="215">
        <v>25.85</v>
      </c>
      <c r="AQ507" s="215" t="s">
        <v>8552</v>
      </c>
      <c r="AR507" s="44">
        <v>3.4000000000000002E-2</v>
      </c>
      <c r="AS507" s="171" t="s">
        <v>6891</v>
      </c>
      <c r="AT507" s="171" t="s">
        <v>7527</v>
      </c>
      <c r="AU507" s="171" t="s">
        <v>6914</v>
      </c>
      <c r="AV507" s="7" t="s">
        <v>8470</v>
      </c>
      <c r="AW507" s="14" t="s">
        <v>6157</v>
      </c>
      <c r="AX507" s="49" t="s">
        <v>6009</v>
      </c>
      <c r="AY507" s="38" t="s">
        <v>5971</v>
      </c>
      <c r="AZ507" s="14" t="s">
        <v>6123</v>
      </c>
      <c r="BA507" s="49" t="s">
        <v>5967</v>
      </c>
      <c r="BB507" s="38" t="s">
        <v>5971</v>
      </c>
      <c r="BC507" s="7">
        <v>0.3</v>
      </c>
      <c r="BD507" s="14" t="s">
        <v>6041</v>
      </c>
      <c r="BE507" s="49" t="s">
        <v>5967</v>
      </c>
      <c r="BF507" s="38" t="s">
        <v>5961</v>
      </c>
      <c r="BG507" s="7">
        <v>0.5</v>
      </c>
      <c r="BH507" s="45">
        <v>255.91592977178288</v>
      </c>
      <c r="BI507" s="215" t="s">
        <v>8489</v>
      </c>
      <c r="BJ507" s="215" t="s">
        <v>8554</v>
      </c>
      <c r="BK507" s="7">
        <v>0.8</v>
      </c>
      <c r="BL507" s="25">
        <v>2.5793650793650879E-2</v>
      </c>
      <c r="BM507" s="20">
        <v>0.61862499999999998</v>
      </c>
      <c r="BN507" s="20">
        <v>0.59250000000000003</v>
      </c>
      <c r="BO507" s="20">
        <v>0.64</v>
      </c>
      <c r="BP507" s="46">
        <v>25.097087378640776</v>
      </c>
      <c r="BQ507" s="215" t="s">
        <v>8540</v>
      </c>
      <c r="BR507" s="79">
        <v>-0.53344938749194071</v>
      </c>
      <c r="BS507" s="9">
        <v>3.7612750708164056E-2</v>
      </c>
      <c r="BT507" s="9">
        <v>1.9182848037241573E-2</v>
      </c>
      <c r="BU507" s="47" t="s">
        <v>5993</v>
      </c>
      <c r="BV507" s="47" t="s">
        <v>5993</v>
      </c>
      <c r="BW507" s="14" t="s">
        <v>5474</v>
      </c>
      <c r="BX507" s="83">
        <v>-0.4401392649903289</v>
      </c>
      <c r="BY507" s="82">
        <v>0.97</v>
      </c>
      <c r="BZ507" s="46">
        <v>26.649484536082475</v>
      </c>
      <c r="CA507" s="48" t="s">
        <v>5474</v>
      </c>
      <c r="CB507" s="45">
        <v>-1473.45</v>
      </c>
      <c r="CC507" s="45">
        <v>-2429.9</v>
      </c>
      <c r="CD507" s="45">
        <v>0</v>
      </c>
      <c r="CE507" s="45">
        <v>0</v>
      </c>
      <c r="CF507" s="14" t="s">
        <v>9027</v>
      </c>
      <c r="CG507" s="7" t="s">
        <v>8477</v>
      </c>
      <c r="CH507" s="215" t="s">
        <v>8478</v>
      </c>
      <c r="CI507" s="215" t="s">
        <v>8478</v>
      </c>
      <c r="CJ507" s="215" t="s">
        <v>8479</v>
      </c>
      <c r="CK507" s="43" t="s">
        <v>5474</v>
      </c>
      <c r="CL507" s="43" t="s">
        <v>5474</v>
      </c>
      <c r="CM507" s="43" t="s">
        <v>5474</v>
      </c>
      <c r="CN507" s="145">
        <v>-2429.9</v>
      </c>
      <c r="CO507" s="145">
        <v>-1473.45</v>
      </c>
      <c r="CP507" s="148">
        <v>6615.4267846005878</v>
      </c>
      <c r="CQ507" s="189" t="s">
        <v>5474</v>
      </c>
      <c r="CR507" s="189" t="s">
        <v>5474</v>
      </c>
      <c r="CS507" s="99" t="s">
        <v>5474</v>
      </c>
      <c r="CT507" s="167" t="s">
        <v>5474</v>
      </c>
      <c r="CU507" s="43" t="s">
        <v>5474</v>
      </c>
      <c r="CV507" s="43" t="s">
        <v>5474</v>
      </c>
      <c r="CW507" s="43" t="s">
        <v>5474</v>
      </c>
      <c r="CX507" s="43" t="s">
        <v>5474</v>
      </c>
      <c r="CY507" s="43" t="s">
        <v>5474</v>
      </c>
      <c r="CZ507" s="43" t="s">
        <v>5474</v>
      </c>
      <c r="DA507" s="42" t="s">
        <v>5474</v>
      </c>
      <c r="DB507" s="42" t="s">
        <v>5474</v>
      </c>
      <c r="DC507" s="42" t="s">
        <v>5474</v>
      </c>
      <c r="DD507" s="42" t="s">
        <v>5474</v>
      </c>
      <c r="DE507" s="42" t="s">
        <v>5474</v>
      </c>
      <c r="DF507" s="42" t="s">
        <v>5474</v>
      </c>
      <c r="DG507" s="42" t="s">
        <v>5474</v>
      </c>
      <c r="DH507" s="42" t="s">
        <v>5474</v>
      </c>
    </row>
    <row r="508" spans="1:112">
      <c r="A508" s="22">
        <v>1229</v>
      </c>
      <c r="B508" s="7" t="s">
        <v>5824</v>
      </c>
      <c r="C508" s="21">
        <v>-0.41899999999999998</v>
      </c>
      <c r="D508" s="21">
        <v>0.33210000000000001</v>
      </c>
      <c r="E508" s="21">
        <v>-0.10349999999999999</v>
      </c>
      <c r="F508" s="21">
        <v>0.23680000000000001</v>
      </c>
      <c r="G508" s="21">
        <v>0.17169999999999999</v>
      </c>
      <c r="H508" s="21">
        <v>0.2041</v>
      </c>
      <c r="I508" s="21">
        <v>0.25530000000000003</v>
      </c>
      <c r="J508" s="21">
        <v>0.89470000000000005</v>
      </c>
      <c r="K508" s="21">
        <v>0.16159999999999999</v>
      </c>
      <c r="L508" s="21">
        <v>3.5099999999999999E-2</v>
      </c>
      <c r="M508" s="21">
        <v>-3.2099999999999997E-2</v>
      </c>
      <c r="N508" s="21">
        <v>0.19600000000000001</v>
      </c>
      <c r="O508" s="21">
        <v>3.4000000000000002E-2</v>
      </c>
      <c r="P508" s="21">
        <v>-3.2899999999999999E-2</v>
      </c>
      <c r="Q508" s="21">
        <v>4.1000000000000003E-3</v>
      </c>
      <c r="R508" s="21">
        <v>3.0000000000000001E-3</v>
      </c>
      <c r="S508" s="21">
        <v>0.1023</v>
      </c>
      <c r="T508" s="21">
        <v>8.5800000000000001E-2</v>
      </c>
      <c r="U508" s="10">
        <v>2.16</v>
      </c>
      <c r="V508" s="10">
        <v>3.6</v>
      </c>
      <c r="W508" s="7">
        <v>2.58</v>
      </c>
      <c r="X508" s="20">
        <v>0.9244</v>
      </c>
      <c r="Y508" s="75">
        <v>2020</v>
      </c>
      <c r="Z508" s="7">
        <v>1.7</v>
      </c>
      <c r="AA508" s="7">
        <v>1</v>
      </c>
      <c r="AB508" s="51">
        <v>-646</v>
      </c>
      <c r="AC508" s="51">
        <v>-85</v>
      </c>
      <c r="AD508" s="51">
        <v>6</v>
      </c>
      <c r="AE508" s="51"/>
      <c r="AF508" s="51">
        <v>-35</v>
      </c>
      <c r="AG508" s="51">
        <v>33</v>
      </c>
      <c r="AH508" s="20">
        <v>2.5000000000000001E-3</v>
      </c>
      <c r="AI508" s="7" t="s">
        <v>8507</v>
      </c>
      <c r="AJ508" s="67" t="s">
        <v>8468</v>
      </c>
      <c r="AK508" s="44">
        <v>0.86206896551724133</v>
      </c>
      <c r="AL508" s="44">
        <v>0.52777777777777724</v>
      </c>
      <c r="AM508" s="44">
        <v>0.55555555555555647</v>
      </c>
      <c r="AN508" s="25">
        <v>0.28155339805825241</v>
      </c>
      <c r="AO508" s="25">
        <v>6.9902912621359253E-2</v>
      </c>
      <c r="AP508" s="215">
        <v>51.5</v>
      </c>
      <c r="AQ508" s="215" t="s">
        <v>8552</v>
      </c>
      <c r="AR508" s="44">
        <v>1.3779527559055101E-2</v>
      </c>
      <c r="AS508" s="171" t="s">
        <v>6891</v>
      </c>
      <c r="AT508" s="171" t="s">
        <v>6913</v>
      </c>
      <c r="AU508" s="171" t="s">
        <v>6955</v>
      </c>
      <c r="AV508" s="7" t="s">
        <v>5474</v>
      </c>
      <c r="AW508" s="14" t="s">
        <v>6954</v>
      </c>
      <c r="AX508" s="49" t="s">
        <v>6009</v>
      </c>
      <c r="AY508" s="38" t="s">
        <v>5961</v>
      </c>
      <c r="AZ508" s="14" t="s">
        <v>6038</v>
      </c>
      <c r="BA508" s="49" t="s">
        <v>5967</v>
      </c>
      <c r="BB508" s="38" t="s">
        <v>5961</v>
      </c>
      <c r="BC508" s="7">
        <v>0.4</v>
      </c>
      <c r="BD508" s="14" t="s">
        <v>5983</v>
      </c>
      <c r="BE508" s="49" t="s">
        <v>6009</v>
      </c>
      <c r="BF508" s="38" t="s">
        <v>5989</v>
      </c>
      <c r="BG508" s="7">
        <v>0.6</v>
      </c>
      <c r="BH508" s="45">
        <v>1462.2394642649067</v>
      </c>
      <c r="BI508" s="215" t="s">
        <v>8489</v>
      </c>
      <c r="BJ508" s="215" t="s">
        <v>8520</v>
      </c>
      <c r="BK508" s="7">
        <v>1.7</v>
      </c>
      <c r="BL508" s="25">
        <v>9.8039215686274508E-3</v>
      </c>
      <c r="BM508" s="20">
        <v>0.63874999999999993</v>
      </c>
      <c r="BN508" s="20">
        <v>0.59750000000000003</v>
      </c>
      <c r="BO508" s="20">
        <v>0.67249999999999988</v>
      </c>
      <c r="BP508" s="46">
        <v>14.305555555555555</v>
      </c>
      <c r="BQ508" s="215" t="s">
        <v>8513</v>
      </c>
      <c r="BR508" s="79">
        <v>0.15475210355987076</v>
      </c>
      <c r="BS508" s="9">
        <v>4.3989747356604658E-2</v>
      </c>
      <c r="BT508" s="9">
        <v>0.1264201508553604</v>
      </c>
      <c r="BU508" s="47" t="s">
        <v>5993</v>
      </c>
      <c r="BV508" s="47">
        <v>44308</v>
      </c>
      <c r="BW508" s="14" t="s">
        <v>5474</v>
      </c>
      <c r="BX508" s="83">
        <v>0.3857025242718447</v>
      </c>
      <c r="BY508" s="82">
        <v>3.8600000000000003</v>
      </c>
      <c r="BZ508" s="46">
        <v>13.341968911917098</v>
      </c>
      <c r="CA508" s="48" t="s">
        <v>8538</v>
      </c>
      <c r="CB508" s="45">
        <v>-33269</v>
      </c>
      <c r="CC508" s="45">
        <v>-4377.5</v>
      </c>
      <c r="CD508" s="45">
        <v>309</v>
      </c>
      <c r="CE508" s="45">
        <v>0</v>
      </c>
      <c r="CF508" s="14" t="s">
        <v>9028</v>
      </c>
      <c r="CG508" s="7" t="s">
        <v>8590</v>
      </c>
      <c r="CH508" s="215" t="s">
        <v>8478</v>
      </c>
      <c r="CI508" s="215" t="s">
        <v>8478</v>
      </c>
      <c r="CJ508" s="215" t="s">
        <v>8479</v>
      </c>
      <c r="CK508" s="43" t="s">
        <v>6887</v>
      </c>
      <c r="CL508" s="43" t="s">
        <v>5474</v>
      </c>
      <c r="CM508" s="43" t="s">
        <v>6903</v>
      </c>
      <c r="CN508" s="145">
        <v>-4377.5</v>
      </c>
      <c r="CO508" s="145">
        <v>-32960</v>
      </c>
      <c r="CP508" s="148">
        <v>75305.332409642695</v>
      </c>
      <c r="CQ508" s="189" t="s">
        <v>5474</v>
      </c>
      <c r="CR508" s="189" t="s">
        <v>5474</v>
      </c>
      <c r="CS508" s="99" t="s">
        <v>5474</v>
      </c>
      <c r="CT508" s="167" t="s">
        <v>5474</v>
      </c>
      <c r="CU508" s="43" t="s">
        <v>5474</v>
      </c>
      <c r="CV508" s="43" t="s">
        <v>5474</v>
      </c>
      <c r="CW508" s="43" t="s">
        <v>5474</v>
      </c>
      <c r="CX508" s="43" t="s">
        <v>5474</v>
      </c>
      <c r="CY508" s="43" t="s">
        <v>5474</v>
      </c>
      <c r="CZ508" s="43" t="s">
        <v>5474</v>
      </c>
      <c r="DA508" s="42" t="s">
        <v>5474</v>
      </c>
      <c r="DB508" s="42" t="s">
        <v>5474</v>
      </c>
      <c r="DC508" s="42" t="s">
        <v>5474</v>
      </c>
      <c r="DD508" s="42" t="s">
        <v>5474</v>
      </c>
      <c r="DE508" s="42" t="s">
        <v>5474</v>
      </c>
      <c r="DF508" s="42" t="s">
        <v>5474</v>
      </c>
      <c r="DG508" s="42" t="s">
        <v>5474</v>
      </c>
      <c r="DH508" s="42" t="s">
        <v>5474</v>
      </c>
    </row>
    <row r="509" spans="1:112">
      <c r="A509" s="22">
        <v>6188</v>
      </c>
      <c r="B509" s="7" t="s">
        <v>1275</v>
      </c>
      <c r="C509" s="21">
        <v>0.20019999999999999</v>
      </c>
      <c r="D509" s="21">
        <v>-4.4999999999999997E-3</v>
      </c>
      <c r="E509" s="21">
        <v>6.1000000000000004E-3</v>
      </c>
      <c r="F509" s="21">
        <v>-0.11409999999999999</v>
      </c>
      <c r="G509" s="21">
        <v>2.0899999999999998E-2</v>
      </c>
      <c r="H509" s="21">
        <v>0.14710000000000001</v>
      </c>
      <c r="I509" s="21">
        <v>1.4642999999999999</v>
      </c>
      <c r="J509" s="21">
        <v>2.4314</v>
      </c>
      <c r="K509" s="21">
        <v>2.8999999999999998E-3</v>
      </c>
      <c r="L509" s="21">
        <v>-1.67E-2</v>
      </c>
      <c r="M509" s="21">
        <v>-3.5999999999999999E-3</v>
      </c>
      <c r="N509" s="21">
        <v>-1.1900000000000001E-2</v>
      </c>
      <c r="O509" s="21">
        <v>-7.4499999999999997E-2</v>
      </c>
      <c r="P509" s="21">
        <v>-9.4999999999999998E-3</v>
      </c>
      <c r="Q509" s="21">
        <v>3.0099999999999998E-2</v>
      </c>
      <c r="R509" s="21">
        <v>1.8599999999999998E-2</v>
      </c>
      <c r="S509" s="21">
        <v>4.3299999999999998E-2</v>
      </c>
      <c r="T509" s="21">
        <v>2.4500000000000001E-2</v>
      </c>
      <c r="U509" s="10">
        <v>1.46</v>
      </c>
      <c r="V509" s="10">
        <v>2.9</v>
      </c>
      <c r="W509" s="7">
        <v>1.44</v>
      </c>
      <c r="X509" s="20">
        <v>0.97540000000000004</v>
      </c>
      <c r="Y509" s="75">
        <v>2020</v>
      </c>
      <c r="Z509" s="7">
        <v>1</v>
      </c>
      <c r="AA509" s="7">
        <v>0</v>
      </c>
      <c r="AB509" s="51">
        <v>356</v>
      </c>
      <c r="AC509" s="51">
        <v>40</v>
      </c>
      <c r="AD509" s="51"/>
      <c r="AE509" s="51"/>
      <c r="AF509" s="51">
        <v>-4</v>
      </c>
      <c r="AG509" s="51">
        <v>-1</v>
      </c>
      <c r="AH509" s="20">
        <v>1.4E-3</v>
      </c>
      <c r="AI509" s="7" t="s">
        <v>8493</v>
      </c>
      <c r="AJ509" s="67" t="s">
        <v>8536</v>
      </c>
      <c r="AK509" s="44">
        <v>-0.91494252873563209</v>
      </c>
      <c r="AL509" s="44">
        <v>0.51388888888888906</v>
      </c>
      <c r="AM509" s="44">
        <v>0.5</v>
      </c>
      <c r="AN509" s="25">
        <v>0.59426229508196715</v>
      </c>
      <c r="AO509" s="25">
        <v>9.8360655737704958E-2</v>
      </c>
      <c r="AP509" s="215">
        <v>36.6</v>
      </c>
      <c r="AQ509" s="215" t="s">
        <v>8552</v>
      </c>
      <c r="AR509" s="44">
        <v>1.24481327800829E-2</v>
      </c>
      <c r="AS509" s="171" t="s">
        <v>6891</v>
      </c>
      <c r="AT509" s="171" t="s">
        <v>6997</v>
      </c>
      <c r="AU509" s="171" t="s">
        <v>6943</v>
      </c>
      <c r="AV509" s="7" t="s">
        <v>8470</v>
      </c>
      <c r="AW509" s="14" t="s">
        <v>8213</v>
      </c>
      <c r="AX509" s="49" t="s">
        <v>6009</v>
      </c>
      <c r="AY509" s="38" t="s">
        <v>5961</v>
      </c>
      <c r="AZ509" s="14" t="s">
        <v>6038</v>
      </c>
      <c r="BA509" s="49" t="s">
        <v>6039</v>
      </c>
      <c r="BB509" s="38" t="s">
        <v>6047</v>
      </c>
      <c r="BC509" s="7">
        <v>0.3</v>
      </c>
      <c r="BD509" s="14" t="s">
        <v>6406</v>
      </c>
      <c r="BE509" s="49" t="s">
        <v>5967</v>
      </c>
      <c r="BF509" s="38" t="s">
        <v>5971</v>
      </c>
      <c r="BG509" s="7">
        <v>0.3</v>
      </c>
      <c r="BH509" s="45">
        <v>985.79070287524337</v>
      </c>
      <c r="BI509" s="215" t="s">
        <v>8471</v>
      </c>
      <c r="BJ509" s="215" t="s">
        <v>8543</v>
      </c>
      <c r="BK509" s="7">
        <v>2.9</v>
      </c>
      <c r="BL509" s="25">
        <v>6.8775790921595595E-3</v>
      </c>
      <c r="BM509" s="20">
        <v>0.62324999999999997</v>
      </c>
      <c r="BN509" s="20">
        <v>0.58749999999999991</v>
      </c>
      <c r="BO509" s="20">
        <v>0.65249999999999997</v>
      </c>
      <c r="BP509" s="46">
        <v>12.620689655172415</v>
      </c>
      <c r="BQ509" s="215" t="s">
        <v>8569</v>
      </c>
      <c r="BR509" s="79">
        <v>0.18149544626593803</v>
      </c>
      <c r="BS509" s="9">
        <v>3.3299460451441165E-2</v>
      </c>
      <c r="BT509" s="9">
        <v>2.1347521371561262E-2</v>
      </c>
      <c r="BU509" s="47">
        <v>44404</v>
      </c>
      <c r="BV509" s="47">
        <v>44410</v>
      </c>
      <c r="BW509" s="14" t="s">
        <v>5474</v>
      </c>
      <c r="BX509" s="83">
        <v>0.41779453551912565</v>
      </c>
      <c r="BY509" s="82">
        <v>2.66</v>
      </c>
      <c r="BZ509" s="46">
        <v>13.759398496240602</v>
      </c>
      <c r="CA509" s="48" t="s">
        <v>8475</v>
      </c>
      <c r="CB509" s="45">
        <v>13029.6</v>
      </c>
      <c r="CC509" s="45">
        <v>1464</v>
      </c>
      <c r="CD509" s="45">
        <v>0</v>
      </c>
      <c r="CE509" s="45">
        <v>0</v>
      </c>
      <c r="CF509" s="14" t="s">
        <v>9029</v>
      </c>
      <c r="CG509" s="7" t="s">
        <v>8590</v>
      </c>
      <c r="CH509" s="215" t="s">
        <v>8478</v>
      </c>
      <c r="CI509" s="215" t="s">
        <v>8478</v>
      </c>
      <c r="CJ509" s="215" t="s">
        <v>8479</v>
      </c>
      <c r="CK509" s="43" t="s">
        <v>5474</v>
      </c>
      <c r="CL509" s="43" t="s">
        <v>5474</v>
      </c>
      <c r="CM509" s="43" t="s">
        <v>6903</v>
      </c>
      <c r="CN509" s="145">
        <v>1464</v>
      </c>
      <c r="CO509" s="145">
        <v>13029.6</v>
      </c>
      <c r="CP509" s="148">
        <v>36079.939725233911</v>
      </c>
      <c r="CQ509" s="189" t="s">
        <v>5474</v>
      </c>
      <c r="CR509" s="189" t="s">
        <v>5474</v>
      </c>
      <c r="CS509" s="99" t="s">
        <v>5474</v>
      </c>
      <c r="CT509" s="167" t="s">
        <v>5474</v>
      </c>
      <c r="CU509" s="43" t="s">
        <v>5474</v>
      </c>
      <c r="CV509" s="43" t="s">
        <v>5474</v>
      </c>
      <c r="CW509" s="43" t="s">
        <v>5474</v>
      </c>
      <c r="CX509" s="43" t="s">
        <v>5474</v>
      </c>
      <c r="CY509" s="43" t="s">
        <v>5474</v>
      </c>
      <c r="CZ509" s="43" t="s">
        <v>5474</v>
      </c>
      <c r="DA509" s="42" t="s">
        <v>5474</v>
      </c>
      <c r="DB509" s="42" t="s">
        <v>5474</v>
      </c>
      <c r="DC509" s="42" t="s">
        <v>5474</v>
      </c>
      <c r="DD509" s="42" t="s">
        <v>5474</v>
      </c>
      <c r="DE509" s="42" t="s">
        <v>5474</v>
      </c>
      <c r="DF509" s="42" t="s">
        <v>5474</v>
      </c>
      <c r="DG509" s="42" t="s">
        <v>5474</v>
      </c>
      <c r="DH509" s="42" t="s">
        <v>5474</v>
      </c>
    </row>
    <row r="510" spans="1:112">
      <c r="A510" s="22">
        <v>2316</v>
      </c>
      <c r="B510" s="7" t="s">
        <v>319</v>
      </c>
      <c r="C510" s="21">
        <v>0.1061</v>
      </c>
      <c r="D510" s="21">
        <v>-1.1599999999999999E-2</v>
      </c>
      <c r="E510" s="21">
        <v>9.4E-2</v>
      </c>
      <c r="F510" s="21">
        <v>0.16969999999999999</v>
      </c>
      <c r="G510" s="21">
        <v>8.0999999999999996E-3</v>
      </c>
      <c r="H510" s="21">
        <v>3.4500000000000003E-2</v>
      </c>
      <c r="I510" s="21">
        <v>5.2600000000000001E-2</v>
      </c>
      <c r="J510" s="21">
        <v>0.22919999999999999</v>
      </c>
      <c r="K510" s="21">
        <v>2.12E-2</v>
      </c>
      <c r="L510" s="21">
        <v>1.78E-2</v>
      </c>
      <c r="M510" s="21">
        <v>-1.55E-2</v>
      </c>
      <c r="N510" s="21">
        <v>2.46E-2</v>
      </c>
      <c r="O510" s="21">
        <v>1.06E-2</v>
      </c>
      <c r="P510" s="21">
        <v>-1.66E-2</v>
      </c>
      <c r="Q510" s="21">
        <v>-8.0000000000000004E-4</v>
      </c>
      <c r="R510" s="21">
        <v>5.0000000000000001E-4</v>
      </c>
      <c r="S510" s="21">
        <v>3.5799999999999998E-2</v>
      </c>
      <c r="T510" s="21">
        <v>2.3300000000000001E-2</v>
      </c>
      <c r="U510" s="10">
        <v>1.18</v>
      </c>
      <c r="V510" s="10">
        <v>2.36</v>
      </c>
      <c r="W510" s="7">
        <v>0.6</v>
      </c>
      <c r="X510" s="20">
        <v>0.54879999999999995</v>
      </c>
      <c r="Y510" s="75">
        <v>2020</v>
      </c>
      <c r="Z510" s="7">
        <v>1.5</v>
      </c>
      <c r="AA510" s="7">
        <v>0</v>
      </c>
      <c r="AB510" s="51">
        <v>180</v>
      </c>
      <c r="AC510" s="51">
        <v>-7</v>
      </c>
      <c r="AD510" s="51"/>
      <c r="AE510" s="51"/>
      <c r="AF510" s="51">
        <v>101</v>
      </c>
      <c r="AG510" s="51"/>
      <c r="AH510" s="20">
        <v>0</v>
      </c>
      <c r="AI510" s="7" t="s">
        <v>8467</v>
      </c>
      <c r="AJ510" s="67" t="s">
        <v>8494</v>
      </c>
      <c r="AK510" s="44">
        <v>-0.67041198501872645</v>
      </c>
      <c r="AL510" s="44">
        <v>-0.57692307692307665</v>
      </c>
      <c r="AM510" s="44">
        <v>0.66666666666666929</v>
      </c>
      <c r="AN510" s="25">
        <v>0.4556313993174062</v>
      </c>
      <c r="AO510" s="25">
        <v>8.8737201365187757E-2</v>
      </c>
      <c r="AP510" s="215">
        <v>29.3</v>
      </c>
      <c r="AQ510" s="215" t="s">
        <v>8552</v>
      </c>
      <c r="AR510" s="44">
        <v>1.2089810017271101E-2</v>
      </c>
      <c r="AS510" s="171" t="s">
        <v>6891</v>
      </c>
      <c r="AT510" s="171" t="s">
        <v>6950</v>
      </c>
      <c r="AU510" s="171" t="s">
        <v>6930</v>
      </c>
      <c r="AV510" s="7" t="s">
        <v>8470</v>
      </c>
      <c r="AW510" s="14" t="s">
        <v>6054</v>
      </c>
      <c r="AX510" s="49" t="s">
        <v>6009</v>
      </c>
      <c r="AY510" s="38" t="s">
        <v>5961</v>
      </c>
      <c r="AZ510" s="14" t="s">
        <v>6038</v>
      </c>
      <c r="BA510" s="49" t="s">
        <v>5993</v>
      </c>
      <c r="BB510" s="38" t="s">
        <v>5993</v>
      </c>
      <c r="BC510" s="7">
        <v>0.3</v>
      </c>
      <c r="BD510" s="14" t="s">
        <v>6050</v>
      </c>
      <c r="BE510" s="49" t="s">
        <v>5967</v>
      </c>
      <c r="BF510" s="38" t="s">
        <v>5971</v>
      </c>
      <c r="BG510" s="7">
        <v>0.5</v>
      </c>
      <c r="BH510" s="45">
        <v>244.25763733984283</v>
      </c>
      <c r="BI510" s="215" t="s">
        <v>8471</v>
      </c>
      <c r="BJ510" s="215" t="s">
        <v>8554</v>
      </c>
      <c r="BK510" s="7">
        <v>2.5</v>
      </c>
      <c r="BL510" s="25">
        <v>1.0344827586206921E-2</v>
      </c>
      <c r="BM510" s="20">
        <v>0.63887500000000008</v>
      </c>
      <c r="BN510" s="20">
        <v>0.66500000000000004</v>
      </c>
      <c r="BO510" s="20">
        <v>0.61749999999999994</v>
      </c>
      <c r="BP510" s="46">
        <v>12.415254237288137</v>
      </c>
      <c r="BQ510" s="215" t="s">
        <v>8560</v>
      </c>
      <c r="BR510" s="79">
        <v>1.5699658703071578E-2</v>
      </c>
      <c r="BS510" s="9">
        <v>1.4542740666758203E-2</v>
      </c>
      <c r="BT510" s="9">
        <v>4.5080816472780949E-2</v>
      </c>
      <c r="BU510" s="47" t="s">
        <v>5993</v>
      </c>
      <c r="BV510" s="47" t="s">
        <v>5993</v>
      </c>
      <c r="BW510" s="14" t="s">
        <v>5474</v>
      </c>
      <c r="BX510" s="83">
        <v>0.26962457337883966</v>
      </c>
      <c r="BY510" s="82">
        <v>2.48</v>
      </c>
      <c r="BZ510" s="46">
        <v>11.814516129032258</v>
      </c>
      <c r="CA510" s="48" t="s">
        <v>8485</v>
      </c>
      <c r="CB510" s="45">
        <v>5274</v>
      </c>
      <c r="CC510" s="45">
        <v>-205.1</v>
      </c>
      <c r="CD510" s="45">
        <v>0</v>
      </c>
      <c r="CE510" s="45">
        <v>0</v>
      </c>
      <c r="CF510" s="14" t="s">
        <v>9030</v>
      </c>
      <c r="CG510" s="7" t="s">
        <v>8477</v>
      </c>
      <c r="CH510" s="215" t="s">
        <v>8498</v>
      </c>
      <c r="CI510" s="215" t="s">
        <v>8478</v>
      </c>
      <c r="CJ510" s="215" t="s">
        <v>8479</v>
      </c>
      <c r="CK510" s="43" t="s">
        <v>6887</v>
      </c>
      <c r="CL510" s="43" t="s">
        <v>5474</v>
      </c>
      <c r="CM510" s="43" t="s">
        <v>5474</v>
      </c>
      <c r="CN510" s="145">
        <v>-205.1</v>
      </c>
      <c r="CO510" s="145">
        <v>5274</v>
      </c>
      <c r="CP510" s="148">
        <v>7156.7487740573952</v>
      </c>
      <c r="CQ510" s="189" t="s">
        <v>5474</v>
      </c>
      <c r="CR510" s="189" t="s">
        <v>5474</v>
      </c>
      <c r="CS510" s="99" t="s">
        <v>5474</v>
      </c>
      <c r="CT510" s="167" t="s">
        <v>5474</v>
      </c>
      <c r="CU510" s="43" t="s">
        <v>5474</v>
      </c>
      <c r="CV510" s="43" t="s">
        <v>5474</v>
      </c>
      <c r="CW510" s="43" t="s">
        <v>5474</v>
      </c>
      <c r="CX510" s="43" t="s">
        <v>5474</v>
      </c>
      <c r="CY510" s="43" t="s">
        <v>5474</v>
      </c>
      <c r="CZ510" s="43" t="s">
        <v>5474</v>
      </c>
      <c r="DA510" s="42" t="s">
        <v>5474</v>
      </c>
      <c r="DB510" s="42" t="s">
        <v>5474</v>
      </c>
      <c r="DC510" s="42" t="s">
        <v>5474</v>
      </c>
      <c r="DD510" s="42" t="s">
        <v>5474</v>
      </c>
      <c r="DE510" s="42" t="s">
        <v>5474</v>
      </c>
      <c r="DF510" s="42" t="s">
        <v>5474</v>
      </c>
      <c r="DG510" s="42" t="s">
        <v>5474</v>
      </c>
      <c r="DH510" s="42" t="s">
        <v>5474</v>
      </c>
    </row>
    <row r="511" spans="1:112">
      <c r="A511" s="22">
        <v>1580</v>
      </c>
      <c r="B511" s="7" t="s">
        <v>164</v>
      </c>
      <c r="C511" s="21">
        <v>3.4000000000000002E-2</v>
      </c>
      <c r="D511" s="21">
        <v>0.17760000000000001</v>
      </c>
      <c r="E511" s="21">
        <v>5.33E-2</v>
      </c>
      <c r="F511" s="21">
        <v>0.14599999999999999</v>
      </c>
      <c r="G511" s="21">
        <v>0.40899999999999997</v>
      </c>
      <c r="H511" s="21">
        <v>0.62590000000000001</v>
      </c>
      <c r="I511" s="21">
        <v>0.91200000000000003</v>
      </c>
      <c r="J511" s="21">
        <v>1.0752999999999999</v>
      </c>
      <c r="K511" s="21">
        <v>-8.0000000000000004E-4</v>
      </c>
      <c r="L511" s="21">
        <v>2.5999999999999999E-3</v>
      </c>
      <c r="M511" s="21">
        <v>-4.5999999999999999E-3</v>
      </c>
      <c r="N511" s="21">
        <v>2.9100000000000001E-2</v>
      </c>
      <c r="O511" s="21">
        <v>6.4000000000000001E-2</v>
      </c>
      <c r="P511" s="21">
        <v>3.6299999999999999E-2</v>
      </c>
      <c r="Q511" s="21">
        <v>1.6999999999999999E-3</v>
      </c>
      <c r="R511" s="21">
        <v>1.8E-3</v>
      </c>
      <c r="S511" s="21">
        <v>0.23899999999999999</v>
      </c>
      <c r="T511" s="21">
        <v>0.15479999999999999</v>
      </c>
      <c r="U511" s="10">
        <v>3.86</v>
      </c>
      <c r="V511" s="10">
        <v>8.7899999999999991</v>
      </c>
      <c r="W511" s="7">
        <v>7.0279999999999996</v>
      </c>
      <c r="X511" s="20">
        <v>0.73980000000000001</v>
      </c>
      <c r="Y511" s="75">
        <v>2020</v>
      </c>
      <c r="Z511" s="7">
        <v>6.79</v>
      </c>
      <c r="AA511" s="7">
        <v>0</v>
      </c>
      <c r="AB511" s="51">
        <v>-96</v>
      </c>
      <c r="AC511" s="51">
        <v>-18</v>
      </c>
      <c r="AD511" s="51"/>
      <c r="AE511" s="51"/>
      <c r="AF511" s="51"/>
      <c r="AG511" s="51"/>
      <c r="AH511" s="20">
        <v>0</v>
      </c>
      <c r="AI511" s="7" t="s">
        <v>8481</v>
      </c>
      <c r="AJ511" s="67" t="s">
        <v>8468</v>
      </c>
      <c r="AK511" s="44">
        <v>0.85</v>
      </c>
      <c r="AL511" s="44">
        <v>0.58333333333333326</v>
      </c>
      <c r="AM511" s="44">
        <v>1</v>
      </c>
      <c r="AN511" s="25">
        <v>0.3669724770642202</v>
      </c>
      <c r="AO511" s="25">
        <v>5.5045871559633031E-2</v>
      </c>
      <c r="AP511" s="215">
        <v>109</v>
      </c>
      <c r="AQ511" s="215" t="s">
        <v>8552</v>
      </c>
      <c r="AR511" s="44">
        <v>9.2592592592592501E-3</v>
      </c>
      <c r="AS511" s="171" t="s">
        <v>6891</v>
      </c>
      <c r="AT511" s="171" t="s">
        <v>6953</v>
      </c>
      <c r="AU511" s="171" t="s">
        <v>6987</v>
      </c>
      <c r="AV511" s="7" t="s">
        <v>5474</v>
      </c>
      <c r="AW511" s="14" t="s">
        <v>6984</v>
      </c>
      <c r="AX511" s="49" t="s">
        <v>6009</v>
      </c>
      <c r="AY511" s="38" t="s">
        <v>5961</v>
      </c>
      <c r="AZ511" s="14" t="s">
        <v>6541</v>
      </c>
      <c r="BA511" s="49" t="s">
        <v>5967</v>
      </c>
      <c r="BB511" s="38" t="s">
        <v>5961</v>
      </c>
      <c r="BC511" s="7">
        <v>0.4</v>
      </c>
      <c r="BD511" s="14" t="s">
        <v>6106</v>
      </c>
      <c r="BE511" s="49" t="s">
        <v>6020</v>
      </c>
      <c r="BF511" s="38" t="s">
        <v>5989</v>
      </c>
      <c r="BG511" s="7">
        <v>0.8</v>
      </c>
      <c r="BH511" s="45">
        <v>169.1208483374736</v>
      </c>
      <c r="BI511" s="215" t="s">
        <v>8495</v>
      </c>
      <c r="BJ511" s="215" t="s">
        <v>8554</v>
      </c>
      <c r="BK511" s="7">
        <v>2.5</v>
      </c>
      <c r="BL511" s="25">
        <v>9.2592592592592587E-3</v>
      </c>
      <c r="BM511" s="20">
        <v>0.68162499999999993</v>
      </c>
      <c r="BN511" s="20">
        <v>0.67749999999999999</v>
      </c>
      <c r="BO511" s="20">
        <v>0.68499999999999994</v>
      </c>
      <c r="BP511" s="46">
        <v>12.400455062571105</v>
      </c>
      <c r="BQ511" s="215" t="s">
        <v>8513</v>
      </c>
      <c r="BR511" s="79">
        <v>4.7484403669724728E-2</v>
      </c>
      <c r="BS511" s="9">
        <v>5.828609059023071E-2</v>
      </c>
      <c r="BT511" s="9">
        <v>5.6115303456431231E-2</v>
      </c>
      <c r="BU511" s="47" t="s">
        <v>5993</v>
      </c>
      <c r="BV511" s="47" t="s">
        <v>5993</v>
      </c>
      <c r="BW511" s="14" t="s">
        <v>5474</v>
      </c>
      <c r="BX511" s="83">
        <v>0.25698128440366957</v>
      </c>
      <c r="BY511" s="82">
        <v>9.26</v>
      </c>
      <c r="BZ511" s="46">
        <v>11.771058315334773</v>
      </c>
      <c r="CA511" s="48" t="s">
        <v>5474</v>
      </c>
      <c r="CB511" s="45">
        <v>-10464</v>
      </c>
      <c r="CC511" s="45">
        <v>-1962</v>
      </c>
      <c r="CD511" s="45">
        <v>0</v>
      </c>
      <c r="CE511" s="45">
        <v>0</v>
      </c>
      <c r="CF511" s="14" t="s">
        <v>9031</v>
      </c>
      <c r="CG511" s="7" t="s">
        <v>8477</v>
      </c>
      <c r="CH511" s="215" t="s">
        <v>8478</v>
      </c>
      <c r="CI511" s="215" t="s">
        <v>8546</v>
      </c>
      <c r="CJ511" s="215" t="s">
        <v>8479</v>
      </c>
      <c r="CK511" s="43" t="s">
        <v>6887</v>
      </c>
      <c r="CL511" s="43" t="s">
        <v>5474</v>
      </c>
      <c r="CM511" s="43" t="s">
        <v>6903</v>
      </c>
      <c r="CN511" s="145">
        <v>-1962</v>
      </c>
      <c r="CO511" s="145">
        <v>-10464</v>
      </c>
      <c r="CP511" s="148">
        <v>18434.172468784622</v>
      </c>
      <c r="CQ511" s="189" t="s">
        <v>5474</v>
      </c>
      <c r="CR511" s="189" t="s">
        <v>5474</v>
      </c>
      <c r="CS511" s="99" t="s">
        <v>5474</v>
      </c>
      <c r="CT511" s="167" t="s">
        <v>5474</v>
      </c>
      <c r="CU511" s="43" t="s">
        <v>5474</v>
      </c>
      <c r="CV511" s="43" t="s">
        <v>5474</v>
      </c>
      <c r="CW511" s="43" t="s">
        <v>5474</v>
      </c>
      <c r="CX511" s="43" t="s">
        <v>5474</v>
      </c>
      <c r="CY511" s="43" t="s">
        <v>5474</v>
      </c>
      <c r="CZ511" s="43" t="s">
        <v>5474</v>
      </c>
      <c r="DA511" s="42" t="s">
        <v>5474</v>
      </c>
      <c r="DB511" s="42" t="s">
        <v>5474</v>
      </c>
      <c r="DC511" s="42" t="s">
        <v>5474</v>
      </c>
      <c r="DD511" s="42" t="s">
        <v>5474</v>
      </c>
      <c r="DE511" s="42" t="s">
        <v>5474</v>
      </c>
      <c r="DF511" s="42" t="s">
        <v>5474</v>
      </c>
      <c r="DG511" s="42" t="s">
        <v>5474</v>
      </c>
      <c r="DH511" s="42" t="s">
        <v>5474</v>
      </c>
    </row>
    <row r="512" spans="1:112">
      <c r="A512" s="22">
        <v>1103</v>
      </c>
      <c r="B512" s="7" t="s">
        <v>23</v>
      </c>
      <c r="C512" s="21">
        <v>0.14349999999999999</v>
      </c>
      <c r="D512" s="21">
        <v>0.1147</v>
      </c>
      <c r="E512" s="21">
        <v>5.1900000000000002E-2</v>
      </c>
      <c r="F512" s="21">
        <v>0.18340000000000001</v>
      </c>
      <c r="G512" s="21">
        <v>0.1051</v>
      </c>
      <c r="H512" s="21">
        <v>-0.25</v>
      </c>
      <c r="I512" s="21">
        <v>-2.1364000000000001</v>
      </c>
      <c r="J512" s="21">
        <v>-3.0909</v>
      </c>
      <c r="K512" s="21">
        <v>1.9099999999999999E-2</v>
      </c>
      <c r="L512" s="21">
        <v>6.4999999999999997E-3</v>
      </c>
      <c r="M512" s="21">
        <v>-8.7599999999999997E-2</v>
      </c>
      <c r="N512" s="21">
        <v>-4.4400000000000002E-2</v>
      </c>
      <c r="O512" s="21">
        <v>2.6200000000000001E-2</v>
      </c>
      <c r="P512" s="21">
        <v>0.66379999999999995</v>
      </c>
      <c r="Q512" s="21">
        <v>1.04E-2</v>
      </c>
      <c r="R512" s="21">
        <v>6.1999999999999998E-3</v>
      </c>
      <c r="S512" s="21">
        <v>4.6699999999999998E-2</v>
      </c>
      <c r="T512" s="21">
        <v>2.5399999999999999E-2</v>
      </c>
      <c r="U512" s="10">
        <v>-0.45</v>
      </c>
      <c r="V512" s="10">
        <v>2.08</v>
      </c>
      <c r="W512" s="7">
        <v>0.8196</v>
      </c>
      <c r="X512" s="20">
        <v>0.66900000000000004</v>
      </c>
      <c r="Y512" s="75">
        <v>2020</v>
      </c>
      <c r="Z512" s="7">
        <v>1.3959999999999999</v>
      </c>
      <c r="AA512" s="7">
        <v>0</v>
      </c>
      <c r="AB512" s="51">
        <v>187</v>
      </c>
      <c r="AC512" s="51">
        <v>-21</v>
      </c>
      <c r="AD512" s="51">
        <v>9</v>
      </c>
      <c r="AE512" s="51">
        <v>1</v>
      </c>
      <c r="AF512" s="51">
        <v>190</v>
      </c>
      <c r="AG512" s="51">
        <v>4</v>
      </c>
      <c r="AH512" s="20">
        <v>1.2999999999999999E-3</v>
      </c>
      <c r="AI512" s="7" t="s">
        <v>8481</v>
      </c>
      <c r="AJ512" s="67" t="s">
        <v>8494</v>
      </c>
      <c r="AK512" s="44">
        <v>-0.52362204724409445</v>
      </c>
      <c r="AL512" s="44">
        <v>0.5</v>
      </c>
      <c r="AM512" s="44">
        <v>0.74999999999999556</v>
      </c>
      <c r="AN512" s="25">
        <v>0.59069767441860466</v>
      </c>
      <c r="AO512" s="25">
        <v>0.11162790697674412</v>
      </c>
      <c r="AP512" s="215">
        <v>21.5</v>
      </c>
      <c r="AQ512" s="215" t="s">
        <v>8552</v>
      </c>
      <c r="AR512" s="44">
        <v>7.0257611241217703E-3</v>
      </c>
      <c r="AS512" s="171" t="s">
        <v>6891</v>
      </c>
      <c r="AT512" s="171" t="s">
        <v>6892</v>
      </c>
      <c r="AU512" s="171" t="s">
        <v>6893</v>
      </c>
      <c r="AV512" s="7" t="s">
        <v>8470</v>
      </c>
      <c r="AW512" s="14" t="s">
        <v>6054</v>
      </c>
      <c r="AX512" s="49" t="s">
        <v>6009</v>
      </c>
      <c r="AY512" s="38" t="s">
        <v>5971</v>
      </c>
      <c r="AZ512" s="14" t="s">
        <v>6038</v>
      </c>
      <c r="BA512" s="49" t="s">
        <v>6039</v>
      </c>
      <c r="BB512" s="38" t="s">
        <v>5971</v>
      </c>
      <c r="BC512" s="7">
        <v>0.2</v>
      </c>
      <c r="BD512" s="14" t="s">
        <v>5966</v>
      </c>
      <c r="BE512" s="49" t="s">
        <v>5967</v>
      </c>
      <c r="BF512" s="38" t="s">
        <v>5961</v>
      </c>
      <c r="BG512" s="7">
        <v>0.6</v>
      </c>
      <c r="BH512" s="45">
        <v>513.75715632338336</v>
      </c>
      <c r="BI512" s="215" t="s">
        <v>8471</v>
      </c>
      <c r="BJ512" s="215" t="s">
        <v>8554</v>
      </c>
      <c r="BK512" s="7">
        <v>0.9</v>
      </c>
      <c r="BL512" s="25">
        <v>7.0257611241217131E-3</v>
      </c>
      <c r="BM512" s="20">
        <v>0.58668750000000003</v>
      </c>
      <c r="BN512" s="20">
        <v>0.68500000000000005</v>
      </c>
      <c r="BO512" s="20">
        <v>0.50624999999999998</v>
      </c>
      <c r="BP512" s="46">
        <v>10.336538461538462</v>
      </c>
      <c r="BQ512" s="215" t="s">
        <v>8558</v>
      </c>
      <c r="BR512" s="79">
        <v>0.27058139534883718</v>
      </c>
      <c r="BS512" s="9">
        <v>3.2083243259490191E-2</v>
      </c>
      <c r="BT512" s="9">
        <v>5.8736623311765879E-2</v>
      </c>
      <c r="BU512" s="47" t="s">
        <v>5993</v>
      </c>
      <c r="BV512" s="47" t="s">
        <v>5993</v>
      </c>
      <c r="BW512" s="14" t="s">
        <v>5474</v>
      </c>
      <c r="BX512" s="83">
        <v>0.5246976744186046</v>
      </c>
      <c r="BY512" s="82">
        <v>2.4499999999999997</v>
      </c>
      <c r="BZ512" s="46">
        <v>8.775510204081634</v>
      </c>
      <c r="CA512" s="48" t="s">
        <v>8526</v>
      </c>
      <c r="CB512" s="45">
        <v>4020.5</v>
      </c>
      <c r="CC512" s="45">
        <v>-451.5</v>
      </c>
      <c r="CD512" s="45">
        <v>193.5</v>
      </c>
      <c r="CE512" s="45">
        <v>21.5</v>
      </c>
      <c r="CF512" s="14" t="s">
        <v>9032</v>
      </c>
      <c r="CG512" s="7" t="s">
        <v>8477</v>
      </c>
      <c r="CH512" s="215" t="s">
        <v>8498</v>
      </c>
      <c r="CI512" s="215" t="s">
        <v>8478</v>
      </c>
      <c r="CJ512" s="215" t="s">
        <v>8479</v>
      </c>
      <c r="CK512" s="43" t="s">
        <v>5474</v>
      </c>
      <c r="CL512" s="43" t="s">
        <v>5474</v>
      </c>
      <c r="CM512" s="43" t="s">
        <v>5474</v>
      </c>
      <c r="CN512" s="145">
        <v>-430</v>
      </c>
      <c r="CO512" s="145">
        <v>4214</v>
      </c>
      <c r="CP512" s="148">
        <v>11045.778860952742</v>
      </c>
      <c r="CQ512" s="189" t="s">
        <v>5474</v>
      </c>
      <c r="CR512" s="189" t="s">
        <v>5474</v>
      </c>
      <c r="CS512" s="99" t="s">
        <v>5474</v>
      </c>
      <c r="CT512" s="167" t="s">
        <v>5474</v>
      </c>
      <c r="CU512" s="43" t="s">
        <v>5474</v>
      </c>
      <c r="CV512" s="43" t="s">
        <v>5474</v>
      </c>
      <c r="CW512" s="43" t="s">
        <v>5474</v>
      </c>
      <c r="CX512" s="43" t="s">
        <v>5474</v>
      </c>
      <c r="CY512" s="43" t="s">
        <v>5474</v>
      </c>
      <c r="CZ512" s="43" t="s">
        <v>5474</v>
      </c>
      <c r="DA512" s="42" t="s">
        <v>5474</v>
      </c>
      <c r="DB512" s="42" t="s">
        <v>5474</v>
      </c>
      <c r="DC512" s="42" t="s">
        <v>5474</v>
      </c>
      <c r="DD512" s="42" t="s">
        <v>5474</v>
      </c>
      <c r="DE512" s="42" t="s">
        <v>5474</v>
      </c>
      <c r="DF512" s="42" t="s">
        <v>5474</v>
      </c>
      <c r="DG512" s="42" t="s">
        <v>5474</v>
      </c>
      <c r="DH512" s="42" t="s">
        <v>5474</v>
      </c>
    </row>
    <row r="513" spans="1:112">
      <c r="A513" s="22">
        <v>2233</v>
      </c>
      <c r="B513" s="7" t="s">
        <v>306</v>
      </c>
      <c r="C513" s="21">
        <v>7.6399999999999996E-2</v>
      </c>
      <c r="D513" s="21">
        <v>0.43909999999999999</v>
      </c>
      <c r="E513" s="21">
        <v>2.2700000000000001E-2</v>
      </c>
      <c r="F513" s="21">
        <v>0.29520000000000002</v>
      </c>
      <c r="G513" s="21">
        <v>0.50729999999999997</v>
      </c>
      <c r="H513" s="21">
        <v>8.8800000000000004E-2</v>
      </c>
      <c r="I513" s="21">
        <v>1.1980999999999999</v>
      </c>
      <c r="J513" s="21">
        <v>0.90210000000000001</v>
      </c>
      <c r="K513" s="21">
        <v>2.9399999999999999E-2</v>
      </c>
      <c r="L513" s="21">
        <v>4.7600000000000003E-2</v>
      </c>
      <c r="M513" s="21">
        <v>2.63E-2</v>
      </c>
      <c r="N513" s="21">
        <v>3.5000000000000003E-2</v>
      </c>
      <c r="O513" s="21">
        <v>0.1013</v>
      </c>
      <c r="P513" s="21">
        <v>7.0099999999999996E-2</v>
      </c>
      <c r="Q513" s="21">
        <v>1.89E-2</v>
      </c>
      <c r="R513" s="21">
        <v>1.18E-2</v>
      </c>
      <c r="S513" s="21">
        <v>0.1449</v>
      </c>
      <c r="T513" s="21">
        <v>0.10489999999999999</v>
      </c>
      <c r="U513" s="10">
        <v>4.47</v>
      </c>
      <c r="V513" s="10">
        <v>8.35</v>
      </c>
      <c r="W513" s="7">
        <v>4.4111000000000002</v>
      </c>
      <c r="X513" s="20">
        <v>0.64470000000000005</v>
      </c>
      <c r="Y513" s="75">
        <v>2020</v>
      </c>
      <c r="Z513" s="7">
        <v>3.7443</v>
      </c>
      <c r="AA513" s="7">
        <v>0</v>
      </c>
      <c r="AB513" s="51">
        <v>879</v>
      </c>
      <c r="AC513" s="51">
        <v>-66</v>
      </c>
      <c r="AD513" s="51">
        <v>-294</v>
      </c>
      <c r="AE513" s="51"/>
      <c r="AF513" s="51">
        <v>-229</v>
      </c>
      <c r="AG513" s="51"/>
      <c r="AH513" s="20">
        <v>5.9999999999999995E-4</v>
      </c>
      <c r="AI513" s="7" t="s">
        <v>8487</v>
      </c>
      <c r="AJ513" s="67" t="s">
        <v>8494</v>
      </c>
      <c r="AK513" s="44">
        <v>0.64238410596026485</v>
      </c>
      <c r="AL513" s="44">
        <v>-0.62318840579710144</v>
      </c>
      <c r="AM513" s="44">
        <v>1</v>
      </c>
      <c r="AN513" s="25">
        <v>0.65086206896551724</v>
      </c>
      <c r="AO513" s="25">
        <v>0.29741379310344829</v>
      </c>
      <c r="AP513" s="215">
        <v>116</v>
      </c>
      <c r="AQ513" s="215" t="s">
        <v>8552</v>
      </c>
      <c r="AR513" s="44">
        <v>5.4545454545454501E-2</v>
      </c>
      <c r="AS513" s="171" t="s">
        <v>7079</v>
      </c>
      <c r="AT513" s="171" t="s">
        <v>7425</v>
      </c>
      <c r="AU513" s="171" t="s">
        <v>7041</v>
      </c>
      <c r="AV513" s="7" t="s">
        <v>8470</v>
      </c>
      <c r="AW513" s="14" t="s">
        <v>6154</v>
      </c>
      <c r="AX513" s="49" t="s">
        <v>6009</v>
      </c>
      <c r="AY513" s="38" t="s">
        <v>5971</v>
      </c>
      <c r="AZ513" s="14" t="s">
        <v>6123</v>
      </c>
      <c r="BA513" s="49" t="s">
        <v>5967</v>
      </c>
      <c r="BB513" s="38" t="s">
        <v>5971</v>
      </c>
      <c r="BC513" s="7">
        <v>0.4</v>
      </c>
      <c r="BD513" s="14" t="s">
        <v>6041</v>
      </c>
      <c r="BE513" s="49" t="s">
        <v>5967</v>
      </c>
      <c r="BF513" s="38" t="s">
        <v>5989</v>
      </c>
      <c r="BG513" s="7">
        <v>0.7</v>
      </c>
      <c r="BH513" s="45">
        <v>1078.6074717902391</v>
      </c>
      <c r="BI513" s="215" t="s">
        <v>8471</v>
      </c>
      <c r="BJ513" s="215" t="s">
        <v>8500</v>
      </c>
      <c r="BK513" s="7">
        <v>3.6</v>
      </c>
      <c r="BL513" s="25">
        <v>6.9124423963133647E-2</v>
      </c>
      <c r="BM513" s="20">
        <v>0.69556250000000008</v>
      </c>
      <c r="BN513" s="20">
        <v>0.71</v>
      </c>
      <c r="BO513" s="20">
        <v>0.68374999999999997</v>
      </c>
      <c r="BP513" s="46">
        <v>13.892215568862277</v>
      </c>
      <c r="BQ513" s="215" t="s">
        <v>8521</v>
      </c>
      <c r="BR513" s="79">
        <v>-0.13206336206896541</v>
      </c>
      <c r="BS513" s="9">
        <v>3.1989585065299142E-2</v>
      </c>
      <c r="BT513" s="9">
        <v>2.6274741040773542E-2</v>
      </c>
      <c r="BU513" s="47" t="s">
        <v>5993</v>
      </c>
      <c r="BV513" s="47" t="s">
        <v>5993</v>
      </c>
      <c r="BW513" s="14" t="s">
        <v>5474</v>
      </c>
      <c r="BX513" s="83">
        <v>4.1523965517241454E-2</v>
      </c>
      <c r="BY513" s="82">
        <v>9.370000000000001</v>
      </c>
      <c r="BZ513" s="46">
        <v>12.379935965848452</v>
      </c>
      <c r="CA513" s="48" t="s">
        <v>8485</v>
      </c>
      <c r="CB513" s="45">
        <v>101964</v>
      </c>
      <c r="CC513" s="45">
        <v>-7656</v>
      </c>
      <c r="CD513" s="45">
        <v>-34104</v>
      </c>
      <c r="CE513" s="45">
        <v>0</v>
      </c>
      <c r="CF513" s="14" t="s">
        <v>9033</v>
      </c>
      <c r="CG513" s="7" t="s">
        <v>8477</v>
      </c>
      <c r="CH513" s="215" t="s">
        <v>8478</v>
      </c>
      <c r="CI513" s="215" t="s">
        <v>8478</v>
      </c>
      <c r="CJ513" s="215" t="s">
        <v>8479</v>
      </c>
      <c r="CK513" s="43" t="s">
        <v>5474</v>
      </c>
      <c r="CL513" s="43" t="s">
        <v>5474</v>
      </c>
      <c r="CM513" s="43" t="s">
        <v>6944</v>
      </c>
      <c r="CN513" s="145">
        <v>-7656</v>
      </c>
      <c r="CO513" s="145">
        <v>67860</v>
      </c>
      <c r="CP513" s="148">
        <v>125118.46672766774</v>
      </c>
      <c r="CQ513" s="189" t="s">
        <v>5474</v>
      </c>
      <c r="CR513" s="189" t="s">
        <v>5474</v>
      </c>
      <c r="CS513" s="99" t="s">
        <v>5474</v>
      </c>
      <c r="CT513" s="167" t="s">
        <v>5474</v>
      </c>
      <c r="CU513" s="43" t="s">
        <v>5474</v>
      </c>
      <c r="CV513" s="43" t="s">
        <v>5474</v>
      </c>
      <c r="CW513" s="43" t="s">
        <v>5474</v>
      </c>
      <c r="CX513" s="43" t="s">
        <v>5474</v>
      </c>
      <c r="CY513" s="43" t="s">
        <v>5474</v>
      </c>
      <c r="CZ513" s="43" t="s">
        <v>5474</v>
      </c>
      <c r="DA513" s="42" t="s">
        <v>5474</v>
      </c>
      <c r="DB513" s="42" t="s">
        <v>5474</v>
      </c>
      <c r="DC513" s="42" t="s">
        <v>5474</v>
      </c>
      <c r="DD513" s="42" t="s">
        <v>5474</v>
      </c>
      <c r="DE513" s="42" t="s">
        <v>5474</v>
      </c>
      <c r="DF513" s="42" t="s">
        <v>5474</v>
      </c>
      <c r="DG513" s="42" t="s">
        <v>5474</v>
      </c>
      <c r="DH513" s="42" t="s">
        <v>5474</v>
      </c>
    </row>
    <row r="514" spans="1:112">
      <c r="A514" s="22">
        <v>4971</v>
      </c>
      <c r="B514" s="7" t="s">
        <v>1038</v>
      </c>
      <c r="C514" s="21">
        <v>-0.153</v>
      </c>
      <c r="D514" s="21">
        <v>2.7300000000000001E-2</v>
      </c>
      <c r="E514" s="21">
        <v>-7.6399999999999996E-2</v>
      </c>
      <c r="F514" s="21">
        <v>1.8E-3</v>
      </c>
      <c r="G514" s="21">
        <v>8.4699999999999998E-2</v>
      </c>
      <c r="H514" s="21"/>
      <c r="I514" s="21">
        <v>-0.16669999999999999</v>
      </c>
      <c r="J514" s="21">
        <v>-0.16669999999999999</v>
      </c>
      <c r="K514" s="21">
        <v>-0.14829999999999999</v>
      </c>
      <c r="L514" s="21">
        <v>-1.7299999999999999E-2</v>
      </c>
      <c r="M514" s="21">
        <v>-2.1399999999999999E-2</v>
      </c>
      <c r="N514" s="21">
        <v>-0.18060000000000001</v>
      </c>
      <c r="O514" s="21">
        <v>7.7000000000000002E-3</v>
      </c>
      <c r="P514" s="21">
        <v>-1.72E-2</v>
      </c>
      <c r="Q514" s="21">
        <v>2.0999999999999999E-3</v>
      </c>
      <c r="R514" s="21">
        <v>2E-3</v>
      </c>
      <c r="S514" s="21">
        <v>5.7299999999999997E-2</v>
      </c>
      <c r="T514" s="21">
        <v>5.4300000000000001E-2</v>
      </c>
      <c r="U514" s="10">
        <v>0.05</v>
      </c>
      <c r="V514" s="10">
        <v>1.8</v>
      </c>
      <c r="W514" s="7">
        <v>1.4004000000000001</v>
      </c>
      <c r="X514" s="20">
        <v>0.60340000000000005</v>
      </c>
      <c r="Y514" s="75">
        <v>2020</v>
      </c>
      <c r="Z514" s="7">
        <v>1</v>
      </c>
      <c r="AA514" s="7">
        <v>0</v>
      </c>
      <c r="AB514" s="51">
        <v>-8</v>
      </c>
      <c r="AC514" s="51">
        <v>-8</v>
      </c>
      <c r="AD514" s="51"/>
      <c r="AE514" s="51"/>
      <c r="AF514" s="51">
        <v>-1</v>
      </c>
      <c r="AG514" s="51"/>
      <c r="AH514" s="20">
        <v>0</v>
      </c>
      <c r="AI514" s="7" t="s">
        <v>8481</v>
      </c>
      <c r="AJ514" s="67" t="s">
        <v>8494</v>
      </c>
      <c r="AK514" s="44">
        <v>-0.58932714617169391</v>
      </c>
      <c r="AL514" s="44">
        <v>-0.73684210526315796</v>
      </c>
      <c r="AM514" s="44">
        <v>1</v>
      </c>
      <c r="AN514" s="25">
        <v>0.40431519699812379</v>
      </c>
      <c r="AO514" s="25">
        <v>0.24953095684803012</v>
      </c>
      <c r="AP514" s="215">
        <v>53.3</v>
      </c>
      <c r="AQ514" s="215" t="s">
        <v>8552</v>
      </c>
      <c r="AR514" s="44">
        <v>2.5000000000000001E-2</v>
      </c>
      <c r="AS514" s="171" t="s">
        <v>7079</v>
      </c>
      <c r="AT514" s="171" t="s">
        <v>7066</v>
      </c>
      <c r="AU514" s="171" t="s">
        <v>6933</v>
      </c>
      <c r="AV514" s="7" t="s">
        <v>5474</v>
      </c>
      <c r="AW514" s="14" t="s">
        <v>7117</v>
      </c>
      <c r="AX514" s="49" t="s">
        <v>6009</v>
      </c>
      <c r="AY514" s="38" t="s">
        <v>6007</v>
      </c>
      <c r="AZ514" s="14" t="s">
        <v>6038</v>
      </c>
      <c r="BA514" s="49" t="s">
        <v>5967</v>
      </c>
      <c r="BB514" s="38" t="s">
        <v>5971</v>
      </c>
      <c r="BC514" s="7">
        <v>0.3</v>
      </c>
      <c r="BD514" s="14" t="s">
        <v>5999</v>
      </c>
      <c r="BE514" s="49" t="s">
        <v>5967</v>
      </c>
      <c r="BF514" s="38" t="s">
        <v>5961</v>
      </c>
      <c r="BG514" s="7">
        <v>0.5</v>
      </c>
      <c r="BH514" s="45">
        <v>115.72749704887026</v>
      </c>
      <c r="BI514" s="215" t="s">
        <v>8495</v>
      </c>
      <c r="BJ514" s="215" t="s">
        <v>8554</v>
      </c>
      <c r="BK514" s="7">
        <v>2.4</v>
      </c>
      <c r="BL514" s="25">
        <v>1.5238095238095184E-2</v>
      </c>
      <c r="BM514" s="20">
        <v>0.55812499999999998</v>
      </c>
      <c r="BN514" s="20">
        <v>0.56499999999999995</v>
      </c>
      <c r="BO514" s="20">
        <v>0.55249999999999988</v>
      </c>
      <c r="BP514" s="46">
        <v>29.611111111111107</v>
      </c>
      <c r="BQ514" s="215" t="s">
        <v>8483</v>
      </c>
      <c r="BR514" s="79">
        <v>-0.6698092557848655</v>
      </c>
      <c r="BS514" s="9">
        <v>2.0305136154248338E-2</v>
      </c>
      <c r="BT514" s="9">
        <v>1.2836631782869645E-2</v>
      </c>
      <c r="BU514" s="47">
        <v>44400</v>
      </c>
      <c r="BV514" s="47">
        <v>44406</v>
      </c>
      <c r="BW514" s="14" t="s">
        <v>5474</v>
      </c>
      <c r="BX514" s="83">
        <v>-0.60377110694183866</v>
      </c>
      <c r="BY514" s="82">
        <v>1.75</v>
      </c>
      <c r="BZ514" s="46">
        <v>30.457142857142856</v>
      </c>
      <c r="CA514" s="48" t="s">
        <v>5474</v>
      </c>
      <c r="CB514" s="45">
        <v>-426.4</v>
      </c>
      <c r="CC514" s="45">
        <v>-426.4</v>
      </c>
      <c r="CD514" s="45">
        <v>0</v>
      </c>
      <c r="CE514" s="45">
        <v>0</v>
      </c>
      <c r="CF514" s="14" t="s">
        <v>9034</v>
      </c>
      <c r="CG514" s="7" t="s">
        <v>8477</v>
      </c>
      <c r="CH514" s="215" t="s">
        <v>8478</v>
      </c>
      <c r="CI514" s="215" t="s">
        <v>8478</v>
      </c>
      <c r="CJ514" s="215" t="s">
        <v>8479</v>
      </c>
      <c r="CK514" s="43" t="s">
        <v>5474</v>
      </c>
      <c r="CL514" s="43" t="s">
        <v>5474</v>
      </c>
      <c r="CM514" s="43" t="s">
        <v>5474</v>
      </c>
      <c r="CN514" s="145">
        <v>-426.4</v>
      </c>
      <c r="CO514" s="145">
        <v>-426.4</v>
      </c>
      <c r="CP514" s="148">
        <v>6168.2755927047847</v>
      </c>
      <c r="CQ514" s="189" t="s">
        <v>5474</v>
      </c>
      <c r="CR514" s="189" t="s">
        <v>5474</v>
      </c>
      <c r="CS514" s="99" t="s">
        <v>5474</v>
      </c>
      <c r="CT514" s="167" t="s">
        <v>5474</v>
      </c>
      <c r="CU514" s="43" t="s">
        <v>5474</v>
      </c>
      <c r="CV514" s="43" t="s">
        <v>5474</v>
      </c>
      <c r="CW514" s="43" t="s">
        <v>5474</v>
      </c>
      <c r="CX514" s="43" t="s">
        <v>5474</v>
      </c>
      <c r="CY514" s="43" t="s">
        <v>5474</v>
      </c>
      <c r="CZ514" s="43" t="s">
        <v>5474</v>
      </c>
      <c r="DA514" s="42" t="s">
        <v>5474</v>
      </c>
      <c r="DB514" s="42" t="s">
        <v>5474</v>
      </c>
      <c r="DC514" s="42" t="s">
        <v>5474</v>
      </c>
      <c r="DD514" s="42" t="s">
        <v>5474</v>
      </c>
      <c r="DE514" s="42" t="s">
        <v>5474</v>
      </c>
      <c r="DF514" s="42" t="s">
        <v>5474</v>
      </c>
      <c r="DG514" s="42" t="s">
        <v>5474</v>
      </c>
      <c r="DH514" s="42" t="s">
        <v>5474</v>
      </c>
    </row>
    <row r="515" spans="1:112">
      <c r="A515" s="22">
        <v>4729</v>
      </c>
      <c r="B515" s="7" t="s">
        <v>990</v>
      </c>
      <c r="C515" s="21">
        <v>-1.6E-2</v>
      </c>
      <c r="D515" s="21">
        <v>0.12130000000000001</v>
      </c>
      <c r="E515" s="21">
        <v>-6.7500000000000004E-2</v>
      </c>
      <c r="F515" s="21">
        <v>0.35139999999999999</v>
      </c>
      <c r="G515" s="21">
        <v>5.4100000000000002E-2</v>
      </c>
      <c r="H515" s="21">
        <v>0.1429</v>
      </c>
      <c r="I515" s="21">
        <v>-4</v>
      </c>
      <c r="J515" s="21">
        <v>-2.8571</v>
      </c>
      <c r="K515" s="21">
        <v>3.2599999999999997E-2</v>
      </c>
      <c r="L515" s="21">
        <v>-8.9999999999999993E-3</v>
      </c>
      <c r="M515" s="21">
        <v>-9.4500000000000001E-2</v>
      </c>
      <c r="N515" s="21">
        <v>6.4600000000000005E-2</v>
      </c>
      <c r="O515" s="21">
        <v>1.47E-2</v>
      </c>
      <c r="P515" s="21">
        <v>-0.1166</v>
      </c>
      <c r="Q515" s="21">
        <v>-3.0099999999999998E-2</v>
      </c>
      <c r="R515" s="21">
        <v>-1.1900000000000001E-2</v>
      </c>
      <c r="S515" s="21">
        <v>3.7600000000000001E-2</v>
      </c>
      <c r="T515" s="21">
        <v>2.5600000000000001E-2</v>
      </c>
      <c r="U515" s="10">
        <v>-0.26</v>
      </c>
      <c r="V515" s="10">
        <v>-1.51</v>
      </c>
      <c r="W515" s="7">
        <v>0</v>
      </c>
      <c r="X515" s="20">
        <v>0</v>
      </c>
      <c r="Y515" s="75"/>
      <c r="Z515" s="7"/>
      <c r="AA515" s="7"/>
      <c r="AB515" s="51">
        <v>4</v>
      </c>
      <c r="AC515" s="51"/>
      <c r="AD515" s="51"/>
      <c r="AE515" s="51"/>
      <c r="AF515" s="51"/>
      <c r="AG515" s="51"/>
      <c r="AH515" s="20">
        <v>0</v>
      </c>
      <c r="AI515" s="7" t="s">
        <v>8467</v>
      </c>
      <c r="AJ515" s="67" t="s">
        <v>8494</v>
      </c>
      <c r="AK515" s="44">
        <v>-0.8188405797101449</v>
      </c>
      <c r="AL515" s="44">
        <v>-0.72499999999999964</v>
      </c>
      <c r="AM515" s="44">
        <v>0.79999999999999716</v>
      </c>
      <c r="AN515" s="25">
        <v>0.59999999999999987</v>
      </c>
      <c r="AO515" s="25">
        <v>0.17391304347826086</v>
      </c>
      <c r="AP515" s="215">
        <v>11.5</v>
      </c>
      <c r="AQ515" s="215" t="s">
        <v>8552</v>
      </c>
      <c r="AR515" s="44">
        <v>1.7699115044247701E-2</v>
      </c>
      <c r="AS515" s="171" t="s">
        <v>7079</v>
      </c>
      <c r="AT515" s="171" t="s">
        <v>7207</v>
      </c>
      <c r="AU515" s="171" t="s">
        <v>7078</v>
      </c>
      <c r="AV515" s="7" t="s">
        <v>8470</v>
      </c>
      <c r="AW515" s="14" t="s">
        <v>7176</v>
      </c>
      <c r="AX515" s="49" t="s">
        <v>6009</v>
      </c>
      <c r="AY515" s="38" t="s">
        <v>6007</v>
      </c>
      <c r="AZ515" s="14" t="s">
        <v>6317</v>
      </c>
      <c r="BA515" s="49" t="s">
        <v>6039</v>
      </c>
      <c r="BB515" s="38" t="s">
        <v>6047</v>
      </c>
      <c r="BC515" s="7">
        <v>0.5</v>
      </c>
      <c r="BD515" s="14" t="s">
        <v>6041</v>
      </c>
      <c r="BE515" s="49" t="s">
        <v>5960</v>
      </c>
      <c r="BF515" s="38" t="s">
        <v>5971</v>
      </c>
      <c r="BG515" s="7">
        <v>0.5</v>
      </c>
      <c r="BH515" s="45">
        <v>34.137271601033241</v>
      </c>
      <c r="BI515" s="215" t="s">
        <v>8495</v>
      </c>
      <c r="BJ515" s="215" t="s">
        <v>8554</v>
      </c>
      <c r="BK515" s="7">
        <v>0.9</v>
      </c>
      <c r="BL515" s="25">
        <v>1.7699115044247725E-2</v>
      </c>
      <c r="BM515" s="20">
        <v>0.58518749999999997</v>
      </c>
      <c r="BN515" s="20">
        <v>0.67249999999999988</v>
      </c>
      <c r="BO515" s="20">
        <v>0.51374999999999993</v>
      </c>
      <c r="BP515" s="46" t="s">
        <v>8473</v>
      </c>
      <c r="BQ515" s="215" t="s">
        <v>8473</v>
      </c>
      <c r="BR515" s="79" t="s">
        <v>8473</v>
      </c>
      <c r="BS515" s="9">
        <v>0</v>
      </c>
      <c r="BT515" s="9">
        <v>0</v>
      </c>
      <c r="BU515" s="47" t="s">
        <v>5993</v>
      </c>
      <c r="BV515" s="47" t="s">
        <v>5993</v>
      </c>
      <c r="BW515" s="14" t="s">
        <v>5474</v>
      </c>
      <c r="BX515" s="83" t="s">
        <v>8473</v>
      </c>
      <c r="BY515" s="82" t="s">
        <v>8473</v>
      </c>
      <c r="BZ515" s="46" t="s">
        <v>8473</v>
      </c>
      <c r="CA515" s="48" t="s">
        <v>8485</v>
      </c>
      <c r="CB515" s="45">
        <v>46</v>
      </c>
      <c r="CC515" s="45">
        <v>0</v>
      </c>
      <c r="CD515" s="45">
        <v>0</v>
      </c>
      <c r="CE515" s="45">
        <v>0</v>
      </c>
      <c r="CF515" s="14" t="s">
        <v>9035</v>
      </c>
      <c r="CG515" s="7" t="s">
        <v>8477</v>
      </c>
      <c r="CH515" s="215" t="s">
        <v>8478</v>
      </c>
      <c r="CI515" s="215" t="s">
        <v>8546</v>
      </c>
      <c r="CJ515" s="215" t="s">
        <v>8479</v>
      </c>
      <c r="CK515" s="43" t="s">
        <v>6887</v>
      </c>
      <c r="CL515" s="43" t="s">
        <v>5474</v>
      </c>
      <c r="CM515" s="43" t="s">
        <v>6944</v>
      </c>
      <c r="CN515" s="145">
        <v>0</v>
      </c>
      <c r="CO515" s="145">
        <v>46</v>
      </c>
      <c r="CP515" s="148">
        <v>392.57862341188229</v>
      </c>
      <c r="CQ515" s="189" t="s">
        <v>5474</v>
      </c>
      <c r="CR515" s="189" t="s">
        <v>5474</v>
      </c>
      <c r="CS515" s="99" t="s">
        <v>5474</v>
      </c>
      <c r="CT515" s="167" t="s">
        <v>5474</v>
      </c>
      <c r="CU515" s="43" t="s">
        <v>5474</v>
      </c>
      <c r="CV515" s="43" t="s">
        <v>5474</v>
      </c>
      <c r="CW515" s="43" t="s">
        <v>5474</v>
      </c>
      <c r="CX515" s="43" t="s">
        <v>5474</v>
      </c>
      <c r="CY515" s="43" t="s">
        <v>5474</v>
      </c>
      <c r="CZ515" s="43" t="s">
        <v>5474</v>
      </c>
      <c r="DA515" s="42" t="s">
        <v>5474</v>
      </c>
      <c r="DB515" s="42" t="s">
        <v>5474</v>
      </c>
      <c r="DC515" s="42" t="s">
        <v>5474</v>
      </c>
      <c r="DD515" s="42" t="s">
        <v>5474</v>
      </c>
      <c r="DE515" s="42" t="s">
        <v>5474</v>
      </c>
      <c r="DF515" s="42" t="s">
        <v>5474</v>
      </c>
      <c r="DG515" s="42" t="s">
        <v>5474</v>
      </c>
      <c r="DH515" s="42" t="s">
        <v>5474</v>
      </c>
    </row>
    <row r="516" spans="1:112">
      <c r="A516" s="22">
        <v>3537</v>
      </c>
      <c r="B516" s="7" t="s">
        <v>798</v>
      </c>
      <c r="C516" s="21">
        <v>0.12690000000000001</v>
      </c>
      <c r="D516" s="21">
        <v>5.6800000000000003E-2</v>
      </c>
      <c r="E516" s="21">
        <v>5.33E-2</v>
      </c>
      <c r="F516" s="21">
        <v>4.8000000000000001E-2</v>
      </c>
      <c r="G516" s="21">
        <v>7.0999999999999994E-2</v>
      </c>
      <c r="H516" s="21">
        <v>-0.48309999999999997</v>
      </c>
      <c r="I516" s="21">
        <v>-3.1699999999999999E-2</v>
      </c>
      <c r="J516" s="21">
        <v>0.10489999999999999</v>
      </c>
      <c r="K516" s="21">
        <v>-3.6499999999999998E-2</v>
      </c>
      <c r="L516" s="21">
        <v>1.7399999999999999E-2</v>
      </c>
      <c r="M516" s="21">
        <v>6.3E-3</v>
      </c>
      <c r="N516" s="21">
        <v>-2.5399999999999999E-2</v>
      </c>
      <c r="O516" s="21">
        <v>8.3999999999999995E-3</v>
      </c>
      <c r="P516" s="21">
        <v>5.5999999999999999E-3</v>
      </c>
      <c r="Q516" s="21">
        <v>6.9999999999999999E-4</v>
      </c>
      <c r="R516" s="21">
        <v>-1.2999999999999999E-3</v>
      </c>
      <c r="S516" s="21">
        <v>0.13589999999999999</v>
      </c>
      <c r="T516" s="21">
        <v>8.48E-2</v>
      </c>
      <c r="U516" s="10">
        <v>1.79</v>
      </c>
      <c r="V516" s="10">
        <v>3.06</v>
      </c>
      <c r="W516" s="7">
        <v>2.08</v>
      </c>
      <c r="X516" s="20">
        <v>0.86160000000000003</v>
      </c>
      <c r="Y516" s="75">
        <v>2020</v>
      </c>
      <c r="Z516" s="7">
        <v>2.5</v>
      </c>
      <c r="AA516" s="7">
        <v>0</v>
      </c>
      <c r="AB516" s="51">
        <v>-64</v>
      </c>
      <c r="AC516" s="51">
        <v>-19</v>
      </c>
      <c r="AD516" s="51"/>
      <c r="AE516" s="51"/>
      <c r="AF516" s="51"/>
      <c r="AG516" s="51"/>
      <c r="AH516" s="20">
        <v>2.3999999999999998E-3</v>
      </c>
      <c r="AI516" s="7" t="s">
        <v>8467</v>
      </c>
      <c r="AJ516" s="67" t="s">
        <v>8494</v>
      </c>
      <c r="AK516" s="44">
        <v>-0.72377622377622386</v>
      </c>
      <c r="AL516" s="44">
        <v>-0.65625000000000011</v>
      </c>
      <c r="AM516" s="44">
        <v>0.89999999999999147</v>
      </c>
      <c r="AN516" s="25">
        <v>0.42496285289747404</v>
      </c>
      <c r="AO516" s="25">
        <v>0.14264487369985132</v>
      </c>
      <c r="AP516" s="215">
        <v>33.65</v>
      </c>
      <c r="AQ516" s="215" t="s">
        <v>8552</v>
      </c>
      <c r="AR516" s="44">
        <v>7.4850299401197596E-3</v>
      </c>
      <c r="AS516" s="171" t="s">
        <v>7079</v>
      </c>
      <c r="AT516" s="171" t="s">
        <v>7192</v>
      </c>
      <c r="AU516" s="171" t="s">
        <v>6890</v>
      </c>
      <c r="AV516" s="7" t="s">
        <v>8470</v>
      </c>
      <c r="AW516" s="14" t="s">
        <v>7462</v>
      </c>
      <c r="AX516" s="49" t="s">
        <v>6009</v>
      </c>
      <c r="AY516" s="38" t="s">
        <v>5971</v>
      </c>
      <c r="AZ516" s="14" t="s">
        <v>6038</v>
      </c>
      <c r="BA516" s="49" t="s">
        <v>6039</v>
      </c>
      <c r="BB516" s="38" t="s">
        <v>6007</v>
      </c>
      <c r="BC516" s="7">
        <v>0.3</v>
      </c>
      <c r="BD516" s="14" t="s">
        <v>6049</v>
      </c>
      <c r="BE516" s="49" t="s">
        <v>5967</v>
      </c>
      <c r="BF516" s="38" t="s">
        <v>5961</v>
      </c>
      <c r="BG516" s="7">
        <v>0.4</v>
      </c>
      <c r="BH516" s="45">
        <v>135.73757028918251</v>
      </c>
      <c r="BI516" s="215" t="s">
        <v>8471</v>
      </c>
      <c r="BJ516" s="215" t="s">
        <v>8554</v>
      </c>
      <c r="BK516" s="7">
        <v>1.4</v>
      </c>
      <c r="BL516" s="25">
        <v>1.355421686746975E-2</v>
      </c>
      <c r="BM516" s="20">
        <v>0.61112500000000014</v>
      </c>
      <c r="BN516" s="20">
        <v>0.64000000000000012</v>
      </c>
      <c r="BO516" s="20">
        <v>0.58749999999999991</v>
      </c>
      <c r="BP516" s="46">
        <v>10.996732026143791</v>
      </c>
      <c r="BQ516" s="215" t="s">
        <v>8560</v>
      </c>
      <c r="BR516" s="79">
        <v>0.31864487369985145</v>
      </c>
      <c r="BS516" s="9">
        <v>5.5637300395952716E-2</v>
      </c>
      <c r="BT516" s="9">
        <v>6.8046135161312415E-2</v>
      </c>
      <c r="BU516" s="47" t="s">
        <v>5993</v>
      </c>
      <c r="BV516" s="47">
        <v>44397</v>
      </c>
      <c r="BW516" s="14" t="s">
        <v>5474</v>
      </c>
      <c r="BX516" s="83">
        <v>0.58237384843982165</v>
      </c>
      <c r="BY516" s="82">
        <v>3.09</v>
      </c>
      <c r="BZ516" s="46">
        <v>10.889967637540453</v>
      </c>
      <c r="CA516" s="48" t="s">
        <v>5474</v>
      </c>
      <c r="CB516" s="45">
        <v>-2153.6</v>
      </c>
      <c r="CC516" s="45">
        <v>-639.35</v>
      </c>
      <c r="CD516" s="45">
        <v>0</v>
      </c>
      <c r="CE516" s="45">
        <v>0</v>
      </c>
      <c r="CF516" s="14" t="s">
        <v>9036</v>
      </c>
      <c r="CG516" s="7" t="s">
        <v>8477</v>
      </c>
      <c r="CH516" s="215" t="s">
        <v>8498</v>
      </c>
      <c r="CI516" s="215" t="s">
        <v>8478</v>
      </c>
      <c r="CJ516" s="215" t="s">
        <v>8479</v>
      </c>
      <c r="CK516" s="43" t="s">
        <v>5474</v>
      </c>
      <c r="CL516" s="43" t="s">
        <v>5474</v>
      </c>
      <c r="CM516" s="43" t="s">
        <v>5474</v>
      </c>
      <c r="CN516" s="145">
        <v>-639.35</v>
      </c>
      <c r="CO516" s="145">
        <v>-2153.6</v>
      </c>
      <c r="CP516" s="148">
        <v>4567.5692402309915</v>
      </c>
      <c r="CQ516" s="189" t="s">
        <v>5474</v>
      </c>
      <c r="CR516" s="189" t="s">
        <v>5474</v>
      </c>
      <c r="CS516" s="99" t="s">
        <v>5474</v>
      </c>
      <c r="CT516" s="167" t="s">
        <v>5474</v>
      </c>
      <c r="CU516" s="43" t="s">
        <v>5474</v>
      </c>
      <c r="CV516" s="43" t="s">
        <v>5474</v>
      </c>
      <c r="CW516" s="43" t="s">
        <v>5474</v>
      </c>
      <c r="CX516" s="43" t="s">
        <v>5474</v>
      </c>
      <c r="CY516" s="43" t="s">
        <v>5474</v>
      </c>
      <c r="CZ516" s="43" t="s">
        <v>5474</v>
      </c>
      <c r="DA516" s="42" t="s">
        <v>5474</v>
      </c>
      <c r="DB516" s="42" t="s">
        <v>5474</v>
      </c>
      <c r="DC516" s="42" t="s">
        <v>5474</v>
      </c>
      <c r="DD516" s="42" t="s">
        <v>5474</v>
      </c>
      <c r="DE516" s="42" t="s">
        <v>5474</v>
      </c>
      <c r="DF516" s="42" t="s">
        <v>5474</v>
      </c>
      <c r="DG516" s="42" t="s">
        <v>5474</v>
      </c>
      <c r="DH516" s="42" t="s">
        <v>5474</v>
      </c>
    </row>
    <row r="517" spans="1:112">
      <c r="A517" s="22">
        <v>2618</v>
      </c>
      <c r="B517" s="7" t="s">
        <v>497</v>
      </c>
      <c r="C517" s="21">
        <v>7.9500000000000001E-2</v>
      </c>
      <c r="D517" s="21">
        <v>0.34350000000000003</v>
      </c>
      <c r="E517" s="21">
        <v>3.2800000000000003E-2</v>
      </c>
      <c r="F517" s="21">
        <v>0.35610000000000003</v>
      </c>
      <c r="G517" s="21">
        <v>-6.3799999999999996E-2</v>
      </c>
      <c r="H517" s="21">
        <v>1.0667</v>
      </c>
      <c r="I517" s="21">
        <v>1.2307999999999999</v>
      </c>
      <c r="J517" s="21">
        <v>-0.1053</v>
      </c>
      <c r="K517" s="21">
        <v>9.7500000000000003E-2</v>
      </c>
      <c r="L517" s="21">
        <v>-1.0999999999999999E-2</v>
      </c>
      <c r="M517" s="21">
        <v>-3.9E-2</v>
      </c>
      <c r="N517" s="21">
        <v>0.1227</v>
      </c>
      <c r="O517" s="21">
        <v>2.3599999999999999E-2</v>
      </c>
      <c r="P517" s="21">
        <v>-4.7600000000000003E-2</v>
      </c>
      <c r="Q517" s="21">
        <v>-1.43E-2</v>
      </c>
      <c r="R517" s="21">
        <v>-4.1000000000000003E-3</v>
      </c>
      <c r="S517" s="21">
        <v>6.0400000000000002E-2</v>
      </c>
      <c r="T517" s="21">
        <v>2.69E-2</v>
      </c>
      <c r="U517" s="10">
        <v>-0.42</v>
      </c>
      <c r="V517" s="10">
        <v>-0.73</v>
      </c>
      <c r="W517" s="7">
        <v>0.4491</v>
      </c>
      <c r="X517" s="20">
        <v>0.47170000000000001</v>
      </c>
      <c r="Y517" s="75">
        <v>2019</v>
      </c>
      <c r="Z517" s="7">
        <v>0.25</v>
      </c>
      <c r="AA517" s="7">
        <v>0</v>
      </c>
      <c r="AB517" s="51">
        <v>28872</v>
      </c>
      <c r="AC517" s="51">
        <v>-1166</v>
      </c>
      <c r="AD517" s="51">
        <v>2179</v>
      </c>
      <c r="AE517" s="51"/>
      <c r="AF517" s="51">
        <v>4809</v>
      </c>
      <c r="AG517" s="51">
        <v>-558</v>
      </c>
      <c r="AH517" s="20">
        <v>5.8700000000000002E-2</v>
      </c>
      <c r="AI517" s="7" t="s">
        <v>8487</v>
      </c>
      <c r="AJ517" s="67" t="s">
        <v>8536</v>
      </c>
      <c r="AK517" s="44">
        <v>0.61742424242424243</v>
      </c>
      <c r="AL517" s="44">
        <v>0.50980392156862764</v>
      </c>
      <c r="AM517" s="44">
        <v>0.83333333333333137</v>
      </c>
      <c r="AN517" s="25">
        <v>0.70400000000000007</v>
      </c>
      <c r="AO517" s="25">
        <v>0.13600000000000004</v>
      </c>
      <c r="AP517" s="215">
        <v>18.75</v>
      </c>
      <c r="AQ517" s="215" t="s">
        <v>8552</v>
      </c>
      <c r="AR517" s="44">
        <v>5.3619302949061603E-3</v>
      </c>
      <c r="AS517" s="171" t="s">
        <v>7079</v>
      </c>
      <c r="AT517" s="171" t="s">
        <v>6976</v>
      </c>
      <c r="AU517" s="171" t="s">
        <v>7021</v>
      </c>
      <c r="AV517" s="7" t="s">
        <v>8470</v>
      </c>
      <c r="AW517" s="14" t="s">
        <v>6539</v>
      </c>
      <c r="AX517" s="49" t="s">
        <v>6009</v>
      </c>
      <c r="AY517" s="38" t="s">
        <v>5961</v>
      </c>
      <c r="AZ517" s="14" t="s">
        <v>6239</v>
      </c>
      <c r="BA517" s="49" t="s">
        <v>6039</v>
      </c>
      <c r="BB517" s="38" t="s">
        <v>6007</v>
      </c>
      <c r="BC517" s="7">
        <v>0.9</v>
      </c>
      <c r="BD517" s="14" t="s">
        <v>6071</v>
      </c>
      <c r="BE517" s="49" t="s">
        <v>5967</v>
      </c>
      <c r="BF517" s="38" t="s">
        <v>5961</v>
      </c>
      <c r="BG517" s="7">
        <v>0.8</v>
      </c>
      <c r="BH517" s="45">
        <v>21365.515984744754</v>
      </c>
      <c r="BI517" s="215" t="s">
        <v>8592</v>
      </c>
      <c r="BJ517" s="215" t="s">
        <v>8496</v>
      </c>
      <c r="BK517" s="7">
        <v>0.4</v>
      </c>
      <c r="BL517" s="25">
        <v>1.3513513513513514E-2</v>
      </c>
      <c r="BM517" s="20">
        <v>0.67131249999999998</v>
      </c>
      <c r="BN517" s="20">
        <v>0.70500000000000007</v>
      </c>
      <c r="BO517" s="20">
        <v>0.64374999999999993</v>
      </c>
      <c r="BP517" s="46" t="s">
        <v>8473</v>
      </c>
      <c r="BQ517" s="215" t="s">
        <v>8473</v>
      </c>
      <c r="BR517" s="79" t="s">
        <v>8473</v>
      </c>
      <c r="BS517" s="9">
        <v>1.7996719192722388E-2</v>
      </c>
      <c r="BT517" s="9">
        <v>7.4398104422461753E-3</v>
      </c>
      <c r="BU517" s="47" t="s">
        <v>5993</v>
      </c>
      <c r="BV517" s="47" t="s">
        <v>5993</v>
      </c>
      <c r="BW517" s="14" t="s">
        <v>5474</v>
      </c>
      <c r="BX517" s="83" t="s">
        <v>8473</v>
      </c>
      <c r="BY517" s="82" t="s">
        <v>8473</v>
      </c>
      <c r="BZ517" s="46" t="s">
        <v>8473</v>
      </c>
      <c r="CA517" s="48" t="s">
        <v>8702</v>
      </c>
      <c r="CB517" s="45">
        <v>541350</v>
      </c>
      <c r="CC517" s="45">
        <v>-21862.5</v>
      </c>
      <c r="CD517" s="45">
        <v>40856.25</v>
      </c>
      <c r="CE517" s="45">
        <v>0</v>
      </c>
      <c r="CF517" s="14" t="s">
        <v>9037</v>
      </c>
      <c r="CG517" s="7" t="s">
        <v>8477</v>
      </c>
      <c r="CH517" s="215" t="s">
        <v>8498</v>
      </c>
      <c r="CI517" s="215" t="s">
        <v>8546</v>
      </c>
      <c r="CJ517" s="215" t="s">
        <v>8546</v>
      </c>
      <c r="CK517" s="43" t="s">
        <v>5474</v>
      </c>
      <c r="CL517" s="43" t="s">
        <v>5474</v>
      </c>
      <c r="CM517" s="43" t="s">
        <v>7003</v>
      </c>
      <c r="CN517" s="145">
        <v>-21862.5</v>
      </c>
      <c r="CO517" s="145">
        <v>582206.25</v>
      </c>
      <c r="CP517" s="148">
        <v>400603.42471396411</v>
      </c>
      <c r="CQ517" s="189">
        <v>0.28533333333333333</v>
      </c>
      <c r="CR517" s="189">
        <v>0.9667</v>
      </c>
      <c r="CS517" s="99">
        <v>44861</v>
      </c>
      <c r="CT517" s="167" t="s">
        <v>8504</v>
      </c>
      <c r="CU517" s="43" t="s">
        <v>5474</v>
      </c>
      <c r="CV517" s="43" t="s">
        <v>5474</v>
      </c>
      <c r="CW517" s="43" t="s">
        <v>5474</v>
      </c>
      <c r="CX517" s="43" t="s">
        <v>5474</v>
      </c>
      <c r="CY517" s="43" t="s">
        <v>5474</v>
      </c>
      <c r="CZ517" s="43" t="s">
        <v>5474</v>
      </c>
      <c r="DA517" s="42" t="s">
        <v>5474</v>
      </c>
      <c r="DB517" s="42" t="s">
        <v>5474</v>
      </c>
      <c r="DC517" s="42" t="s">
        <v>5474</v>
      </c>
      <c r="DD517" s="42" t="s">
        <v>5474</v>
      </c>
      <c r="DE517" s="42" t="s">
        <v>5474</v>
      </c>
      <c r="DF517" s="42" t="s">
        <v>8504</v>
      </c>
      <c r="DG517" s="42" t="s">
        <v>5474</v>
      </c>
      <c r="DH517" s="42" t="s">
        <v>5474</v>
      </c>
    </row>
    <row r="518" spans="1:112">
      <c r="A518" s="22">
        <v>9905</v>
      </c>
      <c r="B518" s="7" t="s">
        <v>5957</v>
      </c>
      <c r="C518" s="21">
        <v>0.109</v>
      </c>
      <c r="D518" s="21">
        <v>0.11559999999999999</v>
      </c>
      <c r="E518" s="21">
        <v>0.13189999999999999</v>
      </c>
      <c r="F518" s="21">
        <v>0.22339999999999999</v>
      </c>
      <c r="G518" s="21">
        <v>0.19359999999999999</v>
      </c>
      <c r="H518" s="21">
        <v>0.45</v>
      </c>
      <c r="I518" s="21">
        <v>-4.9200000000000001E-2</v>
      </c>
      <c r="J518" s="21">
        <v>0.1951</v>
      </c>
      <c r="K518" s="21">
        <v>4.8999999999999998E-3</v>
      </c>
      <c r="L518" s="21">
        <v>-2.0400000000000001E-2</v>
      </c>
      <c r="M518" s="21">
        <v>6.8999999999999999E-3</v>
      </c>
      <c r="N518" s="21">
        <v>1.9199999999999998E-2</v>
      </c>
      <c r="O518" s="21">
        <v>-1.03E-2</v>
      </c>
      <c r="P518" s="21">
        <v>7.7000000000000002E-3</v>
      </c>
      <c r="Q518" s="21">
        <v>2.5999999999999999E-3</v>
      </c>
      <c r="R518" s="21">
        <v>2E-3</v>
      </c>
      <c r="S518" s="21">
        <v>7.3899999999999993E-2</v>
      </c>
      <c r="T518" s="21">
        <v>5.5E-2</v>
      </c>
      <c r="U518" s="10">
        <v>0.98</v>
      </c>
      <c r="V518" s="10">
        <v>2</v>
      </c>
      <c r="W518" s="7">
        <v>1.34</v>
      </c>
      <c r="X518" s="20">
        <v>0.75980000000000003</v>
      </c>
      <c r="Y518" s="75">
        <v>2020</v>
      </c>
      <c r="Z518" s="7">
        <v>1.5</v>
      </c>
      <c r="AA518" s="7">
        <v>0</v>
      </c>
      <c r="AB518" s="51">
        <v>-15</v>
      </c>
      <c r="AC518" s="51">
        <v>37</v>
      </c>
      <c r="AD518" s="51"/>
      <c r="AE518" s="51"/>
      <c r="AF518" s="51">
        <v>-34</v>
      </c>
      <c r="AG518" s="51"/>
      <c r="AH518" s="20">
        <v>7.1000000000000004E-3</v>
      </c>
      <c r="AI518" s="7" t="s">
        <v>8481</v>
      </c>
      <c r="AJ518" s="67" t="s">
        <v>8494</v>
      </c>
      <c r="AK518" s="44">
        <v>0.58048780487804863</v>
      </c>
      <c r="AL518" s="44">
        <v>-0.66666666666666663</v>
      </c>
      <c r="AM518" s="44">
        <v>-0.60000000000000853</v>
      </c>
      <c r="AN518" s="25">
        <v>0.38104089219330856</v>
      </c>
      <c r="AO518" s="25">
        <v>0.11152416356877325</v>
      </c>
      <c r="AP518" s="215">
        <v>26.9</v>
      </c>
      <c r="AQ518" s="215" t="s">
        <v>8552</v>
      </c>
      <c r="AR518" s="44">
        <v>1.8621973929236499E-3</v>
      </c>
      <c r="AS518" s="171" t="s">
        <v>7079</v>
      </c>
      <c r="AT518" s="171" t="s">
        <v>7281</v>
      </c>
      <c r="AU518" s="171" t="s">
        <v>6977</v>
      </c>
      <c r="AV518" s="7" t="s">
        <v>8470</v>
      </c>
      <c r="AW518" s="14" t="s">
        <v>6548</v>
      </c>
      <c r="AX518" s="49" t="s">
        <v>6009</v>
      </c>
      <c r="AY518" s="38" t="s">
        <v>5971</v>
      </c>
      <c r="AZ518" s="14" t="s">
        <v>6752</v>
      </c>
      <c r="BA518" s="49" t="s">
        <v>5967</v>
      </c>
      <c r="BB518" s="38" t="s">
        <v>6007</v>
      </c>
      <c r="BC518" s="7">
        <v>0.3</v>
      </c>
      <c r="BD518" s="14" t="s">
        <v>6098</v>
      </c>
      <c r="BE518" s="49" t="s">
        <v>5967</v>
      </c>
      <c r="BF518" s="38" t="s">
        <v>5961</v>
      </c>
      <c r="BG518" s="7">
        <v>0.5</v>
      </c>
      <c r="BH518" s="45">
        <v>174.25379269487917</v>
      </c>
      <c r="BI518" s="215" t="s">
        <v>8471</v>
      </c>
      <c r="BJ518" s="215" t="s">
        <v>8554</v>
      </c>
      <c r="BK518" s="7">
        <v>1.1000000000000001</v>
      </c>
      <c r="BL518" s="25">
        <v>3.7313432835820101E-3</v>
      </c>
      <c r="BM518" s="20">
        <v>0.6652499999999999</v>
      </c>
      <c r="BN518" s="20">
        <v>0.71749999999999992</v>
      </c>
      <c r="BO518" s="20">
        <v>0.62249999999999994</v>
      </c>
      <c r="BP518" s="46">
        <v>13.45</v>
      </c>
      <c r="BQ518" s="215" t="s">
        <v>8558</v>
      </c>
      <c r="BR518" s="79">
        <v>2.624783147459734E-2</v>
      </c>
      <c r="BS518" s="9">
        <v>4.3708432066463354E-2</v>
      </c>
      <c r="BT518" s="9">
        <v>4.9621794287803001E-2</v>
      </c>
      <c r="BU518" s="47" t="s">
        <v>5993</v>
      </c>
      <c r="BV518" s="47" t="s">
        <v>5993</v>
      </c>
      <c r="BW518" s="14" t="s">
        <v>5474</v>
      </c>
      <c r="BX518" s="83">
        <v>0.23149739776951675</v>
      </c>
      <c r="BY518" s="82">
        <v>2.1799999999999997</v>
      </c>
      <c r="BZ518" s="46">
        <v>12.339449541284404</v>
      </c>
      <c r="CA518" s="48" t="s">
        <v>8475</v>
      </c>
      <c r="CB518" s="45">
        <v>-403.5</v>
      </c>
      <c r="CC518" s="45">
        <v>995.3</v>
      </c>
      <c r="CD518" s="45">
        <v>0</v>
      </c>
      <c r="CE518" s="45">
        <v>0</v>
      </c>
      <c r="CF518" s="14" t="s">
        <v>9038</v>
      </c>
      <c r="CG518" s="7" t="s">
        <v>8556</v>
      </c>
      <c r="CH518" s="215" t="s">
        <v>8498</v>
      </c>
      <c r="CI518" s="215" t="s">
        <v>8498</v>
      </c>
      <c r="CJ518" s="215" t="s">
        <v>8479</v>
      </c>
      <c r="CK518" s="43" t="s">
        <v>6887</v>
      </c>
      <c r="CL518" s="43" t="s">
        <v>5474</v>
      </c>
      <c r="CM518" s="43" t="s">
        <v>5474</v>
      </c>
      <c r="CN518" s="145">
        <v>995.3</v>
      </c>
      <c r="CO518" s="145">
        <v>-403.5</v>
      </c>
      <c r="CP518" s="148">
        <v>4687.4270234922496</v>
      </c>
      <c r="CQ518" s="189" t="s">
        <v>5474</v>
      </c>
      <c r="CR518" s="189" t="s">
        <v>5474</v>
      </c>
      <c r="CS518" s="99" t="s">
        <v>5474</v>
      </c>
      <c r="CT518" s="167" t="s">
        <v>5474</v>
      </c>
      <c r="CU518" s="43" t="s">
        <v>5474</v>
      </c>
      <c r="CV518" s="43" t="s">
        <v>5474</v>
      </c>
      <c r="CW518" s="43" t="s">
        <v>5474</v>
      </c>
      <c r="CX518" s="43" t="s">
        <v>5474</v>
      </c>
      <c r="CY518" s="43" t="s">
        <v>5474</v>
      </c>
      <c r="CZ518" s="43" t="s">
        <v>5474</v>
      </c>
      <c r="DA518" s="42" t="s">
        <v>5474</v>
      </c>
      <c r="DB518" s="42" t="s">
        <v>5474</v>
      </c>
      <c r="DC518" s="42" t="s">
        <v>5474</v>
      </c>
      <c r="DD518" s="42" t="s">
        <v>5474</v>
      </c>
      <c r="DE518" s="42" t="s">
        <v>5474</v>
      </c>
      <c r="DF518" s="42" t="s">
        <v>5474</v>
      </c>
      <c r="DG518" s="42" t="s">
        <v>5474</v>
      </c>
      <c r="DH518" s="42" t="s">
        <v>5474</v>
      </c>
    </row>
    <row r="519" spans="1:112">
      <c r="A519" s="22">
        <v>8931</v>
      </c>
      <c r="B519" s="7" t="s">
        <v>1564</v>
      </c>
      <c r="C519" s="21">
        <v>-6.3799999999999996E-2</v>
      </c>
      <c r="D519" s="21">
        <v>0.25640000000000002</v>
      </c>
      <c r="E519" s="21">
        <v>0.20480000000000001</v>
      </c>
      <c r="F519" s="21">
        <v>0.27700000000000002</v>
      </c>
      <c r="G519" s="21">
        <v>7.6700000000000004E-2</v>
      </c>
      <c r="H519" s="21">
        <v>0.9355</v>
      </c>
      <c r="I519" s="21">
        <v>1.7273000000000001</v>
      </c>
      <c r="J519" s="21">
        <v>0.54239999999999999</v>
      </c>
      <c r="K519" s="21">
        <v>0.06</v>
      </c>
      <c r="L519" s="21">
        <v>7.0699999999999999E-2</v>
      </c>
      <c r="M519" s="21">
        <v>2.1600000000000001E-2</v>
      </c>
      <c r="N519" s="21">
        <v>6.7900000000000002E-2</v>
      </c>
      <c r="O519" s="21">
        <v>4.19E-2</v>
      </c>
      <c r="P519" s="21">
        <v>5.4000000000000003E-3</v>
      </c>
      <c r="Q519" s="21">
        <v>4.4999999999999997E-3</v>
      </c>
      <c r="R519" s="21">
        <v>1.5E-3</v>
      </c>
      <c r="S519" s="21">
        <v>7.5499999999999998E-2</v>
      </c>
      <c r="T519" s="21">
        <v>4.36E-2</v>
      </c>
      <c r="U519" s="10">
        <v>0.91</v>
      </c>
      <c r="V519" s="10">
        <v>1.82</v>
      </c>
      <c r="W519" s="7">
        <v>1.06</v>
      </c>
      <c r="X519" s="20">
        <v>0.93520000000000003</v>
      </c>
      <c r="Y519" s="75">
        <v>2020</v>
      </c>
      <c r="Z519" s="7">
        <v>1.4</v>
      </c>
      <c r="AA519" s="7">
        <v>0</v>
      </c>
      <c r="AB519" s="51">
        <v>3</v>
      </c>
      <c r="AC519" s="51"/>
      <c r="AD519" s="51"/>
      <c r="AE519" s="51"/>
      <c r="AF519" s="51"/>
      <c r="AG519" s="51"/>
      <c r="AH519" s="20">
        <v>0</v>
      </c>
      <c r="AI519" s="7" t="s">
        <v>8481</v>
      </c>
      <c r="AJ519" s="67" t="s">
        <v>8482</v>
      </c>
      <c r="AK519" s="44">
        <v>-0.55645161290322576</v>
      </c>
      <c r="AL519" s="44">
        <v>-0.78846153846153832</v>
      </c>
      <c r="AM519" s="44">
        <v>1</v>
      </c>
      <c r="AN519" s="25">
        <v>0.20632279534109815</v>
      </c>
      <c r="AO519" s="25">
        <v>8.6522462562396055E-2</v>
      </c>
      <c r="AP519" s="215">
        <v>30.05</v>
      </c>
      <c r="AQ519" s="215" t="s">
        <v>8552</v>
      </c>
      <c r="AR519" s="44">
        <v>1.6666666666666601E-3</v>
      </c>
      <c r="AS519" s="171" t="s">
        <v>7079</v>
      </c>
      <c r="AT519" s="171" t="s">
        <v>7190</v>
      </c>
      <c r="AU519" s="171" t="s">
        <v>7021</v>
      </c>
      <c r="AV519" s="7" t="s">
        <v>5474</v>
      </c>
      <c r="AW519" s="14" t="s">
        <v>6638</v>
      </c>
      <c r="AX519" s="49" t="s">
        <v>6009</v>
      </c>
      <c r="AY519" s="38" t="s">
        <v>5971</v>
      </c>
      <c r="AZ519" s="14" t="s">
        <v>6877</v>
      </c>
      <c r="BA519" s="49" t="s">
        <v>5993</v>
      </c>
      <c r="BB519" s="38" t="s">
        <v>5993</v>
      </c>
      <c r="BC519" s="7">
        <v>0.4</v>
      </c>
      <c r="BD519" s="14" t="s">
        <v>5980</v>
      </c>
      <c r="BE519" s="49" t="s">
        <v>6039</v>
      </c>
      <c r="BF519" s="38" t="s">
        <v>5971</v>
      </c>
      <c r="BG519" s="7">
        <v>1.7</v>
      </c>
      <c r="BH519" s="45">
        <v>143.94878526968279</v>
      </c>
      <c r="BI519" s="215" t="s">
        <v>8495</v>
      </c>
      <c r="BJ519" s="215" t="s">
        <v>8554</v>
      </c>
      <c r="BK519" s="7">
        <v>5.9</v>
      </c>
      <c r="BL519" s="25">
        <v>3.3388981636060574E-3</v>
      </c>
      <c r="BM519" s="20">
        <v>0.69918749999999985</v>
      </c>
      <c r="BN519" s="20">
        <v>0.71499999999999986</v>
      </c>
      <c r="BO519" s="20">
        <v>0.68624999999999992</v>
      </c>
      <c r="BP519" s="46">
        <v>16.510989010989011</v>
      </c>
      <c r="BQ519" s="215" t="s">
        <v>8558</v>
      </c>
      <c r="BR519" s="79">
        <v>4.2569051580699055E-2</v>
      </c>
      <c r="BS519" s="9">
        <v>2.9253409980896317E-2</v>
      </c>
      <c r="BT519" s="9">
        <v>4.0502081128228618E-2</v>
      </c>
      <c r="BU519" s="47" t="s">
        <v>5993</v>
      </c>
      <c r="BV519" s="47" t="s">
        <v>5993</v>
      </c>
      <c r="BW519" s="14" t="s">
        <v>5474</v>
      </c>
      <c r="BX519" s="83">
        <v>0.2510828618968387</v>
      </c>
      <c r="BY519" s="82">
        <v>2.0100000000000002</v>
      </c>
      <c r="BZ519" s="46">
        <v>14.950248756218905</v>
      </c>
      <c r="CA519" s="48" t="s">
        <v>8485</v>
      </c>
      <c r="CB519" s="45">
        <v>90.15</v>
      </c>
      <c r="CC519" s="45">
        <v>0</v>
      </c>
      <c r="CD519" s="45">
        <v>0</v>
      </c>
      <c r="CE519" s="45">
        <v>0</v>
      </c>
      <c r="CF519" s="14" t="s">
        <v>9039</v>
      </c>
      <c r="CG519" s="7" t="s">
        <v>8477</v>
      </c>
      <c r="CH519" s="215" t="s">
        <v>8498</v>
      </c>
      <c r="CI519" s="215" t="s">
        <v>8546</v>
      </c>
      <c r="CJ519" s="215" t="s">
        <v>8523</v>
      </c>
      <c r="CK519" s="43" t="s">
        <v>6887</v>
      </c>
      <c r="CL519" s="43" t="s">
        <v>5474</v>
      </c>
      <c r="CM519" s="43" t="s">
        <v>5474</v>
      </c>
      <c r="CN519" s="145">
        <v>0</v>
      </c>
      <c r="CO519" s="145">
        <v>90.15</v>
      </c>
      <c r="CP519" s="148">
        <v>4325.660997353968</v>
      </c>
      <c r="CQ519" s="189" t="s">
        <v>5474</v>
      </c>
      <c r="CR519" s="189" t="s">
        <v>5474</v>
      </c>
      <c r="CS519" s="99" t="s">
        <v>5474</v>
      </c>
      <c r="CT519" s="167" t="s">
        <v>5474</v>
      </c>
      <c r="CU519" s="43" t="s">
        <v>5474</v>
      </c>
      <c r="CV519" s="43" t="s">
        <v>5474</v>
      </c>
      <c r="CW519" s="43" t="s">
        <v>5474</v>
      </c>
      <c r="CX519" s="43" t="s">
        <v>5474</v>
      </c>
      <c r="CY519" s="43" t="s">
        <v>5474</v>
      </c>
      <c r="CZ519" s="43" t="s">
        <v>5474</v>
      </c>
      <c r="DA519" s="42" t="s">
        <v>5474</v>
      </c>
      <c r="DB519" s="42" t="s">
        <v>5474</v>
      </c>
      <c r="DC519" s="42" t="s">
        <v>5474</v>
      </c>
      <c r="DD519" s="42" t="s">
        <v>5474</v>
      </c>
      <c r="DE519" s="42" t="s">
        <v>5474</v>
      </c>
      <c r="DF519" s="42" t="s">
        <v>5474</v>
      </c>
      <c r="DG519" s="42" t="s">
        <v>5474</v>
      </c>
      <c r="DH519" s="42" t="s">
        <v>5474</v>
      </c>
    </row>
    <row r="520" spans="1:112">
      <c r="A520" s="22">
        <v>6120</v>
      </c>
      <c r="B520" s="7" t="s">
        <v>1217</v>
      </c>
      <c r="C520" s="21">
        <v>0.12189999999999999</v>
      </c>
      <c r="D520" s="21">
        <v>0.38890000000000002</v>
      </c>
      <c r="E520" s="21">
        <v>0.1055</v>
      </c>
      <c r="F520" s="21">
        <v>0.40629999999999999</v>
      </c>
      <c r="G520" s="21">
        <v>0.53539999999999999</v>
      </c>
      <c r="H520" s="21">
        <v>0.30769999999999997</v>
      </c>
      <c r="I520" s="21">
        <v>0.42859999999999998</v>
      </c>
      <c r="J520" s="21">
        <v>0.26669999999999999</v>
      </c>
      <c r="K520" s="21">
        <v>2.1299999999999999E-2</v>
      </c>
      <c r="L520" s="21">
        <v>5.4300000000000001E-2</v>
      </c>
      <c r="M520" s="21">
        <v>1.1000000000000001E-3</v>
      </c>
      <c r="N520" s="21">
        <v>2.2100000000000002E-2</v>
      </c>
      <c r="O520" s="21">
        <v>8.2900000000000001E-2</v>
      </c>
      <c r="P520" s="21">
        <v>1.9099999999999999E-2</v>
      </c>
      <c r="Q520" s="21">
        <v>-4.4999999999999997E-3</v>
      </c>
      <c r="R520" s="21">
        <v>-1.6000000000000001E-3</v>
      </c>
      <c r="S520" s="21">
        <v>-1.14E-2</v>
      </c>
      <c r="T520" s="21">
        <v>-5.4000000000000003E-3</v>
      </c>
      <c r="U520" s="10">
        <v>-0.88</v>
      </c>
      <c r="V520" s="10">
        <v>-1.54</v>
      </c>
      <c r="W520" s="7">
        <v>0.20399999999999999</v>
      </c>
      <c r="X520" s="20">
        <v>0.72389999999999999</v>
      </c>
      <c r="Y520" s="75"/>
      <c r="Z520" s="7"/>
      <c r="AA520" s="7"/>
      <c r="AB520" s="51">
        <v>414</v>
      </c>
      <c r="AC520" s="51">
        <v>-242</v>
      </c>
      <c r="AD520" s="51">
        <v>6</v>
      </c>
      <c r="AE520" s="51"/>
      <c r="AF520" s="51">
        <v>2</v>
      </c>
      <c r="AG520" s="51">
        <v>10</v>
      </c>
      <c r="AH520" s="20">
        <v>6.7999999999999996E-3</v>
      </c>
      <c r="AI520" s="7" t="s">
        <v>8467</v>
      </c>
      <c r="AJ520" s="67" t="s">
        <v>8494</v>
      </c>
      <c r="AK520" s="44">
        <v>-0.79761904761904756</v>
      </c>
      <c r="AL520" s="44">
        <v>-0.71212121212121182</v>
      </c>
      <c r="AM520" s="44">
        <v>0.72727272727272696</v>
      </c>
      <c r="AN520" s="25">
        <v>0.69135802469135821</v>
      </c>
      <c r="AO520" s="25">
        <v>0.27160493827160498</v>
      </c>
      <c r="AP520" s="215">
        <v>12.15</v>
      </c>
      <c r="AQ520" s="215" t="s">
        <v>8552</v>
      </c>
      <c r="AR520" s="44">
        <v>3.40425531914893E-2</v>
      </c>
      <c r="AS520" s="171" t="s">
        <v>7195</v>
      </c>
      <c r="AT520" s="171" t="s">
        <v>7054</v>
      </c>
      <c r="AU520" s="171" t="s">
        <v>6943</v>
      </c>
      <c r="AV520" s="7" t="s">
        <v>8470</v>
      </c>
      <c r="AW520" s="14" t="s">
        <v>8187</v>
      </c>
      <c r="AX520" s="49" t="s">
        <v>6009</v>
      </c>
      <c r="AY520" s="38" t="s">
        <v>5971</v>
      </c>
      <c r="AZ520" s="14" t="s">
        <v>6123</v>
      </c>
      <c r="BA520" s="49" t="s">
        <v>5967</v>
      </c>
      <c r="BB520" s="38" t="s">
        <v>6007</v>
      </c>
      <c r="BC520" s="7">
        <v>0.6</v>
      </c>
      <c r="BD520" s="14" t="s">
        <v>6077</v>
      </c>
      <c r="BE520" s="49" t="s">
        <v>5967</v>
      </c>
      <c r="BF520" s="38" t="s">
        <v>5971</v>
      </c>
      <c r="BG520" s="7">
        <v>0.7</v>
      </c>
      <c r="BH520" s="45">
        <v>1624.0169653568685</v>
      </c>
      <c r="BI520" s="215" t="s">
        <v>8489</v>
      </c>
      <c r="BJ520" s="215" t="s">
        <v>8520</v>
      </c>
      <c r="BK520" s="7">
        <v>1.3</v>
      </c>
      <c r="BL520" s="25">
        <v>3.404255319148939E-2</v>
      </c>
      <c r="BM520" s="20">
        <v>0.71312500000000001</v>
      </c>
      <c r="BN520" s="20">
        <v>0.77499999999999991</v>
      </c>
      <c r="BO520" s="20">
        <v>0.66249999999999998</v>
      </c>
      <c r="BP520" s="46" t="s">
        <v>8473</v>
      </c>
      <c r="BQ520" s="215" t="s">
        <v>8473</v>
      </c>
      <c r="BR520" s="79" t="s">
        <v>8473</v>
      </c>
      <c r="BS520" s="9">
        <v>1.0876495955450816E-2</v>
      </c>
      <c r="BT520" s="9">
        <v>0</v>
      </c>
      <c r="BU520" s="47" t="s">
        <v>5993</v>
      </c>
      <c r="BV520" s="47" t="s">
        <v>5993</v>
      </c>
      <c r="BW520" s="14" t="s">
        <v>5474</v>
      </c>
      <c r="BX520" s="83" t="s">
        <v>8473</v>
      </c>
      <c r="BY520" s="82" t="s">
        <v>8473</v>
      </c>
      <c r="BZ520" s="46" t="s">
        <v>8473</v>
      </c>
      <c r="CA520" s="48" t="s">
        <v>8702</v>
      </c>
      <c r="CB520" s="45">
        <v>5030.1000000000004</v>
      </c>
      <c r="CC520" s="45">
        <v>-2940.3</v>
      </c>
      <c r="CD520" s="45">
        <v>72.900000000000006</v>
      </c>
      <c r="CE520" s="45">
        <v>0</v>
      </c>
      <c r="CF520" s="14" t="s">
        <v>9040</v>
      </c>
      <c r="CG520" s="7" t="s">
        <v>8477</v>
      </c>
      <c r="CH520" s="215" t="s">
        <v>8478</v>
      </c>
      <c r="CI520" s="215" t="s">
        <v>8478</v>
      </c>
      <c r="CJ520" s="215" t="s">
        <v>8479</v>
      </c>
      <c r="CK520" s="43" t="s">
        <v>5474</v>
      </c>
      <c r="CL520" s="43" t="s">
        <v>5474</v>
      </c>
      <c r="CM520" s="43" t="s">
        <v>6898</v>
      </c>
      <c r="CN520" s="145">
        <v>-2940.3</v>
      </c>
      <c r="CO520" s="145">
        <v>5103</v>
      </c>
      <c r="CP520" s="148">
        <v>19731.806129085951</v>
      </c>
      <c r="CQ520" s="189" t="s">
        <v>5474</v>
      </c>
      <c r="CR520" s="189" t="s">
        <v>5474</v>
      </c>
      <c r="CS520" s="99" t="s">
        <v>5474</v>
      </c>
      <c r="CT520" s="167" t="s">
        <v>5474</v>
      </c>
      <c r="CU520" s="43" t="s">
        <v>5474</v>
      </c>
      <c r="CV520" s="43" t="s">
        <v>5474</v>
      </c>
      <c r="CW520" s="43" t="s">
        <v>5474</v>
      </c>
      <c r="CX520" s="43" t="s">
        <v>5474</v>
      </c>
      <c r="CY520" s="43" t="s">
        <v>5474</v>
      </c>
      <c r="CZ520" s="43" t="s">
        <v>5474</v>
      </c>
      <c r="DA520" s="42" t="s">
        <v>5474</v>
      </c>
      <c r="DB520" s="42" t="s">
        <v>5474</v>
      </c>
      <c r="DC520" s="42" t="s">
        <v>5474</v>
      </c>
      <c r="DD520" s="42" t="s">
        <v>5474</v>
      </c>
      <c r="DE520" s="42" t="s">
        <v>5474</v>
      </c>
      <c r="DF520" s="42" t="s">
        <v>5474</v>
      </c>
      <c r="DG520" s="42" t="s">
        <v>5474</v>
      </c>
      <c r="DH520" s="42" t="s">
        <v>5474</v>
      </c>
    </row>
    <row r="521" spans="1:112">
      <c r="A521" s="22">
        <v>1536</v>
      </c>
      <c r="B521" s="7" t="s">
        <v>151</v>
      </c>
      <c r="C521" s="21">
        <v>2.06E-2</v>
      </c>
      <c r="D521" s="21">
        <v>0.42980000000000002</v>
      </c>
      <c r="E521" s="21">
        <v>-5.7700000000000001E-2</v>
      </c>
      <c r="F521" s="21">
        <v>0.21540000000000001</v>
      </c>
      <c r="G521" s="21">
        <v>0.47860000000000003</v>
      </c>
      <c r="H521" s="21">
        <v>0.6</v>
      </c>
      <c r="I521" s="21">
        <v>4.5556000000000001</v>
      </c>
      <c r="J521" s="21">
        <v>0.10639999999999999</v>
      </c>
      <c r="K521" s="21">
        <v>2.7000000000000001E-3</v>
      </c>
      <c r="L521" s="21">
        <v>6.5799999999999997E-2</v>
      </c>
      <c r="M521" s="21">
        <v>-2.18E-2</v>
      </c>
      <c r="N521" s="21">
        <v>3.6700000000000003E-2</v>
      </c>
      <c r="O521" s="21">
        <v>0.10539999999999999</v>
      </c>
      <c r="P521" s="21">
        <v>-1.44E-2</v>
      </c>
      <c r="Q521" s="21">
        <v>-3.3E-3</v>
      </c>
      <c r="R521" s="21">
        <v>-1.5E-3</v>
      </c>
      <c r="S521" s="21">
        <v>0.1651</v>
      </c>
      <c r="T521" s="21">
        <v>7.3899999999999993E-2</v>
      </c>
      <c r="U521" s="10">
        <v>0.52</v>
      </c>
      <c r="V521" s="10">
        <v>1.17</v>
      </c>
      <c r="W521" s="7">
        <v>2.7707000000000002</v>
      </c>
      <c r="X521" s="20">
        <v>0.79959999999999998</v>
      </c>
      <c r="Y521" s="75">
        <v>2020</v>
      </c>
      <c r="Z521" s="7">
        <v>1.1000000000000001</v>
      </c>
      <c r="AA521" s="7">
        <v>0</v>
      </c>
      <c r="AB521" s="51">
        <v>511</v>
      </c>
      <c r="AC521" s="51">
        <v>-33</v>
      </c>
      <c r="AD521" s="51"/>
      <c r="AE521" s="51"/>
      <c r="AF521" s="51">
        <v>-219</v>
      </c>
      <c r="AG521" s="51">
        <v>-2</v>
      </c>
      <c r="AH521" s="20">
        <v>2.2200000000000001E-2</v>
      </c>
      <c r="AI521" s="7" t="s">
        <v>8467</v>
      </c>
      <c r="AJ521" s="67" t="s">
        <v>8536</v>
      </c>
      <c r="AK521" s="44">
        <v>-0.6887550200803213</v>
      </c>
      <c r="AL521" s="44">
        <v>-0.5353535353535348</v>
      </c>
      <c r="AM521" s="44">
        <v>1</v>
      </c>
      <c r="AN521" s="25">
        <v>0.52037617554858928</v>
      </c>
      <c r="AO521" s="25">
        <v>0.10344827586206902</v>
      </c>
      <c r="AP521" s="215">
        <v>95.7</v>
      </c>
      <c r="AQ521" s="215" t="s">
        <v>8552</v>
      </c>
      <c r="AR521" s="44">
        <v>2.0255863539445602E-2</v>
      </c>
      <c r="AS521" s="171" t="s">
        <v>7195</v>
      </c>
      <c r="AT521" s="171" t="s">
        <v>6910</v>
      </c>
      <c r="AU521" s="171" t="s">
        <v>6964</v>
      </c>
      <c r="AV521" s="7" t="s">
        <v>8470</v>
      </c>
      <c r="AW521" s="14" t="s">
        <v>6038</v>
      </c>
      <c r="AX521" s="49" t="s">
        <v>6009</v>
      </c>
      <c r="AY521" s="38" t="s">
        <v>5961</v>
      </c>
      <c r="AZ521" s="14" t="s">
        <v>6123</v>
      </c>
      <c r="BA521" s="49" t="s">
        <v>5967</v>
      </c>
      <c r="BB521" s="38" t="s">
        <v>6007</v>
      </c>
      <c r="BC521" s="7">
        <v>0.3</v>
      </c>
      <c r="BD521" s="14" t="s">
        <v>5987</v>
      </c>
      <c r="BE521" s="49" t="s">
        <v>5967</v>
      </c>
      <c r="BF521" s="38" t="s">
        <v>5971</v>
      </c>
      <c r="BG521" s="7">
        <v>0.5</v>
      </c>
      <c r="BH521" s="45">
        <v>541.5486107176248</v>
      </c>
      <c r="BI521" s="215" t="s">
        <v>8471</v>
      </c>
      <c r="BJ521" s="215" t="s">
        <v>8520</v>
      </c>
      <c r="BK521" s="7">
        <v>1.2</v>
      </c>
      <c r="BL521" s="25">
        <v>1.8085106382978753E-2</v>
      </c>
      <c r="BM521" s="20">
        <v>0.68474999999999997</v>
      </c>
      <c r="BN521" s="20">
        <v>0.6875</v>
      </c>
      <c r="BO521" s="20">
        <v>0.6825</v>
      </c>
      <c r="BP521" s="46">
        <v>81.794871794871796</v>
      </c>
      <c r="BQ521" s="215" t="s">
        <v>8540</v>
      </c>
      <c r="BR521" s="79">
        <v>-0.81618390804597696</v>
      </c>
      <c r="BS521" s="9">
        <v>2.2967572823330507E-2</v>
      </c>
      <c r="BT521" s="9">
        <v>5.6114260312802866E-3</v>
      </c>
      <c r="BU521" s="47">
        <v>44406</v>
      </c>
      <c r="BV521" s="47">
        <v>44412</v>
      </c>
      <c r="BW521" s="14" t="s">
        <v>5474</v>
      </c>
      <c r="BX521" s="83">
        <v>-0.77942068965517253</v>
      </c>
      <c r="BY521" s="82">
        <v>1.32</v>
      </c>
      <c r="BZ521" s="46">
        <v>72.5</v>
      </c>
      <c r="CA521" s="48" t="s">
        <v>8485</v>
      </c>
      <c r="CB521" s="45">
        <v>48902.700000000004</v>
      </c>
      <c r="CC521" s="45">
        <v>-3158.1</v>
      </c>
      <c r="CD521" s="45">
        <v>0</v>
      </c>
      <c r="CE521" s="45">
        <v>0</v>
      </c>
      <c r="CF521" s="14" t="s">
        <v>9041</v>
      </c>
      <c r="CG521" s="7" t="s">
        <v>8477</v>
      </c>
      <c r="CH521" s="215" t="s">
        <v>8478</v>
      </c>
      <c r="CI521" s="215" t="s">
        <v>8478</v>
      </c>
      <c r="CJ521" s="215" t="s">
        <v>8479</v>
      </c>
      <c r="CK521" s="43" t="s">
        <v>5474</v>
      </c>
      <c r="CL521" s="43" t="s">
        <v>5474</v>
      </c>
      <c r="CM521" s="43" t="s">
        <v>6903</v>
      </c>
      <c r="CN521" s="145">
        <v>-3158.1</v>
      </c>
      <c r="CO521" s="145">
        <v>48902.700000000004</v>
      </c>
      <c r="CP521" s="148">
        <v>51826.202045676691</v>
      </c>
      <c r="CQ521" s="189" t="s">
        <v>5474</v>
      </c>
      <c r="CR521" s="189" t="s">
        <v>5474</v>
      </c>
      <c r="CS521" s="99" t="s">
        <v>5474</v>
      </c>
      <c r="CT521" s="167" t="s">
        <v>5474</v>
      </c>
      <c r="CU521" s="43" t="s">
        <v>5474</v>
      </c>
      <c r="CV521" s="43" t="s">
        <v>5474</v>
      </c>
      <c r="CW521" s="43" t="s">
        <v>5474</v>
      </c>
      <c r="CX521" s="43" t="s">
        <v>5474</v>
      </c>
      <c r="CY521" s="43" t="s">
        <v>5474</v>
      </c>
      <c r="CZ521" s="43" t="s">
        <v>5474</v>
      </c>
      <c r="DA521" s="42" t="s">
        <v>5474</v>
      </c>
      <c r="DB521" s="42" t="s">
        <v>5474</v>
      </c>
      <c r="DC521" s="42" t="s">
        <v>5474</v>
      </c>
      <c r="DD521" s="42" t="s">
        <v>5474</v>
      </c>
      <c r="DE521" s="42" t="s">
        <v>5474</v>
      </c>
      <c r="DF521" s="42" t="s">
        <v>5474</v>
      </c>
      <c r="DG521" s="42" t="s">
        <v>5474</v>
      </c>
      <c r="DH521" s="42" t="s">
        <v>5474</v>
      </c>
    </row>
    <row r="522" spans="1:112">
      <c r="A522" s="22">
        <v>6206</v>
      </c>
      <c r="B522" s="7" t="s">
        <v>1291</v>
      </c>
      <c r="C522" s="21">
        <v>2.07E-2</v>
      </c>
      <c r="D522" s="21">
        <v>2.5999999999999999E-2</v>
      </c>
      <c r="E522" s="21">
        <v>1.2999999999999999E-2</v>
      </c>
      <c r="F522" s="21">
        <v>-8.9999999999999993E-3</v>
      </c>
      <c r="G522" s="21">
        <v>-4.2000000000000003E-2</v>
      </c>
      <c r="H522" s="21">
        <v>0.75</v>
      </c>
      <c r="I522" s="21">
        <v>0.36359999999999998</v>
      </c>
      <c r="J522" s="21">
        <v>-0.25</v>
      </c>
      <c r="K522" s="21">
        <v>4.7000000000000002E-3</v>
      </c>
      <c r="L522" s="21">
        <v>-1.72E-2</v>
      </c>
      <c r="M522" s="21">
        <v>-2.7900000000000001E-2</v>
      </c>
      <c r="N522" s="21">
        <v>3.95E-2</v>
      </c>
      <c r="O522" s="21">
        <v>5.0000000000000001E-4</v>
      </c>
      <c r="P522" s="21">
        <v>-2.9499999999999998E-2</v>
      </c>
      <c r="Q522" s="21">
        <v>-4.4000000000000003E-3</v>
      </c>
      <c r="R522" s="21">
        <v>-3.3E-3</v>
      </c>
      <c r="S522" s="21">
        <v>0.15770000000000001</v>
      </c>
      <c r="T522" s="21">
        <v>0.12570000000000001</v>
      </c>
      <c r="U522" s="10">
        <v>1.65</v>
      </c>
      <c r="V522" s="10">
        <v>3.57</v>
      </c>
      <c r="W522" s="7">
        <v>4.5999999999999996</v>
      </c>
      <c r="X522" s="20">
        <v>0.89190000000000003</v>
      </c>
      <c r="Y522" s="75">
        <v>2020</v>
      </c>
      <c r="Z522" s="7">
        <v>4</v>
      </c>
      <c r="AA522" s="7">
        <v>0</v>
      </c>
      <c r="AB522" s="51">
        <v>-45</v>
      </c>
      <c r="AC522" s="51">
        <v>9</v>
      </c>
      <c r="AD522" s="51"/>
      <c r="AE522" s="51"/>
      <c r="AF522" s="51"/>
      <c r="AG522" s="51">
        <v>2</v>
      </c>
      <c r="AH522" s="20">
        <v>0</v>
      </c>
      <c r="AI522" s="7" t="s">
        <v>8467</v>
      </c>
      <c r="AJ522" s="67" t="s">
        <v>8494</v>
      </c>
      <c r="AK522" s="44">
        <v>-0.62790697674418638</v>
      </c>
      <c r="AL522" s="44">
        <v>-0.55555555555555569</v>
      </c>
      <c r="AM522" s="44">
        <v>1</v>
      </c>
      <c r="AN522" s="25">
        <v>0.20219435736677127</v>
      </c>
      <c r="AO522" s="25">
        <v>8.4639498432601865E-2</v>
      </c>
      <c r="AP522" s="215">
        <v>63.8</v>
      </c>
      <c r="AQ522" s="215" t="s">
        <v>8552</v>
      </c>
      <c r="AR522" s="44">
        <v>1.5923566878980801E-2</v>
      </c>
      <c r="AS522" s="171" t="s">
        <v>7195</v>
      </c>
      <c r="AT522" s="171" t="s">
        <v>7110</v>
      </c>
      <c r="AU522" s="171" t="s">
        <v>8225</v>
      </c>
      <c r="AV522" s="7" t="s">
        <v>8470</v>
      </c>
      <c r="AW522" s="14" t="s">
        <v>6551</v>
      </c>
      <c r="AX522" s="49" t="s">
        <v>6009</v>
      </c>
      <c r="AY522" s="38" t="s">
        <v>5961</v>
      </c>
      <c r="AZ522" s="14" t="s">
        <v>6795</v>
      </c>
      <c r="BA522" s="49" t="s">
        <v>5967</v>
      </c>
      <c r="BB522" s="38" t="s">
        <v>6007</v>
      </c>
      <c r="BC522" s="7">
        <v>0.3</v>
      </c>
      <c r="BD522" s="14" t="s">
        <v>6023</v>
      </c>
      <c r="BE522" s="49" t="s">
        <v>5960</v>
      </c>
      <c r="BF522" s="38" t="s">
        <v>5971</v>
      </c>
      <c r="BG522" s="7">
        <v>0.3</v>
      </c>
      <c r="BH522" s="45">
        <v>148.06536584151092</v>
      </c>
      <c r="BI522" s="215" t="s">
        <v>8495</v>
      </c>
      <c r="BJ522" s="215" t="s">
        <v>8554</v>
      </c>
      <c r="BK522" s="7">
        <v>2.1</v>
      </c>
      <c r="BL522" s="25">
        <v>1.9169329073482358E-2</v>
      </c>
      <c r="BM522" s="20">
        <v>0.60275000000000001</v>
      </c>
      <c r="BN522" s="20">
        <v>0.6</v>
      </c>
      <c r="BO522" s="20">
        <v>0.60499999999999998</v>
      </c>
      <c r="BP522" s="46">
        <v>17.871148459383754</v>
      </c>
      <c r="BQ522" s="215" t="s">
        <v>8560</v>
      </c>
      <c r="BR522" s="79">
        <v>-0.17287225705329151</v>
      </c>
      <c r="BS522" s="9">
        <v>6.5865003210840545E-2</v>
      </c>
      <c r="BT522" s="9">
        <v>5.651531020021916E-2</v>
      </c>
      <c r="BU522" s="47" t="s">
        <v>5993</v>
      </c>
      <c r="BV522" s="47">
        <v>44399</v>
      </c>
      <c r="BW522" s="14" t="s">
        <v>5474</v>
      </c>
      <c r="BX522" s="83">
        <v>-7.4467084639498063E-3</v>
      </c>
      <c r="BY522" s="82">
        <v>3.55</v>
      </c>
      <c r="BZ522" s="46">
        <v>17.971830985915492</v>
      </c>
      <c r="CA522" s="48" t="s">
        <v>8475</v>
      </c>
      <c r="CB522" s="45">
        <v>-2871</v>
      </c>
      <c r="CC522" s="45">
        <v>574.19999999999993</v>
      </c>
      <c r="CD522" s="45">
        <v>0</v>
      </c>
      <c r="CE522" s="45">
        <v>0</v>
      </c>
      <c r="CF522" s="14" t="s">
        <v>9042</v>
      </c>
      <c r="CG522" s="7" t="s">
        <v>8477</v>
      </c>
      <c r="CH522" s="215" t="s">
        <v>8498</v>
      </c>
      <c r="CI522" s="215" t="s">
        <v>8546</v>
      </c>
      <c r="CJ522" s="215" t="s">
        <v>8479</v>
      </c>
      <c r="CK522" s="43" t="s">
        <v>6887</v>
      </c>
      <c r="CL522" s="43" t="s">
        <v>5474</v>
      </c>
      <c r="CM522" s="43" t="s">
        <v>5474</v>
      </c>
      <c r="CN522" s="145">
        <v>574.19999999999993</v>
      </c>
      <c r="CO522" s="145">
        <v>-2871</v>
      </c>
      <c r="CP522" s="148">
        <v>9446.5703406883968</v>
      </c>
      <c r="CQ522" s="189" t="s">
        <v>5474</v>
      </c>
      <c r="CR522" s="189" t="s">
        <v>5474</v>
      </c>
      <c r="CS522" s="99" t="s">
        <v>5474</v>
      </c>
      <c r="CT522" s="167" t="s">
        <v>5474</v>
      </c>
      <c r="CU522" s="43" t="s">
        <v>5474</v>
      </c>
      <c r="CV522" s="43" t="s">
        <v>5474</v>
      </c>
      <c r="CW522" s="43" t="s">
        <v>5474</v>
      </c>
      <c r="CX522" s="43" t="s">
        <v>5474</v>
      </c>
      <c r="CY522" s="43" t="s">
        <v>5474</v>
      </c>
      <c r="CZ522" s="43" t="s">
        <v>5474</v>
      </c>
      <c r="DA522" s="42" t="s">
        <v>5474</v>
      </c>
      <c r="DB522" s="42" t="s">
        <v>5474</v>
      </c>
      <c r="DC522" s="42" t="s">
        <v>5474</v>
      </c>
      <c r="DD522" s="42" t="s">
        <v>5474</v>
      </c>
      <c r="DE522" s="42" t="s">
        <v>5474</v>
      </c>
      <c r="DF522" s="42" t="s">
        <v>5474</v>
      </c>
      <c r="DG522" s="42" t="s">
        <v>5474</v>
      </c>
      <c r="DH522" s="42" t="s">
        <v>5474</v>
      </c>
    </row>
    <row r="523" spans="1:112">
      <c r="A523" s="22">
        <v>4903</v>
      </c>
      <c r="B523" s="7" t="s">
        <v>1005</v>
      </c>
      <c r="C523" s="21">
        <v>-4.7600000000000003E-2</v>
      </c>
      <c r="D523" s="21">
        <v>0.6018</v>
      </c>
      <c r="E523" s="21">
        <v>0.19059999999999999</v>
      </c>
      <c r="F523" s="21">
        <v>0.10050000000000001</v>
      </c>
      <c r="G523" s="21">
        <v>-0.37509999999999999</v>
      </c>
      <c r="H523" s="21">
        <v>0</v>
      </c>
      <c r="I523" s="21">
        <v>0.93240000000000001</v>
      </c>
      <c r="J523" s="21">
        <v>0.87339999999999995</v>
      </c>
      <c r="K523" s="21">
        <v>2.4799999999999999E-2</v>
      </c>
      <c r="L523" s="21">
        <v>0.1067</v>
      </c>
      <c r="M523" s="21">
        <v>4.7699999999999999E-2</v>
      </c>
      <c r="N523" s="21">
        <v>-5.45E-2</v>
      </c>
      <c r="O523" s="21">
        <v>0.1991</v>
      </c>
      <c r="P523" s="21">
        <v>2.5100000000000001E-2</v>
      </c>
      <c r="Q523" s="21">
        <v>2.0999999999999999E-3</v>
      </c>
      <c r="R523" s="21">
        <v>2.3E-3</v>
      </c>
      <c r="S523" s="21">
        <v>-8.4500000000000006E-2</v>
      </c>
      <c r="T523" s="21">
        <v>-5.7000000000000002E-2</v>
      </c>
      <c r="U523" s="10">
        <v>-0.1</v>
      </c>
      <c r="V523" s="10">
        <v>-1.1299999999999999</v>
      </c>
      <c r="W523" s="7">
        <v>0</v>
      </c>
      <c r="X523" s="20">
        <v>0</v>
      </c>
      <c r="Y523" s="75"/>
      <c r="Z523" s="7"/>
      <c r="AA523" s="7"/>
      <c r="AB523" s="51"/>
      <c r="AC523" s="51"/>
      <c r="AD523" s="51"/>
      <c r="AE523" s="51"/>
      <c r="AF523" s="51"/>
      <c r="AG523" s="51"/>
      <c r="AH523" s="20">
        <v>0</v>
      </c>
      <c r="AI523" s="7" t="s">
        <v>8467</v>
      </c>
      <c r="AJ523" s="67" t="s">
        <v>8482</v>
      </c>
      <c r="AK523" s="44">
        <v>-0.69637883008356538</v>
      </c>
      <c r="AL523" s="44">
        <v>0.59322033898305115</v>
      </c>
      <c r="AM523" s="44">
        <v>1</v>
      </c>
      <c r="AN523" s="25">
        <v>0.46623376623376611</v>
      </c>
      <c r="AO523" s="25">
        <v>0.15324675324675321</v>
      </c>
      <c r="AP523" s="215">
        <v>7.7</v>
      </c>
      <c r="AQ523" s="215" t="s">
        <v>8552</v>
      </c>
      <c r="AR523" s="44">
        <v>1.3157894736842099E-2</v>
      </c>
      <c r="AS523" s="171" t="s">
        <v>7195</v>
      </c>
      <c r="AT523" s="171" t="s">
        <v>7828</v>
      </c>
      <c r="AU523" s="171" t="s">
        <v>6955</v>
      </c>
      <c r="AV523" s="7" t="s">
        <v>5474</v>
      </c>
      <c r="AW523" s="14" t="s">
        <v>6057</v>
      </c>
      <c r="AX523" s="49" t="s">
        <v>6009</v>
      </c>
      <c r="AY523" s="38" t="s">
        <v>5961</v>
      </c>
      <c r="AZ523" s="14" t="s">
        <v>6134</v>
      </c>
      <c r="BA523" s="49" t="s">
        <v>5967</v>
      </c>
      <c r="BB523" s="38" t="s">
        <v>5961</v>
      </c>
      <c r="BC523" s="7">
        <v>0.5</v>
      </c>
      <c r="BD523" s="14" t="s">
        <v>5992</v>
      </c>
      <c r="BE523" s="49" t="s">
        <v>5967</v>
      </c>
      <c r="BF523" s="38" t="s">
        <v>6007</v>
      </c>
      <c r="BG523" s="7">
        <v>1.1000000000000001</v>
      </c>
      <c r="BH523" s="45">
        <v>79.550644491140503</v>
      </c>
      <c r="BI523" s="215" t="s">
        <v>8495</v>
      </c>
      <c r="BJ523" s="215" t="s">
        <v>8554</v>
      </c>
      <c r="BK523" s="7">
        <v>5.3</v>
      </c>
      <c r="BL523" s="25">
        <v>0</v>
      </c>
      <c r="BM523" s="20">
        <v>0.69662499999999994</v>
      </c>
      <c r="BN523" s="20">
        <v>0.69249999999999989</v>
      </c>
      <c r="BO523" s="20">
        <v>0.69999999999999984</v>
      </c>
      <c r="BP523" s="46" t="s">
        <v>8473</v>
      </c>
      <c r="BQ523" s="215" t="s">
        <v>8473</v>
      </c>
      <c r="BR523" s="79" t="s">
        <v>8473</v>
      </c>
      <c r="BS523" s="9">
        <v>0</v>
      </c>
      <c r="BT523" s="9">
        <v>0</v>
      </c>
      <c r="BU523" s="47" t="s">
        <v>5993</v>
      </c>
      <c r="BV523" s="47" t="s">
        <v>5993</v>
      </c>
      <c r="BW523" s="14" t="s">
        <v>5474</v>
      </c>
      <c r="BX523" s="83" t="s">
        <v>8473</v>
      </c>
      <c r="BY523" s="82" t="s">
        <v>8473</v>
      </c>
      <c r="BZ523" s="46" t="s">
        <v>8473</v>
      </c>
      <c r="CA523" s="48" t="s">
        <v>5474</v>
      </c>
      <c r="CB523" s="45">
        <v>0</v>
      </c>
      <c r="CC523" s="45">
        <v>0</v>
      </c>
      <c r="CD523" s="45">
        <v>0</v>
      </c>
      <c r="CE523" s="45">
        <v>0</v>
      </c>
      <c r="CF523" s="14" t="s">
        <v>9043</v>
      </c>
      <c r="CG523" s="7" t="s">
        <v>8477</v>
      </c>
      <c r="CH523" s="215" t="s">
        <v>8478</v>
      </c>
      <c r="CI523" s="215" t="s">
        <v>8479</v>
      </c>
      <c r="CJ523" s="215" t="s">
        <v>8479</v>
      </c>
      <c r="CK523" s="43" t="s">
        <v>5474</v>
      </c>
      <c r="CL523" s="43" t="s">
        <v>5474</v>
      </c>
      <c r="CM523" s="43" t="s">
        <v>7217</v>
      </c>
      <c r="CN523" s="145">
        <v>0</v>
      </c>
      <c r="CO523" s="145">
        <v>0</v>
      </c>
      <c r="CP523" s="148">
        <v>612.53996258178188</v>
      </c>
      <c r="CQ523" s="189" t="s">
        <v>5474</v>
      </c>
      <c r="CR523" s="189" t="s">
        <v>5474</v>
      </c>
      <c r="CS523" s="99" t="s">
        <v>5474</v>
      </c>
      <c r="CT523" s="167" t="s">
        <v>5474</v>
      </c>
      <c r="CU523" s="43" t="s">
        <v>5474</v>
      </c>
      <c r="CV523" s="43" t="s">
        <v>5474</v>
      </c>
      <c r="CW523" s="43" t="s">
        <v>5474</v>
      </c>
      <c r="CX523" s="43" t="s">
        <v>5474</v>
      </c>
      <c r="CY523" s="43" t="s">
        <v>5474</v>
      </c>
      <c r="CZ523" s="43" t="s">
        <v>5474</v>
      </c>
      <c r="DA523" s="42" t="s">
        <v>5474</v>
      </c>
      <c r="DB523" s="42" t="s">
        <v>5474</v>
      </c>
      <c r="DC523" s="42" t="s">
        <v>5474</v>
      </c>
      <c r="DD523" s="42" t="s">
        <v>5474</v>
      </c>
      <c r="DE523" s="42" t="s">
        <v>5474</v>
      </c>
      <c r="DF523" s="42" t="s">
        <v>5474</v>
      </c>
      <c r="DG523" s="42" t="s">
        <v>5474</v>
      </c>
      <c r="DH523" s="42" t="s">
        <v>5474</v>
      </c>
    </row>
    <row r="524" spans="1:112">
      <c r="A524" s="22">
        <v>8150</v>
      </c>
      <c r="B524" s="7" t="s">
        <v>1479</v>
      </c>
      <c r="C524" s="21">
        <v>2.4400000000000002E-2</v>
      </c>
      <c r="D524" s="21">
        <v>0.28160000000000002</v>
      </c>
      <c r="E524" s="21">
        <v>3.8899999999999997E-2</v>
      </c>
      <c r="F524" s="21">
        <v>0.2757</v>
      </c>
      <c r="G524" s="21">
        <v>0.22969999999999999</v>
      </c>
      <c r="H524" s="21">
        <v>0.33329999999999999</v>
      </c>
      <c r="I524" s="21">
        <v>1.3467</v>
      </c>
      <c r="J524" s="21">
        <v>0.78029999999999999</v>
      </c>
      <c r="K524" s="21">
        <v>4.0099999999999997E-2</v>
      </c>
      <c r="L524" s="21">
        <v>7.4399999999999994E-2</v>
      </c>
      <c r="M524" s="21">
        <v>2.12E-2</v>
      </c>
      <c r="N524" s="21">
        <v>4.1099999999999998E-2</v>
      </c>
      <c r="O524" s="21">
        <v>7.51E-2</v>
      </c>
      <c r="P524" s="21">
        <v>2.4E-2</v>
      </c>
      <c r="Q524" s="21">
        <v>8.8999999999999999E-3</v>
      </c>
      <c r="R524" s="21">
        <v>6.1999999999999998E-3</v>
      </c>
      <c r="S524" s="21">
        <v>0.11169999999999999</v>
      </c>
      <c r="T524" s="21">
        <v>0.18179999999999999</v>
      </c>
      <c r="U524" s="10">
        <v>3.08</v>
      </c>
      <c r="V524" s="10">
        <v>4.5999999999999996</v>
      </c>
      <c r="W524" s="7">
        <v>1.3001</v>
      </c>
      <c r="X524" s="20">
        <v>0.53959999999999997</v>
      </c>
      <c r="Y524" s="75">
        <v>2020</v>
      </c>
      <c r="Z524" s="7">
        <v>2.2000000000000002</v>
      </c>
      <c r="AA524" s="7">
        <v>0</v>
      </c>
      <c r="AB524" s="51">
        <v>3193</v>
      </c>
      <c r="AC524" s="51">
        <v>-753</v>
      </c>
      <c r="AD524" s="51">
        <v>110</v>
      </c>
      <c r="AE524" s="51">
        <v>60</v>
      </c>
      <c r="AF524" s="51">
        <v>578</v>
      </c>
      <c r="AG524" s="51">
        <v>-168</v>
      </c>
      <c r="AH524" s="20">
        <v>4.1099999999999998E-2</v>
      </c>
      <c r="AI524" s="7" t="s">
        <v>8507</v>
      </c>
      <c r="AJ524" s="67" t="s">
        <v>8468</v>
      </c>
      <c r="AK524" s="44">
        <v>0.88055130168453299</v>
      </c>
      <c r="AL524" s="44">
        <v>0.59374999999999989</v>
      </c>
      <c r="AM524" s="44">
        <v>-0.64705882352941146</v>
      </c>
      <c r="AN524" s="25">
        <v>0.58407871198568873</v>
      </c>
      <c r="AO524" s="25">
        <v>0.17173524150268327</v>
      </c>
      <c r="AP524" s="215">
        <v>55.9</v>
      </c>
      <c r="AQ524" s="215" t="s">
        <v>8552</v>
      </c>
      <c r="AR524" s="44">
        <v>1.0849909584086799E-2</v>
      </c>
      <c r="AS524" s="171" t="s">
        <v>7195</v>
      </c>
      <c r="AT524" s="171" t="s">
        <v>8410</v>
      </c>
      <c r="AU524" s="171" t="s">
        <v>7647</v>
      </c>
      <c r="AV524" s="7" t="s">
        <v>5474</v>
      </c>
      <c r="AW524" s="14" t="s">
        <v>6399</v>
      </c>
      <c r="AX524" s="49" t="s">
        <v>6009</v>
      </c>
      <c r="AY524" s="38" t="s">
        <v>5961</v>
      </c>
      <c r="AZ524" s="14" t="s">
        <v>6038</v>
      </c>
      <c r="BA524" s="49" t="s">
        <v>5967</v>
      </c>
      <c r="BB524" s="38" t="s">
        <v>5961</v>
      </c>
      <c r="BC524" s="7">
        <v>0.3</v>
      </c>
      <c r="BD524" s="14" t="s">
        <v>6464</v>
      </c>
      <c r="BE524" s="49" t="s">
        <v>6009</v>
      </c>
      <c r="BF524" s="38" t="s">
        <v>5989</v>
      </c>
      <c r="BG524" s="7">
        <v>2</v>
      </c>
      <c r="BH524" s="45">
        <v>11445.077121246271</v>
      </c>
      <c r="BI524" s="215" t="s">
        <v>8592</v>
      </c>
      <c r="BJ524" s="215" t="s">
        <v>8520</v>
      </c>
      <c r="BK524" s="7">
        <v>1.2</v>
      </c>
      <c r="BL524" s="25">
        <v>1.0849909584086825E-2</v>
      </c>
      <c r="BM524" s="20">
        <v>0.68387500000000001</v>
      </c>
      <c r="BN524" s="20">
        <v>0.68249999999999988</v>
      </c>
      <c r="BO524" s="20">
        <v>0.68499999999999994</v>
      </c>
      <c r="BP524" s="46">
        <v>12.152173913043478</v>
      </c>
      <c r="BQ524" s="215" t="s">
        <v>8513</v>
      </c>
      <c r="BR524" s="79">
        <v>6.9051878354204052E-2</v>
      </c>
      <c r="BS524" s="9">
        <v>1.7306360652437291E-2</v>
      </c>
      <c r="BT524" s="9">
        <v>3.3311122776124691E-2</v>
      </c>
      <c r="BU524" s="47">
        <v>44410</v>
      </c>
      <c r="BV524" s="47">
        <v>44414</v>
      </c>
      <c r="BW524" s="14" t="s">
        <v>5474</v>
      </c>
      <c r="BX524" s="83">
        <v>0.33631484794275501</v>
      </c>
      <c r="BY524" s="82">
        <v>4.9800000000000004</v>
      </c>
      <c r="BZ524" s="46">
        <v>11.224899598393574</v>
      </c>
      <c r="CA524" s="48" t="s">
        <v>8526</v>
      </c>
      <c r="CB524" s="45">
        <v>178488.69999999998</v>
      </c>
      <c r="CC524" s="45">
        <v>-42092.7</v>
      </c>
      <c r="CD524" s="45">
        <v>6149</v>
      </c>
      <c r="CE524" s="45">
        <v>3354</v>
      </c>
      <c r="CF524" s="14" t="s">
        <v>9044</v>
      </c>
      <c r="CG524" s="7" t="s">
        <v>8556</v>
      </c>
      <c r="CH524" s="215" t="s">
        <v>8546</v>
      </c>
      <c r="CI524" s="215" t="s">
        <v>8478</v>
      </c>
      <c r="CJ524" s="215" t="s">
        <v>8546</v>
      </c>
      <c r="CK524" s="43" t="s">
        <v>5474</v>
      </c>
      <c r="CL524" s="43" t="s">
        <v>5474</v>
      </c>
      <c r="CM524" s="43" t="s">
        <v>5474</v>
      </c>
      <c r="CN524" s="145">
        <v>-38738.699999999997</v>
      </c>
      <c r="CO524" s="145">
        <v>184637.69999999998</v>
      </c>
      <c r="CP524" s="148">
        <v>639779.81107766659</v>
      </c>
      <c r="CQ524" s="189" t="s">
        <v>5474</v>
      </c>
      <c r="CR524" s="189" t="s">
        <v>5474</v>
      </c>
      <c r="CS524" s="99" t="s">
        <v>5474</v>
      </c>
      <c r="CT524" s="167" t="s">
        <v>5474</v>
      </c>
      <c r="CU524" s="43" t="s">
        <v>5474</v>
      </c>
      <c r="CV524" s="43" t="s">
        <v>5474</v>
      </c>
      <c r="CW524" s="43" t="s">
        <v>5474</v>
      </c>
      <c r="CX524" s="43" t="s">
        <v>5474</v>
      </c>
      <c r="CY524" s="43" t="s">
        <v>5474</v>
      </c>
      <c r="CZ524" s="43" t="s">
        <v>5474</v>
      </c>
      <c r="DA524" s="42" t="s">
        <v>5474</v>
      </c>
      <c r="DB524" s="42" t="s">
        <v>5474</v>
      </c>
      <c r="DC524" s="42" t="s">
        <v>5474</v>
      </c>
      <c r="DD524" s="42" t="s">
        <v>5474</v>
      </c>
      <c r="DE524" s="42" t="s">
        <v>5474</v>
      </c>
      <c r="DF524" s="42" t="s">
        <v>5474</v>
      </c>
      <c r="DG524" s="42" t="s">
        <v>5474</v>
      </c>
      <c r="DH524" s="42" t="s">
        <v>5474</v>
      </c>
    </row>
    <row r="525" spans="1:112">
      <c r="A525" s="22">
        <v>2414</v>
      </c>
      <c r="B525" s="7" t="s">
        <v>385</v>
      </c>
      <c r="C525" s="21">
        <v>7.3099999999999998E-2</v>
      </c>
      <c r="D525" s="21">
        <v>8.77E-2</v>
      </c>
      <c r="E525" s="21">
        <v>0.1424</v>
      </c>
      <c r="F525" s="21">
        <v>0.1145</v>
      </c>
      <c r="G525" s="21">
        <v>8.1199999999999994E-2</v>
      </c>
      <c r="H525" s="21">
        <v>0.1628</v>
      </c>
      <c r="I525" s="21">
        <v>0.85189999999999999</v>
      </c>
      <c r="J525" s="21">
        <v>0.61739999999999995</v>
      </c>
      <c r="K525" s="21">
        <v>4.1000000000000003E-3</v>
      </c>
      <c r="L525" s="21">
        <v>1.95E-2</v>
      </c>
      <c r="M525" s="21">
        <v>6.4000000000000003E-3</v>
      </c>
      <c r="N525" s="21">
        <v>3.0999999999999999E-3</v>
      </c>
      <c r="O525" s="21">
        <v>1.9E-2</v>
      </c>
      <c r="P525" s="21">
        <v>9.4000000000000004E-3</v>
      </c>
      <c r="Q525" s="21">
        <v>1.23E-2</v>
      </c>
      <c r="R525" s="21">
        <v>5.5999999999999999E-3</v>
      </c>
      <c r="S525" s="21">
        <v>9.4500000000000001E-2</v>
      </c>
      <c r="T525" s="21">
        <v>4.7E-2</v>
      </c>
      <c r="U525" s="10">
        <v>1.86</v>
      </c>
      <c r="V525" s="10">
        <v>2.96</v>
      </c>
      <c r="W525" s="7">
        <v>1.49</v>
      </c>
      <c r="X525" s="20">
        <v>0.86729999999999996</v>
      </c>
      <c r="Y525" s="75">
        <v>2020</v>
      </c>
      <c r="Z525" s="7">
        <v>1.8</v>
      </c>
      <c r="AA525" s="7">
        <v>0</v>
      </c>
      <c r="AB525" s="51">
        <v>135</v>
      </c>
      <c r="AC525" s="51">
        <v>-17</v>
      </c>
      <c r="AD525" s="51"/>
      <c r="AE525" s="51"/>
      <c r="AF525" s="51">
        <v>1</v>
      </c>
      <c r="AG525" s="51">
        <v>2</v>
      </c>
      <c r="AH525" s="20">
        <v>1.1000000000000001E-3</v>
      </c>
      <c r="AI525" s="7" t="s">
        <v>8487</v>
      </c>
      <c r="AJ525" s="67" t="s">
        <v>8468</v>
      </c>
      <c r="AK525" s="44">
        <v>0.67105263157894735</v>
      </c>
      <c r="AL525" s="44">
        <v>-0.61983471074380192</v>
      </c>
      <c r="AM525" s="44">
        <v>0.74999999999999556</v>
      </c>
      <c r="AN525" s="25">
        <v>0.36018957345971558</v>
      </c>
      <c r="AO525" s="25">
        <v>0.1911532385466034</v>
      </c>
      <c r="AP525" s="215">
        <v>31.65</v>
      </c>
      <c r="AQ525" s="215" t="s">
        <v>8552</v>
      </c>
      <c r="AR525" s="44">
        <v>9.5693779904306199E-3</v>
      </c>
      <c r="AS525" s="171" t="s">
        <v>7195</v>
      </c>
      <c r="AT525" s="171" t="s">
        <v>7545</v>
      </c>
      <c r="AU525" s="171" t="s">
        <v>7310</v>
      </c>
      <c r="AV525" s="7" t="s">
        <v>8488</v>
      </c>
      <c r="AW525" s="14" t="s">
        <v>6054</v>
      </c>
      <c r="AX525" s="49" t="s">
        <v>6009</v>
      </c>
      <c r="AY525" s="38" t="s">
        <v>5971</v>
      </c>
      <c r="AZ525" s="14" t="s">
        <v>6123</v>
      </c>
      <c r="BA525" s="49" t="s">
        <v>5967</v>
      </c>
      <c r="BB525" s="38" t="s">
        <v>5961</v>
      </c>
      <c r="BC525" s="7">
        <v>0.5</v>
      </c>
      <c r="BD525" s="14" t="s">
        <v>6197</v>
      </c>
      <c r="BE525" s="49" t="s">
        <v>5967</v>
      </c>
      <c r="BF525" s="38" t="s">
        <v>5961</v>
      </c>
      <c r="BG525" s="7">
        <v>7.7</v>
      </c>
      <c r="BH525" s="45">
        <v>225.98180493671822</v>
      </c>
      <c r="BI525" s="215" t="s">
        <v>8489</v>
      </c>
      <c r="BJ525" s="215" t="s">
        <v>8554</v>
      </c>
      <c r="BK525" s="7">
        <v>0.5</v>
      </c>
      <c r="BL525" s="25">
        <v>9.5693779904305314E-3</v>
      </c>
      <c r="BM525" s="20">
        <v>0.66600000000000004</v>
      </c>
      <c r="BN525" s="20">
        <v>0.68250000000000011</v>
      </c>
      <c r="BO525" s="20">
        <v>0.65249999999999997</v>
      </c>
      <c r="BP525" s="46">
        <v>10.692567567567567</v>
      </c>
      <c r="BQ525" s="215" t="s">
        <v>8585</v>
      </c>
      <c r="BR525" s="79">
        <v>0.3975450236966826</v>
      </c>
      <c r="BS525" s="9">
        <v>4.0987631518335066E-2</v>
      </c>
      <c r="BT525" s="9">
        <v>5.0725294939297116E-2</v>
      </c>
      <c r="BU525" s="47" t="s">
        <v>5993</v>
      </c>
      <c r="BV525" s="47" t="s">
        <v>5993</v>
      </c>
      <c r="BW525" s="14" t="s">
        <v>5474</v>
      </c>
      <c r="BX525" s="83">
        <v>0.67705402843601914</v>
      </c>
      <c r="BY525" s="82">
        <v>3.06</v>
      </c>
      <c r="BZ525" s="46">
        <v>10.34313725490196</v>
      </c>
      <c r="CA525" s="48" t="s">
        <v>8485</v>
      </c>
      <c r="CB525" s="45">
        <v>4272.75</v>
      </c>
      <c r="CC525" s="45">
        <v>-538.04999999999995</v>
      </c>
      <c r="CD525" s="45">
        <v>0</v>
      </c>
      <c r="CE525" s="45">
        <v>0</v>
      </c>
      <c r="CF525" s="14" t="s">
        <v>9045</v>
      </c>
      <c r="CG525" s="7" t="s">
        <v>8477</v>
      </c>
      <c r="CH525" s="215" t="s">
        <v>8498</v>
      </c>
      <c r="CI525" s="215" t="s">
        <v>8478</v>
      </c>
      <c r="CJ525" s="215" t="s">
        <v>8546</v>
      </c>
      <c r="CK525" s="43" t="s">
        <v>5474</v>
      </c>
      <c r="CL525" s="43" t="s">
        <v>5474</v>
      </c>
      <c r="CM525" s="43" t="s">
        <v>5474</v>
      </c>
      <c r="CN525" s="145">
        <v>-538.04999999999995</v>
      </c>
      <c r="CO525" s="145">
        <v>4272.75</v>
      </c>
      <c r="CP525" s="148">
        <v>7152.3241262471311</v>
      </c>
      <c r="CQ525" s="189" t="s">
        <v>5474</v>
      </c>
      <c r="CR525" s="189" t="s">
        <v>5474</v>
      </c>
      <c r="CS525" s="99" t="s">
        <v>5474</v>
      </c>
      <c r="CT525" s="167" t="s">
        <v>5474</v>
      </c>
      <c r="CU525" s="43" t="s">
        <v>5474</v>
      </c>
      <c r="CV525" s="43" t="s">
        <v>5474</v>
      </c>
      <c r="CW525" s="43" t="s">
        <v>5474</v>
      </c>
      <c r="CX525" s="43" t="s">
        <v>5474</v>
      </c>
      <c r="CY525" s="43" t="s">
        <v>5474</v>
      </c>
      <c r="CZ525" s="43" t="s">
        <v>5474</v>
      </c>
      <c r="DA525" s="42" t="s">
        <v>5474</v>
      </c>
      <c r="DB525" s="42" t="s">
        <v>5474</v>
      </c>
      <c r="DC525" s="42" t="s">
        <v>5474</v>
      </c>
      <c r="DD525" s="42" t="s">
        <v>5474</v>
      </c>
      <c r="DE525" s="42" t="s">
        <v>5474</v>
      </c>
      <c r="DF525" s="42" t="s">
        <v>5474</v>
      </c>
      <c r="DG525" s="42" t="s">
        <v>5474</v>
      </c>
      <c r="DH525" s="42" t="s">
        <v>5474</v>
      </c>
    </row>
    <row r="526" spans="1:112">
      <c r="A526" s="22">
        <v>1777</v>
      </c>
      <c r="B526" s="7" t="s">
        <v>226</v>
      </c>
      <c r="C526" s="21">
        <v>-0.24779999999999999</v>
      </c>
      <c r="D526" s="21">
        <v>-0.46360000000000001</v>
      </c>
      <c r="E526" s="21">
        <v>-0.38419999999999999</v>
      </c>
      <c r="F526" s="21">
        <v>-0.39529999999999998</v>
      </c>
      <c r="G526" s="21">
        <v>-0.20369999999999999</v>
      </c>
      <c r="H526" s="21">
        <v>-0.57230000000000003</v>
      </c>
      <c r="I526" s="21">
        <v>-0.68510000000000004</v>
      </c>
      <c r="J526" s="21">
        <v>-0.36830000000000002</v>
      </c>
      <c r="K526" s="21">
        <v>-8.3299999999999999E-2</v>
      </c>
      <c r="L526" s="21">
        <v>-0.109</v>
      </c>
      <c r="M526" s="21">
        <v>2.3E-3</v>
      </c>
      <c r="N526" s="21">
        <v>-7.9899999999999999E-2</v>
      </c>
      <c r="O526" s="21">
        <v>-0.13639999999999999</v>
      </c>
      <c r="P526" s="21">
        <v>-1.14E-2</v>
      </c>
      <c r="Q526" s="21">
        <v>-1.55E-2</v>
      </c>
      <c r="R526" s="21">
        <v>-8.3999999999999995E-3</v>
      </c>
      <c r="S526" s="21">
        <v>0.1323</v>
      </c>
      <c r="T526" s="21">
        <v>9.11E-2</v>
      </c>
      <c r="U526" s="10">
        <v>2.4700000000000002</v>
      </c>
      <c r="V526" s="10">
        <v>4.7699999999999996</v>
      </c>
      <c r="W526" s="7">
        <v>3.21</v>
      </c>
      <c r="X526" s="20">
        <v>0.69799999999999995</v>
      </c>
      <c r="Y526" s="75">
        <v>2020</v>
      </c>
      <c r="Z526" s="7">
        <v>4</v>
      </c>
      <c r="AA526" s="7">
        <v>0</v>
      </c>
      <c r="AB526" s="51">
        <v>12</v>
      </c>
      <c r="AC526" s="51"/>
      <c r="AD526" s="51"/>
      <c r="AE526" s="51"/>
      <c r="AF526" s="51"/>
      <c r="AG526" s="51"/>
      <c r="AH526" s="20">
        <v>0</v>
      </c>
      <c r="AI526" s="7" t="s">
        <v>8493</v>
      </c>
      <c r="AJ526" s="67" t="s">
        <v>8494</v>
      </c>
      <c r="AK526" s="44">
        <v>-0.97519083969465625</v>
      </c>
      <c r="AL526" s="44">
        <v>-0.749999999999998</v>
      </c>
      <c r="AM526" s="44">
        <v>1</v>
      </c>
      <c r="AN526" s="25">
        <v>0.73906911142454168</v>
      </c>
      <c r="AO526" s="25">
        <v>7.3342736248236992E-2</v>
      </c>
      <c r="AP526" s="215">
        <v>70.900000000000006</v>
      </c>
      <c r="AQ526" s="215" t="s">
        <v>8552</v>
      </c>
      <c r="AR526" s="44">
        <v>8.5348506401137902E-3</v>
      </c>
      <c r="AS526" s="171" t="s">
        <v>7195</v>
      </c>
      <c r="AT526" s="171" t="s">
        <v>6932</v>
      </c>
      <c r="AU526" s="171" t="s">
        <v>7205</v>
      </c>
      <c r="AV526" s="7" t="s">
        <v>8470</v>
      </c>
      <c r="AW526" s="14" t="s">
        <v>6981</v>
      </c>
      <c r="AX526" s="49" t="s">
        <v>6009</v>
      </c>
      <c r="AY526" s="38" t="s">
        <v>6007</v>
      </c>
      <c r="AZ526" s="14" t="s">
        <v>6555</v>
      </c>
      <c r="BA526" s="49" t="s">
        <v>5967</v>
      </c>
      <c r="BB526" s="38" t="s">
        <v>6047</v>
      </c>
      <c r="BC526" s="7">
        <v>0.3</v>
      </c>
      <c r="BD526" s="14" t="s">
        <v>6102</v>
      </c>
      <c r="BE526" s="49" t="s">
        <v>5967</v>
      </c>
      <c r="BF526" s="38" t="s">
        <v>6007</v>
      </c>
      <c r="BG526" s="7">
        <v>0.3</v>
      </c>
      <c r="BH526" s="45">
        <v>36.213613125880819</v>
      </c>
      <c r="BI526" s="215" t="s">
        <v>8495</v>
      </c>
      <c r="BJ526" s="215" t="s">
        <v>8554</v>
      </c>
      <c r="BK526" s="7">
        <v>2</v>
      </c>
      <c r="BL526" s="25">
        <v>8.5348506401139203E-3</v>
      </c>
      <c r="BM526" s="20">
        <v>0.36743750000000003</v>
      </c>
      <c r="BN526" s="20">
        <v>0.26500000000000001</v>
      </c>
      <c r="BO526" s="20">
        <v>0.45125000000000004</v>
      </c>
      <c r="BP526" s="46">
        <v>14.863731656184489</v>
      </c>
      <c r="BQ526" s="215" t="s">
        <v>8569</v>
      </c>
      <c r="BR526" s="79">
        <v>-0.34859896567936061</v>
      </c>
      <c r="BS526" s="9">
        <v>3.9195740180872685E-2</v>
      </c>
      <c r="BT526" s="9">
        <v>5.0273390089696113E-2</v>
      </c>
      <c r="BU526" s="47" t="s">
        <v>5993</v>
      </c>
      <c r="BV526" s="47" t="s">
        <v>5993</v>
      </c>
      <c r="BW526" s="14" t="s">
        <v>5474</v>
      </c>
      <c r="BX526" s="83">
        <v>-0.21831875881523291</v>
      </c>
      <c r="BY526" s="82">
        <v>3.97</v>
      </c>
      <c r="BZ526" s="46">
        <v>17.858942065491185</v>
      </c>
      <c r="CA526" s="48" t="s">
        <v>8485</v>
      </c>
      <c r="CB526" s="45">
        <v>850.80000000000007</v>
      </c>
      <c r="CC526" s="45">
        <v>0</v>
      </c>
      <c r="CD526" s="45">
        <v>0</v>
      </c>
      <c r="CE526" s="45">
        <v>0</v>
      </c>
      <c r="CF526" s="14" t="s">
        <v>9046</v>
      </c>
      <c r="CG526" s="7" t="s">
        <v>8477</v>
      </c>
      <c r="CH526" s="215" t="s">
        <v>8478</v>
      </c>
      <c r="CI526" s="215" t="s">
        <v>8479</v>
      </c>
      <c r="CJ526" s="215" t="s">
        <v>8479</v>
      </c>
      <c r="CK526" s="43" t="s">
        <v>7047</v>
      </c>
      <c r="CL526" s="43" t="s">
        <v>5474</v>
      </c>
      <c r="CM526" s="43" t="s">
        <v>6944</v>
      </c>
      <c r="CN526" s="145">
        <v>0</v>
      </c>
      <c r="CO526" s="145">
        <v>850.80000000000007</v>
      </c>
      <c r="CP526" s="148">
        <v>2567.5451706249501</v>
      </c>
      <c r="CQ526" s="189" t="s">
        <v>5474</v>
      </c>
      <c r="CR526" s="189" t="s">
        <v>5474</v>
      </c>
      <c r="CS526" s="99" t="s">
        <v>5474</v>
      </c>
      <c r="CT526" s="167" t="s">
        <v>5474</v>
      </c>
      <c r="CU526" s="43" t="s">
        <v>5474</v>
      </c>
      <c r="CV526" s="43" t="s">
        <v>5474</v>
      </c>
      <c r="CW526" s="43" t="s">
        <v>5474</v>
      </c>
      <c r="CX526" s="43" t="s">
        <v>5474</v>
      </c>
      <c r="CY526" s="43" t="s">
        <v>5474</v>
      </c>
      <c r="CZ526" s="43" t="s">
        <v>5474</v>
      </c>
      <c r="DA526" s="42" t="s">
        <v>5474</v>
      </c>
      <c r="DB526" s="42" t="s">
        <v>5474</v>
      </c>
      <c r="DC526" s="42" t="s">
        <v>5474</v>
      </c>
      <c r="DD526" s="42" t="s">
        <v>5474</v>
      </c>
      <c r="DE526" s="42" t="s">
        <v>5474</v>
      </c>
      <c r="DF526" s="42" t="s">
        <v>5474</v>
      </c>
      <c r="DG526" s="42" t="s">
        <v>5474</v>
      </c>
      <c r="DH526" s="42" t="s">
        <v>5474</v>
      </c>
    </row>
    <row r="527" spans="1:112">
      <c r="A527" s="22">
        <v>2355</v>
      </c>
      <c r="B527" s="7" t="s">
        <v>344</v>
      </c>
      <c r="C527" s="21">
        <v>7.4800000000000005E-2</v>
      </c>
      <c r="D527" s="21">
        <v>0.31030000000000002</v>
      </c>
      <c r="E527" s="21">
        <v>0.1147</v>
      </c>
      <c r="F527" s="21">
        <v>0.23910000000000001</v>
      </c>
      <c r="G527" s="21">
        <v>0.21099999999999999</v>
      </c>
      <c r="H527" s="21">
        <v>2.5714000000000001</v>
      </c>
      <c r="I527" s="21">
        <v>1.8148</v>
      </c>
      <c r="J527" s="21">
        <v>1.381</v>
      </c>
      <c r="K527" s="21">
        <v>2.2100000000000002E-2</v>
      </c>
      <c r="L527" s="21">
        <v>5.9900000000000002E-2</v>
      </c>
      <c r="M527" s="21">
        <v>5.3E-3</v>
      </c>
      <c r="N527" s="21">
        <v>2.9600000000000001E-2</v>
      </c>
      <c r="O527" s="21">
        <v>4.4400000000000002E-2</v>
      </c>
      <c r="P527" s="21">
        <v>-7.1000000000000004E-3</v>
      </c>
      <c r="Q527" s="21">
        <v>-4.1000000000000003E-3</v>
      </c>
      <c r="R527" s="21">
        <v>-2.8E-3</v>
      </c>
      <c r="S527" s="21">
        <v>6.0299999999999999E-2</v>
      </c>
      <c r="T527" s="21">
        <v>4.0599999999999997E-2</v>
      </c>
      <c r="U527" s="10">
        <v>0.08</v>
      </c>
      <c r="V527" s="10">
        <v>0.4</v>
      </c>
      <c r="W527" s="7">
        <v>1.49</v>
      </c>
      <c r="X527" s="20">
        <v>0.74099999999999999</v>
      </c>
      <c r="Y527" s="75">
        <v>2020</v>
      </c>
      <c r="Z527" s="7">
        <v>0.5</v>
      </c>
      <c r="AA527" s="7">
        <v>0</v>
      </c>
      <c r="AB527" s="51">
        <v>1071</v>
      </c>
      <c r="AC527" s="51">
        <v>5</v>
      </c>
      <c r="AD527" s="51"/>
      <c r="AE527" s="51"/>
      <c r="AF527" s="51">
        <v>-40</v>
      </c>
      <c r="AG527" s="51">
        <v>-9</v>
      </c>
      <c r="AH527" s="20">
        <v>0</v>
      </c>
      <c r="AI527" s="7" t="s">
        <v>8481</v>
      </c>
      <c r="AJ527" s="67" t="s">
        <v>8494</v>
      </c>
      <c r="AK527" s="44">
        <v>-0.57831325301204828</v>
      </c>
      <c r="AL527" s="44">
        <v>-0.62337662337662281</v>
      </c>
      <c r="AM527" s="44">
        <v>0.77777777777778212</v>
      </c>
      <c r="AN527" s="25">
        <v>0.53808752025931927</v>
      </c>
      <c r="AO527" s="25">
        <v>0.12479740680713132</v>
      </c>
      <c r="AP527" s="215">
        <v>30.85</v>
      </c>
      <c r="AQ527" s="215" t="s">
        <v>8552</v>
      </c>
      <c r="AR527" s="44">
        <v>8.1699346405228693E-3</v>
      </c>
      <c r="AS527" s="171" t="s">
        <v>7195</v>
      </c>
      <c r="AT527" s="171" t="s">
        <v>6961</v>
      </c>
      <c r="AU527" s="171" t="s">
        <v>6998</v>
      </c>
      <c r="AV527" s="7" t="s">
        <v>8470</v>
      </c>
      <c r="AW527" s="14" t="s">
        <v>6698</v>
      </c>
      <c r="AX527" s="49" t="s">
        <v>6009</v>
      </c>
      <c r="AY527" s="38" t="s">
        <v>5971</v>
      </c>
      <c r="AZ527" s="14" t="s">
        <v>6038</v>
      </c>
      <c r="BA527" s="49" t="s">
        <v>5967</v>
      </c>
      <c r="BB527" s="38" t="s">
        <v>5971</v>
      </c>
      <c r="BC527" s="7">
        <v>0.4</v>
      </c>
      <c r="BD527" s="14" t="s">
        <v>6049</v>
      </c>
      <c r="BE527" s="49" t="s">
        <v>5967</v>
      </c>
      <c r="BF527" s="38" t="s">
        <v>5961</v>
      </c>
      <c r="BG527" s="7">
        <v>0.3</v>
      </c>
      <c r="BH527" s="45">
        <v>1039.5572144071014</v>
      </c>
      <c r="BI527" s="215" t="s">
        <v>8489</v>
      </c>
      <c r="BJ527" s="215" t="s">
        <v>8520</v>
      </c>
      <c r="BK527" s="7">
        <v>1.6</v>
      </c>
      <c r="BL527" s="25">
        <v>1.147540983606562E-2</v>
      </c>
      <c r="BM527" s="20">
        <v>0.70825000000000005</v>
      </c>
      <c r="BN527" s="20">
        <v>0.72750000000000004</v>
      </c>
      <c r="BO527" s="20">
        <v>0.6925</v>
      </c>
      <c r="BP527" s="46">
        <v>77.125</v>
      </c>
      <c r="BQ527" s="215" t="s">
        <v>8483</v>
      </c>
      <c r="BR527" s="79">
        <v>-0.80784440842787686</v>
      </c>
      <c r="BS527" s="9">
        <v>4.2201339344736244E-2</v>
      </c>
      <c r="BT527" s="9">
        <v>1.0297216711734114E-2</v>
      </c>
      <c r="BU527" s="47" t="s">
        <v>5993</v>
      </c>
      <c r="BV527" s="47" t="s">
        <v>5993</v>
      </c>
      <c r="BW527" s="14" t="s">
        <v>5474</v>
      </c>
      <c r="BX527" s="83">
        <v>-0.76941329011345216</v>
      </c>
      <c r="BY527" s="82">
        <v>0.48000000000000004</v>
      </c>
      <c r="BZ527" s="46">
        <v>64.270833333333329</v>
      </c>
      <c r="CA527" s="48" t="s">
        <v>8475</v>
      </c>
      <c r="CB527" s="45">
        <v>33040.35</v>
      </c>
      <c r="CC527" s="45">
        <v>154.25</v>
      </c>
      <c r="CD527" s="45">
        <v>0</v>
      </c>
      <c r="CE527" s="45">
        <v>0</v>
      </c>
      <c r="CF527" s="14" t="s">
        <v>9047</v>
      </c>
      <c r="CG527" s="7" t="s">
        <v>8477</v>
      </c>
      <c r="CH527" s="215" t="s">
        <v>8498</v>
      </c>
      <c r="CI527" s="215" t="s">
        <v>8478</v>
      </c>
      <c r="CJ527" s="215" t="s">
        <v>8479</v>
      </c>
      <c r="CK527" s="43" t="s">
        <v>5474</v>
      </c>
      <c r="CL527" s="43" t="s">
        <v>5474</v>
      </c>
      <c r="CM527" s="43" t="s">
        <v>5474</v>
      </c>
      <c r="CN527" s="145">
        <v>154.25</v>
      </c>
      <c r="CO527" s="145">
        <v>33040.35</v>
      </c>
      <c r="CP527" s="148">
        <v>32070.340064459077</v>
      </c>
      <c r="CQ527" s="189" t="s">
        <v>5474</v>
      </c>
      <c r="CR527" s="189" t="s">
        <v>5474</v>
      </c>
      <c r="CS527" s="99" t="s">
        <v>5474</v>
      </c>
      <c r="CT527" s="167" t="s">
        <v>8528</v>
      </c>
      <c r="CU527" s="43" t="s">
        <v>5474</v>
      </c>
      <c r="CV527" s="43" t="s">
        <v>5474</v>
      </c>
      <c r="CW527" s="43" t="s">
        <v>5474</v>
      </c>
      <c r="CX527" s="43" t="s">
        <v>5474</v>
      </c>
      <c r="CY527" s="43" t="s">
        <v>5474</v>
      </c>
      <c r="CZ527" s="43" t="s">
        <v>5474</v>
      </c>
      <c r="DA527" s="42" t="s">
        <v>5474</v>
      </c>
      <c r="DB527" s="42" t="s">
        <v>8528</v>
      </c>
      <c r="DC527" s="42" t="s">
        <v>5474</v>
      </c>
      <c r="DD527" s="42" t="s">
        <v>5474</v>
      </c>
      <c r="DE527" s="42" t="s">
        <v>5474</v>
      </c>
      <c r="DF527" s="42" t="s">
        <v>5474</v>
      </c>
      <c r="DG527" s="42" t="s">
        <v>5474</v>
      </c>
      <c r="DH527" s="42" t="s">
        <v>5474</v>
      </c>
    </row>
    <row r="528" spans="1:112">
      <c r="A528" s="22">
        <v>6156</v>
      </c>
      <c r="B528" s="7" t="s">
        <v>1248</v>
      </c>
      <c r="C528" s="21">
        <v>7.6100000000000001E-2</v>
      </c>
      <c r="D528" s="21">
        <v>0.11509999999999999</v>
      </c>
      <c r="E528" s="21">
        <v>0.1018</v>
      </c>
      <c r="F528" s="21">
        <v>0.1719</v>
      </c>
      <c r="G528" s="21">
        <v>0.12909999999999999</v>
      </c>
      <c r="H528" s="21">
        <v>-9.0899999999999995E-2</v>
      </c>
      <c r="I528" s="21">
        <v>-0.6774</v>
      </c>
      <c r="J528" s="21">
        <v>-0.4</v>
      </c>
      <c r="K528" s="21">
        <v>-1.4999999999999999E-2</v>
      </c>
      <c r="L528" s="21">
        <v>-8.3799999999999999E-2</v>
      </c>
      <c r="M528" s="21">
        <v>-2.58E-2</v>
      </c>
      <c r="N528" s="21">
        <v>-1.2999999999999999E-3</v>
      </c>
      <c r="O528" s="21">
        <v>-7.6100000000000001E-2</v>
      </c>
      <c r="P528" s="21">
        <v>-7.6E-3</v>
      </c>
      <c r="Q528" s="21">
        <v>-9.5999999999999992E-3</v>
      </c>
      <c r="R528" s="21">
        <v>-4.8999999999999998E-3</v>
      </c>
      <c r="S528" s="21">
        <v>9.2100000000000001E-2</v>
      </c>
      <c r="T528" s="21">
        <v>4.8599999999999997E-2</v>
      </c>
      <c r="U528" s="10">
        <v>0.42</v>
      </c>
      <c r="V528" s="10">
        <v>1.04</v>
      </c>
      <c r="W528" s="7">
        <v>0.54049999999999998</v>
      </c>
      <c r="X528" s="20">
        <v>0.34239999999999998</v>
      </c>
      <c r="Y528" s="75">
        <v>2020</v>
      </c>
      <c r="Z528" s="7">
        <v>0.5</v>
      </c>
      <c r="AA528" s="7">
        <v>0</v>
      </c>
      <c r="AB528" s="51">
        <v>-2</v>
      </c>
      <c r="AC528" s="51">
        <v>15</v>
      </c>
      <c r="AD528" s="51"/>
      <c r="AE528" s="51"/>
      <c r="AF528" s="51"/>
      <c r="AG528" s="51"/>
      <c r="AH528" s="20">
        <v>0</v>
      </c>
      <c r="AI528" s="7" t="s">
        <v>8493</v>
      </c>
      <c r="AJ528" s="67" t="s">
        <v>8494</v>
      </c>
      <c r="AK528" s="44">
        <v>-0.8835978835978836</v>
      </c>
      <c r="AL528" s="44">
        <v>-0.69230769230769218</v>
      </c>
      <c r="AM528" s="44">
        <v>-0.66666666666666663</v>
      </c>
      <c r="AN528" s="25">
        <v>0.59062500000000007</v>
      </c>
      <c r="AO528" s="25">
        <v>0.16250000000000009</v>
      </c>
      <c r="AP528" s="215">
        <v>16</v>
      </c>
      <c r="AQ528" s="215" t="s">
        <v>8552</v>
      </c>
      <c r="AR528" s="44">
        <v>3.1347962382445101E-3</v>
      </c>
      <c r="AS528" s="171" t="s">
        <v>7195</v>
      </c>
      <c r="AT528" s="171" t="s">
        <v>7192</v>
      </c>
      <c r="AU528" s="171" t="s">
        <v>7205</v>
      </c>
      <c r="AV528" s="7" t="s">
        <v>8470</v>
      </c>
      <c r="AW528" s="14" t="s">
        <v>6610</v>
      </c>
      <c r="AX528" s="49" t="s">
        <v>6009</v>
      </c>
      <c r="AY528" s="38" t="s">
        <v>6007</v>
      </c>
      <c r="AZ528" s="14" t="s">
        <v>6038</v>
      </c>
      <c r="BA528" s="49" t="s">
        <v>6039</v>
      </c>
      <c r="BB528" s="38" t="s">
        <v>6007</v>
      </c>
      <c r="BC528" s="7">
        <v>0.4</v>
      </c>
      <c r="BD528" s="14" t="s">
        <v>5997</v>
      </c>
      <c r="BE528" s="49" t="s">
        <v>5967</v>
      </c>
      <c r="BF528" s="38" t="s">
        <v>5971</v>
      </c>
      <c r="BG528" s="7">
        <v>0.3</v>
      </c>
      <c r="BH528" s="45">
        <v>186.21760823352204</v>
      </c>
      <c r="BI528" s="215" t="s">
        <v>8495</v>
      </c>
      <c r="BJ528" s="215" t="s">
        <v>8554</v>
      </c>
      <c r="BK528" s="7">
        <v>2.1</v>
      </c>
      <c r="BL528" s="25">
        <v>3.1347962382445587E-3</v>
      </c>
      <c r="BM528" s="20">
        <v>0.59212500000000001</v>
      </c>
      <c r="BN528" s="20">
        <v>0.6925</v>
      </c>
      <c r="BO528" s="20">
        <v>0.51</v>
      </c>
      <c r="BP528" s="46">
        <v>15.384615384615383</v>
      </c>
      <c r="BQ528" s="215" t="s">
        <v>8553</v>
      </c>
      <c r="BR528" s="79">
        <v>-0.23499999999999999</v>
      </c>
      <c r="BS528" s="9">
        <v>2.7768802505343748E-2</v>
      </c>
      <c r="BT528" s="9">
        <v>2.5252274195953772E-2</v>
      </c>
      <c r="BU528" s="47" t="s">
        <v>5993</v>
      </c>
      <c r="BV528" s="47" t="s">
        <v>5993</v>
      </c>
      <c r="BW528" s="14" t="s">
        <v>5474</v>
      </c>
      <c r="BX528" s="83">
        <v>-4.3749999999999956E-2</v>
      </c>
      <c r="BY528" s="82">
        <v>1.02</v>
      </c>
      <c r="BZ528" s="46">
        <v>15.686274509803921</v>
      </c>
      <c r="CA528" s="48" t="s">
        <v>8475</v>
      </c>
      <c r="CB528" s="45">
        <v>-32</v>
      </c>
      <c r="CC528" s="45">
        <v>240</v>
      </c>
      <c r="CD528" s="45">
        <v>0</v>
      </c>
      <c r="CE528" s="45">
        <v>0</v>
      </c>
      <c r="CF528" s="14" t="s">
        <v>9048</v>
      </c>
      <c r="CG528" s="7" t="s">
        <v>8556</v>
      </c>
      <c r="CH528" s="215" t="s">
        <v>8546</v>
      </c>
      <c r="CI528" s="215" t="s">
        <v>8478</v>
      </c>
      <c r="CJ528" s="215" t="s">
        <v>8479</v>
      </c>
      <c r="CK528" s="43" t="s">
        <v>6887</v>
      </c>
      <c r="CL528" s="43" t="s">
        <v>5474</v>
      </c>
      <c r="CM528" s="43" t="s">
        <v>5474</v>
      </c>
      <c r="CN528" s="145">
        <v>240</v>
      </c>
      <c r="CO528" s="145">
        <v>-32</v>
      </c>
      <c r="CP528" s="148">
        <v>2979.4817317363527</v>
      </c>
      <c r="CQ528" s="189" t="s">
        <v>5474</v>
      </c>
      <c r="CR528" s="189" t="s">
        <v>5474</v>
      </c>
      <c r="CS528" s="99" t="s">
        <v>5474</v>
      </c>
      <c r="CT528" s="167" t="s">
        <v>5474</v>
      </c>
      <c r="CU528" s="43" t="s">
        <v>5474</v>
      </c>
      <c r="CV528" s="43" t="s">
        <v>5474</v>
      </c>
      <c r="CW528" s="43" t="s">
        <v>5474</v>
      </c>
      <c r="CX528" s="43" t="s">
        <v>5474</v>
      </c>
      <c r="CY528" s="43" t="s">
        <v>5474</v>
      </c>
      <c r="CZ528" s="43" t="s">
        <v>5474</v>
      </c>
      <c r="DA528" s="42" t="s">
        <v>5474</v>
      </c>
      <c r="DB528" s="42" t="s">
        <v>5474</v>
      </c>
      <c r="DC528" s="42" t="s">
        <v>5474</v>
      </c>
      <c r="DD528" s="42" t="s">
        <v>5474</v>
      </c>
      <c r="DE528" s="42" t="s">
        <v>5474</v>
      </c>
      <c r="DF528" s="42" t="s">
        <v>5474</v>
      </c>
      <c r="DG528" s="42" t="s">
        <v>5474</v>
      </c>
      <c r="DH528" s="42" t="s">
        <v>5474</v>
      </c>
    </row>
    <row r="529" spans="1:112">
      <c r="A529" s="22">
        <v>5340</v>
      </c>
      <c r="B529" s="7" t="s">
        <v>1107</v>
      </c>
      <c r="C529" s="21">
        <v>9.5999999999999992E-3</v>
      </c>
      <c r="D529" s="21">
        <v>3.5499999999999997E-2</v>
      </c>
      <c r="E529" s="21">
        <v>-6.8999999999999999E-3</v>
      </c>
      <c r="F529" s="21">
        <v>8.0000000000000004E-4</v>
      </c>
      <c r="G529" s="21">
        <v>2.58E-2</v>
      </c>
      <c r="H529" s="21">
        <v>-0.25</v>
      </c>
      <c r="I529" s="21">
        <v>-0.57140000000000002</v>
      </c>
      <c r="J529" s="21">
        <v>-0.5</v>
      </c>
      <c r="K529" s="21">
        <v>-6.3E-3</v>
      </c>
      <c r="L529" s="21">
        <v>-7.0000000000000001E-3</v>
      </c>
      <c r="M529" s="21">
        <v>1.4E-3</v>
      </c>
      <c r="N529" s="21">
        <v>-5.4000000000000003E-3</v>
      </c>
      <c r="O529" s="21">
        <v>-1.6400000000000001E-2</v>
      </c>
      <c r="P529" s="21">
        <v>-3.5000000000000001E-3</v>
      </c>
      <c r="Q529" s="21">
        <v>-6.4999999999999997E-3</v>
      </c>
      <c r="R529" s="21">
        <v>-5.1999999999999998E-3</v>
      </c>
      <c r="S529" s="21">
        <v>6.93E-2</v>
      </c>
      <c r="T529" s="21">
        <v>5.3199999999999997E-2</v>
      </c>
      <c r="U529" s="10">
        <v>0.14000000000000001</v>
      </c>
      <c r="V529" s="10">
        <v>0.36</v>
      </c>
      <c r="W529" s="7">
        <v>0</v>
      </c>
      <c r="X529" s="20">
        <v>0</v>
      </c>
      <c r="Y529" s="75"/>
      <c r="Z529" s="7"/>
      <c r="AA529" s="7"/>
      <c r="AB529" s="51">
        <v>-190</v>
      </c>
      <c r="AC529" s="51">
        <v>-106</v>
      </c>
      <c r="AD529" s="51"/>
      <c r="AE529" s="51"/>
      <c r="AF529" s="51">
        <v>-95</v>
      </c>
      <c r="AG529" s="51"/>
      <c r="AH529" s="20">
        <v>0</v>
      </c>
      <c r="AI529" s="7" t="s">
        <v>8467</v>
      </c>
      <c r="AJ529" s="67" t="s">
        <v>8494</v>
      </c>
      <c r="AK529" s="44">
        <v>-0.6711711711711712</v>
      </c>
      <c r="AL529" s="44">
        <v>-0.84868421052631593</v>
      </c>
      <c r="AM529" s="44">
        <v>-0.6190476190476194</v>
      </c>
      <c r="AN529" s="25">
        <v>0.61838440111420601</v>
      </c>
      <c r="AO529" s="25">
        <v>0.42339832869080768</v>
      </c>
      <c r="AP529" s="215">
        <v>35.9</v>
      </c>
      <c r="AQ529" s="215" t="s">
        <v>8552</v>
      </c>
      <c r="AR529" s="44">
        <v>2.7932960893854702E-3</v>
      </c>
      <c r="AS529" s="171" t="s">
        <v>7195</v>
      </c>
      <c r="AT529" s="171" t="s">
        <v>7305</v>
      </c>
      <c r="AU529" s="171" t="s">
        <v>7300</v>
      </c>
      <c r="AV529" s="7" t="s">
        <v>5474</v>
      </c>
      <c r="AW529" s="14" t="s">
        <v>8119</v>
      </c>
      <c r="AX529" s="49" t="s">
        <v>6009</v>
      </c>
      <c r="AY529" s="38" t="s">
        <v>6007</v>
      </c>
      <c r="AZ529" s="14" t="s">
        <v>6157</v>
      </c>
      <c r="BA529" s="49" t="s">
        <v>5967</v>
      </c>
      <c r="BB529" s="38" t="s">
        <v>5971</v>
      </c>
      <c r="BC529" s="7">
        <v>0.3</v>
      </c>
      <c r="BD529" s="14" t="s">
        <v>6019</v>
      </c>
      <c r="BE529" s="49" t="s">
        <v>5967</v>
      </c>
      <c r="BF529" s="38" t="s">
        <v>5971</v>
      </c>
      <c r="BG529" s="7">
        <v>0.4</v>
      </c>
      <c r="BH529" s="45">
        <v>426.46756729393252</v>
      </c>
      <c r="BI529" s="215" t="s">
        <v>8471</v>
      </c>
      <c r="BJ529" s="215" t="s">
        <v>8554</v>
      </c>
      <c r="BK529" s="7">
        <v>1.6</v>
      </c>
      <c r="BL529" s="25">
        <v>1.1267605633802778E-2</v>
      </c>
      <c r="BM529" s="20">
        <v>0.55600000000000005</v>
      </c>
      <c r="BN529" s="20">
        <v>0.6</v>
      </c>
      <c r="BO529" s="20">
        <v>0.52</v>
      </c>
      <c r="BP529" s="46">
        <v>99.722222222222229</v>
      </c>
      <c r="BQ529" s="215" t="s">
        <v>8540</v>
      </c>
      <c r="BR529" s="79">
        <v>-0.88635097493036219</v>
      </c>
      <c r="BS529" s="9">
        <v>0</v>
      </c>
      <c r="BT529" s="9">
        <v>0</v>
      </c>
      <c r="BU529" s="47" t="s">
        <v>5993</v>
      </c>
      <c r="BV529" s="47" t="s">
        <v>5993</v>
      </c>
      <c r="BW529" s="14" t="s">
        <v>5474</v>
      </c>
      <c r="BX529" s="83">
        <v>-0.85793871866295257</v>
      </c>
      <c r="BY529" s="82">
        <v>0.34</v>
      </c>
      <c r="BZ529" s="46">
        <v>105.58823529411764</v>
      </c>
      <c r="CA529" s="48" t="s">
        <v>5474</v>
      </c>
      <c r="CB529" s="45">
        <v>-6821</v>
      </c>
      <c r="CC529" s="45">
        <v>-3805.3999999999996</v>
      </c>
      <c r="CD529" s="45">
        <v>0</v>
      </c>
      <c r="CE529" s="45">
        <v>0</v>
      </c>
      <c r="CF529" s="14" t="s">
        <v>9049</v>
      </c>
      <c r="CG529" s="7" t="s">
        <v>8556</v>
      </c>
      <c r="CH529" s="215" t="s">
        <v>8546</v>
      </c>
      <c r="CI529" s="215" t="s">
        <v>8478</v>
      </c>
      <c r="CJ529" s="215" t="s">
        <v>8523</v>
      </c>
      <c r="CK529" s="43" t="s">
        <v>5474</v>
      </c>
      <c r="CL529" s="43" t="s">
        <v>5474</v>
      </c>
      <c r="CM529" s="43" t="s">
        <v>5474</v>
      </c>
      <c r="CN529" s="145">
        <v>-3805.3999999999996</v>
      </c>
      <c r="CO529" s="145">
        <v>-6821</v>
      </c>
      <c r="CP529" s="148">
        <v>15310.185665852177</v>
      </c>
      <c r="CQ529" s="189" t="s">
        <v>5474</v>
      </c>
      <c r="CR529" s="189" t="s">
        <v>5474</v>
      </c>
      <c r="CS529" s="99" t="s">
        <v>5474</v>
      </c>
      <c r="CT529" s="167" t="s">
        <v>5474</v>
      </c>
      <c r="CU529" s="43" t="s">
        <v>5474</v>
      </c>
      <c r="CV529" s="43" t="s">
        <v>5474</v>
      </c>
      <c r="CW529" s="43" t="s">
        <v>5474</v>
      </c>
      <c r="CX529" s="43" t="s">
        <v>5474</v>
      </c>
      <c r="CY529" s="43" t="s">
        <v>5474</v>
      </c>
      <c r="CZ529" s="43" t="s">
        <v>5474</v>
      </c>
      <c r="DA529" s="42" t="s">
        <v>5474</v>
      </c>
      <c r="DB529" s="42" t="s">
        <v>5474</v>
      </c>
      <c r="DC529" s="42" t="s">
        <v>5474</v>
      </c>
      <c r="DD529" s="42" t="s">
        <v>5474</v>
      </c>
      <c r="DE529" s="42" t="s">
        <v>5474</v>
      </c>
      <c r="DF529" s="42" t="s">
        <v>5474</v>
      </c>
      <c r="DG529" s="42" t="s">
        <v>5474</v>
      </c>
      <c r="DH529" s="42" t="s">
        <v>5474</v>
      </c>
    </row>
    <row r="530" spans="1:112">
      <c r="A530" s="22">
        <v>2501</v>
      </c>
      <c r="B530" s="7" t="s">
        <v>453</v>
      </c>
      <c r="C530" s="21">
        <v>0.1085</v>
      </c>
      <c r="D530" s="21">
        <v>-0.52929999999999999</v>
      </c>
      <c r="E530" s="21">
        <v>9.11E-2</v>
      </c>
      <c r="F530" s="21">
        <v>-0.54630000000000001</v>
      </c>
      <c r="G530" s="21">
        <v>0.14319999999999999</v>
      </c>
      <c r="H530" s="21">
        <v>-25</v>
      </c>
      <c r="I530" s="21">
        <v>-2.2381000000000002</v>
      </c>
      <c r="J530" s="21">
        <v>-5.5</v>
      </c>
      <c r="K530" s="21">
        <v>-9.2299999999999993E-2</v>
      </c>
      <c r="L530" s="21">
        <v>-0.1221</v>
      </c>
      <c r="M530" s="21">
        <v>-6.8500000000000005E-2</v>
      </c>
      <c r="N530" s="21">
        <v>-0.24940000000000001</v>
      </c>
      <c r="O530" s="21">
        <v>-0.28870000000000001</v>
      </c>
      <c r="P530" s="21">
        <v>6.1999999999999998E-3</v>
      </c>
      <c r="Q530" s="21">
        <v>1.8E-3</v>
      </c>
      <c r="R530" s="21">
        <v>6.9999999999999999E-4</v>
      </c>
      <c r="S530" s="21">
        <v>9.1800000000000007E-2</v>
      </c>
      <c r="T530" s="21">
        <v>4.48E-2</v>
      </c>
      <c r="U530" s="10">
        <v>-0.27</v>
      </c>
      <c r="V530" s="10">
        <v>0.95</v>
      </c>
      <c r="W530" s="7">
        <v>1.36</v>
      </c>
      <c r="X530" s="20">
        <v>0.80430000000000001</v>
      </c>
      <c r="Y530" s="75">
        <v>2020</v>
      </c>
      <c r="Z530" s="7">
        <v>1</v>
      </c>
      <c r="AA530" s="7">
        <v>0</v>
      </c>
      <c r="AB530" s="51">
        <v>236</v>
      </c>
      <c r="AC530" s="51">
        <v>115</v>
      </c>
      <c r="AD530" s="51"/>
      <c r="AE530" s="51"/>
      <c r="AF530" s="51">
        <v>-3</v>
      </c>
      <c r="AG530" s="51"/>
      <c r="AH530" s="20">
        <v>8.9999999999999998E-4</v>
      </c>
      <c r="AI530" s="7" t="s">
        <v>8467</v>
      </c>
      <c r="AJ530" s="67" t="s">
        <v>8494</v>
      </c>
      <c r="AK530" s="44">
        <v>-0.80487804878048841</v>
      </c>
      <c r="AL530" s="44">
        <v>-0.79069767441860517</v>
      </c>
      <c r="AM530" s="44">
        <v>-1</v>
      </c>
      <c r="AN530" s="25">
        <v>0.21134020618556693</v>
      </c>
      <c r="AO530" s="25">
        <v>0.11082474226804136</v>
      </c>
      <c r="AP530" s="215">
        <v>19.399999999999999</v>
      </c>
      <c r="AQ530" s="215" t="s">
        <v>8552</v>
      </c>
      <c r="AR530" s="44">
        <v>2.58397932816537E-3</v>
      </c>
      <c r="AS530" s="171" t="s">
        <v>7195</v>
      </c>
      <c r="AT530" s="171" t="s">
        <v>7062</v>
      </c>
      <c r="AU530" s="171" t="s">
        <v>7012</v>
      </c>
      <c r="AV530" s="7" t="s">
        <v>5474</v>
      </c>
      <c r="AW530" s="14" t="s">
        <v>6934</v>
      </c>
      <c r="AX530" s="49" t="s">
        <v>6009</v>
      </c>
      <c r="AY530" s="38" t="s">
        <v>6007</v>
      </c>
      <c r="AZ530" s="14" t="s">
        <v>6038</v>
      </c>
      <c r="BA530" s="49" t="s">
        <v>5967</v>
      </c>
      <c r="BB530" s="38" t="s">
        <v>5971</v>
      </c>
      <c r="BC530" s="7">
        <v>0.1</v>
      </c>
      <c r="BD530" s="14" t="s">
        <v>6104</v>
      </c>
      <c r="BE530" s="49" t="s">
        <v>5967</v>
      </c>
      <c r="BF530" s="38" t="s">
        <v>5971</v>
      </c>
      <c r="BG530" s="7">
        <v>1.1000000000000001</v>
      </c>
      <c r="BH530" s="45">
        <v>224.72086723536609</v>
      </c>
      <c r="BI530" s="215" t="s">
        <v>8471</v>
      </c>
      <c r="BJ530" s="215" t="s">
        <v>8554</v>
      </c>
      <c r="BK530" s="7">
        <v>0.8</v>
      </c>
      <c r="BL530" s="25">
        <v>0</v>
      </c>
      <c r="BM530" s="20">
        <v>0.37812500000000004</v>
      </c>
      <c r="BN530" s="20">
        <v>0.38500000000000001</v>
      </c>
      <c r="BO530" s="20">
        <v>0.3725</v>
      </c>
      <c r="BP530" s="46">
        <v>20.421052631578945</v>
      </c>
      <c r="BQ530" s="215" t="s">
        <v>8553</v>
      </c>
      <c r="BR530" s="79">
        <v>-0.77197680412371139</v>
      </c>
      <c r="BS530" s="9">
        <v>6.3879398303430257E-2</v>
      </c>
      <c r="BT530" s="9">
        <v>4.543062261030717E-2</v>
      </c>
      <c r="BU530" s="47" t="s">
        <v>5993</v>
      </c>
      <c r="BV530" s="47" t="s">
        <v>5993</v>
      </c>
      <c r="BW530" s="14" t="s">
        <v>5474</v>
      </c>
      <c r="BX530" s="83">
        <v>-0.72637216494845358</v>
      </c>
      <c r="BY530" s="82">
        <v>0.32999999999999996</v>
      </c>
      <c r="BZ530" s="46">
        <v>58.787878787878789</v>
      </c>
      <c r="CA530" s="48" t="s">
        <v>8475</v>
      </c>
      <c r="CB530" s="45">
        <v>4578.3999999999996</v>
      </c>
      <c r="CC530" s="45">
        <v>2231</v>
      </c>
      <c r="CD530" s="45">
        <v>0</v>
      </c>
      <c r="CE530" s="45">
        <v>0</v>
      </c>
      <c r="CF530" s="14" t="s">
        <v>9050</v>
      </c>
      <c r="CG530" s="7" t="s">
        <v>8556</v>
      </c>
      <c r="CH530" s="215" t="s">
        <v>8478</v>
      </c>
      <c r="CI530" s="215" t="s">
        <v>8478</v>
      </c>
      <c r="CJ530" s="215" t="s">
        <v>8479</v>
      </c>
      <c r="CK530" s="43" t="s">
        <v>6887</v>
      </c>
      <c r="CL530" s="43" t="s">
        <v>5474</v>
      </c>
      <c r="CM530" s="43" t="s">
        <v>5474</v>
      </c>
      <c r="CN530" s="145">
        <v>2231</v>
      </c>
      <c r="CO530" s="145">
        <v>4578.3999999999996</v>
      </c>
      <c r="CP530" s="148">
        <v>4359.5848243661021</v>
      </c>
      <c r="CQ530" s="189" t="s">
        <v>5474</v>
      </c>
      <c r="CR530" s="189" t="s">
        <v>5474</v>
      </c>
      <c r="CS530" s="99" t="s">
        <v>5474</v>
      </c>
      <c r="CT530" s="167" t="s">
        <v>5474</v>
      </c>
      <c r="CU530" s="43" t="s">
        <v>5474</v>
      </c>
      <c r="CV530" s="43" t="s">
        <v>5474</v>
      </c>
      <c r="CW530" s="43" t="s">
        <v>5474</v>
      </c>
      <c r="CX530" s="43" t="s">
        <v>5474</v>
      </c>
      <c r="CY530" s="43" t="s">
        <v>5474</v>
      </c>
      <c r="CZ530" s="43" t="s">
        <v>5474</v>
      </c>
      <c r="DA530" s="42" t="s">
        <v>5474</v>
      </c>
      <c r="DB530" s="42" t="s">
        <v>5474</v>
      </c>
      <c r="DC530" s="42" t="s">
        <v>5474</v>
      </c>
      <c r="DD530" s="42" t="s">
        <v>5474</v>
      </c>
      <c r="DE530" s="42" t="s">
        <v>5474</v>
      </c>
      <c r="DF530" s="42" t="s">
        <v>5474</v>
      </c>
      <c r="DG530" s="42" t="s">
        <v>5474</v>
      </c>
      <c r="DH530" s="42" t="s">
        <v>5474</v>
      </c>
    </row>
    <row r="531" spans="1:112">
      <c r="A531" s="22">
        <v>6279</v>
      </c>
      <c r="B531" s="7" t="s">
        <v>1348</v>
      </c>
      <c r="C531" s="21">
        <v>-2.64E-2</v>
      </c>
      <c r="D531" s="21">
        <v>0.38719999999999999</v>
      </c>
      <c r="E531" s="21">
        <v>-6.9199999999999998E-2</v>
      </c>
      <c r="F531" s="21">
        <v>0.2029</v>
      </c>
      <c r="G531" s="21">
        <v>0.54649999999999999</v>
      </c>
      <c r="H531" s="21">
        <v>-0.28000000000000003</v>
      </c>
      <c r="I531" s="21">
        <v>2.9512</v>
      </c>
      <c r="J531" s="21">
        <v>2.87</v>
      </c>
      <c r="K531" s="21">
        <v>-3.78E-2</v>
      </c>
      <c r="L531" s="21">
        <v>5.5800000000000002E-2</v>
      </c>
      <c r="M531" s="21">
        <v>5.6300000000000003E-2</v>
      </c>
      <c r="N531" s="21">
        <v>-4.6800000000000001E-2</v>
      </c>
      <c r="O531" s="21">
        <v>0.11550000000000001</v>
      </c>
      <c r="P531" s="21">
        <v>8.9800000000000005E-2</v>
      </c>
      <c r="Q531" s="21">
        <v>2.3599999999999999E-2</v>
      </c>
      <c r="R531" s="21">
        <v>1.5299999999999999E-2</v>
      </c>
      <c r="S531" s="21">
        <v>0.161</v>
      </c>
      <c r="T531" s="21">
        <v>0.10979999999999999</v>
      </c>
      <c r="U531" s="10">
        <v>3.87</v>
      </c>
      <c r="V531" s="10">
        <v>8.4700000000000006</v>
      </c>
      <c r="W531" s="7">
        <v>5.05</v>
      </c>
      <c r="X531" s="20">
        <v>0.70179999999999998</v>
      </c>
      <c r="Y531" s="75">
        <v>2020</v>
      </c>
      <c r="Z531" s="7">
        <v>4</v>
      </c>
      <c r="AA531" s="7">
        <v>0</v>
      </c>
      <c r="AB531" s="51">
        <v>-381</v>
      </c>
      <c r="AC531" s="51">
        <v>-261</v>
      </c>
      <c r="AD531" s="51">
        <v>-39</v>
      </c>
      <c r="AE531" s="51"/>
      <c r="AF531" s="51">
        <v>43</v>
      </c>
      <c r="AG531" s="51">
        <v>3</v>
      </c>
      <c r="AH531" s="20">
        <v>0</v>
      </c>
      <c r="AI531" s="7" t="s">
        <v>8487</v>
      </c>
      <c r="AJ531" s="67" t="s">
        <v>8494</v>
      </c>
      <c r="AK531" s="44">
        <v>0.61250000000000004</v>
      </c>
      <c r="AL531" s="44">
        <v>-0.73076923076923073</v>
      </c>
      <c r="AM531" s="44">
        <v>0.9</v>
      </c>
      <c r="AN531" s="25">
        <v>0.65843621399176955</v>
      </c>
      <c r="AO531" s="25">
        <v>0.2139917695473251</v>
      </c>
      <c r="AP531" s="215">
        <v>121.5</v>
      </c>
      <c r="AQ531" s="215" t="s">
        <v>8552</v>
      </c>
      <c r="AR531" s="44">
        <v>3.8461538461538401E-2</v>
      </c>
      <c r="AS531" s="171" t="s">
        <v>7829</v>
      </c>
      <c r="AT531" s="171" t="s">
        <v>7027</v>
      </c>
      <c r="AU531" s="171" t="s">
        <v>7105</v>
      </c>
      <c r="AV531" s="7" t="s">
        <v>8470</v>
      </c>
      <c r="AW531" s="14" t="s">
        <v>8252</v>
      </c>
      <c r="AX531" s="49" t="s">
        <v>6009</v>
      </c>
      <c r="AY531" s="38" t="s">
        <v>5971</v>
      </c>
      <c r="AZ531" s="14" t="s">
        <v>6709</v>
      </c>
      <c r="BA531" s="49" t="s">
        <v>5967</v>
      </c>
      <c r="BB531" s="38" t="s">
        <v>5961</v>
      </c>
      <c r="BC531" s="7">
        <v>0.5</v>
      </c>
      <c r="BD531" s="14" t="s">
        <v>5987</v>
      </c>
      <c r="BE531" s="49" t="s">
        <v>5960</v>
      </c>
      <c r="BF531" s="38" t="s">
        <v>5961</v>
      </c>
      <c r="BG531" s="7">
        <v>0.2</v>
      </c>
      <c r="BH531" s="45">
        <v>1040.737201441508</v>
      </c>
      <c r="BI531" s="215" t="s">
        <v>8471</v>
      </c>
      <c r="BJ531" s="215" t="s">
        <v>8520</v>
      </c>
      <c r="BK531" s="7">
        <v>1.5</v>
      </c>
      <c r="BL531" s="25">
        <v>3.8461538461538464E-2</v>
      </c>
      <c r="BM531" s="20">
        <v>0.68412499999999998</v>
      </c>
      <c r="BN531" s="20">
        <v>0.67999999999999994</v>
      </c>
      <c r="BO531" s="20">
        <v>0.68749999999999989</v>
      </c>
      <c r="BP531" s="46">
        <v>14.344746162927979</v>
      </c>
      <c r="BQ531" s="215" t="s">
        <v>8521</v>
      </c>
      <c r="BR531" s="79">
        <v>-9.7960768175582941E-2</v>
      </c>
      <c r="BS531" s="9">
        <v>3.5506075466749998E-2</v>
      </c>
      <c r="BT531" s="9">
        <v>2.6914361683738619E-2</v>
      </c>
      <c r="BU531" s="47" t="s">
        <v>5993</v>
      </c>
      <c r="BV531" s="47" t="s">
        <v>5993</v>
      </c>
      <c r="BW531" s="14" t="s">
        <v>5474</v>
      </c>
      <c r="BX531" s="83">
        <v>8.2447078189300513E-2</v>
      </c>
      <c r="BY531" s="82">
        <v>9.370000000000001</v>
      </c>
      <c r="BZ531" s="46">
        <v>12.966915688367127</v>
      </c>
      <c r="CA531" s="48" t="s">
        <v>5474</v>
      </c>
      <c r="CB531" s="45">
        <v>-46291.5</v>
      </c>
      <c r="CC531" s="45">
        <v>-31711.5</v>
      </c>
      <c r="CD531" s="45">
        <v>-4738.5</v>
      </c>
      <c r="CE531" s="45">
        <v>0</v>
      </c>
      <c r="CF531" s="14" t="s">
        <v>9051</v>
      </c>
      <c r="CG531" s="7" t="s">
        <v>8477</v>
      </c>
      <c r="CH531" s="215" t="s">
        <v>8478</v>
      </c>
      <c r="CI531" s="215" t="s">
        <v>8546</v>
      </c>
      <c r="CJ531" s="215" t="s">
        <v>8479</v>
      </c>
      <c r="CK531" s="43" t="s">
        <v>5474</v>
      </c>
      <c r="CL531" s="43" t="s">
        <v>5474</v>
      </c>
      <c r="CM531" s="43" t="s">
        <v>6944</v>
      </c>
      <c r="CN531" s="145">
        <v>-31711.5</v>
      </c>
      <c r="CO531" s="145">
        <v>-51030</v>
      </c>
      <c r="CP531" s="148">
        <v>126449.56997514323</v>
      </c>
      <c r="CQ531" s="189" t="s">
        <v>5474</v>
      </c>
      <c r="CR531" s="189" t="s">
        <v>5474</v>
      </c>
      <c r="CS531" s="99" t="s">
        <v>5474</v>
      </c>
      <c r="CT531" s="167" t="s">
        <v>5474</v>
      </c>
      <c r="CU531" s="43" t="s">
        <v>5474</v>
      </c>
      <c r="CV531" s="43" t="s">
        <v>5474</v>
      </c>
      <c r="CW531" s="43" t="s">
        <v>5474</v>
      </c>
      <c r="CX531" s="43" t="s">
        <v>5474</v>
      </c>
      <c r="CY531" s="43" t="s">
        <v>5474</v>
      </c>
      <c r="CZ531" s="43" t="s">
        <v>5474</v>
      </c>
      <c r="DA531" s="42" t="s">
        <v>5474</v>
      </c>
      <c r="DB531" s="42" t="s">
        <v>5474</v>
      </c>
      <c r="DC531" s="42" t="s">
        <v>5474</v>
      </c>
      <c r="DD531" s="42" t="s">
        <v>5474</v>
      </c>
      <c r="DE531" s="42" t="s">
        <v>5474</v>
      </c>
      <c r="DF531" s="42" t="s">
        <v>5474</v>
      </c>
      <c r="DG531" s="42" t="s">
        <v>5474</v>
      </c>
      <c r="DH531" s="42" t="s">
        <v>5474</v>
      </c>
    </row>
    <row r="532" spans="1:112">
      <c r="A532" s="22">
        <v>6643</v>
      </c>
      <c r="B532" s="7" t="s">
        <v>4526</v>
      </c>
      <c r="C532" s="21">
        <v>-8.5900000000000004E-2</v>
      </c>
      <c r="D532" s="21">
        <v>-0.26519999999999999</v>
      </c>
      <c r="E532" s="21">
        <v>-8.0000000000000004E-4</v>
      </c>
      <c r="F532" s="21">
        <v>-0.2089</v>
      </c>
      <c r="G532" s="21">
        <v>-8.2000000000000007E-3</v>
      </c>
      <c r="H532" s="21">
        <v>-0.2402</v>
      </c>
      <c r="I532" s="21">
        <v>-0.34300000000000003</v>
      </c>
      <c r="J532" s="21">
        <v>-0.20649999999999999</v>
      </c>
      <c r="K532" s="21">
        <v>0</v>
      </c>
      <c r="L532" s="21">
        <v>0</v>
      </c>
      <c r="M532" s="21">
        <v>0</v>
      </c>
      <c r="N532" s="21">
        <v>-3.0700000000000002E-2</v>
      </c>
      <c r="O532" s="21">
        <v>-0.12820000000000001</v>
      </c>
      <c r="P532" s="21">
        <v>-3.9600000000000003E-2</v>
      </c>
      <c r="Q532" s="21">
        <v>-0.02</v>
      </c>
      <c r="R532" s="21">
        <v>-1.7500000000000002E-2</v>
      </c>
      <c r="S532" s="21">
        <v>3.6900000000000002E-2</v>
      </c>
      <c r="T532" s="21">
        <v>5.2600000000000001E-2</v>
      </c>
      <c r="U532" s="10">
        <v>3.15</v>
      </c>
      <c r="V532" s="10">
        <v>9.52</v>
      </c>
      <c r="W532" s="7">
        <v>5.4101999999999997</v>
      </c>
      <c r="X532" s="20">
        <v>0.75149999999999995</v>
      </c>
      <c r="Y532" s="75">
        <v>2020</v>
      </c>
      <c r="Z532" s="7">
        <v>8</v>
      </c>
      <c r="AA532" s="7">
        <v>0</v>
      </c>
      <c r="AB532" s="51">
        <v>122</v>
      </c>
      <c r="AC532" s="51">
        <v>-31</v>
      </c>
      <c r="AD532" s="51"/>
      <c r="AE532" s="51"/>
      <c r="AF532" s="51">
        <v>-9</v>
      </c>
      <c r="AG532" s="51">
        <v>-2</v>
      </c>
      <c r="AH532" s="20">
        <v>5.0000000000000001E-4</v>
      </c>
      <c r="AI532" s="7" t="s">
        <v>8467</v>
      </c>
      <c r="AJ532" s="67" t="s">
        <v>8494</v>
      </c>
      <c r="AK532" s="44">
        <v>-0.83435582822085885</v>
      </c>
      <c r="AL532" s="44">
        <v>-0.72566371681415931</v>
      </c>
      <c r="AM532" s="44">
        <v>1</v>
      </c>
      <c r="AN532" s="25">
        <v>0.74090909090909096</v>
      </c>
      <c r="AO532" s="25">
        <v>0.34242424242424241</v>
      </c>
      <c r="AP532" s="215">
        <v>330</v>
      </c>
      <c r="AQ532" s="215" t="s">
        <v>8552</v>
      </c>
      <c r="AR532" s="44">
        <v>3.2863849765258198E-2</v>
      </c>
      <c r="AS532" s="171" t="s">
        <v>7829</v>
      </c>
      <c r="AT532" s="171" t="s">
        <v>8305</v>
      </c>
      <c r="AU532" s="171" t="s">
        <v>7012</v>
      </c>
      <c r="AV532" s="7" t="s">
        <v>8470</v>
      </c>
      <c r="AW532" s="14" t="s">
        <v>6545</v>
      </c>
      <c r="AX532" s="49" t="s">
        <v>6009</v>
      </c>
      <c r="AY532" s="38" t="s">
        <v>5971</v>
      </c>
      <c r="AZ532" s="14" t="s">
        <v>6673</v>
      </c>
      <c r="BA532" s="49" t="s">
        <v>5967</v>
      </c>
      <c r="BB532" s="38" t="s">
        <v>6007</v>
      </c>
      <c r="BC532" s="7">
        <v>0.5</v>
      </c>
      <c r="BD532" s="14" t="s">
        <v>6041</v>
      </c>
      <c r="BE532" s="49" t="s">
        <v>5967</v>
      </c>
      <c r="BF532" s="38" t="s">
        <v>5971</v>
      </c>
      <c r="BG532" s="7">
        <v>0.3</v>
      </c>
      <c r="BH532" s="45">
        <v>400.67836557648036</v>
      </c>
      <c r="BI532" s="215" t="s">
        <v>8471</v>
      </c>
      <c r="BJ532" s="215" t="s">
        <v>8520</v>
      </c>
      <c r="BK532" s="7">
        <v>1.8</v>
      </c>
      <c r="BL532" s="25">
        <v>3.125E-2</v>
      </c>
      <c r="BM532" s="20">
        <v>0.50974999999999993</v>
      </c>
      <c r="BN532" s="20">
        <v>0.48499999999999999</v>
      </c>
      <c r="BO532" s="20">
        <v>0.52999999999999992</v>
      </c>
      <c r="BP532" s="46">
        <v>34.663865546218489</v>
      </c>
      <c r="BQ532" s="215" t="s">
        <v>8553</v>
      </c>
      <c r="BR532" s="79">
        <v>-0.69446590909090899</v>
      </c>
      <c r="BS532" s="9">
        <v>1.0483218625586099E-2</v>
      </c>
      <c r="BT532" s="9">
        <v>1.8285454334567186E-2</v>
      </c>
      <c r="BU532" s="47" t="s">
        <v>5993</v>
      </c>
      <c r="BV532" s="47" t="s">
        <v>5993</v>
      </c>
      <c r="BW532" s="14" t="s">
        <v>5474</v>
      </c>
      <c r="BX532" s="83">
        <v>-0.63335909090909104</v>
      </c>
      <c r="BY532" s="82">
        <v>8.0500000000000007</v>
      </c>
      <c r="BZ532" s="46">
        <v>40.993788819875775</v>
      </c>
      <c r="CA532" s="48" t="s">
        <v>8485</v>
      </c>
      <c r="CB532" s="45">
        <v>40260</v>
      </c>
      <c r="CC532" s="45">
        <v>-10230</v>
      </c>
      <c r="CD532" s="45">
        <v>0</v>
      </c>
      <c r="CE532" s="45">
        <v>0</v>
      </c>
      <c r="CF532" s="14" t="s">
        <v>4527</v>
      </c>
      <c r="CG532" s="7" t="s">
        <v>8477</v>
      </c>
      <c r="CH532" s="215" t="s">
        <v>8498</v>
      </c>
      <c r="CI532" s="215" t="s">
        <v>8498</v>
      </c>
      <c r="CJ532" s="215" t="s">
        <v>8479</v>
      </c>
      <c r="CK532" s="43" t="s">
        <v>5474</v>
      </c>
      <c r="CL532" s="43" t="s">
        <v>5474</v>
      </c>
      <c r="CM532" s="43" t="s">
        <v>5474</v>
      </c>
      <c r="CN532" s="145">
        <v>-10230</v>
      </c>
      <c r="CO532" s="145">
        <v>40260</v>
      </c>
      <c r="CP532" s="148">
        <v>132223.8606402385</v>
      </c>
      <c r="CQ532" s="189" t="s">
        <v>5474</v>
      </c>
      <c r="CR532" s="189" t="s">
        <v>5474</v>
      </c>
      <c r="CS532" s="99" t="s">
        <v>5474</v>
      </c>
      <c r="CT532" s="167" t="s">
        <v>5474</v>
      </c>
      <c r="CU532" s="43" t="s">
        <v>5474</v>
      </c>
      <c r="CV532" s="43" t="s">
        <v>5474</v>
      </c>
      <c r="CW532" s="43" t="s">
        <v>5474</v>
      </c>
      <c r="CX532" s="43" t="s">
        <v>5474</v>
      </c>
      <c r="CY532" s="43" t="s">
        <v>5474</v>
      </c>
      <c r="CZ532" s="43" t="s">
        <v>5474</v>
      </c>
      <c r="DA532" s="42" t="s">
        <v>5474</v>
      </c>
      <c r="DB532" s="42" t="s">
        <v>5474</v>
      </c>
      <c r="DC532" s="42" t="s">
        <v>5474</v>
      </c>
      <c r="DD532" s="42" t="s">
        <v>5474</v>
      </c>
      <c r="DE532" s="42" t="s">
        <v>5474</v>
      </c>
      <c r="DF532" s="42" t="s">
        <v>5474</v>
      </c>
      <c r="DG532" s="42" t="s">
        <v>5474</v>
      </c>
      <c r="DH532" s="42" t="s">
        <v>5474</v>
      </c>
    </row>
    <row r="533" spans="1:112">
      <c r="A533" s="22">
        <v>3419</v>
      </c>
      <c r="B533" s="7" t="s">
        <v>747</v>
      </c>
      <c r="C533" s="21">
        <v>-5.5100000000000003E-2</v>
      </c>
      <c r="D533" s="21">
        <v>-0.221</v>
      </c>
      <c r="E533" s="21">
        <v>-5.3800000000000001E-2</v>
      </c>
      <c r="F533" s="21">
        <v>5.5100000000000003E-2</v>
      </c>
      <c r="G533" s="21">
        <v>6.3E-3</v>
      </c>
      <c r="H533" s="21">
        <v>0.83330000000000004</v>
      </c>
      <c r="I533" s="21">
        <v>-1.0909</v>
      </c>
      <c r="J533" s="21">
        <v>0.81579999999999997</v>
      </c>
      <c r="K533" s="21">
        <v>-2.6499999999999999E-2</v>
      </c>
      <c r="L533" s="21">
        <v>-3.9899999999999998E-2</v>
      </c>
      <c r="M533" s="21">
        <v>5.8099999999999999E-2</v>
      </c>
      <c r="N533" s="21">
        <v>3.1E-2</v>
      </c>
      <c r="O533" s="21">
        <v>-8.0999999999999996E-3</v>
      </c>
      <c r="P533" s="21">
        <v>8.72E-2</v>
      </c>
      <c r="Q533" s="21">
        <v>3.61E-2</v>
      </c>
      <c r="R533" s="21">
        <v>1.0999999999999999E-2</v>
      </c>
      <c r="S533" s="21">
        <v>9.7999999999999997E-3</v>
      </c>
      <c r="T533" s="21">
        <v>-4.0000000000000002E-4</v>
      </c>
      <c r="U533" s="10">
        <v>-7.0000000000000007E-2</v>
      </c>
      <c r="V533" s="10">
        <v>0.93</v>
      </c>
      <c r="W533" s="7">
        <v>0.184</v>
      </c>
      <c r="X533" s="20">
        <v>0.65620000000000001</v>
      </c>
      <c r="Y533" s="75">
        <v>2020</v>
      </c>
      <c r="Z533" s="7">
        <v>0.5</v>
      </c>
      <c r="AA533" s="7">
        <v>0</v>
      </c>
      <c r="AB533" s="51">
        <v>411</v>
      </c>
      <c r="AC533" s="51">
        <v>-55</v>
      </c>
      <c r="AD533" s="51"/>
      <c r="AE533" s="51"/>
      <c r="AF533" s="51">
        <v>62</v>
      </c>
      <c r="AG533" s="51"/>
      <c r="AH533" s="20">
        <v>0</v>
      </c>
      <c r="AI533" s="7" t="s">
        <v>8467</v>
      </c>
      <c r="AJ533" s="67" t="s">
        <v>8494</v>
      </c>
      <c r="AK533" s="44">
        <v>-0.73139158576051788</v>
      </c>
      <c r="AL533" s="44">
        <v>-0.66250000000000053</v>
      </c>
      <c r="AM533" s="44">
        <v>0.85714285714285421</v>
      </c>
      <c r="AN533" s="25">
        <v>0.927927927927928</v>
      </c>
      <c r="AO533" s="25">
        <v>0.24024024024024027</v>
      </c>
      <c r="AP533" s="215">
        <v>16.649999999999999</v>
      </c>
      <c r="AQ533" s="215" t="s">
        <v>8552</v>
      </c>
      <c r="AR533" s="44">
        <v>1.8348623853211E-2</v>
      </c>
      <c r="AS533" s="171" t="s">
        <v>7829</v>
      </c>
      <c r="AT533" s="171" t="s">
        <v>7197</v>
      </c>
      <c r="AU533" s="171" t="s">
        <v>6937</v>
      </c>
      <c r="AV533" s="7" t="s">
        <v>8470</v>
      </c>
      <c r="AW533" s="14" t="s">
        <v>6257</v>
      </c>
      <c r="AX533" s="49" t="s">
        <v>6009</v>
      </c>
      <c r="AY533" s="38" t="s">
        <v>5971</v>
      </c>
      <c r="AZ533" s="14" t="s">
        <v>6123</v>
      </c>
      <c r="BA533" s="49" t="s">
        <v>6039</v>
      </c>
      <c r="BB533" s="38" t="s">
        <v>6007</v>
      </c>
      <c r="BC533" s="7">
        <v>0.5</v>
      </c>
      <c r="BD533" s="14" t="s">
        <v>6023</v>
      </c>
      <c r="BE533" s="49" t="s">
        <v>5967</v>
      </c>
      <c r="BF533" s="38" t="s">
        <v>5961</v>
      </c>
      <c r="BG533" s="7">
        <v>0.3</v>
      </c>
      <c r="BH533" s="45">
        <v>566.34647153758795</v>
      </c>
      <c r="BI533" s="215" t="s">
        <v>8471</v>
      </c>
      <c r="BJ533" s="215" t="s">
        <v>8554</v>
      </c>
      <c r="BK533" s="7">
        <v>1.1000000000000001</v>
      </c>
      <c r="BL533" s="25">
        <v>1.8348623853210833E-2</v>
      </c>
      <c r="BM533" s="20">
        <v>0.59799999999999986</v>
      </c>
      <c r="BN533" s="20">
        <v>0.56499999999999995</v>
      </c>
      <c r="BO533" s="20">
        <v>0.62499999999999989</v>
      </c>
      <c r="BP533" s="46">
        <v>17.903225806451612</v>
      </c>
      <c r="BQ533" s="215" t="s">
        <v>8540</v>
      </c>
      <c r="BR533" s="79">
        <v>-0.38912312312312314</v>
      </c>
      <c r="BS533" s="9">
        <v>5.1708018601690497E-3</v>
      </c>
      <c r="BT533" s="9">
        <v>2.4039399542705286E-2</v>
      </c>
      <c r="BU533" s="47" t="s">
        <v>5993</v>
      </c>
      <c r="BV533" s="47" t="s">
        <v>5993</v>
      </c>
      <c r="BW533" s="14" t="s">
        <v>5474</v>
      </c>
      <c r="BX533" s="83">
        <v>-0.26694774774774777</v>
      </c>
      <c r="BY533" s="82">
        <v>0.92999999999999994</v>
      </c>
      <c r="BZ533" s="46">
        <v>17.903225806451612</v>
      </c>
      <c r="CA533" s="48" t="s">
        <v>8485</v>
      </c>
      <c r="CB533" s="45">
        <v>6843.15</v>
      </c>
      <c r="CC533" s="45">
        <v>-915.74999999999989</v>
      </c>
      <c r="CD533" s="45">
        <v>0</v>
      </c>
      <c r="CE533" s="45">
        <v>0</v>
      </c>
      <c r="CF533" s="14" t="s">
        <v>9052</v>
      </c>
      <c r="CG533" s="7" t="s">
        <v>8477</v>
      </c>
      <c r="CH533" s="215" t="s">
        <v>8498</v>
      </c>
      <c r="CI533" s="215" t="s">
        <v>8478</v>
      </c>
      <c r="CJ533" s="215" t="s">
        <v>8479</v>
      </c>
      <c r="CK533" s="43" t="s">
        <v>5474</v>
      </c>
      <c r="CL533" s="43" t="s">
        <v>5474</v>
      </c>
      <c r="CM533" s="43" t="s">
        <v>5474</v>
      </c>
      <c r="CN533" s="145">
        <v>-915.74999999999989</v>
      </c>
      <c r="CO533" s="145">
        <v>6843.15</v>
      </c>
      <c r="CP533" s="148">
        <v>9429.6687511008386</v>
      </c>
      <c r="CQ533" s="189" t="s">
        <v>5474</v>
      </c>
      <c r="CR533" s="189" t="s">
        <v>5474</v>
      </c>
      <c r="CS533" s="99" t="s">
        <v>5474</v>
      </c>
      <c r="CT533" s="167" t="s">
        <v>5474</v>
      </c>
      <c r="CU533" s="43" t="s">
        <v>5474</v>
      </c>
      <c r="CV533" s="43" t="s">
        <v>5474</v>
      </c>
      <c r="CW533" s="43" t="s">
        <v>5474</v>
      </c>
      <c r="CX533" s="43" t="s">
        <v>5474</v>
      </c>
      <c r="CY533" s="43" t="s">
        <v>5474</v>
      </c>
      <c r="CZ533" s="43" t="s">
        <v>5474</v>
      </c>
      <c r="DA533" s="42" t="s">
        <v>5474</v>
      </c>
      <c r="DB533" s="42" t="s">
        <v>5474</v>
      </c>
      <c r="DC533" s="42" t="s">
        <v>5474</v>
      </c>
      <c r="DD533" s="42" t="s">
        <v>5474</v>
      </c>
      <c r="DE533" s="42" t="s">
        <v>5474</v>
      </c>
      <c r="DF533" s="42" t="s">
        <v>5474</v>
      </c>
      <c r="DG533" s="42" t="s">
        <v>5474</v>
      </c>
      <c r="DH533" s="42" t="s">
        <v>5474</v>
      </c>
    </row>
    <row r="534" spans="1:112">
      <c r="A534" s="22">
        <v>3312</v>
      </c>
      <c r="B534" s="7" t="s">
        <v>717</v>
      </c>
      <c r="C534" s="21">
        <v>-7.2300000000000003E-2</v>
      </c>
      <c r="D534" s="21">
        <v>0.47249999999999998</v>
      </c>
      <c r="E534" s="21">
        <v>6.7000000000000004E-2</v>
      </c>
      <c r="F534" s="21">
        <v>0.3921</v>
      </c>
      <c r="G534" s="21">
        <v>0.44159999999999999</v>
      </c>
      <c r="H534" s="21">
        <v>0.80769999999999997</v>
      </c>
      <c r="I534" s="21">
        <v>3.0870000000000002</v>
      </c>
      <c r="J534" s="21">
        <v>2.3182</v>
      </c>
      <c r="K534" s="21">
        <v>1.09E-2</v>
      </c>
      <c r="L534" s="21">
        <v>1.35E-2</v>
      </c>
      <c r="M534" s="21">
        <v>8.6E-3</v>
      </c>
      <c r="N534" s="21">
        <v>1.44E-2</v>
      </c>
      <c r="O534" s="21">
        <v>1.8800000000000001E-2</v>
      </c>
      <c r="P534" s="21">
        <v>1.1299999999999999E-2</v>
      </c>
      <c r="Q534" s="21">
        <v>3.09E-2</v>
      </c>
      <c r="R534" s="21">
        <v>7.0000000000000001E-3</v>
      </c>
      <c r="S534" s="21">
        <v>4.6300000000000001E-2</v>
      </c>
      <c r="T534" s="21">
        <v>1.6299999999999999E-2</v>
      </c>
      <c r="U534" s="10">
        <v>1.46</v>
      </c>
      <c r="V534" s="10">
        <v>2.62</v>
      </c>
      <c r="W534" s="7">
        <v>0.72399999999999998</v>
      </c>
      <c r="X534" s="20">
        <v>0.83799999999999997</v>
      </c>
      <c r="Y534" s="75">
        <v>2020</v>
      </c>
      <c r="Z534" s="7">
        <v>0</v>
      </c>
      <c r="AA534" s="7">
        <v>1</v>
      </c>
      <c r="AB534" s="51">
        <v>930</v>
      </c>
      <c r="AC534" s="51">
        <v>291</v>
      </c>
      <c r="AD534" s="51"/>
      <c r="AE534" s="51"/>
      <c r="AF534" s="51">
        <v>28</v>
      </c>
      <c r="AG534" s="51">
        <v>-6</v>
      </c>
      <c r="AH534" s="20">
        <v>0</v>
      </c>
      <c r="AI534" s="7" t="s">
        <v>8487</v>
      </c>
      <c r="AJ534" s="67" t="s">
        <v>8468</v>
      </c>
      <c r="AK534" s="44">
        <v>0.81560283687943258</v>
      </c>
      <c r="AL534" s="44">
        <v>0.52702702702702697</v>
      </c>
      <c r="AM534" s="44">
        <v>-0.57142857142857284</v>
      </c>
      <c r="AN534" s="25">
        <v>0.58750000000000002</v>
      </c>
      <c r="AO534" s="25">
        <v>0.15416666666666665</v>
      </c>
      <c r="AP534" s="215">
        <v>24</v>
      </c>
      <c r="AQ534" s="215" t="s">
        <v>8552</v>
      </c>
      <c r="AR534" s="44">
        <v>6.2893081761006197E-3</v>
      </c>
      <c r="AS534" s="171" t="s">
        <v>7829</v>
      </c>
      <c r="AT534" s="171" t="s">
        <v>6958</v>
      </c>
      <c r="AU534" s="171" t="s">
        <v>7533</v>
      </c>
      <c r="AV534" s="7" t="s">
        <v>5474</v>
      </c>
      <c r="AW534" s="14" t="s">
        <v>6106</v>
      </c>
      <c r="AX534" s="49" t="s">
        <v>6009</v>
      </c>
      <c r="AY534" s="38" t="s">
        <v>5961</v>
      </c>
      <c r="AZ534" s="14" t="s">
        <v>6694</v>
      </c>
      <c r="BA534" s="49" t="s">
        <v>5993</v>
      </c>
      <c r="BB534" s="38" t="s">
        <v>5993</v>
      </c>
      <c r="BC534" s="7">
        <v>0.7</v>
      </c>
      <c r="BD534" s="14" t="s">
        <v>6071</v>
      </c>
      <c r="BE534" s="49" t="s">
        <v>6009</v>
      </c>
      <c r="BF534" s="38" t="s">
        <v>5961</v>
      </c>
      <c r="BG534" s="7">
        <v>0.8</v>
      </c>
      <c r="BH534" s="45">
        <v>1247.8719422957076</v>
      </c>
      <c r="BI534" s="215" t="s">
        <v>8489</v>
      </c>
      <c r="BJ534" s="215" t="s">
        <v>8509</v>
      </c>
      <c r="BK534" s="7">
        <v>0.8</v>
      </c>
      <c r="BL534" s="25">
        <v>6.2893081761005686E-3</v>
      </c>
      <c r="BM534" s="20">
        <v>0.70000000000000007</v>
      </c>
      <c r="BN534" s="20">
        <v>0.72750000000000004</v>
      </c>
      <c r="BO534" s="20">
        <v>0.67749999999999999</v>
      </c>
      <c r="BP534" s="46">
        <v>9.1603053435114496</v>
      </c>
      <c r="BQ534" s="215" t="s">
        <v>8513</v>
      </c>
      <c r="BR534" s="79">
        <v>0.72255555555555573</v>
      </c>
      <c r="BS534" s="9">
        <v>2.4175241503869183E-2</v>
      </c>
      <c r="BT534" s="9">
        <v>9.3602425809017342E-2</v>
      </c>
      <c r="BU534" s="47" t="s">
        <v>5993</v>
      </c>
      <c r="BV534" s="47" t="s">
        <v>5993</v>
      </c>
      <c r="BW534" s="14" t="s">
        <v>5474</v>
      </c>
      <c r="BX534" s="83">
        <v>1.0670666666666666</v>
      </c>
      <c r="BY534" s="82">
        <v>2.96</v>
      </c>
      <c r="BZ534" s="46">
        <v>8.1081081081081088</v>
      </c>
      <c r="CA534" s="48" t="s">
        <v>8475</v>
      </c>
      <c r="CB534" s="45">
        <v>22320</v>
      </c>
      <c r="CC534" s="45">
        <v>6984</v>
      </c>
      <c r="CD534" s="45">
        <v>0</v>
      </c>
      <c r="CE534" s="45">
        <v>0</v>
      </c>
      <c r="CF534" s="14" t="s">
        <v>9053</v>
      </c>
      <c r="CG534" s="7" t="s">
        <v>8556</v>
      </c>
      <c r="CH534" s="215" t="s">
        <v>8479</v>
      </c>
      <c r="CI534" s="215" t="s">
        <v>8546</v>
      </c>
      <c r="CJ534" s="215" t="s">
        <v>8546</v>
      </c>
      <c r="CK534" s="43" t="s">
        <v>5474</v>
      </c>
      <c r="CL534" s="43" t="s">
        <v>5474</v>
      </c>
      <c r="CM534" s="43" t="s">
        <v>5474</v>
      </c>
      <c r="CN534" s="145">
        <v>6984</v>
      </c>
      <c r="CO534" s="145">
        <v>22320</v>
      </c>
      <c r="CP534" s="148">
        <v>29948.926615096985</v>
      </c>
      <c r="CQ534" s="189" t="s">
        <v>5474</v>
      </c>
      <c r="CR534" s="189" t="s">
        <v>5474</v>
      </c>
      <c r="CS534" s="99" t="s">
        <v>5474</v>
      </c>
      <c r="CT534" s="167" t="s">
        <v>5474</v>
      </c>
      <c r="CU534" s="43" t="s">
        <v>5474</v>
      </c>
      <c r="CV534" s="43" t="s">
        <v>5474</v>
      </c>
      <c r="CW534" s="43" t="s">
        <v>5474</v>
      </c>
      <c r="CX534" s="43" t="s">
        <v>5474</v>
      </c>
      <c r="CY534" s="43" t="s">
        <v>5474</v>
      </c>
      <c r="CZ534" s="43" t="s">
        <v>5474</v>
      </c>
      <c r="DA534" s="42" t="s">
        <v>5474</v>
      </c>
      <c r="DB534" s="42" t="s">
        <v>5474</v>
      </c>
      <c r="DC534" s="42" t="s">
        <v>5474</v>
      </c>
      <c r="DD534" s="42" t="s">
        <v>5474</v>
      </c>
      <c r="DE534" s="42" t="s">
        <v>5474</v>
      </c>
      <c r="DF534" s="42" t="s">
        <v>5474</v>
      </c>
      <c r="DG534" s="42" t="s">
        <v>5474</v>
      </c>
      <c r="DH534" s="42" t="s">
        <v>5474</v>
      </c>
    </row>
    <row r="535" spans="1:112">
      <c r="A535" s="22">
        <v>6251</v>
      </c>
      <c r="B535" s="7" t="s">
        <v>1332</v>
      </c>
      <c r="C535" s="21">
        <v>9.8599999999999993E-2</v>
      </c>
      <c r="D535" s="21">
        <v>0.34799999999999998</v>
      </c>
      <c r="E535" s="21">
        <v>6.6699999999999995E-2</v>
      </c>
      <c r="F535" s="21">
        <v>0.2397</v>
      </c>
      <c r="G535" s="21">
        <v>0.30859999999999999</v>
      </c>
      <c r="H535" s="21">
        <v>8.1667000000000005</v>
      </c>
      <c r="I535" s="21">
        <v>0.48649999999999999</v>
      </c>
      <c r="J535" s="21">
        <v>-0.7359</v>
      </c>
      <c r="K535" s="21">
        <v>4.0099999999999997E-2</v>
      </c>
      <c r="L535" s="21">
        <v>-3.9199999999999999E-2</v>
      </c>
      <c r="M535" s="21">
        <v>-4.4299999999999999E-2</v>
      </c>
      <c r="N535" s="21">
        <v>3.78E-2</v>
      </c>
      <c r="O535" s="21">
        <v>-1.77E-2</v>
      </c>
      <c r="P535" s="21">
        <v>-2.7300000000000001E-2</v>
      </c>
      <c r="Q535" s="21">
        <v>-4.02E-2</v>
      </c>
      <c r="R535" s="21">
        <v>-1.2999999999999999E-2</v>
      </c>
      <c r="S535" s="21">
        <v>2.7099999999999999E-2</v>
      </c>
      <c r="T535" s="21">
        <v>2.1299999999999999E-2</v>
      </c>
      <c r="U535" s="10">
        <v>0.61</v>
      </c>
      <c r="V535" s="10">
        <v>0.71</v>
      </c>
      <c r="W535" s="7">
        <v>0.08</v>
      </c>
      <c r="X535" s="20">
        <v>0.16600000000000001</v>
      </c>
      <c r="Y535" s="75">
        <v>2020</v>
      </c>
      <c r="Z535" s="7">
        <v>0.4</v>
      </c>
      <c r="AA535" s="7">
        <v>0</v>
      </c>
      <c r="AB535" s="51">
        <v>-665</v>
      </c>
      <c r="AC535" s="51">
        <v>829</v>
      </c>
      <c r="AD535" s="51"/>
      <c r="AE535" s="51"/>
      <c r="AF535" s="51">
        <v>-12</v>
      </c>
      <c r="AG535" s="51">
        <v>-11</v>
      </c>
      <c r="AH535" s="20">
        <v>5.8999999999999999E-3</v>
      </c>
      <c r="AI535" s="7" t="s">
        <v>8487</v>
      </c>
      <c r="AJ535" s="67" t="s">
        <v>8468</v>
      </c>
      <c r="AK535" s="44">
        <v>0.71351351351351366</v>
      </c>
      <c r="AL535" s="44">
        <v>0.55421686746987986</v>
      </c>
      <c r="AM535" s="44">
        <v>-0.72727272727272607</v>
      </c>
      <c r="AN535" s="25">
        <v>0.41387024608501116</v>
      </c>
      <c r="AO535" s="25">
        <v>0.18568232662192385</v>
      </c>
      <c r="AP535" s="215">
        <v>22.35</v>
      </c>
      <c r="AQ535" s="215" t="s">
        <v>8552</v>
      </c>
      <c r="AR535" s="44">
        <v>2.7586206896551699E-2</v>
      </c>
      <c r="AS535" s="171" t="s">
        <v>7065</v>
      </c>
      <c r="AT535" s="171" t="s">
        <v>7251</v>
      </c>
      <c r="AU535" s="171" t="s">
        <v>7105</v>
      </c>
      <c r="AV535" s="7" t="s">
        <v>5474</v>
      </c>
      <c r="AW535" s="14" t="s">
        <v>8245</v>
      </c>
      <c r="AX535" s="49" t="s">
        <v>6009</v>
      </c>
      <c r="AY535" s="38" t="s">
        <v>5971</v>
      </c>
      <c r="AZ535" s="14" t="s">
        <v>6157</v>
      </c>
      <c r="BA535" s="49" t="s">
        <v>5993</v>
      </c>
      <c r="BB535" s="38" t="s">
        <v>5993</v>
      </c>
      <c r="BC535" s="7">
        <v>0.4</v>
      </c>
      <c r="BD535" s="14" t="s">
        <v>6189</v>
      </c>
      <c r="BE535" s="49" t="s">
        <v>6009</v>
      </c>
      <c r="BF535" s="38" t="s">
        <v>5961</v>
      </c>
      <c r="BG535" s="7">
        <v>0.7</v>
      </c>
      <c r="BH535" s="45">
        <v>16593.241422715382</v>
      </c>
      <c r="BI535" s="215" t="s">
        <v>8518</v>
      </c>
      <c r="BJ535" s="215" t="s">
        <v>8472</v>
      </c>
      <c r="BK535" s="7">
        <v>6</v>
      </c>
      <c r="BL535" s="25">
        <v>1.3605442176870781E-2</v>
      </c>
      <c r="BM535" s="20">
        <v>0.63937500000000003</v>
      </c>
      <c r="BN535" s="20">
        <v>0.71499999999999997</v>
      </c>
      <c r="BO535" s="20">
        <v>0.57750000000000001</v>
      </c>
      <c r="BP535" s="46">
        <v>31.478873239436624</v>
      </c>
      <c r="BQ535" s="215" t="s">
        <v>8521</v>
      </c>
      <c r="BR535" s="79">
        <v>-0.61879194630872492</v>
      </c>
      <c r="BS535" s="9">
        <v>0</v>
      </c>
      <c r="BT535" s="9">
        <v>1.1977026119794454E-2</v>
      </c>
      <c r="BU535" s="47" t="s">
        <v>5993</v>
      </c>
      <c r="BV535" s="47">
        <v>44413</v>
      </c>
      <c r="BW535" s="14" t="s">
        <v>5474</v>
      </c>
      <c r="BX535" s="83">
        <v>-0.52348993288590617</v>
      </c>
      <c r="BY535" s="82">
        <v>0.71</v>
      </c>
      <c r="BZ535" s="46">
        <v>31.478873239436624</v>
      </c>
      <c r="CA535" s="48" t="s">
        <v>8475</v>
      </c>
      <c r="CB535" s="45">
        <v>-14862.750000000002</v>
      </c>
      <c r="CC535" s="45">
        <v>18528.150000000001</v>
      </c>
      <c r="CD535" s="45">
        <v>0</v>
      </c>
      <c r="CE535" s="45">
        <v>0</v>
      </c>
      <c r="CF535" s="14" t="s">
        <v>9054</v>
      </c>
      <c r="CG535" s="7" t="s">
        <v>8556</v>
      </c>
      <c r="CH535" s="215" t="s">
        <v>8478</v>
      </c>
      <c r="CI535" s="215" t="s">
        <v>8478</v>
      </c>
      <c r="CJ535" s="215" t="s">
        <v>8546</v>
      </c>
      <c r="CK535" s="43" t="s">
        <v>6887</v>
      </c>
      <c r="CL535" s="43" t="s">
        <v>5474</v>
      </c>
      <c r="CM535" s="43" t="s">
        <v>6925</v>
      </c>
      <c r="CN535" s="145">
        <v>18528.150000000001</v>
      </c>
      <c r="CO535" s="145">
        <v>-14862.750000000002</v>
      </c>
      <c r="CP535" s="148">
        <v>370858.94579768879</v>
      </c>
      <c r="CQ535" s="189" t="s">
        <v>5474</v>
      </c>
      <c r="CR535" s="189" t="s">
        <v>5474</v>
      </c>
      <c r="CS535" s="99" t="s">
        <v>5474</v>
      </c>
      <c r="CT535" s="167" t="s">
        <v>5474</v>
      </c>
      <c r="CU535" s="43" t="s">
        <v>5474</v>
      </c>
      <c r="CV535" s="43" t="s">
        <v>5474</v>
      </c>
      <c r="CW535" s="43" t="s">
        <v>5474</v>
      </c>
      <c r="CX535" s="43" t="s">
        <v>5474</v>
      </c>
      <c r="CY535" s="43" t="s">
        <v>5474</v>
      </c>
      <c r="CZ535" s="43" t="s">
        <v>5474</v>
      </c>
      <c r="DA535" s="42" t="s">
        <v>5474</v>
      </c>
      <c r="DB535" s="42" t="s">
        <v>5474</v>
      </c>
      <c r="DC535" s="42" t="s">
        <v>5474</v>
      </c>
      <c r="DD535" s="42" t="s">
        <v>5474</v>
      </c>
      <c r="DE535" s="42" t="s">
        <v>5474</v>
      </c>
      <c r="DF535" s="42" t="s">
        <v>5474</v>
      </c>
      <c r="DG535" s="42" t="s">
        <v>5474</v>
      </c>
      <c r="DH535" s="42" t="s">
        <v>5474</v>
      </c>
    </row>
    <row r="536" spans="1:112">
      <c r="A536" s="22">
        <v>3305</v>
      </c>
      <c r="B536" s="7" t="s">
        <v>712</v>
      </c>
      <c r="C536" s="21">
        <v>-1.6000000000000001E-3</v>
      </c>
      <c r="D536" s="21">
        <v>0.44779999999999998</v>
      </c>
      <c r="E536" s="21">
        <v>4.7100000000000003E-2</v>
      </c>
      <c r="F536" s="21">
        <v>0.27879999999999999</v>
      </c>
      <c r="G536" s="21">
        <v>0.59670000000000001</v>
      </c>
      <c r="H536" s="21">
        <v>0.16350000000000001</v>
      </c>
      <c r="I536" s="21">
        <v>2.9032</v>
      </c>
      <c r="J536" s="21">
        <v>4.4878</v>
      </c>
      <c r="K536" s="21">
        <v>2.2700000000000001E-2</v>
      </c>
      <c r="L536" s="21">
        <v>5.0799999999999998E-2</v>
      </c>
      <c r="M536" s="21">
        <v>3.39E-2</v>
      </c>
      <c r="N536" s="21">
        <v>2.4500000000000001E-2</v>
      </c>
      <c r="O536" s="21">
        <v>6.5799999999999997E-2</v>
      </c>
      <c r="P536" s="21">
        <v>5.4100000000000002E-2</v>
      </c>
      <c r="Q536" s="21">
        <v>1.7100000000000001E-2</v>
      </c>
      <c r="R536" s="21">
        <v>9.5999999999999992E-3</v>
      </c>
      <c r="S536" s="21">
        <v>3.8899999999999997E-2</v>
      </c>
      <c r="T536" s="21">
        <v>2.4799999999999999E-2</v>
      </c>
      <c r="U536" s="10">
        <v>2.25</v>
      </c>
      <c r="V536" s="10">
        <v>3.35</v>
      </c>
      <c r="W536" s="7">
        <v>1.3573999999999999</v>
      </c>
      <c r="X536" s="20">
        <v>0.92130000000000001</v>
      </c>
      <c r="Y536" s="75">
        <v>2020</v>
      </c>
      <c r="Z536" s="7">
        <v>1.3647</v>
      </c>
      <c r="AA536" s="7">
        <v>0</v>
      </c>
      <c r="AB536" s="51">
        <v>-223</v>
      </c>
      <c r="AC536" s="51">
        <v>-315</v>
      </c>
      <c r="AD536" s="51"/>
      <c r="AE536" s="51"/>
      <c r="AF536" s="51">
        <v>1</v>
      </c>
      <c r="AG536" s="51"/>
      <c r="AH536" s="20">
        <v>3.8399999999999997E-2</v>
      </c>
      <c r="AI536" s="7" t="s">
        <v>8487</v>
      </c>
      <c r="AJ536" s="67" t="s">
        <v>8494</v>
      </c>
      <c r="AK536" s="44">
        <v>0.60519801980198018</v>
      </c>
      <c r="AL536" s="44">
        <v>-0.73129251700680298</v>
      </c>
      <c r="AM536" s="44">
        <v>0.93103448275861955</v>
      </c>
      <c r="AN536" s="25">
        <v>0.85866099893730075</v>
      </c>
      <c r="AO536" s="25">
        <v>0.31243358129649301</v>
      </c>
      <c r="AP536" s="215">
        <v>47.05</v>
      </c>
      <c r="AQ536" s="215" t="s">
        <v>8552</v>
      </c>
      <c r="AR536" s="44">
        <v>2.2826086956521701E-2</v>
      </c>
      <c r="AS536" s="171" t="s">
        <v>7065</v>
      </c>
      <c r="AT536" s="171" t="s">
        <v>7405</v>
      </c>
      <c r="AU536" s="171" t="s">
        <v>7145</v>
      </c>
      <c r="AV536" s="7" t="s">
        <v>8470</v>
      </c>
      <c r="AW536" s="14" t="s">
        <v>6038</v>
      </c>
      <c r="AX536" s="49" t="s">
        <v>6009</v>
      </c>
      <c r="AY536" s="38" t="s">
        <v>5971</v>
      </c>
      <c r="AZ536" s="14" t="s">
        <v>6146</v>
      </c>
      <c r="BA536" s="49" t="s">
        <v>5967</v>
      </c>
      <c r="BB536" s="38" t="s">
        <v>5971</v>
      </c>
      <c r="BC536" s="7">
        <v>0.4</v>
      </c>
      <c r="BD536" s="14" t="s">
        <v>6104</v>
      </c>
      <c r="BE536" s="49" t="s">
        <v>5988</v>
      </c>
      <c r="BF536" s="38" t="s">
        <v>5989</v>
      </c>
      <c r="BG536" s="7">
        <v>0.2</v>
      </c>
      <c r="BH536" s="45">
        <v>874.25131276729383</v>
      </c>
      <c r="BI536" s="215" t="s">
        <v>8489</v>
      </c>
      <c r="BJ536" s="215" t="s">
        <v>8568</v>
      </c>
      <c r="BK536" s="7">
        <v>0.6</v>
      </c>
      <c r="BL536" s="25">
        <v>2.954048140043751E-2</v>
      </c>
      <c r="BM536" s="20">
        <v>0.6963125</v>
      </c>
      <c r="BN536" s="20">
        <v>0.7024999999999999</v>
      </c>
      <c r="BO536" s="20">
        <v>0.69124999999999992</v>
      </c>
      <c r="BP536" s="46">
        <v>14.044776119402984</v>
      </c>
      <c r="BQ536" s="215" t="s">
        <v>8585</v>
      </c>
      <c r="BR536" s="79">
        <v>0.19119553666312436</v>
      </c>
      <c r="BS536" s="9">
        <v>2.2866391017436705E-2</v>
      </c>
      <c r="BT536" s="9">
        <v>2.3020642736273356E-2</v>
      </c>
      <c r="BU536" s="47" t="s">
        <v>5993</v>
      </c>
      <c r="BV536" s="47" t="s">
        <v>5993</v>
      </c>
      <c r="BW536" s="14" t="s">
        <v>8514</v>
      </c>
      <c r="BX536" s="83">
        <v>0.4294346439957491</v>
      </c>
      <c r="BY536" s="82">
        <v>3.65</v>
      </c>
      <c r="BZ536" s="46">
        <v>12.890410958904109</v>
      </c>
      <c r="CA536" s="48" t="s">
        <v>5474</v>
      </c>
      <c r="CB536" s="45">
        <v>-10492.15</v>
      </c>
      <c r="CC536" s="45">
        <v>-14820.75</v>
      </c>
      <c r="CD536" s="45">
        <v>0</v>
      </c>
      <c r="CE536" s="45">
        <v>0</v>
      </c>
      <c r="CF536" s="14" t="s">
        <v>9055</v>
      </c>
      <c r="CG536" s="7" t="s">
        <v>8477</v>
      </c>
      <c r="CH536" s="215" t="s">
        <v>8478</v>
      </c>
      <c r="CI536" s="215" t="s">
        <v>8479</v>
      </c>
      <c r="CJ536" s="215" t="s">
        <v>8479</v>
      </c>
      <c r="CK536" s="43" t="s">
        <v>5474</v>
      </c>
      <c r="CL536" s="43" t="s">
        <v>5474</v>
      </c>
      <c r="CM536" s="43" t="s">
        <v>6944</v>
      </c>
      <c r="CN536" s="145">
        <v>-14820.75</v>
      </c>
      <c r="CO536" s="145">
        <v>-10492.15</v>
      </c>
      <c r="CP536" s="148">
        <v>41133.524265701169</v>
      </c>
      <c r="CQ536" s="189">
        <v>0.31562167906482458</v>
      </c>
      <c r="CR536" s="189">
        <v>0</v>
      </c>
      <c r="CS536" s="99">
        <v>44913</v>
      </c>
      <c r="CT536" s="167" t="s">
        <v>5474</v>
      </c>
      <c r="CU536" s="43" t="s">
        <v>5474</v>
      </c>
      <c r="CV536" s="43" t="s">
        <v>5474</v>
      </c>
      <c r="CW536" s="43" t="s">
        <v>5474</v>
      </c>
      <c r="CX536" s="43" t="s">
        <v>5474</v>
      </c>
      <c r="CY536" s="43" t="s">
        <v>5474</v>
      </c>
      <c r="CZ536" s="43" t="s">
        <v>5474</v>
      </c>
      <c r="DA536" s="42" t="s">
        <v>5474</v>
      </c>
      <c r="DB536" s="42" t="s">
        <v>5474</v>
      </c>
      <c r="DC536" s="42" t="s">
        <v>5474</v>
      </c>
      <c r="DD536" s="42" t="s">
        <v>5474</v>
      </c>
      <c r="DE536" s="42" t="s">
        <v>5474</v>
      </c>
      <c r="DF536" s="42" t="s">
        <v>5474</v>
      </c>
      <c r="DG536" s="42" t="s">
        <v>5474</v>
      </c>
      <c r="DH536" s="42" t="s">
        <v>5474</v>
      </c>
    </row>
    <row r="537" spans="1:112">
      <c r="A537" s="22">
        <v>2376</v>
      </c>
      <c r="B537" s="7" t="s">
        <v>361</v>
      </c>
      <c r="C537" s="21">
        <v>-0.1004</v>
      </c>
      <c r="D537" s="21">
        <v>1.47E-2</v>
      </c>
      <c r="E537" s="21">
        <v>-0.22439999999999999</v>
      </c>
      <c r="F537" s="21">
        <v>7.2099999999999997E-2</v>
      </c>
      <c r="G537" s="21">
        <v>0.47849999999999998</v>
      </c>
      <c r="H537" s="21">
        <v>0.19120000000000001</v>
      </c>
      <c r="I537" s="21">
        <v>1.8098000000000001</v>
      </c>
      <c r="J537" s="21">
        <v>2.2679999999999998</v>
      </c>
      <c r="K537" s="21">
        <v>2.64E-2</v>
      </c>
      <c r="L537" s="21">
        <v>9.9000000000000005E-2</v>
      </c>
      <c r="M537" s="21">
        <v>5.2900000000000003E-2</v>
      </c>
      <c r="N537" s="21">
        <v>5.8999999999999999E-3</v>
      </c>
      <c r="O537" s="21">
        <v>6.6900000000000001E-2</v>
      </c>
      <c r="P537" s="21">
        <v>4.65E-2</v>
      </c>
      <c r="Q537" s="21">
        <v>4.5199999999999997E-2</v>
      </c>
      <c r="R537" s="21">
        <v>2.2599999999999999E-2</v>
      </c>
      <c r="S537" s="21">
        <v>0.1129</v>
      </c>
      <c r="T537" s="21">
        <v>7.1900000000000006E-2</v>
      </c>
      <c r="U537" s="10">
        <v>9.51</v>
      </c>
      <c r="V537" s="10">
        <v>13.48</v>
      </c>
      <c r="W537" s="7">
        <v>3.3599000000000001</v>
      </c>
      <c r="X537" s="20">
        <v>0.76149999999999995</v>
      </c>
      <c r="Y537" s="75">
        <v>2020</v>
      </c>
      <c r="Z537" s="7">
        <v>5</v>
      </c>
      <c r="AA537" s="7">
        <v>0</v>
      </c>
      <c r="AB537" s="51">
        <v>-9184</v>
      </c>
      <c r="AC537" s="51">
        <v>-1395</v>
      </c>
      <c r="AD537" s="51">
        <v>-1568</v>
      </c>
      <c r="AE537" s="51"/>
      <c r="AF537" s="51">
        <v>645</v>
      </c>
      <c r="AG537" s="51">
        <v>103</v>
      </c>
      <c r="AH537" s="20">
        <v>5.1200000000000002E-2</v>
      </c>
      <c r="AI537" s="7" t="s">
        <v>8467</v>
      </c>
      <c r="AJ537" s="67" t="s">
        <v>8494</v>
      </c>
      <c r="AK537" s="44">
        <v>-0.72128637059724343</v>
      </c>
      <c r="AL537" s="44">
        <v>-0.68636363636363606</v>
      </c>
      <c r="AM537" s="44">
        <v>0.9600000000000023</v>
      </c>
      <c r="AN537" s="25">
        <v>0.74713958810068637</v>
      </c>
      <c r="AO537" s="25">
        <v>0.25171624713958807</v>
      </c>
      <c r="AP537" s="215">
        <v>87.4</v>
      </c>
      <c r="AQ537" s="215" t="s">
        <v>8552</v>
      </c>
      <c r="AR537" s="44">
        <v>1.3921113689095099E-2</v>
      </c>
      <c r="AS537" s="171" t="s">
        <v>7065</v>
      </c>
      <c r="AT537" s="171" t="s">
        <v>6979</v>
      </c>
      <c r="AU537" s="171" t="s">
        <v>7514</v>
      </c>
      <c r="AV537" s="7" t="s">
        <v>8470</v>
      </c>
      <c r="AW537" s="14" t="s">
        <v>7513</v>
      </c>
      <c r="AX537" s="49" t="s">
        <v>6009</v>
      </c>
      <c r="AY537" s="38" t="s">
        <v>6007</v>
      </c>
      <c r="AZ537" s="14" t="s">
        <v>6038</v>
      </c>
      <c r="BA537" s="49" t="s">
        <v>6039</v>
      </c>
      <c r="BB537" s="38" t="s">
        <v>6047</v>
      </c>
      <c r="BC537" s="7">
        <v>0.5</v>
      </c>
      <c r="BD537" s="14" t="s">
        <v>6049</v>
      </c>
      <c r="BE537" s="49" t="s">
        <v>5967</v>
      </c>
      <c r="BF537" s="38" t="s">
        <v>5961</v>
      </c>
      <c r="BG537" s="7">
        <v>0.8</v>
      </c>
      <c r="BH537" s="45">
        <v>8793.6606177771646</v>
      </c>
      <c r="BI537" s="215" t="s">
        <v>8499</v>
      </c>
      <c r="BJ537" s="215" t="s">
        <v>8568</v>
      </c>
      <c r="BK537" s="7">
        <v>0.6</v>
      </c>
      <c r="BL537" s="25">
        <v>2.8235294117647126E-2</v>
      </c>
      <c r="BM537" s="20">
        <v>0.62993750000000004</v>
      </c>
      <c r="BN537" s="20">
        <v>0.55499999999999994</v>
      </c>
      <c r="BO537" s="20">
        <v>0.69124999999999992</v>
      </c>
      <c r="BP537" s="46">
        <v>6.4836795252225521</v>
      </c>
      <c r="BQ537" s="215" t="s">
        <v>8560</v>
      </c>
      <c r="BR537" s="79">
        <v>1.019920861937452</v>
      </c>
      <c r="BS537" s="9">
        <v>3.2403232849842256E-2</v>
      </c>
      <c r="BT537" s="9">
        <v>5.1059539679147115E-2</v>
      </c>
      <c r="BU537" s="47" t="s">
        <v>5993</v>
      </c>
      <c r="BV537" s="47">
        <v>44385</v>
      </c>
      <c r="BW537" s="14" t="s">
        <v>8514</v>
      </c>
      <c r="BX537" s="83">
        <v>1.4239050343249422</v>
      </c>
      <c r="BY537" s="82">
        <v>13.91</v>
      </c>
      <c r="BZ537" s="46">
        <v>6.2832494608195546</v>
      </c>
      <c r="CA537" s="48" t="s">
        <v>5474</v>
      </c>
      <c r="CB537" s="45">
        <v>-802681.60000000009</v>
      </c>
      <c r="CC537" s="45">
        <v>-121923.00000000001</v>
      </c>
      <c r="CD537" s="45">
        <v>-137043.20000000001</v>
      </c>
      <c r="CE537" s="45">
        <v>0</v>
      </c>
      <c r="CF537" s="14" t="s">
        <v>9056</v>
      </c>
      <c r="CG537" s="7" t="s">
        <v>8477</v>
      </c>
      <c r="CH537" s="215" t="s">
        <v>8498</v>
      </c>
      <c r="CI537" s="215" t="s">
        <v>8478</v>
      </c>
      <c r="CJ537" s="215" t="s">
        <v>8479</v>
      </c>
      <c r="CK537" s="43" t="s">
        <v>5474</v>
      </c>
      <c r="CL537" s="43" t="s">
        <v>5474</v>
      </c>
      <c r="CM537" s="43" t="s">
        <v>5474</v>
      </c>
      <c r="CN537" s="145">
        <v>-121923.00000000001</v>
      </c>
      <c r="CO537" s="145">
        <v>-939724.80000000005</v>
      </c>
      <c r="CP537" s="148">
        <v>768565.93799372425</v>
      </c>
      <c r="CQ537" s="189" t="s">
        <v>5474</v>
      </c>
      <c r="CR537" s="189" t="s">
        <v>5474</v>
      </c>
      <c r="CS537" s="99" t="s">
        <v>5474</v>
      </c>
      <c r="CT537" s="167" t="s">
        <v>5474</v>
      </c>
      <c r="CU537" s="43" t="s">
        <v>5474</v>
      </c>
      <c r="CV537" s="43" t="s">
        <v>5474</v>
      </c>
      <c r="CW537" s="43" t="s">
        <v>5474</v>
      </c>
      <c r="CX537" s="43" t="s">
        <v>5474</v>
      </c>
      <c r="CY537" s="43" t="s">
        <v>5474</v>
      </c>
      <c r="CZ537" s="43" t="s">
        <v>5474</v>
      </c>
      <c r="DA537" s="42" t="s">
        <v>5474</v>
      </c>
      <c r="DB537" s="42" t="s">
        <v>5474</v>
      </c>
      <c r="DC537" s="42" t="s">
        <v>5474</v>
      </c>
      <c r="DD537" s="42" t="s">
        <v>5474</v>
      </c>
      <c r="DE537" s="42" t="s">
        <v>5474</v>
      </c>
      <c r="DF537" s="42" t="s">
        <v>5474</v>
      </c>
      <c r="DG537" s="42" t="s">
        <v>5474</v>
      </c>
      <c r="DH537" s="42" t="s">
        <v>5472</v>
      </c>
    </row>
    <row r="538" spans="1:112">
      <c r="A538" s="22">
        <v>5220</v>
      </c>
      <c r="B538" s="7" t="s">
        <v>5861</v>
      </c>
      <c r="C538" s="21">
        <v>-0.13539999999999999</v>
      </c>
      <c r="D538" s="21">
        <v>-0.4415</v>
      </c>
      <c r="E538" s="21">
        <v>2.0400000000000001E-2</v>
      </c>
      <c r="F538" s="21">
        <v>-0.35099999999999998</v>
      </c>
      <c r="G538" s="21">
        <v>-0.13239999999999999</v>
      </c>
      <c r="H538" s="21">
        <v>-7.2900000000000006E-2</v>
      </c>
      <c r="I538" s="21">
        <v>-0.4027</v>
      </c>
      <c r="J538" s="21">
        <v>-7.4999999999999997E-2</v>
      </c>
      <c r="K538" s="21">
        <v>-1.6299999999999999E-2</v>
      </c>
      <c r="L538" s="21">
        <v>-1.7600000000000001E-2</v>
      </c>
      <c r="M538" s="21">
        <v>7.6999999999999999E-2</v>
      </c>
      <c r="N538" s="21">
        <v>-8.6E-3</v>
      </c>
      <c r="O538" s="21">
        <v>-5.8200000000000002E-2</v>
      </c>
      <c r="P538" s="21">
        <v>7.8899999999999998E-2</v>
      </c>
      <c r="Q538" s="21">
        <v>2.7199999999999998E-2</v>
      </c>
      <c r="R538" s="21">
        <v>1.6899999999999998E-2</v>
      </c>
      <c r="S538" s="21">
        <v>3.15E-2</v>
      </c>
      <c r="T538" s="21">
        <v>2.24E-2</v>
      </c>
      <c r="U538" s="10">
        <v>1.85</v>
      </c>
      <c r="V538" s="10">
        <v>4.55</v>
      </c>
      <c r="W538" s="7">
        <v>2.5</v>
      </c>
      <c r="X538" s="20">
        <v>0.76790000000000003</v>
      </c>
      <c r="Y538" s="75">
        <v>2020</v>
      </c>
      <c r="Z538" s="7">
        <v>3</v>
      </c>
      <c r="AA538" s="7">
        <v>0</v>
      </c>
      <c r="AB538" s="51">
        <v>-9</v>
      </c>
      <c r="AC538" s="51">
        <v>-1</v>
      </c>
      <c r="AD538" s="51">
        <v>21</v>
      </c>
      <c r="AE538" s="51">
        <v>7</v>
      </c>
      <c r="AF538" s="51"/>
      <c r="AG538" s="51"/>
      <c r="AH538" s="20">
        <v>0</v>
      </c>
      <c r="AI538" s="7" t="s">
        <v>8467</v>
      </c>
      <c r="AJ538" s="67" t="s">
        <v>8494</v>
      </c>
      <c r="AK538" s="44">
        <v>-0.79695431472081213</v>
      </c>
      <c r="AL538" s="44">
        <v>-0.70588235294117629</v>
      </c>
      <c r="AM538" s="44">
        <v>0.66666666666668251</v>
      </c>
      <c r="AN538" s="25">
        <v>0.51706036745406814</v>
      </c>
      <c r="AO538" s="25">
        <v>8.9238845144356913E-2</v>
      </c>
      <c r="AP538" s="215">
        <v>38.1</v>
      </c>
      <c r="AQ538" s="215" t="s">
        <v>8552</v>
      </c>
      <c r="AR538" s="44">
        <v>2.6315789473684201E-3</v>
      </c>
      <c r="AS538" s="171" t="s">
        <v>7065</v>
      </c>
      <c r="AT538" s="171" t="s">
        <v>7073</v>
      </c>
      <c r="AU538" s="171" t="s">
        <v>6933</v>
      </c>
      <c r="AV538" s="7" t="s">
        <v>8470</v>
      </c>
      <c r="AW538" s="14" t="s">
        <v>7038</v>
      </c>
      <c r="AX538" s="49" t="s">
        <v>6009</v>
      </c>
      <c r="AY538" s="38" t="s">
        <v>6007</v>
      </c>
      <c r="AZ538" s="14" t="s">
        <v>6532</v>
      </c>
      <c r="BA538" s="49" t="s">
        <v>5967</v>
      </c>
      <c r="BB538" s="38" t="s">
        <v>6007</v>
      </c>
      <c r="BC538" s="7">
        <v>0.2</v>
      </c>
      <c r="BD538" s="14" t="s">
        <v>6062</v>
      </c>
      <c r="BE538" s="49" t="s">
        <v>5967</v>
      </c>
      <c r="BF538" s="38" t="s">
        <v>5971</v>
      </c>
      <c r="BG538" s="7">
        <v>0.6</v>
      </c>
      <c r="BH538" s="45">
        <v>128.79628155708463</v>
      </c>
      <c r="BI538" s="215" t="s">
        <v>8495</v>
      </c>
      <c r="BJ538" s="215" t="s">
        <v>8554</v>
      </c>
      <c r="BK538" s="7">
        <v>7.1</v>
      </c>
      <c r="BL538" s="25">
        <v>2.6315789473684583E-3</v>
      </c>
      <c r="BM538" s="20">
        <v>0.48824999999999996</v>
      </c>
      <c r="BN538" s="20">
        <v>0.39749999999999996</v>
      </c>
      <c r="BO538" s="20">
        <v>0.56249999999999989</v>
      </c>
      <c r="BP538" s="46">
        <v>8.3736263736263741</v>
      </c>
      <c r="BQ538" s="215" t="s">
        <v>8560</v>
      </c>
      <c r="BR538" s="79">
        <v>0.25967847769028862</v>
      </c>
      <c r="BS538" s="9">
        <v>5.9419195605967756E-2</v>
      </c>
      <c r="BT538" s="9">
        <v>7.2466230034612611E-2</v>
      </c>
      <c r="BU538" s="47" t="s">
        <v>5993</v>
      </c>
      <c r="BV538" s="47" t="s">
        <v>5993</v>
      </c>
      <c r="BW538" s="14" t="s">
        <v>5474</v>
      </c>
      <c r="BX538" s="83">
        <v>0.51161417322834624</v>
      </c>
      <c r="BY538" s="82">
        <v>3.75</v>
      </c>
      <c r="BZ538" s="46">
        <v>10.16</v>
      </c>
      <c r="CA538" s="48" t="s">
        <v>8526</v>
      </c>
      <c r="CB538" s="45">
        <v>-342.90000000000003</v>
      </c>
      <c r="CC538" s="45">
        <v>-38.1</v>
      </c>
      <c r="CD538" s="45">
        <v>800.1</v>
      </c>
      <c r="CE538" s="45">
        <v>266.7</v>
      </c>
      <c r="CF538" s="14" t="s">
        <v>3420</v>
      </c>
      <c r="CG538" s="7" t="s">
        <v>8477</v>
      </c>
      <c r="CH538" s="215" t="s">
        <v>8478</v>
      </c>
      <c r="CI538" s="215" t="s">
        <v>8479</v>
      </c>
      <c r="CJ538" s="215" t="s">
        <v>8479</v>
      </c>
      <c r="CK538" s="43" t="s">
        <v>6894</v>
      </c>
      <c r="CL538" s="43" t="s">
        <v>5474</v>
      </c>
      <c r="CM538" s="43" t="s">
        <v>5474</v>
      </c>
      <c r="CN538" s="145">
        <v>228.6</v>
      </c>
      <c r="CO538" s="145">
        <v>457.2</v>
      </c>
      <c r="CP538" s="148">
        <v>4907.1383273249248</v>
      </c>
      <c r="CQ538" s="189" t="s">
        <v>5474</v>
      </c>
      <c r="CR538" s="189" t="s">
        <v>5474</v>
      </c>
      <c r="CS538" s="99" t="s">
        <v>5474</v>
      </c>
      <c r="CT538" s="167" t="s">
        <v>5474</v>
      </c>
      <c r="CU538" s="43" t="s">
        <v>5474</v>
      </c>
      <c r="CV538" s="43" t="s">
        <v>5474</v>
      </c>
      <c r="CW538" s="43" t="s">
        <v>5474</v>
      </c>
      <c r="CX538" s="43" t="s">
        <v>5474</v>
      </c>
      <c r="CY538" s="43" t="s">
        <v>5474</v>
      </c>
      <c r="CZ538" s="43" t="s">
        <v>5474</v>
      </c>
      <c r="DA538" s="42" t="s">
        <v>5474</v>
      </c>
      <c r="DB538" s="42" t="s">
        <v>5474</v>
      </c>
      <c r="DC538" s="42" t="s">
        <v>5474</v>
      </c>
      <c r="DD538" s="42" t="s">
        <v>5474</v>
      </c>
      <c r="DE538" s="42" t="s">
        <v>5474</v>
      </c>
      <c r="DF538" s="42" t="s">
        <v>5474</v>
      </c>
      <c r="DG538" s="42" t="s">
        <v>5474</v>
      </c>
      <c r="DH538" s="42" t="s">
        <v>5474</v>
      </c>
    </row>
    <row r="539" spans="1:112">
      <c r="A539" s="22">
        <v>6592</v>
      </c>
      <c r="B539" s="7" t="s">
        <v>5873</v>
      </c>
      <c r="C539" s="21">
        <v>7.1599999999999997E-2</v>
      </c>
      <c r="D539" s="21">
        <v>0.1361</v>
      </c>
      <c r="E539" s="21">
        <v>0.01</v>
      </c>
      <c r="F539" s="21">
        <v>0.13819999999999999</v>
      </c>
      <c r="G539" s="21">
        <v>0.2422</v>
      </c>
      <c r="H539" s="21">
        <v>-0.1118</v>
      </c>
      <c r="I539" s="21">
        <v>0.1842</v>
      </c>
      <c r="J539" s="21">
        <v>0.23180000000000001</v>
      </c>
      <c r="K539" s="21">
        <v>-3.39E-2</v>
      </c>
      <c r="L539" s="21">
        <v>4.4999999999999997E-3</v>
      </c>
      <c r="M539" s="21">
        <v>-1.6500000000000001E-2</v>
      </c>
      <c r="N539" s="21">
        <v>-6.9500000000000006E-2</v>
      </c>
      <c r="O539" s="21">
        <v>1.83E-2</v>
      </c>
      <c r="P539" s="21">
        <v>8.8000000000000005E-3</v>
      </c>
      <c r="Q539" s="21">
        <v>-1.1000000000000001E-3</v>
      </c>
      <c r="R539" s="21">
        <v>5.0000000000000001E-4</v>
      </c>
      <c r="S539" s="21">
        <v>1E-3</v>
      </c>
      <c r="T539" s="21">
        <v>0.06</v>
      </c>
      <c r="U539" s="10">
        <v>2.87</v>
      </c>
      <c r="V539" s="10">
        <v>5.56</v>
      </c>
      <c r="W539" s="7">
        <v>2.9</v>
      </c>
      <c r="X539" s="20">
        <v>0.61</v>
      </c>
      <c r="Y539" s="75">
        <v>2020</v>
      </c>
      <c r="Z539" s="7">
        <v>3.5</v>
      </c>
      <c r="AA539" s="7">
        <v>0</v>
      </c>
      <c r="AB539" s="51">
        <v>-1033</v>
      </c>
      <c r="AC539" s="51">
        <v>6</v>
      </c>
      <c r="AD539" s="51">
        <v>3</v>
      </c>
      <c r="AE539" s="51"/>
      <c r="AF539" s="51">
        <v>-2</v>
      </c>
      <c r="AG539" s="51">
        <v>4</v>
      </c>
      <c r="AH539" s="20">
        <v>0</v>
      </c>
      <c r="AI539" s="7" t="s">
        <v>8481</v>
      </c>
      <c r="AJ539" s="67" t="s">
        <v>8494</v>
      </c>
      <c r="AK539" s="44">
        <v>-0.54729729729729704</v>
      </c>
      <c r="AL539" s="44">
        <v>-0.63999999999999957</v>
      </c>
      <c r="AM539" s="44">
        <v>-1</v>
      </c>
      <c r="AN539" s="25">
        <v>0.17745803357314144</v>
      </c>
      <c r="AO539" s="25">
        <v>8.9928057553956831E-2</v>
      </c>
      <c r="AP539" s="215">
        <v>83.4</v>
      </c>
      <c r="AQ539" s="215" t="s">
        <v>8552</v>
      </c>
      <c r="AR539" s="44">
        <v>1.20048019207683E-3</v>
      </c>
      <c r="AS539" s="171" t="s">
        <v>7065</v>
      </c>
      <c r="AT539" s="171" t="s">
        <v>6997</v>
      </c>
      <c r="AU539" s="171" t="s">
        <v>7677</v>
      </c>
      <c r="AV539" s="7" t="s">
        <v>8470</v>
      </c>
      <c r="AW539" s="14" t="s">
        <v>6934</v>
      </c>
      <c r="AX539" s="49" t="s">
        <v>6009</v>
      </c>
      <c r="AY539" s="38" t="s">
        <v>5961</v>
      </c>
      <c r="AZ539" s="14" t="s">
        <v>6157</v>
      </c>
      <c r="BA539" s="49" t="s">
        <v>5993</v>
      </c>
      <c r="BB539" s="38" t="s">
        <v>5993</v>
      </c>
      <c r="BC539" s="7">
        <v>0.2</v>
      </c>
      <c r="BD539" s="14" t="s">
        <v>6067</v>
      </c>
      <c r="BE539" s="49" t="s">
        <v>5993</v>
      </c>
      <c r="BF539" s="38" t="s">
        <v>5993</v>
      </c>
      <c r="BG539" s="7">
        <v>0.6</v>
      </c>
      <c r="BH539" s="45">
        <v>393.15388922762628</v>
      </c>
      <c r="BI539" s="215" t="s">
        <v>8471</v>
      </c>
      <c r="BJ539" s="215" t="s">
        <v>8568</v>
      </c>
      <c r="BK539" s="7">
        <v>0.7</v>
      </c>
      <c r="BL539" s="25">
        <v>0</v>
      </c>
      <c r="BM539" s="20">
        <v>0.63612500000000005</v>
      </c>
      <c r="BN539" s="20">
        <v>0.66500000000000004</v>
      </c>
      <c r="BO539" s="20">
        <v>0.61249999999999993</v>
      </c>
      <c r="BP539" s="46">
        <v>15.000000000000002</v>
      </c>
      <c r="BQ539" s="215" t="s">
        <v>8483</v>
      </c>
      <c r="BR539" s="79">
        <v>-0.28443245403677064</v>
      </c>
      <c r="BS539" s="9">
        <v>2.8753971520800059E-2</v>
      </c>
      <c r="BT539" s="9">
        <v>3.5906374567294508E-2</v>
      </c>
      <c r="BU539" s="47" t="s">
        <v>5993</v>
      </c>
      <c r="BV539" s="47" t="s">
        <v>5993</v>
      </c>
      <c r="BW539" s="14" t="s">
        <v>5474</v>
      </c>
      <c r="BX539" s="83">
        <v>-0.14131894484412488</v>
      </c>
      <c r="BY539" s="82">
        <v>5.87</v>
      </c>
      <c r="BZ539" s="46">
        <v>14.207836456558773</v>
      </c>
      <c r="CA539" s="48" t="s">
        <v>8475</v>
      </c>
      <c r="CB539" s="45">
        <v>-86152.200000000012</v>
      </c>
      <c r="CC539" s="45">
        <v>500.40000000000003</v>
      </c>
      <c r="CD539" s="45">
        <v>250.20000000000002</v>
      </c>
      <c r="CE539" s="45">
        <v>0</v>
      </c>
      <c r="CF539" s="14" t="e">
        <v>#N/A</v>
      </c>
      <c r="CG539" s="7" t="s">
        <v>8556</v>
      </c>
      <c r="CH539" s="215" t="s">
        <v>8478</v>
      </c>
      <c r="CI539" s="215" t="s">
        <v>8478</v>
      </c>
      <c r="CJ539" s="215" t="s">
        <v>8479</v>
      </c>
      <c r="CK539" s="43" t="s">
        <v>6887</v>
      </c>
      <c r="CL539" s="43" t="s">
        <v>5474</v>
      </c>
      <c r="CM539" s="43" t="s">
        <v>5474</v>
      </c>
      <c r="CN539" s="145">
        <v>500.40000000000003</v>
      </c>
      <c r="CO539" s="145">
        <v>-85902.000000000015</v>
      </c>
      <c r="CP539" s="148">
        <v>32789.034361584032</v>
      </c>
      <c r="CQ539" s="189" t="s">
        <v>5474</v>
      </c>
      <c r="CR539" s="189" t="s">
        <v>5474</v>
      </c>
      <c r="CS539" s="99" t="s">
        <v>5474</v>
      </c>
      <c r="CT539" s="167" t="s">
        <v>5474</v>
      </c>
      <c r="CU539" s="43" t="s">
        <v>5474</v>
      </c>
      <c r="CV539" s="43" t="s">
        <v>5474</v>
      </c>
      <c r="CW539" s="43" t="s">
        <v>5474</v>
      </c>
      <c r="CX539" s="43" t="s">
        <v>5474</v>
      </c>
      <c r="CY539" s="43" t="s">
        <v>5474</v>
      </c>
      <c r="CZ539" s="43" t="s">
        <v>5474</v>
      </c>
      <c r="DA539" s="42" t="s">
        <v>5474</v>
      </c>
      <c r="DB539" s="42" t="s">
        <v>5474</v>
      </c>
      <c r="DC539" s="42" t="s">
        <v>5474</v>
      </c>
      <c r="DD539" s="42" t="s">
        <v>5474</v>
      </c>
      <c r="DE539" s="42" t="s">
        <v>5474</v>
      </c>
      <c r="DF539" s="42" t="s">
        <v>5474</v>
      </c>
      <c r="DG539" s="42" t="s">
        <v>5474</v>
      </c>
      <c r="DH539" s="42" t="s">
        <v>5474</v>
      </c>
    </row>
    <row r="540" spans="1:112">
      <c r="A540" s="22">
        <v>2415</v>
      </c>
      <c r="B540" s="7" t="s">
        <v>386</v>
      </c>
      <c r="C540" s="21">
        <v>-0.1183</v>
      </c>
      <c r="D540" s="21">
        <v>0.53810000000000002</v>
      </c>
      <c r="E540" s="21">
        <v>-0.10059999999999999</v>
      </c>
      <c r="F540" s="21">
        <v>0.36280000000000001</v>
      </c>
      <c r="G540" s="21">
        <v>0.60629999999999995</v>
      </c>
      <c r="H540" s="21">
        <v>0.47370000000000001</v>
      </c>
      <c r="I540" s="21">
        <v>2.8361000000000001</v>
      </c>
      <c r="J540" s="21">
        <v>7.0644999999999998</v>
      </c>
      <c r="K540" s="21">
        <v>1.77E-2</v>
      </c>
      <c r="L540" s="21">
        <v>0.15210000000000001</v>
      </c>
      <c r="M540" s="21">
        <v>6.6500000000000004E-2</v>
      </c>
      <c r="N540" s="21">
        <v>3.15E-2</v>
      </c>
      <c r="O540" s="21">
        <v>0.18809999999999999</v>
      </c>
      <c r="P540" s="21">
        <v>0.1096</v>
      </c>
      <c r="Q540" s="21">
        <v>3.0499999999999999E-2</v>
      </c>
      <c r="R540" s="21">
        <v>0.01</v>
      </c>
      <c r="S540" s="21">
        <v>6.6799999999999998E-2</v>
      </c>
      <c r="T540" s="21">
        <v>3.2899999999999999E-2</v>
      </c>
      <c r="U540" s="10">
        <v>1.88</v>
      </c>
      <c r="V540" s="10">
        <v>2.85</v>
      </c>
      <c r="W540" s="7">
        <v>0.88</v>
      </c>
      <c r="X540" s="20">
        <v>0.70920000000000005</v>
      </c>
      <c r="Y540" s="75">
        <v>2020</v>
      </c>
      <c r="Z540" s="7">
        <v>0.5</v>
      </c>
      <c r="AA540" s="7">
        <v>0</v>
      </c>
      <c r="AB540" s="51">
        <v>260</v>
      </c>
      <c r="AC540" s="51">
        <v>-273</v>
      </c>
      <c r="AD540" s="51"/>
      <c r="AE540" s="51"/>
      <c r="AF540" s="51"/>
      <c r="AG540" s="51"/>
      <c r="AH540" s="20">
        <v>1.1599999999999999E-2</v>
      </c>
      <c r="AI540" s="7" t="s">
        <v>8487</v>
      </c>
      <c r="AJ540" s="67" t="s">
        <v>8494</v>
      </c>
      <c r="AK540" s="44">
        <v>0.60081053698074971</v>
      </c>
      <c r="AL540" s="44">
        <v>-0.62393162393162416</v>
      </c>
      <c r="AM540" s="44">
        <v>0.84615384615384426</v>
      </c>
      <c r="AN540" s="25">
        <v>1.1114864864864864</v>
      </c>
      <c r="AO540" s="25">
        <v>0.2635135135135136</v>
      </c>
      <c r="AP540" s="215">
        <v>44.4</v>
      </c>
      <c r="AQ540" s="215" t="s">
        <v>8552</v>
      </c>
      <c r="AR540" s="44">
        <v>4.22535211267605E-2</v>
      </c>
      <c r="AS540" s="171" t="s">
        <v>6909</v>
      </c>
      <c r="AT540" s="171" t="s">
        <v>7077</v>
      </c>
      <c r="AU540" s="171" t="s">
        <v>7091</v>
      </c>
      <c r="AV540" s="7" t="s">
        <v>8470</v>
      </c>
      <c r="AW540" s="14" t="s">
        <v>6157</v>
      </c>
      <c r="AX540" s="49" t="s">
        <v>6009</v>
      </c>
      <c r="AY540" s="38" t="s">
        <v>5971</v>
      </c>
      <c r="AZ540" s="14" t="s">
        <v>6123</v>
      </c>
      <c r="BA540" s="49" t="s">
        <v>5967</v>
      </c>
      <c r="BB540" s="38" t="s">
        <v>5971</v>
      </c>
      <c r="BC540" s="7">
        <v>0.5</v>
      </c>
      <c r="BD540" s="14" t="s">
        <v>6041</v>
      </c>
      <c r="BE540" s="49" t="s">
        <v>5967</v>
      </c>
      <c r="BF540" s="38" t="s">
        <v>5961</v>
      </c>
      <c r="BG540" s="7">
        <v>0.1</v>
      </c>
      <c r="BH540" s="45">
        <v>972.49334800650365</v>
      </c>
      <c r="BI540" s="215" t="s">
        <v>8489</v>
      </c>
      <c r="BJ540" s="215" t="s">
        <v>8520</v>
      </c>
      <c r="BK540" s="7">
        <v>1.3</v>
      </c>
      <c r="BL540" s="25">
        <v>3.8596491228070143E-2</v>
      </c>
      <c r="BM540" s="20">
        <v>0.7043124999999999</v>
      </c>
      <c r="BN540" s="20">
        <v>0.6775000000000001</v>
      </c>
      <c r="BO540" s="20">
        <v>0.72624999999999973</v>
      </c>
      <c r="BP540" s="46">
        <v>15.578947368421051</v>
      </c>
      <c r="BQ540" s="215" t="s">
        <v>8521</v>
      </c>
      <c r="BR540" s="79">
        <v>-0.12681081081081069</v>
      </c>
      <c r="BS540" s="9">
        <v>1.3888571675518158E-2</v>
      </c>
      <c r="BT540" s="9">
        <v>5.3797894927287704E-3</v>
      </c>
      <c r="BU540" s="47">
        <v>44406</v>
      </c>
      <c r="BV540" s="47">
        <v>44412</v>
      </c>
      <c r="BW540" s="14" t="s">
        <v>5474</v>
      </c>
      <c r="BX540" s="83">
        <v>4.7827027027027173E-2</v>
      </c>
      <c r="BY540" s="82">
        <v>3.28</v>
      </c>
      <c r="BZ540" s="46">
        <v>13.536585365853659</v>
      </c>
      <c r="CA540" s="48" t="s">
        <v>8485</v>
      </c>
      <c r="CB540" s="45">
        <v>11544</v>
      </c>
      <c r="CC540" s="45">
        <v>-12121.199999999999</v>
      </c>
      <c r="CD540" s="45">
        <v>0</v>
      </c>
      <c r="CE540" s="45">
        <v>0</v>
      </c>
      <c r="CF540" s="14" t="s">
        <v>9057</v>
      </c>
      <c r="CG540" s="7" t="s">
        <v>8477</v>
      </c>
      <c r="CH540" s="215" t="s">
        <v>8478</v>
      </c>
      <c r="CI540" s="215" t="s">
        <v>8478</v>
      </c>
      <c r="CJ540" s="215" t="s">
        <v>8479</v>
      </c>
      <c r="CK540" s="43" t="s">
        <v>5474</v>
      </c>
      <c r="CL540" s="43" t="s">
        <v>5474</v>
      </c>
      <c r="CM540" s="43" t="s">
        <v>6898</v>
      </c>
      <c r="CN540" s="145">
        <v>-12121.199999999999</v>
      </c>
      <c r="CO540" s="145">
        <v>11544</v>
      </c>
      <c r="CP540" s="148">
        <v>43178.704651488762</v>
      </c>
      <c r="CQ540" s="189" t="s">
        <v>5474</v>
      </c>
      <c r="CR540" s="189" t="s">
        <v>5474</v>
      </c>
      <c r="CS540" s="99" t="s">
        <v>5474</v>
      </c>
      <c r="CT540" s="167" t="s">
        <v>5474</v>
      </c>
      <c r="CU540" s="43" t="s">
        <v>5474</v>
      </c>
      <c r="CV540" s="43" t="s">
        <v>5474</v>
      </c>
      <c r="CW540" s="43" t="s">
        <v>5474</v>
      </c>
      <c r="CX540" s="43" t="s">
        <v>5474</v>
      </c>
      <c r="CY540" s="43" t="s">
        <v>5474</v>
      </c>
      <c r="CZ540" s="43" t="s">
        <v>5474</v>
      </c>
      <c r="DA540" s="42" t="s">
        <v>5474</v>
      </c>
      <c r="DB540" s="42" t="s">
        <v>5474</v>
      </c>
      <c r="DC540" s="42" t="s">
        <v>5474</v>
      </c>
      <c r="DD540" s="42" t="s">
        <v>5474</v>
      </c>
      <c r="DE540" s="42" t="s">
        <v>5474</v>
      </c>
      <c r="DF540" s="42" t="s">
        <v>5474</v>
      </c>
      <c r="DG540" s="42" t="s">
        <v>5474</v>
      </c>
      <c r="DH540" s="42" t="s">
        <v>5474</v>
      </c>
    </row>
    <row r="541" spans="1:112">
      <c r="A541" s="22">
        <v>8277</v>
      </c>
      <c r="B541" s="7" t="s">
        <v>1497</v>
      </c>
      <c r="C541" s="21">
        <v>0.2102</v>
      </c>
      <c r="D541" s="21">
        <v>-0.51</v>
      </c>
      <c r="E541" s="21">
        <v>-0.31130000000000002</v>
      </c>
      <c r="F541" s="21">
        <v>-0.62480000000000002</v>
      </c>
      <c r="G541" s="21">
        <v>-0.16470000000000001</v>
      </c>
      <c r="H541" s="21">
        <v>-0.55559999999999998</v>
      </c>
      <c r="I541" s="21">
        <v>-0.47370000000000001</v>
      </c>
      <c r="J541" s="21">
        <v>-0.5333</v>
      </c>
      <c r="K541" s="21">
        <v>1.1299999999999999E-2</v>
      </c>
      <c r="L541" s="21">
        <v>7.1499999999999994E-2</v>
      </c>
      <c r="M541" s="21">
        <v>4.99E-2</v>
      </c>
      <c r="N541" s="21">
        <v>-0.24399999999999999</v>
      </c>
      <c r="O541" s="21">
        <v>-0.25359999999999999</v>
      </c>
      <c r="P541" s="21">
        <v>-0.13739999999999999</v>
      </c>
      <c r="Q541" s="21">
        <v>-1.54E-2</v>
      </c>
      <c r="R541" s="21">
        <v>-1.23E-2</v>
      </c>
      <c r="S541" s="21">
        <v>-0.10390000000000001</v>
      </c>
      <c r="T541" s="21">
        <v>-8.7800000000000003E-2</v>
      </c>
      <c r="U541" s="10">
        <v>-0.46</v>
      </c>
      <c r="V541" s="10">
        <v>-0.85</v>
      </c>
      <c r="W541" s="7">
        <v>0</v>
      </c>
      <c r="X541" s="20">
        <v>0</v>
      </c>
      <c r="Y541" s="75"/>
      <c r="Z541" s="7"/>
      <c r="AA541" s="7"/>
      <c r="AB541" s="51">
        <v>-51</v>
      </c>
      <c r="AC541" s="51">
        <v>-46</v>
      </c>
      <c r="AD541" s="51"/>
      <c r="AE541" s="51"/>
      <c r="AF541" s="51"/>
      <c r="AG541" s="51"/>
      <c r="AH541" s="20">
        <v>0</v>
      </c>
      <c r="AI541" s="7" t="s">
        <v>8481</v>
      </c>
      <c r="AJ541" s="67" t="s">
        <v>8494</v>
      </c>
      <c r="AK541" s="44">
        <v>-0.5640243902439025</v>
      </c>
      <c r="AL541" s="44">
        <v>-0.65277777777777779</v>
      </c>
      <c r="AM541" s="44">
        <v>0.84615384615384637</v>
      </c>
      <c r="AN541" s="25">
        <v>1.2284644194756555</v>
      </c>
      <c r="AO541" s="25">
        <v>0.2696629213483146</v>
      </c>
      <c r="AP541" s="215">
        <v>13.35</v>
      </c>
      <c r="AQ541" s="215" t="s">
        <v>8552</v>
      </c>
      <c r="AR541" s="44">
        <v>3.89105058365758E-2</v>
      </c>
      <c r="AS541" s="171" t="s">
        <v>6909</v>
      </c>
      <c r="AT541" s="171" t="s">
        <v>7062</v>
      </c>
      <c r="AU541" s="171" t="s">
        <v>6943</v>
      </c>
      <c r="AV541" s="7" t="s">
        <v>8470</v>
      </c>
      <c r="AW541" s="14" t="s">
        <v>6154</v>
      </c>
      <c r="AX541" s="49" t="s">
        <v>6009</v>
      </c>
      <c r="AY541" s="38" t="s">
        <v>5971</v>
      </c>
      <c r="AZ541" s="14" t="s">
        <v>6223</v>
      </c>
      <c r="BA541" s="49" t="s">
        <v>5967</v>
      </c>
      <c r="BB541" s="38" t="s">
        <v>6007</v>
      </c>
      <c r="BC541" s="7">
        <v>0.3</v>
      </c>
      <c r="BD541" s="14" t="s">
        <v>5999</v>
      </c>
      <c r="BE541" s="49" t="s">
        <v>5967</v>
      </c>
      <c r="BF541" s="38" t="s">
        <v>5961</v>
      </c>
      <c r="BG541" s="7">
        <v>0.3</v>
      </c>
      <c r="BH541" s="45">
        <v>702.96608123709541</v>
      </c>
      <c r="BI541" s="215" t="s">
        <v>8471</v>
      </c>
      <c r="BJ541" s="215" t="s">
        <v>8554</v>
      </c>
      <c r="BK541" s="7">
        <v>2.1</v>
      </c>
      <c r="BL541" s="25">
        <v>4.2968749999999917E-2</v>
      </c>
      <c r="BM541" s="20">
        <v>0.35787500000000005</v>
      </c>
      <c r="BN541" s="20">
        <v>0.25750000000000001</v>
      </c>
      <c r="BO541" s="20">
        <v>0.44000000000000006</v>
      </c>
      <c r="BP541" s="46" t="s">
        <v>8473</v>
      </c>
      <c r="BQ541" s="215" t="s">
        <v>8473</v>
      </c>
      <c r="BR541" s="79" t="s">
        <v>8473</v>
      </c>
      <c r="BS541" s="9">
        <v>0</v>
      </c>
      <c r="BT541" s="9">
        <v>0</v>
      </c>
      <c r="BU541" s="47" t="s">
        <v>5993</v>
      </c>
      <c r="BV541" s="47" t="s">
        <v>5993</v>
      </c>
      <c r="BW541" s="14" t="s">
        <v>5474</v>
      </c>
      <c r="BX541" s="83" t="s">
        <v>8473</v>
      </c>
      <c r="BY541" s="82" t="s">
        <v>8473</v>
      </c>
      <c r="BZ541" s="46" t="s">
        <v>8473</v>
      </c>
      <c r="CA541" s="48" t="s">
        <v>5474</v>
      </c>
      <c r="CB541" s="45">
        <v>-680.85</v>
      </c>
      <c r="CC541" s="45">
        <v>-614.1</v>
      </c>
      <c r="CD541" s="45">
        <v>0</v>
      </c>
      <c r="CE541" s="45">
        <v>0</v>
      </c>
      <c r="CF541" s="14" t="s">
        <v>9058</v>
      </c>
      <c r="CG541" s="7" t="s">
        <v>8477</v>
      </c>
      <c r="CH541" s="215" t="s">
        <v>8478</v>
      </c>
      <c r="CI541" s="215" t="s">
        <v>8479</v>
      </c>
      <c r="CJ541" s="215" t="s">
        <v>8479</v>
      </c>
      <c r="CK541" s="43" t="s">
        <v>5474</v>
      </c>
      <c r="CL541" s="43" t="s">
        <v>5474</v>
      </c>
      <c r="CM541" s="43" t="s">
        <v>6944</v>
      </c>
      <c r="CN541" s="145">
        <v>-614.1</v>
      </c>
      <c r="CO541" s="145">
        <v>-680.85</v>
      </c>
      <c r="CP541" s="148">
        <v>9384.5971845152235</v>
      </c>
      <c r="CQ541" s="189" t="s">
        <v>5474</v>
      </c>
      <c r="CR541" s="189" t="s">
        <v>5474</v>
      </c>
      <c r="CS541" s="99" t="s">
        <v>5474</v>
      </c>
      <c r="CT541" s="167" t="s">
        <v>5474</v>
      </c>
      <c r="CU541" s="43" t="s">
        <v>5474</v>
      </c>
      <c r="CV541" s="43" t="s">
        <v>5474</v>
      </c>
      <c r="CW541" s="43" t="s">
        <v>5474</v>
      </c>
      <c r="CX541" s="43" t="s">
        <v>5474</v>
      </c>
      <c r="CY541" s="43" t="s">
        <v>5474</v>
      </c>
      <c r="CZ541" s="43" t="s">
        <v>5474</v>
      </c>
      <c r="DA541" s="42" t="s">
        <v>5474</v>
      </c>
      <c r="DB541" s="42" t="s">
        <v>5474</v>
      </c>
      <c r="DC541" s="42" t="s">
        <v>5474</v>
      </c>
      <c r="DD541" s="42" t="s">
        <v>5474</v>
      </c>
      <c r="DE541" s="42" t="s">
        <v>5474</v>
      </c>
      <c r="DF541" s="42" t="s">
        <v>5474</v>
      </c>
      <c r="DG541" s="42" t="s">
        <v>5474</v>
      </c>
      <c r="DH541" s="42" t="s">
        <v>5474</v>
      </c>
    </row>
    <row r="542" spans="1:112">
      <c r="A542" s="22">
        <v>8081</v>
      </c>
      <c r="B542" s="7" t="s">
        <v>1455</v>
      </c>
      <c r="C542" s="21">
        <v>6.2399999999999997E-2</v>
      </c>
      <c r="D542" s="21">
        <v>0.26240000000000002</v>
      </c>
      <c r="E542" s="21">
        <v>8.3099999999999993E-2</v>
      </c>
      <c r="F542" s="21">
        <v>0.2482</v>
      </c>
      <c r="G542" s="21">
        <v>0.34870000000000001</v>
      </c>
      <c r="H542" s="21">
        <v>0.31119999999999998</v>
      </c>
      <c r="I542" s="21">
        <v>1.2381</v>
      </c>
      <c r="J542" s="21">
        <v>0.97250000000000003</v>
      </c>
      <c r="K542" s="21">
        <v>5.91E-2</v>
      </c>
      <c r="L542" s="21">
        <v>0.1007</v>
      </c>
      <c r="M542" s="21">
        <v>4.7899999999999998E-2</v>
      </c>
      <c r="N542" s="21">
        <v>5.8999999999999997E-2</v>
      </c>
      <c r="O542" s="21">
        <v>0.1211</v>
      </c>
      <c r="P542" s="21">
        <v>7.46E-2</v>
      </c>
      <c r="Q542" s="21">
        <v>2.6800000000000001E-2</v>
      </c>
      <c r="R542" s="21">
        <v>1.72E-2</v>
      </c>
      <c r="S542" s="21">
        <v>0.13769999999999999</v>
      </c>
      <c r="T542" s="21">
        <v>9.7699999999999995E-2</v>
      </c>
      <c r="U542" s="10">
        <v>10.77</v>
      </c>
      <c r="V542" s="10">
        <v>17.53</v>
      </c>
      <c r="W542" s="7">
        <v>6.3</v>
      </c>
      <c r="X542" s="20">
        <v>0.90790000000000004</v>
      </c>
      <c r="Y542" s="75">
        <v>2020</v>
      </c>
      <c r="Z542" s="7">
        <v>9.5</v>
      </c>
      <c r="AA542" s="7">
        <v>0</v>
      </c>
      <c r="AB542" s="51">
        <v>435</v>
      </c>
      <c r="AC542" s="51">
        <v>-367</v>
      </c>
      <c r="AD542" s="51">
        <v>35</v>
      </c>
      <c r="AE542" s="51">
        <v>-18</v>
      </c>
      <c r="AF542" s="51">
        <v>-40</v>
      </c>
      <c r="AG542" s="51">
        <v>-19</v>
      </c>
      <c r="AH542" s="20">
        <v>4.9299999999999997E-2</v>
      </c>
      <c r="AI542" s="7" t="s">
        <v>8487</v>
      </c>
      <c r="AJ542" s="67" t="s">
        <v>8468</v>
      </c>
      <c r="AK542" s="44">
        <v>0.8152866242038217</v>
      </c>
      <c r="AL542" s="44">
        <v>0.64634146341463417</v>
      </c>
      <c r="AM542" s="44">
        <v>0.95</v>
      </c>
      <c r="AN542" s="25">
        <v>0.57720588235294112</v>
      </c>
      <c r="AO542" s="25">
        <v>0.15073529411764705</v>
      </c>
      <c r="AP542" s="215">
        <v>272</v>
      </c>
      <c r="AQ542" s="215" t="s">
        <v>8552</v>
      </c>
      <c r="AR542" s="44">
        <v>2.2556390977443601E-2</v>
      </c>
      <c r="AS542" s="171" t="s">
        <v>6909</v>
      </c>
      <c r="AT542" s="171" t="s">
        <v>6983</v>
      </c>
      <c r="AU542" s="171" t="s">
        <v>7361</v>
      </c>
      <c r="AV542" s="7" t="s">
        <v>5474</v>
      </c>
      <c r="AW542" s="14" t="s">
        <v>6154</v>
      </c>
      <c r="AX542" s="49" t="s">
        <v>6009</v>
      </c>
      <c r="AY542" s="38" t="s">
        <v>5961</v>
      </c>
      <c r="AZ542" s="14" t="s">
        <v>6123</v>
      </c>
      <c r="BA542" s="49" t="s">
        <v>5967</v>
      </c>
      <c r="BB542" s="38" t="s">
        <v>5961</v>
      </c>
      <c r="BC542" s="7">
        <v>0.6</v>
      </c>
      <c r="BD542" s="14" t="s">
        <v>5980</v>
      </c>
      <c r="BE542" s="49" t="s">
        <v>5967</v>
      </c>
      <c r="BF542" s="38" t="s">
        <v>5989</v>
      </c>
      <c r="BG542" s="7">
        <v>0.5</v>
      </c>
      <c r="BH542" s="45">
        <v>867.2361351219779</v>
      </c>
      <c r="BI542" s="215" t="s">
        <v>8489</v>
      </c>
      <c r="BJ542" s="215" t="s">
        <v>8568</v>
      </c>
      <c r="BK542" s="7">
        <v>0.5</v>
      </c>
      <c r="BL542" s="25">
        <v>3.619047619047619E-2</v>
      </c>
      <c r="BM542" s="20">
        <v>0.71850000000000003</v>
      </c>
      <c r="BN542" s="20">
        <v>0.70750000000000002</v>
      </c>
      <c r="BO542" s="20">
        <v>0.72749999999999992</v>
      </c>
      <c r="BP542" s="46">
        <v>15.516257843696518</v>
      </c>
      <c r="BQ542" s="215" t="s">
        <v>8513</v>
      </c>
      <c r="BR542" s="79">
        <v>7.7574938725490067E-2</v>
      </c>
      <c r="BS542" s="9">
        <v>1.7211079888534542E-2</v>
      </c>
      <c r="BT542" s="9">
        <v>2.8907362517508028E-2</v>
      </c>
      <c r="BU542" s="47">
        <v>44407</v>
      </c>
      <c r="BV542" s="47">
        <v>44413</v>
      </c>
      <c r="BW542" s="14" t="s">
        <v>8514</v>
      </c>
      <c r="BX542" s="83">
        <v>0.29308992647058801</v>
      </c>
      <c r="BY542" s="82">
        <v>19.369999999999997</v>
      </c>
      <c r="BZ542" s="46">
        <v>14.042333505420755</v>
      </c>
      <c r="CA542" s="48" t="s">
        <v>8702</v>
      </c>
      <c r="CB542" s="45">
        <v>118320</v>
      </c>
      <c r="CC542" s="45">
        <v>-99824</v>
      </c>
      <c r="CD542" s="45">
        <v>9520</v>
      </c>
      <c r="CE542" s="45">
        <v>-4896</v>
      </c>
      <c r="CF542" s="14" t="s">
        <v>9059</v>
      </c>
      <c r="CG542" s="7" t="s">
        <v>8477</v>
      </c>
      <c r="CH542" s="215" t="s">
        <v>8478</v>
      </c>
      <c r="CI542" s="215" t="s">
        <v>8478</v>
      </c>
      <c r="CJ542" s="215" t="s">
        <v>8523</v>
      </c>
      <c r="CK542" s="43" t="s">
        <v>5474</v>
      </c>
      <c r="CL542" s="43" t="s">
        <v>5474</v>
      </c>
      <c r="CM542" s="43" t="s">
        <v>6903</v>
      </c>
      <c r="CN542" s="145">
        <v>-104720</v>
      </c>
      <c r="CO542" s="145">
        <v>127840</v>
      </c>
      <c r="CP542" s="148">
        <v>235888.22875317797</v>
      </c>
      <c r="CQ542" s="189" t="s">
        <v>5474</v>
      </c>
      <c r="CR542" s="189" t="s">
        <v>5474</v>
      </c>
      <c r="CS542" s="99" t="s">
        <v>5474</v>
      </c>
      <c r="CT542" s="167" t="s">
        <v>5474</v>
      </c>
      <c r="CU542" s="43" t="s">
        <v>5474</v>
      </c>
      <c r="CV542" s="43" t="s">
        <v>5474</v>
      </c>
      <c r="CW542" s="43" t="s">
        <v>5474</v>
      </c>
      <c r="CX542" s="43" t="s">
        <v>5474</v>
      </c>
      <c r="CY542" s="43" t="s">
        <v>5474</v>
      </c>
      <c r="CZ542" s="43" t="s">
        <v>5474</v>
      </c>
      <c r="DA542" s="42" t="s">
        <v>5474</v>
      </c>
      <c r="DB542" s="42" t="s">
        <v>5474</v>
      </c>
      <c r="DC542" s="42" t="s">
        <v>5474</v>
      </c>
      <c r="DD542" s="42" t="s">
        <v>5474</v>
      </c>
      <c r="DE542" s="42" t="s">
        <v>5474</v>
      </c>
      <c r="DF542" s="42" t="s">
        <v>5474</v>
      </c>
      <c r="DG542" s="42" t="s">
        <v>5474</v>
      </c>
      <c r="DH542" s="42" t="s">
        <v>5474</v>
      </c>
    </row>
    <row r="543" spans="1:112">
      <c r="A543" s="22">
        <v>3055</v>
      </c>
      <c r="B543" s="7" t="s">
        <v>625</v>
      </c>
      <c r="C543" s="21">
        <v>-0.29039999999999999</v>
      </c>
      <c r="D543" s="21">
        <v>0.7167</v>
      </c>
      <c r="E543" s="21">
        <v>-7.9600000000000004E-2</v>
      </c>
      <c r="F543" s="21">
        <v>0.1042</v>
      </c>
      <c r="G543" s="21">
        <v>0.65349999999999997</v>
      </c>
      <c r="H543" s="21">
        <v>0.14149999999999999</v>
      </c>
      <c r="I543" s="21">
        <v>-8</v>
      </c>
      <c r="J543" s="21">
        <v>-5.7930999999999999</v>
      </c>
      <c r="K543" s="21">
        <v>2.6800000000000001E-2</v>
      </c>
      <c r="L543" s="21">
        <v>-4.4900000000000002E-2</v>
      </c>
      <c r="M543" s="21">
        <v>-3.2199999999999999E-2</v>
      </c>
      <c r="N543" s="21">
        <v>-0.90669999999999995</v>
      </c>
      <c r="O543" s="21">
        <v>-0.98280000000000001</v>
      </c>
      <c r="P543" s="21">
        <v>-0.23230000000000001</v>
      </c>
      <c r="Q543" s="21">
        <v>-1.32E-2</v>
      </c>
      <c r="R543" s="21">
        <v>-3.1E-2</v>
      </c>
      <c r="S543" s="21">
        <v>1.77E-2</v>
      </c>
      <c r="T543" s="21">
        <v>1.4999999999999999E-2</v>
      </c>
      <c r="U543" s="10">
        <v>-1.97</v>
      </c>
      <c r="V543" s="10">
        <v>-2.12</v>
      </c>
      <c r="W543" s="7">
        <v>0.64380000000000004</v>
      </c>
      <c r="X543" s="20">
        <v>0.9345</v>
      </c>
      <c r="Y543" s="75">
        <v>2020</v>
      </c>
      <c r="Z543" s="7">
        <v>0.2</v>
      </c>
      <c r="AA543" s="7">
        <v>0</v>
      </c>
      <c r="AB543" s="51">
        <v>10</v>
      </c>
      <c r="AC543" s="51">
        <v>13</v>
      </c>
      <c r="AD543" s="51"/>
      <c r="AE543" s="51"/>
      <c r="AF543" s="51"/>
      <c r="AG543" s="51"/>
      <c r="AH543" s="20">
        <v>1.2999999999999999E-3</v>
      </c>
      <c r="AI543" s="7" t="s">
        <v>8467</v>
      </c>
      <c r="AJ543" s="67" t="s">
        <v>8468</v>
      </c>
      <c r="AK543" s="44">
        <v>-0.61940298507462699</v>
      </c>
      <c r="AL543" s="44">
        <v>0.62162162162162149</v>
      </c>
      <c r="AM543" s="44">
        <v>0.69230769230769273</v>
      </c>
      <c r="AN543" s="25">
        <v>0.44370860927152317</v>
      </c>
      <c r="AO543" s="25">
        <v>6.1258278145695295E-2</v>
      </c>
      <c r="AP543" s="215">
        <v>30.2</v>
      </c>
      <c r="AQ543" s="215" t="s">
        <v>8552</v>
      </c>
      <c r="AR543" s="44">
        <v>1.5126050420168E-2</v>
      </c>
      <c r="AS543" s="171" t="s">
        <v>6909</v>
      </c>
      <c r="AT543" s="171" t="s">
        <v>7250</v>
      </c>
      <c r="AU543" s="171" t="s">
        <v>6977</v>
      </c>
      <c r="AV543" s="7" t="s">
        <v>5474</v>
      </c>
      <c r="AW543" s="14" t="s">
        <v>7754</v>
      </c>
      <c r="AX543" s="49" t="s">
        <v>6009</v>
      </c>
      <c r="AY543" s="38" t="s">
        <v>5961</v>
      </c>
      <c r="AZ543" s="14" t="s">
        <v>6664</v>
      </c>
      <c r="BA543" s="49" t="s">
        <v>5967</v>
      </c>
      <c r="BB543" s="38" t="s">
        <v>5971</v>
      </c>
      <c r="BC543" s="7">
        <v>0.2</v>
      </c>
      <c r="BD543" s="14" t="s">
        <v>6140</v>
      </c>
      <c r="BE543" s="49" t="s">
        <v>6009</v>
      </c>
      <c r="BF543" s="38" t="s">
        <v>5971</v>
      </c>
      <c r="BG543" s="7">
        <v>0.4</v>
      </c>
      <c r="BH543" s="45">
        <v>139.8508299949153</v>
      </c>
      <c r="BI543" s="215" t="s">
        <v>8495</v>
      </c>
      <c r="BJ543" s="215" t="s">
        <v>8554</v>
      </c>
      <c r="BK543" s="7">
        <v>4.5</v>
      </c>
      <c r="BL543" s="25">
        <v>1.5126050420168043E-2</v>
      </c>
      <c r="BM543" s="20">
        <v>0.47062500000000002</v>
      </c>
      <c r="BN543" s="20">
        <v>0.64250000000000007</v>
      </c>
      <c r="BO543" s="20">
        <v>0.32999999999999996</v>
      </c>
      <c r="BP543" s="46" t="s">
        <v>8473</v>
      </c>
      <c r="BQ543" s="215" t="s">
        <v>8473</v>
      </c>
      <c r="BR543" s="79" t="s">
        <v>8473</v>
      </c>
      <c r="BS543" s="9">
        <v>1.5377919962918929E-2</v>
      </c>
      <c r="BT543" s="9">
        <v>7.6802361812533526E-4</v>
      </c>
      <c r="BU543" s="47" t="s">
        <v>5993</v>
      </c>
      <c r="BV543" s="47" t="s">
        <v>5993</v>
      </c>
      <c r="BW543" s="14" t="s">
        <v>5474</v>
      </c>
      <c r="BX543" s="83" t="s">
        <v>8473</v>
      </c>
      <c r="BY543" s="82" t="s">
        <v>8473</v>
      </c>
      <c r="BZ543" s="46" t="s">
        <v>8473</v>
      </c>
      <c r="CA543" s="48" t="s">
        <v>8475</v>
      </c>
      <c r="CB543" s="45">
        <v>302</v>
      </c>
      <c r="CC543" s="45">
        <v>392.59999999999997</v>
      </c>
      <c r="CD543" s="45">
        <v>0</v>
      </c>
      <c r="CE543" s="45">
        <v>0</v>
      </c>
      <c r="CF543" s="14" t="s">
        <v>9060</v>
      </c>
      <c r="CG543" s="7" t="s">
        <v>8477</v>
      </c>
      <c r="CH543" s="215" t="s">
        <v>8478</v>
      </c>
      <c r="CI543" s="215" t="s">
        <v>8546</v>
      </c>
      <c r="CJ543" s="215" t="s">
        <v>8546</v>
      </c>
      <c r="CK543" s="43" t="s">
        <v>5474</v>
      </c>
      <c r="CL543" s="43" t="s">
        <v>5474</v>
      </c>
      <c r="CM543" s="43" t="s">
        <v>7451</v>
      </c>
      <c r="CN543" s="145">
        <v>392.59999999999997</v>
      </c>
      <c r="CO543" s="145">
        <v>302</v>
      </c>
      <c r="CP543" s="148">
        <v>4223.4950658464422</v>
      </c>
      <c r="CQ543" s="189" t="s">
        <v>5474</v>
      </c>
      <c r="CR543" s="189" t="s">
        <v>5474</v>
      </c>
      <c r="CS543" s="99" t="s">
        <v>5474</v>
      </c>
      <c r="CT543" s="167" t="s">
        <v>5474</v>
      </c>
      <c r="CU543" s="43" t="s">
        <v>5474</v>
      </c>
      <c r="CV543" s="43" t="s">
        <v>5474</v>
      </c>
      <c r="CW543" s="43" t="s">
        <v>5474</v>
      </c>
      <c r="CX543" s="43" t="s">
        <v>5474</v>
      </c>
      <c r="CY543" s="43" t="s">
        <v>5474</v>
      </c>
      <c r="CZ543" s="43" t="s">
        <v>5474</v>
      </c>
      <c r="DA543" s="42" t="s">
        <v>5474</v>
      </c>
      <c r="DB543" s="42" t="s">
        <v>5474</v>
      </c>
      <c r="DC543" s="42" t="s">
        <v>5474</v>
      </c>
      <c r="DD543" s="42" t="s">
        <v>5474</v>
      </c>
      <c r="DE543" s="42" t="s">
        <v>5474</v>
      </c>
      <c r="DF543" s="42" t="s">
        <v>5474</v>
      </c>
      <c r="DG543" s="42" t="s">
        <v>5474</v>
      </c>
      <c r="DH543" s="42" t="s">
        <v>5474</v>
      </c>
    </row>
    <row r="544" spans="1:112">
      <c r="A544" s="22">
        <v>6180</v>
      </c>
      <c r="B544" s="7" t="s">
        <v>1268</v>
      </c>
      <c r="C544" s="21">
        <v>0.52500000000000002</v>
      </c>
      <c r="D544" s="21">
        <v>0.37330000000000002</v>
      </c>
      <c r="E544" s="21">
        <v>0.75229999999999997</v>
      </c>
      <c r="F544" s="21">
        <v>0.62219999999999998</v>
      </c>
      <c r="G544" s="21">
        <v>2.7900000000000001E-2</v>
      </c>
      <c r="H544" s="21">
        <v>-0.45450000000000002</v>
      </c>
      <c r="I544" s="21">
        <v>-0.18640000000000001</v>
      </c>
      <c r="J544" s="21">
        <v>-0.1807</v>
      </c>
      <c r="K544" s="21">
        <v>-3.56E-2</v>
      </c>
      <c r="L544" s="21">
        <v>-3.5799999999999998E-2</v>
      </c>
      <c r="M544" s="21">
        <v>-4.4400000000000002E-2</v>
      </c>
      <c r="N544" s="21">
        <v>-5.3800000000000001E-2</v>
      </c>
      <c r="O544" s="21">
        <v>-3.6700000000000003E-2</v>
      </c>
      <c r="P544" s="21">
        <v>-6.4399999999999999E-2</v>
      </c>
      <c r="Q544" s="21">
        <v>-2.1499999999999998E-2</v>
      </c>
      <c r="R544" s="21">
        <v>-1.12E-2</v>
      </c>
      <c r="S544" s="21">
        <v>0.1045</v>
      </c>
      <c r="T544" s="21">
        <v>6.2300000000000001E-2</v>
      </c>
      <c r="U544" s="10">
        <v>2.72</v>
      </c>
      <c r="V544" s="10">
        <v>4.4000000000000004</v>
      </c>
      <c r="W544" s="7">
        <v>2.7677</v>
      </c>
      <c r="X544" s="20">
        <v>0.753</v>
      </c>
      <c r="Y544" s="75">
        <v>2020</v>
      </c>
      <c r="Z544" s="7">
        <v>4</v>
      </c>
      <c r="AA544" s="7">
        <v>0</v>
      </c>
      <c r="AB544" s="51">
        <v>391</v>
      </c>
      <c r="AC544" s="51">
        <v>79</v>
      </c>
      <c r="AD544" s="51"/>
      <c r="AE544" s="51"/>
      <c r="AF544" s="51"/>
      <c r="AG544" s="51"/>
      <c r="AH544" s="20">
        <v>0</v>
      </c>
      <c r="AI544" s="7" t="s">
        <v>8467</v>
      </c>
      <c r="AJ544" s="67" t="s">
        <v>8494</v>
      </c>
      <c r="AK544" s="44">
        <v>-0.6107784431137725</v>
      </c>
      <c r="AL544" s="44">
        <v>-0.52083333333333282</v>
      </c>
      <c r="AM544" s="44">
        <v>0.80000000000001137</v>
      </c>
      <c r="AN544" s="25">
        <v>0.26848874598070743</v>
      </c>
      <c r="AO544" s="25">
        <v>7.717041800643093E-2</v>
      </c>
      <c r="AP544" s="215">
        <v>62.2</v>
      </c>
      <c r="AQ544" s="215" t="s">
        <v>8552</v>
      </c>
      <c r="AR544" s="44">
        <v>9.74025974025974E-3</v>
      </c>
      <c r="AS544" s="171" t="s">
        <v>6909</v>
      </c>
      <c r="AT544" s="171" t="s">
        <v>6932</v>
      </c>
      <c r="AU544" s="171" t="s">
        <v>6914</v>
      </c>
      <c r="AV544" s="7" t="s">
        <v>8470</v>
      </c>
      <c r="AW544" s="14" t="s">
        <v>6506</v>
      </c>
      <c r="AX544" s="49" t="s">
        <v>6009</v>
      </c>
      <c r="AY544" s="38" t="s">
        <v>5971</v>
      </c>
      <c r="AZ544" s="14" t="s">
        <v>6038</v>
      </c>
      <c r="BA544" s="49" t="s">
        <v>6039</v>
      </c>
      <c r="BB544" s="38" t="s">
        <v>6007</v>
      </c>
      <c r="BC544" s="7">
        <v>0.5</v>
      </c>
      <c r="BD544" s="14" t="s">
        <v>6001</v>
      </c>
      <c r="BE544" s="49" t="s">
        <v>5960</v>
      </c>
      <c r="BF544" s="38" t="s">
        <v>5971</v>
      </c>
      <c r="BG544" s="7">
        <v>0.5</v>
      </c>
      <c r="BH544" s="45">
        <v>946.00190536139769</v>
      </c>
      <c r="BI544" s="215" t="s">
        <v>8471</v>
      </c>
      <c r="BJ544" s="215" t="s">
        <v>8520</v>
      </c>
      <c r="BK544" s="7">
        <v>1.7</v>
      </c>
      <c r="BL544" s="25">
        <v>6.4724919093852055E-3</v>
      </c>
      <c r="BM544" s="20">
        <v>0.6913125</v>
      </c>
      <c r="BN544" s="20">
        <v>0.86250000000000004</v>
      </c>
      <c r="BO544" s="20">
        <v>0.55124999999999991</v>
      </c>
      <c r="BP544" s="46">
        <v>14.136363636363637</v>
      </c>
      <c r="BQ544" s="215" t="s">
        <v>8560</v>
      </c>
      <c r="BR544" s="79">
        <v>1.2877813504823067E-2</v>
      </c>
      <c r="BS544" s="9">
        <v>3.8422015773640572E-2</v>
      </c>
      <c r="BT544" s="9">
        <v>5.8118687351022214E-2</v>
      </c>
      <c r="BU544" s="47" t="s">
        <v>5993</v>
      </c>
      <c r="BV544" s="47" t="s">
        <v>5993</v>
      </c>
      <c r="BW544" s="14" t="s">
        <v>8514</v>
      </c>
      <c r="BX544" s="83">
        <v>0.21545337620578758</v>
      </c>
      <c r="BY544" s="82">
        <v>5.0199999999999996</v>
      </c>
      <c r="BZ544" s="46">
        <v>12.390438247011954</v>
      </c>
      <c r="CA544" s="48" t="s">
        <v>8475</v>
      </c>
      <c r="CB544" s="45">
        <v>24320.2</v>
      </c>
      <c r="CC544" s="45">
        <v>4913.8</v>
      </c>
      <c r="CD544" s="45">
        <v>0</v>
      </c>
      <c r="CE544" s="45">
        <v>0</v>
      </c>
      <c r="CF544" s="14" t="s">
        <v>9061</v>
      </c>
      <c r="CG544" s="7" t="s">
        <v>8477</v>
      </c>
      <c r="CH544" s="215" t="s">
        <v>8498</v>
      </c>
      <c r="CI544" s="215" t="s">
        <v>8478</v>
      </c>
      <c r="CJ544" s="215" t="s">
        <v>8479</v>
      </c>
      <c r="CK544" s="43" t="s">
        <v>5474</v>
      </c>
      <c r="CL544" s="43" t="s">
        <v>5474</v>
      </c>
      <c r="CM544" s="43" t="s">
        <v>5474</v>
      </c>
      <c r="CN544" s="145">
        <v>4913.8</v>
      </c>
      <c r="CO544" s="145">
        <v>24320.2</v>
      </c>
      <c r="CP544" s="148">
        <v>58841.318513478938</v>
      </c>
      <c r="CQ544" s="189" t="s">
        <v>5474</v>
      </c>
      <c r="CR544" s="189" t="s">
        <v>5474</v>
      </c>
      <c r="CS544" s="99" t="s">
        <v>5474</v>
      </c>
      <c r="CT544" s="167" t="s">
        <v>5474</v>
      </c>
      <c r="CU544" s="43" t="s">
        <v>5474</v>
      </c>
      <c r="CV544" s="43" t="s">
        <v>5474</v>
      </c>
      <c r="CW544" s="43" t="s">
        <v>5474</v>
      </c>
      <c r="CX544" s="43" t="s">
        <v>5474</v>
      </c>
      <c r="CY544" s="43" t="s">
        <v>5474</v>
      </c>
      <c r="CZ544" s="43" t="s">
        <v>5474</v>
      </c>
      <c r="DA544" s="42" t="s">
        <v>5474</v>
      </c>
      <c r="DB544" s="42" t="s">
        <v>5474</v>
      </c>
      <c r="DC544" s="42" t="s">
        <v>5474</v>
      </c>
      <c r="DD544" s="42" t="s">
        <v>5474</v>
      </c>
      <c r="DE544" s="42" t="s">
        <v>5474</v>
      </c>
      <c r="DF544" s="42" t="s">
        <v>5474</v>
      </c>
      <c r="DG544" s="42" t="s">
        <v>5474</v>
      </c>
      <c r="DH544" s="42" t="s">
        <v>5474</v>
      </c>
    </row>
    <row r="545" spans="1:112">
      <c r="A545" s="22">
        <v>1110</v>
      </c>
      <c r="B545" s="7" t="s">
        <v>27</v>
      </c>
      <c r="C545" s="21">
        <v>-0.39250000000000002</v>
      </c>
      <c r="D545" s="21">
        <v>0.2777</v>
      </c>
      <c r="E545" s="21">
        <v>-0.1278</v>
      </c>
      <c r="F545" s="21">
        <v>0.3034</v>
      </c>
      <c r="G545" s="21">
        <v>0.22259999999999999</v>
      </c>
      <c r="H545" s="21">
        <v>0.66669999999999996</v>
      </c>
      <c r="I545" s="21">
        <v>1.5</v>
      </c>
      <c r="J545" s="21">
        <v>3.6667000000000001</v>
      </c>
      <c r="K545" s="21">
        <v>3.3700000000000001E-2</v>
      </c>
      <c r="L545" s="21">
        <v>6.8699999999999997E-2</v>
      </c>
      <c r="M545" s="21">
        <v>2.6700000000000002E-2</v>
      </c>
      <c r="N545" s="21">
        <v>3.7400000000000003E-2</v>
      </c>
      <c r="O545" s="21">
        <v>7.2599999999999998E-2</v>
      </c>
      <c r="P545" s="21">
        <v>2.5499999999999998E-2</v>
      </c>
      <c r="Q545" s="21">
        <v>2.8999999999999998E-3</v>
      </c>
      <c r="R545" s="21">
        <v>2.7000000000000001E-3</v>
      </c>
      <c r="S545" s="21">
        <v>8.8999999999999999E-3</v>
      </c>
      <c r="T545" s="21">
        <v>8.6E-3</v>
      </c>
      <c r="U545" s="10">
        <v>0.08</v>
      </c>
      <c r="V545" s="10">
        <v>0.15</v>
      </c>
      <c r="W545" s="7">
        <v>0.1</v>
      </c>
      <c r="X545" s="20">
        <v>0.85370000000000001</v>
      </c>
      <c r="Y545" s="75">
        <v>2020</v>
      </c>
      <c r="Z545" s="7">
        <v>0.1</v>
      </c>
      <c r="AA545" s="7">
        <v>0</v>
      </c>
      <c r="AB545" s="51">
        <v>-181</v>
      </c>
      <c r="AC545" s="51">
        <v>19</v>
      </c>
      <c r="AD545" s="51">
        <v>5</v>
      </c>
      <c r="AE545" s="51"/>
      <c r="AF545" s="51"/>
      <c r="AG545" s="51"/>
      <c r="AH545" s="20">
        <v>8.0000000000000004E-4</v>
      </c>
      <c r="AI545" s="7" t="s">
        <v>8481</v>
      </c>
      <c r="AJ545" s="67" t="s">
        <v>8468</v>
      </c>
      <c r="AK545" s="44">
        <v>0.55932203389830493</v>
      </c>
      <c r="AL545" s="44">
        <v>0.60975609756097537</v>
      </c>
      <c r="AM545" s="44">
        <v>0.66666666666666408</v>
      </c>
      <c r="AN545" s="25">
        <v>0.33333333333333337</v>
      </c>
      <c r="AO545" s="25">
        <v>0.11581920903954807</v>
      </c>
      <c r="AP545" s="215">
        <v>17.7</v>
      </c>
      <c r="AQ545" s="215" t="s">
        <v>8552</v>
      </c>
      <c r="AR545" s="44">
        <v>8.5470085470085392E-3</v>
      </c>
      <c r="AS545" s="171" t="s">
        <v>6909</v>
      </c>
      <c r="AT545" s="171" t="s">
        <v>6910</v>
      </c>
      <c r="AU545" s="171" t="s">
        <v>6911</v>
      </c>
      <c r="AV545" s="7" t="s">
        <v>5474</v>
      </c>
      <c r="AW545" s="14" t="s">
        <v>6899</v>
      </c>
      <c r="AX545" s="49" t="s">
        <v>6009</v>
      </c>
      <c r="AY545" s="38" t="s">
        <v>5961</v>
      </c>
      <c r="AZ545" s="14" t="s">
        <v>6302</v>
      </c>
      <c r="BA545" s="49" t="s">
        <v>5967</v>
      </c>
      <c r="BB545" s="38" t="s">
        <v>5961</v>
      </c>
      <c r="BC545" s="7">
        <v>0.6</v>
      </c>
      <c r="BD545" s="14" t="s">
        <v>5980</v>
      </c>
      <c r="BE545" s="49" t="s">
        <v>5981</v>
      </c>
      <c r="BF545" s="38" t="s">
        <v>5971</v>
      </c>
      <c r="BG545" s="7">
        <v>0.5</v>
      </c>
      <c r="BH545" s="45">
        <v>189.40629640747738</v>
      </c>
      <c r="BI545" s="215" t="s">
        <v>8471</v>
      </c>
      <c r="BJ545" s="215" t="s">
        <v>8554</v>
      </c>
      <c r="BK545" s="7">
        <v>0.7</v>
      </c>
      <c r="BL545" s="25">
        <v>1.7241379310344869E-2</v>
      </c>
      <c r="BM545" s="20">
        <v>0.66287499999999999</v>
      </c>
      <c r="BN545" s="20">
        <v>0.61749999999999994</v>
      </c>
      <c r="BO545" s="20">
        <v>0.7</v>
      </c>
      <c r="BP545" s="46">
        <v>118</v>
      </c>
      <c r="BQ545" s="215" t="s">
        <v>8483</v>
      </c>
      <c r="BR545" s="79">
        <v>-0.85530508474576272</v>
      </c>
      <c r="BS545" s="9">
        <v>0</v>
      </c>
      <c r="BT545" s="9">
        <v>0</v>
      </c>
      <c r="BU545" s="47" t="s">
        <v>5993</v>
      </c>
      <c r="BV545" s="47" t="s">
        <v>5993</v>
      </c>
      <c r="BW545" s="14" t="s">
        <v>5474</v>
      </c>
      <c r="BX545" s="83">
        <v>-0.82636610169491531</v>
      </c>
      <c r="BY545" s="82">
        <v>0.18</v>
      </c>
      <c r="BZ545" s="46">
        <v>98.333333333333329</v>
      </c>
      <c r="CA545" s="48" t="s">
        <v>8475</v>
      </c>
      <c r="CB545" s="45">
        <v>-3203.7</v>
      </c>
      <c r="CC545" s="45">
        <v>336.3</v>
      </c>
      <c r="CD545" s="45">
        <v>88.5</v>
      </c>
      <c r="CE545" s="45">
        <v>0</v>
      </c>
      <c r="CF545" s="14" t="s">
        <v>9062</v>
      </c>
      <c r="CG545" s="7" t="s">
        <v>8477</v>
      </c>
      <c r="CH545" s="215" t="s">
        <v>8478</v>
      </c>
      <c r="CI545" s="215" t="s">
        <v>8498</v>
      </c>
      <c r="CJ545" s="215" t="s">
        <v>8523</v>
      </c>
      <c r="CK545" s="43" t="s">
        <v>6887</v>
      </c>
      <c r="CL545" s="43" t="s">
        <v>5474</v>
      </c>
      <c r="CM545" s="43" t="s">
        <v>6903</v>
      </c>
      <c r="CN545" s="145">
        <v>336.3</v>
      </c>
      <c r="CO545" s="145">
        <v>-3115.2</v>
      </c>
      <c r="CP545" s="148">
        <v>3352.4914464123494</v>
      </c>
      <c r="CQ545" s="189" t="s">
        <v>5474</v>
      </c>
      <c r="CR545" s="189" t="s">
        <v>5474</v>
      </c>
      <c r="CS545" s="99" t="s">
        <v>5474</v>
      </c>
      <c r="CT545" s="167" t="s">
        <v>5474</v>
      </c>
      <c r="CU545" s="43" t="s">
        <v>5474</v>
      </c>
      <c r="CV545" s="43" t="s">
        <v>5474</v>
      </c>
      <c r="CW545" s="43" t="s">
        <v>5474</v>
      </c>
      <c r="CX545" s="43" t="s">
        <v>5474</v>
      </c>
      <c r="CY545" s="43" t="s">
        <v>5474</v>
      </c>
      <c r="CZ545" s="43" t="s">
        <v>5474</v>
      </c>
      <c r="DA545" s="42" t="s">
        <v>5474</v>
      </c>
      <c r="DB545" s="42" t="s">
        <v>5474</v>
      </c>
      <c r="DC545" s="42" t="s">
        <v>5474</v>
      </c>
      <c r="DD545" s="42" t="s">
        <v>5474</v>
      </c>
      <c r="DE545" s="42" t="s">
        <v>5474</v>
      </c>
      <c r="DF545" s="42" t="s">
        <v>5474</v>
      </c>
      <c r="DG545" s="42" t="s">
        <v>5474</v>
      </c>
      <c r="DH545" s="42" t="s">
        <v>5474</v>
      </c>
    </row>
    <row r="546" spans="1:112">
      <c r="A546" s="22">
        <v>8431</v>
      </c>
      <c r="B546" s="7" t="s">
        <v>1528</v>
      </c>
      <c r="C546" s="21">
        <v>2.1600000000000001E-2</v>
      </c>
      <c r="D546" s="21">
        <v>0.37569999999999998</v>
      </c>
      <c r="E546" s="21">
        <v>7.1800000000000003E-2</v>
      </c>
      <c r="F546" s="21">
        <v>0.14430000000000001</v>
      </c>
      <c r="G546" s="21">
        <v>0.49509999999999998</v>
      </c>
      <c r="H546" s="21">
        <v>-0.4677</v>
      </c>
      <c r="I546" s="21">
        <v>0.78380000000000005</v>
      </c>
      <c r="J546" s="21">
        <v>4.9375</v>
      </c>
      <c r="K546" s="21">
        <v>-5.0900000000000001E-2</v>
      </c>
      <c r="L546" s="21">
        <v>0.1024</v>
      </c>
      <c r="M546" s="21">
        <v>0.157</v>
      </c>
      <c r="N546" s="21">
        <v>-6.88E-2</v>
      </c>
      <c r="O546" s="21">
        <v>6.7199999999999996E-2</v>
      </c>
      <c r="P546" s="21">
        <v>0.15</v>
      </c>
      <c r="Q546" s="21">
        <v>5.5899999999999998E-2</v>
      </c>
      <c r="R546" s="21">
        <v>3.4799999999999998E-2</v>
      </c>
      <c r="S546" s="21">
        <v>1.7500000000000002E-2</v>
      </c>
      <c r="T546" s="21">
        <v>0.1028</v>
      </c>
      <c r="U546" s="10">
        <v>1.9</v>
      </c>
      <c r="V546" s="10">
        <v>3.98</v>
      </c>
      <c r="W546" s="7">
        <v>0.16</v>
      </c>
      <c r="X546" s="20">
        <v>0.33329999999999999</v>
      </c>
      <c r="Y546" s="75">
        <v>2020</v>
      </c>
      <c r="Z546" s="7">
        <v>0.8</v>
      </c>
      <c r="AA546" s="7">
        <v>0</v>
      </c>
      <c r="AB546" s="51">
        <v>220</v>
      </c>
      <c r="AC546" s="51">
        <v>-61</v>
      </c>
      <c r="AD546" s="51"/>
      <c r="AE546" s="51"/>
      <c r="AF546" s="51">
        <v>-14</v>
      </c>
      <c r="AG546" s="51">
        <v>-5</v>
      </c>
      <c r="AH546" s="20">
        <v>0</v>
      </c>
      <c r="AI546" s="7" t="s">
        <v>8467</v>
      </c>
      <c r="AJ546" s="67" t="s">
        <v>8494</v>
      </c>
      <c r="AK546" s="44">
        <v>-0.71779141104294486</v>
      </c>
      <c r="AL546" s="44">
        <v>-0.65432098765432101</v>
      </c>
      <c r="AM546" s="44">
        <v>1</v>
      </c>
      <c r="AN546" s="25">
        <v>0.76525821596244126</v>
      </c>
      <c r="AO546" s="25">
        <v>0.25352112676056343</v>
      </c>
      <c r="AP546" s="215">
        <v>63.9</v>
      </c>
      <c r="AQ546" s="215" t="s">
        <v>8552</v>
      </c>
      <c r="AR546" s="44">
        <v>2.7331189710610899E-2</v>
      </c>
      <c r="AS546" s="171" t="s">
        <v>7118</v>
      </c>
      <c r="AT546" s="171" t="s">
        <v>7616</v>
      </c>
      <c r="AU546" s="171" t="s">
        <v>7677</v>
      </c>
      <c r="AV546" s="7" t="s">
        <v>8470</v>
      </c>
      <c r="AW546" s="14" t="s">
        <v>6263</v>
      </c>
      <c r="AX546" s="49" t="s">
        <v>6009</v>
      </c>
      <c r="AY546" s="38" t="s">
        <v>5971</v>
      </c>
      <c r="AZ546" s="14" t="s">
        <v>6803</v>
      </c>
      <c r="BA546" s="49" t="s">
        <v>5967</v>
      </c>
      <c r="BB546" s="38" t="s">
        <v>5971</v>
      </c>
      <c r="BC546" s="7">
        <v>0.5</v>
      </c>
      <c r="BD546" s="14" t="s">
        <v>6050</v>
      </c>
      <c r="BE546" s="49" t="s">
        <v>5967</v>
      </c>
      <c r="BF546" s="38" t="s">
        <v>5961</v>
      </c>
      <c r="BG546" s="7">
        <v>0.2</v>
      </c>
      <c r="BH546" s="45">
        <v>348.06262640932835</v>
      </c>
      <c r="BI546" s="215" t="s">
        <v>8471</v>
      </c>
      <c r="BJ546" s="215" t="s">
        <v>8509</v>
      </c>
      <c r="BK546" s="7">
        <v>1.1000000000000001</v>
      </c>
      <c r="BL546" s="25">
        <v>2.5682182985553796E-2</v>
      </c>
      <c r="BM546" s="20">
        <v>0.67737500000000006</v>
      </c>
      <c r="BN546" s="20">
        <v>0.69250000000000012</v>
      </c>
      <c r="BO546" s="20">
        <v>0.66500000000000004</v>
      </c>
      <c r="BP546" s="46">
        <v>16.055276381909547</v>
      </c>
      <c r="BQ546" s="215" t="s">
        <v>8540</v>
      </c>
      <c r="BR546" s="79">
        <v>-0.19248826291079818</v>
      </c>
      <c r="BS546" s="9">
        <v>0</v>
      </c>
      <c r="BT546" s="9">
        <v>6.6307718003046912E-3</v>
      </c>
      <c r="BU546" s="47" t="s">
        <v>5993</v>
      </c>
      <c r="BV546" s="47" t="s">
        <v>5993</v>
      </c>
      <c r="BW546" s="14" t="s">
        <v>5474</v>
      </c>
      <c r="BX546" s="83">
        <v>9.3896713615023702E-3</v>
      </c>
      <c r="BY546" s="82">
        <v>4.3</v>
      </c>
      <c r="BZ546" s="46">
        <v>14.86046511627907</v>
      </c>
      <c r="CA546" s="48" t="s">
        <v>8485</v>
      </c>
      <c r="CB546" s="45">
        <v>14058</v>
      </c>
      <c r="CC546" s="45">
        <v>-3897.9</v>
      </c>
      <c r="CD546" s="45">
        <v>0</v>
      </c>
      <c r="CE546" s="45">
        <v>0</v>
      </c>
      <c r="CF546" s="14" t="s">
        <v>9063</v>
      </c>
      <c r="CG546" s="7" t="s">
        <v>8477</v>
      </c>
      <c r="CH546" s="215" t="s">
        <v>8478</v>
      </c>
      <c r="CI546" s="215" t="s">
        <v>8498</v>
      </c>
      <c r="CJ546" s="215" t="s">
        <v>8479</v>
      </c>
      <c r="CK546" s="43" t="s">
        <v>5474</v>
      </c>
      <c r="CL546" s="43" t="s">
        <v>5474</v>
      </c>
      <c r="CM546" s="43" t="s">
        <v>6944</v>
      </c>
      <c r="CN546" s="145">
        <v>-3897.9</v>
      </c>
      <c r="CO546" s="145">
        <v>14058</v>
      </c>
      <c r="CP546" s="148">
        <v>22241.20182755608</v>
      </c>
      <c r="CQ546" s="189" t="s">
        <v>5474</v>
      </c>
      <c r="CR546" s="189" t="s">
        <v>5474</v>
      </c>
      <c r="CS546" s="99" t="s">
        <v>5474</v>
      </c>
      <c r="CT546" s="167" t="s">
        <v>5474</v>
      </c>
      <c r="CU546" s="43" t="s">
        <v>5474</v>
      </c>
      <c r="CV546" s="43" t="s">
        <v>5474</v>
      </c>
      <c r="CW546" s="43" t="s">
        <v>5474</v>
      </c>
      <c r="CX546" s="43" t="s">
        <v>5474</v>
      </c>
      <c r="CY546" s="43" t="s">
        <v>5474</v>
      </c>
      <c r="CZ546" s="43" t="s">
        <v>5474</v>
      </c>
      <c r="DA546" s="42" t="s">
        <v>5474</v>
      </c>
      <c r="DB546" s="42" t="s">
        <v>5474</v>
      </c>
      <c r="DC546" s="42" t="s">
        <v>5474</v>
      </c>
      <c r="DD546" s="42" t="s">
        <v>5474</v>
      </c>
      <c r="DE546" s="42" t="s">
        <v>5474</v>
      </c>
      <c r="DF546" s="42" t="s">
        <v>5474</v>
      </c>
      <c r="DG546" s="42" t="s">
        <v>5474</v>
      </c>
      <c r="DH546" s="42" t="s">
        <v>5474</v>
      </c>
    </row>
    <row r="547" spans="1:112">
      <c r="A547" s="22">
        <v>3594</v>
      </c>
      <c r="B547" s="7" t="s">
        <v>827</v>
      </c>
      <c r="C547" s="21">
        <v>-0.1515</v>
      </c>
      <c r="D547" s="21">
        <v>1.0699999999999999E-2</v>
      </c>
      <c r="E547" s="21">
        <v>-0.14460000000000001</v>
      </c>
      <c r="F547" s="21">
        <v>-0.1042</v>
      </c>
      <c r="G547" s="21">
        <v>-2.5000000000000001E-2</v>
      </c>
      <c r="H547" s="21">
        <v>2.0832999999999999</v>
      </c>
      <c r="I547" s="21">
        <v>-0.51849999999999996</v>
      </c>
      <c r="J547" s="21">
        <v>1.0526</v>
      </c>
      <c r="K547" s="21">
        <v>2.0299999999999999E-2</v>
      </c>
      <c r="L547" s="21">
        <v>9.1999999999999998E-3</v>
      </c>
      <c r="M547" s="21">
        <v>-1.0200000000000001E-2</v>
      </c>
      <c r="N547" s="21">
        <v>7.4200000000000002E-2</v>
      </c>
      <c r="O547" s="21">
        <v>-2.86E-2</v>
      </c>
      <c r="P547" s="21">
        <v>-9.4999999999999998E-3</v>
      </c>
      <c r="Q547" s="21">
        <v>5.8999999999999999E-3</v>
      </c>
      <c r="R547" s="21">
        <v>2.3999999999999998E-3</v>
      </c>
      <c r="S547" s="21">
        <v>3.7900000000000003E-2</v>
      </c>
      <c r="T547" s="21">
        <v>2.47E-2</v>
      </c>
      <c r="U547" s="10">
        <v>0.01</v>
      </c>
      <c r="V547" s="10">
        <v>0.35</v>
      </c>
      <c r="W547" s="7">
        <v>0.29909999999999998</v>
      </c>
      <c r="X547" s="20">
        <v>0.6411</v>
      </c>
      <c r="Y547" s="75">
        <v>2020</v>
      </c>
      <c r="Z547" s="7">
        <v>0.1</v>
      </c>
      <c r="AA547" s="7">
        <v>0.1</v>
      </c>
      <c r="AB547" s="51">
        <v>34</v>
      </c>
      <c r="AC547" s="51">
        <v>20</v>
      </c>
      <c r="AD547" s="51"/>
      <c r="AE547" s="51"/>
      <c r="AF547" s="51"/>
      <c r="AG547" s="51"/>
      <c r="AH547" s="20">
        <v>8.9999999999999998E-4</v>
      </c>
      <c r="AI547" s="7" t="s">
        <v>8493</v>
      </c>
      <c r="AJ547" s="67" t="s">
        <v>8494</v>
      </c>
      <c r="AK547" s="44">
        <v>-0.92018779342723023</v>
      </c>
      <c r="AL547" s="44">
        <v>-0.63636363636363757</v>
      </c>
      <c r="AM547" s="44">
        <v>0.7142857142857113</v>
      </c>
      <c r="AN547" s="25">
        <v>0.46004319654427656</v>
      </c>
      <c r="AO547" s="25">
        <v>9.503239740820732E-2</v>
      </c>
      <c r="AP547" s="215">
        <v>23.15</v>
      </c>
      <c r="AQ547" s="215" t="s">
        <v>8552</v>
      </c>
      <c r="AR547" s="44">
        <v>1.09170305676855E-2</v>
      </c>
      <c r="AS547" s="171" t="s">
        <v>7118</v>
      </c>
      <c r="AT547" s="171" t="s">
        <v>6950</v>
      </c>
      <c r="AU547" s="171" t="s">
        <v>6943</v>
      </c>
      <c r="AV547" s="7" t="s">
        <v>8470</v>
      </c>
      <c r="AW547" s="14" t="s">
        <v>6904</v>
      </c>
      <c r="AX547" s="49" t="s">
        <v>6009</v>
      </c>
      <c r="AY547" s="38" t="s">
        <v>5971</v>
      </c>
      <c r="AZ547" s="14" t="s">
        <v>6609</v>
      </c>
      <c r="BA547" s="49" t="s">
        <v>5967</v>
      </c>
      <c r="BB547" s="38" t="s">
        <v>6047</v>
      </c>
      <c r="BC547" s="7">
        <v>0.3</v>
      </c>
      <c r="BD547" s="14" t="s">
        <v>6312</v>
      </c>
      <c r="BE547" s="49" t="s">
        <v>5967</v>
      </c>
      <c r="BF547" s="38" t="s">
        <v>6007</v>
      </c>
      <c r="BG547" s="7">
        <v>0.3</v>
      </c>
      <c r="BH547" s="45">
        <v>121.09932571906896</v>
      </c>
      <c r="BI547" s="215" t="s">
        <v>8495</v>
      </c>
      <c r="BJ547" s="215" t="s">
        <v>8554</v>
      </c>
      <c r="BK547" s="7">
        <v>2.2000000000000002</v>
      </c>
      <c r="BL547" s="25">
        <v>1.0917030567685591E-2</v>
      </c>
      <c r="BM547" s="20">
        <v>0.58125000000000004</v>
      </c>
      <c r="BN547" s="20">
        <v>0.51249999999999996</v>
      </c>
      <c r="BO547" s="20">
        <v>0.63749999999999996</v>
      </c>
      <c r="BP547" s="46">
        <v>66.142857142857139</v>
      </c>
      <c r="BQ547" s="215" t="s">
        <v>8553</v>
      </c>
      <c r="BR547" s="79">
        <v>-0.85691792656587462</v>
      </c>
      <c r="BS547" s="9">
        <v>7.028966936510006E-3</v>
      </c>
      <c r="BT547" s="9">
        <v>8.4203951162160617E-3</v>
      </c>
      <c r="BU547" s="47" t="s">
        <v>5993</v>
      </c>
      <c r="BV547" s="47" t="s">
        <v>5993</v>
      </c>
      <c r="BW547" s="14" t="s">
        <v>5474</v>
      </c>
      <c r="BX547" s="83">
        <v>-0.82830151187904966</v>
      </c>
      <c r="BY547" s="82">
        <v>0.31</v>
      </c>
      <c r="BZ547" s="46">
        <v>74.677419354838705</v>
      </c>
      <c r="CA547" s="48" t="s">
        <v>8475</v>
      </c>
      <c r="CB547" s="45">
        <v>787.09999999999991</v>
      </c>
      <c r="CC547" s="45">
        <v>463</v>
      </c>
      <c r="CD547" s="45">
        <v>0</v>
      </c>
      <c r="CE547" s="45">
        <v>0</v>
      </c>
      <c r="CF547" s="14" t="s">
        <v>9064</v>
      </c>
      <c r="CG547" s="7" t="s">
        <v>8477</v>
      </c>
      <c r="CH547" s="215" t="s">
        <v>8478</v>
      </c>
      <c r="CI547" s="215" t="s">
        <v>8479</v>
      </c>
      <c r="CJ547" s="215" t="s">
        <v>8479</v>
      </c>
      <c r="CK547" s="43" t="s">
        <v>5474</v>
      </c>
      <c r="CL547" s="43" t="s">
        <v>5474</v>
      </c>
      <c r="CM547" s="43" t="s">
        <v>6898</v>
      </c>
      <c r="CN547" s="145">
        <v>463</v>
      </c>
      <c r="CO547" s="145">
        <v>787.09999999999991</v>
      </c>
      <c r="CP547" s="148">
        <v>2803.4493903964462</v>
      </c>
      <c r="CQ547" s="189">
        <v>3.7149028077753755E-2</v>
      </c>
      <c r="CR547" s="189">
        <v>0.48670000000000002</v>
      </c>
      <c r="CS547" s="99">
        <v>44946</v>
      </c>
      <c r="CT547" s="167" t="s">
        <v>5474</v>
      </c>
      <c r="CU547" s="43" t="s">
        <v>5474</v>
      </c>
      <c r="CV547" s="43" t="s">
        <v>5474</v>
      </c>
      <c r="CW547" s="43" t="s">
        <v>5474</v>
      </c>
      <c r="CX547" s="43" t="s">
        <v>5474</v>
      </c>
      <c r="CY547" s="43" t="s">
        <v>5474</v>
      </c>
      <c r="CZ547" s="43" t="s">
        <v>5474</v>
      </c>
      <c r="DA547" s="42" t="s">
        <v>5474</v>
      </c>
      <c r="DB547" s="42" t="s">
        <v>5474</v>
      </c>
      <c r="DC547" s="42" t="s">
        <v>5474</v>
      </c>
      <c r="DD547" s="42" t="s">
        <v>5474</v>
      </c>
      <c r="DE547" s="42" t="s">
        <v>5474</v>
      </c>
      <c r="DF547" s="42" t="s">
        <v>5474</v>
      </c>
      <c r="DG547" s="42" t="s">
        <v>5474</v>
      </c>
      <c r="DH547" s="42" t="s">
        <v>5474</v>
      </c>
    </row>
    <row r="548" spans="1:112">
      <c r="A548" s="22">
        <v>1453</v>
      </c>
      <c r="B548" s="7" t="s">
        <v>105</v>
      </c>
      <c r="C548" s="21">
        <v>-1E-4</v>
      </c>
      <c r="D548" s="21">
        <v>-0.99980000000000002</v>
      </c>
      <c r="E548" s="21">
        <v>0</v>
      </c>
      <c r="F548" s="21">
        <v>-0.99929999999999997</v>
      </c>
      <c r="G548" s="21">
        <v>-0.92579999999999996</v>
      </c>
      <c r="H548" s="21">
        <v>3.4167000000000001</v>
      </c>
      <c r="I548" s="21">
        <v>1.1415</v>
      </c>
      <c r="J548" s="21">
        <v>1.0401</v>
      </c>
      <c r="K548" s="21">
        <v>4.7999999999999996E-3</v>
      </c>
      <c r="L548" s="21">
        <v>1.1606000000000001</v>
      </c>
      <c r="M548" s="21">
        <v>0.153</v>
      </c>
      <c r="N548" s="21">
        <v>0.34289999999999998</v>
      </c>
      <c r="O548" s="21">
        <v>-0.47420000000000001</v>
      </c>
      <c r="P548" s="21">
        <v>-0.50600000000000001</v>
      </c>
      <c r="Q548" s="21">
        <v>8.3999999999999995E-3</v>
      </c>
      <c r="R548" s="21">
        <v>-0.73519999999999996</v>
      </c>
      <c r="S548" s="21">
        <v>4.5900000000000003E-2</v>
      </c>
      <c r="T548" s="21">
        <v>3.9E-2</v>
      </c>
      <c r="U548" s="10">
        <v>0.34</v>
      </c>
      <c r="V548" s="10">
        <v>5.76</v>
      </c>
      <c r="W548" s="7">
        <v>0.24</v>
      </c>
      <c r="X548" s="20">
        <v>1</v>
      </c>
      <c r="Y548" s="75">
        <v>2019</v>
      </c>
      <c r="Z548" s="7">
        <v>0</v>
      </c>
      <c r="AA548" s="7">
        <v>0.2</v>
      </c>
      <c r="AB548" s="51">
        <v>-11</v>
      </c>
      <c r="AC548" s="51">
        <v>-6</v>
      </c>
      <c r="AD548" s="51"/>
      <c r="AE548" s="51"/>
      <c r="AF548" s="51"/>
      <c r="AG548" s="51"/>
      <c r="AH548" s="20">
        <v>0</v>
      </c>
      <c r="AI548" s="7" t="s">
        <v>8493</v>
      </c>
      <c r="AJ548" s="67" t="s">
        <v>8494</v>
      </c>
      <c r="AK548" s="44">
        <v>-0.91875000000000029</v>
      </c>
      <c r="AL548" s="44">
        <v>-0.7281553398058257</v>
      </c>
      <c r="AM548" s="44">
        <v>1</v>
      </c>
      <c r="AN548" s="25">
        <v>0.57901085645355843</v>
      </c>
      <c r="AO548" s="25">
        <v>0.1242460796139927</v>
      </c>
      <c r="AP548" s="215">
        <v>8.2899999999999991</v>
      </c>
      <c r="AQ548" s="215" t="s">
        <v>8552</v>
      </c>
      <c r="AR548" s="44">
        <v>9.7442143727161992E-3</v>
      </c>
      <c r="AS548" s="171" t="s">
        <v>7118</v>
      </c>
      <c r="AT548" s="171" t="s">
        <v>7119</v>
      </c>
      <c r="AU548" s="171" t="s">
        <v>6897</v>
      </c>
      <c r="AV548" s="7" t="s">
        <v>8470</v>
      </c>
      <c r="AW548" s="14" t="s">
        <v>7117</v>
      </c>
      <c r="AX548" s="49" t="s">
        <v>6009</v>
      </c>
      <c r="AY548" s="38" t="s">
        <v>6007</v>
      </c>
      <c r="AZ548" s="14" t="s">
        <v>6038</v>
      </c>
      <c r="BA548" s="49" t="s">
        <v>6039</v>
      </c>
      <c r="BB548" s="38" t="s">
        <v>6047</v>
      </c>
      <c r="BC548" s="7">
        <v>0.3</v>
      </c>
      <c r="BD548" s="14" t="s">
        <v>6077</v>
      </c>
      <c r="BE548" s="49" t="s">
        <v>5967</v>
      </c>
      <c r="BF548" s="38" t="s">
        <v>6007</v>
      </c>
      <c r="BG548" s="7">
        <v>0.8</v>
      </c>
      <c r="BH548" s="45">
        <v>83.291310189525888</v>
      </c>
      <c r="BI548" s="215" t="s">
        <v>8495</v>
      </c>
      <c r="BJ548" s="215" t="s">
        <v>8554</v>
      </c>
      <c r="BK548" s="7">
        <v>1.8</v>
      </c>
      <c r="BL548" s="25">
        <v>6.0679611650484144E-3</v>
      </c>
      <c r="BM548" s="20">
        <v>0.48862499999999992</v>
      </c>
      <c r="BN548" s="20">
        <v>0.27</v>
      </c>
      <c r="BO548" s="20">
        <v>0.66749999999999976</v>
      </c>
      <c r="BP548" s="46">
        <v>1.4392361111111109</v>
      </c>
      <c r="BQ548" s="215" t="s">
        <v>8569</v>
      </c>
      <c r="BR548" s="79">
        <v>1.6940088459991964</v>
      </c>
      <c r="BS548" s="9">
        <v>2.2966190607623505E-2</v>
      </c>
      <c r="BT548" s="9">
        <v>1.4067703931997855E-2</v>
      </c>
      <c r="BU548" s="47" t="s">
        <v>5993</v>
      </c>
      <c r="BV548" s="47" t="s">
        <v>5993</v>
      </c>
      <c r="BW548" s="14" t="s">
        <v>5474</v>
      </c>
      <c r="BX548" s="83">
        <v>2.2328106151990355</v>
      </c>
      <c r="BY548" s="82">
        <v>1.34</v>
      </c>
      <c r="BZ548" s="46">
        <v>6.1865671641791034</v>
      </c>
      <c r="CA548" s="48" t="s">
        <v>5474</v>
      </c>
      <c r="CB548" s="45">
        <v>-91.19</v>
      </c>
      <c r="CC548" s="45">
        <v>-49.739999999999995</v>
      </c>
      <c r="CD548" s="45">
        <v>0</v>
      </c>
      <c r="CE548" s="45">
        <v>0</v>
      </c>
      <c r="CF548" s="14" t="s">
        <v>9065</v>
      </c>
      <c r="CG548" s="7" t="s">
        <v>8477</v>
      </c>
      <c r="CH548" s="215" t="s">
        <v>8478</v>
      </c>
      <c r="CI548" s="215" t="s">
        <v>8478</v>
      </c>
      <c r="CJ548" s="215" t="s">
        <v>8479</v>
      </c>
      <c r="CK548" s="43" t="s">
        <v>5474</v>
      </c>
      <c r="CL548" s="43" t="s">
        <v>5474</v>
      </c>
      <c r="CM548" s="43" t="s">
        <v>5474</v>
      </c>
      <c r="CN548" s="145">
        <v>-49.739999999999995</v>
      </c>
      <c r="CO548" s="145">
        <v>-91.19</v>
      </c>
      <c r="CP548" s="148">
        <v>690.48496147116953</v>
      </c>
      <c r="CQ548" s="189" t="s">
        <v>5474</v>
      </c>
      <c r="CR548" s="189" t="s">
        <v>5474</v>
      </c>
      <c r="CS548" s="99" t="s">
        <v>5474</v>
      </c>
      <c r="CT548" s="167" t="s">
        <v>5474</v>
      </c>
      <c r="CU548" s="43" t="s">
        <v>5474</v>
      </c>
      <c r="CV548" s="43" t="s">
        <v>5474</v>
      </c>
      <c r="CW548" s="43" t="s">
        <v>5474</v>
      </c>
      <c r="CX548" s="43" t="s">
        <v>5474</v>
      </c>
      <c r="CY548" s="43" t="s">
        <v>5474</v>
      </c>
      <c r="CZ548" s="43" t="s">
        <v>5474</v>
      </c>
      <c r="DA548" s="42" t="s">
        <v>5474</v>
      </c>
      <c r="DB548" s="42" t="s">
        <v>5474</v>
      </c>
      <c r="DC548" s="42" t="s">
        <v>5474</v>
      </c>
      <c r="DD548" s="42" t="s">
        <v>5474</v>
      </c>
      <c r="DE548" s="42" t="s">
        <v>5474</v>
      </c>
      <c r="DF548" s="42" t="s">
        <v>5474</v>
      </c>
      <c r="DG548" s="42" t="s">
        <v>5474</v>
      </c>
      <c r="DH548" s="42" t="s">
        <v>5474</v>
      </c>
    </row>
    <row r="549" spans="1:112">
      <c r="A549" s="22">
        <v>4908</v>
      </c>
      <c r="B549" s="7" t="s">
        <v>1010</v>
      </c>
      <c r="C549" s="21">
        <v>-4.0000000000000001E-3</v>
      </c>
      <c r="D549" s="21">
        <v>6.1100000000000002E-2</v>
      </c>
      <c r="E549" s="21">
        <v>6.6199999999999995E-2</v>
      </c>
      <c r="F549" s="21">
        <v>0.14380000000000001</v>
      </c>
      <c r="G549" s="21">
        <v>-7.3200000000000001E-2</v>
      </c>
      <c r="H549" s="21">
        <v>3.1</v>
      </c>
      <c r="I549" s="21">
        <v>-4.65E-2</v>
      </c>
      <c r="J549" s="21">
        <v>-0.4632</v>
      </c>
      <c r="K549" s="21">
        <v>0.17119999999999999</v>
      </c>
      <c r="L549" s="21">
        <v>-7.0000000000000001E-3</v>
      </c>
      <c r="M549" s="21">
        <v>-5.7700000000000001E-2</v>
      </c>
      <c r="N549" s="21">
        <v>0.19800000000000001</v>
      </c>
      <c r="O549" s="21">
        <v>7.9000000000000008E-3</v>
      </c>
      <c r="P549" s="21">
        <v>-6.5199999999999994E-2</v>
      </c>
      <c r="Q549" s="21">
        <v>-8.9999999999999993E-3</v>
      </c>
      <c r="R549" s="21">
        <v>-8.0999999999999996E-3</v>
      </c>
      <c r="S549" s="21">
        <v>8.6900000000000005E-2</v>
      </c>
      <c r="T549" s="21">
        <v>7.85E-2</v>
      </c>
      <c r="U549" s="10">
        <v>0.51</v>
      </c>
      <c r="V549" s="10">
        <v>1.1100000000000001</v>
      </c>
      <c r="W549" s="7">
        <v>0.90359999999999996</v>
      </c>
      <c r="X549" s="20">
        <v>0.58440000000000003</v>
      </c>
      <c r="Y549" s="75">
        <v>2020</v>
      </c>
      <c r="Z549" s="7">
        <v>1.1000000000000001</v>
      </c>
      <c r="AA549" s="7">
        <v>0</v>
      </c>
      <c r="AB549" s="51">
        <v>131</v>
      </c>
      <c r="AC549" s="51">
        <v>13</v>
      </c>
      <c r="AD549" s="51"/>
      <c r="AE549" s="51"/>
      <c r="AF549" s="51">
        <v>-5</v>
      </c>
      <c r="AG549" s="51"/>
      <c r="AH549" s="20">
        <v>2.0000000000000001E-4</v>
      </c>
      <c r="AI549" s="7" t="s">
        <v>8467</v>
      </c>
      <c r="AJ549" s="67" t="s">
        <v>8494</v>
      </c>
      <c r="AK549" s="44">
        <v>-0.81418918918918914</v>
      </c>
      <c r="AL549" s="44">
        <v>-0.5294117647058828</v>
      </c>
      <c r="AM549" s="44">
        <v>1</v>
      </c>
      <c r="AN549" s="25">
        <v>0.52482269503546108</v>
      </c>
      <c r="AO549" s="25">
        <v>0.12056737588652477</v>
      </c>
      <c r="AP549" s="215">
        <v>28.2</v>
      </c>
      <c r="AQ549" s="215" t="s">
        <v>8552</v>
      </c>
      <c r="AR549" s="44">
        <v>7.14285714285714E-3</v>
      </c>
      <c r="AS549" s="171" t="s">
        <v>7118</v>
      </c>
      <c r="AT549" s="171" t="s">
        <v>6940</v>
      </c>
      <c r="AU549" s="171" t="s">
        <v>7043</v>
      </c>
      <c r="AV549" s="7" t="s">
        <v>8470</v>
      </c>
      <c r="AW549" s="14" t="s">
        <v>6424</v>
      </c>
      <c r="AX549" s="49" t="s">
        <v>6009</v>
      </c>
      <c r="AY549" s="38" t="s">
        <v>5961</v>
      </c>
      <c r="AZ549" s="14" t="s">
        <v>6162</v>
      </c>
      <c r="BA549" s="49" t="s">
        <v>6039</v>
      </c>
      <c r="BB549" s="38" t="s">
        <v>6007</v>
      </c>
      <c r="BC549" s="7">
        <v>0.4</v>
      </c>
      <c r="BD549" s="14" t="s">
        <v>6113</v>
      </c>
      <c r="BE549" s="49" t="s">
        <v>5967</v>
      </c>
      <c r="BF549" s="38" t="s">
        <v>6007</v>
      </c>
      <c r="BG549" s="7">
        <v>1.2</v>
      </c>
      <c r="BH549" s="45">
        <v>185.61817047932783</v>
      </c>
      <c r="BI549" s="215" t="s">
        <v>8471</v>
      </c>
      <c r="BJ549" s="215" t="s">
        <v>8554</v>
      </c>
      <c r="BK549" s="7">
        <v>1.4</v>
      </c>
      <c r="BL549" s="25">
        <v>1.2567324955116619E-2</v>
      </c>
      <c r="BM549" s="20">
        <v>0.62199999999999989</v>
      </c>
      <c r="BN549" s="20">
        <v>0.65500000000000003</v>
      </c>
      <c r="BO549" s="20">
        <v>0.59499999999999986</v>
      </c>
      <c r="BP549" s="46">
        <v>25.405405405405403</v>
      </c>
      <c r="BQ549" s="215" t="s">
        <v>8553</v>
      </c>
      <c r="BR549" s="79">
        <v>-0.48510638297872338</v>
      </c>
      <c r="BS549" s="9">
        <v>2.6040217916676767E-2</v>
      </c>
      <c r="BT549" s="9">
        <v>3.2964251328311045E-2</v>
      </c>
      <c r="BU549" s="47" t="s">
        <v>5993</v>
      </c>
      <c r="BV549" s="47" t="s">
        <v>5993</v>
      </c>
      <c r="BW549" s="14" t="s">
        <v>5474</v>
      </c>
      <c r="BX549" s="83">
        <v>-0.3563829787234043</v>
      </c>
      <c r="BY549" s="82">
        <v>1.21</v>
      </c>
      <c r="BZ549" s="46">
        <v>23.305785123966942</v>
      </c>
      <c r="CA549" s="48" t="s">
        <v>8475</v>
      </c>
      <c r="CB549" s="45">
        <v>3694.2</v>
      </c>
      <c r="CC549" s="45">
        <v>366.59999999999997</v>
      </c>
      <c r="CD549" s="45">
        <v>0</v>
      </c>
      <c r="CE549" s="45">
        <v>0</v>
      </c>
      <c r="CF549" s="14" t="s">
        <v>9066</v>
      </c>
      <c r="CG549" s="7" t="s">
        <v>8477</v>
      </c>
      <c r="CH549" s="215" t="s">
        <v>8498</v>
      </c>
      <c r="CI549" s="215" t="s">
        <v>8478</v>
      </c>
      <c r="CJ549" s="215" t="s">
        <v>8546</v>
      </c>
      <c r="CK549" s="43" t="s">
        <v>5474</v>
      </c>
      <c r="CL549" s="43" t="s">
        <v>5474</v>
      </c>
      <c r="CM549" s="43" t="s">
        <v>6944</v>
      </c>
      <c r="CN549" s="145">
        <v>366.59999999999997</v>
      </c>
      <c r="CO549" s="145">
        <v>3694.2</v>
      </c>
      <c r="CP549" s="148">
        <v>5234.4324075170443</v>
      </c>
      <c r="CQ549" s="189" t="s">
        <v>5474</v>
      </c>
      <c r="CR549" s="189" t="s">
        <v>5474</v>
      </c>
      <c r="CS549" s="99" t="s">
        <v>5474</v>
      </c>
      <c r="CT549" s="167" t="s">
        <v>5474</v>
      </c>
      <c r="CU549" s="43" t="s">
        <v>5474</v>
      </c>
      <c r="CV549" s="43" t="s">
        <v>5474</v>
      </c>
      <c r="CW549" s="43" t="s">
        <v>5474</v>
      </c>
      <c r="CX549" s="43" t="s">
        <v>5474</v>
      </c>
      <c r="CY549" s="43" t="s">
        <v>5474</v>
      </c>
      <c r="CZ549" s="43" t="s">
        <v>5474</v>
      </c>
      <c r="DA549" s="42" t="s">
        <v>5474</v>
      </c>
      <c r="DB549" s="42" t="s">
        <v>5474</v>
      </c>
      <c r="DC549" s="42" t="s">
        <v>5474</v>
      </c>
      <c r="DD549" s="42" t="s">
        <v>5474</v>
      </c>
      <c r="DE549" s="42" t="s">
        <v>5474</v>
      </c>
      <c r="DF549" s="42" t="s">
        <v>5474</v>
      </c>
      <c r="DG549" s="42" t="s">
        <v>5474</v>
      </c>
      <c r="DH549" s="42" t="s">
        <v>5474</v>
      </c>
    </row>
    <row r="550" spans="1:112">
      <c r="A550" s="22">
        <v>4735</v>
      </c>
      <c r="B550" s="7" t="s">
        <v>991</v>
      </c>
      <c r="C550" s="21">
        <v>4.99E-2</v>
      </c>
      <c r="D550" s="21">
        <v>-0.52039999999999997</v>
      </c>
      <c r="E550" s="21">
        <v>-0.2838</v>
      </c>
      <c r="F550" s="21">
        <v>-0.53710000000000002</v>
      </c>
      <c r="G550" s="21">
        <v>0.87770000000000004</v>
      </c>
      <c r="H550" s="21">
        <v>-0.58279999999999998</v>
      </c>
      <c r="I550" s="21">
        <v>-0.1535</v>
      </c>
      <c r="J550" s="21">
        <v>1.0872999999999999</v>
      </c>
      <c r="K550" s="21">
        <v>6.8999999999999999E-3</v>
      </c>
      <c r="L550" s="21">
        <v>-8.8700000000000001E-2</v>
      </c>
      <c r="M550" s="21">
        <v>-2.58E-2</v>
      </c>
      <c r="N550" s="21">
        <v>-3.0599999999999999E-2</v>
      </c>
      <c r="O550" s="21">
        <v>-7.5399999999999995E-2</v>
      </c>
      <c r="P550" s="21">
        <v>4.4200000000000003E-2</v>
      </c>
      <c r="Q550" s="21">
        <v>0.11890000000000001</v>
      </c>
      <c r="R550" s="21">
        <v>4.7199999999999999E-2</v>
      </c>
      <c r="S550" s="21">
        <v>0.33029999999999998</v>
      </c>
      <c r="T550" s="21">
        <v>0.14860000000000001</v>
      </c>
      <c r="U550" s="10">
        <v>6.93</v>
      </c>
      <c r="V550" s="10">
        <v>18.07</v>
      </c>
      <c r="W550" s="7">
        <v>0</v>
      </c>
      <c r="X550" s="20">
        <v>0</v>
      </c>
      <c r="Y550" s="75"/>
      <c r="Z550" s="7"/>
      <c r="AA550" s="7"/>
      <c r="AB550" s="51">
        <v>93</v>
      </c>
      <c r="AC550" s="51">
        <v>44</v>
      </c>
      <c r="AD550" s="51"/>
      <c r="AE550" s="51"/>
      <c r="AF550" s="51"/>
      <c r="AG550" s="51"/>
      <c r="AH550" s="20">
        <v>0.11700000000000001</v>
      </c>
      <c r="AI550" s="7" t="s">
        <v>8493</v>
      </c>
      <c r="AJ550" s="67" t="s">
        <v>8494</v>
      </c>
      <c r="AK550" s="44">
        <v>-0.95295202952029512</v>
      </c>
      <c r="AL550" s="44">
        <v>-0.58536585365853666</v>
      </c>
      <c r="AM550" s="44">
        <v>0.80000000000000193</v>
      </c>
      <c r="AN550" s="25">
        <v>1.8466780238500853</v>
      </c>
      <c r="AO550" s="25">
        <v>0.20954003407155031</v>
      </c>
      <c r="AP550" s="215">
        <v>58.7</v>
      </c>
      <c r="AQ550" s="215" t="s">
        <v>8552</v>
      </c>
      <c r="AR550" s="44">
        <v>2.0869565217391299E-2</v>
      </c>
      <c r="AS550" s="171" t="s">
        <v>7106</v>
      </c>
      <c r="AT550" s="171" t="s">
        <v>7062</v>
      </c>
      <c r="AU550" s="171" t="s">
        <v>7934</v>
      </c>
      <c r="AV550" s="7" t="s">
        <v>8470</v>
      </c>
      <c r="AW550" s="14" t="s">
        <v>6388</v>
      </c>
      <c r="AX550" s="49" t="s">
        <v>6009</v>
      </c>
      <c r="AY550" s="38" t="s">
        <v>5961</v>
      </c>
      <c r="AZ550" s="14" t="s">
        <v>6157</v>
      </c>
      <c r="BA550" s="49" t="s">
        <v>6337</v>
      </c>
      <c r="BB550" s="38" t="s">
        <v>6047</v>
      </c>
      <c r="BC550" s="7">
        <v>0.5</v>
      </c>
      <c r="BD550" s="14" t="s">
        <v>6023</v>
      </c>
      <c r="BE550" s="49" t="s">
        <v>5967</v>
      </c>
      <c r="BF550" s="38" t="s">
        <v>6047</v>
      </c>
      <c r="BG550" s="7">
        <v>0.8</v>
      </c>
      <c r="BH550" s="45">
        <v>342.08485719806225</v>
      </c>
      <c r="BI550" s="215" t="s">
        <v>8471</v>
      </c>
      <c r="BJ550" s="215" t="s">
        <v>8520</v>
      </c>
      <c r="BK550" s="7">
        <v>1.3</v>
      </c>
      <c r="BL550" s="25">
        <v>2.0869565217391355E-2</v>
      </c>
      <c r="BM550" s="20">
        <v>0.45337499999999997</v>
      </c>
      <c r="BN550" s="20">
        <v>0.29250000000000004</v>
      </c>
      <c r="BO550" s="20">
        <v>0.58499999999999996</v>
      </c>
      <c r="BP550" s="46">
        <v>3.2484781405644716</v>
      </c>
      <c r="BQ550" s="215" t="s">
        <v>8569</v>
      </c>
      <c r="BR550" s="79">
        <v>1.7454855195911412</v>
      </c>
      <c r="BS550" s="9">
        <v>0</v>
      </c>
      <c r="BT550" s="9">
        <v>0</v>
      </c>
      <c r="BU550" s="47" t="s">
        <v>5993</v>
      </c>
      <c r="BV550" s="47">
        <v>44383</v>
      </c>
      <c r="BW550" s="14" t="s">
        <v>8561</v>
      </c>
      <c r="BX550" s="83">
        <v>2.4318568994889267</v>
      </c>
      <c r="BY550" s="82">
        <v>13.43</v>
      </c>
      <c r="BZ550" s="46">
        <v>4.3708116157855548</v>
      </c>
      <c r="CA550" s="48" t="s">
        <v>8475</v>
      </c>
      <c r="CB550" s="45">
        <v>5459.1</v>
      </c>
      <c r="CC550" s="45">
        <v>2582.8000000000002</v>
      </c>
      <c r="CD550" s="45">
        <v>0</v>
      </c>
      <c r="CE550" s="45">
        <v>0</v>
      </c>
      <c r="CF550" s="14" t="s">
        <v>9067</v>
      </c>
      <c r="CG550" s="7" t="s">
        <v>8477</v>
      </c>
      <c r="CH550" s="215" t="s">
        <v>8498</v>
      </c>
      <c r="CI550" s="215" t="s">
        <v>8478</v>
      </c>
      <c r="CJ550" s="215" t="s">
        <v>8479</v>
      </c>
      <c r="CK550" s="43" t="s">
        <v>6951</v>
      </c>
      <c r="CL550" s="43" t="s">
        <v>5474</v>
      </c>
      <c r="CM550" s="43" t="s">
        <v>5474</v>
      </c>
      <c r="CN550" s="145">
        <v>2582.8000000000002</v>
      </c>
      <c r="CO550" s="145">
        <v>5459.1</v>
      </c>
      <c r="CP550" s="148">
        <v>20080.381117526256</v>
      </c>
      <c r="CQ550" s="189" t="s">
        <v>5474</v>
      </c>
      <c r="CR550" s="189" t="s">
        <v>5474</v>
      </c>
      <c r="CS550" s="99" t="s">
        <v>5474</v>
      </c>
      <c r="CT550" s="167" t="s">
        <v>5474</v>
      </c>
      <c r="CU550" s="43" t="s">
        <v>5474</v>
      </c>
      <c r="CV550" s="43" t="s">
        <v>5474</v>
      </c>
      <c r="CW550" s="43" t="s">
        <v>5474</v>
      </c>
      <c r="CX550" s="43" t="s">
        <v>5474</v>
      </c>
      <c r="CY550" s="43" t="s">
        <v>5474</v>
      </c>
      <c r="CZ550" s="43" t="s">
        <v>5474</v>
      </c>
      <c r="DA550" s="42" t="s">
        <v>5474</v>
      </c>
      <c r="DB550" s="42" t="s">
        <v>5474</v>
      </c>
      <c r="DC550" s="42" t="s">
        <v>5474</v>
      </c>
      <c r="DD550" s="42" t="s">
        <v>5474</v>
      </c>
      <c r="DE550" s="42" t="s">
        <v>5474</v>
      </c>
      <c r="DF550" s="42" t="s">
        <v>5474</v>
      </c>
      <c r="DG550" s="42" t="s">
        <v>5474</v>
      </c>
      <c r="DH550" s="42" t="s">
        <v>5474</v>
      </c>
    </row>
    <row r="551" spans="1:112">
      <c r="A551" s="22">
        <v>1526</v>
      </c>
      <c r="B551" s="7" t="s">
        <v>142</v>
      </c>
      <c r="C551" s="21">
        <v>-5.2200000000000003E-2</v>
      </c>
      <c r="D551" s="21">
        <v>0.31530000000000002</v>
      </c>
      <c r="E551" s="21">
        <v>-1.4500000000000001E-2</v>
      </c>
      <c r="F551" s="21">
        <v>0.28449999999999998</v>
      </c>
      <c r="G551" s="21">
        <v>0.55510000000000004</v>
      </c>
      <c r="H551" s="21">
        <v>0.38890000000000002</v>
      </c>
      <c r="I551" s="21">
        <v>-5.2999999999999999E-2</v>
      </c>
      <c r="J551" s="21">
        <v>0.25729999999999997</v>
      </c>
      <c r="K551" s="21">
        <v>-2.1399999999999999E-2</v>
      </c>
      <c r="L551" s="21">
        <v>0.13739999999999999</v>
      </c>
      <c r="M551" s="21">
        <v>5.57E-2</v>
      </c>
      <c r="N551" s="21">
        <v>6.4999999999999997E-3</v>
      </c>
      <c r="O551" s="21">
        <v>0.17249999999999999</v>
      </c>
      <c r="P551" s="21">
        <v>7.7799999999999994E-2</v>
      </c>
      <c r="Q551" s="21">
        <v>1.1299999999999999E-2</v>
      </c>
      <c r="R551" s="21">
        <v>6.4000000000000003E-3</v>
      </c>
      <c r="S551" s="21">
        <v>0.14699999999999999</v>
      </c>
      <c r="T551" s="21">
        <v>7.5300000000000006E-2</v>
      </c>
      <c r="U551" s="10">
        <v>2.15</v>
      </c>
      <c r="V551" s="10">
        <v>3.41</v>
      </c>
      <c r="W551" s="7">
        <v>1.08</v>
      </c>
      <c r="X551" s="20">
        <v>0.47799999999999998</v>
      </c>
      <c r="Y551" s="75">
        <v>2020</v>
      </c>
      <c r="Z551" s="7">
        <v>1.8</v>
      </c>
      <c r="AA551" s="7">
        <v>0</v>
      </c>
      <c r="AB551" s="51">
        <v>82</v>
      </c>
      <c r="AC551" s="51">
        <v>-18</v>
      </c>
      <c r="AD551" s="51"/>
      <c r="AE551" s="51"/>
      <c r="AF551" s="51"/>
      <c r="AG551" s="51"/>
      <c r="AH551" s="20">
        <v>6.3E-3</v>
      </c>
      <c r="AI551" s="7" t="s">
        <v>8481</v>
      </c>
      <c r="AJ551" s="67" t="s">
        <v>8494</v>
      </c>
      <c r="AK551" s="44">
        <v>-0.57971014492753625</v>
      </c>
      <c r="AL551" s="44">
        <v>-0.83030303030303043</v>
      </c>
      <c r="AM551" s="44">
        <v>0.89285714285713924</v>
      </c>
      <c r="AN551" s="25">
        <v>0.48985801217038538</v>
      </c>
      <c r="AO551" s="25">
        <v>0.33468559837728196</v>
      </c>
      <c r="AP551" s="215">
        <v>49.3</v>
      </c>
      <c r="AQ551" s="215" t="s">
        <v>8552</v>
      </c>
      <c r="AR551" s="44">
        <v>1.9648397104446699E-2</v>
      </c>
      <c r="AS551" s="171" t="s">
        <v>7106</v>
      </c>
      <c r="AT551" s="171" t="s">
        <v>7180</v>
      </c>
      <c r="AU551" s="171" t="s">
        <v>6930</v>
      </c>
      <c r="AV551" s="7" t="s">
        <v>8470</v>
      </c>
      <c r="AW551" s="14" t="s">
        <v>6615</v>
      </c>
      <c r="AX551" s="49" t="s">
        <v>6009</v>
      </c>
      <c r="AY551" s="38" t="s">
        <v>5971</v>
      </c>
      <c r="AZ551" s="14" t="s">
        <v>6536</v>
      </c>
      <c r="BA551" s="49" t="s">
        <v>5967</v>
      </c>
      <c r="BB551" s="38" t="s">
        <v>6007</v>
      </c>
      <c r="BC551" s="7">
        <v>0.4</v>
      </c>
      <c r="BD551" s="14" t="s">
        <v>5959</v>
      </c>
      <c r="BE551" s="49" t="s">
        <v>5960</v>
      </c>
      <c r="BF551" s="38" t="s">
        <v>5961</v>
      </c>
      <c r="BG551" s="7">
        <v>0.3</v>
      </c>
      <c r="BH551" s="45">
        <v>523.82520163959339</v>
      </c>
      <c r="BI551" s="215" t="s">
        <v>8489</v>
      </c>
      <c r="BJ551" s="215" t="s">
        <v>8520</v>
      </c>
      <c r="BK551" s="7">
        <v>1.3</v>
      </c>
      <c r="BL551" s="25">
        <v>2.6014568158168577E-2</v>
      </c>
      <c r="BM551" s="20">
        <v>0.68062500000000004</v>
      </c>
      <c r="BN551" s="20">
        <v>0.6875</v>
      </c>
      <c r="BO551" s="20">
        <v>0.67499999999999993</v>
      </c>
      <c r="BP551" s="46">
        <v>14.4574780058651</v>
      </c>
      <c r="BQ551" s="215" t="s">
        <v>8558</v>
      </c>
      <c r="BR551" s="79">
        <v>-6.2880324543610575E-2</v>
      </c>
      <c r="BS551" s="9">
        <v>1.5963308358072803E-2</v>
      </c>
      <c r="BT551" s="9">
        <v>3.0482831621626127E-2</v>
      </c>
      <c r="BU551" s="47" t="s">
        <v>5993</v>
      </c>
      <c r="BV551" s="47" t="s">
        <v>5993</v>
      </c>
      <c r="BW551" s="14" t="s">
        <v>8514</v>
      </c>
      <c r="BX551" s="83">
        <v>0.17139959432048674</v>
      </c>
      <c r="BY551" s="82">
        <v>3.8499999999999996</v>
      </c>
      <c r="BZ551" s="46">
        <v>12.805194805194805</v>
      </c>
      <c r="CA551" s="48" t="s">
        <v>8485</v>
      </c>
      <c r="CB551" s="45">
        <v>4042.6</v>
      </c>
      <c r="CC551" s="45">
        <v>-887.4</v>
      </c>
      <c r="CD551" s="45">
        <v>0</v>
      </c>
      <c r="CE551" s="45">
        <v>0</v>
      </c>
      <c r="CF551" s="14" t="s">
        <v>9068</v>
      </c>
      <c r="CG551" s="7" t="s">
        <v>8477</v>
      </c>
      <c r="CH551" s="215" t="s">
        <v>8498</v>
      </c>
      <c r="CI551" s="215" t="s">
        <v>8479</v>
      </c>
      <c r="CJ551" s="215" t="s">
        <v>8479</v>
      </c>
      <c r="CK551" s="43" t="s">
        <v>5474</v>
      </c>
      <c r="CL551" s="43" t="s">
        <v>5474</v>
      </c>
      <c r="CM551" s="43" t="s">
        <v>6944</v>
      </c>
      <c r="CN551" s="145">
        <v>-887.4</v>
      </c>
      <c r="CO551" s="145">
        <v>4042.6</v>
      </c>
      <c r="CP551" s="148">
        <v>25824.582440831953</v>
      </c>
      <c r="CQ551" s="189" t="s">
        <v>5474</v>
      </c>
      <c r="CR551" s="189" t="s">
        <v>5474</v>
      </c>
      <c r="CS551" s="99" t="s">
        <v>5474</v>
      </c>
      <c r="CT551" s="167" t="s">
        <v>5474</v>
      </c>
      <c r="CU551" s="43" t="s">
        <v>5474</v>
      </c>
      <c r="CV551" s="43" t="s">
        <v>5474</v>
      </c>
      <c r="CW551" s="43" t="s">
        <v>5474</v>
      </c>
      <c r="CX551" s="43" t="s">
        <v>5474</v>
      </c>
      <c r="CY551" s="43" t="s">
        <v>5474</v>
      </c>
      <c r="CZ551" s="43" t="s">
        <v>5474</v>
      </c>
      <c r="DA551" s="42" t="s">
        <v>5474</v>
      </c>
      <c r="DB551" s="42" t="s">
        <v>5474</v>
      </c>
      <c r="DC551" s="42" t="s">
        <v>5474</v>
      </c>
      <c r="DD551" s="42" t="s">
        <v>5474</v>
      </c>
      <c r="DE551" s="42" t="s">
        <v>5474</v>
      </c>
      <c r="DF551" s="42" t="s">
        <v>5474</v>
      </c>
      <c r="DG551" s="42" t="s">
        <v>5474</v>
      </c>
      <c r="DH551" s="42" t="s">
        <v>5474</v>
      </c>
    </row>
    <row r="552" spans="1:112">
      <c r="A552" s="22">
        <v>2323</v>
      </c>
      <c r="B552" s="7" t="s">
        <v>322</v>
      </c>
      <c r="C552" s="21">
        <v>0.1022</v>
      </c>
      <c r="D552" s="21">
        <v>-5.3600000000000002E-2</v>
      </c>
      <c r="E552" s="21">
        <v>0.10489999999999999</v>
      </c>
      <c r="F552" s="21">
        <v>-7.7600000000000002E-2</v>
      </c>
      <c r="G552" s="21">
        <v>-8.5999999999999993E-2</v>
      </c>
      <c r="H552" s="21">
        <v>-0.47060000000000002</v>
      </c>
      <c r="I552" s="21">
        <v>-1.2577</v>
      </c>
      <c r="J552" s="21">
        <v>-1.8</v>
      </c>
      <c r="K552" s="21">
        <v>-5.8999999999999999E-3</v>
      </c>
      <c r="L552" s="21">
        <v>7.5800000000000006E-2</v>
      </c>
      <c r="M552" s="21">
        <v>0.1166</v>
      </c>
      <c r="N552" s="21">
        <v>-3.8600000000000002E-2</v>
      </c>
      <c r="O552" s="21">
        <v>6.54E-2</v>
      </c>
      <c r="P552" s="21">
        <v>7.4300000000000005E-2</v>
      </c>
      <c r="Q552" s="21">
        <v>2.0999999999999999E-3</v>
      </c>
      <c r="R552" s="21">
        <v>1.2999999999999999E-3</v>
      </c>
      <c r="S552" s="21">
        <v>-2.3199999999999998E-2</v>
      </c>
      <c r="T552" s="21">
        <v>-1.2800000000000001E-2</v>
      </c>
      <c r="U552" s="10">
        <v>-0.42</v>
      </c>
      <c r="V552" s="10">
        <v>-0.17</v>
      </c>
      <c r="W552" s="7">
        <v>0.18</v>
      </c>
      <c r="X552" s="20">
        <v>1</v>
      </c>
      <c r="Y552" s="75">
        <v>2020</v>
      </c>
      <c r="Z552" s="7">
        <v>0.7</v>
      </c>
      <c r="AA552" s="7">
        <v>0</v>
      </c>
      <c r="AB552" s="51">
        <v>-911</v>
      </c>
      <c r="AC552" s="51">
        <v>179</v>
      </c>
      <c r="AD552" s="51"/>
      <c r="AE552" s="51"/>
      <c r="AF552" s="51">
        <v>168</v>
      </c>
      <c r="AG552" s="51">
        <v>10</v>
      </c>
      <c r="AH552" s="20">
        <v>8.9999999999999998E-4</v>
      </c>
      <c r="AI552" s="7" t="s">
        <v>8481</v>
      </c>
      <c r="AJ552" s="67" t="s">
        <v>8494</v>
      </c>
      <c r="AK552" s="44">
        <v>-0.5814889336016098</v>
      </c>
      <c r="AL552" s="44">
        <v>-0.72262773722627793</v>
      </c>
      <c r="AM552" s="44">
        <v>0.93750000000000067</v>
      </c>
      <c r="AN552" s="25">
        <v>0.51716961498439129</v>
      </c>
      <c r="AO552" s="25">
        <v>0.14255983350676371</v>
      </c>
      <c r="AP552" s="215">
        <v>9.61</v>
      </c>
      <c r="AQ552" s="215" t="s">
        <v>8552</v>
      </c>
      <c r="AR552" s="44">
        <v>1.6931216931216901E-2</v>
      </c>
      <c r="AS552" s="171" t="s">
        <v>7106</v>
      </c>
      <c r="AT552" s="171" t="s">
        <v>6910</v>
      </c>
      <c r="AU552" s="171" t="s">
        <v>7067</v>
      </c>
      <c r="AV552" s="7" t="s">
        <v>8470</v>
      </c>
      <c r="AW552" s="14" t="s">
        <v>7462</v>
      </c>
      <c r="AX552" s="49" t="s">
        <v>6009</v>
      </c>
      <c r="AY552" s="38" t="s">
        <v>6007</v>
      </c>
      <c r="AZ552" s="14" t="s">
        <v>6038</v>
      </c>
      <c r="BA552" s="49" t="s">
        <v>5993</v>
      </c>
      <c r="BB552" s="38" t="s">
        <v>5993</v>
      </c>
      <c r="BC552" s="7">
        <v>0.5</v>
      </c>
      <c r="BD552" s="14" t="s">
        <v>6134</v>
      </c>
      <c r="BE552" s="49" t="s">
        <v>5967</v>
      </c>
      <c r="BF552" s="38" t="s">
        <v>5961</v>
      </c>
      <c r="BG552" s="7">
        <v>1.1000000000000001</v>
      </c>
      <c r="BH552" s="45">
        <v>7962.2772530494467</v>
      </c>
      <c r="BI552" s="215" t="s">
        <v>8499</v>
      </c>
      <c r="BJ552" s="215" t="s">
        <v>8520</v>
      </c>
      <c r="BK552" s="7">
        <v>1.4</v>
      </c>
      <c r="BL552" s="25">
        <v>1.5856236786469195E-2</v>
      </c>
      <c r="BM552" s="20">
        <v>0.56181250000000005</v>
      </c>
      <c r="BN552" s="20">
        <v>0.61750000000000005</v>
      </c>
      <c r="BO552" s="20">
        <v>0.51624999999999988</v>
      </c>
      <c r="BP552" s="46" t="s">
        <v>8473</v>
      </c>
      <c r="BQ552" s="215" t="s">
        <v>8473</v>
      </c>
      <c r="BR552" s="79" t="s">
        <v>8473</v>
      </c>
      <c r="BS552" s="9">
        <v>1.2805576451639489E-2</v>
      </c>
      <c r="BT552" s="9">
        <v>6.6601173975117778E-2</v>
      </c>
      <c r="BU552" s="47" t="s">
        <v>5993</v>
      </c>
      <c r="BV552" s="47" t="s">
        <v>5993</v>
      </c>
      <c r="BW552" s="14" t="s">
        <v>8583</v>
      </c>
      <c r="BX552" s="83" t="s">
        <v>8473</v>
      </c>
      <c r="BY552" s="82" t="s">
        <v>8473</v>
      </c>
      <c r="BZ552" s="46" t="s">
        <v>8473</v>
      </c>
      <c r="CA552" s="48" t="s">
        <v>8475</v>
      </c>
      <c r="CB552" s="45">
        <v>-8754.7099999999991</v>
      </c>
      <c r="CC552" s="45">
        <v>1720.1899999999998</v>
      </c>
      <c r="CD552" s="45">
        <v>0</v>
      </c>
      <c r="CE552" s="45">
        <v>0</v>
      </c>
      <c r="CF552" s="14" t="s">
        <v>9069</v>
      </c>
      <c r="CG552" s="7" t="s">
        <v>8477</v>
      </c>
      <c r="CH552" s="215" t="s">
        <v>8498</v>
      </c>
      <c r="CI552" s="215" t="s">
        <v>8478</v>
      </c>
      <c r="CJ552" s="215" t="s">
        <v>8479</v>
      </c>
      <c r="CK552" s="43" t="s">
        <v>6887</v>
      </c>
      <c r="CL552" s="43" t="s">
        <v>5474</v>
      </c>
      <c r="CM552" s="43" t="s">
        <v>5474</v>
      </c>
      <c r="CN552" s="145">
        <v>1720.1899999999998</v>
      </c>
      <c r="CO552" s="145">
        <v>-8754.7099999999991</v>
      </c>
      <c r="CP552" s="148">
        <v>76517.484401805181</v>
      </c>
      <c r="CQ552" s="189" t="s">
        <v>5474</v>
      </c>
      <c r="CR552" s="189" t="s">
        <v>5474</v>
      </c>
      <c r="CS552" s="99" t="s">
        <v>5474</v>
      </c>
      <c r="CT552" s="167" t="s">
        <v>5474</v>
      </c>
      <c r="CU552" s="43" t="s">
        <v>5474</v>
      </c>
      <c r="CV552" s="43" t="s">
        <v>5474</v>
      </c>
      <c r="CW552" s="43" t="s">
        <v>5474</v>
      </c>
      <c r="CX552" s="43" t="s">
        <v>5474</v>
      </c>
      <c r="CY552" s="43" t="s">
        <v>5474</v>
      </c>
      <c r="CZ552" s="43" t="s">
        <v>5474</v>
      </c>
      <c r="DA552" s="42" t="s">
        <v>5474</v>
      </c>
      <c r="DB552" s="42" t="s">
        <v>5474</v>
      </c>
      <c r="DC552" s="42" t="s">
        <v>5474</v>
      </c>
      <c r="DD552" s="42" t="s">
        <v>5474</v>
      </c>
      <c r="DE552" s="42" t="s">
        <v>5474</v>
      </c>
      <c r="DF552" s="42" t="s">
        <v>5474</v>
      </c>
      <c r="DG552" s="42" t="s">
        <v>5474</v>
      </c>
      <c r="DH552" s="42" t="s">
        <v>5474</v>
      </c>
    </row>
    <row r="553" spans="1:112">
      <c r="A553" s="22">
        <v>3712</v>
      </c>
      <c r="B553" s="7" t="s">
        <v>5755</v>
      </c>
      <c r="C553" s="21">
        <v>4.2099999999999999E-2</v>
      </c>
      <c r="D553" s="21">
        <v>0.93930000000000002</v>
      </c>
      <c r="E553" s="21">
        <v>0.21959999999999999</v>
      </c>
      <c r="F553" s="21">
        <v>0.33250000000000002</v>
      </c>
      <c r="G553" s="21">
        <v>0.35</v>
      </c>
      <c r="H553" s="21">
        <v>-0.69230000000000003</v>
      </c>
      <c r="I553" s="21">
        <v>1.4</v>
      </c>
      <c r="J553" s="21">
        <v>1.7968999999999999</v>
      </c>
      <c r="K553" s="21">
        <v>-0.1225</v>
      </c>
      <c r="L553" s="21">
        <v>-7.9000000000000008E-3</v>
      </c>
      <c r="M553" s="21">
        <v>7.2700000000000001E-2</v>
      </c>
      <c r="N553" s="21">
        <v>-0.1414</v>
      </c>
      <c r="O553" s="21">
        <v>1.3100000000000001E-2</v>
      </c>
      <c r="P553" s="21">
        <v>6.6600000000000006E-2</v>
      </c>
      <c r="Q553" s="21">
        <v>2.41E-2</v>
      </c>
      <c r="R553" s="21">
        <v>1.03E-2</v>
      </c>
      <c r="S553" s="21">
        <v>5.45E-2</v>
      </c>
      <c r="T553" s="21">
        <v>1.8200000000000001E-2</v>
      </c>
      <c r="U553" s="10">
        <v>0.51</v>
      </c>
      <c r="V553" s="10">
        <v>1.48</v>
      </c>
      <c r="W553" s="7">
        <v>0.7</v>
      </c>
      <c r="X553" s="20">
        <v>1</v>
      </c>
      <c r="Y553" s="75">
        <v>2020</v>
      </c>
      <c r="Z553" s="7">
        <v>1</v>
      </c>
      <c r="AA553" s="7">
        <v>0</v>
      </c>
      <c r="AB553" s="51">
        <v>262</v>
      </c>
      <c r="AC553" s="51">
        <v>-53</v>
      </c>
      <c r="AD553" s="51"/>
      <c r="AE553" s="51"/>
      <c r="AF553" s="51">
        <v>-1</v>
      </c>
      <c r="AG553" s="51">
        <v>3</v>
      </c>
      <c r="AH553" s="20">
        <v>4.7999999999999996E-3</v>
      </c>
      <c r="AI553" s="7" t="s">
        <v>8467</v>
      </c>
      <c r="AJ553" s="67" t="s">
        <v>8494</v>
      </c>
      <c r="AK553" s="44">
        <v>-0.61722488038277512</v>
      </c>
      <c r="AL553" s="44">
        <v>-0.7204968944099378</v>
      </c>
      <c r="AM553" s="44">
        <v>0.76190476190476208</v>
      </c>
      <c r="AN553" s="25">
        <v>0.66139240506329111</v>
      </c>
      <c r="AO553" s="25">
        <v>0.25474683544303789</v>
      </c>
      <c r="AP553" s="215">
        <v>31.6</v>
      </c>
      <c r="AQ553" s="215" t="s">
        <v>8552</v>
      </c>
      <c r="AR553" s="44">
        <v>2.7642276422764199E-2</v>
      </c>
      <c r="AS553" s="171" t="s">
        <v>7140</v>
      </c>
      <c r="AT553" s="171" t="s">
        <v>7956</v>
      </c>
      <c r="AU553" s="171" t="s">
        <v>7025</v>
      </c>
      <c r="AV553" s="7" t="s">
        <v>5474</v>
      </c>
      <c r="AW553" s="14" t="s">
        <v>6157</v>
      </c>
      <c r="AX553" s="49" t="s">
        <v>6009</v>
      </c>
      <c r="AY553" s="38" t="s">
        <v>6007</v>
      </c>
      <c r="AZ553" s="14" t="s">
        <v>6038</v>
      </c>
      <c r="BA553" s="49" t="s">
        <v>5993</v>
      </c>
      <c r="BB553" s="38" t="s">
        <v>5993</v>
      </c>
      <c r="BC553" s="7">
        <v>0.5</v>
      </c>
      <c r="BD553" s="14" t="s">
        <v>6041</v>
      </c>
      <c r="BE553" s="49" t="s">
        <v>5993</v>
      </c>
      <c r="BF553" s="38" t="s">
        <v>5993</v>
      </c>
      <c r="BG553" s="7">
        <v>0.2</v>
      </c>
      <c r="BH553" s="45">
        <v>852.16496381317268</v>
      </c>
      <c r="BI553" s="215" t="s">
        <v>8489</v>
      </c>
      <c r="BJ553" s="215" t="s">
        <v>8543</v>
      </c>
      <c r="BK553" s="7">
        <v>2</v>
      </c>
      <c r="BL553" s="25">
        <v>2.5974025974025997E-2</v>
      </c>
      <c r="BM553" s="20">
        <v>0.68674999999999997</v>
      </c>
      <c r="BN553" s="20">
        <v>0.77749999999999997</v>
      </c>
      <c r="BO553" s="20">
        <v>0.61249999999999993</v>
      </c>
      <c r="BP553" s="46">
        <v>21.351351351351351</v>
      </c>
      <c r="BQ553" s="215" t="s">
        <v>8540</v>
      </c>
      <c r="BR553" s="79">
        <v>-9.8101265822784847E-2</v>
      </c>
      <c r="BS553" s="9">
        <v>1.620708727362663E-2</v>
      </c>
      <c r="BT553" s="9">
        <v>2.5645543192576614E-2</v>
      </c>
      <c r="BU553" s="47">
        <v>44407</v>
      </c>
      <c r="BV553" s="47">
        <v>44413</v>
      </c>
      <c r="BW553" s="14" t="s">
        <v>5474</v>
      </c>
      <c r="BX553" s="83">
        <v>8.2278481012658042E-2</v>
      </c>
      <c r="BY553" s="82">
        <v>1.71</v>
      </c>
      <c r="BZ553" s="46">
        <v>18.479532163742693</v>
      </c>
      <c r="CA553" s="48" t="s">
        <v>8485</v>
      </c>
      <c r="CB553" s="45">
        <v>8279.2000000000007</v>
      </c>
      <c r="CC553" s="45">
        <v>-1674.8000000000002</v>
      </c>
      <c r="CD553" s="45">
        <v>0</v>
      </c>
      <c r="CE553" s="45">
        <v>0</v>
      </c>
      <c r="CF553" s="14" t="e">
        <v>#N/A</v>
      </c>
      <c r="CG553" s="7" t="s">
        <v>8477</v>
      </c>
      <c r="CH553" s="215" t="s">
        <v>8478</v>
      </c>
      <c r="CI553" s="215" t="s">
        <v>8478</v>
      </c>
      <c r="CJ553" s="215" t="s">
        <v>8479</v>
      </c>
      <c r="CK553" s="43" t="s">
        <v>5474</v>
      </c>
      <c r="CL553" s="43" t="s">
        <v>5474</v>
      </c>
      <c r="CM553" s="43" t="s">
        <v>5474</v>
      </c>
      <c r="CN553" s="145">
        <v>-1674.8000000000002</v>
      </c>
      <c r="CO553" s="145">
        <v>8279.2000000000007</v>
      </c>
      <c r="CP553" s="148">
        <v>26928.412856496259</v>
      </c>
      <c r="CQ553" s="189" t="s">
        <v>5474</v>
      </c>
      <c r="CR553" s="189" t="s">
        <v>5474</v>
      </c>
      <c r="CS553" s="99" t="s">
        <v>5474</v>
      </c>
      <c r="CT553" s="167" t="s">
        <v>5474</v>
      </c>
      <c r="CU553" s="43" t="s">
        <v>5474</v>
      </c>
      <c r="CV553" s="43" t="s">
        <v>5474</v>
      </c>
      <c r="CW553" s="43" t="s">
        <v>5474</v>
      </c>
      <c r="CX553" s="43" t="s">
        <v>5474</v>
      </c>
      <c r="CY553" s="43" t="s">
        <v>5474</v>
      </c>
      <c r="CZ553" s="43" t="s">
        <v>5474</v>
      </c>
      <c r="DA553" s="42" t="s">
        <v>5474</v>
      </c>
      <c r="DB553" s="42" t="s">
        <v>5474</v>
      </c>
      <c r="DC553" s="42" t="s">
        <v>5474</v>
      </c>
      <c r="DD553" s="42" t="s">
        <v>5474</v>
      </c>
      <c r="DE553" s="42" t="s">
        <v>5474</v>
      </c>
      <c r="DF553" s="42" t="s">
        <v>5474</v>
      </c>
      <c r="DG553" s="42" t="s">
        <v>5474</v>
      </c>
      <c r="DH553" s="42" t="s">
        <v>5474</v>
      </c>
    </row>
    <row r="554" spans="1:112">
      <c r="A554" s="22">
        <v>5309</v>
      </c>
      <c r="B554" s="7" t="s">
        <v>1098</v>
      </c>
      <c r="C554" s="21">
        <v>-0.11360000000000001</v>
      </c>
      <c r="D554" s="21">
        <v>0.63270000000000004</v>
      </c>
      <c r="E554" s="21">
        <v>-4.1000000000000002E-2</v>
      </c>
      <c r="F554" s="21">
        <v>0.55669999999999997</v>
      </c>
      <c r="G554" s="21">
        <v>0.89500000000000002</v>
      </c>
      <c r="H554" s="21">
        <v>-0.33329999999999999</v>
      </c>
      <c r="I554" s="21">
        <v>1.1667000000000001</v>
      </c>
      <c r="J554" s="21">
        <v>1.2</v>
      </c>
      <c r="K554" s="21">
        <v>-2.3E-3</v>
      </c>
      <c r="L554" s="21">
        <v>-1.2200000000000001E-2</v>
      </c>
      <c r="M554" s="21">
        <v>6.9099999999999995E-2</v>
      </c>
      <c r="N554" s="21">
        <v>1.2699999999999999E-2</v>
      </c>
      <c r="O554" s="21">
        <v>0.17860000000000001</v>
      </c>
      <c r="P554" s="21">
        <v>0.25540000000000002</v>
      </c>
      <c r="Q554" s="21">
        <v>6.1999999999999998E-3</v>
      </c>
      <c r="R554" s="21">
        <v>3.5999999999999999E-3</v>
      </c>
      <c r="S554" s="21">
        <v>-0.1633</v>
      </c>
      <c r="T554" s="21">
        <v>-0.1094</v>
      </c>
      <c r="U554" s="10">
        <v>0.1</v>
      </c>
      <c r="V554" s="10">
        <v>-0.04</v>
      </c>
      <c r="W554" s="7">
        <v>0</v>
      </c>
      <c r="X554" s="20">
        <v>0</v>
      </c>
      <c r="Y554" s="75"/>
      <c r="Z554" s="7"/>
      <c r="AA554" s="7"/>
      <c r="AB554" s="51">
        <v>-765</v>
      </c>
      <c r="AC554" s="51">
        <v>40</v>
      </c>
      <c r="AD554" s="51"/>
      <c r="AE554" s="51"/>
      <c r="AF554" s="51"/>
      <c r="AG554" s="51"/>
      <c r="AH554" s="20">
        <v>0</v>
      </c>
      <c r="AI554" s="7" t="s">
        <v>8467</v>
      </c>
      <c r="AJ554" s="67" t="s">
        <v>8494</v>
      </c>
      <c r="AK554" s="44">
        <v>-0.76265822784810122</v>
      </c>
      <c r="AL554" s="44">
        <v>-0.7359307359307361</v>
      </c>
      <c r="AM554" s="44">
        <v>0.84615384615384359</v>
      </c>
      <c r="AN554" s="25">
        <v>1.0063694267515924</v>
      </c>
      <c r="AO554" s="25">
        <v>0.36783439490445852</v>
      </c>
      <c r="AP554" s="215">
        <v>31.4</v>
      </c>
      <c r="AQ554" s="215" t="s">
        <v>8552</v>
      </c>
      <c r="AR554" s="44">
        <v>1.7828200972447299E-2</v>
      </c>
      <c r="AS554" s="171" t="s">
        <v>7140</v>
      </c>
      <c r="AT554" s="171" t="s">
        <v>7129</v>
      </c>
      <c r="AU554" s="171" t="s">
        <v>6977</v>
      </c>
      <c r="AV554" s="7" t="s">
        <v>8470</v>
      </c>
      <c r="AW554" s="14" t="s">
        <v>6388</v>
      </c>
      <c r="AX554" s="49" t="s">
        <v>6009</v>
      </c>
      <c r="AY554" s="38" t="s">
        <v>5961</v>
      </c>
      <c r="AZ554" s="14" t="s">
        <v>6485</v>
      </c>
      <c r="BA554" s="49" t="s">
        <v>5993</v>
      </c>
      <c r="BB554" s="38" t="s">
        <v>5993</v>
      </c>
      <c r="BC554" s="7">
        <v>0.4</v>
      </c>
      <c r="BD554" s="14" t="s">
        <v>6118</v>
      </c>
      <c r="BE554" s="49" t="s">
        <v>5967</v>
      </c>
      <c r="BF554" s="38" t="s">
        <v>5971</v>
      </c>
      <c r="BG554" s="7">
        <v>0.9</v>
      </c>
      <c r="BH554" s="45">
        <v>869.17626070390634</v>
      </c>
      <c r="BI554" s="215" t="s">
        <v>8489</v>
      </c>
      <c r="BJ554" s="215" t="s">
        <v>8568</v>
      </c>
      <c r="BK554" s="7">
        <v>0.6</v>
      </c>
      <c r="BL554" s="25">
        <v>1.7828200972447233E-2</v>
      </c>
      <c r="BM554" s="20">
        <v>0.70200000000000018</v>
      </c>
      <c r="BN554" s="20">
        <v>0.7350000000000001</v>
      </c>
      <c r="BO554" s="20">
        <v>0.67500000000000004</v>
      </c>
      <c r="BP554" s="46" t="s">
        <v>8473</v>
      </c>
      <c r="BQ554" s="215" t="s">
        <v>8473</v>
      </c>
      <c r="BR554" s="79" t="s">
        <v>8473</v>
      </c>
      <c r="BS554" s="9">
        <v>0</v>
      </c>
      <c r="BT554" s="9">
        <v>0</v>
      </c>
      <c r="BU554" s="47" t="s">
        <v>5993</v>
      </c>
      <c r="BV554" s="47" t="s">
        <v>5993</v>
      </c>
      <c r="BW554" s="14" t="s">
        <v>5474</v>
      </c>
      <c r="BX554" s="83" t="s">
        <v>8473</v>
      </c>
      <c r="BY554" s="82" t="s">
        <v>8473</v>
      </c>
      <c r="BZ554" s="46" t="s">
        <v>8473</v>
      </c>
      <c r="CA554" s="48" t="s">
        <v>8475</v>
      </c>
      <c r="CB554" s="45">
        <v>-24021</v>
      </c>
      <c r="CC554" s="45">
        <v>1256</v>
      </c>
      <c r="CD554" s="45">
        <v>0</v>
      </c>
      <c r="CE554" s="45">
        <v>0</v>
      </c>
      <c r="CF554" s="14" t="s">
        <v>9070</v>
      </c>
      <c r="CG554" s="7" t="s">
        <v>8477</v>
      </c>
      <c r="CH554" s="215" t="s">
        <v>8498</v>
      </c>
      <c r="CI554" s="215" t="s">
        <v>8498</v>
      </c>
      <c r="CJ554" s="215" t="s">
        <v>8479</v>
      </c>
      <c r="CK554" s="43" t="s">
        <v>5474</v>
      </c>
      <c r="CL554" s="43" t="s">
        <v>5474</v>
      </c>
      <c r="CM554" s="43" t="s">
        <v>5474</v>
      </c>
      <c r="CN554" s="145">
        <v>1256</v>
      </c>
      <c r="CO554" s="145">
        <v>-24021</v>
      </c>
      <c r="CP554" s="148">
        <v>27292.134586102657</v>
      </c>
      <c r="CQ554" s="189">
        <v>-0.11464968152866246</v>
      </c>
      <c r="CR554" s="189">
        <v>2.0000000000000001E-4</v>
      </c>
      <c r="CS554" s="99">
        <v>44854</v>
      </c>
      <c r="CT554" s="167" t="s">
        <v>5474</v>
      </c>
      <c r="CU554" s="43" t="s">
        <v>5474</v>
      </c>
      <c r="CV554" s="43" t="s">
        <v>5474</v>
      </c>
      <c r="CW554" s="43" t="s">
        <v>5474</v>
      </c>
      <c r="CX554" s="43" t="s">
        <v>5474</v>
      </c>
      <c r="CY554" s="43" t="s">
        <v>5474</v>
      </c>
      <c r="CZ554" s="43" t="s">
        <v>5474</v>
      </c>
      <c r="DA554" s="42" t="s">
        <v>5474</v>
      </c>
      <c r="DB554" s="42" t="s">
        <v>5474</v>
      </c>
      <c r="DC554" s="42" t="s">
        <v>5474</v>
      </c>
      <c r="DD554" s="42" t="s">
        <v>5474</v>
      </c>
      <c r="DE554" s="42" t="s">
        <v>5474</v>
      </c>
      <c r="DF554" s="42" t="s">
        <v>5474</v>
      </c>
      <c r="DG554" s="42" t="s">
        <v>5474</v>
      </c>
      <c r="DH554" s="42" t="s">
        <v>5474</v>
      </c>
    </row>
    <row r="555" spans="1:112">
      <c r="A555" s="22">
        <v>2061</v>
      </c>
      <c r="B555" s="7" t="s">
        <v>278</v>
      </c>
      <c r="C555" s="21">
        <v>4.48E-2</v>
      </c>
      <c r="D555" s="21">
        <v>0.34860000000000002</v>
      </c>
      <c r="E555" s="21">
        <v>-9.01E-2</v>
      </c>
      <c r="F555" s="21">
        <v>0.12039999999999999</v>
      </c>
      <c r="G555" s="21">
        <v>0.51239999999999997</v>
      </c>
      <c r="H555" s="21">
        <v>-0.59730000000000005</v>
      </c>
      <c r="I555" s="21">
        <v>7.5713999999999997</v>
      </c>
      <c r="J555" s="21">
        <v>12</v>
      </c>
      <c r="K555" s="21">
        <v>-1.3599999999999999E-2</v>
      </c>
      <c r="L555" s="21">
        <v>4.3700000000000003E-2</v>
      </c>
      <c r="M555" s="21">
        <v>6.7299999999999999E-2</v>
      </c>
      <c r="N555" s="21">
        <v>8.0000000000000004E-4</v>
      </c>
      <c r="O555" s="21">
        <v>4.5900000000000003E-2</v>
      </c>
      <c r="P555" s="21">
        <v>6.6600000000000006E-2</v>
      </c>
      <c r="Q555" s="21">
        <v>5.5E-2</v>
      </c>
      <c r="R555" s="21">
        <v>3.1199999999999999E-2</v>
      </c>
      <c r="S555" s="21">
        <v>3.5999999999999999E-3</v>
      </c>
      <c r="T555" s="21">
        <v>8.2000000000000007E-3</v>
      </c>
      <c r="U555" s="10">
        <v>2.09</v>
      </c>
      <c r="V555" s="10">
        <v>2.4</v>
      </c>
      <c r="W555" s="7">
        <v>0</v>
      </c>
      <c r="X555" s="20">
        <v>0</v>
      </c>
      <c r="Y555" s="75"/>
      <c r="Z555" s="7"/>
      <c r="AA555" s="7"/>
      <c r="AB555" s="51">
        <v>6</v>
      </c>
      <c r="AC555" s="51">
        <v>-8</v>
      </c>
      <c r="AD555" s="51"/>
      <c r="AE555" s="51"/>
      <c r="AF555" s="51"/>
      <c r="AG555" s="51"/>
      <c r="AH555" s="20">
        <v>0</v>
      </c>
      <c r="AI555" s="7" t="s">
        <v>8467</v>
      </c>
      <c r="AJ555" s="67" t="s">
        <v>8757</v>
      </c>
      <c r="AK555" s="44">
        <v>-0.62616474096161023</v>
      </c>
      <c r="AL555" s="44">
        <v>-0.64285714285714313</v>
      </c>
      <c r="AM555" s="44">
        <v>-1</v>
      </c>
      <c r="AN555" s="25">
        <v>1.3619289340101521</v>
      </c>
      <c r="AO555" s="25">
        <v>0.10659898477157367</v>
      </c>
      <c r="AP555" s="215">
        <v>19.7</v>
      </c>
      <c r="AQ555" s="215" t="s">
        <v>8552</v>
      </c>
      <c r="AR555" s="44">
        <v>7.6726342710997401E-3</v>
      </c>
      <c r="AS555" s="171" t="s">
        <v>7140</v>
      </c>
      <c r="AT555" s="171" t="s">
        <v>6958</v>
      </c>
      <c r="AU555" s="171" t="s">
        <v>7067</v>
      </c>
      <c r="AV555" s="7" t="s">
        <v>8470</v>
      </c>
      <c r="AW555" s="14" t="s">
        <v>6710</v>
      </c>
      <c r="AX555" s="49" t="s">
        <v>6009</v>
      </c>
      <c r="AY555" s="38" t="s">
        <v>5971</v>
      </c>
      <c r="AZ555" s="14" t="s">
        <v>6567</v>
      </c>
      <c r="BA555" s="49" t="s">
        <v>5993</v>
      </c>
      <c r="BB555" s="38" t="s">
        <v>5993</v>
      </c>
      <c r="BC555" s="7">
        <v>0.2</v>
      </c>
      <c r="BD555" s="14" t="s">
        <v>6151</v>
      </c>
      <c r="BE555" s="49" t="s">
        <v>5967</v>
      </c>
      <c r="BF555" s="38" t="s">
        <v>5961</v>
      </c>
      <c r="BG555" s="7">
        <v>0.3</v>
      </c>
      <c r="BH555" s="45">
        <v>123.12628462799478</v>
      </c>
      <c r="BI555" s="215" t="s">
        <v>8495</v>
      </c>
      <c r="BJ555" s="215" t="s">
        <v>8554</v>
      </c>
      <c r="BK555" s="7">
        <v>1.8</v>
      </c>
      <c r="BL555" s="25">
        <v>0</v>
      </c>
      <c r="BM555" s="20">
        <v>0.64943750000000011</v>
      </c>
      <c r="BN555" s="20">
        <v>0.66250000000000009</v>
      </c>
      <c r="BO555" s="20">
        <v>0.63875000000000004</v>
      </c>
      <c r="BP555" s="46">
        <v>8.2083333333333339</v>
      </c>
      <c r="BQ555" s="215" t="s">
        <v>8560</v>
      </c>
      <c r="BR555" s="79">
        <v>0.45583756345177651</v>
      </c>
      <c r="BS555" s="9">
        <v>0</v>
      </c>
      <c r="BT555" s="9">
        <v>0</v>
      </c>
      <c r="BU555" s="47" t="s">
        <v>5993</v>
      </c>
      <c r="BV555" s="47" t="s">
        <v>5993</v>
      </c>
      <c r="BW555" s="14" t="s">
        <v>5474</v>
      </c>
      <c r="BX555" s="83">
        <v>0.81979695431472055</v>
      </c>
      <c r="BY555" s="82">
        <v>2.3899999999999997</v>
      </c>
      <c r="BZ555" s="46">
        <v>8.2426778242677834</v>
      </c>
      <c r="CA555" s="48" t="s">
        <v>8485</v>
      </c>
      <c r="CB555" s="45">
        <v>118.19999999999999</v>
      </c>
      <c r="CC555" s="45">
        <v>-157.6</v>
      </c>
      <c r="CD555" s="45">
        <v>0</v>
      </c>
      <c r="CE555" s="45">
        <v>0</v>
      </c>
      <c r="CF555" s="14" t="s">
        <v>9071</v>
      </c>
      <c r="CG555" s="7" t="s">
        <v>8556</v>
      </c>
      <c r="CH555" s="215" t="s">
        <v>8479</v>
      </c>
      <c r="CI555" s="215" t="s">
        <v>8479</v>
      </c>
      <c r="CJ555" s="215" t="s">
        <v>8479</v>
      </c>
      <c r="CK555" s="43" t="s">
        <v>5474</v>
      </c>
      <c r="CL555" s="43" t="s">
        <v>5474</v>
      </c>
      <c r="CM555" s="43" t="s">
        <v>5474</v>
      </c>
      <c r="CN555" s="145">
        <v>-157.6</v>
      </c>
      <c r="CO555" s="145">
        <v>118.19999999999999</v>
      </c>
      <c r="CP555" s="148">
        <v>2425.5878071714969</v>
      </c>
      <c r="CQ555" s="189" t="s">
        <v>5474</v>
      </c>
      <c r="CR555" s="189" t="s">
        <v>5474</v>
      </c>
      <c r="CS555" s="99" t="s">
        <v>5474</v>
      </c>
      <c r="CT555" s="167" t="s">
        <v>5474</v>
      </c>
      <c r="CU555" s="43" t="s">
        <v>5474</v>
      </c>
      <c r="CV555" s="43" t="s">
        <v>5474</v>
      </c>
      <c r="CW555" s="43" t="s">
        <v>5474</v>
      </c>
      <c r="CX555" s="43" t="s">
        <v>5474</v>
      </c>
      <c r="CY555" s="43" t="s">
        <v>5474</v>
      </c>
      <c r="CZ555" s="43" t="s">
        <v>5474</v>
      </c>
      <c r="DA555" s="42" t="s">
        <v>5474</v>
      </c>
      <c r="DB555" s="42" t="s">
        <v>5474</v>
      </c>
      <c r="DC555" s="42" t="s">
        <v>5474</v>
      </c>
      <c r="DD555" s="42" t="s">
        <v>5474</v>
      </c>
      <c r="DE555" s="42" t="s">
        <v>5474</v>
      </c>
      <c r="DF555" s="42" t="s">
        <v>5474</v>
      </c>
      <c r="DG555" s="42" t="s">
        <v>5474</v>
      </c>
      <c r="DH555" s="42" t="s">
        <v>5474</v>
      </c>
    </row>
    <row r="556" spans="1:112">
      <c r="A556" s="22">
        <v>4991</v>
      </c>
      <c r="B556" s="7" t="s">
        <v>1047</v>
      </c>
      <c r="C556" s="21">
        <v>-0.36070000000000002</v>
      </c>
      <c r="D556" s="21">
        <v>-0.30120000000000002</v>
      </c>
      <c r="E556" s="21">
        <v>-0.2351</v>
      </c>
      <c r="F556" s="21">
        <v>-0.34429999999999999</v>
      </c>
      <c r="G556" s="21">
        <v>-0.22919999999999999</v>
      </c>
      <c r="H556" s="21"/>
      <c r="I556" s="21">
        <v>-34</v>
      </c>
      <c r="J556" s="21">
        <v>-34</v>
      </c>
      <c r="K556" s="21">
        <v>-1.4E-2</v>
      </c>
      <c r="L556" s="21">
        <v>-0.10340000000000001</v>
      </c>
      <c r="M556" s="21">
        <v>-8.1600000000000006E-2</v>
      </c>
      <c r="N556" s="21">
        <v>-3.2000000000000001E-2</v>
      </c>
      <c r="O556" s="21">
        <v>-0.1341</v>
      </c>
      <c r="P556" s="21">
        <v>-9.8599999999999993E-2</v>
      </c>
      <c r="Q556" s="21">
        <v>-3.39E-2</v>
      </c>
      <c r="R556" s="21">
        <v>-3.04E-2</v>
      </c>
      <c r="S556" s="21">
        <v>2.5600000000000001E-2</v>
      </c>
      <c r="T556" s="21">
        <v>9.7699999999999995E-2</v>
      </c>
      <c r="U556" s="10">
        <v>-0.99</v>
      </c>
      <c r="V556" s="10">
        <v>-2.27</v>
      </c>
      <c r="W556" s="7">
        <v>0.72560000000000002</v>
      </c>
      <c r="X556" s="20">
        <v>0.221</v>
      </c>
      <c r="Y556" s="75">
        <v>2019</v>
      </c>
      <c r="Z556" s="7">
        <v>0.50680000000000003</v>
      </c>
      <c r="AA556" s="7">
        <v>0</v>
      </c>
      <c r="AB556" s="51">
        <v>-1</v>
      </c>
      <c r="AC556" s="51">
        <v>1</v>
      </c>
      <c r="AD556" s="51"/>
      <c r="AE556" s="51"/>
      <c r="AF556" s="51"/>
      <c r="AG556" s="51"/>
      <c r="AH556" s="20">
        <v>5.8999999999999999E-3</v>
      </c>
      <c r="AI556" s="7" t="s">
        <v>8481</v>
      </c>
      <c r="AJ556" s="67" t="s">
        <v>8468</v>
      </c>
      <c r="AK556" s="44">
        <v>0.55555555555555536</v>
      </c>
      <c r="AL556" s="44">
        <v>0.76595744680851019</v>
      </c>
      <c r="AM556" s="44">
        <v>1</v>
      </c>
      <c r="AN556" s="25">
        <v>0.29208924949290072</v>
      </c>
      <c r="AO556" s="25">
        <v>9.5334685598377197E-2</v>
      </c>
      <c r="AP556" s="215">
        <v>49.3</v>
      </c>
      <c r="AQ556" s="215" t="s">
        <v>8552</v>
      </c>
      <c r="AR556" s="44">
        <v>3.3542976939203301E-2</v>
      </c>
      <c r="AS556" s="171" t="s">
        <v>6982</v>
      </c>
      <c r="AT556" s="171" t="s">
        <v>8072</v>
      </c>
      <c r="AU556" s="171" t="s">
        <v>7310</v>
      </c>
      <c r="AV556" s="7" t="s">
        <v>8488</v>
      </c>
      <c r="AW556" s="14" t="s">
        <v>6157</v>
      </c>
      <c r="AX556" s="49" t="s">
        <v>6009</v>
      </c>
      <c r="AY556" s="38" t="s">
        <v>5961</v>
      </c>
      <c r="AZ556" s="14" t="s">
        <v>6768</v>
      </c>
      <c r="BA556" s="49" t="s">
        <v>5960</v>
      </c>
      <c r="BB556" s="38" t="s">
        <v>5961</v>
      </c>
      <c r="BC556" s="7">
        <v>0.2</v>
      </c>
      <c r="BD556" s="14" t="s">
        <v>6225</v>
      </c>
      <c r="BE556" s="49" t="s">
        <v>6009</v>
      </c>
      <c r="BF556" s="38" t="s">
        <v>5971</v>
      </c>
      <c r="BG556" s="7">
        <v>0.7</v>
      </c>
      <c r="BH556" s="45">
        <v>109.02828085599108</v>
      </c>
      <c r="BI556" s="215" t="s">
        <v>8495</v>
      </c>
      <c r="BJ556" s="215" t="s">
        <v>8554</v>
      </c>
      <c r="BK556" s="7">
        <v>7.2</v>
      </c>
      <c r="BL556" s="25">
        <v>2.7083333333333275E-2</v>
      </c>
      <c r="BM556" s="20">
        <v>0.39900000000000002</v>
      </c>
      <c r="BN556" s="20">
        <v>0.32750000000000001</v>
      </c>
      <c r="BO556" s="20">
        <v>0.45749999999999991</v>
      </c>
      <c r="BP556" s="46" t="s">
        <v>8473</v>
      </c>
      <c r="BQ556" s="215" t="s">
        <v>8473</v>
      </c>
      <c r="BR556" s="79" t="s">
        <v>8473</v>
      </c>
      <c r="BS556" s="9">
        <v>8.8164763516793698E-3</v>
      </c>
      <c r="BT556" s="9">
        <v>4.4041545599218246E-3</v>
      </c>
      <c r="BU556" s="47" t="s">
        <v>5993</v>
      </c>
      <c r="BV556" s="47" t="s">
        <v>5993</v>
      </c>
      <c r="BW556" s="14" t="s">
        <v>5474</v>
      </c>
      <c r="BX556" s="83" t="s">
        <v>8473</v>
      </c>
      <c r="BY556" s="82" t="s">
        <v>8473</v>
      </c>
      <c r="BZ556" s="46" t="s">
        <v>8473</v>
      </c>
      <c r="CA556" s="48" t="s">
        <v>8475</v>
      </c>
      <c r="CB556" s="45">
        <v>-49.3</v>
      </c>
      <c r="CC556" s="45">
        <v>49.3</v>
      </c>
      <c r="CD556" s="45">
        <v>0</v>
      </c>
      <c r="CE556" s="45">
        <v>0</v>
      </c>
      <c r="CF556" s="14" t="s">
        <v>9072</v>
      </c>
      <c r="CG556" s="7" t="s">
        <v>8477</v>
      </c>
      <c r="CH556" s="215" t="s">
        <v>8478</v>
      </c>
      <c r="CI556" s="215" t="s">
        <v>8479</v>
      </c>
      <c r="CJ556" s="215" t="s">
        <v>8546</v>
      </c>
      <c r="CK556" s="43" t="s">
        <v>5474</v>
      </c>
      <c r="CL556" s="43" t="s">
        <v>5474</v>
      </c>
      <c r="CM556" s="43" t="s">
        <v>6960</v>
      </c>
      <c r="CN556" s="145">
        <v>49.3</v>
      </c>
      <c r="CO556" s="145">
        <v>-49.3</v>
      </c>
      <c r="CP556" s="148">
        <v>5375.0942462003604</v>
      </c>
      <c r="CQ556" s="189" t="s">
        <v>5474</v>
      </c>
      <c r="CR556" s="189" t="s">
        <v>5474</v>
      </c>
      <c r="CS556" s="99" t="s">
        <v>5474</v>
      </c>
      <c r="CT556" s="167" t="s">
        <v>5474</v>
      </c>
      <c r="CU556" s="43" t="s">
        <v>5474</v>
      </c>
      <c r="CV556" s="43" t="s">
        <v>5474</v>
      </c>
      <c r="CW556" s="43" t="s">
        <v>5474</v>
      </c>
      <c r="CX556" s="43" t="s">
        <v>5474</v>
      </c>
      <c r="CY556" s="43" t="s">
        <v>5474</v>
      </c>
      <c r="CZ556" s="43" t="s">
        <v>5474</v>
      </c>
      <c r="DA556" s="42" t="s">
        <v>5474</v>
      </c>
      <c r="DB556" s="42" t="s">
        <v>5474</v>
      </c>
      <c r="DC556" s="42" t="s">
        <v>5474</v>
      </c>
      <c r="DD556" s="42" t="s">
        <v>5474</v>
      </c>
      <c r="DE556" s="42" t="s">
        <v>5474</v>
      </c>
      <c r="DF556" s="42" t="s">
        <v>5474</v>
      </c>
      <c r="DG556" s="42" t="s">
        <v>5474</v>
      </c>
      <c r="DH556" s="42" t="s">
        <v>5474</v>
      </c>
    </row>
    <row r="557" spans="1:112">
      <c r="A557" s="22">
        <v>1533</v>
      </c>
      <c r="B557" s="7" t="s">
        <v>149</v>
      </c>
      <c r="C557" s="21">
        <v>0.24079999999999999</v>
      </c>
      <c r="D557" s="21">
        <v>0.29549999999999998</v>
      </c>
      <c r="E557" s="21">
        <v>0.15029999999999999</v>
      </c>
      <c r="F557" s="21">
        <v>0.1719</v>
      </c>
      <c r="G557" s="21">
        <v>0.18240000000000001</v>
      </c>
      <c r="H557" s="21">
        <v>2.5</v>
      </c>
      <c r="I557" s="21">
        <v>4.1111000000000004</v>
      </c>
      <c r="J557" s="21">
        <v>17</v>
      </c>
      <c r="K557" s="21">
        <v>-0.04</v>
      </c>
      <c r="L557" s="21">
        <v>1.9599999999999999E-2</v>
      </c>
      <c r="M557" s="21">
        <v>-7.4999999999999997E-3</v>
      </c>
      <c r="N557" s="21">
        <v>2.3E-3</v>
      </c>
      <c r="O557" s="21">
        <v>6.6199999999999995E-2</v>
      </c>
      <c r="P557" s="21">
        <v>3.0599999999999999E-2</v>
      </c>
      <c r="Q557" s="21">
        <v>6.3E-3</v>
      </c>
      <c r="R557" s="21">
        <v>2.8E-3</v>
      </c>
      <c r="S557" s="21">
        <v>4.3099999999999999E-2</v>
      </c>
      <c r="T557" s="21">
        <v>2.5499999999999998E-2</v>
      </c>
      <c r="U557" s="10">
        <v>0.36</v>
      </c>
      <c r="V557" s="10">
        <v>1.21</v>
      </c>
      <c r="W557" s="7">
        <v>0.36</v>
      </c>
      <c r="X557" s="20">
        <v>0.25869999999999999</v>
      </c>
      <c r="Y557" s="75">
        <v>2019</v>
      </c>
      <c r="Z557" s="7">
        <v>0.5</v>
      </c>
      <c r="AA557" s="7">
        <v>0</v>
      </c>
      <c r="AB557" s="51">
        <v>68</v>
      </c>
      <c r="AC557" s="51">
        <v>-65</v>
      </c>
      <c r="AD557" s="51"/>
      <c r="AE557" s="51"/>
      <c r="AF557" s="51"/>
      <c r="AG557" s="51"/>
      <c r="AH557" s="20">
        <v>3.3500000000000002E-2</v>
      </c>
      <c r="AI557" s="7" t="s">
        <v>8481</v>
      </c>
      <c r="AJ557" s="67" t="s">
        <v>8494</v>
      </c>
      <c r="AK557" s="44">
        <v>-0.51185770750988147</v>
      </c>
      <c r="AL557" s="44">
        <v>-0.57777777777777806</v>
      </c>
      <c r="AM557" s="44">
        <v>0.75000000000000144</v>
      </c>
      <c r="AN557" s="25">
        <v>0.95471698113207559</v>
      </c>
      <c r="AO557" s="25">
        <v>0.16981132075471697</v>
      </c>
      <c r="AP557" s="215">
        <v>53</v>
      </c>
      <c r="AQ557" s="215" t="s">
        <v>8552</v>
      </c>
      <c r="AR557" s="44">
        <v>1.9230769230769201E-2</v>
      </c>
      <c r="AS557" s="171" t="s">
        <v>6982</v>
      </c>
      <c r="AT557" s="171" t="s">
        <v>7192</v>
      </c>
      <c r="AU557" s="171" t="s">
        <v>6992</v>
      </c>
      <c r="AV557" s="7" t="s">
        <v>8470</v>
      </c>
      <c r="AW557" s="14" t="s">
        <v>6388</v>
      </c>
      <c r="AX557" s="49" t="s">
        <v>6009</v>
      </c>
      <c r="AY557" s="38" t="s">
        <v>5961</v>
      </c>
      <c r="AZ557" s="14" t="s">
        <v>6123</v>
      </c>
      <c r="BA557" s="49" t="s">
        <v>5967</v>
      </c>
      <c r="BB557" s="38" t="s">
        <v>6007</v>
      </c>
      <c r="BC557" s="7">
        <v>0.8</v>
      </c>
      <c r="BD557" s="14" t="s">
        <v>5987</v>
      </c>
      <c r="BE557" s="49" t="s">
        <v>5967</v>
      </c>
      <c r="BF557" s="38" t="s">
        <v>5961</v>
      </c>
      <c r="BG557" s="7">
        <v>0.2</v>
      </c>
      <c r="BH557" s="45">
        <v>153.94333630718751</v>
      </c>
      <c r="BI557" s="215" t="s">
        <v>8471</v>
      </c>
      <c r="BJ557" s="215" t="s">
        <v>8554</v>
      </c>
      <c r="BK557" s="7">
        <v>0.3</v>
      </c>
      <c r="BL557" s="25">
        <v>1.7274472168905923E-2</v>
      </c>
      <c r="BM557" s="20">
        <v>0.70262499999999994</v>
      </c>
      <c r="BN557" s="20">
        <v>0.71499999999999997</v>
      </c>
      <c r="BO557" s="20">
        <v>0.69249999999999989</v>
      </c>
      <c r="BP557" s="46">
        <v>43.801652892561982</v>
      </c>
      <c r="BQ557" s="215" t="s">
        <v>8483</v>
      </c>
      <c r="BR557" s="79">
        <v>-0.69207547169811323</v>
      </c>
      <c r="BS557" s="9">
        <v>9.3697154664096338E-4</v>
      </c>
      <c r="BT557" s="9">
        <v>3.5631180237123417E-3</v>
      </c>
      <c r="BU557" s="47" t="s">
        <v>5993</v>
      </c>
      <c r="BV557" s="47" t="s">
        <v>5993</v>
      </c>
      <c r="BW557" s="14" t="s">
        <v>5474</v>
      </c>
      <c r="BX557" s="83">
        <v>-0.61509433962264148</v>
      </c>
      <c r="BY557" s="82">
        <v>1.3599999999999999</v>
      </c>
      <c r="BZ557" s="46">
        <v>38.970588235294123</v>
      </c>
      <c r="CA557" s="48" t="s">
        <v>8485</v>
      </c>
      <c r="CB557" s="45">
        <v>3604</v>
      </c>
      <c r="CC557" s="45">
        <v>-3445</v>
      </c>
      <c r="CD557" s="45">
        <v>0</v>
      </c>
      <c r="CE557" s="45">
        <v>0</v>
      </c>
      <c r="CF557" s="14" t="s">
        <v>9073</v>
      </c>
      <c r="CG557" s="7" t="s">
        <v>8477</v>
      </c>
      <c r="CH557" s="215" t="s">
        <v>8498</v>
      </c>
      <c r="CI557" s="215" t="s">
        <v>8478</v>
      </c>
      <c r="CJ557" s="215" t="s">
        <v>8479</v>
      </c>
      <c r="CK557" s="43" t="s">
        <v>5474</v>
      </c>
      <c r="CL557" s="43" t="s">
        <v>5474</v>
      </c>
      <c r="CM557" s="43" t="s">
        <v>5474</v>
      </c>
      <c r="CN557" s="145">
        <v>-3445</v>
      </c>
      <c r="CO557" s="145">
        <v>3604</v>
      </c>
      <c r="CP557" s="148">
        <v>8158.9968242809382</v>
      </c>
      <c r="CQ557" s="189" t="s">
        <v>5474</v>
      </c>
      <c r="CR557" s="189" t="s">
        <v>5474</v>
      </c>
      <c r="CS557" s="99" t="s">
        <v>5474</v>
      </c>
      <c r="CT557" s="167" t="s">
        <v>5474</v>
      </c>
      <c r="CU557" s="43" t="s">
        <v>5474</v>
      </c>
      <c r="CV557" s="43" t="s">
        <v>5474</v>
      </c>
      <c r="CW557" s="43" t="s">
        <v>5474</v>
      </c>
      <c r="CX557" s="43" t="s">
        <v>5474</v>
      </c>
      <c r="CY557" s="43" t="s">
        <v>5474</v>
      </c>
      <c r="CZ557" s="43" t="s">
        <v>5474</v>
      </c>
      <c r="DA557" s="42" t="s">
        <v>5474</v>
      </c>
      <c r="DB557" s="42" t="s">
        <v>5474</v>
      </c>
      <c r="DC557" s="42" t="s">
        <v>5474</v>
      </c>
      <c r="DD557" s="42" t="s">
        <v>5474</v>
      </c>
      <c r="DE557" s="42" t="s">
        <v>5474</v>
      </c>
      <c r="DF557" s="42" t="s">
        <v>5474</v>
      </c>
      <c r="DG557" s="42" t="s">
        <v>5474</v>
      </c>
      <c r="DH557" s="42" t="s">
        <v>5474</v>
      </c>
    </row>
    <row r="558" spans="1:112">
      <c r="A558" s="22">
        <v>8390</v>
      </c>
      <c r="B558" s="7" t="s">
        <v>1509</v>
      </c>
      <c r="C558" s="21">
        <v>-2.3099999999999999E-2</v>
      </c>
      <c r="D558" s="21">
        <v>8.2600000000000007E-2</v>
      </c>
      <c r="E558" s="21">
        <v>4.4000000000000003E-3</v>
      </c>
      <c r="F558" s="21">
        <v>0.13600000000000001</v>
      </c>
      <c r="G558" s="21">
        <v>0.31490000000000001</v>
      </c>
      <c r="H558" s="21">
        <v>-0.20349999999999999</v>
      </c>
      <c r="I558" s="21">
        <v>0.2676</v>
      </c>
      <c r="J558" s="21">
        <v>0.91510000000000002</v>
      </c>
      <c r="K558" s="21">
        <v>-4.5900000000000003E-2</v>
      </c>
      <c r="L558" s="21">
        <v>4.8899999999999999E-2</v>
      </c>
      <c r="M558" s="21">
        <v>6.7000000000000004E-2</v>
      </c>
      <c r="N558" s="21">
        <v>-3.6999999999999998E-2</v>
      </c>
      <c r="O558" s="21">
        <v>6.4899999999999999E-2</v>
      </c>
      <c r="P558" s="21">
        <v>6.6500000000000004E-2</v>
      </c>
      <c r="Q558" s="21">
        <v>1.8700000000000001E-2</v>
      </c>
      <c r="R558" s="21">
        <v>1.66E-2</v>
      </c>
      <c r="S558" s="21">
        <v>5.0299999999999997E-2</v>
      </c>
      <c r="T558" s="21">
        <v>3.5400000000000001E-2</v>
      </c>
      <c r="U558" s="10">
        <v>2.0299999999999998</v>
      </c>
      <c r="V558" s="10">
        <v>3.45</v>
      </c>
      <c r="W558" s="7">
        <v>0.75849999999999995</v>
      </c>
      <c r="X558" s="20">
        <v>0.71719999999999995</v>
      </c>
      <c r="Y558" s="75">
        <v>2020</v>
      </c>
      <c r="Z558" s="7">
        <v>1.6</v>
      </c>
      <c r="AA558" s="7">
        <v>0</v>
      </c>
      <c r="AB558" s="51">
        <v>638</v>
      </c>
      <c r="AC558" s="51">
        <v>78</v>
      </c>
      <c r="AD558" s="51"/>
      <c r="AE558" s="51"/>
      <c r="AF558" s="51">
        <v>-88</v>
      </c>
      <c r="AG558" s="51"/>
      <c r="AH558" s="20">
        <v>5.7999999999999996E-3</v>
      </c>
      <c r="AI558" s="7" t="s">
        <v>8481</v>
      </c>
      <c r="AJ558" s="67" t="s">
        <v>8494</v>
      </c>
      <c r="AK558" s="44">
        <v>0.52616279069767435</v>
      </c>
      <c r="AL558" s="44">
        <v>-0.65363128491620104</v>
      </c>
      <c r="AM558" s="44">
        <v>0.73333333333332962</v>
      </c>
      <c r="AN558" s="25">
        <v>0.89583333333333348</v>
      </c>
      <c r="AO558" s="25">
        <v>0.23307291666666674</v>
      </c>
      <c r="AP558" s="215">
        <v>38.4</v>
      </c>
      <c r="AQ558" s="215" t="s">
        <v>8552</v>
      </c>
      <c r="AR558" s="44">
        <v>1.5873015873015799E-2</v>
      </c>
      <c r="AS558" s="171" t="s">
        <v>6982</v>
      </c>
      <c r="AT558" s="171" t="s">
        <v>7235</v>
      </c>
      <c r="AU558" s="171" t="s">
        <v>7806</v>
      </c>
      <c r="AV558" s="7" t="s">
        <v>8470</v>
      </c>
      <c r="AW558" s="14" t="s">
        <v>6777</v>
      </c>
      <c r="AX558" s="49" t="s">
        <v>6009</v>
      </c>
      <c r="AY558" s="38" t="s">
        <v>5971</v>
      </c>
      <c r="AZ558" s="14" t="s">
        <v>6038</v>
      </c>
      <c r="BA558" s="49" t="s">
        <v>6039</v>
      </c>
      <c r="BB558" s="38" t="s">
        <v>6007</v>
      </c>
      <c r="BC558" s="7">
        <v>0.3</v>
      </c>
      <c r="BD558" s="14" t="s">
        <v>5997</v>
      </c>
      <c r="BE558" s="49" t="s">
        <v>5967</v>
      </c>
      <c r="BF558" s="38" t="s">
        <v>5961</v>
      </c>
      <c r="BG558" s="7">
        <v>0.5</v>
      </c>
      <c r="BH558" s="45">
        <v>314.25082841527927</v>
      </c>
      <c r="BI558" s="215" t="s">
        <v>8489</v>
      </c>
      <c r="BJ558" s="215" t="s">
        <v>8554</v>
      </c>
      <c r="BK558" s="7">
        <v>0.8</v>
      </c>
      <c r="BL558" s="25">
        <v>1.4531043593130703E-2</v>
      </c>
      <c r="BM558" s="20">
        <v>0.64974999999999994</v>
      </c>
      <c r="BN558" s="20">
        <v>0.65249999999999997</v>
      </c>
      <c r="BO558" s="20">
        <v>0.64749999999999985</v>
      </c>
      <c r="BP558" s="46">
        <v>11.130434782608695</v>
      </c>
      <c r="BQ558" s="215" t="s">
        <v>8558</v>
      </c>
      <c r="BR558" s="79">
        <v>0.12996354166666668</v>
      </c>
      <c r="BS558" s="9">
        <v>1.3821746947026536E-2</v>
      </c>
      <c r="BT558" s="9">
        <v>3.5608357773690535E-2</v>
      </c>
      <c r="BU558" s="47" t="s">
        <v>5993</v>
      </c>
      <c r="BV558" s="47" t="s">
        <v>5993</v>
      </c>
      <c r="BW558" s="14" t="s">
        <v>5474</v>
      </c>
      <c r="BX558" s="83">
        <v>0.35595624999999986</v>
      </c>
      <c r="BY558" s="82">
        <v>3.63</v>
      </c>
      <c r="BZ558" s="46">
        <v>10.578512396694215</v>
      </c>
      <c r="CA558" s="48" t="s">
        <v>8475</v>
      </c>
      <c r="CB558" s="45">
        <v>24499.200000000001</v>
      </c>
      <c r="CC558" s="45">
        <v>2995.2</v>
      </c>
      <c r="CD558" s="45">
        <v>0</v>
      </c>
      <c r="CE558" s="45">
        <v>0</v>
      </c>
      <c r="CF558" s="14" t="s">
        <v>9074</v>
      </c>
      <c r="CG558" s="7" t="s">
        <v>8477</v>
      </c>
      <c r="CH558" s="215" t="s">
        <v>8498</v>
      </c>
      <c r="CI558" s="215" t="s">
        <v>8478</v>
      </c>
      <c r="CJ558" s="215" t="s">
        <v>8479</v>
      </c>
      <c r="CK558" s="43" t="s">
        <v>5474</v>
      </c>
      <c r="CL558" s="43" t="s">
        <v>5474</v>
      </c>
      <c r="CM558" s="43" t="s">
        <v>5474</v>
      </c>
      <c r="CN558" s="145">
        <v>2995.2</v>
      </c>
      <c r="CO558" s="145">
        <v>24499.200000000001</v>
      </c>
      <c r="CP558" s="148">
        <v>12067.231811146723</v>
      </c>
      <c r="CQ558" s="189" t="s">
        <v>5474</v>
      </c>
      <c r="CR558" s="189" t="s">
        <v>5474</v>
      </c>
      <c r="CS558" s="99" t="s">
        <v>5474</v>
      </c>
      <c r="CT558" s="167" t="s">
        <v>5474</v>
      </c>
      <c r="CU558" s="43" t="s">
        <v>5474</v>
      </c>
      <c r="CV558" s="43" t="s">
        <v>5474</v>
      </c>
      <c r="CW558" s="43" t="s">
        <v>5474</v>
      </c>
      <c r="CX558" s="43" t="s">
        <v>5474</v>
      </c>
      <c r="CY558" s="43" t="s">
        <v>5474</v>
      </c>
      <c r="CZ558" s="43" t="s">
        <v>5474</v>
      </c>
      <c r="DA558" s="42" t="s">
        <v>5474</v>
      </c>
      <c r="DB558" s="42" t="s">
        <v>5474</v>
      </c>
      <c r="DC558" s="42" t="s">
        <v>5474</v>
      </c>
      <c r="DD558" s="42" t="s">
        <v>5474</v>
      </c>
      <c r="DE558" s="42" t="s">
        <v>5474</v>
      </c>
      <c r="DF558" s="42" t="s">
        <v>5474</v>
      </c>
      <c r="DG558" s="42" t="s">
        <v>5474</v>
      </c>
      <c r="DH558" s="42" t="s">
        <v>5474</v>
      </c>
    </row>
    <row r="559" spans="1:112">
      <c r="A559" s="22">
        <v>6560</v>
      </c>
      <c r="B559" s="7" t="s">
        <v>1415</v>
      </c>
      <c r="C559" s="21">
        <v>0.4078</v>
      </c>
      <c r="D559" s="21">
        <v>1.3466</v>
      </c>
      <c r="E559" s="21">
        <v>0.26329999999999998</v>
      </c>
      <c r="F559" s="21">
        <v>0.63980000000000004</v>
      </c>
      <c r="G559" s="21">
        <v>2.0362</v>
      </c>
      <c r="H559" s="21">
        <v>-5.6599999999999998E-2</v>
      </c>
      <c r="I559" s="21">
        <v>3.0323000000000002</v>
      </c>
      <c r="J559" s="21">
        <v>5.4375</v>
      </c>
      <c r="K559" s="21">
        <v>-2.23E-2</v>
      </c>
      <c r="L559" s="21">
        <v>-4.2099999999999999E-2</v>
      </c>
      <c r="M559" s="21">
        <v>-1.7399999999999999E-2</v>
      </c>
      <c r="N559" s="21">
        <v>-5.7000000000000002E-3</v>
      </c>
      <c r="O559" s="21">
        <v>4.1200000000000001E-2</v>
      </c>
      <c r="P559" s="21">
        <v>0.12889999999999999</v>
      </c>
      <c r="Q559" s="21">
        <v>0.10290000000000001</v>
      </c>
      <c r="R559" s="21">
        <v>6.9500000000000006E-2</v>
      </c>
      <c r="S559" s="21">
        <v>0.13730000000000001</v>
      </c>
      <c r="T559" s="21">
        <v>0.1028</v>
      </c>
      <c r="U559" s="10">
        <v>5.15</v>
      </c>
      <c r="V559" s="10">
        <v>10.57</v>
      </c>
      <c r="W559" s="7">
        <v>2.2709999999999999</v>
      </c>
      <c r="X559" s="20">
        <v>0.83609999999999995</v>
      </c>
      <c r="Y559" s="75">
        <v>2020</v>
      </c>
      <c r="Z559" s="7">
        <v>2.9032</v>
      </c>
      <c r="AA559" s="7">
        <v>1.4516</v>
      </c>
      <c r="AB559" s="51">
        <v>26</v>
      </c>
      <c r="AC559" s="51">
        <v>-3</v>
      </c>
      <c r="AD559" s="51"/>
      <c r="AE559" s="51"/>
      <c r="AF559" s="51"/>
      <c r="AG559" s="51"/>
      <c r="AH559" s="20">
        <v>0</v>
      </c>
      <c r="AI559" s="7" t="s">
        <v>8487</v>
      </c>
      <c r="AJ559" s="67" t="s">
        <v>8536</v>
      </c>
      <c r="AK559" s="44">
        <v>0.70052083333333326</v>
      </c>
      <c r="AL559" s="44">
        <v>0.57264957264957284</v>
      </c>
      <c r="AM559" s="44">
        <v>0.5</v>
      </c>
      <c r="AN559" s="25">
        <v>0.72112676056338021</v>
      </c>
      <c r="AO559" s="25">
        <v>0.10985915492957748</v>
      </c>
      <c r="AP559" s="215">
        <v>106.5</v>
      </c>
      <c r="AQ559" s="215" t="s">
        <v>8552</v>
      </c>
      <c r="AR559" s="44">
        <v>1.42857142857142E-2</v>
      </c>
      <c r="AS559" s="171" t="s">
        <v>6982</v>
      </c>
      <c r="AT559" s="171" t="s">
        <v>7402</v>
      </c>
      <c r="AU559" s="171" t="s">
        <v>6987</v>
      </c>
      <c r="AV559" s="7" t="s">
        <v>8470</v>
      </c>
      <c r="AW559" s="14" t="s">
        <v>6038</v>
      </c>
      <c r="AX559" s="49" t="s">
        <v>6009</v>
      </c>
      <c r="AY559" s="38" t="s">
        <v>5961</v>
      </c>
      <c r="AZ559" s="14" t="s">
        <v>6820</v>
      </c>
      <c r="BA559" s="49" t="s">
        <v>5967</v>
      </c>
      <c r="BB559" s="38" t="s">
        <v>5971</v>
      </c>
      <c r="BC559" s="7">
        <v>0.6</v>
      </c>
      <c r="BD559" s="14" t="s">
        <v>6222</v>
      </c>
      <c r="BE559" s="49" t="s">
        <v>5967</v>
      </c>
      <c r="BF559" s="38" t="s">
        <v>5961</v>
      </c>
      <c r="BG559" s="7">
        <v>0.9</v>
      </c>
      <c r="BH559" s="45">
        <v>112.98596454618192</v>
      </c>
      <c r="BI559" s="215" t="s">
        <v>8495</v>
      </c>
      <c r="BJ559" s="215" t="s">
        <v>8554</v>
      </c>
      <c r="BK559" s="7">
        <v>1.8</v>
      </c>
      <c r="BL559" s="25">
        <v>4.7169811320754715E-3</v>
      </c>
      <c r="BM559" s="20">
        <v>0.75475000000000003</v>
      </c>
      <c r="BN559" s="20">
        <v>0.86749999999999994</v>
      </c>
      <c r="BO559" s="20">
        <v>0.66249999999999998</v>
      </c>
      <c r="BP559" s="46">
        <v>10.075685903500473</v>
      </c>
      <c r="BQ559" s="215" t="s">
        <v>8585</v>
      </c>
      <c r="BR559" s="79">
        <v>0.66827464788732382</v>
      </c>
      <c r="BS559" s="9">
        <v>1.5383947568694989E-2</v>
      </c>
      <c r="BT559" s="9">
        <v>0.16560132613880163</v>
      </c>
      <c r="BU559" s="47" t="s">
        <v>5993</v>
      </c>
      <c r="BV559" s="47" t="s">
        <v>5993</v>
      </c>
      <c r="BW559" s="14" t="s">
        <v>5474</v>
      </c>
      <c r="BX559" s="83">
        <v>1.0019295774647885</v>
      </c>
      <c r="BY559" s="82">
        <v>12.75</v>
      </c>
      <c r="BZ559" s="46">
        <v>8.3529411764705888</v>
      </c>
      <c r="CA559" s="48" t="s">
        <v>8485</v>
      </c>
      <c r="CB559" s="45">
        <v>2769</v>
      </c>
      <c r="CC559" s="45">
        <v>-319.5</v>
      </c>
      <c r="CD559" s="45">
        <v>0</v>
      </c>
      <c r="CE559" s="45">
        <v>0</v>
      </c>
      <c r="CF559" s="14" t="s">
        <v>9075</v>
      </c>
      <c r="CG559" s="7" t="s">
        <v>8590</v>
      </c>
      <c r="CH559" s="215" t="s">
        <v>8478</v>
      </c>
      <c r="CI559" s="215" t="s">
        <v>8479</v>
      </c>
      <c r="CJ559" s="215" t="s">
        <v>8546</v>
      </c>
      <c r="CK559" s="43" t="s">
        <v>5474</v>
      </c>
      <c r="CL559" s="43" t="s">
        <v>5474</v>
      </c>
      <c r="CM559" s="43" t="s">
        <v>6903</v>
      </c>
      <c r="CN559" s="145">
        <v>-319.5</v>
      </c>
      <c r="CO559" s="145">
        <v>2769</v>
      </c>
      <c r="CP559" s="148">
        <v>12033.005224168375</v>
      </c>
      <c r="CQ559" s="189" t="s">
        <v>5474</v>
      </c>
      <c r="CR559" s="189" t="s">
        <v>5474</v>
      </c>
      <c r="CS559" s="99" t="s">
        <v>5474</v>
      </c>
      <c r="CT559" s="167" t="s">
        <v>5474</v>
      </c>
      <c r="CU559" s="43" t="s">
        <v>5474</v>
      </c>
      <c r="CV559" s="43" t="s">
        <v>5474</v>
      </c>
      <c r="CW559" s="43" t="s">
        <v>5474</v>
      </c>
      <c r="CX559" s="43" t="s">
        <v>5474</v>
      </c>
      <c r="CY559" s="43" t="s">
        <v>5474</v>
      </c>
      <c r="CZ559" s="43" t="s">
        <v>5474</v>
      </c>
      <c r="DA559" s="42" t="s">
        <v>5474</v>
      </c>
      <c r="DB559" s="42" t="s">
        <v>5474</v>
      </c>
      <c r="DC559" s="42" t="s">
        <v>5474</v>
      </c>
      <c r="DD559" s="42" t="s">
        <v>5474</v>
      </c>
      <c r="DE559" s="42" t="s">
        <v>5474</v>
      </c>
      <c r="DF559" s="42" t="s">
        <v>5474</v>
      </c>
      <c r="DG559" s="42" t="s">
        <v>5474</v>
      </c>
      <c r="DH559" s="42" t="s">
        <v>5474</v>
      </c>
    </row>
    <row r="560" spans="1:112">
      <c r="A560" s="22">
        <v>6667</v>
      </c>
      <c r="B560" s="7" t="s">
        <v>4542</v>
      </c>
      <c r="C560" s="21">
        <v>-0.25719999999999998</v>
      </c>
      <c r="D560" s="21">
        <v>9.3600000000000003E-2</v>
      </c>
      <c r="E560" s="21">
        <v>-0.1681</v>
      </c>
      <c r="F560" s="21">
        <v>0.1782</v>
      </c>
      <c r="G560" s="21">
        <v>0.14699999999999999</v>
      </c>
      <c r="H560" s="21">
        <v>1.9167000000000001</v>
      </c>
      <c r="I560" s="21">
        <v>-0.1797</v>
      </c>
      <c r="J560" s="21">
        <v>0.25890000000000002</v>
      </c>
      <c r="K560" s="21">
        <v>7.1099999999999997E-2</v>
      </c>
      <c r="L560" s="21">
        <v>-1.77E-2</v>
      </c>
      <c r="M560" s="21">
        <v>3.9399999999999998E-2</v>
      </c>
      <c r="N560" s="21">
        <v>8.2199999999999995E-2</v>
      </c>
      <c r="O560" s="21">
        <v>-2.58E-2</v>
      </c>
      <c r="P560" s="21">
        <v>5.8999999999999999E-3</v>
      </c>
      <c r="Q560" s="21">
        <v>1.1999999999999999E-3</v>
      </c>
      <c r="R560" s="21">
        <v>1.5E-3</v>
      </c>
      <c r="S560" s="21">
        <v>6.3E-2</v>
      </c>
      <c r="T560" s="21">
        <v>2.6700000000000002E-2</v>
      </c>
      <c r="U560" s="10">
        <v>1.41</v>
      </c>
      <c r="V560" s="10">
        <v>2.38</v>
      </c>
      <c r="W560" s="7">
        <v>1.8882000000000001</v>
      </c>
      <c r="X560" s="20">
        <v>0.88129999999999997</v>
      </c>
      <c r="Y560" s="75">
        <v>2020</v>
      </c>
      <c r="Z560" s="7">
        <v>1.66</v>
      </c>
      <c r="AA560" s="7">
        <v>0</v>
      </c>
      <c r="AB560" s="51">
        <v>22</v>
      </c>
      <c r="AC560" s="51">
        <v>5</v>
      </c>
      <c r="AD560" s="51"/>
      <c r="AE560" s="51"/>
      <c r="AF560" s="51">
        <v>-2</v>
      </c>
      <c r="AG560" s="51"/>
      <c r="AH560" s="20">
        <v>5.9999999999999995E-4</v>
      </c>
      <c r="AI560" s="7" t="s">
        <v>8467</v>
      </c>
      <c r="AJ560" s="67" t="s">
        <v>8494</v>
      </c>
      <c r="AK560" s="44">
        <v>-0.79336734693877553</v>
      </c>
      <c r="AL560" s="44">
        <v>-0.55434782608695654</v>
      </c>
      <c r="AM560" s="44">
        <v>0.74999999999999556</v>
      </c>
      <c r="AN560" s="25">
        <v>0.6232114467408586</v>
      </c>
      <c r="AO560" s="25">
        <v>0.14626391096979338</v>
      </c>
      <c r="AP560" s="215">
        <v>62.9</v>
      </c>
      <c r="AQ560" s="215" t="s">
        <v>8552</v>
      </c>
      <c r="AR560" s="44">
        <v>1.12540192926045E-2</v>
      </c>
      <c r="AS560" s="171" t="s">
        <v>6982</v>
      </c>
      <c r="AT560" s="171" t="s">
        <v>6961</v>
      </c>
      <c r="AU560" s="171" t="s">
        <v>6893</v>
      </c>
      <c r="AV560" s="7" t="s">
        <v>8470</v>
      </c>
      <c r="AW560" s="14" t="s">
        <v>6234</v>
      </c>
      <c r="AX560" s="49" t="s">
        <v>6009</v>
      </c>
      <c r="AY560" s="38" t="s">
        <v>5961</v>
      </c>
      <c r="AZ560" s="14" t="s">
        <v>6505</v>
      </c>
      <c r="BA560" s="49" t="s">
        <v>5993</v>
      </c>
      <c r="BB560" s="38" t="s">
        <v>5993</v>
      </c>
      <c r="BC560" s="7">
        <v>0.3</v>
      </c>
      <c r="BD560" s="14" t="s">
        <v>6014</v>
      </c>
      <c r="BE560" s="49" t="s">
        <v>5967</v>
      </c>
      <c r="BF560" s="38" t="s">
        <v>5971</v>
      </c>
      <c r="BG560" s="7">
        <v>0.1</v>
      </c>
      <c r="BH560" s="45">
        <v>40.964725921239889</v>
      </c>
      <c r="BI560" s="215" t="s">
        <v>8495</v>
      </c>
      <c r="BJ560" s="215" t="s">
        <v>8554</v>
      </c>
      <c r="BK560" s="7">
        <v>0.8</v>
      </c>
      <c r="BL560" s="25">
        <v>4.7923322683705617E-3</v>
      </c>
      <c r="BM560" s="20">
        <v>0.6055625</v>
      </c>
      <c r="BN560" s="20">
        <v>0.56500000000000006</v>
      </c>
      <c r="BO560" s="20">
        <v>0.63874999999999993</v>
      </c>
      <c r="BP560" s="46">
        <v>26.428571428571431</v>
      </c>
      <c r="BQ560" s="215" t="s">
        <v>8540</v>
      </c>
      <c r="BR560" s="79">
        <v>-0.41386777954425025</v>
      </c>
      <c r="BS560" s="9">
        <v>2.4028511111428896E-2</v>
      </c>
      <c r="BT560" s="9">
        <v>2.0421630441251004E-2</v>
      </c>
      <c r="BU560" s="47">
        <v>44397</v>
      </c>
      <c r="BV560" s="47">
        <v>44403</v>
      </c>
      <c r="BW560" s="14" t="s">
        <v>5474</v>
      </c>
      <c r="BX560" s="83">
        <v>-0.29664133545310029</v>
      </c>
      <c r="BY560" s="82">
        <v>2.5099999999999998</v>
      </c>
      <c r="BZ560" s="46">
        <v>25.0597609561753</v>
      </c>
      <c r="CA560" s="48" t="s">
        <v>8475</v>
      </c>
      <c r="CB560" s="45">
        <v>1383.8</v>
      </c>
      <c r="CC560" s="45">
        <v>314.5</v>
      </c>
      <c r="CD560" s="45">
        <v>0</v>
      </c>
      <c r="CE560" s="45">
        <v>0</v>
      </c>
      <c r="CF560" s="14" t="s">
        <v>4543</v>
      </c>
      <c r="CG560" s="7" t="s">
        <v>8477</v>
      </c>
      <c r="CH560" s="215" t="s">
        <v>8498</v>
      </c>
      <c r="CI560" s="215" t="s">
        <v>8546</v>
      </c>
      <c r="CJ560" s="215" t="s">
        <v>8523</v>
      </c>
      <c r="CK560" s="43" t="s">
        <v>5474</v>
      </c>
      <c r="CL560" s="43" t="s">
        <v>5474</v>
      </c>
      <c r="CM560" s="43" t="s">
        <v>5474</v>
      </c>
      <c r="CN560" s="145">
        <v>314.5</v>
      </c>
      <c r="CO560" s="145">
        <v>1383.8</v>
      </c>
      <c r="CP560" s="148">
        <v>2576.6812604459888</v>
      </c>
      <c r="CQ560" s="189" t="s">
        <v>5474</v>
      </c>
      <c r="CR560" s="189" t="s">
        <v>5474</v>
      </c>
      <c r="CS560" s="99" t="s">
        <v>5474</v>
      </c>
      <c r="CT560" s="167" t="s">
        <v>5474</v>
      </c>
      <c r="CU560" s="43" t="s">
        <v>5474</v>
      </c>
      <c r="CV560" s="43" t="s">
        <v>5474</v>
      </c>
      <c r="CW560" s="43" t="s">
        <v>5474</v>
      </c>
      <c r="CX560" s="43" t="s">
        <v>5474</v>
      </c>
      <c r="CY560" s="43" t="s">
        <v>5474</v>
      </c>
      <c r="CZ560" s="43" t="s">
        <v>5474</v>
      </c>
      <c r="DA560" s="42" t="s">
        <v>5474</v>
      </c>
      <c r="DB560" s="42" t="s">
        <v>5474</v>
      </c>
      <c r="DC560" s="42" t="s">
        <v>5474</v>
      </c>
      <c r="DD560" s="42" t="s">
        <v>5474</v>
      </c>
      <c r="DE560" s="42" t="s">
        <v>5474</v>
      </c>
      <c r="DF560" s="42" t="s">
        <v>5474</v>
      </c>
      <c r="DG560" s="42" t="s">
        <v>5474</v>
      </c>
      <c r="DH560" s="42" t="s">
        <v>5474</v>
      </c>
    </row>
    <row r="561" spans="1:112">
      <c r="A561" s="22">
        <v>2405</v>
      </c>
      <c r="B561" s="7" t="s">
        <v>379</v>
      </c>
      <c r="C561" s="21">
        <v>8.3000000000000001E-3</v>
      </c>
      <c r="D561" s="21">
        <v>0.21190000000000001</v>
      </c>
      <c r="E561" s="21">
        <v>5.04E-2</v>
      </c>
      <c r="F561" s="21">
        <v>0.18840000000000001</v>
      </c>
      <c r="G561" s="21">
        <v>-2.53E-2</v>
      </c>
      <c r="H561" s="21">
        <v>0</v>
      </c>
      <c r="I561" s="21">
        <v>-0.8</v>
      </c>
      <c r="J561" s="21">
        <v>1.25</v>
      </c>
      <c r="K561" s="21">
        <v>-9.1000000000000004E-3</v>
      </c>
      <c r="L561" s="21">
        <v>3.2500000000000001E-2</v>
      </c>
      <c r="M561" s="21">
        <v>7.0900000000000005E-2</v>
      </c>
      <c r="N561" s="21">
        <v>2.01E-2</v>
      </c>
      <c r="O561" s="21">
        <v>2.46E-2</v>
      </c>
      <c r="P561" s="21">
        <v>3.95E-2</v>
      </c>
      <c r="Q561" s="21">
        <v>4.4999999999999997E-3</v>
      </c>
      <c r="R561" s="21">
        <v>3.5000000000000001E-3</v>
      </c>
      <c r="S561" s="21">
        <v>-1.77E-2</v>
      </c>
      <c r="T561" s="21">
        <v>-1.26E-2</v>
      </c>
      <c r="U561" s="10">
        <v>0.02</v>
      </c>
      <c r="V561" s="10">
        <v>0.27</v>
      </c>
      <c r="W561" s="7">
        <v>0</v>
      </c>
      <c r="X561" s="20">
        <v>0</v>
      </c>
      <c r="Y561" s="75"/>
      <c r="Z561" s="7"/>
      <c r="AA561" s="7"/>
      <c r="AB561" s="51">
        <v>500</v>
      </c>
      <c r="AC561" s="51">
        <v>37</v>
      </c>
      <c r="AD561" s="51"/>
      <c r="AE561" s="51"/>
      <c r="AF561" s="51"/>
      <c r="AG561" s="51"/>
      <c r="AH561" s="20">
        <v>0</v>
      </c>
      <c r="AI561" s="7" t="s">
        <v>8467</v>
      </c>
      <c r="AJ561" s="67" t="s">
        <v>8494</v>
      </c>
      <c r="AK561" s="44">
        <v>-0.70783132530120496</v>
      </c>
      <c r="AL561" s="44">
        <v>-0.73684210526315796</v>
      </c>
      <c r="AM561" s="44">
        <v>1</v>
      </c>
      <c r="AN561" s="25">
        <v>0.62641509433962272</v>
      </c>
      <c r="AO561" s="25">
        <v>0.17924528301886797</v>
      </c>
      <c r="AP561" s="215">
        <v>10.6</v>
      </c>
      <c r="AQ561" s="215" t="s">
        <v>8552</v>
      </c>
      <c r="AR561" s="44">
        <v>9.5238095238095195E-3</v>
      </c>
      <c r="AS561" s="171" t="s">
        <v>6982</v>
      </c>
      <c r="AT561" s="171" t="s">
        <v>7425</v>
      </c>
      <c r="AU561" s="171" t="s">
        <v>7520</v>
      </c>
      <c r="AV561" s="7" t="s">
        <v>8470</v>
      </c>
      <c r="AW561" s="14" t="s">
        <v>7536</v>
      </c>
      <c r="AX561" s="49" t="s">
        <v>6009</v>
      </c>
      <c r="AY561" s="38" t="s">
        <v>6007</v>
      </c>
      <c r="AZ561" s="14" t="s">
        <v>6038</v>
      </c>
      <c r="BA561" s="49" t="s">
        <v>6039</v>
      </c>
      <c r="BB561" s="38" t="s">
        <v>6047</v>
      </c>
      <c r="BC561" s="7">
        <v>0.4</v>
      </c>
      <c r="BD561" s="14" t="s">
        <v>6041</v>
      </c>
      <c r="BE561" s="49" t="s">
        <v>5967</v>
      </c>
      <c r="BF561" s="38" t="s">
        <v>5961</v>
      </c>
      <c r="BG561" s="7">
        <v>0.5</v>
      </c>
      <c r="BH561" s="45">
        <v>402.6132080647759</v>
      </c>
      <c r="BI561" s="215" t="s">
        <v>8471</v>
      </c>
      <c r="BJ561" s="215" t="s">
        <v>8554</v>
      </c>
      <c r="BK561" s="7">
        <v>0.6</v>
      </c>
      <c r="BL561" s="25">
        <v>2.9126213592232903E-2</v>
      </c>
      <c r="BM561" s="20">
        <v>0.64018749999999991</v>
      </c>
      <c r="BN561" s="20">
        <v>0.67249999999999999</v>
      </c>
      <c r="BO561" s="20">
        <v>0.61374999999999991</v>
      </c>
      <c r="BP561" s="46">
        <v>39.259259259259252</v>
      </c>
      <c r="BQ561" s="215" t="s">
        <v>8540</v>
      </c>
      <c r="BR561" s="79">
        <v>-0.63773584905660374</v>
      </c>
      <c r="BS561" s="9">
        <v>0</v>
      </c>
      <c r="BT561" s="9">
        <v>0</v>
      </c>
      <c r="BU561" s="47" t="s">
        <v>5993</v>
      </c>
      <c r="BV561" s="47" t="s">
        <v>5993</v>
      </c>
      <c r="BW561" s="14" t="s">
        <v>5474</v>
      </c>
      <c r="BX561" s="83">
        <v>-0.54716981132075471</v>
      </c>
      <c r="BY561" s="82">
        <v>0.32</v>
      </c>
      <c r="BZ561" s="46">
        <v>33.125</v>
      </c>
      <c r="CA561" s="48" t="s">
        <v>8475</v>
      </c>
      <c r="CB561" s="45">
        <v>5300</v>
      </c>
      <c r="CC561" s="45">
        <v>392.2</v>
      </c>
      <c r="CD561" s="45">
        <v>0</v>
      </c>
      <c r="CE561" s="45">
        <v>0</v>
      </c>
      <c r="CF561" s="14" t="s">
        <v>9076</v>
      </c>
      <c r="CG561" s="7" t="s">
        <v>8477</v>
      </c>
      <c r="CH561" s="215" t="s">
        <v>8498</v>
      </c>
      <c r="CI561" s="215" t="s">
        <v>8478</v>
      </c>
      <c r="CJ561" s="215" t="s">
        <v>8479</v>
      </c>
      <c r="CK561" s="43" t="s">
        <v>5474</v>
      </c>
      <c r="CL561" s="43" t="s">
        <v>5474</v>
      </c>
      <c r="CM561" s="43" t="s">
        <v>6944</v>
      </c>
      <c r="CN561" s="145">
        <v>392.2</v>
      </c>
      <c r="CO561" s="145">
        <v>5300</v>
      </c>
      <c r="CP561" s="148">
        <v>4267.7000054866248</v>
      </c>
      <c r="CQ561" s="189" t="s">
        <v>5474</v>
      </c>
      <c r="CR561" s="189" t="s">
        <v>5474</v>
      </c>
      <c r="CS561" s="99" t="s">
        <v>5474</v>
      </c>
      <c r="CT561" s="167" t="s">
        <v>5474</v>
      </c>
      <c r="CU561" s="43" t="s">
        <v>5474</v>
      </c>
      <c r="CV561" s="43" t="s">
        <v>5474</v>
      </c>
      <c r="CW561" s="43" t="s">
        <v>5474</v>
      </c>
      <c r="CX561" s="43" t="s">
        <v>5474</v>
      </c>
      <c r="CY561" s="43" t="s">
        <v>5474</v>
      </c>
      <c r="CZ561" s="43" t="s">
        <v>5474</v>
      </c>
      <c r="DA561" s="42" t="s">
        <v>5474</v>
      </c>
      <c r="DB561" s="42" t="s">
        <v>5474</v>
      </c>
      <c r="DC561" s="42" t="s">
        <v>5474</v>
      </c>
      <c r="DD561" s="42" t="s">
        <v>5474</v>
      </c>
      <c r="DE561" s="42" t="s">
        <v>5474</v>
      </c>
      <c r="DF561" s="42" t="s">
        <v>5474</v>
      </c>
      <c r="DG561" s="42" t="s">
        <v>5474</v>
      </c>
      <c r="DH561" s="42" t="s">
        <v>5474</v>
      </c>
    </row>
    <row r="562" spans="1:112">
      <c r="A562" s="22">
        <v>8131</v>
      </c>
      <c r="B562" s="7" t="s">
        <v>1477</v>
      </c>
      <c r="C562" s="21">
        <v>4.7000000000000002E-3</v>
      </c>
      <c r="D562" s="21">
        <v>3.8300000000000001E-2</v>
      </c>
      <c r="E562" s="21">
        <v>-1.67E-2</v>
      </c>
      <c r="F562" s="21">
        <v>1.89E-2</v>
      </c>
      <c r="G562" s="21">
        <v>1.21E-2</v>
      </c>
      <c r="H562" s="21">
        <v>-1.2200000000000001E-2</v>
      </c>
      <c r="I562" s="21">
        <v>3.85E-2</v>
      </c>
      <c r="J562" s="21">
        <v>-1.8100000000000002E-2</v>
      </c>
      <c r="K562" s="21">
        <v>1.2500000000000001E-2</v>
      </c>
      <c r="L562" s="21">
        <v>1.47E-2</v>
      </c>
      <c r="M562" s="21">
        <v>9.4000000000000004E-3</v>
      </c>
      <c r="N562" s="21">
        <v>1.15E-2</v>
      </c>
      <c r="O562" s="21">
        <v>1.49E-2</v>
      </c>
      <c r="P562" s="21">
        <v>6.7000000000000002E-3</v>
      </c>
      <c r="Q562" s="21">
        <v>-1.1000000000000001E-3</v>
      </c>
      <c r="R562" s="21">
        <v>-1E-3</v>
      </c>
      <c r="S562" s="21">
        <v>0.1181</v>
      </c>
      <c r="T562" s="21">
        <v>0.10539999999999999</v>
      </c>
      <c r="U562" s="10">
        <v>1.63</v>
      </c>
      <c r="V562" s="10">
        <v>3.14</v>
      </c>
      <c r="W562" s="7">
        <v>2.2999999999999998</v>
      </c>
      <c r="X562" s="20">
        <v>0.78710000000000002</v>
      </c>
      <c r="Y562" s="75">
        <v>2020</v>
      </c>
      <c r="Z562" s="7">
        <v>2.2999999999999998</v>
      </c>
      <c r="AA562" s="7">
        <v>0</v>
      </c>
      <c r="AB562" s="51">
        <v>-366</v>
      </c>
      <c r="AC562" s="51">
        <v>-41</v>
      </c>
      <c r="AD562" s="51">
        <v>2</v>
      </c>
      <c r="AE562" s="51"/>
      <c r="AF562" s="51"/>
      <c r="AG562" s="51"/>
      <c r="AH562" s="20">
        <v>0</v>
      </c>
      <c r="AI562" s="7" t="s">
        <v>8467</v>
      </c>
      <c r="AJ562" s="67" t="s">
        <v>8494</v>
      </c>
      <c r="AK562" s="44">
        <v>-0.70642201834862417</v>
      </c>
      <c r="AL562" s="44">
        <v>-0.75630252100840389</v>
      </c>
      <c r="AM562" s="44">
        <v>0.87499999999999112</v>
      </c>
      <c r="AN562" s="25">
        <v>0.29144385026737968</v>
      </c>
      <c r="AO562" s="25">
        <v>0.15909090909090898</v>
      </c>
      <c r="AP562" s="215">
        <v>37.4</v>
      </c>
      <c r="AQ562" s="215" t="s">
        <v>8552</v>
      </c>
      <c r="AR562" s="44">
        <v>9.4466936572199702E-3</v>
      </c>
      <c r="AS562" s="171" t="s">
        <v>6982</v>
      </c>
      <c r="AT562" s="171" t="s">
        <v>7597</v>
      </c>
      <c r="AU562" s="171" t="s">
        <v>6974</v>
      </c>
      <c r="AV562" s="7" t="s">
        <v>8470</v>
      </c>
      <c r="AW562" s="14" t="s">
        <v>6257</v>
      </c>
      <c r="AX562" s="49" t="s">
        <v>6009</v>
      </c>
      <c r="AY562" s="38" t="s">
        <v>5971</v>
      </c>
      <c r="AZ562" s="14" t="s">
        <v>6038</v>
      </c>
      <c r="BA562" s="49" t="s">
        <v>5967</v>
      </c>
      <c r="BB562" s="38" t="s">
        <v>6007</v>
      </c>
      <c r="BC562" s="7">
        <v>0.2</v>
      </c>
      <c r="BD562" s="14" t="s">
        <v>6041</v>
      </c>
      <c r="BE562" s="49" t="s">
        <v>5967</v>
      </c>
      <c r="BF562" s="38" t="s">
        <v>5961</v>
      </c>
      <c r="BG562" s="7">
        <v>0.9</v>
      </c>
      <c r="BH562" s="45">
        <v>225.00804317204887</v>
      </c>
      <c r="BI562" s="215" t="s">
        <v>8471</v>
      </c>
      <c r="BJ562" s="215" t="s">
        <v>8554</v>
      </c>
      <c r="BK562" s="7">
        <v>0.9</v>
      </c>
      <c r="BL562" s="25">
        <v>9.4466936572200118E-3</v>
      </c>
      <c r="BM562" s="20">
        <v>0.60000000000000009</v>
      </c>
      <c r="BN562" s="20">
        <v>0.6</v>
      </c>
      <c r="BO562" s="20">
        <v>0.6</v>
      </c>
      <c r="BP562" s="46">
        <v>11.910828025477706</v>
      </c>
      <c r="BQ562" s="215" t="s">
        <v>8560</v>
      </c>
      <c r="BR562" s="79">
        <v>9.7871212121212178E-2</v>
      </c>
      <c r="BS562" s="9">
        <v>5.5323682659649709E-2</v>
      </c>
      <c r="BT562" s="9">
        <v>5.5323682659649709E-2</v>
      </c>
      <c r="BU562" s="47">
        <v>44405</v>
      </c>
      <c r="BV562" s="47">
        <v>44411</v>
      </c>
      <c r="BW562" s="14" t="s">
        <v>5474</v>
      </c>
      <c r="BX562" s="83">
        <v>0.31744545454545464</v>
      </c>
      <c r="BY562" s="82">
        <v>3.13</v>
      </c>
      <c r="BZ562" s="46">
        <v>11.94888178913738</v>
      </c>
      <c r="CA562" s="48" t="s">
        <v>8538</v>
      </c>
      <c r="CB562" s="45">
        <v>-13688.4</v>
      </c>
      <c r="CC562" s="45">
        <v>-1533.3999999999999</v>
      </c>
      <c r="CD562" s="45">
        <v>74.8</v>
      </c>
      <c r="CE562" s="45">
        <v>0</v>
      </c>
      <c r="CF562" s="14" t="s">
        <v>9077</v>
      </c>
      <c r="CG562" s="7" t="s">
        <v>8477</v>
      </c>
      <c r="CH562" s="215" t="s">
        <v>8498</v>
      </c>
      <c r="CI562" s="215" t="s">
        <v>8478</v>
      </c>
      <c r="CJ562" s="215" t="s">
        <v>8479</v>
      </c>
      <c r="CK562" s="43" t="s">
        <v>6887</v>
      </c>
      <c r="CL562" s="43" t="s">
        <v>5474</v>
      </c>
      <c r="CM562" s="43" t="s">
        <v>5474</v>
      </c>
      <c r="CN562" s="145">
        <v>-1533.3999999999999</v>
      </c>
      <c r="CO562" s="145">
        <v>-13613.6</v>
      </c>
      <c r="CP562" s="148">
        <v>8415.3008146346274</v>
      </c>
      <c r="CQ562" s="189" t="s">
        <v>5474</v>
      </c>
      <c r="CR562" s="189" t="s">
        <v>5474</v>
      </c>
      <c r="CS562" s="99" t="s">
        <v>5474</v>
      </c>
      <c r="CT562" s="167" t="s">
        <v>5474</v>
      </c>
      <c r="CU562" s="43" t="s">
        <v>5474</v>
      </c>
      <c r="CV562" s="43" t="s">
        <v>5474</v>
      </c>
      <c r="CW562" s="43" t="s">
        <v>5474</v>
      </c>
      <c r="CX562" s="43" t="s">
        <v>5474</v>
      </c>
      <c r="CY562" s="43" t="s">
        <v>5474</v>
      </c>
      <c r="CZ562" s="43" t="s">
        <v>5474</v>
      </c>
      <c r="DA562" s="42" t="s">
        <v>5474</v>
      </c>
      <c r="DB562" s="42" t="s">
        <v>5474</v>
      </c>
      <c r="DC562" s="42" t="s">
        <v>5474</v>
      </c>
      <c r="DD562" s="42" t="s">
        <v>5474</v>
      </c>
      <c r="DE562" s="42" t="s">
        <v>5474</v>
      </c>
      <c r="DF562" s="42" t="s">
        <v>5474</v>
      </c>
      <c r="DG562" s="42" t="s">
        <v>5474</v>
      </c>
      <c r="DH562" s="42" t="s">
        <v>5474</v>
      </c>
    </row>
    <row r="563" spans="1:112">
      <c r="A563" s="22">
        <v>1528</v>
      </c>
      <c r="B563" s="7" t="s">
        <v>144</v>
      </c>
      <c r="C563" s="21">
        <v>0.1013</v>
      </c>
      <c r="D563" s="21">
        <v>0.24740000000000001</v>
      </c>
      <c r="E563" s="21">
        <v>6.1899999999999997E-2</v>
      </c>
      <c r="F563" s="21">
        <v>0.1333</v>
      </c>
      <c r="G563" s="21">
        <v>5.45E-2</v>
      </c>
      <c r="H563" s="21">
        <v>0.2</v>
      </c>
      <c r="I563" s="21">
        <v>1.2142999999999999</v>
      </c>
      <c r="J563" s="21">
        <v>1.3056000000000001</v>
      </c>
      <c r="K563" s="21">
        <v>1.7899999999999999E-2</v>
      </c>
      <c r="L563" s="21">
        <v>2.0199999999999999E-2</v>
      </c>
      <c r="M563" s="21">
        <v>-7.4000000000000003E-3</v>
      </c>
      <c r="N563" s="21">
        <v>1.9099999999999999E-2</v>
      </c>
      <c r="O563" s="21">
        <v>8.5699999999999998E-2</v>
      </c>
      <c r="P563" s="21">
        <v>2.8299999999999999E-2</v>
      </c>
      <c r="Q563" s="21">
        <v>2.3099999999999999E-2</v>
      </c>
      <c r="R563" s="21">
        <v>1.0500000000000001E-2</v>
      </c>
      <c r="S563" s="21">
        <v>-1.2500000000000001E-2</v>
      </c>
      <c r="T563" s="21">
        <v>-4.0000000000000002E-4</v>
      </c>
      <c r="U563" s="10">
        <v>0.11</v>
      </c>
      <c r="V563" s="10">
        <v>-0.14000000000000001</v>
      </c>
      <c r="W563" s="7">
        <v>0.28100000000000003</v>
      </c>
      <c r="X563" s="20">
        <v>0.89290000000000003</v>
      </c>
      <c r="Y563" s="75">
        <v>2020</v>
      </c>
      <c r="Z563" s="7">
        <v>0.1</v>
      </c>
      <c r="AA563" s="7">
        <v>0</v>
      </c>
      <c r="AB563" s="51">
        <v>145</v>
      </c>
      <c r="AC563" s="51">
        <v>-125</v>
      </c>
      <c r="AD563" s="51">
        <v>14</v>
      </c>
      <c r="AE563" s="51">
        <v>7</v>
      </c>
      <c r="AF563" s="51">
        <v>-59</v>
      </c>
      <c r="AG563" s="51"/>
      <c r="AH563" s="20">
        <v>0</v>
      </c>
      <c r="AI563" s="7" t="s">
        <v>8481</v>
      </c>
      <c r="AJ563" s="67" t="s">
        <v>8494</v>
      </c>
      <c r="AK563" s="44">
        <v>0.56106870229007622</v>
      </c>
      <c r="AL563" s="44">
        <v>-0.67346938775510234</v>
      </c>
      <c r="AM563" s="44">
        <v>0.74999999999999556</v>
      </c>
      <c r="AN563" s="25">
        <v>0.48971962616822434</v>
      </c>
      <c r="AO563" s="25">
        <v>0.22897196261682237</v>
      </c>
      <c r="AP563" s="215">
        <v>10.7</v>
      </c>
      <c r="AQ563" s="215" t="s">
        <v>8552</v>
      </c>
      <c r="AR563" s="44">
        <v>4.6948356807511703E-3</v>
      </c>
      <c r="AS563" s="171" t="s">
        <v>6982</v>
      </c>
      <c r="AT563" s="171" t="s">
        <v>7183</v>
      </c>
      <c r="AU563" s="171" t="s">
        <v>6955</v>
      </c>
      <c r="AV563" s="7" t="s">
        <v>8470</v>
      </c>
      <c r="AW563" s="14" t="s">
        <v>6054</v>
      </c>
      <c r="AX563" s="49" t="s">
        <v>6009</v>
      </c>
      <c r="AY563" s="38" t="s">
        <v>5971</v>
      </c>
      <c r="AZ563" s="14" t="s">
        <v>6038</v>
      </c>
      <c r="BA563" s="49" t="s">
        <v>5967</v>
      </c>
      <c r="BB563" s="38" t="s">
        <v>5971</v>
      </c>
      <c r="BC563" s="7">
        <v>0.2</v>
      </c>
      <c r="BD563" s="14" t="s">
        <v>6049</v>
      </c>
      <c r="BE563" s="49" t="s">
        <v>5960</v>
      </c>
      <c r="BF563" s="38" t="s">
        <v>5961</v>
      </c>
      <c r="BG563" s="7">
        <v>0.4</v>
      </c>
      <c r="BH563" s="45">
        <v>455.54490142760977</v>
      </c>
      <c r="BI563" s="215" t="s">
        <v>8471</v>
      </c>
      <c r="BJ563" s="215" t="s">
        <v>8554</v>
      </c>
      <c r="BK563" s="7">
        <v>1.3</v>
      </c>
      <c r="BL563" s="25">
        <v>1.421800947867285E-2</v>
      </c>
      <c r="BM563" s="20">
        <v>0.6845</v>
      </c>
      <c r="BN563" s="20">
        <v>0.69</v>
      </c>
      <c r="BO563" s="20">
        <v>0.67999999999999994</v>
      </c>
      <c r="BP563" s="46" t="s">
        <v>8473</v>
      </c>
      <c r="BQ563" s="215" t="s">
        <v>8473</v>
      </c>
      <c r="BR563" s="79" t="s">
        <v>8473</v>
      </c>
      <c r="BS563" s="9">
        <v>2.0292968377979559E-2</v>
      </c>
      <c r="BT563" s="9">
        <v>3.4754629343574095E-3</v>
      </c>
      <c r="BU563" s="47" t="s">
        <v>5993</v>
      </c>
      <c r="BV563" s="47" t="s">
        <v>5993</v>
      </c>
      <c r="BW563" s="14" t="s">
        <v>5474</v>
      </c>
      <c r="BX563" s="83" t="s">
        <v>8473</v>
      </c>
      <c r="BY563" s="82" t="s">
        <v>8473</v>
      </c>
      <c r="BZ563" s="46" t="s">
        <v>8473</v>
      </c>
      <c r="CA563" s="48" t="s">
        <v>8526</v>
      </c>
      <c r="CB563" s="45">
        <v>1551.5</v>
      </c>
      <c r="CC563" s="45">
        <v>-1337.5</v>
      </c>
      <c r="CD563" s="45">
        <v>149.79999999999998</v>
      </c>
      <c r="CE563" s="45">
        <v>74.899999999999991</v>
      </c>
      <c r="CF563" s="14" t="s">
        <v>9078</v>
      </c>
      <c r="CG563" s="7" t="s">
        <v>8477</v>
      </c>
      <c r="CH563" s="215" t="s">
        <v>8498</v>
      </c>
      <c r="CI563" s="215" t="s">
        <v>8478</v>
      </c>
      <c r="CJ563" s="215" t="s">
        <v>8479</v>
      </c>
      <c r="CK563" s="43" t="s">
        <v>5474</v>
      </c>
      <c r="CL563" s="43" t="s">
        <v>5474</v>
      </c>
      <c r="CM563" s="43" t="s">
        <v>5474</v>
      </c>
      <c r="CN563" s="145">
        <v>-1262.5999999999999</v>
      </c>
      <c r="CO563" s="145">
        <v>1701.3</v>
      </c>
      <c r="CP563" s="148">
        <v>4874.3304452754246</v>
      </c>
      <c r="CQ563" s="189" t="s">
        <v>5474</v>
      </c>
      <c r="CR563" s="189" t="s">
        <v>5474</v>
      </c>
      <c r="CS563" s="99" t="s">
        <v>5474</v>
      </c>
      <c r="CT563" s="167" t="s">
        <v>5474</v>
      </c>
      <c r="CU563" s="43" t="s">
        <v>5474</v>
      </c>
      <c r="CV563" s="43" t="s">
        <v>5474</v>
      </c>
      <c r="CW563" s="43" t="s">
        <v>5474</v>
      </c>
      <c r="CX563" s="43" t="s">
        <v>5474</v>
      </c>
      <c r="CY563" s="43" t="s">
        <v>5474</v>
      </c>
      <c r="CZ563" s="43" t="s">
        <v>5474</v>
      </c>
      <c r="DA563" s="42" t="s">
        <v>5474</v>
      </c>
      <c r="DB563" s="42" t="s">
        <v>5474</v>
      </c>
      <c r="DC563" s="42" t="s">
        <v>5474</v>
      </c>
      <c r="DD563" s="42" t="s">
        <v>5474</v>
      </c>
      <c r="DE563" s="42" t="s">
        <v>5474</v>
      </c>
      <c r="DF563" s="42" t="s">
        <v>5474</v>
      </c>
      <c r="DG563" s="42" t="s">
        <v>5474</v>
      </c>
      <c r="DH563" s="42" t="s">
        <v>5474</v>
      </c>
    </row>
    <row r="564" spans="1:112">
      <c r="A564" s="22">
        <v>6263</v>
      </c>
      <c r="B564" s="7" t="s">
        <v>1336</v>
      </c>
      <c r="C564" s="21">
        <v>4.2500000000000003E-2</v>
      </c>
      <c r="D564" s="21">
        <v>3.7900000000000003E-2</v>
      </c>
      <c r="E564" s="21">
        <v>-3.3799999999999997E-2</v>
      </c>
      <c r="F564" s="21">
        <v>0.1205</v>
      </c>
      <c r="G564" s="21">
        <v>0.1668</v>
      </c>
      <c r="H564" s="21">
        <v>0.3039</v>
      </c>
      <c r="I564" s="21">
        <v>0.52869999999999995</v>
      </c>
      <c r="J564" s="21">
        <v>0.23680000000000001</v>
      </c>
      <c r="K564" s="21">
        <v>5.4999999999999997E-3</v>
      </c>
      <c r="L564" s="21">
        <v>-8.9999999999999998E-4</v>
      </c>
      <c r="M564" s="21">
        <v>-8.6999999999999994E-3</v>
      </c>
      <c r="N564" s="21">
        <v>2.3099999999999999E-2</v>
      </c>
      <c r="O564" s="21">
        <v>3.1300000000000001E-2</v>
      </c>
      <c r="P564" s="21">
        <v>6.1000000000000004E-3</v>
      </c>
      <c r="Q564" s="21">
        <v>2.0999999999999999E-3</v>
      </c>
      <c r="R564" s="21">
        <v>1E-3</v>
      </c>
      <c r="S564" s="21">
        <v>0.2301</v>
      </c>
      <c r="T564" s="21">
        <v>0.1885</v>
      </c>
      <c r="U564" s="10">
        <v>2.35</v>
      </c>
      <c r="V564" s="10">
        <v>4.7699999999999996</v>
      </c>
      <c r="W564" s="7">
        <v>4.2</v>
      </c>
      <c r="X564" s="20">
        <v>0.89759999999999995</v>
      </c>
      <c r="Y564" s="75">
        <v>2020</v>
      </c>
      <c r="Z564" s="7">
        <v>4</v>
      </c>
      <c r="AA564" s="7">
        <v>0</v>
      </c>
      <c r="AB564" s="51">
        <v>-23</v>
      </c>
      <c r="AC564" s="51">
        <v>-4</v>
      </c>
      <c r="AD564" s="51"/>
      <c r="AE564" s="51"/>
      <c r="AF564" s="51">
        <v>4</v>
      </c>
      <c r="AG564" s="51"/>
      <c r="AH564" s="20">
        <v>0</v>
      </c>
      <c r="AI564" s="7" t="s">
        <v>8481</v>
      </c>
      <c r="AJ564" s="67" t="s">
        <v>8494</v>
      </c>
      <c r="AK564" s="44">
        <v>0.5</v>
      </c>
      <c r="AL564" s="44">
        <v>-0.64912280701754399</v>
      </c>
      <c r="AM564" s="44">
        <v>1</v>
      </c>
      <c r="AN564" s="25">
        <v>0.12403100775193798</v>
      </c>
      <c r="AO564" s="25">
        <v>8.8372093023255854E-2</v>
      </c>
      <c r="AP564" s="215">
        <v>64.5</v>
      </c>
      <c r="AQ564" s="215" t="s">
        <v>8552</v>
      </c>
      <c r="AR564" s="44">
        <v>3.1104199066874002E-3</v>
      </c>
      <c r="AS564" s="171" t="s">
        <v>6982</v>
      </c>
      <c r="AT564" s="171" t="s">
        <v>6892</v>
      </c>
      <c r="AU564" s="171" t="s">
        <v>7282</v>
      </c>
      <c r="AV564" s="7" t="s">
        <v>8470</v>
      </c>
      <c r="AW564" s="14" t="s">
        <v>7243</v>
      </c>
      <c r="AX564" s="49" t="s">
        <v>6009</v>
      </c>
      <c r="AY564" s="38" t="s">
        <v>5971</v>
      </c>
      <c r="AZ564" s="14" t="s">
        <v>6038</v>
      </c>
      <c r="BA564" s="49" t="s">
        <v>5967</v>
      </c>
      <c r="BB564" s="38" t="s">
        <v>5961</v>
      </c>
      <c r="BC564" s="7">
        <v>0.3</v>
      </c>
      <c r="BD564" s="14" t="s">
        <v>6050</v>
      </c>
      <c r="BE564" s="49" t="s">
        <v>6020</v>
      </c>
      <c r="BF564" s="38" t="s">
        <v>5961</v>
      </c>
      <c r="BG564" s="7">
        <v>1.1000000000000001</v>
      </c>
      <c r="BH564" s="45">
        <v>20.771602034412613</v>
      </c>
      <c r="BI564" s="215" t="s">
        <v>8495</v>
      </c>
      <c r="BJ564" s="215" t="s">
        <v>8554</v>
      </c>
      <c r="BK564" s="7">
        <v>0.7</v>
      </c>
      <c r="BL564" s="25">
        <v>1.5527950310558123E-3</v>
      </c>
      <c r="BM564" s="20">
        <v>0.638625</v>
      </c>
      <c r="BN564" s="20">
        <v>0.64</v>
      </c>
      <c r="BO564" s="20">
        <v>0.63749999999999996</v>
      </c>
      <c r="BP564" s="46">
        <v>13.522012578616353</v>
      </c>
      <c r="BQ564" s="215" t="s">
        <v>8558</v>
      </c>
      <c r="BR564" s="79">
        <v>0.14809302325581383</v>
      </c>
      <c r="BS564" s="9">
        <v>5.8921587781247231E-2</v>
      </c>
      <c r="BT564" s="9">
        <v>5.5838846623223137E-2</v>
      </c>
      <c r="BU564" s="47">
        <v>44407</v>
      </c>
      <c r="BV564" s="47">
        <v>44413</v>
      </c>
      <c r="BW564" s="14" t="s">
        <v>5474</v>
      </c>
      <c r="BX564" s="83">
        <v>0.37771162790697643</v>
      </c>
      <c r="BY564" s="82">
        <v>4.95</v>
      </c>
      <c r="BZ564" s="46">
        <v>13.030303030303029</v>
      </c>
      <c r="CA564" s="48" t="s">
        <v>5474</v>
      </c>
      <c r="CB564" s="45">
        <v>-1483.5</v>
      </c>
      <c r="CC564" s="45">
        <v>-258</v>
      </c>
      <c r="CD564" s="45">
        <v>0</v>
      </c>
      <c r="CE564" s="45">
        <v>0</v>
      </c>
      <c r="CF564" s="14" t="s">
        <v>9079</v>
      </c>
      <c r="CG564" s="7" t="s">
        <v>8477</v>
      </c>
      <c r="CH564" s="215" t="s">
        <v>8478</v>
      </c>
      <c r="CI564" s="215" t="s">
        <v>8478</v>
      </c>
      <c r="CJ564" s="215" t="s">
        <v>8479</v>
      </c>
      <c r="CK564" s="43" t="s">
        <v>5474</v>
      </c>
      <c r="CL564" s="43" t="s">
        <v>5474</v>
      </c>
      <c r="CM564" s="43" t="s">
        <v>5474</v>
      </c>
      <c r="CN564" s="145">
        <v>-258</v>
      </c>
      <c r="CO564" s="145">
        <v>-1483.5</v>
      </c>
      <c r="CP564" s="148">
        <v>1339.7683312196136</v>
      </c>
      <c r="CQ564" s="189" t="s">
        <v>5474</v>
      </c>
      <c r="CR564" s="189" t="s">
        <v>5474</v>
      </c>
      <c r="CS564" s="99" t="s">
        <v>5474</v>
      </c>
      <c r="CT564" s="167" t="s">
        <v>5474</v>
      </c>
      <c r="CU564" s="43" t="s">
        <v>5474</v>
      </c>
      <c r="CV564" s="43" t="s">
        <v>5474</v>
      </c>
      <c r="CW564" s="43" t="s">
        <v>5474</v>
      </c>
      <c r="CX564" s="43" t="s">
        <v>5474</v>
      </c>
      <c r="CY564" s="43" t="s">
        <v>5474</v>
      </c>
      <c r="CZ564" s="43" t="s">
        <v>5474</v>
      </c>
      <c r="DA564" s="42" t="s">
        <v>5474</v>
      </c>
      <c r="DB564" s="42" t="s">
        <v>5474</v>
      </c>
      <c r="DC564" s="42" t="s">
        <v>5474</v>
      </c>
      <c r="DD564" s="42" t="s">
        <v>5474</v>
      </c>
      <c r="DE564" s="42" t="s">
        <v>5474</v>
      </c>
      <c r="DF564" s="42" t="s">
        <v>5474</v>
      </c>
      <c r="DG564" s="42" t="s">
        <v>5474</v>
      </c>
      <c r="DH564" s="42" t="s">
        <v>5474</v>
      </c>
    </row>
    <row r="565" spans="1:112">
      <c r="A565" s="22">
        <v>8905</v>
      </c>
      <c r="B565" s="7" t="s">
        <v>1551</v>
      </c>
      <c r="C565" s="21">
        <v>0.1535</v>
      </c>
      <c r="D565" s="21">
        <v>-0.19</v>
      </c>
      <c r="E565" s="21">
        <v>-4.1599999999999998E-2</v>
      </c>
      <c r="F565" s="21">
        <v>-0.25040000000000001</v>
      </c>
      <c r="G565" s="21">
        <v>0.25650000000000001</v>
      </c>
      <c r="H565" s="21">
        <v>0.1091</v>
      </c>
      <c r="I565" s="21">
        <v>7.7778</v>
      </c>
      <c r="J565" s="21">
        <v>3.8332999999999999</v>
      </c>
      <c r="K565" s="21">
        <v>6.5500000000000003E-2</v>
      </c>
      <c r="L565" s="21">
        <v>0.1532</v>
      </c>
      <c r="M565" s="21">
        <v>-5.6300000000000003E-2</v>
      </c>
      <c r="N565" s="21">
        <v>5.57E-2</v>
      </c>
      <c r="O565" s="21">
        <v>0.16569999999999999</v>
      </c>
      <c r="P565" s="21">
        <v>-4.7500000000000001E-2</v>
      </c>
      <c r="Q565" s="21">
        <v>-1.17E-2</v>
      </c>
      <c r="R565" s="21">
        <v>-6.8999999999999999E-3</v>
      </c>
      <c r="S565" s="21">
        <v>6.9900000000000004E-2</v>
      </c>
      <c r="T565" s="21">
        <v>5.2600000000000001E-2</v>
      </c>
      <c r="U565" s="10">
        <v>1.1599999999999999</v>
      </c>
      <c r="V565" s="10">
        <v>-0.28999999999999998</v>
      </c>
      <c r="W565" s="7">
        <v>0.86</v>
      </c>
      <c r="X565" s="20">
        <v>0.55069999999999997</v>
      </c>
      <c r="Y565" s="75">
        <v>2020</v>
      </c>
      <c r="Z565" s="7">
        <v>0.3</v>
      </c>
      <c r="AA565" s="7">
        <v>0</v>
      </c>
      <c r="AB565" s="51">
        <v>435</v>
      </c>
      <c r="AC565" s="51">
        <v>60</v>
      </c>
      <c r="AD565" s="51"/>
      <c r="AE565" s="51"/>
      <c r="AF565" s="51"/>
      <c r="AG565" s="51"/>
      <c r="AH565" s="20">
        <v>2.5000000000000001E-3</v>
      </c>
      <c r="AI565" s="7" t="s">
        <v>8467</v>
      </c>
      <c r="AJ565" s="67" t="s">
        <v>8494</v>
      </c>
      <c r="AK565" s="44">
        <v>-0.61059907834101379</v>
      </c>
      <c r="AL565" s="44">
        <v>-0.62698412698412731</v>
      </c>
      <c r="AM565" s="44">
        <v>0.88235294117646912</v>
      </c>
      <c r="AN565" s="25">
        <v>0.95805739514348787</v>
      </c>
      <c r="AO565" s="25">
        <v>0.27814569536423844</v>
      </c>
      <c r="AP565" s="215">
        <v>22.65</v>
      </c>
      <c r="AQ565" s="215" t="s">
        <v>8552</v>
      </c>
      <c r="AR565" s="44">
        <v>3.18906605922551E-2</v>
      </c>
      <c r="AS565" s="171" t="s">
        <v>7249</v>
      </c>
      <c r="AT565" s="171" t="s">
        <v>7261</v>
      </c>
      <c r="AU565" s="171" t="s">
        <v>7037</v>
      </c>
      <c r="AV565" s="7" t="s">
        <v>8470</v>
      </c>
      <c r="AW565" s="14" t="s">
        <v>7512</v>
      </c>
      <c r="AX565" s="49" t="s">
        <v>6039</v>
      </c>
      <c r="AY565" s="38" t="s">
        <v>5971</v>
      </c>
      <c r="AZ565" s="14" t="s">
        <v>6523</v>
      </c>
      <c r="BA565" s="49" t="s">
        <v>5993</v>
      </c>
      <c r="BB565" s="38" t="s">
        <v>5993</v>
      </c>
      <c r="BC565" s="7">
        <v>0.2</v>
      </c>
      <c r="BD565" s="14" t="s">
        <v>6239</v>
      </c>
      <c r="BE565" s="49" t="s">
        <v>5960</v>
      </c>
      <c r="BF565" s="38" t="s">
        <v>5961</v>
      </c>
      <c r="BG565" s="7">
        <v>1.4</v>
      </c>
      <c r="BH565" s="45">
        <v>592.64112914469024</v>
      </c>
      <c r="BI565" s="215" t="s">
        <v>8489</v>
      </c>
      <c r="BJ565" s="215" t="s">
        <v>8554</v>
      </c>
      <c r="BK565" s="7">
        <v>2.2000000000000002</v>
      </c>
      <c r="BL565" s="25">
        <v>3.4246575342465758E-2</v>
      </c>
      <c r="BM565" s="20">
        <v>0.62937499999999991</v>
      </c>
      <c r="BN565" s="20">
        <v>0.51249999999999996</v>
      </c>
      <c r="BO565" s="20">
        <v>0.72499999999999976</v>
      </c>
      <c r="BP565" s="46" t="s">
        <v>8473</v>
      </c>
      <c r="BQ565" s="215" t="s">
        <v>8473</v>
      </c>
      <c r="BR565" s="79" t="s">
        <v>8473</v>
      </c>
      <c r="BS565" s="9">
        <v>3.1932291020268844E-2</v>
      </c>
      <c r="BT565" s="9">
        <v>7.3520237735078542E-3</v>
      </c>
      <c r="BU565" s="47" t="s">
        <v>5993</v>
      </c>
      <c r="BV565" s="47" t="s">
        <v>5993</v>
      </c>
      <c r="BW565" s="14" t="s">
        <v>5474</v>
      </c>
      <c r="BX565" s="83" t="s">
        <v>8473</v>
      </c>
      <c r="BY565" s="82" t="s">
        <v>8473</v>
      </c>
      <c r="BZ565" s="46" t="s">
        <v>8473</v>
      </c>
      <c r="CA565" s="48" t="s">
        <v>8475</v>
      </c>
      <c r="CB565" s="45">
        <v>9852.75</v>
      </c>
      <c r="CC565" s="45">
        <v>1359</v>
      </c>
      <c r="CD565" s="45">
        <v>0</v>
      </c>
      <c r="CE565" s="45">
        <v>0</v>
      </c>
      <c r="CF565" s="14" t="s">
        <v>9080</v>
      </c>
      <c r="CG565" s="7" t="s">
        <v>8477</v>
      </c>
      <c r="CH565" s="215" t="s">
        <v>8478</v>
      </c>
      <c r="CI565" s="215" t="s">
        <v>8498</v>
      </c>
      <c r="CJ565" s="215" t="s">
        <v>8546</v>
      </c>
      <c r="CK565" s="43" t="s">
        <v>5474</v>
      </c>
      <c r="CL565" s="43" t="s">
        <v>8480</v>
      </c>
      <c r="CM565" s="43" t="s">
        <v>5474</v>
      </c>
      <c r="CN565" s="145">
        <v>1359</v>
      </c>
      <c r="CO565" s="145">
        <v>9852.75</v>
      </c>
      <c r="CP565" s="148">
        <v>13423.321575127233</v>
      </c>
      <c r="CQ565" s="189" t="s">
        <v>5474</v>
      </c>
      <c r="CR565" s="189" t="s">
        <v>5474</v>
      </c>
      <c r="CS565" s="99" t="s">
        <v>5474</v>
      </c>
      <c r="CT565" s="167" t="s">
        <v>5474</v>
      </c>
      <c r="CU565" s="43" t="s">
        <v>5474</v>
      </c>
      <c r="CV565" s="43" t="s">
        <v>5474</v>
      </c>
      <c r="CW565" s="43" t="s">
        <v>5474</v>
      </c>
      <c r="CX565" s="43" t="s">
        <v>5474</v>
      </c>
      <c r="CY565" s="43" t="s">
        <v>5474</v>
      </c>
      <c r="CZ565" s="43" t="s">
        <v>5474</v>
      </c>
      <c r="DA565" s="42" t="s">
        <v>5474</v>
      </c>
      <c r="DB565" s="42" t="s">
        <v>5474</v>
      </c>
      <c r="DC565" s="42" t="s">
        <v>5474</v>
      </c>
      <c r="DD565" s="42" t="s">
        <v>5474</v>
      </c>
      <c r="DE565" s="42" t="s">
        <v>5474</v>
      </c>
      <c r="DF565" s="42" t="s">
        <v>5474</v>
      </c>
      <c r="DG565" s="42" t="s">
        <v>5474</v>
      </c>
      <c r="DH565" s="42" t="s">
        <v>5474</v>
      </c>
    </row>
    <row r="566" spans="1:112">
      <c r="A566" s="22">
        <v>3060</v>
      </c>
      <c r="B566" s="7" t="s">
        <v>630</v>
      </c>
      <c r="C566" s="21">
        <v>-0.15509999999999999</v>
      </c>
      <c r="D566" s="21">
        <v>0.189</v>
      </c>
      <c r="E566" s="21">
        <v>-1.24E-2</v>
      </c>
      <c r="F566" s="21">
        <v>8.2799999999999999E-2</v>
      </c>
      <c r="G566" s="21">
        <v>-6.5299999999999997E-2</v>
      </c>
      <c r="H566" s="21">
        <v>8.5</v>
      </c>
      <c r="I566" s="21">
        <v>1.7895000000000001</v>
      </c>
      <c r="J566" s="21">
        <v>1.2955000000000001</v>
      </c>
      <c r="K566" s="21">
        <v>2.5700000000000001E-2</v>
      </c>
      <c r="L566" s="21">
        <v>0.1076</v>
      </c>
      <c r="M566" s="21">
        <v>7.2800000000000004E-2</v>
      </c>
      <c r="N566" s="21">
        <v>4.9000000000000002E-2</v>
      </c>
      <c r="O566" s="21">
        <v>0.13819999999999999</v>
      </c>
      <c r="P566" s="21">
        <v>6.3100000000000003E-2</v>
      </c>
      <c r="Q566" s="21">
        <v>1.7000000000000001E-2</v>
      </c>
      <c r="R566" s="21">
        <v>9.9000000000000008E-3</v>
      </c>
      <c r="S566" s="21">
        <v>-5.2900000000000003E-2</v>
      </c>
      <c r="T566" s="21">
        <v>-2.9499999999999998E-2</v>
      </c>
      <c r="U566" s="10">
        <v>0.26</v>
      </c>
      <c r="V566" s="10">
        <v>-0.7</v>
      </c>
      <c r="W566" s="7">
        <v>0.42</v>
      </c>
      <c r="X566" s="20">
        <v>1</v>
      </c>
      <c r="Y566" s="75"/>
      <c r="Z566" s="7"/>
      <c r="AA566" s="7"/>
      <c r="AB566" s="51">
        <v>408</v>
      </c>
      <c r="AC566" s="51">
        <v>154</v>
      </c>
      <c r="AD566" s="51"/>
      <c r="AE566" s="51"/>
      <c r="AF566" s="51"/>
      <c r="AG566" s="51"/>
      <c r="AH566" s="20">
        <v>9.4000000000000004E-3</v>
      </c>
      <c r="AI566" s="7" t="s">
        <v>8481</v>
      </c>
      <c r="AJ566" s="67" t="s">
        <v>8494</v>
      </c>
      <c r="AK566" s="44">
        <v>-0.59221311475409844</v>
      </c>
      <c r="AL566" s="44">
        <v>-0.62962962962962976</v>
      </c>
      <c r="AM566" s="44">
        <v>1</v>
      </c>
      <c r="AN566" s="25">
        <v>1.0655021834061138</v>
      </c>
      <c r="AO566" s="25">
        <v>0.23580786026200884</v>
      </c>
      <c r="AP566" s="215">
        <v>22.9</v>
      </c>
      <c r="AQ566" s="215" t="s">
        <v>8552</v>
      </c>
      <c r="AR566" s="44">
        <v>3.1531531531531501E-2</v>
      </c>
      <c r="AS566" s="171" t="s">
        <v>7249</v>
      </c>
      <c r="AT566" s="171" t="s">
        <v>6973</v>
      </c>
      <c r="AU566" s="171" t="s">
        <v>7201</v>
      </c>
      <c r="AV566" s="7" t="s">
        <v>8470</v>
      </c>
      <c r="AW566" s="14" t="s">
        <v>6157</v>
      </c>
      <c r="AX566" s="49" t="s">
        <v>6009</v>
      </c>
      <c r="AY566" s="38" t="s">
        <v>5971</v>
      </c>
      <c r="AZ566" s="14" t="s">
        <v>6556</v>
      </c>
      <c r="BA566" s="49" t="s">
        <v>6039</v>
      </c>
      <c r="BB566" s="38" t="s">
        <v>6047</v>
      </c>
      <c r="BC566" s="7">
        <v>0.2</v>
      </c>
      <c r="BD566" s="14" t="s">
        <v>5999</v>
      </c>
      <c r="BE566" s="49" t="s">
        <v>5967</v>
      </c>
      <c r="BF566" s="38" t="s">
        <v>5961</v>
      </c>
      <c r="BG566" s="7">
        <v>0.4</v>
      </c>
      <c r="BH566" s="45">
        <v>1252.9801926350251</v>
      </c>
      <c r="BI566" s="215" t="s">
        <v>8489</v>
      </c>
      <c r="BJ566" s="215" t="s">
        <v>8520</v>
      </c>
      <c r="BK566" s="7">
        <v>1.2</v>
      </c>
      <c r="BL566" s="25">
        <v>2.690582959641246E-2</v>
      </c>
      <c r="BM566" s="20">
        <v>0.67625000000000002</v>
      </c>
      <c r="BN566" s="20">
        <v>0.60750000000000004</v>
      </c>
      <c r="BO566" s="20">
        <v>0.73249999999999982</v>
      </c>
      <c r="BP566" s="46" t="s">
        <v>8473</v>
      </c>
      <c r="BQ566" s="215" t="s">
        <v>8473</v>
      </c>
      <c r="BR566" s="79" t="s">
        <v>8473</v>
      </c>
      <c r="BS566" s="9">
        <v>1.2417966251142776E-2</v>
      </c>
      <c r="BT566" s="9">
        <v>0</v>
      </c>
      <c r="BU566" s="47" t="s">
        <v>5993</v>
      </c>
      <c r="BV566" s="47" t="s">
        <v>5993</v>
      </c>
      <c r="BW566" s="14" t="s">
        <v>5474</v>
      </c>
      <c r="BX566" s="83" t="s">
        <v>8473</v>
      </c>
      <c r="BY566" s="82" t="s">
        <v>8473</v>
      </c>
      <c r="BZ566" s="46" t="s">
        <v>8473</v>
      </c>
      <c r="CA566" s="48" t="s">
        <v>8475</v>
      </c>
      <c r="CB566" s="45">
        <v>9343.1999999999989</v>
      </c>
      <c r="CC566" s="45">
        <v>3526.6</v>
      </c>
      <c r="CD566" s="45">
        <v>0</v>
      </c>
      <c r="CE566" s="45">
        <v>0</v>
      </c>
      <c r="CF566" s="14" t="s">
        <v>9081</v>
      </c>
      <c r="CG566" s="7" t="s">
        <v>8477</v>
      </c>
      <c r="CH566" s="215" t="s">
        <v>8478</v>
      </c>
      <c r="CI566" s="215" t="s">
        <v>8498</v>
      </c>
      <c r="CJ566" s="215" t="s">
        <v>8479</v>
      </c>
      <c r="CK566" s="43" t="s">
        <v>5474</v>
      </c>
      <c r="CL566" s="43" t="s">
        <v>5474</v>
      </c>
      <c r="CM566" s="43" t="s">
        <v>5474</v>
      </c>
      <c r="CN566" s="145">
        <v>3526.6</v>
      </c>
      <c r="CO566" s="145">
        <v>9343.1999999999989</v>
      </c>
      <c r="CP566" s="148">
        <v>28693.246411342072</v>
      </c>
      <c r="CQ566" s="189" t="s">
        <v>5474</v>
      </c>
      <c r="CR566" s="189" t="s">
        <v>5474</v>
      </c>
      <c r="CS566" s="99" t="s">
        <v>5474</v>
      </c>
      <c r="CT566" s="167" t="s">
        <v>5474</v>
      </c>
      <c r="CU566" s="43" t="s">
        <v>5474</v>
      </c>
      <c r="CV566" s="43" t="s">
        <v>5474</v>
      </c>
      <c r="CW566" s="43" t="s">
        <v>5474</v>
      </c>
      <c r="CX566" s="43" t="s">
        <v>5474</v>
      </c>
      <c r="CY566" s="43" t="s">
        <v>5474</v>
      </c>
      <c r="CZ566" s="43" t="s">
        <v>5474</v>
      </c>
      <c r="DA566" s="42" t="s">
        <v>5474</v>
      </c>
      <c r="DB566" s="42" t="s">
        <v>5474</v>
      </c>
      <c r="DC566" s="42" t="s">
        <v>5474</v>
      </c>
      <c r="DD566" s="42" t="s">
        <v>5474</v>
      </c>
      <c r="DE566" s="42" t="s">
        <v>5474</v>
      </c>
      <c r="DF566" s="42" t="s">
        <v>5474</v>
      </c>
      <c r="DG566" s="42" t="s">
        <v>5474</v>
      </c>
      <c r="DH566" s="42" t="s">
        <v>5474</v>
      </c>
    </row>
    <row r="567" spans="1:112">
      <c r="A567" s="22">
        <v>5289</v>
      </c>
      <c r="B567" s="7" t="s">
        <v>1091</v>
      </c>
      <c r="C567" s="21">
        <v>5.1900000000000002E-2</v>
      </c>
      <c r="D567" s="21">
        <v>0.88819999999999999</v>
      </c>
      <c r="E567" s="21">
        <v>0.1474</v>
      </c>
      <c r="F567" s="21">
        <v>1.0343</v>
      </c>
      <c r="G567" s="21">
        <v>0.30759999999999998</v>
      </c>
      <c r="H567" s="21">
        <v>0.82650000000000001</v>
      </c>
      <c r="I567" s="21">
        <v>0.87380000000000002</v>
      </c>
      <c r="J567" s="21">
        <v>0.27089999999999997</v>
      </c>
      <c r="K567" s="21">
        <v>2.3699999999999999E-2</v>
      </c>
      <c r="L567" s="21">
        <v>1.7999999999999999E-2</v>
      </c>
      <c r="M567" s="21">
        <v>-1.09E-2</v>
      </c>
      <c r="N567" s="21">
        <v>4.9599999999999998E-2</v>
      </c>
      <c r="O567" s="21">
        <v>4.2200000000000001E-2</v>
      </c>
      <c r="P567" s="21">
        <v>-1.34E-2</v>
      </c>
      <c r="Q567" s="21">
        <v>-7.1000000000000004E-3</v>
      </c>
      <c r="R567" s="21">
        <v>-4.7999999999999996E-3</v>
      </c>
      <c r="S567" s="21">
        <v>0.21679999999999999</v>
      </c>
      <c r="T567" s="21">
        <v>0.15920000000000001</v>
      </c>
      <c r="U567" s="10">
        <v>8.9600000000000009</v>
      </c>
      <c r="V567" s="10">
        <v>13.51</v>
      </c>
      <c r="W567" s="7">
        <v>6.1734999999999998</v>
      </c>
      <c r="X567" s="20">
        <v>0.57340000000000002</v>
      </c>
      <c r="Y567" s="75">
        <v>2020</v>
      </c>
      <c r="Z567" s="7">
        <v>6.6955999999999998</v>
      </c>
      <c r="AA567" s="7">
        <v>0</v>
      </c>
      <c r="AB567" s="51">
        <v>258</v>
      </c>
      <c r="AC567" s="51">
        <v>54</v>
      </c>
      <c r="AD567" s="51"/>
      <c r="AE567" s="51"/>
      <c r="AF567" s="51">
        <v>-17</v>
      </c>
      <c r="AG567" s="51">
        <v>-1</v>
      </c>
      <c r="AH567" s="20">
        <v>1.7999999999999999E-2</v>
      </c>
      <c r="AI567" s="7" t="s">
        <v>8487</v>
      </c>
      <c r="AJ567" s="67" t="s">
        <v>8482</v>
      </c>
      <c r="AK567" s="44">
        <v>0.79411764705882359</v>
      </c>
      <c r="AL567" s="44">
        <v>-0.61764705882352944</v>
      </c>
      <c r="AM567" s="44">
        <v>1</v>
      </c>
      <c r="AN567" s="25">
        <v>0.44541484716157204</v>
      </c>
      <c r="AO567" s="25">
        <v>0.14847161572052403</v>
      </c>
      <c r="AP567" s="215">
        <v>229</v>
      </c>
      <c r="AQ567" s="215" t="s">
        <v>8552</v>
      </c>
      <c r="AR567" s="44">
        <v>2.0044543429844099E-2</v>
      </c>
      <c r="AS567" s="171" t="s">
        <v>7249</v>
      </c>
      <c r="AT567" s="171" t="s">
        <v>6997</v>
      </c>
      <c r="AU567" s="171" t="s">
        <v>8112</v>
      </c>
      <c r="AV567" s="7" t="s">
        <v>5474</v>
      </c>
      <c r="AW567" s="14" t="s">
        <v>6635</v>
      </c>
      <c r="AX567" s="49" t="s">
        <v>6009</v>
      </c>
      <c r="AY567" s="38" t="s">
        <v>5971</v>
      </c>
      <c r="AZ567" s="14" t="s">
        <v>6730</v>
      </c>
      <c r="BA567" s="49" t="s">
        <v>5967</v>
      </c>
      <c r="BB567" s="38" t="s">
        <v>5989</v>
      </c>
      <c r="BC567" s="7">
        <v>0.3</v>
      </c>
      <c r="BD567" s="14" t="s">
        <v>5980</v>
      </c>
      <c r="BE567" s="49" t="s">
        <v>6020</v>
      </c>
      <c r="BF567" s="38" t="s">
        <v>5989</v>
      </c>
      <c r="BG567" s="7">
        <v>0.8</v>
      </c>
      <c r="BH567" s="45">
        <v>275.47713696764862</v>
      </c>
      <c r="BI567" s="215" t="s">
        <v>8489</v>
      </c>
      <c r="BJ567" s="215" t="s">
        <v>8509</v>
      </c>
      <c r="BK567" s="7">
        <v>1</v>
      </c>
      <c r="BL567" s="25">
        <v>1.3274336283185841E-2</v>
      </c>
      <c r="BM567" s="20">
        <v>0.73550000000000004</v>
      </c>
      <c r="BN567" s="20">
        <v>0.84</v>
      </c>
      <c r="BO567" s="20">
        <v>0.65</v>
      </c>
      <c r="BP567" s="46">
        <v>16.950407105847521</v>
      </c>
      <c r="BQ567" s="215" t="s">
        <v>8521</v>
      </c>
      <c r="BR567" s="79">
        <v>-0.11126637554585149</v>
      </c>
      <c r="BS567" s="9">
        <v>2.0985748654215763E-2</v>
      </c>
      <c r="BT567" s="9">
        <v>2.3252401399411982E-2</v>
      </c>
      <c r="BU567" s="47" t="s">
        <v>5993</v>
      </c>
      <c r="BV567" s="47" t="s">
        <v>5993</v>
      </c>
      <c r="BW567" s="14" t="s">
        <v>5474</v>
      </c>
      <c r="BX567" s="83">
        <v>0.11091703056768562</v>
      </c>
      <c r="BY567" s="82">
        <v>16.96</v>
      </c>
      <c r="BZ567" s="46">
        <v>13.502358490566037</v>
      </c>
      <c r="CA567" s="48" t="s">
        <v>8475</v>
      </c>
      <c r="CB567" s="45">
        <v>59082</v>
      </c>
      <c r="CC567" s="45">
        <v>12366</v>
      </c>
      <c r="CD567" s="45">
        <v>0</v>
      </c>
      <c r="CE567" s="45">
        <v>0</v>
      </c>
      <c r="CF567" s="14" t="s">
        <v>9082</v>
      </c>
      <c r="CG567" s="7" t="s">
        <v>8477</v>
      </c>
      <c r="CH567" s="215" t="s">
        <v>8498</v>
      </c>
      <c r="CI567" s="215" t="s">
        <v>8479</v>
      </c>
      <c r="CJ567" s="215" t="s">
        <v>8523</v>
      </c>
      <c r="CK567" s="43" t="s">
        <v>5474</v>
      </c>
      <c r="CL567" s="43" t="s">
        <v>5474</v>
      </c>
      <c r="CM567" s="43" t="s">
        <v>5474</v>
      </c>
      <c r="CN567" s="145">
        <v>12366</v>
      </c>
      <c r="CO567" s="145">
        <v>59082</v>
      </c>
      <c r="CP567" s="148">
        <v>63084.264365591531</v>
      </c>
      <c r="CQ567" s="189" t="s">
        <v>5474</v>
      </c>
      <c r="CR567" s="189" t="s">
        <v>5474</v>
      </c>
      <c r="CS567" s="99" t="s">
        <v>5474</v>
      </c>
      <c r="CT567" s="167" t="s">
        <v>8718</v>
      </c>
      <c r="CU567" s="43" t="s">
        <v>5474</v>
      </c>
      <c r="CV567" s="43" t="s">
        <v>5474</v>
      </c>
      <c r="CW567" s="43" t="s">
        <v>5474</v>
      </c>
      <c r="CX567" s="43" t="s">
        <v>5474</v>
      </c>
      <c r="CY567" s="43" t="s">
        <v>5474</v>
      </c>
      <c r="CZ567" s="43" t="s">
        <v>5474</v>
      </c>
      <c r="DA567" s="42" t="s">
        <v>5474</v>
      </c>
      <c r="DB567" s="42" t="s">
        <v>5474</v>
      </c>
      <c r="DC567" s="42" t="s">
        <v>5474</v>
      </c>
      <c r="DD567" s="42" t="s">
        <v>8718</v>
      </c>
      <c r="DE567" s="42" t="s">
        <v>5474</v>
      </c>
      <c r="DF567" s="42" t="s">
        <v>5474</v>
      </c>
      <c r="DG567" s="42" t="s">
        <v>5474</v>
      </c>
      <c r="DH567" s="42" t="s">
        <v>5474</v>
      </c>
    </row>
    <row r="568" spans="1:112">
      <c r="A568" s="22">
        <v>9105</v>
      </c>
      <c r="B568" s="7" t="s">
        <v>1576</v>
      </c>
      <c r="C568" s="21">
        <v>0.13070000000000001</v>
      </c>
      <c r="D568" s="21">
        <v>5.8000000000000003E-2</v>
      </c>
      <c r="E568" s="21">
        <v>0.1023</v>
      </c>
      <c r="F568" s="21">
        <v>8.2000000000000007E-3</v>
      </c>
      <c r="G568" s="21">
        <v>0.1951</v>
      </c>
      <c r="H568" s="21"/>
      <c r="I568" s="21">
        <v>-0.33329999999999999</v>
      </c>
      <c r="J568" s="21">
        <v>-0.33329999999999999</v>
      </c>
      <c r="K568" s="21"/>
      <c r="L568" s="21"/>
      <c r="M568" s="21"/>
      <c r="N568" s="21"/>
      <c r="O568" s="21"/>
      <c r="P568" s="21"/>
      <c r="Q568" s="21"/>
      <c r="R568" s="21"/>
      <c r="S568" s="21"/>
      <c r="T568" s="21"/>
      <c r="U568" s="10">
        <v>0.02</v>
      </c>
      <c r="V568" s="10">
        <v>0.04</v>
      </c>
      <c r="W568" s="7">
        <v>0</v>
      </c>
      <c r="X568" s="20">
        <v>0</v>
      </c>
      <c r="Y568" s="75"/>
      <c r="Z568" s="7"/>
      <c r="AA568" s="7"/>
      <c r="AB568" s="51">
        <v>1132</v>
      </c>
      <c r="AC568" s="51">
        <v>-553</v>
      </c>
      <c r="AD568" s="51"/>
      <c r="AE568" s="51"/>
      <c r="AF568" s="51">
        <v>-68</v>
      </c>
      <c r="AG568" s="51"/>
      <c r="AH568" s="20">
        <v>0</v>
      </c>
      <c r="AI568" s="7" t="s">
        <v>8493</v>
      </c>
      <c r="AJ568" s="67" t="s">
        <v>8494</v>
      </c>
      <c r="AK568" s="44">
        <v>-0.89641819941916745</v>
      </c>
      <c r="AL568" s="44">
        <v>-0.58441558441558428</v>
      </c>
      <c r="AM568" s="44">
        <v>-0.54545454545454475</v>
      </c>
      <c r="AN568" s="25">
        <v>2.3006681514476615</v>
      </c>
      <c r="AO568" s="25">
        <v>0.17149220489977737</v>
      </c>
      <c r="AP568" s="215">
        <v>4.49</v>
      </c>
      <c r="AQ568" s="215" t="s">
        <v>8552</v>
      </c>
      <c r="AR568" s="44">
        <v>1.12612612612612E-2</v>
      </c>
      <c r="AS568" s="171" t="s">
        <v>7249</v>
      </c>
      <c r="AT568" s="171" t="s">
        <v>7062</v>
      </c>
      <c r="AU568" s="171" t="s">
        <v>7677</v>
      </c>
      <c r="AV568" s="7" t="s">
        <v>8470</v>
      </c>
      <c r="AW568" s="14" t="s">
        <v>6123</v>
      </c>
      <c r="AX568" s="49" t="s">
        <v>6009</v>
      </c>
      <c r="AY568" s="38" t="s">
        <v>5961</v>
      </c>
      <c r="AZ568" s="14" t="s">
        <v>6123</v>
      </c>
      <c r="BA568" s="49" t="s">
        <v>5967</v>
      </c>
      <c r="BB568" s="38" t="s">
        <v>6047</v>
      </c>
      <c r="BC568" s="7">
        <v>0.4</v>
      </c>
      <c r="BD568" s="14" t="s">
        <v>6001</v>
      </c>
      <c r="BE568" s="49" t="s">
        <v>6009</v>
      </c>
      <c r="BF568" s="38" t="s">
        <v>5971</v>
      </c>
      <c r="BG568" s="7">
        <v>0.2</v>
      </c>
      <c r="BH568" s="45">
        <v>2616.7267137967278</v>
      </c>
      <c r="BI568" s="215" t="s">
        <v>8499</v>
      </c>
      <c r="BJ568" s="215" t="s">
        <v>8568</v>
      </c>
      <c r="BK568" s="7">
        <v>0.6</v>
      </c>
      <c r="BL568" s="25">
        <v>1.1261261261261221E-2</v>
      </c>
      <c r="BM568" s="20">
        <v>0.60112499999999991</v>
      </c>
      <c r="BN568" s="20">
        <v>0.65749999999999997</v>
      </c>
      <c r="BO568" s="20">
        <v>0.55499999999999994</v>
      </c>
      <c r="BP568" s="46">
        <v>112.25</v>
      </c>
      <c r="BQ568" s="215" t="s">
        <v>8553</v>
      </c>
      <c r="BR568" s="79">
        <v>-0.94654788418708236</v>
      </c>
      <c r="BS568" s="9">
        <v>0</v>
      </c>
      <c r="BT568" s="9">
        <v>0</v>
      </c>
      <c r="BU568" s="47" t="s">
        <v>5993</v>
      </c>
      <c r="BV568" s="47">
        <v>44277</v>
      </c>
      <c r="BW568" s="14" t="s">
        <v>5474</v>
      </c>
      <c r="BX568" s="83">
        <v>-0.93318485523385308</v>
      </c>
      <c r="BY568" s="82">
        <v>0.02</v>
      </c>
      <c r="BZ568" s="46">
        <v>224.5</v>
      </c>
      <c r="CA568" s="48" t="s">
        <v>8485</v>
      </c>
      <c r="CB568" s="45">
        <v>5082.68</v>
      </c>
      <c r="CC568" s="45">
        <v>-2482.9700000000003</v>
      </c>
      <c r="CD568" s="45">
        <v>0</v>
      </c>
      <c r="CE568" s="45">
        <v>0</v>
      </c>
      <c r="CF568" s="14" t="s">
        <v>9083</v>
      </c>
      <c r="CG568" s="7" t="s">
        <v>8590</v>
      </c>
      <c r="CH568" s="215" t="s">
        <v>8478</v>
      </c>
      <c r="CI568" s="215" t="s">
        <v>8478</v>
      </c>
      <c r="CJ568" s="215" t="s">
        <v>8479</v>
      </c>
      <c r="CK568" s="43" t="s">
        <v>5474</v>
      </c>
      <c r="CL568" s="43" t="s">
        <v>5474</v>
      </c>
      <c r="CM568" s="43" t="s">
        <v>5474</v>
      </c>
      <c r="CN568" s="145">
        <v>-2482.9700000000003</v>
      </c>
      <c r="CO568" s="145">
        <v>5082.68</v>
      </c>
      <c r="CP568" s="148">
        <v>11749.102944947308</v>
      </c>
      <c r="CQ568" s="189" t="s">
        <v>5474</v>
      </c>
      <c r="CR568" s="189" t="s">
        <v>5474</v>
      </c>
      <c r="CS568" s="99" t="s">
        <v>5474</v>
      </c>
      <c r="CT568" s="167" t="s">
        <v>5474</v>
      </c>
      <c r="CU568" s="43" t="s">
        <v>5474</v>
      </c>
      <c r="CV568" s="43" t="s">
        <v>5474</v>
      </c>
      <c r="CW568" s="43" t="s">
        <v>5474</v>
      </c>
      <c r="CX568" s="43" t="s">
        <v>5474</v>
      </c>
      <c r="CY568" s="43" t="s">
        <v>5474</v>
      </c>
      <c r="CZ568" s="43" t="s">
        <v>5474</v>
      </c>
      <c r="DA568" s="42" t="s">
        <v>5474</v>
      </c>
      <c r="DB568" s="42" t="s">
        <v>5474</v>
      </c>
      <c r="DC568" s="42" t="s">
        <v>5474</v>
      </c>
      <c r="DD568" s="42" t="s">
        <v>5474</v>
      </c>
      <c r="DE568" s="42" t="s">
        <v>5474</v>
      </c>
      <c r="DF568" s="42" t="s">
        <v>5474</v>
      </c>
      <c r="DG568" s="42" t="s">
        <v>5474</v>
      </c>
      <c r="DH568" s="42" t="s">
        <v>5474</v>
      </c>
    </row>
    <row r="569" spans="1:112">
      <c r="A569" s="22">
        <v>1614</v>
      </c>
      <c r="B569" s="7" t="s">
        <v>185</v>
      </c>
      <c r="C569" s="21">
        <v>7.9399999999999998E-2</v>
      </c>
      <c r="D569" s="21">
        <v>-0.1857</v>
      </c>
      <c r="E569" s="21">
        <v>6.6500000000000004E-2</v>
      </c>
      <c r="F569" s="21">
        <v>3.1800000000000002E-2</v>
      </c>
      <c r="G569" s="21">
        <v>3.8E-3</v>
      </c>
      <c r="H569" s="21">
        <v>0.82609999999999995</v>
      </c>
      <c r="I569" s="21">
        <v>-0.125</v>
      </c>
      <c r="J569" s="21">
        <v>6.5600000000000006E-2</v>
      </c>
      <c r="K569" s="21">
        <v>1.29E-2</v>
      </c>
      <c r="L569" s="21">
        <v>3.5000000000000001E-3</v>
      </c>
      <c r="M569" s="21">
        <v>1.6400000000000001E-2</v>
      </c>
      <c r="N569" s="21">
        <v>2.9899999999999999E-2</v>
      </c>
      <c r="O569" s="21">
        <v>-8.2000000000000007E-3</v>
      </c>
      <c r="P569" s="21">
        <v>1.21E-2</v>
      </c>
      <c r="Q569" s="21">
        <v>2.5000000000000001E-3</v>
      </c>
      <c r="R569" s="21">
        <v>2E-3</v>
      </c>
      <c r="S569" s="21">
        <v>5.1200000000000002E-2</v>
      </c>
      <c r="T569" s="21">
        <v>4.1599999999999998E-2</v>
      </c>
      <c r="U569" s="10">
        <v>0.65</v>
      </c>
      <c r="V569" s="10">
        <v>1.4</v>
      </c>
      <c r="W569" s="7">
        <v>0.88819999999999999</v>
      </c>
      <c r="X569" s="20">
        <v>0.85750000000000004</v>
      </c>
      <c r="Y569" s="75">
        <v>2020</v>
      </c>
      <c r="Z569" s="7">
        <v>0.94930000000000003</v>
      </c>
      <c r="AA569" s="7">
        <v>0</v>
      </c>
      <c r="AB569" s="51">
        <v>-84</v>
      </c>
      <c r="AC569" s="51">
        <v>-1</v>
      </c>
      <c r="AD569" s="51"/>
      <c r="AE569" s="51"/>
      <c r="AF569" s="51">
        <v>-1</v>
      </c>
      <c r="AG569" s="51">
        <v>2</v>
      </c>
      <c r="AH569" s="20">
        <v>0</v>
      </c>
      <c r="AI569" s="7" t="s">
        <v>8467</v>
      </c>
      <c r="AJ569" s="67" t="s">
        <v>8536</v>
      </c>
      <c r="AK569" s="44">
        <v>-0.75213675213675235</v>
      </c>
      <c r="AL569" s="44">
        <v>0.55555555555555425</v>
      </c>
      <c r="AM569" s="44">
        <v>1</v>
      </c>
      <c r="AN569" s="25">
        <v>0.34513274336283195</v>
      </c>
      <c r="AO569" s="25">
        <v>5.3097345132743494E-2</v>
      </c>
      <c r="AP569" s="215">
        <v>33.9</v>
      </c>
      <c r="AQ569" s="215" t="s">
        <v>8552</v>
      </c>
      <c r="AR569" s="44">
        <v>2.9585798816567999E-3</v>
      </c>
      <c r="AS569" s="171" t="s">
        <v>7249</v>
      </c>
      <c r="AT569" s="171" t="s">
        <v>7250</v>
      </c>
      <c r="AU569" s="171" t="s">
        <v>7145</v>
      </c>
      <c r="AV569" s="7" t="s">
        <v>8470</v>
      </c>
      <c r="AW569" s="14" t="s">
        <v>7071</v>
      </c>
      <c r="AX569" s="49" t="s">
        <v>6009</v>
      </c>
      <c r="AY569" s="38" t="s">
        <v>5961</v>
      </c>
      <c r="AZ569" s="14" t="s">
        <v>6271</v>
      </c>
      <c r="BA569" s="49" t="s">
        <v>6039</v>
      </c>
      <c r="BB569" s="38" t="s">
        <v>5961</v>
      </c>
      <c r="BC569" s="7">
        <v>0.5</v>
      </c>
      <c r="BD569" s="14" t="s">
        <v>6069</v>
      </c>
      <c r="BE569" s="49" t="s">
        <v>5967</v>
      </c>
      <c r="BF569" s="38" t="s">
        <v>5971</v>
      </c>
      <c r="BG569" s="7">
        <v>0.6</v>
      </c>
      <c r="BH569" s="45">
        <v>3.7881259281495474</v>
      </c>
      <c r="BI569" s="215" t="s">
        <v>8495</v>
      </c>
      <c r="BJ569" s="215" t="s">
        <v>8554</v>
      </c>
      <c r="BK569" s="7">
        <v>0</v>
      </c>
      <c r="BL569" s="25">
        <v>0</v>
      </c>
      <c r="BM569" s="20">
        <v>0.60962500000000008</v>
      </c>
      <c r="BN569" s="20">
        <v>0.6</v>
      </c>
      <c r="BO569" s="20">
        <v>0.61749999999999994</v>
      </c>
      <c r="BP569" s="46">
        <v>24.214285714285715</v>
      </c>
      <c r="BQ569" s="215" t="s">
        <v>8540</v>
      </c>
      <c r="BR569" s="79">
        <v>-0.38870452310717785</v>
      </c>
      <c r="BS569" s="9">
        <v>2.023223141671382E-2</v>
      </c>
      <c r="BT569" s="9">
        <v>2.2024108815934307E-2</v>
      </c>
      <c r="BU569" s="47" t="s">
        <v>5993</v>
      </c>
      <c r="BV569" s="47">
        <v>44385</v>
      </c>
      <c r="BW569" s="14" t="s">
        <v>5474</v>
      </c>
      <c r="BX569" s="83">
        <v>-0.26644542772861357</v>
      </c>
      <c r="BY569" s="82">
        <v>1.4500000000000002</v>
      </c>
      <c r="BZ569" s="46">
        <v>23.379310344827584</v>
      </c>
      <c r="CA569" s="48" t="s">
        <v>5474</v>
      </c>
      <c r="CB569" s="45">
        <v>-2847.6</v>
      </c>
      <c r="CC569" s="45">
        <v>-33.9</v>
      </c>
      <c r="CD569" s="45">
        <v>0</v>
      </c>
      <c r="CE569" s="45">
        <v>0</v>
      </c>
      <c r="CF569" s="14" t="s">
        <v>9084</v>
      </c>
      <c r="CG569" s="7" t="s">
        <v>8477</v>
      </c>
      <c r="CH569" s="215" t="s">
        <v>8478</v>
      </c>
      <c r="CI569" s="215" t="s">
        <v>8478</v>
      </c>
      <c r="CJ569" s="215" t="s">
        <v>8479</v>
      </c>
      <c r="CK569" s="43" t="s">
        <v>6887</v>
      </c>
      <c r="CL569" s="43" t="s">
        <v>5474</v>
      </c>
      <c r="CM569" s="43" t="s">
        <v>5474</v>
      </c>
      <c r="CN569" s="145">
        <v>-33.9</v>
      </c>
      <c r="CO569" s="145">
        <v>-2847.6</v>
      </c>
      <c r="CP569" s="148">
        <v>128.41746896426966</v>
      </c>
      <c r="CQ569" s="189" t="s">
        <v>5474</v>
      </c>
      <c r="CR569" s="189" t="s">
        <v>5474</v>
      </c>
      <c r="CS569" s="99" t="s">
        <v>5474</v>
      </c>
      <c r="CT569" s="167" t="s">
        <v>5474</v>
      </c>
      <c r="CU569" s="43" t="s">
        <v>5474</v>
      </c>
      <c r="CV569" s="43" t="s">
        <v>5474</v>
      </c>
      <c r="CW569" s="43" t="s">
        <v>5474</v>
      </c>
      <c r="CX569" s="43" t="s">
        <v>5474</v>
      </c>
      <c r="CY569" s="43" t="s">
        <v>5474</v>
      </c>
      <c r="CZ569" s="43" t="s">
        <v>5474</v>
      </c>
      <c r="DA569" s="42" t="s">
        <v>5474</v>
      </c>
      <c r="DB569" s="42" t="s">
        <v>5474</v>
      </c>
      <c r="DC569" s="42" t="s">
        <v>5474</v>
      </c>
      <c r="DD569" s="42" t="s">
        <v>5474</v>
      </c>
      <c r="DE569" s="42" t="s">
        <v>5474</v>
      </c>
      <c r="DF569" s="42" t="s">
        <v>5474</v>
      </c>
      <c r="DG569" s="42" t="s">
        <v>5474</v>
      </c>
      <c r="DH569" s="42" t="s">
        <v>5474</v>
      </c>
    </row>
    <row r="570" spans="1:112">
      <c r="A570" s="22">
        <v>5475</v>
      </c>
      <c r="B570" s="7" t="s">
        <v>1143</v>
      </c>
      <c r="C570" s="21">
        <v>-4.6399999999999997E-2</v>
      </c>
      <c r="D570" s="21">
        <v>3.1070000000000002</v>
      </c>
      <c r="E570" s="21">
        <v>3.3E-3</v>
      </c>
      <c r="F570" s="21">
        <v>2.3719000000000001</v>
      </c>
      <c r="G570" s="21">
        <v>2.4996</v>
      </c>
      <c r="H570" s="21">
        <v>0.53159999999999996</v>
      </c>
      <c r="I570" s="21">
        <v>3.2406999999999999</v>
      </c>
      <c r="J570" s="21">
        <v>2.9047999999999998</v>
      </c>
      <c r="K570" s="21">
        <v>4.2599999999999999E-2</v>
      </c>
      <c r="L570" s="21">
        <v>0.50070000000000003</v>
      </c>
      <c r="M570" s="21">
        <v>0.3034</v>
      </c>
      <c r="N570" s="21">
        <v>4.7399999999999998E-2</v>
      </c>
      <c r="O570" s="21">
        <v>0.62150000000000005</v>
      </c>
      <c r="P570" s="21">
        <v>0.38</v>
      </c>
      <c r="Q570" s="21">
        <v>0.29099999999999998</v>
      </c>
      <c r="R570" s="21">
        <v>7.3800000000000004E-2</v>
      </c>
      <c r="S570" s="21">
        <v>-0.2329</v>
      </c>
      <c r="T570" s="21">
        <v>-4.3799999999999999E-2</v>
      </c>
      <c r="U570" s="10">
        <v>2</v>
      </c>
      <c r="V570" s="10">
        <v>2.57</v>
      </c>
      <c r="W570" s="7">
        <v>0</v>
      </c>
      <c r="X570" s="20">
        <v>0</v>
      </c>
      <c r="Y570" s="75"/>
      <c r="Z570" s="7"/>
      <c r="AA570" s="7"/>
      <c r="AB570" s="51">
        <v>-2242</v>
      </c>
      <c r="AC570" s="51">
        <v>-2138</v>
      </c>
      <c r="AD570" s="51"/>
      <c r="AE570" s="51"/>
      <c r="AF570" s="51">
        <v>20</v>
      </c>
      <c r="AG570" s="51"/>
      <c r="AH570" s="20">
        <v>0</v>
      </c>
      <c r="AI570" s="7" t="s">
        <v>8481</v>
      </c>
      <c r="AJ570" s="67" t="s">
        <v>8494</v>
      </c>
      <c r="AK570" s="44">
        <v>0.55180089032780255</v>
      </c>
      <c r="AL570" s="44">
        <v>-0.71825396825396814</v>
      </c>
      <c r="AM570" s="44">
        <v>0.70833333333333282</v>
      </c>
      <c r="AN570" s="25">
        <v>1.6337190082644628</v>
      </c>
      <c r="AO570" s="25">
        <v>0.41652892561983462</v>
      </c>
      <c r="AP570" s="215">
        <v>30.25</v>
      </c>
      <c r="AQ570" s="215" t="s">
        <v>8552</v>
      </c>
      <c r="AR570" s="44">
        <v>2.5423728813559299E-2</v>
      </c>
      <c r="AS570" s="171" t="s">
        <v>7271</v>
      </c>
      <c r="AT570" s="171" t="s">
        <v>7374</v>
      </c>
      <c r="AU570" s="171" t="s">
        <v>7929</v>
      </c>
      <c r="AV570" s="7" t="s">
        <v>8470</v>
      </c>
      <c r="AW570" s="14" t="s">
        <v>6038</v>
      </c>
      <c r="AX570" s="49" t="s">
        <v>6009</v>
      </c>
      <c r="AY570" s="38" t="s">
        <v>5971</v>
      </c>
      <c r="AZ570" s="14" t="s">
        <v>6123</v>
      </c>
      <c r="BA570" s="49" t="s">
        <v>5993</v>
      </c>
      <c r="BB570" s="38" t="s">
        <v>5993</v>
      </c>
      <c r="BC570" s="7">
        <v>0.6</v>
      </c>
      <c r="BD570" s="14" t="s">
        <v>6093</v>
      </c>
      <c r="BE570" s="49" t="s">
        <v>5988</v>
      </c>
      <c r="BF570" s="38" t="s">
        <v>5989</v>
      </c>
      <c r="BG570" s="7">
        <v>0.3</v>
      </c>
      <c r="BH570" s="45">
        <v>3110.5761029481114</v>
      </c>
      <c r="BI570" s="215" t="s">
        <v>8518</v>
      </c>
      <c r="BJ570" s="215" t="s">
        <v>8496</v>
      </c>
      <c r="BK570" s="7">
        <v>0.4</v>
      </c>
      <c r="BL570" s="25">
        <v>2.891156462585039E-2</v>
      </c>
      <c r="BM570" s="20">
        <v>0.82206250000000014</v>
      </c>
      <c r="BN570" s="20">
        <v>0.82000000000000006</v>
      </c>
      <c r="BO570" s="20">
        <v>0.82374999999999998</v>
      </c>
      <c r="BP570" s="46">
        <v>11.770428015564203</v>
      </c>
      <c r="BQ570" s="215" t="s">
        <v>8558</v>
      </c>
      <c r="BR570" s="79">
        <v>0.62644628099173538</v>
      </c>
      <c r="BS570" s="9">
        <v>0</v>
      </c>
      <c r="BT570" s="9">
        <v>0</v>
      </c>
      <c r="BU570" s="47" t="s">
        <v>5993</v>
      </c>
      <c r="BV570" s="47" t="s">
        <v>5993</v>
      </c>
      <c r="BW570" s="14" t="s">
        <v>8514</v>
      </c>
      <c r="BX570" s="83">
        <v>1.0330578512396691</v>
      </c>
      <c r="BY570" s="82">
        <v>4.0999999999999996</v>
      </c>
      <c r="BZ570" s="46">
        <v>7.3780487804878057</v>
      </c>
      <c r="CA570" s="48" t="s">
        <v>5474</v>
      </c>
      <c r="CB570" s="45">
        <v>-67820.5</v>
      </c>
      <c r="CC570" s="45">
        <v>-64674.5</v>
      </c>
      <c r="CD570" s="45">
        <v>0</v>
      </c>
      <c r="CE570" s="45">
        <v>0</v>
      </c>
      <c r="CF570" s="14" t="s">
        <v>9085</v>
      </c>
      <c r="CG570" s="7" t="s">
        <v>8477</v>
      </c>
      <c r="CH570" s="215" t="s">
        <v>8478</v>
      </c>
      <c r="CI570" s="215" t="s">
        <v>8478</v>
      </c>
      <c r="CJ570" s="215" t="s">
        <v>8479</v>
      </c>
      <c r="CK570" s="43" t="s">
        <v>5474</v>
      </c>
      <c r="CL570" s="43" t="s">
        <v>5474</v>
      </c>
      <c r="CM570" s="43" t="s">
        <v>5474</v>
      </c>
      <c r="CN570" s="145">
        <v>-64674.5</v>
      </c>
      <c r="CO570" s="145">
        <v>-67820.5</v>
      </c>
      <c r="CP570" s="148">
        <v>94094.927114180377</v>
      </c>
      <c r="CQ570" s="189" t="s">
        <v>5474</v>
      </c>
      <c r="CR570" s="189" t="s">
        <v>5474</v>
      </c>
      <c r="CS570" s="99" t="s">
        <v>5474</v>
      </c>
      <c r="CT570" s="167" t="s">
        <v>5474</v>
      </c>
      <c r="CU570" s="43" t="s">
        <v>5474</v>
      </c>
      <c r="CV570" s="43" t="s">
        <v>5474</v>
      </c>
      <c r="CW570" s="43" t="s">
        <v>5474</v>
      </c>
      <c r="CX570" s="43" t="s">
        <v>5474</v>
      </c>
      <c r="CY570" s="43" t="s">
        <v>5474</v>
      </c>
      <c r="CZ570" s="43" t="s">
        <v>5474</v>
      </c>
      <c r="DA570" s="42" t="s">
        <v>5474</v>
      </c>
      <c r="DB570" s="42" t="s">
        <v>5474</v>
      </c>
      <c r="DC570" s="42" t="s">
        <v>5474</v>
      </c>
      <c r="DD570" s="42" t="s">
        <v>5474</v>
      </c>
      <c r="DE570" s="42" t="s">
        <v>5474</v>
      </c>
      <c r="DF570" s="42" t="s">
        <v>5474</v>
      </c>
      <c r="DG570" s="42" t="s">
        <v>5474</v>
      </c>
      <c r="DH570" s="42" t="s">
        <v>5474</v>
      </c>
    </row>
    <row r="571" spans="1:112">
      <c r="A571" s="22">
        <v>2302</v>
      </c>
      <c r="B571" s="7" t="s">
        <v>311</v>
      </c>
      <c r="C571" s="21">
        <v>0.27960000000000002</v>
      </c>
      <c r="D571" s="21">
        <v>0.3871</v>
      </c>
      <c r="E571" s="21">
        <v>0.18820000000000001</v>
      </c>
      <c r="F571" s="21">
        <v>9.8900000000000002E-2</v>
      </c>
      <c r="G571" s="21">
        <v>0.49609999999999999</v>
      </c>
      <c r="H571" s="21">
        <v>4</v>
      </c>
      <c r="I571" s="21">
        <v>14</v>
      </c>
      <c r="J571" s="21">
        <v>3.25</v>
      </c>
      <c r="K571" s="21">
        <v>7.1199999999999999E-2</v>
      </c>
      <c r="L571" s="21">
        <v>4.5999999999999999E-2</v>
      </c>
      <c r="M571" s="21">
        <v>0.1142</v>
      </c>
      <c r="N571" s="21">
        <v>0.1439</v>
      </c>
      <c r="O571" s="21">
        <v>0.1295</v>
      </c>
      <c r="P571" s="21">
        <v>0.2535</v>
      </c>
      <c r="Q571" s="21">
        <v>2.6100000000000002E-2</v>
      </c>
      <c r="R571" s="21">
        <v>2.1100000000000001E-2</v>
      </c>
      <c r="S571" s="21">
        <v>1.3599999999999999E-2</v>
      </c>
      <c r="T571" s="21">
        <v>1.23E-2</v>
      </c>
      <c r="U571" s="10">
        <v>0.18</v>
      </c>
      <c r="V571" s="10">
        <v>0.9</v>
      </c>
      <c r="W571" s="7">
        <v>6.0100000000000001E-2</v>
      </c>
      <c r="X571" s="20">
        <v>0.4698</v>
      </c>
      <c r="Y571" s="75">
        <v>2020</v>
      </c>
      <c r="Z571" s="7">
        <v>0.30070000000000002</v>
      </c>
      <c r="AA571" s="7">
        <v>0</v>
      </c>
      <c r="AB571" s="51">
        <v>-226</v>
      </c>
      <c r="AC571" s="51">
        <v>-382</v>
      </c>
      <c r="AD571" s="51"/>
      <c r="AE571" s="51"/>
      <c r="AF571" s="51">
        <v>6</v>
      </c>
      <c r="AG571" s="51"/>
      <c r="AH571" s="20">
        <v>3.2899999999999999E-2</v>
      </c>
      <c r="AI571" s="7" t="s">
        <v>8467</v>
      </c>
      <c r="AJ571" s="67" t="s">
        <v>8494</v>
      </c>
      <c r="AK571" s="44">
        <v>-0.61079545454545447</v>
      </c>
      <c r="AL571" s="44">
        <v>-0.55844155844155841</v>
      </c>
      <c r="AM571" s="44">
        <v>0.61538461538461453</v>
      </c>
      <c r="AN571" s="25">
        <v>0.97777777777777786</v>
      </c>
      <c r="AO571" s="25">
        <v>0.21388888888888877</v>
      </c>
      <c r="AP571" s="215">
        <v>18</v>
      </c>
      <c r="AQ571" s="215" t="s">
        <v>8552</v>
      </c>
      <c r="AR571" s="44">
        <v>2.27272727272727E-2</v>
      </c>
      <c r="AS571" s="171" t="s">
        <v>7271</v>
      </c>
      <c r="AT571" s="171" t="s">
        <v>7235</v>
      </c>
      <c r="AU571" s="171" t="s">
        <v>6930</v>
      </c>
      <c r="AV571" s="7" t="s">
        <v>8470</v>
      </c>
      <c r="AW571" s="14" t="s">
        <v>6330</v>
      </c>
      <c r="AX571" s="49" t="s">
        <v>6009</v>
      </c>
      <c r="AY571" s="38" t="s">
        <v>5971</v>
      </c>
      <c r="AZ571" s="14" t="s">
        <v>6038</v>
      </c>
      <c r="BA571" s="49" t="s">
        <v>5967</v>
      </c>
      <c r="BB571" s="38" t="s">
        <v>5971</v>
      </c>
      <c r="BC571" s="7">
        <v>0.6</v>
      </c>
      <c r="BD571" s="14" t="s">
        <v>6014</v>
      </c>
      <c r="BE571" s="49" t="s">
        <v>5967</v>
      </c>
      <c r="BF571" s="38" t="s">
        <v>5971</v>
      </c>
      <c r="BG571" s="7">
        <v>0.1</v>
      </c>
      <c r="BH571" s="45">
        <v>346.07369711556072</v>
      </c>
      <c r="BI571" s="215" t="s">
        <v>8471</v>
      </c>
      <c r="BJ571" s="215" t="s">
        <v>8554</v>
      </c>
      <c r="BK571" s="7">
        <v>0.5</v>
      </c>
      <c r="BL571" s="25">
        <v>2.2727272727272645E-2</v>
      </c>
      <c r="BM571" s="20">
        <v>0.71937499999999988</v>
      </c>
      <c r="BN571" s="20">
        <v>0.71249999999999991</v>
      </c>
      <c r="BO571" s="20">
        <v>0.72499999999999987</v>
      </c>
      <c r="BP571" s="46">
        <v>20</v>
      </c>
      <c r="BQ571" s="215" t="s">
        <v>8540</v>
      </c>
      <c r="BR571" s="79">
        <v>-0.34666666666666668</v>
      </c>
      <c r="BS571" s="9">
        <v>0</v>
      </c>
      <c r="BT571" s="9">
        <v>1.0792419899145589E-2</v>
      </c>
      <c r="BU571" s="47" t="s">
        <v>5993</v>
      </c>
      <c r="BV571" s="47" t="s">
        <v>5993</v>
      </c>
      <c r="BW571" s="14" t="s">
        <v>5474</v>
      </c>
      <c r="BX571" s="83">
        <v>-0.18333333333333338</v>
      </c>
      <c r="BY571" s="82">
        <v>0.98</v>
      </c>
      <c r="BZ571" s="46">
        <v>18.367346938775512</v>
      </c>
      <c r="CA571" s="48" t="s">
        <v>5474</v>
      </c>
      <c r="CB571" s="45">
        <v>-4068</v>
      </c>
      <c r="CC571" s="45">
        <v>-6876</v>
      </c>
      <c r="CD571" s="45">
        <v>0</v>
      </c>
      <c r="CE571" s="45">
        <v>0</v>
      </c>
      <c r="CF571" s="14" t="s">
        <v>9086</v>
      </c>
      <c r="CG571" s="7" t="s">
        <v>8477</v>
      </c>
      <c r="CH571" s="215" t="s">
        <v>8498</v>
      </c>
      <c r="CI571" s="215" t="s">
        <v>8478</v>
      </c>
      <c r="CJ571" s="215" t="s">
        <v>8523</v>
      </c>
      <c r="CK571" s="43" t="s">
        <v>5474</v>
      </c>
      <c r="CL571" s="43" t="s">
        <v>5474</v>
      </c>
      <c r="CM571" s="43" t="s">
        <v>5474</v>
      </c>
      <c r="CN571" s="145">
        <v>-6876</v>
      </c>
      <c r="CO571" s="145">
        <v>-4068</v>
      </c>
      <c r="CP571" s="148">
        <v>6229.3265480800928</v>
      </c>
      <c r="CQ571" s="189" t="s">
        <v>5474</v>
      </c>
      <c r="CR571" s="189" t="s">
        <v>5474</v>
      </c>
      <c r="CS571" s="99" t="s">
        <v>5474</v>
      </c>
      <c r="CT571" s="167" t="s">
        <v>5474</v>
      </c>
      <c r="CU571" s="43" t="s">
        <v>5474</v>
      </c>
      <c r="CV571" s="43" t="s">
        <v>5474</v>
      </c>
      <c r="CW571" s="43" t="s">
        <v>5474</v>
      </c>
      <c r="CX571" s="43" t="s">
        <v>5474</v>
      </c>
      <c r="CY571" s="43" t="s">
        <v>5474</v>
      </c>
      <c r="CZ571" s="43" t="s">
        <v>5474</v>
      </c>
      <c r="DA571" s="42" t="s">
        <v>5474</v>
      </c>
      <c r="DB571" s="42" t="s">
        <v>5474</v>
      </c>
      <c r="DC571" s="42" t="s">
        <v>5474</v>
      </c>
      <c r="DD571" s="42" t="s">
        <v>5474</v>
      </c>
      <c r="DE571" s="42" t="s">
        <v>5474</v>
      </c>
      <c r="DF571" s="42" t="s">
        <v>5474</v>
      </c>
      <c r="DG571" s="42" t="s">
        <v>5474</v>
      </c>
      <c r="DH571" s="42" t="s">
        <v>5474</v>
      </c>
    </row>
    <row r="572" spans="1:112">
      <c r="A572" s="22">
        <v>6208</v>
      </c>
      <c r="B572" s="7" t="s">
        <v>1293</v>
      </c>
      <c r="C572" s="21">
        <v>-0.1709</v>
      </c>
      <c r="D572" s="21">
        <v>0.30259999999999998</v>
      </c>
      <c r="E572" s="21">
        <v>-0.1137</v>
      </c>
      <c r="F572" s="21">
        <v>0.20669999999999999</v>
      </c>
      <c r="G572" s="21">
        <v>0.29709999999999998</v>
      </c>
      <c r="H572" s="21">
        <v>0.43659999999999999</v>
      </c>
      <c r="I572" s="21">
        <v>5.1499999999999997E-2</v>
      </c>
      <c r="J572" s="21">
        <v>0.1234</v>
      </c>
      <c r="K572" s="21">
        <v>-1.0200000000000001E-2</v>
      </c>
      <c r="L572" s="21">
        <v>1E-4</v>
      </c>
      <c r="M572" s="21">
        <v>3.0800000000000001E-2</v>
      </c>
      <c r="N572" s="21">
        <v>-6.9999999999999999E-4</v>
      </c>
      <c r="O572" s="21">
        <v>2.3400000000000001E-2</v>
      </c>
      <c r="P572" s="21">
        <v>1.8800000000000001E-2</v>
      </c>
      <c r="Q572" s="21">
        <v>1.1999999999999999E-3</v>
      </c>
      <c r="R572" s="21">
        <v>-1.4E-3</v>
      </c>
      <c r="S572" s="21">
        <v>0.1145</v>
      </c>
      <c r="T572" s="21">
        <v>8.1299999999999997E-2</v>
      </c>
      <c r="U572" s="10">
        <v>1.73</v>
      </c>
      <c r="V572" s="10">
        <v>3.05</v>
      </c>
      <c r="W572" s="7">
        <v>1.518</v>
      </c>
      <c r="X572" s="20">
        <v>0.74109999999999998</v>
      </c>
      <c r="Y572" s="75">
        <v>2020</v>
      </c>
      <c r="Z572" s="7">
        <v>1.99</v>
      </c>
      <c r="AA572" s="7">
        <v>0</v>
      </c>
      <c r="AB572" s="51">
        <v>-2</v>
      </c>
      <c r="AC572" s="51">
        <v>12</v>
      </c>
      <c r="AD572" s="51"/>
      <c r="AE572" s="51"/>
      <c r="AF572" s="51">
        <v>-23</v>
      </c>
      <c r="AG572" s="51">
        <v>-10</v>
      </c>
      <c r="AH572" s="20">
        <v>1.4E-3</v>
      </c>
      <c r="AI572" s="7" t="s">
        <v>8481</v>
      </c>
      <c r="AJ572" s="67" t="s">
        <v>8494</v>
      </c>
      <c r="AK572" s="44">
        <v>0.50409836065573776</v>
      </c>
      <c r="AL572" s="44">
        <v>-0.63366336633663323</v>
      </c>
      <c r="AM572" s="44">
        <v>0.90000000000000568</v>
      </c>
      <c r="AN572" s="25">
        <v>0.29865361077111374</v>
      </c>
      <c r="AO572" s="25">
        <v>0.1236230110159118</v>
      </c>
      <c r="AP572" s="215">
        <v>40.85</v>
      </c>
      <c r="AQ572" s="215" t="s">
        <v>8552</v>
      </c>
      <c r="AR572" s="44">
        <v>1.11386138613861E-2</v>
      </c>
      <c r="AS572" s="171" t="s">
        <v>7271</v>
      </c>
      <c r="AT572" s="171" t="s">
        <v>7093</v>
      </c>
      <c r="AU572" s="171" t="s">
        <v>7171</v>
      </c>
      <c r="AV572" s="7" t="s">
        <v>5474</v>
      </c>
      <c r="AW572" s="14" t="s">
        <v>6504</v>
      </c>
      <c r="AX572" s="49" t="s">
        <v>6009</v>
      </c>
      <c r="AY572" s="38" t="s">
        <v>5971</v>
      </c>
      <c r="AZ572" s="14" t="s">
        <v>6038</v>
      </c>
      <c r="BA572" s="49" t="s">
        <v>5967</v>
      </c>
      <c r="BB572" s="38" t="s">
        <v>5971</v>
      </c>
      <c r="BC572" s="7">
        <v>0.2</v>
      </c>
      <c r="BD572" s="14" t="s">
        <v>5997</v>
      </c>
      <c r="BE572" s="49" t="s">
        <v>5967</v>
      </c>
      <c r="BF572" s="38" t="s">
        <v>5961</v>
      </c>
      <c r="BG572" s="7">
        <v>0.5</v>
      </c>
      <c r="BH572" s="45">
        <v>146.06448251932835</v>
      </c>
      <c r="BI572" s="215" t="s">
        <v>8471</v>
      </c>
      <c r="BJ572" s="215" t="s">
        <v>8554</v>
      </c>
      <c r="BK572" s="7">
        <v>1.6</v>
      </c>
      <c r="BL572" s="25">
        <v>1.1138613861386209E-2</v>
      </c>
      <c r="BM572" s="20">
        <v>0.63062499999999999</v>
      </c>
      <c r="BN572" s="20">
        <v>0.63749999999999996</v>
      </c>
      <c r="BO572" s="20">
        <v>0.625</v>
      </c>
      <c r="BP572" s="46">
        <v>13.39344262295082</v>
      </c>
      <c r="BQ572" s="215" t="s">
        <v>8558</v>
      </c>
      <c r="BR572" s="79">
        <v>-2.335658914728693E-2</v>
      </c>
      <c r="BS572" s="9">
        <v>3.1128242498641212E-2</v>
      </c>
      <c r="BT572" s="9">
        <v>4.2615509550646635E-2</v>
      </c>
      <c r="BU572" s="47" t="s">
        <v>5993</v>
      </c>
      <c r="BV572" s="47">
        <v>44280</v>
      </c>
      <c r="BW572" s="14" t="s">
        <v>5474</v>
      </c>
      <c r="BX572" s="83">
        <v>0.17197209302325556</v>
      </c>
      <c r="BY572" s="82">
        <v>3.23</v>
      </c>
      <c r="BZ572" s="46">
        <v>12.647058823529413</v>
      </c>
      <c r="CA572" s="48" t="s">
        <v>8475</v>
      </c>
      <c r="CB572" s="45">
        <v>-81.7</v>
      </c>
      <c r="CC572" s="45">
        <v>490.20000000000005</v>
      </c>
      <c r="CD572" s="45">
        <v>0</v>
      </c>
      <c r="CE572" s="45">
        <v>0</v>
      </c>
      <c r="CF572" s="14" t="s">
        <v>9087</v>
      </c>
      <c r="CG572" s="7" t="s">
        <v>8477</v>
      </c>
      <c r="CH572" s="215" t="s">
        <v>8498</v>
      </c>
      <c r="CI572" s="215" t="s">
        <v>8478</v>
      </c>
      <c r="CJ572" s="215" t="s">
        <v>8479</v>
      </c>
      <c r="CK572" s="43" t="s">
        <v>5474</v>
      </c>
      <c r="CL572" s="43" t="s">
        <v>5474</v>
      </c>
      <c r="CM572" s="43" t="s">
        <v>5474</v>
      </c>
      <c r="CN572" s="145">
        <v>490.20000000000005</v>
      </c>
      <c r="CO572" s="145">
        <v>-81.7</v>
      </c>
      <c r="CP572" s="148">
        <v>5966.7341109145636</v>
      </c>
      <c r="CQ572" s="189">
        <v>0.30722154222766218</v>
      </c>
      <c r="CR572" s="189">
        <v>0.87629999999999997</v>
      </c>
      <c r="CS572" s="99">
        <v>45075</v>
      </c>
      <c r="CT572" s="167" t="s">
        <v>5474</v>
      </c>
      <c r="CU572" s="43" t="s">
        <v>5474</v>
      </c>
      <c r="CV572" s="43" t="s">
        <v>5474</v>
      </c>
      <c r="CW572" s="43" t="s">
        <v>5474</v>
      </c>
      <c r="CX572" s="43" t="s">
        <v>5474</v>
      </c>
      <c r="CY572" s="43" t="s">
        <v>5474</v>
      </c>
      <c r="CZ572" s="43" t="s">
        <v>5474</v>
      </c>
      <c r="DA572" s="42" t="s">
        <v>5474</v>
      </c>
      <c r="DB572" s="42" t="s">
        <v>5474</v>
      </c>
      <c r="DC572" s="42" t="s">
        <v>5474</v>
      </c>
      <c r="DD572" s="42" t="s">
        <v>5474</v>
      </c>
      <c r="DE572" s="42" t="s">
        <v>5474</v>
      </c>
      <c r="DF572" s="42" t="s">
        <v>5474</v>
      </c>
      <c r="DG572" s="42" t="s">
        <v>5474</v>
      </c>
      <c r="DH572" s="42" t="s">
        <v>5474</v>
      </c>
    </row>
    <row r="573" spans="1:112">
      <c r="A573" s="22">
        <v>9924</v>
      </c>
      <c r="B573" s="7" t="s">
        <v>1596</v>
      </c>
      <c r="C573" s="21">
        <v>0.1565</v>
      </c>
      <c r="D573" s="21">
        <v>0.13650000000000001</v>
      </c>
      <c r="E573" s="21">
        <v>8.5300000000000001E-2</v>
      </c>
      <c r="F573" s="21">
        <v>7.8899999999999998E-2</v>
      </c>
      <c r="G573" s="21">
        <v>0.183</v>
      </c>
      <c r="H573" s="21">
        <v>-0.18179999999999999</v>
      </c>
      <c r="I573" s="21">
        <v>-0.44619999999999999</v>
      </c>
      <c r="J573" s="21">
        <v>-0.23810000000000001</v>
      </c>
      <c r="K573" s="21">
        <v>-0.03</v>
      </c>
      <c r="L573" s="21">
        <v>-8.4500000000000006E-2</v>
      </c>
      <c r="M573" s="21">
        <v>-2.2800000000000001E-2</v>
      </c>
      <c r="N573" s="21">
        <v>-1.49E-2</v>
      </c>
      <c r="O573" s="21">
        <v>-7.3999999999999996E-2</v>
      </c>
      <c r="P573" s="21">
        <v>-1.11E-2</v>
      </c>
      <c r="Q573" s="21">
        <v>-5.3E-3</v>
      </c>
      <c r="R573" s="21">
        <v>-3.5999999999999999E-3</v>
      </c>
      <c r="S573" s="21">
        <v>0.14050000000000001</v>
      </c>
      <c r="T573" s="21">
        <v>9.6000000000000002E-2</v>
      </c>
      <c r="U573" s="10">
        <v>1.6</v>
      </c>
      <c r="V573" s="10">
        <v>3.88</v>
      </c>
      <c r="W573" s="7">
        <v>2.48</v>
      </c>
      <c r="X573" s="20">
        <v>0.63329999999999997</v>
      </c>
      <c r="Y573" s="75">
        <v>2020</v>
      </c>
      <c r="Z573" s="7">
        <v>2.6</v>
      </c>
      <c r="AA573" s="7">
        <v>0</v>
      </c>
      <c r="AB573" s="51">
        <v>-84</v>
      </c>
      <c r="AC573" s="51">
        <v>9</v>
      </c>
      <c r="AD573" s="51"/>
      <c r="AE573" s="51"/>
      <c r="AF573" s="51">
        <v>1</v>
      </c>
      <c r="AG573" s="51">
        <v>1</v>
      </c>
      <c r="AH573" s="20">
        <v>1.9E-3</v>
      </c>
      <c r="AI573" s="7" t="s">
        <v>8493</v>
      </c>
      <c r="AJ573" s="67" t="s">
        <v>8494</v>
      </c>
      <c r="AK573" s="44">
        <v>-0.9197860962566845</v>
      </c>
      <c r="AL573" s="44">
        <v>-0.79166666666666674</v>
      </c>
      <c r="AM573" s="44">
        <v>0.8749999999999889</v>
      </c>
      <c r="AN573" s="25">
        <v>0.23057953144266344</v>
      </c>
      <c r="AO573" s="25">
        <v>8.8779284833538877E-2</v>
      </c>
      <c r="AP573" s="215">
        <v>40.549999999999997</v>
      </c>
      <c r="AQ573" s="215" t="s">
        <v>8552</v>
      </c>
      <c r="AR573" s="44">
        <v>8.7064676616915408E-3</v>
      </c>
      <c r="AS573" s="171" t="s">
        <v>7271</v>
      </c>
      <c r="AT573" s="171" t="s">
        <v>7264</v>
      </c>
      <c r="AU573" s="171" t="s">
        <v>6948</v>
      </c>
      <c r="AV573" s="7" t="s">
        <v>8470</v>
      </c>
      <c r="AW573" s="14" t="s">
        <v>6257</v>
      </c>
      <c r="AX573" s="49" t="s">
        <v>6009</v>
      </c>
      <c r="AY573" s="38" t="s">
        <v>5961</v>
      </c>
      <c r="AZ573" s="14" t="s">
        <v>6330</v>
      </c>
      <c r="BA573" s="49" t="s">
        <v>5967</v>
      </c>
      <c r="BB573" s="38" t="s">
        <v>6007</v>
      </c>
      <c r="BC573" s="7">
        <v>0.3</v>
      </c>
      <c r="BD573" s="14" t="s">
        <v>5959</v>
      </c>
      <c r="BE573" s="49" t="s">
        <v>5967</v>
      </c>
      <c r="BF573" s="38" t="s">
        <v>5961</v>
      </c>
      <c r="BG573" s="7">
        <v>0.9</v>
      </c>
      <c r="BH573" s="45">
        <v>159.10128898228101</v>
      </c>
      <c r="BI573" s="215" t="s">
        <v>8471</v>
      </c>
      <c r="BJ573" s="215" t="s">
        <v>8554</v>
      </c>
      <c r="BK573" s="7">
        <v>1.3</v>
      </c>
      <c r="BL573" s="25">
        <v>8.7064676616914003E-3</v>
      </c>
      <c r="BM573" s="20">
        <v>0.59050000000000002</v>
      </c>
      <c r="BN573" s="20">
        <v>0.66750000000000009</v>
      </c>
      <c r="BO573" s="20">
        <v>0.52749999999999986</v>
      </c>
      <c r="BP573" s="46">
        <v>10.451030927835051</v>
      </c>
      <c r="BQ573" s="215" t="s">
        <v>8569</v>
      </c>
      <c r="BR573" s="79">
        <v>-1.0875462392108395E-2</v>
      </c>
      <c r="BS573" s="9">
        <v>5.4987386673287952E-2</v>
      </c>
      <c r="BT573" s="9">
        <v>5.7929484893153083E-2</v>
      </c>
      <c r="BU573" s="47" t="s">
        <v>5993</v>
      </c>
      <c r="BV573" s="47">
        <v>44398</v>
      </c>
      <c r="BW573" s="14" t="s">
        <v>5474</v>
      </c>
      <c r="BX573" s="83">
        <v>0.1869494451294699</v>
      </c>
      <c r="BY573" s="82">
        <v>3.8000000000000003</v>
      </c>
      <c r="BZ573" s="46">
        <v>10.671052631578945</v>
      </c>
      <c r="CA573" s="48" t="s">
        <v>8475</v>
      </c>
      <c r="CB573" s="45">
        <v>-3406.2</v>
      </c>
      <c r="CC573" s="45">
        <v>364.95</v>
      </c>
      <c r="CD573" s="45">
        <v>0</v>
      </c>
      <c r="CE573" s="45">
        <v>0</v>
      </c>
      <c r="CF573" s="14" t="s">
        <v>9088</v>
      </c>
      <c r="CG573" s="7" t="s">
        <v>8477</v>
      </c>
      <c r="CH573" s="215" t="s">
        <v>8498</v>
      </c>
      <c r="CI573" s="215" t="s">
        <v>8498</v>
      </c>
      <c r="CJ573" s="215" t="s">
        <v>8479</v>
      </c>
      <c r="CK573" s="43" t="s">
        <v>7303</v>
      </c>
      <c r="CL573" s="43" t="s">
        <v>5474</v>
      </c>
      <c r="CM573" s="43" t="s">
        <v>5474</v>
      </c>
      <c r="CN573" s="145">
        <v>364.95</v>
      </c>
      <c r="CO573" s="145">
        <v>-3406.2</v>
      </c>
      <c r="CP573" s="148">
        <v>6451.5572682314942</v>
      </c>
      <c r="CQ573" s="189" t="s">
        <v>5474</v>
      </c>
      <c r="CR573" s="189" t="s">
        <v>5474</v>
      </c>
      <c r="CS573" s="99" t="s">
        <v>5474</v>
      </c>
      <c r="CT573" s="167" t="s">
        <v>5474</v>
      </c>
      <c r="CU573" s="43" t="s">
        <v>5474</v>
      </c>
      <c r="CV573" s="43" t="s">
        <v>5474</v>
      </c>
      <c r="CW573" s="43" t="s">
        <v>5474</v>
      </c>
      <c r="CX573" s="43" t="s">
        <v>5474</v>
      </c>
      <c r="CY573" s="43" t="s">
        <v>5474</v>
      </c>
      <c r="CZ573" s="43" t="s">
        <v>5474</v>
      </c>
      <c r="DA573" s="42" t="s">
        <v>5474</v>
      </c>
      <c r="DB573" s="42" t="s">
        <v>5474</v>
      </c>
      <c r="DC573" s="42" t="s">
        <v>5474</v>
      </c>
      <c r="DD573" s="42" t="s">
        <v>5474</v>
      </c>
      <c r="DE573" s="42" t="s">
        <v>5474</v>
      </c>
      <c r="DF573" s="42" t="s">
        <v>5474</v>
      </c>
      <c r="DG573" s="42" t="s">
        <v>5474</v>
      </c>
      <c r="DH573" s="42" t="s">
        <v>5474</v>
      </c>
    </row>
    <row r="574" spans="1:112">
      <c r="A574" s="22">
        <v>1717</v>
      </c>
      <c r="B574" s="7" t="s">
        <v>202</v>
      </c>
      <c r="C574" s="21">
        <v>1.55E-2</v>
      </c>
      <c r="D574" s="21">
        <v>0.32369999999999999</v>
      </c>
      <c r="E574" s="21">
        <v>-3.6999999999999998E-2</v>
      </c>
      <c r="F574" s="21">
        <v>0.28649999999999998</v>
      </c>
      <c r="G574" s="21">
        <v>0.44800000000000001</v>
      </c>
      <c r="H574" s="21">
        <v>0.31819999999999998</v>
      </c>
      <c r="I574" s="21">
        <v>0.67310000000000003</v>
      </c>
      <c r="J574" s="21">
        <v>1.2174</v>
      </c>
      <c r="K574" s="21">
        <v>-9.5999999999999992E-3</v>
      </c>
      <c r="L574" s="21">
        <v>-1.8499999999999999E-2</v>
      </c>
      <c r="M574" s="21">
        <v>1.54E-2</v>
      </c>
      <c r="N574" s="21">
        <v>4.5999999999999999E-3</v>
      </c>
      <c r="O574" s="21">
        <v>8.2000000000000007E-3</v>
      </c>
      <c r="P574" s="21">
        <v>3.1099999999999999E-2</v>
      </c>
      <c r="Q574" s="21">
        <v>1.6E-2</v>
      </c>
      <c r="R574" s="21">
        <v>6.3E-3</v>
      </c>
      <c r="S574" s="21">
        <v>9.9900000000000003E-2</v>
      </c>
      <c r="T574" s="21">
        <v>4.7600000000000003E-2</v>
      </c>
      <c r="U574" s="10">
        <v>1.53</v>
      </c>
      <c r="V574" s="10">
        <v>2.88</v>
      </c>
      <c r="W574" s="7">
        <v>1.4</v>
      </c>
      <c r="X574" s="20">
        <v>0.73850000000000005</v>
      </c>
      <c r="Y574" s="75">
        <v>2020</v>
      </c>
      <c r="Z574" s="7">
        <v>1.5</v>
      </c>
      <c r="AA574" s="7">
        <v>0</v>
      </c>
      <c r="AB574" s="51">
        <v>-2195</v>
      </c>
      <c r="AC574" s="51">
        <v>3</v>
      </c>
      <c r="AD574" s="51">
        <v>-8</v>
      </c>
      <c r="AE574" s="51">
        <v>1</v>
      </c>
      <c r="AF574" s="51">
        <v>-243</v>
      </c>
      <c r="AG574" s="51">
        <v>29</v>
      </c>
      <c r="AH574" s="20">
        <v>1.6000000000000001E-3</v>
      </c>
      <c r="AI574" s="7" t="s">
        <v>8467</v>
      </c>
      <c r="AJ574" s="67" t="s">
        <v>8494</v>
      </c>
      <c r="AK574" s="44">
        <v>-0.69508196721311488</v>
      </c>
      <c r="AL574" s="44">
        <v>-0.62637362637362615</v>
      </c>
      <c r="AM574" s="44">
        <v>0.66666666666666274</v>
      </c>
      <c r="AN574" s="25">
        <v>0.4178082191780822</v>
      </c>
      <c r="AO574" s="25">
        <v>0.12465753424657545</v>
      </c>
      <c r="AP574" s="215">
        <v>36.5</v>
      </c>
      <c r="AQ574" s="215" t="s">
        <v>8552</v>
      </c>
      <c r="AR574" s="44">
        <v>8.2872928176795507E-3</v>
      </c>
      <c r="AS574" s="171" t="s">
        <v>7271</v>
      </c>
      <c r="AT574" s="171" t="s">
        <v>7119</v>
      </c>
      <c r="AU574" s="171" t="s">
        <v>7028</v>
      </c>
      <c r="AV574" s="7" t="s">
        <v>8470</v>
      </c>
      <c r="AW574" s="14" t="s">
        <v>7270</v>
      </c>
      <c r="AX574" s="49" t="s">
        <v>6009</v>
      </c>
      <c r="AY574" s="38" t="s">
        <v>5961</v>
      </c>
      <c r="AZ574" s="14" t="s">
        <v>6554</v>
      </c>
      <c r="BA574" s="49" t="s">
        <v>5967</v>
      </c>
      <c r="BB574" s="38" t="s">
        <v>6007</v>
      </c>
      <c r="BC574" s="7">
        <v>0.5</v>
      </c>
      <c r="BD574" s="14" t="s">
        <v>6023</v>
      </c>
      <c r="BE574" s="49" t="s">
        <v>5967</v>
      </c>
      <c r="BF574" s="38" t="s">
        <v>5961</v>
      </c>
      <c r="BG574" s="7">
        <v>0.3</v>
      </c>
      <c r="BH574" s="45">
        <v>1888.3080752355111</v>
      </c>
      <c r="BI574" s="215" t="s">
        <v>8489</v>
      </c>
      <c r="BJ574" s="215" t="s">
        <v>8568</v>
      </c>
      <c r="BK574" s="7">
        <v>0.6</v>
      </c>
      <c r="BL574" s="25">
        <v>1.1080332409972259E-2</v>
      </c>
      <c r="BM574" s="20">
        <v>0.6785000000000001</v>
      </c>
      <c r="BN574" s="20">
        <v>0.69500000000000006</v>
      </c>
      <c r="BO574" s="20">
        <v>0.66500000000000004</v>
      </c>
      <c r="BP574" s="46">
        <v>12.673611111111111</v>
      </c>
      <c r="BQ574" s="215" t="s">
        <v>8560</v>
      </c>
      <c r="BR574" s="79">
        <v>5.5481735159817386E-2</v>
      </c>
      <c r="BS574" s="9">
        <v>3.2317109294190738E-2</v>
      </c>
      <c r="BT574" s="9">
        <v>3.5040901139294256E-2</v>
      </c>
      <c r="BU574" s="47">
        <v>44398</v>
      </c>
      <c r="BV574" s="47">
        <v>44404</v>
      </c>
      <c r="BW574" s="14" t="s">
        <v>8561</v>
      </c>
      <c r="BX574" s="83">
        <v>0.26657808219178064</v>
      </c>
      <c r="BY574" s="82">
        <v>3.13</v>
      </c>
      <c r="BZ574" s="46">
        <v>11.661341853035145</v>
      </c>
      <c r="CA574" s="48" t="s">
        <v>8593</v>
      </c>
      <c r="CB574" s="45">
        <v>-80117.5</v>
      </c>
      <c r="CC574" s="45">
        <v>109.5</v>
      </c>
      <c r="CD574" s="45">
        <v>-292</v>
      </c>
      <c r="CE574" s="45">
        <v>36.5</v>
      </c>
      <c r="CF574" s="14" t="s">
        <v>9089</v>
      </c>
      <c r="CG574" s="7" t="s">
        <v>8477</v>
      </c>
      <c r="CH574" s="215" t="s">
        <v>8478</v>
      </c>
      <c r="CI574" s="215" t="s">
        <v>8498</v>
      </c>
      <c r="CJ574" s="215" t="s">
        <v>8479</v>
      </c>
      <c r="CK574" s="43" t="s">
        <v>6887</v>
      </c>
      <c r="CL574" s="43" t="s">
        <v>5474</v>
      </c>
      <c r="CM574" s="43" t="s">
        <v>5474</v>
      </c>
      <c r="CN574" s="145">
        <v>146</v>
      </c>
      <c r="CO574" s="145">
        <v>-80409.5</v>
      </c>
      <c r="CP574" s="148">
        <v>68923.244746096156</v>
      </c>
      <c r="CQ574" s="189" t="s">
        <v>5474</v>
      </c>
      <c r="CR574" s="189" t="s">
        <v>5474</v>
      </c>
      <c r="CS574" s="99" t="s">
        <v>5474</v>
      </c>
      <c r="CT574" s="167" t="s">
        <v>5474</v>
      </c>
      <c r="CU574" s="43" t="s">
        <v>5474</v>
      </c>
      <c r="CV574" s="43" t="s">
        <v>5474</v>
      </c>
      <c r="CW574" s="43" t="s">
        <v>5474</v>
      </c>
      <c r="CX574" s="43" t="s">
        <v>5474</v>
      </c>
      <c r="CY574" s="43" t="s">
        <v>5474</v>
      </c>
      <c r="CZ574" s="43" t="s">
        <v>5474</v>
      </c>
      <c r="DA574" s="42" t="s">
        <v>5474</v>
      </c>
      <c r="DB574" s="42" t="s">
        <v>5474</v>
      </c>
      <c r="DC574" s="42" t="s">
        <v>5474</v>
      </c>
      <c r="DD574" s="42" t="s">
        <v>5474</v>
      </c>
      <c r="DE574" s="42" t="s">
        <v>5474</v>
      </c>
      <c r="DF574" s="42" t="s">
        <v>5474</v>
      </c>
      <c r="DG574" s="42" t="s">
        <v>5474</v>
      </c>
      <c r="DH574" s="42" t="s">
        <v>5474</v>
      </c>
    </row>
    <row r="575" spans="1:112">
      <c r="A575" s="22">
        <v>2488</v>
      </c>
      <c r="B575" s="7" t="s">
        <v>443</v>
      </c>
      <c r="C575" s="21">
        <v>-0.30499999999999999</v>
      </c>
      <c r="D575" s="21">
        <v>-6.5100000000000005E-2</v>
      </c>
      <c r="E575" s="21">
        <v>-0.26390000000000002</v>
      </c>
      <c r="F575" s="21">
        <v>-0.2424</v>
      </c>
      <c r="G575" s="21">
        <v>0.68820000000000003</v>
      </c>
      <c r="H575" s="21">
        <v>0.61760000000000004</v>
      </c>
      <c r="I575" s="21">
        <v>-0.47620000000000001</v>
      </c>
      <c r="J575" s="21">
        <v>0.1711</v>
      </c>
      <c r="K575" s="21">
        <v>-5.7000000000000002E-3</v>
      </c>
      <c r="L575" s="21">
        <v>-0.1053</v>
      </c>
      <c r="M575" s="21">
        <v>-5.1999999999999998E-2</v>
      </c>
      <c r="N575" s="21">
        <v>1.6E-2</v>
      </c>
      <c r="O575" s="21">
        <v>-5.5599999999999997E-2</v>
      </c>
      <c r="P575" s="21">
        <v>5.7999999999999996E-3</v>
      </c>
      <c r="Q575" s="21">
        <v>-2E-3</v>
      </c>
      <c r="R575" s="21">
        <v>-1.6999999999999999E-3</v>
      </c>
      <c r="S575" s="21">
        <v>0.14149999999999999</v>
      </c>
      <c r="T575" s="21">
        <v>9.01E-2</v>
      </c>
      <c r="U575" s="10">
        <v>0.89</v>
      </c>
      <c r="V575" s="10">
        <v>2.41</v>
      </c>
      <c r="W575" s="7">
        <v>2.34</v>
      </c>
      <c r="X575" s="20">
        <v>0.68410000000000004</v>
      </c>
      <c r="Y575" s="75">
        <v>2020</v>
      </c>
      <c r="Z575" s="7">
        <v>1.5</v>
      </c>
      <c r="AA575" s="7">
        <v>0</v>
      </c>
      <c r="AB575" s="51">
        <v>-10</v>
      </c>
      <c r="AC575" s="51">
        <v>3</v>
      </c>
      <c r="AD575" s="51"/>
      <c r="AE575" s="51"/>
      <c r="AF575" s="51">
        <v>-1</v>
      </c>
      <c r="AG575" s="51">
        <v>2</v>
      </c>
      <c r="AH575" s="20">
        <v>0</v>
      </c>
      <c r="AI575" s="7" t="s">
        <v>8467</v>
      </c>
      <c r="AJ575" s="67" t="s">
        <v>8494</v>
      </c>
      <c r="AK575" s="44">
        <v>-0.83030303030303043</v>
      </c>
      <c r="AL575" s="44">
        <v>-0.7222222222222221</v>
      </c>
      <c r="AM575" s="44">
        <v>1</v>
      </c>
      <c r="AN575" s="25">
        <v>0.28497409326424861</v>
      </c>
      <c r="AO575" s="25">
        <v>9.3264248704663197E-2</v>
      </c>
      <c r="AP575" s="215">
        <v>28.95</v>
      </c>
      <c r="AQ575" s="215" t="s">
        <v>8552</v>
      </c>
      <c r="AR575" s="44">
        <v>6.9565217391304298E-3</v>
      </c>
      <c r="AS575" s="171" t="s">
        <v>7271</v>
      </c>
      <c r="AT575" s="171" t="s">
        <v>7031</v>
      </c>
      <c r="AU575" s="171" t="s">
        <v>6914</v>
      </c>
      <c r="AV575" s="7" t="s">
        <v>8470</v>
      </c>
      <c r="AW575" s="14" t="s">
        <v>6981</v>
      </c>
      <c r="AX575" s="49" t="s">
        <v>6009</v>
      </c>
      <c r="AY575" s="38" t="s">
        <v>5961</v>
      </c>
      <c r="AZ575" s="14" t="s">
        <v>6612</v>
      </c>
      <c r="BA575" s="49" t="s">
        <v>5967</v>
      </c>
      <c r="BB575" s="38" t="s">
        <v>5971</v>
      </c>
      <c r="BC575" s="7">
        <v>0.4</v>
      </c>
      <c r="BD575" s="14" t="s">
        <v>6104</v>
      </c>
      <c r="BE575" s="49" t="s">
        <v>5967</v>
      </c>
      <c r="BF575" s="38" t="s">
        <v>5971</v>
      </c>
      <c r="BG575" s="7">
        <v>1</v>
      </c>
      <c r="BH575" s="45">
        <v>91.264871079030726</v>
      </c>
      <c r="BI575" s="215" t="s">
        <v>8495</v>
      </c>
      <c r="BJ575" s="215" t="s">
        <v>8554</v>
      </c>
      <c r="BK575" s="7">
        <v>1.6</v>
      </c>
      <c r="BL575" s="25">
        <v>8.7108013937282226E-3</v>
      </c>
      <c r="BM575" s="20">
        <v>0.49793749999999992</v>
      </c>
      <c r="BN575" s="20">
        <v>0.41749999999999998</v>
      </c>
      <c r="BO575" s="20">
        <v>0.56374999999999986</v>
      </c>
      <c r="BP575" s="46">
        <v>12.012448132780081</v>
      </c>
      <c r="BQ575" s="215" t="s">
        <v>8553</v>
      </c>
      <c r="BR575" s="79">
        <v>-0.17687449625791585</v>
      </c>
      <c r="BS575" s="9">
        <v>7.4542939348850812E-2</v>
      </c>
      <c r="BT575" s="9">
        <v>4.5696149030760802E-2</v>
      </c>
      <c r="BU575" s="47" t="s">
        <v>5993</v>
      </c>
      <c r="BV575" s="47" t="s">
        <v>5993</v>
      </c>
      <c r="BW575" s="14" t="s">
        <v>5474</v>
      </c>
      <c r="BX575" s="83">
        <v>-1.2249395509499158E-2</v>
      </c>
      <c r="BY575" s="82">
        <v>2.09</v>
      </c>
      <c r="BZ575" s="46">
        <v>13.851674641148326</v>
      </c>
      <c r="CA575" s="48" t="s">
        <v>8475</v>
      </c>
      <c r="CB575" s="45">
        <v>-289.5</v>
      </c>
      <c r="CC575" s="45">
        <v>86.85</v>
      </c>
      <c r="CD575" s="45">
        <v>0</v>
      </c>
      <c r="CE575" s="45">
        <v>0</v>
      </c>
      <c r="CF575" s="14" t="s">
        <v>9090</v>
      </c>
      <c r="CG575" s="7" t="s">
        <v>8477</v>
      </c>
      <c r="CH575" s="215" t="s">
        <v>8478</v>
      </c>
      <c r="CI575" s="215" t="s">
        <v>8479</v>
      </c>
      <c r="CJ575" s="215" t="s">
        <v>8479</v>
      </c>
      <c r="CK575" s="43" t="s">
        <v>6887</v>
      </c>
      <c r="CL575" s="43" t="s">
        <v>5474</v>
      </c>
      <c r="CM575" s="43" t="s">
        <v>6944</v>
      </c>
      <c r="CN575" s="145">
        <v>86.85</v>
      </c>
      <c r="CO575" s="145">
        <v>-289.5</v>
      </c>
      <c r="CP575" s="148">
        <v>2642.1180177379397</v>
      </c>
      <c r="CQ575" s="189" t="s">
        <v>5474</v>
      </c>
      <c r="CR575" s="189" t="s">
        <v>5474</v>
      </c>
      <c r="CS575" s="99" t="s">
        <v>5474</v>
      </c>
      <c r="CT575" s="167" t="s">
        <v>5474</v>
      </c>
      <c r="CU575" s="43" t="s">
        <v>5474</v>
      </c>
      <c r="CV575" s="43" t="s">
        <v>5474</v>
      </c>
      <c r="CW575" s="43" t="s">
        <v>5474</v>
      </c>
      <c r="CX575" s="43" t="s">
        <v>5474</v>
      </c>
      <c r="CY575" s="43" t="s">
        <v>5474</v>
      </c>
      <c r="CZ575" s="43" t="s">
        <v>5474</v>
      </c>
      <c r="DA575" s="42" t="s">
        <v>5474</v>
      </c>
      <c r="DB575" s="42" t="s">
        <v>5474</v>
      </c>
      <c r="DC575" s="42" t="s">
        <v>5474</v>
      </c>
      <c r="DD575" s="42" t="s">
        <v>5474</v>
      </c>
      <c r="DE575" s="42" t="s">
        <v>5474</v>
      </c>
      <c r="DF575" s="42" t="s">
        <v>5474</v>
      </c>
      <c r="DG575" s="42" t="s">
        <v>5474</v>
      </c>
      <c r="DH575" s="42" t="s">
        <v>5474</v>
      </c>
    </row>
    <row r="576" spans="1:112">
      <c r="A576" s="22">
        <v>2812</v>
      </c>
      <c r="B576" s="7" t="s">
        <v>530</v>
      </c>
      <c r="C576" s="21">
        <v>-5.4600000000000003E-2</v>
      </c>
      <c r="D576" s="21">
        <v>-2.1000000000000001E-2</v>
      </c>
      <c r="E576" s="21">
        <v>-2.8E-3</v>
      </c>
      <c r="F576" s="21">
        <v>7.1800000000000003E-2</v>
      </c>
      <c r="G576" s="21">
        <v>0.17180000000000001</v>
      </c>
      <c r="H576" s="21">
        <v>3.6999999999999998E-2</v>
      </c>
      <c r="I576" s="21">
        <v>0.12</v>
      </c>
      <c r="J576" s="21">
        <v>0.12239999999999999</v>
      </c>
      <c r="K576" s="21">
        <v>-9.7999999999999997E-3</v>
      </c>
      <c r="L576" s="21">
        <v>-0.1065</v>
      </c>
      <c r="M576" s="21">
        <v>-4.1599999999999998E-2</v>
      </c>
      <c r="N576" s="21">
        <v>-4.7000000000000002E-3</v>
      </c>
      <c r="O576" s="21">
        <v>-1.1599999999999999E-2</v>
      </c>
      <c r="P576" s="21">
        <v>-2.1100000000000001E-2</v>
      </c>
      <c r="Q576" s="21">
        <v>-1E-4</v>
      </c>
      <c r="R576" s="21">
        <v>-4.0000000000000002E-4</v>
      </c>
      <c r="S576" s="21">
        <v>8.6800000000000002E-2</v>
      </c>
      <c r="T576" s="21">
        <v>1.15E-2</v>
      </c>
      <c r="U576" s="10">
        <v>0.55000000000000004</v>
      </c>
      <c r="V576" s="10">
        <v>1.0900000000000001</v>
      </c>
      <c r="W576" s="7">
        <v>0.74199999999999999</v>
      </c>
      <c r="X576" s="20">
        <v>0.6623</v>
      </c>
      <c r="Y576" s="75">
        <v>2020</v>
      </c>
      <c r="Z576" s="7">
        <v>0.24</v>
      </c>
      <c r="AA576" s="7">
        <v>0.45</v>
      </c>
      <c r="AB576" s="51">
        <v>2768</v>
      </c>
      <c r="AC576" s="51">
        <v>1422</v>
      </c>
      <c r="AD576" s="51">
        <v>27</v>
      </c>
      <c r="AE576" s="51">
        <v>2</v>
      </c>
      <c r="AF576" s="51">
        <v>115</v>
      </c>
      <c r="AG576" s="51"/>
      <c r="AH576" s="20">
        <v>0</v>
      </c>
      <c r="AI576" s="7" t="s">
        <v>8507</v>
      </c>
      <c r="AJ576" s="67" t="s">
        <v>8935</v>
      </c>
      <c r="AK576" s="44">
        <v>0.93750000000000022</v>
      </c>
      <c r="AL576" s="44">
        <v>1</v>
      </c>
      <c r="AM576" s="44">
        <v>1</v>
      </c>
      <c r="AN576" s="25">
        <v>0.1333333333333333</v>
      </c>
      <c r="AO576" s="25">
        <v>1.6666666666666607E-2</v>
      </c>
      <c r="AP576" s="215">
        <v>12</v>
      </c>
      <c r="AQ576" s="215" t="s">
        <v>8552</v>
      </c>
      <c r="AR576" s="44">
        <v>4.1841004184100397E-3</v>
      </c>
      <c r="AS576" s="171" t="s">
        <v>7271</v>
      </c>
      <c r="AT576" s="171" t="s">
        <v>7080</v>
      </c>
      <c r="AU576" s="171" t="s">
        <v>7111</v>
      </c>
      <c r="AV576" s="7" t="s">
        <v>5474</v>
      </c>
      <c r="AW576" s="14" t="s">
        <v>6551</v>
      </c>
      <c r="AX576" s="49" t="s">
        <v>6009</v>
      </c>
      <c r="AY576" s="38" t="s">
        <v>5961</v>
      </c>
      <c r="AZ576" s="14" t="s">
        <v>6120</v>
      </c>
      <c r="BA576" s="49" t="s">
        <v>6009</v>
      </c>
      <c r="BB576" s="38" t="s">
        <v>6012</v>
      </c>
      <c r="BC576" s="7">
        <v>0.4</v>
      </c>
      <c r="BD576" s="14" t="s">
        <v>6234</v>
      </c>
      <c r="BE576" s="49" t="s">
        <v>6009</v>
      </c>
      <c r="BF576" s="38" t="s">
        <v>5989</v>
      </c>
      <c r="BG576" s="7">
        <v>0.8</v>
      </c>
      <c r="BH576" s="45">
        <v>4834.406083583558</v>
      </c>
      <c r="BI576" s="215" t="s">
        <v>8518</v>
      </c>
      <c r="BJ576" s="215" t="s">
        <v>8568</v>
      </c>
      <c r="BK576" s="7">
        <v>0.7</v>
      </c>
      <c r="BL576" s="25">
        <v>4.1841004184101013E-3</v>
      </c>
      <c r="BM576" s="20">
        <v>0.60125000000000006</v>
      </c>
      <c r="BN576" s="20">
        <v>0.61499999999999999</v>
      </c>
      <c r="BO576" s="20">
        <v>0.59</v>
      </c>
      <c r="BP576" s="46">
        <v>11.009174311926605</v>
      </c>
      <c r="BQ576" s="215" t="s">
        <v>8513</v>
      </c>
      <c r="BR576" s="79">
        <v>-3.4145833333333243E-2</v>
      </c>
      <c r="BS576" s="9">
        <v>5.5657735580189271E-2</v>
      </c>
      <c r="BT576" s="9">
        <v>5.8805984987821303E-2</v>
      </c>
      <c r="BU576" s="47" t="s">
        <v>5993</v>
      </c>
      <c r="BV576" s="47" t="s">
        <v>5993</v>
      </c>
      <c r="BW576" s="14" t="s">
        <v>8514</v>
      </c>
      <c r="BX576" s="83">
        <v>0.15902499999999989</v>
      </c>
      <c r="BY576" s="82">
        <v>1.05</v>
      </c>
      <c r="BZ576" s="46">
        <v>11.428571428571429</v>
      </c>
      <c r="CA576" s="48" t="s">
        <v>8593</v>
      </c>
      <c r="CB576" s="45">
        <v>33216</v>
      </c>
      <c r="CC576" s="45">
        <v>17064</v>
      </c>
      <c r="CD576" s="45">
        <v>324</v>
      </c>
      <c r="CE576" s="45">
        <v>24</v>
      </c>
      <c r="CF576" s="14" t="s">
        <v>9091</v>
      </c>
      <c r="CG576" s="7" t="s">
        <v>8477</v>
      </c>
      <c r="CH576" s="215" t="s">
        <v>8498</v>
      </c>
      <c r="CI576" s="215" t="s">
        <v>8498</v>
      </c>
      <c r="CJ576" s="215" t="s">
        <v>8498</v>
      </c>
      <c r="CK576" s="43" t="s">
        <v>7034</v>
      </c>
      <c r="CL576" s="43" t="s">
        <v>5474</v>
      </c>
      <c r="CM576" s="43" t="s">
        <v>5474</v>
      </c>
      <c r="CN576" s="145">
        <v>17088</v>
      </c>
      <c r="CO576" s="145">
        <v>33540</v>
      </c>
      <c r="CP576" s="148">
        <v>58012.873003002693</v>
      </c>
      <c r="CQ576" s="189" t="s">
        <v>5474</v>
      </c>
      <c r="CR576" s="189" t="s">
        <v>5474</v>
      </c>
      <c r="CS576" s="99" t="s">
        <v>5474</v>
      </c>
      <c r="CT576" s="167" t="s">
        <v>5474</v>
      </c>
      <c r="CU576" s="43" t="s">
        <v>5474</v>
      </c>
      <c r="CV576" s="43" t="s">
        <v>5474</v>
      </c>
      <c r="CW576" s="43" t="s">
        <v>5474</v>
      </c>
      <c r="CX576" s="43" t="s">
        <v>5474</v>
      </c>
      <c r="CY576" s="43" t="s">
        <v>5474</v>
      </c>
      <c r="CZ576" s="43" t="s">
        <v>5474</v>
      </c>
      <c r="DA576" s="42" t="s">
        <v>5474</v>
      </c>
      <c r="DB576" s="42" t="s">
        <v>5474</v>
      </c>
      <c r="DC576" s="42" t="s">
        <v>5474</v>
      </c>
      <c r="DD576" s="42" t="s">
        <v>5474</v>
      </c>
      <c r="DE576" s="42" t="s">
        <v>5474</v>
      </c>
      <c r="DF576" s="42" t="s">
        <v>5474</v>
      </c>
      <c r="DG576" s="42" t="s">
        <v>5474</v>
      </c>
      <c r="DH576" s="42" t="s">
        <v>5474</v>
      </c>
    </row>
    <row r="577" spans="1:112">
      <c r="A577" s="22">
        <v>6214</v>
      </c>
      <c r="B577" s="7" t="s">
        <v>1298</v>
      </c>
      <c r="C577" s="21">
        <v>-2.7199999999999998E-2</v>
      </c>
      <c r="D577" s="21">
        <v>0.27360000000000001</v>
      </c>
      <c r="E577" s="21">
        <v>0.1159</v>
      </c>
      <c r="F577" s="21">
        <v>0.36649999999999999</v>
      </c>
      <c r="G577" s="21">
        <v>0.22700000000000001</v>
      </c>
      <c r="H577" s="21">
        <v>-0.33</v>
      </c>
      <c r="I577" s="21">
        <v>-0.55700000000000005</v>
      </c>
      <c r="J577" s="21">
        <v>2.4199999999999999E-2</v>
      </c>
      <c r="K577" s="21">
        <v>2.8500000000000001E-2</v>
      </c>
      <c r="L577" s="21">
        <v>-1.2200000000000001E-2</v>
      </c>
      <c r="M577" s="21">
        <v>-6.8999999999999999E-3</v>
      </c>
      <c r="N577" s="21">
        <v>5.4000000000000003E-3</v>
      </c>
      <c r="O577" s="21">
        <v>1.2999999999999999E-3</v>
      </c>
      <c r="P577" s="21">
        <v>9.1999999999999998E-3</v>
      </c>
      <c r="Q577" s="21">
        <v>-5.1000000000000004E-3</v>
      </c>
      <c r="R577" s="21">
        <v>-3.5000000000000001E-3</v>
      </c>
      <c r="S577" s="21">
        <v>0.1038</v>
      </c>
      <c r="T577" s="21">
        <v>6.8599999999999994E-2</v>
      </c>
      <c r="U577" s="10">
        <v>3.39</v>
      </c>
      <c r="V577" s="10">
        <v>6.68</v>
      </c>
      <c r="W577" s="7">
        <v>5</v>
      </c>
      <c r="X577" s="20">
        <v>0.89339999999999997</v>
      </c>
      <c r="Y577" s="75">
        <v>2020</v>
      </c>
      <c r="Z577" s="7">
        <v>5</v>
      </c>
      <c r="AA577" s="7">
        <v>0</v>
      </c>
      <c r="AB577" s="51">
        <v>-66</v>
      </c>
      <c r="AC577" s="51">
        <v>23</v>
      </c>
      <c r="AD577" s="51">
        <v>3</v>
      </c>
      <c r="AE577" s="51">
        <v>2</v>
      </c>
      <c r="AF577" s="51"/>
      <c r="AG577" s="51">
        <v>2</v>
      </c>
      <c r="AH577" s="20">
        <v>0</v>
      </c>
      <c r="AI577" s="7" t="s">
        <v>8481</v>
      </c>
      <c r="AJ577" s="67" t="s">
        <v>8494</v>
      </c>
      <c r="AK577" s="44">
        <v>-0.5470085470085474</v>
      </c>
      <c r="AL577" s="44">
        <v>0.5</v>
      </c>
      <c r="AM577" s="44">
        <v>0.77777777777777601</v>
      </c>
      <c r="AN577" s="25">
        <v>0.13636363636363641</v>
      </c>
      <c r="AO577" s="25">
        <v>5.3613053613053546E-2</v>
      </c>
      <c r="AP577" s="215">
        <v>85.8</v>
      </c>
      <c r="AQ577" s="215" t="s">
        <v>8552</v>
      </c>
      <c r="AR577" s="44">
        <v>3.5087719298245602E-3</v>
      </c>
      <c r="AS577" s="171" t="s">
        <v>7271</v>
      </c>
      <c r="AT577" s="171" t="s">
        <v>7190</v>
      </c>
      <c r="AU577" s="171" t="s">
        <v>6893</v>
      </c>
      <c r="AV577" s="7" t="s">
        <v>8470</v>
      </c>
      <c r="AW577" s="14" t="s">
        <v>6388</v>
      </c>
      <c r="AX577" s="49" t="s">
        <v>6009</v>
      </c>
      <c r="AY577" s="38" t="s">
        <v>5961</v>
      </c>
      <c r="AZ577" s="14" t="s">
        <v>6801</v>
      </c>
      <c r="BA577" s="49" t="s">
        <v>6039</v>
      </c>
      <c r="BB577" s="38" t="s">
        <v>6007</v>
      </c>
      <c r="BC577" s="7">
        <v>0.2</v>
      </c>
      <c r="BD577" s="14" t="s">
        <v>5983</v>
      </c>
      <c r="BE577" s="49" t="s">
        <v>5967</v>
      </c>
      <c r="BF577" s="38" t="s">
        <v>5961</v>
      </c>
      <c r="BG577" s="7">
        <v>0.3</v>
      </c>
      <c r="BH577" s="45">
        <v>221.8993492221999</v>
      </c>
      <c r="BI577" s="215" t="s">
        <v>8471</v>
      </c>
      <c r="BJ577" s="215" t="s">
        <v>8554</v>
      </c>
      <c r="BK577" s="7">
        <v>1.6</v>
      </c>
      <c r="BL577" s="25">
        <v>8.2256169212691285E-3</v>
      </c>
      <c r="BM577" s="20">
        <v>0.63650000000000007</v>
      </c>
      <c r="BN577" s="20">
        <v>0.73</v>
      </c>
      <c r="BO577" s="20">
        <v>0.55999999999999994</v>
      </c>
      <c r="BP577" s="46">
        <v>12.844311377245509</v>
      </c>
      <c r="BQ577" s="215" t="s">
        <v>8558</v>
      </c>
      <c r="BR577" s="79">
        <v>0.29983799533799538</v>
      </c>
      <c r="BS577" s="9">
        <v>5.2120155366166321E-2</v>
      </c>
      <c r="BT577" s="9">
        <v>5.2120155366166321E-2</v>
      </c>
      <c r="BU577" s="47" t="s">
        <v>5993</v>
      </c>
      <c r="BV577" s="47">
        <v>44392</v>
      </c>
      <c r="BW577" s="14" t="s">
        <v>5474</v>
      </c>
      <c r="BX577" s="83">
        <v>0.55980559440559419</v>
      </c>
      <c r="BY577" s="82">
        <v>7.49</v>
      </c>
      <c r="BZ577" s="46">
        <v>11.455273698264351</v>
      </c>
      <c r="CA577" s="48" t="s">
        <v>8593</v>
      </c>
      <c r="CB577" s="45">
        <v>-5662.8</v>
      </c>
      <c r="CC577" s="45">
        <v>1973.3999999999999</v>
      </c>
      <c r="CD577" s="45">
        <v>257.39999999999998</v>
      </c>
      <c r="CE577" s="45">
        <v>171.6</v>
      </c>
      <c r="CF577" s="14" t="s">
        <v>9092</v>
      </c>
      <c r="CG577" s="7" t="s">
        <v>8477</v>
      </c>
      <c r="CH577" s="215" t="s">
        <v>8498</v>
      </c>
      <c r="CI577" s="215" t="s">
        <v>8498</v>
      </c>
      <c r="CJ577" s="215" t="s">
        <v>8479</v>
      </c>
      <c r="CK577" s="43" t="s">
        <v>6887</v>
      </c>
      <c r="CL577" s="43" t="s">
        <v>5474</v>
      </c>
      <c r="CM577" s="43" t="s">
        <v>5474</v>
      </c>
      <c r="CN577" s="145">
        <v>2145</v>
      </c>
      <c r="CO577" s="145">
        <v>-5405.4000000000005</v>
      </c>
      <c r="CP577" s="148">
        <v>19038.964163264751</v>
      </c>
      <c r="CQ577" s="189" t="s">
        <v>5474</v>
      </c>
      <c r="CR577" s="189" t="s">
        <v>5474</v>
      </c>
      <c r="CS577" s="99" t="s">
        <v>5474</v>
      </c>
      <c r="CT577" s="167" t="s">
        <v>5474</v>
      </c>
      <c r="CU577" s="43" t="s">
        <v>5474</v>
      </c>
      <c r="CV577" s="43" t="s">
        <v>5474</v>
      </c>
      <c r="CW577" s="43" t="s">
        <v>5474</v>
      </c>
      <c r="CX577" s="43" t="s">
        <v>5474</v>
      </c>
      <c r="CY577" s="43" t="s">
        <v>5474</v>
      </c>
      <c r="CZ577" s="43" t="s">
        <v>5474</v>
      </c>
      <c r="DA577" s="42" t="s">
        <v>5474</v>
      </c>
      <c r="DB577" s="42" t="s">
        <v>5474</v>
      </c>
      <c r="DC577" s="42" t="s">
        <v>5474</v>
      </c>
      <c r="DD577" s="42" t="s">
        <v>5474</v>
      </c>
      <c r="DE577" s="42" t="s">
        <v>5474</v>
      </c>
      <c r="DF577" s="42" t="s">
        <v>5474</v>
      </c>
      <c r="DG577" s="42" t="s">
        <v>5474</v>
      </c>
      <c r="DH577" s="42" t="s">
        <v>5474</v>
      </c>
    </row>
    <row r="578" spans="1:112">
      <c r="A578" s="22">
        <v>8110</v>
      </c>
      <c r="B578" s="7" t="s">
        <v>1472</v>
      </c>
      <c r="C578" s="21">
        <v>-6.7299999999999999E-2</v>
      </c>
      <c r="D578" s="21">
        <v>0.47010000000000002</v>
      </c>
      <c r="E578" s="21">
        <v>-5.5800000000000002E-2</v>
      </c>
      <c r="F578" s="21">
        <v>0.4335</v>
      </c>
      <c r="G578" s="21">
        <v>0.18720000000000001</v>
      </c>
      <c r="H578" s="21">
        <v>-1.6667000000000001</v>
      </c>
      <c r="I578" s="21">
        <v>-1.2222</v>
      </c>
      <c r="J578" s="21">
        <v>1.2222</v>
      </c>
      <c r="K578" s="21">
        <v>3.7999999999999999E-2</v>
      </c>
      <c r="L578" s="21">
        <v>1.04E-2</v>
      </c>
      <c r="M578" s="21">
        <v>-5.1999999999999998E-3</v>
      </c>
      <c r="N578" s="21">
        <v>4.8599999999999997E-2</v>
      </c>
      <c r="O578" s="21">
        <v>6.8999999999999999E-3</v>
      </c>
      <c r="P578" s="21">
        <v>-9.4000000000000004E-3</v>
      </c>
      <c r="Q578" s="21">
        <v>-1.2999999999999999E-3</v>
      </c>
      <c r="R578" s="21">
        <v>0</v>
      </c>
      <c r="S578" s="21">
        <v>4.0899999999999999E-2</v>
      </c>
      <c r="T578" s="21">
        <v>2.7699999999999999E-2</v>
      </c>
      <c r="U578" s="10">
        <v>0.02</v>
      </c>
      <c r="V578" s="10">
        <v>0.62</v>
      </c>
      <c r="W578" s="7">
        <v>0.32</v>
      </c>
      <c r="X578" s="20">
        <v>0.41410000000000002</v>
      </c>
      <c r="Y578" s="75">
        <v>2020</v>
      </c>
      <c r="Z578" s="7">
        <v>0.2</v>
      </c>
      <c r="AA578" s="7">
        <v>0</v>
      </c>
      <c r="AB578" s="51">
        <v>-1257</v>
      </c>
      <c r="AC578" s="51">
        <v>-1445</v>
      </c>
      <c r="AD578" s="51">
        <v>41</v>
      </c>
      <c r="AE578" s="51">
        <v>18</v>
      </c>
      <c r="AF578" s="51">
        <v>-27</v>
      </c>
      <c r="AG578" s="51">
        <v>-55</v>
      </c>
      <c r="AH578" s="20">
        <v>4.5999999999999999E-3</v>
      </c>
      <c r="AI578" s="7" t="s">
        <v>8481</v>
      </c>
      <c r="AJ578" s="67" t="s">
        <v>8494</v>
      </c>
      <c r="AK578" s="44">
        <v>0.56935123042505587</v>
      </c>
      <c r="AL578" s="44">
        <v>-0.76582278481012678</v>
      </c>
      <c r="AM578" s="44">
        <v>0.94117647058823461</v>
      </c>
      <c r="AN578" s="25">
        <v>0.91928020565552693</v>
      </c>
      <c r="AO578" s="25">
        <v>0.4061696658097686</v>
      </c>
      <c r="AP578" s="215">
        <v>19.45</v>
      </c>
      <c r="AQ578" s="215" t="s">
        <v>8552</v>
      </c>
      <c r="AR578" s="44">
        <v>4.5698924731182797E-2</v>
      </c>
      <c r="AS578" s="171" t="s">
        <v>7151</v>
      </c>
      <c r="AT578" s="171" t="s">
        <v>7511</v>
      </c>
      <c r="AU578" s="171" t="s">
        <v>6959</v>
      </c>
      <c r="AV578" s="7" t="s">
        <v>5474</v>
      </c>
      <c r="AW578" s="14" t="s">
        <v>6157</v>
      </c>
      <c r="AX578" s="49" t="s">
        <v>6009</v>
      </c>
      <c r="AY578" s="38" t="s">
        <v>6007</v>
      </c>
      <c r="AZ578" s="14" t="s">
        <v>6123</v>
      </c>
      <c r="BA578" s="49" t="s">
        <v>5967</v>
      </c>
      <c r="BB578" s="38" t="s">
        <v>5971</v>
      </c>
      <c r="BC578" s="7">
        <v>0.3</v>
      </c>
      <c r="BD578" s="14" t="s">
        <v>6079</v>
      </c>
      <c r="BE578" s="49" t="s">
        <v>5967</v>
      </c>
      <c r="BF578" s="38" t="s">
        <v>5961</v>
      </c>
      <c r="BG578" s="7">
        <v>0.5</v>
      </c>
      <c r="BH578" s="45">
        <v>6287.2533332091971</v>
      </c>
      <c r="BI578" s="215" t="s">
        <v>8592</v>
      </c>
      <c r="BJ578" s="215" t="s">
        <v>8520</v>
      </c>
      <c r="BK578" s="7">
        <v>1.3</v>
      </c>
      <c r="BL578" s="25">
        <v>4.2895442359249372E-2</v>
      </c>
      <c r="BM578" s="20">
        <v>0.63737500000000002</v>
      </c>
      <c r="BN578" s="20">
        <v>0.70750000000000002</v>
      </c>
      <c r="BO578" s="20">
        <v>0.57999999999999996</v>
      </c>
      <c r="BP578" s="46">
        <v>31.370967741935484</v>
      </c>
      <c r="BQ578" s="215" t="s">
        <v>8483</v>
      </c>
      <c r="BR578" s="79">
        <v>-0.49408740359897169</v>
      </c>
      <c r="BS578" s="9">
        <v>1.0540778604546608E-2</v>
      </c>
      <c r="BT578" s="9">
        <v>4.4069954263703526E-3</v>
      </c>
      <c r="BU578" s="47" t="s">
        <v>5993</v>
      </c>
      <c r="BV578" s="47" t="s">
        <v>5993</v>
      </c>
      <c r="BW578" s="14" t="s">
        <v>5474</v>
      </c>
      <c r="BX578" s="83">
        <v>-0.36760925449871457</v>
      </c>
      <c r="BY578" s="82">
        <v>0.82000000000000006</v>
      </c>
      <c r="BZ578" s="46">
        <v>23.719512195121947</v>
      </c>
      <c r="CA578" s="48" t="s">
        <v>8526</v>
      </c>
      <c r="CB578" s="45">
        <v>-24448.649999999998</v>
      </c>
      <c r="CC578" s="45">
        <v>-28105.25</v>
      </c>
      <c r="CD578" s="45">
        <v>797.44999999999993</v>
      </c>
      <c r="CE578" s="45">
        <v>350.09999999999997</v>
      </c>
      <c r="CF578" s="14" t="s">
        <v>9093</v>
      </c>
      <c r="CG578" s="7" t="s">
        <v>8477</v>
      </c>
      <c r="CH578" s="215" t="s">
        <v>8478</v>
      </c>
      <c r="CI578" s="215" t="s">
        <v>8478</v>
      </c>
      <c r="CJ578" s="215" t="s">
        <v>8479</v>
      </c>
      <c r="CK578" s="43" t="s">
        <v>5474</v>
      </c>
      <c r="CL578" s="43" t="s">
        <v>5474</v>
      </c>
      <c r="CM578" s="43" t="s">
        <v>5474</v>
      </c>
      <c r="CN578" s="145">
        <v>-27755.15</v>
      </c>
      <c r="CO578" s="145">
        <v>-23651.199999999997</v>
      </c>
      <c r="CP578" s="148">
        <v>122287.07733091888</v>
      </c>
      <c r="CQ578" s="189" t="s">
        <v>5474</v>
      </c>
      <c r="CR578" s="189" t="s">
        <v>5474</v>
      </c>
      <c r="CS578" s="99" t="s">
        <v>5474</v>
      </c>
      <c r="CT578" s="167" t="s">
        <v>5474</v>
      </c>
      <c r="CU578" s="43" t="s">
        <v>5474</v>
      </c>
      <c r="CV578" s="43" t="s">
        <v>5474</v>
      </c>
      <c r="CW578" s="43" t="s">
        <v>5474</v>
      </c>
      <c r="CX578" s="43" t="s">
        <v>5474</v>
      </c>
      <c r="CY578" s="43" t="s">
        <v>5474</v>
      </c>
      <c r="CZ578" s="43" t="s">
        <v>5474</v>
      </c>
      <c r="DA578" s="42" t="s">
        <v>5474</v>
      </c>
      <c r="DB578" s="42" t="s">
        <v>5474</v>
      </c>
      <c r="DC578" s="42" t="s">
        <v>5474</v>
      </c>
      <c r="DD578" s="42" t="s">
        <v>5474</v>
      </c>
      <c r="DE578" s="42" t="s">
        <v>5474</v>
      </c>
      <c r="DF578" s="42" t="s">
        <v>5474</v>
      </c>
      <c r="DG578" s="42" t="s">
        <v>5474</v>
      </c>
      <c r="DH578" s="42" t="s">
        <v>5474</v>
      </c>
    </row>
    <row r="579" spans="1:112">
      <c r="A579" s="22">
        <v>3149</v>
      </c>
      <c r="B579" s="7" t="s">
        <v>658</v>
      </c>
      <c r="C579" s="21">
        <v>-6.83E-2</v>
      </c>
      <c r="D579" s="21">
        <v>2.1299999999999999E-2</v>
      </c>
      <c r="E579" s="21">
        <v>0.1176</v>
      </c>
      <c r="F579" s="21">
        <v>-1.23E-2</v>
      </c>
      <c r="G579" s="21">
        <v>0.14249999999999999</v>
      </c>
      <c r="H579" s="21">
        <v>1.6667000000000001</v>
      </c>
      <c r="I579" s="21">
        <v>1.0222</v>
      </c>
      <c r="J579" s="21">
        <v>0.99170000000000003</v>
      </c>
      <c r="K579" s="21">
        <v>4.1999999999999997E-3</v>
      </c>
      <c r="L579" s="21">
        <v>0.05</v>
      </c>
      <c r="M579" s="21">
        <v>3.8699999999999998E-2</v>
      </c>
      <c r="N579" s="21">
        <v>-8.0000000000000004E-4</v>
      </c>
      <c r="O579" s="21">
        <v>0.26129999999999998</v>
      </c>
      <c r="P579" s="21">
        <v>7.0300000000000001E-2</v>
      </c>
      <c r="Q579" s="21">
        <v>4.6600000000000003E-2</v>
      </c>
      <c r="R579" s="21">
        <v>1.7500000000000002E-2</v>
      </c>
      <c r="S579" s="21">
        <v>-0.12139999999999999</v>
      </c>
      <c r="T579" s="21">
        <v>-0.02</v>
      </c>
      <c r="U579" s="10">
        <v>-0.01</v>
      </c>
      <c r="V579" s="10">
        <v>-0.22</v>
      </c>
      <c r="W579" s="7">
        <v>0</v>
      </c>
      <c r="X579" s="20">
        <v>0</v>
      </c>
      <c r="Y579" s="75"/>
      <c r="Z579" s="7"/>
      <c r="AA579" s="7"/>
      <c r="AB579" s="51">
        <v>92</v>
      </c>
      <c r="AC579" s="51">
        <v>-70</v>
      </c>
      <c r="AD579" s="51"/>
      <c r="AE579" s="51"/>
      <c r="AF579" s="51"/>
      <c r="AG579" s="51"/>
      <c r="AH579" s="20">
        <v>0</v>
      </c>
      <c r="AI579" s="7" t="s">
        <v>8487</v>
      </c>
      <c r="AJ579" s="67" t="s">
        <v>8494</v>
      </c>
      <c r="AK579" s="44">
        <v>0.65837104072398189</v>
      </c>
      <c r="AL579" s="44">
        <v>-0.55462184873949594</v>
      </c>
      <c r="AM579" s="44">
        <v>0.66666666666666274</v>
      </c>
      <c r="AN579" s="25">
        <v>1.1246819338422394</v>
      </c>
      <c r="AO579" s="25">
        <v>0.30279898218829515</v>
      </c>
      <c r="AP579" s="215">
        <v>39.299999999999997</v>
      </c>
      <c r="AQ579" s="215" t="s">
        <v>8552</v>
      </c>
      <c r="AR579" s="44">
        <v>2.74509803921568E-2</v>
      </c>
      <c r="AS579" s="171" t="s">
        <v>7151</v>
      </c>
      <c r="AT579" s="171" t="s">
        <v>7203</v>
      </c>
      <c r="AU579" s="171" t="s">
        <v>7434</v>
      </c>
      <c r="AV579" s="7" t="s">
        <v>5474</v>
      </c>
      <c r="AW579" s="14" t="s">
        <v>7780</v>
      </c>
      <c r="AX579" s="49" t="s">
        <v>6009</v>
      </c>
      <c r="AY579" s="38" t="s">
        <v>5971</v>
      </c>
      <c r="AZ579" s="14" t="s">
        <v>6123</v>
      </c>
      <c r="BA579" s="49" t="s">
        <v>5967</v>
      </c>
      <c r="BB579" s="38" t="s">
        <v>5961</v>
      </c>
      <c r="BC579" s="7">
        <v>0.2</v>
      </c>
      <c r="BD579" s="14" t="s">
        <v>6147</v>
      </c>
      <c r="BE579" s="49" t="s">
        <v>5967</v>
      </c>
      <c r="BF579" s="38" t="s">
        <v>5961</v>
      </c>
      <c r="BG579" s="7">
        <v>0.3</v>
      </c>
      <c r="BH579" s="45">
        <v>1457.8024604376758</v>
      </c>
      <c r="BI579" s="215" t="s">
        <v>8489</v>
      </c>
      <c r="BJ579" s="215" t="s">
        <v>8520</v>
      </c>
      <c r="BK579" s="7">
        <v>1.6</v>
      </c>
      <c r="BL579" s="25">
        <v>2.0779220779220706E-2</v>
      </c>
      <c r="BM579" s="20">
        <v>0.68181249999999993</v>
      </c>
      <c r="BN579" s="20">
        <v>0.62749999999999995</v>
      </c>
      <c r="BO579" s="20">
        <v>0.72624999999999995</v>
      </c>
      <c r="BP579" s="46" t="s">
        <v>8473</v>
      </c>
      <c r="BQ579" s="215" t="s">
        <v>8473</v>
      </c>
      <c r="BR579" s="79" t="s">
        <v>8473</v>
      </c>
      <c r="BS579" s="9">
        <v>0</v>
      </c>
      <c r="BT579" s="9">
        <v>0</v>
      </c>
      <c r="BU579" s="47" t="s">
        <v>5993</v>
      </c>
      <c r="BV579" s="47" t="s">
        <v>5993</v>
      </c>
      <c r="BW579" s="14" t="s">
        <v>5474</v>
      </c>
      <c r="BX579" s="83" t="s">
        <v>8473</v>
      </c>
      <c r="BY579" s="82" t="s">
        <v>8473</v>
      </c>
      <c r="BZ579" s="46" t="s">
        <v>8473</v>
      </c>
      <c r="CA579" s="48" t="s">
        <v>8485</v>
      </c>
      <c r="CB579" s="45">
        <v>3615.6</v>
      </c>
      <c r="CC579" s="45">
        <v>-2751</v>
      </c>
      <c r="CD579" s="45">
        <v>0</v>
      </c>
      <c r="CE579" s="45">
        <v>0</v>
      </c>
      <c r="CF579" s="14" t="s">
        <v>9094</v>
      </c>
      <c r="CG579" s="7" t="s">
        <v>8477</v>
      </c>
      <c r="CH579" s="215" t="s">
        <v>8478</v>
      </c>
      <c r="CI579" s="215" t="s">
        <v>8478</v>
      </c>
      <c r="CJ579" s="215" t="s">
        <v>8479</v>
      </c>
      <c r="CK579" s="43" t="s">
        <v>5474</v>
      </c>
      <c r="CL579" s="43" t="s">
        <v>5474</v>
      </c>
      <c r="CM579" s="43" t="s">
        <v>6898</v>
      </c>
      <c r="CN579" s="145">
        <v>-2751</v>
      </c>
      <c r="CO579" s="145">
        <v>3615.6</v>
      </c>
      <c r="CP579" s="148">
        <v>57291.636695200657</v>
      </c>
      <c r="CQ579" s="189">
        <v>8.7531806615776031E-2</v>
      </c>
      <c r="CR579" s="189">
        <v>0</v>
      </c>
      <c r="CS579" s="99">
        <v>45377</v>
      </c>
      <c r="CT579" s="167" t="s">
        <v>5474</v>
      </c>
      <c r="CU579" s="43" t="s">
        <v>5474</v>
      </c>
      <c r="CV579" s="43" t="s">
        <v>5474</v>
      </c>
      <c r="CW579" s="43" t="s">
        <v>5474</v>
      </c>
      <c r="CX579" s="43" t="s">
        <v>5474</v>
      </c>
      <c r="CY579" s="43" t="s">
        <v>5474</v>
      </c>
      <c r="CZ579" s="43" t="s">
        <v>5474</v>
      </c>
      <c r="DA579" s="42" t="s">
        <v>5474</v>
      </c>
      <c r="DB579" s="42" t="s">
        <v>5474</v>
      </c>
      <c r="DC579" s="42" t="s">
        <v>5474</v>
      </c>
      <c r="DD579" s="42" t="s">
        <v>5474</v>
      </c>
      <c r="DE579" s="42" t="s">
        <v>5474</v>
      </c>
      <c r="DF579" s="42" t="s">
        <v>5474</v>
      </c>
      <c r="DG579" s="42" t="s">
        <v>5474</v>
      </c>
      <c r="DH579" s="42" t="s">
        <v>5474</v>
      </c>
    </row>
    <row r="580" spans="1:112">
      <c r="A580" s="22">
        <v>6508</v>
      </c>
      <c r="B580" s="7" t="s">
        <v>1399</v>
      </c>
      <c r="C580" s="21">
        <v>-3.1600000000000003E-2</v>
      </c>
      <c r="D580" s="21">
        <v>-0.10390000000000001</v>
      </c>
      <c r="E580" s="21">
        <v>-0.2535</v>
      </c>
      <c r="F580" s="21">
        <v>8.1799999999999998E-2</v>
      </c>
      <c r="G580" s="21">
        <v>-5.4899999999999997E-2</v>
      </c>
      <c r="H580" s="21">
        <v>2.4925000000000002</v>
      </c>
      <c r="I580" s="21">
        <v>2.2957999999999998</v>
      </c>
      <c r="J580" s="21">
        <v>0.71020000000000005</v>
      </c>
      <c r="K580" s="21">
        <v>-2.5899999999999999E-2</v>
      </c>
      <c r="L580" s="21">
        <v>3.5999999999999999E-3</v>
      </c>
      <c r="M580" s="21">
        <v>-1.26E-2</v>
      </c>
      <c r="N580" s="21">
        <v>-4.3700000000000003E-2</v>
      </c>
      <c r="O580" s="21">
        <v>-6.0100000000000001E-2</v>
      </c>
      <c r="P580" s="21">
        <v>-3.3799999999999997E-2</v>
      </c>
      <c r="Q580" s="21">
        <v>6.1999999999999998E-3</v>
      </c>
      <c r="R580" s="21">
        <v>4.1000000000000003E-3</v>
      </c>
      <c r="S580" s="21">
        <v>8.4900000000000003E-2</v>
      </c>
      <c r="T580" s="21">
        <v>6.1499999999999999E-2</v>
      </c>
      <c r="U580" s="10">
        <v>3.01</v>
      </c>
      <c r="V580" s="10">
        <v>3.48</v>
      </c>
      <c r="W580" s="7">
        <v>1.5686</v>
      </c>
      <c r="X580" s="20">
        <v>0.73280000000000001</v>
      </c>
      <c r="Y580" s="75">
        <v>2020</v>
      </c>
      <c r="Z580" s="7">
        <v>1.593</v>
      </c>
      <c r="AA580" s="7">
        <v>0</v>
      </c>
      <c r="AB580" s="51">
        <v>34</v>
      </c>
      <c r="AC580" s="51">
        <v>23</v>
      </c>
      <c r="AD580" s="51"/>
      <c r="AE580" s="51"/>
      <c r="AF580" s="51"/>
      <c r="AG580" s="51"/>
      <c r="AH580" s="20">
        <v>0</v>
      </c>
      <c r="AI580" s="7" t="s">
        <v>8481</v>
      </c>
      <c r="AJ580" s="67" t="s">
        <v>8468</v>
      </c>
      <c r="AK580" s="44">
        <v>0.59770114942528751</v>
      </c>
      <c r="AL580" s="44">
        <v>-0.55999999999999939</v>
      </c>
      <c r="AM580" s="44">
        <v>0.79999999999999716</v>
      </c>
      <c r="AN580" s="25">
        <v>0.14146341463414638</v>
      </c>
      <c r="AO580" s="25">
        <v>4.065040650406504E-2</v>
      </c>
      <c r="AP580" s="215">
        <v>30.75</v>
      </c>
      <c r="AQ580" s="215" t="s">
        <v>8552</v>
      </c>
      <c r="AR580" s="44">
        <v>6.54664484451718E-3</v>
      </c>
      <c r="AS580" s="171" t="s">
        <v>7151</v>
      </c>
      <c r="AT580" s="171" t="s">
        <v>6976</v>
      </c>
      <c r="AU580" s="171" t="s">
        <v>6977</v>
      </c>
      <c r="AV580" s="7" t="s">
        <v>5474</v>
      </c>
      <c r="AW580" s="14" t="s">
        <v>8204</v>
      </c>
      <c r="AX580" s="49" t="s">
        <v>6009</v>
      </c>
      <c r="AY580" s="38" t="s">
        <v>5971</v>
      </c>
      <c r="AZ580" s="14" t="s">
        <v>6506</v>
      </c>
      <c r="BA580" s="49" t="s">
        <v>5967</v>
      </c>
      <c r="BB580" s="38" t="s">
        <v>5971</v>
      </c>
      <c r="BC580" s="7">
        <v>0.6</v>
      </c>
      <c r="BD580" s="14" t="s">
        <v>6239</v>
      </c>
      <c r="BE580" s="49" t="s">
        <v>6009</v>
      </c>
      <c r="BF580" s="38" t="s">
        <v>5971</v>
      </c>
      <c r="BG580" s="7">
        <v>1.5</v>
      </c>
      <c r="BH580" s="45">
        <v>237.62531662094881</v>
      </c>
      <c r="BI580" s="215" t="s">
        <v>8471</v>
      </c>
      <c r="BJ580" s="215" t="s">
        <v>8554</v>
      </c>
      <c r="BK580" s="7">
        <v>1.5</v>
      </c>
      <c r="BL580" s="25">
        <v>6.5466448445171618E-3</v>
      </c>
      <c r="BM580" s="20">
        <v>0.59787499999999993</v>
      </c>
      <c r="BN580" s="20">
        <v>0.52500000000000002</v>
      </c>
      <c r="BO580" s="20">
        <v>0.65749999999999986</v>
      </c>
      <c r="BP580" s="46">
        <v>8.8362068965517242</v>
      </c>
      <c r="BQ580" s="215" t="s">
        <v>8558</v>
      </c>
      <c r="BR580" s="79">
        <v>0.39410731707317076</v>
      </c>
      <c r="BS580" s="9">
        <v>4.489872457505717E-2</v>
      </c>
      <c r="BT580" s="9">
        <v>4.5687605556276267E-2</v>
      </c>
      <c r="BU580" s="47" t="s">
        <v>5993</v>
      </c>
      <c r="BV580" s="47" t="s">
        <v>5993</v>
      </c>
      <c r="BW580" s="14" t="s">
        <v>5474</v>
      </c>
      <c r="BX580" s="83">
        <v>0.67292878048780469</v>
      </c>
      <c r="BY580" s="82">
        <v>3.51</v>
      </c>
      <c r="BZ580" s="46">
        <v>8.7606837606837615</v>
      </c>
      <c r="CA580" s="48" t="s">
        <v>8475</v>
      </c>
      <c r="CB580" s="45">
        <v>1045.5</v>
      </c>
      <c r="CC580" s="45">
        <v>707.25</v>
      </c>
      <c r="CD580" s="45">
        <v>0</v>
      </c>
      <c r="CE580" s="45">
        <v>0</v>
      </c>
      <c r="CF580" s="14" t="s">
        <v>9095</v>
      </c>
      <c r="CG580" s="7" t="s">
        <v>8477</v>
      </c>
      <c r="CH580" s="215" t="s">
        <v>8478</v>
      </c>
      <c r="CI580" s="215" t="s">
        <v>8498</v>
      </c>
      <c r="CJ580" s="215" t="s">
        <v>8546</v>
      </c>
      <c r="CK580" s="43" t="s">
        <v>6887</v>
      </c>
      <c r="CL580" s="43" t="s">
        <v>5474</v>
      </c>
      <c r="CM580" s="43" t="s">
        <v>7017</v>
      </c>
      <c r="CN580" s="145">
        <v>707.25</v>
      </c>
      <c r="CO580" s="145">
        <v>1045.5</v>
      </c>
      <c r="CP580" s="148">
        <v>7306.9784860941754</v>
      </c>
      <c r="CQ580" s="189" t="s">
        <v>5474</v>
      </c>
      <c r="CR580" s="189" t="s">
        <v>5474</v>
      </c>
      <c r="CS580" s="99" t="s">
        <v>5474</v>
      </c>
      <c r="CT580" s="167" t="s">
        <v>5474</v>
      </c>
      <c r="CU580" s="43" t="s">
        <v>5474</v>
      </c>
      <c r="CV580" s="43" t="s">
        <v>5474</v>
      </c>
      <c r="CW580" s="43" t="s">
        <v>5474</v>
      </c>
      <c r="CX580" s="43" t="s">
        <v>5474</v>
      </c>
      <c r="CY580" s="43" t="s">
        <v>5474</v>
      </c>
      <c r="CZ580" s="43" t="s">
        <v>5474</v>
      </c>
      <c r="DA580" s="42" t="s">
        <v>5474</v>
      </c>
      <c r="DB580" s="42" t="s">
        <v>5474</v>
      </c>
      <c r="DC580" s="42" t="s">
        <v>5474</v>
      </c>
      <c r="DD580" s="42" t="s">
        <v>5474</v>
      </c>
      <c r="DE580" s="42" t="s">
        <v>5474</v>
      </c>
      <c r="DF580" s="42" t="s">
        <v>5474</v>
      </c>
      <c r="DG580" s="42" t="s">
        <v>5474</v>
      </c>
      <c r="DH580" s="42" t="s">
        <v>5474</v>
      </c>
    </row>
    <row r="581" spans="1:112">
      <c r="A581" s="22">
        <v>1472</v>
      </c>
      <c r="B581" s="7" t="s">
        <v>121</v>
      </c>
      <c r="C581" s="21">
        <v>-0.16370000000000001</v>
      </c>
      <c r="D581" s="21">
        <v>0.35439999999999999</v>
      </c>
      <c r="E581" s="21">
        <v>-0.34960000000000002</v>
      </c>
      <c r="F581" s="21">
        <v>0.1268</v>
      </c>
      <c r="G581" s="21">
        <v>0.88560000000000005</v>
      </c>
      <c r="H581" s="21">
        <v>0.84619999999999995</v>
      </c>
      <c r="I581" s="21">
        <v>0.99219999999999997</v>
      </c>
      <c r="J581" s="21">
        <v>0.9667</v>
      </c>
      <c r="K581" s="21">
        <v>-0.1489</v>
      </c>
      <c r="L581" s="21">
        <v>2.2100000000000002E-2</v>
      </c>
      <c r="M581" s="21">
        <v>0.1163</v>
      </c>
      <c r="N581" s="21">
        <v>0.39850000000000002</v>
      </c>
      <c r="O581" s="21">
        <v>0.88780000000000003</v>
      </c>
      <c r="P581" s="21">
        <v>0.26860000000000001</v>
      </c>
      <c r="Q581" s="21">
        <v>9.9000000000000008E-3</v>
      </c>
      <c r="R581" s="21">
        <v>1.37E-2</v>
      </c>
      <c r="S581" s="21">
        <v>-0.2321</v>
      </c>
      <c r="T581" s="21">
        <v>-4.58E-2</v>
      </c>
      <c r="U581" s="10">
        <v>-0.15</v>
      </c>
      <c r="V581" s="10">
        <v>-3.4</v>
      </c>
      <c r="W581" s="7">
        <v>0</v>
      </c>
      <c r="X581" s="20">
        <v>0</v>
      </c>
      <c r="Y581" s="75"/>
      <c r="Z581" s="7"/>
      <c r="AA581" s="7"/>
      <c r="AB581" s="51"/>
      <c r="AC581" s="51"/>
      <c r="AD581" s="51"/>
      <c r="AE581" s="51"/>
      <c r="AF581" s="51"/>
      <c r="AG581" s="51"/>
      <c r="AH581" s="20">
        <v>0</v>
      </c>
      <c r="AI581" s="7" t="s">
        <v>8487</v>
      </c>
      <c r="AJ581" s="67" t="s">
        <v>8494</v>
      </c>
      <c r="AK581" s="44">
        <v>0.62413793103448278</v>
      </c>
      <c r="AL581" s="44">
        <v>0.62040816326530623</v>
      </c>
      <c r="AM581" s="44">
        <v>1</v>
      </c>
      <c r="AN581" s="25">
        <v>1.6022099447513811</v>
      </c>
      <c r="AO581" s="25">
        <v>0.27071823204419887</v>
      </c>
      <c r="AP581" s="215">
        <v>9.0500000000000007</v>
      </c>
      <c r="AQ581" s="215" t="s">
        <v>8552</v>
      </c>
      <c r="AR581" s="44">
        <v>3.3259423503325899E-3</v>
      </c>
      <c r="AS581" s="171" t="s">
        <v>7151</v>
      </c>
      <c r="AT581" s="171" t="s">
        <v>7152</v>
      </c>
      <c r="AU581" s="171" t="s">
        <v>6937</v>
      </c>
      <c r="AV581" s="7" t="s">
        <v>8470</v>
      </c>
      <c r="AW581" s="14" t="s">
        <v>7150</v>
      </c>
      <c r="AX581" s="49" t="s">
        <v>6009</v>
      </c>
      <c r="AY581" s="38" t="s">
        <v>5971</v>
      </c>
      <c r="AZ581" s="14" t="s">
        <v>6144</v>
      </c>
      <c r="BA581" s="49" t="s">
        <v>6337</v>
      </c>
      <c r="BB581" s="38" t="s">
        <v>6007</v>
      </c>
      <c r="BC581" s="7">
        <v>0.4</v>
      </c>
      <c r="BD581" s="14" t="s">
        <v>6088</v>
      </c>
      <c r="BE581" s="49" t="s">
        <v>6009</v>
      </c>
      <c r="BF581" s="38" t="s">
        <v>5971</v>
      </c>
      <c r="BG581" s="7">
        <v>0.6</v>
      </c>
      <c r="BH581" s="45">
        <v>21.728167875528491</v>
      </c>
      <c r="BI581" s="215" t="s">
        <v>8495</v>
      </c>
      <c r="BJ581" s="215" t="s">
        <v>8554</v>
      </c>
      <c r="BK581" s="7">
        <v>0.1</v>
      </c>
      <c r="BL581" s="25">
        <v>6.4705882352941266E-2</v>
      </c>
      <c r="BM581" s="20">
        <v>0.67243750000000002</v>
      </c>
      <c r="BN581" s="20">
        <v>0.57000000000000006</v>
      </c>
      <c r="BO581" s="20">
        <v>0.75624999999999987</v>
      </c>
      <c r="BP581" s="46" t="s">
        <v>8473</v>
      </c>
      <c r="BQ581" s="215" t="s">
        <v>8473</v>
      </c>
      <c r="BR581" s="79" t="s">
        <v>8473</v>
      </c>
      <c r="BS581" s="9">
        <v>0</v>
      </c>
      <c r="BT581" s="9">
        <v>0</v>
      </c>
      <c r="BU581" s="47" t="s">
        <v>5993</v>
      </c>
      <c r="BV581" s="47" t="s">
        <v>5993</v>
      </c>
      <c r="BW581" s="14" t="s">
        <v>5474</v>
      </c>
      <c r="BX581" s="83" t="s">
        <v>8473</v>
      </c>
      <c r="BY581" s="82" t="s">
        <v>8473</v>
      </c>
      <c r="BZ581" s="46" t="s">
        <v>8473</v>
      </c>
      <c r="CA581" s="48" t="s">
        <v>5474</v>
      </c>
      <c r="CB581" s="45">
        <v>0</v>
      </c>
      <c r="CC581" s="45">
        <v>0</v>
      </c>
      <c r="CD581" s="45">
        <v>0</v>
      </c>
      <c r="CE581" s="45">
        <v>0</v>
      </c>
      <c r="CF581" s="14" t="s">
        <v>9096</v>
      </c>
      <c r="CG581" s="7" t="s">
        <v>8477</v>
      </c>
      <c r="CH581" s="215" t="s">
        <v>8478</v>
      </c>
      <c r="CI581" s="215" t="s">
        <v>8478</v>
      </c>
      <c r="CJ581" s="215" t="s">
        <v>8479</v>
      </c>
      <c r="CK581" s="43" t="s">
        <v>6887</v>
      </c>
      <c r="CL581" s="43" t="s">
        <v>5474</v>
      </c>
      <c r="CM581" s="43" t="s">
        <v>6944</v>
      </c>
      <c r="CN581" s="145">
        <v>0</v>
      </c>
      <c r="CO581" s="145">
        <v>0</v>
      </c>
      <c r="CP581" s="148">
        <v>196.63991927353285</v>
      </c>
      <c r="CQ581" s="189">
        <v>-1.580110497237569</v>
      </c>
      <c r="CR581" s="189">
        <v>3.6999999999999998E-2</v>
      </c>
      <c r="CS581" s="99">
        <v>44591</v>
      </c>
      <c r="CT581" s="167" t="s">
        <v>5474</v>
      </c>
      <c r="CU581" s="43" t="s">
        <v>5474</v>
      </c>
      <c r="CV581" s="43" t="s">
        <v>5474</v>
      </c>
      <c r="CW581" s="43" t="s">
        <v>5474</v>
      </c>
      <c r="CX581" s="43" t="s">
        <v>5474</v>
      </c>
      <c r="CY581" s="43" t="s">
        <v>5474</v>
      </c>
      <c r="CZ581" s="43" t="s">
        <v>5474</v>
      </c>
      <c r="DA581" s="42" t="s">
        <v>5474</v>
      </c>
      <c r="DB581" s="42" t="s">
        <v>5474</v>
      </c>
      <c r="DC581" s="42" t="s">
        <v>5474</v>
      </c>
      <c r="DD581" s="42" t="s">
        <v>5474</v>
      </c>
      <c r="DE581" s="42" t="s">
        <v>5474</v>
      </c>
      <c r="DF581" s="42" t="s">
        <v>5474</v>
      </c>
      <c r="DG581" s="42" t="s">
        <v>5474</v>
      </c>
      <c r="DH581" s="42" t="s">
        <v>5474</v>
      </c>
    </row>
    <row r="582" spans="1:112">
      <c r="A582" s="22">
        <v>3556</v>
      </c>
      <c r="B582" s="7" t="s">
        <v>808</v>
      </c>
      <c r="C582" s="21">
        <v>-7.8399999999999997E-2</v>
      </c>
      <c r="D582" s="21">
        <v>0.63</v>
      </c>
      <c r="E582" s="21">
        <v>4.6600000000000003E-2</v>
      </c>
      <c r="F582" s="21">
        <v>0.51790000000000003</v>
      </c>
      <c r="G582" s="21">
        <v>0.32979999999999998</v>
      </c>
      <c r="H582" s="21">
        <v>0.79490000000000005</v>
      </c>
      <c r="I582" s="21">
        <v>0.65349999999999997</v>
      </c>
      <c r="J582" s="21">
        <v>0.39739999999999998</v>
      </c>
      <c r="K582" s="21">
        <v>5.3199999999999997E-2</v>
      </c>
      <c r="L582" s="21">
        <v>1.5E-3</v>
      </c>
      <c r="M582" s="21">
        <v>-5.4600000000000003E-2</v>
      </c>
      <c r="N582" s="21">
        <v>8.6999999999999994E-2</v>
      </c>
      <c r="O582" s="21">
        <v>5.11E-2</v>
      </c>
      <c r="P582" s="21">
        <v>-1.66E-2</v>
      </c>
      <c r="Q582" s="21">
        <v>1.6899999999999998E-2</v>
      </c>
      <c r="R582" s="21">
        <v>1.1900000000000001E-2</v>
      </c>
      <c r="S582" s="21">
        <v>0.1709</v>
      </c>
      <c r="T582" s="21">
        <v>0.13600000000000001</v>
      </c>
      <c r="U582" s="10">
        <v>3.27</v>
      </c>
      <c r="V582" s="10">
        <v>4.8099999999999996</v>
      </c>
      <c r="W582" s="7">
        <v>3.65</v>
      </c>
      <c r="X582" s="20">
        <v>0.97660000000000002</v>
      </c>
      <c r="Y582" s="75">
        <v>2020</v>
      </c>
      <c r="Z582" s="7">
        <v>3.15</v>
      </c>
      <c r="AA582" s="7">
        <v>0.3</v>
      </c>
      <c r="AB582" s="51">
        <v>778</v>
      </c>
      <c r="AC582" s="51">
        <v>-603</v>
      </c>
      <c r="AD582" s="51">
        <v>-53</v>
      </c>
      <c r="AE582" s="51">
        <v>-53</v>
      </c>
      <c r="AF582" s="51">
        <v>12</v>
      </c>
      <c r="AG582" s="51">
        <v>-44</v>
      </c>
      <c r="AH582" s="20">
        <v>0</v>
      </c>
      <c r="AI582" s="7" t="s">
        <v>8487</v>
      </c>
      <c r="AJ582" s="67" t="s">
        <v>8482</v>
      </c>
      <c r="AK582" s="44">
        <v>0.62608695652173918</v>
      </c>
      <c r="AL582" s="44">
        <v>-0.77245508982035904</v>
      </c>
      <c r="AM582" s="44">
        <v>1</v>
      </c>
      <c r="AN582" s="25">
        <v>0.73248407643312097</v>
      </c>
      <c r="AO582" s="25">
        <v>0.35456475583864122</v>
      </c>
      <c r="AP582" s="215">
        <v>94.2</v>
      </c>
      <c r="AQ582" s="215" t="s">
        <v>8552</v>
      </c>
      <c r="AR582" s="44">
        <v>3.4028540065861597E-2</v>
      </c>
      <c r="AS582" s="171" t="s">
        <v>6975</v>
      </c>
      <c r="AT582" s="171" t="s">
        <v>7511</v>
      </c>
      <c r="AU582" s="171" t="s">
        <v>7375</v>
      </c>
      <c r="AV582" s="7" t="s">
        <v>5474</v>
      </c>
      <c r="AW582" s="14" t="s">
        <v>7150</v>
      </c>
      <c r="AX582" s="49" t="s">
        <v>6009</v>
      </c>
      <c r="AY582" s="38" t="s">
        <v>5971</v>
      </c>
      <c r="AZ582" s="14" t="s">
        <v>6107</v>
      </c>
      <c r="BA582" s="49" t="s">
        <v>5967</v>
      </c>
      <c r="BB582" s="38" t="s">
        <v>5961</v>
      </c>
      <c r="BC582" s="7">
        <v>0.5</v>
      </c>
      <c r="BD582" s="14" t="s">
        <v>5980</v>
      </c>
      <c r="BE582" s="49" t="s">
        <v>6020</v>
      </c>
      <c r="BF582" s="38" t="s">
        <v>5961</v>
      </c>
      <c r="BG582" s="7">
        <v>0.7</v>
      </c>
      <c r="BH582" s="45">
        <v>2742.5631335077273</v>
      </c>
      <c r="BI582" s="215" t="s">
        <v>8518</v>
      </c>
      <c r="BJ582" s="215" t="s">
        <v>8509</v>
      </c>
      <c r="BK582" s="7">
        <v>0.8</v>
      </c>
      <c r="BL582" s="25">
        <v>4.6666666666666697E-2</v>
      </c>
      <c r="BM582" s="20">
        <v>0.70062500000000005</v>
      </c>
      <c r="BN582" s="20">
        <v>0.7350000000000001</v>
      </c>
      <c r="BO582" s="20">
        <v>0.67249999999999999</v>
      </c>
      <c r="BP582" s="46">
        <v>19.584199584199585</v>
      </c>
      <c r="BQ582" s="215" t="s">
        <v>8585</v>
      </c>
      <c r="BR582" s="79">
        <v>-7.2126326963906501E-2</v>
      </c>
      <c r="BS582" s="9">
        <v>3.2706015879293115E-2</v>
      </c>
      <c r="BT582" s="9">
        <v>5.7254551320634173E-2</v>
      </c>
      <c r="BU582" s="47" t="s">
        <v>5993</v>
      </c>
      <c r="BV582" s="47" t="s">
        <v>5993</v>
      </c>
      <c r="BW582" s="14" t="s">
        <v>8514</v>
      </c>
      <c r="BX582" s="83">
        <v>0.11344840764331214</v>
      </c>
      <c r="BY582" s="82">
        <v>5.37</v>
      </c>
      <c r="BZ582" s="46">
        <v>17.541899441340782</v>
      </c>
      <c r="CA582" s="48" t="s">
        <v>8485</v>
      </c>
      <c r="CB582" s="45">
        <v>73287.600000000006</v>
      </c>
      <c r="CC582" s="45">
        <v>-56802.6</v>
      </c>
      <c r="CD582" s="45">
        <v>-4992.6000000000004</v>
      </c>
      <c r="CE582" s="45">
        <v>-4992.6000000000004</v>
      </c>
      <c r="CF582" s="14" t="s">
        <v>9097</v>
      </c>
      <c r="CG582" s="7" t="s">
        <v>8477</v>
      </c>
      <c r="CH582" s="215" t="s">
        <v>8478</v>
      </c>
      <c r="CI582" s="215" t="s">
        <v>8479</v>
      </c>
      <c r="CJ582" s="215" t="s">
        <v>8523</v>
      </c>
      <c r="CK582" s="43" t="s">
        <v>5474</v>
      </c>
      <c r="CL582" s="43" t="s">
        <v>5474</v>
      </c>
      <c r="CM582" s="43" t="s">
        <v>6898</v>
      </c>
      <c r="CN582" s="145">
        <v>-61795.199999999997</v>
      </c>
      <c r="CO582" s="145">
        <v>68295</v>
      </c>
      <c r="CP582" s="148">
        <v>258349.44717642793</v>
      </c>
      <c r="CQ582" s="189" t="s">
        <v>5474</v>
      </c>
      <c r="CR582" s="189" t="s">
        <v>5474</v>
      </c>
      <c r="CS582" s="99" t="s">
        <v>5474</v>
      </c>
      <c r="CT582" s="167" t="s">
        <v>8503</v>
      </c>
      <c r="CU582" s="43" t="s">
        <v>5474</v>
      </c>
      <c r="CV582" s="43" t="s">
        <v>5474</v>
      </c>
      <c r="CW582" s="43" t="s">
        <v>5474</v>
      </c>
      <c r="CX582" s="43" t="s">
        <v>5474</v>
      </c>
      <c r="CY582" s="43" t="s">
        <v>5474</v>
      </c>
      <c r="CZ582" s="43" t="s">
        <v>8503</v>
      </c>
      <c r="DA582" s="42" t="s">
        <v>5474</v>
      </c>
      <c r="DB582" s="42" t="s">
        <v>5474</v>
      </c>
      <c r="DC582" s="42" t="s">
        <v>5474</v>
      </c>
      <c r="DD582" s="42" t="s">
        <v>5474</v>
      </c>
      <c r="DE582" s="42" t="s">
        <v>5474</v>
      </c>
      <c r="DF582" s="42" t="s">
        <v>5474</v>
      </c>
      <c r="DG582" s="42" t="s">
        <v>5474</v>
      </c>
      <c r="DH582" s="42" t="s">
        <v>5474</v>
      </c>
    </row>
    <row r="583" spans="1:112">
      <c r="A583" s="22">
        <v>1470</v>
      </c>
      <c r="B583" s="7" t="s">
        <v>5735</v>
      </c>
      <c r="C583" s="21">
        <v>-0.2288</v>
      </c>
      <c r="D583" s="21">
        <v>0.83819999999999995</v>
      </c>
      <c r="E583" s="21">
        <v>-0.16700000000000001</v>
      </c>
      <c r="F583" s="21">
        <v>0.2326</v>
      </c>
      <c r="G583" s="21">
        <v>0.52249999999999996</v>
      </c>
      <c r="H583" s="21">
        <v>3.25</v>
      </c>
      <c r="I583" s="21">
        <v>4.0909000000000004</v>
      </c>
      <c r="J583" s="21">
        <v>3.6667000000000001</v>
      </c>
      <c r="K583" s="21">
        <v>1.3899999999999999E-2</v>
      </c>
      <c r="L583" s="21">
        <v>0.16020000000000001</v>
      </c>
      <c r="M583" s="21">
        <v>-1.3599999999999999E-2</v>
      </c>
      <c r="N583" s="21">
        <v>1.1299999999999999E-2</v>
      </c>
      <c r="O583" s="21">
        <v>0.22509999999999999</v>
      </c>
      <c r="P583" s="21">
        <v>1.49E-2</v>
      </c>
      <c r="Q583" s="21">
        <v>5.8999999999999999E-3</v>
      </c>
      <c r="R583" s="21">
        <v>4.8999999999999998E-3</v>
      </c>
      <c r="S583" s="21">
        <v>5.21E-2</v>
      </c>
      <c r="T583" s="21">
        <v>4.4400000000000002E-2</v>
      </c>
      <c r="U583" s="10">
        <v>0.42</v>
      </c>
      <c r="V583" s="10">
        <v>0.74</v>
      </c>
      <c r="W583" s="7">
        <v>0.53400000000000003</v>
      </c>
      <c r="X583" s="20">
        <v>0.92220000000000002</v>
      </c>
      <c r="Y583" s="75">
        <v>2020</v>
      </c>
      <c r="Z583" s="7">
        <v>0.42</v>
      </c>
      <c r="AA583" s="7">
        <v>0</v>
      </c>
      <c r="AB583" s="51">
        <v>11</v>
      </c>
      <c r="AC583" s="51"/>
      <c r="AD583" s="51"/>
      <c r="AE583" s="51"/>
      <c r="AF583" s="51">
        <v>-1</v>
      </c>
      <c r="AG583" s="51"/>
      <c r="AH583" s="20">
        <v>0</v>
      </c>
      <c r="AI583" s="7" t="s">
        <v>8487</v>
      </c>
      <c r="AJ583" s="67" t="s">
        <v>8468</v>
      </c>
      <c r="AK583" s="44">
        <v>0.82914572864321612</v>
      </c>
      <c r="AL583" s="44">
        <v>0.69230769230769318</v>
      </c>
      <c r="AM583" s="44">
        <v>1</v>
      </c>
      <c r="AN583" s="25">
        <v>1.2060606060606061</v>
      </c>
      <c r="AO583" s="25">
        <v>7.8787878787878726E-2</v>
      </c>
      <c r="AP583" s="215">
        <v>16.5</v>
      </c>
      <c r="AQ583" s="215" t="s">
        <v>8552</v>
      </c>
      <c r="AR583" s="44">
        <v>1.22699386503067E-2</v>
      </c>
      <c r="AS583" s="171" t="s">
        <v>6975</v>
      </c>
      <c r="AT583" s="171" t="s">
        <v>7146</v>
      </c>
      <c r="AU583" s="171" t="s">
        <v>6977</v>
      </c>
      <c r="AV583" s="7" t="s">
        <v>8488</v>
      </c>
      <c r="AW583" s="14" t="s">
        <v>6806</v>
      </c>
      <c r="AX583" s="49" t="s">
        <v>6009</v>
      </c>
      <c r="AY583" s="38" t="s">
        <v>5961</v>
      </c>
      <c r="AZ583" s="14" t="s">
        <v>6524</v>
      </c>
      <c r="BA583" s="49" t="s">
        <v>5993</v>
      </c>
      <c r="BB583" s="38" t="s">
        <v>5993</v>
      </c>
      <c r="BC583" s="7">
        <v>1</v>
      </c>
      <c r="BD583" s="14" t="s">
        <v>6086</v>
      </c>
      <c r="BE583" s="49" t="s">
        <v>6009</v>
      </c>
      <c r="BF583" s="38" t="s">
        <v>5971</v>
      </c>
      <c r="BG583" s="7">
        <v>0.7</v>
      </c>
      <c r="BH583" s="45">
        <v>39.834974438468905</v>
      </c>
      <c r="BI583" s="215" t="s">
        <v>8495</v>
      </c>
      <c r="BJ583" s="215" t="s">
        <v>8554</v>
      </c>
      <c r="BK583" s="7">
        <v>0.3</v>
      </c>
      <c r="BL583" s="25">
        <v>0</v>
      </c>
      <c r="BM583" s="20">
        <v>0.69750000000000001</v>
      </c>
      <c r="BN583" s="20">
        <v>0.64250000000000007</v>
      </c>
      <c r="BO583" s="20">
        <v>0.74249999999999994</v>
      </c>
      <c r="BP583" s="46">
        <v>22.297297297297298</v>
      </c>
      <c r="BQ583" s="215" t="s">
        <v>8491</v>
      </c>
      <c r="BR583" s="79">
        <v>-0.23615757575757562</v>
      </c>
      <c r="BS583" s="9">
        <v>2.6359433676628186E-2</v>
      </c>
      <c r="BT583" s="9">
        <v>1.949052587815836E-2</v>
      </c>
      <c r="BU583" s="47">
        <v>44400</v>
      </c>
      <c r="BV583" s="47">
        <v>44406</v>
      </c>
      <c r="BW583" s="14" t="s">
        <v>5474</v>
      </c>
      <c r="BX583" s="83">
        <v>-8.3389090909090843E-2</v>
      </c>
      <c r="BY583" s="82">
        <v>0.82000000000000006</v>
      </c>
      <c r="BZ583" s="46">
        <v>20.121951219512194</v>
      </c>
      <c r="CA583" s="48" t="s">
        <v>8485</v>
      </c>
      <c r="CB583" s="45">
        <v>181.5</v>
      </c>
      <c r="CC583" s="45">
        <v>0</v>
      </c>
      <c r="CD583" s="45">
        <v>0</v>
      </c>
      <c r="CE583" s="45">
        <v>0</v>
      </c>
      <c r="CF583" s="14" t="s">
        <v>9098</v>
      </c>
      <c r="CG583" s="7" t="s">
        <v>8477</v>
      </c>
      <c r="CH583" s="215" t="s">
        <v>8479</v>
      </c>
      <c r="CI583" s="215" t="s">
        <v>8479</v>
      </c>
      <c r="CJ583" s="215" t="s">
        <v>8546</v>
      </c>
      <c r="CK583" s="43" t="s">
        <v>7139</v>
      </c>
      <c r="CL583" s="43" t="s">
        <v>5474</v>
      </c>
      <c r="CM583" s="43" t="s">
        <v>6898</v>
      </c>
      <c r="CN583" s="145">
        <v>0</v>
      </c>
      <c r="CO583" s="145">
        <v>181.5</v>
      </c>
      <c r="CP583" s="148">
        <v>657.2770782347369</v>
      </c>
      <c r="CQ583" s="189" t="s">
        <v>5474</v>
      </c>
      <c r="CR583" s="189" t="s">
        <v>5474</v>
      </c>
      <c r="CS583" s="99" t="s">
        <v>5474</v>
      </c>
      <c r="CT583" s="167" t="s">
        <v>5474</v>
      </c>
      <c r="CU583" s="43" t="s">
        <v>5474</v>
      </c>
      <c r="CV583" s="43" t="s">
        <v>5474</v>
      </c>
      <c r="CW583" s="43" t="s">
        <v>5474</v>
      </c>
      <c r="CX583" s="43" t="s">
        <v>5474</v>
      </c>
      <c r="CY583" s="43" t="s">
        <v>5474</v>
      </c>
      <c r="CZ583" s="43" t="s">
        <v>5474</v>
      </c>
      <c r="DA583" s="42" t="s">
        <v>5474</v>
      </c>
      <c r="DB583" s="42" t="s">
        <v>5474</v>
      </c>
      <c r="DC583" s="42" t="s">
        <v>5474</v>
      </c>
      <c r="DD583" s="42" t="s">
        <v>5474</v>
      </c>
      <c r="DE583" s="42" t="s">
        <v>5474</v>
      </c>
      <c r="DF583" s="42" t="s">
        <v>5474</v>
      </c>
      <c r="DG583" s="42" t="s">
        <v>5474</v>
      </c>
      <c r="DH583" s="42" t="s">
        <v>5474</v>
      </c>
    </row>
    <row r="584" spans="1:112">
      <c r="A584" s="22">
        <v>4207</v>
      </c>
      <c r="B584" s="7" t="s">
        <v>929</v>
      </c>
      <c r="C584" s="21">
        <v>7.6899999999999996E-2</v>
      </c>
      <c r="D584" s="21">
        <v>0.1421</v>
      </c>
      <c r="E584" s="21">
        <v>0.1095</v>
      </c>
      <c r="F584" s="21">
        <v>0.1172</v>
      </c>
      <c r="G584" s="21">
        <v>9.9900000000000003E-2</v>
      </c>
      <c r="H584" s="21">
        <v>-0.3488</v>
      </c>
      <c r="I584" s="21">
        <v>0.4</v>
      </c>
      <c r="J584" s="21">
        <v>0.33960000000000001</v>
      </c>
      <c r="K584" s="21">
        <v>-2.3099999999999999E-2</v>
      </c>
      <c r="L584" s="21">
        <v>-6.1999999999999998E-3</v>
      </c>
      <c r="M584" s="21">
        <v>1.29E-2</v>
      </c>
      <c r="N584" s="21">
        <v>-2.6200000000000001E-2</v>
      </c>
      <c r="O584" s="21">
        <v>-5.5999999999999999E-3</v>
      </c>
      <c r="P584" s="21">
        <v>9.1000000000000004E-3</v>
      </c>
      <c r="Q584" s="21">
        <v>4.7000000000000002E-3</v>
      </c>
      <c r="R584" s="21">
        <v>8.0000000000000004E-4</v>
      </c>
      <c r="S584" s="21">
        <v>7.3599999999999999E-2</v>
      </c>
      <c r="T584" s="21">
        <v>4.5400000000000003E-2</v>
      </c>
      <c r="U584" s="10">
        <v>0.71</v>
      </c>
      <c r="V584" s="10">
        <v>1.08</v>
      </c>
      <c r="W584" s="7">
        <v>0.55469999999999997</v>
      </c>
      <c r="X584" s="20">
        <v>0.85589999999999999</v>
      </c>
      <c r="Y584" s="75">
        <v>2020</v>
      </c>
      <c r="Z584" s="7">
        <v>0.65</v>
      </c>
      <c r="AA584" s="7">
        <v>0</v>
      </c>
      <c r="AB584" s="51">
        <v>-2</v>
      </c>
      <c r="AC584" s="51">
        <v>-1</v>
      </c>
      <c r="AD584" s="51"/>
      <c r="AE584" s="51"/>
      <c r="AF584" s="51"/>
      <c r="AG584" s="51"/>
      <c r="AH584" s="20">
        <v>0</v>
      </c>
      <c r="AI584" s="7" t="s">
        <v>8467</v>
      </c>
      <c r="AJ584" s="67" t="s">
        <v>8536</v>
      </c>
      <c r="AK584" s="44">
        <v>-0.64220183486238536</v>
      </c>
      <c r="AL584" s="44">
        <v>0.54999999999999893</v>
      </c>
      <c r="AM584" s="44">
        <v>-1</v>
      </c>
      <c r="AN584" s="25">
        <v>0.41287878787878785</v>
      </c>
      <c r="AO584" s="25">
        <v>7.575757575757576E-2</v>
      </c>
      <c r="AP584" s="215">
        <v>13.2</v>
      </c>
      <c r="AQ584" s="215" t="s">
        <v>8552</v>
      </c>
      <c r="AR584" s="44">
        <v>7.63358778625954E-3</v>
      </c>
      <c r="AS584" s="171" t="s">
        <v>6975</v>
      </c>
      <c r="AT584" s="171" t="s">
        <v>7062</v>
      </c>
      <c r="AU584" s="171" t="s">
        <v>6930</v>
      </c>
      <c r="AV584" s="7" t="s">
        <v>8470</v>
      </c>
      <c r="AW584" s="14" t="s">
        <v>6995</v>
      </c>
      <c r="AX584" s="49" t="s">
        <v>6009</v>
      </c>
      <c r="AY584" s="38" t="s">
        <v>5961</v>
      </c>
      <c r="AZ584" s="14" t="s">
        <v>6389</v>
      </c>
      <c r="BA584" s="49" t="s">
        <v>6039</v>
      </c>
      <c r="BB584" s="38" t="s">
        <v>6007</v>
      </c>
      <c r="BC584" s="7">
        <v>0.4</v>
      </c>
      <c r="BD584" s="14" t="s">
        <v>6053</v>
      </c>
      <c r="BE584" s="49" t="s">
        <v>5967</v>
      </c>
      <c r="BF584" s="38" t="s">
        <v>5961</v>
      </c>
      <c r="BG584" s="7">
        <v>0.2</v>
      </c>
      <c r="BH584" s="45">
        <v>170.20398169163985</v>
      </c>
      <c r="BI584" s="215" t="s">
        <v>8471</v>
      </c>
      <c r="BJ584" s="215" t="s">
        <v>8554</v>
      </c>
      <c r="BK584" s="7">
        <v>1.7</v>
      </c>
      <c r="BL584" s="25">
        <v>0</v>
      </c>
      <c r="BM584" s="20">
        <v>0.65012500000000006</v>
      </c>
      <c r="BN584" s="20">
        <v>0.69</v>
      </c>
      <c r="BO584" s="20">
        <v>0.61749999999999994</v>
      </c>
      <c r="BP584" s="46">
        <v>12.222222222222221</v>
      </c>
      <c r="BQ584" s="215" t="s">
        <v>8560</v>
      </c>
      <c r="BR584" s="79">
        <v>0.1995568181818182</v>
      </c>
      <c r="BS584" s="9">
        <v>3.5962347539620687E-2</v>
      </c>
      <c r="BT584" s="9">
        <v>4.3140054921135595E-2</v>
      </c>
      <c r="BU584" s="47">
        <v>44400</v>
      </c>
      <c r="BV584" s="47">
        <v>44406</v>
      </c>
      <c r="BW584" s="14" t="s">
        <v>5474</v>
      </c>
      <c r="BX584" s="83">
        <v>0.43946818181818176</v>
      </c>
      <c r="BY584" s="82">
        <v>1.1099999999999999</v>
      </c>
      <c r="BZ584" s="46">
        <v>11.891891891891893</v>
      </c>
      <c r="CA584" s="48" t="s">
        <v>5474</v>
      </c>
      <c r="CB584" s="45">
        <v>-26.4</v>
      </c>
      <c r="CC584" s="45">
        <v>-13.2</v>
      </c>
      <c r="CD584" s="45">
        <v>0</v>
      </c>
      <c r="CE584" s="45">
        <v>0</v>
      </c>
      <c r="CF584" s="14" t="s">
        <v>9099</v>
      </c>
      <c r="CG584" s="7" t="s">
        <v>8556</v>
      </c>
      <c r="CH584" s="215" t="s">
        <v>8478</v>
      </c>
      <c r="CI584" s="215" t="s">
        <v>8479</v>
      </c>
      <c r="CJ584" s="215" t="s">
        <v>8478</v>
      </c>
      <c r="CK584" s="43" t="s">
        <v>5474</v>
      </c>
      <c r="CL584" s="43" t="s">
        <v>5474</v>
      </c>
      <c r="CM584" s="43" t="s">
        <v>6903</v>
      </c>
      <c r="CN584" s="145">
        <v>-13.2</v>
      </c>
      <c r="CO584" s="145">
        <v>-26.4</v>
      </c>
      <c r="CP584" s="148">
        <v>2246.6925583296461</v>
      </c>
      <c r="CQ584" s="189" t="s">
        <v>5474</v>
      </c>
      <c r="CR584" s="189" t="s">
        <v>5474</v>
      </c>
      <c r="CS584" s="99" t="s">
        <v>5474</v>
      </c>
      <c r="CT584" s="167" t="s">
        <v>5474</v>
      </c>
      <c r="CU584" s="43" t="s">
        <v>5474</v>
      </c>
      <c r="CV584" s="43" t="s">
        <v>5474</v>
      </c>
      <c r="CW584" s="43" t="s">
        <v>5474</v>
      </c>
      <c r="CX584" s="43" t="s">
        <v>5474</v>
      </c>
      <c r="CY584" s="43" t="s">
        <v>5474</v>
      </c>
      <c r="CZ584" s="43" t="s">
        <v>5474</v>
      </c>
      <c r="DA584" s="42" t="s">
        <v>5474</v>
      </c>
      <c r="DB584" s="42" t="s">
        <v>5474</v>
      </c>
      <c r="DC584" s="42" t="s">
        <v>5474</v>
      </c>
      <c r="DD584" s="42" t="s">
        <v>5474</v>
      </c>
      <c r="DE584" s="42" t="s">
        <v>5474</v>
      </c>
      <c r="DF584" s="42" t="s">
        <v>5474</v>
      </c>
      <c r="DG584" s="42" t="s">
        <v>5474</v>
      </c>
      <c r="DH584" s="42" t="s">
        <v>5474</v>
      </c>
    </row>
    <row r="585" spans="1:112">
      <c r="A585" s="22">
        <v>3706</v>
      </c>
      <c r="B585" s="7" t="s">
        <v>875</v>
      </c>
      <c r="C585" s="21">
        <v>-0.25940000000000002</v>
      </c>
      <c r="D585" s="21">
        <v>-0.12709999999999999</v>
      </c>
      <c r="E585" s="21">
        <v>-0.16539999999999999</v>
      </c>
      <c r="F585" s="21">
        <v>-0.152</v>
      </c>
      <c r="G585" s="21">
        <v>0.1608</v>
      </c>
      <c r="H585" s="21">
        <v>3.3332999999999999</v>
      </c>
      <c r="I585" s="21">
        <v>3.4106999999999998</v>
      </c>
      <c r="J585" s="21">
        <v>1.9515</v>
      </c>
      <c r="K585" s="21">
        <v>3.3999999999999998E-3</v>
      </c>
      <c r="L585" s="21">
        <v>-2.1499999999999998E-2</v>
      </c>
      <c r="M585" s="21">
        <v>-4.41E-2</v>
      </c>
      <c r="N585" s="21">
        <v>6.4999999999999997E-3</v>
      </c>
      <c r="O585" s="21">
        <v>4.3E-3</v>
      </c>
      <c r="P585" s="21">
        <v>-1.0200000000000001E-2</v>
      </c>
      <c r="Q585" s="21">
        <v>3.1800000000000002E-2</v>
      </c>
      <c r="R585" s="21">
        <v>2.3300000000000001E-2</v>
      </c>
      <c r="S585" s="21">
        <v>7.7299999999999994E-2</v>
      </c>
      <c r="T585" s="21">
        <v>5.7299999999999997E-2</v>
      </c>
      <c r="U585" s="10">
        <v>3.04</v>
      </c>
      <c r="V585" s="10">
        <v>4.5599999999999996</v>
      </c>
      <c r="W585" s="7">
        <v>2.2985000000000002</v>
      </c>
      <c r="X585" s="20">
        <v>0.70789999999999997</v>
      </c>
      <c r="Y585" s="75">
        <v>2020</v>
      </c>
      <c r="Z585" s="7">
        <v>1</v>
      </c>
      <c r="AA585" s="7">
        <v>0</v>
      </c>
      <c r="AB585" s="51">
        <v>-1642</v>
      </c>
      <c r="AC585" s="51">
        <v>461</v>
      </c>
      <c r="AD585" s="51">
        <v>12</v>
      </c>
      <c r="AE585" s="51"/>
      <c r="AF585" s="51">
        <v>-32</v>
      </c>
      <c r="AG585" s="51">
        <v>10</v>
      </c>
      <c r="AH585" s="20">
        <v>2.8999999999999998E-3</v>
      </c>
      <c r="AI585" s="7" t="s">
        <v>8467</v>
      </c>
      <c r="AJ585" s="67" t="s">
        <v>8494</v>
      </c>
      <c r="AK585" s="44">
        <v>-0.67320261437908502</v>
      </c>
      <c r="AL585" s="44">
        <v>-0.52500000000000036</v>
      </c>
      <c r="AM585" s="44">
        <v>1</v>
      </c>
      <c r="AN585" s="25">
        <v>0.27517985611510798</v>
      </c>
      <c r="AO585" s="25">
        <v>7.1942446043165464E-2</v>
      </c>
      <c r="AP585" s="215">
        <v>27.8</v>
      </c>
      <c r="AQ585" s="215" t="s">
        <v>8552</v>
      </c>
      <c r="AR585" s="44">
        <v>7.2463768115942004E-3</v>
      </c>
      <c r="AS585" s="171" t="s">
        <v>6975</v>
      </c>
      <c r="AT585" s="171" t="s">
        <v>7388</v>
      </c>
      <c r="AU585" s="171" t="s">
        <v>6930</v>
      </c>
      <c r="AV585" s="7" t="s">
        <v>8470</v>
      </c>
      <c r="AW585" s="14" t="s">
        <v>7951</v>
      </c>
      <c r="AX585" s="49" t="s">
        <v>6009</v>
      </c>
      <c r="AY585" s="38" t="s">
        <v>5971</v>
      </c>
      <c r="AZ585" s="14" t="s">
        <v>6388</v>
      </c>
      <c r="BA585" s="49" t="s">
        <v>5967</v>
      </c>
      <c r="BB585" s="38" t="s">
        <v>6007</v>
      </c>
      <c r="BC585" s="7">
        <v>0.2</v>
      </c>
      <c r="BD585" s="14" t="s">
        <v>6205</v>
      </c>
      <c r="BE585" s="49" t="s">
        <v>5967</v>
      </c>
      <c r="BF585" s="38" t="s">
        <v>5971</v>
      </c>
      <c r="BG585" s="7">
        <v>0.2</v>
      </c>
      <c r="BH585" s="45">
        <v>1876.2323937539297</v>
      </c>
      <c r="BI585" s="215" t="s">
        <v>8489</v>
      </c>
      <c r="BJ585" s="215" t="s">
        <v>8520</v>
      </c>
      <c r="BK585" s="7">
        <v>1.3</v>
      </c>
      <c r="BL585" s="25">
        <v>7.246376811594177E-3</v>
      </c>
      <c r="BM585" s="20">
        <v>0.5787500000000001</v>
      </c>
      <c r="BN585" s="20">
        <v>0.45500000000000007</v>
      </c>
      <c r="BO585" s="20">
        <v>0.67999999999999994</v>
      </c>
      <c r="BP585" s="46">
        <v>6.0964912280701764</v>
      </c>
      <c r="BQ585" s="215" t="s">
        <v>8560</v>
      </c>
      <c r="BR585" s="79">
        <v>0.84189808153477208</v>
      </c>
      <c r="BS585" s="9">
        <v>7.6383015474581706E-2</v>
      </c>
      <c r="BT585" s="9">
        <v>2.9946038695215726E-2</v>
      </c>
      <c r="BU585" s="47" t="s">
        <v>5993</v>
      </c>
      <c r="BV585" s="47">
        <v>44280</v>
      </c>
      <c r="BW585" s="14" t="s">
        <v>8561</v>
      </c>
      <c r="BX585" s="83">
        <v>1.210277697841726</v>
      </c>
      <c r="BY585" s="82">
        <v>4.34</v>
      </c>
      <c r="BZ585" s="46">
        <v>6.4055299539170507</v>
      </c>
      <c r="CA585" s="48" t="s">
        <v>8475</v>
      </c>
      <c r="CB585" s="45">
        <v>-45647.6</v>
      </c>
      <c r="CC585" s="45">
        <v>12815.800000000001</v>
      </c>
      <c r="CD585" s="45">
        <v>333.6</v>
      </c>
      <c r="CE585" s="45">
        <v>0</v>
      </c>
      <c r="CF585" s="14" t="s">
        <v>9100</v>
      </c>
      <c r="CG585" s="7" t="s">
        <v>8477</v>
      </c>
      <c r="CH585" s="215" t="s">
        <v>8478</v>
      </c>
      <c r="CI585" s="215" t="s">
        <v>8498</v>
      </c>
      <c r="CJ585" s="215" t="s">
        <v>8479</v>
      </c>
      <c r="CK585" s="43" t="s">
        <v>6887</v>
      </c>
      <c r="CL585" s="43" t="s">
        <v>5474</v>
      </c>
      <c r="CM585" s="43" t="s">
        <v>5474</v>
      </c>
      <c r="CN585" s="145">
        <v>12815.800000000001</v>
      </c>
      <c r="CO585" s="145">
        <v>-45314</v>
      </c>
      <c r="CP585" s="148">
        <v>52159.260546359248</v>
      </c>
      <c r="CQ585" s="189" t="s">
        <v>5474</v>
      </c>
      <c r="CR585" s="189" t="s">
        <v>5474</v>
      </c>
      <c r="CS585" s="99" t="s">
        <v>5474</v>
      </c>
      <c r="CT585" s="167" t="s">
        <v>5474</v>
      </c>
      <c r="CU585" s="43" t="s">
        <v>5474</v>
      </c>
      <c r="CV585" s="43" t="s">
        <v>5474</v>
      </c>
      <c r="CW585" s="43" t="s">
        <v>5474</v>
      </c>
      <c r="CX585" s="43" t="s">
        <v>5474</v>
      </c>
      <c r="CY585" s="43" t="s">
        <v>5474</v>
      </c>
      <c r="CZ585" s="43" t="s">
        <v>5474</v>
      </c>
      <c r="DA585" s="42" t="s">
        <v>5474</v>
      </c>
      <c r="DB585" s="42" t="s">
        <v>5474</v>
      </c>
      <c r="DC585" s="42" t="s">
        <v>5474</v>
      </c>
      <c r="DD585" s="42" t="s">
        <v>5474</v>
      </c>
      <c r="DE585" s="42" t="s">
        <v>5474</v>
      </c>
      <c r="DF585" s="42" t="s">
        <v>5474</v>
      </c>
      <c r="DG585" s="42" t="s">
        <v>5474</v>
      </c>
      <c r="DH585" s="42" t="s">
        <v>5474</v>
      </c>
    </row>
    <row r="586" spans="1:112">
      <c r="A586" s="22">
        <v>2506</v>
      </c>
      <c r="B586" s="7" t="s">
        <v>456</v>
      </c>
      <c r="C586" s="21">
        <v>-0.33229999999999998</v>
      </c>
      <c r="D586" s="21">
        <v>-0.87929999999999997</v>
      </c>
      <c r="E586" s="21">
        <v>-0.71099999999999997</v>
      </c>
      <c r="F586" s="21">
        <v>-0.76329999999999998</v>
      </c>
      <c r="G586" s="21">
        <v>1.4197</v>
      </c>
      <c r="H586" s="21">
        <v>-1.35</v>
      </c>
      <c r="I586" s="21">
        <v>-3.6667000000000001</v>
      </c>
      <c r="J586" s="21">
        <v>2.1818</v>
      </c>
      <c r="K586" s="21">
        <v>4.2299999999999997E-2</v>
      </c>
      <c r="L586" s="21">
        <v>-4.0000000000000001E-3</v>
      </c>
      <c r="M586" s="21">
        <v>-0.1283</v>
      </c>
      <c r="N586" s="21">
        <v>-0.3322</v>
      </c>
      <c r="O586" s="21">
        <v>8.4900000000000003E-2</v>
      </c>
      <c r="P586" s="21">
        <v>8.8099999999999998E-2</v>
      </c>
      <c r="Q586" s="21">
        <v>7.6E-3</v>
      </c>
      <c r="R586" s="21">
        <v>4.3E-3</v>
      </c>
      <c r="S586" s="21">
        <v>1.2E-2</v>
      </c>
      <c r="T586" s="21">
        <v>1.17E-2</v>
      </c>
      <c r="U586" s="10">
        <v>0.26</v>
      </c>
      <c r="V586" s="10">
        <v>0.31</v>
      </c>
      <c r="W586" s="7">
        <v>0.16200000000000001</v>
      </c>
      <c r="X586" s="20">
        <v>0.54420000000000002</v>
      </c>
      <c r="Y586" s="75">
        <v>2020</v>
      </c>
      <c r="Z586" s="7">
        <v>0.4</v>
      </c>
      <c r="AA586" s="7">
        <v>0</v>
      </c>
      <c r="AB586" s="51">
        <v>-74</v>
      </c>
      <c r="AC586" s="51">
        <v>35</v>
      </c>
      <c r="AD586" s="51"/>
      <c r="AE586" s="51"/>
      <c r="AF586" s="51"/>
      <c r="AG586" s="51">
        <v>1</v>
      </c>
      <c r="AH586" s="20">
        <v>0</v>
      </c>
      <c r="AI586" s="7" t="s">
        <v>8493</v>
      </c>
      <c r="AJ586" s="67" t="s">
        <v>8494</v>
      </c>
      <c r="AK586" s="44">
        <v>-0.91282051282051291</v>
      </c>
      <c r="AL586" s="44">
        <v>-0.62222222222222257</v>
      </c>
      <c r="AM586" s="44">
        <v>0.8</v>
      </c>
      <c r="AN586" s="25">
        <v>0.41313559322033905</v>
      </c>
      <c r="AO586" s="25">
        <v>9.5338983050847495E-2</v>
      </c>
      <c r="AP586" s="215">
        <v>9.44</v>
      </c>
      <c r="AQ586" s="215" t="s">
        <v>8552</v>
      </c>
      <c r="AR586" s="44">
        <v>3.1880977683315598E-3</v>
      </c>
      <c r="AS586" s="171" t="s">
        <v>6975</v>
      </c>
      <c r="AT586" s="171" t="s">
        <v>6902</v>
      </c>
      <c r="AU586" s="171" t="s">
        <v>7070</v>
      </c>
      <c r="AV586" s="7" t="s">
        <v>8470</v>
      </c>
      <c r="AW586" s="14" t="s">
        <v>6388</v>
      </c>
      <c r="AX586" s="49" t="s">
        <v>6009</v>
      </c>
      <c r="AY586" s="38" t="s">
        <v>5971</v>
      </c>
      <c r="AZ586" s="14" t="s">
        <v>6054</v>
      </c>
      <c r="BA586" s="49" t="s">
        <v>6039</v>
      </c>
      <c r="BB586" s="38" t="s">
        <v>6047</v>
      </c>
      <c r="BC586" s="7">
        <v>0.6</v>
      </c>
      <c r="BD586" s="14" t="s">
        <v>6001</v>
      </c>
      <c r="BE586" s="49" t="s">
        <v>5967</v>
      </c>
      <c r="BF586" s="38" t="s">
        <v>6007</v>
      </c>
      <c r="BG586" s="7">
        <v>0.4</v>
      </c>
      <c r="BH586" s="45">
        <v>109.85565191633688</v>
      </c>
      <c r="BI586" s="215" t="s">
        <v>8495</v>
      </c>
      <c r="BJ586" s="215" t="s">
        <v>8554</v>
      </c>
      <c r="BK586" s="7">
        <v>0.4</v>
      </c>
      <c r="BL586" s="25">
        <v>4.2553191489360792E-3</v>
      </c>
      <c r="BM586" s="20">
        <v>0.37431249999999999</v>
      </c>
      <c r="BN586" s="20">
        <v>0.12750000000000006</v>
      </c>
      <c r="BO586" s="20">
        <v>0.57624999999999993</v>
      </c>
      <c r="BP586" s="46">
        <v>30.451612903225804</v>
      </c>
      <c r="BQ586" s="215" t="s">
        <v>8553</v>
      </c>
      <c r="BR586" s="79">
        <v>-0.66949152542372881</v>
      </c>
      <c r="BS586" s="9">
        <v>1.1245232339963884E-2</v>
      </c>
      <c r="BT586" s="9">
        <v>3.6310465134893333E-2</v>
      </c>
      <c r="BU586" s="47" t="s">
        <v>5993</v>
      </c>
      <c r="BV586" s="47">
        <v>44376</v>
      </c>
      <c r="BW586" s="14" t="s">
        <v>5474</v>
      </c>
      <c r="BX586" s="83">
        <v>-0.58686440677966101</v>
      </c>
      <c r="BY586" s="82">
        <v>0.26</v>
      </c>
      <c r="BZ586" s="46">
        <v>36.307692307692307</v>
      </c>
      <c r="CA586" s="48" t="s">
        <v>8475</v>
      </c>
      <c r="CB586" s="45">
        <v>-698.56</v>
      </c>
      <c r="CC586" s="45">
        <v>330.4</v>
      </c>
      <c r="CD586" s="45">
        <v>0</v>
      </c>
      <c r="CE586" s="45">
        <v>0</v>
      </c>
      <c r="CF586" s="14" t="s">
        <v>9101</v>
      </c>
      <c r="CG586" s="7" t="s">
        <v>8477</v>
      </c>
      <c r="CH586" s="215" t="s">
        <v>8498</v>
      </c>
      <c r="CI586" s="215" t="s">
        <v>8498</v>
      </c>
      <c r="CJ586" s="215" t="s">
        <v>8479</v>
      </c>
      <c r="CK586" s="43" t="s">
        <v>6951</v>
      </c>
      <c r="CL586" s="43" t="s">
        <v>5474</v>
      </c>
      <c r="CM586" s="43" t="s">
        <v>5474</v>
      </c>
      <c r="CN586" s="145">
        <v>330.4</v>
      </c>
      <c r="CO586" s="145">
        <v>-698.56</v>
      </c>
      <c r="CP586" s="148">
        <v>1037.0373540902201</v>
      </c>
      <c r="CQ586" s="189" t="s">
        <v>5474</v>
      </c>
      <c r="CR586" s="189" t="s">
        <v>5474</v>
      </c>
      <c r="CS586" s="99" t="s">
        <v>5474</v>
      </c>
      <c r="CT586" s="167" t="s">
        <v>5474</v>
      </c>
      <c r="CU586" s="43" t="s">
        <v>5474</v>
      </c>
      <c r="CV586" s="43" t="s">
        <v>5474</v>
      </c>
      <c r="CW586" s="43" t="s">
        <v>5474</v>
      </c>
      <c r="CX586" s="43" t="s">
        <v>5474</v>
      </c>
      <c r="CY586" s="43" t="s">
        <v>5474</v>
      </c>
      <c r="CZ586" s="43" t="s">
        <v>5474</v>
      </c>
      <c r="DA586" s="42" t="s">
        <v>5474</v>
      </c>
      <c r="DB586" s="42" t="s">
        <v>5474</v>
      </c>
      <c r="DC586" s="42" t="s">
        <v>5474</v>
      </c>
      <c r="DD586" s="42" t="s">
        <v>5474</v>
      </c>
      <c r="DE586" s="42" t="s">
        <v>5474</v>
      </c>
      <c r="DF586" s="42" t="s">
        <v>5474</v>
      </c>
      <c r="DG586" s="42" t="s">
        <v>5474</v>
      </c>
      <c r="DH586" s="42" t="s">
        <v>5474</v>
      </c>
    </row>
    <row r="587" spans="1:112">
      <c r="A587" s="22">
        <v>5291</v>
      </c>
      <c r="B587" s="7" t="s">
        <v>1092</v>
      </c>
      <c r="C587" s="21">
        <v>-5.5199999999999999E-2</v>
      </c>
      <c r="D587" s="21">
        <v>0.56659999999999999</v>
      </c>
      <c r="E587" s="21">
        <v>-3.0999999999999999E-3</v>
      </c>
      <c r="F587" s="21">
        <v>0.38929999999999998</v>
      </c>
      <c r="G587" s="21">
        <v>0.4204</v>
      </c>
      <c r="H587" s="21">
        <v>0.61250000000000004</v>
      </c>
      <c r="I587" s="21">
        <v>0.95450000000000002</v>
      </c>
      <c r="J587" s="21">
        <v>1.0692999999999999</v>
      </c>
      <c r="K587" s="21">
        <v>1.24E-2</v>
      </c>
      <c r="L587" s="21">
        <v>6.4000000000000001E-2</v>
      </c>
      <c r="M587" s="21">
        <v>2.4500000000000001E-2</v>
      </c>
      <c r="N587" s="21">
        <v>2.69E-2</v>
      </c>
      <c r="O587" s="21">
        <v>9.4100000000000003E-2</v>
      </c>
      <c r="P587" s="21">
        <v>4.4499999999999998E-2</v>
      </c>
      <c r="Q587" s="21">
        <v>9.2999999999999992E-3</v>
      </c>
      <c r="R587" s="21">
        <v>5.4000000000000003E-3</v>
      </c>
      <c r="S587" s="21">
        <v>3.7100000000000001E-2</v>
      </c>
      <c r="T587" s="21">
        <v>2.3199999999999998E-2</v>
      </c>
      <c r="U587" s="10">
        <v>2.09</v>
      </c>
      <c r="V587" s="10">
        <v>2.94</v>
      </c>
      <c r="W587" s="7">
        <v>0.61560000000000004</v>
      </c>
      <c r="X587" s="20">
        <v>0.60850000000000004</v>
      </c>
      <c r="Y587" s="75">
        <v>2020</v>
      </c>
      <c r="Z587" s="7">
        <v>1.0711999999999999</v>
      </c>
      <c r="AA587" s="7">
        <v>0</v>
      </c>
      <c r="AB587" s="51">
        <v>33</v>
      </c>
      <c r="AC587" s="51">
        <v>-48</v>
      </c>
      <c r="AD587" s="51"/>
      <c r="AE587" s="51"/>
      <c r="AF587" s="51">
        <v>-21</v>
      </c>
      <c r="AG587" s="51"/>
      <c r="AH587" s="20">
        <v>4.0000000000000002E-4</v>
      </c>
      <c r="AI587" s="7" t="s">
        <v>8487</v>
      </c>
      <c r="AJ587" s="67" t="s">
        <v>8482</v>
      </c>
      <c r="AK587" s="44">
        <v>0.6588785046728971</v>
      </c>
      <c r="AL587" s="44">
        <v>-0.79323308270676685</v>
      </c>
      <c r="AM587" s="44">
        <v>0.90000000000000091</v>
      </c>
      <c r="AN587" s="25">
        <v>0.75087719298245614</v>
      </c>
      <c r="AO587" s="25">
        <v>0.31111111111111106</v>
      </c>
      <c r="AP587" s="215">
        <v>42.75</v>
      </c>
      <c r="AQ587" s="215" t="s">
        <v>8552</v>
      </c>
      <c r="AR587" s="44">
        <v>3.2608695652173898E-2</v>
      </c>
      <c r="AS587" s="171" t="s">
        <v>6931</v>
      </c>
      <c r="AT587" s="171" t="s">
        <v>7040</v>
      </c>
      <c r="AU587" s="171" t="s">
        <v>7600</v>
      </c>
      <c r="AV587" s="7" t="s">
        <v>5474</v>
      </c>
      <c r="AW587" s="14" t="s">
        <v>8113</v>
      </c>
      <c r="AX587" s="49" t="s">
        <v>6009</v>
      </c>
      <c r="AY587" s="38" t="s">
        <v>5971</v>
      </c>
      <c r="AZ587" s="14" t="s">
        <v>6149</v>
      </c>
      <c r="BA587" s="49" t="s">
        <v>5967</v>
      </c>
      <c r="BB587" s="38" t="s">
        <v>5961</v>
      </c>
      <c r="BC587" s="7">
        <v>0.3</v>
      </c>
      <c r="BD587" s="14" t="s">
        <v>6079</v>
      </c>
      <c r="BE587" s="49" t="s">
        <v>5967</v>
      </c>
      <c r="BF587" s="38" t="s">
        <v>5961</v>
      </c>
      <c r="BG587" s="7">
        <v>0.4</v>
      </c>
      <c r="BH587" s="45">
        <v>340.10690923425796</v>
      </c>
      <c r="BI587" s="215" t="s">
        <v>8471</v>
      </c>
      <c r="BJ587" s="215" t="s">
        <v>8554</v>
      </c>
      <c r="BK587" s="7">
        <v>1.7</v>
      </c>
      <c r="BL587" s="25">
        <v>3.2608695652173947E-2</v>
      </c>
      <c r="BM587" s="20">
        <v>0.70425000000000004</v>
      </c>
      <c r="BN587" s="20">
        <v>0.71249999999999991</v>
      </c>
      <c r="BO587" s="20">
        <v>0.6974999999999999</v>
      </c>
      <c r="BP587" s="46">
        <v>14.540816326530612</v>
      </c>
      <c r="BQ587" s="215" t="s">
        <v>8521</v>
      </c>
      <c r="BR587" s="79">
        <v>-0.24323001949317735</v>
      </c>
      <c r="BS587" s="9">
        <v>8.5002734006065506E-3</v>
      </c>
      <c r="BT587" s="9">
        <v>1.909560067755689E-2</v>
      </c>
      <c r="BU587" s="47" t="s">
        <v>5993</v>
      </c>
      <c r="BV587" s="47" t="s">
        <v>5993</v>
      </c>
      <c r="BW587" s="14" t="s">
        <v>5474</v>
      </c>
      <c r="BX587" s="83">
        <v>-9.1876023391812903E-2</v>
      </c>
      <c r="BY587" s="82">
        <v>3.19</v>
      </c>
      <c r="BZ587" s="46">
        <v>13.401253918495298</v>
      </c>
      <c r="CA587" s="48" t="s">
        <v>8485</v>
      </c>
      <c r="CB587" s="45">
        <v>1410.75</v>
      </c>
      <c r="CC587" s="45">
        <v>-2052</v>
      </c>
      <c r="CD587" s="45">
        <v>0</v>
      </c>
      <c r="CE587" s="45">
        <v>0</v>
      </c>
      <c r="CF587" s="14" t="s">
        <v>9102</v>
      </c>
      <c r="CG587" s="7" t="s">
        <v>8477</v>
      </c>
      <c r="CH587" s="215" t="s">
        <v>8478</v>
      </c>
      <c r="CI587" s="215" t="s">
        <v>8479</v>
      </c>
      <c r="CJ587" s="215" t="s">
        <v>8479</v>
      </c>
      <c r="CK587" s="43" t="s">
        <v>5474</v>
      </c>
      <c r="CL587" s="43" t="s">
        <v>5474</v>
      </c>
      <c r="CM587" s="43" t="s">
        <v>7217</v>
      </c>
      <c r="CN587" s="145">
        <v>-2052</v>
      </c>
      <c r="CO587" s="145">
        <v>1410.75</v>
      </c>
      <c r="CP587" s="148">
        <v>14539.570369764528</v>
      </c>
      <c r="CQ587" s="189">
        <v>0.55555555555555558</v>
      </c>
      <c r="CR587" s="189">
        <v>0.49</v>
      </c>
      <c r="CS587" s="99">
        <v>44785</v>
      </c>
      <c r="CT587" s="167" t="s">
        <v>5474</v>
      </c>
      <c r="CU587" s="43" t="s">
        <v>5474</v>
      </c>
      <c r="CV587" s="43" t="s">
        <v>5474</v>
      </c>
      <c r="CW587" s="43" t="s">
        <v>5474</v>
      </c>
      <c r="CX587" s="43" t="s">
        <v>5474</v>
      </c>
      <c r="CY587" s="43" t="s">
        <v>5474</v>
      </c>
      <c r="CZ587" s="43" t="s">
        <v>5474</v>
      </c>
      <c r="DA587" s="42" t="s">
        <v>5474</v>
      </c>
      <c r="DB587" s="42" t="s">
        <v>5474</v>
      </c>
      <c r="DC587" s="42" t="s">
        <v>5474</v>
      </c>
      <c r="DD587" s="42" t="s">
        <v>5474</v>
      </c>
      <c r="DE587" s="42" t="s">
        <v>5474</v>
      </c>
      <c r="DF587" s="42" t="s">
        <v>5474</v>
      </c>
      <c r="DG587" s="42" t="s">
        <v>5474</v>
      </c>
      <c r="DH587" s="42" t="s">
        <v>5474</v>
      </c>
    </row>
    <row r="588" spans="1:112">
      <c r="A588" s="22">
        <v>5464</v>
      </c>
      <c r="B588" s="7" t="s">
        <v>1137</v>
      </c>
      <c r="C588" s="21">
        <v>6.9900000000000004E-2</v>
      </c>
      <c r="D588" s="21">
        <v>2.0118</v>
      </c>
      <c r="E588" s="21">
        <v>0.12809999999999999</v>
      </c>
      <c r="F588" s="21">
        <v>1.1113999999999999</v>
      </c>
      <c r="G588" s="21">
        <v>0.83589999999999998</v>
      </c>
      <c r="H588" s="21">
        <v>-1.141</v>
      </c>
      <c r="I588" s="21">
        <v>0.16669999999999999</v>
      </c>
      <c r="J588" s="21">
        <v>5.8411</v>
      </c>
      <c r="K588" s="21">
        <v>-4.0599999999999997E-2</v>
      </c>
      <c r="L588" s="21">
        <v>0.24429999999999999</v>
      </c>
      <c r="M588" s="21">
        <v>8.6699999999999999E-2</v>
      </c>
      <c r="N588" s="21">
        <v>-7.7000000000000002E-3</v>
      </c>
      <c r="O588" s="21">
        <v>0.2722</v>
      </c>
      <c r="P588" s="21">
        <v>8.48E-2</v>
      </c>
      <c r="Q588" s="21">
        <v>9.1999999999999998E-2</v>
      </c>
      <c r="R588" s="21">
        <v>2.9700000000000001E-2</v>
      </c>
      <c r="S588" s="21">
        <v>-1.7899999999999999E-2</v>
      </c>
      <c r="T588" s="21">
        <v>-5.0000000000000001E-4</v>
      </c>
      <c r="U588" s="10">
        <v>5.18</v>
      </c>
      <c r="V588" s="10">
        <v>3.93</v>
      </c>
      <c r="W588" s="7">
        <v>0.38</v>
      </c>
      <c r="X588" s="20">
        <v>0.62819999999999998</v>
      </c>
      <c r="Y588" s="75">
        <v>2019</v>
      </c>
      <c r="Z588" s="7">
        <v>0.5</v>
      </c>
      <c r="AA588" s="7">
        <v>0</v>
      </c>
      <c r="AB588" s="51">
        <v>685</v>
      </c>
      <c r="AC588" s="51">
        <v>-87</v>
      </c>
      <c r="AD588" s="51"/>
      <c r="AE588" s="51"/>
      <c r="AF588" s="51"/>
      <c r="AG588" s="51"/>
      <c r="AH588" s="20">
        <v>1.95E-2</v>
      </c>
      <c r="AI588" s="7" t="s">
        <v>8481</v>
      </c>
      <c r="AJ588" s="67" t="s">
        <v>8494</v>
      </c>
      <c r="AK588" s="44">
        <v>0.53550295857988173</v>
      </c>
      <c r="AL588" s="44">
        <v>-0.68456375838926165</v>
      </c>
      <c r="AM588" s="44">
        <v>-0.61538461538461453</v>
      </c>
      <c r="AN588" s="25">
        <v>1.1615120274914088</v>
      </c>
      <c r="AO588" s="25">
        <v>0.25601374570446744</v>
      </c>
      <c r="AP588" s="215">
        <v>29.1</v>
      </c>
      <c r="AQ588" s="215" t="s">
        <v>8552</v>
      </c>
      <c r="AR588" s="44">
        <v>2.2847100175746898E-2</v>
      </c>
      <c r="AS588" s="171" t="s">
        <v>6931</v>
      </c>
      <c r="AT588" s="171" t="s">
        <v>7027</v>
      </c>
      <c r="AU588" s="171" t="s">
        <v>7505</v>
      </c>
      <c r="AV588" s="7" t="s">
        <v>8470</v>
      </c>
      <c r="AW588" s="14" t="s">
        <v>6038</v>
      </c>
      <c r="AX588" s="49" t="s">
        <v>6009</v>
      </c>
      <c r="AY588" s="38" t="s">
        <v>5971</v>
      </c>
      <c r="AZ588" s="14" t="s">
        <v>6123</v>
      </c>
      <c r="BA588" s="49" t="s">
        <v>5967</v>
      </c>
      <c r="BB588" s="38" t="s">
        <v>5971</v>
      </c>
      <c r="BC588" s="7">
        <v>0.3</v>
      </c>
      <c r="BD588" s="14" t="s">
        <v>5987</v>
      </c>
      <c r="BE588" s="49" t="s">
        <v>5967</v>
      </c>
      <c r="BF588" s="38" t="s">
        <v>5989</v>
      </c>
      <c r="BG588" s="7">
        <v>0.2</v>
      </c>
      <c r="BH588" s="45">
        <v>375.89556982810331</v>
      </c>
      <c r="BI588" s="215" t="s">
        <v>8471</v>
      </c>
      <c r="BJ588" s="215" t="s">
        <v>8554</v>
      </c>
      <c r="BK588" s="7">
        <v>1.1000000000000001</v>
      </c>
      <c r="BL588" s="25">
        <v>1.748251748251748E-2</v>
      </c>
      <c r="BM588" s="20">
        <v>0.76631249999999995</v>
      </c>
      <c r="BN588" s="20">
        <v>0.85499999999999998</v>
      </c>
      <c r="BO588" s="20">
        <v>0.69374999999999998</v>
      </c>
      <c r="BP588" s="46">
        <v>7.4045801526717554</v>
      </c>
      <c r="BQ588" s="215" t="s">
        <v>8483</v>
      </c>
      <c r="BR588" s="79">
        <v>-0.10771134020618567</v>
      </c>
      <c r="BS588" s="9">
        <v>7.1664952467926923E-3</v>
      </c>
      <c r="BT588" s="9">
        <v>1.1266223178597823E-2</v>
      </c>
      <c r="BU588" s="47" t="s">
        <v>5993</v>
      </c>
      <c r="BV588" s="47" t="s">
        <v>5993</v>
      </c>
      <c r="BW588" s="14" t="s">
        <v>5474</v>
      </c>
      <c r="BX588" s="83">
        <v>7.0746391752577104E-2</v>
      </c>
      <c r="BY588" s="82">
        <v>2.4799999999999995</v>
      </c>
      <c r="BZ588" s="46">
        <v>11.733870967741938</v>
      </c>
      <c r="CA588" s="48" t="s">
        <v>8485</v>
      </c>
      <c r="CB588" s="45">
        <v>19933.5</v>
      </c>
      <c r="CC588" s="45">
        <v>-2531.7000000000003</v>
      </c>
      <c r="CD588" s="45">
        <v>0</v>
      </c>
      <c r="CE588" s="45">
        <v>0</v>
      </c>
      <c r="CF588" s="14" t="s">
        <v>9103</v>
      </c>
      <c r="CG588" s="7" t="s">
        <v>8556</v>
      </c>
      <c r="CH588" s="215" t="s">
        <v>8478</v>
      </c>
      <c r="CI588" s="215" t="s">
        <v>8478</v>
      </c>
      <c r="CJ588" s="215" t="s">
        <v>8479</v>
      </c>
      <c r="CK588" s="43" t="s">
        <v>5474</v>
      </c>
      <c r="CL588" s="43" t="s">
        <v>5474</v>
      </c>
      <c r="CM588" s="43" t="s">
        <v>6898</v>
      </c>
      <c r="CN588" s="145">
        <v>-2531.7000000000003</v>
      </c>
      <c r="CO588" s="145">
        <v>19933.5</v>
      </c>
      <c r="CP588" s="148">
        <v>10938.561081997806</v>
      </c>
      <c r="CQ588" s="189" t="s">
        <v>5474</v>
      </c>
      <c r="CR588" s="189" t="s">
        <v>5474</v>
      </c>
      <c r="CS588" s="99" t="s">
        <v>5474</v>
      </c>
      <c r="CT588" s="167" t="s">
        <v>5474</v>
      </c>
      <c r="CU588" s="43" t="s">
        <v>5474</v>
      </c>
      <c r="CV588" s="43" t="s">
        <v>5474</v>
      </c>
      <c r="CW588" s="43" t="s">
        <v>5474</v>
      </c>
      <c r="CX588" s="43" t="s">
        <v>5474</v>
      </c>
      <c r="CY588" s="43" t="s">
        <v>5474</v>
      </c>
      <c r="CZ588" s="43" t="s">
        <v>5474</v>
      </c>
      <c r="DA588" s="42" t="s">
        <v>5474</v>
      </c>
      <c r="DB588" s="42" t="s">
        <v>5474</v>
      </c>
      <c r="DC588" s="42" t="s">
        <v>5474</v>
      </c>
      <c r="DD588" s="42" t="s">
        <v>5474</v>
      </c>
      <c r="DE588" s="42" t="s">
        <v>5474</v>
      </c>
      <c r="DF588" s="42" t="s">
        <v>5474</v>
      </c>
      <c r="DG588" s="42" t="s">
        <v>5474</v>
      </c>
      <c r="DH588" s="42" t="s">
        <v>5474</v>
      </c>
    </row>
    <row r="589" spans="1:112">
      <c r="A589" s="22">
        <v>3257</v>
      </c>
      <c r="B589" s="7" t="s">
        <v>691</v>
      </c>
      <c r="C589" s="21">
        <v>9.2600000000000002E-2</v>
      </c>
      <c r="D589" s="21">
        <v>0.33189999999999997</v>
      </c>
      <c r="E589" s="21">
        <v>0.14169999999999999</v>
      </c>
      <c r="F589" s="21">
        <v>0.22450000000000001</v>
      </c>
      <c r="G589" s="21">
        <v>0.49419999999999997</v>
      </c>
      <c r="H589" s="21">
        <v>0.21049999999999999</v>
      </c>
      <c r="I589" s="21">
        <v>1.3</v>
      </c>
      <c r="J589" s="21">
        <v>1.1537999999999999</v>
      </c>
      <c r="K589" s="21">
        <v>1.24E-2</v>
      </c>
      <c r="L589" s="21">
        <v>6.6100000000000006E-2</v>
      </c>
      <c r="M589" s="21">
        <v>3.9899999999999998E-2</v>
      </c>
      <c r="N589" s="21">
        <v>5.9499999999999997E-2</v>
      </c>
      <c r="O589" s="21">
        <v>0.156</v>
      </c>
      <c r="P589" s="21">
        <v>0.1196</v>
      </c>
      <c r="Q589" s="21">
        <v>2.6499999999999999E-2</v>
      </c>
      <c r="R589" s="21">
        <v>2.29E-2</v>
      </c>
      <c r="S589" s="21">
        <v>8.1199999999999994E-2</v>
      </c>
      <c r="T589" s="21">
        <v>7.3499999999999996E-2</v>
      </c>
      <c r="U589" s="10">
        <v>2.52</v>
      </c>
      <c r="V589" s="10">
        <v>4.6900000000000004</v>
      </c>
      <c r="W589" s="7">
        <v>2.5436000000000001</v>
      </c>
      <c r="X589" s="20">
        <v>0.82520000000000004</v>
      </c>
      <c r="Y589" s="75">
        <v>2020</v>
      </c>
      <c r="Z589" s="7">
        <v>3</v>
      </c>
      <c r="AA589" s="7">
        <v>1</v>
      </c>
      <c r="AB589" s="51">
        <v>251</v>
      </c>
      <c r="AC589" s="51">
        <v>-119</v>
      </c>
      <c r="AD589" s="51">
        <v>-800</v>
      </c>
      <c r="AE589" s="51">
        <v>-200</v>
      </c>
      <c r="AF589" s="51">
        <v>23</v>
      </c>
      <c r="AG589" s="51">
        <v>1</v>
      </c>
      <c r="AH589" s="20">
        <v>8.6999999999999994E-3</v>
      </c>
      <c r="AI589" s="7" t="s">
        <v>8467</v>
      </c>
      <c r="AJ589" s="67" t="s">
        <v>8494</v>
      </c>
      <c r="AK589" s="44">
        <v>-0.75354107648725233</v>
      </c>
      <c r="AL589" s="44">
        <v>-0.85185185185185208</v>
      </c>
      <c r="AM589" s="44">
        <v>0.81250000000000111</v>
      </c>
      <c r="AN589" s="25">
        <v>0.49509116409537174</v>
      </c>
      <c r="AO589" s="25">
        <v>0.34081346423562409</v>
      </c>
      <c r="AP589" s="215">
        <v>71.3</v>
      </c>
      <c r="AQ589" s="215" t="s">
        <v>8552</v>
      </c>
      <c r="AR589" s="44">
        <v>2.14899713467048E-2</v>
      </c>
      <c r="AS589" s="171" t="s">
        <v>6931</v>
      </c>
      <c r="AT589" s="171" t="s">
        <v>7257</v>
      </c>
      <c r="AU589" s="171" t="s">
        <v>6920</v>
      </c>
      <c r="AV589" s="7" t="s">
        <v>8470</v>
      </c>
      <c r="AW589" s="14" t="s">
        <v>6038</v>
      </c>
      <c r="AX589" s="49" t="s">
        <v>6009</v>
      </c>
      <c r="AY589" s="38" t="s">
        <v>6007</v>
      </c>
      <c r="AZ589" s="14" t="s">
        <v>6123</v>
      </c>
      <c r="BA589" s="49" t="s">
        <v>5967</v>
      </c>
      <c r="BB589" s="38" t="s">
        <v>6007</v>
      </c>
      <c r="BC589" s="7">
        <v>0.7</v>
      </c>
      <c r="BD589" s="14" t="s">
        <v>6103</v>
      </c>
      <c r="BE589" s="49" t="s">
        <v>5967</v>
      </c>
      <c r="BF589" s="38" t="s">
        <v>5971</v>
      </c>
      <c r="BG589" s="7">
        <v>0.6</v>
      </c>
      <c r="BH589" s="45">
        <v>870.57025460827356</v>
      </c>
      <c r="BI589" s="215" t="s">
        <v>8489</v>
      </c>
      <c r="BJ589" s="215" t="s">
        <v>8509</v>
      </c>
      <c r="BK589" s="7">
        <v>1</v>
      </c>
      <c r="BL589" s="25">
        <v>1.857142857142853E-2</v>
      </c>
      <c r="BM589" s="20">
        <v>0.7201249999999999</v>
      </c>
      <c r="BN589" s="20">
        <v>0.73249999999999993</v>
      </c>
      <c r="BO589" s="20">
        <v>0.70999999999999985</v>
      </c>
      <c r="BP589" s="46">
        <v>15.202558635394455</v>
      </c>
      <c r="BQ589" s="215" t="s">
        <v>8560</v>
      </c>
      <c r="BR589" s="79">
        <v>-1.238335670874231E-2</v>
      </c>
      <c r="BS589" s="9">
        <v>2.9651155048715516E-2</v>
      </c>
      <c r="BT589" s="9">
        <v>0.1354334506391468</v>
      </c>
      <c r="BU589" s="47">
        <v>44403</v>
      </c>
      <c r="BV589" s="47">
        <v>44407</v>
      </c>
      <c r="BW589" s="14" t="s">
        <v>8514</v>
      </c>
      <c r="BX589" s="83">
        <v>0.1851399719495091</v>
      </c>
      <c r="BY589" s="82">
        <v>5.12</v>
      </c>
      <c r="BZ589" s="46">
        <v>13.92578125</v>
      </c>
      <c r="CA589" s="48" t="s">
        <v>8485</v>
      </c>
      <c r="CB589" s="45">
        <v>17896.3</v>
      </c>
      <c r="CC589" s="45">
        <v>-8484.6999999999989</v>
      </c>
      <c r="CD589" s="45">
        <v>-57040</v>
      </c>
      <c r="CE589" s="45">
        <v>-14260</v>
      </c>
      <c r="CF589" s="14" t="s">
        <v>9104</v>
      </c>
      <c r="CG589" s="7" t="s">
        <v>8477</v>
      </c>
      <c r="CH589" s="215" t="s">
        <v>8478</v>
      </c>
      <c r="CI589" s="215" t="s">
        <v>8478</v>
      </c>
      <c r="CJ589" s="215" t="s">
        <v>8479</v>
      </c>
      <c r="CK589" s="43" t="s">
        <v>5474</v>
      </c>
      <c r="CL589" s="43" t="s">
        <v>5474</v>
      </c>
      <c r="CM589" s="43" t="s">
        <v>5474</v>
      </c>
      <c r="CN589" s="145">
        <v>-22744.699999999997</v>
      </c>
      <c r="CO589" s="145">
        <v>-39143.699999999997</v>
      </c>
      <c r="CP589" s="148">
        <v>62071.659153569904</v>
      </c>
      <c r="CQ589" s="189" t="s">
        <v>5474</v>
      </c>
      <c r="CR589" s="189" t="s">
        <v>5474</v>
      </c>
      <c r="CS589" s="99" t="s">
        <v>5474</v>
      </c>
      <c r="CT589" s="167" t="s">
        <v>5474</v>
      </c>
      <c r="CU589" s="43" t="s">
        <v>5474</v>
      </c>
      <c r="CV589" s="43" t="s">
        <v>5474</v>
      </c>
      <c r="CW589" s="43" t="s">
        <v>5474</v>
      </c>
      <c r="CX589" s="43" t="s">
        <v>5474</v>
      </c>
      <c r="CY589" s="43" t="s">
        <v>5474</v>
      </c>
      <c r="CZ589" s="43" t="s">
        <v>5474</v>
      </c>
      <c r="DA589" s="42" t="s">
        <v>5474</v>
      </c>
      <c r="DB589" s="42" t="s">
        <v>5474</v>
      </c>
      <c r="DC589" s="42" t="s">
        <v>5474</v>
      </c>
      <c r="DD589" s="42" t="s">
        <v>5474</v>
      </c>
      <c r="DE589" s="42" t="s">
        <v>5474</v>
      </c>
      <c r="DF589" s="42" t="s">
        <v>5474</v>
      </c>
      <c r="DG589" s="42" t="s">
        <v>5474</v>
      </c>
      <c r="DH589" s="42" t="s">
        <v>5474</v>
      </c>
    </row>
    <row r="590" spans="1:112">
      <c r="A590" s="22">
        <v>6603</v>
      </c>
      <c r="B590" s="7" t="s">
        <v>1418</v>
      </c>
      <c r="C590" s="21">
        <v>-0.26279999999999998</v>
      </c>
      <c r="D590" s="21">
        <v>8.4599999999999995E-2</v>
      </c>
      <c r="E590" s="21">
        <v>-0.19409999999999999</v>
      </c>
      <c r="F590" s="21">
        <v>-1.9900000000000001E-2</v>
      </c>
      <c r="G590" s="21">
        <v>0.70150000000000001</v>
      </c>
      <c r="H590" s="21">
        <v>0.5</v>
      </c>
      <c r="I590" s="21">
        <v>13</v>
      </c>
      <c r="J590" s="21">
        <v>1.8889</v>
      </c>
      <c r="K590" s="21">
        <v>-1.4500000000000001E-2</v>
      </c>
      <c r="L590" s="21">
        <v>3.3700000000000001E-2</v>
      </c>
      <c r="M590" s="21">
        <v>3.8699999999999998E-2</v>
      </c>
      <c r="N590" s="21">
        <v>6.0000000000000001E-3</v>
      </c>
      <c r="O590" s="21">
        <v>6.3200000000000006E-2</v>
      </c>
      <c r="P590" s="21">
        <v>0.10100000000000001</v>
      </c>
      <c r="Q590" s="21">
        <v>2.5700000000000001E-2</v>
      </c>
      <c r="R590" s="21">
        <v>9.1000000000000004E-3</v>
      </c>
      <c r="S590" s="21">
        <v>4.2599999999999999E-2</v>
      </c>
      <c r="T590" s="21">
        <v>2.1499999999999998E-2</v>
      </c>
      <c r="U590" s="10">
        <v>0.4</v>
      </c>
      <c r="V590" s="10">
        <v>0.93</v>
      </c>
      <c r="W590" s="7">
        <v>0.43690000000000001</v>
      </c>
      <c r="X590" s="20">
        <v>0.79420000000000002</v>
      </c>
      <c r="Y590" s="75">
        <v>2020</v>
      </c>
      <c r="Z590" s="7">
        <v>0.05</v>
      </c>
      <c r="AA590" s="7">
        <v>0.05</v>
      </c>
      <c r="AB590" s="51">
        <v>340</v>
      </c>
      <c r="AC590" s="51">
        <v>58</v>
      </c>
      <c r="AD590" s="51"/>
      <c r="AE590" s="51"/>
      <c r="AF590" s="51"/>
      <c r="AG590" s="51"/>
      <c r="AH590" s="20">
        <v>5.9999999999999995E-4</v>
      </c>
      <c r="AI590" s="7" t="s">
        <v>8481</v>
      </c>
      <c r="AJ590" s="67" t="s">
        <v>8494</v>
      </c>
      <c r="AK590" s="44">
        <v>0.55816554809843399</v>
      </c>
      <c r="AL590" s="44">
        <v>-0.65079365079365092</v>
      </c>
      <c r="AM590" s="44">
        <v>0.85714285714285499</v>
      </c>
      <c r="AN590" s="25">
        <v>0.62957746478873222</v>
      </c>
      <c r="AO590" s="25">
        <v>0.221830985915493</v>
      </c>
      <c r="AP590" s="215">
        <v>14.2</v>
      </c>
      <c r="AQ590" s="215" t="s">
        <v>8552</v>
      </c>
      <c r="AR590" s="44">
        <v>1.7921146953405E-2</v>
      </c>
      <c r="AS590" s="171" t="s">
        <v>6931</v>
      </c>
      <c r="AT590" s="171" t="s">
        <v>7443</v>
      </c>
      <c r="AU590" s="171" t="s">
        <v>7213</v>
      </c>
      <c r="AV590" s="7" t="s">
        <v>8470</v>
      </c>
      <c r="AW590" s="14" t="s">
        <v>6640</v>
      </c>
      <c r="AX590" s="49" t="s">
        <v>6009</v>
      </c>
      <c r="AY590" s="38" t="s">
        <v>5961</v>
      </c>
      <c r="AZ590" s="14" t="s">
        <v>6222</v>
      </c>
      <c r="BA590" s="49" t="s">
        <v>5967</v>
      </c>
      <c r="BB590" s="38" t="s">
        <v>5971</v>
      </c>
      <c r="BC590" s="7">
        <v>0.3</v>
      </c>
      <c r="BD590" s="14" t="s">
        <v>6049</v>
      </c>
      <c r="BE590" s="49" t="s">
        <v>5967</v>
      </c>
      <c r="BF590" s="38" t="s">
        <v>5961</v>
      </c>
      <c r="BG590" s="7">
        <v>0.2</v>
      </c>
      <c r="BH590" s="45">
        <v>565.47190932776755</v>
      </c>
      <c r="BI590" s="215" t="s">
        <v>8489</v>
      </c>
      <c r="BJ590" s="215" t="s">
        <v>8554</v>
      </c>
      <c r="BK590" s="7">
        <v>1.3</v>
      </c>
      <c r="BL590" s="25">
        <v>2.1582733812949562E-2</v>
      </c>
      <c r="BM590" s="20">
        <v>0.62112500000000004</v>
      </c>
      <c r="BN590" s="20">
        <v>0.54</v>
      </c>
      <c r="BO590" s="20">
        <v>0.68749999999999989</v>
      </c>
      <c r="BP590" s="46">
        <v>15.268817204301074</v>
      </c>
      <c r="BQ590" s="215" t="s">
        <v>8483</v>
      </c>
      <c r="BR590" s="79">
        <v>-0.16105633802816882</v>
      </c>
      <c r="BS590" s="9">
        <v>2.4772685424072183E-2</v>
      </c>
      <c r="BT590" s="9">
        <v>2.6555915499959504E-3</v>
      </c>
      <c r="BU590" s="47" t="s">
        <v>5993</v>
      </c>
      <c r="BV590" s="47" t="s">
        <v>5993</v>
      </c>
      <c r="BW590" s="14" t="s">
        <v>5474</v>
      </c>
      <c r="BX590" s="83">
        <v>6.7323943661972549E-3</v>
      </c>
      <c r="BY590" s="82">
        <v>0.9</v>
      </c>
      <c r="BZ590" s="46">
        <v>15.777777777777777</v>
      </c>
      <c r="CA590" s="48" t="s">
        <v>8475</v>
      </c>
      <c r="CB590" s="45">
        <v>4828</v>
      </c>
      <c r="CC590" s="45">
        <v>823.59999999999991</v>
      </c>
      <c r="CD590" s="45">
        <v>0</v>
      </c>
      <c r="CE590" s="45">
        <v>0</v>
      </c>
      <c r="CF590" s="14" t="s">
        <v>9105</v>
      </c>
      <c r="CG590" s="7" t="s">
        <v>8477</v>
      </c>
      <c r="CH590" s="215" t="s">
        <v>8498</v>
      </c>
      <c r="CI590" s="215" t="s">
        <v>8546</v>
      </c>
      <c r="CJ590" s="215" t="s">
        <v>8479</v>
      </c>
      <c r="CK590" s="43" t="s">
        <v>5474</v>
      </c>
      <c r="CL590" s="43" t="s">
        <v>5474</v>
      </c>
      <c r="CM590" s="43" t="s">
        <v>6944</v>
      </c>
      <c r="CN590" s="145">
        <v>823.59999999999991</v>
      </c>
      <c r="CO590" s="145">
        <v>4828</v>
      </c>
      <c r="CP590" s="148">
        <v>8029.7011124542987</v>
      </c>
      <c r="CQ590" s="189" t="s">
        <v>5474</v>
      </c>
      <c r="CR590" s="189" t="s">
        <v>5474</v>
      </c>
      <c r="CS590" s="99" t="s">
        <v>5474</v>
      </c>
      <c r="CT590" s="167" t="s">
        <v>5474</v>
      </c>
      <c r="CU590" s="43" t="s">
        <v>5474</v>
      </c>
      <c r="CV590" s="43" t="s">
        <v>5474</v>
      </c>
      <c r="CW590" s="43" t="s">
        <v>5474</v>
      </c>
      <c r="CX590" s="43" t="s">
        <v>5474</v>
      </c>
      <c r="CY590" s="43" t="s">
        <v>5474</v>
      </c>
      <c r="CZ590" s="43" t="s">
        <v>5474</v>
      </c>
      <c r="DA590" s="42" t="s">
        <v>5474</v>
      </c>
      <c r="DB590" s="42" t="s">
        <v>5474</v>
      </c>
      <c r="DC590" s="42" t="s">
        <v>5474</v>
      </c>
      <c r="DD590" s="42" t="s">
        <v>5474</v>
      </c>
      <c r="DE590" s="42" t="s">
        <v>5474</v>
      </c>
      <c r="DF590" s="42" t="s">
        <v>5474</v>
      </c>
      <c r="DG590" s="42" t="s">
        <v>5474</v>
      </c>
      <c r="DH590" s="42" t="s">
        <v>5474</v>
      </c>
    </row>
    <row r="591" spans="1:112">
      <c r="A591" s="22">
        <v>2063</v>
      </c>
      <c r="B591" s="7" t="s">
        <v>280</v>
      </c>
      <c r="C591" s="21">
        <v>0.128</v>
      </c>
      <c r="D591" s="21">
        <v>0.36380000000000001</v>
      </c>
      <c r="E591" s="21">
        <v>0.22220000000000001</v>
      </c>
      <c r="F591" s="21">
        <v>0.52629999999999999</v>
      </c>
      <c r="G591" s="21">
        <v>0.30199999999999999</v>
      </c>
      <c r="H591" s="21">
        <v>6.1699999999999998E-2</v>
      </c>
      <c r="I591" s="21">
        <v>1.0975999999999999</v>
      </c>
      <c r="J591" s="21">
        <v>0.53210000000000002</v>
      </c>
      <c r="K591" s="21">
        <v>-1.8E-3</v>
      </c>
      <c r="L591" s="21">
        <v>1.2200000000000001E-2</v>
      </c>
      <c r="M591" s="21">
        <v>-2.1600000000000001E-2</v>
      </c>
      <c r="N591" s="21">
        <v>1.0999999999999999E-2</v>
      </c>
      <c r="O591" s="21">
        <v>4.1399999999999999E-2</v>
      </c>
      <c r="P591" s="21">
        <v>-6.3E-3</v>
      </c>
      <c r="Q591" s="21">
        <v>4.7999999999999996E-3</v>
      </c>
      <c r="R591" s="21">
        <v>1.1999999999999999E-3</v>
      </c>
      <c r="S591" s="21">
        <v>0.1699</v>
      </c>
      <c r="T591" s="21">
        <v>8.5800000000000001E-2</v>
      </c>
      <c r="U591" s="10">
        <v>1.67</v>
      </c>
      <c r="V591" s="10">
        <v>2.96</v>
      </c>
      <c r="W591" s="7">
        <v>2.2400000000000002</v>
      </c>
      <c r="X591" s="20">
        <v>0.84309999999999996</v>
      </c>
      <c r="Y591" s="75">
        <v>2020</v>
      </c>
      <c r="Z591" s="7">
        <v>2</v>
      </c>
      <c r="AA591" s="7">
        <v>0</v>
      </c>
      <c r="AB591" s="51">
        <v>18</v>
      </c>
      <c r="AC591" s="51">
        <v>7</v>
      </c>
      <c r="AD591" s="51"/>
      <c r="AE591" s="51"/>
      <c r="AF591" s="51">
        <v>-26</v>
      </c>
      <c r="AG591" s="51"/>
      <c r="AH591" s="20">
        <v>5.7999999999999996E-3</v>
      </c>
      <c r="AI591" s="7" t="s">
        <v>8487</v>
      </c>
      <c r="AJ591" s="67" t="s">
        <v>8494</v>
      </c>
      <c r="AK591" s="44">
        <v>0.61375661375661328</v>
      </c>
      <c r="AL591" s="44">
        <v>-0.6764705882352956</v>
      </c>
      <c r="AM591" s="44">
        <v>-0.66666666666668251</v>
      </c>
      <c r="AN591" s="25">
        <v>0.2639664804469275</v>
      </c>
      <c r="AO591" s="25">
        <v>9.4972067039106114E-2</v>
      </c>
      <c r="AP591" s="215">
        <v>35.799999999999997</v>
      </c>
      <c r="AQ591" s="215" t="s">
        <v>8552</v>
      </c>
      <c r="AR591" s="44">
        <v>8.4507042253521101E-3</v>
      </c>
      <c r="AS591" s="171" t="s">
        <v>6931</v>
      </c>
      <c r="AT591" s="171" t="s">
        <v>7388</v>
      </c>
      <c r="AU591" s="171" t="s">
        <v>6987</v>
      </c>
      <c r="AV591" s="7" t="s">
        <v>5474</v>
      </c>
      <c r="AW591" s="14" t="s">
        <v>7387</v>
      </c>
      <c r="AX591" s="49" t="s">
        <v>5981</v>
      </c>
      <c r="AY591" s="38" t="s">
        <v>6007</v>
      </c>
      <c r="AZ591" s="14" t="s">
        <v>6180</v>
      </c>
      <c r="BA591" s="49" t="s">
        <v>5967</v>
      </c>
      <c r="BB591" s="38" t="s">
        <v>5971</v>
      </c>
      <c r="BC591" s="7">
        <v>1.2</v>
      </c>
      <c r="BD591" s="14" t="s">
        <v>6077</v>
      </c>
      <c r="BE591" s="49" t="s">
        <v>6020</v>
      </c>
      <c r="BF591" s="38" t="s">
        <v>5961</v>
      </c>
      <c r="BG591" s="7">
        <v>0.3</v>
      </c>
      <c r="BH591" s="45">
        <v>101.39811675246629</v>
      </c>
      <c r="BI591" s="215" t="s">
        <v>8495</v>
      </c>
      <c r="BJ591" s="215" t="s">
        <v>8554</v>
      </c>
      <c r="BK591" s="7">
        <v>1.2</v>
      </c>
      <c r="BL591" s="25">
        <v>1.398601398601319E-3</v>
      </c>
      <c r="BM591" s="20">
        <v>0.71050000000000002</v>
      </c>
      <c r="BN591" s="20">
        <v>0.78749999999999998</v>
      </c>
      <c r="BO591" s="20">
        <v>0.64749999999999996</v>
      </c>
      <c r="BP591" s="46">
        <v>12.094594594594593</v>
      </c>
      <c r="BQ591" s="215" t="s">
        <v>8585</v>
      </c>
      <c r="BR591" s="79">
        <v>0.36199115456238362</v>
      </c>
      <c r="BS591" s="9">
        <v>5.6389951187786114E-2</v>
      </c>
      <c r="BT591" s="9">
        <v>4.9725030360102895E-2</v>
      </c>
      <c r="BU591" s="47" t="s">
        <v>5993</v>
      </c>
      <c r="BV591" s="47">
        <v>44286</v>
      </c>
      <c r="BW591" s="14" t="s">
        <v>5474</v>
      </c>
      <c r="BX591" s="83">
        <v>0.63438938547486023</v>
      </c>
      <c r="BY591" s="82">
        <v>3.4699999999999998</v>
      </c>
      <c r="BZ591" s="46">
        <v>10.317002881844381</v>
      </c>
      <c r="CA591" s="48" t="s">
        <v>8475</v>
      </c>
      <c r="CB591" s="45">
        <v>644.4</v>
      </c>
      <c r="CC591" s="45">
        <v>250.59999999999997</v>
      </c>
      <c r="CD591" s="45">
        <v>0</v>
      </c>
      <c r="CE591" s="45">
        <v>0</v>
      </c>
      <c r="CF591" s="14" t="s">
        <v>9106</v>
      </c>
      <c r="CG591" s="7" t="s">
        <v>8556</v>
      </c>
      <c r="CH591" s="215" t="s">
        <v>8478</v>
      </c>
      <c r="CI591" s="215" t="s">
        <v>8479</v>
      </c>
      <c r="CJ591" s="215" t="s">
        <v>8479</v>
      </c>
      <c r="CK591" s="43" t="s">
        <v>6887</v>
      </c>
      <c r="CL591" s="43" t="s">
        <v>8480</v>
      </c>
      <c r="CM591" s="43" t="s">
        <v>5474</v>
      </c>
      <c r="CN591" s="145">
        <v>250.59999999999997</v>
      </c>
      <c r="CO591" s="145">
        <v>644.4</v>
      </c>
      <c r="CP591" s="148">
        <v>3630.0525797382929</v>
      </c>
      <c r="CQ591" s="189">
        <v>-3.6312849162011294E-2</v>
      </c>
      <c r="CR591" s="189">
        <v>0</v>
      </c>
      <c r="CS591" s="99">
        <v>44410</v>
      </c>
      <c r="CT591" s="167" t="s">
        <v>5474</v>
      </c>
      <c r="CU591" s="43" t="s">
        <v>5474</v>
      </c>
      <c r="CV591" s="43" t="s">
        <v>5474</v>
      </c>
      <c r="CW591" s="43" t="s">
        <v>5474</v>
      </c>
      <c r="CX591" s="43" t="s">
        <v>5474</v>
      </c>
      <c r="CY591" s="43" t="s">
        <v>5474</v>
      </c>
      <c r="CZ591" s="43" t="s">
        <v>5474</v>
      </c>
      <c r="DA591" s="42" t="s">
        <v>5474</v>
      </c>
      <c r="DB591" s="42" t="s">
        <v>5474</v>
      </c>
      <c r="DC591" s="42" t="s">
        <v>5474</v>
      </c>
      <c r="DD591" s="42" t="s">
        <v>5474</v>
      </c>
      <c r="DE591" s="42" t="s">
        <v>5474</v>
      </c>
      <c r="DF591" s="42" t="s">
        <v>5474</v>
      </c>
      <c r="DG591" s="42" t="s">
        <v>5474</v>
      </c>
      <c r="DH591" s="42" t="s">
        <v>5474</v>
      </c>
    </row>
    <row r="592" spans="1:112">
      <c r="A592" s="22">
        <v>1307</v>
      </c>
      <c r="B592" s="7" t="s">
        <v>56</v>
      </c>
      <c r="C592" s="21">
        <v>-0.10150000000000001</v>
      </c>
      <c r="D592" s="21">
        <v>0.1762</v>
      </c>
      <c r="E592" s="21">
        <v>-6.5299999999999997E-2</v>
      </c>
      <c r="F592" s="21">
        <v>-8.9300000000000004E-2</v>
      </c>
      <c r="G592" s="21">
        <v>0.1176</v>
      </c>
      <c r="H592" s="21">
        <v>-0.72550000000000003</v>
      </c>
      <c r="I592" s="21">
        <v>1.7</v>
      </c>
      <c r="J592" s="21">
        <v>9.8332999999999995</v>
      </c>
      <c r="K592" s="21">
        <v>-2.63E-2</v>
      </c>
      <c r="L592" s="21">
        <v>8.0600000000000005E-2</v>
      </c>
      <c r="M592" s="21">
        <v>2.2700000000000001E-2</v>
      </c>
      <c r="N592" s="21">
        <v>-3.5499999999999997E-2</v>
      </c>
      <c r="O592" s="21">
        <v>0.13020000000000001</v>
      </c>
      <c r="P592" s="21">
        <v>5.4800000000000001E-2</v>
      </c>
      <c r="Q592" s="21">
        <v>6.6E-3</v>
      </c>
      <c r="R592" s="21">
        <v>3.0999999999999999E-3</v>
      </c>
      <c r="S592" s="21">
        <v>7.2599999999999998E-2</v>
      </c>
      <c r="T592" s="21">
        <v>4.3900000000000002E-2</v>
      </c>
      <c r="U592" s="10">
        <v>0.65</v>
      </c>
      <c r="V592" s="10">
        <v>1.1399999999999999</v>
      </c>
      <c r="W592" s="7">
        <v>1.1399999999999999</v>
      </c>
      <c r="X592" s="20">
        <v>0.75170000000000003</v>
      </c>
      <c r="Y592" s="75">
        <v>2020</v>
      </c>
      <c r="Z592" s="7">
        <v>0.5</v>
      </c>
      <c r="AA592" s="7">
        <v>0</v>
      </c>
      <c r="AB592" s="51">
        <v>-16</v>
      </c>
      <c r="AC592" s="51">
        <v>59</v>
      </c>
      <c r="AD592" s="51"/>
      <c r="AE592" s="51"/>
      <c r="AF592" s="51">
        <v>-5</v>
      </c>
      <c r="AG592" s="51"/>
      <c r="AH592" s="20">
        <v>0</v>
      </c>
      <c r="AI592" s="7" t="s">
        <v>8467</v>
      </c>
      <c r="AJ592" s="67" t="s">
        <v>8494</v>
      </c>
      <c r="AK592" s="44">
        <v>-0.7383720930232559</v>
      </c>
      <c r="AL592" s="44">
        <v>-0.77192982456140413</v>
      </c>
      <c r="AM592" s="44">
        <v>-0.50000000000001776</v>
      </c>
      <c r="AN592" s="25">
        <v>0.39722863741339504</v>
      </c>
      <c r="AO592" s="25">
        <v>0.13163972286374143</v>
      </c>
      <c r="AP592" s="215">
        <v>21.65</v>
      </c>
      <c r="AQ592" s="215" t="s">
        <v>8552</v>
      </c>
      <c r="AR592" s="44">
        <v>2.3148148148148099E-3</v>
      </c>
      <c r="AS592" s="171" t="s">
        <v>6931</v>
      </c>
      <c r="AT592" s="171" t="s">
        <v>6919</v>
      </c>
      <c r="AU592" s="171" t="s">
        <v>7012</v>
      </c>
      <c r="AV592" s="7" t="s">
        <v>8470</v>
      </c>
      <c r="AW592" s="14" t="s">
        <v>6120</v>
      </c>
      <c r="AX592" s="49" t="s">
        <v>6009</v>
      </c>
      <c r="AY592" s="38" t="s">
        <v>6007</v>
      </c>
      <c r="AZ592" s="14" t="s">
        <v>6038</v>
      </c>
      <c r="BA592" s="49" t="s">
        <v>5967</v>
      </c>
      <c r="BB592" s="38" t="s">
        <v>6007</v>
      </c>
      <c r="BC592" s="7">
        <v>0.2</v>
      </c>
      <c r="BD592" s="14" t="s">
        <v>6036</v>
      </c>
      <c r="BE592" s="49" t="s">
        <v>5960</v>
      </c>
      <c r="BF592" s="38" t="s">
        <v>5971</v>
      </c>
      <c r="BG592" s="7">
        <v>0.1</v>
      </c>
      <c r="BH592" s="45">
        <v>128.79628155708463</v>
      </c>
      <c r="BI592" s="215" t="s">
        <v>8495</v>
      </c>
      <c r="BJ592" s="215" t="s">
        <v>8554</v>
      </c>
      <c r="BK592" s="7">
        <v>0.9</v>
      </c>
      <c r="BL592" s="25">
        <v>2.3148148148146833E-3</v>
      </c>
      <c r="BM592" s="20">
        <v>0.62681249999999999</v>
      </c>
      <c r="BN592" s="20">
        <v>0.57250000000000001</v>
      </c>
      <c r="BO592" s="20">
        <v>0.67125000000000001</v>
      </c>
      <c r="BP592" s="46">
        <v>18.991228070175438</v>
      </c>
      <c r="BQ592" s="215" t="s">
        <v>8540</v>
      </c>
      <c r="BR592" s="79">
        <v>-0.3345227097767513</v>
      </c>
      <c r="BS592" s="9">
        <v>4.6533667192421024E-2</v>
      </c>
      <c r="BT592" s="9">
        <v>1.7144393519619383E-2</v>
      </c>
      <c r="BU592" s="47" t="s">
        <v>5993</v>
      </c>
      <c r="BV592" s="47" t="s">
        <v>5993</v>
      </c>
      <c r="BW592" s="14" t="s">
        <v>5474</v>
      </c>
      <c r="BX592" s="83">
        <v>-0.20142725173210166</v>
      </c>
      <c r="BY592" s="82">
        <v>1.1499999999999999</v>
      </c>
      <c r="BZ592" s="46">
        <v>18.826086956521738</v>
      </c>
      <c r="CA592" s="48" t="s">
        <v>8475</v>
      </c>
      <c r="CB592" s="45">
        <v>-346.4</v>
      </c>
      <c r="CC592" s="45">
        <v>1277.3499999999999</v>
      </c>
      <c r="CD592" s="45">
        <v>0</v>
      </c>
      <c r="CE592" s="45">
        <v>0</v>
      </c>
      <c r="CF592" s="14" t="s">
        <v>9107</v>
      </c>
      <c r="CG592" s="7" t="s">
        <v>8590</v>
      </c>
      <c r="CH592" s="215" t="s">
        <v>8498</v>
      </c>
      <c r="CI592" s="215" t="s">
        <v>8478</v>
      </c>
      <c r="CJ592" s="215" t="s">
        <v>8479</v>
      </c>
      <c r="CK592" s="43" t="s">
        <v>6887</v>
      </c>
      <c r="CL592" s="43" t="s">
        <v>5474</v>
      </c>
      <c r="CM592" s="43" t="s">
        <v>5474</v>
      </c>
      <c r="CN592" s="145">
        <v>1277.3499999999999</v>
      </c>
      <c r="CO592" s="145">
        <v>-346.4</v>
      </c>
      <c r="CP592" s="148">
        <v>2788.4394957108821</v>
      </c>
      <c r="CQ592" s="189" t="s">
        <v>5474</v>
      </c>
      <c r="CR592" s="189" t="s">
        <v>5474</v>
      </c>
      <c r="CS592" s="99" t="s">
        <v>5474</v>
      </c>
      <c r="CT592" s="167" t="s">
        <v>5474</v>
      </c>
      <c r="CU592" s="43" t="s">
        <v>5474</v>
      </c>
      <c r="CV592" s="43" t="s">
        <v>5474</v>
      </c>
      <c r="CW592" s="43" t="s">
        <v>5474</v>
      </c>
      <c r="CX592" s="43" t="s">
        <v>5474</v>
      </c>
      <c r="CY592" s="43" t="s">
        <v>5474</v>
      </c>
      <c r="CZ592" s="43" t="s">
        <v>5474</v>
      </c>
      <c r="DA592" s="42" t="s">
        <v>5474</v>
      </c>
      <c r="DB592" s="42" t="s">
        <v>5474</v>
      </c>
      <c r="DC592" s="42" t="s">
        <v>5474</v>
      </c>
      <c r="DD592" s="42" t="s">
        <v>5474</v>
      </c>
      <c r="DE592" s="42" t="s">
        <v>5474</v>
      </c>
      <c r="DF592" s="42" t="s">
        <v>5474</v>
      </c>
      <c r="DG592" s="42" t="s">
        <v>5474</v>
      </c>
      <c r="DH592" s="42" t="s">
        <v>5474</v>
      </c>
    </row>
    <row r="593" spans="1:112">
      <c r="A593" s="22">
        <v>1216</v>
      </c>
      <c r="B593" s="7" t="s">
        <v>33</v>
      </c>
      <c r="C593" s="21">
        <v>6.6199999999999995E-2</v>
      </c>
      <c r="D593" s="21">
        <v>3.32E-2</v>
      </c>
      <c r="E593" s="21">
        <v>6.9800000000000001E-2</v>
      </c>
      <c r="F593" s="21">
        <v>2.8500000000000001E-2</v>
      </c>
      <c r="G593" s="21">
        <v>5.9400000000000001E-2</v>
      </c>
      <c r="H593" s="21">
        <v>0</v>
      </c>
      <c r="I593" s="21">
        <v>-0.15179999999999999</v>
      </c>
      <c r="J593" s="21">
        <v>-5.1999999999999998E-3</v>
      </c>
      <c r="K593" s="21">
        <v>-2.0000000000000001E-4</v>
      </c>
      <c r="L593" s="21">
        <v>-1.2500000000000001E-2</v>
      </c>
      <c r="M593" s="21">
        <v>-2.3E-3</v>
      </c>
      <c r="N593" s="21">
        <v>-5.7000000000000002E-3</v>
      </c>
      <c r="O593" s="21">
        <v>-1.8200000000000001E-2</v>
      </c>
      <c r="P593" s="21">
        <v>-2.3999999999999998E-3</v>
      </c>
      <c r="Q593" s="21">
        <v>2.8999999999999998E-3</v>
      </c>
      <c r="R593" s="21">
        <v>5.0000000000000001E-4</v>
      </c>
      <c r="S593" s="21">
        <v>0.1981</v>
      </c>
      <c r="T593" s="21">
        <v>8.4900000000000003E-2</v>
      </c>
      <c r="U593" s="10">
        <v>1.9</v>
      </c>
      <c r="V593" s="10">
        <v>3.78</v>
      </c>
      <c r="W593" s="7">
        <v>3.06</v>
      </c>
      <c r="X593" s="20">
        <v>0.77490000000000003</v>
      </c>
      <c r="Y593" s="75">
        <v>2020</v>
      </c>
      <c r="Z593" s="7">
        <v>2.7</v>
      </c>
      <c r="AA593" s="7">
        <v>0</v>
      </c>
      <c r="AB593" s="51">
        <v>-14390</v>
      </c>
      <c r="AC593" s="51">
        <v>488</v>
      </c>
      <c r="AD593" s="51">
        <v>602</v>
      </c>
      <c r="AE593" s="51">
        <v>23</v>
      </c>
      <c r="AF593" s="51">
        <v>351</v>
      </c>
      <c r="AG593" s="51">
        <v>12</v>
      </c>
      <c r="AH593" s="20">
        <v>3.5999999999999999E-3</v>
      </c>
      <c r="AI593" s="7" t="s">
        <v>8487</v>
      </c>
      <c r="AJ593" s="67" t="s">
        <v>8494</v>
      </c>
      <c r="AK593" s="44">
        <v>0.61349693251533677</v>
      </c>
      <c r="AL593" s="44">
        <v>-0.72972972972972994</v>
      </c>
      <c r="AM593" s="44">
        <v>0.77777777777777257</v>
      </c>
      <c r="AN593" s="25">
        <v>0.23087818696883861</v>
      </c>
      <c r="AO593" s="25">
        <v>0.10481586402266298</v>
      </c>
      <c r="AP593" s="215">
        <v>70.599999999999994</v>
      </c>
      <c r="AQ593" s="215" t="s">
        <v>8552</v>
      </c>
      <c r="AR593" s="44">
        <v>1.4184397163120499E-3</v>
      </c>
      <c r="AS593" s="171" t="s">
        <v>6931</v>
      </c>
      <c r="AT593" s="171" t="s">
        <v>6932</v>
      </c>
      <c r="AU593" s="171" t="s">
        <v>6933</v>
      </c>
      <c r="AV593" s="7" t="s">
        <v>8470</v>
      </c>
      <c r="AW593" s="14" t="s">
        <v>6506</v>
      </c>
      <c r="AX593" s="49" t="s">
        <v>6009</v>
      </c>
      <c r="AY593" s="38" t="s">
        <v>6007</v>
      </c>
      <c r="AZ593" s="14" t="s">
        <v>6271</v>
      </c>
      <c r="BA593" s="49" t="s">
        <v>5967</v>
      </c>
      <c r="BB593" s="38" t="s">
        <v>5971</v>
      </c>
      <c r="BC593" s="7">
        <v>0.2</v>
      </c>
      <c r="BD593" s="14" t="s">
        <v>5997</v>
      </c>
      <c r="BE593" s="49" t="s">
        <v>5960</v>
      </c>
      <c r="BF593" s="38" t="s">
        <v>5961</v>
      </c>
      <c r="BG593" s="7">
        <v>1.8</v>
      </c>
      <c r="BH593" s="45">
        <v>6093.3160356355875</v>
      </c>
      <c r="BI593" s="215" t="s">
        <v>8499</v>
      </c>
      <c r="BJ593" s="215" t="s">
        <v>8500</v>
      </c>
      <c r="BK593" s="7">
        <v>2.1</v>
      </c>
      <c r="BL593" s="25">
        <v>1.0014306151645044E-2</v>
      </c>
      <c r="BM593" s="20">
        <v>0.60712499999999991</v>
      </c>
      <c r="BN593" s="20">
        <v>0.625</v>
      </c>
      <c r="BO593" s="20">
        <v>0.59249999999999992</v>
      </c>
      <c r="BP593" s="46">
        <v>18.677248677248677</v>
      </c>
      <c r="BQ593" s="215" t="s">
        <v>8521</v>
      </c>
      <c r="BR593" s="79">
        <v>-0.30485835694050978</v>
      </c>
      <c r="BS593" s="9">
        <v>3.7274719097247111E-2</v>
      </c>
      <c r="BT593" s="9">
        <v>3.2205225493187939E-2</v>
      </c>
      <c r="BU593" s="47" t="s">
        <v>5993</v>
      </c>
      <c r="BV593" s="47" t="s">
        <v>5993</v>
      </c>
      <c r="BW593" s="14" t="s">
        <v>8583</v>
      </c>
      <c r="BX593" s="83">
        <v>-0.16583002832861191</v>
      </c>
      <c r="BY593" s="82">
        <v>3.8</v>
      </c>
      <c r="BZ593" s="46">
        <v>18.578947368421051</v>
      </c>
      <c r="CA593" s="48" t="s">
        <v>8593</v>
      </c>
      <c r="CB593" s="45">
        <v>-1015933.9999999999</v>
      </c>
      <c r="CC593" s="45">
        <v>34452.799999999996</v>
      </c>
      <c r="CD593" s="45">
        <v>42501.2</v>
      </c>
      <c r="CE593" s="45">
        <v>1623.8</v>
      </c>
      <c r="CF593" s="14" t="s">
        <v>9108</v>
      </c>
      <c r="CG593" s="7" t="s">
        <v>8477</v>
      </c>
      <c r="CH593" s="215" t="s">
        <v>8498</v>
      </c>
      <c r="CI593" s="215" t="s">
        <v>8478</v>
      </c>
      <c r="CJ593" s="215" t="s">
        <v>8479</v>
      </c>
      <c r="CK593" s="43" t="s">
        <v>6887</v>
      </c>
      <c r="CL593" s="43" t="s">
        <v>5474</v>
      </c>
      <c r="CM593" s="43" t="s">
        <v>5474</v>
      </c>
      <c r="CN593" s="145">
        <v>36076.6</v>
      </c>
      <c r="CO593" s="145">
        <v>-973432.79999999993</v>
      </c>
      <c r="CP593" s="148">
        <v>430188.11211587244</v>
      </c>
      <c r="CQ593" s="189" t="s">
        <v>5474</v>
      </c>
      <c r="CR593" s="189" t="s">
        <v>5474</v>
      </c>
      <c r="CS593" s="99" t="s">
        <v>5474</v>
      </c>
      <c r="CT593" s="167" t="s">
        <v>5474</v>
      </c>
      <c r="CU593" s="43" t="s">
        <v>5474</v>
      </c>
      <c r="CV593" s="43" t="s">
        <v>5474</v>
      </c>
      <c r="CW593" s="43" t="s">
        <v>5474</v>
      </c>
      <c r="CX593" s="43" t="s">
        <v>5474</v>
      </c>
      <c r="CY593" s="43" t="s">
        <v>5474</v>
      </c>
      <c r="CZ593" s="43" t="s">
        <v>5474</v>
      </c>
      <c r="DA593" s="42" t="s">
        <v>5474</v>
      </c>
      <c r="DB593" s="42" t="s">
        <v>5474</v>
      </c>
      <c r="DC593" s="42" t="s">
        <v>5474</v>
      </c>
      <c r="DD593" s="42" t="s">
        <v>5474</v>
      </c>
      <c r="DE593" s="42" t="s">
        <v>5474</v>
      </c>
      <c r="DF593" s="42" t="s">
        <v>5474</v>
      </c>
      <c r="DG593" s="42" t="s">
        <v>5474</v>
      </c>
      <c r="DH593" s="42" t="s">
        <v>5477</v>
      </c>
    </row>
    <row r="594" spans="1:112">
      <c r="A594" s="22">
        <v>3078</v>
      </c>
      <c r="B594" s="7" t="s">
        <v>637</v>
      </c>
      <c r="C594" s="21">
        <v>-0.1615</v>
      </c>
      <c r="D594" s="21">
        <v>9.9699999999999997E-2</v>
      </c>
      <c r="E594" s="21">
        <v>-0.16059999999999999</v>
      </c>
      <c r="F594" s="21">
        <v>3.1899999999999998E-2</v>
      </c>
      <c r="G594" s="21">
        <v>0.80640000000000001</v>
      </c>
      <c r="H594" s="21">
        <v>-0.20300000000000001</v>
      </c>
      <c r="I594" s="21">
        <v>-5.3600000000000002E-2</v>
      </c>
      <c r="J594" s="21">
        <v>0.58279999999999998</v>
      </c>
      <c r="K594" s="21">
        <v>-1.0200000000000001E-2</v>
      </c>
      <c r="L594" s="21">
        <v>-8.0199999999999994E-2</v>
      </c>
      <c r="M594" s="21">
        <v>-2.8500000000000001E-2</v>
      </c>
      <c r="N594" s="21">
        <v>-6.7999999999999996E-3</v>
      </c>
      <c r="O594" s="21">
        <v>-6.0600000000000001E-2</v>
      </c>
      <c r="P594" s="21">
        <v>4.1999999999999997E-3</v>
      </c>
      <c r="Q594" s="21">
        <v>2.2200000000000001E-2</v>
      </c>
      <c r="R594" s="21">
        <v>1.09E-2</v>
      </c>
      <c r="S594" s="21">
        <v>0.1638</v>
      </c>
      <c r="T594" s="21">
        <v>0.1014</v>
      </c>
      <c r="U594" s="10">
        <v>2.39</v>
      </c>
      <c r="V594" s="10">
        <v>5.42</v>
      </c>
      <c r="W594" s="7">
        <v>2</v>
      </c>
      <c r="X594" s="20">
        <v>0.60970000000000002</v>
      </c>
      <c r="Y594" s="75">
        <v>2020</v>
      </c>
      <c r="Z594" s="7">
        <v>3.15</v>
      </c>
      <c r="AA594" s="7">
        <v>0</v>
      </c>
      <c r="AB594" s="51">
        <v>-154</v>
      </c>
      <c r="AC594" s="51">
        <v>-110</v>
      </c>
      <c r="AD594" s="51"/>
      <c r="AE594" s="51"/>
      <c r="AF594" s="51">
        <v>-18</v>
      </c>
      <c r="AG594" s="51">
        <v>-4</v>
      </c>
      <c r="AH594" s="20">
        <v>0</v>
      </c>
      <c r="AI594" s="7" t="s">
        <v>8467</v>
      </c>
      <c r="AJ594" s="67" t="s">
        <v>8494</v>
      </c>
      <c r="AK594" s="44">
        <v>-0.70903010033444813</v>
      </c>
      <c r="AL594" s="44">
        <v>-0.79661016949152497</v>
      </c>
      <c r="AM594" s="44">
        <v>0.90476190476190987</v>
      </c>
      <c r="AN594" s="25">
        <v>0.64025695931477522</v>
      </c>
      <c r="AO594" s="25">
        <v>0.252676659528908</v>
      </c>
      <c r="AP594" s="215">
        <v>46.7</v>
      </c>
      <c r="AQ594" s="215" t="s">
        <v>8552</v>
      </c>
      <c r="AR594" s="44">
        <v>1.7429193899782099E-2</v>
      </c>
      <c r="AS594" s="171" t="s">
        <v>7463</v>
      </c>
      <c r="AT594" s="171" t="s">
        <v>7762</v>
      </c>
      <c r="AU594" s="171" t="s">
        <v>7028</v>
      </c>
      <c r="AV594" s="7" t="s">
        <v>8470</v>
      </c>
      <c r="AW594" s="14" t="s">
        <v>7761</v>
      </c>
      <c r="AX594" s="49" t="s">
        <v>6009</v>
      </c>
      <c r="AY594" s="38" t="s">
        <v>6007</v>
      </c>
      <c r="AZ594" s="14" t="s">
        <v>6038</v>
      </c>
      <c r="BA594" s="49" t="s">
        <v>5967</v>
      </c>
      <c r="BB594" s="38" t="s">
        <v>6007</v>
      </c>
      <c r="BC594" s="7">
        <v>0.4</v>
      </c>
      <c r="BD594" s="14" t="s">
        <v>6081</v>
      </c>
      <c r="BE594" s="49" t="s">
        <v>5967</v>
      </c>
      <c r="BF594" s="38" t="s">
        <v>5961</v>
      </c>
      <c r="BG594" s="7">
        <v>0.7</v>
      </c>
      <c r="BH594" s="45">
        <v>2340.2368155021513</v>
      </c>
      <c r="BI594" s="215" t="s">
        <v>8489</v>
      </c>
      <c r="BJ594" s="215" t="s">
        <v>8543</v>
      </c>
      <c r="BK594" s="7">
        <v>2.2999999999999998</v>
      </c>
      <c r="BL594" s="25">
        <v>2.0765027322404435E-2</v>
      </c>
      <c r="BM594" s="20">
        <v>0.57400000000000007</v>
      </c>
      <c r="BN594" s="20">
        <v>0.55750000000000011</v>
      </c>
      <c r="BO594" s="20">
        <v>0.58750000000000002</v>
      </c>
      <c r="BP594" s="46">
        <v>8.6162361623616235</v>
      </c>
      <c r="BQ594" s="215" t="s">
        <v>8560</v>
      </c>
      <c r="BR594" s="79">
        <v>0.15107530335474675</v>
      </c>
      <c r="BS594" s="9">
        <v>3.6761497700976253E-2</v>
      </c>
      <c r="BT594" s="9">
        <v>6.1243545387960285E-2</v>
      </c>
      <c r="BU594" s="47" t="s">
        <v>5993</v>
      </c>
      <c r="BV594" s="47" t="s">
        <v>5993</v>
      </c>
      <c r="BW594" s="14" t="s">
        <v>8514</v>
      </c>
      <c r="BX594" s="83">
        <v>0.38129036402569577</v>
      </c>
      <c r="BY594" s="82">
        <v>5.29</v>
      </c>
      <c r="BZ594" s="46">
        <v>8.8279773156899815</v>
      </c>
      <c r="CA594" s="48" t="s">
        <v>5474</v>
      </c>
      <c r="CB594" s="45">
        <v>-7191.8</v>
      </c>
      <c r="CC594" s="45">
        <v>-5137</v>
      </c>
      <c r="CD594" s="45">
        <v>0</v>
      </c>
      <c r="CE594" s="45">
        <v>0</v>
      </c>
      <c r="CF594" s="14" t="s">
        <v>9109</v>
      </c>
      <c r="CG594" s="7" t="s">
        <v>8477</v>
      </c>
      <c r="CH594" s="215" t="s">
        <v>8498</v>
      </c>
      <c r="CI594" s="215" t="s">
        <v>8478</v>
      </c>
      <c r="CJ594" s="215" t="s">
        <v>8479</v>
      </c>
      <c r="CK594" s="43" t="s">
        <v>5474</v>
      </c>
      <c r="CL594" s="43" t="s">
        <v>5474</v>
      </c>
      <c r="CM594" s="43" t="s">
        <v>5474</v>
      </c>
      <c r="CN594" s="145">
        <v>-5137</v>
      </c>
      <c r="CO594" s="145">
        <v>-7191.8</v>
      </c>
      <c r="CP594" s="148">
        <v>109289.05928395047</v>
      </c>
      <c r="CQ594" s="189" t="s">
        <v>5474</v>
      </c>
      <c r="CR594" s="189" t="s">
        <v>5474</v>
      </c>
      <c r="CS594" s="99" t="s">
        <v>5474</v>
      </c>
      <c r="CT594" s="167" t="s">
        <v>5474</v>
      </c>
      <c r="CU594" s="43" t="s">
        <v>5474</v>
      </c>
      <c r="CV594" s="43" t="s">
        <v>5474</v>
      </c>
      <c r="CW594" s="43" t="s">
        <v>5474</v>
      </c>
      <c r="CX594" s="43" t="s">
        <v>5474</v>
      </c>
      <c r="CY594" s="43" t="s">
        <v>5474</v>
      </c>
      <c r="CZ594" s="43" t="s">
        <v>5474</v>
      </c>
      <c r="DA594" s="42" t="s">
        <v>5474</v>
      </c>
      <c r="DB594" s="42" t="s">
        <v>5474</v>
      </c>
      <c r="DC594" s="42" t="s">
        <v>5474</v>
      </c>
      <c r="DD594" s="42" t="s">
        <v>5474</v>
      </c>
      <c r="DE594" s="42" t="s">
        <v>5474</v>
      </c>
      <c r="DF594" s="42" t="s">
        <v>5474</v>
      </c>
      <c r="DG594" s="42" t="s">
        <v>5474</v>
      </c>
      <c r="DH594" s="42" t="s">
        <v>5474</v>
      </c>
    </row>
    <row r="595" spans="1:112">
      <c r="A595" s="22">
        <v>3346</v>
      </c>
      <c r="B595" s="7" t="s">
        <v>728</v>
      </c>
      <c r="C595" s="21">
        <v>9.7600000000000006E-2</v>
      </c>
      <c r="D595" s="21">
        <v>-0.13150000000000001</v>
      </c>
      <c r="E595" s="21">
        <v>-8.6400000000000005E-2</v>
      </c>
      <c r="F595" s="21">
        <v>-0.108</v>
      </c>
      <c r="G595" s="21">
        <v>0.44290000000000002</v>
      </c>
      <c r="H595" s="21">
        <v>-0.94230000000000003</v>
      </c>
      <c r="I595" s="21">
        <v>-0.9</v>
      </c>
      <c r="J595" s="21">
        <v>1.3900999999999999</v>
      </c>
      <c r="K595" s="21">
        <v>-1.34E-2</v>
      </c>
      <c r="L595" s="21">
        <v>-8.8000000000000005E-3</v>
      </c>
      <c r="M595" s="21">
        <v>0.05</v>
      </c>
      <c r="N595" s="21">
        <v>-2.6100000000000002E-2</v>
      </c>
      <c r="O595" s="21">
        <v>-5.1999999999999998E-3</v>
      </c>
      <c r="P595" s="21">
        <v>7.46E-2</v>
      </c>
      <c r="Q595" s="21">
        <v>4.2500000000000003E-2</v>
      </c>
      <c r="R595" s="21">
        <v>1.18E-2</v>
      </c>
      <c r="S595" s="21">
        <v>1.03E-2</v>
      </c>
      <c r="T595" s="21">
        <v>1.2800000000000001E-2</v>
      </c>
      <c r="U595" s="10">
        <v>0.55000000000000004</v>
      </c>
      <c r="V595" s="10">
        <v>2.04</v>
      </c>
      <c r="W595" s="7">
        <v>1.4311</v>
      </c>
      <c r="X595" s="20">
        <v>0.75439999999999996</v>
      </c>
      <c r="Y595" s="75">
        <v>2020</v>
      </c>
      <c r="Z595" s="7">
        <v>0.16</v>
      </c>
      <c r="AA595" s="7">
        <v>0</v>
      </c>
      <c r="AB595" s="51">
        <v>-61</v>
      </c>
      <c r="AC595" s="51">
        <v>-55</v>
      </c>
      <c r="AD595" s="51"/>
      <c r="AE595" s="51"/>
      <c r="AF595" s="51"/>
      <c r="AG595" s="51"/>
      <c r="AH595" s="20">
        <v>3.6299999999999999E-2</v>
      </c>
      <c r="AI595" s="7" t="s">
        <v>8467</v>
      </c>
      <c r="AJ595" s="67" t="s">
        <v>8494</v>
      </c>
      <c r="AK595" s="44">
        <v>-0.63771712158808924</v>
      </c>
      <c r="AL595" s="44">
        <v>-0.71323529411764719</v>
      </c>
      <c r="AM595" s="44">
        <v>0.97142857142856898</v>
      </c>
      <c r="AN595" s="25">
        <v>0.96181384248210022</v>
      </c>
      <c r="AO595" s="25">
        <v>0.32458233890214799</v>
      </c>
      <c r="AP595" s="215">
        <v>41.9</v>
      </c>
      <c r="AQ595" s="215" t="s">
        <v>8552</v>
      </c>
      <c r="AR595" s="44">
        <v>4.6192259675405703E-2</v>
      </c>
      <c r="AS595" s="171" t="s">
        <v>6986</v>
      </c>
      <c r="AT595" s="171" t="s">
        <v>7527</v>
      </c>
      <c r="AU595" s="171" t="s">
        <v>6974</v>
      </c>
      <c r="AV595" s="7" t="s">
        <v>8470</v>
      </c>
      <c r="AW595" s="14" t="s">
        <v>6157</v>
      </c>
      <c r="AX595" s="49" t="s">
        <v>6009</v>
      </c>
      <c r="AY595" s="38" t="s">
        <v>6007</v>
      </c>
      <c r="AZ595" s="14" t="s">
        <v>6123</v>
      </c>
      <c r="BA595" s="49" t="s">
        <v>5967</v>
      </c>
      <c r="BB595" s="38" t="s">
        <v>6007</v>
      </c>
      <c r="BC595" s="7">
        <v>0.3</v>
      </c>
      <c r="BD595" s="14" t="s">
        <v>6104</v>
      </c>
      <c r="BE595" s="49" t="s">
        <v>5967</v>
      </c>
      <c r="BF595" s="38" t="s">
        <v>5961</v>
      </c>
      <c r="BG595" s="7">
        <v>0.2</v>
      </c>
      <c r="BH595" s="45">
        <v>583.27968217246837</v>
      </c>
      <c r="BI595" s="215" t="s">
        <v>8471</v>
      </c>
      <c r="BJ595" s="215" t="s">
        <v>8520</v>
      </c>
      <c r="BK595" s="7">
        <v>1.5</v>
      </c>
      <c r="BL595" s="25">
        <v>4.2288557213930239E-2</v>
      </c>
      <c r="BM595" s="20">
        <v>0.57012499999999999</v>
      </c>
      <c r="BN595" s="20">
        <v>0.55499999999999994</v>
      </c>
      <c r="BO595" s="20">
        <v>0.58249999999999991</v>
      </c>
      <c r="BP595" s="46">
        <v>20.53921568627451</v>
      </c>
      <c r="BQ595" s="215" t="s">
        <v>8540</v>
      </c>
      <c r="BR595" s="79">
        <v>-0.41484486873508347</v>
      </c>
      <c r="BS595" s="9">
        <v>2.8140509285595749E-2</v>
      </c>
      <c r="BT595" s="9">
        <v>0</v>
      </c>
      <c r="BU595" s="47" t="s">
        <v>5993</v>
      </c>
      <c r="BV595" s="47" t="s">
        <v>5993</v>
      </c>
      <c r="BW595" s="14" t="s">
        <v>5474</v>
      </c>
      <c r="BX595" s="83">
        <v>-0.29781384248210024</v>
      </c>
      <c r="BY595" s="82">
        <v>1.95</v>
      </c>
      <c r="BZ595" s="46">
        <v>21.487179487179485</v>
      </c>
      <c r="CA595" s="48" t="s">
        <v>5474</v>
      </c>
      <c r="CB595" s="45">
        <v>-2555.9</v>
      </c>
      <c r="CC595" s="45">
        <v>-2304.5</v>
      </c>
      <c r="CD595" s="45">
        <v>0</v>
      </c>
      <c r="CE595" s="45">
        <v>0</v>
      </c>
      <c r="CF595" s="14" t="s">
        <v>9110</v>
      </c>
      <c r="CG595" s="7" t="s">
        <v>8477</v>
      </c>
      <c r="CH595" s="215" t="s">
        <v>8478</v>
      </c>
      <c r="CI595" s="215" t="s">
        <v>8478</v>
      </c>
      <c r="CJ595" s="215" t="s">
        <v>8479</v>
      </c>
      <c r="CK595" s="43" t="s">
        <v>5474</v>
      </c>
      <c r="CL595" s="43" t="s">
        <v>5474</v>
      </c>
      <c r="CM595" s="43" t="s">
        <v>6898</v>
      </c>
      <c r="CN595" s="145">
        <v>-2304.5</v>
      </c>
      <c r="CO595" s="145">
        <v>-2555.9</v>
      </c>
      <c r="CP595" s="148">
        <v>24439.418683026423</v>
      </c>
      <c r="CQ595" s="189">
        <v>0.1999999999999999</v>
      </c>
      <c r="CR595" s="189">
        <v>0.90090000000000003</v>
      </c>
      <c r="CS595" s="99">
        <v>44611</v>
      </c>
      <c r="CT595" s="167" t="s">
        <v>5474</v>
      </c>
      <c r="CU595" s="43" t="s">
        <v>5474</v>
      </c>
      <c r="CV595" s="43" t="s">
        <v>5474</v>
      </c>
      <c r="CW595" s="43" t="s">
        <v>5474</v>
      </c>
      <c r="CX595" s="43" t="s">
        <v>5474</v>
      </c>
      <c r="CY595" s="43" t="s">
        <v>5474</v>
      </c>
      <c r="CZ595" s="43" t="s">
        <v>5474</v>
      </c>
      <c r="DA595" s="42" t="s">
        <v>5474</v>
      </c>
      <c r="DB595" s="42" t="s">
        <v>5474</v>
      </c>
      <c r="DC595" s="42" t="s">
        <v>5474</v>
      </c>
      <c r="DD595" s="42" t="s">
        <v>5474</v>
      </c>
      <c r="DE595" s="42" t="s">
        <v>5474</v>
      </c>
      <c r="DF595" s="42" t="s">
        <v>5474</v>
      </c>
      <c r="DG595" s="42" t="s">
        <v>5474</v>
      </c>
      <c r="DH595" s="42" t="s">
        <v>5474</v>
      </c>
    </row>
    <row r="596" spans="1:112">
      <c r="A596" s="22">
        <v>3094</v>
      </c>
      <c r="B596" s="7" t="s">
        <v>646</v>
      </c>
      <c r="C596" s="21">
        <v>0.21740000000000001</v>
      </c>
      <c r="D596" s="21">
        <v>0.433</v>
      </c>
      <c r="E596" s="21">
        <v>4.6100000000000002E-2</v>
      </c>
      <c r="F596" s="21">
        <v>0.34649999999999997</v>
      </c>
      <c r="G596" s="21">
        <v>0.26800000000000002</v>
      </c>
      <c r="H596" s="21">
        <v>-0.1905</v>
      </c>
      <c r="I596" s="21">
        <v>-0.26090000000000002</v>
      </c>
      <c r="J596" s="21">
        <v>0.58330000000000004</v>
      </c>
      <c r="K596" s="21">
        <v>8.3999999999999995E-3</v>
      </c>
      <c r="L596" s="21">
        <v>3.3300000000000003E-2</v>
      </c>
      <c r="M596" s="21">
        <v>-1.46E-2</v>
      </c>
      <c r="N596" s="21">
        <v>9.7000000000000003E-3</v>
      </c>
      <c r="O596" s="21">
        <v>7.1199999999999999E-2</v>
      </c>
      <c r="P596" s="21">
        <v>3.7100000000000001E-2</v>
      </c>
      <c r="Q596" s="21">
        <v>4.0000000000000002E-4</v>
      </c>
      <c r="R596" s="21">
        <v>2.9999999999999997E-4</v>
      </c>
      <c r="S596" s="21">
        <v>4.0099999999999997E-2</v>
      </c>
      <c r="T596" s="21">
        <v>3.7600000000000001E-2</v>
      </c>
      <c r="U596" s="10">
        <v>0.38</v>
      </c>
      <c r="V596" s="10">
        <v>0.55000000000000004</v>
      </c>
      <c r="W596" s="7">
        <v>0.88480000000000003</v>
      </c>
      <c r="X596" s="20">
        <v>1</v>
      </c>
      <c r="Y596" s="75">
        <v>2020</v>
      </c>
      <c r="Z596" s="7">
        <v>0.8</v>
      </c>
      <c r="AA596" s="7">
        <v>0</v>
      </c>
      <c r="AB596" s="51">
        <v>373</v>
      </c>
      <c r="AC596" s="51">
        <v>-121</v>
      </c>
      <c r="AD596" s="51"/>
      <c r="AE596" s="51"/>
      <c r="AF596" s="51"/>
      <c r="AG596" s="51"/>
      <c r="AH596" s="20">
        <v>5.0799999999999998E-2</v>
      </c>
      <c r="AI596" s="7" t="s">
        <v>8481</v>
      </c>
      <c r="AJ596" s="67" t="s">
        <v>8494</v>
      </c>
      <c r="AK596" s="44">
        <v>0.58058608058608074</v>
      </c>
      <c r="AL596" s="44">
        <v>-0.64948453608247403</v>
      </c>
      <c r="AM596" s="44">
        <v>0.83333333333333337</v>
      </c>
      <c r="AN596" s="25">
        <v>0.79824561403508754</v>
      </c>
      <c r="AO596" s="25">
        <v>0.283625730994152</v>
      </c>
      <c r="AP596" s="215">
        <v>34.200000000000003</v>
      </c>
      <c r="AQ596" s="215" t="s">
        <v>8552</v>
      </c>
      <c r="AR596" s="44">
        <v>4.1095890410958902E-2</v>
      </c>
      <c r="AS596" s="171" t="s">
        <v>6986</v>
      </c>
      <c r="AT596" s="171" t="s">
        <v>6997</v>
      </c>
      <c r="AU596" s="171" t="s">
        <v>7232</v>
      </c>
      <c r="AV596" s="7" t="s">
        <v>8470</v>
      </c>
      <c r="AW596" s="14" t="s">
        <v>6157</v>
      </c>
      <c r="AX596" s="49" t="s">
        <v>6009</v>
      </c>
      <c r="AY596" s="38" t="s">
        <v>5971</v>
      </c>
      <c r="AZ596" s="14" t="s">
        <v>6123</v>
      </c>
      <c r="BA596" s="49" t="s">
        <v>5967</v>
      </c>
      <c r="BB596" s="38" t="s">
        <v>5971</v>
      </c>
      <c r="BC596" s="7">
        <v>0.3</v>
      </c>
      <c r="BD596" s="14" t="s">
        <v>5999</v>
      </c>
      <c r="BE596" s="49" t="s">
        <v>5967</v>
      </c>
      <c r="BF596" s="38" t="s">
        <v>5961</v>
      </c>
      <c r="BG596" s="7">
        <v>0.4</v>
      </c>
      <c r="BH596" s="45">
        <v>1552.0356770136882</v>
      </c>
      <c r="BI596" s="215" t="s">
        <v>8489</v>
      </c>
      <c r="BJ596" s="215" t="s">
        <v>8543</v>
      </c>
      <c r="BK596" s="7">
        <v>2</v>
      </c>
      <c r="BL596" s="25">
        <v>3.7936267071320182E-2</v>
      </c>
      <c r="BM596" s="20">
        <v>0.67149999999999999</v>
      </c>
      <c r="BN596" s="20">
        <v>0.73750000000000004</v>
      </c>
      <c r="BO596" s="20">
        <v>0.61749999999999994</v>
      </c>
      <c r="BP596" s="46">
        <v>62.18181818181818</v>
      </c>
      <c r="BQ596" s="215" t="s">
        <v>8483</v>
      </c>
      <c r="BR596" s="79">
        <v>-0.71734892787524362</v>
      </c>
      <c r="BS596" s="9">
        <v>1.9904901356305515E-2</v>
      </c>
      <c r="BT596" s="9">
        <v>1.7439790093450425E-2</v>
      </c>
      <c r="BU596" s="47">
        <v>44400</v>
      </c>
      <c r="BV596" s="47">
        <v>44406</v>
      </c>
      <c r="BW596" s="14" t="s">
        <v>5474</v>
      </c>
      <c r="BX596" s="83">
        <v>-0.66081871345029242</v>
      </c>
      <c r="BY596" s="82">
        <v>0.58000000000000007</v>
      </c>
      <c r="BZ596" s="46">
        <v>58.96551724137931</v>
      </c>
      <c r="CA596" s="48" t="s">
        <v>8485</v>
      </c>
      <c r="CB596" s="45">
        <v>12756.6</v>
      </c>
      <c r="CC596" s="45">
        <v>-4138.2000000000007</v>
      </c>
      <c r="CD596" s="45">
        <v>0</v>
      </c>
      <c r="CE596" s="45">
        <v>0</v>
      </c>
      <c r="CF596" s="14" t="s">
        <v>9111</v>
      </c>
      <c r="CG596" s="7" t="s">
        <v>8477</v>
      </c>
      <c r="CH596" s="215" t="s">
        <v>8478</v>
      </c>
      <c r="CI596" s="215" t="s">
        <v>8478</v>
      </c>
      <c r="CJ596" s="215" t="s">
        <v>8479</v>
      </c>
      <c r="CK596" s="43" t="s">
        <v>5474</v>
      </c>
      <c r="CL596" s="43" t="s">
        <v>5474</v>
      </c>
      <c r="CM596" s="43" t="s">
        <v>5474</v>
      </c>
      <c r="CN596" s="145">
        <v>-4138.2000000000007</v>
      </c>
      <c r="CO596" s="145">
        <v>12756.6</v>
      </c>
      <c r="CP596" s="148">
        <v>53079.620153868142</v>
      </c>
      <c r="CQ596" s="189" t="s">
        <v>5474</v>
      </c>
      <c r="CR596" s="189" t="s">
        <v>5474</v>
      </c>
      <c r="CS596" s="99" t="s">
        <v>5474</v>
      </c>
      <c r="CT596" s="167" t="s">
        <v>5474</v>
      </c>
      <c r="CU596" s="43" t="s">
        <v>5474</v>
      </c>
      <c r="CV596" s="43" t="s">
        <v>5474</v>
      </c>
      <c r="CW596" s="43" t="s">
        <v>5474</v>
      </c>
      <c r="CX596" s="43" t="s">
        <v>5474</v>
      </c>
      <c r="CY596" s="43" t="s">
        <v>5474</v>
      </c>
      <c r="CZ596" s="43" t="s">
        <v>5474</v>
      </c>
      <c r="DA596" s="42" t="s">
        <v>5474</v>
      </c>
      <c r="DB596" s="42" t="s">
        <v>5474</v>
      </c>
      <c r="DC596" s="42" t="s">
        <v>5474</v>
      </c>
      <c r="DD596" s="42" t="s">
        <v>5474</v>
      </c>
      <c r="DE596" s="42" t="s">
        <v>5474</v>
      </c>
      <c r="DF596" s="42" t="s">
        <v>5474</v>
      </c>
      <c r="DG596" s="42" t="s">
        <v>5474</v>
      </c>
      <c r="DH596" s="42" t="s">
        <v>5474</v>
      </c>
    </row>
    <row r="597" spans="1:112">
      <c r="A597" s="22">
        <v>1569</v>
      </c>
      <c r="B597" s="7" t="s">
        <v>162</v>
      </c>
      <c r="C597" s="21">
        <v>9.5999999999999992E-3</v>
      </c>
      <c r="D597" s="21">
        <v>-3.8899999999999997E-2</v>
      </c>
      <c r="E597" s="21">
        <v>0.23949999999999999</v>
      </c>
      <c r="F597" s="21">
        <v>-5.4699999999999999E-2</v>
      </c>
      <c r="G597" s="21">
        <v>-0.114</v>
      </c>
      <c r="H597" s="21">
        <v>-0.61019999999999996</v>
      </c>
      <c r="I597" s="21">
        <v>-0.83089999999999997</v>
      </c>
      <c r="J597" s="21">
        <v>-0.45700000000000002</v>
      </c>
      <c r="K597" s="21">
        <v>-6.7999999999999996E-3</v>
      </c>
      <c r="L597" s="21">
        <v>-2.2200000000000001E-2</v>
      </c>
      <c r="M597" s="21">
        <v>1.43E-2</v>
      </c>
      <c r="N597" s="21">
        <v>-3.4599999999999999E-2</v>
      </c>
      <c r="O597" s="21">
        <v>-8.5800000000000001E-2</v>
      </c>
      <c r="P597" s="21">
        <v>2.01E-2</v>
      </c>
      <c r="Q597" s="21">
        <v>3.3E-3</v>
      </c>
      <c r="R597" s="21">
        <v>1.4E-3</v>
      </c>
      <c r="S597" s="21">
        <v>8.1900000000000001E-2</v>
      </c>
      <c r="T597" s="21">
        <v>4.3900000000000002E-2</v>
      </c>
      <c r="U597" s="10">
        <v>0.82</v>
      </c>
      <c r="V597" s="10">
        <v>2.72</v>
      </c>
      <c r="W597" s="7">
        <v>0.60729999999999995</v>
      </c>
      <c r="X597" s="20">
        <v>0.375</v>
      </c>
      <c r="Y597" s="75">
        <v>2020</v>
      </c>
      <c r="Z597" s="7">
        <v>1.5</v>
      </c>
      <c r="AA597" s="7">
        <v>0</v>
      </c>
      <c r="AB597" s="51">
        <v>39</v>
      </c>
      <c r="AC597" s="51">
        <v>9</v>
      </c>
      <c r="AD597" s="51"/>
      <c r="AE597" s="51"/>
      <c r="AF597" s="51">
        <v>1</v>
      </c>
      <c r="AG597" s="51"/>
      <c r="AH597" s="20">
        <v>1.2800000000000001E-2</v>
      </c>
      <c r="AI597" s="7" t="s">
        <v>8467</v>
      </c>
      <c r="AJ597" s="67" t="s">
        <v>8494</v>
      </c>
      <c r="AK597" s="44">
        <v>-0.72900763358778653</v>
      </c>
      <c r="AL597" s="44">
        <v>-0.70297029702970304</v>
      </c>
      <c r="AM597" s="44">
        <v>1</v>
      </c>
      <c r="AN597" s="25">
        <v>0.51072124756335291</v>
      </c>
      <c r="AO597" s="25">
        <v>0.19688109161793377</v>
      </c>
      <c r="AP597" s="215">
        <v>25.65</v>
      </c>
      <c r="AQ597" s="215" t="s">
        <v>8552</v>
      </c>
      <c r="AR597" s="44">
        <v>2.8056112224448801E-2</v>
      </c>
      <c r="AS597" s="171" t="s">
        <v>6986</v>
      </c>
      <c r="AT597" s="171" t="s">
        <v>7040</v>
      </c>
      <c r="AU597" s="171" t="s">
        <v>6914</v>
      </c>
      <c r="AV597" s="7" t="s">
        <v>5474</v>
      </c>
      <c r="AW597" s="14" t="s">
        <v>7117</v>
      </c>
      <c r="AX597" s="49" t="s">
        <v>6009</v>
      </c>
      <c r="AY597" s="38" t="s">
        <v>5971</v>
      </c>
      <c r="AZ597" s="14" t="s">
        <v>6123</v>
      </c>
      <c r="BA597" s="49" t="s">
        <v>5967</v>
      </c>
      <c r="BB597" s="38" t="s">
        <v>6007</v>
      </c>
      <c r="BC597" s="7">
        <v>0.3</v>
      </c>
      <c r="BD597" s="14" t="s">
        <v>6104</v>
      </c>
      <c r="BE597" s="49" t="s">
        <v>5967</v>
      </c>
      <c r="BF597" s="38" t="s">
        <v>5971</v>
      </c>
      <c r="BG597" s="7">
        <v>0.1</v>
      </c>
      <c r="BH597" s="45">
        <v>302.31725265267374</v>
      </c>
      <c r="BI597" s="215" t="s">
        <v>8471</v>
      </c>
      <c r="BJ597" s="215" t="s">
        <v>8554</v>
      </c>
      <c r="BK597" s="7">
        <v>1.4</v>
      </c>
      <c r="BL597" s="25">
        <v>1.5841584158415786E-2</v>
      </c>
      <c r="BM597" s="20">
        <v>0.546875</v>
      </c>
      <c r="BN597" s="20">
        <v>0.62249999999999994</v>
      </c>
      <c r="BO597" s="20">
        <v>0.48499999999999999</v>
      </c>
      <c r="BP597" s="46">
        <v>9.430147058823529</v>
      </c>
      <c r="BQ597" s="215" t="s">
        <v>8560</v>
      </c>
      <c r="BR597" s="79">
        <v>0.17894736842105277</v>
      </c>
      <c r="BS597" s="9">
        <v>1.7722735254124045E-2</v>
      </c>
      <c r="BT597" s="9">
        <v>5.2323440039511615E-2</v>
      </c>
      <c r="BU597" s="47" t="s">
        <v>5993</v>
      </c>
      <c r="BV597" s="47" t="s">
        <v>5993</v>
      </c>
      <c r="BW597" s="14" t="s">
        <v>5474</v>
      </c>
      <c r="BX597" s="83">
        <v>0.47368421052631576</v>
      </c>
      <c r="BY597" s="82">
        <v>2.52</v>
      </c>
      <c r="BZ597" s="46">
        <v>10.178571428571427</v>
      </c>
      <c r="CA597" s="48" t="s">
        <v>8475</v>
      </c>
      <c r="CB597" s="45">
        <v>1000.3499999999999</v>
      </c>
      <c r="CC597" s="45">
        <v>230.85</v>
      </c>
      <c r="CD597" s="45">
        <v>0</v>
      </c>
      <c r="CE597" s="45">
        <v>0</v>
      </c>
      <c r="CF597" s="14" t="s">
        <v>9112</v>
      </c>
      <c r="CG597" s="7" t="s">
        <v>8477</v>
      </c>
      <c r="CH597" s="215" t="s">
        <v>8478</v>
      </c>
      <c r="CI597" s="215" t="s">
        <v>8478</v>
      </c>
      <c r="CJ597" s="215" t="s">
        <v>8479</v>
      </c>
      <c r="CK597" s="43" t="s">
        <v>5474</v>
      </c>
      <c r="CL597" s="43" t="s">
        <v>5474</v>
      </c>
      <c r="CM597" s="43" t="s">
        <v>5474</v>
      </c>
      <c r="CN597" s="145">
        <v>230.85</v>
      </c>
      <c r="CO597" s="145">
        <v>1000.3499999999999</v>
      </c>
      <c r="CP597" s="148">
        <v>7754.4375305410813</v>
      </c>
      <c r="CQ597" s="189">
        <v>0.10331384015594537</v>
      </c>
      <c r="CR597" s="189">
        <v>0.90349999999999997</v>
      </c>
      <c r="CS597" s="99">
        <v>44984</v>
      </c>
      <c r="CT597" s="167" t="s">
        <v>8528</v>
      </c>
      <c r="CU597" s="43" t="s">
        <v>5474</v>
      </c>
      <c r="CV597" s="43" t="s">
        <v>5474</v>
      </c>
      <c r="CW597" s="43" t="s">
        <v>5474</v>
      </c>
      <c r="CX597" s="43" t="s">
        <v>5474</v>
      </c>
      <c r="CY597" s="43" t="s">
        <v>5474</v>
      </c>
      <c r="CZ597" s="43" t="s">
        <v>5474</v>
      </c>
      <c r="DA597" s="42" t="s">
        <v>5474</v>
      </c>
      <c r="DB597" s="42" t="s">
        <v>8528</v>
      </c>
      <c r="DC597" s="42" t="s">
        <v>5474</v>
      </c>
      <c r="DD597" s="42" t="s">
        <v>5474</v>
      </c>
      <c r="DE597" s="42" t="s">
        <v>5474</v>
      </c>
      <c r="DF597" s="42" t="s">
        <v>5474</v>
      </c>
      <c r="DG597" s="42" t="s">
        <v>5474</v>
      </c>
      <c r="DH597" s="42" t="s">
        <v>5474</v>
      </c>
    </row>
    <row r="598" spans="1:112">
      <c r="A598" s="22">
        <v>3708</v>
      </c>
      <c r="B598" s="7" t="s">
        <v>877</v>
      </c>
      <c r="C598" s="21">
        <v>-8.0199999999999994E-2</v>
      </c>
      <c r="D598" s="21">
        <v>-0.189</v>
      </c>
      <c r="E598" s="21">
        <v>-0.23960000000000001</v>
      </c>
      <c r="F598" s="21">
        <v>-0.2928</v>
      </c>
      <c r="G598" s="21">
        <v>0.41270000000000001</v>
      </c>
      <c r="H598" s="21">
        <v>-0.30509999999999998</v>
      </c>
      <c r="I598" s="21">
        <v>-0.8498</v>
      </c>
      <c r="J598" s="21">
        <v>-0.68940000000000001</v>
      </c>
      <c r="K598" s="21">
        <v>1.03E-2</v>
      </c>
      <c r="L598" s="21">
        <v>-4.6300000000000001E-2</v>
      </c>
      <c r="M598" s="21">
        <v>-9.7000000000000003E-3</v>
      </c>
      <c r="N598" s="21">
        <v>-4.4000000000000003E-3</v>
      </c>
      <c r="O598" s="21">
        <v>-7.4300000000000005E-2</v>
      </c>
      <c r="P598" s="21">
        <v>1.78E-2</v>
      </c>
      <c r="Q598" s="21">
        <v>-1.21E-2</v>
      </c>
      <c r="R598" s="21">
        <v>5.4000000000000003E-3</v>
      </c>
      <c r="S598" s="21">
        <v>2.0701000000000001</v>
      </c>
      <c r="T598" s="21">
        <v>0.61480000000000001</v>
      </c>
      <c r="U598" s="10">
        <v>1</v>
      </c>
      <c r="V598" s="10">
        <v>4.58</v>
      </c>
      <c r="W598" s="7">
        <v>3.1006</v>
      </c>
      <c r="X598" s="20">
        <v>0.4698</v>
      </c>
      <c r="Y598" s="75">
        <v>2020</v>
      </c>
      <c r="Z598" s="7">
        <v>3.5</v>
      </c>
      <c r="AA598" s="7">
        <v>0</v>
      </c>
      <c r="AB598" s="51">
        <v>269</v>
      </c>
      <c r="AC598" s="51">
        <v>103</v>
      </c>
      <c r="AD598" s="51">
        <v>1</v>
      </c>
      <c r="AE598" s="51"/>
      <c r="AF598" s="51">
        <v>-81</v>
      </c>
      <c r="AG598" s="51">
        <v>2</v>
      </c>
      <c r="AH598" s="20">
        <v>2.46E-2</v>
      </c>
      <c r="AI598" s="7" t="s">
        <v>8493</v>
      </c>
      <c r="AJ598" s="67" t="s">
        <v>8494</v>
      </c>
      <c r="AK598" s="44">
        <v>-0.9390243902439025</v>
      </c>
      <c r="AL598" s="44">
        <v>-0.78494623655913986</v>
      </c>
      <c r="AM598" s="44">
        <v>0.78571428571427848</v>
      </c>
      <c r="AN598" s="25">
        <v>1.1043771043771045</v>
      </c>
      <c r="AO598" s="25">
        <v>0.3131313131313132</v>
      </c>
      <c r="AP598" s="215">
        <v>89.1</v>
      </c>
      <c r="AQ598" s="215" t="s">
        <v>8552</v>
      </c>
      <c r="AR598" s="44">
        <v>1.7123287671232799E-2</v>
      </c>
      <c r="AS598" s="171" t="s">
        <v>6986</v>
      </c>
      <c r="AT598" s="171" t="s">
        <v>7588</v>
      </c>
      <c r="AU598" s="171" t="s">
        <v>7348</v>
      </c>
      <c r="AV598" s="7" t="s">
        <v>8470</v>
      </c>
      <c r="AW598" s="14" t="s">
        <v>7955</v>
      </c>
      <c r="AX598" s="49" t="s">
        <v>6009</v>
      </c>
      <c r="AY598" s="38" t="s">
        <v>6007</v>
      </c>
      <c r="AZ598" s="14" t="s">
        <v>6038</v>
      </c>
      <c r="BA598" s="49" t="s">
        <v>6039</v>
      </c>
      <c r="BB598" s="38" t="s">
        <v>6047</v>
      </c>
      <c r="BC598" s="7">
        <v>0.3</v>
      </c>
      <c r="BD598" s="14" t="s">
        <v>6077</v>
      </c>
      <c r="BE598" s="49" t="s">
        <v>5967</v>
      </c>
      <c r="BF598" s="38" t="s">
        <v>6007</v>
      </c>
      <c r="BG598" s="7">
        <v>0.8</v>
      </c>
      <c r="BH598" s="45">
        <v>318.21847181215094</v>
      </c>
      <c r="BI598" s="215" t="s">
        <v>8471</v>
      </c>
      <c r="BJ598" s="215" t="s">
        <v>8509</v>
      </c>
      <c r="BK598" s="7">
        <v>1.1000000000000001</v>
      </c>
      <c r="BL598" s="25">
        <v>1.2499999999999935E-2</v>
      </c>
      <c r="BM598" s="20">
        <v>0.46387500000000009</v>
      </c>
      <c r="BN598" s="20">
        <v>0.43500000000000005</v>
      </c>
      <c r="BO598" s="20">
        <v>0.48750000000000004</v>
      </c>
      <c r="BP598" s="46">
        <v>19.454148471615721</v>
      </c>
      <c r="BQ598" s="215" t="s">
        <v>8553</v>
      </c>
      <c r="BR598" s="79">
        <v>-0.50168350168350162</v>
      </c>
      <c r="BS598" s="9">
        <v>2.8780734833658839E-2</v>
      </c>
      <c r="BT598" s="9">
        <v>3.3237267930976477E-2</v>
      </c>
      <c r="BU598" s="47" t="s">
        <v>5993</v>
      </c>
      <c r="BV598" s="47" t="s">
        <v>5993</v>
      </c>
      <c r="BW598" s="14" t="s">
        <v>8583</v>
      </c>
      <c r="BX598" s="83">
        <v>-0.37710437710437705</v>
      </c>
      <c r="BY598" s="82">
        <v>3.7</v>
      </c>
      <c r="BZ598" s="46">
        <v>24.081081081081077</v>
      </c>
      <c r="CA598" s="48" t="s">
        <v>8475</v>
      </c>
      <c r="CB598" s="45">
        <v>23967.899999999998</v>
      </c>
      <c r="CC598" s="45">
        <v>9177.2999999999993</v>
      </c>
      <c r="CD598" s="45">
        <v>89.1</v>
      </c>
      <c r="CE598" s="45">
        <v>0</v>
      </c>
      <c r="CF598" s="14" t="s">
        <v>9113</v>
      </c>
      <c r="CG598" s="7" t="s">
        <v>8477</v>
      </c>
      <c r="CH598" s="215" t="s">
        <v>8478</v>
      </c>
      <c r="CI598" s="215" t="s">
        <v>8478</v>
      </c>
      <c r="CJ598" s="215" t="s">
        <v>8479</v>
      </c>
      <c r="CK598" s="43" t="s">
        <v>6951</v>
      </c>
      <c r="CL598" s="43" t="s">
        <v>5474</v>
      </c>
      <c r="CM598" s="43" t="s">
        <v>5474</v>
      </c>
      <c r="CN598" s="145">
        <v>9177.2999999999993</v>
      </c>
      <c r="CO598" s="145">
        <v>24056.999999999996</v>
      </c>
      <c r="CP598" s="148">
        <v>28353.265838462648</v>
      </c>
      <c r="CQ598" s="189" t="s">
        <v>5474</v>
      </c>
      <c r="CR598" s="189" t="s">
        <v>5474</v>
      </c>
      <c r="CS598" s="99" t="s">
        <v>5474</v>
      </c>
      <c r="CT598" s="167" t="s">
        <v>5474</v>
      </c>
      <c r="CU598" s="43" t="s">
        <v>5474</v>
      </c>
      <c r="CV598" s="43" t="s">
        <v>5474</v>
      </c>
      <c r="CW598" s="43" t="s">
        <v>5474</v>
      </c>
      <c r="CX598" s="43" t="s">
        <v>5474</v>
      </c>
      <c r="CY598" s="43" t="s">
        <v>5474</v>
      </c>
      <c r="CZ598" s="43" t="s">
        <v>5474</v>
      </c>
      <c r="DA598" s="42" t="s">
        <v>5474</v>
      </c>
      <c r="DB598" s="42" t="s">
        <v>5474</v>
      </c>
      <c r="DC598" s="42" t="s">
        <v>5474</v>
      </c>
      <c r="DD598" s="42" t="s">
        <v>5474</v>
      </c>
      <c r="DE598" s="42" t="s">
        <v>5474</v>
      </c>
      <c r="DF598" s="42" t="s">
        <v>5474</v>
      </c>
      <c r="DG598" s="42" t="s">
        <v>5474</v>
      </c>
      <c r="DH598" s="42" t="s">
        <v>5474</v>
      </c>
    </row>
    <row r="599" spans="1:112">
      <c r="A599" s="22">
        <v>4933</v>
      </c>
      <c r="B599" s="7" t="s">
        <v>1020</v>
      </c>
      <c r="C599" s="21">
        <v>0.1162</v>
      </c>
      <c r="D599" s="21">
        <v>9.2999999999999992E-3</v>
      </c>
      <c r="E599" s="21">
        <v>2.4500000000000001E-2</v>
      </c>
      <c r="F599" s="21">
        <v>-3.7900000000000003E-2</v>
      </c>
      <c r="G599" s="21">
        <v>0.21160000000000001</v>
      </c>
      <c r="H599" s="21">
        <v>3.4500000000000003E-2</v>
      </c>
      <c r="I599" s="21">
        <v>0.60709999999999997</v>
      </c>
      <c r="J599" s="21">
        <v>1.0824</v>
      </c>
      <c r="K599" s="21">
        <v>-1.2999999999999999E-3</v>
      </c>
      <c r="L599" s="21">
        <v>4.9099999999999998E-2</v>
      </c>
      <c r="M599" s="21">
        <v>6.0400000000000002E-2</v>
      </c>
      <c r="N599" s="21">
        <v>4.1000000000000003E-3</v>
      </c>
      <c r="O599" s="21">
        <v>4.7800000000000002E-2</v>
      </c>
      <c r="P599" s="21">
        <v>6.9900000000000004E-2</v>
      </c>
      <c r="Q599" s="21">
        <v>1.46E-2</v>
      </c>
      <c r="R599" s="21">
        <v>1.0800000000000001E-2</v>
      </c>
      <c r="S599" s="21">
        <v>4.2000000000000003E-2</v>
      </c>
      <c r="T599" s="21">
        <v>3.3700000000000001E-2</v>
      </c>
      <c r="U599" s="10">
        <v>1.77</v>
      </c>
      <c r="V599" s="10">
        <v>3.45</v>
      </c>
      <c r="W599" s="7">
        <v>1.4074</v>
      </c>
      <c r="X599" s="20">
        <v>0.85040000000000004</v>
      </c>
      <c r="Y599" s="75">
        <v>2020</v>
      </c>
      <c r="Z599" s="7">
        <v>2.1875</v>
      </c>
      <c r="AA599" s="7">
        <v>0</v>
      </c>
      <c r="AB599" s="51">
        <v>-113</v>
      </c>
      <c r="AC599" s="51">
        <v>-19</v>
      </c>
      <c r="AD599" s="51"/>
      <c r="AE599" s="51"/>
      <c r="AF599" s="51"/>
      <c r="AG599" s="51"/>
      <c r="AH599" s="20">
        <v>0</v>
      </c>
      <c r="AI599" s="7" t="s">
        <v>8467</v>
      </c>
      <c r="AJ599" s="67" t="s">
        <v>8494</v>
      </c>
      <c r="AK599" s="44">
        <v>-0.69607843137254899</v>
      </c>
      <c r="AL599" s="44">
        <v>-0.71333333333333349</v>
      </c>
      <c r="AM599" s="44">
        <v>1</v>
      </c>
      <c r="AN599" s="25">
        <v>0.73170731707317072</v>
      </c>
      <c r="AO599" s="25">
        <v>0.21520803443328551</v>
      </c>
      <c r="AP599" s="215">
        <v>34.85</v>
      </c>
      <c r="AQ599" s="215" t="s">
        <v>8552</v>
      </c>
      <c r="AR599" s="44">
        <v>1.60349854227405E-2</v>
      </c>
      <c r="AS599" s="171" t="s">
        <v>6986</v>
      </c>
      <c r="AT599" s="171" t="s">
        <v>7177</v>
      </c>
      <c r="AU599" s="171" t="s">
        <v>6937</v>
      </c>
      <c r="AV599" s="7" t="s">
        <v>8470</v>
      </c>
      <c r="AW599" s="14" t="s">
        <v>8049</v>
      </c>
      <c r="AX599" s="49" t="s">
        <v>6009</v>
      </c>
      <c r="AY599" s="38" t="s">
        <v>5971</v>
      </c>
      <c r="AZ599" s="14" t="s">
        <v>6606</v>
      </c>
      <c r="BA599" s="49" t="s">
        <v>5967</v>
      </c>
      <c r="BB599" s="38" t="s">
        <v>6007</v>
      </c>
      <c r="BC599" s="7">
        <v>0.4</v>
      </c>
      <c r="BD599" s="14" t="s">
        <v>6104</v>
      </c>
      <c r="BE599" s="49" t="s">
        <v>5967</v>
      </c>
      <c r="BF599" s="38" t="s">
        <v>5961</v>
      </c>
      <c r="BG599" s="7">
        <v>0.4</v>
      </c>
      <c r="BH599" s="45">
        <v>130.41465846668964</v>
      </c>
      <c r="BI599" s="215" t="s">
        <v>8495</v>
      </c>
      <c r="BJ599" s="215" t="s">
        <v>8554</v>
      </c>
      <c r="BK599" s="7">
        <v>1.3</v>
      </c>
      <c r="BL599" s="25">
        <v>1.603498542274065E-2</v>
      </c>
      <c r="BM599" s="20">
        <v>0.64175000000000004</v>
      </c>
      <c r="BN599" s="20">
        <v>0.62250000000000005</v>
      </c>
      <c r="BO599" s="20">
        <v>0.65749999999999997</v>
      </c>
      <c r="BP599" s="46">
        <v>10.101449275362318</v>
      </c>
      <c r="BQ599" s="215" t="s">
        <v>8560</v>
      </c>
      <c r="BR599" s="79">
        <v>0.41123290291726439</v>
      </c>
      <c r="BS599" s="9">
        <v>3.4333653150590004E-2</v>
      </c>
      <c r="BT599" s="9">
        <v>5.6587970416107414E-2</v>
      </c>
      <c r="BU599" s="47">
        <v>44405</v>
      </c>
      <c r="BV599" s="47">
        <v>44411</v>
      </c>
      <c r="BW599" s="14" t="s">
        <v>5474</v>
      </c>
      <c r="BX599" s="83">
        <v>0.6934794835007172</v>
      </c>
      <c r="BY599" s="82">
        <v>3.4699999999999998</v>
      </c>
      <c r="BZ599" s="46">
        <v>10.043227665706054</v>
      </c>
      <c r="CA599" s="48" t="s">
        <v>5474</v>
      </c>
      <c r="CB599" s="45">
        <v>-3938.05</v>
      </c>
      <c r="CC599" s="45">
        <v>-662.15</v>
      </c>
      <c r="CD599" s="45">
        <v>0</v>
      </c>
      <c r="CE599" s="45">
        <v>0</v>
      </c>
      <c r="CF599" s="14" t="s">
        <v>9114</v>
      </c>
      <c r="CG599" s="7" t="s">
        <v>8477</v>
      </c>
      <c r="CH599" s="215" t="s">
        <v>8478</v>
      </c>
      <c r="CI599" s="215" t="s">
        <v>8546</v>
      </c>
      <c r="CJ599" s="215" t="s">
        <v>8479</v>
      </c>
      <c r="CK599" s="43" t="s">
        <v>5474</v>
      </c>
      <c r="CL599" s="43" t="s">
        <v>5474</v>
      </c>
      <c r="CM599" s="43" t="s">
        <v>6898</v>
      </c>
      <c r="CN599" s="145">
        <v>-662.15</v>
      </c>
      <c r="CO599" s="145">
        <v>-3938.05</v>
      </c>
      <c r="CP599" s="148">
        <v>4544.9508475641342</v>
      </c>
      <c r="CQ599" s="189" t="s">
        <v>5474</v>
      </c>
      <c r="CR599" s="189" t="s">
        <v>5474</v>
      </c>
      <c r="CS599" s="99" t="s">
        <v>5474</v>
      </c>
      <c r="CT599" s="167" t="s">
        <v>5474</v>
      </c>
      <c r="CU599" s="43" t="s">
        <v>5474</v>
      </c>
      <c r="CV599" s="43" t="s">
        <v>5474</v>
      </c>
      <c r="CW599" s="43" t="s">
        <v>5474</v>
      </c>
      <c r="CX599" s="43" t="s">
        <v>5474</v>
      </c>
      <c r="CY599" s="43" t="s">
        <v>5474</v>
      </c>
      <c r="CZ599" s="43" t="s">
        <v>5474</v>
      </c>
      <c r="DA599" s="42" t="s">
        <v>5474</v>
      </c>
      <c r="DB599" s="42" t="s">
        <v>5474</v>
      </c>
      <c r="DC599" s="42" t="s">
        <v>5474</v>
      </c>
      <c r="DD599" s="42" t="s">
        <v>5474</v>
      </c>
      <c r="DE599" s="42" t="s">
        <v>5474</v>
      </c>
      <c r="DF599" s="42" t="s">
        <v>5474</v>
      </c>
      <c r="DG599" s="42" t="s">
        <v>5474</v>
      </c>
      <c r="DH599" s="42" t="s">
        <v>5474</v>
      </c>
    </row>
    <row r="600" spans="1:112">
      <c r="A600" s="22">
        <v>2515</v>
      </c>
      <c r="B600" s="7" t="s">
        <v>460</v>
      </c>
      <c r="C600" s="21">
        <v>6.7999999999999996E-3</v>
      </c>
      <c r="D600" s="21">
        <v>0.1646</v>
      </c>
      <c r="E600" s="21">
        <v>-4.82E-2</v>
      </c>
      <c r="F600" s="21">
        <v>8.0600000000000005E-2</v>
      </c>
      <c r="G600" s="21">
        <v>0.2228</v>
      </c>
      <c r="H600" s="21">
        <v>-0.16669999999999999</v>
      </c>
      <c r="I600" s="21">
        <v>-0.72219999999999995</v>
      </c>
      <c r="J600" s="21">
        <v>-0.38890000000000002</v>
      </c>
      <c r="K600" s="21">
        <v>-8.3000000000000001E-3</v>
      </c>
      <c r="L600" s="21">
        <v>3.8E-3</v>
      </c>
      <c r="M600" s="21">
        <v>-5.4999999999999997E-3</v>
      </c>
      <c r="N600" s="21">
        <v>-1.2699999999999999E-2</v>
      </c>
      <c r="O600" s="21">
        <v>7.3000000000000001E-3</v>
      </c>
      <c r="P600" s="21">
        <v>5.3E-3</v>
      </c>
      <c r="Q600" s="21">
        <v>1E-3</v>
      </c>
      <c r="R600" s="21">
        <v>5.0000000000000001E-4</v>
      </c>
      <c r="S600" s="21">
        <v>1.7999999999999999E-2</v>
      </c>
      <c r="T600" s="21">
        <v>1.1299999999999999E-2</v>
      </c>
      <c r="U600" s="10">
        <v>0.11</v>
      </c>
      <c r="V600" s="10">
        <v>0.33</v>
      </c>
      <c r="W600" s="7">
        <v>0.2024</v>
      </c>
      <c r="X600" s="20">
        <v>1</v>
      </c>
      <c r="Y600" s="75">
        <v>2020</v>
      </c>
      <c r="Z600" s="7">
        <v>0.23300000000000001</v>
      </c>
      <c r="AA600" s="7">
        <v>0</v>
      </c>
      <c r="AB600" s="51">
        <v>-109</v>
      </c>
      <c r="AC600" s="51">
        <v>642</v>
      </c>
      <c r="AD600" s="51"/>
      <c r="AE600" s="51"/>
      <c r="AF600" s="51">
        <v>-149</v>
      </c>
      <c r="AG600" s="51">
        <v>8</v>
      </c>
      <c r="AH600" s="20">
        <v>1.5E-3</v>
      </c>
      <c r="AI600" s="7" t="s">
        <v>8467</v>
      </c>
      <c r="AJ600" s="67" t="s">
        <v>8494</v>
      </c>
      <c r="AK600" s="44">
        <v>-0.71999999999999986</v>
      </c>
      <c r="AL600" s="44">
        <v>-0.57499999999999962</v>
      </c>
      <c r="AM600" s="44">
        <v>0.75000000000000366</v>
      </c>
      <c r="AN600" s="25">
        <v>0.52570093457943934</v>
      </c>
      <c r="AO600" s="25">
        <v>9.3457943925233516E-2</v>
      </c>
      <c r="AP600" s="215">
        <v>8.56</v>
      </c>
      <c r="AQ600" s="215" t="s">
        <v>8552</v>
      </c>
      <c r="AR600" s="44">
        <v>8.2449941107184902E-3</v>
      </c>
      <c r="AS600" s="171" t="s">
        <v>6986</v>
      </c>
      <c r="AT600" s="171" t="s">
        <v>7388</v>
      </c>
      <c r="AU600" s="171" t="s">
        <v>6980</v>
      </c>
      <c r="AV600" s="7" t="s">
        <v>8470</v>
      </c>
      <c r="AW600" s="14" t="s">
        <v>6506</v>
      </c>
      <c r="AX600" s="49" t="s">
        <v>6009</v>
      </c>
      <c r="AY600" s="38" t="s">
        <v>5971</v>
      </c>
      <c r="AZ600" s="14" t="s">
        <v>6038</v>
      </c>
      <c r="BA600" s="49" t="s">
        <v>6039</v>
      </c>
      <c r="BB600" s="38" t="s">
        <v>5971</v>
      </c>
      <c r="BC600" s="7">
        <v>0.4</v>
      </c>
      <c r="BD600" s="14" t="s">
        <v>6025</v>
      </c>
      <c r="BE600" s="49" t="s">
        <v>5967</v>
      </c>
      <c r="BF600" s="38" t="s">
        <v>5971</v>
      </c>
      <c r="BG600" s="7">
        <v>0.5</v>
      </c>
      <c r="BH600" s="45">
        <v>4270.9894572122257</v>
      </c>
      <c r="BI600" s="215" t="s">
        <v>8518</v>
      </c>
      <c r="BJ600" s="215" t="s">
        <v>8520</v>
      </c>
      <c r="BK600" s="7">
        <v>1.3</v>
      </c>
      <c r="BL600" s="25">
        <v>1.0625737898465154E-2</v>
      </c>
      <c r="BM600" s="20">
        <v>0.57950000000000013</v>
      </c>
      <c r="BN600" s="20">
        <v>0.64000000000000012</v>
      </c>
      <c r="BO600" s="20">
        <v>0.52999999999999992</v>
      </c>
      <c r="BP600" s="46">
        <v>25.939393939393941</v>
      </c>
      <c r="BQ600" s="215" t="s">
        <v>8540</v>
      </c>
      <c r="BR600" s="79">
        <v>-0.39641744548286606</v>
      </c>
      <c r="BS600" s="9">
        <v>1.7691365325927411E-2</v>
      </c>
      <c r="BT600" s="9">
        <v>2.1245340923820022E-2</v>
      </c>
      <c r="BU600" s="47" t="s">
        <v>5993</v>
      </c>
      <c r="BV600" s="47" t="s">
        <v>5993</v>
      </c>
      <c r="BW600" s="14" t="s">
        <v>8583</v>
      </c>
      <c r="BX600" s="83">
        <v>-0.27570093457943939</v>
      </c>
      <c r="BY600" s="82">
        <v>0.31</v>
      </c>
      <c r="BZ600" s="46">
        <v>27.612903225806452</v>
      </c>
      <c r="CA600" s="48" t="s">
        <v>8475</v>
      </c>
      <c r="CB600" s="45">
        <v>-933.04000000000008</v>
      </c>
      <c r="CC600" s="45">
        <v>5495.52</v>
      </c>
      <c r="CD600" s="45">
        <v>0</v>
      </c>
      <c r="CE600" s="45">
        <v>0</v>
      </c>
      <c r="CF600" s="14" t="s">
        <v>9115</v>
      </c>
      <c r="CG600" s="7" t="s">
        <v>8477</v>
      </c>
      <c r="CH600" s="215" t="s">
        <v>8498</v>
      </c>
      <c r="CI600" s="215" t="s">
        <v>8478</v>
      </c>
      <c r="CJ600" s="215" t="s">
        <v>8546</v>
      </c>
      <c r="CK600" s="43" t="s">
        <v>6887</v>
      </c>
      <c r="CL600" s="43" t="s">
        <v>5474</v>
      </c>
      <c r="CM600" s="43" t="s">
        <v>5474</v>
      </c>
      <c r="CN600" s="145">
        <v>5495.52</v>
      </c>
      <c r="CO600" s="145">
        <v>-933.04000000000008</v>
      </c>
      <c r="CP600" s="148">
        <v>36559.669753736656</v>
      </c>
      <c r="CQ600" s="189" t="s">
        <v>5474</v>
      </c>
      <c r="CR600" s="189" t="s">
        <v>5474</v>
      </c>
      <c r="CS600" s="99" t="s">
        <v>5474</v>
      </c>
      <c r="CT600" s="167" t="s">
        <v>8504</v>
      </c>
      <c r="CU600" s="43" t="s">
        <v>5474</v>
      </c>
      <c r="CV600" s="43" t="s">
        <v>5474</v>
      </c>
      <c r="CW600" s="43" t="s">
        <v>5474</v>
      </c>
      <c r="CX600" s="43" t="s">
        <v>5474</v>
      </c>
      <c r="CY600" s="43" t="s">
        <v>5474</v>
      </c>
      <c r="CZ600" s="43" t="s">
        <v>5474</v>
      </c>
      <c r="DA600" s="42" t="s">
        <v>5474</v>
      </c>
      <c r="DB600" s="42" t="s">
        <v>5474</v>
      </c>
      <c r="DC600" s="42" t="s">
        <v>5474</v>
      </c>
      <c r="DD600" s="42" t="s">
        <v>5474</v>
      </c>
      <c r="DE600" s="42" t="s">
        <v>5474</v>
      </c>
      <c r="DF600" s="42" t="s">
        <v>8504</v>
      </c>
      <c r="DG600" s="42" t="s">
        <v>5474</v>
      </c>
      <c r="DH600" s="42" t="s">
        <v>5474</v>
      </c>
    </row>
    <row r="601" spans="1:112">
      <c r="A601" s="22">
        <v>2451</v>
      </c>
      <c r="B601" s="7" t="s">
        <v>413</v>
      </c>
      <c r="C601" s="21">
        <v>7.5899999999999995E-2</v>
      </c>
      <c r="D601" s="21">
        <v>0.37959999999999999</v>
      </c>
      <c r="E601" s="21">
        <v>4.4200000000000003E-2</v>
      </c>
      <c r="F601" s="21">
        <v>0.43290000000000001</v>
      </c>
      <c r="G601" s="21">
        <v>0.29260000000000003</v>
      </c>
      <c r="H601" s="21">
        <v>0.46920000000000001</v>
      </c>
      <c r="I601" s="21">
        <v>2.0806</v>
      </c>
      <c r="J601" s="21">
        <v>0.88819999999999999</v>
      </c>
      <c r="K601" s="21">
        <v>0.1033</v>
      </c>
      <c r="L601" s="21">
        <v>0.11070000000000001</v>
      </c>
      <c r="M601" s="21">
        <v>-1.0200000000000001E-2</v>
      </c>
      <c r="N601" s="21">
        <v>0.1106</v>
      </c>
      <c r="O601" s="21">
        <v>0.1341</v>
      </c>
      <c r="P601" s="21">
        <v>1.6000000000000001E-3</v>
      </c>
      <c r="Q601" s="21">
        <v>3.2000000000000002E-3</v>
      </c>
      <c r="R601" s="21">
        <v>2.5000000000000001E-3</v>
      </c>
      <c r="S601" s="21">
        <v>0.105</v>
      </c>
      <c r="T601" s="21">
        <v>9.4E-2</v>
      </c>
      <c r="U601" s="10">
        <v>3.21</v>
      </c>
      <c r="V601" s="10">
        <v>4.3099999999999996</v>
      </c>
      <c r="W601" s="7">
        <v>4.91</v>
      </c>
      <c r="X601" s="20">
        <v>0.97419999999999995</v>
      </c>
      <c r="Y601" s="75">
        <v>2020</v>
      </c>
      <c r="Z601" s="7">
        <v>3.05</v>
      </c>
      <c r="AA601" s="7">
        <v>0</v>
      </c>
      <c r="AB601" s="51">
        <v>-539</v>
      </c>
      <c r="AC601" s="51">
        <v>126</v>
      </c>
      <c r="AD601" s="51">
        <v>2</v>
      </c>
      <c r="AE601" s="51"/>
      <c r="AF601" s="51">
        <v>5</v>
      </c>
      <c r="AG601" s="51">
        <v>5</v>
      </c>
      <c r="AH601" s="20">
        <v>2.5000000000000001E-3</v>
      </c>
      <c r="AI601" s="7" t="s">
        <v>8467</v>
      </c>
      <c r="AJ601" s="67" t="s">
        <v>8494</v>
      </c>
      <c r="AK601" s="44">
        <v>-0.70612244897959209</v>
      </c>
      <c r="AL601" s="44">
        <v>-0.75824175824175932</v>
      </c>
      <c r="AM601" s="44">
        <v>-0.5555555555555608</v>
      </c>
      <c r="AN601" s="25">
        <v>0.35714285714285726</v>
      </c>
      <c r="AO601" s="25">
        <v>0.13265306122448972</v>
      </c>
      <c r="AP601" s="215">
        <v>68.599999999999994</v>
      </c>
      <c r="AQ601" s="215" t="s">
        <v>8552</v>
      </c>
      <c r="AR601" s="44">
        <v>5.8651026392961799E-3</v>
      </c>
      <c r="AS601" s="171" t="s">
        <v>6986</v>
      </c>
      <c r="AT601" s="171" t="s">
        <v>7005</v>
      </c>
      <c r="AU601" s="171" t="s">
        <v>6974</v>
      </c>
      <c r="AV601" s="7" t="s">
        <v>8470</v>
      </c>
      <c r="AW601" s="14" t="s">
        <v>6548</v>
      </c>
      <c r="AX601" s="49" t="s">
        <v>6337</v>
      </c>
      <c r="AY601" s="38" t="s">
        <v>6007</v>
      </c>
      <c r="AZ601" s="14" t="s">
        <v>6271</v>
      </c>
      <c r="BA601" s="49" t="s">
        <v>5967</v>
      </c>
      <c r="BB601" s="38" t="s">
        <v>6007</v>
      </c>
      <c r="BC601" s="7">
        <v>0.3</v>
      </c>
      <c r="BD601" s="14" t="s">
        <v>6134</v>
      </c>
      <c r="BE601" s="49" t="s">
        <v>5960</v>
      </c>
      <c r="BF601" s="38" t="s">
        <v>5971</v>
      </c>
      <c r="BG601" s="7">
        <v>1.5</v>
      </c>
      <c r="BH601" s="45">
        <v>431.10656277742487</v>
      </c>
      <c r="BI601" s="215" t="s">
        <v>8489</v>
      </c>
      <c r="BJ601" s="215" t="s">
        <v>8509</v>
      </c>
      <c r="BK601" s="7">
        <v>0.9</v>
      </c>
      <c r="BL601" s="25">
        <v>5.8651026392960628E-3</v>
      </c>
      <c r="BM601" s="20">
        <v>0.73662499999999997</v>
      </c>
      <c r="BN601" s="20">
        <v>0.73249999999999993</v>
      </c>
      <c r="BO601" s="20">
        <v>0.73999999999999988</v>
      </c>
      <c r="BP601" s="46">
        <v>15.91647331786543</v>
      </c>
      <c r="BQ601" s="215" t="s">
        <v>8560</v>
      </c>
      <c r="BR601" s="79">
        <v>0.13846015549076798</v>
      </c>
      <c r="BS601" s="9">
        <v>6.534209278055747E-2</v>
      </c>
      <c r="BT601" s="9">
        <v>3.8386082814949596E-2</v>
      </c>
      <c r="BU601" s="47" t="s">
        <v>5993</v>
      </c>
      <c r="BV601" s="47">
        <v>44382</v>
      </c>
      <c r="BW601" s="14" t="s">
        <v>5474</v>
      </c>
      <c r="BX601" s="83">
        <v>0.3661521865889214</v>
      </c>
      <c r="BY601" s="82">
        <v>4.8100000000000005</v>
      </c>
      <c r="BZ601" s="46">
        <v>14.261954261954259</v>
      </c>
      <c r="CA601" s="48" t="s">
        <v>8475</v>
      </c>
      <c r="CB601" s="45">
        <v>-36975.399999999994</v>
      </c>
      <c r="CC601" s="45">
        <v>8643.5999999999985</v>
      </c>
      <c r="CD601" s="45">
        <v>137.19999999999999</v>
      </c>
      <c r="CE601" s="45">
        <v>0</v>
      </c>
      <c r="CF601" s="14" t="s">
        <v>9116</v>
      </c>
      <c r="CG601" s="7" t="s">
        <v>8590</v>
      </c>
      <c r="CH601" s="215" t="s">
        <v>8498</v>
      </c>
      <c r="CI601" s="215" t="s">
        <v>8478</v>
      </c>
      <c r="CJ601" s="215" t="s">
        <v>8479</v>
      </c>
      <c r="CK601" s="43" t="s">
        <v>6887</v>
      </c>
      <c r="CL601" s="43" t="s">
        <v>8480</v>
      </c>
      <c r="CM601" s="43" t="s">
        <v>5474</v>
      </c>
      <c r="CN601" s="145">
        <v>8643.5999999999985</v>
      </c>
      <c r="CO601" s="145">
        <v>-36838.199999999997</v>
      </c>
      <c r="CP601" s="148">
        <v>29573.910206531342</v>
      </c>
      <c r="CQ601" s="189" t="s">
        <v>5474</v>
      </c>
      <c r="CR601" s="189" t="s">
        <v>5474</v>
      </c>
      <c r="CS601" s="99" t="s">
        <v>5474</v>
      </c>
      <c r="CT601" s="167" t="s">
        <v>5474</v>
      </c>
      <c r="CU601" s="43" t="s">
        <v>5474</v>
      </c>
      <c r="CV601" s="43" t="s">
        <v>5474</v>
      </c>
      <c r="CW601" s="43" t="s">
        <v>5474</v>
      </c>
      <c r="CX601" s="43" t="s">
        <v>5474</v>
      </c>
      <c r="CY601" s="43" t="s">
        <v>5474</v>
      </c>
      <c r="CZ601" s="43" t="s">
        <v>5474</v>
      </c>
      <c r="DA601" s="42" t="s">
        <v>5474</v>
      </c>
      <c r="DB601" s="42" t="s">
        <v>5474</v>
      </c>
      <c r="DC601" s="42" t="s">
        <v>5474</v>
      </c>
      <c r="DD601" s="42" t="s">
        <v>5474</v>
      </c>
      <c r="DE601" s="42" t="s">
        <v>5474</v>
      </c>
      <c r="DF601" s="42" t="s">
        <v>5474</v>
      </c>
      <c r="DG601" s="42" t="s">
        <v>5474</v>
      </c>
      <c r="DH601" s="42" t="s">
        <v>5474</v>
      </c>
    </row>
    <row r="602" spans="1:112">
      <c r="A602" s="22">
        <v>2329</v>
      </c>
      <c r="B602" s="7" t="s">
        <v>327</v>
      </c>
      <c r="C602" s="21">
        <v>-2.6499999999999999E-2</v>
      </c>
      <c r="D602" s="21">
        <v>0.2394</v>
      </c>
      <c r="E602" s="21">
        <v>-3.27E-2</v>
      </c>
      <c r="F602" s="21">
        <v>0.22950000000000001</v>
      </c>
      <c r="G602" s="21">
        <v>0.12809999999999999</v>
      </c>
      <c r="H602" s="21">
        <v>0.92500000000000004</v>
      </c>
      <c r="I602" s="21">
        <v>2.54</v>
      </c>
      <c r="J602" s="21">
        <v>3.4375</v>
      </c>
      <c r="K602" s="21">
        <v>6.3E-2</v>
      </c>
      <c r="L602" s="21">
        <v>0.221</v>
      </c>
      <c r="M602" s="21">
        <v>6.54E-2</v>
      </c>
      <c r="N602" s="21">
        <v>5.9499999999999997E-2</v>
      </c>
      <c r="O602" s="21">
        <v>0.22120000000000001</v>
      </c>
      <c r="P602" s="21">
        <v>6.1800000000000001E-2</v>
      </c>
      <c r="Q602" s="21">
        <v>1.9E-2</v>
      </c>
      <c r="R602" s="21">
        <v>1.04E-2</v>
      </c>
      <c r="S602" s="21">
        <v>1.1000000000000001E-3</v>
      </c>
      <c r="T602" s="21">
        <v>6.4000000000000003E-3</v>
      </c>
      <c r="U602" s="10">
        <v>1.17</v>
      </c>
      <c r="V602" s="10">
        <v>1.17</v>
      </c>
      <c r="W602" s="7">
        <v>0.03</v>
      </c>
      <c r="X602" s="20">
        <v>0.14149999999999999</v>
      </c>
      <c r="Y602" s="75">
        <v>2019</v>
      </c>
      <c r="Z602" s="7">
        <v>0.15</v>
      </c>
      <c r="AA602" s="7">
        <v>0</v>
      </c>
      <c r="AB602" s="51">
        <v>-14459</v>
      </c>
      <c r="AC602" s="51">
        <v>-9421</v>
      </c>
      <c r="AD602" s="51">
        <v>46</v>
      </c>
      <c r="AE602" s="51">
        <v>21</v>
      </c>
      <c r="AF602" s="51">
        <v>-36</v>
      </c>
      <c r="AG602" s="51">
        <v>1</v>
      </c>
      <c r="AH602" s="20">
        <v>7.6600000000000001E-2</v>
      </c>
      <c r="AI602" s="7" t="s">
        <v>8487</v>
      </c>
      <c r="AJ602" s="67" t="s">
        <v>8482</v>
      </c>
      <c r="AK602" s="44">
        <v>0.75107296137339064</v>
      </c>
      <c r="AL602" s="44">
        <v>-0.62702702702702695</v>
      </c>
      <c r="AM602" s="44">
        <v>0.96428571428571386</v>
      </c>
      <c r="AN602" s="25">
        <v>0.84727272727272718</v>
      </c>
      <c r="AO602" s="25">
        <v>0.33636363636363625</v>
      </c>
      <c r="AP602" s="215">
        <v>27.5</v>
      </c>
      <c r="AQ602" s="215" t="s">
        <v>8552</v>
      </c>
      <c r="AR602" s="44">
        <v>3.96975425330812E-2</v>
      </c>
      <c r="AS602" s="171" t="s">
        <v>7359</v>
      </c>
      <c r="AT602" s="171" t="s">
        <v>7468</v>
      </c>
      <c r="AU602" s="171" t="s">
        <v>7469</v>
      </c>
      <c r="AV602" s="7" t="s">
        <v>5474</v>
      </c>
      <c r="AW602" s="14" t="s">
        <v>6154</v>
      </c>
      <c r="AX602" s="49" t="s">
        <v>6009</v>
      </c>
      <c r="AY602" s="38" t="s">
        <v>5971</v>
      </c>
      <c r="AZ602" s="14" t="s">
        <v>6123</v>
      </c>
      <c r="BA602" s="49" t="s">
        <v>5993</v>
      </c>
      <c r="BB602" s="38" t="s">
        <v>5993</v>
      </c>
      <c r="BC602" s="7">
        <v>0.5</v>
      </c>
      <c r="BD602" s="14" t="s">
        <v>6026</v>
      </c>
      <c r="BE602" s="49" t="s">
        <v>5988</v>
      </c>
      <c r="BF602" s="38" t="s">
        <v>6012</v>
      </c>
      <c r="BG602" s="7">
        <v>1.5</v>
      </c>
      <c r="BH602" s="45">
        <v>25759.808706271462</v>
      </c>
      <c r="BI602" s="215" t="s">
        <v>8592</v>
      </c>
      <c r="BJ602" s="215" t="s">
        <v>8509</v>
      </c>
      <c r="BK602" s="7">
        <v>1</v>
      </c>
      <c r="BL602" s="25">
        <v>5.1625239005736193E-2</v>
      </c>
      <c r="BM602" s="20">
        <v>0.72743749999999996</v>
      </c>
      <c r="BN602" s="20">
        <v>0.67999999999999994</v>
      </c>
      <c r="BO602" s="20">
        <v>0.76624999999999988</v>
      </c>
      <c r="BP602" s="46">
        <v>23.504273504273506</v>
      </c>
      <c r="BQ602" s="215" t="s">
        <v>8521</v>
      </c>
      <c r="BR602" s="79">
        <v>-0.48945454545454548</v>
      </c>
      <c r="BS602" s="9">
        <v>0</v>
      </c>
      <c r="BT602" s="9">
        <v>0</v>
      </c>
      <c r="BU602" s="47" t="s">
        <v>5993</v>
      </c>
      <c r="BV602" s="47" t="s">
        <v>5993</v>
      </c>
      <c r="BW602" s="14" t="s">
        <v>5474</v>
      </c>
      <c r="BX602" s="83">
        <v>-0.36181818181818193</v>
      </c>
      <c r="BY602" s="82">
        <v>1.17</v>
      </c>
      <c r="BZ602" s="46">
        <v>23.504273504273506</v>
      </c>
      <c r="CA602" s="48" t="s">
        <v>8526</v>
      </c>
      <c r="CB602" s="45">
        <v>-397622.5</v>
      </c>
      <c r="CC602" s="45">
        <v>-259077.5</v>
      </c>
      <c r="CD602" s="45">
        <v>1265</v>
      </c>
      <c r="CE602" s="45">
        <v>577.5</v>
      </c>
      <c r="CF602" s="14" t="s">
        <v>9117</v>
      </c>
      <c r="CG602" s="7" t="s">
        <v>8477</v>
      </c>
      <c r="CH602" s="215" t="s">
        <v>8478</v>
      </c>
      <c r="CI602" s="215" t="s">
        <v>8478</v>
      </c>
      <c r="CJ602" s="215" t="s">
        <v>8523</v>
      </c>
      <c r="CK602" s="43" t="s">
        <v>5474</v>
      </c>
      <c r="CL602" s="43" t="s">
        <v>5474</v>
      </c>
      <c r="CM602" s="43" t="s">
        <v>6944</v>
      </c>
      <c r="CN602" s="145">
        <v>-258500</v>
      </c>
      <c r="CO602" s="145">
        <v>-396357.5</v>
      </c>
      <c r="CP602" s="148">
        <v>708394.73942246521</v>
      </c>
      <c r="CQ602" s="189" t="s">
        <v>5474</v>
      </c>
      <c r="CR602" s="189" t="s">
        <v>5474</v>
      </c>
      <c r="CS602" s="99" t="s">
        <v>5474</v>
      </c>
      <c r="CT602" s="167" t="s">
        <v>8528</v>
      </c>
      <c r="CU602" s="43" t="s">
        <v>5474</v>
      </c>
      <c r="CV602" s="43" t="s">
        <v>5474</v>
      </c>
      <c r="CW602" s="43" t="s">
        <v>5474</v>
      </c>
      <c r="CX602" s="43" t="s">
        <v>5474</v>
      </c>
      <c r="CY602" s="43" t="s">
        <v>5474</v>
      </c>
      <c r="CZ602" s="43" t="s">
        <v>5474</v>
      </c>
      <c r="DA602" s="42" t="s">
        <v>5474</v>
      </c>
      <c r="DB602" s="42" t="s">
        <v>8528</v>
      </c>
      <c r="DC602" s="42" t="s">
        <v>5474</v>
      </c>
      <c r="DD602" s="42" t="s">
        <v>5474</v>
      </c>
      <c r="DE602" s="42" t="s">
        <v>5474</v>
      </c>
      <c r="DF602" s="42" t="s">
        <v>5474</v>
      </c>
      <c r="DG602" s="42" t="s">
        <v>5474</v>
      </c>
      <c r="DH602" s="42" t="s">
        <v>5474</v>
      </c>
    </row>
    <row r="603" spans="1:112">
      <c r="A603" s="22">
        <v>3030</v>
      </c>
      <c r="B603" s="7" t="s">
        <v>602</v>
      </c>
      <c r="C603" s="21">
        <v>-7.9299999999999995E-2</v>
      </c>
      <c r="D603" s="21">
        <v>2.87E-2</v>
      </c>
      <c r="E603" s="21">
        <v>-7.7600000000000002E-2</v>
      </c>
      <c r="F603" s="21">
        <v>5.4300000000000001E-2</v>
      </c>
      <c r="G603" s="21">
        <v>8.4900000000000003E-2</v>
      </c>
      <c r="H603" s="21">
        <v>0.17599999999999999</v>
      </c>
      <c r="I603" s="21">
        <v>-6.9599999999999995E-2</v>
      </c>
      <c r="J603" s="21">
        <v>0</v>
      </c>
      <c r="K603" s="21">
        <v>-6.4999999999999997E-3</v>
      </c>
      <c r="L603" s="21">
        <v>-1.0699999999999999E-2</v>
      </c>
      <c r="M603" s="21">
        <v>-1.84E-2</v>
      </c>
      <c r="N603" s="21">
        <v>1.6199999999999999E-2</v>
      </c>
      <c r="O603" s="21">
        <v>-3.3300000000000003E-2</v>
      </c>
      <c r="P603" s="21">
        <v>-6.7999999999999996E-3</v>
      </c>
      <c r="Q603" s="21">
        <v>-1.9E-3</v>
      </c>
      <c r="R603" s="21">
        <v>-1E-3</v>
      </c>
      <c r="S603" s="21">
        <v>0.15490000000000001</v>
      </c>
      <c r="T603" s="21">
        <v>0.129</v>
      </c>
      <c r="U603" s="10">
        <v>2.72</v>
      </c>
      <c r="V603" s="10">
        <v>4.63</v>
      </c>
      <c r="W603" s="7">
        <v>3.26</v>
      </c>
      <c r="X603" s="20">
        <v>0.87319999999999998</v>
      </c>
      <c r="Y603" s="75">
        <v>2020</v>
      </c>
      <c r="Z603" s="7">
        <v>3.3</v>
      </c>
      <c r="AA603" s="7">
        <v>0</v>
      </c>
      <c r="AB603" s="51">
        <v>-154</v>
      </c>
      <c r="AC603" s="51">
        <v>44</v>
      </c>
      <c r="AD603" s="51">
        <v>1</v>
      </c>
      <c r="AE603" s="51"/>
      <c r="AF603" s="51">
        <v>-13</v>
      </c>
      <c r="AG603" s="51">
        <v>-13</v>
      </c>
      <c r="AH603" s="20">
        <v>8.5000000000000006E-3</v>
      </c>
      <c r="AI603" s="7" t="s">
        <v>8467</v>
      </c>
      <c r="AJ603" s="67" t="s">
        <v>8494</v>
      </c>
      <c r="AK603" s="44">
        <v>-0.72282608695652173</v>
      </c>
      <c r="AL603" s="44">
        <v>-0.56410256410256321</v>
      </c>
      <c r="AM603" s="44">
        <v>0.50000000000000888</v>
      </c>
      <c r="AN603" s="25">
        <v>0.3279857397504457</v>
      </c>
      <c r="AO603" s="25">
        <v>6.9518716577540079E-2</v>
      </c>
      <c r="AP603" s="215">
        <v>56.1</v>
      </c>
      <c r="AQ603" s="215" t="s">
        <v>8552</v>
      </c>
      <c r="AR603" s="44">
        <v>3.5778175313058999E-3</v>
      </c>
      <c r="AS603" s="171" t="s">
        <v>7359</v>
      </c>
      <c r="AT603" s="171" t="s">
        <v>7005</v>
      </c>
      <c r="AU603" s="171" t="s">
        <v>6893</v>
      </c>
      <c r="AV603" s="7" t="s">
        <v>8470</v>
      </c>
      <c r="AW603" s="14" t="s">
        <v>6120</v>
      </c>
      <c r="AX603" s="49" t="s">
        <v>6009</v>
      </c>
      <c r="AY603" s="38" t="s">
        <v>5971</v>
      </c>
      <c r="AZ603" s="14" t="s">
        <v>6083</v>
      </c>
      <c r="BA603" s="49" t="s">
        <v>5967</v>
      </c>
      <c r="BB603" s="38" t="s">
        <v>6007</v>
      </c>
      <c r="BC603" s="7">
        <v>0.2</v>
      </c>
      <c r="BD603" s="14" t="s">
        <v>5983</v>
      </c>
      <c r="BE603" s="49" t="s">
        <v>5967</v>
      </c>
      <c r="BF603" s="38" t="s">
        <v>5971</v>
      </c>
      <c r="BG603" s="7">
        <v>0.3</v>
      </c>
      <c r="BH603" s="45">
        <v>180.98342705224334</v>
      </c>
      <c r="BI603" s="215" t="s">
        <v>8471</v>
      </c>
      <c r="BJ603" s="215" t="s">
        <v>8554</v>
      </c>
      <c r="BK603" s="7">
        <v>1</v>
      </c>
      <c r="BL603" s="25">
        <v>3.5778175313059542E-3</v>
      </c>
      <c r="BM603" s="20">
        <v>0.60024999999999995</v>
      </c>
      <c r="BN603" s="20">
        <v>0.59749999999999992</v>
      </c>
      <c r="BO603" s="20">
        <v>0.60249999999999992</v>
      </c>
      <c r="BP603" s="46">
        <v>12.116630669546437</v>
      </c>
      <c r="BQ603" s="215" t="s">
        <v>8560</v>
      </c>
      <c r="BR603" s="79">
        <v>0.19850980392156867</v>
      </c>
      <c r="BS603" s="9">
        <v>5.1956570993733076E-2</v>
      </c>
      <c r="BT603" s="9">
        <v>5.266543660761025E-2</v>
      </c>
      <c r="BU603" s="47" t="s">
        <v>5993</v>
      </c>
      <c r="BV603" s="47">
        <v>44399</v>
      </c>
      <c r="BW603" s="14" t="s">
        <v>5474</v>
      </c>
      <c r="BX603" s="83">
        <v>0.43821176470588225</v>
      </c>
      <c r="BY603" s="82">
        <v>4.62</v>
      </c>
      <c r="BZ603" s="46">
        <v>12.142857142857142</v>
      </c>
      <c r="CA603" s="48" t="s">
        <v>8475</v>
      </c>
      <c r="CB603" s="45">
        <v>-8639.4</v>
      </c>
      <c r="CC603" s="45">
        <v>2468.4</v>
      </c>
      <c r="CD603" s="45">
        <v>56.1</v>
      </c>
      <c r="CE603" s="45">
        <v>0</v>
      </c>
      <c r="CF603" s="14" t="s">
        <v>9118</v>
      </c>
      <c r="CG603" s="7" t="s">
        <v>8590</v>
      </c>
      <c r="CH603" s="215" t="s">
        <v>8498</v>
      </c>
      <c r="CI603" s="215" t="s">
        <v>8478</v>
      </c>
      <c r="CJ603" s="215" t="s">
        <v>8479</v>
      </c>
      <c r="CK603" s="43" t="s">
        <v>6887</v>
      </c>
      <c r="CL603" s="43" t="s">
        <v>5474</v>
      </c>
      <c r="CM603" s="43" t="s">
        <v>5474</v>
      </c>
      <c r="CN603" s="145">
        <v>2468.4</v>
      </c>
      <c r="CO603" s="145">
        <v>-8583.2999999999993</v>
      </c>
      <c r="CP603" s="148">
        <v>10153.170257630853</v>
      </c>
      <c r="CQ603" s="189" t="s">
        <v>5474</v>
      </c>
      <c r="CR603" s="189" t="s">
        <v>5474</v>
      </c>
      <c r="CS603" s="99" t="s">
        <v>5474</v>
      </c>
      <c r="CT603" s="167" t="s">
        <v>5474</v>
      </c>
      <c r="CU603" s="43" t="s">
        <v>5474</v>
      </c>
      <c r="CV603" s="43" t="s">
        <v>5474</v>
      </c>
      <c r="CW603" s="43" t="s">
        <v>5474</v>
      </c>
      <c r="CX603" s="43" t="s">
        <v>5474</v>
      </c>
      <c r="CY603" s="43" t="s">
        <v>5474</v>
      </c>
      <c r="CZ603" s="43" t="s">
        <v>5474</v>
      </c>
      <c r="DA603" s="42" t="s">
        <v>5474</v>
      </c>
      <c r="DB603" s="42" t="s">
        <v>5474</v>
      </c>
      <c r="DC603" s="42" t="s">
        <v>5474</v>
      </c>
      <c r="DD603" s="42" t="s">
        <v>5474</v>
      </c>
      <c r="DE603" s="42" t="s">
        <v>5474</v>
      </c>
      <c r="DF603" s="42" t="s">
        <v>5474</v>
      </c>
      <c r="DG603" s="42" t="s">
        <v>5474</v>
      </c>
      <c r="DH603" s="42" t="s">
        <v>5474</v>
      </c>
    </row>
    <row r="604" spans="1:112">
      <c r="A604" s="22">
        <v>6233</v>
      </c>
      <c r="B604" s="7" t="s">
        <v>1316</v>
      </c>
      <c r="C604" s="21">
        <v>4.2099999999999999E-2</v>
      </c>
      <c r="D604" s="21">
        <v>0.32379999999999998</v>
      </c>
      <c r="E604" s="21">
        <v>6.8099999999999994E-2</v>
      </c>
      <c r="F604" s="21">
        <v>0.18099999999999999</v>
      </c>
      <c r="G604" s="21">
        <v>0.25280000000000002</v>
      </c>
      <c r="H604" s="21">
        <v>-0.4</v>
      </c>
      <c r="I604" s="21">
        <v>0.71430000000000005</v>
      </c>
      <c r="J604" s="21">
        <v>31</v>
      </c>
      <c r="K604" s="21">
        <v>4.7000000000000002E-3</v>
      </c>
      <c r="L604" s="21">
        <v>-5.4899999999999997E-2</v>
      </c>
      <c r="M604" s="21">
        <v>-4.7500000000000001E-2</v>
      </c>
      <c r="N604" s="21">
        <v>-3.6400000000000002E-2</v>
      </c>
      <c r="O604" s="21">
        <v>3.85E-2</v>
      </c>
      <c r="P604" s="21">
        <v>8.2400000000000001E-2</v>
      </c>
      <c r="Q604" s="21">
        <v>8.3999999999999995E-3</v>
      </c>
      <c r="R604" s="21">
        <v>7.4999999999999997E-3</v>
      </c>
      <c r="S604" s="21">
        <v>-2.9499999999999998E-2</v>
      </c>
      <c r="T604" s="21">
        <v>-2.5899999999999999E-2</v>
      </c>
      <c r="U604" s="10">
        <v>0.32</v>
      </c>
      <c r="V604" s="10">
        <v>0.42</v>
      </c>
      <c r="W604" s="7">
        <v>0</v>
      </c>
      <c r="X604" s="20">
        <v>0</v>
      </c>
      <c r="Y604" s="75"/>
      <c r="Z604" s="7"/>
      <c r="AA604" s="7"/>
      <c r="AB604" s="51">
        <v>-1131</v>
      </c>
      <c r="AC604" s="51">
        <v>-339</v>
      </c>
      <c r="AD604" s="51"/>
      <c r="AE604" s="51"/>
      <c r="AF604" s="51">
        <v>-106</v>
      </c>
      <c r="AG604" s="51">
        <v>2</v>
      </c>
      <c r="AH604" s="20">
        <v>7.6600000000000001E-2</v>
      </c>
      <c r="AI604" s="7" t="s">
        <v>8487</v>
      </c>
      <c r="AJ604" s="67" t="s">
        <v>8494</v>
      </c>
      <c r="AK604" s="44">
        <v>0.64089775561097251</v>
      </c>
      <c r="AL604" s="44">
        <v>-0.70336391437308865</v>
      </c>
      <c r="AM604" s="44">
        <v>0.91999999999999882</v>
      </c>
      <c r="AN604" s="25">
        <v>0.97804878048780475</v>
      </c>
      <c r="AO604" s="25">
        <v>0.39878048780487807</v>
      </c>
      <c r="AP604" s="215">
        <v>41</v>
      </c>
      <c r="AQ604" s="215" t="s">
        <v>8552</v>
      </c>
      <c r="AR604" s="44">
        <v>5.9431524547803601E-2</v>
      </c>
      <c r="AS604" s="171" t="s">
        <v>7112</v>
      </c>
      <c r="AT604" s="171" t="s">
        <v>7177</v>
      </c>
      <c r="AU604" s="171" t="s">
        <v>7016</v>
      </c>
      <c r="AV604" s="7" t="s">
        <v>5474</v>
      </c>
      <c r="AW604" s="14" t="s">
        <v>8021</v>
      </c>
      <c r="AX604" s="49" t="s">
        <v>6009</v>
      </c>
      <c r="AY604" s="38" t="s">
        <v>5971</v>
      </c>
      <c r="AZ604" s="14" t="s">
        <v>6525</v>
      </c>
      <c r="BA604" s="49" t="s">
        <v>5967</v>
      </c>
      <c r="BB604" s="38" t="s">
        <v>5961</v>
      </c>
      <c r="BC604" s="7">
        <v>0.2</v>
      </c>
      <c r="BD604" s="14" t="s">
        <v>6019</v>
      </c>
      <c r="BE604" s="49" t="s">
        <v>5967</v>
      </c>
      <c r="BF604" s="38" t="s">
        <v>5961</v>
      </c>
      <c r="BG604" s="7">
        <v>0.5</v>
      </c>
      <c r="BH604" s="45">
        <v>3526.9689310001354</v>
      </c>
      <c r="BI604" s="215" t="s">
        <v>8518</v>
      </c>
      <c r="BJ604" s="215" t="s">
        <v>8520</v>
      </c>
      <c r="BK604" s="7">
        <v>1.8</v>
      </c>
      <c r="BL604" s="25">
        <v>5.9431524547803538E-2</v>
      </c>
      <c r="BM604" s="20">
        <v>0.65381250000000002</v>
      </c>
      <c r="BN604" s="20">
        <v>0.6875</v>
      </c>
      <c r="BO604" s="20">
        <v>0.62624999999999997</v>
      </c>
      <c r="BP604" s="46">
        <v>97.61904761904762</v>
      </c>
      <c r="BQ604" s="215" t="s">
        <v>8521</v>
      </c>
      <c r="BR604" s="79">
        <v>-0.87707317073170732</v>
      </c>
      <c r="BS604" s="9">
        <v>0</v>
      </c>
      <c r="BT604" s="9">
        <v>0</v>
      </c>
      <c r="BU604" s="47" t="s">
        <v>5993</v>
      </c>
      <c r="BV604" s="47" t="s">
        <v>5993</v>
      </c>
      <c r="BW604" s="14" t="s">
        <v>5474</v>
      </c>
      <c r="BX604" s="83">
        <v>-0.84634146341463423</v>
      </c>
      <c r="BY604" s="82">
        <v>0.42000000000000004</v>
      </c>
      <c r="BZ604" s="46">
        <v>97.619047619047606</v>
      </c>
      <c r="CA604" s="48" t="s">
        <v>5474</v>
      </c>
      <c r="CB604" s="45">
        <v>-46371</v>
      </c>
      <c r="CC604" s="45">
        <v>-13899</v>
      </c>
      <c r="CD604" s="45">
        <v>0</v>
      </c>
      <c r="CE604" s="45">
        <v>0</v>
      </c>
      <c r="CF604" s="14" t="s">
        <v>9119</v>
      </c>
      <c r="CG604" s="7" t="s">
        <v>8477</v>
      </c>
      <c r="CH604" s="215" t="s">
        <v>8478</v>
      </c>
      <c r="CI604" s="215" t="s">
        <v>8546</v>
      </c>
      <c r="CJ604" s="215" t="s">
        <v>8523</v>
      </c>
      <c r="CK604" s="43" t="s">
        <v>5474</v>
      </c>
      <c r="CL604" s="43" t="s">
        <v>5474</v>
      </c>
      <c r="CM604" s="43" t="s">
        <v>6898</v>
      </c>
      <c r="CN604" s="145">
        <v>-13899</v>
      </c>
      <c r="CO604" s="145">
        <v>-46371</v>
      </c>
      <c r="CP604" s="148">
        <v>144605.72617100555</v>
      </c>
      <c r="CQ604" s="189" t="s">
        <v>5474</v>
      </c>
      <c r="CR604" s="189" t="s">
        <v>5474</v>
      </c>
      <c r="CS604" s="99" t="s">
        <v>5474</v>
      </c>
      <c r="CT604" s="167" t="s">
        <v>5474</v>
      </c>
      <c r="CU604" s="43" t="s">
        <v>5474</v>
      </c>
      <c r="CV604" s="43" t="s">
        <v>5474</v>
      </c>
      <c r="CW604" s="43" t="s">
        <v>5474</v>
      </c>
      <c r="CX604" s="43" t="s">
        <v>5474</v>
      </c>
      <c r="CY604" s="43" t="s">
        <v>5474</v>
      </c>
      <c r="CZ604" s="43" t="s">
        <v>5474</v>
      </c>
      <c r="DA604" s="42" t="s">
        <v>5474</v>
      </c>
      <c r="DB604" s="42" t="s">
        <v>5474</v>
      </c>
      <c r="DC604" s="42" t="s">
        <v>5474</v>
      </c>
      <c r="DD604" s="42" t="s">
        <v>5474</v>
      </c>
      <c r="DE604" s="42" t="s">
        <v>5474</v>
      </c>
      <c r="DF604" s="42" t="s">
        <v>5474</v>
      </c>
      <c r="DG604" s="42" t="s">
        <v>5474</v>
      </c>
      <c r="DH604" s="42" t="s">
        <v>5474</v>
      </c>
    </row>
    <row r="605" spans="1:112">
      <c r="A605" s="22">
        <v>6698</v>
      </c>
      <c r="B605" s="7" t="s">
        <v>5752</v>
      </c>
      <c r="C605" s="21">
        <v>3.9199999999999999E-2</v>
      </c>
      <c r="D605" s="21">
        <v>0.6865</v>
      </c>
      <c r="E605" s="21">
        <v>0.1608</v>
      </c>
      <c r="F605" s="21">
        <v>0.2964</v>
      </c>
      <c r="G605" s="21">
        <v>0.5615</v>
      </c>
      <c r="H605" s="21">
        <v>-1.7037</v>
      </c>
      <c r="I605" s="21">
        <v>0.13639999999999999</v>
      </c>
      <c r="J605" s="21">
        <v>1.1859999999999999</v>
      </c>
      <c r="K605" s="21">
        <v>4.1500000000000002E-2</v>
      </c>
      <c r="L605" s="21">
        <v>0.1346</v>
      </c>
      <c r="M605" s="21">
        <v>4.4400000000000002E-2</v>
      </c>
      <c r="N605" s="21">
        <v>2.6599999999999999E-2</v>
      </c>
      <c r="O605" s="21">
        <v>0.23930000000000001</v>
      </c>
      <c r="P605" s="21">
        <v>9.1300000000000006E-2</v>
      </c>
      <c r="Q605" s="21">
        <v>-3.3E-3</v>
      </c>
      <c r="R605" s="21">
        <v>-3.5000000000000001E-3</v>
      </c>
      <c r="S605" s="21">
        <v>3.5900000000000001E-2</v>
      </c>
      <c r="T605" s="21">
        <v>1.32E-2</v>
      </c>
      <c r="U605" s="10">
        <v>0.08</v>
      </c>
      <c r="V605" s="10">
        <v>0.59</v>
      </c>
      <c r="W605" s="7">
        <v>0.68</v>
      </c>
      <c r="X605" s="20">
        <v>0.63829999999999998</v>
      </c>
      <c r="Y605" s="75">
        <v>2020</v>
      </c>
      <c r="Z605" s="7">
        <v>0.5</v>
      </c>
      <c r="AA605" s="7">
        <v>0</v>
      </c>
      <c r="AB605" s="51">
        <v>34</v>
      </c>
      <c r="AC605" s="51">
        <v>-1</v>
      </c>
      <c r="AD605" s="51"/>
      <c r="AE605" s="51"/>
      <c r="AF605" s="51"/>
      <c r="AG605" s="51"/>
      <c r="AH605" s="20">
        <v>0</v>
      </c>
      <c r="AI605" s="7" t="s">
        <v>8467</v>
      </c>
      <c r="AJ605" s="67" t="s">
        <v>8494</v>
      </c>
      <c r="AK605" s="44">
        <v>-0.71904761904761916</v>
      </c>
      <c r="AL605" s="44">
        <v>-0.81553398058252435</v>
      </c>
      <c r="AM605" s="44">
        <v>0.89473684210526194</v>
      </c>
      <c r="AN605" s="25">
        <v>0.51724137931034486</v>
      </c>
      <c r="AO605" s="25">
        <v>0.25369458128078809</v>
      </c>
      <c r="AP605" s="215">
        <v>40.6</v>
      </c>
      <c r="AQ605" s="215" t="s">
        <v>8552</v>
      </c>
      <c r="AR605" s="44">
        <v>2.3959646910466498E-2</v>
      </c>
      <c r="AS605" s="171" t="s">
        <v>7112</v>
      </c>
      <c r="AT605" s="171" t="s">
        <v>7809</v>
      </c>
      <c r="AU605" s="171" t="s">
        <v>7043</v>
      </c>
      <c r="AV605" s="7" t="s">
        <v>5474</v>
      </c>
      <c r="AW605" s="14" t="s">
        <v>8331</v>
      </c>
      <c r="AX605" s="49" t="s">
        <v>6009</v>
      </c>
      <c r="AY605" s="38" t="s">
        <v>6007</v>
      </c>
      <c r="AZ605" s="14" t="s">
        <v>6562</v>
      </c>
      <c r="BA605" s="49" t="s">
        <v>5993</v>
      </c>
      <c r="BB605" s="38" t="s">
        <v>5993</v>
      </c>
      <c r="BC605" s="7">
        <v>0.2</v>
      </c>
      <c r="BD605" s="14" t="s">
        <v>6079</v>
      </c>
      <c r="BE605" s="49" t="s">
        <v>5993</v>
      </c>
      <c r="BF605" s="38" t="s">
        <v>5993</v>
      </c>
      <c r="BG605" s="7">
        <v>0.3</v>
      </c>
      <c r="BH605" s="45">
        <v>157.03144936475292</v>
      </c>
      <c r="BI605" s="215" t="s">
        <v>8471</v>
      </c>
      <c r="BJ605" s="215" t="s">
        <v>8554</v>
      </c>
      <c r="BK605" s="7">
        <v>4.3</v>
      </c>
      <c r="BL605" s="25">
        <v>2.1383647798742175E-2</v>
      </c>
      <c r="BM605" s="20">
        <v>0.7063124999999999</v>
      </c>
      <c r="BN605" s="20">
        <v>0.74</v>
      </c>
      <c r="BO605" s="20">
        <v>0.67874999999999985</v>
      </c>
      <c r="BP605" s="46">
        <v>68.81355932203391</v>
      </c>
      <c r="BQ605" s="215" t="s">
        <v>8540</v>
      </c>
      <c r="BR605" s="79">
        <v>-0.79561822660098525</v>
      </c>
      <c r="BS605" s="9">
        <v>1.0835381491183016E-2</v>
      </c>
      <c r="BT605" s="9">
        <v>6.4276690718900742E-3</v>
      </c>
      <c r="BU605" s="47" t="s">
        <v>5993</v>
      </c>
      <c r="BV605" s="47">
        <v>44378</v>
      </c>
      <c r="BW605" s="14" t="s">
        <v>5474</v>
      </c>
      <c r="BX605" s="83">
        <v>-0.75474187192118236</v>
      </c>
      <c r="BY605" s="82">
        <v>0.77999999999999992</v>
      </c>
      <c r="BZ605" s="46">
        <v>52.051282051282058</v>
      </c>
      <c r="CA605" s="48" t="s">
        <v>8485</v>
      </c>
      <c r="CB605" s="45">
        <v>1380.4</v>
      </c>
      <c r="CC605" s="45">
        <v>-40.6</v>
      </c>
      <c r="CD605" s="45">
        <v>0</v>
      </c>
      <c r="CE605" s="45">
        <v>0</v>
      </c>
      <c r="CF605" s="14" t="e">
        <v>#N/A</v>
      </c>
      <c r="CG605" s="7" t="s">
        <v>8477</v>
      </c>
      <c r="CH605" s="215" t="s">
        <v>8478</v>
      </c>
      <c r="CI605" s="215" t="s">
        <v>8479</v>
      </c>
      <c r="CJ605" s="215" t="s">
        <v>8479</v>
      </c>
      <c r="CK605" s="43" t="s">
        <v>5474</v>
      </c>
      <c r="CL605" s="43" t="s">
        <v>5474</v>
      </c>
      <c r="CM605" s="43" t="s">
        <v>6898</v>
      </c>
      <c r="CN605" s="145">
        <v>-40.6</v>
      </c>
      <c r="CO605" s="145">
        <v>1380.4</v>
      </c>
      <c r="CP605" s="148">
        <v>6375.4768442089689</v>
      </c>
      <c r="CQ605" s="189" t="s">
        <v>5474</v>
      </c>
      <c r="CR605" s="189" t="s">
        <v>5474</v>
      </c>
      <c r="CS605" s="99" t="s">
        <v>5474</v>
      </c>
      <c r="CT605" s="167" t="s">
        <v>5474</v>
      </c>
      <c r="CU605" s="43" t="s">
        <v>5474</v>
      </c>
      <c r="CV605" s="43" t="s">
        <v>5474</v>
      </c>
      <c r="CW605" s="43" t="s">
        <v>5474</v>
      </c>
      <c r="CX605" s="43" t="s">
        <v>5474</v>
      </c>
      <c r="CY605" s="43" t="s">
        <v>5474</v>
      </c>
      <c r="CZ605" s="43" t="s">
        <v>5474</v>
      </c>
      <c r="DA605" s="42" t="s">
        <v>5474</v>
      </c>
      <c r="DB605" s="42" t="s">
        <v>5474</v>
      </c>
      <c r="DC605" s="42" t="s">
        <v>5474</v>
      </c>
      <c r="DD605" s="42" t="s">
        <v>5474</v>
      </c>
      <c r="DE605" s="42" t="s">
        <v>5474</v>
      </c>
      <c r="DF605" s="42" t="s">
        <v>5474</v>
      </c>
      <c r="DG605" s="42" t="s">
        <v>5474</v>
      </c>
      <c r="DH605" s="42" t="s">
        <v>5474</v>
      </c>
    </row>
    <row r="606" spans="1:112">
      <c r="A606" s="22">
        <v>3402</v>
      </c>
      <c r="B606" s="7" t="s">
        <v>743</v>
      </c>
      <c r="C606" s="21">
        <v>2.2499999999999999E-2</v>
      </c>
      <c r="D606" s="21">
        <v>0.22589999999999999</v>
      </c>
      <c r="E606" s="21">
        <v>-4.4999999999999997E-3</v>
      </c>
      <c r="F606" s="21">
        <v>0.13789999999999999</v>
      </c>
      <c r="G606" s="21">
        <v>0.15040000000000001</v>
      </c>
      <c r="H606" s="21">
        <v>0.6</v>
      </c>
      <c r="I606" s="21">
        <v>0.71430000000000005</v>
      </c>
      <c r="J606" s="21">
        <v>0.74109999999999998</v>
      </c>
      <c r="K606" s="21">
        <v>5.0900000000000001E-2</v>
      </c>
      <c r="L606" s="21">
        <v>3.1800000000000002E-2</v>
      </c>
      <c r="M606" s="21">
        <v>-1.3599999999999999E-2</v>
      </c>
      <c r="N606" s="21">
        <v>3.8600000000000002E-2</v>
      </c>
      <c r="O606" s="21">
        <v>4.3200000000000002E-2</v>
      </c>
      <c r="P606" s="21">
        <v>2.3099999999999999E-2</v>
      </c>
      <c r="Q606" s="21">
        <v>1.3899999999999999E-2</v>
      </c>
      <c r="R606" s="21">
        <v>6.6E-3</v>
      </c>
      <c r="S606" s="21">
        <v>0.153</v>
      </c>
      <c r="T606" s="21">
        <v>6.8199999999999997E-2</v>
      </c>
      <c r="U606" s="10">
        <v>1.95</v>
      </c>
      <c r="V606" s="10">
        <v>3.76</v>
      </c>
      <c r="W606" s="7">
        <v>2.3363</v>
      </c>
      <c r="X606" s="20">
        <v>0.8044</v>
      </c>
      <c r="Y606" s="75">
        <v>2020</v>
      </c>
      <c r="Z606" s="7">
        <v>2.7</v>
      </c>
      <c r="AA606" s="7">
        <v>0</v>
      </c>
      <c r="AB606" s="51">
        <v>52</v>
      </c>
      <c r="AC606" s="51">
        <v>-18</v>
      </c>
      <c r="AD606" s="51"/>
      <c r="AE606" s="51"/>
      <c r="AF606" s="51"/>
      <c r="AG606" s="51"/>
      <c r="AH606" s="20">
        <v>0</v>
      </c>
      <c r="AI606" s="7" t="s">
        <v>8481</v>
      </c>
      <c r="AJ606" s="67" t="s">
        <v>8494</v>
      </c>
      <c r="AK606" s="44">
        <v>0.56935817805383027</v>
      </c>
      <c r="AL606" s="44">
        <v>-0.6153846153846152</v>
      </c>
      <c r="AM606" s="44">
        <v>1</v>
      </c>
      <c r="AN606" s="25">
        <v>0.60224438902743138</v>
      </c>
      <c r="AO606" s="25">
        <v>9.7256857855361561E-2</v>
      </c>
      <c r="AP606" s="215">
        <v>40.1</v>
      </c>
      <c r="AQ606" s="215" t="s">
        <v>8552</v>
      </c>
      <c r="AR606" s="44">
        <v>1.26262626262626E-2</v>
      </c>
      <c r="AS606" s="171" t="s">
        <v>7112</v>
      </c>
      <c r="AT606" s="171" t="s">
        <v>6910</v>
      </c>
      <c r="AU606" s="171" t="s">
        <v>6992</v>
      </c>
      <c r="AV606" s="7" t="s">
        <v>8470</v>
      </c>
      <c r="AW606" s="14" t="s">
        <v>6735</v>
      </c>
      <c r="AX606" s="49" t="s">
        <v>6009</v>
      </c>
      <c r="AY606" s="38" t="s">
        <v>5971</v>
      </c>
      <c r="AZ606" s="14" t="s">
        <v>6123</v>
      </c>
      <c r="BA606" s="49" t="s">
        <v>5967</v>
      </c>
      <c r="BB606" s="38" t="s">
        <v>6007</v>
      </c>
      <c r="BC606" s="7">
        <v>0.4</v>
      </c>
      <c r="BD606" s="14" t="s">
        <v>6297</v>
      </c>
      <c r="BE606" s="49" t="s">
        <v>5967</v>
      </c>
      <c r="BF606" s="38" t="s">
        <v>5961</v>
      </c>
      <c r="BG606" s="7">
        <v>0.3</v>
      </c>
      <c r="BH606" s="45">
        <v>187.39379481444305</v>
      </c>
      <c r="BI606" s="215" t="s">
        <v>8471</v>
      </c>
      <c r="BJ606" s="215" t="s">
        <v>8554</v>
      </c>
      <c r="BK606" s="7">
        <v>1.1000000000000001</v>
      </c>
      <c r="BL606" s="25">
        <v>1.2626262626262626E-2</v>
      </c>
      <c r="BM606" s="20">
        <v>0.66593749999999996</v>
      </c>
      <c r="BN606" s="20">
        <v>0.66249999999999998</v>
      </c>
      <c r="BO606" s="20">
        <v>0.66874999999999996</v>
      </c>
      <c r="BP606" s="46">
        <v>10.664893617021278</v>
      </c>
      <c r="BQ606" s="215" t="s">
        <v>8558</v>
      </c>
      <c r="BR606" s="79">
        <v>0.32060681629260196</v>
      </c>
      <c r="BS606" s="9">
        <v>5.2107019323491377E-2</v>
      </c>
      <c r="BT606" s="9">
        <v>6.1124094867964995E-2</v>
      </c>
      <c r="BU606" s="47" t="s">
        <v>5993</v>
      </c>
      <c r="BV606" s="47">
        <v>44371</v>
      </c>
      <c r="BW606" s="14" t="s">
        <v>5474</v>
      </c>
      <c r="BX606" s="83">
        <v>0.58472817955112222</v>
      </c>
      <c r="BY606" s="82">
        <v>3.95</v>
      </c>
      <c r="BZ606" s="46">
        <v>10.151898734177214</v>
      </c>
      <c r="CA606" s="48" t="s">
        <v>8485</v>
      </c>
      <c r="CB606" s="45">
        <v>2085.2000000000003</v>
      </c>
      <c r="CC606" s="45">
        <v>-721.80000000000007</v>
      </c>
      <c r="CD606" s="45">
        <v>0</v>
      </c>
      <c r="CE606" s="45">
        <v>0</v>
      </c>
      <c r="CF606" s="14" t="s">
        <v>9120</v>
      </c>
      <c r="CG606" s="7" t="s">
        <v>8477</v>
      </c>
      <c r="CH606" s="215" t="s">
        <v>8498</v>
      </c>
      <c r="CI606" s="215" t="s">
        <v>8478</v>
      </c>
      <c r="CJ606" s="215" t="s">
        <v>8479</v>
      </c>
      <c r="CK606" s="43" t="s">
        <v>5474</v>
      </c>
      <c r="CL606" s="43" t="s">
        <v>5474</v>
      </c>
      <c r="CM606" s="43" t="s">
        <v>5474</v>
      </c>
      <c r="CN606" s="145">
        <v>-721.80000000000007</v>
      </c>
      <c r="CO606" s="145">
        <v>2085.2000000000003</v>
      </c>
      <c r="CP606" s="148">
        <v>7514.4911720591672</v>
      </c>
      <c r="CQ606" s="189" t="s">
        <v>5474</v>
      </c>
      <c r="CR606" s="189" t="s">
        <v>5474</v>
      </c>
      <c r="CS606" s="99" t="s">
        <v>5474</v>
      </c>
      <c r="CT606" s="167" t="s">
        <v>5474</v>
      </c>
      <c r="CU606" s="43" t="s">
        <v>5474</v>
      </c>
      <c r="CV606" s="43" t="s">
        <v>5474</v>
      </c>
      <c r="CW606" s="43" t="s">
        <v>5474</v>
      </c>
      <c r="CX606" s="43" t="s">
        <v>5474</v>
      </c>
      <c r="CY606" s="43" t="s">
        <v>5474</v>
      </c>
      <c r="CZ606" s="43" t="s">
        <v>5474</v>
      </c>
      <c r="DA606" s="42" t="s">
        <v>5474</v>
      </c>
      <c r="DB606" s="42" t="s">
        <v>5474</v>
      </c>
      <c r="DC606" s="42" t="s">
        <v>5474</v>
      </c>
      <c r="DD606" s="42" t="s">
        <v>5474</v>
      </c>
      <c r="DE606" s="42" t="s">
        <v>5474</v>
      </c>
      <c r="DF606" s="42" t="s">
        <v>5474</v>
      </c>
      <c r="DG606" s="42" t="s">
        <v>5474</v>
      </c>
      <c r="DH606" s="42" t="s">
        <v>5474</v>
      </c>
    </row>
    <row r="607" spans="1:112">
      <c r="A607" s="22">
        <v>1447</v>
      </c>
      <c r="B607" s="7" t="s">
        <v>101</v>
      </c>
      <c r="C607" s="21">
        <v>4.65E-2</v>
      </c>
      <c r="D607" s="21">
        <v>2.2854000000000001</v>
      </c>
      <c r="E607" s="21">
        <v>1.6999999999999999E-3</v>
      </c>
      <c r="F607" s="21">
        <v>0.72640000000000005</v>
      </c>
      <c r="G607" s="21">
        <v>1.5223</v>
      </c>
      <c r="H607" s="21">
        <v>-0.27779999999999999</v>
      </c>
      <c r="I607" s="21">
        <v>1.52</v>
      </c>
      <c r="J607" s="21">
        <v>1.7561</v>
      </c>
      <c r="K607" s="21">
        <v>-5.4999999999999997E-3</v>
      </c>
      <c r="L607" s="21">
        <v>6.6900000000000001E-2</v>
      </c>
      <c r="M607" s="21">
        <v>4.6600000000000003E-2</v>
      </c>
      <c r="N607" s="21">
        <v>-4.8999999999999998E-3</v>
      </c>
      <c r="O607" s="21">
        <v>9.5500000000000002E-2</v>
      </c>
      <c r="P607" s="21">
        <v>6.7000000000000004E-2</v>
      </c>
      <c r="Q607" s="21">
        <v>2.4E-2</v>
      </c>
      <c r="R607" s="21">
        <v>1.32E-2</v>
      </c>
      <c r="S607" s="21">
        <v>-1.41E-2</v>
      </c>
      <c r="T607" s="21">
        <v>-3.5999999999999999E-3</v>
      </c>
      <c r="U607" s="10">
        <v>0.31</v>
      </c>
      <c r="V607" s="10">
        <v>0.24</v>
      </c>
      <c r="W607" s="7">
        <v>4.0399999999999998E-2</v>
      </c>
      <c r="X607" s="20">
        <v>1</v>
      </c>
      <c r="Y607" s="75"/>
      <c r="Z607" s="7"/>
      <c r="AA607" s="7"/>
      <c r="AB607" s="51">
        <v>3520</v>
      </c>
      <c r="AC607" s="51">
        <v>544</v>
      </c>
      <c r="AD607" s="51">
        <v>6</v>
      </c>
      <c r="AE607" s="51"/>
      <c r="AF607" s="51">
        <v>-11</v>
      </c>
      <c r="AG607" s="51">
        <v>7</v>
      </c>
      <c r="AH607" s="20">
        <v>6.8999999999999999E-3</v>
      </c>
      <c r="AI607" s="7" t="s">
        <v>8481</v>
      </c>
      <c r="AJ607" s="67" t="s">
        <v>8494</v>
      </c>
      <c r="AK607" s="44">
        <v>-0.55851063829787229</v>
      </c>
      <c r="AL607" s="44">
        <v>-0.57894736842105232</v>
      </c>
      <c r="AM607" s="44">
        <v>0.79999999999999716</v>
      </c>
      <c r="AN607" s="25">
        <v>0.87441860465116283</v>
      </c>
      <c r="AO607" s="25">
        <v>0.17674418604651165</v>
      </c>
      <c r="AP607" s="215">
        <v>10.75</v>
      </c>
      <c r="AQ607" s="215" t="s">
        <v>8552</v>
      </c>
      <c r="AR607" s="44">
        <v>9.3896713615023407E-3</v>
      </c>
      <c r="AS607" s="171" t="s">
        <v>7112</v>
      </c>
      <c r="AT607" s="171" t="s">
        <v>7062</v>
      </c>
      <c r="AU607" s="171" t="s">
        <v>7113</v>
      </c>
      <c r="AV607" s="7" t="s">
        <v>8470</v>
      </c>
      <c r="AW607" s="14" t="s">
        <v>6484</v>
      </c>
      <c r="AX607" s="49" t="s">
        <v>6009</v>
      </c>
      <c r="AY607" s="38" t="s">
        <v>5971</v>
      </c>
      <c r="AZ607" s="14" t="s">
        <v>6038</v>
      </c>
      <c r="BA607" s="49" t="s">
        <v>6039</v>
      </c>
      <c r="BB607" s="38" t="s">
        <v>6007</v>
      </c>
      <c r="BC607" s="7">
        <v>0.3</v>
      </c>
      <c r="BD607" s="14" t="s">
        <v>6056</v>
      </c>
      <c r="BE607" s="49" t="s">
        <v>5967</v>
      </c>
      <c r="BF607" s="38" t="s">
        <v>5961</v>
      </c>
      <c r="BG607" s="7">
        <v>0.2</v>
      </c>
      <c r="BH607" s="45">
        <v>2408.347707120543</v>
      </c>
      <c r="BI607" s="215" t="s">
        <v>8518</v>
      </c>
      <c r="BJ607" s="215" t="s">
        <v>8509</v>
      </c>
      <c r="BK607" s="7">
        <v>1.1000000000000001</v>
      </c>
      <c r="BL607" s="25">
        <v>1.8957345971563913E-2</v>
      </c>
      <c r="BM607" s="20">
        <v>0.72381249999999997</v>
      </c>
      <c r="BN607" s="20">
        <v>0.78500000000000003</v>
      </c>
      <c r="BO607" s="20">
        <v>0.67374999999999996</v>
      </c>
      <c r="BP607" s="46">
        <v>44.791666666666671</v>
      </c>
      <c r="BQ607" s="215" t="s">
        <v>8483</v>
      </c>
      <c r="BR607" s="79">
        <v>-0.67441860465116277</v>
      </c>
      <c r="BS607" s="9">
        <v>0</v>
      </c>
      <c r="BT607" s="9">
        <v>0</v>
      </c>
      <c r="BU607" s="47" t="s">
        <v>5993</v>
      </c>
      <c r="BV607" s="47" t="s">
        <v>5993</v>
      </c>
      <c r="BW607" s="14" t="s">
        <v>5474</v>
      </c>
      <c r="BX607" s="83">
        <v>-0.60930232558139541</v>
      </c>
      <c r="BY607" s="82">
        <v>0.21</v>
      </c>
      <c r="BZ607" s="46">
        <v>51.19047619047619</v>
      </c>
      <c r="CA607" s="48" t="s">
        <v>8475</v>
      </c>
      <c r="CB607" s="45">
        <v>37840</v>
      </c>
      <c r="CC607" s="45">
        <v>5848</v>
      </c>
      <c r="CD607" s="45">
        <v>64.5</v>
      </c>
      <c r="CE607" s="45">
        <v>0</v>
      </c>
      <c r="CF607" s="14" t="s">
        <v>9121</v>
      </c>
      <c r="CG607" s="7" t="s">
        <v>8477</v>
      </c>
      <c r="CH607" s="215" t="s">
        <v>8498</v>
      </c>
      <c r="CI607" s="215" t="s">
        <v>8478</v>
      </c>
      <c r="CJ607" s="215" t="s">
        <v>8479</v>
      </c>
      <c r="CK607" s="43" t="s">
        <v>5474</v>
      </c>
      <c r="CL607" s="43" t="s">
        <v>5474</v>
      </c>
      <c r="CM607" s="43" t="s">
        <v>5474</v>
      </c>
      <c r="CN607" s="145">
        <v>5848</v>
      </c>
      <c r="CO607" s="145">
        <v>37904.5</v>
      </c>
      <c r="CP607" s="148">
        <v>25889.737851545837</v>
      </c>
      <c r="CQ607" s="189" t="s">
        <v>5474</v>
      </c>
      <c r="CR607" s="189" t="s">
        <v>5474</v>
      </c>
      <c r="CS607" s="99" t="s">
        <v>5474</v>
      </c>
      <c r="CT607" s="167" t="s">
        <v>5474</v>
      </c>
      <c r="CU607" s="43" t="s">
        <v>5474</v>
      </c>
      <c r="CV607" s="43" t="s">
        <v>5474</v>
      </c>
      <c r="CW607" s="43" t="s">
        <v>5474</v>
      </c>
      <c r="CX607" s="43" t="s">
        <v>5474</v>
      </c>
      <c r="CY607" s="43" t="s">
        <v>5474</v>
      </c>
      <c r="CZ607" s="43" t="s">
        <v>5474</v>
      </c>
      <c r="DA607" s="42" t="s">
        <v>5474</v>
      </c>
      <c r="DB607" s="42" t="s">
        <v>5474</v>
      </c>
      <c r="DC607" s="42" t="s">
        <v>5474</v>
      </c>
      <c r="DD607" s="42" t="s">
        <v>5474</v>
      </c>
      <c r="DE607" s="42" t="s">
        <v>5474</v>
      </c>
      <c r="DF607" s="42" t="s">
        <v>5474</v>
      </c>
      <c r="DG607" s="42" t="s">
        <v>5474</v>
      </c>
      <c r="DH607" s="42" t="s">
        <v>5474</v>
      </c>
    </row>
    <row r="608" spans="1:112">
      <c r="A608" s="22">
        <v>4540</v>
      </c>
      <c r="B608" s="7" t="s">
        <v>3218</v>
      </c>
      <c r="C608" s="21">
        <v>3.5900000000000001E-2</v>
      </c>
      <c r="D608" s="21">
        <v>0.2417</v>
      </c>
      <c r="E608" s="21">
        <v>8.48E-2</v>
      </c>
      <c r="F608" s="21">
        <v>0.3468</v>
      </c>
      <c r="G608" s="21">
        <v>0.23569999999999999</v>
      </c>
      <c r="H608" s="21">
        <v>6.6</v>
      </c>
      <c r="I608" s="21">
        <v>2.1667000000000001</v>
      </c>
      <c r="J608" s="21">
        <v>8.5556000000000001</v>
      </c>
      <c r="K608" s="21">
        <v>-7.3000000000000001E-3</v>
      </c>
      <c r="L608" s="21">
        <v>6.4699999999999994E-2</v>
      </c>
      <c r="M608" s="21">
        <v>7.1199999999999999E-2</v>
      </c>
      <c r="N608" s="21">
        <v>8.8300000000000003E-2</v>
      </c>
      <c r="O608" s="21">
        <v>5.4699999999999999E-2</v>
      </c>
      <c r="P608" s="21">
        <v>9.0200000000000002E-2</v>
      </c>
      <c r="Q608" s="21">
        <v>1.7299999999999999E-2</v>
      </c>
      <c r="R608" s="21">
        <v>8.6E-3</v>
      </c>
      <c r="S608" s="21">
        <v>8.6E-3</v>
      </c>
      <c r="T608" s="21">
        <v>3.0000000000000001E-3</v>
      </c>
      <c r="U608" s="10">
        <v>0.86</v>
      </c>
      <c r="V608" s="10">
        <v>1.73</v>
      </c>
      <c r="W608" s="7">
        <v>1.18</v>
      </c>
      <c r="X608" s="20">
        <v>0.60870000000000002</v>
      </c>
      <c r="Y608" s="75">
        <v>2020</v>
      </c>
      <c r="Z608" s="7">
        <v>0.8</v>
      </c>
      <c r="AA608" s="7">
        <v>0</v>
      </c>
      <c r="AB608" s="51">
        <v>-2</v>
      </c>
      <c r="AC608" s="51">
        <v>19</v>
      </c>
      <c r="AD608" s="51"/>
      <c r="AE608" s="51"/>
      <c r="AF608" s="51">
        <v>-1</v>
      </c>
      <c r="AG608" s="51"/>
      <c r="AH608" s="20">
        <v>0</v>
      </c>
      <c r="AI608" s="7" t="s">
        <v>8467</v>
      </c>
      <c r="AJ608" s="67" t="s">
        <v>8494</v>
      </c>
      <c r="AK608" s="44">
        <v>-0.7674418604651162</v>
      </c>
      <c r="AL608" s="44">
        <v>-0.74251497005987965</v>
      </c>
      <c r="AM608" s="44">
        <v>0.77777777777778834</v>
      </c>
      <c r="AN608" s="25">
        <v>0.59960159362549781</v>
      </c>
      <c r="AO608" s="25">
        <v>0.16633466135458169</v>
      </c>
      <c r="AP608" s="215">
        <v>50.2</v>
      </c>
      <c r="AQ608" s="215" t="s">
        <v>8552</v>
      </c>
      <c r="AR608" s="44">
        <v>8.0321285140562207E-3</v>
      </c>
      <c r="AS608" s="171" t="s">
        <v>7112</v>
      </c>
      <c r="AT608" s="171" t="s">
        <v>7054</v>
      </c>
      <c r="AU608" s="171" t="s">
        <v>6974</v>
      </c>
      <c r="AV608" s="7" t="s">
        <v>8470</v>
      </c>
      <c r="AW608" s="14" t="s">
        <v>6405</v>
      </c>
      <c r="AX608" s="49" t="s">
        <v>6009</v>
      </c>
      <c r="AY608" s="38" t="s">
        <v>6007</v>
      </c>
      <c r="AZ608" s="14" t="s">
        <v>6501</v>
      </c>
      <c r="BA608" s="49" t="s">
        <v>5967</v>
      </c>
      <c r="BB608" s="38" t="s">
        <v>6007</v>
      </c>
      <c r="BC608" s="7">
        <v>0.2</v>
      </c>
      <c r="BD608" s="14" t="s">
        <v>6049</v>
      </c>
      <c r="BE608" s="49" t="s">
        <v>5967</v>
      </c>
      <c r="BF608" s="38" t="s">
        <v>5971</v>
      </c>
      <c r="BG608" s="7">
        <v>0.5</v>
      </c>
      <c r="BH608" s="45">
        <v>76.048587564349717</v>
      </c>
      <c r="BI608" s="215" t="s">
        <v>8495</v>
      </c>
      <c r="BJ608" s="215" t="s">
        <v>8554</v>
      </c>
      <c r="BK608" s="7">
        <v>1.5</v>
      </c>
      <c r="BL608" s="25">
        <v>7.0210631895687341E-3</v>
      </c>
      <c r="BM608" s="20">
        <v>0.71225000000000005</v>
      </c>
      <c r="BN608" s="20">
        <v>0.71500000000000008</v>
      </c>
      <c r="BO608" s="20">
        <v>0.70999999999999985</v>
      </c>
      <c r="BP608" s="46">
        <v>29.01734104046243</v>
      </c>
      <c r="BQ608" s="215" t="s">
        <v>8540</v>
      </c>
      <c r="BR608" s="79">
        <v>-0.60390039840637455</v>
      </c>
      <c r="BS608" s="9">
        <v>1.7553289352903123E-2</v>
      </c>
      <c r="BT608" s="9">
        <v>1.0027593557766723E-2</v>
      </c>
      <c r="BU608" s="47" t="s">
        <v>5993</v>
      </c>
      <c r="BV608" s="47" t="s">
        <v>5993</v>
      </c>
      <c r="BW608" s="14" t="s">
        <v>5474</v>
      </c>
      <c r="BX608" s="83">
        <v>-0.52468047808764939</v>
      </c>
      <c r="BY608" s="82">
        <v>1.96</v>
      </c>
      <c r="BZ608" s="46">
        <v>25.612244897959187</v>
      </c>
      <c r="CA608" s="48" t="s">
        <v>8475</v>
      </c>
      <c r="CB608" s="45">
        <v>-100.4</v>
      </c>
      <c r="CC608" s="45">
        <v>953.80000000000007</v>
      </c>
      <c r="CD608" s="45">
        <v>0</v>
      </c>
      <c r="CE608" s="45">
        <v>0</v>
      </c>
      <c r="CF608" s="14" t="s">
        <v>3219</v>
      </c>
      <c r="CG608" s="7" t="s">
        <v>8477</v>
      </c>
      <c r="CH608" s="215" t="s">
        <v>8498</v>
      </c>
      <c r="CI608" s="215" t="s">
        <v>8498</v>
      </c>
      <c r="CJ608" s="215" t="s">
        <v>8479</v>
      </c>
      <c r="CK608" s="43" t="s">
        <v>6887</v>
      </c>
      <c r="CL608" s="43" t="s">
        <v>5474</v>
      </c>
      <c r="CM608" s="43" t="s">
        <v>5474</v>
      </c>
      <c r="CN608" s="145">
        <v>953.80000000000007</v>
      </c>
      <c r="CO608" s="145">
        <v>-100.4</v>
      </c>
      <c r="CP608" s="148">
        <v>3817.6390957303561</v>
      </c>
      <c r="CQ608" s="189" t="s">
        <v>5474</v>
      </c>
      <c r="CR608" s="189" t="s">
        <v>5474</v>
      </c>
      <c r="CS608" s="99" t="s">
        <v>5474</v>
      </c>
      <c r="CT608" s="167" t="s">
        <v>5474</v>
      </c>
      <c r="CU608" s="43" t="s">
        <v>5474</v>
      </c>
      <c r="CV608" s="43" t="s">
        <v>5474</v>
      </c>
      <c r="CW608" s="43" t="s">
        <v>5474</v>
      </c>
      <c r="CX608" s="43" t="s">
        <v>5474</v>
      </c>
      <c r="CY608" s="43" t="s">
        <v>5474</v>
      </c>
      <c r="CZ608" s="43" t="s">
        <v>5474</v>
      </c>
      <c r="DA608" s="42" t="s">
        <v>5474</v>
      </c>
      <c r="DB608" s="42" t="s">
        <v>5474</v>
      </c>
      <c r="DC608" s="42" t="s">
        <v>5474</v>
      </c>
      <c r="DD608" s="42" t="s">
        <v>5474</v>
      </c>
      <c r="DE608" s="42" t="s">
        <v>5474</v>
      </c>
      <c r="DF608" s="42" t="s">
        <v>5474</v>
      </c>
      <c r="DG608" s="42" t="s">
        <v>5474</v>
      </c>
      <c r="DH608" s="42" t="s">
        <v>5474</v>
      </c>
    </row>
    <row r="609" spans="1:112">
      <c r="A609" s="22">
        <v>8249</v>
      </c>
      <c r="B609" s="7" t="s">
        <v>1493</v>
      </c>
      <c r="C609" s="21">
        <v>0.13100000000000001</v>
      </c>
      <c r="D609" s="21">
        <v>0.45269999999999999</v>
      </c>
      <c r="E609" s="21">
        <v>8.14E-2</v>
      </c>
      <c r="F609" s="21">
        <v>0.3377</v>
      </c>
      <c r="G609" s="21">
        <v>0.3821</v>
      </c>
      <c r="H609" s="21">
        <v>-1.2903</v>
      </c>
      <c r="I609" s="21">
        <v>-1.1667000000000001</v>
      </c>
      <c r="J609" s="21">
        <v>-0.52170000000000005</v>
      </c>
      <c r="K609" s="21">
        <v>1.54E-2</v>
      </c>
      <c r="L609" s="21">
        <v>-2.6100000000000002E-2</v>
      </c>
      <c r="M609" s="21">
        <v>-5.0000000000000001E-3</v>
      </c>
      <c r="N609" s="21">
        <v>5.2499999999999998E-2</v>
      </c>
      <c r="O609" s="21">
        <v>7.1000000000000004E-3</v>
      </c>
      <c r="P609" s="21">
        <v>1.55E-2</v>
      </c>
      <c r="Q609" s="21">
        <v>2E-3</v>
      </c>
      <c r="R609" s="21">
        <v>1.4E-3</v>
      </c>
      <c r="S609" s="21">
        <v>6.2199999999999998E-2</v>
      </c>
      <c r="T609" s="21">
        <v>4.5400000000000003E-2</v>
      </c>
      <c r="U609" s="10">
        <v>0.22</v>
      </c>
      <c r="V609" s="10">
        <v>1.26</v>
      </c>
      <c r="W609" s="7">
        <v>1.4</v>
      </c>
      <c r="X609" s="20">
        <v>0.82079999999999997</v>
      </c>
      <c r="Y609" s="75">
        <v>2020</v>
      </c>
      <c r="Z609" s="7">
        <v>1.3</v>
      </c>
      <c r="AA609" s="7">
        <v>0</v>
      </c>
      <c r="AB609" s="51">
        <v>-238</v>
      </c>
      <c r="AC609" s="51">
        <v>58</v>
      </c>
      <c r="AD609" s="51">
        <v>10</v>
      </c>
      <c r="AE609" s="51">
        <v>5</v>
      </c>
      <c r="AF609" s="51">
        <v>13</v>
      </c>
      <c r="AG609" s="51"/>
      <c r="AH609" s="20">
        <v>1E-4</v>
      </c>
      <c r="AI609" s="7" t="s">
        <v>8507</v>
      </c>
      <c r="AJ609" s="67" t="s">
        <v>8468</v>
      </c>
      <c r="AK609" s="44">
        <v>0.9087591240875913</v>
      </c>
      <c r="AL609" s="44">
        <v>0.78125000000000111</v>
      </c>
      <c r="AM609" s="44">
        <v>1</v>
      </c>
      <c r="AN609" s="25">
        <v>0.47487001733102263</v>
      </c>
      <c r="AO609" s="25">
        <v>5.5459272097053647E-2</v>
      </c>
      <c r="AP609" s="215">
        <v>28.85</v>
      </c>
      <c r="AQ609" s="215" t="s">
        <v>8552</v>
      </c>
      <c r="AR609" s="44">
        <v>5.2264808362369299E-3</v>
      </c>
      <c r="AS609" s="171" t="s">
        <v>7112</v>
      </c>
      <c r="AT609" s="171" t="s">
        <v>7342</v>
      </c>
      <c r="AU609" s="171" t="s">
        <v>7397</v>
      </c>
      <c r="AV609" s="7" t="s">
        <v>8488</v>
      </c>
      <c r="AW609" s="14" t="s">
        <v>6635</v>
      </c>
      <c r="AX609" s="49" t="s">
        <v>6009</v>
      </c>
      <c r="AY609" s="38" t="s">
        <v>5989</v>
      </c>
      <c r="AZ609" s="14" t="s">
        <v>6638</v>
      </c>
      <c r="BA609" s="49" t="s">
        <v>5967</v>
      </c>
      <c r="BB609" s="38" t="s">
        <v>5989</v>
      </c>
      <c r="BC609" s="7">
        <v>0.4</v>
      </c>
      <c r="BD609" s="14" t="s">
        <v>6466</v>
      </c>
      <c r="BE609" s="49" t="s">
        <v>6009</v>
      </c>
      <c r="BF609" s="38" t="s">
        <v>5989</v>
      </c>
      <c r="BG609" s="7">
        <v>0.8</v>
      </c>
      <c r="BH609" s="45">
        <v>797.9424311487337</v>
      </c>
      <c r="BI609" s="215" t="s">
        <v>8489</v>
      </c>
      <c r="BJ609" s="215" t="s">
        <v>8568</v>
      </c>
      <c r="BK609" s="7">
        <v>0.7</v>
      </c>
      <c r="BL609" s="25">
        <v>6.9808027923212168E-3</v>
      </c>
      <c r="BM609" s="20">
        <v>0.60725000000000007</v>
      </c>
      <c r="BN609" s="20">
        <v>0.74750000000000005</v>
      </c>
      <c r="BO609" s="20">
        <v>0.49249999999999999</v>
      </c>
      <c r="BP609" s="46">
        <v>22.896825396825399</v>
      </c>
      <c r="BQ609" s="215" t="s">
        <v>8491</v>
      </c>
      <c r="BR609" s="79">
        <v>-0.27925129982668978</v>
      </c>
      <c r="BS609" s="9">
        <v>4.2428655450536423E-2</v>
      </c>
      <c r="BT609" s="9">
        <v>3.8982610308551102E-2</v>
      </c>
      <c r="BU609" s="47" t="s">
        <v>5993</v>
      </c>
      <c r="BV609" s="47" t="s">
        <v>5993</v>
      </c>
      <c r="BW609" s="14" t="s">
        <v>5474</v>
      </c>
      <c r="BX609" s="83">
        <v>-0.13510155979202776</v>
      </c>
      <c r="BY609" s="82">
        <v>1.52</v>
      </c>
      <c r="BZ609" s="46">
        <v>18.980263157894736</v>
      </c>
      <c r="CA609" s="48" t="s">
        <v>8593</v>
      </c>
      <c r="CB609" s="45">
        <v>-6866.3</v>
      </c>
      <c r="CC609" s="45">
        <v>1673.3000000000002</v>
      </c>
      <c r="CD609" s="45">
        <v>288.5</v>
      </c>
      <c r="CE609" s="45">
        <v>144.25</v>
      </c>
      <c r="CF609" s="14" t="s">
        <v>9122</v>
      </c>
      <c r="CG609" s="7" t="s">
        <v>8477</v>
      </c>
      <c r="CH609" s="215" t="s">
        <v>8498</v>
      </c>
      <c r="CI609" s="215" t="s">
        <v>8498</v>
      </c>
      <c r="CJ609" s="215" t="s">
        <v>8498</v>
      </c>
      <c r="CK609" s="43" t="s">
        <v>6927</v>
      </c>
      <c r="CL609" s="43" t="s">
        <v>5474</v>
      </c>
      <c r="CM609" s="43" t="s">
        <v>5474</v>
      </c>
      <c r="CN609" s="145">
        <v>1817.5500000000002</v>
      </c>
      <c r="CO609" s="145">
        <v>-6577.8</v>
      </c>
      <c r="CP609" s="148">
        <v>23020.639138640967</v>
      </c>
      <c r="CQ609" s="189" t="s">
        <v>5474</v>
      </c>
      <c r="CR609" s="189" t="s">
        <v>5474</v>
      </c>
      <c r="CS609" s="99" t="s">
        <v>5474</v>
      </c>
      <c r="CT609" s="167" t="s">
        <v>9123</v>
      </c>
      <c r="CU609" s="43" t="s">
        <v>5474</v>
      </c>
      <c r="CV609" s="43" t="s">
        <v>5474</v>
      </c>
      <c r="CW609" s="43" t="s">
        <v>5474</v>
      </c>
      <c r="CX609" s="43" t="s">
        <v>5474</v>
      </c>
      <c r="CY609" s="43" t="s">
        <v>5474</v>
      </c>
      <c r="CZ609" s="43" t="s">
        <v>5474</v>
      </c>
      <c r="DA609" s="42" t="s">
        <v>5474</v>
      </c>
      <c r="DB609" s="42" t="s">
        <v>5474</v>
      </c>
      <c r="DC609" s="42" t="s">
        <v>8601</v>
      </c>
      <c r="DD609" s="42" t="s">
        <v>5474</v>
      </c>
      <c r="DE609" s="42" t="s">
        <v>5474</v>
      </c>
      <c r="DF609" s="42" t="s">
        <v>8504</v>
      </c>
      <c r="DG609" s="42" t="s">
        <v>5474</v>
      </c>
      <c r="DH609" s="42" t="s">
        <v>5474</v>
      </c>
    </row>
    <row r="610" spans="1:112">
      <c r="A610" s="22">
        <v>4152</v>
      </c>
      <c r="B610" s="7" t="s">
        <v>907</v>
      </c>
      <c r="C610" s="21">
        <v>-0.9103</v>
      </c>
      <c r="D610" s="21">
        <v>2.4937</v>
      </c>
      <c r="E610" s="21">
        <v>-0.79320000000000002</v>
      </c>
      <c r="F610" s="21">
        <v>-0.49890000000000001</v>
      </c>
      <c r="G610" s="21">
        <v>6.7606999999999999</v>
      </c>
      <c r="H610" s="21">
        <v>-0.1179</v>
      </c>
      <c r="I610" s="21">
        <v>-0.2535</v>
      </c>
      <c r="J610" s="21">
        <v>-1.3748</v>
      </c>
      <c r="K610" s="21">
        <v>0</v>
      </c>
      <c r="L610" s="21">
        <v>0</v>
      </c>
      <c r="M610" s="21">
        <v>0</v>
      </c>
      <c r="N610" s="21">
        <v>5.1757999999999997</v>
      </c>
      <c r="O610" s="21">
        <v>0</v>
      </c>
      <c r="P610" s="21">
        <v>-4.8807</v>
      </c>
      <c r="Q610" s="21">
        <v>-0.16850000000000001</v>
      </c>
      <c r="R610" s="21">
        <v>0.29199999999999998</v>
      </c>
      <c r="S610" s="21">
        <v>-0.28499999999999998</v>
      </c>
      <c r="T610" s="21">
        <v>-0.12570000000000001</v>
      </c>
      <c r="U610" s="10">
        <v>-61.27</v>
      </c>
      <c r="V610" s="10">
        <v>-135.35</v>
      </c>
      <c r="W610" s="7">
        <v>0</v>
      </c>
      <c r="X610" s="20">
        <v>0</v>
      </c>
      <c r="Y610" s="75"/>
      <c r="Z610" s="7"/>
      <c r="AA610" s="7"/>
      <c r="AB610" s="51">
        <v>79</v>
      </c>
      <c r="AC610" s="51">
        <v>1</v>
      </c>
      <c r="AD610" s="51"/>
      <c r="AE610" s="51"/>
      <c r="AF610" s="51"/>
      <c r="AG610" s="51"/>
      <c r="AH610" s="20">
        <v>0</v>
      </c>
      <c r="AI610" s="7" t="s">
        <v>8507</v>
      </c>
      <c r="AJ610" s="67" t="s">
        <v>8468</v>
      </c>
      <c r="AK610" s="44">
        <v>0.98236331569664903</v>
      </c>
      <c r="AL610" s="44">
        <v>0.7142857142857143</v>
      </c>
      <c r="AM610" s="44">
        <v>1</v>
      </c>
      <c r="AN610" s="25">
        <v>0.56138613861386144</v>
      </c>
      <c r="AO610" s="25">
        <v>3.4653465346534656E-2</v>
      </c>
      <c r="AP610" s="215">
        <v>101</v>
      </c>
      <c r="AQ610" s="215" t="s">
        <v>8552</v>
      </c>
      <c r="AR610" s="44">
        <v>4.97512437810945E-3</v>
      </c>
      <c r="AS610" s="171" t="s">
        <v>7112</v>
      </c>
      <c r="AT610" s="171" t="s">
        <v>7015</v>
      </c>
      <c r="AU610" s="171" t="s">
        <v>7769</v>
      </c>
      <c r="AV610" s="7" t="s">
        <v>8488</v>
      </c>
      <c r="AW610" s="14" t="s">
        <v>6981</v>
      </c>
      <c r="AX610" s="49" t="s">
        <v>6039</v>
      </c>
      <c r="AY610" s="38" t="s">
        <v>5961</v>
      </c>
      <c r="AZ610" s="14" t="s">
        <v>6733</v>
      </c>
      <c r="BA610" s="49" t="s">
        <v>5967</v>
      </c>
      <c r="BB610" s="38" t="s">
        <v>6012</v>
      </c>
      <c r="BC610" s="7">
        <v>0.4</v>
      </c>
      <c r="BD610" s="14" t="s">
        <v>6330</v>
      </c>
      <c r="BE610" s="49" t="s">
        <v>6009</v>
      </c>
      <c r="BF610" s="38" t="s">
        <v>5989</v>
      </c>
      <c r="BG610" s="7">
        <v>0.6</v>
      </c>
      <c r="BH610" s="45">
        <v>137.61172987834712</v>
      </c>
      <c r="BI610" s="215" t="s">
        <v>8471</v>
      </c>
      <c r="BJ610" s="215" t="s">
        <v>8554</v>
      </c>
      <c r="BK610" s="7">
        <v>0.7</v>
      </c>
      <c r="BL610" s="25">
        <v>4.9751243781094526E-3</v>
      </c>
      <c r="BM610" s="20">
        <v>0.40843750000000001</v>
      </c>
      <c r="BN610" s="20">
        <v>0.26750000000000002</v>
      </c>
      <c r="BO610" s="20">
        <v>0.52374999999999994</v>
      </c>
      <c r="BP610" s="46" t="s">
        <v>8473</v>
      </c>
      <c r="BQ610" s="215" t="s">
        <v>8473</v>
      </c>
      <c r="BR610" s="79" t="s">
        <v>8473</v>
      </c>
      <c r="BS610" s="9">
        <v>0</v>
      </c>
      <c r="BT610" s="9">
        <v>0</v>
      </c>
      <c r="BU610" s="47" t="s">
        <v>5993</v>
      </c>
      <c r="BV610" s="47" t="s">
        <v>5993</v>
      </c>
      <c r="BW610" s="14" t="s">
        <v>5474</v>
      </c>
      <c r="BX610" s="83" t="s">
        <v>8473</v>
      </c>
      <c r="BY610" s="82" t="s">
        <v>8473</v>
      </c>
      <c r="BZ610" s="46" t="s">
        <v>8473</v>
      </c>
      <c r="CA610" s="48" t="s">
        <v>8475</v>
      </c>
      <c r="CB610" s="45">
        <v>7979</v>
      </c>
      <c r="CC610" s="45">
        <v>101</v>
      </c>
      <c r="CD610" s="45">
        <v>0</v>
      </c>
      <c r="CE610" s="45">
        <v>0</v>
      </c>
      <c r="CF610" s="14" t="s">
        <v>9124</v>
      </c>
      <c r="CG610" s="7" t="s">
        <v>8477</v>
      </c>
      <c r="CH610" s="215" t="s">
        <v>8478</v>
      </c>
      <c r="CI610" s="215" t="s">
        <v>8479</v>
      </c>
      <c r="CJ610" s="215" t="s">
        <v>8498</v>
      </c>
      <c r="CK610" s="43" t="s">
        <v>7398</v>
      </c>
      <c r="CL610" s="43" t="s">
        <v>8480</v>
      </c>
      <c r="CM610" s="43" t="s">
        <v>6898</v>
      </c>
      <c r="CN610" s="145">
        <v>101</v>
      </c>
      <c r="CO610" s="145">
        <v>7979</v>
      </c>
      <c r="CP610" s="148">
        <v>13898.784717713059</v>
      </c>
      <c r="CQ610" s="189" t="s">
        <v>5474</v>
      </c>
      <c r="CR610" s="189" t="s">
        <v>5474</v>
      </c>
      <c r="CS610" s="99" t="s">
        <v>5474</v>
      </c>
      <c r="CT610" s="167" t="s">
        <v>9125</v>
      </c>
      <c r="CU610" s="43" t="s">
        <v>5474</v>
      </c>
      <c r="CV610" s="43" t="s">
        <v>5474</v>
      </c>
      <c r="CW610" s="43" t="s">
        <v>5474</v>
      </c>
      <c r="CX610" s="43" t="s">
        <v>5474</v>
      </c>
      <c r="CY610" s="43" t="s">
        <v>5474</v>
      </c>
      <c r="CZ610" s="43" t="s">
        <v>5474</v>
      </c>
      <c r="DA610" s="42" t="s">
        <v>8958</v>
      </c>
      <c r="DB610" s="42" t="s">
        <v>8528</v>
      </c>
      <c r="DC610" s="42" t="s">
        <v>8601</v>
      </c>
      <c r="DD610" s="42" t="s">
        <v>5474</v>
      </c>
      <c r="DE610" s="42" t="s">
        <v>5474</v>
      </c>
      <c r="DF610" s="42" t="s">
        <v>5474</v>
      </c>
      <c r="DG610" s="42" t="s">
        <v>5474</v>
      </c>
      <c r="DH610" s="42" t="s">
        <v>5474</v>
      </c>
    </row>
    <row r="611" spans="1:112">
      <c r="A611" s="22">
        <v>1337</v>
      </c>
      <c r="B611" s="7" t="s">
        <v>73</v>
      </c>
      <c r="C611" s="21">
        <v>-6.7199999999999996E-2</v>
      </c>
      <c r="D611" s="21">
        <v>0.19919999999999999</v>
      </c>
      <c r="E611" s="21">
        <v>-9.3799999999999994E-2</v>
      </c>
      <c r="F611" s="21">
        <v>0.152</v>
      </c>
      <c r="G611" s="21">
        <v>0.45519999999999999</v>
      </c>
      <c r="H611" s="21"/>
      <c r="I611" s="21">
        <v>0.11360000000000001</v>
      </c>
      <c r="J611" s="21">
        <v>0.11360000000000001</v>
      </c>
      <c r="K611" s="21">
        <v>0.80840000000000001</v>
      </c>
      <c r="L611" s="21">
        <v>0.11409999999999999</v>
      </c>
      <c r="M611" s="21">
        <v>-0.1575</v>
      </c>
      <c r="N611" s="21">
        <v>2.242</v>
      </c>
      <c r="O611" s="21">
        <v>0.31940000000000002</v>
      </c>
      <c r="P611" s="21">
        <v>-0.45419999999999999</v>
      </c>
      <c r="Q611" s="21">
        <v>-3.1699999999999999E-2</v>
      </c>
      <c r="R611" s="21">
        <v>-2.8299999999999999E-2</v>
      </c>
      <c r="S611" s="21">
        <v>-8.8999999999999996E-2</v>
      </c>
      <c r="T611" s="21">
        <v>-8.1000000000000003E-2</v>
      </c>
      <c r="U611" s="10">
        <v>-0.39</v>
      </c>
      <c r="V611" s="10">
        <v>-4.83</v>
      </c>
      <c r="W611" s="7">
        <v>1.9900000000000001E-2</v>
      </c>
      <c r="X611" s="20">
        <v>4.36E-2</v>
      </c>
      <c r="Y611" s="75"/>
      <c r="Z611" s="7"/>
      <c r="AA611" s="7"/>
      <c r="AB611" s="51">
        <v>247</v>
      </c>
      <c r="AC611" s="51">
        <v>210</v>
      </c>
      <c r="AD611" s="51"/>
      <c r="AE611" s="51"/>
      <c r="AF611" s="51">
        <v>1</v>
      </c>
      <c r="AG611" s="51">
        <v>1</v>
      </c>
      <c r="AH611" s="20">
        <v>4.4999999999999997E-3</v>
      </c>
      <c r="AI611" s="7" t="s">
        <v>8467</v>
      </c>
      <c r="AJ611" s="67" t="s">
        <v>8494</v>
      </c>
      <c r="AK611" s="44">
        <v>-0.79755671902268765</v>
      </c>
      <c r="AL611" s="44">
        <v>-0.71739130434782628</v>
      </c>
      <c r="AM611" s="44">
        <v>0.88888888888888229</v>
      </c>
      <c r="AN611" s="25">
        <v>0.79805013927576607</v>
      </c>
      <c r="AO611" s="25">
        <v>0.19220055710306405</v>
      </c>
      <c r="AP611" s="215">
        <v>7.18</v>
      </c>
      <c r="AQ611" s="215" t="s">
        <v>8552</v>
      </c>
      <c r="AR611" s="44">
        <v>1.41242937853107E-2</v>
      </c>
      <c r="AS611" s="171" t="s">
        <v>7053</v>
      </c>
      <c r="AT611" s="171" t="s">
        <v>7054</v>
      </c>
      <c r="AU611" s="171" t="s">
        <v>6920</v>
      </c>
      <c r="AV611" s="7" t="s">
        <v>8470</v>
      </c>
      <c r="AW611" s="14" t="s">
        <v>6257</v>
      </c>
      <c r="AX611" s="49" t="s">
        <v>6009</v>
      </c>
      <c r="AY611" s="38" t="s">
        <v>6007</v>
      </c>
      <c r="AZ611" s="14" t="s">
        <v>6038</v>
      </c>
      <c r="BA611" s="49" t="s">
        <v>5967</v>
      </c>
      <c r="BB611" s="38" t="s">
        <v>6007</v>
      </c>
      <c r="BC611" s="7">
        <v>0.2</v>
      </c>
      <c r="BD611" s="14" t="s">
        <v>6041</v>
      </c>
      <c r="BE611" s="49" t="s">
        <v>5967</v>
      </c>
      <c r="BF611" s="38" t="s">
        <v>5971</v>
      </c>
      <c r="BG611" s="7">
        <v>0.4</v>
      </c>
      <c r="BH611" s="45">
        <v>403.20569998699074</v>
      </c>
      <c r="BI611" s="215" t="s">
        <v>8471</v>
      </c>
      <c r="BJ611" s="215" t="s">
        <v>8554</v>
      </c>
      <c r="BK611" s="7">
        <v>1</v>
      </c>
      <c r="BL611" s="25">
        <v>1.1267605633802828E-2</v>
      </c>
      <c r="BM611" s="20">
        <v>0.7039375000000001</v>
      </c>
      <c r="BN611" s="20">
        <v>0.64000000000000012</v>
      </c>
      <c r="BO611" s="20">
        <v>0.75624999999999998</v>
      </c>
      <c r="BP611" s="46" t="s">
        <v>8473</v>
      </c>
      <c r="BQ611" s="215" t="s">
        <v>8473</v>
      </c>
      <c r="BR611" s="79" t="s">
        <v>8473</v>
      </c>
      <c r="BS611" s="9">
        <v>0</v>
      </c>
      <c r="BT611" s="9">
        <v>0</v>
      </c>
      <c r="BU611" s="47" t="s">
        <v>5993</v>
      </c>
      <c r="BV611" s="47" t="s">
        <v>5993</v>
      </c>
      <c r="BW611" s="14" t="s">
        <v>5474</v>
      </c>
      <c r="BX611" s="83" t="s">
        <v>8473</v>
      </c>
      <c r="BY611" s="82" t="s">
        <v>8473</v>
      </c>
      <c r="BZ611" s="46" t="s">
        <v>8473</v>
      </c>
      <c r="CA611" s="48" t="s">
        <v>8475</v>
      </c>
      <c r="CB611" s="45">
        <v>1773.46</v>
      </c>
      <c r="CC611" s="45">
        <v>1507.8</v>
      </c>
      <c r="CD611" s="45">
        <v>0</v>
      </c>
      <c r="CE611" s="45">
        <v>0</v>
      </c>
      <c r="CF611" s="14" t="s">
        <v>9126</v>
      </c>
      <c r="CG611" s="7" t="s">
        <v>8477</v>
      </c>
      <c r="CH611" s="215" t="s">
        <v>8498</v>
      </c>
      <c r="CI611" s="215" t="s">
        <v>8478</v>
      </c>
      <c r="CJ611" s="215" t="s">
        <v>8479</v>
      </c>
      <c r="CK611" s="43" t="s">
        <v>6887</v>
      </c>
      <c r="CL611" s="43" t="s">
        <v>5474</v>
      </c>
      <c r="CM611" s="43" t="s">
        <v>5474</v>
      </c>
      <c r="CN611" s="145">
        <v>1507.8</v>
      </c>
      <c r="CO611" s="145">
        <v>1773.46</v>
      </c>
      <c r="CP611" s="148">
        <v>2895.0169259065933</v>
      </c>
      <c r="CQ611" s="189" t="s">
        <v>5474</v>
      </c>
      <c r="CR611" s="189" t="s">
        <v>5474</v>
      </c>
      <c r="CS611" s="99" t="s">
        <v>5474</v>
      </c>
      <c r="CT611" s="167" t="s">
        <v>5474</v>
      </c>
      <c r="CU611" s="43" t="s">
        <v>5474</v>
      </c>
      <c r="CV611" s="43" t="s">
        <v>5474</v>
      </c>
      <c r="CW611" s="43" t="s">
        <v>5474</v>
      </c>
      <c r="CX611" s="43" t="s">
        <v>5474</v>
      </c>
      <c r="CY611" s="43" t="s">
        <v>5474</v>
      </c>
      <c r="CZ611" s="43" t="s">
        <v>5474</v>
      </c>
      <c r="DA611" s="42" t="s">
        <v>5474</v>
      </c>
      <c r="DB611" s="42" t="s">
        <v>5474</v>
      </c>
      <c r="DC611" s="42" t="s">
        <v>5474</v>
      </c>
      <c r="DD611" s="42" t="s">
        <v>5474</v>
      </c>
      <c r="DE611" s="42" t="s">
        <v>5474</v>
      </c>
      <c r="DF611" s="42" t="s">
        <v>5474</v>
      </c>
      <c r="DG611" s="42" t="s">
        <v>5474</v>
      </c>
      <c r="DH611" s="42" t="s">
        <v>5474</v>
      </c>
    </row>
    <row r="612" spans="1:112">
      <c r="A612" s="22">
        <v>8996</v>
      </c>
      <c r="B612" s="7" t="s">
        <v>1575</v>
      </c>
      <c r="C612" s="21">
        <v>-4.5400000000000003E-2</v>
      </c>
      <c r="D612" s="21">
        <v>0.40289999999999998</v>
      </c>
      <c r="E612" s="21">
        <v>-3.0499999999999999E-2</v>
      </c>
      <c r="F612" s="21">
        <v>0.29870000000000002</v>
      </c>
      <c r="G612" s="21">
        <v>0.10580000000000001</v>
      </c>
      <c r="H612" s="21">
        <v>2</v>
      </c>
      <c r="I612" s="21">
        <v>1.4</v>
      </c>
      <c r="J612" s="21">
        <v>-8.0500000000000002E-2</v>
      </c>
      <c r="K612" s="21">
        <v>4.7600000000000003E-2</v>
      </c>
      <c r="L612" s="21">
        <v>1.2E-2</v>
      </c>
      <c r="M612" s="21">
        <v>-1.7999999999999999E-2</v>
      </c>
      <c r="N612" s="21">
        <v>5.7799999999999997E-2</v>
      </c>
      <c r="O612" s="21">
        <v>6.1600000000000002E-2</v>
      </c>
      <c r="P612" s="21">
        <v>1.1999999999999999E-3</v>
      </c>
      <c r="Q612" s="21">
        <v>-5.4000000000000003E-3</v>
      </c>
      <c r="R612" s="21">
        <v>-4.8999999999999998E-3</v>
      </c>
      <c r="S612" s="21">
        <v>9.2700000000000005E-2</v>
      </c>
      <c r="T612" s="21">
        <v>5.8099999999999999E-2</v>
      </c>
      <c r="U612" s="10">
        <v>0.8</v>
      </c>
      <c r="V612" s="10">
        <v>1.19</v>
      </c>
      <c r="W612" s="7">
        <v>1.94</v>
      </c>
      <c r="X612" s="20">
        <v>0.92859999999999998</v>
      </c>
      <c r="Y612" s="75">
        <v>2020</v>
      </c>
      <c r="Z612" s="7">
        <v>1.7</v>
      </c>
      <c r="AA612" s="7">
        <v>0</v>
      </c>
      <c r="AB612" s="51">
        <v>-9</v>
      </c>
      <c r="AC612" s="51">
        <v>-12</v>
      </c>
      <c r="AD612" s="51"/>
      <c r="AE612" s="51"/>
      <c r="AF612" s="51">
        <v>-3</v>
      </c>
      <c r="AG612" s="51"/>
      <c r="AH612" s="20">
        <v>3.3000000000000002E-2</v>
      </c>
      <c r="AI612" s="7" t="s">
        <v>8467</v>
      </c>
      <c r="AJ612" s="67" t="s">
        <v>8494</v>
      </c>
      <c r="AK612" s="44">
        <v>-0.63203463203463206</v>
      </c>
      <c r="AL612" s="44">
        <v>-0.62420382165605071</v>
      </c>
      <c r="AM612" s="44">
        <v>0.55555555555555647</v>
      </c>
      <c r="AN612" s="25">
        <v>0.4914893617021277</v>
      </c>
      <c r="AO612" s="25">
        <v>0.1670212765957447</v>
      </c>
      <c r="AP612" s="215">
        <v>47</v>
      </c>
      <c r="AQ612" s="215" t="s">
        <v>8552</v>
      </c>
      <c r="AR612" s="44">
        <v>1.0752688172042999E-2</v>
      </c>
      <c r="AS612" s="171" t="s">
        <v>7053</v>
      </c>
      <c r="AT612" s="171" t="s">
        <v>6961</v>
      </c>
      <c r="AU612" s="171" t="s">
        <v>7021</v>
      </c>
      <c r="AV612" s="7" t="s">
        <v>5474</v>
      </c>
      <c r="AW612" s="14" t="s">
        <v>6330</v>
      </c>
      <c r="AX612" s="49" t="s">
        <v>6009</v>
      </c>
      <c r="AY612" s="38" t="s">
        <v>5971</v>
      </c>
      <c r="AZ612" s="14" t="s">
        <v>6038</v>
      </c>
      <c r="BA612" s="49" t="s">
        <v>5967</v>
      </c>
      <c r="BB612" s="38" t="s">
        <v>5971</v>
      </c>
      <c r="BC612" s="7">
        <v>0.7</v>
      </c>
      <c r="BD612" s="14" t="s">
        <v>6202</v>
      </c>
      <c r="BE612" s="49" t="s">
        <v>5967</v>
      </c>
      <c r="BF612" s="38" t="s">
        <v>5971</v>
      </c>
      <c r="BG612" s="7">
        <v>0.6</v>
      </c>
      <c r="BH612" s="45">
        <v>324.01996380123478</v>
      </c>
      <c r="BI612" s="215" t="s">
        <v>8471</v>
      </c>
      <c r="BJ612" s="215" t="s">
        <v>8554</v>
      </c>
      <c r="BK612" s="7">
        <v>1.3</v>
      </c>
      <c r="BL612" s="25">
        <v>1.0752688172043012E-2</v>
      </c>
      <c r="BM612" s="20">
        <v>0.67025000000000001</v>
      </c>
      <c r="BN612" s="20">
        <v>0.69499999999999995</v>
      </c>
      <c r="BO612" s="20">
        <v>0.64999999999999991</v>
      </c>
      <c r="BP612" s="46">
        <v>39.495798319327733</v>
      </c>
      <c r="BQ612" s="215" t="s">
        <v>8540</v>
      </c>
      <c r="BR612" s="79">
        <v>-0.57192198581560283</v>
      </c>
      <c r="BS612" s="9">
        <v>3.5220555495034889E-2</v>
      </c>
      <c r="BT612" s="9">
        <v>3.0143871119906018E-2</v>
      </c>
      <c r="BU612" s="47" t="s">
        <v>5993</v>
      </c>
      <c r="BV612" s="47">
        <v>44295</v>
      </c>
      <c r="BW612" s="14" t="s">
        <v>5474</v>
      </c>
      <c r="BX612" s="83">
        <v>-0.48630638297872347</v>
      </c>
      <c r="BY612" s="82">
        <v>1.3</v>
      </c>
      <c r="BZ612" s="46">
        <v>36.153846153846153</v>
      </c>
      <c r="CA612" s="48" t="s">
        <v>5474</v>
      </c>
      <c r="CB612" s="45">
        <v>-423</v>
      </c>
      <c r="CC612" s="45">
        <v>-564</v>
      </c>
      <c r="CD612" s="45">
        <v>0</v>
      </c>
      <c r="CE612" s="45">
        <v>0</v>
      </c>
      <c r="CF612" s="14" t="s">
        <v>9127</v>
      </c>
      <c r="CG612" s="7" t="s">
        <v>8590</v>
      </c>
      <c r="CH612" s="215" t="s">
        <v>8498</v>
      </c>
      <c r="CI612" s="215" t="s">
        <v>8478</v>
      </c>
      <c r="CJ612" s="215" t="s">
        <v>8523</v>
      </c>
      <c r="CK612" s="43" t="s">
        <v>5474</v>
      </c>
      <c r="CL612" s="43" t="s">
        <v>5474</v>
      </c>
      <c r="CM612" s="43" t="s">
        <v>5474</v>
      </c>
      <c r="CN612" s="145">
        <v>-564</v>
      </c>
      <c r="CO612" s="145">
        <v>-423</v>
      </c>
      <c r="CP612" s="148">
        <v>15228.938298658035</v>
      </c>
      <c r="CQ612" s="189" t="s">
        <v>5474</v>
      </c>
      <c r="CR612" s="189" t="s">
        <v>5474</v>
      </c>
      <c r="CS612" s="99" t="s">
        <v>5474</v>
      </c>
      <c r="CT612" s="167" t="s">
        <v>5474</v>
      </c>
      <c r="CU612" s="43" t="s">
        <v>5474</v>
      </c>
      <c r="CV612" s="43" t="s">
        <v>5474</v>
      </c>
      <c r="CW612" s="43" t="s">
        <v>5474</v>
      </c>
      <c r="CX612" s="43" t="s">
        <v>5474</v>
      </c>
      <c r="CY612" s="43" t="s">
        <v>5474</v>
      </c>
      <c r="CZ612" s="43" t="s">
        <v>5474</v>
      </c>
      <c r="DA612" s="42" t="s">
        <v>5474</v>
      </c>
      <c r="DB612" s="42" t="s">
        <v>5474</v>
      </c>
      <c r="DC612" s="42" t="s">
        <v>5474</v>
      </c>
      <c r="DD612" s="42" t="s">
        <v>5474</v>
      </c>
      <c r="DE612" s="42" t="s">
        <v>5474</v>
      </c>
      <c r="DF612" s="42" t="s">
        <v>5474</v>
      </c>
      <c r="DG612" s="42" t="s">
        <v>5474</v>
      </c>
      <c r="DH612" s="42" t="s">
        <v>5474</v>
      </c>
    </row>
    <row r="613" spans="1:112">
      <c r="A613" s="22">
        <v>1336</v>
      </c>
      <c r="B613" s="7" t="s">
        <v>72</v>
      </c>
      <c r="C613" s="21">
        <v>2.52E-2</v>
      </c>
      <c r="D613" s="21">
        <v>9.2899999999999996E-2</v>
      </c>
      <c r="E613" s="21">
        <v>4.0300000000000002E-2</v>
      </c>
      <c r="F613" s="21">
        <v>7.7299999999999994E-2</v>
      </c>
      <c r="G613" s="21">
        <v>0.1381</v>
      </c>
      <c r="H613" s="21">
        <v>1.3332999999999999</v>
      </c>
      <c r="I613" s="21">
        <v>-0.94240000000000002</v>
      </c>
      <c r="J613" s="21">
        <v>-0.91900000000000004</v>
      </c>
      <c r="K613" s="21">
        <v>-1.4E-3</v>
      </c>
      <c r="L613" s="21">
        <v>5.5E-2</v>
      </c>
      <c r="M613" s="21">
        <v>2.5000000000000001E-2</v>
      </c>
      <c r="N613" s="21">
        <v>2.1999999999999999E-2</v>
      </c>
      <c r="O613" s="21">
        <v>0.1208</v>
      </c>
      <c r="P613" s="21">
        <v>3.8199999999999998E-2</v>
      </c>
      <c r="Q613" s="21">
        <v>-3.2800000000000003E-2</v>
      </c>
      <c r="R613" s="21">
        <v>-2.3400000000000001E-2</v>
      </c>
      <c r="S613" s="21">
        <v>3.8600000000000002E-2</v>
      </c>
      <c r="T613" s="21">
        <v>3.2399999999999998E-2</v>
      </c>
      <c r="U613" s="10">
        <v>0.2</v>
      </c>
      <c r="V613" s="10">
        <v>0.22</v>
      </c>
      <c r="W613" s="7">
        <v>0.81810000000000005</v>
      </c>
      <c r="X613" s="20">
        <v>0.65439999999999998</v>
      </c>
      <c r="Y613" s="75">
        <v>2020</v>
      </c>
      <c r="Z613" s="7">
        <v>1.5</v>
      </c>
      <c r="AA613" s="7">
        <v>0</v>
      </c>
      <c r="AB613" s="51">
        <v>-133</v>
      </c>
      <c r="AC613" s="51">
        <v>2</v>
      </c>
      <c r="AD613" s="51"/>
      <c r="AE613" s="51"/>
      <c r="AF613" s="51"/>
      <c r="AG613" s="51"/>
      <c r="AH613" s="20">
        <v>2.6700000000000002E-2</v>
      </c>
      <c r="AI613" s="7" t="s">
        <v>8481</v>
      </c>
      <c r="AJ613" s="67" t="s">
        <v>8494</v>
      </c>
      <c r="AK613" s="44">
        <v>-0.55769230769230771</v>
      </c>
      <c r="AL613" s="44">
        <v>-0.78461538461538483</v>
      </c>
      <c r="AM613" s="44">
        <v>1</v>
      </c>
      <c r="AN613" s="25">
        <v>0.59633027522935778</v>
      </c>
      <c r="AO613" s="25">
        <v>0.14908256880733944</v>
      </c>
      <c r="AP613" s="215">
        <v>21.8</v>
      </c>
      <c r="AQ613" s="215" t="s">
        <v>8552</v>
      </c>
      <c r="AR613" s="44">
        <v>6.9284064665126998E-3</v>
      </c>
      <c r="AS613" s="171" t="s">
        <v>7053</v>
      </c>
      <c r="AT613" s="171" t="s">
        <v>6896</v>
      </c>
      <c r="AU613" s="171" t="s">
        <v>6974</v>
      </c>
      <c r="AV613" s="7" t="s">
        <v>8470</v>
      </c>
      <c r="AW613" s="14" t="s">
        <v>6981</v>
      </c>
      <c r="AX613" s="49" t="s">
        <v>6009</v>
      </c>
      <c r="AY613" s="38" t="s">
        <v>5971</v>
      </c>
      <c r="AZ613" s="14" t="s">
        <v>6505</v>
      </c>
      <c r="BA613" s="49" t="s">
        <v>5967</v>
      </c>
      <c r="BB613" s="38" t="s">
        <v>5971</v>
      </c>
      <c r="BC613" s="7">
        <v>0.2</v>
      </c>
      <c r="BD613" s="14" t="s">
        <v>6041</v>
      </c>
      <c r="BE613" s="49" t="s">
        <v>5967</v>
      </c>
      <c r="BF613" s="38" t="s">
        <v>5961</v>
      </c>
      <c r="BG613" s="7">
        <v>1</v>
      </c>
      <c r="BH613" s="45">
        <v>32.592251813292734</v>
      </c>
      <c r="BI613" s="215" t="s">
        <v>8471</v>
      </c>
      <c r="BJ613" s="215" t="s">
        <v>8554</v>
      </c>
      <c r="BK613" s="7">
        <v>0.5</v>
      </c>
      <c r="BL613" s="25">
        <v>6.9284064665128013E-3</v>
      </c>
      <c r="BM613" s="20">
        <v>0.59562500000000007</v>
      </c>
      <c r="BN613" s="20">
        <v>0.63</v>
      </c>
      <c r="BO613" s="20">
        <v>0.5675</v>
      </c>
      <c r="BP613" s="46">
        <v>99.090909090909093</v>
      </c>
      <c r="BQ613" s="215" t="s">
        <v>8558</v>
      </c>
      <c r="BR613" s="79">
        <v>-0.89993883792048923</v>
      </c>
      <c r="BS613" s="9">
        <v>3.149328720562683E-2</v>
      </c>
      <c r="BT613" s="9">
        <v>6.2591181040454691E-2</v>
      </c>
      <c r="BU613" s="47" t="s">
        <v>5993</v>
      </c>
      <c r="BV613" s="47" t="s">
        <v>5993</v>
      </c>
      <c r="BW613" s="14" t="s">
        <v>5474</v>
      </c>
      <c r="BX613" s="83">
        <v>-0.87992660550458723</v>
      </c>
      <c r="BY613" s="82">
        <v>0.2</v>
      </c>
      <c r="BZ613" s="46">
        <v>109</v>
      </c>
      <c r="CA613" s="48" t="s">
        <v>8475</v>
      </c>
      <c r="CB613" s="45">
        <v>-2899.4</v>
      </c>
      <c r="CC613" s="45">
        <v>43.6</v>
      </c>
      <c r="CD613" s="45">
        <v>0</v>
      </c>
      <c r="CE613" s="45">
        <v>0</v>
      </c>
      <c r="CF613" s="14" t="s">
        <v>9128</v>
      </c>
      <c r="CG613" s="7" t="s">
        <v>8477</v>
      </c>
      <c r="CH613" s="215" t="s">
        <v>8478</v>
      </c>
      <c r="CI613" s="215" t="s">
        <v>8546</v>
      </c>
      <c r="CJ613" s="215" t="s">
        <v>8479</v>
      </c>
      <c r="CK613" s="43" t="s">
        <v>5474</v>
      </c>
      <c r="CL613" s="43" t="s">
        <v>5474</v>
      </c>
      <c r="CM613" s="43" t="s">
        <v>6898</v>
      </c>
      <c r="CN613" s="145">
        <v>43.6</v>
      </c>
      <c r="CO613" s="145">
        <v>-2899.4</v>
      </c>
      <c r="CP613" s="148">
        <v>710.51108952978166</v>
      </c>
      <c r="CQ613" s="189" t="s">
        <v>5474</v>
      </c>
      <c r="CR613" s="189" t="s">
        <v>5474</v>
      </c>
      <c r="CS613" s="99" t="s">
        <v>5474</v>
      </c>
      <c r="CT613" s="167" t="s">
        <v>5474</v>
      </c>
      <c r="CU613" s="43" t="s">
        <v>5474</v>
      </c>
      <c r="CV613" s="43" t="s">
        <v>5474</v>
      </c>
      <c r="CW613" s="43" t="s">
        <v>5474</v>
      </c>
      <c r="CX613" s="43" t="s">
        <v>5474</v>
      </c>
      <c r="CY613" s="43" t="s">
        <v>5474</v>
      </c>
      <c r="CZ613" s="43" t="s">
        <v>5474</v>
      </c>
      <c r="DA613" s="42" t="s">
        <v>5474</v>
      </c>
      <c r="DB613" s="42" t="s">
        <v>5474</v>
      </c>
      <c r="DC613" s="42" t="s">
        <v>5474</v>
      </c>
      <c r="DD613" s="42" t="s">
        <v>5474</v>
      </c>
      <c r="DE613" s="42" t="s">
        <v>5474</v>
      </c>
      <c r="DF613" s="42" t="s">
        <v>5474</v>
      </c>
      <c r="DG613" s="42" t="s">
        <v>5474</v>
      </c>
      <c r="DH613" s="42" t="s">
        <v>5474</v>
      </c>
    </row>
    <row r="614" spans="1:112">
      <c r="A614" s="22">
        <v>2845</v>
      </c>
      <c r="B614" s="7" t="s">
        <v>539</v>
      </c>
      <c r="C614" s="21">
        <v>7.3000000000000001E-3</v>
      </c>
      <c r="D614" s="21">
        <v>-9.6199999999999994E-2</v>
      </c>
      <c r="E614" s="21">
        <v>5.1900000000000002E-2</v>
      </c>
      <c r="F614" s="21">
        <v>-1.2999999999999999E-3</v>
      </c>
      <c r="G614" s="21">
        <v>-2.5499999999999998E-2</v>
      </c>
      <c r="H614" s="21">
        <v>-1</v>
      </c>
      <c r="I614" s="21">
        <v>-1</v>
      </c>
      <c r="J614" s="21">
        <v>-0.52080000000000004</v>
      </c>
      <c r="K614" s="21">
        <v>0</v>
      </c>
      <c r="L614" s="21">
        <v>0</v>
      </c>
      <c r="M614" s="21">
        <v>0</v>
      </c>
      <c r="N614" s="21">
        <v>0</v>
      </c>
      <c r="O614" s="21">
        <v>0</v>
      </c>
      <c r="P614" s="21">
        <v>0</v>
      </c>
      <c r="Q614" s="21">
        <v>0</v>
      </c>
      <c r="R614" s="21">
        <v>0</v>
      </c>
      <c r="S614" s="21">
        <v>7.2300000000000003E-2</v>
      </c>
      <c r="T614" s="21">
        <v>1.2699999999999999E-2</v>
      </c>
      <c r="U614" s="10">
        <v>0.23</v>
      </c>
      <c r="V614" s="10">
        <v>0.49</v>
      </c>
      <c r="W614" s="7">
        <v>0.66700000000000004</v>
      </c>
      <c r="X614" s="20">
        <v>0.68710000000000004</v>
      </c>
      <c r="Y614" s="75">
        <v>2020</v>
      </c>
      <c r="Z614" s="7">
        <v>0.32600000000000001</v>
      </c>
      <c r="AA614" s="7">
        <v>0.191</v>
      </c>
      <c r="AB614" s="51">
        <v>2571</v>
      </c>
      <c r="AC614" s="51">
        <v>1189</v>
      </c>
      <c r="AD614" s="51">
        <v>12</v>
      </c>
      <c r="AE614" s="51">
        <v>3</v>
      </c>
      <c r="AF614" s="51">
        <v>-251</v>
      </c>
      <c r="AG614" s="51"/>
      <c r="AH614" s="20">
        <v>0</v>
      </c>
      <c r="AI614" s="7" t="s">
        <v>8487</v>
      </c>
      <c r="AJ614" s="67" t="s">
        <v>8935</v>
      </c>
      <c r="AK614" s="44">
        <v>0.60869565217391319</v>
      </c>
      <c r="AL614" s="44">
        <v>0.74999999999999778</v>
      </c>
      <c r="AM614" s="44">
        <v>1</v>
      </c>
      <c r="AN614" s="25">
        <v>0.10697674418604639</v>
      </c>
      <c r="AO614" s="25">
        <v>1.8604651162790798E-2</v>
      </c>
      <c r="AP614" s="215">
        <v>10.75</v>
      </c>
      <c r="AQ614" s="215" t="s">
        <v>8552</v>
      </c>
      <c r="AR614" s="44">
        <v>4.6728971962616802E-3</v>
      </c>
      <c r="AS614" s="171" t="s">
        <v>7053</v>
      </c>
      <c r="AT614" s="171" t="s">
        <v>7336</v>
      </c>
      <c r="AU614" s="171" t="s">
        <v>7171</v>
      </c>
      <c r="AV614" s="7" t="s">
        <v>5474</v>
      </c>
      <c r="AW614" s="14" t="s">
        <v>7693</v>
      </c>
      <c r="AX614" s="49" t="s">
        <v>6009</v>
      </c>
      <c r="AY614" s="38" t="s">
        <v>5961</v>
      </c>
      <c r="AZ614" s="14" t="s">
        <v>6243</v>
      </c>
      <c r="BA614" s="49" t="s">
        <v>5960</v>
      </c>
      <c r="BB614" s="38" t="s">
        <v>5961</v>
      </c>
      <c r="BC614" s="7">
        <v>0.5</v>
      </c>
      <c r="BD614" s="14" t="s">
        <v>6243</v>
      </c>
      <c r="BE614" s="49" t="s">
        <v>6009</v>
      </c>
      <c r="BF614" s="38" t="s">
        <v>5971</v>
      </c>
      <c r="BG614" s="7">
        <v>0.8</v>
      </c>
      <c r="BH614" s="45">
        <v>1498.9888687900827</v>
      </c>
      <c r="BI614" s="215" t="s">
        <v>8489</v>
      </c>
      <c r="BJ614" s="215" t="s">
        <v>8496</v>
      </c>
      <c r="BK614" s="7">
        <v>0.4</v>
      </c>
      <c r="BL614" s="25">
        <v>4.6728971962617487E-3</v>
      </c>
      <c r="BM614" s="20">
        <v>0.54287500000000011</v>
      </c>
      <c r="BN614" s="20">
        <v>0.60750000000000004</v>
      </c>
      <c r="BO614" s="20">
        <v>0.49000000000000005</v>
      </c>
      <c r="BP614" s="46">
        <v>21.938775510204081</v>
      </c>
      <c r="BQ614" s="215" t="s">
        <v>8521</v>
      </c>
      <c r="BR614" s="79">
        <v>-0.43540620155038756</v>
      </c>
      <c r="BS614" s="9">
        <v>5.5869674034803474E-2</v>
      </c>
      <c r="BT614" s="9">
        <v>4.3322146836356268E-2</v>
      </c>
      <c r="BU614" s="47" t="s">
        <v>5993</v>
      </c>
      <c r="BV614" s="47" t="s">
        <v>5993</v>
      </c>
      <c r="BW614" s="14" t="s">
        <v>5474</v>
      </c>
      <c r="BX614" s="83">
        <v>-0.32248744186046507</v>
      </c>
      <c r="BY614" s="82">
        <v>0.53</v>
      </c>
      <c r="BZ614" s="46">
        <v>20.283018867924529</v>
      </c>
      <c r="CA614" s="48" t="s">
        <v>8593</v>
      </c>
      <c r="CB614" s="45">
        <v>27638.25</v>
      </c>
      <c r="CC614" s="45">
        <v>12781.75</v>
      </c>
      <c r="CD614" s="45">
        <v>129</v>
      </c>
      <c r="CE614" s="45">
        <v>32.25</v>
      </c>
      <c r="CF614" s="14" t="s">
        <v>9129</v>
      </c>
      <c r="CG614" s="7" t="s">
        <v>8477</v>
      </c>
      <c r="CH614" s="215" t="s">
        <v>8478</v>
      </c>
      <c r="CI614" s="215" t="s">
        <v>8546</v>
      </c>
      <c r="CJ614" s="215" t="s">
        <v>8546</v>
      </c>
      <c r="CK614" s="43" t="s">
        <v>6927</v>
      </c>
      <c r="CL614" s="43" t="s">
        <v>5474</v>
      </c>
      <c r="CM614" s="43" t="s">
        <v>6903</v>
      </c>
      <c r="CN614" s="145">
        <v>12814</v>
      </c>
      <c r="CO614" s="145">
        <v>27767.25</v>
      </c>
      <c r="CP614" s="148">
        <v>16114.130339493389</v>
      </c>
      <c r="CQ614" s="189" t="s">
        <v>5474</v>
      </c>
      <c r="CR614" s="189" t="s">
        <v>5474</v>
      </c>
      <c r="CS614" s="99" t="s">
        <v>5474</v>
      </c>
      <c r="CT614" s="167" t="s">
        <v>5474</v>
      </c>
      <c r="CU614" s="43" t="s">
        <v>5474</v>
      </c>
      <c r="CV614" s="43" t="s">
        <v>5474</v>
      </c>
      <c r="CW614" s="43" t="s">
        <v>5474</v>
      </c>
      <c r="CX614" s="43" t="s">
        <v>5474</v>
      </c>
      <c r="CY614" s="43" t="s">
        <v>5474</v>
      </c>
      <c r="CZ614" s="43" t="s">
        <v>5474</v>
      </c>
      <c r="DA614" s="42" t="s">
        <v>5474</v>
      </c>
      <c r="DB614" s="42" t="s">
        <v>5474</v>
      </c>
      <c r="DC614" s="42" t="s">
        <v>5474</v>
      </c>
      <c r="DD614" s="42" t="s">
        <v>5474</v>
      </c>
      <c r="DE614" s="42" t="s">
        <v>5474</v>
      </c>
      <c r="DF614" s="42" t="s">
        <v>5474</v>
      </c>
      <c r="DG614" s="42" t="s">
        <v>5474</v>
      </c>
      <c r="DH614" s="42" t="s">
        <v>5474</v>
      </c>
    </row>
    <row r="615" spans="1:112">
      <c r="A615" s="22">
        <v>6239</v>
      </c>
      <c r="B615" s="7" t="s">
        <v>1322</v>
      </c>
      <c r="C615" s="21">
        <v>6.4799999999999996E-2</v>
      </c>
      <c r="D615" s="21">
        <v>0.1898</v>
      </c>
      <c r="E615" s="21">
        <v>9.4100000000000003E-2</v>
      </c>
      <c r="F615" s="21">
        <v>0.1915</v>
      </c>
      <c r="G615" s="21">
        <v>4.5499999999999999E-2</v>
      </c>
      <c r="H615" s="21">
        <v>0.30320000000000003</v>
      </c>
      <c r="I615" s="21">
        <v>0.27429999999999999</v>
      </c>
      <c r="J615" s="21">
        <v>0.16739999999999999</v>
      </c>
      <c r="K615" s="21">
        <v>2.3099999999999999E-2</v>
      </c>
      <c r="L615" s="21">
        <v>0.04</v>
      </c>
      <c r="M615" s="21">
        <v>8.0999999999999996E-3</v>
      </c>
      <c r="N615" s="21">
        <v>2.63E-2</v>
      </c>
      <c r="O615" s="21">
        <v>3.95E-2</v>
      </c>
      <c r="P615" s="21">
        <v>9.1000000000000004E-3</v>
      </c>
      <c r="Q615" s="21">
        <v>1.6999999999999999E-3</v>
      </c>
      <c r="R615" s="21">
        <v>1.5E-3</v>
      </c>
      <c r="S615" s="21">
        <v>0.14249999999999999</v>
      </c>
      <c r="T615" s="21">
        <v>7.7200000000000005E-2</v>
      </c>
      <c r="U615" s="10">
        <v>5.09</v>
      </c>
      <c r="V615" s="10">
        <v>9.32</v>
      </c>
      <c r="W615" s="7">
        <v>4.5599999999999996</v>
      </c>
      <c r="X615" s="20">
        <v>0.6048</v>
      </c>
      <c r="Y615" s="75">
        <v>2020</v>
      </c>
      <c r="Z615" s="7">
        <v>5</v>
      </c>
      <c r="AA615" s="7">
        <v>0</v>
      </c>
      <c r="AB615" s="51">
        <v>1550</v>
      </c>
      <c r="AC615" s="51">
        <v>1053</v>
      </c>
      <c r="AD615" s="51">
        <v>-602</v>
      </c>
      <c r="AE615" s="51">
        <v>-201</v>
      </c>
      <c r="AF615" s="51">
        <v>-83</v>
      </c>
      <c r="AG615" s="51">
        <v>9</v>
      </c>
      <c r="AH615" s="20">
        <v>1.9800000000000002E-2</v>
      </c>
      <c r="AI615" s="7" t="s">
        <v>8487</v>
      </c>
      <c r="AJ615" s="67" t="s">
        <v>8494</v>
      </c>
      <c r="AK615" s="44">
        <v>0.77464788732394363</v>
      </c>
      <c r="AL615" s="44">
        <v>-0.58333333333333337</v>
      </c>
      <c r="AM615" s="44">
        <v>1</v>
      </c>
      <c r="AN615" s="25">
        <v>0.3256880733944954</v>
      </c>
      <c r="AO615" s="25">
        <v>0.11009174311926606</v>
      </c>
      <c r="AP615" s="215">
        <v>109</v>
      </c>
      <c r="AQ615" s="215" t="s">
        <v>8552</v>
      </c>
      <c r="AR615" s="44">
        <v>4.60829493087557E-3</v>
      </c>
      <c r="AS615" s="171" t="s">
        <v>7053</v>
      </c>
      <c r="AT615" s="171" t="s">
        <v>6902</v>
      </c>
      <c r="AU615" s="171" t="s">
        <v>7320</v>
      </c>
      <c r="AV615" s="7" t="s">
        <v>5474</v>
      </c>
      <c r="AW615" s="14" t="s">
        <v>6638</v>
      </c>
      <c r="AX615" s="49" t="s">
        <v>6009</v>
      </c>
      <c r="AY615" s="38" t="s">
        <v>5971</v>
      </c>
      <c r="AZ615" s="14" t="s">
        <v>6157</v>
      </c>
      <c r="BA615" s="49" t="s">
        <v>5967</v>
      </c>
      <c r="BB615" s="38" t="s">
        <v>5961</v>
      </c>
      <c r="BC615" s="7">
        <v>0.4</v>
      </c>
      <c r="BD615" s="14" t="s">
        <v>6225</v>
      </c>
      <c r="BE615" s="49" t="s">
        <v>6020</v>
      </c>
      <c r="BF615" s="38" t="s">
        <v>5961</v>
      </c>
      <c r="BG615" s="7">
        <v>1</v>
      </c>
      <c r="BH615" s="45">
        <v>865.60276997864287</v>
      </c>
      <c r="BI615" s="215" t="s">
        <v>8518</v>
      </c>
      <c r="BJ615" s="215" t="s">
        <v>8496</v>
      </c>
      <c r="BK615" s="7">
        <v>0.3</v>
      </c>
      <c r="BL615" s="25">
        <v>9.2592592592592587E-3</v>
      </c>
      <c r="BM615" s="20">
        <v>0.64775000000000005</v>
      </c>
      <c r="BN615" s="20">
        <v>0.67249999999999999</v>
      </c>
      <c r="BO615" s="20">
        <v>0.62749999999999995</v>
      </c>
      <c r="BP615" s="46">
        <v>11.695278969957082</v>
      </c>
      <c r="BQ615" s="215" t="s">
        <v>8521</v>
      </c>
      <c r="BR615" s="79">
        <v>-7.6154128440366925E-2</v>
      </c>
      <c r="BS615" s="9">
        <v>3.5775575269991755E-2</v>
      </c>
      <c r="BT615" s="9">
        <v>3.9788795181217473E-2</v>
      </c>
      <c r="BU615" s="47">
        <v>44403</v>
      </c>
      <c r="BV615" s="47">
        <v>44407</v>
      </c>
      <c r="BW615" s="14" t="s">
        <v>8583</v>
      </c>
      <c r="BX615" s="83">
        <v>0.10861504587155961</v>
      </c>
      <c r="BY615" s="82">
        <v>9.99</v>
      </c>
      <c r="BZ615" s="46">
        <v>10.910910910910911</v>
      </c>
      <c r="CA615" s="48" t="s">
        <v>8475</v>
      </c>
      <c r="CB615" s="45">
        <v>168950</v>
      </c>
      <c r="CC615" s="45">
        <v>114777</v>
      </c>
      <c r="CD615" s="45">
        <v>-65618</v>
      </c>
      <c r="CE615" s="45">
        <v>-21909</v>
      </c>
      <c r="CF615" s="14" t="s">
        <v>9130</v>
      </c>
      <c r="CG615" s="7" t="s">
        <v>8477</v>
      </c>
      <c r="CH615" s="215" t="s">
        <v>8498</v>
      </c>
      <c r="CI615" s="215" t="s">
        <v>8478</v>
      </c>
      <c r="CJ615" s="215" t="s">
        <v>8546</v>
      </c>
      <c r="CK615" s="43" t="s">
        <v>6887</v>
      </c>
      <c r="CL615" s="43" t="s">
        <v>5474</v>
      </c>
      <c r="CM615" s="43" t="s">
        <v>5474</v>
      </c>
      <c r="CN615" s="145">
        <v>92868</v>
      </c>
      <c r="CO615" s="145">
        <v>103332</v>
      </c>
      <c r="CP615" s="148">
        <v>94350.701927672068</v>
      </c>
      <c r="CQ615" s="189" t="s">
        <v>5474</v>
      </c>
      <c r="CR615" s="189" t="s">
        <v>5474</v>
      </c>
      <c r="CS615" s="99" t="s">
        <v>5474</v>
      </c>
      <c r="CT615" s="167" t="s">
        <v>5474</v>
      </c>
      <c r="CU615" s="43" t="s">
        <v>5474</v>
      </c>
      <c r="CV615" s="43" t="s">
        <v>5474</v>
      </c>
      <c r="CW615" s="43" t="s">
        <v>5474</v>
      </c>
      <c r="CX615" s="43" t="s">
        <v>5474</v>
      </c>
      <c r="CY615" s="43" t="s">
        <v>5474</v>
      </c>
      <c r="CZ615" s="43" t="s">
        <v>5474</v>
      </c>
      <c r="DA615" s="42" t="s">
        <v>5474</v>
      </c>
      <c r="DB615" s="42" t="s">
        <v>5474</v>
      </c>
      <c r="DC615" s="42" t="s">
        <v>5474</v>
      </c>
      <c r="DD615" s="42" t="s">
        <v>5474</v>
      </c>
      <c r="DE615" s="42" t="s">
        <v>5474</v>
      </c>
      <c r="DF615" s="42" t="s">
        <v>5474</v>
      </c>
      <c r="DG615" s="42" t="s">
        <v>5474</v>
      </c>
      <c r="DH615" s="42" t="s">
        <v>5473</v>
      </c>
    </row>
    <row r="616" spans="1:112">
      <c r="A616" s="22">
        <v>4533</v>
      </c>
      <c r="B616" s="7" t="s">
        <v>960</v>
      </c>
      <c r="C616" s="21">
        <v>0.16370000000000001</v>
      </c>
      <c r="D616" s="21">
        <v>0.18260000000000001</v>
      </c>
      <c r="E616" s="21">
        <v>7.4499999999999997E-2</v>
      </c>
      <c r="F616" s="21">
        <v>0.44080000000000003</v>
      </c>
      <c r="G616" s="21">
        <v>0.3175</v>
      </c>
      <c r="H616" s="21">
        <v>2.7</v>
      </c>
      <c r="I616" s="21">
        <v>4.4000000000000004</v>
      </c>
      <c r="J616" s="21">
        <v>8</v>
      </c>
      <c r="K616" s="21">
        <v>-1.17E-2</v>
      </c>
      <c r="L616" s="21">
        <v>3.3599999999999998E-2</v>
      </c>
      <c r="M616" s="21">
        <v>-3.1800000000000002E-2</v>
      </c>
      <c r="N616" s="21">
        <v>4.7600000000000003E-2</v>
      </c>
      <c r="O616" s="21">
        <v>7.2300000000000003E-2</v>
      </c>
      <c r="P616" s="21">
        <v>-1.4200000000000001E-2</v>
      </c>
      <c r="Q616" s="21">
        <v>1.5E-3</v>
      </c>
      <c r="R616" s="21">
        <v>8.0000000000000004E-4</v>
      </c>
      <c r="S616" s="21">
        <v>2.8799999999999999E-2</v>
      </c>
      <c r="T616" s="21">
        <v>1.6199999999999999E-2</v>
      </c>
      <c r="U616" s="10">
        <v>7.0000000000000007E-2</v>
      </c>
      <c r="V616" s="10">
        <v>0.18</v>
      </c>
      <c r="W616" s="7">
        <v>0.39</v>
      </c>
      <c r="X616" s="20">
        <v>0.86140000000000005</v>
      </c>
      <c r="Y616" s="75">
        <v>2020</v>
      </c>
      <c r="Z616" s="7">
        <v>0.2</v>
      </c>
      <c r="AA616" s="7">
        <v>0</v>
      </c>
      <c r="AB616" s="51">
        <v>9</v>
      </c>
      <c r="AC616" s="51">
        <v>1</v>
      </c>
      <c r="AD616" s="51"/>
      <c r="AE616" s="51"/>
      <c r="AF616" s="51"/>
      <c r="AG616" s="51"/>
      <c r="AH616" s="20">
        <v>0</v>
      </c>
      <c r="AI616" s="7" t="s">
        <v>8467</v>
      </c>
      <c r="AJ616" s="67" t="s">
        <v>8494</v>
      </c>
      <c r="AK616" s="44">
        <v>-0.7682926829268294</v>
      </c>
      <c r="AL616" s="44">
        <v>-0.76190476190476208</v>
      </c>
      <c r="AM616" s="44">
        <v>1</v>
      </c>
      <c r="AN616" s="25">
        <v>0.36123348017621143</v>
      </c>
      <c r="AO616" s="25">
        <v>9.2511013215859098E-2</v>
      </c>
      <c r="AP616" s="215">
        <v>11.35</v>
      </c>
      <c r="AQ616" s="215" t="s">
        <v>8552</v>
      </c>
      <c r="AR616" s="44">
        <v>4.4247787610619399E-3</v>
      </c>
      <c r="AS616" s="171" t="s">
        <v>7053</v>
      </c>
      <c r="AT616" s="171" t="s">
        <v>6940</v>
      </c>
      <c r="AU616" s="171" t="s">
        <v>6967</v>
      </c>
      <c r="AV616" s="7" t="s">
        <v>8470</v>
      </c>
      <c r="AW616" s="14" t="s">
        <v>7243</v>
      </c>
      <c r="AX616" s="49" t="s">
        <v>6009</v>
      </c>
      <c r="AY616" s="38" t="s">
        <v>5971</v>
      </c>
      <c r="AZ616" s="14" t="s">
        <v>6636</v>
      </c>
      <c r="BA616" s="49" t="s">
        <v>5967</v>
      </c>
      <c r="BB616" s="38" t="s">
        <v>6007</v>
      </c>
      <c r="BC616" s="7">
        <v>0.3</v>
      </c>
      <c r="BD616" s="14" t="s">
        <v>6211</v>
      </c>
      <c r="BE616" s="49" t="s">
        <v>5967</v>
      </c>
      <c r="BF616" s="38" t="s">
        <v>5971</v>
      </c>
      <c r="BG616" s="7">
        <v>0.4</v>
      </c>
      <c r="BH616" s="45">
        <v>181.06806562940409</v>
      </c>
      <c r="BI616" s="215" t="s">
        <v>8495</v>
      </c>
      <c r="BJ616" s="215" t="s">
        <v>8554</v>
      </c>
      <c r="BK616" s="7">
        <v>6.2</v>
      </c>
      <c r="BL616" s="25">
        <v>8.8888888888888577E-3</v>
      </c>
      <c r="BM616" s="20">
        <v>0.71499999999999997</v>
      </c>
      <c r="BN616" s="20">
        <v>0.74250000000000005</v>
      </c>
      <c r="BO616" s="20">
        <v>0.69249999999999989</v>
      </c>
      <c r="BP616" s="46">
        <v>63.055555555555557</v>
      </c>
      <c r="BQ616" s="215" t="s">
        <v>8540</v>
      </c>
      <c r="BR616" s="79">
        <v>-0.78496622613803235</v>
      </c>
      <c r="BS616" s="9">
        <v>2.8345412815207416E-2</v>
      </c>
      <c r="BT616" s="9">
        <v>1.1702684669135044E-2</v>
      </c>
      <c r="BU616" s="47" t="s">
        <v>5993</v>
      </c>
      <c r="BV616" s="47" t="s">
        <v>5993</v>
      </c>
      <c r="BW616" s="14" t="s">
        <v>5474</v>
      </c>
      <c r="BX616" s="83">
        <v>-0.74195947136563867</v>
      </c>
      <c r="BY616" s="82">
        <v>0.17</v>
      </c>
      <c r="BZ616" s="46">
        <v>66.764705882352928</v>
      </c>
      <c r="CA616" s="48" t="s">
        <v>8475</v>
      </c>
      <c r="CB616" s="45">
        <v>102.14999999999999</v>
      </c>
      <c r="CC616" s="45">
        <v>11.35</v>
      </c>
      <c r="CD616" s="45">
        <v>0</v>
      </c>
      <c r="CE616" s="45">
        <v>0</v>
      </c>
      <c r="CF616" s="14" t="s">
        <v>9131</v>
      </c>
      <c r="CG616" s="7" t="s">
        <v>8477</v>
      </c>
      <c r="CH616" s="215" t="s">
        <v>8478</v>
      </c>
      <c r="CI616" s="215" t="s">
        <v>8479</v>
      </c>
      <c r="CJ616" s="215" t="s">
        <v>8479</v>
      </c>
      <c r="CK616" s="43" t="s">
        <v>6894</v>
      </c>
      <c r="CL616" s="43" t="s">
        <v>5474</v>
      </c>
      <c r="CM616" s="43" t="s">
        <v>6898</v>
      </c>
      <c r="CN616" s="145">
        <v>11.35</v>
      </c>
      <c r="CO616" s="145">
        <v>102.14999999999999</v>
      </c>
      <c r="CP616" s="148">
        <v>2055.1225448937362</v>
      </c>
      <c r="CQ616" s="189" t="s">
        <v>5474</v>
      </c>
      <c r="CR616" s="189" t="s">
        <v>5474</v>
      </c>
      <c r="CS616" s="99" t="s">
        <v>5474</v>
      </c>
      <c r="CT616" s="167" t="s">
        <v>5474</v>
      </c>
      <c r="CU616" s="43" t="s">
        <v>5474</v>
      </c>
      <c r="CV616" s="43" t="s">
        <v>5474</v>
      </c>
      <c r="CW616" s="43" t="s">
        <v>5474</v>
      </c>
      <c r="CX616" s="43" t="s">
        <v>5474</v>
      </c>
      <c r="CY616" s="43" t="s">
        <v>5474</v>
      </c>
      <c r="CZ616" s="43" t="s">
        <v>5474</v>
      </c>
      <c r="DA616" s="42" t="s">
        <v>5474</v>
      </c>
      <c r="DB616" s="42" t="s">
        <v>5474</v>
      </c>
      <c r="DC616" s="42" t="s">
        <v>5474</v>
      </c>
      <c r="DD616" s="42" t="s">
        <v>5474</v>
      </c>
      <c r="DE616" s="42" t="s">
        <v>5474</v>
      </c>
      <c r="DF616" s="42" t="s">
        <v>5474</v>
      </c>
      <c r="DG616" s="42" t="s">
        <v>5474</v>
      </c>
      <c r="DH616" s="42" t="s">
        <v>5474</v>
      </c>
    </row>
    <row r="617" spans="1:112">
      <c r="A617" s="22">
        <v>2548</v>
      </c>
      <c r="B617" s="7" t="s">
        <v>479</v>
      </c>
      <c r="C617" s="21">
        <v>1.2619</v>
      </c>
      <c r="D617" s="21">
        <v>-7.5999999999999998E-2</v>
      </c>
      <c r="E617" s="21">
        <v>-0.105</v>
      </c>
      <c r="F617" s="21">
        <v>-0.24060000000000001</v>
      </c>
      <c r="G617" s="21">
        <v>-0.5988</v>
      </c>
      <c r="H617" s="21">
        <v>0.72460000000000002</v>
      </c>
      <c r="I617" s="21">
        <v>-0.79900000000000004</v>
      </c>
      <c r="J617" s="21">
        <v>-0.70989999999999998</v>
      </c>
      <c r="K617" s="21">
        <v>4.58E-2</v>
      </c>
      <c r="L617" s="21">
        <v>1.6500000000000001E-2</v>
      </c>
      <c r="M617" s="21">
        <v>0.12839999999999999</v>
      </c>
      <c r="N617" s="21">
        <v>4.65E-2</v>
      </c>
      <c r="O617" s="21">
        <v>-4.5699999999999998E-2</v>
      </c>
      <c r="P617" s="21">
        <v>9.9400000000000002E-2</v>
      </c>
      <c r="Q617" s="21">
        <v>-4.5100000000000001E-2</v>
      </c>
      <c r="R617" s="21">
        <v>-1.8599999999999998E-2</v>
      </c>
      <c r="S617" s="21">
        <v>0.14410000000000001</v>
      </c>
      <c r="T617" s="21">
        <v>6.4699999999999994E-2</v>
      </c>
      <c r="U617" s="10">
        <v>1.88</v>
      </c>
      <c r="V617" s="10">
        <v>5.45</v>
      </c>
      <c r="W617" s="7">
        <v>6.06</v>
      </c>
      <c r="X617" s="20">
        <v>0.73160000000000003</v>
      </c>
      <c r="Y617" s="75">
        <v>2020</v>
      </c>
      <c r="Z617" s="7">
        <v>7</v>
      </c>
      <c r="AA617" s="7">
        <v>0</v>
      </c>
      <c r="AB617" s="51">
        <v>717</v>
      </c>
      <c r="AC617" s="51">
        <v>57</v>
      </c>
      <c r="AD617" s="51">
        <v>5</v>
      </c>
      <c r="AE617" s="51">
        <v>5</v>
      </c>
      <c r="AF617" s="51">
        <v>-6</v>
      </c>
      <c r="AG617" s="51">
        <v>1</v>
      </c>
      <c r="AH617" s="20">
        <v>1.43E-2</v>
      </c>
      <c r="AI617" s="7" t="s">
        <v>8493</v>
      </c>
      <c r="AJ617" s="67" t="s">
        <v>8536</v>
      </c>
      <c r="AK617" s="44">
        <v>-0.90598290598290532</v>
      </c>
      <c r="AL617" s="44">
        <v>0.64705882352941568</v>
      </c>
      <c r="AM617" s="44">
        <v>-0.6666666666666351</v>
      </c>
      <c r="AN617" s="25">
        <v>0.13700234192037472</v>
      </c>
      <c r="AO617" s="25">
        <v>1.9906323185011742E-2</v>
      </c>
      <c r="AP617" s="215">
        <v>85.4</v>
      </c>
      <c r="AQ617" s="215" t="s">
        <v>8552</v>
      </c>
      <c r="AR617" s="44">
        <v>1.1723329425556801E-3</v>
      </c>
      <c r="AS617" s="171" t="s">
        <v>7053</v>
      </c>
      <c r="AT617" s="171" t="s">
        <v>7627</v>
      </c>
      <c r="AU617" s="171" t="s">
        <v>6948</v>
      </c>
      <c r="AV617" s="7" t="s">
        <v>5474</v>
      </c>
      <c r="AW617" s="14" t="s">
        <v>6610</v>
      </c>
      <c r="AX617" s="49" t="s">
        <v>6009</v>
      </c>
      <c r="AY617" s="38" t="s">
        <v>5961</v>
      </c>
      <c r="AZ617" s="14" t="s">
        <v>6622</v>
      </c>
      <c r="BA617" s="49" t="s">
        <v>6009</v>
      </c>
      <c r="BB617" s="38" t="s">
        <v>6007</v>
      </c>
      <c r="BC617" s="7">
        <v>0.4</v>
      </c>
      <c r="BD617" s="14" t="s">
        <v>6217</v>
      </c>
      <c r="BE617" s="49" t="s">
        <v>5967</v>
      </c>
      <c r="BF617" s="38" t="s">
        <v>5971</v>
      </c>
      <c r="BG617" s="7">
        <v>0.8</v>
      </c>
      <c r="BH617" s="45">
        <v>430.34454517842283</v>
      </c>
      <c r="BI617" s="215" t="s">
        <v>8471</v>
      </c>
      <c r="BJ617" s="215" t="s">
        <v>8520</v>
      </c>
      <c r="BK617" s="7">
        <v>1.3</v>
      </c>
      <c r="BL617" s="25">
        <v>1.1723329425557859E-3</v>
      </c>
      <c r="BM617" s="20">
        <v>0.53231249999999997</v>
      </c>
      <c r="BN617" s="20">
        <v>0.52749999999999997</v>
      </c>
      <c r="BO617" s="20">
        <v>0.53624999999999989</v>
      </c>
      <c r="BP617" s="46">
        <v>15.669724770642203</v>
      </c>
      <c r="BQ617" s="215" t="s">
        <v>8569</v>
      </c>
      <c r="BR617" s="79">
        <v>-0.31751600312256056</v>
      </c>
      <c r="BS617" s="9">
        <v>6.4731508031644847E-2</v>
      </c>
      <c r="BT617" s="9">
        <v>7.5674517189197266E-2</v>
      </c>
      <c r="BU617" s="47" t="s">
        <v>5993</v>
      </c>
      <c r="BV617" s="47">
        <v>44356</v>
      </c>
      <c r="BW617" s="14" t="s">
        <v>5474</v>
      </c>
      <c r="BX617" s="83">
        <v>-0.18101920374707278</v>
      </c>
      <c r="BY617" s="82">
        <v>4.7799999999999994</v>
      </c>
      <c r="BZ617" s="46">
        <v>17.866108786610884</v>
      </c>
      <c r="CA617" s="48" t="s">
        <v>8593</v>
      </c>
      <c r="CB617" s="45">
        <v>61231.8</v>
      </c>
      <c r="CC617" s="45">
        <v>4867.8</v>
      </c>
      <c r="CD617" s="45">
        <v>427</v>
      </c>
      <c r="CE617" s="45">
        <v>427</v>
      </c>
      <c r="CF617" s="14" t="s">
        <v>9132</v>
      </c>
      <c r="CG617" s="7" t="s">
        <v>8556</v>
      </c>
      <c r="CH617" s="215" t="s">
        <v>8546</v>
      </c>
      <c r="CI617" s="215" t="s">
        <v>8546</v>
      </c>
      <c r="CJ617" s="215" t="s">
        <v>8546</v>
      </c>
      <c r="CK617" s="43" t="s">
        <v>7139</v>
      </c>
      <c r="CL617" s="43" t="s">
        <v>5474</v>
      </c>
      <c r="CM617" s="43" t="s">
        <v>5474</v>
      </c>
      <c r="CN617" s="145">
        <v>5294.8</v>
      </c>
      <c r="CO617" s="145">
        <v>61658.8</v>
      </c>
      <c r="CP617" s="148">
        <v>36751.424158237314</v>
      </c>
      <c r="CQ617" s="189" t="s">
        <v>5474</v>
      </c>
      <c r="CR617" s="189" t="s">
        <v>5474</v>
      </c>
      <c r="CS617" s="99" t="s">
        <v>5474</v>
      </c>
      <c r="CT617" s="167" t="s">
        <v>5474</v>
      </c>
      <c r="CU617" s="43" t="s">
        <v>5474</v>
      </c>
      <c r="CV617" s="43" t="s">
        <v>5474</v>
      </c>
      <c r="CW617" s="43" t="s">
        <v>5474</v>
      </c>
      <c r="CX617" s="43" t="s">
        <v>5474</v>
      </c>
      <c r="CY617" s="43" t="s">
        <v>5474</v>
      </c>
      <c r="CZ617" s="43" t="s">
        <v>5474</v>
      </c>
      <c r="DA617" s="42" t="s">
        <v>5474</v>
      </c>
      <c r="DB617" s="42" t="s">
        <v>5474</v>
      </c>
      <c r="DC617" s="42" t="s">
        <v>5474</v>
      </c>
      <c r="DD617" s="42" t="s">
        <v>5474</v>
      </c>
      <c r="DE617" s="42" t="s">
        <v>5474</v>
      </c>
      <c r="DF617" s="42" t="s">
        <v>5474</v>
      </c>
      <c r="DG617" s="42" t="s">
        <v>5474</v>
      </c>
      <c r="DH617" s="42" t="s">
        <v>5474</v>
      </c>
    </row>
    <row r="618" spans="1:112">
      <c r="A618" s="22">
        <v>3031</v>
      </c>
      <c r="B618" s="7" t="s">
        <v>603</v>
      </c>
      <c r="C618" s="21">
        <v>-0.14699999999999999</v>
      </c>
      <c r="D618" s="21">
        <v>0.14050000000000001</v>
      </c>
      <c r="E618" s="21">
        <v>-0.13300000000000001</v>
      </c>
      <c r="F618" s="21">
        <v>3.61E-2</v>
      </c>
      <c r="G618" s="21">
        <v>0.23669999999999999</v>
      </c>
      <c r="H618" s="21">
        <v>1.4642999999999999</v>
      </c>
      <c r="I618" s="21">
        <v>1.5556000000000001</v>
      </c>
      <c r="J618" s="21">
        <v>2.3448000000000002</v>
      </c>
      <c r="K618" s="21">
        <v>-3.4599999999999999E-2</v>
      </c>
      <c r="L618" s="21">
        <v>2.1000000000000001E-2</v>
      </c>
      <c r="M618" s="21">
        <v>5.9799999999999999E-2</v>
      </c>
      <c r="N618" s="21">
        <v>5.1000000000000004E-3</v>
      </c>
      <c r="O618" s="21">
        <v>4.2299999999999997E-2</v>
      </c>
      <c r="P618" s="21">
        <v>5.4300000000000001E-2</v>
      </c>
      <c r="Q618" s="21">
        <v>6.0000000000000001E-3</v>
      </c>
      <c r="R618" s="21">
        <v>4.4999999999999997E-3</v>
      </c>
      <c r="S618" s="21">
        <v>5.5500000000000001E-2</v>
      </c>
      <c r="T618" s="21">
        <v>4.53E-2</v>
      </c>
      <c r="U618" s="10">
        <v>0.97</v>
      </c>
      <c r="V618" s="10">
        <v>1.41</v>
      </c>
      <c r="W618" s="7">
        <v>0.75870000000000004</v>
      </c>
      <c r="X618" s="20">
        <v>0.83550000000000002</v>
      </c>
      <c r="Y618" s="75">
        <v>2020</v>
      </c>
      <c r="Z618" s="7">
        <v>0.8</v>
      </c>
      <c r="AA618" s="7">
        <v>0</v>
      </c>
      <c r="AB618" s="51">
        <v>-256</v>
      </c>
      <c r="AC618" s="51">
        <v>-1102</v>
      </c>
      <c r="AD618" s="51"/>
      <c r="AE618" s="51"/>
      <c r="AF618" s="51">
        <v>3</v>
      </c>
      <c r="AG618" s="51">
        <v>3</v>
      </c>
      <c r="AH618" s="20">
        <v>7.2400000000000006E-2</v>
      </c>
      <c r="AI618" s="7" t="s">
        <v>8487</v>
      </c>
      <c r="AJ618" s="67" t="s">
        <v>8482</v>
      </c>
      <c r="AK618" s="44">
        <v>0.70478723404255317</v>
      </c>
      <c r="AL618" s="44">
        <v>-0.71612903225806457</v>
      </c>
      <c r="AM618" s="44">
        <v>0.68888888888888922</v>
      </c>
      <c r="AN618" s="25">
        <v>0.71482889733840305</v>
      </c>
      <c r="AO618" s="25">
        <v>0.29467680608365016</v>
      </c>
      <c r="AP618" s="215">
        <v>26.3</v>
      </c>
      <c r="AQ618" s="215" t="s">
        <v>8552</v>
      </c>
      <c r="AR618" s="44">
        <v>6.0483870967741903E-2</v>
      </c>
      <c r="AS618" s="171" t="s">
        <v>7564</v>
      </c>
      <c r="AT618" s="171" t="s">
        <v>7736</v>
      </c>
      <c r="AU618" s="171" t="s">
        <v>7523</v>
      </c>
      <c r="AV618" s="7" t="s">
        <v>5474</v>
      </c>
      <c r="AW618" s="14" t="s">
        <v>6038</v>
      </c>
      <c r="AX618" s="49" t="s">
        <v>6009</v>
      </c>
      <c r="AY618" s="38" t="s">
        <v>5971</v>
      </c>
      <c r="AZ618" s="14" t="s">
        <v>6658</v>
      </c>
      <c r="BA618" s="49" t="s">
        <v>5967</v>
      </c>
      <c r="BB618" s="38" t="s">
        <v>5961</v>
      </c>
      <c r="BC618" s="7">
        <v>0.4</v>
      </c>
      <c r="BD618" s="14" t="s">
        <v>5980</v>
      </c>
      <c r="BE618" s="49" t="s">
        <v>5967</v>
      </c>
      <c r="BF618" s="38" t="s">
        <v>5961</v>
      </c>
      <c r="BG618" s="7">
        <v>1</v>
      </c>
      <c r="BH618" s="45">
        <v>6980.3376018113604</v>
      </c>
      <c r="BI618" s="215" t="s">
        <v>8499</v>
      </c>
      <c r="BJ618" s="215" t="s">
        <v>8500</v>
      </c>
      <c r="BK618" s="7">
        <v>2.1</v>
      </c>
      <c r="BL618" s="25">
        <v>6.2626262626262655E-2</v>
      </c>
      <c r="BM618" s="20">
        <v>0.63524999999999987</v>
      </c>
      <c r="BN618" s="20">
        <v>0.5774999999999999</v>
      </c>
      <c r="BO618" s="20">
        <v>0.68249999999999988</v>
      </c>
      <c r="BP618" s="46">
        <v>18.652482269503547</v>
      </c>
      <c r="BQ618" s="215" t="s">
        <v>8521</v>
      </c>
      <c r="BR618" s="79">
        <v>-0.2216825095057034</v>
      </c>
      <c r="BS618" s="9">
        <v>2.2864153447579083E-2</v>
      </c>
      <c r="BT618" s="9">
        <v>2.4425362579480581E-2</v>
      </c>
      <c r="BU618" s="47" t="s">
        <v>5993</v>
      </c>
      <c r="BV618" s="47">
        <v>44379</v>
      </c>
      <c r="BW618" s="14" t="s">
        <v>5474</v>
      </c>
      <c r="BX618" s="83">
        <v>-6.6019011406844103E-2</v>
      </c>
      <c r="BY618" s="82">
        <v>1.47</v>
      </c>
      <c r="BZ618" s="46">
        <v>17.891156462585034</v>
      </c>
      <c r="CA618" s="48" t="s">
        <v>5474</v>
      </c>
      <c r="CB618" s="45">
        <v>-6732.8</v>
      </c>
      <c r="CC618" s="45">
        <v>-28982.600000000002</v>
      </c>
      <c r="CD618" s="45">
        <v>0</v>
      </c>
      <c r="CE618" s="45">
        <v>0</v>
      </c>
      <c r="CF618" s="14" t="s">
        <v>9133</v>
      </c>
      <c r="CG618" s="7" t="s">
        <v>8477</v>
      </c>
      <c r="CH618" s="215" t="s">
        <v>8478</v>
      </c>
      <c r="CI618" s="215" t="s">
        <v>8479</v>
      </c>
      <c r="CJ618" s="215" t="s">
        <v>8523</v>
      </c>
      <c r="CK618" s="43" t="s">
        <v>5474</v>
      </c>
      <c r="CL618" s="43" t="s">
        <v>5474</v>
      </c>
      <c r="CM618" s="43" t="s">
        <v>6898</v>
      </c>
      <c r="CN618" s="145">
        <v>-28982.600000000002</v>
      </c>
      <c r="CO618" s="145">
        <v>-6732.8</v>
      </c>
      <c r="CP618" s="148">
        <v>183582.87892763878</v>
      </c>
      <c r="CQ618" s="189" t="s">
        <v>5474</v>
      </c>
      <c r="CR618" s="189" t="s">
        <v>5474</v>
      </c>
      <c r="CS618" s="99" t="s">
        <v>5474</v>
      </c>
      <c r="CT618" s="167" t="s">
        <v>8502</v>
      </c>
      <c r="CU618" s="43" t="s">
        <v>5474</v>
      </c>
      <c r="CV618" s="43" t="s">
        <v>5474</v>
      </c>
      <c r="CW618" s="43" t="s">
        <v>5474</v>
      </c>
      <c r="CX618" s="43" t="s">
        <v>5474</v>
      </c>
      <c r="CY618" s="43" t="s">
        <v>5474</v>
      </c>
      <c r="CZ618" s="43" t="s">
        <v>8503</v>
      </c>
      <c r="DA618" s="42" t="s">
        <v>5474</v>
      </c>
      <c r="DB618" s="42" t="s">
        <v>5474</v>
      </c>
      <c r="DC618" s="42" t="s">
        <v>5474</v>
      </c>
      <c r="DD618" s="42" t="s">
        <v>5474</v>
      </c>
      <c r="DE618" s="42" t="s">
        <v>5474</v>
      </c>
      <c r="DF618" s="42" t="s">
        <v>8504</v>
      </c>
      <c r="DG618" s="42" t="s">
        <v>5474</v>
      </c>
      <c r="DH618" s="42" t="s">
        <v>5474</v>
      </c>
    </row>
    <row r="619" spans="1:112">
      <c r="A619" s="22">
        <v>3323</v>
      </c>
      <c r="B619" s="7" t="s">
        <v>722</v>
      </c>
      <c r="C619" s="21">
        <v>-0.4728</v>
      </c>
      <c r="D619" s="21">
        <v>-0.28820000000000001</v>
      </c>
      <c r="E619" s="21">
        <v>-0.3322</v>
      </c>
      <c r="F619" s="21">
        <v>-0.27889999999999998</v>
      </c>
      <c r="G619" s="21">
        <v>0.28299999999999997</v>
      </c>
      <c r="H619" s="21">
        <v>-0.52210000000000001</v>
      </c>
      <c r="I619" s="21">
        <v>-0.625</v>
      </c>
      <c r="J619" s="21">
        <v>3.09E-2</v>
      </c>
      <c r="K619" s="21">
        <v>-1.9E-2</v>
      </c>
      <c r="L619" s="21">
        <v>-4.3700000000000003E-2</v>
      </c>
      <c r="M619" s="21">
        <v>-1.9699999999999999E-2</v>
      </c>
      <c r="N619" s="21">
        <v>-1.6500000000000001E-2</v>
      </c>
      <c r="O619" s="21">
        <v>-3.3799999999999997E-2</v>
      </c>
      <c r="P619" s="21">
        <v>-2.9999999999999997E-4</v>
      </c>
      <c r="Q619" s="21">
        <v>6.8999999999999999E-3</v>
      </c>
      <c r="R619" s="21">
        <v>1.2999999999999999E-3</v>
      </c>
      <c r="S619" s="21">
        <v>8.3400000000000002E-2</v>
      </c>
      <c r="T619" s="21">
        <v>3.7600000000000001E-2</v>
      </c>
      <c r="U619" s="10">
        <v>1.67</v>
      </c>
      <c r="V619" s="10">
        <v>4.1500000000000004</v>
      </c>
      <c r="W619" s="7">
        <v>1.7190000000000001</v>
      </c>
      <c r="X619" s="20">
        <v>0.78349999999999997</v>
      </c>
      <c r="Y619" s="75">
        <v>2020</v>
      </c>
      <c r="Z619" s="7">
        <v>2.5</v>
      </c>
      <c r="AA619" s="7">
        <v>0</v>
      </c>
      <c r="AB619" s="51">
        <v>-31</v>
      </c>
      <c r="AC619" s="51">
        <v>-223</v>
      </c>
      <c r="AD619" s="51"/>
      <c r="AE619" s="51"/>
      <c r="AF619" s="51"/>
      <c r="AG619" s="51">
        <v>-8</v>
      </c>
      <c r="AH619" s="20">
        <v>2.6700000000000002E-2</v>
      </c>
      <c r="AI619" s="7" t="s">
        <v>8493</v>
      </c>
      <c r="AJ619" s="67" t="s">
        <v>8494</v>
      </c>
      <c r="AK619" s="44">
        <v>-0.93014705882352944</v>
      </c>
      <c r="AL619" s="44">
        <v>-0.86131386861313874</v>
      </c>
      <c r="AM619" s="44">
        <v>0.80000000000000426</v>
      </c>
      <c r="AN619" s="25">
        <v>0.67830423940149631</v>
      </c>
      <c r="AO619" s="25">
        <v>0.34164588528678291</v>
      </c>
      <c r="AP619" s="215">
        <v>40.1</v>
      </c>
      <c r="AQ619" s="215" t="s">
        <v>8552</v>
      </c>
      <c r="AR619" s="44">
        <v>2.4265644955300099E-2</v>
      </c>
      <c r="AS619" s="171" t="s">
        <v>7564</v>
      </c>
      <c r="AT619" s="171" t="s">
        <v>7831</v>
      </c>
      <c r="AU619" s="171" t="s">
        <v>7205</v>
      </c>
      <c r="AV619" s="7" t="s">
        <v>8470</v>
      </c>
      <c r="AW619" s="14" t="s">
        <v>6554</v>
      </c>
      <c r="AX619" s="49" t="s">
        <v>6009</v>
      </c>
      <c r="AY619" s="38" t="s">
        <v>6007</v>
      </c>
      <c r="AZ619" s="14" t="s">
        <v>6038</v>
      </c>
      <c r="BA619" s="49" t="s">
        <v>5967</v>
      </c>
      <c r="BB619" s="38" t="s">
        <v>6007</v>
      </c>
      <c r="BC619" s="7">
        <v>0.5</v>
      </c>
      <c r="BD619" s="14" t="s">
        <v>6102</v>
      </c>
      <c r="BE619" s="49" t="s">
        <v>5967</v>
      </c>
      <c r="BF619" s="38" t="s">
        <v>5961</v>
      </c>
      <c r="BG619" s="7">
        <v>0.2</v>
      </c>
      <c r="BH619" s="45">
        <v>1083.7014407611628</v>
      </c>
      <c r="BI619" s="215" t="s">
        <v>8489</v>
      </c>
      <c r="BJ619" s="215" t="s">
        <v>8520</v>
      </c>
      <c r="BK619" s="7">
        <v>1.7</v>
      </c>
      <c r="BL619" s="25">
        <v>2.0356234096692221E-2</v>
      </c>
      <c r="BM619" s="20">
        <v>0.44737500000000008</v>
      </c>
      <c r="BN619" s="20">
        <v>0.32500000000000001</v>
      </c>
      <c r="BO619" s="20">
        <v>0.54749999999999999</v>
      </c>
      <c r="BP619" s="46">
        <v>9.6626506024096379</v>
      </c>
      <c r="BQ619" s="215" t="s">
        <v>8569</v>
      </c>
      <c r="BR619" s="79">
        <v>0.16254987531172055</v>
      </c>
      <c r="BS619" s="9">
        <v>3.6802535590734431E-2</v>
      </c>
      <c r="BT619" s="9">
        <v>5.6165571060170949E-2</v>
      </c>
      <c r="BU619" s="47">
        <v>44400</v>
      </c>
      <c r="BV619" s="47">
        <v>44406</v>
      </c>
      <c r="BW619" s="14" t="s">
        <v>8561</v>
      </c>
      <c r="BX619" s="83">
        <v>0.39505985037406455</v>
      </c>
      <c r="BY619" s="82">
        <v>3.57</v>
      </c>
      <c r="BZ619" s="46">
        <v>11.232492997198881</v>
      </c>
      <c r="CA619" s="48" t="s">
        <v>5474</v>
      </c>
      <c r="CB619" s="45">
        <v>-1243.1000000000001</v>
      </c>
      <c r="CC619" s="45">
        <v>-8942.3000000000011</v>
      </c>
      <c r="CD619" s="45">
        <v>0</v>
      </c>
      <c r="CE619" s="45">
        <v>0</v>
      </c>
      <c r="CF619" s="14" t="s">
        <v>9134</v>
      </c>
      <c r="CG619" s="7" t="s">
        <v>8477</v>
      </c>
      <c r="CH619" s="215" t="s">
        <v>8498</v>
      </c>
      <c r="CI619" s="215" t="s">
        <v>8478</v>
      </c>
      <c r="CJ619" s="215" t="s">
        <v>8479</v>
      </c>
      <c r="CK619" s="43" t="s">
        <v>6951</v>
      </c>
      <c r="CL619" s="43" t="s">
        <v>5474</v>
      </c>
      <c r="CM619" s="43" t="s">
        <v>6898</v>
      </c>
      <c r="CN619" s="145">
        <v>-8942.3000000000011</v>
      </c>
      <c r="CO619" s="145">
        <v>-1243.1000000000001</v>
      </c>
      <c r="CP619" s="148">
        <v>43456.427774522628</v>
      </c>
      <c r="CQ619" s="189" t="s">
        <v>5474</v>
      </c>
      <c r="CR619" s="189" t="s">
        <v>5474</v>
      </c>
      <c r="CS619" s="99" t="s">
        <v>5474</v>
      </c>
      <c r="CT619" s="167" t="s">
        <v>5474</v>
      </c>
      <c r="CU619" s="43" t="s">
        <v>5474</v>
      </c>
      <c r="CV619" s="43" t="s">
        <v>5474</v>
      </c>
      <c r="CW619" s="43" t="s">
        <v>5474</v>
      </c>
      <c r="CX619" s="43" t="s">
        <v>5474</v>
      </c>
      <c r="CY619" s="43" t="s">
        <v>5474</v>
      </c>
      <c r="CZ619" s="43" t="s">
        <v>5474</v>
      </c>
      <c r="DA619" s="42" t="s">
        <v>5474</v>
      </c>
      <c r="DB619" s="42" t="s">
        <v>5474</v>
      </c>
      <c r="DC619" s="42" t="s">
        <v>5474</v>
      </c>
      <c r="DD619" s="42" t="s">
        <v>5474</v>
      </c>
      <c r="DE619" s="42" t="s">
        <v>5474</v>
      </c>
      <c r="DF619" s="42" t="s">
        <v>5474</v>
      </c>
      <c r="DG619" s="42" t="s">
        <v>5474</v>
      </c>
      <c r="DH619" s="42" t="s">
        <v>5474</v>
      </c>
    </row>
    <row r="620" spans="1:112">
      <c r="A620" s="22">
        <v>6187</v>
      </c>
      <c r="B620" s="7" t="s">
        <v>1274</v>
      </c>
      <c r="C620" s="21">
        <v>1.29E-2</v>
      </c>
      <c r="D620" s="21">
        <v>0.93230000000000002</v>
      </c>
      <c r="E620" s="21">
        <v>3.7900000000000003E-2</v>
      </c>
      <c r="F620" s="21">
        <v>0.8377</v>
      </c>
      <c r="G620" s="21">
        <v>1.0786</v>
      </c>
      <c r="H620" s="21">
        <v>0.189</v>
      </c>
      <c r="I620" s="21">
        <v>1.3213999999999999</v>
      </c>
      <c r="J620" s="21">
        <v>1.8047</v>
      </c>
      <c r="K620" s="21">
        <v>-5.33E-2</v>
      </c>
      <c r="L620" s="21">
        <v>-5.8400000000000001E-2</v>
      </c>
      <c r="M620" s="21">
        <v>-9.1000000000000004E-3</v>
      </c>
      <c r="N620" s="21">
        <v>-2.23E-2</v>
      </c>
      <c r="O620" s="21">
        <v>2.58E-2</v>
      </c>
      <c r="P620" s="21">
        <v>0.11459999999999999</v>
      </c>
      <c r="Q620" s="21">
        <v>3.61E-2</v>
      </c>
      <c r="R620" s="21">
        <v>2.4899999999999999E-2</v>
      </c>
      <c r="S620" s="21">
        <v>0.14380000000000001</v>
      </c>
      <c r="T620" s="21">
        <v>0.1069</v>
      </c>
      <c r="U620" s="10">
        <v>3.59</v>
      </c>
      <c r="V620" s="10">
        <v>5.32</v>
      </c>
      <c r="W620" s="7">
        <v>2.7469000000000001</v>
      </c>
      <c r="X620" s="20">
        <v>0.88</v>
      </c>
      <c r="Y620" s="75">
        <v>2020</v>
      </c>
      <c r="Z620" s="7">
        <v>3</v>
      </c>
      <c r="AA620" s="7">
        <v>0</v>
      </c>
      <c r="AB620" s="51">
        <v>299</v>
      </c>
      <c r="AC620" s="51">
        <v>-66</v>
      </c>
      <c r="AD620" s="51"/>
      <c r="AE620" s="51"/>
      <c r="AF620" s="51">
        <v>-107</v>
      </c>
      <c r="AG620" s="51">
        <v>-65</v>
      </c>
      <c r="AH620" s="20">
        <v>2.3199999999999998E-2</v>
      </c>
      <c r="AI620" s="7" t="s">
        <v>8487</v>
      </c>
      <c r="AJ620" s="67" t="s">
        <v>8494</v>
      </c>
      <c r="AK620" s="44">
        <v>0.66203703703703698</v>
      </c>
      <c r="AL620" s="44">
        <v>-0.75308641975308643</v>
      </c>
      <c r="AM620" s="44">
        <v>0.66666666666666674</v>
      </c>
      <c r="AN620" s="25">
        <v>0.81509433962264155</v>
      </c>
      <c r="AO620" s="25">
        <v>0.30566037735849055</v>
      </c>
      <c r="AP620" s="215">
        <v>132.5</v>
      </c>
      <c r="AQ620" s="215" t="s">
        <v>8552</v>
      </c>
      <c r="AR620" s="44">
        <v>2.3166023166023099E-2</v>
      </c>
      <c r="AS620" s="171" t="s">
        <v>7564</v>
      </c>
      <c r="AT620" s="171" t="s">
        <v>7119</v>
      </c>
      <c r="AU620" s="171" t="s">
        <v>6893</v>
      </c>
      <c r="AV620" s="7" t="s">
        <v>8470</v>
      </c>
      <c r="AW620" s="14" t="s">
        <v>6501</v>
      </c>
      <c r="AX620" s="49" t="s">
        <v>6009</v>
      </c>
      <c r="AY620" s="38" t="s">
        <v>5971</v>
      </c>
      <c r="AZ620" s="14" t="s">
        <v>6146</v>
      </c>
      <c r="BA620" s="49" t="s">
        <v>5967</v>
      </c>
      <c r="BB620" s="38" t="s">
        <v>5971</v>
      </c>
      <c r="BC620" s="7">
        <v>0.4</v>
      </c>
      <c r="BD620" s="14" t="s">
        <v>6134</v>
      </c>
      <c r="BE620" s="49" t="s">
        <v>5967</v>
      </c>
      <c r="BF620" s="38" t="s">
        <v>5989</v>
      </c>
      <c r="BG620" s="7">
        <v>0.2</v>
      </c>
      <c r="BH620" s="45">
        <v>1044.8513588275553</v>
      </c>
      <c r="BI620" s="215" t="s">
        <v>8489</v>
      </c>
      <c r="BJ620" s="215" t="s">
        <v>8520</v>
      </c>
      <c r="BK620" s="7">
        <v>1.6</v>
      </c>
      <c r="BL620" s="25">
        <v>2.3166023166023165E-2</v>
      </c>
      <c r="BM620" s="20">
        <v>0.71318749999999986</v>
      </c>
      <c r="BN620" s="20">
        <v>0.79499999999999993</v>
      </c>
      <c r="BO620" s="20">
        <v>0.64624999999999988</v>
      </c>
      <c r="BP620" s="46">
        <v>24.906015037593985</v>
      </c>
      <c r="BQ620" s="215" t="s">
        <v>8521</v>
      </c>
      <c r="BR620" s="79">
        <v>-0.31481761006289311</v>
      </c>
      <c r="BS620" s="9">
        <v>1.4794771342364177E-2</v>
      </c>
      <c r="BT620" s="9">
        <v>1.6693850409069233E-2</v>
      </c>
      <c r="BU620" s="47" t="s">
        <v>5993</v>
      </c>
      <c r="BV620" s="47" t="s">
        <v>5993</v>
      </c>
      <c r="BW620" s="14" t="s">
        <v>5474</v>
      </c>
      <c r="BX620" s="83">
        <v>-0.17778113207547178</v>
      </c>
      <c r="BY620" s="82">
        <v>6.1899999999999995</v>
      </c>
      <c r="BZ620" s="46">
        <v>21.405492730210018</v>
      </c>
      <c r="CA620" s="48" t="s">
        <v>8485</v>
      </c>
      <c r="CB620" s="45">
        <v>39617.5</v>
      </c>
      <c r="CC620" s="45">
        <v>-8745</v>
      </c>
      <c r="CD620" s="45">
        <v>0</v>
      </c>
      <c r="CE620" s="45">
        <v>0</v>
      </c>
      <c r="CF620" s="14" t="s">
        <v>9135</v>
      </c>
      <c r="CG620" s="7" t="s">
        <v>8477</v>
      </c>
      <c r="CH620" s="215" t="s">
        <v>8498</v>
      </c>
      <c r="CI620" s="215" t="s">
        <v>8479</v>
      </c>
      <c r="CJ620" s="215" t="s">
        <v>8479</v>
      </c>
      <c r="CK620" s="43" t="s">
        <v>5474</v>
      </c>
      <c r="CL620" s="43" t="s">
        <v>5474</v>
      </c>
      <c r="CM620" s="43" t="s">
        <v>5474</v>
      </c>
      <c r="CN620" s="145">
        <v>-8745</v>
      </c>
      <c r="CO620" s="145">
        <v>39617.5</v>
      </c>
      <c r="CP620" s="148">
        <v>138442.80504465106</v>
      </c>
      <c r="CQ620" s="189" t="s">
        <v>5474</v>
      </c>
      <c r="CR620" s="189" t="s">
        <v>5474</v>
      </c>
      <c r="CS620" s="99" t="s">
        <v>5474</v>
      </c>
      <c r="CT620" s="167" t="s">
        <v>5474</v>
      </c>
      <c r="CU620" s="43" t="s">
        <v>5474</v>
      </c>
      <c r="CV620" s="43" t="s">
        <v>5474</v>
      </c>
      <c r="CW620" s="43" t="s">
        <v>5474</v>
      </c>
      <c r="CX620" s="43" t="s">
        <v>5474</v>
      </c>
      <c r="CY620" s="43" t="s">
        <v>5474</v>
      </c>
      <c r="CZ620" s="43" t="s">
        <v>5474</v>
      </c>
      <c r="DA620" s="42" t="s">
        <v>5474</v>
      </c>
      <c r="DB620" s="42" t="s">
        <v>5474</v>
      </c>
      <c r="DC620" s="42" t="s">
        <v>5474</v>
      </c>
      <c r="DD620" s="42" t="s">
        <v>5474</v>
      </c>
      <c r="DE620" s="42" t="s">
        <v>5474</v>
      </c>
      <c r="DF620" s="42" t="s">
        <v>5474</v>
      </c>
      <c r="DG620" s="42" t="s">
        <v>5474</v>
      </c>
      <c r="DH620" s="42" t="s">
        <v>5474</v>
      </c>
    </row>
    <row r="621" spans="1:112">
      <c r="A621" s="22">
        <v>4722</v>
      </c>
      <c r="B621" s="7" t="s">
        <v>986</v>
      </c>
      <c r="C621" s="21">
        <v>-3.1E-2</v>
      </c>
      <c r="D621" s="21">
        <v>0.42030000000000001</v>
      </c>
      <c r="E621" s="21">
        <v>3.09E-2</v>
      </c>
      <c r="F621" s="21">
        <v>0.28220000000000001</v>
      </c>
      <c r="G621" s="21">
        <v>0.29630000000000001</v>
      </c>
      <c r="H621" s="21">
        <v>0.2447</v>
      </c>
      <c r="I621" s="21">
        <v>0.8871</v>
      </c>
      <c r="J621" s="21">
        <v>0.8034</v>
      </c>
      <c r="K621" s="21">
        <v>2.53E-2</v>
      </c>
      <c r="L621" s="21">
        <v>2.4199999999999999E-2</v>
      </c>
      <c r="M621" s="21">
        <v>2.47E-2</v>
      </c>
      <c r="N621" s="21">
        <v>2.4400000000000002E-2</v>
      </c>
      <c r="O621" s="21">
        <v>1.6199999999999999E-2</v>
      </c>
      <c r="P621" s="21">
        <v>0.01</v>
      </c>
      <c r="Q621" s="21">
        <v>1.2E-2</v>
      </c>
      <c r="R621" s="21">
        <v>9.1999999999999998E-3</v>
      </c>
      <c r="S621" s="21">
        <v>0.1216</v>
      </c>
      <c r="T621" s="21">
        <v>8.5099999999999995E-2</v>
      </c>
      <c r="U621" s="10">
        <v>2.11</v>
      </c>
      <c r="V621" s="10">
        <v>3.76</v>
      </c>
      <c r="W621" s="7">
        <v>2.02</v>
      </c>
      <c r="X621" s="20">
        <v>0.68769999999999998</v>
      </c>
      <c r="Y621" s="75">
        <v>2020</v>
      </c>
      <c r="Z621" s="7">
        <v>2</v>
      </c>
      <c r="AA621" s="7">
        <v>0</v>
      </c>
      <c r="AB621" s="51">
        <v>16</v>
      </c>
      <c r="AC621" s="51">
        <v>156</v>
      </c>
      <c r="AD621" s="51"/>
      <c r="AE621" s="51"/>
      <c r="AF621" s="51">
        <v>25</v>
      </c>
      <c r="AG621" s="51">
        <v>1</v>
      </c>
      <c r="AH621" s="20">
        <v>5.0000000000000001E-3</v>
      </c>
      <c r="AI621" s="7" t="s">
        <v>8487</v>
      </c>
      <c r="AJ621" s="67" t="s">
        <v>8468</v>
      </c>
      <c r="AK621" s="44">
        <v>0.8192307692307691</v>
      </c>
      <c r="AL621" s="44">
        <v>0.59999999999999942</v>
      </c>
      <c r="AM621" s="44">
        <v>1</v>
      </c>
      <c r="AN621" s="25">
        <v>0.34993270524899062</v>
      </c>
      <c r="AO621" s="25">
        <v>0.1480484522207268</v>
      </c>
      <c r="AP621" s="215">
        <v>37.15</v>
      </c>
      <c r="AQ621" s="215" t="s">
        <v>8552</v>
      </c>
      <c r="AR621" s="44">
        <v>1.5027322404371501E-2</v>
      </c>
      <c r="AS621" s="171" t="s">
        <v>7564</v>
      </c>
      <c r="AT621" s="171" t="s">
        <v>6961</v>
      </c>
      <c r="AU621" s="171" t="s">
        <v>7016</v>
      </c>
      <c r="AV621" s="7" t="s">
        <v>5474</v>
      </c>
      <c r="AW621" s="14" t="s">
        <v>6250</v>
      </c>
      <c r="AX621" s="49" t="s">
        <v>5981</v>
      </c>
      <c r="AY621" s="38" t="s">
        <v>5971</v>
      </c>
      <c r="AZ621" s="14" t="s">
        <v>6038</v>
      </c>
      <c r="BA621" s="49" t="s">
        <v>5967</v>
      </c>
      <c r="BB621" s="38" t="s">
        <v>5961</v>
      </c>
      <c r="BC621" s="7">
        <v>0.3</v>
      </c>
      <c r="BD621" s="14" t="s">
        <v>6355</v>
      </c>
      <c r="BE621" s="49" t="s">
        <v>6039</v>
      </c>
      <c r="BF621" s="38" t="s">
        <v>5989</v>
      </c>
      <c r="BG621" s="7">
        <v>0.5</v>
      </c>
      <c r="BH621" s="45">
        <v>273.91001858386136</v>
      </c>
      <c r="BI621" s="215" t="s">
        <v>8489</v>
      </c>
      <c r="BJ621" s="215" t="s">
        <v>8554</v>
      </c>
      <c r="BK621" s="7">
        <v>0.4</v>
      </c>
      <c r="BL621" s="25">
        <v>1.3642564802182811E-2</v>
      </c>
      <c r="BM621" s="20">
        <v>0.676875</v>
      </c>
      <c r="BN621" s="20">
        <v>0.69750000000000001</v>
      </c>
      <c r="BO621" s="20">
        <v>0.65999999999999992</v>
      </c>
      <c r="BP621" s="46">
        <v>9.8803191489361701</v>
      </c>
      <c r="BQ621" s="215" t="s">
        <v>8513</v>
      </c>
      <c r="BR621" s="79">
        <v>0.26803364737550456</v>
      </c>
      <c r="BS621" s="9">
        <v>4.8241943446450719E-2</v>
      </c>
      <c r="BT621" s="9">
        <v>4.7706716515918846E-2</v>
      </c>
      <c r="BU621" s="47">
        <v>44400</v>
      </c>
      <c r="BV621" s="47">
        <v>44406</v>
      </c>
      <c r="BW621" s="14" t="s">
        <v>5474</v>
      </c>
      <c r="BX621" s="83">
        <v>0.52164037685060527</v>
      </c>
      <c r="BY621" s="82">
        <v>4.1099999999999994</v>
      </c>
      <c r="BZ621" s="46">
        <v>9.0389294403892961</v>
      </c>
      <c r="CA621" s="48" t="s">
        <v>8475</v>
      </c>
      <c r="CB621" s="45">
        <v>594.4</v>
      </c>
      <c r="CC621" s="45">
        <v>5795.4</v>
      </c>
      <c r="CD621" s="45">
        <v>0</v>
      </c>
      <c r="CE621" s="45">
        <v>0</v>
      </c>
      <c r="CF621" s="14" t="s">
        <v>9136</v>
      </c>
      <c r="CG621" s="7" t="s">
        <v>8477</v>
      </c>
      <c r="CH621" s="215" t="s">
        <v>8498</v>
      </c>
      <c r="CI621" s="215" t="s">
        <v>8478</v>
      </c>
      <c r="CJ621" s="215" t="s">
        <v>8498</v>
      </c>
      <c r="CK621" s="43" t="s">
        <v>5474</v>
      </c>
      <c r="CL621" s="43" t="s">
        <v>8480</v>
      </c>
      <c r="CM621" s="43" t="s">
        <v>5474</v>
      </c>
      <c r="CN621" s="145">
        <v>5795.4</v>
      </c>
      <c r="CO621" s="145">
        <v>594.4</v>
      </c>
      <c r="CP621" s="148">
        <v>10175.75719039045</v>
      </c>
      <c r="CQ621" s="189" t="s">
        <v>5474</v>
      </c>
      <c r="CR621" s="189" t="s">
        <v>5474</v>
      </c>
      <c r="CS621" s="99" t="s">
        <v>5474</v>
      </c>
      <c r="CT621" s="167" t="s">
        <v>5474</v>
      </c>
      <c r="CU621" s="43" t="s">
        <v>5474</v>
      </c>
      <c r="CV621" s="43" t="s">
        <v>5474</v>
      </c>
      <c r="CW621" s="43" t="s">
        <v>5474</v>
      </c>
      <c r="CX621" s="43" t="s">
        <v>5474</v>
      </c>
      <c r="CY621" s="43" t="s">
        <v>5474</v>
      </c>
      <c r="CZ621" s="43" t="s">
        <v>5474</v>
      </c>
      <c r="DA621" s="42" t="s">
        <v>5474</v>
      </c>
      <c r="DB621" s="42" t="s">
        <v>5474</v>
      </c>
      <c r="DC621" s="42" t="s">
        <v>5474</v>
      </c>
      <c r="DD621" s="42" t="s">
        <v>5474</v>
      </c>
      <c r="DE621" s="42" t="s">
        <v>5474</v>
      </c>
      <c r="DF621" s="42" t="s">
        <v>5474</v>
      </c>
      <c r="DG621" s="42" t="s">
        <v>5474</v>
      </c>
      <c r="DH621" s="42" t="s">
        <v>5474</v>
      </c>
    </row>
    <row r="622" spans="1:112">
      <c r="A622" s="22">
        <v>3388</v>
      </c>
      <c r="B622" s="7" t="s">
        <v>741</v>
      </c>
      <c r="C622" s="21">
        <v>-5.96E-2</v>
      </c>
      <c r="D622" s="21">
        <v>0.1114</v>
      </c>
      <c r="E622" s="21">
        <v>5.0000000000000001E-4</v>
      </c>
      <c r="F622" s="21">
        <v>6.1499999999999999E-2</v>
      </c>
      <c r="G622" s="21">
        <v>0.20080000000000001</v>
      </c>
      <c r="H622" s="21">
        <v>2.1299999999999999E-2</v>
      </c>
      <c r="I622" s="21">
        <v>0.5</v>
      </c>
      <c r="J622" s="21">
        <v>0.57020000000000004</v>
      </c>
      <c r="K622" s="21">
        <v>-1.6000000000000001E-3</v>
      </c>
      <c r="L622" s="21">
        <v>3.5000000000000003E-2</v>
      </c>
      <c r="M622" s="21">
        <v>2.0299999999999999E-2</v>
      </c>
      <c r="N622" s="21">
        <v>2.2000000000000001E-3</v>
      </c>
      <c r="O622" s="21">
        <v>1.9800000000000002E-2</v>
      </c>
      <c r="P622" s="21">
        <v>9.4000000000000004E-3</v>
      </c>
      <c r="Q622" s="21">
        <v>5.1999999999999998E-3</v>
      </c>
      <c r="R622" s="21">
        <v>3.8999999999999998E-3</v>
      </c>
      <c r="S622" s="21">
        <v>0.1144</v>
      </c>
      <c r="T622" s="21">
        <v>8.1000000000000003E-2</v>
      </c>
      <c r="U622" s="10">
        <v>3.8</v>
      </c>
      <c r="V622" s="10">
        <v>6.71</v>
      </c>
      <c r="W622" s="7">
        <v>4.3205999999999998</v>
      </c>
      <c r="X622" s="20">
        <v>0.77270000000000005</v>
      </c>
      <c r="Y622" s="75">
        <v>2020</v>
      </c>
      <c r="Z622" s="7">
        <v>4.3</v>
      </c>
      <c r="AA622" s="7">
        <v>0</v>
      </c>
      <c r="AB622" s="51">
        <v>-10</v>
      </c>
      <c r="AC622" s="51">
        <v>4</v>
      </c>
      <c r="AD622" s="51"/>
      <c r="AE622" s="51"/>
      <c r="AF622" s="51">
        <v>7</v>
      </c>
      <c r="AG622" s="51">
        <v>1</v>
      </c>
      <c r="AH622" s="20">
        <v>0</v>
      </c>
      <c r="AI622" s="7" t="s">
        <v>8487</v>
      </c>
      <c r="AJ622" s="67" t="s">
        <v>8494</v>
      </c>
      <c r="AK622" s="44">
        <v>0.74074074074074048</v>
      </c>
      <c r="AL622" s="44">
        <v>-0.64444444444444571</v>
      </c>
      <c r="AM622" s="44">
        <v>0.74999999999998224</v>
      </c>
      <c r="AN622" s="25">
        <v>0.25</v>
      </c>
      <c r="AO622" s="25">
        <v>5.9523809523809527E-2</v>
      </c>
      <c r="AP622" s="215">
        <v>75.599999999999994</v>
      </c>
      <c r="AQ622" s="215" t="s">
        <v>8552</v>
      </c>
      <c r="AR622" s="44">
        <v>3.9840637450199202E-3</v>
      </c>
      <c r="AS622" s="171" t="s">
        <v>7564</v>
      </c>
      <c r="AT622" s="171" t="s">
        <v>7210</v>
      </c>
      <c r="AU622" s="171" t="s">
        <v>7160</v>
      </c>
      <c r="AV622" s="7" t="s">
        <v>8470</v>
      </c>
      <c r="AW622" s="14" t="s">
        <v>6054</v>
      </c>
      <c r="AX622" s="49" t="s">
        <v>6009</v>
      </c>
      <c r="AY622" s="38" t="s">
        <v>5971</v>
      </c>
      <c r="AZ622" s="14" t="s">
        <v>6038</v>
      </c>
      <c r="BA622" s="49" t="s">
        <v>5967</v>
      </c>
      <c r="BB622" s="38" t="s">
        <v>5971</v>
      </c>
      <c r="BC622" s="7">
        <v>0.3</v>
      </c>
      <c r="BD622" s="14" t="s">
        <v>6296</v>
      </c>
      <c r="BE622" s="49" t="s">
        <v>5960</v>
      </c>
      <c r="BF622" s="38" t="s">
        <v>5989</v>
      </c>
      <c r="BG622" s="7">
        <v>0.4</v>
      </c>
      <c r="BH622" s="45">
        <v>95.584360482893075</v>
      </c>
      <c r="BI622" s="215" t="s">
        <v>8495</v>
      </c>
      <c r="BJ622" s="215" t="s">
        <v>8554</v>
      </c>
      <c r="BK622" s="7">
        <v>2.1</v>
      </c>
      <c r="BL622" s="25">
        <v>3.984063745019883E-3</v>
      </c>
      <c r="BM622" s="20">
        <v>0.63525000000000009</v>
      </c>
      <c r="BN622" s="20">
        <v>0.63250000000000006</v>
      </c>
      <c r="BO622" s="20">
        <v>0.63749999999999996</v>
      </c>
      <c r="BP622" s="46">
        <v>11.266766020864381</v>
      </c>
      <c r="BQ622" s="215" t="s">
        <v>8585</v>
      </c>
      <c r="BR622" s="79">
        <v>0.17540343915343945</v>
      </c>
      <c r="BS622" s="9">
        <v>5.1002429438578023E-2</v>
      </c>
      <c r="BT622" s="9">
        <v>5.0731527442766655E-2</v>
      </c>
      <c r="BU622" s="47" t="s">
        <v>5993</v>
      </c>
      <c r="BV622" s="47">
        <v>44397</v>
      </c>
      <c r="BW622" s="14" t="s">
        <v>5474</v>
      </c>
      <c r="BX622" s="83">
        <v>0.41048412698412723</v>
      </c>
      <c r="BY622" s="82">
        <v>6.9</v>
      </c>
      <c r="BZ622" s="46">
        <v>10.956521739130434</v>
      </c>
      <c r="CA622" s="48" t="s">
        <v>8475</v>
      </c>
      <c r="CB622" s="45">
        <v>-756</v>
      </c>
      <c r="CC622" s="45">
        <v>302.39999999999998</v>
      </c>
      <c r="CD622" s="45">
        <v>0</v>
      </c>
      <c r="CE622" s="45">
        <v>0</v>
      </c>
      <c r="CF622" s="14" t="s">
        <v>9137</v>
      </c>
      <c r="CG622" s="7" t="s">
        <v>8477</v>
      </c>
      <c r="CH622" s="215" t="s">
        <v>8498</v>
      </c>
      <c r="CI622" s="215" t="s">
        <v>8478</v>
      </c>
      <c r="CJ622" s="215" t="s">
        <v>8479</v>
      </c>
      <c r="CK622" s="43" t="s">
        <v>6887</v>
      </c>
      <c r="CL622" s="43" t="s">
        <v>5474</v>
      </c>
      <c r="CM622" s="43" t="s">
        <v>5474</v>
      </c>
      <c r="CN622" s="145">
        <v>302.39999999999998</v>
      </c>
      <c r="CO622" s="145">
        <v>-756</v>
      </c>
      <c r="CP622" s="148">
        <v>7226.1776525067162</v>
      </c>
      <c r="CQ622" s="189" t="s">
        <v>5474</v>
      </c>
      <c r="CR622" s="189" t="s">
        <v>5474</v>
      </c>
      <c r="CS622" s="99" t="s">
        <v>5474</v>
      </c>
      <c r="CT622" s="167" t="s">
        <v>5474</v>
      </c>
      <c r="CU622" s="43" t="s">
        <v>5474</v>
      </c>
      <c r="CV622" s="43" t="s">
        <v>5474</v>
      </c>
      <c r="CW622" s="43" t="s">
        <v>5474</v>
      </c>
      <c r="CX622" s="43" t="s">
        <v>5474</v>
      </c>
      <c r="CY622" s="43" t="s">
        <v>5474</v>
      </c>
      <c r="CZ622" s="43" t="s">
        <v>5474</v>
      </c>
      <c r="DA622" s="42" t="s">
        <v>5474</v>
      </c>
      <c r="DB622" s="42" t="s">
        <v>5474</v>
      </c>
      <c r="DC622" s="42" t="s">
        <v>5474</v>
      </c>
      <c r="DD622" s="42" t="s">
        <v>5474</v>
      </c>
      <c r="DE622" s="42" t="s">
        <v>5474</v>
      </c>
      <c r="DF622" s="42" t="s">
        <v>5474</v>
      </c>
      <c r="DG622" s="42" t="s">
        <v>5474</v>
      </c>
      <c r="DH622" s="42" t="s">
        <v>5474</v>
      </c>
    </row>
    <row r="623" spans="1:112">
      <c r="A623" s="22">
        <v>3374</v>
      </c>
      <c r="B623" s="7" t="s">
        <v>736</v>
      </c>
      <c r="C623" s="21">
        <v>0.16539999999999999</v>
      </c>
      <c r="D623" s="21">
        <v>0.1356</v>
      </c>
      <c r="E623" s="21">
        <v>0.37090000000000001</v>
      </c>
      <c r="F623" s="21">
        <v>-2.3400000000000001E-2</v>
      </c>
      <c r="G623" s="21">
        <v>0.28870000000000001</v>
      </c>
      <c r="H623" s="21">
        <v>-0.57599999999999996</v>
      </c>
      <c r="I623" s="21">
        <v>0.80389999999999995</v>
      </c>
      <c r="J623" s="21">
        <v>1.8090999999999999</v>
      </c>
      <c r="K623" s="21">
        <v>-0.14729999999999999</v>
      </c>
      <c r="L623" s="21">
        <v>6.3899999999999998E-2</v>
      </c>
      <c r="M623" s="21">
        <v>0.13719999999999999</v>
      </c>
      <c r="N623" s="21">
        <v>-0.15049999999999999</v>
      </c>
      <c r="O623" s="21">
        <v>6.6900000000000001E-2</v>
      </c>
      <c r="P623" s="21">
        <v>0.1336</v>
      </c>
      <c r="Q623" s="21">
        <v>6.3600000000000004E-2</v>
      </c>
      <c r="R623" s="21">
        <v>4.4999999999999998E-2</v>
      </c>
      <c r="S623" s="21">
        <v>0.1203</v>
      </c>
      <c r="T623" s="21">
        <v>0.218</v>
      </c>
      <c r="U623" s="10">
        <v>3.09</v>
      </c>
      <c r="V623" s="10">
        <v>8.35</v>
      </c>
      <c r="W623" s="7">
        <v>0.5</v>
      </c>
      <c r="X623" s="20">
        <v>0.3931</v>
      </c>
      <c r="Y623" s="75">
        <v>2020</v>
      </c>
      <c r="Z623" s="7">
        <v>2.5</v>
      </c>
      <c r="AA623" s="7">
        <v>0</v>
      </c>
      <c r="AB623" s="51">
        <v>981</v>
      </c>
      <c r="AC623" s="51">
        <v>-77</v>
      </c>
      <c r="AD623" s="51">
        <v>-619</v>
      </c>
      <c r="AE623" s="51">
        <v>-8</v>
      </c>
      <c r="AF623" s="51">
        <v>-19</v>
      </c>
      <c r="AG623" s="51">
        <v>61</v>
      </c>
      <c r="AH623" s="20">
        <v>1.7299999999999999E-2</v>
      </c>
      <c r="AI623" s="7" t="s">
        <v>8467</v>
      </c>
      <c r="AJ623" s="67" t="s">
        <v>8494</v>
      </c>
      <c r="AK623" s="44">
        <v>-0.68918918918918914</v>
      </c>
      <c r="AL623" s="44">
        <v>-0.69230769230769229</v>
      </c>
      <c r="AM623" s="44">
        <v>0.76923076923076916</v>
      </c>
      <c r="AN623" s="25">
        <v>0.77894736842105261</v>
      </c>
      <c r="AO623" s="25">
        <v>0.31929824561403508</v>
      </c>
      <c r="AP623" s="215">
        <v>142.5</v>
      </c>
      <c r="AQ623" s="215" t="s">
        <v>8552</v>
      </c>
      <c r="AR623" s="44">
        <v>4.0145985401459798E-2</v>
      </c>
      <c r="AS623" s="171" t="s">
        <v>7621</v>
      </c>
      <c r="AT623" s="171" t="s">
        <v>7293</v>
      </c>
      <c r="AU623" s="171" t="s">
        <v>7070</v>
      </c>
      <c r="AV623" s="7" t="s">
        <v>8470</v>
      </c>
      <c r="AW623" s="14" t="s">
        <v>6157</v>
      </c>
      <c r="AX623" s="49" t="s">
        <v>6009</v>
      </c>
      <c r="AY623" s="38" t="s">
        <v>5971</v>
      </c>
      <c r="AZ623" s="14" t="s">
        <v>6546</v>
      </c>
      <c r="BA623" s="49" t="s">
        <v>5967</v>
      </c>
      <c r="BB623" s="38" t="s">
        <v>6007</v>
      </c>
      <c r="BC623" s="7">
        <v>0.3</v>
      </c>
      <c r="BD623" s="14" t="s">
        <v>6041</v>
      </c>
      <c r="BE623" s="49" t="s">
        <v>5967</v>
      </c>
      <c r="BF623" s="38" t="s">
        <v>5961</v>
      </c>
      <c r="BG623" s="7">
        <v>0.5</v>
      </c>
      <c r="BH623" s="45">
        <v>4391.3997748393613</v>
      </c>
      <c r="BI623" s="215" t="s">
        <v>8518</v>
      </c>
      <c r="BJ623" s="215" t="s">
        <v>8520</v>
      </c>
      <c r="BK623" s="7">
        <v>1.5</v>
      </c>
      <c r="BL623" s="25">
        <v>3.6363636363636362E-2</v>
      </c>
      <c r="BM623" s="20">
        <v>0.66518750000000004</v>
      </c>
      <c r="BN623" s="20">
        <v>0.69750000000000001</v>
      </c>
      <c r="BO623" s="20">
        <v>0.63875000000000004</v>
      </c>
      <c r="BP623" s="46">
        <v>17.065868263473053</v>
      </c>
      <c r="BQ623" s="215" t="s">
        <v>8540</v>
      </c>
      <c r="BR623" s="79">
        <v>-0.28505263157894739</v>
      </c>
      <c r="BS623" s="9">
        <v>0</v>
      </c>
      <c r="BT623" s="9">
        <v>1.1625848435773634E-2</v>
      </c>
      <c r="BU623" s="47" t="s">
        <v>5993</v>
      </c>
      <c r="BV623" s="47" t="s">
        <v>5993</v>
      </c>
      <c r="BW623" s="14" t="s">
        <v>5474</v>
      </c>
      <c r="BX623" s="83">
        <v>-0.10631578947368416</v>
      </c>
      <c r="BY623" s="82">
        <v>8.49</v>
      </c>
      <c r="BZ623" s="46">
        <v>16.784452296819786</v>
      </c>
      <c r="CA623" s="48" t="s">
        <v>8485</v>
      </c>
      <c r="CB623" s="45">
        <v>139792.5</v>
      </c>
      <c r="CC623" s="45">
        <v>-10972.5</v>
      </c>
      <c r="CD623" s="45">
        <v>-88207.5</v>
      </c>
      <c r="CE623" s="45">
        <v>-1140</v>
      </c>
      <c r="CF623" s="14" t="s">
        <v>9138</v>
      </c>
      <c r="CG623" s="7" t="s">
        <v>8477</v>
      </c>
      <c r="CH623" s="215" t="s">
        <v>8478</v>
      </c>
      <c r="CI623" s="215" t="s">
        <v>8479</v>
      </c>
      <c r="CJ623" s="215" t="s">
        <v>8479</v>
      </c>
      <c r="CK623" s="43" t="s">
        <v>5474</v>
      </c>
      <c r="CL623" s="43" t="s">
        <v>5474</v>
      </c>
      <c r="CM623" s="43" t="s">
        <v>6898</v>
      </c>
      <c r="CN623" s="145">
        <v>-12112.5</v>
      </c>
      <c r="CO623" s="145">
        <v>51585</v>
      </c>
      <c r="CP623" s="148">
        <v>625774.46791460901</v>
      </c>
      <c r="CQ623" s="189" t="s">
        <v>5474</v>
      </c>
      <c r="CR623" s="189" t="s">
        <v>5474</v>
      </c>
      <c r="CS623" s="99" t="s">
        <v>5474</v>
      </c>
      <c r="CT623" s="167" t="s">
        <v>5474</v>
      </c>
      <c r="CU623" s="43" t="s">
        <v>5474</v>
      </c>
      <c r="CV623" s="43" t="s">
        <v>5474</v>
      </c>
      <c r="CW623" s="43" t="s">
        <v>5474</v>
      </c>
      <c r="CX623" s="43" t="s">
        <v>5474</v>
      </c>
      <c r="CY623" s="43" t="s">
        <v>5474</v>
      </c>
      <c r="CZ623" s="43" t="s">
        <v>5474</v>
      </c>
      <c r="DA623" s="42" t="s">
        <v>5474</v>
      </c>
      <c r="DB623" s="42" t="s">
        <v>5474</v>
      </c>
      <c r="DC623" s="42" t="s">
        <v>5474</v>
      </c>
      <c r="DD623" s="42" t="s">
        <v>5474</v>
      </c>
      <c r="DE623" s="42" t="s">
        <v>5474</v>
      </c>
      <c r="DF623" s="42" t="s">
        <v>5474</v>
      </c>
      <c r="DG623" s="42" t="s">
        <v>5474</v>
      </c>
      <c r="DH623" s="42" t="s">
        <v>5474</v>
      </c>
    </row>
    <row r="624" spans="1:112">
      <c r="A624" s="22">
        <v>6173</v>
      </c>
      <c r="B624" s="7" t="s">
        <v>1262</v>
      </c>
      <c r="C624" s="21">
        <v>-2.58E-2</v>
      </c>
      <c r="D624" s="21">
        <v>0.13639999999999999</v>
      </c>
      <c r="E624" s="21">
        <v>-8.3000000000000001E-3</v>
      </c>
      <c r="F624" s="21">
        <v>0.1206</v>
      </c>
      <c r="G624" s="21">
        <v>0.26169999999999999</v>
      </c>
      <c r="H624" s="21">
        <v>-0.19109999999999999</v>
      </c>
      <c r="I624" s="21">
        <v>2.4199999999999999E-2</v>
      </c>
      <c r="J624" s="21">
        <v>0.59550000000000003</v>
      </c>
      <c r="K624" s="21">
        <v>3.39E-2</v>
      </c>
      <c r="L624" s="21">
        <v>-5.9999999999999995E-4</v>
      </c>
      <c r="M624" s="21">
        <v>-1.26E-2</v>
      </c>
      <c r="N624" s="21">
        <v>3.9E-2</v>
      </c>
      <c r="O624" s="21">
        <v>1.4200000000000001E-2</v>
      </c>
      <c r="P624" s="21">
        <v>1.5E-3</v>
      </c>
      <c r="Q624" s="21">
        <v>1.2E-2</v>
      </c>
      <c r="R624" s="21">
        <v>7.9000000000000008E-3</v>
      </c>
      <c r="S624" s="21">
        <v>0.1847</v>
      </c>
      <c r="T624" s="21">
        <v>0.13100000000000001</v>
      </c>
      <c r="U624" s="10">
        <v>2.84</v>
      </c>
      <c r="V624" s="10">
        <v>5.67</v>
      </c>
      <c r="W624" s="7">
        <v>1.9823</v>
      </c>
      <c r="X624" s="20">
        <v>0.46200000000000002</v>
      </c>
      <c r="Y624" s="75">
        <v>2020</v>
      </c>
      <c r="Z624" s="7">
        <v>2.0093000000000001</v>
      </c>
      <c r="AA624" s="7">
        <v>0</v>
      </c>
      <c r="AB624" s="51">
        <v>322</v>
      </c>
      <c r="AC624" s="51">
        <v>-47</v>
      </c>
      <c r="AD624" s="51"/>
      <c r="AE624" s="51"/>
      <c r="AF624" s="51">
        <v>-171</v>
      </c>
      <c r="AG624" s="51">
        <v>-9</v>
      </c>
      <c r="AH624" s="20">
        <v>3.8999999999999998E-3</v>
      </c>
      <c r="AI624" s="7" t="s">
        <v>8467</v>
      </c>
      <c r="AJ624" s="67" t="s">
        <v>8494</v>
      </c>
      <c r="AK624" s="44">
        <v>-0.66447368421052633</v>
      </c>
      <c r="AL624" s="44">
        <v>-0.67549668874172164</v>
      </c>
      <c r="AM624" s="44">
        <v>0.84210526315789613</v>
      </c>
      <c r="AN624" s="25">
        <v>0.50498338870431903</v>
      </c>
      <c r="AO624" s="25">
        <v>0.2508305647840533</v>
      </c>
      <c r="AP624" s="215">
        <v>60.2</v>
      </c>
      <c r="AQ624" s="215" t="s">
        <v>8552</v>
      </c>
      <c r="AR624" s="44">
        <v>3.08219178082191E-2</v>
      </c>
      <c r="AS624" s="171" t="s">
        <v>7621</v>
      </c>
      <c r="AT624" s="171" t="s">
        <v>6979</v>
      </c>
      <c r="AU624" s="171" t="s">
        <v>6914</v>
      </c>
      <c r="AV624" s="7" t="s">
        <v>8470</v>
      </c>
      <c r="AW624" s="14" t="s">
        <v>6157</v>
      </c>
      <c r="AX624" s="49" t="s">
        <v>6009</v>
      </c>
      <c r="AY624" s="38" t="s">
        <v>6007</v>
      </c>
      <c r="AZ624" s="14" t="s">
        <v>6123</v>
      </c>
      <c r="BA624" s="49" t="s">
        <v>5967</v>
      </c>
      <c r="BB624" s="38" t="s">
        <v>6007</v>
      </c>
      <c r="BC624" s="7">
        <v>0.4</v>
      </c>
      <c r="BD624" s="14" t="s">
        <v>6118</v>
      </c>
      <c r="BE624" s="49" t="s">
        <v>5967</v>
      </c>
      <c r="BF624" s="38" t="s">
        <v>5961</v>
      </c>
      <c r="BG624" s="7">
        <v>0.1</v>
      </c>
      <c r="BH624" s="45">
        <v>1356.5201777310567</v>
      </c>
      <c r="BI624" s="215" t="s">
        <v>8489</v>
      </c>
      <c r="BJ624" s="215" t="s">
        <v>8509</v>
      </c>
      <c r="BK624" s="7">
        <v>1</v>
      </c>
      <c r="BL624" s="25">
        <v>2.7303754266211629E-2</v>
      </c>
      <c r="BM624" s="20">
        <v>0.63549999999999995</v>
      </c>
      <c r="BN624" s="20">
        <v>0.65749999999999997</v>
      </c>
      <c r="BO624" s="20">
        <v>0.61749999999999994</v>
      </c>
      <c r="BP624" s="46">
        <v>10.617283950617285</v>
      </c>
      <c r="BQ624" s="215" t="s">
        <v>8560</v>
      </c>
      <c r="BR624" s="79">
        <v>0.18405315614617937</v>
      </c>
      <c r="BS624" s="9">
        <v>2.6921083092480425E-2</v>
      </c>
      <c r="BT624" s="9">
        <v>2.7366979581408879E-2</v>
      </c>
      <c r="BU624" s="47">
        <v>44399</v>
      </c>
      <c r="BV624" s="47">
        <v>44405</v>
      </c>
      <c r="BW624" s="14" t="s">
        <v>8514</v>
      </c>
      <c r="BX624" s="83">
        <v>0.48006644518272407</v>
      </c>
      <c r="BY624" s="82">
        <v>5.9399999999999995</v>
      </c>
      <c r="BZ624" s="46">
        <v>10.134680134680137</v>
      </c>
      <c r="CA624" s="48" t="s">
        <v>8485</v>
      </c>
      <c r="CB624" s="45">
        <v>19384.400000000001</v>
      </c>
      <c r="CC624" s="45">
        <v>-2829.4</v>
      </c>
      <c r="CD624" s="45">
        <v>0</v>
      </c>
      <c r="CE624" s="45">
        <v>0</v>
      </c>
      <c r="CF624" s="14" t="s">
        <v>9139</v>
      </c>
      <c r="CG624" s="7" t="s">
        <v>8477</v>
      </c>
      <c r="CH624" s="215" t="s">
        <v>8478</v>
      </c>
      <c r="CI624" s="215" t="s">
        <v>8478</v>
      </c>
      <c r="CJ624" s="215" t="s">
        <v>8479</v>
      </c>
      <c r="CK624" s="43" t="s">
        <v>5474</v>
      </c>
      <c r="CL624" s="43" t="s">
        <v>5474</v>
      </c>
      <c r="CM624" s="43" t="s">
        <v>5474</v>
      </c>
      <c r="CN624" s="145">
        <v>-2829.4</v>
      </c>
      <c r="CO624" s="145">
        <v>19384.400000000001</v>
      </c>
      <c r="CP624" s="148">
        <v>81662.514699409614</v>
      </c>
      <c r="CQ624" s="189" t="s">
        <v>5474</v>
      </c>
      <c r="CR624" s="189" t="s">
        <v>5474</v>
      </c>
      <c r="CS624" s="99" t="s">
        <v>5474</v>
      </c>
      <c r="CT624" s="167" t="s">
        <v>8528</v>
      </c>
      <c r="CU624" s="43" t="s">
        <v>5474</v>
      </c>
      <c r="CV624" s="43" t="s">
        <v>5474</v>
      </c>
      <c r="CW624" s="43" t="s">
        <v>5474</v>
      </c>
      <c r="CX624" s="43" t="s">
        <v>5474</v>
      </c>
      <c r="CY624" s="43" t="s">
        <v>5474</v>
      </c>
      <c r="CZ624" s="43" t="s">
        <v>5474</v>
      </c>
      <c r="DA624" s="42" t="s">
        <v>5474</v>
      </c>
      <c r="DB624" s="42" t="s">
        <v>8528</v>
      </c>
      <c r="DC624" s="42" t="s">
        <v>5474</v>
      </c>
      <c r="DD624" s="42" t="s">
        <v>5474</v>
      </c>
      <c r="DE624" s="42" t="s">
        <v>5474</v>
      </c>
      <c r="DF624" s="42" t="s">
        <v>5474</v>
      </c>
      <c r="DG624" s="42" t="s">
        <v>5474</v>
      </c>
      <c r="DH624" s="42" t="s">
        <v>5474</v>
      </c>
    </row>
    <row r="625" spans="1:112">
      <c r="A625" s="22">
        <v>2530</v>
      </c>
      <c r="B625" s="7" t="s">
        <v>466</v>
      </c>
      <c r="C625" s="21">
        <v>3.39E-2</v>
      </c>
      <c r="D625" s="21">
        <v>-0.15279999999999999</v>
      </c>
      <c r="E625" s="21">
        <v>-0.1244</v>
      </c>
      <c r="F625" s="21">
        <v>-0.94740000000000002</v>
      </c>
      <c r="G625" s="21">
        <v>-1.21E-2</v>
      </c>
      <c r="H625" s="21">
        <v>0</v>
      </c>
      <c r="I625" s="21">
        <v>0.91669999999999996</v>
      </c>
      <c r="J625" s="21">
        <v>0.96240000000000003</v>
      </c>
      <c r="K625" s="21">
        <v>0</v>
      </c>
      <c r="L625" s="21">
        <v>0</v>
      </c>
      <c r="M625" s="21">
        <v>-0.37819999999999998</v>
      </c>
      <c r="N625" s="21">
        <v>-0.83779999999999999</v>
      </c>
      <c r="O625" s="21">
        <v>-1.1227</v>
      </c>
      <c r="P625" s="21">
        <v>2.0615000000000001</v>
      </c>
      <c r="Q625" s="21">
        <v>-4.1999999999999997E-3</v>
      </c>
      <c r="R625" s="21">
        <v>-2E-3</v>
      </c>
      <c r="S625" s="21">
        <v>4.0300000000000002E-2</v>
      </c>
      <c r="T625" s="21">
        <v>2.3900000000000001E-2</v>
      </c>
      <c r="U625" s="10">
        <v>-0.05</v>
      </c>
      <c r="V625" s="10">
        <v>-0.87</v>
      </c>
      <c r="W625" s="7">
        <v>0.24</v>
      </c>
      <c r="X625" s="20">
        <v>0.53500000000000003</v>
      </c>
      <c r="Y625" s="75">
        <v>2019</v>
      </c>
      <c r="Z625" s="7">
        <v>0.1</v>
      </c>
      <c r="AA625" s="7">
        <v>0</v>
      </c>
      <c r="AB625" s="51">
        <v>-156</v>
      </c>
      <c r="AC625" s="51">
        <v>13</v>
      </c>
      <c r="AD625" s="51"/>
      <c r="AE625" s="51"/>
      <c r="AF625" s="51">
        <v>1</v>
      </c>
      <c r="AG625" s="51">
        <v>3</v>
      </c>
      <c r="AH625" s="20">
        <v>0</v>
      </c>
      <c r="AI625" s="7" t="s">
        <v>8467</v>
      </c>
      <c r="AJ625" s="67" t="s">
        <v>8494</v>
      </c>
      <c r="AK625" s="44">
        <v>-0.76190476190476208</v>
      </c>
      <c r="AL625" s="44">
        <v>-0.76923076923077094</v>
      </c>
      <c r="AM625" s="44">
        <v>-1</v>
      </c>
      <c r="AN625" s="25">
        <v>0.22992700729927024</v>
      </c>
      <c r="AO625" s="25">
        <v>4.7445255474452455E-2</v>
      </c>
      <c r="AP625" s="215">
        <v>13.7</v>
      </c>
      <c r="AQ625" s="215" t="s">
        <v>8552</v>
      </c>
      <c r="AR625" s="44">
        <v>3.66300366300366E-3</v>
      </c>
      <c r="AS625" s="171" t="s">
        <v>7621</v>
      </c>
      <c r="AT625" s="171" t="s">
        <v>7005</v>
      </c>
      <c r="AU625" s="171" t="s">
        <v>6930</v>
      </c>
      <c r="AV625" s="7" t="s">
        <v>5474</v>
      </c>
      <c r="AW625" s="14" t="s">
        <v>6934</v>
      </c>
      <c r="AX625" s="49" t="s">
        <v>6009</v>
      </c>
      <c r="AY625" s="38" t="s">
        <v>6007</v>
      </c>
      <c r="AZ625" s="14" t="s">
        <v>6243</v>
      </c>
      <c r="BA625" s="49" t="s">
        <v>5967</v>
      </c>
      <c r="BB625" s="38" t="s">
        <v>6007</v>
      </c>
      <c r="BC625" s="7">
        <v>0.4</v>
      </c>
      <c r="BD625" s="14" t="s">
        <v>6036</v>
      </c>
      <c r="BE625" s="49" t="s">
        <v>5967</v>
      </c>
      <c r="BF625" s="38" t="s">
        <v>6007</v>
      </c>
      <c r="BG625" s="7">
        <v>1</v>
      </c>
      <c r="BH625" s="45">
        <v>325.08164289387912</v>
      </c>
      <c r="BI625" s="215" t="s">
        <v>8471</v>
      </c>
      <c r="BJ625" s="215" t="s">
        <v>8554</v>
      </c>
      <c r="BK625" s="7">
        <v>1.5</v>
      </c>
      <c r="BL625" s="25">
        <v>0</v>
      </c>
      <c r="BM625" s="20">
        <v>0.41243750000000001</v>
      </c>
      <c r="BN625" s="20">
        <v>0.33750000000000002</v>
      </c>
      <c r="BO625" s="20">
        <v>0.47374999999999995</v>
      </c>
      <c r="BP625" s="46" t="s">
        <v>8473</v>
      </c>
      <c r="BQ625" s="215" t="s">
        <v>8473</v>
      </c>
      <c r="BR625" s="79" t="s">
        <v>8473</v>
      </c>
      <c r="BS625" s="9">
        <v>1.1600385917564848E-2</v>
      </c>
      <c r="BT625" s="9">
        <v>1.4408411522521813E-3</v>
      </c>
      <c r="BU625" s="47" t="s">
        <v>5993</v>
      </c>
      <c r="BV625" s="47" t="s">
        <v>5993</v>
      </c>
      <c r="BW625" s="14" t="s">
        <v>5474</v>
      </c>
      <c r="BX625" s="83" t="s">
        <v>8473</v>
      </c>
      <c r="BY625" s="82" t="s">
        <v>8473</v>
      </c>
      <c r="BZ625" s="46" t="s">
        <v>8473</v>
      </c>
      <c r="CA625" s="48" t="s">
        <v>8475</v>
      </c>
      <c r="CB625" s="45">
        <v>-2137.1999999999998</v>
      </c>
      <c r="CC625" s="45">
        <v>178.1</v>
      </c>
      <c r="CD625" s="45">
        <v>0</v>
      </c>
      <c r="CE625" s="45">
        <v>0</v>
      </c>
      <c r="CF625" s="14" t="s">
        <v>9140</v>
      </c>
      <c r="CG625" s="7" t="s">
        <v>8556</v>
      </c>
      <c r="CH625" s="215" t="s">
        <v>8478</v>
      </c>
      <c r="CI625" s="215" t="s">
        <v>8546</v>
      </c>
      <c r="CJ625" s="215" t="s">
        <v>8479</v>
      </c>
      <c r="CK625" s="43" t="s">
        <v>6965</v>
      </c>
      <c r="CL625" s="43" t="s">
        <v>5474</v>
      </c>
      <c r="CM625" s="43" t="s">
        <v>5474</v>
      </c>
      <c r="CN625" s="145">
        <v>178.1</v>
      </c>
      <c r="CO625" s="145">
        <v>-2137.1999999999998</v>
      </c>
      <c r="CP625" s="148">
        <v>4453.6185076461434</v>
      </c>
      <c r="CQ625" s="189" t="s">
        <v>5474</v>
      </c>
      <c r="CR625" s="189" t="s">
        <v>5474</v>
      </c>
      <c r="CS625" s="99" t="s">
        <v>5474</v>
      </c>
      <c r="CT625" s="167" t="s">
        <v>8718</v>
      </c>
      <c r="CU625" s="43" t="s">
        <v>5474</v>
      </c>
      <c r="CV625" s="43" t="s">
        <v>5474</v>
      </c>
      <c r="CW625" s="43" t="s">
        <v>5474</v>
      </c>
      <c r="CX625" s="43" t="s">
        <v>5474</v>
      </c>
      <c r="CY625" s="43" t="s">
        <v>5474</v>
      </c>
      <c r="CZ625" s="43" t="s">
        <v>5474</v>
      </c>
      <c r="DA625" s="42" t="s">
        <v>5474</v>
      </c>
      <c r="DB625" s="42" t="s">
        <v>5474</v>
      </c>
      <c r="DC625" s="42" t="s">
        <v>5474</v>
      </c>
      <c r="DD625" s="42" t="s">
        <v>8718</v>
      </c>
      <c r="DE625" s="42" t="s">
        <v>5474</v>
      </c>
      <c r="DF625" s="42" t="s">
        <v>5474</v>
      </c>
      <c r="DG625" s="42" t="s">
        <v>5474</v>
      </c>
      <c r="DH625" s="42" t="s">
        <v>5474</v>
      </c>
    </row>
    <row r="626" spans="1:112">
      <c r="A626" s="22">
        <v>8222</v>
      </c>
      <c r="B626" s="7" t="s">
        <v>1490</v>
      </c>
      <c r="C626" s="21">
        <v>0.22539999999999999</v>
      </c>
      <c r="D626" s="21">
        <v>0.71909999999999996</v>
      </c>
      <c r="E626" s="21">
        <v>0.1981</v>
      </c>
      <c r="F626" s="21">
        <v>0.37080000000000002</v>
      </c>
      <c r="G626" s="21">
        <v>-0.2868</v>
      </c>
      <c r="H626" s="21">
        <v>-0.25580000000000003</v>
      </c>
      <c r="I626" s="21">
        <v>-8</v>
      </c>
      <c r="J626" s="21">
        <v>-9.8181999999999992</v>
      </c>
      <c r="K626" s="21">
        <v>-3.1300000000000001E-2</v>
      </c>
      <c r="L626" s="21">
        <v>-0.35320000000000001</v>
      </c>
      <c r="M626" s="21">
        <v>-0.35220000000000001</v>
      </c>
      <c r="N626" s="21">
        <v>-1.6799999999999999E-2</v>
      </c>
      <c r="O626" s="21">
        <v>-0.23580000000000001</v>
      </c>
      <c r="P626" s="21">
        <v>-0.38179999999999997</v>
      </c>
      <c r="Q626" s="21">
        <v>-3.8899999999999997E-2</v>
      </c>
      <c r="R626" s="21">
        <v>-2.3199999999999998E-2</v>
      </c>
      <c r="S626" s="21">
        <v>6.1000000000000004E-3</v>
      </c>
      <c r="T626" s="21">
        <v>1.0500000000000001E-2</v>
      </c>
      <c r="U626" s="10">
        <v>-0.97</v>
      </c>
      <c r="V626" s="10">
        <v>-1.66</v>
      </c>
      <c r="W626" s="7">
        <v>0.41</v>
      </c>
      <c r="X626" s="20">
        <v>0.75339999999999996</v>
      </c>
      <c r="Y626" s="75">
        <v>2019</v>
      </c>
      <c r="Z626" s="7">
        <v>0.45</v>
      </c>
      <c r="AA626" s="7">
        <v>0</v>
      </c>
      <c r="AB626" s="51">
        <v>83</v>
      </c>
      <c r="AC626" s="51">
        <v>13</v>
      </c>
      <c r="AD626" s="51"/>
      <c r="AE626" s="51"/>
      <c r="AF626" s="51"/>
      <c r="AG626" s="51">
        <v>1</v>
      </c>
      <c r="AH626" s="20">
        <v>1.6999999999999999E-3</v>
      </c>
      <c r="AI626" s="7" t="s">
        <v>8481</v>
      </c>
      <c r="AJ626" s="67" t="s">
        <v>8494</v>
      </c>
      <c r="AK626" s="44">
        <v>0.49999999999999989</v>
      </c>
      <c r="AL626" s="44">
        <v>-0.82608695652173925</v>
      </c>
      <c r="AM626" s="44">
        <v>1</v>
      </c>
      <c r="AN626" s="25">
        <v>0.40000000000000008</v>
      </c>
      <c r="AO626" s="25">
        <v>0.24210526315789482</v>
      </c>
      <c r="AP626" s="215">
        <v>14.25</v>
      </c>
      <c r="AQ626" s="215" t="s">
        <v>8552</v>
      </c>
      <c r="AR626" s="44">
        <v>3.5211267605633799E-3</v>
      </c>
      <c r="AS626" s="171" t="s">
        <v>7621</v>
      </c>
      <c r="AT626" s="171" t="s">
        <v>7027</v>
      </c>
      <c r="AU626" s="171" t="s">
        <v>6955</v>
      </c>
      <c r="AV626" s="7" t="s">
        <v>5474</v>
      </c>
      <c r="AW626" s="14" t="s">
        <v>6551</v>
      </c>
      <c r="AX626" s="49" t="s">
        <v>6009</v>
      </c>
      <c r="AY626" s="38" t="s">
        <v>6007</v>
      </c>
      <c r="AZ626" s="14" t="s">
        <v>6038</v>
      </c>
      <c r="BA626" s="49" t="s">
        <v>5967</v>
      </c>
      <c r="BB626" s="38" t="s">
        <v>5971</v>
      </c>
      <c r="BC626" s="7">
        <v>0.3</v>
      </c>
      <c r="BD626" s="14" t="s">
        <v>6077</v>
      </c>
      <c r="BE626" s="49" t="s">
        <v>6020</v>
      </c>
      <c r="BF626" s="38" t="s">
        <v>5961</v>
      </c>
      <c r="BG626" s="7">
        <v>1.1000000000000001</v>
      </c>
      <c r="BH626" s="45">
        <v>22.728755568897284</v>
      </c>
      <c r="BI626" s="215" t="s">
        <v>8489</v>
      </c>
      <c r="BJ626" s="215" t="s">
        <v>8554</v>
      </c>
      <c r="BK626" s="7">
        <v>0.3</v>
      </c>
      <c r="BL626" s="25">
        <v>1.0638297872340451E-2</v>
      </c>
      <c r="BM626" s="20">
        <v>0.52812500000000007</v>
      </c>
      <c r="BN626" s="20">
        <v>0.75500000000000012</v>
      </c>
      <c r="BO626" s="20">
        <v>0.34249999999999997</v>
      </c>
      <c r="BP626" s="46" t="s">
        <v>8473</v>
      </c>
      <c r="BQ626" s="215" t="s">
        <v>8473</v>
      </c>
      <c r="BR626" s="79" t="s">
        <v>8473</v>
      </c>
      <c r="BS626" s="9">
        <v>2.2788616418513152E-2</v>
      </c>
      <c r="BT626" s="9">
        <v>2.5579308414197977E-2</v>
      </c>
      <c r="BU626" s="47" t="s">
        <v>5993</v>
      </c>
      <c r="BV626" s="47" t="s">
        <v>5993</v>
      </c>
      <c r="BW626" s="14" t="s">
        <v>5474</v>
      </c>
      <c r="BX626" s="83" t="s">
        <v>8473</v>
      </c>
      <c r="BY626" s="82" t="s">
        <v>8473</v>
      </c>
      <c r="BZ626" s="46" t="s">
        <v>8473</v>
      </c>
      <c r="CA626" s="48" t="s">
        <v>8475</v>
      </c>
      <c r="CB626" s="45">
        <v>1182.75</v>
      </c>
      <c r="CC626" s="45">
        <v>185.25</v>
      </c>
      <c r="CD626" s="45">
        <v>0</v>
      </c>
      <c r="CE626" s="45">
        <v>0</v>
      </c>
      <c r="CF626" s="14" t="s">
        <v>9141</v>
      </c>
      <c r="CG626" s="7" t="s">
        <v>8477</v>
      </c>
      <c r="CH626" s="215" t="s">
        <v>8498</v>
      </c>
      <c r="CI626" s="215" t="s">
        <v>8478</v>
      </c>
      <c r="CJ626" s="215" t="s">
        <v>8479</v>
      </c>
      <c r="CK626" s="43" t="s">
        <v>5474</v>
      </c>
      <c r="CL626" s="43" t="s">
        <v>5474</v>
      </c>
      <c r="CM626" s="43" t="s">
        <v>5474</v>
      </c>
      <c r="CN626" s="145">
        <v>185.25</v>
      </c>
      <c r="CO626" s="145">
        <v>1182.75</v>
      </c>
      <c r="CP626" s="148">
        <v>323.88476685678631</v>
      </c>
      <c r="CQ626" s="189" t="s">
        <v>5474</v>
      </c>
      <c r="CR626" s="189" t="s">
        <v>5474</v>
      </c>
      <c r="CS626" s="99" t="s">
        <v>5474</v>
      </c>
      <c r="CT626" s="167" t="s">
        <v>5474</v>
      </c>
      <c r="CU626" s="43" t="s">
        <v>5474</v>
      </c>
      <c r="CV626" s="43" t="s">
        <v>5474</v>
      </c>
      <c r="CW626" s="43" t="s">
        <v>5474</v>
      </c>
      <c r="CX626" s="43" t="s">
        <v>5474</v>
      </c>
      <c r="CY626" s="43" t="s">
        <v>5474</v>
      </c>
      <c r="CZ626" s="43" t="s">
        <v>5474</v>
      </c>
      <c r="DA626" s="42" t="s">
        <v>5474</v>
      </c>
      <c r="DB626" s="42" t="s">
        <v>5474</v>
      </c>
      <c r="DC626" s="42" t="s">
        <v>5474</v>
      </c>
      <c r="DD626" s="42" t="s">
        <v>5474</v>
      </c>
      <c r="DE626" s="42" t="s">
        <v>5474</v>
      </c>
      <c r="DF626" s="42" t="s">
        <v>5474</v>
      </c>
      <c r="DG626" s="42" t="s">
        <v>5474</v>
      </c>
      <c r="DH626" s="42" t="s">
        <v>5474</v>
      </c>
    </row>
    <row r="627" spans="1:112">
      <c r="A627" s="22">
        <v>3360</v>
      </c>
      <c r="B627" s="7" t="s">
        <v>731</v>
      </c>
      <c r="C627" s="21">
        <v>0.21690000000000001</v>
      </c>
      <c r="D627" s="21">
        <v>-0.10199999999999999</v>
      </c>
      <c r="E627" s="21">
        <v>-5.9799999999999999E-2</v>
      </c>
      <c r="F627" s="21">
        <v>-0.46850000000000003</v>
      </c>
      <c r="G627" s="21">
        <v>-0.42749999999999999</v>
      </c>
      <c r="H627" s="21">
        <v>-0.57579999999999998</v>
      </c>
      <c r="I627" s="21">
        <v>-0.6744</v>
      </c>
      <c r="J627" s="21">
        <v>-0.41980000000000001</v>
      </c>
      <c r="K627" s="21">
        <v>2E-3</v>
      </c>
      <c r="L627" s="21">
        <v>1.5299999999999999E-2</v>
      </c>
      <c r="M627" s="21">
        <v>1.0800000000000001E-2</v>
      </c>
      <c r="N627" s="21">
        <v>4.0000000000000002E-4</v>
      </c>
      <c r="O627" s="21">
        <v>2.8E-3</v>
      </c>
      <c r="P627" s="21">
        <v>-1.6999999999999999E-3</v>
      </c>
      <c r="Q627" s="21">
        <v>-4.3E-3</v>
      </c>
      <c r="R627" s="21">
        <v>-2.3999999999999998E-3</v>
      </c>
      <c r="S627" s="21">
        <v>4.1500000000000002E-2</v>
      </c>
      <c r="T627" s="21">
        <v>2.4400000000000002E-2</v>
      </c>
      <c r="U627" s="10">
        <v>0.47</v>
      </c>
      <c r="V627" s="10">
        <v>0.67</v>
      </c>
      <c r="W627" s="7">
        <v>0.72019999999999995</v>
      </c>
      <c r="X627" s="20">
        <v>0.88029999999999997</v>
      </c>
      <c r="Y627" s="75">
        <v>2020</v>
      </c>
      <c r="Z627" s="7">
        <v>1</v>
      </c>
      <c r="AA627" s="7">
        <v>0</v>
      </c>
      <c r="AB627" s="51">
        <v>72</v>
      </c>
      <c r="AC627" s="51">
        <v>-1</v>
      </c>
      <c r="AD627" s="51"/>
      <c r="AE627" s="51"/>
      <c r="AF627" s="51"/>
      <c r="AG627" s="51"/>
      <c r="AH627" s="20">
        <v>1.2500000000000001E-2</v>
      </c>
      <c r="AI627" s="7" t="s">
        <v>8467</v>
      </c>
      <c r="AJ627" s="67" t="s">
        <v>8494</v>
      </c>
      <c r="AK627" s="44">
        <v>-0.83928571428571419</v>
      </c>
      <c r="AL627" s="44">
        <v>-0.68965517241379348</v>
      </c>
      <c r="AM627" s="44">
        <v>1</v>
      </c>
      <c r="AN627" s="25">
        <v>0.3796610169491525</v>
      </c>
      <c r="AO627" s="25">
        <v>9.8305084745762661E-2</v>
      </c>
      <c r="AP627" s="215">
        <v>14.75</v>
      </c>
      <c r="AQ627" s="215" t="s">
        <v>8552</v>
      </c>
      <c r="AR627" s="44">
        <v>3.40136054421768E-3</v>
      </c>
      <c r="AS627" s="171" t="s">
        <v>7621</v>
      </c>
      <c r="AT627" s="171" t="s">
        <v>7511</v>
      </c>
      <c r="AU627" s="171" t="s">
        <v>6992</v>
      </c>
      <c r="AV627" s="7" t="s">
        <v>8470</v>
      </c>
      <c r="AW627" s="14" t="s">
        <v>6981</v>
      </c>
      <c r="AX627" s="49" t="s">
        <v>6009</v>
      </c>
      <c r="AY627" s="38" t="s">
        <v>5971</v>
      </c>
      <c r="AZ627" s="14" t="s">
        <v>6054</v>
      </c>
      <c r="BA627" s="49" t="s">
        <v>5967</v>
      </c>
      <c r="BB627" s="38" t="s">
        <v>6007</v>
      </c>
      <c r="BC627" s="7">
        <v>0.1</v>
      </c>
      <c r="BD627" s="14" t="s">
        <v>6023</v>
      </c>
      <c r="BE627" s="49" t="s">
        <v>5967</v>
      </c>
      <c r="BF627" s="38" t="s">
        <v>5971</v>
      </c>
      <c r="BG627" s="7">
        <v>0.6</v>
      </c>
      <c r="BH627" s="45">
        <v>58.033361721756506</v>
      </c>
      <c r="BI627" s="215" t="s">
        <v>8495</v>
      </c>
      <c r="BJ627" s="215" t="s">
        <v>8554</v>
      </c>
      <c r="BK627" s="7">
        <v>1.1000000000000001</v>
      </c>
      <c r="BL627" s="25">
        <v>1.0273972602739751E-2</v>
      </c>
      <c r="BM627" s="20">
        <v>0.46587500000000004</v>
      </c>
      <c r="BN627" s="20">
        <v>0.41500000000000004</v>
      </c>
      <c r="BO627" s="20">
        <v>0.50749999999999995</v>
      </c>
      <c r="BP627" s="46">
        <v>22.014925373134329</v>
      </c>
      <c r="BQ627" s="215" t="s">
        <v>8569</v>
      </c>
      <c r="BR627" s="79">
        <v>-0.43302711864406779</v>
      </c>
      <c r="BS627" s="9">
        <v>4.2727164730395062E-2</v>
      </c>
      <c r="BT627" s="9">
        <v>6.1586330138183154E-2</v>
      </c>
      <c r="BU627" s="47" t="s">
        <v>5993</v>
      </c>
      <c r="BV627" s="47" t="s">
        <v>5993</v>
      </c>
      <c r="BW627" s="14" t="s">
        <v>5474</v>
      </c>
      <c r="BX627" s="83">
        <v>-0.31963254237288147</v>
      </c>
      <c r="BY627" s="82">
        <v>0.56999999999999995</v>
      </c>
      <c r="BZ627" s="46">
        <v>25.877192982456144</v>
      </c>
      <c r="CA627" s="48" t="s">
        <v>8485</v>
      </c>
      <c r="CB627" s="45">
        <v>1062</v>
      </c>
      <c r="CC627" s="45">
        <v>-14.75</v>
      </c>
      <c r="CD627" s="45">
        <v>0</v>
      </c>
      <c r="CE627" s="45">
        <v>0</v>
      </c>
      <c r="CF627" s="14" t="s">
        <v>9142</v>
      </c>
      <c r="CG627" s="7" t="s">
        <v>8477</v>
      </c>
      <c r="CH627" s="215" t="s">
        <v>8478</v>
      </c>
      <c r="CI627" s="215" t="s">
        <v>8498</v>
      </c>
      <c r="CJ627" s="215" t="s">
        <v>8479</v>
      </c>
      <c r="CK627" s="43" t="s">
        <v>5474</v>
      </c>
      <c r="CL627" s="43" t="s">
        <v>5474</v>
      </c>
      <c r="CM627" s="43" t="s">
        <v>6944</v>
      </c>
      <c r="CN627" s="145">
        <v>-14.75</v>
      </c>
      <c r="CO627" s="145">
        <v>1062</v>
      </c>
      <c r="CP627" s="148">
        <v>855.99208539590848</v>
      </c>
      <c r="CQ627" s="189" t="s">
        <v>5474</v>
      </c>
      <c r="CR627" s="189" t="s">
        <v>5474</v>
      </c>
      <c r="CS627" s="99" t="s">
        <v>5474</v>
      </c>
      <c r="CT627" s="167" t="s">
        <v>5474</v>
      </c>
      <c r="CU627" s="43" t="s">
        <v>5474</v>
      </c>
      <c r="CV627" s="43" t="s">
        <v>5474</v>
      </c>
      <c r="CW627" s="43" t="s">
        <v>5474</v>
      </c>
      <c r="CX627" s="43" t="s">
        <v>5474</v>
      </c>
      <c r="CY627" s="43" t="s">
        <v>5474</v>
      </c>
      <c r="CZ627" s="43" t="s">
        <v>5474</v>
      </c>
      <c r="DA627" s="42" t="s">
        <v>5474</v>
      </c>
      <c r="DB627" s="42" t="s">
        <v>5474</v>
      </c>
      <c r="DC627" s="42" t="s">
        <v>5474</v>
      </c>
      <c r="DD627" s="42" t="s">
        <v>5474</v>
      </c>
      <c r="DE627" s="42" t="s">
        <v>5474</v>
      </c>
      <c r="DF627" s="42" t="s">
        <v>5474</v>
      </c>
      <c r="DG627" s="42" t="s">
        <v>5474</v>
      </c>
      <c r="DH627" s="42" t="s">
        <v>5474</v>
      </c>
    </row>
    <row r="628" spans="1:112">
      <c r="A628" s="22">
        <v>9930</v>
      </c>
      <c r="B628" s="7" t="s">
        <v>1602</v>
      </c>
      <c r="C628" s="21">
        <v>3.44E-2</v>
      </c>
      <c r="D628" s="21">
        <v>7.4700000000000003E-2</v>
      </c>
      <c r="E628" s="21">
        <v>-1.6000000000000001E-3</v>
      </c>
      <c r="F628" s="21">
        <v>0.1217</v>
      </c>
      <c r="G628" s="21">
        <v>7.1900000000000006E-2</v>
      </c>
      <c r="H628" s="21">
        <v>-0.12659999999999999</v>
      </c>
      <c r="I628" s="21">
        <v>-0.1585</v>
      </c>
      <c r="J628" s="21">
        <v>2.7799999999999998E-2</v>
      </c>
      <c r="K628" s="21">
        <v>-2.1700000000000001E-2</v>
      </c>
      <c r="L628" s="21">
        <v>-2.5600000000000001E-2</v>
      </c>
      <c r="M628" s="21">
        <v>-5.4000000000000003E-3</v>
      </c>
      <c r="N628" s="21">
        <v>-2.1100000000000001E-2</v>
      </c>
      <c r="O628" s="21">
        <v>-2.5700000000000001E-2</v>
      </c>
      <c r="P628" s="21">
        <v>-2.0999999999999999E-3</v>
      </c>
      <c r="Q628" s="21">
        <v>-8.9999999999999998E-4</v>
      </c>
      <c r="R628" s="21">
        <v>-1.6999999999999999E-3</v>
      </c>
      <c r="S628" s="21">
        <v>0.1603</v>
      </c>
      <c r="T628" s="21">
        <v>8.9399999999999993E-2</v>
      </c>
      <c r="U628" s="10">
        <v>1.48</v>
      </c>
      <c r="V628" s="10">
        <v>3.1</v>
      </c>
      <c r="W628" s="7">
        <v>2.16</v>
      </c>
      <c r="X628" s="20">
        <v>0.68799999999999994</v>
      </c>
      <c r="Y628" s="75">
        <v>2020</v>
      </c>
      <c r="Z628" s="7">
        <v>2</v>
      </c>
      <c r="AA628" s="7">
        <v>0</v>
      </c>
      <c r="AB628" s="51">
        <v>-53</v>
      </c>
      <c r="AC628" s="51">
        <v>21</v>
      </c>
      <c r="AD628" s="51"/>
      <c r="AE628" s="51"/>
      <c r="AF628" s="51">
        <v>-1</v>
      </c>
      <c r="AG628" s="51"/>
      <c r="AH628" s="20">
        <v>0</v>
      </c>
      <c r="AI628" s="7" t="s">
        <v>8467</v>
      </c>
      <c r="AJ628" s="67" t="s">
        <v>8494</v>
      </c>
      <c r="AK628" s="44">
        <v>-0.61363636363636376</v>
      </c>
      <c r="AL628" s="44">
        <v>-0.625</v>
      </c>
      <c r="AM628" s="44">
        <v>0.75000000000000888</v>
      </c>
      <c r="AN628" s="25">
        <v>0.14270270270270258</v>
      </c>
      <c r="AO628" s="25">
        <v>4.3243243243243246E-2</v>
      </c>
      <c r="AP628" s="215">
        <v>46.25</v>
      </c>
      <c r="AQ628" s="215" t="s">
        <v>8552</v>
      </c>
      <c r="AR628" s="44">
        <v>1.0822510822510801E-3</v>
      </c>
      <c r="AS628" s="171" t="s">
        <v>7621</v>
      </c>
      <c r="AT628" s="171" t="s">
        <v>6910</v>
      </c>
      <c r="AU628" s="171" t="s">
        <v>7232</v>
      </c>
      <c r="AV628" s="7" t="s">
        <v>8470</v>
      </c>
      <c r="AW628" s="14" t="s">
        <v>7127</v>
      </c>
      <c r="AX628" s="49" t="s">
        <v>6009</v>
      </c>
      <c r="AY628" s="38" t="s">
        <v>5971</v>
      </c>
      <c r="AZ628" s="14" t="s">
        <v>6551</v>
      </c>
      <c r="BA628" s="49" t="s">
        <v>5967</v>
      </c>
      <c r="BB628" s="38" t="s">
        <v>5971</v>
      </c>
      <c r="BC628" s="7">
        <v>0.5</v>
      </c>
      <c r="BD628" s="14" t="s">
        <v>6048</v>
      </c>
      <c r="BE628" s="49" t="s">
        <v>5967</v>
      </c>
      <c r="BF628" s="38" t="s">
        <v>5961</v>
      </c>
      <c r="BG628" s="7">
        <v>0.7</v>
      </c>
      <c r="BH628" s="45">
        <v>145.27047228988116</v>
      </c>
      <c r="BI628" s="215" t="s">
        <v>8495</v>
      </c>
      <c r="BJ628" s="215" t="s">
        <v>8554</v>
      </c>
      <c r="BK628" s="7">
        <v>1.6</v>
      </c>
      <c r="BL628" s="25">
        <v>3.2537960954446546E-3</v>
      </c>
      <c r="BM628" s="20">
        <v>0.613375</v>
      </c>
      <c r="BN628" s="20">
        <v>0.64500000000000002</v>
      </c>
      <c r="BO628" s="20">
        <v>0.58749999999999991</v>
      </c>
      <c r="BP628" s="46">
        <v>14.919354838709676</v>
      </c>
      <c r="BQ628" s="215" t="s">
        <v>8540</v>
      </c>
      <c r="BR628" s="79">
        <v>-0.21158918918918937</v>
      </c>
      <c r="BS628" s="9">
        <v>4.0615104342300423E-2</v>
      </c>
      <c r="BT628" s="9">
        <v>3.7175765017888773E-2</v>
      </c>
      <c r="BU628" s="47" t="s">
        <v>5993</v>
      </c>
      <c r="BV628" s="47" t="s">
        <v>5993</v>
      </c>
      <c r="BW628" s="14" t="s">
        <v>5474</v>
      </c>
      <c r="BX628" s="83">
        <v>-5.3907027027027217E-2</v>
      </c>
      <c r="BY628" s="82">
        <v>3.1799999999999997</v>
      </c>
      <c r="BZ628" s="46">
        <v>14.544025157232706</v>
      </c>
      <c r="CA628" s="48" t="s">
        <v>8475</v>
      </c>
      <c r="CB628" s="45">
        <v>-2451.25</v>
      </c>
      <c r="CC628" s="45">
        <v>971.25</v>
      </c>
      <c r="CD628" s="45">
        <v>0</v>
      </c>
      <c r="CE628" s="45">
        <v>0</v>
      </c>
      <c r="CF628" s="14" t="s">
        <v>9143</v>
      </c>
      <c r="CG628" s="7" t="s">
        <v>8477</v>
      </c>
      <c r="CH628" s="215" t="s">
        <v>8498</v>
      </c>
      <c r="CI628" s="215" t="s">
        <v>8498</v>
      </c>
      <c r="CJ628" s="215" t="s">
        <v>8479</v>
      </c>
      <c r="CK628" s="43" t="s">
        <v>6887</v>
      </c>
      <c r="CL628" s="43" t="s">
        <v>5474</v>
      </c>
      <c r="CM628" s="43" t="s">
        <v>5474</v>
      </c>
      <c r="CN628" s="145">
        <v>971.25</v>
      </c>
      <c r="CO628" s="145">
        <v>-2451.25</v>
      </c>
      <c r="CP628" s="148">
        <v>6718.7593434070031</v>
      </c>
      <c r="CQ628" s="189" t="s">
        <v>5474</v>
      </c>
      <c r="CR628" s="189" t="s">
        <v>5474</v>
      </c>
      <c r="CS628" s="99" t="s">
        <v>5474</v>
      </c>
      <c r="CT628" s="167" t="s">
        <v>5474</v>
      </c>
      <c r="CU628" s="43" t="s">
        <v>5474</v>
      </c>
      <c r="CV628" s="43" t="s">
        <v>5474</v>
      </c>
      <c r="CW628" s="43" t="s">
        <v>5474</v>
      </c>
      <c r="CX628" s="43" t="s">
        <v>5474</v>
      </c>
      <c r="CY628" s="43" t="s">
        <v>5474</v>
      </c>
      <c r="CZ628" s="43" t="s">
        <v>5474</v>
      </c>
      <c r="DA628" s="42" t="s">
        <v>5474</v>
      </c>
      <c r="DB628" s="42" t="s">
        <v>5474</v>
      </c>
      <c r="DC628" s="42" t="s">
        <v>5474</v>
      </c>
      <c r="DD628" s="42" t="s">
        <v>5474</v>
      </c>
      <c r="DE628" s="42" t="s">
        <v>5474</v>
      </c>
      <c r="DF628" s="42" t="s">
        <v>5474</v>
      </c>
      <c r="DG628" s="42" t="s">
        <v>5474</v>
      </c>
      <c r="DH628" s="42" t="s">
        <v>5474</v>
      </c>
    </row>
    <row r="629" spans="1:112">
      <c r="A629" s="22">
        <v>1319</v>
      </c>
      <c r="B629" s="7" t="s">
        <v>65</v>
      </c>
      <c r="C629" s="21">
        <v>-8.3199999999999996E-2</v>
      </c>
      <c r="D629" s="21">
        <v>6.4000000000000003E-3</v>
      </c>
      <c r="E629" s="21">
        <v>-5.5999999999999999E-3</v>
      </c>
      <c r="F629" s="21">
        <v>-2.0500000000000001E-2</v>
      </c>
      <c r="G629" s="21">
        <v>9.2499999999999999E-2</v>
      </c>
      <c r="H629" s="21">
        <v>-0.42859999999999998</v>
      </c>
      <c r="I629" s="21">
        <v>13</v>
      </c>
      <c r="J629" s="21">
        <v>8.2000000000000003E-2</v>
      </c>
      <c r="K629" s="21">
        <v>-1.83E-2</v>
      </c>
      <c r="L629" s="21">
        <v>0.1009</v>
      </c>
      <c r="M629" s="21">
        <v>-1.04E-2</v>
      </c>
      <c r="N629" s="21">
        <v>-2.5899999999999999E-2</v>
      </c>
      <c r="O629" s="21">
        <v>0.1171</v>
      </c>
      <c r="P629" s="21">
        <v>-8.6E-3</v>
      </c>
      <c r="Q629" s="21">
        <v>-4.4000000000000003E-3</v>
      </c>
      <c r="R629" s="21">
        <v>-2.8E-3</v>
      </c>
      <c r="S629" s="21">
        <v>8.9399999999999993E-2</v>
      </c>
      <c r="T629" s="21">
        <v>5.4300000000000001E-2</v>
      </c>
      <c r="U629" s="10">
        <v>0.66</v>
      </c>
      <c r="V629" s="10">
        <v>1.43</v>
      </c>
      <c r="W629" s="7">
        <v>1.694</v>
      </c>
      <c r="X629" s="20">
        <v>0.53490000000000004</v>
      </c>
      <c r="Y629" s="75">
        <v>2020</v>
      </c>
      <c r="Z629" s="7">
        <v>0.8</v>
      </c>
      <c r="AA629" s="7">
        <v>0</v>
      </c>
      <c r="AB629" s="51">
        <v>-96</v>
      </c>
      <c r="AC629" s="51">
        <v>160</v>
      </c>
      <c r="AD629" s="51">
        <v>3</v>
      </c>
      <c r="AE629" s="51"/>
      <c r="AF629" s="51">
        <v>-5</v>
      </c>
      <c r="AG629" s="51">
        <v>-1</v>
      </c>
      <c r="AH629" s="20">
        <v>1.06E-2</v>
      </c>
      <c r="AI629" s="7" t="s">
        <v>8467</v>
      </c>
      <c r="AJ629" s="67" t="s">
        <v>8494</v>
      </c>
      <c r="AK629" s="44">
        <v>-0.63316582914572894</v>
      </c>
      <c r="AL629" s="44">
        <v>-0.80232558139535004</v>
      </c>
      <c r="AM629" s="44">
        <v>0.66666666666665875</v>
      </c>
      <c r="AN629" s="25">
        <v>0.29008746355685144</v>
      </c>
      <c r="AO629" s="25">
        <v>0.1253644314868804</v>
      </c>
      <c r="AP629" s="215">
        <v>34.299999999999997</v>
      </c>
      <c r="AQ629" s="215" t="s">
        <v>8552</v>
      </c>
      <c r="AR629" s="44">
        <v>7.34214390602055E-3</v>
      </c>
      <c r="AS629" s="171" t="s">
        <v>7039</v>
      </c>
      <c r="AT629" s="171" t="s">
        <v>7040</v>
      </c>
      <c r="AU629" s="171" t="s">
        <v>7041</v>
      </c>
      <c r="AV629" s="7" t="s">
        <v>8470</v>
      </c>
      <c r="AW629" s="14" t="s">
        <v>7038</v>
      </c>
      <c r="AX629" s="49" t="s">
        <v>6009</v>
      </c>
      <c r="AY629" s="38" t="s">
        <v>5971</v>
      </c>
      <c r="AZ629" s="14" t="s">
        <v>6120</v>
      </c>
      <c r="BA629" s="49" t="s">
        <v>5967</v>
      </c>
      <c r="BB629" s="38" t="s">
        <v>5971</v>
      </c>
      <c r="BC629" s="7">
        <v>0.3</v>
      </c>
      <c r="BD629" s="14" t="s">
        <v>6041</v>
      </c>
      <c r="BE629" s="49" t="s">
        <v>5960</v>
      </c>
      <c r="BF629" s="38" t="s">
        <v>5971</v>
      </c>
      <c r="BG629" s="7">
        <v>0.4</v>
      </c>
      <c r="BH629" s="45">
        <v>348.78582090706169</v>
      </c>
      <c r="BI629" s="215" t="s">
        <v>8471</v>
      </c>
      <c r="BJ629" s="215" t="s">
        <v>8554</v>
      </c>
      <c r="BK629" s="7">
        <v>0.7</v>
      </c>
      <c r="BL629" s="25">
        <v>5.8651026392960628E-3</v>
      </c>
      <c r="BM629" s="20">
        <v>0.62799999999999989</v>
      </c>
      <c r="BN629" s="20">
        <v>0.59499999999999997</v>
      </c>
      <c r="BO629" s="20">
        <v>0.65499999999999992</v>
      </c>
      <c r="BP629" s="46">
        <v>23.986013986013987</v>
      </c>
      <c r="BQ629" s="215" t="s">
        <v>8540</v>
      </c>
      <c r="BR629" s="79">
        <v>-0.48921282798833815</v>
      </c>
      <c r="BS629" s="9">
        <v>4.328454053988251E-2</v>
      </c>
      <c r="BT629" s="9">
        <v>1.7371989024556278E-2</v>
      </c>
      <c r="BU629" s="47" t="s">
        <v>5993</v>
      </c>
      <c r="BV629" s="47">
        <v>44375</v>
      </c>
      <c r="BW629" s="14" t="s">
        <v>5474</v>
      </c>
      <c r="BX629" s="83">
        <v>-0.36151603498542273</v>
      </c>
      <c r="BY629" s="82">
        <v>1.46</v>
      </c>
      <c r="BZ629" s="46">
        <v>23.493150684931507</v>
      </c>
      <c r="CA629" s="48" t="s">
        <v>8475</v>
      </c>
      <c r="CB629" s="45">
        <v>-3292.7999999999997</v>
      </c>
      <c r="CC629" s="45">
        <v>5488</v>
      </c>
      <c r="CD629" s="45">
        <v>102.89999999999999</v>
      </c>
      <c r="CE629" s="45">
        <v>0</v>
      </c>
      <c r="CF629" s="14" t="s">
        <v>9144</v>
      </c>
      <c r="CG629" s="7" t="s">
        <v>8477</v>
      </c>
      <c r="CH629" s="215" t="s">
        <v>8478</v>
      </c>
      <c r="CI629" s="215" t="s">
        <v>8498</v>
      </c>
      <c r="CJ629" s="215" t="s">
        <v>8479</v>
      </c>
      <c r="CK629" s="43" t="s">
        <v>6887</v>
      </c>
      <c r="CL629" s="43" t="s">
        <v>5474</v>
      </c>
      <c r="CM629" s="43" t="s">
        <v>5474</v>
      </c>
      <c r="CN629" s="145">
        <v>5488</v>
      </c>
      <c r="CO629" s="145">
        <v>-3189.8999999999996</v>
      </c>
      <c r="CP629" s="148">
        <v>11963.353657112215</v>
      </c>
      <c r="CQ629" s="189" t="s">
        <v>5474</v>
      </c>
      <c r="CR629" s="189" t="s">
        <v>5474</v>
      </c>
      <c r="CS629" s="99" t="s">
        <v>5474</v>
      </c>
      <c r="CT629" s="167" t="s">
        <v>5474</v>
      </c>
      <c r="CU629" s="43" t="s">
        <v>5474</v>
      </c>
      <c r="CV629" s="43" t="s">
        <v>5474</v>
      </c>
      <c r="CW629" s="43" t="s">
        <v>5474</v>
      </c>
      <c r="CX629" s="43" t="s">
        <v>5474</v>
      </c>
      <c r="CY629" s="43" t="s">
        <v>5474</v>
      </c>
      <c r="CZ629" s="43" t="s">
        <v>5474</v>
      </c>
      <c r="DA629" s="42" t="s">
        <v>5474</v>
      </c>
      <c r="DB629" s="42" t="s">
        <v>5474</v>
      </c>
      <c r="DC629" s="42" t="s">
        <v>5474</v>
      </c>
      <c r="DD629" s="42" t="s">
        <v>5474</v>
      </c>
      <c r="DE629" s="42" t="s">
        <v>5474</v>
      </c>
      <c r="DF629" s="42" t="s">
        <v>5474</v>
      </c>
      <c r="DG629" s="42" t="s">
        <v>5474</v>
      </c>
      <c r="DH629" s="42" t="s">
        <v>5474</v>
      </c>
    </row>
    <row r="630" spans="1:112">
      <c r="A630" s="22">
        <v>6227</v>
      </c>
      <c r="B630" s="7" t="s">
        <v>1311</v>
      </c>
      <c r="C630" s="21">
        <v>3.9300000000000002E-2</v>
      </c>
      <c r="D630" s="21">
        <v>0.45419999999999999</v>
      </c>
      <c r="E630" s="21">
        <v>2.12E-2</v>
      </c>
      <c r="F630" s="21">
        <v>0.27650000000000002</v>
      </c>
      <c r="G630" s="21">
        <v>0.67469999999999997</v>
      </c>
      <c r="H630" s="21">
        <v>0.72409999999999997</v>
      </c>
      <c r="I630" s="21">
        <v>0.47060000000000002</v>
      </c>
      <c r="J630" s="21">
        <v>0.39410000000000001</v>
      </c>
      <c r="K630" s="21">
        <v>1.7100000000000001E-2</v>
      </c>
      <c r="L630" s="21">
        <v>-2.5000000000000001E-2</v>
      </c>
      <c r="M630" s="21">
        <v>-2.0899999999999998E-2</v>
      </c>
      <c r="N630" s="21">
        <v>1.66E-2</v>
      </c>
      <c r="O630" s="21">
        <v>-9.2999999999999992E-3</v>
      </c>
      <c r="P630" s="21">
        <v>-6.0000000000000001E-3</v>
      </c>
      <c r="Q630" s="21">
        <v>7.3000000000000001E-3</v>
      </c>
      <c r="R630" s="21">
        <v>1E-4</v>
      </c>
      <c r="S630" s="21">
        <v>0.1051</v>
      </c>
      <c r="T630" s="21">
        <v>4.0300000000000002E-2</v>
      </c>
      <c r="U630" s="10">
        <v>2.37</v>
      </c>
      <c r="V630" s="10">
        <v>3.28</v>
      </c>
      <c r="W630" s="7">
        <v>1.22</v>
      </c>
      <c r="X630" s="20">
        <v>0.58120000000000005</v>
      </c>
      <c r="Y630" s="75">
        <v>2020</v>
      </c>
      <c r="Z630" s="7">
        <v>1.5</v>
      </c>
      <c r="AA630" s="7">
        <v>0</v>
      </c>
      <c r="AB630" s="51">
        <v>259</v>
      </c>
      <c r="AC630" s="51">
        <v>82</v>
      </c>
      <c r="AD630" s="51"/>
      <c r="AE630" s="51"/>
      <c r="AF630" s="51">
        <v>34</v>
      </c>
      <c r="AG630" s="51"/>
      <c r="AH630" s="20">
        <v>1.2500000000000001E-2</v>
      </c>
      <c r="AI630" s="7" t="s">
        <v>8481</v>
      </c>
      <c r="AJ630" s="67" t="s">
        <v>8468</v>
      </c>
      <c r="AK630" s="44">
        <v>-0.53398058252427172</v>
      </c>
      <c r="AL630" s="44">
        <v>0.57251908396946583</v>
      </c>
      <c r="AM630" s="44">
        <v>0.60000000000000564</v>
      </c>
      <c r="AN630" s="25">
        <v>0.48130841121495332</v>
      </c>
      <c r="AO630" s="25">
        <v>0.20404984423676004</v>
      </c>
      <c r="AP630" s="215">
        <v>32.1</v>
      </c>
      <c r="AQ630" s="215" t="s">
        <v>8552</v>
      </c>
      <c r="AR630" s="44">
        <v>6.2695924764890202E-3</v>
      </c>
      <c r="AS630" s="171" t="s">
        <v>7039</v>
      </c>
      <c r="AT630" s="171" t="s">
        <v>7947</v>
      </c>
      <c r="AU630" s="171" t="s">
        <v>7037</v>
      </c>
      <c r="AV630" s="7" t="s">
        <v>8488</v>
      </c>
      <c r="AW630" s="14" t="s">
        <v>6523</v>
      </c>
      <c r="AX630" s="49" t="s">
        <v>5967</v>
      </c>
      <c r="AY630" s="38" t="s">
        <v>5961</v>
      </c>
      <c r="AZ630" s="14" t="s">
        <v>6621</v>
      </c>
      <c r="BA630" s="49" t="s">
        <v>5960</v>
      </c>
      <c r="BB630" s="38" t="s">
        <v>5961</v>
      </c>
      <c r="BC630" s="7">
        <v>0.2</v>
      </c>
      <c r="BD630" s="14" t="s">
        <v>6154</v>
      </c>
      <c r="BE630" s="49" t="s">
        <v>5981</v>
      </c>
      <c r="BF630" s="38" t="s">
        <v>5971</v>
      </c>
      <c r="BG630" s="7">
        <v>4.0999999999999996</v>
      </c>
      <c r="BH630" s="45">
        <v>307.61128751885843</v>
      </c>
      <c r="BI630" s="215" t="s">
        <v>8471</v>
      </c>
      <c r="BJ630" s="215" t="s">
        <v>8554</v>
      </c>
      <c r="BK630" s="7">
        <v>0.7</v>
      </c>
      <c r="BL630" s="25">
        <v>9.4339622641509656E-3</v>
      </c>
      <c r="BM630" s="20">
        <v>0.67337500000000006</v>
      </c>
      <c r="BN630" s="20">
        <v>0.70499999999999996</v>
      </c>
      <c r="BO630" s="20">
        <v>0.64749999999999996</v>
      </c>
      <c r="BP630" s="46">
        <v>9.786585365853659</v>
      </c>
      <c r="BQ630" s="215" t="s">
        <v>8558</v>
      </c>
      <c r="BR630" s="79">
        <v>0.29719626168224295</v>
      </c>
      <c r="BS630" s="9">
        <v>3.1969210647308399E-2</v>
      </c>
      <c r="BT630" s="9">
        <v>4.0641220820815116E-2</v>
      </c>
      <c r="BU630" s="47">
        <v>44398</v>
      </c>
      <c r="BV630" s="47">
        <v>44404</v>
      </c>
      <c r="BW630" s="14" t="s">
        <v>5474</v>
      </c>
      <c r="BX630" s="83">
        <v>0.62149532710280375</v>
      </c>
      <c r="BY630" s="82">
        <v>3.47</v>
      </c>
      <c r="BZ630" s="46">
        <v>9.250720461095101</v>
      </c>
      <c r="CA630" s="48" t="s">
        <v>8475</v>
      </c>
      <c r="CB630" s="45">
        <v>8313.9</v>
      </c>
      <c r="CC630" s="45">
        <v>2632.2000000000003</v>
      </c>
      <c r="CD630" s="45">
        <v>0</v>
      </c>
      <c r="CE630" s="45">
        <v>0</v>
      </c>
      <c r="CF630" s="14" t="s">
        <v>9145</v>
      </c>
      <c r="CG630" s="7" t="s">
        <v>8477</v>
      </c>
      <c r="CH630" s="215" t="s">
        <v>8498</v>
      </c>
      <c r="CI630" s="215" t="s">
        <v>8479</v>
      </c>
      <c r="CJ630" s="215" t="s">
        <v>8478</v>
      </c>
      <c r="CK630" s="43" t="s">
        <v>5474</v>
      </c>
      <c r="CL630" s="43" t="s">
        <v>5474</v>
      </c>
      <c r="CM630" s="43" t="s">
        <v>5474</v>
      </c>
      <c r="CN630" s="145">
        <v>2632.2000000000003</v>
      </c>
      <c r="CO630" s="145">
        <v>8313.9</v>
      </c>
      <c r="CP630" s="148">
        <v>9874.3223293553565</v>
      </c>
      <c r="CQ630" s="189" t="s">
        <v>5474</v>
      </c>
      <c r="CR630" s="189" t="s">
        <v>5474</v>
      </c>
      <c r="CS630" s="99" t="s">
        <v>5474</v>
      </c>
      <c r="CT630" s="167" t="s">
        <v>5474</v>
      </c>
      <c r="CU630" s="43" t="s">
        <v>5474</v>
      </c>
      <c r="CV630" s="43" t="s">
        <v>5474</v>
      </c>
      <c r="CW630" s="43" t="s">
        <v>5474</v>
      </c>
      <c r="CX630" s="43" t="s">
        <v>5474</v>
      </c>
      <c r="CY630" s="43" t="s">
        <v>5474</v>
      </c>
      <c r="CZ630" s="43" t="s">
        <v>5474</v>
      </c>
      <c r="DA630" s="42" t="s">
        <v>5474</v>
      </c>
      <c r="DB630" s="42" t="s">
        <v>5474</v>
      </c>
      <c r="DC630" s="42" t="s">
        <v>5474</v>
      </c>
      <c r="DD630" s="42" t="s">
        <v>5474</v>
      </c>
      <c r="DE630" s="42" t="s">
        <v>5474</v>
      </c>
      <c r="DF630" s="42" t="s">
        <v>5474</v>
      </c>
      <c r="DG630" s="42" t="s">
        <v>5474</v>
      </c>
      <c r="DH630" s="42" t="s">
        <v>5474</v>
      </c>
    </row>
    <row r="631" spans="1:112">
      <c r="A631" s="22">
        <v>3294</v>
      </c>
      <c r="B631" s="7" t="s">
        <v>707</v>
      </c>
      <c r="C631" s="21">
        <v>0.21099999999999999</v>
      </c>
      <c r="D631" s="21">
        <v>-4.4600000000000001E-2</v>
      </c>
      <c r="E631" s="21">
        <v>0.19309999999999999</v>
      </c>
      <c r="F631" s="21">
        <v>-0.1038</v>
      </c>
      <c r="G631" s="21">
        <v>0.33500000000000002</v>
      </c>
      <c r="H631" s="21">
        <v>-0.125</v>
      </c>
      <c r="I631" s="21">
        <v>-0.5333</v>
      </c>
      <c r="J631" s="21">
        <v>1.3409</v>
      </c>
      <c r="K631" s="21">
        <v>-1.5599999999999999E-2</v>
      </c>
      <c r="L631" s="21">
        <v>-6.6500000000000004E-2</v>
      </c>
      <c r="M631" s="21">
        <v>4.2099999999999999E-2</v>
      </c>
      <c r="N631" s="21">
        <v>-3.1699999999999999E-2</v>
      </c>
      <c r="O631" s="21">
        <v>-5.7299999999999997E-2</v>
      </c>
      <c r="P631" s="21">
        <v>8.3099999999999993E-2</v>
      </c>
      <c r="Q631" s="21">
        <v>2.92E-2</v>
      </c>
      <c r="R631" s="21">
        <v>1.2E-2</v>
      </c>
      <c r="S631" s="21">
        <v>3.2599999999999997E-2</v>
      </c>
      <c r="T631" s="21">
        <v>1.8499999999999999E-2</v>
      </c>
      <c r="U631" s="10">
        <v>0.3</v>
      </c>
      <c r="V631" s="10">
        <v>1.83</v>
      </c>
      <c r="W631" s="7">
        <v>0.36180000000000001</v>
      </c>
      <c r="X631" s="20">
        <v>0.59930000000000005</v>
      </c>
      <c r="Y631" s="75">
        <v>2020</v>
      </c>
      <c r="Z631" s="7">
        <v>0.5</v>
      </c>
      <c r="AA631" s="7">
        <v>0</v>
      </c>
      <c r="AB631" s="51">
        <v>144</v>
      </c>
      <c r="AC631" s="51">
        <v>-5</v>
      </c>
      <c r="AD631" s="51"/>
      <c r="AE631" s="51"/>
      <c r="AF631" s="51">
        <v>1</v>
      </c>
      <c r="AG631" s="51"/>
      <c r="AH631" s="20">
        <v>8.0000000000000004E-4</v>
      </c>
      <c r="AI631" s="7" t="s">
        <v>8467</v>
      </c>
      <c r="AJ631" s="67" t="s">
        <v>8494</v>
      </c>
      <c r="AK631" s="44">
        <v>-0.84905660377358483</v>
      </c>
      <c r="AL631" s="44">
        <v>-0.74999999999999978</v>
      </c>
      <c r="AM631" s="44">
        <v>1</v>
      </c>
      <c r="AN631" s="25">
        <v>1.06</v>
      </c>
      <c r="AO631" s="25">
        <v>0.18285714285714283</v>
      </c>
      <c r="AP631" s="215">
        <v>17.5</v>
      </c>
      <c r="AQ631" s="215" t="s">
        <v>8552</v>
      </c>
      <c r="AR631" s="44">
        <v>5.74712643678161E-3</v>
      </c>
      <c r="AS631" s="171" t="s">
        <v>7039</v>
      </c>
      <c r="AT631" s="171" t="s">
        <v>7203</v>
      </c>
      <c r="AU631" s="171" t="s">
        <v>7201</v>
      </c>
      <c r="AV631" s="7" t="s">
        <v>8470</v>
      </c>
      <c r="AW631" s="14" t="s">
        <v>6981</v>
      </c>
      <c r="AX631" s="49" t="s">
        <v>6009</v>
      </c>
      <c r="AY631" s="38" t="s">
        <v>5971</v>
      </c>
      <c r="AZ631" s="14" t="s">
        <v>6691</v>
      </c>
      <c r="BA631" s="49" t="s">
        <v>6039</v>
      </c>
      <c r="BB631" s="38" t="s">
        <v>6047</v>
      </c>
      <c r="BC631" s="7">
        <v>0.8</v>
      </c>
      <c r="BD631" s="14" t="s">
        <v>6118</v>
      </c>
      <c r="BE631" s="49" t="s">
        <v>5967</v>
      </c>
      <c r="BF631" s="38" t="s">
        <v>5971</v>
      </c>
      <c r="BG631" s="7">
        <v>0.7</v>
      </c>
      <c r="BH631" s="45">
        <v>157.03144936475292</v>
      </c>
      <c r="BI631" s="215" t="s">
        <v>8495</v>
      </c>
      <c r="BJ631" s="215" t="s">
        <v>8554</v>
      </c>
      <c r="BK631" s="7">
        <v>0.3</v>
      </c>
      <c r="BL631" s="25">
        <v>1.1560693641618455E-2</v>
      </c>
      <c r="BM631" s="20">
        <v>0.60481249999999998</v>
      </c>
      <c r="BN631" s="20">
        <v>0.62749999999999995</v>
      </c>
      <c r="BO631" s="20">
        <v>0.58624999999999983</v>
      </c>
      <c r="BP631" s="46">
        <v>9.5628415300546443</v>
      </c>
      <c r="BQ631" s="215" t="s">
        <v>8569</v>
      </c>
      <c r="BR631" s="79">
        <v>9.7142857142857308E-2</v>
      </c>
      <c r="BS631" s="9">
        <v>1.4738068016389771E-2</v>
      </c>
      <c r="BT631" s="9">
        <v>2.2589281275964268E-2</v>
      </c>
      <c r="BU631" s="47" t="s">
        <v>5993</v>
      </c>
      <c r="BV631" s="47" t="s">
        <v>5993</v>
      </c>
      <c r="BW631" s="14" t="s">
        <v>5474</v>
      </c>
      <c r="BX631" s="83">
        <v>0.37142857142857144</v>
      </c>
      <c r="BY631" s="82">
        <v>1.6</v>
      </c>
      <c r="BZ631" s="46">
        <v>10.9375</v>
      </c>
      <c r="CA631" s="48" t="s">
        <v>8485</v>
      </c>
      <c r="CB631" s="45">
        <v>2520</v>
      </c>
      <c r="CC631" s="45">
        <v>-87.5</v>
      </c>
      <c r="CD631" s="45">
        <v>0</v>
      </c>
      <c r="CE631" s="45">
        <v>0</v>
      </c>
      <c r="CF631" s="14" t="s">
        <v>9146</v>
      </c>
      <c r="CG631" s="7" t="s">
        <v>8477</v>
      </c>
      <c r="CH631" s="215" t="s">
        <v>8478</v>
      </c>
      <c r="CI631" s="215" t="s">
        <v>8546</v>
      </c>
      <c r="CJ631" s="215" t="s">
        <v>8479</v>
      </c>
      <c r="CK631" s="43" t="s">
        <v>5474</v>
      </c>
      <c r="CL631" s="43" t="s">
        <v>5474</v>
      </c>
      <c r="CM631" s="43" t="s">
        <v>6898</v>
      </c>
      <c r="CN631" s="145">
        <v>-87.5</v>
      </c>
      <c r="CO631" s="145">
        <v>2520</v>
      </c>
      <c r="CP631" s="148">
        <v>2748.050363883176</v>
      </c>
      <c r="CQ631" s="189" t="s">
        <v>5474</v>
      </c>
      <c r="CR631" s="189" t="s">
        <v>5474</v>
      </c>
      <c r="CS631" s="99" t="s">
        <v>5474</v>
      </c>
      <c r="CT631" s="167" t="s">
        <v>5474</v>
      </c>
      <c r="CU631" s="43" t="s">
        <v>5474</v>
      </c>
      <c r="CV631" s="43" t="s">
        <v>5474</v>
      </c>
      <c r="CW631" s="43" t="s">
        <v>5474</v>
      </c>
      <c r="CX631" s="43" t="s">
        <v>5474</v>
      </c>
      <c r="CY631" s="43" t="s">
        <v>5474</v>
      </c>
      <c r="CZ631" s="43" t="s">
        <v>5474</v>
      </c>
      <c r="DA631" s="42" t="s">
        <v>5474</v>
      </c>
      <c r="DB631" s="42" t="s">
        <v>5474</v>
      </c>
      <c r="DC631" s="42" t="s">
        <v>5474</v>
      </c>
      <c r="DD631" s="42" t="s">
        <v>5474</v>
      </c>
      <c r="DE631" s="42" t="s">
        <v>5474</v>
      </c>
      <c r="DF631" s="42" t="s">
        <v>5474</v>
      </c>
      <c r="DG631" s="42" t="s">
        <v>5474</v>
      </c>
      <c r="DH631" s="42" t="s">
        <v>5474</v>
      </c>
    </row>
    <row r="632" spans="1:112">
      <c r="A632" s="22">
        <v>1711</v>
      </c>
      <c r="B632" s="7" t="s">
        <v>198</v>
      </c>
      <c r="C632" s="21">
        <v>-7.7700000000000005E-2</v>
      </c>
      <c r="D632" s="21">
        <v>0.20419999999999999</v>
      </c>
      <c r="E632" s="21">
        <v>-9.0499999999999997E-2</v>
      </c>
      <c r="F632" s="21">
        <v>0.1472</v>
      </c>
      <c r="G632" s="21">
        <v>0.21829999999999999</v>
      </c>
      <c r="H632" s="21">
        <v>0.40910000000000002</v>
      </c>
      <c r="I632" s="21">
        <v>3.4285999999999999</v>
      </c>
      <c r="J632" s="21">
        <v>1.7895000000000001</v>
      </c>
      <c r="K632" s="21">
        <v>-5.8999999999999999E-3</v>
      </c>
      <c r="L632" s="21">
        <v>4.2299999999999997E-2</v>
      </c>
      <c r="M632" s="21">
        <v>1.9E-2</v>
      </c>
      <c r="N632" s="21">
        <v>8.0000000000000004E-4</v>
      </c>
      <c r="O632" s="21">
        <v>8.4500000000000006E-2</v>
      </c>
      <c r="P632" s="21">
        <v>3.0700000000000002E-2</v>
      </c>
      <c r="Q632" s="21">
        <v>1.47E-2</v>
      </c>
      <c r="R632" s="21">
        <v>0.01</v>
      </c>
      <c r="S632" s="21">
        <v>4.4999999999999998E-2</v>
      </c>
      <c r="T632" s="21">
        <v>3.09E-2</v>
      </c>
      <c r="U632" s="10">
        <v>0.53</v>
      </c>
      <c r="V632" s="10">
        <v>0.74</v>
      </c>
      <c r="W632" s="7">
        <v>0.42</v>
      </c>
      <c r="X632" s="20">
        <v>0.64070000000000005</v>
      </c>
      <c r="Y632" s="75">
        <v>2020</v>
      </c>
      <c r="Z632" s="7">
        <v>0.3</v>
      </c>
      <c r="AA632" s="7">
        <v>0</v>
      </c>
      <c r="AB632" s="51">
        <v>1476</v>
      </c>
      <c r="AC632" s="51">
        <v>581</v>
      </c>
      <c r="AD632" s="51"/>
      <c r="AE632" s="51"/>
      <c r="AF632" s="51">
        <v>-89</v>
      </c>
      <c r="AG632" s="51">
        <v>3</v>
      </c>
      <c r="AH632" s="20">
        <v>0</v>
      </c>
      <c r="AI632" s="7" t="s">
        <v>8481</v>
      </c>
      <c r="AJ632" s="67" t="s">
        <v>8494</v>
      </c>
      <c r="AK632" s="44">
        <v>-0.5114503816793895</v>
      </c>
      <c r="AL632" s="44">
        <v>-0.61538461538461564</v>
      </c>
      <c r="AM632" s="44">
        <v>0.59999999999999432</v>
      </c>
      <c r="AN632" s="25">
        <v>0.3540540540540541</v>
      </c>
      <c r="AO632" s="25">
        <v>0.1405405405405406</v>
      </c>
      <c r="AP632" s="215">
        <v>18.5</v>
      </c>
      <c r="AQ632" s="215" t="s">
        <v>8552</v>
      </c>
      <c r="AR632" s="44">
        <v>5.4347826086956503E-3</v>
      </c>
      <c r="AS632" s="171" t="s">
        <v>7039</v>
      </c>
      <c r="AT632" s="171" t="s">
        <v>7265</v>
      </c>
      <c r="AU632" s="171" t="s">
        <v>6914</v>
      </c>
      <c r="AV632" s="7" t="s">
        <v>8470</v>
      </c>
      <c r="AW632" s="14" t="s">
        <v>6523</v>
      </c>
      <c r="AX632" s="49" t="s">
        <v>6009</v>
      </c>
      <c r="AY632" s="38" t="s">
        <v>5961</v>
      </c>
      <c r="AZ632" s="14" t="s">
        <v>6552</v>
      </c>
      <c r="BA632" s="49" t="s">
        <v>5967</v>
      </c>
      <c r="BB632" s="38" t="s">
        <v>6007</v>
      </c>
      <c r="BC632" s="7">
        <v>0.4</v>
      </c>
      <c r="BD632" s="14" t="s">
        <v>6001</v>
      </c>
      <c r="BE632" s="49" t="s">
        <v>5960</v>
      </c>
      <c r="BF632" s="38" t="s">
        <v>5961</v>
      </c>
      <c r="BG632" s="7">
        <v>0.1</v>
      </c>
      <c r="BH632" s="45">
        <v>1074.0242434495224</v>
      </c>
      <c r="BI632" s="215" t="s">
        <v>8489</v>
      </c>
      <c r="BJ632" s="215" t="s">
        <v>8509</v>
      </c>
      <c r="BK632" s="7">
        <v>0.8</v>
      </c>
      <c r="BL632" s="25">
        <v>8.1743869209808476E-3</v>
      </c>
      <c r="BM632" s="20">
        <v>0.66587499999999999</v>
      </c>
      <c r="BN632" s="20">
        <v>0.64250000000000007</v>
      </c>
      <c r="BO632" s="20">
        <v>0.68499999999999994</v>
      </c>
      <c r="BP632" s="46">
        <v>25</v>
      </c>
      <c r="BQ632" s="215" t="s">
        <v>8483</v>
      </c>
      <c r="BR632" s="79">
        <v>-0.57863873873873872</v>
      </c>
      <c r="BS632" s="9">
        <v>1.6754687779194422E-2</v>
      </c>
      <c r="BT632" s="9">
        <v>1.0305926545922661E-2</v>
      </c>
      <c r="BU632" s="47" t="s">
        <v>5993</v>
      </c>
      <c r="BV632" s="47">
        <v>44363</v>
      </c>
      <c r="BW632" s="14" t="s">
        <v>5474</v>
      </c>
      <c r="BX632" s="83">
        <v>-0.49436648648648651</v>
      </c>
      <c r="BY632" s="82">
        <v>0.73</v>
      </c>
      <c r="BZ632" s="46">
        <v>25.342465753424658</v>
      </c>
      <c r="CA632" s="48" t="s">
        <v>8475</v>
      </c>
      <c r="CB632" s="45">
        <v>27306</v>
      </c>
      <c r="CC632" s="45">
        <v>10748.5</v>
      </c>
      <c r="CD632" s="45">
        <v>0</v>
      </c>
      <c r="CE632" s="45">
        <v>0</v>
      </c>
      <c r="CF632" s="14" t="s">
        <v>9147</v>
      </c>
      <c r="CG632" s="7" t="s">
        <v>8477</v>
      </c>
      <c r="CH632" s="215" t="s">
        <v>8498</v>
      </c>
      <c r="CI632" s="215" t="s">
        <v>8498</v>
      </c>
      <c r="CJ632" s="215" t="s">
        <v>8479</v>
      </c>
      <c r="CK632" s="43" t="s">
        <v>5474</v>
      </c>
      <c r="CL632" s="43" t="s">
        <v>5474</v>
      </c>
      <c r="CM632" s="43" t="s">
        <v>5474</v>
      </c>
      <c r="CN632" s="145">
        <v>10748.5</v>
      </c>
      <c r="CO632" s="145">
        <v>27306</v>
      </c>
      <c r="CP632" s="148">
        <v>19869.448503816166</v>
      </c>
      <c r="CQ632" s="189" t="s">
        <v>5474</v>
      </c>
      <c r="CR632" s="189" t="s">
        <v>5474</v>
      </c>
      <c r="CS632" s="99" t="s">
        <v>5474</v>
      </c>
      <c r="CT632" s="167" t="s">
        <v>5474</v>
      </c>
      <c r="CU632" s="43" t="s">
        <v>5474</v>
      </c>
      <c r="CV632" s="43" t="s">
        <v>5474</v>
      </c>
      <c r="CW632" s="43" t="s">
        <v>5474</v>
      </c>
      <c r="CX632" s="43" t="s">
        <v>5474</v>
      </c>
      <c r="CY632" s="43" t="s">
        <v>5474</v>
      </c>
      <c r="CZ632" s="43" t="s">
        <v>5474</v>
      </c>
      <c r="DA632" s="42" t="s">
        <v>5474</v>
      </c>
      <c r="DB632" s="42" t="s">
        <v>5474</v>
      </c>
      <c r="DC632" s="42" t="s">
        <v>5474</v>
      </c>
      <c r="DD632" s="42" t="s">
        <v>5474</v>
      </c>
      <c r="DE632" s="42" t="s">
        <v>5474</v>
      </c>
      <c r="DF632" s="42" t="s">
        <v>5474</v>
      </c>
      <c r="DG632" s="42" t="s">
        <v>5474</v>
      </c>
      <c r="DH632" s="42" t="s">
        <v>5474</v>
      </c>
    </row>
    <row r="633" spans="1:112">
      <c r="A633" s="22">
        <v>1466</v>
      </c>
      <c r="B633" s="7" t="s">
        <v>115</v>
      </c>
      <c r="C633" s="21">
        <v>-3.1600000000000003E-2</v>
      </c>
      <c r="D633" s="21">
        <v>0.60470000000000002</v>
      </c>
      <c r="E633" s="21">
        <v>0.1273</v>
      </c>
      <c r="F633" s="21">
        <v>0.44579999999999997</v>
      </c>
      <c r="G633" s="21">
        <v>0.54259999999999997</v>
      </c>
      <c r="H633" s="21">
        <v>0.38890000000000002</v>
      </c>
      <c r="I633" s="21">
        <v>2.4706000000000001</v>
      </c>
      <c r="J633" s="21">
        <v>2.9110999999999998</v>
      </c>
      <c r="K633" s="21">
        <v>-1.7299999999999999E-2</v>
      </c>
      <c r="L633" s="21">
        <v>0.20680000000000001</v>
      </c>
      <c r="M633" s="21">
        <v>0.1205</v>
      </c>
      <c r="N633" s="21">
        <v>1.6E-2</v>
      </c>
      <c r="O633" s="21">
        <v>0.26590000000000003</v>
      </c>
      <c r="P633" s="21">
        <v>0.11550000000000001</v>
      </c>
      <c r="Q633" s="21">
        <v>5.5199999999999999E-2</v>
      </c>
      <c r="R633" s="21">
        <v>2.52E-2</v>
      </c>
      <c r="S633" s="21">
        <v>-3.1199999999999999E-2</v>
      </c>
      <c r="T633" s="21">
        <v>-7.7000000000000002E-3</v>
      </c>
      <c r="U633" s="10">
        <v>0.86</v>
      </c>
      <c r="V633" s="10">
        <v>1.69</v>
      </c>
      <c r="W633" s="7">
        <v>0</v>
      </c>
      <c r="X633" s="20">
        <v>0</v>
      </c>
      <c r="Y633" s="75"/>
      <c r="Z633" s="7"/>
      <c r="AA633" s="7"/>
      <c r="AB633" s="51">
        <v>381</v>
      </c>
      <c r="AC633" s="51">
        <v>72</v>
      </c>
      <c r="AD633" s="51"/>
      <c r="AE633" s="51"/>
      <c r="AF633" s="51">
        <v>1</v>
      </c>
      <c r="AG633" s="51">
        <v>2</v>
      </c>
      <c r="AH633" s="20">
        <v>4.6699999999999998E-2</v>
      </c>
      <c r="AI633" s="7" t="s">
        <v>8467</v>
      </c>
      <c r="AJ633" s="67" t="s">
        <v>8494</v>
      </c>
      <c r="AK633" s="44">
        <v>-0.78056426332288398</v>
      </c>
      <c r="AL633" s="44">
        <v>-0.71621621621621601</v>
      </c>
      <c r="AM633" s="44">
        <v>0.85714285714285565</v>
      </c>
      <c r="AN633" s="25">
        <v>0.93548387096774188</v>
      </c>
      <c r="AO633" s="25">
        <v>0.21700879765395889</v>
      </c>
      <c r="AP633" s="215">
        <v>17.05</v>
      </c>
      <c r="AQ633" s="215" t="s">
        <v>8552</v>
      </c>
      <c r="AR633" s="44">
        <v>2.94117647058823E-3</v>
      </c>
      <c r="AS633" s="171" t="s">
        <v>7039</v>
      </c>
      <c r="AT633" s="171" t="s">
        <v>7138</v>
      </c>
      <c r="AU633" s="171" t="s">
        <v>7078</v>
      </c>
      <c r="AV633" s="7" t="s">
        <v>8470</v>
      </c>
      <c r="AW633" s="14" t="s">
        <v>6640</v>
      </c>
      <c r="AX633" s="49" t="s">
        <v>6009</v>
      </c>
      <c r="AY633" s="38" t="s">
        <v>5971</v>
      </c>
      <c r="AZ633" s="14" t="s">
        <v>6038</v>
      </c>
      <c r="BA633" s="49" t="s">
        <v>5967</v>
      </c>
      <c r="BB633" s="38" t="s">
        <v>6007</v>
      </c>
      <c r="BC633" s="7">
        <v>0.4</v>
      </c>
      <c r="BD633" s="14" t="s">
        <v>5987</v>
      </c>
      <c r="BE633" s="49" t="s">
        <v>5967</v>
      </c>
      <c r="BF633" s="38" t="s">
        <v>5971</v>
      </c>
      <c r="BG633" s="7">
        <v>0.7</v>
      </c>
      <c r="BH633" s="45">
        <v>246.03683225354877</v>
      </c>
      <c r="BI633" s="215" t="s">
        <v>8489</v>
      </c>
      <c r="BJ633" s="215" t="s">
        <v>8554</v>
      </c>
      <c r="BK633" s="7">
        <v>0.4</v>
      </c>
      <c r="BL633" s="25">
        <v>1.7910447761194073E-2</v>
      </c>
      <c r="BM633" s="20">
        <v>0.76193749999999993</v>
      </c>
      <c r="BN633" s="20">
        <v>0.77499999999999991</v>
      </c>
      <c r="BO633" s="20">
        <v>0.75124999999999997</v>
      </c>
      <c r="BP633" s="46">
        <v>10.088757396449704</v>
      </c>
      <c r="BQ633" s="215" t="s">
        <v>8560</v>
      </c>
      <c r="BR633" s="79">
        <v>0.52023460410557187</v>
      </c>
      <c r="BS633" s="9">
        <v>0</v>
      </c>
      <c r="BT633" s="9">
        <v>0</v>
      </c>
      <c r="BU633" s="47" t="s">
        <v>5993</v>
      </c>
      <c r="BV633" s="47" t="s">
        <v>5993</v>
      </c>
      <c r="BW633" s="14" t="s">
        <v>5474</v>
      </c>
      <c r="BX633" s="83">
        <v>0.90029325513196501</v>
      </c>
      <c r="BY633" s="82">
        <v>2.16</v>
      </c>
      <c r="BZ633" s="46">
        <v>7.8935185185185182</v>
      </c>
      <c r="CA633" s="48" t="s">
        <v>8475</v>
      </c>
      <c r="CB633" s="45">
        <v>6496.05</v>
      </c>
      <c r="CC633" s="45">
        <v>1227.6000000000001</v>
      </c>
      <c r="CD633" s="45">
        <v>0</v>
      </c>
      <c r="CE633" s="45">
        <v>0</v>
      </c>
      <c r="CF633" s="14" t="s">
        <v>9148</v>
      </c>
      <c r="CG633" s="7" t="s">
        <v>8477</v>
      </c>
      <c r="CH633" s="215" t="s">
        <v>8498</v>
      </c>
      <c r="CI633" s="215" t="s">
        <v>8478</v>
      </c>
      <c r="CJ633" s="215" t="s">
        <v>8479</v>
      </c>
      <c r="CK633" s="43" t="s">
        <v>5474</v>
      </c>
      <c r="CL633" s="43" t="s">
        <v>5474</v>
      </c>
      <c r="CM633" s="43" t="s">
        <v>5474</v>
      </c>
      <c r="CN633" s="145">
        <v>1227.6000000000001</v>
      </c>
      <c r="CO633" s="145">
        <v>6496.05</v>
      </c>
      <c r="CP633" s="148">
        <v>4194.9279899230069</v>
      </c>
      <c r="CQ633" s="189" t="s">
        <v>5474</v>
      </c>
      <c r="CR633" s="189" t="s">
        <v>5474</v>
      </c>
      <c r="CS633" s="99" t="s">
        <v>5474</v>
      </c>
      <c r="CT633" s="167" t="s">
        <v>5474</v>
      </c>
      <c r="CU633" s="43" t="s">
        <v>5474</v>
      </c>
      <c r="CV633" s="43" t="s">
        <v>5474</v>
      </c>
      <c r="CW633" s="43" t="s">
        <v>5474</v>
      </c>
      <c r="CX633" s="43" t="s">
        <v>5474</v>
      </c>
      <c r="CY633" s="43" t="s">
        <v>5474</v>
      </c>
      <c r="CZ633" s="43" t="s">
        <v>5474</v>
      </c>
      <c r="DA633" s="42" t="s">
        <v>5474</v>
      </c>
      <c r="DB633" s="42" t="s">
        <v>5474</v>
      </c>
      <c r="DC633" s="42" t="s">
        <v>5474</v>
      </c>
      <c r="DD633" s="42" t="s">
        <v>5474</v>
      </c>
      <c r="DE633" s="42" t="s">
        <v>5474</v>
      </c>
      <c r="DF633" s="42" t="s">
        <v>5474</v>
      </c>
      <c r="DG633" s="42" t="s">
        <v>5474</v>
      </c>
      <c r="DH633" s="42" t="s">
        <v>5474</v>
      </c>
    </row>
    <row r="634" spans="1:112">
      <c r="A634" s="22">
        <v>1615</v>
      </c>
      <c r="B634" s="7" t="s">
        <v>186</v>
      </c>
      <c r="C634" s="21">
        <v>0.61109999999999998</v>
      </c>
      <c r="D634" s="21">
        <v>5.0599999999999999E-2</v>
      </c>
      <c r="E634" s="21">
        <v>-0.21429999999999999</v>
      </c>
      <c r="F634" s="21">
        <v>0.23330000000000001</v>
      </c>
      <c r="G634" s="21">
        <v>0.52010000000000001</v>
      </c>
      <c r="H634" s="21">
        <v>3.6111</v>
      </c>
      <c r="I634" s="21">
        <v>1.6349</v>
      </c>
      <c r="J634" s="21">
        <v>1.4938</v>
      </c>
      <c r="K634" s="21">
        <v>7.4200000000000002E-2</v>
      </c>
      <c r="L634" s="21">
        <v>2.8199999999999999E-2</v>
      </c>
      <c r="M634" s="21">
        <v>3.2500000000000001E-2</v>
      </c>
      <c r="N634" s="21">
        <v>8.8599999999999998E-2</v>
      </c>
      <c r="O634" s="21">
        <v>3.8300000000000001E-2</v>
      </c>
      <c r="P634" s="21">
        <v>3.8300000000000001E-2</v>
      </c>
      <c r="Q634" s="21">
        <v>2.3E-2</v>
      </c>
      <c r="R634" s="21">
        <v>1.26E-2</v>
      </c>
      <c r="S634" s="21">
        <v>0.1181</v>
      </c>
      <c r="T634" s="21">
        <v>7.9600000000000004E-2</v>
      </c>
      <c r="U634" s="10">
        <v>2.02</v>
      </c>
      <c r="V634" s="10">
        <v>3.9</v>
      </c>
      <c r="W634" s="7">
        <v>1.48</v>
      </c>
      <c r="X634" s="20">
        <v>0.83030000000000004</v>
      </c>
      <c r="Y634" s="75">
        <v>2020</v>
      </c>
      <c r="Z634" s="7">
        <v>1.2</v>
      </c>
      <c r="AA634" s="7">
        <v>1.2</v>
      </c>
      <c r="AB634" s="51">
        <v>40</v>
      </c>
      <c r="AC634" s="51">
        <v>62</v>
      </c>
      <c r="AD634" s="51"/>
      <c r="AE634" s="51"/>
      <c r="AF634" s="51">
        <v>54</v>
      </c>
      <c r="AG634" s="51">
        <v>1</v>
      </c>
      <c r="AH634" s="20">
        <v>4.7999999999999996E-3</v>
      </c>
      <c r="AI634" s="7" t="s">
        <v>8481</v>
      </c>
      <c r="AJ634" s="67" t="s">
        <v>8494</v>
      </c>
      <c r="AK634" s="44">
        <v>-0.58215962441314562</v>
      </c>
      <c r="AL634" s="44">
        <v>-0.71186440677966167</v>
      </c>
      <c r="AM634" s="44">
        <v>-0.60000000000002274</v>
      </c>
      <c r="AN634" s="25">
        <v>0.93148688046647232</v>
      </c>
      <c r="AO634" s="25">
        <v>0.17201166180758015</v>
      </c>
      <c r="AP634" s="215">
        <v>34.299999999999997</v>
      </c>
      <c r="AQ634" s="215" t="s">
        <v>8552</v>
      </c>
      <c r="AR634" s="44">
        <v>1.4598540145985401E-3</v>
      </c>
      <c r="AS634" s="171" t="s">
        <v>7039</v>
      </c>
      <c r="AT634" s="171" t="s">
        <v>7251</v>
      </c>
      <c r="AU634" s="171" t="s">
        <v>6943</v>
      </c>
      <c r="AV634" s="7" t="s">
        <v>8470</v>
      </c>
      <c r="AW634" s="14" t="s">
        <v>6548</v>
      </c>
      <c r="AX634" s="49" t="s">
        <v>6009</v>
      </c>
      <c r="AY634" s="38" t="s">
        <v>5971</v>
      </c>
      <c r="AZ634" s="14" t="s">
        <v>6057</v>
      </c>
      <c r="BA634" s="49" t="s">
        <v>5967</v>
      </c>
      <c r="BB634" s="38" t="s">
        <v>6007</v>
      </c>
      <c r="BC634" s="7">
        <v>0.5</v>
      </c>
      <c r="BD634" s="14" t="s">
        <v>5987</v>
      </c>
      <c r="BE634" s="49" t="s">
        <v>5967</v>
      </c>
      <c r="BF634" s="38" t="s">
        <v>5961</v>
      </c>
      <c r="BG634" s="7">
        <v>0.7</v>
      </c>
      <c r="BH634" s="45">
        <v>53.033762994093664</v>
      </c>
      <c r="BI634" s="215" t="s">
        <v>8495</v>
      </c>
      <c r="BJ634" s="215" t="s">
        <v>8554</v>
      </c>
      <c r="BK634" s="7">
        <v>0.4</v>
      </c>
      <c r="BL634" s="25">
        <v>2.9239766081869682E-3</v>
      </c>
      <c r="BM634" s="20">
        <v>0.67606250000000001</v>
      </c>
      <c r="BN634" s="20">
        <v>0.65749999999999997</v>
      </c>
      <c r="BO634" s="20">
        <v>0.69124999999999992</v>
      </c>
      <c r="BP634" s="46">
        <v>8.7948717948717938</v>
      </c>
      <c r="BQ634" s="215" t="s">
        <v>8558</v>
      </c>
      <c r="BR634" s="79">
        <v>0.70255879494655071</v>
      </c>
      <c r="BS634" s="9">
        <v>3.7081759752097598E-2</v>
      </c>
      <c r="BT634" s="9">
        <v>0.14826805462099202</v>
      </c>
      <c r="BU634" s="47" t="s">
        <v>5993</v>
      </c>
      <c r="BV634" s="47">
        <v>44371</v>
      </c>
      <c r="BW634" s="14" t="s">
        <v>5474</v>
      </c>
      <c r="BX634" s="83">
        <v>1.0430705539358607</v>
      </c>
      <c r="BY634" s="82">
        <v>4.2200000000000006</v>
      </c>
      <c r="BZ634" s="46">
        <v>8.1279620853080541</v>
      </c>
      <c r="CA634" s="48" t="s">
        <v>8475</v>
      </c>
      <c r="CB634" s="45">
        <v>1372</v>
      </c>
      <c r="CC634" s="45">
        <v>2126.6</v>
      </c>
      <c r="CD634" s="45">
        <v>0</v>
      </c>
      <c r="CE634" s="45">
        <v>0</v>
      </c>
      <c r="CF634" s="14" t="s">
        <v>9149</v>
      </c>
      <c r="CG634" s="7" t="s">
        <v>8556</v>
      </c>
      <c r="CH634" s="215" t="s">
        <v>8498</v>
      </c>
      <c r="CI634" s="215" t="s">
        <v>8478</v>
      </c>
      <c r="CJ634" s="215" t="s">
        <v>8479</v>
      </c>
      <c r="CK634" s="43" t="s">
        <v>5474</v>
      </c>
      <c r="CL634" s="43" t="s">
        <v>5474</v>
      </c>
      <c r="CM634" s="43" t="s">
        <v>5474</v>
      </c>
      <c r="CN634" s="145">
        <v>2126.6</v>
      </c>
      <c r="CO634" s="145">
        <v>1372</v>
      </c>
      <c r="CP634" s="148">
        <v>1819.0580706974124</v>
      </c>
      <c r="CQ634" s="189" t="s">
        <v>5474</v>
      </c>
      <c r="CR634" s="189" t="s">
        <v>5474</v>
      </c>
      <c r="CS634" s="99" t="s">
        <v>5474</v>
      </c>
      <c r="CT634" s="167" t="s">
        <v>5474</v>
      </c>
      <c r="CU634" s="43" t="s">
        <v>5474</v>
      </c>
      <c r="CV634" s="43" t="s">
        <v>5474</v>
      </c>
      <c r="CW634" s="43" t="s">
        <v>5474</v>
      </c>
      <c r="CX634" s="43" t="s">
        <v>5474</v>
      </c>
      <c r="CY634" s="43" t="s">
        <v>5474</v>
      </c>
      <c r="CZ634" s="43" t="s">
        <v>5474</v>
      </c>
      <c r="DA634" s="42" t="s">
        <v>5474</v>
      </c>
      <c r="DB634" s="42" t="s">
        <v>5474</v>
      </c>
      <c r="DC634" s="42" t="s">
        <v>5474</v>
      </c>
      <c r="DD634" s="42" t="s">
        <v>5474</v>
      </c>
      <c r="DE634" s="42" t="s">
        <v>5474</v>
      </c>
      <c r="DF634" s="42" t="s">
        <v>5474</v>
      </c>
      <c r="DG634" s="42" t="s">
        <v>5474</v>
      </c>
      <c r="DH634" s="42" t="s">
        <v>5474</v>
      </c>
    </row>
    <row r="635" spans="1:112">
      <c r="A635" s="22">
        <v>4126</v>
      </c>
      <c r="B635" s="7" t="s">
        <v>893</v>
      </c>
      <c r="C635" s="21">
        <v>9.64E-2</v>
      </c>
      <c r="D635" s="21">
        <v>-0.14960000000000001</v>
      </c>
      <c r="E635" s="21">
        <v>0.1123</v>
      </c>
      <c r="F635" s="21">
        <v>-3.6799999999999999E-2</v>
      </c>
      <c r="G635" s="21">
        <v>-3.27E-2</v>
      </c>
      <c r="H635" s="21">
        <v>-0.3644</v>
      </c>
      <c r="I635" s="21">
        <v>-0.50329999999999997</v>
      </c>
      <c r="J635" s="21">
        <v>-0.2311</v>
      </c>
      <c r="K635" s="21">
        <v>-2.35E-2</v>
      </c>
      <c r="L635" s="21">
        <v>-7.1300000000000002E-2</v>
      </c>
      <c r="M635" s="21">
        <v>5.3E-3</v>
      </c>
      <c r="N635" s="21">
        <v>-4.1300000000000003E-2</v>
      </c>
      <c r="O635" s="21">
        <v>-8.1100000000000005E-2</v>
      </c>
      <c r="P635" s="21">
        <v>1.3899999999999999E-2</v>
      </c>
      <c r="Q635" s="21">
        <v>-1.9400000000000001E-2</v>
      </c>
      <c r="R635" s="21">
        <v>-1.15E-2</v>
      </c>
      <c r="S635" s="21">
        <v>0.1351</v>
      </c>
      <c r="T635" s="21">
        <v>9.0800000000000006E-2</v>
      </c>
      <c r="U635" s="10">
        <v>1.93</v>
      </c>
      <c r="V635" s="10">
        <v>4.18</v>
      </c>
      <c r="W635" s="7">
        <v>3.4794999999999998</v>
      </c>
      <c r="X635" s="20">
        <v>0.75470000000000004</v>
      </c>
      <c r="Y635" s="75">
        <v>2020</v>
      </c>
      <c r="Z635" s="7">
        <v>4.2</v>
      </c>
      <c r="AA635" s="7">
        <v>0</v>
      </c>
      <c r="AB635" s="51">
        <v>67</v>
      </c>
      <c r="AC635" s="51">
        <v>14</v>
      </c>
      <c r="AD635" s="51"/>
      <c r="AE635" s="51"/>
      <c r="AF635" s="51"/>
      <c r="AG635" s="51"/>
      <c r="AH635" s="20">
        <v>0</v>
      </c>
      <c r="AI635" s="7" t="s">
        <v>8467</v>
      </c>
      <c r="AJ635" s="67" t="s">
        <v>8494</v>
      </c>
      <c r="AK635" s="44">
        <v>-0.76439790575916244</v>
      </c>
      <c r="AL635" s="44">
        <v>-0.53846153846154188</v>
      </c>
      <c r="AM635" s="44">
        <v>-0.66666666666668251</v>
      </c>
      <c r="AN635" s="25">
        <v>0.27246790299572055</v>
      </c>
      <c r="AO635" s="25">
        <v>3.7089871611982801E-2</v>
      </c>
      <c r="AP635" s="215">
        <v>70.099999999999994</v>
      </c>
      <c r="AQ635" s="215" t="s">
        <v>8552</v>
      </c>
      <c r="AR635" s="44">
        <v>1.4285714285714199E-3</v>
      </c>
      <c r="AS635" s="171" t="s">
        <v>7039</v>
      </c>
      <c r="AT635" s="171" t="s">
        <v>6958</v>
      </c>
      <c r="AU635" s="171" t="s">
        <v>6933</v>
      </c>
      <c r="AV635" s="7" t="s">
        <v>8470</v>
      </c>
      <c r="AW635" s="14" t="s">
        <v>6610</v>
      </c>
      <c r="AX635" s="49" t="s">
        <v>6009</v>
      </c>
      <c r="AY635" s="38" t="s">
        <v>5961</v>
      </c>
      <c r="AZ635" s="14" t="s">
        <v>6727</v>
      </c>
      <c r="BA635" s="49" t="s">
        <v>6009</v>
      </c>
      <c r="BB635" s="38" t="s">
        <v>6047</v>
      </c>
      <c r="BC635" s="7">
        <v>0.3</v>
      </c>
      <c r="BD635" s="14" t="s">
        <v>6048</v>
      </c>
      <c r="BE635" s="49" t="s">
        <v>5960</v>
      </c>
      <c r="BF635" s="38" t="s">
        <v>5971</v>
      </c>
      <c r="BG635" s="7">
        <v>0.6</v>
      </c>
      <c r="BH635" s="45">
        <v>109.85565191633688</v>
      </c>
      <c r="BI635" s="215" t="s">
        <v>8495</v>
      </c>
      <c r="BJ635" s="215" t="s">
        <v>8554</v>
      </c>
      <c r="BK635" s="7">
        <v>0.8</v>
      </c>
      <c r="BL635" s="25">
        <v>1.4285714285713475E-3</v>
      </c>
      <c r="BM635" s="20">
        <v>0.56200000000000006</v>
      </c>
      <c r="BN635" s="20">
        <v>0.62249999999999994</v>
      </c>
      <c r="BO635" s="20">
        <v>0.51250000000000007</v>
      </c>
      <c r="BP635" s="46">
        <v>16.770334928229666</v>
      </c>
      <c r="BQ635" s="215" t="s">
        <v>8560</v>
      </c>
      <c r="BR635" s="79">
        <v>-0.29482382310984301</v>
      </c>
      <c r="BS635" s="9">
        <v>4.3531574242181126E-2</v>
      </c>
      <c r="BT635" s="9">
        <v>5.3749970660225577E-2</v>
      </c>
      <c r="BU635" s="47" t="s">
        <v>5993</v>
      </c>
      <c r="BV635" s="47" t="s">
        <v>5993</v>
      </c>
      <c r="BW635" s="14" t="s">
        <v>5474</v>
      </c>
      <c r="BX635" s="83">
        <v>-0.15378858773181162</v>
      </c>
      <c r="BY635" s="82">
        <v>3.9299999999999997</v>
      </c>
      <c r="BZ635" s="46">
        <v>17.837150127226462</v>
      </c>
      <c r="CA635" s="48" t="s">
        <v>8475</v>
      </c>
      <c r="CB635" s="45">
        <v>4696.7</v>
      </c>
      <c r="CC635" s="45">
        <v>981.39999999999986</v>
      </c>
      <c r="CD635" s="45">
        <v>0</v>
      </c>
      <c r="CE635" s="45">
        <v>0</v>
      </c>
      <c r="CF635" s="14" t="s">
        <v>9150</v>
      </c>
      <c r="CG635" s="7" t="s">
        <v>8556</v>
      </c>
      <c r="CH635" s="215" t="s">
        <v>8546</v>
      </c>
      <c r="CI635" s="215" t="s">
        <v>8498</v>
      </c>
      <c r="CJ635" s="215" t="s">
        <v>8479</v>
      </c>
      <c r="CK635" s="43" t="s">
        <v>6887</v>
      </c>
      <c r="CL635" s="43" t="s">
        <v>5474</v>
      </c>
      <c r="CM635" s="43" t="s">
        <v>5474</v>
      </c>
      <c r="CN635" s="145">
        <v>981.39999999999986</v>
      </c>
      <c r="CO635" s="145">
        <v>4696.7</v>
      </c>
      <c r="CP635" s="148">
        <v>7700.8811993352147</v>
      </c>
      <c r="CQ635" s="189" t="s">
        <v>5474</v>
      </c>
      <c r="CR635" s="189" t="s">
        <v>5474</v>
      </c>
      <c r="CS635" s="99" t="s">
        <v>5474</v>
      </c>
      <c r="CT635" s="167" t="s">
        <v>5474</v>
      </c>
      <c r="CU635" s="43" t="s">
        <v>5474</v>
      </c>
      <c r="CV635" s="43" t="s">
        <v>5474</v>
      </c>
      <c r="CW635" s="43" t="s">
        <v>5474</v>
      </c>
      <c r="CX635" s="43" t="s">
        <v>5474</v>
      </c>
      <c r="CY635" s="43" t="s">
        <v>5474</v>
      </c>
      <c r="CZ635" s="43" t="s">
        <v>5474</v>
      </c>
      <c r="DA635" s="42" t="s">
        <v>5474</v>
      </c>
      <c r="DB635" s="42" t="s">
        <v>5474</v>
      </c>
      <c r="DC635" s="42" t="s">
        <v>5474</v>
      </c>
      <c r="DD635" s="42" t="s">
        <v>5474</v>
      </c>
      <c r="DE635" s="42" t="s">
        <v>5474</v>
      </c>
      <c r="DF635" s="42" t="s">
        <v>5474</v>
      </c>
      <c r="DG635" s="42" t="s">
        <v>5474</v>
      </c>
      <c r="DH635" s="42" t="s">
        <v>5474</v>
      </c>
    </row>
    <row r="636" spans="1:112">
      <c r="A636" s="22">
        <v>5536</v>
      </c>
      <c r="B636" s="7" t="s">
        <v>1173</v>
      </c>
      <c r="C636" s="21">
        <v>-0.15989999999999999</v>
      </c>
      <c r="D636" s="21">
        <v>0.47589999999999999</v>
      </c>
      <c r="E636" s="21">
        <v>-0.1447</v>
      </c>
      <c r="F636" s="21">
        <v>0.40460000000000002</v>
      </c>
      <c r="G636" s="21">
        <v>0.32329999999999998</v>
      </c>
      <c r="H636" s="21">
        <v>0.85619999999999996</v>
      </c>
      <c r="I636" s="21">
        <v>8.4000000000000005E-2</v>
      </c>
      <c r="J636" s="21">
        <v>-4.5900000000000003E-2</v>
      </c>
      <c r="K636" s="21">
        <v>2.0500000000000001E-2</v>
      </c>
      <c r="L636" s="21">
        <v>-2.6499999999999999E-2</v>
      </c>
      <c r="M636" s="21">
        <v>-2.5700000000000001E-2</v>
      </c>
      <c r="N636" s="21">
        <v>2.9100000000000001E-2</v>
      </c>
      <c r="O636" s="21">
        <v>-2.0799999999999999E-2</v>
      </c>
      <c r="P636" s="21">
        <v>-3.09E-2</v>
      </c>
      <c r="Q636" s="21">
        <v>-1.0200000000000001E-2</v>
      </c>
      <c r="R636" s="21">
        <v>-6.1999999999999998E-3</v>
      </c>
      <c r="S636" s="21">
        <v>0.215</v>
      </c>
      <c r="T636" s="21">
        <v>9.1300000000000006E-2</v>
      </c>
      <c r="U636" s="10">
        <v>8.94</v>
      </c>
      <c r="V636" s="10">
        <v>15.18</v>
      </c>
      <c r="W636" s="7">
        <v>12.904</v>
      </c>
      <c r="X636" s="20">
        <v>0.78890000000000005</v>
      </c>
      <c r="Y636" s="75">
        <v>2020</v>
      </c>
      <c r="Z636" s="7">
        <v>12</v>
      </c>
      <c r="AA636" s="7">
        <v>0</v>
      </c>
      <c r="AB636" s="51">
        <v>36</v>
      </c>
      <c r="AC636" s="51">
        <v>14</v>
      </c>
      <c r="AD636" s="51">
        <v>1</v>
      </c>
      <c r="AE636" s="51">
        <v>1</v>
      </c>
      <c r="AF636" s="51">
        <v>-2</v>
      </c>
      <c r="AG636" s="51"/>
      <c r="AH636" s="20">
        <v>0</v>
      </c>
      <c r="AI636" s="7" t="s">
        <v>8467</v>
      </c>
      <c r="AJ636" s="67" t="s">
        <v>8494</v>
      </c>
      <c r="AK636" s="44">
        <v>-0.77358490566037741</v>
      </c>
      <c r="AL636" s="44">
        <v>-0.63636363636363635</v>
      </c>
      <c r="AM636" s="44">
        <v>1</v>
      </c>
      <c r="AN636" s="25">
        <v>0.1424731182795699</v>
      </c>
      <c r="AO636" s="25">
        <v>5.9139784946236562E-2</v>
      </c>
      <c r="AP636" s="215">
        <v>186</v>
      </c>
      <c r="AQ636" s="215" t="s">
        <v>8552</v>
      </c>
      <c r="AR636" s="44">
        <v>8.1300813008130003E-3</v>
      </c>
      <c r="AS636" s="171" t="s">
        <v>7690</v>
      </c>
      <c r="AT636" s="171" t="s">
        <v>7045</v>
      </c>
      <c r="AU636" s="171" t="s">
        <v>6967</v>
      </c>
      <c r="AV636" s="7" t="s">
        <v>8470</v>
      </c>
      <c r="AW636" s="14" t="s">
        <v>6551</v>
      </c>
      <c r="AX636" s="49" t="s">
        <v>6009</v>
      </c>
      <c r="AY636" s="38" t="s">
        <v>5961</v>
      </c>
      <c r="AZ636" s="14" t="s">
        <v>6491</v>
      </c>
      <c r="BA636" s="49" t="s">
        <v>5967</v>
      </c>
      <c r="BB636" s="38" t="s">
        <v>6007</v>
      </c>
      <c r="BC636" s="7">
        <v>0.4</v>
      </c>
      <c r="BD636" s="14" t="s">
        <v>6211</v>
      </c>
      <c r="BE636" s="49" t="s">
        <v>5960</v>
      </c>
      <c r="BF636" s="38" t="s">
        <v>5971</v>
      </c>
      <c r="BG636" s="7">
        <v>0.3</v>
      </c>
      <c r="BH636" s="45">
        <v>45.457511137794569</v>
      </c>
      <c r="BI636" s="215" t="s">
        <v>8495</v>
      </c>
      <c r="BJ636" s="215" t="s">
        <v>8554</v>
      </c>
      <c r="BK636" s="7">
        <v>0.6</v>
      </c>
      <c r="BL636" s="25">
        <v>5.4054054054054057E-3</v>
      </c>
      <c r="BM636" s="20">
        <v>0.64812500000000006</v>
      </c>
      <c r="BN636" s="20">
        <v>0.6825</v>
      </c>
      <c r="BO636" s="20">
        <v>0.62</v>
      </c>
      <c r="BP636" s="46">
        <v>12.252964426877471</v>
      </c>
      <c r="BQ636" s="215" t="s">
        <v>8560</v>
      </c>
      <c r="BR636" s="79">
        <v>0.1833499999999999</v>
      </c>
      <c r="BS636" s="9">
        <v>6.3156876359319547E-2</v>
      </c>
      <c r="BT636" s="9">
        <v>5.8324928202274862E-2</v>
      </c>
      <c r="BU636" s="47" t="s">
        <v>5993</v>
      </c>
      <c r="BV636" s="47">
        <v>44382</v>
      </c>
      <c r="BW636" s="14" t="s">
        <v>5474</v>
      </c>
      <c r="BX636" s="83">
        <v>0.42001999999999967</v>
      </c>
      <c r="BY636" s="82">
        <v>16.739999999999998</v>
      </c>
      <c r="BZ636" s="46">
        <v>11.111111111111112</v>
      </c>
      <c r="CA636" s="48" t="s">
        <v>8593</v>
      </c>
      <c r="CB636" s="45">
        <v>6696</v>
      </c>
      <c r="CC636" s="45">
        <v>2604</v>
      </c>
      <c r="CD636" s="45">
        <v>186</v>
      </c>
      <c r="CE636" s="45">
        <v>186</v>
      </c>
      <c r="CF636" s="14" t="s">
        <v>9151</v>
      </c>
      <c r="CG636" s="7" t="s">
        <v>8477</v>
      </c>
      <c r="CH636" s="215" t="s">
        <v>8498</v>
      </c>
      <c r="CI636" s="215" t="s">
        <v>8479</v>
      </c>
      <c r="CJ636" s="215" t="s">
        <v>8479</v>
      </c>
      <c r="CK636" s="43" t="s">
        <v>6894</v>
      </c>
      <c r="CL636" s="43" t="s">
        <v>5474</v>
      </c>
      <c r="CM636" s="43" t="s">
        <v>5474</v>
      </c>
      <c r="CN636" s="145">
        <v>2790</v>
      </c>
      <c r="CO636" s="145">
        <v>6882</v>
      </c>
      <c r="CP636" s="148">
        <v>8455.0970716297907</v>
      </c>
      <c r="CQ636" s="189">
        <v>-4.8924731182795667E-2</v>
      </c>
      <c r="CR636" s="189">
        <v>0</v>
      </c>
      <c r="CS636" s="99">
        <v>44892</v>
      </c>
      <c r="CT636" s="167" t="s">
        <v>5474</v>
      </c>
      <c r="CU636" s="43" t="s">
        <v>5474</v>
      </c>
      <c r="CV636" s="43" t="s">
        <v>5474</v>
      </c>
      <c r="CW636" s="43" t="s">
        <v>5474</v>
      </c>
      <c r="CX636" s="43" t="s">
        <v>5474</v>
      </c>
      <c r="CY636" s="43" t="s">
        <v>5474</v>
      </c>
      <c r="CZ636" s="43" t="s">
        <v>5474</v>
      </c>
      <c r="DA636" s="42" t="s">
        <v>5474</v>
      </c>
      <c r="DB636" s="42" t="s">
        <v>5474</v>
      </c>
      <c r="DC636" s="42" t="s">
        <v>5474</v>
      </c>
      <c r="DD636" s="42" t="s">
        <v>5474</v>
      </c>
      <c r="DE636" s="42" t="s">
        <v>5474</v>
      </c>
      <c r="DF636" s="42" t="s">
        <v>5474</v>
      </c>
      <c r="DG636" s="42" t="s">
        <v>5474</v>
      </c>
      <c r="DH636" s="42" t="s">
        <v>5474</v>
      </c>
    </row>
    <row r="637" spans="1:112">
      <c r="A637" s="22">
        <v>6218</v>
      </c>
      <c r="B637" s="7" t="s">
        <v>1302</v>
      </c>
      <c r="C637" s="21">
        <v>3.5999999999999999E-3</v>
      </c>
      <c r="D637" s="21">
        <v>0.37409999999999999</v>
      </c>
      <c r="E637" s="21">
        <v>-0.11409999999999999</v>
      </c>
      <c r="F637" s="21">
        <v>-8.3299999999999999E-2</v>
      </c>
      <c r="G637" s="21">
        <v>0.22589999999999999</v>
      </c>
      <c r="H637" s="21">
        <v>37</v>
      </c>
      <c r="I637" s="21">
        <v>0</v>
      </c>
      <c r="J637" s="21">
        <v>0.94440000000000002</v>
      </c>
      <c r="K637" s="21">
        <v>7.7600000000000002E-2</v>
      </c>
      <c r="L637" s="21">
        <v>-1.7500000000000002E-2</v>
      </c>
      <c r="M637" s="21">
        <v>-3.0599999999999999E-2</v>
      </c>
      <c r="N637" s="21">
        <v>0.16070000000000001</v>
      </c>
      <c r="O637" s="21">
        <v>3.4799999999999998E-2</v>
      </c>
      <c r="P637" s="21">
        <v>2.5999999999999999E-2</v>
      </c>
      <c r="Q637" s="21">
        <v>5.7999999999999996E-3</v>
      </c>
      <c r="R637" s="21">
        <v>4.8999999999999998E-3</v>
      </c>
      <c r="S637" s="21">
        <v>7.8700000000000006E-2</v>
      </c>
      <c r="T637" s="21">
        <v>5.1400000000000001E-2</v>
      </c>
      <c r="U637" s="10">
        <v>0.35</v>
      </c>
      <c r="V637" s="10">
        <v>0.96</v>
      </c>
      <c r="W637" s="7">
        <v>1.28</v>
      </c>
      <c r="X637" s="20">
        <v>0.96899999999999997</v>
      </c>
      <c r="Y637" s="75">
        <v>2020</v>
      </c>
      <c r="Z637" s="7">
        <v>1</v>
      </c>
      <c r="AA637" s="7">
        <v>0</v>
      </c>
      <c r="AB637" s="51">
        <v>-1</v>
      </c>
      <c r="AC637" s="51"/>
      <c r="AD637" s="51"/>
      <c r="AE637" s="51"/>
      <c r="AF637" s="51"/>
      <c r="AG637" s="51"/>
      <c r="AH637" s="20">
        <v>0</v>
      </c>
      <c r="AI637" s="7" t="s">
        <v>8467</v>
      </c>
      <c r="AJ637" s="67" t="s">
        <v>8494</v>
      </c>
      <c r="AK637" s="44">
        <v>-0.62162162162162138</v>
      </c>
      <c r="AL637" s="44">
        <v>-0.69999999999999929</v>
      </c>
      <c r="AM637" s="44">
        <v>-1</v>
      </c>
      <c r="AN637" s="25">
        <v>0.19422572178477704</v>
      </c>
      <c r="AO637" s="25">
        <v>5.2493438320209973E-2</v>
      </c>
      <c r="AP637" s="215">
        <v>19.05</v>
      </c>
      <c r="AQ637" s="215" t="s">
        <v>8552</v>
      </c>
      <c r="AR637" s="44">
        <v>5.2770448548812602E-3</v>
      </c>
      <c r="AS637" s="171" t="s">
        <v>7690</v>
      </c>
      <c r="AT637" s="171" t="s">
        <v>7250</v>
      </c>
      <c r="AU637" s="171" t="s">
        <v>6930</v>
      </c>
      <c r="AV637" s="7" t="s">
        <v>8470</v>
      </c>
      <c r="AW637" s="14" t="s">
        <v>7063</v>
      </c>
      <c r="AX637" s="49" t="s">
        <v>6009</v>
      </c>
      <c r="AY637" s="38" t="s">
        <v>5971</v>
      </c>
      <c r="AZ637" s="14" t="s">
        <v>6575</v>
      </c>
      <c r="BA637" s="49" t="s">
        <v>5967</v>
      </c>
      <c r="BB637" s="38" t="s">
        <v>6007</v>
      </c>
      <c r="BC637" s="7">
        <v>0.2</v>
      </c>
      <c r="BD637" s="14" t="s">
        <v>6134</v>
      </c>
      <c r="BE637" s="49" t="s">
        <v>5967</v>
      </c>
      <c r="BF637" s="38" t="s">
        <v>5971</v>
      </c>
      <c r="BG637" s="7">
        <v>0</v>
      </c>
      <c r="BH637" s="45">
        <v>9.3153327476206886</v>
      </c>
      <c r="BI637" s="215" t="s">
        <v>8495</v>
      </c>
      <c r="BJ637" s="215" t="s">
        <v>8554</v>
      </c>
      <c r="BK637" s="7">
        <v>0.3</v>
      </c>
      <c r="BL637" s="25">
        <v>0</v>
      </c>
      <c r="BM637" s="20">
        <v>0.63331249999999994</v>
      </c>
      <c r="BN637" s="20">
        <v>0.59000000000000008</v>
      </c>
      <c r="BO637" s="20">
        <v>0.66874999999999984</v>
      </c>
      <c r="BP637" s="46">
        <v>19.84375</v>
      </c>
      <c r="BQ637" s="215" t="s">
        <v>8540</v>
      </c>
      <c r="BR637" s="79">
        <v>-0.19461942257217854</v>
      </c>
      <c r="BS637" s="9">
        <v>6.0984839737405094E-2</v>
      </c>
      <c r="BT637" s="9">
        <v>4.6372161177322679E-2</v>
      </c>
      <c r="BU637" s="47" t="s">
        <v>5993</v>
      </c>
      <c r="BV637" s="47" t="s">
        <v>5993</v>
      </c>
      <c r="BW637" s="14" t="s">
        <v>5474</v>
      </c>
      <c r="BX637" s="83">
        <v>-3.3543307086614321E-2</v>
      </c>
      <c r="BY637" s="82">
        <v>0.95</v>
      </c>
      <c r="BZ637" s="46">
        <v>20.05263157894737</v>
      </c>
      <c r="CA637" s="48" t="s">
        <v>5474</v>
      </c>
      <c r="CB637" s="45">
        <v>-19.05</v>
      </c>
      <c r="CC637" s="45">
        <v>0</v>
      </c>
      <c r="CD637" s="45">
        <v>0</v>
      </c>
      <c r="CE637" s="45">
        <v>0</v>
      </c>
      <c r="CF637" s="14" t="s">
        <v>9152</v>
      </c>
      <c r="CG637" s="7" t="s">
        <v>8556</v>
      </c>
      <c r="CH637" s="215" t="s">
        <v>8478</v>
      </c>
      <c r="CI637" s="215" t="s">
        <v>8479</v>
      </c>
      <c r="CJ637" s="215" t="s">
        <v>8479</v>
      </c>
      <c r="CK637" s="43" t="s">
        <v>6887</v>
      </c>
      <c r="CL637" s="43" t="s">
        <v>5474</v>
      </c>
      <c r="CM637" s="43" t="s">
        <v>5474</v>
      </c>
      <c r="CN637" s="145">
        <v>0</v>
      </c>
      <c r="CO637" s="145">
        <v>-19.05</v>
      </c>
      <c r="CP637" s="148">
        <v>177.45708884217413</v>
      </c>
      <c r="CQ637" s="189" t="s">
        <v>5474</v>
      </c>
      <c r="CR637" s="189" t="s">
        <v>5474</v>
      </c>
      <c r="CS637" s="99" t="s">
        <v>5474</v>
      </c>
      <c r="CT637" s="167" t="s">
        <v>5474</v>
      </c>
      <c r="CU637" s="43" t="s">
        <v>5474</v>
      </c>
      <c r="CV637" s="43" t="s">
        <v>5474</v>
      </c>
      <c r="CW637" s="43" t="s">
        <v>5474</v>
      </c>
      <c r="CX637" s="43" t="s">
        <v>5474</v>
      </c>
      <c r="CY637" s="43" t="s">
        <v>5474</v>
      </c>
      <c r="CZ637" s="43" t="s">
        <v>5474</v>
      </c>
      <c r="DA637" s="42" t="s">
        <v>5474</v>
      </c>
      <c r="DB637" s="42" t="s">
        <v>5474</v>
      </c>
      <c r="DC637" s="42" t="s">
        <v>5474</v>
      </c>
      <c r="DD637" s="42" t="s">
        <v>5474</v>
      </c>
      <c r="DE637" s="42" t="s">
        <v>5474</v>
      </c>
      <c r="DF637" s="42" t="s">
        <v>5474</v>
      </c>
      <c r="DG637" s="42" t="s">
        <v>5474</v>
      </c>
      <c r="DH637" s="42" t="s">
        <v>5474</v>
      </c>
    </row>
    <row r="638" spans="1:112">
      <c r="A638" s="22">
        <v>5907</v>
      </c>
      <c r="B638" s="7" t="s">
        <v>1195</v>
      </c>
      <c r="C638" s="21">
        <v>-0.12280000000000001</v>
      </c>
      <c r="D638" s="21">
        <v>2.5600000000000001E-2</v>
      </c>
      <c r="E638" s="21">
        <v>-0.18840000000000001</v>
      </c>
      <c r="F638" s="21">
        <v>-0.12</v>
      </c>
      <c r="G638" s="21">
        <v>0.34339999999999998</v>
      </c>
      <c r="H638" s="21"/>
      <c r="I638" s="21">
        <v>1.0769</v>
      </c>
      <c r="J638" s="21">
        <v>1.0769</v>
      </c>
      <c r="K638" s="21">
        <v>-2.24E-2</v>
      </c>
      <c r="L638" s="21">
        <v>3.3999999999999998E-3</v>
      </c>
      <c r="M638" s="21">
        <v>-5.2499999999999998E-2</v>
      </c>
      <c r="N638" s="21">
        <v>-7.1000000000000004E-3</v>
      </c>
      <c r="O638" s="21">
        <v>7.6899999999999996E-2</v>
      </c>
      <c r="P638" s="21">
        <v>-8.1100000000000005E-2</v>
      </c>
      <c r="Q638" s="21">
        <v>-9.4000000000000004E-3</v>
      </c>
      <c r="R638" s="21">
        <v>-1.6000000000000001E-3</v>
      </c>
      <c r="S638" s="21">
        <v>3.3300000000000003E-2</v>
      </c>
      <c r="T638" s="21">
        <v>2.4299999999999999E-2</v>
      </c>
      <c r="U638" s="10">
        <v>0.05</v>
      </c>
      <c r="V638" s="10">
        <v>0.08</v>
      </c>
      <c r="W638" s="7">
        <v>1.4119999999999999</v>
      </c>
      <c r="X638" s="20">
        <v>0.61860000000000004</v>
      </c>
      <c r="Y638" s="75">
        <v>2020</v>
      </c>
      <c r="Z638" s="7">
        <v>1</v>
      </c>
      <c r="AA638" s="7">
        <v>0</v>
      </c>
      <c r="AB638" s="51">
        <v>-36</v>
      </c>
      <c r="AC638" s="51">
        <v>4</v>
      </c>
      <c r="AD638" s="51"/>
      <c r="AE638" s="51"/>
      <c r="AF638" s="51">
        <v>3</v>
      </c>
      <c r="AG638" s="51">
        <v>1</v>
      </c>
      <c r="AH638" s="20">
        <v>0</v>
      </c>
      <c r="AI638" s="7" t="s">
        <v>8467</v>
      </c>
      <c r="AJ638" s="67" t="s">
        <v>8494</v>
      </c>
      <c r="AK638" s="44">
        <v>-0.72413793103448287</v>
      </c>
      <c r="AL638" s="44">
        <v>-0.83333333333333304</v>
      </c>
      <c r="AM638" s="44">
        <v>1</v>
      </c>
      <c r="AN638" s="25">
        <v>0.43609022556390975</v>
      </c>
      <c r="AO638" s="25">
        <v>9.0225563909774473E-2</v>
      </c>
      <c r="AP638" s="215">
        <v>19.95</v>
      </c>
      <c r="AQ638" s="215" t="s">
        <v>8552</v>
      </c>
      <c r="AR638" s="44">
        <v>5.0377833753148596E-3</v>
      </c>
      <c r="AS638" s="171" t="s">
        <v>7690</v>
      </c>
      <c r="AT638" s="171" t="s">
        <v>7062</v>
      </c>
      <c r="AU638" s="171" t="s">
        <v>7041</v>
      </c>
      <c r="AV638" s="7" t="s">
        <v>8470</v>
      </c>
      <c r="AW638" s="14" t="s">
        <v>6981</v>
      </c>
      <c r="AX638" s="49" t="s">
        <v>6009</v>
      </c>
      <c r="AY638" s="38" t="s">
        <v>5971</v>
      </c>
      <c r="AZ638" s="14" t="s">
        <v>6534</v>
      </c>
      <c r="BA638" s="49" t="s">
        <v>5967</v>
      </c>
      <c r="BB638" s="38" t="s">
        <v>6007</v>
      </c>
      <c r="BC638" s="7">
        <v>0.7</v>
      </c>
      <c r="BD638" s="14" t="s">
        <v>6081</v>
      </c>
      <c r="BE638" s="49" t="s">
        <v>5960</v>
      </c>
      <c r="BF638" s="38" t="s">
        <v>5971</v>
      </c>
      <c r="BG638" s="7">
        <v>0.2</v>
      </c>
      <c r="BH638" s="45">
        <v>98.491274131888233</v>
      </c>
      <c r="BI638" s="215" t="s">
        <v>8495</v>
      </c>
      <c r="BJ638" s="215" t="s">
        <v>8554</v>
      </c>
      <c r="BK638" s="7">
        <v>1</v>
      </c>
      <c r="BL638" s="25">
        <v>5.0377833753147538E-3</v>
      </c>
      <c r="BM638" s="20">
        <v>0.60024999999999995</v>
      </c>
      <c r="BN638" s="20">
        <v>0.51500000000000001</v>
      </c>
      <c r="BO638" s="20">
        <v>0.66999999999999982</v>
      </c>
      <c r="BP638" s="46">
        <v>249.375</v>
      </c>
      <c r="BQ638" s="215" t="s">
        <v>8540</v>
      </c>
      <c r="BR638" s="79">
        <v>-0.97416040100250634</v>
      </c>
      <c r="BS638" s="9">
        <v>6.4549328782512294E-2</v>
      </c>
      <c r="BT638" s="9">
        <v>4.4017809099973437E-2</v>
      </c>
      <c r="BU638" s="47" t="s">
        <v>5993</v>
      </c>
      <c r="BV638" s="47" t="s">
        <v>5993</v>
      </c>
      <c r="BW638" s="14" t="s">
        <v>5474</v>
      </c>
      <c r="BX638" s="83">
        <v>-0.96899248120300752</v>
      </c>
      <c r="BY638" s="82">
        <v>0.05</v>
      </c>
      <c r="BZ638" s="46">
        <v>398.99999999999994</v>
      </c>
      <c r="CA638" s="48" t="s">
        <v>8475</v>
      </c>
      <c r="CB638" s="45">
        <v>-718.19999999999993</v>
      </c>
      <c r="CC638" s="45">
        <v>79.8</v>
      </c>
      <c r="CD638" s="45">
        <v>0</v>
      </c>
      <c r="CE638" s="45">
        <v>0</v>
      </c>
      <c r="CF638" s="14" t="s">
        <v>9153</v>
      </c>
      <c r="CG638" s="7" t="s">
        <v>8477</v>
      </c>
      <c r="CH638" s="215" t="s">
        <v>8478</v>
      </c>
      <c r="CI638" s="215" t="s">
        <v>8479</v>
      </c>
      <c r="CJ638" s="215" t="s">
        <v>8479</v>
      </c>
      <c r="CK638" s="43" t="s">
        <v>6968</v>
      </c>
      <c r="CL638" s="43" t="s">
        <v>5474</v>
      </c>
      <c r="CM638" s="43" t="s">
        <v>6898</v>
      </c>
      <c r="CN638" s="145">
        <v>79.8</v>
      </c>
      <c r="CO638" s="145">
        <v>-718.19999999999993</v>
      </c>
      <c r="CP638" s="148">
        <v>1964.9009189311703</v>
      </c>
      <c r="CQ638" s="189" t="s">
        <v>5474</v>
      </c>
      <c r="CR638" s="189" t="s">
        <v>5474</v>
      </c>
      <c r="CS638" s="99" t="s">
        <v>5474</v>
      </c>
      <c r="CT638" s="167" t="s">
        <v>5474</v>
      </c>
      <c r="CU638" s="43" t="s">
        <v>5474</v>
      </c>
      <c r="CV638" s="43" t="s">
        <v>5474</v>
      </c>
      <c r="CW638" s="43" t="s">
        <v>5474</v>
      </c>
      <c r="CX638" s="43" t="s">
        <v>5474</v>
      </c>
      <c r="CY638" s="43" t="s">
        <v>5474</v>
      </c>
      <c r="CZ638" s="43" t="s">
        <v>5474</v>
      </c>
      <c r="DA638" s="42" t="s">
        <v>5474</v>
      </c>
      <c r="DB638" s="42" t="s">
        <v>5474</v>
      </c>
      <c r="DC638" s="42" t="s">
        <v>5474</v>
      </c>
      <c r="DD638" s="42" t="s">
        <v>5474</v>
      </c>
      <c r="DE638" s="42" t="s">
        <v>5474</v>
      </c>
      <c r="DF638" s="42" t="s">
        <v>5474</v>
      </c>
      <c r="DG638" s="42" t="s">
        <v>5474</v>
      </c>
      <c r="DH638" s="42" t="s">
        <v>5474</v>
      </c>
    </row>
    <row r="639" spans="1:112">
      <c r="A639" s="22">
        <v>6292</v>
      </c>
      <c r="B639" s="7" t="s">
        <v>1358</v>
      </c>
      <c r="C639" s="21">
        <v>0.14560000000000001</v>
      </c>
      <c r="D639" s="21">
        <v>-0.18260000000000001</v>
      </c>
      <c r="E639" s="21">
        <v>0.1191</v>
      </c>
      <c r="F639" s="21">
        <v>-5.5300000000000002E-2</v>
      </c>
      <c r="G639" s="21">
        <v>0.2782</v>
      </c>
      <c r="H639" s="21">
        <v>0.61109999999999998</v>
      </c>
      <c r="I639" s="21">
        <v>3.5700000000000003E-2</v>
      </c>
      <c r="J639" s="21">
        <v>1.7646999999999999</v>
      </c>
      <c r="K639" s="21">
        <v>-2.8999999999999998E-3</v>
      </c>
      <c r="L639" s="21">
        <v>-1.4800000000000001E-2</v>
      </c>
      <c r="M639" s="21">
        <v>-3.2399999999999998E-2</v>
      </c>
      <c r="N639" s="21">
        <v>-2E-3</v>
      </c>
      <c r="O639" s="21">
        <v>4.9500000000000002E-2</v>
      </c>
      <c r="P639" s="21">
        <v>3.3000000000000002E-2</v>
      </c>
      <c r="Q639" s="21">
        <v>2.7900000000000001E-2</v>
      </c>
      <c r="R639" s="21">
        <v>1.6299999999999999E-2</v>
      </c>
      <c r="S639" s="21">
        <v>0.15029999999999999</v>
      </c>
      <c r="T639" s="21">
        <v>8.9899999999999994E-2</v>
      </c>
      <c r="U639" s="10">
        <v>3.29</v>
      </c>
      <c r="V639" s="10">
        <v>5.2</v>
      </c>
      <c r="W639" s="7">
        <v>2.8045</v>
      </c>
      <c r="X639" s="20">
        <v>0.90849999999999997</v>
      </c>
      <c r="Y639" s="75">
        <v>2020</v>
      </c>
      <c r="Z639" s="7">
        <v>2.7</v>
      </c>
      <c r="AA639" s="7">
        <v>0</v>
      </c>
      <c r="AB639" s="51">
        <v>5</v>
      </c>
      <c r="AC639" s="51">
        <v>-2</v>
      </c>
      <c r="AD639" s="51"/>
      <c r="AE639" s="51"/>
      <c r="AF639" s="51"/>
      <c r="AG639" s="51"/>
      <c r="AH639" s="20">
        <v>0</v>
      </c>
      <c r="AI639" s="7" t="s">
        <v>8487</v>
      </c>
      <c r="AJ639" s="67" t="s">
        <v>8468</v>
      </c>
      <c r="AK639" s="44">
        <v>0.81862745098039214</v>
      </c>
      <c r="AL639" s="44">
        <v>-0.52857142857142903</v>
      </c>
      <c r="AM639" s="44">
        <v>-0.62500000000000222</v>
      </c>
      <c r="AN639" s="25">
        <v>0.25092250922509235</v>
      </c>
      <c r="AO639" s="25">
        <v>8.6100861008610086E-2</v>
      </c>
      <c r="AP639" s="215">
        <v>40.65</v>
      </c>
      <c r="AQ639" s="215" t="s">
        <v>8552</v>
      </c>
      <c r="AR639" s="44">
        <v>3.7037037037036999E-3</v>
      </c>
      <c r="AS639" s="171" t="s">
        <v>7690</v>
      </c>
      <c r="AT639" s="171" t="s">
        <v>6991</v>
      </c>
      <c r="AU639" s="171" t="s">
        <v>7467</v>
      </c>
      <c r="AV639" s="7" t="s">
        <v>8470</v>
      </c>
      <c r="AW639" s="14" t="s">
        <v>8224</v>
      </c>
      <c r="AX639" s="49" t="s">
        <v>6009</v>
      </c>
      <c r="AY639" s="38" t="s">
        <v>5961</v>
      </c>
      <c r="AZ639" s="14" t="s">
        <v>6038</v>
      </c>
      <c r="BA639" s="49" t="s">
        <v>6039</v>
      </c>
      <c r="BB639" s="38" t="s">
        <v>5971</v>
      </c>
      <c r="BC639" s="7">
        <v>0.6</v>
      </c>
      <c r="BD639" s="14" t="s">
        <v>6352</v>
      </c>
      <c r="BE639" s="49" t="s">
        <v>5967</v>
      </c>
      <c r="BF639" s="38" t="s">
        <v>5961</v>
      </c>
      <c r="BG639" s="7">
        <v>0.8</v>
      </c>
      <c r="BH639" s="45">
        <v>83.086408137650452</v>
      </c>
      <c r="BI639" s="215" t="s">
        <v>8495</v>
      </c>
      <c r="BJ639" s="215" t="s">
        <v>8554</v>
      </c>
      <c r="BK639" s="7">
        <v>1.9</v>
      </c>
      <c r="BL639" s="25">
        <v>3.7037037037036687E-3</v>
      </c>
      <c r="BM639" s="20">
        <v>0.63587500000000008</v>
      </c>
      <c r="BN639" s="20">
        <v>0.61250000000000004</v>
      </c>
      <c r="BO639" s="20">
        <v>0.65500000000000003</v>
      </c>
      <c r="BP639" s="46">
        <v>7.8173076923076916</v>
      </c>
      <c r="BQ639" s="215" t="s">
        <v>8513</v>
      </c>
      <c r="BR639" s="79">
        <v>0.89596760967609645</v>
      </c>
      <c r="BS639" s="9">
        <v>6.2774161071630141E-2</v>
      </c>
      <c r="BT639" s="9">
        <v>6.0218386644770305E-2</v>
      </c>
      <c r="BU639" s="47" t="s">
        <v>5993</v>
      </c>
      <c r="BV639" s="47">
        <v>44396</v>
      </c>
      <c r="BW639" s="14" t="s">
        <v>5474</v>
      </c>
      <c r="BX639" s="83">
        <v>1.2751611316113158</v>
      </c>
      <c r="BY639" s="82">
        <v>5.09</v>
      </c>
      <c r="BZ639" s="46">
        <v>7.9862475442043221</v>
      </c>
      <c r="CA639" s="48" t="s">
        <v>8485</v>
      </c>
      <c r="CB639" s="45">
        <v>203.25</v>
      </c>
      <c r="CC639" s="45">
        <v>-81.3</v>
      </c>
      <c r="CD639" s="45">
        <v>0</v>
      </c>
      <c r="CE639" s="45">
        <v>0</v>
      </c>
      <c r="CF639" s="14" t="s">
        <v>9154</v>
      </c>
      <c r="CG639" s="7" t="s">
        <v>8556</v>
      </c>
      <c r="CH639" s="215" t="s">
        <v>8478</v>
      </c>
      <c r="CI639" s="215" t="s">
        <v>8478</v>
      </c>
      <c r="CJ639" s="215" t="s">
        <v>8546</v>
      </c>
      <c r="CK639" s="43" t="s">
        <v>5474</v>
      </c>
      <c r="CL639" s="43" t="s">
        <v>5474</v>
      </c>
      <c r="CM639" s="43" t="s">
        <v>6994</v>
      </c>
      <c r="CN639" s="145">
        <v>-81.3</v>
      </c>
      <c r="CO639" s="145">
        <v>203.25</v>
      </c>
      <c r="CP639" s="148">
        <v>3377.4624907954908</v>
      </c>
      <c r="CQ639" s="189" t="s">
        <v>5474</v>
      </c>
      <c r="CR639" s="189" t="s">
        <v>5474</v>
      </c>
      <c r="CS639" s="99" t="s">
        <v>5474</v>
      </c>
      <c r="CT639" s="167" t="s">
        <v>5474</v>
      </c>
      <c r="CU639" s="43" t="s">
        <v>5474</v>
      </c>
      <c r="CV639" s="43" t="s">
        <v>5474</v>
      </c>
      <c r="CW639" s="43" t="s">
        <v>5474</v>
      </c>
      <c r="CX639" s="43" t="s">
        <v>5474</v>
      </c>
      <c r="CY639" s="43" t="s">
        <v>5474</v>
      </c>
      <c r="CZ639" s="43" t="s">
        <v>5474</v>
      </c>
      <c r="DA639" s="42" t="s">
        <v>5474</v>
      </c>
      <c r="DB639" s="42" t="s">
        <v>5474</v>
      </c>
      <c r="DC639" s="42" t="s">
        <v>5474</v>
      </c>
      <c r="DD639" s="42" t="s">
        <v>5474</v>
      </c>
      <c r="DE639" s="42" t="s">
        <v>5474</v>
      </c>
      <c r="DF639" s="42" t="s">
        <v>5474</v>
      </c>
      <c r="DG639" s="42" t="s">
        <v>5474</v>
      </c>
      <c r="DH639" s="42" t="s">
        <v>5474</v>
      </c>
    </row>
    <row r="640" spans="1:112">
      <c r="A640" s="22">
        <v>8171</v>
      </c>
      <c r="B640" s="7" t="s">
        <v>1482</v>
      </c>
      <c r="C640" s="21">
        <v>-1.8499999999999999E-2</v>
      </c>
      <c r="D640" s="21">
        <v>4.9396000000000004</v>
      </c>
      <c r="E640" s="21">
        <v>0.83350000000000002</v>
      </c>
      <c r="F640" s="21">
        <v>4.2680999999999996</v>
      </c>
      <c r="G640" s="21">
        <v>2.3113999999999999</v>
      </c>
      <c r="H640" s="21">
        <v>-1</v>
      </c>
      <c r="I640" s="21">
        <v>-1</v>
      </c>
      <c r="J640" s="21">
        <v>-0.65</v>
      </c>
      <c r="K640" s="21">
        <v>-0.1653</v>
      </c>
      <c r="L640" s="21">
        <v>-0.1913</v>
      </c>
      <c r="M640" s="21">
        <v>3.78E-2</v>
      </c>
      <c r="N640" s="21">
        <v>9.3899999999999997E-2</v>
      </c>
      <c r="O640" s="21">
        <v>5.96E-2</v>
      </c>
      <c r="P640" s="21">
        <v>0.1104</v>
      </c>
      <c r="Q640" s="21">
        <v>-1.8E-3</v>
      </c>
      <c r="R640" s="21">
        <v>-2.0000000000000001E-4</v>
      </c>
      <c r="S640" s="21">
        <v>-2.7300000000000001E-2</v>
      </c>
      <c r="T640" s="21">
        <v>-8.1000000000000003E-2</v>
      </c>
      <c r="U640" s="10">
        <v>-0.66</v>
      </c>
      <c r="V640" s="10">
        <v>-1.64</v>
      </c>
      <c r="W640" s="7">
        <v>0.05</v>
      </c>
      <c r="X640" s="20">
        <v>5.1900000000000002E-2</v>
      </c>
      <c r="Y640" s="75">
        <v>2019</v>
      </c>
      <c r="Z640" s="7">
        <v>0.25</v>
      </c>
      <c r="AA640" s="7">
        <v>0</v>
      </c>
      <c r="AB640" s="51">
        <v>65</v>
      </c>
      <c r="AC640" s="51">
        <v>-60</v>
      </c>
      <c r="AD640" s="51"/>
      <c r="AE640" s="51"/>
      <c r="AF640" s="51">
        <v>1</v>
      </c>
      <c r="AG640" s="51"/>
      <c r="AH640" s="20">
        <v>3.8300000000000001E-2</v>
      </c>
      <c r="AI640" s="7" t="s">
        <v>8481</v>
      </c>
      <c r="AJ640" s="67" t="s">
        <v>8494</v>
      </c>
      <c r="AK640" s="44">
        <v>0.50411280846063455</v>
      </c>
      <c r="AL640" s="44">
        <v>-0.68085106382978733</v>
      </c>
      <c r="AM640" s="44">
        <v>0.812500000000002</v>
      </c>
      <c r="AN640" s="25">
        <v>0.80131826741996237</v>
      </c>
      <c r="AO640" s="25">
        <v>0.35404896421845583</v>
      </c>
      <c r="AP640" s="215">
        <v>53.1</v>
      </c>
      <c r="AQ640" s="215" t="s">
        <v>8552</v>
      </c>
      <c r="AR640" s="44">
        <v>3.1067961165048501E-2</v>
      </c>
      <c r="AS640" s="171" t="s">
        <v>7026</v>
      </c>
      <c r="AT640" s="171" t="s">
        <v>7495</v>
      </c>
      <c r="AU640" s="171" t="s">
        <v>6930</v>
      </c>
      <c r="AV640" s="7" t="s">
        <v>5474</v>
      </c>
      <c r="AW640" s="14" t="s">
        <v>6038</v>
      </c>
      <c r="AX640" s="49" t="s">
        <v>6009</v>
      </c>
      <c r="AY640" s="38" t="s">
        <v>5971</v>
      </c>
      <c r="AZ640" s="14" t="s">
        <v>6183</v>
      </c>
      <c r="BA640" s="49" t="s">
        <v>5967</v>
      </c>
      <c r="BB640" s="38" t="s">
        <v>5971</v>
      </c>
      <c r="BC640" s="7">
        <v>0.2</v>
      </c>
      <c r="BD640" s="14" t="s">
        <v>6118</v>
      </c>
      <c r="BE640" s="49" t="s">
        <v>5967</v>
      </c>
      <c r="BF640" s="38" t="s">
        <v>5961</v>
      </c>
      <c r="BG640" s="7">
        <v>0.3</v>
      </c>
      <c r="BH640" s="45">
        <v>346.07369711556072</v>
      </c>
      <c r="BI640" s="215" t="s">
        <v>8489</v>
      </c>
      <c r="BJ640" s="215" t="s">
        <v>8554</v>
      </c>
      <c r="BK640" s="7">
        <v>1.4</v>
      </c>
      <c r="BL640" s="25">
        <v>2.5096525096525182E-2</v>
      </c>
      <c r="BM640" s="20">
        <v>0.65756249999999994</v>
      </c>
      <c r="BN640" s="20">
        <v>0.92499999999999993</v>
      </c>
      <c r="BO640" s="20">
        <v>0.43874999999999997</v>
      </c>
      <c r="BP640" s="46" t="s">
        <v>8473</v>
      </c>
      <c r="BQ640" s="215" t="s">
        <v>8473</v>
      </c>
      <c r="BR640" s="79" t="s">
        <v>8473</v>
      </c>
      <c r="BS640" s="9">
        <v>0</v>
      </c>
      <c r="BT640" s="9">
        <v>0</v>
      </c>
      <c r="BU640" s="47" t="s">
        <v>5993</v>
      </c>
      <c r="BV640" s="47" t="s">
        <v>5993</v>
      </c>
      <c r="BW640" s="14" t="s">
        <v>5474</v>
      </c>
      <c r="BX640" s="83" t="s">
        <v>8473</v>
      </c>
      <c r="BY640" s="82" t="s">
        <v>8473</v>
      </c>
      <c r="BZ640" s="46" t="s">
        <v>8473</v>
      </c>
      <c r="CA640" s="48" t="s">
        <v>8485</v>
      </c>
      <c r="CB640" s="45">
        <v>3451.5</v>
      </c>
      <c r="CC640" s="45">
        <v>-3186</v>
      </c>
      <c r="CD640" s="45">
        <v>0</v>
      </c>
      <c r="CE640" s="45">
        <v>0</v>
      </c>
      <c r="CF640" s="14" t="s">
        <v>9155</v>
      </c>
      <c r="CG640" s="7" t="s">
        <v>8477</v>
      </c>
      <c r="CH640" s="215" t="s">
        <v>8478</v>
      </c>
      <c r="CI640" s="215" t="s">
        <v>8479</v>
      </c>
      <c r="CJ640" s="215" t="s">
        <v>8479</v>
      </c>
      <c r="CK640" s="43" t="s">
        <v>5474</v>
      </c>
      <c r="CL640" s="43" t="s">
        <v>5474</v>
      </c>
      <c r="CM640" s="43" t="s">
        <v>6898</v>
      </c>
      <c r="CN640" s="145">
        <v>-3186</v>
      </c>
      <c r="CO640" s="145">
        <v>3451.5</v>
      </c>
      <c r="CP640" s="148">
        <v>18376.513316836274</v>
      </c>
      <c r="CQ640" s="189">
        <v>-0.1205273069679849</v>
      </c>
      <c r="CR640" s="189">
        <v>0</v>
      </c>
      <c r="CS640" s="99">
        <v>45008</v>
      </c>
      <c r="CT640" s="167" t="s">
        <v>5474</v>
      </c>
      <c r="CU640" s="43" t="s">
        <v>5474</v>
      </c>
      <c r="CV640" s="43" t="s">
        <v>5474</v>
      </c>
      <c r="CW640" s="43" t="s">
        <v>5474</v>
      </c>
      <c r="CX640" s="43" t="s">
        <v>5474</v>
      </c>
      <c r="CY640" s="43" t="s">
        <v>5474</v>
      </c>
      <c r="CZ640" s="43" t="s">
        <v>5474</v>
      </c>
      <c r="DA640" s="42" t="s">
        <v>5474</v>
      </c>
      <c r="DB640" s="42" t="s">
        <v>5474</v>
      </c>
      <c r="DC640" s="42" t="s">
        <v>5474</v>
      </c>
      <c r="DD640" s="42" t="s">
        <v>5474</v>
      </c>
      <c r="DE640" s="42" t="s">
        <v>5474</v>
      </c>
      <c r="DF640" s="42" t="s">
        <v>5474</v>
      </c>
      <c r="DG640" s="42" t="s">
        <v>5474</v>
      </c>
      <c r="DH640" s="42" t="s">
        <v>5474</v>
      </c>
    </row>
    <row r="641" spans="1:112">
      <c r="A641" s="22">
        <v>2537</v>
      </c>
      <c r="B641" s="7" t="s">
        <v>470</v>
      </c>
      <c r="C641" s="21">
        <v>3.7530999999999999</v>
      </c>
      <c r="D641" s="21">
        <v>20.636600000000001</v>
      </c>
      <c r="E641" s="21">
        <v>13.243600000000001</v>
      </c>
      <c r="F641" s="21">
        <v>45.192300000000003</v>
      </c>
      <c r="G641" s="21">
        <v>-0.2114</v>
      </c>
      <c r="H641" s="21">
        <v>1.2142999999999999</v>
      </c>
      <c r="I641" s="21">
        <v>-0.42859999999999998</v>
      </c>
      <c r="J641" s="21">
        <v>0.39729999999999999</v>
      </c>
      <c r="K641" s="21">
        <v>0.255</v>
      </c>
      <c r="L641" s="21">
        <v>6.7500000000000004E-2</v>
      </c>
      <c r="M641" s="21">
        <v>5.0999999999999997E-2</v>
      </c>
      <c r="N641" s="21">
        <v>5.7458999999999998</v>
      </c>
      <c r="O641" s="21">
        <v>4.2299999999999997E-2</v>
      </c>
      <c r="P641" s="21">
        <v>-1.0748</v>
      </c>
      <c r="Q641" s="21">
        <v>-1.7899999999999999E-2</v>
      </c>
      <c r="R641" s="21">
        <v>-8.3999999999999995E-3</v>
      </c>
      <c r="S641" s="21">
        <v>1.2E-2</v>
      </c>
      <c r="T641" s="21">
        <v>9.7999999999999997E-3</v>
      </c>
      <c r="U641" s="10">
        <v>-0.44</v>
      </c>
      <c r="V641" s="10">
        <v>-0.72</v>
      </c>
      <c r="W641" s="7">
        <v>0</v>
      </c>
      <c r="X641" s="20">
        <v>0</v>
      </c>
      <c r="Y641" s="75">
        <v>2020</v>
      </c>
      <c r="Z641" s="7">
        <v>0.4</v>
      </c>
      <c r="AA641" s="7">
        <v>0</v>
      </c>
      <c r="AB641" s="51">
        <v>-220</v>
      </c>
      <c r="AC641" s="51">
        <v>121</v>
      </c>
      <c r="AD641" s="51"/>
      <c r="AE641" s="51"/>
      <c r="AF641" s="51">
        <v>1</v>
      </c>
      <c r="AG641" s="51">
        <v>4</v>
      </c>
      <c r="AH641" s="20">
        <v>8.9999999999999998E-4</v>
      </c>
      <c r="AI641" s="7" t="s">
        <v>8481</v>
      </c>
      <c r="AJ641" s="67" t="s">
        <v>8494</v>
      </c>
      <c r="AK641" s="44">
        <v>-0.59287531806615779</v>
      </c>
      <c r="AL641" s="44">
        <v>-0.58585858585858586</v>
      </c>
      <c r="AM641" s="44">
        <v>0.63157894736841858</v>
      </c>
      <c r="AN641" s="25">
        <v>0.41281512605042014</v>
      </c>
      <c r="AO641" s="25">
        <v>0.1039915966386555</v>
      </c>
      <c r="AP641" s="215">
        <v>9.52</v>
      </c>
      <c r="AQ641" s="215" t="s">
        <v>8552</v>
      </c>
      <c r="AR641" s="44">
        <v>1.27659574468085E-2</v>
      </c>
      <c r="AS641" s="171" t="s">
        <v>7026</v>
      </c>
      <c r="AT641" s="171" t="s">
        <v>7281</v>
      </c>
      <c r="AU641" s="171" t="s">
        <v>7021</v>
      </c>
      <c r="AV641" s="7" t="s">
        <v>8470</v>
      </c>
      <c r="AW641" s="14" t="s">
        <v>7623</v>
      </c>
      <c r="AX641" s="49" t="s">
        <v>6009</v>
      </c>
      <c r="AY641" s="38" t="s">
        <v>5971</v>
      </c>
      <c r="AZ641" s="14" t="s">
        <v>6618</v>
      </c>
      <c r="BA641" s="49" t="s">
        <v>5967</v>
      </c>
      <c r="BB641" s="38" t="s">
        <v>5961</v>
      </c>
      <c r="BC641" s="7">
        <v>0.2</v>
      </c>
      <c r="BD641" s="14" t="s">
        <v>6049</v>
      </c>
      <c r="BE641" s="49" t="s">
        <v>6020</v>
      </c>
      <c r="BF641" s="38" t="s">
        <v>5971</v>
      </c>
      <c r="BG641" s="7">
        <v>0.9</v>
      </c>
      <c r="BH641" s="45">
        <v>745.41963821236141</v>
      </c>
      <c r="BI641" s="215" t="s">
        <v>8471</v>
      </c>
      <c r="BJ641" s="215" t="s">
        <v>8554</v>
      </c>
      <c r="BK641" s="7">
        <v>2.4</v>
      </c>
      <c r="BL641" s="25">
        <v>1.2765957446808427E-2</v>
      </c>
      <c r="BM641" s="20">
        <v>0.80224999999999991</v>
      </c>
      <c r="BN641" s="20">
        <v>0.97</v>
      </c>
      <c r="BO641" s="20">
        <v>0.66499999999999981</v>
      </c>
      <c r="BP641" s="46" t="s">
        <v>8473</v>
      </c>
      <c r="BQ641" s="215" t="s">
        <v>8473</v>
      </c>
      <c r="BR641" s="79" t="s">
        <v>8473</v>
      </c>
      <c r="BS641" s="9">
        <v>0</v>
      </c>
      <c r="BT641" s="9">
        <v>3.5956461423362507E-2</v>
      </c>
      <c r="BU641" s="47">
        <v>44407</v>
      </c>
      <c r="BV641" s="47">
        <v>44413</v>
      </c>
      <c r="BW641" s="14" t="s">
        <v>5474</v>
      </c>
      <c r="BX641" s="83" t="s">
        <v>8473</v>
      </c>
      <c r="BY641" s="82" t="s">
        <v>8473</v>
      </c>
      <c r="BZ641" s="46" t="s">
        <v>8473</v>
      </c>
      <c r="CA641" s="48" t="s">
        <v>8475</v>
      </c>
      <c r="CB641" s="45">
        <v>-2094.4</v>
      </c>
      <c r="CC641" s="45">
        <v>1151.9199999999998</v>
      </c>
      <c r="CD641" s="45">
        <v>0</v>
      </c>
      <c r="CE641" s="45">
        <v>0</v>
      </c>
      <c r="CF641" s="14" t="s">
        <v>9156</v>
      </c>
      <c r="CG641" s="7" t="s">
        <v>8477</v>
      </c>
      <c r="CH641" s="215" t="s">
        <v>8478</v>
      </c>
      <c r="CI641" s="215" t="s">
        <v>8498</v>
      </c>
      <c r="CJ641" s="215" t="s">
        <v>8479</v>
      </c>
      <c r="CK641" s="43" t="s">
        <v>6887</v>
      </c>
      <c r="CL641" s="43" t="s">
        <v>5474</v>
      </c>
      <c r="CM641" s="43" t="s">
        <v>5474</v>
      </c>
      <c r="CN641" s="145">
        <v>1151.9199999999998</v>
      </c>
      <c r="CO641" s="145">
        <v>-2094.4</v>
      </c>
      <c r="CP641" s="148">
        <v>7096.3949557816804</v>
      </c>
      <c r="CQ641" s="189" t="s">
        <v>5474</v>
      </c>
      <c r="CR641" s="189" t="s">
        <v>5474</v>
      </c>
      <c r="CS641" s="99" t="s">
        <v>5474</v>
      </c>
      <c r="CT641" s="167" t="s">
        <v>8958</v>
      </c>
      <c r="CU641" s="43" t="s">
        <v>5474</v>
      </c>
      <c r="CV641" s="43" t="s">
        <v>5474</v>
      </c>
      <c r="CW641" s="43" t="s">
        <v>5474</v>
      </c>
      <c r="CX641" s="43" t="s">
        <v>5474</v>
      </c>
      <c r="CY641" s="43" t="s">
        <v>5474</v>
      </c>
      <c r="CZ641" s="43" t="s">
        <v>5474</v>
      </c>
      <c r="DA641" s="42" t="s">
        <v>8958</v>
      </c>
      <c r="DB641" s="42" t="s">
        <v>5474</v>
      </c>
      <c r="DC641" s="42" t="s">
        <v>5474</v>
      </c>
      <c r="DD641" s="42" t="s">
        <v>5474</v>
      </c>
      <c r="DE641" s="42" t="s">
        <v>5474</v>
      </c>
      <c r="DF641" s="42" t="s">
        <v>5474</v>
      </c>
      <c r="DG641" s="42" t="s">
        <v>5474</v>
      </c>
      <c r="DH641" s="42" t="s">
        <v>5474</v>
      </c>
    </row>
    <row r="642" spans="1:112">
      <c r="A642" s="22">
        <v>8213</v>
      </c>
      <c r="B642" s="7" t="s">
        <v>1488</v>
      </c>
      <c r="C642" s="21">
        <v>4.2799999999999998E-2</v>
      </c>
      <c r="D642" s="21">
        <v>0.2288</v>
      </c>
      <c r="E642" s="21">
        <v>9.4100000000000003E-2</v>
      </c>
      <c r="F642" s="21">
        <v>0.20280000000000001</v>
      </c>
      <c r="G642" s="21">
        <v>0.21329999999999999</v>
      </c>
      <c r="H642" s="21">
        <v>0.34039999999999998</v>
      </c>
      <c r="I642" s="21">
        <v>0.47660000000000002</v>
      </c>
      <c r="J642" s="21">
        <v>-0.27950000000000003</v>
      </c>
      <c r="K642" s="21">
        <v>2.01E-2</v>
      </c>
      <c r="L642" s="21">
        <v>1.6299999999999999E-2</v>
      </c>
      <c r="M642" s="21">
        <v>2.0799999999999999E-2</v>
      </c>
      <c r="N642" s="21">
        <v>2.3099999999999999E-2</v>
      </c>
      <c r="O642" s="21">
        <v>1.9400000000000001E-2</v>
      </c>
      <c r="P642" s="21">
        <v>3.44E-2</v>
      </c>
      <c r="Q642" s="21">
        <v>-3.8999999999999998E-3</v>
      </c>
      <c r="R642" s="21">
        <v>-2.3E-3</v>
      </c>
      <c r="S642" s="21">
        <v>9.6199999999999994E-2</v>
      </c>
      <c r="T642" s="21">
        <v>4.53E-2</v>
      </c>
      <c r="U642" s="10">
        <v>3.3</v>
      </c>
      <c r="V642" s="10">
        <v>5.92</v>
      </c>
      <c r="W642" s="7">
        <v>2.2486000000000002</v>
      </c>
      <c r="X642" s="20">
        <v>0.52859999999999996</v>
      </c>
      <c r="Y642" s="75">
        <v>2020</v>
      </c>
      <c r="Z642" s="7">
        <v>3.5</v>
      </c>
      <c r="AA642" s="7">
        <v>0</v>
      </c>
      <c r="AB642" s="51">
        <v>-1189</v>
      </c>
      <c r="AC642" s="51">
        <v>8</v>
      </c>
      <c r="AD642" s="51">
        <v>2</v>
      </c>
      <c r="AE642" s="51"/>
      <c r="AF642" s="51">
        <v>41</v>
      </c>
      <c r="AG642" s="51">
        <v>2</v>
      </c>
      <c r="AH642" s="20">
        <v>4.8999999999999998E-3</v>
      </c>
      <c r="AI642" s="7" t="s">
        <v>8481</v>
      </c>
      <c r="AJ642" s="67" t="s">
        <v>8494</v>
      </c>
      <c r="AK642" s="44">
        <v>-0.5232558139534883</v>
      </c>
      <c r="AL642" s="44">
        <v>-0.66666666666666574</v>
      </c>
      <c r="AM642" s="44">
        <v>0.50000000000001776</v>
      </c>
      <c r="AN642" s="25">
        <v>0.37229437229437234</v>
      </c>
      <c r="AO642" s="25">
        <v>0.10714285714285719</v>
      </c>
      <c r="AP642" s="215">
        <v>46.2</v>
      </c>
      <c r="AQ642" s="215" t="s">
        <v>8552</v>
      </c>
      <c r="AR642" s="44">
        <v>7.63358778625954E-3</v>
      </c>
      <c r="AS642" s="171" t="s">
        <v>7026</v>
      </c>
      <c r="AT642" s="171" t="s">
        <v>7005</v>
      </c>
      <c r="AU642" s="171" t="s">
        <v>6933</v>
      </c>
      <c r="AV642" s="7" t="s">
        <v>8470</v>
      </c>
      <c r="AW642" s="14" t="s">
        <v>7807</v>
      </c>
      <c r="AX642" s="49" t="s">
        <v>6039</v>
      </c>
      <c r="AY642" s="38" t="s">
        <v>5971</v>
      </c>
      <c r="AZ642" s="14" t="s">
        <v>6123</v>
      </c>
      <c r="BA642" s="49" t="s">
        <v>5967</v>
      </c>
      <c r="BB642" s="38" t="s">
        <v>6007</v>
      </c>
      <c r="BC642" s="7">
        <v>0.2</v>
      </c>
      <c r="BD642" s="14" t="s">
        <v>6150</v>
      </c>
      <c r="BE642" s="49" t="s">
        <v>5967</v>
      </c>
      <c r="BF642" s="38" t="s">
        <v>5961</v>
      </c>
      <c r="BG642" s="7">
        <v>1.1000000000000001</v>
      </c>
      <c r="BH642" s="45">
        <v>410.70046367162882</v>
      </c>
      <c r="BI642" s="215" t="s">
        <v>8489</v>
      </c>
      <c r="BJ642" s="215" t="s">
        <v>8554</v>
      </c>
      <c r="BK642" s="7">
        <v>0.6</v>
      </c>
      <c r="BL642" s="25">
        <v>2.1691973969631545E-3</v>
      </c>
      <c r="BM642" s="20">
        <v>0.64250000000000007</v>
      </c>
      <c r="BN642" s="20">
        <v>0.69750000000000001</v>
      </c>
      <c r="BO642" s="20">
        <v>0.59750000000000003</v>
      </c>
      <c r="BP642" s="46">
        <v>7.8040540540540544</v>
      </c>
      <c r="BQ642" s="215" t="s">
        <v>8558</v>
      </c>
      <c r="BR642" s="79">
        <v>0.63636363636363613</v>
      </c>
      <c r="BS642" s="9">
        <v>4.2571949764871109E-2</v>
      </c>
      <c r="BT642" s="9">
        <v>6.9500994937193195E-2</v>
      </c>
      <c r="BU642" s="47" t="s">
        <v>5993</v>
      </c>
      <c r="BV642" s="47">
        <v>44376</v>
      </c>
      <c r="BW642" s="14" t="s">
        <v>5474</v>
      </c>
      <c r="BX642" s="83">
        <v>1.0454545454545454</v>
      </c>
      <c r="BY642" s="82">
        <v>6.3</v>
      </c>
      <c r="BZ642" s="46">
        <v>7.3333333333333339</v>
      </c>
      <c r="CA642" s="48" t="s">
        <v>8475</v>
      </c>
      <c r="CB642" s="45">
        <v>-54931.8</v>
      </c>
      <c r="CC642" s="45">
        <v>369.6</v>
      </c>
      <c r="CD642" s="45">
        <v>92.4</v>
      </c>
      <c r="CE642" s="45">
        <v>0</v>
      </c>
      <c r="CF642" s="14" t="s">
        <v>9157</v>
      </c>
      <c r="CG642" s="7" t="s">
        <v>8590</v>
      </c>
      <c r="CH642" s="215" t="s">
        <v>8478</v>
      </c>
      <c r="CI642" s="215" t="s">
        <v>8478</v>
      </c>
      <c r="CJ642" s="215" t="s">
        <v>8479</v>
      </c>
      <c r="CK642" s="43" t="s">
        <v>6887</v>
      </c>
      <c r="CL642" s="43" t="s">
        <v>8480</v>
      </c>
      <c r="CM642" s="43" t="s">
        <v>5474</v>
      </c>
      <c r="CN642" s="145">
        <v>369.6</v>
      </c>
      <c r="CO642" s="145">
        <v>-54839.4</v>
      </c>
      <c r="CP642" s="148">
        <v>18974.361421629252</v>
      </c>
      <c r="CQ642" s="189" t="s">
        <v>5474</v>
      </c>
      <c r="CR642" s="189" t="s">
        <v>5474</v>
      </c>
      <c r="CS642" s="99" t="s">
        <v>5474</v>
      </c>
      <c r="CT642" s="167" t="s">
        <v>5474</v>
      </c>
      <c r="CU642" s="43" t="s">
        <v>5474</v>
      </c>
      <c r="CV642" s="43" t="s">
        <v>5474</v>
      </c>
      <c r="CW642" s="43" t="s">
        <v>5474</v>
      </c>
      <c r="CX642" s="43" t="s">
        <v>5474</v>
      </c>
      <c r="CY642" s="43" t="s">
        <v>5474</v>
      </c>
      <c r="CZ642" s="43" t="s">
        <v>5474</v>
      </c>
      <c r="DA642" s="42" t="s">
        <v>5474</v>
      </c>
      <c r="DB642" s="42" t="s">
        <v>5474</v>
      </c>
      <c r="DC642" s="42" t="s">
        <v>5474</v>
      </c>
      <c r="DD642" s="42" t="s">
        <v>5474</v>
      </c>
      <c r="DE642" s="42" t="s">
        <v>5474</v>
      </c>
      <c r="DF642" s="42" t="s">
        <v>5474</v>
      </c>
      <c r="DG642" s="42" t="s">
        <v>5474</v>
      </c>
      <c r="DH642" s="42" t="s">
        <v>5474</v>
      </c>
    </row>
    <row r="643" spans="1:112">
      <c r="A643" s="22">
        <v>2904</v>
      </c>
      <c r="B643" s="7" t="s">
        <v>562</v>
      </c>
      <c r="C643" s="21">
        <v>-1.7000000000000001E-2</v>
      </c>
      <c r="D643" s="21">
        <v>-0.27160000000000001</v>
      </c>
      <c r="E643" s="21">
        <v>-0.13650000000000001</v>
      </c>
      <c r="F643" s="21">
        <v>-0.22439999999999999</v>
      </c>
      <c r="G643" s="21">
        <v>-6.4799999999999996E-2</v>
      </c>
      <c r="H643" s="21">
        <v>-0.43099999999999999</v>
      </c>
      <c r="I643" s="21">
        <v>-0.57689999999999997</v>
      </c>
      <c r="J643" s="21">
        <v>-0.2288</v>
      </c>
      <c r="K643" s="21">
        <v>-3.5000000000000003E-2</v>
      </c>
      <c r="L643" s="21">
        <v>-0.11849999999999999</v>
      </c>
      <c r="M643" s="21">
        <v>-5.8999999999999999E-3</v>
      </c>
      <c r="N643" s="21">
        <v>-5.1999999999999998E-3</v>
      </c>
      <c r="O643" s="21">
        <v>-0.1197</v>
      </c>
      <c r="P643" s="21">
        <v>-1.0200000000000001E-2</v>
      </c>
      <c r="Q643" s="21">
        <v>-2.2000000000000001E-3</v>
      </c>
      <c r="R643" s="21">
        <v>-2.8E-3</v>
      </c>
      <c r="S643" s="21">
        <v>0.12590000000000001</v>
      </c>
      <c r="T643" s="21">
        <v>9.6699999999999994E-2</v>
      </c>
      <c r="U643" s="10">
        <v>0.91</v>
      </c>
      <c r="V643" s="10">
        <v>2.0499999999999998</v>
      </c>
      <c r="W643" s="7">
        <v>1.5428999999999999</v>
      </c>
      <c r="X643" s="20">
        <v>0.86699999999999999</v>
      </c>
      <c r="Y643" s="75">
        <v>2020</v>
      </c>
      <c r="Z643" s="7">
        <v>2</v>
      </c>
      <c r="AA643" s="7">
        <v>0</v>
      </c>
      <c r="AB643" s="51">
        <v>-10</v>
      </c>
      <c r="AC643" s="51">
        <v>-3</v>
      </c>
      <c r="AD643" s="51"/>
      <c r="AE643" s="51"/>
      <c r="AF643" s="51">
        <v>1</v>
      </c>
      <c r="AG643" s="51">
        <v>1</v>
      </c>
      <c r="AH643" s="20">
        <v>0</v>
      </c>
      <c r="AI643" s="7" t="s">
        <v>8481</v>
      </c>
      <c r="AJ643" s="67" t="s">
        <v>8494</v>
      </c>
      <c r="AK643" s="44">
        <v>0.50306748466257667</v>
      </c>
      <c r="AL643" s="44">
        <v>-0.55999999999999939</v>
      </c>
      <c r="AM643" s="44">
        <v>0.66666666666666674</v>
      </c>
      <c r="AN643" s="25">
        <v>0.29316546762589935</v>
      </c>
      <c r="AO643" s="25">
        <v>8.9928057553956831E-2</v>
      </c>
      <c r="AP643" s="215">
        <v>27.8</v>
      </c>
      <c r="AQ643" s="215" t="s">
        <v>8552</v>
      </c>
      <c r="AR643" s="44">
        <v>5.4249547920433901E-3</v>
      </c>
      <c r="AS643" s="171" t="s">
        <v>7026</v>
      </c>
      <c r="AT643" s="171" t="s">
        <v>7511</v>
      </c>
      <c r="AU643" s="171" t="s">
        <v>6980</v>
      </c>
      <c r="AV643" s="7" t="s">
        <v>8470</v>
      </c>
      <c r="AW643" s="14" t="s">
        <v>6532</v>
      </c>
      <c r="AX643" s="49" t="s">
        <v>6009</v>
      </c>
      <c r="AY643" s="38" t="s">
        <v>5961</v>
      </c>
      <c r="AZ643" s="14" t="s">
        <v>6645</v>
      </c>
      <c r="BA643" s="49" t="s">
        <v>6039</v>
      </c>
      <c r="BB643" s="38" t="s">
        <v>5971</v>
      </c>
      <c r="BC643" s="7">
        <v>0.6</v>
      </c>
      <c r="BD643" s="14" t="s">
        <v>6092</v>
      </c>
      <c r="BE643" s="49" t="s">
        <v>5967</v>
      </c>
      <c r="BF643" s="38" t="s">
        <v>5961</v>
      </c>
      <c r="BG643" s="7">
        <v>1.5</v>
      </c>
      <c r="BH643" s="45">
        <v>47.792180241446538</v>
      </c>
      <c r="BI643" s="215" t="s">
        <v>8495</v>
      </c>
      <c r="BJ643" s="215" t="s">
        <v>8554</v>
      </c>
      <c r="BK643" s="7">
        <v>0.8</v>
      </c>
      <c r="BL643" s="25">
        <v>3.6101083032491488E-3</v>
      </c>
      <c r="BM643" s="20">
        <v>0.47375000000000006</v>
      </c>
      <c r="BN643" s="20">
        <v>0.46</v>
      </c>
      <c r="BO643" s="20">
        <v>0.48500000000000004</v>
      </c>
      <c r="BP643" s="46">
        <v>13.560975609756099</v>
      </c>
      <c r="BQ643" s="215" t="s">
        <v>8558</v>
      </c>
      <c r="BR643" s="79">
        <v>-5.9190647482014455E-2</v>
      </c>
      <c r="BS643" s="9">
        <v>4.9361236764925431E-2</v>
      </c>
      <c r="BT643" s="9">
        <v>6.5708053927688637E-2</v>
      </c>
      <c r="BU643" s="47" t="s">
        <v>5993</v>
      </c>
      <c r="BV643" s="47" t="s">
        <v>5993</v>
      </c>
      <c r="BW643" s="14" t="s">
        <v>5474</v>
      </c>
      <c r="BX643" s="83">
        <v>0.12897122302158259</v>
      </c>
      <c r="BY643" s="82">
        <v>1.81</v>
      </c>
      <c r="BZ643" s="46">
        <v>15.359116022099448</v>
      </c>
      <c r="CA643" s="48" t="s">
        <v>5474</v>
      </c>
      <c r="CB643" s="45">
        <v>-278</v>
      </c>
      <c r="CC643" s="45">
        <v>-83.4</v>
      </c>
      <c r="CD643" s="45">
        <v>0</v>
      </c>
      <c r="CE643" s="45">
        <v>0</v>
      </c>
      <c r="CF643" s="14" t="s">
        <v>9158</v>
      </c>
      <c r="CG643" s="7" t="s">
        <v>8477</v>
      </c>
      <c r="CH643" s="215" t="s">
        <v>8479</v>
      </c>
      <c r="CI643" s="215" t="s">
        <v>8546</v>
      </c>
      <c r="CJ643" s="215" t="s">
        <v>8479</v>
      </c>
      <c r="CK643" s="43" t="s">
        <v>5474</v>
      </c>
      <c r="CL643" s="43" t="s">
        <v>5474</v>
      </c>
      <c r="CM643" s="43" t="s">
        <v>5474</v>
      </c>
      <c r="CN643" s="145">
        <v>-83.4</v>
      </c>
      <c r="CO643" s="145">
        <v>-278</v>
      </c>
      <c r="CP643" s="148">
        <v>1328.6226107122138</v>
      </c>
      <c r="CQ643" s="189" t="s">
        <v>5474</v>
      </c>
      <c r="CR643" s="189" t="s">
        <v>5474</v>
      </c>
      <c r="CS643" s="99" t="s">
        <v>5474</v>
      </c>
      <c r="CT643" s="167" t="s">
        <v>5474</v>
      </c>
      <c r="CU643" s="43" t="s">
        <v>5474</v>
      </c>
      <c r="CV643" s="43" t="s">
        <v>5474</v>
      </c>
      <c r="CW643" s="43" t="s">
        <v>5474</v>
      </c>
      <c r="CX643" s="43" t="s">
        <v>5474</v>
      </c>
      <c r="CY643" s="43" t="s">
        <v>5474</v>
      </c>
      <c r="CZ643" s="43" t="s">
        <v>5474</v>
      </c>
      <c r="DA643" s="42" t="s">
        <v>5474</v>
      </c>
      <c r="DB643" s="42" t="s">
        <v>5474</v>
      </c>
      <c r="DC643" s="42" t="s">
        <v>5474</v>
      </c>
      <c r="DD643" s="42" t="s">
        <v>5474</v>
      </c>
      <c r="DE643" s="42" t="s">
        <v>5474</v>
      </c>
      <c r="DF643" s="42" t="s">
        <v>5474</v>
      </c>
      <c r="DG643" s="42" t="s">
        <v>5474</v>
      </c>
      <c r="DH643" s="42" t="s">
        <v>5474</v>
      </c>
    </row>
    <row r="644" spans="1:112">
      <c r="A644" s="22">
        <v>2379</v>
      </c>
      <c r="B644" s="7" t="s">
        <v>363</v>
      </c>
      <c r="C644" s="21">
        <v>1.2E-2</v>
      </c>
      <c r="D644" s="21">
        <v>0.37890000000000001</v>
      </c>
      <c r="E644" s="21">
        <v>0.1103</v>
      </c>
      <c r="F644" s="21">
        <v>0.28029999999999999</v>
      </c>
      <c r="G644" s="21">
        <v>0.4612</v>
      </c>
      <c r="H644" s="21">
        <v>0.40970000000000001</v>
      </c>
      <c r="I644" s="21">
        <v>1.1234</v>
      </c>
      <c r="J644" s="21">
        <v>1.0069999999999999</v>
      </c>
      <c r="K644" s="21">
        <v>5.6300000000000003E-2</v>
      </c>
      <c r="L644" s="21">
        <v>5.6599999999999998E-2</v>
      </c>
      <c r="M644" s="21">
        <v>1.4500000000000001E-2</v>
      </c>
      <c r="N644" s="21">
        <v>3.8300000000000001E-2</v>
      </c>
      <c r="O644" s="21">
        <v>5.2999999999999999E-2</v>
      </c>
      <c r="P644" s="21">
        <v>2.8400000000000002E-2</v>
      </c>
      <c r="Q644" s="21">
        <v>3.8600000000000002E-2</v>
      </c>
      <c r="R644" s="21">
        <v>1.2999999999999999E-2</v>
      </c>
      <c r="S644" s="21">
        <v>0.20910000000000001</v>
      </c>
      <c r="T644" s="21">
        <v>8.6400000000000005E-2</v>
      </c>
      <c r="U644" s="10">
        <v>14.41</v>
      </c>
      <c r="V644" s="10">
        <v>24.46</v>
      </c>
      <c r="W644" s="7">
        <v>8.5</v>
      </c>
      <c r="X644" s="20">
        <v>0.82069999999999999</v>
      </c>
      <c r="Y644" s="75">
        <v>2020</v>
      </c>
      <c r="Z644" s="7">
        <v>14</v>
      </c>
      <c r="AA644" s="7">
        <v>0</v>
      </c>
      <c r="AB644" s="51">
        <v>-2670</v>
      </c>
      <c r="AC644" s="51">
        <v>-1010</v>
      </c>
      <c r="AD644" s="51">
        <v>376</v>
      </c>
      <c r="AE644" s="51">
        <v>103</v>
      </c>
      <c r="AF644" s="51">
        <v>97</v>
      </c>
      <c r="AG644" s="51">
        <v>-18</v>
      </c>
      <c r="AH644" s="20">
        <v>2.76E-2</v>
      </c>
      <c r="AI644" s="7" t="s">
        <v>8487</v>
      </c>
      <c r="AJ644" s="67" t="s">
        <v>8482</v>
      </c>
      <c r="AK644" s="44">
        <v>0.75268817204301075</v>
      </c>
      <c r="AL644" s="44">
        <v>-0.6216216216216216</v>
      </c>
      <c r="AM644" s="44">
        <v>-0.8</v>
      </c>
      <c r="AN644" s="25">
        <v>0.50543478260869568</v>
      </c>
      <c r="AO644" s="25">
        <v>0.20108695652173914</v>
      </c>
      <c r="AP644" s="215">
        <v>552</v>
      </c>
      <c r="AQ644" s="215" t="s">
        <v>8552</v>
      </c>
      <c r="AR644" s="44">
        <v>3.6363636363636299E-3</v>
      </c>
      <c r="AS644" s="171" t="s">
        <v>7026</v>
      </c>
      <c r="AT644" s="171" t="s">
        <v>6973</v>
      </c>
      <c r="AU644" s="171" t="s">
        <v>7310</v>
      </c>
      <c r="AV644" s="7" t="s">
        <v>5474</v>
      </c>
      <c r="AW644" s="14" t="s">
        <v>7517</v>
      </c>
      <c r="AX644" s="49" t="s">
        <v>6009</v>
      </c>
      <c r="AY644" s="38" t="s">
        <v>5961</v>
      </c>
      <c r="AZ644" s="14" t="s">
        <v>6456</v>
      </c>
      <c r="BA644" s="49" t="s">
        <v>5967</v>
      </c>
      <c r="BB644" s="38" t="s">
        <v>5961</v>
      </c>
      <c r="BC644" s="7">
        <v>0.5</v>
      </c>
      <c r="BD644" s="14" t="s">
        <v>5980</v>
      </c>
      <c r="BE644" s="49" t="s">
        <v>5988</v>
      </c>
      <c r="BF644" s="38" t="s">
        <v>5989</v>
      </c>
      <c r="BG644" s="7">
        <v>0.6</v>
      </c>
      <c r="BH644" s="45">
        <v>678.29220188790612</v>
      </c>
      <c r="BI644" s="215" t="s">
        <v>8489</v>
      </c>
      <c r="BJ644" s="215" t="s">
        <v>8496</v>
      </c>
      <c r="BK644" s="7">
        <v>0.3</v>
      </c>
      <c r="BL644" s="25">
        <v>3.6363636363636364E-3</v>
      </c>
      <c r="BM644" s="20">
        <v>0.71468749999999992</v>
      </c>
      <c r="BN644" s="20">
        <v>0.72499999999999987</v>
      </c>
      <c r="BO644" s="20">
        <v>0.70624999999999993</v>
      </c>
      <c r="BP644" s="46">
        <v>22.567457072771873</v>
      </c>
      <c r="BQ644" s="215" t="s">
        <v>8521</v>
      </c>
      <c r="BR644" s="79">
        <v>-0.33318124999999998</v>
      </c>
      <c r="BS644" s="9">
        <v>9.4930165776585529E-3</v>
      </c>
      <c r="BT644" s="9">
        <v>1.9398835652015611E-2</v>
      </c>
      <c r="BU644" s="47" t="s">
        <v>5993</v>
      </c>
      <c r="BV644" s="47" t="s">
        <v>5993</v>
      </c>
      <c r="BW644" s="14" t="s">
        <v>5474</v>
      </c>
      <c r="BX644" s="83">
        <v>-0.19981750000000001</v>
      </c>
      <c r="BY644" s="82">
        <v>26.91</v>
      </c>
      <c r="BZ644" s="46">
        <v>20.512820512820511</v>
      </c>
      <c r="CA644" s="48" t="s">
        <v>8526</v>
      </c>
      <c r="CB644" s="45">
        <v>-1473840</v>
      </c>
      <c r="CC644" s="45">
        <v>-557520</v>
      </c>
      <c r="CD644" s="45">
        <v>207552</v>
      </c>
      <c r="CE644" s="45">
        <v>56856</v>
      </c>
      <c r="CF644" s="14" t="s">
        <v>9159</v>
      </c>
      <c r="CG644" s="7" t="s">
        <v>8556</v>
      </c>
      <c r="CH644" s="215" t="s">
        <v>8479</v>
      </c>
      <c r="CI644" s="215" t="s">
        <v>8478</v>
      </c>
      <c r="CJ644" s="215" t="s">
        <v>8523</v>
      </c>
      <c r="CK644" s="43" t="s">
        <v>5474</v>
      </c>
      <c r="CL644" s="43" t="s">
        <v>5474</v>
      </c>
      <c r="CM644" s="43" t="s">
        <v>5474</v>
      </c>
      <c r="CN644" s="145">
        <v>-500664</v>
      </c>
      <c r="CO644" s="145">
        <v>-1266288</v>
      </c>
      <c r="CP644" s="148">
        <v>374417.29544212419</v>
      </c>
      <c r="CQ644" s="189" t="s">
        <v>5474</v>
      </c>
      <c r="CR644" s="189" t="s">
        <v>5474</v>
      </c>
      <c r="CS644" s="99" t="s">
        <v>5474</v>
      </c>
      <c r="CT644" s="167" t="s">
        <v>5474</v>
      </c>
      <c r="CU644" s="43" t="s">
        <v>5474</v>
      </c>
      <c r="CV644" s="43" t="s">
        <v>5474</v>
      </c>
      <c r="CW644" s="43" t="s">
        <v>5474</v>
      </c>
      <c r="CX644" s="43" t="s">
        <v>5474</v>
      </c>
      <c r="CY644" s="43" t="s">
        <v>5474</v>
      </c>
      <c r="CZ644" s="43" t="s">
        <v>5474</v>
      </c>
      <c r="DA644" s="42" t="s">
        <v>5474</v>
      </c>
      <c r="DB644" s="42" t="s">
        <v>5474</v>
      </c>
      <c r="DC644" s="42" t="s">
        <v>5474</v>
      </c>
      <c r="DD644" s="42" t="s">
        <v>5474</v>
      </c>
      <c r="DE644" s="42" t="s">
        <v>5474</v>
      </c>
      <c r="DF644" s="42" t="s">
        <v>5474</v>
      </c>
      <c r="DG644" s="42" t="s">
        <v>5474</v>
      </c>
      <c r="DH644" s="42" t="s">
        <v>5477</v>
      </c>
    </row>
    <row r="645" spans="1:112">
      <c r="A645" s="22">
        <v>2823</v>
      </c>
      <c r="B645" s="7" t="s">
        <v>533</v>
      </c>
      <c r="C645" s="21">
        <v>-0.29199999999999998</v>
      </c>
      <c r="D645" s="21">
        <v>-0.4355</v>
      </c>
      <c r="E645" s="21">
        <v>-0.18149999999999999</v>
      </c>
      <c r="F645" s="21">
        <v>-0.29930000000000001</v>
      </c>
      <c r="G645" s="21">
        <v>-6.0299999999999999E-2</v>
      </c>
      <c r="H645" s="21">
        <v>-0.34620000000000001</v>
      </c>
      <c r="I645" s="21">
        <v>0.81330000000000002</v>
      </c>
      <c r="J645" s="21">
        <v>0.9657</v>
      </c>
      <c r="K645" s="21">
        <v>-4.7300000000000002E-2</v>
      </c>
      <c r="L645" s="21">
        <v>4.8300000000000003E-2</v>
      </c>
      <c r="M645" s="21">
        <v>2.92E-2</v>
      </c>
      <c r="N645" s="21">
        <v>-4.6199999999999998E-2</v>
      </c>
      <c r="O645" s="21">
        <v>4.2099999999999999E-2</v>
      </c>
      <c r="P645" s="21">
        <v>2.6599999999999999E-2</v>
      </c>
      <c r="Q645" s="21">
        <v>6.6E-3</v>
      </c>
      <c r="R645" s="21">
        <v>1E-3</v>
      </c>
      <c r="S645" s="21">
        <v>0.1124</v>
      </c>
      <c r="T645" s="21">
        <v>7.0000000000000001E-3</v>
      </c>
      <c r="U645" s="10">
        <v>3.44</v>
      </c>
      <c r="V645" s="10">
        <v>5.04</v>
      </c>
      <c r="W645" s="7">
        <v>1.02</v>
      </c>
      <c r="X645" s="20">
        <v>0.45569999999999999</v>
      </c>
      <c r="Y645" s="75">
        <v>2020</v>
      </c>
      <c r="Z645" s="7">
        <v>0.4</v>
      </c>
      <c r="AA645" s="7">
        <v>0.4</v>
      </c>
      <c r="AB645" s="51">
        <v>3421</v>
      </c>
      <c r="AC645" s="51">
        <v>5233</v>
      </c>
      <c r="AD645" s="51">
        <v>47</v>
      </c>
      <c r="AE645" s="51">
        <v>3</v>
      </c>
      <c r="AF645" s="51">
        <v>11031</v>
      </c>
      <c r="AG645" s="51">
        <v>-247</v>
      </c>
      <c r="AH645" s="20">
        <v>4.3E-3</v>
      </c>
      <c r="AI645" s="7" t="s">
        <v>8507</v>
      </c>
      <c r="AJ645" s="67" t="s">
        <v>8468</v>
      </c>
      <c r="AK645" s="44">
        <v>0.95939086294416254</v>
      </c>
      <c r="AL645" s="44">
        <v>0.8518518518518523</v>
      </c>
      <c r="AM645" s="44">
        <v>0.60000000000000853</v>
      </c>
      <c r="AN645" s="25">
        <v>0.34500875656742547</v>
      </c>
      <c r="AO645" s="25">
        <v>9.4570928196147083E-2</v>
      </c>
      <c r="AP645" s="215">
        <v>28.55</v>
      </c>
      <c r="AQ645" s="215" t="s">
        <v>8552</v>
      </c>
      <c r="AR645" s="44">
        <v>1.7543859649122801E-3</v>
      </c>
      <c r="AS645" s="171" t="s">
        <v>7026</v>
      </c>
      <c r="AT645" s="171" t="s">
        <v>7090</v>
      </c>
      <c r="AU645" s="171" t="s">
        <v>7315</v>
      </c>
      <c r="AV645" s="7" t="s">
        <v>8488</v>
      </c>
      <c r="AW645" s="14" t="s">
        <v>6523</v>
      </c>
      <c r="AX645" s="49" t="s">
        <v>5967</v>
      </c>
      <c r="AY645" s="38" t="s">
        <v>5961</v>
      </c>
      <c r="AZ645" s="14" t="s">
        <v>6551</v>
      </c>
      <c r="BA645" s="49" t="s">
        <v>6009</v>
      </c>
      <c r="BB645" s="38" t="s">
        <v>5989</v>
      </c>
      <c r="BC645" s="7">
        <v>0.2</v>
      </c>
      <c r="BD645" s="14" t="s">
        <v>6236</v>
      </c>
      <c r="BE645" s="49" t="s">
        <v>6009</v>
      </c>
      <c r="BF645" s="38" t="s">
        <v>6012</v>
      </c>
      <c r="BG645" s="7">
        <v>1.1000000000000001</v>
      </c>
      <c r="BH645" s="45">
        <v>9059.7784720252894</v>
      </c>
      <c r="BI645" s="215" t="s">
        <v>8592</v>
      </c>
      <c r="BJ645" s="215" t="s">
        <v>8509</v>
      </c>
      <c r="BK645" s="7">
        <v>0.9</v>
      </c>
      <c r="BL645" s="25">
        <v>5.2816901408451458E-3</v>
      </c>
      <c r="BM645" s="20">
        <v>0.51600000000000001</v>
      </c>
      <c r="BN645" s="20">
        <v>0.36749999999999999</v>
      </c>
      <c r="BO645" s="20">
        <v>0.63749999999999996</v>
      </c>
      <c r="BP645" s="46">
        <v>5.6646825396825395</v>
      </c>
      <c r="BQ645" s="215" t="s">
        <v>8513</v>
      </c>
      <c r="BR645" s="79">
        <v>0.99229422066549922</v>
      </c>
      <c r="BS645" s="9">
        <v>2.9703032357033754E-2</v>
      </c>
      <c r="BT645" s="9">
        <v>4.7880407497052913E-2</v>
      </c>
      <c r="BU645" s="47" t="s">
        <v>5993</v>
      </c>
      <c r="BV645" s="47" t="s">
        <v>5993</v>
      </c>
      <c r="BW645" s="14" t="s">
        <v>8514</v>
      </c>
      <c r="BX645" s="83">
        <v>1.4903677758318743</v>
      </c>
      <c r="BY645" s="82">
        <v>4.74</v>
      </c>
      <c r="BZ645" s="46">
        <v>6.0232067510548521</v>
      </c>
      <c r="CA645" s="48" t="s">
        <v>8593</v>
      </c>
      <c r="CB645" s="45">
        <v>97669.55</v>
      </c>
      <c r="CC645" s="45">
        <v>149402.15</v>
      </c>
      <c r="CD645" s="45">
        <v>1341.8500000000001</v>
      </c>
      <c r="CE645" s="45">
        <v>85.65</v>
      </c>
      <c r="CF645" s="14" t="s">
        <v>9160</v>
      </c>
      <c r="CG645" s="7" t="s">
        <v>8477</v>
      </c>
      <c r="CH645" s="215" t="s">
        <v>8498</v>
      </c>
      <c r="CI645" s="215" t="s">
        <v>8498</v>
      </c>
      <c r="CJ645" s="215" t="s">
        <v>8498</v>
      </c>
      <c r="CK645" s="43" t="s">
        <v>6989</v>
      </c>
      <c r="CL645" s="43" t="s">
        <v>5474</v>
      </c>
      <c r="CM645" s="43" t="s">
        <v>5474</v>
      </c>
      <c r="CN645" s="145">
        <v>149487.79999999999</v>
      </c>
      <c r="CO645" s="145">
        <v>99011.400000000009</v>
      </c>
      <c r="CP645" s="148">
        <v>258656.675376322</v>
      </c>
      <c r="CQ645" s="189" t="s">
        <v>5474</v>
      </c>
      <c r="CR645" s="189" t="s">
        <v>5474</v>
      </c>
      <c r="CS645" s="99" t="s">
        <v>5474</v>
      </c>
      <c r="CT645" s="167" t="s">
        <v>8504</v>
      </c>
      <c r="CU645" s="43" t="s">
        <v>5474</v>
      </c>
      <c r="CV645" s="43" t="s">
        <v>5474</v>
      </c>
      <c r="CW645" s="43" t="s">
        <v>5474</v>
      </c>
      <c r="CX645" s="43" t="s">
        <v>5474</v>
      </c>
      <c r="CY645" s="43" t="s">
        <v>5474</v>
      </c>
      <c r="CZ645" s="43" t="s">
        <v>5474</v>
      </c>
      <c r="DA645" s="42" t="s">
        <v>5474</v>
      </c>
      <c r="DB645" s="42" t="s">
        <v>5474</v>
      </c>
      <c r="DC645" s="42" t="s">
        <v>5474</v>
      </c>
      <c r="DD645" s="42" t="s">
        <v>5474</v>
      </c>
      <c r="DE645" s="42" t="s">
        <v>5474</v>
      </c>
      <c r="DF645" s="42" t="s">
        <v>8504</v>
      </c>
      <c r="DG645" s="42" t="s">
        <v>5474</v>
      </c>
      <c r="DH645" s="42" t="s">
        <v>5473</v>
      </c>
    </row>
    <row r="646" spans="1:112">
      <c r="A646" s="22">
        <v>4943</v>
      </c>
      <c r="B646" s="7" t="s">
        <v>1026</v>
      </c>
      <c r="C646" s="21">
        <v>0.2767</v>
      </c>
      <c r="D646" s="21">
        <v>-0.21729999999999999</v>
      </c>
      <c r="E646" s="21">
        <v>0.42480000000000001</v>
      </c>
      <c r="F646" s="21">
        <v>-0.30669999999999997</v>
      </c>
      <c r="G646" s="21">
        <v>-0.24260000000000001</v>
      </c>
      <c r="H646" s="21"/>
      <c r="I646" s="21">
        <v>-0.84370000000000001</v>
      </c>
      <c r="J646" s="21">
        <v>-0.84370000000000001</v>
      </c>
      <c r="K646" s="21">
        <v>-0.14899999999999999</v>
      </c>
      <c r="L646" s="21">
        <v>-0.13969999999999999</v>
      </c>
      <c r="M646" s="21">
        <v>-9.3700000000000006E-2</v>
      </c>
      <c r="N646" s="21">
        <v>-0.33900000000000002</v>
      </c>
      <c r="O646" s="21">
        <v>-0.245</v>
      </c>
      <c r="P646" s="21">
        <v>-0.159</v>
      </c>
      <c r="Q646" s="21">
        <v>-4.07E-2</v>
      </c>
      <c r="R646" s="21">
        <v>-1.9699999999999999E-2</v>
      </c>
      <c r="S646" s="21">
        <v>6.1000000000000004E-3</v>
      </c>
      <c r="T646" s="21">
        <v>1.46E-2</v>
      </c>
      <c r="U646" s="10">
        <v>-1.18</v>
      </c>
      <c r="V646" s="10">
        <v>-1.61</v>
      </c>
      <c r="W646" s="7">
        <v>3.1444000000000001</v>
      </c>
      <c r="X646" s="20">
        <v>0.71689999999999998</v>
      </c>
      <c r="Y646" s="75">
        <v>2020</v>
      </c>
      <c r="Z646" s="7">
        <v>0.1</v>
      </c>
      <c r="AA646" s="7">
        <v>0</v>
      </c>
      <c r="AB646" s="51">
        <v>454</v>
      </c>
      <c r="AC646" s="51">
        <v>-28</v>
      </c>
      <c r="AD646" s="51"/>
      <c r="AE646" s="51"/>
      <c r="AF646" s="51">
        <v>-5</v>
      </c>
      <c r="AG646" s="51"/>
      <c r="AH646" s="20">
        <v>6.8199999999999997E-2</v>
      </c>
      <c r="AI646" s="7" t="s">
        <v>8467</v>
      </c>
      <c r="AJ646" s="67" t="s">
        <v>8494</v>
      </c>
      <c r="AK646" s="44">
        <v>-0.70315398886827474</v>
      </c>
      <c r="AL646" s="44">
        <v>-0.67785234899328894</v>
      </c>
      <c r="AM646" s="44">
        <v>0.78124999999999889</v>
      </c>
      <c r="AN646" s="25">
        <v>0.84087363494539791</v>
      </c>
      <c r="AO646" s="25">
        <v>0.23244929797191899</v>
      </c>
      <c r="AP646" s="215">
        <v>64.099999999999994</v>
      </c>
      <c r="AQ646" s="215" t="s">
        <v>8552</v>
      </c>
      <c r="AR646" s="44">
        <v>4.90998363338788E-2</v>
      </c>
      <c r="AS646" s="171" t="s">
        <v>7009</v>
      </c>
      <c r="AT646" s="171" t="s">
        <v>7425</v>
      </c>
      <c r="AU646" s="171" t="s">
        <v>7028</v>
      </c>
      <c r="AV646" s="7" t="s">
        <v>8470</v>
      </c>
      <c r="AW646" s="14" t="s">
        <v>6157</v>
      </c>
      <c r="AX646" s="49" t="s">
        <v>6009</v>
      </c>
      <c r="AY646" s="38" t="s">
        <v>6007</v>
      </c>
      <c r="AZ646" s="14" t="s">
        <v>6696</v>
      </c>
      <c r="BA646" s="49" t="s">
        <v>5967</v>
      </c>
      <c r="BB646" s="38" t="s">
        <v>6007</v>
      </c>
      <c r="BC646" s="7">
        <v>0.4</v>
      </c>
      <c r="BD646" s="14" t="s">
        <v>6081</v>
      </c>
      <c r="BE646" s="49" t="s">
        <v>6020</v>
      </c>
      <c r="BF646" s="38" t="s">
        <v>6007</v>
      </c>
      <c r="BG646" s="7">
        <v>0.3</v>
      </c>
      <c r="BH646" s="45">
        <v>759.18961485663692</v>
      </c>
      <c r="BI646" s="215" t="s">
        <v>8471</v>
      </c>
      <c r="BJ646" s="215" t="s">
        <v>8543</v>
      </c>
      <c r="BK646" s="7">
        <v>2.9</v>
      </c>
      <c r="BL646" s="25">
        <v>4.0584415584415466E-2</v>
      </c>
      <c r="BM646" s="20">
        <v>0.46724999999999994</v>
      </c>
      <c r="BN646" s="20">
        <v>0.55249999999999999</v>
      </c>
      <c r="BO646" s="20">
        <v>0.39749999999999991</v>
      </c>
      <c r="BP646" s="46" t="s">
        <v>8473</v>
      </c>
      <c r="BQ646" s="215" t="s">
        <v>8473</v>
      </c>
      <c r="BR646" s="79" t="s">
        <v>8473</v>
      </c>
      <c r="BS646" s="9">
        <v>4.2953325231483319E-2</v>
      </c>
      <c r="BT646" s="9">
        <v>0</v>
      </c>
      <c r="BU646" s="47" t="s">
        <v>5993</v>
      </c>
      <c r="BV646" s="47" t="s">
        <v>5993</v>
      </c>
      <c r="BW646" s="14" t="s">
        <v>5474</v>
      </c>
      <c r="BX646" s="83" t="s">
        <v>8473</v>
      </c>
      <c r="BY646" s="82" t="s">
        <v>8473</v>
      </c>
      <c r="BZ646" s="46" t="s">
        <v>8473</v>
      </c>
      <c r="CA646" s="48" t="s">
        <v>8485</v>
      </c>
      <c r="CB646" s="45">
        <v>29101.399999999998</v>
      </c>
      <c r="CC646" s="45">
        <v>-1794.7999999999997</v>
      </c>
      <c r="CD646" s="45">
        <v>0</v>
      </c>
      <c r="CE646" s="45">
        <v>0</v>
      </c>
      <c r="CF646" s="14" t="s">
        <v>9161</v>
      </c>
      <c r="CG646" s="7" t="s">
        <v>8477</v>
      </c>
      <c r="CH646" s="215" t="s">
        <v>8478</v>
      </c>
      <c r="CI646" s="215" t="s">
        <v>8479</v>
      </c>
      <c r="CJ646" s="215" t="s">
        <v>8479</v>
      </c>
      <c r="CK646" s="43" t="s">
        <v>5474</v>
      </c>
      <c r="CL646" s="43" t="s">
        <v>5474</v>
      </c>
      <c r="CM646" s="43" t="s">
        <v>6898</v>
      </c>
      <c r="CN646" s="145">
        <v>-1794.7999999999997</v>
      </c>
      <c r="CO646" s="145">
        <v>29101.399999999998</v>
      </c>
      <c r="CP646" s="148">
        <v>48664.054312310422</v>
      </c>
      <c r="CQ646" s="189">
        <v>-0.5226209048361935</v>
      </c>
      <c r="CR646" s="189">
        <v>0.97960000000000003</v>
      </c>
      <c r="CS646" s="99">
        <v>44288</v>
      </c>
      <c r="CT646" s="167" t="s">
        <v>5474</v>
      </c>
      <c r="CU646" s="43" t="s">
        <v>5474</v>
      </c>
      <c r="CV646" s="43" t="s">
        <v>5474</v>
      </c>
      <c r="CW646" s="43" t="s">
        <v>5474</v>
      </c>
      <c r="CX646" s="43" t="s">
        <v>5474</v>
      </c>
      <c r="CY646" s="43" t="s">
        <v>5474</v>
      </c>
      <c r="CZ646" s="43" t="s">
        <v>5474</v>
      </c>
      <c r="DA646" s="42" t="s">
        <v>5474</v>
      </c>
      <c r="DB646" s="42" t="s">
        <v>5474</v>
      </c>
      <c r="DC646" s="42" t="s">
        <v>5474</v>
      </c>
      <c r="DD646" s="42" t="s">
        <v>5474</v>
      </c>
      <c r="DE646" s="42" t="s">
        <v>5474</v>
      </c>
      <c r="DF646" s="42" t="s">
        <v>5474</v>
      </c>
      <c r="DG646" s="42" t="s">
        <v>5474</v>
      </c>
      <c r="DH646" s="42" t="s">
        <v>5474</v>
      </c>
    </row>
    <row r="647" spans="1:112">
      <c r="A647" s="22">
        <v>3093</v>
      </c>
      <c r="B647" s="7" t="s">
        <v>645</v>
      </c>
      <c r="C647" s="21">
        <v>0.87</v>
      </c>
      <c r="D647" s="21">
        <v>1.7897000000000001</v>
      </c>
      <c r="E647" s="21">
        <v>0.69320000000000004</v>
      </c>
      <c r="F647" s="21">
        <v>2.6413000000000002</v>
      </c>
      <c r="G647" s="21">
        <v>0.3231</v>
      </c>
      <c r="H647" s="21">
        <v>0.2185</v>
      </c>
      <c r="I647" s="21">
        <v>-3.9699999999999999E-2</v>
      </c>
      <c r="J647" s="21">
        <v>0.2394</v>
      </c>
      <c r="K647" s="21">
        <v>-7.0000000000000007E-2</v>
      </c>
      <c r="L647" s="21">
        <v>-4.7300000000000002E-2</v>
      </c>
      <c r="M647" s="21">
        <v>6.7299999999999999E-2</v>
      </c>
      <c r="N647" s="21">
        <v>-5.1900000000000002E-2</v>
      </c>
      <c r="O647" s="21">
        <v>-3.1600000000000003E-2</v>
      </c>
      <c r="P647" s="21">
        <v>8.5599999999999996E-2</v>
      </c>
      <c r="Q647" s="21">
        <v>2.3099999999999999E-2</v>
      </c>
      <c r="R647" s="21">
        <v>1.5599999999999999E-2</v>
      </c>
      <c r="S647" s="21">
        <v>9.4700000000000006E-2</v>
      </c>
      <c r="T647" s="21">
        <v>7.1499999999999994E-2</v>
      </c>
      <c r="U647" s="10">
        <v>2.64</v>
      </c>
      <c r="V647" s="10">
        <v>5.35</v>
      </c>
      <c r="W647" s="7">
        <v>1.8939999999999999</v>
      </c>
      <c r="X647" s="20">
        <v>0.82820000000000005</v>
      </c>
      <c r="Y647" s="75">
        <v>2020</v>
      </c>
      <c r="Z647" s="7">
        <v>4.2</v>
      </c>
      <c r="AA647" s="7">
        <v>0</v>
      </c>
      <c r="AB647" s="51">
        <v>83</v>
      </c>
      <c r="AC647" s="51">
        <v>30</v>
      </c>
      <c r="AD647" s="51"/>
      <c r="AE647" s="51"/>
      <c r="AF647" s="51">
        <v>-8</v>
      </c>
      <c r="AG647" s="51"/>
      <c r="AH647" s="20">
        <v>0</v>
      </c>
      <c r="AI647" s="7" t="s">
        <v>8487</v>
      </c>
      <c r="AJ647" s="67" t="s">
        <v>8838</v>
      </c>
      <c r="AK647" s="44">
        <v>0.84384384384384392</v>
      </c>
      <c r="AL647" s="44">
        <v>-0.52348993288590562</v>
      </c>
      <c r="AM647" s="44">
        <v>-0.88888888888888717</v>
      </c>
      <c r="AN647" s="25">
        <v>0.66422872340425532</v>
      </c>
      <c r="AO647" s="25">
        <v>0.1981382978723405</v>
      </c>
      <c r="AP647" s="215">
        <v>75.2</v>
      </c>
      <c r="AQ647" s="215" t="s">
        <v>8552</v>
      </c>
      <c r="AR647" s="44">
        <v>1.75913396481732E-2</v>
      </c>
      <c r="AS647" s="171" t="s">
        <v>7009</v>
      </c>
      <c r="AT647" s="171" t="s">
        <v>7768</v>
      </c>
      <c r="AU647" s="171" t="s">
        <v>7769</v>
      </c>
      <c r="AV647" s="7" t="s">
        <v>8488</v>
      </c>
      <c r="AW647" s="14" t="s">
        <v>6470</v>
      </c>
      <c r="AX647" s="49" t="s">
        <v>6020</v>
      </c>
      <c r="AY647" s="38" t="s">
        <v>5961</v>
      </c>
      <c r="AZ647" s="14" t="s">
        <v>6673</v>
      </c>
      <c r="BA647" s="49" t="s">
        <v>5993</v>
      </c>
      <c r="BB647" s="38" t="s">
        <v>5993</v>
      </c>
      <c r="BC647" s="7">
        <v>0.9</v>
      </c>
      <c r="BD647" s="14" t="s">
        <v>6273</v>
      </c>
      <c r="BE647" s="49" t="s">
        <v>6009</v>
      </c>
      <c r="BF647" s="38" t="s">
        <v>5989</v>
      </c>
      <c r="BG647" s="7">
        <v>3.6</v>
      </c>
      <c r="BH647" s="45">
        <v>223.22926064250521</v>
      </c>
      <c r="BI647" s="215" t="s">
        <v>8471</v>
      </c>
      <c r="BJ647" s="215" t="s">
        <v>8554</v>
      </c>
      <c r="BK647" s="7">
        <v>0.6</v>
      </c>
      <c r="BL647" s="25">
        <v>2.6666666666667047E-3</v>
      </c>
      <c r="BM647" s="20">
        <v>0.76618750000000002</v>
      </c>
      <c r="BN647" s="20">
        <v>0.95250000000000001</v>
      </c>
      <c r="BO647" s="20">
        <v>0.61374999999999991</v>
      </c>
      <c r="BP647" s="46">
        <v>14.056074766355142</v>
      </c>
      <c r="BQ647" s="215" t="s">
        <v>8513</v>
      </c>
      <c r="BR647" s="79">
        <v>0.84289184397163142</v>
      </c>
      <c r="BS647" s="9">
        <v>1.9223711500488072E-2</v>
      </c>
      <c r="BT647" s="9">
        <v>4.9710258815715225E-2</v>
      </c>
      <c r="BU647" s="47" t="s">
        <v>5993</v>
      </c>
      <c r="BV647" s="47" t="s">
        <v>5993</v>
      </c>
      <c r="BW647" s="14" t="s">
        <v>5474</v>
      </c>
      <c r="BX647" s="83">
        <v>1.2114702127659578</v>
      </c>
      <c r="BY647" s="82">
        <v>10.040000000000001</v>
      </c>
      <c r="BZ647" s="46">
        <v>7.4900398406374498</v>
      </c>
      <c r="CA647" s="48" t="s">
        <v>8475</v>
      </c>
      <c r="CB647" s="45">
        <v>6241.6</v>
      </c>
      <c r="CC647" s="45">
        <v>2256</v>
      </c>
      <c r="CD647" s="45">
        <v>0</v>
      </c>
      <c r="CE647" s="45">
        <v>0</v>
      </c>
      <c r="CF647" s="14" t="s">
        <v>9162</v>
      </c>
      <c r="CG647" s="7" t="s">
        <v>8556</v>
      </c>
      <c r="CH647" s="215" t="s">
        <v>8523</v>
      </c>
      <c r="CI647" s="215" t="s">
        <v>8498</v>
      </c>
      <c r="CJ647" s="215" t="s">
        <v>8498</v>
      </c>
      <c r="CK647" s="43" t="s">
        <v>5474</v>
      </c>
      <c r="CL647" s="43" t="s">
        <v>5474</v>
      </c>
      <c r="CM647" s="43" t="s">
        <v>5474</v>
      </c>
      <c r="CN647" s="145">
        <v>2256</v>
      </c>
      <c r="CO647" s="145">
        <v>6241.6</v>
      </c>
      <c r="CP647" s="148">
        <v>16786.840400316392</v>
      </c>
      <c r="CQ647" s="189" t="s">
        <v>5474</v>
      </c>
      <c r="CR647" s="189" t="s">
        <v>5474</v>
      </c>
      <c r="CS647" s="99" t="s">
        <v>5474</v>
      </c>
      <c r="CT647" s="167" t="s">
        <v>5474</v>
      </c>
      <c r="CU647" s="43" t="s">
        <v>5474</v>
      </c>
      <c r="CV647" s="43" t="s">
        <v>5474</v>
      </c>
      <c r="CW647" s="43" t="s">
        <v>5474</v>
      </c>
      <c r="CX647" s="43" t="s">
        <v>5474</v>
      </c>
      <c r="CY647" s="43" t="s">
        <v>5474</v>
      </c>
      <c r="CZ647" s="43" t="s">
        <v>5474</v>
      </c>
      <c r="DA647" s="42" t="s">
        <v>5474</v>
      </c>
      <c r="DB647" s="42" t="s">
        <v>5474</v>
      </c>
      <c r="DC647" s="42" t="s">
        <v>5474</v>
      </c>
      <c r="DD647" s="42" t="s">
        <v>5474</v>
      </c>
      <c r="DE647" s="42" t="s">
        <v>5474</v>
      </c>
      <c r="DF647" s="42" t="s">
        <v>5474</v>
      </c>
      <c r="DG647" s="42" t="s">
        <v>5474</v>
      </c>
      <c r="DH647" s="42" t="s">
        <v>5474</v>
      </c>
    </row>
    <row r="648" spans="1:112">
      <c r="A648" s="22">
        <v>6139</v>
      </c>
      <c r="B648" s="7" t="s">
        <v>1232</v>
      </c>
      <c r="C648" s="21">
        <v>-0.26340000000000002</v>
      </c>
      <c r="D648" s="21">
        <v>0.84940000000000004</v>
      </c>
      <c r="E648" s="21">
        <v>-9.1300000000000006E-2</v>
      </c>
      <c r="F648" s="21">
        <v>0.69289999999999996</v>
      </c>
      <c r="G648" s="21">
        <v>0.65229999999999999</v>
      </c>
      <c r="H648" s="21">
        <v>1.125</v>
      </c>
      <c r="I648" s="21">
        <v>-0.62219999999999998</v>
      </c>
      <c r="J648" s="21">
        <v>-0.31509999999999999</v>
      </c>
      <c r="K648" s="21">
        <v>1.7999999999999999E-2</v>
      </c>
      <c r="L648" s="21">
        <v>4.3E-3</v>
      </c>
      <c r="M648" s="21">
        <v>6.7999999999999996E-3</v>
      </c>
      <c r="N648" s="21">
        <v>2.23E-2</v>
      </c>
      <c r="O648" s="21">
        <v>3.09E-2</v>
      </c>
      <c r="P648" s="21">
        <v>-1E-3</v>
      </c>
      <c r="Q648" s="21">
        <v>-9.4000000000000004E-3</v>
      </c>
      <c r="R648" s="21">
        <v>-4.0000000000000001E-3</v>
      </c>
      <c r="S648" s="21">
        <v>6.13E-2</v>
      </c>
      <c r="T648" s="21">
        <v>2.86E-2</v>
      </c>
      <c r="U648" s="10">
        <v>0.5</v>
      </c>
      <c r="V648" s="10">
        <v>1.29</v>
      </c>
      <c r="W648" s="7">
        <v>1.3861000000000001</v>
      </c>
      <c r="X648" s="20">
        <v>0.59409999999999996</v>
      </c>
      <c r="Y648" s="75">
        <v>2020</v>
      </c>
      <c r="Z648" s="7">
        <v>1</v>
      </c>
      <c r="AA648" s="7">
        <v>0</v>
      </c>
      <c r="AB648" s="51">
        <v>-75</v>
      </c>
      <c r="AC648" s="51">
        <v>24</v>
      </c>
      <c r="AD648" s="51">
        <v>2</v>
      </c>
      <c r="AE648" s="51"/>
      <c r="AF648" s="51">
        <v>-13</v>
      </c>
      <c r="AG648" s="51">
        <v>1</v>
      </c>
      <c r="AH648" s="20">
        <v>4.0000000000000002E-4</v>
      </c>
      <c r="AI648" s="7" t="s">
        <v>8481</v>
      </c>
      <c r="AJ648" s="67" t="s">
        <v>8494</v>
      </c>
      <c r="AK648" s="44">
        <v>-0.54185022026431717</v>
      </c>
      <c r="AL648" s="44">
        <v>-0.73553719008264506</v>
      </c>
      <c r="AM648" s="44">
        <v>1</v>
      </c>
      <c r="AN648" s="25">
        <v>0.38605442176870741</v>
      </c>
      <c r="AO648" s="25">
        <v>0.2057823129251701</v>
      </c>
      <c r="AP648" s="215">
        <v>29.4</v>
      </c>
      <c r="AQ648" s="215" t="s">
        <v>8552</v>
      </c>
      <c r="AR648" s="44">
        <v>1.20481927710843E-2</v>
      </c>
      <c r="AS648" s="171" t="s">
        <v>7009</v>
      </c>
      <c r="AT648" s="171" t="s">
        <v>6919</v>
      </c>
      <c r="AU648" s="171" t="s">
        <v>7232</v>
      </c>
      <c r="AV648" s="7" t="s">
        <v>8470</v>
      </c>
      <c r="AW648" s="14" t="s">
        <v>6551</v>
      </c>
      <c r="AX648" s="49" t="s">
        <v>6009</v>
      </c>
      <c r="AY648" s="38" t="s">
        <v>5971</v>
      </c>
      <c r="AZ648" s="14" t="s">
        <v>6038</v>
      </c>
      <c r="BA648" s="49" t="s">
        <v>5967</v>
      </c>
      <c r="BB648" s="38" t="s">
        <v>5971</v>
      </c>
      <c r="BC648" s="7">
        <v>0.2</v>
      </c>
      <c r="BD648" s="14" t="s">
        <v>5999</v>
      </c>
      <c r="BE648" s="49" t="s">
        <v>5967</v>
      </c>
      <c r="BF648" s="38" t="s">
        <v>5961</v>
      </c>
      <c r="BG648" s="7">
        <v>0.4</v>
      </c>
      <c r="BH648" s="45">
        <v>241.83107443724879</v>
      </c>
      <c r="BI648" s="215" t="s">
        <v>8471</v>
      </c>
      <c r="BJ648" s="215" t="s">
        <v>8554</v>
      </c>
      <c r="BK648" s="7">
        <v>1.3</v>
      </c>
      <c r="BL648" s="25">
        <v>1.0309278350515367E-2</v>
      </c>
      <c r="BM648" s="20">
        <v>0.63337500000000002</v>
      </c>
      <c r="BN648" s="20">
        <v>0.72000000000000008</v>
      </c>
      <c r="BO648" s="20">
        <v>0.5625</v>
      </c>
      <c r="BP648" s="46">
        <v>22.790697674418603</v>
      </c>
      <c r="BQ648" s="215" t="s">
        <v>8483</v>
      </c>
      <c r="BR648" s="79">
        <v>-0.30612244897959184</v>
      </c>
      <c r="BS648" s="9">
        <v>4.1056080432869013E-2</v>
      </c>
      <c r="BT648" s="9">
        <v>2.7999806573720587E-2</v>
      </c>
      <c r="BU648" s="47" t="s">
        <v>5993</v>
      </c>
      <c r="BV648" s="47" t="s">
        <v>5993</v>
      </c>
      <c r="BW648" s="14" t="s">
        <v>5474</v>
      </c>
      <c r="BX648" s="83">
        <v>-0.13265306122448975</v>
      </c>
      <c r="BY648" s="82">
        <v>1.7</v>
      </c>
      <c r="BZ648" s="46">
        <v>17.294117647058822</v>
      </c>
      <c r="CA648" s="48" t="s">
        <v>8475</v>
      </c>
      <c r="CB648" s="45">
        <v>-2205</v>
      </c>
      <c r="CC648" s="45">
        <v>705.59999999999991</v>
      </c>
      <c r="CD648" s="45">
        <v>58.8</v>
      </c>
      <c r="CE648" s="45">
        <v>0</v>
      </c>
      <c r="CF648" s="14" t="s">
        <v>9163</v>
      </c>
      <c r="CG648" s="7" t="s">
        <v>8477</v>
      </c>
      <c r="CH648" s="215" t="s">
        <v>8498</v>
      </c>
      <c r="CI648" s="215" t="s">
        <v>8478</v>
      </c>
      <c r="CJ648" s="215" t="s">
        <v>8479</v>
      </c>
      <c r="CK648" s="43" t="s">
        <v>5474</v>
      </c>
      <c r="CL648" s="43" t="s">
        <v>5474</v>
      </c>
      <c r="CM648" s="43" t="s">
        <v>5474</v>
      </c>
      <c r="CN648" s="145">
        <v>705.59999999999991</v>
      </c>
      <c r="CO648" s="145">
        <v>-2146.1999999999998</v>
      </c>
      <c r="CP648" s="148">
        <v>7109.8335884551143</v>
      </c>
      <c r="CQ648" s="189" t="s">
        <v>5474</v>
      </c>
      <c r="CR648" s="189" t="s">
        <v>5474</v>
      </c>
      <c r="CS648" s="99" t="s">
        <v>5474</v>
      </c>
      <c r="CT648" s="167" t="s">
        <v>8717</v>
      </c>
      <c r="CU648" s="43" t="s">
        <v>5474</v>
      </c>
      <c r="CV648" s="43" t="s">
        <v>5474</v>
      </c>
      <c r="CW648" s="43" t="s">
        <v>5474</v>
      </c>
      <c r="CX648" s="43" t="s">
        <v>5474</v>
      </c>
      <c r="CY648" s="43" t="s">
        <v>5474</v>
      </c>
      <c r="CZ648" s="43" t="s">
        <v>5474</v>
      </c>
      <c r="DA648" s="42" t="s">
        <v>5474</v>
      </c>
      <c r="DB648" s="42" t="s">
        <v>5474</v>
      </c>
      <c r="DC648" s="42" t="s">
        <v>8601</v>
      </c>
      <c r="DD648" s="42" t="s">
        <v>8718</v>
      </c>
      <c r="DE648" s="42" t="s">
        <v>5474</v>
      </c>
      <c r="DF648" s="42" t="s">
        <v>5474</v>
      </c>
      <c r="DG648" s="42" t="s">
        <v>5474</v>
      </c>
      <c r="DH648" s="42" t="s">
        <v>5474</v>
      </c>
    </row>
    <row r="649" spans="1:112">
      <c r="A649" s="22">
        <v>1304</v>
      </c>
      <c r="B649" s="7" t="s">
        <v>54</v>
      </c>
      <c r="C649" s="21">
        <v>-9.7000000000000003E-3</v>
      </c>
      <c r="D649" s="21">
        <v>0.46229999999999999</v>
      </c>
      <c r="E649" s="21">
        <v>1.34E-2</v>
      </c>
      <c r="F649" s="21">
        <v>0.44879999999999998</v>
      </c>
      <c r="G649" s="21">
        <v>0.51770000000000005</v>
      </c>
      <c r="H649" s="21">
        <v>5.1700000000000003E-2</v>
      </c>
      <c r="I649" s="21">
        <v>3.5185</v>
      </c>
      <c r="J649" s="21">
        <v>4.0637999999999996</v>
      </c>
      <c r="K649" s="21">
        <v>-3.3399999999999999E-2</v>
      </c>
      <c r="L649" s="21">
        <v>0.10290000000000001</v>
      </c>
      <c r="M649" s="21">
        <v>0.1139</v>
      </c>
      <c r="N649" s="21">
        <v>-0.02</v>
      </c>
      <c r="O649" s="21">
        <v>0.10970000000000001</v>
      </c>
      <c r="P649" s="21">
        <v>0.1139</v>
      </c>
      <c r="Q649" s="21">
        <v>3.5200000000000002E-2</v>
      </c>
      <c r="R649" s="21">
        <v>2.2200000000000001E-2</v>
      </c>
      <c r="S649" s="21">
        <v>8.1199999999999994E-2</v>
      </c>
      <c r="T649" s="21">
        <v>4.7300000000000002E-2</v>
      </c>
      <c r="U649" s="10">
        <v>2.38</v>
      </c>
      <c r="V649" s="10">
        <v>4.03</v>
      </c>
      <c r="W649" s="7">
        <v>0.6</v>
      </c>
      <c r="X649" s="20">
        <v>0.50880000000000003</v>
      </c>
      <c r="Y649" s="75">
        <v>2020</v>
      </c>
      <c r="Z649" s="7">
        <v>1</v>
      </c>
      <c r="AA649" s="7">
        <v>0</v>
      </c>
      <c r="AB649" s="51">
        <v>4401</v>
      </c>
      <c r="AC649" s="51">
        <v>364</v>
      </c>
      <c r="AD649" s="51">
        <v>3</v>
      </c>
      <c r="AE649" s="51"/>
      <c r="AF649" s="51">
        <v>-424</v>
      </c>
      <c r="AG649" s="51">
        <v>-125</v>
      </c>
      <c r="AH649" s="20">
        <v>1.66E-2</v>
      </c>
      <c r="AI649" s="7" t="s">
        <v>8481</v>
      </c>
      <c r="AJ649" s="67" t="s">
        <v>8494</v>
      </c>
      <c r="AK649" s="44">
        <v>0.54222972972972971</v>
      </c>
      <c r="AL649" s="44">
        <v>-0.66000000000000014</v>
      </c>
      <c r="AM649" s="44">
        <v>-0.84615384615384448</v>
      </c>
      <c r="AN649" s="25">
        <v>0.94568690095846653</v>
      </c>
      <c r="AO649" s="25">
        <v>0.15974440894568689</v>
      </c>
      <c r="AP649" s="215">
        <v>31.3</v>
      </c>
      <c r="AQ649" s="215" t="s">
        <v>8552</v>
      </c>
      <c r="AR649" s="44">
        <v>4.8154093097913303E-3</v>
      </c>
      <c r="AS649" s="171" t="s">
        <v>7009</v>
      </c>
      <c r="AT649" s="171" t="s">
        <v>6913</v>
      </c>
      <c r="AU649" s="171" t="s">
        <v>6890</v>
      </c>
      <c r="AV649" s="7" t="s">
        <v>8470</v>
      </c>
      <c r="AW649" s="14" t="s">
        <v>6657</v>
      </c>
      <c r="AX649" s="49" t="s">
        <v>6009</v>
      </c>
      <c r="AY649" s="38" t="s">
        <v>5971</v>
      </c>
      <c r="AZ649" s="14" t="s">
        <v>6038</v>
      </c>
      <c r="BA649" s="49" t="s">
        <v>5967</v>
      </c>
      <c r="BB649" s="38" t="s">
        <v>6007</v>
      </c>
      <c r="BC649" s="7">
        <v>0.5</v>
      </c>
      <c r="BD649" s="14" t="s">
        <v>6035</v>
      </c>
      <c r="BE649" s="49" t="s">
        <v>5967</v>
      </c>
      <c r="BF649" s="38" t="s">
        <v>5989</v>
      </c>
      <c r="BG649" s="7">
        <v>0.1</v>
      </c>
      <c r="BH649" s="45">
        <v>3425.0318773333543</v>
      </c>
      <c r="BI649" s="215" t="s">
        <v>8518</v>
      </c>
      <c r="BJ649" s="215" t="s">
        <v>8568</v>
      </c>
      <c r="BK649" s="7">
        <v>0.6</v>
      </c>
      <c r="BL649" s="25">
        <v>3.2051282051282506E-3</v>
      </c>
      <c r="BM649" s="20">
        <v>0.72650000000000003</v>
      </c>
      <c r="BN649" s="20">
        <v>0.73750000000000004</v>
      </c>
      <c r="BO649" s="20">
        <v>0.71749999999999992</v>
      </c>
      <c r="BP649" s="46">
        <v>7.7667493796526053</v>
      </c>
      <c r="BQ649" s="215" t="s">
        <v>8558</v>
      </c>
      <c r="BR649" s="79">
        <v>0.79424920127795517</v>
      </c>
      <c r="BS649" s="9">
        <v>1.3241864168099138E-2</v>
      </c>
      <c r="BT649" s="9">
        <v>2.5947091305003278E-2</v>
      </c>
      <c r="BU649" s="47">
        <v>44398</v>
      </c>
      <c r="BV649" s="47">
        <v>44404</v>
      </c>
      <c r="BW649" s="14" t="s">
        <v>5474</v>
      </c>
      <c r="BX649" s="83">
        <v>1.2428115015974437</v>
      </c>
      <c r="BY649" s="82">
        <v>4.68</v>
      </c>
      <c r="BZ649" s="46">
        <v>6.6880341880341883</v>
      </c>
      <c r="CA649" s="48" t="s">
        <v>8475</v>
      </c>
      <c r="CB649" s="45">
        <v>137751.30000000002</v>
      </c>
      <c r="CC649" s="45">
        <v>11393.2</v>
      </c>
      <c r="CD649" s="45">
        <v>93.9</v>
      </c>
      <c r="CE649" s="45">
        <v>0</v>
      </c>
      <c r="CF649" s="14" t="s">
        <v>9164</v>
      </c>
      <c r="CG649" s="7" t="s">
        <v>8556</v>
      </c>
      <c r="CH649" s="215" t="s">
        <v>8479</v>
      </c>
      <c r="CI649" s="215" t="s">
        <v>8478</v>
      </c>
      <c r="CJ649" s="215" t="s">
        <v>8479</v>
      </c>
      <c r="CK649" s="43" t="s">
        <v>5474</v>
      </c>
      <c r="CL649" s="43" t="s">
        <v>5474</v>
      </c>
      <c r="CM649" s="43" t="s">
        <v>5474</v>
      </c>
      <c r="CN649" s="145">
        <v>11393.2</v>
      </c>
      <c r="CO649" s="145">
        <v>137845.20000000001</v>
      </c>
      <c r="CP649" s="148">
        <v>107203.497760534</v>
      </c>
      <c r="CQ649" s="189" t="s">
        <v>5474</v>
      </c>
      <c r="CR649" s="189" t="s">
        <v>5474</v>
      </c>
      <c r="CS649" s="99" t="s">
        <v>5474</v>
      </c>
      <c r="CT649" s="167" t="s">
        <v>5474</v>
      </c>
      <c r="CU649" s="43" t="s">
        <v>5474</v>
      </c>
      <c r="CV649" s="43" t="s">
        <v>5474</v>
      </c>
      <c r="CW649" s="43" t="s">
        <v>5474</v>
      </c>
      <c r="CX649" s="43" t="s">
        <v>5474</v>
      </c>
      <c r="CY649" s="43" t="s">
        <v>5474</v>
      </c>
      <c r="CZ649" s="43" t="s">
        <v>5474</v>
      </c>
      <c r="DA649" s="42" t="s">
        <v>5474</v>
      </c>
      <c r="DB649" s="42" t="s">
        <v>5474</v>
      </c>
      <c r="DC649" s="42" t="s">
        <v>5474</v>
      </c>
      <c r="DD649" s="42" t="s">
        <v>5474</v>
      </c>
      <c r="DE649" s="42" t="s">
        <v>5474</v>
      </c>
      <c r="DF649" s="42" t="s">
        <v>5474</v>
      </c>
      <c r="DG649" s="42" t="s">
        <v>5474</v>
      </c>
      <c r="DH649" s="42" t="s">
        <v>5474</v>
      </c>
    </row>
    <row r="650" spans="1:112">
      <c r="A650" s="22">
        <v>1560</v>
      </c>
      <c r="B650" s="7" t="s">
        <v>158</v>
      </c>
      <c r="C650" s="21">
        <v>3.6499999999999998E-2</v>
      </c>
      <c r="D650" s="21">
        <v>0.17749999999999999</v>
      </c>
      <c r="E650" s="21">
        <v>4.3400000000000001E-2</v>
      </c>
      <c r="F650" s="21">
        <v>0.2011</v>
      </c>
      <c r="G650" s="21">
        <v>0.16669999999999999</v>
      </c>
      <c r="H650" s="21">
        <v>-6.6699999999999995E-2</v>
      </c>
      <c r="I650" s="21">
        <v>2.0799999999999999E-2</v>
      </c>
      <c r="J650" s="21">
        <v>7.9799999999999996E-2</v>
      </c>
      <c r="K650" s="21">
        <v>2.46E-2</v>
      </c>
      <c r="L650" s="21">
        <v>-6.0000000000000001E-3</v>
      </c>
      <c r="M650" s="21">
        <v>-1.4200000000000001E-2</v>
      </c>
      <c r="N650" s="21">
        <v>2.4299999999999999E-2</v>
      </c>
      <c r="O650" s="21">
        <v>6.1000000000000004E-3</v>
      </c>
      <c r="P650" s="21">
        <v>-1.3299999999999999E-2</v>
      </c>
      <c r="Q650" s="21">
        <v>-2.2000000000000001E-3</v>
      </c>
      <c r="R650" s="21">
        <v>-2.8E-3</v>
      </c>
      <c r="S650" s="21">
        <v>0.14480000000000001</v>
      </c>
      <c r="T650" s="21">
        <v>0.1009</v>
      </c>
      <c r="U650" s="10">
        <v>2.0299999999999998</v>
      </c>
      <c r="V650" s="10">
        <v>3.78</v>
      </c>
      <c r="W650" s="7">
        <v>3.1196999999999999</v>
      </c>
      <c r="X650" s="20">
        <v>0.73619999999999997</v>
      </c>
      <c r="Y650" s="75">
        <v>2020</v>
      </c>
      <c r="Z650" s="7">
        <v>2.7982999999999998</v>
      </c>
      <c r="AA650" s="7">
        <v>0</v>
      </c>
      <c r="AB650" s="51">
        <v>-83</v>
      </c>
      <c r="AC650" s="51">
        <v>38</v>
      </c>
      <c r="AD650" s="51">
        <v>1</v>
      </c>
      <c r="AE650" s="51"/>
      <c r="AF650" s="51">
        <v>-83</v>
      </c>
      <c r="AG650" s="51">
        <v>-2</v>
      </c>
      <c r="AH650" s="20">
        <v>9.1000000000000004E-3</v>
      </c>
      <c r="AI650" s="7" t="s">
        <v>8467</v>
      </c>
      <c r="AJ650" s="67" t="s">
        <v>8494</v>
      </c>
      <c r="AK650" s="44">
        <v>-0.70512820512820518</v>
      </c>
      <c r="AL650" s="44">
        <v>-0.71250000000000036</v>
      </c>
      <c r="AM650" s="44">
        <v>-0.55555555555555203</v>
      </c>
      <c r="AN650" s="25">
        <v>0.36279069767441857</v>
      </c>
      <c r="AO650" s="25">
        <v>0.12403100775193798</v>
      </c>
      <c r="AP650" s="215">
        <v>64.5</v>
      </c>
      <c r="AQ650" s="215" t="s">
        <v>8552</v>
      </c>
      <c r="AR650" s="44">
        <v>3.1104199066874002E-3</v>
      </c>
      <c r="AS650" s="171" t="s">
        <v>7009</v>
      </c>
      <c r="AT650" s="171" t="s">
        <v>7210</v>
      </c>
      <c r="AU650" s="171" t="s">
        <v>6930</v>
      </c>
      <c r="AV650" s="7" t="s">
        <v>8470</v>
      </c>
      <c r="AW650" s="14" t="s">
        <v>7209</v>
      </c>
      <c r="AX650" s="49" t="s">
        <v>6009</v>
      </c>
      <c r="AY650" s="38" t="s">
        <v>5971</v>
      </c>
      <c r="AZ650" s="14" t="s">
        <v>6083</v>
      </c>
      <c r="BA650" s="49" t="s">
        <v>5967</v>
      </c>
      <c r="BB650" s="38" t="s">
        <v>5971</v>
      </c>
      <c r="BC650" s="7">
        <v>0.4</v>
      </c>
      <c r="BD650" s="14" t="s">
        <v>6101</v>
      </c>
      <c r="BE650" s="49" t="s">
        <v>5967</v>
      </c>
      <c r="BF650" s="38" t="s">
        <v>5971</v>
      </c>
      <c r="BG650" s="7">
        <v>0.5</v>
      </c>
      <c r="BH650" s="45">
        <v>459.42187931210003</v>
      </c>
      <c r="BI650" s="215" t="s">
        <v>8471</v>
      </c>
      <c r="BJ650" s="215" t="s">
        <v>8543</v>
      </c>
      <c r="BK650" s="7">
        <v>2.2000000000000002</v>
      </c>
      <c r="BL650" s="25">
        <v>6.2402496099844889E-3</v>
      </c>
      <c r="BM650" s="20">
        <v>0.6339999999999999</v>
      </c>
      <c r="BN650" s="20">
        <v>0.67249999999999999</v>
      </c>
      <c r="BO650" s="20">
        <v>0.60249999999999992</v>
      </c>
      <c r="BP650" s="46">
        <v>17.063492063492063</v>
      </c>
      <c r="BQ650" s="215" t="s">
        <v>8540</v>
      </c>
      <c r="BR650" s="79">
        <v>-0.23336279069767457</v>
      </c>
      <c r="BS650" s="9">
        <v>4.2270161416180452E-2</v>
      </c>
      <c r="BT650" s="9">
        <v>3.7316196375235977E-2</v>
      </c>
      <c r="BU650" s="47">
        <v>44399</v>
      </c>
      <c r="BV650" s="47">
        <v>44405</v>
      </c>
      <c r="BW650" s="14" t="s">
        <v>5474</v>
      </c>
      <c r="BX650" s="83">
        <v>-8.0035348837209558E-2</v>
      </c>
      <c r="BY650" s="82">
        <v>4.0299999999999994</v>
      </c>
      <c r="BZ650" s="46">
        <v>16.00496277915633</v>
      </c>
      <c r="CA650" s="48" t="s">
        <v>8475</v>
      </c>
      <c r="CB650" s="45">
        <v>-5353.5</v>
      </c>
      <c r="CC650" s="45">
        <v>2451</v>
      </c>
      <c r="CD650" s="45">
        <v>64.5</v>
      </c>
      <c r="CE650" s="45">
        <v>0</v>
      </c>
      <c r="CF650" s="14" t="s">
        <v>9165</v>
      </c>
      <c r="CG650" s="7" t="s">
        <v>8590</v>
      </c>
      <c r="CH650" s="215" t="s">
        <v>8478</v>
      </c>
      <c r="CI650" s="215" t="s">
        <v>8478</v>
      </c>
      <c r="CJ650" s="215" t="s">
        <v>8479</v>
      </c>
      <c r="CK650" s="43" t="s">
        <v>5474</v>
      </c>
      <c r="CL650" s="43" t="s">
        <v>5474</v>
      </c>
      <c r="CM650" s="43" t="s">
        <v>5474</v>
      </c>
      <c r="CN650" s="145">
        <v>2451</v>
      </c>
      <c r="CO650" s="145">
        <v>-5289</v>
      </c>
      <c r="CP650" s="148">
        <v>29632.711215630454</v>
      </c>
      <c r="CQ650" s="189" t="s">
        <v>5474</v>
      </c>
      <c r="CR650" s="189" t="s">
        <v>5474</v>
      </c>
      <c r="CS650" s="99" t="s">
        <v>5474</v>
      </c>
      <c r="CT650" s="167" t="s">
        <v>5474</v>
      </c>
      <c r="CU650" s="43" t="s">
        <v>5474</v>
      </c>
      <c r="CV650" s="43" t="s">
        <v>5474</v>
      </c>
      <c r="CW650" s="43" t="s">
        <v>5474</v>
      </c>
      <c r="CX650" s="43" t="s">
        <v>5474</v>
      </c>
      <c r="CY650" s="43" t="s">
        <v>5474</v>
      </c>
      <c r="CZ650" s="43" t="s">
        <v>5474</v>
      </c>
      <c r="DA650" s="42" t="s">
        <v>5474</v>
      </c>
      <c r="DB650" s="42" t="s">
        <v>5474</v>
      </c>
      <c r="DC650" s="42" t="s">
        <v>5474</v>
      </c>
      <c r="DD650" s="42" t="s">
        <v>5474</v>
      </c>
      <c r="DE650" s="42" t="s">
        <v>5474</v>
      </c>
      <c r="DF650" s="42" t="s">
        <v>5474</v>
      </c>
      <c r="DG650" s="42" t="s">
        <v>5474</v>
      </c>
      <c r="DH650" s="42" t="s">
        <v>5474</v>
      </c>
    </row>
    <row r="651" spans="1:112">
      <c r="A651" s="22">
        <v>8927</v>
      </c>
      <c r="B651" s="7" t="s">
        <v>1561</v>
      </c>
      <c r="C651" s="21">
        <v>0.23549999999999999</v>
      </c>
      <c r="D651" s="21">
        <v>0.1157</v>
      </c>
      <c r="E651" s="21">
        <v>7.8700000000000006E-2</v>
      </c>
      <c r="F651" s="21">
        <v>0.1203</v>
      </c>
      <c r="G651" s="21">
        <v>0.18090000000000001</v>
      </c>
      <c r="H651" s="21">
        <v>-0.5</v>
      </c>
      <c r="I651" s="21">
        <v>-0.4783</v>
      </c>
      <c r="J651" s="21">
        <v>0.63639999999999997</v>
      </c>
      <c r="K651" s="21">
        <v>-2.87E-2</v>
      </c>
      <c r="L651" s="21">
        <v>-8.5000000000000006E-2</v>
      </c>
      <c r="M651" s="21">
        <v>5.7000000000000002E-3</v>
      </c>
      <c r="N651" s="21">
        <v>-3.1800000000000002E-2</v>
      </c>
      <c r="O651" s="21">
        <v>-6.1699999999999998E-2</v>
      </c>
      <c r="P651" s="21">
        <v>-4.1000000000000003E-3</v>
      </c>
      <c r="Q651" s="21">
        <v>1.03E-2</v>
      </c>
      <c r="R651" s="21">
        <v>3.7000000000000002E-3</v>
      </c>
      <c r="S651" s="21">
        <v>3.5299999999999998E-2</v>
      </c>
      <c r="T651" s="21">
        <v>2.2599999999999999E-2</v>
      </c>
      <c r="U651" s="10">
        <v>0.36</v>
      </c>
      <c r="V651" s="10">
        <v>0.77</v>
      </c>
      <c r="W651" s="7">
        <v>0.19550000000000001</v>
      </c>
      <c r="X651" s="20">
        <v>0.55779999999999996</v>
      </c>
      <c r="Y651" s="75">
        <v>2020</v>
      </c>
      <c r="Z651" s="7">
        <v>0.46760000000000002</v>
      </c>
      <c r="AA651" s="7">
        <v>0</v>
      </c>
      <c r="AB651" s="51">
        <v>19</v>
      </c>
      <c r="AC651" s="51">
        <v>18</v>
      </c>
      <c r="AD651" s="51"/>
      <c r="AE651" s="51"/>
      <c r="AF651" s="51">
        <v>-48</v>
      </c>
      <c r="AG651" s="51">
        <v>-4</v>
      </c>
      <c r="AH651" s="20">
        <v>2.7000000000000001E-3</v>
      </c>
      <c r="AI651" s="7" t="s">
        <v>8487</v>
      </c>
      <c r="AJ651" s="67" t="s">
        <v>8494</v>
      </c>
      <c r="AK651" s="44">
        <v>0.67278797996661099</v>
      </c>
      <c r="AL651" s="44">
        <v>-0.8</v>
      </c>
      <c r="AM651" s="44">
        <v>0.87500000000000666</v>
      </c>
      <c r="AN651" s="25">
        <v>0.86187050359712214</v>
      </c>
      <c r="AO651" s="25">
        <v>0.14388489208633093</v>
      </c>
      <c r="AP651" s="215">
        <v>34.75</v>
      </c>
      <c r="AQ651" s="215" t="s">
        <v>8552</v>
      </c>
      <c r="AR651" s="44">
        <v>2.8860028860028799E-3</v>
      </c>
      <c r="AS651" s="171" t="s">
        <v>7009</v>
      </c>
      <c r="AT651" s="171" t="s">
        <v>7281</v>
      </c>
      <c r="AU651" s="171" t="s">
        <v>6943</v>
      </c>
      <c r="AV651" s="7" t="s">
        <v>8470</v>
      </c>
      <c r="AW651" s="14" t="s">
        <v>7820</v>
      </c>
      <c r="AX651" s="49" t="s">
        <v>6009</v>
      </c>
      <c r="AY651" s="38" t="s">
        <v>5961</v>
      </c>
      <c r="AZ651" s="14" t="s">
        <v>6876</v>
      </c>
      <c r="BA651" s="49" t="s">
        <v>5967</v>
      </c>
      <c r="BB651" s="38" t="s">
        <v>5971</v>
      </c>
      <c r="BC651" s="7">
        <v>0.5</v>
      </c>
      <c r="BD651" s="14" t="s">
        <v>6118</v>
      </c>
      <c r="BE651" s="49" t="s">
        <v>5960</v>
      </c>
      <c r="BF651" s="38" t="s">
        <v>5961</v>
      </c>
      <c r="BG651" s="7">
        <v>0.6</v>
      </c>
      <c r="BH651" s="45">
        <v>638.05622710992247</v>
      </c>
      <c r="BI651" s="215" t="s">
        <v>8471</v>
      </c>
      <c r="BJ651" s="215" t="s">
        <v>8509</v>
      </c>
      <c r="BK651" s="7">
        <v>1.1000000000000001</v>
      </c>
      <c r="BL651" s="25">
        <v>1.0174418604651205E-2</v>
      </c>
      <c r="BM651" s="20">
        <v>0.61962499999999998</v>
      </c>
      <c r="BN651" s="20">
        <v>0.6925</v>
      </c>
      <c r="BO651" s="20">
        <v>0.55999999999999994</v>
      </c>
      <c r="BP651" s="46">
        <v>45.129870129870127</v>
      </c>
      <c r="BQ651" s="215" t="s">
        <v>8521</v>
      </c>
      <c r="BR651" s="79">
        <v>-0.7375539568345324</v>
      </c>
      <c r="BS651" s="9">
        <v>0</v>
      </c>
      <c r="BT651" s="9">
        <v>7.5618781209063624E-3</v>
      </c>
      <c r="BU651" s="47" t="s">
        <v>5993</v>
      </c>
      <c r="BV651" s="47" t="s">
        <v>5993</v>
      </c>
      <c r="BW651" s="14" t="s">
        <v>5474</v>
      </c>
      <c r="BX651" s="83">
        <v>-0.67194244604316555</v>
      </c>
      <c r="BY651" s="82">
        <v>0.76</v>
      </c>
      <c r="BZ651" s="46">
        <v>45.723684210526315</v>
      </c>
      <c r="CA651" s="48" t="s">
        <v>8475</v>
      </c>
      <c r="CB651" s="45">
        <v>660.25</v>
      </c>
      <c r="CC651" s="45">
        <v>625.5</v>
      </c>
      <c r="CD651" s="45">
        <v>0</v>
      </c>
      <c r="CE651" s="45">
        <v>0</v>
      </c>
      <c r="CF651" s="14" t="s">
        <v>9166</v>
      </c>
      <c r="CG651" s="7" t="s">
        <v>8477</v>
      </c>
      <c r="CH651" s="215" t="s">
        <v>8478</v>
      </c>
      <c r="CI651" s="215" t="s">
        <v>8546</v>
      </c>
      <c r="CJ651" s="215" t="s">
        <v>8479</v>
      </c>
      <c r="CK651" s="43" t="s">
        <v>5474</v>
      </c>
      <c r="CL651" s="43" t="s">
        <v>5474</v>
      </c>
      <c r="CM651" s="43" t="s">
        <v>6898</v>
      </c>
      <c r="CN651" s="145">
        <v>625.5</v>
      </c>
      <c r="CO651" s="145">
        <v>660.25</v>
      </c>
      <c r="CP651" s="148">
        <v>22172.453892069807</v>
      </c>
      <c r="CQ651" s="189">
        <v>0.47683453237410073</v>
      </c>
      <c r="CR651" s="189">
        <v>0</v>
      </c>
      <c r="CS651" s="99">
        <v>45283</v>
      </c>
      <c r="CT651" s="167" t="s">
        <v>5474</v>
      </c>
      <c r="CU651" s="43" t="s">
        <v>5474</v>
      </c>
      <c r="CV651" s="43" t="s">
        <v>5474</v>
      </c>
      <c r="CW651" s="43" t="s">
        <v>5474</v>
      </c>
      <c r="CX651" s="43" t="s">
        <v>5474</v>
      </c>
      <c r="CY651" s="43" t="s">
        <v>5474</v>
      </c>
      <c r="CZ651" s="43" t="s">
        <v>5474</v>
      </c>
      <c r="DA651" s="42" t="s">
        <v>5474</v>
      </c>
      <c r="DB651" s="42" t="s">
        <v>5474</v>
      </c>
      <c r="DC651" s="42" t="s">
        <v>5474</v>
      </c>
      <c r="DD651" s="42" t="s">
        <v>5474</v>
      </c>
      <c r="DE651" s="42" t="s">
        <v>5474</v>
      </c>
      <c r="DF651" s="42" t="s">
        <v>5474</v>
      </c>
      <c r="DG651" s="42" t="s">
        <v>5474</v>
      </c>
      <c r="DH651" s="42" t="s">
        <v>5474</v>
      </c>
    </row>
    <row r="652" spans="1:112">
      <c r="A652" s="22">
        <v>3617</v>
      </c>
      <c r="B652" s="7" t="s">
        <v>834</v>
      </c>
      <c r="C652" s="21">
        <v>0.18920000000000001</v>
      </c>
      <c r="D652" s="21">
        <v>-6.2799999999999995E-2</v>
      </c>
      <c r="E652" s="21">
        <v>0.1525</v>
      </c>
      <c r="F652" s="21">
        <v>-9.4700000000000006E-2</v>
      </c>
      <c r="G652" s="21">
        <v>8.3500000000000005E-2</v>
      </c>
      <c r="H652" s="21">
        <v>-0.5333</v>
      </c>
      <c r="I652" s="21">
        <v>-0.58420000000000005</v>
      </c>
      <c r="J652" s="21">
        <v>-0.13159999999999999</v>
      </c>
      <c r="K652" s="21">
        <v>4.3E-3</v>
      </c>
      <c r="L652" s="21">
        <v>-1.5299999999999999E-2</v>
      </c>
      <c r="M652" s="21">
        <v>3.3E-3</v>
      </c>
      <c r="N652" s="21">
        <v>-1.0200000000000001E-2</v>
      </c>
      <c r="O652" s="21">
        <v>-2.3699999999999999E-2</v>
      </c>
      <c r="P652" s="21">
        <v>2.3599999999999999E-2</v>
      </c>
      <c r="Q652" s="21">
        <v>8.8999999999999999E-3</v>
      </c>
      <c r="R652" s="21">
        <v>3.2000000000000002E-3</v>
      </c>
      <c r="S652" s="21">
        <v>0.13589999999999999</v>
      </c>
      <c r="T652" s="21">
        <v>7.6200000000000004E-2</v>
      </c>
      <c r="U652" s="10">
        <v>1.32</v>
      </c>
      <c r="V652" s="10">
        <v>5.51</v>
      </c>
      <c r="W652" s="7">
        <v>5.16</v>
      </c>
      <c r="X652" s="20">
        <v>0.75339999999999996</v>
      </c>
      <c r="Y652" s="75">
        <v>2020</v>
      </c>
      <c r="Z652" s="7">
        <v>5.4</v>
      </c>
      <c r="AA652" s="7">
        <v>0</v>
      </c>
      <c r="AB652" s="51">
        <v>-11</v>
      </c>
      <c r="AC652" s="51">
        <v>4</v>
      </c>
      <c r="AD652" s="51">
        <v>1</v>
      </c>
      <c r="AE652" s="51"/>
      <c r="AF652" s="51"/>
      <c r="AG652" s="51"/>
      <c r="AH652" s="20">
        <v>0</v>
      </c>
      <c r="AI652" s="7" t="s">
        <v>8467</v>
      </c>
      <c r="AJ652" s="67" t="s">
        <v>8757</v>
      </c>
      <c r="AK652" s="44">
        <v>-0.84090909090909038</v>
      </c>
      <c r="AL652" s="44">
        <v>-0.80357142857142738</v>
      </c>
      <c r="AM652" s="44">
        <v>0.66666666666668251</v>
      </c>
      <c r="AN652" s="25">
        <v>0.22886866059817954</v>
      </c>
      <c r="AO652" s="25">
        <v>7.2821846553966299E-2</v>
      </c>
      <c r="AP652" s="215">
        <v>76.900000000000006</v>
      </c>
      <c r="AQ652" s="215" t="s">
        <v>8552</v>
      </c>
      <c r="AR652" s="44">
        <v>1.30208333333333E-3</v>
      </c>
      <c r="AS652" s="171" t="s">
        <v>7009</v>
      </c>
      <c r="AT652" s="171" t="s">
        <v>6950</v>
      </c>
      <c r="AU652" s="171" t="s">
        <v>6992</v>
      </c>
      <c r="AV652" s="7" t="s">
        <v>8470</v>
      </c>
      <c r="AW652" s="14" t="s">
        <v>7882</v>
      </c>
      <c r="AX652" s="49" t="s">
        <v>6009</v>
      </c>
      <c r="AY652" s="38" t="s">
        <v>5971</v>
      </c>
      <c r="AZ652" s="14" t="s">
        <v>6570</v>
      </c>
      <c r="BA652" s="49" t="s">
        <v>5967</v>
      </c>
      <c r="BB652" s="38" t="s">
        <v>6007</v>
      </c>
      <c r="BC652" s="7">
        <v>0.5</v>
      </c>
      <c r="BD652" s="14" t="s">
        <v>6229</v>
      </c>
      <c r="BE652" s="49" t="s">
        <v>5967</v>
      </c>
      <c r="BF652" s="38" t="s">
        <v>5971</v>
      </c>
      <c r="BG652" s="7">
        <v>0.7</v>
      </c>
      <c r="BH652" s="45">
        <v>58.997107401597695</v>
      </c>
      <c r="BI652" s="215" t="s">
        <v>8495</v>
      </c>
      <c r="BJ652" s="215" t="s">
        <v>8554</v>
      </c>
      <c r="BK652" s="7">
        <v>0.6</v>
      </c>
      <c r="BL652" s="25">
        <v>2.6075619295958647E-3</v>
      </c>
      <c r="BM652" s="20">
        <v>0.577125</v>
      </c>
      <c r="BN652" s="20">
        <v>0.62250000000000005</v>
      </c>
      <c r="BO652" s="20">
        <v>0.53999999999999992</v>
      </c>
      <c r="BP652" s="46">
        <v>13.956442831215973</v>
      </c>
      <c r="BQ652" s="215" t="s">
        <v>8569</v>
      </c>
      <c r="BR652" s="79">
        <v>-0.16397745990463816</v>
      </c>
      <c r="BS652" s="9">
        <v>6.0893900719801053E-2</v>
      </c>
      <c r="BT652" s="9">
        <v>6.3996685708501255E-2</v>
      </c>
      <c r="BU652" s="47" t="s">
        <v>5993</v>
      </c>
      <c r="BV652" s="47">
        <v>44383</v>
      </c>
      <c r="BW652" s="14" t="s">
        <v>5474</v>
      </c>
      <c r="BX652" s="83">
        <v>3.2270481144341273E-3</v>
      </c>
      <c r="BY652" s="82">
        <v>5.12</v>
      </c>
      <c r="BZ652" s="46">
        <v>15.01953125</v>
      </c>
      <c r="CA652" s="48" t="s">
        <v>8475</v>
      </c>
      <c r="CB652" s="45">
        <v>-845.90000000000009</v>
      </c>
      <c r="CC652" s="45">
        <v>307.60000000000002</v>
      </c>
      <c r="CD652" s="45">
        <v>76.900000000000006</v>
      </c>
      <c r="CE652" s="45">
        <v>0</v>
      </c>
      <c r="CF652" s="14" t="s">
        <v>9167</v>
      </c>
      <c r="CG652" s="7" t="s">
        <v>8477</v>
      </c>
      <c r="CH652" s="215" t="s">
        <v>8523</v>
      </c>
      <c r="CI652" s="215" t="s">
        <v>8479</v>
      </c>
      <c r="CJ652" s="215" t="s">
        <v>8479</v>
      </c>
      <c r="CK652" s="43" t="s">
        <v>6894</v>
      </c>
      <c r="CL652" s="43" t="s">
        <v>5474</v>
      </c>
      <c r="CM652" s="43" t="s">
        <v>5474</v>
      </c>
      <c r="CN652" s="145">
        <v>307.60000000000002</v>
      </c>
      <c r="CO652" s="145">
        <v>-769.00000000000011</v>
      </c>
      <c r="CP652" s="148">
        <v>4536.8775591828635</v>
      </c>
      <c r="CQ652" s="189">
        <v>-0.48374512353706095</v>
      </c>
      <c r="CR652" s="189">
        <v>0</v>
      </c>
      <c r="CS652" s="99">
        <v>44941</v>
      </c>
      <c r="CT652" s="167" t="s">
        <v>5474</v>
      </c>
      <c r="CU652" s="43" t="s">
        <v>5474</v>
      </c>
      <c r="CV652" s="43" t="s">
        <v>5474</v>
      </c>
      <c r="CW652" s="43" t="s">
        <v>5474</v>
      </c>
      <c r="CX652" s="43" t="s">
        <v>5474</v>
      </c>
      <c r="CY652" s="43" t="s">
        <v>5474</v>
      </c>
      <c r="CZ652" s="43" t="s">
        <v>5474</v>
      </c>
      <c r="DA652" s="42" t="s">
        <v>5474</v>
      </c>
      <c r="DB652" s="42" t="s">
        <v>5474</v>
      </c>
      <c r="DC652" s="42" t="s">
        <v>5474</v>
      </c>
      <c r="DD652" s="42" t="s">
        <v>5474</v>
      </c>
      <c r="DE652" s="42" t="s">
        <v>5474</v>
      </c>
      <c r="DF652" s="42" t="s">
        <v>5474</v>
      </c>
      <c r="DG652" s="42" t="s">
        <v>5474</v>
      </c>
      <c r="DH652" s="42" t="s">
        <v>5474</v>
      </c>
    </row>
    <row r="653" spans="1:112">
      <c r="A653" s="22">
        <v>2065</v>
      </c>
      <c r="B653" s="7" t="s">
        <v>2125</v>
      </c>
      <c r="C653" s="21">
        <v>1.55E-2</v>
      </c>
      <c r="D653" s="21">
        <v>0.23549999999999999</v>
      </c>
      <c r="E653" s="21">
        <v>-6.1999999999999998E-3</v>
      </c>
      <c r="F653" s="21">
        <v>0.18709999999999999</v>
      </c>
      <c r="G653" s="21">
        <v>0.4577</v>
      </c>
      <c r="H653" s="21">
        <v>8.4000000000000005E-2</v>
      </c>
      <c r="I653" s="21">
        <v>0.37230000000000002</v>
      </c>
      <c r="J653" s="21">
        <v>0.1923</v>
      </c>
      <c r="K653" s="21">
        <v>2.35E-2</v>
      </c>
      <c r="L653" s="21">
        <v>2.1399999999999999E-2</v>
      </c>
      <c r="M653" s="21">
        <v>-2.9999999999999997E-4</v>
      </c>
      <c r="N653" s="21">
        <v>1.5599999999999999E-2</v>
      </c>
      <c r="O653" s="21">
        <v>2.81E-2</v>
      </c>
      <c r="P653" s="21">
        <v>1.4800000000000001E-2</v>
      </c>
      <c r="Q653" s="21">
        <v>9.2999999999999992E-3</v>
      </c>
      <c r="R653" s="21">
        <v>2.2000000000000001E-3</v>
      </c>
      <c r="S653" s="21">
        <v>0.1108</v>
      </c>
      <c r="T653" s="21">
        <v>0.26979999999999998</v>
      </c>
      <c r="U653" s="10">
        <v>2.48</v>
      </c>
      <c r="V653" s="10">
        <v>4.41</v>
      </c>
      <c r="W653" s="7">
        <v>2.7808000000000002</v>
      </c>
      <c r="X653" s="20">
        <v>0.88529999999999998</v>
      </c>
      <c r="Y653" s="75">
        <v>2020</v>
      </c>
      <c r="Z653" s="7">
        <v>0.98040000000000005</v>
      </c>
      <c r="AA653" s="7">
        <v>0.98040000000000005</v>
      </c>
      <c r="AB653" s="51">
        <v>328</v>
      </c>
      <c r="AC653" s="51">
        <v>125</v>
      </c>
      <c r="AD653" s="51"/>
      <c r="AE653" s="51"/>
      <c r="AF653" s="51"/>
      <c r="AG653" s="51"/>
      <c r="AH653" s="20">
        <v>0</v>
      </c>
      <c r="AI653" s="7" t="s">
        <v>8467</v>
      </c>
      <c r="AJ653" s="67" t="s">
        <v>9168</v>
      </c>
      <c r="AK653" s="44">
        <v>-0.74754901960784315</v>
      </c>
      <c r="AL653" s="44">
        <v>-0.95973154362416147</v>
      </c>
      <c r="AM653" s="44">
        <v>0.5</v>
      </c>
      <c r="AN653" s="25">
        <v>0.42722513089005232</v>
      </c>
      <c r="AO653" s="25">
        <v>0.15602094240837688</v>
      </c>
      <c r="AP653" s="215">
        <v>47.75</v>
      </c>
      <c r="AQ653" s="215" t="s">
        <v>8552</v>
      </c>
      <c r="AR653" s="44">
        <v>6.3224446786090604E-3</v>
      </c>
      <c r="AS653" s="171" t="s">
        <v>7393</v>
      </c>
      <c r="AT653" s="171" t="s">
        <v>7394</v>
      </c>
      <c r="AU653" s="171" t="s">
        <v>7160</v>
      </c>
      <c r="AV653" s="7" t="s">
        <v>9169</v>
      </c>
      <c r="AW653" s="14" t="s">
        <v>7392</v>
      </c>
      <c r="AX653" s="49" t="s">
        <v>5960</v>
      </c>
      <c r="AY653" s="38" t="s">
        <v>5971</v>
      </c>
      <c r="AZ653" s="14" t="s">
        <v>6038</v>
      </c>
      <c r="BA653" s="49" t="s">
        <v>5967</v>
      </c>
      <c r="BB653" s="38" t="s">
        <v>5961</v>
      </c>
      <c r="BC653" s="7">
        <v>0.7</v>
      </c>
      <c r="BD653" s="14" t="s">
        <v>6153</v>
      </c>
      <c r="BE653" s="49" t="s">
        <v>6009</v>
      </c>
      <c r="BF653" s="38" t="s">
        <v>5971</v>
      </c>
      <c r="BG653" s="7">
        <v>0.9</v>
      </c>
      <c r="BH653" s="45">
        <v>795.45148859062851</v>
      </c>
      <c r="BI653" s="215" t="s">
        <v>8471</v>
      </c>
      <c r="BJ653" s="215" t="s">
        <v>8520</v>
      </c>
      <c r="BK653" s="7">
        <v>1.6</v>
      </c>
      <c r="BL653" s="25">
        <v>6.3224446786090023E-3</v>
      </c>
      <c r="BM653" s="20">
        <v>0.64387499999999998</v>
      </c>
      <c r="BN653" s="20">
        <v>0.66999999999999993</v>
      </c>
      <c r="BO653" s="20">
        <v>0.62249999999999994</v>
      </c>
      <c r="BP653" s="46">
        <v>10.827664399092971</v>
      </c>
      <c r="BQ653" s="215" t="s">
        <v>8560</v>
      </c>
      <c r="BR653" s="79">
        <v>0.44614450261780098</v>
      </c>
      <c r="BS653" s="9">
        <v>5.2081969691961882E-2</v>
      </c>
      <c r="BT653" s="9">
        <v>0.11206634903094392</v>
      </c>
      <c r="BU653" s="47" t="s">
        <v>5993</v>
      </c>
      <c r="BV653" s="47" t="s">
        <v>5993</v>
      </c>
      <c r="BW653" s="14" t="s">
        <v>5474</v>
      </c>
      <c r="BX653" s="83">
        <v>0.73537340314136102</v>
      </c>
      <c r="BY653" s="82">
        <v>4.68</v>
      </c>
      <c r="BZ653" s="46">
        <v>10.202991452991453</v>
      </c>
      <c r="CA653" s="48" t="s">
        <v>8475</v>
      </c>
      <c r="CB653" s="45">
        <v>15662</v>
      </c>
      <c r="CC653" s="45">
        <v>5968.75</v>
      </c>
      <c r="CD653" s="45">
        <v>0</v>
      </c>
      <c r="CE653" s="45">
        <v>0</v>
      </c>
      <c r="CF653" s="14" t="s">
        <v>9170</v>
      </c>
      <c r="CG653" s="7" t="s">
        <v>8590</v>
      </c>
      <c r="CH653" s="215" t="s">
        <v>8498</v>
      </c>
      <c r="CI653" s="215" t="s">
        <v>8478</v>
      </c>
      <c r="CJ653" s="215" t="s">
        <v>8498</v>
      </c>
      <c r="CK653" s="43" t="s">
        <v>6945</v>
      </c>
      <c r="CL653" s="43" t="s">
        <v>5474</v>
      </c>
      <c r="CM653" s="43" t="s">
        <v>5474</v>
      </c>
      <c r="CN653" s="145">
        <v>5968.75</v>
      </c>
      <c r="CO653" s="145">
        <v>15662</v>
      </c>
      <c r="CP653" s="148">
        <v>37982.808580202509</v>
      </c>
      <c r="CQ653" s="189">
        <v>0.2356020942408377</v>
      </c>
      <c r="CR653" s="189">
        <v>0.61199999999999999</v>
      </c>
      <c r="CS653" s="99">
        <v>44518</v>
      </c>
      <c r="CT653" s="167" t="s">
        <v>5474</v>
      </c>
      <c r="CU653" s="43" t="s">
        <v>5474</v>
      </c>
      <c r="CV653" s="43" t="s">
        <v>5474</v>
      </c>
      <c r="CW653" s="43" t="s">
        <v>5474</v>
      </c>
      <c r="CX653" s="43" t="s">
        <v>5474</v>
      </c>
      <c r="CY653" s="43" t="s">
        <v>5474</v>
      </c>
      <c r="CZ653" s="43" t="s">
        <v>5474</v>
      </c>
      <c r="DA653" s="42" t="s">
        <v>5474</v>
      </c>
      <c r="DB653" s="42" t="s">
        <v>5474</v>
      </c>
      <c r="DC653" s="42" t="s">
        <v>5474</v>
      </c>
      <c r="DD653" s="42" t="s">
        <v>5474</v>
      </c>
      <c r="DE653" s="42" t="s">
        <v>5474</v>
      </c>
      <c r="DF653" s="42" t="s">
        <v>5474</v>
      </c>
      <c r="DG653" s="42" t="s">
        <v>5474</v>
      </c>
      <c r="DH653" s="42" t="s">
        <v>5474</v>
      </c>
    </row>
    <row r="654" spans="1:112">
      <c r="A654" s="22">
        <v>3363</v>
      </c>
      <c r="B654" s="7" t="s">
        <v>733</v>
      </c>
      <c r="C654" s="21">
        <v>0.2777</v>
      </c>
      <c r="D654" s="21">
        <v>0.2389</v>
      </c>
      <c r="E654" s="21">
        <v>0.24390000000000001</v>
      </c>
      <c r="F654" s="21">
        <v>0.26319999999999999</v>
      </c>
      <c r="G654" s="21">
        <v>2.07E-2</v>
      </c>
      <c r="H654" s="21">
        <v>15</v>
      </c>
      <c r="I654" s="21">
        <v>-0.83420000000000005</v>
      </c>
      <c r="J654" s="21">
        <v>-0.6421</v>
      </c>
      <c r="K654" s="21">
        <v>5.0299999999999997E-2</v>
      </c>
      <c r="L654" s="21">
        <v>-6.6799999999999998E-2</v>
      </c>
      <c r="M654" s="21">
        <v>-2.12E-2</v>
      </c>
      <c r="N654" s="21">
        <v>6.6100000000000006E-2</v>
      </c>
      <c r="O654" s="21">
        <v>-9.8000000000000004E-2</v>
      </c>
      <c r="P654" s="21">
        <v>-1.09E-2</v>
      </c>
      <c r="Q654" s="21">
        <v>4.1999999999999997E-3</v>
      </c>
      <c r="R654" s="21">
        <v>2.8999999999999998E-3</v>
      </c>
      <c r="S654" s="21">
        <v>8.7599999999999997E-2</v>
      </c>
      <c r="T654" s="21">
        <v>6.5000000000000002E-2</v>
      </c>
      <c r="U654" s="10">
        <v>0.34</v>
      </c>
      <c r="V654" s="10">
        <v>0.51</v>
      </c>
      <c r="W654" s="7">
        <v>0.96</v>
      </c>
      <c r="X654" s="20">
        <v>0.67110000000000003</v>
      </c>
      <c r="Y654" s="75">
        <v>2020</v>
      </c>
      <c r="Z654" s="7">
        <v>1</v>
      </c>
      <c r="AA654" s="7">
        <v>0</v>
      </c>
      <c r="AB654" s="51">
        <v>-324</v>
      </c>
      <c r="AC654" s="51">
        <v>4</v>
      </c>
      <c r="AD654" s="51"/>
      <c r="AE654" s="51"/>
      <c r="AF654" s="51"/>
      <c r="AG654" s="51"/>
      <c r="AH654" s="20">
        <v>3.0200000000000001E-2</v>
      </c>
      <c r="AI654" s="7" t="s">
        <v>8467</v>
      </c>
      <c r="AJ654" s="67" t="s">
        <v>8757</v>
      </c>
      <c r="AK654" s="44">
        <v>-0.79310344827586199</v>
      </c>
      <c r="AL654" s="44">
        <v>-0.78021978021978011</v>
      </c>
      <c r="AM654" s="44">
        <v>0.66666666666666929</v>
      </c>
      <c r="AN654" s="25">
        <v>0.62919132149901369</v>
      </c>
      <c r="AO654" s="25">
        <v>0.17948717948717938</v>
      </c>
      <c r="AP654" s="215">
        <v>25.35</v>
      </c>
      <c r="AQ654" s="215" t="s">
        <v>8552</v>
      </c>
      <c r="AR654" s="44">
        <v>1.19760479041916E-2</v>
      </c>
      <c r="AS654" s="171" t="s">
        <v>7844</v>
      </c>
      <c r="AT654" s="171" t="s">
        <v>7066</v>
      </c>
      <c r="AU654" s="171" t="s">
        <v>7043</v>
      </c>
      <c r="AV654" s="7" t="s">
        <v>8470</v>
      </c>
      <c r="AW654" s="14" t="s">
        <v>6054</v>
      </c>
      <c r="AX654" s="49" t="s">
        <v>5967</v>
      </c>
      <c r="AY654" s="38" t="s">
        <v>6007</v>
      </c>
      <c r="AZ654" s="14" t="s">
        <v>6604</v>
      </c>
      <c r="BA654" s="49" t="s">
        <v>5967</v>
      </c>
      <c r="BB654" s="38" t="s">
        <v>5971</v>
      </c>
      <c r="BC654" s="7">
        <v>0.1</v>
      </c>
      <c r="BD654" s="14" t="s">
        <v>6295</v>
      </c>
      <c r="BE654" s="49" t="s">
        <v>5967</v>
      </c>
      <c r="BF654" s="38" t="s">
        <v>5971</v>
      </c>
      <c r="BG654" s="7">
        <v>0.7</v>
      </c>
      <c r="BH654" s="45">
        <v>287.90542099325575</v>
      </c>
      <c r="BI654" s="215" t="s">
        <v>8471</v>
      </c>
      <c r="BJ654" s="215" t="s">
        <v>8554</v>
      </c>
      <c r="BK654" s="7">
        <v>0.5</v>
      </c>
      <c r="BL654" s="25">
        <v>1.1976047904191645E-2</v>
      </c>
      <c r="BM654" s="20">
        <v>0.62081249999999999</v>
      </c>
      <c r="BN654" s="20">
        <v>0.74249999999999994</v>
      </c>
      <c r="BO654" s="20">
        <v>0.52124999999999988</v>
      </c>
      <c r="BP654" s="46">
        <v>49.705882352941181</v>
      </c>
      <c r="BQ654" s="215" t="s">
        <v>8540</v>
      </c>
      <c r="BR654" s="79">
        <v>-0.76173964497041413</v>
      </c>
      <c r="BS654" s="9">
        <v>3.1833595948906224E-2</v>
      </c>
      <c r="BT654" s="9">
        <v>3.3402328135829551E-2</v>
      </c>
      <c r="BU654" s="47" t="s">
        <v>5993</v>
      </c>
      <c r="BV654" s="47">
        <v>44372</v>
      </c>
      <c r="BW654" s="14" t="s">
        <v>5474</v>
      </c>
      <c r="BX654" s="83">
        <v>-0.71408757396449696</v>
      </c>
      <c r="BY654" s="82">
        <v>0.54</v>
      </c>
      <c r="BZ654" s="46">
        <v>46.944444444444443</v>
      </c>
      <c r="CA654" s="48" t="s">
        <v>8475</v>
      </c>
      <c r="CB654" s="45">
        <v>-8213.4</v>
      </c>
      <c r="CC654" s="45">
        <v>101.4</v>
      </c>
      <c r="CD654" s="45">
        <v>0</v>
      </c>
      <c r="CE654" s="45">
        <v>0</v>
      </c>
      <c r="CF654" s="14" t="s">
        <v>9171</v>
      </c>
      <c r="CG654" s="7" t="s">
        <v>8477</v>
      </c>
      <c r="CH654" s="215" t="s">
        <v>8498</v>
      </c>
      <c r="CI654" s="215" t="s">
        <v>8479</v>
      </c>
      <c r="CJ654" s="215" t="s">
        <v>8479</v>
      </c>
      <c r="CK654" s="43" t="s">
        <v>5474</v>
      </c>
      <c r="CL654" s="43" t="s">
        <v>5474</v>
      </c>
      <c r="CM654" s="43" t="s">
        <v>5474</v>
      </c>
      <c r="CN654" s="145">
        <v>101.4</v>
      </c>
      <c r="CO654" s="145">
        <v>-8213.4</v>
      </c>
      <c r="CP654" s="148">
        <v>7298.4024221790332</v>
      </c>
      <c r="CQ654" s="189">
        <v>9.8619329388560158E-3</v>
      </c>
      <c r="CR654" s="189">
        <v>0.90680000000000005</v>
      </c>
      <c r="CS654" s="99">
        <v>45175</v>
      </c>
      <c r="CT654" s="167" t="s">
        <v>5474</v>
      </c>
      <c r="CU654" s="43" t="s">
        <v>5474</v>
      </c>
      <c r="CV654" s="43" t="s">
        <v>5474</v>
      </c>
      <c r="CW654" s="43" t="s">
        <v>5474</v>
      </c>
      <c r="CX654" s="43" t="s">
        <v>5474</v>
      </c>
      <c r="CY654" s="43" t="s">
        <v>5474</v>
      </c>
      <c r="CZ654" s="43" t="s">
        <v>5474</v>
      </c>
      <c r="DA654" s="42" t="s">
        <v>5474</v>
      </c>
      <c r="DB654" s="42" t="s">
        <v>5474</v>
      </c>
      <c r="DC654" s="42" t="s">
        <v>5474</v>
      </c>
      <c r="DD654" s="42" t="s">
        <v>5474</v>
      </c>
      <c r="DE654" s="42" t="s">
        <v>5474</v>
      </c>
      <c r="DF654" s="42" t="s">
        <v>5474</v>
      </c>
      <c r="DG654" s="42" t="s">
        <v>5474</v>
      </c>
      <c r="DH654" s="42" t="s">
        <v>5474</v>
      </c>
    </row>
    <row r="655" spans="1:112">
      <c r="A655" s="22">
        <v>2636</v>
      </c>
      <c r="B655" s="7" t="s">
        <v>500</v>
      </c>
      <c r="C655" s="21">
        <v>6.9599999999999995E-2</v>
      </c>
      <c r="D655" s="21">
        <v>1.7604</v>
      </c>
      <c r="E655" s="21">
        <v>0.28349999999999997</v>
      </c>
      <c r="F655" s="21">
        <v>1.6007</v>
      </c>
      <c r="G655" s="21">
        <v>1.2471000000000001</v>
      </c>
      <c r="H655" s="21">
        <v>3.2151999999999998</v>
      </c>
      <c r="I655" s="21">
        <v>8.0611999999999995</v>
      </c>
      <c r="J655" s="21">
        <v>8.9276999999999997</v>
      </c>
      <c r="K655" s="21">
        <v>3.9399999999999998E-2</v>
      </c>
      <c r="L655" s="21">
        <v>5.6099999999999997E-2</v>
      </c>
      <c r="M655" s="21">
        <v>1.0500000000000001E-2</v>
      </c>
      <c r="N655" s="21">
        <v>3.5700000000000003E-2</v>
      </c>
      <c r="O655" s="21">
        <v>5.5500000000000001E-2</v>
      </c>
      <c r="P655" s="21">
        <v>3.9800000000000002E-2</v>
      </c>
      <c r="Q655" s="21">
        <v>0.10539999999999999</v>
      </c>
      <c r="R655" s="21">
        <v>5.3199999999999997E-2</v>
      </c>
      <c r="S655" s="21">
        <v>0.1174</v>
      </c>
      <c r="T655" s="21">
        <v>5.7799999999999997E-2</v>
      </c>
      <c r="U655" s="10">
        <v>16.48</v>
      </c>
      <c r="V655" s="10">
        <v>19.41</v>
      </c>
      <c r="W655" s="7">
        <v>1.7266999999999999</v>
      </c>
      <c r="X655" s="20">
        <v>0.66690000000000005</v>
      </c>
      <c r="Y655" s="75">
        <v>2020</v>
      </c>
      <c r="Z655" s="7">
        <v>3.0156999999999998</v>
      </c>
      <c r="AA655" s="7">
        <v>0</v>
      </c>
      <c r="AB655" s="51">
        <v>1343</v>
      </c>
      <c r="AC655" s="51">
        <v>-1209</v>
      </c>
      <c r="AD655" s="51">
        <v>12</v>
      </c>
      <c r="AE655" s="51">
        <v>6</v>
      </c>
      <c r="AF655" s="51">
        <v>24</v>
      </c>
      <c r="AG655" s="51">
        <v>4</v>
      </c>
      <c r="AH655" s="20">
        <v>0</v>
      </c>
      <c r="AI655" s="7" t="s">
        <v>8481</v>
      </c>
      <c r="AJ655" s="67" t="s">
        <v>8494</v>
      </c>
      <c r="AK655" s="44">
        <v>0.51803051317614424</v>
      </c>
      <c r="AL655" s="44">
        <v>-0.68055555555555558</v>
      </c>
      <c r="AM655" s="44">
        <v>-0.58333333333333337</v>
      </c>
      <c r="AN655" s="25">
        <v>1.5846153846153845</v>
      </c>
      <c r="AO655" s="25">
        <v>0.19780219780219779</v>
      </c>
      <c r="AP655" s="215">
        <v>182</v>
      </c>
      <c r="AQ655" s="215" t="s">
        <v>8552</v>
      </c>
      <c r="AR655" s="44">
        <v>1.1111111111111099E-2</v>
      </c>
      <c r="AS655" s="171" t="s">
        <v>7437</v>
      </c>
      <c r="AT655" s="171" t="s">
        <v>6958</v>
      </c>
      <c r="AU655" s="171" t="s">
        <v>7523</v>
      </c>
      <c r="AV655" s="7" t="s">
        <v>8470</v>
      </c>
      <c r="AW655" s="14" t="s">
        <v>6057</v>
      </c>
      <c r="AX655" s="49" t="s">
        <v>6009</v>
      </c>
      <c r="AY655" s="38" t="s">
        <v>5971</v>
      </c>
      <c r="AZ655" s="14" t="s">
        <v>6627</v>
      </c>
      <c r="BA655" s="49" t="s">
        <v>5967</v>
      </c>
      <c r="BB655" s="38" t="s">
        <v>6007</v>
      </c>
      <c r="BC655" s="7">
        <v>0.4</v>
      </c>
      <c r="BD655" s="14" t="s">
        <v>6224</v>
      </c>
      <c r="BE655" s="49" t="s">
        <v>5967</v>
      </c>
      <c r="BF655" s="38" t="s">
        <v>5989</v>
      </c>
      <c r="BG655" s="7">
        <v>0.4</v>
      </c>
      <c r="BH655" s="45">
        <v>5523.610834085539</v>
      </c>
      <c r="BI655" s="215" t="s">
        <v>8592</v>
      </c>
      <c r="BJ655" s="215" t="s">
        <v>8496</v>
      </c>
      <c r="BK655" s="7">
        <v>0.4</v>
      </c>
      <c r="BL655" s="25">
        <v>1.3927576601671309E-2</v>
      </c>
      <c r="BM655" s="20">
        <v>0.78175000000000017</v>
      </c>
      <c r="BN655" s="20">
        <v>0.87250000000000005</v>
      </c>
      <c r="BO655" s="20">
        <v>0.70750000000000002</v>
      </c>
      <c r="BP655" s="46">
        <v>9.3766099948480157</v>
      </c>
      <c r="BQ655" s="215" t="s">
        <v>8558</v>
      </c>
      <c r="BR655" s="79">
        <v>0.40342142857142882</v>
      </c>
      <c r="BS655" s="9">
        <v>3.6162078216064319E-3</v>
      </c>
      <c r="BT655" s="9">
        <v>1.0657434229537577E-2</v>
      </c>
      <c r="BU655" s="47" t="s">
        <v>5993</v>
      </c>
      <c r="BV655" s="47" t="s">
        <v>5993</v>
      </c>
      <c r="BW655" s="14" t="s">
        <v>5474</v>
      </c>
      <c r="BX655" s="83">
        <v>0.68410571428571443</v>
      </c>
      <c r="BY655" s="82">
        <v>22.98</v>
      </c>
      <c r="BZ655" s="46">
        <v>7.9199303742384677</v>
      </c>
      <c r="CA655" s="48" t="s">
        <v>8526</v>
      </c>
      <c r="CB655" s="45">
        <v>244426</v>
      </c>
      <c r="CC655" s="45">
        <v>-220038</v>
      </c>
      <c r="CD655" s="45">
        <v>2184</v>
      </c>
      <c r="CE655" s="45">
        <v>1092</v>
      </c>
      <c r="CF655" s="14" t="s">
        <v>9172</v>
      </c>
      <c r="CG655" s="7" t="s">
        <v>8556</v>
      </c>
      <c r="CH655" s="215" t="s">
        <v>8478</v>
      </c>
      <c r="CI655" s="215" t="s">
        <v>8479</v>
      </c>
      <c r="CJ655" s="215" t="s">
        <v>8546</v>
      </c>
      <c r="CK655" s="43" t="s">
        <v>5474</v>
      </c>
      <c r="CL655" s="43" t="s">
        <v>5474</v>
      </c>
      <c r="CM655" s="43" t="s">
        <v>6898</v>
      </c>
      <c r="CN655" s="145">
        <v>-218946</v>
      </c>
      <c r="CO655" s="145">
        <v>246610</v>
      </c>
      <c r="CP655" s="148">
        <v>1005297.1718035681</v>
      </c>
      <c r="CQ655" s="189">
        <v>0.78296703296703296</v>
      </c>
      <c r="CR655" s="189">
        <v>0</v>
      </c>
      <c r="CS655" s="99">
        <v>45262</v>
      </c>
      <c r="CT655" s="167" t="s">
        <v>8528</v>
      </c>
      <c r="CU655" s="43" t="s">
        <v>5474</v>
      </c>
      <c r="CV655" s="43" t="s">
        <v>5474</v>
      </c>
      <c r="CW655" s="43" t="s">
        <v>5474</v>
      </c>
      <c r="CX655" s="43" t="s">
        <v>5474</v>
      </c>
      <c r="CY655" s="43" t="s">
        <v>5474</v>
      </c>
      <c r="CZ655" s="43" t="s">
        <v>5474</v>
      </c>
      <c r="DA655" s="42" t="s">
        <v>5474</v>
      </c>
      <c r="DB655" s="42" t="s">
        <v>8528</v>
      </c>
      <c r="DC655" s="42" t="s">
        <v>5474</v>
      </c>
      <c r="DD655" s="42" t="s">
        <v>5474</v>
      </c>
      <c r="DE655" s="42" t="s">
        <v>5474</v>
      </c>
      <c r="DF655" s="42" t="s">
        <v>5474</v>
      </c>
      <c r="DG655" s="42" t="s">
        <v>5474</v>
      </c>
      <c r="DH655" s="42" t="s">
        <v>5474</v>
      </c>
    </row>
    <row r="656" spans="1:112">
      <c r="A656" s="22">
        <v>3260</v>
      </c>
      <c r="B656" s="7" t="s">
        <v>693</v>
      </c>
      <c r="C656" s="21">
        <v>-3.4599999999999999E-2</v>
      </c>
      <c r="D656" s="21">
        <v>0.20319999999999999</v>
      </c>
      <c r="E656" s="21">
        <v>-7.6899999999999996E-2</v>
      </c>
      <c r="F656" s="21">
        <v>0.14030000000000001</v>
      </c>
      <c r="G656" s="21">
        <v>0.3221</v>
      </c>
      <c r="H656" s="21">
        <v>1.0578000000000001</v>
      </c>
      <c r="I656" s="21">
        <v>4.0416999999999996</v>
      </c>
      <c r="J656" s="21">
        <v>1.7078</v>
      </c>
      <c r="K656" s="21">
        <v>-8.6999999999999994E-3</v>
      </c>
      <c r="L656" s="21">
        <v>4.0300000000000002E-2</v>
      </c>
      <c r="M656" s="21">
        <v>-5.8999999999999999E-3</v>
      </c>
      <c r="N656" s="21">
        <v>1.78E-2</v>
      </c>
      <c r="O656" s="21">
        <v>5.2699999999999997E-2</v>
      </c>
      <c r="P656" s="21">
        <v>8.6999999999999994E-3</v>
      </c>
      <c r="Q656" s="21">
        <v>4.3400000000000001E-2</v>
      </c>
      <c r="R656" s="21">
        <v>1.49E-2</v>
      </c>
      <c r="S656" s="21">
        <v>0.10489999999999999</v>
      </c>
      <c r="T656" s="21">
        <v>4.2799999999999998E-2</v>
      </c>
      <c r="U656" s="10">
        <v>8.99</v>
      </c>
      <c r="V656" s="10">
        <v>11.68</v>
      </c>
      <c r="W656" s="7">
        <v>2.9590000000000001</v>
      </c>
      <c r="X656" s="20">
        <v>0.68979999999999997</v>
      </c>
      <c r="Y656" s="75">
        <v>2020</v>
      </c>
      <c r="Z656" s="7">
        <v>3.1842999999999999</v>
      </c>
      <c r="AA656" s="7">
        <v>0</v>
      </c>
      <c r="AB656" s="51">
        <v>-697</v>
      </c>
      <c r="AC656" s="51">
        <v>-2587</v>
      </c>
      <c r="AD656" s="51"/>
      <c r="AE656" s="51"/>
      <c r="AF656" s="51">
        <v>205</v>
      </c>
      <c r="AG656" s="51">
        <v>-215</v>
      </c>
      <c r="AH656" s="20">
        <v>0.30840000000000001</v>
      </c>
      <c r="AI656" s="7" t="s">
        <v>8481</v>
      </c>
      <c r="AJ656" s="67" t="s">
        <v>8494</v>
      </c>
      <c r="AK656" s="44">
        <v>-0.53441802252816017</v>
      </c>
      <c r="AL656" s="44">
        <v>-0.91625615763546819</v>
      </c>
      <c r="AM656" s="44">
        <v>0.7619047619047612</v>
      </c>
      <c r="AN656" s="25">
        <v>0.89473684210526327</v>
      </c>
      <c r="AO656" s="25">
        <v>0.45464725643896969</v>
      </c>
      <c r="AP656" s="215">
        <v>89.3</v>
      </c>
      <c r="AQ656" s="215" t="s">
        <v>8552</v>
      </c>
      <c r="AR656" s="44">
        <v>1.47727272727272E-2</v>
      </c>
      <c r="AS656" s="171" t="s">
        <v>7811</v>
      </c>
      <c r="AT656" s="171" t="s">
        <v>7383</v>
      </c>
      <c r="AU656" s="171" t="s">
        <v>7083</v>
      </c>
      <c r="AV656" s="7" t="s">
        <v>8470</v>
      </c>
      <c r="AW656" s="14" t="s">
        <v>7810</v>
      </c>
      <c r="AX656" s="49" t="s">
        <v>6009</v>
      </c>
      <c r="AY656" s="38" t="s">
        <v>6007</v>
      </c>
      <c r="AZ656" s="14" t="s">
        <v>6655</v>
      </c>
      <c r="BA656" s="49" t="s">
        <v>5967</v>
      </c>
      <c r="BB656" s="38" t="s">
        <v>6007</v>
      </c>
      <c r="BC656" s="7">
        <v>0.4</v>
      </c>
      <c r="BD656" s="14" t="s">
        <v>6079</v>
      </c>
      <c r="BE656" s="49" t="s">
        <v>5967</v>
      </c>
      <c r="BF656" s="38" t="s">
        <v>5961</v>
      </c>
      <c r="BG656" s="7">
        <v>0.6</v>
      </c>
      <c r="BH656" s="45">
        <v>8268.7526334006925</v>
      </c>
      <c r="BI656" s="215" t="s">
        <v>8499</v>
      </c>
      <c r="BJ656" s="215" t="s">
        <v>8568</v>
      </c>
      <c r="BK656" s="7">
        <v>0.6</v>
      </c>
      <c r="BL656" s="25">
        <v>1.8244013683010197E-2</v>
      </c>
      <c r="BM656" s="20">
        <v>0.67449999999999988</v>
      </c>
      <c r="BN656" s="20">
        <v>0.65249999999999997</v>
      </c>
      <c r="BO656" s="20">
        <v>0.69249999999999989</v>
      </c>
      <c r="BP656" s="46">
        <v>7.6455479452054798</v>
      </c>
      <c r="BQ656" s="215" t="s">
        <v>8558</v>
      </c>
      <c r="BR656" s="79">
        <v>0.5436173945502053</v>
      </c>
      <c r="BS656" s="9">
        <v>2.712680650223076E-2</v>
      </c>
      <c r="BT656" s="9">
        <v>2.9635089374416168E-2</v>
      </c>
      <c r="BU656" s="47" t="s">
        <v>5993</v>
      </c>
      <c r="BV656" s="47" t="s">
        <v>5993</v>
      </c>
      <c r="BW656" s="14" t="s">
        <v>8514</v>
      </c>
      <c r="BX656" s="83">
        <v>0.85234087346024645</v>
      </c>
      <c r="BY656" s="82">
        <v>11.99</v>
      </c>
      <c r="BZ656" s="46">
        <v>7.4478732276897412</v>
      </c>
      <c r="CA656" s="48" t="s">
        <v>5474</v>
      </c>
      <c r="CB656" s="45">
        <v>-62242.1</v>
      </c>
      <c r="CC656" s="45">
        <v>-231019.1</v>
      </c>
      <c r="CD656" s="45">
        <v>0</v>
      </c>
      <c r="CE656" s="45">
        <v>0</v>
      </c>
      <c r="CF656" s="14" t="s">
        <v>9173</v>
      </c>
      <c r="CG656" s="7" t="s">
        <v>8477</v>
      </c>
      <c r="CH656" s="215" t="s">
        <v>8478</v>
      </c>
      <c r="CI656" s="215" t="s">
        <v>8479</v>
      </c>
      <c r="CJ656" s="215" t="s">
        <v>8479</v>
      </c>
      <c r="CK656" s="43" t="s">
        <v>5474</v>
      </c>
      <c r="CL656" s="43" t="s">
        <v>5474</v>
      </c>
      <c r="CM656" s="43" t="s">
        <v>6898</v>
      </c>
      <c r="CN656" s="145">
        <v>-231019.1</v>
      </c>
      <c r="CO656" s="145">
        <v>-62242.1</v>
      </c>
      <c r="CP656" s="148">
        <v>738399.61016268178</v>
      </c>
      <c r="CQ656" s="189">
        <v>0.42889137737961924</v>
      </c>
      <c r="CR656" s="189">
        <v>0.80869999999999997</v>
      </c>
      <c r="CS656" s="99">
        <v>44689</v>
      </c>
      <c r="CT656" s="167" t="s">
        <v>5474</v>
      </c>
      <c r="CU656" s="43" t="s">
        <v>5474</v>
      </c>
      <c r="CV656" s="43" t="s">
        <v>5474</v>
      </c>
      <c r="CW656" s="43" t="s">
        <v>5474</v>
      </c>
      <c r="CX656" s="43" t="s">
        <v>5474</v>
      </c>
      <c r="CY656" s="43" t="s">
        <v>5474</v>
      </c>
      <c r="CZ656" s="43" t="s">
        <v>5474</v>
      </c>
      <c r="DA656" s="42" t="s">
        <v>5474</v>
      </c>
      <c r="DB656" s="42" t="s">
        <v>5474</v>
      </c>
      <c r="DC656" s="42" t="s">
        <v>5474</v>
      </c>
      <c r="DD656" s="42" t="s">
        <v>5474</v>
      </c>
      <c r="DE656" s="42" t="s">
        <v>5474</v>
      </c>
      <c r="DF656" s="42" t="s">
        <v>5474</v>
      </c>
      <c r="DG656" s="42" t="s">
        <v>5474</v>
      </c>
      <c r="DH656" s="42" t="s">
        <v>5474</v>
      </c>
    </row>
    <row r="657" spans="1:112">
      <c r="A657" s="22">
        <v>6245</v>
      </c>
      <c r="B657" s="7" t="s">
        <v>1328</v>
      </c>
      <c r="C657" s="21">
        <v>-6.7799999999999999E-2</v>
      </c>
      <c r="D657" s="21">
        <v>-0.1595</v>
      </c>
      <c r="E657" s="21">
        <v>2.3E-2</v>
      </c>
      <c r="F657" s="21">
        <v>-0.23380000000000001</v>
      </c>
      <c r="G657" s="21">
        <v>-1.37E-2</v>
      </c>
      <c r="H657" s="21">
        <v>-0.22220000000000001</v>
      </c>
      <c r="I657" s="21">
        <v>-0.55700000000000005</v>
      </c>
      <c r="J657" s="21">
        <v>-0.26939999999999997</v>
      </c>
      <c r="K657" s="21">
        <v>-2.0299999999999999E-2</v>
      </c>
      <c r="L657" s="21">
        <v>-4.2000000000000003E-2</v>
      </c>
      <c r="M657" s="21">
        <v>-1.78E-2</v>
      </c>
      <c r="N657" s="21">
        <v>-2.9100000000000001E-2</v>
      </c>
      <c r="O657" s="21">
        <v>-3.1E-2</v>
      </c>
      <c r="P657" s="21">
        <v>-5.5999999999999999E-3</v>
      </c>
      <c r="Q657" s="21">
        <v>-7.7999999999999996E-3</v>
      </c>
      <c r="R657" s="21">
        <v>-5.5999999999999999E-3</v>
      </c>
      <c r="S657" s="21">
        <v>0.16120000000000001</v>
      </c>
      <c r="T657" s="21">
        <v>8.9300000000000004E-2</v>
      </c>
      <c r="U657" s="10">
        <v>1.6</v>
      </c>
      <c r="V657" s="10">
        <v>4.45</v>
      </c>
      <c r="W657" s="7">
        <v>2.8258999999999999</v>
      </c>
      <c r="X657" s="20">
        <v>0.69140000000000001</v>
      </c>
      <c r="Y657" s="75">
        <v>2020</v>
      </c>
      <c r="Z657" s="7">
        <v>3.3283</v>
      </c>
      <c r="AA657" s="7">
        <v>0</v>
      </c>
      <c r="AB657" s="51">
        <v>106</v>
      </c>
      <c r="AC657" s="51">
        <v>88</v>
      </c>
      <c r="AD657" s="51"/>
      <c r="AE657" s="51"/>
      <c r="AF657" s="51"/>
      <c r="AG657" s="51"/>
      <c r="AH657" s="20">
        <v>0</v>
      </c>
      <c r="AI657" s="7" t="s">
        <v>8493</v>
      </c>
      <c r="AJ657" s="67" t="s">
        <v>9174</v>
      </c>
      <c r="AK657" s="44">
        <v>-0.96197718631178708</v>
      </c>
      <c r="AL657" s="44">
        <v>-0.89473684210526316</v>
      </c>
      <c r="AM657" s="44">
        <v>1</v>
      </c>
      <c r="AN657" s="25">
        <v>0.51568627450980387</v>
      </c>
      <c r="AO657" s="25">
        <v>0.18627450980392157</v>
      </c>
      <c r="AP657" s="215">
        <v>51</v>
      </c>
      <c r="AQ657" s="215" t="s">
        <v>8552</v>
      </c>
      <c r="AR657" s="44">
        <v>2.5125628140703501E-2</v>
      </c>
      <c r="AS657" s="171" t="s">
        <v>8244</v>
      </c>
      <c r="AT657" s="171" t="s">
        <v>7197</v>
      </c>
      <c r="AU657" s="171" t="s">
        <v>6943</v>
      </c>
      <c r="AV657" s="7" t="s">
        <v>8470</v>
      </c>
      <c r="AW657" s="14" t="s">
        <v>6843</v>
      </c>
      <c r="AX657" s="49" t="s">
        <v>6020</v>
      </c>
      <c r="AY657" s="38" t="s">
        <v>6007</v>
      </c>
      <c r="AZ657" s="14" t="s">
        <v>6574</v>
      </c>
      <c r="BA657" s="49" t="s">
        <v>5967</v>
      </c>
      <c r="BB657" s="38" t="s">
        <v>6007</v>
      </c>
      <c r="BC657" s="7">
        <v>1</v>
      </c>
      <c r="BD657" s="14" t="s">
        <v>6142</v>
      </c>
      <c r="BE657" s="49" t="s">
        <v>5967</v>
      </c>
      <c r="BF657" s="38" t="s">
        <v>5971</v>
      </c>
      <c r="BG657" s="7">
        <v>1.1000000000000001</v>
      </c>
      <c r="BH657" s="45">
        <v>402.149526289248</v>
      </c>
      <c r="BI657" s="215" t="s">
        <v>8471</v>
      </c>
      <c r="BJ657" s="215" t="s">
        <v>8568</v>
      </c>
      <c r="BK657" s="7">
        <v>0.7</v>
      </c>
      <c r="BL657" s="25">
        <v>0.02</v>
      </c>
      <c r="BM657" s="20">
        <v>0.52200000000000002</v>
      </c>
      <c r="BN657" s="20">
        <v>0.5</v>
      </c>
      <c r="BO657" s="20">
        <v>0.53999999999999992</v>
      </c>
      <c r="BP657" s="46">
        <v>11.460674157303369</v>
      </c>
      <c r="BQ657" s="215" t="s">
        <v>8569</v>
      </c>
      <c r="BR657" s="79">
        <v>-0.1188039215686274</v>
      </c>
      <c r="BS657" s="9">
        <v>4.9271565264769723E-2</v>
      </c>
      <c r="BT657" s="9">
        <v>5.906525258609685E-2</v>
      </c>
      <c r="BU657" s="47" t="s">
        <v>5993</v>
      </c>
      <c r="BV657" s="47" t="s">
        <v>5993</v>
      </c>
      <c r="BW657" s="14" t="s">
        <v>9175</v>
      </c>
      <c r="BX657" s="83">
        <v>5.7435294117647091E-2</v>
      </c>
      <c r="BY657" s="82">
        <v>3.9</v>
      </c>
      <c r="BZ657" s="46">
        <v>13.076923076923077</v>
      </c>
      <c r="CA657" s="48" t="s">
        <v>8475</v>
      </c>
      <c r="CB657" s="45">
        <v>5406</v>
      </c>
      <c r="CC657" s="45">
        <v>4488</v>
      </c>
      <c r="CD657" s="45">
        <v>0</v>
      </c>
      <c r="CE657" s="45">
        <v>0</v>
      </c>
      <c r="CF657" s="14" t="s">
        <v>9176</v>
      </c>
      <c r="CG657" s="7" t="s">
        <v>8477</v>
      </c>
      <c r="CH657" s="215" t="s">
        <v>8498</v>
      </c>
      <c r="CI657" s="215" t="s">
        <v>8479</v>
      </c>
      <c r="CJ657" s="215" t="s">
        <v>8479</v>
      </c>
      <c r="CK657" s="43" t="s">
        <v>7656</v>
      </c>
      <c r="CL657" s="43" t="s">
        <v>5474</v>
      </c>
      <c r="CM657" s="43" t="s">
        <v>5474</v>
      </c>
      <c r="CN657" s="145">
        <v>4488</v>
      </c>
      <c r="CO657" s="145">
        <v>5406</v>
      </c>
      <c r="CP657" s="148">
        <v>20509.625840751647</v>
      </c>
      <c r="CQ657" s="189" t="s">
        <v>5474</v>
      </c>
      <c r="CR657" s="189" t="s">
        <v>5474</v>
      </c>
      <c r="CS657" s="99" t="s">
        <v>5474</v>
      </c>
      <c r="CT657" s="167" t="s">
        <v>5474</v>
      </c>
      <c r="CU657" s="43" t="s">
        <v>5474</v>
      </c>
      <c r="CV657" s="43" t="s">
        <v>5474</v>
      </c>
      <c r="CW657" s="43" t="s">
        <v>5474</v>
      </c>
      <c r="CX657" s="43" t="s">
        <v>5474</v>
      </c>
      <c r="CY657" s="43" t="s">
        <v>5474</v>
      </c>
      <c r="CZ657" s="43" t="s">
        <v>5474</v>
      </c>
      <c r="DA657" s="42" t="s">
        <v>5474</v>
      </c>
      <c r="DB657" s="42" t="s">
        <v>5474</v>
      </c>
      <c r="DC657" s="42" t="s">
        <v>5474</v>
      </c>
      <c r="DD657" s="42" t="s">
        <v>5474</v>
      </c>
      <c r="DE657" s="42" t="s">
        <v>5474</v>
      </c>
      <c r="DF657" s="42" t="s">
        <v>5474</v>
      </c>
      <c r="DG657" s="42" t="s">
        <v>5474</v>
      </c>
      <c r="DH657" s="42" t="s">
        <v>5474</v>
      </c>
    </row>
    <row r="658" spans="1:112">
      <c r="A658" s="22">
        <v>4527</v>
      </c>
      <c r="B658" s="7" t="s">
        <v>956</v>
      </c>
      <c r="C658" s="21">
        <v>-7.3499999999999996E-2</v>
      </c>
      <c r="D658" s="21">
        <v>0.26479999999999998</v>
      </c>
      <c r="E658" s="21">
        <v>-4.2099999999999999E-2</v>
      </c>
      <c r="F658" s="21">
        <v>3.0000000000000001E-3</v>
      </c>
      <c r="G658" s="21">
        <v>-5.9700000000000003E-2</v>
      </c>
      <c r="H658" s="21">
        <v>0.25</v>
      </c>
      <c r="I658" s="21">
        <v>-0.60529999999999995</v>
      </c>
      <c r="J658" s="21">
        <v>-0.42959999999999998</v>
      </c>
      <c r="K658" s="21">
        <v>-7.1999999999999998E-3</v>
      </c>
      <c r="L658" s="21">
        <v>-3.7499999999999999E-2</v>
      </c>
      <c r="M658" s="21">
        <v>-2.07E-2</v>
      </c>
      <c r="N658" s="21">
        <v>1.67E-2</v>
      </c>
      <c r="O658" s="21">
        <v>-6.1499999999999999E-2</v>
      </c>
      <c r="P658" s="21">
        <v>-7.7999999999999996E-3</v>
      </c>
      <c r="Q658" s="21">
        <v>-1.0999999999999999E-2</v>
      </c>
      <c r="R658" s="21">
        <v>-5.8999999999999999E-3</v>
      </c>
      <c r="S658" s="21">
        <v>0.14169999999999999</v>
      </c>
      <c r="T658" s="21">
        <v>8.4199999999999997E-2</v>
      </c>
      <c r="U658" s="10">
        <v>0.81</v>
      </c>
      <c r="V658" s="10">
        <v>2.11</v>
      </c>
      <c r="W658" s="7">
        <v>1.96</v>
      </c>
      <c r="X658" s="20">
        <v>0.747</v>
      </c>
      <c r="Y658" s="75">
        <v>2020</v>
      </c>
      <c r="Z658" s="7">
        <v>2</v>
      </c>
      <c r="AA658" s="7">
        <v>0</v>
      </c>
      <c r="AB658" s="51">
        <v>22</v>
      </c>
      <c r="AC658" s="51">
        <v>15</v>
      </c>
      <c r="AD658" s="51"/>
      <c r="AE658" s="51"/>
      <c r="AF658" s="51"/>
      <c r="AG658" s="51"/>
      <c r="AH658" s="20">
        <v>0</v>
      </c>
      <c r="AI658" s="7" t="s">
        <v>8493</v>
      </c>
      <c r="AJ658" s="67" t="s">
        <v>9174</v>
      </c>
      <c r="AK658" s="44">
        <v>-0.96153846153846168</v>
      </c>
      <c r="AL658" s="44">
        <v>-0.92727272727272758</v>
      </c>
      <c r="AM658" s="44">
        <v>-0.50000000000000444</v>
      </c>
      <c r="AN658" s="25">
        <v>0.19330855018587359</v>
      </c>
      <c r="AO658" s="25">
        <v>0.10223048327137547</v>
      </c>
      <c r="AP658" s="215">
        <v>26.9</v>
      </c>
      <c r="AQ658" s="215" t="s">
        <v>8552</v>
      </c>
      <c r="AR658" s="44">
        <v>1.7013232514177599E-2</v>
      </c>
      <c r="AS658" s="171" t="s">
        <v>7911</v>
      </c>
      <c r="AT658" s="171" t="s">
        <v>6919</v>
      </c>
      <c r="AU658" s="171" t="s">
        <v>7504</v>
      </c>
      <c r="AV658" s="7" t="s">
        <v>8470</v>
      </c>
      <c r="AW658" s="14" t="s">
        <v>8004</v>
      </c>
      <c r="AX658" s="49" t="s">
        <v>6020</v>
      </c>
      <c r="AY658" s="38" t="s">
        <v>6007</v>
      </c>
      <c r="AZ658" s="14" t="s">
        <v>6038</v>
      </c>
      <c r="BA658" s="49" t="s">
        <v>6039</v>
      </c>
      <c r="BB658" s="38" t="s">
        <v>6047</v>
      </c>
      <c r="BC658" s="7">
        <v>1</v>
      </c>
      <c r="BD658" s="14" t="s">
        <v>6346</v>
      </c>
      <c r="BE658" s="49" t="s">
        <v>5967</v>
      </c>
      <c r="BF658" s="38" t="s">
        <v>5961</v>
      </c>
      <c r="BG658" s="7">
        <v>2.4</v>
      </c>
      <c r="BH658" s="45">
        <v>237.62531662094881</v>
      </c>
      <c r="BI658" s="215" t="s">
        <v>8495</v>
      </c>
      <c r="BJ658" s="215" t="s">
        <v>8554</v>
      </c>
      <c r="BK658" s="7">
        <v>1</v>
      </c>
      <c r="BL658" s="25">
        <v>7.4906367041198234E-3</v>
      </c>
      <c r="BM658" s="20">
        <v>0.56574999999999998</v>
      </c>
      <c r="BN658" s="20">
        <v>0.61250000000000004</v>
      </c>
      <c r="BO658" s="20">
        <v>0.52749999999999986</v>
      </c>
      <c r="BP658" s="46">
        <v>12.748815165876778</v>
      </c>
      <c r="BQ658" s="215" t="s">
        <v>8569</v>
      </c>
      <c r="BR658" s="79">
        <v>-6.9721189591078023E-2</v>
      </c>
      <c r="BS658" s="9">
        <v>6.6622710674154817E-2</v>
      </c>
      <c r="BT658" s="9">
        <v>6.8101051229489729E-2</v>
      </c>
      <c r="BU658" s="47" t="s">
        <v>5993</v>
      </c>
      <c r="BV658" s="47" t="s">
        <v>5993</v>
      </c>
      <c r="BW658" s="14" t="s">
        <v>5474</v>
      </c>
      <c r="BX658" s="83">
        <v>0.11633457249070621</v>
      </c>
      <c r="BY658" s="82">
        <v>2.0099999999999998</v>
      </c>
      <c r="BZ658" s="46">
        <v>13.383084577114429</v>
      </c>
      <c r="CA658" s="48" t="s">
        <v>8475</v>
      </c>
      <c r="CB658" s="45">
        <v>591.79999999999995</v>
      </c>
      <c r="CC658" s="45">
        <v>403.5</v>
      </c>
      <c r="CD658" s="45">
        <v>0</v>
      </c>
      <c r="CE658" s="45">
        <v>0</v>
      </c>
      <c r="CF658" s="14" t="s">
        <v>9177</v>
      </c>
      <c r="CG658" s="7" t="s">
        <v>8590</v>
      </c>
      <c r="CH658" s="215" t="s">
        <v>8523</v>
      </c>
      <c r="CI658" s="215" t="s">
        <v>8478</v>
      </c>
      <c r="CJ658" s="215" t="s">
        <v>8479</v>
      </c>
      <c r="CK658" s="43" t="s">
        <v>7656</v>
      </c>
      <c r="CL658" s="43" t="s">
        <v>5474</v>
      </c>
      <c r="CM658" s="43" t="s">
        <v>5474</v>
      </c>
      <c r="CN658" s="145">
        <v>403.5</v>
      </c>
      <c r="CO658" s="145">
        <v>591.79999999999995</v>
      </c>
      <c r="CP658" s="148">
        <v>6392.1210171035227</v>
      </c>
      <c r="CQ658" s="189" t="s">
        <v>5474</v>
      </c>
      <c r="CR658" s="189" t="s">
        <v>5474</v>
      </c>
      <c r="CS658" s="99" t="s">
        <v>5474</v>
      </c>
      <c r="CT658" s="167" t="s">
        <v>5474</v>
      </c>
      <c r="CU658" s="43" t="s">
        <v>5474</v>
      </c>
      <c r="CV658" s="43" t="s">
        <v>5474</v>
      </c>
      <c r="CW658" s="43" t="s">
        <v>5474</v>
      </c>
      <c r="CX658" s="43" t="s">
        <v>5474</v>
      </c>
      <c r="CY658" s="43" t="s">
        <v>5474</v>
      </c>
      <c r="CZ658" s="43" t="s">
        <v>5474</v>
      </c>
      <c r="DA658" s="42" t="s">
        <v>5474</v>
      </c>
      <c r="DB658" s="42" t="s">
        <v>5474</v>
      </c>
      <c r="DC658" s="42" t="s">
        <v>5474</v>
      </c>
      <c r="DD658" s="42" t="s">
        <v>5474</v>
      </c>
      <c r="DE658" s="42" t="s">
        <v>5474</v>
      </c>
      <c r="DF658" s="42" t="s">
        <v>5474</v>
      </c>
      <c r="DG658" s="42" t="s">
        <v>5474</v>
      </c>
      <c r="DH658" s="42" t="s">
        <v>5474</v>
      </c>
    </row>
    <row r="659" spans="1:112">
      <c r="A659" s="22">
        <v>2006</v>
      </c>
      <c r="B659" s="7" t="s">
        <v>251</v>
      </c>
      <c r="C659" s="21">
        <v>1.0800000000000001E-2</v>
      </c>
      <c r="D659" s="21">
        <v>0.40300000000000002</v>
      </c>
      <c r="E659" s="21">
        <v>-8.2000000000000007E-3</v>
      </c>
      <c r="F659" s="21">
        <v>0.4224</v>
      </c>
      <c r="G659" s="21">
        <v>0.40989999999999999</v>
      </c>
      <c r="H659" s="21">
        <v>0</v>
      </c>
      <c r="I659" s="21">
        <v>0.97140000000000004</v>
      </c>
      <c r="J659" s="21">
        <v>1.339</v>
      </c>
      <c r="K659" s="21">
        <v>-1.7000000000000001E-2</v>
      </c>
      <c r="L659" s="21">
        <v>1.89E-2</v>
      </c>
      <c r="M659" s="21">
        <v>4.99E-2</v>
      </c>
      <c r="N659" s="21">
        <v>-1.1599999999999999E-2</v>
      </c>
      <c r="O659" s="21">
        <v>3.0099999999999998E-2</v>
      </c>
      <c r="P659" s="21">
        <v>5.1200000000000002E-2</v>
      </c>
      <c r="Q659" s="21">
        <v>2.8400000000000002E-2</v>
      </c>
      <c r="R659" s="21">
        <v>1.7899999999999999E-2</v>
      </c>
      <c r="S659" s="21">
        <v>7.4700000000000003E-2</v>
      </c>
      <c r="T659" s="21">
        <v>4.5900000000000003E-2</v>
      </c>
      <c r="U659" s="10">
        <v>2.76</v>
      </c>
      <c r="V659" s="10">
        <v>5.04</v>
      </c>
      <c r="W659" s="7">
        <v>1.35</v>
      </c>
      <c r="X659" s="20">
        <v>0.79800000000000004</v>
      </c>
      <c r="Y659" s="75">
        <v>2020</v>
      </c>
      <c r="Z659" s="7">
        <v>1.5</v>
      </c>
      <c r="AA659" s="7">
        <v>0</v>
      </c>
      <c r="AB659" s="51">
        <v>-5874</v>
      </c>
      <c r="AC659" s="51">
        <v>-290</v>
      </c>
      <c r="AD659" s="51">
        <v>-2127</v>
      </c>
      <c r="AE659" s="51">
        <v>-772</v>
      </c>
      <c r="AF659" s="51">
        <v>-408</v>
      </c>
      <c r="AG659" s="51">
        <v>-258</v>
      </c>
      <c r="AH659" s="20">
        <v>2.29E-2</v>
      </c>
      <c r="AI659" s="7" t="s">
        <v>8481</v>
      </c>
      <c r="AJ659" s="67" t="s">
        <v>8494</v>
      </c>
      <c r="AK659" s="44">
        <v>-0.59620596205962051</v>
      </c>
      <c r="AL659" s="44">
        <v>-0.73026315789473628</v>
      </c>
      <c r="AM659" s="44">
        <v>0.72222222222222399</v>
      </c>
      <c r="AN659" s="25">
        <v>0.86416861826697899</v>
      </c>
      <c r="AO659" s="25">
        <v>0.17798594847775179</v>
      </c>
      <c r="AP659" s="215">
        <v>42.7</v>
      </c>
      <c r="AQ659" s="215" t="s">
        <v>8552</v>
      </c>
      <c r="AR659" s="44">
        <v>1.1723329425556801E-3</v>
      </c>
      <c r="AS659" s="171" t="s">
        <v>7222</v>
      </c>
      <c r="AT659" s="171" t="s">
        <v>6896</v>
      </c>
      <c r="AU659" s="171" t="s">
        <v>7028</v>
      </c>
      <c r="AV659" s="7" t="s">
        <v>8470</v>
      </c>
      <c r="AW659" s="14" t="s">
        <v>7343</v>
      </c>
      <c r="AX659" s="49" t="s">
        <v>6009</v>
      </c>
      <c r="AY659" s="38" t="s">
        <v>5971</v>
      </c>
      <c r="AZ659" s="14" t="s">
        <v>6038</v>
      </c>
      <c r="BA659" s="49" t="s">
        <v>6039</v>
      </c>
      <c r="BB659" s="38" t="s">
        <v>6047</v>
      </c>
      <c r="BC659" s="7">
        <v>0.5</v>
      </c>
      <c r="BD659" s="14" t="s">
        <v>6049</v>
      </c>
      <c r="BE659" s="49" t="s">
        <v>5967</v>
      </c>
      <c r="BF659" s="38" t="s">
        <v>5961</v>
      </c>
      <c r="BG659" s="7">
        <v>0.3</v>
      </c>
      <c r="BH659" s="45">
        <v>5768.5938644575153</v>
      </c>
      <c r="BI659" s="215" t="s">
        <v>8499</v>
      </c>
      <c r="BJ659" s="215" t="s">
        <v>8568</v>
      </c>
      <c r="BK659" s="7">
        <v>0.5</v>
      </c>
      <c r="BL659" s="25">
        <v>1.5457788347205844E-2</v>
      </c>
      <c r="BM659" s="20">
        <v>0.69418749999999996</v>
      </c>
      <c r="BN659" s="20">
        <v>0.73750000000000004</v>
      </c>
      <c r="BO659" s="20">
        <v>0.65874999999999995</v>
      </c>
      <c r="BP659" s="46">
        <v>8.4722222222222232</v>
      </c>
      <c r="BQ659" s="215" t="s">
        <v>8558</v>
      </c>
      <c r="BR659" s="79">
        <v>0.79409836065573769</v>
      </c>
      <c r="BS659" s="9">
        <v>2.561607104294672E-2</v>
      </c>
      <c r="BT659" s="9">
        <v>2.910852077408066E-2</v>
      </c>
      <c r="BU659" s="47" t="s">
        <v>5993</v>
      </c>
      <c r="BV659" s="47">
        <v>44372</v>
      </c>
      <c r="BW659" s="14" t="s">
        <v>8514</v>
      </c>
      <c r="BX659" s="83">
        <v>1.1529180327868849</v>
      </c>
      <c r="BY659" s="82">
        <v>5.76</v>
      </c>
      <c r="BZ659" s="46">
        <v>7.4131944444444455</v>
      </c>
      <c r="CA659" s="48" t="s">
        <v>5474</v>
      </c>
      <c r="CB659" s="45">
        <v>-250819.80000000002</v>
      </c>
      <c r="CC659" s="45">
        <v>-12383</v>
      </c>
      <c r="CD659" s="45">
        <v>-90822.900000000009</v>
      </c>
      <c r="CE659" s="45">
        <v>-32964.400000000001</v>
      </c>
      <c r="CF659" s="14" t="s">
        <v>9178</v>
      </c>
      <c r="CG659" s="7" t="s">
        <v>8477</v>
      </c>
      <c r="CH659" s="215" t="s">
        <v>8478</v>
      </c>
      <c r="CI659" s="215" t="s">
        <v>8478</v>
      </c>
      <c r="CJ659" s="215" t="s">
        <v>8479</v>
      </c>
      <c r="CK659" s="43" t="s">
        <v>5474</v>
      </c>
      <c r="CL659" s="43" t="s">
        <v>5474</v>
      </c>
      <c r="CM659" s="43" t="s">
        <v>6944</v>
      </c>
      <c r="CN659" s="145">
        <v>-45347.4</v>
      </c>
      <c r="CO659" s="145">
        <v>-341642.7</v>
      </c>
      <c r="CP659" s="148">
        <v>246318.95801233593</v>
      </c>
      <c r="CQ659" s="189">
        <v>0.45433255269320844</v>
      </c>
      <c r="CR659" s="189">
        <v>0.96440000000000003</v>
      </c>
      <c r="CS659" s="99">
        <v>44330</v>
      </c>
      <c r="CT659" s="167" t="s">
        <v>5474</v>
      </c>
      <c r="CU659" s="43" t="s">
        <v>5474</v>
      </c>
      <c r="CV659" s="43" t="s">
        <v>5474</v>
      </c>
      <c r="CW659" s="43" t="s">
        <v>5474</v>
      </c>
      <c r="CX659" s="43" t="s">
        <v>5474</v>
      </c>
      <c r="CY659" s="43" t="s">
        <v>5474</v>
      </c>
      <c r="CZ659" s="43" t="s">
        <v>5474</v>
      </c>
      <c r="DA659" s="42" t="s">
        <v>5474</v>
      </c>
      <c r="DB659" s="42" t="s">
        <v>5474</v>
      </c>
      <c r="DC659" s="42" t="s">
        <v>5474</v>
      </c>
      <c r="DD659" s="42" t="s">
        <v>5474</v>
      </c>
      <c r="DE659" s="42" t="s">
        <v>5474</v>
      </c>
      <c r="DF659" s="42" t="s">
        <v>5474</v>
      </c>
      <c r="DG659" s="42" t="s">
        <v>5474</v>
      </c>
      <c r="DH659" s="42" t="s">
        <v>5474</v>
      </c>
    </row>
    <row r="660" spans="1:112">
      <c r="A660" s="22">
        <v>3489</v>
      </c>
      <c r="B660" s="7" t="s">
        <v>768</v>
      </c>
      <c r="C660" s="21">
        <v>-0.36780000000000002</v>
      </c>
      <c r="D660" s="21">
        <v>-0.61780000000000002</v>
      </c>
      <c r="E660" s="21">
        <v>-0.34710000000000002</v>
      </c>
      <c r="F660" s="21">
        <v>-0.52990000000000004</v>
      </c>
      <c r="G660" s="21">
        <v>0.32550000000000001</v>
      </c>
      <c r="H660" s="21">
        <v>0.9375</v>
      </c>
      <c r="I660" s="21">
        <v>4.1666999999999996</v>
      </c>
      <c r="J660" s="21">
        <v>1.9375</v>
      </c>
      <c r="K660" s="21">
        <v>5.4800000000000001E-2</v>
      </c>
      <c r="L660" s="21">
        <v>7.6700000000000004E-2</v>
      </c>
      <c r="M660" s="21">
        <v>-1.8800000000000001E-2</v>
      </c>
      <c r="N660" s="21">
        <v>5.4899999999999997E-2</v>
      </c>
      <c r="O660" s="21">
        <v>6.0400000000000002E-2</v>
      </c>
      <c r="P660" s="21">
        <v>-1.24E-2</v>
      </c>
      <c r="Q660" s="21">
        <v>3.2000000000000002E-3</v>
      </c>
      <c r="R660" s="21">
        <v>1E-3</v>
      </c>
      <c r="S660" s="21">
        <v>4.2200000000000001E-2</v>
      </c>
      <c r="T660" s="21">
        <v>1.8200000000000001E-2</v>
      </c>
      <c r="U660" s="10">
        <v>0.47</v>
      </c>
      <c r="V660" s="10">
        <v>0.63</v>
      </c>
      <c r="W660" s="7">
        <v>0.28000000000000003</v>
      </c>
      <c r="X660" s="20">
        <v>0.57950000000000002</v>
      </c>
      <c r="Y660" s="75">
        <v>2020</v>
      </c>
      <c r="Z660" s="7">
        <v>0.3</v>
      </c>
      <c r="AA660" s="7">
        <v>0</v>
      </c>
      <c r="AB660" s="51">
        <v>-5</v>
      </c>
      <c r="AC660" s="51">
        <v>-3</v>
      </c>
      <c r="AD660" s="51"/>
      <c r="AE660" s="51"/>
      <c r="AF660" s="51"/>
      <c r="AG660" s="51"/>
      <c r="AH660" s="20">
        <v>0</v>
      </c>
      <c r="AI660" s="7" t="s">
        <v>8493</v>
      </c>
      <c r="AJ660" s="67" t="s">
        <v>9168</v>
      </c>
      <c r="AK660" s="44">
        <v>-0.92391304347826098</v>
      </c>
      <c r="AL660" s="44">
        <v>-0.75000000000000222</v>
      </c>
      <c r="AM660" s="44">
        <v>1</v>
      </c>
      <c r="AN660" s="25">
        <v>0.42990654205607476</v>
      </c>
      <c r="AO660" s="25">
        <v>5.6074766355140158E-2</v>
      </c>
      <c r="AP660" s="215">
        <v>10.7</v>
      </c>
      <c r="AQ660" s="215" t="s">
        <v>8552</v>
      </c>
      <c r="AR660" s="44">
        <v>1.9047619047619001E-2</v>
      </c>
      <c r="AS660" s="171" t="s">
        <v>7869</v>
      </c>
      <c r="AT660" s="171" t="s">
        <v>6936</v>
      </c>
      <c r="AU660" s="171" t="s">
        <v>6933</v>
      </c>
      <c r="AV660" s="7" t="s">
        <v>8470</v>
      </c>
      <c r="AW660" s="14" t="s">
        <v>7868</v>
      </c>
      <c r="AX660" s="49" t="s">
        <v>5960</v>
      </c>
      <c r="AY660" s="38" t="s">
        <v>5961</v>
      </c>
      <c r="AZ660" s="14" t="s">
        <v>6695</v>
      </c>
      <c r="BA660" s="49" t="s">
        <v>5960</v>
      </c>
      <c r="BB660" s="38" t="s">
        <v>5971</v>
      </c>
      <c r="BC660" s="7">
        <v>3.3</v>
      </c>
      <c r="BD660" s="14" t="s">
        <v>6225</v>
      </c>
      <c r="BE660" s="49" t="s">
        <v>5967</v>
      </c>
      <c r="BF660" s="38" t="s">
        <v>6007</v>
      </c>
      <c r="BG660" s="7">
        <v>1</v>
      </c>
      <c r="BH660" s="45">
        <v>72.011084269704696</v>
      </c>
      <c r="BI660" s="215" t="s">
        <v>8495</v>
      </c>
      <c r="BJ660" s="215" t="s">
        <v>8554</v>
      </c>
      <c r="BK660" s="7">
        <v>1.1000000000000001</v>
      </c>
      <c r="BL660" s="25">
        <v>1.421800947867285E-2</v>
      </c>
      <c r="BM660" s="20">
        <v>0.48706250000000001</v>
      </c>
      <c r="BN660" s="20">
        <v>0.21000000000000005</v>
      </c>
      <c r="BO660" s="20">
        <v>0.71374999999999988</v>
      </c>
      <c r="BP660" s="46">
        <v>16.984126984126984</v>
      </c>
      <c r="BQ660" s="215" t="s">
        <v>8553</v>
      </c>
      <c r="BR660" s="79">
        <v>-0.36074766355140186</v>
      </c>
      <c r="BS660" s="9">
        <v>2.0200053983263411E-2</v>
      </c>
      <c r="BT660" s="9">
        <v>2.2058341877586374E-2</v>
      </c>
      <c r="BU660" s="47" t="s">
        <v>5993</v>
      </c>
      <c r="BV660" s="47" t="s">
        <v>5993</v>
      </c>
      <c r="BW660" s="14" t="s">
        <v>5474</v>
      </c>
      <c r="BX660" s="83">
        <v>-0.20093457943925239</v>
      </c>
      <c r="BY660" s="82">
        <v>0.56999999999999995</v>
      </c>
      <c r="BZ660" s="46">
        <v>18.771929824561404</v>
      </c>
      <c r="CA660" s="48" t="s">
        <v>5474</v>
      </c>
      <c r="CB660" s="45">
        <v>-53.5</v>
      </c>
      <c r="CC660" s="45">
        <v>-32.099999999999994</v>
      </c>
      <c r="CD660" s="45">
        <v>0</v>
      </c>
      <c r="CE660" s="45">
        <v>0</v>
      </c>
      <c r="CF660" s="14" t="s">
        <v>9179</v>
      </c>
      <c r="CG660" s="7" t="s">
        <v>8477</v>
      </c>
      <c r="CH660" s="215" t="s">
        <v>8498</v>
      </c>
      <c r="CI660" s="215" t="s">
        <v>8546</v>
      </c>
      <c r="CJ660" s="215" t="s">
        <v>8546</v>
      </c>
      <c r="CK660" s="43" t="s">
        <v>6945</v>
      </c>
      <c r="CL660" s="43" t="s">
        <v>5474</v>
      </c>
      <c r="CM660" s="43" t="s">
        <v>5474</v>
      </c>
      <c r="CN660" s="145">
        <v>-32.099999999999994</v>
      </c>
      <c r="CO660" s="145">
        <v>-53.5</v>
      </c>
      <c r="CP660" s="148">
        <v>770.51860168584017</v>
      </c>
      <c r="CQ660" s="189">
        <v>-0.29439252336448601</v>
      </c>
      <c r="CR660" s="189">
        <v>0</v>
      </c>
      <c r="CS660" s="99">
        <v>45274</v>
      </c>
      <c r="CT660" s="167" t="s">
        <v>5474</v>
      </c>
      <c r="CU660" s="43" t="s">
        <v>5474</v>
      </c>
      <c r="CV660" s="43" t="s">
        <v>5474</v>
      </c>
      <c r="CW660" s="43" t="s">
        <v>5474</v>
      </c>
      <c r="CX660" s="43" t="s">
        <v>5474</v>
      </c>
      <c r="CY660" s="43" t="s">
        <v>5474</v>
      </c>
      <c r="CZ660" s="43" t="s">
        <v>5474</v>
      </c>
      <c r="DA660" s="42" t="s">
        <v>5474</v>
      </c>
      <c r="DB660" s="42" t="s">
        <v>5474</v>
      </c>
      <c r="DC660" s="42" t="s">
        <v>5474</v>
      </c>
      <c r="DD660" s="42" t="s">
        <v>5474</v>
      </c>
      <c r="DE660" s="42" t="s">
        <v>5474</v>
      </c>
      <c r="DF660" s="42" t="s">
        <v>5474</v>
      </c>
      <c r="DG660" s="42" t="s">
        <v>5474</v>
      </c>
      <c r="DH660" s="42" t="s">
        <v>5474</v>
      </c>
    </row>
    <row r="661" spans="1:112">
      <c r="A661" s="22">
        <v>5243</v>
      </c>
      <c r="B661" s="7" t="s">
        <v>1073</v>
      </c>
      <c r="C661" s="21">
        <v>0.19120000000000001</v>
      </c>
      <c r="D661" s="21">
        <v>0.13450000000000001</v>
      </c>
      <c r="E661" s="21">
        <v>0.15010000000000001</v>
      </c>
      <c r="F661" s="21">
        <v>9.5799999999999996E-2</v>
      </c>
      <c r="G661" s="21">
        <v>0.35759999999999997</v>
      </c>
      <c r="H661" s="21"/>
      <c r="I661" s="21">
        <v>0.2273</v>
      </c>
      <c r="J661" s="21">
        <v>0.2273</v>
      </c>
      <c r="K661" s="21">
        <v>-4.0000000000000002E-4</v>
      </c>
      <c r="L661" s="21">
        <v>-1.21E-2</v>
      </c>
      <c r="M661" s="21">
        <v>1.6000000000000001E-3</v>
      </c>
      <c r="N661" s="21">
        <v>-7.0000000000000001E-3</v>
      </c>
      <c r="O661" s="21">
        <v>1.5800000000000002E-2</v>
      </c>
      <c r="P661" s="21">
        <v>7.0000000000000001E-3</v>
      </c>
      <c r="Q661" s="21">
        <v>-6.9999999999999999E-4</v>
      </c>
      <c r="R661" s="21">
        <v>-5.0000000000000001E-4</v>
      </c>
      <c r="S661" s="21">
        <v>8.0799999999999997E-2</v>
      </c>
      <c r="T661" s="21">
        <v>8.3500000000000005E-2</v>
      </c>
      <c r="U661" s="10">
        <v>0.81</v>
      </c>
      <c r="V661" s="10">
        <v>2.88</v>
      </c>
      <c r="W661" s="7">
        <v>1.7</v>
      </c>
      <c r="X661" s="20">
        <v>0.68479999999999996</v>
      </c>
      <c r="Y661" s="75">
        <v>2020</v>
      </c>
      <c r="Z661" s="7">
        <v>1.7</v>
      </c>
      <c r="AA661" s="7">
        <v>0</v>
      </c>
      <c r="AB661" s="51">
        <v>378</v>
      </c>
      <c r="AC661" s="51">
        <v>-328</v>
      </c>
      <c r="AD661" s="51"/>
      <c r="AE661" s="51"/>
      <c r="AF661" s="51">
        <v>37</v>
      </c>
      <c r="AG661" s="51">
        <v>32</v>
      </c>
      <c r="AH661" s="20">
        <v>0</v>
      </c>
      <c r="AI661" s="7" t="s">
        <v>8481</v>
      </c>
      <c r="AJ661" s="67" t="s">
        <v>8494</v>
      </c>
      <c r="AK661" s="44">
        <v>-0.50579150579150589</v>
      </c>
      <c r="AL661" s="44">
        <v>-0.81366459627329202</v>
      </c>
      <c r="AM661" s="44">
        <v>-0.60000000000000142</v>
      </c>
      <c r="AN661" s="25">
        <v>0.89619377162629754</v>
      </c>
      <c r="AO661" s="25">
        <v>0.27854671280276833</v>
      </c>
      <c r="AP661" s="215">
        <v>57.8</v>
      </c>
      <c r="AQ661" s="215" t="s">
        <v>8552</v>
      </c>
      <c r="AR661" s="44">
        <v>1.5817223198594001E-2</v>
      </c>
      <c r="AS661" s="171" t="s">
        <v>7869</v>
      </c>
      <c r="AT661" s="171" t="s">
        <v>7293</v>
      </c>
      <c r="AU661" s="171" t="s">
        <v>6980</v>
      </c>
      <c r="AV661" s="7" t="s">
        <v>8470</v>
      </c>
      <c r="AW661" s="14" t="s">
        <v>8099</v>
      </c>
      <c r="AX661" s="49" t="s">
        <v>6009</v>
      </c>
      <c r="AY661" s="38" t="s">
        <v>6007</v>
      </c>
      <c r="AZ661" s="14" t="s">
        <v>6038</v>
      </c>
      <c r="BA661" s="49" t="s">
        <v>5967</v>
      </c>
      <c r="BB661" s="38" t="s">
        <v>5971</v>
      </c>
      <c r="BC661" s="7">
        <v>0.5</v>
      </c>
      <c r="BD661" s="14" t="s">
        <v>6080</v>
      </c>
      <c r="BE661" s="49" t="s">
        <v>5967</v>
      </c>
      <c r="BF661" s="38" t="s">
        <v>5961</v>
      </c>
      <c r="BG661" s="7">
        <v>0.4</v>
      </c>
      <c r="BH661" s="45">
        <v>1623.3652338117354</v>
      </c>
      <c r="BI661" s="215" t="s">
        <v>8489</v>
      </c>
      <c r="BJ661" s="215" t="s">
        <v>8509</v>
      </c>
      <c r="BK661" s="7">
        <v>0.8</v>
      </c>
      <c r="BL661" s="25">
        <v>6.9686411149825541E-3</v>
      </c>
      <c r="BM661" s="20">
        <v>0.65175000000000005</v>
      </c>
      <c r="BN661" s="20">
        <v>0.6875</v>
      </c>
      <c r="BO661" s="20">
        <v>0.62249999999999994</v>
      </c>
      <c r="BP661" s="46">
        <v>20.069444444444443</v>
      </c>
      <c r="BQ661" s="215" t="s">
        <v>8483</v>
      </c>
      <c r="BR661" s="79">
        <v>-0.40563783160322942</v>
      </c>
      <c r="BS661" s="9">
        <v>2.3424730035176644E-2</v>
      </c>
      <c r="BT661" s="9">
        <v>2.3424730035176644E-2</v>
      </c>
      <c r="BU661" s="47">
        <v>44427</v>
      </c>
      <c r="BV661" s="47">
        <v>44433</v>
      </c>
      <c r="BW661" s="14" t="s">
        <v>5474</v>
      </c>
      <c r="BX661" s="83">
        <v>-0.28676539792387545</v>
      </c>
      <c r="BY661" s="82">
        <v>3.0100000000000002</v>
      </c>
      <c r="BZ661" s="46">
        <v>19.202657807308967</v>
      </c>
      <c r="CA661" s="48" t="s">
        <v>8485</v>
      </c>
      <c r="CB661" s="45">
        <v>21848.399999999998</v>
      </c>
      <c r="CC661" s="45">
        <v>-18958.399999999998</v>
      </c>
      <c r="CD661" s="45">
        <v>0</v>
      </c>
      <c r="CE661" s="45">
        <v>0</v>
      </c>
      <c r="CF661" s="14" t="s">
        <v>9180</v>
      </c>
      <c r="CG661" s="7" t="s">
        <v>8556</v>
      </c>
      <c r="CH661" s="215" t="s">
        <v>8498</v>
      </c>
      <c r="CI661" s="215" t="s">
        <v>8478</v>
      </c>
      <c r="CJ661" s="215" t="s">
        <v>8479</v>
      </c>
      <c r="CK661" s="43" t="s">
        <v>5474</v>
      </c>
      <c r="CL661" s="43" t="s">
        <v>5474</v>
      </c>
      <c r="CM661" s="43" t="s">
        <v>6944</v>
      </c>
      <c r="CN661" s="145">
        <v>-18958.399999999998</v>
      </c>
      <c r="CO661" s="145">
        <v>21848.399999999998</v>
      </c>
      <c r="CP661" s="148">
        <v>93830.510514318303</v>
      </c>
      <c r="CQ661" s="189" t="s">
        <v>5474</v>
      </c>
      <c r="CR661" s="189" t="s">
        <v>5474</v>
      </c>
      <c r="CS661" s="99" t="s">
        <v>5474</v>
      </c>
      <c r="CT661" s="167" t="s">
        <v>5474</v>
      </c>
      <c r="CU661" s="43" t="s">
        <v>5474</v>
      </c>
      <c r="CV661" s="43" t="s">
        <v>5474</v>
      </c>
      <c r="CW661" s="43" t="s">
        <v>5474</v>
      </c>
      <c r="CX661" s="43" t="s">
        <v>5474</v>
      </c>
      <c r="CY661" s="43" t="s">
        <v>5474</v>
      </c>
      <c r="CZ661" s="43" t="s">
        <v>5474</v>
      </c>
      <c r="DA661" s="42" t="s">
        <v>5474</v>
      </c>
      <c r="DB661" s="42" t="s">
        <v>5474</v>
      </c>
      <c r="DC661" s="42" t="s">
        <v>5474</v>
      </c>
      <c r="DD661" s="42" t="s">
        <v>5474</v>
      </c>
      <c r="DE661" s="42" t="s">
        <v>5474</v>
      </c>
      <c r="DF661" s="42" t="s">
        <v>5474</v>
      </c>
      <c r="DG661" s="42" t="s">
        <v>5474</v>
      </c>
      <c r="DH661" s="42" t="s">
        <v>5474</v>
      </c>
    </row>
    <row r="662" spans="1:112">
      <c r="A662" s="22">
        <v>6108</v>
      </c>
      <c r="B662" s="7" t="s">
        <v>1207</v>
      </c>
      <c r="C662" s="21">
        <v>0.1016</v>
      </c>
      <c r="D662" s="21">
        <v>0.17100000000000001</v>
      </c>
      <c r="E662" s="21">
        <v>7.6200000000000004E-2</v>
      </c>
      <c r="F662" s="21">
        <v>0.13880000000000001</v>
      </c>
      <c r="G662" s="21">
        <v>0.16189999999999999</v>
      </c>
      <c r="H662" s="21">
        <v>2.2856999999999998</v>
      </c>
      <c r="I662" s="21">
        <v>-0.2581</v>
      </c>
      <c r="J662" s="21">
        <v>5.4286000000000003</v>
      </c>
      <c r="K662" s="21">
        <v>4.1000000000000002E-2</v>
      </c>
      <c r="L662" s="21">
        <v>2.63E-2</v>
      </c>
      <c r="M662" s="21">
        <v>6.7000000000000002E-3</v>
      </c>
      <c r="N662" s="21">
        <v>3.95E-2</v>
      </c>
      <c r="O662" s="21">
        <v>2.7099999999999999E-2</v>
      </c>
      <c r="P662" s="21">
        <v>1.3100000000000001E-2</v>
      </c>
      <c r="Q662" s="21">
        <v>-6.1999999999999998E-3</v>
      </c>
      <c r="R662" s="21">
        <v>-3.8999999999999998E-3</v>
      </c>
      <c r="S662" s="21">
        <v>8.5300000000000001E-2</v>
      </c>
      <c r="T662" s="21">
        <v>3.7400000000000003E-2</v>
      </c>
      <c r="U662" s="10">
        <v>0.9</v>
      </c>
      <c r="V662" s="10">
        <v>0.24</v>
      </c>
      <c r="W662" s="7">
        <v>1.59</v>
      </c>
      <c r="X662" s="20">
        <v>0.7167</v>
      </c>
      <c r="Y662" s="75">
        <v>2020</v>
      </c>
      <c r="Z662" s="7">
        <v>0.5</v>
      </c>
      <c r="AA662" s="7">
        <v>0</v>
      </c>
      <c r="AB662" s="51">
        <v>55</v>
      </c>
      <c r="AC662" s="51">
        <v>42</v>
      </c>
      <c r="AD662" s="51"/>
      <c r="AE662" s="51"/>
      <c r="AF662" s="51">
        <v>257</v>
      </c>
      <c r="AG662" s="51"/>
      <c r="AH662" s="20">
        <v>0</v>
      </c>
      <c r="AI662" s="7" t="s">
        <v>8487</v>
      </c>
      <c r="AJ662" s="67" t="s">
        <v>8843</v>
      </c>
      <c r="AK662" s="44">
        <v>0.7196969696969695</v>
      </c>
      <c r="AL662" s="44">
        <v>-0.5555555555555558</v>
      </c>
      <c r="AM662" s="44">
        <v>-0.66666666666667063</v>
      </c>
      <c r="AN662" s="25">
        <v>0.30414746543778809</v>
      </c>
      <c r="AO662" s="25">
        <v>0.14516129032258057</v>
      </c>
      <c r="AP662" s="215">
        <v>21.7</v>
      </c>
      <c r="AQ662" s="215" t="s">
        <v>8552</v>
      </c>
      <c r="AR662" s="44">
        <v>9.30232558139534E-3</v>
      </c>
      <c r="AS662" s="171" t="s">
        <v>7357</v>
      </c>
      <c r="AT662" s="171" t="s">
        <v>7194</v>
      </c>
      <c r="AU662" s="171" t="s">
        <v>6911</v>
      </c>
      <c r="AV662" s="7" t="s">
        <v>8488</v>
      </c>
      <c r="AW662" s="14" t="s">
        <v>8184</v>
      </c>
      <c r="AX662" s="49" t="s">
        <v>5960</v>
      </c>
      <c r="AY662" s="38" t="s">
        <v>5961</v>
      </c>
      <c r="AZ662" s="14" t="s">
        <v>6437</v>
      </c>
      <c r="BA662" s="49" t="s">
        <v>5967</v>
      </c>
      <c r="BB662" s="38" t="s">
        <v>5961</v>
      </c>
      <c r="BC662" s="7">
        <v>0.4</v>
      </c>
      <c r="BD662" s="14" t="s">
        <v>6179</v>
      </c>
      <c r="BE662" s="49" t="s">
        <v>6009</v>
      </c>
      <c r="BF662" s="38" t="s">
        <v>5961</v>
      </c>
      <c r="BG662" s="7">
        <v>3.2</v>
      </c>
      <c r="BH662" s="45">
        <v>1140.7528315626657</v>
      </c>
      <c r="BI662" s="215" t="s">
        <v>8489</v>
      </c>
      <c r="BJ662" s="215" t="s">
        <v>8509</v>
      </c>
      <c r="BK662" s="7">
        <v>1</v>
      </c>
      <c r="BL662" s="25">
        <v>4.6296296296295305E-3</v>
      </c>
      <c r="BM662" s="20">
        <v>0.66437500000000005</v>
      </c>
      <c r="BN662" s="20">
        <v>0.68500000000000005</v>
      </c>
      <c r="BO662" s="20">
        <v>0.64749999999999996</v>
      </c>
      <c r="BP662" s="46">
        <v>90.416666666666671</v>
      </c>
      <c r="BQ662" s="215" t="s">
        <v>8521</v>
      </c>
      <c r="BR662" s="79">
        <v>-0.88990783410138252</v>
      </c>
      <c r="BS662" s="9">
        <v>6.7029765274068343E-2</v>
      </c>
      <c r="BT662" s="9">
        <v>1.7091489441147134E-2</v>
      </c>
      <c r="BU662" s="47" t="s">
        <v>5993</v>
      </c>
      <c r="BV662" s="47" t="s">
        <v>5993</v>
      </c>
      <c r="BW662" s="14" t="s">
        <v>5474</v>
      </c>
      <c r="BX662" s="83">
        <v>-0.86788940092165889</v>
      </c>
      <c r="BY662" s="82">
        <v>0.20000000000000007</v>
      </c>
      <c r="BZ662" s="46">
        <v>108.49999999999996</v>
      </c>
      <c r="CA662" s="48" t="s">
        <v>8475</v>
      </c>
      <c r="CB662" s="45">
        <v>1193.5</v>
      </c>
      <c r="CC662" s="45">
        <v>911.4</v>
      </c>
      <c r="CD662" s="45">
        <v>0</v>
      </c>
      <c r="CE662" s="45">
        <v>0</v>
      </c>
      <c r="CF662" s="14" t="s">
        <v>9181</v>
      </c>
      <c r="CG662" s="7" t="s">
        <v>8556</v>
      </c>
      <c r="CH662" s="215" t="s">
        <v>8523</v>
      </c>
      <c r="CI662" s="215" t="s">
        <v>8498</v>
      </c>
      <c r="CJ662" s="215" t="s">
        <v>8523</v>
      </c>
      <c r="CK662" s="43" t="s">
        <v>5474</v>
      </c>
      <c r="CL662" s="43" t="s">
        <v>5474</v>
      </c>
      <c r="CM662" s="43" t="s">
        <v>5474</v>
      </c>
      <c r="CN662" s="145">
        <v>911.4</v>
      </c>
      <c r="CO662" s="145">
        <v>1193.5</v>
      </c>
      <c r="CP662" s="148">
        <v>24754.336444909844</v>
      </c>
      <c r="CQ662" s="189" t="s">
        <v>5474</v>
      </c>
      <c r="CR662" s="189" t="s">
        <v>5474</v>
      </c>
      <c r="CS662" s="99" t="s">
        <v>5474</v>
      </c>
      <c r="CT662" s="167" t="s">
        <v>5474</v>
      </c>
      <c r="CU662" s="43" t="s">
        <v>5474</v>
      </c>
      <c r="CV662" s="43" t="s">
        <v>5474</v>
      </c>
      <c r="CW662" s="43" t="s">
        <v>5474</v>
      </c>
      <c r="CX662" s="43" t="s">
        <v>5474</v>
      </c>
      <c r="CY662" s="43" t="s">
        <v>5474</v>
      </c>
      <c r="CZ662" s="43" t="s">
        <v>5474</v>
      </c>
      <c r="DA662" s="42" t="s">
        <v>5474</v>
      </c>
      <c r="DB662" s="42" t="s">
        <v>5474</v>
      </c>
      <c r="DC662" s="42" t="s">
        <v>5474</v>
      </c>
      <c r="DD662" s="42" t="s">
        <v>5474</v>
      </c>
      <c r="DE662" s="42" t="s">
        <v>5474</v>
      </c>
      <c r="DF662" s="42" t="s">
        <v>5474</v>
      </c>
      <c r="DG662" s="42" t="s">
        <v>5474</v>
      </c>
      <c r="DH662" s="42" t="s">
        <v>5474</v>
      </c>
    </row>
    <row r="663" spans="1:112">
      <c r="A663" s="22">
        <v>5452</v>
      </c>
      <c r="B663" s="7" t="s">
        <v>1134</v>
      </c>
      <c r="C663" s="21">
        <v>0.111</v>
      </c>
      <c r="D663" s="21">
        <v>0.29149999999999998</v>
      </c>
      <c r="E663" s="21">
        <v>1.0500000000000001E-2</v>
      </c>
      <c r="F663" s="21">
        <v>0.33510000000000001</v>
      </c>
      <c r="G663" s="21">
        <v>0.55420000000000003</v>
      </c>
      <c r="H663" s="21">
        <v>-0.23730000000000001</v>
      </c>
      <c r="I663" s="21">
        <v>1.6471</v>
      </c>
      <c r="J663" s="21">
        <v>3.16</v>
      </c>
      <c r="K663" s="21">
        <v>-1.4200000000000001E-2</v>
      </c>
      <c r="L663" s="21">
        <v>3.15E-2</v>
      </c>
      <c r="M663" s="21">
        <v>2.8899999999999999E-2</v>
      </c>
      <c r="N663" s="21">
        <v>-8.8999999999999999E-3</v>
      </c>
      <c r="O663" s="21">
        <v>3.9600000000000003E-2</v>
      </c>
      <c r="P663" s="21">
        <v>4.48E-2</v>
      </c>
      <c r="Q663" s="21">
        <v>2.4799999999999999E-2</v>
      </c>
      <c r="R663" s="21">
        <v>1.32E-2</v>
      </c>
      <c r="S663" s="21">
        <v>2.3199999999999998E-2</v>
      </c>
      <c r="T663" s="21">
        <v>1.7299999999999999E-2</v>
      </c>
      <c r="U663" s="10">
        <v>1.04</v>
      </c>
      <c r="V663" s="10">
        <v>1.63</v>
      </c>
      <c r="W663" s="7">
        <v>0.23400000000000001</v>
      </c>
      <c r="X663" s="20">
        <v>0.84630000000000005</v>
      </c>
      <c r="Y663" s="75">
        <v>2020</v>
      </c>
      <c r="Z663" s="7">
        <v>0.6</v>
      </c>
      <c r="AA663" s="7">
        <v>0</v>
      </c>
      <c r="AB663" s="51">
        <v>-88</v>
      </c>
      <c r="AC663" s="51">
        <v>-10</v>
      </c>
      <c r="AD663" s="51"/>
      <c r="AE663" s="51"/>
      <c r="AF663" s="51">
        <v>-2</v>
      </c>
      <c r="AG663" s="51"/>
      <c r="AH663" s="20">
        <v>0</v>
      </c>
      <c r="AI663" s="7" t="s">
        <v>8481</v>
      </c>
      <c r="AJ663" s="67" t="s">
        <v>8757</v>
      </c>
      <c r="AK663" s="44">
        <v>-0.5636645962732918</v>
      </c>
      <c r="AL663" s="44">
        <v>-0.90066225165562908</v>
      </c>
      <c r="AM663" s="44">
        <v>1</v>
      </c>
      <c r="AN663" s="25">
        <v>1.4407158836689038</v>
      </c>
      <c r="AO663" s="25">
        <v>0.33780760626398193</v>
      </c>
      <c r="AP663" s="215">
        <v>22.35</v>
      </c>
      <c r="AQ663" s="215" t="s">
        <v>8552</v>
      </c>
      <c r="AR663" s="44">
        <v>1.5909090909090901E-2</v>
      </c>
      <c r="AS663" s="171" t="s">
        <v>7137</v>
      </c>
      <c r="AT663" s="171" t="s">
        <v>7264</v>
      </c>
      <c r="AU663" s="171" t="s">
        <v>7123</v>
      </c>
      <c r="AV663" s="7" t="s">
        <v>8470</v>
      </c>
      <c r="AW663" s="14" t="s">
        <v>8133</v>
      </c>
      <c r="AX663" s="49" t="s">
        <v>6337</v>
      </c>
      <c r="AY663" s="38" t="s">
        <v>6047</v>
      </c>
      <c r="AZ663" s="14" t="s">
        <v>6040</v>
      </c>
      <c r="BA663" s="49" t="s">
        <v>5967</v>
      </c>
      <c r="BB663" s="38" t="s">
        <v>6007</v>
      </c>
      <c r="BC663" s="7">
        <v>0.3</v>
      </c>
      <c r="BD663" s="14" t="s">
        <v>6183</v>
      </c>
      <c r="BE663" s="49" t="s">
        <v>5967</v>
      </c>
      <c r="BF663" s="38" t="s">
        <v>5961</v>
      </c>
      <c r="BG663" s="7">
        <v>1.5</v>
      </c>
      <c r="BH663" s="45">
        <v>371.91783893045141</v>
      </c>
      <c r="BI663" s="215" t="s">
        <v>8518</v>
      </c>
      <c r="BJ663" s="215" t="s">
        <v>8554</v>
      </c>
      <c r="BK663" s="7">
        <v>0.6</v>
      </c>
      <c r="BL663" s="25">
        <v>1.5909090909090973E-2</v>
      </c>
      <c r="BM663" s="20">
        <v>0.68149999999999999</v>
      </c>
      <c r="BN663" s="20">
        <v>0.72</v>
      </c>
      <c r="BO663" s="20">
        <v>0.65</v>
      </c>
      <c r="BP663" s="46">
        <v>13.711656441717793</v>
      </c>
      <c r="BQ663" s="215" t="s">
        <v>8558</v>
      </c>
      <c r="BR663" s="79">
        <v>9.8107382550335659E-2</v>
      </c>
      <c r="BS663" s="9">
        <v>4.5929300171181353E-3</v>
      </c>
      <c r="BT663" s="9">
        <v>2.0873527448320051E-2</v>
      </c>
      <c r="BU663" s="47" t="s">
        <v>5993</v>
      </c>
      <c r="BV663" s="47" t="s">
        <v>5993</v>
      </c>
      <c r="BW663" s="14" t="s">
        <v>5474</v>
      </c>
      <c r="BX663" s="83">
        <v>0.31772885906040271</v>
      </c>
      <c r="BY663" s="82">
        <v>1.74</v>
      </c>
      <c r="BZ663" s="46">
        <v>12.844827586206897</v>
      </c>
      <c r="CA663" s="48" t="s">
        <v>5474</v>
      </c>
      <c r="CB663" s="45">
        <v>-1966.8000000000002</v>
      </c>
      <c r="CC663" s="45">
        <v>-223.5</v>
      </c>
      <c r="CD663" s="45">
        <v>0</v>
      </c>
      <c r="CE663" s="45">
        <v>0</v>
      </c>
      <c r="CF663" s="14" t="s">
        <v>9182</v>
      </c>
      <c r="CG663" s="7" t="s">
        <v>8477</v>
      </c>
      <c r="CH663" s="215" t="s">
        <v>8498</v>
      </c>
      <c r="CI663" s="215" t="s">
        <v>8479</v>
      </c>
      <c r="CJ663" s="215" t="s">
        <v>8479</v>
      </c>
      <c r="CK663" s="43" t="s">
        <v>5474</v>
      </c>
      <c r="CL663" s="43" t="s">
        <v>8480</v>
      </c>
      <c r="CM663" s="43" t="s">
        <v>5474</v>
      </c>
      <c r="CN663" s="145">
        <v>-223.5</v>
      </c>
      <c r="CO663" s="145">
        <v>-1966.8000000000002</v>
      </c>
      <c r="CP663" s="148">
        <v>8312.3637000955896</v>
      </c>
      <c r="CQ663" s="189" t="s">
        <v>5474</v>
      </c>
      <c r="CR663" s="189" t="s">
        <v>5474</v>
      </c>
      <c r="CS663" s="99" t="s">
        <v>5474</v>
      </c>
      <c r="CT663" s="167" t="s">
        <v>5474</v>
      </c>
      <c r="CU663" s="43" t="s">
        <v>5474</v>
      </c>
      <c r="CV663" s="43" t="s">
        <v>5474</v>
      </c>
      <c r="CW663" s="43" t="s">
        <v>5474</v>
      </c>
      <c r="CX663" s="43" t="s">
        <v>5474</v>
      </c>
      <c r="CY663" s="43" t="s">
        <v>5474</v>
      </c>
      <c r="CZ663" s="43" t="s">
        <v>5474</v>
      </c>
      <c r="DA663" s="42" t="s">
        <v>5474</v>
      </c>
      <c r="DB663" s="42" t="s">
        <v>5474</v>
      </c>
      <c r="DC663" s="42" t="s">
        <v>5474</v>
      </c>
      <c r="DD663" s="42" t="s">
        <v>5474</v>
      </c>
      <c r="DE663" s="42" t="s">
        <v>5474</v>
      </c>
      <c r="DF663" s="42" t="s">
        <v>5474</v>
      </c>
      <c r="DG663" s="42" t="s">
        <v>5474</v>
      </c>
      <c r="DH663" s="42" t="s">
        <v>5474</v>
      </c>
    </row>
    <row r="664" spans="1:112">
      <c r="A664" s="22">
        <v>8478</v>
      </c>
      <c r="B664" s="7" t="s">
        <v>5956</v>
      </c>
      <c r="C664" s="21">
        <v>-0.75519999999999998</v>
      </c>
      <c r="D664" s="21">
        <v>0.3241</v>
      </c>
      <c r="E664" s="21">
        <v>-0.55840000000000001</v>
      </c>
      <c r="F664" s="21">
        <v>-0.13039999999999999</v>
      </c>
      <c r="G664" s="21">
        <v>0.17169999999999999</v>
      </c>
      <c r="H664" s="21">
        <v>43.8</v>
      </c>
      <c r="I664" s="21">
        <v>0.50339999999999996</v>
      </c>
      <c r="J664" s="21">
        <v>0.83940000000000003</v>
      </c>
      <c r="K664" s="21">
        <v>0.157</v>
      </c>
      <c r="L664" s="21">
        <v>2.9100000000000001E-2</v>
      </c>
      <c r="M664" s="21">
        <v>-6.4500000000000002E-2</v>
      </c>
      <c r="N664" s="21">
        <v>0.24390000000000001</v>
      </c>
      <c r="O664" s="21">
        <v>6.4799999999999996E-2</v>
      </c>
      <c r="P664" s="21">
        <v>0.10340000000000001</v>
      </c>
      <c r="Q664" s="21">
        <v>3.3999999999999998E-3</v>
      </c>
      <c r="R664" s="21">
        <v>2.9999999999999997E-4</v>
      </c>
      <c r="S664" s="21">
        <v>2.5499999999999998E-2</v>
      </c>
      <c r="T664" s="21">
        <v>7.51E-2</v>
      </c>
      <c r="U664" s="10">
        <v>4.58</v>
      </c>
      <c r="V664" s="10">
        <v>3.11</v>
      </c>
      <c r="W664" s="7">
        <v>1.7645999999999999</v>
      </c>
      <c r="X664" s="20">
        <v>0.70669999999999999</v>
      </c>
      <c r="Y664" s="75">
        <v>2020</v>
      </c>
      <c r="Z664" s="7">
        <v>1</v>
      </c>
      <c r="AA664" s="7">
        <v>0</v>
      </c>
      <c r="AB664" s="51">
        <v>-19</v>
      </c>
      <c r="AC664" s="51">
        <v>-221</v>
      </c>
      <c r="AD664" s="51"/>
      <c r="AE664" s="51"/>
      <c r="AF664" s="51">
        <v>40</v>
      </c>
      <c r="AG664" s="51">
        <v>-73</v>
      </c>
      <c r="AH664" s="20">
        <v>6.0900000000000003E-2</v>
      </c>
      <c r="AI664" s="7" t="s">
        <v>8487</v>
      </c>
      <c r="AJ664" s="67" t="s">
        <v>8843</v>
      </c>
      <c r="AK664" s="44">
        <v>0.74808510638297876</v>
      </c>
      <c r="AL664" s="44">
        <v>-0.53818181818181809</v>
      </c>
      <c r="AM664" s="44">
        <v>-0.66666666666666441</v>
      </c>
      <c r="AN664" s="25">
        <v>0.70612980769230771</v>
      </c>
      <c r="AO664" s="25">
        <v>0.33052884615384615</v>
      </c>
      <c r="AP664" s="215">
        <v>83.2</v>
      </c>
      <c r="AQ664" s="215" t="s">
        <v>8552</v>
      </c>
      <c r="AR664" s="44">
        <v>6.0459492140266004E-3</v>
      </c>
      <c r="AS664" s="171" t="s">
        <v>7137</v>
      </c>
      <c r="AT664" s="171" t="s">
        <v>8439</v>
      </c>
      <c r="AU664" s="171" t="s">
        <v>8440</v>
      </c>
      <c r="AV664" s="7" t="s">
        <v>5474</v>
      </c>
      <c r="AW664" s="14" t="s">
        <v>6623</v>
      </c>
      <c r="AX664" s="49" t="s">
        <v>5967</v>
      </c>
      <c r="AY664" s="38" t="s">
        <v>6007</v>
      </c>
      <c r="AZ664" s="14" t="s">
        <v>6149</v>
      </c>
      <c r="BA664" s="49" t="s">
        <v>5967</v>
      </c>
      <c r="BB664" s="38" t="s">
        <v>5989</v>
      </c>
      <c r="BC664" s="7">
        <v>0.5</v>
      </c>
      <c r="BD664" s="14" t="s">
        <v>6228</v>
      </c>
      <c r="BE664" s="49" t="s">
        <v>6009</v>
      </c>
      <c r="BF664" s="38" t="s">
        <v>5961</v>
      </c>
      <c r="BG664" s="7">
        <v>2.6</v>
      </c>
      <c r="BH664" s="45">
        <v>277.58001587579861</v>
      </c>
      <c r="BI664" s="215" t="s">
        <v>8489</v>
      </c>
      <c r="BJ664" s="215" t="s">
        <v>8496</v>
      </c>
      <c r="BK664" s="7">
        <v>0.2</v>
      </c>
      <c r="BL664" s="25">
        <v>8.4848484848485187E-3</v>
      </c>
      <c r="BM664" s="20">
        <v>0.55381249999999993</v>
      </c>
      <c r="BN664" s="20">
        <v>0.36750000000000005</v>
      </c>
      <c r="BO664" s="20">
        <v>0.70624999999999982</v>
      </c>
      <c r="BP664" s="46">
        <v>26.752411575562704</v>
      </c>
      <c r="BQ664" s="215" t="s">
        <v>8521</v>
      </c>
      <c r="BR664" s="79">
        <v>-0.54981850961538459</v>
      </c>
      <c r="BS664" s="9">
        <v>1.5269806248829232E-2</v>
      </c>
      <c r="BT664" s="9">
        <v>6.1333506678240557E-3</v>
      </c>
      <c r="BU664" s="47" t="s">
        <v>5993</v>
      </c>
      <c r="BV664" s="47" t="s">
        <v>5993</v>
      </c>
      <c r="BW664" s="14" t="s">
        <v>5474</v>
      </c>
      <c r="BX664" s="83">
        <v>-0.45978221153846155</v>
      </c>
      <c r="BY664" s="82">
        <v>3.18</v>
      </c>
      <c r="BZ664" s="46">
        <v>26.163522012578618</v>
      </c>
      <c r="CA664" s="48" t="s">
        <v>5474</v>
      </c>
      <c r="CB664" s="45">
        <v>-1580.8</v>
      </c>
      <c r="CC664" s="45">
        <v>-18387.2</v>
      </c>
      <c r="CD664" s="45">
        <v>0</v>
      </c>
      <c r="CE664" s="45">
        <v>0</v>
      </c>
      <c r="CF664" s="14" t="s">
        <v>4316</v>
      </c>
      <c r="CG664" s="7" t="s">
        <v>8556</v>
      </c>
      <c r="CH664" s="215" t="s">
        <v>8546</v>
      </c>
      <c r="CI664" s="215" t="s">
        <v>8479</v>
      </c>
      <c r="CJ664" s="215" t="s">
        <v>8546</v>
      </c>
      <c r="CK664" s="43" t="s">
        <v>5474</v>
      </c>
      <c r="CL664" s="43" t="s">
        <v>5474</v>
      </c>
      <c r="CM664" s="43" t="s">
        <v>5474</v>
      </c>
      <c r="CN664" s="145">
        <v>-18387.2</v>
      </c>
      <c r="CO664" s="145">
        <v>-1580.8</v>
      </c>
      <c r="CP664" s="148">
        <v>23094.657320866445</v>
      </c>
      <c r="CQ664" s="189" t="s">
        <v>5474</v>
      </c>
      <c r="CR664" s="189" t="s">
        <v>5474</v>
      </c>
      <c r="CS664" s="99" t="s">
        <v>5474</v>
      </c>
      <c r="CT664" s="167" t="s">
        <v>5474</v>
      </c>
      <c r="CU664" s="43" t="s">
        <v>5474</v>
      </c>
      <c r="CV664" s="43" t="s">
        <v>5474</v>
      </c>
      <c r="CW664" s="43" t="s">
        <v>5474</v>
      </c>
      <c r="CX664" s="43" t="s">
        <v>5474</v>
      </c>
      <c r="CY664" s="43" t="s">
        <v>5474</v>
      </c>
      <c r="CZ664" s="43" t="s">
        <v>5474</v>
      </c>
      <c r="DA664" s="42" t="s">
        <v>5474</v>
      </c>
      <c r="DB664" s="42" t="s">
        <v>5474</v>
      </c>
      <c r="DC664" s="42" t="s">
        <v>5474</v>
      </c>
      <c r="DD664" s="42" t="s">
        <v>5474</v>
      </c>
      <c r="DE664" s="42" t="s">
        <v>5474</v>
      </c>
      <c r="DF664" s="42" t="s">
        <v>5474</v>
      </c>
      <c r="DG664" s="42" t="s">
        <v>5474</v>
      </c>
      <c r="DH664" s="42" t="s">
        <v>5474</v>
      </c>
    </row>
    <row r="665" spans="1:112">
      <c r="A665" s="22">
        <v>6276</v>
      </c>
      <c r="B665" s="7" t="s">
        <v>1345</v>
      </c>
      <c r="C665" s="21">
        <v>-0.1958</v>
      </c>
      <c r="D665" s="21">
        <v>-0.255</v>
      </c>
      <c r="E665" s="21">
        <v>-0.1239</v>
      </c>
      <c r="F665" s="21">
        <v>-0.29609999999999997</v>
      </c>
      <c r="G665" s="21">
        <v>9.8900000000000002E-2</v>
      </c>
      <c r="H665" s="21">
        <v>-0.88819999999999999</v>
      </c>
      <c r="I665" s="21">
        <v>-0.78210000000000002</v>
      </c>
      <c r="J665" s="21">
        <v>0.25190000000000001</v>
      </c>
      <c r="K665" s="21">
        <v>-2.2599999999999999E-2</v>
      </c>
      <c r="L665" s="21">
        <v>-1.6299999999999999E-2</v>
      </c>
      <c r="M665" s="21">
        <v>8.5000000000000006E-3</v>
      </c>
      <c r="N665" s="21">
        <v>-5.1499999999999997E-2</v>
      </c>
      <c r="O665" s="21">
        <v>-3.8399999999999997E-2</v>
      </c>
      <c r="P665" s="21">
        <v>1.9900000000000001E-2</v>
      </c>
      <c r="Q665" s="21">
        <v>3.6999999999999998E-2</v>
      </c>
      <c r="R665" s="21">
        <v>1.66E-2</v>
      </c>
      <c r="S665" s="21">
        <v>1.9900000000000001E-2</v>
      </c>
      <c r="T665" s="21">
        <v>1.1599999999999999E-2</v>
      </c>
      <c r="U665" s="10">
        <v>1.69</v>
      </c>
      <c r="V665" s="10">
        <v>3.86</v>
      </c>
      <c r="W665" s="7">
        <v>0.72699999999999998</v>
      </c>
      <c r="X665" s="20">
        <v>0.7954</v>
      </c>
      <c r="Y665" s="75">
        <v>2020</v>
      </c>
      <c r="Z665" s="7">
        <v>3</v>
      </c>
      <c r="AA665" s="7">
        <v>0</v>
      </c>
      <c r="AB665" s="51">
        <v>-30</v>
      </c>
      <c r="AC665" s="51">
        <v>8</v>
      </c>
      <c r="AD665" s="51"/>
      <c r="AE665" s="51"/>
      <c r="AF665" s="51"/>
      <c r="AG665" s="51"/>
      <c r="AH665" s="20">
        <v>7.1999999999999998E-3</v>
      </c>
      <c r="AI665" s="7" t="s">
        <v>8493</v>
      </c>
      <c r="AJ665" s="67" t="s">
        <v>8494</v>
      </c>
      <c r="AK665" s="44">
        <v>-0.92094017094017089</v>
      </c>
      <c r="AL665" s="44">
        <v>-0.87108013937282225</v>
      </c>
      <c r="AM665" s="44">
        <v>0.60000000000000853</v>
      </c>
      <c r="AN665" s="25">
        <v>0.93227091633466119</v>
      </c>
      <c r="AO665" s="25">
        <v>0.57171314741035861</v>
      </c>
      <c r="AP665" s="215">
        <v>25.1</v>
      </c>
      <c r="AQ665" s="215" t="s">
        <v>8552</v>
      </c>
      <c r="AR665" s="44">
        <v>1.20967741935483E-2</v>
      </c>
      <c r="AS665" s="171" t="s">
        <v>8250</v>
      </c>
      <c r="AT665" s="171" t="s">
        <v>8251</v>
      </c>
      <c r="AU665" s="171" t="s">
        <v>7546</v>
      </c>
      <c r="AV665" s="7" t="s">
        <v>8470</v>
      </c>
      <c r="AW665" s="14" t="s">
        <v>8249</v>
      </c>
      <c r="AX665" s="49" t="s">
        <v>6009</v>
      </c>
      <c r="AY665" s="38" t="s">
        <v>6007</v>
      </c>
      <c r="AZ665" s="14" t="s">
        <v>6330</v>
      </c>
      <c r="BA665" s="49" t="s">
        <v>5993</v>
      </c>
      <c r="BB665" s="38" t="s">
        <v>5993</v>
      </c>
      <c r="BC665" s="7">
        <v>0.1</v>
      </c>
      <c r="BD665" s="14" t="s">
        <v>5959</v>
      </c>
      <c r="BE665" s="49" t="s">
        <v>5967</v>
      </c>
      <c r="BF665" s="38" t="s">
        <v>5961</v>
      </c>
      <c r="BG665" s="7">
        <v>1.9</v>
      </c>
      <c r="BH665" s="45">
        <v>83.086408137650452</v>
      </c>
      <c r="BI665" s="215" t="s">
        <v>8471</v>
      </c>
      <c r="BJ665" s="215" t="s">
        <v>8554</v>
      </c>
      <c r="BK665" s="7">
        <v>1.8</v>
      </c>
      <c r="BL665" s="25">
        <v>6.0120240480962782E-3</v>
      </c>
      <c r="BM665" s="20">
        <v>0.4965</v>
      </c>
      <c r="BN665" s="20">
        <v>0.42500000000000004</v>
      </c>
      <c r="BO665" s="20">
        <v>0.55499999999999994</v>
      </c>
      <c r="BP665" s="46">
        <v>6.5025906735751304</v>
      </c>
      <c r="BQ665" s="215" t="s">
        <v>8569</v>
      </c>
      <c r="BR665" s="79">
        <v>0.79044223107569689</v>
      </c>
      <c r="BS665" s="9">
        <v>2.2979712110448691E-2</v>
      </c>
      <c r="BT665" s="9">
        <v>0.11301079917542145</v>
      </c>
      <c r="BU665" s="47" t="s">
        <v>5993</v>
      </c>
      <c r="BV665" s="47" t="s">
        <v>5993</v>
      </c>
      <c r="BW665" s="14" t="s">
        <v>5474</v>
      </c>
      <c r="BX665" s="83">
        <v>1.1485306772908361</v>
      </c>
      <c r="BY665" s="82">
        <v>3.3899999999999997</v>
      </c>
      <c r="BZ665" s="46">
        <v>7.4041297935103252</v>
      </c>
      <c r="CA665" s="48" t="s">
        <v>8475</v>
      </c>
      <c r="CB665" s="45">
        <v>-753</v>
      </c>
      <c r="CC665" s="45">
        <v>200.8</v>
      </c>
      <c r="CD665" s="45">
        <v>0</v>
      </c>
      <c r="CE665" s="45">
        <v>0</v>
      </c>
      <c r="CF665" s="14" t="s">
        <v>9183</v>
      </c>
      <c r="CG665" s="7" t="s">
        <v>8477</v>
      </c>
      <c r="CH665" s="215" t="s">
        <v>8478</v>
      </c>
      <c r="CI665" s="215" t="s">
        <v>8498</v>
      </c>
      <c r="CJ665" s="215" t="s">
        <v>8479</v>
      </c>
      <c r="CK665" s="43" t="s">
        <v>5474</v>
      </c>
      <c r="CL665" s="43" t="s">
        <v>5474</v>
      </c>
      <c r="CM665" s="43" t="s">
        <v>5474</v>
      </c>
      <c r="CN665" s="145">
        <v>200.8</v>
      </c>
      <c r="CO665" s="145">
        <v>-753</v>
      </c>
      <c r="CP665" s="148">
        <v>2085.4688442550264</v>
      </c>
      <c r="CQ665" s="189" t="s">
        <v>5474</v>
      </c>
      <c r="CR665" s="189" t="s">
        <v>5474</v>
      </c>
      <c r="CS665" s="99" t="s">
        <v>5474</v>
      </c>
      <c r="CT665" s="167" t="s">
        <v>5474</v>
      </c>
      <c r="CU665" s="43" t="s">
        <v>5474</v>
      </c>
      <c r="CV665" s="43" t="s">
        <v>5474</v>
      </c>
      <c r="CW665" s="43" t="s">
        <v>5474</v>
      </c>
      <c r="CX665" s="43" t="s">
        <v>5474</v>
      </c>
      <c r="CY665" s="43" t="s">
        <v>5474</v>
      </c>
      <c r="CZ665" s="43" t="s">
        <v>5474</v>
      </c>
      <c r="DA665" s="42" t="s">
        <v>5474</v>
      </c>
      <c r="DB665" s="42" t="s">
        <v>5474</v>
      </c>
      <c r="DC665" s="42" t="s">
        <v>5474</v>
      </c>
      <c r="DD665" s="42" t="s">
        <v>5474</v>
      </c>
      <c r="DE665" s="42" t="s">
        <v>5474</v>
      </c>
      <c r="DF665" s="42" t="s">
        <v>5474</v>
      </c>
      <c r="DG665" s="42" t="s">
        <v>5474</v>
      </c>
      <c r="DH665" s="42" t="s">
        <v>5474</v>
      </c>
    </row>
    <row r="666" spans="1:112">
      <c r="A666" s="22">
        <v>8299</v>
      </c>
      <c r="B666" s="7" t="s">
        <v>1502</v>
      </c>
      <c r="C666" s="21">
        <v>7.0000000000000007E-2</v>
      </c>
      <c r="D666" s="21">
        <v>0.42430000000000001</v>
      </c>
      <c r="E666" s="21">
        <v>3.3700000000000001E-2</v>
      </c>
      <c r="F666" s="21">
        <v>0.37809999999999999</v>
      </c>
      <c r="G666" s="21">
        <v>0.24340000000000001</v>
      </c>
      <c r="H666" s="21">
        <v>0.34229999999999999</v>
      </c>
      <c r="I666" s="21">
        <v>0.91500000000000004</v>
      </c>
      <c r="J666" s="21">
        <v>0.2828</v>
      </c>
      <c r="K666" s="21">
        <v>2.8899999999999999E-2</v>
      </c>
      <c r="L666" s="21">
        <v>7.8399999999999997E-2</v>
      </c>
      <c r="M666" s="21">
        <v>-2.7000000000000001E-3</v>
      </c>
      <c r="N666" s="21">
        <v>1.7000000000000001E-2</v>
      </c>
      <c r="O666" s="21">
        <v>5.9900000000000002E-2</v>
      </c>
      <c r="P666" s="21">
        <v>-2.29E-2</v>
      </c>
      <c r="Q666" s="21">
        <v>2.0899999999999998E-2</v>
      </c>
      <c r="R666" s="21">
        <v>1.41E-2</v>
      </c>
      <c r="S666" s="21">
        <v>0.2102</v>
      </c>
      <c r="T666" s="21">
        <v>0.155</v>
      </c>
      <c r="U666" s="10">
        <v>20.05</v>
      </c>
      <c r="V666" s="10">
        <v>48.55</v>
      </c>
      <c r="W666" s="7">
        <v>16</v>
      </c>
      <c r="X666" s="20">
        <v>0.5655</v>
      </c>
      <c r="Y666" s="75">
        <v>2020</v>
      </c>
      <c r="Z666" s="7">
        <v>23</v>
      </c>
      <c r="AA666" s="7">
        <v>0</v>
      </c>
      <c r="AB666" s="51">
        <v>-506</v>
      </c>
      <c r="AC666" s="51">
        <v>-49</v>
      </c>
      <c r="AD666" s="51">
        <v>32</v>
      </c>
      <c r="AE666" s="51">
        <v>-17</v>
      </c>
      <c r="AF666" s="51">
        <v>-135</v>
      </c>
      <c r="AG666" s="51">
        <v>-3</v>
      </c>
      <c r="AH666" s="20">
        <v>7.4800000000000005E-2</v>
      </c>
      <c r="AI666" s="7" t="s">
        <v>8481</v>
      </c>
      <c r="AJ666" s="67" t="s">
        <v>8494</v>
      </c>
      <c r="AK666" s="44">
        <v>-0.52785515320334264</v>
      </c>
      <c r="AL666" s="44">
        <v>-0.83011583011583012</v>
      </c>
      <c r="AM666" s="44">
        <v>0.88235294117647056</v>
      </c>
      <c r="AN666" s="25">
        <v>0.83391405342624858</v>
      </c>
      <c r="AO666" s="25">
        <v>0.30081300813008133</v>
      </c>
      <c r="AP666" s="215">
        <v>430.5</v>
      </c>
      <c r="AQ666" s="215" t="s">
        <v>8552</v>
      </c>
      <c r="AR666" s="44">
        <v>1.8934911242603499E-2</v>
      </c>
      <c r="AS666" s="171" t="s">
        <v>8423</v>
      </c>
      <c r="AT666" s="171" t="s">
        <v>7203</v>
      </c>
      <c r="AU666" s="171" t="s">
        <v>7208</v>
      </c>
      <c r="AV666" s="7" t="s">
        <v>8470</v>
      </c>
      <c r="AW666" s="14" t="s">
        <v>6615</v>
      </c>
      <c r="AX666" s="49" t="s">
        <v>6009</v>
      </c>
      <c r="AY666" s="38" t="s">
        <v>6007</v>
      </c>
      <c r="AZ666" s="14" t="s">
        <v>6863</v>
      </c>
      <c r="BA666" s="49" t="s">
        <v>5967</v>
      </c>
      <c r="BB666" s="38" t="s">
        <v>6007</v>
      </c>
      <c r="BC666" s="7">
        <v>0.3</v>
      </c>
      <c r="BD666" s="14" t="s">
        <v>6079</v>
      </c>
      <c r="BE666" s="49" t="s">
        <v>5967</v>
      </c>
      <c r="BF666" s="38" t="s">
        <v>5961</v>
      </c>
      <c r="BG666" s="7">
        <v>1.6</v>
      </c>
      <c r="BH666" s="45">
        <v>1313.0648243025425</v>
      </c>
      <c r="BI666" s="215" t="s">
        <v>8518</v>
      </c>
      <c r="BJ666" s="215" t="s">
        <v>8568</v>
      </c>
      <c r="BK666" s="7">
        <v>0.7</v>
      </c>
      <c r="BL666" s="25">
        <v>1.7730496453900711E-2</v>
      </c>
      <c r="BM666" s="20">
        <v>0.69225000000000003</v>
      </c>
      <c r="BN666" s="20">
        <v>0.72250000000000014</v>
      </c>
      <c r="BO666" s="20">
        <v>0.66749999999999998</v>
      </c>
      <c r="BP666" s="46">
        <v>8.8671472708547903</v>
      </c>
      <c r="BQ666" s="215" t="s">
        <v>8558</v>
      </c>
      <c r="BR666" s="79">
        <v>0.61254355400696847</v>
      </c>
      <c r="BS666" s="9">
        <v>3.1133952325469672E-2</v>
      </c>
      <c r="BT666" s="9">
        <v>4.7299546202912657E-2</v>
      </c>
      <c r="BU666" s="47" t="s">
        <v>5993</v>
      </c>
      <c r="BV666" s="47" t="s">
        <v>5993</v>
      </c>
      <c r="BW666" s="14" t="s">
        <v>8514</v>
      </c>
      <c r="BX666" s="83">
        <v>1.0156794425087106</v>
      </c>
      <c r="BY666" s="82">
        <v>57.849999999999994</v>
      </c>
      <c r="BZ666" s="46">
        <v>7.4416594641313747</v>
      </c>
      <c r="CA666" s="48" t="s">
        <v>8538</v>
      </c>
      <c r="CB666" s="45">
        <v>-217833</v>
      </c>
      <c r="CC666" s="45">
        <v>-21094.5</v>
      </c>
      <c r="CD666" s="45">
        <v>13776</v>
      </c>
      <c r="CE666" s="45">
        <v>-7318.5</v>
      </c>
      <c r="CF666" s="14" t="s">
        <v>9184</v>
      </c>
      <c r="CG666" s="7" t="s">
        <v>8477</v>
      </c>
      <c r="CH666" s="215" t="s">
        <v>8498</v>
      </c>
      <c r="CI666" s="215" t="s">
        <v>8479</v>
      </c>
      <c r="CJ666" s="215" t="s">
        <v>8479</v>
      </c>
      <c r="CK666" s="43" t="s">
        <v>5474</v>
      </c>
      <c r="CL666" s="43" t="s">
        <v>5474</v>
      </c>
      <c r="CM666" s="43" t="s">
        <v>6898</v>
      </c>
      <c r="CN666" s="145">
        <v>-28413</v>
      </c>
      <c r="CO666" s="145">
        <v>-204057</v>
      </c>
      <c r="CP666" s="148">
        <v>565274.40686224459</v>
      </c>
      <c r="CQ666" s="189" t="s">
        <v>5474</v>
      </c>
      <c r="CR666" s="189" t="s">
        <v>5474</v>
      </c>
      <c r="CS666" s="99" t="s">
        <v>5474</v>
      </c>
      <c r="CT666" s="167" t="s">
        <v>5474</v>
      </c>
      <c r="CU666" s="43" t="s">
        <v>5474</v>
      </c>
      <c r="CV666" s="43" t="s">
        <v>5474</v>
      </c>
      <c r="CW666" s="43" t="s">
        <v>5474</v>
      </c>
      <c r="CX666" s="43" t="s">
        <v>5474</v>
      </c>
      <c r="CY666" s="43" t="s">
        <v>5474</v>
      </c>
      <c r="CZ666" s="43" t="s">
        <v>5474</v>
      </c>
      <c r="DA666" s="42" t="s">
        <v>5474</v>
      </c>
      <c r="DB666" s="42" t="s">
        <v>5474</v>
      </c>
      <c r="DC666" s="42" t="s">
        <v>5474</v>
      </c>
      <c r="DD666" s="42" t="s">
        <v>5474</v>
      </c>
      <c r="DE666" s="42" t="s">
        <v>5474</v>
      </c>
      <c r="DF666" s="42" t="s">
        <v>5474</v>
      </c>
      <c r="DG666" s="42" t="s">
        <v>5474</v>
      </c>
      <c r="DH666" s="42" t="s">
        <v>5473</v>
      </c>
    </row>
    <row r="667" spans="1:112">
      <c r="A667" s="22">
        <v>1726</v>
      </c>
      <c r="B667" s="7" t="s">
        <v>210</v>
      </c>
      <c r="C667" s="21">
        <v>-3.0800000000000001E-2</v>
      </c>
      <c r="D667" s="21">
        <v>7.1300000000000002E-2</v>
      </c>
      <c r="E667" s="21">
        <v>-1.17E-2</v>
      </c>
      <c r="F667" s="21">
        <v>7.8600000000000003E-2</v>
      </c>
      <c r="G667" s="21">
        <v>0.12379999999999999</v>
      </c>
      <c r="H667" s="21">
        <v>-0.28410000000000002</v>
      </c>
      <c r="I667" s="21">
        <v>4.1300000000000003E-2</v>
      </c>
      <c r="J667" s="21">
        <v>0.29060000000000002</v>
      </c>
      <c r="K667" s="21">
        <v>-4.2999999999999997E-2</v>
      </c>
      <c r="L667" s="21">
        <v>-1.9E-2</v>
      </c>
      <c r="M667" s="21">
        <v>1.84E-2</v>
      </c>
      <c r="N667" s="21">
        <v>-3.0300000000000001E-2</v>
      </c>
      <c r="O667" s="21">
        <v>-8.6999999999999994E-3</v>
      </c>
      <c r="P667" s="21">
        <v>2.0199999999999999E-2</v>
      </c>
      <c r="Q667" s="21">
        <v>4.1000000000000003E-3</v>
      </c>
      <c r="R667" s="21">
        <v>3.8E-3</v>
      </c>
      <c r="S667" s="21">
        <v>9.8500000000000004E-2</v>
      </c>
      <c r="T667" s="21">
        <v>8.3099999999999993E-2</v>
      </c>
      <c r="U667" s="10">
        <v>3.02</v>
      </c>
      <c r="V667" s="10">
        <v>5.8</v>
      </c>
      <c r="W667" s="7">
        <v>3.54</v>
      </c>
      <c r="X667" s="20">
        <v>0.70669999999999999</v>
      </c>
      <c r="Y667" s="75">
        <v>2020</v>
      </c>
      <c r="Z667" s="7">
        <v>3.5</v>
      </c>
      <c r="AA667" s="7">
        <v>0</v>
      </c>
      <c r="AB667" s="51">
        <v>-172</v>
      </c>
      <c r="AC667" s="51">
        <v>-28</v>
      </c>
      <c r="AD667" s="51"/>
      <c r="AE667" s="51"/>
      <c r="AF667" s="51"/>
      <c r="AG667" s="51">
        <v>1</v>
      </c>
      <c r="AH667" s="20">
        <v>0</v>
      </c>
      <c r="AI667" s="7" t="s">
        <v>8507</v>
      </c>
      <c r="AJ667" s="67" t="s">
        <v>9168</v>
      </c>
      <c r="AK667" s="44">
        <v>0.94064516129032261</v>
      </c>
      <c r="AL667" s="44">
        <v>-0.91999999999999882</v>
      </c>
      <c r="AM667" s="44">
        <v>0.80000000000001137</v>
      </c>
      <c r="AN667" s="25">
        <v>1.0631001371742113</v>
      </c>
      <c r="AO667" s="25">
        <v>6.858710562414265E-2</v>
      </c>
      <c r="AP667" s="215">
        <v>72.900000000000006</v>
      </c>
      <c r="AQ667" s="215" t="s">
        <v>8552</v>
      </c>
      <c r="AR667" s="44">
        <v>5.5172413793103401E-3</v>
      </c>
      <c r="AS667" s="171" t="s">
        <v>7280</v>
      </c>
      <c r="AT667" s="171" t="s">
        <v>7281</v>
      </c>
      <c r="AU667" s="171" t="s">
        <v>7282</v>
      </c>
      <c r="AV667" s="7" t="s">
        <v>5474</v>
      </c>
      <c r="AW667" s="14" t="s">
        <v>7279</v>
      </c>
      <c r="AX667" s="49" t="s">
        <v>6020</v>
      </c>
      <c r="AY667" s="38" t="s">
        <v>5971</v>
      </c>
      <c r="AZ667" s="14" t="s">
        <v>6557</v>
      </c>
      <c r="BA667" s="49" t="s">
        <v>5993</v>
      </c>
      <c r="BB667" s="38" t="s">
        <v>5993</v>
      </c>
      <c r="BC667" s="7">
        <v>1.5</v>
      </c>
      <c r="BD667" s="14" t="s">
        <v>6069</v>
      </c>
      <c r="BE667" s="49" t="s">
        <v>5967</v>
      </c>
      <c r="BF667" s="38" t="s">
        <v>6012</v>
      </c>
      <c r="BG667" s="7">
        <v>1.2</v>
      </c>
      <c r="BH667" s="45">
        <v>125.7565282509419</v>
      </c>
      <c r="BI667" s="215" t="s">
        <v>8495</v>
      </c>
      <c r="BJ667" s="215" t="s">
        <v>8554</v>
      </c>
      <c r="BK667" s="7">
        <v>0.8</v>
      </c>
      <c r="BL667" s="25">
        <v>5.5172413793104233E-3</v>
      </c>
      <c r="BM667" s="20">
        <v>0.61487500000000006</v>
      </c>
      <c r="BN667" s="20">
        <v>0.63</v>
      </c>
      <c r="BO667" s="20">
        <v>0.60249999999999992</v>
      </c>
      <c r="BP667" s="46">
        <v>12.568965517241381</v>
      </c>
      <c r="BQ667" s="215" t="s">
        <v>8513</v>
      </c>
      <c r="BR667" s="79">
        <v>-4.3515317786922608E-2</v>
      </c>
      <c r="BS667" s="9">
        <v>4.2461272338711664E-2</v>
      </c>
      <c r="BT667" s="9">
        <v>4.1915766701694945E-2</v>
      </c>
      <c r="BU667" s="47" t="s">
        <v>5993</v>
      </c>
      <c r="BV667" s="47" t="s">
        <v>5993</v>
      </c>
      <c r="BW667" s="14" t="s">
        <v>5474</v>
      </c>
      <c r="BX667" s="83">
        <v>0.14778161865569273</v>
      </c>
      <c r="BY667" s="82">
        <v>5.92</v>
      </c>
      <c r="BZ667" s="46">
        <v>12.314189189189189</v>
      </c>
      <c r="CA667" s="48" t="s">
        <v>5474</v>
      </c>
      <c r="CB667" s="45">
        <v>-12538.800000000001</v>
      </c>
      <c r="CC667" s="45">
        <v>-2041.2000000000003</v>
      </c>
      <c r="CD667" s="45">
        <v>0</v>
      </c>
      <c r="CE667" s="45">
        <v>0</v>
      </c>
      <c r="CF667" s="14" t="s">
        <v>9185</v>
      </c>
      <c r="CG667" s="7" t="s">
        <v>8477</v>
      </c>
      <c r="CH667" s="215" t="s">
        <v>8498</v>
      </c>
      <c r="CI667" s="215" t="s">
        <v>8498</v>
      </c>
      <c r="CJ667" s="215" t="s">
        <v>8479</v>
      </c>
      <c r="CK667" s="43" t="s">
        <v>6945</v>
      </c>
      <c r="CL667" s="43" t="s">
        <v>5474</v>
      </c>
      <c r="CM667" s="43" t="s">
        <v>5474</v>
      </c>
      <c r="CN667" s="145">
        <v>-2041.2000000000003</v>
      </c>
      <c r="CO667" s="145">
        <v>-12538.800000000001</v>
      </c>
      <c r="CP667" s="148">
        <v>9167.6509094936646</v>
      </c>
      <c r="CQ667" s="189" t="s">
        <v>5474</v>
      </c>
      <c r="CR667" s="189" t="s">
        <v>5474</v>
      </c>
      <c r="CS667" s="99" t="s">
        <v>5474</v>
      </c>
      <c r="CT667" s="167" t="s">
        <v>5474</v>
      </c>
      <c r="CU667" s="43" t="s">
        <v>5474</v>
      </c>
      <c r="CV667" s="43" t="s">
        <v>5474</v>
      </c>
      <c r="CW667" s="43" t="s">
        <v>5474</v>
      </c>
      <c r="CX667" s="43" t="s">
        <v>5474</v>
      </c>
      <c r="CY667" s="43" t="s">
        <v>5474</v>
      </c>
      <c r="CZ667" s="43" t="s">
        <v>5474</v>
      </c>
      <c r="DA667" s="42" t="s">
        <v>5474</v>
      </c>
      <c r="DB667" s="42" t="s">
        <v>5474</v>
      </c>
      <c r="DC667" s="42" t="s">
        <v>5474</v>
      </c>
      <c r="DD667" s="42" t="s">
        <v>5474</v>
      </c>
      <c r="DE667" s="42" t="s">
        <v>5474</v>
      </c>
      <c r="DF667" s="42" t="s">
        <v>5474</v>
      </c>
      <c r="DG667" s="42" t="s">
        <v>5474</v>
      </c>
      <c r="DH667" s="42" t="s">
        <v>5474</v>
      </c>
    </row>
    <row r="668" spans="1:112">
      <c r="A668" s="22">
        <v>9902</v>
      </c>
      <c r="B668" s="7" t="s">
        <v>1582</v>
      </c>
      <c r="C668" s="21">
        <v>-0.39369999999999999</v>
      </c>
      <c r="D668" s="21">
        <v>4.4851000000000001</v>
      </c>
      <c r="E668" s="21">
        <v>-0.7359</v>
      </c>
      <c r="F668" s="21">
        <v>-0.40889999999999999</v>
      </c>
      <c r="G668" s="21">
        <v>0.1429</v>
      </c>
      <c r="H668" s="21">
        <v>17.8</v>
      </c>
      <c r="I668" s="21">
        <v>4.5293999999999999</v>
      </c>
      <c r="J668" s="21">
        <v>3.5</v>
      </c>
      <c r="K668" s="21">
        <v>-7.2800000000000004E-2</v>
      </c>
      <c r="L668" s="21">
        <v>-1.83E-2</v>
      </c>
      <c r="M668" s="21">
        <v>-8.3000000000000001E-3</v>
      </c>
      <c r="N668" s="21">
        <v>-8.48E-2</v>
      </c>
      <c r="O668" s="21">
        <v>-7.4399999999999994E-2</v>
      </c>
      <c r="P668" s="21">
        <v>-2.07E-2</v>
      </c>
      <c r="Q668" s="21">
        <v>7.3000000000000001E-3</v>
      </c>
      <c r="R668" s="21">
        <v>6.7999999999999996E-3</v>
      </c>
      <c r="S668" s="21">
        <v>1.34E-2</v>
      </c>
      <c r="T668" s="21">
        <v>1.2500000000000001E-2</v>
      </c>
      <c r="U668" s="10">
        <v>0.99</v>
      </c>
      <c r="V668" s="10">
        <v>1.0900000000000001</v>
      </c>
      <c r="W668" s="7">
        <v>0.2</v>
      </c>
      <c r="X668" s="20">
        <v>0.97919999999999996</v>
      </c>
      <c r="Y668" s="75">
        <v>2020</v>
      </c>
      <c r="Z668" s="7">
        <v>0.3</v>
      </c>
      <c r="AA668" s="7">
        <v>0</v>
      </c>
      <c r="AB668" s="51">
        <v>171</v>
      </c>
      <c r="AC668" s="51">
        <v>18</v>
      </c>
      <c r="AD668" s="51"/>
      <c r="AE668" s="51"/>
      <c r="AF668" s="51"/>
      <c r="AG668" s="51"/>
      <c r="AH668" s="20">
        <v>0</v>
      </c>
      <c r="AI668" s="7" t="s">
        <v>8467</v>
      </c>
      <c r="AJ668" s="67" t="s">
        <v>8494</v>
      </c>
      <c r="AK668" s="44">
        <v>-0.62169312169312174</v>
      </c>
      <c r="AL668" s="44">
        <v>-0.90000000000000036</v>
      </c>
      <c r="AM668" s="44">
        <v>-1</v>
      </c>
      <c r="AN668" s="25">
        <v>0.61214574898785434</v>
      </c>
      <c r="AO668" s="25">
        <v>0.16194331983805668</v>
      </c>
      <c r="AP668" s="215">
        <v>12.35</v>
      </c>
      <c r="AQ668" s="215" t="s">
        <v>8552</v>
      </c>
      <c r="AR668" s="44">
        <v>4.0650406504065002E-3</v>
      </c>
      <c r="AS668" s="171" t="s">
        <v>7280</v>
      </c>
      <c r="AT668" s="171" t="s">
        <v>8450</v>
      </c>
      <c r="AU668" s="171" t="s">
        <v>7070</v>
      </c>
      <c r="AV668" s="7" t="s">
        <v>8470</v>
      </c>
      <c r="AW668" s="14" t="s">
        <v>6555</v>
      </c>
      <c r="AX668" s="49" t="s">
        <v>6039</v>
      </c>
      <c r="AY668" s="38" t="s">
        <v>6047</v>
      </c>
      <c r="AZ668" s="14" t="s">
        <v>6120</v>
      </c>
      <c r="BA668" s="49" t="s">
        <v>5967</v>
      </c>
      <c r="BB668" s="38" t="s">
        <v>6007</v>
      </c>
      <c r="BC668" s="7">
        <v>0.2</v>
      </c>
      <c r="BD668" s="14" t="s">
        <v>6146</v>
      </c>
      <c r="BE668" s="49" t="s">
        <v>5967</v>
      </c>
      <c r="BF668" s="38" t="s">
        <v>5961</v>
      </c>
      <c r="BG668" s="7">
        <v>1.1000000000000001</v>
      </c>
      <c r="BH668" s="45">
        <v>124.92919654296203</v>
      </c>
      <c r="BI668" s="215" t="s">
        <v>8471</v>
      </c>
      <c r="BJ668" s="215" t="s">
        <v>8554</v>
      </c>
      <c r="BK668" s="7">
        <v>1.2</v>
      </c>
      <c r="BL668" s="25">
        <v>0</v>
      </c>
      <c r="BM668" s="20">
        <v>0.49931250000000005</v>
      </c>
      <c r="BN668" s="20">
        <v>0.30750000000000005</v>
      </c>
      <c r="BO668" s="20">
        <v>0.65625</v>
      </c>
      <c r="BP668" s="46">
        <v>11.330275229357797</v>
      </c>
      <c r="BQ668" s="215" t="s">
        <v>8560</v>
      </c>
      <c r="BR668" s="79">
        <v>0.44038866396761156</v>
      </c>
      <c r="BS668" s="9">
        <v>1.0284169591694203E-2</v>
      </c>
      <c r="BT668" s="9">
        <v>1.8334242656169897E-2</v>
      </c>
      <c r="BU668" s="47" t="s">
        <v>5993</v>
      </c>
      <c r="BV668" s="47" t="s">
        <v>5993</v>
      </c>
      <c r="BW668" s="14" t="s">
        <v>5474</v>
      </c>
      <c r="BX668" s="83">
        <v>0.72846639676113367</v>
      </c>
      <c r="BY668" s="82">
        <v>1.0900000000000001</v>
      </c>
      <c r="BZ668" s="46">
        <v>11.330275229357797</v>
      </c>
      <c r="CA668" s="48" t="s">
        <v>8475</v>
      </c>
      <c r="CB668" s="45">
        <v>2111.85</v>
      </c>
      <c r="CC668" s="45">
        <v>222.29999999999998</v>
      </c>
      <c r="CD668" s="45">
        <v>0</v>
      </c>
      <c r="CE668" s="45">
        <v>0</v>
      </c>
      <c r="CF668" s="14" t="s">
        <v>9186</v>
      </c>
      <c r="CG668" s="7" t="s">
        <v>8556</v>
      </c>
      <c r="CH668" s="215" t="s">
        <v>8479</v>
      </c>
      <c r="CI668" s="215" t="s">
        <v>8498</v>
      </c>
      <c r="CJ668" s="215" t="s">
        <v>8479</v>
      </c>
      <c r="CK668" s="43" t="s">
        <v>6917</v>
      </c>
      <c r="CL668" s="43" t="s">
        <v>8480</v>
      </c>
      <c r="CM668" s="43" t="s">
        <v>6898</v>
      </c>
      <c r="CN668" s="145">
        <v>222.29999999999998</v>
      </c>
      <c r="CO668" s="145">
        <v>2111.85</v>
      </c>
      <c r="CP668" s="148">
        <v>1542.8755773055811</v>
      </c>
      <c r="CQ668" s="189" t="s">
        <v>5474</v>
      </c>
      <c r="CR668" s="189" t="s">
        <v>5474</v>
      </c>
      <c r="CS668" s="99" t="s">
        <v>5474</v>
      </c>
      <c r="CT668" s="167" t="s">
        <v>5474</v>
      </c>
      <c r="CU668" s="43" t="s">
        <v>5474</v>
      </c>
      <c r="CV668" s="43" t="s">
        <v>5474</v>
      </c>
      <c r="CW668" s="43" t="s">
        <v>5474</v>
      </c>
      <c r="CX668" s="43" t="s">
        <v>5474</v>
      </c>
      <c r="CY668" s="43" t="s">
        <v>5474</v>
      </c>
      <c r="CZ668" s="43" t="s">
        <v>5474</v>
      </c>
      <c r="DA668" s="42" t="s">
        <v>5474</v>
      </c>
      <c r="DB668" s="42" t="s">
        <v>5474</v>
      </c>
      <c r="DC668" s="42" t="s">
        <v>5474</v>
      </c>
      <c r="DD668" s="42" t="s">
        <v>5474</v>
      </c>
      <c r="DE668" s="42" t="s">
        <v>5474</v>
      </c>
      <c r="DF668" s="42" t="s">
        <v>5474</v>
      </c>
      <c r="DG668" s="42" t="s">
        <v>5474</v>
      </c>
      <c r="DH668" s="42" t="s">
        <v>5474</v>
      </c>
    </row>
    <row r="669" spans="1:112">
      <c r="A669" s="22">
        <v>2449</v>
      </c>
      <c r="B669" s="7" t="s">
        <v>411</v>
      </c>
      <c r="C669" s="21">
        <v>0.49469999999999997</v>
      </c>
      <c r="D669" s="21">
        <v>0.1966</v>
      </c>
      <c r="E669" s="21">
        <v>0.16769999999999999</v>
      </c>
      <c r="F669" s="21">
        <v>0.2049</v>
      </c>
      <c r="G669" s="21">
        <v>6.1499999999999999E-2</v>
      </c>
      <c r="H669" s="21">
        <v>-0.2447</v>
      </c>
      <c r="I669" s="21">
        <v>-0.20219999999999999</v>
      </c>
      <c r="J669" s="21">
        <v>1.8499999999999999E-2</v>
      </c>
      <c r="K669" s="21">
        <v>-2.2599999999999999E-2</v>
      </c>
      <c r="L669" s="21">
        <v>-3.8800000000000001E-2</v>
      </c>
      <c r="M669" s="21">
        <v>-3.9399999999999998E-2</v>
      </c>
      <c r="N669" s="21">
        <v>-3.9600000000000003E-2</v>
      </c>
      <c r="O669" s="21">
        <v>-6.0999999999999999E-2</v>
      </c>
      <c r="P669" s="21">
        <v>-4.9799999999999997E-2</v>
      </c>
      <c r="Q669" s="21">
        <v>-7.3000000000000001E-3</v>
      </c>
      <c r="R669" s="21">
        <v>-4.1000000000000003E-3</v>
      </c>
      <c r="S669" s="21">
        <v>0.1089</v>
      </c>
      <c r="T669" s="21">
        <v>6.1400000000000003E-2</v>
      </c>
      <c r="U669" s="10">
        <v>1.65</v>
      </c>
      <c r="V669" s="10">
        <v>3.01</v>
      </c>
      <c r="W669" s="7">
        <v>1.7487999999999999</v>
      </c>
      <c r="X669" s="20">
        <v>0.79300000000000004</v>
      </c>
      <c r="Y669" s="75">
        <v>2020</v>
      </c>
      <c r="Z669" s="7">
        <v>2</v>
      </c>
      <c r="AA669" s="7">
        <v>0</v>
      </c>
      <c r="AB669" s="51">
        <v>226</v>
      </c>
      <c r="AC669" s="51">
        <v>1873</v>
      </c>
      <c r="AD669" s="51">
        <v>1201</v>
      </c>
      <c r="AE669" s="51"/>
      <c r="AF669" s="51">
        <v>2945</v>
      </c>
      <c r="AG669" s="51">
        <v>554</v>
      </c>
      <c r="AH669" s="20">
        <v>1.4999999999999999E-2</v>
      </c>
      <c r="AI669" s="7" t="s">
        <v>8487</v>
      </c>
      <c r="AJ669" s="67" t="s">
        <v>8494</v>
      </c>
      <c r="AK669" s="44">
        <v>0.64523281596452331</v>
      </c>
      <c r="AL669" s="44">
        <v>-0.68837209302325564</v>
      </c>
      <c r="AM669" s="44">
        <v>0.7619047619047612</v>
      </c>
      <c r="AN669" s="25">
        <v>0.51250000000000007</v>
      </c>
      <c r="AO669" s="25">
        <v>0.24431818181818182</v>
      </c>
      <c r="AP669" s="215">
        <v>44</v>
      </c>
      <c r="AQ669" s="215" t="s">
        <v>8552</v>
      </c>
      <c r="AR669" s="44">
        <v>1.0332950631457999E-2</v>
      </c>
      <c r="AS669" s="171" t="s">
        <v>7373</v>
      </c>
      <c r="AT669" s="171" t="s">
        <v>6902</v>
      </c>
      <c r="AU669" s="171" t="s">
        <v>7041</v>
      </c>
      <c r="AV669" s="7" t="s">
        <v>5474</v>
      </c>
      <c r="AW669" s="14" t="s">
        <v>6405</v>
      </c>
      <c r="AX669" s="49" t="s">
        <v>6009</v>
      </c>
      <c r="AY669" s="38" t="s">
        <v>6007</v>
      </c>
      <c r="AZ669" s="14" t="s">
        <v>6038</v>
      </c>
      <c r="BA669" s="49" t="s">
        <v>5967</v>
      </c>
      <c r="BB669" s="38" t="s">
        <v>5971</v>
      </c>
      <c r="BC669" s="7">
        <v>0.5</v>
      </c>
      <c r="BD669" s="14" t="s">
        <v>6035</v>
      </c>
      <c r="BE669" s="49" t="s">
        <v>5960</v>
      </c>
      <c r="BF669" s="38" t="s">
        <v>5961</v>
      </c>
      <c r="BG669" s="7">
        <v>1.4</v>
      </c>
      <c r="BH669" s="45">
        <v>8006.5437218365205</v>
      </c>
      <c r="BI669" s="215" t="s">
        <v>8592</v>
      </c>
      <c r="BJ669" s="215" t="s">
        <v>8568</v>
      </c>
      <c r="BK669" s="7">
        <v>0.6</v>
      </c>
      <c r="BL669" s="25">
        <v>1.8518518518518452E-2</v>
      </c>
      <c r="BM669" s="20">
        <v>0.64400000000000013</v>
      </c>
      <c r="BN669" s="20">
        <v>0.73750000000000004</v>
      </c>
      <c r="BO669" s="20">
        <v>0.5675</v>
      </c>
      <c r="BP669" s="46">
        <v>14.61794019933555</v>
      </c>
      <c r="BQ669" s="215" t="s">
        <v>8585</v>
      </c>
      <c r="BR669" s="79">
        <v>-5.3806818181818178E-2</v>
      </c>
      <c r="BS669" s="9">
        <v>3.3698319377098773E-2</v>
      </c>
      <c r="BT669" s="9">
        <v>3.9374206347413176E-2</v>
      </c>
      <c r="BU669" s="47" t="s">
        <v>5993</v>
      </c>
      <c r="BV669" s="47" t="s">
        <v>5993</v>
      </c>
      <c r="BW669" s="14" t="s">
        <v>8514</v>
      </c>
      <c r="BX669" s="83">
        <v>0.1354318181818181</v>
      </c>
      <c r="BY669" s="82">
        <v>3.15</v>
      </c>
      <c r="BZ669" s="46">
        <v>13.968253968253968</v>
      </c>
      <c r="CA669" s="48" t="s">
        <v>8475</v>
      </c>
      <c r="CB669" s="45">
        <v>9944</v>
      </c>
      <c r="CC669" s="45">
        <v>82412</v>
      </c>
      <c r="CD669" s="45">
        <v>52844</v>
      </c>
      <c r="CE669" s="45">
        <v>0</v>
      </c>
      <c r="CF669" s="14" t="s">
        <v>9187</v>
      </c>
      <c r="CG669" s="7" t="s">
        <v>8477</v>
      </c>
      <c r="CH669" s="215" t="s">
        <v>8498</v>
      </c>
      <c r="CI669" s="215" t="s">
        <v>8478</v>
      </c>
      <c r="CJ669" s="215" t="s">
        <v>8479</v>
      </c>
      <c r="CK669" s="43" t="s">
        <v>5474</v>
      </c>
      <c r="CL669" s="43" t="s">
        <v>5474</v>
      </c>
      <c r="CM669" s="43" t="s">
        <v>5474</v>
      </c>
      <c r="CN669" s="145">
        <v>82412</v>
      </c>
      <c r="CO669" s="145">
        <v>62788</v>
      </c>
      <c r="CP669" s="148">
        <v>352287.92376080691</v>
      </c>
      <c r="CQ669" s="189" t="s">
        <v>5474</v>
      </c>
      <c r="CR669" s="189" t="s">
        <v>5474</v>
      </c>
      <c r="CS669" s="99" t="s">
        <v>5474</v>
      </c>
      <c r="CT669" s="167" t="s">
        <v>5474</v>
      </c>
      <c r="CU669" s="43" t="s">
        <v>5474</v>
      </c>
      <c r="CV669" s="43" t="s">
        <v>5474</v>
      </c>
      <c r="CW669" s="43" t="s">
        <v>5474</v>
      </c>
      <c r="CX669" s="43" t="s">
        <v>5474</v>
      </c>
      <c r="CY669" s="43" t="s">
        <v>5474</v>
      </c>
      <c r="CZ669" s="43" t="s">
        <v>5474</v>
      </c>
      <c r="DA669" s="42" t="s">
        <v>5474</v>
      </c>
      <c r="DB669" s="42" t="s">
        <v>5474</v>
      </c>
      <c r="DC669" s="42" t="s">
        <v>5474</v>
      </c>
      <c r="DD669" s="42" t="s">
        <v>5474</v>
      </c>
      <c r="DE669" s="42" t="s">
        <v>5474</v>
      </c>
      <c r="DF669" s="42" t="s">
        <v>5474</v>
      </c>
      <c r="DG669" s="42" t="s">
        <v>5474</v>
      </c>
      <c r="DH669" s="42" t="s">
        <v>5472</v>
      </c>
    </row>
    <row r="670" spans="1:112">
      <c r="A670" s="22">
        <v>3413</v>
      </c>
      <c r="B670" s="7" t="s">
        <v>745</v>
      </c>
      <c r="C670" s="21">
        <v>3.1E-2</v>
      </c>
      <c r="D670" s="21">
        <v>3.2300000000000002E-2</v>
      </c>
      <c r="E670" s="21">
        <v>3.2000000000000002E-3</v>
      </c>
      <c r="F670" s="21">
        <v>0.1361</v>
      </c>
      <c r="G670" s="21">
        <v>0.1736</v>
      </c>
      <c r="H670" s="21">
        <v>0.3246</v>
      </c>
      <c r="I670" s="21">
        <v>-2.35E-2</v>
      </c>
      <c r="J670" s="21">
        <v>6.3700000000000007E-2</v>
      </c>
      <c r="K670" s="21">
        <v>4.3799999999999999E-2</v>
      </c>
      <c r="L670" s="21">
        <v>-1.5900000000000001E-2</v>
      </c>
      <c r="M670" s="21">
        <v>-3.3999999999999998E-3</v>
      </c>
      <c r="N670" s="21">
        <v>5.0900000000000001E-2</v>
      </c>
      <c r="O670" s="21">
        <v>-1.9400000000000001E-2</v>
      </c>
      <c r="P670" s="21">
        <v>-2.0000000000000001E-4</v>
      </c>
      <c r="Q670" s="21">
        <v>2.9999999999999997E-4</v>
      </c>
      <c r="R670" s="21">
        <v>-2.9999999999999997E-4</v>
      </c>
      <c r="S670" s="21">
        <v>0.11899999999999999</v>
      </c>
      <c r="T670" s="21">
        <v>0.2155</v>
      </c>
      <c r="U670" s="10">
        <v>8.02</v>
      </c>
      <c r="V670" s="10">
        <v>15.39</v>
      </c>
      <c r="W670" s="7">
        <v>5.7964000000000002</v>
      </c>
      <c r="X670" s="20">
        <v>0.48730000000000001</v>
      </c>
      <c r="Y670" s="75">
        <v>2020</v>
      </c>
      <c r="Z670" s="7">
        <v>6.9829999999999997</v>
      </c>
      <c r="AA670" s="7">
        <v>0</v>
      </c>
      <c r="AB670" s="51">
        <v>281</v>
      </c>
      <c r="AC670" s="51">
        <v>-40</v>
      </c>
      <c r="AD670" s="51">
        <v>14</v>
      </c>
      <c r="AE670" s="51"/>
      <c r="AF670" s="51">
        <v>-17</v>
      </c>
      <c r="AG670" s="51">
        <v>5</v>
      </c>
      <c r="AH670" s="20">
        <v>0</v>
      </c>
      <c r="AI670" s="7" t="s">
        <v>8481</v>
      </c>
      <c r="AJ670" s="67" t="s">
        <v>8494</v>
      </c>
      <c r="AK670" s="44">
        <v>-0.5982142857142857</v>
      </c>
      <c r="AL670" s="44">
        <v>-0.71052631578947367</v>
      </c>
      <c r="AM670" s="44">
        <v>0.7</v>
      </c>
      <c r="AN670" s="25">
        <v>0.52214452214452212</v>
      </c>
      <c r="AO670" s="25">
        <v>0.17715617715617715</v>
      </c>
      <c r="AP670" s="215">
        <v>214.5</v>
      </c>
      <c r="AQ670" s="215" t="s">
        <v>8552</v>
      </c>
      <c r="AR670" s="44">
        <v>2.8776978417266098E-2</v>
      </c>
      <c r="AS670" s="171" t="s">
        <v>7856</v>
      </c>
      <c r="AT670" s="171" t="s">
        <v>6919</v>
      </c>
      <c r="AU670" s="171" t="s">
        <v>7205</v>
      </c>
      <c r="AV670" s="7" t="s">
        <v>8470</v>
      </c>
      <c r="AW670" s="14" t="s">
        <v>7855</v>
      </c>
      <c r="AX670" s="49" t="s">
        <v>6009</v>
      </c>
      <c r="AY670" s="38" t="s">
        <v>5971</v>
      </c>
      <c r="AZ670" s="14" t="s">
        <v>6606</v>
      </c>
      <c r="BA670" s="49" t="s">
        <v>5967</v>
      </c>
      <c r="BB670" s="38" t="s">
        <v>6007</v>
      </c>
      <c r="BC670" s="7">
        <v>0.6</v>
      </c>
      <c r="BD670" s="14" t="s">
        <v>5987</v>
      </c>
      <c r="BE670" s="49" t="s">
        <v>5967</v>
      </c>
      <c r="BF670" s="38" t="s">
        <v>5961</v>
      </c>
      <c r="BG670" s="7">
        <v>0.3</v>
      </c>
      <c r="BH670" s="45">
        <v>953.34211199779168</v>
      </c>
      <c r="BI670" s="215" t="s">
        <v>8471</v>
      </c>
      <c r="BJ670" s="215" t="s">
        <v>8509</v>
      </c>
      <c r="BK670" s="7">
        <v>1.1000000000000001</v>
      </c>
      <c r="BL670" s="25">
        <v>1.6587677725118485E-2</v>
      </c>
      <c r="BM670" s="20">
        <v>0.6276250000000001</v>
      </c>
      <c r="BN670" s="20">
        <v>0.64</v>
      </c>
      <c r="BO670" s="20">
        <v>0.61749999999999994</v>
      </c>
      <c r="BP670" s="46">
        <v>13.937621832358674</v>
      </c>
      <c r="BQ670" s="215" t="s">
        <v>8483</v>
      </c>
      <c r="BR670" s="79">
        <v>-0.10937062937062941</v>
      </c>
      <c r="BS670" s="9">
        <v>2.1049703059943248E-2</v>
      </c>
      <c r="BT670" s="9">
        <v>2.6549464189271399E-2</v>
      </c>
      <c r="BU670" s="47" t="s">
        <v>5993</v>
      </c>
      <c r="BV670" s="47" t="s">
        <v>5993</v>
      </c>
      <c r="BW670" s="14" t="s">
        <v>5474</v>
      </c>
      <c r="BX670" s="83">
        <v>0.11328671328671334</v>
      </c>
      <c r="BY670" s="82">
        <v>15.92</v>
      </c>
      <c r="BZ670" s="46">
        <v>13.473618090452261</v>
      </c>
      <c r="CA670" s="48" t="s">
        <v>8702</v>
      </c>
      <c r="CB670" s="45">
        <v>60274.5</v>
      </c>
      <c r="CC670" s="45">
        <v>-8580</v>
      </c>
      <c r="CD670" s="45">
        <v>3003</v>
      </c>
      <c r="CE670" s="45">
        <v>0</v>
      </c>
      <c r="CF670" s="14" t="s">
        <v>9188</v>
      </c>
      <c r="CG670" s="7" t="s">
        <v>8477</v>
      </c>
      <c r="CH670" s="215" t="s">
        <v>8498</v>
      </c>
      <c r="CI670" s="215" t="s">
        <v>8546</v>
      </c>
      <c r="CJ670" s="215" t="s">
        <v>8479</v>
      </c>
      <c r="CK670" s="43" t="s">
        <v>5474</v>
      </c>
      <c r="CL670" s="43" t="s">
        <v>5474</v>
      </c>
      <c r="CM670" s="43" t="s">
        <v>6944</v>
      </c>
      <c r="CN670" s="145">
        <v>-8580</v>
      </c>
      <c r="CO670" s="145">
        <v>63277.5</v>
      </c>
      <c r="CP670" s="148">
        <v>204491.88302352632</v>
      </c>
      <c r="CQ670" s="189">
        <v>8.2051282051282023E-2</v>
      </c>
      <c r="CR670" s="189">
        <v>1.6999999999999999E-3</v>
      </c>
      <c r="CS670" s="99">
        <v>45246</v>
      </c>
      <c r="CT670" s="167" t="s">
        <v>5474</v>
      </c>
      <c r="CU670" s="43" t="s">
        <v>5474</v>
      </c>
      <c r="CV670" s="43" t="s">
        <v>5474</v>
      </c>
      <c r="CW670" s="43" t="s">
        <v>5474</v>
      </c>
      <c r="CX670" s="43" t="s">
        <v>5474</v>
      </c>
      <c r="CY670" s="43" t="s">
        <v>5474</v>
      </c>
      <c r="CZ670" s="43" t="s">
        <v>5474</v>
      </c>
      <c r="DA670" s="42" t="s">
        <v>5474</v>
      </c>
      <c r="DB670" s="42" t="s">
        <v>5474</v>
      </c>
      <c r="DC670" s="42" t="s">
        <v>5474</v>
      </c>
      <c r="DD670" s="42" t="s">
        <v>5474</v>
      </c>
      <c r="DE670" s="42" t="s">
        <v>5474</v>
      </c>
      <c r="DF670" s="42" t="s">
        <v>5474</v>
      </c>
      <c r="DG670" s="42" t="s">
        <v>5474</v>
      </c>
      <c r="DH670" s="42" t="s">
        <v>5474</v>
      </c>
    </row>
    <row r="671" spans="1:112">
      <c r="A671" s="22">
        <v>6531</v>
      </c>
      <c r="B671" s="7" t="s">
        <v>1406</v>
      </c>
      <c r="C671" s="21">
        <v>0.25979999999999998</v>
      </c>
      <c r="D671" s="21">
        <v>1.2446999999999999</v>
      </c>
      <c r="E671" s="21">
        <v>0.38800000000000001</v>
      </c>
      <c r="F671" s="21">
        <v>0.83360000000000001</v>
      </c>
      <c r="G671" s="21">
        <v>0.52410000000000001</v>
      </c>
      <c r="H671" s="21">
        <v>0.30230000000000001</v>
      </c>
      <c r="I671" s="21">
        <v>5.0392000000000001</v>
      </c>
      <c r="J671" s="21">
        <v>6.2119</v>
      </c>
      <c r="K671" s="21">
        <v>1.9300000000000001E-2</v>
      </c>
      <c r="L671" s="21">
        <v>0.22009999999999999</v>
      </c>
      <c r="M671" s="21">
        <v>0.22500000000000001</v>
      </c>
      <c r="N671" s="21">
        <v>4.5900000000000003E-2</v>
      </c>
      <c r="O671" s="21">
        <v>0.29459999999999997</v>
      </c>
      <c r="P671" s="21">
        <v>0.27650000000000002</v>
      </c>
      <c r="Q671" s="21">
        <v>0.11169999999999999</v>
      </c>
      <c r="R671" s="21">
        <v>8.1100000000000005E-2</v>
      </c>
      <c r="S671" s="21">
        <v>0.1346</v>
      </c>
      <c r="T671" s="21">
        <v>0.436</v>
      </c>
      <c r="U671" s="10">
        <v>10.89</v>
      </c>
      <c r="V671" s="10">
        <v>20.34</v>
      </c>
      <c r="W671" s="7">
        <v>2.0983999999999998</v>
      </c>
      <c r="X671" s="20">
        <v>0.41139999999999999</v>
      </c>
      <c r="Y671" s="75">
        <v>2020</v>
      </c>
      <c r="Z671" s="7">
        <v>4.9995000000000003</v>
      </c>
      <c r="AA671" s="7">
        <v>0</v>
      </c>
      <c r="AB671" s="51">
        <v>-485</v>
      </c>
      <c r="AC671" s="51">
        <v>-234</v>
      </c>
      <c r="AD671" s="51">
        <v>-1816</v>
      </c>
      <c r="AE671" s="51">
        <v>-1216</v>
      </c>
      <c r="AF671" s="51">
        <v>49</v>
      </c>
      <c r="AG671" s="51">
        <v>11</v>
      </c>
      <c r="AH671" s="20">
        <v>5.0799999999999998E-2</v>
      </c>
      <c r="AI671" s="7" t="s">
        <v>8481</v>
      </c>
      <c r="AJ671" s="67" t="s">
        <v>8494</v>
      </c>
      <c r="AK671" s="44">
        <v>0.50657385924207277</v>
      </c>
      <c r="AL671" s="44">
        <v>-0.79385964912280704</v>
      </c>
      <c r="AM671" s="44">
        <v>0.85714285714285721</v>
      </c>
      <c r="AN671" s="25">
        <v>1.046116504854369</v>
      </c>
      <c r="AO671" s="25">
        <v>0.36893203883495146</v>
      </c>
      <c r="AP671" s="215">
        <v>618</v>
      </c>
      <c r="AQ671" s="215" t="s">
        <v>8552</v>
      </c>
      <c r="AR671" s="44">
        <v>1.9801980198019799E-2</v>
      </c>
      <c r="AS671" s="171" t="s">
        <v>7856</v>
      </c>
      <c r="AT671" s="171" t="s">
        <v>7119</v>
      </c>
      <c r="AU671" s="171" t="s">
        <v>7133</v>
      </c>
      <c r="AV671" s="7" t="s">
        <v>8470</v>
      </c>
      <c r="AW671" s="14" t="s">
        <v>6038</v>
      </c>
      <c r="AX671" s="49" t="s">
        <v>6009</v>
      </c>
      <c r="AY671" s="38" t="s">
        <v>6007</v>
      </c>
      <c r="AZ671" s="14" t="s">
        <v>6123</v>
      </c>
      <c r="BA671" s="49" t="s">
        <v>5967</v>
      </c>
      <c r="BB671" s="38" t="s">
        <v>5971</v>
      </c>
      <c r="BC671" s="7">
        <v>0.8</v>
      </c>
      <c r="BD671" s="14" t="s">
        <v>6118</v>
      </c>
      <c r="BE671" s="49" t="s">
        <v>5967</v>
      </c>
      <c r="BF671" s="38" t="s">
        <v>5961</v>
      </c>
      <c r="BG671" s="7">
        <v>0.8</v>
      </c>
      <c r="BH671" s="45">
        <v>4520.2768464988339</v>
      </c>
      <c r="BI671" s="215" t="s">
        <v>8518</v>
      </c>
      <c r="BJ671" s="215" t="s">
        <v>8509</v>
      </c>
      <c r="BK671" s="7">
        <v>0.8</v>
      </c>
      <c r="BL671" s="25">
        <v>4.0404040404040407E-2</v>
      </c>
      <c r="BM671" s="20">
        <v>0.81012499999999998</v>
      </c>
      <c r="BN671" s="20">
        <v>0.87749999999999995</v>
      </c>
      <c r="BO671" s="20">
        <v>0.755</v>
      </c>
      <c r="BP671" s="46">
        <v>30.383480825958703</v>
      </c>
      <c r="BQ671" s="215" t="s">
        <v>8483</v>
      </c>
      <c r="BR671" s="79">
        <v>-0.4467961165048544</v>
      </c>
      <c r="BS671" s="9">
        <v>0</v>
      </c>
      <c r="BT671" s="9">
        <v>2.2267791671151116E-3</v>
      </c>
      <c r="BU671" s="47" t="s">
        <v>5993</v>
      </c>
      <c r="BV671" s="47" t="s">
        <v>5993</v>
      </c>
      <c r="BW671" s="14" t="s">
        <v>5474</v>
      </c>
      <c r="BX671" s="83">
        <v>-0.30849514563106795</v>
      </c>
      <c r="BY671" s="82">
        <v>28.490000000000002</v>
      </c>
      <c r="BZ671" s="46">
        <v>21.691821691821691</v>
      </c>
      <c r="CA671" s="48" t="s">
        <v>5474</v>
      </c>
      <c r="CB671" s="45">
        <v>-299730</v>
      </c>
      <c r="CC671" s="45">
        <v>-144612</v>
      </c>
      <c r="CD671" s="45">
        <v>-1122288</v>
      </c>
      <c r="CE671" s="45">
        <v>-751488</v>
      </c>
      <c r="CF671" s="14" t="s">
        <v>9189</v>
      </c>
      <c r="CG671" s="7" t="s">
        <v>8477</v>
      </c>
      <c r="CH671" s="215" t="s">
        <v>8478</v>
      </c>
      <c r="CI671" s="215" t="s">
        <v>8478</v>
      </c>
      <c r="CJ671" s="215" t="s">
        <v>8479</v>
      </c>
      <c r="CK671" s="43" t="s">
        <v>5474</v>
      </c>
      <c r="CL671" s="43" t="s">
        <v>5474</v>
      </c>
      <c r="CM671" s="43" t="s">
        <v>6944</v>
      </c>
      <c r="CN671" s="145">
        <v>-896100</v>
      </c>
      <c r="CO671" s="145">
        <v>-1422018</v>
      </c>
      <c r="CP671" s="148">
        <v>2793531.0911362795</v>
      </c>
      <c r="CQ671" s="189" t="s">
        <v>5474</v>
      </c>
      <c r="CR671" s="189" t="s">
        <v>5474</v>
      </c>
      <c r="CS671" s="99" t="s">
        <v>5474</v>
      </c>
      <c r="CT671" s="167" t="s">
        <v>5474</v>
      </c>
      <c r="CU671" s="43" t="s">
        <v>5474</v>
      </c>
      <c r="CV671" s="43" t="s">
        <v>5474</v>
      </c>
      <c r="CW671" s="43" t="s">
        <v>5474</v>
      </c>
      <c r="CX671" s="43" t="s">
        <v>5474</v>
      </c>
      <c r="CY671" s="43" t="s">
        <v>5474</v>
      </c>
      <c r="CZ671" s="43" t="s">
        <v>5474</v>
      </c>
      <c r="DA671" s="42" t="s">
        <v>5474</v>
      </c>
      <c r="DB671" s="42" t="s">
        <v>5474</v>
      </c>
      <c r="DC671" s="42" t="s">
        <v>5474</v>
      </c>
      <c r="DD671" s="42" t="s">
        <v>5474</v>
      </c>
      <c r="DE671" s="42" t="s">
        <v>5474</v>
      </c>
      <c r="DF671" s="42" t="s">
        <v>5474</v>
      </c>
      <c r="DG671" s="42" t="s">
        <v>5474</v>
      </c>
      <c r="DH671" s="42" t="s">
        <v>5474</v>
      </c>
    </row>
    <row r="672" spans="1:112">
      <c r="A672" s="22">
        <v>1598</v>
      </c>
      <c r="B672" s="7" t="s">
        <v>176</v>
      </c>
      <c r="C672" s="21">
        <v>-8.3500000000000005E-2</v>
      </c>
      <c r="D672" s="21">
        <v>-0.27939999999999998</v>
      </c>
      <c r="E672" s="21">
        <v>-0.19059999999999999</v>
      </c>
      <c r="F672" s="21">
        <v>-0.36859999999999998</v>
      </c>
      <c r="G672" s="21">
        <v>0.432</v>
      </c>
      <c r="H672" s="21">
        <v>-0.8095</v>
      </c>
      <c r="I672" s="21">
        <v>-0.77400000000000002</v>
      </c>
      <c r="J672" s="21">
        <v>0.40450000000000003</v>
      </c>
      <c r="K672" s="21">
        <v>-2.0199999999999999E-2</v>
      </c>
      <c r="L672" s="21">
        <v>-0.111</v>
      </c>
      <c r="M672" s="21">
        <v>5.4800000000000001E-2</v>
      </c>
      <c r="N672" s="21">
        <v>-2.0400000000000001E-2</v>
      </c>
      <c r="O672" s="21">
        <v>-5.04E-2</v>
      </c>
      <c r="P672" s="21">
        <v>5.4300000000000001E-2</v>
      </c>
      <c r="Q672" s="21">
        <v>6.4600000000000005E-2</v>
      </c>
      <c r="R672" s="21">
        <v>2.2700000000000001E-2</v>
      </c>
      <c r="S672" s="21">
        <v>3.6400000000000002E-2</v>
      </c>
      <c r="T672" s="21">
        <v>2.3E-2</v>
      </c>
      <c r="U672" s="10">
        <v>2.5</v>
      </c>
      <c r="V672" s="10">
        <v>11.57</v>
      </c>
      <c r="W672" s="7">
        <v>2.3748</v>
      </c>
      <c r="X672" s="20">
        <v>0.59699999999999998</v>
      </c>
      <c r="Y672" s="75">
        <v>2020</v>
      </c>
      <c r="Z672" s="7">
        <v>7.4683999999999999</v>
      </c>
      <c r="AA672" s="7">
        <v>0</v>
      </c>
      <c r="AB672" s="51">
        <v>708</v>
      </c>
      <c r="AC672" s="51">
        <v>-72</v>
      </c>
      <c r="AD672" s="51">
        <v>11</v>
      </c>
      <c r="AE672" s="51">
        <v>5</v>
      </c>
      <c r="AF672" s="51">
        <v>-13</v>
      </c>
      <c r="AG672" s="51"/>
      <c r="AH672" s="20">
        <v>5.7799999999999997E-2</v>
      </c>
      <c r="AI672" s="7" t="s">
        <v>8493</v>
      </c>
      <c r="AJ672" s="67" t="s">
        <v>8494</v>
      </c>
      <c r="AK672" s="44">
        <v>-0.95532994923857861</v>
      </c>
      <c r="AL672" s="44">
        <v>-0.81276595744680824</v>
      </c>
      <c r="AM672" s="44">
        <v>0.85000000000000142</v>
      </c>
      <c r="AN672" s="25">
        <v>1.4506627393225331</v>
      </c>
      <c r="AO672" s="25">
        <v>0.34609720176730485</v>
      </c>
      <c r="AP672" s="215">
        <v>67.900000000000006</v>
      </c>
      <c r="AQ672" s="215" t="s">
        <v>8552</v>
      </c>
      <c r="AR672" s="44">
        <v>1.34328358208955E-2</v>
      </c>
      <c r="AS672" s="171" t="s">
        <v>7241</v>
      </c>
      <c r="AT672" s="171" t="s">
        <v>7200</v>
      </c>
      <c r="AU672" s="171" t="s">
        <v>7242</v>
      </c>
      <c r="AV672" s="7" t="s">
        <v>8470</v>
      </c>
      <c r="AW672" s="14" t="s">
        <v>7240</v>
      </c>
      <c r="AX672" s="49" t="s">
        <v>6009</v>
      </c>
      <c r="AY672" s="38" t="s">
        <v>6007</v>
      </c>
      <c r="AZ672" s="14" t="s">
        <v>6038</v>
      </c>
      <c r="BA672" s="49" t="s">
        <v>5967</v>
      </c>
      <c r="BB672" s="38" t="s">
        <v>6047</v>
      </c>
      <c r="BC672" s="7">
        <v>0.4</v>
      </c>
      <c r="BD672" s="14" t="s">
        <v>6081</v>
      </c>
      <c r="BE672" s="49" t="s">
        <v>5967</v>
      </c>
      <c r="BF672" s="38" t="s">
        <v>6007</v>
      </c>
      <c r="BG672" s="7">
        <v>0.7</v>
      </c>
      <c r="BH672" s="45">
        <v>405.1441889292359</v>
      </c>
      <c r="BI672" s="215" t="s">
        <v>8471</v>
      </c>
      <c r="BJ672" s="215" t="s">
        <v>8568</v>
      </c>
      <c r="BK672" s="7">
        <v>0.7</v>
      </c>
      <c r="BL672" s="25">
        <v>2.5679758308157143E-2</v>
      </c>
      <c r="BM672" s="20">
        <v>0.47356250000000005</v>
      </c>
      <c r="BN672" s="20">
        <v>0.40000000000000008</v>
      </c>
      <c r="BO672" s="20">
        <v>0.53374999999999995</v>
      </c>
      <c r="BP672" s="46">
        <v>5.8686257562662059</v>
      </c>
      <c r="BQ672" s="215" t="s">
        <v>8569</v>
      </c>
      <c r="BR672" s="79">
        <v>0.51988217967599382</v>
      </c>
      <c r="BS672" s="9">
        <v>2.895557307863883E-2</v>
      </c>
      <c r="BT672" s="9">
        <v>0.10353548091236231</v>
      </c>
      <c r="BU672" s="47" t="s">
        <v>5993</v>
      </c>
      <c r="BV672" s="47">
        <v>44372</v>
      </c>
      <c r="BW672" s="14" t="s">
        <v>8514</v>
      </c>
      <c r="BX672" s="83">
        <v>0.89985272459499244</v>
      </c>
      <c r="BY672" s="82">
        <v>8.6</v>
      </c>
      <c r="BZ672" s="46">
        <v>7.895348837209303</v>
      </c>
      <c r="CA672" s="48" t="s">
        <v>8526</v>
      </c>
      <c r="CB672" s="45">
        <v>48073.200000000004</v>
      </c>
      <c r="CC672" s="45">
        <v>-4888.8</v>
      </c>
      <c r="CD672" s="45">
        <v>746.90000000000009</v>
      </c>
      <c r="CE672" s="45">
        <v>339.5</v>
      </c>
      <c r="CF672" s="14" t="s">
        <v>9190</v>
      </c>
      <c r="CG672" s="7" t="s">
        <v>8477</v>
      </c>
      <c r="CH672" s="215" t="s">
        <v>8498</v>
      </c>
      <c r="CI672" s="215" t="s">
        <v>8478</v>
      </c>
      <c r="CJ672" s="215" t="s">
        <v>8479</v>
      </c>
      <c r="CK672" s="43" t="s">
        <v>5474</v>
      </c>
      <c r="CL672" s="43" t="s">
        <v>5474</v>
      </c>
      <c r="CM672" s="43" t="s">
        <v>6944</v>
      </c>
      <c r="CN672" s="145">
        <v>-4549.3</v>
      </c>
      <c r="CO672" s="145">
        <v>48820.100000000006</v>
      </c>
      <c r="CP672" s="148">
        <v>27509.29042829512</v>
      </c>
      <c r="CQ672" s="189">
        <v>-0.32400589101620025</v>
      </c>
      <c r="CR672" s="189">
        <v>0.29320000000000002</v>
      </c>
      <c r="CS672" s="99">
        <v>45162</v>
      </c>
      <c r="CT672" s="167" t="s">
        <v>5474</v>
      </c>
      <c r="CU672" s="43" t="s">
        <v>5474</v>
      </c>
      <c r="CV672" s="43" t="s">
        <v>5474</v>
      </c>
      <c r="CW672" s="43" t="s">
        <v>5474</v>
      </c>
      <c r="CX672" s="43" t="s">
        <v>5474</v>
      </c>
      <c r="CY672" s="43" t="s">
        <v>5474</v>
      </c>
      <c r="CZ672" s="43" t="s">
        <v>5474</v>
      </c>
      <c r="DA672" s="42" t="s">
        <v>5474</v>
      </c>
      <c r="DB672" s="42" t="s">
        <v>5474</v>
      </c>
      <c r="DC672" s="42" t="s">
        <v>5474</v>
      </c>
      <c r="DD672" s="42" t="s">
        <v>5474</v>
      </c>
      <c r="DE672" s="42" t="s">
        <v>5474</v>
      </c>
      <c r="DF672" s="42" t="s">
        <v>5474</v>
      </c>
      <c r="DG672" s="42" t="s">
        <v>5474</v>
      </c>
      <c r="DH672" s="42" t="s">
        <v>5474</v>
      </c>
    </row>
    <row r="673" spans="1:112">
      <c r="A673" s="22">
        <v>3006</v>
      </c>
      <c r="B673" s="7" t="s">
        <v>582</v>
      </c>
      <c r="C673" s="21">
        <v>4.3799999999999999E-2</v>
      </c>
      <c r="D673" s="21">
        <v>0.8417</v>
      </c>
      <c r="E673" s="21">
        <v>5.3999999999999999E-2</v>
      </c>
      <c r="F673" s="21">
        <v>0.62749999999999995</v>
      </c>
      <c r="G673" s="21">
        <v>0.65369999999999995</v>
      </c>
      <c r="H673" s="21">
        <v>1.0086999999999999</v>
      </c>
      <c r="I673" s="21">
        <v>3.62</v>
      </c>
      <c r="J673" s="21">
        <v>2.2795999999999998</v>
      </c>
      <c r="K673" s="21">
        <v>0.13650000000000001</v>
      </c>
      <c r="L673" s="21">
        <v>0.14660000000000001</v>
      </c>
      <c r="M673" s="21">
        <v>3.4599999999999999E-2</v>
      </c>
      <c r="N673" s="21">
        <v>0.13569999999999999</v>
      </c>
      <c r="O673" s="21">
        <v>0.15840000000000001</v>
      </c>
      <c r="P673" s="21">
        <v>4.2900000000000001E-2</v>
      </c>
      <c r="Q673" s="21">
        <v>4.0399999999999998E-2</v>
      </c>
      <c r="R673" s="21">
        <v>2.4199999999999999E-2</v>
      </c>
      <c r="S673" s="21">
        <v>0.10349999999999999</v>
      </c>
      <c r="T673" s="21">
        <v>7.4399999999999994E-2</v>
      </c>
      <c r="U673" s="10">
        <v>6.92</v>
      </c>
      <c r="V673" s="10">
        <v>8.64</v>
      </c>
      <c r="W673" s="7">
        <v>1.6333</v>
      </c>
      <c r="X673" s="20">
        <v>0.61</v>
      </c>
      <c r="Y673" s="75">
        <v>2020</v>
      </c>
      <c r="Z673" s="7">
        <v>2</v>
      </c>
      <c r="AA673" s="7">
        <v>0</v>
      </c>
      <c r="AB673" s="51">
        <v>-3500</v>
      </c>
      <c r="AC673" s="51">
        <v>-3330</v>
      </c>
      <c r="AD673" s="51">
        <v>-1533</v>
      </c>
      <c r="AE673" s="51"/>
      <c r="AF673" s="51">
        <v>1</v>
      </c>
      <c r="AG673" s="51">
        <v>-94</v>
      </c>
      <c r="AH673" s="20">
        <v>6.9800000000000001E-2</v>
      </c>
      <c r="AI673" s="7" t="s">
        <v>8481</v>
      </c>
      <c r="AJ673" s="67" t="s">
        <v>8494</v>
      </c>
      <c r="AK673" s="44">
        <v>0.58965711073636884</v>
      </c>
      <c r="AL673" s="44">
        <v>-0.8</v>
      </c>
      <c r="AM673" s="44">
        <v>0.66666666666666674</v>
      </c>
      <c r="AN673" s="25">
        <v>1.2707142857142857</v>
      </c>
      <c r="AO673" s="25">
        <v>0.4642857142857143</v>
      </c>
      <c r="AP673" s="215">
        <v>140</v>
      </c>
      <c r="AQ673" s="215" t="s">
        <v>8552</v>
      </c>
      <c r="AR673" s="44">
        <v>3.3210332103321E-2</v>
      </c>
      <c r="AS673" s="171" t="s">
        <v>7725</v>
      </c>
      <c r="AT673" s="171" t="s">
        <v>7305</v>
      </c>
      <c r="AU673" s="171" t="s">
        <v>6998</v>
      </c>
      <c r="AV673" s="7" t="s">
        <v>5474</v>
      </c>
      <c r="AW673" s="14" t="s">
        <v>6038</v>
      </c>
      <c r="AX673" s="49" t="s">
        <v>6009</v>
      </c>
      <c r="AY673" s="38" t="s">
        <v>6007</v>
      </c>
      <c r="AZ673" s="14" t="s">
        <v>6149</v>
      </c>
      <c r="BA673" s="49" t="s">
        <v>5967</v>
      </c>
      <c r="BB673" s="38" t="s">
        <v>5971</v>
      </c>
      <c r="BC673" s="7">
        <v>0.3</v>
      </c>
      <c r="BD673" s="14" t="s">
        <v>5959</v>
      </c>
      <c r="BE673" s="49" t="s">
        <v>5988</v>
      </c>
      <c r="BF673" s="38" t="s">
        <v>5989</v>
      </c>
      <c r="BG673" s="7">
        <v>0.6</v>
      </c>
      <c r="BH673" s="45">
        <v>22724.586508419074</v>
      </c>
      <c r="BI673" s="215" t="s">
        <v>8592</v>
      </c>
      <c r="BJ673" s="215" t="s">
        <v>8509</v>
      </c>
      <c r="BK673" s="7">
        <v>0.8</v>
      </c>
      <c r="BL673" s="25">
        <v>2.9411764705882353E-2</v>
      </c>
      <c r="BM673" s="20">
        <v>0.76824999999999988</v>
      </c>
      <c r="BN673" s="20">
        <v>0.78749999999999998</v>
      </c>
      <c r="BO673" s="20">
        <v>0.75249999999999984</v>
      </c>
      <c r="BP673" s="46">
        <v>16.203703703703702</v>
      </c>
      <c r="BQ673" s="215" t="s">
        <v>8483</v>
      </c>
      <c r="BR673" s="79">
        <v>-0.29414285714285732</v>
      </c>
      <c r="BS673" s="9">
        <v>5.7826003593264286E-3</v>
      </c>
      <c r="BT673" s="9">
        <v>8.3866523693536532E-3</v>
      </c>
      <c r="BU673" s="47">
        <v>44406</v>
      </c>
      <c r="BV673" s="47">
        <v>44412</v>
      </c>
      <c r="BW673" s="14" t="s">
        <v>5474</v>
      </c>
      <c r="BX673" s="83">
        <v>-0.15297142857142876</v>
      </c>
      <c r="BY673" s="82">
        <v>9.7199999999999989</v>
      </c>
      <c r="BZ673" s="46">
        <v>14.403292181069961</v>
      </c>
      <c r="CA673" s="48" t="s">
        <v>5474</v>
      </c>
      <c r="CB673" s="45">
        <v>-490000</v>
      </c>
      <c r="CC673" s="45">
        <v>-466200</v>
      </c>
      <c r="CD673" s="45">
        <v>-214620</v>
      </c>
      <c r="CE673" s="45">
        <v>0</v>
      </c>
      <c r="CF673" s="14" t="s">
        <v>9191</v>
      </c>
      <c r="CG673" s="7" t="s">
        <v>8477</v>
      </c>
      <c r="CH673" s="215" t="s">
        <v>8478</v>
      </c>
      <c r="CI673" s="215" t="s">
        <v>8479</v>
      </c>
      <c r="CJ673" s="215" t="s">
        <v>8479</v>
      </c>
      <c r="CK673" s="43" t="s">
        <v>5474</v>
      </c>
      <c r="CL673" s="43" t="s">
        <v>5474</v>
      </c>
      <c r="CM673" s="43" t="s">
        <v>6898</v>
      </c>
      <c r="CN673" s="145">
        <v>-466200</v>
      </c>
      <c r="CO673" s="145">
        <v>-704620</v>
      </c>
      <c r="CP673" s="148">
        <v>3181442.1111786701</v>
      </c>
      <c r="CQ673" s="189" t="s">
        <v>5474</v>
      </c>
      <c r="CR673" s="189" t="s">
        <v>5474</v>
      </c>
      <c r="CS673" s="99" t="s">
        <v>5474</v>
      </c>
      <c r="CT673" s="167" t="s">
        <v>8647</v>
      </c>
      <c r="CU673" s="43" t="s">
        <v>5474</v>
      </c>
      <c r="CV673" s="43" t="s">
        <v>5474</v>
      </c>
      <c r="CW673" s="43" t="s">
        <v>5474</v>
      </c>
      <c r="CX673" s="43" t="s">
        <v>5474</v>
      </c>
      <c r="CY673" s="43" t="s">
        <v>5474</v>
      </c>
      <c r="CZ673" s="43" t="s">
        <v>5474</v>
      </c>
      <c r="DA673" s="42" t="s">
        <v>5474</v>
      </c>
      <c r="DB673" s="42" t="s">
        <v>8528</v>
      </c>
      <c r="DC673" s="42" t="s">
        <v>5474</v>
      </c>
      <c r="DD673" s="42" t="s">
        <v>5474</v>
      </c>
      <c r="DE673" s="42" t="s">
        <v>8535</v>
      </c>
      <c r="DF673" s="42" t="s">
        <v>5474</v>
      </c>
      <c r="DG673" s="42" t="s">
        <v>5474</v>
      </c>
      <c r="DH673" s="42" t="s">
        <v>5474</v>
      </c>
    </row>
    <row r="674" spans="1:112">
      <c r="A674" s="22">
        <v>1736</v>
      </c>
      <c r="B674" s="7" t="s">
        <v>219</v>
      </c>
      <c r="C674" s="21">
        <v>-9.9299999999999999E-2</v>
      </c>
      <c r="D674" s="21">
        <v>-5.9400000000000001E-2</v>
      </c>
      <c r="E674" s="21">
        <v>-6.6100000000000006E-2</v>
      </c>
      <c r="F674" s="21">
        <v>-0.18010000000000001</v>
      </c>
      <c r="G674" s="21">
        <v>0.19270000000000001</v>
      </c>
      <c r="H674" s="21">
        <v>-0.95450000000000002</v>
      </c>
      <c r="I674" s="21">
        <v>1.3332999999999999</v>
      </c>
      <c r="J674" s="21">
        <v>1.2674000000000001</v>
      </c>
      <c r="K674" s="21">
        <v>-1.6899999999999998E-2</v>
      </c>
      <c r="L674" s="21">
        <v>4.4000000000000003E-3</v>
      </c>
      <c r="M674" s="21">
        <v>-3.7000000000000002E-3</v>
      </c>
      <c r="N674" s="21">
        <v>-1.0999999999999999E-2</v>
      </c>
      <c r="O674" s="21">
        <v>2.1000000000000001E-2</v>
      </c>
      <c r="P674" s="21">
        <v>6.0000000000000001E-3</v>
      </c>
      <c r="Q674" s="21">
        <v>0</v>
      </c>
      <c r="R674" s="21">
        <v>0</v>
      </c>
      <c r="S674" s="21">
        <v>7.3700000000000002E-2</v>
      </c>
      <c r="T674" s="21">
        <v>3.1300000000000001E-2</v>
      </c>
      <c r="U674" s="10">
        <v>0.23</v>
      </c>
      <c r="V674" s="10">
        <v>3.33</v>
      </c>
      <c r="W674" s="7">
        <v>0.9244</v>
      </c>
      <c r="X674" s="20">
        <v>0.50439999999999996</v>
      </c>
      <c r="Y674" s="75">
        <v>2020</v>
      </c>
      <c r="Z674" s="7">
        <v>1.1200000000000001</v>
      </c>
      <c r="AA674" s="7">
        <v>0</v>
      </c>
      <c r="AB674" s="51">
        <v>-569</v>
      </c>
      <c r="AC674" s="51">
        <v>-75</v>
      </c>
      <c r="AD674" s="51">
        <v>1</v>
      </c>
      <c r="AE674" s="51"/>
      <c r="AF674" s="51">
        <v>-57</v>
      </c>
      <c r="AG674" s="51">
        <v>-8</v>
      </c>
      <c r="AH674" s="20">
        <v>2.3699999999999999E-2</v>
      </c>
      <c r="AI674" s="7" t="s">
        <v>8493</v>
      </c>
      <c r="AJ674" s="67" t="s">
        <v>8494</v>
      </c>
      <c r="AK674" s="44">
        <v>-0.8967254408060451</v>
      </c>
      <c r="AL674" s="44">
        <v>-0.86425339366515808</v>
      </c>
      <c r="AM674" s="44">
        <v>1</v>
      </c>
      <c r="AN674" s="25">
        <v>0.59789156626506024</v>
      </c>
      <c r="AO674" s="25">
        <v>0.33283132530120479</v>
      </c>
      <c r="AP674" s="215">
        <v>66.400000000000006</v>
      </c>
      <c r="AQ674" s="215" t="s">
        <v>8552</v>
      </c>
      <c r="AR674" s="44">
        <v>1.21951219512195E-2</v>
      </c>
      <c r="AS674" s="171" t="s">
        <v>7245</v>
      </c>
      <c r="AT674" s="171" t="s">
        <v>7293</v>
      </c>
      <c r="AU674" s="171" t="s">
        <v>6943</v>
      </c>
      <c r="AV674" s="7" t="s">
        <v>8470</v>
      </c>
      <c r="AW674" s="14" t="s">
        <v>6545</v>
      </c>
      <c r="AX674" s="49" t="s">
        <v>6009</v>
      </c>
      <c r="AY674" s="38" t="s">
        <v>6047</v>
      </c>
      <c r="AZ674" s="14" t="s">
        <v>6038</v>
      </c>
      <c r="BA674" s="49" t="s">
        <v>5967</v>
      </c>
      <c r="BB674" s="38" t="s">
        <v>6007</v>
      </c>
      <c r="BC674" s="7">
        <v>0.1</v>
      </c>
      <c r="BD674" s="14" t="s">
        <v>6079</v>
      </c>
      <c r="BE674" s="49" t="s">
        <v>5967</v>
      </c>
      <c r="BF674" s="38" t="s">
        <v>5971</v>
      </c>
      <c r="BG674" s="7">
        <v>2.2000000000000002</v>
      </c>
      <c r="BH674" s="45">
        <v>237.62531662094881</v>
      </c>
      <c r="BI674" s="215" t="s">
        <v>8489</v>
      </c>
      <c r="BJ674" s="215" t="s">
        <v>8554</v>
      </c>
      <c r="BK674" s="7">
        <v>0.7</v>
      </c>
      <c r="BL674" s="25">
        <v>1.0654490106544944E-2</v>
      </c>
      <c r="BM674" s="20">
        <v>0.58162500000000006</v>
      </c>
      <c r="BN674" s="20">
        <v>0.52250000000000008</v>
      </c>
      <c r="BO674" s="20">
        <v>0.63</v>
      </c>
      <c r="BP674" s="46">
        <v>19.93993993993994</v>
      </c>
      <c r="BQ674" s="215" t="s">
        <v>8553</v>
      </c>
      <c r="BR674" s="79">
        <v>-0.47048192771084335</v>
      </c>
      <c r="BS674" s="9">
        <v>8.024742006251584E-3</v>
      </c>
      <c r="BT674" s="9">
        <v>1.0953392533199047E-2</v>
      </c>
      <c r="BU674" s="47" t="s">
        <v>5993</v>
      </c>
      <c r="BV674" s="47" t="s">
        <v>5993</v>
      </c>
      <c r="BW674" s="14" t="s">
        <v>5474</v>
      </c>
      <c r="BX674" s="83">
        <v>-0.33810240963855426</v>
      </c>
      <c r="BY674" s="82">
        <v>2.93</v>
      </c>
      <c r="BZ674" s="46">
        <v>22.662116040955631</v>
      </c>
      <c r="CA674" s="48" t="s">
        <v>8538</v>
      </c>
      <c r="CB674" s="45">
        <v>-37781.600000000006</v>
      </c>
      <c r="CC674" s="45">
        <v>-4980</v>
      </c>
      <c r="CD674" s="45">
        <v>66.400000000000006</v>
      </c>
      <c r="CE674" s="45">
        <v>0</v>
      </c>
      <c r="CF674" s="14" t="s">
        <v>9192</v>
      </c>
      <c r="CG674" s="7" t="s">
        <v>8477</v>
      </c>
      <c r="CH674" s="215" t="s">
        <v>8498</v>
      </c>
      <c r="CI674" s="215" t="s">
        <v>8478</v>
      </c>
      <c r="CJ674" s="215" t="s">
        <v>8479</v>
      </c>
      <c r="CK674" s="43" t="s">
        <v>6887</v>
      </c>
      <c r="CL674" s="43" t="s">
        <v>5474</v>
      </c>
      <c r="CM674" s="43" t="s">
        <v>5474</v>
      </c>
      <c r="CN674" s="145">
        <v>-4980</v>
      </c>
      <c r="CO674" s="145">
        <v>-37715.200000000004</v>
      </c>
      <c r="CP674" s="148">
        <v>15778.321023631002</v>
      </c>
      <c r="CQ674" s="189" t="s">
        <v>5474</v>
      </c>
      <c r="CR674" s="189" t="s">
        <v>5474</v>
      </c>
      <c r="CS674" s="99" t="s">
        <v>5474</v>
      </c>
      <c r="CT674" s="167" t="s">
        <v>5474</v>
      </c>
      <c r="CU674" s="43" t="s">
        <v>5474</v>
      </c>
      <c r="CV674" s="43" t="s">
        <v>5474</v>
      </c>
      <c r="CW674" s="43" t="s">
        <v>5474</v>
      </c>
      <c r="CX674" s="43" t="s">
        <v>5474</v>
      </c>
      <c r="CY674" s="43" t="s">
        <v>5474</v>
      </c>
      <c r="CZ674" s="43" t="s">
        <v>5474</v>
      </c>
      <c r="DA674" s="42" t="s">
        <v>5474</v>
      </c>
      <c r="DB674" s="42" t="s">
        <v>5474</v>
      </c>
      <c r="DC674" s="42" t="s">
        <v>5474</v>
      </c>
      <c r="DD674" s="42" t="s">
        <v>5474</v>
      </c>
      <c r="DE674" s="42" t="s">
        <v>5474</v>
      </c>
      <c r="DF674" s="42" t="s">
        <v>5474</v>
      </c>
      <c r="DG674" s="42" t="s">
        <v>5474</v>
      </c>
      <c r="DH674" s="42" t="s">
        <v>5474</v>
      </c>
    </row>
    <row r="675" spans="1:112">
      <c r="A675" s="22">
        <v>1773</v>
      </c>
      <c r="B675" s="7" t="s">
        <v>224</v>
      </c>
      <c r="C675" s="21">
        <v>6.6900000000000001E-2</v>
      </c>
      <c r="D675" s="21">
        <v>0.64510000000000001</v>
      </c>
      <c r="E675" s="21">
        <v>8.3000000000000004E-2</v>
      </c>
      <c r="F675" s="21">
        <v>0.5857</v>
      </c>
      <c r="G675" s="21">
        <v>0.35849999999999999</v>
      </c>
      <c r="H675" s="21">
        <v>0.14760000000000001</v>
      </c>
      <c r="I675" s="21">
        <v>0.52529999999999999</v>
      </c>
      <c r="J675" s="21">
        <v>0.33040000000000003</v>
      </c>
      <c r="K675" s="21">
        <v>-3.6999999999999998E-2</v>
      </c>
      <c r="L675" s="21">
        <v>-3.95E-2</v>
      </c>
      <c r="M675" s="21">
        <v>8.0000000000000004E-4</v>
      </c>
      <c r="N675" s="21">
        <v>-6.3E-3</v>
      </c>
      <c r="O675" s="21">
        <v>8.6999999999999994E-3</v>
      </c>
      <c r="P675" s="21">
        <v>3.32E-2</v>
      </c>
      <c r="Q675" s="21">
        <v>1.01E-2</v>
      </c>
      <c r="R675" s="21">
        <v>5.0000000000000001E-3</v>
      </c>
      <c r="S675" s="21">
        <v>0.19839999999999999</v>
      </c>
      <c r="T675" s="21">
        <v>0.1515</v>
      </c>
      <c r="U675" s="10">
        <v>4.51</v>
      </c>
      <c r="V675" s="10">
        <v>7.94</v>
      </c>
      <c r="W675" s="7">
        <v>4.4800000000000004</v>
      </c>
      <c r="X675" s="20">
        <v>0.74880000000000002</v>
      </c>
      <c r="Y675" s="75">
        <v>2020</v>
      </c>
      <c r="Z675" s="7">
        <v>3.4889000000000001</v>
      </c>
      <c r="AA675" s="7">
        <v>1.1111</v>
      </c>
      <c r="AB675" s="51">
        <v>-364</v>
      </c>
      <c r="AC675" s="51">
        <v>-87</v>
      </c>
      <c r="AD675" s="51"/>
      <c r="AE675" s="51">
        <v>5</v>
      </c>
      <c r="AF675" s="51">
        <v>-151</v>
      </c>
      <c r="AG675" s="51">
        <v>-80</v>
      </c>
      <c r="AH675" s="20">
        <v>0.13769999999999999</v>
      </c>
      <c r="AI675" s="7" t="s">
        <v>8481</v>
      </c>
      <c r="AJ675" s="67" t="s">
        <v>8494</v>
      </c>
      <c r="AK675" s="44">
        <v>-0.56801195814648719</v>
      </c>
      <c r="AL675" s="44">
        <v>-0.8539325842696629</v>
      </c>
      <c r="AM675" s="44">
        <v>1</v>
      </c>
      <c r="AN675" s="25">
        <v>0.52677165354330713</v>
      </c>
      <c r="AO675" s="25">
        <v>0.35039370078740156</v>
      </c>
      <c r="AP675" s="215">
        <v>127</v>
      </c>
      <c r="AQ675" s="215" t="s">
        <v>8552</v>
      </c>
      <c r="AR675" s="44">
        <v>1.19521912350597E-2</v>
      </c>
      <c r="AS675" s="171" t="s">
        <v>7301</v>
      </c>
      <c r="AT675" s="171" t="s">
        <v>7179</v>
      </c>
      <c r="AU675" s="171" t="s">
        <v>7105</v>
      </c>
      <c r="AV675" s="7" t="s">
        <v>5474</v>
      </c>
      <c r="AW675" s="14" t="s">
        <v>6551</v>
      </c>
      <c r="AX675" s="49" t="s">
        <v>6337</v>
      </c>
      <c r="AY675" s="38" t="s">
        <v>6007</v>
      </c>
      <c r="AZ675" s="14" t="s">
        <v>6038</v>
      </c>
      <c r="BA675" s="49" t="s">
        <v>5967</v>
      </c>
      <c r="BB675" s="38" t="s">
        <v>5961</v>
      </c>
      <c r="BC675" s="7">
        <v>0.4</v>
      </c>
      <c r="BD675" s="14" t="s">
        <v>6079</v>
      </c>
      <c r="BE675" s="49" t="s">
        <v>5967</v>
      </c>
      <c r="BF675" s="38" t="s">
        <v>5961</v>
      </c>
      <c r="BG675" s="7">
        <v>1.5</v>
      </c>
      <c r="BH675" s="45">
        <v>218.6994064475989</v>
      </c>
      <c r="BI675" s="215" t="s">
        <v>8471</v>
      </c>
      <c r="BJ675" s="215" t="s">
        <v>8568</v>
      </c>
      <c r="BK675" s="7">
        <v>0.6</v>
      </c>
      <c r="BL675" s="25">
        <v>1.1952191235059761E-2</v>
      </c>
      <c r="BM675" s="20">
        <v>0.69487500000000002</v>
      </c>
      <c r="BN675" s="20">
        <v>0.76500000000000001</v>
      </c>
      <c r="BO675" s="20">
        <v>0.63749999999999996</v>
      </c>
      <c r="BP675" s="46">
        <v>15.994962216624684</v>
      </c>
      <c r="BQ675" s="215" t="s">
        <v>8558</v>
      </c>
      <c r="BR675" s="79">
        <v>-9.495433070866123E-2</v>
      </c>
      <c r="BS675" s="9">
        <v>2.9254452006940657E-2</v>
      </c>
      <c r="BT675" s="9">
        <v>0.13195968936054792</v>
      </c>
      <c r="BU675" s="47" t="s">
        <v>5993</v>
      </c>
      <c r="BV675" s="47" t="s">
        <v>5993</v>
      </c>
      <c r="BW675" s="14" t="s">
        <v>8514</v>
      </c>
      <c r="BX675" s="83">
        <v>8.6054803149606438E-2</v>
      </c>
      <c r="BY675" s="82">
        <v>9.2100000000000009</v>
      </c>
      <c r="BZ675" s="46">
        <v>13.789359391965254</v>
      </c>
      <c r="CA675" s="48" t="s">
        <v>8526</v>
      </c>
      <c r="CB675" s="45">
        <v>-46228</v>
      </c>
      <c r="CC675" s="45">
        <v>-11049</v>
      </c>
      <c r="CD675" s="45">
        <v>0</v>
      </c>
      <c r="CE675" s="45">
        <v>635</v>
      </c>
      <c r="CF675" s="14" t="s">
        <v>9193</v>
      </c>
      <c r="CG675" s="7" t="s">
        <v>8477</v>
      </c>
      <c r="CH675" s="215" t="s">
        <v>8498</v>
      </c>
      <c r="CI675" s="215" t="s">
        <v>8478</v>
      </c>
      <c r="CJ675" s="215" t="s">
        <v>8479</v>
      </c>
      <c r="CK675" s="43" t="s">
        <v>5474</v>
      </c>
      <c r="CL675" s="43" t="s">
        <v>8480</v>
      </c>
      <c r="CM675" s="43" t="s">
        <v>5474</v>
      </c>
      <c r="CN675" s="145">
        <v>-10414</v>
      </c>
      <c r="CO675" s="145">
        <v>-46228</v>
      </c>
      <c r="CP675" s="148">
        <v>27774.824618845061</v>
      </c>
      <c r="CQ675" s="189" t="s">
        <v>5474</v>
      </c>
      <c r="CR675" s="189" t="s">
        <v>5474</v>
      </c>
      <c r="CS675" s="99" t="s">
        <v>5474</v>
      </c>
      <c r="CT675" s="167" t="s">
        <v>5474</v>
      </c>
      <c r="CU675" s="43" t="s">
        <v>5474</v>
      </c>
      <c r="CV675" s="43" t="s">
        <v>5474</v>
      </c>
      <c r="CW675" s="43" t="s">
        <v>5474</v>
      </c>
      <c r="CX675" s="43" t="s">
        <v>5474</v>
      </c>
      <c r="CY675" s="43" t="s">
        <v>5474</v>
      </c>
      <c r="CZ675" s="43" t="s">
        <v>5474</v>
      </c>
      <c r="DA675" s="42" t="s">
        <v>5474</v>
      </c>
      <c r="DB675" s="42" t="s">
        <v>5474</v>
      </c>
      <c r="DC675" s="42" t="s">
        <v>5474</v>
      </c>
      <c r="DD675" s="42" t="s">
        <v>5474</v>
      </c>
      <c r="DE675" s="42" t="s">
        <v>5474</v>
      </c>
      <c r="DF675" s="42" t="s">
        <v>5474</v>
      </c>
      <c r="DG675" s="42" t="s">
        <v>5474</v>
      </c>
      <c r="DH675" s="42" t="s">
        <v>5474</v>
      </c>
    </row>
    <row r="676" spans="1:112">
      <c r="A676" s="22">
        <v>5355</v>
      </c>
      <c r="B676" s="7" t="s">
        <v>1115</v>
      </c>
      <c r="C676" s="21">
        <v>0.12859999999999999</v>
      </c>
      <c r="D676" s="21">
        <v>0.37969999999999998</v>
      </c>
      <c r="E676" s="21">
        <v>0.12970000000000001</v>
      </c>
      <c r="F676" s="21">
        <v>0.31369999999999998</v>
      </c>
      <c r="G676" s="21">
        <v>6.7500000000000004E-2</v>
      </c>
      <c r="H676" s="21">
        <v>-0.1</v>
      </c>
      <c r="I676" s="21">
        <v>-1.2932999999999999</v>
      </c>
      <c r="J676" s="21">
        <v>-1.7636000000000001</v>
      </c>
      <c r="K676" s="21">
        <v>5.9700000000000003E-2</v>
      </c>
      <c r="L676" s="21">
        <v>5.3800000000000001E-2</v>
      </c>
      <c r="M676" s="21">
        <v>-9.5999999999999992E-3</v>
      </c>
      <c r="N676" s="21">
        <v>6.4500000000000002E-2</v>
      </c>
      <c r="O676" s="21">
        <v>9.0200000000000002E-2</v>
      </c>
      <c r="P676" s="21">
        <v>4.6800000000000001E-2</v>
      </c>
      <c r="Q676" s="21">
        <v>-2.6200000000000001E-2</v>
      </c>
      <c r="R676" s="21">
        <v>-1.7100000000000001E-2</v>
      </c>
      <c r="S676" s="21">
        <v>-4.1700000000000001E-2</v>
      </c>
      <c r="T676" s="21">
        <v>-2.5499999999999998E-2</v>
      </c>
      <c r="U676" s="10">
        <v>-0.42</v>
      </c>
      <c r="V676" s="10">
        <v>-0.9</v>
      </c>
      <c r="W676" s="7">
        <v>0</v>
      </c>
      <c r="X676" s="20">
        <v>0</v>
      </c>
      <c r="Y676" s="75"/>
      <c r="Z676" s="7"/>
      <c r="AA676" s="7"/>
      <c r="AB676" s="51">
        <v>88</v>
      </c>
      <c r="AC676" s="51">
        <v>28</v>
      </c>
      <c r="AD676" s="51"/>
      <c r="AE676" s="51"/>
      <c r="AF676" s="51"/>
      <c r="AG676" s="51"/>
      <c r="AH676" s="20">
        <v>0</v>
      </c>
      <c r="AI676" s="7" t="s">
        <v>8467</v>
      </c>
      <c r="AJ676" s="67" t="s">
        <v>8494</v>
      </c>
      <c r="AK676" s="44">
        <v>-0.73460721868365175</v>
      </c>
      <c r="AL676" s="44">
        <v>-0.71499999999999986</v>
      </c>
      <c r="AM676" s="44">
        <v>0.78571428571428981</v>
      </c>
      <c r="AN676" s="25">
        <v>0.67381974248927023</v>
      </c>
      <c r="AO676" s="25">
        <v>0.28612303290414876</v>
      </c>
      <c r="AP676" s="215">
        <v>6.99</v>
      </c>
      <c r="AQ676" s="215" t="s">
        <v>8552</v>
      </c>
      <c r="AR676" s="44">
        <v>1.01156069364161E-2</v>
      </c>
      <c r="AS676" s="171" t="s">
        <v>7301</v>
      </c>
      <c r="AT676" s="171" t="s">
        <v>7756</v>
      </c>
      <c r="AU676" s="171" t="s">
        <v>6930</v>
      </c>
      <c r="AV676" s="7" t="s">
        <v>8470</v>
      </c>
      <c r="AW676" s="14" t="s">
        <v>7176</v>
      </c>
      <c r="AX676" s="49" t="s">
        <v>6009</v>
      </c>
      <c r="AY676" s="38" t="s">
        <v>5971</v>
      </c>
      <c r="AZ676" s="14" t="s">
        <v>6123</v>
      </c>
      <c r="BA676" s="49" t="s">
        <v>5967</v>
      </c>
      <c r="BB676" s="38" t="s">
        <v>5971</v>
      </c>
      <c r="BC676" s="7">
        <v>0.1</v>
      </c>
      <c r="BD676" s="14" t="s">
        <v>6049</v>
      </c>
      <c r="BE676" s="49" t="s">
        <v>5967</v>
      </c>
      <c r="BF676" s="38" t="s">
        <v>5961</v>
      </c>
      <c r="BG676" s="7">
        <v>0.2</v>
      </c>
      <c r="BH676" s="45">
        <v>207.93169293957359</v>
      </c>
      <c r="BI676" s="215" t="s">
        <v>8471</v>
      </c>
      <c r="BJ676" s="215" t="s">
        <v>8554</v>
      </c>
      <c r="BK676" s="7">
        <v>0.9</v>
      </c>
      <c r="BL676" s="25">
        <v>1.5988372093023302E-2</v>
      </c>
      <c r="BM676" s="20">
        <v>0.63543749999999988</v>
      </c>
      <c r="BN676" s="20">
        <v>0.74749999999999983</v>
      </c>
      <c r="BO676" s="20">
        <v>0.54374999999999984</v>
      </c>
      <c r="BP676" s="46" t="s">
        <v>8473</v>
      </c>
      <c r="BQ676" s="215" t="s">
        <v>8473</v>
      </c>
      <c r="BR676" s="79" t="s">
        <v>8473</v>
      </c>
      <c r="BS676" s="9">
        <v>0</v>
      </c>
      <c r="BT676" s="9">
        <v>0</v>
      </c>
      <c r="BU676" s="47" t="s">
        <v>5993</v>
      </c>
      <c r="BV676" s="47" t="s">
        <v>5993</v>
      </c>
      <c r="BW676" s="14" t="s">
        <v>5474</v>
      </c>
      <c r="BX676" s="83" t="s">
        <v>8473</v>
      </c>
      <c r="BY676" s="82" t="s">
        <v>8473</v>
      </c>
      <c r="BZ676" s="46" t="s">
        <v>8473</v>
      </c>
      <c r="CA676" s="48" t="s">
        <v>8475</v>
      </c>
      <c r="CB676" s="45">
        <v>615.12</v>
      </c>
      <c r="CC676" s="45">
        <v>195.72</v>
      </c>
      <c r="CD676" s="45">
        <v>0</v>
      </c>
      <c r="CE676" s="45">
        <v>0</v>
      </c>
      <c r="CF676" s="14" t="s">
        <v>9194</v>
      </c>
      <c r="CG676" s="7" t="s">
        <v>8477</v>
      </c>
      <c r="CH676" s="215" t="s">
        <v>8478</v>
      </c>
      <c r="CI676" s="215" t="s">
        <v>8478</v>
      </c>
      <c r="CJ676" s="215" t="s">
        <v>8479</v>
      </c>
      <c r="CK676" s="43" t="s">
        <v>5474</v>
      </c>
      <c r="CL676" s="43" t="s">
        <v>5474</v>
      </c>
      <c r="CM676" s="43" t="s">
        <v>6898</v>
      </c>
      <c r="CN676" s="145">
        <v>195.72</v>
      </c>
      <c r="CO676" s="145">
        <v>615.12</v>
      </c>
      <c r="CP676" s="148">
        <v>1453.4425336476195</v>
      </c>
      <c r="CQ676" s="189" t="s">
        <v>5474</v>
      </c>
      <c r="CR676" s="189" t="s">
        <v>5474</v>
      </c>
      <c r="CS676" s="99" t="s">
        <v>5474</v>
      </c>
      <c r="CT676" s="167" t="s">
        <v>5474</v>
      </c>
      <c r="CU676" s="43" t="s">
        <v>5474</v>
      </c>
      <c r="CV676" s="43" t="s">
        <v>5474</v>
      </c>
      <c r="CW676" s="43" t="s">
        <v>5474</v>
      </c>
      <c r="CX676" s="43" t="s">
        <v>5474</v>
      </c>
      <c r="CY676" s="43" t="s">
        <v>5474</v>
      </c>
      <c r="CZ676" s="43" t="s">
        <v>5474</v>
      </c>
      <c r="DA676" s="42" t="s">
        <v>5474</v>
      </c>
      <c r="DB676" s="42" t="s">
        <v>5474</v>
      </c>
      <c r="DC676" s="42" t="s">
        <v>5474</v>
      </c>
      <c r="DD676" s="42" t="s">
        <v>5474</v>
      </c>
      <c r="DE676" s="42" t="s">
        <v>5474</v>
      </c>
      <c r="DF676" s="42" t="s">
        <v>5474</v>
      </c>
      <c r="DG676" s="42" t="s">
        <v>5474</v>
      </c>
      <c r="DH676" s="42" t="s">
        <v>5474</v>
      </c>
    </row>
    <row r="677" spans="1:112">
      <c r="A677" s="22">
        <v>6747</v>
      </c>
      <c r="B677" s="7" t="s">
        <v>5802</v>
      </c>
      <c r="C677" s="21">
        <v>0.64710000000000001</v>
      </c>
      <c r="D677" s="21">
        <v>0.17460000000000001</v>
      </c>
      <c r="E677" s="21">
        <v>0.37769999999999998</v>
      </c>
      <c r="F677" s="21">
        <v>-1.1299999999999999E-2</v>
      </c>
      <c r="G677" s="21">
        <v>0.34060000000000001</v>
      </c>
      <c r="H677" s="21">
        <v>0.79549999999999998</v>
      </c>
      <c r="I677" s="21">
        <v>1.5484</v>
      </c>
      <c r="J677" s="21">
        <v>1.9710000000000001</v>
      </c>
      <c r="K677" s="21">
        <v>-2.4400000000000002E-2</v>
      </c>
      <c r="L677" s="21">
        <v>6.7999999999999996E-3</v>
      </c>
      <c r="M677" s="21">
        <v>3.1300000000000001E-2</v>
      </c>
      <c r="N677" s="21">
        <v>-5.5800000000000002E-2</v>
      </c>
      <c r="O677" s="21">
        <v>7.4999999999999997E-3</v>
      </c>
      <c r="P677" s="21">
        <v>7.3300000000000004E-2</v>
      </c>
      <c r="Q677" s="21">
        <v>2.29E-2</v>
      </c>
      <c r="R677" s="21">
        <v>2.0899999999999998E-2</v>
      </c>
      <c r="S677" s="21">
        <v>7.8100000000000003E-2</v>
      </c>
      <c r="T677" s="21">
        <v>1.9E-2</v>
      </c>
      <c r="U677" s="10">
        <v>6.15</v>
      </c>
      <c r="V677" s="10">
        <v>9.76</v>
      </c>
      <c r="W677" s="7">
        <v>2.0840000000000001</v>
      </c>
      <c r="X677" s="20">
        <v>0.94620000000000004</v>
      </c>
      <c r="Y677" s="75">
        <v>2020</v>
      </c>
      <c r="Z677" s="7">
        <v>5.3742999999999999</v>
      </c>
      <c r="AA677" s="7">
        <v>0</v>
      </c>
      <c r="AB677" s="51">
        <v>73</v>
      </c>
      <c r="AC677" s="51">
        <v>36</v>
      </c>
      <c r="AD677" s="51"/>
      <c r="AE677" s="51"/>
      <c r="AF677" s="51">
        <v>-3</v>
      </c>
      <c r="AG677" s="51">
        <v>-15</v>
      </c>
      <c r="AH677" s="20">
        <v>0</v>
      </c>
      <c r="AI677" s="7" t="s">
        <v>8487</v>
      </c>
      <c r="AJ677" s="67" t="s">
        <v>8468</v>
      </c>
      <c r="AK677" s="44">
        <v>0.77380952380952384</v>
      </c>
      <c r="AL677" s="44">
        <v>0.5714285714285714</v>
      </c>
      <c r="AM677" s="44">
        <v>0.5</v>
      </c>
      <c r="AN677" s="25">
        <v>0.64864864864864868</v>
      </c>
      <c r="AO677" s="25">
        <v>9.45945945945946E-2</v>
      </c>
      <c r="AP677" s="215">
        <v>259</v>
      </c>
      <c r="AQ677" s="215" t="s">
        <v>8552</v>
      </c>
      <c r="AR677" s="44">
        <v>2.57425742574257E-2</v>
      </c>
      <c r="AS677" s="171" t="s">
        <v>7059</v>
      </c>
      <c r="AT677" s="171" t="s">
        <v>7773</v>
      </c>
      <c r="AU677" s="171" t="s">
        <v>7611</v>
      </c>
      <c r="AV677" s="7" t="s">
        <v>5474</v>
      </c>
      <c r="AW677" s="14" t="s">
        <v>8351</v>
      </c>
      <c r="AX677" s="49" t="s">
        <v>6009</v>
      </c>
      <c r="AY677" s="38" t="s">
        <v>5971</v>
      </c>
      <c r="AZ677" s="14" t="s">
        <v>6568</v>
      </c>
      <c r="BA677" s="49" t="s">
        <v>5993</v>
      </c>
      <c r="BB677" s="38" t="s">
        <v>5993</v>
      </c>
      <c r="BC677" s="7">
        <v>0.4</v>
      </c>
      <c r="BD677" s="14" t="s">
        <v>6019</v>
      </c>
      <c r="BE677" s="49" t="s">
        <v>5993</v>
      </c>
      <c r="BF677" s="38" t="s">
        <v>5993</v>
      </c>
      <c r="BG677" s="7">
        <v>0.5</v>
      </c>
      <c r="BH677" s="45">
        <v>18.10680656294041</v>
      </c>
      <c r="BI677" s="215" t="s">
        <v>8495</v>
      </c>
      <c r="BJ677" s="215" t="s">
        <v>8554</v>
      </c>
      <c r="BK677" s="7">
        <v>0.3</v>
      </c>
      <c r="BL677" s="25">
        <v>1.171875E-2</v>
      </c>
      <c r="BM677" s="20">
        <v>0.69906249999999992</v>
      </c>
      <c r="BN677" s="20">
        <v>0.73</v>
      </c>
      <c r="BO677" s="20">
        <v>0.67374999999999985</v>
      </c>
      <c r="BP677" s="46">
        <v>26.53688524590164</v>
      </c>
      <c r="BQ677" s="215" t="s">
        <v>8521</v>
      </c>
      <c r="BR677" s="79">
        <v>-0.40634169884169874</v>
      </c>
      <c r="BS677" s="9">
        <v>2.183558230682614E-3</v>
      </c>
      <c r="BT677" s="9">
        <v>1.4813533877012564E-2</v>
      </c>
      <c r="BU677" s="47" t="s">
        <v>5993</v>
      </c>
      <c r="BV677" s="47">
        <v>44411</v>
      </c>
      <c r="BW677" s="14" t="s">
        <v>5474</v>
      </c>
      <c r="BX677" s="83">
        <v>-0.28761003861003864</v>
      </c>
      <c r="BY677" s="82">
        <v>9.75</v>
      </c>
      <c r="BZ677" s="46">
        <v>26.564102564102566</v>
      </c>
      <c r="CA677" s="48" t="s">
        <v>8475</v>
      </c>
      <c r="CB677" s="45">
        <v>18907</v>
      </c>
      <c r="CC677" s="45">
        <v>9324</v>
      </c>
      <c r="CD677" s="45">
        <v>0</v>
      </c>
      <c r="CE677" s="45">
        <v>0</v>
      </c>
      <c r="CF677" s="14" t="e">
        <v>#N/A</v>
      </c>
      <c r="CG677" s="7" t="s">
        <v>8590</v>
      </c>
      <c r="CH677" s="215" t="s">
        <v>8478</v>
      </c>
      <c r="CI677" s="215" t="s">
        <v>8498</v>
      </c>
      <c r="CJ677" s="215" t="s">
        <v>8523</v>
      </c>
      <c r="CK677" s="43" t="s">
        <v>5474</v>
      </c>
      <c r="CL677" s="43" t="s">
        <v>5474</v>
      </c>
      <c r="CM677" s="43" t="s">
        <v>6960</v>
      </c>
      <c r="CN677" s="145">
        <v>9324</v>
      </c>
      <c r="CO677" s="145">
        <v>18907</v>
      </c>
      <c r="CP677" s="148">
        <v>4689.6628998015658</v>
      </c>
      <c r="CQ677" s="189" t="s">
        <v>5474</v>
      </c>
      <c r="CR677" s="189" t="s">
        <v>5474</v>
      </c>
      <c r="CS677" s="99" t="s">
        <v>5474</v>
      </c>
      <c r="CT677" s="167" t="s">
        <v>5474</v>
      </c>
      <c r="CU677" s="43" t="s">
        <v>5474</v>
      </c>
      <c r="CV677" s="43" t="s">
        <v>5474</v>
      </c>
      <c r="CW677" s="43" t="s">
        <v>5474</v>
      </c>
      <c r="CX677" s="43" t="s">
        <v>5474</v>
      </c>
      <c r="CY677" s="43" t="s">
        <v>5474</v>
      </c>
      <c r="CZ677" s="43" t="s">
        <v>5474</v>
      </c>
      <c r="DA677" s="42" t="s">
        <v>5474</v>
      </c>
      <c r="DB677" s="42" t="s">
        <v>5474</v>
      </c>
      <c r="DC677" s="42" t="s">
        <v>5474</v>
      </c>
      <c r="DD677" s="42" t="s">
        <v>5474</v>
      </c>
      <c r="DE677" s="42" t="s">
        <v>5474</v>
      </c>
      <c r="DF677" s="42" t="s">
        <v>5474</v>
      </c>
      <c r="DG677" s="42" t="s">
        <v>5474</v>
      </c>
      <c r="DH677" s="42" t="s">
        <v>5474</v>
      </c>
    </row>
    <row r="678" spans="1:112">
      <c r="A678" s="22">
        <v>3092</v>
      </c>
      <c r="B678" s="7" t="s">
        <v>644</v>
      </c>
      <c r="C678" s="21">
        <v>-3.3599999999999998E-2</v>
      </c>
      <c r="D678" s="21">
        <v>5.2499999999999998E-2</v>
      </c>
      <c r="E678" s="21">
        <v>-3.6999999999999998E-2</v>
      </c>
      <c r="F678" s="21">
        <v>2.0000000000000001E-4</v>
      </c>
      <c r="G678" s="21">
        <v>-6.3E-3</v>
      </c>
      <c r="H678" s="21">
        <v>-0.9</v>
      </c>
      <c r="I678" s="21">
        <v>-0.96340000000000003</v>
      </c>
      <c r="J678" s="21">
        <v>-0.77849999999999997</v>
      </c>
      <c r="K678" s="21">
        <v>-8.9999999999999993E-3</v>
      </c>
      <c r="L678" s="21">
        <v>-5.1400000000000001E-2</v>
      </c>
      <c r="M678" s="21">
        <v>-2.7799999999999998E-2</v>
      </c>
      <c r="N678" s="21">
        <v>-4.3999999999999997E-2</v>
      </c>
      <c r="O678" s="21">
        <v>-9.74E-2</v>
      </c>
      <c r="P678" s="21">
        <v>-8.9700000000000002E-2</v>
      </c>
      <c r="Q678" s="21">
        <v>-3.3799999999999997E-2</v>
      </c>
      <c r="R678" s="21">
        <v>-1.5800000000000002E-2</v>
      </c>
      <c r="S678" s="21">
        <v>0.18720000000000001</v>
      </c>
      <c r="T678" s="21">
        <v>9.4600000000000004E-2</v>
      </c>
      <c r="U678" s="10">
        <v>0.33</v>
      </c>
      <c r="V678" s="10">
        <v>0.53</v>
      </c>
      <c r="W678" s="7">
        <v>3.3753000000000002</v>
      </c>
      <c r="X678" s="20">
        <v>0.8054</v>
      </c>
      <c r="Y678" s="75">
        <v>2020</v>
      </c>
      <c r="Z678" s="7">
        <v>1.3764000000000001</v>
      </c>
      <c r="AA678" s="7">
        <v>0</v>
      </c>
      <c r="AB678" s="51">
        <v>-330</v>
      </c>
      <c r="AC678" s="51">
        <v>-67</v>
      </c>
      <c r="AD678" s="51">
        <v>-60</v>
      </c>
      <c r="AE678" s="51">
        <v>-60</v>
      </c>
      <c r="AF678" s="51">
        <v>79</v>
      </c>
      <c r="AG678" s="51"/>
      <c r="AH678" s="20">
        <v>4.8800000000000003E-2</v>
      </c>
      <c r="AI678" s="7" t="s">
        <v>8487</v>
      </c>
      <c r="AJ678" s="67" t="s">
        <v>8482</v>
      </c>
      <c r="AK678" s="44">
        <v>0.69050160085378876</v>
      </c>
      <c r="AL678" s="44">
        <v>-0.59374999999999978</v>
      </c>
      <c r="AM678" s="44">
        <v>0.85714285714286442</v>
      </c>
      <c r="AN678" s="25">
        <v>0.67997097242380267</v>
      </c>
      <c r="AO678" s="25">
        <v>0.23222060957910023</v>
      </c>
      <c r="AP678" s="215">
        <v>68.900000000000006</v>
      </c>
      <c r="AQ678" s="215" t="s">
        <v>8552</v>
      </c>
      <c r="AR678" s="44">
        <v>1.7725258493353001E-2</v>
      </c>
      <c r="AS678" s="171" t="s">
        <v>7134</v>
      </c>
      <c r="AT678" s="171" t="s">
        <v>7736</v>
      </c>
      <c r="AU678" s="171" t="s">
        <v>6964</v>
      </c>
      <c r="AV678" s="7" t="s">
        <v>5474</v>
      </c>
      <c r="AW678" s="14" t="s">
        <v>7767</v>
      </c>
      <c r="AX678" s="49" t="s">
        <v>6009</v>
      </c>
      <c r="AY678" s="38" t="s">
        <v>5961</v>
      </c>
      <c r="AZ678" s="14" t="s">
        <v>6672</v>
      </c>
      <c r="BA678" s="49" t="s">
        <v>5967</v>
      </c>
      <c r="BB678" s="38" t="s">
        <v>5961</v>
      </c>
      <c r="BC678" s="7">
        <v>0.3</v>
      </c>
      <c r="BD678" s="14" t="s">
        <v>6011</v>
      </c>
      <c r="BE678" s="49" t="s">
        <v>5967</v>
      </c>
      <c r="BF678" s="38" t="s">
        <v>5961</v>
      </c>
      <c r="BG678" s="7">
        <v>1.6</v>
      </c>
      <c r="BH678" s="45">
        <v>1306.4534761206821</v>
      </c>
      <c r="BI678" s="215" t="s">
        <v>8518</v>
      </c>
      <c r="BJ678" s="215" t="s">
        <v>8509</v>
      </c>
      <c r="BK678" s="7">
        <v>1.1000000000000001</v>
      </c>
      <c r="BL678" s="25">
        <v>1.7725258493353071E-2</v>
      </c>
      <c r="BM678" s="20">
        <v>0.52568750000000009</v>
      </c>
      <c r="BN678" s="20">
        <v>0.60750000000000004</v>
      </c>
      <c r="BO678" s="20">
        <v>0.45874999999999994</v>
      </c>
      <c r="BP678" s="46">
        <v>130</v>
      </c>
      <c r="BQ678" s="215" t="s">
        <v>8521</v>
      </c>
      <c r="BR678" s="79">
        <v>-0.8967435897435897</v>
      </c>
      <c r="BS678" s="9">
        <v>4.2887497111419481E-2</v>
      </c>
      <c r="BT678" s="9">
        <v>1.4044616930001697E-2</v>
      </c>
      <c r="BU678" s="47" t="s">
        <v>5993</v>
      </c>
      <c r="BV678" s="47">
        <v>44382</v>
      </c>
      <c r="BW678" s="14" t="s">
        <v>5474</v>
      </c>
      <c r="BX678" s="83">
        <v>-0.87609230769230773</v>
      </c>
      <c r="BY678" s="82">
        <v>0.53</v>
      </c>
      <c r="BZ678" s="46">
        <v>130</v>
      </c>
      <c r="CA678" s="48" t="s">
        <v>5474</v>
      </c>
      <c r="CB678" s="45">
        <v>-22737.000000000004</v>
      </c>
      <c r="CC678" s="45">
        <v>-4616.3</v>
      </c>
      <c r="CD678" s="45">
        <v>-4134</v>
      </c>
      <c r="CE678" s="45">
        <v>-4134</v>
      </c>
      <c r="CF678" s="14" t="s">
        <v>9195</v>
      </c>
      <c r="CG678" s="7" t="s">
        <v>8477</v>
      </c>
      <c r="CH678" s="215" t="s">
        <v>8478</v>
      </c>
      <c r="CI678" s="215" t="s">
        <v>8479</v>
      </c>
      <c r="CJ678" s="215" t="s">
        <v>8498</v>
      </c>
      <c r="CK678" s="43" t="s">
        <v>5474</v>
      </c>
      <c r="CL678" s="43" t="s">
        <v>5474</v>
      </c>
      <c r="CM678" s="43" t="s">
        <v>7217</v>
      </c>
      <c r="CN678" s="145">
        <v>-8750.2999999999993</v>
      </c>
      <c r="CO678" s="145">
        <v>-26871.000000000004</v>
      </c>
      <c r="CP678" s="148">
        <v>90014.644504715005</v>
      </c>
      <c r="CQ678" s="189">
        <v>0.43541364296081286</v>
      </c>
      <c r="CR678" s="189">
        <v>0.51400000000000001</v>
      </c>
      <c r="CS678" s="99">
        <v>44825</v>
      </c>
      <c r="CT678" s="167" t="s">
        <v>5474</v>
      </c>
      <c r="CU678" s="43" t="s">
        <v>5474</v>
      </c>
      <c r="CV678" s="43" t="s">
        <v>5474</v>
      </c>
      <c r="CW678" s="43" t="s">
        <v>5474</v>
      </c>
      <c r="CX678" s="43" t="s">
        <v>5474</v>
      </c>
      <c r="CY678" s="43" t="s">
        <v>5474</v>
      </c>
      <c r="CZ678" s="43" t="s">
        <v>5474</v>
      </c>
      <c r="DA678" s="42" t="s">
        <v>5474</v>
      </c>
      <c r="DB678" s="42" t="s">
        <v>5474</v>
      </c>
      <c r="DC678" s="42" t="s">
        <v>5474</v>
      </c>
      <c r="DD678" s="42" t="s">
        <v>5474</v>
      </c>
      <c r="DE678" s="42" t="s">
        <v>5474</v>
      </c>
      <c r="DF678" s="42" t="s">
        <v>5474</v>
      </c>
      <c r="DG678" s="42" t="s">
        <v>5474</v>
      </c>
      <c r="DH678" s="42" t="s">
        <v>5474</v>
      </c>
    </row>
    <row r="679" spans="1:112">
      <c r="A679" s="22">
        <v>6582</v>
      </c>
      <c r="B679" s="7" t="s">
        <v>4022</v>
      </c>
      <c r="C679" s="21">
        <v>-0.26529999999999998</v>
      </c>
      <c r="D679" s="21">
        <v>0.68579999999999997</v>
      </c>
      <c r="E679" s="21">
        <v>-0.2394</v>
      </c>
      <c r="F679" s="21">
        <v>0.5867</v>
      </c>
      <c r="G679" s="21">
        <v>1.3896999999999999</v>
      </c>
      <c r="H679" s="21">
        <v>0.1963</v>
      </c>
      <c r="I679" s="21">
        <v>2.6185</v>
      </c>
      <c r="J679" s="21">
        <v>3.8408000000000002</v>
      </c>
      <c r="K679" s="21">
        <v>-1.61E-2</v>
      </c>
      <c r="L679" s="21">
        <v>0.16930000000000001</v>
      </c>
      <c r="M679" s="21">
        <v>0.27900000000000003</v>
      </c>
      <c r="N679" s="21">
        <v>-4.8999999999999998E-3</v>
      </c>
      <c r="O679" s="21">
        <v>0.20519999999999999</v>
      </c>
      <c r="P679" s="21">
        <v>0.30349999999999999</v>
      </c>
      <c r="Q679" s="21">
        <v>0.13100000000000001</v>
      </c>
      <c r="R679" s="21">
        <v>0.1022</v>
      </c>
      <c r="S679" s="21">
        <v>0.35599999999999998</v>
      </c>
      <c r="T679" s="21">
        <v>0.1535</v>
      </c>
      <c r="U679" s="10">
        <v>21.59</v>
      </c>
      <c r="V679" s="10">
        <v>33.94</v>
      </c>
      <c r="W679" s="7">
        <v>5.0296000000000003</v>
      </c>
      <c r="X679" s="20">
        <v>0.78739999999999999</v>
      </c>
      <c r="Y679" s="75">
        <v>2020</v>
      </c>
      <c r="Z679" s="7">
        <v>10</v>
      </c>
      <c r="AA679" s="7">
        <v>0</v>
      </c>
      <c r="AB679" s="51">
        <v>236</v>
      </c>
      <c r="AC679" s="51">
        <v>-17</v>
      </c>
      <c r="AD679" s="51"/>
      <c r="AE679" s="51"/>
      <c r="AF679" s="51">
        <v>1</v>
      </c>
      <c r="AG679" s="51"/>
      <c r="AH679" s="20">
        <v>0.14099999999999999</v>
      </c>
      <c r="AI679" s="7" t="s">
        <v>8467</v>
      </c>
      <c r="AJ679" s="67" t="s">
        <v>8494</v>
      </c>
      <c r="AK679" s="44">
        <v>-0.6489795918367347</v>
      </c>
      <c r="AL679" s="44">
        <v>-0.89032258064516134</v>
      </c>
      <c r="AM679" s="44">
        <v>-0.7142857142857143</v>
      </c>
      <c r="AN679" s="25">
        <v>1.1448598130841121</v>
      </c>
      <c r="AO679" s="25">
        <v>0.36214953271028039</v>
      </c>
      <c r="AP679" s="215">
        <v>214</v>
      </c>
      <c r="AQ679" s="215" t="s">
        <v>8552</v>
      </c>
      <c r="AR679" s="44">
        <v>4.6948356807511703E-3</v>
      </c>
      <c r="AS679" s="171" t="s">
        <v>7134</v>
      </c>
      <c r="AT679" s="171" t="s">
        <v>8305</v>
      </c>
      <c r="AU679" s="171" t="s">
        <v>7242</v>
      </c>
      <c r="AV679" s="7" t="s">
        <v>8470</v>
      </c>
      <c r="AW679" s="14" t="s">
        <v>6296</v>
      </c>
      <c r="AX679" s="49" t="s">
        <v>6009</v>
      </c>
      <c r="AY679" s="38" t="s">
        <v>6047</v>
      </c>
      <c r="AZ679" s="14" t="s">
        <v>6123</v>
      </c>
      <c r="BA679" s="49" t="s">
        <v>5967</v>
      </c>
      <c r="BB679" s="38" t="s">
        <v>6007</v>
      </c>
      <c r="BC679" s="7">
        <v>0.4</v>
      </c>
      <c r="BD679" s="14" t="s">
        <v>6081</v>
      </c>
      <c r="BE679" s="49" t="s">
        <v>5967</v>
      </c>
      <c r="BF679" s="38" t="s">
        <v>5961</v>
      </c>
      <c r="BG679" s="7">
        <v>0.8</v>
      </c>
      <c r="BH679" s="45">
        <v>211.93037934225771</v>
      </c>
      <c r="BI679" s="215" t="s">
        <v>8471</v>
      </c>
      <c r="BJ679" s="215" t="s">
        <v>8568</v>
      </c>
      <c r="BK679" s="7">
        <v>0.6</v>
      </c>
      <c r="BL679" s="25">
        <v>4.6948356807511738E-3</v>
      </c>
      <c r="BM679" s="20">
        <v>0.70106249999999992</v>
      </c>
      <c r="BN679" s="20">
        <v>0.65500000000000003</v>
      </c>
      <c r="BO679" s="20">
        <v>0.73874999999999991</v>
      </c>
      <c r="BP679" s="46">
        <v>6.3052445492044793</v>
      </c>
      <c r="BQ679" s="215" t="s">
        <v>8560</v>
      </c>
      <c r="BR679" s="79">
        <v>1.5381998442367599</v>
      </c>
      <c r="BS679" s="9">
        <v>1.7550135445958848E-2</v>
      </c>
      <c r="BT679" s="9">
        <v>4.0641220820815116E-2</v>
      </c>
      <c r="BU679" s="47" t="s">
        <v>5993</v>
      </c>
      <c r="BV679" s="47" t="s">
        <v>5993</v>
      </c>
      <c r="BW679" s="14" t="s">
        <v>5474</v>
      </c>
      <c r="BX679" s="83">
        <v>2.045839813084112</v>
      </c>
      <c r="BY679" s="82">
        <v>41.39</v>
      </c>
      <c r="BZ679" s="46">
        <v>5.1703309978255616</v>
      </c>
      <c r="CA679" s="48" t="s">
        <v>8485</v>
      </c>
      <c r="CB679" s="45">
        <v>50504</v>
      </c>
      <c r="CC679" s="45">
        <v>-3638</v>
      </c>
      <c r="CD679" s="45">
        <v>0</v>
      </c>
      <c r="CE679" s="45">
        <v>0</v>
      </c>
      <c r="CF679" s="14" t="s">
        <v>9196</v>
      </c>
      <c r="CG679" s="7" t="s">
        <v>8556</v>
      </c>
      <c r="CH679" s="215" t="s">
        <v>8479</v>
      </c>
      <c r="CI679" s="215" t="s">
        <v>8478</v>
      </c>
      <c r="CJ679" s="215" t="s">
        <v>8479</v>
      </c>
      <c r="CK679" s="43" t="s">
        <v>5474</v>
      </c>
      <c r="CL679" s="43" t="s">
        <v>5474</v>
      </c>
      <c r="CM679" s="43" t="s">
        <v>5474</v>
      </c>
      <c r="CN679" s="145">
        <v>-3638</v>
      </c>
      <c r="CO679" s="145">
        <v>50504</v>
      </c>
      <c r="CP679" s="148">
        <v>45353.101179243153</v>
      </c>
      <c r="CQ679" s="189" t="s">
        <v>5474</v>
      </c>
      <c r="CR679" s="189" t="s">
        <v>5474</v>
      </c>
      <c r="CS679" s="99" t="s">
        <v>5474</v>
      </c>
      <c r="CT679" s="167" t="s">
        <v>5474</v>
      </c>
      <c r="CU679" s="43" t="s">
        <v>5474</v>
      </c>
      <c r="CV679" s="43" t="s">
        <v>5474</v>
      </c>
      <c r="CW679" s="43" t="s">
        <v>5474</v>
      </c>
      <c r="CX679" s="43" t="s">
        <v>5474</v>
      </c>
      <c r="CY679" s="43" t="s">
        <v>5474</v>
      </c>
      <c r="CZ679" s="43" t="s">
        <v>5474</v>
      </c>
      <c r="DA679" s="42" t="s">
        <v>5474</v>
      </c>
      <c r="DB679" s="42" t="s">
        <v>5474</v>
      </c>
      <c r="DC679" s="42" t="s">
        <v>5474</v>
      </c>
      <c r="DD679" s="42" t="s">
        <v>5474</v>
      </c>
      <c r="DE679" s="42" t="s">
        <v>5474</v>
      </c>
      <c r="DF679" s="42" t="s">
        <v>5474</v>
      </c>
      <c r="DG679" s="42" t="s">
        <v>5474</v>
      </c>
      <c r="DH679" s="42" t="s">
        <v>5474</v>
      </c>
    </row>
    <row r="680" spans="1:112">
      <c r="A680" s="22">
        <v>1463</v>
      </c>
      <c r="B680" s="7" t="s">
        <v>112</v>
      </c>
      <c r="C680" s="21">
        <v>0.61850000000000005</v>
      </c>
      <c r="D680" s="21">
        <v>0.67869999999999997</v>
      </c>
      <c r="E680" s="21">
        <v>0.1162</v>
      </c>
      <c r="F680" s="21">
        <v>0.49469999999999997</v>
      </c>
      <c r="G680" s="21">
        <v>-0.1007</v>
      </c>
      <c r="H680" s="21">
        <v>-0.89470000000000005</v>
      </c>
      <c r="I680" s="21">
        <v>2</v>
      </c>
      <c r="J680" s="21">
        <v>0</v>
      </c>
      <c r="K680" s="21">
        <v>8.8000000000000005E-3</v>
      </c>
      <c r="L680" s="21">
        <v>0.30080000000000001</v>
      </c>
      <c r="M680" s="21">
        <v>2.0899999999999998E-2</v>
      </c>
      <c r="N680" s="21">
        <v>3.7400000000000003E-2</v>
      </c>
      <c r="O680" s="21">
        <v>0.41760000000000003</v>
      </c>
      <c r="P680" s="21">
        <v>5.8799999999999998E-2</v>
      </c>
      <c r="Q680" s="21">
        <v>-3.2000000000000002E-3</v>
      </c>
      <c r="R680" s="21">
        <v>-3.2000000000000002E-3</v>
      </c>
      <c r="S680" s="21">
        <v>0.15479999999999999</v>
      </c>
      <c r="T680" s="21">
        <v>0.11799999999999999</v>
      </c>
      <c r="U680" s="10">
        <v>0.21</v>
      </c>
      <c r="V680" s="10">
        <v>0.32</v>
      </c>
      <c r="W680" s="7">
        <v>1.72</v>
      </c>
      <c r="X680" s="20">
        <v>0.86939999999999995</v>
      </c>
      <c r="Y680" s="75">
        <v>2020</v>
      </c>
      <c r="Z680" s="7">
        <v>0.3</v>
      </c>
      <c r="AA680" s="7">
        <v>0</v>
      </c>
      <c r="AB680" s="51">
        <v>36</v>
      </c>
      <c r="AC680" s="51">
        <v>7</v>
      </c>
      <c r="AD680" s="51"/>
      <c r="AE680" s="51"/>
      <c r="AF680" s="51"/>
      <c r="AG680" s="51">
        <v>1</v>
      </c>
      <c r="AH680" s="20">
        <v>5.0000000000000001E-4</v>
      </c>
      <c r="AI680" s="7" t="s">
        <v>8467</v>
      </c>
      <c r="AJ680" s="67" t="s">
        <v>8494</v>
      </c>
      <c r="AK680" s="44">
        <v>-0.80419580419580405</v>
      </c>
      <c r="AL680" s="44">
        <v>-0.71052631578947334</v>
      </c>
      <c r="AM680" s="44">
        <v>1</v>
      </c>
      <c r="AN680" s="25">
        <v>0.53358208955223874</v>
      </c>
      <c r="AO680" s="25">
        <v>0.14179104477611942</v>
      </c>
      <c r="AP680" s="215">
        <v>13.4</v>
      </c>
      <c r="AQ680" s="215" t="s">
        <v>8552</v>
      </c>
      <c r="AR680" s="44">
        <v>3.7453183520599199E-3</v>
      </c>
      <c r="AS680" s="171" t="s">
        <v>7134</v>
      </c>
      <c r="AT680" s="171" t="s">
        <v>6919</v>
      </c>
      <c r="AU680" s="171" t="s">
        <v>6893</v>
      </c>
      <c r="AV680" s="7" t="s">
        <v>8470</v>
      </c>
      <c r="AW680" s="14" t="s">
        <v>6551</v>
      </c>
      <c r="AX680" s="49" t="s">
        <v>6009</v>
      </c>
      <c r="AY680" s="38" t="s">
        <v>5971</v>
      </c>
      <c r="AZ680" s="14" t="s">
        <v>6038</v>
      </c>
      <c r="BA680" s="49" t="s">
        <v>6039</v>
      </c>
      <c r="BB680" s="38" t="s">
        <v>6007</v>
      </c>
      <c r="BC680" s="7">
        <v>0.2</v>
      </c>
      <c r="BD680" s="14" t="s">
        <v>6023</v>
      </c>
      <c r="BE680" s="49" t="s">
        <v>5967</v>
      </c>
      <c r="BF680" s="38" t="s">
        <v>5961</v>
      </c>
      <c r="BG680" s="7">
        <v>0.3</v>
      </c>
      <c r="BH680" s="45">
        <v>94.155394127290123</v>
      </c>
      <c r="BI680" s="215" t="s">
        <v>8495</v>
      </c>
      <c r="BJ680" s="215" t="s">
        <v>8554</v>
      </c>
      <c r="BK680" s="7">
        <v>2</v>
      </c>
      <c r="BL680" s="25">
        <v>3.7453183520599785E-3</v>
      </c>
      <c r="BM680" s="20">
        <v>0.74818750000000001</v>
      </c>
      <c r="BN680" s="20">
        <v>0.80249999999999999</v>
      </c>
      <c r="BO680" s="20">
        <v>0.70374999999999999</v>
      </c>
      <c r="BP680" s="46">
        <v>41.875</v>
      </c>
      <c r="BQ680" s="215" t="s">
        <v>8553</v>
      </c>
      <c r="BR680" s="79">
        <v>-0.55664925373134333</v>
      </c>
      <c r="BS680" s="9">
        <v>0.1217957040863189</v>
      </c>
      <c r="BT680" s="9">
        <v>1.6441874734296924E-2</v>
      </c>
      <c r="BU680" s="47" t="s">
        <v>5993</v>
      </c>
      <c r="BV680" s="47" t="s">
        <v>5993</v>
      </c>
      <c r="BW680" s="14" t="s">
        <v>5474</v>
      </c>
      <c r="BX680" s="83">
        <v>-0.46797910447761204</v>
      </c>
      <c r="BY680" s="82">
        <v>0.41000000000000003</v>
      </c>
      <c r="BZ680" s="46">
        <v>32.68292682926829</v>
      </c>
      <c r="CA680" s="48" t="s">
        <v>8475</v>
      </c>
      <c r="CB680" s="45">
        <v>482.40000000000003</v>
      </c>
      <c r="CC680" s="45">
        <v>93.8</v>
      </c>
      <c r="CD680" s="45">
        <v>0</v>
      </c>
      <c r="CE680" s="45">
        <v>0</v>
      </c>
      <c r="CF680" s="14" t="s">
        <v>9197</v>
      </c>
      <c r="CG680" s="7" t="s">
        <v>8477</v>
      </c>
      <c r="CH680" s="215" t="s">
        <v>8498</v>
      </c>
      <c r="CI680" s="215" t="s">
        <v>8478</v>
      </c>
      <c r="CJ680" s="215" t="s">
        <v>8479</v>
      </c>
      <c r="CK680" s="43" t="s">
        <v>5474</v>
      </c>
      <c r="CL680" s="43" t="s">
        <v>5474</v>
      </c>
      <c r="CM680" s="43" t="s">
        <v>5474</v>
      </c>
      <c r="CN680" s="145">
        <v>93.8</v>
      </c>
      <c r="CO680" s="145">
        <v>482.40000000000003</v>
      </c>
      <c r="CP680" s="148">
        <v>1261.6822813056876</v>
      </c>
      <c r="CQ680" s="189" t="s">
        <v>5474</v>
      </c>
      <c r="CR680" s="189" t="s">
        <v>5474</v>
      </c>
      <c r="CS680" s="99" t="s">
        <v>5474</v>
      </c>
      <c r="CT680" s="167" t="s">
        <v>5474</v>
      </c>
      <c r="CU680" s="43" t="s">
        <v>5474</v>
      </c>
      <c r="CV680" s="43" t="s">
        <v>5474</v>
      </c>
      <c r="CW680" s="43" t="s">
        <v>5474</v>
      </c>
      <c r="CX680" s="43" t="s">
        <v>5474</v>
      </c>
      <c r="CY680" s="43" t="s">
        <v>5474</v>
      </c>
      <c r="CZ680" s="43" t="s">
        <v>5474</v>
      </c>
      <c r="DA680" s="42" t="s">
        <v>5474</v>
      </c>
      <c r="DB680" s="42" t="s">
        <v>5474</v>
      </c>
      <c r="DC680" s="42" t="s">
        <v>5474</v>
      </c>
      <c r="DD680" s="42" t="s">
        <v>5474</v>
      </c>
      <c r="DE680" s="42" t="s">
        <v>5474</v>
      </c>
      <c r="DF680" s="42" t="s">
        <v>5474</v>
      </c>
      <c r="DG680" s="42" t="s">
        <v>5474</v>
      </c>
      <c r="DH680" s="42" t="s">
        <v>5474</v>
      </c>
    </row>
    <row r="681" spans="1:112">
      <c r="A681" s="22">
        <v>6275</v>
      </c>
      <c r="B681" s="7" t="s">
        <v>1344</v>
      </c>
      <c r="C681" s="21">
        <v>0.10730000000000001</v>
      </c>
      <c r="D681" s="21">
        <v>0.23350000000000001</v>
      </c>
      <c r="E681" s="21">
        <v>3.32E-2</v>
      </c>
      <c r="F681" s="21">
        <v>0.16639999999999999</v>
      </c>
      <c r="G681" s="21">
        <v>0.19</v>
      </c>
      <c r="H681" s="21">
        <v>-2.7E-2</v>
      </c>
      <c r="I681" s="21">
        <v>0.63639999999999997</v>
      </c>
      <c r="J681" s="21">
        <v>1.1158999999999999</v>
      </c>
      <c r="K681" s="21">
        <v>1.8E-3</v>
      </c>
      <c r="L681" s="21">
        <v>2.0799999999999999E-2</v>
      </c>
      <c r="M681" s="21">
        <v>1.7100000000000001E-2</v>
      </c>
      <c r="N681" s="21">
        <v>-6.9999999999999999E-4</v>
      </c>
      <c r="O681" s="21">
        <v>1.8100000000000002E-2</v>
      </c>
      <c r="P681" s="21">
        <v>3.1600000000000003E-2</v>
      </c>
      <c r="Q681" s="21">
        <v>2.8400000000000002E-2</v>
      </c>
      <c r="R681" s="21">
        <v>1.09E-2</v>
      </c>
      <c r="S681" s="21">
        <v>6.1800000000000001E-2</v>
      </c>
      <c r="T681" s="21">
        <v>3.9600000000000003E-2</v>
      </c>
      <c r="U681" s="10">
        <v>1.46</v>
      </c>
      <c r="V681" s="10">
        <v>2.79</v>
      </c>
      <c r="W681" s="7">
        <v>0.53959999999999997</v>
      </c>
      <c r="X681" s="20">
        <v>0.62980000000000003</v>
      </c>
      <c r="Y681" s="75">
        <v>2020</v>
      </c>
      <c r="Z681" s="7">
        <v>1.5</v>
      </c>
      <c r="AA681" s="7">
        <v>0</v>
      </c>
      <c r="AB681" s="51">
        <v>-209</v>
      </c>
      <c r="AC681" s="51">
        <v>-130</v>
      </c>
      <c r="AD681" s="51"/>
      <c r="AE681" s="51"/>
      <c r="AF681" s="51">
        <v>-6</v>
      </c>
      <c r="AG681" s="51"/>
      <c r="AH681" s="20">
        <v>1.0699999999999999E-2</v>
      </c>
      <c r="AI681" s="7" t="s">
        <v>8481</v>
      </c>
      <c r="AJ681" s="67" t="s">
        <v>8494</v>
      </c>
      <c r="AK681" s="44">
        <v>0.59024390243902447</v>
      </c>
      <c r="AL681" s="44">
        <v>-0.6666666666666663</v>
      </c>
      <c r="AM681" s="44">
        <v>1</v>
      </c>
      <c r="AN681" s="25">
        <v>0.69256756756756754</v>
      </c>
      <c r="AO681" s="25">
        <v>0.19763513513513517</v>
      </c>
      <c r="AP681" s="215">
        <v>29.6</v>
      </c>
      <c r="AQ681" s="215" t="s">
        <v>8552</v>
      </c>
      <c r="AR681" s="44">
        <v>2.5996533795493899E-2</v>
      </c>
      <c r="AS681" s="171" t="s">
        <v>7368</v>
      </c>
      <c r="AT681" s="171" t="s">
        <v>7551</v>
      </c>
      <c r="AU681" s="171" t="s">
        <v>6992</v>
      </c>
      <c r="AV681" s="7" t="s">
        <v>5474</v>
      </c>
      <c r="AW681" s="14" t="s">
        <v>6038</v>
      </c>
      <c r="AX681" s="49" t="s">
        <v>5981</v>
      </c>
      <c r="AY681" s="38" t="s">
        <v>5971</v>
      </c>
      <c r="AZ681" s="14" t="s">
        <v>6183</v>
      </c>
      <c r="BA681" s="49" t="s">
        <v>5967</v>
      </c>
      <c r="BB681" s="38" t="s">
        <v>5971</v>
      </c>
      <c r="BC681" s="7">
        <v>0.3</v>
      </c>
      <c r="BD681" s="14" t="s">
        <v>6416</v>
      </c>
      <c r="BE681" s="49" t="s">
        <v>5967</v>
      </c>
      <c r="BF681" s="38" t="s">
        <v>5961</v>
      </c>
      <c r="BG681" s="7">
        <v>2.1</v>
      </c>
      <c r="BH681" s="45">
        <v>448.82759630496429</v>
      </c>
      <c r="BI681" s="215" t="s">
        <v>8489</v>
      </c>
      <c r="BJ681" s="215" t="s">
        <v>8554</v>
      </c>
      <c r="BK681" s="7">
        <v>0.8</v>
      </c>
      <c r="BL681" s="25">
        <v>2.0689655172413841E-2</v>
      </c>
      <c r="BM681" s="20">
        <v>0.66512500000000008</v>
      </c>
      <c r="BN681" s="20">
        <v>0.67749999999999999</v>
      </c>
      <c r="BO681" s="20">
        <v>0.65500000000000003</v>
      </c>
      <c r="BP681" s="46">
        <v>10.609318996415771</v>
      </c>
      <c r="BQ681" s="215" t="s">
        <v>8558</v>
      </c>
      <c r="BR681" s="79">
        <v>4.9666666666666658E-2</v>
      </c>
      <c r="BS681" s="9">
        <v>1.2307729512084142E-2</v>
      </c>
      <c r="BT681" s="9">
        <v>4.4564970597679388E-2</v>
      </c>
      <c r="BU681" s="47" t="s">
        <v>5993</v>
      </c>
      <c r="BV681" s="47">
        <v>44368</v>
      </c>
      <c r="BW681" s="14" t="s">
        <v>5474</v>
      </c>
      <c r="BX681" s="83">
        <v>0.25959999999999994</v>
      </c>
      <c r="BY681" s="82">
        <v>2.96</v>
      </c>
      <c r="BZ681" s="46">
        <v>10</v>
      </c>
      <c r="CA681" s="48" t="s">
        <v>5474</v>
      </c>
      <c r="CB681" s="45">
        <v>-6186.4000000000005</v>
      </c>
      <c r="CC681" s="45">
        <v>-3848</v>
      </c>
      <c r="CD681" s="45">
        <v>0</v>
      </c>
      <c r="CE681" s="45">
        <v>0</v>
      </c>
      <c r="CF681" s="14" t="s">
        <v>9198</v>
      </c>
      <c r="CG681" s="7" t="s">
        <v>8477</v>
      </c>
      <c r="CH681" s="215" t="s">
        <v>8478</v>
      </c>
      <c r="CI681" s="215" t="s">
        <v>8479</v>
      </c>
      <c r="CJ681" s="215" t="s">
        <v>8546</v>
      </c>
      <c r="CK681" s="43" t="s">
        <v>5474</v>
      </c>
      <c r="CL681" s="43" t="s">
        <v>8480</v>
      </c>
      <c r="CM681" s="43" t="s">
        <v>6898</v>
      </c>
      <c r="CN681" s="145">
        <v>-3848</v>
      </c>
      <c r="CO681" s="145">
        <v>-6186.4000000000005</v>
      </c>
      <c r="CP681" s="148">
        <v>13285.296850626944</v>
      </c>
      <c r="CQ681" s="189" t="s">
        <v>5474</v>
      </c>
      <c r="CR681" s="189" t="s">
        <v>5474</v>
      </c>
      <c r="CS681" s="99" t="s">
        <v>5474</v>
      </c>
      <c r="CT681" s="167" t="s">
        <v>5474</v>
      </c>
      <c r="CU681" s="43" t="s">
        <v>5474</v>
      </c>
      <c r="CV681" s="43" t="s">
        <v>5474</v>
      </c>
      <c r="CW681" s="43" t="s">
        <v>5474</v>
      </c>
      <c r="CX681" s="43" t="s">
        <v>5474</v>
      </c>
      <c r="CY681" s="43" t="s">
        <v>5474</v>
      </c>
      <c r="CZ681" s="43" t="s">
        <v>5474</v>
      </c>
      <c r="DA681" s="42" t="s">
        <v>5474</v>
      </c>
      <c r="DB681" s="42" t="s">
        <v>5474</v>
      </c>
      <c r="DC681" s="42" t="s">
        <v>5474</v>
      </c>
      <c r="DD681" s="42" t="s">
        <v>5474</v>
      </c>
      <c r="DE681" s="42" t="s">
        <v>5474</v>
      </c>
      <c r="DF681" s="42" t="s">
        <v>5474</v>
      </c>
      <c r="DG681" s="42" t="s">
        <v>5474</v>
      </c>
      <c r="DH681" s="42" t="s">
        <v>5474</v>
      </c>
    </row>
    <row r="682" spans="1:112">
      <c r="A682" s="22">
        <v>5469</v>
      </c>
      <c r="B682" s="7" t="s">
        <v>1140</v>
      </c>
      <c r="C682" s="21">
        <v>8.5199999999999998E-2</v>
      </c>
      <c r="D682" s="21">
        <v>0.22</v>
      </c>
      <c r="E682" s="21">
        <v>8.1100000000000005E-2</v>
      </c>
      <c r="F682" s="21">
        <v>0.14710000000000001</v>
      </c>
      <c r="G682" s="21">
        <v>0.25629999999999997</v>
      </c>
      <c r="H682" s="21">
        <v>-6.08E-2</v>
      </c>
      <c r="I682" s="21">
        <v>-0.1726</v>
      </c>
      <c r="J682" s="21">
        <v>0.37319999999999998</v>
      </c>
      <c r="K682" s="21">
        <v>1E-4</v>
      </c>
      <c r="L682" s="21">
        <v>-1.9199999999999998E-2</v>
      </c>
      <c r="M682" s="21">
        <v>1.8800000000000001E-2</v>
      </c>
      <c r="N682" s="21">
        <v>1.1999999999999999E-3</v>
      </c>
      <c r="O682" s="21">
        <v>-1.3899999999999999E-2</v>
      </c>
      <c r="P682" s="21">
        <v>2.7199999999999998E-2</v>
      </c>
      <c r="Q682" s="21">
        <v>4.8999999999999998E-3</v>
      </c>
      <c r="R682" s="21">
        <v>3.0000000000000001E-3</v>
      </c>
      <c r="S682" s="21">
        <v>7.8399999999999997E-2</v>
      </c>
      <c r="T682" s="21">
        <v>4.02E-2</v>
      </c>
      <c r="U682" s="10">
        <v>2.87</v>
      </c>
      <c r="V682" s="10">
        <v>6.86</v>
      </c>
      <c r="W682" s="7">
        <v>1.2943</v>
      </c>
      <c r="X682" s="20">
        <v>0.33600000000000002</v>
      </c>
      <c r="Y682" s="75">
        <v>2020</v>
      </c>
      <c r="Z682" s="7">
        <v>2.2000000000000002</v>
      </c>
      <c r="AA682" s="7">
        <v>0</v>
      </c>
      <c r="AB682" s="51">
        <v>-1123</v>
      </c>
      <c r="AC682" s="51">
        <v>-460</v>
      </c>
      <c r="AD682" s="51">
        <v>2</v>
      </c>
      <c r="AE682" s="51"/>
      <c r="AF682" s="51">
        <v>-36</v>
      </c>
      <c r="AG682" s="51">
        <v>-38</v>
      </c>
      <c r="AH682" s="20">
        <v>3.0999999999999999E-3</v>
      </c>
      <c r="AI682" s="7" t="s">
        <v>8467</v>
      </c>
      <c r="AJ682" s="67" t="s">
        <v>8494</v>
      </c>
      <c r="AK682" s="44">
        <v>-0.7668711656441719</v>
      </c>
      <c r="AL682" s="44">
        <v>-0.85786802030456866</v>
      </c>
      <c r="AM682" s="44">
        <v>0.83333333333333137</v>
      </c>
      <c r="AN682" s="25">
        <v>0.39277108433734931</v>
      </c>
      <c r="AO682" s="25">
        <v>0.23734939759036147</v>
      </c>
      <c r="AP682" s="215">
        <v>41.5</v>
      </c>
      <c r="AQ682" s="215" t="s">
        <v>8552</v>
      </c>
      <c r="AR682" s="44">
        <v>1.21951219512195E-2</v>
      </c>
      <c r="AS682" s="171" t="s">
        <v>7368</v>
      </c>
      <c r="AT682" s="171" t="s">
        <v>7197</v>
      </c>
      <c r="AU682" s="171" t="s">
        <v>7070</v>
      </c>
      <c r="AV682" s="7" t="s">
        <v>8470</v>
      </c>
      <c r="AW682" s="14" t="s">
        <v>6038</v>
      </c>
      <c r="AX682" s="49" t="s">
        <v>6009</v>
      </c>
      <c r="AY682" s="38" t="s">
        <v>6007</v>
      </c>
      <c r="AZ682" s="14" t="s">
        <v>6123</v>
      </c>
      <c r="BA682" s="49" t="s">
        <v>5967</v>
      </c>
      <c r="BB682" s="38" t="s">
        <v>6007</v>
      </c>
      <c r="BC682" s="7">
        <v>0.5</v>
      </c>
      <c r="BD682" s="14" t="s">
        <v>6081</v>
      </c>
      <c r="BE682" s="49" t="s">
        <v>5967</v>
      </c>
      <c r="BF682" s="38" t="s">
        <v>5961</v>
      </c>
      <c r="BG682" s="7">
        <v>0.9</v>
      </c>
      <c r="BH682" s="45">
        <v>1138.7405682253898</v>
      </c>
      <c r="BI682" s="215" t="s">
        <v>8518</v>
      </c>
      <c r="BJ682" s="215" t="s">
        <v>8568</v>
      </c>
      <c r="BK682" s="7">
        <v>0.5</v>
      </c>
      <c r="BL682" s="25">
        <v>1.2195121951219513E-2</v>
      </c>
      <c r="BM682" s="20">
        <v>0.64487500000000009</v>
      </c>
      <c r="BN682" s="20">
        <v>0.6875</v>
      </c>
      <c r="BO682" s="20">
        <v>0.61</v>
      </c>
      <c r="BP682" s="46">
        <v>6.0495626822157433</v>
      </c>
      <c r="BQ682" s="215" t="s">
        <v>8560</v>
      </c>
      <c r="BR682" s="79">
        <v>1.0732530120481927</v>
      </c>
      <c r="BS682" s="9">
        <v>2.5190586874016097E-2</v>
      </c>
      <c r="BT682" s="9">
        <v>4.6887754827033001E-2</v>
      </c>
      <c r="BU682" s="47" t="s">
        <v>5993</v>
      </c>
      <c r="BV682" s="47" t="s">
        <v>5993</v>
      </c>
      <c r="BW682" s="14" t="s">
        <v>8514</v>
      </c>
      <c r="BX682" s="83">
        <v>1.5915662650602409</v>
      </c>
      <c r="BY682" s="82">
        <v>7.17</v>
      </c>
      <c r="BZ682" s="46">
        <v>5.7880055788005578</v>
      </c>
      <c r="CA682" s="48" t="s">
        <v>8538</v>
      </c>
      <c r="CB682" s="45">
        <v>-46604.5</v>
      </c>
      <c r="CC682" s="45">
        <v>-19090</v>
      </c>
      <c r="CD682" s="45">
        <v>83</v>
      </c>
      <c r="CE682" s="45">
        <v>0</v>
      </c>
      <c r="CF682" s="14" t="s">
        <v>9199</v>
      </c>
      <c r="CG682" s="7" t="s">
        <v>8477</v>
      </c>
      <c r="CH682" s="215" t="s">
        <v>8478</v>
      </c>
      <c r="CI682" s="215" t="s">
        <v>8478</v>
      </c>
      <c r="CJ682" s="215" t="s">
        <v>8479</v>
      </c>
      <c r="CK682" s="43" t="s">
        <v>5474</v>
      </c>
      <c r="CL682" s="43" t="s">
        <v>5474</v>
      </c>
      <c r="CM682" s="43" t="s">
        <v>6898</v>
      </c>
      <c r="CN682" s="145">
        <v>-19090</v>
      </c>
      <c r="CO682" s="145">
        <v>-46521.5</v>
      </c>
      <c r="CP682" s="148">
        <v>47257.733581353677</v>
      </c>
      <c r="CQ682" s="189" t="s">
        <v>5474</v>
      </c>
      <c r="CR682" s="189" t="s">
        <v>5474</v>
      </c>
      <c r="CS682" s="99" t="s">
        <v>5474</v>
      </c>
      <c r="CT682" s="167" t="s">
        <v>5474</v>
      </c>
      <c r="CU682" s="43" t="s">
        <v>5474</v>
      </c>
      <c r="CV682" s="43" t="s">
        <v>5474</v>
      </c>
      <c r="CW682" s="43" t="s">
        <v>5474</v>
      </c>
      <c r="CX682" s="43" t="s">
        <v>5474</v>
      </c>
      <c r="CY682" s="43" t="s">
        <v>5474</v>
      </c>
      <c r="CZ682" s="43" t="s">
        <v>5474</v>
      </c>
      <c r="DA682" s="42" t="s">
        <v>5474</v>
      </c>
      <c r="DB682" s="42" t="s">
        <v>5474</v>
      </c>
      <c r="DC682" s="42" t="s">
        <v>5474</v>
      </c>
      <c r="DD682" s="42" t="s">
        <v>5474</v>
      </c>
      <c r="DE682" s="42" t="s">
        <v>5474</v>
      </c>
      <c r="DF682" s="42" t="s">
        <v>5474</v>
      </c>
      <c r="DG682" s="42" t="s">
        <v>5474</v>
      </c>
      <c r="DH682" s="42" t="s">
        <v>5474</v>
      </c>
    </row>
    <row r="683" spans="1:112">
      <c r="A683" s="22">
        <v>8429</v>
      </c>
      <c r="B683" s="7" t="s">
        <v>1527</v>
      </c>
      <c r="C683" s="21">
        <v>-0.38</v>
      </c>
      <c r="D683" s="21">
        <v>-0.27900000000000003</v>
      </c>
      <c r="E683" s="21">
        <v>-0.34110000000000001</v>
      </c>
      <c r="F683" s="21">
        <v>0.14019999999999999</v>
      </c>
      <c r="G683" s="21">
        <v>-0.1822</v>
      </c>
      <c r="H683" s="21"/>
      <c r="I683" s="21">
        <v>1.1561999999999999</v>
      </c>
      <c r="J683" s="21">
        <v>1.1561999999999999</v>
      </c>
      <c r="K683" s="21">
        <v>0.58679999999999999</v>
      </c>
      <c r="L683" s="21">
        <v>0.10829999999999999</v>
      </c>
      <c r="M683" s="21">
        <v>-0.33460000000000001</v>
      </c>
      <c r="N683" s="21">
        <v>1.3391999999999999</v>
      </c>
      <c r="O683" s="21">
        <v>1.2129000000000001</v>
      </c>
      <c r="P683" s="21">
        <v>-0.98240000000000005</v>
      </c>
      <c r="Q683" s="21">
        <v>-5.8999999999999999E-3</v>
      </c>
      <c r="R683" s="21">
        <v>-5.3E-3</v>
      </c>
      <c r="S683" s="21">
        <v>3.8699999999999998E-2</v>
      </c>
      <c r="T683" s="21">
        <v>2.8899999999999999E-2</v>
      </c>
      <c r="U683" s="10">
        <v>0.1</v>
      </c>
      <c r="V683" s="10">
        <v>-1.96</v>
      </c>
      <c r="W683" s="7">
        <v>0.32400000000000001</v>
      </c>
      <c r="X683" s="20">
        <v>0.1371</v>
      </c>
      <c r="Y683" s="75">
        <v>2019</v>
      </c>
      <c r="Z683" s="7">
        <v>0.02</v>
      </c>
      <c r="AA683" s="7">
        <v>0</v>
      </c>
      <c r="AB683" s="51">
        <v>-13</v>
      </c>
      <c r="AC683" s="51">
        <v>-667</v>
      </c>
      <c r="AD683" s="51"/>
      <c r="AE683" s="51"/>
      <c r="AF683" s="51"/>
      <c r="AG683" s="51"/>
      <c r="AH683" s="20">
        <v>6.6E-3</v>
      </c>
      <c r="AI683" s="7" t="s">
        <v>8467</v>
      </c>
      <c r="AJ683" s="67" t="s">
        <v>8494</v>
      </c>
      <c r="AK683" s="44">
        <v>-0.69741697416974169</v>
      </c>
      <c r="AL683" s="44">
        <v>-0.81967213114754123</v>
      </c>
      <c r="AM683" s="44">
        <v>0.57142857142856995</v>
      </c>
      <c r="AN683" s="25">
        <v>1.110655737704918</v>
      </c>
      <c r="AO683" s="25">
        <v>0.24999999999999992</v>
      </c>
      <c r="AP683" s="215">
        <v>12.2</v>
      </c>
      <c r="AQ683" s="215" t="s">
        <v>8552</v>
      </c>
      <c r="AR683" s="44">
        <v>8.2644628099173504E-3</v>
      </c>
      <c r="AS683" s="171" t="s">
        <v>8009</v>
      </c>
      <c r="AT683" s="171" t="s">
        <v>7132</v>
      </c>
      <c r="AU683" s="171" t="s">
        <v>6914</v>
      </c>
      <c r="AV683" s="7" t="s">
        <v>8470</v>
      </c>
      <c r="AW683" s="14" t="s">
        <v>6057</v>
      </c>
      <c r="AX683" s="49" t="s">
        <v>6009</v>
      </c>
      <c r="AY683" s="38" t="s">
        <v>6007</v>
      </c>
      <c r="AZ683" s="14" t="s">
        <v>6123</v>
      </c>
      <c r="BA683" s="49" t="s">
        <v>5967</v>
      </c>
      <c r="BB683" s="38" t="s">
        <v>6007</v>
      </c>
      <c r="BC683" s="7">
        <v>1.5</v>
      </c>
      <c r="BD683" s="14" t="s">
        <v>6118</v>
      </c>
      <c r="BE683" s="49" t="s">
        <v>5960</v>
      </c>
      <c r="BF683" s="38" t="s">
        <v>5961</v>
      </c>
      <c r="BG683" s="7">
        <v>0.2</v>
      </c>
      <c r="BH683" s="45">
        <v>588.81103492570844</v>
      </c>
      <c r="BI683" s="215" t="s">
        <v>8471</v>
      </c>
      <c r="BJ683" s="215" t="s">
        <v>8554</v>
      </c>
      <c r="BK683" s="7">
        <v>0.2</v>
      </c>
      <c r="BL683" s="25">
        <v>1.6666666666666607E-2</v>
      </c>
      <c r="BM683" s="20">
        <v>0.65581249999999991</v>
      </c>
      <c r="BN683" s="20">
        <v>0.44749999999999995</v>
      </c>
      <c r="BO683" s="20">
        <v>0.82624999999999982</v>
      </c>
      <c r="BP683" s="46" t="s">
        <v>8473</v>
      </c>
      <c r="BQ683" s="215" t="s">
        <v>8473</v>
      </c>
      <c r="BR683" s="79" t="s">
        <v>8473</v>
      </c>
      <c r="BS683" s="9">
        <v>2.0586943430114246E-2</v>
      </c>
      <c r="BT683" s="9">
        <v>0</v>
      </c>
      <c r="BU683" s="47" t="s">
        <v>5993</v>
      </c>
      <c r="BV683" s="47" t="s">
        <v>5993</v>
      </c>
      <c r="BW683" s="14" t="s">
        <v>5474</v>
      </c>
      <c r="BX683" s="83" t="s">
        <v>8473</v>
      </c>
      <c r="BY683" s="82" t="s">
        <v>8473</v>
      </c>
      <c r="BZ683" s="46" t="s">
        <v>8473</v>
      </c>
      <c r="CA683" s="48" t="s">
        <v>5474</v>
      </c>
      <c r="CB683" s="45">
        <v>-158.6</v>
      </c>
      <c r="CC683" s="45">
        <v>-8137.4</v>
      </c>
      <c r="CD683" s="45">
        <v>0</v>
      </c>
      <c r="CE683" s="45">
        <v>0</v>
      </c>
      <c r="CF683" s="14" t="s">
        <v>9200</v>
      </c>
      <c r="CG683" s="7" t="s">
        <v>8477</v>
      </c>
      <c r="CH683" s="215" t="s">
        <v>8478</v>
      </c>
      <c r="CI683" s="215" t="s">
        <v>8478</v>
      </c>
      <c r="CJ683" s="215" t="s">
        <v>8479</v>
      </c>
      <c r="CK683" s="43" t="s">
        <v>5474</v>
      </c>
      <c r="CL683" s="43" t="s">
        <v>5474</v>
      </c>
      <c r="CM683" s="43" t="s">
        <v>6898</v>
      </c>
      <c r="CN683" s="145">
        <v>-8137.4</v>
      </c>
      <c r="CO683" s="145">
        <v>-158.6</v>
      </c>
      <c r="CP683" s="148">
        <v>7183.4946260936422</v>
      </c>
      <c r="CQ683" s="189" t="s">
        <v>5474</v>
      </c>
      <c r="CR683" s="189" t="s">
        <v>5474</v>
      </c>
      <c r="CS683" s="99" t="s">
        <v>5474</v>
      </c>
      <c r="CT683" s="167" t="s">
        <v>5474</v>
      </c>
      <c r="CU683" s="43" t="s">
        <v>5474</v>
      </c>
      <c r="CV683" s="43" t="s">
        <v>5474</v>
      </c>
      <c r="CW683" s="43" t="s">
        <v>5474</v>
      </c>
      <c r="CX683" s="43" t="s">
        <v>5474</v>
      </c>
      <c r="CY683" s="43" t="s">
        <v>5474</v>
      </c>
      <c r="CZ683" s="43" t="s">
        <v>5474</v>
      </c>
      <c r="DA683" s="42" t="s">
        <v>5474</v>
      </c>
      <c r="DB683" s="42" t="s">
        <v>5474</v>
      </c>
      <c r="DC683" s="42" t="s">
        <v>5474</v>
      </c>
      <c r="DD683" s="42" t="s">
        <v>5474</v>
      </c>
      <c r="DE683" s="42" t="s">
        <v>5474</v>
      </c>
      <c r="DF683" s="42" t="s">
        <v>5474</v>
      </c>
      <c r="DG683" s="42" t="s">
        <v>5474</v>
      </c>
      <c r="DH683" s="42" t="s">
        <v>5474</v>
      </c>
    </row>
    <row r="684" spans="1:112">
      <c r="A684" s="22">
        <v>3550</v>
      </c>
      <c r="B684" s="7" t="s">
        <v>804</v>
      </c>
      <c r="C684" s="21">
        <v>1.32E-2</v>
      </c>
      <c r="D684" s="21">
        <v>0.3286</v>
      </c>
      <c r="E684" s="21">
        <v>-4.3799999999999999E-2</v>
      </c>
      <c r="F684" s="21">
        <v>0.29909999999999998</v>
      </c>
      <c r="G684" s="21">
        <v>0.53680000000000005</v>
      </c>
      <c r="H684" s="21">
        <v>-6.5199999999999994E-2</v>
      </c>
      <c r="I684" s="21">
        <v>-4.4400000000000002E-2</v>
      </c>
      <c r="J684" s="21">
        <v>2.56</v>
      </c>
      <c r="K684" s="21">
        <v>5.0000000000000001E-4</v>
      </c>
      <c r="L684" s="21">
        <v>-4.0099999999999997E-2</v>
      </c>
      <c r="M684" s="21">
        <v>-3.7000000000000002E-3</v>
      </c>
      <c r="N684" s="21">
        <v>-2.5999999999999999E-3</v>
      </c>
      <c r="O684" s="21">
        <v>-1.4E-2</v>
      </c>
      <c r="P684" s="21">
        <v>1.9E-2</v>
      </c>
      <c r="Q684" s="21">
        <v>8.6999999999999994E-3</v>
      </c>
      <c r="R684" s="21">
        <v>3.7000000000000002E-3</v>
      </c>
      <c r="S684" s="21">
        <v>4.8399999999999999E-2</v>
      </c>
      <c r="T684" s="21">
        <v>2.8500000000000001E-2</v>
      </c>
      <c r="U684" s="10">
        <v>0.89</v>
      </c>
      <c r="V684" s="10">
        <v>1.58</v>
      </c>
      <c r="W684" s="7">
        <v>1</v>
      </c>
      <c r="X684" s="20">
        <v>0.82479999999999998</v>
      </c>
      <c r="Y684" s="75">
        <v>2020</v>
      </c>
      <c r="Z684" s="7">
        <v>0.5</v>
      </c>
      <c r="AA684" s="7">
        <v>0</v>
      </c>
      <c r="AB684" s="51">
        <v>-313</v>
      </c>
      <c r="AC684" s="51">
        <v>-184</v>
      </c>
      <c r="AD684" s="51"/>
      <c r="AE684" s="51"/>
      <c r="AF684" s="51">
        <v>1</v>
      </c>
      <c r="AG684" s="51"/>
      <c r="AH684" s="20">
        <v>1E-4</v>
      </c>
      <c r="AI684" s="7" t="s">
        <v>8481</v>
      </c>
      <c r="AJ684" s="67" t="s">
        <v>8494</v>
      </c>
      <c r="AK684" s="44">
        <v>-0.51428571428571446</v>
      </c>
      <c r="AL684" s="44">
        <v>-0.82300884955752218</v>
      </c>
      <c r="AM684" s="44">
        <v>0.83333333333333137</v>
      </c>
      <c r="AN684" s="25">
        <v>0.56149732620320869</v>
      </c>
      <c r="AO684" s="25">
        <v>0.30213903743315523</v>
      </c>
      <c r="AP684" s="215">
        <v>18.7</v>
      </c>
      <c r="AQ684" s="215" t="s">
        <v>8552</v>
      </c>
      <c r="AR684" s="44">
        <v>1.3550135501355001E-2</v>
      </c>
      <c r="AS684" s="171" t="s">
        <v>7899</v>
      </c>
      <c r="AT684" s="171" t="s">
        <v>7581</v>
      </c>
      <c r="AU684" s="171" t="s">
        <v>7320</v>
      </c>
      <c r="AV684" s="7" t="s">
        <v>5474</v>
      </c>
      <c r="AW684" s="14" t="s">
        <v>6038</v>
      </c>
      <c r="AX684" s="49" t="s">
        <v>6009</v>
      </c>
      <c r="AY684" s="38" t="s">
        <v>6007</v>
      </c>
      <c r="AZ684" s="14" t="s">
        <v>6712</v>
      </c>
      <c r="BA684" s="49" t="s">
        <v>5967</v>
      </c>
      <c r="BB684" s="38" t="s">
        <v>5961</v>
      </c>
      <c r="BC684" s="7">
        <v>0.2</v>
      </c>
      <c r="BD684" s="14" t="s">
        <v>5959</v>
      </c>
      <c r="BE684" s="49" t="s">
        <v>5960</v>
      </c>
      <c r="BF684" s="38" t="s">
        <v>5961</v>
      </c>
      <c r="BG684" s="7">
        <v>0.5</v>
      </c>
      <c r="BH684" s="45">
        <v>172.0759657077019</v>
      </c>
      <c r="BI684" s="215" t="s">
        <v>8471</v>
      </c>
      <c r="BJ684" s="215" t="s">
        <v>8554</v>
      </c>
      <c r="BK684" s="7">
        <v>0.5</v>
      </c>
      <c r="BL684" s="25">
        <v>1.3550135501355014E-2</v>
      </c>
      <c r="BM684" s="20">
        <v>0.66337500000000005</v>
      </c>
      <c r="BN684" s="20">
        <v>0.69500000000000006</v>
      </c>
      <c r="BO684" s="20">
        <v>0.63749999999999996</v>
      </c>
      <c r="BP684" s="46">
        <v>11.835443037974683</v>
      </c>
      <c r="BQ684" s="215" t="s">
        <v>8558</v>
      </c>
      <c r="BR684" s="79">
        <v>0.24234581105169337</v>
      </c>
      <c r="BS684" s="9">
        <v>4.7348944503531554E-2</v>
      </c>
      <c r="BT684" s="9">
        <v>2.0766483983137407E-2</v>
      </c>
      <c r="BU684" s="47" t="s">
        <v>5993</v>
      </c>
      <c r="BV684" s="47" t="s">
        <v>5993</v>
      </c>
      <c r="BW684" s="14" t="s">
        <v>5474</v>
      </c>
      <c r="BX684" s="83">
        <v>0.49081497326203183</v>
      </c>
      <c r="BY684" s="82">
        <v>1.69</v>
      </c>
      <c r="BZ684" s="46">
        <v>11.065088757396449</v>
      </c>
      <c r="CA684" s="48" t="s">
        <v>5474</v>
      </c>
      <c r="CB684" s="45">
        <v>-5853.0999999999995</v>
      </c>
      <c r="CC684" s="45">
        <v>-3440.7999999999997</v>
      </c>
      <c r="CD684" s="45">
        <v>0</v>
      </c>
      <c r="CE684" s="45">
        <v>0</v>
      </c>
      <c r="CF684" s="14" t="s">
        <v>9201</v>
      </c>
      <c r="CG684" s="7" t="s">
        <v>8477</v>
      </c>
      <c r="CH684" s="215" t="s">
        <v>8478</v>
      </c>
      <c r="CI684" s="215" t="s">
        <v>8479</v>
      </c>
      <c r="CJ684" s="215" t="s">
        <v>8479</v>
      </c>
      <c r="CK684" s="43" t="s">
        <v>5474</v>
      </c>
      <c r="CL684" s="43" t="s">
        <v>5474</v>
      </c>
      <c r="CM684" s="43" t="s">
        <v>6898</v>
      </c>
      <c r="CN684" s="145">
        <v>-3440.7999999999997</v>
      </c>
      <c r="CO684" s="145">
        <v>-5853.0999999999995</v>
      </c>
      <c r="CP684" s="148">
        <v>3217.8205587340253</v>
      </c>
      <c r="CQ684" s="189" t="s">
        <v>5474</v>
      </c>
      <c r="CR684" s="189" t="s">
        <v>5474</v>
      </c>
      <c r="CS684" s="99" t="s">
        <v>5474</v>
      </c>
      <c r="CT684" s="167" t="s">
        <v>8982</v>
      </c>
      <c r="CU684" s="43" t="s">
        <v>5474</v>
      </c>
      <c r="CV684" s="43" t="s">
        <v>5474</v>
      </c>
      <c r="CW684" s="43" t="s">
        <v>5474</v>
      </c>
      <c r="CX684" s="43" t="s">
        <v>5474</v>
      </c>
      <c r="CY684" s="43" t="s">
        <v>5474</v>
      </c>
      <c r="CZ684" s="43" t="s">
        <v>5474</v>
      </c>
      <c r="DA684" s="42" t="s">
        <v>5474</v>
      </c>
      <c r="DB684" s="42" t="s">
        <v>8528</v>
      </c>
      <c r="DC684" s="42" t="s">
        <v>5474</v>
      </c>
      <c r="DD684" s="42" t="s">
        <v>8718</v>
      </c>
      <c r="DE684" s="42" t="s">
        <v>5474</v>
      </c>
      <c r="DF684" s="42" t="s">
        <v>5474</v>
      </c>
      <c r="DG684" s="42" t="s">
        <v>5474</v>
      </c>
      <c r="DH684" s="42" t="s">
        <v>5474</v>
      </c>
    </row>
    <row r="685" spans="1:112">
      <c r="A685" s="22">
        <v>6183</v>
      </c>
      <c r="B685" s="7" t="s">
        <v>1270</v>
      </c>
      <c r="C685" s="21">
        <v>-8.5400000000000004E-2</v>
      </c>
      <c r="D685" s="21">
        <v>-0.1575</v>
      </c>
      <c r="E685" s="21">
        <v>-9.6100000000000005E-2</v>
      </c>
      <c r="F685" s="21">
        <v>-0.19239999999999999</v>
      </c>
      <c r="G685" s="21">
        <v>0.16</v>
      </c>
      <c r="H685" s="21">
        <v>-0.2195</v>
      </c>
      <c r="I685" s="21">
        <v>0.36170000000000002</v>
      </c>
      <c r="J685" s="21">
        <v>0.75900000000000001</v>
      </c>
      <c r="K685" s="21">
        <v>-1.6400000000000001E-2</v>
      </c>
      <c r="L685" s="21">
        <v>4.6300000000000001E-2</v>
      </c>
      <c r="M685" s="21">
        <v>4.9099999999999998E-2</v>
      </c>
      <c r="N685" s="21">
        <v>-3.9800000000000002E-2</v>
      </c>
      <c r="O685" s="21">
        <v>5.9299999999999999E-2</v>
      </c>
      <c r="P685" s="21">
        <v>6.3600000000000004E-2</v>
      </c>
      <c r="Q685" s="21">
        <v>1.72E-2</v>
      </c>
      <c r="R685" s="21">
        <v>1.12E-2</v>
      </c>
      <c r="S685" s="21">
        <v>0.12870000000000001</v>
      </c>
      <c r="T685" s="21">
        <v>9.7199999999999995E-2</v>
      </c>
      <c r="U685" s="10">
        <v>1.46</v>
      </c>
      <c r="V685" s="10">
        <v>2.89</v>
      </c>
      <c r="W685" s="7">
        <v>1.5880000000000001</v>
      </c>
      <c r="X685" s="20">
        <v>0.87180000000000002</v>
      </c>
      <c r="Y685" s="75">
        <v>2020</v>
      </c>
      <c r="Z685" s="7">
        <v>1.81</v>
      </c>
      <c r="AA685" s="7">
        <v>0</v>
      </c>
      <c r="AB685" s="51">
        <v>-21</v>
      </c>
      <c r="AC685" s="51">
        <v>4</v>
      </c>
      <c r="AD685" s="51"/>
      <c r="AE685" s="51"/>
      <c r="AF685" s="51">
        <v>16</v>
      </c>
      <c r="AG685" s="51">
        <v>18</v>
      </c>
      <c r="AH685" s="20">
        <v>0</v>
      </c>
      <c r="AI685" s="7" t="s">
        <v>8487</v>
      </c>
      <c r="AJ685" s="67" t="s">
        <v>9168</v>
      </c>
      <c r="AK685" s="44">
        <v>0.60305343511450338</v>
      </c>
      <c r="AL685" s="44">
        <v>-0.84848484848484895</v>
      </c>
      <c r="AM685" s="44">
        <v>-0.61538461538461875</v>
      </c>
      <c r="AN685" s="25">
        <v>0.13152610441767063</v>
      </c>
      <c r="AO685" s="25">
        <v>3.3132530120482041E-2</v>
      </c>
      <c r="AP685" s="215">
        <v>49.8</v>
      </c>
      <c r="AQ685" s="215" t="s">
        <v>8552</v>
      </c>
      <c r="AR685" s="44">
        <v>1.21951219512195E-2</v>
      </c>
      <c r="AS685" s="171" t="s">
        <v>7899</v>
      </c>
      <c r="AT685" s="171" t="s">
        <v>7011</v>
      </c>
      <c r="AU685" s="171" t="s">
        <v>7171</v>
      </c>
      <c r="AV685" s="7" t="s">
        <v>9169</v>
      </c>
      <c r="AW685" s="14" t="s">
        <v>6470</v>
      </c>
      <c r="AX685" s="49" t="s">
        <v>5967</v>
      </c>
      <c r="AY685" s="38" t="s">
        <v>5971</v>
      </c>
      <c r="AZ685" s="14" t="s">
        <v>6557</v>
      </c>
      <c r="BA685" s="49" t="s">
        <v>5967</v>
      </c>
      <c r="BB685" s="38" t="s">
        <v>5961</v>
      </c>
      <c r="BC685" s="7">
        <v>1</v>
      </c>
      <c r="BD685" s="14" t="s">
        <v>6405</v>
      </c>
      <c r="BE685" s="49" t="s">
        <v>6009</v>
      </c>
      <c r="BF685" s="38" t="s">
        <v>5961</v>
      </c>
      <c r="BG685" s="7">
        <v>0.7</v>
      </c>
      <c r="BH685" s="45">
        <v>145.94021304605747</v>
      </c>
      <c r="BI685" s="215" t="s">
        <v>8495</v>
      </c>
      <c r="BJ685" s="215" t="s">
        <v>8554</v>
      </c>
      <c r="BK685" s="7">
        <v>1.1000000000000001</v>
      </c>
      <c r="BL685" s="25">
        <v>5.0454086781029266E-3</v>
      </c>
      <c r="BM685" s="20">
        <v>0.58243750000000005</v>
      </c>
      <c r="BN685" s="20">
        <v>0.50750000000000006</v>
      </c>
      <c r="BO685" s="20">
        <v>0.64374999999999993</v>
      </c>
      <c r="BP685" s="46">
        <v>17.231833910034599</v>
      </c>
      <c r="BQ685" s="215" t="s">
        <v>8521</v>
      </c>
      <c r="BR685" s="79">
        <v>-0.19472289156626496</v>
      </c>
      <c r="BS685" s="9">
        <v>2.5886116419747696E-2</v>
      </c>
      <c r="BT685" s="9">
        <v>3.0318021102653914E-2</v>
      </c>
      <c r="BU685" s="47" t="s">
        <v>5993</v>
      </c>
      <c r="BV685" s="47" t="s">
        <v>5993</v>
      </c>
      <c r="BW685" s="14" t="s">
        <v>5474</v>
      </c>
      <c r="BX685" s="83">
        <v>-3.3667469879518054E-2</v>
      </c>
      <c r="BY685" s="82">
        <v>2.76</v>
      </c>
      <c r="BZ685" s="46">
        <v>18.043478260869566</v>
      </c>
      <c r="CA685" s="48" t="s">
        <v>8475</v>
      </c>
      <c r="CB685" s="45">
        <v>-1045.8</v>
      </c>
      <c r="CC685" s="45">
        <v>199.2</v>
      </c>
      <c r="CD685" s="45">
        <v>0</v>
      </c>
      <c r="CE685" s="45">
        <v>0</v>
      </c>
      <c r="CF685" s="14" t="s">
        <v>9202</v>
      </c>
      <c r="CG685" s="7" t="s">
        <v>8556</v>
      </c>
      <c r="CH685" s="215" t="s">
        <v>8523</v>
      </c>
      <c r="CI685" s="215" t="s">
        <v>8498</v>
      </c>
      <c r="CJ685" s="215" t="s">
        <v>8498</v>
      </c>
      <c r="CK685" s="43" t="s">
        <v>6945</v>
      </c>
      <c r="CL685" s="43" t="s">
        <v>5474</v>
      </c>
      <c r="CM685" s="43" t="s">
        <v>5474</v>
      </c>
      <c r="CN685" s="145">
        <v>199.2</v>
      </c>
      <c r="CO685" s="145">
        <v>-1045.8</v>
      </c>
      <c r="CP685" s="148">
        <v>7267.8226096936614</v>
      </c>
      <c r="CQ685" s="189" t="s">
        <v>5474</v>
      </c>
      <c r="CR685" s="189" t="s">
        <v>5474</v>
      </c>
      <c r="CS685" s="99" t="s">
        <v>5474</v>
      </c>
      <c r="CT685" s="167" t="s">
        <v>5474</v>
      </c>
      <c r="CU685" s="43" t="s">
        <v>5474</v>
      </c>
      <c r="CV685" s="43" t="s">
        <v>5474</v>
      </c>
      <c r="CW685" s="43" t="s">
        <v>5474</v>
      </c>
      <c r="CX685" s="43" t="s">
        <v>5474</v>
      </c>
      <c r="CY685" s="43" t="s">
        <v>5474</v>
      </c>
      <c r="CZ685" s="43" t="s">
        <v>5474</v>
      </c>
      <c r="DA685" s="42" t="s">
        <v>5474</v>
      </c>
      <c r="DB685" s="42" t="s">
        <v>5474</v>
      </c>
      <c r="DC685" s="42" t="s">
        <v>5474</v>
      </c>
      <c r="DD685" s="42" t="s">
        <v>5474</v>
      </c>
      <c r="DE685" s="42" t="s">
        <v>5474</v>
      </c>
      <c r="DF685" s="42" t="s">
        <v>5474</v>
      </c>
      <c r="DG685" s="42" t="s">
        <v>5474</v>
      </c>
      <c r="DH685" s="42" t="s">
        <v>5474</v>
      </c>
    </row>
    <row r="686" spans="1:112">
      <c r="A686" s="22">
        <v>3631</v>
      </c>
      <c r="B686" s="7" t="s">
        <v>842</v>
      </c>
      <c r="C686" s="21">
        <v>0.18709999999999999</v>
      </c>
      <c r="D686" s="21">
        <v>-0.2984</v>
      </c>
      <c r="E686" s="21">
        <v>5.0799999999999998E-2</v>
      </c>
      <c r="F686" s="21">
        <v>-0.2495</v>
      </c>
      <c r="G686" s="21">
        <v>-0.4007</v>
      </c>
      <c r="H686" s="21">
        <v>0.2</v>
      </c>
      <c r="I686" s="21">
        <v>0.66669999999999996</v>
      </c>
      <c r="J686" s="21">
        <v>0.66669999999999996</v>
      </c>
      <c r="K686" s="21">
        <v>-2.6800000000000001E-2</v>
      </c>
      <c r="L686" s="21">
        <v>6.0499999999999998E-2</v>
      </c>
      <c r="M686" s="21">
        <v>0.1754</v>
      </c>
      <c r="N686" s="21">
        <v>0.1012</v>
      </c>
      <c r="O686" s="21">
        <v>-0.1515</v>
      </c>
      <c r="P686" s="21">
        <v>-3.78E-2</v>
      </c>
      <c r="Q686" s="21">
        <v>8.6999999999999994E-3</v>
      </c>
      <c r="R686" s="21">
        <v>5.5999999999999999E-3</v>
      </c>
      <c r="S686" s="21">
        <v>-9.2999999999999992E-3</v>
      </c>
      <c r="T686" s="21">
        <v>-1.1999999999999999E-3</v>
      </c>
      <c r="U686" s="10">
        <v>-0.09</v>
      </c>
      <c r="V686" s="10">
        <v>0.03</v>
      </c>
      <c r="W686" s="7">
        <v>0</v>
      </c>
      <c r="X686" s="20">
        <v>0</v>
      </c>
      <c r="Y686" s="75"/>
      <c r="Z686" s="7"/>
      <c r="AA686" s="7"/>
      <c r="AB686" s="51">
        <v>-1</v>
      </c>
      <c r="AC686" s="51">
        <v>-2</v>
      </c>
      <c r="AD686" s="51"/>
      <c r="AE686" s="51"/>
      <c r="AF686" s="51"/>
      <c r="AG686" s="51"/>
      <c r="AH686" s="20">
        <v>3.5999999999999999E-3</v>
      </c>
      <c r="AI686" s="7" t="s">
        <v>8467</v>
      </c>
      <c r="AJ686" s="67" t="s">
        <v>9203</v>
      </c>
      <c r="AK686" s="44">
        <v>-0.82084690553745931</v>
      </c>
      <c r="AL686" s="44">
        <v>-0.70930232558139517</v>
      </c>
      <c r="AM686" s="44">
        <v>1</v>
      </c>
      <c r="AN686" s="25">
        <v>0.69772727272727275</v>
      </c>
      <c r="AO686" s="25">
        <v>9.7727272727272663E-2</v>
      </c>
      <c r="AP686" s="215">
        <v>44</v>
      </c>
      <c r="AQ686" s="215" t="s">
        <v>8552</v>
      </c>
      <c r="AR686" s="44">
        <v>6.8649885583523997E-3</v>
      </c>
      <c r="AS686" s="171" t="s">
        <v>7899</v>
      </c>
      <c r="AT686" s="171" t="s">
        <v>7138</v>
      </c>
      <c r="AU686" s="171" t="s">
        <v>7205</v>
      </c>
      <c r="AV686" s="7" t="s">
        <v>8470</v>
      </c>
      <c r="AW686" s="14" t="s">
        <v>6057</v>
      </c>
      <c r="AX686" s="49" t="s">
        <v>5967</v>
      </c>
      <c r="AY686" s="38" t="s">
        <v>5971</v>
      </c>
      <c r="AZ686" s="14" t="s">
        <v>6074</v>
      </c>
      <c r="BA686" s="49" t="s">
        <v>5993</v>
      </c>
      <c r="BB686" s="38" t="s">
        <v>5993</v>
      </c>
      <c r="BC686" s="7">
        <v>0.1</v>
      </c>
      <c r="BD686" s="14" t="s">
        <v>6041</v>
      </c>
      <c r="BE686" s="49" t="s">
        <v>5967</v>
      </c>
      <c r="BF686" s="38" t="s">
        <v>5971</v>
      </c>
      <c r="BG686" s="7">
        <v>1</v>
      </c>
      <c r="BH686" s="45">
        <v>9.3153327476206886</v>
      </c>
      <c r="BI686" s="215" t="s">
        <v>8495</v>
      </c>
      <c r="BJ686" s="215" t="s">
        <v>8554</v>
      </c>
      <c r="BK686" s="7">
        <v>1.3</v>
      </c>
      <c r="BL686" s="25">
        <v>0</v>
      </c>
      <c r="BM686" s="20">
        <v>0.57537500000000008</v>
      </c>
      <c r="BN686" s="20">
        <v>0.50250000000000006</v>
      </c>
      <c r="BO686" s="20">
        <v>0.63500000000000001</v>
      </c>
      <c r="BP686" s="46">
        <v>1466.6666666666667</v>
      </c>
      <c r="BQ686" s="215" t="s">
        <v>8553</v>
      </c>
      <c r="BR686" s="79">
        <v>-0.99727272727272731</v>
      </c>
      <c r="BS686" s="9">
        <v>0</v>
      </c>
      <c r="BT686" s="9">
        <v>0</v>
      </c>
      <c r="BU686" s="47" t="s">
        <v>5993</v>
      </c>
      <c r="BV686" s="47" t="s">
        <v>5993</v>
      </c>
      <c r="BW686" s="14" t="s">
        <v>5474</v>
      </c>
      <c r="BX686" s="83">
        <v>-0.99659090909090908</v>
      </c>
      <c r="BY686" s="82">
        <v>1.0000000000000009E-2</v>
      </c>
      <c r="BZ686" s="46">
        <v>4399.9999999999964</v>
      </c>
      <c r="CA686" s="48" t="s">
        <v>5474</v>
      </c>
      <c r="CB686" s="45">
        <v>-44</v>
      </c>
      <c r="CC686" s="45">
        <v>-88</v>
      </c>
      <c r="CD686" s="45">
        <v>0</v>
      </c>
      <c r="CE686" s="45">
        <v>0</v>
      </c>
      <c r="CF686" s="14" t="s">
        <v>9204</v>
      </c>
      <c r="CG686" s="7" t="s">
        <v>8477</v>
      </c>
      <c r="CH686" s="215" t="s">
        <v>8478</v>
      </c>
      <c r="CI686" s="215" t="s">
        <v>8479</v>
      </c>
      <c r="CJ686" s="215" t="s">
        <v>8479</v>
      </c>
      <c r="CK686" s="43" t="s">
        <v>5474</v>
      </c>
      <c r="CL686" s="43" t="s">
        <v>5474</v>
      </c>
      <c r="CM686" s="43" t="s">
        <v>6898</v>
      </c>
      <c r="CN686" s="145">
        <v>-88</v>
      </c>
      <c r="CO686" s="145">
        <v>-44</v>
      </c>
      <c r="CP686" s="148">
        <v>409.87464089531028</v>
      </c>
      <c r="CQ686" s="189">
        <v>-0.30681818181818182</v>
      </c>
      <c r="CR686" s="189">
        <v>0</v>
      </c>
      <c r="CS686" s="99">
        <v>44997</v>
      </c>
      <c r="CT686" s="167" t="s">
        <v>5474</v>
      </c>
      <c r="CU686" s="43" t="s">
        <v>5474</v>
      </c>
      <c r="CV686" s="43" t="s">
        <v>5474</v>
      </c>
      <c r="CW686" s="43" t="s">
        <v>5474</v>
      </c>
      <c r="CX686" s="43" t="s">
        <v>5474</v>
      </c>
      <c r="CY686" s="43" t="s">
        <v>5474</v>
      </c>
      <c r="CZ686" s="43" t="s">
        <v>5474</v>
      </c>
      <c r="DA686" s="42" t="s">
        <v>5474</v>
      </c>
      <c r="DB686" s="42" t="s">
        <v>5474</v>
      </c>
      <c r="DC686" s="42" t="s">
        <v>5474</v>
      </c>
      <c r="DD686" s="42" t="s">
        <v>5474</v>
      </c>
      <c r="DE686" s="42" t="s">
        <v>5474</v>
      </c>
      <c r="DF686" s="42" t="s">
        <v>5474</v>
      </c>
      <c r="DG686" s="42" t="s">
        <v>5474</v>
      </c>
      <c r="DH686" s="42" t="s">
        <v>5474</v>
      </c>
    </row>
    <row r="687" spans="1:112">
      <c r="A687" s="22">
        <v>3054</v>
      </c>
      <c r="B687" s="7" t="s">
        <v>624</v>
      </c>
      <c r="C687" s="21">
        <v>-0.59489999999999998</v>
      </c>
      <c r="D687" s="21">
        <v>-0.88139999999999996</v>
      </c>
      <c r="E687" s="21">
        <v>-0.49559999999999998</v>
      </c>
      <c r="F687" s="21">
        <v>-0.8357</v>
      </c>
      <c r="G687" s="21">
        <v>-0.85829999999999995</v>
      </c>
      <c r="H687" s="21">
        <v>8.4285999999999994</v>
      </c>
      <c r="I687" s="21">
        <v>5.2857000000000003</v>
      </c>
      <c r="J687" s="21">
        <v>72</v>
      </c>
      <c r="K687" s="21">
        <v>0.5333</v>
      </c>
      <c r="L687" s="21">
        <v>0.30740000000000001</v>
      </c>
      <c r="M687" s="21">
        <v>-0.1779</v>
      </c>
      <c r="N687" s="21">
        <v>8.5000000000000006E-2</v>
      </c>
      <c r="O687" s="21">
        <v>-1.1234</v>
      </c>
      <c r="P687" s="21">
        <v>-0.88190000000000002</v>
      </c>
      <c r="Q687" s="21">
        <v>2.64E-2</v>
      </c>
      <c r="R687" s="21">
        <v>2.47E-2</v>
      </c>
      <c r="S687" s="21">
        <v>1.8200000000000001E-2</v>
      </c>
      <c r="T687" s="21">
        <v>1.67E-2</v>
      </c>
      <c r="U687" s="10">
        <v>1.46</v>
      </c>
      <c r="V687" s="10">
        <v>1.27</v>
      </c>
      <c r="W687" s="7">
        <v>0.10199999999999999</v>
      </c>
      <c r="X687" s="20">
        <v>0.38150000000000001</v>
      </c>
      <c r="Y687" s="75"/>
      <c r="Z687" s="7"/>
      <c r="AA687" s="7"/>
      <c r="AB687" s="51">
        <v>43</v>
      </c>
      <c r="AC687" s="51">
        <v>-13</v>
      </c>
      <c r="AD687" s="51"/>
      <c r="AE687" s="51"/>
      <c r="AF687" s="51">
        <v>5</v>
      </c>
      <c r="AG687" s="51">
        <v>1</v>
      </c>
      <c r="AH687" s="20">
        <v>4.4999999999999997E-3</v>
      </c>
      <c r="AI687" s="7" t="s">
        <v>8487</v>
      </c>
      <c r="AJ687" s="67" t="s">
        <v>8494</v>
      </c>
      <c r="AK687" s="44">
        <v>0.7142857142857143</v>
      </c>
      <c r="AL687" s="44">
        <v>-0.89108910891089099</v>
      </c>
      <c r="AM687" s="44">
        <v>-0.71428571428571497</v>
      </c>
      <c r="AN687" s="25">
        <v>1.4</v>
      </c>
      <c r="AO687" s="25">
        <v>0.44888888888888895</v>
      </c>
      <c r="AP687" s="215">
        <v>22.5</v>
      </c>
      <c r="AQ687" s="215" t="s">
        <v>8552</v>
      </c>
      <c r="AR687" s="44">
        <v>8.9686098654708502E-3</v>
      </c>
      <c r="AS687" s="171" t="s">
        <v>7295</v>
      </c>
      <c r="AT687" s="171" t="s">
        <v>7753</v>
      </c>
      <c r="AU687" s="171" t="s">
        <v>6914</v>
      </c>
      <c r="AV687" s="7" t="s">
        <v>5474</v>
      </c>
      <c r="AW687" s="14" t="s">
        <v>6123</v>
      </c>
      <c r="AX687" s="49" t="s">
        <v>6039</v>
      </c>
      <c r="AY687" s="38" t="s">
        <v>6047</v>
      </c>
      <c r="AZ687" s="14" t="s">
        <v>6146</v>
      </c>
      <c r="BA687" s="49" t="s">
        <v>5993</v>
      </c>
      <c r="BB687" s="38" t="s">
        <v>5993</v>
      </c>
      <c r="BC687" s="7">
        <v>0.3</v>
      </c>
      <c r="BD687" s="14" t="s">
        <v>6270</v>
      </c>
      <c r="BE687" s="49" t="s">
        <v>5960</v>
      </c>
      <c r="BF687" s="38" t="s">
        <v>5971</v>
      </c>
      <c r="BG687" s="7">
        <v>4.3</v>
      </c>
      <c r="BH687" s="45">
        <v>137.79420014204891</v>
      </c>
      <c r="BI687" s="215" t="s">
        <v>8489</v>
      </c>
      <c r="BJ687" s="215" t="s">
        <v>8554</v>
      </c>
      <c r="BK687" s="7">
        <v>0.6</v>
      </c>
      <c r="BL687" s="25">
        <v>8.9686098654708207E-3</v>
      </c>
      <c r="BM687" s="20">
        <v>0.36112500000000003</v>
      </c>
      <c r="BN687" s="20">
        <v>0.06</v>
      </c>
      <c r="BO687" s="20">
        <v>0.60749999999999993</v>
      </c>
      <c r="BP687" s="46">
        <v>17.716535433070867</v>
      </c>
      <c r="BQ687" s="215" t="s">
        <v>8521</v>
      </c>
      <c r="BR687" s="79">
        <v>-0.22133333333333335</v>
      </c>
      <c r="BS687" s="9">
        <v>0</v>
      </c>
      <c r="BT687" s="9">
        <v>0</v>
      </c>
      <c r="BU687" s="47" t="s">
        <v>5993</v>
      </c>
      <c r="BV687" s="47" t="s">
        <v>5993</v>
      </c>
      <c r="BW687" s="14" t="s">
        <v>5474</v>
      </c>
      <c r="BX687" s="83">
        <v>-2.6666666666666731E-2</v>
      </c>
      <c r="BY687" s="82">
        <v>1.46</v>
      </c>
      <c r="BZ687" s="46">
        <v>15.41095890410959</v>
      </c>
      <c r="CA687" s="48" t="s">
        <v>8485</v>
      </c>
      <c r="CB687" s="45">
        <v>967.5</v>
      </c>
      <c r="CC687" s="45">
        <v>-292.5</v>
      </c>
      <c r="CD687" s="45">
        <v>0</v>
      </c>
      <c r="CE687" s="45">
        <v>0</v>
      </c>
      <c r="CF687" s="14" t="s">
        <v>9205</v>
      </c>
      <c r="CG687" s="7" t="s">
        <v>8556</v>
      </c>
      <c r="CH687" s="215" t="s">
        <v>8478</v>
      </c>
      <c r="CI687" s="215" t="s">
        <v>8479</v>
      </c>
      <c r="CJ687" s="215" t="s">
        <v>8479</v>
      </c>
      <c r="CK687" s="43" t="s">
        <v>5474</v>
      </c>
      <c r="CL687" s="43" t="s">
        <v>8480</v>
      </c>
      <c r="CM687" s="43" t="s">
        <v>6898</v>
      </c>
      <c r="CN687" s="145">
        <v>-292.5</v>
      </c>
      <c r="CO687" s="145">
        <v>967.5</v>
      </c>
      <c r="CP687" s="148">
        <v>3100.3695031961006</v>
      </c>
      <c r="CQ687" s="189" t="s">
        <v>5474</v>
      </c>
      <c r="CR687" s="189" t="s">
        <v>5474</v>
      </c>
      <c r="CS687" s="99" t="s">
        <v>5474</v>
      </c>
      <c r="CT687" s="167" t="s">
        <v>5474</v>
      </c>
      <c r="CU687" s="43" t="s">
        <v>5474</v>
      </c>
      <c r="CV687" s="43" t="s">
        <v>5474</v>
      </c>
      <c r="CW687" s="43" t="s">
        <v>5474</v>
      </c>
      <c r="CX687" s="43" t="s">
        <v>5474</v>
      </c>
      <c r="CY687" s="43" t="s">
        <v>5474</v>
      </c>
      <c r="CZ687" s="43" t="s">
        <v>5474</v>
      </c>
      <c r="DA687" s="42" t="s">
        <v>5474</v>
      </c>
      <c r="DB687" s="42" t="s">
        <v>5474</v>
      </c>
      <c r="DC687" s="42" t="s">
        <v>5474</v>
      </c>
      <c r="DD687" s="42" t="s">
        <v>5474</v>
      </c>
      <c r="DE687" s="42" t="s">
        <v>5474</v>
      </c>
      <c r="DF687" s="42" t="s">
        <v>5474</v>
      </c>
      <c r="DG687" s="42" t="s">
        <v>5474</v>
      </c>
      <c r="DH687" s="42" t="s">
        <v>5474</v>
      </c>
    </row>
    <row r="688" spans="1:112">
      <c r="A688" s="22">
        <v>1742</v>
      </c>
      <c r="B688" s="7" t="s">
        <v>221</v>
      </c>
      <c r="C688" s="21">
        <v>-0.8034</v>
      </c>
      <c r="D688" s="21">
        <v>0.13819999999999999</v>
      </c>
      <c r="E688" s="21">
        <v>-0.61219999999999997</v>
      </c>
      <c r="F688" s="21">
        <v>-0.19259999999999999</v>
      </c>
      <c r="G688" s="21">
        <v>0.34520000000000001</v>
      </c>
      <c r="H688" s="21">
        <v>2.6667000000000001</v>
      </c>
      <c r="I688" s="21">
        <v>-0.45</v>
      </c>
      <c r="J688" s="21">
        <v>-0.36359999999999998</v>
      </c>
      <c r="K688" s="21">
        <v>6.7599999999999993E-2</v>
      </c>
      <c r="L688" s="21">
        <v>9.1600000000000001E-2</v>
      </c>
      <c r="M688" s="21">
        <v>1.41E-2</v>
      </c>
      <c r="N688" s="21">
        <v>1.11E-2</v>
      </c>
      <c r="O688" s="21">
        <v>2.81E-2</v>
      </c>
      <c r="P688" s="21">
        <v>-2.9899999999999999E-2</v>
      </c>
      <c r="Q688" s="21">
        <v>-1.29E-2</v>
      </c>
      <c r="R688" s="21">
        <v>-8.0999999999999996E-3</v>
      </c>
      <c r="S688" s="21">
        <v>-7.0400000000000004E-2</v>
      </c>
      <c r="T688" s="21">
        <v>-4.7699999999999999E-2</v>
      </c>
      <c r="U688" s="10">
        <v>0.14000000000000001</v>
      </c>
      <c r="V688" s="10">
        <v>-0.16</v>
      </c>
      <c r="W688" s="7">
        <v>0</v>
      </c>
      <c r="X688" s="20">
        <v>0</v>
      </c>
      <c r="Y688" s="75"/>
      <c r="Z688" s="7"/>
      <c r="AA688" s="7"/>
      <c r="AB688" s="51">
        <v>-2</v>
      </c>
      <c r="AC688" s="51">
        <v>7</v>
      </c>
      <c r="AD688" s="51"/>
      <c r="AE688" s="51"/>
      <c r="AF688" s="51"/>
      <c r="AG688" s="51"/>
      <c r="AH688" s="20">
        <v>2.4299999999999999E-2</v>
      </c>
      <c r="AI688" s="7" t="s">
        <v>8481</v>
      </c>
      <c r="AJ688" s="67" t="s">
        <v>8482</v>
      </c>
      <c r="AK688" s="44">
        <v>-0.5641025641025641</v>
      </c>
      <c r="AL688" s="44">
        <v>-0.63636363636363669</v>
      </c>
      <c r="AM688" s="44">
        <v>-1</v>
      </c>
      <c r="AN688" s="25">
        <v>0.5078125</v>
      </c>
      <c r="AO688" s="25">
        <v>0.2291666666666666</v>
      </c>
      <c r="AP688" s="215">
        <v>19.2</v>
      </c>
      <c r="AQ688" s="215" t="s">
        <v>8552</v>
      </c>
      <c r="AR688" s="44">
        <v>2.6109660574412498E-3</v>
      </c>
      <c r="AS688" s="171" t="s">
        <v>7295</v>
      </c>
      <c r="AT688" s="171" t="s">
        <v>7183</v>
      </c>
      <c r="AU688" s="171" t="s">
        <v>7296</v>
      </c>
      <c r="AV688" s="7" t="s">
        <v>5474</v>
      </c>
      <c r="AW688" s="14" t="s">
        <v>6517</v>
      </c>
      <c r="AX688" s="49" t="s">
        <v>6020</v>
      </c>
      <c r="AY688" s="38" t="s">
        <v>5961</v>
      </c>
      <c r="AZ688" s="14" t="s">
        <v>6373</v>
      </c>
      <c r="BA688" s="49" t="s">
        <v>5993</v>
      </c>
      <c r="BB688" s="38" t="s">
        <v>5993</v>
      </c>
      <c r="BC688" s="7">
        <v>0.1</v>
      </c>
      <c r="BD688" s="14" t="s">
        <v>5980</v>
      </c>
      <c r="BE688" s="49" t="s">
        <v>6009</v>
      </c>
      <c r="BF688" s="38" t="s">
        <v>6007</v>
      </c>
      <c r="BG688" s="7">
        <v>0.3</v>
      </c>
      <c r="BH688" s="45">
        <v>97.776755439878215</v>
      </c>
      <c r="BI688" s="215" t="s">
        <v>8471</v>
      </c>
      <c r="BJ688" s="215" t="s">
        <v>8554</v>
      </c>
      <c r="BK688" s="7">
        <v>1.8</v>
      </c>
      <c r="BL688" s="25">
        <v>0</v>
      </c>
      <c r="BM688" s="20">
        <v>0.46531250000000002</v>
      </c>
      <c r="BN688" s="20">
        <v>0.3175</v>
      </c>
      <c r="BO688" s="20">
        <v>0.58624999999999994</v>
      </c>
      <c r="BP688" s="46" t="s">
        <v>8473</v>
      </c>
      <c r="BQ688" s="215" t="s">
        <v>8473</v>
      </c>
      <c r="BR688" s="79" t="s">
        <v>8473</v>
      </c>
      <c r="BS688" s="9">
        <v>0</v>
      </c>
      <c r="BT688" s="9">
        <v>0</v>
      </c>
      <c r="BU688" s="47" t="s">
        <v>5993</v>
      </c>
      <c r="BV688" s="47" t="s">
        <v>5993</v>
      </c>
      <c r="BW688" s="14" t="s">
        <v>5474</v>
      </c>
      <c r="BX688" s="83" t="s">
        <v>8473</v>
      </c>
      <c r="BY688" s="82" t="s">
        <v>8473</v>
      </c>
      <c r="BZ688" s="46" t="s">
        <v>8473</v>
      </c>
      <c r="CA688" s="48" t="s">
        <v>8475</v>
      </c>
      <c r="CB688" s="45">
        <v>-38.4</v>
      </c>
      <c r="CC688" s="45">
        <v>134.4</v>
      </c>
      <c r="CD688" s="45">
        <v>0</v>
      </c>
      <c r="CE688" s="45">
        <v>0</v>
      </c>
      <c r="CF688" s="14" t="s">
        <v>9206</v>
      </c>
      <c r="CG688" s="7" t="s">
        <v>8556</v>
      </c>
      <c r="CH688" s="215" t="s">
        <v>8479</v>
      </c>
      <c r="CI688" s="215" t="s">
        <v>8546</v>
      </c>
      <c r="CJ688" s="215" t="s">
        <v>8523</v>
      </c>
      <c r="CK688" s="43" t="s">
        <v>5474</v>
      </c>
      <c r="CL688" s="43" t="s">
        <v>5474</v>
      </c>
      <c r="CM688" s="43" t="s">
        <v>5474</v>
      </c>
      <c r="CN688" s="145">
        <v>134.4</v>
      </c>
      <c r="CO688" s="145">
        <v>-38.4</v>
      </c>
      <c r="CP688" s="148">
        <v>1877.3137044456616</v>
      </c>
      <c r="CQ688" s="189" t="s">
        <v>5474</v>
      </c>
      <c r="CR688" s="189" t="s">
        <v>5474</v>
      </c>
      <c r="CS688" s="99" t="s">
        <v>5474</v>
      </c>
      <c r="CT688" s="167" t="s">
        <v>5474</v>
      </c>
      <c r="CU688" s="43" t="s">
        <v>5474</v>
      </c>
      <c r="CV688" s="43" t="s">
        <v>5474</v>
      </c>
      <c r="CW688" s="43" t="s">
        <v>5474</v>
      </c>
      <c r="CX688" s="43" t="s">
        <v>5474</v>
      </c>
      <c r="CY688" s="43" t="s">
        <v>5474</v>
      </c>
      <c r="CZ688" s="43" t="s">
        <v>5474</v>
      </c>
      <c r="DA688" s="42" t="s">
        <v>5474</v>
      </c>
      <c r="DB688" s="42" t="s">
        <v>5474</v>
      </c>
      <c r="DC688" s="42" t="s">
        <v>5474</v>
      </c>
      <c r="DD688" s="42" t="s">
        <v>5474</v>
      </c>
      <c r="DE688" s="42" t="s">
        <v>5474</v>
      </c>
      <c r="DF688" s="42" t="s">
        <v>5474</v>
      </c>
      <c r="DG688" s="42" t="s">
        <v>5474</v>
      </c>
      <c r="DH688" s="42" t="s">
        <v>5474</v>
      </c>
    </row>
    <row r="689" spans="1:112">
      <c r="A689" s="22">
        <v>8043</v>
      </c>
      <c r="B689" s="7" t="s">
        <v>1435</v>
      </c>
      <c r="C689" s="21">
        <v>0.1482</v>
      </c>
      <c r="D689" s="21">
        <v>-7.4899999999999994E-2</v>
      </c>
      <c r="E689" s="21">
        <v>8.6599999999999996E-2</v>
      </c>
      <c r="F689" s="21">
        <v>-0.1167</v>
      </c>
      <c r="G689" s="21">
        <v>1.4200000000000001E-2</v>
      </c>
      <c r="H689" s="21">
        <v>-0.51670000000000005</v>
      </c>
      <c r="I689" s="21">
        <v>5.8333000000000004</v>
      </c>
      <c r="J689" s="21">
        <v>8.8888999999999996</v>
      </c>
      <c r="K689" s="21">
        <v>1.17E-2</v>
      </c>
      <c r="L689" s="21">
        <v>2.0899999999999998E-2</v>
      </c>
      <c r="M689" s="21">
        <v>1.2E-2</v>
      </c>
      <c r="N689" s="21">
        <v>1.6500000000000001E-2</v>
      </c>
      <c r="O689" s="21">
        <v>2.4799999999999999E-2</v>
      </c>
      <c r="P689" s="21">
        <v>1.29E-2</v>
      </c>
      <c r="Q689" s="21">
        <v>8.3999999999999995E-3</v>
      </c>
      <c r="R689" s="21">
        <v>4.7000000000000002E-3</v>
      </c>
      <c r="S689" s="21">
        <v>6.3299999999999995E-2</v>
      </c>
      <c r="T689" s="21">
        <v>3.6700000000000003E-2</v>
      </c>
      <c r="U689" s="10">
        <v>0.89</v>
      </c>
      <c r="V689" s="10">
        <v>1.1599999999999999</v>
      </c>
      <c r="W689" s="7">
        <v>1.0204</v>
      </c>
      <c r="X689" s="20">
        <v>0.54900000000000004</v>
      </c>
      <c r="Y689" s="75">
        <v>2020</v>
      </c>
      <c r="Z689" s="7">
        <v>0.20200000000000001</v>
      </c>
      <c r="AA689" s="7">
        <v>0</v>
      </c>
      <c r="AB689" s="51">
        <v>-71</v>
      </c>
      <c r="AC689" s="51">
        <v>-62</v>
      </c>
      <c r="AD689" s="51"/>
      <c r="AE689" s="51"/>
      <c r="AF689" s="51">
        <v>5</v>
      </c>
      <c r="AG689" s="51">
        <v>4</v>
      </c>
      <c r="AH689" s="20">
        <v>0</v>
      </c>
      <c r="AI689" s="7" t="s">
        <v>8467</v>
      </c>
      <c r="AJ689" s="67" t="s">
        <v>8494</v>
      </c>
      <c r="AK689" s="44">
        <v>-0.67816091954022972</v>
      </c>
      <c r="AL689" s="44">
        <v>-0.73417721518987322</v>
      </c>
      <c r="AM689" s="44">
        <v>0.90909090909091383</v>
      </c>
      <c r="AN689" s="25">
        <v>0.48154981549815512</v>
      </c>
      <c r="AO689" s="25">
        <v>0.29151291512915123</v>
      </c>
      <c r="AP689" s="215">
        <v>27.1</v>
      </c>
      <c r="AQ689" s="215" t="s">
        <v>8552</v>
      </c>
      <c r="AR689" s="44">
        <v>3.2380952380952302E-2</v>
      </c>
      <c r="AS689" s="171" t="s">
        <v>7639</v>
      </c>
      <c r="AT689" s="171" t="s">
        <v>7787</v>
      </c>
      <c r="AU689" s="171" t="s">
        <v>6948</v>
      </c>
      <c r="AV689" s="7" t="s">
        <v>8470</v>
      </c>
      <c r="AW689" s="14" t="s">
        <v>6257</v>
      </c>
      <c r="AX689" s="49" t="s">
        <v>6009</v>
      </c>
      <c r="AY689" s="38" t="s">
        <v>6007</v>
      </c>
      <c r="AZ689" s="14" t="s">
        <v>6123</v>
      </c>
      <c r="BA689" s="49" t="s">
        <v>5967</v>
      </c>
      <c r="BB689" s="38" t="s">
        <v>6007</v>
      </c>
      <c r="BC689" s="7">
        <v>0.4</v>
      </c>
      <c r="BD689" s="14" t="s">
        <v>6118</v>
      </c>
      <c r="BE689" s="49" t="s">
        <v>5960</v>
      </c>
      <c r="BF689" s="38" t="s">
        <v>5961</v>
      </c>
      <c r="BG689" s="7">
        <v>0.2</v>
      </c>
      <c r="BH689" s="45">
        <v>207.47170140170482</v>
      </c>
      <c r="BI689" s="215" t="s">
        <v>8471</v>
      </c>
      <c r="BJ689" s="215" t="s">
        <v>8554</v>
      </c>
      <c r="BK689" s="7">
        <v>1</v>
      </c>
      <c r="BL689" s="25">
        <v>1.8796992481203006E-2</v>
      </c>
      <c r="BM689" s="20">
        <v>0.61362500000000009</v>
      </c>
      <c r="BN689" s="20">
        <v>0.58750000000000002</v>
      </c>
      <c r="BO689" s="20">
        <v>0.63500000000000001</v>
      </c>
      <c r="BP689" s="46">
        <v>23.362068965517246</v>
      </c>
      <c r="BQ689" s="215" t="s">
        <v>8540</v>
      </c>
      <c r="BR689" s="79">
        <v>-0.4730627306273063</v>
      </c>
      <c r="BS689" s="9">
        <v>3.1618170235487852E-2</v>
      </c>
      <c r="BT689" s="9">
        <v>1.5945464420594746E-3</v>
      </c>
      <c r="BU689" s="47" t="s">
        <v>5993</v>
      </c>
      <c r="BV689" s="47" t="s">
        <v>5993</v>
      </c>
      <c r="BW689" s="14" t="s">
        <v>5474</v>
      </c>
      <c r="BX689" s="83">
        <v>-0.34132841328413294</v>
      </c>
      <c r="BY689" s="82">
        <v>1.19</v>
      </c>
      <c r="BZ689" s="46">
        <v>22.77310924369748</v>
      </c>
      <c r="CA689" s="48" t="s">
        <v>5474</v>
      </c>
      <c r="CB689" s="45">
        <v>-1924.1000000000001</v>
      </c>
      <c r="CC689" s="45">
        <v>-1680.2</v>
      </c>
      <c r="CD689" s="45">
        <v>0</v>
      </c>
      <c r="CE689" s="45">
        <v>0</v>
      </c>
      <c r="CF689" s="14" t="s">
        <v>9207</v>
      </c>
      <c r="CG689" s="7" t="s">
        <v>8477</v>
      </c>
      <c r="CH689" s="215" t="s">
        <v>8498</v>
      </c>
      <c r="CI689" s="215" t="s">
        <v>8478</v>
      </c>
      <c r="CJ689" s="215" t="s">
        <v>8479</v>
      </c>
      <c r="CK689" s="43" t="s">
        <v>5474</v>
      </c>
      <c r="CL689" s="43" t="s">
        <v>5474</v>
      </c>
      <c r="CM689" s="43" t="s">
        <v>6898</v>
      </c>
      <c r="CN689" s="145">
        <v>-1680.2</v>
      </c>
      <c r="CO689" s="145">
        <v>-1924.1000000000001</v>
      </c>
      <c r="CP689" s="148">
        <v>5622.4831079862006</v>
      </c>
      <c r="CQ689" s="189" t="s">
        <v>5474</v>
      </c>
      <c r="CR689" s="189" t="s">
        <v>5474</v>
      </c>
      <c r="CS689" s="99" t="s">
        <v>5474</v>
      </c>
      <c r="CT689" s="167" t="s">
        <v>5474</v>
      </c>
      <c r="CU689" s="43" t="s">
        <v>5474</v>
      </c>
      <c r="CV689" s="43" t="s">
        <v>5474</v>
      </c>
      <c r="CW689" s="43" t="s">
        <v>5474</v>
      </c>
      <c r="CX689" s="43" t="s">
        <v>5474</v>
      </c>
      <c r="CY689" s="43" t="s">
        <v>5474</v>
      </c>
      <c r="CZ689" s="43" t="s">
        <v>5474</v>
      </c>
      <c r="DA689" s="42" t="s">
        <v>5474</v>
      </c>
      <c r="DB689" s="42" t="s">
        <v>5474</v>
      </c>
      <c r="DC689" s="42" t="s">
        <v>5474</v>
      </c>
      <c r="DD689" s="42" t="s">
        <v>5474</v>
      </c>
      <c r="DE689" s="42" t="s">
        <v>5474</v>
      </c>
      <c r="DF689" s="42" t="s">
        <v>5474</v>
      </c>
      <c r="DG689" s="42" t="s">
        <v>5474</v>
      </c>
      <c r="DH689" s="42" t="s">
        <v>5474</v>
      </c>
    </row>
    <row r="690" spans="1:112">
      <c r="A690" s="22">
        <v>6246</v>
      </c>
      <c r="B690" s="7" t="s">
        <v>1329</v>
      </c>
      <c r="C690" s="21">
        <v>0.20849999999999999</v>
      </c>
      <c r="D690" s="21">
        <v>0.437</v>
      </c>
      <c r="E690" s="21">
        <v>5.28E-2</v>
      </c>
      <c r="F690" s="21">
        <v>0.23599999999999999</v>
      </c>
      <c r="G690" s="21">
        <v>0.65259999999999996</v>
      </c>
      <c r="H690" s="21">
        <v>-0.26319999999999999</v>
      </c>
      <c r="I690" s="21">
        <v>0.2727</v>
      </c>
      <c r="J690" s="21">
        <v>0</v>
      </c>
      <c r="K690" s="21">
        <v>-2.0199999999999999E-2</v>
      </c>
      <c r="L690" s="21">
        <v>-7.6399999999999996E-2</v>
      </c>
      <c r="M690" s="21">
        <v>-8.0999999999999996E-3</v>
      </c>
      <c r="N690" s="21">
        <v>-4.3E-3</v>
      </c>
      <c r="O690" s="21">
        <v>1.8E-3</v>
      </c>
      <c r="P690" s="21">
        <v>5.5100000000000003E-2</v>
      </c>
      <c r="Q690" s="21">
        <v>5.11E-2</v>
      </c>
      <c r="R690" s="21">
        <v>1.7100000000000001E-2</v>
      </c>
      <c r="S690" s="21">
        <v>0.1598</v>
      </c>
      <c r="T690" s="21">
        <v>4.8099999999999997E-2</v>
      </c>
      <c r="U690" s="10">
        <v>0.66</v>
      </c>
      <c r="V690" s="10">
        <v>1.08</v>
      </c>
      <c r="W690" s="7">
        <v>0.5222</v>
      </c>
      <c r="X690" s="20">
        <v>0.41610000000000003</v>
      </c>
      <c r="Y690" s="75"/>
      <c r="Z690" s="7"/>
      <c r="AA690" s="7"/>
      <c r="AB690" s="51">
        <v>51</v>
      </c>
      <c r="AC690" s="51">
        <v>-15</v>
      </c>
      <c r="AD690" s="51"/>
      <c r="AE690" s="51"/>
      <c r="AF690" s="51">
        <v>1</v>
      </c>
      <c r="AG690" s="51">
        <v>1</v>
      </c>
      <c r="AH690" s="20">
        <v>5.4999999999999997E-3</v>
      </c>
      <c r="AI690" s="7" t="s">
        <v>8481</v>
      </c>
      <c r="AJ690" s="67" t="s">
        <v>8494</v>
      </c>
      <c r="AK690" s="44">
        <v>-0.53284182305630035</v>
      </c>
      <c r="AL690" s="44">
        <v>-0.90340909090909116</v>
      </c>
      <c r="AM690" s="44">
        <v>-0.71428571428571863</v>
      </c>
      <c r="AN690" s="25">
        <v>0.88284023668639067</v>
      </c>
      <c r="AO690" s="25">
        <v>0.52071005917159774</v>
      </c>
      <c r="AP690" s="215">
        <v>16.899999999999999</v>
      </c>
      <c r="AQ690" s="215" t="s">
        <v>8552</v>
      </c>
      <c r="AR690" s="44">
        <v>5.9523809523809503E-3</v>
      </c>
      <c r="AS690" s="171" t="s">
        <v>7639</v>
      </c>
      <c r="AT690" s="171" t="s">
        <v>7045</v>
      </c>
      <c r="AU690" s="171" t="s">
        <v>7025</v>
      </c>
      <c r="AV690" s="7" t="s">
        <v>5474</v>
      </c>
      <c r="AW690" s="14" t="s">
        <v>6610</v>
      </c>
      <c r="AX690" s="49" t="s">
        <v>6009</v>
      </c>
      <c r="AY690" s="38" t="s">
        <v>6047</v>
      </c>
      <c r="AZ690" s="14" t="s">
        <v>6157</v>
      </c>
      <c r="BA690" s="49" t="s">
        <v>5967</v>
      </c>
      <c r="BB690" s="38" t="s">
        <v>5971</v>
      </c>
      <c r="BC690" s="7">
        <v>0.6</v>
      </c>
      <c r="BD690" s="14" t="s">
        <v>6415</v>
      </c>
      <c r="BE690" s="49" t="s">
        <v>5967</v>
      </c>
      <c r="BF690" s="38" t="s">
        <v>5961</v>
      </c>
      <c r="BG690" s="7">
        <v>5.0999999999999996</v>
      </c>
      <c r="BH690" s="45">
        <v>80.119036418448644</v>
      </c>
      <c r="BI690" s="215" t="s">
        <v>8471</v>
      </c>
      <c r="BJ690" s="215" t="s">
        <v>8554</v>
      </c>
      <c r="BK690" s="7">
        <v>0.1</v>
      </c>
      <c r="BL690" s="25">
        <v>5.9523809523808254E-3</v>
      </c>
      <c r="BM690" s="20">
        <v>0.6558750000000001</v>
      </c>
      <c r="BN690" s="20">
        <v>0.74250000000000005</v>
      </c>
      <c r="BO690" s="20">
        <v>0.58500000000000008</v>
      </c>
      <c r="BP690" s="46">
        <v>15.648148148148145</v>
      </c>
      <c r="BQ690" s="215" t="s">
        <v>8483</v>
      </c>
      <c r="BR690" s="79">
        <v>-0.1763313609467454</v>
      </c>
      <c r="BS690" s="9">
        <v>2.4903721513171773E-2</v>
      </c>
      <c r="BT690" s="9">
        <v>0</v>
      </c>
      <c r="BU690" s="47" t="s">
        <v>5993</v>
      </c>
      <c r="BV690" s="47" t="s">
        <v>5993</v>
      </c>
      <c r="BW690" s="14" t="s">
        <v>5474</v>
      </c>
      <c r="BX690" s="83">
        <v>2.9585798816568261E-2</v>
      </c>
      <c r="BY690" s="82">
        <v>1.1600000000000001</v>
      </c>
      <c r="BZ690" s="46">
        <v>14.568965517241375</v>
      </c>
      <c r="CA690" s="48" t="s">
        <v>8485</v>
      </c>
      <c r="CB690" s="45">
        <v>861.9</v>
      </c>
      <c r="CC690" s="45">
        <v>-253.49999999999997</v>
      </c>
      <c r="CD690" s="45">
        <v>0</v>
      </c>
      <c r="CE690" s="45">
        <v>0</v>
      </c>
      <c r="CF690" s="14" t="s">
        <v>9208</v>
      </c>
      <c r="CG690" s="7" t="s">
        <v>8556</v>
      </c>
      <c r="CH690" s="215" t="s">
        <v>8546</v>
      </c>
      <c r="CI690" s="215" t="s">
        <v>8478</v>
      </c>
      <c r="CJ690" s="215" t="s">
        <v>8546</v>
      </c>
      <c r="CK690" s="43" t="s">
        <v>5474</v>
      </c>
      <c r="CL690" s="43" t="s">
        <v>5474</v>
      </c>
      <c r="CM690" s="43" t="s">
        <v>5474</v>
      </c>
      <c r="CN690" s="145">
        <v>-253.49999999999997</v>
      </c>
      <c r="CO690" s="145">
        <v>861.9</v>
      </c>
      <c r="CP690" s="148">
        <v>1354.0117154717821</v>
      </c>
      <c r="CQ690" s="189" t="s">
        <v>5474</v>
      </c>
      <c r="CR690" s="189" t="s">
        <v>5474</v>
      </c>
      <c r="CS690" s="99" t="s">
        <v>5474</v>
      </c>
      <c r="CT690" s="167" t="s">
        <v>5474</v>
      </c>
      <c r="CU690" s="43" t="s">
        <v>5474</v>
      </c>
      <c r="CV690" s="43" t="s">
        <v>5474</v>
      </c>
      <c r="CW690" s="43" t="s">
        <v>5474</v>
      </c>
      <c r="CX690" s="43" t="s">
        <v>5474</v>
      </c>
      <c r="CY690" s="43" t="s">
        <v>5474</v>
      </c>
      <c r="CZ690" s="43" t="s">
        <v>5474</v>
      </c>
      <c r="DA690" s="42" t="s">
        <v>5474</v>
      </c>
      <c r="DB690" s="42" t="s">
        <v>5474</v>
      </c>
      <c r="DC690" s="42" t="s">
        <v>5474</v>
      </c>
      <c r="DD690" s="42" t="s">
        <v>5474</v>
      </c>
      <c r="DE690" s="42" t="s">
        <v>5474</v>
      </c>
      <c r="DF690" s="42" t="s">
        <v>5474</v>
      </c>
      <c r="DG690" s="42" t="s">
        <v>5474</v>
      </c>
      <c r="DH690" s="42" t="s">
        <v>5474</v>
      </c>
    </row>
    <row r="691" spans="1:112">
      <c r="A691" s="22">
        <v>6264</v>
      </c>
      <c r="B691" s="7" t="s">
        <v>1337</v>
      </c>
      <c r="C691" s="21">
        <v>-0.74650000000000005</v>
      </c>
      <c r="D691" s="21">
        <v>0.1978</v>
      </c>
      <c r="E691" s="21">
        <v>-0.57630000000000003</v>
      </c>
      <c r="F691" s="21">
        <v>-0.13789999999999999</v>
      </c>
      <c r="G691" s="21">
        <v>3.0175000000000001</v>
      </c>
      <c r="H691" s="21">
        <v>-0.76919999999999999</v>
      </c>
      <c r="I691" s="21">
        <v>1.75</v>
      </c>
      <c r="J691" s="21">
        <v>1.6667000000000001</v>
      </c>
      <c r="K691" s="21">
        <v>-2.2800000000000001E-2</v>
      </c>
      <c r="L691" s="21">
        <v>-3.8899999999999997E-2</v>
      </c>
      <c r="M691" s="21">
        <v>-0.1966</v>
      </c>
      <c r="N691" s="21">
        <v>-8.1699999999999995E-2</v>
      </c>
      <c r="O691" s="21">
        <v>-8.9999999999999998E-4</v>
      </c>
      <c r="P691" s="21">
        <v>0.76029999999999998</v>
      </c>
      <c r="Q691" s="21">
        <v>2.3E-3</v>
      </c>
      <c r="R691" s="21">
        <v>4.0000000000000002E-4</v>
      </c>
      <c r="S691" s="21">
        <v>-2.53E-2</v>
      </c>
      <c r="T691" s="21">
        <v>1E-4</v>
      </c>
      <c r="U691" s="10">
        <v>0.16</v>
      </c>
      <c r="V691" s="10">
        <v>-0.19</v>
      </c>
      <c r="W691" s="7">
        <v>0</v>
      </c>
      <c r="X691" s="20">
        <v>0</v>
      </c>
      <c r="Y691" s="75"/>
      <c r="Z691" s="7"/>
      <c r="AA691" s="7"/>
      <c r="AB691" s="51">
        <v>-38</v>
      </c>
      <c r="AC691" s="51">
        <v>-4</v>
      </c>
      <c r="AD691" s="51"/>
      <c r="AE691" s="51"/>
      <c r="AF691" s="51"/>
      <c r="AG691" s="51"/>
      <c r="AH691" s="20">
        <v>0</v>
      </c>
      <c r="AI691" s="7" t="s">
        <v>8481</v>
      </c>
      <c r="AJ691" s="67" t="s">
        <v>8494</v>
      </c>
      <c r="AK691" s="44">
        <v>0.50314465408805031</v>
      </c>
      <c r="AL691" s="44">
        <v>-0.65753424657534221</v>
      </c>
      <c r="AM691" s="44">
        <v>1</v>
      </c>
      <c r="AN691" s="25">
        <v>0.68831168831168832</v>
      </c>
      <c r="AO691" s="25">
        <v>0.1580086580086579</v>
      </c>
      <c r="AP691" s="215">
        <v>9.24</v>
      </c>
      <c r="AQ691" s="215" t="s">
        <v>8552</v>
      </c>
      <c r="AR691" s="44">
        <v>2.1691973969631198E-3</v>
      </c>
      <c r="AS691" s="171" t="s">
        <v>7639</v>
      </c>
      <c r="AT691" s="171" t="s">
        <v>6940</v>
      </c>
      <c r="AU691" s="171" t="s">
        <v>6914</v>
      </c>
      <c r="AV691" s="7" t="s">
        <v>8470</v>
      </c>
      <c r="AW691" s="14" t="s">
        <v>6424</v>
      </c>
      <c r="AX691" s="49" t="s">
        <v>6009</v>
      </c>
      <c r="AY691" s="38" t="s">
        <v>5961</v>
      </c>
      <c r="AZ691" s="14" t="s">
        <v>6444</v>
      </c>
      <c r="BA691" s="49" t="s">
        <v>5993</v>
      </c>
      <c r="BB691" s="38" t="s">
        <v>5993</v>
      </c>
      <c r="BC691" s="7">
        <v>0.2</v>
      </c>
      <c r="BD691" s="14" t="s">
        <v>6025</v>
      </c>
      <c r="BE691" s="49" t="s">
        <v>5960</v>
      </c>
      <c r="BF691" s="38" t="s">
        <v>5961</v>
      </c>
      <c r="BG691" s="7">
        <v>0.3</v>
      </c>
      <c r="BH691" s="45">
        <v>118.69486876807207</v>
      </c>
      <c r="BI691" s="215" t="s">
        <v>8495</v>
      </c>
      <c r="BJ691" s="215" t="s">
        <v>8554</v>
      </c>
      <c r="BK691" s="7">
        <v>1.3</v>
      </c>
      <c r="BL691" s="25">
        <v>1.6501650165016542E-2</v>
      </c>
      <c r="BM691" s="20">
        <v>0.51393749999999994</v>
      </c>
      <c r="BN691" s="20">
        <v>0.36750000000000005</v>
      </c>
      <c r="BO691" s="20">
        <v>0.63374999999999981</v>
      </c>
      <c r="BP691" s="46" t="s">
        <v>8473</v>
      </c>
      <c r="BQ691" s="215" t="s">
        <v>8473</v>
      </c>
      <c r="BR691" s="79" t="s">
        <v>8473</v>
      </c>
      <c r="BS691" s="9">
        <v>0</v>
      </c>
      <c r="BT691" s="9">
        <v>0</v>
      </c>
      <c r="BU691" s="47" t="s">
        <v>5993</v>
      </c>
      <c r="BV691" s="47" t="s">
        <v>5993</v>
      </c>
      <c r="BW691" s="14" t="s">
        <v>5474</v>
      </c>
      <c r="BX691" s="83" t="s">
        <v>8473</v>
      </c>
      <c r="BY691" s="82" t="s">
        <v>8473</v>
      </c>
      <c r="BZ691" s="46" t="s">
        <v>8473</v>
      </c>
      <c r="CA691" s="48" t="s">
        <v>5474</v>
      </c>
      <c r="CB691" s="45">
        <v>-351.12</v>
      </c>
      <c r="CC691" s="45">
        <v>-36.96</v>
      </c>
      <c r="CD691" s="45">
        <v>0</v>
      </c>
      <c r="CE691" s="45">
        <v>0</v>
      </c>
      <c r="CF691" s="14" t="s">
        <v>9209</v>
      </c>
      <c r="CG691" s="7" t="s">
        <v>8477</v>
      </c>
      <c r="CH691" s="215" t="s">
        <v>8498</v>
      </c>
      <c r="CI691" s="215" t="s">
        <v>8498</v>
      </c>
      <c r="CJ691" s="215" t="s">
        <v>8546</v>
      </c>
      <c r="CK691" s="43" t="s">
        <v>5474</v>
      </c>
      <c r="CL691" s="43" t="s">
        <v>5474</v>
      </c>
      <c r="CM691" s="43" t="s">
        <v>6944</v>
      </c>
      <c r="CN691" s="145">
        <v>-36.96</v>
      </c>
      <c r="CO691" s="145">
        <v>-351.12</v>
      </c>
      <c r="CP691" s="148">
        <v>1096.740587416986</v>
      </c>
      <c r="CQ691" s="189" t="s">
        <v>5474</v>
      </c>
      <c r="CR691" s="189" t="s">
        <v>5474</v>
      </c>
      <c r="CS691" s="99" t="s">
        <v>5474</v>
      </c>
      <c r="CT691" s="167" t="s">
        <v>5474</v>
      </c>
      <c r="CU691" s="43" t="s">
        <v>5474</v>
      </c>
      <c r="CV691" s="43" t="s">
        <v>5474</v>
      </c>
      <c r="CW691" s="43" t="s">
        <v>5474</v>
      </c>
      <c r="CX691" s="43" t="s">
        <v>5474</v>
      </c>
      <c r="CY691" s="43" t="s">
        <v>5474</v>
      </c>
      <c r="CZ691" s="43" t="s">
        <v>5474</v>
      </c>
      <c r="DA691" s="42" t="s">
        <v>5474</v>
      </c>
      <c r="DB691" s="42" t="s">
        <v>5474</v>
      </c>
      <c r="DC691" s="42" t="s">
        <v>5474</v>
      </c>
      <c r="DD691" s="42" t="s">
        <v>5474</v>
      </c>
      <c r="DE691" s="42" t="s">
        <v>5474</v>
      </c>
      <c r="DF691" s="42" t="s">
        <v>5474</v>
      </c>
      <c r="DG691" s="42" t="s">
        <v>5474</v>
      </c>
      <c r="DH691" s="42" t="s">
        <v>5474</v>
      </c>
    </row>
    <row r="692" spans="1:112">
      <c r="A692" s="22">
        <v>6152</v>
      </c>
      <c r="B692" s="7" t="s">
        <v>1244</v>
      </c>
      <c r="C692" s="21">
        <v>8.3799999999999999E-2</v>
      </c>
      <c r="D692" s="21">
        <v>0.1103</v>
      </c>
      <c r="E692" s="21">
        <v>0.12720000000000001</v>
      </c>
      <c r="F692" s="21">
        <v>4.6899999999999997E-2</v>
      </c>
      <c r="G692" s="21">
        <v>0.34499999999999997</v>
      </c>
      <c r="H692" s="21">
        <v>0.4118</v>
      </c>
      <c r="I692" s="21">
        <v>-1.5</v>
      </c>
      <c r="J692" s="21">
        <v>-0.08</v>
      </c>
      <c r="K692" s="21">
        <v>7.1999999999999998E-3</v>
      </c>
      <c r="L692" s="21">
        <v>-3.49E-2</v>
      </c>
      <c r="M692" s="21">
        <v>-2.7199999999999998E-2</v>
      </c>
      <c r="N692" s="21">
        <v>3.2500000000000001E-2</v>
      </c>
      <c r="O692" s="21">
        <v>4.5999999999999999E-3</v>
      </c>
      <c r="P692" s="21">
        <v>1.4200000000000001E-2</v>
      </c>
      <c r="Q692" s="21">
        <v>2.3999999999999998E-3</v>
      </c>
      <c r="R692" s="21">
        <v>1.5E-3</v>
      </c>
      <c r="S692" s="21">
        <v>-9.0200000000000002E-2</v>
      </c>
      <c r="T692" s="21">
        <v>-2.2800000000000001E-2</v>
      </c>
      <c r="U692" s="10">
        <v>-0.27</v>
      </c>
      <c r="V692" s="10">
        <v>0.11</v>
      </c>
      <c r="W692" s="7">
        <v>0</v>
      </c>
      <c r="X692" s="20">
        <v>0</v>
      </c>
      <c r="Y692" s="75"/>
      <c r="Z692" s="7"/>
      <c r="AA692" s="7"/>
      <c r="AB692" s="51">
        <v>14</v>
      </c>
      <c r="AC692" s="51">
        <v>-1</v>
      </c>
      <c r="AD692" s="51"/>
      <c r="AE692" s="51"/>
      <c r="AF692" s="51"/>
      <c r="AG692" s="51"/>
      <c r="AH692" s="20">
        <v>0</v>
      </c>
      <c r="AI692" s="7" t="s">
        <v>8493</v>
      </c>
      <c r="AJ692" s="67" t="s">
        <v>8494</v>
      </c>
      <c r="AK692" s="44">
        <v>-0.94817073170731714</v>
      </c>
      <c r="AL692" s="44">
        <v>-0.80681818181818188</v>
      </c>
      <c r="AM692" s="44">
        <v>1</v>
      </c>
      <c r="AN692" s="25">
        <v>0.78751500600240099</v>
      </c>
      <c r="AO692" s="25">
        <v>0.21128451380552218</v>
      </c>
      <c r="AP692" s="215">
        <v>8.33</v>
      </c>
      <c r="AQ692" s="215" t="s">
        <v>8552</v>
      </c>
      <c r="AR692" s="44">
        <v>1.33819951338199E-2</v>
      </c>
      <c r="AS692" s="171" t="s">
        <v>8127</v>
      </c>
      <c r="AT692" s="171" t="s">
        <v>7756</v>
      </c>
      <c r="AU692" s="171" t="s">
        <v>7608</v>
      </c>
      <c r="AV692" s="7" t="s">
        <v>8470</v>
      </c>
      <c r="AW692" s="14" t="s">
        <v>6981</v>
      </c>
      <c r="AX692" s="49" t="s">
        <v>6009</v>
      </c>
      <c r="AY692" s="38" t="s">
        <v>6007</v>
      </c>
      <c r="AZ692" s="14" t="s">
        <v>6038</v>
      </c>
      <c r="BA692" s="49" t="s">
        <v>5967</v>
      </c>
      <c r="BB692" s="38" t="s">
        <v>6047</v>
      </c>
      <c r="BC692" s="7">
        <v>0.4</v>
      </c>
      <c r="BD692" s="14" t="s">
        <v>5959</v>
      </c>
      <c r="BE692" s="49" t="s">
        <v>5967</v>
      </c>
      <c r="BF692" s="38" t="s">
        <v>5971</v>
      </c>
      <c r="BG692" s="7">
        <v>0.6</v>
      </c>
      <c r="BH692" s="45">
        <v>152.74028540502368</v>
      </c>
      <c r="BI692" s="215" t="s">
        <v>8471</v>
      </c>
      <c r="BJ692" s="215" t="s">
        <v>8554</v>
      </c>
      <c r="BK692" s="7">
        <v>0.7</v>
      </c>
      <c r="BL692" s="25">
        <v>1.5853658536585463E-2</v>
      </c>
      <c r="BM692" s="20">
        <v>0.61575000000000002</v>
      </c>
      <c r="BN692" s="20">
        <v>0.66249999999999998</v>
      </c>
      <c r="BO692" s="20">
        <v>0.57750000000000001</v>
      </c>
      <c r="BP692" s="46">
        <v>75.727272727272734</v>
      </c>
      <c r="BQ692" s="215" t="s">
        <v>8553</v>
      </c>
      <c r="BR692" s="79">
        <v>-0.81272509003601434</v>
      </c>
      <c r="BS692" s="9">
        <v>0</v>
      </c>
      <c r="BT692" s="9">
        <v>0</v>
      </c>
      <c r="BU692" s="47" t="s">
        <v>5993</v>
      </c>
      <c r="BV692" s="47" t="s">
        <v>5993</v>
      </c>
      <c r="BW692" s="14" t="s">
        <v>5474</v>
      </c>
      <c r="BX692" s="83">
        <v>-0.76590636254501798</v>
      </c>
      <c r="BY692" s="82">
        <v>0.13</v>
      </c>
      <c r="BZ692" s="46">
        <v>64.07692307692308</v>
      </c>
      <c r="CA692" s="48" t="s">
        <v>8485</v>
      </c>
      <c r="CB692" s="45">
        <v>116.62</v>
      </c>
      <c r="CC692" s="45">
        <v>-8.33</v>
      </c>
      <c r="CD692" s="45">
        <v>0</v>
      </c>
      <c r="CE692" s="45">
        <v>0</v>
      </c>
      <c r="CF692" s="14" t="s">
        <v>9210</v>
      </c>
      <c r="CG692" s="7" t="s">
        <v>8477</v>
      </c>
      <c r="CH692" s="215" t="s">
        <v>8478</v>
      </c>
      <c r="CI692" s="215" t="s">
        <v>8478</v>
      </c>
      <c r="CJ692" s="215" t="s">
        <v>8479</v>
      </c>
      <c r="CK692" s="43" t="s">
        <v>5474</v>
      </c>
      <c r="CL692" s="43" t="s">
        <v>5474</v>
      </c>
      <c r="CM692" s="43" t="s">
        <v>6898</v>
      </c>
      <c r="CN692" s="145">
        <v>-8.33</v>
      </c>
      <c r="CO692" s="145">
        <v>116.62</v>
      </c>
      <c r="CP692" s="148">
        <v>1272.3265774238473</v>
      </c>
      <c r="CQ692" s="189" t="s">
        <v>5474</v>
      </c>
      <c r="CR692" s="189" t="s">
        <v>5474</v>
      </c>
      <c r="CS692" s="99" t="s">
        <v>5474</v>
      </c>
      <c r="CT692" s="167" t="s">
        <v>5474</v>
      </c>
      <c r="CU692" s="43" t="s">
        <v>5474</v>
      </c>
      <c r="CV692" s="43" t="s">
        <v>5474</v>
      </c>
      <c r="CW692" s="43" t="s">
        <v>5474</v>
      </c>
      <c r="CX692" s="43" t="s">
        <v>5474</v>
      </c>
      <c r="CY692" s="43" t="s">
        <v>5474</v>
      </c>
      <c r="CZ692" s="43" t="s">
        <v>5474</v>
      </c>
      <c r="DA692" s="42" t="s">
        <v>5474</v>
      </c>
      <c r="DB692" s="42" t="s">
        <v>5474</v>
      </c>
      <c r="DC692" s="42" t="s">
        <v>5474</v>
      </c>
      <c r="DD692" s="42" t="s">
        <v>5474</v>
      </c>
      <c r="DE692" s="42" t="s">
        <v>5474</v>
      </c>
      <c r="DF692" s="42" t="s">
        <v>5474</v>
      </c>
      <c r="DG692" s="42" t="s">
        <v>5474</v>
      </c>
      <c r="DH692" s="42" t="s">
        <v>5474</v>
      </c>
    </row>
    <row r="693" spans="1:112">
      <c r="A693" s="22">
        <v>8928</v>
      </c>
      <c r="B693" s="7" t="s">
        <v>4353</v>
      </c>
      <c r="C693" s="21">
        <v>0.36359999999999998</v>
      </c>
      <c r="D693" s="21">
        <v>1.5165</v>
      </c>
      <c r="E693" s="21">
        <v>8.0199999999999994E-2</v>
      </c>
      <c r="F693" s="21">
        <v>0.91</v>
      </c>
      <c r="G693" s="21">
        <v>0.50880000000000003</v>
      </c>
      <c r="H693" s="21">
        <v>-0.29270000000000002</v>
      </c>
      <c r="I693" s="21">
        <v>3.8332999999999999</v>
      </c>
      <c r="J693" s="21">
        <v>1.0791999999999999</v>
      </c>
      <c r="K693" s="21">
        <v>5.3E-3</v>
      </c>
      <c r="L693" s="21">
        <v>3.5900000000000001E-2</v>
      </c>
      <c r="M693" s="21">
        <v>3.1899999999999998E-2</v>
      </c>
      <c r="N693" s="21">
        <v>0.01</v>
      </c>
      <c r="O693" s="21">
        <v>7.1400000000000005E-2</v>
      </c>
      <c r="P693" s="21">
        <v>4.3299999999999998E-2</v>
      </c>
      <c r="Q693" s="21">
        <v>2.2700000000000001E-2</v>
      </c>
      <c r="R693" s="21">
        <v>7.1000000000000004E-3</v>
      </c>
      <c r="S693" s="21">
        <v>0.1454</v>
      </c>
      <c r="T693" s="21">
        <v>5.8400000000000001E-2</v>
      </c>
      <c r="U693" s="10">
        <v>2.1</v>
      </c>
      <c r="V693" s="10">
        <v>3.59</v>
      </c>
      <c r="W693" s="7">
        <v>1.62</v>
      </c>
      <c r="X693" s="20">
        <v>0.78380000000000005</v>
      </c>
      <c r="Y693" s="75">
        <v>2020</v>
      </c>
      <c r="Z693" s="7">
        <v>1.6</v>
      </c>
      <c r="AA693" s="7">
        <v>0</v>
      </c>
      <c r="AB693" s="51">
        <v>23</v>
      </c>
      <c r="AC693" s="51">
        <v>2</v>
      </c>
      <c r="AD693" s="51"/>
      <c r="AE693" s="51"/>
      <c r="AF693" s="51">
        <v>1</v>
      </c>
      <c r="AG693" s="51"/>
      <c r="AH693" s="20">
        <v>0</v>
      </c>
      <c r="AI693" s="7" t="s">
        <v>8487</v>
      </c>
      <c r="AJ693" s="67" t="s">
        <v>8494</v>
      </c>
      <c r="AK693" s="44">
        <v>0.60089686098654693</v>
      </c>
      <c r="AL693" s="44">
        <v>-0.75000000000000033</v>
      </c>
      <c r="AM693" s="44">
        <v>0.87499999999999112</v>
      </c>
      <c r="AN693" s="25">
        <v>0.32412790697674426</v>
      </c>
      <c r="AO693" s="25">
        <v>0.16279069767441864</v>
      </c>
      <c r="AP693" s="215">
        <v>34.4</v>
      </c>
      <c r="AQ693" s="215" t="s">
        <v>8552</v>
      </c>
      <c r="AR693" s="44">
        <v>5.8479532163742704E-3</v>
      </c>
      <c r="AS693" s="171" t="s">
        <v>8127</v>
      </c>
      <c r="AT693" s="171" t="s">
        <v>7251</v>
      </c>
      <c r="AU693" s="171" t="s">
        <v>6893</v>
      </c>
      <c r="AV693" s="7" t="s">
        <v>8470</v>
      </c>
      <c r="AW693" s="14" t="s">
        <v>6472</v>
      </c>
      <c r="AX693" s="49" t="s">
        <v>6009</v>
      </c>
      <c r="AY693" s="38" t="s">
        <v>5971</v>
      </c>
      <c r="AZ693" s="14" t="s">
        <v>6038</v>
      </c>
      <c r="BA693" s="49" t="s">
        <v>5967</v>
      </c>
      <c r="BB693" s="38" t="s">
        <v>5971</v>
      </c>
      <c r="BC693" s="7">
        <v>0.4</v>
      </c>
      <c r="BD693" s="14" t="s">
        <v>6139</v>
      </c>
      <c r="BE693" s="49" t="s">
        <v>5967</v>
      </c>
      <c r="BF693" s="38" t="s">
        <v>5961</v>
      </c>
      <c r="BG693" s="7">
        <v>1.3</v>
      </c>
      <c r="BH693" s="45">
        <v>45.457511137794569</v>
      </c>
      <c r="BI693" s="215" t="s">
        <v>8471</v>
      </c>
      <c r="BJ693" s="215" t="s">
        <v>8554</v>
      </c>
      <c r="BK693" s="7">
        <v>0.6</v>
      </c>
      <c r="BL693" s="25">
        <v>1.0279001468428825E-2</v>
      </c>
      <c r="BM693" s="20">
        <v>0.7410000000000001</v>
      </c>
      <c r="BN693" s="20">
        <v>0.84000000000000008</v>
      </c>
      <c r="BO693" s="20">
        <v>0.65999999999999992</v>
      </c>
      <c r="BP693" s="46">
        <v>9.5821727019498599</v>
      </c>
      <c r="BQ693" s="215" t="s">
        <v>8585</v>
      </c>
      <c r="BR693" s="79">
        <v>0.74684108527131809</v>
      </c>
      <c r="BS693" s="9">
        <v>4.1003154800232755E-2</v>
      </c>
      <c r="BT693" s="9">
        <v>4.0425140833103113E-2</v>
      </c>
      <c r="BU693" s="47">
        <v>44414</v>
      </c>
      <c r="BV693" s="47">
        <v>44420</v>
      </c>
      <c r="BW693" s="14" t="s">
        <v>5474</v>
      </c>
      <c r="BX693" s="83">
        <v>1.0962093023255814</v>
      </c>
      <c r="BY693" s="82">
        <v>4.5999999999999996</v>
      </c>
      <c r="BZ693" s="46">
        <v>7.4782608695652177</v>
      </c>
      <c r="CA693" s="48" t="s">
        <v>8475</v>
      </c>
      <c r="CB693" s="45">
        <v>791.19999999999993</v>
      </c>
      <c r="CC693" s="45">
        <v>68.8</v>
      </c>
      <c r="CD693" s="45">
        <v>0</v>
      </c>
      <c r="CE693" s="45">
        <v>0</v>
      </c>
      <c r="CF693" s="14" t="s">
        <v>9211</v>
      </c>
      <c r="CG693" s="7" t="s">
        <v>8477</v>
      </c>
      <c r="CH693" s="215" t="s">
        <v>8498</v>
      </c>
      <c r="CI693" s="215" t="s">
        <v>8478</v>
      </c>
      <c r="CJ693" s="215" t="s">
        <v>8479</v>
      </c>
      <c r="CK693" s="43" t="s">
        <v>5474</v>
      </c>
      <c r="CL693" s="43" t="s">
        <v>5474</v>
      </c>
      <c r="CM693" s="43" t="s">
        <v>5474</v>
      </c>
      <c r="CN693" s="145">
        <v>68.8</v>
      </c>
      <c r="CO693" s="145">
        <v>791.19999999999993</v>
      </c>
      <c r="CP693" s="148">
        <v>1563.738383140133</v>
      </c>
      <c r="CQ693" s="189" t="s">
        <v>5474</v>
      </c>
      <c r="CR693" s="189" t="s">
        <v>5474</v>
      </c>
      <c r="CS693" s="99" t="s">
        <v>5474</v>
      </c>
      <c r="CT693" s="167" t="s">
        <v>5474</v>
      </c>
      <c r="CU693" s="43" t="s">
        <v>5474</v>
      </c>
      <c r="CV693" s="43" t="s">
        <v>5474</v>
      </c>
      <c r="CW693" s="43" t="s">
        <v>5474</v>
      </c>
      <c r="CX693" s="43" t="s">
        <v>5474</v>
      </c>
      <c r="CY693" s="43" t="s">
        <v>5474</v>
      </c>
      <c r="CZ693" s="43" t="s">
        <v>5474</v>
      </c>
      <c r="DA693" s="42" t="s">
        <v>5474</v>
      </c>
      <c r="DB693" s="42" t="s">
        <v>5474</v>
      </c>
      <c r="DC693" s="42" t="s">
        <v>5474</v>
      </c>
      <c r="DD693" s="42" t="s">
        <v>5474</v>
      </c>
      <c r="DE693" s="42" t="s">
        <v>5474</v>
      </c>
      <c r="DF693" s="42" t="s">
        <v>5474</v>
      </c>
      <c r="DG693" s="42" t="s">
        <v>5474</v>
      </c>
      <c r="DH693" s="42" t="s">
        <v>5474</v>
      </c>
    </row>
    <row r="694" spans="1:112">
      <c r="A694" s="22">
        <v>2380</v>
      </c>
      <c r="B694" s="7" t="s">
        <v>364</v>
      </c>
      <c r="C694" s="21">
        <v>-0.2109</v>
      </c>
      <c r="D694" s="21">
        <v>0.5786</v>
      </c>
      <c r="E694" s="21">
        <v>-0.1331</v>
      </c>
      <c r="F694" s="21">
        <v>0.54049999999999998</v>
      </c>
      <c r="G694" s="21">
        <v>1.4005000000000001</v>
      </c>
      <c r="H694" s="21">
        <v>1.5713999999999999</v>
      </c>
      <c r="I694" s="21">
        <v>1.274</v>
      </c>
      <c r="J694" s="21">
        <v>0.91979999999999995</v>
      </c>
      <c r="K694" s="21">
        <v>5.0500000000000003E-2</v>
      </c>
      <c r="L694" s="21">
        <v>6.8199999999999997E-2</v>
      </c>
      <c r="M694" s="21">
        <v>4.3400000000000001E-2</v>
      </c>
      <c r="N694" s="21">
        <v>0.12740000000000001</v>
      </c>
      <c r="O694" s="21">
        <v>0.51580000000000004</v>
      </c>
      <c r="P694" s="21">
        <v>0.34710000000000002</v>
      </c>
      <c r="Q694" s="21">
        <v>2.87E-2</v>
      </c>
      <c r="R694" s="21">
        <v>1.6E-2</v>
      </c>
      <c r="S694" s="21">
        <v>-0.20599999999999999</v>
      </c>
      <c r="T694" s="21">
        <v>-0.1201</v>
      </c>
      <c r="U694" s="10">
        <v>-0.15</v>
      </c>
      <c r="V694" s="10">
        <v>-0.68</v>
      </c>
      <c r="W694" s="7">
        <v>0</v>
      </c>
      <c r="X694" s="20">
        <v>0</v>
      </c>
      <c r="Y694" s="75"/>
      <c r="Z694" s="7"/>
      <c r="AA694" s="7"/>
      <c r="AB694" s="51">
        <v>139</v>
      </c>
      <c r="AC694" s="51">
        <v>40</v>
      </c>
      <c r="AD694" s="51"/>
      <c r="AE694" s="51"/>
      <c r="AF694" s="51"/>
      <c r="AG694" s="51"/>
      <c r="AH694" s="20">
        <v>0</v>
      </c>
      <c r="AI694" s="7" t="s">
        <v>8481</v>
      </c>
      <c r="AJ694" s="67" t="s">
        <v>8494</v>
      </c>
      <c r="AK694" s="44">
        <v>-0.5089285714285714</v>
      </c>
      <c r="AL694" s="44">
        <v>-0.82608695652173891</v>
      </c>
      <c r="AM694" s="44">
        <v>0.83333333333333626</v>
      </c>
      <c r="AN694" s="25">
        <v>1.037037037037037</v>
      </c>
      <c r="AO694" s="25">
        <v>0.21296296296296285</v>
      </c>
      <c r="AP694" s="215">
        <v>10.8</v>
      </c>
      <c r="AQ694" s="215" t="s">
        <v>8552</v>
      </c>
      <c r="AR694" s="44">
        <v>2.3696682464454898E-2</v>
      </c>
      <c r="AS694" s="171" t="s">
        <v>7519</v>
      </c>
      <c r="AT694" s="171" t="s">
        <v>6983</v>
      </c>
      <c r="AU694" s="171" t="s">
        <v>7520</v>
      </c>
      <c r="AV694" s="7" t="s">
        <v>8470</v>
      </c>
      <c r="AW694" s="14" t="s">
        <v>7518</v>
      </c>
      <c r="AX694" s="49" t="s">
        <v>5981</v>
      </c>
      <c r="AY694" s="38" t="s">
        <v>5971</v>
      </c>
      <c r="AZ694" s="14" t="s">
        <v>6590</v>
      </c>
      <c r="BA694" s="49" t="s">
        <v>5993</v>
      </c>
      <c r="BB694" s="38" t="s">
        <v>5993</v>
      </c>
      <c r="BC694" s="7">
        <v>0.4</v>
      </c>
      <c r="BD694" s="14" t="s">
        <v>6183</v>
      </c>
      <c r="BE694" s="49" t="s">
        <v>5967</v>
      </c>
      <c r="BF694" s="38" t="s">
        <v>5961</v>
      </c>
      <c r="BG694" s="7">
        <v>0.7</v>
      </c>
      <c r="BH694" s="45">
        <v>438.05573399364511</v>
      </c>
      <c r="BI694" s="215" t="s">
        <v>8471</v>
      </c>
      <c r="BJ694" s="215" t="s">
        <v>8554</v>
      </c>
      <c r="BK694" s="7">
        <v>1.5</v>
      </c>
      <c r="BL694" s="25">
        <v>2.3696682464454975E-2</v>
      </c>
      <c r="BM694" s="20">
        <v>0.73106249999999995</v>
      </c>
      <c r="BN694" s="20">
        <v>0.68500000000000005</v>
      </c>
      <c r="BO694" s="20">
        <v>0.76874999999999993</v>
      </c>
      <c r="BP694" s="46" t="s">
        <v>8473</v>
      </c>
      <c r="BQ694" s="215" t="s">
        <v>8473</v>
      </c>
      <c r="BR694" s="79" t="s">
        <v>8473</v>
      </c>
      <c r="BS694" s="9">
        <v>0</v>
      </c>
      <c r="BT694" s="9">
        <v>0</v>
      </c>
      <c r="BU694" s="47" t="s">
        <v>5993</v>
      </c>
      <c r="BV694" s="47" t="s">
        <v>5993</v>
      </c>
      <c r="BW694" s="14" t="s">
        <v>5474</v>
      </c>
      <c r="BX694" s="83" t="s">
        <v>8473</v>
      </c>
      <c r="BY694" s="82" t="s">
        <v>8473</v>
      </c>
      <c r="BZ694" s="46" t="s">
        <v>8473</v>
      </c>
      <c r="CA694" s="48" t="s">
        <v>8475</v>
      </c>
      <c r="CB694" s="45">
        <v>1501.2</v>
      </c>
      <c r="CC694" s="45">
        <v>432</v>
      </c>
      <c r="CD694" s="45">
        <v>0</v>
      </c>
      <c r="CE694" s="45">
        <v>0</v>
      </c>
      <c r="CF694" s="14" t="s">
        <v>9212</v>
      </c>
      <c r="CG694" s="7" t="s">
        <v>8477</v>
      </c>
      <c r="CH694" s="215" t="s">
        <v>8478</v>
      </c>
      <c r="CI694" s="215" t="s">
        <v>8479</v>
      </c>
      <c r="CJ694" s="215" t="s">
        <v>8479</v>
      </c>
      <c r="CK694" s="43" t="s">
        <v>6968</v>
      </c>
      <c r="CL694" s="43" t="s">
        <v>8480</v>
      </c>
      <c r="CM694" s="43" t="s">
        <v>6898</v>
      </c>
      <c r="CN694" s="145">
        <v>432</v>
      </c>
      <c r="CO694" s="145">
        <v>1501.2</v>
      </c>
      <c r="CP694" s="148">
        <v>4731.0019271313677</v>
      </c>
      <c r="CQ694" s="189" t="s">
        <v>5474</v>
      </c>
      <c r="CR694" s="189" t="s">
        <v>5474</v>
      </c>
      <c r="CS694" s="99" t="s">
        <v>5474</v>
      </c>
      <c r="CT694" s="167" t="s">
        <v>5474</v>
      </c>
      <c r="CU694" s="43" t="s">
        <v>5474</v>
      </c>
      <c r="CV694" s="43" t="s">
        <v>5474</v>
      </c>
      <c r="CW694" s="43" t="s">
        <v>5474</v>
      </c>
      <c r="CX694" s="43" t="s">
        <v>5474</v>
      </c>
      <c r="CY694" s="43" t="s">
        <v>5474</v>
      </c>
      <c r="CZ694" s="43" t="s">
        <v>5474</v>
      </c>
      <c r="DA694" s="42" t="s">
        <v>5474</v>
      </c>
      <c r="DB694" s="42" t="s">
        <v>5474</v>
      </c>
      <c r="DC694" s="42" t="s">
        <v>5474</v>
      </c>
      <c r="DD694" s="42" t="s">
        <v>5474</v>
      </c>
      <c r="DE694" s="42" t="s">
        <v>5474</v>
      </c>
      <c r="DF694" s="42" t="s">
        <v>5474</v>
      </c>
      <c r="DG694" s="42" t="s">
        <v>5474</v>
      </c>
      <c r="DH694" s="42" t="s">
        <v>5474</v>
      </c>
    </row>
    <row r="695" spans="1:112">
      <c r="A695" s="22">
        <v>6613</v>
      </c>
      <c r="B695" s="7" t="s">
        <v>4055</v>
      </c>
      <c r="C695" s="21">
        <v>-6.3700000000000007E-2</v>
      </c>
      <c r="D695" s="21">
        <v>1.3252999999999999</v>
      </c>
      <c r="E695" s="21">
        <v>4.1599999999999998E-2</v>
      </c>
      <c r="F695" s="21">
        <v>0.93469999999999998</v>
      </c>
      <c r="G695" s="21">
        <v>0.29149999999999998</v>
      </c>
      <c r="H695" s="21">
        <v>1.3193999999999999</v>
      </c>
      <c r="I695" s="21">
        <v>3.2599999999999997E-2</v>
      </c>
      <c r="J695" s="21">
        <v>-9.4299999999999995E-2</v>
      </c>
      <c r="K695" s="21">
        <v>1.78E-2</v>
      </c>
      <c r="L695" s="21">
        <v>-4.6199999999999998E-2</v>
      </c>
      <c r="M695" s="21">
        <v>-5.7000000000000002E-3</v>
      </c>
      <c r="N695" s="21">
        <v>5.0099999999999999E-2</v>
      </c>
      <c r="O695" s="21">
        <v>-4.2000000000000003E-2</v>
      </c>
      <c r="P695" s="21">
        <v>-0.02</v>
      </c>
      <c r="Q695" s="21">
        <v>-1.55E-2</v>
      </c>
      <c r="R695" s="21">
        <v>-1.04E-2</v>
      </c>
      <c r="S695" s="21">
        <v>0.44669999999999999</v>
      </c>
      <c r="T695" s="21">
        <v>0.19689999999999999</v>
      </c>
      <c r="U695" s="10">
        <v>6.34</v>
      </c>
      <c r="V695" s="10">
        <v>11.35</v>
      </c>
      <c r="W695" s="7">
        <v>9.8000000000000007</v>
      </c>
      <c r="X695" s="20">
        <v>0.70620000000000005</v>
      </c>
      <c r="Y695" s="75">
        <v>2020</v>
      </c>
      <c r="Z695" s="7">
        <v>8</v>
      </c>
      <c r="AA695" s="7">
        <v>0</v>
      </c>
      <c r="AB695" s="51">
        <v>31</v>
      </c>
      <c r="AC695" s="51"/>
      <c r="AD695" s="51"/>
      <c r="AE695" s="51"/>
      <c r="AF695" s="51">
        <v>-4</v>
      </c>
      <c r="AG695" s="51">
        <v>1</v>
      </c>
      <c r="AH695" s="20">
        <v>0</v>
      </c>
      <c r="AI695" s="7" t="s">
        <v>8481</v>
      </c>
      <c r="AJ695" s="67" t="s">
        <v>8482</v>
      </c>
      <c r="AK695" s="44">
        <v>0.54545454545454541</v>
      </c>
      <c r="AL695" s="44">
        <v>-0.8</v>
      </c>
      <c r="AM695" s="44">
        <v>-0.66666666666666663</v>
      </c>
      <c r="AN695" s="25">
        <v>0.19366197183098591</v>
      </c>
      <c r="AO695" s="25">
        <v>0.10563380281690141</v>
      </c>
      <c r="AP695" s="215">
        <v>142</v>
      </c>
      <c r="AQ695" s="215" t="s">
        <v>8552</v>
      </c>
      <c r="AR695" s="44">
        <v>3.53356890459363E-3</v>
      </c>
      <c r="AS695" s="171" t="s">
        <v>7519</v>
      </c>
      <c r="AT695" s="171" t="s">
        <v>7119</v>
      </c>
      <c r="AU695" s="171" t="s">
        <v>7024</v>
      </c>
      <c r="AV695" s="7" t="s">
        <v>9169</v>
      </c>
      <c r="AW695" s="14" t="s">
        <v>6853</v>
      </c>
      <c r="AX695" s="49" t="s">
        <v>5981</v>
      </c>
      <c r="AY695" s="38" t="s">
        <v>6007</v>
      </c>
      <c r="AZ695" s="14" t="s">
        <v>6034</v>
      </c>
      <c r="BA695" s="49" t="s">
        <v>5967</v>
      </c>
      <c r="BB695" s="38" t="s">
        <v>5961</v>
      </c>
      <c r="BC695" s="7">
        <v>0.1</v>
      </c>
      <c r="BD695" s="14" t="s">
        <v>5980</v>
      </c>
      <c r="BE695" s="49" t="s">
        <v>6020</v>
      </c>
      <c r="BF695" s="38" t="s">
        <v>5961</v>
      </c>
      <c r="BG695" s="7">
        <v>0.8</v>
      </c>
      <c r="BH695" s="45">
        <v>98.998087642996396</v>
      </c>
      <c r="BI695" s="215" t="s">
        <v>8495</v>
      </c>
      <c r="BJ695" s="215" t="s">
        <v>8554</v>
      </c>
      <c r="BK695" s="7">
        <v>6.1</v>
      </c>
      <c r="BL695" s="25">
        <v>3.5335689045936395E-3</v>
      </c>
      <c r="BM695" s="20">
        <v>0.69175000000000009</v>
      </c>
      <c r="BN695" s="20">
        <v>0.78249999999999997</v>
      </c>
      <c r="BO695" s="20">
        <v>0.61749999999999994</v>
      </c>
      <c r="BP695" s="46">
        <v>12.51101321585903</v>
      </c>
      <c r="BQ695" s="215" t="s">
        <v>8558</v>
      </c>
      <c r="BR695" s="79">
        <v>0.18860422535211271</v>
      </c>
      <c r="BS695" s="9">
        <v>6.2796723673552046E-2</v>
      </c>
      <c r="BT695" s="9">
        <v>5.0194390981770809E-2</v>
      </c>
      <c r="BU695" s="47" t="s">
        <v>5993</v>
      </c>
      <c r="BV695" s="47">
        <v>44375</v>
      </c>
      <c r="BW695" s="14" t="s">
        <v>5474</v>
      </c>
      <c r="BX695" s="83">
        <v>0.42632507042253526</v>
      </c>
      <c r="BY695" s="82">
        <v>14.34</v>
      </c>
      <c r="BZ695" s="46">
        <v>9.9023709902370989</v>
      </c>
      <c r="CA695" s="48" t="s">
        <v>8485</v>
      </c>
      <c r="CB695" s="45">
        <v>4402</v>
      </c>
      <c r="CC695" s="45">
        <v>0</v>
      </c>
      <c r="CD695" s="45">
        <v>0</v>
      </c>
      <c r="CE695" s="45">
        <v>0</v>
      </c>
      <c r="CF695" s="14" t="s">
        <v>4056</v>
      </c>
      <c r="CG695" s="7" t="s">
        <v>8556</v>
      </c>
      <c r="CH695" s="215" t="s">
        <v>8479</v>
      </c>
      <c r="CI695" s="215" t="s">
        <v>8479</v>
      </c>
      <c r="CJ695" s="215" t="s">
        <v>8523</v>
      </c>
      <c r="CK695" s="43" t="s">
        <v>6894</v>
      </c>
      <c r="CL695" s="43" t="s">
        <v>8480</v>
      </c>
      <c r="CM695" s="43" t="s">
        <v>5474</v>
      </c>
      <c r="CN695" s="145">
        <v>0</v>
      </c>
      <c r="CO695" s="145">
        <v>4402</v>
      </c>
      <c r="CP695" s="148">
        <v>14057.728445305489</v>
      </c>
      <c r="CQ695" s="189" t="s">
        <v>5474</v>
      </c>
      <c r="CR695" s="189" t="s">
        <v>5474</v>
      </c>
      <c r="CS695" s="99" t="s">
        <v>5474</v>
      </c>
      <c r="CT695" s="167" t="s">
        <v>5474</v>
      </c>
      <c r="CU695" s="43" t="s">
        <v>5474</v>
      </c>
      <c r="CV695" s="43" t="s">
        <v>5474</v>
      </c>
      <c r="CW695" s="43" t="s">
        <v>5474</v>
      </c>
      <c r="CX695" s="43" t="s">
        <v>5474</v>
      </c>
      <c r="CY695" s="43" t="s">
        <v>5474</v>
      </c>
      <c r="CZ695" s="43" t="s">
        <v>5474</v>
      </c>
      <c r="DA695" s="42" t="s">
        <v>5474</v>
      </c>
      <c r="DB695" s="42" t="s">
        <v>5474</v>
      </c>
      <c r="DC695" s="42" t="s">
        <v>5474</v>
      </c>
      <c r="DD695" s="42" t="s">
        <v>5474</v>
      </c>
      <c r="DE695" s="42" t="s">
        <v>5474</v>
      </c>
      <c r="DF695" s="42" t="s">
        <v>5474</v>
      </c>
      <c r="DG695" s="42" t="s">
        <v>5474</v>
      </c>
      <c r="DH695" s="42" t="s">
        <v>5474</v>
      </c>
    </row>
    <row r="696" spans="1:112">
      <c r="A696" s="22">
        <v>2344</v>
      </c>
      <c r="B696" s="7" t="s">
        <v>335</v>
      </c>
      <c r="C696" s="21">
        <v>4.2099999999999999E-2</v>
      </c>
      <c r="D696" s="21">
        <v>1.2040999999999999</v>
      </c>
      <c r="E696" s="21">
        <v>8.0699999999999994E-2</v>
      </c>
      <c r="F696" s="21">
        <v>0.70079999999999998</v>
      </c>
      <c r="G696" s="21">
        <v>0.9577</v>
      </c>
      <c r="H696" s="21">
        <v>1.1000000000000001</v>
      </c>
      <c r="I696" s="21">
        <v>3.6667000000000001</v>
      </c>
      <c r="J696" s="21">
        <v>6.75</v>
      </c>
      <c r="K696" s="21">
        <v>4.6600000000000003E-2</v>
      </c>
      <c r="L696" s="21">
        <v>0.12909999999999999</v>
      </c>
      <c r="M696" s="21">
        <v>8.7800000000000003E-2</v>
      </c>
      <c r="N696" s="21">
        <v>7.5499999999999998E-2</v>
      </c>
      <c r="O696" s="21">
        <v>0.1145</v>
      </c>
      <c r="P696" s="21">
        <v>5.7599999999999998E-2</v>
      </c>
      <c r="Q696" s="21">
        <v>1.61E-2</v>
      </c>
      <c r="R696" s="21">
        <v>8.8999999999999999E-3</v>
      </c>
      <c r="S696" s="21">
        <v>7.0300000000000001E-2</v>
      </c>
      <c r="T696" s="21">
        <v>4.87E-2</v>
      </c>
      <c r="U696" s="10">
        <v>1.24</v>
      </c>
      <c r="V696" s="10">
        <v>1.41</v>
      </c>
      <c r="W696" s="7">
        <v>0.57999999999999996</v>
      </c>
      <c r="X696" s="20">
        <v>0.56779999999999997</v>
      </c>
      <c r="Y696" s="75">
        <v>2020</v>
      </c>
      <c r="Z696" s="7">
        <v>0.2</v>
      </c>
      <c r="AA696" s="7">
        <v>0</v>
      </c>
      <c r="AB696" s="51">
        <v>-1967</v>
      </c>
      <c r="AC696" s="51">
        <v>-10404</v>
      </c>
      <c r="AD696" s="51">
        <v>-926</v>
      </c>
      <c r="AE696" s="51">
        <v>3</v>
      </c>
      <c r="AF696" s="51">
        <v>-964</v>
      </c>
      <c r="AG696" s="51">
        <v>-596</v>
      </c>
      <c r="AH696" s="20">
        <v>5.3699999999999998E-2</v>
      </c>
      <c r="AI696" s="7" t="s">
        <v>8487</v>
      </c>
      <c r="AJ696" s="67" t="s">
        <v>8494</v>
      </c>
      <c r="AK696" s="44">
        <v>0.65607476635514028</v>
      </c>
      <c r="AL696" s="44">
        <v>-0.82000000000000028</v>
      </c>
      <c r="AM696" s="44">
        <v>0.72222222222222177</v>
      </c>
      <c r="AN696" s="25">
        <v>0.90067340067340074</v>
      </c>
      <c r="AO696" s="25">
        <v>0.25252525252525254</v>
      </c>
      <c r="AP696" s="215">
        <v>29.7</v>
      </c>
      <c r="AQ696" s="215" t="s">
        <v>8552</v>
      </c>
      <c r="AR696" s="44">
        <v>2.76816608996539E-2</v>
      </c>
      <c r="AS696" s="171" t="s">
        <v>7004</v>
      </c>
      <c r="AT696" s="171" t="s">
        <v>7235</v>
      </c>
      <c r="AU696" s="171" t="s">
        <v>7083</v>
      </c>
      <c r="AV696" s="7" t="s">
        <v>8470</v>
      </c>
      <c r="AW696" s="14" t="s">
        <v>6038</v>
      </c>
      <c r="AX696" s="49" t="s">
        <v>6337</v>
      </c>
      <c r="AY696" s="38" t="s">
        <v>6007</v>
      </c>
      <c r="AZ696" s="14" t="s">
        <v>6582</v>
      </c>
      <c r="BA696" s="49" t="s">
        <v>5967</v>
      </c>
      <c r="BB696" s="38" t="s">
        <v>6007</v>
      </c>
      <c r="BC696" s="7">
        <v>0.4</v>
      </c>
      <c r="BD696" s="14" t="s">
        <v>6081</v>
      </c>
      <c r="BE696" s="49" t="s">
        <v>5988</v>
      </c>
      <c r="BF696" s="38" t="s">
        <v>5989</v>
      </c>
      <c r="BG696" s="7">
        <v>0.7</v>
      </c>
      <c r="BH696" s="45">
        <v>39456.230513286966</v>
      </c>
      <c r="BI696" s="215" t="s">
        <v>8592</v>
      </c>
      <c r="BJ696" s="215" t="s">
        <v>8509</v>
      </c>
      <c r="BK696" s="7">
        <v>0.9</v>
      </c>
      <c r="BL696" s="25">
        <v>2.2375215146299435E-2</v>
      </c>
      <c r="BM696" s="20">
        <v>0.76312499999999994</v>
      </c>
      <c r="BN696" s="20">
        <v>0.7975000000000001</v>
      </c>
      <c r="BO696" s="20">
        <v>0.73499999999999976</v>
      </c>
      <c r="BP696" s="46">
        <v>21.063829787234042</v>
      </c>
      <c r="BQ696" s="215" t="s">
        <v>8521</v>
      </c>
      <c r="BR696" s="79">
        <v>-0.37777777777777777</v>
      </c>
      <c r="BS696" s="9">
        <v>1.359906499837904E-2</v>
      </c>
      <c r="BT696" s="9">
        <v>8.7886537158299305E-4</v>
      </c>
      <c r="BU696" s="47" t="s">
        <v>5993</v>
      </c>
      <c r="BV696" s="47">
        <v>44390</v>
      </c>
      <c r="BW696" s="14" t="s">
        <v>5474</v>
      </c>
      <c r="BX696" s="83">
        <v>-0.22222222222222215</v>
      </c>
      <c r="BY696" s="82">
        <v>1.54</v>
      </c>
      <c r="BZ696" s="46">
        <v>19.285714285714285</v>
      </c>
      <c r="CA696" s="48" t="s">
        <v>8526</v>
      </c>
      <c r="CB696" s="45">
        <v>-58419.9</v>
      </c>
      <c r="CC696" s="45">
        <v>-308998.8</v>
      </c>
      <c r="CD696" s="45">
        <v>-27502.2</v>
      </c>
      <c r="CE696" s="45">
        <v>89.1</v>
      </c>
      <c r="CF696" s="14" t="s">
        <v>9213</v>
      </c>
      <c r="CG696" s="7" t="s">
        <v>8477</v>
      </c>
      <c r="CH696" s="215" t="s">
        <v>8478</v>
      </c>
      <c r="CI696" s="215" t="s">
        <v>8479</v>
      </c>
      <c r="CJ696" s="215" t="s">
        <v>8479</v>
      </c>
      <c r="CK696" s="43" t="s">
        <v>5474</v>
      </c>
      <c r="CL696" s="43" t="s">
        <v>8480</v>
      </c>
      <c r="CM696" s="43" t="s">
        <v>6898</v>
      </c>
      <c r="CN696" s="145">
        <v>-308909.7</v>
      </c>
      <c r="CO696" s="145">
        <v>-85922.1</v>
      </c>
      <c r="CP696" s="148">
        <v>1171850.0462446229</v>
      </c>
      <c r="CQ696" s="189" t="s">
        <v>5474</v>
      </c>
      <c r="CR696" s="189" t="s">
        <v>5474</v>
      </c>
      <c r="CS696" s="99" t="s">
        <v>5474</v>
      </c>
      <c r="CT696" s="167" t="s">
        <v>5474</v>
      </c>
      <c r="CU696" s="43" t="s">
        <v>5474</v>
      </c>
      <c r="CV696" s="43" t="s">
        <v>5474</v>
      </c>
      <c r="CW696" s="43" t="s">
        <v>5474</v>
      </c>
      <c r="CX696" s="43" t="s">
        <v>5474</v>
      </c>
      <c r="CY696" s="43" t="s">
        <v>5474</v>
      </c>
      <c r="CZ696" s="43" t="s">
        <v>5474</v>
      </c>
      <c r="DA696" s="42" t="s">
        <v>5474</v>
      </c>
      <c r="DB696" s="42" t="s">
        <v>5474</v>
      </c>
      <c r="DC696" s="42" t="s">
        <v>5474</v>
      </c>
      <c r="DD696" s="42" t="s">
        <v>5474</v>
      </c>
      <c r="DE696" s="42" t="s">
        <v>5474</v>
      </c>
      <c r="DF696" s="42" t="s">
        <v>5474</v>
      </c>
      <c r="DG696" s="42" t="s">
        <v>5474</v>
      </c>
      <c r="DH696" s="42" t="s">
        <v>5473</v>
      </c>
    </row>
    <row r="697" spans="1:112">
      <c r="A697" s="22">
        <v>6175</v>
      </c>
      <c r="B697" s="7" t="s">
        <v>1264</v>
      </c>
      <c r="C697" s="21">
        <v>-7.0000000000000007E-2</v>
      </c>
      <c r="D697" s="21">
        <v>0.41310000000000002</v>
      </c>
      <c r="E697" s="21">
        <v>-2.1899999999999999E-2</v>
      </c>
      <c r="F697" s="21">
        <v>0.247</v>
      </c>
      <c r="G697" s="21">
        <v>0.29289999999999999</v>
      </c>
      <c r="H697" s="21">
        <v>3.6600000000000001E-2</v>
      </c>
      <c r="I697" s="21">
        <v>0.73470000000000002</v>
      </c>
      <c r="J697" s="21">
        <v>1.1138999999999999</v>
      </c>
      <c r="K697" s="21">
        <v>1.5900000000000001E-2</v>
      </c>
      <c r="L697" s="21">
        <v>1.6199999999999999E-2</v>
      </c>
      <c r="M697" s="21">
        <v>4.2099999999999999E-2</v>
      </c>
      <c r="N697" s="21">
        <v>1.1599999999999999E-2</v>
      </c>
      <c r="O697" s="21">
        <v>2.5899999999999999E-2</v>
      </c>
      <c r="P697" s="21">
        <v>5.5E-2</v>
      </c>
      <c r="Q697" s="21">
        <v>2.35E-2</v>
      </c>
      <c r="R697" s="21">
        <v>1.38E-2</v>
      </c>
      <c r="S697" s="21">
        <v>0.1067</v>
      </c>
      <c r="T697" s="21">
        <v>6.9900000000000004E-2</v>
      </c>
      <c r="U697" s="10">
        <v>1.67</v>
      </c>
      <c r="V697" s="10">
        <v>2.89</v>
      </c>
      <c r="W697" s="7">
        <v>1.1152</v>
      </c>
      <c r="X697" s="20">
        <v>0.69969999999999999</v>
      </c>
      <c r="Y697" s="75">
        <v>2020</v>
      </c>
      <c r="Z697" s="7">
        <v>1.0751999999999999</v>
      </c>
      <c r="AA697" s="7">
        <v>0</v>
      </c>
      <c r="AB697" s="51">
        <v>684</v>
      </c>
      <c r="AC697" s="51">
        <v>-58</v>
      </c>
      <c r="AD697" s="51"/>
      <c r="AE697" s="51"/>
      <c r="AF697" s="51">
        <v>-30</v>
      </c>
      <c r="AG697" s="51">
        <v>2</v>
      </c>
      <c r="AH697" s="20">
        <v>3.44E-2</v>
      </c>
      <c r="AI697" s="7" t="s">
        <v>8487</v>
      </c>
      <c r="AJ697" s="67" t="s">
        <v>8482</v>
      </c>
      <c r="AK697" s="44">
        <v>0.65151515151515138</v>
      </c>
      <c r="AL697" s="44">
        <v>-0.75824175824175832</v>
      </c>
      <c r="AM697" s="44">
        <v>0.76923076923076672</v>
      </c>
      <c r="AN697" s="25">
        <v>0.86462882096069882</v>
      </c>
      <c r="AO697" s="25">
        <v>0.39737991266375555</v>
      </c>
      <c r="AP697" s="215">
        <v>45.8</v>
      </c>
      <c r="AQ697" s="215" t="s">
        <v>8552</v>
      </c>
      <c r="AR697" s="44">
        <v>2.6905829596412498E-2</v>
      </c>
      <c r="AS697" s="171" t="s">
        <v>7004</v>
      </c>
      <c r="AT697" s="171" t="s">
        <v>7231</v>
      </c>
      <c r="AU697" s="171" t="s">
        <v>7340</v>
      </c>
      <c r="AV697" s="7" t="s">
        <v>5474</v>
      </c>
      <c r="AW697" s="14" t="s">
        <v>6038</v>
      </c>
      <c r="AX697" s="49" t="s">
        <v>6009</v>
      </c>
      <c r="AY697" s="38" t="s">
        <v>6007</v>
      </c>
      <c r="AZ697" s="14" t="s">
        <v>6038</v>
      </c>
      <c r="BA697" s="49" t="s">
        <v>5967</v>
      </c>
      <c r="BB697" s="38" t="s">
        <v>5961</v>
      </c>
      <c r="BC697" s="7">
        <v>0.4</v>
      </c>
      <c r="BD697" s="14" t="s">
        <v>6019</v>
      </c>
      <c r="BE697" s="49" t="s">
        <v>5988</v>
      </c>
      <c r="BF697" s="38" t="s">
        <v>5989</v>
      </c>
      <c r="BG697" s="7">
        <v>0.4</v>
      </c>
      <c r="BH697" s="45">
        <v>1293.2159027702739</v>
      </c>
      <c r="BI697" s="215" t="s">
        <v>8518</v>
      </c>
      <c r="BJ697" s="215" t="s">
        <v>8509</v>
      </c>
      <c r="BK697" s="7">
        <v>0.8</v>
      </c>
      <c r="BL697" s="25">
        <v>2.2321428571428572E-2</v>
      </c>
      <c r="BM697" s="20">
        <v>0.67143750000000002</v>
      </c>
      <c r="BN697" s="20">
        <v>0.69</v>
      </c>
      <c r="BO697" s="20">
        <v>0.65625</v>
      </c>
      <c r="BP697" s="46">
        <v>15.847750865051902</v>
      </c>
      <c r="BQ697" s="215" t="s">
        <v>8521</v>
      </c>
      <c r="BR697" s="79">
        <v>-0.21831186317321671</v>
      </c>
      <c r="BS697" s="9">
        <v>1.8391753221818297E-2</v>
      </c>
      <c r="BT697" s="9">
        <v>1.7523470231894489E-2</v>
      </c>
      <c r="BU697" s="47" t="s">
        <v>5993</v>
      </c>
      <c r="BV697" s="47" t="s">
        <v>5993</v>
      </c>
      <c r="BW697" s="14" t="s">
        <v>5474</v>
      </c>
      <c r="BX697" s="83">
        <v>-6.1974235807860253E-2</v>
      </c>
      <c r="BY697" s="82">
        <v>3.07</v>
      </c>
      <c r="BZ697" s="46">
        <v>14.918566775244299</v>
      </c>
      <c r="CA697" s="48" t="s">
        <v>8485</v>
      </c>
      <c r="CB697" s="45">
        <v>31327.199999999997</v>
      </c>
      <c r="CC697" s="45">
        <v>-2656.3999999999996</v>
      </c>
      <c r="CD697" s="45">
        <v>0</v>
      </c>
      <c r="CE697" s="45">
        <v>0</v>
      </c>
      <c r="CF697" s="14" t="s">
        <v>9214</v>
      </c>
      <c r="CG697" s="7" t="s">
        <v>8477</v>
      </c>
      <c r="CH697" s="215" t="s">
        <v>8478</v>
      </c>
      <c r="CI697" s="215" t="s">
        <v>8478</v>
      </c>
      <c r="CJ697" s="215" t="s">
        <v>8523</v>
      </c>
      <c r="CK697" s="43" t="s">
        <v>5474</v>
      </c>
      <c r="CL697" s="43" t="s">
        <v>5474</v>
      </c>
      <c r="CM697" s="43" t="s">
        <v>6994</v>
      </c>
      <c r="CN697" s="145">
        <v>-2656.3999999999996</v>
      </c>
      <c r="CO697" s="145">
        <v>31327.199999999997</v>
      </c>
      <c r="CP697" s="148">
        <v>59229.288346878544</v>
      </c>
      <c r="CQ697" s="189">
        <v>0.36681222707423577</v>
      </c>
      <c r="CR697" s="189">
        <v>0.48299999999999998</v>
      </c>
      <c r="CS697" s="99">
        <v>44624</v>
      </c>
      <c r="CT697" s="167" t="s">
        <v>8528</v>
      </c>
      <c r="CU697" s="43" t="s">
        <v>5474</v>
      </c>
      <c r="CV697" s="43" t="s">
        <v>5474</v>
      </c>
      <c r="CW697" s="43" t="s">
        <v>5474</v>
      </c>
      <c r="CX697" s="43" t="s">
        <v>5474</v>
      </c>
      <c r="CY697" s="43" t="s">
        <v>5474</v>
      </c>
      <c r="CZ697" s="43" t="s">
        <v>5474</v>
      </c>
      <c r="DA697" s="42" t="s">
        <v>5474</v>
      </c>
      <c r="DB697" s="42" t="s">
        <v>8528</v>
      </c>
      <c r="DC697" s="42" t="s">
        <v>5474</v>
      </c>
      <c r="DD697" s="42" t="s">
        <v>5474</v>
      </c>
      <c r="DE697" s="42" t="s">
        <v>5474</v>
      </c>
      <c r="DF697" s="42" t="s">
        <v>5474</v>
      </c>
      <c r="DG697" s="42" t="s">
        <v>5474</v>
      </c>
      <c r="DH697" s="42" t="s">
        <v>5474</v>
      </c>
    </row>
    <row r="698" spans="1:112">
      <c r="A698" s="22">
        <v>6177</v>
      </c>
      <c r="B698" s="7" t="s">
        <v>1266</v>
      </c>
      <c r="C698" s="21">
        <v>-0.46929999999999999</v>
      </c>
      <c r="D698" s="21">
        <v>4.9763000000000002</v>
      </c>
      <c r="E698" s="21">
        <v>-0.40189999999999998</v>
      </c>
      <c r="F698" s="21">
        <v>3.8624000000000001</v>
      </c>
      <c r="G698" s="21">
        <v>0.76239999999999997</v>
      </c>
      <c r="H698" s="21">
        <v>10.9</v>
      </c>
      <c r="I698" s="21">
        <v>4.5357000000000003</v>
      </c>
      <c r="J698" s="21">
        <v>0.48330000000000001</v>
      </c>
      <c r="K698" s="21">
        <v>-0.4612</v>
      </c>
      <c r="L698" s="21">
        <v>1.44E-2</v>
      </c>
      <c r="M698" s="21">
        <v>9.9699999999999997E-2</v>
      </c>
      <c r="N698" s="21">
        <v>2.8519000000000001</v>
      </c>
      <c r="O698" s="21">
        <v>0.23319999999999999</v>
      </c>
      <c r="P698" s="21">
        <v>-1.2031000000000001</v>
      </c>
      <c r="Q698" s="21">
        <v>-4.1999999999999997E-3</v>
      </c>
      <c r="R698" s="21">
        <v>5.5999999999999999E-3</v>
      </c>
      <c r="S698" s="21">
        <v>0.1263</v>
      </c>
      <c r="T698" s="21">
        <v>3.7400000000000003E-2</v>
      </c>
      <c r="U698" s="10">
        <v>0.89</v>
      </c>
      <c r="V698" s="10">
        <v>0.92</v>
      </c>
      <c r="W698" s="7">
        <v>2.1600999999999999</v>
      </c>
      <c r="X698" s="20">
        <v>0.90569999999999995</v>
      </c>
      <c r="Y698" s="75">
        <v>2020</v>
      </c>
      <c r="Z698" s="7">
        <v>0</v>
      </c>
      <c r="AA698" s="7">
        <v>0.2</v>
      </c>
      <c r="AB698" s="51">
        <v>-364</v>
      </c>
      <c r="AC698" s="51">
        <v>-36</v>
      </c>
      <c r="AD698" s="51"/>
      <c r="AE698" s="51"/>
      <c r="AF698" s="51">
        <v>9</v>
      </c>
      <c r="AG698" s="51"/>
      <c r="AH698" s="20">
        <v>0</v>
      </c>
      <c r="AI698" s="7" t="s">
        <v>8481</v>
      </c>
      <c r="AJ698" s="67" t="s">
        <v>8494</v>
      </c>
      <c r="AK698" s="44">
        <v>0.5</v>
      </c>
      <c r="AL698" s="44">
        <v>-0.66666666666666707</v>
      </c>
      <c r="AM698" s="44">
        <v>-0.70000000000000284</v>
      </c>
      <c r="AN698" s="25">
        <v>0.24915824915824911</v>
      </c>
      <c r="AO698" s="25">
        <v>0.11111111111111102</v>
      </c>
      <c r="AP698" s="215">
        <v>29.7</v>
      </c>
      <c r="AQ698" s="215" t="s">
        <v>8552</v>
      </c>
      <c r="AR698" s="44">
        <v>8.4889643463497404E-3</v>
      </c>
      <c r="AS698" s="171" t="s">
        <v>7004</v>
      </c>
      <c r="AT698" s="171" t="s">
        <v>6932</v>
      </c>
      <c r="AU698" s="171" t="s">
        <v>7145</v>
      </c>
      <c r="AV698" s="7" t="s">
        <v>5474</v>
      </c>
      <c r="AW698" s="14" t="s">
        <v>7387</v>
      </c>
      <c r="AX698" s="49" t="s">
        <v>6009</v>
      </c>
      <c r="AY698" s="38" t="s">
        <v>5971</v>
      </c>
      <c r="AZ698" s="14" t="s">
        <v>6038</v>
      </c>
      <c r="BA698" s="49" t="s">
        <v>5967</v>
      </c>
      <c r="BB698" s="38" t="s">
        <v>5961</v>
      </c>
      <c r="BC698" s="7">
        <v>0.2</v>
      </c>
      <c r="BD698" s="14" t="s">
        <v>5987</v>
      </c>
      <c r="BE698" s="49" t="s">
        <v>5967</v>
      </c>
      <c r="BF698" s="38" t="s">
        <v>5961</v>
      </c>
      <c r="BG698" s="7">
        <v>0.9</v>
      </c>
      <c r="BH698" s="45">
        <v>326.17393360745473</v>
      </c>
      <c r="BI698" s="215" t="s">
        <v>8471</v>
      </c>
      <c r="BJ698" s="215" t="s">
        <v>8554</v>
      </c>
      <c r="BK698" s="7">
        <v>1.3</v>
      </c>
      <c r="BL698" s="25">
        <v>5.0761421319796473E-3</v>
      </c>
      <c r="BM698" s="20">
        <v>0.62887500000000007</v>
      </c>
      <c r="BN698" s="20">
        <v>0.62750000000000006</v>
      </c>
      <c r="BO698" s="20">
        <v>0.62999999999999989</v>
      </c>
      <c r="BP698" s="46">
        <v>32.282608695652172</v>
      </c>
      <c r="BQ698" s="215" t="s">
        <v>8483</v>
      </c>
      <c r="BR698" s="79">
        <v>-0.49683333333333329</v>
      </c>
      <c r="BS698" s="9">
        <v>6.6491663499169684E-2</v>
      </c>
      <c r="BT698" s="9">
        <v>1.4067703931997855E-2</v>
      </c>
      <c r="BU698" s="47" t="s">
        <v>5993</v>
      </c>
      <c r="BV698" s="47" t="s">
        <v>5993</v>
      </c>
      <c r="BW698" s="14" t="s">
        <v>5474</v>
      </c>
      <c r="BX698" s="83">
        <v>-0.39620000000000005</v>
      </c>
      <c r="BY698" s="82">
        <v>0.99</v>
      </c>
      <c r="BZ698" s="46">
        <v>30</v>
      </c>
      <c r="CA698" s="48" t="s">
        <v>5474</v>
      </c>
      <c r="CB698" s="45">
        <v>-10810.8</v>
      </c>
      <c r="CC698" s="45">
        <v>-1069.2</v>
      </c>
      <c r="CD698" s="45">
        <v>0</v>
      </c>
      <c r="CE698" s="45">
        <v>0</v>
      </c>
      <c r="CF698" s="14" t="s">
        <v>9215</v>
      </c>
      <c r="CG698" s="7" t="s">
        <v>8556</v>
      </c>
      <c r="CH698" s="215" t="s">
        <v>8478</v>
      </c>
      <c r="CI698" s="215" t="s">
        <v>8478</v>
      </c>
      <c r="CJ698" s="215" t="s">
        <v>8479</v>
      </c>
      <c r="CK698" s="43" t="s">
        <v>5474</v>
      </c>
      <c r="CL698" s="43" t="s">
        <v>5474</v>
      </c>
      <c r="CM698" s="43" t="s">
        <v>5474</v>
      </c>
      <c r="CN698" s="145">
        <v>-1069.2</v>
      </c>
      <c r="CO698" s="145">
        <v>-10810.8</v>
      </c>
      <c r="CP698" s="148">
        <v>9687.3658281414046</v>
      </c>
      <c r="CQ698" s="189" t="s">
        <v>5474</v>
      </c>
      <c r="CR698" s="189" t="s">
        <v>5474</v>
      </c>
      <c r="CS698" s="99" t="s">
        <v>5474</v>
      </c>
      <c r="CT698" s="167" t="s">
        <v>5474</v>
      </c>
      <c r="CU698" s="43" t="s">
        <v>5474</v>
      </c>
      <c r="CV698" s="43" t="s">
        <v>5474</v>
      </c>
      <c r="CW698" s="43" t="s">
        <v>5474</v>
      </c>
      <c r="CX698" s="43" t="s">
        <v>5474</v>
      </c>
      <c r="CY698" s="43" t="s">
        <v>5474</v>
      </c>
      <c r="CZ698" s="43" t="s">
        <v>5474</v>
      </c>
      <c r="DA698" s="42" t="s">
        <v>5474</v>
      </c>
      <c r="DB698" s="42" t="s">
        <v>5474</v>
      </c>
      <c r="DC698" s="42" t="s">
        <v>5474</v>
      </c>
      <c r="DD698" s="42" t="s">
        <v>5474</v>
      </c>
      <c r="DE698" s="42" t="s">
        <v>5474</v>
      </c>
      <c r="DF698" s="42" t="s">
        <v>5474</v>
      </c>
      <c r="DG698" s="42" t="s">
        <v>5474</v>
      </c>
      <c r="DH698" s="42" t="s">
        <v>5474</v>
      </c>
    </row>
    <row r="699" spans="1:112">
      <c r="A699" s="22">
        <v>2354</v>
      </c>
      <c r="B699" s="7" t="s">
        <v>343</v>
      </c>
      <c r="C699" s="21">
        <v>0.28079999999999999</v>
      </c>
      <c r="D699" s="21">
        <v>-0.16339999999999999</v>
      </c>
      <c r="E699" s="21">
        <v>0.26419999999999999</v>
      </c>
      <c r="F699" s="21">
        <v>-0.21079999999999999</v>
      </c>
      <c r="G699" s="21">
        <v>0.1457</v>
      </c>
      <c r="H699" s="21">
        <v>0.52859999999999996</v>
      </c>
      <c r="I699" s="21">
        <v>3.8800000000000001E-2</v>
      </c>
      <c r="J699" s="21">
        <v>0.28260000000000002</v>
      </c>
      <c r="K699" s="21">
        <v>6.4999999999999997E-3</v>
      </c>
      <c r="L699" s="21">
        <v>1.72E-2</v>
      </c>
      <c r="M699" s="21">
        <v>-1.6899999999999998E-2</v>
      </c>
      <c r="N699" s="21">
        <v>1.06E-2</v>
      </c>
      <c r="O699" s="21">
        <v>1.9599999999999999E-2</v>
      </c>
      <c r="P699" s="21">
        <v>-1.04E-2</v>
      </c>
      <c r="Q699" s="21">
        <v>-3.7000000000000002E-3</v>
      </c>
      <c r="R699" s="21">
        <v>-2.3999999999999998E-3</v>
      </c>
      <c r="S699" s="21">
        <v>7.5899999999999995E-2</v>
      </c>
      <c r="T699" s="21">
        <v>5.2499999999999998E-2</v>
      </c>
      <c r="U699" s="10">
        <v>1.77</v>
      </c>
      <c r="V699" s="10">
        <v>3.72</v>
      </c>
      <c r="W699" s="7">
        <v>2.98</v>
      </c>
      <c r="X699" s="20">
        <v>0.50829999999999997</v>
      </c>
      <c r="Y699" s="75">
        <v>2020</v>
      </c>
      <c r="Z699" s="7">
        <v>1.8</v>
      </c>
      <c r="AA699" s="7">
        <v>0</v>
      </c>
      <c r="AB699" s="51">
        <v>377</v>
      </c>
      <c r="AC699" s="51">
        <v>38</v>
      </c>
      <c r="AD699" s="51">
        <v>444</v>
      </c>
      <c r="AE699" s="51"/>
      <c r="AF699" s="51">
        <v>1345</v>
      </c>
      <c r="AG699" s="51">
        <v>337</v>
      </c>
      <c r="AH699" s="20">
        <v>5.0000000000000001E-3</v>
      </c>
      <c r="AI699" s="7" t="s">
        <v>8481</v>
      </c>
      <c r="AJ699" s="67" t="s">
        <v>8468</v>
      </c>
      <c r="AK699" s="44">
        <v>0.5371621621621625</v>
      </c>
      <c r="AL699" s="44">
        <v>0.72131147540983764</v>
      </c>
      <c r="AM699" s="44">
        <v>-0.77777777777777246</v>
      </c>
      <c r="AN699" s="25">
        <v>0.44916540212443085</v>
      </c>
      <c r="AO699" s="25">
        <v>9.2564491654021155E-2</v>
      </c>
      <c r="AP699" s="215">
        <v>65.900000000000006</v>
      </c>
      <c r="AQ699" s="215" t="s">
        <v>8552</v>
      </c>
      <c r="AR699" s="44">
        <v>3.0441400304414001E-3</v>
      </c>
      <c r="AS699" s="171" t="s">
        <v>7004</v>
      </c>
      <c r="AT699" s="171" t="s">
        <v>7493</v>
      </c>
      <c r="AU699" s="171" t="s">
        <v>7008</v>
      </c>
      <c r="AV699" s="7" t="s">
        <v>5474</v>
      </c>
      <c r="AW699" s="14" t="s">
        <v>6417</v>
      </c>
      <c r="AX699" s="49" t="s">
        <v>5967</v>
      </c>
      <c r="AY699" s="38" t="s">
        <v>5961</v>
      </c>
      <c r="AZ699" s="14" t="s">
        <v>6536</v>
      </c>
      <c r="BA699" s="49" t="s">
        <v>6009</v>
      </c>
      <c r="BB699" s="38" t="s">
        <v>5961</v>
      </c>
      <c r="BC699" s="7">
        <v>0.7</v>
      </c>
      <c r="BD699" s="14" t="s">
        <v>6038</v>
      </c>
      <c r="BE699" s="49" t="s">
        <v>5967</v>
      </c>
      <c r="BF699" s="38" t="s">
        <v>5961</v>
      </c>
      <c r="BG699" s="7">
        <v>1.3</v>
      </c>
      <c r="BH699" s="45">
        <v>4527.8620668363037</v>
      </c>
      <c r="BI699" s="215" t="s">
        <v>8518</v>
      </c>
      <c r="BJ699" s="215" t="s">
        <v>8568</v>
      </c>
      <c r="BK699" s="7">
        <v>0.5</v>
      </c>
      <c r="BL699" s="25">
        <v>3.0441400304414435E-3</v>
      </c>
      <c r="BM699" s="20">
        <v>0.60612500000000002</v>
      </c>
      <c r="BN699" s="20">
        <v>0.57999999999999996</v>
      </c>
      <c r="BO699" s="20">
        <v>0.62749999999999995</v>
      </c>
      <c r="BP699" s="46">
        <v>17.71505376344086</v>
      </c>
      <c r="BQ699" s="215" t="s">
        <v>8483</v>
      </c>
      <c r="BR699" s="79">
        <v>-0.3681335356600911</v>
      </c>
      <c r="BS699" s="9">
        <v>3.9141055176232786E-2</v>
      </c>
      <c r="BT699" s="9">
        <v>2.1339277517870903E-2</v>
      </c>
      <c r="BU699" s="47" t="s">
        <v>5993</v>
      </c>
      <c r="BV699" s="47">
        <v>44399</v>
      </c>
      <c r="BW699" s="14" t="s">
        <v>5474</v>
      </c>
      <c r="BX699" s="83">
        <v>-0.21016691957511391</v>
      </c>
      <c r="BY699" s="82">
        <v>3.4699999999999998</v>
      </c>
      <c r="BZ699" s="46">
        <v>18.991354466858791</v>
      </c>
      <c r="CA699" s="48" t="s">
        <v>8475</v>
      </c>
      <c r="CB699" s="45">
        <v>24844.300000000003</v>
      </c>
      <c r="CC699" s="45">
        <v>2504.2000000000003</v>
      </c>
      <c r="CD699" s="45">
        <v>29259.600000000002</v>
      </c>
      <c r="CE699" s="45">
        <v>0</v>
      </c>
      <c r="CF699" s="14" t="s">
        <v>9216</v>
      </c>
      <c r="CG699" s="7" t="s">
        <v>8556</v>
      </c>
      <c r="CH699" s="215" t="s">
        <v>8479</v>
      </c>
      <c r="CI699" s="215" t="s">
        <v>8479</v>
      </c>
      <c r="CJ699" s="215" t="s">
        <v>8478</v>
      </c>
      <c r="CK699" s="43" t="s">
        <v>7153</v>
      </c>
      <c r="CL699" s="43" t="s">
        <v>5474</v>
      </c>
      <c r="CM699" s="43" t="s">
        <v>6898</v>
      </c>
      <c r="CN699" s="145">
        <v>2504.2000000000003</v>
      </c>
      <c r="CO699" s="145">
        <v>54103.900000000009</v>
      </c>
      <c r="CP699" s="148">
        <v>298386.11020451243</v>
      </c>
      <c r="CQ699" s="189" t="s">
        <v>5474</v>
      </c>
      <c r="CR699" s="189" t="s">
        <v>5474</v>
      </c>
      <c r="CS699" s="99" t="s">
        <v>5474</v>
      </c>
      <c r="CT699" s="167" t="s">
        <v>5474</v>
      </c>
      <c r="CU699" s="43" t="s">
        <v>5474</v>
      </c>
      <c r="CV699" s="43" t="s">
        <v>5474</v>
      </c>
      <c r="CW699" s="43" t="s">
        <v>5474</v>
      </c>
      <c r="CX699" s="43" t="s">
        <v>5474</v>
      </c>
      <c r="CY699" s="43" t="s">
        <v>5474</v>
      </c>
      <c r="CZ699" s="43" t="s">
        <v>5474</v>
      </c>
      <c r="DA699" s="42" t="s">
        <v>5474</v>
      </c>
      <c r="DB699" s="42" t="s">
        <v>5474</v>
      </c>
      <c r="DC699" s="42" t="s">
        <v>5474</v>
      </c>
      <c r="DD699" s="42" t="s">
        <v>5474</v>
      </c>
      <c r="DE699" s="42" t="s">
        <v>5474</v>
      </c>
      <c r="DF699" s="42" t="s">
        <v>5474</v>
      </c>
      <c r="DG699" s="42" t="s">
        <v>5474</v>
      </c>
      <c r="DH699" s="42" t="s">
        <v>5473</v>
      </c>
    </row>
    <row r="700" spans="1:112">
      <c r="A700" s="22">
        <v>4960</v>
      </c>
      <c r="B700" s="7" t="s">
        <v>5860</v>
      </c>
      <c r="C700" s="21">
        <v>1E-4</v>
      </c>
      <c r="D700" s="21">
        <v>0.2311</v>
      </c>
      <c r="E700" s="21">
        <v>-1.7000000000000001E-2</v>
      </c>
      <c r="F700" s="21">
        <v>0.13039999999999999</v>
      </c>
      <c r="G700" s="21">
        <v>0.26939999999999997</v>
      </c>
      <c r="H700" s="21">
        <v>-8.1100000000000005E-2</v>
      </c>
      <c r="I700" s="21">
        <v>35</v>
      </c>
      <c r="J700" s="21">
        <v>3.2187999999999999</v>
      </c>
      <c r="K700" s="21">
        <v>2.8799999999999999E-2</v>
      </c>
      <c r="L700" s="21">
        <v>4.3400000000000001E-2</v>
      </c>
      <c r="M700" s="21">
        <v>4.19E-2</v>
      </c>
      <c r="N700" s="21">
        <v>1.9699999999999999E-2</v>
      </c>
      <c r="O700" s="21">
        <v>4.0899999999999999E-2</v>
      </c>
      <c r="P700" s="21">
        <v>5.2299999999999999E-2</v>
      </c>
      <c r="Q700" s="21">
        <v>2.8400000000000002E-2</v>
      </c>
      <c r="R700" s="21">
        <v>1.6400000000000001E-2</v>
      </c>
      <c r="S700" s="21">
        <v>-7.6399999999999996E-2</v>
      </c>
      <c r="T700" s="21">
        <v>-3.8699999999999998E-2</v>
      </c>
      <c r="U700" s="10">
        <v>0.71</v>
      </c>
      <c r="V700" s="10">
        <v>0.91</v>
      </c>
      <c r="W700" s="7">
        <v>0</v>
      </c>
      <c r="X700" s="20">
        <v>0</v>
      </c>
      <c r="Y700" s="75"/>
      <c r="Z700" s="7"/>
      <c r="AA700" s="7"/>
      <c r="AB700" s="51">
        <v>-2798</v>
      </c>
      <c r="AC700" s="51">
        <v>-1311</v>
      </c>
      <c r="AD700" s="51"/>
      <c r="AE700" s="51"/>
      <c r="AF700" s="51">
        <v>2</v>
      </c>
      <c r="AG700" s="51">
        <v>3</v>
      </c>
      <c r="AH700" s="20">
        <v>6.4000000000000003E-3</v>
      </c>
      <c r="AI700" s="7" t="s">
        <v>8481</v>
      </c>
      <c r="AJ700" s="67" t="s">
        <v>8494</v>
      </c>
      <c r="AK700" s="44">
        <v>-0.55555555555555558</v>
      </c>
      <c r="AL700" s="44">
        <v>-0.83928571428571452</v>
      </c>
      <c r="AM700" s="44">
        <v>0.62499999999999944</v>
      </c>
      <c r="AN700" s="25">
        <v>0.70434782608695645</v>
      </c>
      <c r="AO700" s="25">
        <v>0.24347826086956512</v>
      </c>
      <c r="AP700" s="215">
        <v>11.5</v>
      </c>
      <c r="AQ700" s="215" t="s">
        <v>8552</v>
      </c>
      <c r="AR700" s="44">
        <v>2.6785714285714201E-2</v>
      </c>
      <c r="AS700" s="171" t="s">
        <v>7755</v>
      </c>
      <c r="AT700" s="171" t="s">
        <v>6919</v>
      </c>
      <c r="AU700" s="171" t="s">
        <v>7067</v>
      </c>
      <c r="AV700" s="7" t="s">
        <v>5474</v>
      </c>
      <c r="AW700" s="14" t="s">
        <v>6038</v>
      </c>
      <c r="AX700" s="49" t="s">
        <v>6337</v>
      </c>
      <c r="AY700" s="38" t="s">
        <v>6007</v>
      </c>
      <c r="AZ700" s="14" t="s">
        <v>6766</v>
      </c>
      <c r="BA700" s="49" t="s">
        <v>5967</v>
      </c>
      <c r="BB700" s="38" t="s">
        <v>5971</v>
      </c>
      <c r="BC700" s="7">
        <v>0.5</v>
      </c>
      <c r="BD700" s="14" t="s">
        <v>6014</v>
      </c>
      <c r="BE700" s="49" t="s">
        <v>5967</v>
      </c>
      <c r="BF700" s="38" t="s">
        <v>5961</v>
      </c>
      <c r="BG700" s="7">
        <v>0.6</v>
      </c>
      <c r="BH700" s="45">
        <v>12818.221968534923</v>
      </c>
      <c r="BI700" s="215" t="s">
        <v>8592</v>
      </c>
      <c r="BJ700" s="215" t="s">
        <v>8500</v>
      </c>
      <c r="BK700" s="7">
        <v>2.5</v>
      </c>
      <c r="BL700" s="25">
        <v>2.2222222222222223E-2</v>
      </c>
      <c r="BM700" s="20">
        <v>0.66156250000000005</v>
      </c>
      <c r="BN700" s="20">
        <v>0.66500000000000004</v>
      </c>
      <c r="BO700" s="20">
        <v>0.65874999999999995</v>
      </c>
      <c r="BP700" s="46">
        <v>12.637362637362637</v>
      </c>
      <c r="BQ700" s="215" t="s">
        <v>8558</v>
      </c>
      <c r="BR700" s="79">
        <v>-5.0434782608695813E-2</v>
      </c>
      <c r="BS700" s="9">
        <v>0</v>
      </c>
      <c r="BT700" s="9">
        <v>0</v>
      </c>
      <c r="BU700" s="47" t="s">
        <v>5993</v>
      </c>
      <c r="BV700" s="47" t="s">
        <v>5993</v>
      </c>
      <c r="BW700" s="14" t="s">
        <v>8530</v>
      </c>
      <c r="BX700" s="83">
        <v>0.1869565217391303</v>
      </c>
      <c r="BY700" s="82">
        <v>0.90999999999999992</v>
      </c>
      <c r="BZ700" s="46">
        <v>12.637362637362639</v>
      </c>
      <c r="CA700" s="48" t="s">
        <v>5474</v>
      </c>
      <c r="CB700" s="45">
        <v>-32177</v>
      </c>
      <c r="CC700" s="45">
        <v>-15076.5</v>
      </c>
      <c r="CD700" s="45">
        <v>0</v>
      </c>
      <c r="CE700" s="45">
        <v>0</v>
      </c>
      <c r="CF700" s="14" t="s">
        <v>9217</v>
      </c>
      <c r="CG700" s="7" t="s">
        <v>8477</v>
      </c>
      <c r="CH700" s="215" t="s">
        <v>8478</v>
      </c>
      <c r="CI700" s="215" t="s">
        <v>8479</v>
      </c>
      <c r="CJ700" s="215" t="s">
        <v>8523</v>
      </c>
      <c r="CK700" s="43" t="s">
        <v>6894</v>
      </c>
      <c r="CL700" s="43" t="s">
        <v>8480</v>
      </c>
      <c r="CM700" s="43" t="s">
        <v>6898</v>
      </c>
      <c r="CN700" s="145">
        <v>-15076.5</v>
      </c>
      <c r="CO700" s="145">
        <v>-32177</v>
      </c>
      <c r="CP700" s="148">
        <v>147409.55263815162</v>
      </c>
      <c r="CQ700" s="189" t="s">
        <v>5474</v>
      </c>
      <c r="CR700" s="189" t="s">
        <v>5474</v>
      </c>
      <c r="CS700" s="99" t="s">
        <v>5474</v>
      </c>
      <c r="CT700" s="167" t="s">
        <v>8504</v>
      </c>
      <c r="CU700" s="43" t="s">
        <v>5474</v>
      </c>
      <c r="CV700" s="43" t="s">
        <v>5474</v>
      </c>
      <c r="CW700" s="43" t="s">
        <v>5474</v>
      </c>
      <c r="CX700" s="43" t="s">
        <v>5474</v>
      </c>
      <c r="CY700" s="43" t="s">
        <v>5474</v>
      </c>
      <c r="CZ700" s="43" t="s">
        <v>5474</v>
      </c>
      <c r="DA700" s="42" t="s">
        <v>5474</v>
      </c>
      <c r="DB700" s="42" t="s">
        <v>5474</v>
      </c>
      <c r="DC700" s="42" t="s">
        <v>5474</v>
      </c>
      <c r="DD700" s="42" t="s">
        <v>5474</v>
      </c>
      <c r="DE700" s="42" t="s">
        <v>5474</v>
      </c>
      <c r="DF700" s="42" t="s">
        <v>8504</v>
      </c>
      <c r="DG700" s="42" t="s">
        <v>5474</v>
      </c>
      <c r="DH700" s="42" t="s">
        <v>5474</v>
      </c>
    </row>
    <row r="701" spans="1:112">
      <c r="A701" s="22">
        <v>6462</v>
      </c>
      <c r="B701" s="7" t="s">
        <v>1383</v>
      </c>
      <c r="C701" s="21">
        <v>-0.21529999999999999</v>
      </c>
      <c r="D701" s="21">
        <v>-0.75770000000000004</v>
      </c>
      <c r="E701" s="21">
        <v>-0.46939999999999998</v>
      </c>
      <c r="F701" s="21">
        <v>-0.79020000000000001</v>
      </c>
      <c r="G701" s="21">
        <v>-0.4753</v>
      </c>
      <c r="H701" s="21">
        <v>-3.9468000000000001</v>
      </c>
      <c r="I701" s="21">
        <v>-2.1259999999999999</v>
      </c>
      <c r="J701" s="21">
        <v>-1.3128</v>
      </c>
      <c r="K701" s="21">
        <v>-5.7000000000000002E-3</v>
      </c>
      <c r="L701" s="21">
        <v>-5.7700000000000001E-2</v>
      </c>
      <c r="M701" s="21">
        <v>-5.6000000000000001E-2</v>
      </c>
      <c r="N701" s="21">
        <v>-0.17749999999999999</v>
      </c>
      <c r="O701" s="21">
        <v>-0.34870000000000001</v>
      </c>
      <c r="P701" s="21">
        <v>-0.17169999999999999</v>
      </c>
      <c r="Q701" s="21">
        <v>-7.0599999999999996E-2</v>
      </c>
      <c r="R701" s="21">
        <v>-3.6299999999999999E-2</v>
      </c>
      <c r="S701" s="21">
        <v>9.1399999999999995E-2</v>
      </c>
      <c r="T701" s="21">
        <v>0</v>
      </c>
      <c r="U701" s="10">
        <v>-1.83</v>
      </c>
      <c r="V701" s="10">
        <v>1.46</v>
      </c>
      <c r="W701" s="7">
        <v>7.2752999999999997</v>
      </c>
      <c r="X701" s="20">
        <v>0.76780000000000004</v>
      </c>
      <c r="Y701" s="75">
        <v>2020</v>
      </c>
      <c r="Z701" s="7">
        <v>15</v>
      </c>
      <c r="AA701" s="7">
        <v>0</v>
      </c>
      <c r="AB701" s="51">
        <v>100</v>
      </c>
      <c r="AC701" s="51">
        <v>-167</v>
      </c>
      <c r="AD701" s="51"/>
      <c r="AE701" s="51"/>
      <c r="AF701" s="51">
        <v>18</v>
      </c>
      <c r="AG701" s="51">
        <v>-6</v>
      </c>
      <c r="AH701" s="20">
        <v>0.1221</v>
      </c>
      <c r="AI701" s="7" t="s">
        <v>8493</v>
      </c>
      <c r="AJ701" s="67" t="s">
        <v>8494</v>
      </c>
      <c r="AK701" s="44">
        <v>-0.86503067484662577</v>
      </c>
      <c r="AL701" s="44">
        <v>-0.81512605042016806</v>
      </c>
      <c r="AM701" s="44">
        <v>0.66666666666666674</v>
      </c>
      <c r="AN701" s="25">
        <v>0.69067796610169496</v>
      </c>
      <c r="AO701" s="25">
        <v>0.50423728813559321</v>
      </c>
      <c r="AP701" s="215">
        <v>118</v>
      </c>
      <c r="AQ701" s="215" t="s">
        <v>8552</v>
      </c>
      <c r="AR701" s="44">
        <v>1.72413793103448E-2</v>
      </c>
      <c r="AS701" s="171" t="s">
        <v>7726</v>
      </c>
      <c r="AT701" s="171" t="s">
        <v>8271</v>
      </c>
      <c r="AU701" s="171" t="s">
        <v>7895</v>
      </c>
      <c r="AV701" s="7" t="s">
        <v>8470</v>
      </c>
      <c r="AW701" s="14" t="s">
        <v>6904</v>
      </c>
      <c r="AX701" s="49" t="s">
        <v>6009</v>
      </c>
      <c r="AY701" s="38" t="s">
        <v>5971</v>
      </c>
      <c r="AZ701" s="14" t="s">
        <v>6149</v>
      </c>
      <c r="BA701" s="49" t="s">
        <v>5967</v>
      </c>
      <c r="BB701" s="38" t="s">
        <v>6007</v>
      </c>
      <c r="BC701" s="7">
        <v>0.2</v>
      </c>
      <c r="BD701" s="14" t="s">
        <v>6036</v>
      </c>
      <c r="BE701" s="49" t="s">
        <v>5967</v>
      </c>
      <c r="BF701" s="38" t="s">
        <v>5971</v>
      </c>
      <c r="BG701" s="7">
        <v>1</v>
      </c>
      <c r="BH701" s="45">
        <v>342.09583852802552</v>
      </c>
      <c r="BI701" s="215" t="s">
        <v>8471</v>
      </c>
      <c r="BJ701" s="215" t="s">
        <v>8568</v>
      </c>
      <c r="BK701" s="7">
        <v>0.6</v>
      </c>
      <c r="BL701" s="25">
        <v>1.7241379310344827E-2</v>
      </c>
      <c r="BM701" s="20">
        <v>0.27018749999999997</v>
      </c>
      <c r="BN701" s="20">
        <v>0.13750000000000001</v>
      </c>
      <c r="BO701" s="20">
        <v>0.37874999999999992</v>
      </c>
      <c r="BP701" s="46">
        <v>80.821917808219183</v>
      </c>
      <c r="BQ701" s="215" t="s">
        <v>8473</v>
      </c>
      <c r="BR701" s="79" t="s">
        <v>8473</v>
      </c>
      <c r="BS701" s="9">
        <v>5.5480523682221783E-2</v>
      </c>
      <c r="BT701" s="9">
        <v>0.12056334847919348</v>
      </c>
      <c r="BU701" s="47">
        <v>44403</v>
      </c>
      <c r="BV701" s="47">
        <v>44407</v>
      </c>
      <c r="BW701" s="14" t="s">
        <v>5474</v>
      </c>
      <c r="BX701" s="83" t="s">
        <v>8473</v>
      </c>
      <c r="BY701" s="82" t="s">
        <v>8473</v>
      </c>
      <c r="BZ701" s="46" t="s">
        <v>8473</v>
      </c>
      <c r="CA701" s="48" t="s">
        <v>8485</v>
      </c>
      <c r="CB701" s="45">
        <v>11800</v>
      </c>
      <c r="CC701" s="45">
        <v>-19706</v>
      </c>
      <c r="CD701" s="45">
        <v>0</v>
      </c>
      <c r="CE701" s="45">
        <v>0</v>
      </c>
      <c r="CF701" s="14" t="s">
        <v>9218</v>
      </c>
      <c r="CG701" s="7" t="s">
        <v>8477</v>
      </c>
      <c r="CH701" s="215" t="s">
        <v>8478</v>
      </c>
      <c r="CI701" s="215" t="s">
        <v>8479</v>
      </c>
      <c r="CJ701" s="215" t="s">
        <v>8479</v>
      </c>
      <c r="CK701" s="43" t="s">
        <v>5474</v>
      </c>
      <c r="CL701" s="43" t="s">
        <v>5474</v>
      </c>
      <c r="CM701" s="43" t="s">
        <v>6898</v>
      </c>
      <c r="CN701" s="145">
        <v>-19706</v>
      </c>
      <c r="CO701" s="145">
        <v>11800</v>
      </c>
      <c r="CP701" s="148">
        <v>40367.308946307014</v>
      </c>
      <c r="CQ701" s="189" t="s">
        <v>5474</v>
      </c>
      <c r="CR701" s="189" t="s">
        <v>5474</v>
      </c>
      <c r="CS701" s="99" t="s">
        <v>5474</v>
      </c>
      <c r="CT701" s="167" t="s">
        <v>5474</v>
      </c>
      <c r="CU701" s="43" t="s">
        <v>5474</v>
      </c>
      <c r="CV701" s="43" t="s">
        <v>5474</v>
      </c>
      <c r="CW701" s="43" t="s">
        <v>5474</v>
      </c>
      <c r="CX701" s="43" t="s">
        <v>5474</v>
      </c>
      <c r="CY701" s="43" t="s">
        <v>5474</v>
      </c>
      <c r="CZ701" s="43" t="s">
        <v>5474</v>
      </c>
      <c r="DA701" s="42" t="s">
        <v>5474</v>
      </c>
      <c r="DB701" s="42" t="s">
        <v>5474</v>
      </c>
      <c r="DC701" s="42" t="s">
        <v>5474</v>
      </c>
      <c r="DD701" s="42" t="s">
        <v>5474</v>
      </c>
      <c r="DE701" s="42" t="s">
        <v>5474</v>
      </c>
      <c r="DF701" s="42" t="s">
        <v>5474</v>
      </c>
      <c r="DG701" s="42" t="s">
        <v>5474</v>
      </c>
      <c r="DH701" s="42" t="s">
        <v>5474</v>
      </c>
    </row>
    <row r="702" spans="1:112">
      <c r="A702" s="22">
        <v>3287</v>
      </c>
      <c r="B702" s="7" t="s">
        <v>702</v>
      </c>
      <c r="C702" s="21">
        <v>-0.22839999999999999</v>
      </c>
      <c r="D702" s="21">
        <v>-0.37519999999999998</v>
      </c>
      <c r="E702" s="21">
        <v>-0.21940000000000001</v>
      </c>
      <c r="F702" s="21">
        <v>-0.38829999999999998</v>
      </c>
      <c r="G702" s="21">
        <v>0.2722</v>
      </c>
      <c r="H702" s="21">
        <v>-0.19350000000000001</v>
      </c>
      <c r="I702" s="21">
        <v>-0.30559999999999998</v>
      </c>
      <c r="J702" s="21">
        <v>0.1915</v>
      </c>
      <c r="K702" s="21">
        <v>2.8E-3</v>
      </c>
      <c r="L702" s="21">
        <v>-5.2200000000000003E-2</v>
      </c>
      <c r="M702" s="21">
        <v>-2.7400000000000001E-2</v>
      </c>
      <c r="N702" s="21">
        <v>6.6E-3</v>
      </c>
      <c r="O702" s="21">
        <v>-2.0299999999999999E-2</v>
      </c>
      <c r="P702" s="21">
        <v>3.0800000000000001E-2</v>
      </c>
      <c r="Q702" s="21">
        <v>2.8000000000000001E-2</v>
      </c>
      <c r="R702" s="21">
        <v>1.7500000000000002E-2</v>
      </c>
      <c r="S702" s="21">
        <v>8.6E-3</v>
      </c>
      <c r="T702" s="21">
        <v>2E-3</v>
      </c>
      <c r="U702" s="10">
        <v>0.56000000000000005</v>
      </c>
      <c r="V702" s="10">
        <v>1.77</v>
      </c>
      <c r="W702" s="7">
        <v>0</v>
      </c>
      <c r="X702" s="20">
        <v>0</v>
      </c>
      <c r="Y702" s="75"/>
      <c r="Z702" s="7"/>
      <c r="AA702" s="7"/>
      <c r="AB702" s="51">
        <v>10</v>
      </c>
      <c r="AC702" s="51">
        <v>-3</v>
      </c>
      <c r="AD702" s="51"/>
      <c r="AE702" s="51"/>
      <c r="AF702" s="51">
        <v>-3</v>
      </c>
      <c r="AG702" s="51">
        <v>-3</v>
      </c>
      <c r="AH702" s="20">
        <v>0</v>
      </c>
      <c r="AI702" s="7" t="s">
        <v>8493</v>
      </c>
      <c r="AJ702" s="67" t="s">
        <v>8494</v>
      </c>
      <c r="AK702" s="44">
        <v>-0.97131147540983609</v>
      </c>
      <c r="AL702" s="44">
        <v>-0.88888888888888873</v>
      </c>
      <c r="AM702" s="44">
        <v>-0.66666666666666863</v>
      </c>
      <c r="AN702" s="25">
        <v>1.5345911949685536</v>
      </c>
      <c r="AO702" s="25">
        <v>0.39622641509433965</v>
      </c>
      <c r="AP702" s="215">
        <v>15.9</v>
      </c>
      <c r="AQ702" s="215" t="s">
        <v>8552</v>
      </c>
      <c r="AR702" s="44">
        <v>6.3291139240506302E-3</v>
      </c>
      <c r="AS702" s="171" t="s">
        <v>7726</v>
      </c>
      <c r="AT702" s="171" t="s">
        <v>7197</v>
      </c>
      <c r="AU702" s="171" t="s">
        <v>7816</v>
      </c>
      <c r="AV702" s="7" t="s">
        <v>8470</v>
      </c>
      <c r="AW702" s="14" t="s">
        <v>7387</v>
      </c>
      <c r="AX702" s="49" t="s">
        <v>6009</v>
      </c>
      <c r="AY702" s="38" t="s">
        <v>6007</v>
      </c>
      <c r="AZ702" s="14" t="s">
        <v>6120</v>
      </c>
      <c r="BA702" s="49" t="s">
        <v>5967</v>
      </c>
      <c r="BB702" s="38" t="s">
        <v>6047</v>
      </c>
      <c r="BC702" s="7">
        <v>0.2</v>
      </c>
      <c r="BD702" s="14" t="s">
        <v>6288</v>
      </c>
      <c r="BE702" s="49" t="s">
        <v>5967</v>
      </c>
      <c r="BF702" s="38" t="s">
        <v>6007</v>
      </c>
      <c r="BG702" s="7">
        <v>0.5</v>
      </c>
      <c r="BH702" s="45">
        <v>122.89417776371967</v>
      </c>
      <c r="BI702" s="215" t="s">
        <v>8495</v>
      </c>
      <c r="BJ702" s="215" t="s">
        <v>8554</v>
      </c>
      <c r="BK702" s="7">
        <v>1.5</v>
      </c>
      <c r="BL702" s="25">
        <v>6.3291139240506103E-3</v>
      </c>
      <c r="BM702" s="20">
        <v>0.47037499999999999</v>
      </c>
      <c r="BN702" s="20">
        <v>0.34250000000000003</v>
      </c>
      <c r="BO702" s="20">
        <v>0.57499999999999996</v>
      </c>
      <c r="BP702" s="46">
        <v>8.9830508474576281</v>
      </c>
      <c r="BQ702" s="215" t="s">
        <v>8569</v>
      </c>
      <c r="BR702" s="79">
        <v>2.6415094339622636E-2</v>
      </c>
      <c r="BS702" s="9">
        <v>0</v>
      </c>
      <c r="BT702" s="9">
        <v>0</v>
      </c>
      <c r="BU702" s="47" t="s">
        <v>5993</v>
      </c>
      <c r="BV702" s="47" t="s">
        <v>5993</v>
      </c>
      <c r="BW702" s="14" t="s">
        <v>5474</v>
      </c>
      <c r="BX702" s="83">
        <v>0.28301886792452841</v>
      </c>
      <c r="BY702" s="82">
        <v>1.36</v>
      </c>
      <c r="BZ702" s="46">
        <v>11.691176470588236</v>
      </c>
      <c r="CA702" s="48" t="s">
        <v>8485</v>
      </c>
      <c r="CB702" s="45">
        <v>159</v>
      </c>
      <c r="CC702" s="45">
        <v>-47.7</v>
      </c>
      <c r="CD702" s="45">
        <v>0</v>
      </c>
      <c r="CE702" s="45">
        <v>0</v>
      </c>
      <c r="CF702" s="14" t="s">
        <v>9219</v>
      </c>
      <c r="CG702" s="7" t="s">
        <v>8556</v>
      </c>
      <c r="CH702" s="215" t="s">
        <v>8478</v>
      </c>
      <c r="CI702" s="215" t="s">
        <v>8498</v>
      </c>
      <c r="CJ702" s="215" t="s">
        <v>8479</v>
      </c>
      <c r="CK702" s="43" t="s">
        <v>5474</v>
      </c>
      <c r="CL702" s="43" t="s">
        <v>5474</v>
      </c>
      <c r="CM702" s="43" t="s">
        <v>5474</v>
      </c>
      <c r="CN702" s="145">
        <v>-47.7</v>
      </c>
      <c r="CO702" s="145">
        <v>159</v>
      </c>
      <c r="CP702" s="148">
        <v>1954.0174264431428</v>
      </c>
      <c r="CQ702" s="189" t="s">
        <v>5474</v>
      </c>
      <c r="CR702" s="189" t="s">
        <v>5474</v>
      </c>
      <c r="CS702" s="99" t="s">
        <v>5474</v>
      </c>
      <c r="CT702" s="167" t="s">
        <v>5474</v>
      </c>
      <c r="CU702" s="43" t="s">
        <v>5474</v>
      </c>
      <c r="CV702" s="43" t="s">
        <v>5474</v>
      </c>
      <c r="CW702" s="43" t="s">
        <v>5474</v>
      </c>
      <c r="CX702" s="43" t="s">
        <v>5474</v>
      </c>
      <c r="CY702" s="43" t="s">
        <v>5474</v>
      </c>
      <c r="CZ702" s="43" t="s">
        <v>5474</v>
      </c>
      <c r="DA702" s="42" t="s">
        <v>5474</v>
      </c>
      <c r="DB702" s="42" t="s">
        <v>5474</v>
      </c>
      <c r="DC702" s="42" t="s">
        <v>5474</v>
      </c>
      <c r="DD702" s="42" t="s">
        <v>5474</v>
      </c>
      <c r="DE702" s="42" t="s">
        <v>5474</v>
      </c>
      <c r="DF702" s="42" t="s">
        <v>5474</v>
      </c>
      <c r="DG702" s="42" t="s">
        <v>5474</v>
      </c>
      <c r="DH702" s="42" t="s">
        <v>5474</v>
      </c>
    </row>
    <row r="703" spans="1:112">
      <c r="A703" s="22">
        <v>3008</v>
      </c>
      <c r="B703" s="7" t="s">
        <v>583</v>
      </c>
      <c r="C703" s="21">
        <v>0.12839999999999999</v>
      </c>
      <c r="D703" s="21">
        <v>-0.1754</v>
      </c>
      <c r="E703" s="21">
        <v>0.1265</v>
      </c>
      <c r="F703" s="21">
        <v>-0.22700000000000001</v>
      </c>
      <c r="G703" s="21">
        <v>-0.156</v>
      </c>
      <c r="H703" s="21">
        <v>-0.443</v>
      </c>
      <c r="I703" s="21">
        <v>-0.40660000000000002</v>
      </c>
      <c r="J703" s="21">
        <v>-0.29330000000000001</v>
      </c>
      <c r="K703" s="21">
        <v>-4.48E-2</v>
      </c>
      <c r="L703" s="21">
        <v>-8.3000000000000004E-2</v>
      </c>
      <c r="M703" s="21">
        <v>-5.8999999999999997E-2</v>
      </c>
      <c r="N703" s="21">
        <v>-3.7400000000000003E-2</v>
      </c>
      <c r="O703" s="21">
        <v>-9.1700000000000004E-2</v>
      </c>
      <c r="P703" s="21">
        <v>-6.8500000000000005E-2</v>
      </c>
      <c r="Q703" s="21">
        <v>-1.9699999999999999E-2</v>
      </c>
      <c r="R703" s="21">
        <v>-1.6199999999999999E-2</v>
      </c>
      <c r="S703" s="21">
        <v>0.26</v>
      </c>
      <c r="T703" s="21">
        <v>0.2079</v>
      </c>
      <c r="U703" s="10">
        <v>61.69</v>
      </c>
      <c r="V703" s="10">
        <v>157.30000000000001</v>
      </c>
      <c r="W703" s="7">
        <v>74.900000000000006</v>
      </c>
      <c r="X703" s="20">
        <v>0.3997</v>
      </c>
      <c r="Y703" s="75">
        <v>2020</v>
      </c>
      <c r="Z703" s="7">
        <v>91.5</v>
      </c>
      <c r="AA703" s="7">
        <v>0</v>
      </c>
      <c r="AB703" s="51">
        <v>168</v>
      </c>
      <c r="AC703" s="51">
        <v>-54</v>
      </c>
      <c r="AD703" s="51">
        <v>15</v>
      </c>
      <c r="AE703" s="51"/>
      <c r="AF703" s="51">
        <v>-37</v>
      </c>
      <c r="AG703" s="51">
        <v>-3</v>
      </c>
      <c r="AH703" s="20">
        <v>2E-3</v>
      </c>
      <c r="AI703" s="7" t="s">
        <v>8493</v>
      </c>
      <c r="AJ703" s="67" t="s">
        <v>9203</v>
      </c>
      <c r="AK703" s="44">
        <v>-0.87037037037037035</v>
      </c>
      <c r="AL703" s="44">
        <v>-0.72222222222222221</v>
      </c>
      <c r="AM703" s="44">
        <v>-0.6</v>
      </c>
      <c r="AN703" s="25">
        <v>0.3927272727272727</v>
      </c>
      <c r="AO703" s="25">
        <v>0.13090909090909092</v>
      </c>
      <c r="AP703" s="215">
        <v>2750</v>
      </c>
      <c r="AQ703" s="215" t="s">
        <v>8552</v>
      </c>
      <c r="AR703" s="44">
        <v>1.82149362477231E-3</v>
      </c>
      <c r="AS703" s="171" t="s">
        <v>7726</v>
      </c>
      <c r="AT703" s="171" t="s">
        <v>7231</v>
      </c>
      <c r="AU703" s="171" t="s">
        <v>7504</v>
      </c>
      <c r="AV703" s="7" t="s">
        <v>8470</v>
      </c>
      <c r="AW703" s="14" t="s">
        <v>6048</v>
      </c>
      <c r="AX703" s="49" t="s">
        <v>6009</v>
      </c>
      <c r="AY703" s="38" t="s">
        <v>5961</v>
      </c>
      <c r="AZ703" s="14" t="s">
        <v>6074</v>
      </c>
      <c r="BA703" s="49" t="s">
        <v>5967</v>
      </c>
      <c r="BB703" s="38" t="s">
        <v>6007</v>
      </c>
      <c r="BC703" s="7">
        <v>0.5</v>
      </c>
      <c r="BD703" s="14" t="s">
        <v>6050</v>
      </c>
      <c r="BE703" s="49" t="s">
        <v>5960</v>
      </c>
      <c r="BF703" s="38" t="s">
        <v>5971</v>
      </c>
      <c r="BG703" s="7">
        <v>1.1000000000000001</v>
      </c>
      <c r="BH703" s="45">
        <v>163.66155515841979</v>
      </c>
      <c r="BI703" s="215" t="s">
        <v>8471</v>
      </c>
      <c r="BJ703" s="215" t="s">
        <v>8568</v>
      </c>
      <c r="BK703" s="7">
        <v>0.7</v>
      </c>
      <c r="BL703" s="25">
        <v>3.6496350364963502E-3</v>
      </c>
      <c r="BM703" s="20">
        <v>0.52437499999999992</v>
      </c>
      <c r="BN703" s="20">
        <v>0.54499999999999993</v>
      </c>
      <c r="BO703" s="20">
        <v>0.50749999999999984</v>
      </c>
      <c r="BP703" s="46">
        <v>17.48251748251748</v>
      </c>
      <c r="BQ703" s="215" t="s">
        <v>8553</v>
      </c>
      <c r="BR703" s="79">
        <v>-0.40571636363636365</v>
      </c>
      <c r="BS703" s="9">
        <v>2.1261981047237422E-2</v>
      </c>
      <c r="BT703" s="9">
        <v>2.7263237334321566E-2</v>
      </c>
      <c r="BU703" s="47" t="s">
        <v>5993</v>
      </c>
      <c r="BV703" s="47" t="s">
        <v>5993</v>
      </c>
      <c r="BW703" s="14" t="s">
        <v>5474</v>
      </c>
      <c r="BX703" s="83">
        <v>-0.25714545454545457</v>
      </c>
      <c r="BY703" s="82">
        <v>136.19</v>
      </c>
      <c r="BZ703" s="46">
        <v>20.192378295029005</v>
      </c>
      <c r="CA703" s="48" t="s">
        <v>8702</v>
      </c>
      <c r="CB703" s="45">
        <v>462000</v>
      </c>
      <c r="CC703" s="45">
        <v>-148500</v>
      </c>
      <c r="CD703" s="45">
        <v>41250</v>
      </c>
      <c r="CE703" s="45">
        <v>0</v>
      </c>
      <c r="CF703" s="14" t="s">
        <v>9220</v>
      </c>
      <c r="CG703" s="7" t="s">
        <v>8556</v>
      </c>
      <c r="CH703" s="215" t="s">
        <v>8479</v>
      </c>
      <c r="CI703" s="215" t="s">
        <v>8479</v>
      </c>
      <c r="CJ703" s="215" t="s">
        <v>8479</v>
      </c>
      <c r="CK703" s="43" t="s">
        <v>5474</v>
      </c>
      <c r="CL703" s="43" t="s">
        <v>5474</v>
      </c>
      <c r="CM703" s="43" t="s">
        <v>6898</v>
      </c>
      <c r="CN703" s="145">
        <v>-148500</v>
      </c>
      <c r="CO703" s="145">
        <v>503250</v>
      </c>
      <c r="CP703" s="148">
        <v>450069.27668565442</v>
      </c>
      <c r="CQ703" s="189" t="s">
        <v>5474</v>
      </c>
      <c r="CR703" s="189" t="s">
        <v>5474</v>
      </c>
      <c r="CS703" s="99" t="s">
        <v>5474</v>
      </c>
      <c r="CT703" s="167" t="s">
        <v>5474</v>
      </c>
      <c r="CU703" s="43" t="s">
        <v>5474</v>
      </c>
      <c r="CV703" s="43" t="s">
        <v>5474</v>
      </c>
      <c r="CW703" s="43" t="s">
        <v>5474</v>
      </c>
      <c r="CX703" s="43" t="s">
        <v>5474</v>
      </c>
      <c r="CY703" s="43" t="s">
        <v>5474</v>
      </c>
      <c r="CZ703" s="43" t="s">
        <v>5474</v>
      </c>
      <c r="DA703" s="42" t="s">
        <v>5474</v>
      </c>
      <c r="DB703" s="42" t="s">
        <v>5474</v>
      </c>
      <c r="DC703" s="42" t="s">
        <v>5474</v>
      </c>
      <c r="DD703" s="42" t="s">
        <v>5474</v>
      </c>
      <c r="DE703" s="42" t="s">
        <v>5474</v>
      </c>
      <c r="DF703" s="42" t="s">
        <v>5474</v>
      </c>
      <c r="DG703" s="42" t="s">
        <v>5474</v>
      </c>
      <c r="DH703" s="42" t="s">
        <v>5477</v>
      </c>
    </row>
    <row r="704" spans="1:112">
      <c r="A704" s="22">
        <v>8069</v>
      </c>
      <c r="B704" s="7" t="s">
        <v>1448</v>
      </c>
      <c r="C704" s="21">
        <v>0.20200000000000001</v>
      </c>
      <c r="D704" s="21">
        <v>0.18870000000000001</v>
      </c>
      <c r="E704" s="21">
        <v>0.23269999999999999</v>
      </c>
      <c r="F704" s="21">
        <v>0.1215</v>
      </c>
      <c r="G704" s="21">
        <v>0.26050000000000001</v>
      </c>
      <c r="H704" s="21">
        <v>0.19420000000000001</v>
      </c>
      <c r="I704" s="21">
        <v>0.43020000000000003</v>
      </c>
      <c r="J704" s="21">
        <v>0.45810000000000001</v>
      </c>
      <c r="K704" s="21">
        <v>-8.9499999999999996E-2</v>
      </c>
      <c r="L704" s="21">
        <v>-1.47E-2</v>
      </c>
      <c r="M704" s="21">
        <v>6.7999999999999996E-3</v>
      </c>
      <c r="N704" s="21">
        <v>-0.13969999999999999</v>
      </c>
      <c r="O704" s="21">
        <v>-1.6500000000000001E-2</v>
      </c>
      <c r="P704" s="21">
        <v>8.6999999999999994E-2</v>
      </c>
      <c r="Q704" s="21">
        <v>5.3E-3</v>
      </c>
      <c r="R704" s="21">
        <v>2E-3</v>
      </c>
      <c r="S704" s="21">
        <v>9.5799999999999996E-2</v>
      </c>
      <c r="T704" s="21">
        <v>7.8200000000000006E-2</v>
      </c>
      <c r="U704" s="10">
        <v>2.2599999999999998</v>
      </c>
      <c r="V704" s="10">
        <v>3.88</v>
      </c>
      <c r="W704" s="7">
        <v>1.9827999999999999</v>
      </c>
      <c r="X704" s="20">
        <v>0.85019999999999996</v>
      </c>
      <c r="Y704" s="75">
        <v>2020</v>
      </c>
      <c r="Z704" s="7">
        <v>2.6857000000000002</v>
      </c>
      <c r="AA704" s="7">
        <v>0</v>
      </c>
      <c r="AB704" s="51">
        <v>-4841</v>
      </c>
      <c r="AC704" s="51">
        <v>75</v>
      </c>
      <c r="AD704" s="51">
        <v>4726</v>
      </c>
      <c r="AE704" s="51"/>
      <c r="AF704" s="51">
        <v>-115</v>
      </c>
      <c r="AG704" s="51">
        <v>-254</v>
      </c>
      <c r="AH704" s="20">
        <v>5.0900000000000001E-2</v>
      </c>
      <c r="AI704" s="7" t="s">
        <v>8487</v>
      </c>
      <c r="AJ704" s="67" t="s">
        <v>8494</v>
      </c>
      <c r="AK704" s="44">
        <v>0.68630849220103995</v>
      </c>
      <c r="AL704" s="44">
        <v>-0.70050761421319774</v>
      </c>
      <c r="AM704" s="44">
        <v>-0.56521739130434734</v>
      </c>
      <c r="AN704" s="25">
        <v>0.75721784776902878</v>
      </c>
      <c r="AO704" s="25">
        <v>0.25853018372703412</v>
      </c>
      <c r="AP704" s="215">
        <v>76.2</v>
      </c>
      <c r="AQ704" s="215" t="s">
        <v>8552</v>
      </c>
      <c r="AR704" s="44">
        <v>2.6315789473684201E-3</v>
      </c>
      <c r="AS704" s="171" t="s">
        <v>8397</v>
      </c>
      <c r="AT704" s="171" t="s">
        <v>7265</v>
      </c>
      <c r="AU704" s="171" t="s">
        <v>7533</v>
      </c>
      <c r="AV704" s="7" t="s">
        <v>5474</v>
      </c>
      <c r="AW704" s="14" t="s">
        <v>8396</v>
      </c>
      <c r="AX704" s="49" t="s">
        <v>6009</v>
      </c>
      <c r="AY704" s="38" t="s">
        <v>5961</v>
      </c>
      <c r="AZ704" s="14" t="s">
        <v>6067</v>
      </c>
      <c r="BA704" s="49" t="s">
        <v>5967</v>
      </c>
      <c r="BB704" s="38" t="s">
        <v>5961</v>
      </c>
      <c r="BC704" s="7">
        <v>0.5</v>
      </c>
      <c r="BD704" s="14" t="s">
        <v>6202</v>
      </c>
      <c r="BE704" s="49" t="s">
        <v>5967</v>
      </c>
      <c r="BF704" s="38" t="s">
        <v>5989</v>
      </c>
      <c r="BG704" s="7">
        <v>0.7</v>
      </c>
      <c r="BH704" s="45">
        <v>6374.8683462137842</v>
      </c>
      <c r="BI704" s="215" t="s">
        <v>8499</v>
      </c>
      <c r="BJ704" s="215" t="s">
        <v>8568</v>
      </c>
      <c r="BK704" s="7">
        <v>0.5</v>
      </c>
      <c r="BL704" s="25">
        <v>1.3297872340425532E-2</v>
      </c>
      <c r="BM704" s="20">
        <v>0.67274999999999996</v>
      </c>
      <c r="BN704" s="20">
        <v>0.72499999999999987</v>
      </c>
      <c r="BO704" s="20">
        <v>0.63</v>
      </c>
      <c r="BP704" s="46">
        <v>19.63917525773196</v>
      </c>
      <c r="BQ704" s="215" t="s">
        <v>8521</v>
      </c>
      <c r="BR704" s="79">
        <v>-0.26360629921259848</v>
      </c>
      <c r="BS704" s="9">
        <v>2.0053683327860172E-2</v>
      </c>
      <c r="BT704" s="9">
        <v>2.9224443827754687E-2</v>
      </c>
      <c r="BU704" s="47">
        <v>44397</v>
      </c>
      <c r="BV704" s="47">
        <v>44403</v>
      </c>
      <c r="BW704" s="14" t="s">
        <v>5474</v>
      </c>
      <c r="BX704" s="83">
        <v>-0.11632755905511827</v>
      </c>
      <c r="BY704" s="82">
        <v>3.96</v>
      </c>
      <c r="BZ704" s="46">
        <v>19.242424242424242</v>
      </c>
      <c r="CA704" s="48" t="s">
        <v>8475</v>
      </c>
      <c r="CB704" s="45">
        <v>-368884.2</v>
      </c>
      <c r="CC704" s="45">
        <v>5715</v>
      </c>
      <c r="CD704" s="45">
        <v>360121.2</v>
      </c>
      <c r="CE704" s="45">
        <v>0</v>
      </c>
      <c r="CF704" s="14" t="s">
        <v>9221</v>
      </c>
      <c r="CG704" s="7" t="s">
        <v>8556</v>
      </c>
      <c r="CH704" s="215" t="s">
        <v>8478</v>
      </c>
      <c r="CI704" s="215" t="s">
        <v>8479</v>
      </c>
      <c r="CJ704" s="215" t="s">
        <v>8523</v>
      </c>
      <c r="CK704" s="43" t="s">
        <v>5474</v>
      </c>
      <c r="CL704" s="43" t="s">
        <v>5474</v>
      </c>
      <c r="CM704" s="43" t="s">
        <v>6898</v>
      </c>
      <c r="CN704" s="145">
        <v>5715</v>
      </c>
      <c r="CO704" s="145">
        <v>-8763</v>
      </c>
      <c r="CP704" s="148">
        <v>485764.96798149036</v>
      </c>
      <c r="CQ704" s="189" t="s">
        <v>5474</v>
      </c>
      <c r="CR704" s="189" t="s">
        <v>5474</v>
      </c>
      <c r="CS704" s="99" t="s">
        <v>5474</v>
      </c>
      <c r="CT704" s="167" t="s">
        <v>5474</v>
      </c>
      <c r="CU704" s="43" t="s">
        <v>5474</v>
      </c>
      <c r="CV704" s="43" t="s">
        <v>5474</v>
      </c>
      <c r="CW704" s="43" t="s">
        <v>5474</v>
      </c>
      <c r="CX704" s="43" t="s">
        <v>5474</v>
      </c>
      <c r="CY704" s="43" t="s">
        <v>5474</v>
      </c>
      <c r="CZ704" s="43" t="s">
        <v>5474</v>
      </c>
      <c r="DA704" s="42" t="s">
        <v>5474</v>
      </c>
      <c r="DB704" s="42" t="s">
        <v>5474</v>
      </c>
      <c r="DC704" s="42" t="s">
        <v>5474</v>
      </c>
      <c r="DD704" s="42" t="s">
        <v>5474</v>
      </c>
      <c r="DE704" s="42" t="s">
        <v>5474</v>
      </c>
      <c r="DF704" s="42" t="s">
        <v>5474</v>
      </c>
      <c r="DG704" s="42" t="s">
        <v>5474</v>
      </c>
      <c r="DH704" s="42" t="s">
        <v>5474</v>
      </c>
    </row>
    <row r="705" spans="1:112">
      <c r="A705" s="22">
        <v>4967</v>
      </c>
      <c r="B705" s="7" t="s">
        <v>3368</v>
      </c>
      <c r="C705" s="21">
        <v>-0.27760000000000001</v>
      </c>
      <c r="D705" s="21">
        <v>-0.14660000000000001</v>
      </c>
      <c r="E705" s="21">
        <v>-0.2039</v>
      </c>
      <c r="F705" s="21">
        <v>-0.2485</v>
      </c>
      <c r="G705" s="21">
        <v>6.1000000000000004E-3</v>
      </c>
      <c r="H705" s="21">
        <v>-0.20369999999999999</v>
      </c>
      <c r="I705" s="21">
        <v>2.1273</v>
      </c>
      <c r="J705" s="21">
        <v>0.371</v>
      </c>
      <c r="K705" s="21">
        <v>-2.8299999999999999E-2</v>
      </c>
      <c r="L705" s="21">
        <v>8.4500000000000006E-2</v>
      </c>
      <c r="M705" s="21">
        <v>1.11E-2</v>
      </c>
      <c r="N705" s="21">
        <v>-2.6800000000000001E-2</v>
      </c>
      <c r="O705" s="21">
        <v>4.7100000000000003E-2</v>
      </c>
      <c r="P705" s="21">
        <v>-7.4000000000000003E-3</v>
      </c>
      <c r="Q705" s="21">
        <v>-1.09E-2</v>
      </c>
      <c r="R705" s="21">
        <v>-4.7999999999999996E-3</v>
      </c>
      <c r="S705" s="21">
        <v>1.1599999999999999E-2</v>
      </c>
      <c r="T705" s="21">
        <v>-2.5999999999999999E-3</v>
      </c>
      <c r="U705" s="10">
        <v>3.88</v>
      </c>
      <c r="V705" s="10">
        <v>3.18</v>
      </c>
      <c r="W705" s="7">
        <v>1.2057</v>
      </c>
      <c r="X705" s="20">
        <v>0.73619999999999997</v>
      </c>
      <c r="Y705" s="75">
        <v>2020</v>
      </c>
      <c r="Z705" s="7">
        <v>1.1000000000000001</v>
      </c>
      <c r="AA705" s="7">
        <v>0</v>
      </c>
      <c r="AB705" s="51">
        <v>489</v>
      </c>
      <c r="AC705" s="51">
        <v>-665</v>
      </c>
      <c r="AD705" s="51"/>
      <c r="AE705" s="51"/>
      <c r="AF705" s="51">
        <v>-66</v>
      </c>
      <c r="AG705" s="51">
        <v>35</v>
      </c>
      <c r="AH705" s="20">
        <v>0.20860000000000001</v>
      </c>
      <c r="AI705" s="7" t="s">
        <v>8481</v>
      </c>
      <c r="AJ705" s="67" t="s">
        <v>8494</v>
      </c>
      <c r="AK705" s="44">
        <v>-0.51063829787234039</v>
      </c>
      <c r="AL705" s="44">
        <v>-0.84758364312267653</v>
      </c>
      <c r="AM705" s="44">
        <v>0.90476190476190654</v>
      </c>
      <c r="AN705" s="25">
        <v>0.92070895522388052</v>
      </c>
      <c r="AO705" s="25">
        <v>0.50186567164179119</v>
      </c>
      <c r="AP705" s="215">
        <v>53.6</v>
      </c>
      <c r="AQ705" s="215" t="s">
        <v>8552</v>
      </c>
      <c r="AR705" s="44">
        <v>3.6750483558994101E-2</v>
      </c>
      <c r="AS705" s="171" t="s">
        <v>7076</v>
      </c>
      <c r="AT705" s="171" t="s">
        <v>7648</v>
      </c>
      <c r="AU705" s="171" t="s">
        <v>7067</v>
      </c>
      <c r="AV705" s="7" t="s">
        <v>8470</v>
      </c>
      <c r="AW705" s="14" t="s">
        <v>6038</v>
      </c>
      <c r="AX705" s="49" t="s">
        <v>6009</v>
      </c>
      <c r="AY705" s="38" t="s">
        <v>6007</v>
      </c>
      <c r="AZ705" s="14" t="s">
        <v>6319</v>
      </c>
      <c r="BA705" s="49" t="s">
        <v>5967</v>
      </c>
      <c r="BB705" s="38" t="s">
        <v>5971</v>
      </c>
      <c r="BC705" s="7">
        <v>0.4</v>
      </c>
      <c r="BD705" s="14" t="s">
        <v>5959</v>
      </c>
      <c r="BE705" s="49" t="s">
        <v>5960</v>
      </c>
      <c r="BF705" s="38" t="s">
        <v>5961</v>
      </c>
      <c r="BG705" s="7">
        <v>0.5</v>
      </c>
      <c r="BH705" s="45">
        <v>4033.6602422142396</v>
      </c>
      <c r="BI705" s="215" t="s">
        <v>8499</v>
      </c>
      <c r="BJ705" s="215" t="s">
        <v>8509</v>
      </c>
      <c r="BK705" s="7">
        <v>1.1000000000000001</v>
      </c>
      <c r="BL705" s="25">
        <v>3.6750483558994171E-2</v>
      </c>
      <c r="BM705" s="20">
        <v>0.54125000000000001</v>
      </c>
      <c r="BN705" s="20">
        <v>0.41749999999999998</v>
      </c>
      <c r="BO705" s="20">
        <v>0.64249999999999996</v>
      </c>
      <c r="BP705" s="46">
        <v>16.855345911949684</v>
      </c>
      <c r="BQ705" s="215" t="s">
        <v>8483</v>
      </c>
      <c r="BR705" s="79">
        <v>-0.24914925373134339</v>
      </c>
      <c r="BS705" s="9">
        <v>1.6547599527836798E-2</v>
      </c>
      <c r="BT705" s="9">
        <v>1.4587053795000804E-2</v>
      </c>
      <c r="BU705" s="47" t="s">
        <v>5993</v>
      </c>
      <c r="BV705" s="47" t="s">
        <v>5993</v>
      </c>
      <c r="BW705" s="14" t="s">
        <v>5474</v>
      </c>
      <c r="BX705" s="83">
        <v>-9.8979104477612129E-2</v>
      </c>
      <c r="BY705" s="82">
        <v>3.28</v>
      </c>
      <c r="BZ705" s="46">
        <v>16.341463414634148</v>
      </c>
      <c r="CA705" s="48" t="s">
        <v>8485</v>
      </c>
      <c r="CB705" s="45">
        <v>26210.400000000001</v>
      </c>
      <c r="CC705" s="45">
        <v>-35644</v>
      </c>
      <c r="CD705" s="45">
        <v>0</v>
      </c>
      <c r="CE705" s="45">
        <v>0</v>
      </c>
      <c r="CF705" s="14" t="s">
        <v>3369</v>
      </c>
      <c r="CG705" s="7" t="s">
        <v>8477</v>
      </c>
      <c r="CH705" s="215" t="s">
        <v>8478</v>
      </c>
      <c r="CI705" s="215" t="s">
        <v>8479</v>
      </c>
      <c r="CJ705" s="215" t="s">
        <v>8479</v>
      </c>
      <c r="CK705" s="43" t="s">
        <v>5474</v>
      </c>
      <c r="CL705" s="43" t="s">
        <v>5474</v>
      </c>
      <c r="CM705" s="43" t="s">
        <v>6898</v>
      </c>
      <c r="CN705" s="145">
        <v>-35644</v>
      </c>
      <c r="CO705" s="145">
        <v>26210.400000000001</v>
      </c>
      <c r="CP705" s="148">
        <v>216204.18898268323</v>
      </c>
      <c r="CQ705" s="189">
        <v>0.38376865671641791</v>
      </c>
      <c r="CR705" s="189">
        <v>0.72660000000000002</v>
      </c>
      <c r="CS705" s="99">
        <v>44974</v>
      </c>
      <c r="CT705" s="167" t="s">
        <v>8504</v>
      </c>
      <c r="CU705" s="43" t="s">
        <v>5474</v>
      </c>
      <c r="CV705" s="43" t="s">
        <v>5474</v>
      </c>
      <c r="CW705" s="43" t="s">
        <v>5474</v>
      </c>
      <c r="CX705" s="43" t="s">
        <v>5474</v>
      </c>
      <c r="CY705" s="43" t="s">
        <v>5474</v>
      </c>
      <c r="CZ705" s="43" t="s">
        <v>5474</v>
      </c>
      <c r="DA705" s="42" t="s">
        <v>5474</v>
      </c>
      <c r="DB705" s="42" t="s">
        <v>5474</v>
      </c>
      <c r="DC705" s="42" t="s">
        <v>5474</v>
      </c>
      <c r="DD705" s="42" t="s">
        <v>5474</v>
      </c>
      <c r="DE705" s="42" t="s">
        <v>5474</v>
      </c>
      <c r="DF705" s="42" t="s">
        <v>8504</v>
      </c>
      <c r="DG705" s="42" t="s">
        <v>5474</v>
      </c>
      <c r="DH705" s="42" t="s">
        <v>5474</v>
      </c>
    </row>
    <row r="706" spans="1:112">
      <c r="A706" s="22">
        <v>4906</v>
      </c>
      <c r="B706" s="7" t="s">
        <v>1008</v>
      </c>
      <c r="C706" s="21">
        <v>-0.20080000000000001</v>
      </c>
      <c r="D706" s="21">
        <v>-0.19750000000000001</v>
      </c>
      <c r="E706" s="21">
        <v>-0.19750000000000001</v>
      </c>
      <c r="F706" s="21">
        <v>-0.22120000000000001</v>
      </c>
      <c r="G706" s="21">
        <v>0.29339999999999999</v>
      </c>
      <c r="H706" s="21">
        <v>0.41670000000000001</v>
      </c>
      <c r="I706" s="21">
        <v>0.186</v>
      </c>
      <c r="J706" s="21">
        <v>9.875</v>
      </c>
      <c r="K706" s="21">
        <v>-1.0200000000000001E-2</v>
      </c>
      <c r="L706" s="21">
        <v>-2.0799999999999999E-2</v>
      </c>
      <c r="M706" s="21">
        <v>-6.7000000000000002E-3</v>
      </c>
      <c r="N706" s="21">
        <v>1.6000000000000001E-3</v>
      </c>
      <c r="O706" s="21">
        <v>-5.3E-3</v>
      </c>
      <c r="P706" s="21">
        <v>2.9000000000000001E-2</v>
      </c>
      <c r="Q706" s="21">
        <v>4.3099999999999999E-2</v>
      </c>
      <c r="R706" s="21">
        <v>2.23E-2</v>
      </c>
      <c r="S706" s="21">
        <v>5.5800000000000002E-2</v>
      </c>
      <c r="T706" s="21">
        <v>3.3599999999999998E-2</v>
      </c>
      <c r="U706" s="10">
        <v>0.87</v>
      </c>
      <c r="V706" s="10">
        <v>4.66</v>
      </c>
      <c r="W706" s="7">
        <v>0.98109999999999997</v>
      </c>
      <c r="X706" s="20">
        <v>0.78490000000000004</v>
      </c>
      <c r="Y706" s="75">
        <v>2020</v>
      </c>
      <c r="Z706" s="7">
        <v>1.9557</v>
      </c>
      <c r="AA706" s="7">
        <v>0</v>
      </c>
      <c r="AB706" s="51">
        <v>-1451</v>
      </c>
      <c r="AC706" s="51">
        <v>-1004</v>
      </c>
      <c r="AD706" s="51"/>
      <c r="AE706" s="51"/>
      <c r="AF706" s="51">
        <v>-187</v>
      </c>
      <c r="AG706" s="51">
        <v>3</v>
      </c>
      <c r="AH706" s="20">
        <v>7.8399999999999997E-2</v>
      </c>
      <c r="AI706" s="7" t="s">
        <v>8493</v>
      </c>
      <c r="AJ706" s="67" t="s">
        <v>8494</v>
      </c>
      <c r="AK706" s="44">
        <v>-0.88655462184873968</v>
      </c>
      <c r="AL706" s="44">
        <v>-0.91279069767441867</v>
      </c>
      <c r="AM706" s="44">
        <v>0.74999999999999711</v>
      </c>
      <c r="AN706" s="25">
        <v>0.45075757575757586</v>
      </c>
      <c r="AO706" s="25">
        <v>0.3257575757575758</v>
      </c>
      <c r="AP706" s="215">
        <v>26.4</v>
      </c>
      <c r="AQ706" s="215" t="s">
        <v>8552</v>
      </c>
      <c r="AR706" s="44">
        <v>1.9305019305019301E-2</v>
      </c>
      <c r="AS706" s="171" t="s">
        <v>7076</v>
      </c>
      <c r="AT706" s="171" t="s">
        <v>8038</v>
      </c>
      <c r="AU706" s="171" t="s">
        <v>7205</v>
      </c>
      <c r="AV706" s="7" t="s">
        <v>8470</v>
      </c>
      <c r="AW706" s="14" t="s">
        <v>6038</v>
      </c>
      <c r="AX706" s="49" t="s">
        <v>6009</v>
      </c>
      <c r="AY706" s="38" t="s">
        <v>6007</v>
      </c>
      <c r="AZ706" s="14" t="s">
        <v>6597</v>
      </c>
      <c r="BA706" s="49" t="s">
        <v>5967</v>
      </c>
      <c r="BB706" s="38" t="s">
        <v>6007</v>
      </c>
      <c r="BC706" s="7">
        <v>0.5</v>
      </c>
      <c r="BD706" s="14" t="s">
        <v>6018</v>
      </c>
      <c r="BE706" s="49" t="s">
        <v>5967</v>
      </c>
      <c r="BF706" s="38" t="s">
        <v>5961</v>
      </c>
      <c r="BG706" s="7">
        <v>0.4</v>
      </c>
      <c r="BH706" s="45">
        <v>2436.1958648478439</v>
      </c>
      <c r="BI706" s="215" t="s">
        <v>8518</v>
      </c>
      <c r="BJ706" s="215" t="s">
        <v>8509</v>
      </c>
      <c r="BK706" s="7">
        <v>1</v>
      </c>
      <c r="BL706" s="25">
        <v>1.734104046242772E-2</v>
      </c>
      <c r="BM706" s="20">
        <v>0.55962500000000004</v>
      </c>
      <c r="BN706" s="20">
        <v>0.44</v>
      </c>
      <c r="BO706" s="20">
        <v>0.65749999999999997</v>
      </c>
      <c r="BP706" s="46">
        <v>5.6652360515021458</v>
      </c>
      <c r="BQ706" s="215" t="s">
        <v>8569</v>
      </c>
      <c r="BR706" s="79">
        <v>0.96720517676767737</v>
      </c>
      <c r="BS706" s="9">
        <v>3.1130763819534613E-2</v>
      </c>
      <c r="BT706" s="9">
        <v>6.7832724019034174E-2</v>
      </c>
      <c r="BU706" s="47">
        <v>44406</v>
      </c>
      <c r="BV706" s="47">
        <v>44412</v>
      </c>
      <c r="BW706" s="14" t="s">
        <v>9222</v>
      </c>
      <c r="BX706" s="83">
        <v>1.3606462121212124</v>
      </c>
      <c r="BY706" s="82">
        <v>3.97</v>
      </c>
      <c r="BZ706" s="46">
        <v>6.6498740554156166</v>
      </c>
      <c r="CA706" s="48" t="s">
        <v>5474</v>
      </c>
      <c r="CB706" s="45">
        <v>-38306.400000000001</v>
      </c>
      <c r="CC706" s="45">
        <v>-26505.599999999999</v>
      </c>
      <c r="CD706" s="45">
        <v>0</v>
      </c>
      <c r="CE706" s="45">
        <v>0</v>
      </c>
      <c r="CF706" s="14" t="s">
        <v>9223</v>
      </c>
      <c r="CG706" s="7" t="s">
        <v>8477</v>
      </c>
      <c r="CH706" s="215" t="s">
        <v>8478</v>
      </c>
      <c r="CI706" s="215" t="s">
        <v>8479</v>
      </c>
      <c r="CJ706" s="215" t="s">
        <v>8479</v>
      </c>
      <c r="CK706" s="43" t="s">
        <v>6894</v>
      </c>
      <c r="CL706" s="43" t="s">
        <v>5474</v>
      </c>
      <c r="CM706" s="43" t="s">
        <v>6898</v>
      </c>
      <c r="CN706" s="145">
        <v>-26505.599999999999</v>
      </c>
      <c r="CO706" s="145">
        <v>-38306.400000000001</v>
      </c>
      <c r="CP706" s="148">
        <v>64315.570831983074</v>
      </c>
      <c r="CQ706" s="189">
        <v>3.7878787878787073E-3</v>
      </c>
      <c r="CR706" s="189">
        <v>1.6999999999999999E-3</v>
      </c>
      <c r="CS706" s="99">
        <v>44635</v>
      </c>
      <c r="CT706" s="167" t="s">
        <v>8528</v>
      </c>
      <c r="CU706" s="43" t="s">
        <v>5474</v>
      </c>
      <c r="CV706" s="43" t="s">
        <v>5474</v>
      </c>
      <c r="CW706" s="43" t="s">
        <v>5474</v>
      </c>
      <c r="CX706" s="43" t="s">
        <v>5474</v>
      </c>
      <c r="CY706" s="43" t="s">
        <v>5474</v>
      </c>
      <c r="CZ706" s="43" t="s">
        <v>5474</v>
      </c>
      <c r="DA706" s="42" t="s">
        <v>5474</v>
      </c>
      <c r="DB706" s="42" t="s">
        <v>8528</v>
      </c>
      <c r="DC706" s="42" t="s">
        <v>5474</v>
      </c>
      <c r="DD706" s="42" t="s">
        <v>5474</v>
      </c>
      <c r="DE706" s="42" t="s">
        <v>5474</v>
      </c>
      <c r="DF706" s="42" t="s">
        <v>5474</v>
      </c>
      <c r="DG706" s="42" t="s">
        <v>5474</v>
      </c>
      <c r="DH706" s="42" t="s">
        <v>5474</v>
      </c>
    </row>
    <row r="707" spans="1:112">
      <c r="A707" s="22">
        <v>8935</v>
      </c>
      <c r="B707" s="7" t="s">
        <v>1568</v>
      </c>
      <c r="C707" s="21">
        <v>-9.69E-2</v>
      </c>
      <c r="D707" s="21">
        <v>0.70660000000000001</v>
      </c>
      <c r="E707" s="21">
        <v>-6.6699999999999995E-2</v>
      </c>
      <c r="F707" s="21">
        <v>0.51549999999999996</v>
      </c>
      <c r="G707" s="21">
        <v>0.47899999999999998</v>
      </c>
      <c r="H707" s="21">
        <v>-0.27589999999999998</v>
      </c>
      <c r="I707" s="21">
        <v>4</v>
      </c>
      <c r="J707" s="21">
        <v>15.666700000000001</v>
      </c>
      <c r="K707" s="21">
        <v>-3.6200000000000003E-2</v>
      </c>
      <c r="L707" s="21">
        <v>5.4100000000000002E-2</v>
      </c>
      <c r="M707" s="21">
        <v>1.89E-2</v>
      </c>
      <c r="N707" s="21">
        <v>-3.0700000000000002E-2</v>
      </c>
      <c r="O707" s="21">
        <v>7.0199999999999999E-2</v>
      </c>
      <c r="P707" s="21">
        <v>2.0000000000000001E-4</v>
      </c>
      <c r="Q707" s="21">
        <v>-1.1000000000000001E-3</v>
      </c>
      <c r="R707" s="21">
        <v>-5.9999999999999995E-4</v>
      </c>
      <c r="S707" s="21">
        <v>-2.5899999999999999E-2</v>
      </c>
      <c r="T707" s="21">
        <v>-5.0000000000000001E-3</v>
      </c>
      <c r="U707" s="10">
        <v>0.5</v>
      </c>
      <c r="V707" s="10">
        <v>0.19</v>
      </c>
      <c r="W707" s="7">
        <v>0</v>
      </c>
      <c r="X707" s="20">
        <v>0</v>
      </c>
      <c r="Y707" s="75"/>
      <c r="Z707" s="7"/>
      <c r="AA707" s="7"/>
      <c r="AB707" s="51">
        <v>-81</v>
      </c>
      <c r="AC707" s="51">
        <v>-11</v>
      </c>
      <c r="AD707" s="51"/>
      <c r="AE707" s="51"/>
      <c r="AF707" s="51">
        <v>-4</v>
      </c>
      <c r="AG707" s="51"/>
      <c r="AH707" s="20">
        <v>0</v>
      </c>
      <c r="AI707" s="7" t="s">
        <v>8481</v>
      </c>
      <c r="AJ707" s="67" t="s">
        <v>8494</v>
      </c>
      <c r="AK707" s="44">
        <v>-0.51082251082251084</v>
      </c>
      <c r="AL707" s="44">
        <v>-0.86999999999999988</v>
      </c>
      <c r="AM707" s="44">
        <v>0.60000000000000142</v>
      </c>
      <c r="AN707" s="25">
        <v>0.8783269961977187</v>
      </c>
      <c r="AO707" s="25">
        <v>0.38022813688212925</v>
      </c>
      <c r="AP707" s="215">
        <v>13.15</v>
      </c>
      <c r="AQ707" s="215" t="s">
        <v>8552</v>
      </c>
      <c r="AR707" s="44">
        <v>1.1538461538461499E-2</v>
      </c>
      <c r="AS707" s="171" t="s">
        <v>7076</v>
      </c>
      <c r="AT707" s="171" t="s">
        <v>7831</v>
      </c>
      <c r="AU707" s="171" t="s">
        <v>7320</v>
      </c>
      <c r="AV707" s="7" t="s">
        <v>5474</v>
      </c>
      <c r="AW707" s="14" t="s">
        <v>6330</v>
      </c>
      <c r="AX707" s="49" t="s">
        <v>6009</v>
      </c>
      <c r="AY707" s="38" t="s">
        <v>6047</v>
      </c>
      <c r="AZ707" s="14" t="s">
        <v>6123</v>
      </c>
      <c r="BA707" s="49" t="s">
        <v>5967</v>
      </c>
      <c r="BB707" s="38" t="s">
        <v>5971</v>
      </c>
      <c r="BC707" s="7">
        <v>0.2</v>
      </c>
      <c r="BD707" s="14" t="s">
        <v>6081</v>
      </c>
      <c r="BE707" s="49" t="s">
        <v>5960</v>
      </c>
      <c r="BF707" s="38" t="s">
        <v>5961</v>
      </c>
      <c r="BG707" s="7">
        <v>0.5</v>
      </c>
      <c r="BH707" s="45">
        <v>155.31316305413145</v>
      </c>
      <c r="BI707" s="215" t="s">
        <v>8471</v>
      </c>
      <c r="BJ707" s="215" t="s">
        <v>8554</v>
      </c>
      <c r="BK707" s="7">
        <v>0.5</v>
      </c>
      <c r="BL707" s="25">
        <v>1.1538461538461565E-2</v>
      </c>
      <c r="BM707" s="20">
        <v>0.69500000000000006</v>
      </c>
      <c r="BN707" s="20">
        <v>0.72250000000000014</v>
      </c>
      <c r="BO707" s="20">
        <v>0.67249999999999999</v>
      </c>
      <c r="BP707" s="46">
        <v>69.21052631578948</v>
      </c>
      <c r="BQ707" s="215" t="s">
        <v>8483</v>
      </c>
      <c r="BR707" s="79">
        <v>-0.90874524714828908</v>
      </c>
      <c r="BS707" s="9">
        <v>0</v>
      </c>
      <c r="BT707" s="9">
        <v>0</v>
      </c>
      <c r="BU707" s="47" t="s">
        <v>5993</v>
      </c>
      <c r="BV707" s="47" t="s">
        <v>5993</v>
      </c>
      <c r="BW707" s="14" t="s">
        <v>5474</v>
      </c>
      <c r="BX707" s="83">
        <v>-0.88593155893536124</v>
      </c>
      <c r="BY707" s="82">
        <v>9.9999999999999978E-2</v>
      </c>
      <c r="BZ707" s="46">
        <v>131.50000000000003</v>
      </c>
      <c r="CA707" s="48" t="s">
        <v>5474</v>
      </c>
      <c r="CB707" s="45">
        <v>-1065.1500000000001</v>
      </c>
      <c r="CC707" s="45">
        <v>-144.65</v>
      </c>
      <c r="CD707" s="45">
        <v>0</v>
      </c>
      <c r="CE707" s="45">
        <v>0</v>
      </c>
      <c r="CF707" s="14" t="s">
        <v>9224</v>
      </c>
      <c r="CG707" s="7" t="s">
        <v>8477</v>
      </c>
      <c r="CH707" s="215" t="s">
        <v>8498</v>
      </c>
      <c r="CI707" s="215" t="s">
        <v>8478</v>
      </c>
      <c r="CJ707" s="215" t="s">
        <v>8479</v>
      </c>
      <c r="CK707" s="43" t="s">
        <v>5474</v>
      </c>
      <c r="CL707" s="43" t="s">
        <v>5474</v>
      </c>
      <c r="CM707" s="43" t="s">
        <v>6898</v>
      </c>
      <c r="CN707" s="145">
        <v>-144.65</v>
      </c>
      <c r="CO707" s="145">
        <v>-1065.1500000000001</v>
      </c>
      <c r="CP707" s="148">
        <v>2042.3680941618286</v>
      </c>
      <c r="CQ707" s="189" t="s">
        <v>5474</v>
      </c>
      <c r="CR707" s="189" t="s">
        <v>5474</v>
      </c>
      <c r="CS707" s="99" t="s">
        <v>5474</v>
      </c>
      <c r="CT707" s="167" t="s">
        <v>5474</v>
      </c>
      <c r="CU707" s="43" t="s">
        <v>5474</v>
      </c>
      <c r="CV707" s="43" t="s">
        <v>5474</v>
      </c>
      <c r="CW707" s="43" t="s">
        <v>5474</v>
      </c>
      <c r="CX707" s="43" t="s">
        <v>5474</v>
      </c>
      <c r="CY707" s="43" t="s">
        <v>5474</v>
      </c>
      <c r="CZ707" s="43" t="s">
        <v>5474</v>
      </c>
      <c r="DA707" s="42" t="s">
        <v>5474</v>
      </c>
      <c r="DB707" s="42" t="s">
        <v>5474</v>
      </c>
      <c r="DC707" s="42" t="s">
        <v>5474</v>
      </c>
      <c r="DD707" s="42" t="s">
        <v>5474</v>
      </c>
      <c r="DE707" s="42" t="s">
        <v>5474</v>
      </c>
      <c r="DF707" s="42" t="s">
        <v>5474</v>
      </c>
      <c r="DG707" s="42" t="s">
        <v>5474</v>
      </c>
      <c r="DH707" s="42" t="s">
        <v>5474</v>
      </c>
    </row>
    <row r="708" spans="1:112">
      <c r="A708" s="22">
        <v>1417</v>
      </c>
      <c r="B708" s="7" t="s">
        <v>83</v>
      </c>
      <c r="C708" s="21">
        <v>0.1051</v>
      </c>
      <c r="D708" s="21">
        <v>9.4500000000000001E-2</v>
      </c>
      <c r="E708" s="21">
        <v>1.6999999999999999E-3</v>
      </c>
      <c r="F708" s="21">
        <v>0.1229</v>
      </c>
      <c r="G708" s="21">
        <v>0.2019</v>
      </c>
      <c r="H708" s="21">
        <v>-0.63460000000000005</v>
      </c>
      <c r="I708" s="21">
        <v>2.4615</v>
      </c>
      <c r="J708" s="21">
        <v>2.5777999999999999</v>
      </c>
      <c r="K708" s="21">
        <v>-8.8999999999999996E-2</v>
      </c>
      <c r="L708" s="21">
        <v>0.2908</v>
      </c>
      <c r="M708" s="21">
        <v>0.1206</v>
      </c>
      <c r="N708" s="21">
        <v>-0.1739</v>
      </c>
      <c r="O708" s="21">
        <v>0.32</v>
      </c>
      <c r="P708" s="21">
        <v>9.3399999999999997E-2</v>
      </c>
      <c r="Q708" s="21">
        <v>-3.1E-2</v>
      </c>
      <c r="R708" s="21">
        <v>-1.72E-2</v>
      </c>
      <c r="S708" s="21">
        <v>-5.21E-2</v>
      </c>
      <c r="T708" s="21">
        <v>-3.4299999999999997E-2</v>
      </c>
      <c r="U708" s="10">
        <v>0.71</v>
      </c>
      <c r="V708" s="10">
        <v>-0.23</v>
      </c>
      <c r="W708" s="7">
        <v>0.16</v>
      </c>
      <c r="X708" s="20">
        <v>0.4098</v>
      </c>
      <c r="Y708" s="75">
        <v>2020</v>
      </c>
      <c r="Z708" s="7">
        <v>0.3</v>
      </c>
      <c r="AA708" s="7">
        <v>0</v>
      </c>
      <c r="AB708" s="51">
        <v>339</v>
      </c>
      <c r="AC708" s="51">
        <v>109</v>
      </c>
      <c r="AD708" s="51"/>
      <c r="AE708" s="51"/>
      <c r="AF708" s="51">
        <v>-1</v>
      </c>
      <c r="AG708" s="51">
        <v>1</v>
      </c>
      <c r="AH708" s="20">
        <v>3.8999999999999998E-3</v>
      </c>
      <c r="AI708" s="7" t="s">
        <v>8481</v>
      </c>
      <c r="AJ708" s="67" t="s">
        <v>8494</v>
      </c>
      <c r="AK708" s="44">
        <v>-0.54444444444444451</v>
      </c>
      <c r="AL708" s="44">
        <v>-0.77083333333333304</v>
      </c>
      <c r="AM708" s="44">
        <v>0.66666666666667063</v>
      </c>
      <c r="AN708" s="25">
        <v>0.67164179104477606</v>
      </c>
      <c r="AO708" s="25">
        <v>0.17910447761194032</v>
      </c>
      <c r="AP708" s="215">
        <v>13.4</v>
      </c>
      <c r="AQ708" s="215" t="s">
        <v>8552</v>
      </c>
      <c r="AR708" s="44">
        <v>7.5187969924812E-3</v>
      </c>
      <c r="AS708" s="171" t="s">
        <v>7076</v>
      </c>
      <c r="AT708" s="171" t="s">
        <v>7077</v>
      </c>
      <c r="AU708" s="171" t="s">
        <v>7078</v>
      </c>
      <c r="AV708" s="7" t="s">
        <v>8470</v>
      </c>
      <c r="AW708" s="14" t="s">
        <v>6054</v>
      </c>
      <c r="AX708" s="49" t="s">
        <v>6009</v>
      </c>
      <c r="AY708" s="38" t="s">
        <v>6007</v>
      </c>
      <c r="AZ708" s="14" t="s">
        <v>6038</v>
      </c>
      <c r="BA708" s="49" t="s">
        <v>5993</v>
      </c>
      <c r="BB708" s="38" t="s">
        <v>5993</v>
      </c>
      <c r="BC708" s="7">
        <v>0.3</v>
      </c>
      <c r="BD708" s="14" t="s">
        <v>6041</v>
      </c>
      <c r="BE708" s="49" t="s">
        <v>5967</v>
      </c>
      <c r="BF708" s="38" t="s">
        <v>5961</v>
      </c>
      <c r="BG708" s="7">
        <v>0.1</v>
      </c>
      <c r="BH708" s="45">
        <v>199.47587239804579</v>
      </c>
      <c r="BI708" s="215" t="s">
        <v>8471</v>
      </c>
      <c r="BJ708" s="215" t="s">
        <v>8554</v>
      </c>
      <c r="BK708" s="7">
        <v>0.6</v>
      </c>
      <c r="BL708" s="25">
        <v>7.5187969924811757E-3</v>
      </c>
      <c r="BM708" s="20">
        <v>0.68837499999999996</v>
      </c>
      <c r="BN708" s="20">
        <v>0.66500000000000004</v>
      </c>
      <c r="BO708" s="20">
        <v>0.70749999999999991</v>
      </c>
      <c r="BP708" s="46" t="s">
        <v>8473</v>
      </c>
      <c r="BQ708" s="215" t="s">
        <v>8473</v>
      </c>
      <c r="BR708" s="79" t="s">
        <v>8473</v>
      </c>
      <c r="BS708" s="9">
        <v>6.0548774742383848E-3</v>
      </c>
      <c r="BT708" s="9">
        <v>1.6441874734296924E-2</v>
      </c>
      <c r="BU708" s="47" t="s">
        <v>5993</v>
      </c>
      <c r="BV708" s="47" t="s">
        <v>5993</v>
      </c>
      <c r="BW708" s="14" t="s">
        <v>5474</v>
      </c>
      <c r="BX708" s="83" t="s">
        <v>8473</v>
      </c>
      <c r="BY708" s="82" t="s">
        <v>8473</v>
      </c>
      <c r="BZ708" s="46" t="s">
        <v>8473</v>
      </c>
      <c r="CA708" s="48" t="s">
        <v>8475</v>
      </c>
      <c r="CB708" s="45">
        <v>4542.6000000000004</v>
      </c>
      <c r="CC708" s="45">
        <v>1460.6000000000001</v>
      </c>
      <c r="CD708" s="45">
        <v>0</v>
      </c>
      <c r="CE708" s="45">
        <v>0</v>
      </c>
      <c r="CF708" s="14" t="s">
        <v>9225</v>
      </c>
      <c r="CG708" s="7" t="s">
        <v>8477</v>
      </c>
      <c r="CH708" s="215" t="s">
        <v>8498</v>
      </c>
      <c r="CI708" s="215" t="s">
        <v>8478</v>
      </c>
      <c r="CJ708" s="215" t="s">
        <v>8479</v>
      </c>
      <c r="CK708" s="43" t="s">
        <v>5474</v>
      </c>
      <c r="CL708" s="43" t="s">
        <v>5474</v>
      </c>
      <c r="CM708" s="43" t="s">
        <v>5474</v>
      </c>
      <c r="CN708" s="145">
        <v>1460.6000000000001</v>
      </c>
      <c r="CO708" s="145">
        <v>4542.6000000000004</v>
      </c>
      <c r="CP708" s="148">
        <v>2672.9766901338139</v>
      </c>
      <c r="CQ708" s="189" t="s">
        <v>5474</v>
      </c>
      <c r="CR708" s="189" t="s">
        <v>5474</v>
      </c>
      <c r="CS708" s="99" t="s">
        <v>5474</v>
      </c>
      <c r="CT708" s="167" t="s">
        <v>5474</v>
      </c>
      <c r="CU708" s="43" t="s">
        <v>5474</v>
      </c>
      <c r="CV708" s="43" t="s">
        <v>5474</v>
      </c>
      <c r="CW708" s="43" t="s">
        <v>5474</v>
      </c>
      <c r="CX708" s="43" t="s">
        <v>5474</v>
      </c>
      <c r="CY708" s="43" t="s">
        <v>5474</v>
      </c>
      <c r="CZ708" s="43" t="s">
        <v>5474</v>
      </c>
      <c r="DA708" s="42" t="s">
        <v>5474</v>
      </c>
      <c r="DB708" s="42" t="s">
        <v>5474</v>
      </c>
      <c r="DC708" s="42" t="s">
        <v>5474</v>
      </c>
      <c r="DD708" s="42" t="s">
        <v>5474</v>
      </c>
      <c r="DE708" s="42" t="s">
        <v>5474</v>
      </c>
      <c r="DF708" s="42" t="s">
        <v>5474</v>
      </c>
      <c r="DG708" s="42" t="s">
        <v>5474</v>
      </c>
      <c r="DH708" s="42" t="s">
        <v>5474</v>
      </c>
    </row>
    <row r="709" spans="1:112">
      <c r="A709" s="22">
        <v>4133</v>
      </c>
      <c r="B709" s="7" t="s">
        <v>899</v>
      </c>
      <c r="C709" s="21">
        <v>0.16639999999999999</v>
      </c>
      <c r="D709" s="21">
        <v>0.15129999999999999</v>
      </c>
      <c r="E709" s="21">
        <v>0.25090000000000001</v>
      </c>
      <c r="F709" s="21">
        <v>0.16209999999999999</v>
      </c>
      <c r="G709" s="21">
        <v>0.16980000000000001</v>
      </c>
      <c r="H709" s="21">
        <v>-0.3125</v>
      </c>
      <c r="I709" s="21">
        <v>0.57140000000000002</v>
      </c>
      <c r="J709" s="21">
        <v>0.35</v>
      </c>
      <c r="K709" s="21">
        <v>-1.83E-2</v>
      </c>
      <c r="L709" s="21">
        <v>-1.9900000000000001E-2</v>
      </c>
      <c r="M709" s="21">
        <v>-1.38E-2</v>
      </c>
      <c r="N709" s="21">
        <v>8.0000000000000002E-3</v>
      </c>
      <c r="O709" s="21">
        <v>3.15E-2</v>
      </c>
      <c r="P709" s="21">
        <v>8.2199999999999995E-2</v>
      </c>
      <c r="Q709" s="21">
        <v>5.5999999999999999E-3</v>
      </c>
      <c r="R709" s="21">
        <v>5.1999999999999998E-3</v>
      </c>
      <c r="S709" s="21">
        <v>3.3099999999999997E-2</v>
      </c>
      <c r="T709" s="21">
        <v>3.1399999999999997E-2</v>
      </c>
      <c r="U709" s="10">
        <v>0.27</v>
      </c>
      <c r="V709" s="10">
        <v>0.68</v>
      </c>
      <c r="W709" s="7">
        <v>0.56000000000000005</v>
      </c>
      <c r="X709" s="20">
        <v>0.86839999999999995</v>
      </c>
      <c r="Y709" s="75">
        <v>2020</v>
      </c>
      <c r="Z709" s="7">
        <v>0.6</v>
      </c>
      <c r="AA709" s="7">
        <v>0</v>
      </c>
      <c r="AB709" s="51">
        <v>501</v>
      </c>
      <c r="AC709" s="51">
        <v>-72</v>
      </c>
      <c r="AD709" s="51"/>
      <c r="AE709" s="51"/>
      <c r="AF709" s="51"/>
      <c r="AG709" s="51"/>
      <c r="AH709" s="20">
        <v>4.8399999999999999E-2</v>
      </c>
      <c r="AI709" s="7" t="s">
        <v>8493</v>
      </c>
      <c r="AJ709" s="67" t="s">
        <v>8757</v>
      </c>
      <c r="AK709" s="44">
        <v>-0.9304347826086955</v>
      </c>
      <c r="AL709" s="44">
        <v>-0.729468599033816</v>
      </c>
      <c r="AM709" s="44">
        <v>0.50000000000000322</v>
      </c>
      <c r="AN709" s="25">
        <v>0.85005279831045399</v>
      </c>
      <c r="AO709" s="25">
        <v>0.21858500527983107</v>
      </c>
      <c r="AP709" s="215">
        <v>47.35</v>
      </c>
      <c r="AQ709" s="215" t="s">
        <v>8552</v>
      </c>
      <c r="AR709" s="44">
        <v>6.3761955366631196E-3</v>
      </c>
      <c r="AS709" s="171" t="s">
        <v>7076</v>
      </c>
      <c r="AT709" s="171" t="s">
        <v>7031</v>
      </c>
      <c r="AU709" s="171" t="s">
        <v>7608</v>
      </c>
      <c r="AV709" s="7" t="s">
        <v>8470</v>
      </c>
      <c r="AW709" s="14" t="s">
        <v>6120</v>
      </c>
      <c r="AX709" s="49" t="s">
        <v>6009</v>
      </c>
      <c r="AY709" s="38" t="s">
        <v>5971</v>
      </c>
      <c r="AZ709" s="14" t="s">
        <v>6731</v>
      </c>
      <c r="BA709" s="49" t="s">
        <v>5967</v>
      </c>
      <c r="BB709" s="38" t="s">
        <v>6047</v>
      </c>
      <c r="BC709" s="7">
        <v>0.3</v>
      </c>
      <c r="BD709" s="14" t="s">
        <v>6077</v>
      </c>
      <c r="BE709" s="49" t="s">
        <v>5960</v>
      </c>
      <c r="BF709" s="38" t="s">
        <v>6007</v>
      </c>
      <c r="BG709" s="7">
        <v>0.4</v>
      </c>
      <c r="BH709" s="45">
        <v>250.24259006984875</v>
      </c>
      <c r="BI709" s="215" t="s">
        <v>8471</v>
      </c>
      <c r="BJ709" s="215" t="s">
        <v>8554</v>
      </c>
      <c r="BK709" s="7">
        <v>0.5</v>
      </c>
      <c r="BL709" s="25">
        <v>1.1752136752136844E-2</v>
      </c>
      <c r="BM709" s="20">
        <v>0.6620625</v>
      </c>
      <c r="BN709" s="20">
        <v>0.71499999999999997</v>
      </c>
      <c r="BO709" s="20">
        <v>0.61874999999999991</v>
      </c>
      <c r="BP709" s="46">
        <v>69.632352941176464</v>
      </c>
      <c r="BQ709" s="215" t="s">
        <v>8553</v>
      </c>
      <c r="BR709" s="79">
        <v>-0.79520309750088003</v>
      </c>
      <c r="BS709" s="9">
        <v>5.9420604878568373E-3</v>
      </c>
      <c r="BT709" s="9">
        <v>6.7819202753649499E-3</v>
      </c>
      <c r="BU709" s="47" t="s">
        <v>5993</v>
      </c>
      <c r="BV709" s="47">
        <v>44399</v>
      </c>
      <c r="BW709" s="14" t="s">
        <v>5474</v>
      </c>
      <c r="BX709" s="83">
        <v>-0.75424371700105608</v>
      </c>
      <c r="BY709" s="82">
        <v>0.67</v>
      </c>
      <c r="BZ709" s="46">
        <v>70.671641791044777</v>
      </c>
      <c r="CA709" s="48" t="s">
        <v>8485</v>
      </c>
      <c r="CB709" s="45">
        <v>23722.350000000002</v>
      </c>
      <c r="CC709" s="45">
        <v>-3409.2000000000003</v>
      </c>
      <c r="CD709" s="45">
        <v>0</v>
      </c>
      <c r="CE709" s="45">
        <v>0</v>
      </c>
      <c r="CF709" s="14" t="s">
        <v>9226</v>
      </c>
      <c r="CG709" s="7" t="s">
        <v>8590</v>
      </c>
      <c r="CH709" s="215" t="s">
        <v>8498</v>
      </c>
      <c r="CI709" s="215" t="s">
        <v>8479</v>
      </c>
      <c r="CJ709" s="215" t="s">
        <v>8479</v>
      </c>
      <c r="CK709" s="43" t="s">
        <v>5474</v>
      </c>
      <c r="CL709" s="43" t="s">
        <v>5474</v>
      </c>
      <c r="CM709" s="43" t="s">
        <v>5474</v>
      </c>
      <c r="CN709" s="145">
        <v>-3409.2000000000003</v>
      </c>
      <c r="CO709" s="145">
        <v>23722.350000000002</v>
      </c>
      <c r="CP709" s="148">
        <v>11848.986639807339</v>
      </c>
      <c r="CQ709" s="189" t="s">
        <v>5474</v>
      </c>
      <c r="CR709" s="189" t="s">
        <v>5474</v>
      </c>
      <c r="CS709" s="99" t="s">
        <v>5474</v>
      </c>
      <c r="CT709" s="167" t="s">
        <v>5474</v>
      </c>
      <c r="CU709" s="43" t="s">
        <v>5474</v>
      </c>
      <c r="CV709" s="43" t="s">
        <v>5474</v>
      </c>
      <c r="CW709" s="43" t="s">
        <v>5474</v>
      </c>
      <c r="CX709" s="43" t="s">
        <v>5474</v>
      </c>
      <c r="CY709" s="43" t="s">
        <v>5474</v>
      </c>
      <c r="CZ709" s="43" t="s">
        <v>5474</v>
      </c>
      <c r="DA709" s="42" t="s">
        <v>5474</v>
      </c>
      <c r="DB709" s="42" t="s">
        <v>5474</v>
      </c>
      <c r="DC709" s="42" t="s">
        <v>5474</v>
      </c>
      <c r="DD709" s="42" t="s">
        <v>5474</v>
      </c>
      <c r="DE709" s="42" t="s">
        <v>5474</v>
      </c>
      <c r="DF709" s="42" t="s">
        <v>5474</v>
      </c>
      <c r="DG709" s="42" t="s">
        <v>5474</v>
      </c>
      <c r="DH709" s="42" t="s">
        <v>5474</v>
      </c>
    </row>
    <row r="710" spans="1:112">
      <c r="A710" s="22">
        <v>6207</v>
      </c>
      <c r="B710" s="7" t="s">
        <v>1292</v>
      </c>
      <c r="C710" s="21">
        <v>0.24940000000000001</v>
      </c>
      <c r="D710" s="21">
        <v>0.91410000000000002</v>
      </c>
      <c r="E710" s="21">
        <v>0.12139999999999999</v>
      </c>
      <c r="F710" s="21">
        <v>0.64910000000000001</v>
      </c>
      <c r="G710" s="21">
        <v>0.34739999999999999</v>
      </c>
      <c r="H710" s="21">
        <v>1.1499999999999999</v>
      </c>
      <c r="I710" s="21">
        <v>0.1169</v>
      </c>
      <c r="J710" s="21">
        <v>0.16669999999999999</v>
      </c>
      <c r="K710" s="21">
        <v>-1.9800000000000002E-2</v>
      </c>
      <c r="L710" s="21">
        <v>-3.8899999999999997E-2</v>
      </c>
      <c r="M710" s="21">
        <v>1.0200000000000001E-2</v>
      </c>
      <c r="N710" s="21">
        <v>4.2799999999999998E-2</v>
      </c>
      <c r="O710" s="21">
        <v>-2.9999999999999997E-4</v>
      </c>
      <c r="P710" s="21">
        <v>2.18E-2</v>
      </c>
      <c r="Q710" s="21">
        <v>-4.0000000000000002E-4</v>
      </c>
      <c r="R710" s="21">
        <v>-1.8E-3</v>
      </c>
      <c r="S710" s="21">
        <v>0.12590000000000001</v>
      </c>
      <c r="T710" s="21">
        <v>5.9299999999999999E-2</v>
      </c>
      <c r="U710" s="10">
        <v>1.26</v>
      </c>
      <c r="V710" s="10">
        <v>1.74</v>
      </c>
      <c r="W710" s="7">
        <v>1.7001999999999999</v>
      </c>
      <c r="X710" s="20">
        <v>0.7681</v>
      </c>
      <c r="Y710" s="75">
        <v>2020</v>
      </c>
      <c r="Z710" s="7">
        <v>1.5</v>
      </c>
      <c r="AA710" s="7">
        <v>0</v>
      </c>
      <c r="AB710" s="51">
        <v>111</v>
      </c>
      <c r="AC710" s="51">
        <v>-80</v>
      </c>
      <c r="AD710" s="51"/>
      <c r="AE710" s="51"/>
      <c r="AF710" s="51"/>
      <c r="AG710" s="51"/>
      <c r="AH710" s="20">
        <v>0</v>
      </c>
      <c r="AI710" s="7" t="s">
        <v>8481</v>
      </c>
      <c r="AJ710" s="67" t="s">
        <v>8494</v>
      </c>
      <c r="AK710" s="44">
        <v>0.57534246575342451</v>
      </c>
      <c r="AL710" s="44">
        <v>-0.7719298245614038</v>
      </c>
      <c r="AM710" s="44">
        <v>1</v>
      </c>
      <c r="AN710" s="25">
        <v>0.4649681528662421</v>
      </c>
      <c r="AO710" s="25">
        <v>0.18152866242038204</v>
      </c>
      <c r="AP710" s="215">
        <v>31.4</v>
      </c>
      <c r="AQ710" s="215" t="s">
        <v>8552</v>
      </c>
      <c r="AR710" s="44">
        <v>8.0256821829855496E-3</v>
      </c>
      <c r="AS710" s="171" t="s">
        <v>7385</v>
      </c>
      <c r="AT710" s="171" t="s">
        <v>7391</v>
      </c>
      <c r="AU710" s="171" t="s">
        <v>7300</v>
      </c>
      <c r="AV710" s="7" t="s">
        <v>5474</v>
      </c>
      <c r="AW710" s="14" t="s">
        <v>8226</v>
      </c>
      <c r="AX710" s="49" t="s">
        <v>6009</v>
      </c>
      <c r="AY710" s="38" t="s">
        <v>5971</v>
      </c>
      <c r="AZ710" s="14" t="s">
        <v>6696</v>
      </c>
      <c r="BA710" s="49" t="s">
        <v>5967</v>
      </c>
      <c r="BB710" s="38" t="s">
        <v>5971</v>
      </c>
      <c r="BC710" s="7">
        <v>0.3</v>
      </c>
      <c r="BD710" s="14" t="s">
        <v>6077</v>
      </c>
      <c r="BE710" s="49" t="s">
        <v>5960</v>
      </c>
      <c r="BF710" s="38" t="s">
        <v>5961</v>
      </c>
      <c r="BG710" s="7">
        <v>0.3</v>
      </c>
      <c r="BH710" s="45">
        <v>817.9973341308031</v>
      </c>
      <c r="BI710" s="215" t="s">
        <v>8471</v>
      </c>
      <c r="BJ710" s="215" t="s">
        <v>8500</v>
      </c>
      <c r="BK710" s="7">
        <v>3.1</v>
      </c>
      <c r="BL710" s="25">
        <v>1.6181229773462785E-2</v>
      </c>
      <c r="BM710" s="20">
        <v>0.71825000000000006</v>
      </c>
      <c r="BN710" s="20">
        <v>0.82000000000000006</v>
      </c>
      <c r="BO710" s="20">
        <v>0.6349999999999999</v>
      </c>
      <c r="BP710" s="46">
        <v>18.045977011494251</v>
      </c>
      <c r="BQ710" s="215" t="s">
        <v>8483</v>
      </c>
      <c r="BR710" s="79">
        <v>-0.20091507430997865</v>
      </c>
      <c r="BS710" s="9">
        <v>4.8015605522977234E-2</v>
      </c>
      <c r="BT710" s="9">
        <v>4.1676890825612878E-2</v>
      </c>
      <c r="BU710" s="47" t="s">
        <v>5993</v>
      </c>
      <c r="BV710" s="47" t="s">
        <v>5993</v>
      </c>
      <c r="BW710" s="14" t="s">
        <v>5474</v>
      </c>
      <c r="BX710" s="83">
        <v>-4.1098089171974481E-2</v>
      </c>
      <c r="BY710" s="82">
        <v>1.96</v>
      </c>
      <c r="BZ710" s="46">
        <v>16.020408163265305</v>
      </c>
      <c r="CA710" s="48" t="s">
        <v>8485</v>
      </c>
      <c r="CB710" s="45">
        <v>3485.3999999999996</v>
      </c>
      <c r="CC710" s="45">
        <v>-2512</v>
      </c>
      <c r="CD710" s="45">
        <v>0</v>
      </c>
      <c r="CE710" s="45">
        <v>0</v>
      </c>
      <c r="CF710" s="14" t="s">
        <v>9227</v>
      </c>
      <c r="CG710" s="7" t="s">
        <v>8477</v>
      </c>
      <c r="CH710" s="215" t="s">
        <v>8478</v>
      </c>
      <c r="CI710" s="215" t="s">
        <v>8479</v>
      </c>
      <c r="CJ710" s="215" t="s">
        <v>8479</v>
      </c>
      <c r="CK710" s="43" t="s">
        <v>5474</v>
      </c>
      <c r="CL710" s="43" t="s">
        <v>5474</v>
      </c>
      <c r="CM710" s="43" t="s">
        <v>6898</v>
      </c>
      <c r="CN710" s="145">
        <v>-2512</v>
      </c>
      <c r="CO710" s="145">
        <v>3485.3999999999996</v>
      </c>
      <c r="CP710" s="148">
        <v>25685.116291707214</v>
      </c>
      <c r="CQ710" s="189" t="s">
        <v>5474</v>
      </c>
      <c r="CR710" s="189" t="s">
        <v>5474</v>
      </c>
      <c r="CS710" s="99" t="s">
        <v>5474</v>
      </c>
      <c r="CT710" s="167" t="s">
        <v>5474</v>
      </c>
      <c r="CU710" s="43" t="s">
        <v>5474</v>
      </c>
      <c r="CV710" s="43" t="s">
        <v>5474</v>
      </c>
      <c r="CW710" s="43" t="s">
        <v>5474</v>
      </c>
      <c r="CX710" s="43" t="s">
        <v>5474</v>
      </c>
      <c r="CY710" s="43" t="s">
        <v>5474</v>
      </c>
      <c r="CZ710" s="43" t="s">
        <v>5474</v>
      </c>
      <c r="DA710" s="42" t="s">
        <v>5474</v>
      </c>
      <c r="DB710" s="42" t="s">
        <v>5474</v>
      </c>
      <c r="DC710" s="42" t="s">
        <v>5474</v>
      </c>
      <c r="DD710" s="42" t="s">
        <v>5474</v>
      </c>
      <c r="DE710" s="42" t="s">
        <v>5474</v>
      </c>
      <c r="DF710" s="42" t="s">
        <v>5474</v>
      </c>
      <c r="DG710" s="42" t="s">
        <v>5474</v>
      </c>
      <c r="DH710" s="42" t="s">
        <v>5474</v>
      </c>
    </row>
    <row r="711" spans="1:112">
      <c r="A711" s="22">
        <v>2049</v>
      </c>
      <c r="B711" s="7" t="s">
        <v>276</v>
      </c>
      <c r="C711" s="21">
        <v>2.35E-2</v>
      </c>
      <c r="D711" s="21">
        <v>0.22459999999999999</v>
      </c>
      <c r="E711" s="21">
        <v>6.4299999999999996E-2</v>
      </c>
      <c r="F711" s="21">
        <v>0.27810000000000001</v>
      </c>
      <c r="G711" s="21">
        <v>0.3775</v>
      </c>
      <c r="H711" s="21">
        <v>0.97519999999999996</v>
      </c>
      <c r="I711" s="21">
        <v>0.73770000000000002</v>
      </c>
      <c r="J711" s="21">
        <v>2.3972000000000002</v>
      </c>
      <c r="K711" s="21">
        <v>4.3400000000000001E-2</v>
      </c>
      <c r="L711" s="21">
        <v>8.2500000000000004E-2</v>
      </c>
      <c r="M711" s="21">
        <v>2.9399999999999999E-2</v>
      </c>
      <c r="N711" s="21">
        <v>6.7199999999999996E-2</v>
      </c>
      <c r="O711" s="21">
        <v>8.0299999999999996E-2</v>
      </c>
      <c r="P711" s="21">
        <v>7.9100000000000004E-2</v>
      </c>
      <c r="Q711" s="21">
        <v>2.06E-2</v>
      </c>
      <c r="R711" s="21">
        <v>1.12E-2</v>
      </c>
      <c r="S711" s="21">
        <v>0.1164</v>
      </c>
      <c r="T711" s="21">
        <v>5.8200000000000002E-2</v>
      </c>
      <c r="U711" s="10">
        <v>4.79</v>
      </c>
      <c r="V711" s="10">
        <v>9.42</v>
      </c>
      <c r="W711" s="7">
        <v>3.46</v>
      </c>
      <c r="X711" s="20">
        <v>0.37380000000000002</v>
      </c>
      <c r="Y711" s="75">
        <v>2020</v>
      </c>
      <c r="Z711" s="7">
        <v>2</v>
      </c>
      <c r="AA711" s="7">
        <v>0.3</v>
      </c>
      <c r="AB711" s="51">
        <v>-416</v>
      </c>
      <c r="AC711" s="51">
        <v>77</v>
      </c>
      <c r="AD711" s="51">
        <v>-124</v>
      </c>
      <c r="AE711" s="51"/>
      <c r="AF711" s="51">
        <v>-44</v>
      </c>
      <c r="AG711" s="51">
        <v>18</v>
      </c>
      <c r="AH711" s="20">
        <v>5.3199999999999997E-2</v>
      </c>
      <c r="AI711" s="7" t="s">
        <v>8467</v>
      </c>
      <c r="AJ711" s="67" t="s">
        <v>8494</v>
      </c>
      <c r="AK711" s="44">
        <v>-0.67494356659142207</v>
      </c>
      <c r="AL711" s="44">
        <v>-0.69523809523809521</v>
      </c>
      <c r="AM711" s="44">
        <v>0.88888888888888884</v>
      </c>
      <c r="AN711" s="25">
        <v>0.69544740973312402</v>
      </c>
      <c r="AO711" s="25">
        <v>0.16483516483516483</v>
      </c>
      <c r="AP711" s="215">
        <v>318.5</v>
      </c>
      <c r="AQ711" s="215" t="s">
        <v>8552</v>
      </c>
      <c r="AR711" s="44">
        <v>7.9113924050632899E-3</v>
      </c>
      <c r="AS711" s="171" t="s">
        <v>7385</v>
      </c>
      <c r="AT711" s="171" t="s">
        <v>7129</v>
      </c>
      <c r="AU711" s="171" t="s">
        <v>7057</v>
      </c>
      <c r="AV711" s="7" t="s">
        <v>8470</v>
      </c>
      <c r="AW711" s="14" t="s">
        <v>6615</v>
      </c>
      <c r="AX711" s="49" t="s">
        <v>5981</v>
      </c>
      <c r="AY711" s="38" t="s">
        <v>5971</v>
      </c>
      <c r="AZ711" s="14" t="s">
        <v>6038</v>
      </c>
      <c r="BA711" s="49" t="s">
        <v>5967</v>
      </c>
      <c r="BB711" s="38" t="s">
        <v>6007</v>
      </c>
      <c r="BC711" s="7">
        <v>0.4</v>
      </c>
      <c r="BD711" s="14" t="s">
        <v>6150</v>
      </c>
      <c r="BE711" s="49" t="s">
        <v>5967</v>
      </c>
      <c r="BF711" s="38" t="s">
        <v>5961</v>
      </c>
      <c r="BG711" s="7">
        <v>1</v>
      </c>
      <c r="BH711" s="45">
        <v>667.19747099279073</v>
      </c>
      <c r="BI711" s="215" t="s">
        <v>8489</v>
      </c>
      <c r="BJ711" s="215" t="s">
        <v>8568</v>
      </c>
      <c r="BK711" s="7">
        <v>0.7</v>
      </c>
      <c r="BL711" s="25">
        <v>2.5764895330112721E-2</v>
      </c>
      <c r="BM711" s="20">
        <v>0.70068749999999991</v>
      </c>
      <c r="BN711" s="20">
        <v>0.7</v>
      </c>
      <c r="BO711" s="20">
        <v>0.70124999999999982</v>
      </c>
      <c r="BP711" s="46">
        <v>33.811040339702757</v>
      </c>
      <c r="BQ711" s="215" t="s">
        <v>8540</v>
      </c>
      <c r="BR711" s="79">
        <v>-0.59723704866562</v>
      </c>
      <c r="BS711" s="9">
        <v>4.984264345572198E-3</v>
      </c>
      <c r="BT711" s="9">
        <v>3.025245797172893E-2</v>
      </c>
      <c r="BU711" s="47" t="s">
        <v>5993</v>
      </c>
      <c r="BV711" s="47" t="s">
        <v>5993</v>
      </c>
      <c r="BW711" s="14" t="s">
        <v>8583</v>
      </c>
      <c r="BX711" s="83">
        <v>-0.49654631083202505</v>
      </c>
      <c r="BY711" s="82">
        <v>10.690000000000001</v>
      </c>
      <c r="BZ711" s="46">
        <v>29.794200187090734</v>
      </c>
      <c r="CA711" s="48" t="s">
        <v>8475</v>
      </c>
      <c r="CB711" s="45">
        <v>-132496</v>
      </c>
      <c r="CC711" s="45">
        <v>24524.5</v>
      </c>
      <c r="CD711" s="45">
        <v>-39494</v>
      </c>
      <c r="CE711" s="45">
        <v>0</v>
      </c>
      <c r="CF711" s="14" t="s">
        <v>9228</v>
      </c>
      <c r="CG711" s="7" t="s">
        <v>8477</v>
      </c>
      <c r="CH711" s="215" t="s">
        <v>8498</v>
      </c>
      <c r="CI711" s="215" t="s">
        <v>8478</v>
      </c>
      <c r="CJ711" s="215" t="s">
        <v>8479</v>
      </c>
      <c r="CK711" s="43" t="s">
        <v>6887</v>
      </c>
      <c r="CL711" s="43" t="s">
        <v>8480</v>
      </c>
      <c r="CM711" s="43" t="s">
        <v>6944</v>
      </c>
      <c r="CN711" s="145">
        <v>24524.5</v>
      </c>
      <c r="CO711" s="145">
        <v>-171990</v>
      </c>
      <c r="CP711" s="148">
        <v>212502.39451120383</v>
      </c>
      <c r="CQ711" s="189" t="s">
        <v>5474</v>
      </c>
      <c r="CR711" s="189" t="s">
        <v>5474</v>
      </c>
      <c r="CS711" s="99" t="s">
        <v>5474</v>
      </c>
      <c r="CT711" s="167" t="s">
        <v>5474</v>
      </c>
      <c r="CU711" s="43" t="s">
        <v>5474</v>
      </c>
      <c r="CV711" s="43" t="s">
        <v>5474</v>
      </c>
      <c r="CW711" s="43" t="s">
        <v>5474</v>
      </c>
      <c r="CX711" s="43" t="s">
        <v>5474</v>
      </c>
      <c r="CY711" s="43" t="s">
        <v>5474</v>
      </c>
      <c r="CZ711" s="43" t="s">
        <v>5474</v>
      </c>
      <c r="DA711" s="42" t="s">
        <v>5474</v>
      </c>
      <c r="DB711" s="42" t="s">
        <v>5474</v>
      </c>
      <c r="DC711" s="42" t="s">
        <v>5474</v>
      </c>
      <c r="DD711" s="42" t="s">
        <v>5474</v>
      </c>
      <c r="DE711" s="42" t="s">
        <v>5474</v>
      </c>
      <c r="DF711" s="42" t="s">
        <v>5474</v>
      </c>
      <c r="DG711" s="42" t="s">
        <v>5474</v>
      </c>
      <c r="DH711" s="42" t="s">
        <v>5473</v>
      </c>
    </row>
    <row r="712" spans="1:112">
      <c r="A712" s="22">
        <v>9942</v>
      </c>
      <c r="B712" s="7" t="s">
        <v>1611</v>
      </c>
      <c r="C712" s="21">
        <v>3.3999999999999998E-3</v>
      </c>
      <c r="D712" s="21">
        <v>0.2863</v>
      </c>
      <c r="E712" s="21">
        <v>0</v>
      </c>
      <c r="F712" s="21">
        <v>0.32940000000000003</v>
      </c>
      <c r="G712" s="21">
        <v>0.3826</v>
      </c>
      <c r="H712" s="21">
        <v>0.27329999999999999</v>
      </c>
      <c r="I712" s="21">
        <v>0.37409999999999999</v>
      </c>
      <c r="J712" s="21">
        <v>0.70499999999999996</v>
      </c>
      <c r="K712" s="21">
        <v>1.7500000000000002E-2</v>
      </c>
      <c r="L712" s="21">
        <v>3.9800000000000002E-2</v>
      </c>
      <c r="M712" s="21">
        <v>4.2099999999999999E-2</v>
      </c>
      <c r="N712" s="21">
        <v>1.41E-2</v>
      </c>
      <c r="O712" s="21">
        <v>5.3400000000000003E-2</v>
      </c>
      <c r="P712" s="21">
        <v>4.9399999999999999E-2</v>
      </c>
      <c r="Q712" s="21">
        <v>1.15E-2</v>
      </c>
      <c r="R712" s="21">
        <v>7.9000000000000008E-3</v>
      </c>
      <c r="S712" s="21">
        <v>0.15570000000000001</v>
      </c>
      <c r="T712" s="21">
        <v>0.1138</v>
      </c>
      <c r="U712" s="10">
        <v>3.41</v>
      </c>
      <c r="V712" s="10">
        <v>6.05</v>
      </c>
      <c r="W712" s="7">
        <v>4.16</v>
      </c>
      <c r="X712" s="20">
        <v>0.77980000000000005</v>
      </c>
      <c r="Y712" s="75">
        <v>2020</v>
      </c>
      <c r="Z712" s="7">
        <v>4.2</v>
      </c>
      <c r="AA712" s="7">
        <v>0</v>
      </c>
      <c r="AB712" s="51">
        <v>-197</v>
      </c>
      <c r="AC712" s="51">
        <v>-74</v>
      </c>
      <c r="AD712" s="51">
        <v>-111</v>
      </c>
      <c r="AE712" s="51">
        <v>-44</v>
      </c>
      <c r="AF712" s="51">
        <v>-76</v>
      </c>
      <c r="AG712" s="51">
        <v>-12</v>
      </c>
      <c r="AH712" s="20">
        <v>6.9999999999999999E-4</v>
      </c>
      <c r="AI712" s="7" t="s">
        <v>8481</v>
      </c>
      <c r="AJ712" s="67" t="s">
        <v>8494</v>
      </c>
      <c r="AK712" s="44">
        <v>-0.52038834951456303</v>
      </c>
      <c r="AL712" s="44">
        <v>-0.84803921568627416</v>
      </c>
      <c r="AM712" s="44">
        <v>1</v>
      </c>
      <c r="AN712" s="25">
        <v>0.58722919042189281</v>
      </c>
      <c r="AO712" s="25">
        <v>0.23261117445838089</v>
      </c>
      <c r="AP712" s="215">
        <v>87.7</v>
      </c>
      <c r="AQ712" s="215" t="s">
        <v>8552</v>
      </c>
      <c r="AR712" s="44">
        <v>5.7339449541284398E-3</v>
      </c>
      <c r="AS712" s="171" t="s">
        <v>7653</v>
      </c>
      <c r="AT712" s="171" t="s">
        <v>7054</v>
      </c>
      <c r="AU712" s="171" t="s">
        <v>6933</v>
      </c>
      <c r="AV712" s="7" t="s">
        <v>8470</v>
      </c>
      <c r="AW712" s="14" t="s">
        <v>8226</v>
      </c>
      <c r="AX712" s="49" t="s">
        <v>6009</v>
      </c>
      <c r="AY712" s="38" t="s">
        <v>6007</v>
      </c>
      <c r="AZ712" s="14" t="s">
        <v>6712</v>
      </c>
      <c r="BA712" s="49" t="s">
        <v>5967</v>
      </c>
      <c r="BB712" s="38" t="s">
        <v>6007</v>
      </c>
      <c r="BC712" s="7">
        <v>0.4</v>
      </c>
      <c r="BD712" s="14" t="s">
        <v>6079</v>
      </c>
      <c r="BE712" s="49" t="s">
        <v>5967</v>
      </c>
      <c r="BF712" s="38" t="s">
        <v>5961</v>
      </c>
      <c r="BG712" s="7">
        <v>0.8</v>
      </c>
      <c r="BH712" s="45">
        <v>248.13971116169876</v>
      </c>
      <c r="BI712" s="215" t="s">
        <v>8471</v>
      </c>
      <c r="BJ712" s="215" t="s">
        <v>8509</v>
      </c>
      <c r="BK712" s="7">
        <v>0.8</v>
      </c>
      <c r="BL712" s="25">
        <v>6.8886337543054947E-3</v>
      </c>
      <c r="BM712" s="20">
        <v>0.67912499999999998</v>
      </c>
      <c r="BN712" s="20">
        <v>0.7024999999999999</v>
      </c>
      <c r="BO712" s="20">
        <v>0.65999999999999992</v>
      </c>
      <c r="BP712" s="46">
        <v>14.495867768595042</v>
      </c>
      <c r="BQ712" s="215" t="s">
        <v>8558</v>
      </c>
      <c r="BR712" s="79">
        <v>9.2052451539340035E-3</v>
      </c>
      <c r="BS712" s="9">
        <v>4.1342581474202555E-2</v>
      </c>
      <c r="BT712" s="9">
        <v>4.1796029147389779E-2</v>
      </c>
      <c r="BU712" s="47" t="s">
        <v>5993</v>
      </c>
      <c r="BV712" s="47" t="s">
        <v>5993</v>
      </c>
      <c r="BW712" s="14" t="s">
        <v>8514</v>
      </c>
      <c r="BX712" s="83">
        <v>0.21104629418472057</v>
      </c>
      <c r="BY712" s="82">
        <v>6.8100000000000005</v>
      </c>
      <c r="BZ712" s="46">
        <v>12.878120411160058</v>
      </c>
      <c r="CA712" s="48" t="s">
        <v>5474</v>
      </c>
      <c r="CB712" s="45">
        <v>-17276.900000000001</v>
      </c>
      <c r="CC712" s="45">
        <v>-6489.8</v>
      </c>
      <c r="CD712" s="45">
        <v>-9734.7000000000007</v>
      </c>
      <c r="CE712" s="45">
        <v>-3858.8</v>
      </c>
      <c r="CF712" s="14" t="s">
        <v>9229</v>
      </c>
      <c r="CG712" s="7" t="s">
        <v>8477</v>
      </c>
      <c r="CH712" s="215" t="s">
        <v>8478</v>
      </c>
      <c r="CI712" s="215" t="s">
        <v>8479</v>
      </c>
      <c r="CJ712" s="215" t="s">
        <v>8479</v>
      </c>
      <c r="CK712" s="43" t="s">
        <v>5474</v>
      </c>
      <c r="CL712" s="43" t="s">
        <v>5474</v>
      </c>
      <c r="CM712" s="43" t="s">
        <v>6898</v>
      </c>
      <c r="CN712" s="145">
        <v>-10348.6</v>
      </c>
      <c r="CO712" s="145">
        <v>-27011.600000000002</v>
      </c>
      <c r="CP712" s="148">
        <v>21761.852668880983</v>
      </c>
      <c r="CQ712" s="189" t="s">
        <v>5474</v>
      </c>
      <c r="CR712" s="189" t="s">
        <v>5474</v>
      </c>
      <c r="CS712" s="99" t="s">
        <v>5474</v>
      </c>
      <c r="CT712" s="167" t="s">
        <v>5474</v>
      </c>
      <c r="CU712" s="43" t="s">
        <v>5474</v>
      </c>
      <c r="CV712" s="43" t="s">
        <v>5474</v>
      </c>
      <c r="CW712" s="43" t="s">
        <v>5474</v>
      </c>
      <c r="CX712" s="43" t="s">
        <v>5474</v>
      </c>
      <c r="CY712" s="43" t="s">
        <v>5474</v>
      </c>
      <c r="CZ712" s="43" t="s">
        <v>5474</v>
      </c>
      <c r="DA712" s="42" t="s">
        <v>5474</v>
      </c>
      <c r="DB712" s="42" t="s">
        <v>5474</v>
      </c>
      <c r="DC712" s="42" t="s">
        <v>5474</v>
      </c>
      <c r="DD712" s="42" t="s">
        <v>5474</v>
      </c>
      <c r="DE712" s="42" t="s">
        <v>5474</v>
      </c>
      <c r="DF712" s="42" t="s">
        <v>5474</v>
      </c>
      <c r="DG712" s="42" t="s">
        <v>5474</v>
      </c>
      <c r="DH712" s="42" t="s">
        <v>5474</v>
      </c>
    </row>
    <row r="713" spans="1:112">
      <c r="A713" s="22">
        <v>3147</v>
      </c>
      <c r="B713" s="7" t="s">
        <v>2693</v>
      </c>
      <c r="C713" s="21">
        <v>0.17230000000000001</v>
      </c>
      <c r="D713" s="21">
        <v>1.1116999999999999</v>
      </c>
      <c r="E713" s="21">
        <v>0.19270000000000001</v>
      </c>
      <c r="F713" s="21">
        <v>1.3025</v>
      </c>
      <c r="G713" s="21">
        <v>0.80669999999999997</v>
      </c>
      <c r="H713" s="21">
        <v>-4.0800000000000003E-2</v>
      </c>
      <c r="I713" s="21">
        <v>1.9375</v>
      </c>
      <c r="J713" s="21">
        <v>1.4827999999999999</v>
      </c>
      <c r="K713" s="21">
        <v>-1.0500000000000001E-2</v>
      </c>
      <c r="L713" s="21">
        <v>-5.9999999999999995E-4</v>
      </c>
      <c r="M713" s="21">
        <v>6.4999999999999997E-3</v>
      </c>
      <c r="N713" s="21">
        <v>4.0000000000000002E-4</v>
      </c>
      <c r="O713" s="21">
        <v>4.1599999999999998E-2</v>
      </c>
      <c r="P713" s="21">
        <v>0.02</v>
      </c>
      <c r="Q713" s="21">
        <v>2.7900000000000001E-2</v>
      </c>
      <c r="R713" s="21">
        <v>6.7000000000000002E-3</v>
      </c>
      <c r="S713" s="21">
        <v>2.1700000000000001E-2</v>
      </c>
      <c r="T713" s="21">
        <v>2.0199999999999999E-2</v>
      </c>
      <c r="U713" s="10">
        <v>2.88</v>
      </c>
      <c r="V713" s="10">
        <v>5.07</v>
      </c>
      <c r="W713" s="7">
        <v>1.6271</v>
      </c>
      <c r="X713" s="20">
        <v>0.61480000000000001</v>
      </c>
      <c r="Y713" s="75">
        <v>2020</v>
      </c>
      <c r="Z713" s="7">
        <v>2.1</v>
      </c>
      <c r="AA713" s="7">
        <v>0</v>
      </c>
      <c r="AB713" s="51">
        <v>-56</v>
      </c>
      <c r="AC713" s="51">
        <v>-48</v>
      </c>
      <c r="AD713" s="51"/>
      <c r="AE713" s="51"/>
      <c r="AF713" s="51">
        <v>-18</v>
      </c>
      <c r="AG713" s="51"/>
      <c r="AH713" s="20">
        <v>2.9499999999999998E-2</v>
      </c>
      <c r="AI713" s="7" t="s">
        <v>8487</v>
      </c>
      <c r="AJ713" s="67" t="s">
        <v>8482</v>
      </c>
      <c r="AK713" s="44">
        <v>0.69168900804289524</v>
      </c>
      <c r="AL713" s="44">
        <v>-0.8382352941176473</v>
      </c>
      <c r="AM713" s="44">
        <v>0.77777777777777424</v>
      </c>
      <c r="AN713" s="25">
        <v>0.69850187265917618</v>
      </c>
      <c r="AO713" s="25">
        <v>0.25468164794007481</v>
      </c>
      <c r="AP713" s="215">
        <v>53.4</v>
      </c>
      <c r="AQ713" s="215" t="s">
        <v>8552</v>
      </c>
      <c r="AR713" s="44">
        <v>1.13636363636363E-2</v>
      </c>
      <c r="AS713" s="171" t="s">
        <v>7695</v>
      </c>
      <c r="AT713" s="171" t="s">
        <v>7177</v>
      </c>
      <c r="AU713" s="171" t="s">
        <v>7091</v>
      </c>
      <c r="AV713" s="7" t="s">
        <v>5474</v>
      </c>
      <c r="AW713" s="14" t="s">
        <v>7779</v>
      </c>
      <c r="AX713" s="49" t="s">
        <v>6039</v>
      </c>
      <c r="AY713" s="38" t="s">
        <v>6007</v>
      </c>
      <c r="AZ713" s="14" t="s">
        <v>6123</v>
      </c>
      <c r="BA713" s="49" t="s">
        <v>5967</v>
      </c>
      <c r="BB713" s="38" t="s">
        <v>5961</v>
      </c>
      <c r="BC713" s="7">
        <v>0.6</v>
      </c>
      <c r="BD713" s="14" t="s">
        <v>5980</v>
      </c>
      <c r="BE713" s="49" t="s">
        <v>6020</v>
      </c>
      <c r="BF713" s="38" t="s">
        <v>5961</v>
      </c>
      <c r="BG713" s="7">
        <v>0.5</v>
      </c>
      <c r="BH713" s="45">
        <v>156.11155231151409</v>
      </c>
      <c r="BI713" s="215" t="s">
        <v>8471</v>
      </c>
      <c r="BJ713" s="215" t="s">
        <v>8554</v>
      </c>
      <c r="BK713" s="7">
        <v>1</v>
      </c>
      <c r="BL713" s="25">
        <v>1.3282732447817755E-2</v>
      </c>
      <c r="BM713" s="20">
        <v>0.75112500000000004</v>
      </c>
      <c r="BN713" s="20">
        <v>0.86250000000000004</v>
      </c>
      <c r="BO713" s="20">
        <v>0.65999999999999992</v>
      </c>
      <c r="BP713" s="46">
        <v>10.532544378698224</v>
      </c>
      <c r="BQ713" s="215" t="s">
        <v>8585</v>
      </c>
      <c r="BR713" s="79">
        <v>0.3585468164794009</v>
      </c>
      <c r="BS713" s="9">
        <v>2.4476847893009523E-2</v>
      </c>
      <c r="BT713" s="9">
        <v>3.3281147980940951E-2</v>
      </c>
      <c r="BU713" s="47">
        <v>44403</v>
      </c>
      <c r="BV713" s="47">
        <v>44400</v>
      </c>
      <c r="BW713" s="14" t="s">
        <v>5474</v>
      </c>
      <c r="BX713" s="83">
        <v>0.63025617977528081</v>
      </c>
      <c r="BY713" s="82">
        <v>7.08</v>
      </c>
      <c r="BZ713" s="46">
        <v>7.5423728813559316</v>
      </c>
      <c r="CA713" s="48" t="s">
        <v>5474</v>
      </c>
      <c r="CB713" s="45">
        <v>-2990.4</v>
      </c>
      <c r="CC713" s="45">
        <v>-2563.1999999999998</v>
      </c>
      <c r="CD713" s="45">
        <v>0</v>
      </c>
      <c r="CE713" s="45">
        <v>0</v>
      </c>
      <c r="CF713" s="14" t="s">
        <v>5078</v>
      </c>
      <c r="CG713" s="7" t="s">
        <v>8477</v>
      </c>
      <c r="CH713" s="215" t="s">
        <v>8478</v>
      </c>
      <c r="CI713" s="215" t="s">
        <v>8478</v>
      </c>
      <c r="CJ713" s="215" t="s">
        <v>8523</v>
      </c>
      <c r="CK713" s="43" t="s">
        <v>5474</v>
      </c>
      <c r="CL713" s="43" t="s">
        <v>8480</v>
      </c>
      <c r="CM713" s="43" t="s">
        <v>6994</v>
      </c>
      <c r="CN713" s="145">
        <v>-2563.1999999999998</v>
      </c>
      <c r="CO713" s="145">
        <v>-2990.4</v>
      </c>
      <c r="CP713" s="148">
        <v>8336.3568934348514</v>
      </c>
      <c r="CQ713" s="189" t="s">
        <v>5474</v>
      </c>
      <c r="CR713" s="189" t="s">
        <v>5474</v>
      </c>
      <c r="CS713" s="99" t="s">
        <v>5474</v>
      </c>
      <c r="CT713" s="167" t="s">
        <v>5474</v>
      </c>
      <c r="CU713" s="43" t="s">
        <v>5474</v>
      </c>
      <c r="CV713" s="43" t="s">
        <v>5474</v>
      </c>
      <c r="CW713" s="43" t="s">
        <v>5474</v>
      </c>
      <c r="CX713" s="43" t="s">
        <v>5474</v>
      </c>
      <c r="CY713" s="43" t="s">
        <v>5474</v>
      </c>
      <c r="CZ713" s="43" t="s">
        <v>5474</v>
      </c>
      <c r="DA713" s="42" t="s">
        <v>5474</v>
      </c>
      <c r="DB713" s="42" t="s">
        <v>5474</v>
      </c>
      <c r="DC713" s="42" t="s">
        <v>5474</v>
      </c>
      <c r="DD713" s="42" t="s">
        <v>5474</v>
      </c>
      <c r="DE713" s="42" t="s">
        <v>5474</v>
      </c>
      <c r="DF713" s="42" t="s">
        <v>5474</v>
      </c>
      <c r="DG713" s="42" t="s">
        <v>5474</v>
      </c>
      <c r="DH713" s="42" t="s">
        <v>5474</v>
      </c>
    </row>
    <row r="714" spans="1:112">
      <c r="A714" s="22">
        <v>2108</v>
      </c>
      <c r="B714" s="7" t="s">
        <v>292</v>
      </c>
      <c r="C714" s="21">
        <v>-0.14069999999999999</v>
      </c>
      <c r="D714" s="21">
        <v>0.94099999999999995</v>
      </c>
      <c r="E714" s="21">
        <v>-0.22170000000000001</v>
      </c>
      <c r="F714" s="21">
        <v>0.62549999999999994</v>
      </c>
      <c r="G714" s="21">
        <v>1.5355000000000001</v>
      </c>
      <c r="H714" s="21">
        <v>-5.5E-2</v>
      </c>
      <c r="I714" s="21">
        <v>5.0587999999999997</v>
      </c>
      <c r="J714" s="21">
        <v>5.7088999999999999</v>
      </c>
      <c r="K714" s="21">
        <v>-6.08E-2</v>
      </c>
      <c r="L714" s="21">
        <v>0.20530000000000001</v>
      </c>
      <c r="M714" s="21">
        <v>0.2717</v>
      </c>
      <c r="N714" s="21">
        <v>-2.93E-2</v>
      </c>
      <c r="O714" s="21">
        <v>0.24660000000000001</v>
      </c>
      <c r="P714" s="21">
        <v>0.2757</v>
      </c>
      <c r="Q714" s="21">
        <v>0.13919999999999999</v>
      </c>
      <c r="R714" s="21">
        <v>0.1062</v>
      </c>
      <c r="S714" s="21">
        <v>0.19620000000000001</v>
      </c>
      <c r="T714" s="21">
        <v>0.1593</v>
      </c>
      <c r="U714" s="10">
        <v>10.6</v>
      </c>
      <c r="V714" s="10">
        <v>16.22</v>
      </c>
      <c r="W714" s="7">
        <v>2.1800000000000002</v>
      </c>
      <c r="X714" s="20">
        <v>0.71350000000000002</v>
      </c>
      <c r="Y714" s="75">
        <v>2020</v>
      </c>
      <c r="Z714" s="7">
        <v>4</v>
      </c>
      <c r="AA714" s="7">
        <v>0</v>
      </c>
      <c r="AB714" s="51">
        <v>186</v>
      </c>
      <c r="AC714" s="51">
        <v>87</v>
      </c>
      <c r="AD714" s="51">
        <v>488</v>
      </c>
      <c r="AE714" s="51">
        <v>5</v>
      </c>
      <c r="AF714" s="51">
        <v>899</v>
      </c>
      <c r="AG714" s="51">
        <v>145</v>
      </c>
      <c r="AH714" s="20">
        <v>0.18440000000000001</v>
      </c>
      <c r="AI714" s="7" t="s">
        <v>8481</v>
      </c>
      <c r="AJ714" s="67" t="s">
        <v>8494</v>
      </c>
      <c r="AK714" s="44">
        <v>-0.50559629486684676</v>
      </c>
      <c r="AL714" s="44">
        <v>-0.7</v>
      </c>
      <c r="AM714" s="44">
        <v>-0.6</v>
      </c>
      <c r="AN714" s="25">
        <v>1.1723981900452489</v>
      </c>
      <c r="AO714" s="25">
        <v>0.22624434389140272</v>
      </c>
      <c r="AP714" s="215">
        <v>110.5</v>
      </c>
      <c r="AQ714" s="215" t="s">
        <v>8552</v>
      </c>
      <c r="AR714" s="44">
        <v>4.54545454545454E-3</v>
      </c>
      <c r="AS714" s="171" t="s">
        <v>7411</v>
      </c>
      <c r="AT714" s="171" t="s">
        <v>7054</v>
      </c>
      <c r="AU714" s="171" t="s">
        <v>7078</v>
      </c>
      <c r="AV714" s="7" t="s">
        <v>8470</v>
      </c>
      <c r="AW714" s="14" t="s">
        <v>7410</v>
      </c>
      <c r="AX714" s="49" t="s">
        <v>6009</v>
      </c>
      <c r="AY714" s="38" t="s">
        <v>5971</v>
      </c>
      <c r="AZ714" s="14" t="s">
        <v>6572</v>
      </c>
      <c r="BA714" s="49" t="s">
        <v>5967</v>
      </c>
      <c r="BB714" s="38" t="s">
        <v>6047</v>
      </c>
      <c r="BC714" s="7">
        <v>0.3</v>
      </c>
      <c r="BD714" s="14" t="s">
        <v>5987</v>
      </c>
      <c r="BE714" s="49" t="s">
        <v>5967</v>
      </c>
      <c r="BF714" s="38" t="s">
        <v>5961</v>
      </c>
      <c r="BG714" s="7">
        <v>0.5</v>
      </c>
      <c r="BH714" s="45">
        <v>840.07437697498085</v>
      </c>
      <c r="BI714" s="215" t="s">
        <v>8489</v>
      </c>
      <c r="BJ714" s="215" t="s">
        <v>8568</v>
      </c>
      <c r="BK714" s="7">
        <v>0.5</v>
      </c>
      <c r="BL714" s="25">
        <v>9.1324200913242004E-3</v>
      </c>
      <c r="BM714" s="20">
        <v>0.71968750000000004</v>
      </c>
      <c r="BN714" s="20">
        <v>0.70250000000000001</v>
      </c>
      <c r="BO714" s="20">
        <v>0.73375000000000001</v>
      </c>
      <c r="BP714" s="46">
        <v>6.8125770653514186</v>
      </c>
      <c r="BQ714" s="215" t="s">
        <v>8558</v>
      </c>
      <c r="BR714" s="79">
        <v>1.1523378582202113</v>
      </c>
      <c r="BS714" s="9">
        <v>1.3797789717483244E-2</v>
      </c>
      <c r="BT714" s="9">
        <v>3.0172585398045904E-2</v>
      </c>
      <c r="BU714" s="47" t="s">
        <v>5993</v>
      </c>
      <c r="BV714" s="47">
        <v>44293</v>
      </c>
      <c r="BW714" s="14" t="s">
        <v>5474</v>
      </c>
      <c r="BX714" s="83">
        <v>1.5828054298642531</v>
      </c>
      <c r="BY714" s="82">
        <v>20</v>
      </c>
      <c r="BZ714" s="46">
        <v>5.5250000000000004</v>
      </c>
      <c r="CA714" s="48" t="s">
        <v>8593</v>
      </c>
      <c r="CB714" s="45">
        <v>20553</v>
      </c>
      <c r="CC714" s="45">
        <v>9613.5</v>
      </c>
      <c r="CD714" s="45">
        <v>53924</v>
      </c>
      <c r="CE714" s="45">
        <v>552.5</v>
      </c>
      <c r="CF714" s="14" t="s">
        <v>9230</v>
      </c>
      <c r="CG714" s="7" t="s">
        <v>8556</v>
      </c>
      <c r="CH714" s="215" t="s">
        <v>8478</v>
      </c>
      <c r="CI714" s="215" t="s">
        <v>8479</v>
      </c>
      <c r="CJ714" s="215" t="s">
        <v>8479</v>
      </c>
      <c r="CK714" s="43" t="s">
        <v>5474</v>
      </c>
      <c r="CL714" s="43" t="s">
        <v>5474</v>
      </c>
      <c r="CM714" s="43" t="s">
        <v>6898</v>
      </c>
      <c r="CN714" s="145">
        <v>10166</v>
      </c>
      <c r="CO714" s="145">
        <v>74477</v>
      </c>
      <c r="CP714" s="148">
        <v>92828.218655735385</v>
      </c>
      <c r="CQ714" s="189" t="s">
        <v>5474</v>
      </c>
      <c r="CR714" s="189" t="s">
        <v>5474</v>
      </c>
      <c r="CS714" s="99" t="s">
        <v>5474</v>
      </c>
      <c r="CT714" s="167" t="s">
        <v>5474</v>
      </c>
      <c r="CU714" s="43" t="s">
        <v>5474</v>
      </c>
      <c r="CV714" s="43" t="s">
        <v>5474</v>
      </c>
      <c r="CW714" s="43" t="s">
        <v>5474</v>
      </c>
      <c r="CX714" s="43" t="s">
        <v>5474</v>
      </c>
      <c r="CY714" s="43" t="s">
        <v>5474</v>
      </c>
      <c r="CZ714" s="43" t="s">
        <v>5474</v>
      </c>
      <c r="DA714" s="42" t="s">
        <v>5474</v>
      </c>
      <c r="DB714" s="42" t="s">
        <v>5474</v>
      </c>
      <c r="DC714" s="42" t="s">
        <v>5474</v>
      </c>
      <c r="DD714" s="42" t="s">
        <v>5474</v>
      </c>
      <c r="DE714" s="42" t="s">
        <v>5474</v>
      </c>
      <c r="DF714" s="42" t="s">
        <v>5474</v>
      </c>
      <c r="DG714" s="42" t="s">
        <v>5474</v>
      </c>
      <c r="DH714" s="42" t="s">
        <v>5474</v>
      </c>
    </row>
    <row r="715" spans="1:112">
      <c r="A715" s="22">
        <v>3669</v>
      </c>
      <c r="B715" s="7" t="s">
        <v>854</v>
      </c>
      <c r="C715" s="21">
        <v>-7.6200000000000004E-2</v>
      </c>
      <c r="D715" s="21">
        <v>-0.28770000000000001</v>
      </c>
      <c r="E715" s="21">
        <v>-2.23E-2</v>
      </c>
      <c r="F715" s="21">
        <v>-0.40610000000000002</v>
      </c>
      <c r="G715" s="21">
        <v>0.4929</v>
      </c>
      <c r="H715" s="21">
        <v>-3.6499999999999998E-2</v>
      </c>
      <c r="I715" s="21">
        <v>1.8132999999999999</v>
      </c>
      <c r="J715" s="21">
        <v>4.1189999999999998</v>
      </c>
      <c r="K715" s="21">
        <v>-2.5399999999999999E-2</v>
      </c>
      <c r="L715" s="21">
        <v>3.5000000000000001E-3</v>
      </c>
      <c r="M715" s="21">
        <v>1.34E-2</v>
      </c>
      <c r="N715" s="21">
        <v>-1.61E-2</v>
      </c>
      <c r="O715" s="21">
        <v>0.1045</v>
      </c>
      <c r="P715" s="21">
        <v>0.19109999999999999</v>
      </c>
      <c r="Q715" s="21">
        <v>7.8100000000000003E-2</v>
      </c>
      <c r="R715" s="21">
        <v>5.2900000000000003E-2</v>
      </c>
      <c r="S715" s="21">
        <v>7.9399999999999998E-2</v>
      </c>
      <c r="T715" s="21">
        <v>6.1400000000000003E-2</v>
      </c>
      <c r="U715" s="10">
        <v>4.3</v>
      </c>
      <c r="V715" s="10">
        <v>11.94</v>
      </c>
      <c r="W715" s="7">
        <v>1.4359</v>
      </c>
      <c r="X715" s="20">
        <v>0.69940000000000002</v>
      </c>
      <c r="Y715" s="75">
        <v>2020</v>
      </c>
      <c r="Z715" s="7">
        <v>5</v>
      </c>
      <c r="AA715" s="7">
        <v>0</v>
      </c>
      <c r="AB715" s="51">
        <v>173</v>
      </c>
      <c r="AC715" s="51">
        <v>-140</v>
      </c>
      <c r="AD715" s="51"/>
      <c r="AE715" s="51"/>
      <c r="AF715" s="51">
        <v>-7</v>
      </c>
      <c r="AG715" s="51">
        <v>-5</v>
      </c>
      <c r="AH715" s="20">
        <v>7.1999999999999995E-2</v>
      </c>
      <c r="AI715" s="7" t="s">
        <v>8493</v>
      </c>
      <c r="AJ715" s="67" t="s">
        <v>8494</v>
      </c>
      <c r="AK715" s="44">
        <v>-0.95019659239842724</v>
      </c>
      <c r="AL715" s="44">
        <v>-0.76397515527950322</v>
      </c>
      <c r="AM715" s="44">
        <v>1</v>
      </c>
      <c r="AN715" s="25">
        <v>1.2716666666666667</v>
      </c>
      <c r="AO715" s="25">
        <v>0.26833333333333326</v>
      </c>
      <c r="AP715" s="215">
        <v>60</v>
      </c>
      <c r="AQ715" s="215" t="s">
        <v>8552</v>
      </c>
      <c r="AR715" s="44">
        <v>2.7397260273972601E-2</v>
      </c>
      <c r="AS715" s="171" t="s">
        <v>7116</v>
      </c>
      <c r="AT715" s="171" t="s">
        <v>7527</v>
      </c>
      <c r="AU715" s="171" t="s">
        <v>7934</v>
      </c>
      <c r="AV715" s="7" t="s">
        <v>8470</v>
      </c>
      <c r="AW715" s="14" t="s">
        <v>7255</v>
      </c>
      <c r="AX715" s="49" t="s">
        <v>6009</v>
      </c>
      <c r="AY715" s="38" t="s">
        <v>6007</v>
      </c>
      <c r="AZ715" s="14" t="s">
        <v>6213</v>
      </c>
      <c r="BA715" s="49" t="s">
        <v>5967</v>
      </c>
      <c r="BB715" s="38" t="s">
        <v>6047</v>
      </c>
      <c r="BC715" s="7">
        <v>0.3</v>
      </c>
      <c r="BD715" s="14" t="s">
        <v>5959</v>
      </c>
      <c r="BE715" s="49" t="s">
        <v>5967</v>
      </c>
      <c r="BF715" s="38" t="s">
        <v>6007</v>
      </c>
      <c r="BG715" s="7">
        <v>0.6</v>
      </c>
      <c r="BH715" s="45">
        <v>303.00099374099307</v>
      </c>
      <c r="BI715" s="215" t="s">
        <v>8471</v>
      </c>
      <c r="BJ715" s="215" t="s">
        <v>8554</v>
      </c>
      <c r="BK715" s="7">
        <v>0.7</v>
      </c>
      <c r="BL715" s="25">
        <v>2.7397260273972629E-2</v>
      </c>
      <c r="BM715" s="20">
        <v>0.57118749999999996</v>
      </c>
      <c r="BN715" s="20">
        <v>0.42750000000000005</v>
      </c>
      <c r="BO715" s="20">
        <v>0.68874999999999997</v>
      </c>
      <c r="BP715" s="46">
        <v>5.025125628140704</v>
      </c>
      <c r="BQ715" s="215" t="s">
        <v>8569</v>
      </c>
      <c r="BR715" s="79">
        <v>0.90392222222222263</v>
      </c>
      <c r="BS715" s="9">
        <v>1.7976504117579006E-2</v>
      </c>
      <c r="BT715" s="9">
        <v>7.7032692084638255E-2</v>
      </c>
      <c r="BU715" s="47" t="s">
        <v>5993</v>
      </c>
      <c r="BV715" s="47">
        <v>44397</v>
      </c>
      <c r="BW715" s="14" t="s">
        <v>5474</v>
      </c>
      <c r="BX715" s="83">
        <v>1.2847066666666669</v>
      </c>
      <c r="BY715" s="82">
        <v>9.8000000000000007</v>
      </c>
      <c r="BZ715" s="46">
        <v>6.1224489795918364</v>
      </c>
      <c r="CA715" s="48" t="s">
        <v>8485</v>
      </c>
      <c r="CB715" s="45">
        <v>10380</v>
      </c>
      <c r="CC715" s="45">
        <v>-8400</v>
      </c>
      <c r="CD715" s="45">
        <v>0</v>
      </c>
      <c r="CE715" s="45">
        <v>0</v>
      </c>
      <c r="CF715" s="14" t="s">
        <v>9231</v>
      </c>
      <c r="CG715" s="7" t="s">
        <v>8477</v>
      </c>
      <c r="CH715" s="215" t="s">
        <v>8478</v>
      </c>
      <c r="CI715" s="215" t="s">
        <v>8479</v>
      </c>
      <c r="CJ715" s="215" t="s">
        <v>8479</v>
      </c>
      <c r="CK715" s="43" t="s">
        <v>5474</v>
      </c>
      <c r="CL715" s="43" t="s">
        <v>5474</v>
      </c>
      <c r="CM715" s="43" t="s">
        <v>6898</v>
      </c>
      <c r="CN715" s="145">
        <v>-8400</v>
      </c>
      <c r="CO715" s="145">
        <v>10380</v>
      </c>
      <c r="CP715" s="148">
        <v>18180.059624459584</v>
      </c>
      <c r="CQ715" s="189" t="s">
        <v>5474</v>
      </c>
      <c r="CR715" s="189" t="s">
        <v>5474</v>
      </c>
      <c r="CS715" s="99" t="s">
        <v>5474</v>
      </c>
      <c r="CT715" s="167" t="s">
        <v>5474</v>
      </c>
      <c r="CU715" s="43" t="s">
        <v>5474</v>
      </c>
      <c r="CV715" s="43" t="s">
        <v>5474</v>
      </c>
      <c r="CW715" s="43" t="s">
        <v>5474</v>
      </c>
      <c r="CX715" s="43" t="s">
        <v>5474</v>
      </c>
      <c r="CY715" s="43" t="s">
        <v>5474</v>
      </c>
      <c r="CZ715" s="43" t="s">
        <v>5474</v>
      </c>
      <c r="DA715" s="42" t="s">
        <v>5474</v>
      </c>
      <c r="DB715" s="42" t="s">
        <v>5474</v>
      </c>
      <c r="DC715" s="42" t="s">
        <v>5474</v>
      </c>
      <c r="DD715" s="42" t="s">
        <v>5474</v>
      </c>
      <c r="DE715" s="42" t="s">
        <v>5474</v>
      </c>
      <c r="DF715" s="42" t="s">
        <v>5474</v>
      </c>
      <c r="DG715" s="42" t="s">
        <v>5474</v>
      </c>
      <c r="DH715" s="42" t="s">
        <v>5474</v>
      </c>
    </row>
    <row r="716" spans="1:112">
      <c r="A716" s="22">
        <v>1452</v>
      </c>
      <c r="B716" s="7" t="s">
        <v>104</v>
      </c>
      <c r="C716" s="21">
        <v>2.8500000000000001E-2</v>
      </c>
      <c r="D716" s="21">
        <v>1.0404</v>
      </c>
      <c r="E716" s="21">
        <v>2.1499999999999998E-2</v>
      </c>
      <c r="F716" s="21">
        <v>0.62360000000000004</v>
      </c>
      <c r="G716" s="21">
        <v>0.9526</v>
      </c>
      <c r="H716" s="21">
        <v>-0.18809999999999999</v>
      </c>
      <c r="I716" s="21">
        <v>6.4667000000000003</v>
      </c>
      <c r="J716" s="21">
        <v>16.25</v>
      </c>
      <c r="K716" s="21">
        <v>-2.7E-2</v>
      </c>
      <c r="L716" s="21">
        <v>0.2828</v>
      </c>
      <c r="M716" s="21">
        <v>8.6999999999999994E-2</v>
      </c>
      <c r="N716" s="21">
        <v>-2.23E-2</v>
      </c>
      <c r="O716" s="21">
        <v>0.34949999999999998</v>
      </c>
      <c r="P716" s="21">
        <v>9.8500000000000004E-2</v>
      </c>
      <c r="Q716" s="21">
        <v>2.7199999999999998E-2</v>
      </c>
      <c r="R716" s="21">
        <v>2.5100000000000001E-2</v>
      </c>
      <c r="S716" s="21">
        <v>7.1599999999999997E-2</v>
      </c>
      <c r="T716" s="21">
        <v>6.5299999999999997E-2</v>
      </c>
      <c r="U716" s="10">
        <v>1.83</v>
      </c>
      <c r="V716" s="10">
        <v>2.68</v>
      </c>
      <c r="W716" s="7">
        <v>1.18</v>
      </c>
      <c r="X716" s="20">
        <v>0.8921</v>
      </c>
      <c r="Y716" s="75">
        <v>2020</v>
      </c>
      <c r="Z716" s="7">
        <v>0.7</v>
      </c>
      <c r="AA716" s="7">
        <v>0</v>
      </c>
      <c r="AB716" s="51">
        <v>-161</v>
      </c>
      <c r="AC716" s="51">
        <v>-115</v>
      </c>
      <c r="AD716" s="51"/>
      <c r="AE716" s="51"/>
      <c r="AF716" s="51">
        <v>-5</v>
      </c>
      <c r="AG716" s="51">
        <v>-11</v>
      </c>
      <c r="AH716" s="20">
        <v>7.1999999999999998E-3</v>
      </c>
      <c r="AI716" s="7" t="s">
        <v>8481</v>
      </c>
      <c r="AJ716" s="67" t="s">
        <v>8494</v>
      </c>
      <c r="AK716" s="44">
        <v>0.53205128205128194</v>
      </c>
      <c r="AL716" s="44">
        <v>-0.71910112359550582</v>
      </c>
      <c r="AM716" s="44">
        <v>-0.55555555555555647</v>
      </c>
      <c r="AN716" s="25">
        <v>0.66666666666666674</v>
      </c>
      <c r="AO716" s="25">
        <v>0.1901709401709403</v>
      </c>
      <c r="AP716" s="215">
        <v>23.4</v>
      </c>
      <c r="AQ716" s="215" t="s">
        <v>8552</v>
      </c>
      <c r="AR716" s="44">
        <v>2.1413276231263302E-3</v>
      </c>
      <c r="AS716" s="171" t="s">
        <v>7116</v>
      </c>
      <c r="AT716" s="171" t="s">
        <v>6973</v>
      </c>
      <c r="AU716" s="171" t="s">
        <v>6980</v>
      </c>
      <c r="AV716" s="7" t="s">
        <v>8470</v>
      </c>
      <c r="AW716" s="14" t="s">
        <v>6548</v>
      </c>
      <c r="AX716" s="49" t="s">
        <v>6009</v>
      </c>
      <c r="AY716" s="38" t="s">
        <v>5971</v>
      </c>
      <c r="AZ716" s="14" t="s">
        <v>6038</v>
      </c>
      <c r="BA716" s="49" t="s">
        <v>5967</v>
      </c>
      <c r="BB716" s="38" t="s">
        <v>6007</v>
      </c>
      <c r="BC716" s="7">
        <v>0.2</v>
      </c>
      <c r="BD716" s="14" t="s">
        <v>6049</v>
      </c>
      <c r="BE716" s="49" t="s">
        <v>5960</v>
      </c>
      <c r="BF716" s="38" t="s">
        <v>5961</v>
      </c>
      <c r="BG716" s="7">
        <v>0.3</v>
      </c>
      <c r="BH716" s="45">
        <v>328.17333347165243</v>
      </c>
      <c r="BI716" s="215" t="s">
        <v>8489</v>
      </c>
      <c r="BJ716" s="215" t="s">
        <v>8554</v>
      </c>
      <c r="BK716" s="7">
        <v>0.4</v>
      </c>
      <c r="BL716" s="25">
        <v>8.6206896551723842E-3</v>
      </c>
      <c r="BM716" s="20">
        <v>0.76049999999999995</v>
      </c>
      <c r="BN716" s="20">
        <v>0.78249999999999997</v>
      </c>
      <c r="BO716" s="20">
        <v>0.74249999999999983</v>
      </c>
      <c r="BP716" s="46">
        <v>8.7313432835820883</v>
      </c>
      <c r="BQ716" s="215" t="s">
        <v>8558</v>
      </c>
      <c r="BR716" s="79">
        <v>1.1158782051282055</v>
      </c>
      <c r="BS716" s="9">
        <v>4.4318089603171851E-2</v>
      </c>
      <c r="BT716" s="9">
        <v>2.392457117316682E-2</v>
      </c>
      <c r="BU716" s="47" t="s">
        <v>5993</v>
      </c>
      <c r="BV716" s="47">
        <v>44413</v>
      </c>
      <c r="BW716" s="14" t="s">
        <v>5474</v>
      </c>
      <c r="BX716" s="83">
        <v>1.5390538461538463</v>
      </c>
      <c r="BY716" s="82">
        <v>3.33</v>
      </c>
      <c r="BZ716" s="46">
        <v>7.0270270270270263</v>
      </c>
      <c r="CA716" s="48" t="s">
        <v>5474</v>
      </c>
      <c r="CB716" s="45">
        <v>-3767.3999999999996</v>
      </c>
      <c r="CC716" s="45">
        <v>-2691</v>
      </c>
      <c r="CD716" s="45">
        <v>0</v>
      </c>
      <c r="CE716" s="45">
        <v>0</v>
      </c>
      <c r="CF716" s="14" t="s">
        <v>9232</v>
      </c>
      <c r="CG716" s="7" t="s">
        <v>8590</v>
      </c>
      <c r="CH716" s="215" t="s">
        <v>8498</v>
      </c>
      <c r="CI716" s="215" t="s">
        <v>8478</v>
      </c>
      <c r="CJ716" s="215" t="s">
        <v>8479</v>
      </c>
      <c r="CK716" s="43" t="s">
        <v>5474</v>
      </c>
      <c r="CL716" s="43" t="s">
        <v>5474</v>
      </c>
      <c r="CM716" s="43" t="s">
        <v>5474</v>
      </c>
      <c r="CN716" s="145">
        <v>-2691</v>
      </c>
      <c r="CO716" s="145">
        <v>-3767.3999999999996</v>
      </c>
      <c r="CP716" s="148">
        <v>7679.2560032366664</v>
      </c>
      <c r="CQ716" s="189" t="s">
        <v>5474</v>
      </c>
      <c r="CR716" s="189" t="s">
        <v>5474</v>
      </c>
      <c r="CS716" s="99" t="s">
        <v>5474</v>
      </c>
      <c r="CT716" s="167" t="s">
        <v>5474</v>
      </c>
      <c r="CU716" s="43" t="s">
        <v>5474</v>
      </c>
      <c r="CV716" s="43" t="s">
        <v>5474</v>
      </c>
      <c r="CW716" s="43" t="s">
        <v>5474</v>
      </c>
      <c r="CX716" s="43" t="s">
        <v>5474</v>
      </c>
      <c r="CY716" s="43" t="s">
        <v>5474</v>
      </c>
      <c r="CZ716" s="43" t="s">
        <v>5474</v>
      </c>
      <c r="DA716" s="42" t="s">
        <v>5474</v>
      </c>
      <c r="DB716" s="42" t="s">
        <v>5474</v>
      </c>
      <c r="DC716" s="42" t="s">
        <v>5474</v>
      </c>
      <c r="DD716" s="42" t="s">
        <v>5474</v>
      </c>
      <c r="DE716" s="42" t="s">
        <v>5474</v>
      </c>
      <c r="DF716" s="42" t="s">
        <v>5474</v>
      </c>
      <c r="DG716" s="42" t="s">
        <v>5474</v>
      </c>
      <c r="DH716" s="42" t="s">
        <v>5474</v>
      </c>
    </row>
    <row r="717" spans="1:112">
      <c r="A717" s="22">
        <v>2208</v>
      </c>
      <c r="B717" s="7" t="s">
        <v>300</v>
      </c>
      <c r="C717" s="21">
        <v>1.3899999999999999E-2</v>
      </c>
      <c r="D717" s="21">
        <v>-0.2485</v>
      </c>
      <c r="E717" s="21">
        <v>3.4000000000000002E-2</v>
      </c>
      <c r="F717" s="21">
        <v>-0.3004</v>
      </c>
      <c r="G717" s="21">
        <v>-0.24060000000000001</v>
      </c>
      <c r="H717" s="21">
        <v>-0.71430000000000005</v>
      </c>
      <c r="I717" s="21">
        <v>1.0233000000000001</v>
      </c>
      <c r="J717" s="21">
        <v>1.0667</v>
      </c>
      <c r="K717" s="21">
        <v>3.5999999999999999E-3</v>
      </c>
      <c r="L717" s="21">
        <v>8.5400000000000004E-2</v>
      </c>
      <c r="M717" s="21">
        <v>2.93E-2</v>
      </c>
      <c r="N717" s="21">
        <v>7.1000000000000004E-3</v>
      </c>
      <c r="O717" s="21">
        <v>7.2800000000000004E-2</v>
      </c>
      <c r="P717" s="21">
        <v>2.6100000000000002E-2</v>
      </c>
      <c r="Q717" s="21">
        <v>2.5600000000000001E-2</v>
      </c>
      <c r="R717" s="21">
        <v>6.7999999999999996E-3</v>
      </c>
      <c r="S717" s="21">
        <v>-0.36059999999999998</v>
      </c>
      <c r="T717" s="21">
        <v>-0.1043</v>
      </c>
      <c r="U717" s="10">
        <v>0.09</v>
      </c>
      <c r="V717" s="10">
        <v>-1.94</v>
      </c>
      <c r="W717" s="7">
        <v>0</v>
      </c>
      <c r="X717" s="20">
        <v>0</v>
      </c>
      <c r="Y717" s="75"/>
      <c r="Z717" s="7"/>
      <c r="AA717" s="7"/>
      <c r="AB717" s="51">
        <v>2271</v>
      </c>
      <c r="AC717" s="51">
        <v>859</v>
      </c>
      <c r="AD717" s="51">
        <v>4</v>
      </c>
      <c r="AE717" s="51"/>
      <c r="AF717" s="51">
        <v>-173</v>
      </c>
      <c r="AG717" s="51">
        <v>-187</v>
      </c>
      <c r="AH717" s="20">
        <v>0.17910000000000001</v>
      </c>
      <c r="AI717" s="7" t="s">
        <v>8467</v>
      </c>
      <c r="AJ717" s="67" t="s">
        <v>8536</v>
      </c>
      <c r="AK717" s="44">
        <v>-0.63258785942492013</v>
      </c>
      <c r="AL717" s="44">
        <v>0.63265306122448883</v>
      </c>
      <c r="AM717" s="44">
        <v>-1</v>
      </c>
      <c r="AN717" s="25">
        <v>0.65481171548117156</v>
      </c>
      <c r="AO717" s="25">
        <v>0.102510460251046</v>
      </c>
      <c r="AP717" s="215">
        <v>23.9</v>
      </c>
      <c r="AQ717" s="215" t="s">
        <v>8552</v>
      </c>
      <c r="AR717" s="44">
        <v>2.0964360587002002E-3</v>
      </c>
      <c r="AS717" s="171" t="s">
        <v>7116</v>
      </c>
      <c r="AT717" s="171" t="s">
        <v>7250</v>
      </c>
      <c r="AU717" s="171" t="s">
        <v>7111</v>
      </c>
      <c r="AV717" s="7" t="s">
        <v>8470</v>
      </c>
      <c r="AW717" s="14" t="s">
        <v>6696</v>
      </c>
      <c r="AX717" s="49" t="s">
        <v>6009</v>
      </c>
      <c r="AY717" s="38" t="s">
        <v>5961</v>
      </c>
      <c r="AZ717" s="14" t="s">
        <v>6123</v>
      </c>
      <c r="BA717" s="49" t="s">
        <v>5993</v>
      </c>
      <c r="BB717" s="38" t="s">
        <v>5993</v>
      </c>
      <c r="BC717" s="7">
        <v>0.8</v>
      </c>
      <c r="BD717" s="14" t="s">
        <v>6044</v>
      </c>
      <c r="BE717" s="49" t="s">
        <v>5960</v>
      </c>
      <c r="BF717" s="38" t="s">
        <v>5971</v>
      </c>
      <c r="BG717" s="7">
        <v>0.3</v>
      </c>
      <c r="BH717" s="45">
        <v>2727.3746534750762</v>
      </c>
      <c r="BI717" s="215" t="s">
        <v>8518</v>
      </c>
      <c r="BJ717" s="215" t="s">
        <v>8496</v>
      </c>
      <c r="BK717" s="7">
        <v>0.3</v>
      </c>
      <c r="BL717" s="25">
        <v>0</v>
      </c>
      <c r="BM717" s="20">
        <v>0.56637500000000007</v>
      </c>
      <c r="BN717" s="20">
        <v>0.45499999999999996</v>
      </c>
      <c r="BO717" s="20">
        <v>0.65749999999999997</v>
      </c>
      <c r="BP717" s="46" t="s">
        <v>8473</v>
      </c>
      <c r="BQ717" s="215" t="s">
        <v>8473</v>
      </c>
      <c r="BR717" s="79" t="s">
        <v>8473</v>
      </c>
      <c r="BS717" s="9">
        <v>0</v>
      </c>
      <c r="BT717" s="9">
        <v>0</v>
      </c>
      <c r="BU717" s="47" t="s">
        <v>5993</v>
      </c>
      <c r="BV717" s="47" t="s">
        <v>5993</v>
      </c>
      <c r="BW717" s="14" t="s">
        <v>5474</v>
      </c>
      <c r="BX717" s="83" t="s">
        <v>8473</v>
      </c>
      <c r="BY717" s="82" t="s">
        <v>8473</v>
      </c>
      <c r="BZ717" s="46" t="s">
        <v>8473</v>
      </c>
      <c r="CA717" s="48" t="s">
        <v>8475</v>
      </c>
      <c r="CB717" s="45">
        <v>54276.899999999994</v>
      </c>
      <c r="CC717" s="45">
        <v>20530.099999999999</v>
      </c>
      <c r="CD717" s="45">
        <v>95.6</v>
      </c>
      <c r="CE717" s="45">
        <v>0</v>
      </c>
      <c r="CF717" s="14" t="s">
        <v>9233</v>
      </c>
      <c r="CG717" s="7" t="s">
        <v>8556</v>
      </c>
      <c r="CH717" s="215" t="s">
        <v>8479</v>
      </c>
      <c r="CI717" s="215" t="s">
        <v>8478</v>
      </c>
      <c r="CJ717" s="215" t="s">
        <v>8479</v>
      </c>
      <c r="CK717" s="43" t="s">
        <v>6985</v>
      </c>
      <c r="CL717" s="43" t="s">
        <v>5474</v>
      </c>
      <c r="CM717" s="43" t="s">
        <v>5474</v>
      </c>
      <c r="CN717" s="145">
        <v>20530.099999999999</v>
      </c>
      <c r="CO717" s="145">
        <v>54372.499999999993</v>
      </c>
      <c r="CP717" s="148">
        <v>65184.254218054317</v>
      </c>
      <c r="CQ717" s="189">
        <v>7.9497907949790739E-2</v>
      </c>
      <c r="CR717" s="189">
        <v>8.0000000000000004E-4</v>
      </c>
      <c r="CS717" s="99">
        <v>45346</v>
      </c>
      <c r="CT717" s="167" t="s">
        <v>8504</v>
      </c>
      <c r="CU717" s="43" t="s">
        <v>5474</v>
      </c>
      <c r="CV717" s="43" t="s">
        <v>5474</v>
      </c>
      <c r="CW717" s="43" t="s">
        <v>5474</v>
      </c>
      <c r="CX717" s="43" t="s">
        <v>5474</v>
      </c>
      <c r="CY717" s="43" t="s">
        <v>5474</v>
      </c>
      <c r="CZ717" s="43" t="s">
        <v>5474</v>
      </c>
      <c r="DA717" s="42" t="s">
        <v>5474</v>
      </c>
      <c r="DB717" s="42" t="s">
        <v>5474</v>
      </c>
      <c r="DC717" s="42" t="s">
        <v>5474</v>
      </c>
      <c r="DD717" s="42" t="s">
        <v>5474</v>
      </c>
      <c r="DE717" s="42" t="s">
        <v>5474</v>
      </c>
      <c r="DF717" s="42" t="s">
        <v>8504</v>
      </c>
      <c r="DG717" s="42" t="s">
        <v>5474</v>
      </c>
      <c r="DH717" s="42" t="s">
        <v>5474</v>
      </c>
    </row>
    <row r="718" spans="1:112">
      <c r="A718" s="22">
        <v>2337</v>
      </c>
      <c r="B718" s="7" t="s">
        <v>331</v>
      </c>
      <c r="C718" s="21">
        <v>0.18679999999999999</v>
      </c>
      <c r="D718" s="21">
        <v>0.3644</v>
      </c>
      <c r="E718" s="21">
        <v>0.1245</v>
      </c>
      <c r="F718" s="21">
        <v>0.17269999999999999</v>
      </c>
      <c r="G718" s="21">
        <v>0.16089999999999999</v>
      </c>
      <c r="H718" s="21">
        <v>1.08</v>
      </c>
      <c r="I718" s="21">
        <v>0.44440000000000002</v>
      </c>
      <c r="J718" s="21">
        <v>0.1079</v>
      </c>
      <c r="K718" s="21">
        <v>4.7899999999999998E-2</v>
      </c>
      <c r="L718" s="21">
        <v>4.1000000000000002E-2</v>
      </c>
      <c r="M718" s="21">
        <v>4.8000000000000001E-2</v>
      </c>
      <c r="N718" s="21">
        <v>8.0399999999999999E-2</v>
      </c>
      <c r="O718" s="21">
        <v>5.1499999999999997E-2</v>
      </c>
      <c r="P718" s="21">
        <v>3.3099999999999997E-2</v>
      </c>
      <c r="Q718" s="21">
        <v>-5.9999999999999995E-4</v>
      </c>
      <c r="R718" s="21">
        <v>5.9999999999999995E-4</v>
      </c>
      <c r="S718" s="21">
        <v>0.1628</v>
      </c>
      <c r="T718" s="21">
        <v>9.2700000000000005E-2</v>
      </c>
      <c r="U718" s="10">
        <v>1.54</v>
      </c>
      <c r="V718" s="10">
        <v>3.04</v>
      </c>
      <c r="W718" s="7">
        <v>0.95799999999999996</v>
      </c>
      <c r="X718" s="20">
        <v>0.44309999999999999</v>
      </c>
      <c r="Y718" s="75">
        <v>2020</v>
      </c>
      <c r="Z718" s="7">
        <v>1.2000999999999999</v>
      </c>
      <c r="AA718" s="7">
        <v>0</v>
      </c>
      <c r="AB718" s="51">
        <v>-1134</v>
      </c>
      <c r="AC718" s="51">
        <v>3255</v>
      </c>
      <c r="AD718" s="51">
        <v>471</v>
      </c>
      <c r="AE718" s="51">
        <v>-111</v>
      </c>
      <c r="AF718" s="51">
        <v>-543</v>
      </c>
      <c r="AG718" s="51">
        <v>-279</v>
      </c>
      <c r="AH718" s="20">
        <v>3.7100000000000001E-2</v>
      </c>
      <c r="AI718" s="7" t="s">
        <v>8481</v>
      </c>
      <c r="AJ718" s="67" t="s">
        <v>8494</v>
      </c>
      <c r="AK718" s="44">
        <v>0.50234741784037551</v>
      </c>
      <c r="AL718" s="44">
        <v>-0.79629629629629661</v>
      </c>
      <c r="AM718" s="44">
        <v>0.9473684210526272</v>
      </c>
      <c r="AN718" s="25">
        <v>0.54060913705583757</v>
      </c>
      <c r="AO718" s="25">
        <v>0.27411167512690349</v>
      </c>
      <c r="AP718" s="215">
        <v>39.4</v>
      </c>
      <c r="AQ718" s="215" t="s">
        <v>8552</v>
      </c>
      <c r="AR718" s="44">
        <v>2.0725388601036201E-2</v>
      </c>
      <c r="AS718" s="171" t="s">
        <v>7477</v>
      </c>
      <c r="AT718" s="171" t="s">
        <v>6961</v>
      </c>
      <c r="AU718" s="171" t="s">
        <v>7067</v>
      </c>
      <c r="AV718" s="7" t="s">
        <v>8470</v>
      </c>
      <c r="AW718" s="14" t="s">
        <v>6640</v>
      </c>
      <c r="AX718" s="49" t="s">
        <v>6009</v>
      </c>
      <c r="AY718" s="38" t="s">
        <v>5971</v>
      </c>
      <c r="AZ718" s="14" t="s">
        <v>6271</v>
      </c>
      <c r="BA718" s="49" t="s">
        <v>5967</v>
      </c>
      <c r="BB718" s="38" t="s">
        <v>6007</v>
      </c>
      <c r="BC718" s="7">
        <v>0.3</v>
      </c>
      <c r="BD718" s="14" t="s">
        <v>6173</v>
      </c>
      <c r="BE718" s="49" t="s">
        <v>5967</v>
      </c>
      <c r="BF718" s="38" t="s">
        <v>5961</v>
      </c>
      <c r="BG718" s="7">
        <v>1.4</v>
      </c>
      <c r="BH718" s="45">
        <v>18400.736287904503</v>
      </c>
      <c r="BI718" s="215" t="s">
        <v>8592</v>
      </c>
      <c r="BJ718" s="215" t="s">
        <v>8509</v>
      </c>
      <c r="BK718" s="7">
        <v>0.9</v>
      </c>
      <c r="BL718" s="25">
        <v>2.3376623376623339E-2</v>
      </c>
      <c r="BM718" s="20">
        <v>0.68337499999999995</v>
      </c>
      <c r="BN718" s="20">
        <v>0.71499999999999997</v>
      </c>
      <c r="BO718" s="20">
        <v>0.65749999999999986</v>
      </c>
      <c r="BP718" s="46">
        <v>12.960526315789473</v>
      </c>
      <c r="BQ718" s="215" t="s">
        <v>8558</v>
      </c>
      <c r="BR718" s="79">
        <v>-1.3197969543147108E-2</v>
      </c>
      <c r="BS718" s="9">
        <v>1.8357330429172203E-2</v>
      </c>
      <c r="BT718" s="9">
        <v>2.4466263223089202E-2</v>
      </c>
      <c r="BU718" s="47" t="s">
        <v>5993</v>
      </c>
      <c r="BV718" s="47" t="s">
        <v>5993</v>
      </c>
      <c r="BW718" s="14" t="s">
        <v>8514</v>
      </c>
      <c r="BX718" s="83">
        <v>0.23350253807106608</v>
      </c>
      <c r="BY718" s="82">
        <v>3.24</v>
      </c>
      <c r="BZ718" s="46">
        <v>12.160493827160492</v>
      </c>
      <c r="CA718" s="48" t="s">
        <v>8475</v>
      </c>
      <c r="CB718" s="45">
        <v>-44679.6</v>
      </c>
      <c r="CC718" s="45">
        <v>128247</v>
      </c>
      <c r="CD718" s="45">
        <v>18557.399999999998</v>
      </c>
      <c r="CE718" s="45">
        <v>-4373.3999999999996</v>
      </c>
      <c r="CF718" s="14" t="s">
        <v>9234</v>
      </c>
      <c r="CG718" s="7" t="s">
        <v>8477</v>
      </c>
      <c r="CH718" s="215" t="s">
        <v>8498</v>
      </c>
      <c r="CI718" s="215" t="s">
        <v>8478</v>
      </c>
      <c r="CJ718" s="215" t="s">
        <v>8479</v>
      </c>
      <c r="CK718" s="43" t="s">
        <v>5474</v>
      </c>
      <c r="CL718" s="43" t="s">
        <v>5474</v>
      </c>
      <c r="CM718" s="43" t="s">
        <v>6898</v>
      </c>
      <c r="CN718" s="145">
        <v>123873.60000000001</v>
      </c>
      <c r="CO718" s="145">
        <v>-26122.2</v>
      </c>
      <c r="CP718" s="148">
        <v>724989.0097434374</v>
      </c>
      <c r="CQ718" s="189" t="s">
        <v>5474</v>
      </c>
      <c r="CR718" s="189" t="s">
        <v>5474</v>
      </c>
      <c r="CS718" s="99" t="s">
        <v>5474</v>
      </c>
      <c r="CT718" s="167" t="s">
        <v>8535</v>
      </c>
      <c r="CU718" s="43" t="s">
        <v>5474</v>
      </c>
      <c r="CV718" s="43" t="s">
        <v>5474</v>
      </c>
      <c r="CW718" s="43" t="s">
        <v>5474</v>
      </c>
      <c r="CX718" s="43" t="s">
        <v>5474</v>
      </c>
      <c r="CY718" s="43" t="s">
        <v>5474</v>
      </c>
      <c r="CZ718" s="43" t="s">
        <v>5474</v>
      </c>
      <c r="DA718" s="42" t="s">
        <v>5474</v>
      </c>
      <c r="DB718" s="42" t="s">
        <v>5474</v>
      </c>
      <c r="DC718" s="42" t="s">
        <v>5474</v>
      </c>
      <c r="DD718" s="42" t="s">
        <v>5474</v>
      </c>
      <c r="DE718" s="42" t="s">
        <v>8535</v>
      </c>
      <c r="DF718" s="42" t="s">
        <v>5474</v>
      </c>
      <c r="DG718" s="42" t="s">
        <v>5474</v>
      </c>
      <c r="DH718" s="42" t="s">
        <v>5474</v>
      </c>
    </row>
    <row r="719" spans="1:112">
      <c r="A719" s="22">
        <v>8271</v>
      </c>
      <c r="B719" s="7" t="s">
        <v>1496</v>
      </c>
      <c r="C719" s="21">
        <v>-3.7199999999999997E-2</v>
      </c>
      <c r="D719" s="21">
        <v>9.0499999999999997E-2</v>
      </c>
      <c r="E719" s="21">
        <v>-6.1699999999999998E-2</v>
      </c>
      <c r="F719" s="21">
        <v>0.2621</v>
      </c>
      <c r="G719" s="21">
        <v>0.18279999999999999</v>
      </c>
      <c r="H719" s="21">
        <v>0.3659</v>
      </c>
      <c r="I719" s="21">
        <v>1.9474</v>
      </c>
      <c r="J719" s="21">
        <v>0.38569999999999999</v>
      </c>
      <c r="K719" s="21">
        <v>2.1000000000000001E-2</v>
      </c>
      <c r="L719" s="21">
        <v>2.9100000000000001E-2</v>
      </c>
      <c r="M719" s="21">
        <v>-4.8000000000000001E-2</v>
      </c>
      <c r="N719" s="21">
        <v>2.1600000000000001E-2</v>
      </c>
      <c r="O719" s="21">
        <v>4.9700000000000001E-2</v>
      </c>
      <c r="P719" s="21">
        <v>-2.3900000000000001E-2</v>
      </c>
      <c r="Q719" s="21">
        <v>-8.0000000000000002E-3</v>
      </c>
      <c r="R719" s="21">
        <v>-4.7000000000000002E-3</v>
      </c>
      <c r="S719" s="21">
        <v>0.1341</v>
      </c>
      <c r="T719" s="21">
        <v>8.5900000000000004E-2</v>
      </c>
      <c r="U719" s="10">
        <v>2.91</v>
      </c>
      <c r="V719" s="10">
        <v>3.69</v>
      </c>
      <c r="W719" s="7">
        <v>2.4140000000000001</v>
      </c>
      <c r="X719" s="20">
        <v>0.72619999999999996</v>
      </c>
      <c r="Y719" s="75">
        <v>2020</v>
      </c>
      <c r="Z719" s="7">
        <v>2.02</v>
      </c>
      <c r="AA719" s="7">
        <v>0</v>
      </c>
      <c r="AB719" s="51">
        <v>-335</v>
      </c>
      <c r="AC719" s="51">
        <v>-72</v>
      </c>
      <c r="AD719" s="51"/>
      <c r="AE719" s="51"/>
      <c r="AF719" s="51">
        <v>-122</v>
      </c>
      <c r="AG719" s="51">
        <v>-111</v>
      </c>
      <c r="AH719" s="20">
        <v>9.9000000000000008E-3</v>
      </c>
      <c r="AI719" s="7" t="s">
        <v>8481</v>
      </c>
      <c r="AJ719" s="67" t="s">
        <v>8494</v>
      </c>
      <c r="AK719" s="44">
        <v>-0.57551020408163267</v>
      </c>
      <c r="AL719" s="44">
        <v>-0.82113821138211418</v>
      </c>
      <c r="AM719" s="44">
        <v>1</v>
      </c>
      <c r="AN719" s="25">
        <v>0.55180180180180183</v>
      </c>
      <c r="AO719" s="25">
        <v>0.27702702702702697</v>
      </c>
      <c r="AP719" s="215">
        <v>44.4</v>
      </c>
      <c r="AQ719" s="215" t="s">
        <v>8552</v>
      </c>
      <c r="AR719" s="44">
        <v>1.95177956371986E-2</v>
      </c>
      <c r="AS719" s="171" t="s">
        <v>7477</v>
      </c>
      <c r="AT719" s="171" t="s">
        <v>7182</v>
      </c>
      <c r="AU719" s="171" t="s">
        <v>6933</v>
      </c>
      <c r="AV719" s="7" t="s">
        <v>8470</v>
      </c>
      <c r="AW719" s="14" t="s">
        <v>6038</v>
      </c>
      <c r="AX719" s="49" t="s">
        <v>6009</v>
      </c>
      <c r="AY719" s="38" t="s">
        <v>5971</v>
      </c>
      <c r="AZ719" s="14" t="s">
        <v>6718</v>
      </c>
      <c r="BA719" s="49" t="s">
        <v>5967</v>
      </c>
      <c r="BB719" s="38" t="s">
        <v>5971</v>
      </c>
      <c r="BC719" s="7">
        <v>0.4</v>
      </c>
      <c r="BD719" s="14" t="s">
        <v>6149</v>
      </c>
      <c r="BE719" s="49" t="s">
        <v>5960</v>
      </c>
      <c r="BF719" s="38" t="s">
        <v>5961</v>
      </c>
      <c r="BG719" s="7">
        <v>1.3</v>
      </c>
      <c r="BH719" s="45">
        <v>622.45828197578146</v>
      </c>
      <c r="BI719" s="215" t="s">
        <v>8518</v>
      </c>
      <c r="BJ719" s="215" t="s">
        <v>8568</v>
      </c>
      <c r="BK719" s="7">
        <v>0.7</v>
      </c>
      <c r="BL719" s="25">
        <v>1.8348623853210944E-2</v>
      </c>
      <c r="BM719" s="20">
        <v>0.65000000000000013</v>
      </c>
      <c r="BN719" s="20">
        <v>0.65</v>
      </c>
      <c r="BO719" s="20">
        <v>0.65</v>
      </c>
      <c r="BP719" s="46">
        <v>12.032520325203253</v>
      </c>
      <c r="BQ719" s="215" t="s">
        <v>8558</v>
      </c>
      <c r="BR719" s="79">
        <v>3.8596846846846916E-2</v>
      </c>
      <c r="BS719" s="9">
        <v>4.8237181855514732E-2</v>
      </c>
      <c r="BT719" s="9">
        <v>3.9414918223885875E-2</v>
      </c>
      <c r="BU719" s="47">
        <v>44403</v>
      </c>
      <c r="BV719" s="47">
        <v>44407</v>
      </c>
      <c r="BW719" s="14" t="s">
        <v>8514</v>
      </c>
      <c r="BX719" s="83">
        <v>0.24631621621621616</v>
      </c>
      <c r="BY719" s="82">
        <v>3.81</v>
      </c>
      <c r="BZ719" s="46">
        <v>11.653543307086613</v>
      </c>
      <c r="CA719" s="48" t="s">
        <v>5474</v>
      </c>
      <c r="CB719" s="45">
        <v>-14874</v>
      </c>
      <c r="CC719" s="45">
        <v>-3196.7999999999997</v>
      </c>
      <c r="CD719" s="45">
        <v>0</v>
      </c>
      <c r="CE719" s="45">
        <v>0</v>
      </c>
      <c r="CF719" s="14" t="s">
        <v>9235</v>
      </c>
      <c r="CG719" s="7" t="s">
        <v>8477</v>
      </c>
      <c r="CH719" s="215" t="s">
        <v>8478</v>
      </c>
      <c r="CI719" s="215" t="s">
        <v>8479</v>
      </c>
      <c r="CJ719" s="215" t="s">
        <v>8479</v>
      </c>
      <c r="CK719" s="43" t="s">
        <v>5474</v>
      </c>
      <c r="CL719" s="43" t="s">
        <v>5474</v>
      </c>
      <c r="CM719" s="43" t="s">
        <v>6898</v>
      </c>
      <c r="CN719" s="145">
        <v>-3196.7999999999997</v>
      </c>
      <c r="CO719" s="145">
        <v>-14874</v>
      </c>
      <c r="CP719" s="148">
        <v>27637.147719724697</v>
      </c>
      <c r="CQ719" s="189" t="s">
        <v>5474</v>
      </c>
      <c r="CR719" s="189" t="s">
        <v>5474</v>
      </c>
      <c r="CS719" s="99" t="s">
        <v>5474</v>
      </c>
      <c r="CT719" s="167" t="s">
        <v>5474</v>
      </c>
      <c r="CU719" s="43" t="s">
        <v>5474</v>
      </c>
      <c r="CV719" s="43" t="s">
        <v>5474</v>
      </c>
      <c r="CW719" s="43" t="s">
        <v>5474</v>
      </c>
      <c r="CX719" s="43" t="s">
        <v>5474</v>
      </c>
      <c r="CY719" s="43" t="s">
        <v>5474</v>
      </c>
      <c r="CZ719" s="43" t="s">
        <v>5474</v>
      </c>
      <c r="DA719" s="42" t="s">
        <v>5474</v>
      </c>
      <c r="DB719" s="42" t="s">
        <v>5474</v>
      </c>
      <c r="DC719" s="42" t="s">
        <v>5474</v>
      </c>
      <c r="DD719" s="42" t="s">
        <v>5474</v>
      </c>
      <c r="DE719" s="42" t="s">
        <v>5474</v>
      </c>
      <c r="DF719" s="42" t="s">
        <v>5474</v>
      </c>
      <c r="DG719" s="42" t="s">
        <v>5474</v>
      </c>
      <c r="DH719" s="42" t="s">
        <v>5474</v>
      </c>
    </row>
    <row r="720" spans="1:112">
      <c r="A720" s="22">
        <v>6118</v>
      </c>
      <c r="B720" s="7" t="s">
        <v>1216</v>
      </c>
      <c r="C720" s="21">
        <v>-5.8700000000000002E-2</v>
      </c>
      <c r="D720" s="21">
        <v>1.23E-2</v>
      </c>
      <c r="E720" s="21">
        <v>-1.2E-2</v>
      </c>
      <c r="F720" s="21">
        <v>-3.0999999999999999E-3</v>
      </c>
      <c r="G720" s="21">
        <v>4.2200000000000001E-2</v>
      </c>
      <c r="H720" s="21">
        <v>0.46150000000000002</v>
      </c>
      <c r="I720" s="21">
        <v>0</v>
      </c>
      <c r="J720" s="21">
        <v>4.3333000000000004</v>
      </c>
      <c r="K720" s="21">
        <v>3.0000000000000001E-3</v>
      </c>
      <c r="L720" s="21">
        <v>8.8999999999999999E-3</v>
      </c>
      <c r="M720" s="21">
        <v>5.5999999999999999E-3</v>
      </c>
      <c r="N720" s="21">
        <v>3.8999999999999998E-3</v>
      </c>
      <c r="O720" s="21">
        <v>8.2000000000000007E-3</v>
      </c>
      <c r="P720" s="21">
        <v>3.5000000000000001E-3</v>
      </c>
      <c r="Q720" s="21">
        <v>1.55E-2</v>
      </c>
      <c r="R720" s="21">
        <v>6.4999999999999997E-3</v>
      </c>
      <c r="S720" s="21">
        <v>-1.1000000000000001E-3</v>
      </c>
      <c r="T720" s="21">
        <v>1.9E-3</v>
      </c>
      <c r="U720" s="10">
        <v>0.32</v>
      </c>
      <c r="V720" s="10">
        <v>0.66</v>
      </c>
      <c r="W720" s="7">
        <v>0</v>
      </c>
      <c r="X720" s="20">
        <v>0</v>
      </c>
      <c r="Y720" s="75"/>
      <c r="Z720" s="7"/>
      <c r="AA720" s="7"/>
      <c r="AB720" s="51">
        <v>87</v>
      </c>
      <c r="AC720" s="51">
        <v>-3</v>
      </c>
      <c r="AD720" s="51"/>
      <c r="AE720" s="51"/>
      <c r="AF720" s="51"/>
      <c r="AG720" s="51"/>
      <c r="AH720" s="20">
        <v>8.0000000000000004E-4</v>
      </c>
      <c r="AI720" s="7" t="s">
        <v>8467</v>
      </c>
      <c r="AJ720" s="67" t="s">
        <v>8494</v>
      </c>
      <c r="AK720" s="44">
        <v>-0.61392405063291144</v>
      </c>
      <c r="AL720" s="44">
        <v>-0.69565217391304368</v>
      </c>
      <c r="AM720" s="44">
        <v>0.5</v>
      </c>
      <c r="AN720" s="25">
        <v>0.60305343511450371</v>
      </c>
      <c r="AO720" s="25">
        <v>0.1755725190839694</v>
      </c>
      <c r="AP720" s="215">
        <v>13.1</v>
      </c>
      <c r="AQ720" s="215" t="s">
        <v>8552</v>
      </c>
      <c r="AR720" s="44">
        <v>1.94552529182879E-2</v>
      </c>
      <c r="AS720" s="171" t="s">
        <v>7477</v>
      </c>
      <c r="AT720" s="171" t="s">
        <v>7066</v>
      </c>
      <c r="AU720" s="171" t="s">
        <v>7677</v>
      </c>
      <c r="AV720" s="7" t="s">
        <v>8470</v>
      </c>
      <c r="AW720" s="14" t="s">
        <v>6038</v>
      </c>
      <c r="AX720" s="49" t="s">
        <v>6009</v>
      </c>
      <c r="AY720" s="38" t="s">
        <v>5971</v>
      </c>
      <c r="AZ720" s="14" t="s">
        <v>6123</v>
      </c>
      <c r="BA720" s="49" t="s">
        <v>5967</v>
      </c>
      <c r="BB720" s="38" t="s">
        <v>6007</v>
      </c>
      <c r="BC720" s="7">
        <v>0.2</v>
      </c>
      <c r="BD720" s="14" t="s">
        <v>6118</v>
      </c>
      <c r="BE720" s="49" t="s">
        <v>5967</v>
      </c>
      <c r="BF720" s="38" t="s">
        <v>5961</v>
      </c>
      <c r="BG720" s="7">
        <v>0.2</v>
      </c>
      <c r="BH720" s="45">
        <v>237.62531662094881</v>
      </c>
      <c r="BI720" s="215" t="s">
        <v>8471</v>
      </c>
      <c r="BJ720" s="215" t="s">
        <v>8554</v>
      </c>
      <c r="BK720" s="7">
        <v>3</v>
      </c>
      <c r="BL720" s="25">
        <v>1.1583011583011612E-2</v>
      </c>
      <c r="BM720" s="20">
        <v>0.62549999999999994</v>
      </c>
      <c r="BN720" s="20">
        <v>0.59250000000000003</v>
      </c>
      <c r="BO720" s="20">
        <v>0.65249999999999997</v>
      </c>
      <c r="BP720" s="46">
        <v>19.848484848484848</v>
      </c>
      <c r="BQ720" s="215" t="s">
        <v>8540</v>
      </c>
      <c r="BR720" s="79">
        <v>-0.43206106870229011</v>
      </c>
      <c r="BS720" s="9">
        <v>0</v>
      </c>
      <c r="BT720" s="9">
        <v>0</v>
      </c>
      <c r="BU720" s="47" t="s">
        <v>5993</v>
      </c>
      <c r="BV720" s="47" t="s">
        <v>5993</v>
      </c>
      <c r="BW720" s="14" t="s">
        <v>5474</v>
      </c>
      <c r="BX720" s="83">
        <v>-0.29007633587786252</v>
      </c>
      <c r="BY720" s="82">
        <v>0.62</v>
      </c>
      <c r="BZ720" s="46">
        <v>21.129032258064516</v>
      </c>
      <c r="CA720" s="48" t="s">
        <v>8485</v>
      </c>
      <c r="CB720" s="45">
        <v>1139.7</v>
      </c>
      <c r="CC720" s="45">
        <v>-39.299999999999997</v>
      </c>
      <c r="CD720" s="45">
        <v>0</v>
      </c>
      <c r="CE720" s="45">
        <v>0</v>
      </c>
      <c r="CF720" s="14" t="s">
        <v>9236</v>
      </c>
      <c r="CG720" s="7" t="s">
        <v>8590</v>
      </c>
      <c r="CH720" s="215" t="s">
        <v>8478</v>
      </c>
      <c r="CI720" s="215" t="s">
        <v>8478</v>
      </c>
      <c r="CJ720" s="215" t="s">
        <v>8479</v>
      </c>
      <c r="CK720" s="43" t="s">
        <v>5474</v>
      </c>
      <c r="CL720" s="43" t="s">
        <v>5474</v>
      </c>
      <c r="CM720" s="43" t="s">
        <v>5474</v>
      </c>
      <c r="CN720" s="145">
        <v>-39.299999999999997</v>
      </c>
      <c r="CO720" s="145">
        <v>1139.7</v>
      </c>
      <c r="CP720" s="148">
        <v>3112.8916477344292</v>
      </c>
      <c r="CQ720" s="189" t="s">
        <v>5474</v>
      </c>
      <c r="CR720" s="189" t="s">
        <v>5474</v>
      </c>
      <c r="CS720" s="99" t="s">
        <v>5474</v>
      </c>
      <c r="CT720" s="167" t="s">
        <v>5474</v>
      </c>
      <c r="CU720" s="43" t="s">
        <v>5474</v>
      </c>
      <c r="CV720" s="43" t="s">
        <v>5474</v>
      </c>
      <c r="CW720" s="43" t="s">
        <v>5474</v>
      </c>
      <c r="CX720" s="43" t="s">
        <v>5474</v>
      </c>
      <c r="CY720" s="43" t="s">
        <v>5474</v>
      </c>
      <c r="CZ720" s="43" t="s">
        <v>5474</v>
      </c>
      <c r="DA720" s="42" t="s">
        <v>5474</v>
      </c>
      <c r="DB720" s="42" t="s">
        <v>5474</v>
      </c>
      <c r="DC720" s="42" t="s">
        <v>5474</v>
      </c>
      <c r="DD720" s="42" t="s">
        <v>5474</v>
      </c>
      <c r="DE720" s="42" t="s">
        <v>5474</v>
      </c>
      <c r="DF720" s="42" t="s">
        <v>5474</v>
      </c>
      <c r="DG720" s="42" t="s">
        <v>5474</v>
      </c>
      <c r="DH720" s="42" t="s">
        <v>5474</v>
      </c>
    </row>
    <row r="721" spans="1:112">
      <c r="A721" s="22">
        <v>3105</v>
      </c>
      <c r="B721" s="7" t="s">
        <v>648</v>
      </c>
      <c r="C721" s="21">
        <v>6.5000000000000002E-2</v>
      </c>
      <c r="D721" s="21">
        <v>5.67E-2</v>
      </c>
      <c r="E721" s="21">
        <v>7.0400000000000004E-2</v>
      </c>
      <c r="F721" s="21">
        <v>1.34E-2</v>
      </c>
      <c r="G721" s="21">
        <v>1.4E-2</v>
      </c>
      <c r="H721" s="21">
        <v>-0.14710000000000001</v>
      </c>
      <c r="I721" s="21">
        <v>-0.41120000000000001</v>
      </c>
      <c r="J721" s="21">
        <v>-0.34549999999999997</v>
      </c>
      <c r="K721" s="21">
        <v>2.23E-2</v>
      </c>
      <c r="L721" s="21">
        <v>-9.0499999999999997E-2</v>
      </c>
      <c r="M721" s="21">
        <v>-6.6199999999999995E-2</v>
      </c>
      <c r="N721" s="21">
        <v>2.86E-2</v>
      </c>
      <c r="O721" s="21">
        <v>-0.1087</v>
      </c>
      <c r="P721" s="21">
        <v>-7.7799999999999994E-2</v>
      </c>
      <c r="Q721" s="21">
        <v>-1.8700000000000001E-2</v>
      </c>
      <c r="R721" s="21">
        <v>-1.55E-2</v>
      </c>
      <c r="S721" s="21">
        <v>0.1636</v>
      </c>
      <c r="T721" s="21">
        <v>0.1153</v>
      </c>
      <c r="U721" s="10">
        <v>5.04</v>
      </c>
      <c r="V721" s="10">
        <v>12.78</v>
      </c>
      <c r="W721" s="7">
        <v>6.6993999999999998</v>
      </c>
      <c r="X721" s="20">
        <v>0.69389999999999996</v>
      </c>
      <c r="Y721" s="75">
        <v>2020</v>
      </c>
      <c r="Z721" s="7">
        <v>10</v>
      </c>
      <c r="AA721" s="7">
        <v>0</v>
      </c>
      <c r="AB721" s="51">
        <v>-244</v>
      </c>
      <c r="AC721" s="51">
        <v>609</v>
      </c>
      <c r="AD721" s="51">
        <v>172</v>
      </c>
      <c r="AE721" s="51"/>
      <c r="AF721" s="51">
        <v>-57</v>
      </c>
      <c r="AG721" s="51">
        <v>12</v>
      </c>
      <c r="AH721" s="20">
        <v>0.1036</v>
      </c>
      <c r="AI721" s="7" t="s">
        <v>8467</v>
      </c>
      <c r="AJ721" s="67" t="s">
        <v>8494</v>
      </c>
      <c r="AK721" s="44">
        <v>-0.73958333333333337</v>
      </c>
      <c r="AL721" s="44">
        <v>-0.66346153846153844</v>
      </c>
      <c r="AM721" s="44">
        <v>1</v>
      </c>
      <c r="AN721" s="25">
        <v>0.58986175115207373</v>
      </c>
      <c r="AO721" s="25">
        <v>0.1597542242703533</v>
      </c>
      <c r="AP721" s="215">
        <v>325.5</v>
      </c>
      <c r="AQ721" s="215" t="s">
        <v>8552</v>
      </c>
      <c r="AR721" s="44">
        <v>1.8779342723004602E-2</v>
      </c>
      <c r="AS721" s="171" t="s">
        <v>7477</v>
      </c>
      <c r="AT721" s="171" t="s">
        <v>7031</v>
      </c>
      <c r="AU721" s="171" t="s">
        <v>6930</v>
      </c>
      <c r="AV721" s="7" t="s">
        <v>8470</v>
      </c>
      <c r="AW721" s="14" t="s">
        <v>6545</v>
      </c>
      <c r="AX721" s="49" t="s">
        <v>6009</v>
      </c>
      <c r="AY721" s="38" t="s">
        <v>6007</v>
      </c>
      <c r="AZ721" s="14" t="s">
        <v>6038</v>
      </c>
      <c r="BA721" s="49" t="s">
        <v>5967</v>
      </c>
      <c r="BB721" s="38" t="s">
        <v>6007</v>
      </c>
      <c r="BC721" s="7">
        <v>0.6</v>
      </c>
      <c r="BD721" s="14" t="s">
        <v>6080</v>
      </c>
      <c r="BE721" s="49" t="s">
        <v>5967</v>
      </c>
      <c r="BF721" s="38" t="s">
        <v>5971</v>
      </c>
      <c r="BG721" s="7">
        <v>0.6</v>
      </c>
      <c r="BH721" s="45">
        <v>2671.0800876738112</v>
      </c>
      <c r="BI721" s="215" t="s">
        <v>8518</v>
      </c>
      <c r="BJ721" s="215" t="s">
        <v>8509</v>
      </c>
      <c r="BK721" s="7">
        <v>0.8</v>
      </c>
      <c r="BL721" s="25">
        <v>2.037617554858934E-2</v>
      </c>
      <c r="BM721" s="20">
        <v>0.56125000000000003</v>
      </c>
      <c r="BN721" s="20">
        <v>0.63</v>
      </c>
      <c r="BO721" s="20">
        <v>0.50499999999999989</v>
      </c>
      <c r="BP721" s="46">
        <v>25.46948356807512</v>
      </c>
      <c r="BQ721" s="215" t="s">
        <v>8540</v>
      </c>
      <c r="BR721" s="79">
        <v>-0.56866635944700472</v>
      </c>
      <c r="BS721" s="9">
        <v>1.4646193806172603E-2</v>
      </c>
      <c r="BT721" s="9">
        <v>2.4727311433948573E-2</v>
      </c>
      <c r="BU721" s="47" t="s">
        <v>5993</v>
      </c>
      <c r="BV721" s="47">
        <v>44384</v>
      </c>
      <c r="BW721" s="14" t="s">
        <v>5474</v>
      </c>
      <c r="BX721" s="83">
        <v>-0.48239963133640568</v>
      </c>
      <c r="BY721" s="82">
        <v>12.14</v>
      </c>
      <c r="BZ721" s="46">
        <v>26.812191103789125</v>
      </c>
      <c r="CA721" s="48" t="s">
        <v>8475</v>
      </c>
      <c r="CB721" s="45">
        <v>-79422</v>
      </c>
      <c r="CC721" s="45">
        <v>198229.5</v>
      </c>
      <c r="CD721" s="45">
        <v>55986</v>
      </c>
      <c r="CE721" s="45">
        <v>0</v>
      </c>
      <c r="CF721" s="14" t="s">
        <v>9237</v>
      </c>
      <c r="CG721" s="7" t="s">
        <v>8477</v>
      </c>
      <c r="CH721" s="215" t="s">
        <v>8498</v>
      </c>
      <c r="CI721" s="215" t="s">
        <v>8478</v>
      </c>
      <c r="CJ721" s="215" t="s">
        <v>8479</v>
      </c>
      <c r="CK721" s="43" t="s">
        <v>5474</v>
      </c>
      <c r="CL721" s="43" t="s">
        <v>5474</v>
      </c>
      <c r="CM721" s="43" t="s">
        <v>6898</v>
      </c>
      <c r="CN721" s="145">
        <v>198229.5</v>
      </c>
      <c r="CO721" s="145">
        <v>-23436</v>
      </c>
      <c r="CP721" s="148">
        <v>869436.5685378256</v>
      </c>
      <c r="CQ721" s="189" t="s">
        <v>5474</v>
      </c>
      <c r="CR721" s="189" t="s">
        <v>5474</v>
      </c>
      <c r="CS721" s="99" t="s">
        <v>5474</v>
      </c>
      <c r="CT721" s="167" t="s">
        <v>5474</v>
      </c>
      <c r="CU721" s="43" t="s">
        <v>5474</v>
      </c>
      <c r="CV721" s="43" t="s">
        <v>5474</v>
      </c>
      <c r="CW721" s="43" t="s">
        <v>5474</v>
      </c>
      <c r="CX721" s="43" t="s">
        <v>5474</v>
      </c>
      <c r="CY721" s="43" t="s">
        <v>5474</v>
      </c>
      <c r="CZ721" s="43" t="s">
        <v>5474</v>
      </c>
      <c r="DA721" s="42" t="s">
        <v>5474</v>
      </c>
      <c r="DB721" s="42" t="s">
        <v>5474</v>
      </c>
      <c r="DC721" s="42" t="s">
        <v>5474</v>
      </c>
      <c r="DD721" s="42" t="s">
        <v>5474</v>
      </c>
      <c r="DE721" s="42" t="s">
        <v>5474</v>
      </c>
      <c r="DF721" s="42" t="s">
        <v>5474</v>
      </c>
      <c r="DG721" s="42" t="s">
        <v>5474</v>
      </c>
      <c r="DH721" s="42" t="s">
        <v>5473</v>
      </c>
    </row>
    <row r="722" spans="1:112">
      <c r="A722" s="22">
        <v>6727</v>
      </c>
      <c r="B722" s="7" t="s">
        <v>5903</v>
      </c>
      <c r="C722" s="21">
        <v>-0.42659999999999998</v>
      </c>
      <c r="D722" s="21">
        <v>1.2767999999999999</v>
      </c>
      <c r="E722" s="21">
        <v>-0.20319999999999999</v>
      </c>
      <c r="F722" s="21">
        <v>0.78990000000000005</v>
      </c>
      <c r="G722" s="21">
        <v>0.53439999999999999</v>
      </c>
      <c r="H722" s="21">
        <v>0.57479999999999998</v>
      </c>
      <c r="I722" s="21">
        <v>0.44929999999999998</v>
      </c>
      <c r="J722" s="21">
        <v>0.28239999999999998</v>
      </c>
      <c r="K722" s="21">
        <v>-8.9499999999999996E-2</v>
      </c>
      <c r="L722" s="21">
        <v>-5.0700000000000002E-2</v>
      </c>
      <c r="M722" s="21">
        <v>-3.5900000000000001E-2</v>
      </c>
      <c r="N722" s="21">
        <v>0.02</v>
      </c>
      <c r="O722" s="21">
        <v>-1.3299999999999999E-2</v>
      </c>
      <c r="P722" s="21">
        <v>-2.0500000000000001E-2</v>
      </c>
      <c r="Q722" s="21">
        <v>-1.37E-2</v>
      </c>
      <c r="R722" s="21">
        <v>-4.8999999999999998E-3</v>
      </c>
      <c r="S722" s="21">
        <v>4.4400000000000002E-2</v>
      </c>
      <c r="T722" s="21">
        <v>4.3499999999999997E-2</v>
      </c>
      <c r="U722" s="10">
        <v>3.27</v>
      </c>
      <c r="V722" s="10">
        <v>4.6500000000000004</v>
      </c>
      <c r="W722" s="7">
        <v>1.6</v>
      </c>
      <c r="X722" s="20">
        <v>0.6361</v>
      </c>
      <c r="Y722" s="75">
        <v>2020</v>
      </c>
      <c r="Z722" s="7">
        <v>2.5</v>
      </c>
      <c r="AA722" s="7">
        <v>0</v>
      </c>
      <c r="AB722" s="51">
        <v>435</v>
      </c>
      <c r="AC722" s="51">
        <v>55</v>
      </c>
      <c r="AD722" s="51"/>
      <c r="AE722" s="51"/>
      <c r="AF722" s="51">
        <v>58</v>
      </c>
      <c r="AG722" s="51"/>
      <c r="AH722" s="20">
        <v>0</v>
      </c>
      <c r="AI722" s="7" t="s">
        <v>8467</v>
      </c>
      <c r="AJ722" s="67" t="s">
        <v>8494</v>
      </c>
      <c r="AK722" s="44">
        <v>-0.65367693274670025</v>
      </c>
      <c r="AL722" s="44">
        <v>-0.86700336700336689</v>
      </c>
      <c r="AM722" s="44">
        <v>1</v>
      </c>
      <c r="AN722" s="25">
        <v>1.0467105263157894</v>
      </c>
      <c r="AO722" s="25">
        <v>0.78157894736842115</v>
      </c>
      <c r="AP722" s="215">
        <v>76</v>
      </c>
      <c r="AQ722" s="215" t="s">
        <v>8552</v>
      </c>
      <c r="AR722" s="44">
        <v>5.2910052910052898E-3</v>
      </c>
      <c r="AS722" s="171" t="s">
        <v>7477</v>
      </c>
      <c r="AT722" s="171" t="s">
        <v>8339</v>
      </c>
      <c r="AU722" s="171" t="s">
        <v>7769</v>
      </c>
      <c r="AV722" s="7" t="s">
        <v>5474</v>
      </c>
      <c r="AW722" s="14" t="s">
        <v>6551</v>
      </c>
      <c r="AX722" s="49" t="s">
        <v>6009</v>
      </c>
      <c r="AY722" s="38" t="s">
        <v>5971</v>
      </c>
      <c r="AZ722" s="14" t="s">
        <v>6157</v>
      </c>
      <c r="BA722" s="49" t="s">
        <v>5993</v>
      </c>
      <c r="BB722" s="38" t="s">
        <v>5993</v>
      </c>
      <c r="BC722" s="7">
        <v>0.3</v>
      </c>
      <c r="BD722" s="14" t="s">
        <v>6019</v>
      </c>
      <c r="BE722" s="49" t="s">
        <v>5993</v>
      </c>
      <c r="BF722" s="38" t="s">
        <v>5993</v>
      </c>
      <c r="BG722" s="7">
        <v>0.9</v>
      </c>
      <c r="BH722" s="45">
        <v>158.39237418839829</v>
      </c>
      <c r="BI722" s="215" t="s">
        <v>8489</v>
      </c>
      <c r="BJ722" s="215" t="s">
        <v>8554</v>
      </c>
      <c r="BK722" s="7">
        <v>0.7</v>
      </c>
      <c r="BL722" s="25">
        <v>5.2910052910053662E-3</v>
      </c>
      <c r="BM722" s="20">
        <v>0.63618750000000002</v>
      </c>
      <c r="BN722" s="20">
        <v>0.65749999999999997</v>
      </c>
      <c r="BO722" s="20">
        <v>0.61875000000000002</v>
      </c>
      <c r="BP722" s="46">
        <v>16.344086021505376</v>
      </c>
      <c r="BQ722" s="215" t="s">
        <v>8540</v>
      </c>
      <c r="BR722" s="79">
        <v>-0.25090855263157891</v>
      </c>
      <c r="BS722" s="9">
        <v>1.5114213430379664E-2</v>
      </c>
      <c r="BT722" s="9">
        <v>2.688744528717546E-2</v>
      </c>
      <c r="BU722" s="47" t="s">
        <v>5993</v>
      </c>
      <c r="BV722" s="47" t="s">
        <v>5993</v>
      </c>
      <c r="BW722" s="14" t="s">
        <v>5474</v>
      </c>
      <c r="BX722" s="83">
        <v>-0.10109026315789481</v>
      </c>
      <c r="BY722" s="82">
        <v>5.37</v>
      </c>
      <c r="BZ722" s="46">
        <v>14.152700186219739</v>
      </c>
      <c r="CA722" s="48" t="s">
        <v>8475</v>
      </c>
      <c r="CB722" s="45">
        <v>33060</v>
      </c>
      <c r="CC722" s="45">
        <v>4180</v>
      </c>
      <c r="CD722" s="45">
        <v>0</v>
      </c>
      <c r="CE722" s="45">
        <v>0</v>
      </c>
      <c r="CF722" s="14" t="e">
        <v>#N/A</v>
      </c>
      <c r="CG722" s="7" t="s">
        <v>8477</v>
      </c>
      <c r="CH722" s="215" t="s">
        <v>8498</v>
      </c>
      <c r="CI722" s="215" t="s">
        <v>8478</v>
      </c>
      <c r="CJ722" s="215" t="s">
        <v>8523</v>
      </c>
      <c r="CK722" s="43" t="s">
        <v>5474</v>
      </c>
      <c r="CL722" s="43" t="s">
        <v>5474</v>
      </c>
      <c r="CM722" s="43" t="s">
        <v>5474</v>
      </c>
      <c r="CN722" s="145">
        <v>4180</v>
      </c>
      <c r="CO722" s="145">
        <v>33060</v>
      </c>
      <c r="CP722" s="148">
        <v>12037.820438318271</v>
      </c>
      <c r="CQ722" s="189" t="s">
        <v>5474</v>
      </c>
      <c r="CR722" s="189" t="s">
        <v>5474</v>
      </c>
      <c r="CS722" s="99" t="s">
        <v>5474</v>
      </c>
      <c r="CT722" s="167" t="s">
        <v>5474</v>
      </c>
      <c r="CU722" s="43" t="s">
        <v>5474</v>
      </c>
      <c r="CV722" s="43" t="s">
        <v>5474</v>
      </c>
      <c r="CW722" s="43" t="s">
        <v>5474</v>
      </c>
      <c r="CX722" s="43" t="s">
        <v>5474</v>
      </c>
      <c r="CY722" s="43" t="s">
        <v>5474</v>
      </c>
      <c r="CZ722" s="43" t="s">
        <v>5474</v>
      </c>
      <c r="DA722" s="42" t="s">
        <v>5474</v>
      </c>
      <c r="DB722" s="42" t="s">
        <v>5474</v>
      </c>
      <c r="DC722" s="42" t="s">
        <v>5474</v>
      </c>
      <c r="DD722" s="42" t="s">
        <v>5474</v>
      </c>
      <c r="DE722" s="42" t="s">
        <v>5474</v>
      </c>
      <c r="DF722" s="42" t="s">
        <v>5474</v>
      </c>
      <c r="DG722" s="42" t="s">
        <v>5474</v>
      </c>
      <c r="DH722" s="42" t="s">
        <v>5474</v>
      </c>
    </row>
    <row r="723" spans="1:112">
      <c r="A723" s="22">
        <v>1451</v>
      </c>
      <c r="B723" s="7" t="s">
        <v>103</v>
      </c>
      <c r="C723" s="21">
        <v>0.10489999999999999</v>
      </c>
      <c r="D723" s="21">
        <v>0.13189999999999999</v>
      </c>
      <c r="E723" s="21">
        <v>0.2258</v>
      </c>
      <c r="F723" s="21">
        <v>9.9000000000000005E-2</v>
      </c>
      <c r="G723" s="21">
        <v>0.19839999999999999</v>
      </c>
      <c r="H723" s="21">
        <v>-0.84850000000000003</v>
      </c>
      <c r="I723" s="21">
        <v>1.0641</v>
      </c>
      <c r="J723" s="21">
        <v>1.1949000000000001</v>
      </c>
      <c r="K723" s="21">
        <v>-1.18E-2</v>
      </c>
      <c r="L723" s="21">
        <v>0.20580000000000001</v>
      </c>
      <c r="M723" s="21">
        <v>8.1500000000000003E-2</v>
      </c>
      <c r="N723" s="21">
        <v>-2.86E-2</v>
      </c>
      <c r="O723" s="21">
        <v>0.2364</v>
      </c>
      <c r="P723" s="21">
        <v>9.2299999999999993E-2</v>
      </c>
      <c r="Q723" s="21">
        <v>1.72E-2</v>
      </c>
      <c r="R723" s="21">
        <v>1.3299999999999999E-2</v>
      </c>
      <c r="S723" s="21">
        <v>1.84E-2</v>
      </c>
      <c r="T723" s="21">
        <v>1.35E-2</v>
      </c>
      <c r="U723" s="10">
        <v>0.38</v>
      </c>
      <c r="V723" s="10">
        <v>0.2</v>
      </c>
      <c r="W723" s="7">
        <v>1.1200000000000001</v>
      </c>
      <c r="X723" s="20">
        <v>0.9365</v>
      </c>
      <c r="Y723" s="75">
        <v>2020</v>
      </c>
      <c r="Z723" s="7">
        <v>0.6</v>
      </c>
      <c r="AA723" s="7">
        <v>0</v>
      </c>
      <c r="AB723" s="51">
        <v>-472</v>
      </c>
      <c r="AC723" s="51">
        <v>-74</v>
      </c>
      <c r="AD723" s="51"/>
      <c r="AE723" s="51"/>
      <c r="AF723" s="51">
        <v>-1</v>
      </c>
      <c r="AG723" s="51"/>
      <c r="AH723" s="20">
        <v>4.7999999999999996E-3</v>
      </c>
      <c r="AI723" s="7" t="s">
        <v>8481</v>
      </c>
      <c r="AJ723" s="67" t="s">
        <v>8494</v>
      </c>
      <c r="AK723" s="44">
        <v>-0.55434782608695665</v>
      </c>
      <c r="AL723" s="44">
        <v>-0.88495575221238965</v>
      </c>
      <c r="AM723" s="44">
        <v>0.59999999999999432</v>
      </c>
      <c r="AN723" s="25">
        <v>0.46700507614213205</v>
      </c>
      <c r="AO723" s="25">
        <v>0.28680203045685271</v>
      </c>
      <c r="AP723" s="215">
        <v>19.7</v>
      </c>
      <c r="AQ723" s="215" t="s">
        <v>8552</v>
      </c>
      <c r="AR723" s="44">
        <v>7.6726342710997401E-3</v>
      </c>
      <c r="AS723" s="171" t="s">
        <v>7114</v>
      </c>
      <c r="AT723" s="171" t="s">
        <v>7115</v>
      </c>
      <c r="AU723" s="171" t="s">
        <v>7032</v>
      </c>
      <c r="AV723" s="7" t="s">
        <v>8470</v>
      </c>
      <c r="AW723" s="14" t="s">
        <v>6330</v>
      </c>
      <c r="AX723" s="49" t="s">
        <v>6009</v>
      </c>
      <c r="AY723" s="38" t="s">
        <v>6007</v>
      </c>
      <c r="AZ723" s="14" t="s">
        <v>6123</v>
      </c>
      <c r="BA723" s="49" t="s">
        <v>5967</v>
      </c>
      <c r="BB723" s="38" t="s">
        <v>6007</v>
      </c>
      <c r="BC723" s="7">
        <v>0.2</v>
      </c>
      <c r="BD723" s="14" t="s">
        <v>5959</v>
      </c>
      <c r="BE723" s="49" t="s">
        <v>5967</v>
      </c>
      <c r="BF723" s="38" t="s">
        <v>5961</v>
      </c>
      <c r="BG723" s="7">
        <v>0.3</v>
      </c>
      <c r="BH723" s="45">
        <v>181.06806562940409</v>
      </c>
      <c r="BI723" s="215" t="s">
        <v>8471</v>
      </c>
      <c r="BJ723" s="215" t="s">
        <v>8554</v>
      </c>
      <c r="BK723" s="7">
        <v>0.6</v>
      </c>
      <c r="BL723" s="25">
        <v>7.6726342710996716E-3</v>
      </c>
      <c r="BM723" s="20">
        <v>0.70299999999999996</v>
      </c>
      <c r="BN723" s="20">
        <v>0.6974999999999999</v>
      </c>
      <c r="BO723" s="20">
        <v>0.70749999999999991</v>
      </c>
      <c r="BP723" s="46">
        <v>98.499999999999986</v>
      </c>
      <c r="BQ723" s="215" t="s">
        <v>8483</v>
      </c>
      <c r="BR723" s="79">
        <v>-0.85738578680203048</v>
      </c>
      <c r="BS723" s="9">
        <v>5.0706160837274528E-2</v>
      </c>
      <c r="BT723" s="9">
        <v>2.4463739913384908E-2</v>
      </c>
      <c r="BU723" s="47" t="s">
        <v>5993</v>
      </c>
      <c r="BV723" s="47" t="s">
        <v>5993</v>
      </c>
      <c r="BW723" s="14" t="s">
        <v>5474</v>
      </c>
      <c r="BX723" s="83">
        <v>-0.82886294416243644</v>
      </c>
      <c r="BY723" s="82">
        <v>0.18</v>
      </c>
      <c r="BZ723" s="46">
        <v>109.44444444444444</v>
      </c>
      <c r="CA723" s="48" t="s">
        <v>5474</v>
      </c>
      <c r="CB723" s="45">
        <v>-9298.4</v>
      </c>
      <c r="CC723" s="45">
        <v>-1457.8</v>
      </c>
      <c r="CD723" s="45">
        <v>0</v>
      </c>
      <c r="CE723" s="45">
        <v>0</v>
      </c>
      <c r="CF723" s="14" t="s">
        <v>9238</v>
      </c>
      <c r="CG723" s="7" t="s">
        <v>8477</v>
      </c>
      <c r="CH723" s="215" t="s">
        <v>8498</v>
      </c>
      <c r="CI723" s="215" t="s">
        <v>8478</v>
      </c>
      <c r="CJ723" s="215" t="s">
        <v>8479</v>
      </c>
      <c r="CK723" s="43" t="s">
        <v>5474</v>
      </c>
      <c r="CL723" s="43" t="s">
        <v>5474</v>
      </c>
      <c r="CM723" s="43" t="s">
        <v>6898</v>
      </c>
      <c r="CN723" s="145">
        <v>-1457.8</v>
      </c>
      <c r="CO723" s="145">
        <v>-9298.4</v>
      </c>
      <c r="CP723" s="148">
        <v>3567.0408928992606</v>
      </c>
      <c r="CQ723" s="189" t="s">
        <v>5474</v>
      </c>
      <c r="CR723" s="189" t="s">
        <v>5474</v>
      </c>
      <c r="CS723" s="99" t="s">
        <v>5474</v>
      </c>
      <c r="CT723" s="167" t="s">
        <v>8504</v>
      </c>
      <c r="CU723" s="43" t="s">
        <v>5474</v>
      </c>
      <c r="CV723" s="43" t="s">
        <v>5474</v>
      </c>
      <c r="CW723" s="43" t="s">
        <v>5474</v>
      </c>
      <c r="CX723" s="43" t="s">
        <v>5474</v>
      </c>
      <c r="CY723" s="43" t="s">
        <v>5474</v>
      </c>
      <c r="CZ723" s="43" t="s">
        <v>5474</v>
      </c>
      <c r="DA723" s="42" t="s">
        <v>5474</v>
      </c>
      <c r="DB723" s="42" t="s">
        <v>5474</v>
      </c>
      <c r="DC723" s="42" t="s">
        <v>5474</v>
      </c>
      <c r="DD723" s="42" t="s">
        <v>5474</v>
      </c>
      <c r="DE723" s="42" t="s">
        <v>5474</v>
      </c>
      <c r="DF723" s="42" t="s">
        <v>8504</v>
      </c>
      <c r="DG723" s="42" t="s">
        <v>5474</v>
      </c>
      <c r="DH723" s="42" t="s">
        <v>5474</v>
      </c>
    </row>
    <row r="724" spans="1:112">
      <c r="A724" s="22">
        <v>2642</v>
      </c>
      <c r="B724" s="7" t="s">
        <v>504</v>
      </c>
      <c r="C724" s="21">
        <v>-0.1008</v>
      </c>
      <c r="D724" s="21">
        <v>0.17810000000000001</v>
      </c>
      <c r="E724" s="21">
        <v>1.21E-2</v>
      </c>
      <c r="F724" s="21">
        <v>0.12790000000000001</v>
      </c>
      <c r="G724" s="21">
        <v>0.127</v>
      </c>
      <c r="H724" s="21">
        <v>0.2969</v>
      </c>
      <c r="I724" s="21">
        <v>0.43099999999999999</v>
      </c>
      <c r="J724" s="21">
        <v>0.27829999999999999</v>
      </c>
      <c r="K724" s="21">
        <v>5.5999999999999999E-3</v>
      </c>
      <c r="L724" s="21">
        <v>1.12E-2</v>
      </c>
      <c r="M724" s="21">
        <v>4.0000000000000001E-3</v>
      </c>
      <c r="N724" s="21">
        <v>6.7000000000000002E-3</v>
      </c>
      <c r="O724" s="21">
        <v>1.52E-2</v>
      </c>
      <c r="P724" s="21">
        <v>4.7999999999999996E-3</v>
      </c>
      <c r="Q724" s="21">
        <v>1.5E-3</v>
      </c>
      <c r="R724" s="21">
        <v>6.9999999999999999E-4</v>
      </c>
      <c r="S724" s="21">
        <v>7.4899999999999994E-2</v>
      </c>
      <c r="T724" s="21">
        <v>4.7E-2</v>
      </c>
      <c r="U724" s="10">
        <v>1.47</v>
      </c>
      <c r="V724" s="10">
        <v>2.5099999999999998</v>
      </c>
      <c r="W724" s="7">
        <v>1.02</v>
      </c>
      <c r="X724" s="20">
        <v>0.74780000000000002</v>
      </c>
      <c r="Y724" s="75">
        <v>2020</v>
      </c>
      <c r="Z724" s="7">
        <v>1.8</v>
      </c>
      <c r="AA724" s="7">
        <v>0</v>
      </c>
      <c r="AB724" s="51">
        <v>-266</v>
      </c>
      <c r="AC724" s="51">
        <v>50</v>
      </c>
      <c r="AD724" s="51"/>
      <c r="AE724" s="51"/>
      <c r="AF724" s="51">
        <v>61</v>
      </c>
      <c r="AG724" s="51">
        <v>-1</v>
      </c>
      <c r="AH724" s="20">
        <v>0</v>
      </c>
      <c r="AI724" s="7" t="s">
        <v>8481</v>
      </c>
      <c r="AJ724" s="67" t="s">
        <v>8494</v>
      </c>
      <c r="AK724" s="44">
        <v>-0.57896907216494853</v>
      </c>
      <c r="AL724" s="44">
        <v>-0.72192513368983946</v>
      </c>
      <c r="AM724" s="44">
        <v>0.62499999999999667</v>
      </c>
      <c r="AN724" s="25">
        <v>1.4732685297691372</v>
      </c>
      <c r="AO724" s="25">
        <v>0.22721749696233298</v>
      </c>
      <c r="AP724" s="215">
        <v>82.3</v>
      </c>
      <c r="AQ724" s="215" t="s">
        <v>8552</v>
      </c>
      <c r="AR724" s="44">
        <v>3.65853658536585E-3</v>
      </c>
      <c r="AS724" s="171" t="s">
        <v>7114</v>
      </c>
      <c r="AT724" s="171" t="s">
        <v>6896</v>
      </c>
      <c r="AU724" s="171" t="s">
        <v>7659</v>
      </c>
      <c r="AV724" s="7" t="s">
        <v>8470</v>
      </c>
      <c r="AW724" s="14" t="s">
        <v>6241</v>
      </c>
      <c r="AX724" s="49" t="s">
        <v>6020</v>
      </c>
      <c r="AY724" s="38" t="s">
        <v>5971</v>
      </c>
      <c r="AZ724" s="14" t="s">
        <v>6487</v>
      </c>
      <c r="BA724" s="49" t="s">
        <v>5967</v>
      </c>
      <c r="BB724" s="38" t="s">
        <v>6007</v>
      </c>
      <c r="BC724" s="7">
        <v>1.1000000000000001</v>
      </c>
      <c r="BD724" s="14" t="s">
        <v>6005</v>
      </c>
      <c r="BE724" s="49" t="s">
        <v>5960</v>
      </c>
      <c r="BF724" s="38" t="s">
        <v>5961</v>
      </c>
      <c r="BG724" s="7">
        <v>0.1</v>
      </c>
      <c r="BH724" s="45">
        <v>558.78067601177759</v>
      </c>
      <c r="BI724" s="215" t="s">
        <v>8489</v>
      </c>
      <c r="BJ724" s="215" t="s">
        <v>8496</v>
      </c>
      <c r="BK724" s="7">
        <v>0.3</v>
      </c>
      <c r="BL724" s="25">
        <v>1.2300123001230012E-2</v>
      </c>
      <c r="BM724" s="20">
        <v>0.63725000000000009</v>
      </c>
      <c r="BN724" s="20">
        <v>0.64</v>
      </c>
      <c r="BO724" s="20">
        <v>0.63500000000000001</v>
      </c>
      <c r="BP724" s="46">
        <v>32.788844621513945</v>
      </c>
      <c r="BQ724" s="215" t="s">
        <v>8483</v>
      </c>
      <c r="BR724" s="79">
        <v>-0.61080477926285937</v>
      </c>
      <c r="BS724" s="9">
        <v>6.5056237535328076E-3</v>
      </c>
      <c r="BT724" s="9">
        <v>1.5928023975901429E-2</v>
      </c>
      <c r="BU724" s="47" t="s">
        <v>5993</v>
      </c>
      <c r="BV724" s="47" t="s">
        <v>5993</v>
      </c>
      <c r="BW724" s="14" t="s">
        <v>5474</v>
      </c>
      <c r="BX724" s="83">
        <v>-0.53296573511543133</v>
      </c>
      <c r="BY724" s="82">
        <v>2.5700000000000003</v>
      </c>
      <c r="BZ724" s="46">
        <v>32.023346303501938</v>
      </c>
      <c r="CA724" s="48" t="s">
        <v>8475</v>
      </c>
      <c r="CB724" s="45">
        <v>-21891.8</v>
      </c>
      <c r="CC724" s="45">
        <v>4115</v>
      </c>
      <c r="CD724" s="45">
        <v>0</v>
      </c>
      <c r="CE724" s="45">
        <v>0</v>
      </c>
      <c r="CF724" s="14" t="s">
        <v>9239</v>
      </c>
      <c r="CG724" s="7" t="s">
        <v>8477</v>
      </c>
      <c r="CH724" s="215" t="s">
        <v>8479</v>
      </c>
      <c r="CI724" s="215" t="s">
        <v>8479</v>
      </c>
      <c r="CJ724" s="215" t="s">
        <v>8479</v>
      </c>
      <c r="CK724" s="43" t="s">
        <v>5474</v>
      </c>
      <c r="CL724" s="43" t="s">
        <v>5474</v>
      </c>
      <c r="CM724" s="43" t="s">
        <v>6898</v>
      </c>
      <c r="CN724" s="145">
        <v>4115</v>
      </c>
      <c r="CO724" s="145">
        <v>-21891.8</v>
      </c>
      <c r="CP724" s="148">
        <v>45987.649635769296</v>
      </c>
      <c r="CQ724" s="189" t="s">
        <v>5474</v>
      </c>
      <c r="CR724" s="189" t="s">
        <v>5474</v>
      </c>
      <c r="CS724" s="99" t="s">
        <v>5474</v>
      </c>
      <c r="CT724" s="167" t="s">
        <v>5474</v>
      </c>
      <c r="CU724" s="43" t="s">
        <v>5474</v>
      </c>
      <c r="CV724" s="43" t="s">
        <v>5474</v>
      </c>
      <c r="CW724" s="43" t="s">
        <v>5474</v>
      </c>
      <c r="CX724" s="43" t="s">
        <v>5474</v>
      </c>
      <c r="CY724" s="43" t="s">
        <v>5474</v>
      </c>
      <c r="CZ724" s="43" t="s">
        <v>5474</v>
      </c>
      <c r="DA724" s="42" t="s">
        <v>5474</v>
      </c>
      <c r="DB724" s="42" t="s">
        <v>5474</v>
      </c>
      <c r="DC724" s="42" t="s">
        <v>5474</v>
      </c>
      <c r="DD724" s="42" t="s">
        <v>5474</v>
      </c>
      <c r="DE724" s="42" t="s">
        <v>5474</v>
      </c>
      <c r="DF724" s="42" t="s">
        <v>5474</v>
      </c>
      <c r="DG724" s="42" t="s">
        <v>5474</v>
      </c>
      <c r="DH724" s="42" t="s">
        <v>5474</v>
      </c>
    </row>
    <row r="725" spans="1:112">
      <c r="A725" s="22">
        <v>3081</v>
      </c>
      <c r="B725" s="7" t="s">
        <v>638</v>
      </c>
      <c r="C725" s="21">
        <v>-9.1899999999999996E-2</v>
      </c>
      <c r="D725" s="21">
        <v>-0.34370000000000001</v>
      </c>
      <c r="E725" s="21">
        <v>-0.26840000000000003</v>
      </c>
      <c r="F725" s="21">
        <v>-0.34449999999999997</v>
      </c>
      <c r="G725" s="21">
        <v>4.4900000000000002E-2</v>
      </c>
      <c r="H725" s="21">
        <v>-0.45540000000000003</v>
      </c>
      <c r="I725" s="21">
        <v>0.1837</v>
      </c>
      <c r="J725" s="21">
        <v>0.59709999999999996</v>
      </c>
      <c r="K725" s="21">
        <v>-9.8199999999999996E-2</v>
      </c>
      <c r="L725" s="21">
        <v>-2.9700000000000001E-2</v>
      </c>
      <c r="M725" s="21">
        <v>3.61E-2</v>
      </c>
      <c r="N725" s="21">
        <v>-0.12280000000000001</v>
      </c>
      <c r="O725" s="21">
        <v>4.7199999999999999E-2</v>
      </c>
      <c r="P725" s="21">
        <v>0.1111</v>
      </c>
      <c r="Q725" s="21">
        <v>1.4500000000000001E-2</v>
      </c>
      <c r="R725" s="21">
        <v>1.15E-2</v>
      </c>
      <c r="S725" s="21">
        <v>6.9199999999999998E-2</v>
      </c>
      <c r="T725" s="21">
        <v>0.1489</v>
      </c>
      <c r="U725" s="10">
        <v>3.29</v>
      </c>
      <c r="V725" s="10">
        <v>7.72</v>
      </c>
      <c r="W725" s="7">
        <v>5.4001999999999999</v>
      </c>
      <c r="X725" s="20">
        <v>0.72050000000000003</v>
      </c>
      <c r="Y725" s="75">
        <v>2020</v>
      </c>
      <c r="Z725" s="7">
        <v>5</v>
      </c>
      <c r="AA725" s="7">
        <v>0</v>
      </c>
      <c r="AB725" s="51">
        <v>-148</v>
      </c>
      <c r="AC725" s="51">
        <v>8</v>
      </c>
      <c r="AD725" s="51">
        <v>16</v>
      </c>
      <c r="AE725" s="51"/>
      <c r="AF725" s="51">
        <v>20</v>
      </c>
      <c r="AG725" s="51">
        <v>2</v>
      </c>
      <c r="AH725" s="20">
        <v>4.5400000000000003E-2</v>
      </c>
      <c r="AI725" s="7" t="s">
        <v>8493</v>
      </c>
      <c r="AJ725" s="67" t="s">
        <v>8494</v>
      </c>
      <c r="AK725" s="44">
        <v>-0.90948275862068961</v>
      </c>
      <c r="AL725" s="44">
        <v>-0.68656716417910446</v>
      </c>
      <c r="AM725" s="44">
        <v>-0.53846153846153844</v>
      </c>
      <c r="AN725" s="25">
        <v>0.52847380410022782</v>
      </c>
      <c r="AO725" s="25">
        <v>0.15261958997722094</v>
      </c>
      <c r="AP725" s="215">
        <v>219.5</v>
      </c>
      <c r="AQ725" s="215" t="s">
        <v>8552</v>
      </c>
      <c r="AR725" s="44">
        <v>1.38568129330254E-2</v>
      </c>
      <c r="AS725" s="171" t="s">
        <v>7178</v>
      </c>
      <c r="AT725" s="171" t="s">
        <v>7597</v>
      </c>
      <c r="AU725" s="171" t="s">
        <v>6897</v>
      </c>
      <c r="AV725" s="7" t="s">
        <v>8470</v>
      </c>
      <c r="AW725" s="14" t="s">
        <v>6120</v>
      </c>
      <c r="AX725" s="49" t="s">
        <v>6009</v>
      </c>
      <c r="AY725" s="38" t="s">
        <v>6007</v>
      </c>
      <c r="AZ725" s="14" t="s">
        <v>6038</v>
      </c>
      <c r="BA725" s="49" t="s">
        <v>6039</v>
      </c>
      <c r="BB725" s="38" t="s">
        <v>6047</v>
      </c>
      <c r="BC725" s="7">
        <v>0.1</v>
      </c>
      <c r="BD725" s="14" t="s">
        <v>6041</v>
      </c>
      <c r="BE725" s="49" t="s">
        <v>5967</v>
      </c>
      <c r="BF725" s="38" t="s">
        <v>6007</v>
      </c>
      <c r="BG725" s="7">
        <v>0.9</v>
      </c>
      <c r="BH725" s="45">
        <v>213.52364061457021</v>
      </c>
      <c r="BI725" s="215" t="s">
        <v>8471</v>
      </c>
      <c r="BJ725" s="215" t="s">
        <v>8509</v>
      </c>
      <c r="BK725" s="7">
        <v>1.1000000000000001</v>
      </c>
      <c r="BL725" s="25">
        <v>1.3856812933025405E-2</v>
      </c>
      <c r="BM725" s="20">
        <v>0.49331249999999999</v>
      </c>
      <c r="BN725" s="20">
        <v>0.36749999999999999</v>
      </c>
      <c r="BO725" s="20">
        <v>0.59624999999999995</v>
      </c>
      <c r="BP725" s="46">
        <v>28.432642487046632</v>
      </c>
      <c r="BQ725" s="215" t="s">
        <v>8553</v>
      </c>
      <c r="BR725" s="79">
        <v>-0.63947646165527716</v>
      </c>
      <c r="BS725" s="9">
        <v>1.8643215096016519E-2</v>
      </c>
      <c r="BT725" s="9">
        <v>1.6830584361666512E-2</v>
      </c>
      <c r="BU725" s="47" t="s">
        <v>5993</v>
      </c>
      <c r="BV725" s="47" t="s">
        <v>5993</v>
      </c>
      <c r="BW725" s="14" t="s">
        <v>5474</v>
      </c>
      <c r="BX725" s="83">
        <v>-0.56737175398633255</v>
      </c>
      <c r="BY725" s="82">
        <v>6.59</v>
      </c>
      <c r="BZ725" s="46">
        <v>33.308042488619122</v>
      </c>
      <c r="CA725" s="48" t="s">
        <v>8475</v>
      </c>
      <c r="CB725" s="45">
        <v>-32486</v>
      </c>
      <c r="CC725" s="45">
        <v>1756</v>
      </c>
      <c r="CD725" s="45">
        <v>3512</v>
      </c>
      <c r="CE725" s="45">
        <v>0</v>
      </c>
      <c r="CF725" s="14" t="s">
        <v>9240</v>
      </c>
      <c r="CG725" s="7" t="s">
        <v>8590</v>
      </c>
      <c r="CH725" s="215" t="s">
        <v>8498</v>
      </c>
      <c r="CI725" s="215" t="s">
        <v>8478</v>
      </c>
      <c r="CJ725" s="215" t="s">
        <v>8479</v>
      </c>
      <c r="CK725" s="43" t="s">
        <v>6951</v>
      </c>
      <c r="CL725" s="43" t="s">
        <v>5474</v>
      </c>
      <c r="CM725" s="43" t="s">
        <v>5474</v>
      </c>
      <c r="CN725" s="145">
        <v>1756</v>
      </c>
      <c r="CO725" s="145">
        <v>-28974</v>
      </c>
      <c r="CP725" s="148">
        <v>46868.439114898159</v>
      </c>
      <c r="CQ725" s="189" t="s">
        <v>5474</v>
      </c>
      <c r="CR725" s="189" t="s">
        <v>5474</v>
      </c>
      <c r="CS725" s="99" t="s">
        <v>5474</v>
      </c>
      <c r="CT725" s="167" t="s">
        <v>5474</v>
      </c>
      <c r="CU725" s="43" t="s">
        <v>5474</v>
      </c>
      <c r="CV725" s="43" t="s">
        <v>5474</v>
      </c>
      <c r="CW725" s="43" t="s">
        <v>5474</v>
      </c>
      <c r="CX725" s="43" t="s">
        <v>5474</v>
      </c>
      <c r="CY725" s="43" t="s">
        <v>5474</v>
      </c>
      <c r="CZ725" s="43" t="s">
        <v>5474</v>
      </c>
      <c r="DA725" s="42" t="s">
        <v>5474</v>
      </c>
      <c r="DB725" s="42" t="s">
        <v>5474</v>
      </c>
      <c r="DC725" s="42" t="s">
        <v>5474</v>
      </c>
      <c r="DD725" s="42" t="s">
        <v>5474</v>
      </c>
      <c r="DE725" s="42" t="s">
        <v>5474</v>
      </c>
      <c r="DF725" s="42" t="s">
        <v>5474</v>
      </c>
      <c r="DG725" s="42" t="s">
        <v>5474</v>
      </c>
      <c r="DH725" s="42" t="s">
        <v>5474</v>
      </c>
    </row>
    <row r="726" spans="1:112">
      <c r="A726" s="22">
        <v>6457</v>
      </c>
      <c r="B726" s="7" t="s">
        <v>1382</v>
      </c>
      <c r="C726" s="21">
        <v>0.14430000000000001</v>
      </c>
      <c r="D726" s="21">
        <v>0.3412</v>
      </c>
      <c r="E726" s="21">
        <v>6.2600000000000003E-2</v>
      </c>
      <c r="F726" s="21">
        <v>0.20660000000000001</v>
      </c>
      <c r="G726" s="21">
        <v>0.31990000000000002</v>
      </c>
      <c r="H726" s="21">
        <v>5.7799999999999997E-2</v>
      </c>
      <c r="I726" s="21">
        <v>0.53959999999999997</v>
      </c>
      <c r="J726" s="21">
        <v>1.1303000000000001</v>
      </c>
      <c r="K726" s="21">
        <v>1.23E-2</v>
      </c>
      <c r="L726" s="21">
        <v>0.1106</v>
      </c>
      <c r="M726" s="21">
        <v>8.7800000000000003E-2</v>
      </c>
      <c r="N726" s="21">
        <v>-1.1900000000000001E-2</v>
      </c>
      <c r="O726" s="21">
        <v>9.4299999999999995E-2</v>
      </c>
      <c r="P726" s="21">
        <v>0.12690000000000001</v>
      </c>
      <c r="Q726" s="21">
        <v>6.8699999999999997E-2</v>
      </c>
      <c r="R726" s="21">
        <v>4.2599999999999999E-2</v>
      </c>
      <c r="S726" s="21">
        <v>0.20230000000000001</v>
      </c>
      <c r="T726" s="21">
        <v>0.25069999999999998</v>
      </c>
      <c r="U726" s="10">
        <v>6.05</v>
      </c>
      <c r="V726" s="10">
        <v>10.23</v>
      </c>
      <c r="W726" s="7">
        <v>2.8022999999999998</v>
      </c>
      <c r="X726" s="20">
        <v>0.96930000000000005</v>
      </c>
      <c r="Y726" s="75">
        <v>2020</v>
      </c>
      <c r="Z726" s="7">
        <v>6.3239000000000001</v>
      </c>
      <c r="AA726" s="7">
        <v>0</v>
      </c>
      <c r="AB726" s="51">
        <v>-18</v>
      </c>
      <c r="AC726" s="51">
        <v>-8</v>
      </c>
      <c r="AD726" s="51"/>
      <c r="AE726" s="51"/>
      <c r="AF726" s="51">
        <v>2</v>
      </c>
      <c r="AG726" s="51">
        <v>-1</v>
      </c>
      <c r="AH726" s="20">
        <v>0</v>
      </c>
      <c r="AI726" s="7" t="s">
        <v>8487</v>
      </c>
      <c r="AJ726" s="67" t="s">
        <v>8494</v>
      </c>
      <c r="AK726" s="44">
        <v>0.6156211562115621</v>
      </c>
      <c r="AL726" s="44">
        <v>-0.79411764705882348</v>
      </c>
      <c r="AM726" s="44">
        <v>0.75</v>
      </c>
      <c r="AN726" s="25">
        <v>1.0662295081967212</v>
      </c>
      <c r="AO726" s="25">
        <v>0.33442622950819673</v>
      </c>
      <c r="AP726" s="215">
        <v>152.5</v>
      </c>
      <c r="AQ726" s="215" t="s">
        <v>8552</v>
      </c>
      <c r="AR726" s="44">
        <v>9.9337748344370796E-3</v>
      </c>
      <c r="AS726" s="171" t="s">
        <v>7796</v>
      </c>
      <c r="AT726" s="171" t="s">
        <v>6947</v>
      </c>
      <c r="AU726" s="171" t="s">
        <v>7043</v>
      </c>
      <c r="AV726" s="7" t="s">
        <v>5474</v>
      </c>
      <c r="AW726" s="14" t="s">
        <v>8006</v>
      </c>
      <c r="AX726" s="49" t="s">
        <v>6009</v>
      </c>
      <c r="AY726" s="38" t="s">
        <v>5971</v>
      </c>
      <c r="AZ726" s="14" t="s">
        <v>6655</v>
      </c>
      <c r="BA726" s="49" t="s">
        <v>5967</v>
      </c>
      <c r="BB726" s="38" t="s">
        <v>5971</v>
      </c>
      <c r="BC726" s="7">
        <v>0.4</v>
      </c>
      <c r="BD726" s="14" t="s">
        <v>6118</v>
      </c>
      <c r="BE726" s="49" t="s">
        <v>5967</v>
      </c>
      <c r="BF726" s="38" t="s">
        <v>5961</v>
      </c>
      <c r="BG726" s="7">
        <v>0.6</v>
      </c>
      <c r="BH726" s="45">
        <v>264.96274242689867</v>
      </c>
      <c r="BI726" s="215" t="s">
        <v>8471</v>
      </c>
      <c r="BJ726" s="215" t="s">
        <v>8509</v>
      </c>
      <c r="BK726" s="7">
        <v>0.9</v>
      </c>
      <c r="BL726" s="25">
        <v>9.9337748344370865E-3</v>
      </c>
      <c r="BM726" s="20">
        <v>0.70874999999999999</v>
      </c>
      <c r="BN726" s="20">
        <v>0.72249999999999992</v>
      </c>
      <c r="BO726" s="20">
        <v>0.6974999999999999</v>
      </c>
      <c r="BP726" s="46">
        <v>14.90713587487781</v>
      </c>
      <c r="BQ726" s="215" t="s">
        <v>8585</v>
      </c>
      <c r="BR726" s="79">
        <v>0.18116885245901626</v>
      </c>
      <c r="BS726" s="9">
        <v>1.2452888308314369E-2</v>
      </c>
      <c r="BT726" s="9">
        <v>3.5411042124880776E-2</v>
      </c>
      <c r="BU726" s="47" t="s">
        <v>5993</v>
      </c>
      <c r="BV726" s="47">
        <v>44385</v>
      </c>
      <c r="BW726" s="14" t="s">
        <v>8514</v>
      </c>
      <c r="BX726" s="83">
        <v>0.41740262295081942</v>
      </c>
      <c r="BY726" s="82">
        <v>11.149999999999999</v>
      </c>
      <c r="BZ726" s="46">
        <v>13.677130044843052</v>
      </c>
      <c r="CA726" s="48" t="s">
        <v>5474</v>
      </c>
      <c r="CB726" s="45">
        <v>-2745</v>
      </c>
      <c r="CC726" s="45">
        <v>-1220</v>
      </c>
      <c r="CD726" s="45">
        <v>0</v>
      </c>
      <c r="CE726" s="45">
        <v>0</v>
      </c>
      <c r="CF726" s="14" t="s">
        <v>9241</v>
      </c>
      <c r="CG726" s="7" t="s">
        <v>8477</v>
      </c>
      <c r="CH726" s="215" t="s">
        <v>8479</v>
      </c>
      <c r="CI726" s="215" t="s">
        <v>8479</v>
      </c>
      <c r="CJ726" s="215" t="s">
        <v>8479</v>
      </c>
      <c r="CK726" s="43" t="s">
        <v>5474</v>
      </c>
      <c r="CL726" s="43" t="s">
        <v>5474</v>
      </c>
      <c r="CM726" s="43" t="s">
        <v>6898</v>
      </c>
      <c r="CN726" s="145">
        <v>-1220</v>
      </c>
      <c r="CO726" s="145">
        <v>-2745</v>
      </c>
      <c r="CP726" s="148">
        <v>40406.818220102046</v>
      </c>
      <c r="CQ726" s="189" t="s">
        <v>5474</v>
      </c>
      <c r="CR726" s="189" t="s">
        <v>5474</v>
      </c>
      <c r="CS726" s="99" t="s">
        <v>5474</v>
      </c>
      <c r="CT726" s="167" t="s">
        <v>5474</v>
      </c>
      <c r="CU726" s="43" t="s">
        <v>5474</v>
      </c>
      <c r="CV726" s="43" t="s">
        <v>5474</v>
      </c>
      <c r="CW726" s="43" t="s">
        <v>5474</v>
      </c>
      <c r="CX726" s="43" t="s">
        <v>5474</v>
      </c>
      <c r="CY726" s="43" t="s">
        <v>5474</v>
      </c>
      <c r="CZ726" s="43" t="s">
        <v>5474</v>
      </c>
      <c r="DA726" s="42" t="s">
        <v>5474</v>
      </c>
      <c r="DB726" s="42" t="s">
        <v>5474</v>
      </c>
      <c r="DC726" s="42" t="s">
        <v>5474</v>
      </c>
      <c r="DD726" s="42" t="s">
        <v>5474</v>
      </c>
      <c r="DE726" s="42" t="s">
        <v>5474</v>
      </c>
      <c r="DF726" s="42" t="s">
        <v>5474</v>
      </c>
      <c r="DG726" s="42" t="s">
        <v>5474</v>
      </c>
      <c r="DH726" s="42" t="s">
        <v>5474</v>
      </c>
    </row>
    <row r="727" spans="1:112">
      <c r="A727" s="22">
        <v>3213</v>
      </c>
      <c r="B727" s="7" t="s">
        <v>675</v>
      </c>
      <c r="C727" s="21">
        <v>0.1681</v>
      </c>
      <c r="D727" s="21">
        <v>-4.0000000000000002E-4</v>
      </c>
      <c r="E727" s="21">
        <v>6.2E-2</v>
      </c>
      <c r="F727" s="21">
        <v>-4.7199999999999999E-2</v>
      </c>
      <c r="G727" s="21">
        <v>0.1321</v>
      </c>
      <c r="H727" s="21">
        <v>9.625</v>
      </c>
      <c r="I727" s="21">
        <v>6.5</v>
      </c>
      <c r="J727" s="21">
        <v>4.8125</v>
      </c>
      <c r="K727" s="21">
        <v>-1.8700000000000001E-2</v>
      </c>
      <c r="L727" s="21">
        <v>-3.44E-2</v>
      </c>
      <c r="M727" s="21">
        <v>1.09E-2</v>
      </c>
      <c r="N727" s="21">
        <v>-3.4599999999999999E-2</v>
      </c>
      <c r="O727" s="21">
        <v>-3.9399999999999998E-2</v>
      </c>
      <c r="P727" s="21">
        <v>1.4E-2</v>
      </c>
      <c r="Q727" s="21">
        <v>6.3E-2</v>
      </c>
      <c r="R727" s="21">
        <v>4.4699999999999997E-2</v>
      </c>
      <c r="S727" s="21">
        <v>0.19159999999999999</v>
      </c>
      <c r="T727" s="21">
        <v>0.13880000000000001</v>
      </c>
      <c r="U727" s="10">
        <v>8.3699999999999992</v>
      </c>
      <c r="V727" s="10">
        <v>12.44</v>
      </c>
      <c r="W727" s="7">
        <v>3.78</v>
      </c>
      <c r="X727" s="20">
        <v>0.81689999999999996</v>
      </c>
      <c r="Y727" s="75">
        <v>2020</v>
      </c>
      <c r="Z727" s="7">
        <v>4.5</v>
      </c>
      <c r="AA727" s="7">
        <v>0</v>
      </c>
      <c r="AB727" s="51">
        <v>188</v>
      </c>
      <c r="AC727" s="51">
        <v>34</v>
      </c>
      <c r="AD727" s="51"/>
      <c r="AE727" s="51"/>
      <c r="AF727" s="51"/>
      <c r="AG727" s="51"/>
      <c r="AH727" s="20">
        <v>0</v>
      </c>
      <c r="AI727" s="7" t="s">
        <v>8487</v>
      </c>
      <c r="AJ727" s="67" t="s">
        <v>8468</v>
      </c>
      <c r="AK727" s="44">
        <v>0.76712328767123283</v>
      </c>
      <c r="AL727" s="44">
        <v>-0.55434782608695654</v>
      </c>
      <c r="AM727" s="44">
        <v>0.83333333333333137</v>
      </c>
      <c r="AN727" s="25">
        <v>0.35960591133004927</v>
      </c>
      <c r="AO727" s="25">
        <v>0.15106732348111662</v>
      </c>
      <c r="AP727" s="215">
        <v>60.9</v>
      </c>
      <c r="AQ727" s="215" t="s">
        <v>8552</v>
      </c>
      <c r="AR727" s="44">
        <v>6.6115702479338798E-3</v>
      </c>
      <c r="AS727" s="171" t="s">
        <v>7796</v>
      </c>
      <c r="AT727" s="171" t="s">
        <v>6997</v>
      </c>
      <c r="AU727" s="171" t="s">
        <v>7171</v>
      </c>
      <c r="AV727" s="7" t="s">
        <v>8470</v>
      </c>
      <c r="AW727" s="14" t="s">
        <v>7703</v>
      </c>
      <c r="AX727" s="49" t="s">
        <v>6009</v>
      </c>
      <c r="AY727" s="38" t="s">
        <v>5961</v>
      </c>
      <c r="AZ727" s="14" t="s">
        <v>6581</v>
      </c>
      <c r="BA727" s="49" t="s">
        <v>5967</v>
      </c>
      <c r="BB727" s="38" t="s">
        <v>5961</v>
      </c>
      <c r="BC727" s="7">
        <v>0.5</v>
      </c>
      <c r="BD727" s="14" t="s">
        <v>6282</v>
      </c>
      <c r="BE727" s="49" t="s">
        <v>5988</v>
      </c>
      <c r="BF727" s="38" t="s">
        <v>6012</v>
      </c>
      <c r="BG727" s="7">
        <v>0.3</v>
      </c>
      <c r="BH727" s="45">
        <v>116.06672344351301</v>
      </c>
      <c r="BI727" s="215" t="s">
        <v>8471</v>
      </c>
      <c r="BJ727" s="215" t="s">
        <v>8554</v>
      </c>
      <c r="BK727" s="7">
        <v>0.5</v>
      </c>
      <c r="BL727" s="25">
        <v>8.2781456953642391E-3</v>
      </c>
      <c r="BM727" s="20">
        <v>0.66043750000000001</v>
      </c>
      <c r="BN727" s="20">
        <v>0.63500000000000001</v>
      </c>
      <c r="BO727" s="20">
        <v>0.68125000000000002</v>
      </c>
      <c r="BP727" s="46">
        <v>4.895498392282958</v>
      </c>
      <c r="BQ727" s="215" t="s">
        <v>8585</v>
      </c>
      <c r="BR727" s="79">
        <v>1.7207643678160913</v>
      </c>
      <c r="BS727" s="9">
        <v>5.5891997332844445E-2</v>
      </c>
      <c r="BT727" s="9">
        <v>6.7645897117625475E-2</v>
      </c>
      <c r="BU727" s="47">
        <v>44404</v>
      </c>
      <c r="BV727" s="47">
        <v>44410</v>
      </c>
      <c r="BW727" s="14" t="s">
        <v>5474</v>
      </c>
      <c r="BX727" s="83">
        <v>2.2649172413793095</v>
      </c>
      <c r="BY727" s="82">
        <v>12.169999999999998</v>
      </c>
      <c r="BZ727" s="46">
        <v>5.004108463434676</v>
      </c>
      <c r="CA727" s="48" t="s">
        <v>8475</v>
      </c>
      <c r="CB727" s="45">
        <v>11449.199999999999</v>
      </c>
      <c r="CC727" s="45">
        <v>2070.6</v>
      </c>
      <c r="CD727" s="45">
        <v>0</v>
      </c>
      <c r="CE727" s="45">
        <v>0</v>
      </c>
      <c r="CF727" s="14" t="s">
        <v>9242</v>
      </c>
      <c r="CG727" s="7" t="s">
        <v>8477</v>
      </c>
      <c r="CH727" s="215" t="s">
        <v>8478</v>
      </c>
      <c r="CI727" s="215" t="s">
        <v>8498</v>
      </c>
      <c r="CJ727" s="215" t="s">
        <v>8498</v>
      </c>
      <c r="CK727" s="43" t="s">
        <v>5474</v>
      </c>
      <c r="CL727" s="43" t="s">
        <v>5474</v>
      </c>
      <c r="CM727" s="43" t="s">
        <v>6994</v>
      </c>
      <c r="CN727" s="145">
        <v>2070.6</v>
      </c>
      <c r="CO727" s="145">
        <v>11449.199999999999</v>
      </c>
      <c r="CP727" s="148">
        <v>7068.4634577099423</v>
      </c>
      <c r="CQ727" s="189" t="s">
        <v>5474</v>
      </c>
      <c r="CR727" s="189" t="s">
        <v>5474</v>
      </c>
      <c r="CS727" s="99" t="s">
        <v>5474</v>
      </c>
      <c r="CT727" s="167" t="s">
        <v>5474</v>
      </c>
      <c r="CU727" s="43" t="s">
        <v>5474</v>
      </c>
      <c r="CV727" s="43" t="s">
        <v>5474</v>
      </c>
      <c r="CW727" s="43" t="s">
        <v>5474</v>
      </c>
      <c r="CX727" s="43" t="s">
        <v>5474</v>
      </c>
      <c r="CY727" s="43" t="s">
        <v>5474</v>
      </c>
      <c r="CZ727" s="43" t="s">
        <v>5474</v>
      </c>
      <c r="DA727" s="42" t="s">
        <v>5474</v>
      </c>
      <c r="DB727" s="42" t="s">
        <v>5474</v>
      </c>
      <c r="DC727" s="42" t="s">
        <v>5474</v>
      </c>
      <c r="DD727" s="42" t="s">
        <v>5474</v>
      </c>
      <c r="DE727" s="42" t="s">
        <v>5474</v>
      </c>
      <c r="DF727" s="42" t="s">
        <v>5474</v>
      </c>
      <c r="DG727" s="42" t="s">
        <v>5474</v>
      </c>
      <c r="DH727" s="42" t="s">
        <v>5474</v>
      </c>
    </row>
    <row r="728" spans="1:112">
      <c r="A728" s="22">
        <v>3338</v>
      </c>
      <c r="B728" s="7" t="s">
        <v>726</v>
      </c>
      <c r="C728" s="21">
        <v>-1.8200000000000001E-2</v>
      </c>
      <c r="D728" s="21">
        <v>1.9900000000000001E-2</v>
      </c>
      <c r="E728" s="21">
        <v>3.6499999999999998E-2</v>
      </c>
      <c r="F728" s="21">
        <v>2E-3</v>
      </c>
      <c r="G728" s="21">
        <v>-9.1700000000000004E-2</v>
      </c>
      <c r="H728" s="21">
        <v>3.1537999999999999</v>
      </c>
      <c r="I728" s="21">
        <v>-0.45450000000000002</v>
      </c>
      <c r="J728" s="21">
        <v>-0.61050000000000004</v>
      </c>
      <c r="K728" s="21">
        <v>3.15E-2</v>
      </c>
      <c r="L728" s="21">
        <v>-2.6100000000000002E-2</v>
      </c>
      <c r="M728" s="21">
        <v>-4.2799999999999998E-2</v>
      </c>
      <c r="N728" s="21">
        <v>4.65E-2</v>
      </c>
      <c r="O728" s="21">
        <v>-2.5499999999999998E-2</v>
      </c>
      <c r="P728" s="21">
        <v>-3.7900000000000003E-2</v>
      </c>
      <c r="Q728" s="21">
        <v>-3.3799999999999997E-2</v>
      </c>
      <c r="R728" s="21">
        <v>-1.2699999999999999E-2</v>
      </c>
      <c r="S728" s="21">
        <v>0.13039999999999999</v>
      </c>
      <c r="T728" s="21">
        <v>0.1694</v>
      </c>
      <c r="U728" s="10">
        <v>0.67</v>
      </c>
      <c r="V728" s="10">
        <v>1.53</v>
      </c>
      <c r="W728" s="7">
        <v>1.5166999999999999</v>
      </c>
      <c r="X728" s="20">
        <v>0.67969999999999997</v>
      </c>
      <c r="Y728" s="75">
        <v>2020</v>
      </c>
      <c r="Z728" s="7">
        <v>1.7990999999999999</v>
      </c>
      <c r="AA728" s="7">
        <v>0</v>
      </c>
      <c r="AB728" s="51">
        <v>132</v>
      </c>
      <c r="AC728" s="51">
        <v>-25</v>
      </c>
      <c r="AD728" s="51"/>
      <c r="AE728" s="51"/>
      <c r="AF728" s="51">
        <v>-11</v>
      </c>
      <c r="AG728" s="51"/>
      <c r="AH728" s="20">
        <v>1.0200000000000001E-2</v>
      </c>
      <c r="AI728" s="7" t="s">
        <v>8493</v>
      </c>
      <c r="AJ728" s="67" t="s">
        <v>8494</v>
      </c>
      <c r="AK728" s="44">
        <v>-0.89054726368159187</v>
      </c>
      <c r="AL728" s="44">
        <v>-0.74761904761904774</v>
      </c>
      <c r="AM728" s="44">
        <v>0.96153846153846367</v>
      </c>
      <c r="AN728" s="25">
        <v>0.68757126567844939</v>
      </c>
      <c r="AO728" s="25">
        <v>0.23945267958950969</v>
      </c>
      <c r="AP728" s="215">
        <v>43.85</v>
      </c>
      <c r="AQ728" s="215" t="s">
        <v>8552</v>
      </c>
      <c r="AR728" s="44">
        <v>3.9099526066350698E-2</v>
      </c>
      <c r="AS728" s="171" t="s">
        <v>7121</v>
      </c>
      <c r="AT728" s="171" t="s">
        <v>7756</v>
      </c>
      <c r="AU728" s="171" t="s">
        <v>7086</v>
      </c>
      <c r="AV728" s="7" t="s">
        <v>8470</v>
      </c>
      <c r="AW728" s="14" t="s">
        <v>6157</v>
      </c>
      <c r="AX728" s="49" t="s">
        <v>6009</v>
      </c>
      <c r="AY728" s="38" t="s">
        <v>6007</v>
      </c>
      <c r="AZ728" s="14" t="s">
        <v>6571</v>
      </c>
      <c r="BA728" s="49" t="s">
        <v>5967</v>
      </c>
      <c r="BB728" s="38" t="s">
        <v>6007</v>
      </c>
      <c r="BC728" s="7">
        <v>0.4</v>
      </c>
      <c r="BD728" s="14" t="s">
        <v>6184</v>
      </c>
      <c r="BE728" s="49" t="s">
        <v>5960</v>
      </c>
      <c r="BF728" s="38" t="s">
        <v>6007</v>
      </c>
      <c r="BG728" s="7">
        <v>0.4</v>
      </c>
      <c r="BH728" s="45">
        <v>381.86216617458115</v>
      </c>
      <c r="BI728" s="215" t="s">
        <v>8471</v>
      </c>
      <c r="BJ728" s="215" t="s">
        <v>8554</v>
      </c>
      <c r="BK728" s="7">
        <v>1.6</v>
      </c>
      <c r="BL728" s="25">
        <v>2.9342723004694836E-2</v>
      </c>
      <c r="BM728" s="20">
        <v>0.56725000000000003</v>
      </c>
      <c r="BN728" s="20">
        <v>0.59750000000000003</v>
      </c>
      <c r="BO728" s="20">
        <v>0.54249999999999998</v>
      </c>
      <c r="BP728" s="46">
        <v>28.66013071895425</v>
      </c>
      <c r="BQ728" s="215" t="s">
        <v>8553</v>
      </c>
      <c r="BR728" s="79">
        <v>-0.62023603192702392</v>
      </c>
      <c r="BS728" s="9">
        <v>2.8571227758887652E-2</v>
      </c>
      <c r="BT728" s="9">
        <v>3.497390890428953E-2</v>
      </c>
      <c r="BU728" s="47">
        <v>44404</v>
      </c>
      <c r="BV728" s="47">
        <v>44410</v>
      </c>
      <c r="BW728" s="14" t="s">
        <v>5474</v>
      </c>
      <c r="BX728" s="83">
        <v>-0.54428323831242875</v>
      </c>
      <c r="BY728" s="82">
        <v>1.4700000000000002</v>
      </c>
      <c r="BZ728" s="46">
        <v>29.829931972789112</v>
      </c>
      <c r="CA728" s="48" t="s">
        <v>8485</v>
      </c>
      <c r="CB728" s="45">
        <v>5788.2</v>
      </c>
      <c r="CC728" s="45">
        <v>-1096.25</v>
      </c>
      <c r="CD728" s="45">
        <v>0</v>
      </c>
      <c r="CE728" s="45">
        <v>0</v>
      </c>
      <c r="CF728" s="14" t="s">
        <v>9243</v>
      </c>
      <c r="CG728" s="7" t="s">
        <v>8477</v>
      </c>
      <c r="CH728" s="215" t="s">
        <v>8478</v>
      </c>
      <c r="CI728" s="215" t="s">
        <v>8479</v>
      </c>
      <c r="CJ728" s="215" t="s">
        <v>8479</v>
      </c>
      <c r="CK728" s="43" t="s">
        <v>5474</v>
      </c>
      <c r="CL728" s="43" t="s">
        <v>5474</v>
      </c>
      <c r="CM728" s="43" t="s">
        <v>6898</v>
      </c>
      <c r="CN728" s="145">
        <v>-1096.25</v>
      </c>
      <c r="CO728" s="145">
        <v>5788.2</v>
      </c>
      <c r="CP728" s="148">
        <v>16744.655986755384</v>
      </c>
      <c r="CQ728" s="189">
        <v>-0.66613454960091223</v>
      </c>
      <c r="CR728" s="189">
        <v>0.29699999999999999</v>
      </c>
      <c r="CS728" s="99">
        <v>44793</v>
      </c>
      <c r="CT728" s="167" t="s">
        <v>5474</v>
      </c>
      <c r="CU728" s="43" t="s">
        <v>5474</v>
      </c>
      <c r="CV728" s="43" t="s">
        <v>5474</v>
      </c>
      <c r="CW728" s="43" t="s">
        <v>5474</v>
      </c>
      <c r="CX728" s="43" t="s">
        <v>5474</v>
      </c>
      <c r="CY728" s="43" t="s">
        <v>5474</v>
      </c>
      <c r="CZ728" s="43" t="s">
        <v>5474</v>
      </c>
      <c r="DA728" s="42" t="s">
        <v>5474</v>
      </c>
      <c r="DB728" s="42" t="s">
        <v>5474</v>
      </c>
      <c r="DC728" s="42" t="s">
        <v>5474</v>
      </c>
      <c r="DD728" s="42" t="s">
        <v>5474</v>
      </c>
      <c r="DE728" s="42" t="s">
        <v>5474</v>
      </c>
      <c r="DF728" s="42" t="s">
        <v>5474</v>
      </c>
      <c r="DG728" s="42" t="s">
        <v>5474</v>
      </c>
      <c r="DH728" s="42" t="s">
        <v>5474</v>
      </c>
    </row>
    <row r="729" spans="1:112">
      <c r="A729" s="22">
        <v>8103</v>
      </c>
      <c r="B729" s="7" t="s">
        <v>1469</v>
      </c>
      <c r="C729" s="21">
        <v>0.1663</v>
      </c>
      <c r="D729" s="21">
        <v>0.38919999999999999</v>
      </c>
      <c r="E729" s="21">
        <v>0.20880000000000001</v>
      </c>
      <c r="F729" s="21">
        <v>0.46550000000000002</v>
      </c>
      <c r="G729" s="21">
        <v>0.30730000000000002</v>
      </c>
      <c r="H729" s="21">
        <v>0.25559999999999999</v>
      </c>
      <c r="I729" s="21">
        <v>-2.5899999999999999E-2</v>
      </c>
      <c r="J729" s="21">
        <v>0.45</v>
      </c>
      <c r="K729" s="21">
        <v>-1.4200000000000001E-2</v>
      </c>
      <c r="L729" s="21">
        <v>-6.2899999999999998E-2</v>
      </c>
      <c r="M729" s="21">
        <v>1.37E-2</v>
      </c>
      <c r="N729" s="21">
        <v>9.7000000000000003E-3</v>
      </c>
      <c r="O729" s="21">
        <v>-2.5700000000000001E-2</v>
      </c>
      <c r="P729" s="21">
        <v>3.0700000000000002E-2</v>
      </c>
      <c r="Q729" s="21">
        <v>4.3E-3</v>
      </c>
      <c r="R729" s="21">
        <v>2E-3</v>
      </c>
      <c r="S729" s="21">
        <v>8.1199999999999994E-2</v>
      </c>
      <c r="T729" s="21">
        <v>5.2499999999999998E-2</v>
      </c>
      <c r="U729" s="10">
        <v>2.0299999999999998</v>
      </c>
      <c r="V729" s="10">
        <v>3.32</v>
      </c>
      <c r="W729" s="7">
        <v>1.2462</v>
      </c>
      <c r="X729" s="20">
        <v>0.49509999999999998</v>
      </c>
      <c r="Y729" s="75">
        <v>2020</v>
      </c>
      <c r="Z729" s="7">
        <v>1.4</v>
      </c>
      <c r="AA729" s="7">
        <v>0</v>
      </c>
      <c r="AB729" s="51">
        <v>-261</v>
      </c>
      <c r="AC729" s="51">
        <v>-282</v>
      </c>
      <c r="AD729" s="51"/>
      <c r="AE729" s="51"/>
      <c r="AF729" s="51">
        <v>13</v>
      </c>
      <c r="AG729" s="51">
        <v>1</v>
      </c>
      <c r="AH729" s="20">
        <v>3.0999999999999999E-3</v>
      </c>
      <c r="AI729" s="7" t="s">
        <v>8487</v>
      </c>
      <c r="AJ729" s="67" t="s">
        <v>8494</v>
      </c>
      <c r="AK729" s="44">
        <v>0.66157205240174677</v>
      </c>
      <c r="AL729" s="44">
        <v>-0.73936170212765928</v>
      </c>
      <c r="AM729" s="44">
        <v>0.95454545454545714</v>
      </c>
      <c r="AN729" s="25">
        <v>0.52825836216839683</v>
      </c>
      <c r="AO729" s="25">
        <v>0.21683967704728946</v>
      </c>
      <c r="AP729" s="215">
        <v>43.35</v>
      </c>
      <c r="AQ729" s="215" t="s">
        <v>8552</v>
      </c>
      <c r="AR729" s="44">
        <v>2.6035502958579801E-2</v>
      </c>
      <c r="AS729" s="171" t="s">
        <v>7121</v>
      </c>
      <c r="AT729" s="171" t="s">
        <v>6997</v>
      </c>
      <c r="AU729" s="171" t="s">
        <v>6977</v>
      </c>
      <c r="AV729" s="7" t="s">
        <v>5474</v>
      </c>
      <c r="AW729" s="14" t="s">
        <v>6157</v>
      </c>
      <c r="AX729" s="49" t="s">
        <v>6009</v>
      </c>
      <c r="AY729" s="38" t="s">
        <v>6007</v>
      </c>
      <c r="AZ729" s="14" t="s">
        <v>6696</v>
      </c>
      <c r="BA729" s="49" t="s">
        <v>5967</v>
      </c>
      <c r="BB729" s="38" t="s">
        <v>5961</v>
      </c>
      <c r="BC729" s="7">
        <v>0.5</v>
      </c>
      <c r="BD729" s="14" t="s">
        <v>6019</v>
      </c>
      <c r="BE729" s="49" t="s">
        <v>5960</v>
      </c>
      <c r="BF729" s="38" t="s">
        <v>5961</v>
      </c>
      <c r="BG729" s="7">
        <v>0.5</v>
      </c>
      <c r="BH729" s="45">
        <v>779.93048393520166</v>
      </c>
      <c r="BI729" s="215" t="s">
        <v>8489</v>
      </c>
      <c r="BJ729" s="215" t="s">
        <v>8509</v>
      </c>
      <c r="BK729" s="7">
        <v>0.8</v>
      </c>
      <c r="BL729" s="25">
        <v>2.4822695035461095E-2</v>
      </c>
      <c r="BM729" s="20">
        <v>0.69537500000000008</v>
      </c>
      <c r="BN729" s="20">
        <v>0.78749999999999998</v>
      </c>
      <c r="BO729" s="20">
        <v>0.62</v>
      </c>
      <c r="BP729" s="46">
        <v>13.057228915662652</v>
      </c>
      <c r="BQ729" s="215" t="s">
        <v>8585</v>
      </c>
      <c r="BR729" s="79">
        <v>4.8442906574394659E-3</v>
      </c>
      <c r="BS729" s="9">
        <v>2.2764234074952316E-2</v>
      </c>
      <c r="BT729" s="9">
        <v>2.6291465973650618E-2</v>
      </c>
      <c r="BU729" s="47" t="s">
        <v>5993</v>
      </c>
      <c r="BV729" s="47" t="s">
        <v>5993</v>
      </c>
      <c r="BW729" s="14" t="s">
        <v>8514</v>
      </c>
      <c r="BX729" s="83">
        <v>0.25605536332179918</v>
      </c>
      <c r="BY729" s="82">
        <v>3.63</v>
      </c>
      <c r="BZ729" s="46">
        <v>11.942148760330578</v>
      </c>
      <c r="CA729" s="48" t="s">
        <v>5474</v>
      </c>
      <c r="CB729" s="45">
        <v>-11314.35</v>
      </c>
      <c r="CC729" s="45">
        <v>-12224.7</v>
      </c>
      <c r="CD729" s="45">
        <v>0</v>
      </c>
      <c r="CE729" s="45">
        <v>0</v>
      </c>
      <c r="CF729" s="14" t="s">
        <v>9244</v>
      </c>
      <c r="CG729" s="7" t="s">
        <v>8477</v>
      </c>
      <c r="CH729" s="215" t="s">
        <v>8478</v>
      </c>
      <c r="CI729" s="215" t="s">
        <v>8479</v>
      </c>
      <c r="CJ729" s="215" t="s">
        <v>8523</v>
      </c>
      <c r="CK729" s="43" t="s">
        <v>5474</v>
      </c>
      <c r="CL729" s="43" t="s">
        <v>5474</v>
      </c>
      <c r="CM729" s="43" t="s">
        <v>6898</v>
      </c>
      <c r="CN729" s="145">
        <v>-12224.7</v>
      </c>
      <c r="CO729" s="145">
        <v>-11314.35</v>
      </c>
      <c r="CP729" s="148">
        <v>33809.986478590996</v>
      </c>
      <c r="CQ729" s="189" t="s">
        <v>5474</v>
      </c>
      <c r="CR729" s="189" t="s">
        <v>5474</v>
      </c>
      <c r="CS729" s="99" t="s">
        <v>5474</v>
      </c>
      <c r="CT729" s="167" t="s">
        <v>8796</v>
      </c>
      <c r="CU729" s="43" t="s">
        <v>5474</v>
      </c>
      <c r="CV729" s="43" t="s">
        <v>5474</v>
      </c>
      <c r="CW729" s="43" t="s">
        <v>5474</v>
      </c>
      <c r="CX729" s="43" t="s">
        <v>5474</v>
      </c>
      <c r="CY729" s="43" t="s">
        <v>5474</v>
      </c>
      <c r="CZ729" s="43" t="s">
        <v>5474</v>
      </c>
      <c r="DA729" s="42" t="s">
        <v>5474</v>
      </c>
      <c r="DB729" s="42" t="s">
        <v>8528</v>
      </c>
      <c r="DC729" s="42" t="s">
        <v>5474</v>
      </c>
      <c r="DD729" s="42" t="s">
        <v>5474</v>
      </c>
      <c r="DE729" s="42" t="s">
        <v>5474</v>
      </c>
      <c r="DF729" s="42" t="s">
        <v>8504</v>
      </c>
      <c r="DG729" s="42" t="s">
        <v>5474</v>
      </c>
      <c r="DH729" s="42" t="s">
        <v>5474</v>
      </c>
    </row>
    <row r="730" spans="1:112">
      <c r="A730" s="22">
        <v>4123</v>
      </c>
      <c r="B730" s="7" t="s">
        <v>892</v>
      </c>
      <c r="C730" s="21">
        <v>-0.12559999999999999</v>
      </c>
      <c r="D730" s="21">
        <v>-0.22140000000000001</v>
      </c>
      <c r="E730" s="21">
        <v>-0.30909999999999999</v>
      </c>
      <c r="F730" s="21">
        <v>-0.31630000000000003</v>
      </c>
      <c r="G730" s="21">
        <v>-0.28810000000000002</v>
      </c>
      <c r="H730" s="21">
        <v>-0.42549999999999999</v>
      </c>
      <c r="I730" s="21">
        <v>-0.1192</v>
      </c>
      <c r="J730" s="21">
        <v>1.0651999999999999</v>
      </c>
      <c r="K730" s="21">
        <v>-6.4100000000000004E-2</v>
      </c>
      <c r="L730" s="21">
        <v>-6.0499999999999998E-2</v>
      </c>
      <c r="M730" s="21">
        <v>3.1600000000000003E-2</v>
      </c>
      <c r="N730" s="21">
        <v>0.84470000000000001</v>
      </c>
      <c r="O730" s="21">
        <v>-0.83689999999999998</v>
      </c>
      <c r="P730" s="21">
        <v>-1.4248000000000001</v>
      </c>
      <c r="Q730" s="21">
        <v>7.8399999999999997E-2</v>
      </c>
      <c r="R730" s="21">
        <v>5.7599999999999998E-2</v>
      </c>
      <c r="S730" s="21">
        <v>0.1623</v>
      </c>
      <c r="T730" s="21">
        <v>0.1008</v>
      </c>
      <c r="U730" s="10">
        <v>7.29</v>
      </c>
      <c r="V730" s="10">
        <v>12.37</v>
      </c>
      <c r="W730" s="7">
        <v>2.2595999999999998</v>
      </c>
      <c r="X730" s="20">
        <v>0.48549999999999999</v>
      </c>
      <c r="Y730" s="75">
        <v>2020</v>
      </c>
      <c r="Z730" s="7">
        <v>1.5</v>
      </c>
      <c r="AA730" s="7">
        <v>1</v>
      </c>
      <c r="AB730" s="51">
        <v>-177</v>
      </c>
      <c r="AC730" s="51">
        <v>-12</v>
      </c>
      <c r="AD730" s="51"/>
      <c r="AE730" s="51"/>
      <c r="AF730" s="51">
        <v>-34</v>
      </c>
      <c r="AG730" s="51">
        <v>-7</v>
      </c>
      <c r="AH730" s="20">
        <v>1.1999999999999999E-3</v>
      </c>
      <c r="AI730" s="7" t="s">
        <v>8481</v>
      </c>
      <c r="AJ730" s="67" t="s">
        <v>8494</v>
      </c>
      <c r="AK730" s="44">
        <v>-0.58369098712446377</v>
      </c>
      <c r="AL730" s="44">
        <v>-0.72727272727272729</v>
      </c>
      <c r="AM730" s="44">
        <v>0.7142857142857113</v>
      </c>
      <c r="AN730" s="25">
        <v>0.33965014577259484</v>
      </c>
      <c r="AO730" s="25">
        <v>8.0174927113702624E-2</v>
      </c>
      <c r="AP730" s="215">
        <v>68.599999999999994</v>
      </c>
      <c r="AQ730" s="215" t="s">
        <v>8552</v>
      </c>
      <c r="AR730" s="44">
        <v>8.8235294117647006E-3</v>
      </c>
      <c r="AS730" s="171" t="s">
        <v>7121</v>
      </c>
      <c r="AT730" s="171" t="s">
        <v>7336</v>
      </c>
      <c r="AU730" s="171" t="s">
        <v>7171</v>
      </c>
      <c r="AV730" s="7" t="s">
        <v>5474</v>
      </c>
      <c r="AW730" s="14" t="s">
        <v>6245</v>
      </c>
      <c r="AX730" s="49" t="s">
        <v>6337</v>
      </c>
      <c r="AY730" s="38" t="s">
        <v>6007</v>
      </c>
      <c r="AZ730" s="14" t="s">
        <v>6083</v>
      </c>
      <c r="BA730" s="49" t="s">
        <v>5967</v>
      </c>
      <c r="BB730" s="38" t="s">
        <v>5971</v>
      </c>
      <c r="BC730" s="7">
        <v>0.3</v>
      </c>
      <c r="BD730" s="14" t="s">
        <v>6077</v>
      </c>
      <c r="BE730" s="49" t="s">
        <v>6009</v>
      </c>
      <c r="BF730" s="38" t="s">
        <v>5961</v>
      </c>
      <c r="BG730" s="7">
        <v>1</v>
      </c>
      <c r="BH730" s="45">
        <v>471.43124228866344</v>
      </c>
      <c r="BI730" s="215" t="s">
        <v>8489</v>
      </c>
      <c r="BJ730" s="215" t="s">
        <v>8568</v>
      </c>
      <c r="BK730" s="7">
        <v>0.7</v>
      </c>
      <c r="BL730" s="25">
        <v>7.3421439060205587E-3</v>
      </c>
      <c r="BM730" s="20">
        <v>0.40249999999999997</v>
      </c>
      <c r="BN730" s="20">
        <v>0.34750000000000003</v>
      </c>
      <c r="BO730" s="20">
        <v>0.44749999999999995</v>
      </c>
      <c r="BP730" s="46">
        <v>5.5456750202101857</v>
      </c>
      <c r="BQ730" s="215" t="s">
        <v>8558</v>
      </c>
      <c r="BR730" s="79">
        <v>0.50262390670553947</v>
      </c>
      <c r="BS730" s="9">
        <v>2.6931227827413862E-2</v>
      </c>
      <c r="BT730" s="9">
        <v>0.11534114352321723</v>
      </c>
      <c r="BU730" s="47" t="s">
        <v>5993</v>
      </c>
      <c r="BV730" s="47" t="s">
        <v>5993</v>
      </c>
      <c r="BW730" s="14" t="s">
        <v>8561</v>
      </c>
      <c r="BX730" s="83">
        <v>0.87827988338192431</v>
      </c>
      <c r="BY730" s="82">
        <v>8.59</v>
      </c>
      <c r="BZ730" s="46">
        <v>7.9860302677532005</v>
      </c>
      <c r="CA730" s="48" t="s">
        <v>5474</v>
      </c>
      <c r="CB730" s="45">
        <v>-12142.199999999999</v>
      </c>
      <c r="CC730" s="45">
        <v>-823.19999999999993</v>
      </c>
      <c r="CD730" s="45">
        <v>0</v>
      </c>
      <c r="CE730" s="45">
        <v>0</v>
      </c>
      <c r="CF730" s="14" t="s">
        <v>9245</v>
      </c>
      <c r="CG730" s="7" t="s">
        <v>8477</v>
      </c>
      <c r="CH730" s="215" t="s">
        <v>8498</v>
      </c>
      <c r="CI730" s="215" t="s">
        <v>8478</v>
      </c>
      <c r="CJ730" s="215" t="s">
        <v>8479</v>
      </c>
      <c r="CK730" s="43" t="s">
        <v>6887</v>
      </c>
      <c r="CL730" s="43" t="s">
        <v>8480</v>
      </c>
      <c r="CM730" s="43" t="s">
        <v>5474</v>
      </c>
      <c r="CN730" s="145">
        <v>-823.19999999999993</v>
      </c>
      <c r="CO730" s="145">
        <v>-12142.199999999999</v>
      </c>
      <c r="CP730" s="148">
        <v>32340.183221002309</v>
      </c>
      <c r="CQ730" s="189">
        <v>-0.32653061224489804</v>
      </c>
      <c r="CR730" s="189">
        <v>0</v>
      </c>
      <c r="CS730" s="99">
        <v>45176</v>
      </c>
      <c r="CT730" s="167" t="s">
        <v>5474</v>
      </c>
      <c r="CU730" s="43" t="s">
        <v>5474</v>
      </c>
      <c r="CV730" s="43" t="s">
        <v>5474</v>
      </c>
      <c r="CW730" s="43" t="s">
        <v>5474</v>
      </c>
      <c r="CX730" s="43" t="s">
        <v>5474</v>
      </c>
      <c r="CY730" s="43" t="s">
        <v>5474</v>
      </c>
      <c r="CZ730" s="43" t="s">
        <v>5474</v>
      </c>
      <c r="DA730" s="42" t="s">
        <v>5474</v>
      </c>
      <c r="DB730" s="42" t="s">
        <v>5474</v>
      </c>
      <c r="DC730" s="42" t="s">
        <v>5474</v>
      </c>
      <c r="DD730" s="42" t="s">
        <v>5474</v>
      </c>
      <c r="DE730" s="42" t="s">
        <v>5474</v>
      </c>
      <c r="DF730" s="42" t="s">
        <v>5474</v>
      </c>
      <c r="DG730" s="42" t="s">
        <v>5474</v>
      </c>
      <c r="DH730" s="42" t="s">
        <v>5474</v>
      </c>
    </row>
    <row r="731" spans="1:112">
      <c r="A731" s="22">
        <v>2211</v>
      </c>
      <c r="B731" s="7" t="s">
        <v>5829</v>
      </c>
      <c r="C731" s="21">
        <v>5.57E-2</v>
      </c>
      <c r="D731" s="21">
        <v>0.47939999999999999</v>
      </c>
      <c r="E731" s="21">
        <v>0.17299999999999999</v>
      </c>
      <c r="F731" s="21">
        <v>0.3115</v>
      </c>
      <c r="G731" s="21">
        <v>0.2873</v>
      </c>
      <c r="H731" s="21">
        <v>-7.6899999999999996E-2</v>
      </c>
      <c r="I731" s="21">
        <v>5.2600000000000001E-2</v>
      </c>
      <c r="J731" s="21">
        <v>0.15740000000000001</v>
      </c>
      <c r="K731" s="21">
        <v>1.34E-2</v>
      </c>
      <c r="L731" s="21">
        <v>-6.1199999999999997E-2</v>
      </c>
      <c r="M731" s="21">
        <v>-3.9100000000000003E-2</v>
      </c>
      <c r="N731" s="21">
        <v>1.3599999999999999E-2</v>
      </c>
      <c r="O731" s="21">
        <v>-2.7E-2</v>
      </c>
      <c r="P731" s="21">
        <v>-1.5900000000000001E-2</v>
      </c>
      <c r="Q731" s="21">
        <v>-3.3999999999999998E-3</v>
      </c>
      <c r="R731" s="21">
        <v>-3.7000000000000002E-3</v>
      </c>
      <c r="S731" s="21">
        <v>4.2102000000000004</v>
      </c>
      <c r="T731" s="21">
        <v>0</v>
      </c>
      <c r="U731" s="10">
        <v>1.25</v>
      </c>
      <c r="V731" s="10">
        <v>2.81</v>
      </c>
      <c r="W731" s="7">
        <v>0.81830000000000003</v>
      </c>
      <c r="X731" s="20">
        <v>0.7923</v>
      </c>
      <c r="Y731" s="75">
        <v>2020</v>
      </c>
      <c r="Z731" s="7">
        <v>2.0916000000000001</v>
      </c>
      <c r="AA731" s="7">
        <v>0</v>
      </c>
      <c r="AB731" s="51">
        <v>192</v>
      </c>
      <c r="AC731" s="51">
        <v>98</v>
      </c>
      <c r="AD731" s="51"/>
      <c r="AE731" s="51"/>
      <c r="AF731" s="51"/>
      <c r="AG731" s="51"/>
      <c r="AH731" s="20">
        <v>0</v>
      </c>
      <c r="AI731" s="7" t="s">
        <v>8467</v>
      </c>
      <c r="AJ731" s="67" t="s">
        <v>8494</v>
      </c>
      <c r="AK731" s="44">
        <v>-0.77983193277310936</v>
      </c>
      <c r="AL731" s="44">
        <v>-0.67142857142857182</v>
      </c>
      <c r="AM731" s="44">
        <v>0.62499999999999667</v>
      </c>
      <c r="AN731" s="25">
        <v>0.56883365200764824</v>
      </c>
      <c r="AO731" s="25">
        <v>0.13384321223709369</v>
      </c>
      <c r="AP731" s="215">
        <v>52.3</v>
      </c>
      <c r="AQ731" s="215" t="s">
        <v>8552</v>
      </c>
      <c r="AR731" s="44">
        <v>3.8387715930902101E-3</v>
      </c>
      <c r="AS731" s="171" t="s">
        <v>7121</v>
      </c>
      <c r="AT731" s="171" t="s">
        <v>6936</v>
      </c>
      <c r="AU731" s="171" t="s">
        <v>6893</v>
      </c>
      <c r="AV731" s="7" t="s">
        <v>8470</v>
      </c>
      <c r="AW731" s="14" t="s">
        <v>7418</v>
      </c>
      <c r="AX731" s="49" t="s">
        <v>6009</v>
      </c>
      <c r="AY731" s="38" t="s">
        <v>5971</v>
      </c>
      <c r="AZ731" s="14" t="s">
        <v>6038</v>
      </c>
      <c r="BA731" s="49" t="s">
        <v>5993</v>
      </c>
      <c r="BB731" s="38" t="s">
        <v>5993</v>
      </c>
      <c r="BC731" s="7">
        <v>0.4</v>
      </c>
      <c r="BD731" s="14" t="s">
        <v>5987</v>
      </c>
      <c r="BE731" s="49" t="s">
        <v>5993</v>
      </c>
      <c r="BF731" s="38" t="s">
        <v>5993</v>
      </c>
      <c r="BG731" s="7">
        <v>0.2</v>
      </c>
      <c r="BH731" s="45">
        <v>390.06224941677311</v>
      </c>
      <c r="BI731" s="215" t="s">
        <v>8471</v>
      </c>
      <c r="BJ731" s="215" t="s">
        <v>8509</v>
      </c>
      <c r="BK731" s="7">
        <v>0.8</v>
      </c>
      <c r="BL731" s="25">
        <v>9.6525096525096523E-3</v>
      </c>
      <c r="BM731" s="20">
        <v>0.66725000000000001</v>
      </c>
      <c r="BN731" s="20">
        <v>0.75249999999999995</v>
      </c>
      <c r="BO731" s="20">
        <v>0.59749999999999992</v>
      </c>
      <c r="BP731" s="46">
        <v>18.612099644128111</v>
      </c>
      <c r="BQ731" s="215" t="s">
        <v>8540</v>
      </c>
      <c r="BR731" s="79">
        <v>-0.22991873804971316</v>
      </c>
      <c r="BS731" s="9">
        <v>9.7392966252587421E-3</v>
      </c>
      <c r="BT731" s="9">
        <v>3.3943780699352555E-2</v>
      </c>
      <c r="BU731" s="47" t="s">
        <v>5993</v>
      </c>
      <c r="BV731" s="47" t="s">
        <v>5993</v>
      </c>
      <c r="BW731" s="14" t="s">
        <v>5474</v>
      </c>
      <c r="BX731" s="83">
        <v>-7.5902485659655891E-2</v>
      </c>
      <c r="BY731" s="82">
        <v>3.05</v>
      </c>
      <c r="BZ731" s="46">
        <v>17.147540983606557</v>
      </c>
      <c r="CA731" s="48" t="s">
        <v>8475</v>
      </c>
      <c r="CB731" s="45">
        <v>10041.599999999999</v>
      </c>
      <c r="CC731" s="45">
        <v>5125.3999999999996</v>
      </c>
      <c r="CD731" s="45">
        <v>0</v>
      </c>
      <c r="CE731" s="45">
        <v>0</v>
      </c>
      <c r="CF731" s="14" t="e">
        <v>#N/A</v>
      </c>
      <c r="CG731" s="7" t="s">
        <v>8477</v>
      </c>
      <c r="CH731" s="215" t="s">
        <v>8479</v>
      </c>
      <c r="CI731" s="215" t="s">
        <v>8478</v>
      </c>
      <c r="CJ731" s="215" t="s">
        <v>8479</v>
      </c>
      <c r="CK731" s="43" t="s">
        <v>5474</v>
      </c>
      <c r="CL731" s="43" t="s">
        <v>5474</v>
      </c>
      <c r="CM731" s="43" t="s">
        <v>5474</v>
      </c>
      <c r="CN731" s="145">
        <v>5125.3999999999996</v>
      </c>
      <c r="CO731" s="145">
        <v>10041.599999999999</v>
      </c>
      <c r="CP731" s="148">
        <v>20400.255644497232</v>
      </c>
      <c r="CQ731" s="189" t="s">
        <v>5474</v>
      </c>
      <c r="CR731" s="189" t="s">
        <v>5474</v>
      </c>
      <c r="CS731" s="99" t="s">
        <v>5474</v>
      </c>
      <c r="CT731" s="167" t="s">
        <v>5474</v>
      </c>
      <c r="CU731" s="43" t="s">
        <v>5474</v>
      </c>
      <c r="CV731" s="43" t="s">
        <v>5474</v>
      </c>
      <c r="CW731" s="43" t="s">
        <v>5474</v>
      </c>
      <c r="CX731" s="43" t="s">
        <v>5474</v>
      </c>
      <c r="CY731" s="43" t="s">
        <v>5474</v>
      </c>
      <c r="CZ731" s="43" t="s">
        <v>5474</v>
      </c>
      <c r="DA731" s="42" t="s">
        <v>5474</v>
      </c>
      <c r="DB731" s="42" t="s">
        <v>5474</v>
      </c>
      <c r="DC731" s="42" t="s">
        <v>5474</v>
      </c>
      <c r="DD731" s="42" t="s">
        <v>5474</v>
      </c>
      <c r="DE731" s="42" t="s">
        <v>5474</v>
      </c>
      <c r="DF731" s="42" t="s">
        <v>5474</v>
      </c>
      <c r="DG731" s="42" t="s">
        <v>5474</v>
      </c>
      <c r="DH731" s="42" t="s">
        <v>5474</v>
      </c>
    </row>
    <row r="732" spans="1:112">
      <c r="A732" s="22">
        <v>3017</v>
      </c>
      <c r="B732" s="7" t="s">
        <v>590</v>
      </c>
      <c r="C732" s="21">
        <v>3.4000000000000002E-2</v>
      </c>
      <c r="D732" s="21">
        <v>0.1767</v>
      </c>
      <c r="E732" s="21">
        <v>-9.64E-2</v>
      </c>
      <c r="F732" s="21">
        <v>0.14649999999999999</v>
      </c>
      <c r="G732" s="21">
        <v>0.2162</v>
      </c>
      <c r="H732" s="21">
        <v>0.47060000000000002</v>
      </c>
      <c r="I732" s="21">
        <v>0.39750000000000002</v>
      </c>
      <c r="J732" s="21">
        <v>0.75</v>
      </c>
      <c r="K732" s="21">
        <v>2.3900000000000001E-2</v>
      </c>
      <c r="L732" s="21">
        <v>3.7999999999999999E-2</v>
      </c>
      <c r="M732" s="21">
        <v>4.6300000000000001E-2</v>
      </c>
      <c r="N732" s="21">
        <v>2.8000000000000001E-2</v>
      </c>
      <c r="O732" s="21">
        <v>2.5499999999999998E-2</v>
      </c>
      <c r="P732" s="21">
        <v>4.6199999999999998E-2</v>
      </c>
      <c r="Q732" s="21">
        <v>2.8199999999999999E-2</v>
      </c>
      <c r="R732" s="21">
        <v>7.4000000000000003E-3</v>
      </c>
      <c r="S732" s="21">
        <v>0.1211</v>
      </c>
      <c r="T732" s="21">
        <v>3.9199999999999999E-2</v>
      </c>
      <c r="U732" s="10">
        <v>3.78</v>
      </c>
      <c r="V732" s="10">
        <v>7.05</v>
      </c>
      <c r="W732" s="7">
        <v>1.52</v>
      </c>
      <c r="X732" s="20">
        <v>0.50019999999999998</v>
      </c>
      <c r="Y732" s="75">
        <v>2020</v>
      </c>
      <c r="Z732" s="7">
        <v>2.8</v>
      </c>
      <c r="AA732" s="7">
        <v>0</v>
      </c>
      <c r="AB732" s="51">
        <v>-2460</v>
      </c>
      <c r="AC732" s="51">
        <v>-1539</v>
      </c>
      <c r="AD732" s="51">
        <v>1535</v>
      </c>
      <c r="AE732" s="51">
        <v>18</v>
      </c>
      <c r="AF732" s="51">
        <v>126</v>
      </c>
      <c r="AG732" s="51">
        <v>-83</v>
      </c>
      <c r="AH732" s="20">
        <v>6.9999999999999999E-4</v>
      </c>
      <c r="AI732" s="7" t="s">
        <v>8481</v>
      </c>
      <c r="AJ732" s="67" t="s">
        <v>8757</v>
      </c>
      <c r="AK732" s="44">
        <v>0.5235294117647058</v>
      </c>
      <c r="AL732" s="44">
        <v>-0.75</v>
      </c>
      <c r="AM732" s="44">
        <v>0.62500000000000222</v>
      </c>
      <c r="AN732" s="25">
        <v>0.48364153627311524</v>
      </c>
      <c r="AO732" s="25">
        <v>0.19914651493598862</v>
      </c>
      <c r="AP732" s="215">
        <v>70.3</v>
      </c>
      <c r="AQ732" s="215" t="s">
        <v>8552</v>
      </c>
      <c r="AR732" s="44">
        <v>7.1633237822349496E-3</v>
      </c>
      <c r="AS732" s="171" t="s">
        <v>7615</v>
      </c>
      <c r="AT732" s="171" t="s">
        <v>6973</v>
      </c>
      <c r="AU732" s="171" t="s">
        <v>6893</v>
      </c>
      <c r="AV732" s="7" t="s">
        <v>8470</v>
      </c>
      <c r="AW732" s="14" t="s">
        <v>7728</v>
      </c>
      <c r="AX732" s="49" t="s">
        <v>6009</v>
      </c>
      <c r="AY732" s="38" t="s">
        <v>5971</v>
      </c>
      <c r="AZ732" s="14" t="s">
        <v>6324</v>
      </c>
      <c r="BA732" s="49" t="s">
        <v>5967</v>
      </c>
      <c r="BB732" s="38" t="s">
        <v>5971</v>
      </c>
      <c r="BC732" s="7">
        <v>0.4</v>
      </c>
      <c r="BD732" s="14" t="s">
        <v>5999</v>
      </c>
      <c r="BE732" s="49" t="s">
        <v>5967</v>
      </c>
      <c r="BF732" s="38" t="s">
        <v>5961</v>
      </c>
      <c r="BG732" s="7">
        <v>0.6</v>
      </c>
      <c r="BH732" s="45">
        <v>2616.7129636750428</v>
      </c>
      <c r="BI732" s="215" t="s">
        <v>8499</v>
      </c>
      <c r="BJ732" s="215" t="s">
        <v>8568</v>
      </c>
      <c r="BK732" s="7">
        <v>0.5</v>
      </c>
      <c r="BL732" s="25">
        <v>7.1633237822349575E-3</v>
      </c>
      <c r="BM732" s="20">
        <v>0.64800000000000002</v>
      </c>
      <c r="BN732" s="20">
        <v>0.64250000000000007</v>
      </c>
      <c r="BO732" s="20">
        <v>0.65249999999999997</v>
      </c>
      <c r="BP732" s="46">
        <v>9.9716312056737593</v>
      </c>
      <c r="BQ732" s="215" t="s">
        <v>8558</v>
      </c>
      <c r="BR732" s="79">
        <v>0.27681365576102429</v>
      </c>
      <c r="BS732" s="9">
        <v>1.5679894240316017E-2</v>
      </c>
      <c r="BT732" s="9">
        <v>3.3781680158271987E-2</v>
      </c>
      <c r="BU732" s="47" t="s">
        <v>5993</v>
      </c>
      <c r="BV732" s="47" t="s">
        <v>5993</v>
      </c>
      <c r="BW732" s="14" t="s">
        <v>8514</v>
      </c>
      <c r="BX732" s="83">
        <v>0.59601706970128032</v>
      </c>
      <c r="BY732" s="82">
        <v>7.48</v>
      </c>
      <c r="BZ732" s="46">
        <v>9.398395721925132</v>
      </c>
      <c r="CA732" s="48" t="s">
        <v>8526</v>
      </c>
      <c r="CB732" s="45">
        <v>-172938</v>
      </c>
      <c r="CC732" s="45">
        <v>-108191.7</v>
      </c>
      <c r="CD732" s="45">
        <v>107910.5</v>
      </c>
      <c r="CE732" s="45">
        <v>1265.3999999999999</v>
      </c>
      <c r="CF732" s="14" t="s">
        <v>9246</v>
      </c>
      <c r="CG732" s="7" t="s">
        <v>8477</v>
      </c>
      <c r="CH732" s="215" t="s">
        <v>8498</v>
      </c>
      <c r="CI732" s="215" t="s">
        <v>8479</v>
      </c>
      <c r="CJ732" s="215" t="s">
        <v>8479</v>
      </c>
      <c r="CK732" s="43" t="s">
        <v>5474</v>
      </c>
      <c r="CL732" s="43" t="s">
        <v>5474</v>
      </c>
      <c r="CM732" s="43" t="s">
        <v>5474</v>
      </c>
      <c r="CN732" s="145">
        <v>-106926.3</v>
      </c>
      <c r="CO732" s="145">
        <v>-65027.5</v>
      </c>
      <c r="CP732" s="148">
        <v>183954.92134635549</v>
      </c>
      <c r="CQ732" s="189" t="s">
        <v>5474</v>
      </c>
      <c r="CR732" s="189" t="s">
        <v>5474</v>
      </c>
      <c r="CS732" s="99" t="s">
        <v>5474</v>
      </c>
      <c r="CT732" s="167" t="s">
        <v>5474</v>
      </c>
      <c r="CU732" s="43" t="s">
        <v>5474</v>
      </c>
      <c r="CV732" s="43" t="s">
        <v>5474</v>
      </c>
      <c r="CW732" s="43" t="s">
        <v>5474</v>
      </c>
      <c r="CX732" s="43" t="s">
        <v>5474</v>
      </c>
      <c r="CY732" s="43" t="s">
        <v>5474</v>
      </c>
      <c r="CZ732" s="43" t="s">
        <v>5474</v>
      </c>
      <c r="DA732" s="42" t="s">
        <v>5474</v>
      </c>
      <c r="DB732" s="42" t="s">
        <v>5474</v>
      </c>
      <c r="DC732" s="42" t="s">
        <v>5474</v>
      </c>
      <c r="DD732" s="42" t="s">
        <v>5474</v>
      </c>
      <c r="DE732" s="42" t="s">
        <v>5474</v>
      </c>
      <c r="DF732" s="42" t="s">
        <v>5474</v>
      </c>
      <c r="DG732" s="42" t="s">
        <v>5474</v>
      </c>
      <c r="DH732" s="42" t="s">
        <v>5474</v>
      </c>
    </row>
    <row r="733" spans="1:112">
      <c r="A733" s="22">
        <v>2509</v>
      </c>
      <c r="B733" s="7" t="s">
        <v>457</v>
      </c>
      <c r="C733" s="21">
        <v>0.60650000000000004</v>
      </c>
      <c r="D733" s="21">
        <v>-0.26860000000000001</v>
      </c>
      <c r="E733" s="21">
        <v>-0.1003</v>
      </c>
      <c r="F733" s="21">
        <v>-0.20930000000000001</v>
      </c>
      <c r="G733" s="21">
        <v>0.24690000000000001</v>
      </c>
      <c r="H733" s="21">
        <v>-0.77780000000000005</v>
      </c>
      <c r="I733" s="21">
        <v>2.2000000000000002</v>
      </c>
      <c r="J733" s="21">
        <v>1.2</v>
      </c>
      <c r="K733" s="21">
        <v>1.72E-2</v>
      </c>
      <c r="L733" s="21">
        <v>-0.2029</v>
      </c>
      <c r="M733" s="21">
        <v>-9.1700000000000004E-2</v>
      </c>
      <c r="N733" s="21">
        <v>-6.5199999999999994E-2</v>
      </c>
      <c r="O733" s="21">
        <v>-2.1999999999999999E-2</v>
      </c>
      <c r="P733" s="21">
        <v>-2.3800000000000002E-2</v>
      </c>
      <c r="Q733" s="21">
        <v>5.7999999999999996E-3</v>
      </c>
      <c r="R733" s="21">
        <v>2.8999999999999998E-3</v>
      </c>
      <c r="S733" s="21">
        <v>7.9600000000000004E-2</v>
      </c>
      <c r="T733" s="21">
        <v>4.5999999999999999E-2</v>
      </c>
      <c r="U733" s="10">
        <v>0.33</v>
      </c>
      <c r="V733" s="10">
        <v>1.23</v>
      </c>
      <c r="W733" s="7">
        <v>1.62</v>
      </c>
      <c r="X733" s="20">
        <v>0.72970000000000002</v>
      </c>
      <c r="Y733" s="75">
        <v>2020</v>
      </c>
      <c r="Z733" s="7">
        <v>1.5</v>
      </c>
      <c r="AA733" s="7">
        <v>0</v>
      </c>
      <c r="AB733" s="51">
        <v>-189</v>
      </c>
      <c r="AC733" s="51">
        <v>14</v>
      </c>
      <c r="AD733" s="51"/>
      <c r="AE733" s="51"/>
      <c r="AF733" s="51"/>
      <c r="AG733" s="51">
        <v>1</v>
      </c>
      <c r="AH733" s="20">
        <v>5.0000000000000001E-4</v>
      </c>
      <c r="AI733" s="7" t="s">
        <v>8467</v>
      </c>
      <c r="AJ733" s="67" t="s">
        <v>8494</v>
      </c>
      <c r="AK733" s="44">
        <v>-0.83333333333333315</v>
      </c>
      <c r="AL733" s="44">
        <v>-0.90243902439024337</v>
      </c>
      <c r="AM733" s="44">
        <v>-0.66666666666665875</v>
      </c>
      <c r="AN733" s="25">
        <v>0.56353591160221006</v>
      </c>
      <c r="AO733" s="25">
        <v>0.22651933701657465</v>
      </c>
      <c r="AP733" s="215">
        <v>18.100000000000001</v>
      </c>
      <c r="AQ733" s="215" t="s">
        <v>8552</v>
      </c>
      <c r="AR733" s="44">
        <v>2.77008310249307E-3</v>
      </c>
      <c r="AS733" s="171" t="s">
        <v>7615</v>
      </c>
      <c r="AT733" s="171" t="s">
        <v>7616</v>
      </c>
      <c r="AU733" s="171" t="s">
        <v>6992</v>
      </c>
      <c r="AV733" s="7" t="s">
        <v>8470</v>
      </c>
      <c r="AW733" s="14" t="s">
        <v>6853</v>
      </c>
      <c r="AX733" s="49" t="s">
        <v>6009</v>
      </c>
      <c r="AY733" s="38" t="s">
        <v>6007</v>
      </c>
      <c r="AZ733" s="14" t="s">
        <v>6526</v>
      </c>
      <c r="BA733" s="49" t="s">
        <v>5967</v>
      </c>
      <c r="BB733" s="38" t="s">
        <v>6007</v>
      </c>
      <c r="BC733" s="7">
        <v>0.2</v>
      </c>
      <c r="BD733" s="14" t="s">
        <v>5959</v>
      </c>
      <c r="BE733" s="49" t="s">
        <v>5960</v>
      </c>
      <c r="BF733" s="38" t="s">
        <v>5971</v>
      </c>
      <c r="BG733" s="7">
        <v>0.6</v>
      </c>
      <c r="BH733" s="45">
        <v>149.4688601496153</v>
      </c>
      <c r="BI733" s="215" t="s">
        <v>8471</v>
      </c>
      <c r="BJ733" s="215" t="s">
        <v>8554</v>
      </c>
      <c r="BK733" s="7">
        <v>1.1000000000000001</v>
      </c>
      <c r="BL733" s="25">
        <v>2.7700831024931143E-3</v>
      </c>
      <c r="BM733" s="20">
        <v>0.55006250000000012</v>
      </c>
      <c r="BN733" s="20">
        <v>0.51500000000000012</v>
      </c>
      <c r="BO733" s="20">
        <v>0.57874999999999999</v>
      </c>
      <c r="BP733" s="46">
        <v>14.715447154471546</v>
      </c>
      <c r="BQ733" s="215" t="s">
        <v>8569</v>
      </c>
      <c r="BR733" s="79">
        <v>-0.37511878453038683</v>
      </c>
      <c r="BS733" s="9">
        <v>8.3166239927364272E-2</v>
      </c>
      <c r="BT733" s="9">
        <v>7.6574964633688625E-2</v>
      </c>
      <c r="BU733" s="47" t="s">
        <v>5993</v>
      </c>
      <c r="BV733" s="47" t="s">
        <v>5993</v>
      </c>
      <c r="BW733" s="14" t="s">
        <v>5474</v>
      </c>
      <c r="BX733" s="83">
        <v>-0.25014254143646431</v>
      </c>
      <c r="BY733" s="82">
        <v>0.92999999999999994</v>
      </c>
      <c r="BZ733" s="46">
        <v>19.462365591397852</v>
      </c>
      <c r="CA733" s="48" t="s">
        <v>8475</v>
      </c>
      <c r="CB733" s="45">
        <v>-3420.9</v>
      </c>
      <c r="CC733" s="45">
        <v>253.40000000000003</v>
      </c>
      <c r="CD733" s="45">
        <v>0</v>
      </c>
      <c r="CE733" s="45">
        <v>0</v>
      </c>
      <c r="CF733" s="14" t="s">
        <v>9247</v>
      </c>
      <c r="CG733" s="7" t="s">
        <v>8556</v>
      </c>
      <c r="CH733" s="215" t="s">
        <v>8479</v>
      </c>
      <c r="CI733" s="215" t="s">
        <v>8546</v>
      </c>
      <c r="CJ733" s="215" t="s">
        <v>8479</v>
      </c>
      <c r="CK733" s="43" t="s">
        <v>5474</v>
      </c>
      <c r="CL733" s="43" t="s">
        <v>5474</v>
      </c>
      <c r="CM733" s="43" t="s">
        <v>5474</v>
      </c>
      <c r="CN733" s="145">
        <v>253.40000000000003</v>
      </c>
      <c r="CO733" s="145">
        <v>-3420.9</v>
      </c>
      <c r="CP733" s="148">
        <v>2705.386368708037</v>
      </c>
      <c r="CQ733" s="189" t="s">
        <v>5474</v>
      </c>
      <c r="CR733" s="189" t="s">
        <v>5474</v>
      </c>
      <c r="CS733" s="99" t="s">
        <v>5474</v>
      </c>
      <c r="CT733" s="167" t="s">
        <v>5474</v>
      </c>
      <c r="CU733" s="43" t="s">
        <v>5474</v>
      </c>
      <c r="CV733" s="43" t="s">
        <v>5474</v>
      </c>
      <c r="CW733" s="43" t="s">
        <v>5474</v>
      </c>
      <c r="CX733" s="43" t="s">
        <v>5474</v>
      </c>
      <c r="CY733" s="43" t="s">
        <v>5474</v>
      </c>
      <c r="CZ733" s="43" t="s">
        <v>5474</v>
      </c>
      <c r="DA733" s="42" t="s">
        <v>5474</v>
      </c>
      <c r="DB733" s="42" t="s">
        <v>5474</v>
      </c>
      <c r="DC733" s="42" t="s">
        <v>5474</v>
      </c>
      <c r="DD733" s="42" t="s">
        <v>5474</v>
      </c>
      <c r="DE733" s="42" t="s">
        <v>5474</v>
      </c>
      <c r="DF733" s="42" t="s">
        <v>5474</v>
      </c>
      <c r="DG733" s="42" t="s">
        <v>5474</v>
      </c>
      <c r="DH733" s="42" t="s">
        <v>5474</v>
      </c>
    </row>
    <row r="734" spans="1:112">
      <c r="A734" s="22">
        <v>4506</v>
      </c>
      <c r="B734" s="7" t="s">
        <v>951</v>
      </c>
      <c r="C734" s="21">
        <v>-1.5E-3</v>
      </c>
      <c r="D734" s="21">
        <v>-7.3700000000000002E-2</v>
      </c>
      <c r="E734" s="21">
        <v>0.1164</v>
      </c>
      <c r="F734" s="21">
        <v>-0.1158</v>
      </c>
      <c r="G734" s="21">
        <v>-5.8999999999999999E-3</v>
      </c>
      <c r="H734" s="21">
        <v>-3.7400000000000003E-2</v>
      </c>
      <c r="I734" s="21">
        <v>0.17050000000000001</v>
      </c>
      <c r="J734" s="21">
        <v>0.05</v>
      </c>
      <c r="K734" s="21">
        <v>-1.6899999999999998E-2</v>
      </c>
      <c r="L734" s="21">
        <v>3.8399999999999997E-2</v>
      </c>
      <c r="M734" s="21">
        <v>4.4999999999999997E-3</v>
      </c>
      <c r="N734" s="21">
        <v>-2.1600000000000001E-2</v>
      </c>
      <c r="O734" s="21">
        <v>2.6499999999999999E-2</v>
      </c>
      <c r="P734" s="21">
        <v>8.8999999999999999E-3</v>
      </c>
      <c r="Q734" s="21">
        <v>2.7000000000000001E-3</v>
      </c>
      <c r="R734" s="21">
        <v>1.2999999999999999E-3</v>
      </c>
      <c r="S734" s="21">
        <v>0.17649999999999999</v>
      </c>
      <c r="T734" s="21">
        <v>0.1048</v>
      </c>
      <c r="U734" s="10">
        <v>2.1</v>
      </c>
      <c r="V734" s="10">
        <v>4.2</v>
      </c>
      <c r="W734" s="7">
        <v>2.72</v>
      </c>
      <c r="X734" s="20">
        <v>0.71389999999999998</v>
      </c>
      <c r="Y734" s="75">
        <v>2020</v>
      </c>
      <c r="Z734" s="7">
        <v>3</v>
      </c>
      <c r="AA734" s="7">
        <v>0</v>
      </c>
      <c r="AB734" s="51">
        <v>53</v>
      </c>
      <c r="AC734" s="51">
        <v>25</v>
      </c>
      <c r="AD734" s="51"/>
      <c r="AE734" s="51"/>
      <c r="AF734" s="51"/>
      <c r="AG734" s="51"/>
      <c r="AH734" s="20">
        <v>0</v>
      </c>
      <c r="AI734" s="7" t="s">
        <v>8487</v>
      </c>
      <c r="AJ734" s="67" t="s">
        <v>8838</v>
      </c>
      <c r="AK734" s="44">
        <v>0.83132530120481951</v>
      </c>
      <c r="AL734" s="44">
        <v>0.72549019607843168</v>
      </c>
      <c r="AM734" s="44">
        <v>0.78571428571428759</v>
      </c>
      <c r="AN734" s="25">
        <v>0.13344051446945343</v>
      </c>
      <c r="AO734" s="25">
        <v>8.1993569131832811E-2</v>
      </c>
      <c r="AP734" s="215">
        <v>62.2</v>
      </c>
      <c r="AQ734" s="215" t="s">
        <v>8552</v>
      </c>
      <c r="AR734" s="44">
        <v>2.6402640264026399E-2</v>
      </c>
      <c r="AS734" s="171" t="s">
        <v>7273</v>
      </c>
      <c r="AT734" s="171" t="s">
        <v>7618</v>
      </c>
      <c r="AU734" s="171" t="s">
        <v>7300</v>
      </c>
      <c r="AV734" s="7" t="s">
        <v>8488</v>
      </c>
      <c r="AW734" s="14" t="s">
        <v>6674</v>
      </c>
      <c r="AX734" s="49" t="s">
        <v>5988</v>
      </c>
      <c r="AY734" s="38" t="s">
        <v>5989</v>
      </c>
      <c r="AZ734" s="14" t="s">
        <v>6637</v>
      </c>
      <c r="BA734" s="49" t="s">
        <v>6009</v>
      </c>
      <c r="BB734" s="38" t="s">
        <v>5989</v>
      </c>
      <c r="BC734" s="7">
        <v>1.3</v>
      </c>
      <c r="BD734" s="14" t="s">
        <v>6251</v>
      </c>
      <c r="BE734" s="49" t="s">
        <v>6009</v>
      </c>
      <c r="BF734" s="38" t="s">
        <v>5989</v>
      </c>
      <c r="BG734" s="7">
        <v>2.6</v>
      </c>
      <c r="BH734" s="45">
        <v>418.39522753118877</v>
      </c>
      <c r="BI734" s="215" t="s">
        <v>8495</v>
      </c>
      <c r="BJ734" s="215" t="s">
        <v>8509</v>
      </c>
      <c r="BK734" s="7">
        <v>1</v>
      </c>
      <c r="BL734" s="25">
        <v>1.800327332242228E-2</v>
      </c>
      <c r="BM734" s="20">
        <v>0.59987499999999994</v>
      </c>
      <c r="BN734" s="20">
        <v>0.58749999999999991</v>
      </c>
      <c r="BO734" s="20">
        <v>0.61</v>
      </c>
      <c r="BP734" s="46">
        <v>14.80952380952381</v>
      </c>
      <c r="BQ734" s="215" t="s">
        <v>8491</v>
      </c>
      <c r="BR734" s="79">
        <v>-0.21570471596998944</v>
      </c>
      <c r="BS734" s="9">
        <v>3.7659594906772842E-2</v>
      </c>
      <c r="BT734" s="9">
        <v>4.213502137895242E-2</v>
      </c>
      <c r="BU734" s="47" t="s">
        <v>5993</v>
      </c>
      <c r="BV734" s="47" t="s">
        <v>5993</v>
      </c>
      <c r="BW734" s="14" t="s">
        <v>5474</v>
      </c>
      <c r="BX734" s="83">
        <v>-5.8845659163987415E-2</v>
      </c>
      <c r="BY734" s="82">
        <v>4.0999999999999996</v>
      </c>
      <c r="BZ734" s="46">
        <v>15.170731707317076</v>
      </c>
      <c r="CA734" s="48" t="s">
        <v>8475</v>
      </c>
      <c r="CB734" s="45">
        <v>3296.6000000000004</v>
      </c>
      <c r="CC734" s="45">
        <v>1555</v>
      </c>
      <c r="CD734" s="45">
        <v>0</v>
      </c>
      <c r="CE734" s="45">
        <v>0</v>
      </c>
      <c r="CF734" s="14" t="s">
        <v>9248</v>
      </c>
      <c r="CG734" s="7" t="s">
        <v>8477</v>
      </c>
      <c r="CH734" s="215" t="s">
        <v>8498</v>
      </c>
      <c r="CI734" s="215" t="s">
        <v>8498</v>
      </c>
      <c r="CJ734" s="215" t="s">
        <v>8498</v>
      </c>
      <c r="CK734" s="43" t="s">
        <v>7398</v>
      </c>
      <c r="CL734" s="43" t="s">
        <v>5474</v>
      </c>
      <c r="CM734" s="43" t="s">
        <v>5474</v>
      </c>
      <c r="CN734" s="145">
        <v>1555</v>
      </c>
      <c r="CO734" s="145">
        <v>3296.6000000000004</v>
      </c>
      <c r="CP734" s="148">
        <v>26024.183152439942</v>
      </c>
      <c r="CQ734" s="189" t="s">
        <v>5474</v>
      </c>
      <c r="CR734" s="189" t="s">
        <v>5474</v>
      </c>
      <c r="CS734" s="99" t="s">
        <v>5474</v>
      </c>
      <c r="CT734" s="167" t="s">
        <v>5474</v>
      </c>
      <c r="CU734" s="43" t="s">
        <v>5474</v>
      </c>
      <c r="CV734" s="43" t="s">
        <v>5474</v>
      </c>
      <c r="CW734" s="43" t="s">
        <v>5474</v>
      </c>
      <c r="CX734" s="43" t="s">
        <v>5474</v>
      </c>
      <c r="CY734" s="43" t="s">
        <v>5474</v>
      </c>
      <c r="CZ734" s="43" t="s">
        <v>5474</v>
      </c>
      <c r="DA734" s="42" t="s">
        <v>5474</v>
      </c>
      <c r="DB734" s="42" t="s">
        <v>5474</v>
      </c>
      <c r="DC734" s="42" t="s">
        <v>5474</v>
      </c>
      <c r="DD734" s="42" t="s">
        <v>5474</v>
      </c>
      <c r="DE734" s="42" t="s">
        <v>5474</v>
      </c>
      <c r="DF734" s="42" t="s">
        <v>5474</v>
      </c>
      <c r="DG734" s="42" t="s">
        <v>5474</v>
      </c>
      <c r="DH734" s="42" t="s">
        <v>5474</v>
      </c>
    </row>
    <row r="735" spans="1:112">
      <c r="A735" s="22">
        <v>3552</v>
      </c>
      <c r="B735" s="7" t="s">
        <v>806</v>
      </c>
      <c r="C735" s="21">
        <v>2.87E-2</v>
      </c>
      <c r="D735" s="21">
        <v>0.1613</v>
      </c>
      <c r="E735" s="21">
        <v>-1.4E-3</v>
      </c>
      <c r="F735" s="21">
        <v>-2.1499999999999998E-2</v>
      </c>
      <c r="G735" s="21">
        <v>0.56189999999999996</v>
      </c>
      <c r="H735" s="21">
        <v>-0.4375</v>
      </c>
      <c r="I735" s="21">
        <v>6.85</v>
      </c>
      <c r="J735" s="21">
        <v>3.3896999999999999</v>
      </c>
      <c r="K735" s="21">
        <v>-7.0000000000000001E-3</v>
      </c>
      <c r="L735" s="21">
        <v>7.51E-2</v>
      </c>
      <c r="M735" s="21">
        <v>5.6800000000000003E-2</v>
      </c>
      <c r="N735" s="21">
        <v>-4.7300000000000002E-2</v>
      </c>
      <c r="O735" s="21">
        <v>6.0499999999999998E-2</v>
      </c>
      <c r="P735" s="21">
        <v>9.1399999999999995E-2</v>
      </c>
      <c r="Q735" s="21">
        <v>5.8700000000000002E-2</v>
      </c>
      <c r="R735" s="21">
        <v>2.1600000000000001E-2</v>
      </c>
      <c r="S735" s="21">
        <v>7.2700000000000001E-2</v>
      </c>
      <c r="T735" s="21">
        <v>3.6999999999999998E-2</v>
      </c>
      <c r="U735" s="10">
        <v>3.25</v>
      </c>
      <c r="V735" s="10">
        <v>7.87</v>
      </c>
      <c r="W735" s="7">
        <v>2.1943000000000001</v>
      </c>
      <c r="X735" s="20">
        <v>0.46039999999999998</v>
      </c>
      <c r="Y735" s="75">
        <v>2020</v>
      </c>
      <c r="Z735" s="7">
        <v>1.5</v>
      </c>
      <c r="AA735" s="7">
        <v>0</v>
      </c>
      <c r="AB735" s="51">
        <v>-1610</v>
      </c>
      <c r="AC735" s="51">
        <v>-590</v>
      </c>
      <c r="AD735" s="51"/>
      <c r="AE735" s="51"/>
      <c r="AF735" s="51">
        <v>-9</v>
      </c>
      <c r="AG735" s="51">
        <v>-47</v>
      </c>
      <c r="AH735" s="20">
        <v>5.57E-2</v>
      </c>
      <c r="AI735" s="7" t="s">
        <v>8481</v>
      </c>
      <c r="AJ735" s="67" t="s">
        <v>8494</v>
      </c>
      <c r="AK735" s="44">
        <v>-0.58823529411764708</v>
      </c>
      <c r="AL735" s="44">
        <v>-0.67164179104477617</v>
      </c>
      <c r="AM735" s="44">
        <v>0.61111111111111116</v>
      </c>
      <c r="AN735" s="25">
        <v>1.4547677261613692</v>
      </c>
      <c r="AO735" s="25">
        <v>0.32762836185819072</v>
      </c>
      <c r="AP735" s="215">
        <v>204.5</v>
      </c>
      <c r="AQ735" s="215" t="s">
        <v>8552</v>
      </c>
      <c r="AR735" s="44">
        <v>1.7412935323382998E-2</v>
      </c>
      <c r="AS735" s="171" t="s">
        <v>7273</v>
      </c>
      <c r="AT735" s="171" t="s">
        <v>7287</v>
      </c>
      <c r="AU735" s="171" t="s">
        <v>6980</v>
      </c>
      <c r="AV735" s="7" t="s">
        <v>8470</v>
      </c>
      <c r="AW735" s="14" t="s">
        <v>6123</v>
      </c>
      <c r="AX735" s="49" t="s">
        <v>6009</v>
      </c>
      <c r="AY735" s="38" t="s">
        <v>5961</v>
      </c>
      <c r="AZ735" s="14" t="s">
        <v>6271</v>
      </c>
      <c r="BA735" s="49" t="s">
        <v>5967</v>
      </c>
      <c r="BB735" s="38" t="s">
        <v>6007</v>
      </c>
      <c r="BC735" s="7">
        <v>0.3</v>
      </c>
      <c r="BD735" s="14" t="s">
        <v>6049</v>
      </c>
      <c r="BE735" s="49" t="s">
        <v>5967</v>
      </c>
      <c r="BF735" s="38" t="s">
        <v>5961</v>
      </c>
      <c r="BG735" s="7">
        <v>0.7</v>
      </c>
      <c r="BH735" s="45">
        <v>3223.9611466922993</v>
      </c>
      <c r="BI735" s="215" t="s">
        <v>8518</v>
      </c>
      <c r="BJ735" s="215" t="s">
        <v>8520</v>
      </c>
      <c r="BK735" s="7">
        <v>1.3</v>
      </c>
      <c r="BL735" s="25">
        <v>2.7638190954773871E-2</v>
      </c>
      <c r="BM735" s="20">
        <v>0.65018749999999992</v>
      </c>
      <c r="BN735" s="20">
        <v>0.62749999999999995</v>
      </c>
      <c r="BO735" s="20">
        <v>0.66874999999999996</v>
      </c>
      <c r="BP735" s="46">
        <v>25.984752223634054</v>
      </c>
      <c r="BQ735" s="215" t="s">
        <v>8483</v>
      </c>
      <c r="BR735" s="79">
        <v>-0.52762836185819062</v>
      </c>
      <c r="BS735" s="9">
        <v>4.8516909575317957E-3</v>
      </c>
      <c r="BT735" s="9">
        <v>1.4763268133255458E-3</v>
      </c>
      <c r="BU735" s="47" t="s">
        <v>5993</v>
      </c>
      <c r="BV735" s="47" t="s">
        <v>5993</v>
      </c>
      <c r="BW735" s="14" t="s">
        <v>5474</v>
      </c>
      <c r="BX735" s="83">
        <v>-0.4095354523227383</v>
      </c>
      <c r="BY735" s="82">
        <v>8.0500000000000007</v>
      </c>
      <c r="BZ735" s="46">
        <v>25.403726708074533</v>
      </c>
      <c r="CA735" s="48" t="s">
        <v>5474</v>
      </c>
      <c r="CB735" s="45">
        <v>-329245</v>
      </c>
      <c r="CC735" s="45">
        <v>-120655</v>
      </c>
      <c r="CD735" s="45">
        <v>0</v>
      </c>
      <c r="CE735" s="45">
        <v>0</v>
      </c>
      <c r="CF735" s="14" t="s">
        <v>9249</v>
      </c>
      <c r="CG735" s="7" t="s">
        <v>8477</v>
      </c>
      <c r="CH735" s="215" t="s">
        <v>8478</v>
      </c>
      <c r="CI735" s="215" t="s">
        <v>8478</v>
      </c>
      <c r="CJ735" s="215" t="s">
        <v>8479</v>
      </c>
      <c r="CK735" s="43" t="s">
        <v>5474</v>
      </c>
      <c r="CL735" s="43" t="s">
        <v>5474</v>
      </c>
      <c r="CM735" s="43" t="s">
        <v>6898</v>
      </c>
      <c r="CN735" s="145">
        <v>-120655</v>
      </c>
      <c r="CO735" s="145">
        <v>-329245</v>
      </c>
      <c r="CP735" s="148">
        <v>659300.05449857516</v>
      </c>
      <c r="CQ735" s="189" t="s">
        <v>5474</v>
      </c>
      <c r="CR735" s="189" t="s">
        <v>5474</v>
      </c>
      <c r="CS735" s="99" t="s">
        <v>5474</v>
      </c>
      <c r="CT735" s="167" t="s">
        <v>5474</v>
      </c>
      <c r="CU735" s="43" t="s">
        <v>5474</v>
      </c>
      <c r="CV735" s="43" t="s">
        <v>5474</v>
      </c>
      <c r="CW735" s="43" t="s">
        <v>5474</v>
      </c>
      <c r="CX735" s="43" t="s">
        <v>5474</v>
      </c>
      <c r="CY735" s="43" t="s">
        <v>5474</v>
      </c>
      <c r="CZ735" s="43" t="s">
        <v>5474</v>
      </c>
      <c r="DA735" s="42" t="s">
        <v>5474</v>
      </c>
      <c r="DB735" s="42" t="s">
        <v>5474</v>
      </c>
      <c r="DC735" s="42" t="s">
        <v>5474</v>
      </c>
      <c r="DD735" s="42" t="s">
        <v>5474</v>
      </c>
      <c r="DE735" s="42" t="s">
        <v>5474</v>
      </c>
      <c r="DF735" s="42" t="s">
        <v>5474</v>
      </c>
      <c r="DG735" s="42" t="s">
        <v>5474</v>
      </c>
      <c r="DH735" s="42" t="s">
        <v>5474</v>
      </c>
    </row>
    <row r="736" spans="1:112">
      <c r="A736" s="22">
        <v>2915</v>
      </c>
      <c r="B736" s="7" t="s">
        <v>570</v>
      </c>
      <c r="C736" s="21">
        <v>-9.0300000000000005E-2</v>
      </c>
      <c r="D736" s="21">
        <v>1.35E-2</v>
      </c>
      <c r="E736" s="21">
        <v>-0.12690000000000001</v>
      </c>
      <c r="F736" s="21">
        <v>6.4100000000000004E-2</v>
      </c>
      <c r="G736" s="21">
        <v>-0.1149</v>
      </c>
      <c r="H736" s="21">
        <v>-0.50229999999999997</v>
      </c>
      <c r="I736" s="21">
        <v>2.1535000000000002</v>
      </c>
      <c r="J736" s="21">
        <v>1.5125</v>
      </c>
      <c r="K736" s="21">
        <v>-3.7400000000000003E-2</v>
      </c>
      <c r="L736" s="21">
        <v>-0.16700000000000001</v>
      </c>
      <c r="M736" s="21">
        <v>2.3099999999999999E-2</v>
      </c>
      <c r="N736" s="21">
        <v>2.35E-2</v>
      </c>
      <c r="O736" s="21">
        <v>-0.22220000000000001</v>
      </c>
      <c r="P736" s="21">
        <v>-3.8100000000000002E-2</v>
      </c>
      <c r="Q736" s="21">
        <v>7.7000000000000002E-3</v>
      </c>
      <c r="R736" s="21">
        <v>8.3000000000000001E-3</v>
      </c>
      <c r="S736" s="21">
        <v>0.31469999999999998</v>
      </c>
      <c r="T736" s="21">
        <v>0.18029999999999999</v>
      </c>
      <c r="U736" s="10">
        <v>19.170000000000002</v>
      </c>
      <c r="V736" s="10">
        <v>26.39</v>
      </c>
      <c r="W736" s="7">
        <v>4.0579999999999998</v>
      </c>
      <c r="X736" s="20">
        <v>0.29170000000000001</v>
      </c>
      <c r="Y736" s="75">
        <v>2020</v>
      </c>
      <c r="Z736" s="7">
        <v>2</v>
      </c>
      <c r="AA736" s="7">
        <v>3</v>
      </c>
      <c r="AB736" s="51">
        <v>-98</v>
      </c>
      <c r="AC736" s="51">
        <v>-214</v>
      </c>
      <c r="AD736" s="51">
        <v>-90</v>
      </c>
      <c r="AE736" s="51"/>
      <c r="AF736" s="51">
        <v>1924</v>
      </c>
      <c r="AG736" s="51">
        <v>462</v>
      </c>
      <c r="AH736" s="20">
        <v>2.8999999999999998E-3</v>
      </c>
      <c r="AI736" s="7" t="s">
        <v>8487</v>
      </c>
      <c r="AJ736" s="67" t="s">
        <v>8468</v>
      </c>
      <c r="AK736" s="44">
        <v>0.82175925925925919</v>
      </c>
      <c r="AL736" s="44">
        <v>0.54744525547445244</v>
      </c>
      <c r="AM736" s="44">
        <v>0.68749999999999889</v>
      </c>
      <c r="AN736" s="25">
        <v>0.43504531722054385</v>
      </c>
      <c r="AO736" s="25">
        <v>0.13796576032225583</v>
      </c>
      <c r="AP736" s="215">
        <v>99.3</v>
      </c>
      <c r="AQ736" s="215" t="s">
        <v>8552</v>
      </c>
      <c r="AR736" s="44">
        <v>9.1463414634146301E-3</v>
      </c>
      <c r="AS736" s="171" t="s">
        <v>7273</v>
      </c>
      <c r="AT736" s="171" t="s">
        <v>7664</v>
      </c>
      <c r="AU736" s="171" t="s">
        <v>6959</v>
      </c>
      <c r="AV736" s="7" t="s">
        <v>8488</v>
      </c>
      <c r="AW736" s="14" t="s">
        <v>6777</v>
      </c>
      <c r="AX736" s="49" t="s">
        <v>6039</v>
      </c>
      <c r="AY736" s="38" t="s">
        <v>5971</v>
      </c>
      <c r="AZ736" s="14" t="s">
        <v>6038</v>
      </c>
      <c r="BA736" s="49" t="s">
        <v>5993</v>
      </c>
      <c r="BB736" s="38" t="s">
        <v>5993</v>
      </c>
      <c r="BC736" s="7">
        <v>0.3</v>
      </c>
      <c r="BD736" s="14" t="s">
        <v>6261</v>
      </c>
      <c r="BE736" s="49" t="s">
        <v>5967</v>
      </c>
      <c r="BF736" s="38" t="s">
        <v>5989</v>
      </c>
      <c r="BG736" s="7">
        <v>0.6</v>
      </c>
      <c r="BH736" s="45">
        <v>1753.382325991786</v>
      </c>
      <c r="BI736" s="215" t="s">
        <v>8518</v>
      </c>
      <c r="BJ736" s="215" t="s">
        <v>8568</v>
      </c>
      <c r="BK736" s="7">
        <v>0.7</v>
      </c>
      <c r="BL736" s="25">
        <v>1.1201629327902182E-2</v>
      </c>
      <c r="BM736" s="20">
        <v>0.55987500000000001</v>
      </c>
      <c r="BN736" s="20">
        <v>0.57500000000000007</v>
      </c>
      <c r="BO736" s="20">
        <v>0.54749999999999988</v>
      </c>
      <c r="BP736" s="46">
        <v>3.7627889352027282</v>
      </c>
      <c r="BQ736" s="215" t="s">
        <v>8513</v>
      </c>
      <c r="BR736" s="79">
        <v>2.0658610271903322</v>
      </c>
      <c r="BS736" s="9">
        <v>3.4812409839498404E-2</v>
      </c>
      <c r="BT736" s="9">
        <v>0.31246307790262828</v>
      </c>
      <c r="BU736" s="47">
        <v>44405</v>
      </c>
      <c r="BV736" s="47">
        <v>44411</v>
      </c>
      <c r="BW736" s="14" t="s">
        <v>8514</v>
      </c>
      <c r="BX736" s="83">
        <v>2.8323262839879155</v>
      </c>
      <c r="BY736" s="82">
        <v>25.37</v>
      </c>
      <c r="BZ736" s="46">
        <v>3.914071738273551</v>
      </c>
      <c r="CA736" s="48" t="s">
        <v>5474</v>
      </c>
      <c r="CB736" s="45">
        <v>-9731.4</v>
      </c>
      <c r="CC736" s="45">
        <v>-21250.2</v>
      </c>
      <c r="CD736" s="45">
        <v>-8937</v>
      </c>
      <c r="CE736" s="45">
        <v>0</v>
      </c>
      <c r="CF736" s="14" t="s">
        <v>9250</v>
      </c>
      <c r="CG736" s="7" t="s">
        <v>8477</v>
      </c>
      <c r="CH736" s="215" t="s">
        <v>8498</v>
      </c>
      <c r="CI736" s="215" t="s">
        <v>8478</v>
      </c>
      <c r="CJ736" s="215" t="s">
        <v>8546</v>
      </c>
      <c r="CK736" s="43" t="s">
        <v>5474</v>
      </c>
      <c r="CL736" s="43" t="s">
        <v>8480</v>
      </c>
      <c r="CM736" s="43" t="s">
        <v>5474</v>
      </c>
      <c r="CN736" s="145">
        <v>-21250.2</v>
      </c>
      <c r="CO736" s="145">
        <v>-18668.400000000001</v>
      </c>
      <c r="CP736" s="148">
        <v>174110.86497098434</v>
      </c>
      <c r="CQ736" s="189" t="s">
        <v>5474</v>
      </c>
      <c r="CR736" s="189" t="s">
        <v>5474</v>
      </c>
      <c r="CS736" s="99" t="s">
        <v>5474</v>
      </c>
      <c r="CT736" s="167" t="s">
        <v>5474</v>
      </c>
      <c r="CU736" s="43" t="s">
        <v>5474</v>
      </c>
      <c r="CV736" s="43" t="s">
        <v>5474</v>
      </c>
      <c r="CW736" s="43" t="s">
        <v>5474</v>
      </c>
      <c r="CX736" s="43" t="s">
        <v>5474</v>
      </c>
      <c r="CY736" s="43" t="s">
        <v>5474</v>
      </c>
      <c r="CZ736" s="43" t="s">
        <v>5474</v>
      </c>
      <c r="DA736" s="42" t="s">
        <v>5474</v>
      </c>
      <c r="DB736" s="42" t="s">
        <v>5474</v>
      </c>
      <c r="DC736" s="42" t="s">
        <v>5474</v>
      </c>
      <c r="DD736" s="42" t="s">
        <v>5474</v>
      </c>
      <c r="DE736" s="42" t="s">
        <v>5474</v>
      </c>
      <c r="DF736" s="42" t="s">
        <v>5474</v>
      </c>
      <c r="DG736" s="42" t="s">
        <v>5474</v>
      </c>
      <c r="DH736" s="42" t="s">
        <v>5472</v>
      </c>
    </row>
    <row r="737" spans="1:112">
      <c r="A737" s="22">
        <v>1722</v>
      </c>
      <c r="B737" s="7" t="s">
        <v>206</v>
      </c>
      <c r="C737" s="21">
        <v>-0.123</v>
      </c>
      <c r="D737" s="21">
        <v>-1.9400000000000001E-2</v>
      </c>
      <c r="E737" s="21">
        <v>3.4299999999999997E-2</v>
      </c>
      <c r="F737" s="21">
        <v>5.33E-2</v>
      </c>
      <c r="G737" s="21">
        <v>1.52E-2</v>
      </c>
      <c r="H737" s="21">
        <v>2.63E-2</v>
      </c>
      <c r="I737" s="21">
        <v>0.90239999999999998</v>
      </c>
      <c r="J737" s="21">
        <v>-4.9399999999999999E-2</v>
      </c>
      <c r="K737" s="21">
        <v>1.12E-2</v>
      </c>
      <c r="L737" s="21">
        <v>-1.72E-2</v>
      </c>
      <c r="M737" s="21">
        <v>2.2000000000000001E-3</v>
      </c>
      <c r="N737" s="21">
        <v>-2.8299999999999999E-2</v>
      </c>
      <c r="O737" s="21">
        <v>-5.3499999999999999E-2</v>
      </c>
      <c r="P737" s="21">
        <v>-2.1399999999999999E-2</v>
      </c>
      <c r="Q737" s="21">
        <v>-1.1000000000000001E-3</v>
      </c>
      <c r="R737" s="21">
        <v>-5.9999999999999995E-4</v>
      </c>
      <c r="S737" s="21">
        <v>3.2899999999999999E-2</v>
      </c>
      <c r="T737" s="21">
        <v>2.1899999999999999E-2</v>
      </c>
      <c r="U737" s="10">
        <v>1.54</v>
      </c>
      <c r="V737" s="10">
        <v>2.4300000000000002</v>
      </c>
      <c r="W737" s="7">
        <v>2.1800000000000002</v>
      </c>
      <c r="X737" s="20">
        <v>0.96619999999999995</v>
      </c>
      <c r="Y737" s="75">
        <v>2020</v>
      </c>
      <c r="Z737" s="7">
        <v>2.2999999999999998</v>
      </c>
      <c r="AA737" s="7">
        <v>0</v>
      </c>
      <c r="AB737" s="51">
        <v>56</v>
      </c>
      <c r="AC737" s="51">
        <v>733</v>
      </c>
      <c r="AD737" s="51">
        <v>7</v>
      </c>
      <c r="AE737" s="51"/>
      <c r="AF737" s="51">
        <v>-32</v>
      </c>
      <c r="AG737" s="51">
        <v>-5</v>
      </c>
      <c r="AH737" s="20">
        <v>0</v>
      </c>
      <c r="AI737" s="7" t="s">
        <v>8487</v>
      </c>
      <c r="AJ737" s="67" t="s">
        <v>8494</v>
      </c>
      <c r="AK737" s="44">
        <v>0.62773722627737261</v>
      </c>
      <c r="AL737" s="44">
        <v>-0.69999999999999929</v>
      </c>
      <c r="AM737" s="44">
        <v>0.66666666666668251</v>
      </c>
      <c r="AN737" s="25">
        <v>0.23743500866551118</v>
      </c>
      <c r="AO737" s="25">
        <v>6.9324090121317156E-2</v>
      </c>
      <c r="AP737" s="215">
        <v>57.7</v>
      </c>
      <c r="AQ737" s="215" t="s">
        <v>8552</v>
      </c>
      <c r="AR737" s="44">
        <v>5.2264808362369299E-3</v>
      </c>
      <c r="AS737" s="171" t="s">
        <v>7273</v>
      </c>
      <c r="AT737" s="171" t="s">
        <v>7005</v>
      </c>
      <c r="AU737" s="171" t="s">
        <v>6977</v>
      </c>
      <c r="AV737" s="7" t="s">
        <v>5474</v>
      </c>
      <c r="AW737" s="14" t="s">
        <v>6054</v>
      </c>
      <c r="AX737" s="49" t="s">
        <v>6009</v>
      </c>
      <c r="AY737" s="38" t="s">
        <v>5971</v>
      </c>
      <c r="AZ737" s="14" t="s">
        <v>6038</v>
      </c>
      <c r="BA737" s="49" t="s">
        <v>5967</v>
      </c>
      <c r="BB737" s="38" t="s">
        <v>5971</v>
      </c>
      <c r="BC737" s="7">
        <v>0.5</v>
      </c>
      <c r="BD737" s="14" t="s">
        <v>6118</v>
      </c>
      <c r="BE737" s="49" t="s">
        <v>5967</v>
      </c>
      <c r="BF737" s="38" t="s">
        <v>5961</v>
      </c>
      <c r="BG737" s="7">
        <v>0.5</v>
      </c>
      <c r="BH737" s="45">
        <v>740.17041422735952</v>
      </c>
      <c r="BI737" s="215" t="s">
        <v>8489</v>
      </c>
      <c r="BJ737" s="215" t="s">
        <v>8496</v>
      </c>
      <c r="BK737" s="7">
        <v>0.4</v>
      </c>
      <c r="BL737" s="25">
        <v>3.478260869565267E-3</v>
      </c>
      <c r="BM737" s="20">
        <v>0.60387499999999994</v>
      </c>
      <c r="BN737" s="20">
        <v>0.60250000000000004</v>
      </c>
      <c r="BO737" s="20">
        <v>0.60499999999999987</v>
      </c>
      <c r="BP737" s="46">
        <v>23.744855967078188</v>
      </c>
      <c r="BQ737" s="215" t="s">
        <v>8521</v>
      </c>
      <c r="BR737" s="79">
        <v>-0.31902715193529757</v>
      </c>
      <c r="BS737" s="9">
        <v>3.1745915510382083E-2</v>
      </c>
      <c r="BT737" s="9">
        <v>3.3813542595573232E-2</v>
      </c>
      <c r="BU737" s="47" t="s">
        <v>5993</v>
      </c>
      <c r="BV737" s="47" t="s">
        <v>5993</v>
      </c>
      <c r="BW737" s="14" t="s">
        <v>8583</v>
      </c>
      <c r="BX737" s="83">
        <v>-0.18283258232235722</v>
      </c>
      <c r="BY737" s="82">
        <v>2.44</v>
      </c>
      <c r="BZ737" s="46">
        <v>23.647540983606557</v>
      </c>
      <c r="CA737" s="48" t="s">
        <v>8475</v>
      </c>
      <c r="CB737" s="45">
        <v>3231.2000000000003</v>
      </c>
      <c r="CC737" s="45">
        <v>42294.1</v>
      </c>
      <c r="CD737" s="45">
        <v>403.90000000000003</v>
      </c>
      <c r="CE737" s="45">
        <v>0</v>
      </c>
      <c r="CF737" s="14" t="s">
        <v>9251</v>
      </c>
      <c r="CG737" s="7" t="s">
        <v>8477</v>
      </c>
      <c r="CH737" s="215" t="s">
        <v>8498</v>
      </c>
      <c r="CI737" s="215" t="s">
        <v>8478</v>
      </c>
      <c r="CJ737" s="215" t="s">
        <v>8479</v>
      </c>
      <c r="CK737" s="43" t="s">
        <v>6887</v>
      </c>
      <c r="CL737" s="43" t="s">
        <v>5474</v>
      </c>
      <c r="CM737" s="43" t="s">
        <v>5474</v>
      </c>
      <c r="CN737" s="145">
        <v>42294.1</v>
      </c>
      <c r="CO737" s="145">
        <v>3635.1000000000004</v>
      </c>
      <c r="CP737" s="148">
        <v>42707.832900918649</v>
      </c>
      <c r="CQ737" s="189" t="s">
        <v>5474</v>
      </c>
      <c r="CR737" s="189" t="s">
        <v>5474</v>
      </c>
      <c r="CS737" s="99" t="s">
        <v>5474</v>
      </c>
      <c r="CT737" s="167" t="s">
        <v>8528</v>
      </c>
      <c r="CU737" s="43" t="s">
        <v>5474</v>
      </c>
      <c r="CV737" s="43" t="s">
        <v>5474</v>
      </c>
      <c r="CW737" s="43" t="s">
        <v>5474</v>
      </c>
      <c r="CX737" s="43" t="s">
        <v>5474</v>
      </c>
      <c r="CY737" s="43" t="s">
        <v>5474</v>
      </c>
      <c r="CZ737" s="43" t="s">
        <v>5474</v>
      </c>
      <c r="DA737" s="42" t="s">
        <v>5474</v>
      </c>
      <c r="DB737" s="42" t="s">
        <v>8528</v>
      </c>
      <c r="DC737" s="42" t="s">
        <v>5474</v>
      </c>
      <c r="DD737" s="42" t="s">
        <v>5474</v>
      </c>
      <c r="DE737" s="42" t="s">
        <v>5474</v>
      </c>
      <c r="DF737" s="42" t="s">
        <v>5474</v>
      </c>
      <c r="DG737" s="42" t="s">
        <v>5474</v>
      </c>
      <c r="DH737" s="42" t="s">
        <v>5474</v>
      </c>
    </row>
    <row r="738" spans="1:112">
      <c r="A738" s="22">
        <v>6654</v>
      </c>
      <c r="B738" s="7" t="s">
        <v>4532</v>
      </c>
      <c r="C738" s="21">
        <v>3.2199999999999999E-2</v>
      </c>
      <c r="D738" s="21">
        <v>0.7903</v>
      </c>
      <c r="E738" s="21">
        <v>8.5699999999999998E-2</v>
      </c>
      <c r="F738" s="21">
        <v>1.2509999999999999</v>
      </c>
      <c r="G738" s="21">
        <v>0.89739999999999998</v>
      </c>
      <c r="H738" s="21">
        <v>0.62260000000000004</v>
      </c>
      <c r="I738" s="21">
        <v>1.8667</v>
      </c>
      <c r="J738" s="21">
        <v>3.0882000000000001</v>
      </c>
      <c r="K738" s="21">
        <v>-5.7999999999999996E-3</v>
      </c>
      <c r="L738" s="21">
        <v>2.6499999999999999E-2</v>
      </c>
      <c r="M738" s="21">
        <v>8.0000000000000004E-4</v>
      </c>
      <c r="N738" s="21">
        <v>3.6999999999999998E-2</v>
      </c>
      <c r="O738" s="21">
        <v>9.01E-2</v>
      </c>
      <c r="P738" s="21">
        <v>0.1472</v>
      </c>
      <c r="Q738" s="21">
        <v>3.6200000000000003E-2</v>
      </c>
      <c r="R738" s="21">
        <v>2.23E-2</v>
      </c>
      <c r="S738" s="21">
        <v>1.77E-2</v>
      </c>
      <c r="T738" s="21">
        <v>3.2300000000000002E-2</v>
      </c>
      <c r="U738" s="10">
        <v>2.78</v>
      </c>
      <c r="V738" s="10">
        <v>4.05</v>
      </c>
      <c r="W738" s="7">
        <v>2.56</v>
      </c>
      <c r="X738" s="20">
        <v>0.80389999999999995</v>
      </c>
      <c r="Y738" s="75">
        <v>2020</v>
      </c>
      <c r="Z738" s="7">
        <v>1.5</v>
      </c>
      <c r="AA738" s="7">
        <v>0</v>
      </c>
      <c r="AB738" s="51">
        <v>43</v>
      </c>
      <c r="AC738" s="51">
        <v>-3</v>
      </c>
      <c r="AD738" s="51"/>
      <c r="AE738" s="51"/>
      <c r="AF738" s="51">
        <v>-12</v>
      </c>
      <c r="AG738" s="51"/>
      <c r="AH738" s="20">
        <v>0</v>
      </c>
      <c r="AI738" s="7" t="s">
        <v>8487</v>
      </c>
      <c r="AJ738" s="67" t="s">
        <v>8482</v>
      </c>
      <c r="AK738" s="44">
        <v>0.66135458167330685</v>
      </c>
      <c r="AL738" s="44">
        <v>-0.71874999999999978</v>
      </c>
      <c r="AM738" s="44">
        <v>-1</v>
      </c>
      <c r="AN738" s="25">
        <v>0.62360248447204969</v>
      </c>
      <c r="AO738" s="25">
        <v>0.23850931677018636</v>
      </c>
      <c r="AP738" s="215">
        <v>80.5</v>
      </c>
      <c r="AQ738" s="215" t="s">
        <v>8552</v>
      </c>
      <c r="AR738" s="44">
        <v>4.9937578027465599E-3</v>
      </c>
      <c r="AS738" s="171" t="s">
        <v>7273</v>
      </c>
      <c r="AT738" s="171" t="s">
        <v>6940</v>
      </c>
      <c r="AU738" s="171" t="s">
        <v>6959</v>
      </c>
      <c r="AV738" s="7" t="s">
        <v>5474</v>
      </c>
      <c r="AW738" s="14" t="s">
        <v>6647</v>
      </c>
      <c r="AX738" s="49" t="s">
        <v>6009</v>
      </c>
      <c r="AY738" s="38" t="s">
        <v>5961</v>
      </c>
      <c r="AZ738" s="14" t="s">
        <v>6123</v>
      </c>
      <c r="BA738" s="49" t="s">
        <v>5993</v>
      </c>
      <c r="BB738" s="38" t="s">
        <v>5993</v>
      </c>
      <c r="BC738" s="7">
        <v>0.4</v>
      </c>
      <c r="BD738" s="14" t="s">
        <v>5980</v>
      </c>
      <c r="BE738" s="49" t="s">
        <v>5967</v>
      </c>
      <c r="BF738" s="38" t="s">
        <v>5961</v>
      </c>
      <c r="BG738" s="7">
        <v>0.5</v>
      </c>
      <c r="BH738" s="45">
        <v>51.205907401549865</v>
      </c>
      <c r="BI738" s="215" t="s">
        <v>8495</v>
      </c>
      <c r="BJ738" s="215" t="s">
        <v>8554</v>
      </c>
      <c r="BK738" s="7">
        <v>0.7</v>
      </c>
      <c r="BL738" s="25">
        <v>0</v>
      </c>
      <c r="BM738" s="20">
        <v>0.74737500000000001</v>
      </c>
      <c r="BN738" s="20">
        <v>0.81750000000000012</v>
      </c>
      <c r="BO738" s="20">
        <v>0.68999999999999984</v>
      </c>
      <c r="BP738" s="46">
        <v>19.876543209876544</v>
      </c>
      <c r="BQ738" s="215" t="s">
        <v>8521</v>
      </c>
      <c r="BR738" s="79">
        <v>-0.13784637681159434</v>
      </c>
      <c r="BS738" s="9">
        <v>2.5800310420067696E-2</v>
      </c>
      <c r="BT738" s="9">
        <v>1.2709191601800507E-2</v>
      </c>
      <c r="BU738" s="47" t="s">
        <v>5993</v>
      </c>
      <c r="BV738" s="47">
        <v>44354</v>
      </c>
      <c r="BW738" s="14" t="s">
        <v>5474</v>
      </c>
      <c r="BX738" s="83">
        <v>3.4584347826086839E-2</v>
      </c>
      <c r="BY738" s="82">
        <v>5.18</v>
      </c>
      <c r="BZ738" s="46">
        <v>15.540540540540542</v>
      </c>
      <c r="CA738" s="48" t="s">
        <v>8485</v>
      </c>
      <c r="CB738" s="45">
        <v>3461.5</v>
      </c>
      <c r="CC738" s="45">
        <v>-241.5</v>
      </c>
      <c r="CD738" s="45">
        <v>0</v>
      </c>
      <c r="CE738" s="45">
        <v>0</v>
      </c>
      <c r="CF738" s="14" t="s">
        <v>4533</v>
      </c>
      <c r="CG738" s="7" t="s">
        <v>8556</v>
      </c>
      <c r="CH738" s="215" t="s">
        <v>8479</v>
      </c>
      <c r="CI738" s="215" t="s">
        <v>8478</v>
      </c>
      <c r="CJ738" s="215" t="s">
        <v>8523</v>
      </c>
      <c r="CK738" s="43" t="s">
        <v>5474</v>
      </c>
      <c r="CL738" s="43" t="s">
        <v>5474</v>
      </c>
      <c r="CM738" s="43" t="s">
        <v>5474</v>
      </c>
      <c r="CN738" s="145">
        <v>-241.5</v>
      </c>
      <c r="CO738" s="145">
        <v>3461.5</v>
      </c>
      <c r="CP738" s="148">
        <v>4122.075545824764</v>
      </c>
      <c r="CQ738" s="189" t="s">
        <v>5474</v>
      </c>
      <c r="CR738" s="189" t="s">
        <v>5474</v>
      </c>
      <c r="CS738" s="99" t="s">
        <v>5474</v>
      </c>
      <c r="CT738" s="167" t="s">
        <v>5474</v>
      </c>
      <c r="CU738" s="43" t="s">
        <v>5474</v>
      </c>
      <c r="CV738" s="43" t="s">
        <v>5474</v>
      </c>
      <c r="CW738" s="43" t="s">
        <v>5474</v>
      </c>
      <c r="CX738" s="43" t="s">
        <v>5474</v>
      </c>
      <c r="CY738" s="43" t="s">
        <v>5474</v>
      </c>
      <c r="CZ738" s="43" t="s">
        <v>5474</v>
      </c>
      <c r="DA738" s="42" t="s">
        <v>5474</v>
      </c>
      <c r="DB738" s="42" t="s">
        <v>5474</v>
      </c>
      <c r="DC738" s="42" t="s">
        <v>5474</v>
      </c>
      <c r="DD738" s="42" t="s">
        <v>5474</v>
      </c>
      <c r="DE738" s="42" t="s">
        <v>5474</v>
      </c>
      <c r="DF738" s="42" t="s">
        <v>5474</v>
      </c>
      <c r="DG738" s="42" t="s">
        <v>5474</v>
      </c>
      <c r="DH738" s="42" t="s">
        <v>5474</v>
      </c>
    </row>
    <row r="739" spans="1:112">
      <c r="A739" s="22">
        <v>4726</v>
      </c>
      <c r="B739" s="7" t="s">
        <v>988</v>
      </c>
      <c r="C739" s="21">
        <v>4.65E-2</v>
      </c>
      <c r="D739" s="21">
        <v>-0.1153</v>
      </c>
      <c r="E739" s="21">
        <v>-0.34870000000000001</v>
      </c>
      <c r="F739" s="21">
        <v>-0.53139999999999998</v>
      </c>
      <c r="G739" s="21">
        <v>0.15640000000000001</v>
      </c>
      <c r="H739" s="21">
        <v>-1.5294000000000001</v>
      </c>
      <c r="I739" s="21">
        <v>-1.7258</v>
      </c>
      <c r="J739" s="21">
        <v>-0.1111</v>
      </c>
      <c r="K739" s="21">
        <v>-0.81210000000000004</v>
      </c>
      <c r="L739" s="21">
        <v>-0.72340000000000004</v>
      </c>
      <c r="M739" s="21">
        <v>-0.1198</v>
      </c>
      <c r="N739" s="21">
        <v>-0.99829999999999997</v>
      </c>
      <c r="O739" s="21">
        <v>-0.91139999999999999</v>
      </c>
      <c r="P739" s="21">
        <v>0.314</v>
      </c>
      <c r="Q739" s="21">
        <v>2.2599999999999999E-2</v>
      </c>
      <c r="R739" s="21">
        <v>1.7299999999999999E-2</v>
      </c>
      <c r="S739" s="21">
        <v>-0.14510000000000001</v>
      </c>
      <c r="T739" s="21">
        <v>-0.125</v>
      </c>
      <c r="U739" s="10">
        <v>0.4</v>
      </c>
      <c r="V739" s="10">
        <v>0.19</v>
      </c>
      <c r="W739" s="7">
        <v>0</v>
      </c>
      <c r="X739" s="20">
        <v>0</v>
      </c>
      <c r="Y739" s="75"/>
      <c r="Z739" s="7"/>
      <c r="AA739" s="7"/>
      <c r="AB739" s="51">
        <v>-303</v>
      </c>
      <c r="AC739" s="51">
        <v>-48</v>
      </c>
      <c r="AD739" s="51"/>
      <c r="AE739" s="51"/>
      <c r="AF739" s="51">
        <v>-25</v>
      </c>
      <c r="AG739" s="51">
        <v>-21</v>
      </c>
      <c r="AH739" s="20">
        <v>0</v>
      </c>
      <c r="AI739" s="7" t="s">
        <v>8481</v>
      </c>
      <c r="AJ739" s="67" t="s">
        <v>9203</v>
      </c>
      <c r="AK739" s="44">
        <v>-0.52268244575936884</v>
      </c>
      <c r="AL739" s="44">
        <v>-0.92968750000000067</v>
      </c>
      <c r="AM739" s="44">
        <v>0.5</v>
      </c>
      <c r="AN739" s="25">
        <v>0.6175395858708892</v>
      </c>
      <c r="AO739" s="25">
        <v>0.15590742996345916</v>
      </c>
      <c r="AP739" s="215">
        <v>41.05</v>
      </c>
      <c r="AQ739" s="215" t="s">
        <v>8552</v>
      </c>
      <c r="AR739" s="44">
        <v>3.6674816625916801E-3</v>
      </c>
      <c r="AS739" s="171" t="s">
        <v>7273</v>
      </c>
      <c r="AT739" s="171" t="s">
        <v>7251</v>
      </c>
      <c r="AU739" s="171" t="s">
        <v>7300</v>
      </c>
      <c r="AV739" s="7" t="s">
        <v>5474</v>
      </c>
      <c r="AW739" s="14" t="s">
        <v>6129</v>
      </c>
      <c r="AX739" s="49" t="s">
        <v>6009</v>
      </c>
      <c r="AY739" s="38" t="s">
        <v>6007</v>
      </c>
      <c r="AZ739" s="14" t="s">
        <v>6759</v>
      </c>
      <c r="BA739" s="49" t="s">
        <v>5967</v>
      </c>
      <c r="BB739" s="38" t="s">
        <v>6007</v>
      </c>
      <c r="BC739" s="7">
        <v>0.3</v>
      </c>
      <c r="BD739" s="14" t="s">
        <v>6087</v>
      </c>
      <c r="BE739" s="49" t="s">
        <v>6020</v>
      </c>
      <c r="BF739" s="38" t="s">
        <v>5971</v>
      </c>
      <c r="BG739" s="7">
        <v>0.6</v>
      </c>
      <c r="BH739" s="45">
        <v>531.08510403080868</v>
      </c>
      <c r="BI739" s="215" t="s">
        <v>8489</v>
      </c>
      <c r="BJ739" s="215" t="s">
        <v>8509</v>
      </c>
      <c r="BK739" s="7">
        <v>0.9</v>
      </c>
      <c r="BL739" s="25">
        <v>6.1274509803921576E-3</v>
      </c>
      <c r="BM739" s="20">
        <v>0.20674999999999999</v>
      </c>
      <c r="BN739" s="20">
        <v>0.32500000000000001</v>
      </c>
      <c r="BO739" s="20">
        <v>0.10999999999999995</v>
      </c>
      <c r="BP739" s="46">
        <v>216.05263157894734</v>
      </c>
      <c r="BQ739" s="215" t="s">
        <v>8483</v>
      </c>
      <c r="BR739" s="79">
        <v>-0.88306942752740569</v>
      </c>
      <c r="BS739" s="9">
        <v>0</v>
      </c>
      <c r="BT739" s="9">
        <v>0</v>
      </c>
      <c r="BU739" s="47" t="s">
        <v>5993</v>
      </c>
      <c r="BV739" s="47" t="s">
        <v>5993</v>
      </c>
      <c r="BW739" s="14" t="s">
        <v>5474</v>
      </c>
      <c r="BX739" s="83">
        <v>-0.85383678440925703</v>
      </c>
      <c r="BY739" s="82">
        <v>0.4</v>
      </c>
      <c r="BZ739" s="46">
        <v>102.62499999999999</v>
      </c>
      <c r="CA739" s="48" t="s">
        <v>5474</v>
      </c>
      <c r="CB739" s="45">
        <v>-12438.15</v>
      </c>
      <c r="CC739" s="45">
        <v>-1970.3999999999999</v>
      </c>
      <c r="CD739" s="45">
        <v>0</v>
      </c>
      <c r="CE739" s="45">
        <v>0</v>
      </c>
      <c r="CF739" s="14" t="s">
        <v>9252</v>
      </c>
      <c r="CG739" s="7" t="s">
        <v>8590</v>
      </c>
      <c r="CH739" s="215" t="s">
        <v>8498</v>
      </c>
      <c r="CI739" s="215" t="s">
        <v>8479</v>
      </c>
      <c r="CJ739" s="215" t="s">
        <v>8479</v>
      </c>
      <c r="CK739" s="43" t="s">
        <v>6968</v>
      </c>
      <c r="CL739" s="43" t="s">
        <v>5474</v>
      </c>
      <c r="CM739" s="43" t="s">
        <v>6898</v>
      </c>
      <c r="CN739" s="145">
        <v>-1970.3999999999999</v>
      </c>
      <c r="CO739" s="145">
        <v>-12438.15</v>
      </c>
      <c r="CP739" s="148">
        <v>21801.043520464696</v>
      </c>
      <c r="CQ739" s="189" t="s">
        <v>5474</v>
      </c>
      <c r="CR739" s="189" t="s">
        <v>5474</v>
      </c>
      <c r="CS739" s="99" t="s">
        <v>5474</v>
      </c>
      <c r="CT739" s="167" t="s">
        <v>5474</v>
      </c>
      <c r="CU739" s="43" t="s">
        <v>5474</v>
      </c>
      <c r="CV739" s="43" t="s">
        <v>5474</v>
      </c>
      <c r="CW739" s="43" t="s">
        <v>5474</v>
      </c>
      <c r="CX739" s="43" t="s">
        <v>5474</v>
      </c>
      <c r="CY739" s="43" t="s">
        <v>5474</v>
      </c>
      <c r="CZ739" s="43" t="s">
        <v>5474</v>
      </c>
      <c r="DA739" s="42" t="s">
        <v>5474</v>
      </c>
      <c r="DB739" s="42" t="s">
        <v>5474</v>
      </c>
      <c r="DC739" s="42" t="s">
        <v>5474</v>
      </c>
      <c r="DD739" s="42" t="s">
        <v>5474</v>
      </c>
      <c r="DE739" s="42" t="s">
        <v>5474</v>
      </c>
      <c r="DF739" s="42" t="s">
        <v>5474</v>
      </c>
      <c r="DG739" s="42" t="s">
        <v>5474</v>
      </c>
      <c r="DH739" s="42" t="s">
        <v>5474</v>
      </c>
    </row>
    <row r="740" spans="1:112">
      <c r="A740" s="22">
        <v>8088</v>
      </c>
      <c r="B740" s="7" t="s">
        <v>1461</v>
      </c>
      <c r="C740" s="21">
        <v>-2.1000000000000001E-2</v>
      </c>
      <c r="D740" s="21">
        <v>-0.2036</v>
      </c>
      <c r="E740" s="21">
        <v>-2E-3</v>
      </c>
      <c r="F740" s="21">
        <v>-0.17949999999999999</v>
      </c>
      <c r="G740" s="21">
        <v>-1.6400000000000001E-2</v>
      </c>
      <c r="H740" s="21">
        <v>-1.2423999999999999</v>
      </c>
      <c r="I740" s="21">
        <v>-2</v>
      </c>
      <c r="J740" s="21">
        <v>-0.75</v>
      </c>
      <c r="K740" s="21">
        <v>-5.6599999999999998E-2</v>
      </c>
      <c r="L740" s="21">
        <v>-4.8800000000000003E-2</v>
      </c>
      <c r="M740" s="21">
        <v>-6.0699999999999997E-2</v>
      </c>
      <c r="N740" s="21">
        <v>-5.5800000000000002E-2</v>
      </c>
      <c r="O740" s="21">
        <v>-4.02E-2</v>
      </c>
      <c r="P740" s="21">
        <v>-4.4999999999999998E-2</v>
      </c>
      <c r="Q740" s="21">
        <v>-1.8200000000000001E-2</v>
      </c>
      <c r="R740" s="21">
        <v>-1.5800000000000002E-2</v>
      </c>
      <c r="S740" s="21">
        <v>8.48E-2</v>
      </c>
      <c r="T740" s="21">
        <v>6.5500000000000003E-2</v>
      </c>
      <c r="U740" s="10">
        <v>0.25</v>
      </c>
      <c r="V740" s="10">
        <v>1.22</v>
      </c>
      <c r="W740" s="7">
        <v>0.99390000000000001</v>
      </c>
      <c r="X740" s="20">
        <v>0.72989999999999999</v>
      </c>
      <c r="Y740" s="75">
        <v>2020</v>
      </c>
      <c r="Z740" s="7">
        <v>1.2</v>
      </c>
      <c r="AA740" s="7">
        <v>0</v>
      </c>
      <c r="AB740" s="51">
        <v>8</v>
      </c>
      <c r="AC740" s="51">
        <v>-8</v>
      </c>
      <c r="AD740" s="51"/>
      <c r="AE740" s="51"/>
      <c r="AF740" s="51">
        <v>1</v>
      </c>
      <c r="AG740" s="51"/>
      <c r="AH740" s="20">
        <v>5.0299999999999997E-2</v>
      </c>
      <c r="AI740" s="7" t="s">
        <v>8493</v>
      </c>
      <c r="AJ740" s="67" t="s">
        <v>8494</v>
      </c>
      <c r="AK740" s="44">
        <v>-0.91340782122905029</v>
      </c>
      <c r="AL740" s="44">
        <v>-0.81132075471698106</v>
      </c>
      <c r="AM740" s="44">
        <v>1</v>
      </c>
      <c r="AN740" s="25">
        <v>0.76008492569002117</v>
      </c>
      <c r="AO740" s="25">
        <v>0.33757961783439489</v>
      </c>
      <c r="AP740" s="215">
        <v>23.55</v>
      </c>
      <c r="AQ740" s="215" t="s">
        <v>8552</v>
      </c>
      <c r="AR740" s="44">
        <v>2.61437908496732E-2</v>
      </c>
      <c r="AS740" s="171" t="s">
        <v>7994</v>
      </c>
      <c r="AT740" s="171" t="s">
        <v>7174</v>
      </c>
      <c r="AU740" s="171" t="s">
        <v>7086</v>
      </c>
      <c r="AV740" s="7" t="s">
        <v>8470</v>
      </c>
      <c r="AW740" s="14" t="s">
        <v>8401</v>
      </c>
      <c r="AX740" s="49" t="s">
        <v>6009</v>
      </c>
      <c r="AY740" s="38" t="s">
        <v>6007</v>
      </c>
      <c r="AZ740" s="14" t="s">
        <v>6123</v>
      </c>
      <c r="BA740" s="49" t="s">
        <v>5967</v>
      </c>
      <c r="BB740" s="38" t="s">
        <v>6007</v>
      </c>
      <c r="BC740" s="7">
        <v>0.2</v>
      </c>
      <c r="BD740" s="14" t="s">
        <v>6102</v>
      </c>
      <c r="BE740" s="49" t="s">
        <v>5967</v>
      </c>
      <c r="BF740" s="38" t="s">
        <v>5971</v>
      </c>
      <c r="BG740" s="7">
        <v>0.4</v>
      </c>
      <c r="BH740" s="45">
        <v>426.46756729393252</v>
      </c>
      <c r="BI740" s="215" t="s">
        <v>8471</v>
      </c>
      <c r="BJ740" s="215" t="s">
        <v>8554</v>
      </c>
      <c r="BK740" s="7">
        <v>1.7</v>
      </c>
      <c r="BL740" s="25">
        <v>2.8384279475982627E-2</v>
      </c>
      <c r="BM740" s="20">
        <v>0.49275000000000002</v>
      </c>
      <c r="BN740" s="20">
        <v>0.51749999999999996</v>
      </c>
      <c r="BO740" s="20">
        <v>0.47249999999999998</v>
      </c>
      <c r="BP740" s="46">
        <v>19.303278688524593</v>
      </c>
      <c r="BQ740" s="215" t="s">
        <v>8553</v>
      </c>
      <c r="BR740" s="79">
        <v>-0.45761146496815286</v>
      </c>
      <c r="BS740" s="9">
        <v>3.6142388682259829E-2</v>
      </c>
      <c r="BT740" s="9">
        <v>4.4843081983137578E-2</v>
      </c>
      <c r="BU740" s="47" t="s">
        <v>5993</v>
      </c>
      <c r="BV740" s="47" t="s">
        <v>5993</v>
      </c>
      <c r="BW740" s="14" t="s">
        <v>5474</v>
      </c>
      <c r="BX740" s="83">
        <v>-0.34913375796178348</v>
      </c>
      <c r="BY740" s="82">
        <v>1.05</v>
      </c>
      <c r="BZ740" s="46">
        <v>22.428571428571427</v>
      </c>
      <c r="CA740" s="48" t="s">
        <v>8485</v>
      </c>
      <c r="CB740" s="45">
        <v>188.4</v>
      </c>
      <c r="CC740" s="45">
        <v>-188.4</v>
      </c>
      <c r="CD740" s="45">
        <v>0</v>
      </c>
      <c r="CE740" s="45">
        <v>0</v>
      </c>
      <c r="CF740" s="14" t="s">
        <v>9253</v>
      </c>
      <c r="CG740" s="7" t="s">
        <v>8477</v>
      </c>
      <c r="CH740" s="215" t="s">
        <v>8478</v>
      </c>
      <c r="CI740" s="215" t="s">
        <v>8478</v>
      </c>
      <c r="CJ740" s="215" t="s">
        <v>8479</v>
      </c>
      <c r="CK740" s="43" t="s">
        <v>5474</v>
      </c>
      <c r="CL740" s="43" t="s">
        <v>5474</v>
      </c>
      <c r="CM740" s="43" t="s">
        <v>6898</v>
      </c>
      <c r="CN740" s="145">
        <v>-188.4</v>
      </c>
      <c r="CO740" s="145">
        <v>188.4</v>
      </c>
      <c r="CP740" s="148">
        <v>10043.311209772111</v>
      </c>
      <c r="CQ740" s="189" t="s">
        <v>5474</v>
      </c>
      <c r="CR740" s="189" t="s">
        <v>5474</v>
      </c>
      <c r="CS740" s="99" t="s">
        <v>5474</v>
      </c>
      <c r="CT740" s="167" t="s">
        <v>5474</v>
      </c>
      <c r="CU740" s="43" t="s">
        <v>5474</v>
      </c>
      <c r="CV740" s="43" t="s">
        <v>5474</v>
      </c>
      <c r="CW740" s="43" t="s">
        <v>5474</v>
      </c>
      <c r="CX740" s="43" t="s">
        <v>5474</v>
      </c>
      <c r="CY740" s="43" t="s">
        <v>5474</v>
      </c>
      <c r="CZ740" s="43" t="s">
        <v>5474</v>
      </c>
      <c r="DA740" s="42" t="s">
        <v>5474</v>
      </c>
      <c r="DB740" s="42" t="s">
        <v>5474</v>
      </c>
      <c r="DC740" s="42" t="s">
        <v>5474</v>
      </c>
      <c r="DD740" s="42" t="s">
        <v>5474</v>
      </c>
      <c r="DE740" s="42" t="s">
        <v>5474</v>
      </c>
      <c r="DF740" s="42" t="s">
        <v>5474</v>
      </c>
      <c r="DG740" s="42" t="s">
        <v>5474</v>
      </c>
      <c r="DH740" s="42" t="s">
        <v>5474</v>
      </c>
    </row>
    <row r="741" spans="1:112">
      <c r="A741" s="22">
        <v>6516</v>
      </c>
      <c r="B741" s="7" t="s">
        <v>3948</v>
      </c>
      <c r="C741" s="21">
        <v>-0.2389</v>
      </c>
      <c r="D741" s="21">
        <v>0.62929999999999997</v>
      </c>
      <c r="E741" s="21">
        <v>0.29320000000000002</v>
      </c>
      <c r="F741" s="21">
        <v>0.91639999999999999</v>
      </c>
      <c r="G741" s="21">
        <v>0.65700000000000003</v>
      </c>
      <c r="H741" s="21">
        <v>1.2082999999999999</v>
      </c>
      <c r="I741" s="21">
        <v>2.8275999999999999</v>
      </c>
      <c r="J741" s="21">
        <v>2.3050999999999999</v>
      </c>
      <c r="K741" s="21">
        <v>0.2495</v>
      </c>
      <c r="L741" s="21">
        <v>0.3745</v>
      </c>
      <c r="M741" s="21">
        <v>9.6500000000000002E-2</v>
      </c>
      <c r="N741" s="21">
        <v>0.2477</v>
      </c>
      <c r="O741" s="21">
        <v>0.66349999999999998</v>
      </c>
      <c r="P741" s="21">
        <v>0.27900000000000003</v>
      </c>
      <c r="Q741" s="21">
        <v>2.0799999999999999E-2</v>
      </c>
      <c r="R741" s="21">
        <v>1.83E-2</v>
      </c>
      <c r="S741" s="21">
        <v>1.2E-2</v>
      </c>
      <c r="T741" s="21">
        <v>7.6700000000000004E-2</v>
      </c>
      <c r="U741" s="10">
        <v>0.77</v>
      </c>
      <c r="V741" s="10">
        <v>1.44</v>
      </c>
      <c r="W741" s="7">
        <v>1.5650999999999999</v>
      </c>
      <c r="X741" s="20">
        <v>1</v>
      </c>
      <c r="Y741" s="75">
        <v>2020</v>
      </c>
      <c r="Z741" s="7">
        <v>0.13</v>
      </c>
      <c r="AA741" s="7">
        <v>1</v>
      </c>
      <c r="AB741" s="51">
        <v>27</v>
      </c>
      <c r="AC741" s="51">
        <v>-8</v>
      </c>
      <c r="AD741" s="51"/>
      <c r="AE741" s="51"/>
      <c r="AF741" s="51"/>
      <c r="AG741" s="51"/>
      <c r="AH741" s="20">
        <v>5.0000000000000001E-4</v>
      </c>
      <c r="AI741" s="7" t="s">
        <v>8467</v>
      </c>
      <c r="AJ741" s="67" t="s">
        <v>8494</v>
      </c>
      <c r="AK741" s="44">
        <v>-0.67120622568093391</v>
      </c>
      <c r="AL741" s="44">
        <v>-0.76086956521739135</v>
      </c>
      <c r="AM741" s="44">
        <v>-0.66666666666666663</v>
      </c>
      <c r="AN741" s="25">
        <v>0.94311926605504581</v>
      </c>
      <c r="AO741" s="25">
        <v>0.21100917431192662</v>
      </c>
      <c r="AP741" s="215">
        <v>109</v>
      </c>
      <c r="AQ741" s="215" t="s">
        <v>8552</v>
      </c>
      <c r="AR741" s="44">
        <v>1.3953488372093001E-2</v>
      </c>
      <c r="AS741" s="171" t="s">
        <v>7994</v>
      </c>
      <c r="AT741" s="171" t="s">
        <v>7197</v>
      </c>
      <c r="AU741" s="171" t="s">
        <v>6998</v>
      </c>
      <c r="AV741" s="7" t="s">
        <v>8470</v>
      </c>
      <c r="AW741" s="14" t="s">
        <v>6123</v>
      </c>
      <c r="AX741" s="49" t="s">
        <v>6009</v>
      </c>
      <c r="AY741" s="38" t="s">
        <v>6007</v>
      </c>
      <c r="AZ741" s="14" t="s">
        <v>6123</v>
      </c>
      <c r="BA741" s="49" t="s">
        <v>5993</v>
      </c>
      <c r="BB741" s="38" t="s">
        <v>5993</v>
      </c>
      <c r="BC741" s="7">
        <v>0.5</v>
      </c>
      <c r="BD741" s="14" t="s">
        <v>6118</v>
      </c>
      <c r="BE741" s="49" t="s">
        <v>5960</v>
      </c>
      <c r="BF741" s="38" t="s">
        <v>5971</v>
      </c>
      <c r="BG741" s="7">
        <v>0.1</v>
      </c>
      <c r="BH741" s="45">
        <v>143.37654072433961</v>
      </c>
      <c r="BI741" s="215" t="s">
        <v>8495</v>
      </c>
      <c r="BJ741" s="215" t="s">
        <v>8554</v>
      </c>
      <c r="BK741" s="7">
        <v>2.5</v>
      </c>
      <c r="BL741" s="25">
        <v>4.608294930875576E-3</v>
      </c>
      <c r="BM741" s="20">
        <v>0.82293749999999999</v>
      </c>
      <c r="BN741" s="20">
        <v>0.79749999999999999</v>
      </c>
      <c r="BO741" s="20">
        <v>0.84374999999999989</v>
      </c>
      <c r="BP741" s="46">
        <v>75.694444444444443</v>
      </c>
      <c r="BQ741" s="215" t="s">
        <v>8560</v>
      </c>
      <c r="BR741" s="79">
        <v>-0.66819571865443439</v>
      </c>
      <c r="BS741" s="9">
        <v>8.4592291060598956E-3</v>
      </c>
      <c r="BT741" s="9">
        <v>9.4788149873697547E-2</v>
      </c>
      <c r="BU741" s="47" t="s">
        <v>5993</v>
      </c>
      <c r="BV741" s="47" t="s">
        <v>5993</v>
      </c>
      <c r="BW741" s="14" t="s">
        <v>5474</v>
      </c>
      <c r="BX741" s="83">
        <v>-0.60183486238532102</v>
      </c>
      <c r="BY741" s="82">
        <v>2.17</v>
      </c>
      <c r="BZ741" s="46">
        <v>50.230414746543779</v>
      </c>
      <c r="CA741" s="48" t="s">
        <v>8485</v>
      </c>
      <c r="CB741" s="45">
        <v>2943</v>
      </c>
      <c r="CC741" s="45">
        <v>-872</v>
      </c>
      <c r="CD741" s="45">
        <v>0</v>
      </c>
      <c r="CE741" s="45">
        <v>0</v>
      </c>
      <c r="CF741" s="14" t="s">
        <v>9254</v>
      </c>
      <c r="CG741" s="7" t="s">
        <v>8556</v>
      </c>
      <c r="CH741" s="215" t="s">
        <v>8478</v>
      </c>
      <c r="CI741" s="215" t="s">
        <v>8478</v>
      </c>
      <c r="CJ741" s="215" t="s">
        <v>8479</v>
      </c>
      <c r="CK741" s="43" t="s">
        <v>5474</v>
      </c>
      <c r="CL741" s="43" t="s">
        <v>5474</v>
      </c>
      <c r="CM741" s="43" t="s">
        <v>5474</v>
      </c>
      <c r="CN741" s="145">
        <v>-872</v>
      </c>
      <c r="CO741" s="145">
        <v>2943</v>
      </c>
      <c r="CP741" s="148">
        <v>15628.042938953016</v>
      </c>
      <c r="CQ741" s="189" t="s">
        <v>5474</v>
      </c>
      <c r="CR741" s="189" t="s">
        <v>5474</v>
      </c>
      <c r="CS741" s="99" t="s">
        <v>5474</v>
      </c>
      <c r="CT741" s="167" t="s">
        <v>5474</v>
      </c>
      <c r="CU741" s="43" t="s">
        <v>5474</v>
      </c>
      <c r="CV741" s="43" t="s">
        <v>5474</v>
      </c>
      <c r="CW741" s="43" t="s">
        <v>5474</v>
      </c>
      <c r="CX741" s="43" t="s">
        <v>5474</v>
      </c>
      <c r="CY741" s="43" t="s">
        <v>5474</v>
      </c>
      <c r="CZ741" s="43" t="s">
        <v>5474</v>
      </c>
      <c r="DA741" s="42" t="s">
        <v>5474</v>
      </c>
      <c r="DB741" s="42" t="s">
        <v>5474</v>
      </c>
      <c r="DC741" s="42" t="s">
        <v>5474</v>
      </c>
      <c r="DD741" s="42" t="s">
        <v>5474</v>
      </c>
      <c r="DE741" s="42" t="s">
        <v>5474</v>
      </c>
      <c r="DF741" s="42" t="s">
        <v>5474</v>
      </c>
      <c r="DG741" s="42" t="s">
        <v>5474</v>
      </c>
      <c r="DH741" s="42" t="s">
        <v>5474</v>
      </c>
    </row>
    <row r="742" spans="1:112">
      <c r="A742" s="22">
        <v>8112</v>
      </c>
      <c r="B742" s="7" t="s">
        <v>1474</v>
      </c>
      <c r="C742" s="21">
        <v>-0.17380000000000001</v>
      </c>
      <c r="D742" s="21">
        <v>0.37240000000000001</v>
      </c>
      <c r="E742" s="21">
        <v>-8.4699999999999998E-2</v>
      </c>
      <c r="F742" s="21">
        <v>0.35649999999999998</v>
      </c>
      <c r="G742" s="21">
        <v>0.61729999999999996</v>
      </c>
      <c r="H742" s="21">
        <v>0.2346</v>
      </c>
      <c r="I742" s="21">
        <v>1.2726999999999999</v>
      </c>
      <c r="J742" s="21">
        <v>1.1939</v>
      </c>
      <c r="K742" s="21">
        <v>8.8000000000000005E-3</v>
      </c>
      <c r="L742" s="21">
        <v>9.9000000000000008E-3</v>
      </c>
      <c r="M742" s="21">
        <v>3.0999999999999999E-3</v>
      </c>
      <c r="N742" s="21">
        <v>7.1000000000000004E-3</v>
      </c>
      <c r="O742" s="21">
        <v>8.9999999999999993E-3</v>
      </c>
      <c r="P742" s="21">
        <v>3.2000000000000002E-3</v>
      </c>
      <c r="Q742" s="21">
        <v>2.8199999999999999E-2</v>
      </c>
      <c r="R742" s="21">
        <v>3.0999999999999999E-3</v>
      </c>
      <c r="S742" s="21">
        <v>0.19889999999999999</v>
      </c>
      <c r="T742" s="21">
        <v>6.7599999999999993E-2</v>
      </c>
      <c r="U742" s="10">
        <v>3.62</v>
      </c>
      <c r="V742" s="10">
        <v>6.19</v>
      </c>
      <c r="W742" s="7">
        <v>2.7953000000000001</v>
      </c>
      <c r="X742" s="20">
        <v>0.72889999999999999</v>
      </c>
      <c r="Y742" s="75">
        <v>2020</v>
      </c>
      <c r="Z742" s="7">
        <v>3</v>
      </c>
      <c r="AA742" s="7">
        <v>0</v>
      </c>
      <c r="AB742" s="51">
        <v>-596</v>
      </c>
      <c r="AC742" s="51">
        <v>-276</v>
      </c>
      <c r="AD742" s="51">
        <v>5</v>
      </c>
      <c r="AE742" s="51">
        <v>2</v>
      </c>
      <c r="AF742" s="51">
        <v>64</v>
      </c>
      <c r="AG742" s="51">
        <v>1</v>
      </c>
      <c r="AH742" s="20">
        <v>8.8000000000000005E-3</v>
      </c>
      <c r="AI742" s="7" t="s">
        <v>8487</v>
      </c>
      <c r="AJ742" s="67" t="s">
        <v>8482</v>
      </c>
      <c r="AK742" s="44">
        <v>0.70270270270270285</v>
      </c>
      <c r="AL742" s="44">
        <v>-0.62499999999999967</v>
      </c>
      <c r="AM742" s="44">
        <v>0.85714285714285565</v>
      </c>
      <c r="AN742" s="25">
        <v>0.47052023121387276</v>
      </c>
      <c r="AO742" s="25">
        <v>0.12023121387283243</v>
      </c>
      <c r="AP742" s="215">
        <v>43.25</v>
      </c>
      <c r="AQ742" s="215" t="s">
        <v>8552</v>
      </c>
      <c r="AR742" s="44">
        <v>1.1695906432748499E-2</v>
      </c>
      <c r="AS742" s="171" t="s">
        <v>7994</v>
      </c>
      <c r="AT742" s="171" t="s">
        <v>6961</v>
      </c>
      <c r="AU742" s="171" t="s">
        <v>7024</v>
      </c>
      <c r="AV742" s="7" t="s">
        <v>5474</v>
      </c>
      <c r="AW742" s="14" t="s">
        <v>7462</v>
      </c>
      <c r="AX742" s="49" t="s">
        <v>6009</v>
      </c>
      <c r="AY742" s="38" t="s">
        <v>5961</v>
      </c>
      <c r="AZ742" s="14" t="s">
        <v>6857</v>
      </c>
      <c r="BA742" s="49" t="s">
        <v>5967</v>
      </c>
      <c r="BB742" s="38" t="s">
        <v>5961</v>
      </c>
      <c r="BC742" s="7">
        <v>0.4</v>
      </c>
      <c r="BD742" s="14" t="s">
        <v>5980</v>
      </c>
      <c r="BE742" s="49" t="s">
        <v>5967</v>
      </c>
      <c r="BF742" s="38" t="s">
        <v>5961</v>
      </c>
      <c r="BG742" s="7">
        <v>0.5</v>
      </c>
      <c r="BH742" s="45">
        <v>1934.8372269866941</v>
      </c>
      <c r="BI742" s="215" t="s">
        <v>8518</v>
      </c>
      <c r="BJ742" s="215" t="s">
        <v>8520</v>
      </c>
      <c r="BK742" s="7">
        <v>1.2</v>
      </c>
      <c r="BL742" s="25">
        <v>1.4067995310668263E-2</v>
      </c>
      <c r="BM742" s="20">
        <v>0.67200000000000015</v>
      </c>
      <c r="BN742" s="20">
        <v>0.6775000000000001</v>
      </c>
      <c r="BO742" s="20">
        <v>0.66749999999999998</v>
      </c>
      <c r="BP742" s="46">
        <v>6.9870759289176085</v>
      </c>
      <c r="BQ742" s="215" t="s">
        <v>8585</v>
      </c>
      <c r="BR742" s="79">
        <v>0.91564470134874776</v>
      </c>
      <c r="BS742" s="9">
        <v>5.8439343712116676E-2</v>
      </c>
      <c r="BT742" s="9">
        <v>6.3144764974609524E-2</v>
      </c>
      <c r="BU742" s="47" t="s">
        <v>5993</v>
      </c>
      <c r="BV742" s="47">
        <v>44308</v>
      </c>
      <c r="BW742" s="14" t="s">
        <v>8514</v>
      </c>
      <c r="BX742" s="83">
        <v>1.2987736416184972</v>
      </c>
      <c r="BY742" s="82">
        <v>6.82</v>
      </c>
      <c r="BZ742" s="46">
        <v>6.3416422287390031</v>
      </c>
      <c r="CA742" s="48" t="s">
        <v>8526</v>
      </c>
      <c r="CB742" s="45">
        <v>-25777</v>
      </c>
      <c r="CC742" s="45">
        <v>-11937</v>
      </c>
      <c r="CD742" s="45">
        <v>216.25</v>
      </c>
      <c r="CE742" s="45">
        <v>86.5</v>
      </c>
      <c r="CF742" s="14" t="s">
        <v>9255</v>
      </c>
      <c r="CG742" s="7" t="s">
        <v>8477</v>
      </c>
      <c r="CH742" s="215" t="s">
        <v>8498</v>
      </c>
      <c r="CI742" s="215" t="s">
        <v>8546</v>
      </c>
      <c r="CJ742" s="215" t="s">
        <v>8523</v>
      </c>
      <c r="CK742" s="43" t="s">
        <v>5474</v>
      </c>
      <c r="CL742" s="43" t="s">
        <v>5474</v>
      </c>
      <c r="CM742" s="43" t="s">
        <v>6898</v>
      </c>
      <c r="CN742" s="145">
        <v>-11850.5</v>
      </c>
      <c r="CO742" s="145">
        <v>-25560.75</v>
      </c>
      <c r="CP742" s="148">
        <v>83681.710067174514</v>
      </c>
      <c r="CQ742" s="189" t="s">
        <v>5474</v>
      </c>
      <c r="CR742" s="189" t="s">
        <v>5474</v>
      </c>
      <c r="CS742" s="99" t="s">
        <v>5474</v>
      </c>
      <c r="CT742" s="167" t="s">
        <v>8504</v>
      </c>
      <c r="CU742" s="43" t="s">
        <v>5474</v>
      </c>
      <c r="CV742" s="43" t="s">
        <v>5474</v>
      </c>
      <c r="CW742" s="43" t="s">
        <v>5474</v>
      </c>
      <c r="CX742" s="43" t="s">
        <v>5474</v>
      </c>
      <c r="CY742" s="43" t="s">
        <v>5474</v>
      </c>
      <c r="CZ742" s="43" t="s">
        <v>5474</v>
      </c>
      <c r="DA742" s="42" t="s">
        <v>5474</v>
      </c>
      <c r="DB742" s="42" t="s">
        <v>5474</v>
      </c>
      <c r="DC742" s="42" t="s">
        <v>5474</v>
      </c>
      <c r="DD742" s="42" t="s">
        <v>5474</v>
      </c>
      <c r="DE742" s="42" t="s">
        <v>5474</v>
      </c>
      <c r="DF742" s="42" t="s">
        <v>8504</v>
      </c>
      <c r="DG742" s="42" t="s">
        <v>5474</v>
      </c>
      <c r="DH742" s="42" t="s">
        <v>5474</v>
      </c>
    </row>
    <row r="743" spans="1:112">
      <c r="A743" s="22">
        <v>4417</v>
      </c>
      <c r="B743" s="7" t="s">
        <v>941</v>
      </c>
      <c r="C743" s="21">
        <v>-9.5200000000000007E-2</v>
      </c>
      <c r="D743" s="21">
        <v>-0.30830000000000002</v>
      </c>
      <c r="E743" s="21">
        <v>-9.35E-2</v>
      </c>
      <c r="F743" s="21">
        <v>-0.222</v>
      </c>
      <c r="G743" s="21">
        <v>6.4600000000000005E-2</v>
      </c>
      <c r="H743" s="21">
        <v>5.3600000000000002E-2</v>
      </c>
      <c r="I743" s="21">
        <v>0.14560000000000001</v>
      </c>
      <c r="J743" s="21">
        <v>0.75570000000000004</v>
      </c>
      <c r="K743" s="21">
        <v>1.4E-2</v>
      </c>
      <c r="L743" s="21">
        <v>0.1201</v>
      </c>
      <c r="M743" s="21">
        <v>6.2E-2</v>
      </c>
      <c r="N743" s="21">
        <v>1.5699999999999999E-2</v>
      </c>
      <c r="O743" s="21">
        <v>8.4000000000000005E-2</v>
      </c>
      <c r="P743" s="21">
        <v>4.3700000000000003E-2</v>
      </c>
      <c r="Q743" s="21">
        <v>1.95E-2</v>
      </c>
      <c r="R743" s="21">
        <v>1.34E-2</v>
      </c>
      <c r="S743" s="21">
        <v>0.14360000000000001</v>
      </c>
      <c r="T743" s="21">
        <v>9.3399999999999997E-2</v>
      </c>
      <c r="U743" s="10">
        <v>2.2999999999999998</v>
      </c>
      <c r="V743" s="10">
        <v>4.75</v>
      </c>
      <c r="W743" s="7">
        <v>2.2400000000000002</v>
      </c>
      <c r="X743" s="20">
        <v>0.58679999999999999</v>
      </c>
      <c r="Y743" s="75">
        <v>2020</v>
      </c>
      <c r="Z743" s="7">
        <v>2.5</v>
      </c>
      <c r="AA743" s="7">
        <v>0</v>
      </c>
      <c r="AB743" s="51">
        <v>7</v>
      </c>
      <c r="AC743" s="51">
        <v>19</v>
      </c>
      <c r="AD743" s="51"/>
      <c r="AE743" s="51"/>
      <c r="AF743" s="51">
        <v>3</v>
      </c>
      <c r="AG743" s="51"/>
      <c r="AH743" s="20">
        <v>0</v>
      </c>
      <c r="AI743" s="7" t="s">
        <v>8467</v>
      </c>
      <c r="AJ743" s="67" t="s">
        <v>8494</v>
      </c>
      <c r="AK743" s="44">
        <v>-0.61135371179039288</v>
      </c>
      <c r="AL743" s="44">
        <v>-0.74725274725274626</v>
      </c>
      <c r="AM743" s="44">
        <v>0.83333333333334125</v>
      </c>
      <c r="AN743" s="25">
        <v>0.33236574746008712</v>
      </c>
      <c r="AO743" s="25">
        <v>0.13207547169811332</v>
      </c>
      <c r="AP743" s="215">
        <v>34.450000000000003</v>
      </c>
      <c r="AQ743" s="215" t="s">
        <v>8552</v>
      </c>
      <c r="AR743" s="44">
        <v>7.3099415204678298E-3</v>
      </c>
      <c r="AS743" s="171" t="s">
        <v>7994</v>
      </c>
      <c r="AT743" s="171" t="s">
        <v>6919</v>
      </c>
      <c r="AU743" s="171" t="s">
        <v>7208</v>
      </c>
      <c r="AV743" s="7" t="s">
        <v>8470</v>
      </c>
      <c r="AW743" s="14" t="s">
        <v>6388</v>
      </c>
      <c r="AX743" s="49" t="s">
        <v>6009</v>
      </c>
      <c r="AY743" s="38" t="s">
        <v>5971</v>
      </c>
      <c r="AZ743" s="14" t="s">
        <v>6746</v>
      </c>
      <c r="BA743" s="49" t="s">
        <v>5967</v>
      </c>
      <c r="BB743" s="38" t="s">
        <v>6007</v>
      </c>
      <c r="BC743" s="7">
        <v>0.3</v>
      </c>
      <c r="BD743" s="14" t="s">
        <v>6104</v>
      </c>
      <c r="BE743" s="49" t="s">
        <v>5967</v>
      </c>
      <c r="BF743" s="38" t="s">
        <v>5961</v>
      </c>
      <c r="BG743" s="7">
        <v>0.9</v>
      </c>
      <c r="BH743" s="45">
        <v>79.550644491140503</v>
      </c>
      <c r="BI743" s="215" t="s">
        <v>8495</v>
      </c>
      <c r="BJ743" s="215" t="s">
        <v>8554</v>
      </c>
      <c r="BK743" s="7">
        <v>1.4</v>
      </c>
      <c r="BL743" s="25">
        <v>7.3099415204678359E-3</v>
      </c>
      <c r="BM743" s="20">
        <v>0.58118749999999997</v>
      </c>
      <c r="BN743" s="20">
        <v>0.46500000000000002</v>
      </c>
      <c r="BO743" s="20">
        <v>0.67624999999999991</v>
      </c>
      <c r="BP743" s="46">
        <v>7.2526315789473692</v>
      </c>
      <c r="BQ743" s="215" t="s">
        <v>8560</v>
      </c>
      <c r="BR743" s="79">
        <v>0.56748911465892582</v>
      </c>
      <c r="BS743" s="9">
        <v>5.8827629052192965E-2</v>
      </c>
      <c r="BT743" s="9">
        <v>6.6330904700968363E-2</v>
      </c>
      <c r="BU743" s="47" t="s">
        <v>5993</v>
      </c>
      <c r="BV743" s="47" t="s">
        <v>5993</v>
      </c>
      <c r="BW743" s="14" t="s">
        <v>5474</v>
      </c>
      <c r="BX743" s="83">
        <v>0.95936139332365733</v>
      </c>
      <c r="BY743" s="82">
        <v>4.5</v>
      </c>
      <c r="BZ743" s="46">
        <v>7.6555555555555559</v>
      </c>
      <c r="CA743" s="48" t="s">
        <v>8475</v>
      </c>
      <c r="CB743" s="45">
        <v>241.15000000000003</v>
      </c>
      <c r="CC743" s="45">
        <v>654.55000000000007</v>
      </c>
      <c r="CD743" s="45">
        <v>0</v>
      </c>
      <c r="CE743" s="45">
        <v>0</v>
      </c>
      <c r="CF743" s="14" t="s">
        <v>9256</v>
      </c>
      <c r="CG743" s="7" t="s">
        <v>8477</v>
      </c>
      <c r="CH743" s="215" t="s">
        <v>8498</v>
      </c>
      <c r="CI743" s="215" t="s">
        <v>8546</v>
      </c>
      <c r="CJ743" s="215" t="s">
        <v>8479</v>
      </c>
      <c r="CK743" s="43" t="s">
        <v>5474</v>
      </c>
      <c r="CL743" s="43" t="s">
        <v>5474</v>
      </c>
      <c r="CM743" s="43" t="s">
        <v>5474</v>
      </c>
      <c r="CN743" s="145">
        <v>654.55000000000007</v>
      </c>
      <c r="CO743" s="145">
        <v>241.15000000000003</v>
      </c>
      <c r="CP743" s="148">
        <v>2740.5197027197905</v>
      </c>
      <c r="CQ743" s="189" t="s">
        <v>5474</v>
      </c>
      <c r="CR743" s="189" t="s">
        <v>5474</v>
      </c>
      <c r="CS743" s="99" t="s">
        <v>5474</v>
      </c>
      <c r="CT743" s="167" t="s">
        <v>5474</v>
      </c>
      <c r="CU743" s="43" t="s">
        <v>5474</v>
      </c>
      <c r="CV743" s="43" t="s">
        <v>5474</v>
      </c>
      <c r="CW743" s="43" t="s">
        <v>5474</v>
      </c>
      <c r="CX743" s="43" t="s">
        <v>5474</v>
      </c>
      <c r="CY743" s="43" t="s">
        <v>5474</v>
      </c>
      <c r="CZ743" s="43" t="s">
        <v>5474</v>
      </c>
      <c r="DA743" s="42" t="s">
        <v>5474</v>
      </c>
      <c r="DB743" s="42" t="s">
        <v>5474</v>
      </c>
      <c r="DC743" s="42" t="s">
        <v>5474</v>
      </c>
      <c r="DD743" s="42" t="s">
        <v>5474</v>
      </c>
      <c r="DE743" s="42" t="s">
        <v>5474</v>
      </c>
      <c r="DF743" s="42" t="s">
        <v>5474</v>
      </c>
      <c r="DG743" s="42" t="s">
        <v>5474</v>
      </c>
      <c r="DH743" s="42" t="s">
        <v>5474</v>
      </c>
    </row>
    <row r="744" spans="1:112">
      <c r="A744" s="22">
        <v>3605</v>
      </c>
      <c r="B744" s="7" t="s">
        <v>829</v>
      </c>
      <c r="C744" s="21">
        <v>1.7299999999999999E-2</v>
      </c>
      <c r="D744" s="21">
        <v>0.2117</v>
      </c>
      <c r="E744" s="21">
        <v>6.1999999999999998E-3</v>
      </c>
      <c r="F744" s="21">
        <v>0.22489999999999999</v>
      </c>
      <c r="G744" s="21">
        <v>0.35870000000000002</v>
      </c>
      <c r="H744" s="21">
        <v>0.1855</v>
      </c>
      <c r="I744" s="21">
        <v>0.36109999999999998</v>
      </c>
      <c r="J744" s="21">
        <v>2.0110999999999999</v>
      </c>
      <c r="K744" s="21">
        <v>5.7999999999999996E-3</v>
      </c>
      <c r="L744" s="21">
        <v>1.6000000000000001E-3</v>
      </c>
      <c r="M744" s="21">
        <v>1.0800000000000001E-2</v>
      </c>
      <c r="N744" s="21">
        <v>1.1999999999999999E-3</v>
      </c>
      <c r="O744" s="21">
        <v>6.0000000000000001E-3</v>
      </c>
      <c r="P744" s="21">
        <v>2.53E-2</v>
      </c>
      <c r="Q744" s="21">
        <v>8.5000000000000006E-3</v>
      </c>
      <c r="R744" s="21">
        <v>2.5999999999999999E-3</v>
      </c>
      <c r="S744" s="21">
        <v>4.8800000000000003E-2</v>
      </c>
      <c r="T744" s="21">
        <v>2.7400000000000001E-2</v>
      </c>
      <c r="U744" s="10">
        <v>2.71</v>
      </c>
      <c r="V744" s="10">
        <v>4.0599999999999996</v>
      </c>
      <c r="W744" s="7">
        <v>0.63</v>
      </c>
      <c r="X744" s="20">
        <v>0.39979999999999999</v>
      </c>
      <c r="Y744" s="75">
        <v>2020</v>
      </c>
      <c r="Z744" s="7">
        <v>0.7</v>
      </c>
      <c r="AA744" s="7">
        <v>0</v>
      </c>
      <c r="AB744" s="51">
        <v>501</v>
      </c>
      <c r="AC744" s="51">
        <v>-173</v>
      </c>
      <c r="AD744" s="51"/>
      <c r="AE744" s="51"/>
      <c r="AF744" s="51"/>
      <c r="AG744" s="51"/>
      <c r="AH744" s="20">
        <v>0</v>
      </c>
      <c r="AI744" s="7" t="s">
        <v>8487</v>
      </c>
      <c r="AJ744" s="67" t="s">
        <v>8482</v>
      </c>
      <c r="AK744" s="44">
        <v>0.67160161507402427</v>
      </c>
      <c r="AL744" s="44">
        <v>-0.66666666666666663</v>
      </c>
      <c r="AM744" s="44">
        <v>1</v>
      </c>
      <c r="AN744" s="25">
        <v>0.69309701492537312</v>
      </c>
      <c r="AO744" s="25">
        <v>0.19589552238805968</v>
      </c>
      <c r="AP744" s="215">
        <v>53.6</v>
      </c>
      <c r="AQ744" s="215" t="s">
        <v>8552</v>
      </c>
      <c r="AR744" s="44">
        <v>1.51515151515151E-2</v>
      </c>
      <c r="AS744" s="171" t="s">
        <v>7256</v>
      </c>
      <c r="AT744" s="171" t="s">
        <v>7265</v>
      </c>
      <c r="AU744" s="171" t="s">
        <v>7315</v>
      </c>
      <c r="AV744" s="7" t="s">
        <v>5474</v>
      </c>
      <c r="AW744" s="14" t="s">
        <v>7915</v>
      </c>
      <c r="AX744" s="49" t="s">
        <v>6009</v>
      </c>
      <c r="AY744" s="38" t="s">
        <v>5971</v>
      </c>
      <c r="AZ744" s="14" t="s">
        <v>6123</v>
      </c>
      <c r="BA744" s="49" t="s">
        <v>5967</v>
      </c>
      <c r="BB744" s="38" t="s">
        <v>5961</v>
      </c>
      <c r="BC744" s="7">
        <v>0.4</v>
      </c>
      <c r="BD744" s="14" t="s">
        <v>6202</v>
      </c>
      <c r="BE744" s="49" t="s">
        <v>5967</v>
      </c>
      <c r="BF744" s="38" t="s">
        <v>5989</v>
      </c>
      <c r="BG744" s="7">
        <v>0.2</v>
      </c>
      <c r="BH744" s="45">
        <v>1701.9838055429411</v>
      </c>
      <c r="BI744" s="215" t="s">
        <v>8489</v>
      </c>
      <c r="BJ744" s="215" t="s">
        <v>8520</v>
      </c>
      <c r="BK744" s="7">
        <v>1.4</v>
      </c>
      <c r="BL744" s="25">
        <v>2.0952380952380979E-2</v>
      </c>
      <c r="BM744" s="20">
        <v>0.66850000000000009</v>
      </c>
      <c r="BN744" s="20">
        <v>0.68499999999999994</v>
      </c>
      <c r="BO744" s="20">
        <v>0.65500000000000003</v>
      </c>
      <c r="BP744" s="46">
        <v>13.201970443349754</v>
      </c>
      <c r="BQ744" s="215" t="s">
        <v>8585</v>
      </c>
      <c r="BR744" s="79">
        <v>-3.5074626865671553E-2</v>
      </c>
      <c r="BS744" s="9">
        <v>5.8693953803088394E-3</v>
      </c>
      <c r="BT744" s="9">
        <v>7.1677700378161013E-3</v>
      </c>
      <c r="BU744" s="47" t="s">
        <v>5993</v>
      </c>
      <c r="BV744" s="47" t="s">
        <v>5993</v>
      </c>
      <c r="BW744" s="14" t="s">
        <v>8514</v>
      </c>
      <c r="BX744" s="83">
        <v>0.20615671641791053</v>
      </c>
      <c r="BY744" s="82">
        <v>4.3100000000000005</v>
      </c>
      <c r="BZ744" s="46">
        <v>12.436194895591646</v>
      </c>
      <c r="CA744" s="48" t="s">
        <v>8485</v>
      </c>
      <c r="CB744" s="45">
        <v>26853.600000000002</v>
      </c>
      <c r="CC744" s="45">
        <v>-9272.8000000000011</v>
      </c>
      <c r="CD744" s="45">
        <v>0</v>
      </c>
      <c r="CE744" s="45">
        <v>0</v>
      </c>
      <c r="CF744" s="14" t="s">
        <v>9257</v>
      </c>
      <c r="CG744" s="7" t="s">
        <v>8477</v>
      </c>
      <c r="CH744" s="215" t="s">
        <v>8478</v>
      </c>
      <c r="CI744" s="215" t="s">
        <v>8478</v>
      </c>
      <c r="CJ744" s="215" t="s">
        <v>8523</v>
      </c>
      <c r="CK744" s="43" t="s">
        <v>5474</v>
      </c>
      <c r="CL744" s="43" t="s">
        <v>5474</v>
      </c>
      <c r="CM744" s="43" t="s">
        <v>6994</v>
      </c>
      <c r="CN744" s="145">
        <v>-9272.8000000000011</v>
      </c>
      <c r="CO744" s="145">
        <v>26853.600000000002</v>
      </c>
      <c r="CP744" s="148">
        <v>91226.331977101654</v>
      </c>
      <c r="CQ744" s="189" t="s">
        <v>5474</v>
      </c>
      <c r="CR744" s="189" t="s">
        <v>5474</v>
      </c>
      <c r="CS744" s="99" t="s">
        <v>5474</v>
      </c>
      <c r="CT744" s="167" t="s">
        <v>5474</v>
      </c>
      <c r="CU744" s="43" t="s">
        <v>5474</v>
      </c>
      <c r="CV744" s="43" t="s">
        <v>5474</v>
      </c>
      <c r="CW744" s="43" t="s">
        <v>5474</v>
      </c>
      <c r="CX744" s="43" t="s">
        <v>5474</v>
      </c>
      <c r="CY744" s="43" t="s">
        <v>5474</v>
      </c>
      <c r="CZ744" s="43" t="s">
        <v>5474</v>
      </c>
      <c r="DA744" s="42" t="s">
        <v>5474</v>
      </c>
      <c r="DB744" s="42" t="s">
        <v>5474</v>
      </c>
      <c r="DC744" s="42" t="s">
        <v>5474</v>
      </c>
      <c r="DD744" s="42" t="s">
        <v>5474</v>
      </c>
      <c r="DE744" s="42" t="s">
        <v>5474</v>
      </c>
      <c r="DF744" s="42" t="s">
        <v>5474</v>
      </c>
      <c r="DG744" s="42" t="s">
        <v>5474</v>
      </c>
      <c r="DH744" s="42" t="s">
        <v>5474</v>
      </c>
    </row>
    <row r="745" spans="1:112">
      <c r="A745" s="22">
        <v>6213</v>
      </c>
      <c r="B745" s="7" t="s">
        <v>1297</v>
      </c>
      <c r="C745" s="21">
        <v>5.4800000000000001E-2</v>
      </c>
      <c r="D745" s="21">
        <v>0.39329999999999998</v>
      </c>
      <c r="E745" s="21">
        <v>8.5400000000000004E-2</v>
      </c>
      <c r="F745" s="21">
        <v>0.4254</v>
      </c>
      <c r="G745" s="21">
        <v>0.21629999999999999</v>
      </c>
      <c r="H745" s="21">
        <v>0.33679999999999999</v>
      </c>
      <c r="I745" s="21">
        <v>-7.7000000000000002E-3</v>
      </c>
      <c r="J745" s="21">
        <v>0.17449999999999999</v>
      </c>
      <c r="K745" s="21">
        <v>1.38E-2</v>
      </c>
      <c r="L745" s="21">
        <v>-1.06E-2</v>
      </c>
      <c r="M745" s="21">
        <v>-1.4800000000000001E-2</v>
      </c>
      <c r="N745" s="21">
        <v>2.2599999999999999E-2</v>
      </c>
      <c r="O745" s="21">
        <v>-4.7999999999999996E-3</v>
      </c>
      <c r="P745" s="21">
        <v>-6.7999999999999996E-3</v>
      </c>
      <c r="Q745" s="21">
        <v>-1.17E-2</v>
      </c>
      <c r="R745" s="21">
        <v>-1.9E-3</v>
      </c>
      <c r="S745" s="21">
        <v>0.215</v>
      </c>
      <c r="T745" s="21">
        <v>9.1300000000000006E-2</v>
      </c>
      <c r="U745" s="10">
        <v>4.51</v>
      </c>
      <c r="V745" s="10">
        <v>8.7899999999999991</v>
      </c>
      <c r="W745" s="7">
        <v>3.88</v>
      </c>
      <c r="X745" s="20">
        <v>0.68679999999999997</v>
      </c>
      <c r="Y745" s="75">
        <v>2020</v>
      </c>
      <c r="Z745" s="7">
        <v>5</v>
      </c>
      <c r="AA745" s="7">
        <v>0</v>
      </c>
      <c r="AB745" s="51">
        <v>241</v>
      </c>
      <c r="AC745" s="51">
        <v>295</v>
      </c>
      <c r="AD745" s="51">
        <v>242</v>
      </c>
      <c r="AE745" s="51">
        <v>35</v>
      </c>
      <c r="AF745" s="51">
        <v>-6</v>
      </c>
      <c r="AG745" s="51">
        <v>40</v>
      </c>
      <c r="AH745" s="20">
        <v>2.4199999999999999E-2</v>
      </c>
      <c r="AI745" s="7" t="s">
        <v>8481</v>
      </c>
      <c r="AJ745" s="67" t="s">
        <v>8494</v>
      </c>
      <c r="AK745" s="44">
        <v>-0.52777777777777779</v>
      </c>
      <c r="AL745" s="44">
        <v>-0.57499999999999996</v>
      </c>
      <c r="AM745" s="44">
        <v>0.5</v>
      </c>
      <c r="AN745" s="25">
        <v>0.41064638783269963</v>
      </c>
      <c r="AO745" s="25">
        <v>0.15209125475285171</v>
      </c>
      <c r="AP745" s="215">
        <v>131.5</v>
      </c>
      <c r="AQ745" s="215" t="s">
        <v>8552</v>
      </c>
      <c r="AR745" s="44">
        <v>7.66283524904214E-3</v>
      </c>
      <c r="AS745" s="171" t="s">
        <v>7256</v>
      </c>
      <c r="AT745" s="171" t="s">
        <v>6961</v>
      </c>
      <c r="AU745" s="171" t="s">
        <v>6987</v>
      </c>
      <c r="AV745" s="7" t="s">
        <v>8470</v>
      </c>
      <c r="AW745" s="14" t="s">
        <v>7807</v>
      </c>
      <c r="AX745" s="49" t="s">
        <v>6009</v>
      </c>
      <c r="AY745" s="38" t="s">
        <v>5961</v>
      </c>
      <c r="AZ745" s="14" t="s">
        <v>6456</v>
      </c>
      <c r="BA745" s="49" t="s">
        <v>5967</v>
      </c>
      <c r="BB745" s="38" t="s">
        <v>5971</v>
      </c>
      <c r="BC745" s="7">
        <v>0.3</v>
      </c>
      <c r="BD745" s="14" t="s">
        <v>6056</v>
      </c>
      <c r="BE745" s="49" t="s">
        <v>5960</v>
      </c>
      <c r="BF745" s="38" t="s">
        <v>5961</v>
      </c>
      <c r="BG745" s="7">
        <v>0.5</v>
      </c>
      <c r="BH745" s="45">
        <v>790.214190463759</v>
      </c>
      <c r="BI745" s="215" t="s">
        <v>8489</v>
      </c>
      <c r="BJ745" s="215" t="s">
        <v>8496</v>
      </c>
      <c r="BK745" s="7">
        <v>0.4</v>
      </c>
      <c r="BL745" s="25">
        <v>3.8167938931297708E-3</v>
      </c>
      <c r="BM745" s="20">
        <v>0.67737500000000006</v>
      </c>
      <c r="BN745" s="20">
        <v>0.74750000000000005</v>
      </c>
      <c r="BO745" s="20">
        <v>0.62</v>
      </c>
      <c r="BP745" s="46">
        <v>14.960182025028443</v>
      </c>
      <c r="BQ745" s="215" t="s">
        <v>8483</v>
      </c>
      <c r="BR745" s="79">
        <v>-0.12866058301647659</v>
      </c>
      <c r="BS745" s="9">
        <v>2.3518122405978392E-2</v>
      </c>
      <c r="BT745" s="9">
        <v>3.1985697358664744E-2</v>
      </c>
      <c r="BU745" s="47" t="s">
        <v>5993</v>
      </c>
      <c r="BV745" s="47">
        <v>44396</v>
      </c>
      <c r="BW745" s="14" t="s">
        <v>5474</v>
      </c>
      <c r="BX745" s="83">
        <v>4.5607300380228033E-2</v>
      </c>
      <c r="BY745" s="82">
        <v>10.01</v>
      </c>
      <c r="BZ745" s="46">
        <v>13.136863136863138</v>
      </c>
      <c r="CA745" s="48" t="s">
        <v>8593</v>
      </c>
      <c r="CB745" s="45">
        <v>31691.5</v>
      </c>
      <c r="CC745" s="45">
        <v>38792.5</v>
      </c>
      <c r="CD745" s="45">
        <v>31823</v>
      </c>
      <c r="CE745" s="45">
        <v>4602.5</v>
      </c>
      <c r="CF745" s="14" t="s">
        <v>9258</v>
      </c>
      <c r="CG745" s="7" t="s">
        <v>8590</v>
      </c>
      <c r="CH745" s="215" t="s">
        <v>8478</v>
      </c>
      <c r="CI745" s="215" t="s">
        <v>8478</v>
      </c>
      <c r="CJ745" s="215" t="s">
        <v>8479</v>
      </c>
      <c r="CK745" s="43" t="s">
        <v>5474</v>
      </c>
      <c r="CL745" s="43" t="s">
        <v>5474</v>
      </c>
      <c r="CM745" s="43" t="s">
        <v>5474</v>
      </c>
      <c r="CN745" s="145">
        <v>43395</v>
      </c>
      <c r="CO745" s="145">
        <v>63514.5</v>
      </c>
      <c r="CP745" s="148">
        <v>103913.16604598431</v>
      </c>
      <c r="CQ745" s="189" t="s">
        <v>5474</v>
      </c>
      <c r="CR745" s="189" t="s">
        <v>5474</v>
      </c>
      <c r="CS745" s="99" t="s">
        <v>5474</v>
      </c>
      <c r="CT745" s="167" t="s">
        <v>5474</v>
      </c>
      <c r="CU745" s="43" t="s">
        <v>5474</v>
      </c>
      <c r="CV745" s="43" t="s">
        <v>5474</v>
      </c>
      <c r="CW745" s="43" t="s">
        <v>5474</v>
      </c>
      <c r="CX745" s="43" t="s">
        <v>5474</v>
      </c>
      <c r="CY745" s="43" t="s">
        <v>5474</v>
      </c>
      <c r="CZ745" s="43" t="s">
        <v>5474</v>
      </c>
      <c r="DA745" s="42" t="s">
        <v>5474</v>
      </c>
      <c r="DB745" s="42" t="s">
        <v>5474</v>
      </c>
      <c r="DC745" s="42" t="s">
        <v>5474</v>
      </c>
      <c r="DD745" s="42" t="s">
        <v>5474</v>
      </c>
      <c r="DE745" s="42" t="s">
        <v>5474</v>
      </c>
      <c r="DF745" s="42" t="s">
        <v>5474</v>
      </c>
      <c r="DG745" s="42" t="s">
        <v>5474</v>
      </c>
      <c r="DH745" s="42" t="s">
        <v>5474</v>
      </c>
    </row>
    <row r="746" spans="1:112">
      <c r="A746" s="22">
        <v>6538</v>
      </c>
      <c r="B746" s="7" t="s">
        <v>1410</v>
      </c>
      <c r="C746" s="21">
        <v>-0.13639999999999999</v>
      </c>
      <c r="D746" s="21">
        <v>-0.47989999999999999</v>
      </c>
      <c r="E746" s="21">
        <v>-0.1258</v>
      </c>
      <c r="F746" s="21">
        <v>-0.504</v>
      </c>
      <c r="G746" s="21">
        <v>-0.35170000000000001</v>
      </c>
      <c r="H746" s="21">
        <v>-0.49340000000000001</v>
      </c>
      <c r="I746" s="21">
        <v>-0.75939999999999996</v>
      </c>
      <c r="J746" s="21">
        <v>-0.69950000000000001</v>
      </c>
      <c r="K746" s="21">
        <v>-5.7500000000000002E-2</v>
      </c>
      <c r="L746" s="21">
        <v>-0.1087</v>
      </c>
      <c r="M746" s="21">
        <v>-5.5199999999999999E-2</v>
      </c>
      <c r="N746" s="21">
        <v>-5.8999999999999997E-2</v>
      </c>
      <c r="O746" s="21">
        <v>-0.17549999999999999</v>
      </c>
      <c r="P746" s="21">
        <v>-8.9800000000000005E-2</v>
      </c>
      <c r="Q746" s="21">
        <v>-3.44E-2</v>
      </c>
      <c r="R746" s="21">
        <v>-2.4500000000000001E-2</v>
      </c>
      <c r="S746" s="21">
        <v>0.21129999999999999</v>
      </c>
      <c r="T746" s="21">
        <v>0.32590000000000002</v>
      </c>
      <c r="U746" s="10">
        <v>2.29</v>
      </c>
      <c r="V746" s="10">
        <v>7.6</v>
      </c>
      <c r="W746" s="7">
        <v>3.6806999999999999</v>
      </c>
      <c r="X746" s="20">
        <v>0.74380000000000002</v>
      </c>
      <c r="Y746" s="75">
        <v>2020</v>
      </c>
      <c r="Z746" s="7">
        <v>7</v>
      </c>
      <c r="AA746" s="7">
        <v>0</v>
      </c>
      <c r="AB746" s="51">
        <v>86</v>
      </c>
      <c r="AC746" s="51">
        <v>-6</v>
      </c>
      <c r="AD746" s="51"/>
      <c r="AE746" s="51"/>
      <c r="AF746" s="51">
        <v>-5</v>
      </c>
      <c r="AG746" s="51"/>
      <c r="AH746" s="20">
        <v>0</v>
      </c>
      <c r="AI746" s="7" t="s">
        <v>8493</v>
      </c>
      <c r="AJ746" s="67" t="s">
        <v>8494</v>
      </c>
      <c r="AK746" s="44">
        <v>-0.97770527460576406</v>
      </c>
      <c r="AL746" s="44">
        <v>-0.89322916666666641</v>
      </c>
      <c r="AM746" s="44">
        <v>0.78571428571428859</v>
      </c>
      <c r="AN746" s="25">
        <v>1.8727087576374746</v>
      </c>
      <c r="AO746" s="25">
        <v>0.39103869653767825</v>
      </c>
      <c r="AP746" s="215">
        <v>98.2</v>
      </c>
      <c r="AQ746" s="215" t="s">
        <v>8552</v>
      </c>
      <c r="AR746" s="44">
        <v>5.1177072671443101E-3</v>
      </c>
      <c r="AS746" s="171" t="s">
        <v>7256</v>
      </c>
      <c r="AT746" s="171" t="s">
        <v>7679</v>
      </c>
      <c r="AU746" s="171" t="s">
        <v>7113</v>
      </c>
      <c r="AV746" s="7" t="s">
        <v>8470</v>
      </c>
      <c r="AW746" s="14" t="s">
        <v>8006</v>
      </c>
      <c r="AX746" s="49" t="s">
        <v>6009</v>
      </c>
      <c r="AY746" s="38" t="s">
        <v>5971</v>
      </c>
      <c r="AZ746" s="14" t="s">
        <v>6702</v>
      </c>
      <c r="BA746" s="49" t="s">
        <v>5967</v>
      </c>
      <c r="BB746" s="38" t="s">
        <v>6007</v>
      </c>
      <c r="BC746" s="7">
        <v>0.4</v>
      </c>
      <c r="BD746" s="14" t="s">
        <v>6014</v>
      </c>
      <c r="BE746" s="49" t="s">
        <v>5960</v>
      </c>
      <c r="BF746" s="38" t="s">
        <v>6047</v>
      </c>
      <c r="BG746" s="7">
        <v>0.5</v>
      </c>
      <c r="BH746" s="45">
        <v>123.44762793008765</v>
      </c>
      <c r="BI746" s="215" t="s">
        <v>8471</v>
      </c>
      <c r="BJ746" s="215" t="s">
        <v>8554</v>
      </c>
      <c r="BK746" s="7">
        <v>1.2</v>
      </c>
      <c r="BL746" s="25">
        <v>1.1328527291452199E-2</v>
      </c>
      <c r="BM746" s="20">
        <v>0.36306250000000001</v>
      </c>
      <c r="BN746" s="20">
        <v>0.29499999999999998</v>
      </c>
      <c r="BO746" s="20">
        <v>0.41874999999999996</v>
      </c>
      <c r="BP746" s="46">
        <v>12.921052631578949</v>
      </c>
      <c r="BQ746" s="215" t="s">
        <v>8569</v>
      </c>
      <c r="BR746" s="79">
        <v>-0.33219585879158181</v>
      </c>
      <c r="BS746" s="9">
        <v>3.1447701010190343E-2</v>
      </c>
      <c r="BT746" s="9">
        <v>6.5052538373529201E-2</v>
      </c>
      <c r="BU746" s="47" t="s">
        <v>5993</v>
      </c>
      <c r="BV746" s="47" t="s">
        <v>5993</v>
      </c>
      <c r="BW746" s="14" t="s">
        <v>5474</v>
      </c>
      <c r="BX746" s="83">
        <v>-0.19863503054989817</v>
      </c>
      <c r="BY746" s="82">
        <v>5.29</v>
      </c>
      <c r="BZ746" s="46">
        <v>18.563327032136105</v>
      </c>
      <c r="CA746" s="48" t="s">
        <v>8485</v>
      </c>
      <c r="CB746" s="45">
        <v>8445.2000000000007</v>
      </c>
      <c r="CC746" s="45">
        <v>-589.20000000000005</v>
      </c>
      <c r="CD746" s="45">
        <v>0</v>
      </c>
      <c r="CE746" s="45">
        <v>0</v>
      </c>
      <c r="CF746" s="14" t="s">
        <v>9259</v>
      </c>
      <c r="CG746" s="7" t="s">
        <v>8477</v>
      </c>
      <c r="CH746" s="215" t="s">
        <v>8479</v>
      </c>
      <c r="CI746" s="215" t="s">
        <v>8479</v>
      </c>
      <c r="CJ746" s="215" t="s">
        <v>8523</v>
      </c>
      <c r="CK746" s="43" t="s">
        <v>5474</v>
      </c>
      <c r="CL746" s="43" t="s">
        <v>5474</v>
      </c>
      <c r="CM746" s="43" t="s">
        <v>6944</v>
      </c>
      <c r="CN746" s="145">
        <v>-589.20000000000005</v>
      </c>
      <c r="CO746" s="145">
        <v>8445.2000000000007</v>
      </c>
      <c r="CP746" s="148">
        <v>12122.557062734608</v>
      </c>
      <c r="CQ746" s="189" t="s">
        <v>5474</v>
      </c>
      <c r="CR746" s="189" t="s">
        <v>5474</v>
      </c>
      <c r="CS746" s="99" t="s">
        <v>5474</v>
      </c>
      <c r="CT746" s="167" t="s">
        <v>5474</v>
      </c>
      <c r="CU746" s="43" t="s">
        <v>5474</v>
      </c>
      <c r="CV746" s="43" t="s">
        <v>5474</v>
      </c>
      <c r="CW746" s="43" t="s">
        <v>5474</v>
      </c>
      <c r="CX746" s="43" t="s">
        <v>5474</v>
      </c>
      <c r="CY746" s="43" t="s">
        <v>5474</v>
      </c>
      <c r="CZ746" s="43" t="s">
        <v>5474</v>
      </c>
      <c r="DA746" s="42" t="s">
        <v>5474</v>
      </c>
      <c r="DB746" s="42" t="s">
        <v>5474</v>
      </c>
      <c r="DC746" s="42" t="s">
        <v>5474</v>
      </c>
      <c r="DD746" s="42" t="s">
        <v>5474</v>
      </c>
      <c r="DE746" s="42" t="s">
        <v>5474</v>
      </c>
      <c r="DF746" s="42" t="s">
        <v>5474</v>
      </c>
      <c r="DG746" s="42" t="s">
        <v>5474</v>
      </c>
      <c r="DH746" s="42" t="s">
        <v>5474</v>
      </c>
    </row>
    <row r="747" spans="1:112">
      <c r="A747" s="22">
        <v>4707</v>
      </c>
      <c r="B747" s="7" t="s">
        <v>979</v>
      </c>
      <c r="C747" s="21">
        <v>0.34420000000000001</v>
      </c>
      <c r="D747" s="21">
        <v>0.28839999999999999</v>
      </c>
      <c r="E747" s="21">
        <v>0.84150000000000003</v>
      </c>
      <c r="F747" s="21">
        <v>0.4163</v>
      </c>
      <c r="G747" s="21">
        <v>0.19270000000000001</v>
      </c>
      <c r="H747" s="21">
        <v>-0.32140000000000002</v>
      </c>
      <c r="I747" s="21">
        <v>0.26669999999999999</v>
      </c>
      <c r="J747" s="21">
        <v>0.56669999999999998</v>
      </c>
      <c r="K747" s="21">
        <v>-4.41E-2</v>
      </c>
      <c r="L747" s="21">
        <v>5.6399999999999999E-2</v>
      </c>
      <c r="M747" s="21">
        <v>4.4699999999999997E-2</v>
      </c>
      <c r="N747" s="21">
        <v>-3.1800000000000002E-2</v>
      </c>
      <c r="O747" s="21">
        <v>7.1199999999999999E-2</v>
      </c>
      <c r="P747" s="21">
        <v>3.9300000000000002E-2</v>
      </c>
      <c r="Q747" s="21">
        <v>4.0000000000000002E-4</v>
      </c>
      <c r="R747" s="21">
        <v>2.9999999999999997E-4</v>
      </c>
      <c r="S747" s="21">
        <v>5.4300000000000001E-2</v>
      </c>
      <c r="T747" s="21">
        <v>3.78E-2</v>
      </c>
      <c r="U747" s="10">
        <v>0.47</v>
      </c>
      <c r="V747" s="10">
        <v>1</v>
      </c>
      <c r="W747" s="7">
        <v>0.9</v>
      </c>
      <c r="X747" s="20">
        <v>0.8891</v>
      </c>
      <c r="Y747" s="75">
        <v>2020</v>
      </c>
      <c r="Z747" s="7">
        <v>0.15</v>
      </c>
      <c r="AA747" s="7">
        <v>0.85</v>
      </c>
      <c r="AB747" s="51">
        <v>-294</v>
      </c>
      <c r="AC747" s="51">
        <v>64</v>
      </c>
      <c r="AD747" s="51"/>
      <c r="AE747" s="51"/>
      <c r="AF747" s="51">
        <v>-7</v>
      </c>
      <c r="AG747" s="51"/>
      <c r="AH747" s="20">
        <v>0</v>
      </c>
      <c r="AI747" s="7" t="s">
        <v>8481</v>
      </c>
      <c r="AJ747" s="67" t="s">
        <v>8494</v>
      </c>
      <c r="AK747" s="44">
        <v>-0.51923076923076938</v>
      </c>
      <c r="AL747" s="44">
        <v>-0.61904761904762007</v>
      </c>
      <c r="AM747" s="44">
        <v>-0.66666666666667451</v>
      </c>
      <c r="AN747" s="25">
        <v>0.40154440154440163</v>
      </c>
      <c r="AO747" s="25">
        <v>8.1081081081081002E-2</v>
      </c>
      <c r="AP747" s="215">
        <v>12.95</v>
      </c>
      <c r="AQ747" s="215" t="s">
        <v>8552</v>
      </c>
      <c r="AR747" s="44">
        <v>3.8759689922480598E-3</v>
      </c>
      <c r="AS747" s="171" t="s">
        <v>7256</v>
      </c>
      <c r="AT747" s="171" t="s">
        <v>7058</v>
      </c>
      <c r="AU747" s="171" t="s">
        <v>7012</v>
      </c>
      <c r="AV747" s="7" t="s">
        <v>8470</v>
      </c>
      <c r="AW747" s="14" t="s">
        <v>6610</v>
      </c>
      <c r="AX747" s="49" t="s">
        <v>6009</v>
      </c>
      <c r="AY747" s="38" t="s">
        <v>5971</v>
      </c>
      <c r="AZ747" s="14" t="s">
        <v>6120</v>
      </c>
      <c r="BA747" s="49" t="s">
        <v>5967</v>
      </c>
      <c r="BB747" s="38" t="s">
        <v>5971</v>
      </c>
      <c r="BC747" s="7">
        <v>0.3</v>
      </c>
      <c r="BD747" s="14" t="s">
        <v>6001</v>
      </c>
      <c r="BE747" s="49" t="s">
        <v>5967</v>
      </c>
      <c r="BF747" s="38" t="s">
        <v>5961</v>
      </c>
      <c r="BG747" s="7">
        <v>0.4</v>
      </c>
      <c r="BH747" s="45">
        <v>253.0836951388589</v>
      </c>
      <c r="BI747" s="215" t="s">
        <v>8471</v>
      </c>
      <c r="BJ747" s="215" t="s">
        <v>8554</v>
      </c>
      <c r="BK747" s="7">
        <v>0.5</v>
      </c>
      <c r="BL747" s="25">
        <v>3.8759689922479791E-3</v>
      </c>
      <c r="BM747" s="20">
        <v>0.73587500000000006</v>
      </c>
      <c r="BN747" s="20">
        <v>0.85</v>
      </c>
      <c r="BO747" s="20">
        <v>0.64249999999999996</v>
      </c>
      <c r="BP747" s="46">
        <v>12.95</v>
      </c>
      <c r="BQ747" s="215" t="s">
        <v>8558</v>
      </c>
      <c r="BR747" s="79">
        <v>0.33879922779922789</v>
      </c>
      <c r="BS747" s="9">
        <v>6.3277893819227105E-2</v>
      </c>
      <c r="BT747" s="9">
        <v>9.0205310516490167E-2</v>
      </c>
      <c r="BU747" s="47" t="s">
        <v>5993</v>
      </c>
      <c r="BV747" s="47" t="s">
        <v>5993</v>
      </c>
      <c r="BW747" s="14" t="s">
        <v>5474</v>
      </c>
      <c r="BX747" s="83">
        <v>0.60655907335907333</v>
      </c>
      <c r="BY747" s="82">
        <v>1.17</v>
      </c>
      <c r="BZ747" s="46">
        <v>11.068376068376068</v>
      </c>
      <c r="CA747" s="48" t="s">
        <v>8475</v>
      </c>
      <c r="CB747" s="45">
        <v>-3807.2999999999997</v>
      </c>
      <c r="CC747" s="45">
        <v>828.8</v>
      </c>
      <c r="CD747" s="45">
        <v>0</v>
      </c>
      <c r="CE747" s="45">
        <v>0</v>
      </c>
      <c r="CF747" s="14" t="s">
        <v>9260</v>
      </c>
      <c r="CG747" s="7" t="s">
        <v>8556</v>
      </c>
      <c r="CH747" s="215" t="s">
        <v>8546</v>
      </c>
      <c r="CI747" s="215" t="s">
        <v>8498</v>
      </c>
      <c r="CJ747" s="215" t="s">
        <v>8479</v>
      </c>
      <c r="CK747" s="43" t="s">
        <v>6887</v>
      </c>
      <c r="CL747" s="43" t="s">
        <v>5474</v>
      </c>
      <c r="CM747" s="43" t="s">
        <v>5474</v>
      </c>
      <c r="CN747" s="145">
        <v>828.8</v>
      </c>
      <c r="CO747" s="145">
        <v>-3807.2999999999997</v>
      </c>
      <c r="CP747" s="148">
        <v>3277.4338520482224</v>
      </c>
      <c r="CQ747" s="189" t="s">
        <v>5474</v>
      </c>
      <c r="CR747" s="189" t="s">
        <v>5474</v>
      </c>
      <c r="CS747" s="99" t="s">
        <v>5474</v>
      </c>
      <c r="CT747" s="167" t="s">
        <v>8958</v>
      </c>
      <c r="CU747" s="43" t="s">
        <v>5474</v>
      </c>
      <c r="CV747" s="43" t="s">
        <v>5474</v>
      </c>
      <c r="CW747" s="43" t="s">
        <v>5474</v>
      </c>
      <c r="CX747" s="43" t="s">
        <v>5474</v>
      </c>
      <c r="CY747" s="43" t="s">
        <v>5474</v>
      </c>
      <c r="CZ747" s="43" t="s">
        <v>5474</v>
      </c>
      <c r="DA747" s="42" t="s">
        <v>8958</v>
      </c>
      <c r="DB747" s="42" t="s">
        <v>5474</v>
      </c>
      <c r="DC747" s="42" t="s">
        <v>5474</v>
      </c>
      <c r="DD747" s="42" t="s">
        <v>5474</v>
      </c>
      <c r="DE747" s="42" t="s">
        <v>5474</v>
      </c>
      <c r="DF747" s="42" t="s">
        <v>5474</v>
      </c>
      <c r="DG747" s="42" t="s">
        <v>5474</v>
      </c>
      <c r="DH747" s="42" t="s">
        <v>5474</v>
      </c>
    </row>
    <row r="748" spans="1:112">
      <c r="A748" s="22">
        <v>5508</v>
      </c>
      <c r="B748" s="7" t="s">
        <v>1156</v>
      </c>
      <c r="C748" s="21">
        <v>-0.45290000000000002</v>
      </c>
      <c r="D748" s="21">
        <v>0.49480000000000002</v>
      </c>
      <c r="E748" s="21">
        <v>-0.30020000000000002</v>
      </c>
      <c r="F748" s="21">
        <v>0.21560000000000001</v>
      </c>
      <c r="G748" s="21">
        <v>1.4581999999999999</v>
      </c>
      <c r="H748" s="21">
        <v>0.95899999999999996</v>
      </c>
      <c r="I748" s="21">
        <v>2.5146999999999999</v>
      </c>
      <c r="J748" s="21">
        <v>3.1023000000000001</v>
      </c>
      <c r="K748" s="21">
        <v>2.06E-2</v>
      </c>
      <c r="L748" s="21">
        <v>0.1036</v>
      </c>
      <c r="M748" s="21">
        <v>9.5500000000000002E-2</v>
      </c>
      <c r="N748" s="21">
        <v>3.1600000000000003E-2</v>
      </c>
      <c r="O748" s="21">
        <v>0.12820000000000001</v>
      </c>
      <c r="P748" s="21">
        <v>0.13469999999999999</v>
      </c>
      <c r="Q748" s="21">
        <v>5.0299999999999997E-2</v>
      </c>
      <c r="R748" s="21">
        <v>1.89E-2</v>
      </c>
      <c r="S748" s="21">
        <v>0.13650000000000001</v>
      </c>
      <c r="T748" s="21">
        <v>7.7700000000000005E-2</v>
      </c>
      <c r="U748" s="10">
        <v>3.61</v>
      </c>
      <c r="V748" s="10">
        <v>6.45</v>
      </c>
      <c r="W748" s="7">
        <v>2.5062000000000002</v>
      </c>
      <c r="X748" s="20">
        <v>0.89880000000000004</v>
      </c>
      <c r="Y748" s="75">
        <v>2020</v>
      </c>
      <c r="Z748" s="7">
        <v>3.3405999999999998</v>
      </c>
      <c r="AA748" s="7">
        <v>0</v>
      </c>
      <c r="AB748" s="51">
        <v>-42</v>
      </c>
      <c r="AC748" s="51">
        <v>2</v>
      </c>
      <c r="AD748" s="51"/>
      <c r="AE748" s="51"/>
      <c r="AF748" s="51">
        <v>-10</v>
      </c>
      <c r="AG748" s="51"/>
      <c r="AH748" s="20">
        <v>0</v>
      </c>
      <c r="AI748" s="7" t="s">
        <v>8507</v>
      </c>
      <c r="AJ748" s="67" t="s">
        <v>8468</v>
      </c>
      <c r="AK748" s="44">
        <v>0.87292817679558032</v>
      </c>
      <c r="AL748" s="44">
        <v>0.51063829787234138</v>
      </c>
      <c r="AM748" s="44">
        <v>-1</v>
      </c>
      <c r="AN748" s="25">
        <v>0.34022556390977443</v>
      </c>
      <c r="AO748" s="25">
        <v>8.8345864661654186E-2</v>
      </c>
      <c r="AP748" s="215">
        <v>53.2</v>
      </c>
      <c r="AQ748" s="215" t="s">
        <v>8552</v>
      </c>
      <c r="AR748" s="44">
        <v>1.88323917137476E-3</v>
      </c>
      <c r="AS748" s="171" t="s">
        <v>7256</v>
      </c>
      <c r="AT748" s="171" t="s">
        <v>7551</v>
      </c>
      <c r="AU748" s="171" t="s">
        <v>7025</v>
      </c>
      <c r="AV748" s="7" t="s">
        <v>5474</v>
      </c>
      <c r="AW748" s="14" t="s">
        <v>6733</v>
      </c>
      <c r="AX748" s="49" t="s">
        <v>6009</v>
      </c>
      <c r="AY748" s="38" t="s">
        <v>5971</v>
      </c>
      <c r="AZ748" s="14" t="s">
        <v>6054</v>
      </c>
      <c r="BA748" s="49" t="s">
        <v>6009</v>
      </c>
      <c r="BB748" s="38" t="s">
        <v>5961</v>
      </c>
      <c r="BC748" s="7">
        <v>0.3</v>
      </c>
      <c r="BD748" s="14" t="s">
        <v>6321</v>
      </c>
      <c r="BE748" s="49" t="s">
        <v>5981</v>
      </c>
      <c r="BF748" s="38" t="s">
        <v>6012</v>
      </c>
      <c r="BG748" s="7">
        <v>1.1000000000000001</v>
      </c>
      <c r="BH748" s="45">
        <v>53.033762994093664</v>
      </c>
      <c r="BI748" s="215" t="s">
        <v>8495</v>
      </c>
      <c r="BJ748" s="215" t="s">
        <v>8554</v>
      </c>
      <c r="BK748" s="7">
        <v>0.6</v>
      </c>
      <c r="BL748" s="25">
        <v>0</v>
      </c>
      <c r="BM748" s="20">
        <v>0.65149999999999997</v>
      </c>
      <c r="BN748" s="20">
        <v>0.55249999999999999</v>
      </c>
      <c r="BO748" s="20">
        <v>0.73249999999999993</v>
      </c>
      <c r="BP748" s="46">
        <v>8.2480620155038764</v>
      </c>
      <c r="BQ748" s="215" t="s">
        <v>8513</v>
      </c>
      <c r="BR748" s="79">
        <v>1.0020263157894733</v>
      </c>
      <c r="BS748" s="9">
        <v>4.1019061049252903E-2</v>
      </c>
      <c r="BT748" s="9">
        <v>5.6612052575142346E-2</v>
      </c>
      <c r="BU748" s="47" t="s">
        <v>5993</v>
      </c>
      <c r="BV748" s="47" t="s">
        <v>5993</v>
      </c>
      <c r="BW748" s="14" t="s">
        <v>5474</v>
      </c>
      <c r="BX748" s="83">
        <v>1.402431578947368</v>
      </c>
      <c r="BY748" s="82">
        <v>7.1099999999999994</v>
      </c>
      <c r="BZ748" s="46">
        <v>7.4824191279887495</v>
      </c>
      <c r="CA748" s="48" t="s">
        <v>8475</v>
      </c>
      <c r="CB748" s="45">
        <v>-2234.4</v>
      </c>
      <c r="CC748" s="45">
        <v>106.4</v>
      </c>
      <c r="CD748" s="45">
        <v>0</v>
      </c>
      <c r="CE748" s="45">
        <v>0</v>
      </c>
      <c r="CF748" s="14" t="s">
        <v>9261</v>
      </c>
      <c r="CG748" s="7" t="s">
        <v>8556</v>
      </c>
      <c r="CH748" s="215" t="s">
        <v>8479</v>
      </c>
      <c r="CI748" s="215" t="s">
        <v>8498</v>
      </c>
      <c r="CJ748" s="215" t="s">
        <v>8498</v>
      </c>
      <c r="CK748" s="43" t="s">
        <v>5474</v>
      </c>
      <c r="CL748" s="43" t="s">
        <v>5474</v>
      </c>
      <c r="CM748" s="43" t="s">
        <v>5474</v>
      </c>
      <c r="CN748" s="145">
        <v>106.4</v>
      </c>
      <c r="CO748" s="145">
        <v>-2234.4</v>
      </c>
      <c r="CP748" s="148">
        <v>2821.3961912857831</v>
      </c>
      <c r="CQ748" s="189" t="s">
        <v>5474</v>
      </c>
      <c r="CR748" s="189" t="s">
        <v>5474</v>
      </c>
      <c r="CS748" s="99" t="s">
        <v>5474</v>
      </c>
      <c r="CT748" s="167" t="s">
        <v>5474</v>
      </c>
      <c r="CU748" s="43" t="s">
        <v>5474</v>
      </c>
      <c r="CV748" s="43" t="s">
        <v>5474</v>
      </c>
      <c r="CW748" s="43" t="s">
        <v>5474</v>
      </c>
      <c r="CX748" s="43" t="s">
        <v>5474</v>
      </c>
      <c r="CY748" s="43" t="s">
        <v>5474</v>
      </c>
      <c r="CZ748" s="43" t="s">
        <v>5474</v>
      </c>
      <c r="DA748" s="42" t="s">
        <v>5474</v>
      </c>
      <c r="DB748" s="42" t="s">
        <v>5474</v>
      </c>
      <c r="DC748" s="42" t="s">
        <v>5474</v>
      </c>
      <c r="DD748" s="42" t="s">
        <v>5474</v>
      </c>
      <c r="DE748" s="42" t="s">
        <v>5474</v>
      </c>
      <c r="DF748" s="42" t="s">
        <v>5474</v>
      </c>
      <c r="DG748" s="42" t="s">
        <v>5474</v>
      </c>
      <c r="DH748" s="42" t="s">
        <v>5474</v>
      </c>
    </row>
    <row r="749" spans="1:112">
      <c r="A749" s="22">
        <v>4974</v>
      </c>
      <c r="B749" s="7" t="s">
        <v>1041</v>
      </c>
      <c r="C749" s="21">
        <v>7.7399999999999997E-2</v>
      </c>
      <c r="D749" s="21">
        <v>0.1178</v>
      </c>
      <c r="E749" s="21">
        <v>0.1691</v>
      </c>
      <c r="F749" s="21">
        <v>0.15479999999999999</v>
      </c>
      <c r="G749" s="21">
        <v>0.14879999999999999</v>
      </c>
      <c r="H749" s="21">
        <v>0.3281</v>
      </c>
      <c r="I749" s="21">
        <v>0.21429999999999999</v>
      </c>
      <c r="J749" s="21">
        <v>0.1331</v>
      </c>
      <c r="K749" s="21">
        <v>4.2700000000000002E-2</v>
      </c>
      <c r="L749" s="21">
        <v>1.37E-2</v>
      </c>
      <c r="M749" s="21">
        <v>1.32E-2</v>
      </c>
      <c r="N749" s="21">
        <v>3.2500000000000001E-2</v>
      </c>
      <c r="O749" s="21">
        <v>6.4000000000000003E-3</v>
      </c>
      <c r="P749" s="21">
        <v>1.52E-2</v>
      </c>
      <c r="Q749" s="21">
        <v>2.9999999999999997E-4</v>
      </c>
      <c r="R749" s="21">
        <v>-2.9999999999999997E-4</v>
      </c>
      <c r="S749" s="21">
        <v>0.15279999999999999</v>
      </c>
      <c r="T749" s="21">
        <v>0.1047</v>
      </c>
      <c r="U749" s="10">
        <v>2.98</v>
      </c>
      <c r="V749" s="10">
        <v>5.51</v>
      </c>
      <c r="W749" s="7">
        <v>3.0274000000000001</v>
      </c>
      <c r="X749" s="20">
        <v>0.64480000000000004</v>
      </c>
      <c r="Y749" s="75">
        <v>2020</v>
      </c>
      <c r="Z749" s="7">
        <v>3.5</v>
      </c>
      <c r="AA749" s="7">
        <v>0</v>
      </c>
      <c r="AB749" s="51">
        <v>-42</v>
      </c>
      <c r="AC749" s="51">
        <v>-170</v>
      </c>
      <c r="AD749" s="51"/>
      <c r="AE749" s="51"/>
      <c r="AF749" s="51">
        <v>10</v>
      </c>
      <c r="AG749" s="51"/>
      <c r="AH749" s="20">
        <v>2.3E-3</v>
      </c>
      <c r="AI749" s="7" t="s">
        <v>8487</v>
      </c>
      <c r="AJ749" s="67" t="s">
        <v>8482</v>
      </c>
      <c r="AK749" s="44">
        <v>0.65676567656765661</v>
      </c>
      <c r="AL749" s="44">
        <v>-0.63414634146341475</v>
      </c>
      <c r="AM749" s="44">
        <v>0.64285714285714257</v>
      </c>
      <c r="AN749" s="25">
        <v>0.25941780821917804</v>
      </c>
      <c r="AO749" s="25">
        <v>0.14041095890410965</v>
      </c>
      <c r="AP749" s="215">
        <v>58.4</v>
      </c>
      <c r="AQ749" s="215" t="s">
        <v>8552</v>
      </c>
      <c r="AR749" s="44">
        <v>1.56521739130434E-2</v>
      </c>
      <c r="AS749" s="171" t="s">
        <v>7510</v>
      </c>
      <c r="AT749" s="171" t="s">
        <v>6910</v>
      </c>
      <c r="AU749" s="171" t="s">
        <v>7024</v>
      </c>
      <c r="AV749" s="7" t="s">
        <v>5474</v>
      </c>
      <c r="AW749" s="14" t="s">
        <v>7215</v>
      </c>
      <c r="AX749" s="49" t="s">
        <v>6009</v>
      </c>
      <c r="AY749" s="38" t="s">
        <v>5971</v>
      </c>
      <c r="AZ749" s="14" t="s">
        <v>6604</v>
      </c>
      <c r="BA749" s="49" t="s">
        <v>5967</v>
      </c>
      <c r="BB749" s="38" t="s">
        <v>5961</v>
      </c>
      <c r="BC749" s="7">
        <v>0.3</v>
      </c>
      <c r="BD749" s="14" t="s">
        <v>6134</v>
      </c>
      <c r="BE749" s="49" t="s">
        <v>5967</v>
      </c>
      <c r="BF749" s="38" t="s">
        <v>5961</v>
      </c>
      <c r="BG749" s="7">
        <v>1.1000000000000001</v>
      </c>
      <c r="BH749" s="45">
        <v>362.65269781441111</v>
      </c>
      <c r="BI749" s="215" t="s">
        <v>8489</v>
      </c>
      <c r="BJ749" s="215" t="s">
        <v>8509</v>
      </c>
      <c r="BK749" s="7">
        <v>0.9</v>
      </c>
      <c r="BL749" s="25">
        <v>1.5652173913043455E-2</v>
      </c>
      <c r="BM749" s="20">
        <v>0.65674999999999994</v>
      </c>
      <c r="BN749" s="20">
        <v>0.6925</v>
      </c>
      <c r="BO749" s="20">
        <v>0.62749999999999995</v>
      </c>
      <c r="BP749" s="46">
        <v>10.5989110707804</v>
      </c>
      <c r="BQ749" s="215" t="s">
        <v>8585</v>
      </c>
      <c r="BR749" s="79">
        <v>6.3625570776255816E-2</v>
      </c>
      <c r="BS749" s="9">
        <v>4.5721569911906013E-2</v>
      </c>
      <c r="BT749" s="9">
        <v>5.3766970074380138E-2</v>
      </c>
      <c r="BU749" s="47">
        <v>44400</v>
      </c>
      <c r="BV749" s="47">
        <v>44406</v>
      </c>
      <c r="BW749" s="14" t="s">
        <v>8514</v>
      </c>
      <c r="BX749" s="83">
        <v>0.27635068493150672</v>
      </c>
      <c r="BY749" s="82">
        <v>5.7799999999999994</v>
      </c>
      <c r="BZ749" s="46">
        <v>10.103806228373703</v>
      </c>
      <c r="CA749" s="48" t="s">
        <v>5474</v>
      </c>
      <c r="CB749" s="45">
        <v>-2452.7999999999997</v>
      </c>
      <c r="CC749" s="45">
        <v>-9928</v>
      </c>
      <c r="CD749" s="45">
        <v>0</v>
      </c>
      <c r="CE749" s="45">
        <v>0</v>
      </c>
      <c r="CF749" s="14" t="s">
        <v>9262</v>
      </c>
      <c r="CG749" s="7" t="s">
        <v>8477</v>
      </c>
      <c r="CH749" s="215" t="s">
        <v>8478</v>
      </c>
      <c r="CI749" s="215" t="s">
        <v>8479</v>
      </c>
      <c r="CJ749" s="215" t="s">
        <v>8479</v>
      </c>
      <c r="CK749" s="43" t="s">
        <v>5474</v>
      </c>
      <c r="CL749" s="43" t="s">
        <v>5474</v>
      </c>
      <c r="CM749" s="43" t="s">
        <v>7217</v>
      </c>
      <c r="CN749" s="145">
        <v>-9928</v>
      </c>
      <c r="CO749" s="145">
        <v>-2452.7999999999997</v>
      </c>
      <c r="CP749" s="148">
        <v>21178.917552361607</v>
      </c>
      <c r="CQ749" s="189" t="s">
        <v>5474</v>
      </c>
      <c r="CR749" s="189" t="s">
        <v>5474</v>
      </c>
      <c r="CS749" s="99" t="s">
        <v>5474</v>
      </c>
      <c r="CT749" s="167" t="s">
        <v>5474</v>
      </c>
      <c r="CU749" s="43" t="s">
        <v>5474</v>
      </c>
      <c r="CV749" s="43" t="s">
        <v>5474</v>
      </c>
      <c r="CW749" s="43" t="s">
        <v>5474</v>
      </c>
      <c r="CX749" s="43" t="s">
        <v>5474</v>
      </c>
      <c r="CY749" s="43" t="s">
        <v>5474</v>
      </c>
      <c r="CZ749" s="43" t="s">
        <v>5474</v>
      </c>
      <c r="DA749" s="42" t="s">
        <v>5474</v>
      </c>
      <c r="DB749" s="42" t="s">
        <v>5474</v>
      </c>
      <c r="DC749" s="42" t="s">
        <v>5474</v>
      </c>
      <c r="DD749" s="42" t="s">
        <v>5474</v>
      </c>
      <c r="DE749" s="42" t="s">
        <v>5474</v>
      </c>
      <c r="DF749" s="42" t="s">
        <v>5474</v>
      </c>
      <c r="DG749" s="42" t="s">
        <v>5474</v>
      </c>
      <c r="DH749" s="42" t="s">
        <v>5474</v>
      </c>
    </row>
    <row r="750" spans="1:112">
      <c r="A750" s="22">
        <v>2374</v>
      </c>
      <c r="B750" s="7" t="s">
        <v>359</v>
      </c>
      <c r="C750" s="21">
        <v>0.38140000000000002</v>
      </c>
      <c r="D750" s="21">
        <v>1.8100000000000002E-2</v>
      </c>
      <c r="E750" s="21">
        <v>0.27479999999999999</v>
      </c>
      <c r="F750" s="21">
        <v>-0.1017</v>
      </c>
      <c r="G750" s="21">
        <v>-9.7299999999999998E-2</v>
      </c>
      <c r="H750" s="21">
        <v>7.5115999999999996</v>
      </c>
      <c r="I750" s="21">
        <v>7.6666999999999996</v>
      </c>
      <c r="J750" s="21">
        <v>3.1545000000000001</v>
      </c>
      <c r="K750" s="21">
        <v>-5.5800000000000002E-2</v>
      </c>
      <c r="L750" s="21">
        <v>0.03</v>
      </c>
      <c r="M750" s="21">
        <v>7.0599999999999996E-2</v>
      </c>
      <c r="N750" s="21">
        <v>-0.13800000000000001</v>
      </c>
      <c r="O750" s="21">
        <v>-0.14069999999999999</v>
      </c>
      <c r="P750" s="21">
        <v>-1.7999999999999999E-2</v>
      </c>
      <c r="Q750" s="21">
        <v>4.3299999999999998E-2</v>
      </c>
      <c r="R750" s="21">
        <v>2.87E-2</v>
      </c>
      <c r="S750" s="21">
        <v>-2.0199999999999999E-2</v>
      </c>
      <c r="T750" s="21">
        <v>-1.32E-2</v>
      </c>
      <c r="U750" s="10">
        <v>2.37</v>
      </c>
      <c r="V750" s="10">
        <v>1.83</v>
      </c>
      <c r="W750" s="7">
        <v>0.59819999999999995</v>
      </c>
      <c r="X750" s="20">
        <v>0.6522</v>
      </c>
      <c r="Y750" s="75">
        <v>2020</v>
      </c>
      <c r="Z750" s="7">
        <v>0.49070000000000003</v>
      </c>
      <c r="AA750" s="7">
        <v>0</v>
      </c>
      <c r="AB750" s="51">
        <v>-87</v>
      </c>
      <c r="AC750" s="51">
        <v>38</v>
      </c>
      <c r="AD750" s="51"/>
      <c r="AE750" s="51"/>
      <c r="AF750" s="51">
        <v>-1</v>
      </c>
      <c r="AG750" s="51"/>
      <c r="AH750" s="20">
        <v>4.4999999999999997E-3</v>
      </c>
      <c r="AI750" s="7" t="s">
        <v>8467</v>
      </c>
      <c r="AJ750" s="67" t="s">
        <v>8494</v>
      </c>
      <c r="AK750" s="44">
        <v>-0.64827586206896548</v>
      </c>
      <c r="AL750" s="44">
        <v>-0.63636363636363624</v>
      </c>
      <c r="AM750" s="44">
        <v>1</v>
      </c>
      <c r="AN750" s="25">
        <v>0.47854785478547868</v>
      </c>
      <c r="AO750" s="25">
        <v>0.10891089108910881</v>
      </c>
      <c r="AP750" s="215">
        <v>15.15</v>
      </c>
      <c r="AQ750" s="215" t="s">
        <v>8552</v>
      </c>
      <c r="AR750" s="44">
        <v>1.3377926421404601E-2</v>
      </c>
      <c r="AS750" s="171" t="s">
        <v>7510</v>
      </c>
      <c r="AT750" s="171" t="s">
        <v>7511</v>
      </c>
      <c r="AU750" s="171" t="s">
        <v>6930</v>
      </c>
      <c r="AV750" s="7" t="s">
        <v>8470</v>
      </c>
      <c r="AW750" s="14" t="s">
        <v>6981</v>
      </c>
      <c r="AX750" s="49" t="s">
        <v>6009</v>
      </c>
      <c r="AY750" s="38" t="s">
        <v>5971</v>
      </c>
      <c r="AZ750" s="14" t="s">
        <v>6588</v>
      </c>
      <c r="BA750" s="49" t="s">
        <v>5967</v>
      </c>
      <c r="BB750" s="38" t="s">
        <v>6007</v>
      </c>
      <c r="BC750" s="7">
        <v>0.2</v>
      </c>
      <c r="BD750" s="14" t="s">
        <v>6077</v>
      </c>
      <c r="BE750" s="49" t="s">
        <v>5967</v>
      </c>
      <c r="BF750" s="38" t="s">
        <v>5961</v>
      </c>
      <c r="BG750" s="7">
        <v>1</v>
      </c>
      <c r="BH750" s="45">
        <v>338.1925266289204</v>
      </c>
      <c r="BI750" s="215" t="s">
        <v>8471</v>
      </c>
      <c r="BJ750" s="215" t="s">
        <v>8554</v>
      </c>
      <c r="BK750" s="7">
        <v>1.2</v>
      </c>
      <c r="BL750" s="25">
        <v>2.0202020202020249E-2</v>
      </c>
      <c r="BM750" s="20">
        <v>0.64024999999999999</v>
      </c>
      <c r="BN750" s="20">
        <v>0.63749999999999996</v>
      </c>
      <c r="BO750" s="20">
        <v>0.64249999999999996</v>
      </c>
      <c r="BP750" s="46">
        <v>8.278688524590164</v>
      </c>
      <c r="BQ750" s="215" t="s">
        <v>8560</v>
      </c>
      <c r="BR750" s="79">
        <v>0.41345874587458753</v>
      </c>
      <c r="BS750" s="9">
        <v>3.3439527280262116E-2</v>
      </c>
      <c r="BT750" s="9">
        <v>2.6385086189684825E-2</v>
      </c>
      <c r="BU750" s="47" t="s">
        <v>5993</v>
      </c>
      <c r="BV750" s="47" t="s">
        <v>5993</v>
      </c>
      <c r="BW750" s="14" t="s">
        <v>5474</v>
      </c>
      <c r="BX750" s="83">
        <v>0.69615049504950499</v>
      </c>
      <c r="BY750" s="82">
        <v>1.9700000000000002</v>
      </c>
      <c r="BZ750" s="46">
        <v>7.690355329949238</v>
      </c>
      <c r="CA750" s="48" t="s">
        <v>8475</v>
      </c>
      <c r="CB750" s="45">
        <v>-1318.05</v>
      </c>
      <c r="CC750" s="45">
        <v>575.70000000000005</v>
      </c>
      <c r="CD750" s="45">
        <v>0</v>
      </c>
      <c r="CE750" s="45">
        <v>0</v>
      </c>
      <c r="CF750" s="14" t="s">
        <v>9263</v>
      </c>
      <c r="CG750" s="7" t="s">
        <v>8477</v>
      </c>
      <c r="CH750" s="215" t="s">
        <v>8478</v>
      </c>
      <c r="CI750" s="215" t="s">
        <v>8546</v>
      </c>
      <c r="CJ750" s="215" t="s">
        <v>8479</v>
      </c>
      <c r="CK750" s="43" t="s">
        <v>5474</v>
      </c>
      <c r="CL750" s="43" t="s">
        <v>5474</v>
      </c>
      <c r="CM750" s="43" t="s">
        <v>6944</v>
      </c>
      <c r="CN750" s="145">
        <v>575.70000000000005</v>
      </c>
      <c r="CO750" s="145">
        <v>-1318.05</v>
      </c>
      <c r="CP750" s="148">
        <v>5123.6167784281442</v>
      </c>
      <c r="CQ750" s="189" t="s">
        <v>5474</v>
      </c>
      <c r="CR750" s="189" t="s">
        <v>5474</v>
      </c>
      <c r="CS750" s="99" t="s">
        <v>5474</v>
      </c>
      <c r="CT750" s="167" t="s">
        <v>5474</v>
      </c>
      <c r="CU750" s="43" t="s">
        <v>5474</v>
      </c>
      <c r="CV750" s="43" t="s">
        <v>5474</v>
      </c>
      <c r="CW750" s="43" t="s">
        <v>5474</v>
      </c>
      <c r="CX750" s="43" t="s">
        <v>5474</v>
      </c>
      <c r="CY750" s="43" t="s">
        <v>5474</v>
      </c>
      <c r="CZ750" s="43" t="s">
        <v>5474</v>
      </c>
      <c r="DA750" s="42" t="s">
        <v>5474</v>
      </c>
      <c r="DB750" s="42" t="s">
        <v>5474</v>
      </c>
      <c r="DC750" s="42" t="s">
        <v>5474</v>
      </c>
      <c r="DD750" s="42" t="s">
        <v>5474</v>
      </c>
      <c r="DE750" s="42" t="s">
        <v>5474</v>
      </c>
      <c r="DF750" s="42" t="s">
        <v>5474</v>
      </c>
      <c r="DG750" s="42" t="s">
        <v>5474</v>
      </c>
      <c r="DH750" s="42" t="s">
        <v>5474</v>
      </c>
    </row>
    <row r="751" spans="1:112">
      <c r="A751" s="22">
        <v>4104</v>
      </c>
      <c r="B751" s="7" t="s">
        <v>880</v>
      </c>
      <c r="C751" s="21">
        <v>-1.43E-2</v>
      </c>
      <c r="D751" s="21">
        <v>-0.10440000000000001</v>
      </c>
      <c r="E751" s="21">
        <v>-7.85E-2</v>
      </c>
      <c r="F751" s="21">
        <v>-0.13489999999999999</v>
      </c>
      <c r="G751" s="21">
        <v>-4.2999999999999997E-2</v>
      </c>
      <c r="H751" s="21">
        <v>4.2999999999999997E-2</v>
      </c>
      <c r="I751" s="21">
        <v>-6.7299999999999999E-2</v>
      </c>
      <c r="J751" s="21">
        <v>-6.4000000000000001E-2</v>
      </c>
      <c r="K751" s="21">
        <v>0</v>
      </c>
      <c r="L751" s="21">
        <v>1.7100000000000001E-2</v>
      </c>
      <c r="M751" s="21">
        <v>1.2E-2</v>
      </c>
      <c r="N751" s="21">
        <v>-1.4E-3</v>
      </c>
      <c r="O751" s="21">
        <v>1.2E-2</v>
      </c>
      <c r="P751" s="21">
        <v>1.04E-2</v>
      </c>
      <c r="Q751" s="21">
        <v>-1.2999999999999999E-3</v>
      </c>
      <c r="R751" s="21">
        <v>-2.0000000000000001E-4</v>
      </c>
      <c r="S751" s="21">
        <v>6.59E-2</v>
      </c>
      <c r="T751" s="21">
        <v>3.9399999999999998E-2</v>
      </c>
      <c r="U751" s="10">
        <v>1.9</v>
      </c>
      <c r="V751" s="10">
        <v>3.95</v>
      </c>
      <c r="W751" s="7">
        <v>3.0181</v>
      </c>
      <c r="X751" s="20">
        <v>0.84630000000000005</v>
      </c>
      <c r="Y751" s="75">
        <v>2020</v>
      </c>
      <c r="Z751" s="7">
        <v>3.5</v>
      </c>
      <c r="AA751" s="7">
        <v>0</v>
      </c>
      <c r="AB751" s="51">
        <v>-192</v>
      </c>
      <c r="AC751" s="51">
        <v>-23</v>
      </c>
      <c r="AD751" s="51"/>
      <c r="AE751" s="51"/>
      <c r="AF751" s="51">
        <v>-3</v>
      </c>
      <c r="AG751" s="51">
        <v>1</v>
      </c>
      <c r="AH751" s="20">
        <v>0</v>
      </c>
      <c r="AI751" s="7" t="s">
        <v>8493</v>
      </c>
      <c r="AJ751" s="67" t="s">
        <v>8494</v>
      </c>
      <c r="AK751" s="44">
        <v>-0.90566037735849059</v>
      </c>
      <c r="AL751" s="44">
        <v>-0.78947368421052688</v>
      </c>
      <c r="AM751" s="44">
        <v>1</v>
      </c>
      <c r="AN751" s="25">
        <v>9.6715328467153361E-2</v>
      </c>
      <c r="AO751" s="25">
        <v>3.4671532846715307E-2</v>
      </c>
      <c r="AP751" s="215">
        <v>54.8</v>
      </c>
      <c r="AQ751" s="215" t="s">
        <v>8552</v>
      </c>
      <c r="AR751" s="44">
        <v>1.82815356489945E-3</v>
      </c>
      <c r="AS751" s="171" t="s">
        <v>7510</v>
      </c>
      <c r="AT751" s="171" t="s">
        <v>7235</v>
      </c>
      <c r="AU751" s="171" t="s">
        <v>6980</v>
      </c>
      <c r="AV751" s="7" t="s">
        <v>8470</v>
      </c>
      <c r="AW751" s="14" t="s">
        <v>6638</v>
      </c>
      <c r="AX751" s="49" t="s">
        <v>6009</v>
      </c>
      <c r="AY751" s="38" t="s">
        <v>6007</v>
      </c>
      <c r="AZ751" s="14" t="s">
        <v>6548</v>
      </c>
      <c r="BA751" s="49" t="s">
        <v>5967</v>
      </c>
      <c r="BB751" s="38" t="s">
        <v>6007</v>
      </c>
      <c r="BC751" s="7">
        <v>0.4</v>
      </c>
      <c r="BD751" s="14" t="s">
        <v>6324</v>
      </c>
      <c r="BE751" s="49" t="s">
        <v>5967</v>
      </c>
      <c r="BF751" s="38" t="s">
        <v>5971</v>
      </c>
      <c r="BG751" s="7">
        <v>0.5</v>
      </c>
      <c r="BH751" s="45">
        <v>121.22002970078552</v>
      </c>
      <c r="BI751" s="215" t="s">
        <v>8495</v>
      </c>
      <c r="BJ751" s="215" t="s">
        <v>8554</v>
      </c>
      <c r="BK751" s="7">
        <v>1.3</v>
      </c>
      <c r="BL751" s="25">
        <v>3.6630036630035849E-3</v>
      </c>
      <c r="BM751" s="20">
        <v>0.56662499999999993</v>
      </c>
      <c r="BN751" s="20">
        <v>0.53499999999999992</v>
      </c>
      <c r="BO751" s="20">
        <v>0.59250000000000003</v>
      </c>
      <c r="BP751" s="46">
        <v>13.873417721518987</v>
      </c>
      <c r="BQ751" s="215" t="s">
        <v>8569</v>
      </c>
      <c r="BR751" s="79">
        <v>-2.1916058394160463E-2</v>
      </c>
      <c r="BS751" s="9">
        <v>4.89385271345113E-2</v>
      </c>
      <c r="BT751" s="9">
        <v>5.7681178245947429E-2</v>
      </c>
      <c r="BU751" s="47">
        <v>44400</v>
      </c>
      <c r="BV751" s="47">
        <v>44406</v>
      </c>
      <c r="BW751" s="14" t="s">
        <v>5474</v>
      </c>
      <c r="BX751" s="83">
        <v>0.17370072992700727</v>
      </c>
      <c r="BY751" s="82">
        <v>3.8</v>
      </c>
      <c r="BZ751" s="46">
        <v>14.421052631578947</v>
      </c>
      <c r="CA751" s="48" t="s">
        <v>5474</v>
      </c>
      <c r="CB751" s="45">
        <v>-10521.599999999999</v>
      </c>
      <c r="CC751" s="45">
        <v>-1260.3999999999999</v>
      </c>
      <c r="CD751" s="45">
        <v>0</v>
      </c>
      <c r="CE751" s="45">
        <v>0</v>
      </c>
      <c r="CF751" s="14" t="s">
        <v>9264</v>
      </c>
      <c r="CG751" s="7" t="s">
        <v>8477</v>
      </c>
      <c r="CH751" s="215" t="s">
        <v>8498</v>
      </c>
      <c r="CI751" s="215" t="s">
        <v>8498</v>
      </c>
      <c r="CJ751" s="215" t="s">
        <v>8479</v>
      </c>
      <c r="CK751" s="43" t="s">
        <v>7303</v>
      </c>
      <c r="CL751" s="43" t="s">
        <v>5474</v>
      </c>
      <c r="CM751" s="43" t="s">
        <v>6898</v>
      </c>
      <c r="CN751" s="145">
        <v>-1260.3999999999999</v>
      </c>
      <c r="CO751" s="145">
        <v>-10521.599999999999</v>
      </c>
      <c r="CP751" s="148">
        <v>6642.8576276030462</v>
      </c>
      <c r="CQ751" s="189" t="s">
        <v>5474</v>
      </c>
      <c r="CR751" s="189" t="s">
        <v>5474</v>
      </c>
      <c r="CS751" s="99" t="s">
        <v>5474</v>
      </c>
      <c r="CT751" s="167" t="s">
        <v>5474</v>
      </c>
      <c r="CU751" s="43" t="s">
        <v>5474</v>
      </c>
      <c r="CV751" s="43" t="s">
        <v>5474</v>
      </c>
      <c r="CW751" s="43" t="s">
        <v>5474</v>
      </c>
      <c r="CX751" s="43" t="s">
        <v>5474</v>
      </c>
      <c r="CY751" s="43" t="s">
        <v>5474</v>
      </c>
      <c r="CZ751" s="43" t="s">
        <v>5474</v>
      </c>
      <c r="DA751" s="42" t="s">
        <v>5474</v>
      </c>
      <c r="DB751" s="42" t="s">
        <v>5474</v>
      </c>
      <c r="DC751" s="42" t="s">
        <v>5474</v>
      </c>
      <c r="DD751" s="42" t="s">
        <v>5474</v>
      </c>
      <c r="DE751" s="42" t="s">
        <v>5474</v>
      </c>
      <c r="DF751" s="42" t="s">
        <v>5474</v>
      </c>
      <c r="DG751" s="42" t="s">
        <v>5474</v>
      </c>
      <c r="DH751" s="42" t="s">
        <v>5474</v>
      </c>
    </row>
    <row r="752" spans="1:112">
      <c r="A752" s="22">
        <v>6672</v>
      </c>
      <c r="B752" s="7" t="s">
        <v>5741</v>
      </c>
      <c r="C752" s="21">
        <v>-8.2900000000000001E-2</v>
      </c>
      <c r="D752" s="21">
        <v>0.76829999999999998</v>
      </c>
      <c r="E752" s="21">
        <v>-2.4299999999999999E-2</v>
      </c>
      <c r="F752" s="21">
        <v>0.79990000000000006</v>
      </c>
      <c r="G752" s="21">
        <v>0.53690000000000004</v>
      </c>
      <c r="H752" s="21">
        <v>0.50370000000000004</v>
      </c>
      <c r="I752" s="21">
        <v>1.5404</v>
      </c>
      <c r="J752" s="21">
        <v>1.1827000000000001</v>
      </c>
      <c r="K752" s="21">
        <v>7.7000000000000002E-3</v>
      </c>
      <c r="L752" s="21">
        <v>4.0899999999999999E-2</v>
      </c>
      <c r="M752" s="21">
        <v>1.77E-2</v>
      </c>
      <c r="N752" s="21">
        <v>3.3799999999999997E-2</v>
      </c>
      <c r="O752" s="21">
        <v>7.7399999999999997E-2</v>
      </c>
      <c r="P752" s="21">
        <v>2.6700000000000002E-2</v>
      </c>
      <c r="Q752" s="21">
        <v>7.0000000000000001E-3</v>
      </c>
      <c r="R752" s="21">
        <v>4.3E-3</v>
      </c>
      <c r="S752" s="21">
        <v>1.3431999999999999</v>
      </c>
      <c r="T752" s="21">
        <v>-4.2799999999999998E-2</v>
      </c>
      <c r="U752" s="10">
        <v>6.81</v>
      </c>
      <c r="V752" s="10">
        <v>8.9499999999999993</v>
      </c>
      <c r="W752" s="7">
        <v>2.5634000000000001</v>
      </c>
      <c r="X752" s="20">
        <v>0.61019999999999996</v>
      </c>
      <c r="Y752" s="75">
        <v>2020</v>
      </c>
      <c r="Z752" s="7">
        <v>3.2</v>
      </c>
      <c r="AA752" s="7">
        <v>0</v>
      </c>
      <c r="AB752" s="51">
        <v>-510</v>
      </c>
      <c r="AC752" s="51">
        <v>-680</v>
      </c>
      <c r="AD752" s="51">
        <v>24</v>
      </c>
      <c r="AE752" s="51">
        <v>3</v>
      </c>
      <c r="AF752" s="51">
        <v>41</v>
      </c>
      <c r="AG752" s="51">
        <v>-24</v>
      </c>
      <c r="AH752" s="20">
        <v>1.46E-2</v>
      </c>
      <c r="AI752" s="7" t="s">
        <v>8487</v>
      </c>
      <c r="AJ752" s="67" t="s">
        <v>8482</v>
      </c>
      <c r="AK752" s="44">
        <v>0.73384030418250945</v>
      </c>
      <c r="AL752" s="44">
        <v>-0.65151515151515149</v>
      </c>
      <c r="AM752" s="44">
        <v>0.72727272727272729</v>
      </c>
      <c r="AN752" s="25">
        <v>0.82704402515723274</v>
      </c>
      <c r="AO752" s="25">
        <v>0.20754716981132076</v>
      </c>
      <c r="AP752" s="215">
        <v>159</v>
      </c>
      <c r="AQ752" s="215" t="s">
        <v>8552</v>
      </c>
      <c r="AR752" s="44">
        <v>2.9126213592233E-2</v>
      </c>
      <c r="AS752" s="171" t="s">
        <v>7128</v>
      </c>
      <c r="AT752" s="171" t="s">
        <v>7152</v>
      </c>
      <c r="AU752" s="171" t="s">
        <v>7600</v>
      </c>
      <c r="AV752" s="7" t="s">
        <v>5474</v>
      </c>
      <c r="AW752" s="14" t="s">
        <v>6038</v>
      </c>
      <c r="AX752" s="49" t="s">
        <v>6009</v>
      </c>
      <c r="AY752" s="38" t="s">
        <v>5971</v>
      </c>
      <c r="AZ752" s="14" t="s">
        <v>6199</v>
      </c>
      <c r="BA752" s="49" t="s">
        <v>5993</v>
      </c>
      <c r="BB752" s="38" t="s">
        <v>5993</v>
      </c>
      <c r="BC752" s="7">
        <v>0.5</v>
      </c>
      <c r="BD752" s="14" t="s">
        <v>5980</v>
      </c>
      <c r="BE752" s="49" t="s">
        <v>6020</v>
      </c>
      <c r="BF752" s="38" t="s">
        <v>5989</v>
      </c>
      <c r="BG752" s="7">
        <v>0.3</v>
      </c>
      <c r="BH752" s="45">
        <v>1719.1378397194635</v>
      </c>
      <c r="BI752" s="215" t="s">
        <v>8489</v>
      </c>
      <c r="BJ752" s="215" t="s">
        <v>8568</v>
      </c>
      <c r="BK752" s="7">
        <v>0.7</v>
      </c>
      <c r="BL752" s="25">
        <v>2.5806451612903226E-2</v>
      </c>
      <c r="BM752" s="20">
        <v>0.71650000000000003</v>
      </c>
      <c r="BN752" s="20">
        <v>0.75500000000000012</v>
      </c>
      <c r="BO752" s="20">
        <v>0.68499999999999994</v>
      </c>
      <c r="BP752" s="46">
        <v>17.765363128491622</v>
      </c>
      <c r="BQ752" s="215" t="s">
        <v>8521</v>
      </c>
      <c r="BR752" s="79">
        <v>-0.34694528301886801</v>
      </c>
      <c r="BS752" s="9">
        <v>1.0212270794468736E-2</v>
      </c>
      <c r="BT752" s="9">
        <v>1.41927585261441E-2</v>
      </c>
      <c r="BU752" s="47" t="s">
        <v>5993</v>
      </c>
      <c r="BV752" s="47">
        <v>44365</v>
      </c>
      <c r="BW752" s="14" t="s">
        <v>5474</v>
      </c>
      <c r="BX752" s="83">
        <v>-0.21633433962264167</v>
      </c>
      <c r="BY752" s="82">
        <v>10.209999999999999</v>
      </c>
      <c r="BZ752" s="46">
        <v>15.572967678746329</v>
      </c>
      <c r="CA752" s="48" t="s">
        <v>8526</v>
      </c>
      <c r="CB752" s="45">
        <v>-81090</v>
      </c>
      <c r="CC752" s="45">
        <v>-108120</v>
      </c>
      <c r="CD752" s="45">
        <v>3816</v>
      </c>
      <c r="CE752" s="45">
        <v>477</v>
      </c>
      <c r="CF752" s="14" t="e">
        <v>#N/A</v>
      </c>
      <c r="CG752" s="7" t="s">
        <v>8477</v>
      </c>
      <c r="CH752" s="215" t="s">
        <v>8478</v>
      </c>
      <c r="CI752" s="215" t="s">
        <v>8479</v>
      </c>
      <c r="CJ752" s="215" t="s">
        <v>8523</v>
      </c>
      <c r="CK752" s="43" t="s">
        <v>5474</v>
      </c>
      <c r="CL752" s="43" t="s">
        <v>5474</v>
      </c>
      <c r="CM752" s="43" t="s">
        <v>7217</v>
      </c>
      <c r="CN752" s="145">
        <v>-107643</v>
      </c>
      <c r="CO752" s="145">
        <v>-77274</v>
      </c>
      <c r="CP752" s="148">
        <v>273342.9165153947</v>
      </c>
      <c r="CQ752" s="189" t="s">
        <v>5474</v>
      </c>
      <c r="CR752" s="189" t="s">
        <v>5474</v>
      </c>
      <c r="CS752" s="99" t="s">
        <v>5474</v>
      </c>
      <c r="CT752" s="167" t="s">
        <v>8528</v>
      </c>
      <c r="CU752" s="43" t="s">
        <v>5474</v>
      </c>
      <c r="CV752" s="43" t="s">
        <v>5474</v>
      </c>
      <c r="CW752" s="43" t="s">
        <v>5474</v>
      </c>
      <c r="CX752" s="43" t="s">
        <v>5474</v>
      </c>
      <c r="CY752" s="43" t="s">
        <v>5474</v>
      </c>
      <c r="CZ752" s="43" t="s">
        <v>5474</v>
      </c>
      <c r="DA752" s="42" t="s">
        <v>5474</v>
      </c>
      <c r="DB752" s="42" t="s">
        <v>8528</v>
      </c>
      <c r="DC752" s="42" t="s">
        <v>5474</v>
      </c>
      <c r="DD752" s="42" t="s">
        <v>5474</v>
      </c>
      <c r="DE752" s="42" t="s">
        <v>5474</v>
      </c>
      <c r="DF752" s="42" t="s">
        <v>5474</v>
      </c>
      <c r="DG752" s="42" t="s">
        <v>5474</v>
      </c>
      <c r="DH752" s="42" t="s">
        <v>5474</v>
      </c>
    </row>
    <row r="753" spans="1:112">
      <c r="A753" s="22">
        <v>2360</v>
      </c>
      <c r="B753" s="7" t="s">
        <v>349</v>
      </c>
      <c r="C753" s="21">
        <v>-0.1195</v>
      </c>
      <c r="D753" s="21">
        <v>-0.1152</v>
      </c>
      <c r="E753" s="21">
        <v>-4.8099999999999997E-2</v>
      </c>
      <c r="F753" s="21">
        <v>1.84E-2</v>
      </c>
      <c r="G753" s="21">
        <v>0.15190000000000001</v>
      </c>
      <c r="H753" s="21">
        <v>-0.7873</v>
      </c>
      <c r="I753" s="21">
        <v>-0.1857</v>
      </c>
      <c r="J753" s="21">
        <v>1.5691999999999999</v>
      </c>
      <c r="K753" s="21">
        <v>-2.76E-2</v>
      </c>
      <c r="L753" s="21">
        <v>-2.1600000000000001E-2</v>
      </c>
      <c r="M753" s="21">
        <v>-8.0999999999999996E-3</v>
      </c>
      <c r="N753" s="21">
        <v>-7.5499999999999998E-2</v>
      </c>
      <c r="O753" s="21">
        <v>-6.8699999999999997E-2</v>
      </c>
      <c r="P753" s="21">
        <v>1.6000000000000001E-3</v>
      </c>
      <c r="Q753" s="21">
        <v>2.5000000000000001E-2</v>
      </c>
      <c r="R753" s="21">
        <v>1.44E-2</v>
      </c>
      <c r="S753" s="21">
        <v>0.1678</v>
      </c>
      <c r="T753" s="21">
        <v>0.10199999999999999</v>
      </c>
      <c r="U753" s="10">
        <v>6.5</v>
      </c>
      <c r="V753" s="10">
        <v>9.52</v>
      </c>
      <c r="W753" s="7">
        <v>3.8759999999999999</v>
      </c>
      <c r="X753" s="20">
        <v>0.71150000000000002</v>
      </c>
      <c r="Y753" s="75">
        <v>2020</v>
      </c>
      <c r="Z753" s="7">
        <v>4.4996</v>
      </c>
      <c r="AA753" s="7">
        <v>0</v>
      </c>
      <c r="AB753" s="51">
        <v>-32</v>
      </c>
      <c r="AC753" s="51">
        <v>-25</v>
      </c>
      <c r="AD753" s="51">
        <v>56</v>
      </c>
      <c r="AE753" s="51"/>
      <c r="AF753" s="51">
        <v>-19</v>
      </c>
      <c r="AG753" s="51">
        <v>2</v>
      </c>
      <c r="AH753" s="20">
        <v>1.9300000000000001E-2</v>
      </c>
      <c r="AI753" s="7" t="s">
        <v>8481</v>
      </c>
      <c r="AJ753" s="67" t="s">
        <v>8494</v>
      </c>
      <c r="AK753" s="44">
        <v>-0.50777202072538863</v>
      </c>
      <c r="AL753" s="44">
        <v>-0.72549019607843135</v>
      </c>
      <c r="AM753" s="44">
        <v>0.66666666666666674</v>
      </c>
      <c r="AN753" s="25">
        <v>0.53314917127071826</v>
      </c>
      <c r="AO753" s="25">
        <v>0.14088397790055249</v>
      </c>
      <c r="AP753" s="215">
        <v>181</v>
      </c>
      <c r="AQ753" s="215" t="s">
        <v>8552</v>
      </c>
      <c r="AR753" s="44">
        <v>1.40056022408963E-2</v>
      </c>
      <c r="AS753" s="171" t="s">
        <v>7128</v>
      </c>
      <c r="AT753" s="171" t="s">
        <v>6919</v>
      </c>
      <c r="AU753" s="171" t="s">
        <v>7043</v>
      </c>
      <c r="AV753" s="7" t="s">
        <v>8470</v>
      </c>
      <c r="AW753" s="14" t="s">
        <v>6054</v>
      </c>
      <c r="AX753" s="49" t="s">
        <v>6009</v>
      </c>
      <c r="AY753" s="38" t="s">
        <v>5961</v>
      </c>
      <c r="AZ753" s="14" t="s">
        <v>6585</v>
      </c>
      <c r="BA753" s="49" t="s">
        <v>5967</v>
      </c>
      <c r="BB753" s="38" t="s">
        <v>6007</v>
      </c>
      <c r="BC753" s="7">
        <v>0.4</v>
      </c>
      <c r="BD753" s="14" t="s">
        <v>6036</v>
      </c>
      <c r="BE753" s="49" t="s">
        <v>5960</v>
      </c>
      <c r="BF753" s="38" t="s">
        <v>5961</v>
      </c>
      <c r="BG753" s="7">
        <v>0.5</v>
      </c>
      <c r="BH753" s="45">
        <v>320.20356244653101</v>
      </c>
      <c r="BI753" s="215" t="s">
        <v>8471</v>
      </c>
      <c r="BJ753" s="215" t="s">
        <v>8543</v>
      </c>
      <c r="BK753" s="7">
        <v>2</v>
      </c>
      <c r="BL753" s="25">
        <v>1.11731843575419E-2</v>
      </c>
      <c r="BM753" s="20">
        <v>0.58325000000000005</v>
      </c>
      <c r="BN753" s="20">
        <v>0.57499999999999996</v>
      </c>
      <c r="BO753" s="20">
        <v>0.59</v>
      </c>
      <c r="BP753" s="46">
        <v>19.012605042016808</v>
      </c>
      <c r="BQ753" s="215" t="s">
        <v>8483</v>
      </c>
      <c r="BR753" s="79">
        <v>-0.38415285451197045</v>
      </c>
      <c r="BS753" s="9">
        <v>1.5473842661315462E-2</v>
      </c>
      <c r="BT753" s="9">
        <v>1.8899108722262303E-2</v>
      </c>
      <c r="BU753" s="47" t="s">
        <v>5993</v>
      </c>
      <c r="BV753" s="47">
        <v>44370</v>
      </c>
      <c r="BW753" s="14" t="s">
        <v>5474</v>
      </c>
      <c r="BX753" s="83">
        <v>-0.26098342541436464</v>
      </c>
      <c r="BY753" s="82">
        <v>9.4</v>
      </c>
      <c r="BZ753" s="46">
        <v>19.25531914893617</v>
      </c>
      <c r="CA753" s="48" t="s">
        <v>8538</v>
      </c>
      <c r="CB753" s="45">
        <v>-5792</v>
      </c>
      <c r="CC753" s="45">
        <v>-4525</v>
      </c>
      <c r="CD753" s="45">
        <v>10136</v>
      </c>
      <c r="CE753" s="45">
        <v>0</v>
      </c>
      <c r="CF753" s="14" t="s">
        <v>9265</v>
      </c>
      <c r="CG753" s="7" t="s">
        <v>8477</v>
      </c>
      <c r="CH753" s="215" t="s">
        <v>8498</v>
      </c>
      <c r="CI753" s="215" t="s">
        <v>8479</v>
      </c>
      <c r="CJ753" s="215" t="s">
        <v>8479</v>
      </c>
      <c r="CK753" s="43" t="s">
        <v>5474</v>
      </c>
      <c r="CL753" s="43" t="s">
        <v>5474</v>
      </c>
      <c r="CM753" s="43" t="s">
        <v>6898</v>
      </c>
      <c r="CN753" s="145">
        <v>-4525</v>
      </c>
      <c r="CO753" s="145">
        <v>4344</v>
      </c>
      <c r="CP753" s="148">
        <v>57956.84480282211</v>
      </c>
      <c r="CQ753" s="189" t="s">
        <v>5474</v>
      </c>
      <c r="CR753" s="189" t="s">
        <v>5474</v>
      </c>
      <c r="CS753" s="99" t="s">
        <v>5474</v>
      </c>
      <c r="CT753" s="167" t="s">
        <v>5474</v>
      </c>
      <c r="CU753" s="43" t="s">
        <v>5474</v>
      </c>
      <c r="CV753" s="43" t="s">
        <v>5474</v>
      </c>
      <c r="CW753" s="43" t="s">
        <v>5474</v>
      </c>
      <c r="CX753" s="43" t="s">
        <v>5474</v>
      </c>
      <c r="CY753" s="43" t="s">
        <v>5474</v>
      </c>
      <c r="CZ753" s="43" t="s">
        <v>5474</v>
      </c>
      <c r="DA753" s="42" t="s">
        <v>5474</v>
      </c>
      <c r="DB753" s="42" t="s">
        <v>5474</v>
      </c>
      <c r="DC753" s="42" t="s">
        <v>5474</v>
      </c>
      <c r="DD753" s="42" t="s">
        <v>5474</v>
      </c>
      <c r="DE753" s="42" t="s">
        <v>5474</v>
      </c>
      <c r="DF753" s="42" t="s">
        <v>5474</v>
      </c>
      <c r="DG753" s="42" t="s">
        <v>5474</v>
      </c>
      <c r="DH753" s="42" t="s">
        <v>5474</v>
      </c>
    </row>
    <row r="754" spans="1:112">
      <c r="A754" s="22">
        <v>5013</v>
      </c>
      <c r="B754" s="7" t="s">
        <v>1053</v>
      </c>
      <c r="C754" s="21">
        <v>2.7300000000000001E-2</v>
      </c>
      <c r="D754" s="21">
        <v>0.52239999999999998</v>
      </c>
      <c r="E754" s="21">
        <v>3.9899999999999998E-2</v>
      </c>
      <c r="F754" s="21">
        <v>0.45100000000000001</v>
      </c>
      <c r="G754" s="21">
        <v>0.61180000000000001</v>
      </c>
      <c r="H754" s="21">
        <v>0.62960000000000005</v>
      </c>
      <c r="I754" s="21">
        <v>6.3333000000000004</v>
      </c>
      <c r="J754" s="21">
        <v>4.9166999999999996</v>
      </c>
      <c r="K754" s="21">
        <v>2.2499999999999999E-2</v>
      </c>
      <c r="L754" s="21">
        <v>6.5699999999999995E-2</v>
      </c>
      <c r="M754" s="21">
        <v>4.7600000000000003E-2</v>
      </c>
      <c r="N754" s="21">
        <v>1.95E-2</v>
      </c>
      <c r="O754" s="21">
        <v>7.4800000000000005E-2</v>
      </c>
      <c r="P754" s="21">
        <v>5.0599999999999999E-2</v>
      </c>
      <c r="Q754" s="21">
        <v>2.5100000000000001E-2</v>
      </c>
      <c r="R754" s="21">
        <v>1.26E-2</v>
      </c>
      <c r="S754" s="21">
        <v>0.1158</v>
      </c>
      <c r="T754" s="21">
        <v>6.2600000000000003E-2</v>
      </c>
      <c r="U754" s="10">
        <v>2.13</v>
      </c>
      <c r="V754" s="10">
        <v>3.34</v>
      </c>
      <c r="W754" s="7">
        <v>0.92</v>
      </c>
      <c r="X754" s="20">
        <v>0.4249</v>
      </c>
      <c r="Y754" s="75">
        <v>2020</v>
      </c>
      <c r="Z754" s="7">
        <v>0.5</v>
      </c>
      <c r="AA754" s="7">
        <v>0</v>
      </c>
      <c r="AB754" s="51">
        <v>92</v>
      </c>
      <c r="AC754" s="51">
        <v>7</v>
      </c>
      <c r="AD754" s="51"/>
      <c r="AE754" s="51"/>
      <c r="AF754" s="51">
        <v>-35</v>
      </c>
      <c r="AG754" s="51"/>
      <c r="AH754" s="20">
        <v>0</v>
      </c>
      <c r="AI754" s="7" t="s">
        <v>8467</v>
      </c>
      <c r="AJ754" s="67" t="s">
        <v>8494</v>
      </c>
      <c r="AK754" s="44">
        <v>-0.63356164383561642</v>
      </c>
      <c r="AL754" s="44">
        <v>-0.81481481481481477</v>
      </c>
      <c r="AM754" s="44">
        <v>0.7142857142857113</v>
      </c>
      <c r="AN754" s="25">
        <v>0.8202247191011236</v>
      </c>
      <c r="AO754" s="25">
        <v>0.34129213483146065</v>
      </c>
      <c r="AP754" s="215">
        <v>35.6</v>
      </c>
      <c r="AQ754" s="215" t="s">
        <v>8552</v>
      </c>
      <c r="AR754" s="44">
        <v>1.13636363636363E-2</v>
      </c>
      <c r="AS754" s="171" t="s">
        <v>7128</v>
      </c>
      <c r="AT754" s="171" t="s">
        <v>6906</v>
      </c>
      <c r="AU754" s="171" t="s">
        <v>7813</v>
      </c>
      <c r="AV754" s="7" t="s">
        <v>5474</v>
      </c>
      <c r="AW754" s="14" t="s">
        <v>8073</v>
      </c>
      <c r="AX754" s="49" t="s">
        <v>6009</v>
      </c>
      <c r="AY754" s="38" t="s">
        <v>6007</v>
      </c>
      <c r="AZ754" s="14" t="s">
        <v>6038</v>
      </c>
      <c r="BA754" s="49" t="s">
        <v>5993</v>
      </c>
      <c r="BB754" s="38" t="s">
        <v>5993</v>
      </c>
      <c r="BC754" s="7">
        <v>0.6</v>
      </c>
      <c r="BD754" s="14" t="s">
        <v>6036</v>
      </c>
      <c r="BE754" s="49" t="s">
        <v>5960</v>
      </c>
      <c r="BF754" s="38" t="s">
        <v>5961</v>
      </c>
      <c r="BG754" s="7">
        <v>0.1</v>
      </c>
      <c r="BH754" s="45">
        <v>139.46647080248468</v>
      </c>
      <c r="BI754" s="215" t="s">
        <v>8495</v>
      </c>
      <c r="BJ754" s="215" t="s">
        <v>8554</v>
      </c>
      <c r="BK754" s="7">
        <v>1</v>
      </c>
      <c r="BL754" s="25">
        <v>7.0721357850070717E-3</v>
      </c>
      <c r="BM754" s="20">
        <v>0.71868750000000003</v>
      </c>
      <c r="BN754" s="20">
        <v>0.74</v>
      </c>
      <c r="BO754" s="20">
        <v>0.70124999999999993</v>
      </c>
      <c r="BP754" s="46">
        <v>10.658682634730539</v>
      </c>
      <c r="BQ754" s="215" t="s">
        <v>8560</v>
      </c>
      <c r="BR754" s="79">
        <v>0.29101123595505612</v>
      </c>
      <c r="BS754" s="9">
        <v>1.9876419574701654E-2</v>
      </c>
      <c r="BT754" s="9">
        <v>8.1472822192423244E-3</v>
      </c>
      <c r="BU754" s="47" t="s">
        <v>5993</v>
      </c>
      <c r="BV754" s="47" t="s">
        <v>5993</v>
      </c>
      <c r="BW754" s="14" t="s">
        <v>5474</v>
      </c>
      <c r="BX754" s="83">
        <v>0.6137640449438202</v>
      </c>
      <c r="BY754" s="82">
        <v>3.83</v>
      </c>
      <c r="BZ754" s="46">
        <v>9.295039164490861</v>
      </c>
      <c r="CA754" s="48" t="s">
        <v>8475</v>
      </c>
      <c r="CB754" s="45">
        <v>3275.2000000000003</v>
      </c>
      <c r="CC754" s="45">
        <v>249.20000000000002</v>
      </c>
      <c r="CD754" s="45">
        <v>0</v>
      </c>
      <c r="CE754" s="45">
        <v>0</v>
      </c>
      <c r="CF754" s="14" t="s">
        <v>9266</v>
      </c>
      <c r="CG754" s="7" t="s">
        <v>8477</v>
      </c>
      <c r="CH754" s="215" t="s">
        <v>8498</v>
      </c>
      <c r="CI754" s="215" t="s">
        <v>8478</v>
      </c>
      <c r="CJ754" s="215" t="s">
        <v>8479</v>
      </c>
      <c r="CK754" s="43" t="s">
        <v>5474</v>
      </c>
      <c r="CL754" s="43" t="s">
        <v>5474</v>
      </c>
      <c r="CM754" s="43" t="s">
        <v>5474</v>
      </c>
      <c r="CN754" s="145">
        <v>249.20000000000002</v>
      </c>
      <c r="CO754" s="145">
        <v>3275.2000000000003</v>
      </c>
      <c r="CP754" s="148">
        <v>4965.0063605684545</v>
      </c>
      <c r="CQ754" s="189" t="s">
        <v>5474</v>
      </c>
      <c r="CR754" s="189" t="s">
        <v>5474</v>
      </c>
      <c r="CS754" s="99" t="s">
        <v>5474</v>
      </c>
      <c r="CT754" s="167" t="s">
        <v>5474</v>
      </c>
      <c r="CU754" s="43" t="s">
        <v>5474</v>
      </c>
      <c r="CV754" s="43" t="s">
        <v>5474</v>
      </c>
      <c r="CW754" s="43" t="s">
        <v>5474</v>
      </c>
      <c r="CX754" s="43" t="s">
        <v>5474</v>
      </c>
      <c r="CY754" s="43" t="s">
        <v>5474</v>
      </c>
      <c r="CZ754" s="43" t="s">
        <v>5474</v>
      </c>
      <c r="DA754" s="42" t="s">
        <v>5474</v>
      </c>
      <c r="DB754" s="42" t="s">
        <v>5474</v>
      </c>
      <c r="DC754" s="42" t="s">
        <v>5474</v>
      </c>
      <c r="DD754" s="42" t="s">
        <v>5474</v>
      </c>
      <c r="DE754" s="42" t="s">
        <v>5474</v>
      </c>
      <c r="DF754" s="42" t="s">
        <v>5474</v>
      </c>
      <c r="DG754" s="42" t="s">
        <v>5474</v>
      </c>
      <c r="DH754" s="42" t="s">
        <v>5474</v>
      </c>
    </row>
    <row r="755" spans="1:112">
      <c r="A755" s="22">
        <v>1617</v>
      </c>
      <c r="B755" s="7" t="s">
        <v>188</v>
      </c>
      <c r="C755" s="21">
        <v>-4.3200000000000002E-2</v>
      </c>
      <c r="D755" s="21">
        <v>0.85919999999999996</v>
      </c>
      <c r="E755" s="21">
        <v>1.24E-2</v>
      </c>
      <c r="F755" s="21">
        <v>0.65859999999999996</v>
      </c>
      <c r="G755" s="21">
        <v>0.8115</v>
      </c>
      <c r="H755" s="21">
        <v>-2.1700000000000001E-2</v>
      </c>
      <c r="I755" s="21">
        <v>0.95650000000000002</v>
      </c>
      <c r="J755" s="21">
        <v>0.97829999999999995</v>
      </c>
      <c r="K755" s="21">
        <v>-1.32E-2</v>
      </c>
      <c r="L755" s="21">
        <v>-1.6199999999999999E-2</v>
      </c>
      <c r="M755" s="21">
        <v>2.5000000000000001E-3</v>
      </c>
      <c r="N755" s="21">
        <v>-3.5000000000000001E-3</v>
      </c>
      <c r="O755" s="21">
        <v>1.6799999999999999E-2</v>
      </c>
      <c r="P755" s="21">
        <v>2.0299999999999999E-2</v>
      </c>
      <c r="Q755" s="21">
        <v>1.1900000000000001E-2</v>
      </c>
      <c r="R755" s="21">
        <v>6.7999999999999996E-3</v>
      </c>
      <c r="S755" s="21">
        <v>7.7499999999999999E-2</v>
      </c>
      <c r="T755" s="21">
        <v>4.53E-2</v>
      </c>
      <c r="U755" s="10">
        <v>0.91</v>
      </c>
      <c r="V755" s="10">
        <v>1.47</v>
      </c>
      <c r="W755" s="7">
        <v>0.57999999999999996</v>
      </c>
      <c r="X755" s="20">
        <v>0.59860000000000002</v>
      </c>
      <c r="Y755" s="75">
        <v>2020</v>
      </c>
      <c r="Z755" s="7">
        <v>0.6</v>
      </c>
      <c r="AA755" s="7">
        <v>0</v>
      </c>
      <c r="AB755" s="51">
        <v>-2</v>
      </c>
      <c r="AC755" s="51">
        <v>-19</v>
      </c>
      <c r="AD755" s="51"/>
      <c r="AE755" s="51"/>
      <c r="AF755" s="51"/>
      <c r="AG755" s="51"/>
      <c r="AH755" s="20">
        <v>0</v>
      </c>
      <c r="AI755" s="7" t="s">
        <v>8467</v>
      </c>
      <c r="AJ755" s="67" t="s">
        <v>8494</v>
      </c>
      <c r="AK755" s="44">
        <v>-0.61992619926199255</v>
      </c>
      <c r="AL755" s="44">
        <v>-0.76470588235294112</v>
      </c>
      <c r="AM755" s="44">
        <v>-0.66666666666666663</v>
      </c>
      <c r="AN755" s="25">
        <v>0.77428571428571424</v>
      </c>
      <c r="AO755" s="25">
        <v>0.24285714285714285</v>
      </c>
      <c r="AP755" s="215">
        <v>17.5</v>
      </c>
      <c r="AQ755" s="215" t="s">
        <v>8552</v>
      </c>
      <c r="AR755" s="44">
        <v>5.74712643678161E-3</v>
      </c>
      <c r="AS755" s="171" t="s">
        <v>7128</v>
      </c>
      <c r="AT755" s="171" t="s">
        <v>7197</v>
      </c>
      <c r="AU755" s="171" t="s">
        <v>7067</v>
      </c>
      <c r="AV755" s="7" t="s">
        <v>8470</v>
      </c>
      <c r="AW755" s="14" t="s">
        <v>6575</v>
      </c>
      <c r="AX755" s="49" t="s">
        <v>6009</v>
      </c>
      <c r="AY755" s="38" t="s">
        <v>5971</v>
      </c>
      <c r="AZ755" s="14" t="s">
        <v>6038</v>
      </c>
      <c r="BA755" s="49" t="s">
        <v>5967</v>
      </c>
      <c r="BB755" s="38" t="s">
        <v>5971</v>
      </c>
      <c r="BC755" s="7">
        <v>0.2</v>
      </c>
      <c r="BD755" s="14" t="s">
        <v>6041</v>
      </c>
      <c r="BE755" s="49" t="s">
        <v>5967</v>
      </c>
      <c r="BF755" s="38" t="s">
        <v>5961</v>
      </c>
      <c r="BG755" s="7">
        <v>0.4</v>
      </c>
      <c r="BH755" s="45">
        <v>117.43190377263596</v>
      </c>
      <c r="BI755" s="215" t="s">
        <v>8471</v>
      </c>
      <c r="BJ755" s="215" t="s">
        <v>8554</v>
      </c>
      <c r="BK755" s="7">
        <v>1.1000000000000001</v>
      </c>
      <c r="BL755" s="25">
        <v>2.8653295128940235E-3</v>
      </c>
      <c r="BM755" s="20">
        <v>0.70762500000000006</v>
      </c>
      <c r="BN755" s="20">
        <v>0.77500000000000013</v>
      </c>
      <c r="BO755" s="20">
        <v>0.65249999999999997</v>
      </c>
      <c r="BP755" s="46">
        <v>11.904761904761905</v>
      </c>
      <c r="BQ755" s="215" t="s">
        <v>8560</v>
      </c>
      <c r="BR755" s="79">
        <v>0.17257142857142854</v>
      </c>
      <c r="BS755" s="9">
        <v>2.7134122526079496E-2</v>
      </c>
      <c r="BT755" s="9">
        <v>2.827033283860847E-2</v>
      </c>
      <c r="BU755" s="47" t="s">
        <v>5993</v>
      </c>
      <c r="BV755" s="47" t="s">
        <v>5993</v>
      </c>
      <c r="BW755" s="14" t="s">
        <v>5474</v>
      </c>
      <c r="BX755" s="83">
        <v>0.46571428571428564</v>
      </c>
      <c r="BY755" s="82">
        <v>1.71</v>
      </c>
      <c r="BZ755" s="46">
        <v>10.23391812865497</v>
      </c>
      <c r="CA755" s="48" t="s">
        <v>5474</v>
      </c>
      <c r="CB755" s="45">
        <v>-35</v>
      </c>
      <c r="CC755" s="45">
        <v>-332.5</v>
      </c>
      <c r="CD755" s="45">
        <v>0</v>
      </c>
      <c r="CE755" s="45">
        <v>0</v>
      </c>
      <c r="CF755" s="14" t="s">
        <v>9267</v>
      </c>
      <c r="CG755" s="7" t="s">
        <v>8556</v>
      </c>
      <c r="CH755" s="215" t="s">
        <v>8479</v>
      </c>
      <c r="CI755" s="215" t="s">
        <v>8478</v>
      </c>
      <c r="CJ755" s="215" t="s">
        <v>8479</v>
      </c>
      <c r="CK755" s="43" t="s">
        <v>5474</v>
      </c>
      <c r="CL755" s="43" t="s">
        <v>5474</v>
      </c>
      <c r="CM755" s="43" t="s">
        <v>5474</v>
      </c>
      <c r="CN755" s="145">
        <v>-332.5</v>
      </c>
      <c r="CO755" s="145">
        <v>-35</v>
      </c>
      <c r="CP755" s="148">
        <v>2055.0583160211295</v>
      </c>
      <c r="CQ755" s="189" t="s">
        <v>5474</v>
      </c>
      <c r="CR755" s="189" t="s">
        <v>5474</v>
      </c>
      <c r="CS755" s="99" t="s">
        <v>5474</v>
      </c>
      <c r="CT755" s="167" t="s">
        <v>5474</v>
      </c>
      <c r="CU755" s="43" t="s">
        <v>5474</v>
      </c>
      <c r="CV755" s="43" t="s">
        <v>5474</v>
      </c>
      <c r="CW755" s="43" t="s">
        <v>5474</v>
      </c>
      <c r="CX755" s="43" t="s">
        <v>5474</v>
      </c>
      <c r="CY755" s="43" t="s">
        <v>5474</v>
      </c>
      <c r="CZ755" s="43" t="s">
        <v>5474</v>
      </c>
      <c r="DA755" s="42" t="s">
        <v>5474</v>
      </c>
      <c r="DB755" s="42" t="s">
        <v>5474</v>
      </c>
      <c r="DC755" s="42" t="s">
        <v>5474</v>
      </c>
      <c r="DD755" s="42" t="s">
        <v>5474</v>
      </c>
      <c r="DE755" s="42" t="s">
        <v>5474</v>
      </c>
      <c r="DF755" s="42" t="s">
        <v>5474</v>
      </c>
      <c r="DG755" s="42" t="s">
        <v>5474</v>
      </c>
      <c r="DH755" s="42" t="s">
        <v>5474</v>
      </c>
    </row>
    <row r="756" spans="1:112">
      <c r="A756" s="22">
        <v>2204</v>
      </c>
      <c r="B756" s="7" t="s">
        <v>297</v>
      </c>
      <c r="C756" s="21">
        <v>0.17119999999999999</v>
      </c>
      <c r="D756" s="21">
        <v>-0.1515</v>
      </c>
      <c r="E756" s="21">
        <v>1.4500000000000001E-2</v>
      </c>
      <c r="F756" s="21">
        <v>-5.3199999999999997E-2</v>
      </c>
      <c r="G756" s="21">
        <v>5.3900000000000003E-2</v>
      </c>
      <c r="H756" s="21">
        <v>-2.1299999999999999E-2</v>
      </c>
      <c r="I756" s="21">
        <v>0.37719999999999998</v>
      </c>
      <c r="J756" s="21">
        <v>0.66669999999999996</v>
      </c>
      <c r="K756" s="21">
        <v>3.3000000000000002E-2</v>
      </c>
      <c r="L756" s="21">
        <v>4.0800000000000003E-2</v>
      </c>
      <c r="M756" s="21">
        <v>1.5599999999999999E-2</v>
      </c>
      <c r="N756" s="21">
        <v>3.5000000000000001E-3</v>
      </c>
      <c r="O756" s="21">
        <v>4.1799999999999997E-2</v>
      </c>
      <c r="P756" s="21">
        <v>1.9800000000000002E-2</v>
      </c>
      <c r="Q756" s="21">
        <v>2.87E-2</v>
      </c>
      <c r="R756" s="21">
        <v>2.3900000000000001E-2</v>
      </c>
      <c r="S756" s="21">
        <v>5.1400000000000001E-2</v>
      </c>
      <c r="T756" s="21">
        <v>4.3799999999999999E-2</v>
      </c>
      <c r="U756" s="10">
        <v>4.6500000000000004</v>
      </c>
      <c r="V756" s="10">
        <v>7.85</v>
      </c>
      <c r="W756" s="7">
        <v>2.42</v>
      </c>
      <c r="X756" s="20">
        <v>0.73329999999999995</v>
      </c>
      <c r="Y756" s="75">
        <v>2020</v>
      </c>
      <c r="Z756" s="7">
        <v>7</v>
      </c>
      <c r="AA756" s="7">
        <v>0</v>
      </c>
      <c r="AB756" s="51">
        <v>-1142</v>
      </c>
      <c r="AC756" s="51">
        <v>-176</v>
      </c>
      <c r="AD756" s="51">
        <v>1</v>
      </c>
      <c r="AE756" s="51"/>
      <c r="AF756" s="51">
        <v>-7</v>
      </c>
      <c r="AG756" s="51">
        <v>5</v>
      </c>
      <c r="AH756" s="20">
        <v>1.67E-2</v>
      </c>
      <c r="AI756" s="7" t="s">
        <v>8487</v>
      </c>
      <c r="AJ756" s="67" t="s">
        <v>8494</v>
      </c>
      <c r="AK756" s="44">
        <v>0.68406961178045522</v>
      </c>
      <c r="AL756" s="44">
        <v>-0.72093023255813915</v>
      </c>
      <c r="AM756" s="44">
        <v>-0.79999999999999716</v>
      </c>
      <c r="AN756" s="25">
        <v>0.56849315068493156</v>
      </c>
      <c r="AO756" s="25">
        <v>0.13089802130898034</v>
      </c>
      <c r="AP756" s="215">
        <v>65.7</v>
      </c>
      <c r="AQ756" s="215" t="s">
        <v>8552</v>
      </c>
      <c r="AR756" s="44">
        <v>4.5871559633027499E-3</v>
      </c>
      <c r="AS756" s="171" t="s">
        <v>7128</v>
      </c>
      <c r="AT756" s="171" t="s">
        <v>7141</v>
      </c>
      <c r="AU756" s="171" t="s">
        <v>6974</v>
      </c>
      <c r="AV756" s="7" t="s">
        <v>8470</v>
      </c>
      <c r="AW756" s="14" t="s">
        <v>6657</v>
      </c>
      <c r="AX756" s="49" t="s">
        <v>5981</v>
      </c>
      <c r="AY756" s="38" t="s">
        <v>5971</v>
      </c>
      <c r="AZ756" s="14" t="s">
        <v>6038</v>
      </c>
      <c r="BA756" s="49" t="s">
        <v>5993</v>
      </c>
      <c r="BB756" s="38" t="s">
        <v>5993</v>
      </c>
      <c r="BC756" s="7">
        <v>0.3</v>
      </c>
      <c r="BD756" s="14" t="s">
        <v>6156</v>
      </c>
      <c r="BE756" s="49" t="s">
        <v>5967</v>
      </c>
      <c r="BF756" s="38" t="s">
        <v>5989</v>
      </c>
      <c r="BG756" s="7">
        <v>0.5</v>
      </c>
      <c r="BH756" s="45">
        <v>664.30537569355852</v>
      </c>
      <c r="BI756" s="215" t="s">
        <v>8489</v>
      </c>
      <c r="BJ756" s="215" t="s">
        <v>8509</v>
      </c>
      <c r="BK756" s="7">
        <v>1</v>
      </c>
      <c r="BL756" s="25">
        <v>3.0534351145038601E-3</v>
      </c>
      <c r="BM756" s="20">
        <v>0.61187499999999995</v>
      </c>
      <c r="BN756" s="20">
        <v>0.5774999999999999</v>
      </c>
      <c r="BO756" s="20">
        <v>0.64</v>
      </c>
      <c r="BP756" s="46">
        <v>8.369426751592357</v>
      </c>
      <c r="BQ756" s="215" t="s">
        <v>8585</v>
      </c>
      <c r="BR756" s="79">
        <v>0.46027524099441902</v>
      </c>
      <c r="BS756" s="9">
        <v>3.0803891602466438E-2</v>
      </c>
      <c r="BT756" s="9">
        <v>0.10010926188343094</v>
      </c>
      <c r="BU756" s="47" t="s">
        <v>5993</v>
      </c>
      <c r="BV756" s="47">
        <v>44399</v>
      </c>
      <c r="BW756" s="14" t="s">
        <v>5474</v>
      </c>
      <c r="BX756" s="83">
        <v>0.75233028919330269</v>
      </c>
      <c r="BY756" s="82">
        <v>7.8500000000000005</v>
      </c>
      <c r="BZ756" s="46">
        <v>8.369426751592357</v>
      </c>
      <c r="CA756" s="48" t="s">
        <v>8538</v>
      </c>
      <c r="CB756" s="45">
        <v>-75029.400000000009</v>
      </c>
      <c r="CC756" s="45">
        <v>-11563.2</v>
      </c>
      <c r="CD756" s="45">
        <v>65.7</v>
      </c>
      <c r="CE756" s="45">
        <v>0</v>
      </c>
      <c r="CF756" s="14" t="s">
        <v>9268</v>
      </c>
      <c r="CG756" s="7" t="s">
        <v>8556</v>
      </c>
      <c r="CH756" s="215" t="s">
        <v>8479</v>
      </c>
      <c r="CI756" s="215" t="s">
        <v>8478</v>
      </c>
      <c r="CJ756" s="215" t="s">
        <v>8479</v>
      </c>
      <c r="CK756" s="43" t="s">
        <v>5474</v>
      </c>
      <c r="CL756" s="43" t="s">
        <v>8480</v>
      </c>
      <c r="CM756" s="43" t="s">
        <v>5474</v>
      </c>
      <c r="CN756" s="145">
        <v>-11563.2</v>
      </c>
      <c r="CO756" s="145">
        <v>-74963.700000000012</v>
      </c>
      <c r="CP756" s="148">
        <v>43644.863183066795</v>
      </c>
      <c r="CQ756" s="189" t="s">
        <v>5474</v>
      </c>
      <c r="CR756" s="189" t="s">
        <v>5474</v>
      </c>
      <c r="CS756" s="99" t="s">
        <v>5474</v>
      </c>
      <c r="CT756" s="167" t="s">
        <v>5474</v>
      </c>
      <c r="CU756" s="43" t="s">
        <v>5474</v>
      </c>
      <c r="CV756" s="43" t="s">
        <v>5474</v>
      </c>
      <c r="CW756" s="43" t="s">
        <v>5474</v>
      </c>
      <c r="CX756" s="43" t="s">
        <v>5474</v>
      </c>
      <c r="CY756" s="43" t="s">
        <v>5474</v>
      </c>
      <c r="CZ756" s="43" t="s">
        <v>5474</v>
      </c>
      <c r="DA756" s="42" t="s">
        <v>5474</v>
      </c>
      <c r="DB756" s="42" t="s">
        <v>5474</v>
      </c>
      <c r="DC756" s="42" t="s">
        <v>5474</v>
      </c>
      <c r="DD756" s="42" t="s">
        <v>5474</v>
      </c>
      <c r="DE756" s="42" t="s">
        <v>5474</v>
      </c>
      <c r="DF756" s="42" t="s">
        <v>5474</v>
      </c>
      <c r="DG756" s="42" t="s">
        <v>5474</v>
      </c>
      <c r="DH756" s="42" t="s">
        <v>5474</v>
      </c>
    </row>
    <row r="757" spans="1:112">
      <c r="A757" s="22">
        <v>1457</v>
      </c>
      <c r="B757" s="7" t="s">
        <v>109</v>
      </c>
      <c r="C757" s="21">
        <v>-8.09E-2</v>
      </c>
      <c r="D757" s="21">
        <v>1.0486</v>
      </c>
      <c r="E757" s="21">
        <v>-6.7100000000000007E-2</v>
      </c>
      <c r="F757" s="21">
        <v>0.73409999999999997</v>
      </c>
      <c r="G757" s="21">
        <v>0.56469999999999998</v>
      </c>
      <c r="H757" s="21">
        <v>0.5806</v>
      </c>
      <c r="I757" s="21">
        <v>-0.80079999999999996</v>
      </c>
      <c r="J757" s="21">
        <v>-0.64759999999999995</v>
      </c>
      <c r="K757" s="21">
        <v>1.3899999999999999E-2</v>
      </c>
      <c r="L757" s="21">
        <v>0.17549999999999999</v>
      </c>
      <c r="M757" s="21">
        <v>-4.6199999999999998E-2</v>
      </c>
      <c r="N757" s="21">
        <v>2.8400000000000002E-2</v>
      </c>
      <c r="O757" s="21">
        <v>-1.4731000000000001</v>
      </c>
      <c r="P757" s="21">
        <v>-0.35060000000000002</v>
      </c>
      <c r="Q757" s="21">
        <v>-4.1999999999999997E-3</v>
      </c>
      <c r="R757" s="21">
        <v>-3.8999999999999998E-3</v>
      </c>
      <c r="S757" s="21">
        <v>7.3300000000000004E-2</v>
      </c>
      <c r="T757" s="21">
        <v>4.1300000000000003E-2</v>
      </c>
      <c r="U757" s="10">
        <v>0.8</v>
      </c>
      <c r="V757" s="10">
        <v>1.46</v>
      </c>
      <c r="W757" s="7">
        <v>0.68</v>
      </c>
      <c r="X757" s="20">
        <v>0.48859999999999998</v>
      </c>
      <c r="Y757" s="75">
        <v>2020</v>
      </c>
      <c r="Z757" s="7">
        <v>1</v>
      </c>
      <c r="AA757" s="7">
        <v>0</v>
      </c>
      <c r="AB757" s="51">
        <v>477</v>
      </c>
      <c r="AC757" s="51">
        <v>104</v>
      </c>
      <c r="AD757" s="51"/>
      <c r="AE757" s="51"/>
      <c r="AF757" s="51">
        <v>-9</v>
      </c>
      <c r="AG757" s="51">
        <v>-6</v>
      </c>
      <c r="AH757" s="20">
        <v>6.4999999999999997E-3</v>
      </c>
      <c r="AI757" s="7" t="s">
        <v>8467</v>
      </c>
      <c r="AJ757" s="67" t="s">
        <v>8494</v>
      </c>
      <c r="AK757" s="44">
        <v>-0.61979166666666652</v>
      </c>
      <c r="AL757" s="44">
        <v>-0.69767441860465051</v>
      </c>
      <c r="AM757" s="44">
        <v>0.75000000000001332</v>
      </c>
      <c r="AN757" s="25">
        <v>0.56973293768545996</v>
      </c>
      <c r="AO757" s="25">
        <v>0.12759643916913957</v>
      </c>
      <c r="AP757" s="215">
        <v>16.850000000000001</v>
      </c>
      <c r="AQ757" s="215" t="s">
        <v>8552</v>
      </c>
      <c r="AR757" s="44">
        <v>2.97619047619047E-3</v>
      </c>
      <c r="AS757" s="171" t="s">
        <v>7128</v>
      </c>
      <c r="AT757" s="171" t="s">
        <v>7129</v>
      </c>
      <c r="AU757" s="171" t="s">
        <v>6974</v>
      </c>
      <c r="AV757" s="7" t="s">
        <v>8470</v>
      </c>
      <c r="AW757" s="14" t="s">
        <v>7127</v>
      </c>
      <c r="AX757" s="49" t="s">
        <v>6009</v>
      </c>
      <c r="AY757" s="38" t="s">
        <v>6007</v>
      </c>
      <c r="AZ757" s="14" t="s">
        <v>6038</v>
      </c>
      <c r="BA757" s="49" t="s">
        <v>5967</v>
      </c>
      <c r="BB757" s="38" t="s">
        <v>6007</v>
      </c>
      <c r="BC757" s="7">
        <v>0.3</v>
      </c>
      <c r="BD757" s="14" t="s">
        <v>5987</v>
      </c>
      <c r="BE757" s="49" t="s">
        <v>5967</v>
      </c>
      <c r="BF757" s="38" t="s">
        <v>5961</v>
      </c>
      <c r="BG757" s="7">
        <v>0.2</v>
      </c>
      <c r="BH757" s="45">
        <v>296.50592604914851</v>
      </c>
      <c r="BI757" s="215" t="s">
        <v>8471</v>
      </c>
      <c r="BJ757" s="215" t="s">
        <v>8554</v>
      </c>
      <c r="BK757" s="7">
        <v>0.4</v>
      </c>
      <c r="BL757" s="25">
        <v>8.9820359281438406E-3</v>
      </c>
      <c r="BM757" s="20">
        <v>0.55631249999999999</v>
      </c>
      <c r="BN757" s="20">
        <v>0.75499999999999989</v>
      </c>
      <c r="BO757" s="20">
        <v>0.39374999999999999</v>
      </c>
      <c r="BP757" s="46">
        <v>11.54109589041096</v>
      </c>
      <c r="BQ757" s="215" t="s">
        <v>8560</v>
      </c>
      <c r="BR757" s="79">
        <v>-0.57270029673590506</v>
      </c>
      <c r="BS757" s="9">
        <v>3.4305396516432385E-2</v>
      </c>
      <c r="BT757" s="9">
        <v>5.3186042659344901E-2</v>
      </c>
      <c r="BU757" s="47" t="s">
        <v>5993</v>
      </c>
      <c r="BV757" s="47">
        <v>44314</v>
      </c>
      <c r="BW757" s="14" t="s">
        <v>5474</v>
      </c>
      <c r="BX757" s="83">
        <v>-0.46587537091988124</v>
      </c>
      <c r="BY757" s="82">
        <v>0.60000000000000009</v>
      </c>
      <c r="BZ757" s="46">
        <v>28.083333333333332</v>
      </c>
      <c r="CA757" s="48" t="s">
        <v>8475</v>
      </c>
      <c r="CB757" s="45">
        <v>8037.4500000000007</v>
      </c>
      <c r="CC757" s="45">
        <v>1752.4</v>
      </c>
      <c r="CD757" s="45">
        <v>0</v>
      </c>
      <c r="CE757" s="45">
        <v>0</v>
      </c>
      <c r="CF757" s="14" t="s">
        <v>9269</v>
      </c>
      <c r="CG757" s="7" t="s">
        <v>8477</v>
      </c>
      <c r="CH757" s="215" t="s">
        <v>8498</v>
      </c>
      <c r="CI757" s="215" t="s">
        <v>8478</v>
      </c>
      <c r="CJ757" s="215" t="s">
        <v>8479</v>
      </c>
      <c r="CK757" s="43" t="s">
        <v>5474</v>
      </c>
      <c r="CL757" s="43" t="s">
        <v>5474</v>
      </c>
      <c r="CM757" s="43" t="s">
        <v>5474</v>
      </c>
      <c r="CN757" s="145">
        <v>1752.4</v>
      </c>
      <c r="CO757" s="145">
        <v>8037.4500000000007</v>
      </c>
      <c r="CP757" s="148">
        <v>4996.1248539281532</v>
      </c>
      <c r="CQ757" s="189" t="s">
        <v>5474</v>
      </c>
      <c r="CR757" s="189" t="s">
        <v>5474</v>
      </c>
      <c r="CS757" s="99" t="s">
        <v>5474</v>
      </c>
      <c r="CT757" s="167" t="s">
        <v>5474</v>
      </c>
      <c r="CU757" s="43" t="s">
        <v>5474</v>
      </c>
      <c r="CV757" s="43" t="s">
        <v>5474</v>
      </c>
      <c r="CW757" s="43" t="s">
        <v>5474</v>
      </c>
      <c r="CX757" s="43" t="s">
        <v>5474</v>
      </c>
      <c r="CY757" s="43" t="s">
        <v>5474</v>
      </c>
      <c r="CZ757" s="43" t="s">
        <v>5474</v>
      </c>
      <c r="DA757" s="42" t="s">
        <v>5474</v>
      </c>
      <c r="DB757" s="42" t="s">
        <v>5474</v>
      </c>
      <c r="DC757" s="42" t="s">
        <v>5474</v>
      </c>
      <c r="DD757" s="42" t="s">
        <v>5474</v>
      </c>
      <c r="DE757" s="42" t="s">
        <v>5474</v>
      </c>
      <c r="DF757" s="42" t="s">
        <v>5474</v>
      </c>
      <c r="DG757" s="42" t="s">
        <v>5474</v>
      </c>
      <c r="DH757" s="42" t="s">
        <v>5474</v>
      </c>
    </row>
    <row r="758" spans="1:112">
      <c r="A758" s="22">
        <v>6414</v>
      </c>
      <c r="B758" s="7" t="s">
        <v>1366</v>
      </c>
      <c r="C758" s="21">
        <v>-0.1724</v>
      </c>
      <c r="D758" s="21">
        <v>0.1139</v>
      </c>
      <c r="E758" s="21">
        <v>-8.72E-2</v>
      </c>
      <c r="F758" s="21">
        <v>-3.95E-2</v>
      </c>
      <c r="G758" s="21">
        <v>0.15970000000000001</v>
      </c>
      <c r="H758" s="21">
        <v>0.51939999999999997</v>
      </c>
      <c r="I758" s="21">
        <v>-0.13539999999999999</v>
      </c>
      <c r="J758" s="21">
        <v>-0.1143</v>
      </c>
      <c r="K758" s="21">
        <v>-9.9000000000000008E-3</v>
      </c>
      <c r="L758" s="21">
        <v>-2.52E-2</v>
      </c>
      <c r="M758" s="21">
        <v>-2.12E-2</v>
      </c>
      <c r="N758" s="21">
        <v>1.09E-2</v>
      </c>
      <c r="O758" s="21">
        <v>-6.4999999999999997E-3</v>
      </c>
      <c r="P758" s="21">
        <v>-2.8999999999999998E-3</v>
      </c>
      <c r="Q758" s="21">
        <v>-1.8E-3</v>
      </c>
      <c r="R758" s="21">
        <v>-6.9999999999999999E-4</v>
      </c>
      <c r="S758" s="21">
        <v>9.3600000000000003E-2</v>
      </c>
      <c r="T758" s="21">
        <v>0.27929999999999999</v>
      </c>
      <c r="U758" s="10">
        <v>5.19</v>
      </c>
      <c r="V758" s="10">
        <v>11.94</v>
      </c>
      <c r="W758" s="7">
        <v>7.1828000000000003</v>
      </c>
      <c r="X758" s="20">
        <v>0.51400000000000001</v>
      </c>
      <c r="Y758" s="75">
        <v>2020</v>
      </c>
      <c r="Z758" s="7">
        <v>5</v>
      </c>
      <c r="AA758" s="7">
        <v>0</v>
      </c>
      <c r="AB758" s="51">
        <v>-63</v>
      </c>
      <c r="AC758" s="51">
        <v>9</v>
      </c>
      <c r="AD758" s="51"/>
      <c r="AE758" s="51"/>
      <c r="AF758" s="51">
        <v>-14</v>
      </c>
      <c r="AG758" s="51">
        <v>4</v>
      </c>
      <c r="AH758" s="20">
        <v>2.9100000000000001E-2</v>
      </c>
      <c r="AI758" s="7" t="s">
        <v>8467</v>
      </c>
      <c r="AJ758" s="67" t="s">
        <v>8494</v>
      </c>
      <c r="AK758" s="44">
        <v>-0.76279069767441865</v>
      </c>
      <c r="AL758" s="44">
        <v>-0.76056338028169013</v>
      </c>
      <c r="AM758" s="44">
        <v>0.625</v>
      </c>
      <c r="AN758" s="25">
        <v>0.53086419753086422</v>
      </c>
      <c r="AO758" s="25">
        <v>0.17530864197530865</v>
      </c>
      <c r="AP758" s="215">
        <v>202.5</v>
      </c>
      <c r="AQ758" s="215" t="s">
        <v>8552</v>
      </c>
      <c r="AR758" s="44">
        <v>1.75879396984924E-2</v>
      </c>
      <c r="AS758" s="171" t="s">
        <v>6888</v>
      </c>
      <c r="AT758" s="171" t="s">
        <v>7391</v>
      </c>
      <c r="AU758" s="171" t="s">
        <v>6914</v>
      </c>
      <c r="AV758" s="7" t="s">
        <v>8470</v>
      </c>
      <c r="AW758" s="14" t="s">
        <v>6330</v>
      </c>
      <c r="AX758" s="49" t="s">
        <v>6009</v>
      </c>
      <c r="AY758" s="38" t="s">
        <v>6007</v>
      </c>
      <c r="AZ758" s="14" t="s">
        <v>6123</v>
      </c>
      <c r="BA758" s="49" t="s">
        <v>5967</v>
      </c>
      <c r="BB758" s="38" t="s">
        <v>5971</v>
      </c>
      <c r="BC758" s="7">
        <v>0.3</v>
      </c>
      <c r="BD758" s="14" t="s">
        <v>6081</v>
      </c>
      <c r="BE758" s="49" t="s">
        <v>5967</v>
      </c>
      <c r="BF758" s="38" t="s">
        <v>5971</v>
      </c>
      <c r="BG758" s="7">
        <v>0.6</v>
      </c>
      <c r="BH758" s="45">
        <v>272.71949907204623</v>
      </c>
      <c r="BI758" s="215" t="s">
        <v>8471</v>
      </c>
      <c r="BJ758" s="215" t="s">
        <v>8520</v>
      </c>
      <c r="BK758" s="7">
        <v>1.8</v>
      </c>
      <c r="BL758" s="25">
        <v>1.2500000000000001E-2</v>
      </c>
      <c r="BM758" s="20">
        <v>0.59075</v>
      </c>
      <c r="BN758" s="20">
        <v>0.58250000000000002</v>
      </c>
      <c r="BO758" s="20">
        <v>0.59749999999999992</v>
      </c>
      <c r="BP758" s="46">
        <v>16.959798994974875</v>
      </c>
      <c r="BQ758" s="215" t="s">
        <v>8540</v>
      </c>
      <c r="BR758" s="79">
        <v>-0.31318518518518529</v>
      </c>
      <c r="BS758" s="9">
        <v>2.9448344468808285E-2</v>
      </c>
      <c r="BT758" s="9">
        <v>1.8731777128489835E-2</v>
      </c>
      <c r="BU758" s="47" t="s">
        <v>5993</v>
      </c>
      <c r="BV758" s="47" t="s">
        <v>5993</v>
      </c>
      <c r="BW758" s="14" t="s">
        <v>5474</v>
      </c>
      <c r="BX758" s="83">
        <v>-0.14148148148148151</v>
      </c>
      <c r="BY758" s="82">
        <v>11.59</v>
      </c>
      <c r="BZ758" s="46">
        <v>17.471958584987057</v>
      </c>
      <c r="CA758" s="48" t="s">
        <v>8475</v>
      </c>
      <c r="CB758" s="45">
        <v>-12757.5</v>
      </c>
      <c r="CC758" s="45">
        <v>1822.5</v>
      </c>
      <c r="CD758" s="45">
        <v>0</v>
      </c>
      <c r="CE758" s="45">
        <v>0</v>
      </c>
      <c r="CF758" s="14" t="s">
        <v>9270</v>
      </c>
      <c r="CG758" s="7" t="s">
        <v>8477</v>
      </c>
      <c r="CH758" s="215" t="s">
        <v>8498</v>
      </c>
      <c r="CI758" s="215" t="s">
        <v>8478</v>
      </c>
      <c r="CJ758" s="215" t="s">
        <v>8479</v>
      </c>
      <c r="CK758" s="43" t="s">
        <v>5474</v>
      </c>
      <c r="CL758" s="43" t="s">
        <v>5474</v>
      </c>
      <c r="CM758" s="43" t="s">
        <v>5474</v>
      </c>
      <c r="CN758" s="145">
        <v>1822.5</v>
      </c>
      <c r="CO758" s="145">
        <v>-12757.5</v>
      </c>
      <c r="CP758" s="148">
        <v>55225.698562089361</v>
      </c>
      <c r="CQ758" s="189">
        <v>-0.1318518518518518</v>
      </c>
      <c r="CR758" s="189">
        <v>6.08E-2</v>
      </c>
      <c r="CS758" s="99">
        <v>44618</v>
      </c>
      <c r="CT758" s="167" t="s">
        <v>5474</v>
      </c>
      <c r="CU758" s="43" t="s">
        <v>5474</v>
      </c>
      <c r="CV758" s="43" t="s">
        <v>5474</v>
      </c>
      <c r="CW758" s="43" t="s">
        <v>5474</v>
      </c>
      <c r="CX758" s="43" t="s">
        <v>5474</v>
      </c>
      <c r="CY758" s="43" t="s">
        <v>5474</v>
      </c>
      <c r="CZ758" s="43" t="s">
        <v>5474</v>
      </c>
      <c r="DA758" s="42" t="s">
        <v>5474</v>
      </c>
      <c r="DB758" s="42" t="s">
        <v>5474</v>
      </c>
      <c r="DC758" s="42" t="s">
        <v>5474</v>
      </c>
      <c r="DD758" s="42" t="s">
        <v>5474</v>
      </c>
      <c r="DE758" s="42" t="s">
        <v>5474</v>
      </c>
      <c r="DF758" s="42" t="s">
        <v>5474</v>
      </c>
      <c r="DG758" s="42" t="s">
        <v>5474</v>
      </c>
      <c r="DH758" s="42" t="s">
        <v>5474</v>
      </c>
    </row>
    <row r="759" spans="1:112">
      <c r="A759" s="22">
        <v>2305</v>
      </c>
      <c r="B759" s="7" t="s">
        <v>313</v>
      </c>
      <c r="C759" s="21">
        <v>-0.13900000000000001</v>
      </c>
      <c r="D759" s="21">
        <v>-0.1419</v>
      </c>
      <c r="E759" s="21">
        <v>-0.12989999999999999</v>
      </c>
      <c r="F759" s="21">
        <v>-0.105</v>
      </c>
      <c r="G759" s="21">
        <v>0.16619999999999999</v>
      </c>
      <c r="H759" s="21">
        <v>-1.6667000000000001</v>
      </c>
      <c r="I759" s="21">
        <v>-1.2222</v>
      </c>
      <c r="J759" s="21">
        <v>-0.75</v>
      </c>
      <c r="K759" s="21">
        <v>-2.86E-2</v>
      </c>
      <c r="L759" s="21">
        <v>-2.4899999999999999E-2</v>
      </c>
      <c r="M759" s="21">
        <v>2.5600000000000001E-2</v>
      </c>
      <c r="N759" s="21">
        <v>-4.1999999999999997E-3</v>
      </c>
      <c r="O759" s="21">
        <v>-5.4800000000000001E-2</v>
      </c>
      <c r="P759" s="21">
        <v>0.14760000000000001</v>
      </c>
      <c r="Q759" s="21">
        <v>5.0000000000000001E-4</v>
      </c>
      <c r="R759" s="21">
        <v>2.9999999999999997E-4</v>
      </c>
      <c r="S759" s="21">
        <v>5.5E-2</v>
      </c>
      <c r="T759" s="21">
        <v>3.9300000000000002E-2</v>
      </c>
      <c r="U759" s="10">
        <v>0.01</v>
      </c>
      <c r="V759" s="10">
        <v>0.06</v>
      </c>
      <c r="W759" s="7">
        <v>0</v>
      </c>
      <c r="X759" s="20">
        <v>0</v>
      </c>
      <c r="Y759" s="75"/>
      <c r="Z759" s="7"/>
      <c r="AA759" s="7"/>
      <c r="AB759" s="51">
        <v>166</v>
      </c>
      <c r="AC759" s="51">
        <v>87</v>
      </c>
      <c r="AD759" s="51"/>
      <c r="AE759" s="51"/>
      <c r="AF759" s="51"/>
      <c r="AG759" s="51"/>
      <c r="AH759" s="20">
        <v>8.0000000000000004E-4</v>
      </c>
      <c r="AI759" s="7" t="s">
        <v>8493</v>
      </c>
      <c r="AJ759" s="67" t="s">
        <v>8494</v>
      </c>
      <c r="AK759" s="44">
        <v>-0.87931034482758619</v>
      </c>
      <c r="AL759" s="44">
        <v>-0.73333333333333328</v>
      </c>
      <c r="AM759" s="44">
        <v>0.79999999999999649</v>
      </c>
      <c r="AN759" s="25">
        <v>0.51522842639593902</v>
      </c>
      <c r="AO759" s="25">
        <v>0.1332487309644671</v>
      </c>
      <c r="AP759" s="215">
        <v>7.88</v>
      </c>
      <c r="AQ759" s="215" t="s">
        <v>8552</v>
      </c>
      <c r="AR759" s="44">
        <v>1.0256410256410199E-2</v>
      </c>
      <c r="AS759" s="171" t="s">
        <v>6888</v>
      </c>
      <c r="AT759" s="171" t="s">
        <v>7031</v>
      </c>
      <c r="AU759" s="171" t="s">
        <v>7201</v>
      </c>
      <c r="AV759" s="7" t="s">
        <v>8470</v>
      </c>
      <c r="AW759" s="14" t="s">
        <v>6698</v>
      </c>
      <c r="AX759" s="49" t="s">
        <v>6009</v>
      </c>
      <c r="AY759" s="38" t="s">
        <v>6007</v>
      </c>
      <c r="AZ759" s="14" t="s">
        <v>6123</v>
      </c>
      <c r="BA759" s="49" t="s">
        <v>6039</v>
      </c>
      <c r="BB759" s="38" t="s">
        <v>6047</v>
      </c>
      <c r="BC759" s="7">
        <v>0.4</v>
      </c>
      <c r="BD759" s="14" t="s">
        <v>5999</v>
      </c>
      <c r="BE759" s="49" t="s">
        <v>5967</v>
      </c>
      <c r="BF759" s="38" t="s">
        <v>5971</v>
      </c>
      <c r="BG759" s="7">
        <v>0.5</v>
      </c>
      <c r="BH759" s="45">
        <v>322.00245886476995</v>
      </c>
      <c r="BI759" s="215" t="s">
        <v>8471</v>
      </c>
      <c r="BJ759" s="215" t="s">
        <v>8554</v>
      </c>
      <c r="BK759" s="7">
        <v>0.8</v>
      </c>
      <c r="BL759" s="25">
        <v>1.0256410256410265E-2</v>
      </c>
      <c r="BM759" s="20">
        <v>0.49075000000000002</v>
      </c>
      <c r="BN759" s="20">
        <v>0.51</v>
      </c>
      <c r="BO759" s="20">
        <v>0.47500000000000003</v>
      </c>
      <c r="BP759" s="46">
        <v>131.33333333333334</v>
      </c>
      <c r="BQ759" s="215" t="s">
        <v>8553</v>
      </c>
      <c r="BR759" s="79">
        <v>-0.98477157360406087</v>
      </c>
      <c r="BS759" s="9">
        <v>0</v>
      </c>
      <c r="BT759" s="9">
        <v>0</v>
      </c>
      <c r="BU759" s="47" t="s">
        <v>5993</v>
      </c>
      <c r="BV759" s="47" t="s">
        <v>5993</v>
      </c>
      <c r="BW759" s="14" t="s">
        <v>5474</v>
      </c>
      <c r="BX759" s="83">
        <v>-0.98096446700507611</v>
      </c>
      <c r="BY759" s="82">
        <v>0.01</v>
      </c>
      <c r="BZ759" s="46">
        <v>788</v>
      </c>
      <c r="CA759" s="48" t="s">
        <v>8475</v>
      </c>
      <c r="CB759" s="45">
        <v>1308.08</v>
      </c>
      <c r="CC759" s="45">
        <v>685.56</v>
      </c>
      <c r="CD759" s="45">
        <v>0</v>
      </c>
      <c r="CE759" s="45">
        <v>0</v>
      </c>
      <c r="CF759" s="14" t="s">
        <v>9271</v>
      </c>
      <c r="CG759" s="7" t="s">
        <v>8477</v>
      </c>
      <c r="CH759" s="215" t="s">
        <v>8498</v>
      </c>
      <c r="CI759" s="215" t="s">
        <v>8478</v>
      </c>
      <c r="CJ759" s="215" t="s">
        <v>8479</v>
      </c>
      <c r="CK759" s="43" t="s">
        <v>6887</v>
      </c>
      <c r="CL759" s="43" t="s">
        <v>5474</v>
      </c>
      <c r="CM759" s="43" t="s">
        <v>5474</v>
      </c>
      <c r="CN759" s="145">
        <v>685.56</v>
      </c>
      <c r="CO759" s="145">
        <v>1308.08</v>
      </c>
      <c r="CP759" s="148">
        <v>2537.379375854387</v>
      </c>
      <c r="CQ759" s="189" t="s">
        <v>5474</v>
      </c>
      <c r="CR759" s="189" t="s">
        <v>5474</v>
      </c>
      <c r="CS759" s="99" t="s">
        <v>5474</v>
      </c>
      <c r="CT759" s="167" t="s">
        <v>5474</v>
      </c>
      <c r="CU759" s="43" t="s">
        <v>5474</v>
      </c>
      <c r="CV759" s="43" t="s">
        <v>5474</v>
      </c>
      <c r="CW759" s="43" t="s">
        <v>5474</v>
      </c>
      <c r="CX759" s="43" t="s">
        <v>5474</v>
      </c>
      <c r="CY759" s="43" t="s">
        <v>5474</v>
      </c>
      <c r="CZ759" s="43" t="s">
        <v>5474</v>
      </c>
      <c r="DA759" s="42" t="s">
        <v>5474</v>
      </c>
      <c r="DB759" s="42" t="s">
        <v>5474</v>
      </c>
      <c r="DC759" s="42" t="s">
        <v>5474</v>
      </c>
      <c r="DD759" s="42" t="s">
        <v>5474</v>
      </c>
      <c r="DE759" s="42" t="s">
        <v>5474</v>
      </c>
      <c r="DF759" s="42" t="s">
        <v>5474</v>
      </c>
      <c r="DG759" s="42" t="s">
        <v>5474</v>
      </c>
      <c r="DH759" s="42" t="s">
        <v>5474</v>
      </c>
    </row>
    <row r="760" spans="1:112">
      <c r="A760" s="22">
        <v>1102</v>
      </c>
      <c r="B760" s="7" t="s">
        <v>22</v>
      </c>
      <c r="C760" s="21">
        <v>-6.0600000000000001E-2</v>
      </c>
      <c r="D760" s="21">
        <v>-4.7300000000000002E-2</v>
      </c>
      <c r="E760" s="21">
        <v>-0.13300000000000001</v>
      </c>
      <c r="F760" s="21">
        <v>-6.3E-2</v>
      </c>
      <c r="G760" s="21">
        <v>0.1517</v>
      </c>
      <c r="H760" s="21">
        <v>0.4118</v>
      </c>
      <c r="I760" s="21">
        <v>-3.3599999999999998E-2</v>
      </c>
      <c r="J760" s="21">
        <v>0.42199999999999999</v>
      </c>
      <c r="K760" s="21">
        <v>3.73E-2</v>
      </c>
      <c r="L760" s="21">
        <v>-4.1500000000000002E-2</v>
      </c>
      <c r="M760" s="21">
        <v>1.49E-2</v>
      </c>
      <c r="N760" s="21">
        <v>3.2000000000000001E-2</v>
      </c>
      <c r="O760" s="21">
        <v>-2.12E-2</v>
      </c>
      <c r="P760" s="21">
        <v>2.3099999999999999E-2</v>
      </c>
      <c r="Q760" s="21">
        <v>4.4000000000000003E-3</v>
      </c>
      <c r="R760" s="21">
        <v>2.0999999999999999E-3</v>
      </c>
      <c r="S760" s="21">
        <v>8.4400000000000003E-2</v>
      </c>
      <c r="T760" s="21">
        <v>5.3199999999999997E-2</v>
      </c>
      <c r="U760" s="10">
        <v>2.46</v>
      </c>
      <c r="V760" s="10">
        <v>5.33</v>
      </c>
      <c r="W760" s="7">
        <v>2.2726000000000002</v>
      </c>
      <c r="X760" s="20">
        <v>0.69879999999999998</v>
      </c>
      <c r="Y760" s="75">
        <v>2020</v>
      </c>
      <c r="Z760" s="7">
        <v>3.4628000000000001</v>
      </c>
      <c r="AA760" s="7">
        <v>0</v>
      </c>
      <c r="AB760" s="51">
        <v>-5324</v>
      </c>
      <c r="AC760" s="51">
        <v>-740</v>
      </c>
      <c r="AD760" s="51">
        <v>-3990</v>
      </c>
      <c r="AE760" s="51">
        <v>34</v>
      </c>
      <c r="AF760" s="51">
        <v>2050</v>
      </c>
      <c r="AG760" s="51">
        <v>368</v>
      </c>
      <c r="AH760" s="20">
        <v>4.0300000000000002E-2</v>
      </c>
      <c r="AI760" s="7" t="s">
        <v>8467</v>
      </c>
      <c r="AJ760" s="67" t="s">
        <v>8494</v>
      </c>
      <c r="AK760" s="44">
        <v>-0.7202797202797202</v>
      </c>
      <c r="AL760" s="44">
        <v>-0.8936170212765957</v>
      </c>
      <c r="AM760" s="44">
        <v>-0.66666666666666663</v>
      </c>
      <c r="AN760" s="25">
        <v>0.32499999999999996</v>
      </c>
      <c r="AO760" s="25">
        <v>0.2136363636363636</v>
      </c>
      <c r="AP760" s="215">
        <v>44</v>
      </c>
      <c r="AQ760" s="215" t="s">
        <v>8552</v>
      </c>
      <c r="AR760" s="44">
        <v>4.5662100456621002E-3</v>
      </c>
      <c r="AS760" s="171" t="s">
        <v>6888</v>
      </c>
      <c r="AT760" s="171" t="s">
        <v>6889</v>
      </c>
      <c r="AU760" s="171" t="s">
        <v>6890</v>
      </c>
      <c r="AV760" s="7" t="s">
        <v>8470</v>
      </c>
      <c r="AW760" s="14" t="s">
        <v>6883</v>
      </c>
      <c r="AX760" s="49" t="s">
        <v>6009</v>
      </c>
      <c r="AY760" s="38" t="s">
        <v>6007</v>
      </c>
      <c r="AZ760" s="14" t="s">
        <v>6038</v>
      </c>
      <c r="BA760" s="49" t="s">
        <v>5967</v>
      </c>
      <c r="BB760" s="38" t="s">
        <v>6007</v>
      </c>
      <c r="BC760" s="7">
        <v>0.2</v>
      </c>
      <c r="BD760" s="14" t="s">
        <v>5959</v>
      </c>
      <c r="BE760" s="49" t="s">
        <v>5960</v>
      </c>
      <c r="BF760" s="38" t="s">
        <v>5961</v>
      </c>
      <c r="BG760" s="7">
        <v>1.5</v>
      </c>
      <c r="BH760" s="45">
        <v>7291.7750708339563</v>
      </c>
      <c r="BI760" s="215" t="s">
        <v>8592</v>
      </c>
      <c r="BJ760" s="215" t="s">
        <v>8520</v>
      </c>
      <c r="BK760" s="7">
        <v>1.3</v>
      </c>
      <c r="BL760" s="25">
        <v>3.4207525655643918E-3</v>
      </c>
      <c r="BM760" s="20">
        <v>0.59812500000000002</v>
      </c>
      <c r="BN760" s="20">
        <v>0.55000000000000004</v>
      </c>
      <c r="BO760" s="20">
        <v>0.63749999999999996</v>
      </c>
      <c r="BP760" s="46">
        <v>8.2551594746716699</v>
      </c>
      <c r="BQ760" s="215" t="s">
        <v>8560</v>
      </c>
      <c r="BR760" s="79">
        <v>0.36583636363636368</v>
      </c>
      <c r="BS760" s="9">
        <v>4.5533628274593729E-2</v>
      </c>
      <c r="BT760" s="9">
        <v>7.2426306109260929E-2</v>
      </c>
      <c r="BU760" s="47">
        <v>44407</v>
      </c>
      <c r="BV760" s="47">
        <v>44413</v>
      </c>
      <c r="BW760" s="14" t="s">
        <v>5474</v>
      </c>
      <c r="BX760" s="83">
        <v>0.63900363636363622</v>
      </c>
      <c r="BY760" s="82">
        <v>5.16</v>
      </c>
      <c r="BZ760" s="46">
        <v>8.5271317829457356</v>
      </c>
      <c r="CA760" s="48" t="s">
        <v>8526</v>
      </c>
      <c r="CB760" s="45">
        <v>-234256</v>
      </c>
      <c r="CC760" s="45">
        <v>-32560</v>
      </c>
      <c r="CD760" s="45">
        <v>-175560</v>
      </c>
      <c r="CE760" s="45">
        <v>1496</v>
      </c>
      <c r="CF760" s="14" t="s">
        <v>9272</v>
      </c>
      <c r="CG760" s="7" t="s">
        <v>8556</v>
      </c>
      <c r="CH760" s="215" t="s">
        <v>8478</v>
      </c>
      <c r="CI760" s="215" t="s">
        <v>8478</v>
      </c>
      <c r="CJ760" s="215" t="s">
        <v>8479</v>
      </c>
      <c r="CK760" s="43" t="s">
        <v>6887</v>
      </c>
      <c r="CL760" s="43" t="s">
        <v>5474</v>
      </c>
      <c r="CM760" s="43" t="s">
        <v>5474</v>
      </c>
      <c r="CN760" s="145">
        <v>-31064</v>
      </c>
      <c r="CO760" s="145">
        <v>-409816</v>
      </c>
      <c r="CP760" s="148">
        <v>320838.10311669408</v>
      </c>
      <c r="CQ760" s="189" t="s">
        <v>5474</v>
      </c>
      <c r="CR760" s="189" t="s">
        <v>5474</v>
      </c>
      <c r="CS760" s="99" t="s">
        <v>5474</v>
      </c>
      <c r="CT760" s="167" t="s">
        <v>8535</v>
      </c>
      <c r="CU760" s="43" t="s">
        <v>5474</v>
      </c>
      <c r="CV760" s="43" t="s">
        <v>5474</v>
      </c>
      <c r="CW760" s="43" t="s">
        <v>5474</v>
      </c>
      <c r="CX760" s="43" t="s">
        <v>5474</v>
      </c>
      <c r="CY760" s="43" t="s">
        <v>5474</v>
      </c>
      <c r="CZ760" s="43" t="s">
        <v>5474</v>
      </c>
      <c r="DA760" s="42" t="s">
        <v>5474</v>
      </c>
      <c r="DB760" s="42" t="s">
        <v>5474</v>
      </c>
      <c r="DC760" s="42" t="s">
        <v>5474</v>
      </c>
      <c r="DD760" s="42" t="s">
        <v>5474</v>
      </c>
      <c r="DE760" s="42" t="s">
        <v>8535</v>
      </c>
      <c r="DF760" s="42" t="s">
        <v>5474</v>
      </c>
      <c r="DG760" s="42" t="s">
        <v>5474</v>
      </c>
      <c r="DH760" s="42" t="s">
        <v>5476</v>
      </c>
    </row>
    <row r="761" spans="1:112">
      <c r="A761" s="22">
        <v>1720</v>
      </c>
      <c r="B761" s="7" t="s">
        <v>204</v>
      </c>
      <c r="C761" s="21">
        <v>0.1366</v>
      </c>
      <c r="D761" s="21">
        <v>5.33E-2</v>
      </c>
      <c r="E761" s="21">
        <v>-6.4000000000000001E-2</v>
      </c>
      <c r="F761" s="21">
        <v>2.8899999999999999E-2</v>
      </c>
      <c r="G761" s="21">
        <v>5.0700000000000002E-2</v>
      </c>
      <c r="H761" s="21">
        <v>-0.2051</v>
      </c>
      <c r="I761" s="21">
        <v>0.27400000000000002</v>
      </c>
      <c r="J761" s="21">
        <v>0.5</v>
      </c>
      <c r="K761" s="21">
        <v>-3.2000000000000002E-3</v>
      </c>
      <c r="L761" s="21">
        <v>-2.8999999999999998E-3</v>
      </c>
      <c r="M761" s="21">
        <v>4.0000000000000001E-3</v>
      </c>
      <c r="N761" s="21">
        <v>-8.6999999999999994E-3</v>
      </c>
      <c r="O761" s="21">
        <v>-7.7999999999999996E-3</v>
      </c>
      <c r="P761" s="21">
        <v>1.12E-2</v>
      </c>
      <c r="Q761" s="21">
        <v>7.6E-3</v>
      </c>
      <c r="R761" s="21">
        <v>6.1000000000000004E-3</v>
      </c>
      <c r="S761" s="21">
        <v>0.1067</v>
      </c>
      <c r="T761" s="21">
        <v>7.2400000000000006E-2</v>
      </c>
      <c r="U761" s="10">
        <v>2.1</v>
      </c>
      <c r="V761" s="10">
        <v>3.64</v>
      </c>
      <c r="W761" s="7">
        <v>1.58</v>
      </c>
      <c r="X761" s="20">
        <v>0.72360000000000002</v>
      </c>
      <c r="Y761" s="75">
        <v>2020</v>
      </c>
      <c r="Z761" s="7">
        <v>1.8</v>
      </c>
      <c r="AA761" s="7">
        <v>0</v>
      </c>
      <c r="AB761" s="51">
        <v>-299</v>
      </c>
      <c r="AC761" s="51">
        <v>13</v>
      </c>
      <c r="AD761" s="51"/>
      <c r="AE761" s="51"/>
      <c r="AF761" s="51">
        <v>1</v>
      </c>
      <c r="AG761" s="51">
        <v>1</v>
      </c>
      <c r="AH761" s="20">
        <v>0</v>
      </c>
      <c r="AI761" s="7" t="s">
        <v>8507</v>
      </c>
      <c r="AJ761" s="67" t="s">
        <v>8494</v>
      </c>
      <c r="AK761" s="44">
        <v>0.90447400241837961</v>
      </c>
      <c r="AL761" s="44">
        <v>-0.75510204081632626</v>
      </c>
      <c r="AM761" s="44">
        <v>1</v>
      </c>
      <c r="AN761" s="25">
        <v>1.1056149732620322</v>
      </c>
      <c r="AO761" s="25">
        <v>6.5508021390374413E-2</v>
      </c>
      <c r="AP761" s="215">
        <v>37.4</v>
      </c>
      <c r="AQ761" s="215" t="s">
        <v>8552</v>
      </c>
      <c r="AR761" s="44">
        <v>1.3386880856760301E-3</v>
      </c>
      <c r="AS761" s="171" t="s">
        <v>6888</v>
      </c>
      <c r="AT761" s="171" t="s">
        <v>7179</v>
      </c>
      <c r="AU761" s="171" t="s">
        <v>6893</v>
      </c>
      <c r="AV761" s="7" t="s">
        <v>8470</v>
      </c>
      <c r="AW761" s="14" t="s">
        <v>7243</v>
      </c>
      <c r="AX761" s="49" t="s">
        <v>6009</v>
      </c>
      <c r="AY761" s="38" t="s">
        <v>6007</v>
      </c>
      <c r="AZ761" s="14" t="s">
        <v>6551</v>
      </c>
      <c r="BA761" s="49" t="s">
        <v>5967</v>
      </c>
      <c r="BB761" s="38" t="s">
        <v>6007</v>
      </c>
      <c r="BC761" s="7">
        <v>0.3</v>
      </c>
      <c r="BD761" s="14" t="s">
        <v>6117</v>
      </c>
      <c r="BE761" s="49" t="s">
        <v>5967</v>
      </c>
      <c r="BF761" s="38" t="s">
        <v>5971</v>
      </c>
      <c r="BG761" s="7">
        <v>0.5</v>
      </c>
      <c r="BH761" s="45">
        <v>123.58831224661532</v>
      </c>
      <c r="BI761" s="215" t="s">
        <v>8471</v>
      </c>
      <c r="BJ761" s="215" t="s">
        <v>8554</v>
      </c>
      <c r="BK761" s="7">
        <v>1</v>
      </c>
      <c r="BL761" s="25">
        <v>4.0268456375838549E-3</v>
      </c>
      <c r="BM761" s="20">
        <v>0.61687500000000006</v>
      </c>
      <c r="BN761" s="20">
        <v>0.6100000000000001</v>
      </c>
      <c r="BO761" s="20">
        <v>0.62249999999999994</v>
      </c>
      <c r="BP761" s="46">
        <v>10.274725274725274</v>
      </c>
      <c r="BQ761" s="215" t="s">
        <v>8513</v>
      </c>
      <c r="BR761" s="79">
        <v>0.1931016042780751</v>
      </c>
      <c r="BS761" s="9">
        <v>3.6184311084966003E-2</v>
      </c>
      <c r="BT761" s="9">
        <v>4.2032452399452636E-2</v>
      </c>
      <c r="BU761" s="47">
        <v>44400</v>
      </c>
      <c r="BV761" s="47">
        <v>44406</v>
      </c>
      <c r="BW761" s="14" t="s">
        <v>5474</v>
      </c>
      <c r="BX761" s="83">
        <v>0.43172192513369007</v>
      </c>
      <c r="BY761" s="82">
        <v>3.7</v>
      </c>
      <c r="BZ761" s="46">
        <v>10.108108108108107</v>
      </c>
      <c r="CA761" s="48" t="s">
        <v>8475</v>
      </c>
      <c r="CB761" s="45">
        <v>-11182.6</v>
      </c>
      <c r="CC761" s="45">
        <v>486.2</v>
      </c>
      <c r="CD761" s="45">
        <v>0</v>
      </c>
      <c r="CE761" s="45">
        <v>0</v>
      </c>
      <c r="CF761" s="14" t="s">
        <v>9273</v>
      </c>
      <c r="CG761" s="7" t="s">
        <v>8477</v>
      </c>
      <c r="CH761" s="215" t="s">
        <v>8478</v>
      </c>
      <c r="CI761" s="215" t="s">
        <v>8498</v>
      </c>
      <c r="CJ761" s="215" t="s">
        <v>8479</v>
      </c>
      <c r="CK761" s="43" t="s">
        <v>6887</v>
      </c>
      <c r="CL761" s="43" t="s">
        <v>5474</v>
      </c>
      <c r="CM761" s="43" t="s">
        <v>5474</v>
      </c>
      <c r="CN761" s="145">
        <v>486.2</v>
      </c>
      <c r="CO761" s="145">
        <v>-11182.6</v>
      </c>
      <c r="CP761" s="148">
        <v>4622.2028780234123</v>
      </c>
      <c r="CQ761" s="189" t="s">
        <v>5474</v>
      </c>
      <c r="CR761" s="189" t="s">
        <v>5474</v>
      </c>
      <c r="CS761" s="99" t="s">
        <v>5474</v>
      </c>
      <c r="CT761" s="167" t="s">
        <v>5474</v>
      </c>
      <c r="CU761" s="43" t="s">
        <v>5474</v>
      </c>
      <c r="CV761" s="43" t="s">
        <v>5474</v>
      </c>
      <c r="CW761" s="43" t="s">
        <v>5474</v>
      </c>
      <c r="CX761" s="43" t="s">
        <v>5474</v>
      </c>
      <c r="CY761" s="43" t="s">
        <v>5474</v>
      </c>
      <c r="CZ761" s="43" t="s">
        <v>5474</v>
      </c>
      <c r="DA761" s="42" t="s">
        <v>5474</v>
      </c>
      <c r="DB761" s="42" t="s">
        <v>5474</v>
      </c>
      <c r="DC761" s="42" t="s">
        <v>5474</v>
      </c>
      <c r="DD761" s="42" t="s">
        <v>5474</v>
      </c>
      <c r="DE761" s="42" t="s">
        <v>5474</v>
      </c>
      <c r="DF761" s="42" t="s">
        <v>5474</v>
      </c>
      <c r="DG761" s="42" t="s">
        <v>5474</v>
      </c>
      <c r="DH761" s="42" t="s">
        <v>5474</v>
      </c>
    </row>
    <row r="762" spans="1:112">
      <c r="A762" s="22">
        <v>2417</v>
      </c>
      <c r="B762" s="7" t="s">
        <v>387</v>
      </c>
      <c r="C762" s="21">
        <v>-1.67E-2</v>
      </c>
      <c r="D762" s="21">
        <v>-0.50180000000000002</v>
      </c>
      <c r="E762" s="21">
        <v>-5.2699999999999997E-2</v>
      </c>
      <c r="F762" s="21">
        <v>-0.60189999999999999</v>
      </c>
      <c r="G762" s="21">
        <v>0.15029999999999999</v>
      </c>
      <c r="H762" s="21">
        <v>-0.54349999999999998</v>
      </c>
      <c r="I762" s="21">
        <v>-0.74070000000000003</v>
      </c>
      <c r="J762" s="21">
        <v>-0.2024</v>
      </c>
      <c r="K762" s="21">
        <v>-4.6100000000000002E-2</v>
      </c>
      <c r="L762" s="21">
        <v>-4.0399999999999998E-2</v>
      </c>
      <c r="M762" s="21">
        <v>-7.6E-3</v>
      </c>
      <c r="N762" s="21">
        <v>-5.2600000000000001E-2</v>
      </c>
      <c r="O762" s="21">
        <v>-5.0099999999999999E-2</v>
      </c>
      <c r="P762" s="21">
        <v>0.1583</v>
      </c>
      <c r="Q762" s="21">
        <v>7.3099999999999998E-2</v>
      </c>
      <c r="R762" s="21">
        <v>5.1400000000000001E-2</v>
      </c>
      <c r="S762" s="21">
        <v>6.6600000000000006E-2</v>
      </c>
      <c r="T762" s="21">
        <v>5.0700000000000002E-2</v>
      </c>
      <c r="U762" s="10">
        <v>0.67</v>
      </c>
      <c r="V762" s="10">
        <v>6.25</v>
      </c>
      <c r="W762" s="7">
        <v>0.4803</v>
      </c>
      <c r="X762" s="20">
        <v>0.65580000000000005</v>
      </c>
      <c r="Y762" s="75">
        <v>2020</v>
      </c>
      <c r="Z762" s="7">
        <v>2</v>
      </c>
      <c r="AA762" s="7">
        <v>0</v>
      </c>
      <c r="AB762" s="51">
        <v>2488</v>
      </c>
      <c r="AC762" s="51">
        <v>-79</v>
      </c>
      <c r="AD762" s="51"/>
      <c r="AE762" s="51"/>
      <c r="AF762" s="51"/>
      <c r="AG762" s="51"/>
      <c r="AH762" s="20">
        <v>6.25E-2</v>
      </c>
      <c r="AI762" s="7" t="s">
        <v>8493</v>
      </c>
      <c r="AJ762" s="67" t="s">
        <v>8494</v>
      </c>
      <c r="AK762" s="44">
        <v>-0.95196506550218352</v>
      </c>
      <c r="AL762" s="44">
        <v>-0.78640776699029125</v>
      </c>
      <c r="AM762" s="44">
        <v>0.80000000000000193</v>
      </c>
      <c r="AN762" s="25">
        <v>1.5902777777777779</v>
      </c>
      <c r="AO762" s="25">
        <v>0.35763888888888878</v>
      </c>
      <c r="AP762" s="215">
        <v>28.8</v>
      </c>
      <c r="AQ762" s="215" t="s">
        <v>8552</v>
      </c>
      <c r="AR762" s="44">
        <v>2.8571428571428501E-2</v>
      </c>
      <c r="AS762" s="171" t="s">
        <v>6952</v>
      </c>
      <c r="AT762" s="171" t="s">
        <v>7056</v>
      </c>
      <c r="AU762" s="171" t="s">
        <v>7546</v>
      </c>
      <c r="AV762" s="7" t="s">
        <v>8470</v>
      </c>
      <c r="AW762" s="14" t="s">
        <v>6405</v>
      </c>
      <c r="AX762" s="49" t="s">
        <v>6009</v>
      </c>
      <c r="AY762" s="38" t="s">
        <v>6007</v>
      </c>
      <c r="AZ762" s="14" t="s">
        <v>6597</v>
      </c>
      <c r="BA762" s="49" t="s">
        <v>6039</v>
      </c>
      <c r="BB762" s="38" t="s">
        <v>6047</v>
      </c>
      <c r="BC762" s="7">
        <v>0.2</v>
      </c>
      <c r="BD762" s="14" t="s">
        <v>5959</v>
      </c>
      <c r="BE762" s="49" t="s">
        <v>5967</v>
      </c>
      <c r="BF762" s="38" t="s">
        <v>6007</v>
      </c>
      <c r="BG762" s="7">
        <v>1.2</v>
      </c>
      <c r="BH762" s="45">
        <v>1008.8968423169075</v>
      </c>
      <c r="BI762" s="215" t="s">
        <v>8489</v>
      </c>
      <c r="BJ762" s="215" t="s">
        <v>8520</v>
      </c>
      <c r="BK762" s="7">
        <v>1.5</v>
      </c>
      <c r="BL762" s="25">
        <v>2.1276595744680903E-2</v>
      </c>
      <c r="BM762" s="20">
        <v>0.42906250000000001</v>
      </c>
      <c r="BN762" s="20">
        <v>0.32250000000000006</v>
      </c>
      <c r="BO762" s="20">
        <v>0.51624999999999999</v>
      </c>
      <c r="BP762" s="46">
        <v>4.6080000000000005</v>
      </c>
      <c r="BQ762" s="215" t="s">
        <v>8569</v>
      </c>
      <c r="BR762" s="79">
        <v>0.43076736111111102</v>
      </c>
      <c r="BS762" s="9">
        <v>1.0764113270699927E-2</v>
      </c>
      <c r="BT762" s="9">
        <v>6.3224580647655904E-2</v>
      </c>
      <c r="BU762" s="47">
        <v>44396</v>
      </c>
      <c r="BV762" s="47">
        <v>44400</v>
      </c>
      <c r="BW762" s="14" t="s">
        <v>8514</v>
      </c>
      <c r="BX762" s="83">
        <v>0.71692083333333323</v>
      </c>
      <c r="BY762" s="82">
        <v>3.77</v>
      </c>
      <c r="BZ762" s="46">
        <v>7.6392572944297088</v>
      </c>
      <c r="CA762" s="48" t="s">
        <v>8485</v>
      </c>
      <c r="CB762" s="45">
        <v>71654.400000000009</v>
      </c>
      <c r="CC762" s="45">
        <v>-2275.2000000000003</v>
      </c>
      <c r="CD762" s="45">
        <v>0</v>
      </c>
      <c r="CE762" s="45">
        <v>0</v>
      </c>
      <c r="CF762" s="14" t="s">
        <v>9274</v>
      </c>
      <c r="CG762" s="7" t="s">
        <v>8477</v>
      </c>
      <c r="CH762" s="215" t="s">
        <v>8498</v>
      </c>
      <c r="CI762" s="215" t="s">
        <v>8479</v>
      </c>
      <c r="CJ762" s="215" t="s">
        <v>8479</v>
      </c>
      <c r="CK762" s="43" t="s">
        <v>5474</v>
      </c>
      <c r="CL762" s="43" t="s">
        <v>5474</v>
      </c>
      <c r="CM762" s="43" t="s">
        <v>6898</v>
      </c>
      <c r="CN762" s="145">
        <v>-2275.2000000000003</v>
      </c>
      <c r="CO762" s="145">
        <v>71654.400000000009</v>
      </c>
      <c r="CP762" s="148">
        <v>29056.229058726938</v>
      </c>
      <c r="CQ762" s="189" t="s">
        <v>5474</v>
      </c>
      <c r="CR762" s="189" t="s">
        <v>5474</v>
      </c>
      <c r="CS762" s="99" t="s">
        <v>5474</v>
      </c>
      <c r="CT762" s="167" t="s">
        <v>5474</v>
      </c>
      <c r="CU762" s="43" t="s">
        <v>5474</v>
      </c>
      <c r="CV762" s="43" t="s">
        <v>5474</v>
      </c>
      <c r="CW762" s="43" t="s">
        <v>5474</v>
      </c>
      <c r="CX762" s="43" t="s">
        <v>5474</v>
      </c>
      <c r="CY762" s="43" t="s">
        <v>5474</v>
      </c>
      <c r="CZ762" s="43" t="s">
        <v>5474</v>
      </c>
      <c r="DA762" s="42" t="s">
        <v>5474</v>
      </c>
      <c r="DB762" s="42" t="s">
        <v>5474</v>
      </c>
      <c r="DC762" s="42" t="s">
        <v>5474</v>
      </c>
      <c r="DD762" s="42" t="s">
        <v>5474</v>
      </c>
      <c r="DE762" s="42" t="s">
        <v>5474</v>
      </c>
      <c r="DF762" s="42" t="s">
        <v>5474</v>
      </c>
      <c r="DG762" s="42" t="s">
        <v>5474</v>
      </c>
      <c r="DH762" s="42" t="s">
        <v>5474</v>
      </c>
    </row>
    <row r="763" spans="1:112">
      <c r="A763" s="22">
        <v>2460</v>
      </c>
      <c r="B763" s="7" t="s">
        <v>421</v>
      </c>
      <c r="C763" s="21">
        <v>-5.1900000000000002E-2</v>
      </c>
      <c r="D763" s="21">
        <v>0.25130000000000002</v>
      </c>
      <c r="E763" s="21">
        <v>-8.2600000000000007E-2</v>
      </c>
      <c r="F763" s="21">
        <v>0.15479999999999999</v>
      </c>
      <c r="G763" s="21">
        <v>0.55969999999999998</v>
      </c>
      <c r="H763" s="21">
        <v>0.58819999999999995</v>
      </c>
      <c r="I763" s="21">
        <v>3.1537999999999999</v>
      </c>
      <c r="J763" s="21">
        <v>3.1463000000000001</v>
      </c>
      <c r="K763" s="21">
        <v>4.9000000000000002E-2</v>
      </c>
      <c r="L763" s="21">
        <v>9.2200000000000004E-2</v>
      </c>
      <c r="M763" s="21">
        <v>0.1295</v>
      </c>
      <c r="N763" s="21">
        <v>6.7500000000000004E-2</v>
      </c>
      <c r="O763" s="21">
        <v>0.1023</v>
      </c>
      <c r="P763" s="21">
        <v>0.1507</v>
      </c>
      <c r="Q763" s="21">
        <v>4.3900000000000002E-2</v>
      </c>
      <c r="R763" s="21">
        <v>1.7399999999999999E-2</v>
      </c>
      <c r="S763" s="21">
        <v>-2.3599999999999999E-2</v>
      </c>
      <c r="T763" s="21">
        <v>-2E-3</v>
      </c>
      <c r="U763" s="10">
        <v>0.88</v>
      </c>
      <c r="V763" s="10">
        <v>1.04</v>
      </c>
      <c r="W763" s="7">
        <v>0</v>
      </c>
      <c r="X763" s="20">
        <v>0</v>
      </c>
      <c r="Y763" s="75"/>
      <c r="Z763" s="7"/>
      <c r="AA763" s="7"/>
      <c r="AB763" s="51">
        <v>87</v>
      </c>
      <c r="AC763" s="51">
        <v>24</v>
      </c>
      <c r="AD763" s="51"/>
      <c r="AE763" s="51"/>
      <c r="AF763" s="51">
        <v>-4</v>
      </c>
      <c r="AG763" s="51">
        <v>1</v>
      </c>
      <c r="AH763" s="20">
        <v>1.9E-2</v>
      </c>
      <c r="AI763" s="7" t="s">
        <v>8481</v>
      </c>
      <c r="AJ763" s="67" t="s">
        <v>8494</v>
      </c>
      <c r="AK763" s="44">
        <v>-0.54404945904173108</v>
      </c>
      <c r="AL763" s="44">
        <v>-0.79245283018867929</v>
      </c>
      <c r="AM763" s="44">
        <v>-0.57894736842105377</v>
      </c>
      <c r="AN763" s="25">
        <v>1.2026022304832715</v>
      </c>
      <c r="AO763" s="25">
        <v>0.39405204460966536</v>
      </c>
      <c r="AP763" s="215">
        <v>26.9</v>
      </c>
      <c r="AQ763" s="215" t="s">
        <v>8552</v>
      </c>
      <c r="AR763" s="44">
        <v>2.6717557251908299E-2</v>
      </c>
      <c r="AS763" s="171" t="s">
        <v>6952</v>
      </c>
      <c r="AT763" s="171" t="s">
        <v>7581</v>
      </c>
      <c r="AU763" s="171" t="s">
        <v>7582</v>
      </c>
      <c r="AV763" s="7" t="s">
        <v>8470</v>
      </c>
      <c r="AW763" s="14" t="s">
        <v>6709</v>
      </c>
      <c r="AX763" s="49" t="s">
        <v>6009</v>
      </c>
      <c r="AY763" s="38" t="s">
        <v>6007</v>
      </c>
      <c r="AZ763" s="14" t="s">
        <v>6139</v>
      </c>
      <c r="BA763" s="49" t="s">
        <v>5967</v>
      </c>
      <c r="BB763" s="38" t="s">
        <v>6007</v>
      </c>
      <c r="BC763" s="7">
        <v>0.2</v>
      </c>
      <c r="BD763" s="14" t="s">
        <v>6102</v>
      </c>
      <c r="BE763" s="49" t="s">
        <v>5967</v>
      </c>
      <c r="BF763" s="38" t="s">
        <v>5961</v>
      </c>
      <c r="BG763" s="7">
        <v>0.7</v>
      </c>
      <c r="BH763" s="45">
        <v>1292.9765217904571</v>
      </c>
      <c r="BI763" s="215" t="s">
        <v>8489</v>
      </c>
      <c r="BJ763" s="215" t="s">
        <v>8543</v>
      </c>
      <c r="BK763" s="7">
        <v>2.4</v>
      </c>
      <c r="BL763" s="25">
        <v>1.5094339622641456E-2</v>
      </c>
      <c r="BM763" s="20">
        <v>0.68599999999999994</v>
      </c>
      <c r="BN763" s="20">
        <v>0.64749999999999996</v>
      </c>
      <c r="BO763" s="20">
        <v>0.71749999999999992</v>
      </c>
      <c r="BP763" s="46">
        <v>25.865384615384613</v>
      </c>
      <c r="BQ763" s="215" t="s">
        <v>8483</v>
      </c>
      <c r="BR763" s="79">
        <v>-0.51821561338289956</v>
      </c>
      <c r="BS763" s="9">
        <v>0</v>
      </c>
      <c r="BT763" s="9">
        <v>0</v>
      </c>
      <c r="BU763" s="47" t="s">
        <v>5993</v>
      </c>
      <c r="BV763" s="47" t="s">
        <v>5993</v>
      </c>
      <c r="BW763" s="14" t="s">
        <v>5474</v>
      </c>
      <c r="BX763" s="83">
        <v>-0.39776951672862437</v>
      </c>
      <c r="BY763" s="82">
        <v>1.08</v>
      </c>
      <c r="BZ763" s="46">
        <v>24.907407407407405</v>
      </c>
      <c r="CA763" s="48" t="s">
        <v>8475</v>
      </c>
      <c r="CB763" s="45">
        <v>2340.2999999999997</v>
      </c>
      <c r="CC763" s="45">
        <v>645.59999999999991</v>
      </c>
      <c r="CD763" s="45">
        <v>0</v>
      </c>
      <c r="CE763" s="45">
        <v>0</v>
      </c>
      <c r="CF763" s="14" t="s">
        <v>9275</v>
      </c>
      <c r="CG763" s="7" t="s">
        <v>8556</v>
      </c>
      <c r="CH763" s="215" t="s">
        <v>8546</v>
      </c>
      <c r="CI763" s="215" t="s">
        <v>8479</v>
      </c>
      <c r="CJ763" s="215" t="s">
        <v>8479</v>
      </c>
      <c r="CK763" s="43" t="s">
        <v>5474</v>
      </c>
      <c r="CL763" s="43" t="s">
        <v>5474</v>
      </c>
      <c r="CM763" s="43" t="s">
        <v>6898</v>
      </c>
      <c r="CN763" s="145">
        <v>645.59999999999991</v>
      </c>
      <c r="CO763" s="145">
        <v>2340.2999999999997</v>
      </c>
      <c r="CP763" s="148">
        <v>34781.068436163296</v>
      </c>
      <c r="CQ763" s="189" t="s">
        <v>5474</v>
      </c>
      <c r="CR763" s="189" t="s">
        <v>5474</v>
      </c>
      <c r="CS763" s="99" t="s">
        <v>5474</v>
      </c>
      <c r="CT763" s="167" t="s">
        <v>5474</v>
      </c>
      <c r="CU763" s="43" t="s">
        <v>5474</v>
      </c>
      <c r="CV763" s="43" t="s">
        <v>5474</v>
      </c>
      <c r="CW763" s="43" t="s">
        <v>5474</v>
      </c>
      <c r="CX763" s="43" t="s">
        <v>5474</v>
      </c>
      <c r="CY763" s="43" t="s">
        <v>5474</v>
      </c>
      <c r="CZ763" s="43" t="s">
        <v>5474</v>
      </c>
      <c r="DA763" s="42" t="s">
        <v>5474</v>
      </c>
      <c r="DB763" s="42" t="s">
        <v>5474</v>
      </c>
      <c r="DC763" s="42" t="s">
        <v>5474</v>
      </c>
      <c r="DD763" s="42" t="s">
        <v>5474</v>
      </c>
      <c r="DE763" s="42" t="s">
        <v>5474</v>
      </c>
      <c r="DF763" s="42" t="s">
        <v>5474</v>
      </c>
      <c r="DG763" s="42" t="s">
        <v>5474</v>
      </c>
      <c r="DH763" s="42" t="s">
        <v>5474</v>
      </c>
    </row>
    <row r="764" spans="1:112">
      <c r="A764" s="22">
        <v>2454</v>
      </c>
      <c r="B764" s="7" t="s">
        <v>415</v>
      </c>
      <c r="C764" s="21">
        <v>-0.15490000000000001</v>
      </c>
      <c r="D764" s="21">
        <v>0.51200000000000001</v>
      </c>
      <c r="E764" s="21">
        <v>-3.6400000000000002E-2</v>
      </c>
      <c r="F764" s="21">
        <v>0.2447</v>
      </c>
      <c r="G764" s="21">
        <v>0.76619999999999999</v>
      </c>
      <c r="H764" s="21">
        <v>7.5899999999999995E-2</v>
      </c>
      <c r="I764" s="21">
        <v>2.8079000000000001</v>
      </c>
      <c r="J764" s="21">
        <v>3.0937000000000001</v>
      </c>
      <c r="K764" s="21">
        <v>1.2800000000000001E-2</v>
      </c>
      <c r="L764" s="21">
        <v>2.69E-2</v>
      </c>
      <c r="M764" s="21">
        <v>2.1499999999999998E-2</v>
      </c>
      <c r="N764" s="21">
        <v>4.2500000000000003E-2</v>
      </c>
      <c r="O764" s="21">
        <v>0.1198</v>
      </c>
      <c r="P764" s="21">
        <v>8.0100000000000005E-2</v>
      </c>
      <c r="Q764" s="21">
        <v>3.39E-2</v>
      </c>
      <c r="R764" s="21">
        <v>2.2700000000000001E-2</v>
      </c>
      <c r="S764" s="21">
        <v>9.3700000000000006E-2</v>
      </c>
      <c r="T764" s="21">
        <v>6.6100000000000006E-2</v>
      </c>
      <c r="U764" s="10">
        <v>33.65</v>
      </c>
      <c r="V764" s="10">
        <v>51.34</v>
      </c>
      <c r="W764" s="7">
        <v>15.200200000000001</v>
      </c>
      <c r="X764" s="20">
        <v>0.73250000000000004</v>
      </c>
      <c r="Y764" s="75">
        <v>2020</v>
      </c>
      <c r="Z764" s="7">
        <v>37</v>
      </c>
      <c r="AA764" s="7">
        <v>0</v>
      </c>
      <c r="AB764" s="51">
        <v>-56</v>
      </c>
      <c r="AC764" s="51">
        <v>292</v>
      </c>
      <c r="AD764" s="51">
        <v>280</v>
      </c>
      <c r="AE764" s="51">
        <v>-18</v>
      </c>
      <c r="AF764" s="51">
        <v>-237</v>
      </c>
      <c r="AG764" s="51">
        <v>-90</v>
      </c>
      <c r="AH764" s="20">
        <v>5.2400000000000002E-2</v>
      </c>
      <c r="AI764" s="7" t="s">
        <v>8481</v>
      </c>
      <c r="AJ764" s="67" t="s">
        <v>8494</v>
      </c>
      <c r="AK764" s="44">
        <v>0.54470198675496695</v>
      </c>
      <c r="AL764" s="44">
        <v>-0.54545454545454541</v>
      </c>
      <c r="AM764" s="44">
        <v>0.66666666666666674</v>
      </c>
      <c r="AN764" s="25">
        <v>0.66373626373626371</v>
      </c>
      <c r="AO764" s="25">
        <v>0.10879120879120879</v>
      </c>
      <c r="AP764" s="215">
        <v>910</v>
      </c>
      <c r="AQ764" s="215" t="s">
        <v>8552</v>
      </c>
      <c r="AR764" s="44">
        <v>1.1001100110011001E-3</v>
      </c>
      <c r="AS764" s="171" t="s">
        <v>6952</v>
      </c>
      <c r="AT764" s="171" t="s">
        <v>6983</v>
      </c>
      <c r="AU764" s="171" t="s">
        <v>6992</v>
      </c>
      <c r="AV764" s="7" t="s">
        <v>8470</v>
      </c>
      <c r="AW764" s="14" t="s">
        <v>6532</v>
      </c>
      <c r="AX764" s="49" t="s">
        <v>6009</v>
      </c>
      <c r="AY764" s="38" t="s">
        <v>5961</v>
      </c>
      <c r="AZ764" s="14" t="s">
        <v>6038</v>
      </c>
      <c r="BA764" s="49" t="s">
        <v>6039</v>
      </c>
      <c r="BB764" s="38" t="s">
        <v>5971</v>
      </c>
      <c r="BC764" s="7">
        <v>0.5</v>
      </c>
      <c r="BD764" s="14" t="s">
        <v>6140</v>
      </c>
      <c r="BE764" s="49" t="s">
        <v>5967</v>
      </c>
      <c r="BF764" s="38" t="s">
        <v>5961</v>
      </c>
      <c r="BG764" s="7">
        <v>0.6</v>
      </c>
      <c r="BH764" s="45">
        <v>3293.2745799890408</v>
      </c>
      <c r="BI764" s="215" t="s">
        <v>8518</v>
      </c>
      <c r="BJ764" s="215" t="s">
        <v>8509</v>
      </c>
      <c r="BK764" s="7">
        <v>1.1000000000000001</v>
      </c>
      <c r="BL764" s="25">
        <v>1.1111111111111112E-2</v>
      </c>
      <c r="BM764" s="20">
        <v>0.68593749999999987</v>
      </c>
      <c r="BN764" s="20">
        <v>0.6825</v>
      </c>
      <c r="BO764" s="20">
        <v>0.68874999999999986</v>
      </c>
      <c r="BP764" s="46">
        <v>17.724970783015191</v>
      </c>
      <c r="BQ764" s="215" t="s">
        <v>8483</v>
      </c>
      <c r="BR764" s="79">
        <v>-0.2641460622710623</v>
      </c>
      <c r="BS764" s="9">
        <v>1.0790392686301775E-2</v>
      </c>
      <c r="BT764" s="9">
        <v>3.4606890350788788E-2</v>
      </c>
      <c r="BU764" s="47" t="s">
        <v>5993</v>
      </c>
      <c r="BV764" s="47">
        <v>44383</v>
      </c>
      <c r="BW764" s="14" t="s">
        <v>5474</v>
      </c>
      <c r="BX764" s="83">
        <v>-0.11697527472527484</v>
      </c>
      <c r="BY764" s="82">
        <v>54.849999999999994</v>
      </c>
      <c r="BZ764" s="46">
        <v>16.590701914311762</v>
      </c>
      <c r="CA764" s="48" t="s">
        <v>8475</v>
      </c>
      <c r="CB764" s="45">
        <v>-50960</v>
      </c>
      <c r="CC764" s="45">
        <v>265720</v>
      </c>
      <c r="CD764" s="45">
        <v>254800</v>
      </c>
      <c r="CE764" s="45">
        <v>-16380</v>
      </c>
      <c r="CF764" s="14" t="s">
        <v>9276</v>
      </c>
      <c r="CG764" s="7" t="s">
        <v>8477</v>
      </c>
      <c r="CH764" s="215" t="s">
        <v>8479</v>
      </c>
      <c r="CI764" s="215" t="s">
        <v>8478</v>
      </c>
      <c r="CJ764" s="215" t="s">
        <v>8546</v>
      </c>
      <c r="CK764" s="43" t="s">
        <v>5474</v>
      </c>
      <c r="CL764" s="43" t="s">
        <v>5474</v>
      </c>
      <c r="CM764" s="43" t="s">
        <v>5474</v>
      </c>
      <c r="CN764" s="145">
        <v>249340</v>
      </c>
      <c r="CO764" s="145">
        <v>203840</v>
      </c>
      <c r="CP764" s="148">
        <v>2996879.8677900271</v>
      </c>
      <c r="CQ764" s="189" t="s">
        <v>5474</v>
      </c>
      <c r="CR764" s="189" t="s">
        <v>5474</v>
      </c>
      <c r="CS764" s="99" t="s">
        <v>5474</v>
      </c>
      <c r="CT764" s="167" t="s">
        <v>8504</v>
      </c>
      <c r="CU764" s="43" t="s">
        <v>5474</v>
      </c>
      <c r="CV764" s="43" t="s">
        <v>5474</v>
      </c>
      <c r="CW764" s="43" t="s">
        <v>5474</v>
      </c>
      <c r="CX764" s="43" t="s">
        <v>5474</v>
      </c>
      <c r="CY764" s="43" t="s">
        <v>5474</v>
      </c>
      <c r="CZ764" s="43" t="s">
        <v>5474</v>
      </c>
      <c r="DA764" s="42" t="s">
        <v>5474</v>
      </c>
      <c r="DB764" s="42" t="s">
        <v>5474</v>
      </c>
      <c r="DC764" s="42" t="s">
        <v>5474</v>
      </c>
      <c r="DD764" s="42" t="s">
        <v>5474</v>
      </c>
      <c r="DE764" s="42" t="s">
        <v>5474</v>
      </c>
      <c r="DF764" s="42" t="s">
        <v>8504</v>
      </c>
      <c r="DG764" s="42" t="s">
        <v>5474</v>
      </c>
      <c r="DH764" s="42" t="s">
        <v>5477</v>
      </c>
    </row>
    <row r="765" spans="1:112">
      <c r="A765" s="22">
        <v>2478</v>
      </c>
      <c r="B765" s="7" t="s">
        <v>435</v>
      </c>
      <c r="C765" s="21">
        <v>-3.32E-2</v>
      </c>
      <c r="D765" s="21">
        <v>0.17119999999999999</v>
      </c>
      <c r="E765" s="21">
        <v>-4.24E-2</v>
      </c>
      <c r="F765" s="21">
        <v>4.3400000000000001E-2</v>
      </c>
      <c r="G765" s="21">
        <v>0.27829999999999999</v>
      </c>
      <c r="H765" s="21">
        <v>0.12570000000000001</v>
      </c>
      <c r="I765" s="21">
        <v>0.13869999999999999</v>
      </c>
      <c r="J765" s="21">
        <v>9.4100000000000003E-2</v>
      </c>
      <c r="K765" s="21">
        <v>1.04E-2</v>
      </c>
      <c r="L765" s="21">
        <v>5.2999999999999999E-2</v>
      </c>
      <c r="M765" s="21">
        <v>3.9800000000000002E-2</v>
      </c>
      <c r="N765" s="21">
        <v>1.2500000000000001E-2</v>
      </c>
      <c r="O765" s="21">
        <v>5.5800000000000002E-2</v>
      </c>
      <c r="P765" s="21">
        <v>3.4799999999999998E-2</v>
      </c>
      <c r="Q765" s="21">
        <v>-8.0000000000000004E-4</v>
      </c>
      <c r="R765" s="21">
        <v>-1.1999999999999999E-3</v>
      </c>
      <c r="S765" s="21">
        <v>0.108</v>
      </c>
      <c r="T765" s="21">
        <v>7.3099999999999998E-2</v>
      </c>
      <c r="U765" s="10">
        <v>3.72</v>
      </c>
      <c r="V765" s="10">
        <v>5.01</v>
      </c>
      <c r="W765" s="7">
        <v>1.7199</v>
      </c>
      <c r="X765" s="20">
        <v>0.61309999999999998</v>
      </c>
      <c r="Y765" s="75">
        <v>2020</v>
      </c>
      <c r="Z765" s="7">
        <v>3</v>
      </c>
      <c r="AA765" s="7">
        <v>0</v>
      </c>
      <c r="AB765" s="51">
        <v>-228</v>
      </c>
      <c r="AC765" s="51">
        <v>162</v>
      </c>
      <c r="AD765" s="51"/>
      <c r="AE765" s="51"/>
      <c r="AF765" s="51">
        <v>-17</v>
      </c>
      <c r="AG765" s="51">
        <v>-8</v>
      </c>
      <c r="AH765" s="20">
        <v>1.06E-2</v>
      </c>
      <c r="AI765" s="7" t="s">
        <v>8467</v>
      </c>
      <c r="AJ765" s="67" t="s">
        <v>8494</v>
      </c>
      <c r="AK765" s="44">
        <v>-0.83582089552238803</v>
      </c>
      <c r="AL765" s="44">
        <v>-0.53465346534653413</v>
      </c>
      <c r="AM765" s="44">
        <v>1</v>
      </c>
      <c r="AN765" s="25">
        <v>0.51777434312210202</v>
      </c>
      <c r="AO765" s="25">
        <v>0.15610510046367843</v>
      </c>
      <c r="AP765" s="215">
        <v>64.7</v>
      </c>
      <c r="AQ765" s="215" t="s">
        <v>8552</v>
      </c>
      <c r="AR765" s="44">
        <v>2.8616852146263898E-2</v>
      </c>
      <c r="AS765" s="171" t="s">
        <v>7042</v>
      </c>
      <c r="AT765" s="171" t="s">
        <v>7101</v>
      </c>
      <c r="AU765" s="171" t="s">
        <v>7070</v>
      </c>
      <c r="AV765" s="7" t="s">
        <v>8470</v>
      </c>
      <c r="AW765" s="14" t="s">
        <v>7593</v>
      </c>
      <c r="AX765" s="49" t="s">
        <v>6009</v>
      </c>
      <c r="AY765" s="38" t="s">
        <v>6007</v>
      </c>
      <c r="AZ765" s="14" t="s">
        <v>6038</v>
      </c>
      <c r="BA765" s="49" t="s">
        <v>5993</v>
      </c>
      <c r="BB765" s="38" t="s">
        <v>5993</v>
      </c>
      <c r="BC765" s="7">
        <v>0.3</v>
      </c>
      <c r="BD765" s="14" t="s">
        <v>6049</v>
      </c>
      <c r="BE765" s="49" t="s">
        <v>5967</v>
      </c>
      <c r="BF765" s="38" t="s">
        <v>5971</v>
      </c>
      <c r="BG765" s="7">
        <v>0.2</v>
      </c>
      <c r="BH765" s="45">
        <v>574.06646958048884</v>
      </c>
      <c r="BI765" s="215" t="s">
        <v>8471</v>
      </c>
      <c r="BJ765" s="215" t="s">
        <v>8520</v>
      </c>
      <c r="BK765" s="7">
        <v>1.4</v>
      </c>
      <c r="BL765" s="25">
        <v>2.6984126984127031E-2</v>
      </c>
      <c r="BM765" s="20">
        <v>0.63212500000000005</v>
      </c>
      <c r="BN765" s="20">
        <v>0.62250000000000005</v>
      </c>
      <c r="BO765" s="20">
        <v>0.6399999999999999</v>
      </c>
      <c r="BP765" s="46">
        <v>12.914171656686628</v>
      </c>
      <c r="BQ765" s="215" t="s">
        <v>8553</v>
      </c>
      <c r="BR765" s="79">
        <v>-0.19137764039155078</v>
      </c>
      <c r="BS765" s="9">
        <v>2.0612108500665194E-2</v>
      </c>
      <c r="BT765" s="9">
        <v>4.02822007484962E-2</v>
      </c>
      <c r="BU765" s="47">
        <v>44400</v>
      </c>
      <c r="BV765" s="47">
        <v>44406</v>
      </c>
      <c r="BW765" s="14" t="s">
        <v>5474</v>
      </c>
      <c r="BX765" s="83">
        <v>-2.9653168469860994E-2</v>
      </c>
      <c r="BY765" s="82">
        <v>5.12</v>
      </c>
      <c r="BZ765" s="46">
        <v>12.63671875</v>
      </c>
      <c r="CA765" s="48" t="s">
        <v>8475</v>
      </c>
      <c r="CB765" s="45">
        <v>-14751.6</v>
      </c>
      <c r="CC765" s="45">
        <v>10481.4</v>
      </c>
      <c r="CD765" s="45">
        <v>0</v>
      </c>
      <c r="CE765" s="45">
        <v>0</v>
      </c>
      <c r="CF765" s="14" t="s">
        <v>9277</v>
      </c>
      <c r="CG765" s="7" t="s">
        <v>8477</v>
      </c>
      <c r="CH765" s="215" t="s">
        <v>8478</v>
      </c>
      <c r="CI765" s="215" t="s">
        <v>8478</v>
      </c>
      <c r="CJ765" s="215" t="s">
        <v>8479</v>
      </c>
      <c r="CK765" s="43" t="s">
        <v>5474</v>
      </c>
      <c r="CL765" s="43" t="s">
        <v>5474</v>
      </c>
      <c r="CM765" s="43" t="s">
        <v>5474</v>
      </c>
      <c r="CN765" s="145">
        <v>10481.4</v>
      </c>
      <c r="CO765" s="145">
        <v>-14751.6</v>
      </c>
      <c r="CP765" s="148">
        <v>37142.10058185763</v>
      </c>
      <c r="CQ765" s="189" t="s">
        <v>5474</v>
      </c>
      <c r="CR765" s="189" t="s">
        <v>5474</v>
      </c>
      <c r="CS765" s="99" t="s">
        <v>5474</v>
      </c>
      <c r="CT765" s="167" t="s">
        <v>5474</v>
      </c>
      <c r="CU765" s="43" t="s">
        <v>5474</v>
      </c>
      <c r="CV765" s="43" t="s">
        <v>5474</v>
      </c>
      <c r="CW765" s="43" t="s">
        <v>5474</v>
      </c>
      <c r="CX765" s="43" t="s">
        <v>5474</v>
      </c>
      <c r="CY765" s="43" t="s">
        <v>5474</v>
      </c>
      <c r="CZ765" s="43" t="s">
        <v>5474</v>
      </c>
      <c r="DA765" s="42" t="s">
        <v>5474</v>
      </c>
      <c r="DB765" s="42" t="s">
        <v>5474</v>
      </c>
      <c r="DC765" s="42" t="s">
        <v>5474</v>
      </c>
      <c r="DD765" s="42" t="s">
        <v>5474</v>
      </c>
      <c r="DE765" s="42" t="s">
        <v>5474</v>
      </c>
      <c r="DF765" s="42" t="s">
        <v>5474</v>
      </c>
      <c r="DG765" s="42" t="s">
        <v>5474</v>
      </c>
      <c r="DH765" s="42" t="s">
        <v>5474</v>
      </c>
    </row>
    <row r="766" spans="1:112">
      <c r="A766" s="22">
        <v>3265</v>
      </c>
      <c r="B766" s="7" t="s">
        <v>695</v>
      </c>
      <c r="C766" s="21">
        <v>7.9200000000000007E-2</v>
      </c>
      <c r="D766" s="21">
        <v>0.15129999999999999</v>
      </c>
      <c r="E766" s="21">
        <v>0.12130000000000001</v>
      </c>
      <c r="F766" s="21">
        <v>0.10580000000000001</v>
      </c>
      <c r="G766" s="21">
        <v>0.19239999999999999</v>
      </c>
      <c r="H766" s="21">
        <v>0.72970000000000002</v>
      </c>
      <c r="I766" s="21">
        <v>1.4615</v>
      </c>
      <c r="J766" s="21">
        <v>2.7406999999999999</v>
      </c>
      <c r="K766" s="21">
        <v>6.0699999999999997E-2</v>
      </c>
      <c r="L766" s="21">
        <v>0.1222</v>
      </c>
      <c r="M766" s="21">
        <v>-8.3999999999999995E-3</v>
      </c>
      <c r="N766" s="21">
        <v>5.3499999999999999E-2</v>
      </c>
      <c r="O766" s="21">
        <v>0.12379999999999999</v>
      </c>
      <c r="P766" s="21">
        <v>-2E-3</v>
      </c>
      <c r="Q766" s="21">
        <v>-1.34E-2</v>
      </c>
      <c r="R766" s="21">
        <v>-1.04E-2</v>
      </c>
      <c r="S766" s="21">
        <v>0.11840000000000001</v>
      </c>
      <c r="T766" s="21">
        <v>8.2000000000000003E-2</v>
      </c>
      <c r="U766" s="10">
        <v>1.01</v>
      </c>
      <c r="V766" s="10">
        <v>2.27</v>
      </c>
      <c r="W766" s="7">
        <v>1.2159</v>
      </c>
      <c r="X766" s="20">
        <v>0.41810000000000003</v>
      </c>
      <c r="Y766" s="75">
        <v>2020</v>
      </c>
      <c r="Z766" s="7">
        <v>1.2294</v>
      </c>
      <c r="AA766" s="7">
        <v>0</v>
      </c>
      <c r="AB766" s="51">
        <v>39</v>
      </c>
      <c r="AC766" s="51">
        <v>-66</v>
      </c>
      <c r="AD766" s="51"/>
      <c r="AE766" s="51"/>
      <c r="AF766" s="51">
        <v>31</v>
      </c>
      <c r="AG766" s="51">
        <v>1</v>
      </c>
      <c r="AH766" s="20">
        <v>8.8999999999999999E-3</v>
      </c>
      <c r="AI766" s="7" t="s">
        <v>8481</v>
      </c>
      <c r="AJ766" s="67" t="s">
        <v>8482</v>
      </c>
      <c r="AK766" s="44">
        <v>0.56097560975609762</v>
      </c>
      <c r="AL766" s="44">
        <v>-0.66055045871559626</v>
      </c>
      <c r="AM766" s="44">
        <v>0.91666666666667107</v>
      </c>
      <c r="AN766" s="25">
        <v>0.47281713344316301</v>
      </c>
      <c r="AO766" s="25">
        <v>0.17957166392092266</v>
      </c>
      <c r="AP766" s="215">
        <v>30.35</v>
      </c>
      <c r="AQ766" s="215" t="s">
        <v>8552</v>
      </c>
      <c r="AR766" s="44">
        <v>1.8456375838926099E-2</v>
      </c>
      <c r="AS766" s="171" t="s">
        <v>7042</v>
      </c>
      <c r="AT766" s="171" t="s">
        <v>6963</v>
      </c>
      <c r="AU766" s="171" t="s">
        <v>7434</v>
      </c>
      <c r="AV766" s="7" t="s">
        <v>5474</v>
      </c>
      <c r="AW766" s="14" t="s">
        <v>7547</v>
      </c>
      <c r="AX766" s="49" t="s">
        <v>6009</v>
      </c>
      <c r="AY766" s="38" t="s">
        <v>5971</v>
      </c>
      <c r="AZ766" s="14" t="s">
        <v>6686</v>
      </c>
      <c r="BA766" s="49" t="s">
        <v>5967</v>
      </c>
      <c r="BB766" s="38" t="s">
        <v>5961</v>
      </c>
      <c r="BC766" s="7">
        <v>0.5</v>
      </c>
      <c r="BD766" s="14" t="s">
        <v>6286</v>
      </c>
      <c r="BE766" s="49" t="s">
        <v>5967</v>
      </c>
      <c r="BF766" s="38" t="s">
        <v>5961</v>
      </c>
      <c r="BG766" s="7">
        <v>1.6</v>
      </c>
      <c r="BH766" s="45">
        <v>235.92249775836234</v>
      </c>
      <c r="BI766" s="215" t="s">
        <v>8471</v>
      </c>
      <c r="BJ766" s="215" t="s">
        <v>8554</v>
      </c>
      <c r="BK766" s="7">
        <v>0.6</v>
      </c>
      <c r="BL766" s="25">
        <v>1.8456375838926196E-2</v>
      </c>
      <c r="BM766" s="20">
        <v>0.71656249999999999</v>
      </c>
      <c r="BN766" s="20">
        <v>0.6925</v>
      </c>
      <c r="BO766" s="20">
        <v>0.73624999999999996</v>
      </c>
      <c r="BP766" s="46">
        <v>13.370044052863436</v>
      </c>
      <c r="BQ766" s="215" t="s">
        <v>8558</v>
      </c>
      <c r="BR766" s="79">
        <v>-7.5782537067546609E-3</v>
      </c>
      <c r="BS766" s="9">
        <v>3.4013623269278481E-2</v>
      </c>
      <c r="BT766" s="9">
        <v>3.445584680525049E-2</v>
      </c>
      <c r="BU766" s="47">
        <v>44400</v>
      </c>
      <c r="BV766" s="47">
        <v>44406</v>
      </c>
      <c r="BW766" s="14" t="s">
        <v>5474</v>
      </c>
      <c r="BX766" s="83">
        <v>0.24052718286655672</v>
      </c>
      <c r="BY766" s="82">
        <v>2.5099999999999998</v>
      </c>
      <c r="BZ766" s="46">
        <v>12.091633466135459</v>
      </c>
      <c r="CA766" s="48" t="s">
        <v>8485</v>
      </c>
      <c r="CB766" s="45">
        <v>1183.6500000000001</v>
      </c>
      <c r="CC766" s="45">
        <v>-2003.1000000000001</v>
      </c>
      <c r="CD766" s="45">
        <v>0</v>
      </c>
      <c r="CE766" s="45">
        <v>0</v>
      </c>
      <c r="CF766" s="14" t="s">
        <v>9278</v>
      </c>
      <c r="CG766" s="7" t="s">
        <v>8477</v>
      </c>
      <c r="CH766" s="215" t="s">
        <v>8478</v>
      </c>
      <c r="CI766" s="215" t="s">
        <v>8479</v>
      </c>
      <c r="CJ766" s="215" t="s">
        <v>8479</v>
      </c>
      <c r="CK766" s="43" t="s">
        <v>5474</v>
      </c>
      <c r="CL766" s="43" t="s">
        <v>5474</v>
      </c>
      <c r="CM766" s="43" t="s">
        <v>6898</v>
      </c>
      <c r="CN766" s="145">
        <v>-2003.1000000000001</v>
      </c>
      <c r="CO766" s="145">
        <v>1183.6500000000001</v>
      </c>
      <c r="CP766" s="148">
        <v>7160.2478069662975</v>
      </c>
      <c r="CQ766" s="189" t="s">
        <v>5474</v>
      </c>
      <c r="CR766" s="189" t="s">
        <v>5474</v>
      </c>
      <c r="CS766" s="99" t="s">
        <v>5474</v>
      </c>
      <c r="CT766" s="167" t="s">
        <v>5474</v>
      </c>
      <c r="CU766" s="43" t="s">
        <v>5474</v>
      </c>
      <c r="CV766" s="43" t="s">
        <v>5474</v>
      </c>
      <c r="CW766" s="43" t="s">
        <v>5474</v>
      </c>
      <c r="CX766" s="43" t="s">
        <v>5474</v>
      </c>
      <c r="CY766" s="43" t="s">
        <v>5474</v>
      </c>
      <c r="CZ766" s="43" t="s">
        <v>5474</v>
      </c>
      <c r="DA766" s="42" t="s">
        <v>5474</v>
      </c>
      <c r="DB766" s="42" t="s">
        <v>5474</v>
      </c>
      <c r="DC766" s="42" t="s">
        <v>5474</v>
      </c>
      <c r="DD766" s="42" t="s">
        <v>5474</v>
      </c>
      <c r="DE766" s="42" t="s">
        <v>5474</v>
      </c>
      <c r="DF766" s="42" t="s">
        <v>5474</v>
      </c>
      <c r="DG766" s="42" t="s">
        <v>5474</v>
      </c>
      <c r="DH766" s="42" t="s">
        <v>5474</v>
      </c>
    </row>
    <row r="767" spans="1:112">
      <c r="A767" s="22">
        <v>9945</v>
      </c>
      <c r="B767" s="7" t="s">
        <v>1614</v>
      </c>
      <c r="C767" s="21">
        <v>0.51719999999999999</v>
      </c>
      <c r="D767" s="21">
        <v>1.0139</v>
      </c>
      <c r="E767" s="21">
        <v>0.38059999999999999</v>
      </c>
      <c r="F767" s="21">
        <v>0.67910000000000004</v>
      </c>
      <c r="G767" s="21">
        <v>0.58689999999999998</v>
      </c>
      <c r="H767" s="21">
        <v>-0.42980000000000002</v>
      </c>
      <c r="I767" s="21">
        <v>0.71050000000000002</v>
      </c>
      <c r="J767" s="21">
        <v>0.56669999999999998</v>
      </c>
      <c r="K767" s="21">
        <v>2.52E-2</v>
      </c>
      <c r="L767" s="21">
        <v>-5.0000000000000001E-3</v>
      </c>
      <c r="M767" s="21">
        <v>-4.0000000000000002E-4</v>
      </c>
      <c r="N767" s="21">
        <v>3.7199999999999997E-2</v>
      </c>
      <c r="O767" s="21">
        <v>3.0599999999999999E-2</v>
      </c>
      <c r="P767" s="21">
        <v>1.6299999999999999E-2</v>
      </c>
      <c r="Q767" s="21">
        <v>8.6999999999999994E-3</v>
      </c>
      <c r="R767" s="21">
        <v>7.1000000000000004E-3</v>
      </c>
      <c r="S767" s="21">
        <v>0.19789999999999999</v>
      </c>
      <c r="T767" s="21">
        <v>0.1002</v>
      </c>
      <c r="U767" s="10">
        <v>7.16</v>
      </c>
      <c r="V767" s="10">
        <v>9.99</v>
      </c>
      <c r="W767" s="7">
        <v>3.4</v>
      </c>
      <c r="X767" s="20">
        <v>0.4471</v>
      </c>
      <c r="Y767" s="75">
        <v>2020</v>
      </c>
      <c r="Z767" s="7">
        <v>1</v>
      </c>
      <c r="AA767" s="7">
        <v>4</v>
      </c>
      <c r="AB767" s="51">
        <v>765</v>
      </c>
      <c r="AC767" s="51">
        <v>-355</v>
      </c>
      <c r="AD767" s="51">
        <v>4</v>
      </c>
      <c r="AE767" s="51"/>
      <c r="AF767" s="51">
        <v>1216</v>
      </c>
      <c r="AG767" s="51">
        <v>38</v>
      </c>
      <c r="AH767" s="20">
        <v>4.0000000000000001E-3</v>
      </c>
      <c r="AI767" s="7" t="s">
        <v>8507</v>
      </c>
      <c r="AJ767" s="67" t="s">
        <v>8468</v>
      </c>
      <c r="AK767" s="44">
        <v>0.89456342668863253</v>
      </c>
      <c r="AL767" s="44">
        <v>0.5675675675675671</v>
      </c>
      <c r="AM767" s="44">
        <v>0.59999999999999432</v>
      </c>
      <c r="AN767" s="25">
        <v>0.46477794793261873</v>
      </c>
      <c r="AO767" s="25">
        <v>0.113323124042879</v>
      </c>
      <c r="AP767" s="215">
        <v>65.3</v>
      </c>
      <c r="AQ767" s="215" t="s">
        <v>8552</v>
      </c>
      <c r="AR767" s="44">
        <v>7.7160493827160498E-3</v>
      </c>
      <c r="AS767" s="171" t="s">
        <v>7042</v>
      </c>
      <c r="AT767" s="171" t="s">
        <v>7701</v>
      </c>
      <c r="AU767" s="171" t="s">
        <v>7340</v>
      </c>
      <c r="AV767" s="7" t="s">
        <v>5474</v>
      </c>
      <c r="AW767" s="14" t="s">
        <v>6523</v>
      </c>
      <c r="AX767" s="49" t="s">
        <v>5981</v>
      </c>
      <c r="AY767" s="38" t="s">
        <v>5971</v>
      </c>
      <c r="AZ767" s="14" t="s">
        <v>6038</v>
      </c>
      <c r="BA767" s="49" t="s">
        <v>5993</v>
      </c>
      <c r="BB767" s="38" t="s">
        <v>5993</v>
      </c>
      <c r="BC767" s="7">
        <v>0.3</v>
      </c>
      <c r="BD767" s="14" t="s">
        <v>6489</v>
      </c>
      <c r="BE767" s="49" t="s">
        <v>6009</v>
      </c>
      <c r="BF767" s="38" t="s">
        <v>5989</v>
      </c>
      <c r="BG767" s="7">
        <v>0.5</v>
      </c>
      <c r="BH767" s="45">
        <v>3540.210051499485</v>
      </c>
      <c r="BI767" s="215" t="s">
        <v>8518</v>
      </c>
      <c r="BJ767" s="215" t="s">
        <v>8520</v>
      </c>
      <c r="BK767" s="7">
        <v>1.2</v>
      </c>
      <c r="BL767" s="25">
        <v>9.2735703245748723E-3</v>
      </c>
      <c r="BM767" s="20">
        <v>0.73475000000000001</v>
      </c>
      <c r="BN767" s="20">
        <v>0.875</v>
      </c>
      <c r="BO767" s="20">
        <v>0.62</v>
      </c>
      <c r="BP767" s="46">
        <v>6.536536536536536</v>
      </c>
      <c r="BQ767" s="215" t="s">
        <v>8513</v>
      </c>
      <c r="BR767" s="79">
        <v>1.0875957120980091</v>
      </c>
      <c r="BS767" s="9">
        <v>4.5948582111645431E-2</v>
      </c>
      <c r="BT767" s="9">
        <v>0.40708250303869398</v>
      </c>
      <c r="BU767" s="47">
        <v>44397</v>
      </c>
      <c r="BV767" s="47">
        <v>44403</v>
      </c>
      <c r="BW767" s="14" t="s">
        <v>8514</v>
      </c>
      <c r="BX767" s="83">
        <v>1.6094946401225112</v>
      </c>
      <c r="BY767" s="82">
        <v>11.36</v>
      </c>
      <c r="BZ767" s="46">
        <v>5.748239436619718</v>
      </c>
      <c r="CA767" s="48" t="s">
        <v>8702</v>
      </c>
      <c r="CB767" s="45">
        <v>49954.5</v>
      </c>
      <c r="CC767" s="45">
        <v>-23181.5</v>
      </c>
      <c r="CD767" s="45">
        <v>261.2</v>
      </c>
      <c r="CE767" s="45">
        <v>0</v>
      </c>
      <c r="CF767" s="14" t="s">
        <v>9279</v>
      </c>
      <c r="CG767" s="7" t="s">
        <v>8477</v>
      </c>
      <c r="CH767" s="215" t="s">
        <v>8498</v>
      </c>
      <c r="CI767" s="215" t="s">
        <v>8478</v>
      </c>
      <c r="CJ767" s="215" t="s">
        <v>8498</v>
      </c>
      <c r="CK767" s="43" t="s">
        <v>5474</v>
      </c>
      <c r="CL767" s="43" t="s">
        <v>8480</v>
      </c>
      <c r="CM767" s="43" t="s">
        <v>5474</v>
      </c>
      <c r="CN767" s="145">
        <v>-23181.5</v>
      </c>
      <c r="CO767" s="145">
        <v>50215.7</v>
      </c>
      <c r="CP767" s="148">
        <v>231175.71636291637</v>
      </c>
      <c r="CQ767" s="189" t="s">
        <v>5474</v>
      </c>
      <c r="CR767" s="189" t="s">
        <v>5474</v>
      </c>
      <c r="CS767" s="99" t="s">
        <v>5474</v>
      </c>
      <c r="CT767" s="167" t="s">
        <v>5474</v>
      </c>
      <c r="CU767" s="43" t="s">
        <v>5474</v>
      </c>
      <c r="CV767" s="43" t="s">
        <v>5474</v>
      </c>
      <c r="CW767" s="43" t="s">
        <v>5474</v>
      </c>
      <c r="CX767" s="43" t="s">
        <v>5474</v>
      </c>
      <c r="CY767" s="43" t="s">
        <v>5474</v>
      </c>
      <c r="CZ767" s="43" t="s">
        <v>5474</v>
      </c>
      <c r="DA767" s="42" t="s">
        <v>5474</v>
      </c>
      <c r="DB767" s="42" t="s">
        <v>5474</v>
      </c>
      <c r="DC767" s="42" t="s">
        <v>5474</v>
      </c>
      <c r="DD767" s="42" t="s">
        <v>5474</v>
      </c>
      <c r="DE767" s="42" t="s">
        <v>5474</v>
      </c>
      <c r="DF767" s="42" t="s">
        <v>5474</v>
      </c>
      <c r="DG767" s="42" t="s">
        <v>5474</v>
      </c>
      <c r="DH767" s="42" t="s">
        <v>5473</v>
      </c>
    </row>
    <row r="768" spans="1:112">
      <c r="A768" s="22">
        <v>2352</v>
      </c>
      <c r="B768" s="7" t="s">
        <v>341</v>
      </c>
      <c r="C768" s="21">
        <v>-8.8099999999999998E-2</v>
      </c>
      <c r="D768" s="21">
        <v>0.30109999999999998</v>
      </c>
      <c r="E768" s="21">
        <v>1.9E-3</v>
      </c>
      <c r="F768" s="21">
        <v>8.5099999999999995E-2</v>
      </c>
      <c r="G768" s="21">
        <v>0.29139999999999999</v>
      </c>
      <c r="H768" s="21">
        <v>0.80369999999999997</v>
      </c>
      <c r="I768" s="21">
        <v>3.0207999999999999</v>
      </c>
      <c r="J768" s="21">
        <v>4</v>
      </c>
      <c r="K768" s="21">
        <v>2.0000000000000001E-4</v>
      </c>
      <c r="L768" s="21">
        <v>1.17E-2</v>
      </c>
      <c r="M768" s="21">
        <v>1.06E-2</v>
      </c>
      <c r="N768" s="21">
        <v>4.0000000000000002E-4</v>
      </c>
      <c r="O768" s="21">
        <v>1.1999999999999999E-3</v>
      </c>
      <c r="P768" s="21">
        <v>3.7000000000000002E-3</v>
      </c>
      <c r="Q768" s="21">
        <v>3.1099999999999999E-2</v>
      </c>
      <c r="R768" s="21">
        <v>1.0500000000000001E-2</v>
      </c>
      <c r="S768" s="21">
        <v>0.12429999999999999</v>
      </c>
      <c r="T768" s="21">
        <v>4.7699999999999999E-2</v>
      </c>
      <c r="U768" s="10">
        <v>3</v>
      </c>
      <c r="V768" s="10">
        <v>4.9400000000000004</v>
      </c>
      <c r="W768" s="7">
        <v>1.1539999999999999</v>
      </c>
      <c r="X768" s="20">
        <v>0.50329999999999997</v>
      </c>
      <c r="Y768" s="75">
        <v>2020</v>
      </c>
      <c r="Z768" s="7">
        <v>1.5</v>
      </c>
      <c r="AA768" s="7">
        <v>0</v>
      </c>
      <c r="AB768" s="51">
        <v>-8164</v>
      </c>
      <c r="AC768" s="51">
        <v>-881</v>
      </c>
      <c r="AD768" s="51">
        <v>262</v>
      </c>
      <c r="AE768" s="51"/>
      <c r="AF768" s="51">
        <v>-562</v>
      </c>
      <c r="AG768" s="51">
        <v>-52</v>
      </c>
      <c r="AH768" s="20">
        <v>1.0500000000000001E-2</v>
      </c>
      <c r="AI768" s="7" t="s">
        <v>8481</v>
      </c>
      <c r="AJ768" s="67" t="s">
        <v>8494</v>
      </c>
      <c r="AK768" s="44">
        <v>0.54415274463007157</v>
      </c>
      <c r="AL768" s="44">
        <v>-0.69014084507042284</v>
      </c>
      <c r="AM768" s="44">
        <v>0.74999999999999556</v>
      </c>
      <c r="AN768" s="25">
        <v>0.71746575342465757</v>
      </c>
      <c r="AO768" s="25">
        <v>0.12157534246575333</v>
      </c>
      <c r="AP768" s="215">
        <v>29.2</v>
      </c>
      <c r="AQ768" s="215" t="s">
        <v>8552</v>
      </c>
      <c r="AR768" s="44">
        <v>5.1635111876075701E-3</v>
      </c>
      <c r="AS768" s="171" t="s">
        <v>7042</v>
      </c>
      <c r="AT768" s="171" t="s">
        <v>7190</v>
      </c>
      <c r="AU768" s="171" t="s">
        <v>6920</v>
      </c>
      <c r="AV768" s="7" t="s">
        <v>8470</v>
      </c>
      <c r="AW768" s="14" t="s">
        <v>6054</v>
      </c>
      <c r="AX768" s="49" t="s">
        <v>6039</v>
      </c>
      <c r="AY768" s="38" t="s">
        <v>5971</v>
      </c>
      <c r="AZ768" s="14" t="s">
        <v>6536</v>
      </c>
      <c r="BA768" s="49" t="s">
        <v>5967</v>
      </c>
      <c r="BB768" s="38" t="s">
        <v>5971</v>
      </c>
      <c r="BC768" s="7">
        <v>0.3</v>
      </c>
      <c r="BD768" s="14" t="s">
        <v>6180</v>
      </c>
      <c r="BE768" s="49" t="s">
        <v>5967</v>
      </c>
      <c r="BF768" s="38" t="s">
        <v>5961</v>
      </c>
      <c r="BG768" s="7">
        <v>0.9</v>
      </c>
      <c r="BH768" s="45">
        <v>2311.5788067223793</v>
      </c>
      <c r="BI768" s="215" t="s">
        <v>8499</v>
      </c>
      <c r="BJ768" s="215" t="s">
        <v>8568</v>
      </c>
      <c r="BK768" s="7">
        <v>0.5</v>
      </c>
      <c r="BL768" s="25">
        <v>5.1635111876075241E-3</v>
      </c>
      <c r="BM768" s="20">
        <v>0.66400000000000003</v>
      </c>
      <c r="BN768" s="20">
        <v>0.64749999999999996</v>
      </c>
      <c r="BO768" s="20">
        <v>0.67749999999999999</v>
      </c>
      <c r="BP768" s="46">
        <v>5.9109311740890682</v>
      </c>
      <c r="BQ768" s="215" t="s">
        <v>8558</v>
      </c>
      <c r="BR768" s="79">
        <v>1.095890410958904</v>
      </c>
      <c r="BS768" s="9">
        <v>3.3474720828359672E-2</v>
      </c>
      <c r="BT768" s="9">
        <v>4.5255120558431949E-2</v>
      </c>
      <c r="BU768" s="47" t="s">
        <v>5993</v>
      </c>
      <c r="BV768" s="47">
        <v>44399</v>
      </c>
      <c r="BW768" s="14" t="s">
        <v>8514</v>
      </c>
      <c r="BX768" s="83">
        <v>1.6198630136986301</v>
      </c>
      <c r="BY768" s="82">
        <v>5.0999999999999996</v>
      </c>
      <c r="BZ768" s="46">
        <v>5.7254901960784315</v>
      </c>
      <c r="CA768" s="48" t="s">
        <v>8538</v>
      </c>
      <c r="CB768" s="45">
        <v>-238388.8</v>
      </c>
      <c r="CC768" s="45">
        <v>-25725.200000000001</v>
      </c>
      <c r="CD768" s="45">
        <v>7650.4</v>
      </c>
      <c r="CE768" s="45">
        <v>0</v>
      </c>
      <c r="CF768" s="14" t="s">
        <v>9280</v>
      </c>
      <c r="CG768" s="7" t="s">
        <v>8477</v>
      </c>
      <c r="CH768" s="215" t="s">
        <v>8498</v>
      </c>
      <c r="CI768" s="215" t="s">
        <v>8479</v>
      </c>
      <c r="CJ768" s="215" t="s">
        <v>8479</v>
      </c>
      <c r="CK768" s="43" t="s">
        <v>5474</v>
      </c>
      <c r="CL768" s="43" t="s">
        <v>8480</v>
      </c>
      <c r="CM768" s="43" t="s">
        <v>5474</v>
      </c>
      <c r="CN768" s="145">
        <v>-25725.200000000001</v>
      </c>
      <c r="CO768" s="145">
        <v>-230738.4</v>
      </c>
      <c r="CP768" s="148">
        <v>67498.101156293473</v>
      </c>
      <c r="CQ768" s="189" t="s">
        <v>5474</v>
      </c>
      <c r="CR768" s="189" t="s">
        <v>5474</v>
      </c>
      <c r="CS768" s="99" t="s">
        <v>5474</v>
      </c>
      <c r="CT768" s="167" t="s">
        <v>5474</v>
      </c>
      <c r="CU768" s="43" t="s">
        <v>5474</v>
      </c>
      <c r="CV768" s="43" t="s">
        <v>5474</v>
      </c>
      <c r="CW768" s="43" t="s">
        <v>5474</v>
      </c>
      <c r="CX768" s="43" t="s">
        <v>5474</v>
      </c>
      <c r="CY768" s="43" t="s">
        <v>5474</v>
      </c>
      <c r="CZ768" s="43" t="s">
        <v>5474</v>
      </c>
      <c r="DA768" s="42" t="s">
        <v>5474</v>
      </c>
      <c r="DB768" s="42" t="s">
        <v>5474</v>
      </c>
      <c r="DC768" s="42" t="s">
        <v>5474</v>
      </c>
      <c r="DD768" s="42" t="s">
        <v>5474</v>
      </c>
      <c r="DE768" s="42" t="s">
        <v>5474</v>
      </c>
      <c r="DF768" s="42" t="s">
        <v>5474</v>
      </c>
      <c r="DG768" s="42" t="s">
        <v>5474</v>
      </c>
      <c r="DH768" s="42" t="s">
        <v>5474</v>
      </c>
    </row>
    <row r="769" spans="1:112">
      <c r="A769" s="22">
        <v>2388</v>
      </c>
      <c r="B769" s="7" t="s">
        <v>369</v>
      </c>
      <c r="C769" s="21">
        <v>7.2300000000000003E-2</v>
      </c>
      <c r="D769" s="21">
        <v>0.2389</v>
      </c>
      <c r="E769" s="21">
        <v>0.1946</v>
      </c>
      <c r="F769" s="21">
        <v>0.122</v>
      </c>
      <c r="G769" s="21">
        <v>8.0500000000000002E-2</v>
      </c>
      <c r="H769" s="21">
        <v>-1.2899</v>
      </c>
      <c r="I769" s="21">
        <v>-3.4544999999999999</v>
      </c>
      <c r="J769" s="21">
        <v>12.428599999999999</v>
      </c>
      <c r="K769" s="21">
        <v>1.46E-2</v>
      </c>
      <c r="L769" s="21">
        <v>2.35E-2</v>
      </c>
      <c r="M769" s="21">
        <v>-1.2800000000000001E-2</v>
      </c>
      <c r="N769" s="21">
        <v>0.14219999999999999</v>
      </c>
      <c r="O769" s="21">
        <v>-0.10680000000000001</v>
      </c>
      <c r="P769" s="21">
        <v>-0.11650000000000001</v>
      </c>
      <c r="Q769" s="21">
        <v>0.1971</v>
      </c>
      <c r="R769" s="21">
        <v>0.1061</v>
      </c>
      <c r="S769" s="21">
        <v>0.15479999999999999</v>
      </c>
      <c r="T769" s="21">
        <v>8.3199999999999996E-2</v>
      </c>
      <c r="U769" s="10">
        <v>2.4</v>
      </c>
      <c r="V769" s="10">
        <v>12.15</v>
      </c>
      <c r="W769" s="7">
        <v>0.16</v>
      </c>
      <c r="X769" s="20">
        <v>8.3900000000000002E-2</v>
      </c>
      <c r="Y769" s="75">
        <v>2020</v>
      </c>
      <c r="Z769" s="7">
        <v>0.8</v>
      </c>
      <c r="AA769" s="7">
        <v>0</v>
      </c>
      <c r="AB769" s="51">
        <v>389</v>
      </c>
      <c r="AC769" s="51">
        <v>-439</v>
      </c>
      <c r="AD769" s="51"/>
      <c r="AE769" s="51"/>
      <c r="AF769" s="51">
        <v>-269</v>
      </c>
      <c r="AG769" s="51">
        <v>-74</v>
      </c>
      <c r="AH769" s="20">
        <v>2.0999999999999999E-3</v>
      </c>
      <c r="AI769" s="7" t="s">
        <v>8481</v>
      </c>
      <c r="AJ769" s="67" t="s">
        <v>8494</v>
      </c>
      <c r="AK769" s="44">
        <v>-0.53882725832012679</v>
      </c>
      <c r="AL769" s="44">
        <v>-0.765625</v>
      </c>
      <c r="AM769" s="44">
        <v>0.88461538461538547</v>
      </c>
      <c r="AN769" s="25">
        <v>0.64387755102040811</v>
      </c>
      <c r="AO769" s="25">
        <v>0.26122448979591834</v>
      </c>
      <c r="AP769" s="215">
        <v>49</v>
      </c>
      <c r="AQ769" s="215" t="s">
        <v>8552</v>
      </c>
      <c r="AR769" s="44">
        <v>3.0494216614090401E-2</v>
      </c>
      <c r="AS769" s="171" t="s">
        <v>7528</v>
      </c>
      <c r="AT769" s="171" t="s">
        <v>7220</v>
      </c>
      <c r="AU769" s="171" t="s">
        <v>6933</v>
      </c>
      <c r="AV769" s="7" t="s">
        <v>8470</v>
      </c>
      <c r="AW769" s="14" t="s">
        <v>6038</v>
      </c>
      <c r="AX769" s="49" t="s">
        <v>6009</v>
      </c>
      <c r="AY769" s="38" t="s">
        <v>6007</v>
      </c>
      <c r="AZ769" s="14" t="s">
        <v>6123</v>
      </c>
      <c r="BA769" s="49" t="s">
        <v>5967</v>
      </c>
      <c r="BB769" s="38" t="s">
        <v>6007</v>
      </c>
      <c r="BC769" s="7">
        <v>0.4</v>
      </c>
      <c r="BD769" s="14" t="s">
        <v>6093</v>
      </c>
      <c r="BE769" s="49" t="s">
        <v>5967</v>
      </c>
      <c r="BF769" s="38" t="s">
        <v>5961</v>
      </c>
      <c r="BG769" s="7">
        <v>0.2</v>
      </c>
      <c r="BH769" s="45">
        <v>1097.5986710566897</v>
      </c>
      <c r="BI769" s="215" t="s">
        <v>8489</v>
      </c>
      <c r="BJ769" s="215" t="s">
        <v>8509</v>
      </c>
      <c r="BK769" s="7">
        <v>0.9</v>
      </c>
      <c r="BL769" s="25">
        <v>2.4033437826541243E-2</v>
      </c>
      <c r="BM769" s="20">
        <v>0.62187499999999996</v>
      </c>
      <c r="BN769" s="20">
        <v>0.69750000000000001</v>
      </c>
      <c r="BO769" s="20">
        <v>0.55999999999999994</v>
      </c>
      <c r="BP769" s="46">
        <v>4.0329218106995883</v>
      </c>
      <c r="BQ769" s="215" t="s">
        <v>8558</v>
      </c>
      <c r="BR769" s="79">
        <v>1.9632653061224488</v>
      </c>
      <c r="BS769" s="9">
        <v>0</v>
      </c>
      <c r="BT769" s="9">
        <v>1.0415599356012439E-2</v>
      </c>
      <c r="BU769" s="47" t="s">
        <v>5993</v>
      </c>
      <c r="BV769" s="47" t="s">
        <v>5993</v>
      </c>
      <c r="BW769" s="14" t="s">
        <v>8514</v>
      </c>
      <c r="BX769" s="83">
        <v>2.704081632653061</v>
      </c>
      <c r="BY769" s="82">
        <v>12.1</v>
      </c>
      <c r="BZ769" s="46">
        <v>4.0495867768595044</v>
      </c>
      <c r="CA769" s="48" t="s">
        <v>8485</v>
      </c>
      <c r="CB769" s="45">
        <v>19061</v>
      </c>
      <c r="CC769" s="45">
        <v>-21511</v>
      </c>
      <c r="CD769" s="45">
        <v>0</v>
      </c>
      <c r="CE769" s="45">
        <v>0</v>
      </c>
      <c r="CF769" s="14" t="s">
        <v>9281</v>
      </c>
      <c r="CG769" s="7" t="s">
        <v>8477</v>
      </c>
      <c r="CH769" s="215" t="s">
        <v>8478</v>
      </c>
      <c r="CI769" s="215" t="s">
        <v>8478</v>
      </c>
      <c r="CJ769" s="215" t="s">
        <v>8479</v>
      </c>
      <c r="CK769" s="43" t="s">
        <v>5474</v>
      </c>
      <c r="CL769" s="43" t="s">
        <v>5474</v>
      </c>
      <c r="CM769" s="43" t="s">
        <v>6898</v>
      </c>
      <c r="CN769" s="145">
        <v>-21511</v>
      </c>
      <c r="CO769" s="145">
        <v>19061</v>
      </c>
      <c r="CP769" s="148">
        <v>53782.334881777795</v>
      </c>
      <c r="CQ769" s="189" t="s">
        <v>5474</v>
      </c>
      <c r="CR769" s="189" t="s">
        <v>5474</v>
      </c>
      <c r="CS769" s="99" t="s">
        <v>5474</v>
      </c>
      <c r="CT769" s="167" t="s">
        <v>5474</v>
      </c>
      <c r="CU769" s="43" t="s">
        <v>5474</v>
      </c>
      <c r="CV769" s="43" t="s">
        <v>5474</v>
      </c>
      <c r="CW769" s="43" t="s">
        <v>5474</v>
      </c>
      <c r="CX769" s="43" t="s">
        <v>5474</v>
      </c>
      <c r="CY769" s="43" t="s">
        <v>5474</v>
      </c>
      <c r="CZ769" s="43" t="s">
        <v>5474</v>
      </c>
      <c r="DA769" s="42" t="s">
        <v>5474</v>
      </c>
      <c r="DB769" s="42" t="s">
        <v>5474</v>
      </c>
      <c r="DC769" s="42" t="s">
        <v>5474</v>
      </c>
      <c r="DD769" s="42" t="s">
        <v>5474</v>
      </c>
      <c r="DE769" s="42" t="s">
        <v>5474</v>
      </c>
      <c r="DF769" s="42" t="s">
        <v>5474</v>
      </c>
      <c r="DG769" s="42" t="s">
        <v>5474</v>
      </c>
      <c r="DH769" s="42" t="s">
        <v>5474</v>
      </c>
    </row>
    <row r="770" spans="1:112">
      <c r="A770" s="22">
        <v>5474</v>
      </c>
      <c r="B770" s="7" t="s">
        <v>1142</v>
      </c>
      <c r="C770" s="21">
        <v>-0.21840000000000001</v>
      </c>
      <c r="D770" s="21">
        <v>-0.52500000000000002</v>
      </c>
      <c r="E770" s="21">
        <v>-0.25819999999999999</v>
      </c>
      <c r="F770" s="21">
        <v>-0.53710000000000002</v>
      </c>
      <c r="G770" s="21">
        <v>-2.4799999999999999E-2</v>
      </c>
      <c r="H770" s="21">
        <v>0.72570000000000001</v>
      </c>
      <c r="I770" s="21">
        <v>-1.21E-2</v>
      </c>
      <c r="J770" s="21">
        <v>0.1062</v>
      </c>
      <c r="K770" s="21">
        <v>-2.9499999999999998E-2</v>
      </c>
      <c r="L770" s="21">
        <v>-1.0800000000000001E-2</v>
      </c>
      <c r="M770" s="21">
        <v>-3.5299999999999998E-2</v>
      </c>
      <c r="N770" s="21">
        <v>3.09E-2</v>
      </c>
      <c r="O770" s="21">
        <v>-3.39E-2</v>
      </c>
      <c r="P770" s="21">
        <v>1.3299999999999999E-2</v>
      </c>
      <c r="Q770" s="21">
        <v>4.24E-2</v>
      </c>
      <c r="R770" s="21">
        <v>2.5000000000000001E-2</v>
      </c>
      <c r="S770" s="21">
        <v>0.31230000000000002</v>
      </c>
      <c r="T770" s="21">
        <v>0.22439999999999999</v>
      </c>
      <c r="U770" s="10">
        <v>6.46</v>
      </c>
      <c r="V770" s="10">
        <v>19.07</v>
      </c>
      <c r="W770" s="7">
        <v>4.9962999999999997</v>
      </c>
      <c r="X770" s="20">
        <v>0.5534</v>
      </c>
      <c r="Y770" s="75">
        <v>2020</v>
      </c>
      <c r="Z770" s="7">
        <v>8</v>
      </c>
      <c r="AA770" s="7">
        <v>2</v>
      </c>
      <c r="AB770" s="51">
        <v>67</v>
      </c>
      <c r="AC770" s="51">
        <v>-22</v>
      </c>
      <c r="AD770" s="51"/>
      <c r="AE770" s="51"/>
      <c r="AF770" s="51">
        <v>-34</v>
      </c>
      <c r="AG770" s="51">
        <v>-41</v>
      </c>
      <c r="AH770" s="20">
        <v>5.1700000000000003E-2</v>
      </c>
      <c r="AI770" s="7" t="s">
        <v>8493</v>
      </c>
      <c r="AJ770" s="67" t="s">
        <v>8757</v>
      </c>
      <c r="AK770" s="44">
        <v>-0.9834368530020704</v>
      </c>
      <c r="AL770" s="44">
        <v>-0.94405594405594406</v>
      </c>
      <c r="AM770" s="44">
        <v>1</v>
      </c>
      <c r="AN770" s="25">
        <v>2.1659192825112106</v>
      </c>
      <c r="AO770" s="25">
        <v>0.64125560538116588</v>
      </c>
      <c r="AP770" s="215">
        <v>111.5</v>
      </c>
      <c r="AQ770" s="215" t="s">
        <v>8552</v>
      </c>
      <c r="AR770" s="44">
        <v>2.7649769585253399E-2</v>
      </c>
      <c r="AS770" s="171" t="s">
        <v>8138</v>
      </c>
      <c r="AT770" s="171" t="s">
        <v>8139</v>
      </c>
      <c r="AU770" s="171" t="s">
        <v>8140</v>
      </c>
      <c r="AV770" s="7" t="s">
        <v>8470</v>
      </c>
      <c r="AW770" s="14" t="s">
        <v>6837</v>
      </c>
      <c r="AX770" s="49" t="s">
        <v>5967</v>
      </c>
      <c r="AY770" s="38" t="s">
        <v>6047</v>
      </c>
      <c r="AZ770" s="14" t="s">
        <v>6118</v>
      </c>
      <c r="BA770" s="49" t="s">
        <v>5967</v>
      </c>
      <c r="BB770" s="38" t="s">
        <v>6007</v>
      </c>
      <c r="BC770" s="7">
        <v>0.4</v>
      </c>
      <c r="BD770" s="14" t="s">
        <v>6152</v>
      </c>
      <c r="BE770" s="49" t="s">
        <v>5967</v>
      </c>
      <c r="BF770" s="38" t="s">
        <v>6007</v>
      </c>
      <c r="BG770" s="7">
        <v>2.1</v>
      </c>
      <c r="BH770" s="45">
        <v>129.7246259604311</v>
      </c>
      <c r="BI770" s="215" t="s">
        <v>8471</v>
      </c>
      <c r="BJ770" s="215" t="s">
        <v>8554</v>
      </c>
      <c r="BK770" s="7">
        <v>0.6</v>
      </c>
      <c r="BL770" s="25">
        <v>3.2407407407407406E-2</v>
      </c>
      <c r="BM770" s="20">
        <v>0.45400000000000001</v>
      </c>
      <c r="BN770" s="20">
        <v>0.24500000000000002</v>
      </c>
      <c r="BO770" s="20">
        <v>0.625</v>
      </c>
      <c r="BP770" s="46">
        <v>5.846879916098584</v>
      </c>
      <c r="BQ770" s="215" t="s">
        <v>8569</v>
      </c>
      <c r="BR770" s="79">
        <v>0.52394618834080731</v>
      </c>
      <c r="BS770" s="9">
        <v>3.8733275807378842E-2</v>
      </c>
      <c r="BT770" s="9">
        <v>0.26435241728266323</v>
      </c>
      <c r="BU770" s="47" t="s">
        <v>5993</v>
      </c>
      <c r="BV770" s="47" t="s">
        <v>5993</v>
      </c>
      <c r="BW770" s="14" t="s">
        <v>5474</v>
      </c>
      <c r="BX770" s="83">
        <v>0.90493273542600905</v>
      </c>
      <c r="BY770" s="82">
        <v>14.16</v>
      </c>
      <c r="BZ770" s="46">
        <v>7.8742937853107344</v>
      </c>
      <c r="CA770" s="48" t="s">
        <v>8485</v>
      </c>
      <c r="CB770" s="45">
        <v>7470.5</v>
      </c>
      <c r="CC770" s="45">
        <v>-2453</v>
      </c>
      <c r="CD770" s="45">
        <v>0</v>
      </c>
      <c r="CE770" s="45">
        <v>0</v>
      </c>
      <c r="CF770" s="14" t="s">
        <v>9282</v>
      </c>
      <c r="CG770" s="7" t="s">
        <v>8477</v>
      </c>
      <c r="CH770" s="215" t="s">
        <v>8498</v>
      </c>
      <c r="CI770" s="215" t="s">
        <v>8479</v>
      </c>
      <c r="CJ770" s="215" t="s">
        <v>8479</v>
      </c>
      <c r="CK770" s="43" t="s">
        <v>7297</v>
      </c>
      <c r="CL770" s="43" t="s">
        <v>5474</v>
      </c>
      <c r="CM770" s="43" t="s">
        <v>5474</v>
      </c>
      <c r="CN770" s="145">
        <v>-2453</v>
      </c>
      <c r="CO770" s="145">
        <v>7470.5</v>
      </c>
      <c r="CP770" s="148">
        <v>14464.295794588068</v>
      </c>
      <c r="CQ770" s="189" t="s">
        <v>5474</v>
      </c>
      <c r="CR770" s="189" t="s">
        <v>5474</v>
      </c>
      <c r="CS770" s="99" t="s">
        <v>5474</v>
      </c>
      <c r="CT770" s="167" t="s">
        <v>5474</v>
      </c>
      <c r="CU770" s="43" t="s">
        <v>5474</v>
      </c>
      <c r="CV770" s="43" t="s">
        <v>5474</v>
      </c>
      <c r="CW770" s="43" t="s">
        <v>5474</v>
      </c>
      <c r="CX770" s="43" t="s">
        <v>5474</v>
      </c>
      <c r="CY770" s="43" t="s">
        <v>5474</v>
      </c>
      <c r="CZ770" s="43" t="s">
        <v>5474</v>
      </c>
      <c r="DA770" s="42" t="s">
        <v>5474</v>
      </c>
      <c r="DB770" s="42" t="s">
        <v>5474</v>
      </c>
      <c r="DC770" s="42" t="s">
        <v>5474</v>
      </c>
      <c r="DD770" s="42" t="s">
        <v>5474</v>
      </c>
      <c r="DE770" s="42" t="s">
        <v>5474</v>
      </c>
      <c r="DF770" s="42" t="s">
        <v>5474</v>
      </c>
      <c r="DG770" s="42" t="s">
        <v>5474</v>
      </c>
      <c r="DH770" s="42" t="s">
        <v>5474</v>
      </c>
    </row>
    <row r="771" spans="1:112">
      <c r="A771" s="22">
        <v>3051</v>
      </c>
      <c r="B771" s="7" t="s">
        <v>622</v>
      </c>
      <c r="C771" s="21">
        <v>6.1400000000000003E-2</v>
      </c>
      <c r="D771" s="21">
        <v>0.47939999999999999</v>
      </c>
      <c r="E771" s="21">
        <v>4.1300000000000003E-2</v>
      </c>
      <c r="F771" s="21">
        <v>0.55249999999999999</v>
      </c>
      <c r="G771" s="21">
        <v>0.52639999999999998</v>
      </c>
      <c r="H771" s="21">
        <v>-0.82609999999999995</v>
      </c>
      <c r="I771" s="21">
        <v>3.1333000000000002</v>
      </c>
      <c r="J771" s="21">
        <v>20.636399999999998</v>
      </c>
      <c r="K771" s="21">
        <v>-1.9099999999999999E-2</v>
      </c>
      <c r="L771" s="21">
        <v>6.4100000000000004E-2</v>
      </c>
      <c r="M771" s="21">
        <v>1.9099999999999999E-2</v>
      </c>
      <c r="N771" s="21">
        <v>-4.2000000000000003E-2</v>
      </c>
      <c r="O771" s="21">
        <v>3.9699999999999999E-2</v>
      </c>
      <c r="P771" s="21">
        <v>1.8599999999999998E-2</v>
      </c>
      <c r="Q771" s="21">
        <v>0.1396</v>
      </c>
      <c r="R771" s="21">
        <v>3.1300000000000001E-2</v>
      </c>
      <c r="S771" s="21">
        <v>-9.2700000000000005E-2</v>
      </c>
      <c r="T771" s="21">
        <v>-2.5000000000000001E-3</v>
      </c>
      <c r="U771" s="10">
        <v>2.16</v>
      </c>
      <c r="V771" s="10">
        <v>2.3199999999999998</v>
      </c>
      <c r="W771" s="7">
        <v>0</v>
      </c>
      <c r="X771" s="20">
        <v>0</v>
      </c>
      <c r="Y771" s="75"/>
      <c r="Z771" s="7"/>
      <c r="AA771" s="7"/>
      <c r="AB771" s="51">
        <v>-700</v>
      </c>
      <c r="AC771" s="51">
        <v>-228</v>
      </c>
      <c r="AD771" s="51"/>
      <c r="AE771" s="51"/>
      <c r="AF771" s="51"/>
      <c r="AG771" s="51"/>
      <c r="AH771" s="20">
        <v>0</v>
      </c>
      <c r="AI771" s="7" t="s">
        <v>8481</v>
      </c>
      <c r="AJ771" s="67" t="s">
        <v>8757</v>
      </c>
      <c r="AK771" s="44">
        <v>-0.54724818276220133</v>
      </c>
      <c r="AL771" s="44">
        <v>-0.92424242424242398</v>
      </c>
      <c r="AM771" s="44">
        <v>0.57142857142857351</v>
      </c>
      <c r="AN771" s="25">
        <v>1.115874855156431</v>
      </c>
      <c r="AO771" s="25">
        <v>0.53534183082271158</v>
      </c>
      <c r="AP771" s="215">
        <v>8.6300000000000008</v>
      </c>
      <c r="AQ771" s="215" t="s">
        <v>8552</v>
      </c>
      <c r="AR771" s="44">
        <v>1.52941176470588E-2</v>
      </c>
      <c r="AS771" s="171" t="s">
        <v>7750</v>
      </c>
      <c r="AT771" s="171" t="s">
        <v>7751</v>
      </c>
      <c r="AU771" s="171" t="s">
        <v>7021</v>
      </c>
      <c r="AV771" s="7" t="s">
        <v>5474</v>
      </c>
      <c r="AW771" s="14" t="s">
        <v>6803</v>
      </c>
      <c r="AX771" s="49" t="s">
        <v>5967</v>
      </c>
      <c r="AY771" s="38" t="s">
        <v>6047</v>
      </c>
      <c r="AZ771" s="14" t="s">
        <v>6295</v>
      </c>
      <c r="BA771" s="49" t="s">
        <v>5967</v>
      </c>
      <c r="BB771" s="38" t="s">
        <v>5971</v>
      </c>
      <c r="BC771" s="7">
        <v>0.5</v>
      </c>
      <c r="BD771" s="14" t="s">
        <v>6152</v>
      </c>
      <c r="BE771" s="49" t="s">
        <v>5988</v>
      </c>
      <c r="BF771" s="38" t="s">
        <v>5989</v>
      </c>
      <c r="BG771" s="7">
        <v>1.5</v>
      </c>
      <c r="BH771" s="45">
        <v>2595.3083586552061</v>
      </c>
      <c r="BI771" s="215" t="s">
        <v>8489</v>
      </c>
      <c r="BJ771" s="215" t="s">
        <v>8568</v>
      </c>
      <c r="BK771" s="7">
        <v>0.6</v>
      </c>
      <c r="BL771" s="25">
        <v>3.3532934131736664E-2</v>
      </c>
      <c r="BM771" s="20">
        <v>0.69000000000000017</v>
      </c>
      <c r="BN771" s="20">
        <v>0.74500000000000011</v>
      </c>
      <c r="BO771" s="20">
        <v>0.64500000000000002</v>
      </c>
      <c r="BP771" s="46">
        <v>3.7198275862068972</v>
      </c>
      <c r="BQ771" s="215" t="s">
        <v>8558</v>
      </c>
      <c r="BR771" s="79">
        <v>2.2815758980301277</v>
      </c>
      <c r="BS771" s="9">
        <v>0</v>
      </c>
      <c r="BT771" s="9">
        <v>0</v>
      </c>
      <c r="BU771" s="47" t="s">
        <v>5993</v>
      </c>
      <c r="BV771" s="47" t="s">
        <v>5993</v>
      </c>
      <c r="BW771" s="14" t="s">
        <v>9222</v>
      </c>
      <c r="BX771" s="83">
        <v>3.1019698725376594</v>
      </c>
      <c r="BY771" s="82">
        <v>2.3600000000000003</v>
      </c>
      <c r="BZ771" s="46">
        <v>3.656779661016949</v>
      </c>
      <c r="CA771" s="48" t="s">
        <v>5474</v>
      </c>
      <c r="CB771" s="45">
        <v>-6041.0000000000009</v>
      </c>
      <c r="CC771" s="45">
        <v>-1967.64</v>
      </c>
      <c r="CD771" s="45">
        <v>0</v>
      </c>
      <c r="CE771" s="45">
        <v>0</v>
      </c>
      <c r="CF771" s="14" t="s">
        <v>9283</v>
      </c>
      <c r="CG771" s="7" t="s">
        <v>8477</v>
      </c>
      <c r="CH771" s="215" t="s">
        <v>8498</v>
      </c>
      <c r="CI771" s="215" t="s">
        <v>8479</v>
      </c>
      <c r="CJ771" s="215" t="s">
        <v>8479</v>
      </c>
      <c r="CK771" s="43" t="s">
        <v>6965</v>
      </c>
      <c r="CL771" s="43" t="s">
        <v>5474</v>
      </c>
      <c r="CM771" s="43" t="s">
        <v>5474</v>
      </c>
      <c r="CN771" s="145">
        <v>-1967.64</v>
      </c>
      <c r="CO771" s="145">
        <v>-6041.0000000000009</v>
      </c>
      <c r="CP771" s="148">
        <v>22397.511135194432</v>
      </c>
      <c r="CQ771" s="189" t="s">
        <v>5474</v>
      </c>
      <c r="CR771" s="189" t="s">
        <v>5474</v>
      </c>
      <c r="CS771" s="99" t="s">
        <v>5474</v>
      </c>
      <c r="CT771" s="167" t="s">
        <v>5474</v>
      </c>
      <c r="CU771" s="43" t="s">
        <v>5474</v>
      </c>
      <c r="CV771" s="43" t="s">
        <v>5474</v>
      </c>
      <c r="CW771" s="43" t="s">
        <v>5474</v>
      </c>
      <c r="CX771" s="43" t="s">
        <v>5474</v>
      </c>
      <c r="CY771" s="43" t="s">
        <v>5474</v>
      </c>
      <c r="CZ771" s="43" t="s">
        <v>5474</v>
      </c>
      <c r="DA771" s="42" t="s">
        <v>5474</v>
      </c>
      <c r="DB771" s="42" t="s">
        <v>5474</v>
      </c>
      <c r="DC771" s="42" t="s">
        <v>5474</v>
      </c>
      <c r="DD771" s="42" t="s">
        <v>5474</v>
      </c>
      <c r="DE771" s="42" t="s">
        <v>5474</v>
      </c>
      <c r="DF771" s="42" t="s">
        <v>5474</v>
      </c>
      <c r="DG771" s="42" t="s">
        <v>5474</v>
      </c>
      <c r="DH771" s="42" t="s">
        <v>5474</v>
      </c>
    </row>
    <row r="772" spans="1:112">
      <c r="A772" s="22">
        <v>3114</v>
      </c>
      <c r="B772" s="7" t="s">
        <v>649</v>
      </c>
      <c r="C772" s="21">
        <v>4.2999999999999997E-2</v>
      </c>
      <c r="D772" s="21">
        <v>0.15490000000000001</v>
      </c>
      <c r="E772" s="21">
        <v>2.0199999999999999E-2</v>
      </c>
      <c r="F772" s="21">
        <v>0.26250000000000001</v>
      </c>
      <c r="G772" s="21">
        <v>9.7900000000000001E-2</v>
      </c>
      <c r="H772" s="21">
        <v>-0.375</v>
      </c>
      <c r="I772" s="21">
        <v>0.37930000000000003</v>
      </c>
      <c r="J772" s="21">
        <v>0.6774</v>
      </c>
      <c r="K772" s="21">
        <v>-3.3999999999999998E-3</v>
      </c>
      <c r="L772" s="21">
        <v>5.4999999999999997E-3</v>
      </c>
      <c r="M772" s="21">
        <v>2.1700000000000001E-2</v>
      </c>
      <c r="N772" s="21">
        <v>-2.7000000000000001E-3</v>
      </c>
      <c r="O772" s="21">
        <v>3.8E-3</v>
      </c>
      <c r="P772" s="21">
        <v>1.01E-2</v>
      </c>
      <c r="Q772" s="21">
        <v>8.9999999999999993E-3</v>
      </c>
      <c r="R772" s="21">
        <v>5.1000000000000004E-3</v>
      </c>
      <c r="S772" s="21">
        <v>0.1045</v>
      </c>
      <c r="T772" s="21">
        <v>4.9000000000000002E-2</v>
      </c>
      <c r="U772" s="10">
        <v>1.04</v>
      </c>
      <c r="V772" s="10">
        <v>2.2000000000000002</v>
      </c>
      <c r="W772" s="7">
        <v>1.3032999999999999</v>
      </c>
      <c r="X772" s="20">
        <v>0.73470000000000002</v>
      </c>
      <c r="Y772" s="75">
        <v>2020</v>
      </c>
      <c r="Z772" s="7">
        <v>1.2</v>
      </c>
      <c r="AA772" s="7">
        <v>0</v>
      </c>
      <c r="AB772" s="51">
        <v>405</v>
      </c>
      <c r="AC772" s="51">
        <v>405</v>
      </c>
      <c r="AD772" s="51"/>
      <c r="AE772" s="51"/>
      <c r="AF772" s="51">
        <v>-60</v>
      </c>
      <c r="AG772" s="51">
        <v>-19</v>
      </c>
      <c r="AH772" s="20">
        <v>0.01</v>
      </c>
      <c r="AI772" s="7" t="s">
        <v>8481</v>
      </c>
      <c r="AJ772" s="67" t="s">
        <v>8843</v>
      </c>
      <c r="AK772" s="44">
        <v>-0.54150197628458496</v>
      </c>
      <c r="AL772" s="44">
        <v>-0.91333333333333333</v>
      </c>
      <c r="AM772" s="44">
        <v>-0.57142857142856995</v>
      </c>
      <c r="AN772" s="25">
        <v>0.86348122866894195</v>
      </c>
      <c r="AO772" s="25">
        <v>0.51194539249146753</v>
      </c>
      <c r="AP772" s="215">
        <v>29.3</v>
      </c>
      <c r="AQ772" s="215" t="s">
        <v>8552</v>
      </c>
      <c r="AR772" s="44">
        <v>2.44755244755244E-2</v>
      </c>
      <c r="AS772" s="171" t="s">
        <v>7771</v>
      </c>
      <c r="AT772" s="171" t="s">
        <v>7088</v>
      </c>
      <c r="AU772" s="171" t="s">
        <v>7296</v>
      </c>
      <c r="AV772" s="7" t="s">
        <v>5474</v>
      </c>
      <c r="AW772" s="14" t="s">
        <v>6038</v>
      </c>
      <c r="AX772" s="49" t="s">
        <v>6039</v>
      </c>
      <c r="AY772" s="38" t="s">
        <v>6047</v>
      </c>
      <c r="AZ772" s="14" t="s">
        <v>5959</v>
      </c>
      <c r="BA772" s="49" t="s">
        <v>5967</v>
      </c>
      <c r="BB772" s="38" t="s">
        <v>5961</v>
      </c>
      <c r="BC772" s="7">
        <v>4.9000000000000004</v>
      </c>
      <c r="BD772" s="14" t="s">
        <v>5980</v>
      </c>
      <c r="BE772" s="49" t="s">
        <v>5960</v>
      </c>
      <c r="BF772" s="38" t="s">
        <v>5961</v>
      </c>
      <c r="BG772" s="7">
        <v>5</v>
      </c>
      <c r="BH772" s="45">
        <v>2896.2583508788712</v>
      </c>
      <c r="BI772" s="215" t="s">
        <v>8518</v>
      </c>
      <c r="BJ772" s="215" t="s">
        <v>8568</v>
      </c>
      <c r="BK772" s="7">
        <v>0.6</v>
      </c>
      <c r="BL772" s="25">
        <v>1.0344827586206921E-2</v>
      </c>
      <c r="BM772" s="20">
        <v>0.64387499999999998</v>
      </c>
      <c r="BN772" s="20">
        <v>0.66999999999999993</v>
      </c>
      <c r="BO772" s="20">
        <v>0.62249999999999994</v>
      </c>
      <c r="BP772" s="46">
        <v>13.318181818181817</v>
      </c>
      <c r="BQ772" s="215" t="s">
        <v>8558</v>
      </c>
      <c r="BR772" s="79">
        <v>1.9720136518771327E-2</v>
      </c>
      <c r="BS772" s="9">
        <v>3.8406550349397994E-2</v>
      </c>
      <c r="BT772" s="9">
        <v>3.4901457870773367E-2</v>
      </c>
      <c r="BU772" s="47" t="s">
        <v>5993</v>
      </c>
      <c r="BV772" s="47" t="s">
        <v>5993</v>
      </c>
      <c r="BW772" s="14" t="s">
        <v>5474</v>
      </c>
      <c r="BX772" s="83">
        <v>0.22366416382252541</v>
      </c>
      <c r="BY772" s="82">
        <v>2.44</v>
      </c>
      <c r="BZ772" s="46">
        <v>12.008196721311476</v>
      </c>
      <c r="CA772" s="48" t="s">
        <v>8475</v>
      </c>
      <c r="CB772" s="45">
        <v>11866.5</v>
      </c>
      <c r="CC772" s="45">
        <v>11866.5</v>
      </c>
      <c r="CD772" s="45">
        <v>0</v>
      </c>
      <c r="CE772" s="45">
        <v>0</v>
      </c>
      <c r="CF772" s="14" t="s">
        <v>9284</v>
      </c>
      <c r="CG772" s="7" t="s">
        <v>8556</v>
      </c>
      <c r="CH772" s="215" t="s">
        <v>8478</v>
      </c>
      <c r="CI772" s="215" t="s">
        <v>8479</v>
      </c>
      <c r="CJ772" s="215" t="s">
        <v>8523</v>
      </c>
      <c r="CK772" s="43" t="s">
        <v>6894</v>
      </c>
      <c r="CL772" s="43" t="s">
        <v>8480</v>
      </c>
      <c r="CM772" s="43" t="s">
        <v>5474</v>
      </c>
      <c r="CN772" s="145">
        <v>11866.5</v>
      </c>
      <c r="CO772" s="145">
        <v>11866.5</v>
      </c>
      <c r="CP772" s="148">
        <v>84860.369680750926</v>
      </c>
      <c r="CQ772" s="189" t="s">
        <v>5474</v>
      </c>
      <c r="CR772" s="189" t="s">
        <v>5474</v>
      </c>
      <c r="CS772" s="99" t="s">
        <v>5474</v>
      </c>
      <c r="CT772" s="167" t="s">
        <v>5474</v>
      </c>
      <c r="CU772" s="43" t="s">
        <v>5474</v>
      </c>
      <c r="CV772" s="43" t="s">
        <v>5474</v>
      </c>
      <c r="CW772" s="43" t="s">
        <v>5474</v>
      </c>
      <c r="CX772" s="43" t="s">
        <v>5474</v>
      </c>
      <c r="CY772" s="43" t="s">
        <v>5474</v>
      </c>
      <c r="CZ772" s="43" t="s">
        <v>5474</v>
      </c>
      <c r="DA772" s="42" t="s">
        <v>5474</v>
      </c>
      <c r="DB772" s="42" t="s">
        <v>5474</v>
      </c>
      <c r="DC772" s="42" t="s">
        <v>5474</v>
      </c>
      <c r="DD772" s="42" t="s">
        <v>5474</v>
      </c>
      <c r="DE772" s="42" t="s">
        <v>5474</v>
      </c>
      <c r="DF772" s="42" t="s">
        <v>5474</v>
      </c>
      <c r="DG772" s="42" t="s">
        <v>5474</v>
      </c>
      <c r="DH772" s="42" t="s">
        <v>5474</v>
      </c>
    </row>
    <row r="773" spans="1:112">
      <c r="A773" s="22">
        <v>3373</v>
      </c>
      <c r="B773" s="7" t="s">
        <v>735</v>
      </c>
      <c r="C773" s="21">
        <v>-0.20580000000000001</v>
      </c>
      <c r="D773" s="21">
        <v>-0.78439999999999999</v>
      </c>
      <c r="E773" s="21">
        <v>-0.32090000000000002</v>
      </c>
      <c r="F773" s="21">
        <v>-0.75560000000000005</v>
      </c>
      <c r="G773" s="21">
        <v>-0.4985</v>
      </c>
      <c r="H773" s="21">
        <v>-0.45329999999999998</v>
      </c>
      <c r="I773" s="21">
        <v>-0.88319999999999999</v>
      </c>
      <c r="J773" s="21">
        <v>-0.78280000000000005</v>
      </c>
      <c r="K773" s="21">
        <v>3.6400000000000002E-2</v>
      </c>
      <c r="L773" s="21">
        <v>-0.25219999999999998</v>
      </c>
      <c r="M773" s="21">
        <v>-9.3200000000000005E-2</v>
      </c>
      <c r="N773" s="21">
        <v>-1.2E-2</v>
      </c>
      <c r="O773" s="21">
        <v>-0.30819999999999997</v>
      </c>
      <c r="P773" s="21">
        <v>-6.0999999999999999E-2</v>
      </c>
      <c r="Q773" s="21">
        <v>-6.2399999999999997E-2</v>
      </c>
      <c r="R773" s="21">
        <v>-4.8899999999999999E-2</v>
      </c>
      <c r="S773" s="21">
        <v>0.1739</v>
      </c>
      <c r="T773" s="21">
        <v>0.13139999999999999</v>
      </c>
      <c r="U773" s="10">
        <v>2.3199999999999998</v>
      </c>
      <c r="V773" s="10">
        <v>8.65</v>
      </c>
      <c r="W773" s="7">
        <v>2.66</v>
      </c>
      <c r="X773" s="20">
        <v>0.82879999999999998</v>
      </c>
      <c r="Y773" s="75">
        <v>2020</v>
      </c>
      <c r="Z773" s="7">
        <v>10</v>
      </c>
      <c r="AA773" s="7">
        <v>0</v>
      </c>
      <c r="AB773" s="51">
        <v>138</v>
      </c>
      <c r="AC773" s="51">
        <v>45</v>
      </c>
      <c r="AD773" s="51"/>
      <c r="AE773" s="51"/>
      <c r="AF773" s="51">
        <v>-4</v>
      </c>
      <c r="AG773" s="51"/>
      <c r="AH773" s="20">
        <v>0.57469999999999999</v>
      </c>
      <c r="AI773" s="7" t="s">
        <v>8493</v>
      </c>
      <c r="AJ773" s="67" t="s">
        <v>8757</v>
      </c>
      <c r="AK773" s="44">
        <v>-0.97107438016528924</v>
      </c>
      <c r="AL773" s="44">
        <v>-0.94299674267100975</v>
      </c>
      <c r="AM773" s="44">
        <v>0.80555555555555525</v>
      </c>
      <c r="AN773" s="25">
        <v>1.4491017964071857</v>
      </c>
      <c r="AO773" s="25">
        <v>0.73532934131736538</v>
      </c>
      <c r="AP773" s="215">
        <v>41.75</v>
      </c>
      <c r="AQ773" s="215" t="s">
        <v>8552</v>
      </c>
      <c r="AR773" s="44">
        <v>3.3415841584158397E-2</v>
      </c>
      <c r="AS773" s="171" t="s">
        <v>7846</v>
      </c>
      <c r="AT773" s="171" t="s">
        <v>7847</v>
      </c>
      <c r="AU773" s="171" t="s">
        <v>7848</v>
      </c>
      <c r="AV773" s="7" t="s">
        <v>8470</v>
      </c>
      <c r="AW773" s="14" t="s">
        <v>6154</v>
      </c>
      <c r="AX773" s="49" t="s">
        <v>6039</v>
      </c>
      <c r="AY773" s="38" t="s">
        <v>6047</v>
      </c>
      <c r="AZ773" s="14" t="s">
        <v>6081</v>
      </c>
      <c r="BA773" s="49" t="s">
        <v>5967</v>
      </c>
      <c r="BB773" s="38" t="s">
        <v>6047</v>
      </c>
      <c r="BC773" s="7">
        <v>0.3</v>
      </c>
      <c r="BD773" s="14" t="s">
        <v>6152</v>
      </c>
      <c r="BE773" s="49" t="s">
        <v>5967</v>
      </c>
      <c r="BF773" s="38" t="s">
        <v>6007</v>
      </c>
      <c r="BG773" s="7">
        <v>2.2000000000000002</v>
      </c>
      <c r="BH773" s="45">
        <v>780.57033999511088</v>
      </c>
      <c r="BI773" s="215" t="s">
        <v>8471</v>
      </c>
      <c r="BJ773" s="215" t="s">
        <v>8509</v>
      </c>
      <c r="BK773" s="7">
        <v>1</v>
      </c>
      <c r="BL773" s="25">
        <v>3.5980148883374766E-2</v>
      </c>
      <c r="BM773" s="20">
        <v>0.27531249999999996</v>
      </c>
      <c r="BN773" s="20">
        <v>0.1825</v>
      </c>
      <c r="BO773" s="20">
        <v>0.3512499999999999</v>
      </c>
      <c r="BP773" s="46">
        <v>4.8265895953757223</v>
      </c>
      <c r="BQ773" s="215" t="s">
        <v>8569</v>
      </c>
      <c r="BR773" s="79">
        <v>0.49547944111776432</v>
      </c>
      <c r="BS773" s="9">
        <v>5.752604747258494E-2</v>
      </c>
      <c r="BT773" s="9">
        <v>0.23231193327417854</v>
      </c>
      <c r="BU773" s="47" t="s">
        <v>5993</v>
      </c>
      <c r="BV773" s="47" t="s">
        <v>5993</v>
      </c>
      <c r="BW773" s="14" t="s">
        <v>9222</v>
      </c>
      <c r="BX773" s="83">
        <v>0.79457532934131725</v>
      </c>
      <c r="BY773" s="82">
        <v>4.5199999999999996</v>
      </c>
      <c r="BZ773" s="46">
        <v>9.2367256637168147</v>
      </c>
      <c r="CA773" s="48" t="s">
        <v>8475</v>
      </c>
      <c r="CB773" s="45">
        <v>5761.5</v>
      </c>
      <c r="CC773" s="45">
        <v>1878.75</v>
      </c>
      <c r="CD773" s="45">
        <v>0</v>
      </c>
      <c r="CE773" s="45">
        <v>0</v>
      </c>
      <c r="CF773" s="14" t="s">
        <v>9285</v>
      </c>
      <c r="CG773" s="7" t="s">
        <v>8477</v>
      </c>
      <c r="CH773" s="215" t="s">
        <v>8478</v>
      </c>
      <c r="CI773" s="215" t="s">
        <v>8479</v>
      </c>
      <c r="CJ773" s="215" t="s">
        <v>8479</v>
      </c>
      <c r="CK773" s="43" t="s">
        <v>7297</v>
      </c>
      <c r="CL773" s="43" t="s">
        <v>8480</v>
      </c>
      <c r="CM773" s="43" t="s">
        <v>5474</v>
      </c>
      <c r="CN773" s="145">
        <v>1878.75</v>
      </c>
      <c r="CO773" s="145">
        <v>5761.5</v>
      </c>
      <c r="CP773" s="148">
        <v>32588.811694795881</v>
      </c>
      <c r="CQ773" s="189" t="s">
        <v>5474</v>
      </c>
      <c r="CR773" s="189" t="s">
        <v>5474</v>
      </c>
      <c r="CS773" s="99" t="s">
        <v>5474</v>
      </c>
      <c r="CT773" s="167" t="s">
        <v>5474</v>
      </c>
      <c r="CU773" s="43" t="s">
        <v>5474</v>
      </c>
      <c r="CV773" s="43" t="s">
        <v>5474</v>
      </c>
      <c r="CW773" s="43" t="s">
        <v>5474</v>
      </c>
      <c r="CX773" s="43" t="s">
        <v>5474</v>
      </c>
      <c r="CY773" s="43" t="s">
        <v>5474</v>
      </c>
      <c r="CZ773" s="43" t="s">
        <v>5474</v>
      </c>
      <c r="DA773" s="42" t="s">
        <v>5474</v>
      </c>
      <c r="DB773" s="42" t="s">
        <v>5474</v>
      </c>
      <c r="DC773" s="42" t="s">
        <v>5474</v>
      </c>
      <c r="DD773" s="42" t="s">
        <v>5474</v>
      </c>
      <c r="DE773" s="42" t="s">
        <v>5474</v>
      </c>
      <c r="DF773" s="42" t="s">
        <v>5474</v>
      </c>
      <c r="DG773" s="42" t="s">
        <v>5474</v>
      </c>
      <c r="DH773" s="42" t="s">
        <v>5474</v>
      </c>
    </row>
    <row r="774" spans="1:112">
      <c r="A774" s="22">
        <v>8032</v>
      </c>
      <c r="B774" s="7" t="s">
        <v>1428</v>
      </c>
      <c r="C774" s="21">
        <v>-3.5799999999999998E-2</v>
      </c>
      <c r="D774" s="21">
        <v>0.25900000000000001</v>
      </c>
      <c r="E774" s="21">
        <v>3.8E-3</v>
      </c>
      <c r="F774" s="21">
        <v>0.20150000000000001</v>
      </c>
      <c r="G774" s="21">
        <v>0.33779999999999999</v>
      </c>
      <c r="H774" s="21">
        <v>1.3409</v>
      </c>
      <c r="I774" s="21">
        <v>2.0293999999999999</v>
      </c>
      <c r="J774" s="21">
        <v>1.6727000000000001</v>
      </c>
      <c r="K774" s="21">
        <v>2.7E-2</v>
      </c>
      <c r="L774" s="21">
        <v>3.73E-2</v>
      </c>
      <c r="M774" s="21">
        <v>8.6999999999999994E-3</v>
      </c>
      <c r="N774" s="21">
        <v>1.8800000000000001E-2</v>
      </c>
      <c r="O774" s="21">
        <v>3.56E-2</v>
      </c>
      <c r="P774" s="21">
        <v>7.6E-3</v>
      </c>
      <c r="Q774" s="21">
        <v>7.3000000000000001E-3</v>
      </c>
      <c r="R774" s="21">
        <v>4.0000000000000001E-3</v>
      </c>
      <c r="S774" s="21">
        <v>6.9699999999999998E-2</v>
      </c>
      <c r="T774" s="21">
        <v>4.3999999999999997E-2</v>
      </c>
      <c r="U774" s="10">
        <v>1.47</v>
      </c>
      <c r="V774" s="10">
        <v>2.19</v>
      </c>
      <c r="W774" s="7">
        <v>1.526</v>
      </c>
      <c r="X774" s="20">
        <v>0.75170000000000003</v>
      </c>
      <c r="Y774" s="75">
        <v>2020</v>
      </c>
      <c r="Z774" s="7">
        <v>1</v>
      </c>
      <c r="AA774" s="7">
        <v>0</v>
      </c>
      <c r="AB774" s="51">
        <v>-37</v>
      </c>
      <c r="AC774" s="51">
        <v>-16</v>
      </c>
      <c r="AD774" s="51"/>
      <c r="AE774" s="51"/>
      <c r="AF774" s="51"/>
      <c r="AG774" s="51"/>
      <c r="AH774" s="20">
        <v>0</v>
      </c>
      <c r="AI774" s="7" t="s">
        <v>8467</v>
      </c>
      <c r="AJ774" s="67" t="s">
        <v>8843</v>
      </c>
      <c r="AK774" s="44">
        <v>-0.6428571428571429</v>
      </c>
      <c r="AL774" s="44">
        <v>-0.83333333333333315</v>
      </c>
      <c r="AM774" s="44">
        <v>0.88888888888888717</v>
      </c>
      <c r="AN774" s="25">
        <v>0.42424242424242425</v>
      </c>
      <c r="AO774" s="25">
        <v>0.32727272727272733</v>
      </c>
      <c r="AP774" s="215">
        <v>24.75</v>
      </c>
      <c r="AQ774" s="215" t="s">
        <v>8552</v>
      </c>
      <c r="AR774" s="44">
        <v>1.85185185185185E-2</v>
      </c>
      <c r="AS774" s="171" t="s">
        <v>8384</v>
      </c>
      <c r="AT774" s="171" t="s">
        <v>8385</v>
      </c>
      <c r="AU774" s="171" t="s">
        <v>7300</v>
      </c>
      <c r="AV774" s="7" t="s">
        <v>9286</v>
      </c>
      <c r="AW774" s="14" t="s">
        <v>6038</v>
      </c>
      <c r="AX774" s="49" t="s">
        <v>5967</v>
      </c>
      <c r="AY774" s="38" t="s">
        <v>6007</v>
      </c>
      <c r="AZ774" s="14" t="s">
        <v>6095</v>
      </c>
      <c r="BA774" s="49" t="s">
        <v>5967</v>
      </c>
      <c r="BB774" s="38" t="s">
        <v>5971</v>
      </c>
      <c r="BC774" s="7">
        <v>0.2</v>
      </c>
      <c r="BD774" s="14" t="s">
        <v>6415</v>
      </c>
      <c r="BE774" s="49" t="s">
        <v>5960</v>
      </c>
      <c r="BF774" s="38" t="s">
        <v>5961</v>
      </c>
      <c r="BG774" s="7">
        <v>15.6</v>
      </c>
      <c r="BH774" s="45">
        <v>830.41821461783331</v>
      </c>
      <c r="BI774" s="215" t="s">
        <v>8471</v>
      </c>
      <c r="BJ774" s="215" t="s">
        <v>8509</v>
      </c>
      <c r="BK774" s="7">
        <v>0.8</v>
      </c>
      <c r="BL774" s="25">
        <v>1.6427104722792549E-2</v>
      </c>
      <c r="BM774" s="20">
        <v>0.68225000000000002</v>
      </c>
      <c r="BN774" s="20">
        <v>0.68499999999999994</v>
      </c>
      <c r="BO774" s="20">
        <v>0.67999999999999994</v>
      </c>
      <c r="BP774" s="46">
        <v>11.301369863013699</v>
      </c>
      <c r="BQ774" s="215" t="s">
        <v>8560</v>
      </c>
      <c r="BR774" s="79">
        <v>0.14906329966329981</v>
      </c>
      <c r="BS774" s="9">
        <v>5.5481995980082299E-2</v>
      </c>
      <c r="BT774" s="9">
        <v>3.435307491578321E-2</v>
      </c>
      <c r="BU774" s="47" t="s">
        <v>5993</v>
      </c>
      <c r="BV774" s="47" t="s">
        <v>5993</v>
      </c>
      <c r="BW774" s="14" t="s">
        <v>8514</v>
      </c>
      <c r="BX774" s="83">
        <v>0.37887595959595971</v>
      </c>
      <c r="BY774" s="82">
        <v>2.27</v>
      </c>
      <c r="BZ774" s="46">
        <v>10.903083700440529</v>
      </c>
      <c r="CA774" s="48" t="s">
        <v>5474</v>
      </c>
      <c r="CB774" s="45">
        <v>-915.75</v>
      </c>
      <c r="CC774" s="45">
        <v>-396</v>
      </c>
      <c r="CD774" s="45">
        <v>0</v>
      </c>
      <c r="CE774" s="45">
        <v>0</v>
      </c>
      <c r="CF774" s="14" t="s">
        <v>9287</v>
      </c>
      <c r="CG774" s="7" t="s">
        <v>8477</v>
      </c>
      <c r="CH774" s="215" t="s">
        <v>8478</v>
      </c>
      <c r="CI774" s="215" t="s">
        <v>8479</v>
      </c>
      <c r="CJ774" s="215" t="s">
        <v>8546</v>
      </c>
      <c r="CK774" s="43" t="s">
        <v>5474</v>
      </c>
      <c r="CL774" s="43" t="s">
        <v>5474</v>
      </c>
      <c r="CM774" s="43" t="s">
        <v>6994</v>
      </c>
      <c r="CN774" s="145">
        <v>-396</v>
      </c>
      <c r="CO774" s="145">
        <v>-915.75</v>
      </c>
      <c r="CP774" s="148">
        <v>20552.850811791373</v>
      </c>
      <c r="CQ774" s="189" t="s">
        <v>5474</v>
      </c>
      <c r="CR774" s="189" t="s">
        <v>5474</v>
      </c>
      <c r="CS774" s="99" t="s">
        <v>5474</v>
      </c>
      <c r="CT774" s="167" t="s">
        <v>5474</v>
      </c>
      <c r="CU774" s="43" t="s">
        <v>5474</v>
      </c>
      <c r="CV774" s="43" t="s">
        <v>5474</v>
      </c>
      <c r="CW774" s="43" t="s">
        <v>5474</v>
      </c>
      <c r="CX774" s="43" t="s">
        <v>5474</v>
      </c>
      <c r="CY774" s="43" t="s">
        <v>5474</v>
      </c>
      <c r="CZ774" s="43" t="s">
        <v>5474</v>
      </c>
      <c r="DA774" s="42" t="s">
        <v>5474</v>
      </c>
      <c r="DB774" s="42" t="s">
        <v>5474</v>
      </c>
      <c r="DC774" s="42" t="s">
        <v>5474</v>
      </c>
      <c r="DD774" s="42" t="s">
        <v>5474</v>
      </c>
      <c r="DE774" s="42" t="s">
        <v>5474</v>
      </c>
      <c r="DF774" s="42" t="s">
        <v>5474</v>
      </c>
      <c r="DG774" s="42" t="s">
        <v>5474</v>
      </c>
      <c r="DH774" s="42" t="s">
        <v>5474</v>
      </c>
    </row>
    <row r="775" spans="1:112">
      <c r="A775" s="22">
        <v>3481</v>
      </c>
      <c r="B775" s="7" t="s">
        <v>765</v>
      </c>
      <c r="C775" s="21">
        <v>2.3300000000000001E-2</v>
      </c>
      <c r="D775" s="21">
        <v>0.35649999999999998</v>
      </c>
      <c r="E775" s="21">
        <v>3.7600000000000001E-2</v>
      </c>
      <c r="F775" s="21">
        <v>0.2974</v>
      </c>
      <c r="G775" s="21">
        <v>0.48409999999999997</v>
      </c>
      <c r="H775" s="21">
        <v>0.78259999999999996</v>
      </c>
      <c r="I775" s="21">
        <v>5.1837</v>
      </c>
      <c r="J775" s="21">
        <v>4.0769000000000002</v>
      </c>
      <c r="K775" s="21">
        <v>7.2999999999999995E-2</v>
      </c>
      <c r="L775" s="21">
        <v>0.30320000000000003</v>
      </c>
      <c r="M775" s="21">
        <v>0.21970000000000001</v>
      </c>
      <c r="N775" s="21">
        <v>7.7499999999999999E-2</v>
      </c>
      <c r="O775" s="21">
        <v>0.30530000000000002</v>
      </c>
      <c r="P775" s="21">
        <v>0.2346</v>
      </c>
      <c r="Q775" s="21">
        <v>6.6799999999999998E-2</v>
      </c>
      <c r="R775" s="21">
        <v>4.19E-2</v>
      </c>
      <c r="S775" s="21">
        <v>2.06E-2</v>
      </c>
      <c r="T775" s="21">
        <v>1.43E-2</v>
      </c>
      <c r="U775" s="10">
        <v>3.2</v>
      </c>
      <c r="V775" s="10">
        <v>4.38</v>
      </c>
      <c r="W775" s="7">
        <v>0.2918</v>
      </c>
      <c r="X775" s="20">
        <v>0.50060000000000004</v>
      </c>
      <c r="Y775" s="75">
        <v>2020</v>
      </c>
      <c r="Z775" s="7">
        <v>0.39879999999999999</v>
      </c>
      <c r="AA775" s="7">
        <v>0</v>
      </c>
      <c r="AB775" s="51">
        <v>-75360</v>
      </c>
      <c r="AC775" s="51">
        <v>-37841</v>
      </c>
      <c r="AD775" s="51">
        <v>-19402</v>
      </c>
      <c r="AE775" s="51">
        <v>-340</v>
      </c>
      <c r="AF775" s="51">
        <v>-10007</v>
      </c>
      <c r="AG775" s="51">
        <v>-3872</v>
      </c>
      <c r="AH775" s="20">
        <v>6.0600000000000001E-2</v>
      </c>
      <c r="AI775" s="7" t="s">
        <v>8467</v>
      </c>
      <c r="AJ775" s="67" t="s">
        <v>8757</v>
      </c>
      <c r="AK775" s="44">
        <v>-0.65392781316348192</v>
      </c>
      <c r="AL775" s="44">
        <v>-0.94623655913978499</v>
      </c>
      <c r="AM775" s="44">
        <v>-0.72727272727273018</v>
      </c>
      <c r="AN775" s="25">
        <v>1.3731778425655976</v>
      </c>
      <c r="AO775" s="25">
        <v>0.27113702623906721</v>
      </c>
      <c r="AP775" s="215">
        <v>17.149999999999999</v>
      </c>
      <c r="AQ775" s="215" t="s">
        <v>8552</v>
      </c>
      <c r="AR775" s="44">
        <v>8.8235294117647006E-3</v>
      </c>
      <c r="AS775" s="171" t="s">
        <v>7865</v>
      </c>
      <c r="AT775" s="171" t="s">
        <v>6947</v>
      </c>
      <c r="AU775" s="171" t="s">
        <v>7288</v>
      </c>
      <c r="AV775" s="7" t="s">
        <v>8470</v>
      </c>
      <c r="AW775" s="14" t="s">
        <v>6123</v>
      </c>
      <c r="AX775" s="49" t="s">
        <v>5967</v>
      </c>
      <c r="AY775" s="38" t="s">
        <v>6047</v>
      </c>
      <c r="AZ775" s="14" t="s">
        <v>6070</v>
      </c>
      <c r="BA775" s="49" t="s">
        <v>5967</v>
      </c>
      <c r="BB775" s="38" t="s">
        <v>6007</v>
      </c>
      <c r="BC775" s="7">
        <v>1</v>
      </c>
      <c r="BD775" s="14" t="s">
        <v>6301</v>
      </c>
      <c r="BE775" s="49" t="s">
        <v>5967</v>
      </c>
      <c r="BF775" s="38" t="s">
        <v>5961</v>
      </c>
      <c r="BG775" s="7">
        <v>1.3</v>
      </c>
      <c r="BH775" s="45">
        <v>207922.12930656379</v>
      </c>
      <c r="BI775" s="215" t="s">
        <v>8592</v>
      </c>
      <c r="BJ775" s="215" t="s">
        <v>8496</v>
      </c>
      <c r="BK775" s="7">
        <v>0.4</v>
      </c>
      <c r="BL775" s="25">
        <v>8.8235294117646225E-3</v>
      </c>
      <c r="BM775" s="20">
        <v>0.75000000000000011</v>
      </c>
      <c r="BN775" s="20">
        <v>0.69500000000000006</v>
      </c>
      <c r="BO775" s="20">
        <v>0.79500000000000004</v>
      </c>
      <c r="BP775" s="46">
        <v>3.9155251141552507</v>
      </c>
      <c r="BQ775" s="215" t="s">
        <v>8560</v>
      </c>
      <c r="BR775" s="79">
        <v>2.4985422740524785</v>
      </c>
      <c r="BS775" s="9">
        <v>1.1099644340085701E-2</v>
      </c>
      <c r="BT775" s="9">
        <v>1.7302425127870835E-2</v>
      </c>
      <c r="BU775" s="47">
        <v>44398</v>
      </c>
      <c r="BV775" s="47">
        <v>44404</v>
      </c>
      <c r="BW775" s="14" t="s">
        <v>5474</v>
      </c>
      <c r="BX775" s="83">
        <v>3.3731778425655978</v>
      </c>
      <c r="BY775" s="82">
        <v>5</v>
      </c>
      <c r="BZ775" s="46">
        <v>3.4299999999999997</v>
      </c>
      <c r="CA775" s="48" t="s">
        <v>5474</v>
      </c>
      <c r="CB775" s="45">
        <v>-1292424</v>
      </c>
      <c r="CC775" s="45">
        <v>-648973.14999999991</v>
      </c>
      <c r="CD775" s="45">
        <v>-332744.3</v>
      </c>
      <c r="CE775" s="45">
        <v>-5830.9999999999991</v>
      </c>
      <c r="CF775" s="14" t="s">
        <v>9288</v>
      </c>
      <c r="CG775" s="7" t="s">
        <v>8556</v>
      </c>
      <c r="CH775" s="215" t="s">
        <v>8478</v>
      </c>
      <c r="CI775" s="215" t="s">
        <v>8479</v>
      </c>
      <c r="CJ775" s="215" t="s">
        <v>8479</v>
      </c>
      <c r="CK775" s="43" t="s">
        <v>6965</v>
      </c>
      <c r="CL775" s="43" t="s">
        <v>5474</v>
      </c>
      <c r="CM775" s="43" t="s">
        <v>5474</v>
      </c>
      <c r="CN775" s="145">
        <v>-654804.14999999991</v>
      </c>
      <c r="CO775" s="145">
        <v>-1625168.3</v>
      </c>
      <c r="CP775" s="148">
        <v>3565864.5176075688</v>
      </c>
      <c r="CQ775" s="189" t="s">
        <v>5474</v>
      </c>
      <c r="CR775" s="189" t="s">
        <v>5474</v>
      </c>
      <c r="CS775" s="99" t="s">
        <v>5474</v>
      </c>
      <c r="CT775" s="167" t="s">
        <v>5474</v>
      </c>
      <c r="CU775" s="43" t="s">
        <v>5474</v>
      </c>
      <c r="CV775" s="43" t="s">
        <v>5474</v>
      </c>
      <c r="CW775" s="43" t="s">
        <v>5474</v>
      </c>
      <c r="CX775" s="43" t="s">
        <v>5474</v>
      </c>
      <c r="CY775" s="43" t="s">
        <v>5474</v>
      </c>
      <c r="CZ775" s="43" t="s">
        <v>5474</v>
      </c>
      <c r="DA775" s="42" t="s">
        <v>5474</v>
      </c>
      <c r="DB775" s="42" t="s">
        <v>5474</v>
      </c>
      <c r="DC775" s="42" t="s">
        <v>5474</v>
      </c>
      <c r="DD775" s="42" t="s">
        <v>5474</v>
      </c>
      <c r="DE775" s="42" t="s">
        <v>5474</v>
      </c>
      <c r="DF775" s="42" t="s">
        <v>5474</v>
      </c>
      <c r="DG775" s="42" t="s">
        <v>5474</v>
      </c>
      <c r="DH775" s="42" t="s">
        <v>5473</v>
      </c>
    </row>
    <row r="776" spans="1:112">
      <c r="A776" s="22">
        <v>4803</v>
      </c>
      <c r="B776" s="7" t="s">
        <v>1002</v>
      </c>
      <c r="C776" s="21">
        <v>-0.1522</v>
      </c>
      <c r="D776" s="21">
        <v>-0.2412</v>
      </c>
      <c r="E776" s="21">
        <v>-0.15379999999999999</v>
      </c>
      <c r="F776" s="21">
        <v>-0.25919999999999999</v>
      </c>
      <c r="G776" s="21">
        <v>-9.8699999999999996E-2</v>
      </c>
      <c r="H776" s="21"/>
      <c r="I776" s="21">
        <v>9.2399999999999996E-2</v>
      </c>
      <c r="J776" s="21">
        <v>9.2399999999999996E-2</v>
      </c>
      <c r="K776" s="21">
        <v>-0.2346</v>
      </c>
      <c r="L776" s="21">
        <v>-0.23960000000000001</v>
      </c>
      <c r="M776" s="21">
        <v>-0.2777</v>
      </c>
      <c r="N776" s="21">
        <v>6.9400000000000003E-2</v>
      </c>
      <c r="O776" s="21">
        <v>-0.2369</v>
      </c>
      <c r="P776" s="21">
        <v>-0.87290000000000001</v>
      </c>
      <c r="Q776" s="21">
        <v>-0.25940000000000002</v>
      </c>
      <c r="R776" s="21">
        <v>-8.9499999999999996E-2</v>
      </c>
      <c r="S776" s="21">
        <v>5.16E-2</v>
      </c>
      <c r="T776" s="21">
        <v>6.3899999999999998E-2</v>
      </c>
      <c r="U776" s="10">
        <v>-3.34</v>
      </c>
      <c r="V776" s="10">
        <v>-28.79</v>
      </c>
      <c r="W776" s="7">
        <v>3.5710000000000002</v>
      </c>
      <c r="X776" s="20">
        <v>0.39700000000000002</v>
      </c>
      <c r="Y776" s="75">
        <v>2019</v>
      </c>
      <c r="Z776" s="7">
        <v>0.6</v>
      </c>
      <c r="AA776" s="7">
        <v>5</v>
      </c>
      <c r="AB776" s="51"/>
      <c r="AC776" s="51"/>
      <c r="AD776" s="51"/>
      <c r="AE776" s="51"/>
      <c r="AF776" s="51"/>
      <c r="AG776" s="51"/>
      <c r="AH776" s="20">
        <v>0.61890000000000001</v>
      </c>
      <c r="AI776" s="7" t="s">
        <v>8493</v>
      </c>
      <c r="AJ776" s="67" t="s">
        <v>9174</v>
      </c>
      <c r="AK776" s="44">
        <v>-0.98533724340175954</v>
      </c>
      <c r="AL776" s="44">
        <v>-0.95192307692307687</v>
      </c>
      <c r="AM776" s="44">
        <v>1</v>
      </c>
      <c r="AN776" s="25">
        <v>4.0595238095238093</v>
      </c>
      <c r="AO776" s="25">
        <v>1.2380952380952381</v>
      </c>
      <c r="AP776" s="215">
        <v>12.6</v>
      </c>
      <c r="AQ776" s="215" t="s">
        <v>8552</v>
      </c>
      <c r="AR776" s="44">
        <v>5.4393305439330498E-2</v>
      </c>
      <c r="AS776" s="171" t="s">
        <v>8032</v>
      </c>
      <c r="AT776" s="171" t="s">
        <v>8033</v>
      </c>
      <c r="AU776" s="171" t="s">
        <v>8034</v>
      </c>
      <c r="AV776" s="7" t="s">
        <v>8470</v>
      </c>
      <c r="AW776" s="14" t="s">
        <v>6302</v>
      </c>
      <c r="AX776" s="49" t="s">
        <v>6337</v>
      </c>
      <c r="AY776" s="38" t="s">
        <v>6047</v>
      </c>
      <c r="AZ776" s="14" t="s">
        <v>6761</v>
      </c>
      <c r="BA776" s="49" t="s">
        <v>5967</v>
      </c>
      <c r="BB776" s="38" t="s">
        <v>6047</v>
      </c>
      <c r="BC776" s="7">
        <v>0.3</v>
      </c>
      <c r="BD776" s="14" t="s">
        <v>6097</v>
      </c>
      <c r="BE776" s="49" t="s">
        <v>5967</v>
      </c>
      <c r="BF776" s="38" t="s">
        <v>6047</v>
      </c>
      <c r="BG776" s="7">
        <v>4</v>
      </c>
      <c r="BH776" s="45">
        <v>146.79026788444293</v>
      </c>
      <c r="BI776" s="215" t="s">
        <v>8471</v>
      </c>
      <c r="BJ776" s="215" t="s">
        <v>8554</v>
      </c>
      <c r="BK776" s="7">
        <v>0.5</v>
      </c>
      <c r="BL776" s="25">
        <v>6.3291139240506333E-2</v>
      </c>
      <c r="BM776" s="20">
        <v>0.43174999999999997</v>
      </c>
      <c r="BN776" s="20">
        <v>0.41250000000000003</v>
      </c>
      <c r="BO776" s="20">
        <v>0.44749999999999995</v>
      </c>
      <c r="BP776" s="46" t="s">
        <v>8473</v>
      </c>
      <c r="BQ776" s="215" t="s">
        <v>8473</v>
      </c>
      <c r="BR776" s="79" t="s">
        <v>8473</v>
      </c>
      <c r="BS776" s="9">
        <v>0.27594840027111256</v>
      </c>
      <c r="BT776" s="9">
        <v>0.53861813154948335</v>
      </c>
      <c r="BU776" s="47" t="s">
        <v>5993</v>
      </c>
      <c r="BV776" s="47" t="s">
        <v>5993</v>
      </c>
      <c r="BW776" s="14" t="s">
        <v>5474</v>
      </c>
      <c r="BX776" s="83" t="s">
        <v>8473</v>
      </c>
      <c r="BY776" s="82" t="s">
        <v>8473</v>
      </c>
      <c r="BZ776" s="46" t="s">
        <v>8473</v>
      </c>
      <c r="CA776" s="48" t="s">
        <v>5474</v>
      </c>
      <c r="CB776" s="45">
        <v>0</v>
      </c>
      <c r="CC776" s="45">
        <v>0</v>
      </c>
      <c r="CD776" s="45">
        <v>0</v>
      </c>
      <c r="CE776" s="45">
        <v>0</v>
      </c>
      <c r="CF776" s="14" t="s">
        <v>9289</v>
      </c>
      <c r="CG776" s="7" t="s">
        <v>8477</v>
      </c>
      <c r="CH776" s="215" t="s">
        <v>8498</v>
      </c>
      <c r="CI776" s="215" t="s">
        <v>8479</v>
      </c>
      <c r="CJ776" s="215" t="s">
        <v>8479</v>
      </c>
      <c r="CK776" s="43" t="s">
        <v>7656</v>
      </c>
      <c r="CL776" s="43" t="s">
        <v>8480</v>
      </c>
      <c r="CM776" s="43" t="s">
        <v>5474</v>
      </c>
      <c r="CN776" s="145">
        <v>0</v>
      </c>
      <c r="CO776" s="145">
        <v>0</v>
      </c>
      <c r="CP776" s="148">
        <v>1849.5573753439808</v>
      </c>
      <c r="CQ776" s="189">
        <v>-5.6507936507936511</v>
      </c>
      <c r="CR776" s="189">
        <v>0</v>
      </c>
      <c r="CS776" s="99">
        <v>44848</v>
      </c>
      <c r="CT776" s="167" t="s">
        <v>5474</v>
      </c>
      <c r="CU776" s="43" t="s">
        <v>5474</v>
      </c>
      <c r="CV776" s="43" t="s">
        <v>5474</v>
      </c>
      <c r="CW776" s="43" t="s">
        <v>5474</v>
      </c>
      <c r="CX776" s="43" t="s">
        <v>5474</v>
      </c>
      <c r="CY776" s="43" t="s">
        <v>5474</v>
      </c>
      <c r="CZ776" s="43" t="s">
        <v>5474</v>
      </c>
      <c r="DA776" s="42" t="s">
        <v>5474</v>
      </c>
      <c r="DB776" s="42" t="s">
        <v>5474</v>
      </c>
      <c r="DC776" s="42" t="s">
        <v>5474</v>
      </c>
      <c r="DD776" s="42" t="s">
        <v>5474</v>
      </c>
      <c r="DE776" s="42" t="s">
        <v>5474</v>
      </c>
      <c r="DF776" s="42" t="s">
        <v>5474</v>
      </c>
      <c r="DG776" s="42" t="s">
        <v>5474</v>
      </c>
      <c r="DH776" s="42" t="s">
        <v>5474</v>
      </c>
    </row>
    <row r="777" spans="1:112">
      <c r="A777" s="22">
        <v>1423</v>
      </c>
      <c r="B777" s="7" t="s">
        <v>86</v>
      </c>
      <c r="C777" s="21">
        <v>-0.58330000000000004</v>
      </c>
      <c r="D777" s="21">
        <v>-0.43530000000000002</v>
      </c>
      <c r="E777" s="21">
        <v>-0.54010000000000002</v>
      </c>
      <c r="F777" s="21">
        <v>-0.39169999999999999</v>
      </c>
      <c r="G777" s="21">
        <v>-0.14929999999999999</v>
      </c>
      <c r="H777" s="21">
        <v>6.9286000000000003</v>
      </c>
      <c r="I777" s="21">
        <v>5.44</v>
      </c>
      <c r="J777" s="21">
        <v>3.1551999999999998</v>
      </c>
      <c r="K777" s="21">
        <v>-0.42149999999999999</v>
      </c>
      <c r="L777" s="21">
        <v>0.747</v>
      </c>
      <c r="M777" s="21">
        <v>0.309</v>
      </c>
      <c r="N777" s="21">
        <v>-0.57340000000000002</v>
      </c>
      <c r="O777" s="21">
        <v>0.53500000000000003</v>
      </c>
      <c r="P777" s="21">
        <v>5.5300000000000002E-2</v>
      </c>
      <c r="Q777" s="21">
        <v>6.6500000000000004E-2</v>
      </c>
      <c r="R777" s="21">
        <v>6.0299999999999999E-2</v>
      </c>
      <c r="S777" s="21">
        <v>3.5499999999999997E-2</v>
      </c>
      <c r="T777" s="21">
        <v>3.2300000000000002E-2</v>
      </c>
      <c r="U777" s="10">
        <v>1.25</v>
      </c>
      <c r="V777" s="10">
        <v>4.3899999999999997</v>
      </c>
      <c r="W777" s="7">
        <v>0.38400000000000001</v>
      </c>
      <c r="X777" s="20">
        <v>0.70309999999999995</v>
      </c>
      <c r="Y777" s="75">
        <v>2020</v>
      </c>
      <c r="Z777" s="7">
        <v>1.8</v>
      </c>
      <c r="AA777" s="7">
        <v>0</v>
      </c>
      <c r="AB777" s="51">
        <v>-195</v>
      </c>
      <c r="AC777" s="51">
        <v>-54</v>
      </c>
      <c r="AD777" s="51"/>
      <c r="AE777" s="51"/>
      <c r="AF777" s="51"/>
      <c r="AG777" s="51">
        <v>1</v>
      </c>
      <c r="AH777" s="20">
        <v>3.7000000000000002E-3</v>
      </c>
      <c r="AI777" s="7" t="s">
        <v>8467</v>
      </c>
      <c r="AJ777" s="67" t="s">
        <v>8757</v>
      </c>
      <c r="AK777" s="44">
        <v>-0.65254237288135586</v>
      </c>
      <c r="AL777" s="44">
        <v>-0.93670886075949367</v>
      </c>
      <c r="AM777" s="44">
        <v>1</v>
      </c>
      <c r="AN777" s="25">
        <v>0.65193370165745856</v>
      </c>
      <c r="AO777" s="25">
        <v>0.21823204419889497</v>
      </c>
      <c r="AP777" s="215">
        <v>18.100000000000001</v>
      </c>
      <c r="AQ777" s="215" t="s">
        <v>8552</v>
      </c>
      <c r="AR777" s="44">
        <v>1.1173184357541799E-2</v>
      </c>
      <c r="AS777" s="171" t="s">
        <v>7081</v>
      </c>
      <c r="AT777" s="171" t="s">
        <v>7082</v>
      </c>
      <c r="AU777" s="171" t="s">
        <v>7083</v>
      </c>
      <c r="AV777" s="7" t="s">
        <v>8470</v>
      </c>
      <c r="AW777" s="14" t="s">
        <v>6551</v>
      </c>
      <c r="AX777" s="49" t="s">
        <v>5967</v>
      </c>
      <c r="AY777" s="38" t="s">
        <v>6047</v>
      </c>
      <c r="AZ777" s="14" t="s">
        <v>6513</v>
      </c>
      <c r="BA777" s="49" t="s">
        <v>5993</v>
      </c>
      <c r="BB777" s="38" t="s">
        <v>5993</v>
      </c>
      <c r="BC777" s="7">
        <v>0.4</v>
      </c>
      <c r="BD777" s="14" t="s">
        <v>6046</v>
      </c>
      <c r="BE777" s="49" t="s">
        <v>5967</v>
      </c>
      <c r="BF777" s="38" t="s">
        <v>5961</v>
      </c>
      <c r="BG777" s="7">
        <v>1.9</v>
      </c>
      <c r="BH777" s="45">
        <v>119.5049233154067</v>
      </c>
      <c r="BI777" s="215" t="s">
        <v>8471</v>
      </c>
      <c r="BJ777" s="215" t="s">
        <v>8554</v>
      </c>
      <c r="BK777" s="7">
        <v>0.3</v>
      </c>
      <c r="BL777" s="25">
        <v>8.3565459610029039E-3</v>
      </c>
      <c r="BM777" s="20">
        <v>0.48587500000000006</v>
      </c>
      <c r="BN777" s="20">
        <v>0.1875</v>
      </c>
      <c r="BO777" s="20">
        <v>0.73</v>
      </c>
      <c r="BP777" s="46">
        <v>4.123006833712985</v>
      </c>
      <c r="BQ777" s="215" t="s">
        <v>8560</v>
      </c>
      <c r="BR777" s="79">
        <v>1.9457688766114172</v>
      </c>
      <c r="BS777" s="9">
        <v>1.5276104402505153E-2</v>
      </c>
      <c r="BT777" s="9">
        <v>9.3053152867877742E-2</v>
      </c>
      <c r="BU777" s="47" t="s">
        <v>5993</v>
      </c>
      <c r="BV777" s="47" t="s">
        <v>5993</v>
      </c>
      <c r="BW777" s="14" t="s">
        <v>5474</v>
      </c>
      <c r="BX777" s="83">
        <v>2.5349226519337007</v>
      </c>
      <c r="BY777" s="82">
        <v>4.55</v>
      </c>
      <c r="BZ777" s="46">
        <v>3.9780219780219785</v>
      </c>
      <c r="CA777" s="48" t="s">
        <v>5474</v>
      </c>
      <c r="CB777" s="45">
        <v>-3529.5000000000005</v>
      </c>
      <c r="CC777" s="45">
        <v>-977.40000000000009</v>
      </c>
      <c r="CD777" s="45">
        <v>0</v>
      </c>
      <c r="CE777" s="45">
        <v>0</v>
      </c>
      <c r="CF777" s="14" t="s">
        <v>9290</v>
      </c>
      <c r="CG777" s="7" t="s">
        <v>8477</v>
      </c>
      <c r="CH777" s="215" t="s">
        <v>8498</v>
      </c>
      <c r="CI777" s="215" t="s">
        <v>8479</v>
      </c>
      <c r="CJ777" s="215" t="s">
        <v>8479</v>
      </c>
      <c r="CK777" s="43" t="s">
        <v>6965</v>
      </c>
      <c r="CL777" s="43" t="s">
        <v>5474</v>
      </c>
      <c r="CM777" s="43" t="s">
        <v>5474</v>
      </c>
      <c r="CN777" s="145">
        <v>-977.40000000000009</v>
      </c>
      <c r="CO777" s="145">
        <v>-3529.5000000000005</v>
      </c>
      <c r="CP777" s="148">
        <v>2163.0391120088616</v>
      </c>
      <c r="CQ777" s="189" t="s">
        <v>5474</v>
      </c>
      <c r="CR777" s="189" t="s">
        <v>5474</v>
      </c>
      <c r="CS777" s="99" t="s">
        <v>5474</v>
      </c>
      <c r="CT777" s="167" t="s">
        <v>5474</v>
      </c>
      <c r="CU777" s="43" t="s">
        <v>5474</v>
      </c>
      <c r="CV777" s="43" t="s">
        <v>5474</v>
      </c>
      <c r="CW777" s="43" t="s">
        <v>5474</v>
      </c>
      <c r="CX777" s="43" t="s">
        <v>5474</v>
      </c>
      <c r="CY777" s="43" t="s">
        <v>5474</v>
      </c>
      <c r="CZ777" s="43" t="s">
        <v>5474</v>
      </c>
      <c r="DA777" s="42" t="s">
        <v>5474</v>
      </c>
      <c r="DB777" s="42" t="s">
        <v>5474</v>
      </c>
      <c r="DC777" s="42" t="s">
        <v>5474</v>
      </c>
      <c r="DD777" s="42" t="s">
        <v>5474</v>
      </c>
      <c r="DE777" s="42" t="s">
        <v>5474</v>
      </c>
      <c r="DF777" s="42" t="s">
        <v>5474</v>
      </c>
      <c r="DG777" s="42" t="s">
        <v>5474</v>
      </c>
      <c r="DH777" s="42" t="s">
        <v>5474</v>
      </c>
    </row>
    <row r="778" spans="1:112">
      <c r="A778" s="22">
        <v>2409</v>
      </c>
      <c r="B778" s="7" t="s">
        <v>382</v>
      </c>
      <c r="C778" s="21">
        <v>-1.7399999999999999E-2</v>
      </c>
      <c r="D778" s="21">
        <v>0.45629999999999998</v>
      </c>
      <c r="E778" s="21">
        <v>4.58E-2</v>
      </c>
      <c r="F778" s="21">
        <v>0.36609999999999998</v>
      </c>
      <c r="G778" s="21">
        <v>0.51290000000000002</v>
      </c>
      <c r="H778" s="21">
        <v>0.64800000000000002</v>
      </c>
      <c r="I778" s="21">
        <v>7.6452</v>
      </c>
      <c r="J778" s="21">
        <v>4.9405000000000001</v>
      </c>
      <c r="K778" s="21">
        <v>6.7199999999999996E-2</v>
      </c>
      <c r="L778" s="21">
        <v>0.26040000000000002</v>
      </c>
      <c r="M778" s="21">
        <v>0.19769999999999999</v>
      </c>
      <c r="N778" s="21">
        <v>6.7199999999999996E-2</v>
      </c>
      <c r="O778" s="21">
        <v>0.26569999999999999</v>
      </c>
      <c r="P778" s="21">
        <v>0.2084</v>
      </c>
      <c r="Q778" s="21">
        <v>8.3799999999999999E-2</v>
      </c>
      <c r="R778" s="21">
        <v>4.0099999999999997E-2</v>
      </c>
      <c r="S778" s="21">
        <v>2.3900000000000001E-2</v>
      </c>
      <c r="T778" s="21">
        <v>1.7299999999999999E-2</v>
      </c>
      <c r="U778" s="10">
        <v>3.31</v>
      </c>
      <c r="V778" s="10">
        <v>4.49</v>
      </c>
      <c r="W778" s="7">
        <v>0.57199999999999995</v>
      </c>
      <c r="X778" s="20">
        <v>0.623</v>
      </c>
      <c r="Y778" s="75">
        <v>2020</v>
      </c>
      <c r="Z778" s="7">
        <v>0.3</v>
      </c>
      <c r="AA778" s="7">
        <v>0</v>
      </c>
      <c r="AB778" s="51">
        <v>-121158</v>
      </c>
      <c r="AC778" s="51">
        <v>-39373</v>
      </c>
      <c r="AD778" s="51">
        <v>-5194</v>
      </c>
      <c r="AE778" s="51">
        <v>-972</v>
      </c>
      <c r="AF778" s="51">
        <v>-2243</v>
      </c>
      <c r="AG778" s="51">
        <v>-2034</v>
      </c>
      <c r="AH778" s="20">
        <v>9.4E-2</v>
      </c>
      <c r="AI778" s="7" t="s">
        <v>8467</v>
      </c>
      <c r="AJ778" s="67" t="s">
        <v>8757</v>
      </c>
      <c r="AK778" s="44">
        <v>-0.69444444444444442</v>
      </c>
      <c r="AL778" s="44">
        <v>-0.92307692307692313</v>
      </c>
      <c r="AM778" s="44">
        <v>0.5</v>
      </c>
      <c r="AN778" s="25">
        <v>1.3961218836565095</v>
      </c>
      <c r="AO778" s="25">
        <v>0.3240997229916896</v>
      </c>
      <c r="AP778" s="215">
        <v>18.05</v>
      </c>
      <c r="AQ778" s="215" t="s">
        <v>8552</v>
      </c>
      <c r="AR778" s="44">
        <v>1.40449438202247E-2</v>
      </c>
      <c r="AS778" s="171" t="s">
        <v>7538</v>
      </c>
      <c r="AT778" s="171" t="s">
        <v>7443</v>
      </c>
      <c r="AU778" s="171" t="s">
        <v>7539</v>
      </c>
      <c r="AV778" s="7" t="s">
        <v>8470</v>
      </c>
      <c r="AW778" s="14" t="s">
        <v>6038</v>
      </c>
      <c r="AX778" s="49" t="s">
        <v>6039</v>
      </c>
      <c r="AY778" s="38" t="s">
        <v>6047</v>
      </c>
      <c r="AZ778" s="14" t="s">
        <v>6184</v>
      </c>
      <c r="BA778" s="49" t="s">
        <v>5967</v>
      </c>
      <c r="BB778" s="38" t="s">
        <v>6047</v>
      </c>
      <c r="BC778" s="7">
        <v>1.2</v>
      </c>
      <c r="BD778" s="14" t="s">
        <v>6194</v>
      </c>
      <c r="BE778" s="49" t="s">
        <v>5967</v>
      </c>
      <c r="BF778" s="38" t="s">
        <v>5961</v>
      </c>
      <c r="BG778" s="7">
        <v>1</v>
      </c>
      <c r="BH778" s="45">
        <v>166480.12390350853</v>
      </c>
      <c r="BI778" s="215" t="s">
        <v>8592</v>
      </c>
      <c r="BJ778" s="215" t="s">
        <v>8568</v>
      </c>
      <c r="BK778" s="7">
        <v>0.5</v>
      </c>
      <c r="BL778" s="25">
        <v>1.6901408450704265E-2</v>
      </c>
      <c r="BM778" s="20">
        <v>0.74681249999999999</v>
      </c>
      <c r="BN778" s="20">
        <v>0.72</v>
      </c>
      <c r="BO778" s="20">
        <v>0.76874999999999993</v>
      </c>
      <c r="BP778" s="46">
        <v>4.0200445434298437</v>
      </c>
      <c r="BQ778" s="215" t="s">
        <v>8560</v>
      </c>
      <c r="BR778" s="79">
        <v>1.93954755309326</v>
      </c>
      <c r="BS778" s="9">
        <v>2.5689467308764646E-2</v>
      </c>
      <c r="BT778" s="9">
        <v>1.070785764771931E-2</v>
      </c>
      <c r="BU778" s="47" t="s">
        <v>5993</v>
      </c>
      <c r="BV778" s="47">
        <v>44371</v>
      </c>
      <c r="BW778" s="14" t="s">
        <v>5474</v>
      </c>
      <c r="BX778" s="83">
        <v>2.5274570637119109</v>
      </c>
      <c r="BY778" s="82">
        <v>5.1100000000000003</v>
      </c>
      <c r="BZ778" s="46">
        <v>3.5322896281800391</v>
      </c>
      <c r="CA778" s="48" t="s">
        <v>5474</v>
      </c>
      <c r="CB778" s="45">
        <v>-2186901.9</v>
      </c>
      <c r="CC778" s="45">
        <v>-710682.65</v>
      </c>
      <c r="CD778" s="45">
        <v>-93751.7</v>
      </c>
      <c r="CE778" s="45">
        <v>-17544.600000000002</v>
      </c>
      <c r="CF778" s="14" t="s">
        <v>9291</v>
      </c>
      <c r="CG778" s="7" t="s">
        <v>8590</v>
      </c>
      <c r="CH778" s="215" t="s">
        <v>8478</v>
      </c>
      <c r="CI778" s="215" t="s">
        <v>8479</v>
      </c>
      <c r="CJ778" s="215" t="s">
        <v>8479</v>
      </c>
      <c r="CK778" s="43" t="s">
        <v>6965</v>
      </c>
      <c r="CL778" s="43" t="s">
        <v>8480</v>
      </c>
      <c r="CM778" s="43" t="s">
        <v>5474</v>
      </c>
      <c r="CN778" s="145">
        <v>-728227.25</v>
      </c>
      <c r="CO778" s="145">
        <v>-2280653.6</v>
      </c>
      <c r="CP778" s="148">
        <v>3004966.236458329</v>
      </c>
      <c r="CQ778" s="189" t="s">
        <v>5474</v>
      </c>
      <c r="CR778" s="189" t="s">
        <v>5474</v>
      </c>
      <c r="CS778" s="99" t="s">
        <v>5474</v>
      </c>
      <c r="CT778" s="167" t="s">
        <v>5474</v>
      </c>
      <c r="CU778" s="43" t="s">
        <v>5474</v>
      </c>
      <c r="CV778" s="43" t="s">
        <v>5474</v>
      </c>
      <c r="CW778" s="43" t="s">
        <v>5474</v>
      </c>
      <c r="CX778" s="43" t="s">
        <v>5474</v>
      </c>
      <c r="CY778" s="43" t="s">
        <v>5474</v>
      </c>
      <c r="CZ778" s="43" t="s">
        <v>5474</v>
      </c>
      <c r="DA778" s="42" t="s">
        <v>5474</v>
      </c>
      <c r="DB778" s="42" t="s">
        <v>5474</v>
      </c>
      <c r="DC778" s="42" t="s">
        <v>5474</v>
      </c>
      <c r="DD778" s="42" t="s">
        <v>5474</v>
      </c>
      <c r="DE778" s="42" t="s">
        <v>5474</v>
      </c>
      <c r="DF778" s="42" t="s">
        <v>5474</v>
      </c>
      <c r="DG778" s="42" t="s">
        <v>5474</v>
      </c>
      <c r="DH778" s="42" t="s">
        <v>5473</v>
      </c>
    </row>
    <row r="779" spans="1:112">
      <c r="A779" s="22">
        <v>6116</v>
      </c>
      <c r="B779" s="7" t="s">
        <v>1214</v>
      </c>
      <c r="C779" s="21">
        <v>-6.6600000000000006E-2</v>
      </c>
      <c r="D779" s="21">
        <v>0.5827</v>
      </c>
      <c r="E779" s="21">
        <v>-0.13159999999999999</v>
      </c>
      <c r="F779" s="21">
        <v>0.28820000000000001</v>
      </c>
      <c r="G779" s="21">
        <v>1.1393</v>
      </c>
      <c r="H779" s="21">
        <v>-0.09</v>
      </c>
      <c r="I779" s="21">
        <v>8.5832999999999995</v>
      </c>
      <c r="J779" s="21">
        <v>11.6111</v>
      </c>
      <c r="K779" s="21">
        <v>-1.37E-2</v>
      </c>
      <c r="L779" s="21">
        <v>0.4501</v>
      </c>
      <c r="M779" s="21">
        <v>0.35570000000000002</v>
      </c>
      <c r="N779" s="21">
        <v>-1.7399999999999999E-2</v>
      </c>
      <c r="O779" s="21">
        <v>0.49059999999999998</v>
      </c>
      <c r="P779" s="21">
        <v>0.37590000000000001</v>
      </c>
      <c r="Q779" s="21">
        <v>5.8700000000000002E-2</v>
      </c>
      <c r="R779" s="21">
        <v>4.9500000000000002E-2</v>
      </c>
      <c r="S779" s="21">
        <v>8.3699999999999997E-2</v>
      </c>
      <c r="T779" s="21">
        <v>7.1800000000000003E-2</v>
      </c>
      <c r="U779" s="10">
        <v>1.91</v>
      </c>
      <c r="V779" s="10">
        <v>3.35</v>
      </c>
      <c r="W779" s="7">
        <v>0.36</v>
      </c>
      <c r="X779" s="20">
        <v>0.4929</v>
      </c>
      <c r="Y779" s="75">
        <v>2020</v>
      </c>
      <c r="Z779" s="7">
        <v>0.5</v>
      </c>
      <c r="AA779" s="7">
        <v>0</v>
      </c>
      <c r="AB779" s="51">
        <v>-3276</v>
      </c>
      <c r="AC779" s="51">
        <v>4104</v>
      </c>
      <c r="AD779" s="51">
        <v>-74</v>
      </c>
      <c r="AE779" s="51">
        <v>-80</v>
      </c>
      <c r="AF779" s="51">
        <v>-1839</v>
      </c>
      <c r="AG779" s="51">
        <v>-627</v>
      </c>
      <c r="AH779" s="20">
        <v>6.54E-2</v>
      </c>
      <c r="AI779" s="7" t="s">
        <v>8467</v>
      </c>
      <c r="AJ779" s="67" t="s">
        <v>9168</v>
      </c>
      <c r="AK779" s="44">
        <v>-0.62802996914940512</v>
      </c>
      <c r="AL779" s="44">
        <v>-0.93693693693693725</v>
      </c>
      <c r="AM779" s="44">
        <v>-0.61111111111111283</v>
      </c>
      <c r="AN779" s="25">
        <v>1.3793313069908815</v>
      </c>
      <c r="AO779" s="25">
        <v>0.33738601823708192</v>
      </c>
      <c r="AP779" s="215">
        <v>16.45</v>
      </c>
      <c r="AQ779" s="215" t="s">
        <v>8552</v>
      </c>
      <c r="AR779" s="44">
        <v>1.54320987654321E-2</v>
      </c>
      <c r="AS779" s="171" t="s">
        <v>8186</v>
      </c>
      <c r="AT779" s="171" t="s">
        <v>7180</v>
      </c>
      <c r="AU779" s="171" t="s">
        <v>7149</v>
      </c>
      <c r="AV779" s="7" t="s">
        <v>8470</v>
      </c>
      <c r="AW779" s="14" t="s">
        <v>6123</v>
      </c>
      <c r="AX779" s="49" t="s">
        <v>6039</v>
      </c>
      <c r="AY779" s="38" t="s">
        <v>6047</v>
      </c>
      <c r="AZ779" s="14" t="s">
        <v>6184</v>
      </c>
      <c r="BA779" s="49" t="s">
        <v>5967</v>
      </c>
      <c r="BB779" s="38" t="s">
        <v>6007</v>
      </c>
      <c r="BC779" s="7">
        <v>0.9</v>
      </c>
      <c r="BD779" s="14" t="s">
        <v>6194</v>
      </c>
      <c r="BE779" s="49" t="s">
        <v>5967</v>
      </c>
      <c r="BF779" s="38" t="s">
        <v>5961</v>
      </c>
      <c r="BG779" s="7">
        <v>0.5</v>
      </c>
      <c r="BH779" s="45">
        <v>72027.535545340812</v>
      </c>
      <c r="BI779" s="215" t="s">
        <v>8592</v>
      </c>
      <c r="BJ779" s="215" t="s">
        <v>8509</v>
      </c>
      <c r="BK779" s="7">
        <v>1</v>
      </c>
      <c r="BL779" s="25">
        <v>2.1739130434782473E-2</v>
      </c>
      <c r="BM779" s="20">
        <v>0.73918750000000011</v>
      </c>
      <c r="BN779" s="20">
        <v>0.67249999999999999</v>
      </c>
      <c r="BO779" s="20">
        <v>0.79375000000000007</v>
      </c>
      <c r="BP779" s="46">
        <v>4.9104477611940291</v>
      </c>
      <c r="BQ779" s="215" t="s">
        <v>8560</v>
      </c>
      <c r="BR779" s="79">
        <v>2.1440729483282674</v>
      </c>
      <c r="BS779" s="9">
        <v>1.5941242213295403E-2</v>
      </c>
      <c r="BT779" s="9">
        <v>2.4402382838510261E-2</v>
      </c>
      <c r="BU779" s="47" t="s">
        <v>5993</v>
      </c>
      <c r="BV779" s="47" t="s">
        <v>5993</v>
      </c>
      <c r="BW779" s="14" t="s">
        <v>5474</v>
      </c>
      <c r="BX779" s="83">
        <v>2.9300911854103338</v>
      </c>
      <c r="BY779" s="82">
        <v>4.3099999999999996</v>
      </c>
      <c r="BZ779" s="46">
        <v>3.8167053364269141</v>
      </c>
      <c r="CA779" s="48" t="s">
        <v>8475</v>
      </c>
      <c r="CB779" s="45">
        <v>-53890.2</v>
      </c>
      <c r="CC779" s="45">
        <v>67510.8</v>
      </c>
      <c r="CD779" s="45">
        <v>-1217.3</v>
      </c>
      <c r="CE779" s="45">
        <v>-1316</v>
      </c>
      <c r="CF779" s="14" t="s">
        <v>9292</v>
      </c>
      <c r="CG779" s="7" t="s">
        <v>8556</v>
      </c>
      <c r="CH779" s="215" t="s">
        <v>8478</v>
      </c>
      <c r="CI779" s="215" t="s">
        <v>8479</v>
      </c>
      <c r="CJ779" s="215" t="s">
        <v>8479</v>
      </c>
      <c r="CK779" s="43" t="s">
        <v>6945</v>
      </c>
      <c r="CL779" s="43" t="s">
        <v>8480</v>
      </c>
      <c r="CM779" s="43" t="s">
        <v>5474</v>
      </c>
      <c r="CN779" s="145">
        <v>66194.8</v>
      </c>
      <c r="CO779" s="145">
        <v>-55107.5</v>
      </c>
      <c r="CP779" s="148">
        <v>1184852.9597208563</v>
      </c>
      <c r="CQ779" s="189" t="s">
        <v>5474</v>
      </c>
      <c r="CR779" s="189" t="s">
        <v>5474</v>
      </c>
      <c r="CS779" s="99" t="s">
        <v>5474</v>
      </c>
      <c r="CT779" s="167" t="s">
        <v>8504</v>
      </c>
      <c r="CU779" s="43" t="s">
        <v>5474</v>
      </c>
      <c r="CV779" s="43" t="s">
        <v>5474</v>
      </c>
      <c r="CW779" s="43" t="s">
        <v>5474</v>
      </c>
      <c r="CX779" s="43" t="s">
        <v>5474</v>
      </c>
      <c r="CY779" s="43" t="s">
        <v>5474</v>
      </c>
      <c r="CZ779" s="43" t="s">
        <v>5474</v>
      </c>
      <c r="DA779" s="42" t="s">
        <v>5474</v>
      </c>
      <c r="DB779" s="42" t="s">
        <v>5474</v>
      </c>
      <c r="DC779" s="42" t="s">
        <v>5474</v>
      </c>
      <c r="DD779" s="42" t="s">
        <v>5474</v>
      </c>
      <c r="DE779" s="42" t="s">
        <v>5474</v>
      </c>
      <c r="DF779" s="42" t="s">
        <v>8504</v>
      </c>
      <c r="DG779" s="42" t="s">
        <v>5474</v>
      </c>
      <c r="DH779" s="42" t="s">
        <v>5474</v>
      </c>
    </row>
    <row r="780" spans="1:112">
      <c r="A780" s="22">
        <v>6441</v>
      </c>
      <c r="B780" s="7" t="s">
        <v>3887</v>
      </c>
      <c r="C780" s="21">
        <v>-0.60119999999999996</v>
      </c>
      <c r="D780" s="21">
        <v>-2.0999999999999999E-3</v>
      </c>
      <c r="E780" s="21">
        <v>-0.70079999999999998</v>
      </c>
      <c r="F780" s="21">
        <v>-9.3100000000000002E-2</v>
      </c>
      <c r="G780" s="21">
        <v>0.98009999999999997</v>
      </c>
      <c r="H780" s="21">
        <v>6.9000000000000006E-2</v>
      </c>
      <c r="I780" s="21">
        <v>-1.25</v>
      </c>
      <c r="J780" s="21">
        <v>-23.4</v>
      </c>
      <c r="K780" s="21">
        <v>-7.1000000000000004E-3</v>
      </c>
      <c r="L780" s="21">
        <v>-0.1391</v>
      </c>
      <c r="M780" s="21">
        <v>-0.1628</v>
      </c>
      <c r="N780" s="21">
        <v>0.15110000000000001</v>
      </c>
      <c r="O780" s="21">
        <v>4.5999999999999999E-3</v>
      </c>
      <c r="P780" s="21">
        <v>-0.10580000000000001</v>
      </c>
      <c r="Q780" s="21">
        <v>-3.2399999999999998E-2</v>
      </c>
      <c r="R780" s="21">
        <v>-1.29E-2</v>
      </c>
      <c r="S780" s="21">
        <v>1.9800000000000002E-2</v>
      </c>
      <c r="T780" s="21">
        <v>2.4E-2</v>
      </c>
      <c r="U780" s="10">
        <v>-2.2400000000000002</v>
      </c>
      <c r="V780" s="10">
        <v>-3.45</v>
      </c>
      <c r="W780" s="7">
        <v>2.3862999999999999</v>
      </c>
      <c r="X780" s="20">
        <v>0.89680000000000004</v>
      </c>
      <c r="Y780" s="75">
        <v>2020</v>
      </c>
      <c r="Z780" s="7">
        <v>0</v>
      </c>
      <c r="AA780" s="7">
        <v>1</v>
      </c>
      <c r="AB780" s="51">
        <v>235</v>
      </c>
      <c r="AC780" s="51">
        <v>-70</v>
      </c>
      <c r="AD780" s="51"/>
      <c r="AE780" s="51"/>
      <c r="AF780" s="51">
        <v>-23</v>
      </c>
      <c r="AG780" s="51">
        <v>-1</v>
      </c>
      <c r="AH780" s="20">
        <v>2.0199999999999999E-2</v>
      </c>
      <c r="AI780" s="7" t="s">
        <v>8493</v>
      </c>
      <c r="AJ780" s="67" t="s">
        <v>9174</v>
      </c>
      <c r="AK780" s="44">
        <v>-0.98791540785498488</v>
      </c>
      <c r="AL780" s="44">
        <v>-0.93442622950819665</v>
      </c>
      <c r="AM780" s="44">
        <v>0.84210526315789613</v>
      </c>
      <c r="AN780" s="25">
        <v>2.5859375</v>
      </c>
      <c r="AO780" s="25">
        <v>0.47656249999999994</v>
      </c>
      <c r="AP780" s="215">
        <v>51.2</v>
      </c>
      <c r="AQ780" s="215" t="s">
        <v>8552</v>
      </c>
      <c r="AR780" s="44">
        <v>1.5873015873015799E-2</v>
      </c>
      <c r="AS780" s="171" t="s">
        <v>8267</v>
      </c>
      <c r="AT780" s="171" t="s">
        <v>8268</v>
      </c>
      <c r="AU780" s="171" t="s">
        <v>8269</v>
      </c>
      <c r="AV780" s="7" t="s">
        <v>8470</v>
      </c>
      <c r="AW780" s="14" t="s">
        <v>6083</v>
      </c>
      <c r="AX780" s="49" t="s">
        <v>5967</v>
      </c>
      <c r="AY780" s="38" t="s">
        <v>6047</v>
      </c>
      <c r="AZ780" s="14" t="s">
        <v>6677</v>
      </c>
      <c r="BA780" s="49" t="s">
        <v>5967</v>
      </c>
      <c r="BB780" s="38" t="s">
        <v>6047</v>
      </c>
      <c r="BC780" s="7">
        <v>0.7</v>
      </c>
      <c r="BD780" s="14" t="s">
        <v>6087</v>
      </c>
      <c r="BE780" s="49" t="s">
        <v>5967</v>
      </c>
      <c r="BF780" s="38" t="s">
        <v>6007</v>
      </c>
      <c r="BG780" s="7">
        <v>1.1000000000000001</v>
      </c>
      <c r="BH780" s="45">
        <v>312.2618991215117</v>
      </c>
      <c r="BI780" s="215" t="s">
        <v>8471</v>
      </c>
      <c r="BJ780" s="215" t="s">
        <v>8554</v>
      </c>
      <c r="BK780" s="7">
        <v>0.9</v>
      </c>
      <c r="BL780" s="25">
        <v>3.2258064516129059E-2</v>
      </c>
      <c r="BM780" s="20">
        <v>0.42606250000000001</v>
      </c>
      <c r="BN780" s="20">
        <v>0.35250000000000004</v>
      </c>
      <c r="BO780" s="20">
        <v>0.48624999999999996</v>
      </c>
      <c r="BP780" s="46" t="s">
        <v>8473</v>
      </c>
      <c r="BQ780" s="215" t="s">
        <v>8473</v>
      </c>
      <c r="BR780" s="79" t="s">
        <v>8473</v>
      </c>
      <c r="BS780" s="9">
        <v>4.0520377665655971E-2</v>
      </c>
      <c r="BT780" s="9">
        <v>9.3602425809017342E-2</v>
      </c>
      <c r="BU780" s="47" t="s">
        <v>5993</v>
      </c>
      <c r="BV780" s="47" t="s">
        <v>5993</v>
      </c>
      <c r="BW780" s="14" t="s">
        <v>5474</v>
      </c>
      <c r="BX780" s="83" t="s">
        <v>8473</v>
      </c>
      <c r="BY780" s="82" t="s">
        <v>8473</v>
      </c>
      <c r="BZ780" s="46" t="s">
        <v>8473</v>
      </c>
      <c r="CA780" s="48" t="s">
        <v>8485</v>
      </c>
      <c r="CB780" s="45">
        <v>12032</v>
      </c>
      <c r="CC780" s="45">
        <v>-3584</v>
      </c>
      <c r="CD780" s="45">
        <v>0</v>
      </c>
      <c r="CE780" s="45">
        <v>0</v>
      </c>
      <c r="CF780" s="14" t="s">
        <v>9293</v>
      </c>
      <c r="CG780" s="7" t="s">
        <v>8477</v>
      </c>
      <c r="CH780" s="215" t="s">
        <v>8478</v>
      </c>
      <c r="CI780" s="215" t="s">
        <v>8479</v>
      </c>
      <c r="CJ780" s="215" t="s">
        <v>8479</v>
      </c>
      <c r="CK780" s="43" t="s">
        <v>7656</v>
      </c>
      <c r="CL780" s="43" t="s">
        <v>5474</v>
      </c>
      <c r="CM780" s="43" t="s">
        <v>5474</v>
      </c>
      <c r="CN780" s="145">
        <v>-3584</v>
      </c>
      <c r="CO780" s="145">
        <v>12032</v>
      </c>
      <c r="CP780" s="148">
        <v>15987.809235021399</v>
      </c>
      <c r="CQ780" s="189">
        <v>-0.166015625</v>
      </c>
      <c r="CR780" s="189">
        <v>0.74550000000000005</v>
      </c>
      <c r="CS780" s="99">
        <v>44625</v>
      </c>
      <c r="CT780" s="167" t="s">
        <v>5474</v>
      </c>
      <c r="CU780" s="43" t="s">
        <v>5474</v>
      </c>
      <c r="CV780" s="43" t="s">
        <v>5474</v>
      </c>
      <c r="CW780" s="43" t="s">
        <v>5474</v>
      </c>
      <c r="CX780" s="43" t="s">
        <v>5474</v>
      </c>
      <c r="CY780" s="43" t="s">
        <v>5474</v>
      </c>
      <c r="CZ780" s="43" t="s">
        <v>5474</v>
      </c>
      <c r="DA780" s="42" t="s">
        <v>5474</v>
      </c>
      <c r="DB780" s="42" t="s">
        <v>5474</v>
      </c>
      <c r="DC780" s="42" t="s">
        <v>5474</v>
      </c>
      <c r="DD780" s="42" t="s">
        <v>5474</v>
      </c>
      <c r="DE780" s="42" t="s">
        <v>5474</v>
      </c>
      <c r="DF780" s="42" t="s">
        <v>5474</v>
      </c>
      <c r="DG780" s="42" t="s">
        <v>5474</v>
      </c>
      <c r="DH780" s="42" t="s">
        <v>5474</v>
      </c>
    </row>
    <row r="781" spans="1:112">
      <c r="A781" s="22">
        <v>3276</v>
      </c>
      <c r="B781" s="7" t="s">
        <v>699</v>
      </c>
      <c r="C781" s="21">
        <v>5.3699999999999998E-2</v>
      </c>
      <c r="D781" s="21">
        <v>0.5988</v>
      </c>
      <c r="E781" s="21">
        <v>0.14119999999999999</v>
      </c>
      <c r="F781" s="21">
        <v>0.43809999999999999</v>
      </c>
      <c r="G781" s="21">
        <v>0.2923</v>
      </c>
      <c r="H781" s="21">
        <v>2.5</v>
      </c>
      <c r="I781" s="21">
        <v>4.8333000000000004</v>
      </c>
      <c r="J781" s="21">
        <v>2.7307999999999999</v>
      </c>
      <c r="K781" s="21">
        <v>5.3199999999999997E-2</v>
      </c>
      <c r="L781" s="21">
        <v>0.10829999999999999</v>
      </c>
      <c r="M781" s="21">
        <v>0.1636</v>
      </c>
      <c r="N781" s="21">
        <v>5.6099999999999997E-2</v>
      </c>
      <c r="O781" s="21">
        <v>0.113</v>
      </c>
      <c r="P781" s="21">
        <v>0.18010000000000001</v>
      </c>
      <c r="Q781" s="21">
        <v>5.3999999999999999E-2</v>
      </c>
      <c r="R781" s="21">
        <v>1.8200000000000001E-2</v>
      </c>
      <c r="S781" s="21">
        <v>-3.1899999999999998E-2</v>
      </c>
      <c r="T781" s="21">
        <v>-5.8999999999999999E-3</v>
      </c>
      <c r="U781" s="10">
        <v>0.45</v>
      </c>
      <c r="V781" s="10">
        <v>0.9</v>
      </c>
      <c r="W781" s="7">
        <v>0.14000000000000001</v>
      </c>
      <c r="X781" s="20">
        <v>0.48920000000000002</v>
      </c>
      <c r="Y781" s="75"/>
      <c r="Z781" s="7"/>
      <c r="AA781" s="7"/>
      <c r="AB781" s="51">
        <v>-15</v>
      </c>
      <c r="AC781" s="51">
        <v>-8</v>
      </c>
      <c r="AD781" s="51"/>
      <c r="AE781" s="51"/>
      <c r="AF781" s="51">
        <v>2</v>
      </c>
      <c r="AG781" s="51"/>
      <c r="AH781" s="20">
        <v>0</v>
      </c>
      <c r="AI781" s="7" t="s">
        <v>8481</v>
      </c>
      <c r="AJ781" s="67" t="s">
        <v>8482</v>
      </c>
      <c r="AK781" s="44">
        <v>-0.55118110236220474</v>
      </c>
      <c r="AL781" s="44">
        <v>-0.74390243902439013</v>
      </c>
      <c r="AM781" s="44">
        <v>0.63157894736842113</v>
      </c>
      <c r="AN781" s="25">
        <v>0.86101694915254234</v>
      </c>
      <c r="AO781" s="25">
        <v>0.27796610169491537</v>
      </c>
      <c r="AP781" s="215">
        <v>14.75</v>
      </c>
      <c r="AQ781" s="215" t="s">
        <v>8552</v>
      </c>
      <c r="AR781" s="44">
        <v>4.6099290780141799E-2</v>
      </c>
      <c r="AS781" s="171" t="s">
        <v>7814</v>
      </c>
      <c r="AT781" s="171" t="s">
        <v>7036</v>
      </c>
      <c r="AU781" s="171" t="s">
        <v>7024</v>
      </c>
      <c r="AV781" s="7" t="s">
        <v>5474</v>
      </c>
      <c r="AW781" s="14" t="s">
        <v>6157</v>
      </c>
      <c r="AX781" s="49" t="s">
        <v>5967</v>
      </c>
      <c r="AY781" s="38" t="s">
        <v>6007</v>
      </c>
      <c r="AZ781" s="14" t="s">
        <v>6688</v>
      </c>
      <c r="BA781" s="49" t="s">
        <v>5960</v>
      </c>
      <c r="BB781" s="38" t="s">
        <v>5961</v>
      </c>
      <c r="BC781" s="7">
        <v>0.1</v>
      </c>
      <c r="BD781" s="14" t="s">
        <v>6105</v>
      </c>
      <c r="BE781" s="49" t="s">
        <v>5967</v>
      </c>
      <c r="BF781" s="38" t="s">
        <v>5961</v>
      </c>
      <c r="BG781" s="7">
        <v>2.7</v>
      </c>
      <c r="BH781" s="45">
        <v>398.79724648926685</v>
      </c>
      <c r="BI781" s="215" t="s">
        <v>8471</v>
      </c>
      <c r="BJ781" s="215" t="s">
        <v>8554</v>
      </c>
      <c r="BK781" s="7">
        <v>1.2</v>
      </c>
      <c r="BL781" s="25">
        <v>4.240282685512365E-2</v>
      </c>
      <c r="BM781" s="20">
        <v>0.75762499999999999</v>
      </c>
      <c r="BN781" s="20">
        <v>0.77</v>
      </c>
      <c r="BO781" s="20">
        <v>0.74749999999999983</v>
      </c>
      <c r="BP781" s="46">
        <v>16.388888888888889</v>
      </c>
      <c r="BQ781" s="215" t="s">
        <v>8483</v>
      </c>
      <c r="BR781" s="79">
        <v>-0.14576271186440667</v>
      </c>
      <c r="BS781" s="9">
        <v>3.6203463973045746E-3</v>
      </c>
      <c r="BT781" s="9">
        <v>0</v>
      </c>
      <c r="BU781" s="47" t="s">
        <v>5993</v>
      </c>
      <c r="BV781" s="47" t="s">
        <v>5993</v>
      </c>
      <c r="BW781" s="14" t="s">
        <v>5474</v>
      </c>
      <c r="BX781" s="83">
        <v>6.7796610169491525E-2</v>
      </c>
      <c r="BY781" s="82">
        <v>1.05</v>
      </c>
      <c r="BZ781" s="46">
        <v>14.047619047619047</v>
      </c>
      <c r="CA781" s="48" t="s">
        <v>5474</v>
      </c>
      <c r="CB781" s="45">
        <v>-221.25</v>
      </c>
      <c r="CC781" s="45">
        <v>-118</v>
      </c>
      <c r="CD781" s="45">
        <v>0</v>
      </c>
      <c r="CE781" s="45">
        <v>0</v>
      </c>
      <c r="CF781" s="14" t="s">
        <v>9294</v>
      </c>
      <c r="CG781" s="7" t="s">
        <v>8477</v>
      </c>
      <c r="CH781" s="215" t="s">
        <v>8478</v>
      </c>
      <c r="CI781" s="215" t="s">
        <v>8479</v>
      </c>
      <c r="CJ781" s="215" t="s">
        <v>8546</v>
      </c>
      <c r="CK781" s="43" t="s">
        <v>5474</v>
      </c>
      <c r="CL781" s="43" t="s">
        <v>5474</v>
      </c>
      <c r="CM781" s="43" t="s">
        <v>7217</v>
      </c>
      <c r="CN781" s="145">
        <v>-118</v>
      </c>
      <c r="CO781" s="145">
        <v>-221.25</v>
      </c>
      <c r="CP781" s="148">
        <v>5882.2593857166858</v>
      </c>
      <c r="CQ781" s="189" t="s">
        <v>5474</v>
      </c>
      <c r="CR781" s="189" t="s">
        <v>5474</v>
      </c>
      <c r="CS781" s="99" t="s">
        <v>5474</v>
      </c>
      <c r="CT781" s="167" t="s">
        <v>5474</v>
      </c>
      <c r="CU781" s="43" t="s">
        <v>5474</v>
      </c>
      <c r="CV781" s="43" t="s">
        <v>5474</v>
      </c>
      <c r="CW781" s="43" t="s">
        <v>5474</v>
      </c>
      <c r="CX781" s="43" t="s">
        <v>5474</v>
      </c>
      <c r="CY781" s="43" t="s">
        <v>5474</v>
      </c>
      <c r="CZ781" s="43" t="s">
        <v>5474</v>
      </c>
      <c r="DA781" s="42" t="s">
        <v>5474</v>
      </c>
      <c r="DB781" s="42" t="s">
        <v>5474</v>
      </c>
      <c r="DC781" s="42" t="s">
        <v>5474</v>
      </c>
      <c r="DD781" s="42" t="s">
        <v>5474</v>
      </c>
      <c r="DE781" s="42" t="s">
        <v>5474</v>
      </c>
      <c r="DF781" s="42" t="s">
        <v>5474</v>
      </c>
      <c r="DG781" s="42" t="s">
        <v>5474</v>
      </c>
      <c r="DH781" s="42" t="s">
        <v>5474</v>
      </c>
    </row>
    <row r="782" spans="1:112">
      <c r="A782" s="22">
        <v>5223</v>
      </c>
      <c r="B782" s="7" t="s">
        <v>5862</v>
      </c>
      <c r="C782" s="21">
        <v>0.29339999999999999</v>
      </c>
      <c r="D782" s="21">
        <v>-0.1166</v>
      </c>
      <c r="E782" s="21">
        <v>0.1842</v>
      </c>
      <c r="F782" s="21">
        <v>-0.13370000000000001</v>
      </c>
      <c r="G782" s="21">
        <v>0.2029</v>
      </c>
      <c r="H782" s="21"/>
      <c r="I782" s="21">
        <v>7.45</v>
      </c>
      <c r="J782" s="21">
        <v>7.45</v>
      </c>
      <c r="K782" s="21">
        <v>-4.4999999999999998E-2</v>
      </c>
      <c r="L782" s="21">
        <v>2.8899999999999999E-2</v>
      </c>
      <c r="M782" s="21">
        <v>4.1500000000000002E-2</v>
      </c>
      <c r="N782" s="21">
        <v>-2.64E-2</v>
      </c>
      <c r="O782" s="21">
        <v>0.123</v>
      </c>
      <c r="P782" s="21">
        <v>0.1042</v>
      </c>
      <c r="Q782" s="21">
        <v>2.98E-2</v>
      </c>
      <c r="R782" s="21">
        <v>1.72E-2</v>
      </c>
      <c r="S782" s="21">
        <v>2.1248999999999998</v>
      </c>
      <c r="T782" s="21">
        <v>0.78259999999999996</v>
      </c>
      <c r="U782" s="10">
        <v>1.69</v>
      </c>
      <c r="V782" s="10">
        <v>8.06</v>
      </c>
      <c r="W782" s="7">
        <v>1.7829999999999999</v>
      </c>
      <c r="X782" s="20">
        <v>0.4612</v>
      </c>
      <c r="Y782" s="75">
        <v>2020</v>
      </c>
      <c r="Z782" s="7">
        <v>3.4146000000000001</v>
      </c>
      <c r="AA782" s="7">
        <v>0</v>
      </c>
      <c r="AB782" s="51">
        <v>-70</v>
      </c>
      <c r="AC782" s="51">
        <v>-26</v>
      </c>
      <c r="AD782" s="51"/>
      <c r="AE782" s="51"/>
      <c r="AF782" s="51">
        <v>1</v>
      </c>
      <c r="AG782" s="51"/>
      <c r="AH782" s="20">
        <v>4.4000000000000003E-3</v>
      </c>
      <c r="AI782" s="7" t="s">
        <v>8493</v>
      </c>
      <c r="AJ782" s="67" t="s">
        <v>8757</v>
      </c>
      <c r="AK782" s="44">
        <v>-0.99014084507042255</v>
      </c>
      <c r="AL782" s="44">
        <v>-0.95483870967741913</v>
      </c>
      <c r="AM782" s="44">
        <v>0.68421052631579338</v>
      </c>
      <c r="AN782" s="25">
        <v>1.4143426294820716</v>
      </c>
      <c r="AO782" s="25">
        <v>0.30876494023904383</v>
      </c>
      <c r="AP782" s="215">
        <v>50.2</v>
      </c>
      <c r="AQ782" s="215" t="s">
        <v>8552</v>
      </c>
      <c r="AR782" s="44">
        <v>1.4141414141414101E-2</v>
      </c>
      <c r="AS782" s="171" t="s">
        <v>8085</v>
      </c>
      <c r="AT782" s="171" t="s">
        <v>7527</v>
      </c>
      <c r="AU782" s="171" t="s">
        <v>7544</v>
      </c>
      <c r="AV782" s="7" t="s">
        <v>8470</v>
      </c>
      <c r="AW782" s="14" t="s">
        <v>6038</v>
      </c>
      <c r="AX782" s="49" t="s">
        <v>6039</v>
      </c>
      <c r="AY782" s="38" t="s">
        <v>6047</v>
      </c>
      <c r="AZ782" s="14" t="s">
        <v>6696</v>
      </c>
      <c r="BA782" s="49" t="s">
        <v>5993</v>
      </c>
      <c r="BB782" s="38" t="s">
        <v>5993</v>
      </c>
      <c r="BC782" s="7">
        <v>0.3</v>
      </c>
      <c r="BD782" s="14" t="s">
        <v>6372</v>
      </c>
      <c r="BE782" s="49" t="s">
        <v>5993</v>
      </c>
      <c r="BF782" s="38" t="s">
        <v>5993</v>
      </c>
      <c r="BG782" s="7">
        <v>0.8</v>
      </c>
      <c r="BH782" s="45">
        <v>140.5453461108323</v>
      </c>
      <c r="BI782" s="215" t="s">
        <v>8495</v>
      </c>
      <c r="BJ782" s="215" t="s">
        <v>8554</v>
      </c>
      <c r="BK782" s="7">
        <v>1.1000000000000001</v>
      </c>
      <c r="BL782" s="25">
        <v>1.3118062563067724E-2</v>
      </c>
      <c r="BM782" s="20">
        <v>0.65262500000000001</v>
      </c>
      <c r="BN782" s="20">
        <v>0.6100000000000001</v>
      </c>
      <c r="BO782" s="20">
        <v>0.68749999999999989</v>
      </c>
      <c r="BP782" s="46">
        <v>6.2282878411910669</v>
      </c>
      <c r="BQ782" s="215" t="s">
        <v>8569</v>
      </c>
      <c r="BR782" s="79">
        <v>0.81434262948207159</v>
      </c>
      <c r="BS782" s="9">
        <v>2.9495380312027253E-2</v>
      </c>
      <c r="BT782" s="9">
        <v>6.1808341520828369E-2</v>
      </c>
      <c r="BU782" s="47" t="s">
        <v>5993</v>
      </c>
      <c r="BV782" s="47" t="s">
        <v>5993</v>
      </c>
      <c r="BW782" s="14" t="s">
        <v>5474</v>
      </c>
      <c r="BX782" s="83">
        <v>1.2679282868525894</v>
      </c>
      <c r="BY782" s="82">
        <v>7.59</v>
      </c>
      <c r="BZ782" s="46">
        <v>6.6139657444005273</v>
      </c>
      <c r="CA782" s="48" t="s">
        <v>5474</v>
      </c>
      <c r="CB782" s="45">
        <v>-3514</v>
      </c>
      <c r="CC782" s="45">
        <v>-1305.2</v>
      </c>
      <c r="CD782" s="45">
        <v>0</v>
      </c>
      <c r="CE782" s="45">
        <v>0</v>
      </c>
      <c r="CF782" s="14" t="e">
        <v>#N/A</v>
      </c>
      <c r="CG782" s="7" t="s">
        <v>8477</v>
      </c>
      <c r="CH782" s="215" t="s">
        <v>8478</v>
      </c>
      <c r="CI782" s="215" t="s">
        <v>8479</v>
      </c>
      <c r="CJ782" s="215" t="s">
        <v>8479</v>
      </c>
      <c r="CK782" s="43" t="s">
        <v>7297</v>
      </c>
      <c r="CL782" s="43" t="s">
        <v>8480</v>
      </c>
      <c r="CM782" s="43" t="s">
        <v>5474</v>
      </c>
      <c r="CN782" s="145">
        <v>-1305.2</v>
      </c>
      <c r="CO782" s="145">
        <v>-3514</v>
      </c>
      <c r="CP782" s="148">
        <v>7055.3763747637822</v>
      </c>
      <c r="CQ782" s="189">
        <v>-0.50996015936254968</v>
      </c>
      <c r="CR782" s="189">
        <v>4.0800000000000003E-2</v>
      </c>
      <c r="CS782" s="99">
        <v>45229</v>
      </c>
      <c r="CT782" s="167" t="s">
        <v>5474</v>
      </c>
      <c r="CU782" s="43" t="s">
        <v>5474</v>
      </c>
      <c r="CV782" s="43" t="s">
        <v>5474</v>
      </c>
      <c r="CW782" s="43" t="s">
        <v>5474</v>
      </c>
      <c r="CX782" s="43" t="s">
        <v>5474</v>
      </c>
      <c r="CY782" s="43" t="s">
        <v>5474</v>
      </c>
      <c r="CZ782" s="43" t="s">
        <v>5474</v>
      </c>
      <c r="DA782" s="42" t="s">
        <v>5474</v>
      </c>
      <c r="DB782" s="42" t="s">
        <v>5474</v>
      </c>
      <c r="DC782" s="42" t="s">
        <v>5474</v>
      </c>
      <c r="DD782" s="42" t="s">
        <v>5474</v>
      </c>
      <c r="DE782" s="42" t="s">
        <v>5474</v>
      </c>
      <c r="DF782" s="42" t="s">
        <v>5474</v>
      </c>
      <c r="DG782" s="42" t="s">
        <v>5474</v>
      </c>
      <c r="DH782" s="42" t="s">
        <v>5474</v>
      </c>
    </row>
    <row r="783" spans="1:112">
      <c r="A783" s="22">
        <v>4157</v>
      </c>
      <c r="B783" s="7" t="s">
        <v>910</v>
      </c>
      <c r="C783" s="21">
        <v>-0.99939999999999996</v>
      </c>
      <c r="D783" s="21">
        <v>-0.71789999999999998</v>
      </c>
      <c r="E783" s="21">
        <v>-0.99870000000000003</v>
      </c>
      <c r="F783" s="21">
        <v>-0.59560000000000002</v>
      </c>
      <c r="G783" s="21">
        <v>100.0321</v>
      </c>
      <c r="H783" s="21"/>
      <c r="I783" s="21">
        <v>-0.10780000000000001</v>
      </c>
      <c r="J783" s="21">
        <v>-0.10780000000000001</v>
      </c>
      <c r="K783" s="21">
        <v>-0.16930000000000001</v>
      </c>
      <c r="L783" s="21">
        <v>-0.21890000000000001</v>
      </c>
      <c r="M783" s="21">
        <v>8.1000000000000003E-2</v>
      </c>
      <c r="N783" s="21">
        <v>7.2854999999999999</v>
      </c>
      <c r="O783" s="21">
        <v>-17.9057</v>
      </c>
      <c r="P783" s="21">
        <v>-4.3726000000000003</v>
      </c>
      <c r="Q783" s="21">
        <v>0</v>
      </c>
      <c r="R783" s="21">
        <v>0</v>
      </c>
      <c r="S783" s="21">
        <v>-0.10780000000000001</v>
      </c>
      <c r="T783" s="21">
        <v>-0.36919999999999997</v>
      </c>
      <c r="U783" s="10">
        <v>-10.28</v>
      </c>
      <c r="V783" s="10">
        <v>-59.82</v>
      </c>
      <c r="W783" s="7">
        <v>0</v>
      </c>
      <c r="X783" s="20">
        <v>0</v>
      </c>
      <c r="Y783" s="75"/>
      <c r="Z783" s="7"/>
      <c r="AA783" s="7"/>
      <c r="AB783" s="51">
        <v>-303</v>
      </c>
      <c r="AC783" s="51">
        <v>-125</v>
      </c>
      <c r="AD783" s="51"/>
      <c r="AE783" s="51"/>
      <c r="AF783" s="51"/>
      <c r="AG783" s="51"/>
      <c r="AH783" s="20">
        <v>0</v>
      </c>
      <c r="AI783" s="7" t="s">
        <v>8493</v>
      </c>
      <c r="AJ783" s="67" t="s">
        <v>9168</v>
      </c>
      <c r="AK783" s="44">
        <v>-0.94607843137254899</v>
      </c>
      <c r="AL783" s="44">
        <v>-0.94339622641509358</v>
      </c>
      <c r="AM783" s="44">
        <v>0.60000000000000853</v>
      </c>
      <c r="AN783" s="25">
        <v>0.59824046920821106</v>
      </c>
      <c r="AO783" s="25">
        <v>0.15542521994134909</v>
      </c>
      <c r="AP783" s="215">
        <v>17.05</v>
      </c>
      <c r="AQ783" s="215" t="s">
        <v>8552</v>
      </c>
      <c r="AR783" s="44">
        <v>2.94117647058823E-3</v>
      </c>
      <c r="AS783" s="171" t="s">
        <v>7977</v>
      </c>
      <c r="AT783" s="171" t="s">
        <v>7183</v>
      </c>
      <c r="AU783" s="171" t="s">
        <v>6907</v>
      </c>
      <c r="AV783" s="7" t="s">
        <v>8470</v>
      </c>
      <c r="AW783" s="14" t="s">
        <v>6217</v>
      </c>
      <c r="AX783" s="49" t="s">
        <v>5967</v>
      </c>
      <c r="AY783" s="38" t="s">
        <v>6047</v>
      </c>
      <c r="AZ783" s="14" t="s">
        <v>6149</v>
      </c>
      <c r="BA783" s="49" t="s">
        <v>5967</v>
      </c>
      <c r="BB783" s="38" t="s">
        <v>6047</v>
      </c>
      <c r="BC783" s="7">
        <v>0.3</v>
      </c>
      <c r="BD783" s="14" t="s">
        <v>6332</v>
      </c>
      <c r="BE783" s="49" t="s">
        <v>5967</v>
      </c>
      <c r="BF783" s="38" t="s">
        <v>6007</v>
      </c>
      <c r="BG783" s="7">
        <v>0.6</v>
      </c>
      <c r="BH783" s="45">
        <v>783.24911558450742</v>
      </c>
      <c r="BI783" s="215" t="s">
        <v>8489</v>
      </c>
      <c r="BJ783" s="215" t="s">
        <v>8554</v>
      </c>
      <c r="BK783" s="7">
        <v>0.6</v>
      </c>
      <c r="BL783" s="25">
        <v>8.8757396449705411E-3</v>
      </c>
      <c r="BM783" s="20">
        <v>0.24237500000000003</v>
      </c>
      <c r="BN783" s="20">
        <v>9.2500000000000041E-2</v>
      </c>
      <c r="BO783" s="20">
        <v>0.36499999999999999</v>
      </c>
      <c r="BP783" s="46" t="s">
        <v>8473</v>
      </c>
      <c r="BQ783" s="215" t="s">
        <v>8473</v>
      </c>
      <c r="BR783" s="79" t="s">
        <v>8473</v>
      </c>
      <c r="BS783" s="9">
        <v>0</v>
      </c>
      <c r="BT783" s="9">
        <v>0</v>
      </c>
      <c r="BU783" s="47" t="s">
        <v>5993</v>
      </c>
      <c r="BV783" s="47" t="s">
        <v>5993</v>
      </c>
      <c r="BW783" s="14" t="s">
        <v>5474</v>
      </c>
      <c r="BX783" s="83" t="s">
        <v>8473</v>
      </c>
      <c r="BY783" s="82" t="s">
        <v>8473</v>
      </c>
      <c r="BZ783" s="46" t="s">
        <v>8473</v>
      </c>
      <c r="CA783" s="48" t="s">
        <v>5474</v>
      </c>
      <c r="CB783" s="45">
        <v>-5166.1500000000005</v>
      </c>
      <c r="CC783" s="45">
        <v>-2131.25</v>
      </c>
      <c r="CD783" s="45">
        <v>0</v>
      </c>
      <c r="CE783" s="45">
        <v>0</v>
      </c>
      <c r="CF783" s="14" t="s">
        <v>9295</v>
      </c>
      <c r="CG783" s="7" t="s">
        <v>8477</v>
      </c>
      <c r="CH783" s="215" t="s">
        <v>8546</v>
      </c>
      <c r="CI783" s="215" t="s">
        <v>8479</v>
      </c>
      <c r="CJ783" s="215" t="s">
        <v>8479</v>
      </c>
      <c r="CK783" s="43" t="s">
        <v>6945</v>
      </c>
      <c r="CL783" s="43" t="s">
        <v>5474</v>
      </c>
      <c r="CM783" s="43" t="s">
        <v>5474</v>
      </c>
      <c r="CN783" s="145">
        <v>-2131.25</v>
      </c>
      <c r="CO783" s="145">
        <v>-5166.1500000000005</v>
      </c>
      <c r="CP783" s="148">
        <v>13354.397420715852</v>
      </c>
      <c r="CQ783" s="189" t="s">
        <v>5474</v>
      </c>
      <c r="CR783" s="189" t="s">
        <v>5474</v>
      </c>
      <c r="CS783" s="99" t="s">
        <v>5474</v>
      </c>
      <c r="CT783" s="167" t="s">
        <v>5474</v>
      </c>
      <c r="CU783" s="43" t="s">
        <v>5474</v>
      </c>
      <c r="CV783" s="43" t="s">
        <v>5474</v>
      </c>
      <c r="CW783" s="43" t="s">
        <v>5474</v>
      </c>
      <c r="CX783" s="43" t="s">
        <v>5474</v>
      </c>
      <c r="CY783" s="43" t="s">
        <v>5474</v>
      </c>
      <c r="CZ783" s="43" t="s">
        <v>5474</v>
      </c>
      <c r="DA783" s="42" t="s">
        <v>5474</v>
      </c>
      <c r="DB783" s="42" t="s">
        <v>5474</v>
      </c>
      <c r="DC783" s="42" t="s">
        <v>5474</v>
      </c>
      <c r="DD783" s="42" t="s">
        <v>5474</v>
      </c>
      <c r="DE783" s="42" t="s">
        <v>5474</v>
      </c>
      <c r="DF783" s="42" t="s">
        <v>5474</v>
      </c>
      <c r="DG783" s="42" t="s">
        <v>5474</v>
      </c>
      <c r="DH783" s="42" t="s">
        <v>5474</v>
      </c>
    </row>
    <row r="784" spans="1:112">
      <c r="A784" s="22">
        <v>6146</v>
      </c>
      <c r="B784" s="7" t="s">
        <v>1239</v>
      </c>
      <c r="C784" s="21">
        <v>-2.76E-2</v>
      </c>
      <c r="D784" s="21">
        <v>0.12859999999999999</v>
      </c>
      <c r="E784" s="21">
        <v>9.5999999999999992E-3</v>
      </c>
      <c r="F784" s="21">
        <v>0.1338</v>
      </c>
      <c r="G784" s="21">
        <v>0.22409999999999999</v>
      </c>
      <c r="H784" s="21">
        <v>-2.58E-2</v>
      </c>
      <c r="I784" s="21">
        <v>0.2571</v>
      </c>
      <c r="J784" s="21">
        <v>0.42670000000000002</v>
      </c>
      <c r="K784" s="21">
        <v>1.6000000000000001E-3</v>
      </c>
      <c r="L784" s="21">
        <v>3.1399999999999997E-2</v>
      </c>
      <c r="M784" s="21">
        <v>7.4999999999999997E-3</v>
      </c>
      <c r="N784" s="21">
        <v>3.2300000000000002E-2</v>
      </c>
      <c r="O784" s="21">
        <v>5.7599999999999998E-2</v>
      </c>
      <c r="P784" s="21">
        <v>2.7300000000000001E-2</v>
      </c>
      <c r="Q784" s="21">
        <v>1.1299999999999999E-2</v>
      </c>
      <c r="R784" s="21">
        <v>8.0999999999999996E-3</v>
      </c>
      <c r="S784" s="21">
        <v>0.20039999999999999</v>
      </c>
      <c r="T784" s="21">
        <v>0.1545</v>
      </c>
      <c r="U784" s="10">
        <v>5.35</v>
      </c>
      <c r="V784" s="10">
        <v>9.6300000000000008</v>
      </c>
      <c r="W784" s="7">
        <v>6.28</v>
      </c>
      <c r="X784" s="20">
        <v>0.81899999999999995</v>
      </c>
      <c r="Y784" s="75">
        <v>2020</v>
      </c>
      <c r="Z784" s="7">
        <v>6.3</v>
      </c>
      <c r="AA784" s="7">
        <v>0.5</v>
      </c>
      <c r="AB784" s="51">
        <v>-19</v>
      </c>
      <c r="AC784" s="51">
        <v>-16</v>
      </c>
      <c r="AD784" s="51"/>
      <c r="AE784" s="51"/>
      <c r="AF784" s="51"/>
      <c r="AG784" s="51"/>
      <c r="AH784" s="20">
        <v>0</v>
      </c>
      <c r="AI784" s="7" t="s">
        <v>8493</v>
      </c>
      <c r="AJ784" s="67" t="s">
        <v>8757</v>
      </c>
      <c r="AK784" s="44">
        <v>-0.95575221238938057</v>
      </c>
      <c r="AL784" s="44">
        <v>-0.92537313432835822</v>
      </c>
      <c r="AM784" s="44">
        <v>0.8</v>
      </c>
      <c r="AN784" s="25">
        <v>0.24944812362030905</v>
      </c>
      <c r="AO784" s="25">
        <v>0.1479028697571744</v>
      </c>
      <c r="AP784" s="215">
        <v>226.5</v>
      </c>
      <c r="AQ784" s="215" t="s">
        <v>8552</v>
      </c>
      <c r="AR784" s="44">
        <v>6.6666666666666602E-3</v>
      </c>
      <c r="AS784" s="171" t="s">
        <v>8197</v>
      </c>
      <c r="AT784" s="171" t="s">
        <v>7031</v>
      </c>
      <c r="AU784" s="171" t="s">
        <v>6980</v>
      </c>
      <c r="AV784" s="7" t="s">
        <v>5474</v>
      </c>
      <c r="AW784" s="14" t="s">
        <v>6388</v>
      </c>
      <c r="AX784" s="49" t="s">
        <v>5967</v>
      </c>
      <c r="AY784" s="38" t="s">
        <v>6047</v>
      </c>
      <c r="AZ784" s="14" t="s">
        <v>6563</v>
      </c>
      <c r="BA784" s="49" t="s">
        <v>5967</v>
      </c>
      <c r="BB784" s="38" t="s">
        <v>5971</v>
      </c>
      <c r="BC784" s="7">
        <v>0.9</v>
      </c>
      <c r="BD784" s="14" t="s">
        <v>6194</v>
      </c>
      <c r="BE784" s="49" t="s">
        <v>5967</v>
      </c>
      <c r="BF784" s="38" t="s">
        <v>5971</v>
      </c>
      <c r="BG784" s="7">
        <v>2</v>
      </c>
      <c r="BH784" s="45">
        <v>27.309817280826593</v>
      </c>
      <c r="BI784" s="215" t="s">
        <v>8495</v>
      </c>
      <c r="BJ784" s="215" t="s">
        <v>8554</v>
      </c>
      <c r="BK784" s="7">
        <v>0.1</v>
      </c>
      <c r="BL784" s="25">
        <v>8.9086859688195987E-3</v>
      </c>
      <c r="BM784" s="20">
        <v>0.65062500000000001</v>
      </c>
      <c r="BN784" s="20">
        <v>0.65749999999999997</v>
      </c>
      <c r="BO784" s="20">
        <v>0.64499999999999991</v>
      </c>
      <c r="BP784" s="46">
        <v>23.5202492211838</v>
      </c>
      <c r="BQ784" s="215" t="s">
        <v>8569</v>
      </c>
      <c r="BR784" s="79">
        <v>-0.38831125827814578</v>
      </c>
      <c r="BS784" s="9">
        <v>2.1749037446610719E-2</v>
      </c>
      <c r="BT784" s="9">
        <v>7.1546025288486303E-2</v>
      </c>
      <c r="BU784" s="47" t="s">
        <v>5993</v>
      </c>
      <c r="BV784" s="47" t="s">
        <v>5993</v>
      </c>
      <c r="BW784" s="14" t="s">
        <v>5474</v>
      </c>
      <c r="BX784" s="83">
        <v>-0.26597350993377494</v>
      </c>
      <c r="BY784" s="82">
        <v>10.149999999999999</v>
      </c>
      <c r="BZ784" s="46">
        <v>22.315270935960594</v>
      </c>
      <c r="CA784" s="48" t="s">
        <v>5474</v>
      </c>
      <c r="CB784" s="45">
        <v>-4303.5</v>
      </c>
      <c r="CC784" s="45">
        <v>-3624</v>
      </c>
      <c r="CD784" s="45">
        <v>0</v>
      </c>
      <c r="CE784" s="45">
        <v>0</v>
      </c>
      <c r="CF784" s="14" t="s">
        <v>9296</v>
      </c>
      <c r="CG784" s="7" t="s">
        <v>8477</v>
      </c>
      <c r="CH784" s="215" t="s">
        <v>8498</v>
      </c>
      <c r="CI784" s="215" t="s">
        <v>8479</v>
      </c>
      <c r="CJ784" s="215" t="s">
        <v>8479</v>
      </c>
      <c r="CK784" s="43" t="s">
        <v>7297</v>
      </c>
      <c r="CL784" s="43" t="s">
        <v>5474</v>
      </c>
      <c r="CM784" s="43" t="s">
        <v>5474</v>
      </c>
      <c r="CN784" s="145">
        <v>-3624</v>
      </c>
      <c r="CO784" s="145">
        <v>-4303.5</v>
      </c>
      <c r="CP784" s="148">
        <v>6185.6736141072233</v>
      </c>
      <c r="CQ784" s="189" t="s">
        <v>5474</v>
      </c>
      <c r="CR784" s="189" t="s">
        <v>5474</v>
      </c>
      <c r="CS784" s="99" t="s">
        <v>5474</v>
      </c>
      <c r="CT784" s="167" t="s">
        <v>5474</v>
      </c>
      <c r="CU784" s="43" t="s">
        <v>5474</v>
      </c>
      <c r="CV784" s="43" t="s">
        <v>5474</v>
      </c>
      <c r="CW784" s="43" t="s">
        <v>5474</v>
      </c>
      <c r="CX784" s="43" t="s">
        <v>5474</v>
      </c>
      <c r="CY784" s="43" t="s">
        <v>5474</v>
      </c>
      <c r="CZ784" s="43" t="s">
        <v>5474</v>
      </c>
      <c r="DA784" s="42" t="s">
        <v>5474</v>
      </c>
      <c r="DB784" s="42" t="s">
        <v>5474</v>
      </c>
      <c r="DC784" s="42" t="s">
        <v>5474</v>
      </c>
      <c r="DD784" s="42" t="s">
        <v>5474</v>
      </c>
      <c r="DE784" s="42" t="s">
        <v>5474</v>
      </c>
      <c r="DF784" s="42" t="s">
        <v>5474</v>
      </c>
      <c r="DG784" s="42" t="s">
        <v>5474</v>
      </c>
      <c r="DH784" s="42" t="s">
        <v>5474</v>
      </c>
    </row>
    <row r="785" spans="1:112">
      <c r="A785" s="22">
        <v>6499</v>
      </c>
      <c r="B785" s="7" t="s">
        <v>1395</v>
      </c>
      <c r="C785" s="21">
        <v>0.33329999999999999</v>
      </c>
      <c r="D785" s="21">
        <v>-0.91249999999999998</v>
      </c>
      <c r="E785" s="21">
        <v>-0.71240000000000003</v>
      </c>
      <c r="F785" s="21">
        <v>-0.92849999999999999</v>
      </c>
      <c r="G785" s="21">
        <v>-0.83360000000000001</v>
      </c>
      <c r="H785" s="21">
        <v>-4.5</v>
      </c>
      <c r="I785" s="21">
        <v>-0.375</v>
      </c>
      <c r="J785" s="21">
        <v>0.3659</v>
      </c>
      <c r="K785" s="21">
        <v>-2E-3</v>
      </c>
      <c r="L785" s="21">
        <v>-3.4200000000000001E-2</v>
      </c>
      <c r="M785" s="21">
        <v>4.1000000000000002E-2</v>
      </c>
      <c r="N785" s="21">
        <v>1.8616999999999999</v>
      </c>
      <c r="O785" s="21">
        <v>1.7708999999999999</v>
      </c>
      <c r="P785" s="21">
        <v>0.65859999999999996</v>
      </c>
      <c r="Q785" s="21">
        <v>1.2699999999999999E-2</v>
      </c>
      <c r="R785" s="21">
        <v>1.2500000000000001E-2</v>
      </c>
      <c r="S785" s="21">
        <v>-8.4199999999999997E-2</v>
      </c>
      <c r="T785" s="21">
        <v>-7.6700000000000004E-2</v>
      </c>
      <c r="U785" s="10">
        <v>-1.3</v>
      </c>
      <c r="V785" s="10">
        <v>-3.2</v>
      </c>
      <c r="W785" s="7">
        <v>0.39979999999999999</v>
      </c>
      <c r="X785" s="20">
        <v>0.2019</v>
      </c>
      <c r="Y785" s="75">
        <v>2020</v>
      </c>
      <c r="Z785" s="7">
        <v>0</v>
      </c>
      <c r="AA785" s="7">
        <v>1</v>
      </c>
      <c r="AB785" s="51">
        <v>187</v>
      </c>
      <c r="AC785" s="51">
        <v>39</v>
      </c>
      <c r="AD785" s="51"/>
      <c r="AE785" s="51"/>
      <c r="AF785" s="51"/>
      <c r="AG785" s="51"/>
      <c r="AH785" s="20">
        <v>0</v>
      </c>
      <c r="AI785" s="7" t="s">
        <v>8481</v>
      </c>
      <c r="AJ785" s="67" t="s">
        <v>8843</v>
      </c>
      <c r="AK785" s="44">
        <v>0.57692307692307698</v>
      </c>
      <c r="AL785" s="44">
        <v>-0.67692307692307685</v>
      </c>
      <c r="AM785" s="44">
        <v>0.76923076923077094</v>
      </c>
      <c r="AN785" s="25">
        <v>0.60289855072463761</v>
      </c>
      <c r="AO785" s="25">
        <v>0.37681159420289845</v>
      </c>
      <c r="AP785" s="215">
        <v>69</v>
      </c>
      <c r="AQ785" s="215" t="s">
        <v>8552</v>
      </c>
      <c r="AR785" s="44">
        <v>3.7593984962405999E-2</v>
      </c>
      <c r="AS785" s="171" t="s">
        <v>7206</v>
      </c>
      <c r="AT785" s="171" t="s">
        <v>7630</v>
      </c>
      <c r="AU785" s="171" t="s">
        <v>8258</v>
      </c>
      <c r="AV785" s="7" t="s">
        <v>9286</v>
      </c>
      <c r="AW785" s="14" t="s">
        <v>6157</v>
      </c>
      <c r="AX785" s="49" t="s">
        <v>6039</v>
      </c>
      <c r="AY785" s="38" t="s">
        <v>6007</v>
      </c>
      <c r="AZ785" s="14" t="s">
        <v>6816</v>
      </c>
      <c r="BA785" s="49" t="s">
        <v>5960</v>
      </c>
      <c r="BB785" s="38" t="s">
        <v>5961</v>
      </c>
      <c r="BC785" s="7">
        <v>0.3</v>
      </c>
      <c r="BD785" s="14" t="s">
        <v>6123</v>
      </c>
      <c r="BE785" s="49" t="s">
        <v>6020</v>
      </c>
      <c r="BF785" s="38" t="s">
        <v>5961</v>
      </c>
      <c r="BG785" s="7">
        <v>2.5</v>
      </c>
      <c r="BH785" s="45">
        <v>285.99153150839857</v>
      </c>
      <c r="BI785" s="215" t="s">
        <v>8471</v>
      </c>
      <c r="BJ785" s="215" t="s">
        <v>8554</v>
      </c>
      <c r="BK785" s="7">
        <v>1.9</v>
      </c>
      <c r="BL785" s="25">
        <v>2.9850746268656716E-2</v>
      </c>
      <c r="BM785" s="20">
        <v>0.44575000000000004</v>
      </c>
      <c r="BN785" s="20">
        <v>0.13500000000000001</v>
      </c>
      <c r="BO785" s="20">
        <v>0.7</v>
      </c>
      <c r="BP785" s="46" t="s">
        <v>8473</v>
      </c>
      <c r="BQ785" s="215" t="s">
        <v>8473</v>
      </c>
      <c r="BR785" s="79" t="s">
        <v>8473</v>
      </c>
      <c r="BS785" s="9">
        <v>0</v>
      </c>
      <c r="BT785" s="9">
        <v>9.3602425809017342E-2</v>
      </c>
      <c r="BU785" s="47" t="s">
        <v>5993</v>
      </c>
      <c r="BV785" s="47" t="s">
        <v>5993</v>
      </c>
      <c r="BW785" s="14" t="s">
        <v>5474</v>
      </c>
      <c r="BX785" s="83" t="s">
        <v>8473</v>
      </c>
      <c r="BY785" s="82" t="s">
        <v>8473</v>
      </c>
      <c r="BZ785" s="46" t="s">
        <v>8473</v>
      </c>
      <c r="CA785" s="48" t="s">
        <v>8475</v>
      </c>
      <c r="CB785" s="45">
        <v>12903</v>
      </c>
      <c r="CC785" s="45">
        <v>2691</v>
      </c>
      <c r="CD785" s="45">
        <v>0</v>
      </c>
      <c r="CE785" s="45">
        <v>0</v>
      </c>
      <c r="CF785" s="14" t="s">
        <v>3936</v>
      </c>
      <c r="CG785" s="7" t="s">
        <v>8477</v>
      </c>
      <c r="CH785" s="215" t="s">
        <v>8478</v>
      </c>
      <c r="CI785" s="215" t="s">
        <v>8479</v>
      </c>
      <c r="CJ785" s="215" t="s">
        <v>8478</v>
      </c>
      <c r="CK785" s="43" t="s">
        <v>5474</v>
      </c>
      <c r="CL785" s="43" t="s">
        <v>8480</v>
      </c>
      <c r="CM785" s="43" t="s">
        <v>5474</v>
      </c>
      <c r="CN785" s="145">
        <v>2691</v>
      </c>
      <c r="CO785" s="145">
        <v>12903</v>
      </c>
      <c r="CP785" s="148">
        <v>19733.415674079501</v>
      </c>
      <c r="CQ785" s="189" t="s">
        <v>5474</v>
      </c>
      <c r="CR785" s="189" t="s">
        <v>5474</v>
      </c>
      <c r="CS785" s="99" t="s">
        <v>5474</v>
      </c>
      <c r="CT785" s="167" t="s">
        <v>5474</v>
      </c>
      <c r="CU785" s="43" t="s">
        <v>5474</v>
      </c>
      <c r="CV785" s="43" t="s">
        <v>5474</v>
      </c>
      <c r="CW785" s="43" t="s">
        <v>5474</v>
      </c>
      <c r="CX785" s="43" t="s">
        <v>5474</v>
      </c>
      <c r="CY785" s="43" t="s">
        <v>5474</v>
      </c>
      <c r="CZ785" s="43" t="s">
        <v>5474</v>
      </c>
      <c r="DA785" s="42" t="s">
        <v>5474</v>
      </c>
      <c r="DB785" s="42" t="s">
        <v>5474</v>
      </c>
      <c r="DC785" s="42" t="s">
        <v>5474</v>
      </c>
      <c r="DD785" s="42" t="s">
        <v>5474</v>
      </c>
      <c r="DE785" s="42" t="s">
        <v>5474</v>
      </c>
      <c r="DF785" s="42" t="s">
        <v>5474</v>
      </c>
      <c r="DG785" s="42" t="s">
        <v>5474</v>
      </c>
      <c r="DH785" s="42" t="s">
        <v>5474</v>
      </c>
    </row>
    <row r="786" spans="1:112">
      <c r="A786" s="22">
        <v>3071</v>
      </c>
      <c r="B786" s="7" t="s">
        <v>636</v>
      </c>
      <c r="C786" s="21">
        <v>0.1867</v>
      </c>
      <c r="D786" s="21">
        <v>0.18790000000000001</v>
      </c>
      <c r="E786" s="21">
        <v>0.1527</v>
      </c>
      <c r="F786" s="21">
        <v>0.24859999999999999</v>
      </c>
      <c r="G786" s="21">
        <v>0.1729</v>
      </c>
      <c r="H786" s="21">
        <v>0.18920000000000001</v>
      </c>
      <c r="I786" s="21">
        <v>-0.45</v>
      </c>
      <c r="J786" s="21">
        <v>-0.19800000000000001</v>
      </c>
      <c r="K786" s="21">
        <v>-1.4500000000000001E-2</v>
      </c>
      <c r="L786" s="21">
        <v>-6.1199999999999997E-2</v>
      </c>
      <c r="M786" s="21">
        <v>-2.8999999999999998E-3</v>
      </c>
      <c r="N786" s="21">
        <v>1.04E-2</v>
      </c>
      <c r="O786" s="21">
        <v>-4.1700000000000001E-2</v>
      </c>
      <c r="P786" s="21">
        <v>2.1499999999999998E-2</v>
      </c>
      <c r="Q786" s="21">
        <v>-1.04E-2</v>
      </c>
      <c r="R786" s="21">
        <v>-6.1000000000000004E-3</v>
      </c>
      <c r="S786" s="21">
        <v>0.1143</v>
      </c>
      <c r="T786" s="21">
        <v>6.5699999999999995E-2</v>
      </c>
      <c r="U786" s="10">
        <v>0.81</v>
      </c>
      <c r="V786" s="10">
        <v>1.62</v>
      </c>
      <c r="W786" s="7">
        <v>1.0486</v>
      </c>
      <c r="X786" s="20">
        <v>0.81610000000000005</v>
      </c>
      <c r="Y786" s="75">
        <v>2020</v>
      </c>
      <c r="Z786" s="7">
        <v>1.5973999999999999</v>
      </c>
      <c r="AA786" s="7">
        <v>0</v>
      </c>
      <c r="AB786" s="51">
        <v>-252</v>
      </c>
      <c r="AC786" s="51">
        <v>-28</v>
      </c>
      <c r="AD786" s="51"/>
      <c r="AE786" s="51"/>
      <c r="AF786" s="51"/>
      <c r="AG786" s="51"/>
      <c r="AH786" s="20">
        <v>2.7000000000000001E-3</v>
      </c>
      <c r="AI786" s="7" t="s">
        <v>8467</v>
      </c>
      <c r="AJ786" s="67" t="s">
        <v>8494</v>
      </c>
      <c r="AK786" s="44">
        <v>-0.81404958677685946</v>
      </c>
      <c r="AL786" s="44">
        <v>-0.84269662921348332</v>
      </c>
      <c r="AM786" s="44">
        <v>1</v>
      </c>
      <c r="AN786" s="25">
        <v>0.52723311546840956</v>
      </c>
      <c r="AO786" s="25">
        <v>0.19389978213507622</v>
      </c>
      <c r="AP786" s="215">
        <v>22.95</v>
      </c>
      <c r="AQ786" s="215" t="s">
        <v>8552</v>
      </c>
      <c r="AR786" s="44">
        <v>0.02</v>
      </c>
      <c r="AS786" s="171" t="s">
        <v>7206</v>
      </c>
      <c r="AT786" s="171" t="s">
        <v>7027</v>
      </c>
      <c r="AU786" s="171" t="s">
        <v>7028</v>
      </c>
      <c r="AV786" s="7" t="s">
        <v>8470</v>
      </c>
      <c r="AW786" s="14" t="s">
        <v>6981</v>
      </c>
      <c r="AX786" s="49" t="s">
        <v>6039</v>
      </c>
      <c r="AY786" s="38" t="s">
        <v>6047</v>
      </c>
      <c r="AZ786" s="14" t="s">
        <v>6668</v>
      </c>
      <c r="BA786" s="49" t="s">
        <v>5993</v>
      </c>
      <c r="BB786" s="38" t="s">
        <v>5993</v>
      </c>
      <c r="BC786" s="7">
        <v>0.2</v>
      </c>
      <c r="BD786" s="14" t="s">
        <v>6081</v>
      </c>
      <c r="BE786" s="49" t="s">
        <v>5967</v>
      </c>
      <c r="BF786" s="38" t="s">
        <v>5961</v>
      </c>
      <c r="BG786" s="7">
        <v>0.8</v>
      </c>
      <c r="BH786" s="45">
        <v>232.93488067044021</v>
      </c>
      <c r="BI786" s="215" t="s">
        <v>8471</v>
      </c>
      <c r="BJ786" s="215" t="s">
        <v>8554</v>
      </c>
      <c r="BK786" s="7">
        <v>1.3</v>
      </c>
      <c r="BL786" s="25">
        <v>1.9999999999999969E-2</v>
      </c>
      <c r="BM786" s="20">
        <v>0.62949999999999995</v>
      </c>
      <c r="BN786" s="20">
        <v>0.71749999999999992</v>
      </c>
      <c r="BO786" s="20">
        <v>0.5575</v>
      </c>
      <c r="BP786" s="46">
        <v>14.166666666666666</v>
      </c>
      <c r="BQ786" s="215" t="s">
        <v>8569</v>
      </c>
      <c r="BR786" s="79">
        <v>1.345751633986942E-2</v>
      </c>
      <c r="BS786" s="9">
        <v>3.9608919628452366E-2</v>
      </c>
      <c r="BT786" s="9">
        <v>6.3382697060973436E-2</v>
      </c>
      <c r="BU786" s="47" t="s">
        <v>5993</v>
      </c>
      <c r="BV786" s="47" t="s">
        <v>5993</v>
      </c>
      <c r="BW786" s="14" t="s">
        <v>5474</v>
      </c>
      <c r="BX786" s="83">
        <v>0.21614901960784325</v>
      </c>
      <c r="BY786" s="82">
        <v>1.71</v>
      </c>
      <c r="BZ786" s="46">
        <v>13.421052631578947</v>
      </c>
      <c r="CA786" s="48" t="s">
        <v>5474</v>
      </c>
      <c r="CB786" s="45">
        <v>-5783.4</v>
      </c>
      <c r="CC786" s="45">
        <v>-642.6</v>
      </c>
      <c r="CD786" s="45">
        <v>0</v>
      </c>
      <c r="CE786" s="45">
        <v>0</v>
      </c>
      <c r="CF786" s="14" t="s">
        <v>9297</v>
      </c>
      <c r="CG786" s="7" t="s">
        <v>8477</v>
      </c>
      <c r="CH786" s="215" t="s">
        <v>8478</v>
      </c>
      <c r="CI786" s="215" t="s">
        <v>8479</v>
      </c>
      <c r="CJ786" s="215" t="s">
        <v>8479</v>
      </c>
      <c r="CK786" s="43" t="s">
        <v>6894</v>
      </c>
      <c r="CL786" s="43" t="s">
        <v>8480</v>
      </c>
      <c r="CM786" s="43" t="s">
        <v>6898</v>
      </c>
      <c r="CN786" s="145">
        <v>-642.6</v>
      </c>
      <c r="CO786" s="145">
        <v>-5783.4</v>
      </c>
      <c r="CP786" s="148">
        <v>5345.8555113866023</v>
      </c>
      <c r="CQ786" s="189" t="s">
        <v>5474</v>
      </c>
      <c r="CR786" s="189" t="s">
        <v>5474</v>
      </c>
      <c r="CS786" s="99" t="s">
        <v>5474</v>
      </c>
      <c r="CT786" s="167" t="s">
        <v>5474</v>
      </c>
      <c r="CU786" s="43" t="s">
        <v>5474</v>
      </c>
      <c r="CV786" s="43" t="s">
        <v>5474</v>
      </c>
      <c r="CW786" s="43" t="s">
        <v>5474</v>
      </c>
      <c r="CX786" s="43" t="s">
        <v>5474</v>
      </c>
      <c r="CY786" s="43" t="s">
        <v>5474</v>
      </c>
      <c r="CZ786" s="43" t="s">
        <v>5474</v>
      </c>
      <c r="DA786" s="42" t="s">
        <v>5474</v>
      </c>
      <c r="DB786" s="42" t="s">
        <v>5474</v>
      </c>
      <c r="DC786" s="42" t="s">
        <v>5474</v>
      </c>
      <c r="DD786" s="42" t="s">
        <v>5474</v>
      </c>
      <c r="DE786" s="42" t="s">
        <v>5474</v>
      </c>
      <c r="DF786" s="42" t="s">
        <v>5474</v>
      </c>
      <c r="DG786" s="42" t="s">
        <v>5474</v>
      </c>
      <c r="DH786" s="42" t="s">
        <v>5474</v>
      </c>
    </row>
    <row r="787" spans="1:112">
      <c r="A787" s="22">
        <v>1558</v>
      </c>
      <c r="B787" s="7" t="s">
        <v>157</v>
      </c>
      <c r="C787" s="21">
        <v>6.6699999999999995E-2</v>
      </c>
      <c r="D787" s="21">
        <v>0.17899999999999999</v>
      </c>
      <c r="E787" s="21">
        <v>0.15240000000000001</v>
      </c>
      <c r="F787" s="21">
        <v>0.1545</v>
      </c>
      <c r="G787" s="21">
        <v>0.61070000000000002</v>
      </c>
      <c r="H787" s="21">
        <v>-0.35610000000000003</v>
      </c>
      <c r="I787" s="21">
        <v>0.14430000000000001</v>
      </c>
      <c r="J787" s="21">
        <v>0.78200000000000003</v>
      </c>
      <c r="K787" s="21">
        <v>-1.52E-2</v>
      </c>
      <c r="L787" s="21">
        <v>-3.7400000000000003E-2</v>
      </c>
      <c r="M787" s="21">
        <v>1.4E-2</v>
      </c>
      <c r="N787" s="21">
        <v>-2.24E-2</v>
      </c>
      <c r="O787" s="21">
        <v>-3.0700000000000002E-2</v>
      </c>
      <c r="P787" s="21">
        <v>2.9499999999999998E-2</v>
      </c>
      <c r="Q787" s="21">
        <v>1.6500000000000001E-2</v>
      </c>
      <c r="R787" s="21">
        <v>8.8999999999999999E-3</v>
      </c>
      <c r="S787" s="21">
        <v>0.16569999999999999</v>
      </c>
      <c r="T787" s="21">
        <v>0.1176</v>
      </c>
      <c r="U787" s="10">
        <v>8.91</v>
      </c>
      <c r="V787" s="10">
        <v>17.66</v>
      </c>
      <c r="W787" s="7">
        <v>9.4600000000000009</v>
      </c>
      <c r="X787" s="20">
        <v>0.77100000000000002</v>
      </c>
      <c r="Y787" s="75">
        <v>2020</v>
      </c>
      <c r="Z787" s="7">
        <v>9.5</v>
      </c>
      <c r="AA787" s="7">
        <v>0</v>
      </c>
      <c r="AB787" s="51">
        <v>-692</v>
      </c>
      <c r="AC787" s="51">
        <v>-28</v>
      </c>
      <c r="AD787" s="51">
        <v>1</v>
      </c>
      <c r="AE787" s="51"/>
      <c r="AF787" s="51">
        <v>-5</v>
      </c>
      <c r="AG787" s="51"/>
      <c r="AH787" s="20">
        <v>0</v>
      </c>
      <c r="AI787" s="7" t="s">
        <v>8467</v>
      </c>
      <c r="AJ787" s="67" t="s">
        <v>8757</v>
      </c>
      <c r="AK787" s="44">
        <v>-0.72222222222222221</v>
      </c>
      <c r="AL787" s="44">
        <v>-0.89473684210526316</v>
      </c>
      <c r="AM787" s="44">
        <v>0.66666666666666674</v>
      </c>
      <c r="AN787" s="25">
        <v>0.36610169491525424</v>
      </c>
      <c r="AO787" s="25">
        <v>0.12881355932203389</v>
      </c>
      <c r="AP787" s="215">
        <v>147.5</v>
      </c>
      <c r="AQ787" s="215" t="s">
        <v>8552</v>
      </c>
      <c r="AR787" s="44">
        <v>6.8259385665529002E-3</v>
      </c>
      <c r="AS787" s="171" t="s">
        <v>7206</v>
      </c>
      <c r="AT787" s="171" t="s">
        <v>7207</v>
      </c>
      <c r="AU787" s="171" t="s">
        <v>7208</v>
      </c>
      <c r="AV787" s="7" t="s">
        <v>8470</v>
      </c>
      <c r="AW787" s="14" t="s">
        <v>6054</v>
      </c>
      <c r="AX787" s="49" t="s">
        <v>6039</v>
      </c>
      <c r="AY787" s="38" t="s">
        <v>6047</v>
      </c>
      <c r="AZ787" s="14" t="s">
        <v>6296</v>
      </c>
      <c r="BA787" s="49" t="s">
        <v>5967</v>
      </c>
      <c r="BB787" s="38" t="s">
        <v>6007</v>
      </c>
      <c r="BC787" s="7">
        <v>0.3</v>
      </c>
      <c r="BD787" s="14" t="s">
        <v>5959</v>
      </c>
      <c r="BE787" s="49" t="s">
        <v>5967</v>
      </c>
      <c r="BF787" s="38" t="s">
        <v>5961</v>
      </c>
      <c r="BG787" s="7">
        <v>2</v>
      </c>
      <c r="BH787" s="45">
        <v>105.01947806505437</v>
      </c>
      <c r="BI787" s="215" t="s">
        <v>8471</v>
      </c>
      <c r="BJ787" s="215" t="s">
        <v>8554</v>
      </c>
      <c r="BK787" s="7">
        <v>0.8</v>
      </c>
      <c r="BL787" s="25">
        <v>6.8259385665529011E-3</v>
      </c>
      <c r="BM787" s="20">
        <v>0.65575000000000006</v>
      </c>
      <c r="BN787" s="20">
        <v>0.70250000000000001</v>
      </c>
      <c r="BO787" s="20">
        <v>0.61749999999999994</v>
      </c>
      <c r="BP787" s="46">
        <v>8.3522083805209508</v>
      </c>
      <c r="BQ787" s="215" t="s">
        <v>8560</v>
      </c>
      <c r="BR787" s="79">
        <v>0.5951423728813563</v>
      </c>
      <c r="BS787" s="9">
        <v>5.7946605577709365E-2</v>
      </c>
      <c r="BT787" s="9">
        <v>5.8216214804411193E-2</v>
      </c>
      <c r="BU787" s="47" t="s">
        <v>5993</v>
      </c>
      <c r="BV787" s="47" t="s">
        <v>5993</v>
      </c>
      <c r="BW787" s="14" t="s">
        <v>5474</v>
      </c>
      <c r="BX787" s="83">
        <v>0.91417084745762733</v>
      </c>
      <c r="BY787" s="82">
        <v>18.310000000000002</v>
      </c>
      <c r="BZ787" s="46">
        <v>8.0557072637902767</v>
      </c>
      <c r="CA787" s="48" t="s">
        <v>8538</v>
      </c>
      <c r="CB787" s="45">
        <v>-102070</v>
      </c>
      <c r="CC787" s="45">
        <v>-4130</v>
      </c>
      <c r="CD787" s="45">
        <v>147.5</v>
      </c>
      <c r="CE787" s="45">
        <v>0</v>
      </c>
      <c r="CF787" s="14" t="s">
        <v>9298</v>
      </c>
      <c r="CG787" s="7" t="s">
        <v>8477</v>
      </c>
      <c r="CH787" s="215" t="s">
        <v>8498</v>
      </c>
      <c r="CI787" s="215" t="s">
        <v>8479</v>
      </c>
      <c r="CJ787" s="215" t="s">
        <v>8479</v>
      </c>
      <c r="CK787" s="43" t="s">
        <v>6917</v>
      </c>
      <c r="CL787" s="43" t="s">
        <v>8480</v>
      </c>
      <c r="CM787" s="43" t="s">
        <v>5474</v>
      </c>
      <c r="CN787" s="145">
        <v>-4130</v>
      </c>
      <c r="CO787" s="145">
        <v>-101922.5</v>
      </c>
      <c r="CP787" s="148">
        <v>15490.37301459552</v>
      </c>
      <c r="CQ787" s="189" t="s">
        <v>5474</v>
      </c>
      <c r="CR787" s="189" t="s">
        <v>5474</v>
      </c>
      <c r="CS787" s="99" t="s">
        <v>5474</v>
      </c>
      <c r="CT787" s="167" t="s">
        <v>5474</v>
      </c>
      <c r="CU787" s="43" t="s">
        <v>5474</v>
      </c>
      <c r="CV787" s="43" t="s">
        <v>5474</v>
      </c>
      <c r="CW787" s="43" t="s">
        <v>5474</v>
      </c>
      <c r="CX787" s="43" t="s">
        <v>5474</v>
      </c>
      <c r="CY787" s="43" t="s">
        <v>5474</v>
      </c>
      <c r="CZ787" s="43" t="s">
        <v>5474</v>
      </c>
      <c r="DA787" s="42" t="s">
        <v>5474</v>
      </c>
      <c r="DB787" s="42" t="s">
        <v>5474</v>
      </c>
      <c r="DC787" s="42" t="s">
        <v>5474</v>
      </c>
      <c r="DD787" s="42" t="s">
        <v>5474</v>
      </c>
      <c r="DE787" s="42" t="s">
        <v>5474</v>
      </c>
      <c r="DF787" s="42" t="s">
        <v>5474</v>
      </c>
      <c r="DG787" s="42" t="s">
        <v>5474</v>
      </c>
      <c r="DH787" s="42" t="s">
        <v>5474</v>
      </c>
    </row>
    <row r="788" spans="1:112">
      <c r="A788" s="22">
        <v>6568</v>
      </c>
      <c r="B788" s="7" t="s">
        <v>1416</v>
      </c>
      <c r="C788" s="21">
        <v>-5.7299999999999997E-2</v>
      </c>
      <c r="D788" s="21">
        <v>-0.12180000000000001</v>
      </c>
      <c r="E788" s="21">
        <v>-0.1328</v>
      </c>
      <c r="F788" s="21">
        <v>-0.29459999999999997</v>
      </c>
      <c r="G788" s="21">
        <v>0.2792</v>
      </c>
      <c r="H788" s="21">
        <v>0.443</v>
      </c>
      <c r="I788" s="21">
        <v>2.0811000000000002</v>
      </c>
      <c r="J788" s="21">
        <v>0.93969999999999998</v>
      </c>
      <c r="K788" s="21">
        <v>4.9099999999999998E-2</v>
      </c>
      <c r="L788" s="21">
        <v>4.19E-2</v>
      </c>
      <c r="M788" s="21">
        <v>0.01</v>
      </c>
      <c r="N788" s="21">
        <v>-3.1399999999999997E-2</v>
      </c>
      <c r="O788" s="21">
        <v>5.1299999999999998E-2</v>
      </c>
      <c r="P788" s="21">
        <v>3.5400000000000001E-2</v>
      </c>
      <c r="Q788" s="21">
        <v>1.47E-2</v>
      </c>
      <c r="R788" s="21">
        <v>1.23E-2</v>
      </c>
      <c r="S788" s="21">
        <v>0.19389999999999999</v>
      </c>
      <c r="T788" s="21">
        <v>0.15590000000000001</v>
      </c>
      <c r="U788" s="10">
        <v>3.86</v>
      </c>
      <c r="V788" s="10">
        <v>9.08</v>
      </c>
      <c r="W788" s="7">
        <v>5.7968000000000002</v>
      </c>
      <c r="X788" s="20">
        <v>0.66379999999999995</v>
      </c>
      <c r="Y788" s="75">
        <v>2020</v>
      </c>
      <c r="Z788" s="7">
        <v>5.0599999999999996</v>
      </c>
      <c r="AA788" s="7">
        <v>2.024</v>
      </c>
      <c r="AB788" s="51">
        <v>-1438</v>
      </c>
      <c r="AC788" s="51">
        <v>-343</v>
      </c>
      <c r="AD788" s="51">
        <v>-18</v>
      </c>
      <c r="AE788" s="51">
        <v>-18</v>
      </c>
      <c r="AF788" s="51">
        <v>-70</v>
      </c>
      <c r="AG788" s="51">
        <v>8</v>
      </c>
      <c r="AH788" s="20">
        <v>0</v>
      </c>
      <c r="AI788" s="7" t="s">
        <v>8487</v>
      </c>
      <c r="AJ788" s="67" t="s">
        <v>8482</v>
      </c>
      <c r="AK788" s="44">
        <v>0.7009345794392523</v>
      </c>
      <c r="AL788" s="44">
        <v>-0.59627329192546585</v>
      </c>
      <c r="AM788" s="44">
        <v>-0.58333333333333337</v>
      </c>
      <c r="AN788" s="25">
        <v>0.71492204899777279</v>
      </c>
      <c r="AO788" s="25">
        <v>0.35857461024498888</v>
      </c>
      <c r="AP788" s="215">
        <v>224.5</v>
      </c>
      <c r="AQ788" s="215" t="s">
        <v>8552</v>
      </c>
      <c r="AR788" s="44">
        <v>2.7459954233409599E-2</v>
      </c>
      <c r="AS788" s="171" t="s">
        <v>8302</v>
      </c>
      <c r="AT788" s="171" t="s">
        <v>7090</v>
      </c>
      <c r="AU788" s="171" t="s">
        <v>7902</v>
      </c>
      <c r="AV788" s="7" t="s">
        <v>5474</v>
      </c>
      <c r="AW788" s="14" t="s">
        <v>6352</v>
      </c>
      <c r="AX788" s="49" t="s">
        <v>6009</v>
      </c>
      <c r="AY788" s="38" t="s">
        <v>5971</v>
      </c>
      <c r="AZ788" s="14" t="s">
        <v>6038</v>
      </c>
      <c r="BA788" s="49" t="s">
        <v>5967</v>
      </c>
      <c r="BB788" s="38" t="s">
        <v>5961</v>
      </c>
      <c r="BC788" s="7">
        <v>0.9</v>
      </c>
      <c r="BD788" s="14" t="s">
        <v>6373</v>
      </c>
      <c r="BE788" s="49" t="s">
        <v>6009</v>
      </c>
      <c r="BF788" s="38" t="s">
        <v>5961</v>
      </c>
      <c r="BG788" s="7">
        <v>1.1000000000000001</v>
      </c>
      <c r="BH788" s="45">
        <v>1967.4704492337398</v>
      </c>
      <c r="BI788" s="215" t="s">
        <v>8489</v>
      </c>
      <c r="BJ788" s="215" t="s">
        <v>8509</v>
      </c>
      <c r="BK788" s="7">
        <v>0.8</v>
      </c>
      <c r="BL788" s="25">
        <v>3.4562211981566823E-2</v>
      </c>
      <c r="BM788" s="20">
        <v>0.58437499999999998</v>
      </c>
      <c r="BN788" s="20">
        <v>0.46750000000000003</v>
      </c>
      <c r="BO788" s="20">
        <v>0.67999999999999994</v>
      </c>
      <c r="BP788" s="46">
        <v>24.72466960352423</v>
      </c>
      <c r="BQ788" s="215" t="s">
        <v>8585</v>
      </c>
      <c r="BR788" s="79">
        <v>-0.5978761692650334</v>
      </c>
      <c r="BS788" s="9">
        <v>1.9854784920243285E-2</v>
      </c>
      <c r="BT788" s="9">
        <v>0.21781475916002768</v>
      </c>
      <c r="BU788" s="47" t="s">
        <v>5993</v>
      </c>
      <c r="BV788" s="47" t="s">
        <v>5993</v>
      </c>
      <c r="BW788" s="14" t="s">
        <v>5474</v>
      </c>
      <c r="BX788" s="83">
        <v>-0.51745140311804005</v>
      </c>
      <c r="BY788" s="82">
        <v>8.16</v>
      </c>
      <c r="BZ788" s="46">
        <v>27.512254901960784</v>
      </c>
      <c r="CA788" s="48" t="s">
        <v>5474</v>
      </c>
      <c r="CB788" s="45">
        <v>-322831</v>
      </c>
      <c r="CC788" s="45">
        <v>-77003.5</v>
      </c>
      <c r="CD788" s="45">
        <v>-4041</v>
      </c>
      <c r="CE788" s="45">
        <v>-4041</v>
      </c>
      <c r="CF788" s="14" t="s">
        <v>9299</v>
      </c>
      <c r="CG788" s="7" t="s">
        <v>8556</v>
      </c>
      <c r="CH788" s="215" t="s">
        <v>8546</v>
      </c>
      <c r="CI788" s="215" t="s">
        <v>8478</v>
      </c>
      <c r="CJ788" s="215" t="s">
        <v>8546</v>
      </c>
      <c r="CK788" s="43" t="s">
        <v>6887</v>
      </c>
      <c r="CL788" s="43" t="s">
        <v>5474</v>
      </c>
      <c r="CM788" s="43" t="s">
        <v>5474</v>
      </c>
      <c r="CN788" s="145">
        <v>-81044.5</v>
      </c>
      <c r="CO788" s="145">
        <v>-326872</v>
      </c>
      <c r="CP788" s="148">
        <v>441697.11585297459</v>
      </c>
      <c r="CQ788" s="189" t="s">
        <v>5474</v>
      </c>
      <c r="CR788" s="189" t="s">
        <v>5474</v>
      </c>
      <c r="CS788" s="99" t="s">
        <v>5474</v>
      </c>
      <c r="CT788" s="167" t="s">
        <v>8504</v>
      </c>
      <c r="CU788" s="43" t="s">
        <v>5474</v>
      </c>
      <c r="CV788" s="43" t="s">
        <v>5474</v>
      </c>
      <c r="CW788" s="43" t="s">
        <v>5474</v>
      </c>
      <c r="CX788" s="43" t="s">
        <v>5474</v>
      </c>
      <c r="CY788" s="43" t="s">
        <v>5474</v>
      </c>
      <c r="CZ788" s="43" t="s">
        <v>5474</v>
      </c>
      <c r="DA788" s="42" t="s">
        <v>5474</v>
      </c>
      <c r="DB788" s="42" t="s">
        <v>5474</v>
      </c>
      <c r="DC788" s="42" t="s">
        <v>5474</v>
      </c>
      <c r="DD788" s="42" t="s">
        <v>5474</v>
      </c>
      <c r="DE788" s="42" t="s">
        <v>5474</v>
      </c>
      <c r="DF788" s="42" t="s">
        <v>8504</v>
      </c>
      <c r="DG788" s="42" t="s">
        <v>5474</v>
      </c>
      <c r="DH788" s="42" t="s">
        <v>5474</v>
      </c>
    </row>
    <row r="789" spans="1:112">
      <c r="A789" s="22">
        <v>8916</v>
      </c>
      <c r="B789" s="7" t="s">
        <v>1555</v>
      </c>
      <c r="C789" s="21">
        <v>-0.22950000000000001</v>
      </c>
      <c r="D789" s="21">
        <v>-9.1600000000000001E-2</v>
      </c>
      <c r="E789" s="21">
        <v>-5.3E-3</v>
      </c>
      <c r="F789" s="21">
        <v>-1.67E-2</v>
      </c>
      <c r="G789" s="21">
        <v>-4.53E-2</v>
      </c>
      <c r="H789" s="21">
        <v>2.0400000000000001E-2</v>
      </c>
      <c r="I789" s="21">
        <v>-2.9100000000000001E-2</v>
      </c>
      <c r="J789" s="21">
        <v>0.65</v>
      </c>
      <c r="K789" s="21">
        <v>3.4700000000000002E-2</v>
      </c>
      <c r="L789" s="21">
        <v>-1.8599999999999998E-2</v>
      </c>
      <c r="M789" s="21">
        <v>-6.4999999999999997E-3</v>
      </c>
      <c r="N789" s="21">
        <v>3.1300000000000001E-2</v>
      </c>
      <c r="O789" s="21">
        <v>-4.6699999999999998E-2</v>
      </c>
      <c r="P789" s="21">
        <v>-2.58E-2</v>
      </c>
      <c r="Q789" s="21">
        <v>-7.3000000000000001E-3</v>
      </c>
      <c r="R789" s="21">
        <v>-4.0000000000000001E-3</v>
      </c>
      <c r="S789" s="21">
        <v>8.9800000000000005E-2</v>
      </c>
      <c r="T789" s="21">
        <v>5.5500000000000001E-2</v>
      </c>
      <c r="U789" s="10">
        <v>1.98</v>
      </c>
      <c r="V789" s="10">
        <v>3.04</v>
      </c>
      <c r="W789" s="7">
        <v>3.1861999999999999</v>
      </c>
      <c r="X789" s="20">
        <v>0.79310000000000003</v>
      </c>
      <c r="Y789" s="75">
        <v>2020</v>
      </c>
      <c r="Z789" s="7">
        <v>2.9986999999999999</v>
      </c>
      <c r="AA789" s="7">
        <v>0</v>
      </c>
      <c r="AB789" s="51">
        <v>-219</v>
      </c>
      <c r="AC789" s="51">
        <v>-4</v>
      </c>
      <c r="AD789" s="51"/>
      <c r="AE789" s="51"/>
      <c r="AF789" s="51">
        <v>-63</v>
      </c>
      <c r="AG789" s="51"/>
      <c r="AH789" s="20">
        <v>4.1000000000000003E-3</v>
      </c>
      <c r="AI789" s="7" t="s">
        <v>8467</v>
      </c>
      <c r="AJ789" s="67" t="s">
        <v>8494</v>
      </c>
      <c r="AK789" s="44">
        <v>-0.78527607361963203</v>
      </c>
      <c r="AL789" s="44">
        <v>-0.88118811881188219</v>
      </c>
      <c r="AM789" s="44">
        <v>1</v>
      </c>
      <c r="AN789" s="25">
        <v>0.20477386934673383</v>
      </c>
      <c r="AO789" s="25">
        <v>0.1268844221105527</v>
      </c>
      <c r="AP789" s="215">
        <v>39.799999999999997</v>
      </c>
      <c r="AQ789" s="215" t="s">
        <v>8552</v>
      </c>
      <c r="AR789" s="44">
        <v>1.01522842639593E-2</v>
      </c>
      <c r="AS789" s="171" t="s">
        <v>8372</v>
      </c>
      <c r="AT789" s="171" t="s">
        <v>6896</v>
      </c>
      <c r="AU789" s="171" t="s">
        <v>6897</v>
      </c>
      <c r="AV789" s="7" t="s">
        <v>8470</v>
      </c>
      <c r="AW789" s="14" t="s">
        <v>8049</v>
      </c>
      <c r="AX789" s="49" t="s">
        <v>6039</v>
      </c>
      <c r="AY789" s="38" t="s">
        <v>6047</v>
      </c>
      <c r="AZ789" s="14" t="s">
        <v>6540</v>
      </c>
      <c r="BA789" s="49" t="s">
        <v>5967</v>
      </c>
      <c r="BB789" s="38" t="s">
        <v>5971</v>
      </c>
      <c r="BC789" s="7">
        <v>0.3</v>
      </c>
      <c r="BD789" s="14" t="s">
        <v>6087</v>
      </c>
      <c r="BE789" s="49" t="s">
        <v>5960</v>
      </c>
      <c r="BF789" s="38" t="s">
        <v>5961</v>
      </c>
      <c r="BG789" s="7">
        <v>1.1000000000000001</v>
      </c>
      <c r="BH789" s="45">
        <v>143.94878526968279</v>
      </c>
      <c r="BI789" s="215" t="s">
        <v>8495</v>
      </c>
      <c r="BJ789" s="215" t="s">
        <v>8554</v>
      </c>
      <c r="BK789" s="7">
        <v>1.9</v>
      </c>
      <c r="BL789" s="25">
        <v>1.1435832274459866E-2</v>
      </c>
      <c r="BM789" s="20">
        <v>0.59962500000000007</v>
      </c>
      <c r="BN789" s="20">
        <v>0.5625</v>
      </c>
      <c r="BO789" s="20">
        <v>0.63</v>
      </c>
      <c r="BP789" s="46">
        <v>13.092105263157894</v>
      </c>
      <c r="BQ789" s="215" t="s">
        <v>8560</v>
      </c>
      <c r="BR789" s="79">
        <v>-1.0285594639865919E-2</v>
      </c>
      <c r="BS789" s="9">
        <v>7.3773700235531869E-2</v>
      </c>
      <c r="BT789" s="9">
        <v>6.9090044346103108E-2</v>
      </c>
      <c r="BU789" s="47" t="s">
        <v>5993</v>
      </c>
      <c r="BV789" s="47" t="s">
        <v>5993</v>
      </c>
      <c r="BW789" s="14" t="s">
        <v>5474</v>
      </c>
      <c r="BX789" s="83">
        <v>0.18765728643216073</v>
      </c>
      <c r="BY789" s="82">
        <v>2.98</v>
      </c>
      <c r="BZ789" s="46">
        <v>13.355704697986576</v>
      </c>
      <c r="CA789" s="48" t="s">
        <v>5474</v>
      </c>
      <c r="CB789" s="45">
        <v>-8716.1999999999989</v>
      </c>
      <c r="CC789" s="45">
        <v>-159.19999999999999</v>
      </c>
      <c r="CD789" s="45">
        <v>0</v>
      </c>
      <c r="CE789" s="45">
        <v>0</v>
      </c>
      <c r="CF789" s="14" t="s">
        <v>9300</v>
      </c>
      <c r="CG789" s="7" t="s">
        <v>8477</v>
      </c>
      <c r="CH789" s="215" t="s">
        <v>8478</v>
      </c>
      <c r="CI789" s="215" t="s">
        <v>8479</v>
      </c>
      <c r="CJ789" s="215" t="s">
        <v>8479</v>
      </c>
      <c r="CK789" s="43" t="s">
        <v>6965</v>
      </c>
      <c r="CL789" s="43" t="s">
        <v>8480</v>
      </c>
      <c r="CM789" s="43" t="s">
        <v>6898</v>
      </c>
      <c r="CN789" s="145">
        <v>-159.19999999999999</v>
      </c>
      <c r="CO789" s="145">
        <v>-8716.1999999999989</v>
      </c>
      <c r="CP789" s="148">
        <v>5729.1616537333748</v>
      </c>
      <c r="CQ789" s="189" t="s">
        <v>5474</v>
      </c>
      <c r="CR789" s="189" t="s">
        <v>5474</v>
      </c>
      <c r="CS789" s="99" t="s">
        <v>5474</v>
      </c>
      <c r="CT789" s="167" t="s">
        <v>5474</v>
      </c>
      <c r="CU789" s="43" t="s">
        <v>5474</v>
      </c>
      <c r="CV789" s="43" t="s">
        <v>5474</v>
      </c>
      <c r="CW789" s="43" t="s">
        <v>5474</v>
      </c>
      <c r="CX789" s="43" t="s">
        <v>5474</v>
      </c>
      <c r="CY789" s="43" t="s">
        <v>5474</v>
      </c>
      <c r="CZ789" s="43" t="s">
        <v>5474</v>
      </c>
      <c r="DA789" s="42" t="s">
        <v>5474</v>
      </c>
      <c r="DB789" s="42" t="s">
        <v>5474</v>
      </c>
      <c r="DC789" s="42" t="s">
        <v>5474</v>
      </c>
      <c r="DD789" s="42" t="s">
        <v>5474</v>
      </c>
      <c r="DE789" s="42" t="s">
        <v>5474</v>
      </c>
      <c r="DF789" s="42" t="s">
        <v>5474</v>
      </c>
      <c r="DG789" s="42" t="s">
        <v>5474</v>
      </c>
      <c r="DH789" s="42" t="s">
        <v>5474</v>
      </c>
    </row>
    <row r="790" spans="1:112">
      <c r="A790" s="22">
        <v>4119</v>
      </c>
      <c r="B790" s="7" t="s">
        <v>889</v>
      </c>
      <c r="C790" s="21">
        <v>0.4929</v>
      </c>
      <c r="D790" s="21">
        <v>-0.67759999999999998</v>
      </c>
      <c r="E790" s="21">
        <v>0.57879999999999998</v>
      </c>
      <c r="F790" s="21">
        <v>-0.58940000000000003</v>
      </c>
      <c r="G790" s="21">
        <v>-0.67059999999999997</v>
      </c>
      <c r="H790" s="21">
        <v>-0.90380000000000005</v>
      </c>
      <c r="I790" s="21">
        <v>-0.98360000000000003</v>
      </c>
      <c r="J790" s="21">
        <v>-0.89929999999999999</v>
      </c>
      <c r="K790" s="21">
        <v>-0.1003</v>
      </c>
      <c r="L790" s="21">
        <v>-0.32819999999999999</v>
      </c>
      <c r="M790" s="21">
        <v>-7.8700000000000006E-2</v>
      </c>
      <c r="N790" s="21">
        <v>-0.14660000000000001</v>
      </c>
      <c r="O790" s="21">
        <v>-0.37490000000000001</v>
      </c>
      <c r="P790" s="21">
        <v>-6.8199999999999997E-2</v>
      </c>
      <c r="Q790" s="21">
        <v>-5.4699999999999999E-2</v>
      </c>
      <c r="R790" s="21">
        <v>-4.4499999999999998E-2</v>
      </c>
      <c r="S790" s="21">
        <v>0.12590000000000001</v>
      </c>
      <c r="T790" s="21">
        <v>0.106</v>
      </c>
      <c r="U790" s="10">
        <v>0.56999999999999995</v>
      </c>
      <c r="V790" s="10">
        <v>-0.56000000000000005</v>
      </c>
      <c r="W790" s="7">
        <v>3.77</v>
      </c>
      <c r="X790" s="20">
        <v>0.75460000000000005</v>
      </c>
      <c r="Y790" s="75">
        <v>2020</v>
      </c>
      <c r="Z790" s="7">
        <v>0.5</v>
      </c>
      <c r="AA790" s="7">
        <v>2</v>
      </c>
      <c r="AB790" s="51">
        <v>63</v>
      </c>
      <c r="AC790" s="51">
        <v>-19</v>
      </c>
      <c r="AD790" s="51">
        <v>1</v>
      </c>
      <c r="AE790" s="51"/>
      <c r="AF790" s="51">
        <v>47</v>
      </c>
      <c r="AG790" s="51">
        <v>-27</v>
      </c>
      <c r="AH790" s="20">
        <v>5.0999999999999997E-2</v>
      </c>
      <c r="AI790" s="7" t="s">
        <v>8467</v>
      </c>
      <c r="AJ790" s="67" t="s">
        <v>8757</v>
      </c>
      <c r="AK790" s="44">
        <v>-0.8226351351351352</v>
      </c>
      <c r="AL790" s="44">
        <v>-0.56441717791411072</v>
      </c>
      <c r="AM790" s="44">
        <v>0.72413793103448287</v>
      </c>
      <c r="AN790" s="25">
        <v>0.70225385527876638</v>
      </c>
      <c r="AO790" s="25">
        <v>0.19335705812574136</v>
      </c>
      <c r="AP790" s="215">
        <v>84.3</v>
      </c>
      <c r="AQ790" s="215" t="s">
        <v>8552</v>
      </c>
      <c r="AR790" s="44">
        <v>3.4355828220858801E-2</v>
      </c>
      <c r="AS790" s="171" t="s">
        <v>7963</v>
      </c>
      <c r="AT790" s="171" t="s">
        <v>7119</v>
      </c>
      <c r="AU790" s="171" t="s">
        <v>6914</v>
      </c>
      <c r="AV790" s="7" t="s">
        <v>5474</v>
      </c>
      <c r="AW790" s="14" t="s">
        <v>7962</v>
      </c>
      <c r="AX790" s="49" t="s">
        <v>5967</v>
      </c>
      <c r="AY790" s="38" t="s">
        <v>5961</v>
      </c>
      <c r="AZ790" s="14" t="s">
        <v>6729</v>
      </c>
      <c r="BA790" s="49" t="s">
        <v>5960</v>
      </c>
      <c r="BB790" s="38" t="s">
        <v>5961</v>
      </c>
      <c r="BC790" s="7">
        <v>1.3</v>
      </c>
      <c r="BD790" s="14" t="s">
        <v>5987</v>
      </c>
      <c r="BE790" s="49" t="s">
        <v>5967</v>
      </c>
      <c r="BF790" s="38" t="s">
        <v>6007</v>
      </c>
      <c r="BG790" s="7">
        <v>2.2000000000000002</v>
      </c>
      <c r="BH790" s="45">
        <v>1299.4604421912477</v>
      </c>
      <c r="BI790" s="215" t="s">
        <v>8471</v>
      </c>
      <c r="BJ790" s="215" t="s">
        <v>8520</v>
      </c>
      <c r="BK790" s="7">
        <v>1.8</v>
      </c>
      <c r="BL790" s="25">
        <v>2.5547445255474383E-2</v>
      </c>
      <c r="BM790" s="20">
        <v>0.35256249999999995</v>
      </c>
      <c r="BN790" s="20">
        <v>0.42749999999999999</v>
      </c>
      <c r="BO790" s="20">
        <v>0.2912499999999999</v>
      </c>
      <c r="BP790" s="46" t="s">
        <v>8473</v>
      </c>
      <c r="BQ790" s="215" t="s">
        <v>8473</v>
      </c>
      <c r="BR790" s="79" t="s">
        <v>8473</v>
      </c>
      <c r="BS790" s="9">
        <v>3.8645159506094595E-2</v>
      </c>
      <c r="BT790" s="9">
        <v>0.19891753054830907</v>
      </c>
      <c r="BU790" s="47" t="s">
        <v>5993</v>
      </c>
      <c r="BV790" s="47" t="s">
        <v>5993</v>
      </c>
      <c r="BW790" s="14" t="s">
        <v>8583</v>
      </c>
      <c r="BX790" s="83" t="s">
        <v>8473</v>
      </c>
      <c r="BY790" s="82" t="s">
        <v>8473</v>
      </c>
      <c r="BZ790" s="46" t="s">
        <v>8473</v>
      </c>
      <c r="CA790" s="48" t="s">
        <v>8702</v>
      </c>
      <c r="CB790" s="45">
        <v>5310.9</v>
      </c>
      <c r="CC790" s="45">
        <v>-1601.7</v>
      </c>
      <c r="CD790" s="45">
        <v>84.3</v>
      </c>
      <c r="CE790" s="45">
        <v>0</v>
      </c>
      <c r="CF790" s="14" t="s">
        <v>9301</v>
      </c>
      <c r="CG790" s="7" t="s">
        <v>8477</v>
      </c>
      <c r="CH790" s="215" t="s">
        <v>8498</v>
      </c>
      <c r="CI790" s="215" t="s">
        <v>8498</v>
      </c>
      <c r="CJ790" s="215" t="s">
        <v>8479</v>
      </c>
      <c r="CK790" s="43" t="s">
        <v>6917</v>
      </c>
      <c r="CL790" s="43" t="s">
        <v>5474</v>
      </c>
      <c r="CM790" s="43" t="s">
        <v>5474</v>
      </c>
      <c r="CN790" s="145">
        <v>-1601.7</v>
      </c>
      <c r="CO790" s="145">
        <v>5395.2</v>
      </c>
      <c r="CP790" s="148">
        <v>109544.51527672217</v>
      </c>
      <c r="CQ790" s="189" t="s">
        <v>5474</v>
      </c>
      <c r="CR790" s="189" t="s">
        <v>5474</v>
      </c>
      <c r="CS790" s="99" t="s">
        <v>5474</v>
      </c>
      <c r="CT790" s="167" t="s">
        <v>5474</v>
      </c>
      <c r="CU790" s="43" t="s">
        <v>5474</v>
      </c>
      <c r="CV790" s="43" t="s">
        <v>5474</v>
      </c>
      <c r="CW790" s="43" t="s">
        <v>5474</v>
      </c>
      <c r="CX790" s="43" t="s">
        <v>5474</v>
      </c>
      <c r="CY790" s="43" t="s">
        <v>5474</v>
      </c>
      <c r="CZ790" s="43" t="s">
        <v>5474</v>
      </c>
      <c r="DA790" s="42" t="s">
        <v>5474</v>
      </c>
      <c r="DB790" s="42" t="s">
        <v>5474</v>
      </c>
      <c r="DC790" s="42" t="s">
        <v>5474</v>
      </c>
      <c r="DD790" s="42" t="s">
        <v>5474</v>
      </c>
      <c r="DE790" s="42" t="s">
        <v>5474</v>
      </c>
      <c r="DF790" s="42" t="s">
        <v>5474</v>
      </c>
      <c r="DG790" s="42" t="s">
        <v>5474</v>
      </c>
      <c r="DH790" s="42" t="s">
        <v>5474</v>
      </c>
    </row>
    <row r="791" spans="1:112">
      <c r="A791" s="22">
        <v>1325</v>
      </c>
      <c r="B791" s="7" t="s">
        <v>69</v>
      </c>
      <c r="C791" s="21">
        <v>-0.41899999999999998</v>
      </c>
      <c r="D791" s="21">
        <v>-0.81320000000000003</v>
      </c>
      <c r="E791" s="21">
        <v>-0.44259999999999999</v>
      </c>
      <c r="F791" s="21">
        <v>-0.83079999999999998</v>
      </c>
      <c r="G791" s="21">
        <v>-0.54190000000000005</v>
      </c>
      <c r="H791" s="21">
        <v>-0.11409999999999999</v>
      </c>
      <c r="I791" s="21">
        <v>-0.77390000000000003</v>
      </c>
      <c r="J791" s="21">
        <v>-0.59930000000000005</v>
      </c>
      <c r="K791" s="21">
        <v>-4.8999999999999998E-3</v>
      </c>
      <c r="L791" s="21">
        <v>-0.21690000000000001</v>
      </c>
      <c r="M791" s="21">
        <v>0.25090000000000001</v>
      </c>
      <c r="N791" s="21">
        <v>-5.4999999999999997E-3</v>
      </c>
      <c r="O791" s="21">
        <v>-0.2258</v>
      </c>
      <c r="P791" s="21">
        <v>0.26100000000000001</v>
      </c>
      <c r="Q791" s="21">
        <v>4.6600000000000003E-2</v>
      </c>
      <c r="R791" s="21">
        <v>3.5200000000000002E-2</v>
      </c>
      <c r="S791" s="21">
        <v>0.17100000000000001</v>
      </c>
      <c r="T791" s="21">
        <v>0.1487</v>
      </c>
      <c r="U791" s="10">
        <v>3.47</v>
      </c>
      <c r="V791" s="10">
        <v>17.97</v>
      </c>
      <c r="W791" s="7">
        <v>2.79</v>
      </c>
      <c r="X791" s="20">
        <v>0.66490000000000005</v>
      </c>
      <c r="Y791" s="75">
        <v>2020</v>
      </c>
      <c r="Z791" s="7">
        <v>12</v>
      </c>
      <c r="AA791" s="7">
        <v>0</v>
      </c>
      <c r="AB791" s="51">
        <v>-85</v>
      </c>
      <c r="AC791" s="51">
        <v>-69</v>
      </c>
      <c r="AD791" s="51"/>
      <c r="AE791" s="51"/>
      <c r="AF791" s="51">
        <v>-12</v>
      </c>
      <c r="AG791" s="51">
        <v>-9</v>
      </c>
      <c r="AH791" s="20">
        <v>0.55859999999999999</v>
      </c>
      <c r="AI791" s="7" t="s">
        <v>8493</v>
      </c>
      <c r="AJ791" s="67" t="s">
        <v>8494</v>
      </c>
      <c r="AK791" s="44">
        <v>-0.98992950654582079</v>
      </c>
      <c r="AL791" s="44">
        <v>-0.9375</v>
      </c>
      <c r="AM791" s="44">
        <v>0.64285714285714435</v>
      </c>
      <c r="AN791" s="25">
        <v>1.9979879275653922</v>
      </c>
      <c r="AO791" s="25">
        <v>0.32193158953722334</v>
      </c>
      <c r="AP791" s="215">
        <v>49.7</v>
      </c>
      <c r="AQ791" s="215" t="s">
        <v>8552</v>
      </c>
      <c r="AR791" s="44">
        <v>1.22199592668024E-2</v>
      </c>
      <c r="AS791" s="171" t="s">
        <v>7048</v>
      </c>
      <c r="AT791" s="171" t="s">
        <v>7049</v>
      </c>
      <c r="AU791" s="171" t="s">
        <v>7050</v>
      </c>
      <c r="AV791" s="7" t="s">
        <v>8470</v>
      </c>
      <c r="AW791" s="14" t="s">
        <v>7046</v>
      </c>
      <c r="AX791" s="49" t="s">
        <v>6337</v>
      </c>
      <c r="AY791" s="38" t="s">
        <v>6047</v>
      </c>
      <c r="AZ791" s="14" t="s">
        <v>6146</v>
      </c>
      <c r="BA791" s="49" t="s">
        <v>5967</v>
      </c>
      <c r="BB791" s="38" t="s">
        <v>6047</v>
      </c>
      <c r="BC791" s="7">
        <v>0.3</v>
      </c>
      <c r="BD791" s="14" t="s">
        <v>6046</v>
      </c>
      <c r="BE791" s="49" t="s">
        <v>5967</v>
      </c>
      <c r="BF791" s="38" t="s">
        <v>6047</v>
      </c>
      <c r="BG791" s="7">
        <v>0.5</v>
      </c>
      <c r="BH791" s="45">
        <v>547.45641374363527</v>
      </c>
      <c r="BI791" s="215" t="s">
        <v>8489</v>
      </c>
      <c r="BJ791" s="215" t="s">
        <v>8509</v>
      </c>
      <c r="BK791" s="7">
        <v>0.9</v>
      </c>
      <c r="BL791" s="25">
        <v>1.844262295081979E-2</v>
      </c>
      <c r="BM791" s="20">
        <v>0.27649999999999997</v>
      </c>
      <c r="BN791" s="20">
        <v>9.5000000000000001E-2</v>
      </c>
      <c r="BO791" s="20">
        <v>0.42499999999999993</v>
      </c>
      <c r="BP791" s="46">
        <v>2.7657206455203118</v>
      </c>
      <c r="BQ791" s="215" t="s">
        <v>8569</v>
      </c>
      <c r="BR791" s="79">
        <v>0.88856572769953068</v>
      </c>
      <c r="BS791" s="9">
        <v>4.9994353954917248E-2</v>
      </c>
      <c r="BT791" s="9">
        <v>0.2342284556871479</v>
      </c>
      <c r="BU791" s="47" t="s">
        <v>5993</v>
      </c>
      <c r="BV791" s="47">
        <v>44392</v>
      </c>
      <c r="BW791" s="14" t="s">
        <v>9175</v>
      </c>
      <c r="BX791" s="83">
        <v>1.2662788732394366</v>
      </c>
      <c r="BY791" s="82">
        <v>8.4700000000000006</v>
      </c>
      <c r="BZ791" s="46">
        <v>5.8677685950413219</v>
      </c>
      <c r="CA791" s="48" t="s">
        <v>5474</v>
      </c>
      <c r="CB791" s="45">
        <v>-4224.5</v>
      </c>
      <c r="CC791" s="45">
        <v>-3429.3</v>
      </c>
      <c r="CD791" s="45">
        <v>0</v>
      </c>
      <c r="CE791" s="45">
        <v>0</v>
      </c>
      <c r="CF791" s="14" t="s">
        <v>9302</v>
      </c>
      <c r="CG791" s="7" t="s">
        <v>8477</v>
      </c>
      <c r="CH791" s="215" t="s">
        <v>8478</v>
      </c>
      <c r="CI791" s="215" t="s">
        <v>8479</v>
      </c>
      <c r="CJ791" s="215" t="s">
        <v>8479</v>
      </c>
      <c r="CK791" s="43" t="s">
        <v>7047</v>
      </c>
      <c r="CL791" s="43" t="s">
        <v>8480</v>
      </c>
      <c r="CM791" s="43" t="s">
        <v>6898</v>
      </c>
      <c r="CN791" s="145">
        <v>-3429.3</v>
      </c>
      <c r="CO791" s="145">
        <v>-4224.5</v>
      </c>
      <c r="CP791" s="148">
        <v>27208.583763058676</v>
      </c>
      <c r="CQ791" s="189" t="s">
        <v>5474</v>
      </c>
      <c r="CR791" s="189" t="s">
        <v>5474</v>
      </c>
      <c r="CS791" s="99" t="s">
        <v>5474</v>
      </c>
      <c r="CT791" s="167" t="s">
        <v>5474</v>
      </c>
      <c r="CU791" s="43" t="s">
        <v>5474</v>
      </c>
      <c r="CV791" s="43" t="s">
        <v>5474</v>
      </c>
      <c r="CW791" s="43" t="s">
        <v>5474</v>
      </c>
      <c r="CX791" s="43" t="s">
        <v>5474</v>
      </c>
      <c r="CY791" s="43" t="s">
        <v>5474</v>
      </c>
      <c r="CZ791" s="43" t="s">
        <v>5474</v>
      </c>
      <c r="DA791" s="42" t="s">
        <v>5474</v>
      </c>
      <c r="DB791" s="42" t="s">
        <v>5474</v>
      </c>
      <c r="DC791" s="42" t="s">
        <v>5474</v>
      </c>
      <c r="DD791" s="42" t="s">
        <v>5474</v>
      </c>
      <c r="DE791" s="42" t="s">
        <v>5474</v>
      </c>
      <c r="DF791" s="42" t="s">
        <v>5474</v>
      </c>
      <c r="DG791" s="42" t="s">
        <v>5474</v>
      </c>
      <c r="DH791" s="42" t="s">
        <v>5474</v>
      </c>
    </row>
    <row r="792" spans="1:112">
      <c r="A792" s="22">
        <v>4961</v>
      </c>
      <c r="B792" s="7" t="s">
        <v>3363</v>
      </c>
      <c r="C792" s="21">
        <v>4.3499999999999997E-2</v>
      </c>
      <c r="D792" s="21">
        <v>1.4218</v>
      </c>
      <c r="E792" s="21">
        <v>0.1022</v>
      </c>
      <c r="F792" s="21">
        <v>1.2030000000000001</v>
      </c>
      <c r="G792" s="21">
        <v>1.3153999999999999</v>
      </c>
      <c r="H792" s="21">
        <v>1.2134</v>
      </c>
      <c r="I792" s="21">
        <v>43.083300000000001</v>
      </c>
      <c r="J792" s="21">
        <v>22.630800000000001</v>
      </c>
      <c r="K792" s="21">
        <v>7.9200000000000007E-2</v>
      </c>
      <c r="L792" s="21">
        <v>0.29559999999999997</v>
      </c>
      <c r="M792" s="21">
        <v>0.14249999999999999</v>
      </c>
      <c r="N792" s="21">
        <v>0.11899999999999999</v>
      </c>
      <c r="O792" s="21">
        <v>0.3634</v>
      </c>
      <c r="P792" s="21">
        <v>0.18160000000000001</v>
      </c>
      <c r="Q792" s="21">
        <v>0.1132</v>
      </c>
      <c r="R792" s="21">
        <v>7.1499999999999994E-2</v>
      </c>
      <c r="S792" s="21">
        <v>1.5800000000000002E-2</v>
      </c>
      <c r="T792" s="21">
        <v>1.5900000000000001E-2</v>
      </c>
      <c r="U792" s="10">
        <v>15.36</v>
      </c>
      <c r="V792" s="10">
        <v>18.73</v>
      </c>
      <c r="W792" s="7">
        <v>1.3006</v>
      </c>
      <c r="X792" s="20">
        <v>0.55659999999999998</v>
      </c>
      <c r="Y792" s="75">
        <v>2020</v>
      </c>
      <c r="Z792" s="7">
        <v>2.5003000000000002</v>
      </c>
      <c r="AA792" s="7">
        <v>0</v>
      </c>
      <c r="AB792" s="51">
        <v>2024</v>
      </c>
      <c r="AC792" s="51">
        <v>1121</v>
      </c>
      <c r="AD792" s="51">
        <v>-5755</v>
      </c>
      <c r="AE792" s="51">
        <v>-1139</v>
      </c>
      <c r="AF792" s="51">
        <v>16</v>
      </c>
      <c r="AG792" s="51">
        <v>-90</v>
      </c>
      <c r="AH792" s="20">
        <v>0.26219999999999999</v>
      </c>
      <c r="AI792" s="7" t="s">
        <v>8481</v>
      </c>
      <c r="AJ792" s="67" t="s">
        <v>9303</v>
      </c>
      <c r="AK792" s="44">
        <v>0.54024575452160706</v>
      </c>
      <c r="AL792" s="44">
        <v>-0.89603960396039606</v>
      </c>
      <c r="AM792" s="44">
        <v>0.875</v>
      </c>
      <c r="AN792" s="25">
        <v>1.5849015317286652</v>
      </c>
      <c r="AO792" s="25">
        <v>0.44201312910284463</v>
      </c>
      <c r="AP792" s="215">
        <v>228.5</v>
      </c>
      <c r="AQ792" s="215" t="s">
        <v>8552</v>
      </c>
      <c r="AR792" s="44">
        <v>2.6966292134831399E-2</v>
      </c>
      <c r="AS792" s="171" t="s">
        <v>7464</v>
      </c>
      <c r="AT792" s="171" t="s">
        <v>7257</v>
      </c>
      <c r="AU792" s="171" t="s">
        <v>7242</v>
      </c>
      <c r="AV792" s="7" t="s">
        <v>8470</v>
      </c>
      <c r="AW792" s="14" t="s">
        <v>8062</v>
      </c>
      <c r="AX792" s="49" t="s">
        <v>6039</v>
      </c>
      <c r="AY792" s="38" t="s">
        <v>6047</v>
      </c>
      <c r="AZ792" s="14" t="s">
        <v>6077</v>
      </c>
      <c r="BA792" s="49" t="s">
        <v>5967</v>
      </c>
      <c r="BB792" s="38" t="s">
        <v>6007</v>
      </c>
      <c r="BC792" s="7">
        <v>0.5</v>
      </c>
      <c r="BD792" s="14" t="s">
        <v>6192</v>
      </c>
      <c r="BE792" s="49" t="s">
        <v>5967</v>
      </c>
      <c r="BF792" s="38" t="s">
        <v>5989</v>
      </c>
      <c r="BG792" s="7">
        <v>1.3</v>
      </c>
      <c r="BH792" s="45">
        <v>15566.899777299646</v>
      </c>
      <c r="BI792" s="215" t="s">
        <v>8592</v>
      </c>
      <c r="BJ792" s="215" t="s">
        <v>8509</v>
      </c>
      <c r="BK792" s="7">
        <v>1</v>
      </c>
      <c r="BL792" s="25">
        <v>4.8165137614678902E-2</v>
      </c>
      <c r="BM792" s="20">
        <v>0.8163125</v>
      </c>
      <c r="BN792" s="20">
        <v>0.85</v>
      </c>
      <c r="BO792" s="20">
        <v>0.78874999999999984</v>
      </c>
      <c r="BP792" s="46">
        <v>12.199679658302189</v>
      </c>
      <c r="BQ792" s="215" t="s">
        <v>8558</v>
      </c>
      <c r="BR792" s="79">
        <v>0.21102844638949658</v>
      </c>
      <c r="BS792" s="9">
        <v>0</v>
      </c>
      <c r="BT792" s="9">
        <v>5.0626156459547822E-3</v>
      </c>
      <c r="BU792" s="47" t="s">
        <v>5993</v>
      </c>
      <c r="BV792" s="47">
        <v>44364</v>
      </c>
      <c r="BW792" s="14" t="s">
        <v>9175</v>
      </c>
      <c r="BX792" s="83">
        <v>0.51378555798687076</v>
      </c>
      <c r="BY792" s="82">
        <v>23.06</v>
      </c>
      <c r="BZ792" s="46">
        <v>9.9089332176929759</v>
      </c>
      <c r="CA792" s="48" t="s">
        <v>8475</v>
      </c>
      <c r="CB792" s="45">
        <v>462484</v>
      </c>
      <c r="CC792" s="45">
        <v>256148.5</v>
      </c>
      <c r="CD792" s="45">
        <v>-1315017.5</v>
      </c>
      <c r="CE792" s="45">
        <v>-260261.5</v>
      </c>
      <c r="CF792" s="14" t="s">
        <v>9304</v>
      </c>
      <c r="CG792" s="7" t="s">
        <v>8477</v>
      </c>
      <c r="CH792" s="215" t="s">
        <v>8478</v>
      </c>
      <c r="CI792" s="215" t="s">
        <v>8479</v>
      </c>
      <c r="CJ792" s="215" t="s">
        <v>8479</v>
      </c>
      <c r="CK792" s="43" t="s">
        <v>6945</v>
      </c>
      <c r="CL792" s="43" t="s">
        <v>8480</v>
      </c>
      <c r="CM792" s="43" t="s">
        <v>6898</v>
      </c>
      <c r="CN792" s="145">
        <v>-4113</v>
      </c>
      <c r="CO792" s="145">
        <v>-852533.5</v>
      </c>
      <c r="CP792" s="148">
        <v>3557036.5991129694</v>
      </c>
      <c r="CQ792" s="189" t="s">
        <v>5474</v>
      </c>
      <c r="CR792" s="189" t="s">
        <v>5474</v>
      </c>
      <c r="CS792" s="99" t="s">
        <v>5474</v>
      </c>
      <c r="CT792" s="167" t="s">
        <v>5474</v>
      </c>
      <c r="CU792" s="43" t="s">
        <v>5474</v>
      </c>
      <c r="CV792" s="43" t="s">
        <v>5474</v>
      </c>
      <c r="CW792" s="43" t="s">
        <v>5474</v>
      </c>
      <c r="CX792" s="43" t="s">
        <v>5474</v>
      </c>
      <c r="CY792" s="43" t="s">
        <v>5474</v>
      </c>
      <c r="CZ792" s="43" t="s">
        <v>5474</v>
      </c>
      <c r="DA792" s="42" t="s">
        <v>5474</v>
      </c>
      <c r="DB792" s="42" t="s">
        <v>5474</v>
      </c>
      <c r="DC792" s="42" t="s">
        <v>5474</v>
      </c>
      <c r="DD792" s="42" t="s">
        <v>5474</v>
      </c>
      <c r="DE792" s="42" t="s">
        <v>5474</v>
      </c>
      <c r="DF792" s="42" t="s">
        <v>5474</v>
      </c>
      <c r="DG792" s="42" t="s">
        <v>5474</v>
      </c>
      <c r="DH792" s="42" t="s">
        <v>5474</v>
      </c>
    </row>
    <row r="793" spans="1:112">
      <c r="A793" s="22">
        <v>2327</v>
      </c>
      <c r="B793" s="7" t="s">
        <v>325</v>
      </c>
      <c r="C793" s="21">
        <v>2.8000000000000001E-2</v>
      </c>
      <c r="D793" s="21">
        <v>0.39400000000000002</v>
      </c>
      <c r="E793" s="21">
        <v>5.7299999999999997E-2</v>
      </c>
      <c r="F793" s="21">
        <v>0.33439999999999998</v>
      </c>
      <c r="G793" s="21">
        <v>1.0081</v>
      </c>
      <c r="H793" s="21">
        <v>0.2606</v>
      </c>
      <c r="I793" s="21">
        <v>0.82879999999999998</v>
      </c>
      <c r="J793" s="21">
        <v>0.83630000000000004</v>
      </c>
      <c r="K793" s="21">
        <v>1.78E-2</v>
      </c>
      <c r="L793" s="21">
        <v>-3.4000000000000002E-2</v>
      </c>
      <c r="M793" s="21">
        <v>1.5800000000000002E-2</v>
      </c>
      <c r="N793" s="21">
        <v>3.1399999999999997E-2</v>
      </c>
      <c r="O793" s="21">
        <v>-3.5400000000000001E-2</v>
      </c>
      <c r="P793" s="21">
        <v>2.8299999999999999E-2</v>
      </c>
      <c r="Q793" s="21">
        <v>2.9700000000000001E-2</v>
      </c>
      <c r="R793" s="21">
        <v>1.0200000000000001E-2</v>
      </c>
      <c r="S793" s="21">
        <v>0.30030000000000001</v>
      </c>
      <c r="T793" s="21">
        <v>0.14330000000000001</v>
      </c>
      <c r="U793" s="10">
        <v>22.99</v>
      </c>
      <c r="V793" s="10">
        <v>37.82</v>
      </c>
      <c r="W793" s="7">
        <v>17.564800000000002</v>
      </c>
      <c r="X793" s="20">
        <v>0.63139999999999996</v>
      </c>
      <c r="Y793" s="75">
        <v>2020</v>
      </c>
      <c r="Z793" s="7">
        <v>10.081300000000001</v>
      </c>
      <c r="AA793" s="7">
        <v>0</v>
      </c>
      <c r="AB793" s="51">
        <v>-4941</v>
      </c>
      <c r="AC793" s="51">
        <v>-474</v>
      </c>
      <c r="AD793" s="51">
        <v>-3084</v>
      </c>
      <c r="AE793" s="51">
        <v>-33</v>
      </c>
      <c r="AF793" s="51">
        <v>-215</v>
      </c>
      <c r="AG793" s="51">
        <v>-42</v>
      </c>
      <c r="AH793" s="20">
        <v>6.2199999999999998E-2</v>
      </c>
      <c r="AI793" s="7" t="s">
        <v>8487</v>
      </c>
      <c r="AJ793" s="67" t="s">
        <v>8494</v>
      </c>
      <c r="AK793" s="44">
        <v>0.72049689440993792</v>
      </c>
      <c r="AL793" s="44">
        <v>-0.79569892473118276</v>
      </c>
      <c r="AM793" s="44">
        <v>0.82608695652173914</v>
      </c>
      <c r="AN793" s="25">
        <v>1.3879310344827587</v>
      </c>
      <c r="AO793" s="25">
        <v>0.30064655172413796</v>
      </c>
      <c r="AP793" s="215">
        <v>464</v>
      </c>
      <c r="AQ793" s="215" t="s">
        <v>8552</v>
      </c>
      <c r="AR793" s="44">
        <v>1.8660812294182198E-2</v>
      </c>
      <c r="AS793" s="171" t="s">
        <v>7464</v>
      </c>
      <c r="AT793" s="171" t="s">
        <v>7465</v>
      </c>
      <c r="AU793" s="171" t="s">
        <v>6974</v>
      </c>
      <c r="AV793" s="7" t="s">
        <v>8470</v>
      </c>
      <c r="AW793" s="14" t="s">
        <v>6388</v>
      </c>
      <c r="AX793" s="49" t="s">
        <v>6009</v>
      </c>
      <c r="AY793" s="38" t="s">
        <v>6047</v>
      </c>
      <c r="AZ793" s="14" t="s">
        <v>6123</v>
      </c>
      <c r="BA793" s="49" t="s">
        <v>5967</v>
      </c>
      <c r="BB793" s="38" t="s">
        <v>5971</v>
      </c>
      <c r="BC793" s="7">
        <v>0.4</v>
      </c>
      <c r="BD793" s="14" t="s">
        <v>6170</v>
      </c>
      <c r="BE793" s="49" t="s">
        <v>5967</v>
      </c>
      <c r="BF793" s="38" t="s">
        <v>5961</v>
      </c>
      <c r="BG793" s="7">
        <v>0.8</v>
      </c>
      <c r="BH793" s="45">
        <v>3293.2837413895481</v>
      </c>
      <c r="BI793" s="215" t="s">
        <v>8518</v>
      </c>
      <c r="BJ793" s="215" t="s">
        <v>8568</v>
      </c>
      <c r="BK793" s="7">
        <v>0.5</v>
      </c>
      <c r="BL793" s="25">
        <v>2.0902090209020903E-2</v>
      </c>
      <c r="BM793" s="20">
        <v>0.69375000000000009</v>
      </c>
      <c r="BN793" s="20">
        <v>0.7350000000000001</v>
      </c>
      <c r="BO793" s="20">
        <v>0.65999999999999992</v>
      </c>
      <c r="BP793" s="46">
        <v>12.268640930724484</v>
      </c>
      <c r="BQ793" s="215" t="s">
        <v>8521</v>
      </c>
      <c r="BR793" s="79">
        <v>-7.4899209770114994E-2</v>
      </c>
      <c r="BS793" s="9">
        <v>3.1819031081963711E-2</v>
      </c>
      <c r="BT793" s="9">
        <v>1.5784599746654582E-2</v>
      </c>
      <c r="BU793" s="47">
        <v>44404</v>
      </c>
      <c r="BV793" s="47">
        <v>44410</v>
      </c>
      <c r="BW793" s="14" t="s">
        <v>5474</v>
      </c>
      <c r="BX793" s="83">
        <v>0.11012094827586191</v>
      </c>
      <c r="BY793" s="82">
        <v>40.79</v>
      </c>
      <c r="BZ793" s="46">
        <v>11.375337092424614</v>
      </c>
      <c r="CA793" s="48" t="s">
        <v>5474</v>
      </c>
      <c r="CB793" s="45">
        <v>-2292624</v>
      </c>
      <c r="CC793" s="45">
        <v>-219936</v>
      </c>
      <c r="CD793" s="45">
        <v>-1430976</v>
      </c>
      <c r="CE793" s="45">
        <v>-15312</v>
      </c>
      <c r="CF793" s="14" t="s">
        <v>9305</v>
      </c>
      <c r="CG793" s="7" t="s">
        <v>8477</v>
      </c>
      <c r="CH793" s="215" t="s">
        <v>8498</v>
      </c>
      <c r="CI793" s="215" t="s">
        <v>8478</v>
      </c>
      <c r="CJ793" s="215" t="s">
        <v>8479</v>
      </c>
      <c r="CK793" s="43" t="s">
        <v>5474</v>
      </c>
      <c r="CL793" s="43" t="s">
        <v>5474</v>
      </c>
      <c r="CM793" s="43" t="s">
        <v>6898</v>
      </c>
      <c r="CN793" s="145">
        <v>-235248</v>
      </c>
      <c r="CO793" s="145">
        <v>-3723600</v>
      </c>
      <c r="CP793" s="148">
        <v>1528083.6560047504</v>
      </c>
      <c r="CQ793" s="189" t="s">
        <v>5474</v>
      </c>
      <c r="CR793" s="189" t="s">
        <v>5474</v>
      </c>
      <c r="CS793" s="99" t="s">
        <v>5474</v>
      </c>
      <c r="CT793" s="167" t="s">
        <v>5474</v>
      </c>
      <c r="CU793" s="43" t="s">
        <v>5474</v>
      </c>
      <c r="CV793" s="43" t="s">
        <v>5474</v>
      </c>
      <c r="CW793" s="43" t="s">
        <v>5474</v>
      </c>
      <c r="CX793" s="43" t="s">
        <v>5474</v>
      </c>
      <c r="CY793" s="43" t="s">
        <v>5474</v>
      </c>
      <c r="CZ793" s="43" t="s">
        <v>5474</v>
      </c>
      <c r="DA793" s="42" t="s">
        <v>5474</v>
      </c>
      <c r="DB793" s="42" t="s">
        <v>5474</v>
      </c>
      <c r="DC793" s="42" t="s">
        <v>5474</v>
      </c>
      <c r="DD793" s="42" t="s">
        <v>5474</v>
      </c>
      <c r="DE793" s="42" t="s">
        <v>5474</v>
      </c>
      <c r="DF793" s="42" t="s">
        <v>5474</v>
      </c>
      <c r="DG793" s="42" t="s">
        <v>5474</v>
      </c>
      <c r="DH793" s="42" t="s">
        <v>5477</v>
      </c>
    </row>
    <row r="794" spans="1:112">
      <c r="A794" s="22">
        <v>1781</v>
      </c>
      <c r="B794" s="7" t="s">
        <v>227</v>
      </c>
      <c r="C794" s="21">
        <v>0.79579999999999995</v>
      </c>
      <c r="D794" s="21">
        <v>2.2800000000000001E-2</v>
      </c>
      <c r="E794" s="21">
        <v>0.25540000000000002</v>
      </c>
      <c r="F794" s="21">
        <v>6.1600000000000002E-2</v>
      </c>
      <c r="G794" s="21">
        <v>0.2349</v>
      </c>
      <c r="H794" s="21">
        <v>-2.3260999999999998</v>
      </c>
      <c r="I794" s="21">
        <v>-2.6943999999999999</v>
      </c>
      <c r="J794" s="21">
        <v>-1.7895000000000001</v>
      </c>
      <c r="K794" s="21">
        <v>2.0299999999999999E-2</v>
      </c>
      <c r="L794" s="21">
        <v>-0.13200000000000001</v>
      </c>
      <c r="M794" s="21">
        <v>-5.4199999999999998E-2</v>
      </c>
      <c r="N794" s="21">
        <v>-4.0000000000000001E-3</v>
      </c>
      <c r="O794" s="21">
        <v>-0.16969999999999999</v>
      </c>
      <c r="P794" s="21">
        <v>1.4500000000000001E-2</v>
      </c>
      <c r="Q794" s="21">
        <v>0.14929999999999999</v>
      </c>
      <c r="R794" s="21">
        <v>7.6600000000000001E-2</v>
      </c>
      <c r="S794" s="21">
        <v>-1.55E-2</v>
      </c>
      <c r="T794" s="21">
        <v>-2.9499999999999998E-2</v>
      </c>
      <c r="U794" s="10">
        <v>-0.15</v>
      </c>
      <c r="V794" s="10">
        <v>4.01</v>
      </c>
      <c r="W794" s="7">
        <v>0</v>
      </c>
      <c r="X794" s="20">
        <v>0</v>
      </c>
      <c r="Y794" s="75"/>
      <c r="Z794" s="7"/>
      <c r="AA794" s="7"/>
      <c r="AB794" s="51">
        <v>18</v>
      </c>
      <c r="AC794" s="51"/>
      <c r="AD794" s="51"/>
      <c r="AE794" s="51"/>
      <c r="AF794" s="51"/>
      <c r="AG794" s="51"/>
      <c r="AH794" s="20">
        <v>0</v>
      </c>
      <c r="AI794" s="7" t="s">
        <v>8493</v>
      </c>
      <c r="AJ794" s="67" t="s">
        <v>8757</v>
      </c>
      <c r="AK794" s="44">
        <v>-0.97701149425287359</v>
      </c>
      <c r="AL794" s="44">
        <v>-0.91836734693877542</v>
      </c>
      <c r="AM794" s="44">
        <v>1</v>
      </c>
      <c r="AN794" s="25">
        <v>1.2428571428571427</v>
      </c>
      <c r="AO794" s="25">
        <v>0.35000000000000003</v>
      </c>
      <c r="AP794" s="215">
        <v>14</v>
      </c>
      <c r="AQ794" s="215" t="s">
        <v>8552</v>
      </c>
      <c r="AR794" s="44">
        <v>1.4492753623188401E-2</v>
      </c>
      <c r="AS794" s="171" t="s">
        <v>7304</v>
      </c>
      <c r="AT794" s="171" t="s">
        <v>7305</v>
      </c>
      <c r="AU794" s="171" t="s">
        <v>7306</v>
      </c>
      <c r="AV794" s="7" t="s">
        <v>8470</v>
      </c>
      <c r="AW794" s="14" t="s">
        <v>6551</v>
      </c>
      <c r="AX794" s="49" t="s">
        <v>6039</v>
      </c>
      <c r="AY794" s="38" t="s">
        <v>6047</v>
      </c>
      <c r="AZ794" s="14" t="s">
        <v>6537</v>
      </c>
      <c r="BA794" s="49" t="s">
        <v>5967</v>
      </c>
      <c r="BB794" s="38" t="s">
        <v>6047</v>
      </c>
      <c r="BC794" s="7">
        <v>0.5</v>
      </c>
      <c r="BD794" s="14" t="s">
        <v>6133</v>
      </c>
      <c r="BE794" s="49" t="s">
        <v>5967</v>
      </c>
      <c r="BF794" s="38" t="s">
        <v>6047</v>
      </c>
      <c r="BG794" s="7">
        <v>0.5</v>
      </c>
      <c r="BH794" s="45">
        <v>115.88356200281862</v>
      </c>
      <c r="BI794" s="215" t="s">
        <v>8495</v>
      </c>
      <c r="BJ794" s="215" t="s">
        <v>8554</v>
      </c>
      <c r="BK794" s="7">
        <v>1</v>
      </c>
      <c r="BL794" s="25">
        <v>1.4492753623188354E-2</v>
      </c>
      <c r="BM794" s="20">
        <v>0.55206250000000001</v>
      </c>
      <c r="BN794" s="20">
        <v>0.71500000000000008</v>
      </c>
      <c r="BO794" s="20">
        <v>0.41874999999999996</v>
      </c>
      <c r="BP794" s="46">
        <v>3.491271820448878</v>
      </c>
      <c r="BQ794" s="215" t="s">
        <v>8569</v>
      </c>
      <c r="BR794" s="79">
        <v>2.1285714285714286</v>
      </c>
      <c r="BS794" s="9">
        <v>0</v>
      </c>
      <c r="BT794" s="9">
        <v>0</v>
      </c>
      <c r="BU794" s="47" t="s">
        <v>5993</v>
      </c>
      <c r="BV794" s="47" t="s">
        <v>5993</v>
      </c>
      <c r="BW794" s="14" t="s">
        <v>5474</v>
      </c>
      <c r="BX794" s="83">
        <v>2.9107142857142856</v>
      </c>
      <c r="BY794" s="82">
        <v>3.65</v>
      </c>
      <c r="BZ794" s="46">
        <v>3.8356164383561646</v>
      </c>
      <c r="CA794" s="48" t="s">
        <v>8485</v>
      </c>
      <c r="CB794" s="45">
        <v>252</v>
      </c>
      <c r="CC794" s="45">
        <v>0</v>
      </c>
      <c r="CD794" s="45">
        <v>0</v>
      </c>
      <c r="CE794" s="45">
        <v>0</v>
      </c>
      <c r="CF794" s="14" t="s">
        <v>9306</v>
      </c>
      <c r="CG794" s="7" t="s">
        <v>8477</v>
      </c>
      <c r="CH794" s="215" t="s">
        <v>8498</v>
      </c>
      <c r="CI794" s="215" t="s">
        <v>8479</v>
      </c>
      <c r="CJ794" s="215" t="s">
        <v>8479</v>
      </c>
      <c r="CK794" s="43" t="s">
        <v>7303</v>
      </c>
      <c r="CL794" s="43" t="s">
        <v>8480</v>
      </c>
      <c r="CM794" s="43" t="s">
        <v>5474</v>
      </c>
      <c r="CN794" s="145">
        <v>0</v>
      </c>
      <c r="CO794" s="145">
        <v>252</v>
      </c>
      <c r="CP794" s="148">
        <v>1622.3698680394607</v>
      </c>
      <c r="CQ794" s="189" t="s">
        <v>5474</v>
      </c>
      <c r="CR794" s="189" t="s">
        <v>5474</v>
      </c>
      <c r="CS794" s="99" t="s">
        <v>5474</v>
      </c>
      <c r="CT794" s="167" t="s">
        <v>5474</v>
      </c>
      <c r="CU794" s="43" t="s">
        <v>5474</v>
      </c>
      <c r="CV794" s="43" t="s">
        <v>5474</v>
      </c>
      <c r="CW794" s="43" t="s">
        <v>5474</v>
      </c>
      <c r="CX794" s="43" t="s">
        <v>5474</v>
      </c>
      <c r="CY794" s="43" t="s">
        <v>5474</v>
      </c>
      <c r="CZ794" s="43" t="s">
        <v>5474</v>
      </c>
      <c r="DA794" s="42" t="s">
        <v>5474</v>
      </c>
      <c r="DB794" s="42" t="s">
        <v>5474</v>
      </c>
      <c r="DC794" s="42" t="s">
        <v>5474</v>
      </c>
      <c r="DD794" s="42" t="s">
        <v>5474</v>
      </c>
      <c r="DE794" s="42" t="s">
        <v>5474</v>
      </c>
      <c r="DF794" s="42" t="s">
        <v>5474</v>
      </c>
      <c r="DG794" s="42" t="s">
        <v>5474</v>
      </c>
      <c r="DH794" s="42" t="s">
        <v>5474</v>
      </c>
    </row>
    <row r="795" spans="1:112">
      <c r="A795" s="22">
        <v>4804</v>
      </c>
      <c r="B795" s="7" t="s">
        <v>1003</v>
      </c>
      <c r="C795" s="21">
        <v>4.8500000000000001E-2</v>
      </c>
      <c r="D795" s="21">
        <v>0.10539999999999999</v>
      </c>
      <c r="E795" s="21">
        <v>0.13450000000000001</v>
      </c>
      <c r="F795" s="21">
        <v>-0.2177</v>
      </c>
      <c r="G795" s="21">
        <v>1.1059000000000001</v>
      </c>
      <c r="H795" s="21"/>
      <c r="I795" s="21">
        <v>0.38890000000000002</v>
      </c>
      <c r="J795" s="21">
        <v>0.38890000000000002</v>
      </c>
      <c r="K795" s="21">
        <v>-4.8899999999999999E-2</v>
      </c>
      <c r="L795" s="21">
        <v>0.59889999999999999</v>
      </c>
      <c r="M795" s="21">
        <v>0.14399999999999999</v>
      </c>
      <c r="N795" s="21">
        <v>-0.18759999999999999</v>
      </c>
      <c r="O795" s="21">
        <v>1.0299</v>
      </c>
      <c r="P795" s="21">
        <v>0.3286</v>
      </c>
      <c r="Q795" s="21">
        <v>2.6200000000000001E-2</v>
      </c>
      <c r="R795" s="21">
        <v>9.7000000000000003E-3</v>
      </c>
      <c r="S795" s="21">
        <v>-4.4999999999999998E-2</v>
      </c>
      <c r="T795" s="21">
        <v>7.7000000000000002E-3</v>
      </c>
      <c r="U795" s="10">
        <v>-0.22</v>
      </c>
      <c r="V795" s="10">
        <v>0.35</v>
      </c>
      <c r="W795" s="7">
        <v>0.7</v>
      </c>
      <c r="X795" s="20">
        <v>0.4098</v>
      </c>
      <c r="Y795" s="75"/>
      <c r="Z795" s="7"/>
      <c r="AA795" s="7"/>
      <c r="AB795" s="51">
        <v>-9</v>
      </c>
      <c r="AC795" s="51">
        <v>-2</v>
      </c>
      <c r="AD795" s="51"/>
      <c r="AE795" s="51"/>
      <c r="AF795" s="51"/>
      <c r="AG795" s="51"/>
      <c r="AH795" s="20">
        <v>0</v>
      </c>
      <c r="AI795" s="7" t="s">
        <v>8493</v>
      </c>
      <c r="AJ795" s="67" t="s">
        <v>8757</v>
      </c>
      <c r="AK795" s="44">
        <v>-0.98378378378378373</v>
      </c>
      <c r="AL795" s="44">
        <v>-0.90797546012269925</v>
      </c>
      <c r="AM795" s="44">
        <v>-0.69696969696969813</v>
      </c>
      <c r="AN795" s="25">
        <v>1.0882352941176472</v>
      </c>
      <c r="AO795" s="25">
        <v>0.19176470588235303</v>
      </c>
      <c r="AP795" s="215">
        <v>8.5</v>
      </c>
      <c r="AQ795" s="215" t="s">
        <v>8552</v>
      </c>
      <c r="AR795" s="44">
        <v>1.79640718562874E-2</v>
      </c>
      <c r="AS795" s="171" t="s">
        <v>8035</v>
      </c>
      <c r="AT795" s="171" t="s">
        <v>7168</v>
      </c>
      <c r="AU795" s="171" t="s">
        <v>7806</v>
      </c>
      <c r="AV795" s="7" t="s">
        <v>8470</v>
      </c>
      <c r="AW795" s="14" t="s">
        <v>6115</v>
      </c>
      <c r="AX795" s="49" t="s">
        <v>6039</v>
      </c>
      <c r="AY795" s="38" t="s">
        <v>6047</v>
      </c>
      <c r="AZ795" s="14" t="s">
        <v>6272</v>
      </c>
      <c r="BA795" s="49" t="s">
        <v>5967</v>
      </c>
      <c r="BB795" s="38" t="s">
        <v>6047</v>
      </c>
      <c r="BC795" s="7">
        <v>1.3</v>
      </c>
      <c r="BD795" s="14" t="s">
        <v>6360</v>
      </c>
      <c r="BE795" s="49" t="s">
        <v>5967</v>
      </c>
      <c r="BF795" s="38" t="s">
        <v>6007</v>
      </c>
      <c r="BG795" s="7">
        <v>0.5</v>
      </c>
      <c r="BH795" s="45">
        <v>213.92972254359975</v>
      </c>
      <c r="BI795" s="215" t="s">
        <v>8495</v>
      </c>
      <c r="BJ795" s="215" t="s">
        <v>8554</v>
      </c>
      <c r="BK795" s="7">
        <v>0.9</v>
      </c>
      <c r="BL795" s="25">
        <v>1.1904761904761862E-2</v>
      </c>
      <c r="BM795" s="20">
        <v>0.70362500000000006</v>
      </c>
      <c r="BN795" s="20">
        <v>0.59500000000000008</v>
      </c>
      <c r="BO795" s="20">
        <v>0.79249999999999998</v>
      </c>
      <c r="BP795" s="46">
        <v>24.285714285714288</v>
      </c>
      <c r="BQ795" s="215" t="s">
        <v>8553</v>
      </c>
      <c r="BR795" s="79">
        <v>-0.32235294117647062</v>
      </c>
      <c r="BS795" s="9">
        <v>7.6058001865557223E-2</v>
      </c>
      <c r="BT795" s="9">
        <v>0</v>
      </c>
      <c r="BU795" s="47" t="s">
        <v>5993</v>
      </c>
      <c r="BV795" s="47" t="s">
        <v>5993</v>
      </c>
      <c r="BW795" s="14" t="s">
        <v>5474</v>
      </c>
      <c r="BX795" s="83">
        <v>-0.15294117647058833</v>
      </c>
      <c r="BY795" s="82">
        <v>0.48</v>
      </c>
      <c r="BZ795" s="46">
        <v>17.708333333333336</v>
      </c>
      <c r="CA795" s="48" t="s">
        <v>5474</v>
      </c>
      <c r="CB795" s="45">
        <v>-76.5</v>
      </c>
      <c r="CC795" s="45">
        <v>-17</v>
      </c>
      <c r="CD795" s="45">
        <v>0</v>
      </c>
      <c r="CE795" s="45">
        <v>0</v>
      </c>
      <c r="CF795" s="14" t="s">
        <v>9307</v>
      </c>
      <c r="CG795" s="7" t="s">
        <v>8556</v>
      </c>
      <c r="CH795" s="215" t="s">
        <v>8479</v>
      </c>
      <c r="CI795" s="215" t="s">
        <v>8479</v>
      </c>
      <c r="CJ795" s="215" t="s">
        <v>8479</v>
      </c>
      <c r="CK795" s="43" t="s">
        <v>7297</v>
      </c>
      <c r="CL795" s="43" t="s">
        <v>8480</v>
      </c>
      <c r="CM795" s="43" t="s">
        <v>5474</v>
      </c>
      <c r="CN795" s="145">
        <v>-17</v>
      </c>
      <c r="CO795" s="145">
        <v>-76.5</v>
      </c>
      <c r="CP795" s="148">
        <v>1818.4026416205979</v>
      </c>
      <c r="CQ795" s="189" t="s">
        <v>5474</v>
      </c>
      <c r="CR795" s="189" t="s">
        <v>5474</v>
      </c>
      <c r="CS795" s="99" t="s">
        <v>5474</v>
      </c>
      <c r="CT795" s="167" t="s">
        <v>5474</v>
      </c>
      <c r="CU795" s="43" t="s">
        <v>5474</v>
      </c>
      <c r="CV795" s="43" t="s">
        <v>5474</v>
      </c>
      <c r="CW795" s="43" t="s">
        <v>5474</v>
      </c>
      <c r="CX795" s="43" t="s">
        <v>5474</v>
      </c>
      <c r="CY795" s="43" t="s">
        <v>5474</v>
      </c>
      <c r="CZ795" s="43" t="s">
        <v>5474</v>
      </c>
      <c r="DA795" s="42" t="s">
        <v>5474</v>
      </c>
      <c r="DB795" s="42" t="s">
        <v>5474</v>
      </c>
      <c r="DC795" s="42" t="s">
        <v>5474</v>
      </c>
      <c r="DD795" s="42" t="s">
        <v>5474</v>
      </c>
      <c r="DE795" s="42" t="s">
        <v>5474</v>
      </c>
      <c r="DF795" s="42" t="s">
        <v>5474</v>
      </c>
      <c r="DG795" s="42" t="s">
        <v>5474</v>
      </c>
      <c r="DH795" s="42" t="s">
        <v>5474</v>
      </c>
    </row>
    <row r="796" spans="1:112">
      <c r="A796" s="22">
        <v>6547</v>
      </c>
      <c r="B796" s="7" t="s">
        <v>3976</v>
      </c>
      <c r="C796" s="21">
        <v>-0.50539999999999996</v>
      </c>
      <c r="D796" s="21">
        <v>-0.28120000000000001</v>
      </c>
      <c r="E796" s="21">
        <v>0.4839</v>
      </c>
      <c r="F796" s="21">
        <v>-0.53380000000000005</v>
      </c>
      <c r="G796" s="21">
        <v>0.99560000000000004</v>
      </c>
      <c r="H796" s="21">
        <v>-0.11</v>
      </c>
      <c r="I796" s="21">
        <v>-0.47870000000000001</v>
      </c>
      <c r="J796" s="21">
        <v>-1.8109999999999999</v>
      </c>
      <c r="K796" s="21"/>
      <c r="L796" s="21"/>
      <c r="M796" s="21"/>
      <c r="N796" s="21"/>
      <c r="O796" s="21"/>
      <c r="P796" s="21"/>
      <c r="Q796" s="21"/>
      <c r="R796" s="21"/>
      <c r="S796" s="21"/>
      <c r="T796" s="21"/>
      <c r="U796" s="10">
        <v>-25.13</v>
      </c>
      <c r="V796" s="10">
        <v>-46.5</v>
      </c>
      <c r="W796" s="7">
        <v>0</v>
      </c>
      <c r="X796" s="20">
        <v>0</v>
      </c>
      <c r="Y796" s="75"/>
      <c r="Z796" s="7"/>
      <c r="AA796" s="7"/>
      <c r="AB796" s="51">
        <v>444</v>
      </c>
      <c r="AC796" s="51">
        <v>1033</v>
      </c>
      <c r="AD796" s="51"/>
      <c r="AE796" s="51"/>
      <c r="AF796" s="51">
        <v>-9</v>
      </c>
      <c r="AG796" s="51">
        <v>-5</v>
      </c>
      <c r="AH796" s="20">
        <v>0</v>
      </c>
      <c r="AI796" s="7" t="s">
        <v>8487</v>
      </c>
      <c r="AJ796" s="67" t="s">
        <v>8838</v>
      </c>
      <c r="AK796" s="44">
        <v>0.68712574850299402</v>
      </c>
      <c r="AL796" s="44">
        <v>-0.6142131979695431</v>
      </c>
      <c r="AM796" s="44">
        <v>0.69444444444444442</v>
      </c>
      <c r="AN796" s="25">
        <v>1.0688</v>
      </c>
      <c r="AO796" s="25">
        <v>0.31519999999999998</v>
      </c>
      <c r="AP796" s="215">
        <v>312.5</v>
      </c>
      <c r="AQ796" s="215" t="s">
        <v>8552</v>
      </c>
      <c r="AR796" s="44">
        <v>2.7960526315789401E-2</v>
      </c>
      <c r="AS796" s="171" t="s">
        <v>7541</v>
      </c>
      <c r="AT796" s="171" t="s">
        <v>8229</v>
      </c>
      <c r="AU796" s="171" t="s">
        <v>6930</v>
      </c>
      <c r="AV796" s="7" t="s">
        <v>8488</v>
      </c>
      <c r="AW796" s="14" t="s">
        <v>8297</v>
      </c>
      <c r="AX796" s="49" t="s">
        <v>5967</v>
      </c>
      <c r="AY796" s="38" t="s">
        <v>5961</v>
      </c>
      <c r="AZ796" s="14" t="s">
        <v>6152</v>
      </c>
      <c r="BA796" s="49" t="s">
        <v>6020</v>
      </c>
      <c r="BB796" s="38" t="s">
        <v>5961</v>
      </c>
      <c r="BC796" s="7">
        <v>0.7</v>
      </c>
      <c r="BD796" s="14" t="s">
        <v>6197</v>
      </c>
      <c r="BE796" s="49" t="s">
        <v>6039</v>
      </c>
      <c r="BF796" s="38" t="s">
        <v>5961</v>
      </c>
      <c r="BG796" s="7">
        <v>1.2</v>
      </c>
      <c r="BH796" s="45">
        <v>8746.7369782657024</v>
      </c>
      <c r="BI796" s="215" t="s">
        <v>8518</v>
      </c>
      <c r="BJ796" s="215" t="s">
        <v>8568</v>
      </c>
      <c r="BK796" s="7">
        <v>0.7</v>
      </c>
      <c r="BL796" s="25">
        <v>4.1666666666666664E-2</v>
      </c>
      <c r="BM796" s="20">
        <v>0.46412500000000001</v>
      </c>
      <c r="BN796" s="20">
        <v>0.40500000000000003</v>
      </c>
      <c r="BO796" s="20">
        <v>0.51249999999999996</v>
      </c>
      <c r="BP796" s="46" t="s">
        <v>8473</v>
      </c>
      <c r="BQ796" s="215" t="s">
        <v>8473</v>
      </c>
      <c r="BR796" s="79" t="s">
        <v>8473</v>
      </c>
      <c r="BS796" s="9">
        <v>0</v>
      </c>
      <c r="BT796" s="9">
        <v>0</v>
      </c>
      <c r="BU796" s="47" t="s">
        <v>5993</v>
      </c>
      <c r="BV796" s="47" t="s">
        <v>5993</v>
      </c>
      <c r="BW796" s="14" t="s">
        <v>5474</v>
      </c>
      <c r="BX796" s="83" t="s">
        <v>8473</v>
      </c>
      <c r="BY796" s="82" t="s">
        <v>8473</v>
      </c>
      <c r="BZ796" s="46" t="s">
        <v>8473</v>
      </c>
      <c r="CA796" s="48" t="s">
        <v>8475</v>
      </c>
      <c r="CB796" s="45">
        <v>138750</v>
      </c>
      <c r="CC796" s="45">
        <v>322812.5</v>
      </c>
      <c r="CD796" s="45">
        <v>0</v>
      </c>
      <c r="CE796" s="45">
        <v>0</v>
      </c>
      <c r="CF796" s="14" t="s">
        <v>3977</v>
      </c>
      <c r="CG796" s="7" t="s">
        <v>8477</v>
      </c>
      <c r="CH796" s="215" t="s">
        <v>8478</v>
      </c>
      <c r="CI796" s="215" t="s">
        <v>8479</v>
      </c>
      <c r="CJ796" s="215" t="s">
        <v>8546</v>
      </c>
      <c r="CK796" s="43" t="s">
        <v>7699</v>
      </c>
      <c r="CL796" s="43" t="s">
        <v>5474</v>
      </c>
      <c r="CM796" s="43" t="s">
        <v>7017</v>
      </c>
      <c r="CN796" s="145">
        <v>322812.5</v>
      </c>
      <c r="CO796" s="145">
        <v>138750</v>
      </c>
      <c r="CP796" s="148">
        <v>2733355.3057080321</v>
      </c>
      <c r="CQ796" s="189" t="s">
        <v>5474</v>
      </c>
      <c r="CR796" s="189" t="s">
        <v>5474</v>
      </c>
      <c r="CS796" s="99" t="s">
        <v>5474</v>
      </c>
      <c r="CT796" s="167" t="s">
        <v>5474</v>
      </c>
      <c r="CU796" s="43" t="s">
        <v>5474</v>
      </c>
      <c r="CV796" s="43" t="s">
        <v>5474</v>
      </c>
      <c r="CW796" s="43" t="s">
        <v>5474</v>
      </c>
      <c r="CX796" s="43" t="s">
        <v>5474</v>
      </c>
      <c r="CY796" s="43" t="s">
        <v>5474</v>
      </c>
      <c r="CZ796" s="43" t="s">
        <v>5474</v>
      </c>
      <c r="DA796" s="42" t="s">
        <v>5474</v>
      </c>
      <c r="DB796" s="42" t="s">
        <v>5474</v>
      </c>
      <c r="DC796" s="42" t="s">
        <v>5474</v>
      </c>
      <c r="DD796" s="42" t="s">
        <v>5474</v>
      </c>
      <c r="DE796" s="42" t="s">
        <v>5474</v>
      </c>
      <c r="DF796" s="42" t="s">
        <v>5474</v>
      </c>
      <c r="DG796" s="42" t="s">
        <v>5474</v>
      </c>
      <c r="DH796" s="42" t="s">
        <v>5474</v>
      </c>
    </row>
    <row r="797" spans="1:112">
      <c r="A797" s="22">
        <v>3545</v>
      </c>
      <c r="B797" s="7" t="s">
        <v>801</v>
      </c>
      <c r="C797" s="21">
        <v>5.5399999999999998E-2</v>
      </c>
      <c r="D797" s="21">
        <v>0.66379999999999995</v>
      </c>
      <c r="E797" s="21">
        <v>4.9399999999999999E-2</v>
      </c>
      <c r="F797" s="21">
        <v>0.58750000000000002</v>
      </c>
      <c r="G797" s="21">
        <v>0.76190000000000002</v>
      </c>
      <c r="H797" s="21">
        <v>1.4599</v>
      </c>
      <c r="I797" s="21">
        <v>26.447399999999998</v>
      </c>
      <c r="J797" s="21">
        <v>22.661300000000001</v>
      </c>
      <c r="K797" s="21">
        <v>0.1293</v>
      </c>
      <c r="L797" s="21">
        <v>0.28210000000000002</v>
      </c>
      <c r="M797" s="21">
        <v>0.13350000000000001</v>
      </c>
      <c r="N797" s="21">
        <v>0.1404</v>
      </c>
      <c r="O797" s="21">
        <v>0.31440000000000001</v>
      </c>
      <c r="P797" s="21">
        <v>0.17399999999999999</v>
      </c>
      <c r="Q797" s="21">
        <v>9.9199999999999997E-2</v>
      </c>
      <c r="R797" s="21">
        <v>6.3399999999999998E-2</v>
      </c>
      <c r="S797" s="21">
        <v>-3.1E-2</v>
      </c>
      <c r="T797" s="21">
        <v>-2.5600000000000001E-2</v>
      </c>
      <c r="U797" s="10">
        <v>14.67</v>
      </c>
      <c r="V797" s="10">
        <v>18.41</v>
      </c>
      <c r="W797" s="7">
        <v>1.1029</v>
      </c>
      <c r="X797" s="20">
        <v>0.83850000000000002</v>
      </c>
      <c r="Y797" s="75">
        <v>2020</v>
      </c>
      <c r="Z797" s="7">
        <v>3.32</v>
      </c>
      <c r="AA797" s="7">
        <v>0</v>
      </c>
      <c r="AB797" s="51">
        <v>-5535</v>
      </c>
      <c r="AC797" s="51">
        <v>-2505</v>
      </c>
      <c r="AD797" s="51">
        <v>-6275</v>
      </c>
      <c r="AE797" s="51">
        <v>-833</v>
      </c>
      <c r="AF797" s="51">
        <v>-232</v>
      </c>
      <c r="AG797" s="51">
        <v>-114</v>
      </c>
      <c r="AH797" s="20">
        <v>0.15010000000000001</v>
      </c>
      <c r="AI797" s="7" t="s">
        <v>8487</v>
      </c>
      <c r="AJ797" s="67" t="s">
        <v>9303</v>
      </c>
      <c r="AK797" s="44">
        <v>0.61373390557939911</v>
      </c>
      <c r="AL797" s="44">
        <v>-0.90789473684210531</v>
      </c>
      <c r="AM797" s="44">
        <v>0.84</v>
      </c>
      <c r="AN797" s="25">
        <v>1.3776349614395886</v>
      </c>
      <c r="AO797" s="25">
        <v>0.58611825192802058</v>
      </c>
      <c r="AP797" s="215">
        <v>194.5</v>
      </c>
      <c r="AQ797" s="215" t="s">
        <v>8552</v>
      </c>
      <c r="AR797" s="44">
        <v>2.36842105263157E-2</v>
      </c>
      <c r="AS797" s="171" t="s">
        <v>7541</v>
      </c>
      <c r="AT797" s="171" t="s">
        <v>7897</v>
      </c>
      <c r="AU797" s="171" t="s">
        <v>6943</v>
      </c>
      <c r="AV797" s="7" t="s">
        <v>5474</v>
      </c>
      <c r="AW797" s="14" t="s">
        <v>7896</v>
      </c>
      <c r="AX797" s="49" t="s">
        <v>6009</v>
      </c>
      <c r="AY797" s="38" t="s">
        <v>6047</v>
      </c>
      <c r="AZ797" s="14" t="s">
        <v>6711</v>
      </c>
      <c r="BA797" s="49" t="s">
        <v>5993</v>
      </c>
      <c r="BB797" s="38" t="s">
        <v>5993</v>
      </c>
      <c r="BC797" s="7">
        <v>0.5</v>
      </c>
      <c r="BD797" s="14" t="s">
        <v>6087</v>
      </c>
      <c r="BE797" s="49" t="s">
        <v>5988</v>
      </c>
      <c r="BF797" s="38" t="s">
        <v>5989</v>
      </c>
      <c r="BG797" s="7">
        <v>1</v>
      </c>
      <c r="BH797" s="45">
        <v>38195.560166154806</v>
      </c>
      <c r="BI797" s="215" t="s">
        <v>8592</v>
      </c>
      <c r="BJ797" s="215" t="s">
        <v>8509</v>
      </c>
      <c r="BK797" s="7">
        <v>1</v>
      </c>
      <c r="BL797" s="25">
        <v>5.7065217391304345E-2</v>
      </c>
      <c r="BM797" s="20">
        <v>0.77768749999999998</v>
      </c>
      <c r="BN797" s="20">
        <v>0.755</v>
      </c>
      <c r="BO797" s="20">
        <v>0.7962499999999999</v>
      </c>
      <c r="BP797" s="46">
        <v>10.564910374796307</v>
      </c>
      <c r="BQ797" s="215" t="s">
        <v>8585</v>
      </c>
      <c r="BR797" s="79">
        <v>0.52108354755784059</v>
      </c>
      <c r="BS797" s="9">
        <v>0</v>
      </c>
      <c r="BT797" s="9">
        <v>1.11541569223641E-2</v>
      </c>
      <c r="BU797" s="47" t="s">
        <v>5993</v>
      </c>
      <c r="BV797" s="47" t="s">
        <v>5993</v>
      </c>
      <c r="BW797" s="14" t="s">
        <v>9175</v>
      </c>
      <c r="BX797" s="83">
        <v>0.82530025706940868</v>
      </c>
      <c r="BY797" s="82">
        <v>21.17</v>
      </c>
      <c r="BZ797" s="46">
        <v>9.1875295229097773</v>
      </c>
      <c r="CA797" s="48" t="s">
        <v>5474</v>
      </c>
      <c r="CB797" s="45">
        <v>-1076557.5</v>
      </c>
      <c r="CC797" s="45">
        <v>-487222.5</v>
      </c>
      <c r="CD797" s="45">
        <v>-1220487.5</v>
      </c>
      <c r="CE797" s="45">
        <v>-162018.5</v>
      </c>
      <c r="CF797" s="14" t="s">
        <v>9308</v>
      </c>
      <c r="CG797" s="7" t="s">
        <v>8477</v>
      </c>
      <c r="CH797" s="215" t="s">
        <v>8478</v>
      </c>
      <c r="CI797" s="215" t="s">
        <v>8479</v>
      </c>
      <c r="CJ797" s="215" t="s">
        <v>8479</v>
      </c>
      <c r="CK797" s="43" t="s">
        <v>6945</v>
      </c>
      <c r="CL797" s="43" t="s">
        <v>5474</v>
      </c>
      <c r="CM797" s="43" t="s">
        <v>6898</v>
      </c>
      <c r="CN797" s="145">
        <v>-649241</v>
      </c>
      <c r="CO797" s="145">
        <v>-2297045</v>
      </c>
      <c r="CP797" s="148">
        <v>7429036.4523171103</v>
      </c>
      <c r="CQ797" s="189" t="s">
        <v>5474</v>
      </c>
      <c r="CR797" s="189" t="s">
        <v>5474</v>
      </c>
      <c r="CS797" s="99" t="s">
        <v>5474</v>
      </c>
      <c r="CT797" s="167" t="s">
        <v>8796</v>
      </c>
      <c r="CU797" s="43" t="s">
        <v>5474</v>
      </c>
      <c r="CV797" s="43" t="s">
        <v>5474</v>
      </c>
      <c r="CW797" s="43" t="s">
        <v>5474</v>
      </c>
      <c r="CX797" s="43" t="s">
        <v>5474</v>
      </c>
      <c r="CY797" s="43" t="s">
        <v>5474</v>
      </c>
      <c r="CZ797" s="43" t="s">
        <v>5474</v>
      </c>
      <c r="DA797" s="42" t="s">
        <v>5474</v>
      </c>
      <c r="DB797" s="42" t="s">
        <v>8528</v>
      </c>
      <c r="DC797" s="42" t="s">
        <v>5474</v>
      </c>
      <c r="DD797" s="42" t="s">
        <v>5474</v>
      </c>
      <c r="DE797" s="42" t="s">
        <v>5474</v>
      </c>
      <c r="DF797" s="42" t="s">
        <v>8504</v>
      </c>
      <c r="DG797" s="42" t="s">
        <v>5474</v>
      </c>
      <c r="DH797" s="42" t="s">
        <v>5474</v>
      </c>
    </row>
    <row r="798" spans="1:112">
      <c r="A798" s="22">
        <v>6576</v>
      </c>
      <c r="B798" s="7" t="s">
        <v>4012</v>
      </c>
      <c r="C798" s="21">
        <v>-0.99850000000000005</v>
      </c>
      <c r="D798" s="21">
        <v>0</v>
      </c>
      <c r="E798" s="21">
        <v>-0.99860000000000004</v>
      </c>
      <c r="F798" s="21">
        <v>-0.71230000000000004</v>
      </c>
      <c r="G798" s="21">
        <v>5.4606000000000003</v>
      </c>
      <c r="H798" s="21">
        <v>0.51910000000000001</v>
      </c>
      <c r="I798" s="21">
        <v>0.90269999999999995</v>
      </c>
      <c r="J798" s="21">
        <v>0.76170000000000004</v>
      </c>
      <c r="K798" s="21"/>
      <c r="L798" s="21"/>
      <c r="M798" s="21"/>
      <c r="N798" s="21"/>
      <c r="O798" s="21"/>
      <c r="P798" s="21"/>
      <c r="Q798" s="21"/>
      <c r="R798" s="21"/>
      <c r="S798" s="21"/>
      <c r="T798" s="21"/>
      <c r="U798" s="10">
        <v>-2.71</v>
      </c>
      <c r="V798" s="10">
        <v>-2.96</v>
      </c>
      <c r="W798" s="7">
        <v>0</v>
      </c>
      <c r="X798" s="20">
        <v>0</v>
      </c>
      <c r="Y798" s="75"/>
      <c r="Z798" s="7"/>
      <c r="AA798" s="7"/>
      <c r="AB798" s="51">
        <v>-87</v>
      </c>
      <c r="AC798" s="51">
        <v>-33</v>
      </c>
      <c r="AD798" s="51"/>
      <c r="AE798" s="51"/>
      <c r="AF798" s="51">
        <v>1</v>
      </c>
      <c r="AG798" s="51">
        <v>1</v>
      </c>
      <c r="AH798" s="20">
        <v>0</v>
      </c>
      <c r="AI798" s="7" t="s">
        <v>8493</v>
      </c>
      <c r="AJ798" s="67" t="s">
        <v>8757</v>
      </c>
      <c r="AK798" s="44">
        <v>-0.86826347305389229</v>
      </c>
      <c r="AL798" s="44">
        <v>-0.91620111731843579</v>
      </c>
      <c r="AM798" s="44">
        <v>1</v>
      </c>
      <c r="AN798" s="25">
        <v>0.6</v>
      </c>
      <c r="AO798" s="25">
        <v>0.21437125748503</v>
      </c>
      <c r="AP798" s="215">
        <v>83.5</v>
      </c>
      <c r="AQ798" s="215" t="s">
        <v>8552</v>
      </c>
      <c r="AR798" s="44">
        <v>7.2376357056694804E-3</v>
      </c>
      <c r="AS798" s="171" t="s">
        <v>7541</v>
      </c>
      <c r="AT798" s="171" t="s">
        <v>7058</v>
      </c>
      <c r="AU798" s="171" t="s">
        <v>7895</v>
      </c>
      <c r="AV798" s="7" t="s">
        <v>8470</v>
      </c>
      <c r="AW798" s="14" t="s">
        <v>6638</v>
      </c>
      <c r="AX798" s="49" t="s">
        <v>5967</v>
      </c>
      <c r="AY798" s="38" t="s">
        <v>6047</v>
      </c>
      <c r="AZ798" s="14" t="s">
        <v>6821</v>
      </c>
      <c r="BA798" s="49" t="s">
        <v>5967</v>
      </c>
      <c r="BB798" s="38" t="s">
        <v>6047</v>
      </c>
      <c r="BC798" s="7">
        <v>1.7</v>
      </c>
      <c r="BD798" s="14" t="s">
        <v>6288</v>
      </c>
      <c r="BE798" s="49" t="s">
        <v>5967</v>
      </c>
      <c r="BF798" s="38" t="s">
        <v>5971</v>
      </c>
      <c r="BG798" s="7">
        <v>0.8</v>
      </c>
      <c r="BH798" s="45">
        <v>263.91330257715111</v>
      </c>
      <c r="BI798" s="215" t="s">
        <v>8471</v>
      </c>
      <c r="BJ798" s="215" t="s">
        <v>8568</v>
      </c>
      <c r="BK798" s="7">
        <v>0.5</v>
      </c>
      <c r="BL798" s="25">
        <v>1.5815085158150815E-2</v>
      </c>
      <c r="BM798" s="20">
        <v>0.43387500000000001</v>
      </c>
      <c r="BN798" s="20">
        <v>0.15750000000000003</v>
      </c>
      <c r="BO798" s="20">
        <v>0.65999999999999992</v>
      </c>
      <c r="BP798" s="46" t="s">
        <v>8473</v>
      </c>
      <c r="BQ798" s="215" t="s">
        <v>8473</v>
      </c>
      <c r="BR798" s="79" t="s">
        <v>8473</v>
      </c>
      <c r="BS798" s="9">
        <v>0</v>
      </c>
      <c r="BT798" s="9">
        <v>0</v>
      </c>
      <c r="BU798" s="47" t="s">
        <v>5993</v>
      </c>
      <c r="BV798" s="47" t="s">
        <v>5993</v>
      </c>
      <c r="BW798" s="14" t="s">
        <v>8583</v>
      </c>
      <c r="BX798" s="83" t="s">
        <v>8473</v>
      </c>
      <c r="BY798" s="82" t="s">
        <v>8473</v>
      </c>
      <c r="BZ798" s="46" t="s">
        <v>8473</v>
      </c>
      <c r="CA798" s="48" t="s">
        <v>5474</v>
      </c>
      <c r="CB798" s="45">
        <v>-7264.5</v>
      </c>
      <c r="CC798" s="45">
        <v>-2755.5</v>
      </c>
      <c r="CD798" s="45">
        <v>0</v>
      </c>
      <c r="CE798" s="45">
        <v>0</v>
      </c>
      <c r="CF798" s="14" t="s">
        <v>3106</v>
      </c>
      <c r="CG798" s="7" t="s">
        <v>8477</v>
      </c>
      <c r="CH798" s="215" t="s">
        <v>8498</v>
      </c>
      <c r="CI798" s="215" t="s">
        <v>8479</v>
      </c>
      <c r="CJ798" s="215" t="s">
        <v>8479</v>
      </c>
      <c r="CK798" s="43" t="s">
        <v>6917</v>
      </c>
      <c r="CL798" s="43" t="s">
        <v>5474</v>
      </c>
      <c r="CM798" s="43" t="s">
        <v>5474</v>
      </c>
      <c r="CN798" s="145">
        <v>-2755.5</v>
      </c>
      <c r="CO798" s="145">
        <v>-7264.5</v>
      </c>
      <c r="CP798" s="148">
        <v>22036.760765192117</v>
      </c>
      <c r="CQ798" s="189" t="s">
        <v>5474</v>
      </c>
      <c r="CR798" s="189" t="s">
        <v>5474</v>
      </c>
      <c r="CS798" s="99" t="s">
        <v>5474</v>
      </c>
      <c r="CT798" s="167" t="s">
        <v>5474</v>
      </c>
      <c r="CU798" s="43" t="s">
        <v>5474</v>
      </c>
      <c r="CV798" s="43" t="s">
        <v>5474</v>
      </c>
      <c r="CW798" s="43" t="s">
        <v>5474</v>
      </c>
      <c r="CX798" s="43" t="s">
        <v>5474</v>
      </c>
      <c r="CY798" s="43" t="s">
        <v>5474</v>
      </c>
      <c r="CZ798" s="43" t="s">
        <v>5474</v>
      </c>
      <c r="DA798" s="42" t="s">
        <v>5474</v>
      </c>
      <c r="DB798" s="42" t="s">
        <v>5474</v>
      </c>
      <c r="DC798" s="42" t="s">
        <v>5474</v>
      </c>
      <c r="DD798" s="42" t="s">
        <v>5474</v>
      </c>
      <c r="DE798" s="42" t="s">
        <v>5474</v>
      </c>
      <c r="DF798" s="42" t="s">
        <v>5474</v>
      </c>
      <c r="DG798" s="42" t="s">
        <v>5474</v>
      </c>
      <c r="DH798" s="42" t="s">
        <v>5474</v>
      </c>
    </row>
    <row r="799" spans="1:112">
      <c r="A799" s="22">
        <v>2547</v>
      </c>
      <c r="B799" s="7" t="s">
        <v>478</v>
      </c>
      <c r="C799" s="21">
        <v>-0.30430000000000001</v>
      </c>
      <c r="D799" s="21">
        <v>-0.63770000000000004</v>
      </c>
      <c r="E799" s="21">
        <v>-0.26690000000000003</v>
      </c>
      <c r="F799" s="21">
        <v>-0.60840000000000005</v>
      </c>
      <c r="G799" s="21">
        <v>-0.2848</v>
      </c>
      <c r="H799" s="21">
        <v>0</v>
      </c>
      <c r="I799" s="21">
        <v>-2.1111</v>
      </c>
      <c r="J799" s="21">
        <v>-2.4285999999999999</v>
      </c>
      <c r="K799" s="21">
        <v>-0.1424</v>
      </c>
      <c r="L799" s="21">
        <v>-4.0500000000000001E-2</v>
      </c>
      <c r="M799" s="21">
        <v>-2.5999999999999999E-2</v>
      </c>
      <c r="N799" s="21">
        <v>-0.1394</v>
      </c>
      <c r="O799" s="21">
        <v>-3.4500000000000003E-2</v>
      </c>
      <c r="P799" s="21">
        <v>-1.9400000000000001E-2</v>
      </c>
      <c r="Q799" s="21">
        <v>-2.8E-3</v>
      </c>
      <c r="R799" s="21">
        <v>-1.6999999999999999E-3</v>
      </c>
      <c r="S799" s="21">
        <v>-1.6500000000000001E-2</v>
      </c>
      <c r="T799" s="21">
        <v>9.7999999999999997E-3</v>
      </c>
      <c r="U799" s="10">
        <v>-0.1</v>
      </c>
      <c r="V799" s="10">
        <v>0.53</v>
      </c>
      <c r="W799" s="7">
        <v>0.4456</v>
      </c>
      <c r="X799" s="20">
        <v>0.71719999999999995</v>
      </c>
      <c r="Y799" s="75">
        <v>2020</v>
      </c>
      <c r="Z799" s="7">
        <v>0.62</v>
      </c>
      <c r="AA799" s="7">
        <v>0</v>
      </c>
      <c r="AB799" s="51">
        <v>-2125</v>
      </c>
      <c r="AC799" s="51">
        <v>-572</v>
      </c>
      <c r="AD799" s="51"/>
      <c r="AE799" s="51"/>
      <c r="AF799" s="51">
        <v>-1</v>
      </c>
      <c r="AG799" s="51">
        <v>-30</v>
      </c>
      <c r="AH799" s="20">
        <v>0</v>
      </c>
      <c r="AI799" s="7" t="s">
        <v>8493</v>
      </c>
      <c r="AJ799" s="67" t="s">
        <v>9168</v>
      </c>
      <c r="AK799" s="44">
        <v>-0.91111111111111098</v>
      </c>
      <c r="AL799" s="44">
        <v>-0.92307692307692324</v>
      </c>
      <c r="AM799" s="44">
        <v>0.5</v>
      </c>
      <c r="AN799" s="25">
        <v>0.43269230769230765</v>
      </c>
      <c r="AO799" s="25">
        <v>0.12499999999999989</v>
      </c>
      <c r="AP799" s="215">
        <v>10.4</v>
      </c>
      <c r="AQ799" s="215" t="s">
        <v>8552</v>
      </c>
      <c r="AR799" s="44">
        <v>4.8309178743961298E-3</v>
      </c>
      <c r="AS799" s="171" t="s">
        <v>7396</v>
      </c>
      <c r="AT799" s="171" t="s">
        <v>7062</v>
      </c>
      <c r="AU799" s="171" t="s">
        <v>6974</v>
      </c>
      <c r="AV799" s="7" t="s">
        <v>5474</v>
      </c>
      <c r="AW799" s="14" t="s">
        <v>7626</v>
      </c>
      <c r="AX799" s="49" t="s">
        <v>5960</v>
      </c>
      <c r="AY799" s="38" t="s">
        <v>6007</v>
      </c>
      <c r="AZ799" s="14" t="s">
        <v>6621</v>
      </c>
      <c r="BA799" s="49" t="s">
        <v>5967</v>
      </c>
      <c r="BB799" s="38" t="s">
        <v>5961</v>
      </c>
      <c r="BC799" s="7">
        <v>1.1000000000000001</v>
      </c>
      <c r="BD799" s="14" t="s">
        <v>6173</v>
      </c>
      <c r="BE799" s="49" t="s">
        <v>5967</v>
      </c>
      <c r="BF799" s="38" t="s">
        <v>5971</v>
      </c>
      <c r="BG799" s="7">
        <v>1.1000000000000001</v>
      </c>
      <c r="BH799" s="45">
        <v>4117.1178609058752</v>
      </c>
      <c r="BI799" s="215" t="s">
        <v>8489</v>
      </c>
      <c r="BJ799" s="215" t="s">
        <v>8520</v>
      </c>
      <c r="BK799" s="7">
        <v>1.2</v>
      </c>
      <c r="BL799" s="25">
        <v>9.7087378640776344E-3</v>
      </c>
      <c r="BM799" s="20">
        <v>0.35475000000000001</v>
      </c>
      <c r="BN799" s="20">
        <v>0.1925</v>
      </c>
      <c r="BO799" s="20">
        <v>0.48749999999999999</v>
      </c>
      <c r="BP799" s="46">
        <v>19.622641509433961</v>
      </c>
      <c r="BQ799" s="215" t="s">
        <v>8569</v>
      </c>
      <c r="BR799" s="79">
        <v>-0.77012820512820512</v>
      </c>
      <c r="BS799" s="9">
        <v>3.6780985083415985E-2</v>
      </c>
      <c r="BT799" s="9">
        <v>5.345268639994516E-2</v>
      </c>
      <c r="BU799" s="47" t="s">
        <v>5993</v>
      </c>
      <c r="BV799" s="47" t="s">
        <v>5993</v>
      </c>
      <c r="BW799" s="14" t="s">
        <v>5474</v>
      </c>
      <c r="BX799" s="83">
        <v>-0.72415384615384626</v>
      </c>
      <c r="BY799" s="82">
        <v>0.19999999999999998</v>
      </c>
      <c r="BZ799" s="46">
        <v>52.000000000000007</v>
      </c>
      <c r="CA799" s="48" t="s">
        <v>5474</v>
      </c>
      <c r="CB799" s="45">
        <v>-22100</v>
      </c>
      <c r="CC799" s="45">
        <v>-5948.8</v>
      </c>
      <c r="CD799" s="45">
        <v>0</v>
      </c>
      <c r="CE799" s="45">
        <v>0</v>
      </c>
      <c r="CF799" s="14" t="s">
        <v>9309</v>
      </c>
      <c r="CG799" s="7" t="s">
        <v>8590</v>
      </c>
      <c r="CH799" s="215" t="s">
        <v>8546</v>
      </c>
      <c r="CI799" s="215" t="s">
        <v>8479</v>
      </c>
      <c r="CJ799" s="215" t="s">
        <v>8479</v>
      </c>
      <c r="CK799" s="43" t="s">
        <v>6945</v>
      </c>
      <c r="CL799" s="43" t="s">
        <v>5474</v>
      </c>
      <c r="CM799" s="43" t="s">
        <v>5474</v>
      </c>
      <c r="CN799" s="145">
        <v>-5948.8</v>
      </c>
      <c r="CO799" s="145">
        <v>-22100</v>
      </c>
      <c r="CP799" s="148">
        <v>42818.025753421105</v>
      </c>
      <c r="CQ799" s="189" t="s">
        <v>5474</v>
      </c>
      <c r="CR799" s="189" t="s">
        <v>5474</v>
      </c>
      <c r="CS799" s="99" t="s">
        <v>5474</v>
      </c>
      <c r="CT799" s="167" t="s">
        <v>5474</v>
      </c>
      <c r="CU799" s="43" t="s">
        <v>5474</v>
      </c>
      <c r="CV799" s="43" t="s">
        <v>5474</v>
      </c>
      <c r="CW799" s="43" t="s">
        <v>5474</v>
      </c>
      <c r="CX799" s="43" t="s">
        <v>5474</v>
      </c>
      <c r="CY799" s="43" t="s">
        <v>5474</v>
      </c>
      <c r="CZ799" s="43" t="s">
        <v>5474</v>
      </c>
      <c r="DA799" s="42" t="s">
        <v>5474</v>
      </c>
      <c r="DB799" s="42" t="s">
        <v>5474</v>
      </c>
      <c r="DC799" s="42" t="s">
        <v>5474</v>
      </c>
      <c r="DD799" s="42" t="s">
        <v>5474</v>
      </c>
      <c r="DE799" s="42" t="s">
        <v>5474</v>
      </c>
      <c r="DF799" s="42" t="s">
        <v>5474</v>
      </c>
      <c r="DG799" s="42" t="s">
        <v>5474</v>
      </c>
      <c r="DH799" s="42" t="s">
        <v>5474</v>
      </c>
    </row>
    <row r="800" spans="1:112">
      <c r="A800" s="22">
        <v>3714</v>
      </c>
      <c r="B800" s="7" t="s">
        <v>5849</v>
      </c>
      <c r="C800" s="21"/>
      <c r="D800" s="21"/>
      <c r="E800" s="21"/>
      <c r="F800" s="21"/>
      <c r="G800" s="21"/>
      <c r="H800" s="21">
        <v>-0.2293</v>
      </c>
      <c r="I800" s="21">
        <v>-0.36149999999999999</v>
      </c>
      <c r="J800" s="21">
        <v>0.46700000000000003</v>
      </c>
      <c r="K800" s="21">
        <v>0</v>
      </c>
      <c r="L800" s="21">
        <v>-0.44309999999999999</v>
      </c>
      <c r="M800" s="21">
        <v>-0.36620000000000003</v>
      </c>
      <c r="N800" s="21">
        <v>0</v>
      </c>
      <c r="O800" s="21">
        <v>0</v>
      </c>
      <c r="P800" s="21">
        <v>-0.32150000000000001</v>
      </c>
      <c r="Q800" s="21">
        <v>9.7000000000000003E-3</v>
      </c>
      <c r="R800" s="21">
        <v>0</v>
      </c>
      <c r="S800" s="21">
        <v>0</v>
      </c>
      <c r="T800" s="21">
        <v>0</v>
      </c>
      <c r="U800" s="10">
        <v>329.74</v>
      </c>
      <c r="V800" s="10">
        <v>329.74</v>
      </c>
      <c r="W800" s="7">
        <v>0</v>
      </c>
      <c r="X800" s="20">
        <v>0</v>
      </c>
      <c r="Y800" s="75"/>
      <c r="Z800" s="7"/>
      <c r="AA800" s="7"/>
      <c r="AB800" s="51">
        <v>-17893</v>
      </c>
      <c r="AC800" s="51">
        <v>-2611</v>
      </c>
      <c r="AD800" s="51">
        <v>223</v>
      </c>
      <c r="AE800" s="51"/>
      <c r="AF800" s="51">
        <v>57</v>
      </c>
      <c r="AG800" s="51">
        <v>-184</v>
      </c>
      <c r="AH800" s="20">
        <v>1.0500000000000001E-2</v>
      </c>
      <c r="AI800" s="7" t="s">
        <v>8481</v>
      </c>
      <c r="AJ800" s="67" t="s">
        <v>8494</v>
      </c>
      <c r="AK800" s="44">
        <v>0.55325443786982231</v>
      </c>
      <c r="AL800" s="44">
        <v>-0.77611940298507476</v>
      </c>
      <c r="AM800" s="44">
        <v>0.71999999999999886</v>
      </c>
      <c r="AN800" s="25">
        <v>0.44415243101182661</v>
      </c>
      <c r="AO800" s="25">
        <v>0.17608409986859405</v>
      </c>
      <c r="AP800" s="215">
        <v>76.099999999999994</v>
      </c>
      <c r="AQ800" s="215" t="s">
        <v>8552</v>
      </c>
      <c r="AR800" s="44">
        <v>2.9769959404600799E-2</v>
      </c>
      <c r="AS800" s="171" t="s">
        <v>7958</v>
      </c>
      <c r="AT800" s="171" t="s">
        <v>6961</v>
      </c>
      <c r="AU800" s="171" t="s">
        <v>7328</v>
      </c>
      <c r="AV800" s="7" t="s">
        <v>5474</v>
      </c>
      <c r="AW800" s="14" t="s">
        <v>6038</v>
      </c>
      <c r="AX800" s="49" t="s">
        <v>6039</v>
      </c>
      <c r="AY800" s="38" t="s">
        <v>6007</v>
      </c>
      <c r="AZ800" s="14" t="s">
        <v>6183</v>
      </c>
      <c r="BA800" s="49" t="s">
        <v>5993</v>
      </c>
      <c r="BB800" s="38" t="s">
        <v>5993</v>
      </c>
      <c r="BC800" s="7">
        <v>0.2</v>
      </c>
      <c r="BD800" s="14" t="s">
        <v>6081</v>
      </c>
      <c r="BE800" s="49" t="s">
        <v>5993</v>
      </c>
      <c r="BF800" s="38" t="s">
        <v>5993</v>
      </c>
      <c r="BG800" s="7">
        <v>1.7</v>
      </c>
      <c r="BH800" s="45">
        <v>10663.600051947124</v>
      </c>
      <c r="BI800" s="215" t="s">
        <v>8592</v>
      </c>
      <c r="BJ800" s="215" t="s">
        <v>8509</v>
      </c>
      <c r="BK800" s="7">
        <v>1.1000000000000001</v>
      </c>
      <c r="BL800" s="25">
        <v>2.4226110363391617E-2</v>
      </c>
      <c r="BM800" s="20">
        <v>0.53468749999999998</v>
      </c>
      <c r="BN800" s="20">
        <v>0.6</v>
      </c>
      <c r="BO800" s="20">
        <v>0.48124999999999996</v>
      </c>
      <c r="BP800" s="46">
        <v>0.23078789349184203</v>
      </c>
      <c r="BQ800" s="215" t="s">
        <v>8558</v>
      </c>
      <c r="BR800" s="79">
        <v>50.995795006570312</v>
      </c>
      <c r="BS800" s="9">
        <v>0</v>
      </c>
      <c r="BT800" s="9">
        <v>0</v>
      </c>
      <c r="BU800" s="47" t="s">
        <v>5993</v>
      </c>
      <c r="BV800" s="47" t="s">
        <v>5993</v>
      </c>
      <c r="BW800" s="14" t="s">
        <v>9222</v>
      </c>
      <c r="BX800" s="83">
        <v>63.994743758212884</v>
      </c>
      <c r="BY800" s="82">
        <v>329.74</v>
      </c>
      <c r="BZ800" s="46">
        <v>0.23078789349184203</v>
      </c>
      <c r="CA800" s="48" t="s">
        <v>8538</v>
      </c>
      <c r="CB800" s="45">
        <v>-1361657.2999999998</v>
      </c>
      <c r="CC800" s="45">
        <v>-198697.09999999998</v>
      </c>
      <c r="CD800" s="45">
        <v>16970.3</v>
      </c>
      <c r="CE800" s="45">
        <v>0</v>
      </c>
      <c r="CF800" s="14" t="e">
        <v>#N/A</v>
      </c>
      <c r="CG800" s="7" t="s">
        <v>8477</v>
      </c>
      <c r="CH800" s="215" t="s">
        <v>8478</v>
      </c>
      <c r="CI800" s="215" t="s">
        <v>8479</v>
      </c>
      <c r="CJ800" s="215" t="s">
        <v>8479</v>
      </c>
      <c r="CK800" s="43" t="s">
        <v>6894</v>
      </c>
      <c r="CL800" s="43" t="s">
        <v>8480</v>
      </c>
      <c r="CM800" s="43" t="s">
        <v>6898</v>
      </c>
      <c r="CN800" s="145">
        <v>-198697.09999999998</v>
      </c>
      <c r="CO800" s="145">
        <v>-1344686.9999999998</v>
      </c>
      <c r="CP800" s="148">
        <v>811499.96395317605</v>
      </c>
      <c r="CQ800" s="189" t="s">
        <v>5474</v>
      </c>
      <c r="CR800" s="189" t="s">
        <v>5474</v>
      </c>
      <c r="CS800" s="99" t="s">
        <v>5474</v>
      </c>
      <c r="CT800" s="167" t="s">
        <v>8504</v>
      </c>
      <c r="CU800" s="43" t="s">
        <v>5474</v>
      </c>
      <c r="CV800" s="43" t="s">
        <v>5474</v>
      </c>
      <c r="CW800" s="43" t="s">
        <v>5474</v>
      </c>
      <c r="CX800" s="43" t="s">
        <v>5474</v>
      </c>
      <c r="CY800" s="43" t="s">
        <v>5474</v>
      </c>
      <c r="CZ800" s="43" t="s">
        <v>5474</v>
      </c>
      <c r="DA800" s="42" t="s">
        <v>5474</v>
      </c>
      <c r="DB800" s="42" t="s">
        <v>5474</v>
      </c>
      <c r="DC800" s="42" t="s">
        <v>5474</v>
      </c>
      <c r="DD800" s="42" t="s">
        <v>5474</v>
      </c>
      <c r="DE800" s="42" t="s">
        <v>5474</v>
      </c>
      <c r="DF800" s="42" t="s">
        <v>8504</v>
      </c>
      <c r="DG800" s="42" t="s">
        <v>5474</v>
      </c>
      <c r="DH800" s="42" t="s">
        <v>5474</v>
      </c>
    </row>
    <row r="801" spans="1:112">
      <c r="A801" s="22">
        <v>2015</v>
      </c>
      <c r="B801" s="7" t="s">
        <v>259</v>
      </c>
      <c r="C801" s="21">
        <v>-1.5100000000000001E-2</v>
      </c>
      <c r="D801" s="21">
        <v>0.51419999999999999</v>
      </c>
      <c r="E801" s="21">
        <v>3.5200000000000002E-2</v>
      </c>
      <c r="F801" s="21">
        <v>0.55079999999999996</v>
      </c>
      <c r="G801" s="21">
        <v>0.37219999999999998</v>
      </c>
      <c r="H801" s="21">
        <v>0.51719999999999999</v>
      </c>
      <c r="I801" s="21">
        <v>0.6</v>
      </c>
      <c r="J801" s="21">
        <v>0.47470000000000001</v>
      </c>
      <c r="K801" s="21">
        <v>1.0699999999999999E-2</v>
      </c>
      <c r="L801" s="21">
        <v>-1.2999999999999999E-3</v>
      </c>
      <c r="M801" s="21">
        <v>2.4E-2</v>
      </c>
      <c r="N801" s="21">
        <v>1.46E-2</v>
      </c>
      <c r="O801" s="21">
        <v>1.6000000000000001E-3</v>
      </c>
      <c r="P801" s="21">
        <v>2.64E-2</v>
      </c>
      <c r="Q801" s="21">
        <v>1.3299999999999999E-2</v>
      </c>
      <c r="R801" s="21">
        <v>1.1299999999999999E-2</v>
      </c>
      <c r="S801" s="21">
        <v>0.13550000000000001</v>
      </c>
      <c r="T801" s="21">
        <v>0.1144</v>
      </c>
      <c r="U801" s="10">
        <v>2.92</v>
      </c>
      <c r="V801" s="10">
        <v>5.44</v>
      </c>
      <c r="W801" s="7">
        <v>3.4</v>
      </c>
      <c r="X801" s="20">
        <v>0.83360000000000001</v>
      </c>
      <c r="Y801" s="75">
        <v>2020</v>
      </c>
      <c r="Z801" s="7">
        <v>3.5</v>
      </c>
      <c r="AA801" s="7">
        <v>0</v>
      </c>
      <c r="AB801" s="51">
        <v>-1347</v>
      </c>
      <c r="AC801" s="51">
        <v>-6</v>
      </c>
      <c r="AD801" s="51">
        <v>-336</v>
      </c>
      <c r="AE801" s="51">
        <v>-340</v>
      </c>
      <c r="AF801" s="51">
        <v>5</v>
      </c>
      <c r="AG801" s="51">
        <v>8</v>
      </c>
      <c r="AH801" s="20">
        <v>1.06E-2</v>
      </c>
      <c r="AI801" s="7" t="s">
        <v>8481</v>
      </c>
      <c r="AJ801" s="67" t="s">
        <v>8757</v>
      </c>
      <c r="AK801" s="44">
        <v>-0.59949622166246852</v>
      </c>
      <c r="AL801" s="44">
        <v>-0.80132450331125815</v>
      </c>
      <c r="AM801" s="44">
        <v>0.68000000000000116</v>
      </c>
      <c r="AN801" s="25">
        <v>0.55915492957746471</v>
      </c>
      <c r="AO801" s="25">
        <v>0.21267605633802808</v>
      </c>
      <c r="AP801" s="215">
        <v>71</v>
      </c>
      <c r="AQ801" s="215" t="s">
        <v>8552</v>
      </c>
      <c r="AR801" s="44">
        <v>2.0114942528735601E-2</v>
      </c>
      <c r="AS801" s="171" t="s">
        <v>7355</v>
      </c>
      <c r="AT801" s="171" t="s">
        <v>6979</v>
      </c>
      <c r="AU801" s="171" t="s">
        <v>7043</v>
      </c>
      <c r="AV801" s="7" t="s">
        <v>8470</v>
      </c>
      <c r="AW801" s="14" t="s">
        <v>6263</v>
      </c>
      <c r="AX801" s="49" t="s">
        <v>6337</v>
      </c>
      <c r="AY801" s="38" t="s">
        <v>6047</v>
      </c>
      <c r="AZ801" s="14" t="s">
        <v>6034</v>
      </c>
      <c r="BA801" s="49" t="s">
        <v>5967</v>
      </c>
      <c r="BB801" s="38" t="s">
        <v>5971</v>
      </c>
      <c r="BC801" s="7">
        <v>1.1000000000000001</v>
      </c>
      <c r="BD801" s="14" t="s">
        <v>6103</v>
      </c>
      <c r="BE801" s="49" t="s">
        <v>5967</v>
      </c>
      <c r="BF801" s="38" t="s">
        <v>5961</v>
      </c>
      <c r="BG801" s="7">
        <v>0.5</v>
      </c>
      <c r="BH801" s="45">
        <v>2578.4821605278025</v>
      </c>
      <c r="BI801" s="215" t="s">
        <v>8471</v>
      </c>
      <c r="BJ801" s="215" t="s">
        <v>8520</v>
      </c>
      <c r="BK801" s="7">
        <v>1.2</v>
      </c>
      <c r="BL801" s="25">
        <v>2.4531024531024574E-2</v>
      </c>
      <c r="BM801" s="20">
        <v>0.68962499999999993</v>
      </c>
      <c r="BN801" s="20">
        <v>0.73499999999999999</v>
      </c>
      <c r="BO801" s="20">
        <v>0.65249999999999997</v>
      </c>
      <c r="BP801" s="46">
        <v>13.051470588235293</v>
      </c>
      <c r="BQ801" s="215" t="s">
        <v>8558</v>
      </c>
      <c r="BR801" s="79">
        <v>0.25627042253521126</v>
      </c>
      <c r="BS801" s="9">
        <v>4.1792835853916577E-2</v>
      </c>
      <c r="BT801" s="9">
        <v>4.3193095041892393E-2</v>
      </c>
      <c r="BU801" s="47" t="s">
        <v>5993</v>
      </c>
      <c r="BV801" s="47" t="s">
        <v>5993</v>
      </c>
      <c r="BW801" s="14" t="s">
        <v>9222</v>
      </c>
      <c r="BX801" s="83">
        <v>0.50752450704225349</v>
      </c>
      <c r="BY801" s="82">
        <v>6.42</v>
      </c>
      <c r="BZ801" s="46">
        <v>11.059190031152648</v>
      </c>
      <c r="CA801" s="48" t="s">
        <v>5474</v>
      </c>
      <c r="CB801" s="45">
        <v>-95637</v>
      </c>
      <c r="CC801" s="45">
        <v>-426</v>
      </c>
      <c r="CD801" s="45">
        <v>-23856</v>
      </c>
      <c r="CE801" s="45">
        <v>-24140</v>
      </c>
      <c r="CF801" s="14" t="s">
        <v>9310</v>
      </c>
      <c r="CG801" s="7" t="s">
        <v>8477</v>
      </c>
      <c r="CH801" s="215" t="s">
        <v>8478</v>
      </c>
      <c r="CI801" s="215" t="s">
        <v>8479</v>
      </c>
      <c r="CJ801" s="215" t="s">
        <v>8479</v>
      </c>
      <c r="CK801" s="43" t="s">
        <v>6965</v>
      </c>
      <c r="CL801" s="43" t="s">
        <v>8480</v>
      </c>
      <c r="CM801" s="43" t="s">
        <v>5474</v>
      </c>
      <c r="CN801" s="145">
        <v>-24566</v>
      </c>
      <c r="CO801" s="145">
        <v>-119493</v>
      </c>
      <c r="CP801" s="148">
        <v>183072.23339747399</v>
      </c>
      <c r="CQ801" s="189" t="s">
        <v>5474</v>
      </c>
      <c r="CR801" s="189" t="s">
        <v>5474</v>
      </c>
      <c r="CS801" s="99" t="s">
        <v>5474</v>
      </c>
      <c r="CT801" s="167" t="s">
        <v>8958</v>
      </c>
      <c r="CU801" s="43" t="s">
        <v>5474</v>
      </c>
      <c r="CV801" s="43" t="s">
        <v>5474</v>
      </c>
      <c r="CW801" s="43" t="s">
        <v>5474</v>
      </c>
      <c r="CX801" s="43" t="s">
        <v>5474</v>
      </c>
      <c r="CY801" s="43" t="s">
        <v>5474</v>
      </c>
      <c r="CZ801" s="43" t="s">
        <v>5474</v>
      </c>
      <c r="DA801" s="42" t="s">
        <v>8958</v>
      </c>
      <c r="DB801" s="42" t="s">
        <v>5474</v>
      </c>
      <c r="DC801" s="42" t="s">
        <v>5474</v>
      </c>
      <c r="DD801" s="42" t="s">
        <v>5474</v>
      </c>
      <c r="DE801" s="42" t="s">
        <v>5474</v>
      </c>
      <c r="DF801" s="42" t="s">
        <v>5474</v>
      </c>
      <c r="DG801" s="42" t="s">
        <v>5474</v>
      </c>
      <c r="DH801" s="42" t="s">
        <v>5474</v>
      </c>
    </row>
    <row r="802" spans="1:112">
      <c r="A802" s="22">
        <v>2456</v>
      </c>
      <c r="B802" s="7" t="s">
        <v>417</v>
      </c>
      <c r="C802" s="21">
        <v>4.5600000000000002E-2</v>
      </c>
      <c r="D802" s="21">
        <v>-4.2099999999999999E-2</v>
      </c>
      <c r="E802" s="21">
        <v>-1.2200000000000001E-2</v>
      </c>
      <c r="F802" s="21">
        <v>-4.0599999999999997E-2</v>
      </c>
      <c r="G802" s="21">
        <v>0.1028</v>
      </c>
      <c r="H802" s="21">
        <v>-0.16039999999999999</v>
      </c>
      <c r="I802" s="21">
        <v>-0.32029999999999997</v>
      </c>
      <c r="J802" s="21">
        <v>2.9899999999999999E-2</v>
      </c>
      <c r="K802" s="21">
        <v>2.2700000000000001E-2</v>
      </c>
      <c r="L802" s="21">
        <v>-1.1999999999999999E-3</v>
      </c>
      <c r="M802" s="21">
        <v>3.9699999999999999E-2</v>
      </c>
      <c r="N802" s="21">
        <v>9.5999999999999992E-3</v>
      </c>
      <c r="O802" s="21">
        <v>-3.8100000000000002E-2</v>
      </c>
      <c r="P802" s="21">
        <v>2.9399999999999999E-2</v>
      </c>
      <c r="Q802" s="21">
        <v>1.9E-3</v>
      </c>
      <c r="R802" s="21">
        <v>1E-3</v>
      </c>
      <c r="S802" s="21">
        <v>0.1401</v>
      </c>
      <c r="T802" s="21">
        <v>6.9199999999999998E-2</v>
      </c>
      <c r="U802" s="10">
        <v>3.44</v>
      </c>
      <c r="V802" s="10">
        <v>6.05</v>
      </c>
      <c r="W802" s="7">
        <v>3.8592</v>
      </c>
      <c r="X802" s="20">
        <v>0.56389999999999996</v>
      </c>
      <c r="Y802" s="75">
        <v>2020</v>
      </c>
      <c r="Z802" s="7">
        <v>1.9955000000000001</v>
      </c>
      <c r="AA802" s="7">
        <v>0</v>
      </c>
      <c r="AB802" s="51">
        <v>1274</v>
      </c>
      <c r="AC802" s="51">
        <v>830</v>
      </c>
      <c r="AD802" s="51">
        <v>-4184</v>
      </c>
      <c r="AE802" s="51">
        <v>-700</v>
      </c>
      <c r="AF802" s="51">
        <v>-106</v>
      </c>
      <c r="AG802" s="51">
        <v>18</v>
      </c>
      <c r="AH802" s="20">
        <v>4.4400000000000002E-2</v>
      </c>
      <c r="AI802" s="7" t="s">
        <v>8487</v>
      </c>
      <c r="AJ802" s="67" t="s">
        <v>8494</v>
      </c>
      <c r="AK802" s="44">
        <v>0.64028776978417268</v>
      </c>
      <c r="AL802" s="44">
        <v>-0.83969465648854957</v>
      </c>
      <c r="AM802" s="44">
        <v>0.85714285714285809</v>
      </c>
      <c r="AN802" s="25">
        <v>1.5617977528089888</v>
      </c>
      <c r="AO802" s="25">
        <v>0.29438202247191014</v>
      </c>
      <c r="AP802" s="215">
        <v>89</v>
      </c>
      <c r="AQ802" s="215" t="s">
        <v>8552</v>
      </c>
      <c r="AR802" s="44">
        <v>1.48232611174458E-2</v>
      </c>
      <c r="AS802" s="171" t="s">
        <v>7355</v>
      </c>
      <c r="AT802" s="171" t="s">
        <v>7056</v>
      </c>
      <c r="AU802" s="171" t="s">
        <v>7208</v>
      </c>
      <c r="AV802" s="7" t="s">
        <v>8470</v>
      </c>
      <c r="AW802" s="14" t="s">
        <v>7547</v>
      </c>
      <c r="AX802" s="49" t="s">
        <v>6009</v>
      </c>
      <c r="AY802" s="38" t="s">
        <v>6047</v>
      </c>
      <c r="AZ802" s="14" t="s">
        <v>6123</v>
      </c>
      <c r="BA802" s="49" t="s">
        <v>5967</v>
      </c>
      <c r="BB802" s="38" t="s">
        <v>6007</v>
      </c>
      <c r="BC802" s="7">
        <v>0.5</v>
      </c>
      <c r="BD802" s="14" t="s">
        <v>5959</v>
      </c>
      <c r="BE802" s="49" t="s">
        <v>5967</v>
      </c>
      <c r="BF802" s="38" t="s">
        <v>5971</v>
      </c>
      <c r="BG802" s="7">
        <v>0.3</v>
      </c>
      <c r="BH802" s="45">
        <v>1237.7358693241092</v>
      </c>
      <c r="BI802" s="215" t="s">
        <v>8489</v>
      </c>
      <c r="BJ802" s="215" t="s">
        <v>8496</v>
      </c>
      <c r="BK802" s="7">
        <v>0.4</v>
      </c>
      <c r="BL802" s="25">
        <v>2.0642201834862352E-2</v>
      </c>
      <c r="BM802" s="20">
        <v>0.58987500000000004</v>
      </c>
      <c r="BN802" s="20">
        <v>0.60499999999999998</v>
      </c>
      <c r="BO802" s="20">
        <v>0.57750000000000001</v>
      </c>
      <c r="BP802" s="46">
        <v>14.710743801652892</v>
      </c>
      <c r="BQ802" s="215" t="s">
        <v>8521</v>
      </c>
      <c r="BR802" s="79">
        <v>-0.19910112359550561</v>
      </c>
      <c r="BS802" s="9">
        <v>3.7293630017208423E-2</v>
      </c>
      <c r="BT802" s="9">
        <v>1.6474969741618439E-2</v>
      </c>
      <c r="BU802" s="47">
        <v>44407</v>
      </c>
      <c r="BV802" s="47">
        <v>44413</v>
      </c>
      <c r="BW802" s="14" t="s">
        <v>8583</v>
      </c>
      <c r="BX802" s="83">
        <v>1.1235955056179137E-3</v>
      </c>
      <c r="BY802" s="82">
        <v>5.9399999999999995</v>
      </c>
      <c r="BZ802" s="46">
        <v>14.983164983164984</v>
      </c>
      <c r="CA802" s="48" t="s">
        <v>8475</v>
      </c>
      <c r="CB802" s="45">
        <v>113386</v>
      </c>
      <c r="CC802" s="45">
        <v>73870</v>
      </c>
      <c r="CD802" s="45">
        <v>-372376</v>
      </c>
      <c r="CE802" s="45">
        <v>-62300</v>
      </c>
      <c r="CF802" s="14" t="s">
        <v>9311</v>
      </c>
      <c r="CG802" s="7" t="s">
        <v>8477</v>
      </c>
      <c r="CH802" s="215" t="s">
        <v>8478</v>
      </c>
      <c r="CI802" s="215" t="s">
        <v>8478</v>
      </c>
      <c r="CJ802" s="215" t="s">
        <v>8479</v>
      </c>
      <c r="CK802" s="43" t="s">
        <v>6887</v>
      </c>
      <c r="CL802" s="43" t="s">
        <v>5474</v>
      </c>
      <c r="CM802" s="43" t="s">
        <v>6898</v>
      </c>
      <c r="CN802" s="145">
        <v>11570</v>
      </c>
      <c r="CO802" s="145">
        <v>-258990</v>
      </c>
      <c r="CP802" s="148">
        <v>110158.49236984571</v>
      </c>
      <c r="CQ802" s="189">
        <v>-1.7977528089887576E-2</v>
      </c>
      <c r="CR802" s="189">
        <v>0.56020000000000003</v>
      </c>
      <c r="CS802" s="99">
        <v>44816</v>
      </c>
      <c r="CT802" s="167" t="s">
        <v>8528</v>
      </c>
      <c r="CU802" s="43" t="s">
        <v>5474</v>
      </c>
      <c r="CV802" s="43" t="s">
        <v>5474</v>
      </c>
      <c r="CW802" s="43" t="s">
        <v>5474</v>
      </c>
      <c r="CX802" s="43" t="s">
        <v>5474</v>
      </c>
      <c r="CY802" s="43" t="s">
        <v>5474</v>
      </c>
      <c r="CZ802" s="43" t="s">
        <v>5474</v>
      </c>
      <c r="DA802" s="42" t="s">
        <v>5474</v>
      </c>
      <c r="DB802" s="42" t="s">
        <v>8528</v>
      </c>
      <c r="DC802" s="42" t="s">
        <v>5474</v>
      </c>
      <c r="DD802" s="42" t="s">
        <v>5474</v>
      </c>
      <c r="DE802" s="42" t="s">
        <v>5474</v>
      </c>
      <c r="DF802" s="42" t="s">
        <v>5474</v>
      </c>
      <c r="DG802" s="42" t="s">
        <v>5474</v>
      </c>
      <c r="DH802" s="42" t="s">
        <v>5474</v>
      </c>
    </row>
    <row r="803" spans="1:112">
      <c r="A803" s="22">
        <v>6728</v>
      </c>
      <c r="B803" s="7" t="s">
        <v>5790</v>
      </c>
      <c r="C803" s="21">
        <v>2.93E-2</v>
      </c>
      <c r="D803" s="21">
        <v>0.2114</v>
      </c>
      <c r="E803" s="21">
        <v>-0.1386</v>
      </c>
      <c r="F803" s="21">
        <v>0.33610000000000001</v>
      </c>
      <c r="G803" s="21">
        <v>0.46639999999999998</v>
      </c>
      <c r="H803" s="21">
        <v>1.3158000000000001</v>
      </c>
      <c r="I803" s="21">
        <v>2.6288999999999998</v>
      </c>
      <c r="J803" s="21">
        <v>3.9411999999999998</v>
      </c>
      <c r="K803" s="21">
        <v>3.0800000000000001E-2</v>
      </c>
      <c r="L803" s="21">
        <v>4.4999999999999998E-2</v>
      </c>
      <c r="M803" s="21">
        <v>6.4799999999999996E-2</v>
      </c>
      <c r="N803" s="21">
        <v>5.2900000000000003E-2</v>
      </c>
      <c r="O803" s="21">
        <v>0.10539999999999999</v>
      </c>
      <c r="P803" s="21">
        <v>0.1009</v>
      </c>
      <c r="Q803" s="21">
        <v>4.1999999999999997E-3</v>
      </c>
      <c r="R803" s="21">
        <v>1.0200000000000001E-2</v>
      </c>
      <c r="S803" s="21">
        <v>1.5331999999999999</v>
      </c>
      <c r="T803" s="21">
        <v>0</v>
      </c>
      <c r="U803" s="10">
        <v>5.04</v>
      </c>
      <c r="V803" s="10">
        <v>8.9499999999999993</v>
      </c>
      <c r="W803" s="7">
        <v>1.8268</v>
      </c>
      <c r="X803" s="20">
        <v>0.85189999999999999</v>
      </c>
      <c r="Y803" s="75">
        <v>2020</v>
      </c>
      <c r="Z803" s="7">
        <v>4.2</v>
      </c>
      <c r="AA803" s="7">
        <v>0</v>
      </c>
      <c r="AB803" s="51">
        <v>42</v>
      </c>
      <c r="AC803" s="51">
        <v>3</v>
      </c>
      <c r="AD803" s="51"/>
      <c r="AE803" s="51"/>
      <c r="AF803" s="51"/>
      <c r="AG803" s="51"/>
      <c r="AH803" s="20">
        <v>0</v>
      </c>
      <c r="AI803" s="7" t="s">
        <v>8487</v>
      </c>
      <c r="AJ803" s="67" t="s">
        <v>8468</v>
      </c>
      <c r="AK803" s="44">
        <v>0.74230330672748002</v>
      </c>
      <c r="AL803" s="44">
        <v>-0.62777777777777766</v>
      </c>
      <c r="AM803" s="44">
        <v>1</v>
      </c>
      <c r="AN803" s="25">
        <v>0.55647208121827407</v>
      </c>
      <c r="AO803" s="25">
        <v>0.22842639593908631</v>
      </c>
      <c r="AP803" s="215">
        <v>78.8</v>
      </c>
      <c r="AQ803" s="215" t="s">
        <v>8552</v>
      </c>
      <c r="AR803" s="44">
        <v>1.0256410256410199E-2</v>
      </c>
      <c r="AS803" s="171" t="s">
        <v>8340</v>
      </c>
      <c r="AT803" s="171" t="s">
        <v>7144</v>
      </c>
      <c r="AU803" s="171" t="s">
        <v>7853</v>
      </c>
      <c r="AV803" s="7" t="s">
        <v>5474</v>
      </c>
      <c r="AW803" s="14" t="s">
        <v>6512</v>
      </c>
      <c r="AX803" s="49" t="s">
        <v>5981</v>
      </c>
      <c r="AY803" s="38" t="s">
        <v>5971</v>
      </c>
      <c r="AZ803" s="14" t="s">
        <v>6038</v>
      </c>
      <c r="BA803" s="49" t="s">
        <v>5993</v>
      </c>
      <c r="BB803" s="38" t="s">
        <v>5993</v>
      </c>
      <c r="BC803" s="7">
        <v>0.1</v>
      </c>
      <c r="BD803" s="14" t="s">
        <v>6278</v>
      </c>
      <c r="BE803" s="49" t="s">
        <v>5993</v>
      </c>
      <c r="BF803" s="38" t="s">
        <v>5993</v>
      </c>
      <c r="BG803" s="7">
        <v>3.6</v>
      </c>
      <c r="BH803" s="45">
        <v>30.305007425196379</v>
      </c>
      <c r="BI803" s="215" t="s">
        <v>8495</v>
      </c>
      <c r="BJ803" s="215" t="s">
        <v>8554</v>
      </c>
      <c r="BK803" s="7">
        <v>1.2</v>
      </c>
      <c r="BL803" s="25">
        <v>5.1020408163264218E-3</v>
      </c>
      <c r="BM803" s="20">
        <v>0.69493749999999999</v>
      </c>
      <c r="BN803" s="20">
        <v>0.67500000000000004</v>
      </c>
      <c r="BO803" s="20">
        <v>0.71124999999999983</v>
      </c>
      <c r="BP803" s="46">
        <v>8.8044692737430168</v>
      </c>
      <c r="BQ803" s="215" t="s">
        <v>8585</v>
      </c>
      <c r="BR803" s="79">
        <v>0.80902622673434854</v>
      </c>
      <c r="BS803" s="9">
        <v>1.7231934301090046E-2</v>
      </c>
      <c r="BT803" s="9">
        <v>4.7173527251366254E-2</v>
      </c>
      <c r="BU803" s="47" t="s">
        <v>5993</v>
      </c>
      <c r="BV803" s="47">
        <v>44427</v>
      </c>
      <c r="BW803" s="14" t="s">
        <v>5474</v>
      </c>
      <c r="BX803" s="83">
        <v>1.1708314720812181</v>
      </c>
      <c r="BY803" s="82">
        <v>10.039999999999999</v>
      </c>
      <c r="BZ803" s="46">
        <v>7.8486055776892432</v>
      </c>
      <c r="CA803" s="48" t="s">
        <v>8475</v>
      </c>
      <c r="CB803" s="45">
        <v>3309.6</v>
      </c>
      <c r="CC803" s="45">
        <v>236.39999999999998</v>
      </c>
      <c r="CD803" s="45">
        <v>0</v>
      </c>
      <c r="CE803" s="45">
        <v>0</v>
      </c>
      <c r="CF803" s="14" t="e">
        <v>#N/A</v>
      </c>
      <c r="CG803" s="7" t="s">
        <v>8477</v>
      </c>
      <c r="CH803" s="215" t="s">
        <v>8498</v>
      </c>
      <c r="CI803" s="215" t="s">
        <v>8478</v>
      </c>
      <c r="CJ803" s="215" t="s">
        <v>8498</v>
      </c>
      <c r="CK803" s="43" t="s">
        <v>5474</v>
      </c>
      <c r="CL803" s="43" t="s">
        <v>8480</v>
      </c>
      <c r="CM803" s="43" t="s">
        <v>6960</v>
      </c>
      <c r="CN803" s="145">
        <v>236.39999999999998</v>
      </c>
      <c r="CO803" s="145">
        <v>3309.6</v>
      </c>
      <c r="CP803" s="148">
        <v>2388.0345851054744</v>
      </c>
      <c r="CQ803" s="189" t="s">
        <v>5474</v>
      </c>
      <c r="CR803" s="189" t="s">
        <v>5474</v>
      </c>
      <c r="CS803" s="99" t="s">
        <v>5474</v>
      </c>
      <c r="CT803" s="167" t="s">
        <v>5474</v>
      </c>
      <c r="CU803" s="43" t="s">
        <v>5474</v>
      </c>
      <c r="CV803" s="43" t="s">
        <v>5474</v>
      </c>
      <c r="CW803" s="43" t="s">
        <v>5474</v>
      </c>
      <c r="CX803" s="43" t="s">
        <v>5474</v>
      </c>
      <c r="CY803" s="43" t="s">
        <v>5474</v>
      </c>
      <c r="CZ803" s="43" t="s">
        <v>5474</v>
      </c>
      <c r="DA803" s="42" t="s">
        <v>5474</v>
      </c>
      <c r="DB803" s="42" t="s">
        <v>5474</v>
      </c>
      <c r="DC803" s="42" t="s">
        <v>5474</v>
      </c>
      <c r="DD803" s="42" t="s">
        <v>5474</v>
      </c>
      <c r="DE803" s="42" t="s">
        <v>5474</v>
      </c>
      <c r="DF803" s="42" t="s">
        <v>5474</v>
      </c>
      <c r="DG803" s="42" t="s">
        <v>5474</v>
      </c>
      <c r="DH803" s="42" t="s">
        <v>5474</v>
      </c>
    </row>
    <row r="804" spans="1:112">
      <c r="A804" s="22">
        <v>3049</v>
      </c>
      <c r="B804" s="7" t="s">
        <v>620</v>
      </c>
      <c r="C804" s="21">
        <v>-8.6E-3</v>
      </c>
      <c r="D804" s="21">
        <v>0.15179999999999999</v>
      </c>
      <c r="E804" s="21">
        <v>-1.06E-2</v>
      </c>
      <c r="F804" s="21">
        <v>0.23699999999999999</v>
      </c>
      <c r="G804" s="21">
        <v>0.24010000000000001</v>
      </c>
      <c r="H804" s="21">
        <v>0.43330000000000002</v>
      </c>
      <c r="I804" s="21">
        <v>4.9090999999999996</v>
      </c>
      <c r="J804" s="21">
        <v>8.125</v>
      </c>
      <c r="K804" s="21">
        <v>1.95E-2</v>
      </c>
      <c r="L804" s="21">
        <v>0.36670000000000003</v>
      </c>
      <c r="M804" s="21">
        <v>2.92E-2</v>
      </c>
      <c r="N804" s="21">
        <v>1.03E-2</v>
      </c>
      <c r="O804" s="21">
        <v>0.43519999999999998</v>
      </c>
      <c r="P804" s="21">
        <v>7.6399999999999996E-2</v>
      </c>
      <c r="Q804" s="21">
        <v>7.7999999999999996E-3</v>
      </c>
      <c r="R804" s="21">
        <v>4.7999999999999996E-3</v>
      </c>
      <c r="S804" s="21">
        <v>2.53E-2</v>
      </c>
      <c r="T804" s="21">
        <v>2.2599999999999999E-2</v>
      </c>
      <c r="U804" s="10">
        <v>0.73</v>
      </c>
      <c r="V804" s="10">
        <v>1.08</v>
      </c>
      <c r="W804" s="7">
        <v>0.14799999999999999</v>
      </c>
      <c r="X804" s="20">
        <v>0.58120000000000005</v>
      </c>
      <c r="Y804" s="75">
        <v>2020</v>
      </c>
      <c r="Z804" s="7">
        <v>0.39</v>
      </c>
      <c r="AA804" s="7">
        <v>0</v>
      </c>
      <c r="AB804" s="51">
        <v>-3932</v>
      </c>
      <c r="AC804" s="51">
        <v>-865</v>
      </c>
      <c r="AD804" s="51">
        <v>6</v>
      </c>
      <c r="AE804" s="51"/>
      <c r="AF804" s="51">
        <v>-30</v>
      </c>
      <c r="AG804" s="51">
        <v>-3</v>
      </c>
      <c r="AH804" s="20">
        <v>8.9999999999999998E-4</v>
      </c>
      <c r="AI804" s="7" t="s">
        <v>8467</v>
      </c>
      <c r="AJ804" s="67" t="s">
        <v>8494</v>
      </c>
      <c r="AK804" s="44">
        <v>-0.63091482649842268</v>
      </c>
      <c r="AL804" s="44">
        <v>-0.85714285714285743</v>
      </c>
      <c r="AM804" s="44">
        <v>0.85714285714285499</v>
      </c>
      <c r="AN804" s="25">
        <v>0.5537117903930131</v>
      </c>
      <c r="AO804" s="25">
        <v>0.27510917030567689</v>
      </c>
      <c r="AP804" s="215">
        <v>11.45</v>
      </c>
      <c r="AQ804" s="215" t="s">
        <v>8552</v>
      </c>
      <c r="AR804" s="44">
        <v>3.1531531531531501E-2</v>
      </c>
      <c r="AS804" s="171" t="s">
        <v>7130</v>
      </c>
      <c r="AT804" s="171" t="s">
        <v>7383</v>
      </c>
      <c r="AU804" s="171" t="s">
        <v>7208</v>
      </c>
      <c r="AV804" s="7" t="s">
        <v>8470</v>
      </c>
      <c r="AW804" s="14" t="s">
        <v>6157</v>
      </c>
      <c r="AX804" s="49" t="s">
        <v>6337</v>
      </c>
      <c r="AY804" s="38" t="s">
        <v>6047</v>
      </c>
      <c r="AZ804" s="14" t="s">
        <v>6663</v>
      </c>
      <c r="BA804" s="49" t="s">
        <v>5967</v>
      </c>
      <c r="BB804" s="38" t="s">
        <v>5971</v>
      </c>
      <c r="BC804" s="7">
        <v>0.3</v>
      </c>
      <c r="BD804" s="14" t="s">
        <v>6152</v>
      </c>
      <c r="BE804" s="49" t="s">
        <v>5960</v>
      </c>
      <c r="BF804" s="38" t="s">
        <v>5961</v>
      </c>
      <c r="BG804" s="7">
        <v>0.5</v>
      </c>
      <c r="BH804" s="45">
        <v>3669.7775832994516</v>
      </c>
      <c r="BI804" s="215" t="s">
        <v>8499</v>
      </c>
      <c r="BJ804" s="215" t="s">
        <v>8509</v>
      </c>
      <c r="BK804" s="7">
        <v>1</v>
      </c>
      <c r="BL804" s="25">
        <v>2.690582959641246E-2</v>
      </c>
      <c r="BM804" s="20">
        <v>0.73618749999999999</v>
      </c>
      <c r="BN804" s="20">
        <v>0.67500000000000004</v>
      </c>
      <c r="BO804" s="20">
        <v>0.78624999999999989</v>
      </c>
      <c r="BP804" s="46">
        <v>10.601851851851851</v>
      </c>
      <c r="BQ804" s="215" t="s">
        <v>8560</v>
      </c>
      <c r="BR804" s="79">
        <v>0.28908296943231448</v>
      </c>
      <c r="BS804" s="9">
        <v>7.0346117136153019E-3</v>
      </c>
      <c r="BT804" s="9">
        <v>2.804706006977109E-2</v>
      </c>
      <c r="BU804" s="47">
        <v>44421</v>
      </c>
      <c r="BV804" s="47">
        <v>44427</v>
      </c>
      <c r="BW804" s="14" t="s">
        <v>9222</v>
      </c>
      <c r="BX804" s="83">
        <v>0.61135371179039311</v>
      </c>
      <c r="BY804" s="82">
        <v>1.23</v>
      </c>
      <c r="BZ804" s="46">
        <v>9.308943089430894</v>
      </c>
      <c r="CA804" s="48" t="s">
        <v>8538</v>
      </c>
      <c r="CB804" s="45">
        <v>-45021.399999999994</v>
      </c>
      <c r="CC804" s="45">
        <v>-9904.25</v>
      </c>
      <c r="CD804" s="45">
        <v>68.699999999999989</v>
      </c>
      <c r="CE804" s="45">
        <v>0</v>
      </c>
      <c r="CF804" s="14" t="s">
        <v>9312</v>
      </c>
      <c r="CG804" s="7" t="s">
        <v>8477</v>
      </c>
      <c r="CH804" s="215" t="s">
        <v>8478</v>
      </c>
      <c r="CI804" s="215" t="s">
        <v>8479</v>
      </c>
      <c r="CJ804" s="215" t="s">
        <v>8479</v>
      </c>
      <c r="CK804" s="43" t="s">
        <v>6894</v>
      </c>
      <c r="CL804" s="43" t="s">
        <v>8480</v>
      </c>
      <c r="CM804" s="43" t="s">
        <v>6898</v>
      </c>
      <c r="CN804" s="145">
        <v>-9904.25</v>
      </c>
      <c r="CO804" s="145">
        <v>-44952.7</v>
      </c>
      <c r="CP804" s="148">
        <v>42018.95332877872</v>
      </c>
      <c r="CQ804" s="189" t="s">
        <v>5474</v>
      </c>
      <c r="CR804" s="189" t="s">
        <v>5474</v>
      </c>
      <c r="CS804" s="99" t="s">
        <v>5474</v>
      </c>
      <c r="CT804" s="167" t="s">
        <v>5474</v>
      </c>
      <c r="CU804" s="43" t="s">
        <v>5474</v>
      </c>
      <c r="CV804" s="43" t="s">
        <v>5474</v>
      </c>
      <c r="CW804" s="43" t="s">
        <v>5474</v>
      </c>
      <c r="CX804" s="43" t="s">
        <v>5474</v>
      </c>
      <c r="CY804" s="43" t="s">
        <v>5474</v>
      </c>
      <c r="CZ804" s="43" t="s">
        <v>5474</v>
      </c>
      <c r="DA804" s="42" t="s">
        <v>5474</v>
      </c>
      <c r="DB804" s="42" t="s">
        <v>5474</v>
      </c>
      <c r="DC804" s="42" t="s">
        <v>5474</v>
      </c>
      <c r="DD804" s="42" t="s">
        <v>5474</v>
      </c>
      <c r="DE804" s="42" t="s">
        <v>5474</v>
      </c>
      <c r="DF804" s="42" t="s">
        <v>5474</v>
      </c>
      <c r="DG804" s="42" t="s">
        <v>5474</v>
      </c>
      <c r="DH804" s="42" t="s">
        <v>5474</v>
      </c>
    </row>
    <row r="805" spans="1:112">
      <c r="A805" s="22">
        <v>1459</v>
      </c>
      <c r="B805" s="7" t="s">
        <v>110</v>
      </c>
      <c r="C805" s="21">
        <v>0.1401</v>
      </c>
      <c r="D805" s="21">
        <v>0.96719999999999995</v>
      </c>
      <c r="E805" s="21">
        <v>6.3500000000000001E-2</v>
      </c>
      <c r="F805" s="21">
        <v>0.71660000000000001</v>
      </c>
      <c r="G805" s="21">
        <v>0.61650000000000005</v>
      </c>
      <c r="H805" s="21">
        <v>-2.0799999999999999E-2</v>
      </c>
      <c r="I805" s="21">
        <v>0.56669999999999998</v>
      </c>
      <c r="J805" s="21">
        <v>2.2025000000000001</v>
      </c>
      <c r="K805" s="21">
        <v>-1.52E-2</v>
      </c>
      <c r="L805" s="21">
        <v>0.35260000000000002</v>
      </c>
      <c r="M805" s="21">
        <v>0.10979999999999999</v>
      </c>
      <c r="N805" s="21">
        <v>-9.4000000000000004E-3</v>
      </c>
      <c r="O805" s="21">
        <v>0.40910000000000002</v>
      </c>
      <c r="P805" s="21">
        <v>0.11409999999999999</v>
      </c>
      <c r="Q805" s="21">
        <v>0</v>
      </c>
      <c r="R805" s="21">
        <v>0</v>
      </c>
      <c r="S805" s="21">
        <v>-5.9499999999999997E-2</v>
      </c>
      <c r="T805" s="21">
        <v>-2.0500000000000001E-2</v>
      </c>
      <c r="U805" s="10">
        <v>0.95</v>
      </c>
      <c r="V805" s="10">
        <v>1.1100000000000001</v>
      </c>
      <c r="W805" s="7">
        <v>0</v>
      </c>
      <c r="X805" s="20">
        <v>0</v>
      </c>
      <c r="Y805" s="75"/>
      <c r="Z805" s="7"/>
      <c r="AA805" s="7"/>
      <c r="AB805" s="51">
        <v>17</v>
      </c>
      <c r="AC805" s="51">
        <v>-7</v>
      </c>
      <c r="AD805" s="51"/>
      <c r="AE805" s="51"/>
      <c r="AF805" s="51"/>
      <c r="AG805" s="51"/>
      <c r="AH805" s="20">
        <v>0</v>
      </c>
      <c r="AI805" s="7" t="s">
        <v>8467</v>
      </c>
      <c r="AJ805" s="67" t="s">
        <v>8757</v>
      </c>
      <c r="AK805" s="44">
        <v>-0.60287081339712922</v>
      </c>
      <c r="AL805" s="44">
        <v>-0.85999999999999943</v>
      </c>
      <c r="AM805" s="44">
        <v>0.50000000000000289</v>
      </c>
      <c r="AN805" s="25">
        <v>0.86721991701244816</v>
      </c>
      <c r="AO805" s="25">
        <v>0.20746887966804978</v>
      </c>
      <c r="AP805" s="215">
        <v>12.05</v>
      </c>
      <c r="AQ805" s="215" t="s">
        <v>8552</v>
      </c>
      <c r="AR805" s="44">
        <v>1.26050420168067E-2</v>
      </c>
      <c r="AS805" s="171" t="s">
        <v>7130</v>
      </c>
      <c r="AT805" s="171" t="s">
        <v>7060</v>
      </c>
      <c r="AU805" s="171" t="s">
        <v>7083</v>
      </c>
      <c r="AV805" s="7" t="s">
        <v>8470</v>
      </c>
      <c r="AW805" s="14" t="s">
        <v>6120</v>
      </c>
      <c r="AX805" s="49" t="s">
        <v>6039</v>
      </c>
      <c r="AY805" s="38" t="s">
        <v>6047</v>
      </c>
      <c r="AZ805" s="14" t="s">
        <v>6074</v>
      </c>
      <c r="BA805" s="49" t="s">
        <v>5967</v>
      </c>
      <c r="BB805" s="38" t="s">
        <v>6007</v>
      </c>
      <c r="BC805" s="7">
        <v>0.6</v>
      </c>
      <c r="BD805" s="14" t="s">
        <v>6079</v>
      </c>
      <c r="BE805" s="49" t="s">
        <v>5967</v>
      </c>
      <c r="BF805" s="38" t="s">
        <v>5961</v>
      </c>
      <c r="BG805" s="7">
        <v>0.3</v>
      </c>
      <c r="BH805" s="45">
        <v>354.02941429063111</v>
      </c>
      <c r="BI805" s="215" t="s">
        <v>8471</v>
      </c>
      <c r="BJ805" s="215" t="s">
        <v>8554</v>
      </c>
      <c r="BK805" s="7">
        <v>0.8</v>
      </c>
      <c r="BL805" s="25">
        <v>1.2605042016806753E-2</v>
      </c>
      <c r="BM805" s="20">
        <v>0.78462500000000002</v>
      </c>
      <c r="BN805" s="20">
        <v>0.8025000000000001</v>
      </c>
      <c r="BO805" s="20">
        <v>0.76999999999999991</v>
      </c>
      <c r="BP805" s="46">
        <v>10.855855855855856</v>
      </c>
      <c r="BQ805" s="215" t="s">
        <v>8560</v>
      </c>
      <c r="BR805" s="79">
        <v>0.24481327800829869</v>
      </c>
      <c r="BS805" s="9">
        <v>0</v>
      </c>
      <c r="BT805" s="9">
        <v>0</v>
      </c>
      <c r="BU805" s="47" t="s">
        <v>5993</v>
      </c>
      <c r="BV805" s="47" t="s">
        <v>5993</v>
      </c>
      <c r="BW805" s="14" t="s">
        <v>5474</v>
      </c>
      <c r="BX805" s="83">
        <v>0.55601659751037336</v>
      </c>
      <c r="BY805" s="82">
        <v>1.25</v>
      </c>
      <c r="BZ805" s="46">
        <v>9.64</v>
      </c>
      <c r="CA805" s="48" t="s">
        <v>8485</v>
      </c>
      <c r="CB805" s="45">
        <v>204.85000000000002</v>
      </c>
      <c r="CC805" s="45">
        <v>-84.350000000000009</v>
      </c>
      <c r="CD805" s="45">
        <v>0</v>
      </c>
      <c r="CE805" s="45">
        <v>0</v>
      </c>
      <c r="CF805" s="14" t="s">
        <v>9313</v>
      </c>
      <c r="CG805" s="7" t="s">
        <v>8590</v>
      </c>
      <c r="CH805" s="215" t="s">
        <v>8498</v>
      </c>
      <c r="CI805" s="215" t="s">
        <v>8479</v>
      </c>
      <c r="CJ805" s="215" t="s">
        <v>8479</v>
      </c>
      <c r="CK805" s="43" t="s">
        <v>6894</v>
      </c>
      <c r="CL805" s="43" t="s">
        <v>8480</v>
      </c>
      <c r="CM805" s="43" t="s">
        <v>5474</v>
      </c>
      <c r="CN805" s="145">
        <v>-84.350000000000009</v>
      </c>
      <c r="CO805" s="145">
        <v>204.85000000000002</v>
      </c>
      <c r="CP805" s="148">
        <v>4266.0544422021048</v>
      </c>
      <c r="CQ805" s="189" t="s">
        <v>5474</v>
      </c>
      <c r="CR805" s="189" t="s">
        <v>5474</v>
      </c>
      <c r="CS805" s="99" t="s">
        <v>5474</v>
      </c>
      <c r="CT805" s="167" t="s">
        <v>5474</v>
      </c>
      <c r="CU805" s="43" t="s">
        <v>5474</v>
      </c>
      <c r="CV805" s="43" t="s">
        <v>5474</v>
      </c>
      <c r="CW805" s="43" t="s">
        <v>5474</v>
      </c>
      <c r="CX805" s="43" t="s">
        <v>5474</v>
      </c>
      <c r="CY805" s="43" t="s">
        <v>5474</v>
      </c>
      <c r="CZ805" s="43" t="s">
        <v>5474</v>
      </c>
      <c r="DA805" s="42" t="s">
        <v>5474</v>
      </c>
      <c r="DB805" s="42" t="s">
        <v>5474</v>
      </c>
      <c r="DC805" s="42" t="s">
        <v>5474</v>
      </c>
      <c r="DD805" s="42" t="s">
        <v>5474</v>
      </c>
      <c r="DE805" s="42" t="s">
        <v>5474</v>
      </c>
      <c r="DF805" s="42" t="s">
        <v>5474</v>
      </c>
      <c r="DG805" s="42" t="s">
        <v>5474</v>
      </c>
      <c r="DH805" s="42" t="s">
        <v>5474</v>
      </c>
    </row>
    <row r="806" spans="1:112">
      <c r="A806" s="22">
        <v>8410</v>
      </c>
      <c r="B806" s="7" t="s">
        <v>1515</v>
      </c>
      <c r="C806" s="21">
        <v>-3.6299999999999999E-2</v>
      </c>
      <c r="D806" s="21">
        <v>-0.38229999999999997</v>
      </c>
      <c r="E806" s="21">
        <v>-0.159</v>
      </c>
      <c r="F806" s="21">
        <v>-0.34110000000000001</v>
      </c>
      <c r="G806" s="21">
        <v>1.7899999999999999E-2</v>
      </c>
      <c r="H806" s="21">
        <v>-0.86990000000000001</v>
      </c>
      <c r="I806" s="21">
        <v>-0.84619999999999995</v>
      </c>
      <c r="J806" s="21">
        <v>-0.27979999999999999</v>
      </c>
      <c r="K806" s="21">
        <v>-5.6000000000000001E-2</v>
      </c>
      <c r="L806" s="21">
        <v>-9.1600000000000001E-2</v>
      </c>
      <c r="M806" s="21">
        <v>-2.5600000000000001E-2</v>
      </c>
      <c r="N806" s="21">
        <v>-7.6600000000000001E-2</v>
      </c>
      <c r="O806" s="21">
        <v>-0.11609999999999999</v>
      </c>
      <c r="P806" s="21">
        <v>-1.47E-2</v>
      </c>
      <c r="Q806" s="21">
        <v>-1.8E-3</v>
      </c>
      <c r="R806" s="21">
        <v>-1.8E-3</v>
      </c>
      <c r="S806" s="21">
        <v>7.7799999999999994E-2</v>
      </c>
      <c r="T806" s="21">
        <v>6.1800000000000001E-2</v>
      </c>
      <c r="U806" s="10">
        <v>1.39</v>
      </c>
      <c r="V806" s="10">
        <v>4.01</v>
      </c>
      <c r="W806" s="7">
        <v>1.78</v>
      </c>
      <c r="X806" s="20">
        <v>0.60729999999999995</v>
      </c>
      <c r="Y806" s="75">
        <v>2020</v>
      </c>
      <c r="Z806" s="7">
        <v>2.5</v>
      </c>
      <c r="AA806" s="7">
        <v>0</v>
      </c>
      <c r="AB806" s="51">
        <v>55</v>
      </c>
      <c r="AC806" s="51">
        <v>14</v>
      </c>
      <c r="AD806" s="51"/>
      <c r="AE806" s="51"/>
      <c r="AF806" s="51">
        <v>-82</v>
      </c>
      <c r="AG806" s="51">
        <v>-1</v>
      </c>
      <c r="AH806" s="20">
        <v>0</v>
      </c>
      <c r="AI806" s="7" t="s">
        <v>8493</v>
      </c>
      <c r="AJ806" s="67" t="s">
        <v>9174</v>
      </c>
      <c r="AK806" s="44">
        <v>-0.99206349206349209</v>
      </c>
      <c r="AL806" s="44">
        <v>-0.97883597883597895</v>
      </c>
      <c r="AM806" s="44">
        <v>0.66666666666666274</v>
      </c>
      <c r="AN806" s="25">
        <v>0.78749999999999998</v>
      </c>
      <c r="AO806" s="25">
        <v>0.29531249999999998</v>
      </c>
      <c r="AP806" s="215">
        <v>32</v>
      </c>
      <c r="AQ806" s="215" t="s">
        <v>8552</v>
      </c>
      <c r="AR806" s="44">
        <v>9.4637223974763408E-3</v>
      </c>
      <c r="AS806" s="171" t="s">
        <v>7130</v>
      </c>
      <c r="AT806" s="171" t="s">
        <v>7835</v>
      </c>
      <c r="AU806" s="171" t="s">
        <v>7242</v>
      </c>
      <c r="AV806" s="7" t="s">
        <v>8470</v>
      </c>
      <c r="AW806" s="14" t="s">
        <v>8431</v>
      </c>
      <c r="AX806" s="49" t="s">
        <v>5967</v>
      </c>
      <c r="AY806" s="38" t="s">
        <v>6047</v>
      </c>
      <c r="AZ806" s="14" t="s">
        <v>6868</v>
      </c>
      <c r="BA806" s="49" t="s">
        <v>5967</v>
      </c>
      <c r="BB806" s="38" t="s">
        <v>6047</v>
      </c>
      <c r="BC806" s="7">
        <v>0.6</v>
      </c>
      <c r="BD806" s="14" t="s">
        <v>6096</v>
      </c>
      <c r="BE806" s="49" t="s">
        <v>5967</v>
      </c>
      <c r="BF806" s="38" t="s">
        <v>6007</v>
      </c>
      <c r="BG806" s="7">
        <v>0.7</v>
      </c>
      <c r="BH806" s="45">
        <v>170.20398169163985</v>
      </c>
      <c r="BI806" s="215" t="s">
        <v>8495</v>
      </c>
      <c r="BJ806" s="215" t="s">
        <v>8554</v>
      </c>
      <c r="BK806" s="7">
        <v>0.8</v>
      </c>
      <c r="BL806" s="25">
        <v>6.2893081761006067E-3</v>
      </c>
      <c r="BM806" s="20">
        <v>0.43531250000000005</v>
      </c>
      <c r="BN806" s="20">
        <v>0.39750000000000002</v>
      </c>
      <c r="BO806" s="20">
        <v>0.46625000000000005</v>
      </c>
      <c r="BP806" s="46">
        <v>7.9800498753117211</v>
      </c>
      <c r="BQ806" s="215" t="s">
        <v>8569</v>
      </c>
      <c r="BR806" s="79">
        <v>9.0036458333333513E-3</v>
      </c>
      <c r="BS806" s="9">
        <v>4.9485509767858149E-2</v>
      </c>
      <c r="BT806" s="9">
        <v>7.1854650295769762E-2</v>
      </c>
      <c r="BU806" s="47" t="s">
        <v>5993</v>
      </c>
      <c r="BV806" s="47" t="s">
        <v>5993</v>
      </c>
      <c r="BW806" s="14" t="s">
        <v>5474</v>
      </c>
      <c r="BX806" s="83">
        <v>0.21080437499999971</v>
      </c>
      <c r="BY806" s="82">
        <v>3.19</v>
      </c>
      <c r="BZ806" s="46">
        <v>10.031347962382446</v>
      </c>
      <c r="CA806" s="48" t="s">
        <v>8475</v>
      </c>
      <c r="CB806" s="45">
        <v>1760</v>
      </c>
      <c r="CC806" s="45">
        <v>448</v>
      </c>
      <c r="CD806" s="45">
        <v>0</v>
      </c>
      <c r="CE806" s="45">
        <v>0</v>
      </c>
      <c r="CF806" s="14" t="s">
        <v>9314</v>
      </c>
      <c r="CG806" s="7" t="s">
        <v>8477</v>
      </c>
      <c r="CH806" s="215" t="s">
        <v>8498</v>
      </c>
      <c r="CI806" s="215" t="s">
        <v>8546</v>
      </c>
      <c r="CJ806" s="215" t="s">
        <v>8479</v>
      </c>
      <c r="CK806" s="43" t="s">
        <v>7656</v>
      </c>
      <c r="CL806" s="43" t="s">
        <v>5474</v>
      </c>
      <c r="CM806" s="43" t="s">
        <v>5474</v>
      </c>
      <c r="CN806" s="145">
        <v>448</v>
      </c>
      <c r="CO806" s="145">
        <v>1760</v>
      </c>
      <c r="CP806" s="148">
        <v>5446.5274141324753</v>
      </c>
      <c r="CQ806" s="189" t="s">
        <v>5474</v>
      </c>
      <c r="CR806" s="189" t="s">
        <v>5474</v>
      </c>
      <c r="CS806" s="99" t="s">
        <v>5474</v>
      </c>
      <c r="CT806" s="167" t="s">
        <v>5474</v>
      </c>
      <c r="CU806" s="43" t="s">
        <v>5474</v>
      </c>
      <c r="CV806" s="43" t="s">
        <v>5474</v>
      </c>
      <c r="CW806" s="43" t="s">
        <v>5474</v>
      </c>
      <c r="CX806" s="43" t="s">
        <v>5474</v>
      </c>
      <c r="CY806" s="43" t="s">
        <v>5474</v>
      </c>
      <c r="CZ806" s="43" t="s">
        <v>5474</v>
      </c>
      <c r="DA806" s="42" t="s">
        <v>5474</v>
      </c>
      <c r="DB806" s="42" t="s">
        <v>5474</v>
      </c>
      <c r="DC806" s="42" t="s">
        <v>5474</v>
      </c>
      <c r="DD806" s="42" t="s">
        <v>5474</v>
      </c>
      <c r="DE806" s="42" t="s">
        <v>5474</v>
      </c>
      <c r="DF806" s="42" t="s">
        <v>5474</v>
      </c>
      <c r="DG806" s="42" t="s">
        <v>5474</v>
      </c>
      <c r="DH806" s="42" t="s">
        <v>5474</v>
      </c>
    </row>
    <row r="807" spans="1:112">
      <c r="A807" s="22">
        <v>8358</v>
      </c>
      <c r="B807" s="7" t="s">
        <v>1506</v>
      </c>
      <c r="C807" s="21">
        <v>5.11E-2</v>
      </c>
      <c r="D807" s="21">
        <v>0.64600000000000002</v>
      </c>
      <c r="E807" s="21">
        <v>8.0100000000000005E-2</v>
      </c>
      <c r="F807" s="21">
        <v>0.63049999999999995</v>
      </c>
      <c r="G807" s="21">
        <v>0.40300000000000002</v>
      </c>
      <c r="H807" s="21">
        <v>0.67390000000000005</v>
      </c>
      <c r="I807" s="21">
        <v>1.4839</v>
      </c>
      <c r="J807" s="21">
        <v>0.9839</v>
      </c>
      <c r="K807" s="21">
        <v>5.3600000000000002E-2</v>
      </c>
      <c r="L807" s="21">
        <v>7.0000000000000007E-2</v>
      </c>
      <c r="M807" s="21">
        <v>2.12E-2</v>
      </c>
      <c r="N807" s="21">
        <v>6.08E-2</v>
      </c>
      <c r="O807" s="21">
        <v>8.4099999999999994E-2</v>
      </c>
      <c r="P807" s="21">
        <v>2.8899999999999999E-2</v>
      </c>
      <c r="Q807" s="21">
        <v>1.5100000000000001E-2</v>
      </c>
      <c r="R807" s="21">
        <v>1.12E-2</v>
      </c>
      <c r="S807" s="21">
        <v>0.18379999999999999</v>
      </c>
      <c r="T807" s="21">
        <v>0.10589999999999999</v>
      </c>
      <c r="U807" s="10">
        <v>2.46</v>
      </c>
      <c r="V807" s="10">
        <v>3.36</v>
      </c>
      <c r="W807" s="7">
        <v>1.84</v>
      </c>
      <c r="X807" s="20">
        <v>0.81479999999999997</v>
      </c>
      <c r="Y807" s="75">
        <v>2020</v>
      </c>
      <c r="Z807" s="7">
        <v>2</v>
      </c>
      <c r="AA807" s="7">
        <v>0</v>
      </c>
      <c r="AB807" s="51">
        <v>-443</v>
      </c>
      <c r="AC807" s="51">
        <v>-988</v>
      </c>
      <c r="AD807" s="51">
        <v>-3094</v>
      </c>
      <c r="AE807" s="51">
        <v>-573</v>
      </c>
      <c r="AF807" s="51">
        <v>-1277</v>
      </c>
      <c r="AG807" s="51">
        <v>-289</v>
      </c>
      <c r="AH807" s="20">
        <v>0</v>
      </c>
      <c r="AI807" s="7" t="s">
        <v>8481</v>
      </c>
      <c r="AJ807" s="67" t="s">
        <v>8757</v>
      </c>
      <c r="AK807" s="44">
        <v>0.58942731277533023</v>
      </c>
      <c r="AL807" s="44">
        <v>-0.8986784140969164</v>
      </c>
      <c r="AM807" s="44">
        <v>0.66666666666666674</v>
      </c>
      <c r="AN807" s="25">
        <v>0.81537356321839094</v>
      </c>
      <c r="AO807" s="25">
        <v>0.32614942528735641</v>
      </c>
      <c r="AP807" s="215">
        <v>69.599999999999994</v>
      </c>
      <c r="AQ807" s="215" t="s">
        <v>8552</v>
      </c>
      <c r="AR807" s="44">
        <v>2.3529411764705799E-2</v>
      </c>
      <c r="AS807" s="171" t="s">
        <v>8426</v>
      </c>
      <c r="AT807" s="171" t="s">
        <v>7597</v>
      </c>
      <c r="AU807" s="171" t="s">
        <v>7028</v>
      </c>
      <c r="AV807" s="7" t="s">
        <v>8470</v>
      </c>
      <c r="AW807" s="14" t="s">
        <v>8425</v>
      </c>
      <c r="AX807" s="49" t="s">
        <v>5967</v>
      </c>
      <c r="AY807" s="38" t="s">
        <v>6047</v>
      </c>
      <c r="AZ807" s="14" t="s">
        <v>6123</v>
      </c>
      <c r="BA807" s="49" t="s">
        <v>5967</v>
      </c>
      <c r="BB807" s="38" t="s">
        <v>5971</v>
      </c>
      <c r="BC807" s="7">
        <v>0.3</v>
      </c>
      <c r="BD807" s="14" t="s">
        <v>6288</v>
      </c>
      <c r="BE807" s="49" t="s">
        <v>5967</v>
      </c>
      <c r="BF807" s="38" t="s">
        <v>5989</v>
      </c>
      <c r="BG807" s="7">
        <v>1.4</v>
      </c>
      <c r="BH807" s="45">
        <v>6496.3525791164066</v>
      </c>
      <c r="BI807" s="215" t="s">
        <v>8499</v>
      </c>
      <c r="BJ807" s="215" t="s">
        <v>8509</v>
      </c>
      <c r="BK807" s="7">
        <v>0.8</v>
      </c>
      <c r="BL807" s="25">
        <v>1.457725947521866E-2</v>
      </c>
      <c r="BM807" s="20">
        <v>0.74168749999999983</v>
      </c>
      <c r="BN807" s="20">
        <v>0.78499999999999992</v>
      </c>
      <c r="BO807" s="20">
        <v>0.70624999999999982</v>
      </c>
      <c r="BP807" s="46">
        <v>20.714285714285712</v>
      </c>
      <c r="BQ807" s="215" t="s">
        <v>8483</v>
      </c>
      <c r="BR807" s="79">
        <v>-0.24685632183908043</v>
      </c>
      <c r="BS807" s="9">
        <v>2.0467049370378909E-2</v>
      </c>
      <c r="BT807" s="9">
        <v>2.275252988408627E-2</v>
      </c>
      <c r="BU807" s="47" t="s">
        <v>5993</v>
      </c>
      <c r="BV807" s="47" t="s">
        <v>5993</v>
      </c>
      <c r="BW807" s="14" t="s">
        <v>5474</v>
      </c>
      <c r="BX807" s="83">
        <v>-9.6227586206896559E-2</v>
      </c>
      <c r="BY807" s="82">
        <v>3.86</v>
      </c>
      <c r="BZ807" s="46">
        <v>18.031088082901555</v>
      </c>
      <c r="CA807" s="48" t="s">
        <v>5474</v>
      </c>
      <c r="CB807" s="45">
        <v>-30832.799999999999</v>
      </c>
      <c r="CC807" s="45">
        <v>-68764.799999999988</v>
      </c>
      <c r="CD807" s="45">
        <v>-215342.4</v>
      </c>
      <c r="CE807" s="45">
        <v>-39880.799999999996</v>
      </c>
      <c r="CF807" s="14" t="s">
        <v>9315</v>
      </c>
      <c r="CG807" s="7" t="s">
        <v>8477</v>
      </c>
      <c r="CH807" s="215" t="s">
        <v>8498</v>
      </c>
      <c r="CI807" s="215" t="s">
        <v>8478</v>
      </c>
      <c r="CJ807" s="215" t="s">
        <v>8479</v>
      </c>
      <c r="CK807" s="43" t="s">
        <v>5474</v>
      </c>
      <c r="CL807" s="43" t="s">
        <v>5474</v>
      </c>
      <c r="CM807" s="43" t="s">
        <v>5474</v>
      </c>
      <c r="CN807" s="145">
        <v>-108645.59999999998</v>
      </c>
      <c r="CO807" s="145">
        <v>-246175.19999999998</v>
      </c>
      <c r="CP807" s="148">
        <v>452146.13950650184</v>
      </c>
      <c r="CQ807" s="189" t="s">
        <v>5474</v>
      </c>
      <c r="CR807" s="189" t="s">
        <v>5474</v>
      </c>
      <c r="CS807" s="99" t="s">
        <v>5474</v>
      </c>
      <c r="CT807" s="167" t="s">
        <v>5474</v>
      </c>
      <c r="CU807" s="43" t="s">
        <v>5474</v>
      </c>
      <c r="CV807" s="43" t="s">
        <v>5474</v>
      </c>
      <c r="CW807" s="43" t="s">
        <v>5474</v>
      </c>
      <c r="CX807" s="43" t="s">
        <v>5474</v>
      </c>
      <c r="CY807" s="43" t="s">
        <v>5474</v>
      </c>
      <c r="CZ807" s="43" t="s">
        <v>5474</v>
      </c>
      <c r="DA807" s="42" t="s">
        <v>5474</v>
      </c>
      <c r="DB807" s="42" t="s">
        <v>5474</v>
      </c>
      <c r="DC807" s="42" t="s">
        <v>5474</v>
      </c>
      <c r="DD807" s="42" t="s">
        <v>5474</v>
      </c>
      <c r="DE807" s="42" t="s">
        <v>5474</v>
      </c>
      <c r="DF807" s="42" t="s">
        <v>5474</v>
      </c>
      <c r="DG807" s="42" t="s">
        <v>5474</v>
      </c>
      <c r="DH807" s="42" t="s">
        <v>5474</v>
      </c>
    </row>
    <row r="808" spans="1:112">
      <c r="A808" s="22">
        <v>2439</v>
      </c>
      <c r="B808" s="7" t="s">
        <v>404</v>
      </c>
      <c r="C808" s="21">
        <v>-4.4999999999999998E-2</v>
      </c>
      <c r="D808" s="21">
        <v>-5.7000000000000002E-3</v>
      </c>
      <c r="E808" s="21">
        <v>-8.9899999999999994E-2</v>
      </c>
      <c r="F808" s="21">
        <v>-0.26500000000000001</v>
      </c>
      <c r="G808" s="21">
        <v>0.30159999999999998</v>
      </c>
      <c r="H808" s="21">
        <v>4.4000000000000004</v>
      </c>
      <c r="I808" s="21">
        <v>-0.63270000000000004</v>
      </c>
      <c r="J808" s="21">
        <v>-0.62350000000000005</v>
      </c>
      <c r="K808" s="21">
        <v>-5.4000000000000003E-3</v>
      </c>
      <c r="L808" s="21">
        <v>-5.9400000000000001E-2</v>
      </c>
      <c r="M808" s="21">
        <v>-1.95E-2</v>
      </c>
      <c r="N808" s="21">
        <v>3.7000000000000002E-3</v>
      </c>
      <c r="O808" s="21">
        <v>-4.9599999999999998E-2</v>
      </c>
      <c r="P808" s="21">
        <v>-1.8800000000000001E-2</v>
      </c>
      <c r="Q808" s="21">
        <v>-1.2999999999999999E-2</v>
      </c>
      <c r="R808" s="21">
        <v>-5.1999999999999998E-3</v>
      </c>
      <c r="S808" s="21">
        <v>0.2326</v>
      </c>
      <c r="T808" s="21">
        <v>0.10780000000000001</v>
      </c>
      <c r="U808" s="10">
        <v>0.64</v>
      </c>
      <c r="V808" s="10">
        <v>5.3</v>
      </c>
      <c r="W808" s="7">
        <v>9.1959</v>
      </c>
      <c r="X808" s="20">
        <v>0.77210000000000001</v>
      </c>
      <c r="Y808" s="75">
        <v>2020</v>
      </c>
      <c r="Z808" s="7">
        <v>5.0681000000000003</v>
      </c>
      <c r="AA808" s="7">
        <v>0</v>
      </c>
      <c r="AB808" s="51">
        <v>-494</v>
      </c>
      <c r="AC808" s="51">
        <v>-85</v>
      </c>
      <c r="AD808" s="51">
        <v>1</v>
      </c>
      <c r="AE808" s="51"/>
      <c r="AF808" s="51">
        <v>-115</v>
      </c>
      <c r="AG808" s="51">
        <v>11</v>
      </c>
      <c r="AH808" s="20">
        <v>0</v>
      </c>
      <c r="AI808" s="7" t="s">
        <v>8493</v>
      </c>
      <c r="AJ808" s="67" t="s">
        <v>9168</v>
      </c>
      <c r="AK808" s="44">
        <v>-0.92946708463949845</v>
      </c>
      <c r="AL808" s="44">
        <v>-0.91358024691357986</v>
      </c>
      <c r="AM808" s="44">
        <v>0.51851851851852016</v>
      </c>
      <c r="AN808" s="25">
        <v>0.6399197592778334</v>
      </c>
      <c r="AO808" s="25">
        <v>0.1624874623871615</v>
      </c>
      <c r="AP808" s="215">
        <v>99.7</v>
      </c>
      <c r="AQ808" s="215" t="s">
        <v>8552</v>
      </c>
      <c r="AR808" s="44">
        <v>1.3211382113821101E-2</v>
      </c>
      <c r="AS808" s="171" t="s">
        <v>7567</v>
      </c>
      <c r="AT808" s="171" t="s">
        <v>6919</v>
      </c>
      <c r="AU808" s="171" t="s">
        <v>7067</v>
      </c>
      <c r="AV808" s="7" t="s">
        <v>5474</v>
      </c>
      <c r="AW808" s="14" t="s">
        <v>7566</v>
      </c>
      <c r="AX808" s="49" t="s">
        <v>5960</v>
      </c>
      <c r="AY808" s="38" t="s">
        <v>5971</v>
      </c>
      <c r="AZ808" s="14" t="s">
        <v>6604</v>
      </c>
      <c r="BA808" s="49" t="s">
        <v>5967</v>
      </c>
      <c r="BB808" s="38" t="s">
        <v>6007</v>
      </c>
      <c r="BC808" s="7">
        <v>0.6</v>
      </c>
      <c r="BD808" s="14" t="s">
        <v>6081</v>
      </c>
      <c r="BE808" s="49" t="s">
        <v>5967</v>
      </c>
      <c r="BF808" s="38" t="s">
        <v>6007</v>
      </c>
      <c r="BG808" s="7">
        <v>0.5</v>
      </c>
      <c r="BH808" s="45">
        <v>1695.7715209415085</v>
      </c>
      <c r="BI808" s="215" t="s">
        <v>8489</v>
      </c>
      <c r="BJ808" s="215" t="s">
        <v>8520</v>
      </c>
      <c r="BK808" s="7">
        <v>1.3</v>
      </c>
      <c r="BL808" s="25">
        <v>1.4242115971515826E-2</v>
      </c>
      <c r="BM808" s="20">
        <v>0.51712500000000006</v>
      </c>
      <c r="BN808" s="20">
        <v>0.50750000000000006</v>
      </c>
      <c r="BO808" s="20">
        <v>0.52500000000000002</v>
      </c>
      <c r="BP808" s="46">
        <v>18.811320754716981</v>
      </c>
      <c r="BQ808" s="215" t="s">
        <v>8553</v>
      </c>
      <c r="BR808" s="79">
        <v>-0.4527408893346706</v>
      </c>
      <c r="BS808" s="9">
        <v>8.5883289875591906E-2</v>
      </c>
      <c r="BT808" s="9">
        <v>4.4721877518024256E-2</v>
      </c>
      <c r="BU808" s="47" t="s">
        <v>5993</v>
      </c>
      <c r="BV808" s="47" t="s">
        <v>5993</v>
      </c>
      <c r="BW808" s="14" t="s">
        <v>5474</v>
      </c>
      <c r="BX808" s="83">
        <v>-0.34328906720160485</v>
      </c>
      <c r="BY808" s="82">
        <v>4.24</v>
      </c>
      <c r="BZ808" s="46">
        <v>23.514150943396224</v>
      </c>
      <c r="CA808" s="48" t="s">
        <v>8538</v>
      </c>
      <c r="CB808" s="45">
        <v>-49251.8</v>
      </c>
      <c r="CC808" s="45">
        <v>-8474.5</v>
      </c>
      <c r="CD808" s="45">
        <v>99.7</v>
      </c>
      <c r="CE808" s="45">
        <v>0</v>
      </c>
      <c r="CF808" s="14" t="s">
        <v>9316</v>
      </c>
      <c r="CG808" s="7" t="s">
        <v>8590</v>
      </c>
      <c r="CH808" s="215" t="s">
        <v>8498</v>
      </c>
      <c r="CI808" s="215" t="s">
        <v>8479</v>
      </c>
      <c r="CJ808" s="215" t="s">
        <v>8479</v>
      </c>
      <c r="CK808" s="43" t="s">
        <v>6945</v>
      </c>
      <c r="CL808" s="43" t="s">
        <v>5474</v>
      </c>
      <c r="CM808" s="43" t="s">
        <v>5474</v>
      </c>
      <c r="CN808" s="145">
        <v>-8474.5</v>
      </c>
      <c r="CO808" s="145">
        <v>-49152.100000000006</v>
      </c>
      <c r="CP808" s="148">
        <v>169068.4206378684</v>
      </c>
      <c r="CQ808" s="189">
        <v>-0.33199598796389174</v>
      </c>
      <c r="CR808" s="189">
        <v>0.25600000000000001</v>
      </c>
      <c r="CS808" s="99">
        <v>44541</v>
      </c>
      <c r="CT808" s="167" t="s">
        <v>5474</v>
      </c>
      <c r="CU808" s="43" t="s">
        <v>5474</v>
      </c>
      <c r="CV808" s="43" t="s">
        <v>5474</v>
      </c>
      <c r="CW808" s="43" t="s">
        <v>5474</v>
      </c>
      <c r="CX808" s="43" t="s">
        <v>5474</v>
      </c>
      <c r="CY808" s="43" t="s">
        <v>5474</v>
      </c>
      <c r="CZ808" s="43" t="s">
        <v>5474</v>
      </c>
      <c r="DA808" s="42" t="s">
        <v>5474</v>
      </c>
      <c r="DB808" s="42" t="s">
        <v>5474</v>
      </c>
      <c r="DC808" s="42" t="s">
        <v>5474</v>
      </c>
      <c r="DD808" s="42" t="s">
        <v>5474</v>
      </c>
      <c r="DE808" s="42" t="s">
        <v>5474</v>
      </c>
      <c r="DF808" s="42" t="s">
        <v>5474</v>
      </c>
      <c r="DG808" s="42" t="s">
        <v>5474</v>
      </c>
      <c r="DH808" s="42" t="s">
        <v>5474</v>
      </c>
    </row>
    <row r="809" spans="1:112">
      <c r="A809" s="22">
        <v>8938</v>
      </c>
      <c r="B809" s="7" t="s">
        <v>1571</v>
      </c>
      <c r="C809" s="21">
        <v>0.23369999999999999</v>
      </c>
      <c r="D809" s="21">
        <v>0.50970000000000004</v>
      </c>
      <c r="E809" s="21">
        <v>3.6299999999999999E-2</v>
      </c>
      <c r="F809" s="21">
        <v>0.3957</v>
      </c>
      <c r="G809" s="21">
        <v>0.7127</v>
      </c>
      <c r="H809" s="21">
        <v>0.2422</v>
      </c>
      <c r="I809" s="21">
        <v>9.6538000000000004</v>
      </c>
      <c r="J809" s="21">
        <v>3.7618999999999998</v>
      </c>
      <c r="K809" s="21">
        <v>1.4E-2</v>
      </c>
      <c r="L809" s="21">
        <v>8.8200000000000001E-2</v>
      </c>
      <c r="M809" s="21">
        <v>5.1900000000000002E-2</v>
      </c>
      <c r="N809" s="21">
        <v>1.7899999999999999E-2</v>
      </c>
      <c r="O809" s="21">
        <v>0.1152</v>
      </c>
      <c r="P809" s="21">
        <v>7.3899999999999993E-2</v>
      </c>
      <c r="Q809" s="21">
        <v>4.1200000000000001E-2</v>
      </c>
      <c r="R809" s="21">
        <v>1.77E-2</v>
      </c>
      <c r="S809" s="21">
        <v>0.1356</v>
      </c>
      <c r="T809" s="21">
        <v>7.6499999999999999E-2</v>
      </c>
      <c r="U809" s="10">
        <v>5</v>
      </c>
      <c r="V809" s="10">
        <v>8.98</v>
      </c>
      <c r="W809" s="7">
        <v>2.2200000000000002</v>
      </c>
      <c r="X809" s="20">
        <v>0.57050000000000001</v>
      </c>
      <c r="Y809" s="75">
        <v>2020</v>
      </c>
      <c r="Z809" s="7">
        <v>2.7</v>
      </c>
      <c r="AA809" s="7">
        <v>0</v>
      </c>
      <c r="AB809" s="51">
        <v>-1323</v>
      </c>
      <c r="AC809" s="51">
        <v>-279</v>
      </c>
      <c r="AD809" s="51">
        <v>-125</v>
      </c>
      <c r="AE809" s="51"/>
      <c r="AF809" s="51">
        <v>-30</v>
      </c>
      <c r="AG809" s="51">
        <v>-1</v>
      </c>
      <c r="AH809" s="20">
        <v>3.7100000000000001E-2</v>
      </c>
      <c r="AI809" s="7" t="s">
        <v>8487</v>
      </c>
      <c r="AJ809" s="67" t="s">
        <v>8757</v>
      </c>
      <c r="AK809" s="44">
        <v>0.67719298245614046</v>
      </c>
      <c r="AL809" s="44">
        <v>-0.95336787564766812</v>
      </c>
      <c r="AM809" s="44">
        <v>-0.71428571428571141</v>
      </c>
      <c r="AN809" s="25">
        <v>0.76101468624833102</v>
      </c>
      <c r="AO809" s="25">
        <v>0.25767690253671555</v>
      </c>
      <c r="AP809" s="215">
        <v>74.900000000000006</v>
      </c>
      <c r="AQ809" s="215" t="s">
        <v>8552</v>
      </c>
      <c r="AR809" s="44">
        <v>1.3368983957219201E-3</v>
      </c>
      <c r="AS809" s="171" t="s">
        <v>7567</v>
      </c>
      <c r="AT809" s="171" t="s">
        <v>7773</v>
      </c>
      <c r="AU809" s="171" t="s">
        <v>7677</v>
      </c>
      <c r="AV809" s="7" t="s">
        <v>8470</v>
      </c>
      <c r="AW809" s="14" t="s">
        <v>6570</v>
      </c>
      <c r="AX809" s="49" t="s">
        <v>5967</v>
      </c>
      <c r="AY809" s="38" t="s">
        <v>6047</v>
      </c>
      <c r="AZ809" s="14" t="s">
        <v>6628</v>
      </c>
      <c r="BA809" s="49" t="s">
        <v>5967</v>
      </c>
      <c r="BB809" s="38" t="s">
        <v>5961</v>
      </c>
      <c r="BC809" s="7">
        <v>0.4</v>
      </c>
      <c r="BD809" s="14" t="s">
        <v>6319</v>
      </c>
      <c r="BE809" s="49" t="s">
        <v>5967</v>
      </c>
      <c r="BF809" s="38" t="s">
        <v>5989</v>
      </c>
      <c r="BG809" s="7">
        <v>2.5</v>
      </c>
      <c r="BH809" s="45">
        <v>1451.203861496278</v>
      </c>
      <c r="BI809" s="215" t="s">
        <v>8518</v>
      </c>
      <c r="BJ809" s="215" t="s">
        <v>8509</v>
      </c>
      <c r="BK809" s="7">
        <v>0.9</v>
      </c>
      <c r="BL809" s="25">
        <v>5.3691275167785995E-3</v>
      </c>
      <c r="BM809" s="20">
        <v>0.72437499999999999</v>
      </c>
      <c r="BN809" s="20">
        <v>0.745</v>
      </c>
      <c r="BO809" s="20">
        <v>0.70749999999999991</v>
      </c>
      <c r="BP809" s="46">
        <v>8.3407572383073507</v>
      </c>
      <c r="BQ809" s="215" t="s">
        <v>8585</v>
      </c>
      <c r="BR809" s="79">
        <v>0.66622162883845126</v>
      </c>
      <c r="BS809" s="9">
        <v>2.3651160072720279E-2</v>
      </c>
      <c r="BT809" s="9">
        <v>3.0022432853255898E-2</v>
      </c>
      <c r="BU809" s="47">
        <v>44399</v>
      </c>
      <c r="BV809" s="47">
        <v>44405</v>
      </c>
      <c r="BW809" s="14" t="s">
        <v>5474</v>
      </c>
      <c r="BX809" s="83">
        <v>1.082777036048064</v>
      </c>
      <c r="BY809" s="82">
        <v>10.4</v>
      </c>
      <c r="BZ809" s="46">
        <v>7.2019230769230775</v>
      </c>
      <c r="CA809" s="48" t="s">
        <v>5474</v>
      </c>
      <c r="CB809" s="45">
        <v>-99092.700000000012</v>
      </c>
      <c r="CC809" s="45">
        <v>-20897.100000000002</v>
      </c>
      <c r="CD809" s="45">
        <v>-9362.5</v>
      </c>
      <c r="CE809" s="45">
        <v>0</v>
      </c>
      <c r="CF809" s="14" t="s">
        <v>9317</v>
      </c>
      <c r="CG809" s="7" t="s">
        <v>8556</v>
      </c>
      <c r="CH809" s="215" t="s">
        <v>8479</v>
      </c>
      <c r="CI809" s="215" t="s">
        <v>8479</v>
      </c>
      <c r="CJ809" s="215" t="s">
        <v>8479</v>
      </c>
      <c r="CK809" s="43" t="s">
        <v>6894</v>
      </c>
      <c r="CL809" s="43" t="s">
        <v>5474</v>
      </c>
      <c r="CM809" s="43" t="s">
        <v>5474</v>
      </c>
      <c r="CN809" s="145">
        <v>-20897.100000000002</v>
      </c>
      <c r="CO809" s="145">
        <v>-108455.20000000001</v>
      </c>
      <c r="CP809" s="148">
        <v>108695.16922607123</v>
      </c>
      <c r="CQ809" s="189" t="s">
        <v>5474</v>
      </c>
      <c r="CR809" s="189" t="s">
        <v>5474</v>
      </c>
      <c r="CS809" s="99" t="s">
        <v>5474</v>
      </c>
      <c r="CT809" s="167" t="s">
        <v>5474</v>
      </c>
      <c r="CU809" s="43" t="s">
        <v>5474</v>
      </c>
      <c r="CV809" s="43" t="s">
        <v>5474</v>
      </c>
      <c r="CW809" s="43" t="s">
        <v>5474</v>
      </c>
      <c r="CX809" s="43" t="s">
        <v>5474</v>
      </c>
      <c r="CY809" s="43" t="s">
        <v>5474</v>
      </c>
      <c r="CZ809" s="43" t="s">
        <v>5474</v>
      </c>
      <c r="DA809" s="42" t="s">
        <v>5474</v>
      </c>
      <c r="DB809" s="42" t="s">
        <v>5474</v>
      </c>
      <c r="DC809" s="42" t="s">
        <v>5474</v>
      </c>
      <c r="DD809" s="42" t="s">
        <v>5474</v>
      </c>
      <c r="DE809" s="42" t="s">
        <v>5474</v>
      </c>
      <c r="DF809" s="42" t="s">
        <v>5474</v>
      </c>
      <c r="DG809" s="42" t="s">
        <v>5474</v>
      </c>
      <c r="DH809" s="42" t="s">
        <v>5474</v>
      </c>
    </row>
    <row r="810" spans="1:112">
      <c r="A810" s="22">
        <v>5211</v>
      </c>
      <c r="B810" s="7" t="s">
        <v>1065</v>
      </c>
      <c r="C810" s="21">
        <v>9.8799999999999999E-2</v>
      </c>
      <c r="D810" s="21">
        <v>-0.1192</v>
      </c>
      <c r="E810" s="21">
        <v>5.16E-2</v>
      </c>
      <c r="F810" s="21">
        <v>-0.10340000000000001</v>
      </c>
      <c r="G810" s="21">
        <v>-0.248</v>
      </c>
      <c r="H810" s="21">
        <v>18.666699999999999</v>
      </c>
      <c r="I810" s="21">
        <v>36.333300000000001</v>
      </c>
      <c r="J810" s="21">
        <v>29.571400000000001</v>
      </c>
      <c r="K810" s="21">
        <v>-0.1047</v>
      </c>
      <c r="L810" s="21">
        <v>-9.6299999999999997E-2</v>
      </c>
      <c r="M810" s="21">
        <v>-1.09E-2</v>
      </c>
      <c r="N810" s="21">
        <v>2.8557000000000001</v>
      </c>
      <c r="O810" s="21">
        <v>2.5825999999999998</v>
      </c>
      <c r="P810" s="21">
        <v>0.59340000000000004</v>
      </c>
      <c r="Q810" s="21">
        <v>0.03</v>
      </c>
      <c r="R810" s="21">
        <v>2.6499999999999999E-2</v>
      </c>
      <c r="S810" s="21">
        <v>1.8200000000000001E-2</v>
      </c>
      <c r="T810" s="21">
        <v>1.5900000000000001E-2</v>
      </c>
      <c r="U810" s="10">
        <v>2</v>
      </c>
      <c r="V810" s="10">
        <v>1.76</v>
      </c>
      <c r="W810" s="7">
        <v>0.26600000000000001</v>
      </c>
      <c r="X810" s="20">
        <v>0.70340000000000003</v>
      </c>
      <c r="Y810" s="75">
        <v>2019</v>
      </c>
      <c r="Z810" s="7">
        <v>0.4</v>
      </c>
      <c r="AA810" s="7">
        <v>0</v>
      </c>
      <c r="AB810" s="51">
        <v>-79</v>
      </c>
      <c r="AC810" s="51">
        <v>1</v>
      </c>
      <c r="AD810" s="51"/>
      <c r="AE810" s="51"/>
      <c r="AF810" s="51"/>
      <c r="AG810" s="51"/>
      <c r="AH810" s="20">
        <v>5.8999999999999999E-3</v>
      </c>
      <c r="AI810" s="7" t="s">
        <v>8467</v>
      </c>
      <c r="AJ810" s="67" t="s">
        <v>8494</v>
      </c>
      <c r="AK810" s="44">
        <v>-0.66363636363636369</v>
      </c>
      <c r="AL810" s="44">
        <v>-0.91780821917808197</v>
      </c>
      <c r="AM810" s="44">
        <v>-0.62499999999999778</v>
      </c>
      <c r="AN810" s="25">
        <v>0.34591194968553457</v>
      </c>
      <c r="AO810" s="25">
        <v>0.22955974842767296</v>
      </c>
      <c r="AP810" s="215">
        <v>15.9</v>
      </c>
      <c r="AQ810" s="215" t="s">
        <v>8552</v>
      </c>
      <c r="AR810" s="44">
        <v>9.5238095238095195E-3</v>
      </c>
      <c r="AS810" s="171" t="s">
        <v>8081</v>
      </c>
      <c r="AT810" s="171" t="s">
        <v>7190</v>
      </c>
      <c r="AU810" s="171" t="s">
        <v>6980</v>
      </c>
      <c r="AV810" s="7" t="s">
        <v>8470</v>
      </c>
      <c r="AW810" s="14" t="s">
        <v>7410</v>
      </c>
      <c r="AX810" s="49" t="s">
        <v>5967</v>
      </c>
      <c r="AY810" s="38" t="s">
        <v>6047</v>
      </c>
      <c r="AZ810" s="14" t="s">
        <v>6696</v>
      </c>
      <c r="BA810" s="49" t="s">
        <v>5967</v>
      </c>
      <c r="BB810" s="38" t="s">
        <v>6007</v>
      </c>
      <c r="BC810" s="7">
        <v>0</v>
      </c>
      <c r="BD810" s="14" t="s">
        <v>6371</v>
      </c>
      <c r="BE810" s="49" t="s">
        <v>5967</v>
      </c>
      <c r="BF810" s="38" t="s">
        <v>5971</v>
      </c>
      <c r="BG810" s="7">
        <v>11</v>
      </c>
      <c r="BH810" s="45">
        <v>142.77622462052804</v>
      </c>
      <c r="BI810" s="215" t="s">
        <v>8471</v>
      </c>
      <c r="BJ810" s="215" t="s">
        <v>8554</v>
      </c>
      <c r="BK810" s="7">
        <v>0.8</v>
      </c>
      <c r="BL810" s="25">
        <v>9.5238095238095472E-3</v>
      </c>
      <c r="BM810" s="20">
        <v>0.68006250000000001</v>
      </c>
      <c r="BN810" s="20">
        <v>0.5625</v>
      </c>
      <c r="BO810" s="20">
        <v>0.77624999999999988</v>
      </c>
      <c r="BP810" s="46">
        <v>9.0340909090909101</v>
      </c>
      <c r="BQ810" s="215" t="s">
        <v>8560</v>
      </c>
      <c r="BR810" s="79">
        <v>0.32716981132075496</v>
      </c>
      <c r="BS810" s="9">
        <v>1.0816284484195249E-2</v>
      </c>
      <c r="BT810" s="9">
        <v>1.9194942291994366E-2</v>
      </c>
      <c r="BU810" s="47" t="s">
        <v>5993</v>
      </c>
      <c r="BV810" s="47" t="s">
        <v>5993</v>
      </c>
      <c r="BW810" s="14" t="s">
        <v>5474</v>
      </c>
      <c r="BX810" s="83">
        <v>0.59260377358490579</v>
      </c>
      <c r="BY810" s="82">
        <v>1.8</v>
      </c>
      <c r="BZ810" s="46">
        <v>8.8333333333333339</v>
      </c>
      <c r="CA810" s="48" t="s">
        <v>8475</v>
      </c>
      <c r="CB810" s="45">
        <v>-1256.1000000000001</v>
      </c>
      <c r="CC810" s="45">
        <v>15.9</v>
      </c>
      <c r="CD810" s="45">
        <v>0</v>
      </c>
      <c r="CE810" s="45">
        <v>0</v>
      </c>
      <c r="CF810" s="14" t="s">
        <v>9318</v>
      </c>
      <c r="CG810" s="7" t="s">
        <v>8556</v>
      </c>
      <c r="CH810" s="215" t="s">
        <v>8478</v>
      </c>
      <c r="CI810" s="215" t="s">
        <v>8479</v>
      </c>
      <c r="CJ810" s="215" t="s">
        <v>8479</v>
      </c>
      <c r="CK810" s="43" t="s">
        <v>6968</v>
      </c>
      <c r="CL810" s="43" t="s">
        <v>5474</v>
      </c>
      <c r="CM810" s="43" t="s">
        <v>6898</v>
      </c>
      <c r="CN810" s="145">
        <v>15.9</v>
      </c>
      <c r="CO810" s="145">
        <v>-1256.1000000000001</v>
      </c>
      <c r="CP810" s="148">
        <v>2270.1419714663957</v>
      </c>
      <c r="CQ810" s="189" t="s">
        <v>5474</v>
      </c>
      <c r="CR810" s="189" t="s">
        <v>5474</v>
      </c>
      <c r="CS810" s="99" t="s">
        <v>5474</v>
      </c>
      <c r="CT810" s="167" t="s">
        <v>5474</v>
      </c>
      <c r="CU810" s="43" t="s">
        <v>5474</v>
      </c>
      <c r="CV810" s="43" t="s">
        <v>5474</v>
      </c>
      <c r="CW810" s="43" t="s">
        <v>5474</v>
      </c>
      <c r="CX810" s="43" t="s">
        <v>5474</v>
      </c>
      <c r="CY810" s="43" t="s">
        <v>5474</v>
      </c>
      <c r="CZ810" s="43" t="s">
        <v>5474</v>
      </c>
      <c r="DA810" s="42" t="s">
        <v>5474</v>
      </c>
      <c r="DB810" s="42" t="s">
        <v>5474</v>
      </c>
      <c r="DC810" s="42" t="s">
        <v>5474</v>
      </c>
      <c r="DD810" s="42" t="s">
        <v>5474</v>
      </c>
      <c r="DE810" s="42" t="s">
        <v>5474</v>
      </c>
      <c r="DF810" s="42" t="s">
        <v>5474</v>
      </c>
      <c r="DG810" s="42" t="s">
        <v>5474</v>
      </c>
      <c r="DH810" s="42" t="s">
        <v>5474</v>
      </c>
    </row>
    <row r="811" spans="1:112">
      <c r="A811" s="22">
        <v>5016</v>
      </c>
      <c r="B811" s="7" t="s">
        <v>1056</v>
      </c>
      <c r="C811" s="21">
        <v>0.20039999999999999</v>
      </c>
      <c r="D811" s="21">
        <v>0.44529999999999997</v>
      </c>
      <c r="E811" s="21">
        <v>0.2074</v>
      </c>
      <c r="F811" s="21">
        <v>0.52490000000000003</v>
      </c>
      <c r="G811" s="21">
        <v>0.1893</v>
      </c>
      <c r="H811" s="21">
        <v>0.61799999999999999</v>
      </c>
      <c r="I811" s="21">
        <v>1.2154</v>
      </c>
      <c r="J811" s="21">
        <v>0.75190000000000001</v>
      </c>
      <c r="K811" s="21">
        <v>3.2899999999999999E-2</v>
      </c>
      <c r="L811" s="21">
        <v>5.1400000000000001E-2</v>
      </c>
      <c r="M811" s="21">
        <v>4.5400000000000003E-2</v>
      </c>
      <c r="N811" s="21">
        <v>3.49E-2</v>
      </c>
      <c r="O811" s="21">
        <v>4.2000000000000003E-2</v>
      </c>
      <c r="P811" s="21">
        <v>4.3400000000000001E-2</v>
      </c>
      <c r="Q811" s="21">
        <v>1.7299999999999999E-2</v>
      </c>
      <c r="R811" s="21">
        <v>9.7000000000000003E-3</v>
      </c>
      <c r="S811" s="21">
        <v>0.13020000000000001</v>
      </c>
      <c r="T811" s="21">
        <v>6.4299999999999996E-2</v>
      </c>
      <c r="U811" s="10">
        <v>2.33</v>
      </c>
      <c r="V811" s="10">
        <v>4.1500000000000004</v>
      </c>
      <c r="W811" s="7">
        <v>2.2599999999999998</v>
      </c>
      <c r="X811" s="20">
        <v>0.67769999999999997</v>
      </c>
      <c r="Y811" s="75">
        <v>2020</v>
      </c>
      <c r="Z811" s="7">
        <v>2</v>
      </c>
      <c r="AA811" s="7">
        <v>0</v>
      </c>
      <c r="AB811" s="51">
        <v>67</v>
      </c>
      <c r="AC811" s="51">
        <v>15</v>
      </c>
      <c r="AD811" s="51"/>
      <c r="AE811" s="51"/>
      <c r="AF811" s="51"/>
      <c r="AG811" s="51"/>
      <c r="AH811" s="20">
        <v>0</v>
      </c>
      <c r="AI811" s="7" t="s">
        <v>8481</v>
      </c>
      <c r="AJ811" s="67" t="s">
        <v>8843</v>
      </c>
      <c r="AK811" s="44">
        <v>0.55813953488372114</v>
      </c>
      <c r="AL811" s="44">
        <v>-0.76842105263157867</v>
      </c>
      <c r="AM811" s="44">
        <v>-0.6666666666666351</v>
      </c>
      <c r="AN811" s="25">
        <v>0.45322793148880092</v>
      </c>
      <c r="AO811" s="25">
        <v>0.12516469038208167</v>
      </c>
      <c r="AP811" s="215">
        <v>37.950000000000003</v>
      </c>
      <c r="AQ811" s="215" t="s">
        <v>8552</v>
      </c>
      <c r="AR811" s="44">
        <v>1.3192612137203101E-3</v>
      </c>
      <c r="AS811" s="171" t="s">
        <v>8075</v>
      </c>
      <c r="AT811" s="171" t="s">
        <v>7646</v>
      </c>
      <c r="AU811" s="171" t="s">
        <v>7091</v>
      </c>
      <c r="AV811" s="7" t="s">
        <v>8488</v>
      </c>
      <c r="AW811" s="14" t="s">
        <v>6610</v>
      </c>
      <c r="AX811" s="49" t="s">
        <v>5967</v>
      </c>
      <c r="AY811" s="38" t="s">
        <v>6007</v>
      </c>
      <c r="AZ811" s="14" t="s">
        <v>6770</v>
      </c>
      <c r="BA811" s="49" t="s">
        <v>5960</v>
      </c>
      <c r="BB811" s="38" t="s">
        <v>5971</v>
      </c>
      <c r="BC811" s="7">
        <v>0.4</v>
      </c>
      <c r="BD811" s="14" t="s">
        <v>6367</v>
      </c>
      <c r="BE811" s="49" t="s">
        <v>5967</v>
      </c>
      <c r="BF811" s="38" t="s">
        <v>5961</v>
      </c>
      <c r="BG811" s="7">
        <v>0.5</v>
      </c>
      <c r="BH811" s="45">
        <v>74.184292980045043</v>
      </c>
      <c r="BI811" s="215" t="s">
        <v>8495</v>
      </c>
      <c r="BJ811" s="215" t="s">
        <v>8554</v>
      </c>
      <c r="BK811" s="7">
        <v>0.6</v>
      </c>
      <c r="BL811" s="25">
        <v>1.3192612137204291E-3</v>
      </c>
      <c r="BM811" s="20">
        <v>0.73150000000000004</v>
      </c>
      <c r="BN811" s="20">
        <v>0.79749999999999999</v>
      </c>
      <c r="BO811" s="20">
        <v>0.67749999999999999</v>
      </c>
      <c r="BP811" s="46">
        <v>9.1445783132530121</v>
      </c>
      <c r="BQ811" s="215" t="s">
        <v>8558</v>
      </c>
      <c r="BR811" s="79">
        <v>0.46730830039525684</v>
      </c>
      <c r="BS811" s="9">
        <v>5.3389712343528073E-2</v>
      </c>
      <c r="BT811" s="9">
        <v>4.6578438401490896E-2</v>
      </c>
      <c r="BU811" s="47" t="s">
        <v>5993</v>
      </c>
      <c r="BV811" s="47" t="s">
        <v>5993</v>
      </c>
      <c r="BW811" s="14" t="s">
        <v>5474</v>
      </c>
      <c r="BX811" s="83">
        <v>0.76076996047430812</v>
      </c>
      <c r="BY811" s="82">
        <v>4.93</v>
      </c>
      <c r="BZ811" s="46">
        <v>7.6977687626774856</v>
      </c>
      <c r="CA811" s="48" t="s">
        <v>8475</v>
      </c>
      <c r="CB811" s="45">
        <v>2542.65</v>
      </c>
      <c r="CC811" s="45">
        <v>569.25</v>
      </c>
      <c r="CD811" s="45">
        <v>0</v>
      </c>
      <c r="CE811" s="45">
        <v>0</v>
      </c>
      <c r="CF811" s="14" t="s">
        <v>9319</v>
      </c>
      <c r="CG811" s="7" t="s">
        <v>8556</v>
      </c>
      <c r="CH811" s="215" t="s">
        <v>8546</v>
      </c>
      <c r="CI811" s="215" t="s">
        <v>8479</v>
      </c>
      <c r="CJ811" s="215" t="s">
        <v>8546</v>
      </c>
      <c r="CK811" s="43" t="s">
        <v>5474</v>
      </c>
      <c r="CL811" s="43" t="s">
        <v>5474</v>
      </c>
      <c r="CM811" s="43" t="s">
        <v>5474</v>
      </c>
      <c r="CN811" s="145">
        <v>569.25</v>
      </c>
      <c r="CO811" s="145">
        <v>2542.65</v>
      </c>
      <c r="CP811" s="148">
        <v>2815.2939185927098</v>
      </c>
      <c r="CQ811" s="189" t="s">
        <v>5474</v>
      </c>
      <c r="CR811" s="189" t="s">
        <v>5474</v>
      </c>
      <c r="CS811" s="99" t="s">
        <v>5474</v>
      </c>
      <c r="CT811" s="167" t="s">
        <v>5474</v>
      </c>
      <c r="CU811" s="43" t="s">
        <v>5474</v>
      </c>
      <c r="CV811" s="43" t="s">
        <v>5474</v>
      </c>
      <c r="CW811" s="43" t="s">
        <v>5474</v>
      </c>
      <c r="CX811" s="43" t="s">
        <v>5474</v>
      </c>
      <c r="CY811" s="43" t="s">
        <v>5474</v>
      </c>
      <c r="CZ811" s="43" t="s">
        <v>5474</v>
      </c>
      <c r="DA811" s="42" t="s">
        <v>5474</v>
      </c>
      <c r="DB811" s="42" t="s">
        <v>5474</v>
      </c>
      <c r="DC811" s="42" t="s">
        <v>5474</v>
      </c>
      <c r="DD811" s="42" t="s">
        <v>5474</v>
      </c>
      <c r="DE811" s="42" t="s">
        <v>5474</v>
      </c>
      <c r="DF811" s="42" t="s">
        <v>5474</v>
      </c>
      <c r="DG811" s="42" t="s">
        <v>5474</v>
      </c>
      <c r="DH811" s="42" t="s">
        <v>5474</v>
      </c>
    </row>
    <row r="812" spans="1:112">
      <c r="A812" s="22">
        <v>2440</v>
      </c>
      <c r="B812" s="7" t="s">
        <v>405</v>
      </c>
      <c r="C812" s="21">
        <v>-0.14030000000000001</v>
      </c>
      <c r="D812" s="21">
        <v>0.24490000000000001</v>
      </c>
      <c r="E812" s="21">
        <v>-0.14080000000000001</v>
      </c>
      <c r="F812" s="21">
        <v>0.2777</v>
      </c>
      <c r="G812" s="21">
        <v>0.78249999999999997</v>
      </c>
      <c r="H812" s="21">
        <v>0.58819999999999995</v>
      </c>
      <c r="I812" s="21">
        <v>-0.71879999999999999</v>
      </c>
      <c r="J812" s="21">
        <v>-0.3231</v>
      </c>
      <c r="K812" s="21">
        <v>-5.9999999999999995E-4</v>
      </c>
      <c r="L812" s="21">
        <v>-5.3199999999999997E-2</v>
      </c>
      <c r="M812" s="21">
        <v>1.9699999999999999E-2</v>
      </c>
      <c r="N812" s="21">
        <v>4.8999999999999998E-3</v>
      </c>
      <c r="O812" s="21">
        <v>-3.3000000000000002E-2</v>
      </c>
      <c r="P812" s="21">
        <v>3.3599999999999998E-2</v>
      </c>
      <c r="Q812" s="21">
        <v>1.9800000000000002E-2</v>
      </c>
      <c r="R812" s="21">
        <v>8.3000000000000001E-3</v>
      </c>
      <c r="S812" s="21">
        <v>4.3499999999999997E-2</v>
      </c>
      <c r="T812" s="21">
        <v>3.2599999999999997E-2</v>
      </c>
      <c r="U812" s="10">
        <v>0.44</v>
      </c>
      <c r="V812" s="10">
        <v>1.37</v>
      </c>
      <c r="W812" s="7">
        <v>0</v>
      </c>
      <c r="X812" s="20">
        <v>0</v>
      </c>
      <c r="Y812" s="75"/>
      <c r="Z812" s="7"/>
      <c r="AA812" s="7"/>
      <c r="AB812" s="51">
        <v>314</v>
      </c>
      <c r="AC812" s="51">
        <v>-28</v>
      </c>
      <c r="AD812" s="51"/>
      <c r="AE812" s="51"/>
      <c r="AF812" s="51"/>
      <c r="AG812" s="51"/>
      <c r="AH812" s="20">
        <v>0</v>
      </c>
      <c r="AI812" s="7" t="s">
        <v>8467</v>
      </c>
      <c r="AJ812" s="67" t="s">
        <v>8494</v>
      </c>
      <c r="AK812" s="44">
        <v>-0.7009803921568627</v>
      </c>
      <c r="AL812" s="44">
        <v>-0.85454545454545439</v>
      </c>
      <c r="AM812" s="44">
        <v>0.79999999999999716</v>
      </c>
      <c r="AN812" s="25">
        <v>1.2515337423312884</v>
      </c>
      <c r="AO812" s="25">
        <v>0.33742331288343558</v>
      </c>
      <c r="AP812" s="215">
        <v>16.3</v>
      </c>
      <c r="AQ812" s="215" t="s">
        <v>8552</v>
      </c>
      <c r="AR812" s="44">
        <v>1.2422360248447201E-2</v>
      </c>
      <c r="AS812" s="171" t="s">
        <v>7568</v>
      </c>
      <c r="AT812" s="171" t="s">
        <v>7569</v>
      </c>
      <c r="AU812" s="171" t="s">
        <v>6890</v>
      </c>
      <c r="AV812" s="7" t="s">
        <v>8470</v>
      </c>
      <c r="AW812" s="14" t="s">
        <v>6388</v>
      </c>
      <c r="AX812" s="49" t="s">
        <v>6009</v>
      </c>
      <c r="AY812" s="38" t="s">
        <v>6047</v>
      </c>
      <c r="AZ812" s="14" t="s">
        <v>6550</v>
      </c>
      <c r="BA812" s="49" t="s">
        <v>5967</v>
      </c>
      <c r="BB812" s="38" t="s">
        <v>6007</v>
      </c>
      <c r="BC812" s="7">
        <v>0.4</v>
      </c>
      <c r="BD812" s="14" t="s">
        <v>5959</v>
      </c>
      <c r="BE812" s="49" t="s">
        <v>5967</v>
      </c>
      <c r="BF812" s="38" t="s">
        <v>5961</v>
      </c>
      <c r="BG812" s="7">
        <v>0.2</v>
      </c>
      <c r="BH812" s="45">
        <v>418.29943695041652</v>
      </c>
      <c r="BI812" s="215" t="s">
        <v>8471</v>
      </c>
      <c r="BJ812" s="215" t="s">
        <v>8554</v>
      </c>
      <c r="BK812" s="7">
        <v>1</v>
      </c>
      <c r="BL812" s="25">
        <v>1.2422360248447159E-2</v>
      </c>
      <c r="BM812" s="20">
        <v>0.58862499999999995</v>
      </c>
      <c r="BN812" s="20">
        <v>0.64500000000000002</v>
      </c>
      <c r="BO812" s="20">
        <v>0.54249999999999998</v>
      </c>
      <c r="BP812" s="46">
        <v>11.897810218978101</v>
      </c>
      <c r="BQ812" s="215" t="s">
        <v>8560</v>
      </c>
      <c r="BR812" s="79">
        <v>0.13374233128834354</v>
      </c>
      <c r="BS812" s="9">
        <v>0</v>
      </c>
      <c r="BT812" s="9">
        <v>0</v>
      </c>
      <c r="BU812" s="47" t="s">
        <v>5993</v>
      </c>
      <c r="BV812" s="47" t="s">
        <v>5993</v>
      </c>
      <c r="BW812" s="14" t="s">
        <v>5474</v>
      </c>
      <c r="BX812" s="83">
        <v>0.41717791411042948</v>
      </c>
      <c r="BY812" s="82">
        <v>1.54</v>
      </c>
      <c r="BZ812" s="46">
        <v>10.584415584415584</v>
      </c>
      <c r="CA812" s="48" t="s">
        <v>8485</v>
      </c>
      <c r="CB812" s="45">
        <v>5118.2</v>
      </c>
      <c r="CC812" s="45">
        <v>-456.40000000000003</v>
      </c>
      <c r="CD812" s="45">
        <v>0</v>
      </c>
      <c r="CE812" s="45">
        <v>0</v>
      </c>
      <c r="CF812" s="14" t="s">
        <v>9320</v>
      </c>
      <c r="CG812" s="7" t="s">
        <v>8477</v>
      </c>
      <c r="CH812" s="215" t="s">
        <v>8498</v>
      </c>
      <c r="CI812" s="215" t="s">
        <v>8498</v>
      </c>
      <c r="CJ812" s="215" t="s">
        <v>8479</v>
      </c>
      <c r="CK812" s="43" t="s">
        <v>6887</v>
      </c>
      <c r="CL812" s="43" t="s">
        <v>5474</v>
      </c>
      <c r="CM812" s="43" t="s">
        <v>6898</v>
      </c>
      <c r="CN812" s="145">
        <v>-456.40000000000003</v>
      </c>
      <c r="CO812" s="145">
        <v>5118.2</v>
      </c>
      <c r="CP812" s="148">
        <v>6818.2808222917893</v>
      </c>
      <c r="CQ812" s="189" t="s">
        <v>5474</v>
      </c>
      <c r="CR812" s="189" t="s">
        <v>5474</v>
      </c>
      <c r="CS812" s="99" t="s">
        <v>5474</v>
      </c>
      <c r="CT812" s="167" t="s">
        <v>5474</v>
      </c>
      <c r="CU812" s="43" t="s">
        <v>5474</v>
      </c>
      <c r="CV812" s="43" t="s">
        <v>5474</v>
      </c>
      <c r="CW812" s="43" t="s">
        <v>5474</v>
      </c>
      <c r="CX812" s="43" t="s">
        <v>5474</v>
      </c>
      <c r="CY812" s="43" t="s">
        <v>5474</v>
      </c>
      <c r="CZ812" s="43" t="s">
        <v>5474</v>
      </c>
      <c r="DA812" s="42" t="s">
        <v>5474</v>
      </c>
      <c r="DB812" s="42" t="s">
        <v>5474</v>
      </c>
      <c r="DC812" s="42" t="s">
        <v>5474</v>
      </c>
      <c r="DD812" s="42" t="s">
        <v>5474</v>
      </c>
      <c r="DE812" s="42" t="s">
        <v>5474</v>
      </c>
      <c r="DF812" s="42" t="s">
        <v>5474</v>
      </c>
      <c r="DG812" s="42" t="s">
        <v>5474</v>
      </c>
      <c r="DH812" s="42" t="s">
        <v>5474</v>
      </c>
    </row>
    <row r="813" spans="1:112">
      <c r="A813" s="22">
        <v>5321</v>
      </c>
      <c r="B813" s="7" t="s">
        <v>1104</v>
      </c>
      <c r="C813" s="21">
        <v>1.3899999999999999E-2</v>
      </c>
      <c r="D813" s="21">
        <v>0.2392</v>
      </c>
      <c r="E813" s="21">
        <v>4.1300000000000003E-2</v>
      </c>
      <c r="F813" s="21">
        <v>0.27200000000000002</v>
      </c>
      <c r="G813" s="21">
        <v>0.35909999999999997</v>
      </c>
      <c r="H813" s="21">
        <v>3.6400000000000002E-2</v>
      </c>
      <c r="I813" s="21">
        <v>3.0356999999999998</v>
      </c>
      <c r="J813" s="21">
        <v>3.6046999999999998</v>
      </c>
      <c r="K813" s="21">
        <v>1.2999999999999999E-2</v>
      </c>
      <c r="L813" s="21">
        <v>6.4100000000000004E-2</v>
      </c>
      <c r="M813" s="21">
        <v>-5.5999999999999999E-3</v>
      </c>
      <c r="N813" s="21">
        <v>5.7000000000000002E-3</v>
      </c>
      <c r="O813" s="21">
        <v>2.06E-2</v>
      </c>
      <c r="P813" s="21">
        <v>-2.2499999999999999E-2</v>
      </c>
      <c r="Q813" s="21">
        <v>-1.21E-2</v>
      </c>
      <c r="R813" s="21">
        <v>-8.8999999999999999E-3</v>
      </c>
      <c r="S813" s="21">
        <v>1E-3</v>
      </c>
      <c r="T813" s="21">
        <v>9.7999999999999997E-3</v>
      </c>
      <c r="U813" s="10">
        <v>1.1200000000000001</v>
      </c>
      <c r="V813" s="10">
        <v>-2.19</v>
      </c>
      <c r="W813" s="7">
        <v>0</v>
      </c>
      <c r="X813" s="20">
        <v>0</v>
      </c>
      <c r="Y813" s="75"/>
      <c r="Z813" s="7"/>
      <c r="AA813" s="7"/>
      <c r="AB813" s="51">
        <v>-227</v>
      </c>
      <c r="AC813" s="51">
        <v>-12</v>
      </c>
      <c r="AD813" s="51"/>
      <c r="AE813" s="51"/>
      <c r="AF813" s="51"/>
      <c r="AG813" s="51"/>
      <c r="AH813" s="20">
        <v>3.9199999999999999E-2</v>
      </c>
      <c r="AI813" s="7" t="s">
        <v>8467</v>
      </c>
      <c r="AJ813" s="67" t="s">
        <v>8482</v>
      </c>
      <c r="AK813" s="44">
        <v>-0.61418269230769229</v>
      </c>
      <c r="AL813" s="44">
        <v>-0.888695652173913</v>
      </c>
      <c r="AM813" s="44">
        <v>0.64179104477612015</v>
      </c>
      <c r="AN813" s="25">
        <v>0.91730981256890864</v>
      </c>
      <c r="AO813" s="25">
        <v>0.63395810363836835</v>
      </c>
      <c r="AP813" s="215">
        <v>45.35</v>
      </c>
      <c r="AQ813" s="215" t="s">
        <v>8552</v>
      </c>
      <c r="AR813" s="44">
        <v>5.4651162790697601E-2</v>
      </c>
      <c r="AS813" s="171" t="s">
        <v>8117</v>
      </c>
      <c r="AT813" s="171" t="s">
        <v>6979</v>
      </c>
      <c r="AU813" s="171" t="s">
        <v>7262</v>
      </c>
      <c r="AV813" s="7" t="s">
        <v>5474</v>
      </c>
      <c r="AW813" s="14" t="s">
        <v>6038</v>
      </c>
      <c r="AX813" s="49" t="s">
        <v>6039</v>
      </c>
      <c r="AY813" s="38" t="s">
        <v>6047</v>
      </c>
      <c r="AZ813" s="14" t="s">
        <v>6152</v>
      </c>
      <c r="BA813" s="49" t="s">
        <v>5960</v>
      </c>
      <c r="BB813" s="38" t="s">
        <v>5961</v>
      </c>
      <c r="BC813" s="7">
        <v>0.7</v>
      </c>
      <c r="BD813" s="14" t="s">
        <v>5980</v>
      </c>
      <c r="BE813" s="49" t="s">
        <v>6020</v>
      </c>
      <c r="BF813" s="38" t="s">
        <v>5971</v>
      </c>
      <c r="BG813" s="7">
        <v>1.7</v>
      </c>
      <c r="BH813" s="45">
        <v>942.34184761428901</v>
      </c>
      <c r="BI813" s="215" t="s">
        <v>8489</v>
      </c>
      <c r="BJ813" s="215" t="s">
        <v>8509</v>
      </c>
      <c r="BK813" s="7">
        <v>0.9</v>
      </c>
      <c r="BL813" s="25">
        <v>4.9768518518518483E-2</v>
      </c>
      <c r="BM813" s="20">
        <v>0.67812499999999998</v>
      </c>
      <c r="BN813" s="20">
        <v>0.68499999999999994</v>
      </c>
      <c r="BO813" s="20">
        <v>0.67249999999999999</v>
      </c>
      <c r="BP813" s="46" t="s">
        <v>8473</v>
      </c>
      <c r="BQ813" s="215" t="s">
        <v>8473</v>
      </c>
      <c r="BR813" s="79" t="s">
        <v>8473</v>
      </c>
      <c r="BS813" s="9">
        <v>0</v>
      </c>
      <c r="BT813" s="9">
        <v>0</v>
      </c>
      <c r="BU813" s="47" t="s">
        <v>5993</v>
      </c>
      <c r="BV813" s="47" t="s">
        <v>5993</v>
      </c>
      <c r="BW813" s="14" t="s">
        <v>5474</v>
      </c>
      <c r="BX813" s="83" t="s">
        <v>8473</v>
      </c>
      <c r="BY813" s="82" t="s">
        <v>8473</v>
      </c>
      <c r="BZ813" s="46" t="s">
        <v>8473</v>
      </c>
      <c r="CA813" s="48" t="s">
        <v>5474</v>
      </c>
      <c r="CB813" s="45">
        <v>-10294.450000000001</v>
      </c>
      <c r="CC813" s="45">
        <v>-544.20000000000005</v>
      </c>
      <c r="CD813" s="45">
        <v>0</v>
      </c>
      <c r="CE813" s="45">
        <v>0</v>
      </c>
      <c r="CF813" s="14" t="s">
        <v>9321</v>
      </c>
      <c r="CG813" s="7" t="s">
        <v>8477</v>
      </c>
      <c r="CH813" s="215" t="s">
        <v>8478</v>
      </c>
      <c r="CI813" s="215" t="s">
        <v>8479</v>
      </c>
      <c r="CJ813" s="215" t="s">
        <v>8523</v>
      </c>
      <c r="CK813" s="43" t="s">
        <v>5474</v>
      </c>
      <c r="CL813" s="43" t="s">
        <v>8480</v>
      </c>
      <c r="CM813" s="43" t="s">
        <v>6898</v>
      </c>
      <c r="CN813" s="145">
        <v>-544.20000000000005</v>
      </c>
      <c r="CO813" s="145">
        <v>-10294.450000000001</v>
      </c>
      <c r="CP813" s="148">
        <v>42735.202789308009</v>
      </c>
      <c r="CQ813" s="189" t="s">
        <v>5474</v>
      </c>
      <c r="CR813" s="189" t="s">
        <v>5474</v>
      </c>
      <c r="CS813" s="99" t="s">
        <v>5474</v>
      </c>
      <c r="CT813" s="167" t="s">
        <v>5474</v>
      </c>
      <c r="CU813" s="43" t="s">
        <v>5474</v>
      </c>
      <c r="CV813" s="43" t="s">
        <v>5474</v>
      </c>
      <c r="CW813" s="43" t="s">
        <v>5474</v>
      </c>
      <c r="CX813" s="43" t="s">
        <v>5474</v>
      </c>
      <c r="CY813" s="43" t="s">
        <v>5474</v>
      </c>
      <c r="CZ813" s="43" t="s">
        <v>5474</v>
      </c>
      <c r="DA813" s="42" t="s">
        <v>5474</v>
      </c>
      <c r="DB813" s="42" t="s">
        <v>5474</v>
      </c>
      <c r="DC813" s="42" t="s">
        <v>5474</v>
      </c>
      <c r="DD813" s="42" t="s">
        <v>5474</v>
      </c>
      <c r="DE813" s="42" t="s">
        <v>5474</v>
      </c>
      <c r="DF813" s="42" t="s">
        <v>5474</v>
      </c>
      <c r="DG813" s="42" t="s">
        <v>5474</v>
      </c>
      <c r="DH813" s="42" t="s">
        <v>5474</v>
      </c>
    </row>
    <row r="814" spans="1:112">
      <c r="A814" s="22">
        <v>9927</v>
      </c>
      <c r="B814" s="7" t="s">
        <v>1599</v>
      </c>
      <c r="C814" s="21">
        <v>-8.9700000000000002E-2</v>
      </c>
      <c r="D814" s="21">
        <v>5.79E-2</v>
      </c>
      <c r="E814" s="21">
        <v>-1.6899999999999998E-2</v>
      </c>
      <c r="F814" s="21">
        <v>6.5299999999999997E-2</v>
      </c>
      <c r="G814" s="21">
        <v>8.7400000000000005E-2</v>
      </c>
      <c r="H814" s="21">
        <v>0</v>
      </c>
      <c r="I814" s="21">
        <v>2.6957</v>
      </c>
      <c r="J814" s="21">
        <v>43.5</v>
      </c>
      <c r="K814" s="21">
        <v>-2.0199999999999999E-2</v>
      </c>
      <c r="L814" s="21">
        <v>9.5399999999999999E-2</v>
      </c>
      <c r="M814" s="21">
        <v>7.0800000000000002E-2</v>
      </c>
      <c r="N814" s="21">
        <v>-1.8499999999999999E-2</v>
      </c>
      <c r="O814" s="21">
        <v>9.2999999999999999E-2</v>
      </c>
      <c r="P814" s="21">
        <v>6.7199999999999996E-2</v>
      </c>
      <c r="Q814" s="21">
        <v>2.0799999999999999E-2</v>
      </c>
      <c r="R814" s="21">
        <v>1.7000000000000001E-2</v>
      </c>
      <c r="S814" s="21">
        <v>0.1201</v>
      </c>
      <c r="T814" s="21">
        <v>9.4500000000000001E-2</v>
      </c>
      <c r="U814" s="10">
        <v>1.7</v>
      </c>
      <c r="V814" s="10">
        <v>3.43</v>
      </c>
      <c r="W814" s="7">
        <v>1.976</v>
      </c>
      <c r="X814" s="20">
        <v>0.69710000000000005</v>
      </c>
      <c r="Y814" s="75">
        <v>2020</v>
      </c>
      <c r="Z814" s="7">
        <v>1</v>
      </c>
      <c r="AA814" s="7">
        <v>0</v>
      </c>
      <c r="AB814" s="51">
        <v>-692</v>
      </c>
      <c r="AC814" s="51">
        <v>-55</v>
      </c>
      <c r="AD814" s="51">
        <v>14</v>
      </c>
      <c r="AE814" s="51">
        <v>7</v>
      </c>
      <c r="AF814" s="51">
        <v>-17</v>
      </c>
      <c r="AG814" s="51">
        <v>8</v>
      </c>
      <c r="AH814" s="20">
        <v>0</v>
      </c>
      <c r="AI814" s="7" t="s">
        <v>8467</v>
      </c>
      <c r="AJ814" s="67" t="s">
        <v>9168</v>
      </c>
      <c r="AK814" s="44">
        <v>-0.61891891891891881</v>
      </c>
      <c r="AL814" s="44">
        <v>-0.9788359788359785</v>
      </c>
      <c r="AM814" s="44">
        <v>-0.59999999999999432</v>
      </c>
      <c r="AN814" s="25">
        <v>0.53857350800582227</v>
      </c>
      <c r="AO814" s="25">
        <v>0.27510917030567694</v>
      </c>
      <c r="AP814" s="215">
        <v>34.35</v>
      </c>
      <c r="AQ814" s="215" t="s">
        <v>8552</v>
      </c>
      <c r="AR814" s="44">
        <v>1.6272189349112402E-2</v>
      </c>
      <c r="AS814" s="171" t="s">
        <v>8117</v>
      </c>
      <c r="AT814" s="171" t="s">
        <v>7679</v>
      </c>
      <c r="AU814" s="171" t="s">
        <v>7021</v>
      </c>
      <c r="AV814" s="7" t="s">
        <v>8470</v>
      </c>
      <c r="AW814" s="14" t="s">
        <v>6508</v>
      </c>
      <c r="AX814" s="49" t="s">
        <v>5960</v>
      </c>
      <c r="AY814" s="38" t="s">
        <v>6047</v>
      </c>
      <c r="AZ814" s="14" t="s">
        <v>6696</v>
      </c>
      <c r="BA814" s="49" t="s">
        <v>5967</v>
      </c>
      <c r="BB814" s="38" t="s">
        <v>5961</v>
      </c>
      <c r="BC814" s="7">
        <v>0.4</v>
      </c>
      <c r="BD814" s="14" t="s">
        <v>5959</v>
      </c>
      <c r="BE814" s="49" t="s">
        <v>5960</v>
      </c>
      <c r="BF814" s="38" t="s">
        <v>5961</v>
      </c>
      <c r="BG814" s="7">
        <v>0.4</v>
      </c>
      <c r="BH814" s="45">
        <v>311.63703524832135</v>
      </c>
      <c r="BI814" s="215" t="s">
        <v>8489</v>
      </c>
      <c r="BJ814" s="215" t="s">
        <v>8554</v>
      </c>
      <c r="BK814" s="7">
        <v>0.3</v>
      </c>
      <c r="BL814" s="25">
        <v>5.8565153733529385E-3</v>
      </c>
      <c r="BM814" s="20">
        <v>0.65712499999999996</v>
      </c>
      <c r="BN814" s="20">
        <v>0.61999999999999988</v>
      </c>
      <c r="BO814" s="20">
        <v>0.68749999999999989</v>
      </c>
      <c r="BP814" s="46">
        <v>10.014577259475219</v>
      </c>
      <c r="BQ814" s="215" t="s">
        <v>8560</v>
      </c>
      <c r="BR814" s="79">
        <v>0.21764192139737987</v>
      </c>
      <c r="BS814" s="9">
        <v>5.1374929732390218E-2</v>
      </c>
      <c r="BT814" s="9">
        <v>2.3126789793536107E-2</v>
      </c>
      <c r="BU814" s="47" t="s">
        <v>5993</v>
      </c>
      <c r="BV814" s="47" t="s">
        <v>5993</v>
      </c>
      <c r="BW814" s="14" t="s">
        <v>5474</v>
      </c>
      <c r="BX814" s="83">
        <v>0.46117030567685569</v>
      </c>
      <c r="BY814" s="82">
        <v>3.5999999999999996</v>
      </c>
      <c r="BZ814" s="46">
        <v>9.5416666666666679</v>
      </c>
      <c r="CA814" s="48" t="s">
        <v>8526</v>
      </c>
      <c r="CB814" s="45">
        <v>-23770.2</v>
      </c>
      <c r="CC814" s="45">
        <v>-1889.25</v>
      </c>
      <c r="CD814" s="45">
        <v>480.90000000000003</v>
      </c>
      <c r="CE814" s="45">
        <v>240.45000000000002</v>
      </c>
      <c r="CF814" s="14" t="s">
        <v>9322</v>
      </c>
      <c r="CG814" s="7" t="s">
        <v>8556</v>
      </c>
      <c r="CH814" s="215" t="s">
        <v>8498</v>
      </c>
      <c r="CI814" s="215" t="s">
        <v>8479</v>
      </c>
      <c r="CJ814" s="215" t="s">
        <v>8479</v>
      </c>
      <c r="CK814" s="43" t="s">
        <v>6945</v>
      </c>
      <c r="CL814" s="43" t="s">
        <v>5474</v>
      </c>
      <c r="CM814" s="43" t="s">
        <v>5474</v>
      </c>
      <c r="CN814" s="145">
        <v>-1648.8</v>
      </c>
      <c r="CO814" s="145">
        <v>-23289.3</v>
      </c>
      <c r="CP814" s="148">
        <v>10704.732160779839</v>
      </c>
      <c r="CQ814" s="189" t="s">
        <v>5474</v>
      </c>
      <c r="CR814" s="189" t="s">
        <v>5474</v>
      </c>
      <c r="CS814" s="99" t="s">
        <v>5474</v>
      </c>
      <c r="CT814" s="167" t="s">
        <v>8528</v>
      </c>
      <c r="CU814" s="43" t="s">
        <v>5474</v>
      </c>
      <c r="CV814" s="43" t="s">
        <v>5474</v>
      </c>
      <c r="CW814" s="43" t="s">
        <v>5474</v>
      </c>
      <c r="CX814" s="43" t="s">
        <v>5474</v>
      </c>
      <c r="CY814" s="43" t="s">
        <v>5474</v>
      </c>
      <c r="CZ814" s="43" t="s">
        <v>5474</v>
      </c>
      <c r="DA814" s="42" t="s">
        <v>5474</v>
      </c>
      <c r="DB814" s="42" t="s">
        <v>8528</v>
      </c>
      <c r="DC814" s="42" t="s">
        <v>5474</v>
      </c>
      <c r="DD814" s="42" t="s">
        <v>5474</v>
      </c>
      <c r="DE814" s="42" t="s">
        <v>5474</v>
      </c>
      <c r="DF814" s="42" t="s">
        <v>5474</v>
      </c>
      <c r="DG814" s="42" t="s">
        <v>5474</v>
      </c>
      <c r="DH814" s="42" t="s">
        <v>5474</v>
      </c>
    </row>
    <row r="815" spans="1:112">
      <c r="A815" s="22">
        <v>4942</v>
      </c>
      <c r="B815" s="7" t="s">
        <v>1025</v>
      </c>
      <c r="C815" s="21">
        <v>-6.9800000000000001E-2</v>
      </c>
      <c r="D815" s="21">
        <v>0.20860000000000001</v>
      </c>
      <c r="E815" s="21">
        <v>-2.5899999999999999E-2</v>
      </c>
      <c r="F815" s="21">
        <v>9.2200000000000004E-2</v>
      </c>
      <c r="G815" s="21">
        <v>0.2959</v>
      </c>
      <c r="H815" s="21">
        <v>0.35759999999999997</v>
      </c>
      <c r="I815" s="21">
        <v>0.29749999999999999</v>
      </c>
      <c r="J815" s="21">
        <v>0.57520000000000004</v>
      </c>
      <c r="K815" s="21">
        <v>3.6700000000000003E-2</v>
      </c>
      <c r="L815" s="21">
        <v>2.7000000000000001E-3</v>
      </c>
      <c r="M815" s="21">
        <v>8.2000000000000007E-3</v>
      </c>
      <c r="N815" s="21">
        <v>3.6900000000000002E-2</v>
      </c>
      <c r="O815" s="21">
        <v>1.2999999999999999E-2</v>
      </c>
      <c r="P815" s="21">
        <v>1.9199999999999998E-2</v>
      </c>
      <c r="Q815" s="21">
        <v>4.5999999999999999E-3</v>
      </c>
      <c r="R815" s="21">
        <v>3.5999999999999999E-3</v>
      </c>
      <c r="S815" s="21">
        <v>7.1999999999999995E-2</v>
      </c>
      <c r="T815" s="21">
        <v>5.1999999999999998E-2</v>
      </c>
      <c r="U815" s="10">
        <v>3.56</v>
      </c>
      <c r="V815" s="10">
        <v>6.06</v>
      </c>
      <c r="W815" s="7">
        <v>2.04</v>
      </c>
      <c r="X815" s="20">
        <v>0.59519999999999995</v>
      </c>
      <c r="Y815" s="75">
        <v>2020</v>
      </c>
      <c r="Z815" s="7">
        <v>2.5</v>
      </c>
      <c r="AA815" s="7">
        <v>0</v>
      </c>
      <c r="AB815" s="51">
        <v>193</v>
      </c>
      <c r="AC815" s="51">
        <v>182</v>
      </c>
      <c r="AD815" s="51">
        <v>2</v>
      </c>
      <c r="AE815" s="51"/>
      <c r="AF815" s="51">
        <v>-12</v>
      </c>
      <c r="AG815" s="51">
        <v>-22</v>
      </c>
      <c r="AH815" s="20">
        <v>1.2E-2</v>
      </c>
      <c r="AI815" s="7" t="s">
        <v>8487</v>
      </c>
      <c r="AJ815" s="67" t="s">
        <v>8482</v>
      </c>
      <c r="AK815" s="44">
        <v>0.64141414141414166</v>
      </c>
      <c r="AL815" s="44">
        <v>-0.74074074074074059</v>
      </c>
      <c r="AM815" s="44">
        <v>0.92307692307692724</v>
      </c>
      <c r="AN815" s="25">
        <v>0.40657084188911696</v>
      </c>
      <c r="AO815" s="25">
        <v>0.16632443531827518</v>
      </c>
      <c r="AP815" s="215">
        <v>48.7</v>
      </c>
      <c r="AQ815" s="215" t="s">
        <v>8552</v>
      </c>
      <c r="AR815" s="44">
        <v>9.3264248704663204E-3</v>
      </c>
      <c r="AS815" s="171" t="s">
        <v>8052</v>
      </c>
      <c r="AT815" s="171" t="s">
        <v>7265</v>
      </c>
      <c r="AU815" s="171" t="s">
        <v>7105</v>
      </c>
      <c r="AV815" s="7" t="s">
        <v>9169</v>
      </c>
      <c r="AW815" s="14" t="s">
        <v>8051</v>
      </c>
      <c r="AX815" s="49" t="s">
        <v>5981</v>
      </c>
      <c r="AY815" s="38" t="s">
        <v>6007</v>
      </c>
      <c r="AZ815" s="14" t="s">
        <v>6038</v>
      </c>
      <c r="BA815" s="49" t="s">
        <v>5967</v>
      </c>
      <c r="BB815" s="38" t="s">
        <v>5961</v>
      </c>
      <c r="BC815" s="7">
        <v>0.3</v>
      </c>
      <c r="BD815" s="14" t="s">
        <v>6134</v>
      </c>
      <c r="BE815" s="49" t="s">
        <v>5960</v>
      </c>
      <c r="BF815" s="38" t="s">
        <v>5961</v>
      </c>
      <c r="BG815" s="7">
        <v>0.9</v>
      </c>
      <c r="BH815" s="45">
        <v>542.39825906093392</v>
      </c>
      <c r="BI815" s="215" t="s">
        <v>8489</v>
      </c>
      <c r="BJ815" s="215" t="s">
        <v>8568</v>
      </c>
      <c r="BK815" s="7">
        <v>0.7</v>
      </c>
      <c r="BL815" s="25">
        <v>1.2474012474012502E-2</v>
      </c>
      <c r="BM815" s="20">
        <v>0.64137500000000003</v>
      </c>
      <c r="BN815" s="20">
        <v>0.64000000000000012</v>
      </c>
      <c r="BO815" s="20">
        <v>0.64249999999999996</v>
      </c>
      <c r="BP815" s="46">
        <v>8.0363036303630366</v>
      </c>
      <c r="BQ815" s="215" t="s">
        <v>8585</v>
      </c>
      <c r="BR815" s="79">
        <v>0.54250513347022589</v>
      </c>
      <c r="BS815" s="9">
        <v>3.5829514383974859E-2</v>
      </c>
      <c r="BT815" s="9">
        <v>4.5220164297586019E-2</v>
      </c>
      <c r="BU815" s="47" t="s">
        <v>5993</v>
      </c>
      <c r="BV815" s="47" t="s">
        <v>5993</v>
      </c>
      <c r="BW815" s="14" t="s">
        <v>8561</v>
      </c>
      <c r="BX815" s="83">
        <v>0.92813141683778211</v>
      </c>
      <c r="BY815" s="82">
        <v>6.26</v>
      </c>
      <c r="BZ815" s="46">
        <v>7.7795527156549529</v>
      </c>
      <c r="CA815" s="48" t="s">
        <v>8475</v>
      </c>
      <c r="CB815" s="45">
        <v>9399.1</v>
      </c>
      <c r="CC815" s="45">
        <v>8863.4</v>
      </c>
      <c r="CD815" s="45">
        <v>97.4</v>
      </c>
      <c r="CE815" s="45">
        <v>0</v>
      </c>
      <c r="CF815" s="14" t="s">
        <v>9323</v>
      </c>
      <c r="CG815" s="7" t="s">
        <v>8477</v>
      </c>
      <c r="CH815" s="215" t="s">
        <v>8478</v>
      </c>
      <c r="CI815" s="215" t="s">
        <v>8478</v>
      </c>
      <c r="CJ815" s="215" t="s">
        <v>8479</v>
      </c>
      <c r="CK815" s="43" t="s">
        <v>6887</v>
      </c>
      <c r="CL815" s="43" t="s">
        <v>8480</v>
      </c>
      <c r="CM815" s="43" t="s">
        <v>7217</v>
      </c>
      <c r="CN815" s="145">
        <v>8863.4</v>
      </c>
      <c r="CO815" s="145">
        <v>9496.5</v>
      </c>
      <c r="CP815" s="148">
        <v>26414.795216267485</v>
      </c>
      <c r="CQ815" s="189" t="s">
        <v>5474</v>
      </c>
      <c r="CR815" s="189" t="s">
        <v>5474</v>
      </c>
      <c r="CS815" s="99" t="s">
        <v>5474</v>
      </c>
      <c r="CT815" s="167" t="s">
        <v>5474</v>
      </c>
      <c r="CU815" s="43" t="s">
        <v>5474</v>
      </c>
      <c r="CV815" s="43" t="s">
        <v>5474</v>
      </c>
      <c r="CW815" s="43" t="s">
        <v>5474</v>
      </c>
      <c r="CX815" s="43" t="s">
        <v>5474</v>
      </c>
      <c r="CY815" s="43" t="s">
        <v>5474</v>
      </c>
      <c r="CZ815" s="43" t="s">
        <v>5474</v>
      </c>
      <c r="DA815" s="42" t="s">
        <v>5474</v>
      </c>
      <c r="DB815" s="42" t="s">
        <v>5474</v>
      </c>
      <c r="DC815" s="42" t="s">
        <v>5474</v>
      </c>
      <c r="DD815" s="42" t="s">
        <v>5474</v>
      </c>
      <c r="DE815" s="42" t="s">
        <v>5474</v>
      </c>
      <c r="DF815" s="42" t="s">
        <v>5474</v>
      </c>
      <c r="DG815" s="42" t="s">
        <v>5474</v>
      </c>
      <c r="DH815" s="42" t="s">
        <v>5474</v>
      </c>
    </row>
    <row r="816" spans="1:112">
      <c r="A816" s="22">
        <v>3034</v>
      </c>
      <c r="B816" s="7" t="s">
        <v>606</v>
      </c>
      <c r="C816" s="21">
        <v>7.9399999999999998E-2</v>
      </c>
      <c r="D816" s="21">
        <v>0.85350000000000004</v>
      </c>
      <c r="E816" s="21">
        <v>9.9299999999999999E-2</v>
      </c>
      <c r="F816" s="21">
        <v>0.70430000000000004</v>
      </c>
      <c r="G816" s="21">
        <v>0.72750000000000004</v>
      </c>
      <c r="H816" s="21">
        <v>0.66459999999999997</v>
      </c>
      <c r="I816" s="21">
        <v>2.8285999999999998</v>
      </c>
      <c r="J816" s="21">
        <v>2.2873999999999999</v>
      </c>
      <c r="K816" s="21">
        <v>6.6900000000000001E-2</v>
      </c>
      <c r="L816" s="21">
        <v>0.16850000000000001</v>
      </c>
      <c r="M816" s="21">
        <v>9.11E-2</v>
      </c>
      <c r="N816" s="21">
        <v>7.8100000000000003E-2</v>
      </c>
      <c r="O816" s="21">
        <v>0.18149999999999999</v>
      </c>
      <c r="P816" s="21">
        <v>0.1027</v>
      </c>
      <c r="Q816" s="21">
        <v>7.3800000000000004E-2</v>
      </c>
      <c r="R816" s="21">
        <v>4.7399999999999998E-2</v>
      </c>
      <c r="S816" s="21">
        <v>0.2291</v>
      </c>
      <c r="T816" s="21">
        <v>0.1565</v>
      </c>
      <c r="U816" s="10">
        <v>25.74</v>
      </c>
      <c r="V816" s="10">
        <v>37.33</v>
      </c>
      <c r="W816" s="7">
        <v>9.8000000000000007</v>
      </c>
      <c r="X816" s="20">
        <v>0.83169999999999999</v>
      </c>
      <c r="Y816" s="75">
        <v>2020</v>
      </c>
      <c r="Z816" s="7">
        <v>15.6</v>
      </c>
      <c r="AA816" s="7">
        <v>0</v>
      </c>
      <c r="AB816" s="51">
        <v>-875</v>
      </c>
      <c r="AC816" s="51">
        <v>-1345</v>
      </c>
      <c r="AD816" s="51">
        <v>-662</v>
      </c>
      <c r="AE816" s="51">
        <v>-444</v>
      </c>
      <c r="AF816" s="51">
        <v>-968</v>
      </c>
      <c r="AG816" s="51">
        <v>-310</v>
      </c>
      <c r="AH816" s="20">
        <v>0.16389999999999999</v>
      </c>
      <c r="AI816" s="7" t="s">
        <v>8481</v>
      </c>
      <c r="AJ816" s="67" t="s">
        <v>9168</v>
      </c>
      <c r="AK816" s="44">
        <v>0.54781582054309319</v>
      </c>
      <c r="AL816" s="44">
        <v>-0.92156862745098034</v>
      </c>
      <c r="AM816" s="44">
        <v>0.83333333333333337</v>
      </c>
      <c r="AN816" s="25">
        <v>0.91173304628632934</v>
      </c>
      <c r="AO816" s="25">
        <v>0.27448869752421962</v>
      </c>
      <c r="AP816" s="215">
        <v>464.5</v>
      </c>
      <c r="AQ816" s="215" t="s">
        <v>8552</v>
      </c>
      <c r="AR816" s="44">
        <v>7.5921908893709297E-3</v>
      </c>
      <c r="AS816" s="171" t="s">
        <v>7739</v>
      </c>
      <c r="AT816" s="171" t="s">
        <v>6892</v>
      </c>
      <c r="AU816" s="171" t="s">
        <v>6897</v>
      </c>
      <c r="AV816" s="7" t="s">
        <v>5474</v>
      </c>
      <c r="AW816" s="14" t="s">
        <v>6484</v>
      </c>
      <c r="AX816" s="49" t="s">
        <v>5967</v>
      </c>
      <c r="AY816" s="38" t="s">
        <v>6047</v>
      </c>
      <c r="AZ816" s="14" t="s">
        <v>6659</v>
      </c>
      <c r="BA816" s="49" t="s">
        <v>5967</v>
      </c>
      <c r="BB816" s="38" t="s">
        <v>5971</v>
      </c>
      <c r="BC816" s="7">
        <v>0.5</v>
      </c>
      <c r="BD816" s="14" t="s">
        <v>6095</v>
      </c>
      <c r="BE816" s="49" t="s">
        <v>5967</v>
      </c>
      <c r="BF816" s="38" t="s">
        <v>5961</v>
      </c>
      <c r="BG816" s="7">
        <v>1.1000000000000001</v>
      </c>
      <c r="BH816" s="45">
        <v>10180.548017270423</v>
      </c>
      <c r="BI816" s="215" t="s">
        <v>8499</v>
      </c>
      <c r="BJ816" s="215" t="s">
        <v>8509</v>
      </c>
      <c r="BK816" s="7">
        <v>1.1000000000000001</v>
      </c>
      <c r="BL816" s="25">
        <v>2.2002200220022004E-2</v>
      </c>
      <c r="BM816" s="20">
        <v>0.76543749999999999</v>
      </c>
      <c r="BN816" s="20">
        <v>0.79500000000000004</v>
      </c>
      <c r="BO816" s="20">
        <v>0.74124999999999996</v>
      </c>
      <c r="BP816" s="46">
        <v>12.443075274578089</v>
      </c>
      <c r="BQ816" s="215" t="s">
        <v>8558</v>
      </c>
      <c r="BR816" s="79">
        <v>0.35304190886257653</v>
      </c>
      <c r="BS816" s="9">
        <v>1.5159273042796517E-2</v>
      </c>
      <c r="BT816" s="9">
        <v>2.7573196263644739E-2</v>
      </c>
      <c r="BU816" s="47" t="s">
        <v>5993</v>
      </c>
      <c r="BV816" s="47" t="s">
        <v>5993</v>
      </c>
      <c r="BW816" s="14" t="s">
        <v>9175</v>
      </c>
      <c r="BX816" s="83">
        <v>0.62365029063509148</v>
      </c>
      <c r="BY816" s="82">
        <v>45.34</v>
      </c>
      <c r="BZ816" s="46">
        <v>10.244816938685487</v>
      </c>
      <c r="CA816" s="48" t="s">
        <v>5474</v>
      </c>
      <c r="CB816" s="45">
        <v>-406437.5</v>
      </c>
      <c r="CC816" s="45">
        <v>-624752.5</v>
      </c>
      <c r="CD816" s="45">
        <v>-307499</v>
      </c>
      <c r="CE816" s="45">
        <v>-206238</v>
      </c>
      <c r="CF816" s="14" t="s">
        <v>9324</v>
      </c>
      <c r="CG816" s="7" t="s">
        <v>8477</v>
      </c>
      <c r="CH816" s="215" t="s">
        <v>8498</v>
      </c>
      <c r="CI816" s="215" t="s">
        <v>8479</v>
      </c>
      <c r="CJ816" s="215" t="s">
        <v>8479</v>
      </c>
      <c r="CK816" s="43" t="s">
        <v>6945</v>
      </c>
      <c r="CL816" s="43" t="s">
        <v>5474</v>
      </c>
      <c r="CM816" s="43" t="s">
        <v>5474</v>
      </c>
      <c r="CN816" s="145">
        <v>-830990.5</v>
      </c>
      <c r="CO816" s="145">
        <v>-713936.5</v>
      </c>
      <c r="CP816" s="148">
        <v>4728864.554022111</v>
      </c>
      <c r="CQ816" s="189" t="s">
        <v>5474</v>
      </c>
      <c r="CR816" s="189" t="s">
        <v>5474</v>
      </c>
      <c r="CS816" s="99" t="s">
        <v>5474</v>
      </c>
      <c r="CT816" s="167" t="s">
        <v>5474</v>
      </c>
      <c r="CU816" s="43" t="s">
        <v>5474</v>
      </c>
      <c r="CV816" s="43" t="s">
        <v>5474</v>
      </c>
      <c r="CW816" s="43" t="s">
        <v>5474</v>
      </c>
      <c r="CX816" s="43" t="s">
        <v>5474</v>
      </c>
      <c r="CY816" s="43" t="s">
        <v>5474</v>
      </c>
      <c r="CZ816" s="43" t="s">
        <v>5474</v>
      </c>
      <c r="DA816" s="42" t="s">
        <v>5474</v>
      </c>
      <c r="DB816" s="42" t="s">
        <v>5474</v>
      </c>
      <c r="DC816" s="42" t="s">
        <v>5474</v>
      </c>
      <c r="DD816" s="42" t="s">
        <v>5474</v>
      </c>
      <c r="DE816" s="42" t="s">
        <v>5474</v>
      </c>
      <c r="DF816" s="42" t="s">
        <v>5474</v>
      </c>
      <c r="DG816" s="42" t="s">
        <v>5474</v>
      </c>
      <c r="DH816" s="42" t="s">
        <v>5477</v>
      </c>
    </row>
    <row r="817" spans="1:112">
      <c r="A817" s="22">
        <v>3293</v>
      </c>
      <c r="B817" s="7" t="s">
        <v>706</v>
      </c>
      <c r="C817" s="21">
        <v>8.5000000000000006E-3</v>
      </c>
      <c r="D817" s="21">
        <v>0.2858</v>
      </c>
      <c r="E817" s="21">
        <v>2.1100000000000001E-2</v>
      </c>
      <c r="F817" s="21">
        <v>0.29270000000000002</v>
      </c>
      <c r="G817" s="21">
        <v>0.42620000000000002</v>
      </c>
      <c r="H817" s="21">
        <v>-6.6E-3</v>
      </c>
      <c r="I817" s="21">
        <v>0.50819999999999999</v>
      </c>
      <c r="J817" s="21">
        <v>0.49819999999999998</v>
      </c>
      <c r="K817" s="21">
        <v>-1.6000000000000001E-3</v>
      </c>
      <c r="L817" s="21">
        <v>-4.4999999999999997E-3</v>
      </c>
      <c r="M817" s="21">
        <v>1.2699999999999999E-2</v>
      </c>
      <c r="N817" s="21">
        <v>2.0999999999999999E-3</v>
      </c>
      <c r="O817" s="21">
        <v>2.9899999999999999E-2</v>
      </c>
      <c r="P817" s="21">
        <v>3.4299999999999997E-2</v>
      </c>
      <c r="Q817" s="21">
        <v>1.32E-2</v>
      </c>
      <c r="R817" s="21">
        <v>1.0500000000000001E-2</v>
      </c>
      <c r="S817" s="21">
        <v>0.36409999999999998</v>
      </c>
      <c r="T817" s="21">
        <v>0.28270000000000001</v>
      </c>
      <c r="U817" s="10">
        <v>33.35</v>
      </c>
      <c r="V817" s="10">
        <v>59.47</v>
      </c>
      <c r="W817" s="7">
        <v>19.8</v>
      </c>
      <c r="X817" s="20">
        <v>0.85350000000000004</v>
      </c>
      <c r="Y817" s="75">
        <v>2020</v>
      </c>
      <c r="Z817" s="7">
        <v>42</v>
      </c>
      <c r="AA817" s="7">
        <v>0</v>
      </c>
      <c r="AB817" s="51">
        <v>-451</v>
      </c>
      <c r="AC817" s="51">
        <v>-112</v>
      </c>
      <c r="AD817" s="51">
        <v>-38</v>
      </c>
      <c r="AE817" s="51"/>
      <c r="AF817" s="51">
        <v>-82</v>
      </c>
      <c r="AG817" s="51">
        <v>-32</v>
      </c>
      <c r="AH817" s="20">
        <v>4.5999999999999999E-3</v>
      </c>
      <c r="AI817" s="7" t="s">
        <v>8467</v>
      </c>
      <c r="AJ817" s="67" t="s">
        <v>8494</v>
      </c>
      <c r="AK817" s="44">
        <v>-0.83673469387755106</v>
      </c>
      <c r="AL817" s="44">
        <v>-0.84390243902439022</v>
      </c>
      <c r="AM817" s="44">
        <v>0.94736842105263164</v>
      </c>
      <c r="AN817" s="25">
        <v>0.4152542372881356</v>
      </c>
      <c r="AO817" s="25">
        <v>0.28954802259887008</v>
      </c>
      <c r="AP817" s="215">
        <v>708</v>
      </c>
      <c r="AQ817" s="215" t="s">
        <v>8552</v>
      </c>
      <c r="AR817" s="44">
        <v>1.8705035971223E-2</v>
      </c>
      <c r="AS817" s="171" t="s">
        <v>7821</v>
      </c>
      <c r="AT817" s="171" t="s">
        <v>7200</v>
      </c>
      <c r="AU817" s="171" t="s">
        <v>7582</v>
      </c>
      <c r="AV817" s="7" t="s">
        <v>8470</v>
      </c>
      <c r="AW817" s="14" t="s">
        <v>7820</v>
      </c>
      <c r="AX817" s="49" t="s">
        <v>6009</v>
      </c>
      <c r="AY817" s="38" t="s">
        <v>6047</v>
      </c>
      <c r="AZ817" s="14" t="s">
        <v>6690</v>
      </c>
      <c r="BA817" s="49" t="s">
        <v>5967</v>
      </c>
      <c r="BB817" s="38" t="s">
        <v>6007</v>
      </c>
      <c r="BC817" s="7">
        <v>0.6</v>
      </c>
      <c r="BD817" s="14" t="s">
        <v>6002</v>
      </c>
      <c r="BE817" s="49" t="s">
        <v>5960</v>
      </c>
      <c r="BF817" s="38" t="s">
        <v>5961</v>
      </c>
      <c r="BG817" s="7">
        <v>0.8</v>
      </c>
      <c r="BH817" s="45">
        <v>485.23603030153021</v>
      </c>
      <c r="BI817" s="215" t="s">
        <v>8471</v>
      </c>
      <c r="BJ817" s="215" t="s">
        <v>8509</v>
      </c>
      <c r="BK817" s="7">
        <v>0.8</v>
      </c>
      <c r="BL817" s="25">
        <v>2.6086956521739129E-2</v>
      </c>
      <c r="BM817" s="20">
        <v>0.66</v>
      </c>
      <c r="BN817" s="20">
        <v>0.6875</v>
      </c>
      <c r="BO817" s="20">
        <v>0.63749999999999996</v>
      </c>
      <c r="BP817" s="46">
        <v>11.905162266689088</v>
      </c>
      <c r="BQ817" s="215" t="s">
        <v>8569</v>
      </c>
      <c r="BR817" s="79">
        <v>0.30094456214689269</v>
      </c>
      <c r="BS817" s="9">
        <v>2.1987474966362219E-2</v>
      </c>
      <c r="BT817" s="9">
        <v>5.316104180375314E-2</v>
      </c>
      <c r="BU817" s="47" t="s">
        <v>5993</v>
      </c>
      <c r="BV817" s="47" t="s">
        <v>5993</v>
      </c>
      <c r="BW817" s="14" t="s">
        <v>8561</v>
      </c>
      <c r="BX817" s="83">
        <v>0.56113347457627127</v>
      </c>
      <c r="BY817" s="82">
        <v>64.75</v>
      </c>
      <c r="BZ817" s="46">
        <v>10.934362934362934</v>
      </c>
      <c r="CA817" s="48" t="s">
        <v>5474</v>
      </c>
      <c r="CB817" s="45">
        <v>-319308</v>
      </c>
      <c r="CC817" s="45">
        <v>-79296</v>
      </c>
      <c r="CD817" s="45">
        <v>-26904</v>
      </c>
      <c r="CE817" s="45">
        <v>0</v>
      </c>
      <c r="CF817" s="14" t="s">
        <v>9325</v>
      </c>
      <c r="CG817" s="7" t="s">
        <v>8477</v>
      </c>
      <c r="CH817" s="215" t="s">
        <v>8478</v>
      </c>
      <c r="CI817" s="215" t="s">
        <v>8498</v>
      </c>
      <c r="CJ817" s="215" t="s">
        <v>8479</v>
      </c>
      <c r="CK817" s="43" t="s">
        <v>6917</v>
      </c>
      <c r="CL817" s="43" t="s">
        <v>5474</v>
      </c>
      <c r="CM817" s="43" t="s">
        <v>6898</v>
      </c>
      <c r="CN817" s="145">
        <v>-79296</v>
      </c>
      <c r="CO817" s="145">
        <v>-346212</v>
      </c>
      <c r="CP817" s="148">
        <v>343547.10945348337</v>
      </c>
      <c r="CQ817" s="189" t="s">
        <v>5474</v>
      </c>
      <c r="CR817" s="189" t="s">
        <v>5474</v>
      </c>
      <c r="CS817" s="99" t="s">
        <v>5474</v>
      </c>
      <c r="CT817" s="167" t="s">
        <v>5474</v>
      </c>
      <c r="CU817" s="43" t="s">
        <v>5474</v>
      </c>
      <c r="CV817" s="43" t="s">
        <v>5474</v>
      </c>
      <c r="CW817" s="43" t="s">
        <v>5474</v>
      </c>
      <c r="CX817" s="43" t="s">
        <v>5474</v>
      </c>
      <c r="CY817" s="43" t="s">
        <v>5474</v>
      </c>
      <c r="CZ817" s="43" t="s">
        <v>5474</v>
      </c>
      <c r="DA817" s="42" t="s">
        <v>5474</v>
      </c>
      <c r="DB817" s="42" t="s">
        <v>5474</v>
      </c>
      <c r="DC817" s="42" t="s">
        <v>5474</v>
      </c>
      <c r="DD817" s="42" t="s">
        <v>5474</v>
      </c>
      <c r="DE817" s="42" t="s">
        <v>5474</v>
      </c>
      <c r="DF817" s="42" t="s">
        <v>5474</v>
      </c>
      <c r="DG817" s="42" t="s">
        <v>5474</v>
      </c>
      <c r="DH817" s="42" t="s">
        <v>5474</v>
      </c>
    </row>
    <row r="818" spans="1:112">
      <c r="A818" s="22">
        <v>9921</v>
      </c>
      <c r="B818" s="7" t="s">
        <v>1595</v>
      </c>
      <c r="C818" s="21">
        <v>-4.7300000000000002E-2</v>
      </c>
      <c r="D818" s="21">
        <v>3.0200000000000001E-2</v>
      </c>
      <c r="E818" s="21">
        <v>-2.69E-2</v>
      </c>
      <c r="F818" s="21">
        <v>6.5699999999999995E-2</v>
      </c>
      <c r="G818" s="21">
        <v>0.2311</v>
      </c>
      <c r="H818" s="21">
        <v>8.5900000000000004E-2</v>
      </c>
      <c r="I818" s="21">
        <v>0.21429999999999999</v>
      </c>
      <c r="J818" s="21">
        <v>0.64980000000000004</v>
      </c>
      <c r="K818" s="21">
        <v>1.5699999999999999E-2</v>
      </c>
      <c r="L818" s="21">
        <v>3.0200000000000001E-2</v>
      </c>
      <c r="M818" s="21">
        <v>3.1600000000000003E-2</v>
      </c>
      <c r="N818" s="21">
        <v>5.1999999999999998E-3</v>
      </c>
      <c r="O818" s="21">
        <v>1.1299999999999999E-2</v>
      </c>
      <c r="P818" s="21">
        <v>3.2300000000000002E-2</v>
      </c>
      <c r="Q818" s="21">
        <v>2.06E-2</v>
      </c>
      <c r="R818" s="21">
        <v>8.8999999999999999E-3</v>
      </c>
      <c r="S818" s="21">
        <v>0.15060000000000001</v>
      </c>
      <c r="T818" s="21">
        <v>6.7299999999999999E-2</v>
      </c>
      <c r="U818" s="10">
        <v>9.4700000000000006</v>
      </c>
      <c r="V818" s="10">
        <v>16.920000000000002</v>
      </c>
      <c r="W818" s="7">
        <v>5.14</v>
      </c>
      <c r="X818" s="20">
        <v>0.59370000000000001</v>
      </c>
      <c r="Y818" s="75">
        <v>2020</v>
      </c>
      <c r="Z818" s="7">
        <v>8</v>
      </c>
      <c r="AA818" s="7">
        <v>0</v>
      </c>
      <c r="AB818" s="51">
        <v>-758</v>
      </c>
      <c r="AC818" s="51">
        <v>-210</v>
      </c>
      <c r="AD818" s="51">
        <v>261</v>
      </c>
      <c r="AE818" s="51">
        <v>114</v>
      </c>
      <c r="AF818" s="51">
        <v>-34</v>
      </c>
      <c r="AG818" s="51">
        <v>2</v>
      </c>
      <c r="AH818" s="20">
        <v>1.3899999999999999E-2</v>
      </c>
      <c r="AI818" s="7" t="s">
        <v>8467</v>
      </c>
      <c r="AJ818" s="67" t="s">
        <v>8757</v>
      </c>
      <c r="AK818" s="44">
        <v>-0.60580912863070535</v>
      </c>
      <c r="AL818" s="44">
        <v>-0.95283018867924529</v>
      </c>
      <c r="AM818" s="44">
        <v>-0.625</v>
      </c>
      <c r="AN818" s="25">
        <v>0.39703459637561778</v>
      </c>
      <c r="AO818" s="25">
        <v>0.17462932454695224</v>
      </c>
      <c r="AP818" s="215">
        <v>303.5</v>
      </c>
      <c r="AQ818" s="215" t="s">
        <v>8552</v>
      </c>
      <c r="AR818" s="44">
        <v>8.3056478405315604E-3</v>
      </c>
      <c r="AS818" s="171" t="s">
        <v>8457</v>
      </c>
      <c r="AT818" s="171" t="s">
        <v>7210</v>
      </c>
      <c r="AU818" s="171" t="s">
        <v>6948</v>
      </c>
      <c r="AV818" s="7" t="s">
        <v>5474</v>
      </c>
      <c r="AW818" s="14" t="s">
        <v>8456</v>
      </c>
      <c r="AX818" s="49" t="s">
        <v>5967</v>
      </c>
      <c r="AY818" s="38" t="s">
        <v>6047</v>
      </c>
      <c r="AZ818" s="14" t="s">
        <v>6880</v>
      </c>
      <c r="BA818" s="49" t="s">
        <v>5960</v>
      </c>
      <c r="BB818" s="38" t="s">
        <v>5971</v>
      </c>
      <c r="BC818" s="7">
        <v>0.8</v>
      </c>
      <c r="BD818" s="14" t="s">
        <v>6487</v>
      </c>
      <c r="BE818" s="49" t="s">
        <v>5967</v>
      </c>
      <c r="BF818" s="38" t="s">
        <v>5961</v>
      </c>
      <c r="BG818" s="7">
        <v>1.1000000000000001</v>
      </c>
      <c r="BH818" s="45">
        <v>274.9012550646226</v>
      </c>
      <c r="BI818" s="215" t="s">
        <v>8489</v>
      </c>
      <c r="BJ818" s="215" t="s">
        <v>8496</v>
      </c>
      <c r="BK818" s="7">
        <v>0.2</v>
      </c>
      <c r="BL818" s="25">
        <v>4.9668874172185433E-3</v>
      </c>
      <c r="BM818" s="20">
        <v>0.63325000000000009</v>
      </c>
      <c r="BN818" s="20">
        <v>0.625</v>
      </c>
      <c r="BO818" s="20">
        <v>0.64</v>
      </c>
      <c r="BP818" s="46">
        <v>17.937352245862883</v>
      </c>
      <c r="BQ818" s="215" t="s">
        <v>8540</v>
      </c>
      <c r="BR818" s="79">
        <v>-0.31321252059308075</v>
      </c>
      <c r="BS818" s="9">
        <v>1.1021275128636043E-2</v>
      </c>
      <c r="BT818" s="9">
        <v>2.0389862631448041E-2</v>
      </c>
      <c r="BU818" s="47" t="s">
        <v>5993</v>
      </c>
      <c r="BV818" s="47" t="s">
        <v>5993</v>
      </c>
      <c r="BW818" s="14" t="s">
        <v>5474</v>
      </c>
      <c r="BX818" s="83">
        <v>-0.14151565074135086</v>
      </c>
      <c r="BY818" s="82">
        <v>17.37</v>
      </c>
      <c r="BZ818" s="46">
        <v>17.472654001151408</v>
      </c>
      <c r="CA818" s="48" t="s">
        <v>8526</v>
      </c>
      <c r="CB818" s="45">
        <v>-230053</v>
      </c>
      <c r="CC818" s="45">
        <v>-63735</v>
      </c>
      <c r="CD818" s="45">
        <v>79213.5</v>
      </c>
      <c r="CE818" s="45">
        <v>34599</v>
      </c>
      <c r="CF818" s="14" t="s">
        <v>9326</v>
      </c>
      <c r="CG818" s="7" t="s">
        <v>8556</v>
      </c>
      <c r="CH818" s="215" t="s">
        <v>8523</v>
      </c>
      <c r="CI818" s="215" t="s">
        <v>8479</v>
      </c>
      <c r="CJ818" s="215" t="s">
        <v>8479</v>
      </c>
      <c r="CK818" s="43" t="s">
        <v>6965</v>
      </c>
      <c r="CL818" s="43" t="s">
        <v>5474</v>
      </c>
      <c r="CM818" s="43" t="s">
        <v>5474</v>
      </c>
      <c r="CN818" s="145">
        <v>-29136</v>
      </c>
      <c r="CO818" s="145">
        <v>-150839.5</v>
      </c>
      <c r="CP818" s="148">
        <v>83432.530912112954</v>
      </c>
      <c r="CQ818" s="189" t="s">
        <v>5474</v>
      </c>
      <c r="CR818" s="189" t="s">
        <v>5474</v>
      </c>
      <c r="CS818" s="99" t="s">
        <v>5474</v>
      </c>
      <c r="CT818" s="167" t="s">
        <v>5474</v>
      </c>
      <c r="CU818" s="43" t="s">
        <v>5474</v>
      </c>
      <c r="CV818" s="43" t="s">
        <v>5474</v>
      </c>
      <c r="CW818" s="43" t="s">
        <v>5474</v>
      </c>
      <c r="CX818" s="43" t="s">
        <v>5474</v>
      </c>
      <c r="CY818" s="43" t="s">
        <v>5474</v>
      </c>
      <c r="CZ818" s="43" t="s">
        <v>5474</v>
      </c>
      <c r="DA818" s="42" t="s">
        <v>5474</v>
      </c>
      <c r="DB818" s="42" t="s">
        <v>5474</v>
      </c>
      <c r="DC818" s="42" t="s">
        <v>5474</v>
      </c>
      <c r="DD818" s="42" t="s">
        <v>5474</v>
      </c>
      <c r="DE818" s="42" t="s">
        <v>5474</v>
      </c>
      <c r="DF818" s="42" t="s">
        <v>5474</v>
      </c>
      <c r="DG818" s="42" t="s">
        <v>5474</v>
      </c>
      <c r="DH818" s="42" t="s">
        <v>5473</v>
      </c>
    </row>
    <row r="819" spans="1:112">
      <c r="A819" s="22">
        <v>9941</v>
      </c>
      <c r="B819" s="7" t="s">
        <v>1610</v>
      </c>
      <c r="C819" s="21">
        <v>3.7699999999999997E-2</v>
      </c>
      <c r="D819" s="21">
        <v>6.1499999999999999E-2</v>
      </c>
      <c r="E819" s="21">
        <v>1.78E-2</v>
      </c>
      <c r="F819" s="21">
        <v>7.2300000000000003E-2</v>
      </c>
      <c r="G819" s="21">
        <v>7.0099999999999996E-2</v>
      </c>
      <c r="H819" s="21">
        <v>0.1968</v>
      </c>
      <c r="I819" s="21">
        <v>0.438</v>
      </c>
      <c r="J819" s="21">
        <v>0.42470000000000002</v>
      </c>
      <c r="K819" s="21">
        <v>2.0799999999999999E-2</v>
      </c>
      <c r="L819" s="21">
        <v>4.3200000000000002E-2</v>
      </c>
      <c r="M819" s="21">
        <v>4.3400000000000001E-2</v>
      </c>
      <c r="N819" s="21">
        <v>4.6100000000000002E-2</v>
      </c>
      <c r="O819" s="21">
        <v>7.46E-2</v>
      </c>
      <c r="P819" s="21">
        <v>2.7099999999999999E-2</v>
      </c>
      <c r="Q819" s="21">
        <v>6.4999999999999997E-3</v>
      </c>
      <c r="R819" s="21">
        <v>6.9999999999999999E-4</v>
      </c>
      <c r="S819" s="21">
        <v>0.16070000000000001</v>
      </c>
      <c r="T819" s="21">
        <v>1.7399999999999999E-2</v>
      </c>
      <c r="U819" s="10">
        <v>6.81</v>
      </c>
      <c r="V819" s="10">
        <v>10.91</v>
      </c>
      <c r="W819" s="7">
        <v>5.782</v>
      </c>
      <c r="X819" s="20">
        <v>0.6895</v>
      </c>
      <c r="Y819" s="75">
        <v>2020</v>
      </c>
      <c r="Z819" s="7">
        <v>4.7</v>
      </c>
      <c r="AA819" s="7">
        <v>1.5</v>
      </c>
      <c r="AB819" s="51">
        <v>-587</v>
      </c>
      <c r="AC819" s="51">
        <v>-84</v>
      </c>
      <c r="AD819" s="51">
        <v>17</v>
      </c>
      <c r="AE819" s="51">
        <v>15</v>
      </c>
      <c r="AF819" s="51">
        <v>-99</v>
      </c>
      <c r="AG819" s="51">
        <v>-549</v>
      </c>
      <c r="AH819" s="20">
        <v>6.4799999999999996E-2</v>
      </c>
      <c r="AI819" s="7" t="s">
        <v>8487</v>
      </c>
      <c r="AJ819" s="67" t="s">
        <v>8843</v>
      </c>
      <c r="AK819" s="44">
        <v>0.79522184300341303</v>
      </c>
      <c r="AL819" s="44">
        <v>-0.67924528301886788</v>
      </c>
      <c r="AM819" s="44">
        <v>-0.61538461538461542</v>
      </c>
      <c r="AN819" s="25">
        <v>0.53111782477341396</v>
      </c>
      <c r="AO819" s="25">
        <v>0.16012084592145015</v>
      </c>
      <c r="AP819" s="215">
        <v>165.5</v>
      </c>
      <c r="AQ819" s="215" t="s">
        <v>8552</v>
      </c>
      <c r="AR819" s="44">
        <v>1.8461538461538401E-2</v>
      </c>
      <c r="AS819" s="171" t="s">
        <v>8460</v>
      </c>
      <c r="AT819" s="171" t="s">
        <v>8063</v>
      </c>
      <c r="AU819" s="171" t="s">
        <v>7929</v>
      </c>
      <c r="AV819" s="7" t="s">
        <v>9286</v>
      </c>
      <c r="AW819" s="14" t="s">
        <v>6132</v>
      </c>
      <c r="AX819" s="49" t="s">
        <v>5967</v>
      </c>
      <c r="AY819" s="38" t="s">
        <v>5971</v>
      </c>
      <c r="AZ819" s="14" t="s">
        <v>6118</v>
      </c>
      <c r="BA819" s="49" t="s">
        <v>5967</v>
      </c>
      <c r="BB819" s="38" t="s">
        <v>5989</v>
      </c>
      <c r="BC819" s="7">
        <v>1.8</v>
      </c>
      <c r="BD819" s="14" t="s">
        <v>6134</v>
      </c>
      <c r="BE819" s="49" t="s">
        <v>6020</v>
      </c>
      <c r="BF819" s="38" t="s">
        <v>6012</v>
      </c>
      <c r="BG819" s="7">
        <v>1.2</v>
      </c>
      <c r="BH819" s="45">
        <v>2385.6631133329083</v>
      </c>
      <c r="BI819" s="215" t="s">
        <v>8489</v>
      </c>
      <c r="BJ819" s="215" t="s">
        <v>8568</v>
      </c>
      <c r="BK819" s="7">
        <v>0.6</v>
      </c>
      <c r="BL819" s="25">
        <v>1.5337423312883436E-2</v>
      </c>
      <c r="BM819" s="20">
        <v>0.642625</v>
      </c>
      <c r="BN819" s="20">
        <v>0.62749999999999995</v>
      </c>
      <c r="BO819" s="20">
        <v>0.65499999999999992</v>
      </c>
      <c r="BP819" s="46">
        <v>15.169569202566453</v>
      </c>
      <c r="BQ819" s="215" t="s">
        <v>8585</v>
      </c>
      <c r="BR819" s="79">
        <v>-0.2146782477341391</v>
      </c>
      <c r="BS819" s="9">
        <v>2.8917389164625718E-2</v>
      </c>
      <c r="BT819" s="9">
        <v>0.17154525181765234</v>
      </c>
      <c r="BU819" s="47" t="s">
        <v>5993</v>
      </c>
      <c r="BV819" s="47" t="s">
        <v>5993</v>
      </c>
      <c r="BW819" s="14" t="s">
        <v>5474</v>
      </c>
      <c r="BX819" s="83">
        <v>-5.7613897280966941E-2</v>
      </c>
      <c r="BY819" s="82">
        <v>11.309999999999999</v>
      </c>
      <c r="BZ819" s="46">
        <v>14.633068081343945</v>
      </c>
      <c r="CA819" s="48" t="s">
        <v>8526</v>
      </c>
      <c r="CB819" s="45">
        <v>-97148.5</v>
      </c>
      <c r="CC819" s="45">
        <v>-13902</v>
      </c>
      <c r="CD819" s="45">
        <v>2813.5</v>
      </c>
      <c r="CE819" s="45">
        <v>2482.5</v>
      </c>
      <c r="CF819" s="14" t="s">
        <v>9327</v>
      </c>
      <c r="CG819" s="7" t="s">
        <v>8556</v>
      </c>
      <c r="CH819" s="215" t="s">
        <v>8498</v>
      </c>
      <c r="CI819" s="215" t="s">
        <v>8479</v>
      </c>
      <c r="CJ819" s="215" t="s">
        <v>8479</v>
      </c>
      <c r="CK819" s="43" t="s">
        <v>6965</v>
      </c>
      <c r="CL819" s="43" t="s">
        <v>5474</v>
      </c>
      <c r="CM819" s="43" t="s">
        <v>5474</v>
      </c>
      <c r="CN819" s="145">
        <v>-11419.5</v>
      </c>
      <c r="CO819" s="145">
        <v>-94335</v>
      </c>
      <c r="CP819" s="148">
        <v>394827.2452565963</v>
      </c>
      <c r="CQ819" s="189" t="s">
        <v>5474</v>
      </c>
      <c r="CR819" s="189" t="s">
        <v>5474</v>
      </c>
      <c r="CS819" s="99" t="s">
        <v>5474</v>
      </c>
      <c r="CT819" s="167" t="s">
        <v>8503</v>
      </c>
      <c r="CU819" s="43" t="s">
        <v>5474</v>
      </c>
      <c r="CV819" s="43" t="s">
        <v>5474</v>
      </c>
      <c r="CW819" s="43" t="s">
        <v>5474</v>
      </c>
      <c r="CX819" s="43" t="s">
        <v>5474</v>
      </c>
      <c r="CY819" s="43" t="s">
        <v>5474</v>
      </c>
      <c r="CZ819" s="43" t="s">
        <v>8503</v>
      </c>
      <c r="DA819" s="42" t="s">
        <v>5474</v>
      </c>
      <c r="DB819" s="42" t="s">
        <v>5474</v>
      </c>
      <c r="DC819" s="42" t="s">
        <v>5474</v>
      </c>
      <c r="DD819" s="42" t="s">
        <v>5474</v>
      </c>
      <c r="DE819" s="42" t="s">
        <v>5474</v>
      </c>
      <c r="DF819" s="42" t="s">
        <v>5474</v>
      </c>
      <c r="DG819" s="42" t="s">
        <v>5474</v>
      </c>
      <c r="DH819" s="42" t="s">
        <v>5474</v>
      </c>
    </row>
    <row r="820" spans="1:112">
      <c r="A820" s="22">
        <v>3518</v>
      </c>
      <c r="B820" s="7" t="s">
        <v>783</v>
      </c>
      <c r="C820" s="21">
        <v>0.15390000000000001</v>
      </c>
      <c r="D820" s="21">
        <v>-2.1700000000000001E-2</v>
      </c>
      <c r="E820" s="21">
        <v>-0.15040000000000001</v>
      </c>
      <c r="F820" s="21">
        <v>5.1000000000000004E-3</v>
      </c>
      <c r="G820" s="21">
        <v>0.33850000000000002</v>
      </c>
      <c r="H820" s="21">
        <v>2.875</v>
      </c>
      <c r="I820" s="21">
        <v>3.1429</v>
      </c>
      <c r="J820" s="21">
        <v>1.1167</v>
      </c>
      <c r="K820" s="21">
        <v>6.1400000000000003E-2</v>
      </c>
      <c r="L820" s="21">
        <v>6.6400000000000001E-2</v>
      </c>
      <c r="M820" s="21">
        <v>0.17680000000000001</v>
      </c>
      <c r="N820" s="21">
        <v>8.9899999999999994E-2</v>
      </c>
      <c r="O820" s="21">
        <v>7.3499999999999996E-2</v>
      </c>
      <c r="P820" s="21">
        <v>0.28170000000000001</v>
      </c>
      <c r="Q820" s="21">
        <v>3.2000000000000001E-2</v>
      </c>
      <c r="R820" s="21">
        <v>2.1000000000000001E-2</v>
      </c>
      <c r="S820" s="21">
        <v>-0.1227</v>
      </c>
      <c r="T820" s="21">
        <v>-8.6699999999999999E-2</v>
      </c>
      <c r="U820" s="10">
        <v>7.0000000000000007E-2</v>
      </c>
      <c r="V820" s="10">
        <v>-0.04</v>
      </c>
      <c r="W820" s="7">
        <v>0</v>
      </c>
      <c r="X820" s="20">
        <v>0</v>
      </c>
      <c r="Y820" s="75"/>
      <c r="Z820" s="7"/>
      <c r="AA820" s="7"/>
      <c r="AB820" s="51">
        <v>62</v>
      </c>
      <c r="AC820" s="51">
        <v>-7</v>
      </c>
      <c r="AD820" s="51"/>
      <c r="AE820" s="51"/>
      <c r="AF820" s="51"/>
      <c r="AG820" s="51"/>
      <c r="AH820" s="20">
        <v>2.0000000000000001E-4</v>
      </c>
      <c r="AI820" s="7" t="s">
        <v>8493</v>
      </c>
      <c r="AJ820" s="67" t="s">
        <v>8757</v>
      </c>
      <c r="AK820" s="44">
        <v>-0.95177664974619292</v>
      </c>
      <c r="AL820" s="44">
        <v>-0.78888888888888908</v>
      </c>
      <c r="AM820" s="44">
        <v>1</v>
      </c>
      <c r="AN820" s="25">
        <v>0.92705882352941171</v>
      </c>
      <c r="AO820" s="25">
        <v>0.21176470588235294</v>
      </c>
      <c r="AP820" s="215">
        <v>21.25</v>
      </c>
      <c r="AQ820" s="215" t="s">
        <v>8552</v>
      </c>
      <c r="AR820" s="44">
        <v>2.6570048309178699E-2</v>
      </c>
      <c r="AS820" s="171" t="s">
        <v>7880</v>
      </c>
      <c r="AT820" s="171" t="s">
        <v>7220</v>
      </c>
      <c r="AU820" s="171" t="s">
        <v>7881</v>
      </c>
      <c r="AV820" s="7" t="s">
        <v>8470</v>
      </c>
      <c r="AW820" s="14" t="s">
        <v>6638</v>
      </c>
      <c r="AX820" s="49" t="s">
        <v>5981</v>
      </c>
      <c r="AY820" s="38" t="s">
        <v>5971</v>
      </c>
      <c r="AZ820" s="14" t="s">
        <v>6003</v>
      </c>
      <c r="BA820" s="49" t="s">
        <v>5967</v>
      </c>
      <c r="BB820" s="38" t="s">
        <v>6047</v>
      </c>
      <c r="BC820" s="7">
        <v>2</v>
      </c>
      <c r="BD820" s="14" t="s">
        <v>6184</v>
      </c>
      <c r="BE820" s="49" t="s">
        <v>5967</v>
      </c>
      <c r="BF820" s="38" t="s">
        <v>6007</v>
      </c>
      <c r="BG820" s="7">
        <v>0.7</v>
      </c>
      <c r="BH820" s="45">
        <v>123.3977911719841</v>
      </c>
      <c r="BI820" s="215" t="s">
        <v>8495</v>
      </c>
      <c r="BJ820" s="215" t="s">
        <v>8554</v>
      </c>
      <c r="BK820" s="7">
        <v>1.5</v>
      </c>
      <c r="BL820" s="25">
        <v>2.6570048309178779E-2</v>
      </c>
      <c r="BM820" s="20">
        <v>0.65837500000000004</v>
      </c>
      <c r="BN820" s="20">
        <v>0.58000000000000007</v>
      </c>
      <c r="BO820" s="20">
        <v>0.72249999999999992</v>
      </c>
      <c r="BP820" s="46" t="s">
        <v>8473</v>
      </c>
      <c r="BQ820" s="215" t="s">
        <v>8473</v>
      </c>
      <c r="BR820" s="79" t="s">
        <v>8473</v>
      </c>
      <c r="BS820" s="9">
        <v>0</v>
      </c>
      <c r="BT820" s="9">
        <v>0</v>
      </c>
      <c r="BU820" s="47" t="s">
        <v>5993</v>
      </c>
      <c r="BV820" s="47" t="s">
        <v>5993</v>
      </c>
      <c r="BW820" s="14" t="s">
        <v>5474</v>
      </c>
      <c r="BX820" s="83" t="s">
        <v>8473</v>
      </c>
      <c r="BY820" s="82" t="s">
        <v>8473</v>
      </c>
      <c r="BZ820" s="46" t="s">
        <v>8473</v>
      </c>
      <c r="CA820" s="48" t="s">
        <v>8485</v>
      </c>
      <c r="CB820" s="45">
        <v>1317.5</v>
      </c>
      <c r="CC820" s="45">
        <v>-148.75</v>
      </c>
      <c r="CD820" s="45">
        <v>0</v>
      </c>
      <c r="CE820" s="45">
        <v>0</v>
      </c>
      <c r="CF820" s="14" t="s">
        <v>9328</v>
      </c>
      <c r="CG820" s="7" t="s">
        <v>8477</v>
      </c>
      <c r="CH820" s="215" t="s">
        <v>8498</v>
      </c>
      <c r="CI820" s="215" t="s">
        <v>8479</v>
      </c>
      <c r="CJ820" s="215" t="s">
        <v>8479</v>
      </c>
      <c r="CK820" s="43" t="s">
        <v>5474</v>
      </c>
      <c r="CL820" s="43" t="s">
        <v>8480</v>
      </c>
      <c r="CM820" s="43" t="s">
        <v>5474</v>
      </c>
      <c r="CN820" s="145">
        <v>-148.75</v>
      </c>
      <c r="CO820" s="145">
        <v>1317.5</v>
      </c>
      <c r="CP820" s="148">
        <v>2622.203062404662</v>
      </c>
      <c r="CQ820" s="189" t="s">
        <v>5474</v>
      </c>
      <c r="CR820" s="189" t="s">
        <v>5474</v>
      </c>
      <c r="CS820" s="99" t="s">
        <v>5474</v>
      </c>
      <c r="CT820" s="167" t="s">
        <v>5474</v>
      </c>
      <c r="CU820" s="43" t="s">
        <v>5474</v>
      </c>
      <c r="CV820" s="43" t="s">
        <v>5474</v>
      </c>
      <c r="CW820" s="43" t="s">
        <v>5474</v>
      </c>
      <c r="CX820" s="43" t="s">
        <v>5474</v>
      </c>
      <c r="CY820" s="43" t="s">
        <v>5474</v>
      </c>
      <c r="CZ820" s="43" t="s">
        <v>5474</v>
      </c>
      <c r="DA820" s="42" t="s">
        <v>5474</v>
      </c>
      <c r="DB820" s="42" t="s">
        <v>5474</v>
      </c>
      <c r="DC820" s="42" t="s">
        <v>5474</v>
      </c>
      <c r="DD820" s="42" t="s">
        <v>5474</v>
      </c>
      <c r="DE820" s="42" t="s">
        <v>5474</v>
      </c>
      <c r="DF820" s="42" t="s">
        <v>5474</v>
      </c>
      <c r="DG820" s="42" t="s">
        <v>5474</v>
      </c>
      <c r="DH820" s="42" t="s">
        <v>5474</v>
      </c>
    </row>
    <row r="821" spans="1:112">
      <c r="A821" s="22">
        <v>6189</v>
      </c>
      <c r="B821" s="7" t="s">
        <v>1276</v>
      </c>
      <c r="C821" s="21">
        <v>0.1053</v>
      </c>
      <c r="D821" s="21">
        <v>0.23369999999999999</v>
      </c>
      <c r="E821" s="21">
        <v>6.0900000000000003E-2</v>
      </c>
      <c r="F821" s="21">
        <v>0.15409999999999999</v>
      </c>
      <c r="G821" s="21">
        <v>0.2878</v>
      </c>
      <c r="H821" s="21">
        <v>-0.1789</v>
      </c>
      <c r="I821" s="21">
        <v>0.1222</v>
      </c>
      <c r="J821" s="21">
        <v>0.32540000000000002</v>
      </c>
      <c r="K821" s="21">
        <v>-1.4E-3</v>
      </c>
      <c r="L821" s="21">
        <v>-5.7000000000000002E-3</v>
      </c>
      <c r="M821" s="21">
        <v>-2.8999999999999998E-3</v>
      </c>
      <c r="N821" s="21">
        <v>3.8999999999999998E-3</v>
      </c>
      <c r="O821" s="21">
        <v>1.8E-3</v>
      </c>
      <c r="P821" s="21">
        <v>2.8E-3</v>
      </c>
      <c r="Q821" s="21">
        <v>4.7000000000000002E-3</v>
      </c>
      <c r="R821" s="21">
        <v>-5.0000000000000001E-4</v>
      </c>
      <c r="S821" s="21">
        <v>0.1338</v>
      </c>
      <c r="T821" s="21">
        <v>6.3500000000000001E-2</v>
      </c>
      <c r="U821" s="10">
        <v>2.2400000000000002</v>
      </c>
      <c r="V821" s="10">
        <v>3.55</v>
      </c>
      <c r="W821" s="7">
        <v>2.3361999999999998</v>
      </c>
      <c r="X821" s="20">
        <v>0.89990000000000003</v>
      </c>
      <c r="Y821" s="75">
        <v>2020</v>
      </c>
      <c r="Z821" s="7">
        <v>2.6711999999999998</v>
      </c>
      <c r="AA821" s="7">
        <v>0</v>
      </c>
      <c r="AB821" s="51">
        <v>-1054</v>
      </c>
      <c r="AC821" s="51">
        <v>-463</v>
      </c>
      <c r="AD821" s="51"/>
      <c r="AE821" s="51"/>
      <c r="AF821" s="51">
        <v>-96</v>
      </c>
      <c r="AG821" s="51">
        <v>40</v>
      </c>
      <c r="AH821" s="20">
        <v>0.21310000000000001</v>
      </c>
      <c r="AI821" s="7" t="s">
        <v>8481</v>
      </c>
      <c r="AJ821" s="67" t="s">
        <v>8757</v>
      </c>
      <c r="AK821" s="44">
        <v>0.56561085972850655</v>
      </c>
      <c r="AL821" s="44">
        <v>-0.87272727272727346</v>
      </c>
      <c r="AM821" s="44">
        <v>1</v>
      </c>
      <c r="AN821" s="25">
        <v>0.28406169665809783</v>
      </c>
      <c r="AO821" s="25">
        <v>0.14138817480719795</v>
      </c>
      <c r="AP821" s="215">
        <v>38.9</v>
      </c>
      <c r="AQ821" s="215" t="s">
        <v>8552</v>
      </c>
      <c r="AR821" s="44">
        <v>1.0389610389610299E-2</v>
      </c>
      <c r="AS821" s="171" t="s">
        <v>8214</v>
      </c>
      <c r="AT821" s="171" t="s">
        <v>7235</v>
      </c>
      <c r="AU821" s="171" t="s">
        <v>6893</v>
      </c>
      <c r="AV821" s="7" t="s">
        <v>5474</v>
      </c>
      <c r="AW821" s="14" t="s">
        <v>6551</v>
      </c>
      <c r="AX821" s="49" t="s">
        <v>6039</v>
      </c>
      <c r="AY821" s="38" t="s">
        <v>6047</v>
      </c>
      <c r="AZ821" s="14" t="s">
        <v>6794</v>
      </c>
      <c r="BA821" s="49" t="s">
        <v>5967</v>
      </c>
      <c r="BB821" s="38" t="s">
        <v>5961</v>
      </c>
      <c r="BC821" s="7">
        <v>0.7</v>
      </c>
      <c r="BD821" s="14" t="s">
        <v>6081</v>
      </c>
      <c r="BE821" s="49" t="s">
        <v>5988</v>
      </c>
      <c r="BF821" s="38" t="s">
        <v>5989</v>
      </c>
      <c r="BG821" s="7">
        <v>1.2</v>
      </c>
      <c r="BH821" s="45">
        <v>804.81399074946364</v>
      </c>
      <c r="BI821" s="215" t="s">
        <v>8471</v>
      </c>
      <c r="BJ821" s="215" t="s">
        <v>8509</v>
      </c>
      <c r="BK821" s="7">
        <v>1.1000000000000001</v>
      </c>
      <c r="BL821" s="25">
        <v>5.1679586563306385E-3</v>
      </c>
      <c r="BM821" s="20">
        <v>0.65237500000000004</v>
      </c>
      <c r="BN821" s="20">
        <v>0.69500000000000006</v>
      </c>
      <c r="BO821" s="20">
        <v>0.61749999999999994</v>
      </c>
      <c r="BP821" s="46">
        <v>10.95774647887324</v>
      </c>
      <c r="BQ821" s="215" t="s">
        <v>8558</v>
      </c>
      <c r="BR821" s="79">
        <v>0.40344301628106277</v>
      </c>
      <c r="BS821" s="9">
        <v>5.3891291216307646E-2</v>
      </c>
      <c r="BT821" s="9">
        <v>6.2453030235845253E-2</v>
      </c>
      <c r="BU821" s="47" t="s">
        <v>5993</v>
      </c>
      <c r="BV821" s="47" t="s">
        <v>5993</v>
      </c>
      <c r="BW821" s="14" t="s">
        <v>8561</v>
      </c>
      <c r="BX821" s="83">
        <v>0.68413161953727519</v>
      </c>
      <c r="BY821" s="82">
        <v>3.64</v>
      </c>
      <c r="BZ821" s="46">
        <v>10.686813186813186</v>
      </c>
      <c r="CA821" s="48" t="s">
        <v>5474</v>
      </c>
      <c r="CB821" s="45">
        <v>-41000.6</v>
      </c>
      <c r="CC821" s="45">
        <v>-18010.7</v>
      </c>
      <c r="CD821" s="45">
        <v>0</v>
      </c>
      <c r="CE821" s="45">
        <v>0</v>
      </c>
      <c r="CF821" s="14" t="s">
        <v>9329</v>
      </c>
      <c r="CG821" s="7" t="s">
        <v>8477</v>
      </c>
      <c r="CH821" s="215" t="s">
        <v>8498</v>
      </c>
      <c r="CI821" s="215" t="s">
        <v>8498</v>
      </c>
      <c r="CJ821" s="215" t="s">
        <v>8479</v>
      </c>
      <c r="CK821" s="43" t="s">
        <v>6917</v>
      </c>
      <c r="CL821" s="43" t="s">
        <v>8480</v>
      </c>
      <c r="CM821" s="43" t="s">
        <v>5474</v>
      </c>
      <c r="CN821" s="145">
        <v>-18010.7</v>
      </c>
      <c r="CO821" s="145">
        <v>-41000.6</v>
      </c>
      <c r="CP821" s="148">
        <v>31307.264240154134</v>
      </c>
      <c r="CQ821" s="189">
        <v>0.17326478149100263</v>
      </c>
      <c r="CR821" s="189">
        <v>2.5999999999999999E-3</v>
      </c>
      <c r="CS821" s="99">
        <v>45085</v>
      </c>
      <c r="CT821" s="167" t="s">
        <v>5474</v>
      </c>
      <c r="CU821" s="43" t="s">
        <v>5474</v>
      </c>
      <c r="CV821" s="43" t="s">
        <v>5474</v>
      </c>
      <c r="CW821" s="43" t="s">
        <v>5474</v>
      </c>
      <c r="CX821" s="43" t="s">
        <v>5474</v>
      </c>
      <c r="CY821" s="43" t="s">
        <v>5474</v>
      </c>
      <c r="CZ821" s="43" t="s">
        <v>5474</v>
      </c>
      <c r="DA821" s="42" t="s">
        <v>5474</v>
      </c>
      <c r="DB821" s="42" t="s">
        <v>5474</v>
      </c>
      <c r="DC821" s="42" t="s">
        <v>5474</v>
      </c>
      <c r="DD821" s="42" t="s">
        <v>5474</v>
      </c>
      <c r="DE821" s="42" t="s">
        <v>5474</v>
      </c>
      <c r="DF821" s="42" t="s">
        <v>5474</v>
      </c>
      <c r="DG821" s="42" t="s">
        <v>5474</v>
      </c>
      <c r="DH821" s="42" t="s">
        <v>5474</v>
      </c>
    </row>
    <row r="822" spans="1:112">
      <c r="A822" s="22">
        <v>3297</v>
      </c>
      <c r="B822" s="7" t="s">
        <v>709</v>
      </c>
      <c r="C822" s="21">
        <v>4.1500000000000002E-2</v>
      </c>
      <c r="D822" s="21">
        <v>0.1368</v>
      </c>
      <c r="E822" s="21">
        <v>6.3299999999999995E-2</v>
      </c>
      <c r="F822" s="21">
        <v>0.40289999999999998</v>
      </c>
      <c r="G822" s="21">
        <v>7.2300000000000003E-2</v>
      </c>
      <c r="H822" s="21">
        <v>2.6922999999999999</v>
      </c>
      <c r="I822" s="21">
        <v>2.6922999999999999</v>
      </c>
      <c r="J822" s="21">
        <v>1.3462000000000001</v>
      </c>
      <c r="K822" s="21">
        <v>9.9699999999999997E-2</v>
      </c>
      <c r="L822" s="21">
        <v>0.1847</v>
      </c>
      <c r="M822" s="21">
        <v>8.4500000000000006E-2</v>
      </c>
      <c r="N822" s="21">
        <v>0.18360000000000001</v>
      </c>
      <c r="O822" s="21">
        <v>0.253</v>
      </c>
      <c r="P822" s="21">
        <v>9.8199999999999996E-2</v>
      </c>
      <c r="Q822" s="21">
        <v>-1.3100000000000001E-2</v>
      </c>
      <c r="R822" s="21">
        <v>-9.1999999999999998E-3</v>
      </c>
      <c r="S822" s="21">
        <v>-5.5800000000000002E-2</v>
      </c>
      <c r="T822" s="21">
        <v>-4.2999999999999997E-2</v>
      </c>
      <c r="U822" s="10">
        <v>0.09</v>
      </c>
      <c r="V822" s="10">
        <v>-1.52</v>
      </c>
      <c r="W822" s="7">
        <v>0</v>
      </c>
      <c r="X822" s="20">
        <v>0</v>
      </c>
      <c r="Y822" s="75">
        <v>2019</v>
      </c>
      <c r="Z822" s="7">
        <v>0.5</v>
      </c>
      <c r="AA822" s="7">
        <v>0</v>
      </c>
      <c r="AB822" s="51">
        <v>-47</v>
      </c>
      <c r="AC822" s="51"/>
      <c r="AD822" s="51"/>
      <c r="AE822" s="51"/>
      <c r="AF822" s="51"/>
      <c r="AG822" s="51"/>
      <c r="AH822" s="20">
        <v>1.8E-3</v>
      </c>
      <c r="AI822" s="7" t="s">
        <v>8467</v>
      </c>
      <c r="AJ822" s="67" t="s">
        <v>8494</v>
      </c>
      <c r="AK822" s="44">
        <v>-0.80128205128205132</v>
      </c>
      <c r="AL822" s="44">
        <v>-0.53124999999999989</v>
      </c>
      <c r="AM822" s="44">
        <v>0.57692307692307665</v>
      </c>
      <c r="AN822" s="25">
        <v>1.04</v>
      </c>
      <c r="AO822" s="25">
        <v>0.21333333333333329</v>
      </c>
      <c r="AP822" s="215">
        <v>15</v>
      </c>
      <c r="AQ822" s="215" t="s">
        <v>8552</v>
      </c>
      <c r="AR822" s="44">
        <v>5.6338028169014003E-2</v>
      </c>
      <c r="AS822" s="171" t="s">
        <v>7823</v>
      </c>
      <c r="AT822" s="171" t="s">
        <v>6966</v>
      </c>
      <c r="AU822" s="171" t="s">
        <v>6974</v>
      </c>
      <c r="AV822" s="7" t="s">
        <v>8470</v>
      </c>
      <c r="AW822" s="14" t="s">
        <v>6157</v>
      </c>
      <c r="AX822" s="49" t="s">
        <v>5981</v>
      </c>
      <c r="AY822" s="38" t="s">
        <v>5971</v>
      </c>
      <c r="AZ822" s="14" t="s">
        <v>6680</v>
      </c>
      <c r="BA822" s="49" t="s">
        <v>5967</v>
      </c>
      <c r="BB822" s="38" t="s">
        <v>6007</v>
      </c>
      <c r="BC822" s="7">
        <v>0</v>
      </c>
      <c r="BD822" s="14" t="s">
        <v>5999</v>
      </c>
      <c r="BE822" s="49" t="s">
        <v>5967</v>
      </c>
      <c r="BF822" s="38" t="s">
        <v>6007</v>
      </c>
      <c r="BG822" s="7">
        <v>0.3</v>
      </c>
      <c r="BH822" s="45">
        <v>334.12939540275852</v>
      </c>
      <c r="BI822" s="215" t="s">
        <v>8471</v>
      </c>
      <c r="BJ822" s="215" t="s">
        <v>8554</v>
      </c>
      <c r="BK822" s="7">
        <v>4.2</v>
      </c>
      <c r="BL822" s="25">
        <v>5.2631578947368418E-2</v>
      </c>
      <c r="BM822" s="20">
        <v>0.74131250000000004</v>
      </c>
      <c r="BN822" s="20">
        <v>0.72</v>
      </c>
      <c r="BO822" s="20">
        <v>0.75874999999999992</v>
      </c>
      <c r="BP822" s="46" t="s">
        <v>8473</v>
      </c>
      <c r="BQ822" s="215" t="s">
        <v>8473</v>
      </c>
      <c r="BR822" s="79" t="s">
        <v>8473</v>
      </c>
      <c r="BS822" s="9">
        <v>0</v>
      </c>
      <c r="BT822" s="9">
        <v>2.7323490911501214E-2</v>
      </c>
      <c r="BU822" s="47" t="s">
        <v>5993</v>
      </c>
      <c r="BV822" s="47" t="s">
        <v>5993</v>
      </c>
      <c r="BW822" s="14" t="s">
        <v>5474</v>
      </c>
      <c r="BX822" s="83" t="s">
        <v>8473</v>
      </c>
      <c r="BY822" s="82" t="s">
        <v>8473</v>
      </c>
      <c r="BZ822" s="46" t="s">
        <v>8473</v>
      </c>
      <c r="CA822" s="48" t="s">
        <v>5474</v>
      </c>
      <c r="CB822" s="45">
        <v>-705</v>
      </c>
      <c r="CC822" s="45">
        <v>0</v>
      </c>
      <c r="CD822" s="45">
        <v>0</v>
      </c>
      <c r="CE822" s="45">
        <v>0</v>
      </c>
      <c r="CF822" s="14" t="s">
        <v>9330</v>
      </c>
      <c r="CG822" s="7" t="s">
        <v>8477</v>
      </c>
      <c r="CH822" s="215" t="s">
        <v>8478</v>
      </c>
      <c r="CI822" s="215" t="s">
        <v>8479</v>
      </c>
      <c r="CJ822" s="215" t="s">
        <v>8479</v>
      </c>
      <c r="CK822" s="43" t="s">
        <v>5474</v>
      </c>
      <c r="CL822" s="43" t="s">
        <v>8480</v>
      </c>
      <c r="CM822" s="43" t="s">
        <v>6898</v>
      </c>
      <c r="CN822" s="145">
        <v>0</v>
      </c>
      <c r="CO822" s="145">
        <v>-705</v>
      </c>
      <c r="CP822" s="148">
        <v>5011.9409310413776</v>
      </c>
      <c r="CQ822" s="189" t="s">
        <v>5474</v>
      </c>
      <c r="CR822" s="189" t="s">
        <v>5474</v>
      </c>
      <c r="CS822" s="99" t="s">
        <v>5474</v>
      </c>
      <c r="CT822" s="167" t="s">
        <v>5474</v>
      </c>
      <c r="CU822" s="43" t="s">
        <v>5474</v>
      </c>
      <c r="CV822" s="43" t="s">
        <v>5474</v>
      </c>
      <c r="CW822" s="43" t="s">
        <v>5474</v>
      </c>
      <c r="CX822" s="43" t="s">
        <v>5474</v>
      </c>
      <c r="CY822" s="43" t="s">
        <v>5474</v>
      </c>
      <c r="CZ822" s="43" t="s">
        <v>5474</v>
      </c>
      <c r="DA822" s="42" t="s">
        <v>5474</v>
      </c>
      <c r="DB822" s="42" t="s">
        <v>5474</v>
      </c>
      <c r="DC822" s="42" t="s">
        <v>5474</v>
      </c>
      <c r="DD822" s="42" t="s">
        <v>5474</v>
      </c>
      <c r="DE822" s="42" t="s">
        <v>5474</v>
      </c>
      <c r="DF822" s="42" t="s">
        <v>5474</v>
      </c>
      <c r="DG822" s="42" t="s">
        <v>5474</v>
      </c>
      <c r="DH822" s="42" t="s">
        <v>5474</v>
      </c>
    </row>
    <row r="823" spans="1:112">
      <c r="A823" s="22">
        <v>8473</v>
      </c>
      <c r="B823" s="7" t="s">
        <v>1547</v>
      </c>
      <c r="C823" s="21">
        <v>1.61E-2</v>
      </c>
      <c r="D823" s="21">
        <v>-0.1729</v>
      </c>
      <c r="E823" s="21">
        <v>-7.2400000000000006E-2</v>
      </c>
      <c r="F823" s="21">
        <v>-0.20710000000000001</v>
      </c>
      <c r="G823" s="21">
        <v>-0.1043</v>
      </c>
      <c r="H823" s="21">
        <v>-1.1943999999999999</v>
      </c>
      <c r="I823" s="21">
        <v>-1.3817999999999999</v>
      </c>
      <c r="J823" s="21">
        <v>-0.41220000000000001</v>
      </c>
      <c r="K823" s="21">
        <v>-0.13100000000000001</v>
      </c>
      <c r="L823" s="21">
        <v>-5.4300000000000001E-2</v>
      </c>
      <c r="M823" s="21">
        <v>-6.0600000000000001E-2</v>
      </c>
      <c r="N823" s="21">
        <v>-0.13320000000000001</v>
      </c>
      <c r="O823" s="21">
        <v>-5.7000000000000002E-2</v>
      </c>
      <c r="P823" s="21">
        <v>-6.1199999999999997E-2</v>
      </c>
      <c r="Q823" s="21">
        <v>-9.7000000000000003E-3</v>
      </c>
      <c r="R823" s="21">
        <v>-5.4999999999999997E-3</v>
      </c>
      <c r="S823" s="21">
        <v>5.7599999999999998E-2</v>
      </c>
      <c r="T823" s="21">
        <v>6.2300000000000001E-2</v>
      </c>
      <c r="U823" s="10">
        <v>0.87</v>
      </c>
      <c r="V823" s="10">
        <v>0.54</v>
      </c>
      <c r="W823" s="7">
        <v>2.4910999999999999</v>
      </c>
      <c r="X823" s="20">
        <v>0.91310000000000002</v>
      </c>
      <c r="Y823" s="75">
        <v>2020</v>
      </c>
      <c r="Z823" s="7">
        <v>1</v>
      </c>
      <c r="AA823" s="7">
        <v>0.7</v>
      </c>
      <c r="AB823" s="51">
        <v>-57</v>
      </c>
      <c r="AC823" s="51">
        <v>-4</v>
      </c>
      <c r="AD823" s="51"/>
      <c r="AE823" s="51"/>
      <c r="AF823" s="51">
        <v>1</v>
      </c>
      <c r="AG823" s="51"/>
      <c r="AH823" s="20">
        <v>1.03E-2</v>
      </c>
      <c r="AI823" s="7" t="s">
        <v>8493</v>
      </c>
      <c r="AJ823" s="67" t="s">
        <v>8494</v>
      </c>
      <c r="AK823" s="44">
        <v>-0.96218487394957963</v>
      </c>
      <c r="AL823" s="44">
        <v>-0.87323943661971737</v>
      </c>
      <c r="AM823" s="44">
        <v>0.80000000000001137</v>
      </c>
      <c r="AN823" s="25">
        <v>0.32205683355886328</v>
      </c>
      <c r="AO823" s="25">
        <v>9.6075778078484358E-2</v>
      </c>
      <c r="AP823" s="215">
        <v>36.950000000000003</v>
      </c>
      <c r="AQ823" s="215" t="s">
        <v>8552</v>
      </c>
      <c r="AR823" s="44">
        <v>6.81198910081743E-3</v>
      </c>
      <c r="AS823" s="171" t="s">
        <v>7823</v>
      </c>
      <c r="AT823" s="171" t="s">
        <v>7192</v>
      </c>
      <c r="AU823" s="171" t="s">
        <v>7086</v>
      </c>
      <c r="AV823" s="7" t="s">
        <v>8470</v>
      </c>
      <c r="AW823" s="14" t="s">
        <v>6693</v>
      </c>
      <c r="AX823" s="49" t="s">
        <v>6337</v>
      </c>
      <c r="AY823" s="38" t="s">
        <v>6047</v>
      </c>
      <c r="AZ823" s="14" t="s">
        <v>6728</v>
      </c>
      <c r="BA823" s="49" t="s">
        <v>5967</v>
      </c>
      <c r="BB823" s="38" t="s">
        <v>6007</v>
      </c>
      <c r="BC823" s="7">
        <v>0.2</v>
      </c>
      <c r="BD823" s="14" t="s">
        <v>6096</v>
      </c>
      <c r="BE823" s="49" t="s">
        <v>5967</v>
      </c>
      <c r="BF823" s="38" t="s">
        <v>6007</v>
      </c>
      <c r="BG823" s="7">
        <v>0.8</v>
      </c>
      <c r="BH823" s="45">
        <v>25.349529188116573</v>
      </c>
      <c r="BI823" s="215" t="s">
        <v>8495</v>
      </c>
      <c r="BJ823" s="215" t="s">
        <v>8554</v>
      </c>
      <c r="BK823" s="7">
        <v>2.2999999999999998</v>
      </c>
      <c r="BL823" s="25">
        <v>1.0943912448700566E-2</v>
      </c>
      <c r="BM823" s="20">
        <v>0.46687500000000004</v>
      </c>
      <c r="BN823" s="20">
        <v>0.48750000000000004</v>
      </c>
      <c r="BO823" s="20">
        <v>0.44999999999999996</v>
      </c>
      <c r="BP823" s="46">
        <v>68.425925925925924</v>
      </c>
      <c r="BQ823" s="215" t="s">
        <v>8569</v>
      </c>
      <c r="BR823" s="79">
        <v>-0.76523815967523678</v>
      </c>
      <c r="BS823" s="9">
        <v>6.1210053796925568E-2</v>
      </c>
      <c r="BT823" s="9">
        <v>9.068310330439755E-2</v>
      </c>
      <c r="BU823" s="47" t="s">
        <v>5993</v>
      </c>
      <c r="BV823" s="47" t="s">
        <v>5993</v>
      </c>
      <c r="BW823" s="14" t="s">
        <v>5474</v>
      </c>
      <c r="BX823" s="83">
        <v>-0.71828579161028416</v>
      </c>
      <c r="BY823" s="82">
        <v>0.57000000000000006</v>
      </c>
      <c r="BZ823" s="46">
        <v>64.824561403508767</v>
      </c>
      <c r="CA823" s="48" t="s">
        <v>5474</v>
      </c>
      <c r="CB823" s="45">
        <v>-2106.15</v>
      </c>
      <c r="CC823" s="45">
        <v>-147.80000000000001</v>
      </c>
      <c r="CD823" s="45">
        <v>0</v>
      </c>
      <c r="CE823" s="45">
        <v>0</v>
      </c>
      <c r="CF823" s="14" t="s">
        <v>9331</v>
      </c>
      <c r="CG823" s="7" t="s">
        <v>8477</v>
      </c>
      <c r="CH823" s="215" t="s">
        <v>8479</v>
      </c>
      <c r="CI823" s="215" t="s">
        <v>8479</v>
      </c>
      <c r="CJ823" s="215" t="s">
        <v>8479</v>
      </c>
      <c r="CK823" s="43" t="s">
        <v>7047</v>
      </c>
      <c r="CL823" s="43" t="s">
        <v>8480</v>
      </c>
      <c r="CM823" s="43" t="s">
        <v>6898</v>
      </c>
      <c r="CN823" s="145">
        <v>-147.80000000000001</v>
      </c>
      <c r="CO823" s="145">
        <v>-2106.15</v>
      </c>
      <c r="CP823" s="148">
        <v>936.66510350090743</v>
      </c>
      <c r="CQ823" s="189">
        <v>-0.5101488497970228</v>
      </c>
      <c r="CR823" s="189">
        <v>0</v>
      </c>
      <c r="CS823" s="99">
        <v>44565</v>
      </c>
      <c r="CT823" s="167" t="s">
        <v>5474</v>
      </c>
      <c r="CU823" s="43" t="s">
        <v>5474</v>
      </c>
      <c r="CV823" s="43" t="s">
        <v>5474</v>
      </c>
      <c r="CW823" s="43" t="s">
        <v>5474</v>
      </c>
      <c r="CX823" s="43" t="s">
        <v>5474</v>
      </c>
      <c r="CY823" s="43" t="s">
        <v>5474</v>
      </c>
      <c r="CZ823" s="43" t="s">
        <v>5474</v>
      </c>
      <c r="DA823" s="42" t="s">
        <v>5474</v>
      </c>
      <c r="DB823" s="42" t="s">
        <v>5474</v>
      </c>
      <c r="DC823" s="42" t="s">
        <v>5474</v>
      </c>
      <c r="DD823" s="42" t="s">
        <v>5474</v>
      </c>
      <c r="DE823" s="42" t="s">
        <v>5474</v>
      </c>
      <c r="DF823" s="42" t="s">
        <v>5474</v>
      </c>
      <c r="DG823" s="42" t="s">
        <v>5474</v>
      </c>
      <c r="DH823" s="42" t="s">
        <v>5474</v>
      </c>
    </row>
    <row r="824" spans="1:112">
      <c r="A824" s="22">
        <v>8240</v>
      </c>
      <c r="B824" s="7" t="s">
        <v>1492</v>
      </c>
      <c r="C824" s="21">
        <v>2.7900000000000001E-2</v>
      </c>
      <c r="D824" s="21">
        <v>2.64E-2</v>
      </c>
      <c r="E824" s="21">
        <v>4.53E-2</v>
      </c>
      <c r="F824" s="21">
        <v>-4.1000000000000002E-2</v>
      </c>
      <c r="G824" s="21">
        <v>0.13039999999999999</v>
      </c>
      <c r="H824" s="21">
        <v>-0.80610000000000004</v>
      </c>
      <c r="I824" s="21">
        <v>-0.54759999999999998</v>
      </c>
      <c r="J824" s="21">
        <v>0.51949999999999996</v>
      </c>
      <c r="K824" s="21">
        <v>-2.2200000000000001E-2</v>
      </c>
      <c r="L824" s="21">
        <v>-0.01</v>
      </c>
      <c r="M824" s="21">
        <v>-9.7000000000000003E-3</v>
      </c>
      <c r="N824" s="21">
        <v>-8.5000000000000006E-3</v>
      </c>
      <c r="O824" s="21">
        <v>-2E-3</v>
      </c>
      <c r="P824" s="21">
        <v>-5.4000000000000003E-3</v>
      </c>
      <c r="Q824" s="21">
        <v>-1E-3</v>
      </c>
      <c r="R824" s="21">
        <v>-1.2999999999999999E-3</v>
      </c>
      <c r="S824" s="21">
        <v>5.0000000000000001E-3</v>
      </c>
      <c r="T824" s="21">
        <v>6.7999999999999996E-3</v>
      </c>
      <c r="U824" s="10">
        <v>1.17</v>
      </c>
      <c r="V824" s="10">
        <v>2.6</v>
      </c>
      <c r="W824" s="7">
        <v>0.75</v>
      </c>
      <c r="X824" s="20">
        <v>0.63639999999999997</v>
      </c>
      <c r="Y824" s="75">
        <v>2020</v>
      </c>
      <c r="Z824" s="7">
        <v>1.6</v>
      </c>
      <c r="AA824" s="7">
        <v>0</v>
      </c>
      <c r="AB824" s="51">
        <v>-57</v>
      </c>
      <c r="AC824" s="51">
        <v>-22</v>
      </c>
      <c r="AD824" s="51"/>
      <c r="AE824" s="51"/>
      <c r="AF824" s="51"/>
      <c r="AG824" s="51"/>
      <c r="AH824" s="20">
        <v>6.9999999999999999E-4</v>
      </c>
      <c r="AI824" s="7" t="s">
        <v>8467</v>
      </c>
      <c r="AJ824" s="67" t="s">
        <v>8757</v>
      </c>
      <c r="AK824" s="44">
        <v>-0.74934725848563966</v>
      </c>
      <c r="AL824" s="44">
        <v>-0.88333333333333286</v>
      </c>
      <c r="AM824" s="44">
        <v>0.85714285714286442</v>
      </c>
      <c r="AN824" s="25">
        <v>0.63621262458471761</v>
      </c>
      <c r="AO824" s="25">
        <v>0.19933554817275748</v>
      </c>
      <c r="AP824" s="215">
        <v>30.1</v>
      </c>
      <c r="AQ824" s="215" t="s">
        <v>8552</v>
      </c>
      <c r="AR824" s="44">
        <v>1.34680134680134E-2</v>
      </c>
      <c r="AS824" s="171" t="s">
        <v>8417</v>
      </c>
      <c r="AT824" s="171" t="s">
        <v>7367</v>
      </c>
      <c r="AU824" s="171" t="s">
        <v>7028</v>
      </c>
      <c r="AV824" s="7" t="s">
        <v>8470</v>
      </c>
      <c r="AW824" s="14" t="s">
        <v>6038</v>
      </c>
      <c r="AX824" s="49" t="s">
        <v>6039</v>
      </c>
      <c r="AY824" s="38" t="s">
        <v>6047</v>
      </c>
      <c r="AZ824" s="14" t="s">
        <v>6860</v>
      </c>
      <c r="BA824" s="49" t="s">
        <v>5967</v>
      </c>
      <c r="BB824" s="38" t="s">
        <v>6007</v>
      </c>
      <c r="BC824" s="7">
        <v>0.2</v>
      </c>
      <c r="BD824" s="14" t="s">
        <v>6002</v>
      </c>
      <c r="BE824" s="49" t="s">
        <v>5967</v>
      </c>
      <c r="BF824" s="38" t="s">
        <v>5961</v>
      </c>
      <c r="BG824" s="7">
        <v>0.6</v>
      </c>
      <c r="BH824" s="45">
        <v>90.915022275589138</v>
      </c>
      <c r="BI824" s="215" t="s">
        <v>8495</v>
      </c>
      <c r="BJ824" s="215" t="s">
        <v>8554</v>
      </c>
      <c r="BK824" s="7">
        <v>1.2</v>
      </c>
      <c r="BL824" s="25">
        <v>1.0067114093959755E-2</v>
      </c>
      <c r="BM824" s="20">
        <v>0.58574999999999999</v>
      </c>
      <c r="BN824" s="20">
        <v>0.60499999999999998</v>
      </c>
      <c r="BO824" s="20">
        <v>0.56999999999999995</v>
      </c>
      <c r="BP824" s="46">
        <v>11.576923076923077</v>
      </c>
      <c r="BQ824" s="215" t="s">
        <v>8540</v>
      </c>
      <c r="BR824" s="79">
        <v>-9.4380952380952496E-2</v>
      </c>
      <c r="BS824" s="9">
        <v>1.8956050625435816E-2</v>
      </c>
      <c r="BT824" s="9">
        <v>4.703101474315452E-2</v>
      </c>
      <c r="BU824" s="47" t="s">
        <v>5993</v>
      </c>
      <c r="BV824" s="47" t="s">
        <v>5993</v>
      </c>
      <c r="BW824" s="14" t="s">
        <v>5474</v>
      </c>
      <c r="BX824" s="83">
        <v>8.6742857142856858E-2</v>
      </c>
      <c r="BY824" s="82">
        <v>2.57</v>
      </c>
      <c r="BZ824" s="46">
        <v>11.71206225680934</v>
      </c>
      <c r="CA824" s="48" t="s">
        <v>5474</v>
      </c>
      <c r="CB824" s="45">
        <v>-1715.7</v>
      </c>
      <c r="CC824" s="45">
        <v>-662.2</v>
      </c>
      <c r="CD824" s="45">
        <v>0</v>
      </c>
      <c r="CE824" s="45">
        <v>0</v>
      </c>
      <c r="CF824" s="14" t="s">
        <v>9332</v>
      </c>
      <c r="CG824" s="7" t="s">
        <v>8477</v>
      </c>
      <c r="CH824" s="215" t="s">
        <v>8478</v>
      </c>
      <c r="CI824" s="215" t="s">
        <v>8479</v>
      </c>
      <c r="CJ824" s="215" t="s">
        <v>8479</v>
      </c>
      <c r="CK824" s="43" t="s">
        <v>6917</v>
      </c>
      <c r="CL824" s="43" t="s">
        <v>8480</v>
      </c>
      <c r="CM824" s="43" t="s">
        <v>5474</v>
      </c>
      <c r="CN824" s="145">
        <v>-662.2</v>
      </c>
      <c r="CO824" s="145">
        <v>-1715.7</v>
      </c>
      <c r="CP824" s="148">
        <v>2736.5421704952332</v>
      </c>
      <c r="CQ824" s="189" t="s">
        <v>5474</v>
      </c>
      <c r="CR824" s="189" t="s">
        <v>5474</v>
      </c>
      <c r="CS824" s="99" t="s">
        <v>5474</v>
      </c>
      <c r="CT824" s="167" t="s">
        <v>5474</v>
      </c>
      <c r="CU824" s="43" t="s">
        <v>5474</v>
      </c>
      <c r="CV824" s="43" t="s">
        <v>5474</v>
      </c>
      <c r="CW824" s="43" t="s">
        <v>5474</v>
      </c>
      <c r="CX824" s="43" t="s">
        <v>5474</v>
      </c>
      <c r="CY824" s="43" t="s">
        <v>5474</v>
      </c>
      <c r="CZ824" s="43" t="s">
        <v>5474</v>
      </c>
      <c r="DA824" s="42" t="s">
        <v>5474</v>
      </c>
      <c r="DB824" s="42" t="s">
        <v>5474</v>
      </c>
      <c r="DC824" s="42" t="s">
        <v>5474</v>
      </c>
      <c r="DD824" s="42" t="s">
        <v>5474</v>
      </c>
      <c r="DE824" s="42" t="s">
        <v>5474</v>
      </c>
      <c r="DF824" s="42" t="s">
        <v>5474</v>
      </c>
      <c r="DG824" s="42" t="s">
        <v>5474</v>
      </c>
      <c r="DH824" s="42" t="s">
        <v>5474</v>
      </c>
    </row>
    <row r="825" spans="1:112">
      <c r="A825" s="22">
        <v>1441</v>
      </c>
      <c r="B825" s="7" t="s">
        <v>95</v>
      </c>
      <c r="C825" s="21">
        <v>0.1421</v>
      </c>
      <c r="D825" s="21">
        <v>8.5900000000000004E-2</v>
      </c>
      <c r="E825" s="21">
        <v>7.6600000000000001E-2</v>
      </c>
      <c r="F825" s="21">
        <v>0.16889999999999999</v>
      </c>
      <c r="G825" s="21">
        <v>-1.47E-2</v>
      </c>
      <c r="H825" s="21">
        <v>0</v>
      </c>
      <c r="I825" s="21">
        <v>0.96740000000000004</v>
      </c>
      <c r="J825" s="21">
        <v>0.96889999999999998</v>
      </c>
      <c r="K825" s="21">
        <v>9.1600000000000001E-2</v>
      </c>
      <c r="L825" s="21">
        <v>0.32019999999999998</v>
      </c>
      <c r="M825" s="21">
        <v>0.14399999999999999</v>
      </c>
      <c r="N825" s="21">
        <v>9.35E-2</v>
      </c>
      <c r="O825" s="21">
        <v>0.3206</v>
      </c>
      <c r="P825" s="21">
        <v>0.15329999999999999</v>
      </c>
      <c r="Q825" s="21">
        <v>5.3100000000000001E-2</v>
      </c>
      <c r="R825" s="21">
        <v>2.3300000000000001E-2</v>
      </c>
      <c r="S825" s="21">
        <v>-8.0299999999999996E-2</v>
      </c>
      <c r="T825" s="21">
        <v>-1E-4</v>
      </c>
      <c r="U825" s="10">
        <v>-0.06</v>
      </c>
      <c r="V825" s="10">
        <v>-0.59</v>
      </c>
      <c r="W825" s="7">
        <v>0.66090000000000004</v>
      </c>
      <c r="X825" s="20">
        <v>0.28639999999999999</v>
      </c>
      <c r="Y825" s="75"/>
      <c r="Z825" s="7"/>
      <c r="AA825" s="7"/>
      <c r="AB825" s="51">
        <v>37</v>
      </c>
      <c r="AC825" s="51">
        <v>36</v>
      </c>
      <c r="AD825" s="51"/>
      <c r="AE825" s="51"/>
      <c r="AF825" s="51"/>
      <c r="AG825" s="51"/>
      <c r="AH825" s="20">
        <v>0</v>
      </c>
      <c r="AI825" s="7" t="s">
        <v>8467</v>
      </c>
      <c r="AJ825" s="67" t="s">
        <v>8757</v>
      </c>
      <c r="AK825" s="44">
        <v>-0.74779735682819382</v>
      </c>
      <c r="AL825" s="44">
        <v>-0.85999999999999943</v>
      </c>
      <c r="AM825" s="44">
        <v>0.68750000000000688</v>
      </c>
      <c r="AN825" s="25">
        <v>0.97529538131041904</v>
      </c>
      <c r="AO825" s="25">
        <v>0.16111707841031148</v>
      </c>
      <c r="AP825" s="215">
        <v>9.31</v>
      </c>
      <c r="AQ825" s="215" t="s">
        <v>8552</v>
      </c>
      <c r="AR825" s="44">
        <v>1.0752688172043E-3</v>
      </c>
      <c r="AS825" s="171" t="s">
        <v>7100</v>
      </c>
      <c r="AT825" s="171" t="s">
        <v>7101</v>
      </c>
      <c r="AU825" s="171" t="s">
        <v>7102</v>
      </c>
      <c r="AV825" s="7" t="s">
        <v>8470</v>
      </c>
      <c r="AW825" s="14" t="s">
        <v>6054</v>
      </c>
      <c r="AX825" s="49" t="s">
        <v>6009</v>
      </c>
      <c r="AY825" s="38" t="s">
        <v>6047</v>
      </c>
      <c r="AZ825" s="14" t="s">
        <v>6140</v>
      </c>
      <c r="BA825" s="49" t="s">
        <v>5967</v>
      </c>
      <c r="BB825" s="38" t="s">
        <v>6047</v>
      </c>
      <c r="BC825" s="7">
        <v>1</v>
      </c>
      <c r="BD825" s="14" t="s">
        <v>6070</v>
      </c>
      <c r="BE825" s="49" t="s">
        <v>5967</v>
      </c>
      <c r="BF825" s="38" t="s">
        <v>5971</v>
      </c>
      <c r="BG825" s="7">
        <v>0.2</v>
      </c>
      <c r="BH825" s="45">
        <v>151.77512030286093</v>
      </c>
      <c r="BI825" s="215" t="s">
        <v>8495</v>
      </c>
      <c r="BJ825" s="215" t="s">
        <v>8554</v>
      </c>
      <c r="BK825" s="7">
        <v>0.3</v>
      </c>
      <c r="BL825" s="25">
        <v>1.1956521739130567E-2</v>
      </c>
      <c r="BM825" s="20">
        <v>0.72612500000000002</v>
      </c>
      <c r="BN825" s="20">
        <v>0.67249999999999999</v>
      </c>
      <c r="BO825" s="20">
        <v>0.77</v>
      </c>
      <c r="BP825" s="46" t="s">
        <v>8473</v>
      </c>
      <c r="BQ825" s="215" t="s">
        <v>8473</v>
      </c>
      <c r="BR825" s="79" t="s">
        <v>8473</v>
      </c>
      <c r="BS825" s="9">
        <v>6.4759342593411873E-2</v>
      </c>
      <c r="BT825" s="9">
        <v>0</v>
      </c>
      <c r="BU825" s="47" t="s">
        <v>5993</v>
      </c>
      <c r="BV825" s="47" t="s">
        <v>5993</v>
      </c>
      <c r="BW825" s="14" t="s">
        <v>5474</v>
      </c>
      <c r="BX825" s="83" t="s">
        <v>8473</v>
      </c>
      <c r="BY825" s="82" t="s">
        <v>8473</v>
      </c>
      <c r="BZ825" s="46" t="s">
        <v>8473</v>
      </c>
      <c r="CA825" s="48" t="s">
        <v>8475</v>
      </c>
      <c r="CB825" s="45">
        <v>344.47</v>
      </c>
      <c r="CC825" s="45">
        <v>335.16</v>
      </c>
      <c r="CD825" s="45">
        <v>0</v>
      </c>
      <c r="CE825" s="45">
        <v>0</v>
      </c>
      <c r="CF825" s="14" t="s">
        <v>9333</v>
      </c>
      <c r="CG825" s="7" t="s">
        <v>8477</v>
      </c>
      <c r="CH825" s="215" t="s">
        <v>8498</v>
      </c>
      <c r="CI825" s="215" t="s">
        <v>8546</v>
      </c>
      <c r="CJ825" s="215" t="s">
        <v>8479</v>
      </c>
      <c r="CK825" s="43" t="s">
        <v>6965</v>
      </c>
      <c r="CL825" s="43" t="s">
        <v>5474</v>
      </c>
      <c r="CM825" s="43" t="s">
        <v>5474</v>
      </c>
      <c r="CN825" s="145">
        <v>335.16</v>
      </c>
      <c r="CO825" s="145">
        <v>344.47</v>
      </c>
      <c r="CP825" s="148">
        <v>1413.0263700196354</v>
      </c>
      <c r="CQ825" s="189" t="s">
        <v>5474</v>
      </c>
      <c r="CR825" s="189" t="s">
        <v>5474</v>
      </c>
      <c r="CS825" s="99" t="s">
        <v>5474</v>
      </c>
      <c r="CT825" s="167" t="s">
        <v>5474</v>
      </c>
      <c r="CU825" s="43" t="s">
        <v>5474</v>
      </c>
      <c r="CV825" s="43" t="s">
        <v>5474</v>
      </c>
      <c r="CW825" s="43" t="s">
        <v>5474</v>
      </c>
      <c r="CX825" s="43" t="s">
        <v>5474</v>
      </c>
      <c r="CY825" s="43" t="s">
        <v>5474</v>
      </c>
      <c r="CZ825" s="43" t="s">
        <v>5474</v>
      </c>
      <c r="DA825" s="42" t="s">
        <v>5474</v>
      </c>
      <c r="DB825" s="42" t="s">
        <v>5474</v>
      </c>
      <c r="DC825" s="42" t="s">
        <v>5474</v>
      </c>
      <c r="DD825" s="42" t="s">
        <v>5474</v>
      </c>
      <c r="DE825" s="42" t="s">
        <v>5474</v>
      </c>
      <c r="DF825" s="42" t="s">
        <v>5474</v>
      </c>
      <c r="DG825" s="42" t="s">
        <v>5474</v>
      </c>
      <c r="DH825" s="42" t="s">
        <v>5474</v>
      </c>
    </row>
    <row r="826" spans="1:112">
      <c r="A826" s="22">
        <v>2064</v>
      </c>
      <c r="B826" s="7" t="s">
        <v>281</v>
      </c>
      <c r="C826" s="21">
        <v>-5.4999999999999997E-3</v>
      </c>
      <c r="D826" s="21">
        <v>0.80179999999999996</v>
      </c>
      <c r="E826" s="21">
        <v>8.4099999999999994E-2</v>
      </c>
      <c r="F826" s="21">
        <v>0.82850000000000001</v>
      </c>
      <c r="G826" s="21">
        <v>0.74329999999999996</v>
      </c>
      <c r="H826" s="21">
        <v>0.46150000000000002</v>
      </c>
      <c r="I826" s="21">
        <v>1.6552</v>
      </c>
      <c r="J826" s="21">
        <v>1.5203</v>
      </c>
      <c r="K826" s="21">
        <v>2.4400000000000002E-2</v>
      </c>
      <c r="L826" s="21">
        <v>0.18010000000000001</v>
      </c>
      <c r="M826" s="21">
        <v>8.7499999999999994E-2</v>
      </c>
      <c r="N826" s="21">
        <v>3.1699999999999999E-2</v>
      </c>
      <c r="O826" s="21">
        <v>0.21679999999999999</v>
      </c>
      <c r="P826" s="21">
        <v>9.4899999999999998E-2</v>
      </c>
      <c r="Q826" s="21">
        <v>3.4000000000000002E-2</v>
      </c>
      <c r="R826" s="21">
        <v>1.37E-2</v>
      </c>
      <c r="S826" s="21">
        <v>-3.0499999999999999E-2</v>
      </c>
      <c r="T826" s="21">
        <v>6.93E-2</v>
      </c>
      <c r="U826" s="10">
        <v>0.64</v>
      </c>
      <c r="V826" s="10">
        <v>0.38</v>
      </c>
      <c r="W826" s="7">
        <v>0.92</v>
      </c>
      <c r="X826" s="20">
        <v>0.94910000000000005</v>
      </c>
      <c r="Y826" s="75">
        <v>2020</v>
      </c>
      <c r="Z826" s="7">
        <v>0.5</v>
      </c>
      <c r="AA826" s="7">
        <v>0</v>
      </c>
      <c r="AB826" s="51">
        <v>11</v>
      </c>
      <c r="AC826" s="51">
        <v>-8</v>
      </c>
      <c r="AD826" s="51"/>
      <c r="AE826" s="51"/>
      <c r="AF826" s="51">
        <v>-3</v>
      </c>
      <c r="AG826" s="51"/>
      <c r="AH826" s="20">
        <v>0</v>
      </c>
      <c r="AI826" s="7" t="s">
        <v>8481</v>
      </c>
      <c r="AJ826" s="67" t="s">
        <v>8757</v>
      </c>
      <c r="AK826" s="44">
        <v>-0.57241379310344831</v>
      </c>
      <c r="AL826" s="44">
        <v>-0.9285714285714286</v>
      </c>
      <c r="AM826" s="44">
        <v>-0.79999999999999716</v>
      </c>
      <c r="AN826" s="25">
        <v>0.8192090395480226</v>
      </c>
      <c r="AO826" s="25">
        <v>0.19774011299435029</v>
      </c>
      <c r="AP826" s="215">
        <v>17.7</v>
      </c>
      <c r="AQ826" s="215" t="s">
        <v>8552</v>
      </c>
      <c r="AR826" s="44">
        <v>5.6818181818181802E-3</v>
      </c>
      <c r="AS826" s="171" t="s">
        <v>7390</v>
      </c>
      <c r="AT826" s="171" t="s">
        <v>7391</v>
      </c>
      <c r="AU826" s="171" t="s">
        <v>7310</v>
      </c>
      <c r="AV826" s="7" t="s">
        <v>5474</v>
      </c>
      <c r="AW826" s="14" t="s">
        <v>7389</v>
      </c>
      <c r="AX826" s="49" t="s">
        <v>5967</v>
      </c>
      <c r="AY826" s="38" t="s">
        <v>6047</v>
      </c>
      <c r="AZ826" s="14" t="s">
        <v>6213</v>
      </c>
      <c r="BA826" s="49" t="s">
        <v>5993</v>
      </c>
      <c r="BB826" s="38" t="s">
        <v>5993</v>
      </c>
      <c r="BC826" s="7">
        <v>0.9</v>
      </c>
      <c r="BD826" s="14" t="s">
        <v>6152</v>
      </c>
      <c r="BE826" s="49" t="s">
        <v>5967</v>
      </c>
      <c r="BF826" s="38" t="s">
        <v>5961</v>
      </c>
      <c r="BG826" s="7">
        <v>0.1</v>
      </c>
      <c r="BH826" s="45">
        <v>83.291310189525888</v>
      </c>
      <c r="BI826" s="215" t="s">
        <v>8495</v>
      </c>
      <c r="BJ826" s="215" t="s">
        <v>8554</v>
      </c>
      <c r="BK826" s="7">
        <v>0.7</v>
      </c>
      <c r="BL826" s="25">
        <v>2.8328611898017402E-3</v>
      </c>
      <c r="BM826" s="20">
        <v>0.76787499999999997</v>
      </c>
      <c r="BN826" s="20">
        <v>0.80500000000000005</v>
      </c>
      <c r="BO826" s="20">
        <v>0.73749999999999982</v>
      </c>
      <c r="BP826" s="46">
        <v>46.578947368421048</v>
      </c>
      <c r="BQ826" s="215" t="s">
        <v>8483</v>
      </c>
      <c r="BR826" s="79">
        <v>-0.87488323917137478</v>
      </c>
      <c r="BS826" s="9">
        <v>4.5859125247247112E-2</v>
      </c>
      <c r="BT826" s="9">
        <v>2.2268317910843161E-2</v>
      </c>
      <c r="BU826" s="47" t="s">
        <v>5993</v>
      </c>
      <c r="BV826" s="47">
        <v>44307</v>
      </c>
      <c r="BW826" s="14" t="s">
        <v>5474</v>
      </c>
      <c r="BX826" s="83">
        <v>-0.84985988700564974</v>
      </c>
      <c r="BY826" s="82">
        <v>0.14000000000000001</v>
      </c>
      <c r="BZ826" s="46">
        <v>126.42857142857142</v>
      </c>
      <c r="CA826" s="48" t="s">
        <v>8485</v>
      </c>
      <c r="CB826" s="45">
        <v>194.7</v>
      </c>
      <c r="CC826" s="45">
        <v>-141.6</v>
      </c>
      <c r="CD826" s="45">
        <v>0</v>
      </c>
      <c r="CE826" s="45">
        <v>0</v>
      </c>
      <c r="CF826" s="14" t="s">
        <v>9334</v>
      </c>
      <c r="CG826" s="7" t="s">
        <v>8556</v>
      </c>
      <c r="CH826" s="215" t="s">
        <v>8479</v>
      </c>
      <c r="CI826" s="215" t="s">
        <v>8479</v>
      </c>
      <c r="CJ826" s="215" t="s">
        <v>8479</v>
      </c>
      <c r="CK826" s="43" t="s">
        <v>6894</v>
      </c>
      <c r="CL826" s="43" t="s">
        <v>5474</v>
      </c>
      <c r="CM826" s="43" t="s">
        <v>5474</v>
      </c>
      <c r="CN826" s="145">
        <v>-141.6</v>
      </c>
      <c r="CO826" s="145">
        <v>194.7</v>
      </c>
      <c r="CP826" s="148">
        <v>1474.2561903546082</v>
      </c>
      <c r="CQ826" s="189" t="s">
        <v>5474</v>
      </c>
      <c r="CR826" s="189" t="s">
        <v>5474</v>
      </c>
      <c r="CS826" s="99" t="s">
        <v>5474</v>
      </c>
      <c r="CT826" s="167" t="s">
        <v>5474</v>
      </c>
      <c r="CU826" s="43" t="s">
        <v>5474</v>
      </c>
      <c r="CV826" s="43" t="s">
        <v>5474</v>
      </c>
      <c r="CW826" s="43" t="s">
        <v>5474</v>
      </c>
      <c r="CX826" s="43" t="s">
        <v>5474</v>
      </c>
      <c r="CY826" s="43" t="s">
        <v>5474</v>
      </c>
      <c r="CZ826" s="43" t="s">
        <v>5474</v>
      </c>
      <c r="DA826" s="42" t="s">
        <v>5474</v>
      </c>
      <c r="DB826" s="42" t="s">
        <v>5474</v>
      </c>
      <c r="DC826" s="42" t="s">
        <v>5474</v>
      </c>
      <c r="DD826" s="42" t="s">
        <v>5474</v>
      </c>
      <c r="DE826" s="42" t="s">
        <v>5474</v>
      </c>
      <c r="DF826" s="42" t="s">
        <v>5474</v>
      </c>
      <c r="DG826" s="42" t="s">
        <v>5474</v>
      </c>
      <c r="DH826" s="42" t="s">
        <v>5474</v>
      </c>
    </row>
    <row r="827" spans="1:112">
      <c r="A827" s="22">
        <v>3546</v>
      </c>
      <c r="B827" s="7" t="s">
        <v>802</v>
      </c>
      <c r="C827" s="21">
        <v>-2.07E-2</v>
      </c>
      <c r="D827" s="21">
        <v>0.45290000000000002</v>
      </c>
      <c r="E827" s="21">
        <v>0.29759999999999998</v>
      </c>
      <c r="F827" s="21">
        <v>0.4733</v>
      </c>
      <c r="G827" s="21">
        <v>7.4399999999999994E-2</v>
      </c>
      <c r="H827" s="21">
        <v>0.4677</v>
      </c>
      <c r="I827" s="21">
        <v>7.6899999999999996E-2</v>
      </c>
      <c r="J827" s="21">
        <v>0.14180000000000001</v>
      </c>
      <c r="K827" s="21">
        <v>3.2099999999999997E-2</v>
      </c>
      <c r="L827" s="21">
        <v>2.7099999999999999E-2</v>
      </c>
      <c r="M827" s="21">
        <v>2.3800000000000002E-2</v>
      </c>
      <c r="N827" s="21">
        <v>9.2399999999999996E-2</v>
      </c>
      <c r="O827" s="21">
        <v>7.2800000000000004E-2</v>
      </c>
      <c r="P827" s="21">
        <v>6.3E-2</v>
      </c>
      <c r="Q827" s="21">
        <v>1.01E-2</v>
      </c>
      <c r="R827" s="21">
        <v>8.8000000000000005E-3</v>
      </c>
      <c r="S827" s="21">
        <v>0.17449999999999999</v>
      </c>
      <c r="T827" s="21">
        <v>0.14119999999999999</v>
      </c>
      <c r="U827" s="10">
        <v>3.06</v>
      </c>
      <c r="V827" s="10">
        <v>6.66</v>
      </c>
      <c r="W827" s="7">
        <v>4.2992999999999997</v>
      </c>
      <c r="X827" s="20">
        <v>0.88170000000000004</v>
      </c>
      <c r="Y827" s="75">
        <v>2020</v>
      </c>
      <c r="Z827" s="7">
        <v>4.6806000000000001</v>
      </c>
      <c r="AA827" s="7">
        <v>0.5</v>
      </c>
      <c r="AB827" s="51">
        <v>1069</v>
      </c>
      <c r="AC827" s="51">
        <v>160</v>
      </c>
      <c r="AD827" s="51"/>
      <c r="AE827" s="51"/>
      <c r="AF827" s="51">
        <v>-2</v>
      </c>
      <c r="AG827" s="51">
        <v>10</v>
      </c>
      <c r="AH827" s="20">
        <v>4.0000000000000002E-4</v>
      </c>
      <c r="AI827" s="7" t="s">
        <v>8467</v>
      </c>
      <c r="AJ827" s="67" t="s">
        <v>8757</v>
      </c>
      <c r="AK827" s="44">
        <v>-0.65127020785219414</v>
      </c>
      <c r="AL827" s="44">
        <v>-0.88439306358381498</v>
      </c>
      <c r="AM827" s="44">
        <v>0.53846153846153588</v>
      </c>
      <c r="AN827" s="25">
        <v>0.51670644391408116</v>
      </c>
      <c r="AO827" s="25">
        <v>0.20644391408114557</v>
      </c>
      <c r="AP827" s="215">
        <v>83.8</v>
      </c>
      <c r="AQ827" s="215" t="s">
        <v>8552</v>
      </c>
      <c r="AR827" s="44">
        <v>6.0024009603841504E-3</v>
      </c>
      <c r="AS827" s="171" t="s">
        <v>7898</v>
      </c>
      <c r="AT827" s="171" t="s">
        <v>7138</v>
      </c>
      <c r="AU827" s="171" t="s">
        <v>6980</v>
      </c>
      <c r="AV827" s="7" t="s">
        <v>5474</v>
      </c>
      <c r="AW827" s="14" t="s">
        <v>6129</v>
      </c>
      <c r="AX827" s="49" t="s">
        <v>5960</v>
      </c>
      <c r="AY827" s="38" t="s">
        <v>5971</v>
      </c>
      <c r="AZ827" s="14" t="s">
        <v>6077</v>
      </c>
      <c r="BA827" s="49" t="s">
        <v>5967</v>
      </c>
      <c r="BB827" s="38" t="s">
        <v>5961</v>
      </c>
      <c r="BC827" s="7">
        <v>0.7</v>
      </c>
      <c r="BD827" s="14" t="s">
        <v>6102</v>
      </c>
      <c r="BE827" s="49" t="s">
        <v>5960</v>
      </c>
      <c r="BF827" s="38" t="s">
        <v>5971</v>
      </c>
      <c r="BG827" s="7">
        <v>1.3</v>
      </c>
      <c r="BH827" s="45">
        <v>367.665839966205</v>
      </c>
      <c r="BI827" s="215" t="s">
        <v>8471</v>
      </c>
      <c r="BJ827" s="215" t="s">
        <v>8496</v>
      </c>
      <c r="BK827" s="7">
        <v>0.4</v>
      </c>
      <c r="BL827" s="25">
        <v>8.4235860409145949E-3</v>
      </c>
      <c r="BM827" s="20">
        <v>0.7003125</v>
      </c>
      <c r="BN827" s="20">
        <v>0.77249999999999996</v>
      </c>
      <c r="BO827" s="20">
        <v>0.64124999999999988</v>
      </c>
      <c r="BP827" s="46">
        <v>12.582582582582582</v>
      </c>
      <c r="BQ827" s="215" t="s">
        <v>8560</v>
      </c>
      <c r="BR827" s="79">
        <v>0.39584964200477352</v>
      </c>
      <c r="BS827" s="9">
        <v>4.5189934824000355E-2</v>
      </c>
      <c r="BT827" s="9">
        <v>9.9422791941604638E-2</v>
      </c>
      <c r="BU827" s="47" t="s">
        <v>5993</v>
      </c>
      <c r="BV827" s="47" t="s">
        <v>5993</v>
      </c>
      <c r="BW827" s="14" t="s">
        <v>5474</v>
      </c>
      <c r="BX827" s="83">
        <v>0.67501957040572824</v>
      </c>
      <c r="BY827" s="82">
        <v>7.9600000000000009</v>
      </c>
      <c r="BZ827" s="46">
        <v>10.527638190954772</v>
      </c>
      <c r="CA827" s="48" t="s">
        <v>8475</v>
      </c>
      <c r="CB827" s="45">
        <v>89582.2</v>
      </c>
      <c r="CC827" s="45">
        <v>13408</v>
      </c>
      <c r="CD827" s="45">
        <v>0</v>
      </c>
      <c r="CE827" s="45">
        <v>0</v>
      </c>
      <c r="CF827" s="14" t="s">
        <v>9335</v>
      </c>
      <c r="CG827" s="7" t="s">
        <v>8590</v>
      </c>
      <c r="CH827" s="215" t="s">
        <v>8498</v>
      </c>
      <c r="CI827" s="215" t="s">
        <v>8479</v>
      </c>
      <c r="CJ827" s="215" t="s">
        <v>8479</v>
      </c>
      <c r="CK827" s="43" t="s">
        <v>6965</v>
      </c>
      <c r="CL827" s="43" t="s">
        <v>5474</v>
      </c>
      <c r="CM827" s="43" t="s">
        <v>5474</v>
      </c>
      <c r="CN827" s="145">
        <v>13408</v>
      </c>
      <c r="CO827" s="145">
        <v>89582.2</v>
      </c>
      <c r="CP827" s="148">
        <v>30810.397389167978</v>
      </c>
      <c r="CQ827" s="189" t="s">
        <v>5474</v>
      </c>
      <c r="CR827" s="189" t="s">
        <v>5474</v>
      </c>
      <c r="CS827" s="99" t="s">
        <v>5474</v>
      </c>
      <c r="CT827" s="167" t="s">
        <v>5474</v>
      </c>
      <c r="CU827" s="43" t="s">
        <v>5474</v>
      </c>
      <c r="CV827" s="43" t="s">
        <v>5474</v>
      </c>
      <c r="CW827" s="43" t="s">
        <v>5474</v>
      </c>
      <c r="CX827" s="43" t="s">
        <v>5474</v>
      </c>
      <c r="CY827" s="43" t="s">
        <v>5474</v>
      </c>
      <c r="CZ827" s="43" t="s">
        <v>5474</v>
      </c>
      <c r="DA827" s="42" t="s">
        <v>5474</v>
      </c>
      <c r="DB827" s="42" t="s">
        <v>5474</v>
      </c>
      <c r="DC827" s="42" t="s">
        <v>5474</v>
      </c>
      <c r="DD827" s="42" t="s">
        <v>5474</v>
      </c>
      <c r="DE827" s="42" t="s">
        <v>5474</v>
      </c>
      <c r="DF827" s="42" t="s">
        <v>5474</v>
      </c>
      <c r="DG827" s="42" t="s">
        <v>5474</v>
      </c>
      <c r="DH827" s="42" t="s">
        <v>5474</v>
      </c>
    </row>
    <row r="828" spans="1:112">
      <c r="A828" s="22">
        <v>6446</v>
      </c>
      <c r="B828" s="7" t="s">
        <v>1377</v>
      </c>
      <c r="C828" s="21">
        <v>0.36559999999999998</v>
      </c>
      <c r="D828" s="21">
        <v>-0.2792</v>
      </c>
      <c r="E828" s="21">
        <v>0.16250000000000001</v>
      </c>
      <c r="F828" s="21">
        <v>-0.24540000000000001</v>
      </c>
      <c r="G828" s="21">
        <v>0.22509999999999999</v>
      </c>
      <c r="H828" s="21">
        <v>0.6905</v>
      </c>
      <c r="I828" s="21">
        <v>0.9798</v>
      </c>
      <c r="J828" s="21">
        <v>0.96440000000000003</v>
      </c>
      <c r="K828" s="21">
        <v>-2.9399999999999999E-2</v>
      </c>
      <c r="L828" s="21">
        <v>-0.2324</v>
      </c>
      <c r="M828" s="21">
        <v>-0.27279999999999999</v>
      </c>
      <c r="N828" s="21">
        <v>0.1211</v>
      </c>
      <c r="O828" s="21">
        <v>-4.5739999999999998</v>
      </c>
      <c r="P828" s="21">
        <v>-3.6783000000000001</v>
      </c>
      <c r="Q828" s="21">
        <v>-8.2600000000000007E-2</v>
      </c>
      <c r="R828" s="21">
        <v>-6.5799999999999997E-2</v>
      </c>
      <c r="S828" s="21">
        <v>-3.15E-2</v>
      </c>
      <c r="T828" s="21">
        <v>20.701000000000001</v>
      </c>
      <c r="U828" s="10">
        <v>-1.65</v>
      </c>
      <c r="V828" s="10">
        <v>-18.2</v>
      </c>
      <c r="W828" s="7">
        <v>0</v>
      </c>
      <c r="X828" s="20">
        <v>0</v>
      </c>
      <c r="Y828" s="75"/>
      <c r="Z828" s="7"/>
      <c r="AA828" s="7"/>
      <c r="AB828" s="51">
        <v>152</v>
      </c>
      <c r="AC828" s="51">
        <v>-14</v>
      </c>
      <c r="AD828" s="51"/>
      <c r="AE828" s="51"/>
      <c r="AF828" s="51">
        <v>1</v>
      </c>
      <c r="AG828" s="51">
        <v>1</v>
      </c>
      <c r="AH828" s="20">
        <v>0</v>
      </c>
      <c r="AI828" s="7" t="s">
        <v>8467</v>
      </c>
      <c r="AJ828" s="67" t="s">
        <v>8494</v>
      </c>
      <c r="AK828" s="44">
        <v>-0.67692307692307696</v>
      </c>
      <c r="AL828" s="44">
        <v>-0.61290322580645162</v>
      </c>
      <c r="AM828" s="44">
        <v>0.7272727272727284</v>
      </c>
      <c r="AN828" s="25">
        <v>0.57906458797327398</v>
      </c>
      <c r="AO828" s="25">
        <v>0.17260579064587975</v>
      </c>
      <c r="AP828" s="215">
        <v>89.8</v>
      </c>
      <c r="AQ828" s="215" t="s">
        <v>8552</v>
      </c>
      <c r="AR828" s="44">
        <v>8.9887640449438193E-3</v>
      </c>
      <c r="AS828" s="171" t="s">
        <v>6946</v>
      </c>
      <c r="AT828" s="171" t="s">
        <v>7311</v>
      </c>
      <c r="AU828" s="171" t="s">
        <v>7171</v>
      </c>
      <c r="AV828" s="7" t="s">
        <v>9169</v>
      </c>
      <c r="AW828" s="14" t="s">
        <v>6904</v>
      </c>
      <c r="AX828" s="49" t="s">
        <v>6009</v>
      </c>
      <c r="AY828" s="38" t="s">
        <v>5971</v>
      </c>
      <c r="AZ828" s="14" t="s">
        <v>6587</v>
      </c>
      <c r="BA828" s="49" t="s">
        <v>5967</v>
      </c>
      <c r="BB828" s="38" t="s">
        <v>5961</v>
      </c>
      <c r="BC828" s="7">
        <v>0.2</v>
      </c>
      <c r="BD828" s="14" t="s">
        <v>6180</v>
      </c>
      <c r="BE828" s="49" t="s">
        <v>5967</v>
      </c>
      <c r="BF828" s="38" t="s">
        <v>5971</v>
      </c>
      <c r="BG828" s="7">
        <v>1.5</v>
      </c>
      <c r="BH828" s="45">
        <v>132.26117626392167</v>
      </c>
      <c r="BI828" s="215" t="s">
        <v>8471</v>
      </c>
      <c r="BJ828" s="215" t="s">
        <v>8554</v>
      </c>
      <c r="BK828" s="7">
        <v>1.1000000000000001</v>
      </c>
      <c r="BL828" s="25">
        <v>8.9887640449437881E-3</v>
      </c>
      <c r="BM828" s="20">
        <v>0.4995</v>
      </c>
      <c r="BN828" s="20">
        <v>0.56000000000000005</v>
      </c>
      <c r="BO828" s="20">
        <v>0.44999999999999984</v>
      </c>
      <c r="BP828" s="46" t="s">
        <v>8473</v>
      </c>
      <c r="BQ828" s="215" t="s">
        <v>8473</v>
      </c>
      <c r="BR828" s="79" t="s">
        <v>8473</v>
      </c>
      <c r="BS828" s="9">
        <v>0</v>
      </c>
      <c r="BT828" s="9">
        <v>0</v>
      </c>
      <c r="BU828" s="47" t="s">
        <v>5993</v>
      </c>
      <c r="BV828" s="47" t="s">
        <v>5993</v>
      </c>
      <c r="BW828" s="14" t="s">
        <v>5474</v>
      </c>
      <c r="BX828" s="83" t="s">
        <v>8473</v>
      </c>
      <c r="BY828" s="82" t="s">
        <v>8473</v>
      </c>
      <c r="BZ828" s="46" t="s">
        <v>8473</v>
      </c>
      <c r="CA828" s="48" t="s">
        <v>8485</v>
      </c>
      <c r="CB828" s="45">
        <v>13649.6</v>
      </c>
      <c r="CC828" s="45">
        <v>-1257.2</v>
      </c>
      <c r="CD828" s="45">
        <v>0</v>
      </c>
      <c r="CE828" s="45">
        <v>0</v>
      </c>
      <c r="CF828" s="14" t="s">
        <v>3894</v>
      </c>
      <c r="CG828" s="7" t="s">
        <v>8477</v>
      </c>
      <c r="CH828" s="215" t="s">
        <v>8478</v>
      </c>
      <c r="CI828" s="215" t="s">
        <v>8498</v>
      </c>
      <c r="CJ828" s="215" t="s">
        <v>8479</v>
      </c>
      <c r="CK828" s="43" t="s">
        <v>5474</v>
      </c>
      <c r="CL828" s="43" t="s">
        <v>5474</v>
      </c>
      <c r="CM828" s="43" t="s">
        <v>6898</v>
      </c>
      <c r="CN828" s="145">
        <v>-1257.2</v>
      </c>
      <c r="CO828" s="145">
        <v>13649.6</v>
      </c>
      <c r="CP828" s="148">
        <v>11877.053628500165</v>
      </c>
      <c r="CQ828" s="189" t="s">
        <v>5474</v>
      </c>
      <c r="CR828" s="189" t="s">
        <v>5474</v>
      </c>
      <c r="CS828" s="99" t="s">
        <v>5474</v>
      </c>
      <c r="CT828" s="167" t="s">
        <v>5474</v>
      </c>
      <c r="CU828" s="43" t="s">
        <v>5474</v>
      </c>
      <c r="CV828" s="43" t="s">
        <v>5474</v>
      </c>
      <c r="CW828" s="43" t="s">
        <v>5474</v>
      </c>
      <c r="CX828" s="43" t="s">
        <v>5474</v>
      </c>
      <c r="CY828" s="43" t="s">
        <v>5474</v>
      </c>
      <c r="CZ828" s="43" t="s">
        <v>5474</v>
      </c>
      <c r="DA828" s="42" t="s">
        <v>5474</v>
      </c>
      <c r="DB828" s="42" t="s">
        <v>5474</v>
      </c>
      <c r="DC828" s="42" t="s">
        <v>5474</v>
      </c>
      <c r="DD828" s="42" t="s">
        <v>5474</v>
      </c>
      <c r="DE828" s="42" t="s">
        <v>5474</v>
      </c>
      <c r="DF828" s="42" t="s">
        <v>5474</v>
      </c>
      <c r="DG828" s="42" t="s">
        <v>5474</v>
      </c>
      <c r="DH828" s="42" t="s">
        <v>5474</v>
      </c>
    </row>
    <row r="829" spans="1:112">
      <c r="A829" s="22">
        <v>4401</v>
      </c>
      <c r="B829" s="7" t="s">
        <v>934</v>
      </c>
      <c r="C829" s="21">
        <v>4.0800000000000003E-2</v>
      </c>
      <c r="D829" s="21">
        <v>0.71519999999999995</v>
      </c>
      <c r="E829" s="21">
        <v>4.9799999999999997E-2</v>
      </c>
      <c r="F829" s="21">
        <v>0.63260000000000005</v>
      </c>
      <c r="G829" s="21">
        <v>0.81030000000000002</v>
      </c>
      <c r="H829" s="21">
        <v>0.63270000000000004</v>
      </c>
      <c r="I829" s="21">
        <v>7.6666999999999996</v>
      </c>
      <c r="J829" s="21">
        <v>10.7273</v>
      </c>
      <c r="K829" s="21">
        <v>2.86E-2</v>
      </c>
      <c r="L829" s="21">
        <v>0.13159999999999999</v>
      </c>
      <c r="M829" s="21">
        <v>1.9599999999999999E-2</v>
      </c>
      <c r="N829" s="21">
        <v>4.0899999999999999E-2</v>
      </c>
      <c r="O829" s="21">
        <v>0.15579999999999999</v>
      </c>
      <c r="P829" s="21">
        <v>2.8799999999999999E-2</v>
      </c>
      <c r="Q829" s="21">
        <v>1.2E-2</v>
      </c>
      <c r="R829" s="21">
        <v>4.7999999999999996E-3</v>
      </c>
      <c r="S829" s="21">
        <v>0.12670000000000001</v>
      </c>
      <c r="T829" s="21">
        <v>6.8400000000000002E-2</v>
      </c>
      <c r="U829" s="10">
        <v>1.29</v>
      </c>
      <c r="V829" s="10">
        <v>1.87</v>
      </c>
      <c r="W829" s="7">
        <v>2.16</v>
      </c>
      <c r="X829" s="20">
        <v>0.80200000000000005</v>
      </c>
      <c r="Y829" s="75">
        <v>2020</v>
      </c>
      <c r="Z829" s="7">
        <v>1</v>
      </c>
      <c r="AA829" s="7">
        <v>0</v>
      </c>
      <c r="AB829" s="51">
        <v>146</v>
      </c>
      <c r="AC829" s="51">
        <v>13</v>
      </c>
      <c r="AD829" s="51"/>
      <c r="AE829" s="51"/>
      <c r="AF829" s="51">
        <v>-10</v>
      </c>
      <c r="AG829" s="51">
        <v>-4</v>
      </c>
      <c r="AH829" s="20">
        <v>0</v>
      </c>
      <c r="AI829" s="7" t="s">
        <v>8481</v>
      </c>
      <c r="AJ829" s="67" t="s">
        <v>9303</v>
      </c>
      <c r="AK829" s="44">
        <v>0.55047619047619056</v>
      </c>
      <c r="AL829" s="44">
        <v>-0.87037037037036979</v>
      </c>
      <c r="AM829" s="44">
        <v>0.77777777777778212</v>
      </c>
      <c r="AN829" s="25">
        <v>0.6889763779527559</v>
      </c>
      <c r="AO829" s="25">
        <v>0.1417322834645669</v>
      </c>
      <c r="AP829" s="215">
        <v>38.1</v>
      </c>
      <c r="AQ829" s="215" t="s">
        <v>8552</v>
      </c>
      <c r="AR829" s="44">
        <v>1.0610079575596801E-2</v>
      </c>
      <c r="AS829" s="171" t="s">
        <v>7993</v>
      </c>
      <c r="AT829" s="171" t="s">
        <v>7066</v>
      </c>
      <c r="AU829" s="171" t="s">
        <v>6893</v>
      </c>
      <c r="AV829" s="7" t="s">
        <v>8470</v>
      </c>
      <c r="AW829" s="14" t="s">
        <v>7176</v>
      </c>
      <c r="AX829" s="49" t="s">
        <v>6039</v>
      </c>
      <c r="AY829" s="38" t="s">
        <v>6047</v>
      </c>
      <c r="AZ829" s="14" t="s">
        <v>6744</v>
      </c>
      <c r="BA829" s="49" t="s">
        <v>5967</v>
      </c>
      <c r="BB829" s="38" t="s">
        <v>6007</v>
      </c>
      <c r="BC829" s="7">
        <v>0.5</v>
      </c>
      <c r="BD829" s="14" t="s">
        <v>6192</v>
      </c>
      <c r="BE829" s="49" t="s">
        <v>5960</v>
      </c>
      <c r="BF829" s="38" t="s">
        <v>5961</v>
      </c>
      <c r="BG829" s="7">
        <v>0.3</v>
      </c>
      <c r="BH829" s="45">
        <v>268.35598708689349</v>
      </c>
      <c r="BI829" s="215" t="s">
        <v>8471</v>
      </c>
      <c r="BJ829" s="215" t="s">
        <v>8554</v>
      </c>
      <c r="BK829" s="7">
        <v>1</v>
      </c>
      <c r="BL829" s="25">
        <v>1.871657754010703E-2</v>
      </c>
      <c r="BM829" s="20">
        <v>0.74412500000000004</v>
      </c>
      <c r="BN829" s="20">
        <v>0.76750000000000007</v>
      </c>
      <c r="BO829" s="20">
        <v>0.72499999999999998</v>
      </c>
      <c r="BP829" s="46">
        <v>20.37433155080214</v>
      </c>
      <c r="BQ829" s="215" t="s">
        <v>8483</v>
      </c>
      <c r="BR829" s="79">
        <v>-0.23167979002624667</v>
      </c>
      <c r="BS829" s="9">
        <v>5.0547212194489211E-2</v>
      </c>
      <c r="BT829" s="9">
        <v>2.027809232003297E-2</v>
      </c>
      <c r="BU829" s="47" t="s">
        <v>5993</v>
      </c>
      <c r="BV829" s="47" t="s">
        <v>5993</v>
      </c>
      <c r="BW829" s="14" t="s">
        <v>5474</v>
      </c>
      <c r="BX829" s="83">
        <v>-7.8015748031496066E-2</v>
      </c>
      <c r="BY829" s="82">
        <v>2.19</v>
      </c>
      <c r="BZ829" s="46">
        <v>17.397260273972602</v>
      </c>
      <c r="CA829" s="48" t="s">
        <v>8475</v>
      </c>
      <c r="CB829" s="45">
        <v>5562.6</v>
      </c>
      <c r="CC829" s="45">
        <v>495.3</v>
      </c>
      <c r="CD829" s="45">
        <v>0</v>
      </c>
      <c r="CE829" s="45">
        <v>0</v>
      </c>
      <c r="CF829" s="14" t="s">
        <v>9336</v>
      </c>
      <c r="CG829" s="7" t="s">
        <v>8477</v>
      </c>
      <c r="CH829" s="215" t="s">
        <v>8478</v>
      </c>
      <c r="CI829" s="215" t="s">
        <v>8479</v>
      </c>
      <c r="CJ829" s="215" t="s">
        <v>8479</v>
      </c>
      <c r="CK829" s="43" t="s">
        <v>6945</v>
      </c>
      <c r="CL829" s="43" t="s">
        <v>8480</v>
      </c>
      <c r="CM829" s="43" t="s">
        <v>6898</v>
      </c>
      <c r="CN829" s="145">
        <v>495.3</v>
      </c>
      <c r="CO829" s="145">
        <v>5562.6</v>
      </c>
      <c r="CP829" s="148">
        <v>10224.363108010642</v>
      </c>
      <c r="CQ829" s="189" t="s">
        <v>5474</v>
      </c>
      <c r="CR829" s="189" t="s">
        <v>5474</v>
      </c>
      <c r="CS829" s="99" t="s">
        <v>5474</v>
      </c>
      <c r="CT829" s="167" t="s">
        <v>5474</v>
      </c>
      <c r="CU829" s="43" t="s">
        <v>5474</v>
      </c>
      <c r="CV829" s="43" t="s">
        <v>5474</v>
      </c>
      <c r="CW829" s="43" t="s">
        <v>5474</v>
      </c>
      <c r="CX829" s="43" t="s">
        <v>5474</v>
      </c>
      <c r="CY829" s="43" t="s">
        <v>5474</v>
      </c>
      <c r="CZ829" s="43" t="s">
        <v>5474</v>
      </c>
      <c r="DA829" s="42" t="s">
        <v>5474</v>
      </c>
      <c r="DB829" s="42" t="s">
        <v>5474</v>
      </c>
      <c r="DC829" s="42" t="s">
        <v>5474</v>
      </c>
      <c r="DD829" s="42" t="s">
        <v>5474</v>
      </c>
      <c r="DE829" s="42" t="s">
        <v>5474</v>
      </c>
      <c r="DF829" s="42" t="s">
        <v>5474</v>
      </c>
      <c r="DG829" s="42" t="s">
        <v>5474</v>
      </c>
      <c r="DH829" s="42" t="s">
        <v>5474</v>
      </c>
    </row>
    <row r="830" spans="1:112">
      <c r="A830" s="22">
        <v>9934</v>
      </c>
      <c r="B830" s="7" t="s">
        <v>4412</v>
      </c>
      <c r="C830" s="21">
        <v>5.9700000000000003E-2</v>
      </c>
      <c r="D830" s="21">
        <v>3.8399999999999997E-2</v>
      </c>
      <c r="E830" s="21">
        <v>2.29E-2</v>
      </c>
      <c r="F830" s="21">
        <v>3.6600000000000001E-2</v>
      </c>
      <c r="G830" s="21">
        <v>0.31</v>
      </c>
      <c r="H830" s="21">
        <v>0.4667</v>
      </c>
      <c r="I830" s="21">
        <v>2.1429</v>
      </c>
      <c r="J830" s="21">
        <v>3.8462000000000001</v>
      </c>
      <c r="K830" s="21">
        <v>8.9999999999999993E-3</v>
      </c>
      <c r="L830" s="21">
        <v>-1.9300000000000001E-2</v>
      </c>
      <c r="M830" s="21">
        <v>-1.78E-2</v>
      </c>
      <c r="N830" s="21">
        <v>-3.8999999999999998E-3</v>
      </c>
      <c r="O830" s="21">
        <v>-1.5E-3</v>
      </c>
      <c r="P830" s="21">
        <v>1.9599999999999999E-2</v>
      </c>
      <c r="Q830" s="21">
        <v>1.6799999999999999E-2</v>
      </c>
      <c r="R830" s="21">
        <v>6.1000000000000004E-3</v>
      </c>
      <c r="S830" s="21">
        <v>5.1700000000000003E-2</v>
      </c>
      <c r="T830" s="21">
        <v>2.6499999999999999E-2</v>
      </c>
      <c r="U830" s="10">
        <v>0.37</v>
      </c>
      <c r="V830" s="10">
        <v>1.31</v>
      </c>
      <c r="W830" s="7">
        <v>0.97540000000000004</v>
      </c>
      <c r="X830" s="20">
        <v>0.69530000000000003</v>
      </c>
      <c r="Y830" s="75">
        <v>2020</v>
      </c>
      <c r="Z830" s="7">
        <v>0.5</v>
      </c>
      <c r="AA830" s="7">
        <v>0</v>
      </c>
      <c r="AB830" s="51">
        <v>-256</v>
      </c>
      <c r="AC830" s="51">
        <v>-24</v>
      </c>
      <c r="AD830" s="51"/>
      <c r="AE830" s="51"/>
      <c r="AF830" s="51">
        <v>1</v>
      </c>
      <c r="AG830" s="51">
        <v>1</v>
      </c>
      <c r="AH830" s="20">
        <v>5.9999999999999995E-4</v>
      </c>
      <c r="AI830" s="7" t="s">
        <v>8467</v>
      </c>
      <c r="AJ830" s="67" t="s">
        <v>9203</v>
      </c>
      <c r="AK830" s="44">
        <v>-0.73846153846153861</v>
      </c>
      <c r="AL830" s="44">
        <v>-0.92307692307692379</v>
      </c>
      <c r="AM830" s="44">
        <v>-1</v>
      </c>
      <c r="AN830" s="25">
        <v>0.4140127388535032</v>
      </c>
      <c r="AO830" s="25">
        <v>0.12420382165605091</v>
      </c>
      <c r="AP830" s="215">
        <v>15.7</v>
      </c>
      <c r="AQ830" s="215" t="s">
        <v>8552</v>
      </c>
      <c r="AR830" s="44">
        <v>6.41025641025641E-3</v>
      </c>
      <c r="AS830" s="171" t="s">
        <v>7029</v>
      </c>
      <c r="AT830" s="171" t="s">
        <v>7203</v>
      </c>
      <c r="AU830" s="171" t="s">
        <v>6920</v>
      </c>
      <c r="AV830" s="7" t="s">
        <v>8470</v>
      </c>
      <c r="AW830" s="14" t="s">
        <v>6555</v>
      </c>
      <c r="AX830" s="49" t="s">
        <v>6039</v>
      </c>
      <c r="AY830" s="38" t="s">
        <v>6047</v>
      </c>
      <c r="AZ830" s="14" t="s">
        <v>6654</v>
      </c>
      <c r="BA830" s="49" t="s">
        <v>5967</v>
      </c>
      <c r="BB830" s="38" t="s">
        <v>6007</v>
      </c>
      <c r="BC830" s="7">
        <v>0.3</v>
      </c>
      <c r="BD830" s="14" t="s">
        <v>6087</v>
      </c>
      <c r="BE830" s="49" t="s">
        <v>5967</v>
      </c>
      <c r="BF830" s="38" t="s">
        <v>5961</v>
      </c>
      <c r="BG830" s="7">
        <v>0.7</v>
      </c>
      <c r="BH830" s="45">
        <v>32.592251813292734</v>
      </c>
      <c r="BI830" s="215" t="s">
        <v>8471</v>
      </c>
      <c r="BJ830" s="215" t="s">
        <v>8554</v>
      </c>
      <c r="BK830" s="7">
        <v>0.1</v>
      </c>
      <c r="BL830" s="25">
        <v>0</v>
      </c>
      <c r="BM830" s="20">
        <v>0.64775000000000005</v>
      </c>
      <c r="BN830" s="20">
        <v>0.61750000000000005</v>
      </c>
      <c r="BO830" s="20">
        <v>0.67249999999999999</v>
      </c>
      <c r="BP830" s="46">
        <v>11.98473282442748</v>
      </c>
      <c r="BQ830" s="215" t="s">
        <v>8560</v>
      </c>
      <c r="BR830" s="79">
        <v>-6.2599787685774816E-2</v>
      </c>
      <c r="BS830" s="9">
        <v>5.5950080563734073E-2</v>
      </c>
      <c r="BT830" s="9">
        <v>2.5845935037989598E-2</v>
      </c>
      <c r="BU830" s="47" t="s">
        <v>5993</v>
      </c>
      <c r="BV830" s="47" t="s">
        <v>5993</v>
      </c>
      <c r="BW830" s="14" t="s">
        <v>5474</v>
      </c>
      <c r="BX830" s="83">
        <v>0.12488025477706999</v>
      </c>
      <c r="BY830" s="82">
        <v>1.27</v>
      </c>
      <c r="BZ830" s="46">
        <v>12.362204724409448</v>
      </c>
      <c r="CA830" s="48" t="s">
        <v>5474</v>
      </c>
      <c r="CB830" s="45">
        <v>-4019.2</v>
      </c>
      <c r="CC830" s="45">
        <v>-376.79999999999995</v>
      </c>
      <c r="CD830" s="45">
        <v>0</v>
      </c>
      <c r="CE830" s="45">
        <v>0</v>
      </c>
      <c r="CF830" s="14" t="s">
        <v>9337</v>
      </c>
      <c r="CG830" s="7" t="s">
        <v>8556</v>
      </c>
      <c r="CH830" s="215" t="s">
        <v>8479</v>
      </c>
      <c r="CI830" s="215" t="s">
        <v>8479</v>
      </c>
      <c r="CJ830" s="215" t="s">
        <v>8479</v>
      </c>
      <c r="CK830" s="43" t="s">
        <v>6965</v>
      </c>
      <c r="CL830" s="43" t="s">
        <v>8480</v>
      </c>
      <c r="CM830" s="43" t="s">
        <v>6898</v>
      </c>
      <c r="CN830" s="145">
        <v>-376.79999999999995</v>
      </c>
      <c r="CO830" s="145">
        <v>-4019.2</v>
      </c>
      <c r="CP830" s="148">
        <v>511.69835346869587</v>
      </c>
      <c r="CQ830" s="189" t="s">
        <v>5474</v>
      </c>
      <c r="CR830" s="189" t="s">
        <v>5474</v>
      </c>
      <c r="CS830" s="99" t="s">
        <v>5474</v>
      </c>
      <c r="CT830" s="167" t="s">
        <v>5474</v>
      </c>
      <c r="CU830" s="43" t="s">
        <v>5474</v>
      </c>
      <c r="CV830" s="43" t="s">
        <v>5474</v>
      </c>
      <c r="CW830" s="43" t="s">
        <v>5474</v>
      </c>
      <c r="CX830" s="43" t="s">
        <v>5474</v>
      </c>
      <c r="CY830" s="43" t="s">
        <v>5474</v>
      </c>
      <c r="CZ830" s="43" t="s">
        <v>5474</v>
      </c>
      <c r="DA830" s="42" t="s">
        <v>5474</v>
      </c>
      <c r="DB830" s="42" t="s">
        <v>5474</v>
      </c>
      <c r="DC830" s="42" t="s">
        <v>5474</v>
      </c>
      <c r="DD830" s="42" t="s">
        <v>5474</v>
      </c>
      <c r="DE830" s="42" t="s">
        <v>5474</v>
      </c>
      <c r="DF830" s="42" t="s">
        <v>5474</v>
      </c>
      <c r="DG830" s="42" t="s">
        <v>5474</v>
      </c>
      <c r="DH830" s="42" t="s">
        <v>5474</v>
      </c>
    </row>
    <row r="831" spans="1:112">
      <c r="A831" s="22">
        <v>1471</v>
      </c>
      <c r="B831" s="7" t="s">
        <v>120</v>
      </c>
      <c r="C831" s="21">
        <v>-0.26629999999999998</v>
      </c>
      <c r="D831" s="21">
        <v>-0.88229999999999997</v>
      </c>
      <c r="E831" s="21">
        <v>-0.44550000000000001</v>
      </c>
      <c r="F831" s="21">
        <v>-0.88</v>
      </c>
      <c r="G831" s="21">
        <v>-0.56640000000000001</v>
      </c>
      <c r="H831" s="21">
        <v>-63</v>
      </c>
      <c r="I831" s="21">
        <v>-1.6957</v>
      </c>
      <c r="J831" s="21">
        <v>8.9599999999999999E-2</v>
      </c>
      <c r="K831" s="21">
        <v>-1.6E-2</v>
      </c>
      <c r="L831" s="21">
        <v>5.8900000000000001E-2</v>
      </c>
      <c r="M831" s="21">
        <v>0.107</v>
      </c>
      <c r="N831" s="21">
        <v>-0.1018</v>
      </c>
      <c r="O831" s="21">
        <v>-0.17780000000000001</v>
      </c>
      <c r="P831" s="21">
        <v>0.1263</v>
      </c>
      <c r="Q831" s="21">
        <v>0.2225</v>
      </c>
      <c r="R831" s="21">
        <v>0.1123</v>
      </c>
      <c r="S831" s="21">
        <v>-0.14630000000000001</v>
      </c>
      <c r="T831" s="21">
        <v>-9.2299999999999993E-2</v>
      </c>
      <c r="U831" s="10">
        <v>-0.61</v>
      </c>
      <c r="V831" s="10">
        <v>2.69</v>
      </c>
      <c r="W831" s="7">
        <v>0</v>
      </c>
      <c r="X831" s="20">
        <v>0</v>
      </c>
      <c r="Y831" s="75"/>
      <c r="Z831" s="7"/>
      <c r="AA831" s="7"/>
      <c r="AB831" s="51">
        <v>337</v>
      </c>
      <c r="AC831" s="51">
        <v>70</v>
      </c>
      <c r="AD831" s="51"/>
      <c r="AE831" s="51"/>
      <c r="AF831" s="51"/>
      <c r="AG831" s="51"/>
      <c r="AH831" s="20">
        <v>0</v>
      </c>
      <c r="AI831" s="7" t="s">
        <v>8467</v>
      </c>
      <c r="AJ831" s="67" t="s">
        <v>8494</v>
      </c>
      <c r="AK831" s="44">
        <v>-0.68870292887029294</v>
      </c>
      <c r="AL831" s="44">
        <v>-0.85567010309278335</v>
      </c>
      <c r="AM831" s="44">
        <v>0.9411764705882365</v>
      </c>
      <c r="AN831" s="25">
        <v>1.5580182529335072</v>
      </c>
      <c r="AO831" s="25">
        <v>0.25293350717079538</v>
      </c>
      <c r="AP831" s="215">
        <v>7.67</v>
      </c>
      <c r="AQ831" s="215" t="s">
        <v>8552</v>
      </c>
      <c r="AR831" s="44">
        <v>3.6486486486486398E-2</v>
      </c>
      <c r="AS831" s="171" t="s">
        <v>7148</v>
      </c>
      <c r="AT831" s="171" t="s">
        <v>6906</v>
      </c>
      <c r="AU831" s="171" t="s">
        <v>7149</v>
      </c>
      <c r="AV831" s="7" t="s">
        <v>8470</v>
      </c>
      <c r="AW831" s="14" t="s">
        <v>7147</v>
      </c>
      <c r="AX831" s="49" t="s">
        <v>6337</v>
      </c>
      <c r="AY831" s="38" t="s">
        <v>6047</v>
      </c>
      <c r="AZ831" s="14" t="s">
        <v>6525</v>
      </c>
      <c r="BA831" s="49" t="s">
        <v>5993</v>
      </c>
      <c r="BB831" s="38" t="s">
        <v>5993</v>
      </c>
      <c r="BC831" s="7">
        <v>0.4</v>
      </c>
      <c r="BD831" s="14" t="s">
        <v>6087</v>
      </c>
      <c r="BE831" s="49" t="s">
        <v>5967</v>
      </c>
      <c r="BF831" s="38" t="s">
        <v>5961</v>
      </c>
      <c r="BG831" s="7">
        <v>0.4</v>
      </c>
      <c r="BH831" s="45">
        <v>469.11432402332576</v>
      </c>
      <c r="BI831" s="215" t="s">
        <v>8471</v>
      </c>
      <c r="BJ831" s="215" t="s">
        <v>8554</v>
      </c>
      <c r="BK831" s="7">
        <v>1.2</v>
      </c>
      <c r="BL831" s="25">
        <v>2.1304926764314266E-2</v>
      </c>
      <c r="BM831" s="20">
        <v>0.3409375</v>
      </c>
      <c r="BN831" s="20">
        <v>0.11749999999999999</v>
      </c>
      <c r="BO831" s="20">
        <v>0.52374999999999994</v>
      </c>
      <c r="BP831" s="46">
        <v>2.8513011152416357</v>
      </c>
      <c r="BQ831" s="215" t="s">
        <v>8540</v>
      </c>
      <c r="BR831" s="79">
        <v>-0.2333767926988265</v>
      </c>
      <c r="BS831" s="9">
        <v>0</v>
      </c>
      <c r="BT831" s="9">
        <v>0</v>
      </c>
      <c r="BU831" s="47" t="s">
        <v>5993</v>
      </c>
      <c r="BV831" s="47" t="s">
        <v>5993</v>
      </c>
      <c r="BW831" s="14" t="s">
        <v>5474</v>
      </c>
      <c r="BX831" s="83">
        <v>-4.1720990873533051E-2</v>
      </c>
      <c r="BY831" s="82">
        <v>0.4900000000000001</v>
      </c>
      <c r="BZ831" s="46">
        <v>15.653061224489793</v>
      </c>
      <c r="CA831" s="48" t="s">
        <v>8475</v>
      </c>
      <c r="CB831" s="45">
        <v>2584.79</v>
      </c>
      <c r="CC831" s="45">
        <v>536.9</v>
      </c>
      <c r="CD831" s="45">
        <v>0</v>
      </c>
      <c r="CE831" s="45">
        <v>0</v>
      </c>
      <c r="CF831" s="14" t="s">
        <v>9338</v>
      </c>
      <c r="CG831" s="7" t="s">
        <v>8477</v>
      </c>
      <c r="CH831" s="215" t="s">
        <v>8478</v>
      </c>
      <c r="CI831" s="215" t="s">
        <v>8546</v>
      </c>
      <c r="CJ831" s="215" t="s">
        <v>8479</v>
      </c>
      <c r="CK831" s="43" t="s">
        <v>6917</v>
      </c>
      <c r="CL831" s="43" t="s">
        <v>8480</v>
      </c>
      <c r="CM831" s="43" t="s">
        <v>6898</v>
      </c>
      <c r="CN831" s="145">
        <v>536.9</v>
      </c>
      <c r="CO831" s="145">
        <v>2584.79</v>
      </c>
      <c r="CP831" s="148">
        <v>3598.1068652589088</v>
      </c>
      <c r="CQ831" s="189" t="s">
        <v>5474</v>
      </c>
      <c r="CR831" s="189" t="s">
        <v>5474</v>
      </c>
      <c r="CS831" s="99" t="s">
        <v>5474</v>
      </c>
      <c r="CT831" s="167" t="s">
        <v>5474</v>
      </c>
      <c r="CU831" s="43" t="s">
        <v>5474</v>
      </c>
      <c r="CV831" s="43" t="s">
        <v>5474</v>
      </c>
      <c r="CW831" s="43" t="s">
        <v>5474</v>
      </c>
      <c r="CX831" s="43" t="s">
        <v>5474</v>
      </c>
      <c r="CY831" s="43" t="s">
        <v>5474</v>
      </c>
      <c r="CZ831" s="43" t="s">
        <v>5474</v>
      </c>
      <c r="DA831" s="42" t="s">
        <v>5474</v>
      </c>
      <c r="DB831" s="42" t="s">
        <v>5474</v>
      </c>
      <c r="DC831" s="42" t="s">
        <v>5474</v>
      </c>
      <c r="DD831" s="42" t="s">
        <v>5474</v>
      </c>
      <c r="DE831" s="42" t="s">
        <v>5474</v>
      </c>
      <c r="DF831" s="42" t="s">
        <v>5474</v>
      </c>
      <c r="DG831" s="42" t="s">
        <v>5474</v>
      </c>
      <c r="DH831" s="42" t="s">
        <v>5474</v>
      </c>
    </row>
    <row r="832" spans="1:112">
      <c r="A832" s="22">
        <v>4931</v>
      </c>
      <c r="B832" s="7" t="s">
        <v>3341</v>
      </c>
      <c r="C832" s="21">
        <v>-0.2379</v>
      </c>
      <c r="D832" s="21">
        <v>-0.30059999999999998</v>
      </c>
      <c r="E832" s="21">
        <v>-7.8100000000000003E-2</v>
      </c>
      <c r="F832" s="21">
        <v>-0.24460000000000001</v>
      </c>
      <c r="G832" s="21">
        <v>-0.24079999999999999</v>
      </c>
      <c r="H832" s="21">
        <v>-2</v>
      </c>
      <c r="I832" s="21">
        <v>-1.6667000000000001</v>
      </c>
      <c r="J832" s="21">
        <v>-1</v>
      </c>
      <c r="K832" s="21">
        <v>-3.8800000000000001E-2</v>
      </c>
      <c r="L832" s="21">
        <v>-2.2700000000000001E-2</v>
      </c>
      <c r="M832" s="21">
        <v>-2.5999999999999999E-2</v>
      </c>
      <c r="N832" s="21">
        <v>-5.16E-2</v>
      </c>
      <c r="O832" s="21">
        <v>-5.8799999999999998E-2</v>
      </c>
      <c r="P832" s="21">
        <v>-3.3300000000000003E-2</v>
      </c>
      <c r="Q832" s="21">
        <v>-2.5600000000000001E-2</v>
      </c>
      <c r="R832" s="21">
        <v>-1.6799999999999999E-2</v>
      </c>
      <c r="S832" s="21">
        <v>2.5405000000000002</v>
      </c>
      <c r="T832" s="21">
        <v>0.88180000000000003</v>
      </c>
      <c r="U832" s="10">
        <v>0</v>
      </c>
      <c r="V832" s="10">
        <v>0.43</v>
      </c>
      <c r="W832" s="7">
        <v>0.86</v>
      </c>
      <c r="X832" s="20">
        <v>0.73229999999999995</v>
      </c>
      <c r="Y832" s="75">
        <v>2020</v>
      </c>
      <c r="Z832" s="7">
        <v>0.9</v>
      </c>
      <c r="AA832" s="7">
        <v>0</v>
      </c>
      <c r="AB832" s="51">
        <v>30</v>
      </c>
      <c r="AC832" s="51">
        <v>2</v>
      </c>
      <c r="AD832" s="51"/>
      <c r="AE832" s="51"/>
      <c r="AF832" s="51">
        <v>-4</v>
      </c>
      <c r="AG832" s="51"/>
      <c r="AH832" s="20">
        <v>3.8E-3</v>
      </c>
      <c r="AI832" s="7" t="s">
        <v>8467</v>
      </c>
      <c r="AJ832" s="67" t="s">
        <v>8757</v>
      </c>
      <c r="AK832" s="44">
        <v>-0.84343434343434365</v>
      </c>
      <c r="AL832" s="44">
        <v>-0.94252873563218398</v>
      </c>
      <c r="AM832" s="44">
        <v>-0.60000000000000853</v>
      </c>
      <c r="AN832" s="25">
        <v>0.51030927835051543</v>
      </c>
      <c r="AO832" s="25">
        <v>0.22422680412371143</v>
      </c>
      <c r="AP832" s="215">
        <v>19.399999999999999</v>
      </c>
      <c r="AQ832" s="215" t="s">
        <v>8552</v>
      </c>
      <c r="AR832" s="44">
        <v>7.7922077922077896E-3</v>
      </c>
      <c r="AS832" s="171" t="s">
        <v>7148</v>
      </c>
      <c r="AT832" s="171" t="s">
        <v>7220</v>
      </c>
      <c r="AU832" s="171" t="s">
        <v>6930</v>
      </c>
      <c r="AV832" s="7" t="s">
        <v>5474</v>
      </c>
      <c r="AW832" s="14" t="s">
        <v>8048</v>
      </c>
      <c r="AX832" s="49" t="s">
        <v>6009</v>
      </c>
      <c r="AY832" s="38" t="s">
        <v>6047</v>
      </c>
      <c r="AZ832" s="14" t="s">
        <v>6103</v>
      </c>
      <c r="BA832" s="49" t="s">
        <v>5993</v>
      </c>
      <c r="BB832" s="38" t="s">
        <v>5993</v>
      </c>
      <c r="BC832" s="7">
        <v>0.6</v>
      </c>
      <c r="BD832" s="14" t="s">
        <v>6019</v>
      </c>
      <c r="BE832" s="49" t="s">
        <v>5967</v>
      </c>
      <c r="BF832" s="38" t="s">
        <v>6007</v>
      </c>
      <c r="BG832" s="7">
        <v>0.2</v>
      </c>
      <c r="BH832" s="45">
        <v>43.471552822229881</v>
      </c>
      <c r="BI832" s="215" t="s">
        <v>8471</v>
      </c>
      <c r="BJ832" s="215" t="s">
        <v>8554</v>
      </c>
      <c r="BK832" s="7">
        <v>0.4</v>
      </c>
      <c r="BL832" s="25">
        <v>5.1813471502589565E-3</v>
      </c>
      <c r="BM832" s="20">
        <v>0.44925000000000004</v>
      </c>
      <c r="BN832" s="20">
        <v>0.43000000000000005</v>
      </c>
      <c r="BO832" s="20">
        <v>0.46500000000000002</v>
      </c>
      <c r="BP832" s="46">
        <v>45.116279069767437</v>
      </c>
      <c r="BQ832" s="215" t="s">
        <v>8553</v>
      </c>
      <c r="BR832" s="79">
        <v>-0.8112628865979381</v>
      </c>
      <c r="BS832" s="9">
        <v>3.825609872964808E-2</v>
      </c>
      <c r="BT832" s="9">
        <v>4.0305962695550646E-2</v>
      </c>
      <c r="BU832" s="47" t="s">
        <v>5993</v>
      </c>
      <c r="BV832" s="47" t="s">
        <v>5993</v>
      </c>
      <c r="BW832" s="14" t="s">
        <v>5474</v>
      </c>
      <c r="BX832" s="83">
        <v>-0.77351546391752579</v>
      </c>
      <c r="BY832" s="82">
        <v>0.3</v>
      </c>
      <c r="BZ832" s="46">
        <v>64.666666666666671</v>
      </c>
      <c r="CA832" s="48" t="s">
        <v>8475</v>
      </c>
      <c r="CB832" s="45">
        <v>582</v>
      </c>
      <c r="CC832" s="45">
        <v>38.799999999999997</v>
      </c>
      <c r="CD832" s="45">
        <v>0</v>
      </c>
      <c r="CE832" s="45">
        <v>0</v>
      </c>
      <c r="CF832" s="14" t="s">
        <v>3342</v>
      </c>
      <c r="CG832" s="7" t="s">
        <v>8556</v>
      </c>
      <c r="CH832" s="215" t="s">
        <v>8546</v>
      </c>
      <c r="CI832" s="215" t="s">
        <v>8479</v>
      </c>
      <c r="CJ832" s="215" t="s">
        <v>8523</v>
      </c>
      <c r="CK832" s="43" t="s">
        <v>6887</v>
      </c>
      <c r="CL832" s="43" t="s">
        <v>5474</v>
      </c>
      <c r="CM832" s="43" t="s">
        <v>5474</v>
      </c>
      <c r="CN832" s="145">
        <v>38.799999999999997</v>
      </c>
      <c r="CO832" s="145">
        <v>582</v>
      </c>
      <c r="CP832" s="148">
        <v>843.34812475125966</v>
      </c>
      <c r="CQ832" s="189" t="s">
        <v>5474</v>
      </c>
      <c r="CR832" s="189" t="s">
        <v>5474</v>
      </c>
      <c r="CS832" s="99" t="s">
        <v>5474</v>
      </c>
      <c r="CT832" s="167" t="s">
        <v>5474</v>
      </c>
      <c r="CU832" s="43" t="s">
        <v>5474</v>
      </c>
      <c r="CV832" s="43" t="s">
        <v>5474</v>
      </c>
      <c r="CW832" s="43" t="s">
        <v>5474</v>
      </c>
      <c r="CX832" s="43" t="s">
        <v>5474</v>
      </c>
      <c r="CY832" s="43" t="s">
        <v>5474</v>
      </c>
      <c r="CZ832" s="43" t="s">
        <v>5474</v>
      </c>
      <c r="DA832" s="42" t="s">
        <v>5474</v>
      </c>
      <c r="DB832" s="42" t="s">
        <v>5474</v>
      </c>
      <c r="DC832" s="42" t="s">
        <v>5474</v>
      </c>
      <c r="DD832" s="42" t="s">
        <v>5474</v>
      </c>
      <c r="DE832" s="42" t="s">
        <v>5474</v>
      </c>
      <c r="DF832" s="42" t="s">
        <v>5474</v>
      </c>
      <c r="DG832" s="42" t="s">
        <v>5474</v>
      </c>
      <c r="DH832" s="42" t="s">
        <v>5474</v>
      </c>
    </row>
    <row r="833" spans="1:112">
      <c r="A833" s="22">
        <v>4950</v>
      </c>
      <c r="B833" s="7" t="s">
        <v>3351</v>
      </c>
      <c r="C833" s="21">
        <v>4.1000000000000002E-2</v>
      </c>
      <c r="D833" s="21">
        <v>4.1825999999999999</v>
      </c>
      <c r="E833" s="21">
        <v>0.87939999999999996</v>
      </c>
      <c r="F833" s="21">
        <v>2.7717999999999998</v>
      </c>
      <c r="G833" s="21">
        <v>2.5804999999999998</v>
      </c>
      <c r="H833" s="21">
        <v>0.66669999999999996</v>
      </c>
      <c r="I833" s="21">
        <v>0.64859999999999995</v>
      </c>
      <c r="J833" s="21">
        <v>0.62039999999999995</v>
      </c>
      <c r="K833" s="21">
        <v>0.32619999999999999</v>
      </c>
      <c r="L833" s="21">
        <v>0.23760000000000001</v>
      </c>
      <c r="M833" s="21">
        <v>-1.67E-2</v>
      </c>
      <c r="N833" s="21">
        <v>0.51170000000000004</v>
      </c>
      <c r="O833" s="21">
        <v>1.4588000000000001</v>
      </c>
      <c r="P833" s="21">
        <v>0.39150000000000001</v>
      </c>
      <c r="Q833" s="21">
        <v>1.1599999999999999E-2</v>
      </c>
      <c r="R833" s="21">
        <v>-3.5999999999999999E-3</v>
      </c>
      <c r="S833" s="21">
        <v>-0.2301</v>
      </c>
      <c r="T833" s="21">
        <v>-0.1164</v>
      </c>
      <c r="U833" s="10">
        <v>-0.52</v>
      </c>
      <c r="V833" s="10">
        <v>-3.33</v>
      </c>
      <c r="W833" s="7">
        <v>0.20930000000000001</v>
      </c>
      <c r="X833" s="20">
        <v>0.3453</v>
      </c>
      <c r="Y833" s="75"/>
      <c r="Z833" s="7"/>
      <c r="AA833" s="7"/>
      <c r="AB833" s="51">
        <v>-1047</v>
      </c>
      <c r="AC833" s="51"/>
      <c r="AD833" s="51"/>
      <c r="AE833" s="51"/>
      <c r="AF833" s="51"/>
      <c r="AG833" s="51"/>
      <c r="AH833" s="20">
        <v>0</v>
      </c>
      <c r="AI833" s="7" t="s">
        <v>8481</v>
      </c>
      <c r="AJ833" s="67" t="s">
        <v>8990</v>
      </c>
      <c r="AK833" s="44">
        <v>0.51876379690949226</v>
      </c>
      <c r="AL833" s="44">
        <v>0.54794520547945225</v>
      </c>
      <c r="AM833" s="44">
        <v>0.50000000000000222</v>
      </c>
      <c r="AN833" s="25">
        <v>1.1296758104738154</v>
      </c>
      <c r="AO833" s="25">
        <v>0.18204488778054856</v>
      </c>
      <c r="AP833" s="215">
        <v>20.05</v>
      </c>
      <c r="AQ833" s="215" t="s">
        <v>8552</v>
      </c>
      <c r="AR833" s="44">
        <v>5.0125313283208E-3</v>
      </c>
      <c r="AS833" s="171" t="s">
        <v>7148</v>
      </c>
      <c r="AT833" s="171" t="s">
        <v>7631</v>
      </c>
      <c r="AU833" s="171" t="s">
        <v>7254</v>
      </c>
      <c r="AV833" s="7" t="s">
        <v>5474</v>
      </c>
      <c r="AW833" s="14" t="s">
        <v>6368</v>
      </c>
      <c r="AX833" s="49" t="s">
        <v>5967</v>
      </c>
      <c r="AY833" s="38" t="s">
        <v>5961</v>
      </c>
      <c r="AZ833" s="14" t="s">
        <v>6077</v>
      </c>
      <c r="BA833" s="49" t="s">
        <v>5993</v>
      </c>
      <c r="BB833" s="38" t="s">
        <v>5993</v>
      </c>
      <c r="BC833" s="7">
        <v>0.2</v>
      </c>
      <c r="BD833" s="14" t="s">
        <v>6038</v>
      </c>
      <c r="BE833" s="49" t="s">
        <v>5967</v>
      </c>
      <c r="BF833" s="38" t="s">
        <v>5961</v>
      </c>
      <c r="BG833" s="7">
        <v>0.8</v>
      </c>
      <c r="BH833" s="45">
        <v>136.62488029843678</v>
      </c>
      <c r="BI833" s="215" t="s">
        <v>8471</v>
      </c>
      <c r="BJ833" s="215" t="s">
        <v>8554</v>
      </c>
      <c r="BK833" s="7">
        <v>0.6</v>
      </c>
      <c r="BL833" s="25">
        <v>2.0356234096692221E-2</v>
      </c>
      <c r="BM833" s="20">
        <v>0.88375000000000004</v>
      </c>
      <c r="BN833" s="20">
        <v>0.92499999999999993</v>
      </c>
      <c r="BO833" s="20">
        <v>0.85</v>
      </c>
      <c r="BP833" s="46" t="s">
        <v>8473</v>
      </c>
      <c r="BQ833" s="215" t="s">
        <v>8473</v>
      </c>
      <c r="BR833" s="79" t="s">
        <v>8473</v>
      </c>
      <c r="BS833" s="9">
        <v>4.5622137924563599E-3</v>
      </c>
      <c r="BT833" s="9">
        <v>0</v>
      </c>
      <c r="BU833" s="47" t="s">
        <v>5993</v>
      </c>
      <c r="BV833" s="47" t="s">
        <v>5993</v>
      </c>
      <c r="BW833" s="14" t="s">
        <v>5474</v>
      </c>
      <c r="BX833" s="83" t="s">
        <v>8473</v>
      </c>
      <c r="BY833" s="82" t="s">
        <v>8473</v>
      </c>
      <c r="BZ833" s="46" t="s">
        <v>8473</v>
      </c>
      <c r="CA833" s="48" t="s">
        <v>5474</v>
      </c>
      <c r="CB833" s="45">
        <v>-20992.350000000002</v>
      </c>
      <c r="CC833" s="45">
        <v>0</v>
      </c>
      <c r="CD833" s="45">
        <v>0</v>
      </c>
      <c r="CE833" s="45">
        <v>0</v>
      </c>
      <c r="CF833" s="14" t="s">
        <v>9339</v>
      </c>
      <c r="CG833" s="7" t="s">
        <v>8590</v>
      </c>
      <c r="CH833" s="215" t="s">
        <v>8546</v>
      </c>
      <c r="CI833" s="215" t="s">
        <v>8479</v>
      </c>
      <c r="CJ833" s="215" t="s">
        <v>8478</v>
      </c>
      <c r="CK833" s="43" t="s">
        <v>5474</v>
      </c>
      <c r="CL833" s="43" t="s">
        <v>5474</v>
      </c>
      <c r="CM833" s="43" t="s">
        <v>5474</v>
      </c>
      <c r="CN833" s="145">
        <v>0</v>
      </c>
      <c r="CO833" s="145">
        <v>-20992.350000000002</v>
      </c>
      <c r="CP833" s="148">
        <v>2739.3288499836576</v>
      </c>
      <c r="CQ833" s="189" t="s">
        <v>5474</v>
      </c>
      <c r="CR833" s="189" t="s">
        <v>5474</v>
      </c>
      <c r="CS833" s="99" t="s">
        <v>5474</v>
      </c>
      <c r="CT833" s="167" t="s">
        <v>5474</v>
      </c>
      <c r="CU833" s="43" t="s">
        <v>5474</v>
      </c>
      <c r="CV833" s="43" t="s">
        <v>5474</v>
      </c>
      <c r="CW833" s="43" t="s">
        <v>5474</v>
      </c>
      <c r="CX833" s="43" t="s">
        <v>5474</v>
      </c>
      <c r="CY833" s="43" t="s">
        <v>5474</v>
      </c>
      <c r="CZ833" s="43" t="s">
        <v>5474</v>
      </c>
      <c r="DA833" s="42" t="s">
        <v>5474</v>
      </c>
      <c r="DB833" s="42" t="s">
        <v>5474</v>
      </c>
      <c r="DC833" s="42" t="s">
        <v>5474</v>
      </c>
      <c r="DD833" s="42" t="s">
        <v>5474</v>
      </c>
      <c r="DE833" s="42" t="s">
        <v>5474</v>
      </c>
      <c r="DF833" s="42" t="s">
        <v>5474</v>
      </c>
      <c r="DG833" s="42" t="s">
        <v>5474</v>
      </c>
      <c r="DH833" s="42" t="s">
        <v>5474</v>
      </c>
    </row>
    <row r="834" spans="1:112">
      <c r="A834" s="22">
        <v>6449</v>
      </c>
      <c r="B834" s="7" t="s">
        <v>1378</v>
      </c>
      <c r="C834" s="21">
        <v>1.1299999999999999E-2</v>
      </c>
      <c r="D834" s="21">
        <v>5.3600000000000002E-2</v>
      </c>
      <c r="E834" s="21">
        <v>7.0000000000000001E-3</v>
      </c>
      <c r="F834" s="21">
        <v>-3.5999999999999997E-2</v>
      </c>
      <c r="G834" s="21">
        <v>0.31090000000000001</v>
      </c>
      <c r="H834" s="21">
        <v>2.4400000000000002E-2</v>
      </c>
      <c r="I834" s="21">
        <v>-0.13400000000000001</v>
      </c>
      <c r="J834" s="21">
        <v>0.30709999999999998</v>
      </c>
      <c r="K834" s="21">
        <v>5.3E-3</v>
      </c>
      <c r="L834" s="21">
        <v>-4.1500000000000002E-2</v>
      </c>
      <c r="M834" s="21">
        <v>2.1600000000000001E-2</v>
      </c>
      <c r="N834" s="21">
        <v>1.26E-2</v>
      </c>
      <c r="O834" s="21">
        <v>-3.5000000000000003E-2</v>
      </c>
      <c r="P834" s="21">
        <v>3.3799999999999997E-2</v>
      </c>
      <c r="Q834" s="21">
        <v>6.8999999999999999E-3</v>
      </c>
      <c r="R834" s="21">
        <v>3.7000000000000002E-3</v>
      </c>
      <c r="S834" s="21">
        <v>7.3999999999999996E-2</v>
      </c>
      <c r="T834" s="21">
        <v>0.1903</v>
      </c>
      <c r="U834" s="10">
        <v>1.66</v>
      </c>
      <c r="V834" s="10">
        <v>3.49</v>
      </c>
      <c r="W834" s="7">
        <v>1.5078</v>
      </c>
      <c r="X834" s="20">
        <v>0.59279999999999999</v>
      </c>
      <c r="Y834" s="75">
        <v>2020</v>
      </c>
      <c r="Z834" s="7">
        <v>1.9</v>
      </c>
      <c r="AA834" s="7">
        <v>0</v>
      </c>
      <c r="AB834" s="51">
        <v>-115</v>
      </c>
      <c r="AC834" s="51">
        <v>-7</v>
      </c>
      <c r="AD834" s="51"/>
      <c r="AE834" s="51"/>
      <c r="AF834" s="51">
        <v>-1</v>
      </c>
      <c r="AG834" s="51"/>
      <c r="AH834" s="20">
        <v>1.5E-3</v>
      </c>
      <c r="AI834" s="7" t="s">
        <v>8467</v>
      </c>
      <c r="AJ834" s="67" t="s">
        <v>8494</v>
      </c>
      <c r="AK834" s="44">
        <v>-0.74605954465849389</v>
      </c>
      <c r="AL834" s="44">
        <v>-0.87999999999999923</v>
      </c>
      <c r="AM834" s="44">
        <v>1</v>
      </c>
      <c r="AN834" s="25">
        <v>0.53665413533834583</v>
      </c>
      <c r="AO834" s="25">
        <v>0.14097744360902256</v>
      </c>
      <c r="AP834" s="215">
        <v>53.2</v>
      </c>
      <c r="AQ834" s="215" t="s">
        <v>8552</v>
      </c>
      <c r="AR834" s="44">
        <v>1.5267175572519E-2</v>
      </c>
      <c r="AS834" s="171" t="s">
        <v>8028</v>
      </c>
      <c r="AT834" s="171" t="s">
        <v>7040</v>
      </c>
      <c r="AU834" s="171" t="s">
        <v>7113</v>
      </c>
      <c r="AV834" s="7" t="s">
        <v>8470</v>
      </c>
      <c r="AW834" s="14" t="s">
        <v>6637</v>
      </c>
      <c r="AX834" s="49" t="s">
        <v>6337</v>
      </c>
      <c r="AY834" s="38" t="s">
        <v>6047</v>
      </c>
      <c r="AZ834" s="14" t="s">
        <v>6530</v>
      </c>
      <c r="BA834" s="49" t="s">
        <v>5967</v>
      </c>
      <c r="BB834" s="38" t="s">
        <v>6007</v>
      </c>
      <c r="BC834" s="7">
        <v>0.6</v>
      </c>
      <c r="BD834" s="14" t="s">
        <v>6133</v>
      </c>
      <c r="BE834" s="49" t="s">
        <v>5967</v>
      </c>
      <c r="BF834" s="38" t="s">
        <v>5961</v>
      </c>
      <c r="BG834" s="7">
        <v>0.4</v>
      </c>
      <c r="BH834" s="45">
        <v>79.669948876937809</v>
      </c>
      <c r="BI834" s="215" t="s">
        <v>8495</v>
      </c>
      <c r="BJ834" s="215" t="s">
        <v>8554</v>
      </c>
      <c r="BK834" s="7">
        <v>0.9</v>
      </c>
      <c r="BL834" s="25">
        <v>5.671077504725979E-3</v>
      </c>
      <c r="BM834" s="20">
        <v>0.61612500000000003</v>
      </c>
      <c r="BN834" s="20">
        <v>0.61750000000000005</v>
      </c>
      <c r="BO834" s="20">
        <v>0.61499999999999999</v>
      </c>
      <c r="BP834" s="46">
        <v>15.243553008595988</v>
      </c>
      <c r="BQ834" s="215" t="s">
        <v>8540</v>
      </c>
      <c r="BR834" s="79">
        <v>-0.24210526315789477</v>
      </c>
      <c r="BS834" s="9">
        <v>2.2361291706674002E-2</v>
      </c>
      <c r="BT834" s="9">
        <v>2.9690595729269686E-2</v>
      </c>
      <c r="BU834" s="47" t="s">
        <v>5993</v>
      </c>
      <c r="BV834" s="47" t="s">
        <v>5993</v>
      </c>
      <c r="BW834" s="14" t="s">
        <v>5474</v>
      </c>
      <c r="BX834" s="83">
        <v>-5.2631578947368501E-2</v>
      </c>
      <c r="BY834" s="82">
        <v>3.36</v>
      </c>
      <c r="BZ834" s="46">
        <v>15.833333333333334</v>
      </c>
      <c r="CA834" s="48" t="s">
        <v>5474</v>
      </c>
      <c r="CB834" s="45">
        <v>-6118</v>
      </c>
      <c r="CC834" s="45">
        <v>-372.40000000000003</v>
      </c>
      <c r="CD834" s="45">
        <v>0</v>
      </c>
      <c r="CE834" s="45">
        <v>0</v>
      </c>
      <c r="CF834" s="14" t="s">
        <v>9340</v>
      </c>
      <c r="CG834" s="7" t="s">
        <v>8477</v>
      </c>
      <c r="CH834" s="215" t="s">
        <v>8498</v>
      </c>
      <c r="CI834" s="215" t="s">
        <v>8479</v>
      </c>
      <c r="CJ834" s="215" t="s">
        <v>8479</v>
      </c>
      <c r="CK834" s="43" t="s">
        <v>6917</v>
      </c>
      <c r="CL834" s="43" t="s">
        <v>8480</v>
      </c>
      <c r="CM834" s="43" t="s">
        <v>6898</v>
      </c>
      <c r="CN834" s="145">
        <v>-372.40000000000003</v>
      </c>
      <c r="CO834" s="145">
        <v>-6118</v>
      </c>
      <c r="CP834" s="148">
        <v>4238.4412802530915</v>
      </c>
      <c r="CQ834" s="189">
        <v>-5.6390977443609019E-2</v>
      </c>
      <c r="CR834" s="189">
        <v>0</v>
      </c>
      <c r="CS834" s="99">
        <v>44313</v>
      </c>
      <c r="CT834" s="167" t="s">
        <v>5474</v>
      </c>
      <c r="CU834" s="43" t="s">
        <v>5474</v>
      </c>
      <c r="CV834" s="43" t="s">
        <v>5474</v>
      </c>
      <c r="CW834" s="43" t="s">
        <v>5474</v>
      </c>
      <c r="CX834" s="43" t="s">
        <v>5474</v>
      </c>
      <c r="CY834" s="43" t="s">
        <v>5474</v>
      </c>
      <c r="CZ834" s="43" t="s">
        <v>5474</v>
      </c>
      <c r="DA834" s="42" t="s">
        <v>5474</v>
      </c>
      <c r="DB834" s="42" t="s">
        <v>5474</v>
      </c>
      <c r="DC834" s="42" t="s">
        <v>5474</v>
      </c>
      <c r="DD834" s="42" t="s">
        <v>5474</v>
      </c>
      <c r="DE834" s="42" t="s">
        <v>5474</v>
      </c>
      <c r="DF834" s="42" t="s">
        <v>5474</v>
      </c>
      <c r="DG834" s="42" t="s">
        <v>5474</v>
      </c>
      <c r="DH834" s="42" t="s">
        <v>5474</v>
      </c>
    </row>
    <row r="835" spans="1:112">
      <c r="A835" s="22">
        <v>4744</v>
      </c>
      <c r="B835" s="7" t="s">
        <v>3291</v>
      </c>
      <c r="C835" s="21">
        <v>0.47960000000000003</v>
      </c>
      <c r="D835" s="21">
        <v>0.92449999999999999</v>
      </c>
      <c r="E835" s="21">
        <v>0.66959999999999997</v>
      </c>
      <c r="F835" s="21">
        <v>0.31569999999999998</v>
      </c>
      <c r="G835" s="21">
        <v>1.9199999999999998E-2</v>
      </c>
      <c r="H835" s="21">
        <v>-0.125</v>
      </c>
      <c r="I835" s="21">
        <v>-0.92310000000000003</v>
      </c>
      <c r="J835" s="21">
        <v>-0.71150000000000002</v>
      </c>
      <c r="K835" s="21">
        <v>2.0299999999999999E-2</v>
      </c>
      <c r="L835" s="21">
        <v>1.18E-2</v>
      </c>
      <c r="M835" s="21">
        <v>-1.23E-2</v>
      </c>
      <c r="N835" s="21">
        <v>5.16E-2</v>
      </c>
      <c r="O835" s="21">
        <v>-0.12559999999999999</v>
      </c>
      <c r="P835" s="21">
        <v>1.2999999999999999E-3</v>
      </c>
      <c r="Q835" s="21">
        <v>-7.1000000000000004E-3</v>
      </c>
      <c r="R835" s="21">
        <v>-4.7000000000000002E-3</v>
      </c>
      <c r="S835" s="21">
        <v>-1.29E-2</v>
      </c>
      <c r="T835" s="21">
        <v>-1.23E-2</v>
      </c>
      <c r="U835" s="10">
        <v>0.15</v>
      </c>
      <c r="V835" s="10">
        <v>1.1299999999999999</v>
      </c>
      <c r="W835" s="7">
        <v>1.4671000000000001</v>
      </c>
      <c r="X835" s="20">
        <v>0.83330000000000004</v>
      </c>
      <c r="Y835" s="75">
        <v>2020</v>
      </c>
      <c r="Z835" s="7">
        <v>1.2</v>
      </c>
      <c r="AA835" s="7">
        <v>0</v>
      </c>
      <c r="AB835" s="51">
        <v>-7</v>
      </c>
      <c r="AC835" s="51"/>
      <c r="AD835" s="51"/>
      <c r="AE835" s="51"/>
      <c r="AF835" s="51"/>
      <c r="AG835" s="51"/>
      <c r="AH835" s="20">
        <v>0</v>
      </c>
      <c r="AI835" s="7" t="s">
        <v>8467</v>
      </c>
      <c r="AJ835" s="67" t="s">
        <v>9168</v>
      </c>
      <c r="AK835" s="44">
        <v>-0.73584905660377342</v>
      </c>
      <c r="AL835" s="44">
        <v>-1</v>
      </c>
      <c r="AM835" s="44">
        <v>-1</v>
      </c>
      <c r="AN835" s="25">
        <v>0.41005802707930356</v>
      </c>
      <c r="AO835" s="25">
        <v>0.11798839458413915</v>
      </c>
      <c r="AP835" s="215">
        <v>25.85</v>
      </c>
      <c r="AQ835" s="215" t="s">
        <v>8552</v>
      </c>
      <c r="AR835" s="44">
        <v>7.7972709551656898E-3</v>
      </c>
      <c r="AS835" s="171" t="s">
        <v>8028</v>
      </c>
      <c r="AT835" s="171" t="s">
        <v>7192</v>
      </c>
      <c r="AU835" s="171" t="s">
        <v>7282</v>
      </c>
      <c r="AV835" s="7" t="s">
        <v>5474</v>
      </c>
      <c r="AW835" s="14" t="s">
        <v>8027</v>
      </c>
      <c r="AX835" s="49" t="s">
        <v>5967</v>
      </c>
      <c r="AY835" s="38" t="s">
        <v>6007</v>
      </c>
      <c r="AZ835" s="14" t="s">
        <v>6034</v>
      </c>
      <c r="BA835" s="49" t="s">
        <v>5960</v>
      </c>
      <c r="BB835" s="38" t="s">
        <v>5961</v>
      </c>
      <c r="BC835" s="7">
        <v>1</v>
      </c>
      <c r="BD835" s="14" t="s">
        <v>6137</v>
      </c>
      <c r="BE835" s="49" t="s">
        <v>6009</v>
      </c>
      <c r="BF835" s="38" t="s">
        <v>5971</v>
      </c>
      <c r="BG835" s="7">
        <v>0.6</v>
      </c>
      <c r="BH835" s="45">
        <v>85.343179002583099</v>
      </c>
      <c r="BI835" s="215" t="s">
        <v>8495</v>
      </c>
      <c r="BJ835" s="215" t="s">
        <v>8554</v>
      </c>
      <c r="BK835" s="7">
        <v>1.8</v>
      </c>
      <c r="BL835" s="25">
        <v>0</v>
      </c>
      <c r="BM835" s="20">
        <v>0.65062500000000001</v>
      </c>
      <c r="BN835" s="20">
        <v>0.85000000000000009</v>
      </c>
      <c r="BO835" s="20">
        <v>0.48749999999999999</v>
      </c>
      <c r="BP835" s="46">
        <v>22.876106194690269</v>
      </c>
      <c r="BQ835" s="215" t="s">
        <v>8540</v>
      </c>
      <c r="BR835" s="79">
        <v>-0.32841715022566081</v>
      </c>
      <c r="BS835" s="9">
        <v>5.0608293513891622E-2</v>
      </c>
      <c r="BT835" s="9">
        <v>4.0335699600278607E-2</v>
      </c>
      <c r="BU835" s="47" t="s">
        <v>5993</v>
      </c>
      <c r="BV835" s="47" t="s">
        <v>5993</v>
      </c>
      <c r="BW835" s="14" t="s">
        <v>5474</v>
      </c>
      <c r="BX835" s="83">
        <v>-0.1941005802707931</v>
      </c>
      <c r="BY835" s="82">
        <v>1.25</v>
      </c>
      <c r="BZ835" s="46">
        <v>20.68</v>
      </c>
      <c r="CA835" s="48" t="s">
        <v>5474</v>
      </c>
      <c r="CB835" s="45">
        <v>-180.95000000000002</v>
      </c>
      <c r="CC835" s="45">
        <v>0</v>
      </c>
      <c r="CD835" s="45">
        <v>0</v>
      </c>
      <c r="CE835" s="45">
        <v>0</v>
      </c>
      <c r="CF835" s="14" t="s">
        <v>3292</v>
      </c>
      <c r="CG835" s="7" t="s">
        <v>8556</v>
      </c>
      <c r="CH835" s="215" t="s">
        <v>8523</v>
      </c>
      <c r="CI835" s="215" t="s">
        <v>8479</v>
      </c>
      <c r="CJ835" s="215" t="s">
        <v>8523</v>
      </c>
      <c r="CK835" s="43" t="s">
        <v>6945</v>
      </c>
      <c r="CL835" s="43" t="s">
        <v>5474</v>
      </c>
      <c r="CM835" s="43" t="s">
        <v>5474</v>
      </c>
      <c r="CN835" s="145">
        <v>0</v>
      </c>
      <c r="CO835" s="145">
        <v>-180.95000000000002</v>
      </c>
      <c r="CP835" s="148">
        <v>2206.121177216773</v>
      </c>
      <c r="CQ835" s="189">
        <v>-0.23210831721470018</v>
      </c>
      <c r="CR835" s="189">
        <v>1.03E-2</v>
      </c>
      <c r="CS835" s="99">
        <v>44486</v>
      </c>
      <c r="CT835" s="167" t="s">
        <v>5474</v>
      </c>
      <c r="CU835" s="43" t="s">
        <v>5474</v>
      </c>
      <c r="CV835" s="43" t="s">
        <v>5474</v>
      </c>
      <c r="CW835" s="43" t="s">
        <v>5474</v>
      </c>
      <c r="CX835" s="43" t="s">
        <v>5474</v>
      </c>
      <c r="CY835" s="43" t="s">
        <v>5474</v>
      </c>
      <c r="CZ835" s="43" t="s">
        <v>5474</v>
      </c>
      <c r="DA835" s="42" t="s">
        <v>5474</v>
      </c>
      <c r="DB835" s="42" t="s">
        <v>5474</v>
      </c>
      <c r="DC835" s="42" t="s">
        <v>5474</v>
      </c>
      <c r="DD835" s="42" t="s">
        <v>5474</v>
      </c>
      <c r="DE835" s="42" t="s">
        <v>5474</v>
      </c>
      <c r="DF835" s="42" t="s">
        <v>5474</v>
      </c>
      <c r="DG835" s="42" t="s">
        <v>5474</v>
      </c>
      <c r="DH835" s="42" t="s">
        <v>5474</v>
      </c>
    </row>
    <row r="836" spans="1:112">
      <c r="A836" s="22">
        <v>4530</v>
      </c>
      <c r="B836" s="7" t="s">
        <v>5853</v>
      </c>
      <c r="C836" s="21">
        <v>9.1499999999999998E-2</v>
      </c>
      <c r="D836" s="21">
        <v>1.5185999999999999</v>
      </c>
      <c r="E836" s="21">
        <v>-0.33979999999999999</v>
      </c>
      <c r="F836" s="21">
        <v>1.9491000000000001</v>
      </c>
      <c r="G836" s="21">
        <v>2.6732999999999998</v>
      </c>
      <c r="H836" s="21">
        <v>-0.1111</v>
      </c>
      <c r="I836" s="21">
        <v>-1.8571</v>
      </c>
      <c r="J836" s="21">
        <v>-2.4544999999999999</v>
      </c>
      <c r="K836" s="21">
        <v>4.7100000000000003E-2</v>
      </c>
      <c r="L836" s="21">
        <v>-0.17150000000000001</v>
      </c>
      <c r="M836" s="21">
        <v>-2.06E-2</v>
      </c>
      <c r="N836" s="21">
        <v>2.86E-2</v>
      </c>
      <c r="O836" s="21">
        <v>8.9999999999999998E-4</v>
      </c>
      <c r="P836" s="21">
        <v>-2.8000000000000001E-2</v>
      </c>
      <c r="Q836" s="21">
        <v>-2.0199999999999999E-2</v>
      </c>
      <c r="R836" s="21">
        <v>-1.67E-2</v>
      </c>
      <c r="S836" s="21">
        <v>6.1800000000000001E-2</v>
      </c>
      <c r="T836" s="21">
        <v>5.3900000000000003E-2</v>
      </c>
      <c r="U836" s="10">
        <v>-0.38</v>
      </c>
      <c r="V836" s="10">
        <v>-0.77</v>
      </c>
      <c r="W836" s="7">
        <v>0</v>
      </c>
      <c r="X836" s="20">
        <v>0</v>
      </c>
      <c r="Y836" s="75"/>
      <c r="Z836" s="7"/>
      <c r="AA836" s="7"/>
      <c r="AB836" s="51">
        <v>20</v>
      </c>
      <c r="AC836" s="51"/>
      <c r="AD836" s="51"/>
      <c r="AE836" s="51"/>
      <c r="AF836" s="51"/>
      <c r="AG836" s="51"/>
      <c r="AH836" s="20">
        <v>0</v>
      </c>
      <c r="AI836" s="7" t="s">
        <v>8493</v>
      </c>
      <c r="AJ836" s="67" t="s">
        <v>8494</v>
      </c>
      <c r="AK836" s="44">
        <v>-0.9616985845129058</v>
      </c>
      <c r="AL836" s="44">
        <v>-0.91216216216216162</v>
      </c>
      <c r="AM836" s="44">
        <v>0.66666666666666274</v>
      </c>
      <c r="AN836" s="25">
        <v>1.455757575757576</v>
      </c>
      <c r="AO836" s="25">
        <v>0.17939393939393944</v>
      </c>
      <c r="AP836" s="215">
        <v>8.25</v>
      </c>
      <c r="AQ836" s="215" t="s">
        <v>8552</v>
      </c>
      <c r="AR836" s="44">
        <v>1.22699386503067E-2</v>
      </c>
      <c r="AS836" s="171" t="s">
        <v>8005</v>
      </c>
      <c r="AT836" s="171" t="s">
        <v>7231</v>
      </c>
      <c r="AU836" s="171" t="s">
        <v>7032</v>
      </c>
      <c r="AV836" s="7" t="s">
        <v>8470</v>
      </c>
      <c r="AW836" s="14" t="s">
        <v>6904</v>
      </c>
      <c r="AX836" s="49" t="s">
        <v>6039</v>
      </c>
      <c r="AY836" s="38" t="s">
        <v>6047</v>
      </c>
      <c r="AZ836" s="14" t="s">
        <v>6146</v>
      </c>
      <c r="BA836" s="49" t="s">
        <v>5967</v>
      </c>
      <c r="BB836" s="38" t="s">
        <v>6007</v>
      </c>
      <c r="BC836" s="7">
        <v>0.9</v>
      </c>
      <c r="BD836" s="14" t="s">
        <v>6192</v>
      </c>
      <c r="BE836" s="49" t="s">
        <v>5967</v>
      </c>
      <c r="BF836" s="38" t="s">
        <v>6007</v>
      </c>
      <c r="BG836" s="7">
        <v>0.3</v>
      </c>
      <c r="BH836" s="45">
        <v>39.834974438468905</v>
      </c>
      <c r="BI836" s="215" t="s">
        <v>8495</v>
      </c>
      <c r="BJ836" s="215" t="s">
        <v>8554</v>
      </c>
      <c r="BK836" s="7">
        <v>2.2000000000000002</v>
      </c>
      <c r="BL836" s="25">
        <v>1.2269938650306704E-2</v>
      </c>
      <c r="BM836" s="20">
        <v>0.58899999999999997</v>
      </c>
      <c r="BN836" s="20">
        <v>0.73750000000000004</v>
      </c>
      <c r="BO836" s="20">
        <v>0.46749999999999997</v>
      </c>
      <c r="BP836" s="46" t="s">
        <v>8473</v>
      </c>
      <c r="BQ836" s="215" t="s">
        <v>8473</v>
      </c>
      <c r="BR836" s="79" t="s">
        <v>8473</v>
      </c>
      <c r="BS836" s="9">
        <v>0</v>
      </c>
      <c r="BT836" s="9">
        <v>0</v>
      </c>
      <c r="BU836" s="47" t="s">
        <v>5993</v>
      </c>
      <c r="BV836" s="47" t="s">
        <v>5993</v>
      </c>
      <c r="BW836" s="14" t="s">
        <v>5474</v>
      </c>
      <c r="BX836" s="83" t="s">
        <v>8473</v>
      </c>
      <c r="BY836" s="82" t="s">
        <v>8473</v>
      </c>
      <c r="BZ836" s="46" t="s">
        <v>8473</v>
      </c>
      <c r="CA836" s="48" t="s">
        <v>8485</v>
      </c>
      <c r="CB836" s="45">
        <v>165</v>
      </c>
      <c r="CC836" s="45">
        <v>0</v>
      </c>
      <c r="CD836" s="45">
        <v>0</v>
      </c>
      <c r="CE836" s="45">
        <v>0</v>
      </c>
      <c r="CF836" s="14" t="s">
        <v>9341</v>
      </c>
      <c r="CG836" s="7" t="s">
        <v>8477</v>
      </c>
      <c r="CH836" s="215" t="s">
        <v>8478</v>
      </c>
      <c r="CI836" s="215" t="s">
        <v>8479</v>
      </c>
      <c r="CJ836" s="215" t="s">
        <v>8479</v>
      </c>
      <c r="CK836" s="43" t="s">
        <v>6887</v>
      </c>
      <c r="CL836" s="43" t="s">
        <v>8480</v>
      </c>
      <c r="CM836" s="43" t="s">
        <v>6898</v>
      </c>
      <c r="CN836" s="145">
        <v>0</v>
      </c>
      <c r="CO836" s="145">
        <v>165</v>
      </c>
      <c r="CP836" s="148">
        <v>328.63853911736845</v>
      </c>
      <c r="CQ836" s="189" t="s">
        <v>5474</v>
      </c>
      <c r="CR836" s="189" t="s">
        <v>5474</v>
      </c>
      <c r="CS836" s="99" t="s">
        <v>5474</v>
      </c>
      <c r="CT836" s="167" t="s">
        <v>5474</v>
      </c>
      <c r="CU836" s="43" t="s">
        <v>5474</v>
      </c>
      <c r="CV836" s="43" t="s">
        <v>5474</v>
      </c>
      <c r="CW836" s="43" t="s">
        <v>5474</v>
      </c>
      <c r="CX836" s="43" t="s">
        <v>5474</v>
      </c>
      <c r="CY836" s="43" t="s">
        <v>5474</v>
      </c>
      <c r="CZ836" s="43" t="s">
        <v>5474</v>
      </c>
      <c r="DA836" s="42" t="s">
        <v>5474</v>
      </c>
      <c r="DB836" s="42" t="s">
        <v>5474</v>
      </c>
      <c r="DC836" s="42" t="s">
        <v>5474</v>
      </c>
      <c r="DD836" s="42" t="s">
        <v>5474</v>
      </c>
      <c r="DE836" s="42" t="s">
        <v>5474</v>
      </c>
      <c r="DF836" s="42" t="s">
        <v>5474</v>
      </c>
      <c r="DG836" s="42" t="s">
        <v>5474</v>
      </c>
      <c r="DH836" s="42" t="s">
        <v>5474</v>
      </c>
    </row>
    <row r="837" spans="1:112">
      <c r="A837" s="22">
        <v>2536</v>
      </c>
      <c r="B837" s="7" t="s">
        <v>469</v>
      </c>
      <c r="C837" s="21">
        <v>4.1099999999999998E-2</v>
      </c>
      <c r="D837" s="21">
        <v>-0.90810000000000002</v>
      </c>
      <c r="E837" s="21">
        <v>-0.1731</v>
      </c>
      <c r="F837" s="21">
        <v>-0.96830000000000005</v>
      </c>
      <c r="G837" s="21">
        <v>-0.89180000000000004</v>
      </c>
      <c r="H837" s="21">
        <v>-1.6667000000000001</v>
      </c>
      <c r="I837" s="21">
        <v>-1.2333000000000001</v>
      </c>
      <c r="J837" s="21">
        <v>-0.93859999999999999</v>
      </c>
      <c r="K837" s="21">
        <v>4.7100000000000003E-2</v>
      </c>
      <c r="L837" s="21">
        <v>9.2700000000000005E-2</v>
      </c>
      <c r="M837" s="21">
        <v>4.0599999999999997E-2</v>
      </c>
      <c r="N837" s="21">
        <v>-7.8600000000000003E-2</v>
      </c>
      <c r="O837" s="21">
        <v>-8.7300000000000003E-2</v>
      </c>
      <c r="P837" s="21">
        <v>5.0000000000000001E-4</v>
      </c>
      <c r="Q837" s="21">
        <v>-1.37E-2</v>
      </c>
      <c r="R837" s="21">
        <v>-8.6999999999999994E-3</v>
      </c>
      <c r="S837" s="21">
        <v>6.0100000000000001E-2</v>
      </c>
      <c r="T837" s="21">
        <v>4.02E-2</v>
      </c>
      <c r="U837" s="10">
        <v>7.0000000000000007E-2</v>
      </c>
      <c r="V837" s="10">
        <v>0.77</v>
      </c>
      <c r="W837" s="7">
        <v>1.4</v>
      </c>
      <c r="X837" s="20">
        <v>0.66879999999999995</v>
      </c>
      <c r="Y837" s="75">
        <v>2020</v>
      </c>
      <c r="Z837" s="7">
        <v>1.2</v>
      </c>
      <c r="AA837" s="7">
        <v>0</v>
      </c>
      <c r="AB837" s="51">
        <v>-160</v>
      </c>
      <c r="AC837" s="51">
        <v>-37</v>
      </c>
      <c r="AD837" s="51"/>
      <c r="AE837" s="51"/>
      <c r="AF837" s="51">
        <v>-1</v>
      </c>
      <c r="AG837" s="51"/>
      <c r="AH837" s="20">
        <v>0</v>
      </c>
      <c r="AI837" s="7" t="s">
        <v>8467</v>
      </c>
      <c r="AJ837" s="67" t="s">
        <v>8757</v>
      </c>
      <c r="AK837" s="44">
        <v>-0.83495145631067924</v>
      </c>
      <c r="AL837" s="44">
        <v>-0.76315789473684092</v>
      </c>
      <c r="AM837" s="44">
        <v>1</v>
      </c>
      <c r="AN837" s="25">
        <v>0.24700239808153468</v>
      </c>
      <c r="AO837" s="25">
        <v>9.1127098321343025E-2</v>
      </c>
      <c r="AP837" s="215">
        <v>20.85</v>
      </c>
      <c r="AQ837" s="215" t="s">
        <v>8552</v>
      </c>
      <c r="AR837" s="44">
        <v>1.4598540145985399E-2</v>
      </c>
      <c r="AS837" s="171" t="s">
        <v>7622</v>
      </c>
      <c r="AT837" s="171" t="s">
        <v>7511</v>
      </c>
      <c r="AU837" s="171" t="s">
        <v>7043</v>
      </c>
      <c r="AV837" s="7" t="s">
        <v>8470</v>
      </c>
      <c r="AW837" s="14" t="s">
        <v>6551</v>
      </c>
      <c r="AX837" s="49" t="s">
        <v>6039</v>
      </c>
      <c r="AY837" s="38" t="s">
        <v>6007</v>
      </c>
      <c r="AZ837" s="14" t="s">
        <v>6081</v>
      </c>
      <c r="BA837" s="49" t="s">
        <v>5967</v>
      </c>
      <c r="BB837" s="38" t="s">
        <v>5961</v>
      </c>
      <c r="BC837" s="7">
        <v>1.1000000000000001</v>
      </c>
      <c r="BD837" s="14" t="s">
        <v>6014</v>
      </c>
      <c r="BE837" s="49" t="s">
        <v>5967</v>
      </c>
      <c r="BF837" s="38" t="s">
        <v>5971</v>
      </c>
      <c r="BG837" s="7">
        <v>1.7</v>
      </c>
      <c r="BH837" s="45">
        <v>98.491274131888233</v>
      </c>
      <c r="BI837" s="215" t="s">
        <v>8471</v>
      </c>
      <c r="BJ837" s="215" t="s">
        <v>8554</v>
      </c>
      <c r="BK837" s="7">
        <v>0.3</v>
      </c>
      <c r="BL837" s="25">
        <v>1.4598540145985436E-2</v>
      </c>
      <c r="BM837" s="20">
        <v>0.36387500000000006</v>
      </c>
      <c r="BN837" s="20">
        <v>0.22500000000000001</v>
      </c>
      <c r="BO837" s="20">
        <v>0.47750000000000004</v>
      </c>
      <c r="BP837" s="46">
        <v>27.077922077922079</v>
      </c>
      <c r="BQ837" s="215" t="s">
        <v>8569</v>
      </c>
      <c r="BR837" s="79">
        <v>-0.85565467625899283</v>
      </c>
      <c r="BS837" s="9">
        <v>6.0939785230025523E-2</v>
      </c>
      <c r="BT837" s="9">
        <v>5.1403247834699295E-2</v>
      </c>
      <c r="BU837" s="47" t="s">
        <v>5993</v>
      </c>
      <c r="BV837" s="47" t="s">
        <v>5993</v>
      </c>
      <c r="BW837" s="14" t="s">
        <v>5474</v>
      </c>
      <c r="BX837" s="83">
        <v>-0.82678561151079144</v>
      </c>
      <c r="BY837" s="82">
        <v>0.27</v>
      </c>
      <c r="BZ837" s="46">
        <v>77.222222222222229</v>
      </c>
      <c r="CA837" s="48" t="s">
        <v>5474</v>
      </c>
      <c r="CB837" s="45">
        <v>-3336</v>
      </c>
      <c r="CC837" s="45">
        <v>-771.45</v>
      </c>
      <c r="CD837" s="45">
        <v>0</v>
      </c>
      <c r="CE837" s="45">
        <v>0</v>
      </c>
      <c r="CF837" s="14" t="s">
        <v>9342</v>
      </c>
      <c r="CG837" s="7" t="s">
        <v>8477</v>
      </c>
      <c r="CH837" s="215" t="s">
        <v>8498</v>
      </c>
      <c r="CI837" s="215" t="s">
        <v>8479</v>
      </c>
      <c r="CJ837" s="215" t="s">
        <v>8523</v>
      </c>
      <c r="CK837" s="43" t="s">
        <v>6965</v>
      </c>
      <c r="CL837" s="43" t="s">
        <v>8480</v>
      </c>
      <c r="CM837" s="43" t="s">
        <v>5474</v>
      </c>
      <c r="CN837" s="145">
        <v>-771.45</v>
      </c>
      <c r="CO837" s="145">
        <v>-3336</v>
      </c>
      <c r="CP837" s="148">
        <v>2053.5430656498697</v>
      </c>
      <c r="CQ837" s="189" t="s">
        <v>5474</v>
      </c>
      <c r="CR837" s="189" t="s">
        <v>5474</v>
      </c>
      <c r="CS837" s="99" t="s">
        <v>5474</v>
      </c>
      <c r="CT837" s="167" t="s">
        <v>5474</v>
      </c>
      <c r="CU837" s="43" t="s">
        <v>5474</v>
      </c>
      <c r="CV837" s="43" t="s">
        <v>5474</v>
      </c>
      <c r="CW837" s="43" t="s">
        <v>5474</v>
      </c>
      <c r="CX837" s="43" t="s">
        <v>5474</v>
      </c>
      <c r="CY837" s="43" t="s">
        <v>5474</v>
      </c>
      <c r="CZ837" s="43" t="s">
        <v>5474</v>
      </c>
      <c r="DA837" s="42" t="s">
        <v>5474</v>
      </c>
      <c r="DB837" s="42" t="s">
        <v>5474</v>
      </c>
      <c r="DC837" s="42" t="s">
        <v>5474</v>
      </c>
      <c r="DD837" s="42" t="s">
        <v>5474</v>
      </c>
      <c r="DE837" s="42" t="s">
        <v>5474</v>
      </c>
      <c r="DF837" s="42" t="s">
        <v>5474</v>
      </c>
      <c r="DG837" s="42" t="s">
        <v>5474</v>
      </c>
      <c r="DH837" s="42" t="s">
        <v>5474</v>
      </c>
    </row>
    <row r="838" spans="1:112">
      <c r="A838" s="22">
        <v>2734</v>
      </c>
      <c r="B838" s="7" t="s">
        <v>523</v>
      </c>
      <c r="C838" s="21">
        <v>-0.42559999999999998</v>
      </c>
      <c r="D838" s="21">
        <v>-0.78520000000000001</v>
      </c>
      <c r="E838" s="21">
        <v>-0.56630000000000003</v>
      </c>
      <c r="F838" s="21">
        <v>-0.81200000000000006</v>
      </c>
      <c r="G838" s="21">
        <v>-0.41010000000000002</v>
      </c>
      <c r="H838" s="21">
        <v>0.41670000000000001</v>
      </c>
      <c r="I838" s="21">
        <v>0.68179999999999996</v>
      </c>
      <c r="J838" s="21">
        <v>0.58699999999999997</v>
      </c>
      <c r="K838" s="21">
        <v>8.7400000000000005E-2</v>
      </c>
      <c r="L838" s="21">
        <v>3.6299999999999999E-2</v>
      </c>
      <c r="M838" s="21">
        <v>-2.9100000000000001E-2</v>
      </c>
      <c r="N838" s="21">
        <v>8.3199999999999996E-2</v>
      </c>
      <c r="O838" s="21">
        <v>2.6700000000000002E-2</v>
      </c>
      <c r="P838" s="21">
        <v>-6.1800000000000001E-2</v>
      </c>
      <c r="Q838" s="21">
        <v>3.3000000000000002E-2</v>
      </c>
      <c r="R838" s="21">
        <v>2.0400000000000001E-2</v>
      </c>
      <c r="S838" s="21">
        <v>-0.106</v>
      </c>
      <c r="T838" s="21">
        <v>-1.8700000000000001E-2</v>
      </c>
      <c r="U838" s="10">
        <v>-0.76</v>
      </c>
      <c r="V838" s="10">
        <v>-1.44</v>
      </c>
      <c r="W838" s="7">
        <v>0</v>
      </c>
      <c r="X838" s="20">
        <v>0</v>
      </c>
      <c r="Y838" s="75"/>
      <c r="Z838" s="7"/>
      <c r="AA838" s="7"/>
      <c r="AB838" s="51">
        <v>80</v>
      </c>
      <c r="AC838" s="51">
        <v>16</v>
      </c>
      <c r="AD838" s="51"/>
      <c r="AE838" s="51"/>
      <c r="AF838" s="51">
        <v>-2</v>
      </c>
      <c r="AG838" s="51"/>
      <c r="AH838" s="20">
        <v>0</v>
      </c>
      <c r="AI838" s="7" t="s">
        <v>8481</v>
      </c>
      <c r="AJ838" s="67" t="s">
        <v>8494</v>
      </c>
      <c r="AK838" s="44">
        <v>-0.50819672131147542</v>
      </c>
      <c r="AL838" s="44">
        <v>-0.77857142857142847</v>
      </c>
      <c r="AM838" s="44">
        <v>0.88235294117647278</v>
      </c>
      <c r="AN838" s="25">
        <v>1.1065759637188208</v>
      </c>
      <c r="AO838" s="25">
        <v>0.31746031746031744</v>
      </c>
      <c r="AP838" s="215">
        <v>22.05</v>
      </c>
      <c r="AQ838" s="215" t="s">
        <v>8552</v>
      </c>
      <c r="AR838" s="44">
        <v>3.5211267605633798E-2</v>
      </c>
      <c r="AS838" s="171" t="s">
        <v>6918</v>
      </c>
      <c r="AT838" s="171" t="s">
        <v>7679</v>
      </c>
      <c r="AU838" s="171" t="s">
        <v>7677</v>
      </c>
      <c r="AV838" s="7" t="s">
        <v>8470</v>
      </c>
      <c r="AW838" s="14" t="s">
        <v>7678</v>
      </c>
      <c r="AX838" s="49" t="s">
        <v>6009</v>
      </c>
      <c r="AY838" s="38" t="s">
        <v>6007</v>
      </c>
      <c r="AZ838" s="14" t="s">
        <v>6140</v>
      </c>
      <c r="BA838" s="49" t="s">
        <v>5967</v>
      </c>
      <c r="BB838" s="38" t="s">
        <v>6007</v>
      </c>
      <c r="BC838" s="7">
        <v>0.5</v>
      </c>
      <c r="BD838" s="14" t="s">
        <v>6070</v>
      </c>
      <c r="BE838" s="49" t="s">
        <v>5960</v>
      </c>
      <c r="BF838" s="38" t="s">
        <v>5961</v>
      </c>
      <c r="BG838" s="7">
        <v>0.3</v>
      </c>
      <c r="BH838" s="45">
        <v>106.94821803020187</v>
      </c>
      <c r="BI838" s="215" t="s">
        <v>8495</v>
      </c>
      <c r="BJ838" s="215" t="s">
        <v>8554</v>
      </c>
      <c r="BK838" s="7">
        <v>1.1000000000000001</v>
      </c>
      <c r="BL838" s="25">
        <v>3.5211267605633804E-2</v>
      </c>
      <c r="BM838" s="20">
        <v>0.39924999999999999</v>
      </c>
      <c r="BN838" s="20">
        <v>7.7500000000000013E-2</v>
      </c>
      <c r="BO838" s="20">
        <v>0.66249999999999998</v>
      </c>
      <c r="BP838" s="46" t="s">
        <v>8473</v>
      </c>
      <c r="BQ838" s="215" t="s">
        <v>8473</v>
      </c>
      <c r="BR838" s="79" t="s">
        <v>8473</v>
      </c>
      <c r="BS838" s="9">
        <v>0</v>
      </c>
      <c r="BT838" s="9">
        <v>0</v>
      </c>
      <c r="BU838" s="47" t="s">
        <v>5993</v>
      </c>
      <c r="BV838" s="47" t="s">
        <v>5993</v>
      </c>
      <c r="BW838" s="14" t="s">
        <v>5474</v>
      </c>
      <c r="BX838" s="83" t="s">
        <v>8473</v>
      </c>
      <c r="BY838" s="82" t="s">
        <v>8473</v>
      </c>
      <c r="BZ838" s="46" t="s">
        <v>8473</v>
      </c>
      <c r="CA838" s="48" t="s">
        <v>8475</v>
      </c>
      <c r="CB838" s="45">
        <v>1764</v>
      </c>
      <c r="CC838" s="45">
        <v>352.8</v>
      </c>
      <c r="CD838" s="45">
        <v>0</v>
      </c>
      <c r="CE838" s="45">
        <v>0</v>
      </c>
      <c r="CF838" s="14" t="s">
        <v>9343</v>
      </c>
      <c r="CG838" s="7" t="s">
        <v>8477</v>
      </c>
      <c r="CH838" s="215" t="s">
        <v>8478</v>
      </c>
      <c r="CI838" s="215" t="s">
        <v>8546</v>
      </c>
      <c r="CJ838" s="215" t="s">
        <v>8479</v>
      </c>
      <c r="CK838" s="43" t="s">
        <v>6887</v>
      </c>
      <c r="CL838" s="43" t="s">
        <v>5474</v>
      </c>
      <c r="CM838" s="43" t="s">
        <v>6898</v>
      </c>
      <c r="CN838" s="145">
        <v>352.8</v>
      </c>
      <c r="CO838" s="145">
        <v>1764</v>
      </c>
      <c r="CP838" s="148">
        <v>2358.2082075659514</v>
      </c>
      <c r="CQ838" s="189" t="s">
        <v>5474</v>
      </c>
      <c r="CR838" s="189" t="s">
        <v>5474</v>
      </c>
      <c r="CS838" s="99" t="s">
        <v>5474</v>
      </c>
      <c r="CT838" s="167" t="s">
        <v>5474</v>
      </c>
      <c r="CU838" s="43" t="s">
        <v>5474</v>
      </c>
      <c r="CV838" s="43" t="s">
        <v>5474</v>
      </c>
      <c r="CW838" s="43" t="s">
        <v>5474</v>
      </c>
      <c r="CX838" s="43" t="s">
        <v>5474</v>
      </c>
      <c r="CY838" s="43" t="s">
        <v>5474</v>
      </c>
      <c r="CZ838" s="43" t="s">
        <v>5474</v>
      </c>
      <c r="DA838" s="42" t="s">
        <v>5474</v>
      </c>
      <c r="DB838" s="42" t="s">
        <v>5474</v>
      </c>
      <c r="DC838" s="42" t="s">
        <v>5474</v>
      </c>
      <c r="DD838" s="42" t="s">
        <v>5474</v>
      </c>
      <c r="DE838" s="42" t="s">
        <v>5474</v>
      </c>
      <c r="DF838" s="42" t="s">
        <v>5474</v>
      </c>
      <c r="DG838" s="42" t="s">
        <v>5474</v>
      </c>
      <c r="DH838" s="42" t="s">
        <v>5474</v>
      </c>
    </row>
    <row r="839" spans="1:112">
      <c r="A839" s="22">
        <v>1522</v>
      </c>
      <c r="B839" s="7" t="s">
        <v>139</v>
      </c>
      <c r="C839" s="21">
        <v>-4.9299999999999997E-2</v>
      </c>
      <c r="D839" s="21">
        <v>3.9100000000000003E-2</v>
      </c>
      <c r="E839" s="21">
        <v>-1.1900000000000001E-2</v>
      </c>
      <c r="F839" s="21">
        <v>0.08</v>
      </c>
      <c r="G839" s="21">
        <v>0.1681</v>
      </c>
      <c r="H839" s="21">
        <v>-1.1599999999999999</v>
      </c>
      <c r="I839" s="21">
        <v>-1</v>
      </c>
      <c r="J839" s="21">
        <v>0.16669999999999999</v>
      </c>
      <c r="K839" s="21">
        <v>-2.0899999999999998E-2</v>
      </c>
      <c r="L839" s="21">
        <v>-1.9599999999999999E-2</v>
      </c>
      <c r="M839" s="21">
        <v>-3.5700000000000003E-2</v>
      </c>
      <c r="N839" s="21">
        <v>-1.77E-2</v>
      </c>
      <c r="O839" s="21">
        <v>3.3599999999999998E-2</v>
      </c>
      <c r="P839" s="21">
        <v>-7.1000000000000004E-3</v>
      </c>
      <c r="Q839" s="21">
        <v>1.9E-3</v>
      </c>
      <c r="R839" s="21">
        <v>2.0000000000000001E-4</v>
      </c>
      <c r="S839" s="21">
        <v>9.8599999999999993E-2</v>
      </c>
      <c r="T839" s="21">
        <v>3.7199999999999997E-2</v>
      </c>
      <c r="U839" s="10">
        <v>0.21</v>
      </c>
      <c r="V839" s="10">
        <v>0.87</v>
      </c>
      <c r="W839" s="7">
        <v>1.38</v>
      </c>
      <c r="X839" s="20">
        <v>0.67749999999999999</v>
      </c>
      <c r="Y839" s="75">
        <v>2020</v>
      </c>
      <c r="Z839" s="7">
        <v>0.6</v>
      </c>
      <c r="AA839" s="7">
        <v>0</v>
      </c>
      <c r="AB839" s="51">
        <v>-275</v>
      </c>
      <c r="AC839" s="51">
        <v>-73</v>
      </c>
      <c r="AD839" s="51">
        <v>3</v>
      </c>
      <c r="AE839" s="51"/>
      <c r="AF839" s="51"/>
      <c r="AG839" s="51">
        <v>3</v>
      </c>
      <c r="AH839" s="20">
        <v>5.0000000000000001E-4</v>
      </c>
      <c r="AI839" s="7" t="s">
        <v>8493</v>
      </c>
      <c r="AJ839" s="67" t="s">
        <v>8494</v>
      </c>
      <c r="AK839" s="44">
        <v>-0.90445859872611467</v>
      </c>
      <c r="AL839" s="44">
        <v>-0.90163934426229486</v>
      </c>
      <c r="AM839" s="44">
        <v>0.83333333333334125</v>
      </c>
      <c r="AN839" s="25">
        <v>0.40568475452196368</v>
      </c>
      <c r="AO839" s="25">
        <v>0.15762273901808788</v>
      </c>
      <c r="AP839" s="215">
        <v>19.350000000000001</v>
      </c>
      <c r="AQ839" s="215" t="s">
        <v>8552</v>
      </c>
      <c r="AR839" s="44">
        <v>1.3089005235602E-2</v>
      </c>
      <c r="AS839" s="171" t="s">
        <v>6918</v>
      </c>
      <c r="AT839" s="171" t="s">
        <v>7177</v>
      </c>
      <c r="AU839" s="171" t="s">
        <v>7028</v>
      </c>
      <c r="AV839" s="7" t="s">
        <v>8470</v>
      </c>
      <c r="AW839" s="14" t="s">
        <v>7176</v>
      </c>
      <c r="AX839" s="49" t="s">
        <v>6337</v>
      </c>
      <c r="AY839" s="38" t="s">
        <v>6047</v>
      </c>
      <c r="AZ839" s="14" t="s">
        <v>6534</v>
      </c>
      <c r="BA839" s="49" t="s">
        <v>5967</v>
      </c>
      <c r="BB839" s="38" t="s">
        <v>6007</v>
      </c>
      <c r="BC839" s="7">
        <v>0.2</v>
      </c>
      <c r="BD839" s="14" t="s">
        <v>6097</v>
      </c>
      <c r="BE839" s="49" t="s">
        <v>5967</v>
      </c>
      <c r="BF839" s="38" t="s">
        <v>5971</v>
      </c>
      <c r="BG839" s="7">
        <v>0.5</v>
      </c>
      <c r="BH839" s="45">
        <v>162.61620032449383</v>
      </c>
      <c r="BI839" s="215" t="s">
        <v>8471</v>
      </c>
      <c r="BJ839" s="215" t="s">
        <v>8554</v>
      </c>
      <c r="BK839" s="7">
        <v>0.8</v>
      </c>
      <c r="BL839" s="25">
        <v>1.3089005235602092E-2</v>
      </c>
      <c r="BM839" s="20">
        <v>0.58262499999999995</v>
      </c>
      <c r="BN839" s="20">
        <v>0.62249999999999994</v>
      </c>
      <c r="BO839" s="20">
        <v>0.54999999999999993</v>
      </c>
      <c r="BP839" s="46">
        <v>22.241379310344829</v>
      </c>
      <c r="BQ839" s="215" t="s">
        <v>8553</v>
      </c>
      <c r="BR839" s="79">
        <v>-0.46897071490094749</v>
      </c>
      <c r="BS839" s="9">
        <v>6.5087070097295197E-2</v>
      </c>
      <c r="BT839" s="9">
        <v>2.5011435042983088E-2</v>
      </c>
      <c r="BU839" s="47" t="s">
        <v>5993</v>
      </c>
      <c r="BV839" s="47" t="s">
        <v>5993</v>
      </c>
      <c r="BW839" s="14" t="s">
        <v>5474</v>
      </c>
      <c r="BX839" s="83">
        <v>-0.36276485788113705</v>
      </c>
      <c r="BY839" s="82">
        <v>0.90999999999999992</v>
      </c>
      <c r="BZ839" s="46">
        <v>21.263736263736266</v>
      </c>
      <c r="CA839" s="48" t="s">
        <v>8538</v>
      </c>
      <c r="CB839" s="45">
        <v>-5321.25</v>
      </c>
      <c r="CC839" s="45">
        <v>-1412.5500000000002</v>
      </c>
      <c r="CD839" s="45">
        <v>58.050000000000004</v>
      </c>
      <c r="CE839" s="45">
        <v>0</v>
      </c>
      <c r="CF839" s="14" t="s">
        <v>9344</v>
      </c>
      <c r="CG839" s="7" t="s">
        <v>8477</v>
      </c>
      <c r="CH839" s="215" t="s">
        <v>8478</v>
      </c>
      <c r="CI839" s="215" t="s">
        <v>8479</v>
      </c>
      <c r="CJ839" s="215" t="s">
        <v>8479</v>
      </c>
      <c r="CK839" s="43" t="s">
        <v>6968</v>
      </c>
      <c r="CL839" s="43" t="s">
        <v>8480</v>
      </c>
      <c r="CM839" s="43" t="s">
        <v>6898</v>
      </c>
      <c r="CN839" s="145">
        <v>-1412.5500000000002</v>
      </c>
      <c r="CO839" s="145">
        <v>-5263.2</v>
      </c>
      <c r="CP839" s="148">
        <v>3146.6234762789559</v>
      </c>
      <c r="CQ839" s="189" t="s">
        <v>5474</v>
      </c>
      <c r="CR839" s="189" t="s">
        <v>5474</v>
      </c>
      <c r="CS839" s="99" t="s">
        <v>5474</v>
      </c>
      <c r="CT839" s="167" t="s">
        <v>5474</v>
      </c>
      <c r="CU839" s="43" t="s">
        <v>5474</v>
      </c>
      <c r="CV839" s="43" t="s">
        <v>5474</v>
      </c>
      <c r="CW839" s="43" t="s">
        <v>5474</v>
      </c>
      <c r="CX839" s="43" t="s">
        <v>5474</v>
      </c>
      <c r="CY839" s="43" t="s">
        <v>5474</v>
      </c>
      <c r="CZ839" s="43" t="s">
        <v>5474</v>
      </c>
      <c r="DA839" s="42" t="s">
        <v>5474</v>
      </c>
      <c r="DB839" s="42" t="s">
        <v>5474</v>
      </c>
      <c r="DC839" s="42" t="s">
        <v>5474</v>
      </c>
      <c r="DD839" s="42" t="s">
        <v>5474</v>
      </c>
      <c r="DE839" s="42" t="s">
        <v>5474</v>
      </c>
      <c r="DF839" s="42" t="s">
        <v>5474</v>
      </c>
      <c r="DG839" s="42" t="s">
        <v>5474</v>
      </c>
      <c r="DH839" s="42" t="s">
        <v>5474</v>
      </c>
    </row>
    <row r="840" spans="1:112">
      <c r="A840" s="22">
        <v>8047</v>
      </c>
      <c r="B840" s="7" t="s">
        <v>1438</v>
      </c>
      <c r="C840" s="21">
        <v>2.0500000000000001E-2</v>
      </c>
      <c r="D840" s="21">
        <v>0.31879999999999997</v>
      </c>
      <c r="E840" s="21">
        <v>0.12230000000000001</v>
      </c>
      <c r="F840" s="21">
        <v>0.21010000000000001</v>
      </c>
      <c r="G840" s="21">
        <v>0.1653</v>
      </c>
      <c r="H840" s="21">
        <v>1.7333000000000001</v>
      </c>
      <c r="I840" s="21">
        <v>1.75</v>
      </c>
      <c r="J840" s="21">
        <v>0.70369999999999999</v>
      </c>
      <c r="K840" s="21">
        <v>4.7000000000000002E-3</v>
      </c>
      <c r="L840" s="21">
        <v>-1.5599999999999999E-2</v>
      </c>
      <c r="M840" s="21">
        <v>-4.1000000000000003E-3</v>
      </c>
      <c r="N840" s="21">
        <v>9.7900000000000001E-2</v>
      </c>
      <c r="O840" s="21">
        <v>5.57E-2</v>
      </c>
      <c r="P840" s="21">
        <v>2.6100000000000002E-2</v>
      </c>
      <c r="Q840" s="21">
        <v>9.7000000000000003E-3</v>
      </c>
      <c r="R840" s="21">
        <v>7.7000000000000002E-3</v>
      </c>
      <c r="S840" s="21">
        <v>1.4E-2</v>
      </c>
      <c r="T840" s="21">
        <v>1.12E-2</v>
      </c>
      <c r="U840" s="10">
        <v>-0.08</v>
      </c>
      <c r="V840" s="10">
        <v>0.47</v>
      </c>
      <c r="W840" s="7">
        <v>0.17</v>
      </c>
      <c r="X840" s="20">
        <v>0.5615</v>
      </c>
      <c r="Y840" s="75">
        <v>2020</v>
      </c>
      <c r="Z840" s="7">
        <v>0.15</v>
      </c>
      <c r="AA840" s="7">
        <v>0</v>
      </c>
      <c r="AB840" s="51">
        <v>42</v>
      </c>
      <c r="AC840" s="51">
        <v>-2</v>
      </c>
      <c r="AD840" s="51"/>
      <c r="AE840" s="51"/>
      <c r="AF840" s="51">
        <v>-3</v>
      </c>
      <c r="AG840" s="51"/>
      <c r="AH840" s="20">
        <v>0</v>
      </c>
      <c r="AI840" s="7" t="s">
        <v>8481</v>
      </c>
      <c r="AJ840" s="67" t="s">
        <v>9345</v>
      </c>
      <c r="AK840" s="44">
        <v>-0.52338530066815137</v>
      </c>
      <c r="AL840" s="44">
        <v>-0.83720930232558155</v>
      </c>
      <c r="AM840" s="44">
        <v>1</v>
      </c>
      <c r="AN840" s="25">
        <v>0.3741666666666667</v>
      </c>
      <c r="AO840" s="25">
        <v>0.1791666666666667</v>
      </c>
      <c r="AP840" s="215">
        <v>12</v>
      </c>
      <c r="AQ840" s="215" t="s">
        <v>8552</v>
      </c>
      <c r="AR840" s="44">
        <v>8.4033613445378096E-3</v>
      </c>
      <c r="AS840" s="171" t="s">
        <v>6918</v>
      </c>
      <c r="AT840" s="171" t="s">
        <v>6953</v>
      </c>
      <c r="AU840" s="171" t="s">
        <v>6987</v>
      </c>
      <c r="AV840" s="7" t="s">
        <v>9286</v>
      </c>
      <c r="AW840" s="14" t="s">
        <v>6962</v>
      </c>
      <c r="AX840" s="49" t="s">
        <v>5967</v>
      </c>
      <c r="AY840" s="38" t="s">
        <v>6007</v>
      </c>
      <c r="AZ840" s="14" t="s">
        <v>6028</v>
      </c>
      <c r="BA840" s="49" t="s">
        <v>5967</v>
      </c>
      <c r="BB840" s="38" t="s">
        <v>5971</v>
      </c>
      <c r="BC840" s="7">
        <v>0.2</v>
      </c>
      <c r="BD840" s="14" t="s">
        <v>6461</v>
      </c>
      <c r="BE840" s="49" t="s">
        <v>5967</v>
      </c>
      <c r="BF840" s="38" t="s">
        <v>5961</v>
      </c>
      <c r="BG840" s="7">
        <v>0.7</v>
      </c>
      <c r="BH840" s="45">
        <v>83.291310189525888</v>
      </c>
      <c r="BI840" s="215" t="s">
        <v>8471</v>
      </c>
      <c r="BJ840" s="215" t="s">
        <v>8554</v>
      </c>
      <c r="BK840" s="7">
        <v>0.5</v>
      </c>
      <c r="BL840" s="25">
        <v>1.6949152542372819E-2</v>
      </c>
      <c r="BM840" s="20">
        <v>0.69962499999999994</v>
      </c>
      <c r="BN840" s="20">
        <v>0.71749999999999992</v>
      </c>
      <c r="BO840" s="20">
        <v>0.68499999999999983</v>
      </c>
      <c r="BP840" s="46">
        <v>25.531914893617024</v>
      </c>
      <c r="BQ840" s="215" t="s">
        <v>8483</v>
      </c>
      <c r="BR840" s="79">
        <v>-0.48</v>
      </c>
      <c r="BS840" s="9">
        <v>8.2682971284653295E-3</v>
      </c>
      <c r="BT840" s="9">
        <v>6.6113237560272431E-3</v>
      </c>
      <c r="BU840" s="47" t="s">
        <v>5993</v>
      </c>
      <c r="BV840" s="47" t="s">
        <v>5993</v>
      </c>
      <c r="BW840" s="14" t="s">
        <v>5474</v>
      </c>
      <c r="BX840" s="83">
        <v>-0.34999999999999992</v>
      </c>
      <c r="BY840" s="82">
        <v>0.52</v>
      </c>
      <c r="BZ840" s="46">
        <v>23.076923076923077</v>
      </c>
      <c r="CA840" s="48" t="s">
        <v>8485</v>
      </c>
      <c r="CB840" s="45">
        <v>504</v>
      </c>
      <c r="CC840" s="45">
        <v>-24</v>
      </c>
      <c r="CD840" s="45">
        <v>0</v>
      </c>
      <c r="CE840" s="45">
        <v>0</v>
      </c>
      <c r="CF840" s="14" t="s">
        <v>9346</v>
      </c>
      <c r="CG840" s="7" t="s">
        <v>8477</v>
      </c>
      <c r="CH840" s="215" t="s">
        <v>8478</v>
      </c>
      <c r="CI840" s="215" t="s">
        <v>8498</v>
      </c>
      <c r="CJ840" s="215" t="s">
        <v>8479</v>
      </c>
      <c r="CK840" s="43" t="s">
        <v>6965</v>
      </c>
      <c r="CL840" s="43" t="s">
        <v>5474</v>
      </c>
      <c r="CM840" s="43" t="s">
        <v>6898</v>
      </c>
      <c r="CN840" s="145">
        <v>-24</v>
      </c>
      <c r="CO840" s="145">
        <v>504</v>
      </c>
      <c r="CP840" s="148">
        <v>999.49572227431065</v>
      </c>
      <c r="CQ840" s="189" t="s">
        <v>5474</v>
      </c>
      <c r="CR840" s="189" t="s">
        <v>5474</v>
      </c>
      <c r="CS840" s="99" t="s">
        <v>5474</v>
      </c>
      <c r="CT840" s="167" t="s">
        <v>5474</v>
      </c>
      <c r="CU840" s="43" t="s">
        <v>5474</v>
      </c>
      <c r="CV840" s="43" t="s">
        <v>5474</v>
      </c>
      <c r="CW840" s="43" t="s">
        <v>5474</v>
      </c>
      <c r="CX840" s="43" t="s">
        <v>5474</v>
      </c>
      <c r="CY840" s="43" t="s">
        <v>5474</v>
      </c>
      <c r="CZ840" s="43" t="s">
        <v>5474</v>
      </c>
      <c r="DA840" s="42" t="s">
        <v>5474</v>
      </c>
      <c r="DB840" s="42" t="s">
        <v>5474</v>
      </c>
      <c r="DC840" s="42" t="s">
        <v>5474</v>
      </c>
      <c r="DD840" s="42" t="s">
        <v>5474</v>
      </c>
      <c r="DE840" s="42" t="s">
        <v>5474</v>
      </c>
      <c r="DF840" s="42" t="s">
        <v>5474</v>
      </c>
      <c r="DG840" s="42" t="s">
        <v>5474</v>
      </c>
      <c r="DH840" s="42" t="s">
        <v>5474</v>
      </c>
    </row>
    <row r="841" spans="1:112">
      <c r="A841" s="22">
        <v>1234</v>
      </c>
      <c r="B841" s="7" t="s">
        <v>44</v>
      </c>
      <c r="C841" s="21">
        <v>2.3599999999999999E-2</v>
      </c>
      <c r="D841" s="21">
        <v>-0.18160000000000001</v>
      </c>
      <c r="E841" s="21">
        <v>6.08E-2</v>
      </c>
      <c r="F841" s="21">
        <v>-0.1779</v>
      </c>
      <c r="G841" s="21">
        <v>2.7699999999999999E-2</v>
      </c>
      <c r="H841" s="21">
        <v>0.21210000000000001</v>
      </c>
      <c r="I841" s="21">
        <v>-6.9800000000000001E-2</v>
      </c>
      <c r="J841" s="21">
        <v>4.2900000000000001E-2</v>
      </c>
      <c r="K841" s="21">
        <v>7.3499999999999996E-2</v>
      </c>
      <c r="L841" s="21">
        <v>-1.2999999999999999E-3</v>
      </c>
      <c r="M841" s="21">
        <v>4.3E-3</v>
      </c>
      <c r="N841" s="21">
        <v>4.7899999999999998E-2</v>
      </c>
      <c r="O841" s="21">
        <v>2.8500000000000001E-2</v>
      </c>
      <c r="P841" s="21">
        <v>1.8100000000000002E-2</v>
      </c>
      <c r="Q841" s="21">
        <v>1.1999999999999999E-3</v>
      </c>
      <c r="R841" s="21">
        <v>1.1000000000000001E-3</v>
      </c>
      <c r="S841" s="21">
        <v>4.5999999999999999E-2</v>
      </c>
      <c r="T841" s="21">
        <v>3.6799999999999999E-2</v>
      </c>
      <c r="U841" s="10">
        <v>0.73</v>
      </c>
      <c r="V841" s="10">
        <v>2.25</v>
      </c>
      <c r="W841" s="7">
        <v>1.72</v>
      </c>
      <c r="X841" s="20">
        <v>0.85399999999999998</v>
      </c>
      <c r="Y841" s="75">
        <v>2020</v>
      </c>
      <c r="Z841" s="7">
        <v>1.8</v>
      </c>
      <c r="AA841" s="7">
        <v>0</v>
      </c>
      <c r="AB841" s="51">
        <v>-114</v>
      </c>
      <c r="AC841" s="51">
        <v>10</v>
      </c>
      <c r="AD841" s="51"/>
      <c r="AE841" s="51"/>
      <c r="AF841" s="51">
        <v>-1</v>
      </c>
      <c r="AG841" s="51"/>
      <c r="AH841" s="20">
        <v>0</v>
      </c>
      <c r="AI841" s="7" t="s">
        <v>8467</v>
      </c>
      <c r="AJ841" s="67" t="s">
        <v>8757</v>
      </c>
      <c r="AK841" s="44">
        <v>-0.68750000000000044</v>
      </c>
      <c r="AL841" s="44">
        <v>-0.93181818181818254</v>
      </c>
      <c r="AM841" s="44">
        <v>-1</v>
      </c>
      <c r="AN841" s="25">
        <v>0.21145374449339208</v>
      </c>
      <c r="AO841" s="25">
        <v>6.4610866372980996E-2</v>
      </c>
      <c r="AP841" s="215">
        <v>34.049999999999997</v>
      </c>
      <c r="AQ841" s="215" t="s">
        <v>8552</v>
      </c>
      <c r="AR841" s="44">
        <v>2.9455081001472701E-3</v>
      </c>
      <c r="AS841" s="171" t="s">
        <v>6918</v>
      </c>
      <c r="AT841" s="171" t="s">
        <v>6966</v>
      </c>
      <c r="AU841" s="171" t="s">
        <v>6967</v>
      </c>
      <c r="AV841" s="7" t="s">
        <v>8470</v>
      </c>
      <c r="AW841" s="14" t="s">
        <v>6710</v>
      </c>
      <c r="AX841" s="49" t="s">
        <v>5967</v>
      </c>
      <c r="AY841" s="38" t="s">
        <v>6007</v>
      </c>
      <c r="AZ841" s="14" t="s">
        <v>6498</v>
      </c>
      <c r="BA841" s="49" t="s">
        <v>5967</v>
      </c>
      <c r="BB841" s="38" t="s">
        <v>5961</v>
      </c>
      <c r="BC841" s="7">
        <v>1.7</v>
      </c>
      <c r="BD841" s="14" t="s">
        <v>6018</v>
      </c>
      <c r="BE841" s="49" t="s">
        <v>5967</v>
      </c>
      <c r="BF841" s="38" t="s">
        <v>5961</v>
      </c>
      <c r="BG841" s="7">
        <v>1</v>
      </c>
      <c r="BH841" s="45">
        <v>159.10128898228101</v>
      </c>
      <c r="BI841" s="215" t="s">
        <v>8495</v>
      </c>
      <c r="BJ841" s="215" t="s">
        <v>8554</v>
      </c>
      <c r="BK841" s="7">
        <v>0.4</v>
      </c>
      <c r="BL841" s="25">
        <v>0</v>
      </c>
      <c r="BM841" s="20">
        <v>0.58056249999999998</v>
      </c>
      <c r="BN841" s="20">
        <v>0.54</v>
      </c>
      <c r="BO841" s="20">
        <v>0.61374999999999991</v>
      </c>
      <c r="BP841" s="46">
        <v>15.133333333333333</v>
      </c>
      <c r="BQ841" s="215" t="s">
        <v>8540</v>
      </c>
      <c r="BR841" s="79">
        <v>-0.1514341654429758</v>
      </c>
      <c r="BS841" s="9">
        <v>4.4404185587733291E-2</v>
      </c>
      <c r="BT841" s="9">
        <v>4.6740007081918833E-2</v>
      </c>
      <c r="BU841" s="47" t="s">
        <v>5993</v>
      </c>
      <c r="BV841" s="47" t="s">
        <v>5993</v>
      </c>
      <c r="BW841" s="14" t="s">
        <v>5474</v>
      </c>
      <c r="BX841" s="83">
        <v>1.8279001468428962E-2</v>
      </c>
      <c r="BY841" s="82">
        <v>2.0300000000000002</v>
      </c>
      <c r="BZ841" s="46">
        <v>16.77339901477832</v>
      </c>
      <c r="CA841" s="48" t="s">
        <v>8475</v>
      </c>
      <c r="CB841" s="45">
        <v>-3881.7</v>
      </c>
      <c r="CC841" s="45">
        <v>340.5</v>
      </c>
      <c r="CD841" s="45">
        <v>0</v>
      </c>
      <c r="CE841" s="45">
        <v>0</v>
      </c>
      <c r="CF841" s="14" t="s">
        <v>9347</v>
      </c>
      <c r="CG841" s="7" t="s">
        <v>8556</v>
      </c>
      <c r="CH841" s="215" t="s">
        <v>8479</v>
      </c>
      <c r="CI841" s="215" t="s">
        <v>8479</v>
      </c>
      <c r="CJ841" s="215" t="s">
        <v>8479</v>
      </c>
      <c r="CK841" s="43" t="s">
        <v>6965</v>
      </c>
      <c r="CL841" s="43" t="s">
        <v>5474</v>
      </c>
      <c r="CM841" s="43" t="s">
        <v>5474</v>
      </c>
      <c r="CN841" s="145">
        <v>340.5</v>
      </c>
      <c r="CO841" s="145">
        <v>-3881.7</v>
      </c>
      <c r="CP841" s="148">
        <v>5417.3988898466678</v>
      </c>
      <c r="CQ841" s="189" t="s">
        <v>5474</v>
      </c>
      <c r="CR841" s="189" t="s">
        <v>5474</v>
      </c>
      <c r="CS841" s="99" t="s">
        <v>5474</v>
      </c>
      <c r="CT841" s="167" t="s">
        <v>5474</v>
      </c>
      <c r="CU841" s="43" t="s">
        <v>5474</v>
      </c>
      <c r="CV841" s="43" t="s">
        <v>5474</v>
      </c>
      <c r="CW841" s="43" t="s">
        <v>5474</v>
      </c>
      <c r="CX841" s="43" t="s">
        <v>5474</v>
      </c>
      <c r="CY841" s="43" t="s">
        <v>5474</v>
      </c>
      <c r="CZ841" s="43" t="s">
        <v>5474</v>
      </c>
      <c r="DA841" s="42" t="s">
        <v>5474</v>
      </c>
      <c r="DB841" s="42" t="s">
        <v>5474</v>
      </c>
      <c r="DC841" s="42" t="s">
        <v>5474</v>
      </c>
      <c r="DD841" s="42" t="s">
        <v>5474</v>
      </c>
      <c r="DE841" s="42" t="s">
        <v>5474</v>
      </c>
      <c r="DF841" s="42" t="s">
        <v>5474</v>
      </c>
      <c r="DG841" s="42" t="s">
        <v>5474</v>
      </c>
      <c r="DH841" s="42" t="s">
        <v>5474</v>
      </c>
    </row>
    <row r="842" spans="1:112">
      <c r="A842" s="22">
        <v>2816</v>
      </c>
      <c r="B842" s="7" t="s">
        <v>531</v>
      </c>
      <c r="C842" s="21">
        <v>-0.1004</v>
      </c>
      <c r="D842" s="21">
        <v>-0.18099999999999999</v>
      </c>
      <c r="E842" s="21">
        <v>-4.8300000000000003E-2</v>
      </c>
      <c r="F842" s="21">
        <v>-2.8199999999999999E-2</v>
      </c>
      <c r="G842" s="21">
        <v>8.14E-2</v>
      </c>
      <c r="H842" s="21"/>
      <c r="I842" s="21">
        <v>3.9687999999999999</v>
      </c>
      <c r="J842" s="21">
        <v>3.9687999999999999</v>
      </c>
      <c r="K842" s="21">
        <v>4.8099999999999997E-2</v>
      </c>
      <c r="L842" s="21">
        <v>9.8799999999999999E-2</v>
      </c>
      <c r="M842" s="21">
        <v>4.3499999999999997E-2</v>
      </c>
      <c r="N842" s="21">
        <v>6.7199999999999996E-2</v>
      </c>
      <c r="O842" s="21">
        <v>0.15429999999999999</v>
      </c>
      <c r="P842" s="21">
        <v>6.83E-2</v>
      </c>
      <c r="Q842" s="21">
        <v>2.29E-2</v>
      </c>
      <c r="R842" s="21">
        <v>7.7000000000000002E-3</v>
      </c>
      <c r="S842" s="21">
        <v>0.1237</v>
      </c>
      <c r="T842" s="21">
        <v>3.4500000000000003E-2</v>
      </c>
      <c r="U842" s="10">
        <v>0.95</v>
      </c>
      <c r="V842" s="10">
        <v>4.3899999999999997</v>
      </c>
      <c r="W842" s="7">
        <v>0.75600000000000001</v>
      </c>
      <c r="X842" s="20">
        <v>0.3034</v>
      </c>
      <c r="Y842" s="75">
        <v>2020</v>
      </c>
      <c r="Z842" s="7">
        <v>0.8</v>
      </c>
      <c r="AA842" s="7">
        <v>0</v>
      </c>
      <c r="AB842" s="51">
        <v>-161</v>
      </c>
      <c r="AC842" s="51">
        <v>-17</v>
      </c>
      <c r="AD842" s="51"/>
      <c r="AE842" s="51"/>
      <c r="AF842" s="51">
        <v>1</v>
      </c>
      <c r="AG842" s="51"/>
      <c r="AH842" s="20">
        <v>0</v>
      </c>
      <c r="AI842" s="7" t="s">
        <v>8467</v>
      </c>
      <c r="AJ842" s="67" t="s">
        <v>8494</v>
      </c>
      <c r="AK842" s="44">
        <v>-0.625</v>
      </c>
      <c r="AL842" s="44">
        <v>-0.80555555555555647</v>
      </c>
      <c r="AM842" s="44">
        <v>1</v>
      </c>
      <c r="AN842" s="25">
        <v>0.20304568527918782</v>
      </c>
      <c r="AO842" s="25">
        <v>9.1370558375634375E-2</v>
      </c>
      <c r="AP842" s="215">
        <v>19.7</v>
      </c>
      <c r="AQ842" s="215" t="s">
        <v>8552</v>
      </c>
      <c r="AR842" s="44">
        <v>2.5445292620865098E-3</v>
      </c>
      <c r="AS842" s="171" t="s">
        <v>7692</v>
      </c>
      <c r="AT842" s="171" t="s">
        <v>7062</v>
      </c>
      <c r="AU842" s="171" t="s">
        <v>6914</v>
      </c>
      <c r="AV842" s="7" t="s">
        <v>8470</v>
      </c>
      <c r="AW842" s="14" t="s">
        <v>7691</v>
      </c>
      <c r="AX842" s="49" t="s">
        <v>6337</v>
      </c>
      <c r="AY842" s="38" t="s">
        <v>6047</v>
      </c>
      <c r="AZ842" s="14" t="s">
        <v>6015</v>
      </c>
      <c r="BA842" s="49" t="s">
        <v>5967</v>
      </c>
      <c r="BB842" s="38" t="s">
        <v>5971</v>
      </c>
      <c r="BC842" s="7">
        <v>0.1</v>
      </c>
      <c r="BD842" s="14" t="s">
        <v>6118</v>
      </c>
      <c r="BE842" s="49" t="s">
        <v>5967</v>
      </c>
      <c r="BF842" s="38" t="s">
        <v>5961</v>
      </c>
      <c r="BG842" s="7">
        <v>0.7</v>
      </c>
      <c r="BH842" s="45">
        <v>15.15250371259819</v>
      </c>
      <c r="BI842" s="215" t="s">
        <v>8495</v>
      </c>
      <c r="BJ842" s="215" t="s">
        <v>8554</v>
      </c>
      <c r="BK842" s="7">
        <v>0.1</v>
      </c>
      <c r="BL842" s="25">
        <v>0</v>
      </c>
      <c r="BM842" s="20">
        <v>0.63993749999999983</v>
      </c>
      <c r="BN842" s="20">
        <v>0.56499999999999995</v>
      </c>
      <c r="BO842" s="20">
        <v>0.70124999999999982</v>
      </c>
      <c r="BP842" s="46">
        <v>4.4874715261958995</v>
      </c>
      <c r="BQ842" s="215" t="s">
        <v>8560</v>
      </c>
      <c r="BR842" s="79">
        <v>1.7715736040609134</v>
      </c>
      <c r="BS842" s="9">
        <v>3.233646619055186E-2</v>
      </c>
      <c r="BT842" s="9">
        <v>3.4556978730265531E-2</v>
      </c>
      <c r="BU842" s="47" t="s">
        <v>5993</v>
      </c>
      <c r="BV842" s="47" t="s">
        <v>5993</v>
      </c>
      <c r="BW842" s="14" t="s">
        <v>5474</v>
      </c>
      <c r="BX842" s="83">
        <v>2.4644670050761421</v>
      </c>
      <c r="BY842" s="82">
        <v>4.55</v>
      </c>
      <c r="BZ842" s="46">
        <v>4.3296703296703294</v>
      </c>
      <c r="CA842" s="48" t="s">
        <v>5474</v>
      </c>
      <c r="CB842" s="45">
        <v>-3171.7</v>
      </c>
      <c r="CC842" s="45">
        <v>-334.9</v>
      </c>
      <c r="CD842" s="45">
        <v>0</v>
      </c>
      <c r="CE842" s="45">
        <v>0</v>
      </c>
      <c r="CF842" s="14" t="s">
        <v>9348</v>
      </c>
      <c r="CG842" s="7" t="s">
        <v>8477</v>
      </c>
      <c r="CH842" s="215" t="s">
        <v>8478</v>
      </c>
      <c r="CI842" s="215" t="s">
        <v>8479</v>
      </c>
      <c r="CJ842" s="215" t="s">
        <v>8479</v>
      </c>
      <c r="CK842" s="43" t="s">
        <v>6887</v>
      </c>
      <c r="CL842" s="43" t="s">
        <v>8480</v>
      </c>
      <c r="CM842" s="43" t="s">
        <v>6898</v>
      </c>
      <c r="CN842" s="145">
        <v>-334.9</v>
      </c>
      <c r="CO842" s="145">
        <v>-3171.7</v>
      </c>
      <c r="CP842" s="148">
        <v>298.5043231381843</v>
      </c>
      <c r="CQ842" s="189" t="s">
        <v>5474</v>
      </c>
      <c r="CR842" s="189" t="s">
        <v>5474</v>
      </c>
      <c r="CS842" s="99" t="s">
        <v>5474</v>
      </c>
      <c r="CT842" s="167" t="s">
        <v>5474</v>
      </c>
      <c r="CU842" s="43" t="s">
        <v>5474</v>
      </c>
      <c r="CV842" s="43" t="s">
        <v>5474</v>
      </c>
      <c r="CW842" s="43" t="s">
        <v>5474</v>
      </c>
      <c r="CX842" s="43" t="s">
        <v>5474</v>
      </c>
      <c r="CY842" s="43" t="s">
        <v>5474</v>
      </c>
      <c r="CZ842" s="43" t="s">
        <v>5474</v>
      </c>
      <c r="DA842" s="42" t="s">
        <v>5474</v>
      </c>
      <c r="DB842" s="42" t="s">
        <v>5474</v>
      </c>
      <c r="DC842" s="42" t="s">
        <v>5474</v>
      </c>
      <c r="DD842" s="42" t="s">
        <v>5474</v>
      </c>
      <c r="DE842" s="42" t="s">
        <v>5474</v>
      </c>
      <c r="DF842" s="42" t="s">
        <v>5474</v>
      </c>
      <c r="DG842" s="42" t="s">
        <v>5474</v>
      </c>
      <c r="DH842" s="42" t="s">
        <v>5474</v>
      </c>
    </row>
    <row r="843" spans="1:112">
      <c r="A843" s="22">
        <v>5328</v>
      </c>
      <c r="B843" s="7" t="s">
        <v>1106</v>
      </c>
      <c r="C843" s="21">
        <v>0.12529999999999999</v>
      </c>
      <c r="D843" s="21">
        <v>0.317</v>
      </c>
      <c r="E843" s="21">
        <v>4.4499999999999998E-2</v>
      </c>
      <c r="F843" s="21">
        <v>0.35799999999999998</v>
      </c>
      <c r="G843" s="21">
        <v>0.35580000000000001</v>
      </c>
      <c r="H843" s="21">
        <v>-0.7</v>
      </c>
      <c r="I843" s="21">
        <v>-0.4</v>
      </c>
      <c r="J843" s="21">
        <v>5.5</v>
      </c>
      <c r="K843" s="21">
        <v>-3.1699999999999999E-2</v>
      </c>
      <c r="L843" s="21">
        <v>-3.15E-2</v>
      </c>
      <c r="M843" s="21">
        <v>5.9200000000000003E-2</v>
      </c>
      <c r="N843" s="21">
        <v>-1.7500000000000002E-2</v>
      </c>
      <c r="O843" s="21">
        <v>-1.1900000000000001E-2</v>
      </c>
      <c r="P843" s="21">
        <v>6.4899999999999999E-2</v>
      </c>
      <c r="Q843" s="21">
        <v>4.5999999999999999E-3</v>
      </c>
      <c r="R843" s="21">
        <v>3.0000000000000001E-3</v>
      </c>
      <c r="S843" s="21">
        <v>1.04E-2</v>
      </c>
      <c r="T843" s="21">
        <v>1.0999999999999999E-2</v>
      </c>
      <c r="U843" s="10">
        <v>0.13</v>
      </c>
      <c r="V843" s="10">
        <v>0.24</v>
      </c>
      <c r="W843" s="7">
        <v>6.2199999999999998E-2</v>
      </c>
      <c r="X843" s="20">
        <v>0.75829999999999997</v>
      </c>
      <c r="Y843" s="75"/>
      <c r="Z843" s="7"/>
      <c r="AA843" s="7"/>
      <c r="AB843" s="51">
        <v>358</v>
      </c>
      <c r="AC843" s="51">
        <v>-241</v>
      </c>
      <c r="AD843" s="51"/>
      <c r="AE843" s="51"/>
      <c r="AF843" s="51"/>
      <c r="AG843" s="51"/>
      <c r="AH843" s="20">
        <v>2.6800000000000001E-2</v>
      </c>
      <c r="AI843" s="7" t="s">
        <v>8487</v>
      </c>
      <c r="AJ843" s="67" t="s">
        <v>8494</v>
      </c>
      <c r="AK843" s="44">
        <v>0.62522045855379194</v>
      </c>
      <c r="AL843" s="44">
        <v>-0.80722891566265087</v>
      </c>
      <c r="AM843" s="44">
        <v>0.74999999999999933</v>
      </c>
      <c r="AN843" s="25">
        <v>0.7339805825242719</v>
      </c>
      <c r="AO843" s="25">
        <v>0.26860841423948223</v>
      </c>
      <c r="AP843" s="215">
        <v>15.45</v>
      </c>
      <c r="AQ843" s="215" t="s">
        <v>8552</v>
      </c>
      <c r="AR843" s="44">
        <v>3.6912751677852303E-2</v>
      </c>
      <c r="AS843" s="171" t="s">
        <v>8118</v>
      </c>
      <c r="AT843" s="171" t="s">
        <v>7129</v>
      </c>
      <c r="AU843" s="171" t="s">
        <v>7024</v>
      </c>
      <c r="AV843" s="7" t="s">
        <v>5474</v>
      </c>
      <c r="AW843" s="14" t="s">
        <v>6157</v>
      </c>
      <c r="AX843" s="49" t="s">
        <v>6337</v>
      </c>
      <c r="AY843" s="38" t="s">
        <v>6047</v>
      </c>
      <c r="AZ843" s="14" t="s">
        <v>6149</v>
      </c>
      <c r="BA843" s="49" t="s">
        <v>5967</v>
      </c>
      <c r="BB843" s="38" t="s">
        <v>5961</v>
      </c>
      <c r="BC843" s="7">
        <v>0.7</v>
      </c>
      <c r="BD843" s="14" t="s">
        <v>6079</v>
      </c>
      <c r="BE843" s="49" t="s">
        <v>5967</v>
      </c>
      <c r="BF843" s="38" t="s">
        <v>5961</v>
      </c>
      <c r="BG843" s="7">
        <v>0.4</v>
      </c>
      <c r="BH843" s="45">
        <v>3008.804314382226</v>
      </c>
      <c r="BI843" s="215" t="s">
        <v>8518</v>
      </c>
      <c r="BJ843" s="215" t="s">
        <v>8509</v>
      </c>
      <c r="BK843" s="7">
        <v>1.1000000000000001</v>
      </c>
      <c r="BL843" s="25">
        <v>2.9999999999999954E-2</v>
      </c>
      <c r="BM843" s="20">
        <v>0.65487499999999998</v>
      </c>
      <c r="BN843" s="20">
        <v>0.72499999999999998</v>
      </c>
      <c r="BO843" s="20">
        <v>0.59749999999999992</v>
      </c>
      <c r="BP843" s="46">
        <v>64.375</v>
      </c>
      <c r="BQ843" s="215" t="s">
        <v>8521</v>
      </c>
      <c r="BR843" s="79">
        <v>-0.81185652642934192</v>
      </c>
      <c r="BS843" s="9">
        <v>0</v>
      </c>
      <c r="BT843" s="9">
        <v>0</v>
      </c>
      <c r="BU843" s="47" t="s">
        <v>5993</v>
      </c>
      <c r="BV843" s="47" t="s">
        <v>5993</v>
      </c>
      <c r="BW843" s="14" t="s">
        <v>8550</v>
      </c>
      <c r="BX843" s="83">
        <v>-0.77422783171521037</v>
      </c>
      <c r="BY843" s="82">
        <v>0.23</v>
      </c>
      <c r="BZ843" s="46">
        <v>67.173913043478251</v>
      </c>
      <c r="CA843" s="48" t="s">
        <v>8485</v>
      </c>
      <c r="CB843" s="45">
        <v>5531.0999999999995</v>
      </c>
      <c r="CC843" s="45">
        <v>-3723.45</v>
      </c>
      <c r="CD843" s="45">
        <v>0</v>
      </c>
      <c r="CE843" s="45">
        <v>0</v>
      </c>
      <c r="CF843" s="14" t="s">
        <v>9349</v>
      </c>
      <c r="CG843" s="7" t="s">
        <v>8477</v>
      </c>
      <c r="CH843" s="215" t="s">
        <v>8478</v>
      </c>
      <c r="CI843" s="215" t="s">
        <v>8479</v>
      </c>
      <c r="CJ843" s="215" t="s">
        <v>8479</v>
      </c>
      <c r="CK843" s="43" t="s">
        <v>6894</v>
      </c>
      <c r="CL843" s="43" t="s">
        <v>8480</v>
      </c>
      <c r="CM843" s="43" t="s">
        <v>6898</v>
      </c>
      <c r="CN843" s="145">
        <v>-3723.45</v>
      </c>
      <c r="CO843" s="145">
        <v>5531.0999999999995</v>
      </c>
      <c r="CP843" s="148">
        <v>46486.026657205388</v>
      </c>
      <c r="CQ843" s="189" t="s">
        <v>5474</v>
      </c>
      <c r="CR843" s="189" t="s">
        <v>5474</v>
      </c>
      <c r="CS843" s="99" t="s">
        <v>5474</v>
      </c>
      <c r="CT843" s="167" t="s">
        <v>5474</v>
      </c>
      <c r="CU843" s="43" t="s">
        <v>5474</v>
      </c>
      <c r="CV843" s="43" t="s">
        <v>5474</v>
      </c>
      <c r="CW843" s="43" t="s">
        <v>5474</v>
      </c>
      <c r="CX843" s="43" t="s">
        <v>5474</v>
      </c>
      <c r="CY843" s="43" t="s">
        <v>5474</v>
      </c>
      <c r="CZ843" s="43" t="s">
        <v>5474</v>
      </c>
      <c r="DA843" s="42" t="s">
        <v>5474</v>
      </c>
      <c r="DB843" s="42" t="s">
        <v>5474</v>
      </c>
      <c r="DC843" s="42" t="s">
        <v>5474</v>
      </c>
      <c r="DD843" s="42" t="s">
        <v>5474</v>
      </c>
      <c r="DE843" s="42" t="s">
        <v>5474</v>
      </c>
      <c r="DF843" s="42" t="s">
        <v>5474</v>
      </c>
      <c r="DG843" s="42" t="s">
        <v>5474</v>
      </c>
      <c r="DH843" s="42" t="s">
        <v>5474</v>
      </c>
    </row>
    <row r="844" spans="1:112">
      <c r="A844" s="22">
        <v>6605</v>
      </c>
      <c r="B844" s="7" t="s">
        <v>1419</v>
      </c>
      <c r="C844" s="21">
        <v>-4.7899999999999998E-2</v>
      </c>
      <c r="D844" s="21">
        <v>-7.6300000000000007E-2</v>
      </c>
      <c r="E844" s="21">
        <v>-5.4699999999999999E-2</v>
      </c>
      <c r="F844" s="21">
        <v>-1.8599999999999998E-2</v>
      </c>
      <c r="G844" s="21">
        <v>0.17580000000000001</v>
      </c>
      <c r="H844" s="21">
        <v>-0.19769999999999999</v>
      </c>
      <c r="I844" s="21">
        <v>3.8163</v>
      </c>
      <c r="J844" s="21">
        <v>2.8271999999999999</v>
      </c>
      <c r="K844" s="21">
        <v>2.58E-2</v>
      </c>
      <c r="L844" s="21">
        <v>0.10299999999999999</v>
      </c>
      <c r="M844" s="21">
        <v>2.3199999999999998E-2</v>
      </c>
      <c r="N844" s="21">
        <v>-1.3599999999999999E-2</v>
      </c>
      <c r="O844" s="21">
        <v>8.2400000000000001E-2</v>
      </c>
      <c r="P844" s="21">
        <v>3.0499999999999999E-2</v>
      </c>
      <c r="Q844" s="21">
        <v>1.2500000000000001E-2</v>
      </c>
      <c r="R844" s="21">
        <v>8.8000000000000005E-3</v>
      </c>
      <c r="S844" s="21">
        <v>6.8199999999999997E-2</v>
      </c>
      <c r="T844" s="21">
        <v>3.6700000000000003E-2</v>
      </c>
      <c r="U844" s="10">
        <v>3.1</v>
      </c>
      <c r="V844" s="10">
        <v>5.86</v>
      </c>
      <c r="W844" s="7">
        <v>2.14</v>
      </c>
      <c r="X844" s="20">
        <v>0.40310000000000001</v>
      </c>
      <c r="Y844" s="75">
        <v>2020</v>
      </c>
      <c r="Z844" s="7">
        <v>1.4</v>
      </c>
      <c r="AA844" s="7">
        <v>0</v>
      </c>
      <c r="AB844" s="51">
        <v>7</v>
      </c>
      <c r="AC844" s="51">
        <v>-41</v>
      </c>
      <c r="AD844" s="51"/>
      <c r="AE844" s="51"/>
      <c r="AF844" s="51">
        <v>-2</v>
      </c>
      <c r="AG844" s="51"/>
      <c r="AH844" s="20">
        <v>0</v>
      </c>
      <c r="AI844" s="7" t="s">
        <v>8467</v>
      </c>
      <c r="AJ844" s="67" t="s">
        <v>8757</v>
      </c>
      <c r="AK844" s="44">
        <v>-0.64905660377358487</v>
      </c>
      <c r="AL844" s="44">
        <v>-0.89156626506024106</v>
      </c>
      <c r="AM844" s="44">
        <v>-0.75</v>
      </c>
      <c r="AN844" s="25">
        <v>0.47833935018050527</v>
      </c>
      <c r="AO844" s="25">
        <v>0.14981949458483751</v>
      </c>
      <c r="AP844" s="215">
        <v>55.4</v>
      </c>
      <c r="AQ844" s="215" t="s">
        <v>8552</v>
      </c>
      <c r="AR844" s="44">
        <v>3.6231884057971002E-3</v>
      </c>
      <c r="AS844" s="171" t="s">
        <v>7617</v>
      </c>
      <c r="AT844" s="171" t="s">
        <v>7391</v>
      </c>
      <c r="AU844" s="171" t="s">
        <v>6920</v>
      </c>
      <c r="AV844" s="7" t="s">
        <v>8470</v>
      </c>
      <c r="AW844" s="14" t="s">
        <v>6296</v>
      </c>
      <c r="AX844" s="49" t="s">
        <v>6009</v>
      </c>
      <c r="AY844" s="38" t="s">
        <v>6047</v>
      </c>
      <c r="AZ844" s="14" t="s">
        <v>6180</v>
      </c>
      <c r="BA844" s="49" t="s">
        <v>5967</v>
      </c>
      <c r="BB844" s="38" t="s">
        <v>5971</v>
      </c>
      <c r="BC844" s="7">
        <v>0.3</v>
      </c>
      <c r="BD844" s="14" t="s">
        <v>6014</v>
      </c>
      <c r="BE844" s="49" t="s">
        <v>5967</v>
      </c>
      <c r="BF844" s="38" t="s">
        <v>5961</v>
      </c>
      <c r="BG844" s="7">
        <v>0.7</v>
      </c>
      <c r="BH844" s="45">
        <v>182.03294287995976</v>
      </c>
      <c r="BI844" s="215" t="s">
        <v>8471</v>
      </c>
      <c r="BJ844" s="215" t="s">
        <v>8554</v>
      </c>
      <c r="BK844" s="7">
        <v>1.1000000000000001</v>
      </c>
      <c r="BL844" s="25">
        <v>1.8083182640144923E-3</v>
      </c>
      <c r="BM844" s="20">
        <v>0.641625</v>
      </c>
      <c r="BN844" s="20">
        <v>0.58250000000000002</v>
      </c>
      <c r="BO844" s="20">
        <v>0.69</v>
      </c>
      <c r="BP844" s="46">
        <v>9.4539249146757669</v>
      </c>
      <c r="BQ844" s="215" t="s">
        <v>8560</v>
      </c>
      <c r="BR844" s="79">
        <v>0.29963898916967513</v>
      </c>
      <c r="BS844" s="9">
        <v>3.2587521841989764E-2</v>
      </c>
      <c r="BT844" s="9">
        <v>1.9307807449166159E-2</v>
      </c>
      <c r="BU844" s="47" t="s">
        <v>5993</v>
      </c>
      <c r="BV844" s="47" t="s">
        <v>5993</v>
      </c>
      <c r="BW844" s="14" t="s">
        <v>5474</v>
      </c>
      <c r="BX844" s="83">
        <v>0.62454873646209386</v>
      </c>
      <c r="BY844" s="82">
        <v>6</v>
      </c>
      <c r="BZ844" s="46">
        <v>9.2333333333333325</v>
      </c>
      <c r="CA844" s="48" t="s">
        <v>8485</v>
      </c>
      <c r="CB844" s="45">
        <v>387.8</v>
      </c>
      <c r="CC844" s="45">
        <v>-2271.4</v>
      </c>
      <c r="CD844" s="45">
        <v>0</v>
      </c>
      <c r="CE844" s="45">
        <v>0</v>
      </c>
      <c r="CF844" s="14" t="s">
        <v>9350</v>
      </c>
      <c r="CG844" s="7" t="s">
        <v>8556</v>
      </c>
      <c r="CH844" s="215" t="s">
        <v>8479</v>
      </c>
      <c r="CI844" s="215" t="s">
        <v>8479</v>
      </c>
      <c r="CJ844" s="215" t="s">
        <v>8523</v>
      </c>
      <c r="CK844" s="43" t="s">
        <v>6965</v>
      </c>
      <c r="CL844" s="43" t="s">
        <v>5474</v>
      </c>
      <c r="CM844" s="43" t="s">
        <v>5474</v>
      </c>
      <c r="CN844" s="145">
        <v>-2271.4</v>
      </c>
      <c r="CO844" s="145">
        <v>387.8</v>
      </c>
      <c r="CP844" s="148">
        <v>10084.62503554977</v>
      </c>
      <c r="CQ844" s="189" t="s">
        <v>5474</v>
      </c>
      <c r="CR844" s="189" t="s">
        <v>5474</v>
      </c>
      <c r="CS844" s="99" t="s">
        <v>5474</v>
      </c>
      <c r="CT844" s="167" t="s">
        <v>5474</v>
      </c>
      <c r="CU844" s="43" t="s">
        <v>5474</v>
      </c>
      <c r="CV844" s="43" t="s">
        <v>5474</v>
      </c>
      <c r="CW844" s="43" t="s">
        <v>5474</v>
      </c>
      <c r="CX844" s="43" t="s">
        <v>5474</v>
      </c>
      <c r="CY844" s="43" t="s">
        <v>5474</v>
      </c>
      <c r="CZ844" s="43" t="s">
        <v>5474</v>
      </c>
      <c r="DA844" s="42" t="s">
        <v>5474</v>
      </c>
      <c r="DB844" s="42" t="s">
        <v>5474</v>
      </c>
      <c r="DC844" s="42" t="s">
        <v>5474</v>
      </c>
      <c r="DD844" s="42" t="s">
        <v>5474</v>
      </c>
      <c r="DE844" s="42" t="s">
        <v>5474</v>
      </c>
      <c r="DF844" s="42" t="s">
        <v>5474</v>
      </c>
      <c r="DG844" s="42" t="s">
        <v>5474</v>
      </c>
      <c r="DH844" s="42" t="s">
        <v>5474</v>
      </c>
    </row>
    <row r="845" spans="1:112">
      <c r="A845" s="22">
        <v>1795</v>
      </c>
      <c r="B845" s="7" t="s">
        <v>235</v>
      </c>
      <c r="C845" s="21">
        <v>-3.6799999999999999E-2</v>
      </c>
      <c r="D845" s="21">
        <v>-8.0999999999999996E-3</v>
      </c>
      <c r="E845" s="21">
        <v>-4.0599999999999997E-2</v>
      </c>
      <c r="F845" s="21">
        <v>0.15179999999999999</v>
      </c>
      <c r="G845" s="21">
        <v>0.36520000000000002</v>
      </c>
      <c r="H845" s="21">
        <v>-0.25409999999999999</v>
      </c>
      <c r="I845" s="21">
        <v>0.122</v>
      </c>
      <c r="J845" s="21">
        <v>0.82489999999999997</v>
      </c>
      <c r="K845" s="21">
        <v>-3.2099999999999997E-2</v>
      </c>
      <c r="L845" s="21">
        <v>1.4200000000000001E-2</v>
      </c>
      <c r="M845" s="21">
        <v>-8.3999999999999995E-3</v>
      </c>
      <c r="N845" s="21">
        <v>-4.02E-2</v>
      </c>
      <c r="O845" s="21">
        <v>1.7399999999999999E-2</v>
      </c>
      <c r="P845" s="21">
        <v>3.78E-2</v>
      </c>
      <c r="Q845" s="21">
        <v>1.5100000000000001E-2</v>
      </c>
      <c r="R845" s="21">
        <v>5.3E-3</v>
      </c>
      <c r="S845" s="21">
        <v>4.53E-2</v>
      </c>
      <c r="T845" s="21">
        <v>3.4200000000000001E-2</v>
      </c>
      <c r="U845" s="10">
        <v>3.23</v>
      </c>
      <c r="V845" s="10">
        <v>5.68</v>
      </c>
      <c r="W845" s="7">
        <v>7.0000000000000007E-2</v>
      </c>
      <c r="X845" s="20">
        <v>8.2900000000000001E-2</v>
      </c>
      <c r="Y845" s="75">
        <v>2020</v>
      </c>
      <c r="Z845" s="7">
        <v>0.35</v>
      </c>
      <c r="AA845" s="7">
        <v>0</v>
      </c>
      <c r="AB845" s="51">
        <v>1038</v>
      </c>
      <c r="AC845" s="51">
        <v>-613</v>
      </c>
      <c r="AD845" s="51">
        <v>-107</v>
      </c>
      <c r="AE845" s="51">
        <v>-34</v>
      </c>
      <c r="AF845" s="51">
        <v>210</v>
      </c>
      <c r="AG845" s="51">
        <v>196</v>
      </c>
      <c r="AH845" s="20">
        <v>1.54E-2</v>
      </c>
      <c r="AI845" s="7" t="s">
        <v>8481</v>
      </c>
      <c r="AJ845" s="67" t="s">
        <v>8494</v>
      </c>
      <c r="AK845" s="44">
        <v>-0.53435114503816794</v>
      </c>
      <c r="AL845" s="44">
        <v>-0.80402010050251249</v>
      </c>
      <c r="AM845" s="44">
        <v>0.9</v>
      </c>
      <c r="AN845" s="25">
        <v>0.84516129032258069</v>
      </c>
      <c r="AO845" s="25">
        <v>0.55023041474654377</v>
      </c>
      <c r="AP845" s="215">
        <v>108.5</v>
      </c>
      <c r="AQ845" s="215" t="s">
        <v>8552</v>
      </c>
      <c r="AR845" s="44">
        <v>5.3398058252427098E-2</v>
      </c>
      <c r="AS845" s="171" t="s">
        <v>6969</v>
      </c>
      <c r="AT845" s="171" t="s">
        <v>7314</v>
      </c>
      <c r="AU845" s="171" t="s">
        <v>7315</v>
      </c>
      <c r="AV845" s="7" t="s">
        <v>5474</v>
      </c>
      <c r="AW845" s="14" t="s">
        <v>6458</v>
      </c>
      <c r="AX845" s="49" t="s">
        <v>6009</v>
      </c>
      <c r="AY845" s="38" t="s">
        <v>6007</v>
      </c>
      <c r="AZ845" s="14" t="s">
        <v>6123</v>
      </c>
      <c r="BA845" s="49" t="s">
        <v>5967</v>
      </c>
      <c r="BB845" s="38" t="s">
        <v>5961</v>
      </c>
      <c r="BC845" s="7">
        <v>0.3</v>
      </c>
      <c r="BD845" s="14" t="s">
        <v>6137</v>
      </c>
      <c r="BE845" s="49" t="s">
        <v>5967</v>
      </c>
      <c r="BF845" s="38" t="s">
        <v>5961</v>
      </c>
      <c r="BG845" s="7">
        <v>0.5</v>
      </c>
      <c r="BH845" s="45">
        <v>3368.0645310248797</v>
      </c>
      <c r="BI845" s="215" t="s">
        <v>8518</v>
      </c>
      <c r="BJ845" s="215" t="s">
        <v>8509</v>
      </c>
      <c r="BK845" s="7">
        <v>1.1000000000000001</v>
      </c>
      <c r="BL845" s="25">
        <v>4.3269230769230768E-2</v>
      </c>
      <c r="BM845" s="20">
        <v>0.63537500000000002</v>
      </c>
      <c r="BN845" s="20">
        <v>0.64500000000000002</v>
      </c>
      <c r="BO845" s="20">
        <v>0.62749999999999995</v>
      </c>
      <c r="BP845" s="46">
        <v>19.10211267605634</v>
      </c>
      <c r="BQ845" s="215" t="s">
        <v>8483</v>
      </c>
      <c r="BR845" s="79">
        <v>-0.34414746543778807</v>
      </c>
      <c r="BS845" s="9">
        <v>0</v>
      </c>
      <c r="BT845" s="9">
        <v>0</v>
      </c>
      <c r="BU845" s="47" t="s">
        <v>5993</v>
      </c>
      <c r="BV845" s="47">
        <v>44384</v>
      </c>
      <c r="BW845" s="14" t="s">
        <v>5474</v>
      </c>
      <c r="BX845" s="83">
        <v>-0.18018433179723511</v>
      </c>
      <c r="BY845" s="82">
        <v>5.93</v>
      </c>
      <c r="BZ845" s="46">
        <v>18.296795952782464</v>
      </c>
      <c r="CA845" s="48" t="s">
        <v>8485</v>
      </c>
      <c r="CB845" s="45">
        <v>112623</v>
      </c>
      <c r="CC845" s="45">
        <v>-66510.5</v>
      </c>
      <c r="CD845" s="45">
        <v>-11609.5</v>
      </c>
      <c r="CE845" s="45">
        <v>-3689</v>
      </c>
      <c r="CF845" s="14" t="s">
        <v>9351</v>
      </c>
      <c r="CG845" s="7" t="s">
        <v>8477</v>
      </c>
      <c r="CH845" s="215" t="s">
        <v>8498</v>
      </c>
      <c r="CI845" s="215" t="s">
        <v>8478</v>
      </c>
      <c r="CJ845" s="215" t="s">
        <v>8523</v>
      </c>
      <c r="CK845" s="43" t="s">
        <v>5474</v>
      </c>
      <c r="CL845" s="43" t="s">
        <v>5474</v>
      </c>
      <c r="CM845" s="43" t="s">
        <v>6898</v>
      </c>
      <c r="CN845" s="145">
        <v>-70199.5</v>
      </c>
      <c r="CO845" s="145">
        <v>101013.5</v>
      </c>
      <c r="CP845" s="148">
        <v>365435.00161619944</v>
      </c>
      <c r="CQ845" s="189" t="s">
        <v>5474</v>
      </c>
      <c r="CR845" s="189" t="s">
        <v>5474</v>
      </c>
      <c r="CS845" s="99" t="s">
        <v>5474</v>
      </c>
      <c r="CT845" s="167" t="s">
        <v>8504</v>
      </c>
      <c r="CU845" s="43" t="s">
        <v>5474</v>
      </c>
      <c r="CV845" s="43" t="s">
        <v>5474</v>
      </c>
      <c r="CW845" s="43" t="s">
        <v>5474</v>
      </c>
      <c r="CX845" s="43" t="s">
        <v>5474</v>
      </c>
      <c r="CY845" s="43" t="s">
        <v>5474</v>
      </c>
      <c r="CZ845" s="43" t="s">
        <v>5474</v>
      </c>
      <c r="DA845" s="42" t="s">
        <v>5474</v>
      </c>
      <c r="DB845" s="42" t="s">
        <v>5474</v>
      </c>
      <c r="DC845" s="42" t="s">
        <v>5474</v>
      </c>
      <c r="DD845" s="42" t="s">
        <v>5474</v>
      </c>
      <c r="DE845" s="42" t="s">
        <v>5474</v>
      </c>
      <c r="DF845" s="42" t="s">
        <v>8504</v>
      </c>
      <c r="DG845" s="42" t="s">
        <v>5474</v>
      </c>
      <c r="DH845" s="42" t="s">
        <v>5474</v>
      </c>
    </row>
    <row r="846" spans="1:112">
      <c r="A846" s="22">
        <v>6640</v>
      </c>
      <c r="B846" s="7" t="s">
        <v>4080</v>
      </c>
      <c r="C846" s="21">
        <v>0.74970000000000003</v>
      </c>
      <c r="D846" s="21">
        <v>8.0100000000000005E-2</v>
      </c>
      <c r="E846" s="21">
        <v>-0.13320000000000001</v>
      </c>
      <c r="F846" s="21">
        <v>0.46989999999999998</v>
      </c>
      <c r="G846" s="21">
        <v>0.76070000000000004</v>
      </c>
      <c r="H846" s="21">
        <v>12.0909</v>
      </c>
      <c r="I846" s="21">
        <v>2.9451999999999998</v>
      </c>
      <c r="J846" s="21">
        <v>3.7692000000000001</v>
      </c>
      <c r="K846" s="21">
        <v>6.2899999999999998E-2</v>
      </c>
      <c r="L846" s="21">
        <v>-6.0199999999999997E-2</v>
      </c>
      <c r="M846" s="21">
        <v>-8.4400000000000003E-2</v>
      </c>
      <c r="N846" s="21">
        <v>0.1704</v>
      </c>
      <c r="O846" s="21">
        <v>8.2199999999999995E-2</v>
      </c>
      <c r="P846" s="21">
        <v>-7.4300000000000005E-2</v>
      </c>
      <c r="Q846" s="21">
        <v>1.12E-2</v>
      </c>
      <c r="R846" s="21">
        <v>3.0000000000000001E-3</v>
      </c>
      <c r="S846" s="21">
        <v>-0.27250000000000002</v>
      </c>
      <c r="T846" s="21">
        <v>1.3380000000000001</v>
      </c>
      <c r="U846" s="10">
        <v>3.1</v>
      </c>
      <c r="V846" s="10">
        <v>4.0199999999999996</v>
      </c>
      <c r="W846" s="7">
        <v>2.4</v>
      </c>
      <c r="X846" s="20">
        <v>0.95840000000000003</v>
      </c>
      <c r="Y846" s="75">
        <v>2020</v>
      </c>
      <c r="Z846" s="7">
        <v>3</v>
      </c>
      <c r="AA846" s="7">
        <v>0</v>
      </c>
      <c r="AB846" s="51">
        <v>71</v>
      </c>
      <c r="AC846" s="51">
        <v>-9</v>
      </c>
      <c r="AD846" s="51"/>
      <c r="AE846" s="51"/>
      <c r="AF846" s="51">
        <v>-3</v>
      </c>
      <c r="AG846" s="51"/>
      <c r="AH846" s="20">
        <v>0</v>
      </c>
      <c r="AI846" s="7" t="s">
        <v>8481</v>
      </c>
      <c r="AJ846" s="67" t="s">
        <v>8494</v>
      </c>
      <c r="AK846" s="44">
        <v>-0.55789473684210522</v>
      </c>
      <c r="AL846" s="44">
        <v>-0.83524027459954231</v>
      </c>
      <c r="AM846" s="44">
        <v>0.7142857142857143</v>
      </c>
      <c r="AN846" s="25">
        <v>1.3507109004739337</v>
      </c>
      <c r="AO846" s="25">
        <v>0.41421800947867299</v>
      </c>
      <c r="AP846" s="215">
        <v>105.5</v>
      </c>
      <c r="AQ846" s="215" t="s">
        <v>8552</v>
      </c>
      <c r="AR846" s="44">
        <v>3.9408866995073802E-2</v>
      </c>
      <c r="AS846" s="171" t="s">
        <v>6969</v>
      </c>
      <c r="AT846" s="171" t="s">
        <v>7446</v>
      </c>
      <c r="AU846" s="171" t="s">
        <v>7929</v>
      </c>
      <c r="AV846" s="7" t="s">
        <v>8470</v>
      </c>
      <c r="AW846" s="14" t="s">
        <v>6038</v>
      </c>
      <c r="AX846" s="49" t="s">
        <v>6009</v>
      </c>
      <c r="AY846" s="38" t="s">
        <v>6007</v>
      </c>
      <c r="AZ846" s="14" t="s">
        <v>6565</v>
      </c>
      <c r="BA846" s="49" t="s">
        <v>5967</v>
      </c>
      <c r="BB846" s="38" t="s">
        <v>6007</v>
      </c>
      <c r="BC846" s="7">
        <v>0.4</v>
      </c>
      <c r="BD846" s="14" t="s">
        <v>6102</v>
      </c>
      <c r="BE846" s="49" t="s">
        <v>5967</v>
      </c>
      <c r="BF846" s="38" t="s">
        <v>5961</v>
      </c>
      <c r="BG846" s="7">
        <v>0.3</v>
      </c>
      <c r="BH846" s="45">
        <v>92.170633322789755</v>
      </c>
      <c r="BI846" s="215" t="s">
        <v>8495</v>
      </c>
      <c r="BJ846" s="215" t="s">
        <v>8554</v>
      </c>
      <c r="BK846" s="7">
        <v>1.2</v>
      </c>
      <c r="BL846" s="25">
        <v>2.4271844660194174E-2</v>
      </c>
      <c r="BM846" s="20">
        <v>0.70643750000000005</v>
      </c>
      <c r="BN846" s="20">
        <v>0.72499999999999998</v>
      </c>
      <c r="BO846" s="20">
        <v>0.69124999999999992</v>
      </c>
      <c r="BP846" s="46">
        <v>26.243781094527368</v>
      </c>
      <c r="BQ846" s="215" t="s">
        <v>8483</v>
      </c>
      <c r="BR846" s="79">
        <v>-0.34895418641390191</v>
      </c>
      <c r="BS846" s="9">
        <v>1.6800532053364625E-2</v>
      </c>
      <c r="BT846" s="9">
        <v>2.2454659201020188E-2</v>
      </c>
      <c r="BU846" s="47" t="s">
        <v>5993</v>
      </c>
      <c r="BV846" s="47">
        <v>44396</v>
      </c>
      <c r="BW846" s="14" t="s">
        <v>5474</v>
      </c>
      <c r="BX846" s="83">
        <v>-0.2187450236966825</v>
      </c>
      <c r="BY846" s="82">
        <v>4.3</v>
      </c>
      <c r="BZ846" s="46">
        <v>24.534883720930235</v>
      </c>
      <c r="CA846" s="48" t="s">
        <v>8485</v>
      </c>
      <c r="CB846" s="45">
        <v>7490.5</v>
      </c>
      <c r="CC846" s="45">
        <v>-949.5</v>
      </c>
      <c r="CD846" s="45">
        <v>0</v>
      </c>
      <c r="CE846" s="45">
        <v>0</v>
      </c>
      <c r="CF846" s="14" t="s">
        <v>4081</v>
      </c>
      <c r="CG846" s="7" t="s">
        <v>8477</v>
      </c>
      <c r="CH846" s="215" t="s">
        <v>8478</v>
      </c>
      <c r="CI846" s="215" t="s">
        <v>8479</v>
      </c>
      <c r="CJ846" s="215" t="s">
        <v>8479</v>
      </c>
      <c r="CK846" s="43" t="s">
        <v>5474</v>
      </c>
      <c r="CL846" s="43" t="s">
        <v>5474</v>
      </c>
      <c r="CM846" s="43" t="s">
        <v>6898</v>
      </c>
      <c r="CN846" s="145">
        <v>-949.5</v>
      </c>
      <c r="CO846" s="145">
        <v>7490.5</v>
      </c>
      <c r="CP846" s="148">
        <v>9724.0018155543185</v>
      </c>
      <c r="CQ846" s="189" t="s">
        <v>5474</v>
      </c>
      <c r="CR846" s="189" t="s">
        <v>5474</v>
      </c>
      <c r="CS846" s="99" t="s">
        <v>5474</v>
      </c>
      <c r="CT846" s="167" t="s">
        <v>5474</v>
      </c>
      <c r="CU846" s="43" t="s">
        <v>5474</v>
      </c>
      <c r="CV846" s="43" t="s">
        <v>5474</v>
      </c>
      <c r="CW846" s="43" t="s">
        <v>5474</v>
      </c>
      <c r="CX846" s="43" t="s">
        <v>5474</v>
      </c>
      <c r="CY846" s="43" t="s">
        <v>5474</v>
      </c>
      <c r="CZ846" s="43" t="s">
        <v>5474</v>
      </c>
      <c r="DA846" s="42" t="s">
        <v>5474</v>
      </c>
      <c r="DB846" s="42" t="s">
        <v>5474</v>
      </c>
      <c r="DC846" s="42" t="s">
        <v>5474</v>
      </c>
      <c r="DD846" s="42" t="s">
        <v>5474</v>
      </c>
      <c r="DE846" s="42" t="s">
        <v>5474</v>
      </c>
      <c r="DF846" s="42" t="s">
        <v>5474</v>
      </c>
      <c r="DG846" s="42" t="s">
        <v>5474</v>
      </c>
      <c r="DH846" s="42" t="s">
        <v>5474</v>
      </c>
    </row>
    <row r="847" spans="1:112">
      <c r="A847" s="22">
        <v>3354</v>
      </c>
      <c r="B847" s="7" t="s">
        <v>729</v>
      </c>
      <c r="C847" s="21">
        <v>0.1366</v>
      </c>
      <c r="D847" s="21">
        <v>-0.49519999999999997</v>
      </c>
      <c r="E847" s="21">
        <v>0.1915</v>
      </c>
      <c r="F847" s="21">
        <v>-0.42880000000000001</v>
      </c>
      <c r="G847" s="21">
        <v>-0.32879999999999998</v>
      </c>
      <c r="H847" s="21">
        <v>-1</v>
      </c>
      <c r="I847" s="21">
        <v>0.52629999999999999</v>
      </c>
      <c r="J847" s="21">
        <v>0.37209999999999999</v>
      </c>
      <c r="K847" s="21">
        <v>-3.0499999999999999E-2</v>
      </c>
      <c r="L847" s="21">
        <v>-2.2499999999999999E-2</v>
      </c>
      <c r="M847" s="21">
        <v>-6.5299999999999997E-2</v>
      </c>
      <c r="N847" s="21">
        <v>-0.24340000000000001</v>
      </c>
      <c r="O847" s="21">
        <v>-0.15340000000000001</v>
      </c>
      <c r="P847" s="21">
        <v>-0.2099</v>
      </c>
      <c r="Q847" s="21">
        <v>-9.5999999999999992E-3</v>
      </c>
      <c r="R847" s="21">
        <v>-6.3E-3</v>
      </c>
      <c r="S847" s="21">
        <v>1.66E-2</v>
      </c>
      <c r="T847" s="21">
        <v>1.47E-2</v>
      </c>
      <c r="U847" s="10">
        <v>-0.27</v>
      </c>
      <c r="V847" s="10">
        <v>-0.57999999999999996</v>
      </c>
      <c r="W847" s="7">
        <v>0.36120000000000002</v>
      </c>
      <c r="X847" s="20">
        <v>0.80630000000000002</v>
      </c>
      <c r="Y847" s="75">
        <v>2020</v>
      </c>
      <c r="Z847" s="7">
        <v>0.3</v>
      </c>
      <c r="AA847" s="7">
        <v>0</v>
      </c>
      <c r="AB847" s="51">
        <v>-523</v>
      </c>
      <c r="AC847" s="51">
        <v>-157</v>
      </c>
      <c r="AD847" s="51"/>
      <c r="AE847" s="51"/>
      <c r="AF847" s="51">
        <v>1</v>
      </c>
      <c r="AG847" s="51"/>
      <c r="AH847" s="20">
        <v>8.6999999999999994E-3</v>
      </c>
      <c r="AI847" s="7" t="s">
        <v>8467</v>
      </c>
      <c r="AJ847" s="67" t="s">
        <v>8757</v>
      </c>
      <c r="AK847" s="44">
        <v>-0.66233766233766245</v>
      </c>
      <c r="AL847" s="44">
        <v>-0.87272727272727291</v>
      </c>
      <c r="AM847" s="44">
        <v>0.83333333333333137</v>
      </c>
      <c r="AN847" s="25">
        <v>0.55197132616487465</v>
      </c>
      <c r="AO847" s="25">
        <v>0.19713261648745534</v>
      </c>
      <c r="AP847" s="215">
        <v>13.95</v>
      </c>
      <c r="AQ847" s="215" t="s">
        <v>8552</v>
      </c>
      <c r="AR847" s="44">
        <v>1.8248175182481698E-2</v>
      </c>
      <c r="AS847" s="171" t="s">
        <v>6969</v>
      </c>
      <c r="AT847" s="171" t="s">
        <v>7214</v>
      </c>
      <c r="AU847" s="171" t="s">
        <v>7320</v>
      </c>
      <c r="AV847" s="7" t="s">
        <v>8470</v>
      </c>
      <c r="AW847" s="14" t="s">
        <v>6038</v>
      </c>
      <c r="AX847" s="49" t="s">
        <v>5967</v>
      </c>
      <c r="AY847" s="38" t="s">
        <v>5971</v>
      </c>
      <c r="AZ847" s="14" t="s">
        <v>6095</v>
      </c>
      <c r="BA847" s="49" t="s">
        <v>5967</v>
      </c>
      <c r="BB847" s="38" t="s">
        <v>6007</v>
      </c>
      <c r="BC847" s="7">
        <v>0.7</v>
      </c>
      <c r="BD847" s="14" t="s">
        <v>6087</v>
      </c>
      <c r="BE847" s="49" t="s">
        <v>5960</v>
      </c>
      <c r="BF847" s="38" t="s">
        <v>5971</v>
      </c>
      <c r="BG847" s="7">
        <v>0.8</v>
      </c>
      <c r="BH847" s="45">
        <v>203.93300653688948</v>
      </c>
      <c r="BI847" s="215" t="s">
        <v>8489</v>
      </c>
      <c r="BJ847" s="215" t="s">
        <v>8554</v>
      </c>
      <c r="BK847" s="7">
        <v>0</v>
      </c>
      <c r="BL847" s="25">
        <v>1.8248175182481754E-2</v>
      </c>
      <c r="BM847" s="20">
        <v>0.49193750000000003</v>
      </c>
      <c r="BN847" s="20">
        <v>0.42250000000000004</v>
      </c>
      <c r="BO847" s="20">
        <v>0.54874999999999996</v>
      </c>
      <c r="BP847" s="46" t="s">
        <v>8473</v>
      </c>
      <c r="BQ847" s="215" t="s">
        <v>8473</v>
      </c>
      <c r="BR847" s="79" t="s">
        <v>8473</v>
      </c>
      <c r="BS847" s="9">
        <v>1.992590656487514E-2</v>
      </c>
      <c r="BT847" s="9">
        <v>1.5564325042586979E-2</v>
      </c>
      <c r="BU847" s="47">
        <v>44400</v>
      </c>
      <c r="BV847" s="47">
        <v>44406</v>
      </c>
      <c r="BW847" s="14" t="s">
        <v>5474</v>
      </c>
      <c r="BX847" s="83" t="s">
        <v>8473</v>
      </c>
      <c r="BY847" s="82" t="s">
        <v>8473</v>
      </c>
      <c r="BZ847" s="46" t="s">
        <v>8473</v>
      </c>
      <c r="CA847" s="48" t="s">
        <v>5474</v>
      </c>
      <c r="CB847" s="45">
        <v>-7295.8499999999995</v>
      </c>
      <c r="CC847" s="45">
        <v>-2190.15</v>
      </c>
      <c r="CD847" s="45">
        <v>0</v>
      </c>
      <c r="CE847" s="45">
        <v>0</v>
      </c>
      <c r="CF847" s="14" t="s">
        <v>9352</v>
      </c>
      <c r="CG847" s="7" t="s">
        <v>8477</v>
      </c>
      <c r="CH847" s="215" t="s">
        <v>8478</v>
      </c>
      <c r="CI847" s="215" t="s">
        <v>8479</v>
      </c>
      <c r="CJ847" s="215" t="s">
        <v>8479</v>
      </c>
      <c r="CK847" s="43" t="s">
        <v>6894</v>
      </c>
      <c r="CL847" s="43" t="s">
        <v>5474</v>
      </c>
      <c r="CM847" s="43" t="s">
        <v>5474</v>
      </c>
      <c r="CN847" s="145">
        <v>-2190.15</v>
      </c>
      <c r="CO847" s="145">
        <v>-7295.8499999999995</v>
      </c>
      <c r="CP847" s="148">
        <v>2844.8654411896082</v>
      </c>
      <c r="CQ847" s="189" t="s">
        <v>5474</v>
      </c>
      <c r="CR847" s="189" t="s">
        <v>5474</v>
      </c>
      <c r="CS847" s="99" t="s">
        <v>5474</v>
      </c>
      <c r="CT847" s="167" t="s">
        <v>5474</v>
      </c>
      <c r="CU847" s="43" t="s">
        <v>5474</v>
      </c>
      <c r="CV847" s="43" t="s">
        <v>5474</v>
      </c>
      <c r="CW847" s="43" t="s">
        <v>5474</v>
      </c>
      <c r="CX847" s="43" t="s">
        <v>5474</v>
      </c>
      <c r="CY847" s="43" t="s">
        <v>5474</v>
      </c>
      <c r="CZ847" s="43" t="s">
        <v>5474</v>
      </c>
      <c r="DA847" s="42" t="s">
        <v>5474</v>
      </c>
      <c r="DB847" s="42" t="s">
        <v>5474</v>
      </c>
      <c r="DC847" s="42" t="s">
        <v>5474</v>
      </c>
      <c r="DD847" s="42" t="s">
        <v>5474</v>
      </c>
      <c r="DE847" s="42" t="s">
        <v>5474</v>
      </c>
      <c r="DF847" s="42" t="s">
        <v>5474</v>
      </c>
      <c r="DG847" s="42" t="s">
        <v>5474</v>
      </c>
      <c r="DH847" s="42" t="s">
        <v>5474</v>
      </c>
    </row>
    <row r="848" spans="1:112">
      <c r="A848" s="22">
        <v>8071</v>
      </c>
      <c r="B848" s="7" t="s">
        <v>4448</v>
      </c>
      <c r="C848" s="21">
        <v>-1.4702</v>
      </c>
      <c r="D848" s="21">
        <v>-0.32100000000000001</v>
      </c>
      <c r="E848" s="21">
        <v>3.1253000000000002</v>
      </c>
      <c r="F848" s="21">
        <v>-0.3206</v>
      </c>
      <c r="G848" s="21">
        <v>-0.37040000000000001</v>
      </c>
      <c r="H848" s="21">
        <v>-0.67500000000000004</v>
      </c>
      <c r="I848" s="21">
        <v>-0.1875</v>
      </c>
      <c r="J848" s="21">
        <v>2.3125</v>
      </c>
      <c r="K848" s="21">
        <v>-0.3377</v>
      </c>
      <c r="L848" s="21">
        <v>-0.33250000000000002</v>
      </c>
      <c r="M848" s="21">
        <v>-9.3899999999999997E-2</v>
      </c>
      <c r="N848" s="21">
        <v>-2.1499999999999998E-2</v>
      </c>
      <c r="O848" s="21">
        <v>-2.2100000000000002E-2</v>
      </c>
      <c r="P848" s="21">
        <v>-2.01E-2</v>
      </c>
      <c r="Q848" s="21">
        <v>-3.5000000000000001E-3</v>
      </c>
      <c r="R848" s="21">
        <v>-1.2999999999999999E-3</v>
      </c>
      <c r="S848" s="21">
        <v>5.8900000000000001E-2</v>
      </c>
      <c r="T848" s="21">
        <v>2.2700000000000001E-2</v>
      </c>
      <c r="U848" s="10">
        <v>0.53</v>
      </c>
      <c r="V848" s="10">
        <v>0.65</v>
      </c>
      <c r="W848" s="7">
        <v>0.29399999999999998</v>
      </c>
      <c r="X848" s="20">
        <v>0.47839999999999999</v>
      </c>
      <c r="Y848" s="75">
        <v>2020</v>
      </c>
      <c r="Z848" s="7">
        <v>0.2</v>
      </c>
      <c r="AA848" s="7">
        <v>0</v>
      </c>
      <c r="AB848" s="51">
        <v>-60</v>
      </c>
      <c r="AC848" s="51">
        <v>-15</v>
      </c>
      <c r="AD848" s="51"/>
      <c r="AE848" s="51"/>
      <c r="AF848" s="51"/>
      <c r="AG848" s="51"/>
      <c r="AH848" s="20">
        <v>0</v>
      </c>
      <c r="AI848" s="7" t="s">
        <v>8493</v>
      </c>
      <c r="AJ848" s="67" t="s">
        <v>9174</v>
      </c>
      <c r="AK848" s="44">
        <v>-0.95000000000000018</v>
      </c>
      <c r="AL848" s="44">
        <v>-0.88888888888888917</v>
      </c>
      <c r="AM848" s="44">
        <v>0.79999999999999716</v>
      </c>
      <c r="AN848" s="25">
        <v>0.34782608695652173</v>
      </c>
      <c r="AO848" s="25">
        <v>0.15652173913043468</v>
      </c>
      <c r="AP848" s="215">
        <v>11.5</v>
      </c>
      <c r="AQ848" s="215" t="s">
        <v>8552</v>
      </c>
      <c r="AR848" s="44">
        <v>8.7719298245613996E-3</v>
      </c>
      <c r="AS848" s="171" t="s">
        <v>6969</v>
      </c>
      <c r="AT848" s="171" t="s">
        <v>7762</v>
      </c>
      <c r="AU848" s="171" t="s">
        <v>7028</v>
      </c>
      <c r="AV848" s="7" t="s">
        <v>8470</v>
      </c>
      <c r="AW848" s="14" t="s">
        <v>6484</v>
      </c>
      <c r="AX848" s="49" t="s">
        <v>6039</v>
      </c>
      <c r="AY848" s="38" t="s">
        <v>6047</v>
      </c>
      <c r="AZ848" s="14" t="s">
        <v>6307</v>
      </c>
      <c r="BA848" s="49" t="s">
        <v>5967</v>
      </c>
      <c r="BB848" s="38" t="s">
        <v>6007</v>
      </c>
      <c r="BC848" s="7">
        <v>2.4</v>
      </c>
      <c r="BD848" s="14" t="s">
        <v>6097</v>
      </c>
      <c r="BE848" s="49" t="s">
        <v>5960</v>
      </c>
      <c r="BF848" s="38" t="s">
        <v>5971</v>
      </c>
      <c r="BG848" s="7">
        <v>0.2</v>
      </c>
      <c r="BH848" s="45">
        <v>79.669948876937809</v>
      </c>
      <c r="BI848" s="215" t="s">
        <v>8495</v>
      </c>
      <c r="BJ848" s="215" t="s">
        <v>8554</v>
      </c>
      <c r="BK848" s="7">
        <v>0.5</v>
      </c>
      <c r="BL848" s="25">
        <v>1.7699115044247725E-2</v>
      </c>
      <c r="BM848" s="20">
        <v>0.47006250000000005</v>
      </c>
      <c r="BN848" s="20">
        <v>0.46249999999999997</v>
      </c>
      <c r="BO848" s="20">
        <v>0.47625000000000001</v>
      </c>
      <c r="BP848" s="46">
        <v>17.692307692307693</v>
      </c>
      <c r="BQ848" s="215" t="s">
        <v>8553</v>
      </c>
      <c r="BR848" s="79">
        <v>-0.34260869565217389</v>
      </c>
      <c r="BS848" s="9">
        <v>1.9600554149529659E-2</v>
      </c>
      <c r="BT848" s="9">
        <v>1.1474180392529787E-2</v>
      </c>
      <c r="BU848" s="47" t="s">
        <v>5993</v>
      </c>
      <c r="BV848" s="47" t="s">
        <v>5993</v>
      </c>
      <c r="BW848" s="14" t="s">
        <v>5474</v>
      </c>
      <c r="BX848" s="83">
        <v>-0.17826086956521744</v>
      </c>
      <c r="BY848" s="82">
        <v>0.63</v>
      </c>
      <c r="BZ848" s="46">
        <v>18.253968253968253</v>
      </c>
      <c r="CA848" s="48" t="s">
        <v>5474</v>
      </c>
      <c r="CB848" s="45">
        <v>-690</v>
      </c>
      <c r="CC848" s="45">
        <v>-172.5</v>
      </c>
      <c r="CD848" s="45">
        <v>0</v>
      </c>
      <c r="CE848" s="45">
        <v>0</v>
      </c>
      <c r="CF848" s="14" t="s">
        <v>9353</v>
      </c>
      <c r="CG848" s="7" t="s">
        <v>8477</v>
      </c>
      <c r="CH848" s="215" t="s">
        <v>8498</v>
      </c>
      <c r="CI848" s="215" t="s">
        <v>8479</v>
      </c>
      <c r="CJ848" s="215" t="s">
        <v>8479</v>
      </c>
      <c r="CK848" s="43" t="s">
        <v>7656</v>
      </c>
      <c r="CL848" s="43" t="s">
        <v>8480</v>
      </c>
      <c r="CM848" s="43" t="s">
        <v>5474</v>
      </c>
      <c r="CN848" s="145">
        <v>-172.5</v>
      </c>
      <c r="CO848" s="145">
        <v>-690</v>
      </c>
      <c r="CP848" s="148">
        <v>916.20441208478485</v>
      </c>
      <c r="CQ848" s="189" t="s">
        <v>5474</v>
      </c>
      <c r="CR848" s="189" t="s">
        <v>5474</v>
      </c>
      <c r="CS848" s="99" t="s">
        <v>5474</v>
      </c>
      <c r="CT848" s="167" t="s">
        <v>5474</v>
      </c>
      <c r="CU848" s="43" t="s">
        <v>5474</v>
      </c>
      <c r="CV848" s="43" t="s">
        <v>5474</v>
      </c>
      <c r="CW848" s="43" t="s">
        <v>5474</v>
      </c>
      <c r="CX848" s="43" t="s">
        <v>5474</v>
      </c>
      <c r="CY848" s="43" t="s">
        <v>5474</v>
      </c>
      <c r="CZ848" s="43" t="s">
        <v>5474</v>
      </c>
      <c r="DA848" s="42" t="s">
        <v>5474</v>
      </c>
      <c r="DB848" s="42" t="s">
        <v>5474</v>
      </c>
      <c r="DC848" s="42" t="s">
        <v>5474</v>
      </c>
      <c r="DD848" s="42" t="s">
        <v>5474</v>
      </c>
      <c r="DE848" s="42" t="s">
        <v>5474</v>
      </c>
      <c r="DF848" s="42" t="s">
        <v>5474</v>
      </c>
      <c r="DG848" s="42" t="s">
        <v>5474</v>
      </c>
      <c r="DH848" s="42" t="s">
        <v>5474</v>
      </c>
    </row>
    <row r="849" spans="1:112">
      <c r="A849" s="22">
        <v>2390</v>
      </c>
      <c r="B849" s="7" t="s">
        <v>370</v>
      </c>
      <c r="C849" s="21">
        <v>-0.10589999999999999</v>
      </c>
      <c r="D849" s="21">
        <v>1E-3</v>
      </c>
      <c r="E849" s="21">
        <v>-0.2331</v>
      </c>
      <c r="F849" s="21">
        <v>-3.0499999999999999E-2</v>
      </c>
      <c r="G849" s="21">
        <v>0.11609999999999999</v>
      </c>
      <c r="H849" s="21">
        <v>-1.0718000000000001</v>
      </c>
      <c r="I849" s="21">
        <v>-1.5056</v>
      </c>
      <c r="J849" s="21">
        <v>3.6190000000000002</v>
      </c>
      <c r="K849" s="21">
        <v>-3.4700000000000002E-2</v>
      </c>
      <c r="L849" s="21">
        <v>-2.9399999999999999E-2</v>
      </c>
      <c r="M849" s="21">
        <v>-1.5E-3</v>
      </c>
      <c r="N849" s="21">
        <v>0.5595</v>
      </c>
      <c r="O849" s="21">
        <v>0.1646</v>
      </c>
      <c r="P849" s="21">
        <v>-5.7799999999999997E-2</v>
      </c>
      <c r="Q849" s="21">
        <v>7.3800000000000004E-2</v>
      </c>
      <c r="R849" s="21">
        <v>6.4100000000000004E-2</v>
      </c>
      <c r="S849" s="21">
        <v>-2.87E-2</v>
      </c>
      <c r="T849" s="21">
        <v>-2.1299999999999999E-2</v>
      </c>
      <c r="U849" s="10">
        <v>5.82</v>
      </c>
      <c r="V849" s="10">
        <v>5.47</v>
      </c>
      <c r="W849" s="7">
        <v>0</v>
      </c>
      <c r="X849" s="20">
        <v>0</v>
      </c>
      <c r="Y849" s="75"/>
      <c r="Z849" s="7"/>
      <c r="AA849" s="7"/>
      <c r="AB849" s="51">
        <v>-1518</v>
      </c>
      <c r="AC849" s="51">
        <v>537</v>
      </c>
      <c r="AD849" s="51"/>
      <c r="AE849" s="51"/>
      <c r="AF849" s="51">
        <v>-2</v>
      </c>
      <c r="AG849" s="51">
        <v>1</v>
      </c>
      <c r="AH849" s="20">
        <v>0.12959999999999999</v>
      </c>
      <c r="AI849" s="7" t="s">
        <v>8481</v>
      </c>
      <c r="AJ849" s="67" t="s">
        <v>9168</v>
      </c>
      <c r="AK849" s="44">
        <v>0.57009345794392541</v>
      </c>
      <c r="AL849" s="44">
        <v>-0.85263157894736785</v>
      </c>
      <c r="AM849" s="44">
        <v>0.56000000000000227</v>
      </c>
      <c r="AN849" s="25">
        <v>0.8611670020120723</v>
      </c>
      <c r="AO849" s="25">
        <v>0.19114688128772633</v>
      </c>
      <c r="AP849" s="215">
        <v>24.85</v>
      </c>
      <c r="AQ849" s="215" t="s">
        <v>8552</v>
      </c>
      <c r="AR849" s="44">
        <v>2.6859504132231399E-2</v>
      </c>
      <c r="AS849" s="171" t="s">
        <v>7529</v>
      </c>
      <c r="AT849" s="171" t="s">
        <v>7264</v>
      </c>
      <c r="AU849" s="171" t="s">
        <v>7530</v>
      </c>
      <c r="AV849" s="7" t="s">
        <v>8470</v>
      </c>
      <c r="AW849" s="14" t="s">
        <v>6550</v>
      </c>
      <c r="AX849" s="49" t="s">
        <v>5967</v>
      </c>
      <c r="AY849" s="38" t="s">
        <v>6007</v>
      </c>
      <c r="AZ849" s="14" t="s">
        <v>6087</v>
      </c>
      <c r="BA849" s="49" t="s">
        <v>5967</v>
      </c>
      <c r="BB849" s="38" t="s">
        <v>6007</v>
      </c>
      <c r="BC849" s="7">
        <v>0.1</v>
      </c>
      <c r="BD849" s="14" t="s">
        <v>6192</v>
      </c>
      <c r="BE849" s="49" t="s">
        <v>5967</v>
      </c>
      <c r="BF849" s="38" t="s">
        <v>5961</v>
      </c>
      <c r="BG849" s="7">
        <v>1</v>
      </c>
      <c r="BH849" s="45">
        <v>7409.0024134780797</v>
      </c>
      <c r="BI849" s="215" t="s">
        <v>8499</v>
      </c>
      <c r="BJ849" s="215" t="s">
        <v>8509</v>
      </c>
      <c r="BK849" s="7">
        <v>0.9</v>
      </c>
      <c r="BL849" s="25">
        <v>2.898550724637693E-2</v>
      </c>
      <c r="BM849" s="20">
        <v>0.578125</v>
      </c>
      <c r="BN849" s="20">
        <v>0.53</v>
      </c>
      <c r="BO849" s="20">
        <v>0.61749999999999994</v>
      </c>
      <c r="BP849" s="46">
        <v>4.5429616087751379</v>
      </c>
      <c r="BQ849" s="215" t="s">
        <v>8558</v>
      </c>
      <c r="BR849" s="79">
        <v>1.6655935613682096</v>
      </c>
      <c r="BS849" s="9">
        <v>0</v>
      </c>
      <c r="BT849" s="9">
        <v>0</v>
      </c>
      <c r="BU849" s="47" t="s">
        <v>5993</v>
      </c>
      <c r="BV849" s="47" t="s">
        <v>5993</v>
      </c>
      <c r="BW849" s="14" t="s">
        <v>9175</v>
      </c>
      <c r="BX849" s="83">
        <v>2.3319919517102616</v>
      </c>
      <c r="BY849" s="82">
        <v>5.5200000000000005</v>
      </c>
      <c r="BZ849" s="46">
        <v>4.5018115942028984</v>
      </c>
      <c r="CA849" s="48" t="s">
        <v>8475</v>
      </c>
      <c r="CB849" s="45">
        <v>-37722.300000000003</v>
      </c>
      <c r="CC849" s="45">
        <v>13344.45</v>
      </c>
      <c r="CD849" s="45">
        <v>0</v>
      </c>
      <c r="CE849" s="45">
        <v>0</v>
      </c>
      <c r="CF849" s="14" t="s">
        <v>9354</v>
      </c>
      <c r="CG849" s="7" t="s">
        <v>8477</v>
      </c>
      <c r="CH849" s="215" t="s">
        <v>8498</v>
      </c>
      <c r="CI849" s="215" t="s">
        <v>8479</v>
      </c>
      <c r="CJ849" s="215" t="s">
        <v>8479</v>
      </c>
      <c r="CK849" s="43" t="s">
        <v>6945</v>
      </c>
      <c r="CL849" s="43" t="s">
        <v>5474</v>
      </c>
      <c r="CM849" s="43" t="s">
        <v>5474</v>
      </c>
      <c r="CN849" s="145">
        <v>13344.45</v>
      </c>
      <c r="CO849" s="145">
        <v>-37722.300000000003</v>
      </c>
      <c r="CP849" s="148">
        <v>184113.7099749303</v>
      </c>
      <c r="CQ849" s="189" t="s">
        <v>5474</v>
      </c>
      <c r="CR849" s="189" t="s">
        <v>5474</v>
      </c>
      <c r="CS849" s="99" t="s">
        <v>5474</v>
      </c>
      <c r="CT849" s="167" t="s">
        <v>5474</v>
      </c>
      <c r="CU849" s="43" t="s">
        <v>5474</v>
      </c>
      <c r="CV849" s="43" t="s">
        <v>5474</v>
      </c>
      <c r="CW849" s="43" t="s">
        <v>5474</v>
      </c>
      <c r="CX849" s="43" t="s">
        <v>5474</v>
      </c>
      <c r="CY849" s="43" t="s">
        <v>5474</v>
      </c>
      <c r="CZ849" s="43" t="s">
        <v>5474</v>
      </c>
      <c r="DA849" s="42" t="s">
        <v>5474</v>
      </c>
      <c r="DB849" s="42" t="s">
        <v>5474</v>
      </c>
      <c r="DC849" s="42" t="s">
        <v>5474</v>
      </c>
      <c r="DD849" s="42" t="s">
        <v>5474</v>
      </c>
      <c r="DE849" s="42" t="s">
        <v>5474</v>
      </c>
      <c r="DF849" s="42" t="s">
        <v>5474</v>
      </c>
      <c r="DG849" s="42" t="s">
        <v>5474</v>
      </c>
      <c r="DH849" s="42" t="s">
        <v>5474</v>
      </c>
    </row>
    <row r="850" spans="1:112">
      <c r="A850" s="22">
        <v>3176</v>
      </c>
      <c r="B850" s="7" t="s">
        <v>666</v>
      </c>
      <c r="C850" s="21">
        <v>-0.37859999999999999</v>
      </c>
      <c r="D850" s="21">
        <v>-0.32290000000000002</v>
      </c>
      <c r="E850" s="21">
        <v>-0.4244</v>
      </c>
      <c r="F850" s="21">
        <v>-0.34670000000000001</v>
      </c>
      <c r="G850" s="21">
        <v>0.2268</v>
      </c>
      <c r="H850" s="21">
        <v>-1.0217000000000001</v>
      </c>
      <c r="I850" s="21">
        <v>-0.43080000000000002</v>
      </c>
      <c r="J850" s="21">
        <v>-0.1983</v>
      </c>
      <c r="K850" s="21">
        <v>-3.7400000000000003E-2</v>
      </c>
      <c r="L850" s="21">
        <v>1.7500000000000002E-2</v>
      </c>
      <c r="M850" s="21">
        <v>5.2499999999999998E-2</v>
      </c>
      <c r="N850" s="21">
        <v>-1.4114</v>
      </c>
      <c r="O850" s="21">
        <v>-1.3249</v>
      </c>
      <c r="P850" s="21">
        <v>-0.435</v>
      </c>
      <c r="Q850" s="21">
        <v>2.3599999999999999E-2</v>
      </c>
      <c r="R850" s="21">
        <v>1.01E-2</v>
      </c>
      <c r="S850" s="21">
        <v>-0.24890000000000001</v>
      </c>
      <c r="T850" s="21">
        <v>-0.1656</v>
      </c>
      <c r="U850" s="10">
        <v>-1.39</v>
      </c>
      <c r="V850" s="10">
        <v>-2.66</v>
      </c>
      <c r="W850" s="7">
        <v>0</v>
      </c>
      <c r="X850" s="20">
        <v>0</v>
      </c>
      <c r="Y850" s="75"/>
      <c r="Z850" s="7"/>
      <c r="AA850" s="7"/>
      <c r="AB850" s="51">
        <v>-861</v>
      </c>
      <c r="AC850" s="51">
        <v>-188</v>
      </c>
      <c r="AD850" s="51"/>
      <c r="AE850" s="51"/>
      <c r="AF850" s="51">
        <v>-6</v>
      </c>
      <c r="AG850" s="51"/>
      <c r="AH850" s="20">
        <v>0</v>
      </c>
      <c r="AI850" s="7" t="s">
        <v>8467</v>
      </c>
      <c r="AJ850" s="67" t="s">
        <v>9168</v>
      </c>
      <c r="AK850" s="44">
        <v>-0.66821885913853318</v>
      </c>
      <c r="AL850" s="44">
        <v>-0.91666666666666696</v>
      </c>
      <c r="AM850" s="44">
        <v>0.53333333333333144</v>
      </c>
      <c r="AN850" s="25">
        <v>0.7006525285481241</v>
      </c>
      <c r="AO850" s="25">
        <v>0.1566068515497552</v>
      </c>
      <c r="AP850" s="215">
        <v>61.3</v>
      </c>
      <c r="AQ850" s="215" t="s">
        <v>8552</v>
      </c>
      <c r="AR850" s="44">
        <v>6.56814449917898E-3</v>
      </c>
      <c r="AS850" s="171" t="s">
        <v>7719</v>
      </c>
      <c r="AT850" s="171" t="s">
        <v>7058</v>
      </c>
      <c r="AU850" s="171" t="s">
        <v>6920</v>
      </c>
      <c r="AV850" s="7" t="s">
        <v>8470</v>
      </c>
      <c r="AW850" s="14" t="s">
        <v>6376</v>
      </c>
      <c r="AX850" s="49" t="s">
        <v>5967</v>
      </c>
      <c r="AY850" s="38" t="s">
        <v>6047</v>
      </c>
      <c r="AZ850" s="14" t="s">
        <v>6103</v>
      </c>
      <c r="BA850" s="49" t="s">
        <v>5967</v>
      </c>
      <c r="BB850" s="38" t="s">
        <v>6007</v>
      </c>
      <c r="BC850" s="7">
        <v>0.3</v>
      </c>
      <c r="BD850" s="14" t="s">
        <v>6194</v>
      </c>
      <c r="BE850" s="49" t="s">
        <v>5967</v>
      </c>
      <c r="BF850" s="38" t="s">
        <v>5971</v>
      </c>
      <c r="BG850" s="7">
        <v>0.7</v>
      </c>
      <c r="BH850" s="45">
        <v>494.28618650954121</v>
      </c>
      <c r="BI850" s="215" t="s">
        <v>8471</v>
      </c>
      <c r="BJ850" s="215" t="s">
        <v>8496</v>
      </c>
      <c r="BK850" s="7">
        <v>0.4</v>
      </c>
      <c r="BL850" s="25">
        <v>1.3223140495867721E-2</v>
      </c>
      <c r="BM850" s="20">
        <v>0.31868750000000001</v>
      </c>
      <c r="BN850" s="20">
        <v>0.28500000000000003</v>
      </c>
      <c r="BO850" s="20">
        <v>0.34624999999999995</v>
      </c>
      <c r="BP850" s="46" t="s">
        <v>8473</v>
      </c>
      <c r="BQ850" s="215" t="s">
        <v>8473</v>
      </c>
      <c r="BR850" s="79" t="s">
        <v>8473</v>
      </c>
      <c r="BS850" s="9">
        <v>0</v>
      </c>
      <c r="BT850" s="9">
        <v>0</v>
      </c>
      <c r="BU850" s="47" t="s">
        <v>5993</v>
      </c>
      <c r="BV850" s="47" t="s">
        <v>5993</v>
      </c>
      <c r="BW850" s="14" t="s">
        <v>5474</v>
      </c>
      <c r="BX850" s="83" t="s">
        <v>8473</v>
      </c>
      <c r="BY850" s="82" t="s">
        <v>8473</v>
      </c>
      <c r="BZ850" s="46" t="s">
        <v>8473</v>
      </c>
      <c r="CA850" s="48" t="s">
        <v>5474</v>
      </c>
      <c r="CB850" s="45">
        <v>-52779.299999999996</v>
      </c>
      <c r="CC850" s="45">
        <v>-11524.4</v>
      </c>
      <c r="CD850" s="45">
        <v>0</v>
      </c>
      <c r="CE850" s="45">
        <v>0</v>
      </c>
      <c r="CF850" s="14" t="s">
        <v>9355</v>
      </c>
      <c r="CG850" s="7" t="s">
        <v>8590</v>
      </c>
      <c r="CH850" s="215" t="s">
        <v>8498</v>
      </c>
      <c r="CI850" s="215" t="s">
        <v>8479</v>
      </c>
      <c r="CJ850" s="215" t="s">
        <v>8479</v>
      </c>
      <c r="CK850" s="43" t="s">
        <v>6945</v>
      </c>
      <c r="CL850" s="43" t="s">
        <v>5474</v>
      </c>
      <c r="CM850" s="43" t="s">
        <v>5474</v>
      </c>
      <c r="CN850" s="145">
        <v>-11524.4</v>
      </c>
      <c r="CO850" s="145">
        <v>-52779.299999999996</v>
      </c>
      <c r="CP850" s="148">
        <v>30299.743233034875</v>
      </c>
      <c r="CQ850" s="189" t="s">
        <v>5474</v>
      </c>
      <c r="CR850" s="189" t="s">
        <v>5474</v>
      </c>
      <c r="CS850" s="99" t="s">
        <v>5474</v>
      </c>
      <c r="CT850" s="167" t="s">
        <v>5474</v>
      </c>
      <c r="CU850" s="43" t="s">
        <v>5474</v>
      </c>
      <c r="CV850" s="43" t="s">
        <v>5474</v>
      </c>
      <c r="CW850" s="43" t="s">
        <v>5474</v>
      </c>
      <c r="CX850" s="43" t="s">
        <v>5474</v>
      </c>
      <c r="CY850" s="43" t="s">
        <v>5474</v>
      </c>
      <c r="CZ850" s="43" t="s">
        <v>5474</v>
      </c>
      <c r="DA850" s="42" t="s">
        <v>5474</v>
      </c>
      <c r="DB850" s="42" t="s">
        <v>5474</v>
      </c>
      <c r="DC850" s="42" t="s">
        <v>5474</v>
      </c>
      <c r="DD850" s="42" t="s">
        <v>5474</v>
      </c>
      <c r="DE850" s="42" t="s">
        <v>5474</v>
      </c>
      <c r="DF850" s="42" t="s">
        <v>5474</v>
      </c>
      <c r="DG850" s="42" t="s">
        <v>5474</v>
      </c>
      <c r="DH850" s="42" t="s">
        <v>5474</v>
      </c>
    </row>
    <row r="851" spans="1:112">
      <c r="A851" s="22">
        <v>4426</v>
      </c>
      <c r="B851" s="7" t="s">
        <v>943</v>
      </c>
      <c r="C851" s="21">
        <v>-0.13450000000000001</v>
      </c>
      <c r="D851" s="21">
        <v>-0.58860000000000001</v>
      </c>
      <c r="E851" s="21">
        <v>-0.22040000000000001</v>
      </c>
      <c r="F851" s="21">
        <v>-0.60550000000000004</v>
      </c>
      <c r="G851" s="21">
        <v>-0.39319999999999999</v>
      </c>
      <c r="H851" s="21">
        <v>-1.0303</v>
      </c>
      <c r="I851" s="21">
        <v>-0.59519999999999995</v>
      </c>
      <c r="J851" s="21">
        <v>-2.8462000000000001</v>
      </c>
      <c r="K851" s="21">
        <v>-0.376</v>
      </c>
      <c r="L851" s="21">
        <v>-0.25380000000000003</v>
      </c>
      <c r="M851" s="21">
        <v>-0.29920000000000002</v>
      </c>
      <c r="N851" s="21">
        <v>-0.45440000000000003</v>
      </c>
      <c r="O851" s="21">
        <v>-0.30230000000000001</v>
      </c>
      <c r="P851" s="21">
        <v>-0.3458</v>
      </c>
      <c r="Q851" s="21">
        <v>-2.8799999999999999E-2</v>
      </c>
      <c r="R851" s="21">
        <v>-1.7899999999999999E-2</v>
      </c>
      <c r="S851" s="21">
        <v>0.1133</v>
      </c>
      <c r="T851" s="21">
        <v>7.5200000000000003E-2</v>
      </c>
      <c r="U851" s="10">
        <v>-1</v>
      </c>
      <c r="V851" s="10">
        <v>-1.39</v>
      </c>
      <c r="W851" s="7">
        <v>1.28</v>
      </c>
      <c r="X851" s="20">
        <v>0.52500000000000002</v>
      </c>
      <c r="Y851" s="75">
        <v>2019</v>
      </c>
      <c r="Z851" s="7">
        <v>0.48</v>
      </c>
      <c r="AA851" s="7">
        <v>0.72</v>
      </c>
      <c r="AB851" s="51">
        <v>-78</v>
      </c>
      <c r="AC851" s="51">
        <v>10</v>
      </c>
      <c r="AD851" s="51"/>
      <c r="AE851" s="51"/>
      <c r="AF851" s="51">
        <v>1</v>
      </c>
      <c r="AG851" s="51">
        <v>1</v>
      </c>
      <c r="AH851" s="20">
        <v>2.5000000000000001E-3</v>
      </c>
      <c r="AI851" s="7" t="s">
        <v>8493</v>
      </c>
      <c r="AJ851" s="67" t="s">
        <v>8494</v>
      </c>
      <c r="AK851" s="44">
        <v>-0.96138996138996136</v>
      </c>
      <c r="AL851" s="44">
        <v>-0.88888888888888884</v>
      </c>
      <c r="AM851" s="44">
        <v>0.66666666666666274</v>
      </c>
      <c r="AN851" s="25">
        <v>0.67447916666666663</v>
      </c>
      <c r="AO851" s="25">
        <v>0.234375</v>
      </c>
      <c r="AP851" s="215">
        <v>19.2</v>
      </c>
      <c r="AQ851" s="215" t="s">
        <v>8552</v>
      </c>
      <c r="AR851" s="44">
        <v>1.0526315789473601E-2</v>
      </c>
      <c r="AS851" s="171" t="s">
        <v>7341</v>
      </c>
      <c r="AT851" s="171" t="s">
        <v>7257</v>
      </c>
      <c r="AU851" s="171" t="s">
        <v>7608</v>
      </c>
      <c r="AV851" s="7" t="s">
        <v>8470</v>
      </c>
      <c r="AW851" s="14" t="s">
        <v>6904</v>
      </c>
      <c r="AX851" s="49" t="s">
        <v>6009</v>
      </c>
      <c r="AY851" s="38" t="s">
        <v>6047</v>
      </c>
      <c r="AZ851" s="14" t="s">
        <v>6123</v>
      </c>
      <c r="BA851" s="49" t="s">
        <v>5967</v>
      </c>
      <c r="BB851" s="38" t="s">
        <v>6047</v>
      </c>
      <c r="BC851" s="7">
        <v>0.1</v>
      </c>
      <c r="BD851" s="14" t="s">
        <v>6103</v>
      </c>
      <c r="BE851" s="49" t="s">
        <v>5967</v>
      </c>
      <c r="BF851" s="38" t="s">
        <v>6047</v>
      </c>
      <c r="BG851" s="7">
        <v>0.8</v>
      </c>
      <c r="BH851" s="45">
        <v>187.39379481444305</v>
      </c>
      <c r="BI851" s="215" t="s">
        <v>8471</v>
      </c>
      <c r="BJ851" s="215" t="s">
        <v>8554</v>
      </c>
      <c r="BK851" s="7">
        <v>2</v>
      </c>
      <c r="BL851" s="25">
        <v>1.0526315789473648E-2</v>
      </c>
      <c r="BM851" s="20">
        <v>0.2455</v>
      </c>
      <c r="BN851" s="20">
        <v>0.24</v>
      </c>
      <c r="BO851" s="20">
        <v>0.24999999999999994</v>
      </c>
      <c r="BP851" s="46" t="s">
        <v>8473</v>
      </c>
      <c r="BQ851" s="215" t="s">
        <v>8473</v>
      </c>
      <c r="BR851" s="79" t="s">
        <v>8473</v>
      </c>
      <c r="BS851" s="9">
        <v>6.0462958360259167E-2</v>
      </c>
      <c r="BT851" s="9">
        <v>9.0619873738629009E-2</v>
      </c>
      <c r="BU851" s="47" t="s">
        <v>5993</v>
      </c>
      <c r="BV851" s="47" t="s">
        <v>5993</v>
      </c>
      <c r="BW851" s="14" t="s">
        <v>5474</v>
      </c>
      <c r="BX851" s="83" t="s">
        <v>8473</v>
      </c>
      <c r="BY851" s="82" t="s">
        <v>8473</v>
      </c>
      <c r="BZ851" s="46" t="s">
        <v>8473</v>
      </c>
      <c r="CA851" s="48" t="s">
        <v>8475</v>
      </c>
      <c r="CB851" s="45">
        <v>-1497.6</v>
      </c>
      <c r="CC851" s="45">
        <v>192</v>
      </c>
      <c r="CD851" s="45">
        <v>0</v>
      </c>
      <c r="CE851" s="45">
        <v>0</v>
      </c>
      <c r="CF851" s="14" t="s">
        <v>9356</v>
      </c>
      <c r="CG851" s="7" t="s">
        <v>8477</v>
      </c>
      <c r="CH851" s="215" t="s">
        <v>8478</v>
      </c>
      <c r="CI851" s="215" t="s">
        <v>8478</v>
      </c>
      <c r="CJ851" s="215" t="s">
        <v>8479</v>
      </c>
      <c r="CK851" s="43" t="s">
        <v>7303</v>
      </c>
      <c r="CL851" s="43" t="s">
        <v>5474</v>
      </c>
      <c r="CM851" s="43" t="s">
        <v>6898</v>
      </c>
      <c r="CN851" s="145">
        <v>192</v>
      </c>
      <c r="CO851" s="145">
        <v>-1497.6</v>
      </c>
      <c r="CP851" s="148">
        <v>3597.9608604373066</v>
      </c>
      <c r="CQ851" s="189" t="s">
        <v>5474</v>
      </c>
      <c r="CR851" s="189" t="s">
        <v>5474</v>
      </c>
      <c r="CS851" s="99" t="s">
        <v>5474</v>
      </c>
      <c r="CT851" s="167" t="s">
        <v>5474</v>
      </c>
      <c r="CU851" s="43" t="s">
        <v>5474</v>
      </c>
      <c r="CV851" s="43" t="s">
        <v>5474</v>
      </c>
      <c r="CW851" s="43" t="s">
        <v>5474</v>
      </c>
      <c r="CX851" s="43" t="s">
        <v>5474</v>
      </c>
      <c r="CY851" s="43" t="s">
        <v>5474</v>
      </c>
      <c r="CZ851" s="43" t="s">
        <v>5474</v>
      </c>
      <c r="DA851" s="42" t="s">
        <v>5474</v>
      </c>
      <c r="DB851" s="42" t="s">
        <v>5474</v>
      </c>
      <c r="DC851" s="42" t="s">
        <v>5474</v>
      </c>
      <c r="DD851" s="42" t="s">
        <v>5474</v>
      </c>
      <c r="DE851" s="42" t="s">
        <v>5474</v>
      </c>
      <c r="DF851" s="42" t="s">
        <v>5474</v>
      </c>
      <c r="DG851" s="42" t="s">
        <v>5474</v>
      </c>
      <c r="DH851" s="42" t="s">
        <v>5474</v>
      </c>
    </row>
    <row r="852" spans="1:112">
      <c r="A852" s="22">
        <v>9912</v>
      </c>
      <c r="B852" s="7" t="s">
        <v>1590</v>
      </c>
      <c r="C852" s="21">
        <v>-0.3175</v>
      </c>
      <c r="D852" s="21">
        <v>-8.77E-2</v>
      </c>
      <c r="E852" s="21">
        <v>-0.2414</v>
      </c>
      <c r="F852" s="21">
        <v>-8.5400000000000004E-2</v>
      </c>
      <c r="G852" s="21">
        <v>0.26900000000000002</v>
      </c>
      <c r="H852" s="21">
        <v>3.625</v>
      </c>
      <c r="I852" s="21">
        <v>1.7241</v>
      </c>
      <c r="J852" s="21">
        <v>1.2453000000000001</v>
      </c>
      <c r="K852" s="21">
        <v>-1.0500000000000001E-2</v>
      </c>
      <c r="L852" s="21">
        <v>4.2900000000000001E-2</v>
      </c>
      <c r="M852" s="21">
        <v>3.1699999999999999E-2</v>
      </c>
      <c r="N852" s="21">
        <v>3.4299999999999997E-2</v>
      </c>
      <c r="O852" s="21">
        <v>0.20949999999999999</v>
      </c>
      <c r="P852" s="21">
        <v>0.1008</v>
      </c>
      <c r="Q852" s="21">
        <v>5.2600000000000001E-2</v>
      </c>
      <c r="R852" s="21">
        <v>3.3000000000000002E-2</v>
      </c>
      <c r="S852" s="21">
        <v>-5.7099999999999998E-2</v>
      </c>
      <c r="T852" s="21">
        <v>-3.27E-2</v>
      </c>
      <c r="U852" s="10">
        <v>0.13</v>
      </c>
      <c r="V852" s="10">
        <v>-0.09</v>
      </c>
      <c r="W852" s="7">
        <v>0</v>
      </c>
      <c r="X852" s="20">
        <v>0</v>
      </c>
      <c r="Y852" s="75"/>
      <c r="Z852" s="7"/>
      <c r="AA852" s="7"/>
      <c r="AB852" s="51"/>
      <c r="AC852" s="51">
        <v>1</v>
      </c>
      <c r="AD852" s="51"/>
      <c r="AE852" s="51"/>
      <c r="AF852" s="51"/>
      <c r="AG852" s="51"/>
      <c r="AH852" s="20">
        <v>0</v>
      </c>
      <c r="AI852" s="7" t="s">
        <v>8481</v>
      </c>
      <c r="AJ852" s="67" t="s">
        <v>8757</v>
      </c>
      <c r="AK852" s="44">
        <v>-0.5227272727272726</v>
      </c>
      <c r="AL852" s="44">
        <v>-0.80147058823529438</v>
      </c>
      <c r="AM852" s="44">
        <v>0.82352941176470962</v>
      </c>
      <c r="AN852" s="25">
        <v>0.49438202247191004</v>
      </c>
      <c r="AO852" s="25">
        <v>0.15280898876404486</v>
      </c>
      <c r="AP852" s="215">
        <v>8.9</v>
      </c>
      <c r="AQ852" s="215" t="s">
        <v>8552</v>
      </c>
      <c r="AR852" s="44">
        <v>2.2522522522522501E-3</v>
      </c>
      <c r="AS852" s="171" t="s">
        <v>7686</v>
      </c>
      <c r="AT852" s="171" t="s">
        <v>7179</v>
      </c>
      <c r="AU852" s="171" t="s">
        <v>6948</v>
      </c>
      <c r="AV852" s="7" t="s">
        <v>8470</v>
      </c>
      <c r="AW852" s="14" t="s">
        <v>6693</v>
      </c>
      <c r="AX852" s="49" t="s">
        <v>5967</v>
      </c>
      <c r="AY852" s="38" t="s">
        <v>5971</v>
      </c>
      <c r="AZ852" s="14" t="s">
        <v>6860</v>
      </c>
      <c r="BA852" s="49" t="s">
        <v>5967</v>
      </c>
      <c r="BB852" s="38" t="s">
        <v>5961</v>
      </c>
      <c r="BC852" s="7">
        <v>1.6</v>
      </c>
      <c r="BD852" s="14" t="s">
        <v>5999</v>
      </c>
      <c r="BE852" s="49" t="s">
        <v>5960</v>
      </c>
      <c r="BF852" s="38" t="s">
        <v>5961</v>
      </c>
      <c r="BG852" s="7">
        <v>0.5</v>
      </c>
      <c r="BH852" s="45">
        <v>68.186266706691853</v>
      </c>
      <c r="BI852" s="215" t="s">
        <v>8495</v>
      </c>
      <c r="BJ852" s="215" t="s">
        <v>8554</v>
      </c>
      <c r="BK852" s="7">
        <v>0.9</v>
      </c>
      <c r="BL852" s="25">
        <v>1.5981735159817417E-2</v>
      </c>
      <c r="BM852" s="20">
        <v>0.61156250000000001</v>
      </c>
      <c r="BN852" s="20">
        <v>0.47750000000000004</v>
      </c>
      <c r="BO852" s="20">
        <v>0.72124999999999995</v>
      </c>
      <c r="BP852" s="46" t="s">
        <v>8473</v>
      </c>
      <c r="BQ852" s="215" t="s">
        <v>8473</v>
      </c>
      <c r="BR852" s="79" t="s">
        <v>8473</v>
      </c>
      <c r="BS852" s="9">
        <v>0</v>
      </c>
      <c r="BT852" s="9">
        <v>0</v>
      </c>
      <c r="BU852" s="47" t="s">
        <v>5993</v>
      </c>
      <c r="BV852" s="47" t="s">
        <v>5993</v>
      </c>
      <c r="BW852" s="14" t="s">
        <v>5474</v>
      </c>
      <c r="BX852" s="83" t="s">
        <v>8473</v>
      </c>
      <c r="BY852" s="82" t="s">
        <v>8473</v>
      </c>
      <c r="BZ852" s="46" t="s">
        <v>8473</v>
      </c>
      <c r="CA852" s="48" t="s">
        <v>8475</v>
      </c>
      <c r="CB852" s="45">
        <v>0</v>
      </c>
      <c r="CC852" s="45">
        <v>8.9</v>
      </c>
      <c r="CD852" s="45">
        <v>0</v>
      </c>
      <c r="CE852" s="45">
        <v>0</v>
      </c>
      <c r="CF852" s="14" t="s">
        <v>9357</v>
      </c>
      <c r="CG852" s="7" t="s">
        <v>8477</v>
      </c>
      <c r="CH852" s="215" t="s">
        <v>8479</v>
      </c>
      <c r="CI852" s="215" t="s">
        <v>8479</v>
      </c>
      <c r="CJ852" s="215" t="s">
        <v>8479</v>
      </c>
      <c r="CK852" s="43" t="s">
        <v>6887</v>
      </c>
      <c r="CL852" s="43" t="s">
        <v>5474</v>
      </c>
      <c r="CM852" s="43" t="s">
        <v>5474</v>
      </c>
      <c r="CN852" s="145">
        <v>8.9</v>
      </c>
      <c r="CO852" s="145">
        <v>0</v>
      </c>
      <c r="CP852" s="148">
        <v>606.85777368955758</v>
      </c>
      <c r="CQ852" s="189" t="s">
        <v>5474</v>
      </c>
      <c r="CR852" s="189" t="s">
        <v>5474</v>
      </c>
      <c r="CS852" s="99" t="s">
        <v>5474</v>
      </c>
      <c r="CT852" s="167" t="s">
        <v>5474</v>
      </c>
      <c r="CU852" s="43" t="s">
        <v>5474</v>
      </c>
      <c r="CV852" s="43" t="s">
        <v>5474</v>
      </c>
      <c r="CW852" s="43" t="s">
        <v>5474</v>
      </c>
      <c r="CX852" s="43" t="s">
        <v>5474</v>
      </c>
      <c r="CY852" s="43" t="s">
        <v>5474</v>
      </c>
      <c r="CZ852" s="43" t="s">
        <v>5474</v>
      </c>
      <c r="DA852" s="42" t="s">
        <v>5474</v>
      </c>
      <c r="DB852" s="42" t="s">
        <v>5474</v>
      </c>
      <c r="DC852" s="42" t="s">
        <v>5474</v>
      </c>
      <c r="DD852" s="42" t="s">
        <v>5474</v>
      </c>
      <c r="DE852" s="42" t="s">
        <v>5474</v>
      </c>
      <c r="DF852" s="42" t="s">
        <v>5474</v>
      </c>
      <c r="DG852" s="42" t="s">
        <v>5474</v>
      </c>
      <c r="DH852" s="42" t="s">
        <v>5474</v>
      </c>
    </row>
    <row r="853" spans="1:112">
      <c r="A853" s="22">
        <v>2408</v>
      </c>
      <c r="B853" s="7" t="s">
        <v>381</v>
      </c>
      <c r="C853" s="21">
        <v>4.0800000000000003E-2</v>
      </c>
      <c r="D853" s="21">
        <v>0.62029999999999996</v>
      </c>
      <c r="E853" s="21">
        <v>5.3600000000000002E-2</v>
      </c>
      <c r="F853" s="21">
        <v>0.55649999999999999</v>
      </c>
      <c r="G853" s="21">
        <v>0.34910000000000002</v>
      </c>
      <c r="H853" s="21">
        <v>1.2726999999999999</v>
      </c>
      <c r="I853" s="21">
        <v>0.90480000000000005</v>
      </c>
      <c r="J853" s="21">
        <v>0.71430000000000005</v>
      </c>
      <c r="K853" s="21">
        <v>0.13220000000000001</v>
      </c>
      <c r="L853" s="21">
        <v>0.11749999999999999</v>
      </c>
      <c r="M853" s="21">
        <v>2.8000000000000001E-2</v>
      </c>
      <c r="N853" s="21">
        <v>0.14130000000000001</v>
      </c>
      <c r="O853" s="21">
        <v>0.1162</v>
      </c>
      <c r="P853" s="21">
        <v>3.0300000000000001E-2</v>
      </c>
      <c r="Q853" s="21">
        <v>4.4000000000000003E-3</v>
      </c>
      <c r="R853" s="21">
        <v>4.1000000000000003E-3</v>
      </c>
      <c r="S853" s="21">
        <v>0.217</v>
      </c>
      <c r="T853" s="21">
        <v>0.16489999999999999</v>
      </c>
      <c r="U853" s="10">
        <v>2.88</v>
      </c>
      <c r="V853" s="10">
        <v>3.71</v>
      </c>
      <c r="W853" s="7">
        <v>2.9826000000000001</v>
      </c>
      <c r="X853" s="20">
        <v>0.39040000000000002</v>
      </c>
      <c r="Y853" s="75">
        <v>2020</v>
      </c>
      <c r="Z853" s="7">
        <v>1.2966</v>
      </c>
      <c r="AA853" s="7">
        <v>0</v>
      </c>
      <c r="AB853" s="51">
        <v>-375</v>
      </c>
      <c r="AC853" s="51">
        <v>2</v>
      </c>
      <c r="AD853" s="51">
        <v>37</v>
      </c>
      <c r="AE853" s="51">
        <v>-921</v>
      </c>
      <c r="AF853" s="51">
        <v>-742</v>
      </c>
      <c r="AG853" s="51">
        <v>-194</v>
      </c>
      <c r="AH853" s="20">
        <v>7.9799999999999996E-2</v>
      </c>
      <c r="AI853" s="7" t="s">
        <v>8467</v>
      </c>
      <c r="AJ853" s="67" t="s">
        <v>8494</v>
      </c>
      <c r="AK853" s="44">
        <v>-0.72537878787878785</v>
      </c>
      <c r="AL853" s="44">
        <v>-0.74814814814814767</v>
      </c>
      <c r="AM853" s="44">
        <v>0.60000000000000853</v>
      </c>
      <c r="AN853" s="25">
        <v>0.79160419790104941</v>
      </c>
      <c r="AO853" s="25">
        <v>0.20239880059970014</v>
      </c>
      <c r="AP853" s="215">
        <v>66.7</v>
      </c>
      <c r="AQ853" s="215" t="s">
        <v>8552</v>
      </c>
      <c r="AR853" s="44">
        <v>1.06060606060606E-2</v>
      </c>
      <c r="AS853" s="171" t="s">
        <v>7537</v>
      </c>
      <c r="AT853" s="171" t="s">
        <v>7182</v>
      </c>
      <c r="AU853" s="171" t="s">
        <v>7099</v>
      </c>
      <c r="AV853" s="7" t="s">
        <v>8470</v>
      </c>
      <c r="AW853" s="14" t="s">
        <v>6533</v>
      </c>
      <c r="AX853" s="49" t="s">
        <v>6009</v>
      </c>
      <c r="AY853" s="38" t="s">
        <v>5971</v>
      </c>
      <c r="AZ853" s="14" t="s">
        <v>6522</v>
      </c>
      <c r="BA853" s="49" t="s">
        <v>5967</v>
      </c>
      <c r="BB853" s="38" t="s">
        <v>6007</v>
      </c>
      <c r="BC853" s="7">
        <v>0.3</v>
      </c>
      <c r="BD853" s="14" t="s">
        <v>6077</v>
      </c>
      <c r="BE853" s="49" t="s">
        <v>5967</v>
      </c>
      <c r="BF853" s="38" t="s">
        <v>5961</v>
      </c>
      <c r="BG853" s="7">
        <v>0.8</v>
      </c>
      <c r="BH853" s="45">
        <v>6815.0558693302801</v>
      </c>
      <c r="BI853" s="215" t="s">
        <v>8592</v>
      </c>
      <c r="BJ853" s="215" t="s">
        <v>8568</v>
      </c>
      <c r="BK853" s="7">
        <v>0.7</v>
      </c>
      <c r="BL853" s="25">
        <v>9.077155824508451E-3</v>
      </c>
      <c r="BM853" s="20">
        <v>0.74787500000000007</v>
      </c>
      <c r="BN853" s="20">
        <v>0.75750000000000006</v>
      </c>
      <c r="BO853" s="20">
        <v>0.73999999999999988</v>
      </c>
      <c r="BP853" s="46">
        <v>17.978436657681943</v>
      </c>
      <c r="BQ853" s="215" t="s">
        <v>8540</v>
      </c>
      <c r="BR853" s="79">
        <v>-0.24797601199400307</v>
      </c>
      <c r="BS853" s="9">
        <v>3.8640594203072753E-2</v>
      </c>
      <c r="BT853" s="9">
        <v>1.3510245424089407E-2</v>
      </c>
      <c r="BU853" s="47" t="s">
        <v>5993</v>
      </c>
      <c r="BV853" s="47">
        <v>44413</v>
      </c>
      <c r="BW853" s="14" t="s">
        <v>5474</v>
      </c>
      <c r="BX853" s="83">
        <v>-5.9970014992503852E-2</v>
      </c>
      <c r="BY853" s="82">
        <v>4.18</v>
      </c>
      <c r="BZ853" s="46">
        <v>15.956937799043065</v>
      </c>
      <c r="CA853" s="48" t="s">
        <v>8475</v>
      </c>
      <c r="CB853" s="45">
        <v>-25012.5</v>
      </c>
      <c r="CC853" s="45">
        <v>133.4</v>
      </c>
      <c r="CD853" s="45">
        <v>2467.9</v>
      </c>
      <c r="CE853" s="45">
        <v>-61430.700000000004</v>
      </c>
      <c r="CF853" s="14" t="s">
        <v>9358</v>
      </c>
      <c r="CG853" s="7" t="s">
        <v>8477</v>
      </c>
      <c r="CH853" s="215" t="s">
        <v>8498</v>
      </c>
      <c r="CI853" s="215" t="s">
        <v>8546</v>
      </c>
      <c r="CJ853" s="215" t="s">
        <v>8479</v>
      </c>
      <c r="CK853" s="43" t="s">
        <v>5474</v>
      </c>
      <c r="CL853" s="43" t="s">
        <v>5474</v>
      </c>
      <c r="CM853" s="43" t="s">
        <v>6898</v>
      </c>
      <c r="CN853" s="145">
        <v>-61297.3</v>
      </c>
      <c r="CO853" s="145">
        <v>-22544.6</v>
      </c>
      <c r="CP853" s="148">
        <v>454564.22648432967</v>
      </c>
      <c r="CQ853" s="189" t="s">
        <v>5474</v>
      </c>
      <c r="CR853" s="189" t="s">
        <v>5474</v>
      </c>
      <c r="CS853" s="99" t="s">
        <v>5474</v>
      </c>
      <c r="CT853" s="167" t="s">
        <v>5474</v>
      </c>
      <c r="CU853" s="43" t="s">
        <v>5474</v>
      </c>
      <c r="CV853" s="43" t="s">
        <v>5474</v>
      </c>
      <c r="CW853" s="43" t="s">
        <v>5474</v>
      </c>
      <c r="CX853" s="43" t="s">
        <v>5474</v>
      </c>
      <c r="CY853" s="43" t="s">
        <v>5474</v>
      </c>
      <c r="CZ853" s="43" t="s">
        <v>5474</v>
      </c>
      <c r="DA853" s="42" t="s">
        <v>5474</v>
      </c>
      <c r="DB853" s="42" t="s">
        <v>5474</v>
      </c>
      <c r="DC853" s="42" t="s">
        <v>5474</v>
      </c>
      <c r="DD853" s="42" t="s">
        <v>5474</v>
      </c>
      <c r="DE853" s="42" t="s">
        <v>5474</v>
      </c>
      <c r="DF853" s="42" t="s">
        <v>5474</v>
      </c>
      <c r="DG853" s="42" t="s">
        <v>5474</v>
      </c>
      <c r="DH853" s="42" t="s">
        <v>5477</v>
      </c>
    </row>
    <row r="854" spans="1:112">
      <c r="A854" s="22">
        <v>4746</v>
      </c>
      <c r="B854" s="7" t="s">
        <v>997</v>
      </c>
      <c r="C854" s="21">
        <v>-0.33110000000000001</v>
      </c>
      <c r="D854" s="21">
        <v>-0.20619999999999999</v>
      </c>
      <c r="E854" s="21">
        <v>-0.30980000000000002</v>
      </c>
      <c r="F854" s="21">
        <v>-0.2944</v>
      </c>
      <c r="G854" s="21">
        <v>4.0800000000000003E-2</v>
      </c>
      <c r="H854" s="21">
        <v>-0.30280000000000001</v>
      </c>
      <c r="I854" s="21">
        <v>0.37469999999999998</v>
      </c>
      <c r="J854" s="21">
        <v>3.2172000000000001</v>
      </c>
      <c r="K854" s="21">
        <v>1.9599999999999999E-2</v>
      </c>
      <c r="L854" s="21">
        <v>4.4000000000000003E-3</v>
      </c>
      <c r="M854" s="21">
        <v>-5.8999999999999999E-3</v>
      </c>
      <c r="N854" s="21">
        <v>2.47E-2</v>
      </c>
      <c r="O854" s="21">
        <v>-6.7999999999999996E-3</v>
      </c>
      <c r="P854" s="21">
        <v>-1.4500000000000001E-2</v>
      </c>
      <c r="Q854" s="21">
        <v>4.1200000000000001E-2</v>
      </c>
      <c r="R854" s="21">
        <v>2.46E-2</v>
      </c>
      <c r="S854" s="21">
        <v>5.45E-2</v>
      </c>
      <c r="T854" s="21">
        <v>3.3000000000000002E-2</v>
      </c>
      <c r="U854" s="10">
        <v>16.7</v>
      </c>
      <c r="V854" s="10">
        <v>16.399999999999999</v>
      </c>
      <c r="W854" s="7">
        <v>1.0754999999999999</v>
      </c>
      <c r="X854" s="20">
        <v>0.51200000000000001</v>
      </c>
      <c r="Y854" s="75"/>
      <c r="Z854" s="7"/>
      <c r="AA854" s="7"/>
      <c r="AB854" s="51">
        <v>-407</v>
      </c>
      <c r="AC854" s="51">
        <v>-203</v>
      </c>
      <c r="AD854" s="51"/>
      <c r="AE854" s="51"/>
      <c r="AF854" s="51"/>
      <c r="AG854" s="51"/>
      <c r="AH854" s="20">
        <v>4.0000000000000001E-3</v>
      </c>
      <c r="AI854" s="7" t="s">
        <v>8467</v>
      </c>
      <c r="AJ854" s="67" t="s">
        <v>8494</v>
      </c>
      <c r="AK854" s="44">
        <v>-0.61989205859676189</v>
      </c>
      <c r="AL854" s="44">
        <v>-0.83962264150943378</v>
      </c>
      <c r="AM854" s="44">
        <v>0.68749999999999889</v>
      </c>
      <c r="AN854" s="25">
        <v>0.9564896755162241</v>
      </c>
      <c r="AO854" s="25">
        <v>0.15634218289085558</v>
      </c>
      <c r="AP854" s="215">
        <v>67.8</v>
      </c>
      <c r="AQ854" s="215" t="s">
        <v>8552</v>
      </c>
      <c r="AR854" s="44">
        <v>1.64917541229385E-2</v>
      </c>
      <c r="AS854" s="171" t="s">
        <v>8029</v>
      </c>
      <c r="AT854" s="171" t="s">
        <v>6963</v>
      </c>
      <c r="AU854" s="171" t="s">
        <v>7816</v>
      </c>
      <c r="AV854" s="7" t="s">
        <v>8470</v>
      </c>
      <c r="AW854" s="14" t="s">
        <v>6904</v>
      </c>
      <c r="AX854" s="49" t="s">
        <v>6039</v>
      </c>
      <c r="AY854" s="38" t="s">
        <v>6007</v>
      </c>
      <c r="AZ854" s="14" t="s">
        <v>6696</v>
      </c>
      <c r="BA854" s="49" t="s">
        <v>5967</v>
      </c>
      <c r="BB854" s="38" t="s">
        <v>6047</v>
      </c>
      <c r="BC854" s="7">
        <v>0.2</v>
      </c>
      <c r="BD854" s="14" t="s">
        <v>6183</v>
      </c>
      <c r="BE854" s="49" t="s">
        <v>5967</v>
      </c>
      <c r="BF854" s="38" t="s">
        <v>5961</v>
      </c>
      <c r="BG854" s="7">
        <v>0.7</v>
      </c>
      <c r="BH854" s="45">
        <v>816.56751586867188</v>
      </c>
      <c r="BI854" s="215" t="s">
        <v>8489</v>
      </c>
      <c r="BJ854" s="215" t="s">
        <v>8568</v>
      </c>
      <c r="BK854" s="7">
        <v>0.7</v>
      </c>
      <c r="BL854" s="25">
        <v>1.6491754122938445E-2</v>
      </c>
      <c r="BM854" s="20">
        <v>0.5056250000000001</v>
      </c>
      <c r="BN854" s="20">
        <v>0.34750000000000003</v>
      </c>
      <c r="BO854" s="20">
        <v>0.63500000000000001</v>
      </c>
      <c r="BP854" s="46">
        <v>4.1341463414634152</v>
      </c>
      <c r="BQ854" s="215" t="s">
        <v>8560</v>
      </c>
      <c r="BR854" s="79">
        <v>1.9203539823008848</v>
      </c>
      <c r="BS854" s="9">
        <v>9.9545974632473389E-3</v>
      </c>
      <c r="BT854" s="9">
        <v>0</v>
      </c>
      <c r="BU854" s="47" t="s">
        <v>5993</v>
      </c>
      <c r="BV854" s="47" t="s">
        <v>5993</v>
      </c>
      <c r="BW854" s="14" t="s">
        <v>9175</v>
      </c>
      <c r="BX854" s="83">
        <v>2.6504424778761062</v>
      </c>
      <c r="BY854" s="82">
        <v>16.5</v>
      </c>
      <c r="BZ854" s="46">
        <v>4.1090909090909093</v>
      </c>
      <c r="CA854" s="48" t="s">
        <v>5474</v>
      </c>
      <c r="CB854" s="45">
        <v>-27594.6</v>
      </c>
      <c r="CC854" s="45">
        <v>-13763.4</v>
      </c>
      <c r="CD854" s="45">
        <v>0</v>
      </c>
      <c r="CE854" s="45">
        <v>0</v>
      </c>
      <c r="CF854" s="14" t="s">
        <v>9359</v>
      </c>
      <c r="CG854" s="7" t="s">
        <v>8477</v>
      </c>
      <c r="CH854" s="215" t="s">
        <v>8478</v>
      </c>
      <c r="CI854" s="215" t="s">
        <v>8479</v>
      </c>
      <c r="CJ854" s="215" t="s">
        <v>8479</v>
      </c>
      <c r="CK854" s="43" t="s">
        <v>6968</v>
      </c>
      <c r="CL854" s="43" t="s">
        <v>8480</v>
      </c>
      <c r="CM854" s="43" t="s">
        <v>6898</v>
      </c>
      <c r="CN854" s="145">
        <v>-13763.4</v>
      </c>
      <c r="CO854" s="145">
        <v>-27594.6</v>
      </c>
      <c r="CP854" s="148">
        <v>55363.277575895954</v>
      </c>
      <c r="CQ854" s="189">
        <v>0.13864306784660765</v>
      </c>
      <c r="CR854" s="189">
        <v>0</v>
      </c>
      <c r="CS854" s="99">
        <v>44397</v>
      </c>
      <c r="CT854" s="167" t="s">
        <v>5474</v>
      </c>
      <c r="CU854" s="43" t="s">
        <v>5474</v>
      </c>
      <c r="CV854" s="43" t="s">
        <v>5474</v>
      </c>
      <c r="CW854" s="43" t="s">
        <v>5474</v>
      </c>
      <c r="CX854" s="43" t="s">
        <v>5474</v>
      </c>
      <c r="CY854" s="43" t="s">
        <v>5474</v>
      </c>
      <c r="CZ854" s="43" t="s">
        <v>5474</v>
      </c>
      <c r="DA854" s="42" t="s">
        <v>5474</v>
      </c>
      <c r="DB854" s="42" t="s">
        <v>5474</v>
      </c>
      <c r="DC854" s="42" t="s">
        <v>5474</v>
      </c>
      <c r="DD854" s="42" t="s">
        <v>5474</v>
      </c>
      <c r="DE854" s="42" t="s">
        <v>5474</v>
      </c>
      <c r="DF854" s="42" t="s">
        <v>5474</v>
      </c>
      <c r="DG854" s="42" t="s">
        <v>5474</v>
      </c>
      <c r="DH854" s="42" t="s">
        <v>5474</v>
      </c>
    </row>
    <row r="855" spans="1:112">
      <c r="A855" s="22">
        <v>1565</v>
      </c>
      <c r="B855" s="7" t="s">
        <v>159</v>
      </c>
      <c r="C855" s="21">
        <v>-6.2E-2</v>
      </c>
      <c r="D855" s="21">
        <v>0.33450000000000002</v>
      </c>
      <c r="E855" s="21">
        <v>5.1700000000000003E-2</v>
      </c>
      <c r="F855" s="21">
        <v>0.32290000000000002</v>
      </c>
      <c r="G855" s="21">
        <v>7.4099999999999999E-2</v>
      </c>
      <c r="H855" s="21">
        <v>-6.8900000000000003E-2</v>
      </c>
      <c r="I855" s="21">
        <v>0.49109999999999998</v>
      </c>
      <c r="J855" s="21">
        <v>0.1113</v>
      </c>
      <c r="K855" s="21">
        <v>-3.0999999999999999E-3</v>
      </c>
      <c r="L855" s="21">
        <v>3.6999999999999998E-2</v>
      </c>
      <c r="M855" s="21">
        <v>-2.7099999999999999E-2</v>
      </c>
      <c r="N855" s="21">
        <v>-9.4000000000000004E-3</v>
      </c>
      <c r="O855" s="21">
        <v>3.3000000000000002E-2</v>
      </c>
      <c r="P855" s="21">
        <v>-2.5999999999999999E-2</v>
      </c>
      <c r="Q855" s="21">
        <v>-8.5000000000000006E-3</v>
      </c>
      <c r="R855" s="21">
        <v>-4.5999999999999999E-3</v>
      </c>
      <c r="S855" s="21">
        <v>0.2631</v>
      </c>
      <c r="T855" s="21">
        <v>0.17879999999999999</v>
      </c>
      <c r="U855" s="10">
        <v>8.69</v>
      </c>
      <c r="V855" s="10">
        <v>15.66</v>
      </c>
      <c r="W855" s="7">
        <v>21.7</v>
      </c>
      <c r="X855" s="20">
        <v>0.77529999999999999</v>
      </c>
      <c r="Y855" s="75">
        <v>2020</v>
      </c>
      <c r="Z855" s="7">
        <v>12</v>
      </c>
      <c r="AA855" s="7">
        <v>0</v>
      </c>
      <c r="AB855" s="51">
        <v>-173</v>
      </c>
      <c r="AC855" s="51">
        <v>8</v>
      </c>
      <c r="AD855" s="51">
        <v>136</v>
      </c>
      <c r="AE855" s="51">
        <v>-8</v>
      </c>
      <c r="AF855" s="51">
        <v>-16</v>
      </c>
      <c r="AG855" s="51">
        <v>-2</v>
      </c>
      <c r="AH855" s="20">
        <v>0</v>
      </c>
      <c r="AI855" s="7" t="s">
        <v>8481</v>
      </c>
      <c r="AJ855" s="67" t="s">
        <v>8494</v>
      </c>
      <c r="AK855" s="44">
        <v>0.58231707317073167</v>
      </c>
      <c r="AL855" s="44">
        <v>-0.74251497005988021</v>
      </c>
      <c r="AM855" s="44">
        <v>0.82608695652173914</v>
      </c>
      <c r="AN855" s="25">
        <v>0.47330447330447328</v>
      </c>
      <c r="AO855" s="25">
        <v>0.24098124098124099</v>
      </c>
      <c r="AP855" s="215">
        <v>346.5</v>
      </c>
      <c r="AQ855" s="215" t="s">
        <v>8552</v>
      </c>
      <c r="AR855" s="44">
        <v>2.8189910979228398E-2</v>
      </c>
      <c r="AS855" s="171" t="s">
        <v>7097</v>
      </c>
      <c r="AT855" s="171" t="s">
        <v>7207</v>
      </c>
      <c r="AU855" s="171" t="s">
        <v>7213</v>
      </c>
      <c r="AV855" s="7" t="s">
        <v>5474</v>
      </c>
      <c r="AW855" s="14" t="s">
        <v>7212</v>
      </c>
      <c r="AX855" s="49" t="s">
        <v>6009</v>
      </c>
      <c r="AY855" s="38" t="s">
        <v>5971</v>
      </c>
      <c r="AZ855" s="14" t="s">
        <v>6540</v>
      </c>
      <c r="BA855" s="49" t="s">
        <v>5967</v>
      </c>
      <c r="BB855" s="38" t="s">
        <v>5961</v>
      </c>
      <c r="BC855" s="7">
        <v>0.2</v>
      </c>
      <c r="BD855" s="14" t="s">
        <v>6102</v>
      </c>
      <c r="BE855" s="49" t="s">
        <v>6020</v>
      </c>
      <c r="BF855" s="38" t="s">
        <v>5961</v>
      </c>
      <c r="BG855" s="7">
        <v>0.5</v>
      </c>
      <c r="BH855" s="45">
        <v>420.6521004671971</v>
      </c>
      <c r="BI855" s="215" t="s">
        <v>8471</v>
      </c>
      <c r="BJ855" s="215" t="s">
        <v>8543</v>
      </c>
      <c r="BK855" s="7">
        <v>2.6</v>
      </c>
      <c r="BL855" s="25">
        <v>2.8189910979228485E-2</v>
      </c>
      <c r="BM855" s="20">
        <v>0.66050000000000009</v>
      </c>
      <c r="BN855" s="20">
        <v>0.71</v>
      </c>
      <c r="BO855" s="20">
        <v>0.62</v>
      </c>
      <c r="BP855" s="46">
        <v>22.126436781609197</v>
      </c>
      <c r="BQ855" s="215" t="s">
        <v>8483</v>
      </c>
      <c r="BR855" s="79">
        <v>-0.34776349206349205</v>
      </c>
      <c r="BS855" s="9">
        <v>5.6446053214955327E-2</v>
      </c>
      <c r="BT855" s="9">
        <v>2.861463899392036E-2</v>
      </c>
      <c r="BU855" s="47" t="s">
        <v>5993</v>
      </c>
      <c r="BV855" s="47" t="s">
        <v>5993</v>
      </c>
      <c r="BW855" s="14" t="s">
        <v>5474</v>
      </c>
      <c r="BX855" s="83">
        <v>-0.21731619047619041</v>
      </c>
      <c r="BY855" s="82">
        <v>17.490000000000002</v>
      </c>
      <c r="BZ855" s="46">
        <v>19.811320754716977</v>
      </c>
      <c r="CA855" s="48" t="s">
        <v>8475</v>
      </c>
      <c r="CB855" s="45">
        <v>-59944.5</v>
      </c>
      <c r="CC855" s="45">
        <v>2772</v>
      </c>
      <c r="CD855" s="45">
        <v>47124</v>
      </c>
      <c r="CE855" s="45">
        <v>-2772</v>
      </c>
      <c r="CF855" s="14" t="s">
        <v>9360</v>
      </c>
      <c r="CG855" s="7" t="s">
        <v>8477</v>
      </c>
      <c r="CH855" s="215" t="s">
        <v>8478</v>
      </c>
      <c r="CI855" s="215" t="s">
        <v>8479</v>
      </c>
      <c r="CJ855" s="215" t="s">
        <v>8479</v>
      </c>
      <c r="CK855" s="43" t="s">
        <v>5474</v>
      </c>
      <c r="CL855" s="43" t="s">
        <v>5474</v>
      </c>
      <c r="CM855" s="43" t="s">
        <v>6898</v>
      </c>
      <c r="CN855" s="145">
        <v>0</v>
      </c>
      <c r="CO855" s="145">
        <v>-12820.5</v>
      </c>
      <c r="CP855" s="148">
        <v>145755.95281188379</v>
      </c>
      <c r="CQ855" s="189" t="s">
        <v>5474</v>
      </c>
      <c r="CR855" s="189" t="s">
        <v>5474</v>
      </c>
      <c r="CS855" s="99" t="s">
        <v>5474</v>
      </c>
      <c r="CT855" s="167" t="s">
        <v>5474</v>
      </c>
      <c r="CU855" s="43" t="s">
        <v>5474</v>
      </c>
      <c r="CV855" s="43" t="s">
        <v>5474</v>
      </c>
      <c r="CW855" s="43" t="s">
        <v>5474</v>
      </c>
      <c r="CX855" s="43" t="s">
        <v>5474</v>
      </c>
      <c r="CY855" s="43" t="s">
        <v>5474</v>
      </c>
      <c r="CZ855" s="43" t="s">
        <v>5474</v>
      </c>
      <c r="DA855" s="42" t="s">
        <v>5474</v>
      </c>
      <c r="DB855" s="42" t="s">
        <v>5474</v>
      </c>
      <c r="DC855" s="42" t="s">
        <v>5474</v>
      </c>
      <c r="DD855" s="42" t="s">
        <v>5474</v>
      </c>
      <c r="DE855" s="42" t="s">
        <v>5474</v>
      </c>
      <c r="DF855" s="42" t="s">
        <v>5474</v>
      </c>
      <c r="DG855" s="42" t="s">
        <v>5474</v>
      </c>
      <c r="DH855" s="42" t="s">
        <v>5474</v>
      </c>
    </row>
    <row r="856" spans="1:112">
      <c r="A856" s="22">
        <v>6570</v>
      </c>
      <c r="B856" s="7" t="s">
        <v>4005</v>
      </c>
      <c r="C856" s="21">
        <v>0.1726</v>
      </c>
      <c r="D856" s="21">
        <v>0.57930000000000004</v>
      </c>
      <c r="E856" s="21">
        <v>0.19209999999999999</v>
      </c>
      <c r="F856" s="21">
        <v>0.67800000000000005</v>
      </c>
      <c r="G856" s="21">
        <v>0.29809999999999998</v>
      </c>
      <c r="H856" s="21">
        <v>0.53849999999999998</v>
      </c>
      <c r="I856" s="21">
        <v>0.37930000000000003</v>
      </c>
      <c r="J856" s="21">
        <v>0.43480000000000002</v>
      </c>
      <c r="K856" s="21">
        <v>3.2000000000000002E-3</v>
      </c>
      <c r="L856" s="21">
        <v>-2.1899999999999999E-2</v>
      </c>
      <c r="M856" s="21">
        <v>-4.65E-2</v>
      </c>
      <c r="N856" s="21">
        <v>5.3600000000000002E-2</v>
      </c>
      <c r="O856" s="21">
        <v>5.0099999999999999E-2</v>
      </c>
      <c r="P856" s="21">
        <v>-4.7000000000000002E-3</v>
      </c>
      <c r="Q856" s="21">
        <v>-8.0000000000000002E-3</v>
      </c>
      <c r="R856" s="21">
        <v>-7.9000000000000008E-3</v>
      </c>
      <c r="S856" s="21">
        <v>0.1129</v>
      </c>
      <c r="T856" s="21">
        <v>7.8E-2</v>
      </c>
      <c r="U856" s="10">
        <v>1.32</v>
      </c>
      <c r="V856" s="10">
        <v>1.57</v>
      </c>
      <c r="W856" s="7">
        <v>1.56</v>
      </c>
      <c r="X856" s="20">
        <v>0.84740000000000004</v>
      </c>
      <c r="Y856" s="75">
        <v>2020</v>
      </c>
      <c r="Z856" s="7">
        <v>1</v>
      </c>
      <c r="AA856" s="7">
        <v>0</v>
      </c>
      <c r="AB856" s="51">
        <v>-5</v>
      </c>
      <c r="AC856" s="51">
        <v>-8</v>
      </c>
      <c r="AD856" s="51"/>
      <c r="AE856" s="51"/>
      <c r="AF856" s="51">
        <v>-22</v>
      </c>
      <c r="AG856" s="51"/>
      <c r="AH856" s="20">
        <v>0</v>
      </c>
      <c r="AI856" s="7" t="s">
        <v>8481</v>
      </c>
      <c r="AJ856" s="67" t="s">
        <v>8494</v>
      </c>
      <c r="AK856" s="44">
        <v>-0.51666666666666672</v>
      </c>
      <c r="AL856" s="44">
        <v>-0.80555555555555569</v>
      </c>
      <c r="AM856" s="44">
        <v>1</v>
      </c>
      <c r="AN856" s="25">
        <v>0.38709677419354849</v>
      </c>
      <c r="AO856" s="25">
        <v>0.11612903225806445</v>
      </c>
      <c r="AP856" s="215">
        <v>31</v>
      </c>
      <c r="AQ856" s="215" t="s">
        <v>8552</v>
      </c>
      <c r="AR856" s="44">
        <v>9.7719869706840295E-3</v>
      </c>
      <c r="AS856" s="171" t="s">
        <v>7097</v>
      </c>
      <c r="AT856" s="171" t="s">
        <v>7005</v>
      </c>
      <c r="AU856" s="171" t="s">
        <v>7813</v>
      </c>
      <c r="AV856" s="7" t="s">
        <v>9169</v>
      </c>
      <c r="AW856" s="14" t="s">
        <v>6981</v>
      </c>
      <c r="AX856" s="49" t="s">
        <v>6039</v>
      </c>
      <c r="AY856" s="38" t="s">
        <v>6007</v>
      </c>
      <c r="AZ856" s="14" t="s">
        <v>6015</v>
      </c>
      <c r="BA856" s="49" t="s">
        <v>5993</v>
      </c>
      <c r="BB856" s="38" t="s">
        <v>5993</v>
      </c>
      <c r="BC856" s="7">
        <v>0.5</v>
      </c>
      <c r="BD856" s="14" t="s">
        <v>6183</v>
      </c>
      <c r="BE856" s="49" t="s">
        <v>6009</v>
      </c>
      <c r="BF856" s="38" t="s">
        <v>5971</v>
      </c>
      <c r="BG856" s="7">
        <v>2.6</v>
      </c>
      <c r="BH856" s="45">
        <v>20.482362960619945</v>
      </c>
      <c r="BI856" s="215" t="s">
        <v>8495</v>
      </c>
      <c r="BJ856" s="215" t="s">
        <v>8554</v>
      </c>
      <c r="BK856" s="7">
        <v>0.2</v>
      </c>
      <c r="BL856" s="25">
        <v>3.2362459546926028E-3</v>
      </c>
      <c r="BM856" s="20">
        <v>0.72212500000000002</v>
      </c>
      <c r="BN856" s="20">
        <v>0.79500000000000015</v>
      </c>
      <c r="BO856" s="20">
        <v>0.66249999999999987</v>
      </c>
      <c r="BP856" s="46">
        <v>19.745222929936304</v>
      </c>
      <c r="BQ856" s="215" t="s">
        <v>8483</v>
      </c>
      <c r="BR856" s="79">
        <v>-0.21638279569892466</v>
      </c>
      <c r="BS856" s="9">
        <v>4.4213929159577781E-2</v>
      </c>
      <c r="BT856" s="9">
        <v>2.625447583250895E-2</v>
      </c>
      <c r="BU856" s="47" t="s">
        <v>5993</v>
      </c>
      <c r="BV856" s="47">
        <v>44413</v>
      </c>
      <c r="BW856" s="14" t="s">
        <v>5474</v>
      </c>
      <c r="BX856" s="83">
        <v>-5.9659354838709606E-2</v>
      </c>
      <c r="BY856" s="82">
        <v>1.7200000000000002</v>
      </c>
      <c r="BZ856" s="46">
        <v>18.023255813953487</v>
      </c>
      <c r="CA856" s="48" t="s">
        <v>5474</v>
      </c>
      <c r="CB856" s="45">
        <v>-155</v>
      </c>
      <c r="CC856" s="45">
        <v>-248</v>
      </c>
      <c r="CD856" s="45">
        <v>0</v>
      </c>
      <c r="CE856" s="45">
        <v>0</v>
      </c>
      <c r="CF856" s="14" t="s">
        <v>4006</v>
      </c>
      <c r="CG856" s="7" t="s">
        <v>8477</v>
      </c>
      <c r="CH856" s="215" t="s">
        <v>8478</v>
      </c>
      <c r="CI856" s="215" t="s">
        <v>8479</v>
      </c>
      <c r="CJ856" s="215" t="s">
        <v>8479</v>
      </c>
      <c r="CK856" s="43" t="s">
        <v>6965</v>
      </c>
      <c r="CL856" s="43" t="s">
        <v>8480</v>
      </c>
      <c r="CM856" s="43" t="s">
        <v>6898</v>
      </c>
      <c r="CN856" s="145">
        <v>-248</v>
      </c>
      <c r="CO856" s="145">
        <v>-155</v>
      </c>
      <c r="CP856" s="148">
        <v>634.95325177921825</v>
      </c>
      <c r="CQ856" s="189" t="s">
        <v>5474</v>
      </c>
      <c r="CR856" s="189" t="s">
        <v>5474</v>
      </c>
      <c r="CS856" s="99" t="s">
        <v>5474</v>
      </c>
      <c r="CT856" s="167" t="s">
        <v>5474</v>
      </c>
      <c r="CU856" s="43" t="s">
        <v>5474</v>
      </c>
      <c r="CV856" s="43" t="s">
        <v>5474</v>
      </c>
      <c r="CW856" s="43" t="s">
        <v>5474</v>
      </c>
      <c r="CX856" s="43" t="s">
        <v>5474</v>
      </c>
      <c r="CY856" s="43" t="s">
        <v>5474</v>
      </c>
      <c r="CZ856" s="43" t="s">
        <v>5474</v>
      </c>
      <c r="DA856" s="42" t="s">
        <v>5474</v>
      </c>
      <c r="DB856" s="42" t="s">
        <v>5474</v>
      </c>
      <c r="DC856" s="42" t="s">
        <v>5474</v>
      </c>
      <c r="DD856" s="42" t="s">
        <v>5474</v>
      </c>
      <c r="DE856" s="42" t="s">
        <v>5474</v>
      </c>
      <c r="DF856" s="42" t="s">
        <v>5474</v>
      </c>
      <c r="DG856" s="42" t="s">
        <v>5474</v>
      </c>
      <c r="DH856" s="42" t="s">
        <v>5474</v>
      </c>
    </row>
    <row r="857" spans="1:112">
      <c r="A857" s="22">
        <v>4763</v>
      </c>
      <c r="B857" s="7" t="s">
        <v>1001</v>
      </c>
      <c r="C857" s="21">
        <v>-9.3700000000000006E-2</v>
      </c>
      <c r="D857" s="21">
        <v>3.6400000000000002E-2</v>
      </c>
      <c r="E857" s="21">
        <v>-6.6299999999999998E-2</v>
      </c>
      <c r="F857" s="21">
        <v>1.5299999999999999E-2</v>
      </c>
      <c r="G857" s="21">
        <v>0.19320000000000001</v>
      </c>
      <c r="H857" s="21"/>
      <c r="I857" s="21">
        <v>-0.35199999999999998</v>
      </c>
      <c r="J857" s="21">
        <v>-0.35199999999999998</v>
      </c>
      <c r="K857" s="21">
        <v>-2.1100000000000001E-2</v>
      </c>
      <c r="L857" s="21">
        <v>-1.35E-2</v>
      </c>
      <c r="M857" s="21">
        <v>8.3000000000000001E-3</v>
      </c>
      <c r="N857" s="21">
        <v>-6.8000000000000005E-2</v>
      </c>
      <c r="O857" s="21">
        <v>-5.4800000000000001E-2</v>
      </c>
      <c r="P857" s="21">
        <v>6.9999999999999999E-4</v>
      </c>
      <c r="Q857" s="21">
        <v>5.7999999999999996E-3</v>
      </c>
      <c r="R857" s="21">
        <v>1.1999999999999999E-3</v>
      </c>
      <c r="S857" s="21">
        <v>0.1782</v>
      </c>
      <c r="T857" s="21">
        <v>0.72529999999999994</v>
      </c>
      <c r="U857" s="10">
        <v>1.62</v>
      </c>
      <c r="V857" s="10">
        <v>9.1</v>
      </c>
      <c r="W857" s="7">
        <v>5.3506999999999998</v>
      </c>
      <c r="X857" s="20">
        <v>0.84279999999999999</v>
      </c>
      <c r="Y857" s="75">
        <v>2020</v>
      </c>
      <c r="Z857" s="7">
        <v>5.5</v>
      </c>
      <c r="AA857" s="7">
        <v>1.5</v>
      </c>
      <c r="AB857" s="51">
        <v>6</v>
      </c>
      <c r="AC857" s="51">
        <v>3</v>
      </c>
      <c r="AD857" s="51"/>
      <c r="AE857" s="51"/>
      <c r="AF857" s="51"/>
      <c r="AG857" s="51">
        <v>-2</v>
      </c>
      <c r="AH857" s="20">
        <v>2.1999999999999999E-2</v>
      </c>
      <c r="AI857" s="7" t="s">
        <v>8493</v>
      </c>
      <c r="AJ857" s="67" t="s">
        <v>8757</v>
      </c>
      <c r="AK857" s="44">
        <v>-0.97709923664122134</v>
      </c>
      <c r="AL857" s="44">
        <v>-0.84210526315789469</v>
      </c>
      <c r="AM857" s="44">
        <v>0.5</v>
      </c>
      <c r="AN857" s="25">
        <v>0.68229166666666663</v>
      </c>
      <c r="AO857" s="25">
        <v>9.8958333333333329E-2</v>
      </c>
      <c r="AP857" s="215">
        <v>96</v>
      </c>
      <c r="AQ857" s="215" t="s">
        <v>8552</v>
      </c>
      <c r="AR857" s="44">
        <v>3.1347962382445101E-3</v>
      </c>
      <c r="AS857" s="171" t="s">
        <v>7772</v>
      </c>
      <c r="AT857" s="171" t="s">
        <v>6973</v>
      </c>
      <c r="AU857" s="171" t="s">
        <v>6948</v>
      </c>
      <c r="AV857" s="7" t="s">
        <v>8470</v>
      </c>
      <c r="AW857" s="14" t="s">
        <v>6120</v>
      </c>
      <c r="AX857" s="49" t="s">
        <v>5967</v>
      </c>
      <c r="AY857" s="38" t="s">
        <v>6007</v>
      </c>
      <c r="AZ857" s="14" t="s">
        <v>6463</v>
      </c>
      <c r="BA857" s="49" t="s">
        <v>5960</v>
      </c>
      <c r="BB857" s="38" t="s">
        <v>6047</v>
      </c>
      <c r="BC857" s="7">
        <v>0.5</v>
      </c>
      <c r="BD857" s="14" t="s">
        <v>6079</v>
      </c>
      <c r="BE857" s="49" t="s">
        <v>5967</v>
      </c>
      <c r="BF857" s="38" t="s">
        <v>6007</v>
      </c>
      <c r="BG857" s="7">
        <v>0.8</v>
      </c>
      <c r="BH857" s="45">
        <v>64.860816041963162</v>
      </c>
      <c r="BI857" s="215" t="s">
        <v>8495</v>
      </c>
      <c r="BJ857" s="215" t="s">
        <v>8554</v>
      </c>
      <c r="BK857" s="7">
        <v>1</v>
      </c>
      <c r="BL857" s="25">
        <v>3.1347962382444845E-3</v>
      </c>
      <c r="BM857" s="20">
        <v>0.55499999999999994</v>
      </c>
      <c r="BN857" s="20">
        <v>0.58250000000000002</v>
      </c>
      <c r="BO857" s="20">
        <v>0.53249999999999997</v>
      </c>
      <c r="BP857" s="46">
        <v>10.549450549450549</v>
      </c>
      <c r="BQ857" s="215" t="s">
        <v>8569</v>
      </c>
      <c r="BR857" s="79">
        <v>0.29053749999999995</v>
      </c>
      <c r="BS857" s="9">
        <v>4.9596319862139859E-2</v>
      </c>
      <c r="BT857" s="9">
        <v>0.20027008665970758</v>
      </c>
      <c r="BU857" s="47" t="s">
        <v>5993</v>
      </c>
      <c r="BV857" s="47">
        <v>44337</v>
      </c>
      <c r="BW857" s="14" t="s">
        <v>5474</v>
      </c>
      <c r="BX857" s="83">
        <v>0.54864499999999994</v>
      </c>
      <c r="BY857" s="82">
        <v>8.82</v>
      </c>
      <c r="BZ857" s="46">
        <v>10.884353741496598</v>
      </c>
      <c r="CA857" s="48" t="s">
        <v>8475</v>
      </c>
      <c r="CB857" s="45">
        <v>576</v>
      </c>
      <c r="CC857" s="45">
        <v>288</v>
      </c>
      <c r="CD857" s="45">
        <v>0</v>
      </c>
      <c r="CE857" s="45">
        <v>0</v>
      </c>
      <c r="CF857" s="14" t="s">
        <v>9361</v>
      </c>
      <c r="CG857" s="7" t="s">
        <v>8590</v>
      </c>
      <c r="CH857" s="215" t="s">
        <v>8498</v>
      </c>
      <c r="CI857" s="215" t="s">
        <v>8479</v>
      </c>
      <c r="CJ857" s="215" t="s">
        <v>8479</v>
      </c>
      <c r="CK857" s="43" t="s">
        <v>7303</v>
      </c>
      <c r="CL857" s="43" t="s">
        <v>5474</v>
      </c>
      <c r="CM857" s="43" t="s">
        <v>5474</v>
      </c>
      <c r="CN857" s="145">
        <v>288</v>
      </c>
      <c r="CO857" s="145">
        <v>576</v>
      </c>
      <c r="CP857" s="148">
        <v>6226.6383400284631</v>
      </c>
      <c r="CQ857" s="189">
        <v>-0.42708333333333331</v>
      </c>
      <c r="CR857" s="189">
        <v>0</v>
      </c>
      <c r="CS857" s="99">
        <v>44356</v>
      </c>
      <c r="CT857" s="167" t="s">
        <v>5474</v>
      </c>
      <c r="CU857" s="43" t="s">
        <v>5474</v>
      </c>
      <c r="CV857" s="43" t="s">
        <v>5474</v>
      </c>
      <c r="CW857" s="43" t="s">
        <v>5474</v>
      </c>
      <c r="CX857" s="43" t="s">
        <v>5474</v>
      </c>
      <c r="CY857" s="43" t="s">
        <v>5474</v>
      </c>
      <c r="CZ857" s="43" t="s">
        <v>5474</v>
      </c>
      <c r="DA857" s="42" t="s">
        <v>5474</v>
      </c>
      <c r="DB857" s="42" t="s">
        <v>5474</v>
      </c>
      <c r="DC857" s="42" t="s">
        <v>5474</v>
      </c>
      <c r="DD857" s="42" t="s">
        <v>5474</v>
      </c>
      <c r="DE857" s="42" t="s">
        <v>5474</v>
      </c>
      <c r="DF857" s="42" t="s">
        <v>5474</v>
      </c>
      <c r="DG857" s="42" t="s">
        <v>5474</v>
      </c>
      <c r="DH857" s="42" t="s">
        <v>5474</v>
      </c>
    </row>
    <row r="858" spans="1:112">
      <c r="A858" s="22">
        <v>4162</v>
      </c>
      <c r="B858" s="7" t="s">
        <v>913</v>
      </c>
      <c r="C858" s="21">
        <v>-0.8478</v>
      </c>
      <c r="D858" s="21">
        <v>-0.13619999999999999</v>
      </c>
      <c r="E858" s="21">
        <v>-0.65369999999999995</v>
      </c>
      <c r="F858" s="21">
        <v>-0.42709999999999998</v>
      </c>
      <c r="G858" s="21">
        <v>0.49819999999999998</v>
      </c>
      <c r="H858" s="21">
        <v>1.1922999999999999</v>
      </c>
      <c r="I858" s="21">
        <v>10.4</v>
      </c>
      <c r="J858" s="21">
        <v>2.7726999999999999</v>
      </c>
      <c r="K858" s="21">
        <v>1.5900000000000001E-2</v>
      </c>
      <c r="L858" s="21">
        <v>3.9E-2</v>
      </c>
      <c r="M858" s="21">
        <v>3.8100000000000002E-2</v>
      </c>
      <c r="N858" s="21">
        <v>0.29609999999999997</v>
      </c>
      <c r="O858" s="21">
        <v>0.19869999999999999</v>
      </c>
      <c r="P858" s="21">
        <v>0.2923</v>
      </c>
      <c r="Q858" s="21">
        <v>4.7399999999999998E-2</v>
      </c>
      <c r="R858" s="21">
        <v>4.53E-2</v>
      </c>
      <c r="S858" s="21">
        <v>0.1012</v>
      </c>
      <c r="T858" s="21">
        <v>9.7100000000000006E-2</v>
      </c>
      <c r="U858" s="10">
        <v>1.66</v>
      </c>
      <c r="V858" s="10">
        <v>5.36</v>
      </c>
      <c r="W858" s="7">
        <v>2.0998000000000001</v>
      </c>
      <c r="X858" s="20">
        <v>0.70220000000000005</v>
      </c>
      <c r="Y858" s="75">
        <v>2020</v>
      </c>
      <c r="Z858" s="7">
        <v>2.5</v>
      </c>
      <c r="AA858" s="7">
        <v>0</v>
      </c>
      <c r="AB858" s="51">
        <v>-53</v>
      </c>
      <c r="AC858" s="51">
        <v>-1</v>
      </c>
      <c r="AD858" s="51"/>
      <c r="AE858" s="51"/>
      <c r="AF858" s="51">
        <v>-8</v>
      </c>
      <c r="AG858" s="51"/>
      <c r="AH858" s="20">
        <v>1.44E-2</v>
      </c>
      <c r="AI858" s="7" t="s">
        <v>8467</v>
      </c>
      <c r="AJ858" s="67" t="s">
        <v>8494</v>
      </c>
      <c r="AK858" s="44">
        <v>-0.66397849462365588</v>
      </c>
      <c r="AL858" s="44">
        <v>-0.83333333333333337</v>
      </c>
      <c r="AM858" s="44">
        <v>0.81249999999999756</v>
      </c>
      <c r="AN858" s="25">
        <v>0.62103505843071782</v>
      </c>
      <c r="AO858" s="25">
        <v>0.16026711185308862</v>
      </c>
      <c r="AP858" s="215">
        <v>59.9</v>
      </c>
      <c r="AQ858" s="215" t="s">
        <v>8552</v>
      </c>
      <c r="AR858" s="44">
        <v>1.8707482993197199E-2</v>
      </c>
      <c r="AS858" s="171" t="s">
        <v>7818</v>
      </c>
      <c r="AT858" s="171" t="s">
        <v>6936</v>
      </c>
      <c r="AU858" s="171" t="s">
        <v>7133</v>
      </c>
      <c r="AV858" s="7" t="s">
        <v>8470</v>
      </c>
      <c r="AW858" s="14" t="s">
        <v>7176</v>
      </c>
      <c r="AX858" s="49" t="s">
        <v>6337</v>
      </c>
      <c r="AY858" s="38" t="s">
        <v>6047</v>
      </c>
      <c r="AZ858" s="14" t="s">
        <v>6123</v>
      </c>
      <c r="BA858" s="49" t="s">
        <v>5967</v>
      </c>
      <c r="BB858" s="38" t="s">
        <v>6007</v>
      </c>
      <c r="BC858" s="7">
        <v>0.2</v>
      </c>
      <c r="BD858" s="14" t="s">
        <v>6079</v>
      </c>
      <c r="BE858" s="49" t="s">
        <v>5967</v>
      </c>
      <c r="BF858" s="38" t="s">
        <v>5971</v>
      </c>
      <c r="BG858" s="7">
        <v>0.7</v>
      </c>
      <c r="BH858" s="45">
        <v>294.40304714099852</v>
      </c>
      <c r="BI858" s="215" t="s">
        <v>8471</v>
      </c>
      <c r="BJ858" s="215" t="s">
        <v>8554</v>
      </c>
      <c r="BK858" s="7">
        <v>1.6</v>
      </c>
      <c r="BL858" s="25">
        <v>2.218430034129688E-2</v>
      </c>
      <c r="BM858" s="20">
        <v>0.48506249999999995</v>
      </c>
      <c r="BN858" s="20">
        <v>0.20250000000000001</v>
      </c>
      <c r="BO858" s="20">
        <v>0.71624999999999983</v>
      </c>
      <c r="BP858" s="46">
        <v>11.175373134328357</v>
      </c>
      <c r="BQ858" s="215" t="s">
        <v>8540</v>
      </c>
      <c r="BR858" s="79">
        <v>-0.14813800779076214</v>
      </c>
      <c r="BS858" s="9">
        <v>2.9035235690907824E-2</v>
      </c>
      <c r="BT858" s="9">
        <v>3.5677513590570475E-2</v>
      </c>
      <c r="BU858" s="47" t="s">
        <v>5993</v>
      </c>
      <c r="BV858" s="47" t="s">
        <v>5993</v>
      </c>
      <c r="BW858" s="14" t="s">
        <v>5474</v>
      </c>
      <c r="BX858" s="83">
        <v>2.2234390651085255E-2</v>
      </c>
      <c r="BY858" s="82">
        <v>4.3600000000000003</v>
      </c>
      <c r="BZ858" s="46">
        <v>13.738532110091741</v>
      </c>
      <c r="CA858" s="48" t="s">
        <v>5474</v>
      </c>
      <c r="CB858" s="45">
        <v>-3174.7</v>
      </c>
      <c r="CC858" s="45">
        <v>-59.9</v>
      </c>
      <c r="CD858" s="45">
        <v>0</v>
      </c>
      <c r="CE858" s="45">
        <v>0</v>
      </c>
      <c r="CF858" s="14" t="s">
        <v>9362</v>
      </c>
      <c r="CG858" s="7" t="s">
        <v>8477</v>
      </c>
      <c r="CH858" s="215" t="s">
        <v>8478</v>
      </c>
      <c r="CI858" s="215" t="s">
        <v>8478</v>
      </c>
      <c r="CJ858" s="215" t="s">
        <v>8479</v>
      </c>
      <c r="CK858" s="43" t="s">
        <v>6968</v>
      </c>
      <c r="CL858" s="43" t="s">
        <v>8480</v>
      </c>
      <c r="CM858" s="43" t="s">
        <v>6898</v>
      </c>
      <c r="CN858" s="145">
        <v>-59.9</v>
      </c>
      <c r="CO858" s="145">
        <v>-3174.7</v>
      </c>
      <c r="CP858" s="148">
        <v>17634.742523745812</v>
      </c>
      <c r="CQ858" s="189" t="s">
        <v>5474</v>
      </c>
      <c r="CR858" s="189" t="s">
        <v>5474</v>
      </c>
      <c r="CS858" s="99" t="s">
        <v>5474</v>
      </c>
      <c r="CT858" s="167" t="s">
        <v>5474</v>
      </c>
      <c r="CU858" s="43" t="s">
        <v>5474</v>
      </c>
      <c r="CV858" s="43" t="s">
        <v>5474</v>
      </c>
      <c r="CW858" s="43" t="s">
        <v>5474</v>
      </c>
      <c r="CX858" s="43" t="s">
        <v>5474</v>
      </c>
      <c r="CY858" s="43" t="s">
        <v>5474</v>
      </c>
      <c r="CZ858" s="43" t="s">
        <v>5474</v>
      </c>
      <c r="DA858" s="42" t="s">
        <v>5474</v>
      </c>
      <c r="DB858" s="42" t="s">
        <v>5474</v>
      </c>
      <c r="DC858" s="42" t="s">
        <v>5474</v>
      </c>
      <c r="DD858" s="42" t="s">
        <v>5474</v>
      </c>
      <c r="DE858" s="42" t="s">
        <v>5474</v>
      </c>
      <c r="DF858" s="42" t="s">
        <v>5474</v>
      </c>
      <c r="DG858" s="42" t="s">
        <v>5474</v>
      </c>
      <c r="DH858" s="42" t="s">
        <v>5474</v>
      </c>
    </row>
    <row r="859" spans="1:112">
      <c r="A859" s="22">
        <v>8489</v>
      </c>
      <c r="B859" s="7" t="s">
        <v>4325</v>
      </c>
      <c r="C859" s="21">
        <v>0.26340000000000002</v>
      </c>
      <c r="D859" s="21">
        <v>-8.1000000000000003E-2</v>
      </c>
      <c r="E859" s="21">
        <v>0.1822</v>
      </c>
      <c r="F859" s="21">
        <v>-7.0699999999999999E-2</v>
      </c>
      <c r="G859" s="21">
        <v>-2.9399999999999999E-2</v>
      </c>
      <c r="H859" s="21">
        <v>-1.8234999999999999</v>
      </c>
      <c r="I859" s="21">
        <v>-4.1111000000000004</v>
      </c>
      <c r="J859" s="21">
        <v>-0.68420000000000003</v>
      </c>
      <c r="K859" s="21">
        <v>-0.1133</v>
      </c>
      <c r="L859" s="21">
        <v>-0.1132</v>
      </c>
      <c r="M859" s="21">
        <v>-3.7699999999999997E-2</v>
      </c>
      <c r="N859" s="21">
        <v>-0.1449</v>
      </c>
      <c r="O859" s="21">
        <v>-0.1178</v>
      </c>
      <c r="P859" s="21">
        <v>-2.8199999999999999E-2</v>
      </c>
      <c r="Q859" s="21">
        <v>-1.3100000000000001E-2</v>
      </c>
      <c r="R859" s="21">
        <v>-7.6E-3</v>
      </c>
      <c r="S859" s="21">
        <v>0.25090000000000001</v>
      </c>
      <c r="T859" s="21">
        <v>0.16769999999999999</v>
      </c>
      <c r="U859" s="10">
        <v>0.06</v>
      </c>
      <c r="V859" s="10">
        <v>0.63</v>
      </c>
      <c r="W859" s="7">
        <v>3.3382000000000001</v>
      </c>
      <c r="X859" s="20">
        <v>0.75609999999999999</v>
      </c>
      <c r="Y859" s="75">
        <v>2020</v>
      </c>
      <c r="Z859" s="7">
        <v>0.7</v>
      </c>
      <c r="AA859" s="7">
        <v>0</v>
      </c>
      <c r="AB859" s="51">
        <v>48</v>
      </c>
      <c r="AC859" s="51">
        <v>7</v>
      </c>
      <c r="AD859" s="51"/>
      <c r="AE859" s="51"/>
      <c r="AF859" s="51"/>
      <c r="AG859" s="51"/>
      <c r="AH859" s="20">
        <v>0</v>
      </c>
      <c r="AI859" s="7" t="s">
        <v>8493</v>
      </c>
      <c r="AJ859" s="67" t="s">
        <v>8757</v>
      </c>
      <c r="AK859" s="44">
        <v>-0.97272727272727277</v>
      </c>
      <c r="AL859" s="44">
        <v>-0.90000000000000036</v>
      </c>
      <c r="AM859" s="44">
        <v>0.77777777777777601</v>
      </c>
      <c r="AN859" s="25">
        <v>0.95930232558139539</v>
      </c>
      <c r="AO859" s="25">
        <v>0.11627906976744186</v>
      </c>
      <c r="AP859" s="215">
        <v>34.4</v>
      </c>
      <c r="AQ859" s="215" t="s">
        <v>8552</v>
      </c>
      <c r="AR859" s="44">
        <v>1.02790014684287E-2</v>
      </c>
      <c r="AS859" s="171" t="s">
        <v>7818</v>
      </c>
      <c r="AT859" s="171" t="s">
        <v>7054</v>
      </c>
      <c r="AU859" s="171" t="s">
        <v>7254</v>
      </c>
      <c r="AV859" s="7" t="s">
        <v>8470</v>
      </c>
      <c r="AW859" s="14" t="s">
        <v>6554</v>
      </c>
      <c r="AX859" s="49" t="s">
        <v>6039</v>
      </c>
      <c r="AY859" s="38" t="s">
        <v>6047</v>
      </c>
      <c r="AZ859" s="14" t="s">
        <v>6702</v>
      </c>
      <c r="BA859" s="49" t="s">
        <v>5967</v>
      </c>
      <c r="BB859" s="38" t="s">
        <v>6047</v>
      </c>
      <c r="BC859" s="7">
        <v>0.4</v>
      </c>
      <c r="BD859" s="14" t="s">
        <v>6133</v>
      </c>
      <c r="BE859" s="49" t="s">
        <v>5967</v>
      </c>
      <c r="BF859" s="38" t="s">
        <v>6047</v>
      </c>
      <c r="BG859" s="7">
        <v>0.5</v>
      </c>
      <c r="BH859" s="45">
        <v>76.048587564349717</v>
      </c>
      <c r="BI859" s="215" t="s">
        <v>8495</v>
      </c>
      <c r="BJ859" s="215" t="s">
        <v>8554</v>
      </c>
      <c r="BK859" s="7">
        <v>1.1000000000000001</v>
      </c>
      <c r="BL859" s="25">
        <v>1.0279001468428825E-2</v>
      </c>
      <c r="BM859" s="20">
        <v>0.50924999999999998</v>
      </c>
      <c r="BN859" s="20">
        <v>0.62750000000000006</v>
      </c>
      <c r="BO859" s="20">
        <v>0.41249999999999998</v>
      </c>
      <c r="BP859" s="46">
        <v>54.603174603174601</v>
      </c>
      <c r="BQ859" s="215" t="s">
        <v>8553</v>
      </c>
      <c r="BR859" s="79">
        <v>-0.79485658914728685</v>
      </c>
      <c r="BS859" s="9">
        <v>9.0660334716328173E-2</v>
      </c>
      <c r="BT859" s="9">
        <v>1.441451231227564E-2</v>
      </c>
      <c r="BU859" s="47" t="s">
        <v>5993</v>
      </c>
      <c r="BV859" s="47" t="s">
        <v>5993</v>
      </c>
      <c r="BW859" s="14" t="s">
        <v>5474</v>
      </c>
      <c r="BX859" s="83">
        <v>-0.75382790697674418</v>
      </c>
      <c r="BY859" s="82">
        <v>0.56000000000000005</v>
      </c>
      <c r="BZ859" s="46">
        <v>61.428571428571423</v>
      </c>
      <c r="CA859" s="48" t="s">
        <v>8475</v>
      </c>
      <c r="CB859" s="45">
        <v>1651.1999999999998</v>
      </c>
      <c r="CC859" s="45">
        <v>240.79999999999998</v>
      </c>
      <c r="CD859" s="45">
        <v>0</v>
      </c>
      <c r="CE859" s="45">
        <v>0</v>
      </c>
      <c r="CF859" s="14" t="s">
        <v>9363</v>
      </c>
      <c r="CG859" s="7" t="s">
        <v>8477</v>
      </c>
      <c r="CH859" s="215" t="s">
        <v>8498</v>
      </c>
      <c r="CI859" s="215" t="s">
        <v>8479</v>
      </c>
      <c r="CJ859" s="215" t="s">
        <v>8479</v>
      </c>
      <c r="CK859" s="43" t="s">
        <v>6965</v>
      </c>
      <c r="CL859" s="43" t="s">
        <v>8480</v>
      </c>
      <c r="CM859" s="43" t="s">
        <v>5474</v>
      </c>
      <c r="CN859" s="145">
        <v>240.79999999999998</v>
      </c>
      <c r="CO859" s="145">
        <v>1651.1999999999998</v>
      </c>
      <c r="CP859" s="148">
        <v>2616.0714122136301</v>
      </c>
      <c r="CQ859" s="189" t="s">
        <v>5474</v>
      </c>
      <c r="CR859" s="189" t="s">
        <v>5474</v>
      </c>
      <c r="CS859" s="99" t="s">
        <v>5474</v>
      </c>
      <c r="CT859" s="167" t="s">
        <v>5474</v>
      </c>
      <c r="CU859" s="43" t="s">
        <v>5474</v>
      </c>
      <c r="CV859" s="43" t="s">
        <v>5474</v>
      </c>
      <c r="CW859" s="43" t="s">
        <v>5474</v>
      </c>
      <c r="CX859" s="43" t="s">
        <v>5474</v>
      </c>
      <c r="CY859" s="43" t="s">
        <v>5474</v>
      </c>
      <c r="CZ859" s="43" t="s">
        <v>5474</v>
      </c>
      <c r="DA859" s="42" t="s">
        <v>5474</v>
      </c>
      <c r="DB859" s="42" t="s">
        <v>5474</v>
      </c>
      <c r="DC859" s="42" t="s">
        <v>5474</v>
      </c>
      <c r="DD859" s="42" t="s">
        <v>5474</v>
      </c>
      <c r="DE859" s="42" t="s">
        <v>5474</v>
      </c>
      <c r="DF859" s="42" t="s">
        <v>5474</v>
      </c>
      <c r="DG859" s="42" t="s">
        <v>5474</v>
      </c>
      <c r="DH859" s="42" t="s">
        <v>5474</v>
      </c>
    </row>
    <row r="860" spans="1:112">
      <c r="A860" s="22">
        <v>8034</v>
      </c>
      <c r="B860" s="7" t="s">
        <v>1430</v>
      </c>
      <c r="C860" s="21">
        <v>1.0408999999999999</v>
      </c>
      <c r="D860" s="21">
        <v>-0.2868</v>
      </c>
      <c r="E860" s="21">
        <v>-0.52539999999999998</v>
      </c>
      <c r="F860" s="21">
        <v>-0.45829999999999999</v>
      </c>
      <c r="G860" s="21">
        <v>0.22470000000000001</v>
      </c>
      <c r="H860" s="21">
        <v>0.92310000000000003</v>
      </c>
      <c r="I860" s="21">
        <v>-1.05</v>
      </c>
      <c r="J860" s="21">
        <v>-3.8</v>
      </c>
      <c r="K860" s="21">
        <v>1.1900000000000001E-2</v>
      </c>
      <c r="L860" s="21">
        <v>-0.19989999999999999</v>
      </c>
      <c r="M860" s="21">
        <v>-0.1056</v>
      </c>
      <c r="N860" s="21">
        <v>7.0000000000000007E-2</v>
      </c>
      <c r="O860" s="21">
        <v>-0.18010000000000001</v>
      </c>
      <c r="P860" s="21">
        <v>-4.4999999999999998E-2</v>
      </c>
      <c r="Q860" s="21">
        <v>-2.0000000000000001E-4</v>
      </c>
      <c r="R860" s="21">
        <v>-1E-4</v>
      </c>
      <c r="S860" s="21">
        <v>8.2699999999999996E-2</v>
      </c>
      <c r="T860" s="21">
        <v>7.2300000000000003E-2</v>
      </c>
      <c r="U860" s="10">
        <v>-0.14000000000000001</v>
      </c>
      <c r="V860" s="10">
        <v>-0.01</v>
      </c>
      <c r="W860" s="7">
        <v>0.04</v>
      </c>
      <c r="X860" s="20">
        <v>0.21049999999999999</v>
      </c>
      <c r="Y860" s="75">
        <v>2019</v>
      </c>
      <c r="Z860" s="7">
        <v>0.2</v>
      </c>
      <c r="AA860" s="7">
        <v>0</v>
      </c>
      <c r="AB860" s="51">
        <v>-34</v>
      </c>
      <c r="AC860" s="51">
        <v>-2</v>
      </c>
      <c r="AD860" s="51"/>
      <c r="AE860" s="51"/>
      <c r="AF860" s="51"/>
      <c r="AG860" s="51"/>
      <c r="AH860" s="20">
        <v>8.9999999999999998E-4</v>
      </c>
      <c r="AI860" s="7" t="s">
        <v>8493</v>
      </c>
      <c r="AJ860" s="67" t="s">
        <v>8494</v>
      </c>
      <c r="AK860" s="44">
        <v>-0.89787234042553188</v>
      </c>
      <c r="AL860" s="44">
        <v>-0.87719298245613986</v>
      </c>
      <c r="AM860" s="44">
        <v>1</v>
      </c>
      <c r="AN860" s="25">
        <v>0.79391891891891897</v>
      </c>
      <c r="AO860" s="25">
        <v>0.19256756756756765</v>
      </c>
      <c r="AP860" s="215">
        <v>14.8</v>
      </c>
      <c r="AQ860" s="215" t="s">
        <v>8552</v>
      </c>
      <c r="AR860" s="44">
        <v>6.8027210884353704E-3</v>
      </c>
      <c r="AS860" s="171" t="s">
        <v>7818</v>
      </c>
      <c r="AT860" s="171" t="s">
        <v>7060</v>
      </c>
      <c r="AU860" s="171" t="s">
        <v>7057</v>
      </c>
      <c r="AV860" s="7" t="s">
        <v>8470</v>
      </c>
      <c r="AW860" s="14" t="s">
        <v>6981</v>
      </c>
      <c r="AX860" s="49" t="s">
        <v>6337</v>
      </c>
      <c r="AY860" s="38" t="s">
        <v>6047</v>
      </c>
      <c r="AZ860" s="14" t="s">
        <v>6123</v>
      </c>
      <c r="BA860" s="49" t="s">
        <v>5967</v>
      </c>
      <c r="BB860" s="38" t="s">
        <v>6047</v>
      </c>
      <c r="BC860" s="7">
        <v>0.1</v>
      </c>
      <c r="BD860" s="14" t="s">
        <v>6100</v>
      </c>
      <c r="BE860" s="49" t="s">
        <v>5960</v>
      </c>
      <c r="BF860" s="38" t="s">
        <v>6007</v>
      </c>
      <c r="BG860" s="7">
        <v>0.3</v>
      </c>
      <c r="BH860" s="45">
        <v>79.550644491140503</v>
      </c>
      <c r="BI860" s="215" t="s">
        <v>8495</v>
      </c>
      <c r="BJ860" s="215" t="s">
        <v>8554</v>
      </c>
      <c r="BK860" s="7">
        <v>0.7</v>
      </c>
      <c r="BL860" s="25">
        <v>1.3698630136986375E-2</v>
      </c>
      <c r="BM860" s="20">
        <v>0.39400000000000002</v>
      </c>
      <c r="BN860" s="20">
        <v>0.32250000000000001</v>
      </c>
      <c r="BO860" s="20">
        <v>0.45250000000000001</v>
      </c>
      <c r="BP860" s="46" t="s">
        <v>8473</v>
      </c>
      <c r="BQ860" s="215" t="s">
        <v>8473</v>
      </c>
      <c r="BR860" s="79" t="s">
        <v>8473</v>
      </c>
      <c r="BS860" s="9">
        <v>0</v>
      </c>
      <c r="BT860" s="9">
        <v>7.6189426987260944E-3</v>
      </c>
      <c r="BU860" s="47" t="s">
        <v>5993</v>
      </c>
      <c r="BV860" s="47" t="s">
        <v>5993</v>
      </c>
      <c r="BW860" s="14" t="s">
        <v>5474</v>
      </c>
      <c r="BX860" s="83" t="s">
        <v>8473</v>
      </c>
      <c r="BY860" s="82" t="s">
        <v>8473</v>
      </c>
      <c r="BZ860" s="46" t="s">
        <v>8473</v>
      </c>
      <c r="CA860" s="48" t="s">
        <v>5474</v>
      </c>
      <c r="CB860" s="45">
        <v>-503.20000000000005</v>
      </c>
      <c r="CC860" s="45">
        <v>-29.6</v>
      </c>
      <c r="CD860" s="45">
        <v>0</v>
      </c>
      <c r="CE860" s="45">
        <v>0</v>
      </c>
      <c r="CF860" s="14" t="s">
        <v>9364</v>
      </c>
      <c r="CG860" s="7" t="s">
        <v>8477</v>
      </c>
      <c r="CH860" s="215" t="s">
        <v>8478</v>
      </c>
      <c r="CI860" s="215" t="s">
        <v>8478</v>
      </c>
      <c r="CJ860" s="215" t="s">
        <v>8479</v>
      </c>
      <c r="CK860" s="43" t="s">
        <v>6968</v>
      </c>
      <c r="CL860" s="43" t="s">
        <v>8480</v>
      </c>
      <c r="CM860" s="43" t="s">
        <v>6898</v>
      </c>
      <c r="CN860" s="145">
        <v>-29.6</v>
      </c>
      <c r="CO860" s="145">
        <v>-503.20000000000005</v>
      </c>
      <c r="CP860" s="148">
        <v>1177.3495384688795</v>
      </c>
      <c r="CQ860" s="189" t="s">
        <v>5474</v>
      </c>
      <c r="CR860" s="189" t="s">
        <v>5474</v>
      </c>
      <c r="CS860" s="99" t="s">
        <v>5474</v>
      </c>
      <c r="CT860" s="167" t="s">
        <v>5474</v>
      </c>
      <c r="CU860" s="43" t="s">
        <v>5474</v>
      </c>
      <c r="CV860" s="43" t="s">
        <v>5474</v>
      </c>
      <c r="CW860" s="43" t="s">
        <v>5474</v>
      </c>
      <c r="CX860" s="43" t="s">
        <v>5474</v>
      </c>
      <c r="CY860" s="43" t="s">
        <v>5474</v>
      </c>
      <c r="CZ860" s="43" t="s">
        <v>5474</v>
      </c>
      <c r="DA860" s="42" t="s">
        <v>5474</v>
      </c>
      <c r="DB860" s="42" t="s">
        <v>5474</v>
      </c>
      <c r="DC860" s="42" t="s">
        <v>5474</v>
      </c>
      <c r="DD860" s="42" t="s">
        <v>5474</v>
      </c>
      <c r="DE860" s="42" t="s">
        <v>5474</v>
      </c>
      <c r="DF860" s="42" t="s">
        <v>5474</v>
      </c>
      <c r="DG860" s="42" t="s">
        <v>5474</v>
      </c>
      <c r="DH860" s="42" t="s">
        <v>5474</v>
      </c>
    </row>
    <row r="861" spans="1:112">
      <c r="A861" s="22">
        <v>3557</v>
      </c>
      <c r="B861" s="7" t="s">
        <v>809</v>
      </c>
      <c r="C861" s="21">
        <v>0.35899999999999999</v>
      </c>
      <c r="D861" s="21">
        <v>0.2334</v>
      </c>
      <c r="E861" s="21">
        <v>7.4099999999999999E-2</v>
      </c>
      <c r="F861" s="21">
        <v>8.3500000000000005E-2</v>
      </c>
      <c r="G861" s="21">
        <v>9.1200000000000003E-2</v>
      </c>
      <c r="H861" s="21">
        <v>-0.37459999999999999</v>
      </c>
      <c r="I861" s="21">
        <v>0.53029999999999999</v>
      </c>
      <c r="J861" s="21">
        <v>1.35E-2</v>
      </c>
      <c r="K861" s="21">
        <v>2.24E-2</v>
      </c>
      <c r="L861" s="21">
        <v>-1.14E-2</v>
      </c>
      <c r="M861" s="21">
        <v>-4.8999999999999998E-3</v>
      </c>
      <c r="N861" s="21">
        <v>-1.35E-2</v>
      </c>
      <c r="O861" s="21">
        <v>3.49E-2</v>
      </c>
      <c r="P861" s="21">
        <v>4.3799999999999999E-2</v>
      </c>
      <c r="Q861" s="21">
        <v>-2.7099999999999999E-2</v>
      </c>
      <c r="R861" s="21">
        <v>-5.0000000000000001E-3</v>
      </c>
      <c r="S861" s="21">
        <v>6.59E-2</v>
      </c>
      <c r="T861" s="21">
        <v>-1.8100000000000002E-2</v>
      </c>
      <c r="U861" s="10">
        <v>5.25</v>
      </c>
      <c r="V861" s="10">
        <v>10.07</v>
      </c>
      <c r="W861" s="7">
        <v>0.73</v>
      </c>
      <c r="X861" s="20">
        <v>0.36499999999999999</v>
      </c>
      <c r="Y861" s="75">
        <v>2020</v>
      </c>
      <c r="Z861" s="7">
        <v>3.65</v>
      </c>
      <c r="AA861" s="7">
        <v>0</v>
      </c>
      <c r="AB861" s="51">
        <v>-44</v>
      </c>
      <c r="AC861" s="51">
        <v>-66</v>
      </c>
      <c r="AD861" s="51"/>
      <c r="AE861" s="51"/>
      <c r="AF861" s="51">
        <v>-15</v>
      </c>
      <c r="AG861" s="51">
        <v>-11</v>
      </c>
      <c r="AH861" s="20">
        <v>8.3000000000000001E-3</v>
      </c>
      <c r="AI861" s="7" t="s">
        <v>8467</v>
      </c>
      <c r="AJ861" s="67" t="s">
        <v>8757</v>
      </c>
      <c r="AK861" s="44">
        <v>-0.8125</v>
      </c>
      <c r="AL861" s="44">
        <v>-0.89772727272727371</v>
      </c>
      <c r="AM861" s="44">
        <v>1</v>
      </c>
      <c r="AN861" s="25">
        <v>0.57072570725707261</v>
      </c>
      <c r="AO861" s="25">
        <v>0.10824108241082407</v>
      </c>
      <c r="AP861" s="215">
        <v>81.3</v>
      </c>
      <c r="AQ861" s="215" t="s">
        <v>8552</v>
      </c>
      <c r="AR861" s="44">
        <v>6.1881188118811797E-3</v>
      </c>
      <c r="AS861" s="171" t="s">
        <v>7818</v>
      </c>
      <c r="AT861" s="171" t="s">
        <v>7251</v>
      </c>
      <c r="AU861" s="171" t="s">
        <v>6967</v>
      </c>
      <c r="AV861" s="7" t="s">
        <v>8470</v>
      </c>
      <c r="AW861" s="14" t="s">
        <v>6551</v>
      </c>
      <c r="AX861" s="49" t="s">
        <v>5967</v>
      </c>
      <c r="AY861" s="38" t="s">
        <v>6007</v>
      </c>
      <c r="AZ861" s="14" t="s">
        <v>6715</v>
      </c>
      <c r="BA861" s="49" t="s">
        <v>5993</v>
      </c>
      <c r="BB861" s="38" t="s">
        <v>5993</v>
      </c>
      <c r="BC861" s="7">
        <v>1.1000000000000001</v>
      </c>
      <c r="BD861" s="14" t="s">
        <v>6305</v>
      </c>
      <c r="BE861" s="49" t="s">
        <v>5967</v>
      </c>
      <c r="BF861" s="38" t="s">
        <v>6007</v>
      </c>
      <c r="BG861" s="7">
        <v>1.5</v>
      </c>
      <c r="BH861" s="45">
        <v>190.08391560734512</v>
      </c>
      <c r="BI861" s="215" t="s">
        <v>8495</v>
      </c>
      <c r="BJ861" s="215" t="s">
        <v>8554</v>
      </c>
      <c r="BK861" s="7">
        <v>0.4</v>
      </c>
      <c r="BL861" s="25">
        <v>6.1881188118811884E-3</v>
      </c>
      <c r="BM861" s="20">
        <v>0.636625</v>
      </c>
      <c r="BN861" s="20">
        <v>0.6875</v>
      </c>
      <c r="BO861" s="20">
        <v>0.59499999999999997</v>
      </c>
      <c r="BP861" s="46">
        <v>8.073485600794438</v>
      </c>
      <c r="BQ861" s="215" t="s">
        <v>8569</v>
      </c>
      <c r="BR861" s="79">
        <v>0.52767527675276749</v>
      </c>
      <c r="BS861" s="9">
        <v>3.1108910780910382E-3</v>
      </c>
      <c r="BT861" s="9">
        <v>3.8818361539483703E-2</v>
      </c>
      <c r="BU861" s="47" t="s">
        <v>5993</v>
      </c>
      <c r="BV861" s="47">
        <v>44312</v>
      </c>
      <c r="BW861" s="14" t="s">
        <v>5474</v>
      </c>
      <c r="BX861" s="83">
        <v>0.90959409594095952</v>
      </c>
      <c r="BY861" s="82">
        <v>10.35</v>
      </c>
      <c r="BZ861" s="46">
        <v>7.8550724637681162</v>
      </c>
      <c r="CA861" s="48" t="s">
        <v>5474</v>
      </c>
      <c r="CB861" s="45">
        <v>-3577.2</v>
      </c>
      <c r="CC861" s="45">
        <v>-5365.8</v>
      </c>
      <c r="CD861" s="45">
        <v>0</v>
      </c>
      <c r="CE861" s="45">
        <v>0</v>
      </c>
      <c r="CF861" s="14" t="s">
        <v>9365</v>
      </c>
      <c r="CG861" s="7" t="s">
        <v>8477</v>
      </c>
      <c r="CH861" s="215" t="s">
        <v>8498</v>
      </c>
      <c r="CI861" s="215" t="s">
        <v>8479</v>
      </c>
      <c r="CJ861" s="215" t="s">
        <v>8479</v>
      </c>
      <c r="CK861" s="43" t="s">
        <v>6965</v>
      </c>
      <c r="CL861" s="43" t="s">
        <v>5474</v>
      </c>
      <c r="CM861" s="43" t="s">
        <v>5474</v>
      </c>
      <c r="CN861" s="145">
        <v>-5365.8</v>
      </c>
      <c r="CO861" s="145">
        <v>-3577.2</v>
      </c>
      <c r="CP861" s="148">
        <v>15453.822338877158</v>
      </c>
      <c r="CQ861" s="189" t="s">
        <v>5474</v>
      </c>
      <c r="CR861" s="189" t="s">
        <v>5474</v>
      </c>
      <c r="CS861" s="99" t="s">
        <v>5474</v>
      </c>
      <c r="CT861" s="167" t="s">
        <v>5474</v>
      </c>
      <c r="CU861" s="43" t="s">
        <v>5474</v>
      </c>
      <c r="CV861" s="43" t="s">
        <v>5474</v>
      </c>
      <c r="CW861" s="43" t="s">
        <v>5474</v>
      </c>
      <c r="CX861" s="43" t="s">
        <v>5474</v>
      </c>
      <c r="CY861" s="43" t="s">
        <v>5474</v>
      </c>
      <c r="CZ861" s="43" t="s">
        <v>5474</v>
      </c>
      <c r="DA861" s="42" t="s">
        <v>5474</v>
      </c>
      <c r="DB861" s="42" t="s">
        <v>5474</v>
      </c>
      <c r="DC861" s="42" t="s">
        <v>5474</v>
      </c>
      <c r="DD861" s="42" t="s">
        <v>5474</v>
      </c>
      <c r="DE861" s="42" t="s">
        <v>5474</v>
      </c>
      <c r="DF861" s="42" t="s">
        <v>5474</v>
      </c>
      <c r="DG861" s="42" t="s">
        <v>5474</v>
      </c>
      <c r="DH861" s="42" t="s">
        <v>5474</v>
      </c>
    </row>
    <row r="862" spans="1:112">
      <c r="A862" s="22">
        <v>8926</v>
      </c>
      <c r="B862" s="7" t="s">
        <v>1560</v>
      </c>
      <c r="C862" s="21">
        <v>-0.1341</v>
      </c>
      <c r="D862" s="21">
        <v>-0.67610000000000003</v>
      </c>
      <c r="E862" s="21">
        <v>-0.44500000000000001</v>
      </c>
      <c r="F862" s="21">
        <v>-0.63749999999999996</v>
      </c>
      <c r="G862" s="21">
        <v>-0.3664</v>
      </c>
      <c r="H862" s="21">
        <v>-0.17649999999999999</v>
      </c>
      <c r="I862" s="21">
        <v>-4.5499999999999999E-2</v>
      </c>
      <c r="J862" s="21">
        <v>-0.1842</v>
      </c>
      <c r="K862" s="21">
        <v>7.6700000000000004E-2</v>
      </c>
      <c r="L862" s="21">
        <v>9.8199999999999996E-2</v>
      </c>
      <c r="M862" s="21">
        <v>4.9599999999999998E-2</v>
      </c>
      <c r="N862" s="21">
        <v>4.82E-2</v>
      </c>
      <c r="O862" s="21">
        <v>5.5399999999999998E-2</v>
      </c>
      <c r="P862" s="21">
        <v>2.98E-2</v>
      </c>
      <c r="Q862" s="21">
        <v>-3.0999999999999999E-3</v>
      </c>
      <c r="R862" s="21">
        <v>-3.0999999999999999E-3</v>
      </c>
      <c r="S862" s="21">
        <v>0.08</v>
      </c>
      <c r="T862" s="21">
        <v>5.7599999999999998E-2</v>
      </c>
      <c r="U862" s="10">
        <v>0.93</v>
      </c>
      <c r="V862" s="10">
        <v>1.61</v>
      </c>
      <c r="W862" s="7">
        <v>1.52</v>
      </c>
      <c r="X862" s="20">
        <v>0.88939999999999997</v>
      </c>
      <c r="Y862" s="75">
        <v>2020</v>
      </c>
      <c r="Z862" s="7">
        <v>1.9</v>
      </c>
      <c r="AA862" s="7">
        <v>0</v>
      </c>
      <c r="AB862" s="51">
        <v>-529</v>
      </c>
      <c r="AC862" s="51">
        <v>2</v>
      </c>
      <c r="AD862" s="51">
        <v>6</v>
      </c>
      <c r="AE862" s="51"/>
      <c r="AF862" s="51">
        <v>-172</v>
      </c>
      <c r="AG862" s="51">
        <v>-44</v>
      </c>
      <c r="AH862" s="20">
        <v>0</v>
      </c>
      <c r="AI862" s="7" t="s">
        <v>8493</v>
      </c>
      <c r="AJ862" s="67" t="s">
        <v>8757</v>
      </c>
      <c r="AK862" s="44">
        <v>-0.89444444444444415</v>
      </c>
      <c r="AL862" s="44">
        <v>-0.72916666666666496</v>
      </c>
      <c r="AM862" s="44">
        <v>1</v>
      </c>
      <c r="AN862" s="25">
        <v>0.24357239512855208</v>
      </c>
      <c r="AO862" s="25">
        <v>6.4952638700947377E-2</v>
      </c>
      <c r="AP862" s="215">
        <v>36.950000000000003</v>
      </c>
      <c r="AQ862" s="215" t="s">
        <v>8552</v>
      </c>
      <c r="AR862" s="44">
        <v>5.4421768707482998E-3</v>
      </c>
      <c r="AS862" s="171" t="s">
        <v>7818</v>
      </c>
      <c r="AT862" s="171" t="s">
        <v>6966</v>
      </c>
      <c r="AU862" s="171" t="s">
        <v>6980</v>
      </c>
      <c r="AV862" s="7" t="s">
        <v>8470</v>
      </c>
      <c r="AW862" s="14" t="s">
        <v>6551</v>
      </c>
      <c r="AX862" s="49" t="s">
        <v>6039</v>
      </c>
      <c r="AY862" s="38" t="s">
        <v>6007</v>
      </c>
      <c r="AZ862" s="14" t="s">
        <v>6875</v>
      </c>
      <c r="BA862" s="49" t="s">
        <v>5967</v>
      </c>
      <c r="BB862" s="38" t="s">
        <v>6007</v>
      </c>
      <c r="BC862" s="7">
        <v>0.7</v>
      </c>
      <c r="BD862" s="14" t="s">
        <v>6041</v>
      </c>
      <c r="BE862" s="49" t="s">
        <v>5960</v>
      </c>
      <c r="BF862" s="38" t="s">
        <v>5971</v>
      </c>
      <c r="BG862" s="7">
        <v>1.1000000000000001</v>
      </c>
      <c r="BH862" s="45">
        <v>629.97956600726513</v>
      </c>
      <c r="BI862" s="215" t="s">
        <v>8471</v>
      </c>
      <c r="BJ862" s="215" t="s">
        <v>8509</v>
      </c>
      <c r="BK862" s="7">
        <v>1</v>
      </c>
      <c r="BL862" s="25">
        <v>5.442176870748377E-3</v>
      </c>
      <c r="BM862" s="20">
        <v>0.41381250000000003</v>
      </c>
      <c r="BN862" s="20">
        <v>0.17249999999999999</v>
      </c>
      <c r="BO862" s="20">
        <v>0.61124999999999996</v>
      </c>
      <c r="BP862" s="46">
        <v>22.950310559006212</v>
      </c>
      <c r="BQ862" s="215" t="s">
        <v>8553</v>
      </c>
      <c r="BR862" s="79">
        <v>-0.46644023455119532</v>
      </c>
      <c r="BS862" s="9">
        <v>3.5081444725621802E-2</v>
      </c>
      <c r="BT862" s="9">
        <v>4.5305800041341548E-2</v>
      </c>
      <c r="BU862" s="47" t="s">
        <v>5993</v>
      </c>
      <c r="BV862" s="47" t="s">
        <v>5993</v>
      </c>
      <c r="BW862" s="14" t="s">
        <v>8583</v>
      </c>
      <c r="BX862" s="83">
        <v>-0.35972828146143443</v>
      </c>
      <c r="BY862" s="82">
        <v>1.33</v>
      </c>
      <c r="BZ862" s="46">
        <v>27.781954887218046</v>
      </c>
      <c r="CA862" s="48" t="s">
        <v>8475</v>
      </c>
      <c r="CB862" s="45">
        <v>-19546.550000000003</v>
      </c>
      <c r="CC862" s="45">
        <v>73.900000000000006</v>
      </c>
      <c r="CD862" s="45">
        <v>221.70000000000002</v>
      </c>
      <c r="CE862" s="45">
        <v>0</v>
      </c>
      <c r="CF862" s="14" t="s">
        <v>9366</v>
      </c>
      <c r="CG862" s="7" t="s">
        <v>8477</v>
      </c>
      <c r="CH862" s="215" t="s">
        <v>8498</v>
      </c>
      <c r="CI862" s="215" t="s">
        <v>8498</v>
      </c>
      <c r="CJ862" s="215" t="s">
        <v>8479</v>
      </c>
      <c r="CK862" s="43" t="s">
        <v>6917</v>
      </c>
      <c r="CL862" s="43" t="s">
        <v>8480</v>
      </c>
      <c r="CM862" s="43" t="s">
        <v>5474</v>
      </c>
      <c r="CN862" s="145">
        <v>73.900000000000006</v>
      </c>
      <c r="CO862" s="145">
        <v>-19324.850000000002</v>
      </c>
      <c r="CP862" s="148">
        <v>23277.744963968449</v>
      </c>
      <c r="CQ862" s="189" t="s">
        <v>5474</v>
      </c>
      <c r="CR862" s="189" t="s">
        <v>5474</v>
      </c>
      <c r="CS862" s="99" t="s">
        <v>5474</v>
      </c>
      <c r="CT862" s="167" t="s">
        <v>5474</v>
      </c>
      <c r="CU862" s="43" t="s">
        <v>5474</v>
      </c>
      <c r="CV862" s="43" t="s">
        <v>5474</v>
      </c>
      <c r="CW862" s="43" t="s">
        <v>5474</v>
      </c>
      <c r="CX862" s="43" t="s">
        <v>5474</v>
      </c>
      <c r="CY862" s="43" t="s">
        <v>5474</v>
      </c>
      <c r="CZ862" s="43" t="s">
        <v>5474</v>
      </c>
      <c r="DA862" s="42" t="s">
        <v>5474</v>
      </c>
      <c r="DB862" s="42" t="s">
        <v>5474</v>
      </c>
      <c r="DC862" s="42" t="s">
        <v>5474</v>
      </c>
      <c r="DD862" s="42" t="s">
        <v>5474</v>
      </c>
      <c r="DE862" s="42" t="s">
        <v>5474</v>
      </c>
      <c r="DF862" s="42" t="s">
        <v>5474</v>
      </c>
      <c r="DG862" s="42" t="s">
        <v>5474</v>
      </c>
      <c r="DH862" s="42" t="s">
        <v>5474</v>
      </c>
    </row>
    <row r="863" spans="1:112">
      <c r="A863" s="22">
        <v>6142</v>
      </c>
      <c r="B863" s="7" t="s">
        <v>1235</v>
      </c>
      <c r="C863" s="21">
        <v>-0.1145</v>
      </c>
      <c r="D863" s="21">
        <v>-0.41510000000000002</v>
      </c>
      <c r="E863" s="21">
        <v>1.37E-2</v>
      </c>
      <c r="F863" s="21">
        <v>-0.44490000000000002</v>
      </c>
      <c r="G863" s="21">
        <v>1.1599999999999999E-2</v>
      </c>
      <c r="H863" s="21">
        <v>-0.1333</v>
      </c>
      <c r="I863" s="21">
        <v>-0.59379999999999999</v>
      </c>
      <c r="J863" s="21">
        <v>-0.12939999999999999</v>
      </c>
      <c r="K863" s="21">
        <v>-1.3599999999999999E-2</v>
      </c>
      <c r="L863" s="21">
        <v>-6.0299999999999999E-2</v>
      </c>
      <c r="M863" s="21">
        <v>-3.9699999999999999E-2</v>
      </c>
      <c r="N863" s="21">
        <v>-6.4199999999999993E-2</v>
      </c>
      <c r="O863" s="21">
        <v>-8.5800000000000001E-2</v>
      </c>
      <c r="P863" s="21">
        <v>4.4000000000000003E-3</v>
      </c>
      <c r="Q863" s="21">
        <v>-1.9599999999999999E-2</v>
      </c>
      <c r="R863" s="21">
        <v>-8.0999999999999996E-3</v>
      </c>
      <c r="S863" s="21">
        <v>-8.6999999999999994E-2</v>
      </c>
      <c r="T863" s="21">
        <v>-4.2999999999999997E-2</v>
      </c>
      <c r="U863" s="10">
        <v>-0.96</v>
      </c>
      <c r="V863" s="10">
        <v>-1.81</v>
      </c>
      <c r="W863" s="7">
        <v>0.112</v>
      </c>
      <c r="X863" s="20">
        <v>0.93330000000000002</v>
      </c>
      <c r="Y863" s="75"/>
      <c r="Z863" s="7"/>
      <c r="AA863" s="7"/>
      <c r="AB863" s="51">
        <v>-336</v>
      </c>
      <c r="AC863" s="51">
        <v>-32</v>
      </c>
      <c r="AD863" s="51"/>
      <c r="AE863" s="51"/>
      <c r="AF863" s="51">
        <v>50</v>
      </c>
      <c r="AG863" s="51"/>
      <c r="AH863" s="20">
        <v>0</v>
      </c>
      <c r="AI863" s="7" t="s">
        <v>8467</v>
      </c>
      <c r="AJ863" s="67" t="s">
        <v>8494</v>
      </c>
      <c r="AK863" s="44">
        <v>-0.66322478157267672</v>
      </c>
      <c r="AL863" s="44">
        <v>-0.88679245283018837</v>
      </c>
      <c r="AM863" s="44">
        <v>0.66666666666666674</v>
      </c>
      <c r="AN863" s="25">
        <v>1.0947826086956522</v>
      </c>
      <c r="AO863" s="25">
        <v>0.23043478260869568</v>
      </c>
      <c r="AP863" s="215">
        <v>11.5</v>
      </c>
      <c r="AQ863" s="215" t="s">
        <v>8552</v>
      </c>
      <c r="AR863" s="44">
        <v>4.3668122270742304E-3</v>
      </c>
      <c r="AS863" s="171" t="s">
        <v>7818</v>
      </c>
      <c r="AT863" s="171" t="s">
        <v>7220</v>
      </c>
      <c r="AU863" s="171" t="s">
        <v>7057</v>
      </c>
      <c r="AV863" s="7" t="s">
        <v>8470</v>
      </c>
      <c r="AW863" s="14" t="s">
        <v>6904</v>
      </c>
      <c r="AX863" s="49" t="s">
        <v>6009</v>
      </c>
      <c r="AY863" s="38" t="s">
        <v>6047</v>
      </c>
      <c r="AZ863" s="14" t="s">
        <v>6789</v>
      </c>
      <c r="BA863" s="49" t="s">
        <v>5993</v>
      </c>
      <c r="BB863" s="38" t="s">
        <v>5993</v>
      </c>
      <c r="BC863" s="7">
        <v>0.7</v>
      </c>
      <c r="BD863" s="14" t="s">
        <v>6019</v>
      </c>
      <c r="BE863" s="49" t="s">
        <v>5967</v>
      </c>
      <c r="BF863" s="38" t="s">
        <v>5971</v>
      </c>
      <c r="BG863" s="7">
        <v>0.2</v>
      </c>
      <c r="BH863" s="45">
        <v>775.41662442866232</v>
      </c>
      <c r="BI863" s="215" t="s">
        <v>8471</v>
      </c>
      <c r="BJ863" s="215" t="s">
        <v>8554</v>
      </c>
      <c r="BK863" s="7">
        <v>1.5</v>
      </c>
      <c r="BL863" s="25">
        <v>1.7699115044247725E-2</v>
      </c>
      <c r="BM863" s="20">
        <v>0.46612500000000001</v>
      </c>
      <c r="BN863" s="20">
        <v>0.38500000000000001</v>
      </c>
      <c r="BO863" s="20">
        <v>0.53249999999999997</v>
      </c>
      <c r="BP863" s="46" t="s">
        <v>8473</v>
      </c>
      <c r="BQ863" s="215" t="s">
        <v>8473</v>
      </c>
      <c r="BR863" s="79" t="s">
        <v>8473</v>
      </c>
      <c r="BS863" s="9">
        <v>3.8665113434235288E-3</v>
      </c>
      <c r="BT863" s="9">
        <v>0</v>
      </c>
      <c r="BU863" s="47" t="s">
        <v>5993</v>
      </c>
      <c r="BV863" s="47" t="s">
        <v>5993</v>
      </c>
      <c r="BW863" s="14" t="s">
        <v>5474</v>
      </c>
      <c r="BX863" s="83" t="s">
        <v>8473</v>
      </c>
      <c r="BY863" s="82" t="s">
        <v>8473</v>
      </c>
      <c r="BZ863" s="46" t="s">
        <v>8473</v>
      </c>
      <c r="CA863" s="48" t="s">
        <v>5474</v>
      </c>
      <c r="CB863" s="45">
        <v>-3864</v>
      </c>
      <c r="CC863" s="45">
        <v>-368</v>
      </c>
      <c r="CD863" s="45">
        <v>0</v>
      </c>
      <c r="CE863" s="45">
        <v>0</v>
      </c>
      <c r="CF863" s="14" t="s">
        <v>9367</v>
      </c>
      <c r="CG863" s="7" t="s">
        <v>8477</v>
      </c>
      <c r="CH863" s="215" t="s">
        <v>8478</v>
      </c>
      <c r="CI863" s="215" t="s">
        <v>8479</v>
      </c>
      <c r="CJ863" s="215" t="s">
        <v>8523</v>
      </c>
      <c r="CK863" s="43" t="s">
        <v>6965</v>
      </c>
      <c r="CL863" s="43" t="s">
        <v>5474</v>
      </c>
      <c r="CM863" s="43" t="s">
        <v>6898</v>
      </c>
      <c r="CN863" s="145">
        <v>-368</v>
      </c>
      <c r="CO863" s="145">
        <v>-3864</v>
      </c>
      <c r="CP863" s="148">
        <v>8917.2911809296165</v>
      </c>
      <c r="CQ863" s="189" t="s">
        <v>5474</v>
      </c>
      <c r="CR863" s="189" t="s">
        <v>5474</v>
      </c>
      <c r="CS863" s="99" t="s">
        <v>5474</v>
      </c>
      <c r="CT863" s="167" t="s">
        <v>9368</v>
      </c>
      <c r="CU863" s="43" t="s">
        <v>5474</v>
      </c>
      <c r="CV863" s="43" t="s">
        <v>5474</v>
      </c>
      <c r="CW863" s="43" t="s">
        <v>5474</v>
      </c>
      <c r="CX863" s="43" t="s">
        <v>5474</v>
      </c>
      <c r="CY863" s="43" t="s">
        <v>5474</v>
      </c>
      <c r="CZ863" s="43" t="s">
        <v>8503</v>
      </c>
      <c r="DA863" s="42" t="s">
        <v>5474</v>
      </c>
      <c r="DB863" s="42" t="s">
        <v>5474</v>
      </c>
      <c r="DC863" s="42" t="s">
        <v>8601</v>
      </c>
      <c r="DD863" s="42" t="s">
        <v>5474</v>
      </c>
      <c r="DE863" s="42" t="s">
        <v>5474</v>
      </c>
      <c r="DF863" s="42" t="s">
        <v>5474</v>
      </c>
      <c r="DG863" s="42" t="s">
        <v>5474</v>
      </c>
      <c r="DH863" s="42" t="s">
        <v>5474</v>
      </c>
    </row>
    <row r="864" spans="1:112">
      <c r="A864" s="22">
        <v>3593</v>
      </c>
      <c r="B864" s="7" t="s">
        <v>826</v>
      </c>
      <c r="C864" s="21">
        <v>9.6000000000000002E-2</v>
      </c>
      <c r="D864" s="21">
        <v>-0.32540000000000002</v>
      </c>
      <c r="E864" s="21">
        <v>-6.8500000000000005E-2</v>
      </c>
      <c r="F864" s="21">
        <v>-0.32579999999999998</v>
      </c>
      <c r="G864" s="21">
        <v>6.7199999999999996E-2</v>
      </c>
      <c r="H864" s="21">
        <v>0</v>
      </c>
      <c r="I864" s="21">
        <v>-1</v>
      </c>
      <c r="J864" s="21">
        <v>1</v>
      </c>
      <c r="K864" s="21">
        <v>1.01E-2</v>
      </c>
      <c r="L864" s="21">
        <v>-2.7400000000000001E-2</v>
      </c>
      <c r="M864" s="21">
        <v>0.12479999999999999</v>
      </c>
      <c r="N864" s="21">
        <v>7.4999999999999997E-3</v>
      </c>
      <c r="O864" s="21">
        <v>-4.5900000000000003E-2</v>
      </c>
      <c r="P864" s="21">
        <v>0.1782</v>
      </c>
      <c r="Q864" s="21">
        <v>7.8600000000000003E-2</v>
      </c>
      <c r="R864" s="21">
        <v>2.9399999999999999E-2</v>
      </c>
      <c r="S864" s="21">
        <v>-0.13750000000000001</v>
      </c>
      <c r="T864" s="21">
        <v>-3.7400000000000003E-2</v>
      </c>
      <c r="U864" s="10">
        <v>0</v>
      </c>
      <c r="V864" s="10">
        <v>0.86</v>
      </c>
      <c r="W864" s="7">
        <v>0</v>
      </c>
      <c r="X864" s="20">
        <v>0</v>
      </c>
      <c r="Y864" s="75"/>
      <c r="Z864" s="7"/>
      <c r="AA864" s="7"/>
      <c r="AB864" s="51">
        <v>-10</v>
      </c>
      <c r="AC864" s="51">
        <v>-4</v>
      </c>
      <c r="AD864" s="51"/>
      <c r="AE864" s="51"/>
      <c r="AF864" s="51"/>
      <c r="AG864" s="51"/>
      <c r="AH864" s="20">
        <v>0</v>
      </c>
      <c r="AI864" s="7" t="s">
        <v>8467</v>
      </c>
      <c r="AJ864" s="67" t="s">
        <v>8494</v>
      </c>
      <c r="AK864" s="44">
        <v>-0.74774774774774777</v>
      </c>
      <c r="AL864" s="44">
        <v>-0.68468468468468469</v>
      </c>
      <c r="AM864" s="44">
        <v>-1</v>
      </c>
      <c r="AN864" s="25">
        <v>0.83458646616541354</v>
      </c>
      <c r="AO864" s="25">
        <v>0.41729323308270677</v>
      </c>
      <c r="AP864" s="215">
        <v>13.3</v>
      </c>
      <c r="AQ864" s="215" t="s">
        <v>8552</v>
      </c>
      <c r="AR864" s="44">
        <v>2.3076923076922998E-2</v>
      </c>
      <c r="AS864" s="171" t="s">
        <v>7234</v>
      </c>
      <c r="AT864" s="171" t="s">
        <v>7023</v>
      </c>
      <c r="AU864" s="171" t="s">
        <v>7504</v>
      </c>
      <c r="AV864" s="7" t="s">
        <v>5474</v>
      </c>
      <c r="AW864" s="14" t="s">
        <v>7063</v>
      </c>
      <c r="AX864" s="49" t="s">
        <v>6039</v>
      </c>
      <c r="AY864" s="38" t="s">
        <v>6007</v>
      </c>
      <c r="AZ864" s="14" t="s">
        <v>6134</v>
      </c>
      <c r="BA864" s="49" t="s">
        <v>5993</v>
      </c>
      <c r="BB864" s="38" t="s">
        <v>5993</v>
      </c>
      <c r="BC864" s="7">
        <v>0.2</v>
      </c>
      <c r="BD864" s="14" t="s">
        <v>6310</v>
      </c>
      <c r="BE864" s="49" t="s">
        <v>5967</v>
      </c>
      <c r="BF864" s="38" t="s">
        <v>5961</v>
      </c>
      <c r="BG864" s="7">
        <v>2.2999999999999998</v>
      </c>
      <c r="BH864" s="45">
        <v>6.2102218317471261</v>
      </c>
      <c r="BI864" s="215" t="s">
        <v>8495</v>
      </c>
      <c r="BJ864" s="215" t="s">
        <v>8554</v>
      </c>
      <c r="BK864" s="7">
        <v>0.1</v>
      </c>
      <c r="BL864" s="25">
        <v>0</v>
      </c>
      <c r="BM864" s="20">
        <v>0.53918750000000004</v>
      </c>
      <c r="BN864" s="20">
        <v>0.44500000000000001</v>
      </c>
      <c r="BO864" s="20">
        <v>0.61624999999999996</v>
      </c>
      <c r="BP864" s="46">
        <v>15.465116279069768</v>
      </c>
      <c r="BQ864" s="215" t="s">
        <v>8540</v>
      </c>
      <c r="BR864" s="79">
        <v>-0.45864661654135347</v>
      </c>
      <c r="BS864" s="9">
        <v>0</v>
      </c>
      <c r="BT864" s="9">
        <v>0</v>
      </c>
      <c r="BU864" s="47" t="s">
        <v>5993</v>
      </c>
      <c r="BV864" s="47" t="s">
        <v>5993</v>
      </c>
      <c r="BW864" s="14" t="s">
        <v>5474</v>
      </c>
      <c r="BX864" s="83">
        <v>-0.32330827067669177</v>
      </c>
      <c r="BY864" s="82">
        <v>0.6</v>
      </c>
      <c r="BZ864" s="46">
        <v>22.166666666666668</v>
      </c>
      <c r="CA864" s="48" t="s">
        <v>5474</v>
      </c>
      <c r="CB864" s="45">
        <v>-133</v>
      </c>
      <c r="CC864" s="45">
        <v>-53.2</v>
      </c>
      <c r="CD864" s="45">
        <v>0</v>
      </c>
      <c r="CE864" s="45">
        <v>0</v>
      </c>
      <c r="CF864" s="14" t="s">
        <v>9369</v>
      </c>
      <c r="CG864" s="7" t="s">
        <v>8556</v>
      </c>
      <c r="CH864" s="215" t="s">
        <v>8478</v>
      </c>
      <c r="CI864" s="215" t="s">
        <v>8479</v>
      </c>
      <c r="CJ864" s="215" t="s">
        <v>8479</v>
      </c>
      <c r="CK864" s="43" t="s">
        <v>5474</v>
      </c>
      <c r="CL864" s="43" t="s">
        <v>8480</v>
      </c>
      <c r="CM864" s="43" t="s">
        <v>6898</v>
      </c>
      <c r="CN864" s="145">
        <v>-53.2</v>
      </c>
      <c r="CO864" s="145">
        <v>-133</v>
      </c>
      <c r="CP864" s="148">
        <v>82.595950362236778</v>
      </c>
      <c r="CQ864" s="189" t="s">
        <v>5474</v>
      </c>
      <c r="CR864" s="189" t="s">
        <v>5474</v>
      </c>
      <c r="CS864" s="99" t="s">
        <v>5474</v>
      </c>
      <c r="CT864" s="167" t="s">
        <v>5474</v>
      </c>
      <c r="CU864" s="43" t="s">
        <v>5474</v>
      </c>
      <c r="CV864" s="43" t="s">
        <v>5474</v>
      </c>
      <c r="CW864" s="43" t="s">
        <v>5474</v>
      </c>
      <c r="CX864" s="43" t="s">
        <v>5474</v>
      </c>
      <c r="CY864" s="43" t="s">
        <v>5474</v>
      </c>
      <c r="CZ864" s="43" t="s">
        <v>5474</v>
      </c>
      <c r="DA864" s="42" t="s">
        <v>5474</v>
      </c>
      <c r="DB864" s="42" t="s">
        <v>5474</v>
      </c>
      <c r="DC864" s="42" t="s">
        <v>5474</v>
      </c>
      <c r="DD864" s="42" t="s">
        <v>5474</v>
      </c>
      <c r="DE864" s="42" t="s">
        <v>5474</v>
      </c>
      <c r="DF864" s="42" t="s">
        <v>5474</v>
      </c>
      <c r="DG864" s="42" t="s">
        <v>5474</v>
      </c>
      <c r="DH864" s="42" t="s">
        <v>5474</v>
      </c>
    </row>
    <row r="865" spans="1:112">
      <c r="A865" s="22">
        <v>1590</v>
      </c>
      <c r="B865" s="7" t="s">
        <v>170</v>
      </c>
      <c r="C865" s="21">
        <v>-5.16E-2</v>
      </c>
      <c r="D865" s="21">
        <v>0.28420000000000001</v>
      </c>
      <c r="E865" s="21">
        <v>-3.9199999999999999E-2</v>
      </c>
      <c r="F865" s="21">
        <v>0.29509999999999997</v>
      </c>
      <c r="G865" s="21">
        <v>0.48530000000000001</v>
      </c>
      <c r="H865" s="21">
        <v>0.23499999999999999</v>
      </c>
      <c r="I865" s="21">
        <v>0.35720000000000002</v>
      </c>
      <c r="J865" s="21">
        <v>0.87929999999999997</v>
      </c>
      <c r="K865" s="21">
        <v>6.4999999999999997E-3</v>
      </c>
      <c r="L865" s="21">
        <v>-1.77E-2</v>
      </c>
      <c r="M865" s="21">
        <v>2.7300000000000001E-2</v>
      </c>
      <c r="N865" s="21">
        <v>1.01E-2</v>
      </c>
      <c r="O865" s="21">
        <v>-1.4E-3</v>
      </c>
      <c r="P865" s="21">
        <v>6.2300000000000001E-2</v>
      </c>
      <c r="Q865" s="21">
        <v>3.3500000000000002E-2</v>
      </c>
      <c r="R865" s="21">
        <v>1.8800000000000001E-2</v>
      </c>
      <c r="S865" s="21">
        <v>0.2006</v>
      </c>
      <c r="T865" s="21">
        <v>0.10489999999999999</v>
      </c>
      <c r="U865" s="10">
        <v>17.12</v>
      </c>
      <c r="V865" s="10">
        <v>33.65</v>
      </c>
      <c r="W865" s="7">
        <v>6.32</v>
      </c>
      <c r="X865" s="20">
        <v>0.3861</v>
      </c>
      <c r="Y865" s="75">
        <v>2020</v>
      </c>
      <c r="Z865" s="7">
        <v>9.0571000000000002</v>
      </c>
      <c r="AA865" s="7">
        <v>0</v>
      </c>
      <c r="AB865" s="51">
        <v>-149</v>
      </c>
      <c r="AC865" s="51">
        <v>-210</v>
      </c>
      <c r="AD865" s="51">
        <v>7</v>
      </c>
      <c r="AE865" s="51">
        <v>1</v>
      </c>
      <c r="AF865" s="51">
        <v>-38</v>
      </c>
      <c r="AG865" s="51">
        <v>8</v>
      </c>
      <c r="AH865" s="20">
        <v>7.0800000000000002E-2</v>
      </c>
      <c r="AI865" s="7" t="s">
        <v>8467</v>
      </c>
      <c r="AJ865" s="67" t="s">
        <v>8494</v>
      </c>
      <c r="AK865" s="44">
        <v>-0.60987261146496818</v>
      </c>
      <c r="AL865" s="44">
        <v>-0.8571428571428571</v>
      </c>
      <c r="AM865" s="44">
        <v>0.73913043478260865</v>
      </c>
      <c r="AN865" s="25">
        <v>0.73278879813302222</v>
      </c>
      <c r="AO865" s="25">
        <v>0.14702450408401399</v>
      </c>
      <c r="AP865" s="215">
        <v>857</v>
      </c>
      <c r="AQ865" s="215" t="s">
        <v>8552</v>
      </c>
      <c r="AR865" s="44">
        <v>2.1454112038140599E-2</v>
      </c>
      <c r="AS865" s="171" t="s">
        <v>7234</v>
      </c>
      <c r="AT865" s="171" t="s">
        <v>7235</v>
      </c>
      <c r="AU865" s="171" t="s">
        <v>7086</v>
      </c>
      <c r="AV865" s="7" t="s">
        <v>8470</v>
      </c>
      <c r="AW865" s="14" t="s">
        <v>6038</v>
      </c>
      <c r="AX865" s="49" t="s">
        <v>6039</v>
      </c>
      <c r="AY865" s="38" t="s">
        <v>6047</v>
      </c>
      <c r="AZ865" s="14" t="s">
        <v>6546</v>
      </c>
      <c r="BA865" s="49" t="s">
        <v>5967</v>
      </c>
      <c r="BB865" s="38" t="s">
        <v>6007</v>
      </c>
      <c r="BC865" s="7">
        <v>0.7</v>
      </c>
      <c r="BD865" s="14" t="s">
        <v>6107</v>
      </c>
      <c r="BE865" s="49" t="s">
        <v>5967</v>
      </c>
      <c r="BF865" s="38" t="s">
        <v>5961</v>
      </c>
      <c r="BG865" s="7">
        <v>1</v>
      </c>
      <c r="BH865" s="45">
        <v>1143.0423271233115</v>
      </c>
      <c r="BI865" s="215" t="s">
        <v>8471</v>
      </c>
      <c r="BJ865" s="215" t="s">
        <v>8520</v>
      </c>
      <c r="BK865" s="7">
        <v>1.3</v>
      </c>
      <c r="BL865" s="25">
        <v>2.0238095238095239E-2</v>
      </c>
      <c r="BM865" s="20">
        <v>0.66556250000000006</v>
      </c>
      <c r="BN865" s="20">
        <v>0.67999999999999994</v>
      </c>
      <c r="BO865" s="20">
        <v>0.65374999999999994</v>
      </c>
      <c r="BP865" s="46">
        <v>25.468053491827639</v>
      </c>
      <c r="BQ865" s="215" t="s">
        <v>8540</v>
      </c>
      <c r="BR865" s="79">
        <v>-0.48443407234539088</v>
      </c>
      <c r="BS865" s="9">
        <v>1.5156956077657657E-3</v>
      </c>
      <c r="BT865" s="9">
        <v>4.6909360869020755E-3</v>
      </c>
      <c r="BU865" s="47" t="s">
        <v>5993</v>
      </c>
      <c r="BV865" s="47">
        <v>44363</v>
      </c>
      <c r="BW865" s="14" t="s">
        <v>8550</v>
      </c>
      <c r="BX865" s="83">
        <v>-0.35554259043173869</v>
      </c>
      <c r="BY865" s="82">
        <v>36.82</v>
      </c>
      <c r="BZ865" s="46">
        <v>23.275393807713201</v>
      </c>
      <c r="CA865" s="48" t="s">
        <v>8526</v>
      </c>
      <c r="CB865" s="45">
        <v>-127693</v>
      </c>
      <c r="CC865" s="45">
        <v>-179970</v>
      </c>
      <c r="CD865" s="45">
        <v>5999</v>
      </c>
      <c r="CE865" s="45">
        <v>857</v>
      </c>
      <c r="CF865" s="14" t="s">
        <v>9370</v>
      </c>
      <c r="CG865" s="7" t="s">
        <v>8477</v>
      </c>
      <c r="CH865" s="215" t="s">
        <v>8478</v>
      </c>
      <c r="CI865" s="215" t="s">
        <v>8479</v>
      </c>
      <c r="CJ865" s="215" t="s">
        <v>8479</v>
      </c>
      <c r="CK865" s="43" t="s">
        <v>6965</v>
      </c>
      <c r="CL865" s="43" t="s">
        <v>8480</v>
      </c>
      <c r="CM865" s="43" t="s">
        <v>6898</v>
      </c>
      <c r="CN865" s="145">
        <v>-179113</v>
      </c>
      <c r="CO865" s="145">
        <v>-121694</v>
      </c>
      <c r="CP865" s="148">
        <v>979587.27434467792</v>
      </c>
      <c r="CQ865" s="189" t="s">
        <v>5474</v>
      </c>
      <c r="CR865" s="189" t="s">
        <v>5474</v>
      </c>
      <c r="CS865" s="99" t="s">
        <v>5474</v>
      </c>
      <c r="CT865" s="167" t="s">
        <v>5474</v>
      </c>
      <c r="CU865" s="43" t="s">
        <v>5474</v>
      </c>
      <c r="CV865" s="43" t="s">
        <v>5474</v>
      </c>
      <c r="CW865" s="43" t="s">
        <v>5474</v>
      </c>
      <c r="CX865" s="43" t="s">
        <v>5474</v>
      </c>
      <c r="CY865" s="43" t="s">
        <v>5474</v>
      </c>
      <c r="CZ865" s="43" t="s">
        <v>5474</v>
      </c>
      <c r="DA865" s="42" t="s">
        <v>5474</v>
      </c>
      <c r="DB865" s="42" t="s">
        <v>5474</v>
      </c>
      <c r="DC865" s="42" t="s">
        <v>5474</v>
      </c>
      <c r="DD865" s="42" t="s">
        <v>5474</v>
      </c>
      <c r="DE865" s="42" t="s">
        <v>5474</v>
      </c>
      <c r="DF865" s="42" t="s">
        <v>5474</v>
      </c>
      <c r="DG865" s="42" t="s">
        <v>5474</v>
      </c>
      <c r="DH865" s="42" t="s">
        <v>5477</v>
      </c>
    </row>
    <row r="866" spans="1:112">
      <c r="A866" s="22">
        <v>6113</v>
      </c>
      <c r="B866" s="7" t="s">
        <v>1211</v>
      </c>
      <c r="C866" s="21">
        <v>-0.31769999999999998</v>
      </c>
      <c r="D866" s="21">
        <v>0.31359999999999999</v>
      </c>
      <c r="E866" s="21">
        <v>-0.28439999999999999</v>
      </c>
      <c r="F866" s="21">
        <v>3.8699999999999998E-2</v>
      </c>
      <c r="G866" s="21">
        <v>1.0215000000000001</v>
      </c>
      <c r="H866" s="21">
        <v>0.38890000000000002</v>
      </c>
      <c r="I866" s="21">
        <v>3.5</v>
      </c>
      <c r="J866" s="21">
        <v>2.8696000000000002</v>
      </c>
      <c r="K866" s="21">
        <v>-4.3E-3</v>
      </c>
      <c r="L866" s="21">
        <v>-6.7999999999999996E-3</v>
      </c>
      <c r="M866" s="21">
        <v>-7.0000000000000001E-3</v>
      </c>
      <c r="N866" s="21">
        <v>-1.1999999999999999E-3</v>
      </c>
      <c r="O866" s="21">
        <v>4.24E-2</v>
      </c>
      <c r="P866" s="21">
        <v>3.8699999999999998E-2</v>
      </c>
      <c r="Q866" s="21">
        <v>2.8000000000000001E-2</v>
      </c>
      <c r="R866" s="21">
        <v>1.66E-2</v>
      </c>
      <c r="S866" s="21">
        <v>-2.86E-2</v>
      </c>
      <c r="T866" s="21">
        <v>-1.5100000000000001E-2</v>
      </c>
      <c r="U866" s="10">
        <v>0.43</v>
      </c>
      <c r="V866" s="10">
        <v>0.39</v>
      </c>
      <c r="W866" s="7">
        <v>0</v>
      </c>
      <c r="X866" s="20">
        <v>0</v>
      </c>
      <c r="Y866" s="75"/>
      <c r="Z866" s="7"/>
      <c r="AA866" s="7"/>
      <c r="AB866" s="51">
        <v>13</v>
      </c>
      <c r="AC866" s="51">
        <v>1</v>
      </c>
      <c r="AD866" s="51"/>
      <c r="AE866" s="51"/>
      <c r="AF866" s="51">
        <v>-1</v>
      </c>
      <c r="AG866" s="51"/>
      <c r="AH866" s="20">
        <v>0</v>
      </c>
      <c r="AI866" s="7" t="s">
        <v>8481</v>
      </c>
      <c r="AJ866" s="67" t="s">
        <v>8494</v>
      </c>
      <c r="AK866" s="44">
        <v>-0.5395996518711923</v>
      </c>
      <c r="AL866" s="44">
        <v>-0.83999999999999986</v>
      </c>
      <c r="AM866" s="44">
        <v>-0.74999999999999778</v>
      </c>
      <c r="AN866" s="25">
        <v>0.98626609442060098</v>
      </c>
      <c r="AO866" s="25">
        <v>0.21459227467811159</v>
      </c>
      <c r="AP866" s="215">
        <v>11.65</v>
      </c>
      <c r="AQ866" s="215" t="s">
        <v>8552</v>
      </c>
      <c r="AR866" s="44">
        <v>1.7467248908296901E-2</v>
      </c>
      <c r="AS866" s="171" t="s">
        <v>7234</v>
      </c>
      <c r="AT866" s="171" t="s">
        <v>7132</v>
      </c>
      <c r="AU866" s="171" t="s">
        <v>7067</v>
      </c>
      <c r="AV866" s="7" t="s">
        <v>8470</v>
      </c>
      <c r="AW866" s="14" t="s">
        <v>7729</v>
      </c>
      <c r="AX866" s="49" t="s">
        <v>6337</v>
      </c>
      <c r="AY866" s="38" t="s">
        <v>6047</v>
      </c>
      <c r="AZ866" s="14" t="s">
        <v>6417</v>
      </c>
      <c r="BA866" s="49" t="s">
        <v>5967</v>
      </c>
      <c r="BB866" s="38" t="s">
        <v>6007</v>
      </c>
      <c r="BC866" s="7">
        <v>0.7</v>
      </c>
      <c r="BD866" s="14" t="s">
        <v>5959</v>
      </c>
      <c r="BE866" s="49" t="s">
        <v>5967</v>
      </c>
      <c r="BF866" s="38" t="s">
        <v>5961</v>
      </c>
      <c r="BG866" s="7">
        <v>0.1</v>
      </c>
      <c r="BH866" s="45">
        <v>41.669385209645021</v>
      </c>
      <c r="BI866" s="215" t="s">
        <v>8495</v>
      </c>
      <c r="BJ866" s="215" t="s">
        <v>8554</v>
      </c>
      <c r="BK866" s="7">
        <v>0.4</v>
      </c>
      <c r="BL866" s="25">
        <v>4.3103448275862684E-3</v>
      </c>
      <c r="BM866" s="20">
        <v>0.60699999999999998</v>
      </c>
      <c r="BN866" s="20">
        <v>0.53</v>
      </c>
      <c r="BO866" s="20">
        <v>0.66999999999999993</v>
      </c>
      <c r="BP866" s="46">
        <v>29.871794871794872</v>
      </c>
      <c r="BQ866" s="215" t="s">
        <v>8483</v>
      </c>
      <c r="BR866" s="79">
        <v>-0.55708154506437768</v>
      </c>
      <c r="BS866" s="9">
        <v>0</v>
      </c>
      <c r="BT866" s="9">
        <v>0</v>
      </c>
      <c r="BU866" s="47" t="s">
        <v>5993</v>
      </c>
      <c r="BV866" s="47" t="s">
        <v>5993</v>
      </c>
      <c r="BW866" s="14" t="s">
        <v>5474</v>
      </c>
      <c r="BX866" s="83">
        <v>-0.44635193133047213</v>
      </c>
      <c r="BY866" s="82">
        <v>0.43</v>
      </c>
      <c r="BZ866" s="46">
        <v>27.093023255813954</v>
      </c>
      <c r="CA866" s="48" t="s">
        <v>8475</v>
      </c>
      <c r="CB866" s="45">
        <v>151.45000000000002</v>
      </c>
      <c r="CC866" s="45">
        <v>11.65</v>
      </c>
      <c r="CD866" s="45">
        <v>0</v>
      </c>
      <c r="CE866" s="45">
        <v>0</v>
      </c>
      <c r="CF866" s="14" t="s">
        <v>9371</v>
      </c>
      <c r="CG866" s="7" t="s">
        <v>8556</v>
      </c>
      <c r="CH866" s="215" t="s">
        <v>8478</v>
      </c>
      <c r="CI866" s="215" t="s">
        <v>8479</v>
      </c>
      <c r="CJ866" s="215" t="s">
        <v>8479</v>
      </c>
      <c r="CK866" s="43" t="s">
        <v>6894</v>
      </c>
      <c r="CL866" s="43" t="s">
        <v>8480</v>
      </c>
      <c r="CM866" s="43" t="s">
        <v>6898</v>
      </c>
      <c r="CN866" s="145">
        <v>11.65</v>
      </c>
      <c r="CO866" s="145">
        <v>151.45000000000002</v>
      </c>
      <c r="CP866" s="148">
        <v>485.44833769236453</v>
      </c>
      <c r="CQ866" s="189" t="s">
        <v>5474</v>
      </c>
      <c r="CR866" s="189" t="s">
        <v>5474</v>
      </c>
      <c r="CS866" s="99" t="s">
        <v>5474</v>
      </c>
      <c r="CT866" s="167" t="s">
        <v>5474</v>
      </c>
      <c r="CU866" s="43" t="s">
        <v>5474</v>
      </c>
      <c r="CV866" s="43" t="s">
        <v>5474</v>
      </c>
      <c r="CW866" s="43" t="s">
        <v>5474</v>
      </c>
      <c r="CX866" s="43" t="s">
        <v>5474</v>
      </c>
      <c r="CY866" s="43" t="s">
        <v>5474</v>
      </c>
      <c r="CZ866" s="43" t="s">
        <v>5474</v>
      </c>
      <c r="DA866" s="42" t="s">
        <v>5474</v>
      </c>
      <c r="DB866" s="42" t="s">
        <v>5474</v>
      </c>
      <c r="DC866" s="42" t="s">
        <v>5474</v>
      </c>
      <c r="DD866" s="42" t="s">
        <v>5474</v>
      </c>
      <c r="DE866" s="42" t="s">
        <v>5474</v>
      </c>
      <c r="DF866" s="42" t="s">
        <v>5474</v>
      </c>
      <c r="DG866" s="42" t="s">
        <v>5474</v>
      </c>
      <c r="DH866" s="42" t="s">
        <v>5474</v>
      </c>
    </row>
    <row r="867" spans="1:112">
      <c r="A867" s="22">
        <v>3022</v>
      </c>
      <c r="B867" s="7" t="s">
        <v>594</v>
      </c>
      <c r="C867" s="21">
        <v>-9.5899999999999999E-2</v>
      </c>
      <c r="D867" s="21">
        <v>1.95E-2</v>
      </c>
      <c r="E867" s="21">
        <v>8.9999999999999993E-3</v>
      </c>
      <c r="F867" s="21">
        <v>6.1899999999999997E-2</v>
      </c>
      <c r="G867" s="21">
        <v>0.13120000000000001</v>
      </c>
      <c r="H867" s="21">
        <v>-0.13009999999999999</v>
      </c>
      <c r="I867" s="21">
        <v>-0.1699</v>
      </c>
      <c r="J867" s="21">
        <v>1.8700000000000001E-2</v>
      </c>
      <c r="K867" s="21">
        <v>-7.1000000000000004E-3</v>
      </c>
      <c r="L867" s="21">
        <v>6.7999999999999996E-3</v>
      </c>
      <c r="M867" s="21">
        <v>3.5000000000000001E-3</v>
      </c>
      <c r="N867" s="21">
        <v>-2.1600000000000001E-2</v>
      </c>
      <c r="O867" s="21">
        <v>-4.4200000000000003E-2</v>
      </c>
      <c r="P867" s="21">
        <v>2.24E-2</v>
      </c>
      <c r="Q867" s="21">
        <v>8.6E-3</v>
      </c>
      <c r="R867" s="21">
        <v>5.7999999999999996E-3</v>
      </c>
      <c r="S867" s="21">
        <v>0.1283</v>
      </c>
      <c r="T867" s="21">
        <v>8.8900000000000007E-2</v>
      </c>
      <c r="U867" s="10">
        <v>2.73</v>
      </c>
      <c r="V867" s="10">
        <v>5.68</v>
      </c>
      <c r="W867" s="7">
        <v>1.6008</v>
      </c>
      <c r="X867" s="20">
        <v>0.44119999999999998</v>
      </c>
      <c r="Y867" s="75">
        <v>2020</v>
      </c>
      <c r="Z867" s="7">
        <v>2</v>
      </c>
      <c r="AA867" s="7">
        <v>0</v>
      </c>
      <c r="AB867" s="51">
        <v>29</v>
      </c>
      <c r="AC867" s="51">
        <v>-103</v>
      </c>
      <c r="AD867" s="51"/>
      <c r="AE867" s="51"/>
      <c r="AF867" s="51">
        <v>-8</v>
      </c>
      <c r="AG867" s="51"/>
      <c r="AH867" s="20">
        <v>0</v>
      </c>
      <c r="AI867" s="7" t="s">
        <v>8467</v>
      </c>
      <c r="AJ867" s="67" t="s">
        <v>8757</v>
      </c>
      <c r="AK867" s="44">
        <v>-0.79862700228832961</v>
      </c>
      <c r="AL867" s="44">
        <v>-0.92073170731707332</v>
      </c>
      <c r="AM867" s="44">
        <v>-0.54999999999999716</v>
      </c>
      <c r="AN867" s="25">
        <v>0.47759562841530057</v>
      </c>
      <c r="AO867" s="25">
        <v>0.17923497267759553</v>
      </c>
      <c r="AP867" s="215">
        <v>45.75</v>
      </c>
      <c r="AQ867" s="215" t="s">
        <v>8552</v>
      </c>
      <c r="AR867" s="44">
        <v>9.9337748344370796E-3</v>
      </c>
      <c r="AS867" s="171" t="s">
        <v>7234</v>
      </c>
      <c r="AT867" s="171" t="s">
        <v>6979</v>
      </c>
      <c r="AU867" s="171" t="s">
        <v>7028</v>
      </c>
      <c r="AV867" s="7" t="s">
        <v>8470</v>
      </c>
      <c r="AW867" s="14" t="s">
        <v>7698</v>
      </c>
      <c r="AX867" s="49" t="s">
        <v>6009</v>
      </c>
      <c r="AY867" s="38" t="s">
        <v>6047</v>
      </c>
      <c r="AZ867" s="14" t="s">
        <v>6655</v>
      </c>
      <c r="BA867" s="49" t="s">
        <v>5993</v>
      </c>
      <c r="BB867" s="38" t="s">
        <v>5993</v>
      </c>
      <c r="BC867" s="7">
        <v>0.4</v>
      </c>
      <c r="BD867" s="14" t="s">
        <v>6018</v>
      </c>
      <c r="BE867" s="49" t="s">
        <v>5967</v>
      </c>
      <c r="BF867" s="38" t="s">
        <v>5961</v>
      </c>
      <c r="BG867" s="7">
        <v>0.6</v>
      </c>
      <c r="BH867" s="45">
        <v>111.05801205478568</v>
      </c>
      <c r="BI867" s="215" t="s">
        <v>8471</v>
      </c>
      <c r="BJ867" s="215" t="s">
        <v>8554</v>
      </c>
      <c r="BK867" s="7">
        <v>0.6</v>
      </c>
      <c r="BL867" s="25">
        <v>9.933774834437149E-3</v>
      </c>
      <c r="BM867" s="20">
        <v>0.59987499999999994</v>
      </c>
      <c r="BN867" s="20">
        <v>0.61499999999999999</v>
      </c>
      <c r="BO867" s="20">
        <v>0.58749999999999991</v>
      </c>
      <c r="BP867" s="46">
        <v>8.054577464788732</v>
      </c>
      <c r="BQ867" s="215" t="s">
        <v>8560</v>
      </c>
      <c r="BR867" s="79">
        <v>0.50295081967213129</v>
      </c>
      <c r="BS867" s="9">
        <v>2.8970685424691833E-2</v>
      </c>
      <c r="BT867" s="9">
        <v>3.7645620116852019E-2</v>
      </c>
      <c r="BU867" s="47" t="s">
        <v>5993</v>
      </c>
      <c r="BV867" s="47" t="s">
        <v>5993</v>
      </c>
      <c r="BW867" s="14" t="s">
        <v>5474</v>
      </c>
      <c r="BX867" s="83">
        <v>0.878688524590164</v>
      </c>
      <c r="BY867" s="82">
        <v>5.73</v>
      </c>
      <c r="BZ867" s="46">
        <v>7.984293193717277</v>
      </c>
      <c r="CA867" s="48" t="s">
        <v>8485</v>
      </c>
      <c r="CB867" s="45">
        <v>1326.75</v>
      </c>
      <c r="CC867" s="45">
        <v>-4712.25</v>
      </c>
      <c r="CD867" s="45">
        <v>0</v>
      </c>
      <c r="CE867" s="45">
        <v>0</v>
      </c>
      <c r="CF867" s="14" t="s">
        <v>9372</v>
      </c>
      <c r="CG867" s="7" t="s">
        <v>8590</v>
      </c>
      <c r="CH867" s="215" t="s">
        <v>8523</v>
      </c>
      <c r="CI867" s="215" t="s">
        <v>8479</v>
      </c>
      <c r="CJ867" s="215" t="s">
        <v>8479</v>
      </c>
      <c r="CK867" s="43" t="s">
        <v>6965</v>
      </c>
      <c r="CL867" s="43" t="s">
        <v>5474</v>
      </c>
      <c r="CM867" s="43" t="s">
        <v>5474</v>
      </c>
      <c r="CN867" s="145">
        <v>-4712.25</v>
      </c>
      <c r="CO867" s="145">
        <v>1326.75</v>
      </c>
      <c r="CP867" s="148">
        <v>5080.9040515064444</v>
      </c>
      <c r="CQ867" s="189" t="s">
        <v>5474</v>
      </c>
      <c r="CR867" s="189" t="s">
        <v>5474</v>
      </c>
      <c r="CS867" s="99" t="s">
        <v>5474</v>
      </c>
      <c r="CT867" s="167" t="s">
        <v>5474</v>
      </c>
      <c r="CU867" s="43" t="s">
        <v>5474</v>
      </c>
      <c r="CV867" s="43" t="s">
        <v>5474</v>
      </c>
      <c r="CW867" s="43" t="s">
        <v>5474</v>
      </c>
      <c r="CX867" s="43" t="s">
        <v>5474</v>
      </c>
      <c r="CY867" s="43" t="s">
        <v>5474</v>
      </c>
      <c r="CZ867" s="43" t="s">
        <v>5474</v>
      </c>
      <c r="DA867" s="42" t="s">
        <v>5474</v>
      </c>
      <c r="DB867" s="42" t="s">
        <v>5474</v>
      </c>
      <c r="DC867" s="42" t="s">
        <v>5474</v>
      </c>
      <c r="DD867" s="42" t="s">
        <v>5474</v>
      </c>
      <c r="DE867" s="42" t="s">
        <v>5474</v>
      </c>
      <c r="DF867" s="42" t="s">
        <v>5474</v>
      </c>
      <c r="DG867" s="42" t="s">
        <v>5474</v>
      </c>
      <c r="DH867" s="42" t="s">
        <v>5474</v>
      </c>
    </row>
    <row r="868" spans="1:112">
      <c r="A868" s="22">
        <v>3057</v>
      </c>
      <c r="B868" s="7" t="s">
        <v>627</v>
      </c>
      <c r="C868" s="21">
        <v>-0.24310000000000001</v>
      </c>
      <c r="D868" s="21">
        <v>5.74E-2</v>
      </c>
      <c r="E868" s="21">
        <v>-1.32E-2</v>
      </c>
      <c r="F868" s="21">
        <v>-9.5200000000000007E-2</v>
      </c>
      <c r="G868" s="21">
        <v>-0.11700000000000001</v>
      </c>
      <c r="H868" s="21">
        <v>0.33329999999999999</v>
      </c>
      <c r="I868" s="21">
        <v>-1.2581</v>
      </c>
      <c r="J868" s="21">
        <v>-21</v>
      </c>
      <c r="K868" s="21">
        <v>-8.8999999999999999E-3</v>
      </c>
      <c r="L868" s="21">
        <v>7.1800000000000003E-2</v>
      </c>
      <c r="M868" s="21">
        <v>5.1999999999999998E-2</v>
      </c>
      <c r="N868" s="21">
        <v>2.76E-2</v>
      </c>
      <c r="O868" s="21">
        <v>0.2399</v>
      </c>
      <c r="P868" s="21">
        <v>0.13120000000000001</v>
      </c>
      <c r="Q868" s="21">
        <v>1.5800000000000002E-2</v>
      </c>
      <c r="R868" s="21">
        <v>8.8999999999999999E-3</v>
      </c>
      <c r="S868" s="21">
        <v>-0.19220000000000001</v>
      </c>
      <c r="T868" s="21">
        <v>-0.1101</v>
      </c>
      <c r="U868" s="10">
        <v>-0.2</v>
      </c>
      <c r="V868" s="10">
        <v>-0.91</v>
      </c>
      <c r="W868" s="7">
        <v>0</v>
      </c>
      <c r="X868" s="20">
        <v>0</v>
      </c>
      <c r="Y868" s="75"/>
      <c r="Z868" s="7"/>
      <c r="AA868" s="7"/>
      <c r="AB868" s="51">
        <v>-74</v>
      </c>
      <c r="AC868" s="51">
        <v>1</v>
      </c>
      <c r="AD868" s="51"/>
      <c r="AE868" s="51"/>
      <c r="AF868" s="51"/>
      <c r="AG868" s="51"/>
      <c r="AH868" s="20">
        <v>0</v>
      </c>
      <c r="AI868" s="7" t="s">
        <v>8481</v>
      </c>
      <c r="AJ868" s="67" t="s">
        <v>8494</v>
      </c>
      <c r="AK868" s="44">
        <v>-0.58076923076923082</v>
      </c>
      <c r="AL868" s="44">
        <v>-0.82456140350877194</v>
      </c>
      <c r="AM868" s="44">
        <v>0.5</v>
      </c>
      <c r="AN868" s="25">
        <v>1.0833333333333333</v>
      </c>
      <c r="AO868" s="25">
        <v>0.23749999999999996</v>
      </c>
      <c r="AP868" s="215">
        <v>12</v>
      </c>
      <c r="AQ868" s="215" t="s">
        <v>8552</v>
      </c>
      <c r="AR868" s="44">
        <v>1.6949152542372801E-2</v>
      </c>
      <c r="AS868" s="171" t="s">
        <v>7731</v>
      </c>
      <c r="AT868" s="171" t="s">
        <v>7756</v>
      </c>
      <c r="AU868" s="171" t="s">
        <v>7757</v>
      </c>
      <c r="AV868" s="7" t="s">
        <v>8470</v>
      </c>
      <c r="AW868" s="14" t="s">
        <v>6120</v>
      </c>
      <c r="AX868" s="49" t="s">
        <v>6009</v>
      </c>
      <c r="AY868" s="38" t="s">
        <v>6007</v>
      </c>
      <c r="AZ868" s="14" t="s">
        <v>6666</v>
      </c>
      <c r="BA868" s="49" t="s">
        <v>5993</v>
      </c>
      <c r="BB868" s="38" t="s">
        <v>5993</v>
      </c>
      <c r="BC868" s="7">
        <v>0.1</v>
      </c>
      <c r="BD868" s="14" t="s">
        <v>5959</v>
      </c>
      <c r="BE868" s="49" t="s">
        <v>5967</v>
      </c>
      <c r="BF868" s="38" t="s">
        <v>5961</v>
      </c>
      <c r="BG868" s="7">
        <v>0.5</v>
      </c>
      <c r="BH868" s="45">
        <v>147.29539964257779</v>
      </c>
      <c r="BI868" s="215" t="s">
        <v>8471</v>
      </c>
      <c r="BJ868" s="215" t="s">
        <v>8554</v>
      </c>
      <c r="BK868" s="7">
        <v>1.6</v>
      </c>
      <c r="BL868" s="25">
        <v>8.4033613445377853E-3</v>
      </c>
      <c r="BM868" s="20">
        <v>0.5653125</v>
      </c>
      <c r="BN868" s="20">
        <v>0.55500000000000005</v>
      </c>
      <c r="BO868" s="20">
        <v>0.57374999999999987</v>
      </c>
      <c r="BP868" s="46" t="s">
        <v>8473</v>
      </c>
      <c r="BQ868" s="215" t="s">
        <v>8473</v>
      </c>
      <c r="BR868" s="79" t="s">
        <v>8473</v>
      </c>
      <c r="BS868" s="9">
        <v>0</v>
      </c>
      <c r="BT868" s="9">
        <v>0</v>
      </c>
      <c r="BU868" s="47" t="s">
        <v>5993</v>
      </c>
      <c r="BV868" s="47" t="s">
        <v>5993</v>
      </c>
      <c r="BW868" s="14" t="s">
        <v>5474</v>
      </c>
      <c r="BX868" s="83" t="s">
        <v>8473</v>
      </c>
      <c r="BY868" s="82" t="s">
        <v>8473</v>
      </c>
      <c r="BZ868" s="46" t="s">
        <v>8473</v>
      </c>
      <c r="CA868" s="48" t="s">
        <v>8475</v>
      </c>
      <c r="CB868" s="45">
        <v>-888</v>
      </c>
      <c r="CC868" s="45">
        <v>12</v>
      </c>
      <c r="CD868" s="45">
        <v>0</v>
      </c>
      <c r="CE868" s="45">
        <v>0</v>
      </c>
      <c r="CF868" s="14" t="s">
        <v>9373</v>
      </c>
      <c r="CG868" s="7" t="s">
        <v>8590</v>
      </c>
      <c r="CH868" s="215" t="s">
        <v>8498</v>
      </c>
      <c r="CI868" s="215" t="s">
        <v>8479</v>
      </c>
      <c r="CJ868" s="215" t="s">
        <v>8479</v>
      </c>
      <c r="CK868" s="43" t="s">
        <v>5474</v>
      </c>
      <c r="CL868" s="43" t="s">
        <v>5474</v>
      </c>
      <c r="CM868" s="43" t="s">
        <v>6898</v>
      </c>
      <c r="CN868" s="145">
        <v>12</v>
      </c>
      <c r="CO868" s="145">
        <v>-888</v>
      </c>
      <c r="CP868" s="148">
        <v>1767.5447957109336</v>
      </c>
      <c r="CQ868" s="189" t="s">
        <v>5474</v>
      </c>
      <c r="CR868" s="189" t="s">
        <v>5474</v>
      </c>
      <c r="CS868" s="99" t="s">
        <v>5474</v>
      </c>
      <c r="CT868" s="167" t="s">
        <v>5474</v>
      </c>
      <c r="CU868" s="43" t="s">
        <v>5474</v>
      </c>
      <c r="CV868" s="43" t="s">
        <v>5474</v>
      </c>
      <c r="CW868" s="43" t="s">
        <v>5474</v>
      </c>
      <c r="CX868" s="43" t="s">
        <v>5474</v>
      </c>
      <c r="CY868" s="43" t="s">
        <v>5474</v>
      </c>
      <c r="CZ868" s="43" t="s">
        <v>5474</v>
      </c>
      <c r="DA868" s="42" t="s">
        <v>5474</v>
      </c>
      <c r="DB868" s="42" t="s">
        <v>5474</v>
      </c>
      <c r="DC868" s="42" t="s">
        <v>5474</v>
      </c>
      <c r="DD868" s="42" t="s">
        <v>5474</v>
      </c>
      <c r="DE868" s="42" t="s">
        <v>5474</v>
      </c>
      <c r="DF868" s="42" t="s">
        <v>5474</v>
      </c>
      <c r="DG868" s="42" t="s">
        <v>5474</v>
      </c>
      <c r="DH868" s="42" t="s">
        <v>5474</v>
      </c>
    </row>
    <row r="869" spans="1:112">
      <c r="A869" s="22">
        <v>3026</v>
      </c>
      <c r="B869" s="7" t="s">
        <v>598</v>
      </c>
      <c r="C869" s="21">
        <v>3.2500000000000001E-2</v>
      </c>
      <c r="D869" s="21">
        <v>0.18590000000000001</v>
      </c>
      <c r="E869" s="21">
        <v>1.9699999999999999E-2</v>
      </c>
      <c r="F869" s="21">
        <v>8.0699999999999994E-2</v>
      </c>
      <c r="G869" s="21">
        <v>0.27789999999999998</v>
      </c>
      <c r="H869" s="21">
        <v>6.6699999999999995E-2</v>
      </c>
      <c r="I869" s="21">
        <v>0.64290000000000003</v>
      </c>
      <c r="J869" s="21">
        <v>0.70569999999999999</v>
      </c>
      <c r="K869" s="21">
        <v>6.1000000000000004E-3</v>
      </c>
      <c r="L869" s="21">
        <v>1.44E-2</v>
      </c>
      <c r="M869" s="21">
        <v>2.0999999999999999E-3</v>
      </c>
      <c r="N869" s="21">
        <v>1.35E-2</v>
      </c>
      <c r="O869" s="21">
        <v>3.1699999999999999E-2</v>
      </c>
      <c r="P869" s="21">
        <v>3.8100000000000002E-2</v>
      </c>
      <c r="Q869" s="21">
        <v>2.3599999999999999E-2</v>
      </c>
      <c r="R869" s="21">
        <v>1.41E-2</v>
      </c>
      <c r="S869" s="21">
        <v>0.1217</v>
      </c>
      <c r="T869" s="21">
        <v>8.5599999999999996E-2</v>
      </c>
      <c r="U869" s="10">
        <v>7.13</v>
      </c>
      <c r="V869" s="10">
        <v>11.26</v>
      </c>
      <c r="W869" s="7">
        <v>6.36</v>
      </c>
      <c r="X869" s="20">
        <v>0.89480000000000004</v>
      </c>
      <c r="Y869" s="75">
        <v>2020</v>
      </c>
      <c r="Z869" s="7">
        <v>8</v>
      </c>
      <c r="AA869" s="7">
        <v>0</v>
      </c>
      <c r="AB869" s="51">
        <v>260</v>
      </c>
      <c r="AC869" s="51">
        <v>-96</v>
      </c>
      <c r="AD869" s="51">
        <v>-120</v>
      </c>
      <c r="AE869" s="51"/>
      <c r="AF869" s="51">
        <v>10</v>
      </c>
      <c r="AG869" s="51">
        <v>9</v>
      </c>
      <c r="AH869" s="20">
        <v>1.7100000000000001E-2</v>
      </c>
      <c r="AI869" s="7" t="s">
        <v>8481</v>
      </c>
      <c r="AJ869" s="67" t="s">
        <v>8494</v>
      </c>
      <c r="AK869" s="44">
        <v>-0.5828779599271402</v>
      </c>
      <c r="AL869" s="44">
        <v>-0.70454545454545459</v>
      </c>
      <c r="AM869" s="44">
        <v>-0.66666666666666663</v>
      </c>
      <c r="AN869" s="25">
        <v>0.45941422594142262</v>
      </c>
      <c r="AO869" s="25">
        <v>0.18410041841004185</v>
      </c>
      <c r="AP869" s="215">
        <v>119.5</v>
      </c>
      <c r="AQ869" s="215" t="s">
        <v>8552</v>
      </c>
      <c r="AR869" s="44">
        <v>4.2016806722688996E-3</v>
      </c>
      <c r="AS869" s="171" t="s">
        <v>7731</v>
      </c>
      <c r="AT869" s="171" t="s">
        <v>7138</v>
      </c>
      <c r="AU869" s="171" t="s">
        <v>6897</v>
      </c>
      <c r="AV869" s="7" t="s">
        <v>8470</v>
      </c>
      <c r="AW869" s="14" t="s">
        <v>6610</v>
      </c>
      <c r="AX869" s="49" t="s">
        <v>6009</v>
      </c>
      <c r="AY869" s="38" t="s">
        <v>5971</v>
      </c>
      <c r="AZ869" s="14" t="s">
        <v>6657</v>
      </c>
      <c r="BA869" s="49" t="s">
        <v>5967</v>
      </c>
      <c r="BB869" s="38" t="s">
        <v>6007</v>
      </c>
      <c r="BC869" s="7">
        <v>0.3</v>
      </c>
      <c r="BD869" s="14" t="s">
        <v>6035</v>
      </c>
      <c r="BE869" s="49" t="s">
        <v>5960</v>
      </c>
      <c r="BF869" s="38" t="s">
        <v>5961</v>
      </c>
      <c r="BG869" s="7">
        <v>0.5</v>
      </c>
      <c r="BH869" s="45">
        <v>563.43547110328007</v>
      </c>
      <c r="BI869" s="215" t="s">
        <v>8489</v>
      </c>
      <c r="BJ869" s="215" t="s">
        <v>8509</v>
      </c>
      <c r="BK869" s="7">
        <v>0.8</v>
      </c>
      <c r="BL869" s="25">
        <v>4.2016806722689074E-3</v>
      </c>
      <c r="BM869" s="20">
        <v>0.64412500000000006</v>
      </c>
      <c r="BN869" s="20">
        <v>0.64000000000000012</v>
      </c>
      <c r="BO869" s="20">
        <v>0.64749999999999996</v>
      </c>
      <c r="BP869" s="46">
        <v>10.61278863232682</v>
      </c>
      <c r="BQ869" s="215" t="s">
        <v>8558</v>
      </c>
      <c r="BR869" s="79">
        <v>0.43891827057182714</v>
      </c>
      <c r="BS869" s="9">
        <v>4.7096244293061584E-2</v>
      </c>
      <c r="BT869" s="9">
        <v>6.0740276079495725E-2</v>
      </c>
      <c r="BU869" s="47" t="s">
        <v>5993</v>
      </c>
      <c r="BV869" s="47">
        <v>44399</v>
      </c>
      <c r="BW869" s="14" t="s">
        <v>5474</v>
      </c>
      <c r="BX869" s="83">
        <v>0.72670192468619244</v>
      </c>
      <c r="BY869" s="82">
        <v>11.530000000000001</v>
      </c>
      <c r="BZ869" s="46">
        <v>10.3642671292281</v>
      </c>
      <c r="CA869" s="48" t="s">
        <v>8485</v>
      </c>
      <c r="CB869" s="45">
        <v>31070</v>
      </c>
      <c r="CC869" s="45">
        <v>-11472</v>
      </c>
      <c r="CD869" s="45">
        <v>-14340</v>
      </c>
      <c r="CE869" s="45">
        <v>0</v>
      </c>
      <c r="CF869" s="14" t="s">
        <v>9374</v>
      </c>
      <c r="CG869" s="7" t="s">
        <v>8556</v>
      </c>
      <c r="CH869" s="215" t="s">
        <v>8546</v>
      </c>
      <c r="CI869" s="215" t="s">
        <v>8479</v>
      </c>
      <c r="CJ869" s="215" t="s">
        <v>8479</v>
      </c>
      <c r="CK869" s="43" t="s">
        <v>5474</v>
      </c>
      <c r="CL869" s="43" t="s">
        <v>5474</v>
      </c>
      <c r="CM869" s="43" t="s">
        <v>6898</v>
      </c>
      <c r="CN869" s="145">
        <v>-11472</v>
      </c>
      <c r="CO869" s="145">
        <v>16730</v>
      </c>
      <c r="CP869" s="148">
        <v>67330.538796841967</v>
      </c>
      <c r="CQ869" s="189" t="s">
        <v>5474</v>
      </c>
      <c r="CR869" s="189" t="s">
        <v>5474</v>
      </c>
      <c r="CS869" s="99" t="s">
        <v>5474</v>
      </c>
      <c r="CT869" s="167" t="s">
        <v>5474</v>
      </c>
      <c r="CU869" s="43" t="s">
        <v>5474</v>
      </c>
      <c r="CV869" s="43" t="s">
        <v>5474</v>
      </c>
      <c r="CW869" s="43" t="s">
        <v>5474</v>
      </c>
      <c r="CX869" s="43" t="s">
        <v>5474</v>
      </c>
      <c r="CY869" s="43" t="s">
        <v>5474</v>
      </c>
      <c r="CZ869" s="43" t="s">
        <v>5474</v>
      </c>
      <c r="DA869" s="42" t="s">
        <v>5474</v>
      </c>
      <c r="DB869" s="42" t="s">
        <v>5474</v>
      </c>
      <c r="DC869" s="42" t="s">
        <v>5474</v>
      </c>
      <c r="DD869" s="42" t="s">
        <v>5474</v>
      </c>
      <c r="DE869" s="42" t="s">
        <v>5474</v>
      </c>
      <c r="DF869" s="42" t="s">
        <v>5474</v>
      </c>
      <c r="DG869" s="42" t="s">
        <v>5474</v>
      </c>
      <c r="DH869" s="42" t="s">
        <v>5474</v>
      </c>
    </row>
    <row r="870" spans="1:112">
      <c r="A870" s="22">
        <v>4736</v>
      </c>
      <c r="B870" s="7" t="s">
        <v>992</v>
      </c>
      <c r="C870" s="21">
        <v>-0.22470000000000001</v>
      </c>
      <c r="D870" s="21">
        <v>0.34329999999999999</v>
      </c>
      <c r="E870" s="21">
        <v>0.25109999999999999</v>
      </c>
      <c r="F870" s="21">
        <v>0.40150000000000002</v>
      </c>
      <c r="G870" s="21">
        <v>5.7099999999999998E-2</v>
      </c>
      <c r="H870" s="21">
        <v>0.29010000000000002</v>
      </c>
      <c r="I870" s="21">
        <v>0.12670000000000001</v>
      </c>
      <c r="J870" s="21">
        <v>0.18229999999999999</v>
      </c>
      <c r="K870" s="21">
        <v>9.35E-2</v>
      </c>
      <c r="L870" s="21">
        <v>-3.56E-2</v>
      </c>
      <c r="M870" s="21">
        <v>-2.7900000000000001E-2</v>
      </c>
      <c r="N870" s="21">
        <v>0.1162</v>
      </c>
      <c r="O870" s="21">
        <v>-4.19E-2</v>
      </c>
      <c r="P870" s="21">
        <v>9.4999999999999998E-3</v>
      </c>
      <c r="Q870" s="21">
        <v>2.0000000000000001E-4</v>
      </c>
      <c r="R870" s="21">
        <v>8.3000000000000001E-3</v>
      </c>
      <c r="S870" s="21">
        <v>0.2011</v>
      </c>
      <c r="T870" s="21">
        <v>0.1212</v>
      </c>
      <c r="U870" s="10">
        <v>12</v>
      </c>
      <c r="V870" s="10">
        <v>18.98</v>
      </c>
      <c r="W870" s="7">
        <v>7.2656999999999998</v>
      </c>
      <c r="X870" s="20">
        <v>0.78010000000000002</v>
      </c>
      <c r="Y870" s="75">
        <v>2020</v>
      </c>
      <c r="Z870" s="7">
        <v>11.5</v>
      </c>
      <c r="AA870" s="7">
        <v>0</v>
      </c>
      <c r="AB870" s="51">
        <v>165</v>
      </c>
      <c r="AC870" s="51">
        <v>-7</v>
      </c>
      <c r="AD870" s="51">
        <v>1</v>
      </c>
      <c r="AE870" s="51"/>
      <c r="AF870" s="51">
        <v>-127</v>
      </c>
      <c r="AG870" s="51">
        <v>-3</v>
      </c>
      <c r="AH870" s="20">
        <v>3.0200000000000001E-2</v>
      </c>
      <c r="AI870" s="7" t="s">
        <v>8481</v>
      </c>
      <c r="AJ870" s="67" t="s">
        <v>8494</v>
      </c>
      <c r="AK870" s="44">
        <v>0.56886227544910173</v>
      </c>
      <c r="AL870" s="44">
        <v>-0.90566037735849059</v>
      </c>
      <c r="AM870" s="44">
        <v>0.5</v>
      </c>
      <c r="AN870" s="25">
        <v>0.40931372549019607</v>
      </c>
      <c r="AO870" s="25">
        <v>0.12990196078431374</v>
      </c>
      <c r="AP870" s="215">
        <v>204</v>
      </c>
      <c r="AQ870" s="215" t="s">
        <v>8552</v>
      </c>
      <c r="AR870" s="44">
        <v>2.45700245700245E-3</v>
      </c>
      <c r="AS870" s="171" t="s">
        <v>7731</v>
      </c>
      <c r="AT870" s="171" t="s">
        <v>6902</v>
      </c>
      <c r="AU870" s="171" t="s">
        <v>7043</v>
      </c>
      <c r="AV870" s="7" t="s">
        <v>8470</v>
      </c>
      <c r="AW870" s="14" t="s">
        <v>8023</v>
      </c>
      <c r="AX870" s="49" t="s">
        <v>5967</v>
      </c>
      <c r="AY870" s="38" t="s">
        <v>6047</v>
      </c>
      <c r="AZ870" s="14" t="s">
        <v>6074</v>
      </c>
      <c r="BA870" s="49" t="s">
        <v>5967</v>
      </c>
      <c r="BB870" s="38" t="s">
        <v>6007</v>
      </c>
      <c r="BC870" s="7">
        <v>0.2</v>
      </c>
      <c r="BD870" s="14" t="s">
        <v>6288</v>
      </c>
      <c r="BE870" s="49" t="s">
        <v>6020</v>
      </c>
      <c r="BF870" s="38" t="s">
        <v>5961</v>
      </c>
      <c r="BG870" s="7">
        <v>0.4</v>
      </c>
      <c r="BH870" s="45">
        <v>261.91395937580904</v>
      </c>
      <c r="BI870" s="215" t="s">
        <v>8471</v>
      </c>
      <c r="BJ870" s="215" t="s">
        <v>8520</v>
      </c>
      <c r="BK870" s="7">
        <v>1.3</v>
      </c>
      <c r="BL870" s="25">
        <v>4.9261083743842365E-3</v>
      </c>
      <c r="BM870" s="20">
        <v>0.68068749999999989</v>
      </c>
      <c r="BN870" s="20">
        <v>0.73499999999999988</v>
      </c>
      <c r="BO870" s="20">
        <v>0.63624999999999987</v>
      </c>
      <c r="BP870" s="46">
        <v>10.748155953635406</v>
      </c>
      <c r="BQ870" s="215" t="s">
        <v>8558</v>
      </c>
      <c r="BR870" s="79">
        <v>0.31291339869281054</v>
      </c>
      <c r="BS870" s="9">
        <v>2.9593057086631624E-2</v>
      </c>
      <c r="BT870" s="9">
        <v>5.0228711059907338E-2</v>
      </c>
      <c r="BU870" s="47" t="s">
        <v>5993</v>
      </c>
      <c r="BV870" s="47" t="s">
        <v>5993</v>
      </c>
      <c r="BW870" s="14" t="s">
        <v>5474</v>
      </c>
      <c r="BX870" s="83">
        <v>0.57549607843137263</v>
      </c>
      <c r="BY870" s="82">
        <v>20.6</v>
      </c>
      <c r="BZ870" s="46">
        <v>9.9029126213592225</v>
      </c>
      <c r="CA870" s="48" t="s">
        <v>8702</v>
      </c>
      <c r="CB870" s="45">
        <v>33660</v>
      </c>
      <c r="CC870" s="45">
        <v>-1428</v>
      </c>
      <c r="CD870" s="45">
        <v>204</v>
      </c>
      <c r="CE870" s="45">
        <v>0</v>
      </c>
      <c r="CF870" s="14" t="s">
        <v>9375</v>
      </c>
      <c r="CG870" s="7" t="s">
        <v>8590</v>
      </c>
      <c r="CH870" s="215" t="s">
        <v>8478</v>
      </c>
      <c r="CI870" s="215" t="s">
        <v>8479</v>
      </c>
      <c r="CJ870" s="215" t="s">
        <v>8479</v>
      </c>
      <c r="CK870" s="43" t="s">
        <v>6894</v>
      </c>
      <c r="CL870" s="43" t="s">
        <v>5474</v>
      </c>
      <c r="CM870" s="43" t="s">
        <v>6898</v>
      </c>
      <c r="CN870" s="145">
        <v>-1428</v>
      </c>
      <c r="CO870" s="145">
        <v>33864</v>
      </c>
      <c r="CP870" s="148">
        <v>53430.447712665045</v>
      </c>
      <c r="CQ870" s="189">
        <v>0.33186274509803915</v>
      </c>
      <c r="CR870" s="189">
        <v>0.73350000000000004</v>
      </c>
      <c r="CS870" s="99">
        <v>44794</v>
      </c>
      <c r="CT870" s="167" t="s">
        <v>5474</v>
      </c>
      <c r="CU870" s="43" t="s">
        <v>5474</v>
      </c>
      <c r="CV870" s="43" t="s">
        <v>5474</v>
      </c>
      <c r="CW870" s="43" t="s">
        <v>5474</v>
      </c>
      <c r="CX870" s="43" t="s">
        <v>5474</v>
      </c>
      <c r="CY870" s="43" t="s">
        <v>5474</v>
      </c>
      <c r="CZ870" s="43" t="s">
        <v>5474</v>
      </c>
      <c r="DA870" s="42" t="s">
        <v>5474</v>
      </c>
      <c r="DB870" s="42" t="s">
        <v>5474</v>
      </c>
      <c r="DC870" s="42" t="s">
        <v>5474</v>
      </c>
      <c r="DD870" s="42" t="s">
        <v>5474</v>
      </c>
      <c r="DE870" s="42" t="s">
        <v>5474</v>
      </c>
      <c r="DF870" s="42" t="s">
        <v>5474</v>
      </c>
      <c r="DG870" s="42" t="s">
        <v>5474</v>
      </c>
      <c r="DH870" s="42" t="s">
        <v>5474</v>
      </c>
    </row>
    <row r="871" spans="1:112">
      <c r="A871" s="22">
        <v>9919</v>
      </c>
      <c r="B871" s="7" t="s">
        <v>1594</v>
      </c>
      <c r="C871" s="21">
        <v>-7.5300000000000006E-2</v>
      </c>
      <c r="D871" s="21">
        <v>-0.39639999999999997</v>
      </c>
      <c r="E871" s="21">
        <v>-0.16980000000000001</v>
      </c>
      <c r="F871" s="21">
        <v>-0.38750000000000001</v>
      </c>
      <c r="G871" s="21">
        <v>-0.20480000000000001</v>
      </c>
      <c r="H871" s="21">
        <v>0.95</v>
      </c>
      <c r="I871" s="21">
        <v>-0.59789999999999999</v>
      </c>
      <c r="J871" s="21">
        <v>-0.56299999999999994</v>
      </c>
      <c r="K871" s="21">
        <v>5.9400000000000001E-2</v>
      </c>
      <c r="L871" s="21">
        <v>-4.6100000000000002E-2</v>
      </c>
      <c r="M871" s="21">
        <v>7.8200000000000006E-2</v>
      </c>
      <c r="N871" s="21">
        <v>5.4100000000000002E-2</v>
      </c>
      <c r="O871" s="21">
        <v>-8.1600000000000006E-2</v>
      </c>
      <c r="P871" s="21">
        <v>6.0699999999999997E-2</v>
      </c>
      <c r="Q871" s="21">
        <v>3.9800000000000002E-2</v>
      </c>
      <c r="R871" s="21">
        <v>1.6799999999999999E-2</v>
      </c>
      <c r="S871" s="21">
        <v>3.32E-2</v>
      </c>
      <c r="T871" s="21">
        <v>1.9099999999999999E-2</v>
      </c>
      <c r="U871" s="10">
        <v>0.59</v>
      </c>
      <c r="V871" s="10">
        <v>3.74</v>
      </c>
      <c r="W871" s="7">
        <v>0.79</v>
      </c>
      <c r="X871" s="20">
        <v>0.75329999999999997</v>
      </c>
      <c r="Y871" s="75">
        <v>2020</v>
      </c>
      <c r="Z871" s="7">
        <v>3</v>
      </c>
      <c r="AA871" s="7">
        <v>0</v>
      </c>
      <c r="AB871" s="51">
        <v>-529</v>
      </c>
      <c r="AC871" s="51">
        <v>-260</v>
      </c>
      <c r="AD871" s="51">
        <v>1</v>
      </c>
      <c r="AE871" s="51"/>
      <c r="AF871" s="51">
        <v>-1</v>
      </c>
      <c r="AG871" s="51">
        <v>1</v>
      </c>
      <c r="AH871" s="20">
        <v>0.48270000000000002</v>
      </c>
      <c r="AI871" s="7" t="s">
        <v>8493</v>
      </c>
      <c r="AJ871" s="67" t="s">
        <v>8494</v>
      </c>
      <c r="AK871" s="44">
        <v>-0.98132780082987536</v>
      </c>
      <c r="AL871" s="44">
        <v>-0.96170212765957419</v>
      </c>
      <c r="AM871" s="44">
        <v>-0.83333333333333137</v>
      </c>
      <c r="AN871" s="25">
        <v>1.0547045951859957</v>
      </c>
      <c r="AO871" s="25">
        <v>0.51422319474835887</v>
      </c>
      <c r="AP871" s="215">
        <v>22.85</v>
      </c>
      <c r="AQ871" s="215" t="s">
        <v>8552</v>
      </c>
      <c r="AR871" s="44">
        <v>2.1929824561403499E-3</v>
      </c>
      <c r="AS871" s="171" t="s">
        <v>7417</v>
      </c>
      <c r="AT871" s="171" t="s">
        <v>8455</v>
      </c>
      <c r="AU871" s="171" t="s">
        <v>8140</v>
      </c>
      <c r="AV871" s="7" t="s">
        <v>8470</v>
      </c>
      <c r="AW871" s="14" t="s">
        <v>6526</v>
      </c>
      <c r="AX871" s="49" t="s">
        <v>6009</v>
      </c>
      <c r="AY871" s="38" t="s">
        <v>6047</v>
      </c>
      <c r="AZ871" s="14" t="s">
        <v>6597</v>
      </c>
      <c r="BA871" s="49" t="s">
        <v>5967</v>
      </c>
      <c r="BB871" s="38" t="s">
        <v>6047</v>
      </c>
      <c r="BC871" s="7">
        <v>0.3</v>
      </c>
      <c r="BD871" s="14" t="s">
        <v>6096</v>
      </c>
      <c r="BE871" s="49" t="s">
        <v>5967</v>
      </c>
      <c r="BF871" s="38" t="s">
        <v>6007</v>
      </c>
      <c r="BG871" s="7">
        <v>1</v>
      </c>
      <c r="BH871" s="45">
        <v>666.32454096922277</v>
      </c>
      <c r="BI871" s="215" t="s">
        <v>8489</v>
      </c>
      <c r="BJ871" s="215" t="s">
        <v>8554</v>
      </c>
      <c r="BK871" s="7">
        <v>0.9</v>
      </c>
      <c r="BL871" s="25">
        <v>2.192982456140382E-3</v>
      </c>
      <c r="BM871" s="20">
        <v>0.46218749999999997</v>
      </c>
      <c r="BN871" s="20">
        <v>0.36250000000000004</v>
      </c>
      <c r="BO871" s="20">
        <v>0.54374999999999984</v>
      </c>
      <c r="BP871" s="46">
        <v>6.1096256684491976</v>
      </c>
      <c r="BQ871" s="215" t="s">
        <v>8569</v>
      </c>
      <c r="BR871" s="79">
        <v>0.47802844638949671</v>
      </c>
      <c r="BS871" s="9">
        <v>2.8556250094496471E-2</v>
      </c>
      <c r="BT871" s="9">
        <v>0.12471146636813613</v>
      </c>
      <c r="BU871" s="47">
        <v>44404</v>
      </c>
      <c r="BV871" s="47">
        <v>44410</v>
      </c>
      <c r="BW871" s="14" t="s">
        <v>5474</v>
      </c>
      <c r="BX871" s="83">
        <v>0.77363413566739603</v>
      </c>
      <c r="BY871" s="82">
        <v>2.69</v>
      </c>
      <c r="BZ871" s="46">
        <v>8.4944237918215624</v>
      </c>
      <c r="CA871" s="48" t="s">
        <v>8538</v>
      </c>
      <c r="CB871" s="45">
        <v>-12087.650000000001</v>
      </c>
      <c r="CC871" s="45">
        <v>-5941</v>
      </c>
      <c r="CD871" s="45">
        <v>22.85</v>
      </c>
      <c r="CE871" s="45">
        <v>0</v>
      </c>
      <c r="CF871" s="14" t="s">
        <v>9376</v>
      </c>
      <c r="CG871" s="7" t="s">
        <v>8556</v>
      </c>
      <c r="CH871" s="215" t="s">
        <v>8546</v>
      </c>
      <c r="CI871" s="215" t="s">
        <v>8479</v>
      </c>
      <c r="CJ871" s="215" t="s">
        <v>8479</v>
      </c>
      <c r="CK871" s="43" t="s">
        <v>7303</v>
      </c>
      <c r="CL871" s="43" t="s">
        <v>5474</v>
      </c>
      <c r="CM871" s="43" t="s">
        <v>6898</v>
      </c>
      <c r="CN871" s="145">
        <v>-5941</v>
      </c>
      <c r="CO871" s="145">
        <v>-12064.800000000001</v>
      </c>
      <c r="CP871" s="148">
        <v>15225.51576114674</v>
      </c>
      <c r="CQ871" s="189" t="s">
        <v>5474</v>
      </c>
      <c r="CR871" s="189" t="s">
        <v>5474</v>
      </c>
      <c r="CS871" s="99" t="s">
        <v>5474</v>
      </c>
      <c r="CT871" s="167" t="s">
        <v>5474</v>
      </c>
      <c r="CU871" s="43" t="s">
        <v>5474</v>
      </c>
      <c r="CV871" s="43" t="s">
        <v>5474</v>
      </c>
      <c r="CW871" s="43" t="s">
        <v>5474</v>
      </c>
      <c r="CX871" s="43" t="s">
        <v>5474</v>
      </c>
      <c r="CY871" s="43" t="s">
        <v>5474</v>
      </c>
      <c r="CZ871" s="43" t="s">
        <v>5474</v>
      </c>
      <c r="DA871" s="42" t="s">
        <v>5474</v>
      </c>
      <c r="DB871" s="42" t="s">
        <v>5474</v>
      </c>
      <c r="DC871" s="42" t="s">
        <v>5474</v>
      </c>
      <c r="DD871" s="42" t="s">
        <v>5474</v>
      </c>
      <c r="DE871" s="42" t="s">
        <v>5474</v>
      </c>
      <c r="DF871" s="42" t="s">
        <v>5474</v>
      </c>
      <c r="DG871" s="42" t="s">
        <v>5474</v>
      </c>
      <c r="DH871" s="42" t="s">
        <v>5474</v>
      </c>
    </row>
    <row r="872" spans="1:112">
      <c r="A872" s="22">
        <v>1570</v>
      </c>
      <c r="B872" s="7" t="s">
        <v>163</v>
      </c>
      <c r="C872" s="21">
        <v>0.1157</v>
      </c>
      <c r="D872" s="21">
        <v>0.1782</v>
      </c>
      <c r="E872" s="21">
        <v>0.16769999999999999</v>
      </c>
      <c r="F872" s="21">
        <v>0.25929999999999997</v>
      </c>
      <c r="G872" s="21">
        <v>0.17069999999999999</v>
      </c>
      <c r="H872" s="21">
        <v>2.9375</v>
      </c>
      <c r="I872" s="21">
        <v>5</v>
      </c>
      <c r="J872" s="21">
        <v>1.8213999999999999</v>
      </c>
      <c r="K872" s="21">
        <v>3.73E-2</v>
      </c>
      <c r="L872" s="21">
        <v>4.36E-2</v>
      </c>
      <c r="M872" s="21">
        <v>-2.2599999999999999E-2</v>
      </c>
      <c r="N872" s="21">
        <v>2.0299999999999999E-2</v>
      </c>
      <c r="O872" s="21">
        <v>2.5600000000000001E-2</v>
      </c>
      <c r="P872" s="21">
        <v>-3.3700000000000001E-2</v>
      </c>
      <c r="Q872" s="21">
        <v>7.6E-3</v>
      </c>
      <c r="R872" s="21">
        <v>5.5999999999999999E-3</v>
      </c>
      <c r="S872" s="21">
        <v>9.8599999999999993E-2</v>
      </c>
      <c r="T872" s="21">
        <v>7.8100000000000003E-2</v>
      </c>
      <c r="U872" s="10">
        <v>1.58</v>
      </c>
      <c r="V872" s="10">
        <v>1.94</v>
      </c>
      <c r="W872" s="7">
        <v>0.74</v>
      </c>
      <c r="X872" s="20">
        <v>0.57330000000000003</v>
      </c>
      <c r="Y872" s="75">
        <v>2020</v>
      </c>
      <c r="Z872" s="7">
        <v>0.8</v>
      </c>
      <c r="AA872" s="7">
        <v>0</v>
      </c>
      <c r="AB872" s="51">
        <v>251</v>
      </c>
      <c r="AC872" s="51">
        <v>37</v>
      </c>
      <c r="AD872" s="51"/>
      <c r="AE872" s="51"/>
      <c r="AF872" s="51">
        <v>-26</v>
      </c>
      <c r="AG872" s="51"/>
      <c r="AH872" s="20">
        <v>0</v>
      </c>
      <c r="AI872" s="7" t="s">
        <v>8467</v>
      </c>
      <c r="AJ872" s="67" t="s">
        <v>8482</v>
      </c>
      <c r="AK872" s="44">
        <v>-0.62200956937799046</v>
      </c>
      <c r="AL872" s="44">
        <v>-0.7837837837837841</v>
      </c>
      <c r="AM872" s="44">
        <v>0.60000000000000142</v>
      </c>
      <c r="AN872" s="25">
        <v>0.62574850299401197</v>
      </c>
      <c r="AO872" s="25">
        <v>0.22155688622754499</v>
      </c>
      <c r="AP872" s="215">
        <v>16.7</v>
      </c>
      <c r="AQ872" s="215" t="s">
        <v>8552</v>
      </c>
      <c r="AR872" s="44">
        <v>1.8292682926829201E-2</v>
      </c>
      <c r="AS872" s="171" t="s">
        <v>7216</v>
      </c>
      <c r="AT872" s="171" t="s">
        <v>6991</v>
      </c>
      <c r="AU872" s="171" t="s">
        <v>6964</v>
      </c>
      <c r="AV872" s="7" t="s">
        <v>5474</v>
      </c>
      <c r="AW872" s="14" t="s">
        <v>7215</v>
      </c>
      <c r="AX872" s="49" t="s">
        <v>6337</v>
      </c>
      <c r="AY872" s="38" t="s">
        <v>6047</v>
      </c>
      <c r="AZ872" s="14" t="s">
        <v>6038</v>
      </c>
      <c r="BA872" s="49" t="s">
        <v>5967</v>
      </c>
      <c r="BB872" s="38" t="s">
        <v>5971</v>
      </c>
      <c r="BC872" s="7">
        <v>0.1</v>
      </c>
      <c r="BD872" s="14" t="s">
        <v>6105</v>
      </c>
      <c r="BE872" s="49" t="s">
        <v>5967</v>
      </c>
      <c r="BF872" s="38" t="s">
        <v>5971</v>
      </c>
      <c r="BG872" s="7">
        <v>7.4</v>
      </c>
      <c r="BH872" s="45">
        <v>243.93395334539878</v>
      </c>
      <c r="BI872" s="215" t="s">
        <v>8489</v>
      </c>
      <c r="BJ872" s="215" t="s">
        <v>8554</v>
      </c>
      <c r="BK872" s="7">
        <v>1.2</v>
      </c>
      <c r="BL872" s="25">
        <v>1.8292682926829312E-2</v>
      </c>
      <c r="BM872" s="20">
        <v>0.69687499999999991</v>
      </c>
      <c r="BN872" s="20">
        <v>0.71749999999999992</v>
      </c>
      <c r="BO872" s="20">
        <v>0.67999999999999994</v>
      </c>
      <c r="BP872" s="46">
        <v>8.608247422680412</v>
      </c>
      <c r="BQ872" s="215" t="s">
        <v>8560</v>
      </c>
      <c r="BR872" s="79">
        <v>0.42275449101796403</v>
      </c>
      <c r="BS872" s="9">
        <v>3.8237686777858437E-2</v>
      </c>
      <c r="BT872" s="9">
        <v>4.1809605425030094E-2</v>
      </c>
      <c r="BU872" s="47" t="s">
        <v>5993</v>
      </c>
      <c r="BV872" s="47" t="s">
        <v>5993</v>
      </c>
      <c r="BW872" s="14" t="s">
        <v>5474</v>
      </c>
      <c r="BX872" s="83">
        <v>0.77844311377245512</v>
      </c>
      <c r="BY872" s="82">
        <v>1.98</v>
      </c>
      <c r="BZ872" s="46">
        <v>8.4343434343434343</v>
      </c>
      <c r="CA872" s="48" t="s">
        <v>8475</v>
      </c>
      <c r="CB872" s="45">
        <v>4191.7</v>
      </c>
      <c r="CC872" s="45">
        <v>617.9</v>
      </c>
      <c r="CD872" s="45">
        <v>0</v>
      </c>
      <c r="CE872" s="45">
        <v>0</v>
      </c>
      <c r="CF872" s="14" t="s">
        <v>9377</v>
      </c>
      <c r="CG872" s="7" t="s">
        <v>8477</v>
      </c>
      <c r="CH872" s="215" t="s">
        <v>8478</v>
      </c>
      <c r="CI872" s="215" t="s">
        <v>8478</v>
      </c>
      <c r="CJ872" s="215" t="s">
        <v>8546</v>
      </c>
      <c r="CK872" s="43" t="s">
        <v>5474</v>
      </c>
      <c r="CL872" s="43" t="s">
        <v>8480</v>
      </c>
      <c r="CM872" s="43" t="s">
        <v>7217</v>
      </c>
      <c r="CN872" s="145">
        <v>617.9</v>
      </c>
      <c r="CO872" s="145">
        <v>4191.7</v>
      </c>
      <c r="CP872" s="148">
        <v>4073.6970208681596</v>
      </c>
      <c r="CQ872" s="189" t="s">
        <v>5474</v>
      </c>
      <c r="CR872" s="189" t="s">
        <v>5474</v>
      </c>
      <c r="CS872" s="99" t="s">
        <v>5474</v>
      </c>
      <c r="CT872" s="167" t="s">
        <v>8528</v>
      </c>
      <c r="CU872" s="43" t="s">
        <v>5474</v>
      </c>
      <c r="CV872" s="43" t="s">
        <v>5474</v>
      </c>
      <c r="CW872" s="43" t="s">
        <v>5474</v>
      </c>
      <c r="CX872" s="43" t="s">
        <v>5474</v>
      </c>
      <c r="CY872" s="43" t="s">
        <v>5474</v>
      </c>
      <c r="CZ872" s="43" t="s">
        <v>5474</v>
      </c>
      <c r="DA872" s="42" t="s">
        <v>5474</v>
      </c>
      <c r="DB872" s="42" t="s">
        <v>8528</v>
      </c>
      <c r="DC872" s="42" t="s">
        <v>5474</v>
      </c>
      <c r="DD872" s="42" t="s">
        <v>5474</v>
      </c>
      <c r="DE872" s="42" t="s">
        <v>5474</v>
      </c>
      <c r="DF872" s="42" t="s">
        <v>5474</v>
      </c>
      <c r="DG872" s="42" t="s">
        <v>5474</v>
      </c>
      <c r="DH872" s="42" t="s">
        <v>5474</v>
      </c>
    </row>
    <row r="873" spans="1:112">
      <c r="A873" s="22">
        <v>3710</v>
      </c>
      <c r="B873" s="7" t="s">
        <v>4616</v>
      </c>
      <c r="C873" s="21">
        <v>0.1056</v>
      </c>
      <c r="D873" s="21">
        <v>-0.21210000000000001</v>
      </c>
      <c r="E873" s="21">
        <v>4.6100000000000002E-2</v>
      </c>
      <c r="F873" s="21">
        <v>-0.19839999999999999</v>
      </c>
      <c r="G873" s="21">
        <v>-3.9199999999999999E-2</v>
      </c>
      <c r="H873" s="21">
        <v>-1.3448</v>
      </c>
      <c r="I873" s="21">
        <v>-2.4167000000000001</v>
      </c>
      <c r="J873" s="21">
        <v>-2.7307999999999999</v>
      </c>
      <c r="K873" s="21">
        <v>-2.75E-2</v>
      </c>
      <c r="L873" s="21">
        <v>-6.5299999999999997E-2</v>
      </c>
      <c r="M873" s="21">
        <v>-7.3000000000000001E-3</v>
      </c>
      <c r="N873" s="21">
        <v>-4.6800000000000001E-2</v>
      </c>
      <c r="O873" s="21">
        <v>-0.1192</v>
      </c>
      <c r="P873" s="21">
        <v>1.9099999999999999E-2</v>
      </c>
      <c r="Q873" s="21">
        <v>-2.7400000000000001E-2</v>
      </c>
      <c r="R873" s="21">
        <v>-6.1000000000000004E-3</v>
      </c>
      <c r="S873" s="21">
        <v>2.7199999999999998E-2</v>
      </c>
      <c r="T873" s="21">
        <v>2.29E-2</v>
      </c>
      <c r="U873" s="10">
        <v>-0.97</v>
      </c>
      <c r="V873" s="10">
        <v>-1.49</v>
      </c>
      <c r="W873" s="7">
        <v>0</v>
      </c>
      <c r="X873" s="20">
        <v>0</v>
      </c>
      <c r="Y873" s="75"/>
      <c r="Z873" s="7"/>
      <c r="AA873" s="7"/>
      <c r="AB873" s="51">
        <v>415</v>
      </c>
      <c r="AC873" s="51">
        <v>56</v>
      </c>
      <c r="AD873" s="51"/>
      <c r="AE873" s="51"/>
      <c r="AF873" s="51"/>
      <c r="AG873" s="51"/>
      <c r="AH873" s="20">
        <v>0</v>
      </c>
      <c r="AI873" s="7" t="s">
        <v>8493</v>
      </c>
      <c r="AJ873" s="67" t="s">
        <v>8494</v>
      </c>
      <c r="AK873" s="44">
        <v>-0.96266666666666667</v>
      </c>
      <c r="AL873" s="44">
        <v>-0.83999999999999975</v>
      </c>
      <c r="AM873" s="44">
        <v>0.87500000000000278</v>
      </c>
      <c r="AN873" s="25">
        <v>0.93984962406015027</v>
      </c>
      <c r="AO873" s="25">
        <v>0.21929824561403496</v>
      </c>
      <c r="AP873" s="215">
        <v>7.98</v>
      </c>
      <c r="AQ873" s="215" t="s">
        <v>8552</v>
      </c>
      <c r="AR873" s="44">
        <v>1.1406844106463801E-2</v>
      </c>
      <c r="AS873" s="171" t="s">
        <v>7216</v>
      </c>
      <c r="AT873" s="171" t="s">
        <v>7180</v>
      </c>
      <c r="AU873" s="171" t="s">
        <v>7881</v>
      </c>
      <c r="AV873" s="7" t="s">
        <v>8470</v>
      </c>
      <c r="AW873" s="14" t="s">
        <v>7061</v>
      </c>
      <c r="AX873" s="49" t="s">
        <v>6009</v>
      </c>
      <c r="AY873" s="38" t="s">
        <v>6047</v>
      </c>
      <c r="AZ873" s="14" t="s">
        <v>6123</v>
      </c>
      <c r="BA873" s="49" t="s">
        <v>5967</v>
      </c>
      <c r="BB873" s="38" t="s">
        <v>6047</v>
      </c>
      <c r="BC873" s="7">
        <v>0.3</v>
      </c>
      <c r="BD873" s="14" t="s">
        <v>5959</v>
      </c>
      <c r="BE873" s="49" t="s">
        <v>5967</v>
      </c>
      <c r="BF873" s="38" t="s">
        <v>6007</v>
      </c>
      <c r="BG873" s="7">
        <v>0.5</v>
      </c>
      <c r="BH873" s="45">
        <v>320.20733726097689</v>
      </c>
      <c r="BI873" s="215" t="s">
        <v>8471</v>
      </c>
      <c r="BJ873" s="215" t="s">
        <v>8554</v>
      </c>
      <c r="BK873" s="7">
        <v>1.1000000000000001</v>
      </c>
      <c r="BL873" s="25">
        <v>1.7857142857142929E-2</v>
      </c>
      <c r="BM873" s="20">
        <v>0.48299999999999998</v>
      </c>
      <c r="BN873" s="20">
        <v>0.53249999999999997</v>
      </c>
      <c r="BO873" s="20">
        <v>0.44249999999999995</v>
      </c>
      <c r="BP873" s="46" t="s">
        <v>8473</v>
      </c>
      <c r="BQ873" s="215" t="s">
        <v>8473</v>
      </c>
      <c r="BR873" s="79" t="s">
        <v>8473</v>
      </c>
      <c r="BS873" s="9">
        <v>0</v>
      </c>
      <c r="BT873" s="9">
        <v>0</v>
      </c>
      <c r="BU873" s="47" t="s">
        <v>5993</v>
      </c>
      <c r="BV873" s="47" t="s">
        <v>5993</v>
      </c>
      <c r="BW873" s="14" t="s">
        <v>5474</v>
      </c>
      <c r="BX873" s="83" t="s">
        <v>8473</v>
      </c>
      <c r="BY873" s="82" t="s">
        <v>8473</v>
      </c>
      <c r="BZ873" s="46" t="s">
        <v>8473</v>
      </c>
      <c r="CA873" s="48" t="s">
        <v>8475</v>
      </c>
      <c r="CB873" s="45">
        <v>3311.7000000000003</v>
      </c>
      <c r="CC873" s="45">
        <v>446.88</v>
      </c>
      <c r="CD873" s="45">
        <v>0</v>
      </c>
      <c r="CE873" s="45">
        <v>0</v>
      </c>
      <c r="CF873" s="14" t="e">
        <v>#N/A</v>
      </c>
      <c r="CG873" s="7" t="s">
        <v>8477</v>
      </c>
      <c r="CH873" s="215" t="s">
        <v>8479</v>
      </c>
      <c r="CI873" s="215" t="s">
        <v>8478</v>
      </c>
      <c r="CJ873" s="215" t="s">
        <v>8479</v>
      </c>
      <c r="CK873" s="43" t="s">
        <v>6951</v>
      </c>
      <c r="CL873" s="43" t="s">
        <v>5474</v>
      </c>
      <c r="CM873" s="43" t="s">
        <v>6898</v>
      </c>
      <c r="CN873" s="145">
        <v>446.88</v>
      </c>
      <c r="CO873" s="145">
        <v>3311.7000000000003</v>
      </c>
      <c r="CP873" s="148">
        <v>2555.2545513425957</v>
      </c>
      <c r="CQ873" s="189">
        <v>-0.2543859649122806</v>
      </c>
      <c r="CR873" s="189">
        <v>1.2E-2</v>
      </c>
      <c r="CS873" s="99">
        <v>44408</v>
      </c>
      <c r="CT873" s="167" t="s">
        <v>5474</v>
      </c>
      <c r="CU873" s="43" t="s">
        <v>5474</v>
      </c>
      <c r="CV873" s="43" t="s">
        <v>5474</v>
      </c>
      <c r="CW873" s="43" t="s">
        <v>5474</v>
      </c>
      <c r="CX873" s="43" t="s">
        <v>5474</v>
      </c>
      <c r="CY873" s="43" t="s">
        <v>5474</v>
      </c>
      <c r="CZ873" s="43" t="s">
        <v>5474</v>
      </c>
      <c r="DA873" s="42" t="s">
        <v>5474</v>
      </c>
      <c r="DB873" s="42" t="s">
        <v>5474</v>
      </c>
      <c r="DC873" s="42" t="s">
        <v>5474</v>
      </c>
      <c r="DD873" s="42" t="s">
        <v>5474</v>
      </c>
      <c r="DE873" s="42" t="s">
        <v>5474</v>
      </c>
      <c r="DF873" s="42" t="s">
        <v>5474</v>
      </c>
      <c r="DG873" s="42" t="s">
        <v>5474</v>
      </c>
      <c r="DH873" s="42" t="s">
        <v>5474</v>
      </c>
    </row>
    <row r="874" spans="1:112">
      <c r="A874" s="22">
        <v>2468</v>
      </c>
      <c r="B874" s="7" t="s">
        <v>428</v>
      </c>
      <c r="C874" s="21">
        <v>0.26550000000000001</v>
      </c>
      <c r="D874" s="21">
        <v>-0.13270000000000001</v>
      </c>
      <c r="E874" s="21">
        <v>3.4500000000000003E-2</v>
      </c>
      <c r="F874" s="21">
        <v>-0.18110000000000001</v>
      </c>
      <c r="G874" s="21">
        <v>3.3099999999999997E-2</v>
      </c>
      <c r="H874" s="21">
        <v>0.81820000000000004</v>
      </c>
      <c r="I874" s="21">
        <v>1.2222</v>
      </c>
      <c r="J874" s="21">
        <v>6.9000000000000006E-2</v>
      </c>
      <c r="K874" s="21">
        <v>2.1000000000000001E-2</v>
      </c>
      <c r="L874" s="21">
        <v>8.5000000000000006E-3</v>
      </c>
      <c r="M874" s="21">
        <v>4.7999999999999996E-3</v>
      </c>
      <c r="N874" s="21">
        <v>2.5000000000000001E-2</v>
      </c>
      <c r="O874" s="21">
        <v>1.6199999999999999E-2</v>
      </c>
      <c r="P874" s="21">
        <v>-1.1000000000000001E-3</v>
      </c>
      <c r="Q874" s="21">
        <v>9.4999999999999998E-3</v>
      </c>
      <c r="R874" s="21">
        <v>5.8999999999999999E-3</v>
      </c>
      <c r="S874" s="21">
        <v>3.7199999999999997E-2</v>
      </c>
      <c r="T874" s="21">
        <v>2.5899999999999999E-2</v>
      </c>
      <c r="U874" s="10">
        <v>0.31</v>
      </c>
      <c r="V874" s="10">
        <v>0.56000000000000005</v>
      </c>
      <c r="W874" s="7">
        <v>0.46</v>
      </c>
      <c r="X874" s="20">
        <v>0.77110000000000001</v>
      </c>
      <c r="Y874" s="75">
        <v>2020</v>
      </c>
      <c r="Z874" s="7">
        <v>0.4</v>
      </c>
      <c r="AA874" s="7">
        <v>0</v>
      </c>
      <c r="AB874" s="51">
        <v>7</v>
      </c>
      <c r="AC874" s="51">
        <v>3</v>
      </c>
      <c r="AD874" s="51"/>
      <c r="AE874" s="51"/>
      <c r="AF874" s="51"/>
      <c r="AG874" s="51"/>
      <c r="AH874" s="20">
        <v>2.9999999999999997E-4</v>
      </c>
      <c r="AI874" s="7" t="s">
        <v>8493</v>
      </c>
      <c r="AJ874" s="67" t="s">
        <v>9203</v>
      </c>
      <c r="AK874" s="44">
        <v>-0.95575221238938057</v>
      </c>
      <c r="AL874" s="44">
        <v>-0.76190476190476208</v>
      </c>
      <c r="AM874" s="44">
        <v>1</v>
      </c>
      <c r="AN874" s="25">
        <v>0.44313725490196065</v>
      </c>
      <c r="AO874" s="25">
        <v>8.2352941176470643E-2</v>
      </c>
      <c r="AP874" s="215">
        <v>12.75</v>
      </c>
      <c r="AQ874" s="215" t="s">
        <v>8552</v>
      </c>
      <c r="AR874" s="44">
        <v>3.9370078740157402E-3</v>
      </c>
      <c r="AS874" s="171" t="s">
        <v>7216</v>
      </c>
      <c r="AT874" s="171" t="s">
        <v>7058</v>
      </c>
      <c r="AU874" s="171" t="s">
        <v>7070</v>
      </c>
      <c r="AV874" s="7" t="s">
        <v>8470</v>
      </c>
      <c r="AW874" s="14" t="s">
        <v>6551</v>
      </c>
      <c r="AX874" s="49" t="s">
        <v>6009</v>
      </c>
      <c r="AY874" s="38" t="s">
        <v>6007</v>
      </c>
      <c r="AZ874" s="14" t="s">
        <v>6609</v>
      </c>
      <c r="BA874" s="49" t="s">
        <v>5967</v>
      </c>
      <c r="BB874" s="38" t="s">
        <v>6047</v>
      </c>
      <c r="BC874" s="7">
        <v>0.7</v>
      </c>
      <c r="BD874" s="14" t="s">
        <v>6118</v>
      </c>
      <c r="BE874" s="49" t="s">
        <v>5967</v>
      </c>
      <c r="BF874" s="38" t="s">
        <v>6007</v>
      </c>
      <c r="BG874" s="7">
        <v>0.5</v>
      </c>
      <c r="BH874" s="45">
        <v>28.520272212197103</v>
      </c>
      <c r="BI874" s="215" t="s">
        <v>8495</v>
      </c>
      <c r="BJ874" s="215" t="s">
        <v>8554</v>
      </c>
      <c r="BK874" s="7">
        <v>0.7</v>
      </c>
      <c r="BL874" s="25">
        <v>7.9051383399209203E-3</v>
      </c>
      <c r="BM874" s="20">
        <v>0.60312500000000002</v>
      </c>
      <c r="BN874" s="20">
        <v>0.55500000000000005</v>
      </c>
      <c r="BO874" s="20">
        <v>0.64249999999999996</v>
      </c>
      <c r="BP874" s="46">
        <v>22.767857142857142</v>
      </c>
      <c r="BQ874" s="215" t="s">
        <v>8553</v>
      </c>
      <c r="BR874" s="79">
        <v>-0.48593333333333333</v>
      </c>
      <c r="BS874" s="9">
        <v>3.0052623524928324E-2</v>
      </c>
      <c r="BT874" s="9">
        <v>2.5374110473338929E-2</v>
      </c>
      <c r="BU874" s="47" t="s">
        <v>5993</v>
      </c>
      <c r="BV874" s="47" t="s">
        <v>5993</v>
      </c>
      <c r="BW874" s="14" t="s">
        <v>5474</v>
      </c>
      <c r="BX874" s="83">
        <v>-0.38312000000000002</v>
      </c>
      <c r="BY874" s="82">
        <v>0.51</v>
      </c>
      <c r="BZ874" s="46">
        <v>25</v>
      </c>
      <c r="CA874" s="48" t="s">
        <v>8475</v>
      </c>
      <c r="CB874" s="45">
        <v>89.25</v>
      </c>
      <c r="CC874" s="45">
        <v>38.25</v>
      </c>
      <c r="CD874" s="45">
        <v>0</v>
      </c>
      <c r="CE874" s="45">
        <v>0</v>
      </c>
      <c r="CF874" s="14" t="s">
        <v>9378</v>
      </c>
      <c r="CG874" s="7" t="s">
        <v>8477</v>
      </c>
      <c r="CH874" s="215" t="s">
        <v>8498</v>
      </c>
      <c r="CI874" s="215" t="s">
        <v>8479</v>
      </c>
      <c r="CJ874" s="215" t="s">
        <v>8479</v>
      </c>
      <c r="CK874" s="43" t="s">
        <v>7047</v>
      </c>
      <c r="CL874" s="43" t="s">
        <v>5474</v>
      </c>
      <c r="CM874" s="43" t="s">
        <v>6898</v>
      </c>
      <c r="CN874" s="145">
        <v>38.25</v>
      </c>
      <c r="CO874" s="145">
        <v>89.25</v>
      </c>
      <c r="CP874" s="148">
        <v>363.63347070551305</v>
      </c>
      <c r="CQ874" s="189" t="s">
        <v>5474</v>
      </c>
      <c r="CR874" s="189" t="s">
        <v>5474</v>
      </c>
      <c r="CS874" s="99" t="s">
        <v>5474</v>
      </c>
      <c r="CT874" s="167" t="s">
        <v>5474</v>
      </c>
      <c r="CU874" s="43" t="s">
        <v>5474</v>
      </c>
      <c r="CV874" s="43" t="s">
        <v>5474</v>
      </c>
      <c r="CW874" s="43" t="s">
        <v>5474</v>
      </c>
      <c r="CX874" s="43" t="s">
        <v>5474</v>
      </c>
      <c r="CY874" s="43" t="s">
        <v>5474</v>
      </c>
      <c r="CZ874" s="43" t="s">
        <v>5474</v>
      </c>
      <c r="DA874" s="42" t="s">
        <v>5474</v>
      </c>
      <c r="DB874" s="42" t="s">
        <v>5474</v>
      </c>
      <c r="DC874" s="42" t="s">
        <v>5474</v>
      </c>
      <c r="DD874" s="42" t="s">
        <v>5474</v>
      </c>
      <c r="DE874" s="42" t="s">
        <v>5474</v>
      </c>
      <c r="DF874" s="42" t="s">
        <v>5474</v>
      </c>
      <c r="DG874" s="42" t="s">
        <v>5474</v>
      </c>
      <c r="DH874" s="42" t="s">
        <v>5474</v>
      </c>
    </row>
    <row r="875" spans="1:112">
      <c r="A875" s="22">
        <v>8406</v>
      </c>
      <c r="B875" s="7" t="s">
        <v>1513</v>
      </c>
      <c r="C875" s="21">
        <v>-0.30270000000000002</v>
      </c>
      <c r="D875" s="21">
        <v>0.1026</v>
      </c>
      <c r="E875" s="21">
        <v>-0.26750000000000002</v>
      </c>
      <c r="F875" s="21">
        <v>-6.13E-2</v>
      </c>
      <c r="G875" s="21">
        <v>0.3659</v>
      </c>
      <c r="H875" s="21"/>
      <c r="I875" s="21">
        <v>3.0909</v>
      </c>
      <c r="J875" s="21">
        <v>3.0909</v>
      </c>
      <c r="K875" s="21">
        <v>-4.1000000000000003E-3</v>
      </c>
      <c r="L875" s="21">
        <v>-2.58E-2</v>
      </c>
      <c r="M875" s="21">
        <v>-2.5999999999999999E-3</v>
      </c>
      <c r="N875" s="21">
        <v>2.9499999999999998E-2</v>
      </c>
      <c r="O875" s="21">
        <v>6.3500000000000001E-2</v>
      </c>
      <c r="P875" s="21">
        <v>-1.5299999999999999E-2</v>
      </c>
      <c r="Q875" s="21">
        <v>1E-3</v>
      </c>
      <c r="R875" s="21">
        <v>-1E-4</v>
      </c>
      <c r="S875" s="21">
        <v>0.10539999999999999</v>
      </c>
      <c r="T875" s="21">
        <v>6.4199999999999993E-2</v>
      </c>
      <c r="U875" s="10">
        <v>2.7</v>
      </c>
      <c r="V875" s="10">
        <v>12.42</v>
      </c>
      <c r="W875" s="7">
        <v>5.62</v>
      </c>
      <c r="X875" s="20">
        <v>0.4929</v>
      </c>
      <c r="Y875" s="75">
        <v>2020</v>
      </c>
      <c r="Z875" s="7">
        <v>6</v>
      </c>
      <c r="AA875" s="7">
        <v>0</v>
      </c>
      <c r="AB875" s="51">
        <v>1096</v>
      </c>
      <c r="AC875" s="51">
        <v>195</v>
      </c>
      <c r="AD875" s="51"/>
      <c r="AE875" s="51"/>
      <c r="AF875" s="51">
        <v>-1</v>
      </c>
      <c r="AG875" s="51"/>
      <c r="AH875" s="20">
        <v>0</v>
      </c>
      <c r="AI875" s="7" t="s">
        <v>8481</v>
      </c>
      <c r="AJ875" s="67" t="s">
        <v>8494</v>
      </c>
      <c r="AK875" s="44">
        <v>-0.55113636363636365</v>
      </c>
      <c r="AL875" s="44">
        <v>-0.83505154639175261</v>
      </c>
      <c r="AM875" s="44">
        <v>0.6</v>
      </c>
      <c r="AN875" s="25">
        <v>0.86699507389162567</v>
      </c>
      <c r="AO875" s="25">
        <v>0.23891625615763548</v>
      </c>
      <c r="AP875" s="215">
        <v>203</v>
      </c>
      <c r="AQ875" s="215" t="s">
        <v>8552</v>
      </c>
      <c r="AR875" s="44">
        <v>2.52525252525252E-2</v>
      </c>
      <c r="AS875" s="171" t="s">
        <v>7785</v>
      </c>
      <c r="AT875" s="171" t="s">
        <v>7231</v>
      </c>
      <c r="AU875" s="171" t="s">
        <v>7813</v>
      </c>
      <c r="AV875" s="7" t="s">
        <v>8470</v>
      </c>
      <c r="AW875" s="14" t="s">
        <v>6057</v>
      </c>
      <c r="AX875" s="49" t="s">
        <v>5981</v>
      </c>
      <c r="AY875" s="38" t="s">
        <v>6007</v>
      </c>
      <c r="AZ875" s="14" t="s">
        <v>6152</v>
      </c>
      <c r="BA875" s="49" t="s">
        <v>5967</v>
      </c>
      <c r="BB875" s="38" t="s">
        <v>6007</v>
      </c>
      <c r="BC875" s="7">
        <v>1</v>
      </c>
      <c r="BD875" s="14" t="s">
        <v>6081</v>
      </c>
      <c r="BE875" s="49" t="s">
        <v>5960</v>
      </c>
      <c r="BF875" s="38" t="s">
        <v>5961</v>
      </c>
      <c r="BG875" s="7">
        <v>0.7</v>
      </c>
      <c r="BH875" s="45">
        <v>871.11638628583466</v>
      </c>
      <c r="BI875" s="215" t="s">
        <v>8489</v>
      </c>
      <c r="BJ875" s="215" t="s">
        <v>8496</v>
      </c>
      <c r="BK875" s="7">
        <v>0.4</v>
      </c>
      <c r="BL875" s="25">
        <v>1.4999999999999999E-2</v>
      </c>
      <c r="BM875" s="20">
        <v>0.58924999999999994</v>
      </c>
      <c r="BN875" s="20">
        <v>0.48750000000000004</v>
      </c>
      <c r="BO875" s="20">
        <v>0.67249999999999988</v>
      </c>
      <c r="BP875" s="46">
        <v>16.344605475040257</v>
      </c>
      <c r="BQ875" s="215" t="s">
        <v>8483</v>
      </c>
      <c r="BR875" s="79">
        <v>-0.30246305418719199</v>
      </c>
      <c r="BS875" s="9">
        <v>2.1707738792105635E-2</v>
      </c>
      <c r="BT875" s="9">
        <v>2.3568772924696058E-2</v>
      </c>
      <c r="BU875" s="47" t="s">
        <v>5993</v>
      </c>
      <c r="BV875" s="47" t="s">
        <v>5993</v>
      </c>
      <c r="BW875" s="14" t="s">
        <v>8550</v>
      </c>
      <c r="BX875" s="83">
        <v>-0.12807881773399016</v>
      </c>
      <c r="BY875" s="82">
        <v>11.8</v>
      </c>
      <c r="BZ875" s="46">
        <v>17.203389830508474</v>
      </c>
      <c r="CA875" s="48" t="s">
        <v>8475</v>
      </c>
      <c r="CB875" s="45">
        <v>222488</v>
      </c>
      <c r="CC875" s="45">
        <v>39585</v>
      </c>
      <c r="CD875" s="45">
        <v>0</v>
      </c>
      <c r="CE875" s="45">
        <v>0</v>
      </c>
      <c r="CF875" s="14" t="s">
        <v>9379</v>
      </c>
      <c r="CG875" s="7" t="s">
        <v>8477</v>
      </c>
      <c r="CH875" s="215" t="s">
        <v>8478</v>
      </c>
      <c r="CI875" s="215" t="s">
        <v>8479</v>
      </c>
      <c r="CJ875" s="215" t="s">
        <v>8479</v>
      </c>
      <c r="CK875" s="43" t="s">
        <v>6894</v>
      </c>
      <c r="CL875" s="43" t="s">
        <v>8480</v>
      </c>
      <c r="CM875" s="43" t="s">
        <v>6898</v>
      </c>
      <c r="CN875" s="145">
        <v>39585</v>
      </c>
      <c r="CO875" s="145">
        <v>222488</v>
      </c>
      <c r="CP875" s="148">
        <v>176836.62641602443</v>
      </c>
      <c r="CQ875" s="189" t="s">
        <v>5474</v>
      </c>
      <c r="CR875" s="189" t="s">
        <v>5474</v>
      </c>
      <c r="CS875" s="99" t="s">
        <v>5474</v>
      </c>
      <c r="CT875" s="167" t="s">
        <v>5474</v>
      </c>
      <c r="CU875" s="43" t="s">
        <v>5474</v>
      </c>
      <c r="CV875" s="43" t="s">
        <v>5474</v>
      </c>
      <c r="CW875" s="43" t="s">
        <v>5474</v>
      </c>
      <c r="CX875" s="43" t="s">
        <v>5474</v>
      </c>
      <c r="CY875" s="43" t="s">
        <v>5474</v>
      </c>
      <c r="CZ875" s="43" t="s">
        <v>5474</v>
      </c>
      <c r="DA875" s="42" t="s">
        <v>5474</v>
      </c>
      <c r="DB875" s="42" t="s">
        <v>5474</v>
      </c>
      <c r="DC875" s="42" t="s">
        <v>5474</v>
      </c>
      <c r="DD875" s="42" t="s">
        <v>5474</v>
      </c>
      <c r="DE875" s="42" t="s">
        <v>5474</v>
      </c>
      <c r="DF875" s="42" t="s">
        <v>5474</v>
      </c>
      <c r="DG875" s="42" t="s">
        <v>5474</v>
      </c>
      <c r="DH875" s="42" t="s">
        <v>5474</v>
      </c>
    </row>
    <row r="876" spans="1:112">
      <c r="A876" s="22">
        <v>3167</v>
      </c>
      <c r="B876" s="7" t="s">
        <v>663</v>
      </c>
      <c r="C876" s="21">
        <v>-9.7600000000000006E-2</v>
      </c>
      <c r="D876" s="21">
        <v>0.85950000000000004</v>
      </c>
      <c r="E876" s="21">
        <v>-8.09E-2</v>
      </c>
      <c r="F876" s="21">
        <v>0.73450000000000004</v>
      </c>
      <c r="G876" s="21">
        <v>1.407</v>
      </c>
      <c r="H876" s="21">
        <v>0.505</v>
      </c>
      <c r="I876" s="21">
        <v>0.85370000000000001</v>
      </c>
      <c r="J876" s="21">
        <v>1.53</v>
      </c>
      <c r="K876" s="21">
        <v>0.01</v>
      </c>
      <c r="L876" s="21">
        <v>-4.48E-2</v>
      </c>
      <c r="M876" s="21">
        <v>-9.7000000000000003E-3</v>
      </c>
      <c r="N876" s="21">
        <v>-4.7000000000000002E-3</v>
      </c>
      <c r="O876" s="21">
        <v>2.5600000000000001E-2</v>
      </c>
      <c r="P876" s="21">
        <v>4.0000000000000001E-3</v>
      </c>
      <c r="Q876" s="21">
        <v>4.53E-2</v>
      </c>
      <c r="R876" s="21">
        <v>1.67E-2</v>
      </c>
      <c r="S876" s="21">
        <v>0.17380000000000001</v>
      </c>
      <c r="T876" s="21">
        <v>7.6300000000000007E-2</v>
      </c>
      <c r="U876" s="10">
        <v>2.5299999999999998</v>
      </c>
      <c r="V876" s="10">
        <v>6.76</v>
      </c>
      <c r="W876" s="7">
        <v>2.5</v>
      </c>
      <c r="X876" s="20">
        <v>0.67479999999999996</v>
      </c>
      <c r="Y876" s="75">
        <v>2020</v>
      </c>
      <c r="Z876" s="7">
        <v>3</v>
      </c>
      <c r="AA876" s="7">
        <v>0</v>
      </c>
      <c r="AB876" s="51">
        <v>-58</v>
      </c>
      <c r="AC876" s="51">
        <v>-16</v>
      </c>
      <c r="AD876" s="51">
        <v>1</v>
      </c>
      <c r="AE876" s="51"/>
      <c r="AF876" s="51">
        <v>22</v>
      </c>
      <c r="AG876" s="51"/>
      <c r="AH876" s="20">
        <v>8.0000000000000004E-4</v>
      </c>
      <c r="AI876" s="7" t="s">
        <v>8481</v>
      </c>
      <c r="AJ876" s="67" t="s">
        <v>8494</v>
      </c>
      <c r="AK876" s="44">
        <v>0.56592765460910133</v>
      </c>
      <c r="AL876" s="44">
        <v>-0.90256410256410302</v>
      </c>
      <c r="AM876" s="44">
        <v>0.63636363636362936</v>
      </c>
      <c r="AN876" s="25">
        <v>0.64826021180030269</v>
      </c>
      <c r="AO876" s="25">
        <v>0.29500756429652047</v>
      </c>
      <c r="AP876" s="215">
        <v>66.099999999999994</v>
      </c>
      <c r="AQ876" s="215" t="s">
        <v>8552</v>
      </c>
      <c r="AR876" s="44">
        <v>9.1603053435114507E-3</v>
      </c>
      <c r="AS876" s="171" t="s">
        <v>7785</v>
      </c>
      <c r="AT876" s="171" t="s">
        <v>7762</v>
      </c>
      <c r="AU876" s="171" t="s">
        <v>7008</v>
      </c>
      <c r="AV876" s="7" t="s">
        <v>5474</v>
      </c>
      <c r="AW876" s="14" t="s">
        <v>7046</v>
      </c>
      <c r="AX876" s="49" t="s">
        <v>6009</v>
      </c>
      <c r="AY876" s="38" t="s">
        <v>6007</v>
      </c>
      <c r="AZ876" s="14" t="s">
        <v>6677</v>
      </c>
      <c r="BA876" s="49" t="s">
        <v>5967</v>
      </c>
      <c r="BB876" s="38" t="s">
        <v>5971</v>
      </c>
      <c r="BC876" s="7">
        <v>0.4</v>
      </c>
      <c r="BD876" s="14" t="s">
        <v>6019</v>
      </c>
      <c r="BE876" s="49" t="s">
        <v>5960</v>
      </c>
      <c r="BF876" s="38" t="s">
        <v>5961</v>
      </c>
      <c r="BG876" s="7">
        <v>0.6</v>
      </c>
      <c r="BH876" s="45">
        <v>152.09717512869943</v>
      </c>
      <c r="BI876" s="215" t="s">
        <v>8471</v>
      </c>
      <c r="BJ876" s="215" t="s">
        <v>8554</v>
      </c>
      <c r="BK876" s="7">
        <v>0.9</v>
      </c>
      <c r="BL876" s="25">
        <v>1.0703363914372915E-2</v>
      </c>
      <c r="BM876" s="20">
        <v>0.70825000000000005</v>
      </c>
      <c r="BN876" s="20">
        <v>0.75500000000000012</v>
      </c>
      <c r="BO876" s="20">
        <v>0.66999999999999993</v>
      </c>
      <c r="BP876" s="46">
        <v>9.7781065088757391</v>
      </c>
      <c r="BQ876" s="215" t="s">
        <v>8558</v>
      </c>
      <c r="BR876" s="79">
        <v>0.48537670196671712</v>
      </c>
      <c r="BS876" s="9">
        <v>3.1785537209442882E-2</v>
      </c>
      <c r="BT876" s="9">
        <v>3.9305839958782673E-2</v>
      </c>
      <c r="BU876" s="47" t="s">
        <v>5993</v>
      </c>
      <c r="BV876" s="47">
        <v>44356</v>
      </c>
      <c r="BW876" s="14" t="s">
        <v>5474</v>
      </c>
      <c r="BX876" s="83">
        <v>0.7824520423600605</v>
      </c>
      <c r="BY876" s="82">
        <v>8.73</v>
      </c>
      <c r="BZ876" s="46">
        <v>7.5715922107674674</v>
      </c>
      <c r="CA876" s="48" t="s">
        <v>8538</v>
      </c>
      <c r="CB876" s="45">
        <v>-3833.7999999999997</v>
      </c>
      <c r="CC876" s="45">
        <v>-1057.5999999999999</v>
      </c>
      <c r="CD876" s="45">
        <v>66.099999999999994</v>
      </c>
      <c r="CE876" s="45">
        <v>0</v>
      </c>
      <c r="CF876" s="14" t="s">
        <v>9380</v>
      </c>
      <c r="CG876" s="7" t="s">
        <v>8477</v>
      </c>
      <c r="CH876" s="215" t="s">
        <v>8478</v>
      </c>
      <c r="CI876" s="215" t="s">
        <v>8479</v>
      </c>
      <c r="CJ876" s="215" t="s">
        <v>8523</v>
      </c>
      <c r="CK876" s="43" t="s">
        <v>5474</v>
      </c>
      <c r="CL876" s="43" t="s">
        <v>5474</v>
      </c>
      <c r="CM876" s="43" t="s">
        <v>6898</v>
      </c>
      <c r="CN876" s="145">
        <v>-1057.5999999999999</v>
      </c>
      <c r="CO876" s="145">
        <v>-3767.7</v>
      </c>
      <c r="CP876" s="148">
        <v>10053.623276007032</v>
      </c>
      <c r="CQ876" s="189" t="s">
        <v>5474</v>
      </c>
      <c r="CR876" s="189" t="s">
        <v>5474</v>
      </c>
      <c r="CS876" s="99" t="s">
        <v>5474</v>
      </c>
      <c r="CT876" s="167" t="s">
        <v>8503</v>
      </c>
      <c r="CU876" s="43" t="s">
        <v>5474</v>
      </c>
      <c r="CV876" s="43" t="s">
        <v>5474</v>
      </c>
      <c r="CW876" s="43" t="s">
        <v>5474</v>
      </c>
      <c r="CX876" s="43" t="s">
        <v>5474</v>
      </c>
      <c r="CY876" s="43" t="s">
        <v>5474</v>
      </c>
      <c r="CZ876" s="43" t="s">
        <v>8503</v>
      </c>
      <c r="DA876" s="42" t="s">
        <v>5474</v>
      </c>
      <c r="DB876" s="42" t="s">
        <v>5474</v>
      </c>
      <c r="DC876" s="42" t="s">
        <v>5474</v>
      </c>
      <c r="DD876" s="42" t="s">
        <v>5474</v>
      </c>
      <c r="DE876" s="42" t="s">
        <v>5474</v>
      </c>
      <c r="DF876" s="42" t="s">
        <v>5474</v>
      </c>
      <c r="DG876" s="42" t="s">
        <v>5474</v>
      </c>
      <c r="DH876" s="42" t="s">
        <v>5474</v>
      </c>
    </row>
    <row r="877" spans="1:112">
      <c r="A877" s="22">
        <v>8089</v>
      </c>
      <c r="B877" s="7" t="s">
        <v>5951</v>
      </c>
      <c r="C877" s="21">
        <v>-0.3276</v>
      </c>
      <c r="D877" s="21">
        <v>-0.60740000000000005</v>
      </c>
      <c r="E877" s="21">
        <v>-0.2324</v>
      </c>
      <c r="F877" s="21">
        <v>-0.58279999999999998</v>
      </c>
      <c r="G877" s="21">
        <v>-0.46939999999999998</v>
      </c>
      <c r="H877" s="21">
        <v>1.0556000000000001</v>
      </c>
      <c r="I877" s="21">
        <v>-0.99209999999999998</v>
      </c>
      <c r="J877" s="21">
        <v>-1.0751999999999999</v>
      </c>
      <c r="K877" s="21">
        <v>-5.1900000000000002E-2</v>
      </c>
      <c r="L877" s="21">
        <v>-3.39E-2</v>
      </c>
      <c r="M877" s="21">
        <v>3.0999999999999999E-3</v>
      </c>
      <c r="N877" s="21">
        <v>2.6800000000000001E-2</v>
      </c>
      <c r="O877" s="21">
        <v>-0.12529999999999999</v>
      </c>
      <c r="P877" s="21">
        <v>-5.7200000000000001E-2</v>
      </c>
      <c r="Q877" s="21">
        <v>0</v>
      </c>
      <c r="R877" s="21">
        <v>0</v>
      </c>
      <c r="S877" s="21">
        <v>6.0600000000000001E-2</v>
      </c>
      <c r="T877" s="21">
        <v>0.5806</v>
      </c>
      <c r="U877" s="10">
        <v>-0.17</v>
      </c>
      <c r="V877" s="10">
        <v>1.61</v>
      </c>
      <c r="W877" s="7">
        <v>1.7956000000000001</v>
      </c>
      <c r="X877" s="20">
        <v>0.49280000000000002</v>
      </c>
      <c r="Y877" s="75">
        <v>2020</v>
      </c>
      <c r="Z877" s="7">
        <v>1.9910000000000001</v>
      </c>
      <c r="AA877" s="7">
        <v>0</v>
      </c>
      <c r="AB877" s="51">
        <v>23</v>
      </c>
      <c r="AC877" s="51">
        <v>1</v>
      </c>
      <c r="AD877" s="51"/>
      <c r="AE877" s="51"/>
      <c r="AF877" s="51"/>
      <c r="AG877" s="51"/>
      <c r="AH877" s="20">
        <v>0</v>
      </c>
      <c r="AI877" s="7" t="s">
        <v>8493</v>
      </c>
      <c r="AJ877" s="67" t="s">
        <v>8494</v>
      </c>
      <c r="AK877" s="44">
        <v>-0.98734177215189878</v>
      </c>
      <c r="AL877" s="44">
        <v>-0.90972222222222188</v>
      </c>
      <c r="AM877" s="44">
        <v>1</v>
      </c>
      <c r="AN877" s="25">
        <v>2.1307053941908709</v>
      </c>
      <c r="AO877" s="25">
        <v>0.29875518672199164</v>
      </c>
      <c r="AP877" s="215">
        <v>24.1</v>
      </c>
      <c r="AQ877" s="215" t="s">
        <v>8552</v>
      </c>
      <c r="AR877" s="44">
        <v>8.3682008368200795E-3</v>
      </c>
      <c r="AS877" s="171" t="s">
        <v>7785</v>
      </c>
      <c r="AT877" s="171" t="s">
        <v>8402</v>
      </c>
      <c r="AU877" s="171" t="s">
        <v>7432</v>
      </c>
      <c r="AV877" s="7" t="s">
        <v>8470</v>
      </c>
      <c r="AW877" s="14" t="s">
        <v>6735</v>
      </c>
      <c r="AX877" s="49" t="s">
        <v>6337</v>
      </c>
      <c r="AY877" s="38" t="s">
        <v>6047</v>
      </c>
      <c r="AZ877" s="14" t="s">
        <v>6057</v>
      </c>
      <c r="BA877" s="49" t="s">
        <v>5993</v>
      </c>
      <c r="BB877" s="38" t="s">
        <v>5993</v>
      </c>
      <c r="BC877" s="7">
        <v>0.5</v>
      </c>
      <c r="BD877" s="14" t="s">
        <v>6081</v>
      </c>
      <c r="BE877" s="49" t="s">
        <v>5993</v>
      </c>
      <c r="BF877" s="38" t="s">
        <v>5993</v>
      </c>
      <c r="BG877" s="7">
        <v>0.6</v>
      </c>
      <c r="BH877" s="45">
        <v>76.048587564349717</v>
      </c>
      <c r="BI877" s="215" t="s">
        <v>8495</v>
      </c>
      <c r="BJ877" s="215" t="s">
        <v>8554</v>
      </c>
      <c r="BK877" s="7">
        <v>3</v>
      </c>
      <c r="BL877" s="25">
        <v>1.2605042016806753E-2</v>
      </c>
      <c r="BM877" s="20">
        <v>0.36899999999999999</v>
      </c>
      <c r="BN877" s="20">
        <v>0.215</v>
      </c>
      <c r="BO877" s="20">
        <v>0.495</v>
      </c>
      <c r="BP877" s="46">
        <v>14.968944099378882</v>
      </c>
      <c r="BQ877" s="215" t="s">
        <v>8569</v>
      </c>
      <c r="BR877" s="79">
        <v>-0.63651452282157683</v>
      </c>
      <c r="BS877" s="9">
        <v>6.8256921078083233E-2</v>
      </c>
      <c r="BT877" s="9">
        <v>7.6317649633461881E-2</v>
      </c>
      <c r="BU877" s="47" t="s">
        <v>5993</v>
      </c>
      <c r="BV877" s="47" t="s">
        <v>5993</v>
      </c>
      <c r="BW877" s="14" t="s">
        <v>5474</v>
      </c>
      <c r="BX877" s="83">
        <v>-0.54564315352697101</v>
      </c>
      <c r="BY877" s="82">
        <v>0.73</v>
      </c>
      <c r="BZ877" s="46">
        <v>33.013698630136986</v>
      </c>
      <c r="CA877" s="48" t="s">
        <v>8475</v>
      </c>
      <c r="CB877" s="45">
        <v>554.30000000000007</v>
      </c>
      <c r="CC877" s="45">
        <v>24.1</v>
      </c>
      <c r="CD877" s="45">
        <v>0</v>
      </c>
      <c r="CE877" s="45">
        <v>0</v>
      </c>
      <c r="CF877" s="14" t="e">
        <v>#N/A</v>
      </c>
      <c r="CG877" s="7" t="s">
        <v>8477</v>
      </c>
      <c r="CH877" s="215" t="s">
        <v>8498</v>
      </c>
      <c r="CI877" s="215" t="s">
        <v>8478</v>
      </c>
      <c r="CJ877" s="215" t="s">
        <v>8479</v>
      </c>
      <c r="CK877" s="43" t="s">
        <v>6951</v>
      </c>
      <c r="CL877" s="43" t="s">
        <v>8480</v>
      </c>
      <c r="CM877" s="43" t="s">
        <v>6898</v>
      </c>
      <c r="CN877" s="145">
        <v>24.1</v>
      </c>
      <c r="CO877" s="145">
        <v>554.30000000000007</v>
      </c>
      <c r="CP877" s="148">
        <v>1832.7709603008284</v>
      </c>
      <c r="CQ877" s="189" t="s">
        <v>5474</v>
      </c>
      <c r="CR877" s="189" t="s">
        <v>5474</v>
      </c>
      <c r="CS877" s="99" t="s">
        <v>5474</v>
      </c>
      <c r="CT877" s="167" t="s">
        <v>5474</v>
      </c>
      <c r="CU877" s="43" t="s">
        <v>5474</v>
      </c>
      <c r="CV877" s="43" t="s">
        <v>5474</v>
      </c>
      <c r="CW877" s="43" t="s">
        <v>5474</v>
      </c>
      <c r="CX877" s="43" t="s">
        <v>5474</v>
      </c>
      <c r="CY877" s="43" t="s">
        <v>5474</v>
      </c>
      <c r="CZ877" s="43" t="s">
        <v>5474</v>
      </c>
      <c r="DA877" s="42" t="s">
        <v>5474</v>
      </c>
      <c r="DB877" s="42" t="s">
        <v>5474</v>
      </c>
      <c r="DC877" s="42" t="s">
        <v>5474</v>
      </c>
      <c r="DD877" s="42" t="s">
        <v>5474</v>
      </c>
      <c r="DE877" s="42" t="s">
        <v>5474</v>
      </c>
      <c r="DF877" s="42" t="s">
        <v>5474</v>
      </c>
      <c r="DG877" s="42" t="s">
        <v>5474</v>
      </c>
      <c r="DH877" s="42" t="s">
        <v>5474</v>
      </c>
    </row>
    <row r="878" spans="1:112">
      <c r="A878" s="22">
        <v>4171</v>
      </c>
      <c r="B878" s="7" t="s">
        <v>918</v>
      </c>
      <c r="C878" s="21">
        <v>-0.125</v>
      </c>
      <c r="D878" s="21">
        <v>0.84730000000000005</v>
      </c>
      <c r="E878" s="21">
        <v>4.5900000000000003E-2</v>
      </c>
      <c r="F878" s="21">
        <v>0.5494</v>
      </c>
      <c r="G878" s="21">
        <v>0.37880000000000003</v>
      </c>
      <c r="H878" s="21">
        <v>0.17899999999999999</v>
      </c>
      <c r="I878" s="21">
        <v>0.29189999999999999</v>
      </c>
      <c r="J878" s="21">
        <v>1.0620000000000001</v>
      </c>
      <c r="K878" s="21">
        <v>-5.8999999999999999E-3</v>
      </c>
      <c r="L878" s="21">
        <v>1.21E-2</v>
      </c>
      <c r="M878" s="21">
        <v>-7.3000000000000001E-3</v>
      </c>
      <c r="N878" s="21">
        <v>-1.1999999999999999E-3</v>
      </c>
      <c r="O878" s="21">
        <v>1.84E-2</v>
      </c>
      <c r="P878" s="21">
        <v>0.15290000000000001</v>
      </c>
      <c r="Q878" s="21">
        <v>3.8800000000000001E-2</v>
      </c>
      <c r="R878" s="21">
        <v>2.9499999999999998E-2</v>
      </c>
      <c r="S878" s="21">
        <v>0.23089999999999999</v>
      </c>
      <c r="T878" s="21">
        <v>4.6399999999999997E-2</v>
      </c>
      <c r="U878" s="10">
        <v>4.99</v>
      </c>
      <c r="V878" s="10">
        <v>8.91</v>
      </c>
      <c r="W878" s="7">
        <v>0.76690000000000003</v>
      </c>
      <c r="X878" s="20">
        <v>0.6048</v>
      </c>
      <c r="Y878" s="75">
        <v>2020</v>
      </c>
      <c r="Z878" s="7">
        <v>3.5394999999999999</v>
      </c>
      <c r="AA878" s="7">
        <v>0.29499999999999998</v>
      </c>
      <c r="AB878" s="51">
        <v>-237</v>
      </c>
      <c r="AC878" s="51">
        <v>31</v>
      </c>
      <c r="AD878" s="51"/>
      <c r="AE878" s="51"/>
      <c r="AF878" s="51">
        <v>-44</v>
      </c>
      <c r="AG878" s="51">
        <v>-25</v>
      </c>
      <c r="AH878" s="20">
        <v>1.12E-2</v>
      </c>
      <c r="AI878" s="7" t="s">
        <v>8493</v>
      </c>
      <c r="AJ878" s="67" t="s">
        <v>8757</v>
      </c>
      <c r="AK878" s="44">
        <v>-0.95161290322580649</v>
      </c>
      <c r="AL878" s="44">
        <v>-0.89473684210526316</v>
      </c>
      <c r="AM878" s="44">
        <v>0.75</v>
      </c>
      <c r="AN878" s="25">
        <v>1.1272727272727272</v>
      </c>
      <c r="AO878" s="25">
        <v>0.17272727272727273</v>
      </c>
      <c r="AP878" s="215">
        <v>110</v>
      </c>
      <c r="AQ878" s="215" t="s">
        <v>8552</v>
      </c>
      <c r="AR878" s="44">
        <v>4.5662100456621002E-3</v>
      </c>
      <c r="AS878" s="171" t="s">
        <v>7785</v>
      </c>
      <c r="AT878" s="171" t="s">
        <v>6896</v>
      </c>
      <c r="AU878" s="171" t="s">
        <v>7881</v>
      </c>
      <c r="AV878" s="7" t="s">
        <v>8470</v>
      </c>
      <c r="AW878" s="14" t="s">
        <v>6083</v>
      </c>
      <c r="AX878" s="49" t="s">
        <v>5967</v>
      </c>
      <c r="AY878" s="38" t="s">
        <v>6007</v>
      </c>
      <c r="AZ878" s="14" t="s">
        <v>6739</v>
      </c>
      <c r="BA878" s="49" t="s">
        <v>5967</v>
      </c>
      <c r="BB878" s="38" t="s">
        <v>6047</v>
      </c>
      <c r="BC878" s="7">
        <v>0.3</v>
      </c>
      <c r="BD878" s="14" t="s">
        <v>6081</v>
      </c>
      <c r="BE878" s="49" t="s">
        <v>5960</v>
      </c>
      <c r="BF878" s="38" t="s">
        <v>6007</v>
      </c>
      <c r="BG878" s="7">
        <v>0.6</v>
      </c>
      <c r="BH878" s="45">
        <v>132.26117626392167</v>
      </c>
      <c r="BI878" s="215" t="s">
        <v>8471</v>
      </c>
      <c r="BJ878" s="215" t="s">
        <v>8554</v>
      </c>
      <c r="BK878" s="7">
        <v>0.3</v>
      </c>
      <c r="BL878" s="25">
        <v>1.3824884792626729E-2</v>
      </c>
      <c r="BM878" s="20">
        <v>0.69099999999999995</v>
      </c>
      <c r="BN878" s="20">
        <v>0.73499999999999999</v>
      </c>
      <c r="BO878" s="20">
        <v>0.65499999999999992</v>
      </c>
      <c r="BP878" s="46">
        <v>12.345679012345679</v>
      </c>
      <c r="BQ878" s="215" t="s">
        <v>8569</v>
      </c>
      <c r="BR878" s="79">
        <v>-3.8734545454545487E-2</v>
      </c>
      <c r="BS878" s="9">
        <v>1.1152937135936458E-3</v>
      </c>
      <c r="BT878" s="9">
        <v>5.5502582618951912E-2</v>
      </c>
      <c r="BU878" s="47" t="s">
        <v>5993</v>
      </c>
      <c r="BV878" s="47" t="s">
        <v>5993</v>
      </c>
      <c r="BW878" s="14" t="s">
        <v>5474</v>
      </c>
      <c r="BX878" s="83">
        <v>0.15351854545454532</v>
      </c>
      <c r="BY878" s="82">
        <v>10.49</v>
      </c>
      <c r="BZ878" s="46">
        <v>10.486177311725452</v>
      </c>
      <c r="CA878" s="48" t="s">
        <v>8475</v>
      </c>
      <c r="CB878" s="45">
        <v>-26070</v>
      </c>
      <c r="CC878" s="45">
        <v>3410</v>
      </c>
      <c r="CD878" s="45">
        <v>0</v>
      </c>
      <c r="CE878" s="45">
        <v>0</v>
      </c>
      <c r="CF878" s="14" t="s">
        <v>9381</v>
      </c>
      <c r="CG878" s="7" t="s">
        <v>8477</v>
      </c>
      <c r="CH878" s="215" t="s">
        <v>8478</v>
      </c>
      <c r="CI878" s="215" t="s">
        <v>8479</v>
      </c>
      <c r="CJ878" s="215" t="s">
        <v>8479</v>
      </c>
      <c r="CK878" s="43" t="s">
        <v>6968</v>
      </c>
      <c r="CL878" s="43" t="s">
        <v>5474</v>
      </c>
      <c r="CM878" s="43" t="s">
        <v>5474</v>
      </c>
      <c r="CN878" s="145">
        <v>3410</v>
      </c>
      <c r="CO878" s="145">
        <v>-26070</v>
      </c>
      <c r="CP878" s="148">
        <v>14548.729389031383</v>
      </c>
      <c r="CQ878" s="189" t="s">
        <v>5474</v>
      </c>
      <c r="CR878" s="189" t="s">
        <v>5474</v>
      </c>
      <c r="CS878" s="99" t="s">
        <v>5474</v>
      </c>
      <c r="CT878" s="167" t="s">
        <v>5474</v>
      </c>
      <c r="CU878" s="43" t="s">
        <v>5474</v>
      </c>
      <c r="CV878" s="43" t="s">
        <v>5474</v>
      </c>
      <c r="CW878" s="43" t="s">
        <v>5474</v>
      </c>
      <c r="CX878" s="43" t="s">
        <v>5474</v>
      </c>
      <c r="CY878" s="43" t="s">
        <v>5474</v>
      </c>
      <c r="CZ878" s="43" t="s">
        <v>5474</v>
      </c>
      <c r="DA878" s="42" t="s">
        <v>5474</v>
      </c>
      <c r="DB878" s="42" t="s">
        <v>5474</v>
      </c>
      <c r="DC878" s="42" t="s">
        <v>5474</v>
      </c>
      <c r="DD878" s="42" t="s">
        <v>5474</v>
      </c>
      <c r="DE878" s="42" t="s">
        <v>5474</v>
      </c>
      <c r="DF878" s="42" t="s">
        <v>5474</v>
      </c>
      <c r="DG878" s="42" t="s">
        <v>5474</v>
      </c>
      <c r="DH878" s="42" t="s">
        <v>5474</v>
      </c>
    </row>
    <row r="879" spans="1:112">
      <c r="A879" s="22">
        <v>3607</v>
      </c>
      <c r="B879" s="7" t="s">
        <v>830</v>
      </c>
      <c r="C879" s="21">
        <v>-5.0299999999999997E-2</v>
      </c>
      <c r="D879" s="21">
        <v>0.1275</v>
      </c>
      <c r="E879" s="21">
        <v>-0.1331</v>
      </c>
      <c r="F879" s="21">
        <v>-7.2700000000000001E-2</v>
      </c>
      <c r="G879" s="21">
        <v>0.36780000000000002</v>
      </c>
      <c r="H879" s="21">
        <v>-0.89580000000000004</v>
      </c>
      <c r="I879" s="21">
        <v>6.1899999999999997E-2</v>
      </c>
      <c r="J879" s="21">
        <v>0.38500000000000001</v>
      </c>
      <c r="K879" s="21">
        <v>-5.3499999999999999E-2</v>
      </c>
      <c r="L879" s="21">
        <v>3.8600000000000002E-2</v>
      </c>
      <c r="M879" s="21">
        <v>6.0699999999999997E-2</v>
      </c>
      <c r="N879" s="21">
        <v>-4.2299999999999997E-2</v>
      </c>
      <c r="O879" s="21">
        <v>5.45E-2</v>
      </c>
      <c r="P879" s="21">
        <v>0.10539999999999999</v>
      </c>
      <c r="Q879" s="21">
        <v>3.78E-2</v>
      </c>
      <c r="R879" s="21">
        <v>2.41E-2</v>
      </c>
      <c r="S879" s="21">
        <v>-0.1234</v>
      </c>
      <c r="T879" s="21">
        <v>-6.6100000000000006E-2</v>
      </c>
      <c r="U879" s="10">
        <v>-1.39</v>
      </c>
      <c r="V879" s="10">
        <v>-2.44</v>
      </c>
      <c r="W879" s="7">
        <v>0</v>
      </c>
      <c r="X879" s="20">
        <v>0</v>
      </c>
      <c r="Y879" s="75"/>
      <c r="Z879" s="7"/>
      <c r="AA879" s="7"/>
      <c r="AB879" s="51">
        <v>161</v>
      </c>
      <c r="AC879" s="51">
        <v>51</v>
      </c>
      <c r="AD879" s="51"/>
      <c r="AE879" s="51"/>
      <c r="AF879" s="51"/>
      <c r="AG879" s="51"/>
      <c r="AH879" s="20">
        <v>8.6999999999999994E-3</v>
      </c>
      <c r="AI879" s="7" t="s">
        <v>8467</v>
      </c>
      <c r="AJ879" s="67" t="s">
        <v>8494</v>
      </c>
      <c r="AK879" s="44">
        <v>-0.80924855491329484</v>
      </c>
      <c r="AL879" s="44">
        <v>-0.87804878048780488</v>
      </c>
      <c r="AM879" s="44">
        <v>0.75</v>
      </c>
      <c r="AN879" s="25">
        <v>0.64794007490636718</v>
      </c>
      <c r="AO879" s="25">
        <v>0.30711610486891383</v>
      </c>
      <c r="AP879" s="215">
        <v>13.35</v>
      </c>
      <c r="AQ879" s="215" t="s">
        <v>8552</v>
      </c>
      <c r="AR879" s="44">
        <v>1.90839694656488E-2</v>
      </c>
      <c r="AS879" s="171" t="s">
        <v>7916</v>
      </c>
      <c r="AT879" s="171" t="s">
        <v>7168</v>
      </c>
      <c r="AU879" s="171" t="s">
        <v>7208</v>
      </c>
      <c r="AV879" s="7" t="s">
        <v>8470</v>
      </c>
      <c r="AW879" s="14" t="s">
        <v>6904</v>
      </c>
      <c r="AX879" s="49" t="s">
        <v>6337</v>
      </c>
      <c r="AY879" s="38" t="s">
        <v>6047</v>
      </c>
      <c r="AZ879" s="14" t="s">
        <v>6417</v>
      </c>
      <c r="BA879" s="49" t="s">
        <v>5967</v>
      </c>
      <c r="BB879" s="38" t="s">
        <v>6007</v>
      </c>
      <c r="BC879" s="7">
        <v>0.3</v>
      </c>
      <c r="BD879" s="14" t="s">
        <v>6079</v>
      </c>
      <c r="BE879" s="49" t="s">
        <v>5967</v>
      </c>
      <c r="BF879" s="38" t="s">
        <v>5971</v>
      </c>
      <c r="BG879" s="7">
        <v>1.6</v>
      </c>
      <c r="BH879" s="45">
        <v>547.75087345956149</v>
      </c>
      <c r="BI879" s="215" t="s">
        <v>8489</v>
      </c>
      <c r="BJ879" s="215" t="s">
        <v>8554</v>
      </c>
      <c r="BK879" s="7">
        <v>1.6</v>
      </c>
      <c r="BL879" s="25">
        <v>2.2988505747126353E-2</v>
      </c>
      <c r="BM879" s="20">
        <v>0.58650000000000002</v>
      </c>
      <c r="BN879" s="20">
        <v>0.57000000000000006</v>
      </c>
      <c r="BO879" s="20">
        <v>0.59999999999999987</v>
      </c>
      <c r="BP879" s="46" t="s">
        <v>8473</v>
      </c>
      <c r="BQ879" s="215" t="s">
        <v>8473</v>
      </c>
      <c r="BR879" s="79" t="s">
        <v>8473</v>
      </c>
      <c r="BS879" s="9">
        <v>0</v>
      </c>
      <c r="BT879" s="9">
        <v>0</v>
      </c>
      <c r="BU879" s="47" t="s">
        <v>5993</v>
      </c>
      <c r="BV879" s="47" t="s">
        <v>5993</v>
      </c>
      <c r="BW879" s="14" t="s">
        <v>5474</v>
      </c>
      <c r="BX879" s="83" t="s">
        <v>8473</v>
      </c>
      <c r="BY879" s="82" t="s">
        <v>8473</v>
      </c>
      <c r="BZ879" s="46" t="s">
        <v>8473</v>
      </c>
      <c r="CA879" s="48" t="s">
        <v>8475</v>
      </c>
      <c r="CB879" s="45">
        <v>2149.35</v>
      </c>
      <c r="CC879" s="45">
        <v>680.85</v>
      </c>
      <c r="CD879" s="45">
        <v>0</v>
      </c>
      <c r="CE879" s="45">
        <v>0</v>
      </c>
      <c r="CF879" s="14" t="s">
        <v>9382</v>
      </c>
      <c r="CG879" s="7" t="s">
        <v>8477</v>
      </c>
      <c r="CH879" s="215" t="s">
        <v>8478</v>
      </c>
      <c r="CI879" s="215" t="s">
        <v>8479</v>
      </c>
      <c r="CJ879" s="215" t="s">
        <v>8479</v>
      </c>
      <c r="CK879" s="43" t="s">
        <v>6894</v>
      </c>
      <c r="CL879" s="43" t="s">
        <v>8480</v>
      </c>
      <c r="CM879" s="43" t="s">
        <v>6898</v>
      </c>
      <c r="CN879" s="145">
        <v>680.85</v>
      </c>
      <c r="CO879" s="145">
        <v>2149.35</v>
      </c>
      <c r="CP879" s="148">
        <v>7312.4741606851458</v>
      </c>
      <c r="CQ879" s="189" t="s">
        <v>5474</v>
      </c>
      <c r="CR879" s="189" t="s">
        <v>5474</v>
      </c>
      <c r="CS879" s="99" t="s">
        <v>5474</v>
      </c>
      <c r="CT879" s="167" t="s">
        <v>5474</v>
      </c>
      <c r="CU879" s="43" t="s">
        <v>5474</v>
      </c>
      <c r="CV879" s="43" t="s">
        <v>5474</v>
      </c>
      <c r="CW879" s="43" t="s">
        <v>5474</v>
      </c>
      <c r="CX879" s="43" t="s">
        <v>5474</v>
      </c>
      <c r="CY879" s="43" t="s">
        <v>5474</v>
      </c>
      <c r="CZ879" s="43" t="s">
        <v>5474</v>
      </c>
      <c r="DA879" s="42" t="s">
        <v>5474</v>
      </c>
      <c r="DB879" s="42" t="s">
        <v>5474</v>
      </c>
      <c r="DC879" s="42" t="s">
        <v>5474</v>
      </c>
      <c r="DD879" s="42" t="s">
        <v>5474</v>
      </c>
      <c r="DE879" s="42" t="s">
        <v>5474</v>
      </c>
      <c r="DF879" s="42" t="s">
        <v>5474</v>
      </c>
      <c r="DG879" s="42" t="s">
        <v>5474</v>
      </c>
      <c r="DH879" s="42" t="s">
        <v>5474</v>
      </c>
    </row>
    <row r="880" spans="1:112">
      <c r="A880" s="22">
        <v>3691</v>
      </c>
      <c r="B880" s="7" t="s">
        <v>866</v>
      </c>
      <c r="C880" s="21">
        <v>4.0399999999999998E-2</v>
      </c>
      <c r="D880" s="21">
        <v>-0.15790000000000001</v>
      </c>
      <c r="E880" s="21">
        <v>3.0200000000000001E-2</v>
      </c>
      <c r="F880" s="21">
        <v>-0.28749999999999998</v>
      </c>
      <c r="G880" s="21">
        <v>4.4299999999999999E-2</v>
      </c>
      <c r="H880" s="21">
        <v>-3.194</v>
      </c>
      <c r="I880" s="21">
        <v>-0.65169999999999995</v>
      </c>
      <c r="J880" s="21">
        <v>0.55059999999999998</v>
      </c>
      <c r="K880" s="21">
        <v>-3.8199999999999998E-2</v>
      </c>
      <c r="L880" s="21">
        <v>-1.7100000000000001E-2</v>
      </c>
      <c r="M880" s="21">
        <v>2.0999999999999999E-3</v>
      </c>
      <c r="N880" s="21">
        <v>-5.8999999999999997E-2</v>
      </c>
      <c r="O880" s="21">
        <v>-5.4999999999999997E-3</v>
      </c>
      <c r="P880" s="21">
        <v>1.95E-2</v>
      </c>
      <c r="Q880" s="21">
        <v>2.6200000000000001E-2</v>
      </c>
      <c r="R880" s="21">
        <v>1.0500000000000001E-2</v>
      </c>
      <c r="S880" s="21">
        <v>-3.5000000000000001E-3</v>
      </c>
      <c r="T880" s="21">
        <v>1.9E-2</v>
      </c>
      <c r="U880" s="10">
        <v>-0.8</v>
      </c>
      <c r="V880" s="10">
        <v>4.12</v>
      </c>
      <c r="W880" s="7">
        <v>4.7840999999999996</v>
      </c>
      <c r="X880" s="20">
        <v>0.58940000000000003</v>
      </c>
      <c r="Y880" s="75">
        <v>2020</v>
      </c>
      <c r="Z880" s="7">
        <v>1.7338</v>
      </c>
      <c r="AA880" s="7">
        <v>0</v>
      </c>
      <c r="AB880" s="51">
        <v>20</v>
      </c>
      <c r="AC880" s="51">
        <v>-139</v>
      </c>
      <c r="AD880" s="51"/>
      <c r="AE880" s="51"/>
      <c r="AF880" s="51">
        <v>-28</v>
      </c>
      <c r="AG880" s="51">
        <v>3</v>
      </c>
      <c r="AH880" s="20">
        <v>4.7100000000000003E-2</v>
      </c>
      <c r="AI880" s="7" t="s">
        <v>8481</v>
      </c>
      <c r="AJ880" s="67" t="s">
        <v>8494</v>
      </c>
      <c r="AK880" s="44">
        <v>-0.56299212598425197</v>
      </c>
      <c r="AL880" s="44">
        <v>-0.88819875776397517</v>
      </c>
      <c r="AM880" s="44">
        <v>0.53333333333333333</v>
      </c>
      <c r="AN880" s="25">
        <v>0.72159090909090906</v>
      </c>
      <c r="AO880" s="25">
        <v>0.45738636363636365</v>
      </c>
      <c r="AP880" s="215">
        <v>176</v>
      </c>
      <c r="AQ880" s="215" t="s">
        <v>8552</v>
      </c>
      <c r="AR880" s="44">
        <v>3.8348082595870199E-2</v>
      </c>
      <c r="AS880" s="171" t="s">
        <v>7006</v>
      </c>
      <c r="AT880" s="171" t="s">
        <v>7945</v>
      </c>
      <c r="AU880" s="171" t="s">
        <v>7025</v>
      </c>
      <c r="AV880" s="7" t="s">
        <v>5474</v>
      </c>
      <c r="AW880" s="14" t="s">
        <v>6038</v>
      </c>
      <c r="AX880" s="49" t="s">
        <v>6009</v>
      </c>
      <c r="AY880" s="38" t="s">
        <v>6047</v>
      </c>
      <c r="AZ880" s="14" t="s">
        <v>6213</v>
      </c>
      <c r="BA880" s="49" t="s">
        <v>5967</v>
      </c>
      <c r="BB880" s="38" t="s">
        <v>5971</v>
      </c>
      <c r="BC880" s="7">
        <v>0.4</v>
      </c>
      <c r="BD880" s="14" t="s">
        <v>6018</v>
      </c>
      <c r="BE880" s="49" t="s">
        <v>5960</v>
      </c>
      <c r="BF880" s="38" t="s">
        <v>5961</v>
      </c>
      <c r="BG880" s="7">
        <v>0.4</v>
      </c>
      <c r="BH880" s="45">
        <v>1790.3270663257731</v>
      </c>
      <c r="BI880" s="215" t="s">
        <v>8489</v>
      </c>
      <c r="BJ880" s="215" t="s">
        <v>8543</v>
      </c>
      <c r="BK880" s="7">
        <v>2</v>
      </c>
      <c r="BL880" s="25">
        <v>2.3255813953488372E-2</v>
      </c>
      <c r="BM880" s="20">
        <v>0.53125</v>
      </c>
      <c r="BN880" s="20">
        <v>0.49000000000000005</v>
      </c>
      <c r="BO880" s="20">
        <v>0.56499999999999995</v>
      </c>
      <c r="BP880" s="46">
        <v>42.71844660194175</v>
      </c>
      <c r="BQ880" s="215" t="s">
        <v>8483</v>
      </c>
      <c r="BR880" s="79">
        <v>-0.78863636363636369</v>
      </c>
      <c r="BS880" s="9">
        <v>2.120831770506193E-2</v>
      </c>
      <c r="BT880" s="9">
        <v>3.9778658484230789E-3</v>
      </c>
      <c r="BU880" s="47" t="s">
        <v>5993</v>
      </c>
      <c r="BV880" s="47" t="s">
        <v>5993</v>
      </c>
      <c r="BW880" s="14" t="s">
        <v>5474</v>
      </c>
      <c r="BX880" s="83">
        <v>-0.73579545454545459</v>
      </c>
      <c r="BY880" s="82">
        <v>3.0999999999999996</v>
      </c>
      <c r="BZ880" s="46">
        <v>56.774193548387103</v>
      </c>
      <c r="CA880" s="48" t="s">
        <v>8485</v>
      </c>
      <c r="CB880" s="45">
        <v>3520</v>
      </c>
      <c r="CC880" s="45">
        <v>-24464</v>
      </c>
      <c r="CD880" s="45">
        <v>0</v>
      </c>
      <c r="CE880" s="45">
        <v>0</v>
      </c>
      <c r="CF880" s="14" t="s">
        <v>9383</v>
      </c>
      <c r="CG880" s="7" t="s">
        <v>8590</v>
      </c>
      <c r="CH880" s="215" t="s">
        <v>8478</v>
      </c>
      <c r="CI880" s="215" t="s">
        <v>8479</v>
      </c>
      <c r="CJ880" s="215" t="s">
        <v>8479</v>
      </c>
      <c r="CK880" s="43" t="s">
        <v>6894</v>
      </c>
      <c r="CL880" s="43" t="s">
        <v>5474</v>
      </c>
      <c r="CM880" s="43" t="s">
        <v>6898</v>
      </c>
      <c r="CN880" s="145">
        <v>-24464</v>
      </c>
      <c r="CO880" s="145">
        <v>3520</v>
      </c>
      <c r="CP880" s="148">
        <v>315097.56367333606</v>
      </c>
      <c r="CQ880" s="189">
        <v>-0.31448863636363633</v>
      </c>
      <c r="CR880" s="189">
        <v>0.83020000000000005</v>
      </c>
      <c r="CS880" s="99">
        <v>44951</v>
      </c>
      <c r="CT880" s="167" t="s">
        <v>5474</v>
      </c>
      <c r="CU880" s="43" t="s">
        <v>5474</v>
      </c>
      <c r="CV880" s="43" t="s">
        <v>5474</v>
      </c>
      <c r="CW880" s="43" t="s">
        <v>5474</v>
      </c>
      <c r="CX880" s="43" t="s">
        <v>5474</v>
      </c>
      <c r="CY880" s="43" t="s">
        <v>5474</v>
      </c>
      <c r="CZ880" s="43" t="s">
        <v>5474</v>
      </c>
      <c r="DA880" s="42" t="s">
        <v>5474</v>
      </c>
      <c r="DB880" s="42" t="s">
        <v>5474</v>
      </c>
      <c r="DC880" s="42" t="s">
        <v>5474</v>
      </c>
      <c r="DD880" s="42" t="s">
        <v>5474</v>
      </c>
      <c r="DE880" s="42" t="s">
        <v>5474</v>
      </c>
      <c r="DF880" s="42" t="s">
        <v>5474</v>
      </c>
      <c r="DG880" s="42" t="s">
        <v>5474</v>
      </c>
      <c r="DH880" s="42" t="s">
        <v>5474</v>
      </c>
    </row>
    <row r="881" spans="1:112">
      <c r="A881" s="22">
        <v>4551</v>
      </c>
      <c r="B881" s="7" t="s">
        <v>970</v>
      </c>
      <c r="C881" s="21">
        <v>-4.9700000000000001E-2</v>
      </c>
      <c r="D881" s="21">
        <v>4.24E-2</v>
      </c>
      <c r="E881" s="21">
        <v>-7.0499999999999993E-2</v>
      </c>
      <c r="F881" s="21">
        <v>-2.9999999999999997E-4</v>
      </c>
      <c r="G881" s="21">
        <v>0.67130000000000001</v>
      </c>
      <c r="H881" s="21">
        <v>-0.16</v>
      </c>
      <c r="I881" s="21">
        <v>2.15</v>
      </c>
      <c r="J881" s="21">
        <v>2.2856999999999998</v>
      </c>
      <c r="K881" s="21">
        <v>1.0500000000000001E-2</v>
      </c>
      <c r="L881" s="21">
        <v>3.39E-2</v>
      </c>
      <c r="M881" s="21">
        <v>2.9399999999999999E-2</v>
      </c>
      <c r="N881" s="21">
        <v>2.5000000000000001E-3</v>
      </c>
      <c r="O881" s="21">
        <v>5.8700000000000002E-2</v>
      </c>
      <c r="P881" s="21">
        <v>4.7199999999999999E-2</v>
      </c>
      <c r="Q881" s="21">
        <v>1.2500000000000001E-2</v>
      </c>
      <c r="R881" s="21">
        <v>9.7999999999999997E-3</v>
      </c>
      <c r="S881" s="21">
        <v>5.5100000000000003E-2</v>
      </c>
      <c r="T881" s="21">
        <v>3.7400000000000003E-2</v>
      </c>
      <c r="U881" s="10">
        <v>5.52</v>
      </c>
      <c r="V881" s="10">
        <v>10.47</v>
      </c>
      <c r="W881" s="7">
        <v>3.9838</v>
      </c>
      <c r="X881" s="20">
        <v>0.59970000000000001</v>
      </c>
      <c r="Y881" s="75">
        <v>2020</v>
      </c>
      <c r="Z881" s="7">
        <v>4</v>
      </c>
      <c r="AA881" s="7">
        <v>0</v>
      </c>
      <c r="AB881" s="51">
        <v>-134</v>
      </c>
      <c r="AC881" s="51">
        <v>-20</v>
      </c>
      <c r="AD881" s="51">
        <v>-258</v>
      </c>
      <c r="AE881" s="51">
        <v>7</v>
      </c>
      <c r="AF881" s="51">
        <v>-47</v>
      </c>
      <c r="AG881" s="51">
        <v>-20</v>
      </c>
      <c r="AH881" s="20">
        <v>1.0200000000000001E-2</v>
      </c>
      <c r="AI881" s="7" t="s">
        <v>8467</v>
      </c>
      <c r="AJ881" s="67" t="s">
        <v>8494</v>
      </c>
      <c r="AK881" s="44">
        <v>-0.79838709677419351</v>
      </c>
      <c r="AL881" s="44">
        <v>-0.7</v>
      </c>
      <c r="AM881" s="44">
        <v>1</v>
      </c>
      <c r="AN881" s="25">
        <v>0.39116719242902209</v>
      </c>
      <c r="AO881" s="25">
        <v>0.15772870662460567</v>
      </c>
      <c r="AP881" s="215">
        <v>158.5</v>
      </c>
      <c r="AQ881" s="215" t="s">
        <v>8552</v>
      </c>
      <c r="AR881" s="44">
        <v>2.9220779220779199E-2</v>
      </c>
      <c r="AS881" s="171" t="s">
        <v>8008</v>
      </c>
      <c r="AT881" s="171" t="s">
        <v>7203</v>
      </c>
      <c r="AU881" s="171" t="s">
        <v>6948</v>
      </c>
      <c r="AV881" s="7" t="s">
        <v>8470</v>
      </c>
      <c r="AW881" s="14" t="s">
        <v>7593</v>
      </c>
      <c r="AX881" s="49" t="s">
        <v>6337</v>
      </c>
      <c r="AY881" s="38" t="s">
        <v>6007</v>
      </c>
      <c r="AZ881" s="14" t="s">
        <v>6057</v>
      </c>
      <c r="BA881" s="49" t="s">
        <v>5967</v>
      </c>
      <c r="BB881" s="38" t="s">
        <v>6007</v>
      </c>
      <c r="BC881" s="7">
        <v>0.9</v>
      </c>
      <c r="BD881" s="14" t="s">
        <v>6103</v>
      </c>
      <c r="BE881" s="49" t="s">
        <v>5967</v>
      </c>
      <c r="BF881" s="38" t="s">
        <v>5971</v>
      </c>
      <c r="BG881" s="7">
        <v>0.5</v>
      </c>
      <c r="BH881" s="45">
        <v>281.78577369209859</v>
      </c>
      <c r="BI881" s="215" t="s">
        <v>8471</v>
      </c>
      <c r="BJ881" s="215" t="s">
        <v>8543</v>
      </c>
      <c r="BK881" s="7">
        <v>2</v>
      </c>
      <c r="BL881" s="25">
        <v>2.5889967637540454E-2</v>
      </c>
      <c r="BM881" s="20">
        <v>0.63575000000000004</v>
      </c>
      <c r="BN881" s="20">
        <v>0.6</v>
      </c>
      <c r="BO881" s="20">
        <v>0.66499999999999992</v>
      </c>
      <c r="BP881" s="46">
        <v>15.138490926456541</v>
      </c>
      <c r="BQ881" s="215" t="s">
        <v>8540</v>
      </c>
      <c r="BR881" s="79">
        <v>-0.1959621451104101</v>
      </c>
      <c r="BS881" s="9">
        <v>1.9172227328174474E-2</v>
      </c>
      <c r="BT881" s="9">
        <v>1.9273841089563204E-2</v>
      </c>
      <c r="BU881" s="47">
        <v>44399</v>
      </c>
      <c r="BV881" s="47">
        <v>44405</v>
      </c>
      <c r="BW881" s="14" t="s">
        <v>8583</v>
      </c>
      <c r="BX881" s="83">
        <v>5.0473186119872745E-3</v>
      </c>
      <c r="BY881" s="82">
        <v>10.62</v>
      </c>
      <c r="BZ881" s="46">
        <v>14.92467043314501</v>
      </c>
      <c r="CA881" s="48" t="s">
        <v>8526</v>
      </c>
      <c r="CB881" s="45">
        <v>-21239</v>
      </c>
      <c r="CC881" s="45">
        <v>-3170</v>
      </c>
      <c r="CD881" s="45">
        <v>-40893</v>
      </c>
      <c r="CE881" s="45">
        <v>1109.5</v>
      </c>
      <c r="CF881" s="14" t="s">
        <v>9384</v>
      </c>
      <c r="CG881" s="7" t="s">
        <v>8477</v>
      </c>
      <c r="CH881" s="215" t="s">
        <v>8478</v>
      </c>
      <c r="CI881" s="215" t="s">
        <v>8478</v>
      </c>
      <c r="CJ881" s="215" t="s">
        <v>8479</v>
      </c>
      <c r="CK881" s="43" t="s">
        <v>6917</v>
      </c>
      <c r="CL881" s="43" t="s">
        <v>8480</v>
      </c>
      <c r="CM881" s="43" t="s">
        <v>6898</v>
      </c>
      <c r="CN881" s="145">
        <v>-2060.5</v>
      </c>
      <c r="CO881" s="145">
        <v>-62132</v>
      </c>
      <c r="CP881" s="148">
        <v>44663.045130197628</v>
      </c>
      <c r="CQ881" s="189" t="s">
        <v>5474</v>
      </c>
      <c r="CR881" s="189" t="s">
        <v>5474</v>
      </c>
      <c r="CS881" s="99" t="s">
        <v>5474</v>
      </c>
      <c r="CT881" s="167" t="s">
        <v>5474</v>
      </c>
      <c r="CU881" s="43" t="s">
        <v>5474</v>
      </c>
      <c r="CV881" s="43" t="s">
        <v>5474</v>
      </c>
      <c r="CW881" s="43" t="s">
        <v>5474</v>
      </c>
      <c r="CX881" s="43" t="s">
        <v>5474</v>
      </c>
      <c r="CY881" s="43" t="s">
        <v>5474</v>
      </c>
      <c r="CZ881" s="43" t="s">
        <v>5474</v>
      </c>
      <c r="DA881" s="42" t="s">
        <v>5474</v>
      </c>
      <c r="DB881" s="42" t="s">
        <v>5474</v>
      </c>
      <c r="DC881" s="42" t="s">
        <v>5474</v>
      </c>
      <c r="DD881" s="42" t="s">
        <v>5474</v>
      </c>
      <c r="DE881" s="42" t="s">
        <v>5474</v>
      </c>
      <c r="DF881" s="42" t="s">
        <v>5474</v>
      </c>
      <c r="DG881" s="42" t="s">
        <v>5474</v>
      </c>
      <c r="DH881" s="42" t="s">
        <v>5474</v>
      </c>
    </row>
    <row r="882" spans="1:112">
      <c r="A882" s="22">
        <v>1231</v>
      </c>
      <c r="B882" s="7" t="s">
        <v>41</v>
      </c>
      <c r="C882" s="21">
        <v>0.1234</v>
      </c>
      <c r="D882" s="21">
        <v>5.3100000000000001E-2</v>
      </c>
      <c r="E882" s="21">
        <v>0.1532</v>
      </c>
      <c r="F882" s="21">
        <v>4.4400000000000002E-2</v>
      </c>
      <c r="G882" s="21">
        <v>9.5899999999999999E-2</v>
      </c>
      <c r="H882" s="21">
        <v>-0.16669999999999999</v>
      </c>
      <c r="I882" s="21">
        <v>0.10390000000000001</v>
      </c>
      <c r="J882" s="21">
        <v>0.40600000000000003</v>
      </c>
      <c r="K882" s="21">
        <v>-1.6199999999999999E-2</v>
      </c>
      <c r="L882" s="21">
        <v>1.78E-2</v>
      </c>
      <c r="M882" s="21">
        <v>1.0500000000000001E-2</v>
      </c>
      <c r="N882" s="21">
        <v>-1.6799999999999999E-2</v>
      </c>
      <c r="O882" s="21">
        <v>8.9999999999999993E-3</v>
      </c>
      <c r="P882" s="21">
        <v>1.78E-2</v>
      </c>
      <c r="Q882" s="21">
        <v>1.0999999999999999E-2</v>
      </c>
      <c r="R882" s="21">
        <v>4.5999999999999999E-3</v>
      </c>
      <c r="S882" s="21">
        <v>0.157</v>
      </c>
      <c r="T882" s="21">
        <v>7.8200000000000006E-2</v>
      </c>
      <c r="U882" s="10">
        <v>1.87</v>
      </c>
      <c r="V882" s="10">
        <v>4.3</v>
      </c>
      <c r="W882" s="7">
        <v>2.2000000000000002</v>
      </c>
      <c r="X882" s="20">
        <v>0.69550000000000001</v>
      </c>
      <c r="Y882" s="75">
        <v>2020</v>
      </c>
      <c r="Z882" s="7">
        <v>1.6</v>
      </c>
      <c r="AA882" s="7">
        <v>1</v>
      </c>
      <c r="AB882" s="51">
        <v>344</v>
      </c>
      <c r="AC882" s="51">
        <v>165</v>
      </c>
      <c r="AD882" s="51"/>
      <c r="AE882" s="51"/>
      <c r="AF882" s="51">
        <v>-9</v>
      </c>
      <c r="AG882" s="51">
        <v>-57</v>
      </c>
      <c r="AH882" s="20">
        <v>2.98E-2</v>
      </c>
      <c r="AI882" s="7" t="s">
        <v>8507</v>
      </c>
      <c r="AJ882" s="67" t="s">
        <v>8468</v>
      </c>
      <c r="AK882" s="44">
        <v>0.89373297002724783</v>
      </c>
      <c r="AL882" s="44">
        <v>0.63888888888888828</v>
      </c>
      <c r="AM882" s="44">
        <v>0.85000000000000142</v>
      </c>
      <c r="AN882" s="25">
        <v>0.50068212824010916</v>
      </c>
      <c r="AO882" s="25">
        <v>0.14733969986357431</v>
      </c>
      <c r="AP882" s="215">
        <v>73.3</v>
      </c>
      <c r="AQ882" s="215" t="s">
        <v>8552</v>
      </c>
      <c r="AR882" s="44">
        <v>2.3743016759776501E-2</v>
      </c>
      <c r="AS882" s="171" t="s">
        <v>6957</v>
      </c>
      <c r="AT882" s="171" t="s">
        <v>6958</v>
      </c>
      <c r="AU882" s="171" t="s">
        <v>6959</v>
      </c>
      <c r="AV882" s="7" t="s">
        <v>5474</v>
      </c>
      <c r="AW882" s="14" t="s">
        <v>6956</v>
      </c>
      <c r="AX882" s="49" t="s">
        <v>6039</v>
      </c>
      <c r="AY882" s="38" t="s">
        <v>5961</v>
      </c>
      <c r="AZ882" s="14" t="s">
        <v>6038</v>
      </c>
      <c r="BA882" s="49" t="s">
        <v>5967</v>
      </c>
      <c r="BB882" s="38" t="s">
        <v>5989</v>
      </c>
      <c r="BC882" s="7">
        <v>0.3</v>
      </c>
      <c r="BD882" s="14" t="s">
        <v>6011</v>
      </c>
      <c r="BE882" s="49" t="s">
        <v>5967</v>
      </c>
      <c r="BF882" s="38" t="s">
        <v>6012</v>
      </c>
      <c r="BG882" s="7">
        <v>0.5</v>
      </c>
      <c r="BH882" s="45">
        <v>445.89538333136085</v>
      </c>
      <c r="BI882" s="215" t="s">
        <v>8471</v>
      </c>
      <c r="BJ882" s="215" t="s">
        <v>8509</v>
      </c>
      <c r="BK882" s="7">
        <v>0.9</v>
      </c>
      <c r="BL882" s="25">
        <v>2.3743016759776577E-2</v>
      </c>
      <c r="BM882" s="20">
        <v>0.63712499999999994</v>
      </c>
      <c r="BN882" s="20">
        <v>0.65500000000000003</v>
      </c>
      <c r="BO882" s="20">
        <v>0.62249999999999994</v>
      </c>
      <c r="BP882" s="46">
        <v>17.046511627906977</v>
      </c>
      <c r="BQ882" s="215" t="s">
        <v>8513</v>
      </c>
      <c r="BR882" s="79">
        <v>-0.30892792178262846</v>
      </c>
      <c r="BS882" s="9">
        <v>2.4023107386590636E-2</v>
      </c>
      <c r="BT882" s="9">
        <v>0.11530357775363376</v>
      </c>
      <c r="BU882" s="47">
        <v>44404</v>
      </c>
      <c r="BV882" s="47">
        <v>44410</v>
      </c>
      <c r="BW882" s="14" t="s">
        <v>8514</v>
      </c>
      <c r="BX882" s="83">
        <v>-0.17071350613915418</v>
      </c>
      <c r="BY882" s="82">
        <v>4.37</v>
      </c>
      <c r="BZ882" s="46">
        <v>16.773455377574368</v>
      </c>
      <c r="CA882" s="48" t="s">
        <v>8475</v>
      </c>
      <c r="CB882" s="45">
        <v>25215.200000000001</v>
      </c>
      <c r="CC882" s="45">
        <v>12094.5</v>
      </c>
      <c r="CD882" s="45">
        <v>0</v>
      </c>
      <c r="CE882" s="45">
        <v>0</v>
      </c>
      <c r="CF882" s="14" t="s">
        <v>9385</v>
      </c>
      <c r="CG882" s="7" t="s">
        <v>8477</v>
      </c>
      <c r="CH882" s="215" t="s">
        <v>8478</v>
      </c>
      <c r="CI882" s="215" t="s">
        <v>8478</v>
      </c>
      <c r="CJ882" s="215" t="s">
        <v>8498</v>
      </c>
      <c r="CK882" s="43" t="s">
        <v>5474</v>
      </c>
      <c r="CL882" s="43" t="s">
        <v>8480</v>
      </c>
      <c r="CM882" s="43" t="s">
        <v>6960</v>
      </c>
      <c r="CN882" s="145">
        <v>12094.5</v>
      </c>
      <c r="CO882" s="145">
        <v>25215.200000000001</v>
      </c>
      <c r="CP882" s="148">
        <v>32684.131598188749</v>
      </c>
      <c r="CQ882" s="189" t="s">
        <v>5474</v>
      </c>
      <c r="CR882" s="189" t="s">
        <v>5474</v>
      </c>
      <c r="CS882" s="99" t="s">
        <v>5474</v>
      </c>
      <c r="CT882" s="167" t="s">
        <v>5474</v>
      </c>
      <c r="CU882" s="43" t="s">
        <v>5474</v>
      </c>
      <c r="CV882" s="43" t="s">
        <v>5474</v>
      </c>
      <c r="CW882" s="43" t="s">
        <v>5474</v>
      </c>
      <c r="CX882" s="43" t="s">
        <v>5474</v>
      </c>
      <c r="CY882" s="43" t="s">
        <v>5474</v>
      </c>
      <c r="CZ882" s="43" t="s">
        <v>5474</v>
      </c>
      <c r="DA882" s="42" t="s">
        <v>5474</v>
      </c>
      <c r="DB882" s="42" t="s">
        <v>5474</v>
      </c>
      <c r="DC882" s="42" t="s">
        <v>5474</v>
      </c>
      <c r="DD882" s="42" t="s">
        <v>5474</v>
      </c>
      <c r="DE882" s="42" t="s">
        <v>5474</v>
      </c>
      <c r="DF882" s="42" t="s">
        <v>5474</v>
      </c>
      <c r="DG882" s="42" t="s">
        <v>5474</v>
      </c>
      <c r="DH882" s="42" t="s">
        <v>5474</v>
      </c>
    </row>
    <row r="883" spans="1:112">
      <c r="A883" s="22">
        <v>4572</v>
      </c>
      <c r="B883" s="7" t="s">
        <v>5854</v>
      </c>
      <c r="C883" s="21">
        <v>0.1168</v>
      </c>
      <c r="D883" s="21">
        <v>0.85429999999999995</v>
      </c>
      <c r="E883" s="21">
        <v>0.22939999999999999</v>
      </c>
      <c r="F883" s="21">
        <v>0.65290000000000004</v>
      </c>
      <c r="G883" s="21">
        <v>-5.9400000000000001E-2</v>
      </c>
      <c r="H883" s="21">
        <v>1.625</v>
      </c>
      <c r="I883" s="21">
        <v>0.05</v>
      </c>
      <c r="J883" s="21">
        <v>-0.49569999999999997</v>
      </c>
      <c r="K883" s="21">
        <v>9.8699999999999996E-2</v>
      </c>
      <c r="L883" s="21">
        <v>-8.6999999999999994E-3</v>
      </c>
      <c r="M883" s="21">
        <v>-0.1731</v>
      </c>
      <c r="N883" s="21">
        <v>0.1411</v>
      </c>
      <c r="O883" s="21">
        <v>-5.79E-2</v>
      </c>
      <c r="P883" s="21">
        <v>-0.2422</v>
      </c>
      <c r="Q883" s="21">
        <v>-1.8200000000000001E-2</v>
      </c>
      <c r="R883" s="21">
        <v>-1.49E-2</v>
      </c>
      <c r="S883" s="21">
        <v>7.0514000000000001</v>
      </c>
      <c r="T883" s="21">
        <v>0.87660000000000005</v>
      </c>
      <c r="U883" s="10">
        <v>0.57999999999999996</v>
      </c>
      <c r="V883" s="10">
        <v>0.35</v>
      </c>
      <c r="W883" s="7">
        <v>3.508</v>
      </c>
      <c r="X883" s="20">
        <v>0.73619999999999997</v>
      </c>
      <c r="Y883" s="75">
        <v>2020</v>
      </c>
      <c r="Z883" s="7">
        <v>5</v>
      </c>
      <c r="AA883" s="7">
        <v>0</v>
      </c>
      <c r="AB883" s="51"/>
      <c r="AC883" s="51">
        <v>1</v>
      </c>
      <c r="AD883" s="51"/>
      <c r="AE883" s="51"/>
      <c r="AF883" s="51"/>
      <c r="AG883" s="51"/>
      <c r="AH883" s="20">
        <v>0</v>
      </c>
      <c r="AI883" s="7" t="s">
        <v>8481</v>
      </c>
      <c r="AJ883" s="67" t="s">
        <v>8494</v>
      </c>
      <c r="AK883" s="44">
        <v>0.55801104972375692</v>
      </c>
      <c r="AL883" s="44">
        <v>-0.85201793721973107</v>
      </c>
      <c r="AM883" s="44">
        <v>1</v>
      </c>
      <c r="AN883" s="25">
        <v>0.53762376237623755</v>
      </c>
      <c r="AO883" s="25">
        <v>0.22079207920792077</v>
      </c>
      <c r="AP883" s="215">
        <v>101</v>
      </c>
      <c r="AQ883" s="215" t="s">
        <v>8552</v>
      </c>
      <c r="AR883" s="44">
        <v>0.01</v>
      </c>
      <c r="AS883" s="171" t="s">
        <v>6957</v>
      </c>
      <c r="AT883" s="171" t="s">
        <v>7060</v>
      </c>
      <c r="AU883" s="171" t="s">
        <v>7300</v>
      </c>
      <c r="AV883" s="7" t="s">
        <v>8470</v>
      </c>
      <c r="AW883" s="14" t="s">
        <v>6981</v>
      </c>
      <c r="AX883" s="49" t="s">
        <v>6009</v>
      </c>
      <c r="AY883" s="38" t="s">
        <v>6007</v>
      </c>
      <c r="AZ883" s="14" t="s">
        <v>6123</v>
      </c>
      <c r="BA883" s="49" t="s">
        <v>5993</v>
      </c>
      <c r="BB883" s="38" t="s">
        <v>5993</v>
      </c>
      <c r="BC883" s="7">
        <v>0.3</v>
      </c>
      <c r="BD883" s="14" t="s">
        <v>6079</v>
      </c>
      <c r="BE883" s="49" t="s">
        <v>5993</v>
      </c>
      <c r="BF883" s="38" t="s">
        <v>5993</v>
      </c>
      <c r="BG883" s="7">
        <v>0.7</v>
      </c>
      <c r="BH883" s="45">
        <v>14.485445250352328</v>
      </c>
      <c r="BI883" s="215" t="s">
        <v>8495</v>
      </c>
      <c r="BJ883" s="215" t="s">
        <v>8554</v>
      </c>
      <c r="BK883" s="7">
        <v>0.7</v>
      </c>
      <c r="BL883" s="25">
        <v>0.01</v>
      </c>
      <c r="BM883" s="20">
        <v>0.68025000000000002</v>
      </c>
      <c r="BN883" s="20">
        <v>0.81500000000000006</v>
      </c>
      <c r="BO883" s="20">
        <v>0.56999999999999984</v>
      </c>
      <c r="BP883" s="46">
        <v>288.57142857142861</v>
      </c>
      <c r="BQ883" s="215" t="s">
        <v>8483</v>
      </c>
      <c r="BR883" s="79">
        <v>-0.96598415841584162</v>
      </c>
      <c r="BS883" s="9">
        <v>2.8714692317270751E-2</v>
      </c>
      <c r="BT883" s="9">
        <v>4.3401054327235178E-2</v>
      </c>
      <c r="BU883" s="47" t="s">
        <v>5993</v>
      </c>
      <c r="BV883" s="47" t="s">
        <v>5993</v>
      </c>
      <c r="BW883" s="14" t="s">
        <v>5474</v>
      </c>
      <c r="BX883" s="83">
        <v>-0.95918099009900992</v>
      </c>
      <c r="BY883" s="82">
        <v>0.27999999999999997</v>
      </c>
      <c r="BZ883" s="46">
        <v>360.71428571428578</v>
      </c>
      <c r="CA883" s="48" t="s">
        <v>8475</v>
      </c>
      <c r="CB883" s="45">
        <v>0</v>
      </c>
      <c r="CC883" s="45">
        <v>101</v>
      </c>
      <c r="CD883" s="45">
        <v>0</v>
      </c>
      <c r="CE883" s="45">
        <v>0</v>
      </c>
      <c r="CF883" s="14" t="e">
        <v>#N/A</v>
      </c>
      <c r="CG883" s="7" t="s">
        <v>8477</v>
      </c>
      <c r="CH883" s="215" t="s">
        <v>8478</v>
      </c>
      <c r="CI883" s="215" t="s">
        <v>8478</v>
      </c>
      <c r="CJ883" s="215" t="s">
        <v>8479</v>
      </c>
      <c r="CK883" s="43" t="s">
        <v>6887</v>
      </c>
      <c r="CL883" s="43" t="s">
        <v>5474</v>
      </c>
      <c r="CM883" s="43" t="s">
        <v>6898</v>
      </c>
      <c r="CN883" s="145">
        <v>101</v>
      </c>
      <c r="CO883" s="145">
        <v>0</v>
      </c>
      <c r="CP883" s="148">
        <v>1463.029970285585</v>
      </c>
      <c r="CQ883" s="189" t="s">
        <v>5474</v>
      </c>
      <c r="CR883" s="189" t="s">
        <v>5474</v>
      </c>
      <c r="CS883" s="99" t="s">
        <v>5474</v>
      </c>
      <c r="CT883" s="167" t="s">
        <v>5474</v>
      </c>
      <c r="CU883" s="43" t="s">
        <v>5474</v>
      </c>
      <c r="CV883" s="43" t="s">
        <v>5474</v>
      </c>
      <c r="CW883" s="43" t="s">
        <v>5474</v>
      </c>
      <c r="CX883" s="43" t="s">
        <v>5474</v>
      </c>
      <c r="CY883" s="43" t="s">
        <v>5474</v>
      </c>
      <c r="CZ883" s="43" t="s">
        <v>5474</v>
      </c>
      <c r="DA883" s="42" t="s">
        <v>5474</v>
      </c>
      <c r="DB883" s="42" t="s">
        <v>5474</v>
      </c>
      <c r="DC883" s="42" t="s">
        <v>5474</v>
      </c>
      <c r="DD883" s="42" t="s">
        <v>5474</v>
      </c>
      <c r="DE883" s="42" t="s">
        <v>5474</v>
      </c>
      <c r="DF883" s="42" t="s">
        <v>5474</v>
      </c>
      <c r="DG883" s="42" t="s">
        <v>5474</v>
      </c>
      <c r="DH883" s="42" t="s">
        <v>5474</v>
      </c>
    </row>
    <row r="884" spans="1:112">
      <c r="A884" s="22">
        <v>8454</v>
      </c>
      <c r="B884" s="7" t="s">
        <v>1539</v>
      </c>
      <c r="C884" s="21">
        <v>-0.13850000000000001</v>
      </c>
      <c r="D884" s="21">
        <v>0.39579999999999999</v>
      </c>
      <c r="E884" s="21">
        <v>-3.32E-2</v>
      </c>
      <c r="F884" s="21">
        <v>0.38100000000000001</v>
      </c>
      <c r="G884" s="21">
        <v>0.32469999999999999</v>
      </c>
      <c r="H884" s="21">
        <v>-0.1275</v>
      </c>
      <c r="I884" s="21">
        <v>0.44640000000000002</v>
      </c>
      <c r="J884" s="21">
        <v>0.59970000000000001</v>
      </c>
      <c r="K884" s="21">
        <v>-1.4E-3</v>
      </c>
      <c r="L884" s="21">
        <v>1.0699999999999999E-2</v>
      </c>
      <c r="M884" s="21">
        <v>2.7000000000000001E-3</v>
      </c>
      <c r="N884" s="21">
        <v>3.3999999999999998E-3</v>
      </c>
      <c r="O884" s="21">
        <v>2.0400000000000001E-2</v>
      </c>
      <c r="P884" s="21">
        <v>8.8000000000000005E-3</v>
      </c>
      <c r="Q884" s="21">
        <v>3.32E-2</v>
      </c>
      <c r="R884" s="21">
        <v>1.0699999999999999E-2</v>
      </c>
      <c r="S884" s="21">
        <v>0.22900000000000001</v>
      </c>
      <c r="T884" s="21">
        <v>0.32390000000000002</v>
      </c>
      <c r="U884" s="10">
        <v>10.43</v>
      </c>
      <c r="V884" s="10">
        <v>17.8</v>
      </c>
      <c r="W884" s="7">
        <v>9.3000000000000007</v>
      </c>
      <c r="X884" s="20">
        <v>0.89770000000000005</v>
      </c>
      <c r="Y884" s="75">
        <v>2020</v>
      </c>
      <c r="Z884" s="7">
        <v>10</v>
      </c>
      <c r="AA884" s="7">
        <v>3</v>
      </c>
      <c r="AB884" s="51">
        <v>-27</v>
      </c>
      <c r="AC884" s="51">
        <v>-11</v>
      </c>
      <c r="AD884" s="51">
        <v>-86</v>
      </c>
      <c r="AE884" s="51">
        <v>-16</v>
      </c>
      <c r="AF884" s="51">
        <v>-4</v>
      </c>
      <c r="AG884" s="51">
        <v>2</v>
      </c>
      <c r="AH884" s="20">
        <v>9.7900000000000001E-2</v>
      </c>
      <c r="AI884" s="7" t="s">
        <v>8487</v>
      </c>
      <c r="AJ884" s="67" t="s">
        <v>8482</v>
      </c>
      <c r="AK884" s="44">
        <v>0.73578595317725748</v>
      </c>
      <c r="AL884" s="44">
        <v>-0.66666666666666663</v>
      </c>
      <c r="AM884" s="44">
        <v>0.95238095238095233</v>
      </c>
      <c r="AN884" s="25">
        <v>0.88988095238095233</v>
      </c>
      <c r="AO884" s="25">
        <v>0.29464285714285715</v>
      </c>
      <c r="AP884" s="215">
        <v>1680</v>
      </c>
      <c r="AQ884" s="215" t="s">
        <v>8552</v>
      </c>
      <c r="AR884" s="44">
        <v>5.9936908517350097E-2</v>
      </c>
      <c r="AS884" s="171" t="s">
        <v>7980</v>
      </c>
      <c r="AT884" s="171" t="s">
        <v>7789</v>
      </c>
      <c r="AU884" s="171" t="s">
        <v>7238</v>
      </c>
      <c r="AV884" s="7" t="s">
        <v>9169</v>
      </c>
      <c r="AW884" s="14" t="s">
        <v>6154</v>
      </c>
      <c r="AX884" s="49" t="s">
        <v>6039</v>
      </c>
      <c r="AY884" s="38" t="s">
        <v>6047</v>
      </c>
      <c r="AZ884" s="14" t="s">
        <v>6036</v>
      </c>
      <c r="BA884" s="49" t="s">
        <v>5967</v>
      </c>
      <c r="BB884" s="38" t="s">
        <v>5961</v>
      </c>
      <c r="BC884" s="7">
        <v>0.8</v>
      </c>
      <c r="BD884" s="14" t="s">
        <v>6105</v>
      </c>
      <c r="BE884" s="49" t="s">
        <v>5967</v>
      </c>
      <c r="BF884" s="38" t="s">
        <v>5989</v>
      </c>
      <c r="BG884" s="7">
        <v>0.8</v>
      </c>
      <c r="BH884" s="45">
        <v>680.81374591101098</v>
      </c>
      <c r="BI884" s="215" t="s">
        <v>8471</v>
      </c>
      <c r="BJ884" s="215" t="s">
        <v>8509</v>
      </c>
      <c r="BK884" s="7">
        <v>1.1000000000000001</v>
      </c>
      <c r="BL884" s="25">
        <v>6.3291139240506333E-2</v>
      </c>
      <c r="BM884" s="20">
        <v>0.66062500000000002</v>
      </c>
      <c r="BN884" s="20">
        <v>0.69500000000000006</v>
      </c>
      <c r="BO884" s="20">
        <v>0.63249999999999995</v>
      </c>
      <c r="BP884" s="46">
        <v>94.382022471910105</v>
      </c>
      <c r="BQ884" s="215" t="s">
        <v>8585</v>
      </c>
      <c r="BR884" s="79">
        <v>-0.82339889880952377</v>
      </c>
      <c r="BS884" s="9">
        <v>0</v>
      </c>
      <c r="BT884" s="9">
        <v>0.29835699254598702</v>
      </c>
      <c r="BU884" s="47" t="s">
        <v>5993</v>
      </c>
      <c r="BV884" s="47">
        <v>44382</v>
      </c>
      <c r="BW884" s="14" t="s">
        <v>8514</v>
      </c>
      <c r="BX884" s="83">
        <v>-0.78807867857142855</v>
      </c>
      <c r="BY884" s="82">
        <v>19.829999999999998</v>
      </c>
      <c r="BZ884" s="46">
        <v>84.72012102874433</v>
      </c>
      <c r="CA884" s="48" t="s">
        <v>5474</v>
      </c>
      <c r="CB884" s="45">
        <v>-45360</v>
      </c>
      <c r="CC884" s="45">
        <v>-18480</v>
      </c>
      <c r="CD884" s="45">
        <v>-144480</v>
      </c>
      <c r="CE884" s="45">
        <v>-26880</v>
      </c>
      <c r="CF884" s="14" t="s">
        <v>9386</v>
      </c>
      <c r="CG884" s="7" t="s">
        <v>8477</v>
      </c>
      <c r="CH884" s="215" t="s">
        <v>8478</v>
      </c>
      <c r="CI884" s="215" t="s">
        <v>8479</v>
      </c>
      <c r="CJ884" s="215" t="s">
        <v>8546</v>
      </c>
      <c r="CK884" s="43" t="s">
        <v>5474</v>
      </c>
      <c r="CL884" s="43" t="s">
        <v>8480</v>
      </c>
      <c r="CM884" s="43" t="s">
        <v>7217</v>
      </c>
      <c r="CN884" s="145">
        <v>-45360</v>
      </c>
      <c r="CO884" s="145">
        <v>-189840</v>
      </c>
      <c r="CP884" s="148">
        <v>1143767.0931304984</v>
      </c>
      <c r="CQ884" s="189" t="s">
        <v>5474</v>
      </c>
      <c r="CR884" s="189" t="s">
        <v>5474</v>
      </c>
      <c r="CS884" s="99" t="s">
        <v>5474</v>
      </c>
      <c r="CT884" s="167" t="s">
        <v>5474</v>
      </c>
      <c r="CU884" s="43" t="s">
        <v>5474</v>
      </c>
      <c r="CV884" s="43" t="s">
        <v>5474</v>
      </c>
      <c r="CW884" s="43" t="s">
        <v>5474</v>
      </c>
      <c r="CX884" s="43" t="s">
        <v>5474</v>
      </c>
      <c r="CY884" s="43" t="s">
        <v>5474</v>
      </c>
      <c r="CZ884" s="43" t="s">
        <v>5474</v>
      </c>
      <c r="DA884" s="42" t="s">
        <v>5474</v>
      </c>
      <c r="DB884" s="42" t="s">
        <v>5474</v>
      </c>
      <c r="DC884" s="42" t="s">
        <v>5474</v>
      </c>
      <c r="DD884" s="42" t="s">
        <v>5474</v>
      </c>
      <c r="DE884" s="42" t="s">
        <v>5474</v>
      </c>
      <c r="DF884" s="42" t="s">
        <v>5474</v>
      </c>
      <c r="DG884" s="42" t="s">
        <v>5474</v>
      </c>
      <c r="DH884" s="42" t="s">
        <v>5474</v>
      </c>
    </row>
    <row r="885" spans="1:112">
      <c r="A885" s="22">
        <v>8436</v>
      </c>
      <c r="B885" s="7" t="s">
        <v>1532</v>
      </c>
      <c r="C885" s="21">
        <v>3.56E-2</v>
      </c>
      <c r="D885" s="21">
        <v>0.11119999999999999</v>
      </c>
      <c r="E885" s="21">
        <v>7.1199999999999999E-2</v>
      </c>
      <c r="F885" s="21">
        <v>0.16250000000000001</v>
      </c>
      <c r="G885" s="21">
        <v>7.51E-2</v>
      </c>
      <c r="H885" s="21">
        <v>0.28920000000000001</v>
      </c>
      <c r="I885" s="21">
        <v>-6.8900000000000003E-2</v>
      </c>
      <c r="J885" s="21">
        <v>-2.4899999999999999E-2</v>
      </c>
      <c r="K885" s="21">
        <v>-2.0799999999999999E-2</v>
      </c>
      <c r="L885" s="21">
        <v>-1.0999999999999999E-2</v>
      </c>
      <c r="M885" s="21">
        <v>1.2E-2</v>
      </c>
      <c r="N885" s="21">
        <v>-2.8500000000000001E-2</v>
      </c>
      <c r="O885" s="21">
        <v>-6.8000000000000005E-2</v>
      </c>
      <c r="P885" s="21">
        <v>1.0999999999999999E-2</v>
      </c>
      <c r="Q885" s="21">
        <v>-2.3E-3</v>
      </c>
      <c r="R885" s="21">
        <v>-1E-4</v>
      </c>
      <c r="S885" s="21">
        <v>0.27889999999999998</v>
      </c>
      <c r="T885" s="21">
        <v>0.18160000000000001</v>
      </c>
      <c r="U885" s="10">
        <v>7.44</v>
      </c>
      <c r="V885" s="10">
        <v>15.46</v>
      </c>
      <c r="W885" s="7">
        <v>6.7807000000000004</v>
      </c>
      <c r="X885" s="20">
        <v>0.50080000000000002</v>
      </c>
      <c r="Y885" s="75">
        <v>2020</v>
      </c>
      <c r="Z885" s="7">
        <v>8.8800000000000008</v>
      </c>
      <c r="AA885" s="7">
        <v>0</v>
      </c>
      <c r="AB885" s="51">
        <v>972</v>
      </c>
      <c r="AC885" s="51">
        <v>328</v>
      </c>
      <c r="AD885" s="51">
        <v>-1090</v>
      </c>
      <c r="AE885" s="51">
        <v>-318</v>
      </c>
      <c r="AF885" s="51">
        <v>-218</v>
      </c>
      <c r="AG885" s="51">
        <v>3</v>
      </c>
      <c r="AH885" s="20">
        <v>9.2999999999999992E-3</v>
      </c>
      <c r="AI885" s="7" t="s">
        <v>8481</v>
      </c>
      <c r="AJ885" s="67" t="s">
        <v>8494</v>
      </c>
      <c r="AK885" s="44">
        <v>-0.50299401197604787</v>
      </c>
      <c r="AL885" s="44">
        <v>-0.85106382978723405</v>
      </c>
      <c r="AM885" s="44">
        <v>0.9285714285714286</v>
      </c>
      <c r="AN885" s="25">
        <v>0.6278195488721805</v>
      </c>
      <c r="AO885" s="25">
        <v>0.35338345864661652</v>
      </c>
      <c r="AP885" s="215">
        <v>266</v>
      </c>
      <c r="AQ885" s="215" t="s">
        <v>8552</v>
      </c>
      <c r="AR885" s="44">
        <v>7.5757575757575699E-3</v>
      </c>
      <c r="AS885" s="171" t="s">
        <v>7980</v>
      </c>
      <c r="AT885" s="171" t="s">
        <v>8361</v>
      </c>
      <c r="AU885" s="171" t="s">
        <v>7310</v>
      </c>
      <c r="AV885" s="7" t="s">
        <v>5474</v>
      </c>
      <c r="AW885" s="14" t="s">
        <v>6615</v>
      </c>
      <c r="AX885" s="49" t="s">
        <v>6009</v>
      </c>
      <c r="AY885" s="38" t="s">
        <v>6007</v>
      </c>
      <c r="AZ885" s="14" t="s">
        <v>6042</v>
      </c>
      <c r="BA885" s="49" t="s">
        <v>5967</v>
      </c>
      <c r="BB885" s="38" t="s">
        <v>5961</v>
      </c>
      <c r="BC885" s="7">
        <v>0.6</v>
      </c>
      <c r="BD885" s="14" t="s">
        <v>6019</v>
      </c>
      <c r="BE885" s="49" t="s">
        <v>6020</v>
      </c>
      <c r="BF885" s="38" t="s">
        <v>5961</v>
      </c>
      <c r="BG885" s="7">
        <v>0.6</v>
      </c>
      <c r="BH885" s="45">
        <v>888.82141813518137</v>
      </c>
      <c r="BI885" s="215" t="s">
        <v>8489</v>
      </c>
      <c r="BJ885" s="215" t="s">
        <v>8568</v>
      </c>
      <c r="BK885" s="7">
        <v>0.5</v>
      </c>
      <c r="BL885" s="25">
        <v>2.5048169556840076E-2</v>
      </c>
      <c r="BM885" s="20">
        <v>0.62624999999999997</v>
      </c>
      <c r="BN885" s="20">
        <v>0.66749999999999998</v>
      </c>
      <c r="BO885" s="20">
        <v>0.59249999999999992</v>
      </c>
      <c r="BP885" s="46">
        <v>17.205692108667527</v>
      </c>
      <c r="BQ885" s="215" t="s">
        <v>8483</v>
      </c>
      <c r="BR885" s="79">
        <v>-0.28541353383458651</v>
      </c>
      <c r="BS885" s="9">
        <v>1.9527119733020681E-2</v>
      </c>
      <c r="BT885" s="9">
        <v>2.7373324697138379E-2</v>
      </c>
      <c r="BU885" s="47" t="s">
        <v>5993</v>
      </c>
      <c r="BV885" s="47" t="s">
        <v>5993</v>
      </c>
      <c r="BW885" s="14" t="s">
        <v>8550</v>
      </c>
      <c r="BX885" s="83">
        <v>-0.10676691729323311</v>
      </c>
      <c r="BY885" s="82">
        <v>15.84</v>
      </c>
      <c r="BZ885" s="46">
        <v>16.792929292929294</v>
      </c>
      <c r="CA885" s="48" t="s">
        <v>8475</v>
      </c>
      <c r="CB885" s="45">
        <v>258552</v>
      </c>
      <c r="CC885" s="45">
        <v>87248</v>
      </c>
      <c r="CD885" s="45">
        <v>-289940</v>
      </c>
      <c r="CE885" s="45">
        <v>-84588</v>
      </c>
      <c r="CF885" s="14" t="s">
        <v>9387</v>
      </c>
      <c r="CG885" s="7" t="s">
        <v>8477</v>
      </c>
      <c r="CH885" s="215" t="s">
        <v>8498</v>
      </c>
      <c r="CI885" s="215" t="s">
        <v>8479</v>
      </c>
      <c r="CJ885" s="215" t="s">
        <v>8523</v>
      </c>
      <c r="CK885" s="43" t="s">
        <v>6965</v>
      </c>
      <c r="CL885" s="43" t="s">
        <v>5474</v>
      </c>
      <c r="CM885" s="43" t="s">
        <v>6944</v>
      </c>
      <c r="CN885" s="145">
        <v>2660</v>
      </c>
      <c r="CO885" s="145">
        <v>-31388</v>
      </c>
      <c r="CP885" s="148">
        <v>236426.49722395826</v>
      </c>
      <c r="CQ885" s="189">
        <v>-0.13646616541353387</v>
      </c>
      <c r="CR885" s="189">
        <v>0.63729999999999998</v>
      </c>
      <c r="CS885" s="99">
        <v>44355</v>
      </c>
      <c r="CT885" s="167" t="s">
        <v>8528</v>
      </c>
      <c r="CU885" s="43" t="s">
        <v>5474</v>
      </c>
      <c r="CV885" s="43" t="s">
        <v>5474</v>
      </c>
      <c r="CW885" s="43" t="s">
        <v>5474</v>
      </c>
      <c r="CX885" s="43" t="s">
        <v>5474</v>
      </c>
      <c r="CY885" s="43" t="s">
        <v>5474</v>
      </c>
      <c r="CZ885" s="43" t="s">
        <v>5474</v>
      </c>
      <c r="DA885" s="42" t="s">
        <v>5474</v>
      </c>
      <c r="DB885" s="42" t="s">
        <v>8528</v>
      </c>
      <c r="DC885" s="42" t="s">
        <v>5474</v>
      </c>
      <c r="DD885" s="42" t="s">
        <v>5474</v>
      </c>
      <c r="DE885" s="42" t="s">
        <v>5474</v>
      </c>
      <c r="DF885" s="42" t="s">
        <v>5474</v>
      </c>
      <c r="DG885" s="42" t="s">
        <v>5474</v>
      </c>
      <c r="DH885" s="42" t="s">
        <v>5474</v>
      </c>
    </row>
    <row r="886" spans="1:112">
      <c r="A886" s="22">
        <v>9951</v>
      </c>
      <c r="B886" s="7" t="s">
        <v>1618</v>
      </c>
      <c r="C886" s="21">
        <v>-0.13669999999999999</v>
      </c>
      <c r="D886" s="21">
        <v>-6.8500000000000005E-2</v>
      </c>
      <c r="E886" s="21">
        <v>-0.1031</v>
      </c>
      <c r="F886" s="21">
        <v>-0.1119</v>
      </c>
      <c r="G886" s="21">
        <v>0.25969999999999999</v>
      </c>
      <c r="H886" s="21">
        <v>-0.1371</v>
      </c>
      <c r="I886" s="21">
        <v>0.62370000000000003</v>
      </c>
      <c r="J886" s="21">
        <v>0.71579999999999999</v>
      </c>
      <c r="K886" s="21">
        <v>-1.9E-3</v>
      </c>
      <c r="L886" s="21">
        <v>2.1399999999999999E-2</v>
      </c>
      <c r="M886" s="21">
        <v>6.3E-3</v>
      </c>
      <c r="N886" s="21">
        <v>-1.6E-2</v>
      </c>
      <c r="O886" s="21">
        <v>5.4100000000000002E-2</v>
      </c>
      <c r="P886" s="21">
        <v>3.5499999999999997E-2</v>
      </c>
      <c r="Q886" s="21">
        <v>1.1900000000000001E-2</v>
      </c>
      <c r="R886" s="21">
        <v>8.3000000000000001E-3</v>
      </c>
      <c r="S886" s="21">
        <v>0.2419</v>
      </c>
      <c r="T886" s="21">
        <v>0.1198</v>
      </c>
      <c r="U886" s="10">
        <v>3.26</v>
      </c>
      <c r="V886" s="10">
        <v>8.0399999999999991</v>
      </c>
      <c r="W886" s="7">
        <v>4.7</v>
      </c>
      <c r="X886" s="20">
        <v>0.57979999999999998</v>
      </c>
      <c r="Y886" s="75">
        <v>2020</v>
      </c>
      <c r="Z886" s="7">
        <v>4.7</v>
      </c>
      <c r="AA886" s="7">
        <v>0</v>
      </c>
      <c r="AB886" s="51">
        <v>-134</v>
      </c>
      <c r="AC886" s="51">
        <v>-131</v>
      </c>
      <c r="AD886" s="51">
        <v>-93</v>
      </c>
      <c r="AE886" s="51">
        <v>-93</v>
      </c>
      <c r="AF886" s="51">
        <v>3</v>
      </c>
      <c r="AG886" s="51">
        <v>2</v>
      </c>
      <c r="AH886" s="20">
        <v>1.1999999999999999E-3</v>
      </c>
      <c r="AI886" s="7" t="s">
        <v>8481</v>
      </c>
      <c r="AJ886" s="67" t="s">
        <v>8757</v>
      </c>
      <c r="AK886" s="44">
        <v>-0.59736842105263166</v>
      </c>
      <c r="AL886" s="44">
        <v>-0.91034482758620705</v>
      </c>
      <c r="AM886" s="44">
        <v>0.5</v>
      </c>
      <c r="AN886" s="25">
        <v>0.44289044289044288</v>
      </c>
      <c r="AO886" s="25">
        <v>0.16899766899766899</v>
      </c>
      <c r="AP886" s="215">
        <v>85.8</v>
      </c>
      <c r="AQ886" s="215" t="s">
        <v>8552</v>
      </c>
      <c r="AR886" s="44">
        <v>5.8616647127784204E-3</v>
      </c>
      <c r="AS886" s="171" t="s">
        <v>7980</v>
      </c>
      <c r="AT886" s="171" t="s">
        <v>7425</v>
      </c>
      <c r="AU886" s="171" t="s">
        <v>6933</v>
      </c>
      <c r="AV886" s="7" t="s">
        <v>8470</v>
      </c>
      <c r="AW886" s="14" t="s">
        <v>6038</v>
      </c>
      <c r="AX886" s="49" t="s">
        <v>6009</v>
      </c>
      <c r="AY886" s="38" t="s">
        <v>6007</v>
      </c>
      <c r="AZ886" s="14" t="s">
        <v>6731</v>
      </c>
      <c r="BA886" s="49" t="s">
        <v>5967</v>
      </c>
      <c r="BB886" s="38" t="s">
        <v>6007</v>
      </c>
      <c r="BC886" s="7">
        <v>0.6</v>
      </c>
      <c r="BD886" s="14" t="s">
        <v>5959</v>
      </c>
      <c r="BE886" s="49" t="s">
        <v>5967</v>
      </c>
      <c r="BF886" s="38" t="s">
        <v>5961</v>
      </c>
      <c r="BG886" s="7">
        <v>0.3</v>
      </c>
      <c r="BH886" s="45">
        <v>210.3169524196787</v>
      </c>
      <c r="BI886" s="215" t="s">
        <v>8471</v>
      </c>
      <c r="BJ886" s="215" t="s">
        <v>8554</v>
      </c>
      <c r="BK886" s="7">
        <v>0.5</v>
      </c>
      <c r="BL886" s="25">
        <v>3.5087719298245281E-3</v>
      </c>
      <c r="BM886" s="20">
        <v>0.59287500000000004</v>
      </c>
      <c r="BN886" s="20">
        <v>0.52</v>
      </c>
      <c r="BO886" s="20">
        <v>0.65249999999999997</v>
      </c>
      <c r="BP886" s="46">
        <v>10.671641791044777</v>
      </c>
      <c r="BQ886" s="215" t="s">
        <v>8558</v>
      </c>
      <c r="BR886" s="79">
        <v>8.5314685314685404E-2</v>
      </c>
      <c r="BS886" s="9">
        <v>4.8643987451960857E-2</v>
      </c>
      <c r="BT886" s="9">
        <v>4.8643987451960857E-2</v>
      </c>
      <c r="BU886" s="47" t="s">
        <v>5993</v>
      </c>
      <c r="BV886" s="47" t="s">
        <v>5993</v>
      </c>
      <c r="BW886" s="14" t="s">
        <v>5474</v>
      </c>
      <c r="BX886" s="83">
        <v>0.35664335664335661</v>
      </c>
      <c r="BY886" s="82">
        <v>7.76</v>
      </c>
      <c r="BZ886" s="46">
        <v>11.056701030927835</v>
      </c>
      <c r="CA886" s="48" t="s">
        <v>5474</v>
      </c>
      <c r="CB886" s="45">
        <v>-11497.199999999999</v>
      </c>
      <c r="CC886" s="45">
        <v>-11239.8</v>
      </c>
      <c r="CD886" s="45">
        <v>-7979.4</v>
      </c>
      <c r="CE886" s="45">
        <v>-7979.4</v>
      </c>
      <c r="CF886" s="14" t="s">
        <v>9388</v>
      </c>
      <c r="CG886" s="7" t="s">
        <v>8590</v>
      </c>
      <c r="CH886" s="215" t="s">
        <v>8478</v>
      </c>
      <c r="CI886" s="215" t="s">
        <v>8479</v>
      </c>
      <c r="CJ886" s="215" t="s">
        <v>8479</v>
      </c>
      <c r="CK886" s="43" t="s">
        <v>6894</v>
      </c>
      <c r="CL886" s="43" t="s">
        <v>5474</v>
      </c>
      <c r="CM886" s="43" t="s">
        <v>5474</v>
      </c>
      <c r="CN886" s="145">
        <v>-19219.199999999997</v>
      </c>
      <c r="CO886" s="145">
        <v>-19476.599999999999</v>
      </c>
      <c r="CP886" s="148">
        <v>18045.19451760843</v>
      </c>
      <c r="CQ886" s="189" t="s">
        <v>5474</v>
      </c>
      <c r="CR886" s="189" t="s">
        <v>5474</v>
      </c>
      <c r="CS886" s="99" t="s">
        <v>5474</v>
      </c>
      <c r="CT886" s="167" t="s">
        <v>5474</v>
      </c>
      <c r="CU886" s="43" t="s">
        <v>5474</v>
      </c>
      <c r="CV886" s="43" t="s">
        <v>5474</v>
      </c>
      <c r="CW886" s="43" t="s">
        <v>5474</v>
      </c>
      <c r="CX886" s="43" t="s">
        <v>5474</v>
      </c>
      <c r="CY886" s="43" t="s">
        <v>5474</v>
      </c>
      <c r="CZ886" s="43" t="s">
        <v>5474</v>
      </c>
      <c r="DA886" s="42" t="s">
        <v>5474</v>
      </c>
      <c r="DB886" s="42" t="s">
        <v>5474</v>
      </c>
      <c r="DC886" s="42" t="s">
        <v>5474</v>
      </c>
      <c r="DD886" s="42" t="s">
        <v>5474</v>
      </c>
      <c r="DE886" s="42" t="s">
        <v>5474</v>
      </c>
      <c r="DF886" s="42" t="s">
        <v>5474</v>
      </c>
      <c r="DG886" s="42" t="s">
        <v>5474</v>
      </c>
      <c r="DH886" s="42" t="s">
        <v>5474</v>
      </c>
    </row>
    <row r="887" spans="1:112">
      <c r="A887" s="22">
        <v>1338</v>
      </c>
      <c r="B887" s="7" t="s">
        <v>74</v>
      </c>
      <c r="C887" s="21">
        <v>2.3699999999999999E-2</v>
      </c>
      <c r="D887" s="21">
        <v>8.8999999999999999E-3</v>
      </c>
      <c r="E887" s="21">
        <v>0.1159</v>
      </c>
      <c r="F887" s="21">
        <v>5.9999999999999995E-4</v>
      </c>
      <c r="G887" s="21">
        <v>0.32369999999999999</v>
      </c>
      <c r="H887" s="21"/>
      <c r="I887" s="21">
        <v>9.5625</v>
      </c>
      <c r="J887" s="21">
        <v>9.5625</v>
      </c>
      <c r="K887" s="21">
        <v>-2.4899999999999999E-2</v>
      </c>
      <c r="L887" s="21">
        <v>3.2399999999999998E-2</v>
      </c>
      <c r="M887" s="21">
        <v>-1.7600000000000001E-2</v>
      </c>
      <c r="N887" s="21">
        <v>-4.6600000000000003E-2</v>
      </c>
      <c r="O887" s="21">
        <v>0.1027</v>
      </c>
      <c r="P887" s="21">
        <v>2.0999999999999999E-3</v>
      </c>
      <c r="Q887" s="21">
        <v>4.8999999999999998E-3</v>
      </c>
      <c r="R887" s="21">
        <v>2.3999999999999998E-3</v>
      </c>
      <c r="S887" s="21">
        <v>7.6499999999999999E-2</v>
      </c>
      <c r="T887" s="21">
        <v>5.5500000000000001E-2</v>
      </c>
      <c r="U887" s="10">
        <v>1.37</v>
      </c>
      <c r="V887" s="10">
        <v>5.03</v>
      </c>
      <c r="W887" s="7">
        <v>3.9</v>
      </c>
      <c r="X887" s="20">
        <v>0.66</v>
      </c>
      <c r="Y887" s="75">
        <v>2020</v>
      </c>
      <c r="Z887" s="7">
        <v>3.5</v>
      </c>
      <c r="AA887" s="7">
        <v>0</v>
      </c>
      <c r="AB887" s="51">
        <v>-51</v>
      </c>
      <c r="AC887" s="51"/>
      <c r="AD887" s="51"/>
      <c r="AE887" s="51"/>
      <c r="AF887" s="51">
        <v>1</v>
      </c>
      <c r="AG887" s="51">
        <v>1</v>
      </c>
      <c r="AH887" s="20">
        <v>2.9999999999999997E-4</v>
      </c>
      <c r="AI887" s="7" t="s">
        <v>8467</v>
      </c>
      <c r="AJ887" s="67" t="s">
        <v>8494</v>
      </c>
      <c r="AK887" s="44">
        <v>-0.84615384615384615</v>
      </c>
      <c r="AL887" s="44">
        <v>-0.90000000000000013</v>
      </c>
      <c r="AM887" s="44">
        <v>-0.66666666666665875</v>
      </c>
      <c r="AN887" s="25">
        <v>0.40476190476190466</v>
      </c>
      <c r="AO887" s="25">
        <v>0.25641025641025639</v>
      </c>
      <c r="AP887" s="215">
        <v>54.6</v>
      </c>
      <c r="AQ887" s="215" t="s">
        <v>8552</v>
      </c>
      <c r="AR887" s="44">
        <v>9.2421441774491603E-3</v>
      </c>
      <c r="AS887" s="171" t="s">
        <v>7055</v>
      </c>
      <c r="AT887" s="171" t="s">
        <v>7056</v>
      </c>
      <c r="AU887" s="171" t="s">
        <v>7057</v>
      </c>
      <c r="AV887" s="7" t="s">
        <v>8470</v>
      </c>
      <c r="AW887" s="14" t="s">
        <v>6610</v>
      </c>
      <c r="AX887" s="49" t="s">
        <v>6009</v>
      </c>
      <c r="AY887" s="38" t="s">
        <v>6047</v>
      </c>
      <c r="AZ887" s="14" t="s">
        <v>6038</v>
      </c>
      <c r="BA887" s="49" t="s">
        <v>5967</v>
      </c>
      <c r="BB887" s="38" t="s">
        <v>6007</v>
      </c>
      <c r="BC887" s="7">
        <v>0.4</v>
      </c>
      <c r="BD887" s="14" t="s">
        <v>6002</v>
      </c>
      <c r="BE887" s="49" t="s">
        <v>5967</v>
      </c>
      <c r="BF887" s="38" t="s">
        <v>5961</v>
      </c>
      <c r="BG887" s="7">
        <v>0.6</v>
      </c>
      <c r="BH887" s="45">
        <v>171.28906434180018</v>
      </c>
      <c r="BI887" s="215" t="s">
        <v>8471</v>
      </c>
      <c r="BJ887" s="215" t="s">
        <v>8554</v>
      </c>
      <c r="BK887" s="7">
        <v>1.1000000000000001</v>
      </c>
      <c r="BL887" s="25">
        <v>1.834862385321127E-3</v>
      </c>
      <c r="BM887" s="20">
        <v>0.66474999999999995</v>
      </c>
      <c r="BN887" s="20">
        <v>0.64</v>
      </c>
      <c r="BO887" s="20">
        <v>0.68499999999999994</v>
      </c>
      <c r="BP887" s="46">
        <v>10.854870775347912</v>
      </c>
      <c r="BQ887" s="215" t="s">
        <v>8569</v>
      </c>
      <c r="BR887" s="79">
        <v>4.1575091575091504E-2</v>
      </c>
      <c r="BS887" s="9">
        <v>6.5197167995796113E-2</v>
      </c>
      <c r="BT887" s="9">
        <v>5.7913768556508538E-2</v>
      </c>
      <c r="BU887" s="47">
        <v>44405</v>
      </c>
      <c r="BV887" s="47">
        <v>44411</v>
      </c>
      <c r="BW887" s="14" t="s">
        <v>5474</v>
      </c>
      <c r="BX887" s="83">
        <v>0.24989010989010985</v>
      </c>
      <c r="BY887" s="82">
        <v>5.17</v>
      </c>
      <c r="BZ887" s="46">
        <v>10.56092843326886</v>
      </c>
      <c r="CA887" s="48" t="s">
        <v>5474</v>
      </c>
      <c r="CB887" s="45">
        <v>-2784.6</v>
      </c>
      <c r="CC887" s="45">
        <v>0</v>
      </c>
      <c r="CD887" s="45">
        <v>0</v>
      </c>
      <c r="CE887" s="45">
        <v>0</v>
      </c>
      <c r="CF887" s="14" t="s">
        <v>9389</v>
      </c>
      <c r="CG887" s="7" t="s">
        <v>8556</v>
      </c>
      <c r="CH887" s="215" t="s">
        <v>8546</v>
      </c>
      <c r="CI887" s="215" t="s">
        <v>8478</v>
      </c>
      <c r="CJ887" s="215" t="s">
        <v>8479</v>
      </c>
      <c r="CK887" s="43" t="s">
        <v>6887</v>
      </c>
      <c r="CL887" s="43" t="s">
        <v>5474</v>
      </c>
      <c r="CM887" s="43" t="s">
        <v>6898</v>
      </c>
      <c r="CN887" s="145">
        <v>0</v>
      </c>
      <c r="CO887" s="145">
        <v>-2784.6</v>
      </c>
      <c r="CP887" s="148">
        <v>9352.3829130622908</v>
      </c>
      <c r="CQ887" s="189">
        <v>-0.26007326007325998</v>
      </c>
      <c r="CR887" s="189">
        <v>0</v>
      </c>
      <c r="CS887" s="99">
        <v>45310</v>
      </c>
      <c r="CT887" s="167" t="s">
        <v>5474</v>
      </c>
      <c r="CU887" s="43" t="s">
        <v>5474</v>
      </c>
      <c r="CV887" s="43" t="s">
        <v>5474</v>
      </c>
      <c r="CW887" s="43" t="s">
        <v>5474</v>
      </c>
      <c r="CX887" s="43" t="s">
        <v>5474</v>
      </c>
      <c r="CY887" s="43" t="s">
        <v>5474</v>
      </c>
      <c r="CZ887" s="43" t="s">
        <v>5474</v>
      </c>
      <c r="DA887" s="42" t="s">
        <v>5474</v>
      </c>
      <c r="DB887" s="42" t="s">
        <v>5474</v>
      </c>
      <c r="DC887" s="42" t="s">
        <v>5474</v>
      </c>
      <c r="DD887" s="42" t="s">
        <v>5474</v>
      </c>
      <c r="DE887" s="42" t="s">
        <v>5474</v>
      </c>
      <c r="DF887" s="42" t="s">
        <v>5474</v>
      </c>
      <c r="DG887" s="42" t="s">
        <v>5474</v>
      </c>
      <c r="DH887" s="42" t="s">
        <v>5474</v>
      </c>
    </row>
    <row r="888" spans="1:112">
      <c r="A888" s="22">
        <v>8163</v>
      </c>
      <c r="B888" s="7" t="s">
        <v>1481</v>
      </c>
      <c r="C888" s="21">
        <v>-5.4100000000000002E-2</v>
      </c>
      <c r="D888" s="21">
        <v>0.20760000000000001</v>
      </c>
      <c r="E888" s="21">
        <v>-2.3199999999999998E-2</v>
      </c>
      <c r="F888" s="21">
        <v>0.2041</v>
      </c>
      <c r="G888" s="21">
        <v>0.3468</v>
      </c>
      <c r="H888" s="21">
        <v>0.54169999999999996</v>
      </c>
      <c r="I888" s="21">
        <v>0.2472</v>
      </c>
      <c r="J888" s="21">
        <v>0.46400000000000002</v>
      </c>
      <c r="K888" s="21">
        <v>9.5999999999999992E-3</v>
      </c>
      <c r="L888" s="21">
        <v>-8.9999999999999998E-4</v>
      </c>
      <c r="M888" s="21">
        <v>-5.4000000000000003E-3</v>
      </c>
      <c r="N888" s="21">
        <v>1.77E-2</v>
      </c>
      <c r="O888" s="21">
        <v>8.3999999999999995E-3</v>
      </c>
      <c r="P888" s="21">
        <v>6.7999999999999996E-3</v>
      </c>
      <c r="Q888" s="21">
        <v>6.6E-3</v>
      </c>
      <c r="R888" s="21">
        <v>1.9E-3</v>
      </c>
      <c r="S888" s="21">
        <v>9.8900000000000002E-2</v>
      </c>
      <c r="T888" s="21">
        <v>5.0500000000000003E-2</v>
      </c>
      <c r="U888" s="10">
        <v>1.83</v>
      </c>
      <c r="V888" s="10">
        <v>3.82</v>
      </c>
      <c r="W888" s="7">
        <v>2.46</v>
      </c>
      <c r="X888" s="20">
        <v>0.81979999999999997</v>
      </c>
      <c r="Y888" s="75">
        <v>2020</v>
      </c>
      <c r="Z888" s="7">
        <v>2.5</v>
      </c>
      <c r="AA888" s="7">
        <v>0</v>
      </c>
      <c r="AB888" s="51">
        <v>-1152</v>
      </c>
      <c r="AC888" s="51">
        <v>-205</v>
      </c>
      <c r="AD888" s="51">
        <v>-78</v>
      </c>
      <c r="AE888" s="51"/>
      <c r="AF888" s="51">
        <v>-9</v>
      </c>
      <c r="AG888" s="51">
        <v>16</v>
      </c>
      <c r="AH888" s="20">
        <v>4.0000000000000001E-3</v>
      </c>
      <c r="AI888" s="7" t="s">
        <v>8467</v>
      </c>
      <c r="AJ888" s="67" t="s">
        <v>8494</v>
      </c>
      <c r="AK888" s="44">
        <v>-0.60182370820668696</v>
      </c>
      <c r="AL888" s="44">
        <v>-0.75714285714285678</v>
      </c>
      <c r="AM888" s="44">
        <v>0.81578947368420962</v>
      </c>
      <c r="AN888" s="25">
        <v>0.3825581395348836</v>
      </c>
      <c r="AO888" s="25">
        <v>0.16279069767441862</v>
      </c>
      <c r="AP888" s="215">
        <v>43</v>
      </c>
      <c r="AQ888" s="215" t="s">
        <v>8552</v>
      </c>
      <c r="AR888" s="44">
        <v>3.9903264812575501E-2</v>
      </c>
      <c r="AS888" s="171" t="s">
        <v>7957</v>
      </c>
      <c r="AT888" s="171" t="s">
        <v>7183</v>
      </c>
      <c r="AU888" s="171" t="s">
        <v>7232</v>
      </c>
      <c r="AV888" s="7" t="s">
        <v>5474</v>
      </c>
      <c r="AW888" s="14" t="s">
        <v>6157</v>
      </c>
      <c r="AX888" s="49" t="s">
        <v>6337</v>
      </c>
      <c r="AY888" s="38" t="s">
        <v>6047</v>
      </c>
      <c r="AZ888" s="14" t="s">
        <v>6858</v>
      </c>
      <c r="BA888" s="49" t="s">
        <v>5967</v>
      </c>
      <c r="BB888" s="38" t="s">
        <v>5971</v>
      </c>
      <c r="BC888" s="7">
        <v>0.4</v>
      </c>
      <c r="BD888" s="14" t="s">
        <v>6087</v>
      </c>
      <c r="BE888" s="49" t="s">
        <v>5967</v>
      </c>
      <c r="BF888" s="38" t="s">
        <v>5961</v>
      </c>
      <c r="BG888" s="7">
        <v>0.6</v>
      </c>
      <c r="BH888" s="45">
        <v>5046.7331205140445</v>
      </c>
      <c r="BI888" s="215" t="s">
        <v>8489</v>
      </c>
      <c r="BJ888" s="215" t="s">
        <v>8472</v>
      </c>
      <c r="BK888" s="7">
        <v>6</v>
      </c>
      <c r="BL888" s="25">
        <v>3.7394451145958914E-2</v>
      </c>
      <c r="BM888" s="20">
        <v>0.65962500000000013</v>
      </c>
      <c r="BN888" s="20">
        <v>0.67749999999999999</v>
      </c>
      <c r="BO888" s="20">
        <v>0.64500000000000002</v>
      </c>
      <c r="BP888" s="46">
        <v>11.256544502617801</v>
      </c>
      <c r="BQ888" s="215" t="s">
        <v>8560</v>
      </c>
      <c r="BR888" s="79">
        <v>0.31231550387596879</v>
      </c>
      <c r="BS888" s="9">
        <v>5.1060597828286092E-2</v>
      </c>
      <c r="BT888" s="9">
        <v>5.1985420175693298E-2</v>
      </c>
      <c r="BU888" s="47" t="s">
        <v>5993</v>
      </c>
      <c r="BV888" s="47" t="s">
        <v>5993</v>
      </c>
      <c r="BW888" s="14" t="s">
        <v>8530</v>
      </c>
      <c r="BX888" s="83">
        <v>0.57477860465116248</v>
      </c>
      <c r="BY888" s="82">
        <v>4.13</v>
      </c>
      <c r="BZ888" s="46">
        <v>10.411622276029055</v>
      </c>
      <c r="CA888" s="48" t="s">
        <v>5474</v>
      </c>
      <c r="CB888" s="45">
        <v>-49536</v>
      </c>
      <c r="CC888" s="45">
        <v>-8815</v>
      </c>
      <c r="CD888" s="45">
        <v>-3354</v>
      </c>
      <c r="CE888" s="45">
        <v>0</v>
      </c>
      <c r="CF888" s="14" t="s">
        <v>9390</v>
      </c>
      <c r="CG888" s="7" t="s">
        <v>8477</v>
      </c>
      <c r="CH888" s="215" t="s">
        <v>8478</v>
      </c>
      <c r="CI888" s="215" t="s">
        <v>8479</v>
      </c>
      <c r="CJ888" s="215" t="s">
        <v>8479</v>
      </c>
      <c r="CK888" s="43" t="s">
        <v>6965</v>
      </c>
      <c r="CL888" s="43" t="s">
        <v>8480</v>
      </c>
      <c r="CM888" s="43" t="s">
        <v>6898</v>
      </c>
      <c r="CN888" s="145">
        <v>-8815</v>
      </c>
      <c r="CO888" s="145">
        <v>-52890</v>
      </c>
      <c r="CP888" s="148">
        <v>217009.52418210392</v>
      </c>
      <c r="CQ888" s="189" t="s">
        <v>5474</v>
      </c>
      <c r="CR888" s="189" t="s">
        <v>5474</v>
      </c>
      <c r="CS888" s="99" t="s">
        <v>5474</v>
      </c>
      <c r="CT888" s="167" t="s">
        <v>5474</v>
      </c>
      <c r="CU888" s="43" t="s">
        <v>5474</v>
      </c>
      <c r="CV888" s="43" t="s">
        <v>5474</v>
      </c>
      <c r="CW888" s="43" t="s">
        <v>5474</v>
      </c>
      <c r="CX888" s="43" t="s">
        <v>5474</v>
      </c>
      <c r="CY888" s="43" t="s">
        <v>5474</v>
      </c>
      <c r="CZ888" s="43" t="s">
        <v>5474</v>
      </c>
      <c r="DA888" s="42" t="s">
        <v>5474</v>
      </c>
      <c r="DB888" s="42" t="s">
        <v>5474</v>
      </c>
      <c r="DC888" s="42" t="s">
        <v>5474</v>
      </c>
      <c r="DD888" s="42" t="s">
        <v>5474</v>
      </c>
      <c r="DE888" s="42" t="s">
        <v>5474</v>
      </c>
      <c r="DF888" s="42" t="s">
        <v>5474</v>
      </c>
      <c r="DG888" s="42" t="s">
        <v>5474</v>
      </c>
      <c r="DH888" s="42" t="s">
        <v>5474</v>
      </c>
    </row>
    <row r="889" spans="1:112">
      <c r="A889" s="22">
        <v>3713</v>
      </c>
      <c r="B889" s="7" t="s">
        <v>5848</v>
      </c>
      <c r="C889" s="21">
        <v>-0.35070000000000001</v>
      </c>
      <c r="D889" s="21">
        <v>3</v>
      </c>
      <c r="E889" s="21">
        <v>-0.24179999999999999</v>
      </c>
      <c r="F889" s="21">
        <v>2.5442999999999998</v>
      </c>
      <c r="G889" s="21">
        <v>5.4272</v>
      </c>
      <c r="H889" s="21">
        <v>-3.6999999999999998E-2</v>
      </c>
      <c r="I889" s="21">
        <v>6.2</v>
      </c>
      <c r="J889" s="21">
        <v>14.25</v>
      </c>
      <c r="K889" s="21">
        <v>0.10390000000000001</v>
      </c>
      <c r="L889" s="21">
        <v>4.7100000000000003E-2</v>
      </c>
      <c r="M889" s="21">
        <v>7.46E-2</v>
      </c>
      <c r="N889" s="21">
        <v>5.5800000000000002E-2</v>
      </c>
      <c r="O889" s="21">
        <v>0.2848</v>
      </c>
      <c r="P889" s="21">
        <v>0.4829</v>
      </c>
      <c r="Q889" s="21">
        <v>6.1899999999999997E-2</v>
      </c>
      <c r="R889" s="21">
        <v>4.6399999999999997E-2</v>
      </c>
      <c r="S889" s="21">
        <v>2.6103999999999998</v>
      </c>
      <c r="T889" s="21">
        <v>0</v>
      </c>
      <c r="U889" s="10">
        <v>0.53</v>
      </c>
      <c r="V889" s="10">
        <v>0.63</v>
      </c>
      <c r="W889" s="7">
        <v>0</v>
      </c>
      <c r="X889" s="20">
        <v>0</v>
      </c>
      <c r="Y889" s="75"/>
      <c r="Z889" s="7"/>
      <c r="AA889" s="7"/>
      <c r="AB889" s="51">
        <v>53</v>
      </c>
      <c r="AC889" s="51">
        <v>-23</v>
      </c>
      <c r="AD889" s="51"/>
      <c r="AE889" s="51"/>
      <c r="AF889" s="51"/>
      <c r="AG889" s="51"/>
      <c r="AH889" s="20">
        <v>0</v>
      </c>
      <c r="AI889" s="7" t="s">
        <v>8493</v>
      </c>
      <c r="AJ889" s="67" t="s">
        <v>8494</v>
      </c>
      <c r="AK889" s="44">
        <v>-0.95411764705882351</v>
      </c>
      <c r="AL889" s="44">
        <v>-0.70895522388059673</v>
      </c>
      <c r="AM889" s="44">
        <v>0.88235294117647645</v>
      </c>
      <c r="AN889" s="25">
        <v>1.1821974965229485</v>
      </c>
      <c r="AO889" s="25">
        <v>0.18636995827538255</v>
      </c>
      <c r="AP889" s="215">
        <v>35.950000000000003</v>
      </c>
      <c r="AQ889" s="215" t="s">
        <v>8552</v>
      </c>
      <c r="AR889" s="44">
        <v>9.8314606741572996E-3</v>
      </c>
      <c r="AS889" s="171" t="s">
        <v>7957</v>
      </c>
      <c r="AT889" s="171" t="s">
        <v>7264</v>
      </c>
      <c r="AU889" s="171" t="s">
        <v>6948</v>
      </c>
      <c r="AV889" s="7" t="s">
        <v>8470</v>
      </c>
      <c r="AW889" s="14" t="s">
        <v>7547</v>
      </c>
      <c r="AX889" s="49" t="s">
        <v>6039</v>
      </c>
      <c r="AY889" s="38" t="s">
        <v>5971</v>
      </c>
      <c r="AZ889" s="14" t="s">
        <v>6326</v>
      </c>
      <c r="BA889" s="49" t="s">
        <v>5993</v>
      </c>
      <c r="BB889" s="38" t="s">
        <v>5993</v>
      </c>
      <c r="BC889" s="7">
        <v>0.2</v>
      </c>
      <c r="BD889" s="14" t="s">
        <v>6323</v>
      </c>
      <c r="BE889" s="49" t="s">
        <v>5993</v>
      </c>
      <c r="BF889" s="38" t="s">
        <v>5993</v>
      </c>
      <c r="BG889" s="7">
        <v>3.5</v>
      </c>
      <c r="BH889" s="45">
        <v>231.92381135567825</v>
      </c>
      <c r="BI889" s="215" t="s">
        <v>8471</v>
      </c>
      <c r="BJ889" s="215" t="s">
        <v>8554</v>
      </c>
      <c r="BK889" s="7">
        <v>1.4</v>
      </c>
      <c r="BL889" s="25">
        <v>2.130681818181818E-2</v>
      </c>
      <c r="BM889" s="20">
        <v>0.71781249999999996</v>
      </c>
      <c r="BN889" s="20">
        <v>0.70750000000000002</v>
      </c>
      <c r="BO889" s="20">
        <v>0.72624999999999995</v>
      </c>
      <c r="BP889" s="46">
        <v>57.06349206349207</v>
      </c>
      <c r="BQ889" s="215" t="s">
        <v>8553</v>
      </c>
      <c r="BR889" s="79">
        <v>-0.72294853963838668</v>
      </c>
      <c r="BS889" s="9">
        <v>0</v>
      </c>
      <c r="BT889" s="9">
        <v>0</v>
      </c>
      <c r="BU889" s="47" t="s">
        <v>5993</v>
      </c>
      <c r="BV889" s="47" t="s">
        <v>5993</v>
      </c>
      <c r="BW889" s="14" t="s">
        <v>5474</v>
      </c>
      <c r="BX889" s="83">
        <v>-0.65368567454798321</v>
      </c>
      <c r="BY889" s="82">
        <v>0.83000000000000007</v>
      </c>
      <c r="BZ889" s="46">
        <v>43.313253012048193</v>
      </c>
      <c r="CA889" s="48" t="s">
        <v>8485</v>
      </c>
      <c r="CB889" s="45">
        <v>1905.3500000000001</v>
      </c>
      <c r="CC889" s="45">
        <v>-826.85</v>
      </c>
      <c r="CD889" s="45">
        <v>0</v>
      </c>
      <c r="CE889" s="45">
        <v>0</v>
      </c>
      <c r="CF889" s="14" t="e">
        <v>#N/A</v>
      </c>
      <c r="CG889" s="7" t="s">
        <v>8477</v>
      </c>
      <c r="CH889" s="215" t="s">
        <v>8478</v>
      </c>
      <c r="CI889" s="215" t="s">
        <v>8479</v>
      </c>
      <c r="CJ889" s="215" t="s">
        <v>8479</v>
      </c>
      <c r="CK889" s="43" t="s">
        <v>5474</v>
      </c>
      <c r="CL889" s="43" t="s">
        <v>8480</v>
      </c>
      <c r="CM889" s="43" t="s">
        <v>6898</v>
      </c>
      <c r="CN889" s="145">
        <v>-826.85</v>
      </c>
      <c r="CO889" s="145">
        <v>1905.3500000000001</v>
      </c>
      <c r="CP889" s="148">
        <v>8337.661018236633</v>
      </c>
      <c r="CQ889" s="189">
        <v>-0.49652294853963819</v>
      </c>
      <c r="CR889" s="189">
        <v>0</v>
      </c>
      <c r="CS889" s="99">
        <v>45361</v>
      </c>
      <c r="CT889" s="167" t="s">
        <v>5474</v>
      </c>
      <c r="CU889" s="43" t="s">
        <v>5474</v>
      </c>
      <c r="CV889" s="43" t="s">
        <v>5474</v>
      </c>
      <c r="CW889" s="43" t="s">
        <v>5474</v>
      </c>
      <c r="CX889" s="43" t="s">
        <v>5474</v>
      </c>
      <c r="CY889" s="43" t="s">
        <v>5474</v>
      </c>
      <c r="CZ889" s="43" t="s">
        <v>5474</v>
      </c>
      <c r="DA889" s="42" t="s">
        <v>5474</v>
      </c>
      <c r="DB889" s="42" t="s">
        <v>5474</v>
      </c>
      <c r="DC889" s="42" t="s">
        <v>5474</v>
      </c>
      <c r="DD889" s="42" t="s">
        <v>5474</v>
      </c>
      <c r="DE889" s="42" t="s">
        <v>5474</v>
      </c>
      <c r="DF889" s="42" t="s">
        <v>5474</v>
      </c>
      <c r="DG889" s="42" t="s">
        <v>5474</v>
      </c>
      <c r="DH889" s="42" t="s">
        <v>5474</v>
      </c>
    </row>
    <row r="890" spans="1:112">
      <c r="A890" s="22">
        <v>6589</v>
      </c>
      <c r="B890" s="7" t="s">
        <v>4033</v>
      </c>
      <c r="C890" s="21">
        <v>2.5558000000000001</v>
      </c>
      <c r="D890" s="21">
        <v>4.7294999999999998</v>
      </c>
      <c r="E890" s="21">
        <v>2.2532999999999999</v>
      </c>
      <c r="F890" s="21">
        <v>2.0869</v>
      </c>
      <c r="G890" s="21">
        <v>0.99429999999999996</v>
      </c>
      <c r="H890" s="21">
        <v>0.41439999999999999</v>
      </c>
      <c r="I890" s="21">
        <v>0.62639999999999996</v>
      </c>
      <c r="J890" s="21">
        <v>0.53680000000000005</v>
      </c>
      <c r="K890" s="21">
        <v>-0.1008</v>
      </c>
      <c r="L890" s="21">
        <v>-0.11360000000000001</v>
      </c>
      <c r="M890" s="21">
        <v>7.0099999999999996E-2</v>
      </c>
      <c r="N890" s="21">
        <v>0.49230000000000002</v>
      </c>
      <c r="O890" s="21">
        <v>1.0407999999999999</v>
      </c>
      <c r="P890" s="21">
        <v>1.3269</v>
      </c>
      <c r="Q890" s="21">
        <v>7.2700000000000001E-2</v>
      </c>
      <c r="R890" s="21">
        <v>4.5400000000000003E-2</v>
      </c>
      <c r="S890" s="21">
        <v>0</v>
      </c>
      <c r="T890" s="21">
        <v>0</v>
      </c>
      <c r="U890" s="10">
        <v>-1.76</v>
      </c>
      <c r="V890" s="10">
        <v>-3.53</v>
      </c>
      <c r="W890" s="7">
        <v>0</v>
      </c>
      <c r="X890" s="20">
        <v>0</v>
      </c>
      <c r="Y890" s="75"/>
      <c r="Z890" s="7"/>
      <c r="AA890" s="7"/>
      <c r="AB890" s="51">
        <v>44</v>
      </c>
      <c r="AC890" s="51">
        <v>288</v>
      </c>
      <c r="AD890" s="51"/>
      <c r="AE890" s="51"/>
      <c r="AF890" s="51">
        <v>-31</v>
      </c>
      <c r="AG890" s="51"/>
      <c r="AH890" s="20">
        <v>0</v>
      </c>
      <c r="AI890" s="7" t="s">
        <v>8481</v>
      </c>
      <c r="AJ890" s="67" t="s">
        <v>8757</v>
      </c>
      <c r="AK890" s="44">
        <v>0.57827476038338665</v>
      </c>
      <c r="AL890" s="44">
        <v>-0.89130434782608692</v>
      </c>
      <c r="AM890" s="44">
        <v>-0.5714285714285714</v>
      </c>
      <c r="AN890" s="25">
        <v>1.2131782945736433</v>
      </c>
      <c r="AO890" s="25">
        <v>0.17829457364341086</v>
      </c>
      <c r="AP890" s="215">
        <v>129</v>
      </c>
      <c r="AQ890" s="215" t="s">
        <v>8552</v>
      </c>
      <c r="AR890" s="44">
        <v>1.5748031496062902E-2</v>
      </c>
      <c r="AS890" s="171" t="s">
        <v>7230</v>
      </c>
      <c r="AT890" s="171" t="s">
        <v>7494</v>
      </c>
      <c r="AU890" s="171" t="s">
        <v>7102</v>
      </c>
      <c r="AV890" s="7" t="s">
        <v>8470</v>
      </c>
      <c r="AW890" s="14" t="s">
        <v>6038</v>
      </c>
      <c r="AX890" s="49" t="s">
        <v>5967</v>
      </c>
      <c r="AY890" s="38" t="s">
        <v>6007</v>
      </c>
      <c r="AZ890" s="14" t="s">
        <v>6152</v>
      </c>
      <c r="BA890" s="49" t="s">
        <v>6039</v>
      </c>
      <c r="BB890" s="38" t="s">
        <v>5971</v>
      </c>
      <c r="BC890" s="7">
        <v>0.3</v>
      </c>
      <c r="BD890" s="14" t="s">
        <v>6436</v>
      </c>
      <c r="BE890" s="49" t="s">
        <v>5967</v>
      </c>
      <c r="BF890" s="38" t="s">
        <v>5961</v>
      </c>
      <c r="BG890" s="7">
        <v>1</v>
      </c>
      <c r="BH890" s="45">
        <v>1671.0096807127595</v>
      </c>
      <c r="BI890" s="215" t="s">
        <v>8489</v>
      </c>
      <c r="BJ890" s="215" t="s">
        <v>8568</v>
      </c>
      <c r="BK890" s="7">
        <v>0.6</v>
      </c>
      <c r="BL890" s="25">
        <v>1.1764705882352941E-2</v>
      </c>
      <c r="BM890" s="20">
        <v>0.85312500000000002</v>
      </c>
      <c r="BN890" s="20">
        <v>0.99750000000000005</v>
      </c>
      <c r="BO890" s="20">
        <v>0.73499999999999999</v>
      </c>
      <c r="BP890" s="46" t="s">
        <v>8473</v>
      </c>
      <c r="BQ890" s="215" t="s">
        <v>8473</v>
      </c>
      <c r="BR890" s="79" t="s">
        <v>8473</v>
      </c>
      <c r="BS890" s="9">
        <v>0</v>
      </c>
      <c r="BT890" s="9">
        <v>0</v>
      </c>
      <c r="BU890" s="47" t="s">
        <v>5993</v>
      </c>
      <c r="BV890" s="47" t="s">
        <v>5993</v>
      </c>
      <c r="BW890" s="14" t="s">
        <v>5474</v>
      </c>
      <c r="BX890" s="83" t="s">
        <v>8473</v>
      </c>
      <c r="BY890" s="82" t="s">
        <v>8473</v>
      </c>
      <c r="BZ890" s="46" t="s">
        <v>8473</v>
      </c>
      <c r="CA890" s="48" t="s">
        <v>8475</v>
      </c>
      <c r="CB890" s="45">
        <v>5676</v>
      </c>
      <c r="CC890" s="45">
        <v>37152</v>
      </c>
      <c r="CD890" s="45">
        <v>0</v>
      </c>
      <c r="CE890" s="45">
        <v>0</v>
      </c>
      <c r="CF890" s="14" t="s">
        <v>4034</v>
      </c>
      <c r="CG890" s="7" t="s">
        <v>8556</v>
      </c>
      <c r="CH890" s="215" t="s">
        <v>8478</v>
      </c>
      <c r="CI890" s="215" t="s">
        <v>8479</v>
      </c>
      <c r="CJ890" s="215" t="s">
        <v>8479</v>
      </c>
      <c r="CK890" s="43" t="s">
        <v>6965</v>
      </c>
      <c r="CL890" s="43" t="s">
        <v>5474</v>
      </c>
      <c r="CM890" s="43" t="s">
        <v>5474</v>
      </c>
      <c r="CN890" s="145">
        <v>37152</v>
      </c>
      <c r="CO890" s="145">
        <v>5676</v>
      </c>
      <c r="CP890" s="148">
        <v>215560.24881194599</v>
      </c>
      <c r="CQ890" s="189">
        <v>0.55736434108527133</v>
      </c>
      <c r="CR890" s="189">
        <v>0</v>
      </c>
      <c r="CS890" s="99">
        <v>44710</v>
      </c>
      <c r="CT890" s="167" t="s">
        <v>5474</v>
      </c>
      <c r="CU890" s="43" t="s">
        <v>5474</v>
      </c>
      <c r="CV890" s="43" t="s">
        <v>5474</v>
      </c>
      <c r="CW890" s="43" t="s">
        <v>5474</v>
      </c>
      <c r="CX890" s="43" t="s">
        <v>5474</v>
      </c>
      <c r="CY890" s="43" t="s">
        <v>5474</v>
      </c>
      <c r="CZ890" s="43" t="s">
        <v>5474</v>
      </c>
      <c r="DA890" s="42" t="s">
        <v>5474</v>
      </c>
      <c r="DB890" s="42" t="s">
        <v>5474</v>
      </c>
      <c r="DC890" s="42" t="s">
        <v>5474</v>
      </c>
      <c r="DD890" s="42" t="s">
        <v>5474</v>
      </c>
      <c r="DE890" s="42" t="s">
        <v>5474</v>
      </c>
      <c r="DF890" s="42" t="s">
        <v>5474</v>
      </c>
      <c r="DG890" s="42" t="s">
        <v>5474</v>
      </c>
      <c r="DH890" s="42" t="s">
        <v>5474</v>
      </c>
    </row>
    <row r="891" spans="1:112">
      <c r="A891" s="22">
        <v>8464</v>
      </c>
      <c r="B891" s="7" t="s">
        <v>1543</v>
      </c>
      <c r="C891" s="21">
        <v>-8.8000000000000005E-3</v>
      </c>
      <c r="D891" s="21">
        <v>3.8899999999999997E-2</v>
      </c>
      <c r="E891" s="21">
        <v>-3.15E-2</v>
      </c>
      <c r="F891" s="21">
        <v>2.8899999999999999E-2</v>
      </c>
      <c r="G891" s="21">
        <v>0.28070000000000001</v>
      </c>
      <c r="H891" s="21">
        <v>-4.5699999999999998E-2</v>
      </c>
      <c r="I891" s="21">
        <v>1.46E-2</v>
      </c>
      <c r="J891" s="21">
        <v>0.23880000000000001</v>
      </c>
      <c r="K891" s="21">
        <v>2.0999999999999999E-3</v>
      </c>
      <c r="L891" s="21">
        <v>-4.0300000000000002E-2</v>
      </c>
      <c r="M891" s="21">
        <v>1.78E-2</v>
      </c>
      <c r="N891" s="21">
        <v>1E-3</v>
      </c>
      <c r="O891" s="21">
        <v>-4.1599999999999998E-2</v>
      </c>
      <c r="P891" s="21">
        <v>1.23E-2</v>
      </c>
      <c r="Q891" s="21">
        <v>3.3E-3</v>
      </c>
      <c r="R891" s="21">
        <v>-3.3E-3</v>
      </c>
      <c r="S891" s="21">
        <v>0.2477</v>
      </c>
      <c r="T891" s="21">
        <v>1.1076999999999999</v>
      </c>
      <c r="U891" s="10">
        <v>8.56</v>
      </c>
      <c r="V891" s="10">
        <v>18.02</v>
      </c>
      <c r="W891" s="7">
        <v>10</v>
      </c>
      <c r="X891" s="20">
        <v>0.73599999999999999</v>
      </c>
      <c r="Y891" s="75">
        <v>2020</v>
      </c>
      <c r="Z891" s="7">
        <v>10</v>
      </c>
      <c r="AA891" s="7">
        <v>0</v>
      </c>
      <c r="AB891" s="51">
        <v>231</v>
      </c>
      <c r="AC891" s="51">
        <v>140</v>
      </c>
      <c r="AD891" s="51">
        <v>-160</v>
      </c>
      <c r="AE891" s="51">
        <v>-100</v>
      </c>
      <c r="AF891" s="51">
        <v>-13</v>
      </c>
      <c r="AG891" s="51">
        <v>1</v>
      </c>
      <c r="AH891" s="20">
        <v>7.4999999999999997E-3</v>
      </c>
      <c r="AI891" s="7" t="s">
        <v>8481</v>
      </c>
      <c r="AJ891" s="67" t="s">
        <v>8494</v>
      </c>
      <c r="AK891" s="44">
        <v>0.57480314960629919</v>
      </c>
      <c r="AL891" s="44">
        <v>-0.80198019801980203</v>
      </c>
      <c r="AM891" s="44">
        <v>0.78260869565217395</v>
      </c>
      <c r="AN891" s="25">
        <v>0.45519713261648748</v>
      </c>
      <c r="AO891" s="25">
        <v>0.24133811230585425</v>
      </c>
      <c r="AP891" s="215">
        <v>418.5</v>
      </c>
      <c r="AQ891" s="215" t="s">
        <v>8552</v>
      </c>
      <c r="AR891" s="44">
        <v>9.6501809408926394E-3</v>
      </c>
      <c r="AS891" s="171" t="s">
        <v>7230</v>
      </c>
      <c r="AT891" s="171" t="s">
        <v>7597</v>
      </c>
      <c r="AU891" s="171" t="s">
        <v>7021</v>
      </c>
      <c r="AV891" s="7" t="s">
        <v>5474</v>
      </c>
      <c r="AW891" s="14" t="s">
        <v>6872</v>
      </c>
      <c r="AX891" s="49" t="s">
        <v>6009</v>
      </c>
      <c r="AY891" s="38" t="s">
        <v>6007</v>
      </c>
      <c r="AZ891" s="14" t="s">
        <v>6057</v>
      </c>
      <c r="BA891" s="49" t="s">
        <v>5967</v>
      </c>
      <c r="BB891" s="38" t="s">
        <v>5961</v>
      </c>
      <c r="BC891" s="7">
        <v>0.5</v>
      </c>
      <c r="BD891" s="14" t="s">
        <v>6077</v>
      </c>
      <c r="BE891" s="49" t="s">
        <v>5960</v>
      </c>
      <c r="BF891" s="38" t="s">
        <v>5989</v>
      </c>
      <c r="BG891" s="7">
        <v>1.1000000000000001</v>
      </c>
      <c r="BH891" s="45">
        <v>306.29511124020894</v>
      </c>
      <c r="BI891" s="215" t="s">
        <v>8471</v>
      </c>
      <c r="BJ891" s="215" t="s">
        <v>8568</v>
      </c>
      <c r="BK891" s="7">
        <v>0.7</v>
      </c>
      <c r="BL891" s="25">
        <v>2.197802197802198E-2</v>
      </c>
      <c r="BM891" s="20">
        <v>0.61162499999999997</v>
      </c>
      <c r="BN891" s="20">
        <v>0.60749999999999993</v>
      </c>
      <c r="BO891" s="20">
        <v>0.61499999999999999</v>
      </c>
      <c r="BP891" s="46">
        <v>23.224195338512764</v>
      </c>
      <c r="BQ891" s="215" t="s">
        <v>8483</v>
      </c>
      <c r="BR891" s="79">
        <v>-0.47650497809637599</v>
      </c>
      <c r="BS891" s="9">
        <v>1.793991410701401E-2</v>
      </c>
      <c r="BT891" s="9">
        <v>1.793991410701401E-2</v>
      </c>
      <c r="BU891" s="47" t="s">
        <v>5993</v>
      </c>
      <c r="BV891" s="47">
        <v>44396</v>
      </c>
      <c r="BW891" s="14" t="s">
        <v>8550</v>
      </c>
      <c r="BX891" s="83">
        <v>-0.37180597371565127</v>
      </c>
      <c r="BY891" s="82">
        <v>17.86</v>
      </c>
      <c r="BZ891" s="46">
        <v>23.432250839865624</v>
      </c>
      <c r="CA891" s="48" t="s">
        <v>8475</v>
      </c>
      <c r="CB891" s="45">
        <v>96673.5</v>
      </c>
      <c r="CC891" s="45">
        <v>58590</v>
      </c>
      <c r="CD891" s="45">
        <v>-66960</v>
      </c>
      <c r="CE891" s="45">
        <v>-41850</v>
      </c>
      <c r="CF891" s="14" t="s">
        <v>9391</v>
      </c>
      <c r="CG891" s="7" t="s">
        <v>8477</v>
      </c>
      <c r="CH891" s="215" t="s">
        <v>8479</v>
      </c>
      <c r="CI891" s="215" t="s">
        <v>8478</v>
      </c>
      <c r="CJ891" s="215" t="s">
        <v>8479</v>
      </c>
      <c r="CK891" s="43" t="s">
        <v>6894</v>
      </c>
      <c r="CL891" s="43" t="s">
        <v>5474</v>
      </c>
      <c r="CM891" s="43" t="s">
        <v>6898</v>
      </c>
      <c r="CN891" s="145">
        <v>16740</v>
      </c>
      <c r="CO891" s="145">
        <v>29713.5</v>
      </c>
      <c r="CP891" s="148">
        <v>128184.50405402743</v>
      </c>
      <c r="CQ891" s="189" t="s">
        <v>5474</v>
      </c>
      <c r="CR891" s="189" t="s">
        <v>5474</v>
      </c>
      <c r="CS891" s="99" t="s">
        <v>5474</v>
      </c>
      <c r="CT891" s="167" t="s">
        <v>5474</v>
      </c>
      <c r="CU891" s="43" t="s">
        <v>5474</v>
      </c>
      <c r="CV891" s="43" t="s">
        <v>5474</v>
      </c>
      <c r="CW891" s="43" t="s">
        <v>5474</v>
      </c>
      <c r="CX891" s="43" t="s">
        <v>5474</v>
      </c>
      <c r="CY891" s="43" t="s">
        <v>5474</v>
      </c>
      <c r="CZ891" s="43" t="s">
        <v>5474</v>
      </c>
      <c r="DA891" s="42" t="s">
        <v>5474</v>
      </c>
      <c r="DB891" s="42" t="s">
        <v>5474</v>
      </c>
      <c r="DC891" s="42" t="s">
        <v>5474</v>
      </c>
      <c r="DD891" s="42" t="s">
        <v>5474</v>
      </c>
      <c r="DE891" s="42" t="s">
        <v>5474</v>
      </c>
      <c r="DF891" s="42" t="s">
        <v>5474</v>
      </c>
      <c r="DG891" s="42" t="s">
        <v>5474</v>
      </c>
      <c r="DH891" s="42" t="s">
        <v>5473</v>
      </c>
    </row>
    <row r="892" spans="1:112">
      <c r="A892" s="22">
        <v>4109</v>
      </c>
      <c r="B892" s="7" t="s">
        <v>5850</v>
      </c>
      <c r="C892" s="21">
        <v>-1.3299999999999999E-2</v>
      </c>
      <c r="D892" s="21">
        <v>-7.6799999999999993E-2</v>
      </c>
      <c r="E892" s="21">
        <v>-4.7399999999999998E-2</v>
      </c>
      <c r="F892" s="21">
        <v>-8.7999999999999995E-2</v>
      </c>
      <c r="G892" s="21">
        <v>-0.2152</v>
      </c>
      <c r="H892" s="21">
        <v>1</v>
      </c>
      <c r="I892" s="21">
        <v>1</v>
      </c>
      <c r="J892" s="21">
        <v>0.92500000000000004</v>
      </c>
      <c r="K892" s="21">
        <v>5.8999999999999997E-2</v>
      </c>
      <c r="L892" s="21">
        <v>0.50760000000000005</v>
      </c>
      <c r="M892" s="21">
        <v>0.1497</v>
      </c>
      <c r="N892" s="21">
        <v>4.5400000000000003E-2</v>
      </c>
      <c r="O892" s="21">
        <v>0.44600000000000001</v>
      </c>
      <c r="P892" s="21">
        <v>0.1067</v>
      </c>
      <c r="Q892" s="21">
        <v>1.35E-2</v>
      </c>
      <c r="R892" s="21">
        <v>1.01E-2</v>
      </c>
      <c r="S892" s="21">
        <v>-7.0199999999999999E-2</v>
      </c>
      <c r="T892" s="21">
        <v>-0.04</v>
      </c>
      <c r="U892" s="10">
        <v>-0.03</v>
      </c>
      <c r="V892" s="10">
        <v>-7.0000000000000007E-2</v>
      </c>
      <c r="W892" s="7">
        <v>9.6000000000000002E-2</v>
      </c>
      <c r="X892" s="20">
        <v>1</v>
      </c>
      <c r="Y892" s="75"/>
      <c r="Z892" s="7"/>
      <c r="AA892" s="7"/>
      <c r="AB892" s="51">
        <v>-27</v>
      </c>
      <c r="AC892" s="51"/>
      <c r="AD892" s="51"/>
      <c r="AE892" s="51"/>
      <c r="AF892" s="51"/>
      <c r="AG892" s="51"/>
      <c r="AH892" s="20">
        <v>0</v>
      </c>
      <c r="AI892" s="7" t="s">
        <v>8493</v>
      </c>
      <c r="AJ892" s="67" t="s">
        <v>9174</v>
      </c>
      <c r="AK892" s="44">
        <v>-0.97435897435897434</v>
      </c>
      <c r="AL892" s="44">
        <v>-0.79999999999999949</v>
      </c>
      <c r="AM892" s="44">
        <v>1</v>
      </c>
      <c r="AN892" s="25">
        <v>0.44999999999999996</v>
      </c>
      <c r="AO892" s="25">
        <v>5.7692307692307696E-2</v>
      </c>
      <c r="AP892" s="215">
        <v>13</v>
      </c>
      <c r="AQ892" s="215" t="s">
        <v>8552</v>
      </c>
      <c r="AR892" s="44">
        <v>7.7519379844961196E-3</v>
      </c>
      <c r="AS892" s="171" t="s">
        <v>7230</v>
      </c>
      <c r="AT892" s="171" t="s">
        <v>7058</v>
      </c>
      <c r="AU892" s="171" t="s">
        <v>7504</v>
      </c>
      <c r="AV892" s="7" t="s">
        <v>8470</v>
      </c>
      <c r="AW892" s="14" t="s">
        <v>6551</v>
      </c>
      <c r="AX892" s="49" t="s">
        <v>6039</v>
      </c>
      <c r="AY892" s="38" t="s">
        <v>6047</v>
      </c>
      <c r="AZ892" s="14" t="s">
        <v>6517</v>
      </c>
      <c r="BA892" s="49" t="s">
        <v>5967</v>
      </c>
      <c r="BB892" s="38" t="s">
        <v>6047</v>
      </c>
      <c r="BC892" s="7">
        <v>0.8</v>
      </c>
      <c r="BD892" s="14" t="s">
        <v>6272</v>
      </c>
      <c r="BE892" s="49" t="s">
        <v>5967</v>
      </c>
      <c r="BF892" s="38" t="s">
        <v>6007</v>
      </c>
      <c r="BG892" s="7">
        <v>0.4</v>
      </c>
      <c r="BH892" s="45">
        <v>30.305007425196379</v>
      </c>
      <c r="BI892" s="215" t="s">
        <v>8495</v>
      </c>
      <c r="BJ892" s="215" t="s">
        <v>8554</v>
      </c>
      <c r="BK892" s="7">
        <v>0.7</v>
      </c>
      <c r="BL892" s="25">
        <v>1.1673151750972791E-2</v>
      </c>
      <c r="BM892" s="20">
        <v>0.70181249999999995</v>
      </c>
      <c r="BN892" s="20">
        <v>0.56499999999999995</v>
      </c>
      <c r="BO892" s="20">
        <v>0.81374999999999986</v>
      </c>
      <c r="BP892" s="46" t="s">
        <v>8473</v>
      </c>
      <c r="BQ892" s="215" t="s">
        <v>8473</v>
      </c>
      <c r="BR892" s="79" t="s">
        <v>8473</v>
      </c>
      <c r="BS892" s="9">
        <v>1.525690097544885E-3</v>
      </c>
      <c r="BT892" s="9">
        <v>0</v>
      </c>
      <c r="BU892" s="47" t="s">
        <v>5993</v>
      </c>
      <c r="BV892" s="47" t="s">
        <v>5993</v>
      </c>
      <c r="BW892" s="14" t="s">
        <v>5474</v>
      </c>
      <c r="BX892" s="83" t="s">
        <v>8473</v>
      </c>
      <c r="BY892" s="82" t="s">
        <v>8473</v>
      </c>
      <c r="BZ892" s="46" t="s">
        <v>8473</v>
      </c>
      <c r="CA892" s="48" t="s">
        <v>5474</v>
      </c>
      <c r="CB892" s="45">
        <v>-351</v>
      </c>
      <c r="CC892" s="45">
        <v>0</v>
      </c>
      <c r="CD892" s="45">
        <v>0</v>
      </c>
      <c r="CE892" s="45">
        <v>0</v>
      </c>
      <c r="CF892" s="14" t="s">
        <v>9392</v>
      </c>
      <c r="CG892" s="7" t="s">
        <v>8477</v>
      </c>
      <c r="CH892" s="215" t="s">
        <v>8498</v>
      </c>
      <c r="CI892" s="215" t="s">
        <v>8479</v>
      </c>
      <c r="CJ892" s="215" t="s">
        <v>8479</v>
      </c>
      <c r="CK892" s="43" t="s">
        <v>7656</v>
      </c>
      <c r="CL892" s="43" t="s">
        <v>8480</v>
      </c>
      <c r="CM892" s="43" t="s">
        <v>5474</v>
      </c>
      <c r="CN892" s="145">
        <v>0</v>
      </c>
      <c r="CO892" s="145">
        <v>-351</v>
      </c>
      <c r="CP892" s="148">
        <v>393.96509652755293</v>
      </c>
      <c r="CQ892" s="189" t="s">
        <v>5474</v>
      </c>
      <c r="CR892" s="189" t="s">
        <v>5474</v>
      </c>
      <c r="CS892" s="99" t="s">
        <v>5474</v>
      </c>
      <c r="CT892" s="167" t="s">
        <v>5474</v>
      </c>
      <c r="CU892" s="43" t="s">
        <v>5474</v>
      </c>
      <c r="CV892" s="43" t="s">
        <v>5474</v>
      </c>
      <c r="CW892" s="43" t="s">
        <v>5474</v>
      </c>
      <c r="CX892" s="43" t="s">
        <v>5474</v>
      </c>
      <c r="CY892" s="43" t="s">
        <v>5474</v>
      </c>
      <c r="CZ892" s="43" t="s">
        <v>5474</v>
      </c>
      <c r="DA892" s="42" t="s">
        <v>5474</v>
      </c>
      <c r="DB892" s="42" t="s">
        <v>5474</v>
      </c>
      <c r="DC892" s="42" t="s">
        <v>5474</v>
      </c>
      <c r="DD892" s="42" t="s">
        <v>5474</v>
      </c>
      <c r="DE892" s="42" t="s">
        <v>5474</v>
      </c>
      <c r="DF892" s="42" t="s">
        <v>5474</v>
      </c>
      <c r="DG892" s="42" t="s">
        <v>5474</v>
      </c>
      <c r="DH892" s="42" t="s">
        <v>5474</v>
      </c>
    </row>
    <row r="893" spans="1:112">
      <c r="A893" s="22">
        <v>4121</v>
      </c>
      <c r="B893" s="7" t="s">
        <v>891</v>
      </c>
      <c r="C893" s="21">
        <v>-0.21640000000000001</v>
      </c>
      <c r="D893" s="21">
        <v>-9.5600000000000004E-2</v>
      </c>
      <c r="E893" s="21">
        <v>-0.1318</v>
      </c>
      <c r="F893" s="21">
        <v>-9.9400000000000002E-2</v>
      </c>
      <c r="G893" s="21">
        <v>0.13730000000000001</v>
      </c>
      <c r="H893" s="21">
        <v>1.3824000000000001</v>
      </c>
      <c r="I893" s="21">
        <v>1.3143</v>
      </c>
      <c r="J893" s="21">
        <v>0.91669999999999996</v>
      </c>
      <c r="K893" s="21">
        <v>2.4799999999999999E-2</v>
      </c>
      <c r="L893" s="21">
        <v>8.0000000000000004E-4</v>
      </c>
      <c r="M893" s="21">
        <v>5.8999999999999999E-3</v>
      </c>
      <c r="N893" s="21">
        <v>4.3999999999999997E-2</v>
      </c>
      <c r="O893" s="21">
        <v>4.2500000000000003E-2</v>
      </c>
      <c r="P893" s="21">
        <v>4.3200000000000002E-2</v>
      </c>
      <c r="Q893" s="21">
        <v>2.0199999999999999E-2</v>
      </c>
      <c r="R893" s="21">
        <v>9.7999999999999997E-3</v>
      </c>
      <c r="S893" s="21">
        <v>2.5600000000000001E-2</v>
      </c>
      <c r="T893" s="21">
        <v>1.6400000000000001E-2</v>
      </c>
      <c r="U893" s="10">
        <v>1.1499999999999999</v>
      </c>
      <c r="V893" s="10">
        <v>2.36</v>
      </c>
      <c r="W893" s="7">
        <v>0.3458</v>
      </c>
      <c r="X893" s="20">
        <v>0.66869999999999996</v>
      </c>
      <c r="Y893" s="75">
        <v>2020</v>
      </c>
      <c r="Z893" s="7">
        <v>1.129</v>
      </c>
      <c r="AA893" s="7">
        <v>0</v>
      </c>
      <c r="AB893" s="51">
        <v>480</v>
      </c>
      <c r="AC893" s="51">
        <v>-132</v>
      </c>
      <c r="AD893" s="51"/>
      <c r="AE893" s="51"/>
      <c r="AF893" s="51"/>
      <c r="AG893" s="51"/>
      <c r="AH893" s="20">
        <v>0</v>
      </c>
      <c r="AI893" s="7" t="s">
        <v>8467</v>
      </c>
      <c r="AJ893" s="67" t="s">
        <v>8494</v>
      </c>
      <c r="AK893" s="44">
        <v>-0.69451697127937329</v>
      </c>
      <c r="AL893" s="44">
        <v>-0.83050847457627119</v>
      </c>
      <c r="AM893" s="44">
        <v>0.80000000000000426</v>
      </c>
      <c r="AN893" s="25">
        <v>0.85874439461883412</v>
      </c>
      <c r="AO893" s="25">
        <v>0.26457399103139007</v>
      </c>
      <c r="AP893" s="215">
        <v>22.3</v>
      </c>
      <c r="AQ893" s="215" t="s">
        <v>8552</v>
      </c>
      <c r="AR893" s="44">
        <v>6.7720090293453697E-3</v>
      </c>
      <c r="AS893" s="171" t="s">
        <v>7573</v>
      </c>
      <c r="AT893" s="171" t="s">
        <v>6919</v>
      </c>
      <c r="AU893" s="171" t="s">
        <v>7964</v>
      </c>
      <c r="AV893" s="7" t="s">
        <v>8470</v>
      </c>
      <c r="AW893" s="14" t="s">
        <v>6405</v>
      </c>
      <c r="AX893" s="49" t="s">
        <v>6009</v>
      </c>
      <c r="AY893" s="38" t="s">
        <v>6007</v>
      </c>
      <c r="AZ893" s="14" t="s">
        <v>6074</v>
      </c>
      <c r="BA893" s="49" t="s">
        <v>5967</v>
      </c>
      <c r="BB893" s="38" t="s">
        <v>6007</v>
      </c>
      <c r="BC893" s="7">
        <v>0.3</v>
      </c>
      <c r="BD893" s="14" t="s">
        <v>6079</v>
      </c>
      <c r="BE893" s="49" t="s">
        <v>5967</v>
      </c>
      <c r="BF893" s="38" t="s">
        <v>5961</v>
      </c>
      <c r="BG893" s="7">
        <v>0.5</v>
      </c>
      <c r="BH893" s="45">
        <v>449.82397701709971</v>
      </c>
      <c r="BI893" s="215" t="s">
        <v>8489</v>
      </c>
      <c r="BJ893" s="215" t="s">
        <v>8554</v>
      </c>
      <c r="BK893" s="7">
        <v>0.7</v>
      </c>
      <c r="BL893" s="25">
        <v>1.8264840182648501E-2</v>
      </c>
      <c r="BM893" s="20">
        <v>0.60524999999999995</v>
      </c>
      <c r="BN893" s="20">
        <v>0.52</v>
      </c>
      <c r="BO893" s="20">
        <v>0.67499999999999993</v>
      </c>
      <c r="BP893" s="46">
        <v>9.4491525423728824</v>
      </c>
      <c r="BQ893" s="215" t="s">
        <v>8560</v>
      </c>
      <c r="BR893" s="79">
        <v>0.12449551569506731</v>
      </c>
      <c r="BS893" s="9">
        <v>9.6005631628961474E-3</v>
      </c>
      <c r="BT893" s="9">
        <v>4.4517376040744683E-2</v>
      </c>
      <c r="BU893" s="47" t="s">
        <v>5993</v>
      </c>
      <c r="BV893" s="47" t="s">
        <v>5993</v>
      </c>
      <c r="BW893" s="14" t="s">
        <v>5474</v>
      </c>
      <c r="BX893" s="83">
        <v>0.34939461883408068</v>
      </c>
      <c r="BY893" s="82">
        <v>2.25</v>
      </c>
      <c r="BZ893" s="46">
        <v>9.9111111111111114</v>
      </c>
      <c r="CA893" s="48" t="s">
        <v>8485</v>
      </c>
      <c r="CB893" s="45">
        <v>10704</v>
      </c>
      <c r="CC893" s="45">
        <v>-2943.6</v>
      </c>
      <c r="CD893" s="45">
        <v>0</v>
      </c>
      <c r="CE893" s="45">
        <v>0</v>
      </c>
      <c r="CF893" s="14" t="s">
        <v>9393</v>
      </c>
      <c r="CG893" s="7" t="s">
        <v>8477</v>
      </c>
      <c r="CH893" s="215" t="s">
        <v>8498</v>
      </c>
      <c r="CI893" s="215" t="s">
        <v>8479</v>
      </c>
      <c r="CJ893" s="215" t="s">
        <v>8479</v>
      </c>
      <c r="CK893" s="43" t="s">
        <v>5474</v>
      </c>
      <c r="CL893" s="43" t="s">
        <v>5474</v>
      </c>
      <c r="CM893" s="43" t="s">
        <v>6944</v>
      </c>
      <c r="CN893" s="145">
        <v>-2943.6</v>
      </c>
      <c r="CO893" s="145">
        <v>10704</v>
      </c>
      <c r="CP893" s="148">
        <v>10031.074687481323</v>
      </c>
      <c r="CQ893" s="189">
        <v>0.11659192825112114</v>
      </c>
      <c r="CR893" s="189">
        <v>0</v>
      </c>
      <c r="CS893" s="99">
        <v>44857</v>
      </c>
      <c r="CT893" s="167" t="s">
        <v>5474</v>
      </c>
      <c r="CU893" s="43" t="s">
        <v>5474</v>
      </c>
      <c r="CV893" s="43" t="s">
        <v>5474</v>
      </c>
      <c r="CW893" s="43" t="s">
        <v>5474</v>
      </c>
      <c r="CX893" s="43" t="s">
        <v>5474</v>
      </c>
      <c r="CY893" s="43" t="s">
        <v>5474</v>
      </c>
      <c r="CZ893" s="43" t="s">
        <v>5474</v>
      </c>
      <c r="DA893" s="42" t="s">
        <v>5474</v>
      </c>
      <c r="DB893" s="42" t="s">
        <v>5474</v>
      </c>
      <c r="DC893" s="42" t="s">
        <v>5474</v>
      </c>
      <c r="DD893" s="42" t="s">
        <v>5474</v>
      </c>
      <c r="DE893" s="42" t="s">
        <v>5474</v>
      </c>
      <c r="DF893" s="42" t="s">
        <v>5474</v>
      </c>
      <c r="DG893" s="42" t="s">
        <v>5474</v>
      </c>
      <c r="DH893" s="42" t="s">
        <v>5474</v>
      </c>
    </row>
    <row r="894" spans="1:112">
      <c r="A894" s="22">
        <v>2492</v>
      </c>
      <c r="B894" s="7" t="s">
        <v>446</v>
      </c>
      <c r="C894" s="21">
        <v>3.6400000000000002E-2</v>
      </c>
      <c r="D894" s="21">
        <v>0.1497</v>
      </c>
      <c r="E894" s="21">
        <v>-5.1999999999999998E-3</v>
      </c>
      <c r="F894" s="21">
        <v>0.1217</v>
      </c>
      <c r="G894" s="21">
        <v>0.40400000000000003</v>
      </c>
      <c r="H894" s="21">
        <v>0.18720000000000001</v>
      </c>
      <c r="I894" s="21">
        <v>0.21110000000000001</v>
      </c>
      <c r="J894" s="21">
        <v>0.66600000000000004</v>
      </c>
      <c r="K894" s="21">
        <v>4.6800000000000001E-2</v>
      </c>
      <c r="L894" s="21">
        <v>2.3999999999999998E-3</v>
      </c>
      <c r="M894" s="21">
        <v>3.04E-2</v>
      </c>
      <c r="N894" s="21">
        <v>5.11E-2</v>
      </c>
      <c r="O894" s="21">
        <v>-2E-3</v>
      </c>
      <c r="P894" s="21">
        <v>2.8199999999999999E-2</v>
      </c>
      <c r="Q894" s="21">
        <v>1.3599999999999999E-2</v>
      </c>
      <c r="R894" s="21">
        <v>7.0000000000000001E-3</v>
      </c>
      <c r="S894" s="21">
        <v>0.27979999999999999</v>
      </c>
      <c r="T894" s="21">
        <v>0.1628</v>
      </c>
      <c r="U894" s="10">
        <v>8.8800000000000008</v>
      </c>
      <c r="V894" s="10">
        <v>17.2</v>
      </c>
      <c r="W894" s="7">
        <v>6.6138000000000003</v>
      </c>
      <c r="X894" s="20">
        <v>0.4677</v>
      </c>
      <c r="Y894" s="75">
        <v>2020</v>
      </c>
      <c r="Z894" s="7">
        <v>6.0124000000000004</v>
      </c>
      <c r="AA894" s="7">
        <v>0</v>
      </c>
      <c r="AB894" s="51">
        <v>83</v>
      </c>
      <c r="AC894" s="51">
        <v>99</v>
      </c>
      <c r="AD894" s="51">
        <v>26</v>
      </c>
      <c r="AE894" s="51">
        <v>1</v>
      </c>
      <c r="AF894" s="51">
        <v>-88</v>
      </c>
      <c r="AG894" s="51">
        <v>35</v>
      </c>
      <c r="AH894" s="20">
        <v>0</v>
      </c>
      <c r="AI894" s="7" t="s">
        <v>8467</v>
      </c>
      <c r="AJ894" s="67" t="s">
        <v>8494</v>
      </c>
      <c r="AK894" s="44">
        <v>-0.71043771043771042</v>
      </c>
      <c r="AL894" s="44">
        <v>-0.66666666666666663</v>
      </c>
      <c r="AM894" s="44">
        <v>0.85714285714285721</v>
      </c>
      <c r="AN894" s="25">
        <v>0.79838709677419351</v>
      </c>
      <c r="AO894" s="25">
        <v>0.20161290322580644</v>
      </c>
      <c r="AP894" s="215">
        <v>186</v>
      </c>
      <c r="AQ894" s="215" t="s">
        <v>8552</v>
      </c>
      <c r="AR894" s="44">
        <v>1.9178082191780799E-2</v>
      </c>
      <c r="AS894" s="171" t="s">
        <v>7163</v>
      </c>
      <c r="AT894" s="171" t="s">
        <v>7203</v>
      </c>
      <c r="AU894" s="171" t="s">
        <v>7028</v>
      </c>
      <c r="AV894" s="7" t="s">
        <v>8470</v>
      </c>
      <c r="AW894" s="14" t="s">
        <v>6257</v>
      </c>
      <c r="AX894" s="49" t="s">
        <v>6009</v>
      </c>
      <c r="AY894" s="38" t="s">
        <v>5971</v>
      </c>
      <c r="AZ894" s="14" t="s">
        <v>6123</v>
      </c>
      <c r="BA894" s="49" t="s">
        <v>5967</v>
      </c>
      <c r="BB894" s="38" t="s">
        <v>6007</v>
      </c>
      <c r="BC894" s="7">
        <v>0.3</v>
      </c>
      <c r="BD894" s="14" t="s">
        <v>6118</v>
      </c>
      <c r="BE894" s="49" t="s">
        <v>5967</v>
      </c>
      <c r="BF894" s="38" t="s">
        <v>5971</v>
      </c>
      <c r="BG894" s="7">
        <v>0.5</v>
      </c>
      <c r="BH894" s="45">
        <v>2015.0942057570553</v>
      </c>
      <c r="BI894" s="215" t="s">
        <v>8489</v>
      </c>
      <c r="BJ894" s="215" t="s">
        <v>8509</v>
      </c>
      <c r="BK894" s="7">
        <v>0.9</v>
      </c>
      <c r="BL894" s="25">
        <v>1.6393442622950821E-2</v>
      </c>
      <c r="BM894" s="20">
        <v>0.65287499999999998</v>
      </c>
      <c r="BN894" s="20">
        <v>0.66250000000000009</v>
      </c>
      <c r="BO894" s="20">
        <v>0.64499999999999991</v>
      </c>
      <c r="BP894" s="46">
        <v>10.813953488372093</v>
      </c>
      <c r="BQ894" s="215" t="s">
        <v>8560</v>
      </c>
      <c r="BR894" s="79">
        <v>0.15354838709677435</v>
      </c>
      <c r="BS894" s="9">
        <v>2.9535283109936028E-2</v>
      </c>
      <c r="BT894" s="9">
        <v>2.6320754767406473E-2</v>
      </c>
      <c r="BU894" s="47" t="s">
        <v>5993</v>
      </c>
      <c r="BV894" s="47" t="s">
        <v>5993</v>
      </c>
      <c r="BW894" s="14" t="s">
        <v>8514</v>
      </c>
      <c r="BX894" s="83">
        <v>0.44193548387096798</v>
      </c>
      <c r="BY894" s="82">
        <v>17.880000000000003</v>
      </c>
      <c r="BZ894" s="46">
        <v>10.402684563758388</v>
      </c>
      <c r="CA894" s="48" t="s">
        <v>8593</v>
      </c>
      <c r="CB894" s="45">
        <v>15438</v>
      </c>
      <c r="CC894" s="45">
        <v>18414</v>
      </c>
      <c r="CD894" s="45">
        <v>4836</v>
      </c>
      <c r="CE894" s="45">
        <v>186</v>
      </c>
      <c r="CF894" s="14" t="s">
        <v>9394</v>
      </c>
      <c r="CG894" s="7" t="s">
        <v>8477</v>
      </c>
      <c r="CH894" s="215" t="s">
        <v>8498</v>
      </c>
      <c r="CI894" s="215" t="s">
        <v>8478</v>
      </c>
      <c r="CJ894" s="215" t="s">
        <v>8479</v>
      </c>
      <c r="CK894" s="43" t="s">
        <v>5474</v>
      </c>
      <c r="CL894" s="43" t="s">
        <v>5474</v>
      </c>
      <c r="CM894" s="43" t="s">
        <v>5474</v>
      </c>
      <c r="CN894" s="145">
        <v>18600</v>
      </c>
      <c r="CO894" s="145">
        <v>20274</v>
      </c>
      <c r="CP894" s="148">
        <v>374807.5222708123</v>
      </c>
      <c r="CQ894" s="189">
        <v>-0.25053763440860211</v>
      </c>
      <c r="CR894" s="189">
        <v>2.0000000000000001E-4</v>
      </c>
      <c r="CS894" s="99">
        <v>45411</v>
      </c>
      <c r="CT894" s="167" t="s">
        <v>5474</v>
      </c>
      <c r="CU894" s="43" t="s">
        <v>5474</v>
      </c>
      <c r="CV894" s="43" t="s">
        <v>5474</v>
      </c>
      <c r="CW894" s="43" t="s">
        <v>5474</v>
      </c>
      <c r="CX894" s="43" t="s">
        <v>5474</v>
      </c>
      <c r="CY894" s="43" t="s">
        <v>5474</v>
      </c>
      <c r="CZ894" s="43" t="s">
        <v>5474</v>
      </c>
      <c r="DA894" s="42" t="s">
        <v>5474</v>
      </c>
      <c r="DB894" s="42" t="s">
        <v>5474</v>
      </c>
      <c r="DC894" s="42" t="s">
        <v>5474</v>
      </c>
      <c r="DD894" s="42" t="s">
        <v>5474</v>
      </c>
      <c r="DE894" s="42" t="s">
        <v>5474</v>
      </c>
      <c r="DF894" s="42" t="s">
        <v>5474</v>
      </c>
      <c r="DG894" s="42" t="s">
        <v>5474</v>
      </c>
      <c r="DH894" s="42" t="s">
        <v>5473</v>
      </c>
    </row>
    <row r="895" spans="1:112">
      <c r="A895" s="22">
        <v>2911</v>
      </c>
      <c r="B895" s="7" t="s">
        <v>567</v>
      </c>
      <c r="C895" s="21">
        <v>0.16420000000000001</v>
      </c>
      <c r="D895" s="21">
        <v>-0.24890000000000001</v>
      </c>
      <c r="E895" s="21">
        <v>-0.1152</v>
      </c>
      <c r="F895" s="21">
        <v>-0.3231</v>
      </c>
      <c r="G895" s="21">
        <v>-0.08</v>
      </c>
      <c r="H895" s="21">
        <v>-1.4595</v>
      </c>
      <c r="I895" s="21">
        <v>-0.19739999999999999</v>
      </c>
      <c r="J895" s="21">
        <v>3.0300000000000001E-2</v>
      </c>
      <c r="K895" s="21">
        <v>-3.0200000000000001E-2</v>
      </c>
      <c r="L895" s="21">
        <v>6.4999999999999997E-3</v>
      </c>
      <c r="M895" s="21">
        <v>1.8599999999999998E-2</v>
      </c>
      <c r="N895" s="21">
        <v>-0.15540000000000001</v>
      </c>
      <c r="O895" s="21">
        <v>-0.10970000000000001</v>
      </c>
      <c r="P895" s="21">
        <v>3.0999999999999999E-3</v>
      </c>
      <c r="Q895" s="21">
        <v>8.9999999999999993E-3</v>
      </c>
      <c r="R895" s="21">
        <v>5.7000000000000002E-3</v>
      </c>
      <c r="S895" s="21">
        <v>-3.6600000000000001E-2</v>
      </c>
      <c r="T895" s="21">
        <v>-1.11E-2</v>
      </c>
      <c r="U895" s="10">
        <v>-1.28</v>
      </c>
      <c r="V895" s="10">
        <v>-1.68</v>
      </c>
      <c r="W895" s="7">
        <v>0.10299999999999999</v>
      </c>
      <c r="X895" s="20">
        <v>0.24759999999999999</v>
      </c>
      <c r="Y895" s="75"/>
      <c r="Z895" s="7"/>
      <c r="AA895" s="7"/>
      <c r="AB895" s="51">
        <v>174</v>
      </c>
      <c r="AC895" s="51">
        <v>-22</v>
      </c>
      <c r="AD895" s="51"/>
      <c r="AE895" s="51"/>
      <c r="AF895" s="51"/>
      <c r="AG895" s="51"/>
      <c r="AH895" s="20">
        <v>1.6000000000000001E-3</v>
      </c>
      <c r="AI895" s="7" t="s">
        <v>8467</v>
      </c>
      <c r="AJ895" s="67" t="s">
        <v>8494</v>
      </c>
      <c r="AK895" s="44">
        <v>-0.74883720930232556</v>
      </c>
      <c r="AL895" s="44">
        <v>-0.91743119266055062</v>
      </c>
      <c r="AM895" s="44">
        <v>-0.85714285714286076</v>
      </c>
      <c r="AN895" s="25">
        <v>0.59888579387186647</v>
      </c>
      <c r="AO895" s="25">
        <v>0.15181058495821725</v>
      </c>
      <c r="AP895" s="215">
        <v>7.18</v>
      </c>
      <c r="AQ895" s="215" t="s">
        <v>8552</v>
      </c>
      <c r="AR895" s="44">
        <v>1.39470013947001E-3</v>
      </c>
      <c r="AS895" s="171" t="s">
        <v>7163</v>
      </c>
      <c r="AT895" s="171" t="s">
        <v>7077</v>
      </c>
      <c r="AU895" s="171" t="s">
        <v>6890</v>
      </c>
      <c r="AV895" s="7" t="s">
        <v>8470</v>
      </c>
      <c r="AW895" s="14" t="s">
        <v>7710</v>
      </c>
      <c r="AX895" s="49" t="s">
        <v>6009</v>
      </c>
      <c r="AY895" s="38" t="s">
        <v>6047</v>
      </c>
      <c r="AZ895" s="14" t="s">
        <v>6548</v>
      </c>
      <c r="BA895" s="49" t="s">
        <v>5967</v>
      </c>
      <c r="BB895" s="38" t="s">
        <v>6047</v>
      </c>
      <c r="BC895" s="7">
        <v>0.5</v>
      </c>
      <c r="BD895" s="14" t="s">
        <v>6002</v>
      </c>
      <c r="BE895" s="49" t="s">
        <v>5967</v>
      </c>
      <c r="BF895" s="38" t="s">
        <v>5961</v>
      </c>
      <c r="BG895" s="7">
        <v>0.4</v>
      </c>
      <c r="BH895" s="45">
        <v>324.18506815862878</v>
      </c>
      <c r="BI895" s="215" t="s">
        <v>8471</v>
      </c>
      <c r="BJ895" s="215" t="s">
        <v>8554</v>
      </c>
      <c r="BK895" s="7">
        <v>1.4</v>
      </c>
      <c r="BL895" s="25">
        <v>1.3947001394699842E-3</v>
      </c>
      <c r="BM895" s="20">
        <v>0.49287499999999995</v>
      </c>
      <c r="BN895" s="20">
        <v>0.44749999999999995</v>
      </c>
      <c r="BO895" s="20">
        <v>0.52999999999999992</v>
      </c>
      <c r="BP895" s="46" t="s">
        <v>8473</v>
      </c>
      <c r="BQ895" s="215" t="s">
        <v>8473</v>
      </c>
      <c r="BR895" s="79" t="s">
        <v>8473</v>
      </c>
      <c r="BS895" s="9">
        <v>8.4459948299662191E-3</v>
      </c>
      <c r="BT895" s="9">
        <v>0</v>
      </c>
      <c r="BU895" s="47" t="s">
        <v>5993</v>
      </c>
      <c r="BV895" s="47" t="s">
        <v>5993</v>
      </c>
      <c r="BW895" s="14" t="s">
        <v>5474</v>
      </c>
      <c r="BX895" s="83" t="s">
        <v>8473</v>
      </c>
      <c r="BY895" s="82" t="s">
        <v>8473</v>
      </c>
      <c r="BZ895" s="46" t="s">
        <v>8473</v>
      </c>
      <c r="CA895" s="48" t="s">
        <v>8485</v>
      </c>
      <c r="CB895" s="45">
        <v>1249.32</v>
      </c>
      <c r="CC895" s="45">
        <v>-157.95999999999998</v>
      </c>
      <c r="CD895" s="45">
        <v>0</v>
      </c>
      <c r="CE895" s="45">
        <v>0</v>
      </c>
      <c r="CF895" s="14" t="s">
        <v>9395</v>
      </c>
      <c r="CG895" s="7" t="s">
        <v>8556</v>
      </c>
      <c r="CH895" s="215" t="s">
        <v>8546</v>
      </c>
      <c r="CI895" s="215" t="s">
        <v>8498</v>
      </c>
      <c r="CJ895" s="215" t="s">
        <v>8479</v>
      </c>
      <c r="CK895" s="43" t="s">
        <v>6887</v>
      </c>
      <c r="CL895" s="43" t="s">
        <v>5474</v>
      </c>
      <c r="CM895" s="43" t="s">
        <v>6898</v>
      </c>
      <c r="CN895" s="145">
        <v>-157.95999999999998</v>
      </c>
      <c r="CO895" s="145">
        <v>1249.32</v>
      </c>
      <c r="CP895" s="148">
        <v>2327.6487893789545</v>
      </c>
      <c r="CQ895" s="189" t="s">
        <v>5474</v>
      </c>
      <c r="CR895" s="189" t="s">
        <v>5474</v>
      </c>
      <c r="CS895" s="99" t="s">
        <v>5474</v>
      </c>
      <c r="CT895" s="167" t="s">
        <v>8958</v>
      </c>
      <c r="CU895" s="43" t="s">
        <v>5474</v>
      </c>
      <c r="CV895" s="43" t="s">
        <v>5474</v>
      </c>
      <c r="CW895" s="43" t="s">
        <v>5474</v>
      </c>
      <c r="CX895" s="43" t="s">
        <v>5474</v>
      </c>
      <c r="CY895" s="43" t="s">
        <v>5474</v>
      </c>
      <c r="CZ895" s="43" t="s">
        <v>5474</v>
      </c>
      <c r="DA895" s="42" t="s">
        <v>8958</v>
      </c>
      <c r="DB895" s="42" t="s">
        <v>5474</v>
      </c>
      <c r="DC895" s="42" t="s">
        <v>5474</v>
      </c>
      <c r="DD895" s="42" t="s">
        <v>5474</v>
      </c>
      <c r="DE895" s="42" t="s">
        <v>5474</v>
      </c>
      <c r="DF895" s="42" t="s">
        <v>5474</v>
      </c>
      <c r="DG895" s="42" t="s">
        <v>5474</v>
      </c>
      <c r="DH895" s="42" t="s">
        <v>5474</v>
      </c>
    </row>
    <row r="896" spans="1:112">
      <c r="A896" s="22">
        <v>1527</v>
      </c>
      <c r="B896" s="7" t="s">
        <v>143</v>
      </c>
      <c r="C896" s="21">
        <v>3.6400000000000002E-2</v>
      </c>
      <c r="D896" s="21">
        <v>0.43740000000000001</v>
      </c>
      <c r="E896" s="21">
        <v>8.4900000000000003E-2</v>
      </c>
      <c r="F896" s="21">
        <v>0.377</v>
      </c>
      <c r="G896" s="21">
        <v>0.39989999999999998</v>
      </c>
      <c r="H896" s="21">
        <v>-0.27360000000000001</v>
      </c>
      <c r="I896" s="21">
        <v>0.79069999999999996</v>
      </c>
      <c r="J896" s="21">
        <v>0.36570000000000003</v>
      </c>
      <c r="K896" s="21">
        <v>-3.2899999999999999E-2</v>
      </c>
      <c r="L896" s="21">
        <v>-2.6800000000000001E-2</v>
      </c>
      <c r="M896" s="21">
        <v>-2.9000000000000001E-2</v>
      </c>
      <c r="N896" s="21">
        <v>-3.3799999999999997E-2</v>
      </c>
      <c r="O896" s="21">
        <v>-3.2000000000000002E-3</v>
      </c>
      <c r="P896" s="21">
        <v>-5.1000000000000004E-3</v>
      </c>
      <c r="Q896" s="21">
        <v>1.1599999999999999E-2</v>
      </c>
      <c r="R896" s="21">
        <v>1.24E-2</v>
      </c>
      <c r="S896" s="21">
        <v>0.17549999999999999</v>
      </c>
      <c r="T896" s="21">
        <v>6.3E-2</v>
      </c>
      <c r="U896" s="10">
        <v>1.83</v>
      </c>
      <c r="V896" s="10">
        <v>3.43</v>
      </c>
      <c r="W896" s="7">
        <v>2.61</v>
      </c>
      <c r="X896" s="20">
        <v>0.63280000000000003</v>
      </c>
      <c r="Y896" s="75">
        <v>2020</v>
      </c>
      <c r="Z896" s="7">
        <v>2.35</v>
      </c>
      <c r="AA896" s="7">
        <v>0</v>
      </c>
      <c r="AB896" s="51">
        <v>-423</v>
      </c>
      <c r="AC896" s="51">
        <v>-29</v>
      </c>
      <c r="AD896" s="51">
        <v>1</v>
      </c>
      <c r="AE896" s="51"/>
      <c r="AF896" s="51"/>
      <c r="AG896" s="51">
        <v>1</v>
      </c>
      <c r="AH896" s="20">
        <v>0</v>
      </c>
      <c r="AI896" s="7" t="s">
        <v>8481</v>
      </c>
      <c r="AJ896" s="67" t="s">
        <v>8494</v>
      </c>
      <c r="AK896" s="44">
        <v>-0.58472553699284024</v>
      </c>
      <c r="AL896" s="44">
        <v>-0.83653846153846134</v>
      </c>
      <c r="AM896" s="44">
        <v>-0.5555555555555608</v>
      </c>
      <c r="AN896" s="25">
        <v>0.45395449620801726</v>
      </c>
      <c r="AO896" s="25">
        <v>0.11267605633802824</v>
      </c>
      <c r="AP896" s="215">
        <v>46.15</v>
      </c>
      <c r="AQ896" s="215" t="s">
        <v>8552</v>
      </c>
      <c r="AR896" s="44">
        <v>7.6419213973799097E-3</v>
      </c>
      <c r="AS896" s="171" t="s">
        <v>7181</v>
      </c>
      <c r="AT896" s="171" t="s">
        <v>7182</v>
      </c>
      <c r="AU896" s="171" t="s">
        <v>6974</v>
      </c>
      <c r="AV896" s="7" t="s">
        <v>8470</v>
      </c>
      <c r="AW896" s="14" t="s">
        <v>6548</v>
      </c>
      <c r="AX896" s="49" t="s">
        <v>6337</v>
      </c>
      <c r="AY896" s="38" t="s">
        <v>6047</v>
      </c>
      <c r="AZ896" s="14" t="s">
        <v>6537</v>
      </c>
      <c r="BA896" s="49" t="s">
        <v>5967</v>
      </c>
      <c r="BB896" s="38" t="s">
        <v>6007</v>
      </c>
      <c r="BC896" s="7">
        <v>0.3</v>
      </c>
      <c r="BD896" s="14" t="s">
        <v>6081</v>
      </c>
      <c r="BE896" s="49" t="s">
        <v>5967</v>
      </c>
      <c r="BF896" s="38" t="s">
        <v>5961</v>
      </c>
      <c r="BG896" s="7">
        <v>0.3</v>
      </c>
      <c r="BH896" s="45">
        <v>316.2397577090469</v>
      </c>
      <c r="BI896" s="215" t="s">
        <v>8471</v>
      </c>
      <c r="BJ896" s="215" t="s">
        <v>8554</v>
      </c>
      <c r="BK896" s="7">
        <v>0.7</v>
      </c>
      <c r="BL896" s="25">
        <v>4.3525571273122033E-3</v>
      </c>
      <c r="BM896" s="20">
        <v>0.67199999999999993</v>
      </c>
      <c r="BN896" s="20">
        <v>0.73249999999999993</v>
      </c>
      <c r="BO896" s="20">
        <v>0.62249999999999994</v>
      </c>
      <c r="BP896" s="46">
        <v>13.454810495626822</v>
      </c>
      <c r="BQ896" s="215" t="s">
        <v>8483</v>
      </c>
      <c r="BR896" s="79">
        <v>-0.12472950523654738</v>
      </c>
      <c r="BS896" s="9">
        <v>5.0409815472228781E-2</v>
      </c>
      <c r="BT896" s="9">
        <v>4.4808778720325959E-2</v>
      </c>
      <c r="BU896" s="47" t="s">
        <v>5993</v>
      </c>
      <c r="BV896" s="47" t="s">
        <v>5993</v>
      </c>
      <c r="BW896" s="14" t="s">
        <v>5474</v>
      </c>
      <c r="BX896" s="83">
        <v>5.0324593716143139E-2</v>
      </c>
      <c r="BY896" s="82">
        <v>3.83</v>
      </c>
      <c r="BZ896" s="46">
        <v>12.049608355091383</v>
      </c>
      <c r="CA896" s="48" t="s">
        <v>8538</v>
      </c>
      <c r="CB896" s="45">
        <v>-19521.45</v>
      </c>
      <c r="CC896" s="45">
        <v>-1338.35</v>
      </c>
      <c r="CD896" s="45">
        <v>46.15</v>
      </c>
      <c r="CE896" s="45">
        <v>0</v>
      </c>
      <c r="CF896" s="14" t="s">
        <v>9396</v>
      </c>
      <c r="CG896" s="7" t="s">
        <v>8590</v>
      </c>
      <c r="CH896" s="215" t="s">
        <v>8498</v>
      </c>
      <c r="CI896" s="215" t="s">
        <v>8479</v>
      </c>
      <c r="CJ896" s="215" t="s">
        <v>8479</v>
      </c>
      <c r="CK896" s="43" t="s">
        <v>6894</v>
      </c>
      <c r="CL896" s="43" t="s">
        <v>8480</v>
      </c>
      <c r="CM896" s="43" t="s">
        <v>6898</v>
      </c>
      <c r="CN896" s="145">
        <v>-1338.35</v>
      </c>
      <c r="CO896" s="145">
        <v>-19475.3</v>
      </c>
      <c r="CP896" s="148">
        <v>14594.464818272514</v>
      </c>
      <c r="CQ896" s="189" t="s">
        <v>5474</v>
      </c>
      <c r="CR896" s="189" t="s">
        <v>5474</v>
      </c>
      <c r="CS896" s="99" t="s">
        <v>5474</v>
      </c>
      <c r="CT896" s="167" t="s">
        <v>5474</v>
      </c>
      <c r="CU896" s="43" t="s">
        <v>5474</v>
      </c>
      <c r="CV896" s="43" t="s">
        <v>5474</v>
      </c>
      <c r="CW896" s="43" t="s">
        <v>5474</v>
      </c>
      <c r="CX896" s="43" t="s">
        <v>5474</v>
      </c>
      <c r="CY896" s="43" t="s">
        <v>5474</v>
      </c>
      <c r="CZ896" s="43" t="s">
        <v>5474</v>
      </c>
      <c r="DA896" s="42" t="s">
        <v>5474</v>
      </c>
      <c r="DB896" s="42" t="s">
        <v>5474</v>
      </c>
      <c r="DC896" s="42" t="s">
        <v>5474</v>
      </c>
      <c r="DD896" s="42" t="s">
        <v>5474</v>
      </c>
      <c r="DE896" s="42" t="s">
        <v>5474</v>
      </c>
      <c r="DF896" s="42" t="s">
        <v>5474</v>
      </c>
      <c r="DG896" s="42" t="s">
        <v>5474</v>
      </c>
      <c r="DH896" s="42" t="s">
        <v>5474</v>
      </c>
    </row>
    <row r="897" spans="1:112">
      <c r="A897" s="22">
        <v>2462</v>
      </c>
      <c r="B897" s="7" t="s">
        <v>423</v>
      </c>
      <c r="C897" s="21">
        <v>-3.5799999999999998E-2</v>
      </c>
      <c r="D897" s="21">
        <v>-0.1116</v>
      </c>
      <c r="E897" s="21">
        <v>-7.5700000000000003E-2</v>
      </c>
      <c r="F897" s="21">
        <v>-7.3899999999999993E-2</v>
      </c>
      <c r="G897" s="21">
        <v>0.12559999999999999</v>
      </c>
      <c r="H897" s="21">
        <v>4.8</v>
      </c>
      <c r="I897" s="21">
        <v>0.67649999999999999</v>
      </c>
      <c r="J897" s="21">
        <v>0.86670000000000003</v>
      </c>
      <c r="K897" s="21">
        <v>1.4200000000000001E-2</v>
      </c>
      <c r="L897" s="21">
        <v>-7.1900000000000006E-2</v>
      </c>
      <c r="M897" s="21">
        <v>-3.7499999999999999E-2</v>
      </c>
      <c r="N897" s="21">
        <v>6.5699999999999995E-2</v>
      </c>
      <c r="O897" s="21">
        <v>-8.6900000000000005E-2</v>
      </c>
      <c r="P897" s="21">
        <v>-5.0900000000000001E-2</v>
      </c>
      <c r="Q897" s="21">
        <v>1E-3</v>
      </c>
      <c r="R897" s="21">
        <v>5.9999999999999995E-4</v>
      </c>
      <c r="S897" s="21">
        <v>3.5499999999999997E-2</v>
      </c>
      <c r="T897" s="21">
        <v>2.0299999999999999E-2</v>
      </c>
      <c r="U897" s="10">
        <v>0.84</v>
      </c>
      <c r="V897" s="10">
        <v>1.26</v>
      </c>
      <c r="W897" s="7">
        <v>0.52</v>
      </c>
      <c r="X897" s="20">
        <v>0.79520000000000002</v>
      </c>
      <c r="Y897" s="75">
        <v>2020</v>
      </c>
      <c r="Z897" s="7">
        <v>0.8</v>
      </c>
      <c r="AA897" s="7">
        <v>0</v>
      </c>
      <c r="AB897" s="51">
        <v>81</v>
      </c>
      <c r="AC897" s="51">
        <v>13</v>
      </c>
      <c r="AD897" s="51"/>
      <c r="AE897" s="51"/>
      <c r="AF897" s="51">
        <v>11</v>
      </c>
      <c r="AG897" s="51">
        <v>1</v>
      </c>
      <c r="AH897" s="20">
        <v>8.9999999999999993E-3</v>
      </c>
      <c r="AI897" s="7" t="s">
        <v>8467</v>
      </c>
      <c r="AJ897" s="67" t="s">
        <v>8494</v>
      </c>
      <c r="AK897" s="44">
        <v>-0.71641791044776115</v>
      </c>
      <c r="AL897" s="44">
        <v>-0.67647058823529393</v>
      </c>
      <c r="AM897" s="44">
        <v>-0.56249999999999867</v>
      </c>
      <c r="AN897" s="25">
        <v>0.48201438848920858</v>
      </c>
      <c r="AO897" s="25">
        <v>0.12230215827338137</v>
      </c>
      <c r="AP897" s="215">
        <v>27.8</v>
      </c>
      <c r="AQ897" s="215" t="s">
        <v>8552</v>
      </c>
      <c r="AR897" s="44">
        <v>7.2463768115942004E-3</v>
      </c>
      <c r="AS897" s="171" t="s">
        <v>7181</v>
      </c>
      <c r="AT897" s="171" t="s">
        <v>7183</v>
      </c>
      <c r="AU897" s="171" t="s">
        <v>7520</v>
      </c>
      <c r="AV897" s="7" t="s">
        <v>8470</v>
      </c>
      <c r="AW897" s="14" t="s">
        <v>7584</v>
      </c>
      <c r="AX897" s="49" t="s">
        <v>6009</v>
      </c>
      <c r="AY897" s="38" t="s">
        <v>5971</v>
      </c>
      <c r="AZ897" s="14" t="s">
        <v>6399</v>
      </c>
      <c r="BA897" s="49" t="s">
        <v>5967</v>
      </c>
      <c r="BB897" s="38" t="s">
        <v>6007</v>
      </c>
      <c r="BC897" s="7">
        <v>0.4</v>
      </c>
      <c r="BD897" s="14" t="s">
        <v>5987</v>
      </c>
      <c r="BE897" s="49" t="s">
        <v>5967</v>
      </c>
      <c r="BF897" s="38" t="s">
        <v>5961</v>
      </c>
      <c r="BG897" s="7">
        <v>0.2</v>
      </c>
      <c r="BH897" s="45">
        <v>129.46363235234963</v>
      </c>
      <c r="BI897" s="215" t="s">
        <v>8495</v>
      </c>
      <c r="BJ897" s="215" t="s">
        <v>8554</v>
      </c>
      <c r="BK897" s="7">
        <v>1.6</v>
      </c>
      <c r="BL897" s="25">
        <v>1.2750455373406246E-2</v>
      </c>
      <c r="BM897" s="20">
        <v>0.60631250000000003</v>
      </c>
      <c r="BN897" s="20">
        <v>0.5575</v>
      </c>
      <c r="BO897" s="20">
        <v>0.64624999999999988</v>
      </c>
      <c r="BP897" s="46">
        <v>22.063492063492063</v>
      </c>
      <c r="BQ897" s="215" t="s">
        <v>8540</v>
      </c>
      <c r="BR897" s="79">
        <v>-0.40884412470023973</v>
      </c>
      <c r="BS897" s="9">
        <v>1.2780271383628916E-2</v>
      </c>
      <c r="BT897" s="9">
        <v>2.2793635648721278E-2</v>
      </c>
      <c r="BU897" s="47" t="s">
        <v>5993</v>
      </c>
      <c r="BV897" s="47">
        <v>44414</v>
      </c>
      <c r="BW897" s="14" t="s">
        <v>5474</v>
      </c>
      <c r="BX897" s="83">
        <v>-0.29061294964028783</v>
      </c>
      <c r="BY897" s="82">
        <v>1.24</v>
      </c>
      <c r="BZ897" s="46">
        <v>22.41935483870968</v>
      </c>
      <c r="CA897" s="48" t="s">
        <v>8475</v>
      </c>
      <c r="CB897" s="45">
        <v>2251.8000000000002</v>
      </c>
      <c r="CC897" s="45">
        <v>361.40000000000003</v>
      </c>
      <c r="CD897" s="45">
        <v>0</v>
      </c>
      <c r="CE897" s="45">
        <v>0</v>
      </c>
      <c r="CF897" s="14" t="s">
        <v>9397</v>
      </c>
      <c r="CG897" s="7" t="s">
        <v>8556</v>
      </c>
      <c r="CH897" s="215" t="s">
        <v>8478</v>
      </c>
      <c r="CI897" s="215" t="s">
        <v>8546</v>
      </c>
      <c r="CJ897" s="215" t="s">
        <v>8479</v>
      </c>
      <c r="CK897" s="43" t="s">
        <v>5474</v>
      </c>
      <c r="CL897" s="43" t="s">
        <v>5474</v>
      </c>
      <c r="CM897" s="43" t="s">
        <v>6898</v>
      </c>
      <c r="CN897" s="145">
        <v>361.40000000000003</v>
      </c>
      <c r="CO897" s="145">
        <v>2251.8000000000002</v>
      </c>
      <c r="CP897" s="148">
        <v>3599.0889793953197</v>
      </c>
      <c r="CQ897" s="189" t="s">
        <v>5474</v>
      </c>
      <c r="CR897" s="189" t="s">
        <v>5474</v>
      </c>
      <c r="CS897" s="99" t="s">
        <v>5474</v>
      </c>
      <c r="CT897" s="167" t="s">
        <v>5474</v>
      </c>
      <c r="CU897" s="43" t="s">
        <v>5474</v>
      </c>
      <c r="CV897" s="43" t="s">
        <v>5474</v>
      </c>
      <c r="CW897" s="43" t="s">
        <v>5474</v>
      </c>
      <c r="CX897" s="43" t="s">
        <v>5474</v>
      </c>
      <c r="CY897" s="43" t="s">
        <v>5474</v>
      </c>
      <c r="CZ897" s="43" t="s">
        <v>5474</v>
      </c>
      <c r="DA897" s="42" t="s">
        <v>5474</v>
      </c>
      <c r="DB897" s="42" t="s">
        <v>5474</v>
      </c>
      <c r="DC897" s="42" t="s">
        <v>5474</v>
      </c>
      <c r="DD897" s="42" t="s">
        <v>5474</v>
      </c>
      <c r="DE897" s="42" t="s">
        <v>5474</v>
      </c>
      <c r="DF897" s="42" t="s">
        <v>5474</v>
      </c>
      <c r="DG897" s="42" t="s">
        <v>5474</v>
      </c>
      <c r="DH897" s="42" t="s">
        <v>5474</v>
      </c>
    </row>
    <row r="898" spans="1:112">
      <c r="A898" s="22">
        <v>4173</v>
      </c>
      <c r="B898" s="7" t="s">
        <v>919</v>
      </c>
      <c r="C898" s="21">
        <v>-0.153</v>
      </c>
      <c r="D898" s="21">
        <v>-0.29370000000000002</v>
      </c>
      <c r="E898" s="21">
        <v>-0.16300000000000001</v>
      </c>
      <c r="F898" s="21">
        <v>-0.30470000000000003</v>
      </c>
      <c r="G898" s="21">
        <v>-0.29499999999999998</v>
      </c>
      <c r="H898" s="21">
        <v>-0.1333</v>
      </c>
      <c r="I898" s="21">
        <v>-0.56669999999999998</v>
      </c>
      <c r="J898" s="21">
        <v>-0.57579999999999998</v>
      </c>
      <c r="K898" s="21">
        <v>-1.52E-2</v>
      </c>
      <c r="L898" s="21">
        <v>4.3499999999999997E-2</v>
      </c>
      <c r="M898" s="21">
        <v>0.03</v>
      </c>
      <c r="N898" s="21">
        <v>1.2999999999999999E-3</v>
      </c>
      <c r="O898" s="21">
        <v>5.7000000000000002E-3</v>
      </c>
      <c r="P898" s="21">
        <v>-1.4200000000000001E-2</v>
      </c>
      <c r="Q898" s="21">
        <v>-6.8999999999999999E-3</v>
      </c>
      <c r="R898" s="21">
        <v>-2E-3</v>
      </c>
      <c r="S898" s="21">
        <v>3.09E-2</v>
      </c>
      <c r="T898" s="21">
        <v>1.0999999999999999E-2</v>
      </c>
      <c r="U898" s="10">
        <v>0.28000000000000003</v>
      </c>
      <c r="V898" s="10">
        <v>0.43</v>
      </c>
      <c r="W898" s="7">
        <v>0.60640000000000005</v>
      </c>
      <c r="X898" s="20">
        <v>0.7873</v>
      </c>
      <c r="Y898" s="75">
        <v>2020</v>
      </c>
      <c r="Z898" s="7">
        <v>0.56020000000000003</v>
      </c>
      <c r="AA898" s="7">
        <v>0</v>
      </c>
      <c r="AB898" s="51">
        <v>-118</v>
      </c>
      <c r="AC898" s="51">
        <v>3</v>
      </c>
      <c r="AD898" s="51"/>
      <c r="AE898" s="51"/>
      <c r="AF898" s="51"/>
      <c r="AG898" s="51"/>
      <c r="AH898" s="20">
        <v>0</v>
      </c>
      <c r="AI898" s="7" t="s">
        <v>8493</v>
      </c>
      <c r="AJ898" s="67" t="s">
        <v>8494</v>
      </c>
      <c r="AK898" s="44">
        <v>-0.96047430830039526</v>
      </c>
      <c r="AL898" s="44">
        <v>-0.83870967741935476</v>
      </c>
      <c r="AM898" s="44">
        <v>0.87499999999999889</v>
      </c>
      <c r="AN898" s="25">
        <v>0.65544041450777191</v>
      </c>
      <c r="AO898" s="25">
        <v>0.16062176165803096</v>
      </c>
      <c r="AP898" s="215">
        <v>19.3</v>
      </c>
      <c r="AQ898" s="215" t="s">
        <v>8552</v>
      </c>
      <c r="AR898" s="44">
        <v>1.8469656992084402E-2</v>
      </c>
      <c r="AS898" s="171" t="s">
        <v>7605</v>
      </c>
      <c r="AT898" s="171" t="s">
        <v>7085</v>
      </c>
      <c r="AU898" s="171" t="s">
        <v>7057</v>
      </c>
      <c r="AV898" s="7" t="s">
        <v>8470</v>
      </c>
      <c r="AW898" s="14" t="s">
        <v>7547</v>
      </c>
      <c r="AX898" s="49" t="s">
        <v>6337</v>
      </c>
      <c r="AY898" s="38" t="s">
        <v>6047</v>
      </c>
      <c r="AZ898" s="14" t="s">
        <v>6123</v>
      </c>
      <c r="BA898" s="49" t="s">
        <v>5967</v>
      </c>
      <c r="BB898" s="38" t="s">
        <v>6047</v>
      </c>
      <c r="BC898" s="7">
        <v>0.2</v>
      </c>
      <c r="BD898" s="14" t="s">
        <v>6133</v>
      </c>
      <c r="BE898" s="49" t="s">
        <v>5967</v>
      </c>
      <c r="BF898" s="38" t="s">
        <v>6007</v>
      </c>
      <c r="BG898" s="7">
        <v>0.3</v>
      </c>
      <c r="BH898" s="45">
        <v>275.47713696764862</v>
      </c>
      <c r="BI898" s="215" t="s">
        <v>8471</v>
      </c>
      <c r="BJ898" s="215" t="s">
        <v>8554</v>
      </c>
      <c r="BK898" s="7">
        <v>2.2000000000000002</v>
      </c>
      <c r="BL898" s="25">
        <v>1.8469656992084509E-2</v>
      </c>
      <c r="BM898" s="20">
        <v>0.45587500000000003</v>
      </c>
      <c r="BN898" s="20">
        <v>0.3775</v>
      </c>
      <c r="BO898" s="20">
        <v>0.52</v>
      </c>
      <c r="BP898" s="46">
        <v>44.883720930232563</v>
      </c>
      <c r="BQ898" s="215" t="s">
        <v>8553</v>
      </c>
      <c r="BR898" s="79">
        <v>-0.7416459412780656</v>
      </c>
      <c r="BS898" s="9">
        <v>2.54209764071891E-2</v>
      </c>
      <c r="BT898" s="9">
        <v>2.304111620594651E-2</v>
      </c>
      <c r="BU898" s="47">
        <v>44404</v>
      </c>
      <c r="BV898" s="47">
        <v>44410</v>
      </c>
      <c r="BW898" s="14" t="s">
        <v>5474</v>
      </c>
      <c r="BX898" s="83">
        <v>-0.68997512953367879</v>
      </c>
      <c r="BY898" s="82">
        <v>0.38</v>
      </c>
      <c r="BZ898" s="46">
        <v>50.789473684210527</v>
      </c>
      <c r="CA898" s="48" t="s">
        <v>8475</v>
      </c>
      <c r="CB898" s="45">
        <v>-2277.4</v>
      </c>
      <c r="CC898" s="45">
        <v>57.900000000000006</v>
      </c>
      <c r="CD898" s="45">
        <v>0</v>
      </c>
      <c r="CE898" s="45">
        <v>0</v>
      </c>
      <c r="CF898" s="14" t="s">
        <v>9398</v>
      </c>
      <c r="CG898" s="7" t="s">
        <v>8477</v>
      </c>
      <c r="CH898" s="215" t="s">
        <v>8478</v>
      </c>
      <c r="CI898" s="215" t="s">
        <v>8478</v>
      </c>
      <c r="CJ898" s="215" t="s">
        <v>8479</v>
      </c>
      <c r="CK898" s="43" t="s">
        <v>7303</v>
      </c>
      <c r="CL898" s="43" t="s">
        <v>8480</v>
      </c>
      <c r="CM898" s="43" t="s">
        <v>6898</v>
      </c>
      <c r="CN898" s="145">
        <v>57.900000000000006</v>
      </c>
      <c r="CO898" s="145">
        <v>-2277.4</v>
      </c>
      <c r="CP898" s="148">
        <v>5316.7087434756186</v>
      </c>
      <c r="CQ898" s="189" t="s">
        <v>5474</v>
      </c>
      <c r="CR898" s="189" t="s">
        <v>5474</v>
      </c>
      <c r="CS898" s="99" t="s">
        <v>5474</v>
      </c>
      <c r="CT898" s="167" t="s">
        <v>5474</v>
      </c>
      <c r="CU898" s="43" t="s">
        <v>5474</v>
      </c>
      <c r="CV898" s="43" t="s">
        <v>5474</v>
      </c>
      <c r="CW898" s="43" t="s">
        <v>5474</v>
      </c>
      <c r="CX898" s="43" t="s">
        <v>5474</v>
      </c>
      <c r="CY898" s="43" t="s">
        <v>5474</v>
      </c>
      <c r="CZ898" s="43" t="s">
        <v>5474</v>
      </c>
      <c r="DA898" s="42" t="s">
        <v>5474</v>
      </c>
      <c r="DB898" s="42" t="s">
        <v>5474</v>
      </c>
      <c r="DC898" s="42" t="s">
        <v>5474</v>
      </c>
      <c r="DD898" s="42" t="s">
        <v>5474</v>
      </c>
      <c r="DE898" s="42" t="s">
        <v>5474</v>
      </c>
      <c r="DF898" s="42" t="s">
        <v>5474</v>
      </c>
      <c r="DG898" s="42" t="s">
        <v>5474</v>
      </c>
      <c r="DH898" s="42" t="s">
        <v>5474</v>
      </c>
    </row>
    <row r="899" spans="1:112">
      <c r="A899" s="22">
        <v>2489</v>
      </c>
      <c r="B899" s="7" t="s">
        <v>444</v>
      </c>
      <c r="C899" s="21">
        <v>-5.3600000000000002E-2</v>
      </c>
      <c r="D899" s="21">
        <v>0.47170000000000001</v>
      </c>
      <c r="E899" s="21">
        <v>0.19289999999999999</v>
      </c>
      <c r="F899" s="21">
        <v>0.26329999999999998</v>
      </c>
      <c r="G899" s="21">
        <v>0.35959999999999998</v>
      </c>
      <c r="H899" s="21">
        <v>-0.83330000000000004</v>
      </c>
      <c r="I899" s="21">
        <v>3.3477999999999999</v>
      </c>
      <c r="J899" s="21">
        <v>42.176499999999997</v>
      </c>
      <c r="K899" s="21">
        <v>1.5599999999999999E-2</v>
      </c>
      <c r="L899" s="21">
        <v>-8.6E-3</v>
      </c>
      <c r="M899" s="21">
        <v>-3.3000000000000002E-2</v>
      </c>
      <c r="N899" s="21">
        <v>0.1273</v>
      </c>
      <c r="O899" s="21">
        <v>2.4E-2</v>
      </c>
      <c r="P899" s="21">
        <v>-1.09E-2</v>
      </c>
      <c r="Q899" s="21">
        <v>0.1143</v>
      </c>
      <c r="R899" s="21">
        <v>7.6899999999999996E-2</v>
      </c>
      <c r="S899" s="21">
        <v>2.2499999999999999E-2</v>
      </c>
      <c r="T899" s="21">
        <v>1.5100000000000001E-2</v>
      </c>
      <c r="U899" s="10">
        <v>7</v>
      </c>
      <c r="V899" s="10">
        <v>7.86</v>
      </c>
      <c r="W899" s="7">
        <v>0.36630000000000001</v>
      </c>
      <c r="X899" s="20">
        <v>0.51400000000000001</v>
      </c>
      <c r="Y899" s="75">
        <v>2020</v>
      </c>
      <c r="Z899" s="7">
        <v>0.13150000000000001</v>
      </c>
      <c r="AA899" s="7">
        <v>0</v>
      </c>
      <c r="AB899" s="51">
        <v>-426</v>
      </c>
      <c r="AC899" s="51">
        <v>146</v>
      </c>
      <c r="AD899" s="51"/>
      <c r="AE899" s="51"/>
      <c r="AF899" s="51">
        <v>-148</v>
      </c>
      <c r="AG899" s="51">
        <v>12</v>
      </c>
      <c r="AH899" s="20">
        <v>6.7999999999999996E-3</v>
      </c>
      <c r="AI899" s="7" t="s">
        <v>8481</v>
      </c>
      <c r="AJ899" s="67" t="s">
        <v>8494</v>
      </c>
      <c r="AK899" s="44">
        <v>0.56439393939393945</v>
      </c>
      <c r="AL899" s="44">
        <v>-0.82692307692307732</v>
      </c>
      <c r="AM899" s="44">
        <v>0.5</v>
      </c>
      <c r="AN899" s="25">
        <v>0.77876106194690264</v>
      </c>
      <c r="AO899" s="25">
        <v>0.15339233038348091</v>
      </c>
      <c r="AP899" s="215">
        <v>16.95</v>
      </c>
      <c r="AQ899" s="215" t="s">
        <v>8552</v>
      </c>
      <c r="AR899" s="44">
        <v>1.8018018018018001E-2</v>
      </c>
      <c r="AS899" s="171" t="s">
        <v>7605</v>
      </c>
      <c r="AT899" s="171" t="s">
        <v>6932</v>
      </c>
      <c r="AU899" s="171" t="s">
        <v>6980</v>
      </c>
      <c r="AV899" s="7" t="s">
        <v>8470</v>
      </c>
      <c r="AW899" s="14" t="s">
        <v>6376</v>
      </c>
      <c r="AX899" s="49" t="s">
        <v>6337</v>
      </c>
      <c r="AY899" s="38" t="s">
        <v>6047</v>
      </c>
      <c r="AZ899" s="14" t="s">
        <v>6571</v>
      </c>
      <c r="BA899" s="49" t="s">
        <v>5967</v>
      </c>
      <c r="BB899" s="38" t="s">
        <v>6007</v>
      </c>
      <c r="BC899" s="7">
        <v>0.4</v>
      </c>
      <c r="BD899" s="14" t="s">
        <v>6213</v>
      </c>
      <c r="BE899" s="49" t="s">
        <v>5967</v>
      </c>
      <c r="BF899" s="38" t="s">
        <v>5961</v>
      </c>
      <c r="BG899" s="7">
        <v>0.8</v>
      </c>
      <c r="BH899" s="45">
        <v>3360.0851973960425</v>
      </c>
      <c r="BI899" s="215" t="s">
        <v>8499</v>
      </c>
      <c r="BJ899" s="215" t="s">
        <v>8509</v>
      </c>
      <c r="BK899" s="7">
        <v>0.9</v>
      </c>
      <c r="BL899" s="25">
        <v>1.1940298507462643E-2</v>
      </c>
      <c r="BM899" s="20">
        <v>0.67575000000000007</v>
      </c>
      <c r="BN899" s="20">
        <v>0.72250000000000003</v>
      </c>
      <c r="BO899" s="20">
        <v>0.63749999999999996</v>
      </c>
      <c r="BP899" s="46">
        <v>2.1564885496183206</v>
      </c>
      <c r="BQ899" s="215" t="s">
        <v>8558</v>
      </c>
      <c r="BR899" s="79">
        <v>4.663716814159292</v>
      </c>
      <c r="BS899" s="9">
        <v>1.5668956075982177E-2</v>
      </c>
      <c r="BT899" s="9">
        <v>1.8970145592238641E-3</v>
      </c>
      <c r="BU899" s="47" t="s">
        <v>5993</v>
      </c>
      <c r="BV899" s="47" t="s">
        <v>5993</v>
      </c>
      <c r="BW899" s="14" t="s">
        <v>5474</v>
      </c>
      <c r="BX899" s="83">
        <v>6.0796460176991154</v>
      </c>
      <c r="BY899" s="82">
        <v>8</v>
      </c>
      <c r="BZ899" s="46">
        <v>2.1187499999999999</v>
      </c>
      <c r="CA899" s="48" t="s">
        <v>8475</v>
      </c>
      <c r="CB899" s="45">
        <v>-7220.7</v>
      </c>
      <c r="CC899" s="45">
        <v>2474.6999999999998</v>
      </c>
      <c r="CD899" s="45">
        <v>0</v>
      </c>
      <c r="CE899" s="45">
        <v>0</v>
      </c>
      <c r="CF899" s="14" t="s">
        <v>9399</v>
      </c>
      <c r="CG899" s="7" t="s">
        <v>8590</v>
      </c>
      <c r="CH899" s="215" t="s">
        <v>8498</v>
      </c>
      <c r="CI899" s="215" t="s">
        <v>8479</v>
      </c>
      <c r="CJ899" s="215" t="s">
        <v>8479</v>
      </c>
      <c r="CK899" s="43" t="s">
        <v>6894</v>
      </c>
      <c r="CL899" s="43" t="s">
        <v>8480</v>
      </c>
      <c r="CM899" s="43" t="s">
        <v>6898</v>
      </c>
      <c r="CN899" s="145">
        <v>2474.6999999999998</v>
      </c>
      <c r="CO899" s="145">
        <v>-7220.7</v>
      </c>
      <c r="CP899" s="148">
        <v>56953.44409586292</v>
      </c>
      <c r="CQ899" s="189" t="s">
        <v>5474</v>
      </c>
      <c r="CR899" s="189" t="s">
        <v>5474</v>
      </c>
      <c r="CS899" s="99" t="s">
        <v>5474</v>
      </c>
      <c r="CT899" s="167" t="s">
        <v>5474</v>
      </c>
      <c r="CU899" s="43" t="s">
        <v>5474</v>
      </c>
      <c r="CV899" s="43" t="s">
        <v>5474</v>
      </c>
      <c r="CW899" s="43" t="s">
        <v>5474</v>
      </c>
      <c r="CX899" s="43" t="s">
        <v>5474</v>
      </c>
      <c r="CY899" s="43" t="s">
        <v>5474</v>
      </c>
      <c r="CZ899" s="43" t="s">
        <v>5474</v>
      </c>
      <c r="DA899" s="42" t="s">
        <v>5474</v>
      </c>
      <c r="DB899" s="42" t="s">
        <v>5474</v>
      </c>
      <c r="DC899" s="42" t="s">
        <v>5474</v>
      </c>
      <c r="DD899" s="42" t="s">
        <v>5474</v>
      </c>
      <c r="DE899" s="42" t="s">
        <v>5474</v>
      </c>
      <c r="DF899" s="42" t="s">
        <v>5474</v>
      </c>
      <c r="DG899" s="42" t="s">
        <v>5474</v>
      </c>
      <c r="DH899" s="42" t="s">
        <v>5474</v>
      </c>
    </row>
    <row r="900" spans="1:112">
      <c r="A900" s="22">
        <v>5288</v>
      </c>
      <c r="B900" s="7" t="s">
        <v>1090</v>
      </c>
      <c r="C900" s="21">
        <v>-1.3899999999999999E-2</v>
      </c>
      <c r="D900" s="21">
        <v>0.14779999999999999</v>
      </c>
      <c r="E900" s="21">
        <v>4.5600000000000002E-2</v>
      </c>
      <c r="F900" s="21">
        <v>0.17180000000000001</v>
      </c>
      <c r="G900" s="21">
        <v>0.32140000000000002</v>
      </c>
      <c r="H900" s="21">
        <v>0.1041</v>
      </c>
      <c r="I900" s="21">
        <v>15.5</v>
      </c>
      <c r="J900" s="21">
        <v>1.4292</v>
      </c>
      <c r="K900" s="21">
        <v>-2.81E-2</v>
      </c>
      <c r="L900" s="21">
        <v>0.1037</v>
      </c>
      <c r="M900" s="21">
        <v>6.2199999999999998E-2</v>
      </c>
      <c r="N900" s="21">
        <v>-2.3300000000000001E-2</v>
      </c>
      <c r="O900" s="21">
        <v>0.1176</v>
      </c>
      <c r="P900" s="21">
        <v>6.1899999999999997E-2</v>
      </c>
      <c r="Q900" s="21">
        <v>2.41E-2</v>
      </c>
      <c r="R900" s="21">
        <v>1.15E-2</v>
      </c>
      <c r="S900" s="21">
        <v>0.19120000000000001</v>
      </c>
      <c r="T900" s="21">
        <v>0.13700000000000001</v>
      </c>
      <c r="U900" s="10">
        <v>5.66</v>
      </c>
      <c r="V900" s="10">
        <v>11.74</v>
      </c>
      <c r="W900" s="7">
        <v>4.5</v>
      </c>
      <c r="X900" s="20">
        <v>0.55530000000000002</v>
      </c>
      <c r="Y900" s="75">
        <v>2020</v>
      </c>
      <c r="Z900" s="7">
        <v>4</v>
      </c>
      <c r="AA900" s="7">
        <v>0</v>
      </c>
      <c r="AB900" s="51">
        <v>64</v>
      </c>
      <c r="AC900" s="51">
        <v>1</v>
      </c>
      <c r="AD900" s="51">
        <v>15</v>
      </c>
      <c r="AE900" s="51"/>
      <c r="AF900" s="51">
        <v>-5</v>
      </c>
      <c r="AG900" s="51">
        <v>1</v>
      </c>
      <c r="AH900" s="20">
        <v>0</v>
      </c>
      <c r="AI900" s="7" t="s">
        <v>8487</v>
      </c>
      <c r="AJ900" s="67" t="s">
        <v>8494</v>
      </c>
      <c r="AK900" s="44">
        <v>0.609375</v>
      </c>
      <c r="AL900" s="44">
        <v>-0.81818181818181823</v>
      </c>
      <c r="AM900" s="44">
        <v>1</v>
      </c>
      <c r="AN900" s="25">
        <v>0.57577854671280282</v>
      </c>
      <c r="AO900" s="25">
        <v>0.15224913494809689</v>
      </c>
      <c r="AP900" s="215">
        <v>144.5</v>
      </c>
      <c r="AQ900" s="215" t="s">
        <v>8552</v>
      </c>
      <c r="AR900" s="44">
        <v>1.7605633802816899E-2</v>
      </c>
      <c r="AS900" s="171" t="s">
        <v>7605</v>
      </c>
      <c r="AT900" s="171" t="s">
        <v>7511</v>
      </c>
      <c r="AU900" s="171" t="s">
        <v>7320</v>
      </c>
      <c r="AV900" s="7" t="s">
        <v>8470</v>
      </c>
      <c r="AW900" s="14" t="s">
        <v>6981</v>
      </c>
      <c r="AX900" s="49" t="s">
        <v>6337</v>
      </c>
      <c r="AY900" s="38" t="s">
        <v>6007</v>
      </c>
      <c r="AZ900" s="14" t="s">
        <v>6048</v>
      </c>
      <c r="BA900" s="49" t="s">
        <v>5967</v>
      </c>
      <c r="BB900" s="38" t="s">
        <v>6007</v>
      </c>
      <c r="BC900" s="7">
        <v>0.2</v>
      </c>
      <c r="BD900" s="14" t="s">
        <v>6079</v>
      </c>
      <c r="BE900" s="49" t="s">
        <v>5960</v>
      </c>
      <c r="BF900" s="38" t="s">
        <v>5961</v>
      </c>
      <c r="BG900" s="7">
        <v>0.5</v>
      </c>
      <c r="BH900" s="45">
        <v>115.88356200281862</v>
      </c>
      <c r="BI900" s="215" t="s">
        <v>8495</v>
      </c>
      <c r="BJ900" s="215" t="s">
        <v>8554</v>
      </c>
      <c r="BK900" s="7">
        <v>3</v>
      </c>
      <c r="BL900" s="25">
        <v>1.7605633802816902E-2</v>
      </c>
      <c r="BM900" s="20">
        <v>0.69162500000000005</v>
      </c>
      <c r="BN900" s="20">
        <v>0.66</v>
      </c>
      <c r="BO900" s="20">
        <v>0.71749999999999992</v>
      </c>
      <c r="BP900" s="46">
        <v>12.308347529812606</v>
      </c>
      <c r="BQ900" s="215" t="s">
        <v>8585</v>
      </c>
      <c r="BR900" s="79">
        <v>8.4567474048442892E-2</v>
      </c>
      <c r="BS900" s="9">
        <v>2.5144771598261118E-2</v>
      </c>
      <c r="BT900" s="9">
        <v>2.1704688472092393E-2</v>
      </c>
      <c r="BU900" s="47" t="s">
        <v>5993</v>
      </c>
      <c r="BV900" s="47" t="s">
        <v>5993</v>
      </c>
      <c r="BW900" s="14" t="s">
        <v>5474</v>
      </c>
      <c r="BX900" s="83">
        <v>0.3557093425605537</v>
      </c>
      <c r="BY900" s="82">
        <v>13.06</v>
      </c>
      <c r="BZ900" s="46">
        <v>11.064318529862174</v>
      </c>
      <c r="CA900" s="48" t="s">
        <v>8475</v>
      </c>
      <c r="CB900" s="45">
        <v>9248</v>
      </c>
      <c r="CC900" s="45">
        <v>144.5</v>
      </c>
      <c r="CD900" s="45">
        <v>2167.5</v>
      </c>
      <c r="CE900" s="45">
        <v>0</v>
      </c>
      <c r="CF900" s="14" t="s">
        <v>9400</v>
      </c>
      <c r="CG900" s="7" t="s">
        <v>8477</v>
      </c>
      <c r="CH900" s="215" t="s">
        <v>8478</v>
      </c>
      <c r="CI900" s="215" t="s">
        <v>8479</v>
      </c>
      <c r="CJ900" s="215" t="s">
        <v>8479</v>
      </c>
      <c r="CK900" s="43" t="s">
        <v>6894</v>
      </c>
      <c r="CL900" s="43" t="s">
        <v>8480</v>
      </c>
      <c r="CM900" s="43" t="s">
        <v>6898</v>
      </c>
      <c r="CN900" s="145">
        <v>144.5</v>
      </c>
      <c r="CO900" s="145">
        <v>11415.5</v>
      </c>
      <c r="CP900" s="148">
        <v>16745.174709407293</v>
      </c>
      <c r="CQ900" s="189" t="s">
        <v>5474</v>
      </c>
      <c r="CR900" s="189" t="s">
        <v>5474</v>
      </c>
      <c r="CS900" s="99" t="s">
        <v>5474</v>
      </c>
      <c r="CT900" s="167" t="s">
        <v>5474</v>
      </c>
      <c r="CU900" s="43" t="s">
        <v>5474</v>
      </c>
      <c r="CV900" s="43" t="s">
        <v>5474</v>
      </c>
      <c r="CW900" s="43" t="s">
        <v>5474</v>
      </c>
      <c r="CX900" s="43" t="s">
        <v>5474</v>
      </c>
      <c r="CY900" s="43" t="s">
        <v>5474</v>
      </c>
      <c r="CZ900" s="43" t="s">
        <v>5474</v>
      </c>
      <c r="DA900" s="42" t="s">
        <v>5474</v>
      </c>
      <c r="DB900" s="42" t="s">
        <v>5474</v>
      </c>
      <c r="DC900" s="42" t="s">
        <v>5474</v>
      </c>
      <c r="DD900" s="42" t="s">
        <v>5474</v>
      </c>
      <c r="DE900" s="42" t="s">
        <v>5474</v>
      </c>
      <c r="DF900" s="42" t="s">
        <v>5474</v>
      </c>
      <c r="DG900" s="42" t="s">
        <v>5474</v>
      </c>
      <c r="DH900" s="42" t="s">
        <v>5474</v>
      </c>
    </row>
    <row r="901" spans="1:112">
      <c r="A901" s="22">
        <v>2471</v>
      </c>
      <c r="B901" s="7" t="s">
        <v>429</v>
      </c>
      <c r="C901" s="21">
        <v>1.482</v>
      </c>
      <c r="D901" s="21">
        <v>0.1263</v>
      </c>
      <c r="E901" s="21">
        <v>0.69869999999999999</v>
      </c>
      <c r="F901" s="21">
        <v>0.17150000000000001</v>
      </c>
      <c r="G901" s="21">
        <v>-1.7399999999999999E-2</v>
      </c>
      <c r="H901" s="21">
        <v>-2.2414000000000001</v>
      </c>
      <c r="I901" s="21">
        <v>-8.1999999999999993</v>
      </c>
      <c r="J901" s="21">
        <v>-1.4375</v>
      </c>
      <c r="K901" s="21">
        <v>-7.1999999999999995E-2</v>
      </c>
      <c r="L901" s="21">
        <v>-8.8800000000000004E-2</v>
      </c>
      <c r="M901" s="21">
        <v>-7.0000000000000001E-3</v>
      </c>
      <c r="N901" s="21">
        <v>-0.1132</v>
      </c>
      <c r="O901" s="21">
        <v>-9.4600000000000004E-2</v>
      </c>
      <c r="P901" s="21">
        <v>1.4200000000000001E-2</v>
      </c>
      <c r="Q901" s="21">
        <v>1.1299999999999999E-2</v>
      </c>
      <c r="R901" s="21">
        <v>6.3E-3</v>
      </c>
      <c r="S901" s="21">
        <v>9.5299999999999996E-2</v>
      </c>
      <c r="T901" s="21">
        <v>6.0499999999999998E-2</v>
      </c>
      <c r="U901" s="10">
        <v>-7.0000000000000007E-2</v>
      </c>
      <c r="V901" s="10">
        <v>1.83</v>
      </c>
      <c r="W901" s="7">
        <v>1.2928999999999999</v>
      </c>
      <c r="X901" s="20">
        <v>0.85970000000000002</v>
      </c>
      <c r="Y901" s="75">
        <v>2020</v>
      </c>
      <c r="Z901" s="7">
        <v>1.5</v>
      </c>
      <c r="AA901" s="7">
        <v>0</v>
      </c>
      <c r="AB901" s="51">
        <v>-35</v>
      </c>
      <c r="AC901" s="51">
        <v>-4</v>
      </c>
      <c r="AD901" s="51"/>
      <c r="AE901" s="51"/>
      <c r="AF901" s="51"/>
      <c r="AG901" s="51"/>
      <c r="AH901" s="20">
        <v>5.1000000000000004E-3</v>
      </c>
      <c r="AI901" s="7" t="s">
        <v>8467</v>
      </c>
      <c r="AJ901" s="67" t="s">
        <v>8757</v>
      </c>
      <c r="AK901" s="44">
        <v>-0.64202334630350189</v>
      </c>
      <c r="AL901" s="44">
        <v>-0.70689655172413768</v>
      </c>
      <c r="AM901" s="44">
        <v>0.91666666666666563</v>
      </c>
      <c r="AN901" s="25">
        <v>0.52989690721649485</v>
      </c>
      <c r="AO901" s="25">
        <v>0.11958762886597947</v>
      </c>
      <c r="AP901" s="215">
        <v>24.25</v>
      </c>
      <c r="AQ901" s="215" t="s">
        <v>8552</v>
      </c>
      <c r="AR901" s="44">
        <v>2.1052631578947299E-2</v>
      </c>
      <c r="AS901" s="171" t="s">
        <v>7191</v>
      </c>
      <c r="AT901" s="171" t="s">
        <v>7129</v>
      </c>
      <c r="AU901" s="171" t="s">
        <v>7067</v>
      </c>
      <c r="AV901" s="7" t="s">
        <v>8470</v>
      </c>
      <c r="AW901" s="14" t="s">
        <v>7462</v>
      </c>
      <c r="AX901" s="49" t="s">
        <v>6337</v>
      </c>
      <c r="AY901" s="38" t="s">
        <v>6007</v>
      </c>
      <c r="AZ901" s="14" t="s">
        <v>6495</v>
      </c>
      <c r="BA901" s="49" t="s">
        <v>5967</v>
      </c>
      <c r="BB901" s="38" t="s">
        <v>6007</v>
      </c>
      <c r="BC901" s="7">
        <v>0.4</v>
      </c>
      <c r="BD901" s="14" t="s">
        <v>5959</v>
      </c>
      <c r="BE901" s="49" t="s">
        <v>5967</v>
      </c>
      <c r="BF901" s="38" t="s">
        <v>5961</v>
      </c>
      <c r="BG901" s="7">
        <v>1</v>
      </c>
      <c r="BH901" s="45">
        <v>54.188517203174491</v>
      </c>
      <c r="BI901" s="215" t="s">
        <v>8495</v>
      </c>
      <c r="BJ901" s="215" t="s">
        <v>8554</v>
      </c>
      <c r="BK901" s="7">
        <v>0.9</v>
      </c>
      <c r="BL901" s="25">
        <v>2.3206751054852353E-2</v>
      </c>
      <c r="BM901" s="20">
        <v>0.60268750000000004</v>
      </c>
      <c r="BN901" s="20">
        <v>0.8</v>
      </c>
      <c r="BO901" s="20">
        <v>0.44125000000000003</v>
      </c>
      <c r="BP901" s="46">
        <v>13.251366120218579</v>
      </c>
      <c r="BQ901" s="215" t="s">
        <v>8560</v>
      </c>
      <c r="BR901" s="79">
        <v>0.14035807560137473</v>
      </c>
      <c r="BS901" s="9">
        <v>4.7189405893051539E-2</v>
      </c>
      <c r="BT901" s="9">
        <v>5.5679942439819774E-2</v>
      </c>
      <c r="BU901" s="47" t="s">
        <v>5993</v>
      </c>
      <c r="BV901" s="47" t="s">
        <v>5993</v>
      </c>
      <c r="BW901" s="14" t="s">
        <v>5474</v>
      </c>
      <c r="BX901" s="83">
        <v>0.36842969072164933</v>
      </c>
      <c r="BY901" s="82">
        <v>1.93</v>
      </c>
      <c r="BZ901" s="46">
        <v>12.564766839378239</v>
      </c>
      <c r="CA901" s="48" t="s">
        <v>5474</v>
      </c>
      <c r="CB901" s="45">
        <v>-848.75</v>
      </c>
      <c r="CC901" s="45">
        <v>-97</v>
      </c>
      <c r="CD901" s="45">
        <v>0</v>
      </c>
      <c r="CE901" s="45">
        <v>0</v>
      </c>
      <c r="CF901" s="14" t="s">
        <v>9401</v>
      </c>
      <c r="CG901" s="7" t="s">
        <v>8477</v>
      </c>
      <c r="CH901" s="215" t="s">
        <v>8498</v>
      </c>
      <c r="CI901" s="215" t="s">
        <v>8498</v>
      </c>
      <c r="CJ901" s="215" t="s">
        <v>8479</v>
      </c>
      <c r="CK901" s="43" t="s">
        <v>6917</v>
      </c>
      <c r="CL901" s="43" t="s">
        <v>8480</v>
      </c>
      <c r="CM901" s="43" t="s">
        <v>5474</v>
      </c>
      <c r="CN901" s="145">
        <v>-97</v>
      </c>
      <c r="CO901" s="145">
        <v>-848.75</v>
      </c>
      <c r="CP901" s="148">
        <v>1314.0715421769814</v>
      </c>
      <c r="CQ901" s="189" t="s">
        <v>5474</v>
      </c>
      <c r="CR901" s="189" t="s">
        <v>5474</v>
      </c>
      <c r="CS901" s="99" t="s">
        <v>5474</v>
      </c>
      <c r="CT901" s="167" t="s">
        <v>5474</v>
      </c>
      <c r="CU901" s="43" t="s">
        <v>5474</v>
      </c>
      <c r="CV901" s="43" t="s">
        <v>5474</v>
      </c>
      <c r="CW901" s="43" t="s">
        <v>5474</v>
      </c>
      <c r="CX901" s="43" t="s">
        <v>5474</v>
      </c>
      <c r="CY901" s="43" t="s">
        <v>5474</v>
      </c>
      <c r="CZ901" s="43" t="s">
        <v>5474</v>
      </c>
      <c r="DA901" s="42" t="s">
        <v>5474</v>
      </c>
      <c r="DB901" s="42" t="s">
        <v>5474</v>
      </c>
      <c r="DC901" s="42" t="s">
        <v>5474</v>
      </c>
      <c r="DD901" s="42" t="s">
        <v>5474</v>
      </c>
      <c r="DE901" s="42" t="s">
        <v>5474</v>
      </c>
      <c r="DF901" s="42" t="s">
        <v>5474</v>
      </c>
      <c r="DG901" s="42" t="s">
        <v>5474</v>
      </c>
      <c r="DH901" s="42" t="s">
        <v>5474</v>
      </c>
    </row>
    <row r="902" spans="1:112">
      <c r="A902" s="22">
        <v>1532</v>
      </c>
      <c r="B902" s="7" t="s">
        <v>148</v>
      </c>
      <c r="C902" s="21">
        <v>0.81879999999999997</v>
      </c>
      <c r="D902" s="21">
        <v>0.8508</v>
      </c>
      <c r="E902" s="21">
        <v>0.64659999999999995</v>
      </c>
      <c r="F902" s="21">
        <v>0.60870000000000002</v>
      </c>
      <c r="G902" s="21">
        <v>0.53969999999999996</v>
      </c>
      <c r="H902" s="21">
        <v>-0.67390000000000005</v>
      </c>
      <c r="I902" s="21">
        <v>-0.16669999999999999</v>
      </c>
      <c r="J902" s="21">
        <v>19.333300000000001</v>
      </c>
      <c r="K902" s="21">
        <v>-2.9899999999999999E-2</v>
      </c>
      <c r="L902" s="21">
        <v>-4.5400000000000003E-2</v>
      </c>
      <c r="M902" s="21">
        <v>2.06E-2</v>
      </c>
      <c r="N902" s="21">
        <v>-3.9399999999999998E-2</v>
      </c>
      <c r="O902" s="21">
        <v>-1.7600000000000001E-2</v>
      </c>
      <c r="P902" s="21">
        <v>5.2699999999999997E-2</v>
      </c>
      <c r="Q902" s="21">
        <v>1.3599999999999999E-2</v>
      </c>
      <c r="R902" s="21">
        <v>4.4999999999999997E-3</v>
      </c>
      <c r="S902" s="21">
        <v>7.7600000000000002E-2</v>
      </c>
      <c r="T902" s="21">
        <v>3.7199999999999997E-2</v>
      </c>
      <c r="U902" s="10">
        <v>0.61</v>
      </c>
      <c r="V902" s="10">
        <v>2.0499999999999998</v>
      </c>
      <c r="W902" s="7">
        <v>1.5704</v>
      </c>
      <c r="X902" s="20">
        <v>0.7127</v>
      </c>
      <c r="Y902" s="75">
        <v>2020</v>
      </c>
      <c r="Z902" s="7">
        <v>1.03</v>
      </c>
      <c r="AA902" s="7">
        <v>0</v>
      </c>
      <c r="AB902" s="51">
        <v>-1862</v>
      </c>
      <c r="AC902" s="51">
        <v>-46</v>
      </c>
      <c r="AD902" s="51"/>
      <c r="AE902" s="51"/>
      <c r="AF902" s="51">
        <v>116</v>
      </c>
      <c r="AG902" s="51">
        <v>2</v>
      </c>
      <c r="AH902" s="20">
        <v>2.0999999999999999E-3</v>
      </c>
      <c r="AI902" s="7" t="s">
        <v>8467</v>
      </c>
      <c r="AJ902" s="67" t="s">
        <v>8494</v>
      </c>
      <c r="AK902" s="44">
        <v>-0.76847290640394073</v>
      </c>
      <c r="AL902" s="44">
        <v>-0.79746835443037956</v>
      </c>
      <c r="AM902" s="44">
        <v>0.66666666666666674</v>
      </c>
      <c r="AN902" s="25">
        <v>0.31968503937007869</v>
      </c>
      <c r="AO902" s="25">
        <v>0.12440944881889762</v>
      </c>
      <c r="AP902" s="215">
        <v>31.75</v>
      </c>
      <c r="AQ902" s="215" t="s">
        <v>8552</v>
      </c>
      <c r="AR902" s="44">
        <v>1.92616372391653E-2</v>
      </c>
      <c r="AS902" s="171" t="s">
        <v>7191</v>
      </c>
      <c r="AT902" s="171" t="s">
        <v>6958</v>
      </c>
      <c r="AU902" s="171" t="s">
        <v>6920</v>
      </c>
      <c r="AV902" s="7" t="s">
        <v>8470</v>
      </c>
      <c r="AW902" s="14" t="s">
        <v>6904</v>
      </c>
      <c r="AX902" s="49" t="s">
        <v>6337</v>
      </c>
      <c r="AY902" s="38" t="s">
        <v>6047</v>
      </c>
      <c r="AZ902" s="14" t="s">
        <v>6538</v>
      </c>
      <c r="BA902" s="49" t="s">
        <v>5967</v>
      </c>
      <c r="BB902" s="38" t="s">
        <v>6007</v>
      </c>
      <c r="BC902" s="7">
        <v>0.5</v>
      </c>
      <c r="BD902" s="14" t="s">
        <v>6100</v>
      </c>
      <c r="BE902" s="49" t="s">
        <v>5967</v>
      </c>
      <c r="BF902" s="38" t="s">
        <v>5961</v>
      </c>
      <c r="BG902" s="7">
        <v>1.3</v>
      </c>
      <c r="BH902" s="45">
        <v>667.19747099279073</v>
      </c>
      <c r="BI902" s="215" t="s">
        <v>8471</v>
      </c>
      <c r="BJ902" s="215" t="s">
        <v>8520</v>
      </c>
      <c r="BK902" s="7">
        <v>1.4</v>
      </c>
      <c r="BL902" s="25">
        <v>1.6E-2</v>
      </c>
      <c r="BM902" s="20">
        <v>0.74406249999999996</v>
      </c>
      <c r="BN902" s="20">
        <v>0.91249999999999987</v>
      </c>
      <c r="BO902" s="20">
        <v>0.60624999999999996</v>
      </c>
      <c r="BP902" s="46">
        <v>15.487804878048783</v>
      </c>
      <c r="BQ902" s="215" t="s">
        <v>8560</v>
      </c>
      <c r="BR902" s="79">
        <v>-2.3544881889763791E-2</v>
      </c>
      <c r="BS902" s="9">
        <v>4.3357774342928757E-2</v>
      </c>
      <c r="BT902" s="9">
        <v>2.6436292570353404E-2</v>
      </c>
      <c r="BU902" s="47" t="s">
        <v>5993</v>
      </c>
      <c r="BV902" s="47">
        <v>44389</v>
      </c>
      <c r="BW902" s="14" t="s">
        <v>9222</v>
      </c>
      <c r="BX902" s="83">
        <v>0.17174614173228339</v>
      </c>
      <c r="BY902" s="82">
        <v>2.61</v>
      </c>
      <c r="BZ902" s="46">
        <v>12.164750957854407</v>
      </c>
      <c r="CA902" s="48" t="s">
        <v>5474</v>
      </c>
      <c r="CB902" s="45">
        <v>-59118.5</v>
      </c>
      <c r="CC902" s="45">
        <v>-1460.5</v>
      </c>
      <c r="CD902" s="45">
        <v>0</v>
      </c>
      <c r="CE902" s="45">
        <v>0</v>
      </c>
      <c r="CF902" s="14" t="s">
        <v>9402</v>
      </c>
      <c r="CG902" s="7" t="s">
        <v>8477</v>
      </c>
      <c r="CH902" s="215" t="s">
        <v>8478</v>
      </c>
      <c r="CI902" s="215" t="s">
        <v>8479</v>
      </c>
      <c r="CJ902" s="215" t="s">
        <v>8479</v>
      </c>
      <c r="CK902" s="43" t="s">
        <v>6965</v>
      </c>
      <c r="CL902" s="43" t="s">
        <v>8480</v>
      </c>
      <c r="CM902" s="43" t="s">
        <v>6898</v>
      </c>
      <c r="CN902" s="145">
        <v>-1460.5</v>
      </c>
      <c r="CO902" s="145">
        <v>-59118.5</v>
      </c>
      <c r="CP902" s="148">
        <v>21183.519704021106</v>
      </c>
      <c r="CQ902" s="189" t="s">
        <v>5474</v>
      </c>
      <c r="CR902" s="189" t="s">
        <v>5474</v>
      </c>
      <c r="CS902" s="99" t="s">
        <v>5474</v>
      </c>
      <c r="CT902" s="167" t="s">
        <v>5474</v>
      </c>
      <c r="CU902" s="43" t="s">
        <v>5474</v>
      </c>
      <c r="CV902" s="43" t="s">
        <v>5474</v>
      </c>
      <c r="CW902" s="43" t="s">
        <v>5474</v>
      </c>
      <c r="CX902" s="43" t="s">
        <v>5474</v>
      </c>
      <c r="CY902" s="43" t="s">
        <v>5474</v>
      </c>
      <c r="CZ902" s="43" t="s">
        <v>5474</v>
      </c>
      <c r="DA902" s="42" t="s">
        <v>5474</v>
      </c>
      <c r="DB902" s="42" t="s">
        <v>5474</v>
      </c>
      <c r="DC902" s="42" t="s">
        <v>5474</v>
      </c>
      <c r="DD902" s="42" t="s">
        <v>5474</v>
      </c>
      <c r="DE902" s="42" t="s">
        <v>5474</v>
      </c>
      <c r="DF902" s="42" t="s">
        <v>5474</v>
      </c>
      <c r="DG902" s="42" t="s">
        <v>5474</v>
      </c>
      <c r="DH902" s="42" t="s">
        <v>5474</v>
      </c>
    </row>
    <row r="903" spans="1:112">
      <c r="A903" s="22">
        <v>6294</v>
      </c>
      <c r="B903" s="7" t="s">
        <v>1359</v>
      </c>
      <c r="C903" s="21">
        <v>-5.7099999999999998E-2</v>
      </c>
      <c r="D903" s="21">
        <v>-1.38E-2</v>
      </c>
      <c r="E903" s="21">
        <v>-6.8199999999999997E-2</v>
      </c>
      <c r="F903" s="21">
        <v>8.2199999999999995E-2</v>
      </c>
      <c r="G903" s="21">
        <v>7.0999999999999994E-2</v>
      </c>
      <c r="H903" s="21">
        <v>0.49299999999999999</v>
      </c>
      <c r="I903" s="21">
        <v>0.23050000000000001</v>
      </c>
      <c r="J903" s="21">
        <v>0.2732</v>
      </c>
      <c r="K903" s="21">
        <v>8.7599999999999997E-2</v>
      </c>
      <c r="L903" s="21">
        <v>4.82E-2</v>
      </c>
      <c r="M903" s="21">
        <v>5.1799999999999999E-2</v>
      </c>
      <c r="N903" s="21">
        <v>0.1099</v>
      </c>
      <c r="O903" s="21">
        <v>5.6099999999999997E-2</v>
      </c>
      <c r="P903" s="21">
        <v>6.7900000000000002E-2</v>
      </c>
      <c r="Q903" s="21">
        <v>1.7299999999999999E-2</v>
      </c>
      <c r="R903" s="21">
        <v>9.4999999999999998E-3</v>
      </c>
      <c r="S903" s="21">
        <v>0.44519999999999998</v>
      </c>
      <c r="T903" s="21">
        <v>0.20269999999999999</v>
      </c>
      <c r="U903" s="10">
        <v>7.13</v>
      </c>
      <c r="V903" s="10">
        <v>12.85</v>
      </c>
      <c r="W903" s="7">
        <v>8.5</v>
      </c>
      <c r="X903" s="20">
        <v>0.83030000000000004</v>
      </c>
      <c r="Y903" s="75">
        <v>2020</v>
      </c>
      <c r="Z903" s="7">
        <v>9</v>
      </c>
      <c r="AA903" s="7">
        <v>0.5</v>
      </c>
      <c r="AB903" s="51">
        <v>3</v>
      </c>
      <c r="AC903" s="51">
        <v>1</v>
      </c>
      <c r="AD903" s="51"/>
      <c r="AE903" s="51"/>
      <c r="AF903" s="51"/>
      <c r="AG903" s="51"/>
      <c r="AH903" s="20">
        <v>0</v>
      </c>
      <c r="AI903" s="7" t="s">
        <v>8487</v>
      </c>
      <c r="AJ903" s="67" t="s">
        <v>8494</v>
      </c>
      <c r="AK903" s="44">
        <v>0.72</v>
      </c>
      <c r="AL903" s="44">
        <v>-0.66666666666666663</v>
      </c>
      <c r="AM903" s="44">
        <v>1</v>
      </c>
      <c r="AN903" s="25">
        <v>0.34482758620689657</v>
      </c>
      <c r="AO903" s="25">
        <v>0.14482758620689656</v>
      </c>
      <c r="AP903" s="215">
        <v>145</v>
      </c>
      <c r="AQ903" s="215" t="s">
        <v>8552</v>
      </c>
      <c r="AR903" s="44">
        <v>6.9444444444444397E-3</v>
      </c>
      <c r="AS903" s="171" t="s">
        <v>7191</v>
      </c>
      <c r="AT903" s="171" t="s">
        <v>7058</v>
      </c>
      <c r="AU903" s="171" t="s">
        <v>6930</v>
      </c>
      <c r="AV903" s="7" t="s">
        <v>8470</v>
      </c>
      <c r="AW903" s="14" t="s">
        <v>6981</v>
      </c>
      <c r="AX903" s="49" t="s">
        <v>6039</v>
      </c>
      <c r="AY903" s="38" t="s">
        <v>6007</v>
      </c>
      <c r="AZ903" s="14" t="s">
        <v>6805</v>
      </c>
      <c r="BA903" s="49" t="s">
        <v>5967</v>
      </c>
      <c r="BB903" s="38" t="s">
        <v>5961</v>
      </c>
      <c r="BC903" s="7">
        <v>0.4</v>
      </c>
      <c r="BD903" s="14" t="s">
        <v>6049</v>
      </c>
      <c r="BE903" s="49" t="s">
        <v>5988</v>
      </c>
      <c r="BF903" s="38" t="s">
        <v>6012</v>
      </c>
      <c r="BG903" s="7">
        <v>1.6</v>
      </c>
      <c r="BH903" s="45">
        <v>17.804230315210809</v>
      </c>
      <c r="BI903" s="215" t="s">
        <v>8495</v>
      </c>
      <c r="BJ903" s="215" t="s">
        <v>8554</v>
      </c>
      <c r="BK903" s="7">
        <v>1.9</v>
      </c>
      <c r="BL903" s="25">
        <v>6.9444444444444441E-3</v>
      </c>
      <c r="BM903" s="20">
        <v>0.63393750000000004</v>
      </c>
      <c r="BN903" s="20">
        <v>0.59749999999999992</v>
      </c>
      <c r="BO903" s="20">
        <v>0.66374999999999995</v>
      </c>
      <c r="BP903" s="46">
        <v>11.284046692607005</v>
      </c>
      <c r="BQ903" s="215" t="s">
        <v>8585</v>
      </c>
      <c r="BR903" s="79">
        <v>0.28171597701149426</v>
      </c>
      <c r="BS903" s="9">
        <v>5.2463776562283071E-2</v>
      </c>
      <c r="BT903" s="9">
        <v>0.10560119850598149</v>
      </c>
      <c r="BU903" s="47">
        <v>44406</v>
      </c>
      <c r="BV903" s="47">
        <v>44412</v>
      </c>
      <c r="BW903" s="14" t="s">
        <v>5474</v>
      </c>
      <c r="BX903" s="83">
        <v>0.53805917241379297</v>
      </c>
      <c r="BY903" s="82">
        <v>13.43</v>
      </c>
      <c r="BZ903" s="46">
        <v>10.796723752792257</v>
      </c>
      <c r="CA903" s="48" t="s">
        <v>8475</v>
      </c>
      <c r="CB903" s="45">
        <v>435</v>
      </c>
      <c r="CC903" s="45">
        <v>145</v>
      </c>
      <c r="CD903" s="45">
        <v>0</v>
      </c>
      <c r="CE903" s="45">
        <v>0</v>
      </c>
      <c r="CF903" s="14" t="s">
        <v>9403</v>
      </c>
      <c r="CG903" s="7" t="s">
        <v>8477</v>
      </c>
      <c r="CH903" s="215" t="s">
        <v>8478</v>
      </c>
      <c r="CI903" s="215" t="s">
        <v>8479</v>
      </c>
      <c r="CJ903" s="215" t="s">
        <v>8479</v>
      </c>
      <c r="CK903" s="43" t="s">
        <v>5474</v>
      </c>
      <c r="CL903" s="43" t="s">
        <v>8480</v>
      </c>
      <c r="CM903" s="43" t="s">
        <v>6898</v>
      </c>
      <c r="CN903" s="145">
        <v>145</v>
      </c>
      <c r="CO903" s="145">
        <v>435</v>
      </c>
      <c r="CP903" s="148">
        <v>2581.6133957055672</v>
      </c>
      <c r="CQ903" s="189" t="s">
        <v>5474</v>
      </c>
      <c r="CR903" s="189" t="s">
        <v>5474</v>
      </c>
      <c r="CS903" s="99" t="s">
        <v>5474</v>
      </c>
      <c r="CT903" s="167" t="s">
        <v>5474</v>
      </c>
      <c r="CU903" s="43" t="s">
        <v>5474</v>
      </c>
      <c r="CV903" s="43" t="s">
        <v>5474</v>
      </c>
      <c r="CW903" s="43" t="s">
        <v>5474</v>
      </c>
      <c r="CX903" s="43" t="s">
        <v>5474</v>
      </c>
      <c r="CY903" s="43" t="s">
        <v>5474</v>
      </c>
      <c r="CZ903" s="43" t="s">
        <v>5474</v>
      </c>
      <c r="DA903" s="42" t="s">
        <v>5474</v>
      </c>
      <c r="DB903" s="42" t="s">
        <v>5474</v>
      </c>
      <c r="DC903" s="42" t="s">
        <v>5474</v>
      </c>
      <c r="DD903" s="42" t="s">
        <v>5474</v>
      </c>
      <c r="DE903" s="42" t="s">
        <v>5474</v>
      </c>
      <c r="DF903" s="42" t="s">
        <v>5474</v>
      </c>
      <c r="DG903" s="42" t="s">
        <v>5474</v>
      </c>
      <c r="DH903" s="42" t="s">
        <v>5474</v>
      </c>
    </row>
    <row r="904" spans="1:112">
      <c r="A904" s="22">
        <v>3036</v>
      </c>
      <c r="B904" s="7" t="s">
        <v>608</v>
      </c>
      <c r="C904" s="21">
        <v>9.3399999999999997E-2</v>
      </c>
      <c r="D904" s="21">
        <v>0.29580000000000001</v>
      </c>
      <c r="E904" s="21">
        <v>6.8000000000000005E-2</v>
      </c>
      <c r="F904" s="21">
        <v>0.187</v>
      </c>
      <c r="G904" s="21">
        <v>0.30980000000000002</v>
      </c>
      <c r="H904" s="21">
        <v>0.32290000000000002</v>
      </c>
      <c r="I904" s="21">
        <v>1.3737999999999999</v>
      </c>
      <c r="J904" s="21">
        <v>1.1136999999999999</v>
      </c>
      <c r="K904" s="21">
        <v>5.7000000000000002E-3</v>
      </c>
      <c r="L904" s="21">
        <v>7.7000000000000002E-3</v>
      </c>
      <c r="M904" s="21">
        <v>2.2000000000000001E-3</v>
      </c>
      <c r="N904" s="21">
        <v>5.7000000000000002E-3</v>
      </c>
      <c r="O904" s="21">
        <v>1.04E-2</v>
      </c>
      <c r="P904" s="21">
        <v>3.8999999999999998E-3</v>
      </c>
      <c r="Q904" s="21">
        <v>6.7000000000000002E-3</v>
      </c>
      <c r="R904" s="21">
        <v>2.5000000000000001E-3</v>
      </c>
      <c r="S904" s="21">
        <v>0.1181</v>
      </c>
      <c r="T904" s="21">
        <v>4.3200000000000002E-2</v>
      </c>
      <c r="U904" s="10">
        <v>4.46</v>
      </c>
      <c r="V904" s="10">
        <v>7.26</v>
      </c>
      <c r="W904" s="7">
        <v>2.5085000000000002</v>
      </c>
      <c r="X904" s="20">
        <v>0.54669999999999996</v>
      </c>
      <c r="Y904" s="75">
        <v>2020</v>
      </c>
      <c r="Z904" s="7">
        <v>3.2027000000000001</v>
      </c>
      <c r="AA904" s="7">
        <v>0</v>
      </c>
      <c r="AB904" s="51">
        <v>323</v>
      </c>
      <c r="AC904" s="51">
        <v>-221</v>
      </c>
      <c r="AD904" s="51">
        <v>-150</v>
      </c>
      <c r="AE904" s="51">
        <v>1</v>
      </c>
      <c r="AF904" s="51">
        <v>-170</v>
      </c>
      <c r="AG904" s="51">
        <v>-8</v>
      </c>
      <c r="AH904" s="20">
        <v>3.7100000000000001E-2</v>
      </c>
      <c r="AI904" s="7" t="s">
        <v>8487</v>
      </c>
      <c r="AJ904" s="67" t="s">
        <v>8494</v>
      </c>
      <c r="AK904" s="44">
        <v>0.67414050822122573</v>
      </c>
      <c r="AL904" s="44">
        <v>-0.87199999999999989</v>
      </c>
      <c r="AM904" s="44">
        <v>-0.66666666666667063</v>
      </c>
      <c r="AN904" s="25">
        <v>0.57277397260273966</v>
      </c>
      <c r="AO904" s="25">
        <v>0.21404109589041095</v>
      </c>
      <c r="AP904" s="215">
        <v>58.4</v>
      </c>
      <c r="AQ904" s="215" t="s">
        <v>8552</v>
      </c>
      <c r="AR904" s="44">
        <v>1.71526586620926E-3</v>
      </c>
      <c r="AS904" s="171" t="s">
        <v>7191</v>
      </c>
      <c r="AT904" s="171" t="s">
        <v>7511</v>
      </c>
      <c r="AU904" s="171" t="s">
        <v>7111</v>
      </c>
      <c r="AV904" s="7" t="s">
        <v>5474</v>
      </c>
      <c r="AW904" s="14" t="s">
        <v>6610</v>
      </c>
      <c r="AX904" s="49" t="s">
        <v>6039</v>
      </c>
      <c r="AY904" s="38" t="s">
        <v>6047</v>
      </c>
      <c r="AZ904" s="14" t="s">
        <v>6123</v>
      </c>
      <c r="BA904" s="49" t="s">
        <v>5967</v>
      </c>
      <c r="BB904" s="38" t="s">
        <v>5961</v>
      </c>
      <c r="BC904" s="7">
        <v>0.2</v>
      </c>
      <c r="BD904" s="14" t="s">
        <v>6026</v>
      </c>
      <c r="BE904" s="49" t="s">
        <v>5988</v>
      </c>
      <c r="BF904" s="38" t="s">
        <v>5989</v>
      </c>
      <c r="BG904" s="7">
        <v>0.9</v>
      </c>
      <c r="BH904" s="45">
        <v>1081.5837529726509</v>
      </c>
      <c r="BI904" s="215" t="s">
        <v>8489</v>
      </c>
      <c r="BJ904" s="215" t="s">
        <v>8509</v>
      </c>
      <c r="BK904" s="7">
        <v>1.1000000000000001</v>
      </c>
      <c r="BL904" s="25">
        <v>3.4364261168384146E-3</v>
      </c>
      <c r="BM904" s="20">
        <v>0.67900000000000005</v>
      </c>
      <c r="BN904" s="20">
        <v>0.69000000000000006</v>
      </c>
      <c r="BO904" s="20">
        <v>0.66999999999999993</v>
      </c>
      <c r="BP904" s="46">
        <v>8.0440771349862263</v>
      </c>
      <c r="BQ904" s="215" t="s">
        <v>8585</v>
      </c>
      <c r="BR904" s="79">
        <v>0.57397260273972606</v>
      </c>
      <c r="BS904" s="9">
        <v>3.6887972484255016E-2</v>
      </c>
      <c r="BT904" s="9">
        <v>4.8705824352197169E-2</v>
      </c>
      <c r="BU904" s="47">
        <v>44404</v>
      </c>
      <c r="BV904" s="47">
        <v>44410</v>
      </c>
      <c r="BW904" s="14" t="s">
        <v>5474</v>
      </c>
      <c r="BX904" s="83">
        <v>0.96746575342465768</v>
      </c>
      <c r="BY904" s="82">
        <v>7.66</v>
      </c>
      <c r="BZ904" s="46">
        <v>7.6240208877284594</v>
      </c>
      <c r="CA904" s="48" t="s">
        <v>8526</v>
      </c>
      <c r="CB904" s="45">
        <v>18863.2</v>
      </c>
      <c r="CC904" s="45">
        <v>-12906.4</v>
      </c>
      <c r="CD904" s="45">
        <v>-8760</v>
      </c>
      <c r="CE904" s="45">
        <v>58.4</v>
      </c>
      <c r="CF904" s="14" t="s">
        <v>9404</v>
      </c>
      <c r="CG904" s="7" t="s">
        <v>8556</v>
      </c>
      <c r="CH904" s="215" t="s">
        <v>8546</v>
      </c>
      <c r="CI904" s="215" t="s">
        <v>8478</v>
      </c>
      <c r="CJ904" s="215" t="s">
        <v>8523</v>
      </c>
      <c r="CK904" s="43" t="s">
        <v>5474</v>
      </c>
      <c r="CL904" s="43" t="s">
        <v>8480</v>
      </c>
      <c r="CM904" s="43" t="s">
        <v>6898</v>
      </c>
      <c r="CN904" s="145">
        <v>-12848</v>
      </c>
      <c r="CO904" s="145">
        <v>10103.200000000001</v>
      </c>
      <c r="CP904" s="148">
        <v>63164.491173602815</v>
      </c>
      <c r="CQ904" s="189">
        <v>0.51712328767123283</v>
      </c>
      <c r="CR904" s="189">
        <v>0.68110000000000004</v>
      </c>
      <c r="CS904" s="99">
        <v>44743</v>
      </c>
      <c r="CT904" s="167" t="s">
        <v>8958</v>
      </c>
      <c r="CU904" s="43" t="s">
        <v>5474</v>
      </c>
      <c r="CV904" s="43" t="s">
        <v>5474</v>
      </c>
      <c r="CW904" s="43" t="s">
        <v>5474</v>
      </c>
      <c r="CX904" s="43" t="s">
        <v>5474</v>
      </c>
      <c r="CY904" s="43" t="s">
        <v>5474</v>
      </c>
      <c r="CZ904" s="43" t="s">
        <v>5474</v>
      </c>
      <c r="DA904" s="42" t="s">
        <v>8958</v>
      </c>
      <c r="DB904" s="42" t="s">
        <v>5474</v>
      </c>
      <c r="DC904" s="42" t="s">
        <v>5474</v>
      </c>
      <c r="DD904" s="42" t="s">
        <v>5474</v>
      </c>
      <c r="DE904" s="42" t="s">
        <v>5474</v>
      </c>
      <c r="DF904" s="42" t="s">
        <v>5474</v>
      </c>
      <c r="DG904" s="42" t="s">
        <v>5474</v>
      </c>
      <c r="DH904" s="42" t="s">
        <v>5474</v>
      </c>
    </row>
    <row r="905" spans="1:112">
      <c r="A905" s="22">
        <v>2207</v>
      </c>
      <c r="B905" s="7" t="s">
        <v>299</v>
      </c>
      <c r="C905" s="21">
        <v>-5.4199999999999998E-2</v>
      </c>
      <c r="D905" s="21">
        <v>-6.9599999999999995E-2</v>
      </c>
      <c r="E905" s="21">
        <v>-6.6E-3</v>
      </c>
      <c r="F905" s="21">
        <v>0.15529999999999999</v>
      </c>
      <c r="G905" s="21">
        <v>0.12039999999999999</v>
      </c>
      <c r="H905" s="21">
        <v>-0.17030000000000001</v>
      </c>
      <c r="I905" s="21">
        <v>0.27950000000000003</v>
      </c>
      <c r="J905" s="21">
        <v>0.36370000000000002</v>
      </c>
      <c r="K905" s="21"/>
      <c r="L905" s="21"/>
      <c r="M905" s="21"/>
      <c r="N905" s="21"/>
      <c r="O905" s="21"/>
      <c r="P905" s="21"/>
      <c r="Q905" s="21"/>
      <c r="R905" s="21"/>
      <c r="S905" s="21"/>
      <c r="T905" s="21"/>
      <c r="U905" s="10">
        <v>16.760000000000002</v>
      </c>
      <c r="V905" s="10">
        <v>29.82</v>
      </c>
      <c r="W905" s="7">
        <v>13.4</v>
      </c>
      <c r="X905" s="20">
        <v>0.64659999999999995</v>
      </c>
      <c r="Y905" s="75">
        <v>2020</v>
      </c>
      <c r="Z905" s="7">
        <v>17</v>
      </c>
      <c r="AA905" s="7">
        <v>0</v>
      </c>
      <c r="AB905" s="51">
        <v>-441</v>
      </c>
      <c r="AC905" s="51">
        <v>-13</v>
      </c>
      <c r="AD905" s="51">
        <v>16</v>
      </c>
      <c r="AE905" s="51">
        <v>1</v>
      </c>
      <c r="AF905" s="51">
        <v>13</v>
      </c>
      <c r="AG905" s="51">
        <v>5</v>
      </c>
      <c r="AH905" s="20">
        <v>0</v>
      </c>
      <c r="AI905" s="7" t="s">
        <v>8467</v>
      </c>
      <c r="AJ905" s="67" t="s">
        <v>8494</v>
      </c>
      <c r="AK905" s="44">
        <v>-0.80729166666666663</v>
      </c>
      <c r="AL905" s="44">
        <v>-0.7466666666666667</v>
      </c>
      <c r="AM905" s="44">
        <v>-0.6</v>
      </c>
      <c r="AN905" s="25">
        <v>0.34782608695652173</v>
      </c>
      <c r="AO905" s="25">
        <v>0.1358695652173913</v>
      </c>
      <c r="AP905" s="215">
        <v>552</v>
      </c>
      <c r="AQ905" s="215" t="s">
        <v>8552</v>
      </c>
      <c r="AR905" s="44">
        <v>7.2992700729926996E-3</v>
      </c>
      <c r="AS905" s="171" t="s">
        <v>7316</v>
      </c>
      <c r="AT905" s="171" t="s">
        <v>7129</v>
      </c>
      <c r="AU905" s="171" t="s">
        <v>6967</v>
      </c>
      <c r="AV905" s="7" t="s">
        <v>8470</v>
      </c>
      <c r="AW905" s="14" t="s">
        <v>7209</v>
      </c>
      <c r="AX905" s="49" t="s">
        <v>6009</v>
      </c>
      <c r="AY905" s="38" t="s">
        <v>6007</v>
      </c>
      <c r="AZ905" s="14" t="s">
        <v>6038</v>
      </c>
      <c r="BA905" s="49" t="s">
        <v>5967</v>
      </c>
      <c r="BB905" s="38" t="s">
        <v>5971</v>
      </c>
      <c r="BC905" s="7">
        <v>0.2</v>
      </c>
      <c r="BD905" s="14" t="s">
        <v>6041</v>
      </c>
      <c r="BE905" s="49" t="s">
        <v>5960</v>
      </c>
      <c r="BF905" s="38" t="s">
        <v>5971</v>
      </c>
      <c r="BG905" s="7">
        <v>0.8</v>
      </c>
      <c r="BH905" s="45">
        <v>75.762518562990948</v>
      </c>
      <c r="BI905" s="215" t="s">
        <v>8495</v>
      </c>
      <c r="BJ905" s="215" t="s">
        <v>8496</v>
      </c>
      <c r="BK905" s="7">
        <v>0.4</v>
      </c>
      <c r="BL905" s="25">
        <v>3.6363636363636364E-3</v>
      </c>
      <c r="BM905" s="20">
        <v>0.62224999999999997</v>
      </c>
      <c r="BN905" s="20">
        <v>0.625</v>
      </c>
      <c r="BO905" s="20">
        <v>0.62</v>
      </c>
      <c r="BP905" s="46">
        <v>18.511066398390341</v>
      </c>
      <c r="BQ905" s="215" t="s">
        <v>8553</v>
      </c>
      <c r="BR905" s="79">
        <v>-0.38971268115942026</v>
      </c>
      <c r="BS905" s="9">
        <v>1.8318200843903787E-2</v>
      </c>
      <c r="BT905" s="9">
        <v>2.4802009692573845E-2</v>
      </c>
      <c r="BU905" s="47" t="s">
        <v>5993</v>
      </c>
      <c r="BV905" s="47">
        <v>44386</v>
      </c>
      <c r="BW905" s="14" t="s">
        <v>5474</v>
      </c>
      <c r="BX905" s="83">
        <v>-0.26765521739130432</v>
      </c>
      <c r="BY905" s="82">
        <v>31.26</v>
      </c>
      <c r="BZ905" s="46">
        <v>17.658349328214971</v>
      </c>
      <c r="CA905" s="48" t="s">
        <v>8526</v>
      </c>
      <c r="CB905" s="45">
        <v>-243432</v>
      </c>
      <c r="CC905" s="45">
        <v>-7176</v>
      </c>
      <c r="CD905" s="45">
        <v>8832</v>
      </c>
      <c r="CE905" s="45">
        <v>552</v>
      </c>
      <c r="CF905" s="14" t="s">
        <v>9405</v>
      </c>
      <c r="CG905" s="7" t="s">
        <v>8556</v>
      </c>
      <c r="CH905" s="215" t="s">
        <v>8478</v>
      </c>
      <c r="CI905" s="215" t="s">
        <v>8478</v>
      </c>
      <c r="CJ905" s="215" t="s">
        <v>8479</v>
      </c>
      <c r="CK905" s="43" t="s">
        <v>6887</v>
      </c>
      <c r="CL905" s="43" t="s">
        <v>5474</v>
      </c>
      <c r="CM905" s="43" t="s">
        <v>5474</v>
      </c>
      <c r="CN905" s="145">
        <v>-6624</v>
      </c>
      <c r="CO905" s="145">
        <v>-234600</v>
      </c>
      <c r="CP905" s="148">
        <v>41820.910246771004</v>
      </c>
      <c r="CQ905" s="189" t="s">
        <v>5474</v>
      </c>
      <c r="CR905" s="189" t="s">
        <v>5474</v>
      </c>
      <c r="CS905" s="99" t="s">
        <v>5474</v>
      </c>
      <c r="CT905" s="167" t="s">
        <v>5474</v>
      </c>
      <c r="CU905" s="43" t="s">
        <v>5474</v>
      </c>
      <c r="CV905" s="43" t="s">
        <v>5474</v>
      </c>
      <c r="CW905" s="43" t="s">
        <v>5474</v>
      </c>
      <c r="CX905" s="43" t="s">
        <v>5474</v>
      </c>
      <c r="CY905" s="43" t="s">
        <v>5474</v>
      </c>
      <c r="CZ905" s="43" t="s">
        <v>5474</v>
      </c>
      <c r="DA905" s="42" t="s">
        <v>5474</v>
      </c>
      <c r="DB905" s="42" t="s">
        <v>5474</v>
      </c>
      <c r="DC905" s="42" t="s">
        <v>5474</v>
      </c>
      <c r="DD905" s="42" t="s">
        <v>5474</v>
      </c>
      <c r="DE905" s="42" t="s">
        <v>5474</v>
      </c>
      <c r="DF905" s="42" t="s">
        <v>5474</v>
      </c>
      <c r="DG905" s="42" t="s">
        <v>5474</v>
      </c>
      <c r="DH905" s="42" t="s">
        <v>5477</v>
      </c>
    </row>
    <row r="906" spans="1:112">
      <c r="A906" s="22">
        <v>8924</v>
      </c>
      <c r="B906" s="7" t="s">
        <v>1559</v>
      </c>
      <c r="C906" s="21">
        <v>-9.7000000000000003E-3</v>
      </c>
      <c r="D906" s="21">
        <v>0.90059999999999996</v>
      </c>
      <c r="E906" s="21">
        <v>1.61E-2</v>
      </c>
      <c r="F906" s="21">
        <v>0.79800000000000004</v>
      </c>
      <c r="G906" s="21">
        <v>1.1515</v>
      </c>
      <c r="H906" s="21">
        <v>0.44330000000000003</v>
      </c>
      <c r="I906" s="21">
        <v>2.3734999999999999</v>
      </c>
      <c r="J906" s="21">
        <v>3.5577000000000001</v>
      </c>
      <c r="K906" s="21">
        <v>9.2999999999999992E-3</v>
      </c>
      <c r="L906" s="21">
        <v>2.64E-2</v>
      </c>
      <c r="M906" s="21">
        <v>6.8500000000000005E-2</v>
      </c>
      <c r="N906" s="21">
        <v>1.5599999999999999E-2</v>
      </c>
      <c r="O906" s="21">
        <v>5.6599999999999998E-2</v>
      </c>
      <c r="P906" s="21">
        <v>9.2999999999999999E-2</v>
      </c>
      <c r="Q906" s="21">
        <v>8.0500000000000002E-2</v>
      </c>
      <c r="R906" s="21">
        <v>4.07E-2</v>
      </c>
      <c r="S906" s="21">
        <v>0.1527</v>
      </c>
      <c r="T906" s="21">
        <v>8.0100000000000005E-2</v>
      </c>
      <c r="U906" s="10">
        <v>9.48</v>
      </c>
      <c r="V906" s="10">
        <v>13.9</v>
      </c>
      <c r="W906" s="7">
        <v>2.68</v>
      </c>
      <c r="X906" s="20">
        <v>0.70309999999999995</v>
      </c>
      <c r="Y906" s="75">
        <v>2020</v>
      </c>
      <c r="Z906" s="7">
        <v>5</v>
      </c>
      <c r="AA906" s="7">
        <v>0</v>
      </c>
      <c r="AB906" s="51">
        <v>-230</v>
      </c>
      <c r="AC906" s="51">
        <v>-382</v>
      </c>
      <c r="AD906" s="51"/>
      <c r="AE906" s="51"/>
      <c r="AF906" s="51">
        <v>-166</v>
      </c>
      <c r="AG906" s="51">
        <v>-59</v>
      </c>
      <c r="AH906" s="20">
        <v>6.6900000000000001E-2</v>
      </c>
      <c r="AI906" s="7" t="s">
        <v>8487</v>
      </c>
      <c r="AJ906" s="67" t="s">
        <v>8494</v>
      </c>
      <c r="AK906" s="44">
        <v>0.78099480326651816</v>
      </c>
      <c r="AL906" s="44">
        <v>-0.76623376623376627</v>
      </c>
      <c r="AM906" s="44">
        <v>0.66666666666666674</v>
      </c>
      <c r="AN906" s="25">
        <v>0.85796178343949037</v>
      </c>
      <c r="AO906" s="25">
        <v>0.24522292993630573</v>
      </c>
      <c r="AP906" s="215">
        <v>157</v>
      </c>
      <c r="AQ906" s="215" t="s">
        <v>8552</v>
      </c>
      <c r="AR906" s="44">
        <v>2.95081967213114E-2</v>
      </c>
      <c r="AS906" s="171" t="s">
        <v>7786</v>
      </c>
      <c r="AT906" s="171" t="s">
        <v>7005</v>
      </c>
      <c r="AU906" s="171" t="s">
        <v>7171</v>
      </c>
      <c r="AV906" s="7" t="s">
        <v>5474</v>
      </c>
      <c r="AW906" s="14" t="s">
        <v>6038</v>
      </c>
      <c r="AX906" s="49" t="s">
        <v>6009</v>
      </c>
      <c r="AY906" s="38" t="s">
        <v>6007</v>
      </c>
      <c r="AZ906" s="14" t="s">
        <v>6655</v>
      </c>
      <c r="BA906" s="49" t="s">
        <v>5993</v>
      </c>
      <c r="BB906" s="38" t="s">
        <v>5993</v>
      </c>
      <c r="BC906" s="7">
        <v>0.3</v>
      </c>
      <c r="BD906" s="14" t="s">
        <v>6149</v>
      </c>
      <c r="BE906" s="49" t="s">
        <v>5988</v>
      </c>
      <c r="BF906" s="38" t="s">
        <v>6012</v>
      </c>
      <c r="BG906" s="7">
        <v>1</v>
      </c>
      <c r="BH906" s="45">
        <v>1197.319087673211</v>
      </c>
      <c r="BI906" s="215" t="s">
        <v>8518</v>
      </c>
      <c r="BJ906" s="215" t="s">
        <v>8509</v>
      </c>
      <c r="BK906" s="7">
        <v>1</v>
      </c>
      <c r="BL906" s="25">
        <v>1.948051948051948E-2</v>
      </c>
      <c r="BM906" s="20">
        <v>0.72868750000000004</v>
      </c>
      <c r="BN906" s="20">
        <v>0.77750000000000008</v>
      </c>
      <c r="BO906" s="20">
        <v>0.68874999999999997</v>
      </c>
      <c r="BP906" s="46">
        <v>11.294964028776977</v>
      </c>
      <c r="BQ906" s="215" t="s">
        <v>8585</v>
      </c>
      <c r="BR906" s="79">
        <v>0.23005180467091293</v>
      </c>
      <c r="BS906" s="9">
        <v>1.1154808067075139E-2</v>
      </c>
      <c r="BT906" s="9">
        <v>2.5845935037989598E-2</v>
      </c>
      <c r="BU906" s="47" t="s">
        <v>5993</v>
      </c>
      <c r="BV906" s="47">
        <v>44369</v>
      </c>
      <c r="BW906" s="14" t="s">
        <v>8514</v>
      </c>
      <c r="BX906" s="83">
        <v>0.47606216560509534</v>
      </c>
      <c r="BY906" s="82">
        <v>16.48</v>
      </c>
      <c r="BZ906" s="46">
        <v>9.5266990291262132</v>
      </c>
      <c r="CA906" s="48" t="s">
        <v>5474</v>
      </c>
      <c r="CB906" s="45">
        <v>-36110</v>
      </c>
      <c r="CC906" s="45">
        <v>-59974</v>
      </c>
      <c r="CD906" s="45">
        <v>0</v>
      </c>
      <c r="CE906" s="45">
        <v>0</v>
      </c>
      <c r="CF906" s="14" t="s">
        <v>9406</v>
      </c>
      <c r="CG906" s="7" t="s">
        <v>8477</v>
      </c>
      <c r="CH906" s="215" t="s">
        <v>8478</v>
      </c>
      <c r="CI906" s="215" t="s">
        <v>8479</v>
      </c>
      <c r="CJ906" s="215" t="s">
        <v>8479</v>
      </c>
      <c r="CK906" s="43" t="s">
        <v>5474</v>
      </c>
      <c r="CL906" s="43" t="s">
        <v>5474</v>
      </c>
      <c r="CM906" s="43" t="s">
        <v>6898</v>
      </c>
      <c r="CN906" s="145">
        <v>-59974</v>
      </c>
      <c r="CO906" s="145">
        <v>-36110</v>
      </c>
      <c r="CP906" s="148">
        <v>187979.09676469414</v>
      </c>
      <c r="CQ906" s="189" t="s">
        <v>5474</v>
      </c>
      <c r="CR906" s="189" t="s">
        <v>5474</v>
      </c>
      <c r="CS906" s="99" t="s">
        <v>5474</v>
      </c>
      <c r="CT906" s="167" t="s">
        <v>5474</v>
      </c>
      <c r="CU906" s="43" t="s">
        <v>5474</v>
      </c>
      <c r="CV906" s="43" t="s">
        <v>5474</v>
      </c>
      <c r="CW906" s="43" t="s">
        <v>5474</v>
      </c>
      <c r="CX906" s="43" t="s">
        <v>5474</v>
      </c>
      <c r="CY906" s="43" t="s">
        <v>5474</v>
      </c>
      <c r="CZ906" s="43" t="s">
        <v>5474</v>
      </c>
      <c r="DA906" s="42" t="s">
        <v>5474</v>
      </c>
      <c r="DB906" s="42" t="s">
        <v>5474</v>
      </c>
      <c r="DC906" s="42" t="s">
        <v>5474</v>
      </c>
      <c r="DD906" s="42" t="s">
        <v>5474</v>
      </c>
      <c r="DE906" s="42" t="s">
        <v>5474</v>
      </c>
      <c r="DF906" s="42" t="s">
        <v>5474</v>
      </c>
      <c r="DG906" s="42" t="s">
        <v>5474</v>
      </c>
      <c r="DH906" s="42" t="s">
        <v>5474</v>
      </c>
    </row>
    <row r="907" spans="1:112">
      <c r="A907" s="22">
        <v>1817</v>
      </c>
      <c r="B907" s="7" t="s">
        <v>244</v>
      </c>
      <c r="C907" s="21">
        <v>-0.1143</v>
      </c>
      <c r="D907" s="21">
        <v>-0.12570000000000001</v>
      </c>
      <c r="E907" s="21">
        <v>-9.3299999999999994E-2</v>
      </c>
      <c r="F907" s="21">
        <v>-9.4100000000000003E-2</v>
      </c>
      <c r="G907" s="21">
        <v>6.4600000000000005E-2</v>
      </c>
      <c r="H907" s="21">
        <v>5.4100000000000002E-2</v>
      </c>
      <c r="I907" s="21">
        <v>0.13039999999999999</v>
      </c>
      <c r="J907" s="21">
        <v>0.29909999999999998</v>
      </c>
      <c r="K907" s="21">
        <v>-1.0800000000000001E-2</v>
      </c>
      <c r="L907" s="21">
        <v>3.4099999999999998E-2</v>
      </c>
      <c r="M907" s="21">
        <v>3.1300000000000001E-2</v>
      </c>
      <c r="N907" s="21">
        <v>-1.09E-2</v>
      </c>
      <c r="O907" s="21">
        <v>7.1999999999999998E-3</v>
      </c>
      <c r="P907" s="21">
        <v>2.7699999999999999E-2</v>
      </c>
      <c r="Q907" s="21">
        <v>7.7000000000000002E-3</v>
      </c>
      <c r="R907" s="21">
        <v>4.5999999999999999E-3</v>
      </c>
      <c r="S907" s="21">
        <v>8.9700000000000002E-2</v>
      </c>
      <c r="T907" s="21">
        <v>0.16800000000000001</v>
      </c>
      <c r="U907" s="10">
        <v>1.52</v>
      </c>
      <c r="V907" s="10">
        <v>3.38</v>
      </c>
      <c r="W907" s="7">
        <v>2.1025</v>
      </c>
      <c r="X907" s="20">
        <v>0.65939999999999999</v>
      </c>
      <c r="Y907" s="75">
        <v>2020</v>
      </c>
      <c r="Z907" s="7">
        <v>2</v>
      </c>
      <c r="AA907" s="7">
        <v>0</v>
      </c>
      <c r="AB907" s="51">
        <v>-8</v>
      </c>
      <c r="AC907" s="51">
        <v>-1</v>
      </c>
      <c r="AD907" s="51"/>
      <c r="AE907" s="51"/>
      <c r="AF907" s="51">
        <v>-4</v>
      </c>
      <c r="AG907" s="51"/>
      <c r="AH907" s="20">
        <v>0</v>
      </c>
      <c r="AI907" s="7" t="s">
        <v>8481</v>
      </c>
      <c r="AJ907" s="67" t="s">
        <v>9203</v>
      </c>
      <c r="AK907" s="44">
        <v>0.53941908713692954</v>
      </c>
      <c r="AL907" s="44">
        <v>-0.62903225806451679</v>
      </c>
      <c r="AM907" s="44">
        <v>-0.85714285714285565</v>
      </c>
      <c r="AN907" s="25">
        <v>0.33013698630136978</v>
      </c>
      <c r="AO907" s="25">
        <v>8.4931506849315108E-2</v>
      </c>
      <c r="AP907" s="215">
        <v>36.5</v>
      </c>
      <c r="AQ907" s="215" t="s">
        <v>8552</v>
      </c>
      <c r="AR907" s="44">
        <v>1.6713091922005499E-2</v>
      </c>
      <c r="AS907" s="171" t="s">
        <v>7274</v>
      </c>
      <c r="AT907" s="171" t="s">
        <v>6936</v>
      </c>
      <c r="AU907" s="171" t="s">
        <v>7328</v>
      </c>
      <c r="AV907" s="7" t="s">
        <v>8470</v>
      </c>
      <c r="AW907" s="14" t="s">
        <v>7327</v>
      </c>
      <c r="AX907" s="49" t="s">
        <v>6009</v>
      </c>
      <c r="AY907" s="38" t="s">
        <v>6007</v>
      </c>
      <c r="AZ907" s="14" t="s">
        <v>6053</v>
      </c>
      <c r="BA907" s="49" t="s">
        <v>5967</v>
      </c>
      <c r="BB907" s="38" t="s">
        <v>6007</v>
      </c>
      <c r="BC907" s="7">
        <v>0.3</v>
      </c>
      <c r="BD907" s="14" t="s">
        <v>6142</v>
      </c>
      <c r="BE907" s="49" t="s">
        <v>5967</v>
      </c>
      <c r="BF907" s="38" t="s">
        <v>5961</v>
      </c>
      <c r="BG907" s="7">
        <v>0.4</v>
      </c>
      <c r="BH907" s="45">
        <v>119.5049233154067</v>
      </c>
      <c r="BI907" s="215" t="s">
        <v>8495</v>
      </c>
      <c r="BJ907" s="215" t="s">
        <v>8554</v>
      </c>
      <c r="BK907" s="7">
        <v>2.8</v>
      </c>
      <c r="BL907" s="25">
        <v>5.509641873278316E-3</v>
      </c>
      <c r="BM907" s="20">
        <v>0.58537499999999998</v>
      </c>
      <c r="BN907" s="20">
        <v>0.54</v>
      </c>
      <c r="BO907" s="20">
        <v>0.62249999999999994</v>
      </c>
      <c r="BP907" s="46">
        <v>10.798816568047338</v>
      </c>
      <c r="BQ907" s="215" t="s">
        <v>8558</v>
      </c>
      <c r="BR907" s="79">
        <v>-3.0471232876712367E-2</v>
      </c>
      <c r="BS907" s="9">
        <v>5.145174700604227E-2</v>
      </c>
      <c r="BT907" s="9">
        <v>4.865986036481118E-2</v>
      </c>
      <c r="BU907" s="47" t="s">
        <v>5993</v>
      </c>
      <c r="BV907" s="47" t="s">
        <v>5993</v>
      </c>
      <c r="BW907" s="14" t="s">
        <v>5474</v>
      </c>
      <c r="BX907" s="83">
        <v>0.16343452054794513</v>
      </c>
      <c r="BY907" s="82">
        <v>3.2199999999999998</v>
      </c>
      <c r="BZ907" s="46">
        <v>11.335403726708076</v>
      </c>
      <c r="CA907" s="48" t="s">
        <v>5474</v>
      </c>
      <c r="CB907" s="45">
        <v>-292</v>
      </c>
      <c r="CC907" s="45">
        <v>-36.5</v>
      </c>
      <c r="CD907" s="45">
        <v>0</v>
      </c>
      <c r="CE907" s="45">
        <v>0</v>
      </c>
      <c r="CF907" s="14" t="s">
        <v>9407</v>
      </c>
      <c r="CG907" s="7" t="s">
        <v>8556</v>
      </c>
      <c r="CH907" s="215" t="s">
        <v>8479</v>
      </c>
      <c r="CI907" s="215" t="s">
        <v>8478</v>
      </c>
      <c r="CJ907" s="215" t="s">
        <v>8479</v>
      </c>
      <c r="CK907" s="43" t="s">
        <v>6917</v>
      </c>
      <c r="CL907" s="43" t="s">
        <v>5474</v>
      </c>
      <c r="CM907" s="43" t="s">
        <v>6898</v>
      </c>
      <c r="CN907" s="145">
        <v>-36.5</v>
      </c>
      <c r="CO907" s="145">
        <v>-292</v>
      </c>
      <c r="CP907" s="148">
        <v>4361.9297010123446</v>
      </c>
      <c r="CQ907" s="189" t="s">
        <v>5474</v>
      </c>
      <c r="CR907" s="189" t="s">
        <v>5474</v>
      </c>
      <c r="CS907" s="99" t="s">
        <v>5474</v>
      </c>
      <c r="CT907" s="167" t="s">
        <v>5474</v>
      </c>
      <c r="CU907" s="43" t="s">
        <v>5474</v>
      </c>
      <c r="CV907" s="43" t="s">
        <v>5474</v>
      </c>
      <c r="CW907" s="43" t="s">
        <v>5474</v>
      </c>
      <c r="CX907" s="43" t="s">
        <v>5474</v>
      </c>
      <c r="CY907" s="43" t="s">
        <v>5474</v>
      </c>
      <c r="CZ907" s="43" t="s">
        <v>5474</v>
      </c>
      <c r="DA907" s="42" t="s">
        <v>5474</v>
      </c>
      <c r="DB907" s="42" t="s">
        <v>5474</v>
      </c>
      <c r="DC907" s="42" t="s">
        <v>5474</v>
      </c>
      <c r="DD907" s="42" t="s">
        <v>5474</v>
      </c>
      <c r="DE907" s="42" t="s">
        <v>5474</v>
      </c>
      <c r="DF907" s="42" t="s">
        <v>5474</v>
      </c>
      <c r="DG907" s="42" t="s">
        <v>5474</v>
      </c>
      <c r="DH907" s="42" t="s">
        <v>5474</v>
      </c>
    </row>
    <row r="908" spans="1:112">
      <c r="A908" s="22">
        <v>3322</v>
      </c>
      <c r="B908" s="7" t="s">
        <v>721</v>
      </c>
      <c r="C908" s="21">
        <v>0.1195</v>
      </c>
      <c r="D908" s="21">
        <v>0.3402</v>
      </c>
      <c r="E908" s="21">
        <v>0.14369999999999999</v>
      </c>
      <c r="F908" s="21">
        <v>0.35630000000000001</v>
      </c>
      <c r="G908" s="21">
        <v>0.50229999999999997</v>
      </c>
      <c r="H908" s="21">
        <v>-1.0909</v>
      </c>
      <c r="I908" s="21">
        <v>0.85709999999999997</v>
      </c>
      <c r="J908" s="21">
        <v>1.2941</v>
      </c>
      <c r="K908" s="21">
        <v>-1.0500000000000001E-2</v>
      </c>
      <c r="L908" s="21">
        <v>-2.5100000000000001E-2</v>
      </c>
      <c r="M908" s="21">
        <v>2.5000000000000001E-3</v>
      </c>
      <c r="N908" s="21">
        <v>4.4999999999999997E-3</v>
      </c>
      <c r="O908" s="21">
        <v>3.3700000000000001E-2</v>
      </c>
      <c r="P908" s="21">
        <v>2.76E-2</v>
      </c>
      <c r="Q908" s="21">
        <v>9.4999999999999998E-3</v>
      </c>
      <c r="R908" s="21">
        <v>4.4999999999999997E-3</v>
      </c>
      <c r="S908" s="21">
        <v>4.4000000000000003E-3</v>
      </c>
      <c r="T908" s="21">
        <v>7.0000000000000001E-3</v>
      </c>
      <c r="U908" s="10">
        <v>0.1</v>
      </c>
      <c r="V908" s="10">
        <v>0.03</v>
      </c>
      <c r="W908" s="7">
        <v>4.9099999999999998E-2</v>
      </c>
      <c r="X908" s="20">
        <v>6.6500000000000004E-2</v>
      </c>
      <c r="Y908" s="75"/>
      <c r="Z908" s="7"/>
      <c r="AA908" s="7"/>
      <c r="AB908" s="51">
        <v>110</v>
      </c>
      <c r="AC908" s="51">
        <v>2</v>
      </c>
      <c r="AD908" s="51"/>
      <c r="AE908" s="51"/>
      <c r="AF908" s="51"/>
      <c r="AG908" s="51"/>
      <c r="AH908" s="20">
        <v>0</v>
      </c>
      <c r="AI908" s="7" t="s">
        <v>8481</v>
      </c>
      <c r="AJ908" s="67" t="s">
        <v>8494</v>
      </c>
      <c r="AK908" s="44">
        <v>-0.57246003094378528</v>
      </c>
      <c r="AL908" s="44">
        <v>-0.87999999999999967</v>
      </c>
      <c r="AM908" s="44">
        <v>0.66666666666666863</v>
      </c>
      <c r="AN908" s="25">
        <v>1.2272151898734176</v>
      </c>
      <c r="AO908" s="25">
        <v>0.15822784810126581</v>
      </c>
      <c r="AP908" s="215">
        <v>15.8</v>
      </c>
      <c r="AQ908" s="215" t="s">
        <v>8552</v>
      </c>
      <c r="AR908" s="44">
        <v>1.2820512820512799E-2</v>
      </c>
      <c r="AS908" s="171" t="s">
        <v>7274</v>
      </c>
      <c r="AT908" s="171" t="s">
        <v>7235</v>
      </c>
      <c r="AU908" s="171" t="s">
        <v>6937</v>
      </c>
      <c r="AV908" s="7" t="s">
        <v>8470</v>
      </c>
      <c r="AW908" s="14" t="s">
        <v>6083</v>
      </c>
      <c r="AX908" s="49" t="s">
        <v>6337</v>
      </c>
      <c r="AY908" s="38" t="s">
        <v>6047</v>
      </c>
      <c r="AZ908" s="14" t="s">
        <v>6695</v>
      </c>
      <c r="BA908" s="49" t="s">
        <v>5967</v>
      </c>
      <c r="BB908" s="38" t="s">
        <v>6007</v>
      </c>
      <c r="BC908" s="7">
        <v>0.5</v>
      </c>
      <c r="BD908" s="14" t="s">
        <v>6095</v>
      </c>
      <c r="BE908" s="49" t="s">
        <v>5967</v>
      </c>
      <c r="BF908" s="38" t="s">
        <v>5961</v>
      </c>
      <c r="BG908" s="7">
        <v>0.3</v>
      </c>
      <c r="BH908" s="45">
        <v>257.91527297312496</v>
      </c>
      <c r="BI908" s="215" t="s">
        <v>8471</v>
      </c>
      <c r="BJ908" s="215" t="s">
        <v>8554</v>
      </c>
      <c r="BK908" s="7">
        <v>0.8</v>
      </c>
      <c r="BL908" s="25">
        <v>1.2820512820512889E-2</v>
      </c>
      <c r="BM908" s="20">
        <v>0.68599999999999994</v>
      </c>
      <c r="BN908" s="20">
        <v>0.75749999999999984</v>
      </c>
      <c r="BO908" s="20">
        <v>0.62749999999999995</v>
      </c>
      <c r="BP908" s="46">
        <v>526.66666666666674</v>
      </c>
      <c r="BQ908" s="215" t="s">
        <v>8473</v>
      </c>
      <c r="BR908" s="79" t="s">
        <v>8473</v>
      </c>
      <c r="BS908" s="9">
        <v>0</v>
      </c>
      <c r="BT908" s="9">
        <v>0</v>
      </c>
      <c r="BU908" s="47" t="s">
        <v>5993</v>
      </c>
      <c r="BV908" s="47" t="s">
        <v>5993</v>
      </c>
      <c r="BW908" s="14" t="s">
        <v>5474</v>
      </c>
      <c r="BX908" s="83" t="s">
        <v>8473</v>
      </c>
      <c r="BY908" s="82" t="s">
        <v>8473</v>
      </c>
      <c r="BZ908" s="46" t="s">
        <v>8473</v>
      </c>
      <c r="CA908" s="48" t="s">
        <v>8475</v>
      </c>
      <c r="CB908" s="45">
        <v>1738</v>
      </c>
      <c r="CC908" s="45">
        <v>31.6</v>
      </c>
      <c r="CD908" s="45">
        <v>0</v>
      </c>
      <c r="CE908" s="45">
        <v>0</v>
      </c>
      <c r="CF908" s="14" t="s">
        <v>9408</v>
      </c>
      <c r="CG908" s="7" t="s">
        <v>8477</v>
      </c>
      <c r="CH908" s="215" t="s">
        <v>8478</v>
      </c>
      <c r="CI908" s="215" t="s">
        <v>8546</v>
      </c>
      <c r="CJ908" s="215" t="s">
        <v>8479</v>
      </c>
      <c r="CK908" s="43" t="s">
        <v>6917</v>
      </c>
      <c r="CL908" s="43" t="s">
        <v>8480</v>
      </c>
      <c r="CM908" s="43" t="s">
        <v>6898</v>
      </c>
      <c r="CN908" s="145">
        <v>31.6</v>
      </c>
      <c r="CO908" s="145">
        <v>1738</v>
      </c>
      <c r="CP908" s="148">
        <v>4075.0613129753747</v>
      </c>
      <c r="CQ908" s="189">
        <v>5.0632911392405108E-3</v>
      </c>
      <c r="CR908" s="189">
        <v>0</v>
      </c>
      <c r="CS908" s="99">
        <v>45002</v>
      </c>
      <c r="CT908" s="167" t="s">
        <v>5474</v>
      </c>
      <c r="CU908" s="43" t="s">
        <v>5474</v>
      </c>
      <c r="CV908" s="43" t="s">
        <v>5474</v>
      </c>
      <c r="CW908" s="43" t="s">
        <v>5474</v>
      </c>
      <c r="CX908" s="43" t="s">
        <v>5474</v>
      </c>
      <c r="CY908" s="43" t="s">
        <v>5474</v>
      </c>
      <c r="CZ908" s="43" t="s">
        <v>5474</v>
      </c>
      <c r="DA908" s="42" t="s">
        <v>5474</v>
      </c>
      <c r="DB908" s="42" t="s">
        <v>5474</v>
      </c>
      <c r="DC908" s="42" t="s">
        <v>5474</v>
      </c>
      <c r="DD908" s="42" t="s">
        <v>5474</v>
      </c>
      <c r="DE908" s="42" t="s">
        <v>5474</v>
      </c>
      <c r="DF908" s="42" t="s">
        <v>5474</v>
      </c>
      <c r="DG908" s="42" t="s">
        <v>5474</v>
      </c>
      <c r="DH908" s="42" t="s">
        <v>5474</v>
      </c>
    </row>
    <row r="909" spans="1:112">
      <c r="A909" s="22">
        <v>6133</v>
      </c>
      <c r="B909" s="7" t="s">
        <v>1228</v>
      </c>
      <c r="C909" s="21">
        <v>0.18959999999999999</v>
      </c>
      <c r="D909" s="21">
        <v>-6.6699999999999995E-2</v>
      </c>
      <c r="E909" s="21">
        <v>0.17549999999999999</v>
      </c>
      <c r="F909" s="21">
        <v>4.5999999999999999E-2</v>
      </c>
      <c r="G909" s="21">
        <v>7.5999999999999998E-2</v>
      </c>
      <c r="H909" s="21">
        <v>0</v>
      </c>
      <c r="I909" s="21">
        <v>-1.875</v>
      </c>
      <c r="J909" s="21">
        <v>-3.6667000000000001</v>
      </c>
      <c r="K909" s="21">
        <v>6.5199999999999994E-2</v>
      </c>
      <c r="L909" s="21">
        <v>-7.9600000000000004E-2</v>
      </c>
      <c r="M909" s="21">
        <v>-2.63E-2</v>
      </c>
      <c r="N909" s="21">
        <v>0.105</v>
      </c>
      <c r="O909" s="21">
        <v>-8.0100000000000005E-2</v>
      </c>
      <c r="P909" s="21">
        <v>-8.6E-3</v>
      </c>
      <c r="Q909" s="21">
        <v>-5.3E-3</v>
      </c>
      <c r="R909" s="21">
        <v>-3.0000000000000001E-3</v>
      </c>
      <c r="S909" s="21">
        <v>9.7999999999999997E-3</v>
      </c>
      <c r="T909" s="21">
        <v>8.8000000000000005E-3</v>
      </c>
      <c r="U909" s="10">
        <v>-0.28000000000000003</v>
      </c>
      <c r="V909" s="10">
        <v>-0.2</v>
      </c>
      <c r="W909" s="7">
        <v>0.19</v>
      </c>
      <c r="X909" s="20">
        <v>1</v>
      </c>
      <c r="Y909" s="75">
        <v>2019</v>
      </c>
      <c r="Z909" s="7">
        <v>0.25</v>
      </c>
      <c r="AA909" s="7">
        <v>0</v>
      </c>
      <c r="AB909" s="51">
        <v>-72</v>
      </c>
      <c r="AC909" s="51">
        <v>-13</v>
      </c>
      <c r="AD909" s="51"/>
      <c r="AE909" s="51"/>
      <c r="AF909" s="51">
        <v>1</v>
      </c>
      <c r="AG909" s="51">
        <v>1</v>
      </c>
      <c r="AH909" s="20">
        <v>0</v>
      </c>
      <c r="AI909" s="7" t="s">
        <v>8467</v>
      </c>
      <c r="AJ909" s="67" t="s">
        <v>8757</v>
      </c>
      <c r="AK909" s="44">
        <v>-0.84210526315789469</v>
      </c>
      <c r="AL909" s="44">
        <v>-0.94047619047618958</v>
      </c>
      <c r="AM909" s="44">
        <v>-1</v>
      </c>
      <c r="AN909" s="25">
        <v>0.61584633853541426</v>
      </c>
      <c r="AO909" s="25">
        <v>0.10084033613445377</v>
      </c>
      <c r="AP909" s="215">
        <v>8.33</v>
      </c>
      <c r="AQ909" s="215" t="s">
        <v>8552</v>
      </c>
      <c r="AR909" s="44">
        <v>1.2019230769230701E-3</v>
      </c>
      <c r="AS909" s="171" t="s">
        <v>7274</v>
      </c>
      <c r="AT909" s="171" t="s">
        <v>7192</v>
      </c>
      <c r="AU909" s="171" t="s">
        <v>7504</v>
      </c>
      <c r="AV909" s="7" t="s">
        <v>8470</v>
      </c>
      <c r="AW909" s="14" t="s">
        <v>7120</v>
      </c>
      <c r="AX909" s="49" t="s">
        <v>5967</v>
      </c>
      <c r="AY909" s="38" t="s">
        <v>6047</v>
      </c>
      <c r="AZ909" s="14" t="s">
        <v>6584</v>
      </c>
      <c r="BA909" s="49" t="s">
        <v>5967</v>
      </c>
      <c r="BB909" s="38" t="s">
        <v>6007</v>
      </c>
      <c r="BC909" s="7">
        <v>0.3</v>
      </c>
      <c r="BD909" s="14" t="s">
        <v>6087</v>
      </c>
      <c r="BE909" s="49" t="s">
        <v>5967</v>
      </c>
      <c r="BF909" s="38" t="s">
        <v>5971</v>
      </c>
      <c r="BG909" s="7">
        <v>0.4</v>
      </c>
      <c r="BH909" s="45">
        <v>54.320419688821232</v>
      </c>
      <c r="BI909" s="215" t="s">
        <v>8495</v>
      </c>
      <c r="BJ909" s="215" t="s">
        <v>8554</v>
      </c>
      <c r="BK909" s="7">
        <v>0.9</v>
      </c>
      <c r="BL909" s="25">
        <v>0</v>
      </c>
      <c r="BM909" s="20">
        <v>0.56231249999999999</v>
      </c>
      <c r="BN909" s="20">
        <v>0.6399999999999999</v>
      </c>
      <c r="BO909" s="20">
        <v>0.49874999999999997</v>
      </c>
      <c r="BP909" s="46" t="s">
        <v>8473</v>
      </c>
      <c r="BQ909" s="215" t="s">
        <v>8473</v>
      </c>
      <c r="BR909" s="79" t="s">
        <v>8473</v>
      </c>
      <c r="BS909" s="9">
        <v>1.6860489784222166E-2</v>
      </c>
      <c r="BT909" s="9">
        <v>2.4021479148899738E-2</v>
      </c>
      <c r="BU909" s="47" t="s">
        <v>5993</v>
      </c>
      <c r="BV909" s="47" t="s">
        <v>5993</v>
      </c>
      <c r="BW909" s="14" t="s">
        <v>5474</v>
      </c>
      <c r="BX909" s="83" t="s">
        <v>8473</v>
      </c>
      <c r="BY909" s="82" t="s">
        <v>8473</v>
      </c>
      <c r="BZ909" s="46" t="s">
        <v>8473</v>
      </c>
      <c r="CA909" s="48" t="s">
        <v>5474</v>
      </c>
      <c r="CB909" s="45">
        <v>-599.76</v>
      </c>
      <c r="CC909" s="45">
        <v>-108.29</v>
      </c>
      <c r="CD909" s="45">
        <v>0</v>
      </c>
      <c r="CE909" s="45">
        <v>0</v>
      </c>
      <c r="CF909" s="14" t="s">
        <v>9409</v>
      </c>
      <c r="CG909" s="7" t="s">
        <v>8556</v>
      </c>
      <c r="CH909" s="215" t="s">
        <v>8523</v>
      </c>
      <c r="CI909" s="215" t="s">
        <v>8479</v>
      </c>
      <c r="CJ909" s="215" t="s">
        <v>8479</v>
      </c>
      <c r="CK909" s="43" t="s">
        <v>6894</v>
      </c>
      <c r="CL909" s="43" t="s">
        <v>5474</v>
      </c>
      <c r="CM909" s="43" t="s">
        <v>5474</v>
      </c>
      <c r="CN909" s="145">
        <v>-108.29</v>
      </c>
      <c r="CO909" s="145">
        <v>-599.76</v>
      </c>
      <c r="CP909" s="148">
        <v>452.48909600788085</v>
      </c>
      <c r="CQ909" s="189" t="s">
        <v>5474</v>
      </c>
      <c r="CR909" s="189" t="s">
        <v>5474</v>
      </c>
      <c r="CS909" s="99" t="s">
        <v>5474</v>
      </c>
      <c r="CT909" s="167" t="s">
        <v>5474</v>
      </c>
      <c r="CU909" s="43" t="s">
        <v>5474</v>
      </c>
      <c r="CV909" s="43" t="s">
        <v>5474</v>
      </c>
      <c r="CW909" s="43" t="s">
        <v>5474</v>
      </c>
      <c r="CX909" s="43" t="s">
        <v>5474</v>
      </c>
      <c r="CY909" s="43" t="s">
        <v>5474</v>
      </c>
      <c r="CZ909" s="43" t="s">
        <v>5474</v>
      </c>
      <c r="DA909" s="42" t="s">
        <v>5474</v>
      </c>
      <c r="DB909" s="42" t="s">
        <v>5474</v>
      </c>
      <c r="DC909" s="42" t="s">
        <v>5474</v>
      </c>
      <c r="DD909" s="42" t="s">
        <v>5474</v>
      </c>
      <c r="DE909" s="42" t="s">
        <v>5474</v>
      </c>
      <c r="DF909" s="42" t="s">
        <v>5474</v>
      </c>
      <c r="DG909" s="42" t="s">
        <v>5474</v>
      </c>
      <c r="DH909" s="42" t="s">
        <v>5474</v>
      </c>
    </row>
    <row r="910" spans="1:112">
      <c r="A910" s="22">
        <v>9958</v>
      </c>
      <c r="B910" s="7" t="s">
        <v>1620</v>
      </c>
      <c r="C910" s="21">
        <v>0.3851</v>
      </c>
      <c r="D910" s="21">
        <v>0.54290000000000005</v>
      </c>
      <c r="E910" s="21">
        <v>0.33139999999999997</v>
      </c>
      <c r="F910" s="21">
        <v>0.59119999999999995</v>
      </c>
      <c r="G910" s="21">
        <v>0.61960000000000004</v>
      </c>
      <c r="H910" s="21">
        <v>0.73580000000000001</v>
      </c>
      <c r="I910" s="21">
        <v>0.78639999999999999</v>
      </c>
      <c r="J910" s="21">
        <v>0.83540000000000003</v>
      </c>
      <c r="K910" s="21">
        <v>-4.8899999999999999E-2</v>
      </c>
      <c r="L910" s="21">
        <v>-5.5500000000000001E-2</v>
      </c>
      <c r="M910" s="21">
        <v>0.1066</v>
      </c>
      <c r="N910" s="21">
        <v>-2.86E-2</v>
      </c>
      <c r="O910" s="21">
        <v>-6.1100000000000002E-2</v>
      </c>
      <c r="P910" s="21">
        <v>0.14699999999999999</v>
      </c>
      <c r="Q910" s="21">
        <v>3.3E-3</v>
      </c>
      <c r="R910" s="21">
        <v>1.8E-3</v>
      </c>
      <c r="S910" s="21">
        <v>6.7299999999999999E-2</v>
      </c>
      <c r="T910" s="21">
        <v>3.9199999999999999E-2</v>
      </c>
      <c r="U910" s="10">
        <v>2.9</v>
      </c>
      <c r="V910" s="10">
        <v>5.63</v>
      </c>
      <c r="W910" s="7">
        <v>0.97519999999999996</v>
      </c>
      <c r="X910" s="20">
        <v>0.73229999999999995</v>
      </c>
      <c r="Y910" s="75">
        <v>2020</v>
      </c>
      <c r="Z910" s="7">
        <v>2.9832999999999998</v>
      </c>
      <c r="AA910" s="7">
        <v>0</v>
      </c>
      <c r="AB910" s="51">
        <v>169</v>
      </c>
      <c r="AC910" s="51">
        <v>178</v>
      </c>
      <c r="AD910" s="51">
        <v>-623</v>
      </c>
      <c r="AE910" s="51">
        <v>20</v>
      </c>
      <c r="AF910" s="51">
        <v>-15</v>
      </c>
      <c r="AG910" s="51">
        <v>62</v>
      </c>
      <c r="AH910" s="20">
        <v>3.5000000000000001E-3</v>
      </c>
      <c r="AI910" s="7" t="s">
        <v>8467</v>
      </c>
      <c r="AJ910" s="67" t="s">
        <v>8494</v>
      </c>
      <c r="AK910" s="44">
        <v>-0.64870259481037928</v>
      </c>
      <c r="AL910" s="44">
        <v>-0.63157894736842102</v>
      </c>
      <c r="AM910" s="44">
        <v>1</v>
      </c>
      <c r="AN910" s="25">
        <v>0.44336283185840702</v>
      </c>
      <c r="AO910" s="25">
        <v>0.16814159292035399</v>
      </c>
      <c r="AP910" s="215">
        <v>113</v>
      </c>
      <c r="AQ910" s="215" t="s">
        <v>8552</v>
      </c>
      <c r="AR910" s="44">
        <v>2.2624434389140202E-2</v>
      </c>
      <c r="AS910" s="171" t="s">
        <v>7526</v>
      </c>
      <c r="AT910" s="171" t="s">
        <v>7040</v>
      </c>
      <c r="AU910" s="171" t="s">
        <v>7008</v>
      </c>
      <c r="AV910" s="7" t="s">
        <v>8470</v>
      </c>
      <c r="AW910" s="14" t="s">
        <v>7680</v>
      </c>
      <c r="AX910" s="49" t="s">
        <v>6009</v>
      </c>
      <c r="AY910" s="38" t="s">
        <v>5971</v>
      </c>
      <c r="AZ910" s="14" t="s">
        <v>6083</v>
      </c>
      <c r="BA910" s="49" t="s">
        <v>5967</v>
      </c>
      <c r="BB910" s="38" t="s">
        <v>6007</v>
      </c>
      <c r="BC910" s="7">
        <v>0.6</v>
      </c>
      <c r="BD910" s="14" t="s">
        <v>6041</v>
      </c>
      <c r="BE910" s="49" t="s">
        <v>5960</v>
      </c>
      <c r="BF910" s="38" t="s">
        <v>5961</v>
      </c>
      <c r="BG910" s="7">
        <v>0.5</v>
      </c>
      <c r="BH910" s="45">
        <v>1899.8347297143998</v>
      </c>
      <c r="BI910" s="215" t="s">
        <v>8489</v>
      </c>
      <c r="BJ910" s="215" t="s">
        <v>8520</v>
      </c>
      <c r="BK910" s="7">
        <v>1.3</v>
      </c>
      <c r="BL910" s="25">
        <v>2.7272727272727271E-2</v>
      </c>
      <c r="BM910" s="20">
        <v>0.72824999999999995</v>
      </c>
      <c r="BN910" s="20">
        <v>0.83</v>
      </c>
      <c r="BO910" s="20">
        <v>0.64499999999999991</v>
      </c>
      <c r="BP910" s="46">
        <v>20.071047957371228</v>
      </c>
      <c r="BQ910" s="215" t="s">
        <v>8540</v>
      </c>
      <c r="BR910" s="79">
        <v>-0.28714159292035402</v>
      </c>
      <c r="BS910" s="9">
        <v>2.7639195661135485E-3</v>
      </c>
      <c r="BT910" s="9">
        <v>2.0431361491029865E-2</v>
      </c>
      <c r="BU910" s="47" t="s">
        <v>5993</v>
      </c>
      <c r="BV910" s="47" t="s">
        <v>5993</v>
      </c>
      <c r="BW910" s="14" t="s">
        <v>5474</v>
      </c>
      <c r="BX910" s="83">
        <v>-0.14456991150442489</v>
      </c>
      <c r="BY910" s="82">
        <v>6.6</v>
      </c>
      <c r="BZ910" s="46">
        <v>17.121212121212121</v>
      </c>
      <c r="CA910" s="48" t="s">
        <v>8593</v>
      </c>
      <c r="CB910" s="45">
        <v>19097</v>
      </c>
      <c r="CC910" s="45">
        <v>20114</v>
      </c>
      <c r="CD910" s="45">
        <v>-70399</v>
      </c>
      <c r="CE910" s="45">
        <v>2260</v>
      </c>
      <c r="CF910" s="14" t="s">
        <v>9410</v>
      </c>
      <c r="CG910" s="7" t="s">
        <v>8477</v>
      </c>
      <c r="CH910" s="215" t="s">
        <v>8478</v>
      </c>
      <c r="CI910" s="215" t="s">
        <v>8478</v>
      </c>
      <c r="CJ910" s="215" t="s">
        <v>8479</v>
      </c>
      <c r="CK910" s="43" t="s">
        <v>5474</v>
      </c>
      <c r="CL910" s="43" t="s">
        <v>5474</v>
      </c>
      <c r="CM910" s="43" t="s">
        <v>6898</v>
      </c>
      <c r="CN910" s="145">
        <v>22374</v>
      </c>
      <c r="CO910" s="145">
        <v>-51302</v>
      </c>
      <c r="CP910" s="148">
        <v>214681.32445772717</v>
      </c>
      <c r="CQ910" s="189">
        <v>0.20433628318584074</v>
      </c>
      <c r="CR910" s="189">
        <v>0.66239999999999999</v>
      </c>
      <c r="CS910" s="99">
        <v>45149</v>
      </c>
      <c r="CT910" s="167" t="s">
        <v>5474</v>
      </c>
      <c r="CU910" s="43" t="s">
        <v>5474</v>
      </c>
      <c r="CV910" s="43" t="s">
        <v>5474</v>
      </c>
      <c r="CW910" s="43" t="s">
        <v>5474</v>
      </c>
      <c r="CX910" s="43" t="s">
        <v>5474</v>
      </c>
      <c r="CY910" s="43" t="s">
        <v>5474</v>
      </c>
      <c r="CZ910" s="43" t="s">
        <v>5474</v>
      </c>
      <c r="DA910" s="42" t="s">
        <v>5474</v>
      </c>
      <c r="DB910" s="42" t="s">
        <v>5474</v>
      </c>
      <c r="DC910" s="42" t="s">
        <v>5474</v>
      </c>
      <c r="DD910" s="42" t="s">
        <v>5474</v>
      </c>
      <c r="DE910" s="42" t="s">
        <v>5474</v>
      </c>
      <c r="DF910" s="42" t="s">
        <v>5474</v>
      </c>
      <c r="DG910" s="42" t="s">
        <v>5474</v>
      </c>
      <c r="DH910" s="42" t="s">
        <v>5474</v>
      </c>
    </row>
    <row r="911" spans="1:112">
      <c r="A911" s="22">
        <v>4510</v>
      </c>
      <c r="B911" s="7" t="s">
        <v>952</v>
      </c>
      <c r="C911" s="21">
        <v>-2.2800000000000001E-2</v>
      </c>
      <c r="D911" s="21">
        <v>0.34920000000000001</v>
      </c>
      <c r="E911" s="21">
        <v>7.8799999999999995E-2</v>
      </c>
      <c r="F911" s="21">
        <v>0.56120000000000003</v>
      </c>
      <c r="G911" s="21">
        <v>0.1206</v>
      </c>
      <c r="H911" s="21">
        <v>0.57140000000000002</v>
      </c>
      <c r="I911" s="21">
        <v>-3.5</v>
      </c>
      <c r="J911" s="21">
        <v>-1.6315999999999999</v>
      </c>
      <c r="K911" s="21">
        <v>7.4899999999999994E-2</v>
      </c>
      <c r="L911" s="21">
        <v>1.3100000000000001E-2</v>
      </c>
      <c r="M911" s="21">
        <v>-2.5999999999999999E-3</v>
      </c>
      <c r="N911" s="21">
        <v>0.1168</v>
      </c>
      <c r="O911" s="21">
        <v>-2.1100000000000001E-2</v>
      </c>
      <c r="P911" s="21">
        <v>-2.01E-2</v>
      </c>
      <c r="Q911" s="21">
        <v>-1.14E-2</v>
      </c>
      <c r="R911" s="21">
        <v>-3.7000000000000002E-3</v>
      </c>
      <c r="S911" s="21">
        <v>1.9599999999999999E-2</v>
      </c>
      <c r="T911" s="21">
        <v>1.54E-2</v>
      </c>
      <c r="U911" s="10">
        <v>-0.5</v>
      </c>
      <c r="V911" s="10">
        <v>-0.43</v>
      </c>
      <c r="W911" s="7">
        <v>0.38</v>
      </c>
      <c r="X911" s="20">
        <v>0.82420000000000004</v>
      </c>
      <c r="Y911" s="75"/>
      <c r="Z911" s="7"/>
      <c r="AA911" s="7"/>
      <c r="AB911" s="51">
        <v>2</v>
      </c>
      <c r="AC911" s="51"/>
      <c r="AD911" s="51"/>
      <c r="AE911" s="51"/>
      <c r="AF911" s="51"/>
      <c r="AG911" s="51"/>
      <c r="AH911" s="20">
        <v>0</v>
      </c>
      <c r="AI911" s="7" t="s">
        <v>8467</v>
      </c>
      <c r="AJ911" s="67" t="s">
        <v>8494</v>
      </c>
      <c r="AK911" s="44">
        <v>-0.82795698924731165</v>
      </c>
      <c r="AL911" s="44">
        <v>-0.76666666666666572</v>
      </c>
      <c r="AM911" s="44">
        <v>1</v>
      </c>
      <c r="AN911" s="25">
        <v>0.42081447963800905</v>
      </c>
      <c r="AO911" s="25">
        <v>0.13574660633484162</v>
      </c>
      <c r="AP911" s="215">
        <v>11.05</v>
      </c>
      <c r="AQ911" s="215" t="s">
        <v>8552</v>
      </c>
      <c r="AR911" s="44">
        <v>9.1324200913242004E-3</v>
      </c>
      <c r="AS911" s="171" t="s">
        <v>7526</v>
      </c>
      <c r="AT911" s="171" t="s">
        <v>6919</v>
      </c>
      <c r="AU911" s="171" t="s">
        <v>6967</v>
      </c>
      <c r="AV911" s="7" t="s">
        <v>8470</v>
      </c>
      <c r="AW911" s="14" t="s">
        <v>6981</v>
      </c>
      <c r="AX911" s="49" t="s">
        <v>6009</v>
      </c>
      <c r="AY911" s="38" t="s">
        <v>5971</v>
      </c>
      <c r="AZ911" s="14" t="s">
        <v>6146</v>
      </c>
      <c r="BA911" s="49" t="s">
        <v>5967</v>
      </c>
      <c r="BB911" s="38" t="s">
        <v>5971</v>
      </c>
      <c r="BC911" s="7">
        <v>0.3</v>
      </c>
      <c r="BD911" s="14" t="s">
        <v>6093</v>
      </c>
      <c r="BE911" s="49" t="s">
        <v>5967</v>
      </c>
      <c r="BF911" s="38" t="s">
        <v>5971</v>
      </c>
      <c r="BG911" s="7">
        <v>0.4</v>
      </c>
      <c r="BH911" s="45">
        <v>117.43190377263596</v>
      </c>
      <c r="BI911" s="215" t="s">
        <v>8495</v>
      </c>
      <c r="BJ911" s="215" t="s">
        <v>8554</v>
      </c>
      <c r="BK911" s="7">
        <v>4.8</v>
      </c>
      <c r="BL911" s="25">
        <v>1.8433179723502401E-2</v>
      </c>
      <c r="BM911" s="20">
        <v>0.62681249999999999</v>
      </c>
      <c r="BN911" s="20">
        <v>0.73750000000000004</v>
      </c>
      <c r="BO911" s="20">
        <v>0.53624999999999989</v>
      </c>
      <c r="BP911" s="46" t="s">
        <v>8473</v>
      </c>
      <c r="BQ911" s="215" t="s">
        <v>8473</v>
      </c>
      <c r="BR911" s="79" t="s">
        <v>8473</v>
      </c>
      <c r="BS911" s="9">
        <v>2.8373157301280871E-2</v>
      </c>
      <c r="BT911" s="9">
        <v>0</v>
      </c>
      <c r="BU911" s="47" t="s">
        <v>5993</v>
      </c>
      <c r="BV911" s="47" t="s">
        <v>5993</v>
      </c>
      <c r="BW911" s="14" t="s">
        <v>5474</v>
      </c>
      <c r="BX911" s="83" t="s">
        <v>8473</v>
      </c>
      <c r="BY911" s="82" t="s">
        <v>8473</v>
      </c>
      <c r="BZ911" s="46" t="s">
        <v>8473</v>
      </c>
      <c r="CA911" s="48" t="s">
        <v>8485</v>
      </c>
      <c r="CB911" s="45">
        <v>22.1</v>
      </c>
      <c r="CC911" s="45">
        <v>0</v>
      </c>
      <c r="CD911" s="45">
        <v>0</v>
      </c>
      <c r="CE911" s="45">
        <v>0</v>
      </c>
      <c r="CF911" s="14" t="s">
        <v>9411</v>
      </c>
      <c r="CG911" s="7" t="s">
        <v>8477</v>
      </c>
      <c r="CH911" s="215" t="s">
        <v>8478</v>
      </c>
      <c r="CI911" s="215" t="s">
        <v>8479</v>
      </c>
      <c r="CJ911" s="215" t="s">
        <v>8479</v>
      </c>
      <c r="CK911" s="43" t="s">
        <v>6968</v>
      </c>
      <c r="CL911" s="43" t="s">
        <v>5474</v>
      </c>
      <c r="CM911" s="43" t="s">
        <v>6898</v>
      </c>
      <c r="CN911" s="145">
        <v>0</v>
      </c>
      <c r="CO911" s="145">
        <v>22.1</v>
      </c>
      <c r="CP911" s="148">
        <v>1297.6225366876274</v>
      </c>
      <c r="CQ911" s="189" t="s">
        <v>5474</v>
      </c>
      <c r="CR911" s="189" t="s">
        <v>5474</v>
      </c>
      <c r="CS911" s="99" t="s">
        <v>5474</v>
      </c>
      <c r="CT911" s="167" t="s">
        <v>5474</v>
      </c>
      <c r="CU911" s="43" t="s">
        <v>5474</v>
      </c>
      <c r="CV911" s="43" t="s">
        <v>5474</v>
      </c>
      <c r="CW911" s="43" t="s">
        <v>5474</v>
      </c>
      <c r="CX911" s="43" t="s">
        <v>5474</v>
      </c>
      <c r="CY911" s="43" t="s">
        <v>5474</v>
      </c>
      <c r="CZ911" s="43" t="s">
        <v>5474</v>
      </c>
      <c r="DA911" s="42" t="s">
        <v>5474</v>
      </c>
      <c r="DB911" s="42" t="s">
        <v>5474</v>
      </c>
      <c r="DC911" s="42" t="s">
        <v>5474</v>
      </c>
      <c r="DD911" s="42" t="s">
        <v>5474</v>
      </c>
      <c r="DE911" s="42" t="s">
        <v>5474</v>
      </c>
      <c r="DF911" s="42" t="s">
        <v>5474</v>
      </c>
      <c r="DG911" s="42" t="s">
        <v>5474</v>
      </c>
      <c r="DH911" s="42" t="s">
        <v>5474</v>
      </c>
    </row>
    <row r="912" spans="1:112">
      <c r="A912" s="22">
        <v>2387</v>
      </c>
      <c r="B912" s="7" t="s">
        <v>368</v>
      </c>
      <c r="C912" s="21">
        <v>6.7500000000000004E-2</v>
      </c>
      <c r="D912" s="21">
        <v>6.6E-3</v>
      </c>
      <c r="E912" s="21">
        <v>2.0799999999999999E-2</v>
      </c>
      <c r="F912" s="21">
        <v>-3.78E-2</v>
      </c>
      <c r="G912" s="21">
        <v>0.34279999999999999</v>
      </c>
      <c r="H912" s="21">
        <v>0.88</v>
      </c>
      <c r="I912" s="21">
        <v>-0.109</v>
      </c>
      <c r="J912" s="21">
        <v>0.71430000000000005</v>
      </c>
      <c r="K912" s="21">
        <v>1.24E-2</v>
      </c>
      <c r="L912" s="21">
        <v>-3.4500000000000003E-2</v>
      </c>
      <c r="M912" s="21">
        <v>3.5700000000000003E-2</v>
      </c>
      <c r="N912" s="21">
        <v>2.0299999999999999E-2</v>
      </c>
      <c r="O912" s="21">
        <v>-2.7799999999999998E-2</v>
      </c>
      <c r="P912" s="21">
        <v>5.7500000000000002E-2</v>
      </c>
      <c r="Q912" s="21">
        <v>2.9499999999999998E-2</v>
      </c>
      <c r="R912" s="21">
        <v>1.0699999999999999E-2</v>
      </c>
      <c r="S912" s="21">
        <v>6.0400000000000002E-2</v>
      </c>
      <c r="T912" s="21">
        <v>3.0200000000000001E-2</v>
      </c>
      <c r="U912" s="10">
        <v>2.88</v>
      </c>
      <c r="V912" s="10">
        <v>7.54</v>
      </c>
      <c r="W912" s="7">
        <v>0.97860000000000003</v>
      </c>
      <c r="X912" s="20">
        <v>0.60499999999999998</v>
      </c>
      <c r="Y912" s="75">
        <v>2020</v>
      </c>
      <c r="Z912" s="7">
        <v>2</v>
      </c>
      <c r="AA912" s="7">
        <v>0</v>
      </c>
      <c r="AB912" s="51">
        <v>-460</v>
      </c>
      <c r="AC912" s="51">
        <v>-60</v>
      </c>
      <c r="AD912" s="51"/>
      <c r="AE912" s="51"/>
      <c r="AF912" s="51">
        <v>-29</v>
      </c>
      <c r="AG912" s="51">
        <v>1</v>
      </c>
      <c r="AH912" s="20">
        <v>1.8499999999999999E-2</v>
      </c>
      <c r="AI912" s="7" t="s">
        <v>8493</v>
      </c>
      <c r="AJ912" s="67" t="s">
        <v>8494</v>
      </c>
      <c r="AK912" s="44">
        <v>-0.93167701863354024</v>
      </c>
      <c r="AL912" s="44">
        <v>-0.82113821138211363</v>
      </c>
      <c r="AM912" s="44">
        <v>0.61538461538461453</v>
      </c>
      <c r="AN912" s="25">
        <v>0.67083333333333339</v>
      </c>
      <c r="AO912" s="25">
        <v>0.25625000000000009</v>
      </c>
      <c r="AP912" s="215">
        <v>48</v>
      </c>
      <c r="AQ912" s="215" t="s">
        <v>8552</v>
      </c>
      <c r="AR912" s="44">
        <v>8.4033613445378096E-3</v>
      </c>
      <c r="AS912" s="171" t="s">
        <v>7526</v>
      </c>
      <c r="AT912" s="171" t="s">
        <v>7527</v>
      </c>
      <c r="AU912" s="171" t="s">
        <v>7057</v>
      </c>
      <c r="AV912" s="7" t="s">
        <v>8470</v>
      </c>
      <c r="AW912" s="14" t="s">
        <v>6330</v>
      </c>
      <c r="AX912" s="49" t="s">
        <v>6009</v>
      </c>
      <c r="AY912" s="38" t="s">
        <v>6007</v>
      </c>
      <c r="AZ912" s="14" t="s">
        <v>6123</v>
      </c>
      <c r="BA912" s="49" t="s">
        <v>5993</v>
      </c>
      <c r="BB912" s="38" t="s">
        <v>5993</v>
      </c>
      <c r="BC912" s="7">
        <v>0.1</v>
      </c>
      <c r="BD912" s="14" t="s">
        <v>5959</v>
      </c>
      <c r="BE912" s="49" t="s">
        <v>5967</v>
      </c>
      <c r="BF912" s="38" t="s">
        <v>5971</v>
      </c>
      <c r="BG912" s="7">
        <v>0.5</v>
      </c>
      <c r="BH912" s="45">
        <v>483.10623887905143</v>
      </c>
      <c r="BI912" s="215" t="s">
        <v>8489</v>
      </c>
      <c r="BJ912" s="215" t="s">
        <v>8509</v>
      </c>
      <c r="BK912" s="7">
        <v>0.9</v>
      </c>
      <c r="BL912" s="25">
        <v>8.4033613445377853E-3</v>
      </c>
      <c r="BM912" s="20">
        <v>0.63193750000000004</v>
      </c>
      <c r="BN912" s="20">
        <v>0.61750000000000005</v>
      </c>
      <c r="BO912" s="20">
        <v>0.64374999999999993</v>
      </c>
      <c r="BP912" s="46">
        <v>6.3660477453580899</v>
      </c>
      <c r="BQ912" s="215" t="s">
        <v>8569</v>
      </c>
      <c r="BR912" s="79">
        <v>0.52930555555555558</v>
      </c>
      <c r="BS912" s="9">
        <v>1.4452950241089724E-2</v>
      </c>
      <c r="BT912" s="9">
        <v>3.5608357773690757E-2</v>
      </c>
      <c r="BU912" s="47">
        <v>44396</v>
      </c>
      <c r="BV912" s="47">
        <v>44400</v>
      </c>
      <c r="BW912" s="14" t="s">
        <v>8514</v>
      </c>
      <c r="BX912" s="83">
        <v>0.8351666666666665</v>
      </c>
      <c r="BY912" s="82">
        <v>7.28</v>
      </c>
      <c r="BZ912" s="46">
        <v>6.5934065934065931</v>
      </c>
      <c r="CA912" s="48" t="s">
        <v>5474</v>
      </c>
      <c r="CB912" s="45">
        <v>-22080</v>
      </c>
      <c r="CC912" s="45">
        <v>-2880</v>
      </c>
      <c r="CD912" s="45">
        <v>0</v>
      </c>
      <c r="CE912" s="45">
        <v>0</v>
      </c>
      <c r="CF912" s="14" t="s">
        <v>9412</v>
      </c>
      <c r="CG912" s="7" t="s">
        <v>8477</v>
      </c>
      <c r="CH912" s="215" t="s">
        <v>8498</v>
      </c>
      <c r="CI912" s="215" t="s">
        <v>8478</v>
      </c>
      <c r="CJ912" s="215" t="s">
        <v>8479</v>
      </c>
      <c r="CK912" s="43" t="s">
        <v>5474</v>
      </c>
      <c r="CL912" s="43" t="s">
        <v>5474</v>
      </c>
      <c r="CM912" s="43" t="s">
        <v>5474</v>
      </c>
      <c r="CN912" s="145">
        <v>-2880</v>
      </c>
      <c r="CO912" s="145">
        <v>-22080</v>
      </c>
      <c r="CP912" s="148">
        <v>23189.099466194468</v>
      </c>
      <c r="CQ912" s="189" t="s">
        <v>5474</v>
      </c>
      <c r="CR912" s="189" t="s">
        <v>5474</v>
      </c>
      <c r="CS912" s="99" t="s">
        <v>5474</v>
      </c>
      <c r="CT912" s="167" t="s">
        <v>5474</v>
      </c>
      <c r="CU912" s="43" t="s">
        <v>5474</v>
      </c>
      <c r="CV912" s="43" t="s">
        <v>5474</v>
      </c>
      <c r="CW912" s="43" t="s">
        <v>5474</v>
      </c>
      <c r="CX912" s="43" t="s">
        <v>5474</v>
      </c>
      <c r="CY912" s="43" t="s">
        <v>5474</v>
      </c>
      <c r="CZ912" s="43" t="s">
        <v>5474</v>
      </c>
      <c r="DA912" s="42" t="s">
        <v>5474</v>
      </c>
      <c r="DB912" s="42" t="s">
        <v>5474</v>
      </c>
      <c r="DC912" s="42" t="s">
        <v>5474</v>
      </c>
      <c r="DD912" s="42" t="s">
        <v>5474</v>
      </c>
      <c r="DE912" s="42" t="s">
        <v>5474</v>
      </c>
      <c r="DF912" s="42" t="s">
        <v>5474</v>
      </c>
      <c r="DG912" s="42" t="s">
        <v>5474</v>
      </c>
      <c r="DH912" s="42" t="s">
        <v>5474</v>
      </c>
    </row>
    <row r="913" spans="1:112">
      <c r="A913" s="22">
        <v>6715</v>
      </c>
      <c r="B913" s="7" t="s">
        <v>5896</v>
      </c>
      <c r="C913" s="21">
        <v>0.2606</v>
      </c>
      <c r="D913" s="21">
        <v>0.90010000000000001</v>
      </c>
      <c r="E913" s="21">
        <v>0.29110000000000003</v>
      </c>
      <c r="F913" s="21">
        <v>0.22819999999999999</v>
      </c>
      <c r="G913" s="21">
        <v>2.0999999999999999E-3</v>
      </c>
      <c r="H913" s="21">
        <v>-0.73029999999999995</v>
      </c>
      <c r="I913" s="21">
        <v>-0.87880000000000003</v>
      </c>
      <c r="J913" s="21">
        <v>-0.61429999999999996</v>
      </c>
      <c r="K913" s="21">
        <v>-3.1199999999999999E-2</v>
      </c>
      <c r="L913" s="21">
        <v>-8.4000000000000005E-2</v>
      </c>
      <c r="M913" s="21">
        <v>-2.5899999999999999E-2</v>
      </c>
      <c r="N913" s="21">
        <v>-3.8699999999999998E-2</v>
      </c>
      <c r="O913" s="21">
        <v>-0.1421</v>
      </c>
      <c r="P913" s="21">
        <v>-4.8399999999999999E-2</v>
      </c>
      <c r="Q913" s="21">
        <v>-2.2800000000000001E-2</v>
      </c>
      <c r="R913" s="21">
        <v>-1.4E-2</v>
      </c>
      <c r="S913" s="21">
        <v>2.0548999999999999</v>
      </c>
      <c r="T913" s="21">
        <v>0.50590000000000002</v>
      </c>
      <c r="U913" s="10">
        <v>1.1299999999999999</v>
      </c>
      <c r="V913" s="10">
        <v>2.97</v>
      </c>
      <c r="W913" s="7">
        <v>0.96</v>
      </c>
      <c r="X913" s="20">
        <v>0.4093</v>
      </c>
      <c r="Y913" s="75">
        <v>2020</v>
      </c>
      <c r="Z913" s="7">
        <v>2.5</v>
      </c>
      <c r="AA913" s="7">
        <v>0</v>
      </c>
      <c r="AB913" s="51">
        <v>-103</v>
      </c>
      <c r="AC913" s="51">
        <v>8</v>
      </c>
      <c r="AD913" s="51"/>
      <c r="AE913" s="51"/>
      <c r="AF913" s="51"/>
      <c r="AG913" s="51"/>
      <c r="AH913" s="20">
        <v>0</v>
      </c>
      <c r="AI913" s="7" t="s">
        <v>8467</v>
      </c>
      <c r="AJ913" s="67" t="s">
        <v>8757</v>
      </c>
      <c r="AK913" s="44">
        <v>-0.66279069767441856</v>
      </c>
      <c r="AL913" s="44">
        <v>-0.84375</v>
      </c>
      <c r="AM913" s="44">
        <v>1</v>
      </c>
      <c r="AN913" s="25">
        <v>0.37554585152838427</v>
      </c>
      <c r="AO913" s="25">
        <v>0.13973799126637554</v>
      </c>
      <c r="AP913" s="215">
        <v>114.5</v>
      </c>
      <c r="AQ913" s="215" t="s">
        <v>8552</v>
      </c>
      <c r="AR913" s="44">
        <v>4.3859649122806998E-3</v>
      </c>
      <c r="AS913" s="171" t="s">
        <v>7738</v>
      </c>
      <c r="AT913" s="171" t="s">
        <v>6940</v>
      </c>
      <c r="AU913" s="171" t="s">
        <v>7025</v>
      </c>
      <c r="AV913" s="7" t="s">
        <v>5474</v>
      </c>
      <c r="AW913" s="14" t="s">
        <v>6551</v>
      </c>
      <c r="AX913" s="49" t="s">
        <v>5967</v>
      </c>
      <c r="AY913" s="38" t="s">
        <v>5971</v>
      </c>
      <c r="AZ913" s="14" t="s">
        <v>6083</v>
      </c>
      <c r="BA913" s="49" t="s">
        <v>5993</v>
      </c>
      <c r="BB913" s="38" t="s">
        <v>5993</v>
      </c>
      <c r="BC913" s="7">
        <v>0.7</v>
      </c>
      <c r="BD913" s="14" t="s">
        <v>6101</v>
      </c>
      <c r="BE913" s="49" t="s">
        <v>5993</v>
      </c>
      <c r="BF913" s="38" t="s">
        <v>5993</v>
      </c>
      <c r="BG913" s="7">
        <v>0.3</v>
      </c>
      <c r="BH913" s="45">
        <v>75.762518562990948</v>
      </c>
      <c r="BI913" s="215" t="s">
        <v>8471</v>
      </c>
      <c r="BJ913" s="215" t="s">
        <v>8554</v>
      </c>
      <c r="BK913" s="7">
        <v>2.4</v>
      </c>
      <c r="BL913" s="25">
        <v>4.3859649122807015E-3</v>
      </c>
      <c r="BM913" s="20">
        <v>0.59512500000000002</v>
      </c>
      <c r="BN913" s="20">
        <v>0.77249999999999996</v>
      </c>
      <c r="BO913" s="20">
        <v>0.45</v>
      </c>
      <c r="BP913" s="46">
        <v>38.552188552188547</v>
      </c>
      <c r="BQ913" s="215" t="s">
        <v>8540</v>
      </c>
      <c r="BR913" s="79">
        <v>-0.68244541484716159</v>
      </c>
      <c r="BS913" s="9">
        <v>2.5195401660114136E-3</v>
      </c>
      <c r="BT913" s="9">
        <v>1.5891098210838006E-2</v>
      </c>
      <c r="BU913" s="47" t="s">
        <v>5993</v>
      </c>
      <c r="BV913" s="47" t="s">
        <v>5993</v>
      </c>
      <c r="BW913" s="14" t="s">
        <v>5474</v>
      </c>
      <c r="BX913" s="83">
        <v>-0.60305676855895207</v>
      </c>
      <c r="BY913" s="82">
        <v>3.03</v>
      </c>
      <c r="BZ913" s="46">
        <v>37.788778877887793</v>
      </c>
      <c r="CA913" s="48" t="s">
        <v>8475</v>
      </c>
      <c r="CB913" s="45">
        <v>-11793.5</v>
      </c>
      <c r="CC913" s="45">
        <v>916</v>
      </c>
      <c r="CD913" s="45">
        <v>0</v>
      </c>
      <c r="CE913" s="45">
        <v>0</v>
      </c>
      <c r="CF913" s="14" t="e">
        <v>#N/A</v>
      </c>
      <c r="CG913" s="7" t="s">
        <v>8477</v>
      </c>
      <c r="CH913" s="215" t="s">
        <v>8498</v>
      </c>
      <c r="CI913" s="215" t="s">
        <v>8478</v>
      </c>
      <c r="CJ913" s="215" t="s">
        <v>8479</v>
      </c>
      <c r="CK913" s="43" t="s">
        <v>6917</v>
      </c>
      <c r="CL913" s="43" t="s">
        <v>5474</v>
      </c>
      <c r="CM913" s="43" t="s">
        <v>5474</v>
      </c>
      <c r="CN913" s="145">
        <v>916</v>
      </c>
      <c r="CO913" s="145">
        <v>-11793.5</v>
      </c>
      <c r="CP913" s="148">
        <v>8674.808375462464</v>
      </c>
      <c r="CQ913" s="189" t="s">
        <v>5474</v>
      </c>
      <c r="CR913" s="189" t="s">
        <v>5474</v>
      </c>
      <c r="CS913" s="99" t="s">
        <v>5474</v>
      </c>
      <c r="CT913" s="167" t="s">
        <v>5474</v>
      </c>
      <c r="CU913" s="43" t="s">
        <v>5474</v>
      </c>
      <c r="CV913" s="43" t="s">
        <v>5474</v>
      </c>
      <c r="CW913" s="43" t="s">
        <v>5474</v>
      </c>
      <c r="CX913" s="43" t="s">
        <v>5474</v>
      </c>
      <c r="CY913" s="43" t="s">
        <v>5474</v>
      </c>
      <c r="CZ913" s="43" t="s">
        <v>5474</v>
      </c>
      <c r="DA913" s="42" t="s">
        <v>5474</v>
      </c>
      <c r="DB913" s="42" t="s">
        <v>5474</v>
      </c>
      <c r="DC913" s="42" t="s">
        <v>5474</v>
      </c>
      <c r="DD913" s="42" t="s">
        <v>5474</v>
      </c>
      <c r="DE913" s="42" t="s">
        <v>5474</v>
      </c>
      <c r="DF913" s="42" t="s">
        <v>5474</v>
      </c>
      <c r="DG913" s="42" t="s">
        <v>5474</v>
      </c>
      <c r="DH913" s="42" t="s">
        <v>5474</v>
      </c>
    </row>
    <row r="914" spans="1:112">
      <c r="A914" s="22">
        <v>3033</v>
      </c>
      <c r="B914" s="7" t="s">
        <v>605</v>
      </c>
      <c r="C914" s="21">
        <v>6.5100000000000005E-2</v>
      </c>
      <c r="D914" s="21">
        <v>-1.9E-3</v>
      </c>
      <c r="E914" s="21">
        <v>-4.7999999999999996E-3</v>
      </c>
      <c r="F914" s="21">
        <v>7.6799999999999993E-2</v>
      </c>
      <c r="G914" s="21">
        <v>0.28120000000000001</v>
      </c>
      <c r="H914" s="21">
        <v>0.65329999999999999</v>
      </c>
      <c r="I914" s="21">
        <v>1.2544999999999999</v>
      </c>
      <c r="J914" s="21">
        <v>1.4875</v>
      </c>
      <c r="K914" s="21">
        <v>1.0200000000000001E-2</v>
      </c>
      <c r="L914" s="21">
        <v>1.6899999999999998E-2</v>
      </c>
      <c r="M914" s="21">
        <v>3.8E-3</v>
      </c>
      <c r="N914" s="21">
        <v>1.2500000000000001E-2</v>
      </c>
      <c r="O914" s="21">
        <v>1.8499999999999999E-2</v>
      </c>
      <c r="P914" s="21">
        <v>7.7000000000000002E-3</v>
      </c>
      <c r="Q914" s="21">
        <v>2.9899999999999999E-2</v>
      </c>
      <c r="R914" s="21">
        <v>6.7999999999999996E-3</v>
      </c>
      <c r="S914" s="21">
        <v>9.4399999999999998E-2</v>
      </c>
      <c r="T914" s="21">
        <v>3.39E-2</v>
      </c>
      <c r="U914" s="10">
        <v>1.99</v>
      </c>
      <c r="V914" s="10">
        <v>3.09</v>
      </c>
      <c r="W914" s="7">
        <v>1.2524999999999999</v>
      </c>
      <c r="X914" s="20">
        <v>0.79710000000000003</v>
      </c>
      <c r="Y914" s="75">
        <v>2020</v>
      </c>
      <c r="Z914" s="7">
        <v>1.3333999999999999</v>
      </c>
      <c r="AA914" s="7">
        <v>0</v>
      </c>
      <c r="AB914" s="51">
        <v>-3043</v>
      </c>
      <c r="AC914" s="51">
        <v>-398</v>
      </c>
      <c r="AD914" s="51"/>
      <c r="AE914" s="51"/>
      <c r="AF914" s="51">
        <v>66</v>
      </c>
      <c r="AG914" s="51"/>
      <c r="AH914" s="20">
        <v>0.75619999999999998</v>
      </c>
      <c r="AI914" s="7" t="s">
        <v>8487</v>
      </c>
      <c r="AJ914" s="67" t="s">
        <v>8494</v>
      </c>
      <c r="AK914" s="44">
        <v>0.67741935483870974</v>
      </c>
      <c r="AL914" s="44">
        <v>-0.83098591549295819</v>
      </c>
      <c r="AM914" s="44">
        <v>0.59999999999999432</v>
      </c>
      <c r="AN914" s="25">
        <v>0.40086206896551729</v>
      </c>
      <c r="AO914" s="25">
        <v>0.15301724137931022</v>
      </c>
      <c r="AP914" s="215">
        <v>23.2</v>
      </c>
      <c r="AQ914" s="215" t="s">
        <v>8552</v>
      </c>
      <c r="AR914" s="44">
        <v>2.15982721382289E-3</v>
      </c>
      <c r="AS914" s="171" t="s">
        <v>7738</v>
      </c>
      <c r="AT914" s="171" t="s">
        <v>7551</v>
      </c>
      <c r="AU914" s="171" t="s">
        <v>6974</v>
      </c>
      <c r="AV914" s="7" t="s">
        <v>8470</v>
      </c>
      <c r="AW914" s="14" t="s">
        <v>6217</v>
      </c>
      <c r="AX914" s="49" t="s">
        <v>6009</v>
      </c>
      <c r="AY914" s="38" t="s">
        <v>6007</v>
      </c>
      <c r="AZ914" s="14" t="s">
        <v>6038</v>
      </c>
      <c r="BA914" s="49" t="s">
        <v>5967</v>
      </c>
      <c r="BB914" s="38" t="s">
        <v>5961</v>
      </c>
      <c r="BC914" s="7">
        <v>0.2</v>
      </c>
      <c r="BD914" s="14" t="s">
        <v>6267</v>
      </c>
      <c r="BE914" s="49" t="s">
        <v>5967</v>
      </c>
      <c r="BF914" s="38" t="s">
        <v>5989</v>
      </c>
      <c r="BG914" s="7">
        <v>1.2</v>
      </c>
      <c r="BH914" s="45">
        <v>1261.8341634116425</v>
      </c>
      <c r="BI914" s="215" t="s">
        <v>8518</v>
      </c>
      <c r="BJ914" s="215" t="s">
        <v>8509</v>
      </c>
      <c r="BK914" s="7">
        <v>0.8</v>
      </c>
      <c r="BL914" s="25">
        <v>6.5075921908893091E-3</v>
      </c>
      <c r="BM914" s="20">
        <v>0.65587499999999999</v>
      </c>
      <c r="BN914" s="20">
        <v>0.63250000000000006</v>
      </c>
      <c r="BO914" s="20">
        <v>0.67499999999999993</v>
      </c>
      <c r="BP914" s="46">
        <v>7.5080906148867319</v>
      </c>
      <c r="BQ914" s="215" t="s">
        <v>8585</v>
      </c>
      <c r="BR914" s="79">
        <v>0.82668750000000013</v>
      </c>
      <c r="BS914" s="9">
        <v>4.7857104901841474E-2</v>
      </c>
      <c r="BT914" s="9">
        <v>5.1323893156071554E-2</v>
      </c>
      <c r="BU914" s="47">
        <v>44397</v>
      </c>
      <c r="BV914" s="47">
        <v>44403</v>
      </c>
      <c r="BW914" s="14" t="s">
        <v>8561</v>
      </c>
      <c r="BX914" s="83">
        <v>1.1920249999999999</v>
      </c>
      <c r="BY914" s="82">
        <v>3.19</v>
      </c>
      <c r="BZ914" s="46">
        <v>7.2727272727272725</v>
      </c>
      <c r="CA914" s="48" t="s">
        <v>5474</v>
      </c>
      <c r="CB914" s="45">
        <v>-70597.599999999991</v>
      </c>
      <c r="CC914" s="45">
        <v>-9233.6</v>
      </c>
      <c r="CD914" s="45">
        <v>0</v>
      </c>
      <c r="CE914" s="45">
        <v>0</v>
      </c>
      <c r="CF914" s="14" t="s">
        <v>9413</v>
      </c>
      <c r="CG914" s="7" t="s">
        <v>8477</v>
      </c>
      <c r="CH914" s="215" t="s">
        <v>8546</v>
      </c>
      <c r="CI914" s="215" t="s">
        <v>8478</v>
      </c>
      <c r="CJ914" s="215" t="s">
        <v>8479</v>
      </c>
      <c r="CK914" s="43" t="s">
        <v>6887</v>
      </c>
      <c r="CL914" s="43" t="s">
        <v>5474</v>
      </c>
      <c r="CM914" s="43" t="s">
        <v>5474</v>
      </c>
      <c r="CN914" s="145">
        <v>-9233.6</v>
      </c>
      <c r="CO914" s="145">
        <v>-70597.599999999991</v>
      </c>
      <c r="CP914" s="148">
        <v>29274.552591150106</v>
      </c>
      <c r="CQ914" s="189">
        <v>0.18448275862068955</v>
      </c>
      <c r="CR914" s="189">
        <v>0</v>
      </c>
      <c r="CS914" s="99">
        <v>45233</v>
      </c>
      <c r="CT914" s="167" t="s">
        <v>5474</v>
      </c>
      <c r="CU914" s="43" t="s">
        <v>5474</v>
      </c>
      <c r="CV914" s="43" t="s">
        <v>5474</v>
      </c>
      <c r="CW914" s="43" t="s">
        <v>5474</v>
      </c>
      <c r="CX914" s="43" t="s">
        <v>5474</v>
      </c>
      <c r="CY914" s="43" t="s">
        <v>5474</v>
      </c>
      <c r="CZ914" s="43" t="s">
        <v>5474</v>
      </c>
      <c r="DA914" s="42" t="s">
        <v>5474</v>
      </c>
      <c r="DB914" s="42" t="s">
        <v>5474</v>
      </c>
      <c r="DC914" s="42" t="s">
        <v>5474</v>
      </c>
      <c r="DD914" s="42" t="s">
        <v>5474</v>
      </c>
      <c r="DE914" s="42" t="s">
        <v>5474</v>
      </c>
      <c r="DF914" s="42" t="s">
        <v>5474</v>
      </c>
      <c r="DG914" s="42" t="s">
        <v>5474</v>
      </c>
      <c r="DH914" s="42" t="s">
        <v>5474</v>
      </c>
    </row>
    <row r="915" spans="1:112">
      <c r="A915" s="22">
        <v>6155</v>
      </c>
      <c r="B915" s="7" t="s">
        <v>1247</v>
      </c>
      <c r="C915" s="21">
        <v>-4.0500000000000001E-2</v>
      </c>
      <c r="D915" s="21">
        <v>0.68630000000000002</v>
      </c>
      <c r="E915" s="21">
        <v>3.04E-2</v>
      </c>
      <c r="F915" s="21">
        <v>0.45050000000000001</v>
      </c>
      <c r="G915" s="21">
        <v>0.3674</v>
      </c>
      <c r="H915" s="21">
        <v>-0.68179999999999996</v>
      </c>
      <c r="I915" s="21">
        <v>-0.41670000000000001</v>
      </c>
      <c r="J915" s="21">
        <v>0.45</v>
      </c>
      <c r="K915" s="21">
        <v>1.8700000000000001E-2</v>
      </c>
      <c r="L915" s="21">
        <v>5.6099999999999997E-2</v>
      </c>
      <c r="M915" s="21">
        <v>2.9600000000000001E-2</v>
      </c>
      <c r="N915" s="21">
        <v>2.3099999999999999E-2</v>
      </c>
      <c r="O915" s="21">
        <v>7.3899999999999993E-2</v>
      </c>
      <c r="P915" s="21">
        <v>3.4200000000000001E-2</v>
      </c>
      <c r="Q915" s="21">
        <v>8.0000000000000004E-4</v>
      </c>
      <c r="R915" s="21">
        <v>1E-4</v>
      </c>
      <c r="S915" s="21">
        <v>5.2400000000000002E-2</v>
      </c>
      <c r="T915" s="21">
        <v>3.56E-2</v>
      </c>
      <c r="U915" s="10">
        <v>0.28999999999999998</v>
      </c>
      <c r="V915" s="10">
        <v>0.49</v>
      </c>
      <c r="W915" s="7">
        <v>0.81799999999999995</v>
      </c>
      <c r="X915" s="20">
        <v>0.88780000000000003</v>
      </c>
      <c r="Y915" s="75">
        <v>2020</v>
      </c>
      <c r="Z915" s="7">
        <v>0.75</v>
      </c>
      <c r="AA915" s="7">
        <v>0</v>
      </c>
      <c r="AB915" s="51">
        <v>-36</v>
      </c>
      <c r="AC915" s="51">
        <v>-97</v>
      </c>
      <c r="AD915" s="51"/>
      <c r="AE915" s="51"/>
      <c r="AF915" s="51">
        <v>-5</v>
      </c>
      <c r="AG915" s="51">
        <v>1</v>
      </c>
      <c r="AH915" s="20">
        <v>0</v>
      </c>
      <c r="AI915" s="7" t="s">
        <v>8467</v>
      </c>
      <c r="AJ915" s="67" t="s">
        <v>8494</v>
      </c>
      <c r="AK915" s="44">
        <v>-0.66791044776119413</v>
      </c>
      <c r="AL915" s="44">
        <v>-0.79661016949152541</v>
      </c>
      <c r="AM915" s="44">
        <v>0.89999999999999858</v>
      </c>
      <c r="AN915" s="25">
        <v>0.5469387755102042</v>
      </c>
      <c r="AO915" s="25">
        <v>0.36122448979591842</v>
      </c>
      <c r="AP915" s="215">
        <v>24.5</v>
      </c>
      <c r="AQ915" s="215" t="s">
        <v>8552</v>
      </c>
      <c r="AR915" s="44">
        <v>3.8135593220338902E-2</v>
      </c>
      <c r="AS915" s="171" t="s">
        <v>6895</v>
      </c>
      <c r="AT915" s="171" t="s">
        <v>7465</v>
      </c>
      <c r="AU915" s="171" t="s">
        <v>6933</v>
      </c>
      <c r="AV915" s="7" t="s">
        <v>8470</v>
      </c>
      <c r="AW915" s="14" t="s">
        <v>8021</v>
      </c>
      <c r="AX915" s="49" t="s">
        <v>6009</v>
      </c>
      <c r="AY915" s="38" t="s">
        <v>6007</v>
      </c>
      <c r="AZ915" s="14" t="s">
        <v>6597</v>
      </c>
      <c r="BA915" s="49" t="s">
        <v>5967</v>
      </c>
      <c r="BB915" s="38" t="s">
        <v>6007</v>
      </c>
      <c r="BC915" s="7">
        <v>0.3</v>
      </c>
      <c r="BD915" s="14" t="s">
        <v>6014</v>
      </c>
      <c r="BE915" s="49" t="s">
        <v>5960</v>
      </c>
      <c r="BF915" s="38" t="s">
        <v>5961</v>
      </c>
      <c r="BG915" s="7">
        <v>0.3</v>
      </c>
      <c r="BH915" s="45">
        <v>367.94010803279951</v>
      </c>
      <c r="BI915" s="215" t="s">
        <v>8471</v>
      </c>
      <c r="BJ915" s="215" t="s">
        <v>8554</v>
      </c>
      <c r="BK915" s="7">
        <v>1.7</v>
      </c>
      <c r="BL915" s="25">
        <v>3.8135593220338923E-2</v>
      </c>
      <c r="BM915" s="20">
        <v>0.66549999999999998</v>
      </c>
      <c r="BN915" s="20">
        <v>0.74250000000000005</v>
      </c>
      <c r="BO915" s="20">
        <v>0.60249999999999992</v>
      </c>
      <c r="BP915" s="46">
        <v>50</v>
      </c>
      <c r="BQ915" s="215" t="s">
        <v>8540</v>
      </c>
      <c r="BR915" s="79">
        <v>-0.64367210884353743</v>
      </c>
      <c r="BS915" s="9">
        <v>2.7377596164478657E-2</v>
      </c>
      <c r="BT915" s="9">
        <v>2.4618228262623054E-2</v>
      </c>
      <c r="BU915" s="47" t="s">
        <v>5993</v>
      </c>
      <c r="BV915" s="47" t="s">
        <v>5993</v>
      </c>
      <c r="BW915" s="14" t="s">
        <v>5474</v>
      </c>
      <c r="BX915" s="83">
        <v>-0.57240653061224489</v>
      </c>
      <c r="BY915" s="82">
        <v>0.59</v>
      </c>
      <c r="BZ915" s="46">
        <v>41.525423728813564</v>
      </c>
      <c r="CA915" s="48" t="s">
        <v>5474</v>
      </c>
      <c r="CB915" s="45">
        <v>-882</v>
      </c>
      <c r="CC915" s="45">
        <v>-2376.5</v>
      </c>
      <c r="CD915" s="45">
        <v>0</v>
      </c>
      <c r="CE915" s="45">
        <v>0</v>
      </c>
      <c r="CF915" s="14" t="s">
        <v>9414</v>
      </c>
      <c r="CG915" s="7" t="s">
        <v>8477</v>
      </c>
      <c r="CH915" s="215" t="s">
        <v>8478</v>
      </c>
      <c r="CI915" s="215" t="s">
        <v>8479</v>
      </c>
      <c r="CJ915" s="215" t="s">
        <v>8523</v>
      </c>
      <c r="CK915" s="43" t="s">
        <v>5474</v>
      </c>
      <c r="CL915" s="43" t="s">
        <v>5474</v>
      </c>
      <c r="CM915" s="43" t="s">
        <v>6898</v>
      </c>
      <c r="CN915" s="145">
        <v>-2376.5</v>
      </c>
      <c r="CO915" s="145">
        <v>-882</v>
      </c>
      <c r="CP915" s="148">
        <v>9014.5326468035873</v>
      </c>
      <c r="CQ915" s="189" t="s">
        <v>5474</v>
      </c>
      <c r="CR915" s="189" t="s">
        <v>5474</v>
      </c>
      <c r="CS915" s="99" t="s">
        <v>5474</v>
      </c>
      <c r="CT915" s="167" t="s">
        <v>5474</v>
      </c>
      <c r="CU915" s="43" t="s">
        <v>5474</v>
      </c>
      <c r="CV915" s="43" t="s">
        <v>5474</v>
      </c>
      <c r="CW915" s="43" t="s">
        <v>5474</v>
      </c>
      <c r="CX915" s="43" t="s">
        <v>5474</v>
      </c>
      <c r="CY915" s="43" t="s">
        <v>5474</v>
      </c>
      <c r="CZ915" s="43" t="s">
        <v>5474</v>
      </c>
      <c r="DA915" s="42" t="s">
        <v>5474</v>
      </c>
      <c r="DB915" s="42" t="s">
        <v>5474</v>
      </c>
      <c r="DC915" s="42" t="s">
        <v>5474</v>
      </c>
      <c r="DD915" s="42" t="s">
        <v>5474</v>
      </c>
      <c r="DE915" s="42" t="s">
        <v>5474</v>
      </c>
      <c r="DF915" s="42" t="s">
        <v>5474</v>
      </c>
      <c r="DG915" s="42" t="s">
        <v>5474</v>
      </c>
      <c r="DH915" s="42" t="s">
        <v>5474</v>
      </c>
    </row>
    <row r="916" spans="1:112">
      <c r="A916" s="22">
        <v>5450</v>
      </c>
      <c r="B916" s="7" t="s">
        <v>5863</v>
      </c>
      <c r="C916" s="21">
        <v>2.5100000000000001E-2</v>
      </c>
      <c r="D916" s="21">
        <v>0.42199999999999999</v>
      </c>
      <c r="E916" s="21">
        <v>6.08E-2</v>
      </c>
      <c r="F916" s="21">
        <v>0.35289999999999999</v>
      </c>
      <c r="G916" s="21">
        <v>0.24</v>
      </c>
      <c r="H916" s="21">
        <v>0.45</v>
      </c>
      <c r="I916" s="21">
        <v>0.38100000000000001</v>
      </c>
      <c r="J916" s="21">
        <v>1.2273000000000001</v>
      </c>
      <c r="K916" s="21">
        <v>1.18E-2</v>
      </c>
      <c r="L916" s="21">
        <v>-9.1000000000000004E-3</v>
      </c>
      <c r="M916" s="21">
        <v>-5.0000000000000001E-3</v>
      </c>
      <c r="N916" s="21">
        <v>2.4199999999999999E-2</v>
      </c>
      <c r="O916" s="21">
        <v>-7.9000000000000008E-3</v>
      </c>
      <c r="P916" s="21">
        <v>3.8999999999999998E-3</v>
      </c>
      <c r="Q916" s="21">
        <v>1.4200000000000001E-2</v>
      </c>
      <c r="R916" s="21">
        <v>5.8999999999999999E-3</v>
      </c>
      <c r="S916" s="21">
        <v>2.2499999999999999E-2</v>
      </c>
      <c r="T916" s="21">
        <v>1.38E-2</v>
      </c>
      <c r="U916" s="10">
        <v>0.49</v>
      </c>
      <c r="V916" s="10">
        <v>0.81</v>
      </c>
      <c r="W916" s="7">
        <v>0</v>
      </c>
      <c r="X916" s="20">
        <v>0</v>
      </c>
      <c r="Y916" s="75"/>
      <c r="Z916" s="7"/>
      <c r="AA916" s="7"/>
      <c r="AB916" s="51">
        <v>-1</v>
      </c>
      <c r="AC916" s="51"/>
      <c r="AD916" s="51"/>
      <c r="AE916" s="51"/>
      <c r="AF916" s="51"/>
      <c r="AG916" s="51"/>
      <c r="AH916" s="20">
        <v>0</v>
      </c>
      <c r="AI916" s="7" t="s">
        <v>8467</v>
      </c>
      <c r="AJ916" s="67" t="s">
        <v>8494</v>
      </c>
      <c r="AK916" s="44">
        <v>-0.78064516129032269</v>
      </c>
      <c r="AL916" s="44">
        <v>-0.76744186046511609</v>
      </c>
      <c r="AM916" s="44">
        <v>1</v>
      </c>
      <c r="AN916" s="25">
        <v>0.44285714285714284</v>
      </c>
      <c r="AO916" s="25">
        <v>0.12285714285714278</v>
      </c>
      <c r="AP916" s="215">
        <v>17.5</v>
      </c>
      <c r="AQ916" s="215" t="s">
        <v>8552</v>
      </c>
      <c r="AR916" s="44">
        <v>1.4492753623188401E-2</v>
      </c>
      <c r="AS916" s="171" t="s">
        <v>6895</v>
      </c>
      <c r="AT916" s="171" t="s">
        <v>7472</v>
      </c>
      <c r="AU916" s="171" t="s">
        <v>7012</v>
      </c>
      <c r="AV916" s="7" t="s">
        <v>8470</v>
      </c>
      <c r="AW916" s="14" t="s">
        <v>6981</v>
      </c>
      <c r="AX916" s="49" t="s">
        <v>6039</v>
      </c>
      <c r="AY916" s="38" t="s">
        <v>6007</v>
      </c>
      <c r="AZ916" s="14" t="s">
        <v>6780</v>
      </c>
      <c r="BA916" s="49" t="s">
        <v>5967</v>
      </c>
      <c r="BB916" s="38" t="s">
        <v>6047</v>
      </c>
      <c r="BC916" s="7">
        <v>0.1</v>
      </c>
      <c r="BD916" s="14" t="s">
        <v>6149</v>
      </c>
      <c r="BE916" s="49" t="s">
        <v>5967</v>
      </c>
      <c r="BF916" s="38" t="s">
        <v>5971</v>
      </c>
      <c r="BG916" s="7">
        <v>1.2</v>
      </c>
      <c r="BH916" s="45">
        <v>47.792180241446538</v>
      </c>
      <c r="BI916" s="215" t="s">
        <v>8495</v>
      </c>
      <c r="BJ916" s="215" t="s">
        <v>8554</v>
      </c>
      <c r="BK916" s="7">
        <v>1.2</v>
      </c>
      <c r="BL916" s="25">
        <v>2.0408163265306208E-2</v>
      </c>
      <c r="BM916" s="20">
        <v>0.69287500000000002</v>
      </c>
      <c r="BN916" s="20">
        <v>0.73</v>
      </c>
      <c r="BO916" s="20">
        <v>0.66249999999999998</v>
      </c>
      <c r="BP916" s="46">
        <v>21.604938271604937</v>
      </c>
      <c r="BQ916" s="215" t="s">
        <v>8540</v>
      </c>
      <c r="BR916" s="79">
        <v>-0.38971428571428574</v>
      </c>
      <c r="BS916" s="9">
        <v>0</v>
      </c>
      <c r="BT916" s="9">
        <v>0</v>
      </c>
      <c r="BU916" s="47" t="s">
        <v>5993</v>
      </c>
      <c r="BV916" s="47" t="s">
        <v>5993</v>
      </c>
      <c r="BW916" s="14" t="s">
        <v>5474</v>
      </c>
      <c r="BX916" s="83">
        <v>-0.23714285714285716</v>
      </c>
      <c r="BY916" s="82">
        <v>0.89</v>
      </c>
      <c r="BZ916" s="46">
        <v>19.662921348314608</v>
      </c>
      <c r="CA916" s="48" t="s">
        <v>5474</v>
      </c>
      <c r="CB916" s="45">
        <v>-17.5</v>
      </c>
      <c r="CC916" s="45">
        <v>0</v>
      </c>
      <c r="CD916" s="45">
        <v>0</v>
      </c>
      <c r="CE916" s="45">
        <v>0</v>
      </c>
      <c r="CF916" s="14" t="s">
        <v>9415</v>
      </c>
      <c r="CG916" s="7" t="s">
        <v>8477</v>
      </c>
      <c r="CH916" s="215" t="s">
        <v>8478</v>
      </c>
      <c r="CI916" s="215" t="s">
        <v>8546</v>
      </c>
      <c r="CJ916" s="215" t="s">
        <v>8479</v>
      </c>
      <c r="CK916" s="43" t="s">
        <v>6917</v>
      </c>
      <c r="CL916" s="43" t="s">
        <v>8480</v>
      </c>
      <c r="CM916" s="43" t="s">
        <v>6898</v>
      </c>
      <c r="CN916" s="145">
        <v>0</v>
      </c>
      <c r="CO916" s="145">
        <v>-17.5</v>
      </c>
      <c r="CP916" s="148">
        <v>836.36315422531436</v>
      </c>
      <c r="CQ916" s="189" t="s">
        <v>5474</v>
      </c>
      <c r="CR916" s="189" t="s">
        <v>5474</v>
      </c>
      <c r="CS916" s="99" t="s">
        <v>5474</v>
      </c>
      <c r="CT916" s="167" t="s">
        <v>5474</v>
      </c>
      <c r="CU916" s="43" t="s">
        <v>5474</v>
      </c>
      <c r="CV916" s="43" t="s">
        <v>5474</v>
      </c>
      <c r="CW916" s="43" t="s">
        <v>5474</v>
      </c>
      <c r="CX916" s="43" t="s">
        <v>5474</v>
      </c>
      <c r="CY916" s="43" t="s">
        <v>5474</v>
      </c>
      <c r="CZ916" s="43" t="s">
        <v>5474</v>
      </c>
      <c r="DA916" s="42" t="s">
        <v>5474</v>
      </c>
      <c r="DB916" s="42" t="s">
        <v>5474</v>
      </c>
      <c r="DC916" s="42" t="s">
        <v>5474</v>
      </c>
      <c r="DD916" s="42" t="s">
        <v>5474</v>
      </c>
      <c r="DE916" s="42" t="s">
        <v>5474</v>
      </c>
      <c r="DF916" s="42" t="s">
        <v>5474</v>
      </c>
      <c r="DG916" s="42" t="s">
        <v>5474</v>
      </c>
      <c r="DH916" s="42" t="s">
        <v>5474</v>
      </c>
    </row>
    <row r="917" spans="1:112">
      <c r="A917" s="22">
        <v>9944</v>
      </c>
      <c r="B917" s="7" t="s">
        <v>1613</v>
      </c>
      <c r="C917" s="21">
        <v>-0.1426</v>
      </c>
      <c r="D917" s="21">
        <v>-6.08E-2</v>
      </c>
      <c r="E917" s="21">
        <v>-0.19719999999999999</v>
      </c>
      <c r="F917" s="21">
        <v>4.2599999999999999E-2</v>
      </c>
      <c r="G917" s="21">
        <v>0.1764</v>
      </c>
      <c r="H917" s="21">
        <v>-0.36840000000000001</v>
      </c>
      <c r="I917" s="21">
        <v>2.4285999999999999</v>
      </c>
      <c r="J917" s="21">
        <v>0.51219999999999999</v>
      </c>
      <c r="K917" s="21">
        <v>7.9000000000000008E-3</v>
      </c>
      <c r="L917" s="21">
        <v>-3.8999999999999998E-3</v>
      </c>
      <c r="M917" s="21">
        <v>2.29E-2</v>
      </c>
      <c r="N917" s="21">
        <v>9.2999999999999992E-3</v>
      </c>
      <c r="O917" s="21">
        <v>1.4800000000000001E-2</v>
      </c>
      <c r="P917" s="21">
        <v>3.15E-2</v>
      </c>
      <c r="Q917" s="21">
        <v>1.2699999999999999E-2</v>
      </c>
      <c r="R917" s="21">
        <v>6.8999999999999999E-3</v>
      </c>
      <c r="S917" s="21">
        <v>1.38E-2</v>
      </c>
      <c r="T917" s="21">
        <v>1.0800000000000001E-2</v>
      </c>
      <c r="U917" s="10">
        <v>0.62</v>
      </c>
      <c r="V917" s="10">
        <v>0.9</v>
      </c>
      <c r="W917" s="7">
        <v>0.2</v>
      </c>
      <c r="X917" s="20">
        <v>0.56979999999999997</v>
      </c>
      <c r="Y917" s="75">
        <v>2020</v>
      </c>
      <c r="Z917" s="7">
        <v>0.4</v>
      </c>
      <c r="AA917" s="7">
        <v>0</v>
      </c>
      <c r="AB917" s="51">
        <v>-163</v>
      </c>
      <c r="AC917" s="51">
        <v>-21</v>
      </c>
      <c r="AD917" s="51"/>
      <c r="AE917" s="51"/>
      <c r="AF917" s="51"/>
      <c r="AG917" s="51"/>
      <c r="AH917" s="20">
        <v>0</v>
      </c>
      <c r="AI917" s="7" t="s">
        <v>8467</v>
      </c>
      <c r="AJ917" s="67" t="s">
        <v>8494</v>
      </c>
      <c r="AK917" s="44">
        <v>-0.84745762711864425</v>
      </c>
      <c r="AL917" s="44">
        <v>-0.82758620689655182</v>
      </c>
      <c r="AM917" s="44">
        <v>1</v>
      </c>
      <c r="AN917" s="25">
        <v>0.28921568627450978</v>
      </c>
      <c r="AO917" s="25">
        <v>0.14215686274509814</v>
      </c>
      <c r="AP917" s="215">
        <v>20.399999999999999</v>
      </c>
      <c r="AQ917" s="215" t="s">
        <v>8552</v>
      </c>
      <c r="AR917" s="44">
        <v>1.24069478908188E-2</v>
      </c>
      <c r="AS917" s="171" t="s">
        <v>6895</v>
      </c>
      <c r="AT917" s="171" t="s">
        <v>7265</v>
      </c>
      <c r="AU917" s="171" t="s">
        <v>6920</v>
      </c>
      <c r="AV917" s="7" t="s">
        <v>8470</v>
      </c>
      <c r="AW917" s="14" t="s">
        <v>7243</v>
      </c>
      <c r="AX917" s="49" t="s">
        <v>6337</v>
      </c>
      <c r="AY917" s="38" t="s">
        <v>6007</v>
      </c>
      <c r="AZ917" s="14" t="s">
        <v>6534</v>
      </c>
      <c r="BA917" s="49" t="s">
        <v>5967</v>
      </c>
      <c r="BB917" s="38" t="s">
        <v>6007</v>
      </c>
      <c r="BC917" s="7">
        <v>0.3</v>
      </c>
      <c r="BD917" s="14" t="s">
        <v>5959</v>
      </c>
      <c r="BE917" s="49" t="s">
        <v>5960</v>
      </c>
      <c r="BF917" s="38" t="s">
        <v>5971</v>
      </c>
      <c r="BG917" s="7">
        <v>0.3</v>
      </c>
      <c r="BH917" s="45">
        <v>117.08366423363557</v>
      </c>
      <c r="BI917" s="215" t="s">
        <v>8495</v>
      </c>
      <c r="BJ917" s="215" t="s">
        <v>8554</v>
      </c>
      <c r="BK917" s="7">
        <v>1.1000000000000001</v>
      </c>
      <c r="BL917" s="25">
        <v>2.4570024570023173E-3</v>
      </c>
      <c r="BM917" s="20">
        <v>0.58699999999999997</v>
      </c>
      <c r="BN917" s="20">
        <v>0.53749999999999998</v>
      </c>
      <c r="BO917" s="20">
        <v>0.62749999999999995</v>
      </c>
      <c r="BP917" s="46">
        <v>22.666666666666664</v>
      </c>
      <c r="BQ917" s="215" t="s">
        <v>8553</v>
      </c>
      <c r="BR917" s="79">
        <v>-0.45882352941176469</v>
      </c>
      <c r="BS917" s="9">
        <v>3.9309256535542403E-3</v>
      </c>
      <c r="BT917" s="9">
        <v>1.3677827844365442E-2</v>
      </c>
      <c r="BU917" s="47" t="s">
        <v>5993</v>
      </c>
      <c r="BV917" s="47">
        <v>44365</v>
      </c>
      <c r="BW917" s="14" t="s">
        <v>5474</v>
      </c>
      <c r="BX917" s="83">
        <v>-0.3235294117647059</v>
      </c>
      <c r="BY917" s="82">
        <v>0.91999999999999993</v>
      </c>
      <c r="BZ917" s="46">
        <v>22.173913043478262</v>
      </c>
      <c r="CA917" s="48" t="s">
        <v>5474</v>
      </c>
      <c r="CB917" s="45">
        <v>-3325.2</v>
      </c>
      <c r="CC917" s="45">
        <v>-428.4</v>
      </c>
      <c r="CD917" s="45">
        <v>0</v>
      </c>
      <c r="CE917" s="45">
        <v>0</v>
      </c>
      <c r="CF917" s="14" t="s">
        <v>9416</v>
      </c>
      <c r="CG917" s="7" t="s">
        <v>8477</v>
      </c>
      <c r="CH917" s="215" t="s">
        <v>8478</v>
      </c>
      <c r="CI917" s="215" t="s">
        <v>8479</v>
      </c>
      <c r="CJ917" s="215" t="s">
        <v>8479</v>
      </c>
      <c r="CK917" s="43" t="s">
        <v>6894</v>
      </c>
      <c r="CL917" s="43" t="s">
        <v>8480</v>
      </c>
      <c r="CM917" s="43" t="s">
        <v>6898</v>
      </c>
      <c r="CN917" s="145">
        <v>-428.4</v>
      </c>
      <c r="CO917" s="145">
        <v>-3325.2</v>
      </c>
      <c r="CP917" s="148">
        <v>2388.5067503661658</v>
      </c>
      <c r="CQ917" s="189" t="s">
        <v>5474</v>
      </c>
      <c r="CR917" s="189" t="s">
        <v>5474</v>
      </c>
      <c r="CS917" s="99" t="s">
        <v>5474</v>
      </c>
      <c r="CT917" s="167" t="s">
        <v>8601</v>
      </c>
      <c r="CU917" s="43" t="s">
        <v>5474</v>
      </c>
      <c r="CV917" s="43" t="s">
        <v>5474</v>
      </c>
      <c r="CW917" s="43" t="s">
        <v>5474</v>
      </c>
      <c r="CX917" s="43" t="s">
        <v>5474</v>
      </c>
      <c r="CY917" s="43" t="s">
        <v>5474</v>
      </c>
      <c r="CZ917" s="43" t="s">
        <v>5474</v>
      </c>
      <c r="DA917" s="42" t="s">
        <v>5474</v>
      </c>
      <c r="DB917" s="42" t="s">
        <v>5474</v>
      </c>
      <c r="DC917" s="42" t="s">
        <v>8601</v>
      </c>
      <c r="DD917" s="42" t="s">
        <v>5474</v>
      </c>
      <c r="DE917" s="42" t="s">
        <v>5474</v>
      </c>
      <c r="DF917" s="42" t="s">
        <v>5474</v>
      </c>
      <c r="DG917" s="42" t="s">
        <v>5474</v>
      </c>
      <c r="DH917" s="42" t="s">
        <v>5474</v>
      </c>
    </row>
    <row r="918" spans="1:112">
      <c r="A918" s="22">
        <v>9914</v>
      </c>
      <c r="B918" s="7" t="s">
        <v>1591</v>
      </c>
      <c r="C918" s="21">
        <v>0.22109999999999999</v>
      </c>
      <c r="D918" s="21">
        <v>0.21010000000000001</v>
      </c>
      <c r="E918" s="21">
        <v>0.2651</v>
      </c>
      <c r="F918" s="21">
        <v>0.26040000000000002</v>
      </c>
      <c r="G918" s="21">
        <v>0.19270000000000001</v>
      </c>
      <c r="H918" s="21">
        <v>-0.2306</v>
      </c>
      <c r="I918" s="21">
        <v>-0.19070000000000001</v>
      </c>
      <c r="J918" s="21">
        <v>0.3034</v>
      </c>
      <c r="K918" s="21">
        <v>2.18E-2</v>
      </c>
      <c r="L918" s="21">
        <v>-1.0500000000000001E-2</v>
      </c>
      <c r="M918" s="21">
        <v>-8.0000000000000002E-3</v>
      </c>
      <c r="N918" s="21">
        <v>2.35E-2</v>
      </c>
      <c r="O918" s="21">
        <v>-1.4999999999999999E-2</v>
      </c>
      <c r="P918" s="21">
        <v>-9.4000000000000004E-3</v>
      </c>
      <c r="Q918" s="21">
        <v>1.6799999999999999E-2</v>
      </c>
      <c r="R918" s="21">
        <v>8.8000000000000005E-3</v>
      </c>
      <c r="S918" s="21">
        <v>0.15809999999999999</v>
      </c>
      <c r="T918" s="21">
        <v>9.2499999999999999E-2</v>
      </c>
      <c r="U918" s="10">
        <v>6.83</v>
      </c>
      <c r="V918" s="10">
        <v>14.95</v>
      </c>
      <c r="W918" s="7">
        <v>4.1399999999999997</v>
      </c>
      <c r="X918" s="20">
        <v>0.60209999999999997</v>
      </c>
      <c r="Y918" s="75">
        <v>2020</v>
      </c>
      <c r="Z918" s="7">
        <v>7</v>
      </c>
      <c r="AA918" s="7">
        <v>0</v>
      </c>
      <c r="AB918" s="51">
        <v>-245</v>
      </c>
      <c r="AC918" s="51">
        <v>-283</v>
      </c>
      <c r="AD918" s="51">
        <v>-859</v>
      </c>
      <c r="AE918" s="51">
        <v>-40</v>
      </c>
      <c r="AF918" s="51">
        <v>-93</v>
      </c>
      <c r="AG918" s="51">
        <v>15</v>
      </c>
      <c r="AH918" s="20">
        <v>3.3500000000000002E-2</v>
      </c>
      <c r="AI918" s="7" t="s">
        <v>8481</v>
      </c>
      <c r="AJ918" s="67" t="s">
        <v>8494</v>
      </c>
      <c r="AK918" s="44">
        <v>0.53061224489795911</v>
      </c>
      <c r="AL918" s="44">
        <v>-0.85217391304347823</v>
      </c>
      <c r="AM918" s="44">
        <v>0.625</v>
      </c>
      <c r="AN918" s="25">
        <v>0.49163879598662208</v>
      </c>
      <c r="AO918" s="25">
        <v>0.19230769230769232</v>
      </c>
      <c r="AP918" s="215">
        <v>299</v>
      </c>
      <c r="AQ918" s="215" t="s">
        <v>8552</v>
      </c>
      <c r="AR918" s="44">
        <v>1.0135135135135099E-2</v>
      </c>
      <c r="AS918" s="171" t="s">
        <v>7490</v>
      </c>
      <c r="AT918" s="171" t="s">
        <v>6913</v>
      </c>
      <c r="AU918" s="171" t="s">
        <v>7032</v>
      </c>
      <c r="AV918" s="7" t="s">
        <v>5474</v>
      </c>
      <c r="AW918" s="14" t="s">
        <v>8454</v>
      </c>
      <c r="AX918" s="49" t="s">
        <v>6039</v>
      </c>
      <c r="AY918" s="38" t="s">
        <v>6047</v>
      </c>
      <c r="AZ918" s="14" t="s">
        <v>6057</v>
      </c>
      <c r="BA918" s="49" t="s">
        <v>5967</v>
      </c>
      <c r="BB918" s="38" t="s">
        <v>5971</v>
      </c>
      <c r="BC918" s="7">
        <v>0.6</v>
      </c>
      <c r="BD918" s="14" t="s">
        <v>6081</v>
      </c>
      <c r="BE918" s="49" t="s">
        <v>5967</v>
      </c>
      <c r="BF918" s="38" t="s">
        <v>5961</v>
      </c>
      <c r="BG918" s="7">
        <v>1.5</v>
      </c>
      <c r="BH918" s="45">
        <v>894.14335338946569</v>
      </c>
      <c r="BI918" s="215" t="s">
        <v>8489</v>
      </c>
      <c r="BJ918" s="215" t="s">
        <v>8509</v>
      </c>
      <c r="BK918" s="7">
        <v>1</v>
      </c>
      <c r="BL918" s="25">
        <v>1.7006802721088437E-2</v>
      </c>
      <c r="BM918" s="20">
        <v>0.66775000000000007</v>
      </c>
      <c r="BN918" s="20">
        <v>0.74749999999999994</v>
      </c>
      <c r="BO918" s="20">
        <v>0.60250000000000004</v>
      </c>
      <c r="BP918" s="46">
        <v>20</v>
      </c>
      <c r="BQ918" s="215" t="s">
        <v>8483</v>
      </c>
      <c r="BR918" s="79">
        <v>-0.45193461538461543</v>
      </c>
      <c r="BS918" s="9">
        <v>7.9496484029963899E-3</v>
      </c>
      <c r="BT918" s="9">
        <v>1.7459234714379157E-2</v>
      </c>
      <c r="BU918" s="47" t="s">
        <v>5993</v>
      </c>
      <c r="BV918" s="47">
        <v>44413</v>
      </c>
      <c r="BW918" s="14" t="s">
        <v>8583</v>
      </c>
      <c r="BX918" s="83">
        <v>-0.34232153846153868</v>
      </c>
      <c r="BY918" s="82">
        <v>16.329999999999998</v>
      </c>
      <c r="BZ918" s="46">
        <v>18.30985915492958</v>
      </c>
      <c r="CA918" s="48" t="s">
        <v>5474</v>
      </c>
      <c r="CB918" s="45">
        <v>-73255</v>
      </c>
      <c r="CC918" s="45">
        <v>-84617</v>
      </c>
      <c r="CD918" s="45">
        <v>-256841</v>
      </c>
      <c r="CE918" s="45">
        <v>-11960</v>
      </c>
      <c r="CF918" s="14" t="s">
        <v>9417</v>
      </c>
      <c r="CG918" s="7" t="s">
        <v>8477</v>
      </c>
      <c r="CH918" s="215" t="s">
        <v>8478</v>
      </c>
      <c r="CI918" s="215" t="s">
        <v>8478</v>
      </c>
      <c r="CJ918" s="215" t="s">
        <v>8479</v>
      </c>
      <c r="CK918" s="43" t="s">
        <v>6917</v>
      </c>
      <c r="CL918" s="43" t="s">
        <v>8480</v>
      </c>
      <c r="CM918" s="43" t="s">
        <v>6898</v>
      </c>
      <c r="CN918" s="145">
        <v>-96577</v>
      </c>
      <c r="CO918" s="145">
        <v>-330096</v>
      </c>
      <c r="CP918" s="148">
        <v>267348.86266345024</v>
      </c>
      <c r="CQ918" s="189" t="s">
        <v>5474</v>
      </c>
      <c r="CR918" s="189" t="s">
        <v>5474</v>
      </c>
      <c r="CS918" s="99" t="s">
        <v>5474</v>
      </c>
      <c r="CT918" s="167" t="s">
        <v>5474</v>
      </c>
      <c r="CU918" s="43" t="s">
        <v>5474</v>
      </c>
      <c r="CV918" s="43" t="s">
        <v>5474</v>
      </c>
      <c r="CW918" s="43" t="s">
        <v>5474</v>
      </c>
      <c r="CX918" s="43" t="s">
        <v>5474</v>
      </c>
      <c r="CY918" s="43" t="s">
        <v>5474</v>
      </c>
      <c r="CZ918" s="43" t="s">
        <v>5474</v>
      </c>
      <c r="DA918" s="42" t="s">
        <v>5474</v>
      </c>
      <c r="DB918" s="42" t="s">
        <v>5474</v>
      </c>
      <c r="DC918" s="42" t="s">
        <v>5474</v>
      </c>
      <c r="DD918" s="42" t="s">
        <v>5474</v>
      </c>
      <c r="DE918" s="42" t="s">
        <v>5474</v>
      </c>
      <c r="DF918" s="42" t="s">
        <v>5474</v>
      </c>
      <c r="DG918" s="42" t="s">
        <v>5474</v>
      </c>
      <c r="DH918" s="42" t="s">
        <v>5474</v>
      </c>
    </row>
    <row r="919" spans="1:112">
      <c r="A919" s="22">
        <v>2349</v>
      </c>
      <c r="B919" s="7" t="s">
        <v>339</v>
      </c>
      <c r="C919" s="21">
        <v>4.4299999999999999E-2</v>
      </c>
      <c r="D919" s="21">
        <v>9.5899999999999999E-2</v>
      </c>
      <c r="E919" s="21">
        <v>2.98E-2</v>
      </c>
      <c r="F919" s="21">
        <v>0.1057</v>
      </c>
      <c r="G919" s="21">
        <v>0.18240000000000001</v>
      </c>
      <c r="H919" s="21">
        <v>0.21429999999999999</v>
      </c>
      <c r="I919" s="21">
        <v>0.5</v>
      </c>
      <c r="J919" s="21">
        <v>0.375</v>
      </c>
      <c r="K919" s="21">
        <v>8.8000000000000005E-3</v>
      </c>
      <c r="L919" s="21">
        <v>-2.24E-2</v>
      </c>
      <c r="M919" s="21">
        <v>6.2899999999999998E-2</v>
      </c>
      <c r="N919" s="21">
        <v>3.1699999999999999E-2</v>
      </c>
      <c r="O919" s="21">
        <v>2.9100000000000001E-2</v>
      </c>
      <c r="P919" s="21">
        <v>7.3400000000000007E-2</v>
      </c>
      <c r="Q919" s="21">
        <v>4.1099999999999998E-2</v>
      </c>
      <c r="R919" s="21">
        <v>2.2499999999999999E-2</v>
      </c>
      <c r="S919" s="21">
        <v>-0.13170000000000001</v>
      </c>
      <c r="T919" s="21">
        <v>-7.0999999999999994E-2</v>
      </c>
      <c r="U919" s="10">
        <v>-0.25</v>
      </c>
      <c r="V919" s="10">
        <v>-0.98</v>
      </c>
      <c r="W919" s="7">
        <v>0</v>
      </c>
      <c r="X919" s="20">
        <v>0</v>
      </c>
      <c r="Y919" s="75"/>
      <c r="Z919" s="7"/>
      <c r="AA919" s="7"/>
      <c r="AB919" s="51">
        <v>-531</v>
      </c>
      <c r="AC919" s="51">
        <v>-433</v>
      </c>
      <c r="AD919" s="51"/>
      <c r="AE919" s="51"/>
      <c r="AF919" s="51"/>
      <c r="AG919" s="51"/>
      <c r="AH919" s="20">
        <v>0</v>
      </c>
      <c r="AI919" s="7" t="s">
        <v>8481</v>
      </c>
      <c r="AJ919" s="67" t="s">
        <v>8494</v>
      </c>
      <c r="AK919" s="44">
        <v>-0.51508120649651967</v>
      </c>
      <c r="AL919" s="44">
        <v>-0.90070921985815622</v>
      </c>
      <c r="AM919" s="44">
        <v>0.72727272727273173</v>
      </c>
      <c r="AN919" s="25">
        <v>0.89233954451345743</v>
      </c>
      <c r="AO919" s="25">
        <v>0.29192546583850915</v>
      </c>
      <c r="AP919" s="215">
        <v>9.66</v>
      </c>
      <c r="AQ919" s="215" t="s">
        <v>8552</v>
      </c>
      <c r="AR919" s="44">
        <v>7.2992700729926996E-3</v>
      </c>
      <c r="AS919" s="171" t="s">
        <v>7490</v>
      </c>
      <c r="AT919" s="171" t="s">
        <v>7336</v>
      </c>
      <c r="AU919" s="171" t="s">
        <v>6933</v>
      </c>
      <c r="AV919" s="7" t="s">
        <v>5474</v>
      </c>
      <c r="AW919" s="14" t="s">
        <v>6777</v>
      </c>
      <c r="AX919" s="49" t="s">
        <v>6337</v>
      </c>
      <c r="AY919" s="38" t="s">
        <v>6047</v>
      </c>
      <c r="AZ919" s="14" t="s">
        <v>6123</v>
      </c>
      <c r="BA919" s="49" t="s">
        <v>5993</v>
      </c>
      <c r="BB919" s="38" t="s">
        <v>5993</v>
      </c>
      <c r="BC919" s="7">
        <v>0.5</v>
      </c>
      <c r="BD919" s="14" t="s">
        <v>6178</v>
      </c>
      <c r="BE919" s="49" t="s">
        <v>5967</v>
      </c>
      <c r="BF919" s="38" t="s">
        <v>5971</v>
      </c>
      <c r="BG919" s="7">
        <v>1.7</v>
      </c>
      <c r="BH919" s="45">
        <v>1807.6408674592415</v>
      </c>
      <c r="BI919" s="215" t="s">
        <v>8518</v>
      </c>
      <c r="BJ919" s="215" t="s">
        <v>8568</v>
      </c>
      <c r="BK919" s="7">
        <v>0.7</v>
      </c>
      <c r="BL919" s="25">
        <v>8.3507306889352897E-3</v>
      </c>
      <c r="BM919" s="20">
        <v>0.64474999999999993</v>
      </c>
      <c r="BN919" s="20">
        <v>0.64749999999999996</v>
      </c>
      <c r="BO919" s="20">
        <v>0.64249999999999996</v>
      </c>
      <c r="BP919" s="46" t="s">
        <v>8473</v>
      </c>
      <c r="BQ919" s="215" t="s">
        <v>8473</v>
      </c>
      <c r="BR919" s="79" t="s">
        <v>8473</v>
      </c>
      <c r="BS919" s="9">
        <v>0</v>
      </c>
      <c r="BT919" s="9">
        <v>0</v>
      </c>
      <c r="BU919" s="47" t="s">
        <v>5993</v>
      </c>
      <c r="BV919" s="47" t="s">
        <v>5993</v>
      </c>
      <c r="BW919" s="14" t="s">
        <v>8583</v>
      </c>
      <c r="BX919" s="83" t="s">
        <v>8473</v>
      </c>
      <c r="BY919" s="82" t="s">
        <v>8473</v>
      </c>
      <c r="BZ919" s="46" t="s">
        <v>8473</v>
      </c>
      <c r="CA919" s="48" t="s">
        <v>5474</v>
      </c>
      <c r="CB919" s="45">
        <v>-5129.46</v>
      </c>
      <c r="CC919" s="45">
        <v>-4182.78</v>
      </c>
      <c r="CD919" s="45">
        <v>0</v>
      </c>
      <c r="CE919" s="45">
        <v>0</v>
      </c>
      <c r="CF919" s="14" t="s">
        <v>9418</v>
      </c>
      <c r="CG919" s="7" t="s">
        <v>8477</v>
      </c>
      <c r="CH919" s="215" t="s">
        <v>8498</v>
      </c>
      <c r="CI919" s="215" t="s">
        <v>8478</v>
      </c>
      <c r="CJ919" s="215" t="s">
        <v>8479</v>
      </c>
      <c r="CK919" s="43" t="s">
        <v>6887</v>
      </c>
      <c r="CL919" s="43" t="s">
        <v>8480</v>
      </c>
      <c r="CM919" s="43" t="s">
        <v>6898</v>
      </c>
      <c r="CN919" s="145">
        <v>-4182.78</v>
      </c>
      <c r="CO919" s="145">
        <v>-5129.46</v>
      </c>
      <c r="CP919" s="148">
        <v>17461.810779656273</v>
      </c>
      <c r="CQ919" s="189" t="s">
        <v>5474</v>
      </c>
      <c r="CR919" s="189" t="s">
        <v>5474</v>
      </c>
      <c r="CS919" s="99" t="s">
        <v>5474</v>
      </c>
      <c r="CT919" s="167" t="s">
        <v>5474</v>
      </c>
      <c r="CU919" s="43" t="s">
        <v>5474</v>
      </c>
      <c r="CV919" s="43" t="s">
        <v>5474</v>
      </c>
      <c r="CW919" s="43" t="s">
        <v>5474</v>
      </c>
      <c r="CX919" s="43" t="s">
        <v>5474</v>
      </c>
      <c r="CY919" s="43" t="s">
        <v>5474</v>
      </c>
      <c r="CZ919" s="43" t="s">
        <v>5474</v>
      </c>
      <c r="DA919" s="42" t="s">
        <v>5474</v>
      </c>
      <c r="DB919" s="42" t="s">
        <v>5474</v>
      </c>
      <c r="DC919" s="42" t="s">
        <v>5474</v>
      </c>
      <c r="DD919" s="42" t="s">
        <v>5474</v>
      </c>
      <c r="DE919" s="42" t="s">
        <v>5474</v>
      </c>
      <c r="DF919" s="42" t="s">
        <v>5474</v>
      </c>
      <c r="DG919" s="42" t="s">
        <v>5474</v>
      </c>
      <c r="DH919" s="42" t="s">
        <v>5474</v>
      </c>
    </row>
    <row r="920" spans="1:112">
      <c r="A920" s="22">
        <v>5315</v>
      </c>
      <c r="B920" s="7" t="s">
        <v>1102</v>
      </c>
      <c r="C920" s="21">
        <v>6.0000000000000001E-3</v>
      </c>
      <c r="D920" s="21">
        <v>0.1668</v>
      </c>
      <c r="E920" s="21">
        <v>1.06E-2</v>
      </c>
      <c r="F920" s="21">
        <v>0.10390000000000001</v>
      </c>
      <c r="G920" s="21">
        <v>0.35680000000000001</v>
      </c>
      <c r="H920" s="21">
        <v>-0.63039999999999996</v>
      </c>
      <c r="I920" s="21">
        <v>1.8332999999999999</v>
      </c>
      <c r="J920" s="21">
        <v>1.7391000000000001</v>
      </c>
      <c r="K920" s="21">
        <v>-1.8E-3</v>
      </c>
      <c r="L920" s="21">
        <v>2.9100000000000001E-2</v>
      </c>
      <c r="M920" s="21">
        <v>2.0500000000000001E-2</v>
      </c>
      <c r="N920" s="21">
        <v>-1.9699999999999999E-2</v>
      </c>
      <c r="O920" s="21">
        <v>3.2599999999999997E-2</v>
      </c>
      <c r="P920" s="21">
        <v>3.6400000000000002E-2</v>
      </c>
      <c r="Q920" s="21">
        <v>1.38E-2</v>
      </c>
      <c r="R920" s="21">
        <v>9.4000000000000004E-3</v>
      </c>
      <c r="S920" s="21">
        <v>0.14419999999999999</v>
      </c>
      <c r="T920" s="21">
        <v>9.9000000000000005E-2</v>
      </c>
      <c r="U920" s="10">
        <v>0.63</v>
      </c>
      <c r="V920" s="10">
        <v>1.29</v>
      </c>
      <c r="W920" s="7">
        <v>1.3230999999999999</v>
      </c>
      <c r="X920" s="20">
        <v>0.83640000000000003</v>
      </c>
      <c r="Y920" s="75">
        <v>2020</v>
      </c>
      <c r="Z920" s="7">
        <v>0.82079999999999997</v>
      </c>
      <c r="AA920" s="7">
        <v>0</v>
      </c>
      <c r="AB920" s="51">
        <v>-341</v>
      </c>
      <c r="AC920" s="51">
        <v>-138</v>
      </c>
      <c r="AD920" s="51"/>
      <c r="AE920" s="51"/>
      <c r="AF920" s="51">
        <v>-2</v>
      </c>
      <c r="AG920" s="51"/>
      <c r="AH920" s="20">
        <v>4.3E-3</v>
      </c>
      <c r="AI920" s="7" t="s">
        <v>8467</v>
      </c>
      <c r="AJ920" s="67" t="s">
        <v>8494</v>
      </c>
      <c r="AK920" s="44">
        <v>-0.69822485207100604</v>
      </c>
      <c r="AL920" s="44">
        <v>-0.8586956521739133</v>
      </c>
      <c r="AM920" s="44">
        <v>1</v>
      </c>
      <c r="AN920" s="25">
        <v>0.52978056426332298</v>
      </c>
      <c r="AO920" s="25">
        <v>0.28840125391849519</v>
      </c>
      <c r="AP920" s="215">
        <v>15.95</v>
      </c>
      <c r="AQ920" s="215" t="s">
        <v>8552</v>
      </c>
      <c r="AR920" s="44">
        <v>2.9032258064516099E-2</v>
      </c>
      <c r="AS920" s="171" t="s">
        <v>7619</v>
      </c>
      <c r="AT920" s="171" t="s">
        <v>7854</v>
      </c>
      <c r="AU920" s="171" t="s">
        <v>7201</v>
      </c>
      <c r="AV920" s="7" t="s">
        <v>8470</v>
      </c>
      <c r="AW920" s="14" t="s">
        <v>6038</v>
      </c>
      <c r="AX920" s="49" t="s">
        <v>6337</v>
      </c>
      <c r="AY920" s="38" t="s">
        <v>6007</v>
      </c>
      <c r="AZ920" s="14" t="s">
        <v>6604</v>
      </c>
      <c r="BA920" s="49" t="s">
        <v>5967</v>
      </c>
      <c r="BB920" s="38" t="s">
        <v>6007</v>
      </c>
      <c r="BC920" s="7">
        <v>0.8</v>
      </c>
      <c r="BD920" s="14" t="s">
        <v>6018</v>
      </c>
      <c r="BE920" s="49" t="s">
        <v>5967</v>
      </c>
      <c r="BF920" s="38" t="s">
        <v>5961</v>
      </c>
      <c r="BG920" s="7">
        <v>0.6</v>
      </c>
      <c r="BH920" s="45">
        <v>162.61620032449383</v>
      </c>
      <c r="BI920" s="215" t="s">
        <v>8471</v>
      </c>
      <c r="BJ920" s="215" t="s">
        <v>8554</v>
      </c>
      <c r="BK920" s="7">
        <v>0.2</v>
      </c>
      <c r="BL920" s="25">
        <v>2.5723472668810195E-2</v>
      </c>
      <c r="BM920" s="20">
        <v>0.64487500000000009</v>
      </c>
      <c r="BN920" s="20">
        <v>0.66</v>
      </c>
      <c r="BO920" s="20">
        <v>0.63249999999999995</v>
      </c>
      <c r="BP920" s="46">
        <v>12.364341085271317</v>
      </c>
      <c r="BQ920" s="215" t="s">
        <v>8560</v>
      </c>
      <c r="BR920" s="79">
        <v>0.16239498432601901</v>
      </c>
      <c r="BS920" s="9">
        <v>7.66545489450976E-2</v>
      </c>
      <c r="BT920" s="9">
        <v>4.5345543616863271E-2</v>
      </c>
      <c r="BU920" s="47" t="s">
        <v>5993</v>
      </c>
      <c r="BV920" s="47">
        <v>44378</v>
      </c>
      <c r="BW920" s="14" t="s">
        <v>5474</v>
      </c>
      <c r="BX920" s="83">
        <v>0.3948739811912228</v>
      </c>
      <c r="BY920" s="82">
        <v>1.33</v>
      </c>
      <c r="BZ920" s="46">
        <v>11.992481203007518</v>
      </c>
      <c r="CA920" s="48" t="s">
        <v>5474</v>
      </c>
      <c r="CB920" s="45">
        <v>-5438.95</v>
      </c>
      <c r="CC920" s="45">
        <v>-2201.1</v>
      </c>
      <c r="CD920" s="45">
        <v>0</v>
      </c>
      <c r="CE920" s="45">
        <v>0</v>
      </c>
      <c r="CF920" s="14" t="s">
        <v>9419</v>
      </c>
      <c r="CG920" s="7" t="s">
        <v>8477</v>
      </c>
      <c r="CH920" s="215" t="s">
        <v>8478</v>
      </c>
      <c r="CI920" s="215" t="s">
        <v>8479</v>
      </c>
      <c r="CJ920" s="215" t="s">
        <v>8479</v>
      </c>
      <c r="CK920" s="43" t="s">
        <v>6894</v>
      </c>
      <c r="CL920" s="43" t="s">
        <v>8480</v>
      </c>
      <c r="CM920" s="43" t="s">
        <v>6898</v>
      </c>
      <c r="CN920" s="145">
        <v>-2201.1</v>
      </c>
      <c r="CO920" s="145">
        <v>-5438.95</v>
      </c>
      <c r="CP920" s="148">
        <v>2593.7283951756767</v>
      </c>
      <c r="CQ920" s="189" t="s">
        <v>5474</v>
      </c>
      <c r="CR920" s="189" t="s">
        <v>5474</v>
      </c>
      <c r="CS920" s="99" t="s">
        <v>5474</v>
      </c>
      <c r="CT920" s="167" t="s">
        <v>5474</v>
      </c>
      <c r="CU920" s="43" t="s">
        <v>5474</v>
      </c>
      <c r="CV920" s="43" t="s">
        <v>5474</v>
      </c>
      <c r="CW920" s="43" t="s">
        <v>5474</v>
      </c>
      <c r="CX920" s="43" t="s">
        <v>5474</v>
      </c>
      <c r="CY920" s="43" t="s">
        <v>5474</v>
      </c>
      <c r="CZ920" s="43" t="s">
        <v>5474</v>
      </c>
      <c r="DA920" s="42" t="s">
        <v>5474</v>
      </c>
      <c r="DB920" s="42" t="s">
        <v>5474</v>
      </c>
      <c r="DC920" s="42" t="s">
        <v>5474</v>
      </c>
      <c r="DD920" s="42" t="s">
        <v>5474</v>
      </c>
      <c r="DE920" s="42" t="s">
        <v>5474</v>
      </c>
      <c r="DF920" s="42" t="s">
        <v>5474</v>
      </c>
      <c r="DG920" s="42" t="s">
        <v>5474</v>
      </c>
      <c r="DH920" s="42" t="s">
        <v>5474</v>
      </c>
    </row>
    <row r="921" spans="1:112">
      <c r="A921" s="22">
        <v>2516</v>
      </c>
      <c r="B921" s="7" t="s">
        <v>461</v>
      </c>
      <c r="C921" s="21">
        <v>0.17180000000000001</v>
      </c>
      <c r="D921" s="21">
        <v>-6.2399999999999997E-2</v>
      </c>
      <c r="E921" s="21">
        <v>0.1115</v>
      </c>
      <c r="F921" s="21">
        <v>0.19900000000000001</v>
      </c>
      <c r="G921" s="21">
        <v>0.29799999999999999</v>
      </c>
      <c r="H921" s="21">
        <v>-0.90480000000000005</v>
      </c>
      <c r="I921" s="21">
        <v>1.0225</v>
      </c>
      <c r="J921" s="21">
        <v>1.2706</v>
      </c>
      <c r="K921" s="21">
        <v>-3.9E-2</v>
      </c>
      <c r="L921" s="21">
        <v>0.14860000000000001</v>
      </c>
      <c r="M921" s="21">
        <v>-2.12E-2</v>
      </c>
      <c r="N921" s="21">
        <v>-3.4799999999999998E-2</v>
      </c>
      <c r="O921" s="21">
        <v>0.1547</v>
      </c>
      <c r="P921" s="21">
        <v>-1.4E-2</v>
      </c>
      <c r="Q921" s="21">
        <v>-3.2800000000000003E-2</v>
      </c>
      <c r="R921" s="21">
        <v>-1.0200000000000001E-2</v>
      </c>
      <c r="S921" s="21">
        <v>-9.9699999999999997E-2</v>
      </c>
      <c r="T921" s="21">
        <v>-2.76E-2</v>
      </c>
      <c r="U921" s="10">
        <v>0.23</v>
      </c>
      <c r="V921" s="10">
        <v>-2.02</v>
      </c>
      <c r="W921" s="7">
        <v>0.05</v>
      </c>
      <c r="X921" s="20">
        <v>1</v>
      </c>
      <c r="Y921" s="75"/>
      <c r="Z921" s="7"/>
      <c r="AA921" s="7"/>
      <c r="AB921" s="51">
        <v>-64</v>
      </c>
      <c r="AC921" s="51">
        <v>6</v>
      </c>
      <c r="AD921" s="51"/>
      <c r="AE921" s="51"/>
      <c r="AF921" s="51"/>
      <c r="AG921" s="51"/>
      <c r="AH921" s="20">
        <v>0</v>
      </c>
      <c r="AI921" s="7" t="s">
        <v>8481</v>
      </c>
      <c r="AJ921" s="67" t="s">
        <v>8494</v>
      </c>
      <c r="AK921" s="44">
        <v>-0.54824561403508787</v>
      </c>
      <c r="AL921" s="44">
        <v>-0.73469387755102078</v>
      </c>
      <c r="AM921" s="44">
        <v>1</v>
      </c>
      <c r="AN921" s="25">
        <v>0.40140845070422526</v>
      </c>
      <c r="AO921" s="25">
        <v>8.6267605633802855E-2</v>
      </c>
      <c r="AP921" s="215">
        <v>5.68</v>
      </c>
      <c r="AQ921" s="215" t="s">
        <v>8552</v>
      </c>
      <c r="AR921" s="44">
        <v>1.76366843033509E-3</v>
      </c>
      <c r="AS921" s="171" t="s">
        <v>7619</v>
      </c>
      <c r="AT921" s="171" t="s">
        <v>6936</v>
      </c>
      <c r="AU921" s="171" t="s">
        <v>7133</v>
      </c>
      <c r="AV921" s="7" t="s">
        <v>8470</v>
      </c>
      <c r="AW921" s="14" t="s">
        <v>6638</v>
      </c>
      <c r="AX921" s="49" t="s">
        <v>6039</v>
      </c>
      <c r="AY921" s="38" t="s">
        <v>6007</v>
      </c>
      <c r="AZ921" s="14" t="s">
        <v>6330</v>
      </c>
      <c r="BA921" s="49" t="s">
        <v>5967</v>
      </c>
      <c r="BB921" s="38" t="s">
        <v>6007</v>
      </c>
      <c r="BC921" s="7">
        <v>0.1</v>
      </c>
      <c r="BD921" s="14" t="s">
        <v>6041</v>
      </c>
      <c r="BE921" s="49" t="s">
        <v>5960</v>
      </c>
      <c r="BF921" s="38" t="s">
        <v>5961</v>
      </c>
      <c r="BG921" s="7">
        <v>0.5</v>
      </c>
      <c r="BH921" s="45">
        <v>140.16065934153326</v>
      </c>
      <c r="BI921" s="215" t="s">
        <v>8471</v>
      </c>
      <c r="BJ921" s="215" t="s">
        <v>8554</v>
      </c>
      <c r="BK921" s="7">
        <v>3.7</v>
      </c>
      <c r="BL921" s="25">
        <v>3.5335689045935641E-3</v>
      </c>
      <c r="BM921" s="20">
        <v>0.67999999999999994</v>
      </c>
      <c r="BN921" s="20">
        <v>0.67999999999999994</v>
      </c>
      <c r="BO921" s="20">
        <v>0.67999999999999983</v>
      </c>
      <c r="BP921" s="46" t="s">
        <v>8473</v>
      </c>
      <c r="BQ921" s="215" t="s">
        <v>8473</v>
      </c>
      <c r="BR921" s="79" t="s">
        <v>8473</v>
      </c>
      <c r="BS921" s="9">
        <v>2.9356433875911137E-3</v>
      </c>
      <c r="BT921" s="9">
        <v>0</v>
      </c>
      <c r="BU921" s="47" t="s">
        <v>5993</v>
      </c>
      <c r="BV921" s="47" t="s">
        <v>5993</v>
      </c>
      <c r="BW921" s="14" t="s">
        <v>5474</v>
      </c>
      <c r="BX921" s="83" t="s">
        <v>8473</v>
      </c>
      <c r="BY921" s="82" t="s">
        <v>8473</v>
      </c>
      <c r="BZ921" s="46" t="s">
        <v>8473</v>
      </c>
      <c r="CA921" s="48" t="s">
        <v>8475</v>
      </c>
      <c r="CB921" s="45">
        <v>-363.52</v>
      </c>
      <c r="CC921" s="45">
        <v>34.08</v>
      </c>
      <c r="CD921" s="45">
        <v>0</v>
      </c>
      <c r="CE921" s="45">
        <v>0</v>
      </c>
      <c r="CF921" s="14" t="s">
        <v>9420</v>
      </c>
      <c r="CG921" s="7" t="s">
        <v>8477</v>
      </c>
      <c r="CH921" s="215" t="s">
        <v>8498</v>
      </c>
      <c r="CI921" s="215" t="s">
        <v>8498</v>
      </c>
      <c r="CJ921" s="215" t="s">
        <v>8479</v>
      </c>
      <c r="CK921" s="43" t="s">
        <v>6887</v>
      </c>
      <c r="CL921" s="43" t="s">
        <v>8480</v>
      </c>
      <c r="CM921" s="43" t="s">
        <v>6898</v>
      </c>
      <c r="CN921" s="145">
        <v>34.08</v>
      </c>
      <c r="CO921" s="145">
        <v>-363.52</v>
      </c>
      <c r="CP921" s="148">
        <v>796.11254505990894</v>
      </c>
      <c r="CQ921" s="189" t="s">
        <v>5474</v>
      </c>
      <c r="CR921" s="189" t="s">
        <v>5474</v>
      </c>
      <c r="CS921" s="99" t="s">
        <v>5474</v>
      </c>
      <c r="CT921" s="167" t="s">
        <v>5474</v>
      </c>
      <c r="CU921" s="43" t="s">
        <v>5474</v>
      </c>
      <c r="CV921" s="43" t="s">
        <v>5474</v>
      </c>
      <c r="CW921" s="43" t="s">
        <v>5474</v>
      </c>
      <c r="CX921" s="43" t="s">
        <v>5474</v>
      </c>
      <c r="CY921" s="43" t="s">
        <v>5474</v>
      </c>
      <c r="CZ921" s="43" t="s">
        <v>5474</v>
      </c>
      <c r="DA921" s="42" t="s">
        <v>5474</v>
      </c>
      <c r="DB921" s="42" t="s">
        <v>5474</v>
      </c>
      <c r="DC921" s="42" t="s">
        <v>5474</v>
      </c>
      <c r="DD921" s="42" t="s">
        <v>5474</v>
      </c>
      <c r="DE921" s="42" t="s">
        <v>5474</v>
      </c>
      <c r="DF921" s="42" t="s">
        <v>5474</v>
      </c>
      <c r="DG921" s="42" t="s">
        <v>5474</v>
      </c>
      <c r="DH921" s="42" t="s">
        <v>5474</v>
      </c>
    </row>
    <row r="922" spans="1:112">
      <c r="A922" s="22">
        <v>4513</v>
      </c>
      <c r="B922" s="7" t="s">
        <v>953</v>
      </c>
      <c r="C922" s="21">
        <v>0.1502</v>
      </c>
      <c r="D922" s="21">
        <v>0.70540000000000003</v>
      </c>
      <c r="E922" s="21">
        <v>8.9200000000000002E-2</v>
      </c>
      <c r="F922" s="21">
        <v>0.498</v>
      </c>
      <c r="G922" s="21">
        <v>0.68799999999999994</v>
      </c>
      <c r="H922" s="21">
        <v>-0.4</v>
      </c>
      <c r="I922" s="21">
        <v>1.3529</v>
      </c>
      <c r="J922" s="21">
        <v>1.3077000000000001</v>
      </c>
      <c r="K922" s="21">
        <v>-2.5999999999999999E-2</v>
      </c>
      <c r="L922" s="21">
        <v>3.5099999999999999E-2</v>
      </c>
      <c r="M922" s="21">
        <v>-1.6400000000000001E-2</v>
      </c>
      <c r="N922" s="21">
        <v>-9.4000000000000004E-3</v>
      </c>
      <c r="O922" s="21">
        <v>9.1700000000000004E-2</v>
      </c>
      <c r="P922" s="21">
        <v>5.8200000000000002E-2</v>
      </c>
      <c r="Q922" s="21">
        <v>1.7999999999999999E-2</v>
      </c>
      <c r="R922" s="21">
        <v>5.7999999999999996E-3</v>
      </c>
      <c r="S922" s="21">
        <v>6.9999999999999999E-4</v>
      </c>
      <c r="T922" s="21">
        <v>1.0699999999999999E-2</v>
      </c>
      <c r="U922" s="10">
        <v>0.16</v>
      </c>
      <c r="V922" s="10">
        <v>0.17</v>
      </c>
      <c r="W922" s="7">
        <v>0</v>
      </c>
      <c r="X922" s="20">
        <v>0</v>
      </c>
      <c r="Y922" s="75"/>
      <c r="Z922" s="7"/>
      <c r="AA922" s="7"/>
      <c r="AB922" s="51">
        <v>7</v>
      </c>
      <c r="AC922" s="51"/>
      <c r="AD922" s="51"/>
      <c r="AE922" s="51"/>
      <c r="AF922" s="51">
        <v>-6</v>
      </c>
      <c r="AG922" s="51"/>
      <c r="AH922" s="20">
        <v>0</v>
      </c>
      <c r="AI922" s="7" t="s">
        <v>8467</v>
      </c>
      <c r="AJ922" s="67" t="s">
        <v>8757</v>
      </c>
      <c r="AK922" s="44">
        <v>-0.60894941634241262</v>
      </c>
      <c r="AL922" s="44">
        <v>-0.93388429752066116</v>
      </c>
      <c r="AM922" s="44">
        <v>-0.85714285714286076</v>
      </c>
      <c r="AN922" s="25">
        <v>0.5485592315901815</v>
      </c>
      <c r="AO922" s="25">
        <v>0.12913553895410895</v>
      </c>
      <c r="AP922" s="215">
        <v>9.3699999999999992</v>
      </c>
      <c r="AQ922" s="215" t="s">
        <v>8552</v>
      </c>
      <c r="AR922" s="44">
        <v>1.06837606837606E-3</v>
      </c>
      <c r="AS922" s="171" t="s">
        <v>7619</v>
      </c>
      <c r="AT922" s="171" t="s">
        <v>7085</v>
      </c>
      <c r="AU922" s="171" t="s">
        <v>6920</v>
      </c>
      <c r="AV922" s="7" t="s">
        <v>8470</v>
      </c>
      <c r="AW922" s="14" t="s">
        <v>7710</v>
      </c>
      <c r="AX922" s="49" t="s">
        <v>5967</v>
      </c>
      <c r="AY922" s="38" t="s">
        <v>6047</v>
      </c>
      <c r="AZ922" s="14" t="s">
        <v>6749</v>
      </c>
      <c r="BA922" s="49" t="s">
        <v>5967</v>
      </c>
      <c r="BB922" s="38" t="s">
        <v>6007</v>
      </c>
      <c r="BC922" s="7">
        <v>0.2</v>
      </c>
      <c r="BD922" s="14" t="s">
        <v>6076</v>
      </c>
      <c r="BE922" s="49" t="s">
        <v>5967</v>
      </c>
      <c r="BF922" s="38" t="s">
        <v>5961</v>
      </c>
      <c r="BG922" s="7">
        <v>0.1</v>
      </c>
      <c r="BH922" s="45">
        <v>71.974392634841394</v>
      </c>
      <c r="BI922" s="215" t="s">
        <v>8495</v>
      </c>
      <c r="BJ922" s="215" t="s">
        <v>8554</v>
      </c>
      <c r="BK922" s="7">
        <v>1.9</v>
      </c>
      <c r="BL922" s="25">
        <v>2.1390374331550347E-3</v>
      </c>
      <c r="BM922" s="20">
        <v>0.71081249999999996</v>
      </c>
      <c r="BN922" s="20">
        <v>0.77749999999999997</v>
      </c>
      <c r="BO922" s="20">
        <v>0.65624999999999989</v>
      </c>
      <c r="BP922" s="46">
        <v>55.117647058823522</v>
      </c>
      <c r="BQ922" s="215" t="s">
        <v>8540</v>
      </c>
      <c r="BR922" s="79">
        <v>-0.79509071504802564</v>
      </c>
      <c r="BS922" s="9">
        <v>0</v>
      </c>
      <c r="BT922" s="9">
        <v>0</v>
      </c>
      <c r="BU922" s="47" t="s">
        <v>5993</v>
      </c>
      <c r="BV922" s="47" t="s">
        <v>5993</v>
      </c>
      <c r="BW922" s="14" t="s">
        <v>5474</v>
      </c>
      <c r="BX922" s="83">
        <v>-0.74386339381003197</v>
      </c>
      <c r="BY922" s="82">
        <v>0.16</v>
      </c>
      <c r="BZ922" s="46">
        <v>58.562499999999993</v>
      </c>
      <c r="CA922" s="48" t="s">
        <v>8485</v>
      </c>
      <c r="CB922" s="45">
        <v>65.589999999999989</v>
      </c>
      <c r="CC922" s="45">
        <v>0</v>
      </c>
      <c r="CD922" s="45">
        <v>0</v>
      </c>
      <c r="CE922" s="45">
        <v>0</v>
      </c>
      <c r="CF922" s="14" t="s">
        <v>9421</v>
      </c>
      <c r="CG922" s="7" t="s">
        <v>8556</v>
      </c>
      <c r="CH922" s="215" t="s">
        <v>8546</v>
      </c>
      <c r="CI922" s="215" t="s">
        <v>8479</v>
      </c>
      <c r="CJ922" s="215" t="s">
        <v>8523</v>
      </c>
      <c r="CK922" s="43" t="s">
        <v>6887</v>
      </c>
      <c r="CL922" s="43" t="s">
        <v>5474</v>
      </c>
      <c r="CM922" s="43" t="s">
        <v>5474</v>
      </c>
      <c r="CN922" s="145">
        <v>0</v>
      </c>
      <c r="CO922" s="145">
        <v>65.589999999999989</v>
      </c>
      <c r="CP922" s="148">
        <v>674.4000589884638</v>
      </c>
      <c r="CQ922" s="189" t="s">
        <v>5474</v>
      </c>
      <c r="CR922" s="189" t="s">
        <v>5474</v>
      </c>
      <c r="CS922" s="99" t="s">
        <v>5474</v>
      </c>
      <c r="CT922" s="167" t="s">
        <v>5474</v>
      </c>
      <c r="CU922" s="43" t="s">
        <v>5474</v>
      </c>
      <c r="CV922" s="43" t="s">
        <v>5474</v>
      </c>
      <c r="CW922" s="43" t="s">
        <v>5474</v>
      </c>
      <c r="CX922" s="43" t="s">
        <v>5474</v>
      </c>
      <c r="CY922" s="43" t="s">
        <v>5474</v>
      </c>
      <c r="CZ922" s="43" t="s">
        <v>5474</v>
      </c>
      <c r="DA922" s="42" t="s">
        <v>5474</v>
      </c>
      <c r="DB922" s="42" t="s">
        <v>5474</v>
      </c>
      <c r="DC922" s="42" t="s">
        <v>5474</v>
      </c>
      <c r="DD922" s="42" t="s">
        <v>5474</v>
      </c>
      <c r="DE922" s="42" t="s">
        <v>5474</v>
      </c>
      <c r="DF922" s="42" t="s">
        <v>5474</v>
      </c>
      <c r="DG922" s="42" t="s">
        <v>5474</v>
      </c>
      <c r="DH922" s="42" t="s">
        <v>5474</v>
      </c>
    </row>
    <row r="923" spans="1:112">
      <c r="A923" s="22">
        <v>5523</v>
      </c>
      <c r="B923" s="7" t="s">
        <v>1166</v>
      </c>
      <c r="C923" s="21">
        <v>-0.69630000000000003</v>
      </c>
      <c r="D923" s="21">
        <v>2.0276999999999998</v>
      </c>
      <c r="E923" s="21">
        <v>-0.74280000000000002</v>
      </c>
      <c r="F923" s="21">
        <v>1.5190999999999999</v>
      </c>
      <c r="G923" s="21">
        <v>25.590699999999998</v>
      </c>
      <c r="H923" s="21">
        <v>3.7429000000000001</v>
      </c>
      <c r="I923" s="21">
        <v>17.600000000000001</v>
      </c>
      <c r="J923" s="21">
        <v>11.578900000000001</v>
      </c>
      <c r="K923" s="21">
        <v>3.56E-2</v>
      </c>
      <c r="L923" s="21">
        <v>2.87E-2</v>
      </c>
      <c r="M923" s="21">
        <v>-0.1143</v>
      </c>
      <c r="N923" s="21">
        <v>5.1200000000000002E-2</v>
      </c>
      <c r="O923" s="21">
        <v>0.75870000000000004</v>
      </c>
      <c r="P923" s="21">
        <v>0.41599999999999998</v>
      </c>
      <c r="Q923" s="21">
        <v>6.3600000000000004E-2</v>
      </c>
      <c r="R923" s="21">
        <v>2.29E-2</v>
      </c>
      <c r="S923" s="21">
        <v>-8.5000000000000006E-3</v>
      </c>
      <c r="T923" s="21">
        <v>3.5999999999999999E-3</v>
      </c>
      <c r="U923" s="10">
        <v>2.0099999999999998</v>
      </c>
      <c r="V923" s="10">
        <v>2.52</v>
      </c>
      <c r="W923" s="7">
        <v>0.24</v>
      </c>
      <c r="X923" s="20">
        <v>0.75439999999999996</v>
      </c>
      <c r="Y923" s="75">
        <v>2020</v>
      </c>
      <c r="Z923" s="7">
        <v>0.5</v>
      </c>
      <c r="AA923" s="7">
        <v>0</v>
      </c>
      <c r="AB923" s="51">
        <v>11</v>
      </c>
      <c r="AC923" s="51">
        <v>-2</v>
      </c>
      <c r="AD923" s="51"/>
      <c r="AE923" s="51"/>
      <c r="AF923" s="51">
        <v>-17</v>
      </c>
      <c r="AG923" s="51">
        <v>1</v>
      </c>
      <c r="AH923" s="20">
        <v>3.2000000000000002E-3</v>
      </c>
      <c r="AI923" s="7" t="s">
        <v>8487</v>
      </c>
      <c r="AJ923" s="67" t="s">
        <v>8757</v>
      </c>
      <c r="AK923" s="44">
        <v>0.65899581589958167</v>
      </c>
      <c r="AL923" s="44">
        <v>-0.92090395480225962</v>
      </c>
      <c r="AM923" s="44">
        <v>0.88888888888889506</v>
      </c>
      <c r="AN923" s="25">
        <v>0.83566433566433562</v>
      </c>
      <c r="AO923" s="25">
        <v>0.30944055944055948</v>
      </c>
      <c r="AP923" s="215">
        <v>28.6</v>
      </c>
      <c r="AQ923" s="215" t="s">
        <v>8552</v>
      </c>
      <c r="AR923" s="44">
        <v>1.7793594306049799E-2</v>
      </c>
      <c r="AS923" s="171" t="s">
        <v>7233</v>
      </c>
      <c r="AT923" s="171" t="s">
        <v>7085</v>
      </c>
      <c r="AU923" s="171" t="s">
        <v>6914</v>
      </c>
      <c r="AV923" s="7" t="s">
        <v>5474</v>
      </c>
      <c r="AW923" s="14" t="s">
        <v>6038</v>
      </c>
      <c r="AX923" s="49" t="s">
        <v>6337</v>
      </c>
      <c r="AY923" s="38" t="s">
        <v>6047</v>
      </c>
      <c r="AZ923" s="14" t="s">
        <v>6104</v>
      </c>
      <c r="BA923" s="49" t="s">
        <v>5967</v>
      </c>
      <c r="BB923" s="38" t="s">
        <v>6007</v>
      </c>
      <c r="BC923" s="7">
        <v>0.3</v>
      </c>
      <c r="BD923" s="14" t="s">
        <v>6018</v>
      </c>
      <c r="BE923" s="49" t="s">
        <v>5988</v>
      </c>
      <c r="BF923" s="38" t="s">
        <v>5989</v>
      </c>
      <c r="BG923" s="7">
        <v>0.6</v>
      </c>
      <c r="BH923" s="45">
        <v>147.73691119783234</v>
      </c>
      <c r="BI923" s="215" t="s">
        <v>8471</v>
      </c>
      <c r="BJ923" s="215" t="s">
        <v>8554</v>
      </c>
      <c r="BK923" s="7">
        <v>1.7</v>
      </c>
      <c r="BL923" s="25">
        <v>1.4184397163120643E-2</v>
      </c>
      <c r="BM923" s="20">
        <v>0.67700000000000005</v>
      </c>
      <c r="BN923" s="20">
        <v>0.57250000000000001</v>
      </c>
      <c r="BO923" s="20">
        <v>0.76249999999999996</v>
      </c>
      <c r="BP923" s="46">
        <v>11.34920634920635</v>
      </c>
      <c r="BQ923" s="215" t="s">
        <v>8585</v>
      </c>
      <c r="BR923" s="79">
        <v>0.36724009324009305</v>
      </c>
      <c r="BS923" s="9">
        <v>2.5268264568358845E-3</v>
      </c>
      <c r="BT923" s="9">
        <v>1.1564863033769912E-2</v>
      </c>
      <c r="BU923" s="47" t="s">
        <v>5993</v>
      </c>
      <c r="BV923" s="47">
        <v>44392</v>
      </c>
      <c r="BW923" s="14" t="s">
        <v>5474</v>
      </c>
      <c r="BX923" s="83">
        <v>0.64068811188811148</v>
      </c>
      <c r="BY923" s="82">
        <v>3.11</v>
      </c>
      <c r="BZ923" s="46">
        <v>9.1961414790996798</v>
      </c>
      <c r="CA923" s="48" t="s">
        <v>8485</v>
      </c>
      <c r="CB923" s="45">
        <v>314.60000000000002</v>
      </c>
      <c r="CC923" s="45">
        <v>-57.2</v>
      </c>
      <c r="CD923" s="45">
        <v>0</v>
      </c>
      <c r="CE923" s="45">
        <v>0</v>
      </c>
      <c r="CF923" s="14" t="s">
        <v>9422</v>
      </c>
      <c r="CG923" s="7" t="s">
        <v>8477</v>
      </c>
      <c r="CH923" s="215" t="s">
        <v>8478</v>
      </c>
      <c r="CI923" s="215" t="s">
        <v>8479</v>
      </c>
      <c r="CJ923" s="215" t="s">
        <v>8479</v>
      </c>
      <c r="CK923" s="43" t="s">
        <v>6965</v>
      </c>
      <c r="CL923" s="43" t="s">
        <v>8480</v>
      </c>
      <c r="CM923" s="43" t="s">
        <v>5474</v>
      </c>
      <c r="CN923" s="145">
        <v>-57.2</v>
      </c>
      <c r="CO923" s="145">
        <v>314.60000000000002</v>
      </c>
      <c r="CP923" s="148">
        <v>4225.2756602580048</v>
      </c>
      <c r="CQ923" s="189" t="s">
        <v>5474</v>
      </c>
      <c r="CR923" s="189" t="s">
        <v>5474</v>
      </c>
      <c r="CS923" s="99" t="s">
        <v>5474</v>
      </c>
      <c r="CT923" s="167" t="s">
        <v>5474</v>
      </c>
      <c r="CU923" s="43" t="s">
        <v>5474</v>
      </c>
      <c r="CV923" s="43" t="s">
        <v>5474</v>
      </c>
      <c r="CW923" s="43" t="s">
        <v>5474</v>
      </c>
      <c r="CX923" s="43" t="s">
        <v>5474</v>
      </c>
      <c r="CY923" s="43" t="s">
        <v>5474</v>
      </c>
      <c r="CZ923" s="43" t="s">
        <v>5474</v>
      </c>
      <c r="DA923" s="42" t="s">
        <v>5474</v>
      </c>
      <c r="DB923" s="42" t="s">
        <v>5474</v>
      </c>
      <c r="DC923" s="42" t="s">
        <v>5474</v>
      </c>
      <c r="DD923" s="42" t="s">
        <v>5474</v>
      </c>
      <c r="DE923" s="42" t="s">
        <v>5474</v>
      </c>
      <c r="DF923" s="42" t="s">
        <v>5474</v>
      </c>
      <c r="DG923" s="42" t="s">
        <v>5474</v>
      </c>
      <c r="DH923" s="42" t="s">
        <v>5474</v>
      </c>
    </row>
    <row r="924" spans="1:112">
      <c r="A924" s="22">
        <v>6205</v>
      </c>
      <c r="B924" s="7" t="s">
        <v>1290</v>
      </c>
      <c r="C924" s="21">
        <v>0.12570000000000001</v>
      </c>
      <c r="D924" s="21">
        <v>0.1021</v>
      </c>
      <c r="E924" s="21">
        <v>0.1449</v>
      </c>
      <c r="F924" s="21">
        <v>0.44469999999999998</v>
      </c>
      <c r="G924" s="21">
        <v>9.7299999999999998E-2</v>
      </c>
      <c r="H924" s="21">
        <v>0.4667</v>
      </c>
      <c r="I924" s="21">
        <v>-0.46989999999999998</v>
      </c>
      <c r="J924" s="21">
        <v>-0.31480000000000002</v>
      </c>
      <c r="K924" s="21">
        <v>-1.17E-2</v>
      </c>
      <c r="L924" s="21">
        <v>-7.2700000000000001E-2</v>
      </c>
      <c r="M924" s="21">
        <v>8.9999999999999993E-3</v>
      </c>
      <c r="N924" s="21">
        <v>7.4999999999999997E-3</v>
      </c>
      <c r="O924" s="21">
        <v>-7.9299999999999995E-2</v>
      </c>
      <c r="P924" s="21">
        <v>1.54E-2</v>
      </c>
      <c r="Q924" s="21">
        <v>-4.4000000000000003E-3</v>
      </c>
      <c r="R924" s="21">
        <v>-3.8E-3</v>
      </c>
      <c r="S924" s="21">
        <v>9.0200000000000002E-2</v>
      </c>
      <c r="T924" s="21">
        <v>6.5500000000000003E-2</v>
      </c>
      <c r="U924" s="10">
        <v>0.74</v>
      </c>
      <c r="V924" s="10">
        <v>1.67</v>
      </c>
      <c r="W924" s="7">
        <v>1.4821</v>
      </c>
      <c r="X924" s="20">
        <v>0.69950000000000001</v>
      </c>
      <c r="Y924" s="75">
        <v>2020</v>
      </c>
      <c r="Z924" s="7">
        <v>1.4997</v>
      </c>
      <c r="AA924" s="7">
        <v>0</v>
      </c>
      <c r="AB924" s="51">
        <v>1</v>
      </c>
      <c r="AC924" s="51">
        <v>-4</v>
      </c>
      <c r="AD924" s="51"/>
      <c r="AE924" s="51"/>
      <c r="AF924" s="51"/>
      <c r="AG924" s="51"/>
      <c r="AH924" s="20">
        <v>0</v>
      </c>
      <c r="AI924" s="7" t="s">
        <v>8467</v>
      </c>
      <c r="AJ924" s="67" t="s">
        <v>8482</v>
      </c>
      <c r="AK924" s="44">
        <v>-0.83662477558348292</v>
      </c>
      <c r="AL924" s="44">
        <v>-0.66666666666666718</v>
      </c>
      <c r="AM924" s="44">
        <v>-0.55555555555555647</v>
      </c>
      <c r="AN924" s="25">
        <v>0.87854889589905372</v>
      </c>
      <c r="AO924" s="25">
        <v>7.0977917981072669E-2</v>
      </c>
      <c r="AP924" s="215">
        <v>31.7</v>
      </c>
      <c r="AQ924" s="215" t="s">
        <v>8552</v>
      </c>
      <c r="AR924" s="44">
        <v>7.9491255961844191E-3</v>
      </c>
      <c r="AS924" s="171" t="s">
        <v>7233</v>
      </c>
      <c r="AT924" s="171" t="s">
        <v>7210</v>
      </c>
      <c r="AU924" s="171" t="s">
        <v>7171</v>
      </c>
      <c r="AV924" s="7" t="s">
        <v>9169</v>
      </c>
      <c r="AW924" s="14" t="s">
        <v>8224</v>
      </c>
      <c r="AX924" s="49" t="s">
        <v>6009</v>
      </c>
      <c r="AY924" s="38" t="s">
        <v>5971</v>
      </c>
      <c r="AZ924" s="14" t="s">
        <v>6780</v>
      </c>
      <c r="BA924" s="49" t="s">
        <v>5960</v>
      </c>
      <c r="BB924" s="38" t="s">
        <v>5971</v>
      </c>
      <c r="BC924" s="7">
        <v>0.7</v>
      </c>
      <c r="BD924" s="14" t="s">
        <v>6077</v>
      </c>
      <c r="BE924" s="49" t="s">
        <v>5967</v>
      </c>
      <c r="BF924" s="38" t="s">
        <v>6007</v>
      </c>
      <c r="BG924" s="7">
        <v>0.4</v>
      </c>
      <c r="BH924" s="45">
        <v>108.04769939785933</v>
      </c>
      <c r="BI924" s="215" t="s">
        <v>8495</v>
      </c>
      <c r="BJ924" s="215" t="s">
        <v>8554</v>
      </c>
      <c r="BK924" s="7">
        <v>1.4</v>
      </c>
      <c r="BL924" s="25">
        <v>6.3492063492063266E-3</v>
      </c>
      <c r="BM924" s="20">
        <v>0.63175000000000003</v>
      </c>
      <c r="BN924" s="20">
        <v>0.75</v>
      </c>
      <c r="BO924" s="20">
        <v>0.53500000000000003</v>
      </c>
      <c r="BP924" s="46">
        <v>18.982035928143713</v>
      </c>
      <c r="BQ924" s="215" t="s">
        <v>8553</v>
      </c>
      <c r="BR924" s="79">
        <v>-0.32330178759200839</v>
      </c>
      <c r="BS924" s="9">
        <v>4.0666046843630399E-2</v>
      </c>
      <c r="BT924" s="9">
        <v>4.1218022831420509E-2</v>
      </c>
      <c r="BU924" s="47" t="s">
        <v>5993</v>
      </c>
      <c r="BV924" s="47" t="s">
        <v>5993</v>
      </c>
      <c r="BW924" s="14" t="s">
        <v>5474</v>
      </c>
      <c r="BX924" s="83">
        <v>-0.18796214511041012</v>
      </c>
      <c r="BY924" s="82">
        <v>1.84</v>
      </c>
      <c r="BZ924" s="46">
        <v>17.228260869565215</v>
      </c>
      <c r="CA924" s="48" t="s">
        <v>8485</v>
      </c>
      <c r="CB924" s="45">
        <v>31.7</v>
      </c>
      <c r="CC924" s="45">
        <v>-126.8</v>
      </c>
      <c r="CD924" s="45">
        <v>0</v>
      </c>
      <c r="CE924" s="45">
        <v>0</v>
      </c>
      <c r="CF924" s="14" t="s">
        <v>9423</v>
      </c>
      <c r="CG924" s="7" t="s">
        <v>8590</v>
      </c>
      <c r="CH924" s="215" t="s">
        <v>8478</v>
      </c>
      <c r="CI924" s="215" t="s">
        <v>8546</v>
      </c>
      <c r="CJ924" s="215" t="s">
        <v>8479</v>
      </c>
      <c r="CK924" s="43" t="s">
        <v>6894</v>
      </c>
      <c r="CL924" s="43" t="s">
        <v>5474</v>
      </c>
      <c r="CM924" s="43" t="s">
        <v>7217</v>
      </c>
      <c r="CN924" s="145">
        <v>-126.8</v>
      </c>
      <c r="CO924" s="145">
        <v>31.7</v>
      </c>
      <c r="CP924" s="148">
        <v>3425.1120709121406</v>
      </c>
      <c r="CQ924" s="189">
        <v>-0.1293375394321766</v>
      </c>
      <c r="CR924" s="189">
        <v>1.9099999999999999E-2</v>
      </c>
      <c r="CS924" s="99">
        <v>45234</v>
      </c>
      <c r="CT924" s="167" t="s">
        <v>5474</v>
      </c>
      <c r="CU924" s="43" t="s">
        <v>5474</v>
      </c>
      <c r="CV924" s="43" t="s">
        <v>5474</v>
      </c>
      <c r="CW924" s="43" t="s">
        <v>5474</v>
      </c>
      <c r="CX924" s="43" t="s">
        <v>5474</v>
      </c>
      <c r="CY924" s="43" t="s">
        <v>5474</v>
      </c>
      <c r="CZ924" s="43" t="s">
        <v>5474</v>
      </c>
      <c r="DA924" s="42" t="s">
        <v>5474</v>
      </c>
      <c r="DB924" s="42" t="s">
        <v>5474</v>
      </c>
      <c r="DC924" s="42" t="s">
        <v>5474</v>
      </c>
      <c r="DD924" s="42" t="s">
        <v>5474</v>
      </c>
      <c r="DE924" s="42" t="s">
        <v>5474</v>
      </c>
      <c r="DF924" s="42" t="s">
        <v>5474</v>
      </c>
      <c r="DG924" s="42" t="s">
        <v>5474</v>
      </c>
      <c r="DH924" s="42" t="s">
        <v>5474</v>
      </c>
    </row>
    <row r="925" spans="1:112">
      <c r="A925" s="22">
        <v>1589</v>
      </c>
      <c r="B925" s="7" t="s">
        <v>169</v>
      </c>
      <c r="C925" s="21">
        <v>-2.92E-2</v>
      </c>
      <c r="D925" s="21">
        <v>-5.6800000000000003E-2</v>
      </c>
      <c r="E925" s="21">
        <v>1.5900000000000001E-2</v>
      </c>
      <c r="F925" s="21">
        <v>-6.59E-2</v>
      </c>
      <c r="G925" s="21">
        <v>0.26279999999999998</v>
      </c>
      <c r="H925" s="21"/>
      <c r="I925" s="21">
        <v>2.0659999999999998</v>
      </c>
      <c r="J925" s="21">
        <v>2.0659999999999998</v>
      </c>
      <c r="K925" s="21">
        <v>8.9999999999999993E-3</v>
      </c>
      <c r="L925" s="21">
        <v>0.1447</v>
      </c>
      <c r="M925" s="21">
        <v>7.6899999999999996E-2</v>
      </c>
      <c r="N925" s="21">
        <v>7.7999999999999996E-3</v>
      </c>
      <c r="O925" s="21">
        <v>0.1915</v>
      </c>
      <c r="P925" s="21">
        <v>8.7800000000000003E-2</v>
      </c>
      <c r="Q925" s="21">
        <v>1.8599999999999998E-2</v>
      </c>
      <c r="R925" s="21">
        <v>9.4000000000000004E-3</v>
      </c>
      <c r="S925" s="21">
        <v>3.49E-2</v>
      </c>
      <c r="T925" s="21">
        <v>2.7799999999999998E-2</v>
      </c>
      <c r="U925" s="10">
        <v>1.1299999999999999</v>
      </c>
      <c r="V925" s="10">
        <v>6.95</v>
      </c>
      <c r="W925" s="7">
        <v>1.3567</v>
      </c>
      <c r="X925" s="20">
        <v>0.42320000000000002</v>
      </c>
      <c r="Y925" s="75">
        <v>2020</v>
      </c>
      <c r="Z925" s="7">
        <v>1.5</v>
      </c>
      <c r="AA925" s="7">
        <v>0</v>
      </c>
      <c r="AB925" s="51">
        <v>98</v>
      </c>
      <c r="AC925" s="51">
        <v>-36</v>
      </c>
      <c r="AD925" s="51"/>
      <c r="AE925" s="51"/>
      <c r="AF925" s="51">
        <v>-21</v>
      </c>
      <c r="AG925" s="51"/>
      <c r="AH925" s="20">
        <v>0</v>
      </c>
      <c r="AI925" s="7" t="s">
        <v>8493</v>
      </c>
      <c r="AJ925" s="67" t="s">
        <v>8494</v>
      </c>
      <c r="AK925" s="44">
        <v>-0.96852300242130762</v>
      </c>
      <c r="AL925" s="44">
        <v>-0.87254901960784348</v>
      </c>
      <c r="AM925" s="44">
        <v>0.5</v>
      </c>
      <c r="AN925" s="25">
        <v>0.63538461538461533</v>
      </c>
      <c r="AO925" s="25">
        <v>0.15692307692307697</v>
      </c>
      <c r="AP925" s="215">
        <v>65</v>
      </c>
      <c r="AQ925" s="215" t="s">
        <v>8552</v>
      </c>
      <c r="AR925" s="44">
        <v>6.19195046439628E-3</v>
      </c>
      <c r="AS925" s="171" t="s">
        <v>7233</v>
      </c>
      <c r="AT925" s="171" t="s">
        <v>7060</v>
      </c>
      <c r="AU925" s="171" t="s">
        <v>7205</v>
      </c>
      <c r="AV925" s="7" t="s">
        <v>8470</v>
      </c>
      <c r="AW925" s="14" t="s">
        <v>6120</v>
      </c>
      <c r="AX925" s="49" t="s">
        <v>6337</v>
      </c>
      <c r="AY925" s="38" t="s">
        <v>6047</v>
      </c>
      <c r="AZ925" s="14" t="s">
        <v>6123</v>
      </c>
      <c r="BA925" s="49" t="s">
        <v>5967</v>
      </c>
      <c r="BB925" s="38" t="s">
        <v>6047</v>
      </c>
      <c r="BC925" s="7">
        <v>0.4</v>
      </c>
      <c r="BD925" s="14" t="s">
        <v>6081</v>
      </c>
      <c r="BE925" s="49" t="s">
        <v>5967</v>
      </c>
      <c r="BF925" s="38" t="s">
        <v>6007</v>
      </c>
      <c r="BG925" s="7">
        <v>0.5</v>
      </c>
      <c r="BH925" s="45">
        <v>166.95263233314702</v>
      </c>
      <c r="BI925" s="215" t="s">
        <v>8471</v>
      </c>
      <c r="BJ925" s="215" t="s">
        <v>8554</v>
      </c>
      <c r="BK925" s="7">
        <v>0.4</v>
      </c>
      <c r="BL925" s="25">
        <v>4.6367851622874361E-3</v>
      </c>
      <c r="BM925" s="20">
        <v>0.65399999999999991</v>
      </c>
      <c r="BN925" s="20">
        <v>0.58250000000000002</v>
      </c>
      <c r="BO925" s="20">
        <v>0.7124999999999998</v>
      </c>
      <c r="BP925" s="46">
        <v>9.3525179856115113</v>
      </c>
      <c r="BQ925" s="215" t="s">
        <v>8569</v>
      </c>
      <c r="BR925" s="79">
        <v>0.35323076923076935</v>
      </c>
      <c r="BS925" s="9">
        <v>1.493493830323378E-2</v>
      </c>
      <c r="BT925" s="9">
        <v>1.7126731696498698E-2</v>
      </c>
      <c r="BU925" s="47" t="s">
        <v>5993</v>
      </c>
      <c r="BV925" s="47" t="s">
        <v>5993</v>
      </c>
      <c r="BW925" s="14" t="s">
        <v>5474</v>
      </c>
      <c r="BX925" s="83">
        <v>0.69153846153846155</v>
      </c>
      <c r="BY925" s="82">
        <v>7.33</v>
      </c>
      <c r="BZ925" s="46">
        <v>8.8676671214188261</v>
      </c>
      <c r="CA925" s="48" t="s">
        <v>8485</v>
      </c>
      <c r="CB925" s="45">
        <v>6370</v>
      </c>
      <c r="CC925" s="45">
        <v>-2340</v>
      </c>
      <c r="CD925" s="45">
        <v>0</v>
      </c>
      <c r="CE925" s="45">
        <v>0</v>
      </c>
      <c r="CF925" s="14" t="s">
        <v>9424</v>
      </c>
      <c r="CG925" s="7" t="s">
        <v>8590</v>
      </c>
      <c r="CH925" s="215" t="s">
        <v>8498</v>
      </c>
      <c r="CI925" s="215" t="s">
        <v>8478</v>
      </c>
      <c r="CJ925" s="215" t="s">
        <v>8479</v>
      </c>
      <c r="CK925" s="43" t="s">
        <v>6951</v>
      </c>
      <c r="CL925" s="43" t="s">
        <v>8480</v>
      </c>
      <c r="CM925" s="43" t="s">
        <v>6898</v>
      </c>
      <c r="CN925" s="145">
        <v>-2340</v>
      </c>
      <c r="CO925" s="145">
        <v>6370</v>
      </c>
      <c r="CP925" s="148">
        <v>10851.921101654556</v>
      </c>
      <c r="CQ925" s="189">
        <v>-0.53076923076923077</v>
      </c>
      <c r="CR925" s="189">
        <v>0</v>
      </c>
      <c r="CS925" s="99">
        <v>45172</v>
      </c>
      <c r="CT925" s="167" t="s">
        <v>5474</v>
      </c>
      <c r="CU925" s="43" t="s">
        <v>5474</v>
      </c>
      <c r="CV925" s="43" t="s">
        <v>5474</v>
      </c>
      <c r="CW925" s="43" t="s">
        <v>5474</v>
      </c>
      <c r="CX925" s="43" t="s">
        <v>5474</v>
      </c>
      <c r="CY925" s="43" t="s">
        <v>5474</v>
      </c>
      <c r="CZ925" s="43" t="s">
        <v>5474</v>
      </c>
      <c r="DA925" s="42" t="s">
        <v>5474</v>
      </c>
      <c r="DB925" s="42" t="s">
        <v>5474</v>
      </c>
      <c r="DC925" s="42" t="s">
        <v>5474</v>
      </c>
      <c r="DD925" s="42" t="s">
        <v>5474</v>
      </c>
      <c r="DE925" s="42" t="s">
        <v>5474</v>
      </c>
      <c r="DF925" s="42" t="s">
        <v>5474</v>
      </c>
      <c r="DG925" s="42" t="s">
        <v>5474</v>
      </c>
      <c r="DH925" s="42" t="s">
        <v>5474</v>
      </c>
    </row>
    <row r="926" spans="1:112">
      <c r="A926" s="22">
        <v>3491</v>
      </c>
      <c r="B926" s="7" t="s">
        <v>770</v>
      </c>
      <c r="C926" s="21">
        <v>0.24279999999999999</v>
      </c>
      <c r="D926" s="21">
        <v>0.15659999999999999</v>
      </c>
      <c r="E926" s="21">
        <v>0.25330000000000003</v>
      </c>
      <c r="F926" s="21">
        <v>0.31340000000000001</v>
      </c>
      <c r="G926" s="21">
        <v>0.10979999999999999</v>
      </c>
      <c r="H926" s="21">
        <v>2.5333000000000001</v>
      </c>
      <c r="I926" s="21">
        <v>0.1119</v>
      </c>
      <c r="J926" s="21">
        <v>0.5111</v>
      </c>
      <c r="K926" s="21">
        <v>3.1800000000000002E-2</v>
      </c>
      <c r="L926" s="21">
        <v>-2.9399999999999999E-2</v>
      </c>
      <c r="M926" s="21">
        <v>-2.0500000000000001E-2</v>
      </c>
      <c r="N926" s="21">
        <v>-4.8999999999999998E-3</v>
      </c>
      <c r="O926" s="21">
        <v>-6.1499999999999999E-2</v>
      </c>
      <c r="P926" s="21">
        <v>-5.7999999999999996E-3</v>
      </c>
      <c r="Q926" s="21">
        <v>-5.8999999999999999E-3</v>
      </c>
      <c r="R926" s="21">
        <v>-5.3E-3</v>
      </c>
      <c r="S926" s="21">
        <v>0.1159</v>
      </c>
      <c r="T926" s="21">
        <v>9.01E-2</v>
      </c>
      <c r="U926" s="10">
        <v>2.04</v>
      </c>
      <c r="V926" s="10">
        <v>2.74</v>
      </c>
      <c r="W926" s="7">
        <v>3.6684000000000001</v>
      </c>
      <c r="X926" s="20">
        <v>0.9728</v>
      </c>
      <c r="Y926" s="75">
        <v>2020</v>
      </c>
      <c r="Z926" s="7">
        <v>2.5</v>
      </c>
      <c r="AA926" s="7">
        <v>0</v>
      </c>
      <c r="AB926" s="51">
        <v>-6</v>
      </c>
      <c r="AC926" s="51">
        <v>-5</v>
      </c>
      <c r="AD926" s="51"/>
      <c r="AE926" s="51"/>
      <c r="AF926" s="51"/>
      <c r="AG926" s="51"/>
      <c r="AH926" s="20">
        <v>3.5000000000000001E-3</v>
      </c>
      <c r="AI926" s="7" t="s">
        <v>8467</v>
      </c>
      <c r="AJ926" s="67" t="s">
        <v>8494</v>
      </c>
      <c r="AK926" s="44">
        <v>-0.63445378151260534</v>
      </c>
      <c r="AL926" s="44">
        <v>-0.88750000000000107</v>
      </c>
      <c r="AM926" s="44">
        <v>0.74999999999999556</v>
      </c>
      <c r="AN926" s="25">
        <v>0.35364041604754837</v>
      </c>
      <c r="AO926" s="25">
        <v>0.11887072808320952</v>
      </c>
      <c r="AP926" s="215">
        <v>67.3</v>
      </c>
      <c r="AQ926" s="215" t="s">
        <v>8552</v>
      </c>
      <c r="AR926" s="44">
        <v>1.48809523809523E-3</v>
      </c>
      <c r="AS926" s="171" t="s">
        <v>7870</v>
      </c>
      <c r="AT926" s="171" t="s">
        <v>7005</v>
      </c>
      <c r="AU926" s="171" t="s">
        <v>7171</v>
      </c>
      <c r="AV926" s="7" t="s">
        <v>5474</v>
      </c>
      <c r="AW926" s="14" t="s">
        <v>6532</v>
      </c>
      <c r="AX926" s="49" t="s">
        <v>6337</v>
      </c>
      <c r="AY926" s="38" t="s">
        <v>6047</v>
      </c>
      <c r="AZ926" s="14" t="s">
        <v>6537</v>
      </c>
      <c r="BA926" s="49" t="s">
        <v>5967</v>
      </c>
      <c r="BB926" s="38" t="s">
        <v>5971</v>
      </c>
      <c r="BC926" s="7">
        <v>0.5</v>
      </c>
      <c r="BD926" s="14" t="s">
        <v>6146</v>
      </c>
      <c r="BE926" s="49" t="s">
        <v>6009</v>
      </c>
      <c r="BF926" s="38" t="s">
        <v>5971</v>
      </c>
      <c r="BG926" s="7">
        <v>0.5</v>
      </c>
      <c r="BH926" s="45">
        <v>205.75914459222219</v>
      </c>
      <c r="BI926" s="215" t="s">
        <v>8471</v>
      </c>
      <c r="BJ926" s="215" t="s">
        <v>8554</v>
      </c>
      <c r="BK926" s="7">
        <v>1.9</v>
      </c>
      <c r="BL926" s="25">
        <v>8.9955022488754765E-3</v>
      </c>
      <c r="BM926" s="20">
        <v>0.6915</v>
      </c>
      <c r="BN926" s="20">
        <v>0.75749999999999995</v>
      </c>
      <c r="BO926" s="20">
        <v>0.63749999999999984</v>
      </c>
      <c r="BP926" s="46">
        <v>24.562043795620436</v>
      </c>
      <c r="BQ926" s="215" t="s">
        <v>8540</v>
      </c>
      <c r="BR926" s="79">
        <v>-0.31581178801386817</v>
      </c>
      <c r="BS926" s="9">
        <v>4.8375177573749317E-2</v>
      </c>
      <c r="BT926" s="9">
        <v>3.1115079312027838E-2</v>
      </c>
      <c r="BU926" s="47">
        <v>44398</v>
      </c>
      <c r="BV926" s="47">
        <v>44404</v>
      </c>
      <c r="BW926" s="14" t="s">
        <v>5474</v>
      </c>
      <c r="BX926" s="83">
        <v>-0.17897414561664196</v>
      </c>
      <c r="BY926" s="82">
        <v>2.84</v>
      </c>
      <c r="BZ926" s="46">
        <v>23.697183098591548</v>
      </c>
      <c r="CA926" s="48" t="s">
        <v>5474</v>
      </c>
      <c r="CB926" s="45">
        <v>-403.79999999999995</v>
      </c>
      <c r="CC926" s="45">
        <v>-336.5</v>
      </c>
      <c r="CD926" s="45">
        <v>0</v>
      </c>
      <c r="CE926" s="45">
        <v>0</v>
      </c>
      <c r="CF926" s="14" t="s">
        <v>9425</v>
      </c>
      <c r="CG926" s="7" t="s">
        <v>8477</v>
      </c>
      <c r="CH926" s="215" t="s">
        <v>8479</v>
      </c>
      <c r="CI926" s="215" t="s">
        <v>8479</v>
      </c>
      <c r="CJ926" s="215" t="s">
        <v>8479</v>
      </c>
      <c r="CK926" s="43" t="s">
        <v>6968</v>
      </c>
      <c r="CL926" s="43" t="s">
        <v>8480</v>
      </c>
      <c r="CM926" s="43" t="s">
        <v>6898</v>
      </c>
      <c r="CN926" s="145">
        <v>-336.5</v>
      </c>
      <c r="CO926" s="145">
        <v>-403.79999999999995</v>
      </c>
      <c r="CP926" s="148">
        <v>13847.590431056553</v>
      </c>
      <c r="CQ926" s="189" t="s">
        <v>5474</v>
      </c>
      <c r="CR926" s="189" t="s">
        <v>5474</v>
      </c>
      <c r="CS926" s="99" t="s">
        <v>5474</v>
      </c>
      <c r="CT926" s="167" t="s">
        <v>5474</v>
      </c>
      <c r="CU926" s="43" t="s">
        <v>5474</v>
      </c>
      <c r="CV926" s="43" t="s">
        <v>5474</v>
      </c>
      <c r="CW926" s="43" t="s">
        <v>5474</v>
      </c>
      <c r="CX926" s="43" t="s">
        <v>5474</v>
      </c>
      <c r="CY926" s="43" t="s">
        <v>5474</v>
      </c>
      <c r="CZ926" s="43" t="s">
        <v>5474</v>
      </c>
      <c r="DA926" s="42" t="s">
        <v>5474</v>
      </c>
      <c r="DB926" s="42" t="s">
        <v>5474</v>
      </c>
      <c r="DC926" s="42" t="s">
        <v>5474</v>
      </c>
      <c r="DD926" s="42" t="s">
        <v>5474</v>
      </c>
      <c r="DE926" s="42" t="s">
        <v>5474</v>
      </c>
      <c r="DF926" s="42" t="s">
        <v>5474</v>
      </c>
      <c r="DG926" s="42" t="s">
        <v>5474</v>
      </c>
      <c r="DH926" s="42" t="s">
        <v>5474</v>
      </c>
    </row>
    <row r="927" spans="1:112">
      <c r="A927" s="22">
        <v>3694</v>
      </c>
      <c r="B927" s="7" t="s">
        <v>868</v>
      </c>
      <c r="C927" s="21">
        <v>-3.49E-2</v>
      </c>
      <c r="D927" s="21">
        <v>3.7699999999999997E-2</v>
      </c>
      <c r="E927" s="21">
        <v>-1.7299999999999999E-2</v>
      </c>
      <c r="F927" s="21">
        <v>2.2000000000000001E-3</v>
      </c>
      <c r="G927" s="21">
        <v>0.26450000000000001</v>
      </c>
      <c r="H927" s="21">
        <v>8.25</v>
      </c>
      <c r="I927" s="21">
        <v>-0.69420000000000004</v>
      </c>
      <c r="J927" s="21">
        <v>-0.40579999999999999</v>
      </c>
      <c r="K927" s="21">
        <v>8.6E-3</v>
      </c>
      <c r="L927" s="21">
        <v>-4.8500000000000001E-2</v>
      </c>
      <c r="M927" s="21">
        <v>-9.1000000000000004E-3</v>
      </c>
      <c r="N927" s="21">
        <v>1.7000000000000001E-2</v>
      </c>
      <c r="O927" s="21">
        <v>-5.0500000000000003E-2</v>
      </c>
      <c r="P927" s="21">
        <v>1.54E-2</v>
      </c>
      <c r="Q927" s="21">
        <v>1.9E-2</v>
      </c>
      <c r="R927" s="21">
        <v>5.0000000000000001E-3</v>
      </c>
      <c r="S927" s="21">
        <v>2.18E-2</v>
      </c>
      <c r="T927" s="21">
        <v>1.15E-2</v>
      </c>
      <c r="U927" s="10">
        <v>0.41</v>
      </c>
      <c r="V927" s="10">
        <v>1.74</v>
      </c>
      <c r="W927" s="7">
        <v>0</v>
      </c>
      <c r="X927" s="20">
        <v>0</v>
      </c>
      <c r="Y927" s="75"/>
      <c r="Z927" s="7"/>
      <c r="AA927" s="7"/>
      <c r="AB927" s="51">
        <v>-12</v>
      </c>
      <c r="AC927" s="51">
        <v>-51</v>
      </c>
      <c r="AD927" s="51"/>
      <c r="AE927" s="51"/>
      <c r="AF927" s="51"/>
      <c r="AG927" s="51"/>
      <c r="AH927" s="20">
        <v>3.8E-3</v>
      </c>
      <c r="AI927" s="7" t="s">
        <v>8493</v>
      </c>
      <c r="AJ927" s="67" t="s">
        <v>8494</v>
      </c>
      <c r="AK927" s="44">
        <v>-0.89340101522842652</v>
      </c>
      <c r="AL927" s="44">
        <v>-0.88815789473684237</v>
      </c>
      <c r="AM927" s="44">
        <v>0.53846153846153633</v>
      </c>
      <c r="AN927" s="25">
        <v>0.95169082125603843</v>
      </c>
      <c r="AO927" s="25">
        <v>0.36714975845410619</v>
      </c>
      <c r="AP927" s="215">
        <v>20.7</v>
      </c>
      <c r="AQ927" s="215" t="s">
        <v>8552</v>
      </c>
      <c r="AR927" s="44">
        <v>1.7199017199017199E-2</v>
      </c>
      <c r="AS927" s="171" t="s">
        <v>6905</v>
      </c>
      <c r="AT927" s="171" t="s">
        <v>6919</v>
      </c>
      <c r="AU927" s="171" t="s">
        <v>6890</v>
      </c>
      <c r="AV927" s="7" t="s">
        <v>8470</v>
      </c>
      <c r="AW927" s="14" t="s">
        <v>7331</v>
      </c>
      <c r="AX927" s="49" t="s">
        <v>6009</v>
      </c>
      <c r="AY927" s="38" t="s">
        <v>6047</v>
      </c>
      <c r="AZ927" s="14" t="s">
        <v>6123</v>
      </c>
      <c r="BA927" s="49" t="s">
        <v>5967</v>
      </c>
      <c r="BB927" s="38" t="s">
        <v>6007</v>
      </c>
      <c r="BC927" s="7">
        <v>0.3</v>
      </c>
      <c r="BD927" s="14" t="s">
        <v>6149</v>
      </c>
      <c r="BE927" s="49" t="s">
        <v>5967</v>
      </c>
      <c r="BF927" s="38" t="s">
        <v>6007</v>
      </c>
      <c r="BG927" s="7">
        <v>2.4</v>
      </c>
      <c r="BH927" s="45">
        <v>164.07243241897157</v>
      </c>
      <c r="BI927" s="215" t="s">
        <v>8489</v>
      </c>
      <c r="BJ927" s="215" t="s">
        <v>8554</v>
      </c>
      <c r="BK927" s="7">
        <v>0.6</v>
      </c>
      <c r="BL927" s="25">
        <v>1.7199017199017091E-2</v>
      </c>
      <c r="BM927" s="20">
        <v>0.57037499999999997</v>
      </c>
      <c r="BN927" s="20">
        <v>0.60749999999999993</v>
      </c>
      <c r="BO927" s="20">
        <v>0.53999999999999992</v>
      </c>
      <c r="BP927" s="46">
        <v>11.896551724137931</v>
      </c>
      <c r="BQ927" s="215" t="s">
        <v>8569</v>
      </c>
      <c r="BR927" s="79">
        <v>-8.6956521739130297E-3</v>
      </c>
      <c r="BS927" s="9">
        <v>0</v>
      </c>
      <c r="BT927" s="9">
        <v>0</v>
      </c>
      <c r="BU927" s="47" t="s">
        <v>5993</v>
      </c>
      <c r="BV927" s="47" t="s">
        <v>5993</v>
      </c>
      <c r="BW927" s="14" t="s">
        <v>5474</v>
      </c>
      <c r="BX927" s="83">
        <v>0.23913043478260868</v>
      </c>
      <c r="BY927" s="82">
        <v>1.71</v>
      </c>
      <c r="BZ927" s="46">
        <v>12.105263157894736</v>
      </c>
      <c r="CA927" s="48" t="s">
        <v>5474</v>
      </c>
      <c r="CB927" s="45">
        <v>-248.39999999999998</v>
      </c>
      <c r="CC927" s="45">
        <v>-1055.7</v>
      </c>
      <c r="CD927" s="45">
        <v>0</v>
      </c>
      <c r="CE927" s="45">
        <v>0</v>
      </c>
      <c r="CF927" s="14" t="s">
        <v>9426</v>
      </c>
      <c r="CG927" s="7" t="s">
        <v>8590</v>
      </c>
      <c r="CH927" s="215" t="s">
        <v>8478</v>
      </c>
      <c r="CI927" s="215" t="s">
        <v>8478</v>
      </c>
      <c r="CJ927" s="215" t="s">
        <v>8479</v>
      </c>
      <c r="CK927" s="43" t="s">
        <v>5474</v>
      </c>
      <c r="CL927" s="43" t="s">
        <v>5474</v>
      </c>
      <c r="CM927" s="43" t="s">
        <v>6898</v>
      </c>
      <c r="CN927" s="145">
        <v>-1055.7</v>
      </c>
      <c r="CO927" s="145">
        <v>-248.39999999999998</v>
      </c>
      <c r="CP927" s="148">
        <v>3396.2993510727115</v>
      </c>
      <c r="CQ927" s="189" t="s">
        <v>5474</v>
      </c>
      <c r="CR927" s="189" t="s">
        <v>5474</v>
      </c>
      <c r="CS927" s="99" t="s">
        <v>5474</v>
      </c>
      <c r="CT927" s="167" t="s">
        <v>5474</v>
      </c>
      <c r="CU927" s="43" t="s">
        <v>5474</v>
      </c>
      <c r="CV927" s="43" t="s">
        <v>5474</v>
      </c>
      <c r="CW927" s="43" t="s">
        <v>5474</v>
      </c>
      <c r="CX927" s="43" t="s">
        <v>5474</v>
      </c>
      <c r="CY927" s="43" t="s">
        <v>5474</v>
      </c>
      <c r="CZ927" s="43" t="s">
        <v>5474</v>
      </c>
      <c r="DA927" s="42" t="s">
        <v>5474</v>
      </c>
      <c r="DB927" s="42" t="s">
        <v>5474</v>
      </c>
      <c r="DC927" s="42" t="s">
        <v>5474</v>
      </c>
      <c r="DD927" s="42" t="s">
        <v>5474</v>
      </c>
      <c r="DE927" s="42" t="s">
        <v>5474</v>
      </c>
      <c r="DF927" s="42" t="s">
        <v>5474</v>
      </c>
      <c r="DG927" s="42" t="s">
        <v>5474</v>
      </c>
      <c r="DH927" s="42" t="s">
        <v>5474</v>
      </c>
    </row>
    <row r="928" spans="1:112">
      <c r="A928" s="22">
        <v>8039</v>
      </c>
      <c r="B928" s="7" t="s">
        <v>1432</v>
      </c>
      <c r="C928" s="21">
        <v>8.2799999999999999E-2</v>
      </c>
      <c r="D928" s="21">
        <v>0.11119999999999999</v>
      </c>
      <c r="E928" s="21">
        <v>0.1968</v>
      </c>
      <c r="F928" s="21">
        <v>6.2399999999999997E-2</v>
      </c>
      <c r="G928" s="21">
        <v>0.22109999999999999</v>
      </c>
      <c r="H928" s="21">
        <v>0.13250000000000001</v>
      </c>
      <c r="I928" s="21">
        <v>0.17499999999999999</v>
      </c>
      <c r="J928" s="21">
        <v>0.47499999999999998</v>
      </c>
      <c r="K928" s="21">
        <v>1.6E-2</v>
      </c>
      <c r="L928" s="21">
        <v>1.9199999999999998E-2</v>
      </c>
      <c r="M928" s="21">
        <v>7.1999999999999998E-3</v>
      </c>
      <c r="N928" s="21">
        <v>1.55E-2</v>
      </c>
      <c r="O928" s="21">
        <v>2.8E-3</v>
      </c>
      <c r="P928" s="21">
        <v>6.4999999999999997E-3</v>
      </c>
      <c r="Q928" s="21">
        <v>9.4999999999999998E-3</v>
      </c>
      <c r="R928" s="21">
        <v>6.4999999999999997E-3</v>
      </c>
      <c r="S928" s="21">
        <v>9.3799999999999994E-2</v>
      </c>
      <c r="T928" s="21">
        <v>6.1100000000000002E-2</v>
      </c>
      <c r="U928" s="10">
        <v>1.77</v>
      </c>
      <c r="V928" s="10">
        <v>4.2699999999999996</v>
      </c>
      <c r="W928" s="7">
        <v>2.3997999999999999</v>
      </c>
      <c r="X928" s="20">
        <v>0.73780000000000001</v>
      </c>
      <c r="Y928" s="75">
        <v>2020</v>
      </c>
      <c r="Z928" s="7">
        <v>2.5</v>
      </c>
      <c r="AA928" s="7">
        <v>0</v>
      </c>
      <c r="AB928" s="51">
        <v>-1023</v>
      </c>
      <c r="AC928" s="51">
        <v>-63</v>
      </c>
      <c r="AD928" s="51"/>
      <c r="AE928" s="51"/>
      <c r="AF928" s="51">
        <v>-224</v>
      </c>
      <c r="AG928" s="51">
        <v>-59</v>
      </c>
      <c r="AH928" s="20">
        <v>8.2000000000000007E-3</v>
      </c>
      <c r="AI928" s="7" t="s">
        <v>8467</v>
      </c>
      <c r="AJ928" s="67" t="s">
        <v>8494</v>
      </c>
      <c r="AK928" s="44">
        <v>-0.71022727272727293</v>
      </c>
      <c r="AL928" s="44">
        <v>-0.83760683760683774</v>
      </c>
      <c r="AM928" s="44">
        <v>1</v>
      </c>
      <c r="AN928" s="25">
        <v>0.36438923395445127</v>
      </c>
      <c r="AO928" s="25">
        <v>0.24223602484472057</v>
      </c>
      <c r="AP928" s="215">
        <v>48.3</v>
      </c>
      <c r="AQ928" s="215" t="s">
        <v>8552</v>
      </c>
      <c r="AR928" s="44">
        <v>1.1518324607329799E-2</v>
      </c>
      <c r="AS928" s="171" t="s">
        <v>6905</v>
      </c>
      <c r="AT928" s="171" t="s">
        <v>6889</v>
      </c>
      <c r="AU928" s="171" t="s">
        <v>7012</v>
      </c>
      <c r="AV928" s="7" t="s">
        <v>8470</v>
      </c>
      <c r="AW928" s="14" t="s">
        <v>8386</v>
      </c>
      <c r="AX928" s="49" t="s">
        <v>6009</v>
      </c>
      <c r="AY928" s="38" t="s">
        <v>6007</v>
      </c>
      <c r="AZ928" s="14" t="s">
        <v>6038</v>
      </c>
      <c r="BA928" s="49" t="s">
        <v>5967</v>
      </c>
      <c r="BB928" s="38" t="s">
        <v>6007</v>
      </c>
      <c r="BC928" s="7">
        <v>0.3</v>
      </c>
      <c r="BD928" s="14" t="s">
        <v>5959</v>
      </c>
      <c r="BE928" s="49" t="s">
        <v>5960</v>
      </c>
      <c r="BF928" s="38" t="s">
        <v>5961</v>
      </c>
      <c r="BG928" s="7">
        <v>0.5</v>
      </c>
      <c r="BH928" s="45">
        <v>747.43974563299105</v>
      </c>
      <c r="BI928" s="215" t="s">
        <v>8489</v>
      </c>
      <c r="BJ928" s="215" t="s">
        <v>8509</v>
      </c>
      <c r="BK928" s="7">
        <v>0.9</v>
      </c>
      <c r="BL928" s="25">
        <v>1.0460251046025106E-2</v>
      </c>
      <c r="BM928" s="20">
        <v>0.65412500000000007</v>
      </c>
      <c r="BN928" s="20">
        <v>0.67749999999999999</v>
      </c>
      <c r="BO928" s="20">
        <v>0.63500000000000001</v>
      </c>
      <c r="BP928" s="46">
        <v>11.311475409836065</v>
      </c>
      <c r="BQ928" s="215" t="s">
        <v>8560</v>
      </c>
      <c r="BR928" s="79">
        <v>0.11255555555555571</v>
      </c>
      <c r="BS928" s="9">
        <v>4.3580355129531734E-2</v>
      </c>
      <c r="BT928" s="9">
        <v>4.5642823849013414E-2</v>
      </c>
      <c r="BU928" s="47" t="s">
        <v>5993</v>
      </c>
      <c r="BV928" s="47" t="s">
        <v>5993</v>
      </c>
      <c r="BW928" s="14" t="s">
        <v>8561</v>
      </c>
      <c r="BX928" s="83">
        <v>0.33506666666666657</v>
      </c>
      <c r="BY928" s="82">
        <v>4.37</v>
      </c>
      <c r="BZ928" s="46">
        <v>11.052631578947368</v>
      </c>
      <c r="CA928" s="48" t="s">
        <v>5474</v>
      </c>
      <c r="CB928" s="45">
        <v>-49410.899999999994</v>
      </c>
      <c r="CC928" s="45">
        <v>-3042.8999999999996</v>
      </c>
      <c r="CD928" s="45">
        <v>0</v>
      </c>
      <c r="CE928" s="45">
        <v>0</v>
      </c>
      <c r="CF928" s="14" t="s">
        <v>9427</v>
      </c>
      <c r="CG928" s="7" t="s">
        <v>8477</v>
      </c>
      <c r="CH928" s="215" t="s">
        <v>8478</v>
      </c>
      <c r="CI928" s="215" t="s">
        <v>8478</v>
      </c>
      <c r="CJ928" s="215" t="s">
        <v>8479</v>
      </c>
      <c r="CK928" s="43" t="s">
        <v>6887</v>
      </c>
      <c r="CL928" s="43" t="s">
        <v>5474</v>
      </c>
      <c r="CM928" s="43" t="s">
        <v>5474</v>
      </c>
      <c r="CN928" s="145">
        <v>-3042.8999999999996</v>
      </c>
      <c r="CO928" s="145">
        <v>-49410.899999999994</v>
      </c>
      <c r="CP928" s="148">
        <v>36101.339714073467</v>
      </c>
      <c r="CQ928" s="189" t="s">
        <v>5474</v>
      </c>
      <c r="CR928" s="189" t="s">
        <v>5474</v>
      </c>
      <c r="CS928" s="99" t="s">
        <v>5474</v>
      </c>
      <c r="CT928" s="167" t="s">
        <v>5474</v>
      </c>
      <c r="CU928" s="43" t="s">
        <v>5474</v>
      </c>
      <c r="CV928" s="43" t="s">
        <v>5474</v>
      </c>
      <c r="CW928" s="43" t="s">
        <v>5474</v>
      </c>
      <c r="CX928" s="43" t="s">
        <v>5474</v>
      </c>
      <c r="CY928" s="43" t="s">
        <v>5474</v>
      </c>
      <c r="CZ928" s="43" t="s">
        <v>5474</v>
      </c>
      <c r="DA928" s="42" t="s">
        <v>5474</v>
      </c>
      <c r="DB928" s="42" t="s">
        <v>5474</v>
      </c>
      <c r="DC928" s="42" t="s">
        <v>5474</v>
      </c>
      <c r="DD928" s="42" t="s">
        <v>5474</v>
      </c>
      <c r="DE928" s="42" t="s">
        <v>5474</v>
      </c>
      <c r="DF928" s="42" t="s">
        <v>5474</v>
      </c>
      <c r="DG928" s="42" t="s">
        <v>5474</v>
      </c>
      <c r="DH928" s="42" t="s">
        <v>5474</v>
      </c>
    </row>
    <row r="929" spans="1:112">
      <c r="A929" s="22">
        <v>1109</v>
      </c>
      <c r="B929" s="7" t="s">
        <v>26</v>
      </c>
      <c r="C929" s="21">
        <v>2.9999999999999997E-4</v>
      </c>
      <c r="D929" s="21">
        <v>-0.25</v>
      </c>
      <c r="E929" s="21">
        <v>-0.21690000000000001</v>
      </c>
      <c r="F929" s="21">
        <v>-0.24579999999999999</v>
      </c>
      <c r="G929" s="21">
        <v>7.0999999999999994E-2</v>
      </c>
      <c r="H929" s="21">
        <v>-0.43369999999999997</v>
      </c>
      <c r="I929" s="21">
        <v>-0.28789999999999999</v>
      </c>
      <c r="J929" s="21">
        <v>0.39779999999999999</v>
      </c>
      <c r="K929" s="21">
        <v>-6.4999999999999997E-3</v>
      </c>
      <c r="L929" s="21">
        <v>-3.6200000000000003E-2</v>
      </c>
      <c r="M929" s="21">
        <v>8.2000000000000007E-3</v>
      </c>
      <c r="N929" s="21">
        <v>-4.7999999999999996E-3</v>
      </c>
      <c r="O929" s="21">
        <v>-3.2399999999999998E-2</v>
      </c>
      <c r="P929" s="21">
        <v>2.23E-2</v>
      </c>
      <c r="Q929" s="21">
        <v>2.3999999999999998E-3</v>
      </c>
      <c r="R929" s="21">
        <v>3.0000000000000001E-3</v>
      </c>
      <c r="S929" s="21">
        <v>0.1295</v>
      </c>
      <c r="T929" s="21">
        <v>0.1017</v>
      </c>
      <c r="U929" s="10">
        <v>1.3</v>
      </c>
      <c r="V929" s="10">
        <v>3.3</v>
      </c>
      <c r="W929" s="7">
        <v>0.72</v>
      </c>
      <c r="X929" s="20">
        <v>0.311</v>
      </c>
      <c r="Y929" s="75">
        <v>2020</v>
      </c>
      <c r="Z929" s="7">
        <v>1.5</v>
      </c>
      <c r="AA929" s="7">
        <v>0</v>
      </c>
      <c r="AB929" s="51">
        <v>-828</v>
      </c>
      <c r="AC929" s="51">
        <v>-127</v>
      </c>
      <c r="AD929" s="51">
        <v>3</v>
      </c>
      <c r="AE929" s="51"/>
      <c r="AF929" s="51">
        <v>184</v>
      </c>
      <c r="AG929" s="51">
        <v>92</v>
      </c>
      <c r="AH929" s="20">
        <v>7.7000000000000002E-3</v>
      </c>
      <c r="AI929" s="7" t="s">
        <v>8467</v>
      </c>
      <c r="AJ929" s="67" t="s">
        <v>8494</v>
      </c>
      <c r="AK929" s="44">
        <v>-0.76666666666666672</v>
      </c>
      <c r="AL929" s="44">
        <v>-0.88000000000000045</v>
      </c>
      <c r="AM929" s="44">
        <v>0.7142857142857113</v>
      </c>
      <c r="AN929" s="25">
        <v>0.63829787234042556</v>
      </c>
      <c r="AO929" s="25">
        <v>0.2364066193853428</v>
      </c>
      <c r="AP929" s="215">
        <v>21.15</v>
      </c>
      <c r="AQ929" s="215" t="s">
        <v>8552</v>
      </c>
      <c r="AR929" s="44">
        <v>9.5465393794749408E-3</v>
      </c>
      <c r="AS929" s="171" t="s">
        <v>6905</v>
      </c>
      <c r="AT929" s="171" t="s">
        <v>6906</v>
      </c>
      <c r="AU929" s="171" t="s">
        <v>6907</v>
      </c>
      <c r="AV929" s="7" t="s">
        <v>8470</v>
      </c>
      <c r="AW929" s="14" t="s">
        <v>6904</v>
      </c>
      <c r="AX929" s="49" t="s">
        <v>6009</v>
      </c>
      <c r="AY929" s="38" t="s">
        <v>6007</v>
      </c>
      <c r="AZ929" s="14" t="s">
        <v>6123</v>
      </c>
      <c r="BA929" s="49" t="s">
        <v>5993</v>
      </c>
      <c r="BB929" s="38" t="s">
        <v>5993</v>
      </c>
      <c r="BC929" s="7">
        <v>0.3</v>
      </c>
      <c r="BD929" s="14" t="s">
        <v>5977</v>
      </c>
      <c r="BE929" s="49" t="s">
        <v>5967</v>
      </c>
      <c r="BF929" s="38" t="s">
        <v>5961</v>
      </c>
      <c r="BG929" s="7">
        <v>1</v>
      </c>
      <c r="BH929" s="45">
        <v>315.7646780992925</v>
      </c>
      <c r="BI929" s="215" t="s">
        <v>8471</v>
      </c>
      <c r="BJ929" s="215" t="s">
        <v>8554</v>
      </c>
      <c r="BK929" s="7">
        <v>0.8</v>
      </c>
      <c r="BL929" s="25">
        <v>1.1961722488038277E-2</v>
      </c>
      <c r="BM929" s="20">
        <v>0.5222500000000001</v>
      </c>
      <c r="BN929" s="20">
        <v>0.44250000000000006</v>
      </c>
      <c r="BO929" s="20">
        <v>0.58750000000000002</v>
      </c>
      <c r="BP929" s="46">
        <v>6.4090909090909092</v>
      </c>
      <c r="BQ929" s="215" t="s">
        <v>8560</v>
      </c>
      <c r="BR929" s="79">
        <v>0.64539007092198608</v>
      </c>
      <c r="BS929" s="9">
        <v>2.802858596360247E-2</v>
      </c>
      <c r="BT929" s="9">
        <v>6.4693528672866707E-2</v>
      </c>
      <c r="BU929" s="47">
        <v>44405</v>
      </c>
      <c r="BV929" s="47">
        <v>44411</v>
      </c>
      <c r="BW929" s="14" t="s">
        <v>5474</v>
      </c>
      <c r="BX929" s="83">
        <v>1.0567375886524828</v>
      </c>
      <c r="BY929" s="82">
        <v>2.9000000000000004</v>
      </c>
      <c r="BZ929" s="46">
        <v>7.2931034482758603</v>
      </c>
      <c r="CA929" s="48" t="s">
        <v>8538</v>
      </c>
      <c r="CB929" s="45">
        <v>-17512.199999999997</v>
      </c>
      <c r="CC929" s="45">
        <v>-2686.0499999999997</v>
      </c>
      <c r="CD929" s="45">
        <v>63.449999999999996</v>
      </c>
      <c r="CE929" s="45">
        <v>0</v>
      </c>
      <c r="CF929" s="14" t="s">
        <v>9428</v>
      </c>
      <c r="CG929" s="7" t="s">
        <v>8477</v>
      </c>
      <c r="CH929" s="215" t="s">
        <v>8478</v>
      </c>
      <c r="CI929" s="215" t="s">
        <v>8478</v>
      </c>
      <c r="CJ929" s="215" t="s">
        <v>8479</v>
      </c>
      <c r="CK929" s="43" t="s">
        <v>6887</v>
      </c>
      <c r="CL929" s="43" t="s">
        <v>5474</v>
      </c>
      <c r="CM929" s="43" t="s">
        <v>6898</v>
      </c>
      <c r="CN929" s="145">
        <v>-2686.0499999999997</v>
      </c>
      <c r="CO929" s="145">
        <v>-17448.749999999996</v>
      </c>
      <c r="CP929" s="148">
        <v>6678.4229418000359</v>
      </c>
      <c r="CQ929" s="189" t="s">
        <v>5474</v>
      </c>
      <c r="CR929" s="189" t="s">
        <v>5474</v>
      </c>
      <c r="CS929" s="99" t="s">
        <v>5474</v>
      </c>
      <c r="CT929" s="167" t="s">
        <v>5474</v>
      </c>
      <c r="CU929" s="43" t="s">
        <v>5474</v>
      </c>
      <c r="CV929" s="43" t="s">
        <v>5474</v>
      </c>
      <c r="CW929" s="43" t="s">
        <v>5474</v>
      </c>
      <c r="CX929" s="43" t="s">
        <v>5474</v>
      </c>
      <c r="CY929" s="43" t="s">
        <v>5474</v>
      </c>
      <c r="CZ929" s="43" t="s">
        <v>5474</v>
      </c>
      <c r="DA929" s="42" t="s">
        <v>5474</v>
      </c>
      <c r="DB929" s="42" t="s">
        <v>5474</v>
      </c>
      <c r="DC929" s="42" t="s">
        <v>5474</v>
      </c>
      <c r="DD929" s="42" t="s">
        <v>5474</v>
      </c>
      <c r="DE929" s="42" t="s">
        <v>5474</v>
      </c>
      <c r="DF929" s="42" t="s">
        <v>5474</v>
      </c>
      <c r="DG929" s="42" t="s">
        <v>5474</v>
      </c>
      <c r="DH929" s="42" t="s">
        <v>5474</v>
      </c>
    </row>
    <row r="930" spans="1:112">
      <c r="A930" s="22">
        <v>3454</v>
      </c>
      <c r="B930" s="7" t="s">
        <v>760</v>
      </c>
      <c r="C930" s="21">
        <v>-0.2341</v>
      </c>
      <c r="D930" s="21">
        <v>-0.17510000000000001</v>
      </c>
      <c r="E930" s="21">
        <v>-0.19400000000000001</v>
      </c>
      <c r="F930" s="21">
        <v>-7.3599999999999999E-2</v>
      </c>
      <c r="G930" s="21">
        <v>-7.5300000000000006E-2</v>
      </c>
      <c r="H930" s="21">
        <v>0.66669999999999996</v>
      </c>
      <c r="I930" s="21">
        <v>0.88680000000000003</v>
      </c>
      <c r="J930" s="21">
        <v>3.2300000000000002E-2</v>
      </c>
      <c r="K930" s="21">
        <v>-7.2499999999999995E-2</v>
      </c>
      <c r="L930" s="21">
        <v>-3.09E-2</v>
      </c>
      <c r="M930" s="21">
        <v>7.1000000000000004E-3</v>
      </c>
      <c r="N930" s="21">
        <v>-0.04</v>
      </c>
      <c r="O930" s="21">
        <v>-8.0000000000000002E-3</v>
      </c>
      <c r="P930" s="21">
        <v>5.5999999999999999E-3</v>
      </c>
      <c r="Q930" s="21">
        <v>6.1999999999999998E-3</v>
      </c>
      <c r="R930" s="21">
        <v>3.5000000000000001E-3</v>
      </c>
      <c r="S930" s="21">
        <v>0.1115</v>
      </c>
      <c r="T930" s="21">
        <v>7.7499999999999999E-2</v>
      </c>
      <c r="U930" s="10">
        <v>1.6</v>
      </c>
      <c r="V930" s="10">
        <v>2.95</v>
      </c>
      <c r="W930" s="7">
        <v>3.3</v>
      </c>
      <c r="X930" s="20">
        <v>0.74409999999999998</v>
      </c>
      <c r="Y930" s="75">
        <v>2020</v>
      </c>
      <c r="Z930" s="7">
        <v>2</v>
      </c>
      <c r="AA930" s="7">
        <v>0</v>
      </c>
      <c r="AB930" s="51">
        <v>-12</v>
      </c>
      <c r="AC930" s="51">
        <v>-1</v>
      </c>
      <c r="AD930" s="51"/>
      <c r="AE930" s="51"/>
      <c r="AF930" s="51">
        <v>1</v>
      </c>
      <c r="AG930" s="51"/>
      <c r="AH930" s="20">
        <v>1.1000000000000001E-3</v>
      </c>
      <c r="AI930" s="7" t="s">
        <v>8467</v>
      </c>
      <c r="AJ930" s="67" t="s">
        <v>8757</v>
      </c>
      <c r="AK930" s="44">
        <v>-0.7466216216216216</v>
      </c>
      <c r="AL930" s="44">
        <v>-0.87777777777777688</v>
      </c>
      <c r="AM930" s="44">
        <v>-0.62499999999999856</v>
      </c>
      <c r="AN930" s="25">
        <v>0.38998682476943336</v>
      </c>
      <c r="AO930" s="25">
        <v>0.11857707509881422</v>
      </c>
      <c r="AP930" s="215">
        <v>75.900000000000006</v>
      </c>
      <c r="AQ930" s="215" t="s">
        <v>8552</v>
      </c>
      <c r="AR930" s="44">
        <v>7.9681274900398301E-3</v>
      </c>
      <c r="AS930" s="171" t="s">
        <v>6905</v>
      </c>
      <c r="AT930" s="171" t="s">
        <v>7192</v>
      </c>
      <c r="AU930" s="171" t="s">
        <v>6967</v>
      </c>
      <c r="AV930" s="7" t="s">
        <v>8470</v>
      </c>
      <c r="AW930" s="14" t="s">
        <v>6548</v>
      </c>
      <c r="AX930" s="49" t="s">
        <v>6009</v>
      </c>
      <c r="AY930" s="38" t="s">
        <v>5971</v>
      </c>
      <c r="AZ930" s="14" t="s">
        <v>6702</v>
      </c>
      <c r="BA930" s="49" t="s">
        <v>5967</v>
      </c>
      <c r="BB930" s="38" t="s">
        <v>6007</v>
      </c>
      <c r="BC930" s="7">
        <v>0.7</v>
      </c>
      <c r="BD930" s="14" t="s">
        <v>6081</v>
      </c>
      <c r="BE930" s="49" t="s">
        <v>5967</v>
      </c>
      <c r="BF930" s="38" t="s">
        <v>5971</v>
      </c>
      <c r="BG930" s="7">
        <v>0.6</v>
      </c>
      <c r="BH930" s="45">
        <v>75.762518562990948</v>
      </c>
      <c r="BI930" s="215" t="s">
        <v>8495</v>
      </c>
      <c r="BJ930" s="215" t="s">
        <v>8554</v>
      </c>
      <c r="BK930" s="7">
        <v>1.4</v>
      </c>
      <c r="BL930" s="25">
        <v>1.2000000000000077E-2</v>
      </c>
      <c r="BM930" s="20">
        <v>0.56018750000000006</v>
      </c>
      <c r="BN930" s="20">
        <v>0.48250000000000004</v>
      </c>
      <c r="BO930" s="20">
        <v>0.62374999999999992</v>
      </c>
      <c r="BP930" s="46">
        <v>25.728813559322035</v>
      </c>
      <c r="BQ930" s="215" t="s">
        <v>8540</v>
      </c>
      <c r="BR930" s="79">
        <v>-0.54249451032059737</v>
      </c>
      <c r="BS930" s="9">
        <v>3.7409415787210021E-2</v>
      </c>
      <c r="BT930" s="9">
        <v>2.0381230932116967E-2</v>
      </c>
      <c r="BU930" s="47" t="s">
        <v>5993</v>
      </c>
      <c r="BV930" s="47" t="s">
        <v>5993</v>
      </c>
      <c r="BW930" s="14" t="s">
        <v>5474</v>
      </c>
      <c r="BX930" s="83">
        <v>-0.45099341238471685</v>
      </c>
      <c r="BY930" s="82">
        <v>2.8</v>
      </c>
      <c r="BZ930" s="46">
        <v>27.107142857142861</v>
      </c>
      <c r="CA930" s="48" t="s">
        <v>5474</v>
      </c>
      <c r="CB930" s="45">
        <v>-910.80000000000007</v>
      </c>
      <c r="CC930" s="45">
        <v>-75.900000000000006</v>
      </c>
      <c r="CD930" s="45">
        <v>0</v>
      </c>
      <c r="CE930" s="45">
        <v>0</v>
      </c>
      <c r="CF930" s="14" t="s">
        <v>9429</v>
      </c>
      <c r="CG930" s="7" t="s">
        <v>8556</v>
      </c>
      <c r="CH930" s="215" t="s">
        <v>8498</v>
      </c>
      <c r="CI930" s="215" t="s">
        <v>8479</v>
      </c>
      <c r="CJ930" s="215" t="s">
        <v>8479</v>
      </c>
      <c r="CK930" s="43" t="s">
        <v>6968</v>
      </c>
      <c r="CL930" s="43" t="s">
        <v>5474</v>
      </c>
      <c r="CM930" s="43" t="s">
        <v>5474</v>
      </c>
      <c r="CN930" s="145">
        <v>-75.900000000000006</v>
      </c>
      <c r="CO930" s="145">
        <v>-910.80000000000007</v>
      </c>
      <c r="CP930" s="148">
        <v>5750.3751589310132</v>
      </c>
      <c r="CQ930" s="189" t="s">
        <v>5474</v>
      </c>
      <c r="CR930" s="189" t="s">
        <v>5474</v>
      </c>
      <c r="CS930" s="99" t="s">
        <v>5474</v>
      </c>
      <c r="CT930" s="167" t="s">
        <v>5474</v>
      </c>
      <c r="CU930" s="43" t="s">
        <v>5474</v>
      </c>
      <c r="CV930" s="43" t="s">
        <v>5474</v>
      </c>
      <c r="CW930" s="43" t="s">
        <v>5474</v>
      </c>
      <c r="CX930" s="43" t="s">
        <v>5474</v>
      </c>
      <c r="CY930" s="43" t="s">
        <v>5474</v>
      </c>
      <c r="CZ930" s="43" t="s">
        <v>5474</v>
      </c>
      <c r="DA930" s="42" t="s">
        <v>5474</v>
      </c>
      <c r="DB930" s="42" t="s">
        <v>5474</v>
      </c>
      <c r="DC930" s="42" t="s">
        <v>5474</v>
      </c>
      <c r="DD930" s="42" t="s">
        <v>5474</v>
      </c>
      <c r="DE930" s="42" t="s">
        <v>5474</v>
      </c>
      <c r="DF930" s="42" t="s">
        <v>5474</v>
      </c>
      <c r="DG930" s="42" t="s">
        <v>5474</v>
      </c>
      <c r="DH930" s="42" t="s">
        <v>5474</v>
      </c>
    </row>
    <row r="931" spans="1:112">
      <c r="A931" s="22">
        <v>5324</v>
      </c>
      <c r="B931" s="7" t="s">
        <v>1105</v>
      </c>
      <c r="C931" s="21">
        <v>37.086799999999997</v>
      </c>
      <c r="D931" s="21">
        <v>12.2844</v>
      </c>
      <c r="E931" s="21">
        <v>13.822100000000001</v>
      </c>
      <c r="F931" s="21">
        <v>10.4298</v>
      </c>
      <c r="G931" s="21">
        <v>1.7871999999999999</v>
      </c>
      <c r="H931" s="21">
        <v>-0.41670000000000001</v>
      </c>
      <c r="I931" s="21">
        <v>-1.4146000000000001</v>
      </c>
      <c r="J931" s="21">
        <v>-2.2888999999999999</v>
      </c>
      <c r="K931" s="21">
        <v>-0.30180000000000001</v>
      </c>
      <c r="L931" s="21">
        <v>0.28289999999999998</v>
      </c>
      <c r="M931" s="21">
        <v>-7.8200000000000006E-2</v>
      </c>
      <c r="N931" s="21">
        <v>-0.73060000000000003</v>
      </c>
      <c r="O931" s="21">
        <v>0.3382</v>
      </c>
      <c r="P931" s="21">
        <v>-0.29389999999999999</v>
      </c>
      <c r="Q931" s="21">
        <v>-4.7800000000000002E-2</v>
      </c>
      <c r="R931" s="21">
        <v>-9.5999999999999992E-3</v>
      </c>
      <c r="S931" s="21">
        <v>-1.9099999999999999E-2</v>
      </c>
      <c r="T931" s="21">
        <v>2.8E-3</v>
      </c>
      <c r="U931" s="10">
        <v>-0.57999999999999996</v>
      </c>
      <c r="V931" s="10">
        <v>-0.96</v>
      </c>
      <c r="W931" s="7">
        <v>0</v>
      </c>
      <c r="X931" s="20">
        <v>0</v>
      </c>
      <c r="Y931" s="75"/>
      <c r="Z931" s="7"/>
      <c r="AA931" s="7"/>
      <c r="AB931" s="51">
        <v>-3</v>
      </c>
      <c r="AC931" s="51">
        <v>-1</v>
      </c>
      <c r="AD931" s="51"/>
      <c r="AE931" s="51"/>
      <c r="AF931" s="51"/>
      <c r="AG931" s="51"/>
      <c r="AH931" s="20">
        <v>0</v>
      </c>
      <c r="AI931" s="7" t="s">
        <v>8493</v>
      </c>
      <c r="AJ931" s="67" t="s">
        <v>8494</v>
      </c>
      <c r="AK931" s="44">
        <v>-0.89176470588235279</v>
      </c>
      <c r="AL931" s="44">
        <v>-0.8571428571428571</v>
      </c>
      <c r="AM931" s="44">
        <v>0.60000000000000708</v>
      </c>
      <c r="AN931" s="25">
        <v>0.44456066945606693</v>
      </c>
      <c r="AO931" s="25">
        <v>6.5899581589958053E-2</v>
      </c>
      <c r="AP931" s="215">
        <v>9.56</v>
      </c>
      <c r="AQ931" s="215" t="s">
        <v>8552</v>
      </c>
      <c r="AR931" s="44">
        <v>6.3157894736842104E-3</v>
      </c>
      <c r="AS931" s="171" t="s">
        <v>6905</v>
      </c>
      <c r="AT931" s="171" t="s">
        <v>6910</v>
      </c>
      <c r="AU931" s="171" t="s">
        <v>6980</v>
      </c>
      <c r="AV931" s="7" t="s">
        <v>8470</v>
      </c>
      <c r="AW931" s="14" t="s">
        <v>7046</v>
      </c>
      <c r="AX931" s="49" t="s">
        <v>6039</v>
      </c>
      <c r="AY931" s="38" t="s">
        <v>6047</v>
      </c>
      <c r="AZ931" s="14" t="s">
        <v>6775</v>
      </c>
      <c r="BA931" s="49" t="s">
        <v>5967</v>
      </c>
      <c r="BB931" s="38" t="s">
        <v>5961</v>
      </c>
      <c r="BC931" s="7">
        <v>2.2000000000000002</v>
      </c>
      <c r="BD931" s="14" t="s">
        <v>6081</v>
      </c>
      <c r="BE931" s="49" t="s">
        <v>5967</v>
      </c>
      <c r="BF931" s="38" t="s">
        <v>6007</v>
      </c>
      <c r="BG931" s="7">
        <v>1</v>
      </c>
      <c r="BH931" s="45">
        <v>158.27976831584067</v>
      </c>
      <c r="BI931" s="215" t="s">
        <v>8495</v>
      </c>
      <c r="BJ931" s="215" t="s">
        <v>8554</v>
      </c>
      <c r="BK931" s="7">
        <v>0.9</v>
      </c>
      <c r="BL931" s="25">
        <v>6.3157894736842633E-3</v>
      </c>
      <c r="BM931" s="20">
        <v>0.71950000000000003</v>
      </c>
      <c r="BN931" s="20">
        <v>1</v>
      </c>
      <c r="BO931" s="20">
        <v>0.48999999999999994</v>
      </c>
      <c r="BP931" s="46" t="s">
        <v>8473</v>
      </c>
      <c r="BQ931" s="215" t="s">
        <v>8473</v>
      </c>
      <c r="BR931" s="79" t="s">
        <v>8473</v>
      </c>
      <c r="BS931" s="9">
        <v>0</v>
      </c>
      <c r="BT931" s="9">
        <v>0</v>
      </c>
      <c r="BU931" s="47" t="s">
        <v>5993</v>
      </c>
      <c r="BV931" s="47" t="s">
        <v>5993</v>
      </c>
      <c r="BW931" s="14" t="s">
        <v>5474</v>
      </c>
      <c r="BX931" s="83" t="s">
        <v>8473</v>
      </c>
      <c r="BY931" s="82" t="s">
        <v>8473</v>
      </c>
      <c r="BZ931" s="46" t="s">
        <v>8473</v>
      </c>
      <c r="CA931" s="48" t="s">
        <v>5474</v>
      </c>
      <c r="CB931" s="45">
        <v>-28.68</v>
      </c>
      <c r="CC931" s="45">
        <v>-9.56</v>
      </c>
      <c r="CD931" s="45">
        <v>0</v>
      </c>
      <c r="CE931" s="45">
        <v>0</v>
      </c>
      <c r="CF931" s="14" t="s">
        <v>9430</v>
      </c>
      <c r="CG931" s="7" t="s">
        <v>8477</v>
      </c>
      <c r="CH931" s="215" t="s">
        <v>8478</v>
      </c>
      <c r="CI931" s="215" t="s">
        <v>8546</v>
      </c>
      <c r="CJ931" s="215" t="s">
        <v>8479</v>
      </c>
      <c r="CK931" s="43" t="s">
        <v>6965</v>
      </c>
      <c r="CL931" s="43" t="s">
        <v>8480</v>
      </c>
      <c r="CM931" s="43" t="s">
        <v>6898</v>
      </c>
      <c r="CN931" s="145">
        <v>-9.56</v>
      </c>
      <c r="CO931" s="145">
        <v>-28.68</v>
      </c>
      <c r="CP931" s="148">
        <v>1513.1545850994369</v>
      </c>
      <c r="CQ931" s="189" t="s">
        <v>5474</v>
      </c>
      <c r="CR931" s="189" t="s">
        <v>5474</v>
      </c>
      <c r="CS931" s="99" t="s">
        <v>5474</v>
      </c>
      <c r="CT931" s="167" t="s">
        <v>5474</v>
      </c>
      <c r="CU931" s="43" t="s">
        <v>5474</v>
      </c>
      <c r="CV931" s="43" t="s">
        <v>5474</v>
      </c>
      <c r="CW931" s="43" t="s">
        <v>5474</v>
      </c>
      <c r="CX931" s="43" t="s">
        <v>5474</v>
      </c>
      <c r="CY931" s="43" t="s">
        <v>5474</v>
      </c>
      <c r="CZ931" s="43" t="s">
        <v>5474</v>
      </c>
      <c r="DA931" s="42" t="s">
        <v>5474</v>
      </c>
      <c r="DB931" s="42" t="s">
        <v>5474</v>
      </c>
      <c r="DC931" s="42" t="s">
        <v>5474</v>
      </c>
      <c r="DD931" s="42" t="s">
        <v>5474</v>
      </c>
      <c r="DE931" s="42" t="s">
        <v>5474</v>
      </c>
      <c r="DF931" s="42" t="s">
        <v>5474</v>
      </c>
      <c r="DG931" s="42" t="s">
        <v>5474</v>
      </c>
      <c r="DH931" s="42" t="s">
        <v>5474</v>
      </c>
    </row>
    <row r="932" spans="1:112">
      <c r="A932" s="22">
        <v>1473</v>
      </c>
      <c r="B932" s="7" t="s">
        <v>122</v>
      </c>
      <c r="C932" s="21">
        <v>0.70820000000000005</v>
      </c>
      <c r="D932" s="21">
        <v>0.12809999999999999</v>
      </c>
      <c r="E932" s="21">
        <v>0.95340000000000003</v>
      </c>
      <c r="F932" s="21">
        <v>6.1800000000000001E-2</v>
      </c>
      <c r="G932" s="21">
        <v>-9.9199999999999997E-2</v>
      </c>
      <c r="H932" s="21">
        <v>-3.7097000000000002</v>
      </c>
      <c r="I932" s="21">
        <v>3.4500000000000003E-2</v>
      </c>
      <c r="J932" s="21">
        <v>0.33750000000000002</v>
      </c>
      <c r="K932" s="21">
        <v>-8.8499999999999995E-2</v>
      </c>
      <c r="L932" s="21">
        <v>-1.6799999999999999E-2</v>
      </c>
      <c r="M932" s="21">
        <v>-9.4999999999999998E-3</v>
      </c>
      <c r="N932" s="21">
        <v>-0.1598</v>
      </c>
      <c r="O932" s="21">
        <v>-9.7999999999999997E-3</v>
      </c>
      <c r="P932" s="21">
        <v>-3.3000000000000002E-2</v>
      </c>
      <c r="Q932" s="21">
        <v>-1.5699999999999999E-2</v>
      </c>
      <c r="R932" s="21">
        <v>-1.0999999999999999E-2</v>
      </c>
      <c r="S932" s="21">
        <v>-1.5E-3</v>
      </c>
      <c r="T932" s="21">
        <v>2.8E-3</v>
      </c>
      <c r="U932" s="10">
        <v>-0.53</v>
      </c>
      <c r="V932" s="10">
        <v>-2.1800000000000002</v>
      </c>
      <c r="W932" s="7">
        <v>0.58069999999999999</v>
      </c>
      <c r="X932" s="20">
        <v>0.84719999999999995</v>
      </c>
      <c r="Y932" s="75">
        <v>2020</v>
      </c>
      <c r="Z932" s="7">
        <v>0.2</v>
      </c>
      <c r="AA932" s="7">
        <v>0</v>
      </c>
      <c r="AB932" s="51">
        <v>-74</v>
      </c>
      <c r="AC932" s="51">
        <v>5</v>
      </c>
      <c r="AD932" s="51"/>
      <c r="AE932" s="51"/>
      <c r="AF932" s="51"/>
      <c r="AG932" s="51">
        <v>1</v>
      </c>
      <c r="AH932" s="20">
        <v>0</v>
      </c>
      <c r="AI932" s="7" t="s">
        <v>8467</v>
      </c>
      <c r="AJ932" s="67" t="s">
        <v>8494</v>
      </c>
      <c r="AK932" s="44">
        <v>-0.82666666666666699</v>
      </c>
      <c r="AL932" s="44">
        <v>-0.86956521739130543</v>
      </c>
      <c r="AM932" s="44">
        <v>-1</v>
      </c>
      <c r="AN932" s="25">
        <v>0.21802325581395349</v>
      </c>
      <c r="AO932" s="25">
        <v>6.6860465116278994E-2</v>
      </c>
      <c r="AP932" s="215">
        <v>17.2</v>
      </c>
      <c r="AQ932" s="215" t="s">
        <v>8552</v>
      </c>
      <c r="AR932" s="44">
        <v>2.91545189504373E-3</v>
      </c>
      <c r="AS932" s="171" t="s">
        <v>6905</v>
      </c>
      <c r="AT932" s="171" t="s">
        <v>6950</v>
      </c>
      <c r="AU932" s="171" t="s">
        <v>7043</v>
      </c>
      <c r="AV932" s="7" t="s">
        <v>8470</v>
      </c>
      <c r="AW932" s="14" t="s">
        <v>6934</v>
      </c>
      <c r="AX932" s="49" t="s">
        <v>6039</v>
      </c>
      <c r="AY932" s="38" t="s">
        <v>6047</v>
      </c>
      <c r="AZ932" s="14" t="s">
        <v>6526</v>
      </c>
      <c r="BA932" s="49" t="s">
        <v>5967</v>
      </c>
      <c r="BB932" s="38" t="s">
        <v>6007</v>
      </c>
      <c r="BC932" s="7">
        <v>0.1</v>
      </c>
      <c r="BD932" s="14" t="s">
        <v>6002</v>
      </c>
      <c r="BE932" s="49" t="s">
        <v>5960</v>
      </c>
      <c r="BF932" s="38" t="s">
        <v>5971</v>
      </c>
      <c r="BG932" s="7">
        <v>0.8</v>
      </c>
      <c r="BH932" s="45">
        <v>32.592251813292734</v>
      </c>
      <c r="BI932" s="215" t="s">
        <v>8495</v>
      </c>
      <c r="BJ932" s="215" t="s">
        <v>8554</v>
      </c>
      <c r="BK932" s="7">
        <v>1</v>
      </c>
      <c r="BL932" s="25">
        <v>0</v>
      </c>
      <c r="BM932" s="20">
        <v>0.66656250000000006</v>
      </c>
      <c r="BN932" s="20">
        <v>0.78</v>
      </c>
      <c r="BO932" s="20">
        <v>0.57374999999999998</v>
      </c>
      <c r="BP932" s="46" t="s">
        <v>8473</v>
      </c>
      <c r="BQ932" s="215" t="s">
        <v>8473</v>
      </c>
      <c r="BR932" s="79" t="s">
        <v>8473</v>
      </c>
      <c r="BS932" s="9">
        <v>2.774929453395325E-2</v>
      </c>
      <c r="BT932" s="9">
        <v>5.7443028053330014E-3</v>
      </c>
      <c r="BU932" s="47" t="s">
        <v>5993</v>
      </c>
      <c r="BV932" s="47" t="s">
        <v>5993</v>
      </c>
      <c r="BW932" s="14" t="s">
        <v>5474</v>
      </c>
      <c r="BX932" s="83" t="s">
        <v>8473</v>
      </c>
      <c r="BY932" s="82" t="s">
        <v>8473</v>
      </c>
      <c r="BZ932" s="46" t="s">
        <v>8473</v>
      </c>
      <c r="CA932" s="48" t="s">
        <v>8475</v>
      </c>
      <c r="CB932" s="45">
        <v>-1272.8</v>
      </c>
      <c r="CC932" s="45">
        <v>86</v>
      </c>
      <c r="CD932" s="45">
        <v>0</v>
      </c>
      <c r="CE932" s="45">
        <v>0</v>
      </c>
      <c r="CF932" s="14" t="s">
        <v>9431</v>
      </c>
      <c r="CG932" s="7" t="s">
        <v>8556</v>
      </c>
      <c r="CH932" s="215" t="s">
        <v>8478</v>
      </c>
      <c r="CI932" s="215" t="s">
        <v>8546</v>
      </c>
      <c r="CJ932" s="215" t="s">
        <v>8479</v>
      </c>
      <c r="CK932" s="43" t="s">
        <v>6887</v>
      </c>
      <c r="CL932" s="43" t="s">
        <v>8480</v>
      </c>
      <c r="CM932" s="43" t="s">
        <v>6898</v>
      </c>
      <c r="CN932" s="145">
        <v>86</v>
      </c>
      <c r="CO932" s="145">
        <v>-1272.8</v>
      </c>
      <c r="CP932" s="148">
        <v>560.58673118863499</v>
      </c>
      <c r="CQ932" s="189" t="s">
        <v>5474</v>
      </c>
      <c r="CR932" s="189" t="s">
        <v>5474</v>
      </c>
      <c r="CS932" s="99" t="s">
        <v>5474</v>
      </c>
      <c r="CT932" s="167" t="s">
        <v>5474</v>
      </c>
      <c r="CU932" s="43" t="s">
        <v>5474</v>
      </c>
      <c r="CV932" s="43" t="s">
        <v>5474</v>
      </c>
      <c r="CW932" s="43" t="s">
        <v>5474</v>
      </c>
      <c r="CX932" s="43" t="s">
        <v>5474</v>
      </c>
      <c r="CY932" s="43" t="s">
        <v>5474</v>
      </c>
      <c r="CZ932" s="43" t="s">
        <v>5474</v>
      </c>
      <c r="DA932" s="42" t="s">
        <v>5474</v>
      </c>
      <c r="DB932" s="42" t="s">
        <v>5474</v>
      </c>
      <c r="DC932" s="42" t="s">
        <v>5474</v>
      </c>
      <c r="DD932" s="42" t="s">
        <v>5474</v>
      </c>
      <c r="DE932" s="42" t="s">
        <v>5474</v>
      </c>
      <c r="DF932" s="42" t="s">
        <v>5474</v>
      </c>
      <c r="DG932" s="42" t="s">
        <v>5474</v>
      </c>
      <c r="DH932" s="42" t="s">
        <v>5474</v>
      </c>
    </row>
    <row r="933" spans="1:112">
      <c r="A933" s="22">
        <v>6158</v>
      </c>
      <c r="B933" s="7" t="s">
        <v>1249</v>
      </c>
      <c r="C933" s="21">
        <v>-5.8599999999999999E-2</v>
      </c>
      <c r="D933" s="21">
        <v>-3.7600000000000001E-2</v>
      </c>
      <c r="E933" s="21">
        <v>-7.4399999999999994E-2</v>
      </c>
      <c r="F933" s="21">
        <v>-9.5299999999999996E-2</v>
      </c>
      <c r="G933" s="21">
        <v>0.25800000000000001</v>
      </c>
      <c r="H933" s="21">
        <v>1.4127000000000001</v>
      </c>
      <c r="I933" s="21">
        <v>0.20630000000000001</v>
      </c>
      <c r="J933" s="21">
        <v>1.5</v>
      </c>
      <c r="K933" s="21">
        <v>6.1400000000000003E-2</v>
      </c>
      <c r="L933" s="21">
        <v>7.9000000000000008E-3</v>
      </c>
      <c r="M933" s="21">
        <v>2.1499999999999998E-2</v>
      </c>
      <c r="N933" s="21">
        <v>6.1899999999999997E-2</v>
      </c>
      <c r="O933" s="21">
        <v>4.5999999999999999E-3</v>
      </c>
      <c r="P933" s="21">
        <v>8.8099999999999998E-2</v>
      </c>
      <c r="Q933" s="21">
        <v>4.1500000000000002E-2</v>
      </c>
      <c r="R933" s="21">
        <v>1.61E-2</v>
      </c>
      <c r="S933" s="21">
        <v>8.5699999999999998E-2</v>
      </c>
      <c r="T933" s="21">
        <v>5.1200000000000002E-2</v>
      </c>
      <c r="U933" s="10">
        <v>2.15</v>
      </c>
      <c r="V933" s="10">
        <v>3.87</v>
      </c>
      <c r="W933" s="7">
        <v>2.6442000000000001</v>
      </c>
      <c r="X933" s="20">
        <v>0.76390000000000002</v>
      </c>
      <c r="Y933" s="75">
        <v>2020</v>
      </c>
      <c r="Z933" s="7">
        <v>0.5</v>
      </c>
      <c r="AA933" s="7">
        <v>0</v>
      </c>
      <c r="AB933" s="51">
        <v>147</v>
      </c>
      <c r="AC933" s="51">
        <v>7</v>
      </c>
      <c r="AD933" s="51"/>
      <c r="AE933" s="51"/>
      <c r="AF933" s="51"/>
      <c r="AG933" s="51"/>
      <c r="AH933" s="20">
        <v>4.0000000000000002E-4</v>
      </c>
      <c r="AI933" s="7" t="s">
        <v>8481</v>
      </c>
      <c r="AJ933" s="67" t="s">
        <v>8482</v>
      </c>
      <c r="AK933" s="44">
        <v>0.50473186119873814</v>
      </c>
      <c r="AL933" s="44">
        <v>-0.80512820512820493</v>
      </c>
      <c r="AM933" s="44">
        <v>1</v>
      </c>
      <c r="AN933" s="25">
        <v>0.47885196374622357</v>
      </c>
      <c r="AO933" s="25">
        <v>0.2945619335347433</v>
      </c>
      <c r="AP933" s="215">
        <v>33.1</v>
      </c>
      <c r="AQ933" s="215" t="s">
        <v>8552</v>
      </c>
      <c r="AR933" s="44">
        <v>3.5993740219092303E-2</v>
      </c>
      <c r="AS933" s="171" t="s">
        <v>7492</v>
      </c>
      <c r="AT933" s="171" t="s">
        <v>7281</v>
      </c>
      <c r="AU933" s="171" t="s">
        <v>7213</v>
      </c>
      <c r="AV933" s="7" t="s">
        <v>5474</v>
      </c>
      <c r="AW933" s="14" t="s">
        <v>6735</v>
      </c>
      <c r="AX933" s="49" t="s">
        <v>6337</v>
      </c>
      <c r="AY933" s="38" t="s">
        <v>6047</v>
      </c>
      <c r="AZ933" s="14" t="s">
        <v>6792</v>
      </c>
      <c r="BA933" s="49" t="s">
        <v>5993</v>
      </c>
      <c r="BB933" s="38" t="s">
        <v>5993</v>
      </c>
      <c r="BC933" s="7">
        <v>0.2</v>
      </c>
      <c r="BD933" s="14" t="s">
        <v>6149</v>
      </c>
      <c r="BE933" s="49" t="s">
        <v>5967</v>
      </c>
      <c r="BF933" s="38" t="s">
        <v>5961</v>
      </c>
      <c r="BG933" s="7">
        <v>4</v>
      </c>
      <c r="BH933" s="45">
        <v>389.81762796988488</v>
      </c>
      <c r="BI933" s="215" t="s">
        <v>8489</v>
      </c>
      <c r="BJ933" s="215" t="s">
        <v>8554</v>
      </c>
      <c r="BK933" s="7">
        <v>1.6</v>
      </c>
      <c r="BL933" s="25">
        <v>2.6356589147286866E-2</v>
      </c>
      <c r="BM933" s="20">
        <v>0.62937500000000002</v>
      </c>
      <c r="BN933" s="20">
        <v>0.56750000000000012</v>
      </c>
      <c r="BO933" s="20">
        <v>0.67999999999999994</v>
      </c>
      <c r="BP933" s="46">
        <v>8.5529715762273906</v>
      </c>
      <c r="BQ933" s="215" t="s">
        <v>8558</v>
      </c>
      <c r="BR933" s="79">
        <v>0.44240936555891247</v>
      </c>
      <c r="BS933" s="9">
        <v>7.360460940957636E-2</v>
      </c>
      <c r="BT933" s="9">
        <v>9.2019090135397885E-3</v>
      </c>
      <c r="BU933" s="47" t="s">
        <v>5993</v>
      </c>
      <c r="BV933" s="47" t="s">
        <v>5993</v>
      </c>
      <c r="BW933" s="14" t="s">
        <v>5474</v>
      </c>
      <c r="BX933" s="83">
        <v>0.73089123867069494</v>
      </c>
      <c r="BY933" s="82">
        <v>3.75</v>
      </c>
      <c r="BZ933" s="46">
        <v>8.8266666666666662</v>
      </c>
      <c r="CA933" s="48" t="s">
        <v>8475</v>
      </c>
      <c r="CB933" s="45">
        <v>4865.7</v>
      </c>
      <c r="CC933" s="45">
        <v>231.70000000000002</v>
      </c>
      <c r="CD933" s="45">
        <v>0</v>
      </c>
      <c r="CE933" s="45">
        <v>0</v>
      </c>
      <c r="CF933" s="14" t="s">
        <v>9432</v>
      </c>
      <c r="CG933" s="7" t="s">
        <v>8477</v>
      </c>
      <c r="CH933" s="215" t="s">
        <v>8498</v>
      </c>
      <c r="CI933" s="215" t="s">
        <v>8479</v>
      </c>
      <c r="CJ933" s="215" t="s">
        <v>8479</v>
      </c>
      <c r="CK933" s="43" t="s">
        <v>5474</v>
      </c>
      <c r="CL933" s="43" t="s">
        <v>8480</v>
      </c>
      <c r="CM933" s="43" t="s">
        <v>6898</v>
      </c>
      <c r="CN933" s="145">
        <v>231.70000000000002</v>
      </c>
      <c r="CO933" s="145">
        <v>4865.7</v>
      </c>
      <c r="CP933" s="148">
        <v>12902.96348580319</v>
      </c>
      <c r="CQ933" s="189" t="s">
        <v>5474</v>
      </c>
      <c r="CR933" s="189" t="s">
        <v>5474</v>
      </c>
      <c r="CS933" s="99" t="s">
        <v>5474</v>
      </c>
      <c r="CT933" s="167" t="s">
        <v>5474</v>
      </c>
      <c r="CU933" s="43" t="s">
        <v>5474</v>
      </c>
      <c r="CV933" s="43" t="s">
        <v>5474</v>
      </c>
      <c r="CW933" s="43" t="s">
        <v>5474</v>
      </c>
      <c r="CX933" s="43" t="s">
        <v>5474</v>
      </c>
      <c r="CY933" s="43" t="s">
        <v>5474</v>
      </c>
      <c r="CZ933" s="43" t="s">
        <v>5474</v>
      </c>
      <c r="DA933" s="42" t="s">
        <v>5474</v>
      </c>
      <c r="DB933" s="42" t="s">
        <v>5474</v>
      </c>
      <c r="DC933" s="42" t="s">
        <v>5474</v>
      </c>
      <c r="DD933" s="42" t="s">
        <v>5474</v>
      </c>
      <c r="DE933" s="42" t="s">
        <v>5474</v>
      </c>
      <c r="DF933" s="42" t="s">
        <v>5474</v>
      </c>
      <c r="DG933" s="42" t="s">
        <v>5474</v>
      </c>
      <c r="DH933" s="42" t="s">
        <v>5474</v>
      </c>
    </row>
    <row r="934" spans="1:112">
      <c r="A934" s="22">
        <v>2353</v>
      </c>
      <c r="B934" s="7" t="s">
        <v>342</v>
      </c>
      <c r="C934" s="21">
        <v>-0.1305</v>
      </c>
      <c r="D934" s="21">
        <v>0.1231</v>
      </c>
      <c r="E934" s="21">
        <v>-1.84E-2</v>
      </c>
      <c r="F934" s="21">
        <v>-2.1499999999999998E-2</v>
      </c>
      <c r="G934" s="21">
        <v>0.28860000000000002</v>
      </c>
      <c r="H934" s="21">
        <v>6.59E-2</v>
      </c>
      <c r="I934" s="21">
        <v>1.425</v>
      </c>
      <c r="J934" s="21">
        <v>2.2414000000000001</v>
      </c>
      <c r="K934" s="21">
        <v>4.0000000000000001E-3</v>
      </c>
      <c r="L934" s="21">
        <v>1.14E-2</v>
      </c>
      <c r="M934" s="21">
        <v>9.7000000000000003E-3</v>
      </c>
      <c r="N934" s="21">
        <v>1.0699999999999999E-2</v>
      </c>
      <c r="O934" s="21">
        <v>1.7500000000000002E-2</v>
      </c>
      <c r="P934" s="21">
        <v>2.7099999999999999E-2</v>
      </c>
      <c r="Q934" s="21">
        <v>2.7900000000000001E-2</v>
      </c>
      <c r="R934" s="21">
        <v>9.1999999999999998E-3</v>
      </c>
      <c r="S934" s="21">
        <v>3.27E-2</v>
      </c>
      <c r="T934" s="21">
        <v>1.29E-2</v>
      </c>
      <c r="U934" s="10">
        <v>1.88</v>
      </c>
      <c r="V934" s="10">
        <v>3.29</v>
      </c>
      <c r="W934" s="7">
        <v>0.84940000000000004</v>
      </c>
      <c r="X934" s="20">
        <v>0.79490000000000005</v>
      </c>
      <c r="Y934" s="75">
        <v>2020</v>
      </c>
      <c r="Z934" s="7">
        <v>1.5</v>
      </c>
      <c r="AA934" s="7">
        <v>0</v>
      </c>
      <c r="AB934" s="51">
        <v>-23235</v>
      </c>
      <c r="AC934" s="51">
        <v>-1709</v>
      </c>
      <c r="AD934" s="51">
        <v>38</v>
      </c>
      <c r="AE934" s="51">
        <v>3</v>
      </c>
      <c r="AF934" s="51">
        <v>-617</v>
      </c>
      <c r="AG934" s="51">
        <v>-537</v>
      </c>
      <c r="AH934" s="20">
        <v>2.7300000000000001E-2</v>
      </c>
      <c r="AI934" s="7" t="s">
        <v>8467</v>
      </c>
      <c r="AJ934" s="67" t="s">
        <v>8494</v>
      </c>
      <c r="AK934" s="44">
        <v>-0.79120879120879117</v>
      </c>
      <c r="AL934" s="44">
        <v>-0.84545454545454524</v>
      </c>
      <c r="AM934" s="44">
        <v>0.66666666666667063</v>
      </c>
      <c r="AN934" s="25">
        <v>0.54491017964071864</v>
      </c>
      <c r="AO934" s="25">
        <v>0.21956087824351297</v>
      </c>
      <c r="AP934" s="215">
        <v>25.05</v>
      </c>
      <c r="AQ934" s="215" t="s">
        <v>8552</v>
      </c>
      <c r="AR934" s="44">
        <v>1.00806451612903E-2</v>
      </c>
      <c r="AS934" s="171" t="s">
        <v>7492</v>
      </c>
      <c r="AT934" s="171" t="s">
        <v>7060</v>
      </c>
      <c r="AU934" s="171" t="s">
        <v>6907</v>
      </c>
      <c r="AV934" s="7" t="s">
        <v>8470</v>
      </c>
      <c r="AW934" s="14" t="s">
        <v>6054</v>
      </c>
      <c r="AX934" s="49" t="s">
        <v>6009</v>
      </c>
      <c r="AY934" s="38" t="s">
        <v>6007</v>
      </c>
      <c r="AZ934" s="14" t="s">
        <v>6123</v>
      </c>
      <c r="BA934" s="49" t="s">
        <v>6039</v>
      </c>
      <c r="BB934" s="38" t="s">
        <v>6047</v>
      </c>
      <c r="BC934" s="7">
        <v>0.2</v>
      </c>
      <c r="BD934" s="14" t="s">
        <v>6079</v>
      </c>
      <c r="BE934" s="49" t="s">
        <v>5967</v>
      </c>
      <c r="BF934" s="38" t="s">
        <v>5961</v>
      </c>
      <c r="BG934" s="7">
        <v>1.2</v>
      </c>
      <c r="BH934" s="45">
        <v>7125.0452704850841</v>
      </c>
      <c r="BI934" s="215" t="s">
        <v>8592</v>
      </c>
      <c r="BJ934" s="215" t="s">
        <v>8568</v>
      </c>
      <c r="BK934" s="7">
        <v>0.7</v>
      </c>
      <c r="BL934" s="25">
        <v>8.0482897384305547E-3</v>
      </c>
      <c r="BM934" s="20">
        <v>0.63775000000000004</v>
      </c>
      <c r="BN934" s="20">
        <v>0.60749999999999993</v>
      </c>
      <c r="BO934" s="20">
        <v>0.66249999999999998</v>
      </c>
      <c r="BP934" s="46">
        <v>7.6139817629179332</v>
      </c>
      <c r="BQ934" s="215" t="s">
        <v>8560</v>
      </c>
      <c r="BR934" s="79">
        <v>0.73471190951430487</v>
      </c>
      <c r="BS934" s="9">
        <v>2.7894997895048679E-2</v>
      </c>
      <c r="BT934" s="9">
        <v>5.3716000915601914E-2</v>
      </c>
      <c r="BU934" s="47" t="s">
        <v>5993</v>
      </c>
      <c r="BV934" s="47">
        <v>44377</v>
      </c>
      <c r="BW934" s="14" t="s">
        <v>8514</v>
      </c>
      <c r="BX934" s="83">
        <v>1.0816542914171656</v>
      </c>
      <c r="BY934" s="82">
        <v>3.28</v>
      </c>
      <c r="BZ934" s="46">
        <v>7.63719512195122</v>
      </c>
      <c r="CA934" s="48" t="s">
        <v>8526</v>
      </c>
      <c r="CB934" s="45">
        <v>-582036.75</v>
      </c>
      <c r="CC934" s="45">
        <v>-42810.450000000004</v>
      </c>
      <c r="CD934" s="45">
        <v>951.9</v>
      </c>
      <c r="CE934" s="45">
        <v>75.150000000000006</v>
      </c>
      <c r="CF934" s="14" t="s">
        <v>9433</v>
      </c>
      <c r="CG934" s="7" t="s">
        <v>8477</v>
      </c>
      <c r="CH934" s="215" t="s">
        <v>8498</v>
      </c>
      <c r="CI934" s="215" t="s">
        <v>8478</v>
      </c>
      <c r="CJ934" s="215" t="s">
        <v>8479</v>
      </c>
      <c r="CK934" s="43" t="s">
        <v>5474</v>
      </c>
      <c r="CL934" s="43" t="s">
        <v>5474</v>
      </c>
      <c r="CM934" s="43" t="s">
        <v>5474</v>
      </c>
      <c r="CN934" s="145">
        <v>-42735.3</v>
      </c>
      <c r="CO934" s="145">
        <v>-581084.85</v>
      </c>
      <c r="CP934" s="148">
        <v>178482.38402565135</v>
      </c>
      <c r="CQ934" s="189" t="s">
        <v>5474</v>
      </c>
      <c r="CR934" s="189" t="s">
        <v>5474</v>
      </c>
      <c r="CS934" s="99" t="s">
        <v>5474</v>
      </c>
      <c r="CT934" s="167" t="s">
        <v>5474</v>
      </c>
      <c r="CU934" s="43" t="s">
        <v>5474</v>
      </c>
      <c r="CV934" s="43" t="s">
        <v>5474</v>
      </c>
      <c r="CW934" s="43" t="s">
        <v>5474</v>
      </c>
      <c r="CX934" s="43" t="s">
        <v>5474</v>
      </c>
      <c r="CY934" s="43" t="s">
        <v>5474</v>
      </c>
      <c r="CZ934" s="43" t="s">
        <v>5474</v>
      </c>
      <c r="DA934" s="42" t="s">
        <v>5474</v>
      </c>
      <c r="DB934" s="42" t="s">
        <v>5474</v>
      </c>
      <c r="DC934" s="42" t="s">
        <v>5474</v>
      </c>
      <c r="DD934" s="42" t="s">
        <v>5474</v>
      </c>
      <c r="DE934" s="42" t="s">
        <v>5474</v>
      </c>
      <c r="DF934" s="42" t="s">
        <v>5474</v>
      </c>
      <c r="DG934" s="42" t="s">
        <v>5474</v>
      </c>
      <c r="DH934" s="42" t="s">
        <v>5473</v>
      </c>
    </row>
    <row r="935" spans="1:112">
      <c r="A935" s="22">
        <v>3038</v>
      </c>
      <c r="B935" s="7" t="s">
        <v>610</v>
      </c>
      <c r="C935" s="21">
        <v>4.2200000000000001E-2</v>
      </c>
      <c r="D935" s="21">
        <v>0.14430000000000001</v>
      </c>
      <c r="E935" s="21">
        <v>8.4400000000000003E-2</v>
      </c>
      <c r="F935" s="21">
        <v>0.1646</v>
      </c>
      <c r="G935" s="21">
        <v>7.2900000000000006E-2</v>
      </c>
      <c r="H935" s="21">
        <v>0.17649999999999999</v>
      </c>
      <c r="I935" s="21">
        <v>-0.4118</v>
      </c>
      <c r="J935" s="21">
        <v>-0.24490000000000001</v>
      </c>
      <c r="K935" s="21">
        <v>-1.3100000000000001E-2</v>
      </c>
      <c r="L935" s="21">
        <v>-7.85E-2</v>
      </c>
      <c r="M935" s="21">
        <v>-1.54E-2</v>
      </c>
      <c r="N935" s="21">
        <v>-5.4000000000000003E-3</v>
      </c>
      <c r="O935" s="21">
        <v>-6.4899999999999999E-2</v>
      </c>
      <c r="P935" s="21">
        <v>-9.1000000000000004E-3</v>
      </c>
      <c r="Q935" s="21">
        <v>-9.4999999999999998E-3</v>
      </c>
      <c r="R935" s="21">
        <v>-5.3E-3</v>
      </c>
      <c r="S935" s="21">
        <v>8.6800000000000002E-2</v>
      </c>
      <c r="T935" s="21">
        <v>5.0500000000000003E-2</v>
      </c>
      <c r="U935" s="10">
        <v>0.74</v>
      </c>
      <c r="V935" s="10">
        <v>1.32</v>
      </c>
      <c r="W935" s="7">
        <v>0.74339999999999995</v>
      </c>
      <c r="X935" s="20">
        <v>0.71430000000000005</v>
      </c>
      <c r="Y935" s="75">
        <v>2020</v>
      </c>
      <c r="Z935" s="7">
        <v>1.2</v>
      </c>
      <c r="AA935" s="7">
        <v>0</v>
      </c>
      <c r="AB935" s="51">
        <v>39</v>
      </c>
      <c r="AC935" s="51">
        <v>-82</v>
      </c>
      <c r="AD935" s="51"/>
      <c r="AE935" s="51"/>
      <c r="AF935" s="51">
        <v>1</v>
      </c>
      <c r="AG935" s="51">
        <v>2</v>
      </c>
      <c r="AH935" s="20">
        <v>1.2999999999999999E-3</v>
      </c>
      <c r="AI935" s="7" t="s">
        <v>8493</v>
      </c>
      <c r="AJ935" s="67" t="s">
        <v>8494</v>
      </c>
      <c r="AK935" s="44">
        <v>-0.88481675392670145</v>
      </c>
      <c r="AL935" s="44">
        <v>-0.82051282051281971</v>
      </c>
      <c r="AM935" s="44">
        <v>-0.57142857142856707</v>
      </c>
      <c r="AN935" s="25">
        <v>0.53501400560224088</v>
      </c>
      <c r="AO935" s="25">
        <v>0.10924369747899154</v>
      </c>
      <c r="AP935" s="215">
        <v>17.850000000000001</v>
      </c>
      <c r="AQ935" s="215" t="s">
        <v>8552</v>
      </c>
      <c r="AR935" s="44">
        <v>8.4745762711864302E-3</v>
      </c>
      <c r="AS935" s="171" t="s">
        <v>7492</v>
      </c>
      <c r="AT935" s="171" t="s">
        <v>7073</v>
      </c>
      <c r="AU935" s="171" t="s">
        <v>7113</v>
      </c>
      <c r="AV935" s="7" t="s">
        <v>8470</v>
      </c>
      <c r="AW935" s="14" t="s">
        <v>7410</v>
      </c>
      <c r="AX935" s="49" t="s">
        <v>6009</v>
      </c>
      <c r="AY935" s="38" t="s">
        <v>6007</v>
      </c>
      <c r="AZ935" s="14" t="s">
        <v>6123</v>
      </c>
      <c r="BA935" s="49" t="s">
        <v>5967</v>
      </c>
      <c r="BB935" s="38" t="s">
        <v>6047</v>
      </c>
      <c r="BC935" s="7">
        <v>0.8</v>
      </c>
      <c r="BD935" s="14" t="s">
        <v>6079</v>
      </c>
      <c r="BE935" s="49" t="s">
        <v>5967</v>
      </c>
      <c r="BF935" s="38" t="s">
        <v>5971</v>
      </c>
      <c r="BG935" s="7">
        <v>0.1</v>
      </c>
      <c r="BH935" s="45">
        <v>592.70484622552829</v>
      </c>
      <c r="BI935" s="215" t="s">
        <v>8471</v>
      </c>
      <c r="BJ935" s="215" t="s">
        <v>8554</v>
      </c>
      <c r="BK935" s="7">
        <v>1.1000000000000001</v>
      </c>
      <c r="BL935" s="25">
        <v>8.4745762711865621E-3</v>
      </c>
      <c r="BM935" s="20">
        <v>0.59737499999999999</v>
      </c>
      <c r="BN935" s="20">
        <v>0.66749999999999998</v>
      </c>
      <c r="BO935" s="20">
        <v>0.53999999999999992</v>
      </c>
      <c r="BP935" s="46">
        <v>13.522727272727273</v>
      </c>
      <c r="BQ935" s="215" t="s">
        <v>8569</v>
      </c>
      <c r="BR935" s="79">
        <v>-0.10629131652661071</v>
      </c>
      <c r="BS935" s="9">
        <v>3.5588863969309159E-2</v>
      </c>
      <c r="BT935" s="9">
        <v>6.1019924199734232E-2</v>
      </c>
      <c r="BU935" s="47" t="s">
        <v>5993</v>
      </c>
      <c r="BV935" s="47">
        <v>44391</v>
      </c>
      <c r="BW935" s="14" t="s">
        <v>5474</v>
      </c>
      <c r="BX935" s="83">
        <v>7.2450420168067076E-2</v>
      </c>
      <c r="BY935" s="82">
        <v>1.3399999999999999</v>
      </c>
      <c r="BZ935" s="46">
        <v>13.320895522388062</v>
      </c>
      <c r="CA935" s="48" t="s">
        <v>8485</v>
      </c>
      <c r="CB935" s="45">
        <v>696.15000000000009</v>
      </c>
      <c r="CC935" s="45">
        <v>-1463.7</v>
      </c>
      <c r="CD935" s="45">
        <v>0</v>
      </c>
      <c r="CE935" s="45">
        <v>0</v>
      </c>
      <c r="CF935" s="14" t="s">
        <v>9434</v>
      </c>
      <c r="CG935" s="7" t="s">
        <v>8556</v>
      </c>
      <c r="CH935" s="215" t="s">
        <v>8478</v>
      </c>
      <c r="CI935" s="215" t="s">
        <v>8478</v>
      </c>
      <c r="CJ935" s="215" t="s">
        <v>8479</v>
      </c>
      <c r="CK935" s="43" t="s">
        <v>6887</v>
      </c>
      <c r="CL935" s="43" t="s">
        <v>5474</v>
      </c>
      <c r="CM935" s="43" t="s">
        <v>6898</v>
      </c>
      <c r="CN935" s="145">
        <v>-1463.7</v>
      </c>
      <c r="CO935" s="145">
        <v>696.15000000000009</v>
      </c>
      <c r="CP935" s="148">
        <v>10579.78150512568</v>
      </c>
      <c r="CQ935" s="189" t="s">
        <v>5474</v>
      </c>
      <c r="CR935" s="189" t="s">
        <v>5474</v>
      </c>
      <c r="CS935" s="99" t="s">
        <v>5474</v>
      </c>
      <c r="CT935" s="167" t="s">
        <v>5474</v>
      </c>
      <c r="CU935" s="43" t="s">
        <v>5474</v>
      </c>
      <c r="CV935" s="43" t="s">
        <v>5474</v>
      </c>
      <c r="CW935" s="43" t="s">
        <v>5474</v>
      </c>
      <c r="CX935" s="43" t="s">
        <v>5474</v>
      </c>
      <c r="CY935" s="43" t="s">
        <v>5474</v>
      </c>
      <c r="CZ935" s="43" t="s">
        <v>5474</v>
      </c>
      <c r="DA935" s="42" t="s">
        <v>5474</v>
      </c>
      <c r="DB935" s="42" t="s">
        <v>5474</v>
      </c>
      <c r="DC935" s="42" t="s">
        <v>5474</v>
      </c>
      <c r="DD935" s="42" t="s">
        <v>5474</v>
      </c>
      <c r="DE935" s="42" t="s">
        <v>5474</v>
      </c>
      <c r="DF935" s="42" t="s">
        <v>5474</v>
      </c>
      <c r="DG935" s="42" t="s">
        <v>5474</v>
      </c>
      <c r="DH935" s="42" t="s">
        <v>5474</v>
      </c>
    </row>
    <row r="936" spans="1:112">
      <c r="A936" s="22">
        <v>3357</v>
      </c>
      <c r="B936" s="7" t="s">
        <v>2814</v>
      </c>
      <c r="C936" s="21">
        <v>1.3899999999999999E-2</v>
      </c>
      <c r="D936" s="21">
        <v>0.34920000000000001</v>
      </c>
      <c r="E936" s="21">
        <v>5.1900000000000002E-2</v>
      </c>
      <c r="F936" s="21">
        <v>0.35389999999999999</v>
      </c>
      <c r="G936" s="21">
        <v>0.43390000000000001</v>
      </c>
      <c r="H936" s="21">
        <v>0.37009999999999998</v>
      </c>
      <c r="I936" s="21">
        <v>0.3755</v>
      </c>
      <c r="J936" s="21">
        <v>0.46829999999999999</v>
      </c>
      <c r="K936" s="21">
        <v>1.04E-2</v>
      </c>
      <c r="L936" s="21">
        <v>-2.5999999999999999E-3</v>
      </c>
      <c r="M936" s="21">
        <v>4.7000000000000002E-3</v>
      </c>
      <c r="N936" s="21">
        <v>4.3799999999999999E-2</v>
      </c>
      <c r="O936" s="21">
        <v>7.3000000000000001E-3</v>
      </c>
      <c r="P936" s="21">
        <v>1.4500000000000001E-2</v>
      </c>
      <c r="Q936" s="21">
        <v>7.9000000000000008E-3</v>
      </c>
      <c r="R936" s="21">
        <v>5.5999999999999999E-3</v>
      </c>
      <c r="S936" s="21">
        <v>0.1166</v>
      </c>
      <c r="T936" s="21">
        <v>0.1772</v>
      </c>
      <c r="U936" s="10">
        <v>6.02</v>
      </c>
      <c r="V936" s="10">
        <v>9.99</v>
      </c>
      <c r="W936" s="7">
        <v>2.66</v>
      </c>
      <c r="X936" s="20">
        <v>0.5081</v>
      </c>
      <c r="Y936" s="75">
        <v>2020</v>
      </c>
      <c r="Z936" s="7">
        <v>4.0999999999999996</v>
      </c>
      <c r="AA936" s="7">
        <v>0</v>
      </c>
      <c r="AB936" s="51">
        <v>18</v>
      </c>
      <c r="AC936" s="51">
        <v>-36</v>
      </c>
      <c r="AD936" s="51">
        <v>4</v>
      </c>
      <c r="AE936" s="51"/>
      <c r="AF936" s="51">
        <v>12</v>
      </c>
      <c r="AG936" s="51">
        <v>-4</v>
      </c>
      <c r="AH936" s="20">
        <v>0</v>
      </c>
      <c r="AI936" s="7" t="s">
        <v>8481</v>
      </c>
      <c r="AJ936" s="67" t="s">
        <v>8494</v>
      </c>
      <c r="AK936" s="44">
        <v>0.56209150326797386</v>
      </c>
      <c r="AL936" s="44">
        <v>-0.76136363636363635</v>
      </c>
      <c r="AM936" s="44">
        <v>0.92307692307692313</v>
      </c>
      <c r="AN936" s="25">
        <v>0.50662251655629142</v>
      </c>
      <c r="AO936" s="25">
        <v>0.29139072847682118</v>
      </c>
      <c r="AP936" s="215">
        <v>151</v>
      </c>
      <c r="AQ936" s="215" t="s">
        <v>8552</v>
      </c>
      <c r="AR936" s="44">
        <v>4.1379310344827502E-2</v>
      </c>
      <c r="AS936" s="171" t="s">
        <v>7064</v>
      </c>
      <c r="AT936" s="171" t="s">
        <v>7842</v>
      </c>
      <c r="AU936" s="171" t="s">
        <v>6893</v>
      </c>
      <c r="AV936" s="7" t="s">
        <v>5474</v>
      </c>
      <c r="AW936" s="14" t="s">
        <v>6157</v>
      </c>
      <c r="AX936" s="49" t="s">
        <v>6009</v>
      </c>
      <c r="AY936" s="38" t="s">
        <v>6007</v>
      </c>
      <c r="AZ936" s="14" t="s">
        <v>6696</v>
      </c>
      <c r="BA936" s="49" t="s">
        <v>5967</v>
      </c>
      <c r="BB936" s="38" t="s">
        <v>5971</v>
      </c>
      <c r="BC936" s="7">
        <v>0.2</v>
      </c>
      <c r="BD936" s="14" t="s">
        <v>5959</v>
      </c>
      <c r="BE936" s="49" t="s">
        <v>5967</v>
      </c>
      <c r="BF936" s="38" t="s">
        <v>5961</v>
      </c>
      <c r="BG936" s="7">
        <v>0.2</v>
      </c>
      <c r="BH936" s="45">
        <v>449.58746184403196</v>
      </c>
      <c r="BI936" s="215" t="s">
        <v>8471</v>
      </c>
      <c r="BJ936" s="215" t="s">
        <v>8520</v>
      </c>
      <c r="BK936" s="7">
        <v>1.7</v>
      </c>
      <c r="BL936" s="25">
        <v>4.1379310344827586E-2</v>
      </c>
      <c r="BM936" s="20">
        <v>0.68212500000000009</v>
      </c>
      <c r="BN936" s="20">
        <v>0.72750000000000004</v>
      </c>
      <c r="BO936" s="20">
        <v>0.64500000000000002</v>
      </c>
      <c r="BP936" s="46">
        <v>15.115115115115115</v>
      </c>
      <c r="BQ936" s="215" t="s">
        <v>8483</v>
      </c>
      <c r="BR936" s="79">
        <v>-0.1321854304635762</v>
      </c>
      <c r="BS936" s="9">
        <v>1.1697463876060299E-2</v>
      </c>
      <c r="BT936" s="9">
        <v>2.1178424099810966E-2</v>
      </c>
      <c r="BU936" s="47" t="s">
        <v>5993</v>
      </c>
      <c r="BV936" s="47">
        <v>44378</v>
      </c>
      <c r="BW936" s="14" t="s">
        <v>5474</v>
      </c>
      <c r="BX936" s="83">
        <v>8.4768211920529871E-2</v>
      </c>
      <c r="BY936" s="82">
        <v>10.92</v>
      </c>
      <c r="BZ936" s="46">
        <v>13.827838827838828</v>
      </c>
      <c r="CA936" s="48" t="s">
        <v>8702</v>
      </c>
      <c r="CB936" s="45">
        <v>2718</v>
      </c>
      <c r="CC936" s="45">
        <v>-5436</v>
      </c>
      <c r="CD936" s="45">
        <v>604</v>
      </c>
      <c r="CE936" s="45">
        <v>0</v>
      </c>
      <c r="CF936" s="14" t="s">
        <v>2815</v>
      </c>
      <c r="CG936" s="7" t="s">
        <v>8477</v>
      </c>
      <c r="CH936" s="215" t="s">
        <v>8478</v>
      </c>
      <c r="CI936" s="215" t="s">
        <v>8479</v>
      </c>
      <c r="CJ936" s="215" t="s">
        <v>8479</v>
      </c>
      <c r="CK936" s="43" t="s">
        <v>5474</v>
      </c>
      <c r="CL936" s="43" t="s">
        <v>5474</v>
      </c>
      <c r="CM936" s="43" t="s">
        <v>6898</v>
      </c>
      <c r="CN936" s="145">
        <v>-5436</v>
      </c>
      <c r="CO936" s="145">
        <v>3322</v>
      </c>
      <c r="CP936" s="148">
        <v>67887.706738448833</v>
      </c>
      <c r="CQ936" s="189" t="s">
        <v>5474</v>
      </c>
      <c r="CR936" s="189" t="s">
        <v>5474</v>
      </c>
      <c r="CS936" s="99" t="s">
        <v>5474</v>
      </c>
      <c r="CT936" s="167" t="s">
        <v>5474</v>
      </c>
      <c r="CU936" s="43" t="s">
        <v>5474</v>
      </c>
      <c r="CV936" s="43" t="s">
        <v>5474</v>
      </c>
      <c r="CW936" s="43" t="s">
        <v>5474</v>
      </c>
      <c r="CX936" s="43" t="s">
        <v>5474</v>
      </c>
      <c r="CY936" s="43" t="s">
        <v>5474</v>
      </c>
      <c r="CZ936" s="43" t="s">
        <v>5474</v>
      </c>
      <c r="DA936" s="42" t="s">
        <v>5474</v>
      </c>
      <c r="DB936" s="42" t="s">
        <v>5474</v>
      </c>
      <c r="DC936" s="42" t="s">
        <v>5474</v>
      </c>
      <c r="DD936" s="42" t="s">
        <v>5474</v>
      </c>
      <c r="DE936" s="42" t="s">
        <v>5474</v>
      </c>
      <c r="DF936" s="42" t="s">
        <v>5474</v>
      </c>
      <c r="DG936" s="42" t="s">
        <v>5474</v>
      </c>
      <c r="DH936" s="42" t="s">
        <v>5474</v>
      </c>
    </row>
    <row r="937" spans="1:112">
      <c r="A937" s="22">
        <v>1752</v>
      </c>
      <c r="B937" s="7" t="s">
        <v>222</v>
      </c>
      <c r="C937" s="21">
        <v>0.1875</v>
      </c>
      <c r="D937" s="21">
        <v>0.152</v>
      </c>
      <c r="E937" s="21">
        <v>0.13900000000000001</v>
      </c>
      <c r="F937" s="21">
        <v>0.18690000000000001</v>
      </c>
      <c r="G937" s="21">
        <v>-1.3599999999999999E-2</v>
      </c>
      <c r="H937" s="21">
        <v>0.2273</v>
      </c>
      <c r="I937" s="21">
        <v>0.25580000000000003</v>
      </c>
      <c r="J937" s="21">
        <v>-6.6699999999999995E-2</v>
      </c>
      <c r="K937" s="21">
        <v>6.8999999999999999E-3</v>
      </c>
      <c r="L937" s="21">
        <v>-2.52E-2</v>
      </c>
      <c r="M937" s="21">
        <v>-3.5799999999999998E-2</v>
      </c>
      <c r="N937" s="21">
        <v>9.7999999999999997E-3</v>
      </c>
      <c r="O937" s="21">
        <v>1.7399999999999999E-2</v>
      </c>
      <c r="P937" s="21">
        <v>-2.8400000000000002E-2</v>
      </c>
      <c r="Q937" s="21">
        <v>-8.8999999999999999E-3</v>
      </c>
      <c r="R937" s="21">
        <v>-5.7000000000000002E-3</v>
      </c>
      <c r="S937" s="21">
        <v>8.6199999999999999E-2</v>
      </c>
      <c r="T937" s="21">
        <v>5.8400000000000001E-2</v>
      </c>
      <c r="U937" s="10">
        <v>0.98</v>
      </c>
      <c r="V937" s="10">
        <v>1.74</v>
      </c>
      <c r="W937" s="7">
        <v>1.54</v>
      </c>
      <c r="X937" s="20">
        <v>0.85129999999999995</v>
      </c>
      <c r="Y937" s="75">
        <v>2020</v>
      </c>
      <c r="Z937" s="7">
        <v>1.6</v>
      </c>
      <c r="AA937" s="7">
        <v>0</v>
      </c>
      <c r="AB937" s="51">
        <v>9</v>
      </c>
      <c r="AC937" s="51">
        <v>-3</v>
      </c>
      <c r="AD937" s="51"/>
      <c r="AE937" s="51"/>
      <c r="AF937" s="51"/>
      <c r="AG937" s="51"/>
      <c r="AH937" s="20">
        <v>0</v>
      </c>
      <c r="AI937" s="7" t="s">
        <v>8493</v>
      </c>
      <c r="AJ937" s="67" t="s">
        <v>8757</v>
      </c>
      <c r="AK937" s="44">
        <v>-0.9583333333333337</v>
      </c>
      <c r="AL937" s="44">
        <v>-0.86956521739130543</v>
      </c>
      <c r="AM937" s="44">
        <v>0.57142857142855696</v>
      </c>
      <c r="AN937" s="25">
        <v>0.19565217391304357</v>
      </c>
      <c r="AO937" s="25">
        <v>6.2499999999999931E-2</v>
      </c>
      <c r="AP937" s="215">
        <v>36.799999999999997</v>
      </c>
      <c r="AQ937" s="215" t="s">
        <v>8552</v>
      </c>
      <c r="AR937" s="44">
        <v>8.21917808219178E-3</v>
      </c>
      <c r="AS937" s="171" t="s">
        <v>7064</v>
      </c>
      <c r="AT937" s="171" t="s">
        <v>6950</v>
      </c>
      <c r="AU937" s="171" t="s">
        <v>6980</v>
      </c>
      <c r="AV937" s="7" t="s">
        <v>8470</v>
      </c>
      <c r="AW937" s="14" t="s">
        <v>6330</v>
      </c>
      <c r="AX937" s="49" t="s">
        <v>5967</v>
      </c>
      <c r="AY937" s="38" t="s">
        <v>6047</v>
      </c>
      <c r="AZ937" s="14" t="s">
        <v>6559</v>
      </c>
      <c r="BA937" s="49" t="s">
        <v>5967</v>
      </c>
      <c r="BB937" s="38" t="s">
        <v>6047</v>
      </c>
      <c r="BC937" s="7">
        <v>0.7</v>
      </c>
      <c r="BD937" s="14" t="s">
        <v>6003</v>
      </c>
      <c r="BE937" s="49" t="s">
        <v>5960</v>
      </c>
      <c r="BF937" s="38" t="s">
        <v>6007</v>
      </c>
      <c r="BG937" s="7">
        <v>0.6</v>
      </c>
      <c r="BH937" s="45">
        <v>36.213613125880819</v>
      </c>
      <c r="BI937" s="215" t="s">
        <v>8495</v>
      </c>
      <c r="BJ937" s="215" t="s">
        <v>8554</v>
      </c>
      <c r="BK937" s="7">
        <v>0.3</v>
      </c>
      <c r="BL937" s="25">
        <v>5.4644808743168228E-3</v>
      </c>
      <c r="BM937" s="20">
        <v>0.64824999999999999</v>
      </c>
      <c r="BN937" s="20">
        <v>0.69499999999999995</v>
      </c>
      <c r="BO937" s="20">
        <v>0.61</v>
      </c>
      <c r="BP937" s="46">
        <v>21.149425287356319</v>
      </c>
      <c r="BQ937" s="215" t="s">
        <v>8553</v>
      </c>
      <c r="BR937" s="79">
        <v>-0.31371648550724635</v>
      </c>
      <c r="BS937" s="9">
        <v>3.5788463575042506E-2</v>
      </c>
      <c r="BT937" s="9">
        <v>3.7409415787210021E-2</v>
      </c>
      <c r="BU937" s="47" t="s">
        <v>5993</v>
      </c>
      <c r="BV937" s="47" t="s">
        <v>5993</v>
      </c>
      <c r="BW937" s="14" t="s">
        <v>5474</v>
      </c>
      <c r="BX937" s="83">
        <v>-0.17645978260869574</v>
      </c>
      <c r="BY937" s="82">
        <v>1.78</v>
      </c>
      <c r="BZ937" s="46">
        <v>20.674157303370784</v>
      </c>
      <c r="CA937" s="48" t="s">
        <v>8485</v>
      </c>
      <c r="CB937" s="45">
        <v>331.2</v>
      </c>
      <c r="CC937" s="45">
        <v>-110.39999999999999</v>
      </c>
      <c r="CD937" s="45">
        <v>0</v>
      </c>
      <c r="CE937" s="45">
        <v>0</v>
      </c>
      <c r="CF937" s="14" t="s">
        <v>9435</v>
      </c>
      <c r="CG937" s="7" t="s">
        <v>8477</v>
      </c>
      <c r="CH937" s="215" t="s">
        <v>8498</v>
      </c>
      <c r="CI937" s="215" t="s">
        <v>8479</v>
      </c>
      <c r="CJ937" s="215" t="s">
        <v>8479</v>
      </c>
      <c r="CK937" s="43" t="s">
        <v>7297</v>
      </c>
      <c r="CL937" s="43" t="s">
        <v>5474</v>
      </c>
      <c r="CM937" s="43" t="s">
        <v>5474</v>
      </c>
      <c r="CN937" s="145">
        <v>-110.39999999999999</v>
      </c>
      <c r="CO937" s="145">
        <v>331.2</v>
      </c>
      <c r="CP937" s="148">
        <v>1332.660963032414</v>
      </c>
      <c r="CQ937" s="189" t="s">
        <v>5474</v>
      </c>
      <c r="CR937" s="189" t="s">
        <v>5474</v>
      </c>
      <c r="CS937" s="99" t="s">
        <v>5474</v>
      </c>
      <c r="CT937" s="167" t="s">
        <v>5474</v>
      </c>
      <c r="CU937" s="43" t="s">
        <v>5474</v>
      </c>
      <c r="CV937" s="43" t="s">
        <v>5474</v>
      </c>
      <c r="CW937" s="43" t="s">
        <v>5474</v>
      </c>
      <c r="CX937" s="43" t="s">
        <v>5474</v>
      </c>
      <c r="CY937" s="43" t="s">
        <v>5474</v>
      </c>
      <c r="CZ937" s="43" t="s">
        <v>5474</v>
      </c>
      <c r="DA937" s="42" t="s">
        <v>5474</v>
      </c>
      <c r="DB937" s="42" t="s">
        <v>5474</v>
      </c>
      <c r="DC937" s="42" t="s">
        <v>5474</v>
      </c>
      <c r="DD937" s="42" t="s">
        <v>5474</v>
      </c>
      <c r="DE937" s="42" t="s">
        <v>5474</v>
      </c>
      <c r="DF937" s="42" t="s">
        <v>5474</v>
      </c>
      <c r="DG937" s="42" t="s">
        <v>5474</v>
      </c>
      <c r="DH937" s="42" t="s">
        <v>5474</v>
      </c>
    </row>
    <row r="938" spans="1:112">
      <c r="A938" s="22">
        <v>2535</v>
      </c>
      <c r="B938" s="7" t="s">
        <v>468</v>
      </c>
      <c r="C938" s="21">
        <v>1.7299999999999999E-2</v>
      </c>
      <c r="D938" s="21">
        <v>0.1817</v>
      </c>
      <c r="E938" s="21">
        <v>-0.11310000000000001</v>
      </c>
      <c r="F938" s="21">
        <v>6.7199999999999996E-2</v>
      </c>
      <c r="G938" s="21">
        <v>-2.24E-2</v>
      </c>
      <c r="H938" s="21">
        <v>0.88239999999999996</v>
      </c>
      <c r="I938" s="21">
        <v>-0.25580000000000003</v>
      </c>
      <c r="J938" s="21">
        <v>-0.1009</v>
      </c>
      <c r="K938" s="21">
        <v>7.85E-2</v>
      </c>
      <c r="L938" s="21">
        <v>5.2400000000000002E-2</v>
      </c>
      <c r="M938" s="21">
        <v>-4.3E-3</v>
      </c>
      <c r="N938" s="21">
        <v>7.8200000000000006E-2</v>
      </c>
      <c r="O938" s="21">
        <v>3.5000000000000003E-2</v>
      </c>
      <c r="P938" s="21">
        <v>-5.8999999999999999E-3</v>
      </c>
      <c r="Q938" s="21">
        <v>8.9999999999999998E-4</v>
      </c>
      <c r="R938" s="21">
        <v>2.9999999999999997E-4</v>
      </c>
      <c r="S938" s="21">
        <v>0.1096</v>
      </c>
      <c r="T938" s="21">
        <v>4.3299999999999998E-2</v>
      </c>
      <c r="U938" s="10">
        <v>1.96</v>
      </c>
      <c r="V938" s="10">
        <v>3.46</v>
      </c>
      <c r="W938" s="7">
        <v>1.7404999999999999</v>
      </c>
      <c r="X938" s="20">
        <v>0.64590000000000003</v>
      </c>
      <c r="Y938" s="75">
        <v>2020</v>
      </c>
      <c r="Z938" s="7">
        <v>2.5083000000000002</v>
      </c>
      <c r="AA938" s="7">
        <v>0</v>
      </c>
      <c r="AB938" s="51">
        <v>135</v>
      </c>
      <c r="AC938" s="51">
        <v>53</v>
      </c>
      <c r="AD938" s="51"/>
      <c r="AE938" s="51"/>
      <c r="AF938" s="51">
        <v>8</v>
      </c>
      <c r="AG938" s="51">
        <v>-17</v>
      </c>
      <c r="AH938" s="20">
        <v>7.4000000000000003E-3</v>
      </c>
      <c r="AI938" s="7" t="s">
        <v>8481</v>
      </c>
      <c r="AJ938" s="67" t="s">
        <v>8494</v>
      </c>
      <c r="AK938" s="44">
        <v>-0.54814814814814816</v>
      </c>
      <c r="AL938" s="44">
        <v>-0.71875000000000067</v>
      </c>
      <c r="AM938" s="44">
        <v>0.66666666666665875</v>
      </c>
      <c r="AN938" s="25">
        <v>0.45150501672240795</v>
      </c>
      <c r="AO938" s="25">
        <v>5.3511705685618777E-2</v>
      </c>
      <c r="AP938" s="215">
        <v>29.9</v>
      </c>
      <c r="AQ938" s="215" t="s">
        <v>8552</v>
      </c>
      <c r="AR938" s="44">
        <v>3.3557046979865702E-3</v>
      </c>
      <c r="AS938" s="171" t="s">
        <v>7064</v>
      </c>
      <c r="AT938" s="171" t="s">
        <v>7472</v>
      </c>
      <c r="AU938" s="171" t="s">
        <v>7208</v>
      </c>
      <c r="AV938" s="7" t="s">
        <v>8470</v>
      </c>
      <c r="AW938" s="14" t="s">
        <v>6054</v>
      </c>
      <c r="AX938" s="49" t="s">
        <v>6009</v>
      </c>
      <c r="AY938" s="38" t="s">
        <v>5971</v>
      </c>
      <c r="AZ938" s="14" t="s">
        <v>6120</v>
      </c>
      <c r="BA938" s="49" t="s">
        <v>5967</v>
      </c>
      <c r="BB938" s="38" t="s">
        <v>6007</v>
      </c>
      <c r="BC938" s="7">
        <v>0.3</v>
      </c>
      <c r="BD938" s="14" t="s">
        <v>6139</v>
      </c>
      <c r="BE938" s="49" t="s">
        <v>5967</v>
      </c>
      <c r="BF938" s="38" t="s">
        <v>5961</v>
      </c>
      <c r="BG938" s="7">
        <v>0.2</v>
      </c>
      <c r="BH938" s="45">
        <v>205.24082289200905</v>
      </c>
      <c r="BI938" s="215" t="s">
        <v>8471</v>
      </c>
      <c r="BJ938" s="215" t="s">
        <v>8554</v>
      </c>
      <c r="BK938" s="7">
        <v>0.8</v>
      </c>
      <c r="BL938" s="25">
        <v>3.3557046979865056E-3</v>
      </c>
      <c r="BM938" s="20">
        <v>0.61143749999999997</v>
      </c>
      <c r="BN938" s="20">
        <v>0.60250000000000004</v>
      </c>
      <c r="BO938" s="20">
        <v>0.61874999999999991</v>
      </c>
      <c r="BP938" s="46">
        <v>8.6416184971098264</v>
      </c>
      <c r="BQ938" s="215" t="s">
        <v>8558</v>
      </c>
      <c r="BR938" s="79">
        <v>0.28171906354515053</v>
      </c>
      <c r="BS938" s="9">
        <v>5.2056173724846833E-2</v>
      </c>
      <c r="BT938" s="9">
        <v>7.7585755437712844E-2</v>
      </c>
      <c r="BU938" s="47" t="s">
        <v>5993</v>
      </c>
      <c r="BV938" s="47">
        <v>44389</v>
      </c>
      <c r="BW938" s="14" t="s">
        <v>5474</v>
      </c>
      <c r="BX938" s="83">
        <v>0.53806287625418059</v>
      </c>
      <c r="BY938" s="82">
        <v>3.56</v>
      </c>
      <c r="BZ938" s="46">
        <v>8.3988764044943807</v>
      </c>
      <c r="CA938" s="48" t="s">
        <v>8475</v>
      </c>
      <c r="CB938" s="45">
        <v>4036.5</v>
      </c>
      <c r="CC938" s="45">
        <v>1584.6999999999998</v>
      </c>
      <c r="CD938" s="45">
        <v>0</v>
      </c>
      <c r="CE938" s="45">
        <v>0</v>
      </c>
      <c r="CF938" s="14" t="s">
        <v>9436</v>
      </c>
      <c r="CG938" s="7" t="s">
        <v>8477</v>
      </c>
      <c r="CH938" s="215" t="s">
        <v>8498</v>
      </c>
      <c r="CI938" s="215" t="s">
        <v>8498</v>
      </c>
      <c r="CJ938" s="215" t="s">
        <v>8479</v>
      </c>
      <c r="CK938" s="43" t="s">
        <v>6887</v>
      </c>
      <c r="CL938" s="43" t="s">
        <v>5474</v>
      </c>
      <c r="CM938" s="43" t="s">
        <v>6898</v>
      </c>
      <c r="CN938" s="145">
        <v>1584.6999999999998</v>
      </c>
      <c r="CO938" s="145">
        <v>4036.5</v>
      </c>
      <c r="CP938" s="148">
        <v>6136.7006044710706</v>
      </c>
      <c r="CQ938" s="189">
        <v>0.45150501672240806</v>
      </c>
      <c r="CR938" s="189">
        <v>0.97089999999999999</v>
      </c>
      <c r="CS938" s="99">
        <v>44509</v>
      </c>
      <c r="CT938" s="167" t="s">
        <v>5474</v>
      </c>
      <c r="CU938" s="43" t="s">
        <v>5474</v>
      </c>
      <c r="CV938" s="43" t="s">
        <v>5474</v>
      </c>
      <c r="CW938" s="43" t="s">
        <v>5474</v>
      </c>
      <c r="CX938" s="43" t="s">
        <v>5474</v>
      </c>
      <c r="CY938" s="43" t="s">
        <v>5474</v>
      </c>
      <c r="CZ938" s="43" t="s">
        <v>5474</v>
      </c>
      <c r="DA938" s="42" t="s">
        <v>5474</v>
      </c>
      <c r="DB938" s="42" t="s">
        <v>5474</v>
      </c>
      <c r="DC938" s="42" t="s">
        <v>5474</v>
      </c>
      <c r="DD938" s="42" t="s">
        <v>5474</v>
      </c>
      <c r="DE938" s="42" t="s">
        <v>5474</v>
      </c>
      <c r="DF938" s="42" t="s">
        <v>5474</v>
      </c>
      <c r="DG938" s="42" t="s">
        <v>5474</v>
      </c>
      <c r="DH938" s="42" t="s">
        <v>5474</v>
      </c>
    </row>
    <row r="939" spans="1:112">
      <c r="A939" s="22">
        <v>4414</v>
      </c>
      <c r="B939" s="7" t="s">
        <v>938</v>
      </c>
      <c r="C939" s="21">
        <v>0.82899999999999996</v>
      </c>
      <c r="D939" s="21">
        <v>0.14399999999999999</v>
      </c>
      <c r="E939" s="21">
        <v>0.76919999999999999</v>
      </c>
      <c r="F939" s="21">
        <v>0.17249999999999999</v>
      </c>
      <c r="G939" s="21">
        <v>-3.5299999999999998E-2</v>
      </c>
      <c r="H939" s="21">
        <v>-0.5625</v>
      </c>
      <c r="I939" s="21">
        <v>-3.1667000000000001</v>
      </c>
      <c r="J939" s="21">
        <v>-0.82220000000000004</v>
      </c>
      <c r="K939" s="21">
        <v>3.5499999999999997E-2</v>
      </c>
      <c r="L939" s="21">
        <v>-1.61E-2</v>
      </c>
      <c r="M939" s="21">
        <v>2.5700000000000001E-2</v>
      </c>
      <c r="N939" s="21">
        <v>-3.32E-2</v>
      </c>
      <c r="O939" s="21">
        <v>-8.2100000000000006E-2</v>
      </c>
      <c r="P939" s="21">
        <v>1.34E-2</v>
      </c>
      <c r="Q939" s="21">
        <v>2.4199999999999999E-2</v>
      </c>
      <c r="R939" s="21">
        <v>1.14E-2</v>
      </c>
      <c r="S939" s="21">
        <v>-0.1008</v>
      </c>
      <c r="T939" s="21">
        <v>-3.0499999999999999E-2</v>
      </c>
      <c r="U939" s="10">
        <v>-0.82</v>
      </c>
      <c r="V939" s="10">
        <v>-0.51</v>
      </c>
      <c r="W939" s="7">
        <v>0</v>
      </c>
      <c r="X939" s="20">
        <v>0</v>
      </c>
      <c r="Y939" s="75"/>
      <c r="Z939" s="7"/>
      <c r="AA939" s="7"/>
      <c r="AB939" s="51">
        <v>159</v>
      </c>
      <c r="AC939" s="51">
        <v>219</v>
      </c>
      <c r="AD939" s="51"/>
      <c r="AE939" s="51"/>
      <c r="AF939" s="51">
        <v>2</v>
      </c>
      <c r="AG939" s="51">
        <v>4</v>
      </c>
      <c r="AH939" s="20">
        <v>1E-3</v>
      </c>
      <c r="AI939" s="7" t="s">
        <v>8493</v>
      </c>
      <c r="AJ939" s="67" t="s">
        <v>8494</v>
      </c>
      <c r="AK939" s="44">
        <v>-0.96496815286624205</v>
      </c>
      <c r="AL939" s="44">
        <v>-0.81967213114754112</v>
      </c>
      <c r="AM939" s="44">
        <v>0.6</v>
      </c>
      <c r="AN939" s="25">
        <v>0.77626699629171825</v>
      </c>
      <c r="AO939" s="25">
        <v>0.15080346106304077</v>
      </c>
      <c r="AP939" s="215">
        <v>8.09</v>
      </c>
      <c r="AQ939" s="215" t="s">
        <v>8552</v>
      </c>
      <c r="AR939" s="44">
        <v>2.4783147459727299E-3</v>
      </c>
      <c r="AS939" s="171" t="s">
        <v>7064</v>
      </c>
      <c r="AT939" s="171" t="s">
        <v>7597</v>
      </c>
      <c r="AU939" s="171" t="s">
        <v>7078</v>
      </c>
      <c r="AV939" s="7" t="s">
        <v>8470</v>
      </c>
      <c r="AW939" s="14" t="s">
        <v>6241</v>
      </c>
      <c r="AX939" s="49" t="s">
        <v>6009</v>
      </c>
      <c r="AY939" s="38" t="s">
        <v>6007</v>
      </c>
      <c r="AZ939" s="14" t="s">
        <v>6038</v>
      </c>
      <c r="BA939" s="49" t="s">
        <v>6039</v>
      </c>
      <c r="BB939" s="38" t="s">
        <v>6047</v>
      </c>
      <c r="BC939" s="7">
        <v>0.4</v>
      </c>
      <c r="BD939" s="14" t="s">
        <v>6118</v>
      </c>
      <c r="BE939" s="49" t="s">
        <v>5967</v>
      </c>
      <c r="BF939" s="38" t="s">
        <v>6047</v>
      </c>
      <c r="BG939" s="7">
        <v>0.7</v>
      </c>
      <c r="BH939" s="45">
        <v>974.83138091577462</v>
      </c>
      <c r="BI939" s="215" t="s">
        <v>8489</v>
      </c>
      <c r="BJ939" s="215" t="s">
        <v>8554</v>
      </c>
      <c r="BK939" s="7">
        <v>0.7</v>
      </c>
      <c r="BL939" s="25">
        <v>3.7220843672455782E-3</v>
      </c>
      <c r="BM939" s="20">
        <v>0.61650000000000005</v>
      </c>
      <c r="BN939" s="20">
        <v>0.79250000000000009</v>
      </c>
      <c r="BO939" s="20">
        <v>0.47250000000000003</v>
      </c>
      <c r="BP939" s="46" t="s">
        <v>8473</v>
      </c>
      <c r="BQ939" s="215" t="s">
        <v>8473</v>
      </c>
      <c r="BR939" s="79" t="s">
        <v>8473</v>
      </c>
      <c r="BS939" s="9">
        <v>0</v>
      </c>
      <c r="BT939" s="9">
        <v>0</v>
      </c>
      <c r="BU939" s="47" t="s">
        <v>5993</v>
      </c>
      <c r="BV939" s="47" t="s">
        <v>5993</v>
      </c>
      <c r="BW939" s="14" t="s">
        <v>5474</v>
      </c>
      <c r="BX939" s="83" t="s">
        <v>8473</v>
      </c>
      <c r="BY939" s="82" t="s">
        <v>8473</v>
      </c>
      <c r="BZ939" s="46" t="s">
        <v>8473</v>
      </c>
      <c r="CA939" s="48" t="s">
        <v>8475</v>
      </c>
      <c r="CB939" s="45">
        <v>1286.31</v>
      </c>
      <c r="CC939" s="45">
        <v>1771.71</v>
      </c>
      <c r="CD939" s="45">
        <v>0</v>
      </c>
      <c r="CE939" s="45">
        <v>0</v>
      </c>
      <c r="CF939" s="14" t="s">
        <v>9437</v>
      </c>
      <c r="CG939" s="7" t="s">
        <v>8477</v>
      </c>
      <c r="CH939" s="215" t="s">
        <v>8479</v>
      </c>
      <c r="CI939" s="215" t="s">
        <v>8478</v>
      </c>
      <c r="CJ939" s="215" t="s">
        <v>8479</v>
      </c>
      <c r="CK939" s="43" t="s">
        <v>6951</v>
      </c>
      <c r="CL939" s="43" t="s">
        <v>5474</v>
      </c>
      <c r="CM939" s="43" t="s">
        <v>5474</v>
      </c>
      <c r="CN939" s="145">
        <v>1771.71</v>
      </c>
      <c r="CO939" s="145">
        <v>1286.31</v>
      </c>
      <c r="CP939" s="148">
        <v>7886.3858716086161</v>
      </c>
      <c r="CQ939" s="189" t="s">
        <v>5474</v>
      </c>
      <c r="CR939" s="189" t="s">
        <v>5474</v>
      </c>
      <c r="CS939" s="99" t="s">
        <v>5474</v>
      </c>
      <c r="CT939" s="167" t="s">
        <v>5474</v>
      </c>
      <c r="CU939" s="43" t="s">
        <v>5474</v>
      </c>
      <c r="CV939" s="43" t="s">
        <v>5474</v>
      </c>
      <c r="CW939" s="43" t="s">
        <v>5474</v>
      </c>
      <c r="CX939" s="43" t="s">
        <v>5474</v>
      </c>
      <c r="CY939" s="43" t="s">
        <v>5474</v>
      </c>
      <c r="CZ939" s="43" t="s">
        <v>5474</v>
      </c>
      <c r="DA939" s="42" t="s">
        <v>5474</v>
      </c>
      <c r="DB939" s="42" t="s">
        <v>5474</v>
      </c>
      <c r="DC939" s="42" t="s">
        <v>5474</v>
      </c>
      <c r="DD939" s="42" t="s">
        <v>5474</v>
      </c>
      <c r="DE939" s="42" t="s">
        <v>5474</v>
      </c>
      <c r="DF939" s="42" t="s">
        <v>5474</v>
      </c>
      <c r="DG939" s="42" t="s">
        <v>5474</v>
      </c>
      <c r="DH939" s="42" t="s">
        <v>5474</v>
      </c>
    </row>
    <row r="940" spans="1:112">
      <c r="A940" s="22">
        <v>1515</v>
      </c>
      <c r="B940" s="7" t="s">
        <v>134</v>
      </c>
      <c r="C940" s="21">
        <v>-0.37969999999999998</v>
      </c>
      <c r="D940" s="21">
        <v>0.1532</v>
      </c>
      <c r="E940" s="21">
        <v>-0.24759999999999999</v>
      </c>
      <c r="F940" s="21">
        <v>5.3999999999999999E-2</v>
      </c>
      <c r="G940" s="21">
        <v>1.345</v>
      </c>
      <c r="H940" s="21">
        <v>-0.27929999999999999</v>
      </c>
      <c r="I940" s="21">
        <v>0.79169999999999996</v>
      </c>
      <c r="J940" s="21">
        <v>1.5455000000000001</v>
      </c>
      <c r="K940" s="21">
        <v>-3.7999999999999999E-2</v>
      </c>
      <c r="L940" s="21">
        <v>-5.8700000000000002E-2</v>
      </c>
      <c r="M940" s="21">
        <v>-3.6900000000000002E-2</v>
      </c>
      <c r="N940" s="21">
        <v>-2.7799999999999998E-2</v>
      </c>
      <c r="O940" s="21">
        <v>-2.8000000000000001E-2</v>
      </c>
      <c r="P940" s="21">
        <v>2.9999999999999997E-4</v>
      </c>
      <c r="Q940" s="21">
        <v>3.49E-2</v>
      </c>
      <c r="R940" s="21">
        <v>1.1599999999999999E-2</v>
      </c>
      <c r="S940" s="21">
        <v>0.19350000000000001</v>
      </c>
      <c r="T940" s="21">
        <v>6.6799999999999998E-2</v>
      </c>
      <c r="U940" s="10">
        <v>3.08</v>
      </c>
      <c r="V940" s="10">
        <v>6.38</v>
      </c>
      <c r="W940" s="7">
        <v>2.06</v>
      </c>
      <c r="X940" s="20">
        <v>0.75870000000000004</v>
      </c>
      <c r="Y940" s="75">
        <v>2020</v>
      </c>
      <c r="Z940" s="7">
        <v>3.6</v>
      </c>
      <c r="AA940" s="7">
        <v>0</v>
      </c>
      <c r="AB940" s="51">
        <v>-165</v>
      </c>
      <c r="AC940" s="51">
        <v>-188</v>
      </c>
      <c r="AD940" s="51"/>
      <c r="AE940" s="51"/>
      <c r="AF940" s="51">
        <v>-32</v>
      </c>
      <c r="AG940" s="51">
        <v>-2</v>
      </c>
      <c r="AH940" s="20">
        <v>1.9099999999999999E-2</v>
      </c>
      <c r="AI940" s="7" t="s">
        <v>8467</v>
      </c>
      <c r="AJ940" s="67" t="s">
        <v>8494</v>
      </c>
      <c r="AK940" s="44">
        <v>-0.82405345211581293</v>
      </c>
      <c r="AL940" s="44">
        <v>-0.84444444444444489</v>
      </c>
      <c r="AM940" s="44">
        <v>-0.61538461538461453</v>
      </c>
      <c r="AN940" s="25">
        <v>0.63239436619718303</v>
      </c>
      <c r="AO940" s="25">
        <v>0.19014084507042253</v>
      </c>
      <c r="AP940" s="215">
        <v>71</v>
      </c>
      <c r="AQ940" s="215" t="s">
        <v>8552</v>
      </c>
      <c r="AR940" s="44">
        <v>2.4531024531024501E-2</v>
      </c>
      <c r="AS940" s="171" t="s">
        <v>7167</v>
      </c>
      <c r="AT940" s="171" t="s">
        <v>6896</v>
      </c>
      <c r="AU940" s="171" t="s">
        <v>6948</v>
      </c>
      <c r="AV940" s="7" t="s">
        <v>8470</v>
      </c>
      <c r="AW940" s="14" t="s">
        <v>6123</v>
      </c>
      <c r="AX940" s="49" t="s">
        <v>6009</v>
      </c>
      <c r="AY940" s="38" t="s">
        <v>6007</v>
      </c>
      <c r="AZ940" s="14" t="s">
        <v>6531</v>
      </c>
      <c r="BA940" s="49" t="s">
        <v>5967</v>
      </c>
      <c r="BB940" s="38" t="s">
        <v>6007</v>
      </c>
      <c r="BC940" s="7">
        <v>0.4</v>
      </c>
      <c r="BD940" s="14" t="s">
        <v>6095</v>
      </c>
      <c r="BE940" s="49" t="s">
        <v>5967</v>
      </c>
      <c r="BF940" s="38" t="s">
        <v>5971</v>
      </c>
      <c r="BG940" s="7">
        <v>0.6</v>
      </c>
      <c r="BH940" s="45">
        <v>1109.9639318046304</v>
      </c>
      <c r="BI940" s="215" t="s">
        <v>8489</v>
      </c>
      <c r="BJ940" s="215" t="s">
        <v>8520</v>
      </c>
      <c r="BK940" s="7">
        <v>1.8</v>
      </c>
      <c r="BL940" s="25">
        <v>7.0921985815602835E-3</v>
      </c>
      <c r="BM940" s="20">
        <v>0.58950000000000002</v>
      </c>
      <c r="BN940" s="20">
        <v>0.54</v>
      </c>
      <c r="BO940" s="20">
        <v>0.63</v>
      </c>
      <c r="BP940" s="46">
        <v>11.128526645768025</v>
      </c>
      <c r="BQ940" s="215" t="s">
        <v>8569</v>
      </c>
      <c r="BR940" s="79">
        <v>0.13626901408450726</v>
      </c>
      <c r="BS940" s="9">
        <v>2.3029362735042413E-2</v>
      </c>
      <c r="BT940" s="9">
        <v>4.4593354229867987E-2</v>
      </c>
      <c r="BU940" s="47" t="s">
        <v>5993</v>
      </c>
      <c r="BV940" s="47">
        <v>44357</v>
      </c>
      <c r="BW940" s="14" t="s">
        <v>5474</v>
      </c>
      <c r="BX940" s="83">
        <v>0.36352281690140842</v>
      </c>
      <c r="BY940" s="82">
        <v>6.38</v>
      </c>
      <c r="BZ940" s="46">
        <v>11.128526645768025</v>
      </c>
      <c r="CA940" s="48" t="s">
        <v>5474</v>
      </c>
      <c r="CB940" s="45">
        <v>-11715</v>
      </c>
      <c r="CC940" s="45">
        <v>-13348</v>
      </c>
      <c r="CD940" s="45">
        <v>0</v>
      </c>
      <c r="CE940" s="45">
        <v>0</v>
      </c>
      <c r="CF940" s="14" t="s">
        <v>9438</v>
      </c>
      <c r="CG940" s="7" t="s">
        <v>8556</v>
      </c>
      <c r="CH940" s="215" t="s">
        <v>8478</v>
      </c>
      <c r="CI940" s="215" t="s">
        <v>8479</v>
      </c>
      <c r="CJ940" s="215" t="s">
        <v>8479</v>
      </c>
      <c r="CK940" s="43" t="s">
        <v>6894</v>
      </c>
      <c r="CL940" s="43" t="s">
        <v>5474</v>
      </c>
      <c r="CM940" s="43" t="s">
        <v>6898</v>
      </c>
      <c r="CN940" s="145">
        <v>-13348</v>
      </c>
      <c r="CO940" s="145">
        <v>-11715</v>
      </c>
      <c r="CP940" s="148">
        <v>78807.439158128764</v>
      </c>
      <c r="CQ940" s="189" t="s">
        <v>5474</v>
      </c>
      <c r="CR940" s="189" t="s">
        <v>5474</v>
      </c>
      <c r="CS940" s="99" t="s">
        <v>5474</v>
      </c>
      <c r="CT940" s="167" t="s">
        <v>5474</v>
      </c>
      <c r="CU940" s="43" t="s">
        <v>5474</v>
      </c>
      <c r="CV940" s="43" t="s">
        <v>5474</v>
      </c>
      <c r="CW940" s="43" t="s">
        <v>5474</v>
      </c>
      <c r="CX940" s="43" t="s">
        <v>5474</v>
      </c>
      <c r="CY940" s="43" t="s">
        <v>5474</v>
      </c>
      <c r="CZ940" s="43" t="s">
        <v>5474</v>
      </c>
      <c r="DA940" s="42" t="s">
        <v>5474</v>
      </c>
      <c r="DB940" s="42" t="s">
        <v>5474</v>
      </c>
      <c r="DC940" s="42" t="s">
        <v>5474</v>
      </c>
      <c r="DD940" s="42" t="s">
        <v>5474</v>
      </c>
      <c r="DE940" s="42" t="s">
        <v>5474</v>
      </c>
      <c r="DF940" s="42" t="s">
        <v>5474</v>
      </c>
      <c r="DG940" s="42" t="s">
        <v>5474</v>
      </c>
      <c r="DH940" s="42" t="s">
        <v>5474</v>
      </c>
    </row>
    <row r="941" spans="1:112">
      <c r="A941" s="22">
        <v>2101</v>
      </c>
      <c r="B941" s="7" t="s">
        <v>285</v>
      </c>
      <c r="C941" s="21">
        <v>0.20019999999999999</v>
      </c>
      <c r="D941" s="21">
        <v>-0.2427</v>
      </c>
      <c r="E941" s="21">
        <v>0.16170000000000001</v>
      </c>
      <c r="F941" s="21">
        <v>-0.24510000000000001</v>
      </c>
      <c r="G941" s="21">
        <v>-5.5500000000000001E-2</v>
      </c>
      <c r="H941" s="21">
        <v>0.1154</v>
      </c>
      <c r="I941" s="21">
        <v>-0.59719999999999995</v>
      </c>
      <c r="J941" s="21">
        <v>-1.7899999999999999E-2</v>
      </c>
      <c r="K941" s="21">
        <v>-0.11119999999999999</v>
      </c>
      <c r="L941" s="21">
        <v>-3.5099999999999999E-2</v>
      </c>
      <c r="M941" s="21">
        <v>5.9299999999999999E-2</v>
      </c>
      <c r="N941" s="21">
        <v>-0.17979999999999999</v>
      </c>
      <c r="O941" s="21">
        <v>-0.20050000000000001</v>
      </c>
      <c r="P941" s="21">
        <v>-1.2699999999999999E-2</v>
      </c>
      <c r="Q941" s="21">
        <v>-3.7000000000000002E-3</v>
      </c>
      <c r="R941" s="21">
        <v>-2.8E-3</v>
      </c>
      <c r="S941" s="21">
        <v>6.9599999999999995E-2</v>
      </c>
      <c r="T941" s="21">
        <v>3.3700000000000001E-2</v>
      </c>
      <c r="U941" s="10">
        <v>0.55000000000000004</v>
      </c>
      <c r="V941" s="10">
        <v>1.04</v>
      </c>
      <c r="W941" s="7">
        <v>0.68010000000000004</v>
      </c>
      <c r="X941" s="20">
        <v>0.72909999999999997</v>
      </c>
      <c r="Y941" s="75">
        <v>2020</v>
      </c>
      <c r="Z941" s="7">
        <v>0.6</v>
      </c>
      <c r="AA941" s="7">
        <v>0</v>
      </c>
      <c r="AB941" s="51">
        <v>-1971</v>
      </c>
      <c r="AC941" s="51">
        <v>-181</v>
      </c>
      <c r="AD941" s="51"/>
      <c r="AE941" s="51"/>
      <c r="AF941" s="51">
        <v>-34</v>
      </c>
      <c r="AG941" s="51">
        <v>4</v>
      </c>
      <c r="AH941" s="20">
        <v>2.2000000000000001E-3</v>
      </c>
      <c r="AI941" s="7" t="s">
        <v>8467</v>
      </c>
      <c r="AJ941" s="67" t="s">
        <v>8494</v>
      </c>
      <c r="AK941" s="44">
        <v>-0.77815699658703086</v>
      </c>
      <c r="AL941" s="44">
        <v>-0.77777777777777846</v>
      </c>
      <c r="AM941" s="44">
        <v>0.61904761904761518</v>
      </c>
      <c r="AN941" s="25">
        <v>0.38756613756613773</v>
      </c>
      <c r="AO941" s="25">
        <v>0.14285714285714282</v>
      </c>
      <c r="AP941" s="215">
        <v>37.799999999999997</v>
      </c>
      <c r="AQ941" s="215" t="s">
        <v>8552</v>
      </c>
      <c r="AR941" s="44">
        <v>1.06951871657754E-2</v>
      </c>
      <c r="AS941" s="171" t="s">
        <v>7167</v>
      </c>
      <c r="AT941" s="171" t="s">
        <v>7031</v>
      </c>
      <c r="AU941" s="171" t="s">
        <v>7012</v>
      </c>
      <c r="AV941" s="7" t="s">
        <v>8470</v>
      </c>
      <c r="AW941" s="14" t="s">
        <v>7046</v>
      </c>
      <c r="AX941" s="49" t="s">
        <v>6009</v>
      </c>
      <c r="AY941" s="38" t="s">
        <v>5971</v>
      </c>
      <c r="AZ941" s="14" t="s">
        <v>6569</v>
      </c>
      <c r="BA941" s="49" t="s">
        <v>5967</v>
      </c>
      <c r="BB941" s="38" t="s">
        <v>5971</v>
      </c>
      <c r="BC941" s="7">
        <v>0.3</v>
      </c>
      <c r="BD941" s="14" t="s">
        <v>6079</v>
      </c>
      <c r="BE941" s="49" t="s">
        <v>5960</v>
      </c>
      <c r="BF941" s="38" t="s">
        <v>5971</v>
      </c>
      <c r="BG941" s="7">
        <v>0.9</v>
      </c>
      <c r="BH941" s="45">
        <v>1643.7738627456381</v>
      </c>
      <c r="BI941" s="215" t="s">
        <v>8489</v>
      </c>
      <c r="BJ941" s="215" t="s">
        <v>8520</v>
      </c>
      <c r="BK941" s="7">
        <v>1.4</v>
      </c>
      <c r="BL941" s="25">
        <v>1.7496635262449493E-2</v>
      </c>
      <c r="BM941" s="20">
        <v>0.52593750000000006</v>
      </c>
      <c r="BN941" s="20">
        <v>0.55000000000000004</v>
      </c>
      <c r="BO941" s="20">
        <v>0.50624999999999998</v>
      </c>
      <c r="BP941" s="46">
        <v>36.34615384615384</v>
      </c>
      <c r="BQ941" s="215" t="s">
        <v>8540</v>
      </c>
      <c r="BR941" s="79">
        <v>-0.7267482363315696</v>
      </c>
      <c r="BS941" s="9">
        <v>1.2071445535679848E-2</v>
      </c>
      <c r="BT941" s="9">
        <v>9.9647222478658204E-3</v>
      </c>
      <c r="BU941" s="47" t="s">
        <v>5993</v>
      </c>
      <c r="BV941" s="47">
        <v>44328</v>
      </c>
      <c r="BW941" s="14" t="s">
        <v>5474</v>
      </c>
      <c r="BX941" s="83">
        <v>-0.67209788359788358</v>
      </c>
      <c r="BY941" s="82">
        <v>0.85000000000000009</v>
      </c>
      <c r="BZ941" s="46">
        <v>44.470588235294109</v>
      </c>
      <c r="CA941" s="48" t="s">
        <v>5474</v>
      </c>
      <c r="CB941" s="45">
        <v>-74503.799999999988</v>
      </c>
      <c r="CC941" s="45">
        <v>-6841.7999999999993</v>
      </c>
      <c r="CD941" s="45">
        <v>0</v>
      </c>
      <c r="CE941" s="45">
        <v>0</v>
      </c>
      <c r="CF941" s="14" t="s">
        <v>9439</v>
      </c>
      <c r="CG941" s="7" t="s">
        <v>8477</v>
      </c>
      <c r="CH941" s="215" t="s">
        <v>8478</v>
      </c>
      <c r="CI941" s="215" t="s">
        <v>8479</v>
      </c>
      <c r="CJ941" s="215" t="s">
        <v>8479</v>
      </c>
      <c r="CK941" s="43" t="s">
        <v>5474</v>
      </c>
      <c r="CL941" s="43" t="s">
        <v>5474</v>
      </c>
      <c r="CM941" s="43" t="s">
        <v>6898</v>
      </c>
      <c r="CN941" s="145">
        <v>-6841.7999999999993</v>
      </c>
      <c r="CO941" s="145">
        <v>-74503.799999999988</v>
      </c>
      <c r="CP941" s="148">
        <v>62134.652011785118</v>
      </c>
      <c r="CQ941" s="189" t="s">
        <v>5474</v>
      </c>
      <c r="CR941" s="189" t="s">
        <v>5474</v>
      </c>
      <c r="CS941" s="99" t="s">
        <v>5474</v>
      </c>
      <c r="CT941" s="167" t="s">
        <v>8504</v>
      </c>
      <c r="CU941" s="43" t="s">
        <v>5474</v>
      </c>
      <c r="CV941" s="43" t="s">
        <v>5474</v>
      </c>
      <c r="CW941" s="43" t="s">
        <v>5474</v>
      </c>
      <c r="CX941" s="43" t="s">
        <v>5474</v>
      </c>
      <c r="CY941" s="43" t="s">
        <v>5474</v>
      </c>
      <c r="CZ941" s="43" t="s">
        <v>5474</v>
      </c>
      <c r="DA941" s="42" t="s">
        <v>5474</v>
      </c>
      <c r="DB941" s="42" t="s">
        <v>5474</v>
      </c>
      <c r="DC941" s="42" t="s">
        <v>5474</v>
      </c>
      <c r="DD941" s="42" t="s">
        <v>5474</v>
      </c>
      <c r="DE941" s="42" t="s">
        <v>5474</v>
      </c>
      <c r="DF941" s="42" t="s">
        <v>8504</v>
      </c>
      <c r="DG941" s="42" t="s">
        <v>5474</v>
      </c>
      <c r="DH941" s="42" t="s">
        <v>5474</v>
      </c>
    </row>
    <row r="942" spans="1:112">
      <c r="A942" s="22">
        <v>4106</v>
      </c>
      <c r="B942" s="7" t="s">
        <v>882</v>
      </c>
      <c r="C942" s="21">
        <v>-5.2699999999999997E-2</v>
      </c>
      <c r="D942" s="21">
        <v>5.8500000000000003E-2</v>
      </c>
      <c r="E942" s="21">
        <v>-4.36E-2</v>
      </c>
      <c r="F942" s="21">
        <v>5.0299999999999997E-2</v>
      </c>
      <c r="G942" s="21">
        <v>0.2203</v>
      </c>
      <c r="H942" s="21">
        <v>0.1724</v>
      </c>
      <c r="I942" s="21">
        <v>-0.38179999999999997</v>
      </c>
      <c r="J942" s="21">
        <v>1.61E-2</v>
      </c>
      <c r="K942" s="21">
        <v>1.0800000000000001E-2</v>
      </c>
      <c r="L942" s="21">
        <v>-7.0000000000000001E-3</v>
      </c>
      <c r="M942" s="21">
        <v>4.1000000000000003E-3</v>
      </c>
      <c r="N942" s="21">
        <v>-2.98E-2</v>
      </c>
      <c r="O942" s="21">
        <v>-6.8400000000000002E-2</v>
      </c>
      <c r="P942" s="21">
        <v>-1.6E-2</v>
      </c>
      <c r="Q942" s="21">
        <v>1E-3</v>
      </c>
      <c r="R942" s="21">
        <v>8.0000000000000004E-4</v>
      </c>
      <c r="S942" s="21">
        <v>6.1100000000000002E-2</v>
      </c>
      <c r="T942" s="21">
        <v>4.19E-2</v>
      </c>
      <c r="U942" s="10">
        <v>0.63</v>
      </c>
      <c r="V942" s="10">
        <v>1.05</v>
      </c>
      <c r="W942" s="7">
        <v>0.65</v>
      </c>
      <c r="X942" s="20">
        <v>0.5323</v>
      </c>
      <c r="Y942" s="75">
        <v>2020</v>
      </c>
      <c r="Z942" s="7">
        <v>0.55000000000000004</v>
      </c>
      <c r="AA942" s="7">
        <v>0</v>
      </c>
      <c r="AB942" s="51">
        <v>356</v>
      </c>
      <c r="AC942" s="51">
        <v>53</v>
      </c>
      <c r="AD942" s="51"/>
      <c r="AE942" s="51"/>
      <c r="AF942" s="51">
        <v>1</v>
      </c>
      <c r="AG942" s="51"/>
      <c r="AH942" s="20">
        <v>6.7000000000000002E-3</v>
      </c>
      <c r="AI942" s="7" t="s">
        <v>8467</v>
      </c>
      <c r="AJ942" s="67" t="s">
        <v>8494</v>
      </c>
      <c r="AK942" s="44">
        <v>-0.79999999999999993</v>
      </c>
      <c r="AL942" s="44">
        <v>-0.74576271186440668</v>
      </c>
      <c r="AM942" s="44">
        <v>0.62500000000000222</v>
      </c>
      <c r="AN942" s="25">
        <v>0.91503267973856206</v>
      </c>
      <c r="AO942" s="25">
        <v>0.19281045751633982</v>
      </c>
      <c r="AP942" s="215">
        <v>30.6</v>
      </c>
      <c r="AQ942" s="215" t="s">
        <v>8552</v>
      </c>
      <c r="AR942" s="44">
        <v>9.9009900990098994E-3</v>
      </c>
      <c r="AS942" s="171" t="s">
        <v>7167</v>
      </c>
      <c r="AT942" s="171" t="s">
        <v>7511</v>
      </c>
      <c r="AU942" s="171" t="s">
        <v>7959</v>
      </c>
      <c r="AV942" s="7" t="s">
        <v>8470</v>
      </c>
      <c r="AW942" s="14" t="s">
        <v>6241</v>
      </c>
      <c r="AX942" s="49" t="s">
        <v>6009</v>
      </c>
      <c r="AY942" s="38" t="s">
        <v>5971</v>
      </c>
      <c r="AZ942" s="14" t="s">
        <v>6123</v>
      </c>
      <c r="BA942" s="49" t="s">
        <v>6039</v>
      </c>
      <c r="BB942" s="38" t="s">
        <v>6047</v>
      </c>
      <c r="BC942" s="7">
        <v>0.3</v>
      </c>
      <c r="BD942" s="14" t="s">
        <v>5999</v>
      </c>
      <c r="BE942" s="49" t="s">
        <v>5960</v>
      </c>
      <c r="BF942" s="38" t="s">
        <v>5971</v>
      </c>
      <c r="BG942" s="7">
        <v>0.2</v>
      </c>
      <c r="BH942" s="45">
        <v>153.93061716900678</v>
      </c>
      <c r="BI942" s="215" t="s">
        <v>8471</v>
      </c>
      <c r="BJ942" s="215" t="s">
        <v>8554</v>
      </c>
      <c r="BK942" s="7">
        <v>0.4</v>
      </c>
      <c r="BL942" s="25">
        <v>8.2372322899505763E-3</v>
      </c>
      <c r="BM942" s="20">
        <v>0.59749999999999992</v>
      </c>
      <c r="BN942" s="20">
        <v>0.625</v>
      </c>
      <c r="BO942" s="20">
        <v>0.57499999999999984</v>
      </c>
      <c r="BP942" s="46">
        <v>29.142857142857142</v>
      </c>
      <c r="BQ942" s="215" t="s">
        <v>8540</v>
      </c>
      <c r="BR942" s="79">
        <v>-0.59607843137254901</v>
      </c>
      <c r="BS942" s="9">
        <v>1.5302311542833902E-2</v>
      </c>
      <c r="BT942" s="9">
        <v>1.2053344145896983E-2</v>
      </c>
      <c r="BU942" s="47" t="s">
        <v>5993</v>
      </c>
      <c r="BV942" s="47" t="s">
        <v>5993</v>
      </c>
      <c r="BW942" s="14" t="s">
        <v>5474</v>
      </c>
      <c r="BX942" s="83">
        <v>-0.49509803921568624</v>
      </c>
      <c r="BY942" s="82">
        <v>1.03</v>
      </c>
      <c r="BZ942" s="46">
        <v>29.708737864077669</v>
      </c>
      <c r="CA942" s="48" t="s">
        <v>8475</v>
      </c>
      <c r="CB942" s="45">
        <v>10893.6</v>
      </c>
      <c r="CC942" s="45">
        <v>1621.8000000000002</v>
      </c>
      <c r="CD942" s="45">
        <v>0</v>
      </c>
      <c r="CE942" s="45">
        <v>0</v>
      </c>
      <c r="CF942" s="14" t="s">
        <v>9440</v>
      </c>
      <c r="CG942" s="7" t="s">
        <v>8477</v>
      </c>
      <c r="CH942" s="215" t="s">
        <v>8479</v>
      </c>
      <c r="CI942" s="215" t="s">
        <v>8478</v>
      </c>
      <c r="CJ942" s="215" t="s">
        <v>8479</v>
      </c>
      <c r="CK942" s="43" t="s">
        <v>5474</v>
      </c>
      <c r="CL942" s="43" t="s">
        <v>5474</v>
      </c>
      <c r="CM942" s="43" t="s">
        <v>6898</v>
      </c>
      <c r="CN942" s="145">
        <v>1621.8000000000002</v>
      </c>
      <c r="CO942" s="145">
        <v>10893.6</v>
      </c>
      <c r="CP942" s="148">
        <v>4710.2768853716079</v>
      </c>
      <c r="CQ942" s="189" t="s">
        <v>5474</v>
      </c>
      <c r="CR942" s="189" t="s">
        <v>5474</v>
      </c>
      <c r="CS942" s="99" t="s">
        <v>5474</v>
      </c>
      <c r="CT942" s="167" t="s">
        <v>5474</v>
      </c>
      <c r="CU942" s="43" t="s">
        <v>5474</v>
      </c>
      <c r="CV942" s="43" t="s">
        <v>5474</v>
      </c>
      <c r="CW942" s="43" t="s">
        <v>5474</v>
      </c>
      <c r="CX942" s="43" t="s">
        <v>5474</v>
      </c>
      <c r="CY942" s="43" t="s">
        <v>5474</v>
      </c>
      <c r="CZ942" s="43" t="s">
        <v>5474</v>
      </c>
      <c r="DA942" s="42" t="s">
        <v>5474</v>
      </c>
      <c r="DB942" s="42" t="s">
        <v>5474</v>
      </c>
      <c r="DC942" s="42" t="s">
        <v>5474</v>
      </c>
      <c r="DD942" s="42" t="s">
        <v>5474</v>
      </c>
      <c r="DE942" s="42" t="s">
        <v>5474</v>
      </c>
      <c r="DF942" s="42" t="s">
        <v>5474</v>
      </c>
      <c r="DG942" s="42" t="s">
        <v>5474</v>
      </c>
      <c r="DH942" s="42" t="s">
        <v>5474</v>
      </c>
    </row>
    <row r="943" spans="1:112">
      <c r="A943" s="22">
        <v>8942</v>
      </c>
      <c r="B943" s="7" t="s">
        <v>1574</v>
      </c>
      <c r="C943" s="21">
        <v>3.61E-2</v>
      </c>
      <c r="D943" s="21">
        <v>1.3041</v>
      </c>
      <c r="E943" s="21">
        <v>0.1076</v>
      </c>
      <c r="F943" s="21">
        <v>0.89510000000000001</v>
      </c>
      <c r="G943" s="21">
        <v>1.0187999999999999</v>
      </c>
      <c r="H943" s="21">
        <v>6.4500000000000002E-2</v>
      </c>
      <c r="I943" s="21">
        <v>-0.29360000000000003</v>
      </c>
      <c r="J943" s="21">
        <v>0.46889999999999998</v>
      </c>
      <c r="K943" s="21">
        <v>1.2E-2</v>
      </c>
      <c r="L943" s="21">
        <v>0.1075</v>
      </c>
      <c r="M943" s="21">
        <v>-9.1000000000000004E-3</v>
      </c>
      <c r="N943" s="21">
        <v>-4.1599999999999998E-2</v>
      </c>
      <c r="O943" s="21">
        <v>7.1599999999999997E-2</v>
      </c>
      <c r="P943" s="21">
        <v>-1.3299999999999999E-2</v>
      </c>
      <c r="Q943" s="21">
        <v>1.03E-2</v>
      </c>
      <c r="R943" s="21">
        <v>6.1999999999999998E-3</v>
      </c>
      <c r="S943" s="21">
        <v>0.1016</v>
      </c>
      <c r="T943" s="21">
        <v>7.2099999999999997E-2</v>
      </c>
      <c r="U943" s="10">
        <v>4.4800000000000004</v>
      </c>
      <c r="V943" s="10">
        <v>7.19</v>
      </c>
      <c r="W943" s="7">
        <v>4.1657000000000002</v>
      </c>
      <c r="X943" s="20">
        <v>0.67400000000000004</v>
      </c>
      <c r="Y943" s="75">
        <v>2020</v>
      </c>
      <c r="Z943" s="7">
        <v>3</v>
      </c>
      <c r="AA943" s="7">
        <v>0</v>
      </c>
      <c r="AB943" s="51">
        <v>-115</v>
      </c>
      <c r="AC943" s="51">
        <v>-38</v>
      </c>
      <c r="AD943" s="51"/>
      <c r="AE943" s="51"/>
      <c r="AF943" s="51">
        <v>14</v>
      </c>
      <c r="AG943" s="51">
        <v>39</v>
      </c>
      <c r="AH943" s="20">
        <v>4.0000000000000001E-3</v>
      </c>
      <c r="AI943" s="7" t="s">
        <v>8487</v>
      </c>
      <c r="AJ943" s="67" t="s">
        <v>8494</v>
      </c>
      <c r="AK943" s="44">
        <v>0.62382445141065834</v>
      </c>
      <c r="AL943" s="44">
        <v>-0.83333333333333259</v>
      </c>
      <c r="AM943" s="44">
        <v>0.60000000000002274</v>
      </c>
      <c r="AN943" s="25">
        <v>0.45636623748211735</v>
      </c>
      <c r="AO943" s="25">
        <v>0.13733905579399153</v>
      </c>
      <c r="AP943" s="215">
        <v>69.900000000000006</v>
      </c>
      <c r="AQ943" s="215" t="s">
        <v>8552</v>
      </c>
      <c r="AR943" s="44">
        <v>4.3103448275861999E-3</v>
      </c>
      <c r="AS943" s="171" t="s">
        <v>7167</v>
      </c>
      <c r="AT943" s="171" t="s">
        <v>6932</v>
      </c>
      <c r="AU943" s="171" t="s">
        <v>6977</v>
      </c>
      <c r="AV943" s="7" t="s">
        <v>8470</v>
      </c>
      <c r="AW943" s="14" t="s">
        <v>6217</v>
      </c>
      <c r="AX943" s="49" t="s">
        <v>6009</v>
      </c>
      <c r="AY943" s="38" t="s">
        <v>6007</v>
      </c>
      <c r="AZ943" s="14" t="s">
        <v>6695</v>
      </c>
      <c r="BA943" s="49" t="s">
        <v>5967</v>
      </c>
      <c r="BB943" s="38" t="s">
        <v>6007</v>
      </c>
      <c r="BC943" s="7">
        <v>0.2</v>
      </c>
      <c r="BD943" s="14" t="s">
        <v>6149</v>
      </c>
      <c r="BE943" s="49" t="s">
        <v>5967</v>
      </c>
      <c r="BF943" s="38" t="s">
        <v>5989</v>
      </c>
      <c r="BG943" s="7">
        <v>0.4</v>
      </c>
      <c r="BH943" s="45">
        <v>246.53842716112979</v>
      </c>
      <c r="BI943" s="215" t="s">
        <v>8471</v>
      </c>
      <c r="BJ943" s="215" t="s">
        <v>8554</v>
      </c>
      <c r="BK943" s="7">
        <v>0.8</v>
      </c>
      <c r="BL943" s="25">
        <v>4.3103448275863708E-3</v>
      </c>
      <c r="BM943" s="20">
        <v>0.73350000000000004</v>
      </c>
      <c r="BN943" s="20">
        <v>0.83250000000000002</v>
      </c>
      <c r="BO943" s="20">
        <v>0.65249999999999986</v>
      </c>
      <c r="BP943" s="46">
        <v>9.7218358831710709</v>
      </c>
      <c r="BQ943" s="215" t="s">
        <v>8585</v>
      </c>
      <c r="BR943" s="79">
        <v>0.47527896995708163</v>
      </c>
      <c r="BS943" s="9">
        <v>5.3432555459005604E-2</v>
      </c>
      <c r="BT943" s="9">
        <v>3.6852865671444412E-2</v>
      </c>
      <c r="BU943" s="47" t="s">
        <v>5993</v>
      </c>
      <c r="BV943" s="47">
        <v>44378</v>
      </c>
      <c r="BW943" s="14" t="s">
        <v>5474</v>
      </c>
      <c r="BX943" s="83">
        <v>0.77033476394849787</v>
      </c>
      <c r="BY943" s="82">
        <v>9.18</v>
      </c>
      <c r="BZ943" s="46">
        <v>7.6143790849673207</v>
      </c>
      <c r="CA943" s="48" t="s">
        <v>5474</v>
      </c>
      <c r="CB943" s="45">
        <v>-8038.5000000000009</v>
      </c>
      <c r="CC943" s="45">
        <v>-2656.2000000000003</v>
      </c>
      <c r="CD943" s="45">
        <v>0</v>
      </c>
      <c r="CE943" s="45">
        <v>0</v>
      </c>
      <c r="CF943" s="14" t="s">
        <v>9441</v>
      </c>
      <c r="CG943" s="7" t="s">
        <v>8477</v>
      </c>
      <c r="CH943" s="215" t="s">
        <v>8546</v>
      </c>
      <c r="CI943" s="215" t="s">
        <v>8546</v>
      </c>
      <c r="CJ943" s="215" t="s">
        <v>8479</v>
      </c>
      <c r="CK943" s="43" t="s">
        <v>6887</v>
      </c>
      <c r="CL943" s="43" t="s">
        <v>5474</v>
      </c>
      <c r="CM943" s="43" t="s">
        <v>6898</v>
      </c>
      <c r="CN943" s="145">
        <v>-2656.2000000000003</v>
      </c>
      <c r="CO943" s="145">
        <v>-8038.5000000000009</v>
      </c>
      <c r="CP943" s="148">
        <v>17233.036058562975</v>
      </c>
      <c r="CQ943" s="189" t="s">
        <v>5474</v>
      </c>
      <c r="CR943" s="189" t="s">
        <v>5474</v>
      </c>
      <c r="CS943" s="99" t="s">
        <v>5474</v>
      </c>
      <c r="CT943" s="167" t="s">
        <v>5474</v>
      </c>
      <c r="CU943" s="43" t="s">
        <v>5474</v>
      </c>
      <c r="CV943" s="43" t="s">
        <v>5474</v>
      </c>
      <c r="CW943" s="43" t="s">
        <v>5474</v>
      </c>
      <c r="CX943" s="43" t="s">
        <v>5474</v>
      </c>
      <c r="CY943" s="43" t="s">
        <v>5474</v>
      </c>
      <c r="CZ943" s="43" t="s">
        <v>5474</v>
      </c>
      <c r="DA943" s="42" t="s">
        <v>5474</v>
      </c>
      <c r="DB943" s="42" t="s">
        <v>5474</v>
      </c>
      <c r="DC943" s="42" t="s">
        <v>5474</v>
      </c>
      <c r="DD943" s="42" t="s">
        <v>5474</v>
      </c>
      <c r="DE943" s="42" t="s">
        <v>5474</v>
      </c>
      <c r="DF943" s="42" t="s">
        <v>5474</v>
      </c>
      <c r="DG943" s="42" t="s">
        <v>5474</v>
      </c>
      <c r="DH943" s="42" t="s">
        <v>5474</v>
      </c>
    </row>
    <row r="944" spans="1:112">
      <c r="A944" s="22">
        <v>6733</v>
      </c>
      <c r="B944" s="7" t="s">
        <v>5905</v>
      </c>
      <c r="C944" s="21">
        <v>0.51280000000000003</v>
      </c>
      <c r="D944" s="21">
        <v>0.47499999999999998</v>
      </c>
      <c r="E944" s="21">
        <v>0.31109999999999999</v>
      </c>
      <c r="F944" s="21">
        <v>1.95</v>
      </c>
      <c r="G944" s="21">
        <v>2.4045000000000001</v>
      </c>
      <c r="H944" s="21">
        <v>-0.26350000000000001</v>
      </c>
      <c r="I944" s="21">
        <v>-0.4446</v>
      </c>
      <c r="J944" s="21">
        <v>-0.39939999999999998</v>
      </c>
      <c r="K944" s="21"/>
      <c r="L944" s="21"/>
      <c r="M944" s="21"/>
      <c r="N944" s="21"/>
      <c r="O944" s="21"/>
      <c r="P944" s="21"/>
      <c r="Q944" s="21"/>
      <c r="R944" s="21"/>
      <c r="S944" s="21"/>
      <c r="T944" s="21"/>
      <c r="U944" s="10">
        <v>-14.26</v>
      </c>
      <c r="V944" s="10">
        <v>-18.89</v>
      </c>
      <c r="W944" s="7">
        <v>0</v>
      </c>
      <c r="X944" s="20">
        <v>0</v>
      </c>
      <c r="Y944" s="75"/>
      <c r="Z944" s="7"/>
      <c r="AA944" s="7"/>
      <c r="AB944" s="51">
        <v>12</v>
      </c>
      <c r="AC944" s="51"/>
      <c r="AD944" s="51"/>
      <c r="AE944" s="51"/>
      <c r="AF944" s="51"/>
      <c r="AG944" s="51"/>
      <c r="AH944" s="20">
        <v>0</v>
      </c>
      <c r="AI944" s="7" t="s">
        <v>8493</v>
      </c>
      <c r="AJ944" s="67" t="s">
        <v>8494</v>
      </c>
      <c r="AK944" s="44">
        <v>-0.95594713656387664</v>
      </c>
      <c r="AL944" s="44">
        <v>-0.92000000000000026</v>
      </c>
      <c r="AM944" s="44">
        <v>-0.78571428571428747</v>
      </c>
      <c r="AN944" s="25">
        <v>0.48817204301075273</v>
      </c>
      <c r="AO944" s="25">
        <v>0.21505376344086022</v>
      </c>
      <c r="AP944" s="215">
        <v>23.25</v>
      </c>
      <c r="AQ944" s="215" t="s">
        <v>8552</v>
      </c>
      <c r="AR944" s="44">
        <v>2.1551724137930999E-3</v>
      </c>
      <c r="AS944" s="171" t="s">
        <v>7167</v>
      </c>
      <c r="AT944" s="171" t="s">
        <v>7080</v>
      </c>
      <c r="AU944" s="171" t="s">
        <v>7254</v>
      </c>
      <c r="AV944" s="7" t="s">
        <v>8470</v>
      </c>
      <c r="AW944" s="14" t="s">
        <v>6868</v>
      </c>
      <c r="AX944" s="49" t="s">
        <v>6009</v>
      </c>
      <c r="AY944" s="38" t="s">
        <v>6047</v>
      </c>
      <c r="AZ944" s="14" t="s">
        <v>6388</v>
      </c>
      <c r="BA944" s="49" t="s">
        <v>5993</v>
      </c>
      <c r="BB944" s="38" t="s">
        <v>5993</v>
      </c>
      <c r="BC944" s="7">
        <v>0.2</v>
      </c>
      <c r="BD944" s="14" t="s">
        <v>6002</v>
      </c>
      <c r="BE944" s="49" t="s">
        <v>5993</v>
      </c>
      <c r="BF944" s="38" t="s">
        <v>5993</v>
      </c>
      <c r="BG944" s="7">
        <v>0.6</v>
      </c>
      <c r="BH944" s="45">
        <v>64.398140778542313</v>
      </c>
      <c r="BI944" s="215" t="s">
        <v>8495</v>
      </c>
      <c r="BJ944" s="215" t="s">
        <v>8554</v>
      </c>
      <c r="BK944" s="7">
        <v>2.2000000000000002</v>
      </c>
      <c r="BL944" s="25">
        <v>6.4935064935064315E-3</v>
      </c>
      <c r="BM944" s="20">
        <v>0.69562499999999994</v>
      </c>
      <c r="BN944" s="20">
        <v>0.89500000000000002</v>
      </c>
      <c r="BO944" s="20">
        <v>0.53249999999999997</v>
      </c>
      <c r="BP944" s="46" t="s">
        <v>8473</v>
      </c>
      <c r="BQ944" s="215" t="s">
        <v>8473</v>
      </c>
      <c r="BR944" s="79" t="s">
        <v>8473</v>
      </c>
      <c r="BS944" s="9">
        <v>0</v>
      </c>
      <c r="BT944" s="9">
        <v>0</v>
      </c>
      <c r="BU944" s="47" t="s">
        <v>5993</v>
      </c>
      <c r="BV944" s="47" t="s">
        <v>5993</v>
      </c>
      <c r="BW944" s="14" t="s">
        <v>5474</v>
      </c>
      <c r="BX944" s="83" t="s">
        <v>8473</v>
      </c>
      <c r="BY944" s="82" t="s">
        <v>8473</v>
      </c>
      <c r="BZ944" s="46" t="s">
        <v>8473</v>
      </c>
      <c r="CA944" s="48" t="s">
        <v>8485</v>
      </c>
      <c r="CB944" s="45">
        <v>279</v>
      </c>
      <c r="CC944" s="45">
        <v>0</v>
      </c>
      <c r="CD944" s="45">
        <v>0</v>
      </c>
      <c r="CE944" s="45">
        <v>0</v>
      </c>
      <c r="CF944" s="14" t="e">
        <v>#N/A</v>
      </c>
      <c r="CG944" s="7" t="s">
        <v>8556</v>
      </c>
      <c r="CH944" s="215" t="s">
        <v>8546</v>
      </c>
      <c r="CI944" s="215" t="s">
        <v>8498</v>
      </c>
      <c r="CJ944" s="215" t="s">
        <v>8479</v>
      </c>
      <c r="CK944" s="43" t="s">
        <v>6951</v>
      </c>
      <c r="CL944" s="43" t="s">
        <v>5474</v>
      </c>
      <c r="CM944" s="43" t="s">
        <v>6944</v>
      </c>
      <c r="CN944" s="145">
        <v>0</v>
      </c>
      <c r="CO944" s="145">
        <v>279</v>
      </c>
      <c r="CP944" s="148">
        <v>1497.2567731011088</v>
      </c>
      <c r="CQ944" s="189" t="s">
        <v>5474</v>
      </c>
      <c r="CR944" s="189" t="s">
        <v>5474</v>
      </c>
      <c r="CS944" s="99" t="s">
        <v>5474</v>
      </c>
      <c r="CT944" s="167" t="s">
        <v>5474</v>
      </c>
      <c r="CU944" s="43" t="s">
        <v>5474</v>
      </c>
      <c r="CV944" s="43" t="s">
        <v>5474</v>
      </c>
      <c r="CW944" s="43" t="s">
        <v>5474</v>
      </c>
      <c r="CX944" s="43" t="s">
        <v>5474</v>
      </c>
      <c r="CY944" s="43" t="s">
        <v>5474</v>
      </c>
      <c r="CZ944" s="43" t="s">
        <v>5474</v>
      </c>
      <c r="DA944" s="42" t="s">
        <v>5474</v>
      </c>
      <c r="DB944" s="42" t="s">
        <v>5474</v>
      </c>
      <c r="DC944" s="42" t="s">
        <v>5474</v>
      </c>
      <c r="DD944" s="42" t="s">
        <v>5474</v>
      </c>
      <c r="DE944" s="42" t="s">
        <v>5474</v>
      </c>
      <c r="DF944" s="42" t="s">
        <v>5474</v>
      </c>
      <c r="DG944" s="42" t="s">
        <v>5474</v>
      </c>
      <c r="DH944" s="42" t="s">
        <v>5474</v>
      </c>
    </row>
    <row r="945" spans="1:112">
      <c r="A945" s="22">
        <v>2364</v>
      </c>
      <c r="B945" s="7" t="s">
        <v>352</v>
      </c>
      <c r="C945" s="21">
        <v>0.26650000000000001</v>
      </c>
      <c r="D945" s="21">
        <v>0.1348</v>
      </c>
      <c r="E945" s="21">
        <v>-4.6800000000000001E-2</v>
      </c>
      <c r="F945" s="21">
        <v>-8.6800000000000002E-2</v>
      </c>
      <c r="G945" s="21">
        <v>0.16800000000000001</v>
      </c>
      <c r="H945" s="21">
        <v>0</v>
      </c>
      <c r="I945" s="21">
        <v>2.25</v>
      </c>
      <c r="J945" s="21">
        <v>1.5556000000000001</v>
      </c>
      <c r="K945" s="21">
        <v>1.3299999999999999E-2</v>
      </c>
      <c r="L945" s="21">
        <v>1.0500000000000001E-2</v>
      </c>
      <c r="M945" s="21">
        <v>1.61E-2</v>
      </c>
      <c r="N945" s="21">
        <v>9.35E-2</v>
      </c>
      <c r="O945" s="21">
        <v>8.2100000000000006E-2</v>
      </c>
      <c r="P945" s="21">
        <v>7.9600000000000004E-2</v>
      </c>
      <c r="Q945" s="21">
        <v>9.5000000000000001E-2</v>
      </c>
      <c r="R945" s="21">
        <v>2.1399999999999999E-2</v>
      </c>
      <c r="S945" s="21">
        <v>-0.25330000000000003</v>
      </c>
      <c r="T945" s="21">
        <v>-7.7700000000000005E-2</v>
      </c>
      <c r="U945" s="10">
        <v>0.05</v>
      </c>
      <c r="V945" s="10">
        <v>0.25</v>
      </c>
      <c r="W945" s="7">
        <v>0</v>
      </c>
      <c r="X945" s="20">
        <v>0</v>
      </c>
      <c r="Y945" s="75"/>
      <c r="Z945" s="7"/>
      <c r="AA945" s="7"/>
      <c r="AB945" s="51"/>
      <c r="AC945" s="51"/>
      <c r="AD945" s="51"/>
      <c r="AE945" s="51"/>
      <c r="AF945" s="51"/>
      <c r="AG945" s="51"/>
      <c r="AH945" s="20">
        <v>0</v>
      </c>
      <c r="AI945" s="7" t="s">
        <v>8467</v>
      </c>
      <c r="AJ945" s="67" t="s">
        <v>8757</v>
      </c>
      <c r="AK945" s="44">
        <v>-0.83425414364640882</v>
      </c>
      <c r="AL945" s="44">
        <v>-0.91525423728813515</v>
      </c>
      <c r="AM945" s="44">
        <v>1</v>
      </c>
      <c r="AN945" s="25">
        <v>1.1455696202531644</v>
      </c>
      <c r="AO945" s="25">
        <v>0.18670886075949375</v>
      </c>
      <c r="AP945" s="215">
        <v>3.16</v>
      </c>
      <c r="AQ945" s="215" t="s">
        <v>8552</v>
      </c>
      <c r="AR945" s="44">
        <v>6.3694267515923501E-3</v>
      </c>
      <c r="AS945" s="171" t="s">
        <v>7500</v>
      </c>
      <c r="AT945" s="171" t="s">
        <v>7110</v>
      </c>
      <c r="AU945" s="171" t="s">
        <v>7232</v>
      </c>
      <c r="AV945" s="7" t="s">
        <v>5474</v>
      </c>
      <c r="AW945" s="14" t="s">
        <v>6551</v>
      </c>
      <c r="AX945" s="49" t="s">
        <v>6039</v>
      </c>
      <c r="AY945" s="38" t="s">
        <v>5971</v>
      </c>
      <c r="AZ945" s="14" t="s">
        <v>6586</v>
      </c>
      <c r="BA945" s="49" t="s">
        <v>5967</v>
      </c>
      <c r="BB945" s="38" t="s">
        <v>6007</v>
      </c>
      <c r="BC945" s="7">
        <v>0.3</v>
      </c>
      <c r="BD945" s="14" t="s">
        <v>6183</v>
      </c>
      <c r="BE945" s="49" t="s">
        <v>5967</v>
      </c>
      <c r="BF945" s="38" t="s">
        <v>5971</v>
      </c>
      <c r="BG945" s="7">
        <v>1.1000000000000001</v>
      </c>
      <c r="BH945" s="45">
        <v>106.82538189126485</v>
      </c>
      <c r="BI945" s="215" t="s">
        <v>8471</v>
      </c>
      <c r="BJ945" s="215" t="s">
        <v>8554</v>
      </c>
      <c r="BK945" s="7">
        <v>4.4000000000000004</v>
      </c>
      <c r="BL945" s="25">
        <v>6.3694267515923622E-3</v>
      </c>
      <c r="BM945" s="20">
        <v>0.65387499999999998</v>
      </c>
      <c r="BN945" s="20">
        <v>0.625</v>
      </c>
      <c r="BO945" s="20">
        <v>0.67749999999999988</v>
      </c>
      <c r="BP945" s="46">
        <v>12.64</v>
      </c>
      <c r="BQ945" s="215" t="s">
        <v>8569</v>
      </c>
      <c r="BR945" s="79">
        <v>-5.0632911392405104E-2</v>
      </c>
      <c r="BS945" s="9">
        <v>0</v>
      </c>
      <c r="BT945" s="9">
        <v>0</v>
      </c>
      <c r="BU945" s="47" t="s">
        <v>5993</v>
      </c>
      <c r="BV945" s="47" t="s">
        <v>5993</v>
      </c>
      <c r="BW945" s="14" t="s">
        <v>5474</v>
      </c>
      <c r="BX945" s="83">
        <v>0.18670886075949361</v>
      </c>
      <c r="BY945" s="82">
        <v>0.25</v>
      </c>
      <c r="BZ945" s="46">
        <v>12.64</v>
      </c>
      <c r="CA945" s="48" t="s">
        <v>5474</v>
      </c>
      <c r="CB945" s="45">
        <v>0</v>
      </c>
      <c r="CC945" s="45">
        <v>0</v>
      </c>
      <c r="CD945" s="45">
        <v>0</v>
      </c>
      <c r="CE945" s="45">
        <v>0</v>
      </c>
      <c r="CF945" s="14" t="s">
        <v>9442</v>
      </c>
      <c r="CG945" s="7" t="s">
        <v>8477</v>
      </c>
      <c r="CH945" s="215" t="s">
        <v>8498</v>
      </c>
      <c r="CI945" s="215" t="s">
        <v>8546</v>
      </c>
      <c r="CJ945" s="215" t="s">
        <v>8479</v>
      </c>
      <c r="CK945" s="43" t="s">
        <v>6887</v>
      </c>
      <c r="CL945" s="43" t="s">
        <v>8480</v>
      </c>
      <c r="CM945" s="43" t="s">
        <v>5474</v>
      </c>
      <c r="CN945" s="145">
        <v>0</v>
      </c>
      <c r="CO945" s="145">
        <v>0</v>
      </c>
      <c r="CP945" s="148">
        <v>337.56820677639695</v>
      </c>
      <c r="CQ945" s="189" t="s">
        <v>5474</v>
      </c>
      <c r="CR945" s="189" t="s">
        <v>5474</v>
      </c>
      <c r="CS945" s="99" t="s">
        <v>5474</v>
      </c>
      <c r="CT945" s="167" t="s">
        <v>5474</v>
      </c>
      <c r="CU945" s="43" t="s">
        <v>5474</v>
      </c>
      <c r="CV945" s="43" t="s">
        <v>5474</v>
      </c>
      <c r="CW945" s="43" t="s">
        <v>5474</v>
      </c>
      <c r="CX945" s="43" t="s">
        <v>5474</v>
      </c>
      <c r="CY945" s="43" t="s">
        <v>5474</v>
      </c>
      <c r="CZ945" s="43" t="s">
        <v>5474</v>
      </c>
      <c r="DA945" s="42" t="s">
        <v>5474</v>
      </c>
      <c r="DB945" s="42" t="s">
        <v>5474</v>
      </c>
      <c r="DC945" s="42" t="s">
        <v>5474</v>
      </c>
      <c r="DD945" s="42" t="s">
        <v>5474</v>
      </c>
      <c r="DE945" s="42" t="s">
        <v>5474</v>
      </c>
      <c r="DF945" s="42" t="s">
        <v>5474</v>
      </c>
      <c r="DG945" s="42" t="s">
        <v>5474</v>
      </c>
      <c r="DH945" s="42" t="s">
        <v>5474</v>
      </c>
    </row>
    <row r="946" spans="1:112">
      <c r="A946" s="22">
        <v>6535</v>
      </c>
      <c r="B946" s="7" t="s">
        <v>1409</v>
      </c>
      <c r="C946" s="21">
        <v>-0.99070000000000003</v>
      </c>
      <c r="D946" s="21">
        <v>1</v>
      </c>
      <c r="E946" s="21">
        <v>-0.98619999999999997</v>
      </c>
      <c r="F946" s="21">
        <v>-0.95709999999999995</v>
      </c>
      <c r="G946" s="21">
        <v>-6.0000000000000001E-3</v>
      </c>
      <c r="H946" s="21">
        <v>0</v>
      </c>
      <c r="I946" s="21">
        <v>-6.1999999999999998E-3</v>
      </c>
      <c r="J946" s="21">
        <v>0.43780000000000002</v>
      </c>
      <c r="K946" s="21">
        <v>-2.7300000000000001E-2</v>
      </c>
      <c r="L946" s="21">
        <v>-6.0900000000000003E-2</v>
      </c>
      <c r="M946" s="21">
        <v>0.34110000000000001</v>
      </c>
      <c r="N946" s="21">
        <v>-5.7439999999999998</v>
      </c>
      <c r="O946" s="21">
        <v>0.93030000000000002</v>
      </c>
      <c r="P946" s="21">
        <v>-2.4723999999999999</v>
      </c>
      <c r="Q946" s="21">
        <v>-5.8700000000000002E-2</v>
      </c>
      <c r="R946" s="21">
        <v>7.5528000000000004</v>
      </c>
      <c r="S946" s="21">
        <v>-0.1913</v>
      </c>
      <c r="T946" s="21">
        <v>-0.29909999999999998</v>
      </c>
      <c r="U946" s="10">
        <v>-6.51</v>
      </c>
      <c r="V946" s="10">
        <v>-9.43</v>
      </c>
      <c r="W946" s="7">
        <v>0</v>
      </c>
      <c r="X946" s="20">
        <v>0</v>
      </c>
      <c r="Y946" s="75"/>
      <c r="Z946" s="7"/>
      <c r="AA946" s="7"/>
      <c r="AB946" s="51">
        <v>-23</v>
      </c>
      <c r="AC946" s="51">
        <v>-34</v>
      </c>
      <c r="AD946" s="51"/>
      <c r="AE946" s="51"/>
      <c r="AF946" s="51">
        <v>-1</v>
      </c>
      <c r="AG946" s="51"/>
      <c r="AH946" s="20">
        <v>0</v>
      </c>
      <c r="AI946" s="7" t="s">
        <v>8467</v>
      </c>
      <c r="AJ946" s="67" t="s">
        <v>8494</v>
      </c>
      <c r="AK946" s="44">
        <v>-0.82558139534883701</v>
      </c>
      <c r="AL946" s="44">
        <v>-0.84545454545454524</v>
      </c>
      <c r="AM946" s="44">
        <v>-0.68749999999999889</v>
      </c>
      <c r="AN946" s="25">
        <v>0.52200303490136568</v>
      </c>
      <c r="AO946" s="25">
        <v>0.16691957511380878</v>
      </c>
      <c r="AP946" s="215">
        <v>32.950000000000003</v>
      </c>
      <c r="AQ946" s="215" t="s">
        <v>8552</v>
      </c>
      <c r="AR946" s="44">
        <v>1.6975308641975301E-2</v>
      </c>
      <c r="AS946" s="171" t="s">
        <v>7415</v>
      </c>
      <c r="AT946" s="171" t="s">
        <v>7281</v>
      </c>
      <c r="AU946" s="171" t="s">
        <v>6980</v>
      </c>
      <c r="AV946" s="7" t="s">
        <v>8470</v>
      </c>
      <c r="AW946" s="14" t="s">
        <v>7387</v>
      </c>
      <c r="AX946" s="49" t="s">
        <v>6337</v>
      </c>
      <c r="AY946" s="38" t="s">
        <v>6047</v>
      </c>
      <c r="AZ946" s="14" t="s">
        <v>6809</v>
      </c>
      <c r="BA946" s="49" t="s">
        <v>5967</v>
      </c>
      <c r="BB946" s="38" t="s">
        <v>6047</v>
      </c>
      <c r="BC946" s="7">
        <v>0.5</v>
      </c>
      <c r="BD946" s="14" t="s">
        <v>6288</v>
      </c>
      <c r="BE946" s="49" t="s">
        <v>5960</v>
      </c>
      <c r="BF946" s="38" t="s">
        <v>5971</v>
      </c>
      <c r="BG946" s="7">
        <v>0.8</v>
      </c>
      <c r="BH946" s="45">
        <v>110.89363186940076</v>
      </c>
      <c r="BI946" s="215" t="s">
        <v>8471</v>
      </c>
      <c r="BJ946" s="215" t="s">
        <v>8554</v>
      </c>
      <c r="BK946" s="7">
        <v>0.5</v>
      </c>
      <c r="BL946" s="25">
        <v>7.6452599388379195E-3</v>
      </c>
      <c r="BM946" s="20">
        <v>0.4433125</v>
      </c>
      <c r="BN946" s="20">
        <v>0.18000000000000002</v>
      </c>
      <c r="BO946" s="20">
        <v>0.65874999999999995</v>
      </c>
      <c r="BP946" s="46" t="s">
        <v>8473</v>
      </c>
      <c r="BQ946" s="215" t="s">
        <v>8473</v>
      </c>
      <c r="BR946" s="79" t="s">
        <v>8473</v>
      </c>
      <c r="BS946" s="9">
        <v>0</v>
      </c>
      <c r="BT946" s="9">
        <v>0</v>
      </c>
      <c r="BU946" s="47" t="s">
        <v>5993</v>
      </c>
      <c r="BV946" s="47" t="s">
        <v>5993</v>
      </c>
      <c r="BW946" s="14" t="s">
        <v>5474</v>
      </c>
      <c r="BX946" s="83" t="s">
        <v>8473</v>
      </c>
      <c r="BY946" s="82" t="s">
        <v>8473</v>
      </c>
      <c r="BZ946" s="46" t="s">
        <v>8473</v>
      </c>
      <c r="CA946" s="48" t="s">
        <v>5474</v>
      </c>
      <c r="CB946" s="45">
        <v>-757.85</v>
      </c>
      <c r="CC946" s="45">
        <v>-1120.3000000000002</v>
      </c>
      <c r="CD946" s="45">
        <v>0</v>
      </c>
      <c r="CE946" s="45">
        <v>0</v>
      </c>
      <c r="CF946" s="14" t="s">
        <v>9443</v>
      </c>
      <c r="CG946" s="7" t="s">
        <v>8556</v>
      </c>
      <c r="CH946" s="215" t="s">
        <v>8478</v>
      </c>
      <c r="CI946" s="215" t="s">
        <v>8546</v>
      </c>
      <c r="CJ946" s="215" t="s">
        <v>8479</v>
      </c>
      <c r="CK946" s="43" t="s">
        <v>6965</v>
      </c>
      <c r="CL946" s="43" t="s">
        <v>8480</v>
      </c>
      <c r="CM946" s="43" t="s">
        <v>6898</v>
      </c>
      <c r="CN946" s="145">
        <v>-1120.3000000000002</v>
      </c>
      <c r="CO946" s="145">
        <v>-757.85</v>
      </c>
      <c r="CP946" s="148">
        <v>3653.9451700967556</v>
      </c>
      <c r="CQ946" s="189" t="s">
        <v>5474</v>
      </c>
      <c r="CR946" s="189" t="s">
        <v>5474</v>
      </c>
      <c r="CS946" s="99" t="s">
        <v>5474</v>
      </c>
      <c r="CT946" s="167" t="s">
        <v>5474</v>
      </c>
      <c r="CU946" s="43" t="s">
        <v>5474</v>
      </c>
      <c r="CV946" s="43" t="s">
        <v>5474</v>
      </c>
      <c r="CW946" s="43" t="s">
        <v>5474</v>
      </c>
      <c r="CX946" s="43" t="s">
        <v>5474</v>
      </c>
      <c r="CY946" s="43" t="s">
        <v>5474</v>
      </c>
      <c r="CZ946" s="43" t="s">
        <v>5474</v>
      </c>
      <c r="DA946" s="42" t="s">
        <v>5474</v>
      </c>
      <c r="DB946" s="42" t="s">
        <v>5474</v>
      </c>
      <c r="DC946" s="42" t="s">
        <v>5474</v>
      </c>
      <c r="DD946" s="42" t="s">
        <v>5474</v>
      </c>
      <c r="DE946" s="42" t="s">
        <v>5474</v>
      </c>
      <c r="DF946" s="42" t="s">
        <v>5474</v>
      </c>
      <c r="DG946" s="42" t="s">
        <v>5474</v>
      </c>
      <c r="DH946" s="42" t="s">
        <v>5474</v>
      </c>
    </row>
    <row r="947" spans="1:112">
      <c r="A947" s="22">
        <v>2201</v>
      </c>
      <c r="B947" s="7" t="s">
        <v>296</v>
      </c>
      <c r="C947" s="21">
        <v>0.1946</v>
      </c>
      <c r="D947" s="21">
        <v>-0.22370000000000001</v>
      </c>
      <c r="E947" s="21">
        <v>0.106</v>
      </c>
      <c r="F947" s="21">
        <v>-0.1116</v>
      </c>
      <c r="G947" s="21">
        <v>-3.2500000000000001E-2</v>
      </c>
      <c r="H947" s="21">
        <v>-0.30940000000000001</v>
      </c>
      <c r="I947" s="21">
        <v>1.5946</v>
      </c>
      <c r="J947" s="21">
        <v>3.7</v>
      </c>
      <c r="K947" s="21">
        <v>2.0899999999999998E-2</v>
      </c>
      <c r="L947" s="21">
        <v>6.4000000000000001E-2</v>
      </c>
      <c r="M947" s="21">
        <v>0.1406</v>
      </c>
      <c r="N947" s="21">
        <v>2E-3</v>
      </c>
      <c r="O947" s="21">
        <v>7.2599999999999998E-2</v>
      </c>
      <c r="P947" s="21">
        <v>0.33839999999999998</v>
      </c>
      <c r="Q947" s="21">
        <v>0.1072</v>
      </c>
      <c r="R947" s="21">
        <v>2.3699999999999999E-2</v>
      </c>
      <c r="S947" s="21">
        <v>-3.2399999999999998E-2</v>
      </c>
      <c r="T947" s="21">
        <v>-4.0000000000000001E-3</v>
      </c>
      <c r="U947" s="10">
        <v>2.35</v>
      </c>
      <c r="V947" s="10">
        <v>4.34</v>
      </c>
      <c r="W947" s="7">
        <v>0.55000000000000004</v>
      </c>
      <c r="X947" s="20">
        <v>0.45040000000000002</v>
      </c>
      <c r="Y947" s="75">
        <v>2020</v>
      </c>
      <c r="Z947" s="7">
        <v>1</v>
      </c>
      <c r="AA947" s="7">
        <v>0</v>
      </c>
      <c r="AB947" s="51">
        <v>-4359</v>
      </c>
      <c r="AC947" s="51">
        <v>-83</v>
      </c>
      <c r="AD947" s="51">
        <v>1</v>
      </c>
      <c r="AE947" s="51"/>
      <c r="AF947" s="51">
        <v>-439</v>
      </c>
      <c r="AG947" s="51">
        <v>13</v>
      </c>
      <c r="AH947" s="20">
        <v>1.4E-3</v>
      </c>
      <c r="AI947" s="7" t="s">
        <v>8481</v>
      </c>
      <c r="AJ947" s="67" t="s">
        <v>8494</v>
      </c>
      <c r="AK947" s="44">
        <v>-0.51779935275080902</v>
      </c>
      <c r="AL947" s="44">
        <v>-0.82203389830508422</v>
      </c>
      <c r="AM947" s="44">
        <v>-1</v>
      </c>
      <c r="AN947" s="25">
        <v>0.8328840970350404</v>
      </c>
      <c r="AO947" s="25">
        <v>0.15902964959568747</v>
      </c>
      <c r="AP947" s="215">
        <v>37.1</v>
      </c>
      <c r="AQ947" s="215" t="s">
        <v>8552</v>
      </c>
      <c r="AR947" s="44">
        <v>4.0595399188091998E-3</v>
      </c>
      <c r="AS947" s="171" t="s">
        <v>7415</v>
      </c>
      <c r="AT947" s="171" t="s">
        <v>7138</v>
      </c>
      <c r="AU947" s="171" t="s">
        <v>6992</v>
      </c>
      <c r="AV947" s="7" t="s">
        <v>8470</v>
      </c>
      <c r="AW947" s="14" t="s">
        <v>7414</v>
      </c>
      <c r="AX947" s="49" t="s">
        <v>6009</v>
      </c>
      <c r="AY947" s="38" t="s">
        <v>6007</v>
      </c>
      <c r="AZ947" s="14" t="s">
        <v>6083</v>
      </c>
      <c r="BA947" s="49" t="s">
        <v>5993</v>
      </c>
      <c r="BB947" s="38" t="s">
        <v>5993</v>
      </c>
      <c r="BC947" s="7">
        <v>0.4</v>
      </c>
      <c r="BD947" s="14" t="s">
        <v>6077</v>
      </c>
      <c r="BE947" s="49" t="s">
        <v>5967</v>
      </c>
      <c r="BF947" s="38" t="s">
        <v>5961</v>
      </c>
      <c r="BG947" s="7">
        <v>0.7</v>
      </c>
      <c r="BH947" s="45">
        <v>2117.8403892820697</v>
      </c>
      <c r="BI947" s="215" t="s">
        <v>8489</v>
      </c>
      <c r="BJ947" s="215" t="s">
        <v>8520</v>
      </c>
      <c r="BK947" s="7">
        <v>1.3</v>
      </c>
      <c r="BL947" s="25">
        <v>0</v>
      </c>
      <c r="BM947" s="20">
        <v>0.63500000000000001</v>
      </c>
      <c r="BN947" s="20">
        <v>0.58000000000000007</v>
      </c>
      <c r="BO947" s="20">
        <v>0.67999999999999994</v>
      </c>
      <c r="BP947" s="46">
        <v>8.5483870967741939</v>
      </c>
      <c r="BQ947" s="215" t="s">
        <v>8558</v>
      </c>
      <c r="BR947" s="79">
        <v>0.37466307277628025</v>
      </c>
      <c r="BS947" s="9">
        <v>8.922600629980515E-3</v>
      </c>
      <c r="BT947" s="9">
        <v>2.0981436494083905E-2</v>
      </c>
      <c r="BU947" s="47">
        <v>44405</v>
      </c>
      <c r="BV947" s="47">
        <v>44411</v>
      </c>
      <c r="BW947" s="14" t="s">
        <v>5474</v>
      </c>
      <c r="BX947" s="83">
        <v>0.71832884097035032</v>
      </c>
      <c r="BY947" s="82">
        <v>4.25</v>
      </c>
      <c r="BZ947" s="46">
        <v>8.7294117647058833</v>
      </c>
      <c r="CA947" s="48" t="s">
        <v>8538</v>
      </c>
      <c r="CB947" s="45">
        <v>-161718.9</v>
      </c>
      <c r="CC947" s="45">
        <v>-3079.3</v>
      </c>
      <c r="CD947" s="45">
        <v>37.1</v>
      </c>
      <c r="CE947" s="45">
        <v>0</v>
      </c>
      <c r="CF947" s="14" t="s">
        <v>9444</v>
      </c>
      <c r="CG947" s="7" t="s">
        <v>8556</v>
      </c>
      <c r="CH947" s="215" t="s">
        <v>8478</v>
      </c>
      <c r="CI947" s="215" t="s">
        <v>8478</v>
      </c>
      <c r="CJ947" s="215" t="s">
        <v>8479</v>
      </c>
      <c r="CK947" s="43" t="s">
        <v>6887</v>
      </c>
      <c r="CL947" s="43" t="s">
        <v>5474</v>
      </c>
      <c r="CM947" s="43" t="s">
        <v>5474</v>
      </c>
      <c r="CN947" s="145">
        <v>-3079.3</v>
      </c>
      <c r="CO947" s="145">
        <v>-161681.79999999999</v>
      </c>
      <c r="CP947" s="148">
        <v>78571.878442364788</v>
      </c>
      <c r="CQ947" s="189" t="s">
        <v>5474</v>
      </c>
      <c r="CR947" s="189" t="s">
        <v>5474</v>
      </c>
      <c r="CS947" s="99" t="s">
        <v>5474</v>
      </c>
      <c r="CT947" s="167" t="s">
        <v>5474</v>
      </c>
      <c r="CU947" s="43" t="s">
        <v>5474</v>
      </c>
      <c r="CV947" s="43" t="s">
        <v>5474</v>
      </c>
      <c r="CW947" s="43" t="s">
        <v>5474</v>
      </c>
      <c r="CX947" s="43" t="s">
        <v>5474</v>
      </c>
      <c r="CY947" s="43" t="s">
        <v>5474</v>
      </c>
      <c r="CZ947" s="43" t="s">
        <v>5474</v>
      </c>
      <c r="DA947" s="42" t="s">
        <v>5474</v>
      </c>
      <c r="DB947" s="42" t="s">
        <v>5474</v>
      </c>
      <c r="DC947" s="42" t="s">
        <v>5474</v>
      </c>
      <c r="DD947" s="42" t="s">
        <v>5474</v>
      </c>
      <c r="DE947" s="42" t="s">
        <v>5474</v>
      </c>
      <c r="DF947" s="42" t="s">
        <v>5474</v>
      </c>
      <c r="DG947" s="42" t="s">
        <v>5474</v>
      </c>
      <c r="DH947" s="42" t="s">
        <v>5474</v>
      </c>
    </row>
    <row r="948" spans="1:112">
      <c r="A948" s="22">
        <v>3005</v>
      </c>
      <c r="B948" s="7" t="s">
        <v>581</v>
      </c>
      <c r="C948" s="21">
        <v>5.7799999999999997E-2</v>
      </c>
      <c r="D948" s="21">
        <v>1.9699999999999999E-2</v>
      </c>
      <c r="E948" s="21">
        <v>-6.0299999999999999E-2</v>
      </c>
      <c r="F948" s="21">
        <v>1.6899999999999998E-2</v>
      </c>
      <c r="G948" s="21">
        <v>0.12759999999999999</v>
      </c>
      <c r="H948" s="21">
        <v>3.8235000000000001</v>
      </c>
      <c r="I948" s="21">
        <v>1.7152000000000001</v>
      </c>
      <c r="J948" s="21">
        <v>1.5</v>
      </c>
      <c r="K948" s="21">
        <v>1.3599999999999999E-2</v>
      </c>
      <c r="L948" s="21">
        <v>-5.2900000000000003E-2</v>
      </c>
      <c r="M948" s="21">
        <v>-2.6800000000000001E-2</v>
      </c>
      <c r="N948" s="21">
        <v>3.0000000000000001E-3</v>
      </c>
      <c r="O948" s="21">
        <v>-7.7100000000000002E-2</v>
      </c>
      <c r="P948" s="21">
        <v>-2.1899999999999999E-2</v>
      </c>
      <c r="Q948" s="21">
        <v>2.0899999999999998E-2</v>
      </c>
      <c r="R948" s="21">
        <v>1.03E-2</v>
      </c>
      <c r="S948" s="21">
        <v>0.14760000000000001</v>
      </c>
      <c r="T948" s="21">
        <v>8.5900000000000004E-2</v>
      </c>
      <c r="U948" s="10">
        <v>4.95</v>
      </c>
      <c r="V948" s="10">
        <v>7.37</v>
      </c>
      <c r="W948" s="7">
        <v>2.9754</v>
      </c>
      <c r="X948" s="20">
        <v>0.78320000000000001</v>
      </c>
      <c r="Y948" s="75">
        <v>2020</v>
      </c>
      <c r="Z948" s="7">
        <v>3.5871</v>
      </c>
      <c r="AA948" s="7">
        <v>0</v>
      </c>
      <c r="AB948" s="51">
        <v>-2278</v>
      </c>
      <c r="AC948" s="51">
        <v>-363</v>
      </c>
      <c r="AD948" s="51">
        <v>7</v>
      </c>
      <c r="AE948" s="51">
        <v>3</v>
      </c>
      <c r="AF948" s="51">
        <v>87</v>
      </c>
      <c r="AG948" s="51">
        <v>11</v>
      </c>
      <c r="AH948" s="20">
        <v>8.0000000000000002E-3</v>
      </c>
      <c r="AI948" s="7" t="s">
        <v>8467</v>
      </c>
      <c r="AJ948" s="67" t="s">
        <v>8494</v>
      </c>
      <c r="AK948" s="44">
        <v>-0.65324384787472023</v>
      </c>
      <c r="AL948" s="44">
        <v>-0.81927710843373491</v>
      </c>
      <c r="AM948" s="44">
        <v>0.90909090909091383</v>
      </c>
      <c r="AN948" s="25">
        <v>0.42816091954022978</v>
      </c>
      <c r="AO948" s="25">
        <v>0.15900383141762445</v>
      </c>
      <c r="AP948" s="215">
        <v>52.2</v>
      </c>
      <c r="AQ948" s="215" t="s">
        <v>8552</v>
      </c>
      <c r="AR948" s="44">
        <v>2.1526418786692699E-2</v>
      </c>
      <c r="AS948" s="171" t="s">
        <v>7724</v>
      </c>
      <c r="AT948" s="171" t="s">
        <v>7425</v>
      </c>
      <c r="AU948" s="171" t="s">
        <v>7232</v>
      </c>
      <c r="AV948" s="7" t="s">
        <v>5474</v>
      </c>
      <c r="AW948" s="14" t="s">
        <v>7547</v>
      </c>
      <c r="AX948" s="49" t="s">
        <v>6337</v>
      </c>
      <c r="AY948" s="38" t="s">
        <v>6007</v>
      </c>
      <c r="AZ948" s="14" t="s">
        <v>6654</v>
      </c>
      <c r="BA948" s="49" t="s">
        <v>5967</v>
      </c>
      <c r="BB948" s="38" t="s">
        <v>5971</v>
      </c>
      <c r="BC948" s="7">
        <v>0.2</v>
      </c>
      <c r="BD948" s="14" t="s">
        <v>5959</v>
      </c>
      <c r="BE948" s="49" t="s">
        <v>5967</v>
      </c>
      <c r="BF948" s="38" t="s">
        <v>5961</v>
      </c>
      <c r="BG948" s="7">
        <v>0.4</v>
      </c>
      <c r="BH948" s="45">
        <v>885.29448724435429</v>
      </c>
      <c r="BI948" s="215" t="s">
        <v>8489</v>
      </c>
      <c r="BJ948" s="215" t="s">
        <v>8520</v>
      </c>
      <c r="BK948" s="7">
        <v>1.3</v>
      </c>
      <c r="BL948" s="25">
        <v>1.953125E-2</v>
      </c>
      <c r="BM948" s="20">
        <v>0.62912499999999993</v>
      </c>
      <c r="BN948" s="20">
        <v>0.59750000000000003</v>
      </c>
      <c r="BO948" s="20">
        <v>0.65499999999999992</v>
      </c>
      <c r="BP948" s="46">
        <v>7.0827679782903665</v>
      </c>
      <c r="BQ948" s="215" t="s">
        <v>8560</v>
      </c>
      <c r="BR948" s="79">
        <v>0.81296296296296289</v>
      </c>
      <c r="BS948" s="9">
        <v>5.0852512800119376E-2</v>
      </c>
      <c r="BT948" s="9">
        <v>6.2502749718743145E-2</v>
      </c>
      <c r="BU948" s="47" t="s">
        <v>5993</v>
      </c>
      <c r="BV948" s="47">
        <v>44286</v>
      </c>
      <c r="BW948" s="14" t="s">
        <v>9222</v>
      </c>
      <c r="BX948" s="83">
        <v>1.1755555555555555</v>
      </c>
      <c r="BY948" s="82">
        <v>7.25</v>
      </c>
      <c r="BZ948" s="46">
        <v>7.2</v>
      </c>
      <c r="CA948" s="48" t="s">
        <v>8526</v>
      </c>
      <c r="CB948" s="45">
        <v>-118911.6</v>
      </c>
      <c r="CC948" s="45">
        <v>-18948.600000000002</v>
      </c>
      <c r="CD948" s="45">
        <v>365.40000000000003</v>
      </c>
      <c r="CE948" s="45">
        <v>156.60000000000002</v>
      </c>
      <c r="CF948" s="14" t="s">
        <v>9445</v>
      </c>
      <c r="CG948" s="7" t="s">
        <v>8477</v>
      </c>
      <c r="CH948" s="215" t="s">
        <v>8478</v>
      </c>
      <c r="CI948" s="215" t="s">
        <v>8479</v>
      </c>
      <c r="CJ948" s="215" t="s">
        <v>8479</v>
      </c>
      <c r="CK948" s="43" t="s">
        <v>6894</v>
      </c>
      <c r="CL948" s="43" t="s">
        <v>8480</v>
      </c>
      <c r="CM948" s="43" t="s">
        <v>6898</v>
      </c>
      <c r="CN948" s="145">
        <v>-18792.000000000004</v>
      </c>
      <c r="CO948" s="145">
        <v>-118546.20000000001</v>
      </c>
      <c r="CP948" s="148">
        <v>46212.372234155293</v>
      </c>
      <c r="CQ948" s="189" t="s">
        <v>5474</v>
      </c>
      <c r="CR948" s="189" t="s">
        <v>5474</v>
      </c>
      <c r="CS948" s="99" t="s">
        <v>5474</v>
      </c>
      <c r="CT948" s="167" t="s">
        <v>5474</v>
      </c>
      <c r="CU948" s="43" t="s">
        <v>5474</v>
      </c>
      <c r="CV948" s="43" t="s">
        <v>5474</v>
      </c>
      <c r="CW948" s="43" t="s">
        <v>5474</v>
      </c>
      <c r="CX948" s="43" t="s">
        <v>5474</v>
      </c>
      <c r="CY948" s="43" t="s">
        <v>5474</v>
      </c>
      <c r="CZ948" s="43" t="s">
        <v>5474</v>
      </c>
      <c r="DA948" s="42" t="s">
        <v>5474</v>
      </c>
      <c r="DB948" s="42" t="s">
        <v>5474</v>
      </c>
      <c r="DC948" s="42" t="s">
        <v>5474</v>
      </c>
      <c r="DD948" s="42" t="s">
        <v>5474</v>
      </c>
      <c r="DE948" s="42" t="s">
        <v>5474</v>
      </c>
      <c r="DF948" s="42" t="s">
        <v>5474</v>
      </c>
      <c r="DG948" s="42" t="s">
        <v>5474</v>
      </c>
      <c r="DH948" s="42" t="s">
        <v>5472</v>
      </c>
    </row>
    <row r="949" spans="1:112">
      <c r="A949" s="22">
        <v>1904</v>
      </c>
      <c r="B949" s="7" t="s">
        <v>246</v>
      </c>
      <c r="C949" s="21">
        <v>-3.8600000000000002E-2</v>
      </c>
      <c r="D949" s="21">
        <v>0.1123</v>
      </c>
      <c r="E949" s="21">
        <v>-2.75E-2</v>
      </c>
      <c r="F949" s="21">
        <v>9.4100000000000003E-2</v>
      </c>
      <c r="G949" s="21">
        <v>0.15840000000000001</v>
      </c>
      <c r="H949" s="21">
        <v>-7.1400000000000005E-2</v>
      </c>
      <c r="I949" s="21">
        <v>0.44440000000000002</v>
      </c>
      <c r="J949" s="21">
        <v>0.4118</v>
      </c>
      <c r="K949" s="21">
        <v>-1.24E-2</v>
      </c>
      <c r="L949" s="21">
        <v>6.1999999999999998E-3</v>
      </c>
      <c r="M949" s="21">
        <v>7.0000000000000001E-3</v>
      </c>
      <c r="N949" s="21">
        <v>-7.6E-3</v>
      </c>
      <c r="O949" s="21">
        <v>1.4500000000000001E-2</v>
      </c>
      <c r="P949" s="21">
        <v>1.5100000000000001E-2</v>
      </c>
      <c r="Q949" s="21">
        <v>9.1999999999999998E-3</v>
      </c>
      <c r="R949" s="21">
        <v>3.7000000000000002E-3</v>
      </c>
      <c r="S949" s="21">
        <v>0.10580000000000001</v>
      </c>
      <c r="T949" s="21">
        <v>4.9299999999999997E-2</v>
      </c>
      <c r="U949" s="10">
        <v>2.16</v>
      </c>
      <c r="V949" s="10">
        <v>3.99</v>
      </c>
      <c r="W949" s="7">
        <v>1.06</v>
      </c>
      <c r="X949" s="20">
        <v>0.48020000000000002</v>
      </c>
      <c r="Y949" s="75">
        <v>2020</v>
      </c>
      <c r="Z949" s="7">
        <v>1.8</v>
      </c>
      <c r="AA949" s="7">
        <v>0</v>
      </c>
      <c r="AB949" s="51">
        <v>-4793</v>
      </c>
      <c r="AC949" s="51">
        <v>-1532</v>
      </c>
      <c r="AD949" s="51">
        <v>-400</v>
      </c>
      <c r="AE949" s="51">
        <v>-20</v>
      </c>
      <c r="AF949" s="51">
        <v>-87</v>
      </c>
      <c r="AG949" s="51">
        <v>1</v>
      </c>
      <c r="AH949" s="20">
        <v>1.83E-2</v>
      </c>
      <c r="AI949" s="7" t="s">
        <v>8467</v>
      </c>
      <c r="AJ949" s="67" t="s">
        <v>8494</v>
      </c>
      <c r="AK949" s="44">
        <v>-0.64468085106382977</v>
      </c>
      <c r="AL949" s="44">
        <v>-0.8466666666666669</v>
      </c>
      <c r="AM949" s="44">
        <v>0.500000000000006</v>
      </c>
      <c r="AN949" s="25">
        <v>0.64649243466299855</v>
      </c>
      <c r="AO949" s="25">
        <v>0.2063273727647868</v>
      </c>
      <c r="AP949" s="215">
        <v>36.35</v>
      </c>
      <c r="AQ949" s="215" t="s">
        <v>8552</v>
      </c>
      <c r="AR949" s="44">
        <v>9.7222222222222206E-3</v>
      </c>
      <c r="AS949" s="171" t="s">
        <v>7332</v>
      </c>
      <c r="AT949" s="171" t="s">
        <v>7333</v>
      </c>
      <c r="AU949" s="171" t="s">
        <v>7205</v>
      </c>
      <c r="AV949" s="7" t="s">
        <v>8470</v>
      </c>
      <c r="AW949" s="14" t="s">
        <v>7331</v>
      </c>
      <c r="AX949" s="49" t="s">
        <v>6337</v>
      </c>
      <c r="AY949" s="38" t="s">
        <v>6047</v>
      </c>
      <c r="AZ949" s="14" t="s">
        <v>6538</v>
      </c>
      <c r="BA949" s="49" t="s">
        <v>5967</v>
      </c>
      <c r="BB949" s="38" t="s">
        <v>6007</v>
      </c>
      <c r="BC949" s="7">
        <v>0.4</v>
      </c>
      <c r="BD949" s="14" t="s">
        <v>5959</v>
      </c>
      <c r="BE949" s="49" t="s">
        <v>5967</v>
      </c>
      <c r="BF949" s="38" t="s">
        <v>5961</v>
      </c>
      <c r="BG949" s="7">
        <v>0.4</v>
      </c>
      <c r="BH949" s="45">
        <v>1995.5452980586324</v>
      </c>
      <c r="BI949" s="215" t="s">
        <v>8518</v>
      </c>
      <c r="BJ949" s="215" t="s">
        <v>8568</v>
      </c>
      <c r="BK949" s="7">
        <v>0.5</v>
      </c>
      <c r="BL949" s="25">
        <v>8.3217753120666937E-3</v>
      </c>
      <c r="BM949" s="20">
        <v>0.63612500000000005</v>
      </c>
      <c r="BN949" s="20">
        <v>0.63750000000000007</v>
      </c>
      <c r="BO949" s="20">
        <v>0.63500000000000001</v>
      </c>
      <c r="BP949" s="46">
        <v>9.110275689223057</v>
      </c>
      <c r="BQ949" s="215" t="s">
        <v>8560</v>
      </c>
      <c r="BR949" s="79">
        <v>0.37331499312242089</v>
      </c>
      <c r="BS949" s="9">
        <v>2.3175359497695114E-2</v>
      </c>
      <c r="BT949" s="9">
        <v>4.3414594088133196E-2</v>
      </c>
      <c r="BU949" s="47" t="s">
        <v>5993</v>
      </c>
      <c r="BV949" s="47" t="s">
        <v>5993</v>
      </c>
      <c r="BW949" s="14" t="s">
        <v>5474</v>
      </c>
      <c r="BX949" s="83">
        <v>0.71664374140302622</v>
      </c>
      <c r="BY949" s="82">
        <v>4.16</v>
      </c>
      <c r="BZ949" s="46">
        <v>8.7379807692307701</v>
      </c>
      <c r="CA949" s="48" t="s">
        <v>5474</v>
      </c>
      <c r="CB949" s="45">
        <v>-174225.55000000002</v>
      </c>
      <c r="CC949" s="45">
        <v>-55688.200000000004</v>
      </c>
      <c r="CD949" s="45">
        <v>-14540</v>
      </c>
      <c r="CE949" s="45">
        <v>-727</v>
      </c>
      <c r="CF949" s="14" t="s">
        <v>9446</v>
      </c>
      <c r="CG949" s="7" t="s">
        <v>8590</v>
      </c>
      <c r="CH949" s="215" t="s">
        <v>8478</v>
      </c>
      <c r="CI949" s="215" t="s">
        <v>8479</v>
      </c>
      <c r="CJ949" s="215" t="s">
        <v>8479</v>
      </c>
      <c r="CK949" s="43" t="s">
        <v>5474</v>
      </c>
      <c r="CL949" s="43" t="s">
        <v>8480</v>
      </c>
      <c r="CM949" s="43" t="s">
        <v>6898</v>
      </c>
      <c r="CN949" s="145">
        <v>-56415.200000000004</v>
      </c>
      <c r="CO949" s="145">
        <v>-188765.55000000002</v>
      </c>
      <c r="CP949" s="148">
        <v>72538.071584431294</v>
      </c>
      <c r="CQ949" s="189" t="s">
        <v>5474</v>
      </c>
      <c r="CR949" s="189" t="s">
        <v>5474</v>
      </c>
      <c r="CS949" s="99" t="s">
        <v>5474</v>
      </c>
      <c r="CT949" s="167" t="s">
        <v>5474</v>
      </c>
      <c r="CU949" s="43" t="s">
        <v>5474</v>
      </c>
      <c r="CV949" s="43" t="s">
        <v>5474</v>
      </c>
      <c r="CW949" s="43" t="s">
        <v>5474</v>
      </c>
      <c r="CX949" s="43" t="s">
        <v>5474</v>
      </c>
      <c r="CY949" s="43" t="s">
        <v>5474</v>
      </c>
      <c r="CZ949" s="43" t="s">
        <v>5474</v>
      </c>
      <c r="DA949" s="42" t="s">
        <v>5474</v>
      </c>
      <c r="DB949" s="42" t="s">
        <v>5474</v>
      </c>
      <c r="DC949" s="42" t="s">
        <v>5474</v>
      </c>
      <c r="DD949" s="42" t="s">
        <v>5474</v>
      </c>
      <c r="DE949" s="42" t="s">
        <v>5474</v>
      </c>
      <c r="DF949" s="42" t="s">
        <v>5474</v>
      </c>
      <c r="DG949" s="42" t="s">
        <v>5474</v>
      </c>
      <c r="DH949" s="42" t="s">
        <v>5474</v>
      </c>
    </row>
    <row r="950" spans="1:112">
      <c r="A950" s="22">
        <v>3543</v>
      </c>
      <c r="B950" s="7" t="s">
        <v>2924</v>
      </c>
      <c r="C950" s="21">
        <v>0.13350000000000001</v>
      </c>
      <c r="D950" s="21">
        <v>5.1999999999999998E-2</v>
      </c>
      <c r="E950" s="21">
        <v>0.1075</v>
      </c>
      <c r="F950" s="21">
        <v>1.55E-2</v>
      </c>
      <c r="G950" s="21">
        <v>0.19700000000000001</v>
      </c>
      <c r="H950" s="21">
        <v>-0.78849999999999998</v>
      </c>
      <c r="I950" s="21">
        <v>1.2</v>
      </c>
      <c r="J950" s="21">
        <v>12.8125</v>
      </c>
      <c r="K950" s="21">
        <v>2.7300000000000001E-2</v>
      </c>
      <c r="L950" s="21">
        <v>8.9999999999999998E-4</v>
      </c>
      <c r="M950" s="21">
        <v>-7.1000000000000004E-3</v>
      </c>
      <c r="N950" s="21">
        <v>6.7699999999999996E-2</v>
      </c>
      <c r="O950" s="21">
        <v>1.4200000000000001E-2</v>
      </c>
      <c r="P950" s="21">
        <v>4.0000000000000001E-3</v>
      </c>
      <c r="Q950" s="21">
        <v>-1.7399999999999999E-2</v>
      </c>
      <c r="R950" s="21">
        <v>-8.6E-3</v>
      </c>
      <c r="S950" s="21">
        <v>-5.0000000000000001E-4</v>
      </c>
      <c r="T950" s="21">
        <v>4.1000000000000003E-3</v>
      </c>
      <c r="U950" s="10">
        <v>1.89</v>
      </c>
      <c r="V950" s="10">
        <v>-2.33</v>
      </c>
      <c r="W950" s="7">
        <v>0.74</v>
      </c>
      <c r="X950" s="20">
        <v>0.66120000000000001</v>
      </c>
      <c r="Y950" s="75">
        <v>2020</v>
      </c>
      <c r="Z950" s="7">
        <v>1.2</v>
      </c>
      <c r="AA950" s="7">
        <v>0</v>
      </c>
      <c r="AB950" s="51">
        <v>-34</v>
      </c>
      <c r="AC950" s="51">
        <v>-2</v>
      </c>
      <c r="AD950" s="51"/>
      <c r="AE950" s="51"/>
      <c r="AF950" s="51"/>
      <c r="AG950" s="51">
        <v>1</v>
      </c>
      <c r="AH950" s="20">
        <v>0</v>
      </c>
      <c r="AI950" s="7" t="s">
        <v>8481</v>
      </c>
      <c r="AJ950" s="67" t="s">
        <v>8494</v>
      </c>
      <c r="AK950" s="44">
        <v>0.55722891566265065</v>
      </c>
      <c r="AL950" s="44">
        <v>-0.67307692307692268</v>
      </c>
      <c r="AM950" s="44">
        <v>1</v>
      </c>
      <c r="AN950" s="25">
        <v>0.60805860805860801</v>
      </c>
      <c r="AO950" s="25">
        <v>9.5238095238095288E-2</v>
      </c>
      <c r="AP950" s="215">
        <v>27.3</v>
      </c>
      <c r="AQ950" s="215" t="s">
        <v>8552</v>
      </c>
      <c r="AR950" s="44">
        <v>1.8348623853210999E-3</v>
      </c>
      <c r="AS950" s="171" t="s">
        <v>7332</v>
      </c>
      <c r="AT950" s="171" t="s">
        <v>6950</v>
      </c>
      <c r="AU950" s="171" t="s">
        <v>6930</v>
      </c>
      <c r="AV950" s="7" t="s">
        <v>8470</v>
      </c>
      <c r="AW950" s="14" t="s">
        <v>6981</v>
      </c>
      <c r="AX950" s="49" t="s">
        <v>6009</v>
      </c>
      <c r="AY950" s="38" t="s">
        <v>5971</v>
      </c>
      <c r="AZ950" s="14" t="s">
        <v>6532</v>
      </c>
      <c r="BA950" s="49" t="s">
        <v>5967</v>
      </c>
      <c r="BB950" s="38" t="s">
        <v>5971</v>
      </c>
      <c r="BC950" s="7">
        <v>0.4</v>
      </c>
      <c r="BD950" s="14" t="s">
        <v>6014</v>
      </c>
      <c r="BE950" s="49" t="s">
        <v>5967</v>
      </c>
      <c r="BF950" s="38" t="s">
        <v>5961</v>
      </c>
      <c r="BG950" s="7">
        <v>0.3</v>
      </c>
      <c r="BH950" s="45">
        <v>81.830777579209894</v>
      </c>
      <c r="BI950" s="215" t="s">
        <v>8495</v>
      </c>
      <c r="BJ950" s="215" t="s">
        <v>8554</v>
      </c>
      <c r="BK950" s="7">
        <v>4.5</v>
      </c>
      <c r="BL950" s="25">
        <v>1.834862385321127E-3</v>
      </c>
      <c r="BM950" s="20">
        <v>0.64512499999999995</v>
      </c>
      <c r="BN950" s="20">
        <v>0.65749999999999997</v>
      </c>
      <c r="BO950" s="20">
        <v>0.6349999999999999</v>
      </c>
      <c r="BP950" s="46" t="s">
        <v>8473</v>
      </c>
      <c r="BQ950" s="215" t="s">
        <v>8473</v>
      </c>
      <c r="BR950" s="79" t="s">
        <v>8473</v>
      </c>
      <c r="BS950" s="9">
        <v>2.1132601388106798E-2</v>
      </c>
      <c r="BT950" s="9">
        <v>3.7884420098468041E-2</v>
      </c>
      <c r="BU950" s="47">
        <v>44404</v>
      </c>
      <c r="BV950" s="47">
        <v>44410</v>
      </c>
      <c r="BW950" s="14" t="s">
        <v>5474</v>
      </c>
      <c r="BX950" s="83" t="s">
        <v>8473</v>
      </c>
      <c r="BY950" s="82" t="s">
        <v>8473</v>
      </c>
      <c r="BZ950" s="46" t="s">
        <v>8473</v>
      </c>
      <c r="CA950" s="48" t="s">
        <v>5474</v>
      </c>
      <c r="CB950" s="45">
        <v>-928.2</v>
      </c>
      <c r="CC950" s="45">
        <v>-54.6</v>
      </c>
      <c r="CD950" s="45">
        <v>0</v>
      </c>
      <c r="CE950" s="45">
        <v>0</v>
      </c>
      <c r="CF950" s="14" t="s">
        <v>2925</v>
      </c>
      <c r="CG950" s="7" t="s">
        <v>8477</v>
      </c>
      <c r="CH950" s="215" t="s">
        <v>8478</v>
      </c>
      <c r="CI950" s="215" t="s">
        <v>8479</v>
      </c>
      <c r="CJ950" s="215" t="s">
        <v>8523</v>
      </c>
      <c r="CK950" s="43" t="s">
        <v>5474</v>
      </c>
      <c r="CL950" s="43" t="s">
        <v>5474</v>
      </c>
      <c r="CM950" s="43" t="s">
        <v>6898</v>
      </c>
      <c r="CN950" s="145">
        <v>-54.6</v>
      </c>
      <c r="CO950" s="145">
        <v>-928.2</v>
      </c>
      <c r="CP950" s="148">
        <v>2233.9802279124301</v>
      </c>
      <c r="CQ950" s="189" t="s">
        <v>5474</v>
      </c>
      <c r="CR950" s="189" t="s">
        <v>5474</v>
      </c>
      <c r="CS950" s="99" t="s">
        <v>5474</v>
      </c>
      <c r="CT950" s="167" t="s">
        <v>5474</v>
      </c>
      <c r="CU950" s="43" t="s">
        <v>5474</v>
      </c>
      <c r="CV950" s="43" t="s">
        <v>5474</v>
      </c>
      <c r="CW950" s="43" t="s">
        <v>5474</v>
      </c>
      <c r="CX950" s="43" t="s">
        <v>5474</v>
      </c>
      <c r="CY950" s="43" t="s">
        <v>5474</v>
      </c>
      <c r="CZ950" s="43" t="s">
        <v>5474</v>
      </c>
      <c r="DA950" s="42" t="s">
        <v>5474</v>
      </c>
      <c r="DB950" s="42" t="s">
        <v>5474</v>
      </c>
      <c r="DC950" s="42" t="s">
        <v>5474</v>
      </c>
      <c r="DD950" s="42" t="s">
        <v>5474</v>
      </c>
      <c r="DE950" s="42" t="s">
        <v>5474</v>
      </c>
      <c r="DF950" s="42" t="s">
        <v>5474</v>
      </c>
      <c r="DG950" s="42" t="s">
        <v>5474</v>
      </c>
      <c r="DH950" s="42" t="s">
        <v>5474</v>
      </c>
    </row>
    <row r="951" spans="1:112">
      <c r="A951" s="22">
        <v>6161</v>
      </c>
      <c r="B951" s="7" t="s">
        <v>1251</v>
      </c>
      <c r="C951" s="21">
        <v>-0.2346</v>
      </c>
      <c r="D951" s="21">
        <v>0.2306</v>
      </c>
      <c r="E951" s="21">
        <v>-9.98E-2</v>
      </c>
      <c r="F951" s="21">
        <v>0.18959999999999999</v>
      </c>
      <c r="G951" s="21">
        <v>0.245</v>
      </c>
      <c r="H951" s="21">
        <v>0.8</v>
      </c>
      <c r="I951" s="21">
        <v>2.1034000000000002</v>
      </c>
      <c r="J951" s="21">
        <v>0.45829999999999999</v>
      </c>
      <c r="K951" s="21">
        <v>3.6400000000000002E-2</v>
      </c>
      <c r="L951" s="21">
        <v>2.41E-2</v>
      </c>
      <c r="M951" s="21">
        <v>-4.5600000000000002E-2</v>
      </c>
      <c r="N951" s="21">
        <v>7.2300000000000003E-2</v>
      </c>
      <c r="O951" s="21">
        <v>9.4700000000000006E-2</v>
      </c>
      <c r="P951" s="21">
        <v>-2.4199999999999999E-2</v>
      </c>
      <c r="Q951" s="21">
        <v>-3.5999999999999999E-3</v>
      </c>
      <c r="R951" s="21">
        <v>-3.3E-3</v>
      </c>
      <c r="S951" s="21">
        <v>0.11269999999999999</v>
      </c>
      <c r="T951" s="21">
        <v>8.8800000000000004E-2</v>
      </c>
      <c r="U951" s="10">
        <v>1.4</v>
      </c>
      <c r="V951" s="10">
        <v>2</v>
      </c>
      <c r="W951" s="7">
        <v>1.22</v>
      </c>
      <c r="X951" s="20">
        <v>0.79459999999999997</v>
      </c>
      <c r="Y951" s="75">
        <v>2020</v>
      </c>
      <c r="Z951" s="7">
        <v>1.6</v>
      </c>
      <c r="AA951" s="7">
        <v>0</v>
      </c>
      <c r="AB951" s="51">
        <v>261</v>
      </c>
      <c r="AC951" s="51">
        <v>9</v>
      </c>
      <c r="AD951" s="51"/>
      <c r="AE951" s="51"/>
      <c r="AF951" s="51">
        <v>8</v>
      </c>
      <c r="AG951" s="51">
        <v>1</v>
      </c>
      <c r="AH951" s="20">
        <v>6.6E-3</v>
      </c>
      <c r="AI951" s="7" t="s">
        <v>8481</v>
      </c>
      <c r="AJ951" s="67" t="s">
        <v>8494</v>
      </c>
      <c r="AK951" s="44">
        <v>-0.52186588921282795</v>
      </c>
      <c r="AL951" s="44">
        <v>-0.76991150442477874</v>
      </c>
      <c r="AM951" s="44">
        <v>1</v>
      </c>
      <c r="AN951" s="25">
        <v>0.68737474949899791</v>
      </c>
      <c r="AO951" s="25">
        <v>0.22645290581162333</v>
      </c>
      <c r="AP951" s="215">
        <v>24.95</v>
      </c>
      <c r="AQ951" s="215" t="s">
        <v>8552</v>
      </c>
      <c r="AR951" s="44">
        <v>1.0121457489878499E-2</v>
      </c>
      <c r="AS951" s="171" t="s">
        <v>7051</v>
      </c>
      <c r="AT951" s="171" t="s">
        <v>7180</v>
      </c>
      <c r="AU951" s="171" t="s">
        <v>7037</v>
      </c>
      <c r="AV951" s="7" t="s">
        <v>5474</v>
      </c>
      <c r="AW951" s="14" t="s">
        <v>8200</v>
      </c>
      <c r="AX951" s="49" t="s">
        <v>6009</v>
      </c>
      <c r="AY951" s="38" t="s">
        <v>5961</v>
      </c>
      <c r="AZ951" s="14" t="s">
        <v>6537</v>
      </c>
      <c r="BA951" s="49" t="s">
        <v>5993</v>
      </c>
      <c r="BB951" s="38" t="s">
        <v>5993</v>
      </c>
      <c r="BC951" s="7">
        <v>0.4</v>
      </c>
      <c r="BD951" s="14" t="s">
        <v>6137</v>
      </c>
      <c r="BE951" s="49" t="s">
        <v>5960</v>
      </c>
      <c r="BF951" s="38" t="s">
        <v>5961</v>
      </c>
      <c r="BG951" s="7">
        <v>0.4</v>
      </c>
      <c r="BH951" s="45">
        <v>381.86216617458115</v>
      </c>
      <c r="BI951" s="215" t="s">
        <v>8489</v>
      </c>
      <c r="BJ951" s="215" t="s">
        <v>8554</v>
      </c>
      <c r="BK951" s="7">
        <v>0.8</v>
      </c>
      <c r="BL951" s="25">
        <v>1.8367346938775481E-2</v>
      </c>
      <c r="BM951" s="20">
        <v>0.65162500000000012</v>
      </c>
      <c r="BN951" s="20">
        <v>0.62000000000000011</v>
      </c>
      <c r="BO951" s="20">
        <v>0.67749999999999988</v>
      </c>
      <c r="BP951" s="46">
        <v>12.475</v>
      </c>
      <c r="BQ951" s="215" t="s">
        <v>8558</v>
      </c>
      <c r="BR951" s="79">
        <v>0.11466933867735446</v>
      </c>
      <c r="BS951" s="9">
        <v>4.2797430622043553E-2</v>
      </c>
      <c r="BT951" s="9">
        <v>5.7939311540514238E-2</v>
      </c>
      <c r="BU951" s="47">
        <v>44404</v>
      </c>
      <c r="BV951" s="47">
        <v>44410</v>
      </c>
      <c r="BW951" s="14" t="s">
        <v>5474</v>
      </c>
      <c r="BX951" s="83">
        <v>0.33760320641282526</v>
      </c>
      <c r="BY951" s="82">
        <v>2.0999999999999996</v>
      </c>
      <c r="BZ951" s="46">
        <v>11.880952380952383</v>
      </c>
      <c r="CA951" s="48" t="s">
        <v>8475</v>
      </c>
      <c r="CB951" s="45">
        <v>6511.95</v>
      </c>
      <c r="CC951" s="45">
        <v>224.54999999999998</v>
      </c>
      <c r="CD951" s="45">
        <v>0</v>
      </c>
      <c r="CE951" s="45">
        <v>0</v>
      </c>
      <c r="CF951" s="14" t="s">
        <v>9447</v>
      </c>
      <c r="CG951" s="7" t="s">
        <v>8477</v>
      </c>
      <c r="CH951" s="215" t="s">
        <v>8478</v>
      </c>
      <c r="CI951" s="215" t="s">
        <v>8479</v>
      </c>
      <c r="CJ951" s="215" t="s">
        <v>8523</v>
      </c>
      <c r="CK951" s="43" t="s">
        <v>5474</v>
      </c>
      <c r="CL951" s="43" t="s">
        <v>5474</v>
      </c>
      <c r="CM951" s="43" t="s">
        <v>6898</v>
      </c>
      <c r="CN951" s="145">
        <v>224.54999999999998</v>
      </c>
      <c r="CO951" s="145">
        <v>6511.95</v>
      </c>
      <c r="CP951" s="148">
        <v>9527.4610460557997</v>
      </c>
      <c r="CQ951" s="189" t="s">
        <v>5474</v>
      </c>
      <c r="CR951" s="189" t="s">
        <v>5474</v>
      </c>
      <c r="CS951" s="99" t="s">
        <v>5474</v>
      </c>
      <c r="CT951" s="167" t="s">
        <v>5474</v>
      </c>
      <c r="CU951" s="43" t="s">
        <v>5474</v>
      </c>
      <c r="CV951" s="43" t="s">
        <v>5474</v>
      </c>
      <c r="CW951" s="43" t="s">
        <v>5474</v>
      </c>
      <c r="CX951" s="43" t="s">
        <v>5474</v>
      </c>
      <c r="CY951" s="43" t="s">
        <v>5474</v>
      </c>
      <c r="CZ951" s="43" t="s">
        <v>5474</v>
      </c>
      <c r="DA951" s="42" t="s">
        <v>5474</v>
      </c>
      <c r="DB951" s="42" t="s">
        <v>5474</v>
      </c>
      <c r="DC951" s="42" t="s">
        <v>5474</v>
      </c>
      <c r="DD951" s="42" t="s">
        <v>5474</v>
      </c>
      <c r="DE951" s="42" t="s">
        <v>5474</v>
      </c>
      <c r="DF951" s="42" t="s">
        <v>5474</v>
      </c>
      <c r="DG951" s="42" t="s">
        <v>5474</v>
      </c>
      <c r="DH951" s="42" t="s">
        <v>5474</v>
      </c>
    </row>
    <row r="952" spans="1:112">
      <c r="A952" s="22">
        <v>5534</v>
      </c>
      <c r="B952" s="7" t="s">
        <v>1172</v>
      </c>
      <c r="C952" s="21">
        <v>4.4504999999999999</v>
      </c>
      <c r="D952" s="21">
        <v>-0.74929999999999997</v>
      </c>
      <c r="E952" s="21">
        <v>0.10440000000000001</v>
      </c>
      <c r="F952" s="21">
        <v>-0.7177</v>
      </c>
      <c r="G952" s="21">
        <v>-0.72770000000000001</v>
      </c>
      <c r="H952" s="21">
        <v>-0.91890000000000005</v>
      </c>
      <c r="I952" s="21">
        <v>-0.92500000000000004</v>
      </c>
      <c r="J952" s="21">
        <v>-0.80049999999999999</v>
      </c>
      <c r="K952" s="21">
        <v>-0.19209999999999999</v>
      </c>
      <c r="L952" s="21">
        <v>-0.16539999999999999</v>
      </c>
      <c r="M952" s="21">
        <v>-9.69E-2</v>
      </c>
      <c r="N952" s="21">
        <v>-0.23330000000000001</v>
      </c>
      <c r="O952" s="21">
        <v>-0.22800000000000001</v>
      </c>
      <c r="P952" s="21">
        <v>-0.1234</v>
      </c>
      <c r="Q952" s="21">
        <v>-1.9E-2</v>
      </c>
      <c r="R952" s="21">
        <v>-1.2E-2</v>
      </c>
      <c r="S952" s="21">
        <v>0.2172</v>
      </c>
      <c r="T952" s="21">
        <v>0.1072</v>
      </c>
      <c r="U952" s="10">
        <v>0.8</v>
      </c>
      <c r="V952" s="10">
        <v>5.8</v>
      </c>
      <c r="W952" s="7">
        <v>6.1</v>
      </c>
      <c r="X952" s="20">
        <v>0.56630000000000003</v>
      </c>
      <c r="Y952" s="75">
        <v>2020</v>
      </c>
      <c r="Z952" s="7">
        <v>5</v>
      </c>
      <c r="AA952" s="7">
        <v>0</v>
      </c>
      <c r="AB952" s="51">
        <v>-224</v>
      </c>
      <c r="AC952" s="51">
        <v>-57</v>
      </c>
      <c r="AD952" s="51">
        <v>5</v>
      </c>
      <c r="AE952" s="51">
        <v>4</v>
      </c>
      <c r="AF952" s="51">
        <v>-11</v>
      </c>
      <c r="AG952" s="51">
        <v>-7</v>
      </c>
      <c r="AH952" s="20">
        <v>9.9000000000000008E-3</v>
      </c>
      <c r="AI952" s="7" t="s">
        <v>8467</v>
      </c>
      <c r="AJ952" s="67" t="s">
        <v>8494</v>
      </c>
      <c r="AK952" s="44">
        <v>-0.63478260869565195</v>
      </c>
      <c r="AL952" s="44">
        <v>-0.84375000000000011</v>
      </c>
      <c r="AM952" s="44">
        <v>-0.75000000000000888</v>
      </c>
      <c r="AN952" s="25">
        <v>0.1464968152866242</v>
      </c>
      <c r="AO952" s="25">
        <v>4.0764331210191122E-2</v>
      </c>
      <c r="AP952" s="215">
        <v>78.5</v>
      </c>
      <c r="AQ952" s="215" t="s">
        <v>8552</v>
      </c>
      <c r="AR952" s="44">
        <v>3.8363171355498701E-3</v>
      </c>
      <c r="AS952" s="171" t="s">
        <v>7051</v>
      </c>
      <c r="AT952" s="171" t="s">
        <v>6940</v>
      </c>
      <c r="AU952" s="171" t="s">
        <v>7232</v>
      </c>
      <c r="AV952" s="7" t="s">
        <v>5474</v>
      </c>
      <c r="AW952" s="14" t="s">
        <v>6526</v>
      </c>
      <c r="AX952" s="49" t="s">
        <v>6039</v>
      </c>
      <c r="AY952" s="38" t="s">
        <v>6047</v>
      </c>
      <c r="AZ952" s="14" t="s">
        <v>6563</v>
      </c>
      <c r="BA952" s="49" t="s">
        <v>5967</v>
      </c>
      <c r="BB952" s="38" t="s">
        <v>5961</v>
      </c>
      <c r="BC952" s="7">
        <v>0.5</v>
      </c>
      <c r="BD952" s="14" t="s">
        <v>6307</v>
      </c>
      <c r="BE952" s="49" t="s">
        <v>5960</v>
      </c>
      <c r="BF952" s="38" t="s">
        <v>5971</v>
      </c>
      <c r="BG952" s="7">
        <v>0.7</v>
      </c>
      <c r="BH952" s="45">
        <v>64.398140778542313</v>
      </c>
      <c r="BI952" s="215" t="s">
        <v>8495</v>
      </c>
      <c r="BJ952" s="215" t="s">
        <v>8554</v>
      </c>
      <c r="BK952" s="7">
        <v>0.2</v>
      </c>
      <c r="BL952" s="25">
        <v>1.2755102040815601E-3</v>
      </c>
      <c r="BM952" s="20">
        <v>0.36825000000000008</v>
      </c>
      <c r="BN952" s="20">
        <v>0.38750000000000001</v>
      </c>
      <c r="BO952" s="20">
        <v>0.35250000000000004</v>
      </c>
      <c r="BP952" s="46">
        <v>13.53448275862069</v>
      </c>
      <c r="BQ952" s="215" t="s">
        <v>8560</v>
      </c>
      <c r="BR952" s="79">
        <v>-0.57197452229299373</v>
      </c>
      <c r="BS952" s="9">
        <v>7.1439087706344662E-2</v>
      </c>
      <c r="BT952" s="9">
        <v>5.7507846613236158E-2</v>
      </c>
      <c r="BU952" s="47" t="s">
        <v>5993</v>
      </c>
      <c r="BV952" s="47" t="s">
        <v>5993</v>
      </c>
      <c r="BW952" s="14" t="s">
        <v>5474</v>
      </c>
      <c r="BX952" s="83">
        <v>-0.46496815286624205</v>
      </c>
      <c r="BY952" s="82">
        <v>2.8</v>
      </c>
      <c r="BZ952" s="46">
        <v>28.035714285714288</v>
      </c>
      <c r="CA952" s="48" t="s">
        <v>8526</v>
      </c>
      <c r="CB952" s="45">
        <v>-17584</v>
      </c>
      <c r="CC952" s="45">
        <v>-4474.5</v>
      </c>
      <c r="CD952" s="45">
        <v>392.5</v>
      </c>
      <c r="CE952" s="45">
        <v>314</v>
      </c>
      <c r="CF952" s="14" t="s">
        <v>9448</v>
      </c>
      <c r="CG952" s="7" t="s">
        <v>8556</v>
      </c>
      <c r="CH952" s="215" t="s">
        <v>8546</v>
      </c>
      <c r="CI952" s="215" t="s">
        <v>8479</v>
      </c>
      <c r="CJ952" s="215" t="s">
        <v>8479</v>
      </c>
      <c r="CK952" s="43" t="s">
        <v>6894</v>
      </c>
      <c r="CL952" s="43" t="s">
        <v>8480</v>
      </c>
      <c r="CM952" s="43" t="s">
        <v>6898</v>
      </c>
      <c r="CN952" s="145">
        <v>-4160.5</v>
      </c>
      <c r="CO952" s="145">
        <v>-17191.5</v>
      </c>
      <c r="CP952" s="148">
        <v>5055.2540511155712</v>
      </c>
      <c r="CQ952" s="189" t="s">
        <v>5474</v>
      </c>
      <c r="CR952" s="189" t="s">
        <v>5474</v>
      </c>
      <c r="CS952" s="99" t="s">
        <v>5474</v>
      </c>
      <c r="CT952" s="167" t="s">
        <v>5474</v>
      </c>
      <c r="CU952" s="43" t="s">
        <v>5474</v>
      </c>
      <c r="CV952" s="43" t="s">
        <v>5474</v>
      </c>
      <c r="CW952" s="43" t="s">
        <v>5474</v>
      </c>
      <c r="CX952" s="43" t="s">
        <v>5474</v>
      </c>
      <c r="CY952" s="43" t="s">
        <v>5474</v>
      </c>
      <c r="CZ952" s="43" t="s">
        <v>5474</v>
      </c>
      <c r="DA952" s="42" t="s">
        <v>5474</v>
      </c>
      <c r="DB952" s="42" t="s">
        <v>5474</v>
      </c>
      <c r="DC952" s="42" t="s">
        <v>5474</v>
      </c>
      <c r="DD952" s="42" t="s">
        <v>5474</v>
      </c>
      <c r="DE952" s="42" t="s">
        <v>5474</v>
      </c>
      <c r="DF952" s="42" t="s">
        <v>5474</v>
      </c>
      <c r="DG952" s="42" t="s">
        <v>5474</v>
      </c>
      <c r="DH952" s="42" t="s">
        <v>5474</v>
      </c>
    </row>
    <row r="953" spans="1:112">
      <c r="A953" s="22">
        <v>3227</v>
      </c>
      <c r="B953" s="7" t="s">
        <v>682</v>
      </c>
      <c r="C953" s="21">
        <v>3.6299999999999999E-2</v>
      </c>
      <c r="D953" s="21">
        <v>0.31030000000000002</v>
      </c>
      <c r="E953" s="21">
        <v>-1.46E-2</v>
      </c>
      <c r="F953" s="21">
        <v>0.1507</v>
      </c>
      <c r="G953" s="21">
        <v>0.36130000000000001</v>
      </c>
      <c r="H953" s="21">
        <v>0.1981</v>
      </c>
      <c r="I953" s="21">
        <v>0.81769999999999998</v>
      </c>
      <c r="J953" s="21">
        <v>0.68830000000000002</v>
      </c>
      <c r="K953" s="21">
        <v>9.2999999999999992E-3</v>
      </c>
      <c r="L953" s="21">
        <v>1.5900000000000001E-2</v>
      </c>
      <c r="M953" s="21">
        <v>5.7999999999999996E-3</v>
      </c>
      <c r="N953" s="21">
        <v>5.4199999999999998E-2</v>
      </c>
      <c r="O953" s="21">
        <v>6.6400000000000001E-2</v>
      </c>
      <c r="P953" s="21">
        <v>4.87E-2</v>
      </c>
      <c r="Q953" s="21">
        <v>1.0500000000000001E-2</v>
      </c>
      <c r="R953" s="21">
        <v>7.0000000000000001E-3</v>
      </c>
      <c r="S953" s="21">
        <v>0.1169</v>
      </c>
      <c r="T953" s="21">
        <v>9.2600000000000002E-2</v>
      </c>
      <c r="U953" s="10">
        <v>6.77</v>
      </c>
      <c r="V953" s="10">
        <v>13.26</v>
      </c>
      <c r="W953" s="7">
        <v>5.0705</v>
      </c>
      <c r="X953" s="20">
        <v>0.84809999999999997</v>
      </c>
      <c r="Y953" s="75">
        <v>2020</v>
      </c>
      <c r="Z953" s="7">
        <v>8.4831000000000003</v>
      </c>
      <c r="AA953" s="7">
        <v>0</v>
      </c>
      <c r="AB953" s="51">
        <v>810</v>
      </c>
      <c r="AC953" s="51">
        <v>-189</v>
      </c>
      <c r="AD953" s="51">
        <v>-951</v>
      </c>
      <c r="AE953" s="51">
        <v>-240</v>
      </c>
      <c r="AF953" s="51">
        <v>-362</v>
      </c>
      <c r="AG953" s="51">
        <v>-12</v>
      </c>
      <c r="AH953" s="20">
        <v>9.1999999999999998E-3</v>
      </c>
      <c r="AI953" s="7" t="s">
        <v>8467</v>
      </c>
      <c r="AJ953" s="67" t="s">
        <v>8494</v>
      </c>
      <c r="AK953" s="44">
        <v>-0.84507042253521125</v>
      </c>
      <c r="AL953" s="44">
        <v>-0.79816513761467889</v>
      </c>
      <c r="AM953" s="44">
        <v>0.83333333333333337</v>
      </c>
      <c r="AN953" s="25">
        <v>0.44236760124610591</v>
      </c>
      <c r="AO953" s="25">
        <v>0.33956386292834889</v>
      </c>
      <c r="AP953" s="215">
        <v>160.5</v>
      </c>
      <c r="AQ953" s="215" t="s">
        <v>8552</v>
      </c>
      <c r="AR953" s="44">
        <v>3.5483870967741901E-2</v>
      </c>
      <c r="AS953" s="171" t="s">
        <v>7136</v>
      </c>
      <c r="AT953" s="171" t="s">
        <v>7679</v>
      </c>
      <c r="AU953" s="171" t="s">
        <v>7133</v>
      </c>
      <c r="AV953" s="7" t="s">
        <v>8470</v>
      </c>
      <c r="AW953" s="14" t="s">
        <v>6157</v>
      </c>
      <c r="AX953" s="49" t="s">
        <v>6009</v>
      </c>
      <c r="AY953" s="38" t="s">
        <v>6007</v>
      </c>
      <c r="AZ953" s="14" t="s">
        <v>6123</v>
      </c>
      <c r="BA953" s="49" t="s">
        <v>5967</v>
      </c>
      <c r="BB953" s="38" t="s">
        <v>6007</v>
      </c>
      <c r="BC953" s="7">
        <v>0.4</v>
      </c>
      <c r="BD953" s="14" t="s">
        <v>6002</v>
      </c>
      <c r="BE953" s="49" t="s">
        <v>5960</v>
      </c>
      <c r="BF953" s="38" t="s">
        <v>5971</v>
      </c>
      <c r="BG953" s="7">
        <v>0.4</v>
      </c>
      <c r="BH953" s="45">
        <v>3040.0919694287145</v>
      </c>
      <c r="BI953" s="215" t="s">
        <v>8518</v>
      </c>
      <c r="BJ953" s="215" t="s">
        <v>8520</v>
      </c>
      <c r="BK953" s="7">
        <v>1.9</v>
      </c>
      <c r="BL953" s="25">
        <v>3.215434083601286E-2</v>
      </c>
      <c r="BM953" s="20">
        <v>0.670875</v>
      </c>
      <c r="BN953" s="20">
        <v>0.67500000000000004</v>
      </c>
      <c r="BO953" s="20">
        <v>0.66749999999999987</v>
      </c>
      <c r="BP953" s="46">
        <v>12.104072398190045</v>
      </c>
      <c r="BQ953" s="215" t="s">
        <v>8569</v>
      </c>
      <c r="BR953" s="79">
        <v>0.23912429906542068</v>
      </c>
      <c r="BS953" s="9">
        <v>2.5592186023290386E-2</v>
      </c>
      <c r="BT953" s="9">
        <v>4.6730830250511168E-2</v>
      </c>
      <c r="BU953" s="47" t="s">
        <v>5993</v>
      </c>
      <c r="BV953" s="47">
        <v>44392</v>
      </c>
      <c r="BW953" s="14" t="s">
        <v>8514</v>
      </c>
      <c r="BX953" s="83">
        <v>0.48694915887850465</v>
      </c>
      <c r="BY953" s="82">
        <v>14.07</v>
      </c>
      <c r="BZ953" s="46">
        <v>11.40724946695096</v>
      </c>
      <c r="CA953" s="48" t="s">
        <v>8485</v>
      </c>
      <c r="CB953" s="45">
        <v>130005</v>
      </c>
      <c r="CC953" s="45">
        <v>-30334.5</v>
      </c>
      <c r="CD953" s="45">
        <v>-152635.5</v>
      </c>
      <c r="CE953" s="45">
        <v>-38520</v>
      </c>
      <c r="CF953" s="14" t="s">
        <v>9449</v>
      </c>
      <c r="CG953" s="7" t="s">
        <v>8477</v>
      </c>
      <c r="CH953" s="215" t="s">
        <v>8478</v>
      </c>
      <c r="CI953" s="215" t="s">
        <v>8478</v>
      </c>
      <c r="CJ953" s="215" t="s">
        <v>8479</v>
      </c>
      <c r="CK953" s="43" t="s">
        <v>5474</v>
      </c>
      <c r="CL953" s="43" t="s">
        <v>5474</v>
      </c>
      <c r="CM953" s="43" t="s">
        <v>6898</v>
      </c>
      <c r="CN953" s="145">
        <v>-68854.5</v>
      </c>
      <c r="CO953" s="145">
        <v>-22630.5</v>
      </c>
      <c r="CP953" s="148">
        <v>487934.76109330868</v>
      </c>
      <c r="CQ953" s="189" t="s">
        <v>5474</v>
      </c>
      <c r="CR953" s="189" t="s">
        <v>5474</v>
      </c>
      <c r="CS953" s="99" t="s">
        <v>5474</v>
      </c>
      <c r="CT953" s="167" t="s">
        <v>8647</v>
      </c>
      <c r="CU953" s="43" t="s">
        <v>5474</v>
      </c>
      <c r="CV953" s="43" t="s">
        <v>5474</v>
      </c>
      <c r="CW953" s="43" t="s">
        <v>5474</v>
      </c>
      <c r="CX953" s="43" t="s">
        <v>5474</v>
      </c>
      <c r="CY953" s="43" t="s">
        <v>5474</v>
      </c>
      <c r="CZ953" s="43" t="s">
        <v>5474</v>
      </c>
      <c r="DA953" s="42" t="s">
        <v>5474</v>
      </c>
      <c r="DB953" s="42" t="s">
        <v>8528</v>
      </c>
      <c r="DC953" s="42" t="s">
        <v>5474</v>
      </c>
      <c r="DD953" s="42" t="s">
        <v>5474</v>
      </c>
      <c r="DE953" s="42" t="s">
        <v>8535</v>
      </c>
      <c r="DF953" s="42" t="s">
        <v>5474</v>
      </c>
      <c r="DG953" s="42" t="s">
        <v>5474</v>
      </c>
      <c r="DH953" s="42" t="s">
        <v>5474</v>
      </c>
    </row>
    <row r="954" spans="1:112">
      <c r="A954" s="22">
        <v>5381</v>
      </c>
      <c r="B954" s="7" t="s">
        <v>1119</v>
      </c>
      <c r="C954" s="21">
        <v>0.12239999999999999</v>
      </c>
      <c r="D954" s="21">
        <v>0.11509999999999999</v>
      </c>
      <c r="E954" s="21">
        <v>7.0499999999999993E-2</v>
      </c>
      <c r="F954" s="21">
        <v>0.2402</v>
      </c>
      <c r="G954" s="21">
        <v>0.15429999999999999</v>
      </c>
      <c r="H954" s="21">
        <v>0</v>
      </c>
      <c r="I954" s="21">
        <v>0</v>
      </c>
      <c r="J954" s="21">
        <v>0</v>
      </c>
      <c r="K954" s="21">
        <v>7.5200000000000003E-2</v>
      </c>
      <c r="L954" s="21">
        <v>-2.1899999999999999E-2</v>
      </c>
      <c r="M954" s="21">
        <v>2.3800000000000002E-2</v>
      </c>
      <c r="N954" s="21">
        <v>4.9500000000000002E-2</v>
      </c>
      <c r="O954" s="21">
        <v>1.6E-2</v>
      </c>
      <c r="P954" s="21">
        <v>-4.1000000000000003E-3</v>
      </c>
      <c r="Q954" s="21">
        <v>4.1000000000000003E-3</v>
      </c>
      <c r="R954" s="21">
        <v>3.8999999999999998E-3</v>
      </c>
      <c r="S954" s="21">
        <v>-1.5800000000000002E-2</v>
      </c>
      <c r="T954" s="21">
        <v>-3.5499999999999997E-2</v>
      </c>
      <c r="U954" s="10">
        <v>0.02</v>
      </c>
      <c r="V954" s="10">
        <v>0.02</v>
      </c>
      <c r="W954" s="7">
        <v>0</v>
      </c>
      <c r="X954" s="20">
        <v>0</v>
      </c>
      <c r="Y954" s="75"/>
      <c r="Z954" s="7"/>
      <c r="AA954" s="7"/>
      <c r="AB954" s="51"/>
      <c r="AC954" s="51"/>
      <c r="AD954" s="51"/>
      <c r="AE954" s="51"/>
      <c r="AF954" s="51"/>
      <c r="AG954" s="51"/>
      <c r="AH954" s="20">
        <v>0</v>
      </c>
      <c r="AI954" s="7" t="s">
        <v>8487</v>
      </c>
      <c r="AJ954" s="67" t="s">
        <v>8468</v>
      </c>
      <c r="AK954" s="44">
        <v>0.78753541076487255</v>
      </c>
      <c r="AL954" s="44">
        <v>0.62237762237762251</v>
      </c>
      <c r="AM954" s="44">
        <v>-0.62499999999999722</v>
      </c>
      <c r="AN954" s="25">
        <v>0.56570512820512819</v>
      </c>
      <c r="AO954" s="25">
        <v>0.22916666666666677</v>
      </c>
      <c r="AP954" s="215">
        <v>6.24</v>
      </c>
      <c r="AQ954" s="215" t="s">
        <v>8552</v>
      </c>
      <c r="AR954" s="44">
        <v>9.7087378640776604E-3</v>
      </c>
      <c r="AS954" s="171" t="s">
        <v>7136</v>
      </c>
      <c r="AT954" s="171" t="s">
        <v>7624</v>
      </c>
      <c r="AU954" s="171" t="s">
        <v>7929</v>
      </c>
      <c r="AV954" s="7" t="s">
        <v>8488</v>
      </c>
      <c r="AW954" s="14" t="s">
        <v>8124</v>
      </c>
      <c r="AX954" s="49" t="s">
        <v>5967</v>
      </c>
      <c r="AY954" s="38" t="s">
        <v>5961</v>
      </c>
      <c r="AZ954" s="14" t="s">
        <v>6602</v>
      </c>
      <c r="BA954" s="49" t="s">
        <v>5993</v>
      </c>
      <c r="BB954" s="38" t="s">
        <v>5993</v>
      </c>
      <c r="BC954" s="7">
        <v>0.1</v>
      </c>
      <c r="BD954" s="14" t="s">
        <v>6329</v>
      </c>
      <c r="BE954" s="49" t="s">
        <v>6039</v>
      </c>
      <c r="BF954" s="38" t="s">
        <v>5961</v>
      </c>
      <c r="BG954" s="7">
        <v>2.5</v>
      </c>
      <c r="BH954" s="45">
        <v>153.6177222046496</v>
      </c>
      <c r="BI954" s="215" t="s">
        <v>8471</v>
      </c>
      <c r="BJ954" s="215" t="s">
        <v>8554</v>
      </c>
      <c r="BK954" s="7">
        <v>1.8</v>
      </c>
      <c r="BL954" s="25">
        <v>4.8309178743961749E-3</v>
      </c>
      <c r="BM954" s="20">
        <v>0.65093749999999995</v>
      </c>
      <c r="BN954" s="20">
        <v>0.70250000000000001</v>
      </c>
      <c r="BO954" s="20">
        <v>0.6087499999999999</v>
      </c>
      <c r="BP954" s="46">
        <v>312</v>
      </c>
      <c r="BQ954" s="215" t="s">
        <v>8521</v>
      </c>
      <c r="BR954" s="79">
        <v>-0.96153846153846145</v>
      </c>
      <c r="BS954" s="9">
        <v>0</v>
      </c>
      <c r="BT954" s="9">
        <v>0</v>
      </c>
      <c r="BU954" s="47" t="s">
        <v>5993</v>
      </c>
      <c r="BV954" s="47" t="s">
        <v>5993</v>
      </c>
      <c r="BW954" s="14" t="s">
        <v>5474</v>
      </c>
      <c r="BX954" s="83">
        <v>-0.95192307692307698</v>
      </c>
      <c r="BY954" s="82">
        <v>0.02</v>
      </c>
      <c r="BZ954" s="46">
        <v>312</v>
      </c>
      <c r="CA954" s="48" t="s">
        <v>5474</v>
      </c>
      <c r="CB954" s="45">
        <v>0</v>
      </c>
      <c r="CC954" s="45">
        <v>0</v>
      </c>
      <c r="CD954" s="45">
        <v>0</v>
      </c>
      <c r="CE954" s="45">
        <v>0</v>
      </c>
      <c r="CF954" s="14" t="s">
        <v>9450</v>
      </c>
      <c r="CG954" s="7" t="s">
        <v>8556</v>
      </c>
      <c r="CH954" s="215" t="s">
        <v>8478</v>
      </c>
      <c r="CI954" s="215" t="s">
        <v>8546</v>
      </c>
      <c r="CJ954" s="215" t="s">
        <v>8498</v>
      </c>
      <c r="CK954" s="43" t="s">
        <v>5474</v>
      </c>
      <c r="CL954" s="43" t="s">
        <v>5474</v>
      </c>
      <c r="CM954" s="43" t="s">
        <v>6898</v>
      </c>
      <c r="CN954" s="145">
        <v>0</v>
      </c>
      <c r="CO954" s="145">
        <v>0</v>
      </c>
      <c r="CP954" s="148">
        <v>958.5745865570135</v>
      </c>
      <c r="CQ954" s="189" t="s">
        <v>5474</v>
      </c>
      <c r="CR954" s="189" t="s">
        <v>5474</v>
      </c>
      <c r="CS954" s="99" t="s">
        <v>5474</v>
      </c>
      <c r="CT954" s="167" t="s">
        <v>5474</v>
      </c>
      <c r="CU954" s="43" t="s">
        <v>5474</v>
      </c>
      <c r="CV954" s="43" t="s">
        <v>5474</v>
      </c>
      <c r="CW954" s="43" t="s">
        <v>5474</v>
      </c>
      <c r="CX954" s="43" t="s">
        <v>5474</v>
      </c>
      <c r="CY954" s="43" t="s">
        <v>5474</v>
      </c>
      <c r="CZ954" s="43" t="s">
        <v>5474</v>
      </c>
      <c r="DA954" s="42" t="s">
        <v>5474</v>
      </c>
      <c r="DB954" s="42" t="s">
        <v>5474</v>
      </c>
      <c r="DC954" s="42" t="s">
        <v>5474</v>
      </c>
      <c r="DD954" s="42" t="s">
        <v>5474</v>
      </c>
      <c r="DE954" s="42" t="s">
        <v>5474</v>
      </c>
      <c r="DF954" s="42" t="s">
        <v>5474</v>
      </c>
      <c r="DG954" s="42" t="s">
        <v>5474</v>
      </c>
      <c r="DH954" s="42" t="s">
        <v>5474</v>
      </c>
    </row>
    <row r="955" spans="1:112">
      <c r="A955" s="22">
        <v>6282</v>
      </c>
      <c r="B955" s="7" t="s">
        <v>1350</v>
      </c>
      <c r="C955" s="21">
        <v>0.15210000000000001</v>
      </c>
      <c r="D955" s="21">
        <v>0</v>
      </c>
      <c r="E955" s="21">
        <v>0.126</v>
      </c>
      <c r="F955" s="21">
        <v>-1.17E-2</v>
      </c>
      <c r="G955" s="21">
        <v>-1.2500000000000001E-2</v>
      </c>
      <c r="H955" s="21">
        <v>1.125</v>
      </c>
      <c r="I955" s="21">
        <v>-0.83499999999999996</v>
      </c>
      <c r="J955" s="21">
        <v>-0.76190000000000002</v>
      </c>
      <c r="K955" s="21">
        <v>-1.5599999999999999E-2</v>
      </c>
      <c r="L955" s="21">
        <v>-3.2199999999999999E-2</v>
      </c>
      <c r="M955" s="21">
        <v>7.4999999999999997E-3</v>
      </c>
      <c r="N955" s="21">
        <v>-2.1600000000000001E-2</v>
      </c>
      <c r="O955" s="21">
        <v>-3.6499999999999998E-2</v>
      </c>
      <c r="P955" s="21">
        <v>2.8E-3</v>
      </c>
      <c r="Q955" s="21">
        <v>-4.3900000000000002E-2</v>
      </c>
      <c r="R955" s="21">
        <v>-1.9400000000000001E-2</v>
      </c>
      <c r="S955" s="21">
        <v>0.1091</v>
      </c>
      <c r="T955" s="21">
        <v>5.1400000000000001E-2</v>
      </c>
      <c r="U955" s="10">
        <v>0.5</v>
      </c>
      <c r="V955" s="10">
        <v>0.94</v>
      </c>
      <c r="W955" s="7">
        <v>1.1201000000000001</v>
      </c>
      <c r="X955" s="20">
        <v>0.67369999999999997</v>
      </c>
      <c r="Y955" s="75">
        <v>2020</v>
      </c>
      <c r="Z955" s="7">
        <v>1.2</v>
      </c>
      <c r="AA955" s="7">
        <v>0</v>
      </c>
      <c r="AB955" s="51">
        <v>356</v>
      </c>
      <c r="AC955" s="51">
        <v>-160</v>
      </c>
      <c r="AD955" s="51">
        <v>3</v>
      </c>
      <c r="AE955" s="51"/>
      <c r="AF955" s="51">
        <v>-60</v>
      </c>
      <c r="AG955" s="51">
        <v>-4</v>
      </c>
      <c r="AH955" s="20">
        <v>1.29E-2</v>
      </c>
      <c r="AI955" s="7" t="s">
        <v>8467</v>
      </c>
      <c r="AJ955" s="67" t="s">
        <v>8494</v>
      </c>
      <c r="AK955" s="44">
        <v>-0.60752688172043035</v>
      </c>
      <c r="AL955" s="44">
        <v>-0.73809523809523858</v>
      </c>
      <c r="AM955" s="44">
        <v>-0.60000000000000853</v>
      </c>
      <c r="AN955" s="25">
        <v>0.35564053537284901</v>
      </c>
      <c r="AO955" s="25">
        <v>0.16061185468451242</v>
      </c>
      <c r="AP955" s="215">
        <v>26.15</v>
      </c>
      <c r="AQ955" s="215" t="s">
        <v>8552</v>
      </c>
      <c r="AR955" s="44">
        <v>9.6525096525096506E-3</v>
      </c>
      <c r="AS955" s="171" t="s">
        <v>7136</v>
      </c>
      <c r="AT955" s="171" t="s">
        <v>6892</v>
      </c>
      <c r="AU955" s="171" t="s">
        <v>7012</v>
      </c>
      <c r="AV955" s="7" t="s">
        <v>8470</v>
      </c>
      <c r="AW955" s="14" t="s">
        <v>6491</v>
      </c>
      <c r="AX955" s="49" t="s">
        <v>6009</v>
      </c>
      <c r="AY955" s="38" t="s">
        <v>6007</v>
      </c>
      <c r="AZ955" s="14" t="s">
        <v>6123</v>
      </c>
      <c r="BA955" s="49" t="s">
        <v>5967</v>
      </c>
      <c r="BB955" s="38" t="s">
        <v>5971</v>
      </c>
      <c r="BC955" s="7">
        <v>0.3</v>
      </c>
      <c r="BD955" s="14" t="s">
        <v>6295</v>
      </c>
      <c r="BE955" s="49" t="s">
        <v>5967</v>
      </c>
      <c r="BF955" s="38" t="s">
        <v>5961</v>
      </c>
      <c r="BG955" s="7">
        <v>0.6</v>
      </c>
      <c r="BH955" s="45">
        <v>1274.1716786111581</v>
      </c>
      <c r="BI955" s="215" t="s">
        <v>8518</v>
      </c>
      <c r="BJ955" s="215" t="s">
        <v>8568</v>
      </c>
      <c r="BK955" s="7">
        <v>0.7</v>
      </c>
      <c r="BL955" s="25">
        <v>3.838771593090129E-3</v>
      </c>
      <c r="BM955" s="20">
        <v>0.58450000000000002</v>
      </c>
      <c r="BN955" s="20">
        <v>0.64500000000000002</v>
      </c>
      <c r="BO955" s="20">
        <v>0.53499999999999992</v>
      </c>
      <c r="BP955" s="46">
        <v>27.819148936170212</v>
      </c>
      <c r="BQ955" s="215" t="s">
        <v>8540</v>
      </c>
      <c r="BR955" s="79">
        <v>-0.61355640535372846</v>
      </c>
      <c r="BS955" s="9">
        <v>3.6768555955309701E-2</v>
      </c>
      <c r="BT955" s="9">
        <v>3.9806234864474987E-2</v>
      </c>
      <c r="BU955" s="47" t="s">
        <v>5993</v>
      </c>
      <c r="BV955" s="47">
        <v>44375</v>
      </c>
      <c r="BW955" s="14" t="s">
        <v>5474</v>
      </c>
      <c r="BX955" s="83">
        <v>-0.5362676864244742</v>
      </c>
      <c r="BY955" s="82">
        <v>0.9</v>
      </c>
      <c r="BZ955" s="46">
        <v>29.055555555555554</v>
      </c>
      <c r="CA955" s="48" t="s">
        <v>8702</v>
      </c>
      <c r="CB955" s="45">
        <v>9309.4</v>
      </c>
      <c r="CC955" s="45">
        <v>-4184</v>
      </c>
      <c r="CD955" s="45">
        <v>78.449999999999989</v>
      </c>
      <c r="CE955" s="45">
        <v>0</v>
      </c>
      <c r="CF955" s="14" t="s">
        <v>9451</v>
      </c>
      <c r="CG955" s="7" t="s">
        <v>8556</v>
      </c>
      <c r="CH955" s="215" t="s">
        <v>8479</v>
      </c>
      <c r="CI955" s="215" t="s">
        <v>8478</v>
      </c>
      <c r="CJ955" s="215" t="s">
        <v>8479</v>
      </c>
      <c r="CK955" s="43" t="s">
        <v>5474</v>
      </c>
      <c r="CL955" s="43" t="s">
        <v>5474</v>
      </c>
      <c r="CM955" s="43" t="s">
        <v>5474</v>
      </c>
      <c r="CN955" s="145">
        <v>-4184</v>
      </c>
      <c r="CO955" s="145">
        <v>9387.85</v>
      </c>
      <c r="CP955" s="148">
        <v>33319.589395681782</v>
      </c>
      <c r="CQ955" s="189" t="s">
        <v>5474</v>
      </c>
      <c r="CR955" s="189" t="s">
        <v>5474</v>
      </c>
      <c r="CS955" s="99" t="s">
        <v>5474</v>
      </c>
      <c r="CT955" s="167" t="s">
        <v>5474</v>
      </c>
      <c r="CU955" s="43" t="s">
        <v>5474</v>
      </c>
      <c r="CV955" s="43" t="s">
        <v>5474</v>
      </c>
      <c r="CW955" s="43" t="s">
        <v>5474</v>
      </c>
      <c r="CX955" s="43" t="s">
        <v>5474</v>
      </c>
      <c r="CY955" s="43" t="s">
        <v>5474</v>
      </c>
      <c r="CZ955" s="43" t="s">
        <v>5474</v>
      </c>
      <c r="DA955" s="42" t="s">
        <v>5474</v>
      </c>
      <c r="DB955" s="42" t="s">
        <v>5474</v>
      </c>
      <c r="DC955" s="42" t="s">
        <v>5474</v>
      </c>
      <c r="DD955" s="42" t="s">
        <v>5474</v>
      </c>
      <c r="DE955" s="42" t="s">
        <v>5474</v>
      </c>
      <c r="DF955" s="42" t="s">
        <v>5474</v>
      </c>
      <c r="DG955" s="42" t="s">
        <v>5474</v>
      </c>
      <c r="DH955" s="42" t="s">
        <v>5474</v>
      </c>
    </row>
    <row r="956" spans="1:112">
      <c r="A956" s="22">
        <v>1464</v>
      </c>
      <c r="B956" s="7" t="s">
        <v>113</v>
      </c>
      <c r="C956" s="21">
        <v>-8.9200000000000002E-2</v>
      </c>
      <c r="D956" s="21">
        <v>0.70940000000000003</v>
      </c>
      <c r="E956" s="21">
        <v>-7.3300000000000004E-2</v>
      </c>
      <c r="F956" s="21">
        <v>0.22489999999999999</v>
      </c>
      <c r="G956" s="21">
        <v>0.31109999999999999</v>
      </c>
      <c r="H956" s="21">
        <v>-0.96</v>
      </c>
      <c r="I956" s="21">
        <v>1.0166999999999999</v>
      </c>
      <c r="J956" s="21">
        <v>1.6047</v>
      </c>
      <c r="K956" s="21">
        <v>-2.07E-2</v>
      </c>
      <c r="L956" s="21">
        <v>7.5899999999999995E-2</v>
      </c>
      <c r="M956" s="21">
        <v>-1.0200000000000001E-2</v>
      </c>
      <c r="N956" s="21">
        <v>-1.7500000000000002E-2</v>
      </c>
      <c r="O956" s="21">
        <v>0.20039999999999999</v>
      </c>
      <c r="P956" s="21">
        <v>2.6100000000000002E-2</v>
      </c>
      <c r="Q956" s="21">
        <v>-4.7999999999999996E-3</v>
      </c>
      <c r="R956" s="21">
        <v>-1.9E-3</v>
      </c>
      <c r="S956" s="21">
        <v>5.8599999999999999E-2</v>
      </c>
      <c r="T956" s="21">
        <v>3.09E-2</v>
      </c>
      <c r="U956" s="10">
        <v>0.26</v>
      </c>
      <c r="V956" s="10">
        <v>0.15</v>
      </c>
      <c r="W956" s="7">
        <v>1.5731999999999999</v>
      </c>
      <c r="X956" s="20">
        <v>0.97729999999999995</v>
      </c>
      <c r="Y956" s="75">
        <v>2020</v>
      </c>
      <c r="Z956" s="7">
        <v>0.3</v>
      </c>
      <c r="AA956" s="7">
        <v>0</v>
      </c>
      <c r="AB956" s="51">
        <v>-151</v>
      </c>
      <c r="AC956" s="51">
        <v>55</v>
      </c>
      <c r="AD956" s="51">
        <v>4</v>
      </c>
      <c r="AE956" s="51"/>
      <c r="AF956" s="51">
        <v>-1</v>
      </c>
      <c r="AG956" s="51"/>
      <c r="AH956" s="20">
        <v>8.0000000000000004E-4</v>
      </c>
      <c r="AI956" s="7" t="s">
        <v>8467</v>
      </c>
      <c r="AJ956" s="67" t="s">
        <v>8494</v>
      </c>
      <c r="AK956" s="44">
        <v>-0.78888888888888908</v>
      </c>
      <c r="AL956" s="44">
        <v>-0.84782608695652184</v>
      </c>
      <c r="AM956" s="44">
        <v>0.5</v>
      </c>
      <c r="AN956" s="25">
        <v>0.27692307692307694</v>
      </c>
      <c r="AO956" s="25">
        <v>0.14153846153846147</v>
      </c>
      <c r="AP956" s="215">
        <v>16.25</v>
      </c>
      <c r="AQ956" s="215" t="s">
        <v>8552</v>
      </c>
      <c r="AR956" s="44">
        <v>6.19195046439628E-3</v>
      </c>
      <c r="AS956" s="171" t="s">
        <v>7136</v>
      </c>
      <c r="AT956" s="171" t="s">
        <v>7085</v>
      </c>
      <c r="AU956" s="171" t="s">
        <v>6920</v>
      </c>
      <c r="AV956" s="7" t="s">
        <v>8470</v>
      </c>
      <c r="AW956" s="14" t="s">
        <v>7135</v>
      </c>
      <c r="AX956" s="49" t="s">
        <v>6337</v>
      </c>
      <c r="AY956" s="38" t="s">
        <v>6047</v>
      </c>
      <c r="AZ956" s="14" t="s">
        <v>6123</v>
      </c>
      <c r="BA956" s="49" t="s">
        <v>5967</v>
      </c>
      <c r="BB956" s="38" t="s">
        <v>6007</v>
      </c>
      <c r="BC956" s="7">
        <v>0.4</v>
      </c>
      <c r="BD956" s="14" t="s">
        <v>6081</v>
      </c>
      <c r="BE956" s="49" t="s">
        <v>5960</v>
      </c>
      <c r="BF956" s="38" t="s">
        <v>5971</v>
      </c>
      <c r="BG956" s="7">
        <v>0.5</v>
      </c>
      <c r="BH956" s="45">
        <v>151.77512030286093</v>
      </c>
      <c r="BI956" s="215" t="s">
        <v>8471</v>
      </c>
      <c r="BJ956" s="215" t="s">
        <v>8554</v>
      </c>
      <c r="BK956" s="7">
        <v>0.4</v>
      </c>
      <c r="BL956" s="25">
        <v>3.0864197530864638E-3</v>
      </c>
      <c r="BM956" s="20">
        <v>0.68225000000000002</v>
      </c>
      <c r="BN956" s="20">
        <v>0.68500000000000005</v>
      </c>
      <c r="BO956" s="20">
        <v>0.67999999999999994</v>
      </c>
      <c r="BP956" s="46">
        <v>108.33333333333334</v>
      </c>
      <c r="BQ956" s="215" t="s">
        <v>8540</v>
      </c>
      <c r="BR956" s="79">
        <v>-0.83962256410256408</v>
      </c>
      <c r="BS956" s="9">
        <v>9.04332730449946E-2</v>
      </c>
      <c r="BT956" s="9">
        <v>1.2538190049747655E-2</v>
      </c>
      <c r="BU956" s="47" t="s">
        <v>5993</v>
      </c>
      <c r="BV956" s="47" t="s">
        <v>5993</v>
      </c>
      <c r="BW956" s="14" t="s">
        <v>5474</v>
      </c>
      <c r="BX956" s="83">
        <v>-0.80754707692307692</v>
      </c>
      <c r="BY956" s="82">
        <v>0.16</v>
      </c>
      <c r="BZ956" s="46">
        <v>101.5625</v>
      </c>
      <c r="CA956" s="48" t="s">
        <v>8475</v>
      </c>
      <c r="CB956" s="45">
        <v>-2453.75</v>
      </c>
      <c r="CC956" s="45">
        <v>893.75</v>
      </c>
      <c r="CD956" s="45">
        <v>65</v>
      </c>
      <c r="CE956" s="45">
        <v>0</v>
      </c>
      <c r="CF956" s="14" t="s">
        <v>9452</v>
      </c>
      <c r="CG956" s="7" t="s">
        <v>8590</v>
      </c>
      <c r="CH956" s="215" t="s">
        <v>8478</v>
      </c>
      <c r="CI956" s="215" t="s">
        <v>8478</v>
      </c>
      <c r="CJ956" s="215" t="s">
        <v>8479</v>
      </c>
      <c r="CK956" s="43" t="s">
        <v>6887</v>
      </c>
      <c r="CL956" s="43" t="s">
        <v>8480</v>
      </c>
      <c r="CM956" s="43" t="s">
        <v>5474</v>
      </c>
      <c r="CN956" s="145">
        <v>893.75</v>
      </c>
      <c r="CO956" s="145">
        <v>-2388.75</v>
      </c>
      <c r="CP956" s="148">
        <v>2466.3457049214899</v>
      </c>
      <c r="CQ956" s="189" t="s">
        <v>5474</v>
      </c>
      <c r="CR956" s="189" t="s">
        <v>5474</v>
      </c>
      <c r="CS956" s="99" t="s">
        <v>5474</v>
      </c>
      <c r="CT956" s="167" t="s">
        <v>8504</v>
      </c>
      <c r="CU956" s="43" t="s">
        <v>5474</v>
      </c>
      <c r="CV956" s="43" t="s">
        <v>5474</v>
      </c>
      <c r="CW956" s="43" t="s">
        <v>5474</v>
      </c>
      <c r="CX956" s="43" t="s">
        <v>5474</v>
      </c>
      <c r="CY956" s="43" t="s">
        <v>5474</v>
      </c>
      <c r="CZ956" s="43" t="s">
        <v>5474</v>
      </c>
      <c r="DA956" s="42" t="s">
        <v>5474</v>
      </c>
      <c r="DB956" s="42" t="s">
        <v>5474</v>
      </c>
      <c r="DC956" s="42" t="s">
        <v>5474</v>
      </c>
      <c r="DD956" s="42" t="s">
        <v>5474</v>
      </c>
      <c r="DE956" s="42" t="s">
        <v>5474</v>
      </c>
      <c r="DF956" s="42" t="s">
        <v>8504</v>
      </c>
      <c r="DG956" s="42" t="s">
        <v>5474</v>
      </c>
      <c r="DH956" s="42" t="s">
        <v>5474</v>
      </c>
    </row>
    <row r="957" spans="1:112">
      <c r="A957" s="22">
        <v>6165</v>
      </c>
      <c r="B957" s="7" t="s">
        <v>5867</v>
      </c>
      <c r="C957" s="21">
        <v>1.83E-2</v>
      </c>
      <c r="D957" s="21">
        <v>5022.2</v>
      </c>
      <c r="E957" s="21">
        <v>0.13469999999999999</v>
      </c>
      <c r="F957" s="21">
        <v>1.9216</v>
      </c>
      <c r="G957" s="21">
        <v>1656.1889000000001</v>
      </c>
      <c r="H957" s="21">
        <v>-1</v>
      </c>
      <c r="I957" s="21">
        <v>-1</v>
      </c>
      <c r="J957" s="21">
        <v>2.5762</v>
      </c>
      <c r="K957" s="21">
        <v>3.6900000000000002E-2</v>
      </c>
      <c r="L957" s="21">
        <v>0.20480000000000001</v>
      </c>
      <c r="M957" s="21">
        <v>0.16930000000000001</v>
      </c>
      <c r="N957" s="21">
        <v>1.9599999999999999E-2</v>
      </c>
      <c r="O957" s="21">
        <v>0</v>
      </c>
      <c r="P957" s="21">
        <v>3.7199999999999997E-2</v>
      </c>
      <c r="Q957" s="21">
        <v>0</v>
      </c>
      <c r="R957" s="21">
        <v>0</v>
      </c>
      <c r="S957" s="21">
        <v>-9.7500000000000003E-2</v>
      </c>
      <c r="T957" s="21">
        <v>-8.6400000000000005E-2</v>
      </c>
      <c r="U957" s="10">
        <v>22.53</v>
      </c>
      <c r="V957" s="10">
        <v>35.57</v>
      </c>
      <c r="W957" s="7">
        <v>0</v>
      </c>
      <c r="X957" s="20">
        <v>0</v>
      </c>
      <c r="Y957" s="75"/>
      <c r="Z957" s="7"/>
      <c r="AA957" s="7"/>
      <c r="AB957" s="51">
        <v>97</v>
      </c>
      <c r="AC957" s="51">
        <v>15</v>
      </c>
      <c r="AD957" s="51"/>
      <c r="AE957" s="51"/>
      <c r="AF957" s="51"/>
      <c r="AG957" s="51">
        <v>1</v>
      </c>
      <c r="AH957" s="20">
        <v>4.58E-2</v>
      </c>
      <c r="AI957" s="7" t="s">
        <v>8493</v>
      </c>
      <c r="AJ957" s="67" t="s">
        <v>8536</v>
      </c>
      <c r="AK957" s="44">
        <v>-0.89169960474308307</v>
      </c>
      <c r="AL957" s="44">
        <v>0.61797752808988726</v>
      </c>
      <c r="AM957" s="44">
        <v>0.71999999999999886</v>
      </c>
      <c r="AN957" s="25">
        <v>1.8175287356321841</v>
      </c>
      <c r="AO957" s="25">
        <v>0.12787356321839088</v>
      </c>
      <c r="AP957" s="215">
        <v>34.799999999999997</v>
      </c>
      <c r="AQ957" s="215" t="s">
        <v>8552</v>
      </c>
      <c r="AR957" s="44">
        <v>2.6548672566371601E-2</v>
      </c>
      <c r="AS957" s="171" t="s">
        <v>7498</v>
      </c>
      <c r="AT957" s="171" t="s">
        <v>7007</v>
      </c>
      <c r="AU957" s="171" t="s">
        <v>7016</v>
      </c>
      <c r="AV957" s="7" t="s">
        <v>8470</v>
      </c>
      <c r="AW957" s="14" t="s">
        <v>8128</v>
      </c>
      <c r="AX957" s="49" t="s">
        <v>6009</v>
      </c>
      <c r="AY957" s="38" t="s">
        <v>5961</v>
      </c>
      <c r="AZ957" s="14" t="s">
        <v>6139</v>
      </c>
      <c r="BA957" s="49" t="s">
        <v>5967</v>
      </c>
      <c r="BB957" s="38" t="s">
        <v>5971</v>
      </c>
      <c r="BC957" s="7">
        <v>0.2</v>
      </c>
      <c r="BD957" s="14" t="s">
        <v>6225</v>
      </c>
      <c r="BE957" s="49" t="s">
        <v>5967</v>
      </c>
      <c r="BF957" s="38" t="s">
        <v>6007</v>
      </c>
      <c r="BG957" s="7">
        <v>0.6</v>
      </c>
      <c r="BH957" s="45">
        <v>391.80649341871083</v>
      </c>
      <c r="BI957" s="215" t="s">
        <v>8471</v>
      </c>
      <c r="BJ957" s="215" t="s">
        <v>8554</v>
      </c>
      <c r="BK957" s="7">
        <v>1.4</v>
      </c>
      <c r="BL957" s="25">
        <v>2.6548672566371639E-2</v>
      </c>
      <c r="BM957" s="20">
        <v>0.72350000000000003</v>
      </c>
      <c r="BN957" s="20">
        <v>0.85</v>
      </c>
      <c r="BO957" s="20">
        <v>0.62</v>
      </c>
      <c r="BP957" s="46">
        <v>0.97835254427888663</v>
      </c>
      <c r="BQ957" s="215" t="s">
        <v>8569</v>
      </c>
      <c r="BR957" s="79">
        <v>17.320689655172419</v>
      </c>
      <c r="BS957" s="9">
        <v>0</v>
      </c>
      <c r="BT957" s="9">
        <v>0</v>
      </c>
      <c r="BU957" s="47" t="s">
        <v>5993</v>
      </c>
      <c r="BV957" s="47" t="s">
        <v>5993</v>
      </c>
      <c r="BW957" s="14" t="s">
        <v>5474</v>
      </c>
      <c r="BX957" s="83">
        <v>21.900862068965523</v>
      </c>
      <c r="BY957" s="82">
        <v>53.13</v>
      </c>
      <c r="BZ957" s="46">
        <v>0.65499717673630709</v>
      </c>
      <c r="CA957" s="48" t="s">
        <v>8475</v>
      </c>
      <c r="CB957" s="45">
        <v>3375.6</v>
      </c>
      <c r="CC957" s="45">
        <v>522</v>
      </c>
      <c r="CD957" s="45">
        <v>0</v>
      </c>
      <c r="CE957" s="45">
        <v>0</v>
      </c>
      <c r="CF957" s="14" t="s">
        <v>9453</v>
      </c>
      <c r="CG957" s="7" t="s">
        <v>8477</v>
      </c>
      <c r="CH957" s="215" t="s">
        <v>8478</v>
      </c>
      <c r="CI957" s="215" t="s">
        <v>8479</v>
      </c>
      <c r="CJ957" s="215" t="s">
        <v>8546</v>
      </c>
      <c r="CK957" s="43" t="s">
        <v>5474</v>
      </c>
      <c r="CL957" s="43" t="s">
        <v>5474</v>
      </c>
      <c r="CM957" s="43" t="s">
        <v>6960</v>
      </c>
      <c r="CN957" s="145">
        <v>522</v>
      </c>
      <c r="CO957" s="145">
        <v>3375.6</v>
      </c>
      <c r="CP957" s="148">
        <v>13634.865970971136</v>
      </c>
      <c r="CQ957" s="189" t="s">
        <v>5474</v>
      </c>
      <c r="CR957" s="189" t="s">
        <v>5474</v>
      </c>
      <c r="CS957" s="99" t="s">
        <v>5474</v>
      </c>
      <c r="CT957" s="167" t="s">
        <v>5474</v>
      </c>
      <c r="CU957" s="43" t="s">
        <v>5474</v>
      </c>
      <c r="CV957" s="43" t="s">
        <v>5474</v>
      </c>
      <c r="CW957" s="43" t="s">
        <v>5474</v>
      </c>
      <c r="CX957" s="43" t="s">
        <v>5474</v>
      </c>
      <c r="CY957" s="43" t="s">
        <v>5474</v>
      </c>
      <c r="CZ957" s="43" t="s">
        <v>5474</v>
      </c>
      <c r="DA957" s="42" t="s">
        <v>5474</v>
      </c>
      <c r="DB957" s="42" t="s">
        <v>5474</v>
      </c>
      <c r="DC957" s="42" t="s">
        <v>5474</v>
      </c>
      <c r="DD957" s="42" t="s">
        <v>5474</v>
      </c>
      <c r="DE957" s="42" t="s">
        <v>5474</v>
      </c>
      <c r="DF957" s="42" t="s">
        <v>5474</v>
      </c>
      <c r="DG957" s="42" t="s">
        <v>5474</v>
      </c>
      <c r="DH957" s="42" t="s">
        <v>5474</v>
      </c>
    </row>
    <row r="958" spans="1:112">
      <c r="A958" s="22">
        <v>3152</v>
      </c>
      <c r="B958" s="7" t="s">
        <v>659</v>
      </c>
      <c r="C958" s="21">
        <v>2.0000000000000001E-4</v>
      </c>
      <c r="D958" s="21">
        <v>0.5887</v>
      </c>
      <c r="E958" s="21">
        <v>8.2000000000000007E-3</v>
      </c>
      <c r="F958" s="21">
        <v>0.54590000000000005</v>
      </c>
      <c r="G958" s="21">
        <v>0.59299999999999997</v>
      </c>
      <c r="H958" s="21">
        <v>0.2341</v>
      </c>
      <c r="I958" s="21">
        <v>0.80069999999999997</v>
      </c>
      <c r="J958" s="21">
        <v>0.66549999999999998</v>
      </c>
      <c r="K958" s="21">
        <v>1.43E-2</v>
      </c>
      <c r="L958" s="21">
        <v>2.3800000000000002E-2</v>
      </c>
      <c r="M958" s="21">
        <v>9.5999999999999992E-3</v>
      </c>
      <c r="N958" s="21">
        <v>1.5699999999999999E-2</v>
      </c>
      <c r="O958" s="21">
        <v>4.0500000000000001E-2</v>
      </c>
      <c r="P958" s="21">
        <v>3.2500000000000001E-2</v>
      </c>
      <c r="Q958" s="21">
        <v>2.2599999999999999E-2</v>
      </c>
      <c r="R958" s="21">
        <v>1.8599999999999998E-2</v>
      </c>
      <c r="S958" s="21">
        <v>0.23549999999999999</v>
      </c>
      <c r="T958" s="21">
        <v>0.2059</v>
      </c>
      <c r="U958" s="10">
        <v>9.16</v>
      </c>
      <c r="V958" s="10">
        <v>15.69</v>
      </c>
      <c r="W958" s="7">
        <v>10.102</v>
      </c>
      <c r="X958" s="20">
        <v>0.89849999999999997</v>
      </c>
      <c r="Y958" s="75">
        <v>2020</v>
      </c>
      <c r="Z958" s="7">
        <v>10.8</v>
      </c>
      <c r="AA958" s="7">
        <v>0</v>
      </c>
      <c r="AB958" s="51">
        <v>148</v>
      </c>
      <c r="AC958" s="51">
        <v>-1</v>
      </c>
      <c r="AD958" s="51">
        <v>-64</v>
      </c>
      <c r="AE958" s="51">
        <v>-19</v>
      </c>
      <c r="AF958" s="51">
        <v>-2</v>
      </c>
      <c r="AG958" s="51">
        <v>2</v>
      </c>
      <c r="AH958" s="20">
        <v>2.98E-2</v>
      </c>
      <c r="AI958" s="7" t="s">
        <v>8467</v>
      </c>
      <c r="AJ958" s="67" t="s">
        <v>8494</v>
      </c>
      <c r="AK958" s="44">
        <v>-0.61247637051039694</v>
      </c>
      <c r="AL958" s="44">
        <v>-0.69841269841269837</v>
      </c>
      <c r="AM958" s="44">
        <v>0.89473684210526316</v>
      </c>
      <c r="AN958" s="25">
        <v>0.58388520971302427</v>
      </c>
      <c r="AO958" s="25">
        <v>0.13907284768211919</v>
      </c>
      <c r="AP958" s="215">
        <v>453</v>
      </c>
      <c r="AQ958" s="215" t="s">
        <v>8552</v>
      </c>
      <c r="AR958" s="44">
        <v>2.3728813559322E-2</v>
      </c>
      <c r="AS958" s="171" t="s">
        <v>7498</v>
      </c>
      <c r="AT958" s="171" t="s">
        <v>7388</v>
      </c>
      <c r="AU958" s="171" t="s">
        <v>7070</v>
      </c>
      <c r="AV958" s="7" t="s">
        <v>8470</v>
      </c>
      <c r="AW958" s="14" t="s">
        <v>6038</v>
      </c>
      <c r="AX958" s="49" t="s">
        <v>6009</v>
      </c>
      <c r="AY958" s="38" t="s">
        <v>5961</v>
      </c>
      <c r="AZ958" s="14" t="s">
        <v>6183</v>
      </c>
      <c r="BA958" s="49" t="s">
        <v>5967</v>
      </c>
      <c r="BB958" s="38" t="s">
        <v>6007</v>
      </c>
      <c r="BC958" s="7">
        <v>0.5</v>
      </c>
      <c r="BD958" s="14" t="s">
        <v>6079</v>
      </c>
      <c r="BE958" s="49" t="s">
        <v>5967</v>
      </c>
      <c r="BF958" s="38" t="s">
        <v>5961</v>
      </c>
      <c r="BG958" s="7">
        <v>0.6</v>
      </c>
      <c r="BH958" s="45">
        <v>227.11092208019886</v>
      </c>
      <c r="BI958" s="215" t="s">
        <v>8471</v>
      </c>
      <c r="BJ958" s="215" t="s">
        <v>8520</v>
      </c>
      <c r="BK958" s="7">
        <v>1.3</v>
      </c>
      <c r="BL958" s="25">
        <v>1.9122609673790775E-2</v>
      </c>
      <c r="BM958" s="20">
        <v>0.6921250000000001</v>
      </c>
      <c r="BN958" s="20">
        <v>0.73750000000000004</v>
      </c>
      <c r="BO958" s="20">
        <v>0.65500000000000003</v>
      </c>
      <c r="BP958" s="46">
        <v>28.87189292543021</v>
      </c>
      <c r="BQ958" s="215" t="s">
        <v>8540</v>
      </c>
      <c r="BR958" s="79">
        <v>-0.39306622516556294</v>
      </c>
      <c r="BS958" s="9">
        <v>1.6354546652634028E-2</v>
      </c>
      <c r="BT958" s="9">
        <v>1.7886424022119707E-2</v>
      </c>
      <c r="BU958" s="47" t="s">
        <v>5993</v>
      </c>
      <c r="BV958" s="47" t="s">
        <v>5993</v>
      </c>
      <c r="BW958" s="14" t="s">
        <v>5474</v>
      </c>
      <c r="BX958" s="83">
        <v>-0.27167947019867555</v>
      </c>
      <c r="BY958" s="82">
        <v>18.36</v>
      </c>
      <c r="BZ958" s="46">
        <v>24.673202614379086</v>
      </c>
      <c r="CA958" s="48" t="s">
        <v>8485</v>
      </c>
      <c r="CB958" s="45">
        <v>67044</v>
      </c>
      <c r="CC958" s="45">
        <v>-453</v>
      </c>
      <c r="CD958" s="45">
        <v>-28992</v>
      </c>
      <c r="CE958" s="45">
        <v>-8607</v>
      </c>
      <c r="CF958" s="14" t="s">
        <v>9454</v>
      </c>
      <c r="CG958" s="7" t="s">
        <v>8477</v>
      </c>
      <c r="CH958" s="215" t="s">
        <v>8478</v>
      </c>
      <c r="CI958" s="215" t="s">
        <v>8479</v>
      </c>
      <c r="CJ958" s="215" t="s">
        <v>8479</v>
      </c>
      <c r="CK958" s="43" t="s">
        <v>5474</v>
      </c>
      <c r="CL958" s="43" t="s">
        <v>5474</v>
      </c>
      <c r="CM958" s="43" t="s">
        <v>6898</v>
      </c>
      <c r="CN958" s="145">
        <v>-9060</v>
      </c>
      <c r="CO958" s="145">
        <v>38052</v>
      </c>
      <c r="CP958" s="148">
        <v>102881.24770233009</v>
      </c>
      <c r="CQ958" s="189" t="s">
        <v>5474</v>
      </c>
      <c r="CR958" s="189" t="s">
        <v>5474</v>
      </c>
      <c r="CS958" s="99" t="s">
        <v>5474</v>
      </c>
      <c r="CT958" s="167" t="s">
        <v>5474</v>
      </c>
      <c r="CU958" s="43" t="s">
        <v>5474</v>
      </c>
      <c r="CV958" s="43" t="s">
        <v>5474</v>
      </c>
      <c r="CW958" s="43" t="s">
        <v>5474</v>
      </c>
      <c r="CX958" s="43" t="s">
        <v>5474</v>
      </c>
      <c r="CY958" s="43" t="s">
        <v>5474</v>
      </c>
      <c r="CZ958" s="43" t="s">
        <v>5474</v>
      </c>
      <c r="DA958" s="42" t="s">
        <v>5474</v>
      </c>
      <c r="DB958" s="42" t="s">
        <v>5474</v>
      </c>
      <c r="DC958" s="42" t="s">
        <v>5474</v>
      </c>
      <c r="DD958" s="42" t="s">
        <v>5474</v>
      </c>
      <c r="DE958" s="42" t="s">
        <v>5474</v>
      </c>
      <c r="DF958" s="42" t="s">
        <v>5474</v>
      </c>
      <c r="DG958" s="42" t="s">
        <v>5474</v>
      </c>
      <c r="DH958" s="42" t="s">
        <v>5474</v>
      </c>
    </row>
    <row r="959" spans="1:112">
      <c r="A959" s="22">
        <v>2538</v>
      </c>
      <c r="B959" s="7" t="s">
        <v>471</v>
      </c>
      <c r="C959" s="21">
        <v>0.1042</v>
      </c>
      <c r="D959" s="21">
        <v>0.43130000000000002</v>
      </c>
      <c r="E959" s="21">
        <v>-2.3999999999999998E-3</v>
      </c>
      <c r="F959" s="21">
        <v>0.14419999999999999</v>
      </c>
      <c r="G959" s="21">
        <v>0.03</v>
      </c>
      <c r="H959" s="21">
        <v>-29</v>
      </c>
      <c r="I959" s="21">
        <v>-0.55559999999999998</v>
      </c>
      <c r="J959" s="21">
        <v>-0.6875</v>
      </c>
      <c r="K959" s="21">
        <v>0.31169999999999998</v>
      </c>
      <c r="L959" s="21">
        <v>2.81E-2</v>
      </c>
      <c r="M959" s="21">
        <v>-0.1268</v>
      </c>
      <c r="N959" s="21">
        <v>-0.23380000000000001</v>
      </c>
      <c r="O959" s="21">
        <v>3.5700000000000003E-2</v>
      </c>
      <c r="P959" s="21">
        <v>0.58919999999999995</v>
      </c>
      <c r="Q959" s="21">
        <v>-6.1000000000000004E-3</v>
      </c>
      <c r="R959" s="21">
        <v>-5.9999999999999995E-4</v>
      </c>
      <c r="S959" s="21">
        <v>-1.0999999999999999E-2</v>
      </c>
      <c r="T959" s="21">
        <v>1.1999999999999999E-3</v>
      </c>
      <c r="U959" s="10">
        <v>-0.27</v>
      </c>
      <c r="V959" s="10">
        <v>-0.43</v>
      </c>
      <c r="W959" s="7">
        <v>0.68</v>
      </c>
      <c r="X959" s="20">
        <v>1</v>
      </c>
      <c r="Y959" s="75">
        <v>2020</v>
      </c>
      <c r="Z959" s="7">
        <v>0.5</v>
      </c>
      <c r="AA959" s="7">
        <v>0</v>
      </c>
      <c r="AB959" s="51">
        <v>1209</v>
      </c>
      <c r="AC959" s="51">
        <v>163</v>
      </c>
      <c r="AD959" s="51"/>
      <c r="AE959" s="51"/>
      <c r="AF959" s="51">
        <v>1</v>
      </c>
      <c r="AG959" s="51">
        <v>4</v>
      </c>
      <c r="AH959" s="20">
        <v>1.6999999999999999E-3</v>
      </c>
      <c r="AI959" s="7" t="s">
        <v>8487</v>
      </c>
      <c r="AJ959" s="67" t="s">
        <v>8468</v>
      </c>
      <c r="AK959" s="44">
        <v>0.66666666666666685</v>
      </c>
      <c r="AL959" s="44">
        <v>0.51111111111111129</v>
      </c>
      <c r="AM959" s="44">
        <v>0.50000000000000888</v>
      </c>
      <c r="AN959" s="25">
        <v>0.28947368421052638</v>
      </c>
      <c r="AO959" s="25">
        <v>0.19736842105263158</v>
      </c>
      <c r="AP959" s="215">
        <v>11.4</v>
      </c>
      <c r="AQ959" s="215" t="s">
        <v>8552</v>
      </c>
      <c r="AR959" s="44">
        <v>8.8495575221238902E-3</v>
      </c>
      <c r="AS959" s="171" t="s">
        <v>7498</v>
      </c>
      <c r="AT959" s="171" t="s">
        <v>7624</v>
      </c>
      <c r="AU959" s="171" t="s">
        <v>7224</v>
      </c>
      <c r="AV959" s="7" t="s">
        <v>8488</v>
      </c>
      <c r="AW959" s="14" t="s">
        <v>6120</v>
      </c>
      <c r="AX959" s="49" t="s">
        <v>6039</v>
      </c>
      <c r="AY959" s="38" t="s">
        <v>5971</v>
      </c>
      <c r="AZ959" s="14" t="s">
        <v>6123</v>
      </c>
      <c r="BA959" s="49" t="s">
        <v>5960</v>
      </c>
      <c r="BB959" s="38" t="s">
        <v>5961</v>
      </c>
      <c r="BC959" s="7">
        <v>0.2</v>
      </c>
      <c r="BD959" s="14" t="s">
        <v>6132</v>
      </c>
      <c r="BE959" s="49" t="s">
        <v>6009</v>
      </c>
      <c r="BF959" s="38" t="s">
        <v>5971</v>
      </c>
      <c r="BG959" s="7">
        <v>3.1</v>
      </c>
      <c r="BH959" s="45">
        <v>428.21671174553597</v>
      </c>
      <c r="BI959" s="215" t="s">
        <v>8518</v>
      </c>
      <c r="BJ959" s="215" t="s">
        <v>8554</v>
      </c>
      <c r="BK959" s="7">
        <v>0.3</v>
      </c>
      <c r="BL959" s="25">
        <v>4.4052863436123977E-3</v>
      </c>
      <c r="BM959" s="20">
        <v>0.59468750000000004</v>
      </c>
      <c r="BN959" s="20">
        <v>0.6875</v>
      </c>
      <c r="BO959" s="20">
        <v>0.51874999999999993</v>
      </c>
      <c r="BP959" s="46" t="s">
        <v>8473</v>
      </c>
      <c r="BQ959" s="215" t="s">
        <v>8473</v>
      </c>
      <c r="BR959" s="79" t="s">
        <v>8473</v>
      </c>
      <c r="BS959" s="9">
        <v>5.3486228371047106E-2</v>
      </c>
      <c r="BT959" s="9">
        <v>3.7788585895319526E-2</v>
      </c>
      <c r="BU959" s="47" t="s">
        <v>5993</v>
      </c>
      <c r="BV959" s="47" t="s">
        <v>5993</v>
      </c>
      <c r="BW959" s="14" t="s">
        <v>5474</v>
      </c>
      <c r="BX959" s="83" t="s">
        <v>8473</v>
      </c>
      <c r="BY959" s="82" t="s">
        <v>8473</v>
      </c>
      <c r="BZ959" s="46" t="s">
        <v>8473</v>
      </c>
      <c r="CA959" s="48" t="s">
        <v>8475</v>
      </c>
      <c r="CB959" s="45">
        <v>13782.6</v>
      </c>
      <c r="CC959" s="45">
        <v>1858.2</v>
      </c>
      <c r="CD959" s="45">
        <v>0</v>
      </c>
      <c r="CE959" s="45">
        <v>0</v>
      </c>
      <c r="CF959" s="14" t="s">
        <v>9455</v>
      </c>
      <c r="CG959" s="7" t="s">
        <v>8590</v>
      </c>
      <c r="CH959" s="215" t="s">
        <v>8498</v>
      </c>
      <c r="CI959" s="215" t="s">
        <v>8478</v>
      </c>
      <c r="CJ959" s="215" t="s">
        <v>8498</v>
      </c>
      <c r="CK959" s="43" t="s">
        <v>5474</v>
      </c>
      <c r="CL959" s="43" t="s">
        <v>8480</v>
      </c>
      <c r="CM959" s="43" t="s">
        <v>5474</v>
      </c>
      <c r="CN959" s="145">
        <v>1858.2</v>
      </c>
      <c r="CO959" s="145">
        <v>13782.6</v>
      </c>
      <c r="CP959" s="148">
        <v>4881.6705138991101</v>
      </c>
      <c r="CQ959" s="189" t="s">
        <v>5474</v>
      </c>
      <c r="CR959" s="189" t="s">
        <v>5474</v>
      </c>
      <c r="CS959" s="99" t="s">
        <v>5474</v>
      </c>
      <c r="CT959" s="167" t="s">
        <v>5474</v>
      </c>
      <c r="CU959" s="43" t="s">
        <v>5474</v>
      </c>
      <c r="CV959" s="43" t="s">
        <v>5474</v>
      </c>
      <c r="CW959" s="43" t="s">
        <v>5474</v>
      </c>
      <c r="CX959" s="43" t="s">
        <v>5474</v>
      </c>
      <c r="CY959" s="43" t="s">
        <v>5474</v>
      </c>
      <c r="CZ959" s="43" t="s">
        <v>5474</v>
      </c>
      <c r="DA959" s="42" t="s">
        <v>5474</v>
      </c>
      <c r="DB959" s="42" t="s">
        <v>5474</v>
      </c>
      <c r="DC959" s="42" t="s">
        <v>5474</v>
      </c>
      <c r="DD959" s="42" t="s">
        <v>5474</v>
      </c>
      <c r="DE959" s="42" t="s">
        <v>5474</v>
      </c>
      <c r="DF959" s="42" t="s">
        <v>5474</v>
      </c>
      <c r="DG959" s="42" t="s">
        <v>5474</v>
      </c>
      <c r="DH959" s="42" t="s">
        <v>5474</v>
      </c>
    </row>
    <row r="960" spans="1:112">
      <c r="A960" s="22">
        <v>8409</v>
      </c>
      <c r="B960" s="7" t="s">
        <v>1514</v>
      </c>
      <c r="C960" s="21">
        <v>0.52149999999999996</v>
      </c>
      <c r="D960" s="21">
        <v>0.11990000000000001</v>
      </c>
      <c r="E960" s="21">
        <v>0.48749999999999999</v>
      </c>
      <c r="F960" s="21">
        <v>0.15970000000000001</v>
      </c>
      <c r="G960" s="21">
        <v>-0.29239999999999999</v>
      </c>
      <c r="H960" s="21">
        <v>-0.1404</v>
      </c>
      <c r="I960" s="21">
        <v>0.34339999999999998</v>
      </c>
      <c r="J960" s="21">
        <v>0.1469</v>
      </c>
      <c r="K960" s="21">
        <v>0.2039</v>
      </c>
      <c r="L960" s="21">
        <v>6.6699999999999995E-2</v>
      </c>
      <c r="M960" s="21">
        <v>6.1000000000000004E-3</v>
      </c>
      <c r="N960" s="21">
        <v>0.46189999999999998</v>
      </c>
      <c r="O960" s="21">
        <v>0.4662</v>
      </c>
      <c r="P960" s="21">
        <v>2.3199999999999998E-2</v>
      </c>
      <c r="Q960" s="21">
        <v>7.4999999999999997E-3</v>
      </c>
      <c r="R960" s="21">
        <v>8.8999999999999999E-3</v>
      </c>
      <c r="S960" s="21">
        <v>-9.01E-2</v>
      </c>
      <c r="T960" s="21">
        <v>-6.8599999999999994E-2</v>
      </c>
      <c r="U960" s="10">
        <v>-1.22</v>
      </c>
      <c r="V960" s="10">
        <v>-0.86</v>
      </c>
      <c r="W960" s="7">
        <v>0</v>
      </c>
      <c r="X960" s="20">
        <v>0</v>
      </c>
      <c r="Y960" s="75"/>
      <c r="Z960" s="7"/>
      <c r="AA960" s="7"/>
      <c r="AB960" s="51">
        <v>-1</v>
      </c>
      <c r="AC960" s="51">
        <v>-4</v>
      </c>
      <c r="AD960" s="51"/>
      <c r="AE960" s="51"/>
      <c r="AF960" s="51"/>
      <c r="AG960" s="51"/>
      <c r="AH960" s="20">
        <v>0</v>
      </c>
      <c r="AI960" s="7" t="s">
        <v>8493</v>
      </c>
      <c r="AJ960" s="67" t="s">
        <v>8494</v>
      </c>
      <c r="AK960" s="44">
        <v>-0.93333333333333335</v>
      </c>
      <c r="AL960" s="44">
        <v>-0.84848484848484851</v>
      </c>
      <c r="AM960" s="44">
        <v>1</v>
      </c>
      <c r="AN960" s="25">
        <v>0.44117647058823528</v>
      </c>
      <c r="AO960" s="25">
        <v>0.19411764705882356</v>
      </c>
      <c r="AP960" s="215">
        <v>17</v>
      </c>
      <c r="AQ960" s="215" t="s">
        <v>8552</v>
      </c>
      <c r="AR960" s="44">
        <v>2.9498525073746299E-3</v>
      </c>
      <c r="AS960" s="171" t="s">
        <v>7498</v>
      </c>
      <c r="AT960" s="171" t="s">
        <v>7031</v>
      </c>
      <c r="AU960" s="171" t="s">
        <v>7070</v>
      </c>
      <c r="AV960" s="7" t="s">
        <v>8470</v>
      </c>
      <c r="AW960" s="14" t="s">
        <v>6981</v>
      </c>
      <c r="AX960" s="49" t="s">
        <v>6009</v>
      </c>
      <c r="AY960" s="38" t="s">
        <v>6007</v>
      </c>
      <c r="AZ960" s="14" t="s">
        <v>6534</v>
      </c>
      <c r="BA960" s="49" t="s">
        <v>5967</v>
      </c>
      <c r="BB960" s="38" t="s">
        <v>6047</v>
      </c>
      <c r="BC960" s="7">
        <v>0.2</v>
      </c>
      <c r="BD960" s="14" t="s">
        <v>6173</v>
      </c>
      <c r="BE960" s="49" t="s">
        <v>5967</v>
      </c>
      <c r="BF960" s="38" t="s">
        <v>6007</v>
      </c>
      <c r="BG960" s="7">
        <v>0.2</v>
      </c>
      <c r="BH960" s="45">
        <v>14.485445250352328</v>
      </c>
      <c r="BI960" s="215" t="s">
        <v>8495</v>
      </c>
      <c r="BJ960" s="215" t="s">
        <v>8554</v>
      </c>
      <c r="BK960" s="7">
        <v>0.5</v>
      </c>
      <c r="BL960" s="25">
        <v>2.9498525073746733E-3</v>
      </c>
      <c r="BM960" s="20">
        <v>0.73831249999999993</v>
      </c>
      <c r="BN960" s="20">
        <v>0.75</v>
      </c>
      <c r="BO960" s="20">
        <v>0.7287499999999999</v>
      </c>
      <c r="BP960" s="46" t="s">
        <v>8473</v>
      </c>
      <c r="BQ960" s="215" t="s">
        <v>8473</v>
      </c>
      <c r="BR960" s="79" t="s">
        <v>8473</v>
      </c>
      <c r="BS960" s="9">
        <v>0</v>
      </c>
      <c r="BT960" s="9">
        <v>0</v>
      </c>
      <c r="BU960" s="47" t="s">
        <v>5993</v>
      </c>
      <c r="BV960" s="47" t="s">
        <v>5993</v>
      </c>
      <c r="BW960" s="14" t="s">
        <v>5474</v>
      </c>
      <c r="BX960" s="83" t="s">
        <v>8473</v>
      </c>
      <c r="BY960" s="82" t="s">
        <v>8473</v>
      </c>
      <c r="BZ960" s="46" t="s">
        <v>8473</v>
      </c>
      <c r="CA960" s="48" t="s">
        <v>5474</v>
      </c>
      <c r="CB960" s="45">
        <v>-17</v>
      </c>
      <c r="CC960" s="45">
        <v>-68</v>
      </c>
      <c r="CD960" s="45">
        <v>0</v>
      </c>
      <c r="CE960" s="45">
        <v>0</v>
      </c>
      <c r="CF960" s="14" t="s">
        <v>9456</v>
      </c>
      <c r="CG960" s="7" t="s">
        <v>8477</v>
      </c>
      <c r="CH960" s="215" t="s">
        <v>8478</v>
      </c>
      <c r="CI960" s="215" t="s">
        <v>8479</v>
      </c>
      <c r="CJ960" s="215" t="s">
        <v>8479</v>
      </c>
      <c r="CK960" s="43" t="s">
        <v>5474</v>
      </c>
      <c r="CL960" s="43" t="s">
        <v>5474</v>
      </c>
      <c r="CM960" s="43" t="s">
        <v>6898</v>
      </c>
      <c r="CN960" s="145">
        <v>-68</v>
      </c>
      <c r="CO960" s="145">
        <v>-17</v>
      </c>
      <c r="CP960" s="148">
        <v>246.25256925598956</v>
      </c>
      <c r="CQ960" s="189" t="s">
        <v>5474</v>
      </c>
      <c r="CR960" s="189" t="s">
        <v>5474</v>
      </c>
      <c r="CS960" s="99" t="s">
        <v>5474</v>
      </c>
      <c r="CT960" s="167" t="s">
        <v>5474</v>
      </c>
      <c r="CU960" s="43" t="s">
        <v>5474</v>
      </c>
      <c r="CV960" s="43" t="s">
        <v>5474</v>
      </c>
      <c r="CW960" s="43" t="s">
        <v>5474</v>
      </c>
      <c r="CX960" s="43" t="s">
        <v>5474</v>
      </c>
      <c r="CY960" s="43" t="s">
        <v>5474</v>
      </c>
      <c r="CZ960" s="43" t="s">
        <v>5474</v>
      </c>
      <c r="DA960" s="42" t="s">
        <v>5474</v>
      </c>
      <c r="DB960" s="42" t="s">
        <v>5474</v>
      </c>
      <c r="DC960" s="42" t="s">
        <v>5474</v>
      </c>
      <c r="DD960" s="42" t="s">
        <v>5474</v>
      </c>
      <c r="DE960" s="42" t="s">
        <v>5474</v>
      </c>
      <c r="DF960" s="42" t="s">
        <v>5474</v>
      </c>
      <c r="DG960" s="42" t="s">
        <v>5474</v>
      </c>
      <c r="DH960" s="42" t="s">
        <v>5474</v>
      </c>
    </row>
    <row r="961" spans="1:112">
      <c r="A961" s="22">
        <v>2359</v>
      </c>
      <c r="B961" s="7" t="s">
        <v>348</v>
      </c>
      <c r="C961" s="21">
        <v>6.0000000000000001E-3</v>
      </c>
      <c r="D961" s="21">
        <v>-6.6000000000000003E-2</v>
      </c>
      <c r="E961" s="21">
        <v>-0.12529999999999999</v>
      </c>
      <c r="F961" s="21">
        <v>-0.1318</v>
      </c>
      <c r="G961" s="21">
        <v>0.13270000000000001</v>
      </c>
      <c r="H961" s="21">
        <v>0.34370000000000001</v>
      </c>
      <c r="I961" s="21">
        <v>1.0476000000000001</v>
      </c>
      <c r="J961" s="21">
        <v>1.4194</v>
      </c>
      <c r="K961" s="21">
        <v>-6.7999999999999996E-3</v>
      </c>
      <c r="L961" s="21">
        <v>-1.37E-2</v>
      </c>
      <c r="M961" s="21">
        <v>-1.8800000000000001E-2</v>
      </c>
      <c r="N961" s="21">
        <v>-6.4999999999999997E-3</v>
      </c>
      <c r="O961" s="21">
        <v>-2.3699999999999999E-2</v>
      </c>
      <c r="P961" s="21">
        <v>-1.29E-2</v>
      </c>
      <c r="Q961" s="21">
        <v>-5.3E-3</v>
      </c>
      <c r="R961" s="21">
        <v>-4.5999999999999999E-3</v>
      </c>
      <c r="S961" s="21">
        <v>3.9800000000000002E-2</v>
      </c>
      <c r="T961" s="21">
        <v>3.2000000000000001E-2</v>
      </c>
      <c r="U961" s="10">
        <v>0.75</v>
      </c>
      <c r="V961" s="10">
        <v>0.56000000000000005</v>
      </c>
      <c r="W961" s="7">
        <v>0.88</v>
      </c>
      <c r="X961" s="20">
        <v>0.81940000000000002</v>
      </c>
      <c r="Y961" s="75">
        <v>2020</v>
      </c>
      <c r="Z961" s="7">
        <v>0.5</v>
      </c>
      <c r="AA961" s="7">
        <v>0</v>
      </c>
      <c r="AB961" s="51">
        <v>185</v>
      </c>
      <c r="AC961" s="51">
        <v>-5</v>
      </c>
      <c r="AD961" s="51"/>
      <c r="AE961" s="51"/>
      <c r="AF961" s="51">
        <v>1</v>
      </c>
      <c r="AG961" s="51">
        <v>4</v>
      </c>
      <c r="AH961" s="20">
        <v>1E-4</v>
      </c>
      <c r="AI961" s="7" t="s">
        <v>8467</v>
      </c>
      <c r="AJ961" s="67" t="s">
        <v>8494</v>
      </c>
      <c r="AK961" s="44">
        <v>-0.60396039603960405</v>
      </c>
      <c r="AL961" s="44">
        <v>-0.78431372549019585</v>
      </c>
      <c r="AM961" s="44">
        <v>-0.74999999999999556</v>
      </c>
      <c r="AN961" s="25">
        <v>0.29275362318840586</v>
      </c>
      <c r="AO961" s="25">
        <v>0.14782608695652177</v>
      </c>
      <c r="AP961" s="215">
        <v>17.25</v>
      </c>
      <c r="AQ961" s="215" t="s">
        <v>8552</v>
      </c>
      <c r="AR961" s="44">
        <v>2.90697674418604E-3</v>
      </c>
      <c r="AS961" s="171" t="s">
        <v>7498</v>
      </c>
      <c r="AT961" s="171" t="s">
        <v>7388</v>
      </c>
      <c r="AU961" s="171" t="s">
        <v>7041</v>
      </c>
      <c r="AV961" s="7" t="s">
        <v>5474</v>
      </c>
      <c r="AW961" s="14" t="s">
        <v>6610</v>
      </c>
      <c r="AX961" s="49" t="s">
        <v>6009</v>
      </c>
      <c r="AY961" s="38" t="s">
        <v>5971</v>
      </c>
      <c r="AZ961" s="14" t="s">
        <v>6376</v>
      </c>
      <c r="BA961" s="49" t="s">
        <v>5967</v>
      </c>
      <c r="BB961" s="38" t="s">
        <v>5971</v>
      </c>
      <c r="BC961" s="7">
        <v>0.8</v>
      </c>
      <c r="BD961" s="14" t="s">
        <v>6077</v>
      </c>
      <c r="BE961" s="49" t="s">
        <v>5967</v>
      </c>
      <c r="BF961" s="38" t="s">
        <v>5971</v>
      </c>
      <c r="BG961" s="7">
        <v>0.5</v>
      </c>
      <c r="BH961" s="45">
        <v>448.82759630496429</v>
      </c>
      <c r="BI961" s="215" t="s">
        <v>8471</v>
      </c>
      <c r="BJ961" s="215" t="s">
        <v>8554</v>
      </c>
      <c r="BK961" s="7">
        <v>1.4</v>
      </c>
      <c r="BL961" s="25">
        <v>2.9069767441860881E-3</v>
      </c>
      <c r="BM961" s="20">
        <v>0.60812500000000003</v>
      </c>
      <c r="BN961" s="20">
        <v>0.53249999999999997</v>
      </c>
      <c r="BO961" s="20">
        <v>0.66999999999999993</v>
      </c>
      <c r="BP961" s="46">
        <v>30.803571428571427</v>
      </c>
      <c r="BQ961" s="215" t="s">
        <v>8540</v>
      </c>
      <c r="BR961" s="79">
        <v>-0.56457004830917867</v>
      </c>
      <c r="BS961" s="9">
        <v>4.4901817123450982E-2</v>
      </c>
      <c r="BT961" s="9">
        <v>2.300095167905436E-2</v>
      </c>
      <c r="BU961" s="47" t="s">
        <v>5993</v>
      </c>
      <c r="BV961" s="47">
        <v>44375</v>
      </c>
      <c r="BW961" s="14" t="s">
        <v>5474</v>
      </c>
      <c r="BX961" s="83">
        <v>-0.47748405797101445</v>
      </c>
      <c r="BY961" s="82">
        <v>0.55000000000000004</v>
      </c>
      <c r="BZ961" s="46">
        <v>31.36363636363636</v>
      </c>
      <c r="CA961" s="48" t="s">
        <v>8485</v>
      </c>
      <c r="CB961" s="45">
        <v>3191.25</v>
      </c>
      <c r="CC961" s="45">
        <v>-86.25</v>
      </c>
      <c r="CD961" s="45">
        <v>0</v>
      </c>
      <c r="CE961" s="45">
        <v>0</v>
      </c>
      <c r="CF961" s="14" t="s">
        <v>9457</v>
      </c>
      <c r="CG961" s="7" t="s">
        <v>8556</v>
      </c>
      <c r="CH961" s="215" t="s">
        <v>8546</v>
      </c>
      <c r="CI961" s="215" t="s">
        <v>8498</v>
      </c>
      <c r="CJ961" s="215" t="s">
        <v>8479</v>
      </c>
      <c r="CK961" s="43" t="s">
        <v>6887</v>
      </c>
      <c r="CL961" s="43" t="s">
        <v>5474</v>
      </c>
      <c r="CM961" s="43" t="s">
        <v>5474</v>
      </c>
      <c r="CN961" s="145">
        <v>-86.25</v>
      </c>
      <c r="CO961" s="145">
        <v>3191.25</v>
      </c>
      <c r="CP961" s="148">
        <v>7742.2760362606341</v>
      </c>
      <c r="CQ961" s="189" t="s">
        <v>5474</v>
      </c>
      <c r="CR961" s="189" t="s">
        <v>5474</v>
      </c>
      <c r="CS961" s="99" t="s">
        <v>5474</v>
      </c>
      <c r="CT961" s="167" t="s">
        <v>5474</v>
      </c>
      <c r="CU961" s="43" t="s">
        <v>5474</v>
      </c>
      <c r="CV961" s="43" t="s">
        <v>5474</v>
      </c>
      <c r="CW961" s="43" t="s">
        <v>5474</v>
      </c>
      <c r="CX961" s="43" t="s">
        <v>5474</v>
      </c>
      <c r="CY961" s="43" t="s">
        <v>5474</v>
      </c>
      <c r="CZ961" s="43" t="s">
        <v>5474</v>
      </c>
      <c r="DA961" s="42" t="s">
        <v>5474</v>
      </c>
      <c r="DB961" s="42" t="s">
        <v>5474</v>
      </c>
      <c r="DC961" s="42" t="s">
        <v>5474</v>
      </c>
      <c r="DD961" s="42" t="s">
        <v>5474</v>
      </c>
      <c r="DE961" s="42" t="s">
        <v>5474</v>
      </c>
      <c r="DF961" s="42" t="s">
        <v>5474</v>
      </c>
      <c r="DG961" s="42" t="s">
        <v>5474</v>
      </c>
      <c r="DH961" s="42" t="s">
        <v>5474</v>
      </c>
    </row>
    <row r="962" spans="1:112">
      <c r="A962" s="22">
        <v>5234</v>
      </c>
      <c r="B962" s="7" t="s">
        <v>1072</v>
      </c>
      <c r="C962" s="21">
        <v>9.4200000000000006E-2</v>
      </c>
      <c r="D962" s="21">
        <v>9.3600000000000003E-2</v>
      </c>
      <c r="E962" s="21">
        <v>7.9299999999999995E-2</v>
      </c>
      <c r="F962" s="21">
        <v>8.8300000000000003E-2</v>
      </c>
      <c r="G962" s="21">
        <v>7.1000000000000004E-3</v>
      </c>
      <c r="H962" s="21">
        <v>-6.3E-3</v>
      </c>
      <c r="I962" s="21">
        <v>3.9699999999999999E-2</v>
      </c>
      <c r="J962" s="21">
        <v>-9.4000000000000004E-3</v>
      </c>
      <c r="K962" s="21">
        <v>-4.3E-3</v>
      </c>
      <c r="L962" s="21">
        <v>3.2000000000000002E-3</v>
      </c>
      <c r="M962" s="21">
        <v>-2E-3</v>
      </c>
      <c r="N962" s="21">
        <v>-6.9999999999999999E-4</v>
      </c>
      <c r="O962" s="21">
        <v>-1.1000000000000001E-3</v>
      </c>
      <c r="P962" s="21">
        <v>-3.5999999999999999E-3</v>
      </c>
      <c r="Q962" s="21">
        <v>-6.0000000000000001E-3</v>
      </c>
      <c r="R962" s="21">
        <v>-4.1999999999999997E-3</v>
      </c>
      <c r="S962" s="21">
        <v>0.22239999999999999</v>
      </c>
      <c r="T962" s="21">
        <v>0.14929999999999999</v>
      </c>
      <c r="U962" s="10">
        <v>3.15</v>
      </c>
      <c r="V962" s="10">
        <v>6.12</v>
      </c>
      <c r="W962" s="7">
        <v>4.5</v>
      </c>
      <c r="X962" s="20">
        <v>0.81</v>
      </c>
      <c r="Y962" s="75">
        <v>2020</v>
      </c>
      <c r="Z962" s="7">
        <v>5</v>
      </c>
      <c r="AA962" s="7">
        <v>0</v>
      </c>
      <c r="AB962" s="51">
        <v>-77</v>
      </c>
      <c r="AC962" s="51">
        <v>-48</v>
      </c>
      <c r="AD962" s="51"/>
      <c r="AE962" s="51"/>
      <c r="AF962" s="51"/>
      <c r="AG962" s="51"/>
      <c r="AH962" s="20">
        <v>0</v>
      </c>
      <c r="AI962" s="7" t="s">
        <v>8481</v>
      </c>
      <c r="AJ962" s="67" t="s">
        <v>8494</v>
      </c>
      <c r="AK962" s="44">
        <v>0.51485148514851509</v>
      </c>
      <c r="AL962" s="44">
        <v>-0.90999999999999948</v>
      </c>
      <c r="AM962" s="44">
        <v>0.85714285714286587</v>
      </c>
      <c r="AN962" s="25">
        <v>0.22595078299776289</v>
      </c>
      <c r="AO962" s="25">
        <v>0.11185682326621924</v>
      </c>
      <c r="AP962" s="215">
        <v>89.4</v>
      </c>
      <c r="AQ962" s="215" t="s">
        <v>8552</v>
      </c>
      <c r="AR962" s="44">
        <v>2.2421524663677099E-3</v>
      </c>
      <c r="AS962" s="171" t="s">
        <v>7498</v>
      </c>
      <c r="AT962" s="171" t="s">
        <v>7251</v>
      </c>
      <c r="AU962" s="171" t="s">
        <v>7171</v>
      </c>
      <c r="AV962" s="7" t="s">
        <v>5474</v>
      </c>
      <c r="AW962" s="14" t="s">
        <v>8092</v>
      </c>
      <c r="AX962" s="49" t="s">
        <v>6039</v>
      </c>
      <c r="AY962" s="38" t="s">
        <v>6047</v>
      </c>
      <c r="AZ962" s="14" t="s">
        <v>6526</v>
      </c>
      <c r="BA962" s="49" t="s">
        <v>5967</v>
      </c>
      <c r="BB962" s="38" t="s">
        <v>5961</v>
      </c>
      <c r="BC962" s="7">
        <v>0.4</v>
      </c>
      <c r="BD962" s="14" t="s">
        <v>6270</v>
      </c>
      <c r="BE962" s="49" t="s">
        <v>5967</v>
      </c>
      <c r="BF962" s="38" t="s">
        <v>5961</v>
      </c>
      <c r="BG962" s="7">
        <v>0.7</v>
      </c>
      <c r="BH962" s="45">
        <v>155.31316305413145</v>
      </c>
      <c r="BI962" s="215" t="s">
        <v>8471</v>
      </c>
      <c r="BJ962" s="215" t="s">
        <v>8554</v>
      </c>
      <c r="BK962" s="7">
        <v>0.9</v>
      </c>
      <c r="BL962" s="25">
        <v>6.7567567567568534E-3</v>
      </c>
      <c r="BM962" s="20">
        <v>0.62137500000000001</v>
      </c>
      <c r="BN962" s="20">
        <v>0.64749999999999996</v>
      </c>
      <c r="BO962" s="20">
        <v>0.6</v>
      </c>
      <c r="BP962" s="46">
        <v>14.607843137254903</v>
      </c>
      <c r="BQ962" s="215" t="s">
        <v>8558</v>
      </c>
      <c r="BR962" s="79">
        <v>-4.1107382550335539E-2</v>
      </c>
      <c r="BS962" s="9">
        <v>4.4226843435699825E-2</v>
      </c>
      <c r="BT962" s="9">
        <v>4.9787156766028406E-2</v>
      </c>
      <c r="BU962" s="47" t="s">
        <v>5993</v>
      </c>
      <c r="BV962" s="47">
        <v>44398</v>
      </c>
      <c r="BW962" s="14" t="s">
        <v>5474</v>
      </c>
      <c r="BX962" s="83">
        <v>0.1506711409395973</v>
      </c>
      <c r="BY962" s="82">
        <v>6.35</v>
      </c>
      <c r="BZ962" s="46">
        <v>14.078740157480317</v>
      </c>
      <c r="CA962" s="48" t="s">
        <v>5474</v>
      </c>
      <c r="CB962" s="45">
        <v>-6883.8</v>
      </c>
      <c r="CC962" s="45">
        <v>-4291.2000000000007</v>
      </c>
      <c r="CD962" s="45">
        <v>0</v>
      </c>
      <c r="CE962" s="45">
        <v>0</v>
      </c>
      <c r="CF962" s="14" t="s">
        <v>9458</v>
      </c>
      <c r="CG962" s="7" t="s">
        <v>8477</v>
      </c>
      <c r="CH962" s="215" t="s">
        <v>8478</v>
      </c>
      <c r="CI962" s="215" t="s">
        <v>8546</v>
      </c>
      <c r="CJ962" s="215" t="s">
        <v>8479</v>
      </c>
      <c r="CK962" s="43" t="s">
        <v>6968</v>
      </c>
      <c r="CL962" s="43" t="s">
        <v>8480</v>
      </c>
      <c r="CM962" s="43" t="s">
        <v>6898</v>
      </c>
      <c r="CN962" s="145">
        <v>-4291.2000000000007</v>
      </c>
      <c r="CO962" s="145">
        <v>-6883.8</v>
      </c>
      <c r="CP962" s="148">
        <v>13884.996777039352</v>
      </c>
      <c r="CQ962" s="189" t="s">
        <v>5474</v>
      </c>
      <c r="CR962" s="189" t="s">
        <v>5474</v>
      </c>
      <c r="CS962" s="99" t="s">
        <v>5474</v>
      </c>
      <c r="CT962" s="167" t="s">
        <v>5474</v>
      </c>
      <c r="CU962" s="43" t="s">
        <v>5474</v>
      </c>
      <c r="CV962" s="43" t="s">
        <v>5474</v>
      </c>
      <c r="CW962" s="43" t="s">
        <v>5474</v>
      </c>
      <c r="CX962" s="43" t="s">
        <v>5474</v>
      </c>
      <c r="CY962" s="43" t="s">
        <v>5474</v>
      </c>
      <c r="CZ962" s="43" t="s">
        <v>5474</v>
      </c>
      <c r="DA962" s="42" t="s">
        <v>5474</v>
      </c>
      <c r="DB962" s="42" t="s">
        <v>5474</v>
      </c>
      <c r="DC962" s="42" t="s">
        <v>5474</v>
      </c>
      <c r="DD962" s="42" t="s">
        <v>5474</v>
      </c>
      <c r="DE962" s="42" t="s">
        <v>5474</v>
      </c>
      <c r="DF962" s="42" t="s">
        <v>5474</v>
      </c>
      <c r="DG962" s="42" t="s">
        <v>5474</v>
      </c>
      <c r="DH962" s="42" t="s">
        <v>5474</v>
      </c>
    </row>
    <row r="963" spans="1:112">
      <c r="A963" s="22">
        <v>6504</v>
      </c>
      <c r="B963" s="7" t="s">
        <v>1396</v>
      </c>
      <c r="C963" s="21">
        <v>-0.19539999999999999</v>
      </c>
      <c r="D963" s="21">
        <v>-0.50570000000000004</v>
      </c>
      <c r="E963" s="21">
        <v>-0.23719999999999999</v>
      </c>
      <c r="F963" s="21">
        <v>-0.51719999999999999</v>
      </c>
      <c r="G963" s="21">
        <v>-0.2039</v>
      </c>
      <c r="H963" s="21">
        <v>-0.76919999999999999</v>
      </c>
      <c r="I963" s="21">
        <v>-0.93589999999999995</v>
      </c>
      <c r="J963" s="21">
        <v>-0.74670000000000003</v>
      </c>
      <c r="K963" s="21">
        <v>-3.9E-2</v>
      </c>
      <c r="L963" s="21">
        <v>-0.13730000000000001</v>
      </c>
      <c r="M963" s="21">
        <v>2.1499999999999998E-2</v>
      </c>
      <c r="N963" s="21">
        <v>-3.15E-2</v>
      </c>
      <c r="O963" s="21">
        <v>-0.17960000000000001</v>
      </c>
      <c r="P963" s="21">
        <v>2.8999999999999998E-3</v>
      </c>
      <c r="Q963" s="21">
        <v>2.3E-3</v>
      </c>
      <c r="R963" s="21">
        <v>2.2000000000000001E-3</v>
      </c>
      <c r="S963" s="21">
        <v>0.23480000000000001</v>
      </c>
      <c r="T963" s="21">
        <v>9.7799999999999998E-2</v>
      </c>
      <c r="U963" s="10">
        <v>1.92</v>
      </c>
      <c r="V963" s="10">
        <v>14.35</v>
      </c>
      <c r="W963" s="7">
        <v>6.16</v>
      </c>
      <c r="X963" s="20">
        <v>0.60709999999999997</v>
      </c>
      <c r="Y963" s="75">
        <v>2020</v>
      </c>
      <c r="Z963" s="7">
        <v>12</v>
      </c>
      <c r="AA963" s="7">
        <v>0</v>
      </c>
      <c r="AB963" s="51">
        <v>378</v>
      </c>
      <c r="AC963" s="51">
        <v>151</v>
      </c>
      <c r="AD963" s="51"/>
      <c r="AE963" s="51"/>
      <c r="AF963" s="51">
        <v>4</v>
      </c>
      <c r="AG963" s="51"/>
      <c r="AH963" s="20">
        <v>0.17280000000000001</v>
      </c>
      <c r="AI963" s="7" t="s">
        <v>8493</v>
      </c>
      <c r="AJ963" s="67" t="s">
        <v>8494</v>
      </c>
      <c r="AK963" s="44">
        <v>-0.95846645367412142</v>
      </c>
      <c r="AL963" s="44">
        <v>-0.74509803921568629</v>
      </c>
      <c r="AM963" s="44">
        <v>0.53846153846153844</v>
      </c>
      <c r="AN963" s="25">
        <v>1.3206751054852321</v>
      </c>
      <c r="AO963" s="25">
        <v>0.21518987341772153</v>
      </c>
      <c r="AP963" s="215">
        <v>118.5</v>
      </c>
      <c r="AQ963" s="215" t="s">
        <v>8552</v>
      </c>
      <c r="AR963" s="44">
        <v>2.1551724137931001E-2</v>
      </c>
      <c r="AS963" s="171" t="s">
        <v>7258</v>
      </c>
      <c r="AT963" s="171" t="s">
        <v>7287</v>
      </c>
      <c r="AU963" s="171" t="s">
        <v>8173</v>
      </c>
      <c r="AV963" s="7" t="s">
        <v>8470</v>
      </c>
      <c r="AW963" s="14" t="s">
        <v>8290</v>
      </c>
      <c r="AX963" s="49" t="s">
        <v>6337</v>
      </c>
      <c r="AY963" s="38" t="s">
        <v>6047</v>
      </c>
      <c r="AZ963" s="14" t="s">
        <v>6687</v>
      </c>
      <c r="BA963" s="49" t="s">
        <v>6009</v>
      </c>
      <c r="BB963" s="38" t="s">
        <v>6047</v>
      </c>
      <c r="BC963" s="7">
        <v>0.4</v>
      </c>
      <c r="BD963" s="14" t="s">
        <v>6093</v>
      </c>
      <c r="BE963" s="49" t="s">
        <v>5967</v>
      </c>
      <c r="BF963" s="38" t="s">
        <v>6047</v>
      </c>
      <c r="BG963" s="7">
        <v>1.2</v>
      </c>
      <c r="BH963" s="45">
        <v>569.11835817234021</v>
      </c>
      <c r="BI963" s="215" t="s">
        <v>8471</v>
      </c>
      <c r="BJ963" s="215" t="s">
        <v>8520</v>
      </c>
      <c r="BK963" s="7">
        <v>1.4</v>
      </c>
      <c r="BL963" s="25">
        <v>3.0434782608695653E-2</v>
      </c>
      <c r="BM963" s="20">
        <v>0.34962500000000002</v>
      </c>
      <c r="BN963" s="20">
        <v>0.25750000000000006</v>
      </c>
      <c r="BO963" s="20">
        <v>0.42499999999999993</v>
      </c>
      <c r="BP963" s="46">
        <v>8.2578397212543564</v>
      </c>
      <c r="BQ963" s="215" t="s">
        <v>8569</v>
      </c>
      <c r="BR963" s="79">
        <v>-0.25542728551336163</v>
      </c>
      <c r="BS963" s="9">
        <v>4.5864813205616528E-2</v>
      </c>
      <c r="BT963" s="9">
        <v>9.486088659821057E-2</v>
      </c>
      <c r="BU963" s="47" t="s">
        <v>5993</v>
      </c>
      <c r="BV963" s="47" t="s">
        <v>5993</v>
      </c>
      <c r="BW963" s="14" t="s">
        <v>5474</v>
      </c>
      <c r="BX963" s="83">
        <v>-0.10651274261603395</v>
      </c>
      <c r="BY963" s="82">
        <v>8.7199999999999989</v>
      </c>
      <c r="BZ963" s="46">
        <v>13.589449541284406</v>
      </c>
      <c r="CA963" s="48" t="s">
        <v>8475</v>
      </c>
      <c r="CB963" s="45">
        <v>44793</v>
      </c>
      <c r="CC963" s="45">
        <v>17893.5</v>
      </c>
      <c r="CD963" s="45">
        <v>0</v>
      </c>
      <c r="CE963" s="45">
        <v>0</v>
      </c>
      <c r="CF963" s="14" t="s">
        <v>9459</v>
      </c>
      <c r="CG963" s="7" t="s">
        <v>8590</v>
      </c>
      <c r="CH963" s="215" t="s">
        <v>8478</v>
      </c>
      <c r="CI963" s="215" t="s">
        <v>8546</v>
      </c>
      <c r="CJ963" s="215" t="s">
        <v>8479</v>
      </c>
      <c r="CK963" s="43" t="s">
        <v>5474</v>
      </c>
      <c r="CL963" s="43" t="s">
        <v>8511</v>
      </c>
      <c r="CM963" s="43" t="s">
        <v>6944</v>
      </c>
      <c r="CN963" s="145">
        <v>17893.5</v>
      </c>
      <c r="CO963" s="145">
        <v>44793</v>
      </c>
      <c r="CP963" s="148">
        <v>67440.525443422317</v>
      </c>
      <c r="CQ963" s="189" t="s">
        <v>5474</v>
      </c>
      <c r="CR963" s="189" t="s">
        <v>5474</v>
      </c>
      <c r="CS963" s="99" t="s">
        <v>5474</v>
      </c>
      <c r="CT963" s="167" t="s">
        <v>5474</v>
      </c>
      <c r="CU963" s="43" t="s">
        <v>5474</v>
      </c>
      <c r="CV963" s="43" t="s">
        <v>5474</v>
      </c>
      <c r="CW963" s="43" t="s">
        <v>5474</v>
      </c>
      <c r="CX963" s="43" t="s">
        <v>5474</v>
      </c>
      <c r="CY963" s="43" t="s">
        <v>5474</v>
      </c>
      <c r="CZ963" s="43" t="s">
        <v>5474</v>
      </c>
      <c r="DA963" s="42" t="s">
        <v>5474</v>
      </c>
      <c r="DB963" s="42" t="s">
        <v>5474</v>
      </c>
      <c r="DC963" s="42" t="s">
        <v>5474</v>
      </c>
      <c r="DD963" s="42" t="s">
        <v>5474</v>
      </c>
      <c r="DE963" s="42" t="s">
        <v>5474</v>
      </c>
      <c r="DF963" s="42" t="s">
        <v>5474</v>
      </c>
      <c r="DG963" s="42" t="s">
        <v>5474</v>
      </c>
      <c r="DH963" s="42" t="s">
        <v>5474</v>
      </c>
    </row>
    <row r="964" spans="1:112">
      <c r="A964" s="22">
        <v>4916</v>
      </c>
      <c r="B964" s="7" t="s">
        <v>1015</v>
      </c>
      <c r="C964" s="21">
        <v>-0.32879999999999998</v>
      </c>
      <c r="D964" s="21">
        <v>9.6299999999999997E-2</v>
      </c>
      <c r="E964" s="21">
        <v>-0.29470000000000002</v>
      </c>
      <c r="F964" s="21">
        <v>-1.3299999999999999E-2</v>
      </c>
      <c r="G964" s="21">
        <v>-0.49790000000000001</v>
      </c>
      <c r="H964" s="21">
        <v>0.3</v>
      </c>
      <c r="I964" s="21">
        <v>1.3880999999999999</v>
      </c>
      <c r="J964" s="21">
        <v>2.0337000000000001</v>
      </c>
      <c r="K964" s="21">
        <v>9.69E-2</v>
      </c>
      <c r="L964" s="21">
        <v>6.9500000000000006E-2</v>
      </c>
      <c r="M964" s="21">
        <v>-8.6099999999999996E-2</v>
      </c>
      <c r="N964" s="21">
        <v>0.1797</v>
      </c>
      <c r="O964" s="21">
        <v>0.21970000000000001</v>
      </c>
      <c r="P964" s="21">
        <v>-1.04E-2</v>
      </c>
      <c r="Q964" s="21">
        <v>1.26E-2</v>
      </c>
      <c r="R964" s="21">
        <v>5.5999999999999999E-3</v>
      </c>
      <c r="S964" s="21">
        <v>4.6899999999999997E-2</v>
      </c>
      <c r="T964" s="21">
        <v>2.75E-2</v>
      </c>
      <c r="U964" s="10">
        <v>0.92</v>
      </c>
      <c r="V964" s="10">
        <v>0.04</v>
      </c>
      <c r="W964" s="7">
        <v>1.5924</v>
      </c>
      <c r="X964" s="20">
        <v>0.80449999999999999</v>
      </c>
      <c r="Y964" s="75">
        <v>2020</v>
      </c>
      <c r="Z964" s="7">
        <v>0.5</v>
      </c>
      <c r="AA964" s="7">
        <v>0</v>
      </c>
      <c r="AB964" s="51">
        <v>-62</v>
      </c>
      <c r="AC964" s="51">
        <v>-33</v>
      </c>
      <c r="AD964" s="51"/>
      <c r="AE964" s="51"/>
      <c r="AF964" s="51">
        <v>1</v>
      </c>
      <c r="AG964" s="51"/>
      <c r="AH964" s="20">
        <v>6.9999999999999999E-4</v>
      </c>
      <c r="AI964" s="7" t="s">
        <v>8481</v>
      </c>
      <c r="AJ964" s="67" t="s">
        <v>8494</v>
      </c>
      <c r="AK964" s="44">
        <v>-0.51428571428571423</v>
      </c>
      <c r="AL964" s="44">
        <v>-0.71830985915492962</v>
      </c>
      <c r="AM964" s="44">
        <v>0.77777777777777601</v>
      </c>
      <c r="AN964" s="25">
        <v>0.36082474226804123</v>
      </c>
      <c r="AO964" s="25">
        <v>0.14639175257731962</v>
      </c>
      <c r="AP964" s="215">
        <v>24.25</v>
      </c>
      <c r="AQ964" s="215" t="s">
        <v>8552</v>
      </c>
      <c r="AR964" s="44">
        <v>1.6771488469601602E-2</v>
      </c>
      <c r="AS964" s="171" t="s">
        <v>7258</v>
      </c>
      <c r="AT964" s="171" t="s">
        <v>6973</v>
      </c>
      <c r="AU964" s="171" t="s">
        <v>7024</v>
      </c>
      <c r="AV964" s="7" t="s">
        <v>5474</v>
      </c>
      <c r="AW964" s="14" t="s">
        <v>7176</v>
      </c>
      <c r="AX964" s="49" t="s">
        <v>6009</v>
      </c>
      <c r="AY964" s="38" t="s">
        <v>6007</v>
      </c>
      <c r="AZ964" s="14" t="s">
        <v>6317</v>
      </c>
      <c r="BA964" s="49" t="s">
        <v>5967</v>
      </c>
      <c r="BB964" s="38" t="s">
        <v>5971</v>
      </c>
      <c r="BC964" s="7">
        <v>0.3</v>
      </c>
      <c r="BD964" s="14" t="s">
        <v>6077</v>
      </c>
      <c r="BE964" s="49" t="s">
        <v>6020</v>
      </c>
      <c r="BF964" s="38" t="s">
        <v>5971</v>
      </c>
      <c r="BG964" s="7">
        <v>0.3</v>
      </c>
      <c r="BH964" s="45">
        <v>203.00994438231331</v>
      </c>
      <c r="BI964" s="215" t="s">
        <v>8471</v>
      </c>
      <c r="BJ964" s="215" t="s">
        <v>8554</v>
      </c>
      <c r="BK964" s="7">
        <v>1.1000000000000001</v>
      </c>
      <c r="BL964" s="25">
        <v>1.4644351464435207E-2</v>
      </c>
      <c r="BM964" s="20">
        <v>0.61212499999999992</v>
      </c>
      <c r="BN964" s="20">
        <v>0.46500000000000002</v>
      </c>
      <c r="BO964" s="20">
        <v>0.73249999999999982</v>
      </c>
      <c r="BP964" s="46">
        <v>606.25</v>
      </c>
      <c r="BQ964" s="215" t="s">
        <v>8483</v>
      </c>
      <c r="BR964" s="79">
        <v>-0.98894158075601379</v>
      </c>
      <c r="BS964" s="9">
        <v>5.9468091048807903E-2</v>
      </c>
      <c r="BT964" s="9">
        <v>1.4682663121768691E-2</v>
      </c>
      <c r="BU964" s="47" t="s">
        <v>5993</v>
      </c>
      <c r="BV964" s="47" t="s">
        <v>5993</v>
      </c>
      <c r="BW964" s="14" t="s">
        <v>5474</v>
      </c>
      <c r="BX964" s="83">
        <v>-0.98672989690721646</v>
      </c>
      <c r="BY964" s="82">
        <v>2.0000000000000018E-2</v>
      </c>
      <c r="BZ964" s="46">
        <v>1212.4999999999989</v>
      </c>
      <c r="CA964" s="48" t="s">
        <v>5474</v>
      </c>
      <c r="CB964" s="45">
        <v>-1503.5</v>
      </c>
      <c r="CC964" s="45">
        <v>-800.25</v>
      </c>
      <c r="CD964" s="45">
        <v>0</v>
      </c>
      <c r="CE964" s="45">
        <v>0</v>
      </c>
      <c r="CF964" s="14" t="s">
        <v>9460</v>
      </c>
      <c r="CG964" s="7" t="s">
        <v>8477</v>
      </c>
      <c r="CH964" s="215" t="s">
        <v>8478</v>
      </c>
      <c r="CI964" s="215" t="s">
        <v>8546</v>
      </c>
      <c r="CJ964" s="215" t="s">
        <v>8479</v>
      </c>
      <c r="CK964" s="43" t="s">
        <v>6887</v>
      </c>
      <c r="CL964" s="43" t="s">
        <v>5474</v>
      </c>
      <c r="CM964" s="43" t="s">
        <v>6898</v>
      </c>
      <c r="CN964" s="145">
        <v>-800.25</v>
      </c>
      <c r="CO964" s="145">
        <v>-1503.5</v>
      </c>
      <c r="CP964" s="148">
        <v>4922.9911512710978</v>
      </c>
      <c r="CQ964" s="189">
        <v>-0.48865979381443303</v>
      </c>
      <c r="CR964" s="189">
        <v>0</v>
      </c>
      <c r="CS964" s="99">
        <v>44908</v>
      </c>
      <c r="CT964" s="167" t="s">
        <v>5474</v>
      </c>
      <c r="CU964" s="43" t="s">
        <v>5474</v>
      </c>
      <c r="CV964" s="43" t="s">
        <v>5474</v>
      </c>
      <c r="CW964" s="43" t="s">
        <v>5474</v>
      </c>
      <c r="CX964" s="43" t="s">
        <v>5474</v>
      </c>
      <c r="CY964" s="43" t="s">
        <v>5474</v>
      </c>
      <c r="CZ964" s="43" t="s">
        <v>5474</v>
      </c>
      <c r="DA964" s="42" t="s">
        <v>5474</v>
      </c>
      <c r="DB964" s="42" t="s">
        <v>5474</v>
      </c>
      <c r="DC964" s="42" t="s">
        <v>5474</v>
      </c>
      <c r="DD964" s="42" t="s">
        <v>5474</v>
      </c>
      <c r="DE964" s="42" t="s">
        <v>5474</v>
      </c>
      <c r="DF964" s="42" t="s">
        <v>5474</v>
      </c>
      <c r="DG964" s="42" t="s">
        <v>5474</v>
      </c>
      <c r="DH964" s="42" t="s">
        <v>5474</v>
      </c>
    </row>
    <row r="965" spans="1:112">
      <c r="A965" s="22">
        <v>6523</v>
      </c>
      <c r="B965" s="7" t="s">
        <v>1404</v>
      </c>
      <c r="C965" s="21">
        <v>0.25409999999999999</v>
      </c>
      <c r="D965" s="21">
        <v>0.1547</v>
      </c>
      <c r="E965" s="21">
        <v>0.18210000000000001</v>
      </c>
      <c r="F965" s="21">
        <v>0.2036</v>
      </c>
      <c r="G965" s="21">
        <v>0.39860000000000001</v>
      </c>
      <c r="H965" s="21">
        <v>-0.71279999999999999</v>
      </c>
      <c r="I965" s="21">
        <v>0.8</v>
      </c>
      <c r="J965" s="21">
        <v>0.69230000000000003</v>
      </c>
      <c r="K965" s="21">
        <v>-0.1085</v>
      </c>
      <c r="L965" s="21">
        <v>-3.1199999999999999E-2</v>
      </c>
      <c r="M965" s="21">
        <v>-3.5099999999999999E-2</v>
      </c>
      <c r="N965" s="21">
        <v>-7.7600000000000002E-2</v>
      </c>
      <c r="O965" s="21">
        <v>0.13950000000000001</v>
      </c>
      <c r="P965" s="21">
        <v>7.2700000000000001E-2</v>
      </c>
      <c r="Q965" s="21">
        <v>6.6500000000000004E-2</v>
      </c>
      <c r="R965" s="21">
        <v>5.9400000000000001E-2</v>
      </c>
      <c r="S965" s="21">
        <v>0.14680000000000001</v>
      </c>
      <c r="T965" s="21">
        <v>0.13289999999999999</v>
      </c>
      <c r="U965" s="10">
        <v>2.42</v>
      </c>
      <c r="V965" s="10">
        <v>15.67</v>
      </c>
      <c r="W965" s="7">
        <v>0</v>
      </c>
      <c r="X965" s="20">
        <v>0</v>
      </c>
      <c r="Y965" s="75"/>
      <c r="Z965" s="7"/>
      <c r="AA965" s="7"/>
      <c r="AB965" s="51">
        <v>-81</v>
      </c>
      <c r="AC965" s="51">
        <v>-23</v>
      </c>
      <c r="AD965" s="51"/>
      <c r="AE965" s="51"/>
      <c r="AF965" s="51">
        <v>-3</v>
      </c>
      <c r="AG965" s="51"/>
      <c r="AH965" s="20">
        <v>0</v>
      </c>
      <c r="AI965" s="7" t="s">
        <v>8481</v>
      </c>
      <c r="AJ965" s="67" t="s">
        <v>8494</v>
      </c>
      <c r="AK965" s="44">
        <v>-0.59475218658892137</v>
      </c>
      <c r="AL965" s="44">
        <v>-0.87058823529411833</v>
      </c>
      <c r="AM965" s="44">
        <v>-0.57142857142857728</v>
      </c>
      <c r="AN965" s="25">
        <v>0.4865248226950355</v>
      </c>
      <c r="AO965" s="25">
        <v>0.12056737588652482</v>
      </c>
      <c r="AP965" s="215">
        <v>70.5</v>
      </c>
      <c r="AQ965" s="215" t="s">
        <v>8552</v>
      </c>
      <c r="AR965" s="44">
        <v>2.8449502133712601E-3</v>
      </c>
      <c r="AS965" s="171" t="s">
        <v>7258</v>
      </c>
      <c r="AT965" s="171" t="s">
        <v>7182</v>
      </c>
      <c r="AU965" s="171" t="s">
        <v>6897</v>
      </c>
      <c r="AV965" s="7" t="s">
        <v>8470</v>
      </c>
      <c r="AW965" s="14" t="s">
        <v>6491</v>
      </c>
      <c r="AX965" s="49" t="s">
        <v>6337</v>
      </c>
      <c r="AY965" s="38" t="s">
        <v>6047</v>
      </c>
      <c r="AZ965" s="14" t="s">
        <v>6407</v>
      </c>
      <c r="BA965" s="49" t="s">
        <v>5967</v>
      </c>
      <c r="BB965" s="38" t="s">
        <v>6007</v>
      </c>
      <c r="BC965" s="7">
        <v>0.4</v>
      </c>
      <c r="BD965" s="14" t="s">
        <v>6081</v>
      </c>
      <c r="BE965" s="49" t="s">
        <v>5967</v>
      </c>
      <c r="BF965" s="38" t="s">
        <v>5961</v>
      </c>
      <c r="BG965" s="7">
        <v>1</v>
      </c>
      <c r="BH965" s="45">
        <v>116.06672344351301</v>
      </c>
      <c r="BI965" s="215" t="s">
        <v>8495</v>
      </c>
      <c r="BJ965" s="215" t="s">
        <v>8554</v>
      </c>
      <c r="BK965" s="7">
        <v>1.4</v>
      </c>
      <c r="BL965" s="25">
        <v>4.2735042735042332E-3</v>
      </c>
      <c r="BM965" s="20">
        <v>0.67362500000000003</v>
      </c>
      <c r="BN965" s="20">
        <v>0.73</v>
      </c>
      <c r="BO965" s="20">
        <v>0.62749999999999995</v>
      </c>
      <c r="BP965" s="46">
        <v>4.4990427568602422</v>
      </c>
      <c r="BQ965" s="215" t="s">
        <v>8558</v>
      </c>
      <c r="BR965" s="79">
        <v>1.9310638297872338</v>
      </c>
      <c r="BS965" s="9">
        <v>0</v>
      </c>
      <c r="BT965" s="9">
        <v>0</v>
      </c>
      <c r="BU965" s="47" t="s">
        <v>5993</v>
      </c>
      <c r="BV965" s="47">
        <v>44358</v>
      </c>
      <c r="BW965" s="14" t="s">
        <v>5474</v>
      </c>
      <c r="BX965" s="83">
        <v>2.6638297872340417</v>
      </c>
      <c r="BY965" s="82">
        <v>17.22</v>
      </c>
      <c r="BZ965" s="46">
        <v>4.0940766550522651</v>
      </c>
      <c r="CA965" s="48" t="s">
        <v>5474</v>
      </c>
      <c r="CB965" s="45">
        <v>-5710.5</v>
      </c>
      <c r="CC965" s="45">
        <v>-1621.5</v>
      </c>
      <c r="CD965" s="45">
        <v>0</v>
      </c>
      <c r="CE965" s="45">
        <v>0</v>
      </c>
      <c r="CF965" s="14" t="s">
        <v>9461</v>
      </c>
      <c r="CG965" s="7" t="s">
        <v>8556</v>
      </c>
      <c r="CH965" s="215" t="s">
        <v>8479</v>
      </c>
      <c r="CI965" s="215" t="s">
        <v>8546</v>
      </c>
      <c r="CJ965" s="215" t="s">
        <v>8479</v>
      </c>
      <c r="CK965" s="43" t="s">
        <v>6887</v>
      </c>
      <c r="CL965" s="43" t="s">
        <v>8480</v>
      </c>
      <c r="CM965" s="43" t="s">
        <v>6898</v>
      </c>
      <c r="CN965" s="145">
        <v>-1621.5</v>
      </c>
      <c r="CO965" s="145">
        <v>-5710.5</v>
      </c>
      <c r="CP965" s="148">
        <v>8182.7040027676676</v>
      </c>
      <c r="CQ965" s="189" t="s">
        <v>5474</v>
      </c>
      <c r="CR965" s="189" t="s">
        <v>5474</v>
      </c>
      <c r="CS965" s="99" t="s">
        <v>5474</v>
      </c>
      <c r="CT965" s="167" t="s">
        <v>5474</v>
      </c>
      <c r="CU965" s="43" t="s">
        <v>5474</v>
      </c>
      <c r="CV965" s="43" t="s">
        <v>5474</v>
      </c>
      <c r="CW965" s="43" t="s">
        <v>5474</v>
      </c>
      <c r="CX965" s="43" t="s">
        <v>5474</v>
      </c>
      <c r="CY965" s="43" t="s">
        <v>5474</v>
      </c>
      <c r="CZ965" s="43" t="s">
        <v>5474</v>
      </c>
      <c r="DA965" s="42" t="s">
        <v>5474</v>
      </c>
      <c r="DB965" s="42" t="s">
        <v>5474</v>
      </c>
      <c r="DC965" s="42" t="s">
        <v>5474</v>
      </c>
      <c r="DD965" s="42" t="s">
        <v>5474</v>
      </c>
      <c r="DE965" s="42" t="s">
        <v>5474</v>
      </c>
      <c r="DF965" s="42" t="s">
        <v>5474</v>
      </c>
      <c r="DG965" s="42" t="s">
        <v>5474</v>
      </c>
      <c r="DH965" s="42" t="s">
        <v>5474</v>
      </c>
    </row>
    <row r="966" spans="1:112">
      <c r="A966" s="22">
        <v>1626</v>
      </c>
      <c r="B966" s="7" t="s">
        <v>190</v>
      </c>
      <c r="C966" s="21">
        <v>-0.46700000000000003</v>
      </c>
      <c r="D966" s="21">
        <v>2.53E-2</v>
      </c>
      <c r="E966" s="21">
        <v>-0.44350000000000001</v>
      </c>
      <c r="F966" s="21">
        <v>0.224</v>
      </c>
      <c r="G966" s="21">
        <v>0.1406</v>
      </c>
      <c r="H966" s="21">
        <v>-3.85E-2</v>
      </c>
      <c r="I966" s="21">
        <v>-1.1377999999999999</v>
      </c>
      <c r="J966" s="21">
        <v>-1.3396999999999999</v>
      </c>
      <c r="K966" s="21">
        <v>2E-3</v>
      </c>
      <c r="L966" s="21">
        <v>-8.7300000000000003E-2</v>
      </c>
      <c r="M966" s="21">
        <v>-5.5399999999999998E-2</v>
      </c>
      <c r="N966" s="21">
        <v>1.6299999999999999E-2</v>
      </c>
      <c r="O966" s="21">
        <v>-9.4399999999999998E-2</v>
      </c>
      <c r="P966" s="21">
        <v>-2.07E-2</v>
      </c>
      <c r="Q966" s="21">
        <v>-2.5600000000000001E-2</v>
      </c>
      <c r="R966" s="21">
        <v>-8.3999999999999995E-3</v>
      </c>
      <c r="S966" s="21">
        <v>4.7699999999999999E-2</v>
      </c>
      <c r="T966" s="21">
        <v>2.2499999999999999E-2</v>
      </c>
      <c r="U966" s="10">
        <v>-0.53</v>
      </c>
      <c r="V966" s="10">
        <v>-0.98</v>
      </c>
      <c r="W966" s="7">
        <v>0.62050000000000005</v>
      </c>
      <c r="X966" s="20">
        <v>0.70499999999999996</v>
      </c>
      <c r="Y966" s="75">
        <v>2020</v>
      </c>
      <c r="Z966" s="7">
        <v>0.6</v>
      </c>
      <c r="AA966" s="7">
        <v>0.4</v>
      </c>
      <c r="AB966" s="51">
        <v>-77</v>
      </c>
      <c r="AC966" s="51">
        <v>-9</v>
      </c>
      <c r="AD966" s="51"/>
      <c r="AE966" s="51"/>
      <c r="AF966" s="51"/>
      <c r="AG966" s="51"/>
      <c r="AH966" s="20">
        <v>3.2199999999999999E-2</v>
      </c>
      <c r="AI966" s="7" t="s">
        <v>8467</v>
      </c>
      <c r="AJ966" s="67" t="s">
        <v>8494</v>
      </c>
      <c r="AK966" s="44">
        <v>-0.65789473684210542</v>
      </c>
      <c r="AL966" s="44">
        <v>-0.5714285714285714</v>
      </c>
      <c r="AM966" s="44">
        <v>-1</v>
      </c>
      <c r="AN966" s="25">
        <v>0.31147540983606553</v>
      </c>
      <c r="AO966" s="25">
        <v>0.14344262295081969</v>
      </c>
      <c r="AP966" s="215">
        <v>24.4</v>
      </c>
      <c r="AQ966" s="215" t="s">
        <v>8552</v>
      </c>
      <c r="AR966" s="44">
        <v>2.05338809034907E-3</v>
      </c>
      <c r="AS966" s="171" t="s">
        <v>7258</v>
      </c>
      <c r="AT966" s="171" t="s">
        <v>7179</v>
      </c>
      <c r="AU966" s="171" t="s">
        <v>7171</v>
      </c>
      <c r="AV966" s="7" t="s">
        <v>8470</v>
      </c>
      <c r="AW966" s="14" t="s">
        <v>6517</v>
      </c>
      <c r="AX966" s="49" t="s">
        <v>6009</v>
      </c>
      <c r="AY966" s="38" t="s">
        <v>5961</v>
      </c>
      <c r="AZ966" s="14" t="s">
        <v>6120</v>
      </c>
      <c r="BA966" s="49" t="s">
        <v>5967</v>
      </c>
      <c r="BB966" s="38" t="s">
        <v>5971</v>
      </c>
      <c r="BC966" s="7">
        <v>0.1</v>
      </c>
      <c r="BD966" s="14" t="s">
        <v>6056</v>
      </c>
      <c r="BE966" s="49" t="s">
        <v>5960</v>
      </c>
      <c r="BF966" s="38" t="s">
        <v>5961</v>
      </c>
      <c r="BG966" s="7">
        <v>0.8</v>
      </c>
      <c r="BH966" s="45">
        <v>64.398140778542313</v>
      </c>
      <c r="BI966" s="215" t="s">
        <v>8495</v>
      </c>
      <c r="BJ966" s="215" t="s">
        <v>8554</v>
      </c>
      <c r="BK966" s="7">
        <v>2.4</v>
      </c>
      <c r="BL966" s="25">
        <v>0</v>
      </c>
      <c r="BM966" s="20">
        <v>0.4775625</v>
      </c>
      <c r="BN966" s="20">
        <v>0.47</v>
      </c>
      <c r="BO966" s="20">
        <v>0.48375000000000001</v>
      </c>
      <c r="BP966" s="46" t="s">
        <v>8473</v>
      </c>
      <c r="BQ966" s="215" t="s">
        <v>8473</v>
      </c>
      <c r="BR966" s="79" t="s">
        <v>8473</v>
      </c>
      <c r="BS966" s="9">
        <v>1.9466449141375408E-2</v>
      </c>
      <c r="BT966" s="9">
        <v>5.8398532519189139E-2</v>
      </c>
      <c r="BU966" s="47" t="s">
        <v>5993</v>
      </c>
      <c r="BV966" s="47" t="s">
        <v>5993</v>
      </c>
      <c r="BW966" s="14" t="s">
        <v>5474</v>
      </c>
      <c r="BX966" s="83" t="s">
        <v>8473</v>
      </c>
      <c r="BY966" s="82" t="s">
        <v>8473</v>
      </c>
      <c r="BZ966" s="46" t="s">
        <v>8473</v>
      </c>
      <c r="CA966" s="48" t="s">
        <v>5474</v>
      </c>
      <c r="CB966" s="45">
        <v>-1878.8</v>
      </c>
      <c r="CC966" s="45">
        <v>-219.6</v>
      </c>
      <c r="CD966" s="45">
        <v>0</v>
      </c>
      <c r="CE966" s="45">
        <v>0</v>
      </c>
      <c r="CF966" s="14" t="s">
        <v>9462</v>
      </c>
      <c r="CG966" s="7" t="s">
        <v>8556</v>
      </c>
      <c r="CH966" s="215" t="s">
        <v>8479</v>
      </c>
      <c r="CI966" s="215" t="s">
        <v>8498</v>
      </c>
      <c r="CJ966" s="215" t="s">
        <v>8479</v>
      </c>
      <c r="CK966" s="43" t="s">
        <v>5474</v>
      </c>
      <c r="CL966" s="43" t="s">
        <v>5474</v>
      </c>
      <c r="CM966" s="43" t="s">
        <v>5474</v>
      </c>
      <c r="CN966" s="145">
        <v>-219.6</v>
      </c>
      <c r="CO966" s="145">
        <v>-1878.8</v>
      </c>
      <c r="CP966" s="148">
        <v>1571.3146349964322</v>
      </c>
      <c r="CQ966" s="189">
        <v>-0.23770491803278693</v>
      </c>
      <c r="CR966" s="189">
        <v>0</v>
      </c>
      <c r="CS966" s="99">
        <v>44899</v>
      </c>
      <c r="CT966" s="167" t="s">
        <v>5474</v>
      </c>
      <c r="CU966" s="43" t="s">
        <v>5474</v>
      </c>
      <c r="CV966" s="43" t="s">
        <v>5474</v>
      </c>
      <c r="CW966" s="43" t="s">
        <v>5474</v>
      </c>
      <c r="CX966" s="43" t="s">
        <v>5474</v>
      </c>
      <c r="CY966" s="43" t="s">
        <v>5474</v>
      </c>
      <c r="CZ966" s="43" t="s">
        <v>5474</v>
      </c>
      <c r="DA966" s="42" t="s">
        <v>5474</v>
      </c>
      <c r="DB966" s="42" t="s">
        <v>5474</v>
      </c>
      <c r="DC966" s="42" t="s">
        <v>5474</v>
      </c>
      <c r="DD966" s="42" t="s">
        <v>5474</v>
      </c>
      <c r="DE966" s="42" t="s">
        <v>5474</v>
      </c>
      <c r="DF966" s="42" t="s">
        <v>5474</v>
      </c>
      <c r="DG966" s="42" t="s">
        <v>5474</v>
      </c>
      <c r="DH966" s="42" t="s">
        <v>5474</v>
      </c>
    </row>
    <row r="967" spans="1:112">
      <c r="A967" s="22">
        <v>3024</v>
      </c>
      <c r="B967" s="7" t="s">
        <v>596</v>
      </c>
      <c r="C967" s="21">
        <v>0.36380000000000001</v>
      </c>
      <c r="D967" s="21">
        <v>-0.10589999999999999</v>
      </c>
      <c r="E967" s="21">
        <v>0.24440000000000001</v>
      </c>
      <c r="F967" s="21">
        <v>0.129</v>
      </c>
      <c r="G967" s="21">
        <v>0.1525</v>
      </c>
      <c r="H967" s="21">
        <v>9.1667000000000005</v>
      </c>
      <c r="I967" s="21">
        <v>5.7778</v>
      </c>
      <c r="J967" s="21">
        <v>4.5833000000000004</v>
      </c>
      <c r="K967" s="21">
        <v>1.55E-2</v>
      </c>
      <c r="L967" s="21">
        <v>4.7999999999999996E-3</v>
      </c>
      <c r="M967" s="21">
        <v>-1.89E-2</v>
      </c>
      <c r="N967" s="21">
        <v>-9.0499999999999997E-2</v>
      </c>
      <c r="O967" s="21">
        <v>-0.10539999999999999</v>
      </c>
      <c r="P967" s="21">
        <v>1.3100000000000001E-2</v>
      </c>
      <c r="Q967" s="21">
        <v>1.4800000000000001E-2</v>
      </c>
      <c r="R967" s="21">
        <v>-3.0999999999999999E-3</v>
      </c>
      <c r="S967" s="21">
        <v>8.2000000000000003E-2</v>
      </c>
      <c r="T967" s="21">
        <v>4.7600000000000003E-2</v>
      </c>
      <c r="U967" s="10">
        <v>0.67</v>
      </c>
      <c r="V967" s="10">
        <v>0.72</v>
      </c>
      <c r="W967" s="7">
        <v>0.128</v>
      </c>
      <c r="X967" s="20">
        <v>0.72689999999999999</v>
      </c>
      <c r="Y967" s="75">
        <v>2020</v>
      </c>
      <c r="Z967" s="7">
        <v>0.1</v>
      </c>
      <c r="AA967" s="7">
        <v>0</v>
      </c>
      <c r="AB967" s="51">
        <v>9</v>
      </c>
      <c r="AC967" s="51">
        <v>-4</v>
      </c>
      <c r="AD967" s="51"/>
      <c r="AE967" s="51"/>
      <c r="AF967" s="51"/>
      <c r="AG967" s="51"/>
      <c r="AH967" s="20">
        <v>0</v>
      </c>
      <c r="AI967" s="7" t="s">
        <v>8467</v>
      </c>
      <c r="AJ967" s="67" t="s">
        <v>8494</v>
      </c>
      <c r="AK967" s="44">
        <v>-0.67765567765567769</v>
      </c>
      <c r="AL967" s="44">
        <v>-0.74074074074074092</v>
      </c>
      <c r="AM967" s="44">
        <v>1</v>
      </c>
      <c r="AN967" s="25">
        <v>0.65520000000000012</v>
      </c>
      <c r="AO967" s="25">
        <v>0.10799999999999997</v>
      </c>
      <c r="AP967" s="215">
        <v>12.5</v>
      </c>
      <c r="AQ967" s="215" t="s">
        <v>8552</v>
      </c>
      <c r="AR967" s="44">
        <v>1.2145748987854201E-2</v>
      </c>
      <c r="AS967" s="171" t="s">
        <v>7173</v>
      </c>
      <c r="AT967" s="171" t="s">
        <v>7093</v>
      </c>
      <c r="AU967" s="171" t="s">
        <v>7032</v>
      </c>
      <c r="AV967" s="7" t="s">
        <v>8470</v>
      </c>
      <c r="AW967" s="14" t="s">
        <v>6637</v>
      </c>
      <c r="AX967" s="49" t="s">
        <v>5981</v>
      </c>
      <c r="AY967" s="38" t="s">
        <v>6007</v>
      </c>
      <c r="AZ967" s="14" t="s">
        <v>6656</v>
      </c>
      <c r="BA967" s="49" t="s">
        <v>5967</v>
      </c>
      <c r="BB967" s="38" t="s">
        <v>6007</v>
      </c>
      <c r="BC967" s="7">
        <v>0.3</v>
      </c>
      <c r="BD967" s="14" t="s">
        <v>6149</v>
      </c>
      <c r="BE967" s="49" t="s">
        <v>5967</v>
      </c>
      <c r="BF967" s="38" t="s">
        <v>5971</v>
      </c>
      <c r="BG967" s="7">
        <v>0.6</v>
      </c>
      <c r="BH967" s="45">
        <v>322.40178266974988</v>
      </c>
      <c r="BI967" s="215" t="s">
        <v>8471</v>
      </c>
      <c r="BJ967" s="215" t="s">
        <v>8554</v>
      </c>
      <c r="BK967" s="7">
        <v>1.3</v>
      </c>
      <c r="BL967" s="25">
        <v>1.2145748987854281E-2</v>
      </c>
      <c r="BM967" s="20">
        <v>0.673875</v>
      </c>
      <c r="BN967" s="20">
        <v>0.7</v>
      </c>
      <c r="BO967" s="20">
        <v>0.65249999999999997</v>
      </c>
      <c r="BP967" s="46">
        <v>17.361111111111111</v>
      </c>
      <c r="BQ967" s="215" t="s">
        <v>8540</v>
      </c>
      <c r="BR967" s="79">
        <v>-0.35063599999999995</v>
      </c>
      <c r="BS967" s="9">
        <v>4.3644678630014866E-3</v>
      </c>
      <c r="BT967" s="9">
        <v>2.1374956504449649E-3</v>
      </c>
      <c r="BU967" s="47" t="s">
        <v>5993</v>
      </c>
      <c r="BV967" s="47" t="s">
        <v>5993</v>
      </c>
      <c r="BW967" s="14" t="s">
        <v>5474</v>
      </c>
      <c r="BX967" s="83">
        <v>-0.22076319999999997</v>
      </c>
      <c r="BY967" s="82">
        <v>0.67</v>
      </c>
      <c r="BZ967" s="46">
        <v>18.656716417910445</v>
      </c>
      <c r="CA967" s="48" t="s">
        <v>8485</v>
      </c>
      <c r="CB967" s="45">
        <v>112.5</v>
      </c>
      <c r="CC967" s="45">
        <v>-50</v>
      </c>
      <c r="CD967" s="45">
        <v>0</v>
      </c>
      <c r="CE967" s="45">
        <v>0</v>
      </c>
      <c r="CF967" s="14" t="s">
        <v>9463</v>
      </c>
      <c r="CG967" s="7" t="s">
        <v>8477</v>
      </c>
      <c r="CH967" s="215" t="s">
        <v>8498</v>
      </c>
      <c r="CI967" s="215" t="s">
        <v>8479</v>
      </c>
      <c r="CJ967" s="215" t="s">
        <v>8479</v>
      </c>
      <c r="CK967" s="43" t="s">
        <v>5474</v>
      </c>
      <c r="CL967" s="43" t="s">
        <v>8480</v>
      </c>
      <c r="CM967" s="43" t="s">
        <v>6898</v>
      </c>
      <c r="CN967" s="145">
        <v>-50</v>
      </c>
      <c r="CO967" s="145">
        <v>112.5</v>
      </c>
      <c r="CP967" s="148">
        <v>4030.0222833718735</v>
      </c>
      <c r="CQ967" s="189" t="s">
        <v>5474</v>
      </c>
      <c r="CR967" s="189" t="s">
        <v>5474</v>
      </c>
      <c r="CS967" s="99" t="s">
        <v>5474</v>
      </c>
      <c r="CT967" s="167" t="s">
        <v>5474</v>
      </c>
      <c r="CU967" s="43" t="s">
        <v>5474</v>
      </c>
      <c r="CV967" s="43" t="s">
        <v>5474</v>
      </c>
      <c r="CW967" s="43" t="s">
        <v>5474</v>
      </c>
      <c r="CX967" s="43" t="s">
        <v>5474</v>
      </c>
      <c r="CY967" s="43" t="s">
        <v>5474</v>
      </c>
      <c r="CZ967" s="43" t="s">
        <v>5474</v>
      </c>
      <c r="DA967" s="42" t="s">
        <v>5474</v>
      </c>
      <c r="DB967" s="42" t="s">
        <v>5474</v>
      </c>
      <c r="DC967" s="42" t="s">
        <v>5474</v>
      </c>
      <c r="DD967" s="42" t="s">
        <v>5474</v>
      </c>
      <c r="DE967" s="42" t="s">
        <v>5474</v>
      </c>
      <c r="DF967" s="42" t="s">
        <v>5474</v>
      </c>
      <c r="DG967" s="42" t="s">
        <v>5474</v>
      </c>
      <c r="DH967" s="42" t="s">
        <v>5474</v>
      </c>
    </row>
    <row r="968" spans="1:112">
      <c r="A968" s="22">
        <v>2393</v>
      </c>
      <c r="B968" s="7" t="s">
        <v>372</v>
      </c>
      <c r="C968" s="21">
        <v>-0.1114</v>
      </c>
      <c r="D968" s="21">
        <v>0.13719999999999999</v>
      </c>
      <c r="E968" s="21">
        <v>-4.6800000000000001E-2</v>
      </c>
      <c r="F968" s="21">
        <v>9.4299999999999995E-2</v>
      </c>
      <c r="G968" s="21">
        <v>0.22739999999999999</v>
      </c>
      <c r="H968" s="21">
        <v>0.3301</v>
      </c>
      <c r="I968" s="21">
        <v>0.55679999999999996</v>
      </c>
      <c r="J968" s="21">
        <v>1.3529</v>
      </c>
      <c r="K968" s="21">
        <v>1.77E-2</v>
      </c>
      <c r="L968" s="21">
        <v>9.1000000000000004E-3</v>
      </c>
      <c r="M968" s="21">
        <v>4.7999999999999996E-3</v>
      </c>
      <c r="N968" s="21">
        <v>2.87E-2</v>
      </c>
      <c r="O968" s="21">
        <v>3.3000000000000002E-2</v>
      </c>
      <c r="P968" s="21">
        <v>3.9800000000000002E-2</v>
      </c>
      <c r="Q968" s="21">
        <v>1.18E-2</v>
      </c>
      <c r="R968" s="21">
        <v>7.0000000000000001E-3</v>
      </c>
      <c r="S968" s="21">
        <v>6.83E-2</v>
      </c>
      <c r="T968" s="21">
        <v>3.85E-2</v>
      </c>
      <c r="U968" s="10">
        <v>2.4</v>
      </c>
      <c r="V968" s="10">
        <v>4.16</v>
      </c>
      <c r="W968" s="7">
        <v>2.2265000000000001</v>
      </c>
      <c r="X968" s="20">
        <v>0.82420000000000004</v>
      </c>
      <c r="Y968" s="75">
        <v>2020</v>
      </c>
      <c r="Z968" s="7">
        <v>2.25</v>
      </c>
      <c r="AA968" s="7">
        <v>0</v>
      </c>
      <c r="AB968" s="51">
        <v>-2677</v>
      </c>
      <c r="AC968" s="51">
        <v>-2197</v>
      </c>
      <c r="AD968" s="51">
        <v>-319</v>
      </c>
      <c r="AE968" s="51">
        <v>50</v>
      </c>
      <c r="AF968" s="51">
        <v>-197</v>
      </c>
      <c r="AG968" s="51">
        <v>32</v>
      </c>
      <c r="AH968" s="20">
        <v>2.06E-2</v>
      </c>
      <c r="AI968" s="7" t="s">
        <v>8481</v>
      </c>
      <c r="AJ968" s="67" t="s">
        <v>8494</v>
      </c>
      <c r="AK968" s="44">
        <v>0.59766763848396498</v>
      </c>
      <c r="AL968" s="44">
        <v>-0.73796791443850274</v>
      </c>
      <c r="AM968" s="44">
        <v>0.70833333333333492</v>
      </c>
      <c r="AN968" s="25">
        <v>0.6225045372050817</v>
      </c>
      <c r="AO968" s="25">
        <v>0.33938294010889297</v>
      </c>
      <c r="AP968" s="215">
        <v>55.1</v>
      </c>
      <c r="AQ968" s="215" t="s">
        <v>8552</v>
      </c>
      <c r="AR968" s="44">
        <v>4.1587901701323197E-2</v>
      </c>
      <c r="AS968" s="171" t="s">
        <v>7532</v>
      </c>
      <c r="AT968" s="171" t="s">
        <v>7182</v>
      </c>
      <c r="AU968" s="171" t="s">
        <v>7533</v>
      </c>
      <c r="AV968" s="7" t="s">
        <v>5474</v>
      </c>
      <c r="AW968" s="14" t="s">
        <v>6157</v>
      </c>
      <c r="AX968" s="49" t="s">
        <v>6009</v>
      </c>
      <c r="AY968" s="38" t="s">
        <v>6007</v>
      </c>
      <c r="AZ968" s="14" t="s">
        <v>6123</v>
      </c>
      <c r="BA968" s="49" t="s">
        <v>5967</v>
      </c>
      <c r="BB968" s="38" t="s">
        <v>5961</v>
      </c>
      <c r="BC968" s="7">
        <v>0.6</v>
      </c>
      <c r="BD968" s="14" t="s">
        <v>6019</v>
      </c>
      <c r="BE968" s="49" t="s">
        <v>5960</v>
      </c>
      <c r="BF968" s="38" t="s">
        <v>5961</v>
      </c>
      <c r="BG968" s="7">
        <v>0.6</v>
      </c>
      <c r="BH968" s="45">
        <v>10417.800958607613</v>
      </c>
      <c r="BI968" s="215" t="s">
        <v>8499</v>
      </c>
      <c r="BJ968" s="215" t="s">
        <v>8520</v>
      </c>
      <c r="BK968" s="7">
        <v>1.8</v>
      </c>
      <c r="BL968" s="25">
        <v>3.183520599250942E-2</v>
      </c>
      <c r="BM968" s="20">
        <v>0.645625</v>
      </c>
      <c r="BN968" s="20">
        <v>0.625</v>
      </c>
      <c r="BO968" s="20">
        <v>0.66249999999999998</v>
      </c>
      <c r="BP968" s="46">
        <v>13.245192307692308</v>
      </c>
      <c r="BQ968" s="215" t="s">
        <v>8558</v>
      </c>
      <c r="BR968" s="79">
        <v>7.2008469449485774E-2</v>
      </c>
      <c r="BS968" s="9">
        <v>3.4357357913556097E-2</v>
      </c>
      <c r="BT968" s="9">
        <v>3.4781374693072964E-2</v>
      </c>
      <c r="BU968" s="47" t="s">
        <v>5993</v>
      </c>
      <c r="BV968" s="47" t="s">
        <v>5993</v>
      </c>
      <c r="BW968" s="14" t="s">
        <v>8514</v>
      </c>
      <c r="BX968" s="83">
        <v>0.2864101633393828</v>
      </c>
      <c r="BY968" s="82">
        <v>4.3</v>
      </c>
      <c r="BZ968" s="46">
        <v>12.813953488372094</v>
      </c>
      <c r="CA968" s="48" t="s">
        <v>8526</v>
      </c>
      <c r="CB968" s="45">
        <v>-147502.70000000001</v>
      </c>
      <c r="CC968" s="45">
        <v>-121054.7</v>
      </c>
      <c r="CD968" s="45">
        <v>-17576.900000000001</v>
      </c>
      <c r="CE968" s="45">
        <v>2755</v>
      </c>
      <c r="CF968" s="14" t="s">
        <v>9464</v>
      </c>
      <c r="CG968" s="7" t="s">
        <v>8477</v>
      </c>
      <c r="CH968" s="215" t="s">
        <v>8478</v>
      </c>
      <c r="CI968" s="215" t="s">
        <v>8478</v>
      </c>
      <c r="CJ968" s="215" t="s">
        <v>8523</v>
      </c>
      <c r="CK968" s="43" t="s">
        <v>5474</v>
      </c>
      <c r="CL968" s="43" t="s">
        <v>5474</v>
      </c>
      <c r="CM968" s="43" t="s">
        <v>6898</v>
      </c>
      <c r="CN968" s="145">
        <v>-118299.7</v>
      </c>
      <c r="CO968" s="145">
        <v>-165079.6</v>
      </c>
      <c r="CP968" s="148">
        <v>574020.83281927952</v>
      </c>
      <c r="CQ968" s="189" t="s">
        <v>5474</v>
      </c>
      <c r="CR968" s="189" t="s">
        <v>5474</v>
      </c>
      <c r="CS968" s="99" t="s">
        <v>5474</v>
      </c>
      <c r="CT968" s="167" t="s">
        <v>8528</v>
      </c>
      <c r="CU968" s="43" t="s">
        <v>5474</v>
      </c>
      <c r="CV968" s="43" t="s">
        <v>5474</v>
      </c>
      <c r="CW968" s="43" t="s">
        <v>5474</v>
      </c>
      <c r="CX968" s="43" t="s">
        <v>5474</v>
      </c>
      <c r="CY968" s="43" t="s">
        <v>5474</v>
      </c>
      <c r="CZ968" s="43" t="s">
        <v>5474</v>
      </c>
      <c r="DA968" s="42" t="s">
        <v>5474</v>
      </c>
      <c r="DB968" s="42" t="s">
        <v>8528</v>
      </c>
      <c r="DC968" s="42" t="s">
        <v>5474</v>
      </c>
      <c r="DD968" s="42" t="s">
        <v>5474</v>
      </c>
      <c r="DE968" s="42" t="s">
        <v>5474</v>
      </c>
      <c r="DF968" s="42" t="s">
        <v>5474</v>
      </c>
      <c r="DG968" s="42" t="s">
        <v>5474</v>
      </c>
      <c r="DH968" s="42" t="s">
        <v>5474</v>
      </c>
    </row>
    <row r="969" spans="1:112">
      <c r="A969" s="22">
        <v>6248</v>
      </c>
      <c r="B969" s="7" t="s">
        <v>1331</v>
      </c>
      <c r="C969" s="21">
        <v>-1.3100000000000001E-2</v>
      </c>
      <c r="D969" s="21">
        <v>0.3896</v>
      </c>
      <c r="E969" s="21">
        <v>-0.10920000000000001</v>
      </c>
      <c r="F969" s="21">
        <v>0.34620000000000001</v>
      </c>
      <c r="G969" s="21">
        <v>0.2429</v>
      </c>
      <c r="H969" s="21">
        <v>0.53659999999999997</v>
      </c>
      <c r="I969" s="21">
        <v>0.28570000000000001</v>
      </c>
      <c r="J969" s="21">
        <v>9.7000000000000003E-3</v>
      </c>
      <c r="K969" s="21">
        <v>-1.6199999999999999E-2</v>
      </c>
      <c r="L969" s="21">
        <v>-2.6100000000000002E-2</v>
      </c>
      <c r="M969" s="21">
        <v>-6.3E-3</v>
      </c>
      <c r="N969" s="21">
        <v>-1.41E-2</v>
      </c>
      <c r="O969" s="21">
        <v>-1.72E-2</v>
      </c>
      <c r="P969" s="21">
        <v>-1.2200000000000001E-2</v>
      </c>
      <c r="Q969" s="21">
        <v>-1.34E-2</v>
      </c>
      <c r="R969" s="21">
        <v>-5.1999999999999998E-3</v>
      </c>
      <c r="S969" s="21">
        <v>0.1055</v>
      </c>
      <c r="T969" s="21">
        <v>4.1700000000000001E-2</v>
      </c>
      <c r="U969" s="10">
        <v>1.04</v>
      </c>
      <c r="V969" s="10">
        <v>1.75</v>
      </c>
      <c r="W969" s="7">
        <v>0.97970000000000002</v>
      </c>
      <c r="X969" s="20">
        <v>0.78839999999999999</v>
      </c>
      <c r="Y969" s="75">
        <v>2020</v>
      </c>
      <c r="Z969" s="7">
        <v>1.1986000000000001</v>
      </c>
      <c r="AA969" s="7">
        <v>0</v>
      </c>
      <c r="AB969" s="51">
        <v>23</v>
      </c>
      <c r="AC969" s="51">
        <v>27</v>
      </c>
      <c r="AD969" s="51"/>
      <c r="AE969" s="51"/>
      <c r="AF969" s="51"/>
      <c r="AG969" s="51"/>
      <c r="AH969" s="20">
        <v>0.29189999999999999</v>
      </c>
      <c r="AI969" s="7" t="s">
        <v>8493</v>
      </c>
      <c r="AJ969" s="67" t="s">
        <v>8494</v>
      </c>
      <c r="AK969" s="44">
        <v>-0.94244604316546754</v>
      </c>
      <c r="AL969" s="44">
        <v>-0.87378640776699057</v>
      </c>
      <c r="AM969" s="44">
        <v>1</v>
      </c>
      <c r="AN969" s="25">
        <v>0.67149758454106279</v>
      </c>
      <c r="AO969" s="25">
        <v>0.24879227053140091</v>
      </c>
      <c r="AP969" s="215">
        <v>20.7</v>
      </c>
      <c r="AQ969" s="215" t="s">
        <v>8552</v>
      </c>
      <c r="AR969" s="44">
        <v>1.47058823529411E-2</v>
      </c>
      <c r="AS969" s="171" t="s">
        <v>7532</v>
      </c>
      <c r="AT969" s="171" t="s">
        <v>7214</v>
      </c>
      <c r="AU969" s="171" t="s">
        <v>7086</v>
      </c>
      <c r="AV969" s="7" t="s">
        <v>8470</v>
      </c>
      <c r="AW969" s="14" t="s">
        <v>6551</v>
      </c>
      <c r="AX969" s="49" t="s">
        <v>6009</v>
      </c>
      <c r="AY969" s="38" t="s">
        <v>6047</v>
      </c>
      <c r="AZ969" s="14" t="s">
        <v>6330</v>
      </c>
      <c r="BA969" s="49" t="s">
        <v>5993</v>
      </c>
      <c r="BB969" s="38" t="s">
        <v>5993</v>
      </c>
      <c r="BC969" s="7">
        <v>0.2</v>
      </c>
      <c r="BD969" s="14" t="s">
        <v>5959</v>
      </c>
      <c r="BE969" s="49" t="s">
        <v>5960</v>
      </c>
      <c r="BF969" s="38" t="s">
        <v>5971</v>
      </c>
      <c r="BG969" s="7">
        <v>0.2</v>
      </c>
      <c r="BH969" s="45">
        <v>105.20272714174578</v>
      </c>
      <c r="BI969" s="215" t="s">
        <v>8471</v>
      </c>
      <c r="BJ969" s="215" t="s">
        <v>8554</v>
      </c>
      <c r="BK969" s="7">
        <v>1</v>
      </c>
      <c r="BL969" s="25">
        <v>1.4705882352941213E-2</v>
      </c>
      <c r="BM969" s="20">
        <v>0.64587499999999998</v>
      </c>
      <c r="BN969" s="20">
        <v>0.67749999999999999</v>
      </c>
      <c r="BO969" s="20">
        <v>0.62</v>
      </c>
      <c r="BP969" s="46">
        <v>11.828571428571427</v>
      </c>
      <c r="BQ969" s="215" t="s">
        <v>8569</v>
      </c>
      <c r="BR969" s="79">
        <v>0.23147826086956536</v>
      </c>
      <c r="BS969" s="9">
        <v>4.1237264418610309E-2</v>
      </c>
      <c r="BT969" s="9">
        <v>5.1750640396194481E-2</v>
      </c>
      <c r="BU969" s="47">
        <v>44405</v>
      </c>
      <c r="BV969" s="47">
        <v>44411</v>
      </c>
      <c r="BW969" s="14" t="s">
        <v>5474</v>
      </c>
      <c r="BX969" s="83">
        <v>0.47777391304347827</v>
      </c>
      <c r="BY969" s="82">
        <v>1.94</v>
      </c>
      <c r="BZ969" s="46">
        <v>10.670103092783505</v>
      </c>
      <c r="CA969" s="48" t="s">
        <v>8475</v>
      </c>
      <c r="CB969" s="45">
        <v>476.09999999999997</v>
      </c>
      <c r="CC969" s="45">
        <v>558.9</v>
      </c>
      <c r="CD969" s="45">
        <v>0</v>
      </c>
      <c r="CE969" s="45">
        <v>0</v>
      </c>
      <c r="CF969" s="14" t="s">
        <v>9465</v>
      </c>
      <c r="CG969" s="7" t="s">
        <v>8477</v>
      </c>
      <c r="CH969" s="215" t="s">
        <v>8498</v>
      </c>
      <c r="CI969" s="215" t="s">
        <v>8498</v>
      </c>
      <c r="CJ969" s="215" t="s">
        <v>8479</v>
      </c>
      <c r="CK969" s="43" t="s">
        <v>6951</v>
      </c>
      <c r="CL969" s="43" t="s">
        <v>5474</v>
      </c>
      <c r="CM969" s="43" t="s">
        <v>6898</v>
      </c>
      <c r="CN969" s="145">
        <v>558.9</v>
      </c>
      <c r="CO969" s="145">
        <v>476.09999999999997</v>
      </c>
      <c r="CP969" s="148">
        <v>2177.6964518341374</v>
      </c>
      <c r="CQ969" s="189">
        <v>-0.34299516908212568</v>
      </c>
      <c r="CR969" s="189">
        <v>0</v>
      </c>
      <c r="CS969" s="99">
        <v>44873</v>
      </c>
      <c r="CT969" s="167" t="s">
        <v>5474</v>
      </c>
      <c r="CU969" s="43" t="s">
        <v>5474</v>
      </c>
      <c r="CV969" s="43" t="s">
        <v>5474</v>
      </c>
      <c r="CW969" s="43" t="s">
        <v>5474</v>
      </c>
      <c r="CX969" s="43" t="s">
        <v>5474</v>
      </c>
      <c r="CY969" s="43" t="s">
        <v>5474</v>
      </c>
      <c r="CZ969" s="43" t="s">
        <v>5474</v>
      </c>
      <c r="DA969" s="42" t="s">
        <v>5474</v>
      </c>
      <c r="DB969" s="42" t="s">
        <v>5474</v>
      </c>
      <c r="DC969" s="42" t="s">
        <v>5474</v>
      </c>
      <c r="DD969" s="42" t="s">
        <v>5474</v>
      </c>
      <c r="DE969" s="42" t="s">
        <v>5474</v>
      </c>
      <c r="DF969" s="42" t="s">
        <v>5474</v>
      </c>
      <c r="DG969" s="42" t="s">
        <v>5474</v>
      </c>
      <c r="DH969" s="42" t="s">
        <v>5474</v>
      </c>
    </row>
    <row r="970" spans="1:112">
      <c r="A970" s="22">
        <v>6412</v>
      </c>
      <c r="B970" s="7" t="s">
        <v>1365</v>
      </c>
      <c r="C970" s="21">
        <v>-1.6500000000000001E-2</v>
      </c>
      <c r="D970" s="21">
        <v>4.8000000000000001E-2</v>
      </c>
      <c r="E970" s="21">
        <v>-2.1000000000000001E-2</v>
      </c>
      <c r="F970" s="21">
        <v>-2.41E-2</v>
      </c>
      <c r="G970" s="21">
        <v>0.20100000000000001</v>
      </c>
      <c r="H970" s="21">
        <v>0.1275</v>
      </c>
      <c r="I970" s="21">
        <v>-5.62E-2</v>
      </c>
      <c r="J970" s="21">
        <v>0.48830000000000001</v>
      </c>
      <c r="K970" s="21">
        <v>1.49E-2</v>
      </c>
      <c r="L970" s="21">
        <v>-1.35E-2</v>
      </c>
      <c r="M970" s="21">
        <v>9.1000000000000004E-3</v>
      </c>
      <c r="N970" s="21">
        <v>0.01</v>
      </c>
      <c r="O970" s="21">
        <v>8.9999999999999998E-4</v>
      </c>
      <c r="P970" s="21">
        <v>1.44E-2</v>
      </c>
      <c r="Q970" s="21">
        <v>1.14E-2</v>
      </c>
      <c r="R970" s="21">
        <v>4.8999999999999998E-3</v>
      </c>
      <c r="S970" s="21">
        <v>0.20039999999999999</v>
      </c>
      <c r="T970" s="21">
        <v>7.4999999999999997E-2</v>
      </c>
      <c r="U970" s="10">
        <v>3.17</v>
      </c>
      <c r="V970" s="10">
        <v>6.56</v>
      </c>
      <c r="W970" s="7">
        <v>3.0301</v>
      </c>
      <c r="X970" s="20">
        <v>0.7339</v>
      </c>
      <c r="Y970" s="75">
        <v>2020</v>
      </c>
      <c r="Z970" s="7">
        <v>4</v>
      </c>
      <c r="AA970" s="7">
        <v>0</v>
      </c>
      <c r="AB970" s="51">
        <v>-289</v>
      </c>
      <c r="AC970" s="51">
        <v>-49</v>
      </c>
      <c r="AD970" s="51">
        <v>2</v>
      </c>
      <c r="AE970" s="51">
        <v>2</v>
      </c>
      <c r="AF970" s="51"/>
      <c r="AG970" s="51">
        <v>2</v>
      </c>
      <c r="AH970" s="20">
        <v>3.1699999999999999E-2</v>
      </c>
      <c r="AI970" s="7" t="s">
        <v>8493</v>
      </c>
      <c r="AJ970" s="67" t="s">
        <v>8494</v>
      </c>
      <c r="AK970" s="44">
        <v>-0.87892376681614337</v>
      </c>
      <c r="AL970" s="44">
        <v>-0.83333333333333337</v>
      </c>
      <c r="AM970" s="44">
        <v>0.66666666666666674</v>
      </c>
      <c r="AN970" s="25">
        <v>0.33037037037037031</v>
      </c>
      <c r="AO970" s="25">
        <v>8.8888888888888892E-2</v>
      </c>
      <c r="AP970" s="215">
        <v>67.5</v>
      </c>
      <c r="AQ970" s="215" t="s">
        <v>8552</v>
      </c>
      <c r="AR970" s="44">
        <v>5.9612518628912002E-3</v>
      </c>
      <c r="AS970" s="171" t="s">
        <v>7532</v>
      </c>
      <c r="AT970" s="171" t="s">
        <v>7281</v>
      </c>
      <c r="AU970" s="171" t="s">
        <v>6967</v>
      </c>
      <c r="AV970" s="7" t="s">
        <v>8470</v>
      </c>
      <c r="AW970" s="14" t="s">
        <v>6904</v>
      </c>
      <c r="AX970" s="49" t="s">
        <v>6009</v>
      </c>
      <c r="AY970" s="38" t="s">
        <v>6007</v>
      </c>
      <c r="AZ970" s="14" t="s">
        <v>6622</v>
      </c>
      <c r="BA970" s="49" t="s">
        <v>5967</v>
      </c>
      <c r="BB970" s="38" t="s">
        <v>6007</v>
      </c>
      <c r="BC970" s="7">
        <v>0.3</v>
      </c>
      <c r="BD970" s="14" t="s">
        <v>6420</v>
      </c>
      <c r="BE970" s="49" t="s">
        <v>5967</v>
      </c>
      <c r="BF970" s="38" t="s">
        <v>5971</v>
      </c>
      <c r="BG970" s="7">
        <v>0.7</v>
      </c>
      <c r="BH970" s="45">
        <v>87.126896347439583</v>
      </c>
      <c r="BI970" s="215" t="s">
        <v>8495</v>
      </c>
      <c r="BJ970" s="215" t="s">
        <v>8554</v>
      </c>
      <c r="BK970" s="7">
        <v>0.9</v>
      </c>
      <c r="BL970" s="25">
        <v>5.9612518628912921E-3</v>
      </c>
      <c r="BM970" s="20">
        <v>0.61850000000000005</v>
      </c>
      <c r="BN970" s="20">
        <v>0.60749999999999993</v>
      </c>
      <c r="BO970" s="20">
        <v>0.62749999999999995</v>
      </c>
      <c r="BP970" s="46">
        <v>10.289634146341465</v>
      </c>
      <c r="BQ970" s="215" t="s">
        <v>8569</v>
      </c>
      <c r="BR970" s="79">
        <v>0.17242790123456778</v>
      </c>
      <c r="BS970" s="9">
        <v>3.8813312492290475E-2</v>
      </c>
      <c r="BT970" s="9">
        <v>5.3098632260535128E-2</v>
      </c>
      <c r="BU970" s="47" t="s">
        <v>5993</v>
      </c>
      <c r="BV970" s="47">
        <v>44294</v>
      </c>
      <c r="BW970" s="14" t="s">
        <v>5474</v>
      </c>
      <c r="BX970" s="83">
        <v>0.40691348148148132</v>
      </c>
      <c r="BY970" s="82">
        <v>6.47</v>
      </c>
      <c r="BZ970" s="46">
        <v>10.432766615146832</v>
      </c>
      <c r="CA970" s="48" t="s">
        <v>8526</v>
      </c>
      <c r="CB970" s="45">
        <v>-19507.5</v>
      </c>
      <c r="CC970" s="45">
        <v>-3307.5</v>
      </c>
      <c r="CD970" s="45">
        <v>135</v>
      </c>
      <c r="CE970" s="45">
        <v>135</v>
      </c>
      <c r="CF970" s="14" t="s">
        <v>9466</v>
      </c>
      <c r="CG970" s="7" t="s">
        <v>8477</v>
      </c>
      <c r="CH970" s="215" t="s">
        <v>8478</v>
      </c>
      <c r="CI970" s="215" t="s">
        <v>8546</v>
      </c>
      <c r="CJ970" s="215" t="s">
        <v>8479</v>
      </c>
      <c r="CK970" s="43" t="s">
        <v>6917</v>
      </c>
      <c r="CL970" s="43" t="s">
        <v>5474</v>
      </c>
      <c r="CM970" s="43" t="s">
        <v>6898</v>
      </c>
      <c r="CN970" s="145">
        <v>-3172.5</v>
      </c>
      <c r="CO970" s="145">
        <v>-19372.5</v>
      </c>
      <c r="CP970" s="148">
        <v>5881.0655034521715</v>
      </c>
      <c r="CQ970" s="189" t="s">
        <v>5474</v>
      </c>
      <c r="CR970" s="189" t="s">
        <v>5474</v>
      </c>
      <c r="CS970" s="99" t="s">
        <v>5474</v>
      </c>
      <c r="CT970" s="167" t="s">
        <v>5474</v>
      </c>
      <c r="CU970" s="43" t="s">
        <v>5474</v>
      </c>
      <c r="CV970" s="43" t="s">
        <v>5474</v>
      </c>
      <c r="CW970" s="43" t="s">
        <v>5474</v>
      </c>
      <c r="CX970" s="43" t="s">
        <v>5474</v>
      </c>
      <c r="CY970" s="43" t="s">
        <v>5474</v>
      </c>
      <c r="CZ970" s="43" t="s">
        <v>5474</v>
      </c>
      <c r="DA970" s="42" t="s">
        <v>5474</v>
      </c>
      <c r="DB970" s="42" t="s">
        <v>5474</v>
      </c>
      <c r="DC970" s="42" t="s">
        <v>5474</v>
      </c>
      <c r="DD970" s="42" t="s">
        <v>5474</v>
      </c>
      <c r="DE970" s="42" t="s">
        <v>5474</v>
      </c>
      <c r="DF970" s="42" t="s">
        <v>5474</v>
      </c>
      <c r="DG970" s="42" t="s">
        <v>5474</v>
      </c>
      <c r="DH970" s="42" t="s">
        <v>5474</v>
      </c>
    </row>
    <row r="971" spans="1:112">
      <c r="A971" s="22">
        <v>3046</v>
      </c>
      <c r="B971" s="7" t="s">
        <v>617</v>
      </c>
      <c r="C971" s="21">
        <v>0.13489999999999999</v>
      </c>
      <c r="D971" s="21">
        <v>4.7E-2</v>
      </c>
      <c r="E971" s="21">
        <v>0.24010000000000001</v>
      </c>
      <c r="F971" s="21">
        <v>0.35630000000000001</v>
      </c>
      <c r="G971" s="21">
        <v>0.45369999999999999</v>
      </c>
      <c r="H971" s="21">
        <v>0.23080000000000001</v>
      </c>
      <c r="I971" s="21">
        <v>15</v>
      </c>
      <c r="J971" s="21">
        <v>1.4602999999999999</v>
      </c>
      <c r="K971" s="21">
        <v>-2.92E-2</v>
      </c>
      <c r="L971" s="21">
        <v>-7.1199999999999999E-2</v>
      </c>
      <c r="M971" s="21">
        <v>-6.93E-2</v>
      </c>
      <c r="N971" s="21">
        <v>-4.1999999999999997E-3</v>
      </c>
      <c r="O971" s="21">
        <v>4.4600000000000001E-2</v>
      </c>
      <c r="P971" s="21">
        <v>0.1431</v>
      </c>
      <c r="Q971" s="21">
        <v>8.4699999999999998E-2</v>
      </c>
      <c r="R971" s="21">
        <v>3.9300000000000002E-2</v>
      </c>
      <c r="S971" s="21">
        <v>-0.21199999999999999</v>
      </c>
      <c r="T971" s="21">
        <v>-8.9899999999999994E-2</v>
      </c>
      <c r="U971" s="10">
        <v>0.28999999999999998</v>
      </c>
      <c r="V971" s="10">
        <v>-0.02</v>
      </c>
      <c r="W971" s="7">
        <v>0</v>
      </c>
      <c r="X971" s="20">
        <v>0</v>
      </c>
      <c r="Y971" s="75"/>
      <c r="Z971" s="7"/>
      <c r="AA971" s="7"/>
      <c r="AB971" s="51">
        <v>-3</v>
      </c>
      <c r="AC971" s="51">
        <v>-6</v>
      </c>
      <c r="AD971" s="51"/>
      <c r="AE971" s="51"/>
      <c r="AF971" s="51">
        <v>-1</v>
      </c>
      <c r="AG971" s="51"/>
      <c r="AH971" s="20">
        <v>0</v>
      </c>
      <c r="AI971" s="7" t="s">
        <v>8481</v>
      </c>
      <c r="AJ971" s="67" t="s">
        <v>8494</v>
      </c>
      <c r="AK971" s="44">
        <v>-0.59785522788203749</v>
      </c>
      <c r="AL971" s="44">
        <v>-0.67123287671232912</v>
      </c>
      <c r="AM971" s="44">
        <v>-0.66666666666668251</v>
      </c>
      <c r="AN971" s="25">
        <v>0.87149532710280375</v>
      </c>
      <c r="AO971" s="25">
        <v>0.1705607476635515</v>
      </c>
      <c r="AP971" s="215">
        <v>21.4</v>
      </c>
      <c r="AQ971" s="215" t="s">
        <v>8552</v>
      </c>
      <c r="AR971" s="44">
        <v>2.6378896882494E-2</v>
      </c>
      <c r="AS971" s="171" t="s">
        <v>7612</v>
      </c>
      <c r="AT971" s="171" t="s">
        <v>7179</v>
      </c>
      <c r="AU971" s="171" t="s">
        <v>7099</v>
      </c>
      <c r="AV971" s="7" t="s">
        <v>8470</v>
      </c>
      <c r="AW971" s="14" t="s">
        <v>6123</v>
      </c>
      <c r="AX971" s="49" t="s">
        <v>6009</v>
      </c>
      <c r="AY971" s="38" t="s">
        <v>5971</v>
      </c>
      <c r="AZ971" s="14" t="s">
        <v>6396</v>
      </c>
      <c r="BA971" s="49" t="s">
        <v>5967</v>
      </c>
      <c r="BB971" s="38" t="s">
        <v>6007</v>
      </c>
      <c r="BC971" s="7">
        <v>0.3</v>
      </c>
      <c r="BD971" s="14" t="s">
        <v>6041</v>
      </c>
      <c r="BE971" s="49" t="s">
        <v>5967</v>
      </c>
      <c r="BF971" s="38" t="s">
        <v>5961</v>
      </c>
      <c r="BG971" s="7">
        <v>0.4</v>
      </c>
      <c r="BH971" s="45">
        <v>62.191390960199513</v>
      </c>
      <c r="BI971" s="215" t="s">
        <v>8495</v>
      </c>
      <c r="BJ971" s="215" t="s">
        <v>8554</v>
      </c>
      <c r="BK971" s="7">
        <v>2.5</v>
      </c>
      <c r="BL971" s="25">
        <v>2.3419203747071268E-3</v>
      </c>
      <c r="BM971" s="20">
        <v>0.69575000000000009</v>
      </c>
      <c r="BN971" s="20">
        <v>0.74249999999999994</v>
      </c>
      <c r="BO971" s="20">
        <v>0.65749999999999997</v>
      </c>
      <c r="BP971" s="46" t="s">
        <v>8473</v>
      </c>
      <c r="BQ971" s="215" t="s">
        <v>8473</v>
      </c>
      <c r="BR971" s="79" t="s">
        <v>8473</v>
      </c>
      <c r="BS971" s="9">
        <v>0</v>
      </c>
      <c r="BT971" s="9">
        <v>0</v>
      </c>
      <c r="BU971" s="47" t="s">
        <v>5993</v>
      </c>
      <c r="BV971" s="47" t="s">
        <v>5993</v>
      </c>
      <c r="BW971" s="14" t="s">
        <v>5474</v>
      </c>
      <c r="BX971" s="83" t="s">
        <v>8473</v>
      </c>
      <c r="BY971" s="82" t="s">
        <v>8473</v>
      </c>
      <c r="BZ971" s="46" t="s">
        <v>8473</v>
      </c>
      <c r="CA971" s="48" t="s">
        <v>5474</v>
      </c>
      <c r="CB971" s="45">
        <v>-64.199999999999989</v>
      </c>
      <c r="CC971" s="45">
        <v>-128.39999999999998</v>
      </c>
      <c r="CD971" s="45">
        <v>0</v>
      </c>
      <c r="CE971" s="45">
        <v>0</v>
      </c>
      <c r="CF971" s="14" t="s">
        <v>9467</v>
      </c>
      <c r="CG971" s="7" t="s">
        <v>8556</v>
      </c>
      <c r="CH971" s="215" t="s">
        <v>8478</v>
      </c>
      <c r="CI971" s="215" t="s">
        <v>8479</v>
      </c>
      <c r="CJ971" s="215" t="s">
        <v>8479</v>
      </c>
      <c r="CK971" s="43" t="s">
        <v>6887</v>
      </c>
      <c r="CL971" s="43" t="s">
        <v>5474</v>
      </c>
      <c r="CM971" s="43" t="s">
        <v>6898</v>
      </c>
      <c r="CN971" s="145">
        <v>-128.39999999999998</v>
      </c>
      <c r="CO971" s="145">
        <v>-64.199999999999989</v>
      </c>
      <c r="CP971" s="148">
        <v>1330.8957665482694</v>
      </c>
      <c r="CQ971" s="189" t="s">
        <v>5474</v>
      </c>
      <c r="CR971" s="189" t="s">
        <v>5474</v>
      </c>
      <c r="CS971" s="99" t="s">
        <v>5474</v>
      </c>
      <c r="CT971" s="167" t="s">
        <v>5474</v>
      </c>
      <c r="CU971" s="43" t="s">
        <v>5474</v>
      </c>
      <c r="CV971" s="43" t="s">
        <v>5474</v>
      </c>
      <c r="CW971" s="43" t="s">
        <v>5474</v>
      </c>
      <c r="CX971" s="43" t="s">
        <v>5474</v>
      </c>
      <c r="CY971" s="43" t="s">
        <v>5474</v>
      </c>
      <c r="CZ971" s="43" t="s">
        <v>5474</v>
      </c>
      <c r="DA971" s="42" t="s">
        <v>5474</v>
      </c>
      <c r="DB971" s="42" t="s">
        <v>5474</v>
      </c>
      <c r="DC971" s="42" t="s">
        <v>5474</v>
      </c>
      <c r="DD971" s="42" t="s">
        <v>5474</v>
      </c>
      <c r="DE971" s="42" t="s">
        <v>5474</v>
      </c>
      <c r="DF971" s="42" t="s">
        <v>5474</v>
      </c>
      <c r="DG971" s="42" t="s">
        <v>5474</v>
      </c>
      <c r="DH971" s="42" t="s">
        <v>5474</v>
      </c>
    </row>
    <row r="972" spans="1:112">
      <c r="A972" s="22">
        <v>2498</v>
      </c>
      <c r="B972" s="7" t="s">
        <v>451</v>
      </c>
      <c r="C972" s="21">
        <v>-0.43709999999999999</v>
      </c>
      <c r="D972" s="21">
        <v>0.31619999999999998</v>
      </c>
      <c r="E972" s="21">
        <v>-0.16880000000000001</v>
      </c>
      <c r="F972" s="21">
        <v>-0.26860000000000001</v>
      </c>
      <c r="G972" s="21">
        <v>-0.02</v>
      </c>
      <c r="H972" s="21">
        <v>0.45600000000000002</v>
      </c>
      <c r="I972" s="21">
        <v>0.69510000000000005</v>
      </c>
      <c r="J972" s="21">
        <v>0.54910000000000003</v>
      </c>
      <c r="K972" s="21">
        <v>9.4000000000000004E-3</v>
      </c>
      <c r="L972" s="21">
        <v>3.4099999999999998E-2</v>
      </c>
      <c r="M972" s="21">
        <v>3.1099999999999999E-2</v>
      </c>
      <c r="N972" s="21">
        <v>0.30980000000000002</v>
      </c>
      <c r="O972" s="21">
        <v>0.46250000000000002</v>
      </c>
      <c r="P972" s="21">
        <v>0.2838</v>
      </c>
      <c r="Q972" s="21">
        <v>2.2599999999999999E-2</v>
      </c>
      <c r="R972" s="21">
        <v>1.5299999999999999E-2</v>
      </c>
      <c r="S972" s="21">
        <v>-0.13850000000000001</v>
      </c>
      <c r="T972" s="21">
        <v>-7.7899999999999997E-2</v>
      </c>
      <c r="U972" s="10">
        <v>-1.93</v>
      </c>
      <c r="V972" s="10">
        <v>-4.91</v>
      </c>
      <c r="W972" s="7">
        <v>7.5999999999999998E-2</v>
      </c>
      <c r="X972" s="20">
        <v>2.5899999999999999E-2</v>
      </c>
      <c r="Y972" s="75"/>
      <c r="Z972" s="7"/>
      <c r="AA972" s="7"/>
      <c r="AB972" s="51">
        <v>-4078</v>
      </c>
      <c r="AC972" s="51">
        <v>-1069</v>
      </c>
      <c r="AD972" s="51"/>
      <c r="AE972" s="51"/>
      <c r="AF972" s="51">
        <v>-338</v>
      </c>
      <c r="AG972" s="51">
        <v>-50</v>
      </c>
      <c r="AH972" s="20">
        <v>9.6699999999999994E-2</v>
      </c>
      <c r="AI972" s="7" t="s">
        <v>8481</v>
      </c>
      <c r="AJ972" s="67" t="s">
        <v>8494</v>
      </c>
      <c r="AK972" s="44">
        <v>-0.54469273743016755</v>
      </c>
      <c r="AL972" s="44">
        <v>-0.80124223602484446</v>
      </c>
      <c r="AM972" s="44">
        <v>0.87499999999999889</v>
      </c>
      <c r="AN972" s="25">
        <v>0.49930264993026502</v>
      </c>
      <c r="AO972" s="25">
        <v>0.22454672245467217</v>
      </c>
      <c r="AP972" s="215">
        <v>35.85</v>
      </c>
      <c r="AQ972" s="215" t="s">
        <v>8552</v>
      </c>
      <c r="AR972" s="44">
        <v>1.7021276595744601E-2</v>
      </c>
      <c r="AS972" s="171" t="s">
        <v>7612</v>
      </c>
      <c r="AT972" s="171" t="s">
        <v>6976</v>
      </c>
      <c r="AU972" s="171" t="s">
        <v>6914</v>
      </c>
      <c r="AV972" s="7" t="s">
        <v>8470</v>
      </c>
      <c r="AW972" s="14" t="s">
        <v>6038</v>
      </c>
      <c r="AX972" s="49" t="s">
        <v>6009</v>
      </c>
      <c r="AY972" s="38" t="s">
        <v>6007</v>
      </c>
      <c r="AZ972" s="14" t="s">
        <v>6123</v>
      </c>
      <c r="BA972" s="49" t="s">
        <v>5967</v>
      </c>
      <c r="BB972" s="38" t="s">
        <v>5971</v>
      </c>
      <c r="BC972" s="7">
        <v>0.3</v>
      </c>
      <c r="BD972" s="14" t="s">
        <v>6079</v>
      </c>
      <c r="BE972" s="49" t="s">
        <v>5967</v>
      </c>
      <c r="BF972" s="38" t="s">
        <v>5961</v>
      </c>
      <c r="BG972" s="7">
        <v>1</v>
      </c>
      <c r="BH972" s="45">
        <v>3194.7983245698219</v>
      </c>
      <c r="BI972" s="215" t="s">
        <v>8499</v>
      </c>
      <c r="BJ972" s="215" t="s">
        <v>8509</v>
      </c>
      <c r="BK972" s="7">
        <v>0.8</v>
      </c>
      <c r="BL972" s="25">
        <v>1.9914651493598945E-2</v>
      </c>
      <c r="BM972" s="20">
        <v>0.59768750000000004</v>
      </c>
      <c r="BN972" s="20">
        <v>0.43750000000000006</v>
      </c>
      <c r="BO972" s="20">
        <v>0.72875000000000001</v>
      </c>
      <c r="BP972" s="46" t="s">
        <v>8473</v>
      </c>
      <c r="BQ972" s="215" t="s">
        <v>8473</v>
      </c>
      <c r="BR972" s="79" t="s">
        <v>8473</v>
      </c>
      <c r="BS972" s="9">
        <v>0</v>
      </c>
      <c r="BT972" s="9">
        <v>0</v>
      </c>
      <c r="BU972" s="47" t="s">
        <v>5993</v>
      </c>
      <c r="BV972" s="47" t="s">
        <v>5993</v>
      </c>
      <c r="BW972" s="14" t="s">
        <v>5474</v>
      </c>
      <c r="BX972" s="83" t="s">
        <v>8473</v>
      </c>
      <c r="BY972" s="82" t="s">
        <v>8473</v>
      </c>
      <c r="BZ972" s="46" t="s">
        <v>8473</v>
      </c>
      <c r="CA972" s="48" t="s">
        <v>5474</v>
      </c>
      <c r="CB972" s="45">
        <v>-146196.30000000002</v>
      </c>
      <c r="CC972" s="45">
        <v>-38323.65</v>
      </c>
      <c r="CD972" s="45">
        <v>0</v>
      </c>
      <c r="CE972" s="45">
        <v>0</v>
      </c>
      <c r="CF972" s="14" t="s">
        <v>9468</v>
      </c>
      <c r="CG972" s="7" t="s">
        <v>8477</v>
      </c>
      <c r="CH972" s="215" t="s">
        <v>8478</v>
      </c>
      <c r="CI972" s="215" t="s">
        <v>8478</v>
      </c>
      <c r="CJ972" s="215" t="s">
        <v>8479</v>
      </c>
      <c r="CK972" s="43" t="s">
        <v>5474</v>
      </c>
      <c r="CL972" s="43" t="s">
        <v>5474</v>
      </c>
      <c r="CM972" s="43" t="s">
        <v>6944</v>
      </c>
      <c r="CN972" s="145">
        <v>-38323.65</v>
      </c>
      <c r="CO972" s="145">
        <v>-146196.30000000002</v>
      </c>
      <c r="CP972" s="148">
        <v>114533.51993582812</v>
      </c>
      <c r="CQ972" s="189" t="s">
        <v>5474</v>
      </c>
      <c r="CR972" s="189" t="s">
        <v>5474</v>
      </c>
      <c r="CS972" s="99" t="s">
        <v>5474</v>
      </c>
      <c r="CT972" s="167" t="s">
        <v>5474</v>
      </c>
      <c r="CU972" s="43" t="s">
        <v>5474</v>
      </c>
      <c r="CV972" s="43" t="s">
        <v>5474</v>
      </c>
      <c r="CW972" s="43" t="s">
        <v>5474</v>
      </c>
      <c r="CX972" s="43" t="s">
        <v>5474</v>
      </c>
      <c r="CY972" s="43" t="s">
        <v>5474</v>
      </c>
      <c r="CZ972" s="43" t="s">
        <v>5474</v>
      </c>
      <c r="DA972" s="42" t="s">
        <v>5474</v>
      </c>
      <c r="DB972" s="42" t="s">
        <v>5474</v>
      </c>
      <c r="DC972" s="42" t="s">
        <v>5474</v>
      </c>
      <c r="DD972" s="42" t="s">
        <v>5474</v>
      </c>
      <c r="DE972" s="42" t="s">
        <v>5474</v>
      </c>
      <c r="DF972" s="42" t="s">
        <v>5474</v>
      </c>
      <c r="DG972" s="42" t="s">
        <v>5474</v>
      </c>
      <c r="DH972" s="42" t="s">
        <v>5474</v>
      </c>
    </row>
    <row r="973" spans="1:112">
      <c r="A973" s="22">
        <v>6192</v>
      </c>
      <c r="B973" s="7" t="s">
        <v>1279</v>
      </c>
      <c r="C973" s="21">
        <v>-7.9299999999999995E-2</v>
      </c>
      <c r="D973" s="21">
        <v>-3.6900000000000002E-2</v>
      </c>
      <c r="E973" s="21">
        <v>-8.5400000000000004E-2</v>
      </c>
      <c r="F973" s="21">
        <v>-0.1043</v>
      </c>
      <c r="G973" s="21">
        <v>2.1000000000000001E-2</v>
      </c>
      <c r="H973" s="21">
        <v>0.44440000000000002</v>
      </c>
      <c r="I973" s="21">
        <v>0.3765</v>
      </c>
      <c r="J973" s="21">
        <v>0.2185</v>
      </c>
      <c r="K973" s="21">
        <v>5.4699999999999999E-2</v>
      </c>
      <c r="L973" s="21">
        <v>5.7799999999999997E-2</v>
      </c>
      <c r="M973" s="21">
        <v>3.3000000000000002E-2</v>
      </c>
      <c r="N973" s="21">
        <v>6.7900000000000002E-2</v>
      </c>
      <c r="O973" s="21">
        <v>6.83E-2</v>
      </c>
      <c r="P973" s="21">
        <v>5.0299999999999997E-2</v>
      </c>
      <c r="Q973" s="21">
        <v>7.6E-3</v>
      </c>
      <c r="R973" s="21">
        <v>5.1999999999999998E-3</v>
      </c>
      <c r="S973" s="21">
        <v>0.14219999999999999</v>
      </c>
      <c r="T973" s="21">
        <v>9.01E-2</v>
      </c>
      <c r="U973" s="10">
        <v>3.96</v>
      </c>
      <c r="V973" s="10">
        <v>7.68</v>
      </c>
      <c r="W973" s="7">
        <v>3.06</v>
      </c>
      <c r="X973" s="20">
        <v>0.53220000000000001</v>
      </c>
      <c r="Y973" s="75">
        <v>2020</v>
      </c>
      <c r="Z973" s="7">
        <v>3.4</v>
      </c>
      <c r="AA973" s="7">
        <v>0</v>
      </c>
      <c r="AB973" s="51">
        <v>-45</v>
      </c>
      <c r="AC973" s="51">
        <v>-11</v>
      </c>
      <c r="AD973" s="51"/>
      <c r="AE973" s="51"/>
      <c r="AF973" s="51">
        <v>25</v>
      </c>
      <c r="AG973" s="51"/>
      <c r="AH973" s="20">
        <v>0</v>
      </c>
      <c r="AI973" s="7" t="s">
        <v>8481</v>
      </c>
      <c r="AJ973" s="67" t="s">
        <v>8494</v>
      </c>
      <c r="AK973" s="44">
        <v>-0.565217391304348</v>
      </c>
      <c r="AL973" s="44">
        <v>-0.72727272727272751</v>
      </c>
      <c r="AM973" s="44">
        <v>0.87499999999999112</v>
      </c>
      <c r="AN973" s="25">
        <v>0.2636103151862465</v>
      </c>
      <c r="AO973" s="25">
        <v>9.4555873925501355E-2</v>
      </c>
      <c r="AP973" s="215">
        <v>69.8</v>
      </c>
      <c r="AQ973" s="215" t="s">
        <v>8552</v>
      </c>
      <c r="AR973" s="44">
        <v>4.3165467625899201E-3</v>
      </c>
      <c r="AS973" s="171" t="s">
        <v>7612</v>
      </c>
      <c r="AT973" s="171" t="s">
        <v>7069</v>
      </c>
      <c r="AU973" s="171" t="s">
        <v>7012</v>
      </c>
      <c r="AV973" s="7" t="s">
        <v>8470</v>
      </c>
      <c r="AW973" s="14" t="s">
        <v>7547</v>
      </c>
      <c r="AX973" s="49" t="s">
        <v>6009</v>
      </c>
      <c r="AY973" s="38" t="s">
        <v>5971</v>
      </c>
      <c r="AZ973" s="14" t="s">
        <v>6330</v>
      </c>
      <c r="BA973" s="49" t="s">
        <v>5967</v>
      </c>
      <c r="BB973" s="38" t="s">
        <v>5971</v>
      </c>
      <c r="BC973" s="7">
        <v>0.5</v>
      </c>
      <c r="BD973" s="14" t="s">
        <v>6407</v>
      </c>
      <c r="BE973" s="49" t="s">
        <v>5967</v>
      </c>
      <c r="BF973" s="38" t="s">
        <v>5961</v>
      </c>
      <c r="BG973" s="7">
        <v>1</v>
      </c>
      <c r="BH973" s="45">
        <v>52.786885569850568</v>
      </c>
      <c r="BI973" s="215" t="s">
        <v>8495</v>
      </c>
      <c r="BJ973" s="215" t="s">
        <v>8554</v>
      </c>
      <c r="BK973" s="7">
        <v>2.9</v>
      </c>
      <c r="BL973" s="25">
        <v>1.0130246020260534E-2</v>
      </c>
      <c r="BM973" s="20">
        <v>0.61537499999999989</v>
      </c>
      <c r="BN973" s="20">
        <v>0.54249999999999998</v>
      </c>
      <c r="BO973" s="20">
        <v>0.67499999999999982</v>
      </c>
      <c r="BP973" s="46">
        <v>9.0885416666666661</v>
      </c>
      <c r="BQ973" s="215" t="s">
        <v>8558</v>
      </c>
      <c r="BR973" s="79">
        <v>0.29971346704871066</v>
      </c>
      <c r="BS973" s="9">
        <v>3.7768595264978E-2</v>
      </c>
      <c r="BT973" s="9">
        <v>4.261132546522628E-2</v>
      </c>
      <c r="BU973" s="47" t="s">
        <v>5993</v>
      </c>
      <c r="BV973" s="47">
        <v>44308</v>
      </c>
      <c r="BW973" s="14" t="s">
        <v>5474</v>
      </c>
      <c r="BX973" s="83">
        <v>0.62464183381088845</v>
      </c>
      <c r="BY973" s="82">
        <v>7.5600000000000005</v>
      </c>
      <c r="BZ973" s="46">
        <v>9.2328042328042326</v>
      </c>
      <c r="CA973" s="48" t="s">
        <v>5474</v>
      </c>
      <c r="CB973" s="45">
        <v>-3141</v>
      </c>
      <c r="CC973" s="45">
        <v>-767.8</v>
      </c>
      <c r="CD973" s="45">
        <v>0</v>
      </c>
      <c r="CE973" s="45">
        <v>0</v>
      </c>
      <c r="CF973" s="14" t="s">
        <v>9469</v>
      </c>
      <c r="CG973" s="7" t="s">
        <v>8477</v>
      </c>
      <c r="CH973" s="215" t="s">
        <v>8478</v>
      </c>
      <c r="CI973" s="215" t="s">
        <v>8498</v>
      </c>
      <c r="CJ973" s="215" t="s">
        <v>8546</v>
      </c>
      <c r="CK973" s="43" t="s">
        <v>6887</v>
      </c>
      <c r="CL973" s="43" t="s">
        <v>5474</v>
      </c>
      <c r="CM973" s="43" t="s">
        <v>6898</v>
      </c>
      <c r="CN973" s="145">
        <v>-767.8</v>
      </c>
      <c r="CO973" s="145">
        <v>-3141</v>
      </c>
      <c r="CP973" s="148">
        <v>3684.5246127755695</v>
      </c>
      <c r="CQ973" s="189" t="s">
        <v>5474</v>
      </c>
      <c r="CR973" s="189" t="s">
        <v>5474</v>
      </c>
      <c r="CS973" s="99" t="s">
        <v>5474</v>
      </c>
      <c r="CT973" s="167" t="s">
        <v>5474</v>
      </c>
      <c r="CU973" s="43" t="s">
        <v>5474</v>
      </c>
      <c r="CV973" s="43" t="s">
        <v>5474</v>
      </c>
      <c r="CW973" s="43" t="s">
        <v>5474</v>
      </c>
      <c r="CX973" s="43" t="s">
        <v>5474</v>
      </c>
      <c r="CY973" s="43" t="s">
        <v>5474</v>
      </c>
      <c r="CZ973" s="43" t="s">
        <v>5474</v>
      </c>
      <c r="DA973" s="42" t="s">
        <v>5474</v>
      </c>
      <c r="DB973" s="42" t="s">
        <v>5474</v>
      </c>
      <c r="DC973" s="42" t="s">
        <v>5474</v>
      </c>
      <c r="DD973" s="42" t="s">
        <v>5474</v>
      </c>
      <c r="DE973" s="42" t="s">
        <v>5474</v>
      </c>
      <c r="DF973" s="42" t="s">
        <v>5474</v>
      </c>
      <c r="DG973" s="42" t="s">
        <v>5474</v>
      </c>
      <c r="DH973" s="42" t="s">
        <v>5474</v>
      </c>
    </row>
    <row r="974" spans="1:112">
      <c r="A974" s="22">
        <v>1568</v>
      </c>
      <c r="B974" s="7" t="s">
        <v>161</v>
      </c>
      <c r="C974" s="21">
        <v>-3.44E-2</v>
      </c>
      <c r="D974" s="21">
        <v>-3.4500000000000003E-2</v>
      </c>
      <c r="E974" s="21">
        <v>3.9199999999999999E-2</v>
      </c>
      <c r="F974" s="21">
        <v>-7.8299999999999995E-2</v>
      </c>
      <c r="G974" s="21">
        <v>0.17380000000000001</v>
      </c>
      <c r="H974" s="21">
        <v>-2</v>
      </c>
      <c r="I974" s="21">
        <v>-3</v>
      </c>
      <c r="J974" s="21">
        <v>0.52939999999999998</v>
      </c>
      <c r="K974" s="21">
        <v>3.5999999999999999E-3</v>
      </c>
      <c r="L974" s="21">
        <v>5.0799999999999998E-2</v>
      </c>
      <c r="M974" s="21">
        <v>3.4099999999999998E-2</v>
      </c>
      <c r="N974" s="21">
        <v>-1.47E-2</v>
      </c>
      <c r="O974" s="21">
        <v>4.2999999999999997E-2</v>
      </c>
      <c r="P974" s="21">
        <v>3.7100000000000001E-2</v>
      </c>
      <c r="Q974" s="21">
        <v>8.3999999999999995E-3</v>
      </c>
      <c r="R974" s="21">
        <v>3.5000000000000001E-3</v>
      </c>
      <c r="S974" s="21">
        <v>6.6000000000000003E-2</v>
      </c>
      <c r="T974" s="21">
        <v>3.5200000000000002E-2</v>
      </c>
      <c r="U974" s="10">
        <v>-0.08</v>
      </c>
      <c r="V974" s="10">
        <v>0.19</v>
      </c>
      <c r="W974" s="7">
        <v>0.69069999999999998</v>
      </c>
      <c r="X974" s="20">
        <v>0.77639999999999998</v>
      </c>
      <c r="Y974" s="75">
        <v>2020</v>
      </c>
      <c r="Z974" s="7">
        <v>0.3</v>
      </c>
      <c r="AA974" s="7">
        <v>0</v>
      </c>
      <c r="AB974" s="51">
        <v>25</v>
      </c>
      <c r="AC974" s="51">
        <v>10</v>
      </c>
      <c r="AD974" s="51"/>
      <c r="AE974" s="51"/>
      <c r="AF974" s="51"/>
      <c r="AG974" s="51"/>
      <c r="AH974" s="20">
        <v>1.1000000000000001E-3</v>
      </c>
      <c r="AI974" s="7" t="s">
        <v>8467</v>
      </c>
      <c r="AJ974" s="67" t="s">
        <v>8494</v>
      </c>
      <c r="AK974" s="44">
        <v>-0.66182572614107871</v>
      </c>
      <c r="AL974" s="44">
        <v>-0.78813559322033888</v>
      </c>
      <c r="AM974" s="44">
        <v>0.54545454545454608</v>
      </c>
      <c r="AN974" s="25">
        <v>1.0321199143468949</v>
      </c>
      <c r="AO974" s="25">
        <v>0.25267665952890783</v>
      </c>
      <c r="AP974" s="215">
        <v>23.35</v>
      </c>
      <c r="AQ974" s="215" t="s">
        <v>8552</v>
      </c>
      <c r="AR974" s="44">
        <v>1.9650655021833999E-2</v>
      </c>
      <c r="AS974" s="171" t="s">
        <v>7189</v>
      </c>
      <c r="AT974" s="171" t="s">
        <v>7214</v>
      </c>
      <c r="AU974" s="171" t="s">
        <v>6897</v>
      </c>
      <c r="AV974" s="7" t="s">
        <v>8470</v>
      </c>
      <c r="AW974" s="14" t="s">
        <v>6120</v>
      </c>
      <c r="AX974" s="49" t="s">
        <v>6009</v>
      </c>
      <c r="AY974" s="38" t="s">
        <v>6007</v>
      </c>
      <c r="AZ974" s="14" t="s">
        <v>6123</v>
      </c>
      <c r="BA974" s="49" t="s">
        <v>5967</v>
      </c>
      <c r="BB974" s="38" t="s">
        <v>6007</v>
      </c>
      <c r="BC974" s="7">
        <v>0.4</v>
      </c>
      <c r="BD974" s="14" t="s">
        <v>6103</v>
      </c>
      <c r="BE974" s="49" t="s">
        <v>5967</v>
      </c>
      <c r="BF974" s="38" t="s">
        <v>5961</v>
      </c>
      <c r="BG974" s="7">
        <v>0.2</v>
      </c>
      <c r="BH974" s="45">
        <v>199.47587239804579</v>
      </c>
      <c r="BI974" s="215" t="s">
        <v>8471</v>
      </c>
      <c r="BJ974" s="215" t="s">
        <v>8554</v>
      </c>
      <c r="BK974" s="7">
        <v>1</v>
      </c>
      <c r="BL974" s="25">
        <v>1.3015184381778773E-2</v>
      </c>
      <c r="BM974" s="20">
        <v>0.58200000000000007</v>
      </c>
      <c r="BN974" s="20">
        <v>0.58750000000000002</v>
      </c>
      <c r="BO974" s="20">
        <v>0.57750000000000001</v>
      </c>
      <c r="BP974" s="46">
        <v>122.89473684210527</v>
      </c>
      <c r="BQ974" s="215" t="s">
        <v>8540</v>
      </c>
      <c r="BR974" s="79">
        <v>-0.87808137044967871</v>
      </c>
      <c r="BS974" s="9">
        <v>2.3592284919090822E-2</v>
      </c>
      <c r="BT974" s="9">
        <v>6.9572657342129585E-3</v>
      </c>
      <c r="BU974" s="47" t="s">
        <v>5993</v>
      </c>
      <c r="BV974" s="47">
        <v>44389</v>
      </c>
      <c r="BW974" s="14" t="s">
        <v>5474</v>
      </c>
      <c r="BX974" s="83">
        <v>-0.85369764453961461</v>
      </c>
      <c r="BY974" s="82">
        <v>0.21999999999999997</v>
      </c>
      <c r="BZ974" s="46">
        <v>106.13636363636365</v>
      </c>
      <c r="CA974" s="48" t="s">
        <v>8475</v>
      </c>
      <c r="CB974" s="45">
        <v>583.75</v>
      </c>
      <c r="CC974" s="45">
        <v>233.5</v>
      </c>
      <c r="CD974" s="45">
        <v>0</v>
      </c>
      <c r="CE974" s="45">
        <v>0</v>
      </c>
      <c r="CF974" s="14" t="s">
        <v>9470</v>
      </c>
      <c r="CG974" s="7" t="s">
        <v>8590</v>
      </c>
      <c r="CH974" s="215" t="s">
        <v>8498</v>
      </c>
      <c r="CI974" s="215" t="s">
        <v>8478</v>
      </c>
      <c r="CJ974" s="215" t="s">
        <v>8479</v>
      </c>
      <c r="CK974" s="43" t="s">
        <v>5474</v>
      </c>
      <c r="CL974" s="43" t="s">
        <v>5474</v>
      </c>
      <c r="CM974" s="43" t="s">
        <v>5474</v>
      </c>
      <c r="CN974" s="145">
        <v>233.5</v>
      </c>
      <c r="CO974" s="145">
        <v>583.75</v>
      </c>
      <c r="CP974" s="148">
        <v>4657.7616204943697</v>
      </c>
      <c r="CQ974" s="189" t="s">
        <v>5474</v>
      </c>
      <c r="CR974" s="189" t="s">
        <v>5474</v>
      </c>
      <c r="CS974" s="99" t="s">
        <v>5474</v>
      </c>
      <c r="CT974" s="167" t="s">
        <v>5474</v>
      </c>
      <c r="CU974" s="43" t="s">
        <v>5474</v>
      </c>
      <c r="CV974" s="43" t="s">
        <v>5474</v>
      </c>
      <c r="CW974" s="43" t="s">
        <v>5474</v>
      </c>
      <c r="CX974" s="43" t="s">
        <v>5474</v>
      </c>
      <c r="CY974" s="43" t="s">
        <v>5474</v>
      </c>
      <c r="CZ974" s="43" t="s">
        <v>5474</v>
      </c>
      <c r="DA974" s="42" t="s">
        <v>5474</v>
      </c>
      <c r="DB974" s="42" t="s">
        <v>5474</v>
      </c>
      <c r="DC974" s="42" t="s">
        <v>5474</v>
      </c>
      <c r="DD974" s="42" t="s">
        <v>5474</v>
      </c>
      <c r="DE974" s="42" t="s">
        <v>5474</v>
      </c>
      <c r="DF974" s="42" t="s">
        <v>5474</v>
      </c>
      <c r="DG974" s="42" t="s">
        <v>5474</v>
      </c>
      <c r="DH974" s="42" t="s">
        <v>5474</v>
      </c>
    </row>
    <row r="975" spans="1:112">
      <c r="A975" s="22">
        <v>6121</v>
      </c>
      <c r="B975" s="7" t="s">
        <v>1218</v>
      </c>
      <c r="C975" s="21">
        <v>6.0000000000000001E-3</v>
      </c>
      <c r="D975" s="21">
        <v>0.20749999999999999</v>
      </c>
      <c r="E975" s="21">
        <v>2.0199999999999999E-2</v>
      </c>
      <c r="F975" s="21">
        <v>7.9200000000000007E-2</v>
      </c>
      <c r="G975" s="21">
        <v>0.33989999999999998</v>
      </c>
      <c r="H975" s="21">
        <v>0.1772</v>
      </c>
      <c r="I975" s="21">
        <v>0.3412</v>
      </c>
      <c r="J975" s="21">
        <v>0.58660000000000001</v>
      </c>
      <c r="K975" s="21">
        <v>7.6E-3</v>
      </c>
      <c r="L975" s="21">
        <v>3.4599999999999999E-2</v>
      </c>
      <c r="M975" s="21">
        <v>2.8199999999999999E-2</v>
      </c>
      <c r="N975" s="21">
        <v>4.4999999999999997E-3</v>
      </c>
      <c r="O975" s="21">
        <v>2.7199999999999998E-2</v>
      </c>
      <c r="P975" s="21">
        <v>3.0300000000000001E-2</v>
      </c>
      <c r="Q975" s="21">
        <v>1.6E-2</v>
      </c>
      <c r="R975" s="21">
        <v>6.4999999999999997E-3</v>
      </c>
      <c r="S975" s="21">
        <v>0.15590000000000001</v>
      </c>
      <c r="T975" s="21">
        <v>7.3400000000000007E-2</v>
      </c>
      <c r="U975" s="10">
        <v>15.85</v>
      </c>
      <c r="V975" s="10">
        <v>33.159999999999997</v>
      </c>
      <c r="W975" s="7">
        <v>12.22</v>
      </c>
      <c r="X975" s="20">
        <v>0.74470000000000003</v>
      </c>
      <c r="Y975" s="75">
        <v>2020</v>
      </c>
      <c r="Z975" s="7">
        <v>19.100000000000001</v>
      </c>
      <c r="AA975" s="7">
        <v>0</v>
      </c>
      <c r="AB975" s="51">
        <v>-1103</v>
      </c>
      <c r="AC975" s="51">
        <v>-208</v>
      </c>
      <c r="AD975" s="51">
        <v>85</v>
      </c>
      <c r="AE975" s="51">
        <v>43</v>
      </c>
      <c r="AF975" s="51">
        <v>-151</v>
      </c>
      <c r="AG975" s="51">
        <v>-158</v>
      </c>
      <c r="AH975" s="20">
        <v>6.3E-3</v>
      </c>
      <c r="AI975" s="7" t="s">
        <v>8467</v>
      </c>
      <c r="AJ975" s="67" t="s">
        <v>8494</v>
      </c>
      <c r="AK975" s="44">
        <v>-0.84313725490196079</v>
      </c>
      <c r="AL975" s="44">
        <v>-0.90441176470588236</v>
      </c>
      <c r="AM975" s="44">
        <v>0.81818181818181812</v>
      </c>
      <c r="AN975" s="25">
        <v>0.3274478330658106</v>
      </c>
      <c r="AO975" s="25">
        <v>0.21829855537720708</v>
      </c>
      <c r="AP975" s="215">
        <v>311.5</v>
      </c>
      <c r="AQ975" s="215" t="s">
        <v>8552</v>
      </c>
      <c r="AR975" s="44">
        <v>1.7973856209150301E-2</v>
      </c>
      <c r="AS975" s="171" t="s">
        <v>7189</v>
      </c>
      <c r="AT975" s="171" t="s">
        <v>7756</v>
      </c>
      <c r="AU975" s="171" t="s">
        <v>7057</v>
      </c>
      <c r="AV975" s="7" t="s">
        <v>8470</v>
      </c>
      <c r="AW975" s="14" t="s">
        <v>7176</v>
      </c>
      <c r="AX975" s="49" t="s">
        <v>6337</v>
      </c>
      <c r="AY975" s="38" t="s">
        <v>6047</v>
      </c>
      <c r="AZ975" s="14" t="s">
        <v>6656</v>
      </c>
      <c r="BA975" s="49" t="s">
        <v>5967</v>
      </c>
      <c r="BB975" s="38" t="s">
        <v>6007</v>
      </c>
      <c r="BC975" s="7">
        <v>0.4</v>
      </c>
      <c r="BD975" s="14" t="s">
        <v>6097</v>
      </c>
      <c r="BE975" s="49" t="s">
        <v>5967</v>
      </c>
      <c r="BF975" s="38" t="s">
        <v>5961</v>
      </c>
      <c r="BG975" s="7">
        <v>1.1000000000000001</v>
      </c>
      <c r="BH975" s="45">
        <v>472.99130190781608</v>
      </c>
      <c r="BI975" s="215" t="s">
        <v>8471</v>
      </c>
      <c r="BJ975" s="215" t="s">
        <v>8568</v>
      </c>
      <c r="BK975" s="7">
        <v>0.7</v>
      </c>
      <c r="BL975" s="25">
        <v>1.4657980456026058E-2</v>
      </c>
      <c r="BM975" s="20">
        <v>0.64450000000000007</v>
      </c>
      <c r="BN975" s="20">
        <v>0.64999999999999991</v>
      </c>
      <c r="BO975" s="20">
        <v>0.64</v>
      </c>
      <c r="BP975" s="46">
        <v>9.3938480096501813</v>
      </c>
      <c r="BQ975" s="215" t="s">
        <v>8569</v>
      </c>
      <c r="BR975" s="79">
        <v>0.37663911182450527</v>
      </c>
      <c r="BS975" s="9">
        <v>3.3185399920896197E-2</v>
      </c>
      <c r="BT975" s="9">
        <v>5.5143621691116751E-2</v>
      </c>
      <c r="BU975" s="47" t="s">
        <v>5993</v>
      </c>
      <c r="BV975" s="47" t="s">
        <v>5993</v>
      </c>
      <c r="BW975" s="14" t="s">
        <v>9222</v>
      </c>
      <c r="BX975" s="83">
        <v>0.65196693418940588</v>
      </c>
      <c r="BY975" s="82">
        <v>34.549999999999997</v>
      </c>
      <c r="BZ975" s="46">
        <v>9.015918958031838</v>
      </c>
      <c r="CA975" s="48" t="s">
        <v>8526</v>
      </c>
      <c r="CB975" s="45">
        <v>-343584.5</v>
      </c>
      <c r="CC975" s="45">
        <v>-64792</v>
      </c>
      <c r="CD975" s="45">
        <v>26477.5</v>
      </c>
      <c r="CE975" s="45">
        <v>13394.5</v>
      </c>
      <c r="CF975" s="14" t="s">
        <v>9471</v>
      </c>
      <c r="CG975" s="7" t="s">
        <v>8477</v>
      </c>
      <c r="CH975" s="215" t="s">
        <v>8478</v>
      </c>
      <c r="CI975" s="215" t="s">
        <v>8479</v>
      </c>
      <c r="CJ975" s="215" t="s">
        <v>8479</v>
      </c>
      <c r="CK975" s="43" t="s">
        <v>6894</v>
      </c>
      <c r="CL975" s="43" t="s">
        <v>8480</v>
      </c>
      <c r="CM975" s="43" t="s">
        <v>6898</v>
      </c>
      <c r="CN975" s="145">
        <v>-51397.5</v>
      </c>
      <c r="CO975" s="145">
        <v>-317107</v>
      </c>
      <c r="CP975" s="148">
        <v>147336.79054428471</v>
      </c>
      <c r="CQ975" s="189" t="s">
        <v>5474</v>
      </c>
      <c r="CR975" s="189" t="s">
        <v>5474</v>
      </c>
      <c r="CS975" s="99" t="s">
        <v>5474</v>
      </c>
      <c r="CT975" s="167" t="s">
        <v>8717</v>
      </c>
      <c r="CU975" s="43" t="s">
        <v>5474</v>
      </c>
      <c r="CV975" s="43" t="s">
        <v>5474</v>
      </c>
      <c r="CW975" s="43" t="s">
        <v>5474</v>
      </c>
      <c r="CX975" s="43" t="s">
        <v>5474</v>
      </c>
      <c r="CY975" s="43" t="s">
        <v>5474</v>
      </c>
      <c r="CZ975" s="43" t="s">
        <v>5474</v>
      </c>
      <c r="DA975" s="42" t="s">
        <v>5474</v>
      </c>
      <c r="DB975" s="42" t="s">
        <v>5474</v>
      </c>
      <c r="DC975" s="42" t="s">
        <v>8601</v>
      </c>
      <c r="DD975" s="42" t="s">
        <v>8718</v>
      </c>
      <c r="DE975" s="42" t="s">
        <v>5474</v>
      </c>
      <c r="DF975" s="42" t="s">
        <v>5474</v>
      </c>
      <c r="DG975" s="42" t="s">
        <v>5474</v>
      </c>
      <c r="DH975" s="42" t="s">
        <v>5474</v>
      </c>
    </row>
    <row r="976" spans="1:112">
      <c r="A976" s="22">
        <v>3535</v>
      </c>
      <c r="B976" s="7" t="s">
        <v>796</v>
      </c>
      <c r="C976" s="21">
        <v>0.99199999999999999</v>
      </c>
      <c r="D976" s="21">
        <v>0.66610000000000003</v>
      </c>
      <c r="E976" s="21">
        <v>1.1086</v>
      </c>
      <c r="F976" s="21">
        <v>1.3521000000000001</v>
      </c>
      <c r="G976" s="21">
        <v>0.39389999999999997</v>
      </c>
      <c r="H976" s="21">
        <v>-1.2535000000000001</v>
      </c>
      <c r="I976" s="21">
        <v>-0.63639999999999997</v>
      </c>
      <c r="J976" s="21">
        <v>0.43240000000000001</v>
      </c>
      <c r="K976" s="21">
        <v>2.8299999999999999E-2</v>
      </c>
      <c r="L976" s="21">
        <v>0.09</v>
      </c>
      <c r="M976" s="21">
        <v>-7.3099999999999998E-2</v>
      </c>
      <c r="N976" s="21">
        <v>-9.3100000000000002E-2</v>
      </c>
      <c r="O976" s="21">
        <v>-5.7999999999999996E-3</v>
      </c>
      <c r="P976" s="21">
        <v>-1.2E-2</v>
      </c>
      <c r="Q976" s="21">
        <v>-1.26E-2</v>
      </c>
      <c r="R976" s="21">
        <v>-6.8999999999999999E-3</v>
      </c>
      <c r="S976" s="21">
        <v>-5.1999999999999998E-3</v>
      </c>
      <c r="T976" s="21">
        <v>1E-4</v>
      </c>
      <c r="U976" s="10">
        <v>0.53</v>
      </c>
      <c r="V976" s="10">
        <v>-1.1299999999999999</v>
      </c>
      <c r="W976" s="7">
        <v>0.1</v>
      </c>
      <c r="X976" s="20">
        <v>0.34010000000000001</v>
      </c>
      <c r="Y976" s="75">
        <v>2019</v>
      </c>
      <c r="Z976" s="7">
        <v>0.5</v>
      </c>
      <c r="AA976" s="7">
        <v>0</v>
      </c>
      <c r="AB976" s="51">
        <v>-60</v>
      </c>
      <c r="AC976" s="51">
        <v>8</v>
      </c>
      <c r="AD976" s="51"/>
      <c r="AE976" s="51"/>
      <c r="AF976" s="51"/>
      <c r="AG976" s="51"/>
      <c r="AH976" s="20">
        <v>2.1700000000000001E-2</v>
      </c>
      <c r="AI976" s="7" t="s">
        <v>8493</v>
      </c>
      <c r="AJ976" s="67" t="s">
        <v>8494</v>
      </c>
      <c r="AK976" s="44">
        <v>-0.88043478260869568</v>
      </c>
      <c r="AL976" s="44">
        <v>-0.7777777777777779</v>
      </c>
      <c r="AM976" s="44">
        <v>-0.66666666666666863</v>
      </c>
      <c r="AN976" s="25">
        <v>0.57861635220125784</v>
      </c>
      <c r="AO976" s="25">
        <v>0.16981132075471694</v>
      </c>
      <c r="AP976" s="215">
        <v>15.9</v>
      </c>
      <c r="AQ976" s="215" t="s">
        <v>8552</v>
      </c>
      <c r="AR976" s="44">
        <v>1.5974440894568599E-2</v>
      </c>
      <c r="AS976" s="171" t="s">
        <v>7189</v>
      </c>
      <c r="AT976" s="171" t="s">
        <v>7231</v>
      </c>
      <c r="AU976" s="171" t="s">
        <v>6948</v>
      </c>
      <c r="AV976" s="7" t="s">
        <v>8470</v>
      </c>
      <c r="AW976" s="14" t="s">
        <v>7893</v>
      </c>
      <c r="AX976" s="49" t="s">
        <v>6009</v>
      </c>
      <c r="AY976" s="38" t="s">
        <v>5971</v>
      </c>
      <c r="AZ976" s="14" t="s">
        <v>6646</v>
      </c>
      <c r="BA976" s="49" t="s">
        <v>5967</v>
      </c>
      <c r="BB976" s="38" t="s">
        <v>6007</v>
      </c>
      <c r="BC976" s="7">
        <v>0.3</v>
      </c>
      <c r="BD976" s="14" t="s">
        <v>5959</v>
      </c>
      <c r="BE976" s="49" t="s">
        <v>5967</v>
      </c>
      <c r="BF976" s="38" t="s">
        <v>6007</v>
      </c>
      <c r="BG976" s="7">
        <v>0.2</v>
      </c>
      <c r="BH976" s="45">
        <v>127.5110508777169</v>
      </c>
      <c r="BI976" s="215" t="s">
        <v>8471</v>
      </c>
      <c r="BJ976" s="215" t="s">
        <v>8554</v>
      </c>
      <c r="BK976" s="7">
        <v>1.5</v>
      </c>
      <c r="BL976" s="25">
        <v>6.3291139240506103E-3</v>
      </c>
      <c r="BM976" s="20">
        <v>0.75231249999999994</v>
      </c>
      <c r="BN976" s="20">
        <v>0.96749999999999992</v>
      </c>
      <c r="BO976" s="20">
        <v>0.57624999999999993</v>
      </c>
      <c r="BP976" s="46" t="s">
        <v>8473</v>
      </c>
      <c r="BQ976" s="215" t="s">
        <v>8473</v>
      </c>
      <c r="BR976" s="79" t="s">
        <v>8473</v>
      </c>
      <c r="BS976" s="9">
        <v>4.367531700557592E-4</v>
      </c>
      <c r="BT976" s="9">
        <v>2.5447671999307309E-2</v>
      </c>
      <c r="BU976" s="47" t="s">
        <v>5993</v>
      </c>
      <c r="BV976" s="47" t="s">
        <v>5993</v>
      </c>
      <c r="BW976" s="14" t="s">
        <v>5474</v>
      </c>
      <c r="BX976" s="83" t="s">
        <v>8473</v>
      </c>
      <c r="BY976" s="82" t="s">
        <v>8473</v>
      </c>
      <c r="BZ976" s="46" t="s">
        <v>8473</v>
      </c>
      <c r="CA976" s="48" t="s">
        <v>8475</v>
      </c>
      <c r="CB976" s="45">
        <v>-954</v>
      </c>
      <c r="CC976" s="45">
        <v>127.2</v>
      </c>
      <c r="CD976" s="45">
        <v>0</v>
      </c>
      <c r="CE976" s="45">
        <v>0</v>
      </c>
      <c r="CF976" s="14" t="s">
        <v>9472</v>
      </c>
      <c r="CG976" s="7" t="s">
        <v>8556</v>
      </c>
      <c r="CH976" s="215" t="s">
        <v>8546</v>
      </c>
      <c r="CI976" s="215" t="s">
        <v>8546</v>
      </c>
      <c r="CJ976" s="215" t="s">
        <v>8479</v>
      </c>
      <c r="CK976" s="43" t="s">
        <v>6887</v>
      </c>
      <c r="CL976" s="43" t="s">
        <v>5474</v>
      </c>
      <c r="CM976" s="43" t="s">
        <v>6898</v>
      </c>
      <c r="CN976" s="145">
        <v>127.2</v>
      </c>
      <c r="CO976" s="145">
        <v>-954</v>
      </c>
      <c r="CP976" s="148">
        <v>2027.4257089556986</v>
      </c>
      <c r="CQ976" s="189" t="s">
        <v>5474</v>
      </c>
      <c r="CR976" s="189" t="s">
        <v>5474</v>
      </c>
      <c r="CS976" s="99" t="s">
        <v>5474</v>
      </c>
      <c r="CT976" s="167" t="s">
        <v>5474</v>
      </c>
      <c r="CU976" s="43" t="s">
        <v>5474</v>
      </c>
      <c r="CV976" s="43" t="s">
        <v>5474</v>
      </c>
      <c r="CW976" s="43" t="s">
        <v>5474</v>
      </c>
      <c r="CX976" s="43" t="s">
        <v>5474</v>
      </c>
      <c r="CY976" s="43" t="s">
        <v>5474</v>
      </c>
      <c r="CZ976" s="43" t="s">
        <v>5474</v>
      </c>
      <c r="DA976" s="42" t="s">
        <v>5474</v>
      </c>
      <c r="DB976" s="42" t="s">
        <v>5474</v>
      </c>
      <c r="DC976" s="42" t="s">
        <v>5474</v>
      </c>
      <c r="DD976" s="42" t="s">
        <v>5474</v>
      </c>
      <c r="DE976" s="42" t="s">
        <v>5474</v>
      </c>
      <c r="DF976" s="42" t="s">
        <v>5474</v>
      </c>
      <c r="DG976" s="42" t="s">
        <v>5474</v>
      </c>
      <c r="DH976" s="42" t="s">
        <v>5474</v>
      </c>
    </row>
    <row r="977" spans="1:112">
      <c r="A977" s="22">
        <v>6126</v>
      </c>
      <c r="B977" s="7" t="s">
        <v>1223</v>
      </c>
      <c r="C977" s="21">
        <v>4.7199999999999999E-2</v>
      </c>
      <c r="D977" s="21">
        <v>9.5100000000000004E-2</v>
      </c>
      <c r="E977" s="21">
        <v>4.9299999999999997E-2</v>
      </c>
      <c r="F977" s="21">
        <v>6.8999999999999999E-3</v>
      </c>
      <c r="G977" s="21">
        <v>0.21329999999999999</v>
      </c>
      <c r="H977" s="21">
        <v>0.125</v>
      </c>
      <c r="I977" s="21">
        <v>-0.39190000000000003</v>
      </c>
      <c r="J977" s="21">
        <v>-0.11459999999999999</v>
      </c>
      <c r="K977" s="21">
        <v>1.4E-3</v>
      </c>
      <c r="L977" s="21">
        <v>-4.5199999999999997E-2</v>
      </c>
      <c r="M977" s="21">
        <v>-1.6999999999999999E-3</v>
      </c>
      <c r="N977" s="21">
        <v>8.5000000000000006E-3</v>
      </c>
      <c r="O977" s="21">
        <v>-4.41E-2</v>
      </c>
      <c r="P977" s="21">
        <v>1.9E-2</v>
      </c>
      <c r="Q977" s="21">
        <v>4.0000000000000002E-4</v>
      </c>
      <c r="R977" s="21">
        <v>-2.0000000000000001E-4</v>
      </c>
      <c r="S977" s="21">
        <v>0.10929999999999999</v>
      </c>
      <c r="T977" s="21">
        <v>5.4199999999999998E-2</v>
      </c>
      <c r="U977" s="10">
        <v>0.85</v>
      </c>
      <c r="V977" s="10">
        <v>1.92</v>
      </c>
      <c r="W977" s="7">
        <v>0.61550000000000005</v>
      </c>
      <c r="X977" s="20">
        <v>0.65300000000000002</v>
      </c>
      <c r="Y977" s="75">
        <v>2020</v>
      </c>
      <c r="Z977" s="7">
        <v>1.4</v>
      </c>
      <c r="AA977" s="7">
        <v>0</v>
      </c>
      <c r="AB977" s="51">
        <v>-52</v>
      </c>
      <c r="AC977" s="51">
        <v>3</v>
      </c>
      <c r="AD977" s="51"/>
      <c r="AE977" s="51"/>
      <c r="AF977" s="51">
        <v>-1</v>
      </c>
      <c r="AG977" s="51"/>
      <c r="AH977" s="20">
        <v>2E-3</v>
      </c>
      <c r="AI977" s="7" t="s">
        <v>8467</v>
      </c>
      <c r="AJ977" s="67" t="s">
        <v>8536</v>
      </c>
      <c r="AK977" s="44">
        <v>-0.82246376811594191</v>
      </c>
      <c r="AL977" s="44">
        <v>0.64444444444444571</v>
      </c>
      <c r="AM977" s="44">
        <v>1</v>
      </c>
      <c r="AN977" s="25">
        <v>0.58474576271186451</v>
      </c>
      <c r="AO977" s="25">
        <v>9.5338983050847453E-2</v>
      </c>
      <c r="AP977" s="215">
        <v>23.6</v>
      </c>
      <c r="AQ977" s="215" t="s">
        <v>8552</v>
      </c>
      <c r="AR977" s="44">
        <v>1.28755364806866E-2</v>
      </c>
      <c r="AS977" s="171" t="s">
        <v>7189</v>
      </c>
      <c r="AT977" s="171" t="s">
        <v>7493</v>
      </c>
      <c r="AU977" s="171" t="s">
        <v>6992</v>
      </c>
      <c r="AV977" s="7" t="s">
        <v>8470</v>
      </c>
      <c r="AW977" s="14" t="s">
        <v>8191</v>
      </c>
      <c r="AX977" s="49" t="s">
        <v>6009</v>
      </c>
      <c r="AY977" s="38" t="s">
        <v>5961</v>
      </c>
      <c r="AZ977" s="14" t="s">
        <v>6038</v>
      </c>
      <c r="BA977" s="49" t="s">
        <v>6039</v>
      </c>
      <c r="BB977" s="38" t="s">
        <v>5971</v>
      </c>
      <c r="BC977" s="7">
        <v>0.8</v>
      </c>
      <c r="BD977" s="14" t="s">
        <v>6057</v>
      </c>
      <c r="BE977" s="49" t="s">
        <v>5967</v>
      </c>
      <c r="BF977" s="38" t="s">
        <v>5971</v>
      </c>
      <c r="BG977" s="7">
        <v>0.8</v>
      </c>
      <c r="BH977" s="45">
        <v>869.70697903550001</v>
      </c>
      <c r="BI977" s="215" t="s">
        <v>8471</v>
      </c>
      <c r="BJ977" s="215" t="s">
        <v>8520</v>
      </c>
      <c r="BK977" s="7">
        <v>1.7</v>
      </c>
      <c r="BL977" s="25">
        <v>2.6086956521739191E-2</v>
      </c>
      <c r="BM977" s="20">
        <v>0.5943750000000001</v>
      </c>
      <c r="BN977" s="20">
        <v>0.61499999999999999</v>
      </c>
      <c r="BO977" s="20">
        <v>0.57750000000000001</v>
      </c>
      <c r="BP977" s="46">
        <v>12.291666666666668</v>
      </c>
      <c r="BQ977" s="215" t="s">
        <v>8569</v>
      </c>
      <c r="BR977" s="79">
        <v>-0.14685734463276831</v>
      </c>
      <c r="BS977" s="9">
        <v>2.0112848311951481E-2</v>
      </c>
      <c r="BT977" s="9">
        <v>5.316104180375314E-2</v>
      </c>
      <c r="BU977" s="47" t="s">
        <v>5993</v>
      </c>
      <c r="BV977" s="47">
        <v>44385</v>
      </c>
      <c r="BW977" s="14" t="s">
        <v>8561</v>
      </c>
      <c r="BX977" s="83">
        <v>2.3771186440677963E-2</v>
      </c>
      <c r="BY977" s="82">
        <v>1.85</v>
      </c>
      <c r="BZ977" s="46">
        <v>12.756756756756756</v>
      </c>
      <c r="CA977" s="48" t="s">
        <v>8475</v>
      </c>
      <c r="CB977" s="45">
        <v>-1227.2</v>
      </c>
      <c r="CC977" s="45">
        <v>70.800000000000011</v>
      </c>
      <c r="CD977" s="45">
        <v>0</v>
      </c>
      <c r="CE977" s="45">
        <v>0</v>
      </c>
      <c r="CF977" s="14" t="s">
        <v>9473</v>
      </c>
      <c r="CG977" s="7" t="s">
        <v>8477</v>
      </c>
      <c r="CH977" s="215" t="s">
        <v>8478</v>
      </c>
      <c r="CI977" s="215" t="s">
        <v>8478</v>
      </c>
      <c r="CJ977" s="215" t="s">
        <v>8478</v>
      </c>
      <c r="CK977" s="43" t="s">
        <v>6917</v>
      </c>
      <c r="CL977" s="43" t="s">
        <v>5474</v>
      </c>
      <c r="CM977" s="43" t="s">
        <v>6903</v>
      </c>
      <c r="CN977" s="145">
        <v>70.800000000000011</v>
      </c>
      <c r="CO977" s="145">
        <v>-1227.2</v>
      </c>
      <c r="CP977" s="148">
        <v>20525.084705237801</v>
      </c>
      <c r="CQ977" s="189" t="s">
        <v>5474</v>
      </c>
      <c r="CR977" s="189" t="s">
        <v>5474</v>
      </c>
      <c r="CS977" s="99" t="s">
        <v>5474</v>
      </c>
      <c r="CT977" s="167" t="s">
        <v>5474</v>
      </c>
      <c r="CU977" s="43" t="s">
        <v>5474</v>
      </c>
      <c r="CV977" s="43" t="s">
        <v>5474</v>
      </c>
      <c r="CW977" s="43" t="s">
        <v>5474</v>
      </c>
      <c r="CX977" s="43" t="s">
        <v>5474</v>
      </c>
      <c r="CY977" s="43" t="s">
        <v>5474</v>
      </c>
      <c r="CZ977" s="43" t="s">
        <v>5474</v>
      </c>
      <c r="DA977" s="42" t="s">
        <v>5474</v>
      </c>
      <c r="DB977" s="42" t="s">
        <v>5474</v>
      </c>
      <c r="DC977" s="42" t="s">
        <v>5474</v>
      </c>
      <c r="DD977" s="42" t="s">
        <v>5474</v>
      </c>
      <c r="DE977" s="42" t="s">
        <v>5474</v>
      </c>
      <c r="DF977" s="42" t="s">
        <v>5474</v>
      </c>
      <c r="DG977" s="42" t="s">
        <v>5474</v>
      </c>
      <c r="DH977" s="42" t="s">
        <v>5474</v>
      </c>
    </row>
    <row r="978" spans="1:112">
      <c r="A978" s="22">
        <v>4999</v>
      </c>
      <c r="B978" s="7" t="s">
        <v>1050</v>
      </c>
      <c r="C978" s="21">
        <v>-0.14599999999999999</v>
      </c>
      <c r="D978" s="21">
        <v>-6.8500000000000005E-2</v>
      </c>
      <c r="E978" s="21">
        <v>-0.1426</v>
      </c>
      <c r="F978" s="21">
        <v>-9.5399999999999999E-2</v>
      </c>
      <c r="G978" s="21">
        <v>0.2382</v>
      </c>
      <c r="H978" s="21">
        <v>-0.59150000000000003</v>
      </c>
      <c r="I978" s="21">
        <v>-0.84819999999999995</v>
      </c>
      <c r="J978" s="21">
        <v>-0.58509999999999995</v>
      </c>
      <c r="K978" s="21">
        <v>-1.8800000000000001E-2</v>
      </c>
      <c r="L978" s="21">
        <v>-0.17280000000000001</v>
      </c>
      <c r="M978" s="21">
        <v>-3.3599999999999998E-2</v>
      </c>
      <c r="N978" s="21">
        <v>-5.3E-3</v>
      </c>
      <c r="O978" s="21">
        <v>-0.1749</v>
      </c>
      <c r="P978" s="21">
        <v>-6.1000000000000004E-3</v>
      </c>
      <c r="Q978" s="21">
        <v>4.0000000000000002E-4</v>
      </c>
      <c r="R978" s="21">
        <v>0</v>
      </c>
      <c r="S978" s="21">
        <v>0.12239999999999999</v>
      </c>
      <c r="T978" s="21">
        <v>9.7199999999999995E-2</v>
      </c>
      <c r="U978" s="10">
        <v>1</v>
      </c>
      <c r="V978" s="10">
        <v>4.25</v>
      </c>
      <c r="W978" s="7">
        <v>3.02</v>
      </c>
      <c r="X978" s="20">
        <v>0.6119</v>
      </c>
      <c r="Y978" s="75">
        <v>2020</v>
      </c>
      <c r="Z978" s="7">
        <v>3</v>
      </c>
      <c r="AA978" s="7">
        <v>0</v>
      </c>
      <c r="AB978" s="51">
        <v>-247</v>
      </c>
      <c r="AC978" s="51">
        <v>-22</v>
      </c>
      <c r="AD978" s="51"/>
      <c r="AE978" s="51"/>
      <c r="AF978" s="51">
        <v>-31</v>
      </c>
      <c r="AG978" s="51"/>
      <c r="AH978" s="20">
        <v>7.1999999999999998E-3</v>
      </c>
      <c r="AI978" s="7" t="s">
        <v>8493</v>
      </c>
      <c r="AJ978" s="67" t="s">
        <v>8494</v>
      </c>
      <c r="AK978" s="44">
        <v>-0.97468354430379767</v>
      </c>
      <c r="AL978" s="44">
        <v>-0.91666666666666741</v>
      </c>
      <c r="AM978" s="44">
        <v>0.81818181818181468</v>
      </c>
      <c r="AN978" s="25">
        <v>0.59547738693467334</v>
      </c>
      <c r="AO978" s="25">
        <v>0.18090452261306522</v>
      </c>
      <c r="AP978" s="215">
        <v>39.799999999999997</v>
      </c>
      <c r="AQ978" s="215" t="s">
        <v>8552</v>
      </c>
      <c r="AR978" s="44">
        <v>1.27226463104325E-2</v>
      </c>
      <c r="AS978" s="171" t="s">
        <v>7189</v>
      </c>
      <c r="AT978" s="171" t="s">
        <v>7367</v>
      </c>
      <c r="AU978" s="171" t="s">
        <v>7520</v>
      </c>
      <c r="AV978" s="7" t="s">
        <v>8470</v>
      </c>
      <c r="AW978" s="14" t="s">
        <v>7833</v>
      </c>
      <c r="AX978" s="49" t="s">
        <v>6337</v>
      </c>
      <c r="AY978" s="38" t="s">
        <v>6047</v>
      </c>
      <c r="AZ978" s="14" t="s">
        <v>6769</v>
      </c>
      <c r="BA978" s="49" t="s">
        <v>5967</v>
      </c>
      <c r="BB978" s="38" t="s">
        <v>6047</v>
      </c>
      <c r="BC978" s="7">
        <v>0.5</v>
      </c>
      <c r="BD978" s="14" t="s">
        <v>6152</v>
      </c>
      <c r="BE978" s="49" t="s">
        <v>5967</v>
      </c>
      <c r="BF978" s="38" t="s">
        <v>5971</v>
      </c>
      <c r="BG978" s="7">
        <v>1.4</v>
      </c>
      <c r="BH978" s="45">
        <v>225.61201616886245</v>
      </c>
      <c r="BI978" s="215" t="s">
        <v>8471</v>
      </c>
      <c r="BJ978" s="215" t="s">
        <v>8554</v>
      </c>
      <c r="BK978" s="7">
        <v>1.6</v>
      </c>
      <c r="BL978" s="25">
        <v>1.1435832274459866E-2</v>
      </c>
      <c r="BM978" s="20">
        <v>0.47287500000000005</v>
      </c>
      <c r="BN978" s="20">
        <v>0.53750000000000009</v>
      </c>
      <c r="BO978" s="20">
        <v>0.41999999999999993</v>
      </c>
      <c r="BP978" s="46">
        <v>9.3647058823529399</v>
      </c>
      <c r="BQ978" s="215" t="s">
        <v>8569</v>
      </c>
      <c r="BR978" s="79">
        <v>-7.7537688442210845E-2</v>
      </c>
      <c r="BS978" s="9">
        <v>6.9622107655142207E-2</v>
      </c>
      <c r="BT978" s="9">
        <v>6.9122517693603225E-2</v>
      </c>
      <c r="BU978" s="47" t="s">
        <v>5993</v>
      </c>
      <c r="BV978" s="47">
        <v>44378</v>
      </c>
      <c r="BW978" s="14" t="s">
        <v>5474</v>
      </c>
      <c r="BX978" s="83">
        <v>0.10695477386934688</v>
      </c>
      <c r="BY978" s="82">
        <v>3.6</v>
      </c>
      <c r="BZ978" s="46">
        <v>11.055555555555555</v>
      </c>
      <c r="CA978" s="48" t="s">
        <v>5474</v>
      </c>
      <c r="CB978" s="45">
        <v>-9830.5999999999985</v>
      </c>
      <c r="CC978" s="45">
        <v>-875.59999999999991</v>
      </c>
      <c r="CD978" s="45">
        <v>0</v>
      </c>
      <c r="CE978" s="45">
        <v>0</v>
      </c>
      <c r="CF978" s="14" t="s">
        <v>9474</v>
      </c>
      <c r="CG978" s="7" t="s">
        <v>8477</v>
      </c>
      <c r="CH978" s="215" t="s">
        <v>8478</v>
      </c>
      <c r="CI978" s="215" t="s">
        <v>8479</v>
      </c>
      <c r="CJ978" s="215" t="s">
        <v>8479</v>
      </c>
      <c r="CK978" s="43" t="s">
        <v>7303</v>
      </c>
      <c r="CL978" s="43" t="s">
        <v>8480</v>
      </c>
      <c r="CM978" s="43" t="s">
        <v>6898</v>
      </c>
      <c r="CN978" s="145">
        <v>-875.59999999999991</v>
      </c>
      <c r="CO978" s="145">
        <v>-9830.5999999999985</v>
      </c>
      <c r="CP978" s="148">
        <v>8979.3582435207245</v>
      </c>
      <c r="CQ978" s="189" t="s">
        <v>5474</v>
      </c>
      <c r="CR978" s="189" t="s">
        <v>5474</v>
      </c>
      <c r="CS978" s="99" t="s">
        <v>5474</v>
      </c>
      <c r="CT978" s="167" t="s">
        <v>5474</v>
      </c>
      <c r="CU978" s="43" t="s">
        <v>5474</v>
      </c>
      <c r="CV978" s="43" t="s">
        <v>5474</v>
      </c>
      <c r="CW978" s="43" t="s">
        <v>5474</v>
      </c>
      <c r="CX978" s="43" t="s">
        <v>5474</v>
      </c>
      <c r="CY978" s="43" t="s">
        <v>5474</v>
      </c>
      <c r="CZ978" s="43" t="s">
        <v>5474</v>
      </c>
      <c r="DA978" s="42" t="s">
        <v>5474</v>
      </c>
      <c r="DB978" s="42" t="s">
        <v>5474</v>
      </c>
      <c r="DC978" s="42" t="s">
        <v>5474</v>
      </c>
      <c r="DD978" s="42" t="s">
        <v>5474</v>
      </c>
      <c r="DE978" s="42" t="s">
        <v>5474</v>
      </c>
      <c r="DF978" s="42" t="s">
        <v>5474</v>
      </c>
      <c r="DG978" s="42" t="s">
        <v>5474</v>
      </c>
      <c r="DH978" s="42" t="s">
        <v>5474</v>
      </c>
    </row>
    <row r="979" spans="1:112">
      <c r="A979" s="22">
        <v>2614</v>
      </c>
      <c r="B979" s="7" t="s">
        <v>493</v>
      </c>
      <c r="C979" s="21">
        <v>4.58E-2</v>
      </c>
      <c r="D979" s="21">
        <v>0.1721</v>
      </c>
      <c r="E979" s="21">
        <v>1.55E-2</v>
      </c>
      <c r="F979" s="21">
        <v>6.7799999999999999E-2</v>
      </c>
      <c r="G979" s="21">
        <v>0.2122</v>
      </c>
      <c r="H979" s="21">
        <v>3.6</v>
      </c>
      <c r="I979" s="21">
        <v>14.333299999999999</v>
      </c>
      <c r="J979" s="21">
        <v>3.3077000000000001</v>
      </c>
      <c r="K979" s="21">
        <v>6.4500000000000002E-2</v>
      </c>
      <c r="L979" s="21">
        <v>5.1999999999999998E-3</v>
      </c>
      <c r="M979" s="21">
        <v>-3.2199999999999999E-2</v>
      </c>
      <c r="N979" s="21">
        <v>6.4299999999999996E-2</v>
      </c>
      <c r="O979" s="21">
        <v>7.4300000000000005E-2</v>
      </c>
      <c r="P979" s="21">
        <v>2.3E-3</v>
      </c>
      <c r="Q979" s="21">
        <v>8.0000000000000002E-3</v>
      </c>
      <c r="R979" s="21">
        <v>4.0000000000000002E-4</v>
      </c>
      <c r="S979" s="21">
        <v>0.14399999999999999</v>
      </c>
      <c r="T979" s="21">
        <v>8.9200000000000002E-2</v>
      </c>
      <c r="U979" s="10">
        <v>0.56000000000000005</v>
      </c>
      <c r="V979" s="10">
        <v>1.24</v>
      </c>
      <c r="W979" s="7">
        <v>0.56000000000000005</v>
      </c>
      <c r="X979" s="20">
        <v>0.87760000000000005</v>
      </c>
      <c r="Y979" s="75">
        <v>2020</v>
      </c>
      <c r="Z979" s="7">
        <v>0.8</v>
      </c>
      <c r="AA979" s="7">
        <v>0</v>
      </c>
      <c r="AB979" s="51">
        <v>1347</v>
      </c>
      <c r="AC979" s="51">
        <v>809</v>
      </c>
      <c r="AD979" s="51"/>
      <c r="AE979" s="51"/>
      <c r="AF979" s="51">
        <v>-226</v>
      </c>
      <c r="AG979" s="51">
        <v>-115</v>
      </c>
      <c r="AH979" s="20">
        <v>5.6599999999999998E-2</v>
      </c>
      <c r="AI979" s="7" t="s">
        <v>8467</v>
      </c>
      <c r="AJ979" s="67" t="s">
        <v>8494</v>
      </c>
      <c r="AK979" s="44">
        <v>-0.63268892794376097</v>
      </c>
      <c r="AL979" s="44">
        <v>-0.86622073578595316</v>
      </c>
      <c r="AM979" s="44">
        <v>0.8809523809523806</v>
      </c>
      <c r="AN979" s="25">
        <v>1.6118980169971673</v>
      </c>
      <c r="AO979" s="25">
        <v>0.4235127478753542</v>
      </c>
      <c r="AP979" s="215">
        <v>35.299999999999997</v>
      </c>
      <c r="AQ979" s="215" t="s">
        <v>8552</v>
      </c>
      <c r="AR979" s="44">
        <v>5.5306427503736898E-2</v>
      </c>
      <c r="AS979" s="171" t="s">
        <v>7422</v>
      </c>
      <c r="AT979" s="171" t="s">
        <v>7648</v>
      </c>
      <c r="AU979" s="171" t="s">
        <v>7604</v>
      </c>
      <c r="AV979" s="7" t="s">
        <v>8470</v>
      </c>
      <c r="AW979" s="14" t="s">
        <v>6157</v>
      </c>
      <c r="AX979" s="49" t="s">
        <v>6337</v>
      </c>
      <c r="AY979" s="38" t="s">
        <v>6047</v>
      </c>
      <c r="AZ979" s="14" t="s">
        <v>6546</v>
      </c>
      <c r="BA979" s="49" t="s">
        <v>5993</v>
      </c>
      <c r="BB979" s="38" t="s">
        <v>5993</v>
      </c>
      <c r="BC979" s="7">
        <v>0.4</v>
      </c>
      <c r="BD979" s="14" t="s">
        <v>6087</v>
      </c>
      <c r="BE979" s="49" t="s">
        <v>5960</v>
      </c>
      <c r="BF979" s="38" t="s">
        <v>5961</v>
      </c>
      <c r="BG979" s="7">
        <v>1</v>
      </c>
      <c r="BH979" s="45">
        <v>27142.556633990655</v>
      </c>
      <c r="BI979" s="215" t="s">
        <v>8592</v>
      </c>
      <c r="BJ979" s="215" t="s">
        <v>8520</v>
      </c>
      <c r="BK979" s="7">
        <v>1.2</v>
      </c>
      <c r="BL979" s="25">
        <v>5.5306427503736745E-2</v>
      </c>
      <c r="BM979" s="20">
        <v>0.67506250000000012</v>
      </c>
      <c r="BN979" s="20">
        <v>0.64000000000000012</v>
      </c>
      <c r="BO979" s="20">
        <v>0.70374999999999988</v>
      </c>
      <c r="BP979" s="46">
        <v>28.467741935483868</v>
      </c>
      <c r="BQ979" s="215" t="s">
        <v>8540</v>
      </c>
      <c r="BR979" s="79">
        <v>-0.47791501416430587</v>
      </c>
      <c r="BS979" s="9">
        <v>9.955781342038561E-3</v>
      </c>
      <c r="BT979" s="9">
        <v>1.6715106147451086E-2</v>
      </c>
      <c r="BU979" s="47" t="s">
        <v>5993</v>
      </c>
      <c r="BV979" s="47">
        <v>44302</v>
      </c>
      <c r="BW979" s="14" t="s">
        <v>9475</v>
      </c>
      <c r="BX979" s="83">
        <v>-0.37349801699716706</v>
      </c>
      <c r="BY979" s="82">
        <v>1.26</v>
      </c>
      <c r="BZ979" s="46">
        <v>28.015873015873012</v>
      </c>
      <c r="CA979" s="48" t="s">
        <v>8475</v>
      </c>
      <c r="CB979" s="45">
        <v>47549.1</v>
      </c>
      <c r="CC979" s="45">
        <v>28557.699999999997</v>
      </c>
      <c r="CD979" s="45">
        <v>0</v>
      </c>
      <c r="CE979" s="45">
        <v>0</v>
      </c>
      <c r="CF979" s="14" t="s">
        <v>9476</v>
      </c>
      <c r="CG979" s="7" t="s">
        <v>8477</v>
      </c>
      <c r="CH979" s="215" t="s">
        <v>8478</v>
      </c>
      <c r="CI979" s="215" t="s">
        <v>8479</v>
      </c>
      <c r="CJ979" s="215" t="s">
        <v>8479</v>
      </c>
      <c r="CK979" s="43" t="s">
        <v>6968</v>
      </c>
      <c r="CL979" s="43" t="s">
        <v>8480</v>
      </c>
      <c r="CM979" s="43" t="s">
        <v>6898</v>
      </c>
      <c r="CN979" s="145">
        <v>28557.699999999997</v>
      </c>
      <c r="CO979" s="145">
        <v>47549.1</v>
      </c>
      <c r="CP979" s="148">
        <v>958132.24917987001</v>
      </c>
      <c r="CQ979" s="189" t="s">
        <v>5474</v>
      </c>
      <c r="CR979" s="189" t="s">
        <v>5474</v>
      </c>
      <c r="CS979" s="99" t="s">
        <v>5474</v>
      </c>
      <c r="CT979" s="167" t="s">
        <v>8528</v>
      </c>
      <c r="CU979" s="43" t="s">
        <v>5474</v>
      </c>
      <c r="CV979" s="43" t="s">
        <v>5474</v>
      </c>
      <c r="CW979" s="43" t="s">
        <v>5474</v>
      </c>
      <c r="CX979" s="43" t="s">
        <v>5474</v>
      </c>
      <c r="CY979" s="43" t="s">
        <v>5474</v>
      </c>
      <c r="CZ979" s="43" t="s">
        <v>5474</v>
      </c>
      <c r="DA979" s="42" t="s">
        <v>5474</v>
      </c>
      <c r="DB979" s="42" t="s">
        <v>8528</v>
      </c>
      <c r="DC979" s="42" t="s">
        <v>5474</v>
      </c>
      <c r="DD979" s="42" t="s">
        <v>5474</v>
      </c>
      <c r="DE979" s="42" t="s">
        <v>5474</v>
      </c>
      <c r="DF979" s="42" t="s">
        <v>5474</v>
      </c>
      <c r="DG979" s="42" t="s">
        <v>5474</v>
      </c>
      <c r="DH979" s="42" t="s">
        <v>5474</v>
      </c>
    </row>
    <row r="980" spans="1:112">
      <c r="A980" s="22">
        <v>5011</v>
      </c>
      <c r="B980" s="7" t="s">
        <v>3393</v>
      </c>
      <c r="C980" s="21">
        <v>-0.1186</v>
      </c>
      <c r="D980" s="21">
        <v>0.81059999999999999</v>
      </c>
      <c r="E980" s="21">
        <v>-3.8600000000000002E-2</v>
      </c>
      <c r="F980" s="21">
        <v>0.47599999999999998</v>
      </c>
      <c r="G980" s="21">
        <v>2.2574000000000001</v>
      </c>
      <c r="H980" s="21">
        <v>7.5</v>
      </c>
      <c r="I980" s="21">
        <v>2.1206999999999998</v>
      </c>
      <c r="J980" s="21">
        <v>1.3741000000000001</v>
      </c>
      <c r="K980" s="21">
        <v>1.21E-2</v>
      </c>
      <c r="L980" s="21">
        <v>3.61E-2</v>
      </c>
      <c r="M980" s="21">
        <v>8.5800000000000001E-2</v>
      </c>
      <c r="N980" s="21">
        <v>2.3800000000000002E-2</v>
      </c>
      <c r="O980" s="21">
        <v>0.1168</v>
      </c>
      <c r="P980" s="21">
        <v>0.14000000000000001</v>
      </c>
      <c r="Q980" s="21">
        <v>5.8599999999999999E-2</v>
      </c>
      <c r="R980" s="21">
        <v>1.9900000000000001E-2</v>
      </c>
      <c r="S980" s="21">
        <v>-2.0500000000000001E-2</v>
      </c>
      <c r="T980" s="21">
        <v>-1.1000000000000001E-3</v>
      </c>
      <c r="U980" s="10">
        <v>0.55000000000000004</v>
      </c>
      <c r="V980" s="10">
        <v>0.48</v>
      </c>
      <c r="W980" s="7">
        <v>0.3</v>
      </c>
      <c r="X980" s="20">
        <v>0.69030000000000002</v>
      </c>
      <c r="Y980" s="75"/>
      <c r="Z980" s="7"/>
      <c r="AA980" s="7"/>
      <c r="AB980" s="51">
        <v>134</v>
      </c>
      <c r="AC980" s="51">
        <v>32</v>
      </c>
      <c r="AD980" s="51"/>
      <c r="AE980" s="51"/>
      <c r="AF980" s="51"/>
      <c r="AG980" s="51"/>
      <c r="AH980" s="20">
        <v>4.4999999999999997E-3</v>
      </c>
      <c r="AI980" s="7" t="s">
        <v>8467</v>
      </c>
      <c r="AJ980" s="67" t="s">
        <v>8494</v>
      </c>
      <c r="AK980" s="44">
        <v>-0.6775300171526587</v>
      </c>
      <c r="AL980" s="44">
        <v>-0.73544973544973546</v>
      </c>
      <c r="AM980" s="44">
        <v>1</v>
      </c>
      <c r="AN980" s="25">
        <v>1.0917602996254683</v>
      </c>
      <c r="AO980" s="25">
        <v>0.3539325842696629</v>
      </c>
      <c r="AP980" s="215">
        <v>26.7</v>
      </c>
      <c r="AQ980" s="215" t="s">
        <v>8552</v>
      </c>
      <c r="AR980" s="44">
        <v>2.2988505747126398E-2</v>
      </c>
      <c r="AS980" s="171" t="s">
        <v>7422</v>
      </c>
      <c r="AT980" s="171" t="s">
        <v>7174</v>
      </c>
      <c r="AU980" s="171" t="s">
        <v>7232</v>
      </c>
      <c r="AV980" s="7" t="s">
        <v>8470</v>
      </c>
      <c r="AW980" s="14" t="s">
        <v>7426</v>
      </c>
      <c r="AX980" s="49" t="s">
        <v>5981</v>
      </c>
      <c r="AY980" s="38" t="s">
        <v>6007</v>
      </c>
      <c r="AZ980" s="14" t="s">
        <v>6108</v>
      </c>
      <c r="BA980" s="49" t="s">
        <v>5993</v>
      </c>
      <c r="BB980" s="38" t="s">
        <v>5993</v>
      </c>
      <c r="BC980" s="7">
        <v>0.2</v>
      </c>
      <c r="BD980" s="14" t="s">
        <v>6118</v>
      </c>
      <c r="BE980" s="49" t="s">
        <v>5967</v>
      </c>
      <c r="BF980" s="38" t="s">
        <v>5971</v>
      </c>
      <c r="BG980" s="7">
        <v>0.7</v>
      </c>
      <c r="BH980" s="45">
        <v>168.32436342679327</v>
      </c>
      <c r="BI980" s="215" t="s">
        <v>8471</v>
      </c>
      <c r="BJ980" s="215" t="s">
        <v>8554</v>
      </c>
      <c r="BK980" s="7">
        <v>0.5</v>
      </c>
      <c r="BL980" s="25">
        <v>2.8901734104046242E-2</v>
      </c>
      <c r="BM980" s="20">
        <v>0.72575000000000001</v>
      </c>
      <c r="BN980" s="20">
        <v>0.745</v>
      </c>
      <c r="BO980" s="20">
        <v>0.71</v>
      </c>
      <c r="BP980" s="46">
        <v>55.625</v>
      </c>
      <c r="BQ980" s="215" t="s">
        <v>8540</v>
      </c>
      <c r="BR980" s="79">
        <v>-0.80609550561797749</v>
      </c>
      <c r="BS980" s="9">
        <v>5.3546304679423784E-3</v>
      </c>
      <c r="BT980" s="9">
        <v>0</v>
      </c>
      <c r="BU980" s="47" t="s">
        <v>5993</v>
      </c>
      <c r="BV980" s="47" t="s">
        <v>5993</v>
      </c>
      <c r="BW980" s="14" t="s">
        <v>5474</v>
      </c>
      <c r="BX980" s="83">
        <v>-0.76731460674157292</v>
      </c>
      <c r="BY980" s="82">
        <v>0.45000000000000007</v>
      </c>
      <c r="BZ980" s="46">
        <v>59.333333333333321</v>
      </c>
      <c r="CA980" s="48" t="s">
        <v>8475</v>
      </c>
      <c r="CB980" s="45">
        <v>3577.7999999999997</v>
      </c>
      <c r="CC980" s="45">
        <v>854.4</v>
      </c>
      <c r="CD980" s="45">
        <v>0</v>
      </c>
      <c r="CE980" s="45">
        <v>0</v>
      </c>
      <c r="CF980" s="14" t="s">
        <v>9477</v>
      </c>
      <c r="CG980" s="7" t="s">
        <v>8477</v>
      </c>
      <c r="CH980" s="215" t="s">
        <v>8478</v>
      </c>
      <c r="CI980" s="215" t="s">
        <v>8479</v>
      </c>
      <c r="CJ980" s="215" t="s">
        <v>8479</v>
      </c>
      <c r="CK980" s="43" t="s">
        <v>5474</v>
      </c>
      <c r="CL980" s="43" t="s">
        <v>8480</v>
      </c>
      <c r="CM980" s="43" t="s">
        <v>5474</v>
      </c>
      <c r="CN980" s="145">
        <v>854.4</v>
      </c>
      <c r="CO980" s="145">
        <v>3577.7999999999997</v>
      </c>
      <c r="CP980" s="148">
        <v>4494.2605034953804</v>
      </c>
      <c r="CQ980" s="189">
        <v>0.32584269662921345</v>
      </c>
      <c r="CR980" s="189">
        <v>0.72399999999999998</v>
      </c>
      <c r="CS980" s="99">
        <v>44729</v>
      </c>
      <c r="CT980" s="167" t="s">
        <v>5474</v>
      </c>
      <c r="CU980" s="43" t="s">
        <v>5474</v>
      </c>
      <c r="CV980" s="43" t="s">
        <v>5474</v>
      </c>
      <c r="CW980" s="43" t="s">
        <v>5474</v>
      </c>
      <c r="CX980" s="43" t="s">
        <v>5474</v>
      </c>
      <c r="CY980" s="43" t="s">
        <v>5474</v>
      </c>
      <c r="CZ980" s="43" t="s">
        <v>5474</v>
      </c>
      <c r="DA980" s="42" t="s">
        <v>5474</v>
      </c>
      <c r="DB980" s="42" t="s">
        <v>5474</v>
      </c>
      <c r="DC980" s="42" t="s">
        <v>5474</v>
      </c>
      <c r="DD980" s="42" t="s">
        <v>5474</v>
      </c>
      <c r="DE980" s="42" t="s">
        <v>5474</v>
      </c>
      <c r="DF980" s="42" t="s">
        <v>5474</v>
      </c>
      <c r="DG980" s="42" t="s">
        <v>5474</v>
      </c>
      <c r="DH980" s="42" t="s">
        <v>5474</v>
      </c>
    </row>
    <row r="981" spans="1:112">
      <c r="A981" s="22">
        <v>3090</v>
      </c>
      <c r="B981" s="7" t="s">
        <v>643</v>
      </c>
      <c r="C981" s="21">
        <v>4.5499999999999999E-2</v>
      </c>
      <c r="D981" s="21">
        <v>0.17630000000000001</v>
      </c>
      <c r="E981" s="21">
        <v>2.4E-2</v>
      </c>
      <c r="F981" s="21">
        <v>0.19270000000000001</v>
      </c>
      <c r="G981" s="21">
        <v>0.22639999999999999</v>
      </c>
      <c r="H981" s="21">
        <v>1.6E-2</v>
      </c>
      <c r="I981" s="21">
        <v>0.44319999999999998</v>
      </c>
      <c r="J981" s="21">
        <v>0.4824</v>
      </c>
      <c r="K981" s="21">
        <v>5.4999999999999997E-3</v>
      </c>
      <c r="L981" s="21">
        <v>1.4999999999999999E-2</v>
      </c>
      <c r="M981" s="21">
        <v>1.41E-2</v>
      </c>
      <c r="N981" s="21">
        <v>5.8999999999999999E-3</v>
      </c>
      <c r="O981" s="21">
        <v>9.7000000000000003E-3</v>
      </c>
      <c r="P981" s="21">
        <v>1.0500000000000001E-2</v>
      </c>
      <c r="Q981" s="21">
        <v>7.7999999999999996E-3</v>
      </c>
      <c r="R981" s="21">
        <v>4.4999999999999997E-3</v>
      </c>
      <c r="S981" s="21">
        <v>0.19420000000000001</v>
      </c>
      <c r="T981" s="21">
        <v>0.1022</v>
      </c>
      <c r="U981" s="10">
        <v>2.52</v>
      </c>
      <c r="V981" s="10">
        <v>4.18</v>
      </c>
      <c r="W981" s="7">
        <v>3.66</v>
      </c>
      <c r="X981" s="20">
        <v>0.88670000000000004</v>
      </c>
      <c r="Y981" s="75">
        <v>2020</v>
      </c>
      <c r="Z981" s="7">
        <v>3.1</v>
      </c>
      <c r="AA981" s="7">
        <v>0</v>
      </c>
      <c r="AB981" s="51">
        <v>-523</v>
      </c>
      <c r="AC981" s="51">
        <v>-111</v>
      </c>
      <c r="AD981" s="51"/>
      <c r="AE981" s="51"/>
      <c r="AF981" s="51">
        <v>-15</v>
      </c>
      <c r="AG981" s="51">
        <v>-8</v>
      </c>
      <c r="AH981" s="20">
        <v>4.4999999999999997E-3</v>
      </c>
      <c r="AI981" s="7" t="s">
        <v>8481</v>
      </c>
      <c r="AJ981" s="67" t="s">
        <v>8494</v>
      </c>
      <c r="AK981" s="44">
        <v>-0.59854014598540151</v>
      </c>
      <c r="AL981" s="44">
        <v>-0.78350515463917569</v>
      </c>
      <c r="AM981" s="44">
        <v>1</v>
      </c>
      <c r="AN981" s="25">
        <v>0.40452755905511822</v>
      </c>
      <c r="AO981" s="25">
        <v>0.19094488188976372</v>
      </c>
      <c r="AP981" s="215">
        <v>50.8</v>
      </c>
      <c r="AQ981" s="215" t="s">
        <v>8552</v>
      </c>
      <c r="AR981" s="44">
        <v>2.00803212851405E-2</v>
      </c>
      <c r="AS981" s="171" t="s">
        <v>7422</v>
      </c>
      <c r="AT981" s="171" t="s">
        <v>6979</v>
      </c>
      <c r="AU981" s="171" t="s">
        <v>6933</v>
      </c>
      <c r="AV981" s="7" t="s">
        <v>8470</v>
      </c>
      <c r="AW981" s="14" t="s">
        <v>6551</v>
      </c>
      <c r="AX981" s="49" t="s">
        <v>6009</v>
      </c>
      <c r="AY981" s="38" t="s">
        <v>6007</v>
      </c>
      <c r="AZ981" s="14" t="s">
        <v>6123</v>
      </c>
      <c r="BA981" s="49" t="s">
        <v>5967</v>
      </c>
      <c r="BB981" s="38" t="s">
        <v>6007</v>
      </c>
      <c r="BC981" s="7">
        <v>0.3</v>
      </c>
      <c r="BD981" s="14" t="s">
        <v>6081</v>
      </c>
      <c r="BE981" s="49" t="s">
        <v>5960</v>
      </c>
      <c r="BF981" s="38" t="s">
        <v>5961</v>
      </c>
      <c r="BG981" s="7">
        <v>0.4</v>
      </c>
      <c r="BH981" s="45">
        <v>397.22278805218247</v>
      </c>
      <c r="BI981" s="215" t="s">
        <v>8489</v>
      </c>
      <c r="BJ981" s="215" t="s">
        <v>8509</v>
      </c>
      <c r="BK981" s="7">
        <v>0.9</v>
      </c>
      <c r="BL981" s="25">
        <v>1.9057171514543544E-2</v>
      </c>
      <c r="BM981" s="20">
        <v>0.64650000000000007</v>
      </c>
      <c r="BN981" s="20">
        <v>0.65749999999999997</v>
      </c>
      <c r="BO981" s="20">
        <v>0.63749999999999996</v>
      </c>
      <c r="BP981" s="46">
        <v>12.153110047846891</v>
      </c>
      <c r="BQ981" s="215" t="s">
        <v>8558</v>
      </c>
      <c r="BR981" s="79">
        <v>0.28583136482939642</v>
      </c>
      <c r="BS981" s="9">
        <v>6.5812242476003702E-2</v>
      </c>
      <c r="BT981" s="9">
        <v>5.485273355594189E-2</v>
      </c>
      <c r="BU981" s="47" t="s">
        <v>5993</v>
      </c>
      <c r="BV981" s="47" t="s">
        <v>5993</v>
      </c>
      <c r="BW981" s="14" t="s">
        <v>8561</v>
      </c>
      <c r="BX981" s="83">
        <v>0.54299763779527577</v>
      </c>
      <c r="BY981" s="82">
        <v>4.42</v>
      </c>
      <c r="BZ981" s="46">
        <v>11.493212669683258</v>
      </c>
      <c r="CA981" s="48" t="s">
        <v>5474</v>
      </c>
      <c r="CB981" s="45">
        <v>-26568.399999999998</v>
      </c>
      <c r="CC981" s="45">
        <v>-5638.7999999999993</v>
      </c>
      <c r="CD981" s="45">
        <v>0</v>
      </c>
      <c r="CE981" s="45">
        <v>0</v>
      </c>
      <c r="CF981" s="14" t="s">
        <v>9478</v>
      </c>
      <c r="CG981" s="7" t="s">
        <v>8477</v>
      </c>
      <c r="CH981" s="215" t="s">
        <v>8498</v>
      </c>
      <c r="CI981" s="215" t="s">
        <v>8478</v>
      </c>
      <c r="CJ981" s="215" t="s">
        <v>8479</v>
      </c>
      <c r="CK981" s="43" t="s">
        <v>6887</v>
      </c>
      <c r="CL981" s="43" t="s">
        <v>5474</v>
      </c>
      <c r="CM981" s="43" t="s">
        <v>6898</v>
      </c>
      <c r="CN981" s="145">
        <v>-5638.7999999999993</v>
      </c>
      <c r="CO981" s="145">
        <v>-26568.399999999998</v>
      </c>
      <c r="CP981" s="148">
        <v>20178.917633050867</v>
      </c>
      <c r="CQ981" s="189" t="s">
        <v>5474</v>
      </c>
      <c r="CR981" s="189" t="s">
        <v>5474</v>
      </c>
      <c r="CS981" s="99" t="s">
        <v>5474</v>
      </c>
      <c r="CT981" s="167" t="s">
        <v>5474</v>
      </c>
      <c r="CU981" s="43" t="s">
        <v>5474</v>
      </c>
      <c r="CV981" s="43" t="s">
        <v>5474</v>
      </c>
      <c r="CW981" s="43" t="s">
        <v>5474</v>
      </c>
      <c r="CX981" s="43" t="s">
        <v>5474</v>
      </c>
      <c r="CY981" s="43" t="s">
        <v>5474</v>
      </c>
      <c r="CZ981" s="43" t="s">
        <v>5474</v>
      </c>
      <c r="DA981" s="42" t="s">
        <v>5474</v>
      </c>
      <c r="DB981" s="42" t="s">
        <v>5474</v>
      </c>
      <c r="DC981" s="42" t="s">
        <v>5474</v>
      </c>
      <c r="DD981" s="42" t="s">
        <v>5474</v>
      </c>
      <c r="DE981" s="42" t="s">
        <v>5474</v>
      </c>
      <c r="DF981" s="42" t="s">
        <v>5474</v>
      </c>
      <c r="DG981" s="42" t="s">
        <v>5474</v>
      </c>
      <c r="DH981" s="42" t="s">
        <v>5474</v>
      </c>
    </row>
    <row r="982" spans="1:112">
      <c r="A982" s="22">
        <v>2228</v>
      </c>
      <c r="B982" s="7" t="s">
        <v>303</v>
      </c>
      <c r="C982" s="21">
        <v>3.0499999999999999E-2</v>
      </c>
      <c r="D982" s="21">
        <v>0.312</v>
      </c>
      <c r="E982" s="21">
        <v>4.6100000000000002E-2</v>
      </c>
      <c r="F982" s="21">
        <v>7.6399999999999996E-2</v>
      </c>
      <c r="G982" s="21">
        <v>0.27939999999999998</v>
      </c>
      <c r="H982" s="21">
        <v>0.61180000000000001</v>
      </c>
      <c r="I982" s="21">
        <v>2.3563999999999998</v>
      </c>
      <c r="J982" s="21">
        <v>14.875</v>
      </c>
      <c r="K982" s="21">
        <v>-1.3899999999999999E-2</v>
      </c>
      <c r="L982" s="21">
        <v>0.13389999999999999</v>
      </c>
      <c r="M982" s="21">
        <v>1.2500000000000001E-2</v>
      </c>
      <c r="N982" s="21">
        <v>-3.7999999999999999E-2</v>
      </c>
      <c r="O982" s="21">
        <v>0.2051</v>
      </c>
      <c r="P982" s="21">
        <v>1.2E-2</v>
      </c>
      <c r="Q982" s="21">
        <v>-4.4999999999999997E-3</v>
      </c>
      <c r="R982" s="21">
        <v>-4.3E-3</v>
      </c>
      <c r="S982" s="21">
        <v>8.6699999999999999E-2</v>
      </c>
      <c r="T982" s="21">
        <v>0.17319999999999999</v>
      </c>
      <c r="U982" s="10">
        <v>2.2200000000000002</v>
      </c>
      <c r="V982" s="10">
        <v>3.69</v>
      </c>
      <c r="W982" s="7">
        <v>4.2077</v>
      </c>
      <c r="X982" s="20">
        <v>0.67549999999999999</v>
      </c>
      <c r="Y982" s="75">
        <v>2020</v>
      </c>
      <c r="Z982" s="7">
        <v>1.05</v>
      </c>
      <c r="AA982" s="7">
        <v>0</v>
      </c>
      <c r="AB982" s="51">
        <v>9</v>
      </c>
      <c r="AC982" s="51">
        <v>1</v>
      </c>
      <c r="AD982" s="51"/>
      <c r="AE982" s="51"/>
      <c r="AF982" s="51"/>
      <c r="AG982" s="51"/>
      <c r="AH982" s="20">
        <v>0</v>
      </c>
      <c r="AI982" s="7" t="s">
        <v>8467</v>
      </c>
      <c r="AJ982" s="67" t="s">
        <v>8494</v>
      </c>
      <c r="AK982" s="44">
        <v>-0.83035714285714235</v>
      </c>
      <c r="AL982" s="44">
        <v>-0.69767441860465051</v>
      </c>
      <c r="AM982" s="44">
        <v>1</v>
      </c>
      <c r="AN982" s="25">
        <v>0.32276657060518738</v>
      </c>
      <c r="AO982" s="25">
        <v>0.12391930835734881</v>
      </c>
      <c r="AP982" s="215">
        <v>69.400000000000006</v>
      </c>
      <c r="AQ982" s="215" t="s">
        <v>8552</v>
      </c>
      <c r="AR982" s="44">
        <v>1.01892285298398E-2</v>
      </c>
      <c r="AS982" s="171" t="s">
        <v>7422</v>
      </c>
      <c r="AT982" s="171" t="s">
        <v>7192</v>
      </c>
      <c r="AU982" s="171" t="s">
        <v>6893</v>
      </c>
      <c r="AV982" s="7" t="s">
        <v>8470</v>
      </c>
      <c r="AW982" s="14" t="s">
        <v>6551</v>
      </c>
      <c r="AX982" s="49" t="s">
        <v>6009</v>
      </c>
      <c r="AY982" s="38" t="s">
        <v>6007</v>
      </c>
      <c r="AZ982" s="14" t="s">
        <v>6123</v>
      </c>
      <c r="BA982" s="49" t="s">
        <v>5967</v>
      </c>
      <c r="BB982" s="38" t="s">
        <v>6007</v>
      </c>
      <c r="BC982" s="7">
        <v>0.4</v>
      </c>
      <c r="BD982" s="14" t="s">
        <v>6118</v>
      </c>
      <c r="BE982" s="49" t="s">
        <v>5960</v>
      </c>
      <c r="BF982" s="38" t="s">
        <v>5971</v>
      </c>
      <c r="BG982" s="7">
        <v>0.3</v>
      </c>
      <c r="BH982" s="45">
        <v>64.398140778542313</v>
      </c>
      <c r="BI982" s="215" t="s">
        <v>8495</v>
      </c>
      <c r="BJ982" s="215" t="s">
        <v>8554</v>
      </c>
      <c r="BK982" s="7">
        <v>0.8</v>
      </c>
      <c r="BL982" s="25">
        <v>5.7971014492754448E-3</v>
      </c>
      <c r="BM982" s="20">
        <v>0.70037499999999997</v>
      </c>
      <c r="BN982" s="20">
        <v>0.65500000000000003</v>
      </c>
      <c r="BO982" s="20">
        <v>0.73749999999999993</v>
      </c>
      <c r="BP982" s="46">
        <v>18.807588075880762</v>
      </c>
      <c r="BQ982" s="215" t="s">
        <v>8553</v>
      </c>
      <c r="BR982" s="79">
        <v>-0.36408261287223831</v>
      </c>
      <c r="BS982" s="9">
        <v>5.4461085646088536E-2</v>
      </c>
      <c r="BT982" s="9">
        <v>9.2257125785337735E-3</v>
      </c>
      <c r="BU982" s="47" t="s">
        <v>5993</v>
      </c>
      <c r="BV982" s="47" t="s">
        <v>5993</v>
      </c>
      <c r="BW982" s="14" t="s">
        <v>5474</v>
      </c>
      <c r="BX982" s="83">
        <v>-0.236899135446686</v>
      </c>
      <c r="BY982" s="82">
        <v>3.92</v>
      </c>
      <c r="BZ982" s="46">
        <v>17.704081632653065</v>
      </c>
      <c r="CA982" s="48" t="s">
        <v>8475</v>
      </c>
      <c r="CB982" s="45">
        <v>624.6</v>
      </c>
      <c r="CC982" s="45">
        <v>69.400000000000006</v>
      </c>
      <c r="CD982" s="45">
        <v>0</v>
      </c>
      <c r="CE982" s="45">
        <v>0</v>
      </c>
      <c r="CF982" s="14" t="s">
        <v>9479</v>
      </c>
      <c r="CG982" s="7" t="s">
        <v>8477</v>
      </c>
      <c r="CH982" s="215" t="s">
        <v>8498</v>
      </c>
      <c r="CI982" s="215" t="s">
        <v>8478</v>
      </c>
      <c r="CJ982" s="215" t="s">
        <v>8479</v>
      </c>
      <c r="CK982" s="43" t="s">
        <v>6887</v>
      </c>
      <c r="CL982" s="43" t="s">
        <v>5474</v>
      </c>
      <c r="CM982" s="43" t="s">
        <v>5474</v>
      </c>
      <c r="CN982" s="145">
        <v>69.400000000000006</v>
      </c>
      <c r="CO982" s="145">
        <v>624.6</v>
      </c>
      <c r="CP982" s="148">
        <v>4469.2309700308369</v>
      </c>
      <c r="CQ982" s="189">
        <v>-0.44942363112391925</v>
      </c>
      <c r="CR982" s="189">
        <v>0</v>
      </c>
      <c r="CS982" s="99">
        <v>44994</v>
      </c>
      <c r="CT982" s="167" t="s">
        <v>5474</v>
      </c>
      <c r="CU982" s="43" t="s">
        <v>5474</v>
      </c>
      <c r="CV982" s="43" t="s">
        <v>5474</v>
      </c>
      <c r="CW982" s="43" t="s">
        <v>5474</v>
      </c>
      <c r="CX982" s="43" t="s">
        <v>5474</v>
      </c>
      <c r="CY982" s="43" t="s">
        <v>5474</v>
      </c>
      <c r="CZ982" s="43" t="s">
        <v>5474</v>
      </c>
      <c r="DA982" s="42" t="s">
        <v>5474</v>
      </c>
      <c r="DB982" s="42" t="s">
        <v>5474</v>
      </c>
      <c r="DC982" s="42" t="s">
        <v>5474</v>
      </c>
      <c r="DD982" s="42" t="s">
        <v>5474</v>
      </c>
      <c r="DE982" s="42" t="s">
        <v>5474</v>
      </c>
      <c r="DF982" s="42" t="s">
        <v>5474</v>
      </c>
      <c r="DG982" s="42" t="s">
        <v>5474</v>
      </c>
      <c r="DH982" s="42" t="s">
        <v>5474</v>
      </c>
    </row>
    <row r="983" spans="1:112">
      <c r="A983" s="22">
        <v>8383</v>
      </c>
      <c r="B983" s="7" t="s">
        <v>1508</v>
      </c>
      <c r="C983" s="21">
        <v>0.39450000000000002</v>
      </c>
      <c r="D983" s="21">
        <v>0.44409999999999999</v>
      </c>
      <c r="E983" s="21">
        <v>0.27889999999999998</v>
      </c>
      <c r="F983" s="21">
        <v>0.5796</v>
      </c>
      <c r="G983" s="21">
        <v>-5.0000000000000001E-3</v>
      </c>
      <c r="H983" s="21">
        <v>0.3846</v>
      </c>
      <c r="I983" s="21">
        <v>-1.0999999999999999E-2</v>
      </c>
      <c r="J983" s="21">
        <v>-0.1799</v>
      </c>
      <c r="K983" s="21">
        <v>5.3E-3</v>
      </c>
      <c r="L983" s="21">
        <v>3.8E-3</v>
      </c>
      <c r="M983" s="21">
        <v>8.0000000000000004E-4</v>
      </c>
      <c r="N983" s="21">
        <v>1.5299999999999999E-2</v>
      </c>
      <c r="O983" s="21">
        <v>2E-3</v>
      </c>
      <c r="P983" s="21">
        <v>-1.0999999999999999E-2</v>
      </c>
      <c r="Q983" s="21">
        <v>-5.0000000000000001E-3</v>
      </c>
      <c r="R983" s="21">
        <v>-2.5999999999999999E-3</v>
      </c>
      <c r="S983" s="21">
        <v>0.1167</v>
      </c>
      <c r="T983" s="21">
        <v>8.0100000000000005E-2</v>
      </c>
      <c r="U983" s="10">
        <v>1.55</v>
      </c>
      <c r="V983" s="10">
        <v>2.41</v>
      </c>
      <c r="W983" s="7">
        <v>2.58</v>
      </c>
      <c r="X983" s="20">
        <v>0.82879999999999998</v>
      </c>
      <c r="Y983" s="75">
        <v>2020</v>
      </c>
      <c r="Z983" s="7">
        <v>2.5</v>
      </c>
      <c r="AA983" s="7">
        <v>0</v>
      </c>
      <c r="AB983" s="51">
        <v>-82</v>
      </c>
      <c r="AC983" s="51">
        <v>14</v>
      </c>
      <c r="AD983" s="51"/>
      <c r="AE983" s="51"/>
      <c r="AF983" s="51"/>
      <c r="AG983" s="51"/>
      <c r="AH983" s="20">
        <v>8.0000000000000004E-4</v>
      </c>
      <c r="AI983" s="7" t="s">
        <v>8493</v>
      </c>
      <c r="AJ983" s="67" t="s">
        <v>8494</v>
      </c>
      <c r="AK983" s="44">
        <v>-0.92129629629629617</v>
      </c>
      <c r="AL983" s="44">
        <v>-0.68518518518518501</v>
      </c>
      <c r="AM983" s="44">
        <v>0.75</v>
      </c>
      <c r="AN983" s="25">
        <v>0.28533685601056796</v>
      </c>
      <c r="AO983" s="25">
        <v>7.1334214002642074E-2</v>
      </c>
      <c r="AP983" s="215">
        <v>37.85</v>
      </c>
      <c r="AQ983" s="215" t="s">
        <v>8552</v>
      </c>
      <c r="AR983" s="44">
        <v>7.9893475366178395E-3</v>
      </c>
      <c r="AS983" s="171" t="s">
        <v>7407</v>
      </c>
      <c r="AT983" s="171" t="s">
        <v>6902</v>
      </c>
      <c r="AU983" s="171" t="s">
        <v>7067</v>
      </c>
      <c r="AV983" s="7" t="s">
        <v>8470</v>
      </c>
      <c r="AW983" s="14" t="s">
        <v>6054</v>
      </c>
      <c r="AX983" s="49" t="s">
        <v>6009</v>
      </c>
      <c r="AY983" s="38" t="s">
        <v>6007</v>
      </c>
      <c r="AZ983" s="14" t="s">
        <v>6123</v>
      </c>
      <c r="BA983" s="49" t="s">
        <v>5967</v>
      </c>
      <c r="BB983" s="38" t="s">
        <v>6007</v>
      </c>
      <c r="BC983" s="7">
        <v>0.2</v>
      </c>
      <c r="BD983" s="14" t="s">
        <v>6118</v>
      </c>
      <c r="BE983" s="49" t="s">
        <v>5967</v>
      </c>
      <c r="BF983" s="38" t="s">
        <v>5971</v>
      </c>
      <c r="BG983" s="7">
        <v>0.4</v>
      </c>
      <c r="BH983" s="45">
        <v>166.58262037905178</v>
      </c>
      <c r="BI983" s="215" t="s">
        <v>8471</v>
      </c>
      <c r="BJ983" s="215" t="s">
        <v>8554</v>
      </c>
      <c r="BK983" s="7">
        <v>1.6</v>
      </c>
      <c r="BL983" s="25">
        <v>7.9893475366179575E-3</v>
      </c>
      <c r="BM983" s="20">
        <v>0.68725000000000003</v>
      </c>
      <c r="BN983" s="20">
        <v>0.8</v>
      </c>
      <c r="BO983" s="20">
        <v>0.59499999999999997</v>
      </c>
      <c r="BP983" s="46">
        <v>15.705394190871369</v>
      </c>
      <c r="BQ983" s="215" t="s">
        <v>8569</v>
      </c>
      <c r="BR983" s="79">
        <v>3.6107441655657373E-3</v>
      </c>
      <c r="BS983" s="9">
        <v>6.1951388866544388E-2</v>
      </c>
      <c r="BT983" s="9">
        <v>5.9850075210612586E-2</v>
      </c>
      <c r="BU983" s="47">
        <v>44399</v>
      </c>
      <c r="BV983" s="47" t="s">
        <v>5993</v>
      </c>
      <c r="BW983" s="14" t="s">
        <v>5474</v>
      </c>
      <c r="BX983" s="83">
        <v>0.20433289299867885</v>
      </c>
      <c r="BY983" s="82">
        <v>2.75</v>
      </c>
      <c r="BZ983" s="46">
        <v>13.763636363636364</v>
      </c>
      <c r="CA983" s="48" t="s">
        <v>8475</v>
      </c>
      <c r="CB983" s="45">
        <v>-3103.7000000000003</v>
      </c>
      <c r="CC983" s="45">
        <v>529.9</v>
      </c>
      <c r="CD983" s="45">
        <v>0</v>
      </c>
      <c r="CE983" s="45">
        <v>0</v>
      </c>
      <c r="CF983" s="14" t="s">
        <v>9480</v>
      </c>
      <c r="CG983" s="7" t="s">
        <v>8477</v>
      </c>
      <c r="CH983" s="215" t="s">
        <v>8498</v>
      </c>
      <c r="CI983" s="215" t="s">
        <v>8478</v>
      </c>
      <c r="CJ983" s="215" t="s">
        <v>8479</v>
      </c>
      <c r="CK983" s="43" t="s">
        <v>6951</v>
      </c>
      <c r="CL983" s="43" t="s">
        <v>5474</v>
      </c>
      <c r="CM983" s="43" t="s">
        <v>6898</v>
      </c>
      <c r="CN983" s="145">
        <v>529.9</v>
      </c>
      <c r="CO983" s="145">
        <v>-3103.7000000000003</v>
      </c>
      <c r="CP983" s="148">
        <v>6305.1521813471099</v>
      </c>
      <c r="CQ983" s="189" t="s">
        <v>5474</v>
      </c>
      <c r="CR983" s="189" t="s">
        <v>5474</v>
      </c>
      <c r="CS983" s="99" t="s">
        <v>5474</v>
      </c>
      <c r="CT983" s="167" t="s">
        <v>5474</v>
      </c>
      <c r="CU983" s="43" t="s">
        <v>5474</v>
      </c>
      <c r="CV983" s="43" t="s">
        <v>5474</v>
      </c>
      <c r="CW983" s="43" t="s">
        <v>5474</v>
      </c>
      <c r="CX983" s="43" t="s">
        <v>5474</v>
      </c>
      <c r="CY983" s="43" t="s">
        <v>5474</v>
      </c>
      <c r="CZ983" s="43" t="s">
        <v>5474</v>
      </c>
      <c r="DA983" s="42" t="s">
        <v>5474</v>
      </c>
      <c r="DB983" s="42" t="s">
        <v>5474</v>
      </c>
      <c r="DC983" s="42" t="s">
        <v>5474</v>
      </c>
      <c r="DD983" s="42" t="s">
        <v>5474</v>
      </c>
      <c r="DE983" s="42" t="s">
        <v>5474</v>
      </c>
      <c r="DF983" s="42" t="s">
        <v>5474</v>
      </c>
      <c r="DG983" s="42" t="s">
        <v>5474</v>
      </c>
      <c r="DH983" s="42" t="s">
        <v>5474</v>
      </c>
    </row>
    <row r="984" spans="1:112">
      <c r="A984" s="22">
        <v>5904</v>
      </c>
      <c r="B984" s="7" t="s">
        <v>1192</v>
      </c>
      <c r="C984" s="21">
        <v>0.23419999999999999</v>
      </c>
      <c r="D984" s="21">
        <v>-0.20910000000000001</v>
      </c>
      <c r="E984" s="21">
        <v>7.0000000000000001E-3</v>
      </c>
      <c r="F984" s="21">
        <v>-0.19800000000000001</v>
      </c>
      <c r="G984" s="21">
        <v>-2.8E-3</v>
      </c>
      <c r="H984" s="21">
        <v>-0.53059999999999996</v>
      </c>
      <c r="I984" s="21">
        <v>-0.2868</v>
      </c>
      <c r="J984" s="21">
        <v>-3.3E-3</v>
      </c>
      <c r="K984" s="21">
        <v>-1.4999999999999999E-2</v>
      </c>
      <c r="L984" s="21">
        <v>1.1599999999999999E-2</v>
      </c>
      <c r="M984" s="21">
        <v>7.7000000000000002E-3</v>
      </c>
      <c r="N984" s="21">
        <v>-7.3999999999999996E-2</v>
      </c>
      <c r="O984" s="21">
        <v>-2.63E-2</v>
      </c>
      <c r="P984" s="21">
        <v>1.6999999999999999E-3</v>
      </c>
      <c r="Q984" s="21">
        <v>1.6999999999999999E-3</v>
      </c>
      <c r="R984" s="21">
        <v>-5.5999999999999999E-3</v>
      </c>
      <c r="S984" s="21">
        <v>0.4335</v>
      </c>
      <c r="T984" s="21">
        <v>0.17150000000000001</v>
      </c>
      <c r="U984" s="10">
        <v>9.11</v>
      </c>
      <c r="V984" s="10">
        <v>21.57</v>
      </c>
      <c r="W984" s="7">
        <v>15.13</v>
      </c>
      <c r="X984" s="20">
        <v>0.88790000000000002</v>
      </c>
      <c r="Y984" s="75">
        <v>2020</v>
      </c>
      <c r="Z984" s="7">
        <v>18.7</v>
      </c>
      <c r="AA984" s="7">
        <v>0.3</v>
      </c>
      <c r="AB984" s="51">
        <v>-362</v>
      </c>
      <c r="AC984" s="51">
        <v>-90</v>
      </c>
      <c r="AD984" s="51"/>
      <c r="AE984" s="51"/>
      <c r="AF984" s="51">
        <v>-3</v>
      </c>
      <c r="AG984" s="51"/>
      <c r="AH984" s="20">
        <v>0</v>
      </c>
      <c r="AI984" s="7" t="s">
        <v>8493</v>
      </c>
      <c r="AJ984" s="67" t="s">
        <v>8494</v>
      </c>
      <c r="AK984" s="44">
        <v>-0.86301369863013699</v>
      </c>
      <c r="AL984" s="44">
        <v>-0.86746987951807231</v>
      </c>
      <c r="AM984" s="44">
        <v>-0.83333333333333337</v>
      </c>
      <c r="AN984" s="25">
        <v>0.27547169811320754</v>
      </c>
      <c r="AO984" s="25">
        <v>0.15660377358490565</v>
      </c>
      <c r="AP984" s="215">
        <v>530</v>
      </c>
      <c r="AQ984" s="215" t="s">
        <v>8552</v>
      </c>
      <c r="AR984" s="44">
        <v>1.89035916824196E-3</v>
      </c>
      <c r="AS984" s="171" t="s">
        <v>7407</v>
      </c>
      <c r="AT984" s="171" t="s">
        <v>7264</v>
      </c>
      <c r="AU984" s="171" t="s">
        <v>7012</v>
      </c>
      <c r="AV984" s="7" t="s">
        <v>5474</v>
      </c>
      <c r="AW984" s="14" t="s">
        <v>8170</v>
      </c>
      <c r="AX984" s="49" t="s">
        <v>6337</v>
      </c>
      <c r="AY984" s="38" t="s">
        <v>6047</v>
      </c>
      <c r="AZ984" s="14" t="s">
        <v>6123</v>
      </c>
      <c r="BA984" s="49" t="s">
        <v>5967</v>
      </c>
      <c r="BB984" s="38" t="s">
        <v>5971</v>
      </c>
      <c r="BC984" s="7">
        <v>0.7</v>
      </c>
      <c r="BD984" s="14" t="s">
        <v>6014</v>
      </c>
      <c r="BE984" s="49" t="s">
        <v>5967</v>
      </c>
      <c r="BF984" s="38" t="s">
        <v>5971</v>
      </c>
      <c r="BG984" s="7">
        <v>0.5</v>
      </c>
      <c r="BH984" s="45">
        <v>140.5453461108323</v>
      </c>
      <c r="BI984" s="215" t="s">
        <v>8495</v>
      </c>
      <c r="BJ984" s="215" t="s">
        <v>8509</v>
      </c>
      <c r="BK984" s="7">
        <v>0.9</v>
      </c>
      <c r="BL984" s="25">
        <v>1.890359168241966E-3</v>
      </c>
      <c r="BM984" s="20">
        <v>0.55100000000000005</v>
      </c>
      <c r="BN984" s="20">
        <v>0.54</v>
      </c>
      <c r="BO984" s="20">
        <v>0.55999999999999994</v>
      </c>
      <c r="BP984" s="46">
        <v>24.571163653222069</v>
      </c>
      <c r="BQ984" s="215" t="s">
        <v>8569</v>
      </c>
      <c r="BR984" s="79">
        <v>-0.4524616666666666</v>
      </c>
      <c r="BS984" s="9">
        <v>2.2565163604235883E-2</v>
      </c>
      <c r="BT984" s="9">
        <v>5.9087357824650244E-2</v>
      </c>
      <c r="BU984" s="47" t="s">
        <v>5993</v>
      </c>
      <c r="BV984" s="47" t="s">
        <v>5993</v>
      </c>
      <c r="BW984" s="14" t="s">
        <v>5474</v>
      </c>
      <c r="BX984" s="83">
        <v>-0.34295400000000004</v>
      </c>
      <c r="BY984" s="82">
        <v>19.61</v>
      </c>
      <c r="BZ984" s="46">
        <v>27.027027027027028</v>
      </c>
      <c r="CA984" s="48" t="s">
        <v>5474</v>
      </c>
      <c r="CB984" s="45">
        <v>-191860</v>
      </c>
      <c r="CC984" s="45">
        <v>-47700</v>
      </c>
      <c r="CD984" s="45">
        <v>0</v>
      </c>
      <c r="CE984" s="45">
        <v>0</v>
      </c>
      <c r="CF984" s="14" t="s">
        <v>9481</v>
      </c>
      <c r="CG984" s="7" t="s">
        <v>8556</v>
      </c>
      <c r="CH984" s="215" t="s">
        <v>8478</v>
      </c>
      <c r="CI984" s="215" t="s">
        <v>8478</v>
      </c>
      <c r="CJ984" s="215" t="s">
        <v>8523</v>
      </c>
      <c r="CK984" s="43" t="s">
        <v>6887</v>
      </c>
      <c r="CL984" s="43" t="s">
        <v>8480</v>
      </c>
      <c r="CM984" s="43" t="s">
        <v>5474</v>
      </c>
      <c r="CN984" s="145">
        <v>-47700</v>
      </c>
      <c r="CO984" s="145">
        <v>-191860</v>
      </c>
      <c r="CP984" s="148">
        <v>74489.033438741113</v>
      </c>
      <c r="CQ984" s="189" t="s">
        <v>5474</v>
      </c>
      <c r="CR984" s="189" t="s">
        <v>5474</v>
      </c>
      <c r="CS984" s="99" t="s">
        <v>5474</v>
      </c>
      <c r="CT984" s="167" t="s">
        <v>5474</v>
      </c>
      <c r="CU984" s="43" t="s">
        <v>5474</v>
      </c>
      <c r="CV984" s="43" t="s">
        <v>5474</v>
      </c>
      <c r="CW984" s="43" t="s">
        <v>5474</v>
      </c>
      <c r="CX984" s="43" t="s">
        <v>5474</v>
      </c>
      <c r="CY984" s="43" t="s">
        <v>5474</v>
      </c>
      <c r="CZ984" s="43" t="s">
        <v>5474</v>
      </c>
      <c r="DA984" s="42" t="s">
        <v>5474</v>
      </c>
      <c r="DB984" s="42" t="s">
        <v>5474</v>
      </c>
      <c r="DC984" s="42" t="s">
        <v>5474</v>
      </c>
      <c r="DD984" s="42" t="s">
        <v>5474</v>
      </c>
      <c r="DE984" s="42" t="s">
        <v>5474</v>
      </c>
      <c r="DF984" s="42" t="s">
        <v>5474</v>
      </c>
      <c r="DG984" s="42" t="s">
        <v>5474</v>
      </c>
      <c r="DH984" s="42" t="s">
        <v>5474</v>
      </c>
    </row>
    <row r="985" spans="1:112">
      <c r="A985" s="22">
        <v>6432</v>
      </c>
      <c r="B985" s="7" t="s">
        <v>1373</v>
      </c>
      <c r="C985" s="21">
        <v>4.5900000000000003E-2</v>
      </c>
      <c r="D985" s="21">
        <v>0.2515</v>
      </c>
      <c r="E985" s="21">
        <v>-3.6700000000000003E-2</v>
      </c>
      <c r="F985" s="21">
        <v>0.2147</v>
      </c>
      <c r="G985" s="21">
        <v>0.3548</v>
      </c>
      <c r="H985" s="21">
        <v>0.24</v>
      </c>
      <c r="I985" s="21">
        <v>-2.1100000000000001E-2</v>
      </c>
      <c r="J985" s="21">
        <v>0.23530000000000001</v>
      </c>
      <c r="K985" s="21">
        <v>-3.7900000000000003E-2</v>
      </c>
      <c r="L985" s="21">
        <v>-3.1899999999999998E-2</v>
      </c>
      <c r="M985" s="21">
        <v>7.3000000000000001E-3</v>
      </c>
      <c r="N985" s="21">
        <v>-4.8999999999999998E-3</v>
      </c>
      <c r="O985" s="21">
        <v>-1.06E-2</v>
      </c>
      <c r="P985" s="21">
        <v>3.1600000000000003E-2</v>
      </c>
      <c r="Q985" s="21">
        <v>6.4000000000000003E-3</v>
      </c>
      <c r="R985" s="21">
        <v>5.5999999999999999E-3</v>
      </c>
      <c r="S985" s="21">
        <v>3.3099999999999997E-2</v>
      </c>
      <c r="T985" s="21">
        <v>3.49E-2</v>
      </c>
      <c r="U985" s="10">
        <v>1.68</v>
      </c>
      <c r="V985" s="10">
        <v>3.24</v>
      </c>
      <c r="W985" s="7">
        <v>1.2492000000000001</v>
      </c>
      <c r="X985" s="20">
        <v>0.65029999999999999</v>
      </c>
      <c r="Y985" s="75">
        <v>2020</v>
      </c>
      <c r="Z985" s="7">
        <v>1.5703</v>
      </c>
      <c r="AA985" s="7">
        <v>0</v>
      </c>
      <c r="AB985" s="51">
        <v>-41</v>
      </c>
      <c r="AC985" s="51">
        <v>-15</v>
      </c>
      <c r="AD985" s="51"/>
      <c r="AE985" s="51"/>
      <c r="AF985" s="51"/>
      <c r="AG985" s="51"/>
      <c r="AH985" s="20">
        <v>3.2000000000000002E-3</v>
      </c>
      <c r="AI985" s="7" t="s">
        <v>8467</v>
      </c>
      <c r="AJ985" s="67" t="s">
        <v>8494</v>
      </c>
      <c r="AK985" s="44">
        <v>-0.61031518624641812</v>
      </c>
      <c r="AL985" s="44">
        <v>-0.82499999999999984</v>
      </c>
      <c r="AM985" s="44">
        <v>0.91304347826086873</v>
      </c>
      <c r="AN985" s="25">
        <v>0.44629156010230187</v>
      </c>
      <c r="AO985" s="25">
        <v>0.30690537084398978</v>
      </c>
      <c r="AP985" s="215">
        <v>39.1</v>
      </c>
      <c r="AQ985" s="215" t="s">
        <v>8552</v>
      </c>
      <c r="AR985" s="44">
        <v>3.1662269129287601E-2</v>
      </c>
      <c r="AS985" s="171" t="s">
        <v>7246</v>
      </c>
      <c r="AT985" s="171" t="s">
        <v>7180</v>
      </c>
      <c r="AU985" s="171" t="s">
        <v>6930</v>
      </c>
      <c r="AV985" s="7" t="s">
        <v>8470</v>
      </c>
      <c r="AW985" s="14" t="s">
        <v>6157</v>
      </c>
      <c r="AX985" s="49" t="s">
        <v>6009</v>
      </c>
      <c r="AY985" s="38" t="s">
        <v>6007</v>
      </c>
      <c r="AZ985" s="14" t="s">
        <v>6123</v>
      </c>
      <c r="BA985" s="49" t="s">
        <v>5967</v>
      </c>
      <c r="BB985" s="38" t="s">
        <v>5971</v>
      </c>
      <c r="BC985" s="7">
        <v>0.4</v>
      </c>
      <c r="BD985" s="14" t="s">
        <v>6102</v>
      </c>
      <c r="BE985" s="49" t="s">
        <v>5960</v>
      </c>
      <c r="BF985" s="38" t="s">
        <v>5961</v>
      </c>
      <c r="BG985" s="7">
        <v>0.5</v>
      </c>
      <c r="BH985" s="45">
        <v>203.00994438231331</v>
      </c>
      <c r="BI985" s="215" t="s">
        <v>8471</v>
      </c>
      <c r="BJ985" s="215" t="s">
        <v>8554</v>
      </c>
      <c r="BK985" s="7">
        <v>1.2</v>
      </c>
      <c r="BL985" s="25">
        <v>2.7595269382391704E-2</v>
      </c>
      <c r="BM985" s="20">
        <v>0.65062500000000001</v>
      </c>
      <c r="BN985" s="20">
        <v>0.68499999999999994</v>
      </c>
      <c r="BO985" s="20">
        <v>0.62249999999999994</v>
      </c>
      <c r="BP985" s="46">
        <v>12.0679012345679</v>
      </c>
      <c r="BQ985" s="215" t="s">
        <v>8560</v>
      </c>
      <c r="BR985" s="79">
        <v>-6.3080136402387257E-2</v>
      </c>
      <c r="BS985" s="9">
        <v>2.5947058810816159E-2</v>
      </c>
      <c r="BT985" s="9">
        <v>3.4111572619867081E-2</v>
      </c>
      <c r="BU985" s="47" t="s">
        <v>5993</v>
      </c>
      <c r="BV985" s="47" t="s">
        <v>5993</v>
      </c>
      <c r="BW985" s="14" t="s">
        <v>5474</v>
      </c>
      <c r="BX985" s="83">
        <v>0.12430383631713526</v>
      </c>
      <c r="BY985" s="82">
        <v>3.38</v>
      </c>
      <c r="BZ985" s="46">
        <v>11.568047337278108</v>
      </c>
      <c r="CA985" s="48" t="s">
        <v>5474</v>
      </c>
      <c r="CB985" s="45">
        <v>-1603.1000000000001</v>
      </c>
      <c r="CC985" s="45">
        <v>-586.5</v>
      </c>
      <c r="CD985" s="45">
        <v>0</v>
      </c>
      <c r="CE985" s="45">
        <v>0</v>
      </c>
      <c r="CF985" s="14" t="s">
        <v>9482</v>
      </c>
      <c r="CG985" s="7" t="s">
        <v>8477</v>
      </c>
      <c r="CH985" s="215" t="s">
        <v>8478</v>
      </c>
      <c r="CI985" s="215" t="s">
        <v>8478</v>
      </c>
      <c r="CJ985" s="215" t="s">
        <v>8479</v>
      </c>
      <c r="CK985" s="43" t="s">
        <v>5474</v>
      </c>
      <c r="CL985" s="43" t="s">
        <v>5474</v>
      </c>
      <c r="CM985" s="43" t="s">
        <v>6898</v>
      </c>
      <c r="CN985" s="145">
        <v>-586.5</v>
      </c>
      <c r="CO985" s="145">
        <v>-1603.1000000000001</v>
      </c>
      <c r="CP985" s="148">
        <v>7937.6888253484503</v>
      </c>
      <c r="CQ985" s="189">
        <v>0.40971867007672641</v>
      </c>
      <c r="CR985" s="189">
        <v>0.9325</v>
      </c>
      <c r="CS985" s="99">
        <v>44442</v>
      </c>
      <c r="CT985" s="167" t="s">
        <v>5474</v>
      </c>
      <c r="CU985" s="43" t="s">
        <v>5474</v>
      </c>
      <c r="CV985" s="43" t="s">
        <v>5474</v>
      </c>
      <c r="CW985" s="43" t="s">
        <v>5474</v>
      </c>
      <c r="CX985" s="43" t="s">
        <v>5474</v>
      </c>
      <c r="CY985" s="43" t="s">
        <v>5474</v>
      </c>
      <c r="CZ985" s="43" t="s">
        <v>5474</v>
      </c>
      <c r="DA985" s="42" t="s">
        <v>5474</v>
      </c>
      <c r="DB985" s="42" t="s">
        <v>5474</v>
      </c>
      <c r="DC985" s="42" t="s">
        <v>5474</v>
      </c>
      <c r="DD985" s="42" t="s">
        <v>5474</v>
      </c>
      <c r="DE985" s="42" t="s">
        <v>5474</v>
      </c>
      <c r="DF985" s="42" t="s">
        <v>5474</v>
      </c>
      <c r="DG985" s="42" t="s">
        <v>5474</v>
      </c>
      <c r="DH985" s="42" t="s">
        <v>5474</v>
      </c>
    </row>
    <row r="986" spans="1:112">
      <c r="A986" s="22">
        <v>1101</v>
      </c>
      <c r="B986" s="7" t="s">
        <v>13</v>
      </c>
      <c r="C986" s="21">
        <v>-1.9E-2</v>
      </c>
      <c r="D986" s="21">
        <v>-0.18260000000000001</v>
      </c>
      <c r="E986" s="21">
        <v>-0.1081</v>
      </c>
      <c r="F986" s="21">
        <v>-0.16270000000000001</v>
      </c>
      <c r="G986" s="21">
        <v>-5.4300000000000001E-2</v>
      </c>
      <c r="H986" s="21">
        <v>1.1754</v>
      </c>
      <c r="I986" s="21">
        <v>-0.1079</v>
      </c>
      <c r="J986" s="21">
        <v>-6.7000000000000004E-2</v>
      </c>
      <c r="K986" s="21">
        <v>5.6899999999999999E-2</v>
      </c>
      <c r="L986" s="21">
        <v>-4.9500000000000002E-2</v>
      </c>
      <c r="M986" s="21">
        <v>1.2999999999999999E-3</v>
      </c>
      <c r="N986" s="21">
        <v>6.08E-2</v>
      </c>
      <c r="O986" s="21">
        <v>-5.4399999999999997E-2</v>
      </c>
      <c r="P986" s="21">
        <v>-6.0000000000000001E-3</v>
      </c>
      <c r="Q986" s="21">
        <v>4.0000000000000002E-4</v>
      </c>
      <c r="R986" s="21">
        <v>-1E-4</v>
      </c>
      <c r="S986" s="21">
        <v>0.1026</v>
      </c>
      <c r="T986" s="21">
        <v>6.2899999999999998E-2</v>
      </c>
      <c r="U986" s="10">
        <v>1.81</v>
      </c>
      <c r="V986" s="10">
        <v>4.28</v>
      </c>
      <c r="W986" s="7">
        <v>2.8651</v>
      </c>
      <c r="X986" s="20">
        <v>0.83150000000000002</v>
      </c>
      <c r="Y986" s="75">
        <v>2020</v>
      </c>
      <c r="Z986" s="7">
        <v>3.3681000000000001</v>
      </c>
      <c r="AA986" s="7">
        <v>0</v>
      </c>
      <c r="AB986" s="51">
        <v>-11957</v>
      </c>
      <c r="AC986" s="51">
        <v>450</v>
      </c>
      <c r="AD986" s="51">
        <v>-2902</v>
      </c>
      <c r="AE986" s="51">
        <v>43</v>
      </c>
      <c r="AF986" s="51">
        <v>2120</v>
      </c>
      <c r="AG986" s="51">
        <v>274</v>
      </c>
      <c r="AH986" s="20">
        <v>2.5700000000000001E-2</v>
      </c>
      <c r="AI986" s="7" t="s">
        <v>8467</v>
      </c>
      <c r="AJ986" s="67" t="s">
        <v>8494</v>
      </c>
      <c r="AK986" s="44">
        <v>-0.62299465240641727</v>
      </c>
      <c r="AL986" s="44">
        <v>-0.84180790960452001</v>
      </c>
      <c r="AM986" s="44">
        <v>0.7142857142857113</v>
      </c>
      <c r="AN986" s="25">
        <v>0.39744952178533483</v>
      </c>
      <c r="AO986" s="25">
        <v>0.18809776833156222</v>
      </c>
      <c r="AP986" s="215">
        <v>47.05</v>
      </c>
      <c r="AQ986" s="215" t="s">
        <v>8552</v>
      </c>
      <c r="AR986" s="44">
        <v>6.4171122994652399E-3</v>
      </c>
      <c r="AS986" s="171" t="s">
        <v>7175</v>
      </c>
      <c r="AT986" s="171" t="s">
        <v>7809</v>
      </c>
      <c r="AU986" s="171" t="s">
        <v>7067</v>
      </c>
      <c r="AV986" s="7" t="s">
        <v>8470</v>
      </c>
      <c r="AW986" s="14" t="s">
        <v>6028</v>
      </c>
      <c r="AX986" s="49" t="s">
        <v>6009</v>
      </c>
      <c r="AY986" s="38" t="s">
        <v>6007</v>
      </c>
      <c r="AZ986" s="14" t="s">
        <v>6123</v>
      </c>
      <c r="BA986" s="49" t="s">
        <v>5967</v>
      </c>
      <c r="BB986" s="38" t="s">
        <v>5971</v>
      </c>
      <c r="BC986" s="7">
        <v>0.2</v>
      </c>
      <c r="BD986" s="14" t="s">
        <v>6081</v>
      </c>
      <c r="BE986" s="49" t="s">
        <v>5960</v>
      </c>
      <c r="BF986" s="38" t="s">
        <v>5961</v>
      </c>
      <c r="BG986" s="7">
        <v>1.2</v>
      </c>
      <c r="BH986" s="45">
        <v>7603.5885046813655</v>
      </c>
      <c r="BI986" s="215" t="s">
        <v>8592</v>
      </c>
      <c r="BJ986" s="215" t="s">
        <v>8568</v>
      </c>
      <c r="BK986" s="7">
        <v>0.6</v>
      </c>
      <c r="BL986" s="25">
        <v>1.0741138560687433E-2</v>
      </c>
      <c r="BM986" s="20">
        <v>0.55643750000000003</v>
      </c>
      <c r="BN986" s="20">
        <v>0.49249999999999999</v>
      </c>
      <c r="BO986" s="20">
        <v>0.60875000000000001</v>
      </c>
      <c r="BP986" s="46">
        <v>10.992990654205606</v>
      </c>
      <c r="BQ986" s="215" t="s">
        <v>8560</v>
      </c>
      <c r="BR986" s="79">
        <v>0.15167020899752065</v>
      </c>
      <c r="BS986" s="9">
        <v>5.472465355037559E-2</v>
      </c>
      <c r="BT986" s="9">
        <v>6.5353230889414027E-2</v>
      </c>
      <c r="BU986" s="47" t="s">
        <v>5993</v>
      </c>
      <c r="BV986" s="47" t="s">
        <v>5993</v>
      </c>
      <c r="BW986" s="14" t="s">
        <v>8514</v>
      </c>
      <c r="BX986" s="83">
        <v>0.38200425079702466</v>
      </c>
      <c r="BY986" s="82">
        <v>3.91</v>
      </c>
      <c r="BZ986" s="46">
        <v>12.033248081841432</v>
      </c>
      <c r="CA986" s="48" t="s">
        <v>8593</v>
      </c>
      <c r="CB986" s="45">
        <v>-562576.85</v>
      </c>
      <c r="CC986" s="45">
        <v>21172.5</v>
      </c>
      <c r="CD986" s="45">
        <v>-136539.1</v>
      </c>
      <c r="CE986" s="45">
        <v>2023.1499999999999</v>
      </c>
      <c r="CF986" s="14" t="s">
        <v>9483</v>
      </c>
      <c r="CG986" s="7" t="s">
        <v>8477</v>
      </c>
      <c r="CH986" s="215" t="s">
        <v>8498</v>
      </c>
      <c r="CI986" s="215" t="s">
        <v>8478</v>
      </c>
      <c r="CJ986" s="215" t="s">
        <v>8479</v>
      </c>
      <c r="CK986" s="43" t="s">
        <v>5474</v>
      </c>
      <c r="CL986" s="43" t="s">
        <v>5474</v>
      </c>
      <c r="CM986" s="43" t="s">
        <v>6944</v>
      </c>
      <c r="CN986" s="145">
        <v>23195.65</v>
      </c>
      <c r="CO986" s="145">
        <v>-699115.95</v>
      </c>
      <c r="CP986" s="148">
        <v>357748.83914525824</v>
      </c>
      <c r="CQ986" s="189" t="s">
        <v>5474</v>
      </c>
      <c r="CR986" s="189" t="s">
        <v>5474</v>
      </c>
      <c r="CS986" s="99" t="s">
        <v>5474</v>
      </c>
      <c r="CT986" s="167" t="s">
        <v>8504</v>
      </c>
      <c r="CU986" s="43" t="s">
        <v>5474</v>
      </c>
      <c r="CV986" s="43" t="s">
        <v>5474</v>
      </c>
      <c r="CW986" s="43" t="s">
        <v>5474</v>
      </c>
      <c r="CX986" s="43" t="s">
        <v>5474</v>
      </c>
      <c r="CY986" s="43" t="s">
        <v>5474</v>
      </c>
      <c r="CZ986" s="43" t="s">
        <v>5474</v>
      </c>
      <c r="DA986" s="42" t="s">
        <v>5474</v>
      </c>
      <c r="DB986" s="42" t="s">
        <v>5474</v>
      </c>
      <c r="DC986" s="42" t="s">
        <v>5474</v>
      </c>
      <c r="DD986" s="42" t="s">
        <v>5474</v>
      </c>
      <c r="DE986" s="42" t="s">
        <v>5474</v>
      </c>
      <c r="DF986" s="42" t="s">
        <v>8504</v>
      </c>
      <c r="DG986" s="42" t="s">
        <v>5474</v>
      </c>
      <c r="DH986" s="42" t="s">
        <v>5476</v>
      </c>
    </row>
    <row r="987" spans="1:112">
      <c r="A987" s="22">
        <v>6664</v>
      </c>
      <c r="B987" s="7" t="s">
        <v>4538</v>
      </c>
      <c r="C987" s="21">
        <v>9.9000000000000008E-3</v>
      </c>
      <c r="D987" s="21">
        <v>0.1045</v>
      </c>
      <c r="E987" s="21">
        <v>2.41E-2</v>
      </c>
      <c r="F987" s="21">
        <v>0.1986</v>
      </c>
      <c r="G987" s="21">
        <v>9.64E-2</v>
      </c>
      <c r="H987" s="21">
        <v>-0.49440000000000001</v>
      </c>
      <c r="I987" s="21">
        <v>-0.5081</v>
      </c>
      <c r="J987" s="21">
        <v>-0.12859999999999999</v>
      </c>
      <c r="K987" s="21">
        <v>-3.9699999999999999E-2</v>
      </c>
      <c r="L987" s="21">
        <v>-9.7299999999999998E-2</v>
      </c>
      <c r="M987" s="21">
        <v>-2.7000000000000001E-3</v>
      </c>
      <c r="N987" s="21">
        <v>-8.6099999999999996E-2</v>
      </c>
      <c r="O987" s="21">
        <v>-0.11799999999999999</v>
      </c>
      <c r="P987" s="21">
        <v>2.5100000000000001E-2</v>
      </c>
      <c r="Q987" s="21">
        <v>-2.8999999999999998E-3</v>
      </c>
      <c r="R987" s="21">
        <v>-2.3E-3</v>
      </c>
      <c r="S987" s="21">
        <v>1.6519999999999999</v>
      </c>
      <c r="T987" s="21">
        <v>0.49769999999999998</v>
      </c>
      <c r="U987" s="10">
        <v>2.71</v>
      </c>
      <c r="V987" s="10">
        <v>5.26</v>
      </c>
      <c r="W987" s="7">
        <v>3.7</v>
      </c>
      <c r="X987" s="20">
        <v>0.76890000000000003</v>
      </c>
      <c r="Y987" s="75">
        <v>2020</v>
      </c>
      <c r="Z987" s="7">
        <v>4.3</v>
      </c>
      <c r="AA987" s="7">
        <v>0</v>
      </c>
      <c r="AB987" s="51">
        <v>-85</v>
      </c>
      <c r="AC987" s="51">
        <v>-16</v>
      </c>
      <c r="AD987" s="51"/>
      <c r="AE987" s="51"/>
      <c r="AF987" s="51"/>
      <c r="AG987" s="51"/>
      <c r="AH987" s="20">
        <v>0</v>
      </c>
      <c r="AI987" s="7" t="s">
        <v>8467</v>
      </c>
      <c r="AJ987" s="67" t="s">
        <v>8494</v>
      </c>
      <c r="AK987" s="44">
        <v>-0.62903225806451624</v>
      </c>
      <c r="AL987" s="44">
        <v>-0.87654320987654311</v>
      </c>
      <c r="AM987" s="44">
        <v>-0.81818181818181701</v>
      </c>
      <c r="AN987" s="25">
        <v>0.29291338582677168</v>
      </c>
      <c r="AO987" s="25">
        <v>0.12755905511811014</v>
      </c>
      <c r="AP987" s="215">
        <v>63.5</v>
      </c>
      <c r="AQ987" s="215" t="s">
        <v>8552</v>
      </c>
      <c r="AR987" s="44">
        <v>6.3391442155309001E-3</v>
      </c>
      <c r="AS987" s="171" t="s">
        <v>7175</v>
      </c>
      <c r="AT987" s="171" t="s">
        <v>7152</v>
      </c>
      <c r="AU987" s="171" t="s">
        <v>7032</v>
      </c>
      <c r="AV987" s="7" t="s">
        <v>8470</v>
      </c>
      <c r="AW987" s="14" t="s">
        <v>6563</v>
      </c>
      <c r="AX987" s="49" t="s">
        <v>6337</v>
      </c>
      <c r="AY987" s="38" t="s">
        <v>6047</v>
      </c>
      <c r="AZ987" s="14" t="s">
        <v>6728</v>
      </c>
      <c r="BA987" s="49" t="s">
        <v>5967</v>
      </c>
      <c r="BB987" s="38" t="s">
        <v>6007</v>
      </c>
      <c r="BC987" s="7">
        <v>0.3</v>
      </c>
      <c r="BD987" s="14" t="s">
        <v>6070</v>
      </c>
      <c r="BE987" s="49" t="s">
        <v>5960</v>
      </c>
      <c r="BF987" s="38" t="s">
        <v>5961</v>
      </c>
      <c r="BG987" s="7">
        <v>0.8</v>
      </c>
      <c r="BH987" s="45">
        <v>61.447088881859834</v>
      </c>
      <c r="BI987" s="215" t="s">
        <v>8495</v>
      </c>
      <c r="BJ987" s="215" t="s">
        <v>8554</v>
      </c>
      <c r="BK987" s="7">
        <v>0.9</v>
      </c>
      <c r="BL987" s="25">
        <v>3.1595576619273752E-3</v>
      </c>
      <c r="BM987" s="20">
        <v>0.57000000000000006</v>
      </c>
      <c r="BN987" s="20">
        <v>0.65250000000000008</v>
      </c>
      <c r="BO987" s="20">
        <v>0.50249999999999995</v>
      </c>
      <c r="BP987" s="46">
        <v>12.072243346007605</v>
      </c>
      <c r="BQ987" s="215" t="s">
        <v>8560</v>
      </c>
      <c r="BR987" s="79">
        <v>7.1616535433071157E-2</v>
      </c>
      <c r="BS987" s="9">
        <v>5.2112856325926549E-2</v>
      </c>
      <c r="BT987" s="9">
        <v>6.15067211145508E-2</v>
      </c>
      <c r="BU987" s="47">
        <v>44398</v>
      </c>
      <c r="BV987" s="47">
        <v>44404</v>
      </c>
      <c r="BW987" s="14" t="s">
        <v>5474</v>
      </c>
      <c r="BX987" s="83">
        <v>0.28593984251968524</v>
      </c>
      <c r="BY987" s="82">
        <v>5.3100000000000005</v>
      </c>
      <c r="BZ987" s="46">
        <v>11.958568738229754</v>
      </c>
      <c r="CA987" s="48" t="s">
        <v>5474</v>
      </c>
      <c r="CB987" s="45">
        <v>-5397.5</v>
      </c>
      <c r="CC987" s="45">
        <v>-1016</v>
      </c>
      <c r="CD987" s="45">
        <v>0</v>
      </c>
      <c r="CE987" s="45">
        <v>0</v>
      </c>
      <c r="CF987" s="14" t="s">
        <v>4539</v>
      </c>
      <c r="CG987" s="7" t="s">
        <v>8556</v>
      </c>
      <c r="CH987" s="215" t="s">
        <v>8479</v>
      </c>
      <c r="CI987" s="215" t="s">
        <v>8479</v>
      </c>
      <c r="CJ987" s="215" t="s">
        <v>8479</v>
      </c>
      <c r="CK987" s="43" t="s">
        <v>6894</v>
      </c>
      <c r="CL987" s="43" t="s">
        <v>8480</v>
      </c>
      <c r="CM987" s="43" t="s">
        <v>6898</v>
      </c>
      <c r="CN987" s="145">
        <v>-1016</v>
      </c>
      <c r="CO987" s="145">
        <v>-5397.5</v>
      </c>
      <c r="CP987" s="148">
        <v>3901.8901439980996</v>
      </c>
      <c r="CQ987" s="189" t="s">
        <v>5474</v>
      </c>
      <c r="CR987" s="189" t="s">
        <v>5474</v>
      </c>
      <c r="CS987" s="99" t="s">
        <v>5474</v>
      </c>
      <c r="CT987" s="167" t="s">
        <v>5474</v>
      </c>
      <c r="CU987" s="43" t="s">
        <v>5474</v>
      </c>
      <c r="CV987" s="43" t="s">
        <v>5474</v>
      </c>
      <c r="CW987" s="43" t="s">
        <v>5474</v>
      </c>
      <c r="CX987" s="43" t="s">
        <v>5474</v>
      </c>
      <c r="CY987" s="43" t="s">
        <v>5474</v>
      </c>
      <c r="CZ987" s="43" t="s">
        <v>5474</v>
      </c>
      <c r="DA987" s="42" t="s">
        <v>5474</v>
      </c>
      <c r="DB987" s="42" t="s">
        <v>5474</v>
      </c>
      <c r="DC987" s="42" t="s">
        <v>5474</v>
      </c>
      <c r="DD987" s="42" t="s">
        <v>5474</v>
      </c>
      <c r="DE987" s="42" t="s">
        <v>5474</v>
      </c>
      <c r="DF987" s="42" t="s">
        <v>5474</v>
      </c>
      <c r="DG987" s="42" t="s">
        <v>5474</v>
      </c>
      <c r="DH987" s="42" t="s">
        <v>5474</v>
      </c>
    </row>
    <row r="988" spans="1:112">
      <c r="A988" s="22">
        <v>2427</v>
      </c>
      <c r="B988" s="7" t="s">
        <v>395</v>
      </c>
      <c r="C988" s="21">
        <v>6.3100000000000003E-2</v>
      </c>
      <c r="D988" s="21">
        <v>0.2329</v>
      </c>
      <c r="E988" s="21">
        <v>9.7699999999999995E-2</v>
      </c>
      <c r="F988" s="21">
        <v>0.18090000000000001</v>
      </c>
      <c r="G988" s="21">
        <v>0.18679999999999999</v>
      </c>
      <c r="H988" s="21">
        <v>0.23080000000000001</v>
      </c>
      <c r="I988" s="21">
        <v>-0.44829999999999998</v>
      </c>
      <c r="J988" s="21">
        <v>-9.3700000000000006E-2</v>
      </c>
      <c r="K988" s="21">
        <v>-3.85E-2</v>
      </c>
      <c r="L988" s="21">
        <v>-7.3400000000000007E-2</v>
      </c>
      <c r="M988" s="21">
        <v>-2.12E-2</v>
      </c>
      <c r="N988" s="21">
        <v>6.4000000000000003E-3</v>
      </c>
      <c r="O988" s="21">
        <v>-3.3799999999999997E-2</v>
      </c>
      <c r="P988" s="21">
        <v>7.4999999999999997E-3</v>
      </c>
      <c r="Q988" s="21">
        <v>1.2E-2</v>
      </c>
      <c r="R988" s="21">
        <v>6.4000000000000003E-3</v>
      </c>
      <c r="S988" s="21">
        <v>4.36E-2</v>
      </c>
      <c r="T988" s="21">
        <v>2.4500000000000001E-2</v>
      </c>
      <c r="U988" s="10">
        <v>0.28999999999999998</v>
      </c>
      <c r="V988" s="10">
        <v>0.61</v>
      </c>
      <c r="W988" s="7">
        <v>0.3</v>
      </c>
      <c r="X988" s="20">
        <v>0.61160000000000003</v>
      </c>
      <c r="Y988" s="75">
        <v>2020</v>
      </c>
      <c r="Z988" s="7">
        <v>0.3</v>
      </c>
      <c r="AA988" s="7">
        <v>0</v>
      </c>
      <c r="AB988" s="51">
        <v>-29</v>
      </c>
      <c r="AC988" s="51">
        <v>2</v>
      </c>
      <c r="AD988" s="51"/>
      <c r="AE988" s="51"/>
      <c r="AF988" s="51"/>
      <c r="AG988" s="51"/>
      <c r="AH988" s="20">
        <v>0</v>
      </c>
      <c r="AI988" s="7" t="s">
        <v>8493</v>
      </c>
      <c r="AJ988" s="67" t="s">
        <v>8494</v>
      </c>
      <c r="AK988" s="44">
        <v>-0.89411764705882324</v>
      </c>
      <c r="AL988" s="44">
        <v>-0.69230769230769085</v>
      </c>
      <c r="AM988" s="44">
        <v>0.50000000000000888</v>
      </c>
      <c r="AN988" s="25">
        <v>0.39906103286384975</v>
      </c>
      <c r="AO988" s="25">
        <v>6.1032863849765293E-2</v>
      </c>
      <c r="AP988" s="215">
        <v>10.65</v>
      </c>
      <c r="AQ988" s="215" t="s">
        <v>8552</v>
      </c>
      <c r="AR988" s="44">
        <v>4.7169811320754698E-3</v>
      </c>
      <c r="AS988" s="171" t="s">
        <v>7175</v>
      </c>
      <c r="AT988" s="171" t="s">
        <v>6950</v>
      </c>
      <c r="AU988" s="171" t="s">
        <v>6974</v>
      </c>
      <c r="AV988" s="7" t="s">
        <v>8470</v>
      </c>
      <c r="AW988" s="14" t="s">
        <v>6120</v>
      </c>
      <c r="AX988" s="49" t="s">
        <v>6009</v>
      </c>
      <c r="AY988" s="38" t="s">
        <v>5971</v>
      </c>
      <c r="AZ988" s="14" t="s">
        <v>6123</v>
      </c>
      <c r="BA988" s="49" t="s">
        <v>6039</v>
      </c>
      <c r="BB988" s="38" t="s">
        <v>6047</v>
      </c>
      <c r="BC988" s="7">
        <v>0.4</v>
      </c>
      <c r="BD988" s="14" t="s">
        <v>6041</v>
      </c>
      <c r="BE988" s="49" t="s">
        <v>5967</v>
      </c>
      <c r="BF988" s="38" t="s">
        <v>5971</v>
      </c>
      <c r="BG988" s="7">
        <v>1.5</v>
      </c>
      <c r="BH988" s="45">
        <v>224.15937102593824</v>
      </c>
      <c r="BI988" s="215" t="s">
        <v>8471</v>
      </c>
      <c r="BJ988" s="215" t="s">
        <v>8554</v>
      </c>
      <c r="BK988" s="7">
        <v>0.7</v>
      </c>
      <c r="BL988" s="25">
        <v>4.7169811320755392E-3</v>
      </c>
      <c r="BM988" s="20">
        <v>0.62175000000000002</v>
      </c>
      <c r="BN988" s="20">
        <v>0.68500000000000005</v>
      </c>
      <c r="BO988" s="20">
        <v>0.56999999999999995</v>
      </c>
      <c r="BP988" s="46">
        <v>17.459016393442624</v>
      </c>
      <c r="BQ988" s="215" t="s">
        <v>8553</v>
      </c>
      <c r="BR988" s="79">
        <v>-0.43529890453834119</v>
      </c>
      <c r="BS988" s="9">
        <v>2.2189207222256924E-2</v>
      </c>
      <c r="BT988" s="9">
        <v>2.2189207222256924E-2</v>
      </c>
      <c r="BU988" s="47" t="s">
        <v>5993</v>
      </c>
      <c r="BV988" s="47" t="s">
        <v>5993</v>
      </c>
      <c r="BW988" s="14" t="s">
        <v>5474</v>
      </c>
      <c r="BX988" s="83">
        <v>-0.32235868544600943</v>
      </c>
      <c r="BY988" s="82">
        <v>0.59</v>
      </c>
      <c r="BZ988" s="46">
        <v>18.050847457627121</v>
      </c>
      <c r="CA988" s="48" t="s">
        <v>8475</v>
      </c>
      <c r="CB988" s="45">
        <v>-308.85000000000002</v>
      </c>
      <c r="CC988" s="45">
        <v>21.3</v>
      </c>
      <c r="CD988" s="45">
        <v>0</v>
      </c>
      <c r="CE988" s="45">
        <v>0</v>
      </c>
      <c r="CF988" s="14" t="s">
        <v>9484</v>
      </c>
      <c r="CG988" s="7" t="s">
        <v>8590</v>
      </c>
      <c r="CH988" s="215" t="s">
        <v>8498</v>
      </c>
      <c r="CI988" s="215" t="s">
        <v>8478</v>
      </c>
      <c r="CJ988" s="215" t="s">
        <v>8479</v>
      </c>
      <c r="CK988" s="43" t="s">
        <v>6894</v>
      </c>
      <c r="CL988" s="43" t="s">
        <v>5474</v>
      </c>
      <c r="CM988" s="43" t="s">
        <v>5474</v>
      </c>
      <c r="CN988" s="145">
        <v>21.3</v>
      </c>
      <c r="CO988" s="145">
        <v>-308.85000000000002</v>
      </c>
      <c r="CP988" s="148">
        <v>2387.2973014262425</v>
      </c>
      <c r="CQ988" s="189" t="s">
        <v>5474</v>
      </c>
      <c r="CR988" s="189" t="s">
        <v>5474</v>
      </c>
      <c r="CS988" s="99" t="s">
        <v>5474</v>
      </c>
      <c r="CT988" s="167" t="s">
        <v>5474</v>
      </c>
      <c r="CU988" s="43" t="s">
        <v>5474</v>
      </c>
      <c r="CV988" s="43" t="s">
        <v>5474</v>
      </c>
      <c r="CW988" s="43" t="s">
        <v>5474</v>
      </c>
      <c r="CX988" s="43" t="s">
        <v>5474</v>
      </c>
      <c r="CY988" s="43" t="s">
        <v>5474</v>
      </c>
      <c r="CZ988" s="43" t="s">
        <v>5474</v>
      </c>
      <c r="DA988" s="42" t="s">
        <v>5474</v>
      </c>
      <c r="DB988" s="42" t="s">
        <v>5474</v>
      </c>
      <c r="DC988" s="42" t="s">
        <v>5474</v>
      </c>
      <c r="DD988" s="42" t="s">
        <v>5474</v>
      </c>
      <c r="DE988" s="42" t="s">
        <v>5474</v>
      </c>
      <c r="DF988" s="42" t="s">
        <v>5474</v>
      </c>
      <c r="DG988" s="42" t="s">
        <v>5474</v>
      </c>
      <c r="DH988" s="42" t="s">
        <v>5474</v>
      </c>
    </row>
    <row r="989" spans="1:112">
      <c r="A989" s="22">
        <v>2905</v>
      </c>
      <c r="B989" s="7" t="s">
        <v>563</v>
      </c>
      <c r="C989" s="21">
        <v>-0.1125</v>
      </c>
      <c r="D989" s="21">
        <v>-0.38190000000000002</v>
      </c>
      <c r="E989" s="21">
        <v>-0.33550000000000002</v>
      </c>
      <c r="F989" s="21">
        <v>-0.33439999999999998</v>
      </c>
      <c r="G989" s="21">
        <v>-2.5600000000000001E-2</v>
      </c>
      <c r="H989" s="21">
        <v>-0.2404</v>
      </c>
      <c r="I989" s="21">
        <v>0.19700000000000001</v>
      </c>
      <c r="J989" s="21">
        <v>0.5776</v>
      </c>
      <c r="K989" s="21"/>
      <c r="L989" s="21"/>
      <c r="M989" s="21"/>
      <c r="N989" s="21"/>
      <c r="O989" s="21"/>
      <c r="P989" s="21"/>
      <c r="Q989" s="21"/>
      <c r="R989" s="21"/>
      <c r="S989" s="21"/>
      <c r="T989" s="21"/>
      <c r="U989" s="10">
        <v>1.83</v>
      </c>
      <c r="V989" s="10">
        <v>2.35</v>
      </c>
      <c r="W989" s="7">
        <v>1.3</v>
      </c>
      <c r="X989" s="20">
        <v>0.61709999999999998</v>
      </c>
      <c r="Y989" s="75">
        <v>2020</v>
      </c>
      <c r="Z989" s="7">
        <v>1</v>
      </c>
      <c r="AA989" s="7">
        <v>0</v>
      </c>
      <c r="AB989" s="51">
        <v>-865</v>
      </c>
      <c r="AC989" s="51">
        <v>147</v>
      </c>
      <c r="AD989" s="51"/>
      <c r="AE989" s="51"/>
      <c r="AF989" s="51">
        <v>56</v>
      </c>
      <c r="AG989" s="51">
        <v>4</v>
      </c>
      <c r="AH989" s="20">
        <v>0.15490000000000001</v>
      </c>
      <c r="AI989" s="7" t="s">
        <v>8481</v>
      </c>
      <c r="AJ989" s="67" t="s">
        <v>8494</v>
      </c>
      <c r="AK989" s="44">
        <v>-0.57446808510638292</v>
      </c>
      <c r="AL989" s="44">
        <v>-0.76190476190476175</v>
      </c>
      <c r="AM989" s="44">
        <v>-0.79999999999999716</v>
      </c>
      <c r="AN989" s="25">
        <v>0.21759259259259253</v>
      </c>
      <c r="AO989" s="25">
        <v>0.14583333333333326</v>
      </c>
      <c r="AP989" s="215">
        <v>21.6</v>
      </c>
      <c r="AQ989" s="215" t="s">
        <v>8552</v>
      </c>
      <c r="AR989" s="44">
        <v>2.32018561484918E-3</v>
      </c>
      <c r="AS989" s="171" t="s">
        <v>7175</v>
      </c>
      <c r="AT989" s="171" t="s">
        <v>7060</v>
      </c>
      <c r="AU989" s="171" t="s">
        <v>6914</v>
      </c>
      <c r="AV989" s="7" t="s">
        <v>8470</v>
      </c>
      <c r="AW989" s="14" t="s">
        <v>7708</v>
      </c>
      <c r="AX989" s="49" t="s">
        <v>6337</v>
      </c>
      <c r="AY989" s="38" t="s">
        <v>6047</v>
      </c>
      <c r="AZ989" s="14" t="s">
        <v>6038</v>
      </c>
      <c r="BA989" s="49" t="s">
        <v>5967</v>
      </c>
      <c r="BB989" s="38" t="s">
        <v>5961</v>
      </c>
      <c r="BC989" s="7">
        <v>0.3</v>
      </c>
      <c r="BD989" s="14" t="s">
        <v>6118</v>
      </c>
      <c r="BE989" s="49" t="s">
        <v>6020</v>
      </c>
      <c r="BF989" s="38" t="s">
        <v>5971</v>
      </c>
      <c r="BG989" s="7">
        <v>0.9</v>
      </c>
      <c r="BH989" s="45">
        <v>458.99305728009955</v>
      </c>
      <c r="BI989" s="215" t="s">
        <v>8471</v>
      </c>
      <c r="BJ989" s="215" t="s">
        <v>8554</v>
      </c>
      <c r="BK989" s="7">
        <v>0.7</v>
      </c>
      <c r="BL989" s="25">
        <v>2.3201856148492208E-3</v>
      </c>
      <c r="BM989" s="20">
        <v>0.49287500000000006</v>
      </c>
      <c r="BN989" s="20">
        <v>0.33750000000000002</v>
      </c>
      <c r="BO989" s="20">
        <v>0.62</v>
      </c>
      <c r="BP989" s="46">
        <v>9.1914893617021285</v>
      </c>
      <c r="BQ989" s="215" t="s">
        <v>8558</v>
      </c>
      <c r="BR989" s="79">
        <v>6.1831018518518577E-2</v>
      </c>
      <c r="BS989" s="9">
        <v>5.4019173023000855E-2</v>
      </c>
      <c r="BT989" s="9">
        <v>4.0211061586018282E-2</v>
      </c>
      <c r="BU989" s="47" t="s">
        <v>5993</v>
      </c>
      <c r="BV989" s="47" t="s">
        <v>5993</v>
      </c>
      <c r="BW989" s="14" t="s">
        <v>5474</v>
      </c>
      <c r="BX989" s="83">
        <v>0.27419722222222204</v>
      </c>
      <c r="BY989" s="82">
        <v>2.23</v>
      </c>
      <c r="BZ989" s="46">
        <v>9.6860986547085215</v>
      </c>
      <c r="CA989" s="48" t="s">
        <v>8475</v>
      </c>
      <c r="CB989" s="45">
        <v>-18684</v>
      </c>
      <c r="CC989" s="45">
        <v>3175.2000000000003</v>
      </c>
      <c r="CD989" s="45">
        <v>0</v>
      </c>
      <c r="CE989" s="45">
        <v>0</v>
      </c>
      <c r="CF989" s="14" t="s">
        <v>9485</v>
      </c>
      <c r="CG989" s="7" t="s">
        <v>8556</v>
      </c>
      <c r="CH989" s="215" t="s">
        <v>8478</v>
      </c>
      <c r="CI989" s="215" t="s">
        <v>8478</v>
      </c>
      <c r="CJ989" s="215" t="s">
        <v>8479</v>
      </c>
      <c r="CK989" s="43" t="s">
        <v>6887</v>
      </c>
      <c r="CL989" s="43" t="s">
        <v>8480</v>
      </c>
      <c r="CM989" s="43" t="s">
        <v>5474</v>
      </c>
      <c r="CN989" s="145">
        <v>3175.2000000000003</v>
      </c>
      <c r="CO989" s="145">
        <v>-18684</v>
      </c>
      <c r="CP989" s="148">
        <v>9914.2500372501509</v>
      </c>
      <c r="CQ989" s="189">
        <v>-4.1666666666666595E-2</v>
      </c>
      <c r="CR989" s="189">
        <v>0</v>
      </c>
      <c r="CS989" s="99">
        <v>45316</v>
      </c>
      <c r="CT989" s="167" t="s">
        <v>9486</v>
      </c>
      <c r="CU989" s="43" t="s">
        <v>5474</v>
      </c>
      <c r="CV989" s="43" t="s">
        <v>5474</v>
      </c>
      <c r="CW989" s="43" t="s">
        <v>5474</v>
      </c>
      <c r="CX989" s="43" t="s">
        <v>5474</v>
      </c>
      <c r="CY989" s="43" t="s">
        <v>5474</v>
      </c>
      <c r="CZ989" s="43" t="s">
        <v>5474</v>
      </c>
      <c r="DA989" s="42" t="s">
        <v>8958</v>
      </c>
      <c r="DB989" s="42" t="s">
        <v>5474</v>
      </c>
      <c r="DC989" s="42" t="s">
        <v>5474</v>
      </c>
      <c r="DD989" s="42" t="s">
        <v>8718</v>
      </c>
      <c r="DE989" s="42" t="s">
        <v>5474</v>
      </c>
      <c r="DF989" s="42" t="s">
        <v>5474</v>
      </c>
      <c r="DG989" s="42" t="s">
        <v>5474</v>
      </c>
      <c r="DH989" s="42" t="s">
        <v>5474</v>
      </c>
    </row>
    <row r="990" spans="1:112">
      <c r="A990" s="22">
        <v>3499</v>
      </c>
      <c r="B990" s="7" t="s">
        <v>774</v>
      </c>
      <c r="C990" s="21">
        <v>-0.18909999999999999</v>
      </c>
      <c r="D990" s="21">
        <v>0.3291</v>
      </c>
      <c r="E990" s="21">
        <v>-7.2300000000000003E-2</v>
      </c>
      <c r="F990" s="21">
        <v>0.2833</v>
      </c>
      <c r="G990" s="21">
        <v>0.22289999999999999</v>
      </c>
      <c r="H990" s="21">
        <v>0.57689999999999997</v>
      </c>
      <c r="I990" s="21">
        <v>0.3125</v>
      </c>
      <c r="J990" s="21">
        <v>0.19570000000000001</v>
      </c>
      <c r="K990" s="21">
        <v>7.17E-2</v>
      </c>
      <c r="L990" s="21">
        <v>-1.8100000000000002E-2</v>
      </c>
      <c r="M990" s="21">
        <v>-7.3300000000000004E-2</v>
      </c>
      <c r="N990" s="21">
        <v>0.1477</v>
      </c>
      <c r="O990" s="21">
        <v>-2.1600000000000001E-2</v>
      </c>
      <c r="P990" s="21">
        <v>-7.51E-2</v>
      </c>
      <c r="Q990" s="21">
        <v>-3.3999999999999998E-3</v>
      </c>
      <c r="R990" s="21">
        <v>-1.5E-3</v>
      </c>
      <c r="S990" s="21">
        <v>1.1900000000000001E-2</v>
      </c>
      <c r="T990" s="21">
        <v>9.7999999999999997E-3</v>
      </c>
      <c r="U990" s="10">
        <v>-0.37</v>
      </c>
      <c r="V990" s="10">
        <v>-0.4</v>
      </c>
      <c r="W990" s="7">
        <v>0.22</v>
      </c>
      <c r="X990" s="20">
        <v>0.85580000000000001</v>
      </c>
      <c r="Y990" s="75">
        <v>2019</v>
      </c>
      <c r="Z990" s="7">
        <v>0.45</v>
      </c>
      <c r="AA990" s="7">
        <v>0</v>
      </c>
      <c r="AB990" s="51">
        <v>-5</v>
      </c>
      <c r="AC990" s="51">
        <v>1</v>
      </c>
      <c r="AD990" s="51"/>
      <c r="AE990" s="51"/>
      <c r="AF990" s="51"/>
      <c r="AG990" s="51"/>
      <c r="AH990" s="20">
        <v>0</v>
      </c>
      <c r="AI990" s="7" t="s">
        <v>8467</v>
      </c>
      <c r="AJ990" s="67" t="s">
        <v>8494</v>
      </c>
      <c r="AK990" s="44">
        <v>-0.67469879518072284</v>
      </c>
      <c r="AL990" s="44">
        <v>-0.77083333333333304</v>
      </c>
      <c r="AM990" s="44">
        <v>1</v>
      </c>
      <c r="AN990" s="25">
        <v>0.65612648221343872</v>
      </c>
      <c r="AO990" s="25">
        <v>0.18972332015810278</v>
      </c>
      <c r="AP990" s="215">
        <v>12.65</v>
      </c>
      <c r="AQ990" s="215" t="s">
        <v>8552</v>
      </c>
      <c r="AR990" s="44">
        <v>1.2E-2</v>
      </c>
      <c r="AS990" s="171" t="s">
        <v>7092</v>
      </c>
      <c r="AT990" s="171" t="s">
        <v>7203</v>
      </c>
      <c r="AU990" s="171" t="s">
        <v>6967</v>
      </c>
      <c r="AV990" s="7" t="s">
        <v>8470</v>
      </c>
      <c r="AW990" s="14" t="s">
        <v>6551</v>
      </c>
      <c r="AX990" s="49" t="s">
        <v>6009</v>
      </c>
      <c r="AY990" s="38" t="s">
        <v>5971</v>
      </c>
      <c r="AZ990" s="14" t="s">
        <v>6491</v>
      </c>
      <c r="BA990" s="49" t="s">
        <v>5967</v>
      </c>
      <c r="BB990" s="38" t="s">
        <v>6007</v>
      </c>
      <c r="BC990" s="7">
        <v>0.3</v>
      </c>
      <c r="BD990" s="14" t="s">
        <v>6077</v>
      </c>
      <c r="BE990" s="49" t="s">
        <v>5967</v>
      </c>
      <c r="BF990" s="38" t="s">
        <v>5971</v>
      </c>
      <c r="BG990" s="7">
        <v>0.2</v>
      </c>
      <c r="BH990" s="45">
        <v>58.918159857031121</v>
      </c>
      <c r="BI990" s="215" t="s">
        <v>8495</v>
      </c>
      <c r="BJ990" s="215" t="s">
        <v>8554</v>
      </c>
      <c r="BK990" s="7">
        <v>0.9</v>
      </c>
      <c r="BL990" s="25">
        <v>1.2000000000000028E-2</v>
      </c>
      <c r="BM990" s="20">
        <v>0.64768749999999997</v>
      </c>
      <c r="BN990" s="20">
        <v>0.65250000000000008</v>
      </c>
      <c r="BO990" s="20">
        <v>0.64374999999999993</v>
      </c>
      <c r="BP990" s="46" t="s">
        <v>8473</v>
      </c>
      <c r="BQ990" s="215" t="s">
        <v>8473</v>
      </c>
      <c r="BR990" s="79" t="s">
        <v>8473</v>
      </c>
      <c r="BS990" s="9">
        <v>1.1474180392529787E-2</v>
      </c>
      <c r="BT990" s="9">
        <v>2.9550253546397842E-2</v>
      </c>
      <c r="BU990" s="47" t="s">
        <v>5993</v>
      </c>
      <c r="BV990" s="47" t="s">
        <v>5993</v>
      </c>
      <c r="BW990" s="14" t="s">
        <v>5474</v>
      </c>
      <c r="BX990" s="83" t="s">
        <v>8473</v>
      </c>
      <c r="BY990" s="82" t="s">
        <v>8473</v>
      </c>
      <c r="BZ990" s="46" t="s">
        <v>8473</v>
      </c>
      <c r="CA990" s="48" t="s">
        <v>8475</v>
      </c>
      <c r="CB990" s="45">
        <v>-63.25</v>
      </c>
      <c r="CC990" s="45">
        <v>12.65</v>
      </c>
      <c r="CD990" s="45">
        <v>0</v>
      </c>
      <c r="CE990" s="45">
        <v>0</v>
      </c>
      <c r="CF990" s="14" t="s">
        <v>9487</v>
      </c>
      <c r="CG990" s="7" t="s">
        <v>8477</v>
      </c>
      <c r="CH990" s="215" t="s">
        <v>8498</v>
      </c>
      <c r="CI990" s="215" t="s">
        <v>8479</v>
      </c>
      <c r="CJ990" s="215" t="s">
        <v>8479</v>
      </c>
      <c r="CK990" s="43" t="s">
        <v>5474</v>
      </c>
      <c r="CL990" s="43" t="s">
        <v>5474</v>
      </c>
      <c r="CM990" s="43" t="s">
        <v>5474</v>
      </c>
      <c r="CN990" s="145">
        <v>12.65</v>
      </c>
      <c r="CO990" s="145">
        <v>-63.25</v>
      </c>
      <c r="CP990" s="148">
        <v>745.31472219144371</v>
      </c>
      <c r="CQ990" s="189" t="s">
        <v>5474</v>
      </c>
      <c r="CR990" s="189" t="s">
        <v>5474</v>
      </c>
      <c r="CS990" s="99" t="s">
        <v>5474</v>
      </c>
      <c r="CT990" s="167" t="s">
        <v>5474</v>
      </c>
      <c r="CU990" s="43" t="s">
        <v>5474</v>
      </c>
      <c r="CV990" s="43" t="s">
        <v>5474</v>
      </c>
      <c r="CW990" s="43" t="s">
        <v>5474</v>
      </c>
      <c r="CX990" s="43" t="s">
        <v>5474</v>
      </c>
      <c r="CY990" s="43" t="s">
        <v>5474</v>
      </c>
      <c r="CZ990" s="43" t="s">
        <v>5474</v>
      </c>
      <c r="DA990" s="42" t="s">
        <v>5474</v>
      </c>
      <c r="DB990" s="42" t="s">
        <v>5474</v>
      </c>
      <c r="DC990" s="42" t="s">
        <v>5474</v>
      </c>
      <c r="DD990" s="42" t="s">
        <v>5474</v>
      </c>
      <c r="DE990" s="42" t="s">
        <v>5474</v>
      </c>
      <c r="DF990" s="42" t="s">
        <v>5474</v>
      </c>
      <c r="DG990" s="42" t="s">
        <v>5474</v>
      </c>
      <c r="DH990" s="42" t="s">
        <v>5474</v>
      </c>
    </row>
    <row r="991" spans="1:112">
      <c r="A991" s="22">
        <v>4128</v>
      </c>
      <c r="B991" s="7" t="s">
        <v>895</v>
      </c>
      <c r="C991" s="21">
        <v>-0.1234</v>
      </c>
      <c r="D991" s="21">
        <v>0.36059999999999998</v>
      </c>
      <c r="E991" s="21">
        <v>-2.5000000000000001E-2</v>
      </c>
      <c r="F991" s="21">
        <v>0.2175</v>
      </c>
      <c r="G991" s="21">
        <v>0.1222</v>
      </c>
      <c r="H991" s="21">
        <v>-2.7522000000000002</v>
      </c>
      <c r="I991" s="21">
        <v>-1.3722000000000001</v>
      </c>
      <c r="J991" s="21">
        <v>-1.1745000000000001</v>
      </c>
      <c r="K991" s="21">
        <v>1.8599999999999998E-2</v>
      </c>
      <c r="L991" s="21">
        <v>1.6199999999999999E-2</v>
      </c>
      <c r="M991" s="21">
        <v>1.6999999999999999E-3</v>
      </c>
      <c r="N991" s="21">
        <v>-0.68899999999999995</v>
      </c>
      <c r="O991" s="21">
        <v>-0.75249999999999995</v>
      </c>
      <c r="P991" s="21">
        <v>-0.80969999999999998</v>
      </c>
      <c r="Q991" s="21">
        <v>-8.6400000000000005E-2</v>
      </c>
      <c r="R991" s="21">
        <v>-7.9000000000000001E-2</v>
      </c>
      <c r="S991" s="21">
        <v>-8.8999999999999999E-3</v>
      </c>
      <c r="T991" s="21">
        <v>-7.7999999999999996E-3</v>
      </c>
      <c r="U991" s="10">
        <v>-0.85</v>
      </c>
      <c r="V991" s="10">
        <v>-3.68</v>
      </c>
      <c r="W991" s="7">
        <v>0.2</v>
      </c>
      <c r="X991" s="20">
        <v>0.49020000000000002</v>
      </c>
      <c r="Y991" s="75">
        <v>2020</v>
      </c>
      <c r="Z991" s="7">
        <v>0</v>
      </c>
      <c r="AA991" s="7">
        <v>1</v>
      </c>
      <c r="AB991" s="51">
        <v>1206</v>
      </c>
      <c r="AC991" s="51">
        <v>394</v>
      </c>
      <c r="AD991" s="51"/>
      <c r="AE991" s="51"/>
      <c r="AF991" s="51">
        <v>-15</v>
      </c>
      <c r="AG991" s="51">
        <v>1</v>
      </c>
      <c r="AH991" s="20">
        <v>0</v>
      </c>
      <c r="AI991" s="7" t="s">
        <v>8493</v>
      </c>
      <c r="AJ991" s="67" t="s">
        <v>8494</v>
      </c>
      <c r="AK991" s="44">
        <v>-0.95012468827930174</v>
      </c>
      <c r="AL991" s="44">
        <v>-0.76190476190476186</v>
      </c>
      <c r="AM991" s="44">
        <v>0.57142857142857295</v>
      </c>
      <c r="AN991" s="25">
        <v>0.74813432835820892</v>
      </c>
      <c r="AO991" s="25">
        <v>0.15671641791044774</v>
      </c>
      <c r="AP991" s="215">
        <v>53.6</v>
      </c>
      <c r="AQ991" s="215" t="s">
        <v>8552</v>
      </c>
      <c r="AR991" s="44">
        <v>1.13207547169811E-2</v>
      </c>
      <c r="AS991" s="171" t="s">
        <v>7092</v>
      </c>
      <c r="AT991" s="171" t="s">
        <v>6932</v>
      </c>
      <c r="AU991" s="171" t="s">
        <v>6920</v>
      </c>
      <c r="AV991" s="7" t="s">
        <v>8470</v>
      </c>
      <c r="AW991" s="14" t="s">
        <v>7614</v>
      </c>
      <c r="AX991" s="49" t="s">
        <v>6009</v>
      </c>
      <c r="AY991" s="38" t="s">
        <v>6007</v>
      </c>
      <c r="AZ991" s="14" t="s">
        <v>6038</v>
      </c>
      <c r="BA991" s="49" t="s">
        <v>6039</v>
      </c>
      <c r="BB991" s="38" t="s">
        <v>6047</v>
      </c>
      <c r="BC991" s="7">
        <v>0.7</v>
      </c>
      <c r="BD991" s="14" t="s">
        <v>6080</v>
      </c>
      <c r="BE991" s="49" t="s">
        <v>5967</v>
      </c>
      <c r="BF991" s="38" t="s">
        <v>6007</v>
      </c>
      <c r="BG991" s="7">
        <v>0.6</v>
      </c>
      <c r="BH991" s="45">
        <v>937.7135527847131</v>
      </c>
      <c r="BI991" s="215" t="s">
        <v>8489</v>
      </c>
      <c r="BJ991" s="215" t="s">
        <v>8568</v>
      </c>
      <c r="BK991" s="7">
        <v>0.7</v>
      </c>
      <c r="BL991" s="25">
        <v>7.5187969924811757E-3</v>
      </c>
      <c r="BM991" s="20">
        <v>0.46693750000000001</v>
      </c>
      <c r="BN991" s="20">
        <v>0.67249999999999999</v>
      </c>
      <c r="BO991" s="20">
        <v>0.29874999999999996</v>
      </c>
      <c r="BP991" s="46" t="s">
        <v>8473</v>
      </c>
      <c r="BQ991" s="215" t="s">
        <v>8473</v>
      </c>
      <c r="BR991" s="79" t="s">
        <v>8473</v>
      </c>
      <c r="BS991" s="9">
        <v>0</v>
      </c>
      <c r="BT991" s="9">
        <v>9.3602425809017342E-2</v>
      </c>
      <c r="BU991" s="47" t="s">
        <v>5993</v>
      </c>
      <c r="BV991" s="47" t="s">
        <v>5993</v>
      </c>
      <c r="BW991" s="14" t="s">
        <v>8583</v>
      </c>
      <c r="BX991" s="83" t="s">
        <v>8473</v>
      </c>
      <c r="BY991" s="82" t="s">
        <v>8473</v>
      </c>
      <c r="BZ991" s="46" t="s">
        <v>8473</v>
      </c>
      <c r="CA991" s="48" t="s">
        <v>8475</v>
      </c>
      <c r="CB991" s="45">
        <v>64641.599999999999</v>
      </c>
      <c r="CC991" s="45">
        <v>21118.400000000001</v>
      </c>
      <c r="CD991" s="45">
        <v>0</v>
      </c>
      <c r="CE991" s="45">
        <v>0</v>
      </c>
      <c r="CF991" s="14" t="s">
        <v>9488</v>
      </c>
      <c r="CG991" s="7" t="s">
        <v>8477</v>
      </c>
      <c r="CH991" s="215" t="s">
        <v>8478</v>
      </c>
      <c r="CI991" s="215" t="s">
        <v>8478</v>
      </c>
      <c r="CJ991" s="215" t="s">
        <v>8479</v>
      </c>
      <c r="CK991" s="43" t="s">
        <v>7198</v>
      </c>
      <c r="CL991" s="43" t="s">
        <v>5474</v>
      </c>
      <c r="CM991" s="43" t="s">
        <v>5474</v>
      </c>
      <c r="CN991" s="145">
        <v>21118.400000000001</v>
      </c>
      <c r="CO991" s="145">
        <v>64641.599999999999</v>
      </c>
      <c r="CP991" s="148">
        <v>50261.446429260621</v>
      </c>
      <c r="CQ991" s="189" t="s">
        <v>5474</v>
      </c>
      <c r="CR991" s="189" t="s">
        <v>5474</v>
      </c>
      <c r="CS991" s="99" t="s">
        <v>5474</v>
      </c>
      <c r="CT991" s="167" t="s">
        <v>5474</v>
      </c>
      <c r="CU991" s="43" t="s">
        <v>5474</v>
      </c>
      <c r="CV991" s="43" t="s">
        <v>5474</v>
      </c>
      <c r="CW991" s="43" t="s">
        <v>5474</v>
      </c>
      <c r="CX991" s="43" t="s">
        <v>5474</v>
      </c>
      <c r="CY991" s="43" t="s">
        <v>5474</v>
      </c>
      <c r="CZ991" s="43" t="s">
        <v>5474</v>
      </c>
      <c r="DA991" s="42" t="s">
        <v>5474</v>
      </c>
      <c r="DB991" s="42" t="s">
        <v>5474</v>
      </c>
      <c r="DC991" s="42" t="s">
        <v>5474</v>
      </c>
      <c r="DD991" s="42" t="s">
        <v>5474</v>
      </c>
      <c r="DE991" s="42" t="s">
        <v>5474</v>
      </c>
      <c r="DF991" s="42" t="s">
        <v>5474</v>
      </c>
      <c r="DG991" s="42" t="s">
        <v>5474</v>
      </c>
      <c r="DH991" s="42" t="s">
        <v>5474</v>
      </c>
    </row>
    <row r="992" spans="1:112">
      <c r="A992" s="22">
        <v>2908</v>
      </c>
      <c r="B992" s="7" t="s">
        <v>565</v>
      </c>
      <c r="C992" s="21">
        <v>-1.9E-3</v>
      </c>
      <c r="D992" s="21">
        <v>5.7599999999999998E-2</v>
      </c>
      <c r="E992" s="21">
        <v>6.2100000000000002E-2</v>
      </c>
      <c r="F992" s="21">
        <v>2.2000000000000001E-3</v>
      </c>
      <c r="G992" s="21">
        <v>8.6400000000000005E-2</v>
      </c>
      <c r="H992" s="21">
        <v>-0.30359999999999998</v>
      </c>
      <c r="I992" s="21">
        <v>-0.25</v>
      </c>
      <c r="J992" s="21">
        <v>0.23380000000000001</v>
      </c>
      <c r="K992" s="21">
        <v>-1.0800000000000001E-2</v>
      </c>
      <c r="L992" s="21">
        <v>-2.7699999999999999E-2</v>
      </c>
      <c r="M992" s="21">
        <v>-0.02</v>
      </c>
      <c r="N992" s="21">
        <v>-4.0000000000000001E-3</v>
      </c>
      <c r="O992" s="21">
        <v>-1.35E-2</v>
      </c>
      <c r="P992" s="21">
        <v>-2.9999999999999997E-4</v>
      </c>
      <c r="Q992" s="21">
        <v>8.0000000000000002E-3</v>
      </c>
      <c r="R992" s="21">
        <v>-2.9999999999999997E-4</v>
      </c>
      <c r="S992" s="21">
        <v>7.8899999999999998E-2</v>
      </c>
      <c r="T992" s="21">
        <v>3.2199999999999999E-2</v>
      </c>
      <c r="U992" s="10">
        <v>0.95</v>
      </c>
      <c r="V992" s="10">
        <v>1.78</v>
      </c>
      <c r="W992" s="7">
        <v>1.0727</v>
      </c>
      <c r="X992" s="20">
        <v>0.84430000000000005</v>
      </c>
      <c r="Y992" s="75">
        <v>2020</v>
      </c>
      <c r="Z992" s="7">
        <v>1.07</v>
      </c>
      <c r="AA992" s="7">
        <v>0</v>
      </c>
      <c r="AB992" s="51">
        <v>-244</v>
      </c>
      <c r="AC992" s="51">
        <v>-52</v>
      </c>
      <c r="AD992" s="51"/>
      <c r="AE992" s="51"/>
      <c r="AF992" s="51">
        <v>-2</v>
      </c>
      <c r="AG992" s="51">
        <v>2</v>
      </c>
      <c r="AH992" s="20">
        <v>0</v>
      </c>
      <c r="AI992" s="7" t="s">
        <v>8467</v>
      </c>
      <c r="AJ992" s="67" t="s">
        <v>8494</v>
      </c>
      <c r="AK992" s="44">
        <v>-0.7358490566037732</v>
      </c>
      <c r="AL992" s="44">
        <v>-0.69999999999999929</v>
      </c>
      <c r="AM992" s="44">
        <v>-1</v>
      </c>
      <c r="AN992" s="25">
        <v>0.2199170124481328</v>
      </c>
      <c r="AO992" s="25">
        <v>8.2987551867219914E-2</v>
      </c>
      <c r="AP992" s="215">
        <v>24.1</v>
      </c>
      <c r="AQ992" s="215" t="s">
        <v>8552</v>
      </c>
      <c r="AR992" s="44">
        <v>4.1666666666666597E-3</v>
      </c>
      <c r="AS992" s="171" t="s">
        <v>7092</v>
      </c>
      <c r="AT992" s="171" t="s">
        <v>6902</v>
      </c>
      <c r="AU992" s="171" t="s">
        <v>7133</v>
      </c>
      <c r="AV992" s="7" t="s">
        <v>8470</v>
      </c>
      <c r="AW992" s="14" t="s">
        <v>6555</v>
      </c>
      <c r="AX992" s="49" t="s">
        <v>6009</v>
      </c>
      <c r="AY992" s="38" t="s">
        <v>5961</v>
      </c>
      <c r="AZ992" s="14" t="s">
        <v>6646</v>
      </c>
      <c r="BA992" s="49" t="s">
        <v>6039</v>
      </c>
      <c r="BB992" s="38" t="s">
        <v>6007</v>
      </c>
      <c r="BC992" s="7">
        <v>0.5</v>
      </c>
      <c r="BD992" s="14" t="s">
        <v>5987</v>
      </c>
      <c r="BE992" s="49" t="s">
        <v>5967</v>
      </c>
      <c r="BF992" s="38" t="s">
        <v>5961</v>
      </c>
      <c r="BG992" s="7">
        <v>1</v>
      </c>
      <c r="BH992" s="45">
        <v>47.792180241446538</v>
      </c>
      <c r="BI992" s="215" t="s">
        <v>8495</v>
      </c>
      <c r="BJ992" s="215" t="s">
        <v>8554</v>
      </c>
      <c r="BK992" s="7">
        <v>0.5</v>
      </c>
      <c r="BL992" s="25">
        <v>0</v>
      </c>
      <c r="BM992" s="20">
        <v>0.60575000000000001</v>
      </c>
      <c r="BN992" s="20">
        <v>0.625</v>
      </c>
      <c r="BO992" s="20">
        <v>0.59</v>
      </c>
      <c r="BP992" s="46">
        <v>13.539325842696631</v>
      </c>
      <c r="BQ992" s="215" t="s">
        <v>8560</v>
      </c>
      <c r="BR992" s="79">
        <v>2.1801521438450822E-2</v>
      </c>
      <c r="BS992" s="9">
        <v>3.8435525619111788E-2</v>
      </c>
      <c r="BT992" s="9">
        <v>3.8324144006524508E-2</v>
      </c>
      <c r="BU992" s="47" t="s">
        <v>5993</v>
      </c>
      <c r="BV992" s="47">
        <v>44382</v>
      </c>
      <c r="BW992" s="14" t="s">
        <v>5474</v>
      </c>
      <c r="BX992" s="83">
        <v>0.22616182572614099</v>
      </c>
      <c r="BY992" s="82">
        <v>1.75</v>
      </c>
      <c r="BZ992" s="46">
        <v>13.771428571428572</v>
      </c>
      <c r="CA992" s="48" t="s">
        <v>5474</v>
      </c>
      <c r="CB992" s="45">
        <v>-5880.4000000000005</v>
      </c>
      <c r="CC992" s="45">
        <v>-1253.2</v>
      </c>
      <c r="CD992" s="45">
        <v>0</v>
      </c>
      <c r="CE992" s="45">
        <v>0</v>
      </c>
      <c r="CF992" s="14" t="s">
        <v>9489</v>
      </c>
      <c r="CG992" s="7" t="s">
        <v>8556</v>
      </c>
      <c r="CH992" s="215" t="s">
        <v>8479</v>
      </c>
      <c r="CI992" s="215" t="s">
        <v>8546</v>
      </c>
      <c r="CJ992" s="215" t="s">
        <v>8479</v>
      </c>
      <c r="CK992" s="43" t="s">
        <v>6887</v>
      </c>
      <c r="CL992" s="43" t="s">
        <v>5474</v>
      </c>
      <c r="CM992" s="43" t="s">
        <v>5474</v>
      </c>
      <c r="CN992" s="145">
        <v>-1253.2</v>
      </c>
      <c r="CO992" s="145">
        <v>-5880.4000000000005</v>
      </c>
      <c r="CP992" s="148">
        <v>1151.7915438188616</v>
      </c>
      <c r="CQ992" s="189" t="s">
        <v>5474</v>
      </c>
      <c r="CR992" s="189" t="s">
        <v>5474</v>
      </c>
      <c r="CS992" s="99" t="s">
        <v>5474</v>
      </c>
      <c r="CT992" s="167" t="s">
        <v>5474</v>
      </c>
      <c r="CU992" s="43" t="s">
        <v>5474</v>
      </c>
      <c r="CV992" s="43" t="s">
        <v>5474</v>
      </c>
      <c r="CW992" s="43" t="s">
        <v>5474</v>
      </c>
      <c r="CX992" s="43" t="s">
        <v>5474</v>
      </c>
      <c r="CY992" s="43" t="s">
        <v>5474</v>
      </c>
      <c r="CZ992" s="43" t="s">
        <v>5474</v>
      </c>
      <c r="DA992" s="42" t="s">
        <v>5474</v>
      </c>
      <c r="DB992" s="42" t="s">
        <v>5474</v>
      </c>
      <c r="DC992" s="42" t="s">
        <v>5474</v>
      </c>
      <c r="DD992" s="42" t="s">
        <v>5474</v>
      </c>
      <c r="DE992" s="42" t="s">
        <v>5474</v>
      </c>
      <c r="DF992" s="42" t="s">
        <v>5474</v>
      </c>
      <c r="DG992" s="42" t="s">
        <v>5474</v>
      </c>
      <c r="DH992" s="42" t="s">
        <v>5474</v>
      </c>
    </row>
    <row r="993" spans="1:112">
      <c r="A993" s="22">
        <v>3466</v>
      </c>
      <c r="B993" s="7" t="s">
        <v>763</v>
      </c>
      <c r="C993" s="21">
        <v>0.50229999999999997</v>
      </c>
      <c r="D993" s="21">
        <v>0.52829999999999999</v>
      </c>
      <c r="E993" s="21">
        <v>0.60580000000000001</v>
      </c>
      <c r="F993" s="21">
        <v>1.4145000000000001</v>
      </c>
      <c r="G993" s="21">
        <v>-1.1900000000000001E-2</v>
      </c>
      <c r="H993" s="21">
        <v>-16</v>
      </c>
      <c r="I993" s="21">
        <v>0.2742</v>
      </c>
      <c r="J993" s="21">
        <v>0.5484</v>
      </c>
      <c r="K993" s="21">
        <v>2.9899999999999999E-2</v>
      </c>
      <c r="L993" s="21">
        <v>-2.07E-2</v>
      </c>
      <c r="M993" s="21">
        <v>-5.5999999999999999E-3</v>
      </c>
      <c r="N993" s="21">
        <v>-2.29E-2</v>
      </c>
      <c r="O993" s="21">
        <v>-8.8800000000000004E-2</v>
      </c>
      <c r="P993" s="21">
        <v>-7.46E-2</v>
      </c>
      <c r="Q993" s="21">
        <v>-1.43E-2</v>
      </c>
      <c r="R993" s="21">
        <v>-0.01</v>
      </c>
      <c r="S993" s="21">
        <v>-4.4400000000000002E-2</v>
      </c>
      <c r="T993" s="21">
        <v>-2.8000000000000001E-2</v>
      </c>
      <c r="U993" s="10">
        <v>-0.42</v>
      </c>
      <c r="V993" s="10">
        <v>-1.99</v>
      </c>
      <c r="W993" s="7">
        <v>0.2</v>
      </c>
      <c r="X993" s="20">
        <v>0.45450000000000002</v>
      </c>
      <c r="Y993" s="75">
        <v>2019</v>
      </c>
      <c r="Z993" s="7">
        <v>0.5</v>
      </c>
      <c r="AA993" s="7">
        <v>0</v>
      </c>
      <c r="AB993" s="51">
        <v>1</v>
      </c>
      <c r="AC993" s="51">
        <v>-1</v>
      </c>
      <c r="AD993" s="51"/>
      <c r="AE993" s="51"/>
      <c r="AF993" s="51"/>
      <c r="AG993" s="51"/>
      <c r="AH993" s="20">
        <v>0</v>
      </c>
      <c r="AI993" s="7" t="s">
        <v>8467</v>
      </c>
      <c r="AJ993" s="67" t="s">
        <v>8494</v>
      </c>
      <c r="AK993" s="44">
        <v>-0.61818181818181828</v>
      </c>
      <c r="AL993" s="44">
        <v>-0.85714285714285765</v>
      </c>
      <c r="AM993" s="44">
        <v>1</v>
      </c>
      <c r="AN993" s="25">
        <v>0.45454545454545459</v>
      </c>
      <c r="AO993" s="25">
        <v>0.11570247933884301</v>
      </c>
      <c r="AP993" s="215">
        <v>12.1</v>
      </c>
      <c r="AQ993" s="215" t="s">
        <v>8552</v>
      </c>
      <c r="AR993" s="44">
        <v>4.1493775933609898E-3</v>
      </c>
      <c r="AS993" s="171" t="s">
        <v>7092</v>
      </c>
      <c r="AT993" s="171" t="s">
        <v>6958</v>
      </c>
      <c r="AU993" s="171" t="s">
        <v>7525</v>
      </c>
      <c r="AV993" s="7" t="s">
        <v>8470</v>
      </c>
      <c r="AW993" s="14" t="s">
        <v>6981</v>
      </c>
      <c r="AX993" s="49" t="s">
        <v>6337</v>
      </c>
      <c r="AY993" s="38" t="s">
        <v>6007</v>
      </c>
      <c r="AZ993" s="14" t="s">
        <v>6703</v>
      </c>
      <c r="BA993" s="49" t="s">
        <v>5993</v>
      </c>
      <c r="BB993" s="38" t="s">
        <v>5993</v>
      </c>
      <c r="BC993" s="7">
        <v>0.3</v>
      </c>
      <c r="BD993" s="14" t="s">
        <v>6146</v>
      </c>
      <c r="BE993" s="49" t="s">
        <v>5967</v>
      </c>
      <c r="BF993" s="38" t="s">
        <v>5971</v>
      </c>
      <c r="BG993" s="7">
        <v>2.2999999999999998</v>
      </c>
      <c r="BH993" s="45">
        <v>18.940629640747737</v>
      </c>
      <c r="BI993" s="215" t="s">
        <v>8495</v>
      </c>
      <c r="BJ993" s="215" t="s">
        <v>8554</v>
      </c>
      <c r="BK993" s="7">
        <v>0.5</v>
      </c>
      <c r="BL993" s="25">
        <v>8.3333333333333037E-3</v>
      </c>
      <c r="BM993" s="20">
        <v>0.73106249999999995</v>
      </c>
      <c r="BN993" s="20">
        <v>0.90500000000000003</v>
      </c>
      <c r="BO993" s="20">
        <v>0.58875</v>
      </c>
      <c r="BP993" s="46" t="s">
        <v>8473</v>
      </c>
      <c r="BQ993" s="215" t="s">
        <v>8473</v>
      </c>
      <c r="BR993" s="79" t="s">
        <v>8473</v>
      </c>
      <c r="BS993" s="9">
        <v>1.0616817238986886E-2</v>
      </c>
      <c r="BT993" s="9">
        <v>3.5266007903352437E-2</v>
      </c>
      <c r="BU993" s="47" t="s">
        <v>5993</v>
      </c>
      <c r="BV993" s="47" t="s">
        <v>5993</v>
      </c>
      <c r="BW993" s="14" t="s">
        <v>5474</v>
      </c>
      <c r="BX993" s="83" t="s">
        <v>8473</v>
      </c>
      <c r="BY993" s="82" t="s">
        <v>8473</v>
      </c>
      <c r="BZ993" s="46" t="s">
        <v>8473</v>
      </c>
      <c r="CA993" s="48" t="s">
        <v>8485</v>
      </c>
      <c r="CB993" s="45">
        <v>12.1</v>
      </c>
      <c r="CC993" s="45">
        <v>-12.1</v>
      </c>
      <c r="CD993" s="45">
        <v>0</v>
      </c>
      <c r="CE993" s="45">
        <v>0</v>
      </c>
      <c r="CF993" s="14" t="s">
        <v>9490</v>
      </c>
      <c r="CG993" s="7" t="s">
        <v>8477</v>
      </c>
      <c r="CH993" s="215" t="s">
        <v>8478</v>
      </c>
      <c r="CI993" s="215" t="s">
        <v>8479</v>
      </c>
      <c r="CJ993" s="215" t="s">
        <v>8479</v>
      </c>
      <c r="CK993" s="43" t="s">
        <v>6894</v>
      </c>
      <c r="CL993" s="43" t="s">
        <v>8480</v>
      </c>
      <c r="CM993" s="43" t="s">
        <v>6898</v>
      </c>
      <c r="CN993" s="145">
        <v>-12.1</v>
      </c>
      <c r="CO993" s="145">
        <v>12.1</v>
      </c>
      <c r="CP993" s="148">
        <v>229.18161865304762</v>
      </c>
      <c r="CQ993" s="189" t="s">
        <v>5474</v>
      </c>
      <c r="CR993" s="189" t="s">
        <v>5474</v>
      </c>
      <c r="CS993" s="99" t="s">
        <v>5474</v>
      </c>
      <c r="CT993" s="167" t="s">
        <v>5474</v>
      </c>
      <c r="CU993" s="43" t="s">
        <v>5474</v>
      </c>
      <c r="CV993" s="43" t="s">
        <v>5474</v>
      </c>
      <c r="CW993" s="43" t="s">
        <v>5474</v>
      </c>
      <c r="CX993" s="43" t="s">
        <v>5474</v>
      </c>
      <c r="CY993" s="43" t="s">
        <v>5474</v>
      </c>
      <c r="CZ993" s="43" t="s">
        <v>5474</v>
      </c>
      <c r="DA993" s="42" t="s">
        <v>5474</v>
      </c>
      <c r="DB993" s="42" t="s">
        <v>5474</v>
      </c>
      <c r="DC993" s="42" t="s">
        <v>5474</v>
      </c>
      <c r="DD993" s="42" t="s">
        <v>5474</v>
      </c>
      <c r="DE993" s="42" t="s">
        <v>5474</v>
      </c>
      <c r="DF993" s="42" t="s">
        <v>5474</v>
      </c>
      <c r="DG993" s="42" t="s">
        <v>5474</v>
      </c>
      <c r="DH993" s="42" t="s">
        <v>5474</v>
      </c>
    </row>
    <row r="994" spans="1:112">
      <c r="A994" s="22">
        <v>1437</v>
      </c>
      <c r="B994" s="7" t="s">
        <v>91</v>
      </c>
      <c r="C994" s="21">
        <v>0.59899999999999998</v>
      </c>
      <c r="D994" s="21">
        <v>0.92789999999999995</v>
      </c>
      <c r="E994" s="21">
        <v>0.61219999999999997</v>
      </c>
      <c r="F994" s="21">
        <v>0.86819999999999997</v>
      </c>
      <c r="G994" s="21">
        <v>0.18459999999999999</v>
      </c>
      <c r="H994" s="21">
        <v>-0.26869999999999999</v>
      </c>
      <c r="I994" s="21">
        <v>-0.02</v>
      </c>
      <c r="J994" s="21">
        <v>0.73129999999999995</v>
      </c>
      <c r="K994" s="21">
        <v>-7.8200000000000006E-2</v>
      </c>
      <c r="L994" s="21">
        <v>-1.34E-2</v>
      </c>
      <c r="M994" s="21">
        <v>5.3600000000000002E-2</v>
      </c>
      <c r="N994" s="21">
        <v>-0.1178</v>
      </c>
      <c r="O994" s="21">
        <v>-5.7999999999999996E-3</v>
      </c>
      <c r="P994" s="21">
        <v>0.1169</v>
      </c>
      <c r="Q994" s="21">
        <v>7.1000000000000004E-3</v>
      </c>
      <c r="R994" s="21">
        <v>3.3999999999999998E-3</v>
      </c>
      <c r="S994" s="21">
        <v>7.8700000000000006E-2</v>
      </c>
      <c r="T994" s="21">
        <v>3.7900000000000003E-2</v>
      </c>
      <c r="U994" s="10">
        <v>1.1599999999999999</v>
      </c>
      <c r="V994" s="10">
        <v>2.25</v>
      </c>
      <c r="W994" s="7">
        <v>0.76</v>
      </c>
      <c r="X994" s="20">
        <v>0.37980000000000003</v>
      </c>
      <c r="Y994" s="75">
        <v>2020</v>
      </c>
      <c r="Z994" s="7">
        <v>0.7</v>
      </c>
      <c r="AA994" s="7">
        <v>0</v>
      </c>
      <c r="AB994" s="51">
        <v>-136</v>
      </c>
      <c r="AC994" s="51">
        <v>-2</v>
      </c>
      <c r="AD994" s="51"/>
      <c r="AE994" s="51"/>
      <c r="AF994" s="51"/>
      <c r="AG994" s="51"/>
      <c r="AH994" s="20">
        <v>0</v>
      </c>
      <c r="AI994" s="7" t="s">
        <v>8481</v>
      </c>
      <c r="AJ994" s="67" t="s">
        <v>8494</v>
      </c>
      <c r="AK994" s="44">
        <v>-0.57446808510638292</v>
      </c>
      <c r="AL994" s="44">
        <v>-0.66666666666666663</v>
      </c>
      <c r="AM994" s="44">
        <v>1</v>
      </c>
      <c r="AN994" s="25">
        <v>0.19183673469387752</v>
      </c>
      <c r="AO994" s="25">
        <v>6.1224489795918366E-2</v>
      </c>
      <c r="AP994" s="215">
        <v>24.5</v>
      </c>
      <c r="AQ994" s="215" t="s">
        <v>8552</v>
      </c>
      <c r="AR994" s="44">
        <v>4.0983606557376999E-3</v>
      </c>
      <c r="AS994" s="171" t="s">
        <v>7092</v>
      </c>
      <c r="AT994" s="171" t="s">
        <v>7093</v>
      </c>
      <c r="AU994" s="171" t="s">
        <v>7012</v>
      </c>
      <c r="AV994" s="7" t="s">
        <v>8470</v>
      </c>
      <c r="AW994" s="14" t="s">
        <v>6637</v>
      </c>
      <c r="AX994" s="49" t="s">
        <v>6009</v>
      </c>
      <c r="AY994" s="38" t="s">
        <v>6007</v>
      </c>
      <c r="AZ994" s="14" t="s">
        <v>6038</v>
      </c>
      <c r="BA994" s="49" t="s">
        <v>5967</v>
      </c>
      <c r="BB994" s="38" t="s">
        <v>5971</v>
      </c>
      <c r="BC994" s="7">
        <v>0.2</v>
      </c>
      <c r="BD994" s="14" t="s">
        <v>6067</v>
      </c>
      <c r="BE994" s="49" t="s">
        <v>5967</v>
      </c>
      <c r="BF994" s="38" t="s">
        <v>5961</v>
      </c>
      <c r="BG994" s="7">
        <v>0.8</v>
      </c>
      <c r="BH994" s="45">
        <v>115.88356200281862</v>
      </c>
      <c r="BI994" s="215" t="s">
        <v>8495</v>
      </c>
      <c r="BJ994" s="215" t="s">
        <v>8554</v>
      </c>
      <c r="BK994" s="7">
        <v>2</v>
      </c>
      <c r="BL994" s="25">
        <v>6.1601642710471692E-3</v>
      </c>
      <c r="BM994" s="20">
        <v>0.74250000000000005</v>
      </c>
      <c r="BN994" s="20">
        <v>0.90750000000000008</v>
      </c>
      <c r="BO994" s="20">
        <v>0.60749999999999993</v>
      </c>
      <c r="BP994" s="46">
        <v>10.888888888888889</v>
      </c>
      <c r="BQ994" s="215" t="s">
        <v>8558</v>
      </c>
      <c r="BR994" s="79">
        <v>0.40081632653061228</v>
      </c>
      <c r="BS994" s="9">
        <v>2.5024017659954767E-2</v>
      </c>
      <c r="BT994" s="9">
        <v>2.2589281275964268E-2</v>
      </c>
      <c r="BU994" s="47" t="s">
        <v>5993</v>
      </c>
      <c r="BV994" s="47">
        <v>44376</v>
      </c>
      <c r="BW994" s="14" t="s">
        <v>5474</v>
      </c>
      <c r="BX994" s="83">
        <v>0.75102040816326521</v>
      </c>
      <c r="BY994" s="82">
        <v>2.86</v>
      </c>
      <c r="BZ994" s="46">
        <v>8.5664335664335667</v>
      </c>
      <c r="CA994" s="48" t="s">
        <v>5474</v>
      </c>
      <c r="CB994" s="45">
        <v>-3332</v>
      </c>
      <c r="CC994" s="45">
        <v>-49</v>
      </c>
      <c r="CD994" s="45">
        <v>0</v>
      </c>
      <c r="CE994" s="45">
        <v>0</v>
      </c>
      <c r="CF994" s="14" t="s">
        <v>9491</v>
      </c>
      <c r="CG994" s="7" t="s">
        <v>8477</v>
      </c>
      <c r="CH994" s="215" t="s">
        <v>8498</v>
      </c>
      <c r="CI994" s="215" t="s">
        <v>8478</v>
      </c>
      <c r="CJ994" s="215" t="s">
        <v>8479</v>
      </c>
      <c r="CK994" s="43" t="s">
        <v>6887</v>
      </c>
      <c r="CL994" s="43" t="s">
        <v>5474</v>
      </c>
      <c r="CM994" s="43" t="s">
        <v>5474</v>
      </c>
      <c r="CN994" s="145">
        <v>-49</v>
      </c>
      <c r="CO994" s="145">
        <v>-3332</v>
      </c>
      <c r="CP994" s="148">
        <v>2839.1472690690562</v>
      </c>
      <c r="CQ994" s="189" t="s">
        <v>5474</v>
      </c>
      <c r="CR994" s="189" t="s">
        <v>5474</v>
      </c>
      <c r="CS994" s="99" t="s">
        <v>5474</v>
      </c>
      <c r="CT994" s="167" t="s">
        <v>5474</v>
      </c>
      <c r="CU994" s="43" t="s">
        <v>5474</v>
      </c>
      <c r="CV994" s="43" t="s">
        <v>5474</v>
      </c>
      <c r="CW994" s="43" t="s">
        <v>5474</v>
      </c>
      <c r="CX994" s="43" t="s">
        <v>5474</v>
      </c>
      <c r="CY994" s="43" t="s">
        <v>5474</v>
      </c>
      <c r="CZ994" s="43" t="s">
        <v>5474</v>
      </c>
      <c r="DA994" s="42" t="s">
        <v>5474</v>
      </c>
      <c r="DB994" s="42" t="s">
        <v>5474</v>
      </c>
      <c r="DC994" s="42" t="s">
        <v>5474</v>
      </c>
      <c r="DD994" s="42" t="s">
        <v>5474</v>
      </c>
      <c r="DE994" s="42" t="s">
        <v>5474</v>
      </c>
      <c r="DF994" s="42" t="s">
        <v>5474</v>
      </c>
      <c r="DG994" s="42" t="s">
        <v>5474</v>
      </c>
      <c r="DH994" s="42" t="s">
        <v>5474</v>
      </c>
    </row>
    <row r="995" spans="1:112">
      <c r="A995" s="22">
        <v>2883</v>
      </c>
      <c r="B995" s="7" t="s">
        <v>550</v>
      </c>
      <c r="C995" s="21">
        <v>-0.42220000000000002</v>
      </c>
      <c r="D995" s="21">
        <v>-0.58340000000000003</v>
      </c>
      <c r="E995" s="21">
        <v>-0.25929999999999997</v>
      </c>
      <c r="F995" s="21">
        <v>-0.50149999999999995</v>
      </c>
      <c r="G995" s="21">
        <v>-0.1648</v>
      </c>
      <c r="H995" s="21"/>
      <c r="I995" s="21">
        <v>23</v>
      </c>
      <c r="J995" s="21">
        <v>23</v>
      </c>
      <c r="K995" s="21">
        <v>0.3044</v>
      </c>
      <c r="L995" s="21">
        <v>0.31119999999999998</v>
      </c>
      <c r="M995" s="21">
        <v>9.8100000000000007E-2</v>
      </c>
      <c r="N995" s="21">
        <v>0.26069999999999999</v>
      </c>
      <c r="O995" s="21">
        <v>0.26140000000000002</v>
      </c>
      <c r="P995" s="21">
        <v>7.9100000000000004E-2</v>
      </c>
      <c r="Q995" s="21">
        <v>1.17E-2</v>
      </c>
      <c r="R995" s="21">
        <v>8.0000000000000004E-4</v>
      </c>
      <c r="S995" s="21">
        <v>5.8099999999999999E-2</v>
      </c>
      <c r="T995" s="21">
        <v>9.4000000000000004E-3</v>
      </c>
      <c r="U995" s="10">
        <v>0.66</v>
      </c>
      <c r="V995" s="10">
        <v>1.53</v>
      </c>
      <c r="W995" s="7">
        <v>0.50990000000000002</v>
      </c>
      <c r="X995" s="20">
        <v>0.73750000000000004</v>
      </c>
      <c r="Y995" s="75">
        <v>2020</v>
      </c>
      <c r="Z995" s="7">
        <v>0.54969999999999997</v>
      </c>
      <c r="AA995" s="7">
        <v>0</v>
      </c>
      <c r="AB995" s="51">
        <v>9533</v>
      </c>
      <c r="AC995" s="51">
        <v>9690</v>
      </c>
      <c r="AD995" s="51">
        <v>-8270</v>
      </c>
      <c r="AE995" s="51">
        <v>19</v>
      </c>
      <c r="AF995" s="51">
        <v>-3634</v>
      </c>
      <c r="AG995" s="51">
        <v>1357</v>
      </c>
      <c r="AH995" s="20">
        <v>0.55549999999999999</v>
      </c>
      <c r="AI995" s="7" t="s">
        <v>8487</v>
      </c>
      <c r="AJ995" s="67" t="s">
        <v>8482</v>
      </c>
      <c r="AK995" s="44">
        <v>0.7991071428571429</v>
      </c>
      <c r="AL995" s="44">
        <v>-0.61764705882352899</v>
      </c>
      <c r="AM995" s="44">
        <v>0.80000000000000426</v>
      </c>
      <c r="AN995" s="25">
        <v>0.4959409594095941</v>
      </c>
      <c r="AO995" s="25">
        <v>0.12546125461254606</v>
      </c>
      <c r="AP995" s="215">
        <v>13.55</v>
      </c>
      <c r="AQ995" s="215" t="s">
        <v>8552</v>
      </c>
      <c r="AR995" s="44">
        <v>1.11940298507462E-2</v>
      </c>
      <c r="AS995" s="171" t="s">
        <v>7196</v>
      </c>
      <c r="AT995" s="171" t="s">
        <v>7110</v>
      </c>
      <c r="AU995" s="171" t="s">
        <v>7024</v>
      </c>
      <c r="AV995" s="7" t="s">
        <v>5474</v>
      </c>
      <c r="AW995" s="14" t="s">
        <v>7703</v>
      </c>
      <c r="AX995" s="49" t="s">
        <v>5981</v>
      </c>
      <c r="AY995" s="38" t="s">
        <v>5971</v>
      </c>
      <c r="AZ995" s="14" t="s">
        <v>6038</v>
      </c>
      <c r="BA995" s="49" t="s">
        <v>5967</v>
      </c>
      <c r="BB995" s="38" t="s">
        <v>5961</v>
      </c>
      <c r="BC995" s="7">
        <v>0.3</v>
      </c>
      <c r="BD995" s="14" t="s">
        <v>6019</v>
      </c>
      <c r="BE995" s="49" t="s">
        <v>5967</v>
      </c>
      <c r="BF995" s="38" t="s">
        <v>6012</v>
      </c>
      <c r="BG995" s="7">
        <v>0.9</v>
      </c>
      <c r="BH995" s="45">
        <v>44786.241721517101</v>
      </c>
      <c r="BI995" s="215" t="s">
        <v>8592</v>
      </c>
      <c r="BJ995" s="215" t="s">
        <v>8509</v>
      </c>
      <c r="BK995" s="7">
        <v>1</v>
      </c>
      <c r="BL995" s="25">
        <v>1.498127340823978E-2</v>
      </c>
      <c r="BM995" s="20">
        <v>0.52925</v>
      </c>
      <c r="BN995" s="20">
        <v>0.20750000000000002</v>
      </c>
      <c r="BO995" s="20">
        <v>0.79249999999999987</v>
      </c>
      <c r="BP995" s="46">
        <v>8.8562091503267979</v>
      </c>
      <c r="BQ995" s="215" t="s">
        <v>8585</v>
      </c>
      <c r="BR995" s="79">
        <v>0.23370233702337004</v>
      </c>
      <c r="BS995" s="9">
        <v>3.1596158781093786E-2</v>
      </c>
      <c r="BT995" s="9">
        <v>3.451634506403245E-2</v>
      </c>
      <c r="BU995" s="47" t="s">
        <v>5993</v>
      </c>
      <c r="BV995" s="47" t="s">
        <v>5993</v>
      </c>
      <c r="BW995" s="14" t="s">
        <v>8514</v>
      </c>
      <c r="BX995" s="83">
        <v>0.48044280442804382</v>
      </c>
      <c r="BY995" s="82">
        <v>1.3599999999999999</v>
      </c>
      <c r="BZ995" s="46">
        <v>9.9632352941176485</v>
      </c>
      <c r="CA995" s="48" t="s">
        <v>8593</v>
      </c>
      <c r="CB995" s="45">
        <v>129172.15000000001</v>
      </c>
      <c r="CC995" s="45">
        <v>131299.5</v>
      </c>
      <c r="CD995" s="45">
        <v>-112058.5</v>
      </c>
      <c r="CE995" s="45">
        <v>257.45</v>
      </c>
      <c r="CF995" s="14" t="s">
        <v>9492</v>
      </c>
      <c r="CG995" s="7" t="s">
        <v>8477</v>
      </c>
      <c r="CH995" s="215" t="s">
        <v>8478</v>
      </c>
      <c r="CI995" s="215" t="s">
        <v>8478</v>
      </c>
      <c r="CJ995" s="215" t="s">
        <v>8523</v>
      </c>
      <c r="CK995" s="43" t="s">
        <v>5474</v>
      </c>
      <c r="CL995" s="43" t="s">
        <v>8480</v>
      </c>
      <c r="CM995" s="43" t="s">
        <v>6994</v>
      </c>
      <c r="CN995" s="145">
        <v>131556.95000000001</v>
      </c>
      <c r="CO995" s="145">
        <v>17113.650000000009</v>
      </c>
      <c r="CP995" s="148">
        <v>606853.57532655681</v>
      </c>
      <c r="CQ995" s="189" t="s">
        <v>5474</v>
      </c>
      <c r="CR995" s="189" t="s">
        <v>5474</v>
      </c>
      <c r="CS995" s="99" t="s">
        <v>5474</v>
      </c>
      <c r="CT995" s="167" t="s">
        <v>8535</v>
      </c>
      <c r="CU995" s="43" t="s">
        <v>5474</v>
      </c>
      <c r="CV995" s="43" t="s">
        <v>5474</v>
      </c>
      <c r="CW995" s="43" t="s">
        <v>5474</v>
      </c>
      <c r="CX995" s="43" t="s">
        <v>5474</v>
      </c>
      <c r="CY995" s="43" t="s">
        <v>5474</v>
      </c>
      <c r="CZ995" s="43" t="s">
        <v>5474</v>
      </c>
      <c r="DA995" s="42" t="s">
        <v>5474</v>
      </c>
      <c r="DB995" s="42" t="s">
        <v>5474</v>
      </c>
      <c r="DC995" s="42" t="s">
        <v>5474</v>
      </c>
      <c r="DD995" s="42" t="s">
        <v>5474</v>
      </c>
      <c r="DE995" s="42" t="s">
        <v>8535</v>
      </c>
      <c r="DF995" s="42" t="s">
        <v>5474</v>
      </c>
      <c r="DG995" s="42" t="s">
        <v>5474</v>
      </c>
      <c r="DH995" s="42" t="s">
        <v>5478</v>
      </c>
    </row>
    <row r="996" spans="1:112">
      <c r="A996" s="22">
        <v>1537</v>
      </c>
      <c r="B996" s="7" t="s">
        <v>152</v>
      </c>
      <c r="C996" s="21">
        <v>-0.41560000000000002</v>
      </c>
      <c r="D996" s="21">
        <v>-0.3453</v>
      </c>
      <c r="E996" s="21">
        <v>-0.37940000000000002</v>
      </c>
      <c r="F996" s="21">
        <v>-0.34300000000000003</v>
      </c>
      <c r="G996" s="21">
        <v>8.9999999999999993E-3</v>
      </c>
      <c r="H996" s="21">
        <v>-0.1119</v>
      </c>
      <c r="I996" s="21">
        <v>2.5000000000000001E-2</v>
      </c>
      <c r="J996" s="21">
        <v>5.2299999999999999E-2</v>
      </c>
      <c r="K996" s="21">
        <v>-2.29E-2</v>
      </c>
      <c r="L996" s="21">
        <v>-1.0200000000000001E-2</v>
      </c>
      <c r="M996" s="21">
        <v>6.7999999999999996E-3</v>
      </c>
      <c r="N996" s="21">
        <v>-1.8700000000000001E-2</v>
      </c>
      <c r="O996" s="21">
        <v>-2.2200000000000001E-2</v>
      </c>
      <c r="P996" s="21">
        <v>3.8999999999999998E-3</v>
      </c>
      <c r="Q996" s="21">
        <v>2.9999999999999997E-4</v>
      </c>
      <c r="R996" s="21">
        <v>5.9999999999999995E-4</v>
      </c>
      <c r="S996" s="21">
        <v>0.24909999999999999</v>
      </c>
      <c r="T996" s="21">
        <v>0.17829999999999999</v>
      </c>
      <c r="U996" s="10">
        <v>5.23</v>
      </c>
      <c r="V996" s="10">
        <v>11.01</v>
      </c>
      <c r="W996" s="7">
        <v>9.6999999999999993</v>
      </c>
      <c r="X996" s="20">
        <v>0.84570000000000001</v>
      </c>
      <c r="Y996" s="75">
        <v>2020</v>
      </c>
      <c r="Z996" s="7">
        <v>10</v>
      </c>
      <c r="AA996" s="7">
        <v>0</v>
      </c>
      <c r="AB996" s="51">
        <v>-271</v>
      </c>
      <c r="AC996" s="51">
        <v>38</v>
      </c>
      <c r="AD996" s="51">
        <v>1</v>
      </c>
      <c r="AE996" s="51"/>
      <c r="AF996" s="51">
        <v>-3</v>
      </c>
      <c r="AG996" s="51"/>
      <c r="AH996" s="20">
        <v>5.2600000000000001E-2</v>
      </c>
      <c r="AI996" s="7" t="s">
        <v>8493</v>
      </c>
      <c r="AJ996" s="67" t="s">
        <v>8494</v>
      </c>
      <c r="AK996" s="44">
        <v>-0.87755102040816324</v>
      </c>
      <c r="AL996" s="44">
        <v>-0.91111111111111109</v>
      </c>
      <c r="AM996" s="44">
        <v>1</v>
      </c>
      <c r="AN996" s="25">
        <v>0.17625899280575538</v>
      </c>
      <c r="AO996" s="25">
        <v>0.16187050359712229</v>
      </c>
      <c r="AP996" s="215">
        <v>139</v>
      </c>
      <c r="AQ996" s="215" t="s">
        <v>8552</v>
      </c>
      <c r="AR996" s="44">
        <v>7.2463768115942004E-3</v>
      </c>
      <c r="AS996" s="171" t="s">
        <v>7196</v>
      </c>
      <c r="AT996" s="171" t="s">
        <v>7197</v>
      </c>
      <c r="AU996" s="171" t="s">
        <v>6980</v>
      </c>
      <c r="AV996" s="7" t="s">
        <v>8470</v>
      </c>
      <c r="AW996" s="14" t="s">
        <v>6981</v>
      </c>
      <c r="AX996" s="49" t="s">
        <v>6009</v>
      </c>
      <c r="AY996" s="38" t="s">
        <v>6007</v>
      </c>
      <c r="AZ996" s="14" t="s">
        <v>6517</v>
      </c>
      <c r="BA996" s="49" t="s">
        <v>5967</v>
      </c>
      <c r="BB996" s="38" t="s">
        <v>5971</v>
      </c>
      <c r="BC996" s="7">
        <v>0.5</v>
      </c>
      <c r="BD996" s="14" t="s">
        <v>6014</v>
      </c>
      <c r="BE996" s="49" t="s">
        <v>5960</v>
      </c>
      <c r="BF996" s="38" t="s">
        <v>5961</v>
      </c>
      <c r="BG996" s="7">
        <v>1.3</v>
      </c>
      <c r="BH996" s="45">
        <v>112.26220069023054</v>
      </c>
      <c r="BI996" s="215" t="s">
        <v>8471</v>
      </c>
      <c r="BJ996" s="215" t="s">
        <v>8554</v>
      </c>
      <c r="BK996" s="7">
        <v>0.4</v>
      </c>
      <c r="BL996" s="25">
        <v>7.246376811594203E-3</v>
      </c>
      <c r="BM996" s="20">
        <v>0.45825000000000005</v>
      </c>
      <c r="BN996" s="20">
        <v>0.28500000000000003</v>
      </c>
      <c r="BO996" s="20">
        <v>0.6</v>
      </c>
      <c r="BP996" s="46">
        <v>12.62488646684832</v>
      </c>
      <c r="BQ996" s="215" t="s">
        <v>8569</v>
      </c>
      <c r="BR996" s="79">
        <v>-3.363057553956824E-2</v>
      </c>
      <c r="BS996" s="9">
        <v>6.3562333013740258E-2</v>
      </c>
      <c r="BT996" s="9">
        <v>6.5708053927688637E-2</v>
      </c>
      <c r="BU996" s="47">
        <v>44414</v>
      </c>
      <c r="BV996" s="47">
        <v>44420</v>
      </c>
      <c r="BW996" s="14" t="s">
        <v>5474</v>
      </c>
      <c r="BX996" s="83">
        <v>0.15964330935251791</v>
      </c>
      <c r="BY996" s="82">
        <v>9.5300000000000011</v>
      </c>
      <c r="BZ996" s="46">
        <v>14.58551941238195</v>
      </c>
      <c r="CA996" s="48" t="s">
        <v>8475</v>
      </c>
      <c r="CB996" s="45">
        <v>-37669</v>
      </c>
      <c r="CC996" s="45">
        <v>5282</v>
      </c>
      <c r="CD996" s="45">
        <v>139</v>
      </c>
      <c r="CE996" s="45">
        <v>0</v>
      </c>
      <c r="CF996" s="14" t="s">
        <v>9493</v>
      </c>
      <c r="CG996" s="7" t="s">
        <v>8477</v>
      </c>
      <c r="CH996" s="215" t="s">
        <v>8478</v>
      </c>
      <c r="CI996" s="215" t="s">
        <v>8479</v>
      </c>
      <c r="CJ996" s="215" t="s">
        <v>8523</v>
      </c>
      <c r="CK996" s="43" t="s">
        <v>7047</v>
      </c>
      <c r="CL996" s="43" t="s">
        <v>5474</v>
      </c>
      <c r="CM996" s="43" t="s">
        <v>6898</v>
      </c>
      <c r="CN996" s="145">
        <v>5282</v>
      </c>
      <c r="CO996" s="145">
        <v>-37530</v>
      </c>
      <c r="CP996" s="148">
        <v>15604.445895942046</v>
      </c>
      <c r="CQ996" s="189" t="s">
        <v>5474</v>
      </c>
      <c r="CR996" s="189" t="s">
        <v>5474</v>
      </c>
      <c r="CS996" s="99" t="s">
        <v>5474</v>
      </c>
      <c r="CT996" s="167" t="s">
        <v>5474</v>
      </c>
      <c r="CU996" s="43" t="s">
        <v>5474</v>
      </c>
      <c r="CV996" s="43" t="s">
        <v>5474</v>
      </c>
      <c r="CW996" s="43" t="s">
        <v>5474</v>
      </c>
      <c r="CX996" s="43" t="s">
        <v>5474</v>
      </c>
      <c r="CY996" s="43" t="s">
        <v>5474</v>
      </c>
      <c r="CZ996" s="43" t="s">
        <v>5474</v>
      </c>
      <c r="DA996" s="42" t="s">
        <v>5474</v>
      </c>
      <c r="DB996" s="42" t="s">
        <v>5474</v>
      </c>
      <c r="DC996" s="42" t="s">
        <v>5474</v>
      </c>
      <c r="DD996" s="42" t="s">
        <v>5474</v>
      </c>
      <c r="DE996" s="42" t="s">
        <v>5474</v>
      </c>
      <c r="DF996" s="42" t="s">
        <v>5474</v>
      </c>
      <c r="DG996" s="42" t="s">
        <v>5474</v>
      </c>
      <c r="DH996" s="42" t="s">
        <v>5474</v>
      </c>
    </row>
    <row r="997" spans="1:112">
      <c r="A997" s="22">
        <v>2413</v>
      </c>
      <c r="B997" s="7" t="s">
        <v>384</v>
      </c>
      <c r="C997" s="21">
        <v>0.14349999999999999</v>
      </c>
      <c r="D997" s="21">
        <v>6.4699999999999994E-2</v>
      </c>
      <c r="E997" s="21">
        <v>0.18870000000000001</v>
      </c>
      <c r="F997" s="21">
        <v>6.8099999999999994E-2</v>
      </c>
      <c r="G997" s="21">
        <v>0.218</v>
      </c>
      <c r="H997" s="21">
        <v>-4.625</v>
      </c>
      <c r="I997" s="21">
        <v>0</v>
      </c>
      <c r="J997" s="21">
        <v>0.63160000000000005</v>
      </c>
      <c r="K997" s="21">
        <v>-6.1999999999999998E-3</v>
      </c>
      <c r="L997" s="21">
        <v>1.4E-3</v>
      </c>
      <c r="M997" s="21">
        <v>1.89E-2</v>
      </c>
      <c r="N997" s="21">
        <v>-1.46E-2</v>
      </c>
      <c r="O997" s="21">
        <v>2.5399999999999999E-2</v>
      </c>
      <c r="P997" s="21">
        <v>5.5399999999999998E-2</v>
      </c>
      <c r="Q997" s="21">
        <v>3.6299999999999999E-2</v>
      </c>
      <c r="R997" s="21">
        <v>1.17E-2</v>
      </c>
      <c r="S997" s="21">
        <v>-3.6299999999999999E-2</v>
      </c>
      <c r="T997" s="21">
        <v>-9.1999999999999998E-3</v>
      </c>
      <c r="U997" s="10">
        <v>-0.21</v>
      </c>
      <c r="V997" s="10">
        <v>0.26</v>
      </c>
      <c r="W997" s="7">
        <v>0</v>
      </c>
      <c r="X997" s="20">
        <v>0</v>
      </c>
      <c r="Y997" s="75"/>
      <c r="Z997" s="7"/>
      <c r="AA997" s="7"/>
      <c r="AB997" s="51">
        <v>58</v>
      </c>
      <c r="AC997" s="51">
        <v>-13</v>
      </c>
      <c r="AD997" s="51"/>
      <c r="AE997" s="51"/>
      <c r="AF997" s="51"/>
      <c r="AG997" s="51"/>
      <c r="AH997" s="20">
        <v>2.0999999999999999E-3</v>
      </c>
      <c r="AI997" s="7" t="s">
        <v>8493</v>
      </c>
      <c r="AJ997" s="67" t="s">
        <v>8494</v>
      </c>
      <c r="AK997" s="44">
        <v>-0.85542168674698793</v>
      </c>
      <c r="AL997" s="44">
        <v>-0.76699029126213603</v>
      </c>
      <c r="AM997" s="44">
        <v>0.92857142857142749</v>
      </c>
      <c r="AN997" s="25">
        <v>1.2028985507246377</v>
      </c>
      <c r="AO997" s="25">
        <v>0.29855072463768106</v>
      </c>
      <c r="AP997" s="215">
        <v>17.25</v>
      </c>
      <c r="AQ997" s="215" t="s">
        <v>8552</v>
      </c>
      <c r="AR997" s="44">
        <v>4.2296072507552802E-2</v>
      </c>
      <c r="AS997" s="171" t="s">
        <v>7275</v>
      </c>
      <c r="AT997" s="171" t="s">
        <v>7443</v>
      </c>
      <c r="AU997" s="171" t="s">
        <v>7544</v>
      </c>
      <c r="AV997" s="7" t="s">
        <v>8470</v>
      </c>
      <c r="AW997" s="14" t="s">
        <v>6157</v>
      </c>
      <c r="AX997" s="49" t="s">
        <v>6009</v>
      </c>
      <c r="AY997" s="38" t="s">
        <v>6007</v>
      </c>
      <c r="AZ997" s="14" t="s">
        <v>6270</v>
      </c>
      <c r="BA997" s="49" t="s">
        <v>5967</v>
      </c>
      <c r="BB997" s="38" t="s">
        <v>6047</v>
      </c>
      <c r="BC997" s="7">
        <v>0.3</v>
      </c>
      <c r="BD997" s="14" t="s">
        <v>5959</v>
      </c>
      <c r="BE997" s="49" t="s">
        <v>5967</v>
      </c>
      <c r="BF997" s="38" t="s">
        <v>5971</v>
      </c>
      <c r="BG997" s="7">
        <v>1.2</v>
      </c>
      <c r="BH997" s="45">
        <v>340.27684912619389</v>
      </c>
      <c r="BI997" s="215" t="s">
        <v>8471</v>
      </c>
      <c r="BJ997" s="215" t="s">
        <v>8554</v>
      </c>
      <c r="BK997" s="7">
        <v>2.2000000000000002</v>
      </c>
      <c r="BL997" s="25">
        <v>3.9156626506024007E-2</v>
      </c>
      <c r="BM997" s="20">
        <v>0.63556250000000003</v>
      </c>
      <c r="BN997" s="20">
        <v>0.67749999999999999</v>
      </c>
      <c r="BO997" s="20">
        <v>0.60124999999999995</v>
      </c>
      <c r="BP997" s="46">
        <v>66.34615384615384</v>
      </c>
      <c r="BQ997" s="215" t="s">
        <v>8553</v>
      </c>
      <c r="BR997" s="79">
        <v>-0.79826086956521736</v>
      </c>
      <c r="BS997" s="9">
        <v>0</v>
      </c>
      <c r="BT997" s="9">
        <v>0</v>
      </c>
      <c r="BU997" s="47" t="s">
        <v>5993</v>
      </c>
      <c r="BV997" s="47" t="s">
        <v>5993</v>
      </c>
      <c r="BW997" s="14" t="s">
        <v>5474</v>
      </c>
      <c r="BX997" s="83">
        <v>-0.74782608695652164</v>
      </c>
      <c r="BY997" s="82">
        <v>0.29000000000000004</v>
      </c>
      <c r="BZ997" s="46">
        <v>59.482758620689651</v>
      </c>
      <c r="CA997" s="48" t="s">
        <v>8485</v>
      </c>
      <c r="CB997" s="45">
        <v>1000.5</v>
      </c>
      <c r="CC997" s="45">
        <v>-224.25</v>
      </c>
      <c r="CD997" s="45">
        <v>0</v>
      </c>
      <c r="CE997" s="45">
        <v>0</v>
      </c>
      <c r="CF997" s="14" t="s">
        <v>9494</v>
      </c>
      <c r="CG997" s="7" t="s">
        <v>8477</v>
      </c>
      <c r="CH997" s="215" t="s">
        <v>8478</v>
      </c>
      <c r="CI997" s="215" t="s">
        <v>8479</v>
      </c>
      <c r="CJ997" s="215" t="s">
        <v>8479</v>
      </c>
      <c r="CK997" s="43" t="s">
        <v>5474</v>
      </c>
      <c r="CL997" s="43" t="s">
        <v>5474</v>
      </c>
      <c r="CM997" s="43" t="s">
        <v>6898</v>
      </c>
      <c r="CN997" s="145">
        <v>-224.25</v>
      </c>
      <c r="CO997" s="145">
        <v>1000.5</v>
      </c>
      <c r="CP997" s="148">
        <v>5869.7756474268444</v>
      </c>
      <c r="CQ997" s="189" t="s">
        <v>5474</v>
      </c>
      <c r="CR997" s="189" t="s">
        <v>5474</v>
      </c>
      <c r="CS997" s="99" t="s">
        <v>5474</v>
      </c>
      <c r="CT997" s="167" t="s">
        <v>5474</v>
      </c>
      <c r="CU997" s="43" t="s">
        <v>5474</v>
      </c>
      <c r="CV997" s="43" t="s">
        <v>5474</v>
      </c>
      <c r="CW997" s="43" t="s">
        <v>5474</v>
      </c>
      <c r="CX997" s="43" t="s">
        <v>5474</v>
      </c>
      <c r="CY997" s="43" t="s">
        <v>5474</v>
      </c>
      <c r="CZ997" s="43" t="s">
        <v>5474</v>
      </c>
      <c r="DA997" s="42" t="s">
        <v>5474</v>
      </c>
      <c r="DB997" s="42" t="s">
        <v>5474</v>
      </c>
      <c r="DC997" s="42" t="s">
        <v>5474</v>
      </c>
      <c r="DD997" s="42" t="s">
        <v>5474</v>
      </c>
      <c r="DE997" s="42" t="s">
        <v>5474</v>
      </c>
      <c r="DF997" s="42" t="s">
        <v>5474</v>
      </c>
      <c r="DG997" s="42" t="s">
        <v>5474</v>
      </c>
      <c r="DH997" s="42" t="s">
        <v>5474</v>
      </c>
    </row>
    <row r="998" spans="1:112">
      <c r="A998" s="22">
        <v>4147</v>
      </c>
      <c r="B998" s="7" t="s">
        <v>906</v>
      </c>
      <c r="C998" s="21">
        <v>-0.30690000000000001</v>
      </c>
      <c r="D998" s="21">
        <v>-0.66369999999999996</v>
      </c>
      <c r="E998" s="21">
        <v>-0.377</v>
      </c>
      <c r="F998" s="21">
        <v>-0.3589</v>
      </c>
      <c r="G998" s="21">
        <v>-0.45789999999999997</v>
      </c>
      <c r="H998" s="21">
        <v>-20.5</v>
      </c>
      <c r="I998" s="21">
        <v>-4.25</v>
      </c>
      <c r="J998" s="21">
        <v>-1.0556000000000001</v>
      </c>
      <c r="K998" s="21">
        <v>6.8400000000000002E-2</v>
      </c>
      <c r="L998" s="21">
        <v>-1.6299999999999999E-2</v>
      </c>
      <c r="M998" s="21">
        <v>-7.7700000000000005E-2</v>
      </c>
      <c r="N998" s="21">
        <v>0.3619</v>
      </c>
      <c r="O998" s="21">
        <v>-0.56710000000000005</v>
      </c>
      <c r="P998" s="21">
        <v>-0.41420000000000001</v>
      </c>
      <c r="Q998" s="21">
        <v>-1.0500000000000001E-2</v>
      </c>
      <c r="R998" s="21">
        <v>-6.6E-3</v>
      </c>
      <c r="S998" s="21">
        <v>-0.17330000000000001</v>
      </c>
      <c r="T998" s="21">
        <v>-0.1237</v>
      </c>
      <c r="U998" s="10">
        <v>-0.37</v>
      </c>
      <c r="V998" s="10">
        <v>-0.91</v>
      </c>
      <c r="W998" s="7">
        <v>0</v>
      </c>
      <c r="X998" s="20">
        <v>0</v>
      </c>
      <c r="Y998" s="75"/>
      <c r="Z998" s="7"/>
      <c r="AA998" s="7"/>
      <c r="AB998" s="51">
        <v>-117</v>
      </c>
      <c r="AC998" s="51">
        <v>5</v>
      </c>
      <c r="AD998" s="51"/>
      <c r="AE998" s="51"/>
      <c r="AF998" s="51">
        <v>8</v>
      </c>
      <c r="AG998" s="51"/>
      <c r="AH998" s="20">
        <v>0</v>
      </c>
      <c r="AI998" s="7" t="s">
        <v>8493</v>
      </c>
      <c r="AJ998" s="67" t="s">
        <v>8494</v>
      </c>
      <c r="AK998" s="44">
        <v>-0.91033138401559466</v>
      </c>
      <c r="AL998" s="44">
        <v>-0.72619047619047672</v>
      </c>
      <c r="AM998" s="44">
        <v>0.7272727272727284</v>
      </c>
      <c r="AN998" s="25">
        <v>0.8040752351097179</v>
      </c>
      <c r="AO998" s="25">
        <v>0.1316614420062697</v>
      </c>
      <c r="AP998" s="215">
        <v>63.8</v>
      </c>
      <c r="AQ998" s="215" t="s">
        <v>8552</v>
      </c>
      <c r="AR998" s="44">
        <v>1.4308426073131901E-2</v>
      </c>
      <c r="AS998" s="171" t="s">
        <v>7275</v>
      </c>
      <c r="AT998" s="171" t="s">
        <v>7309</v>
      </c>
      <c r="AU998" s="171" t="s">
        <v>7133</v>
      </c>
      <c r="AV998" s="7" t="s">
        <v>8470</v>
      </c>
      <c r="AW998" s="14" t="s">
        <v>6777</v>
      </c>
      <c r="AX998" s="49" t="s">
        <v>6039</v>
      </c>
      <c r="AY998" s="38" t="s">
        <v>6007</v>
      </c>
      <c r="AZ998" s="14" t="s">
        <v>6123</v>
      </c>
      <c r="BA998" s="49" t="s">
        <v>5967</v>
      </c>
      <c r="BB998" s="38" t="s">
        <v>6007</v>
      </c>
      <c r="BC998" s="7">
        <v>0.2</v>
      </c>
      <c r="BD998" s="14" t="s">
        <v>6199</v>
      </c>
      <c r="BE998" s="49" t="s">
        <v>5967</v>
      </c>
      <c r="BF998" s="38" t="s">
        <v>6047</v>
      </c>
      <c r="BG998" s="7">
        <v>1.3</v>
      </c>
      <c r="BH998" s="45">
        <v>246.03683225354877</v>
      </c>
      <c r="BI998" s="215" t="s">
        <v>8471</v>
      </c>
      <c r="BJ998" s="215" t="s">
        <v>8554</v>
      </c>
      <c r="BK998" s="7">
        <v>1.4</v>
      </c>
      <c r="BL998" s="25">
        <v>1.2698412698412653E-2</v>
      </c>
      <c r="BM998" s="20">
        <v>0.29949999999999999</v>
      </c>
      <c r="BN998" s="20">
        <v>0.2225</v>
      </c>
      <c r="BO998" s="20">
        <v>0.36249999999999999</v>
      </c>
      <c r="BP998" s="46" t="s">
        <v>8473</v>
      </c>
      <c r="BQ998" s="215" t="s">
        <v>8473</v>
      </c>
      <c r="BR998" s="79" t="s">
        <v>8473</v>
      </c>
      <c r="BS998" s="9">
        <v>0</v>
      </c>
      <c r="BT998" s="9">
        <v>0</v>
      </c>
      <c r="BU998" s="47" t="s">
        <v>5993</v>
      </c>
      <c r="BV998" s="47" t="s">
        <v>5993</v>
      </c>
      <c r="BW998" s="14" t="s">
        <v>5474</v>
      </c>
      <c r="BX998" s="83" t="s">
        <v>8473</v>
      </c>
      <c r="BY998" s="82" t="s">
        <v>8473</v>
      </c>
      <c r="BZ998" s="46" t="s">
        <v>8473</v>
      </c>
      <c r="CA998" s="48" t="s">
        <v>8475</v>
      </c>
      <c r="CB998" s="45">
        <v>-7464.5999999999995</v>
      </c>
      <c r="CC998" s="45">
        <v>319</v>
      </c>
      <c r="CD998" s="45">
        <v>0</v>
      </c>
      <c r="CE998" s="45">
        <v>0</v>
      </c>
      <c r="CF998" s="14" t="s">
        <v>9495</v>
      </c>
      <c r="CG998" s="7" t="s">
        <v>8477</v>
      </c>
      <c r="CH998" s="215" t="s">
        <v>8498</v>
      </c>
      <c r="CI998" s="215" t="s">
        <v>8478</v>
      </c>
      <c r="CJ998" s="215" t="s">
        <v>8479</v>
      </c>
      <c r="CK998" s="43" t="s">
        <v>6887</v>
      </c>
      <c r="CL998" s="43" t="s">
        <v>8480</v>
      </c>
      <c r="CM998" s="43" t="s">
        <v>5474</v>
      </c>
      <c r="CN998" s="145">
        <v>319</v>
      </c>
      <c r="CO998" s="145">
        <v>-7464.5999999999995</v>
      </c>
      <c r="CP998" s="148">
        <v>15697.149897776411</v>
      </c>
      <c r="CQ998" s="189" t="s">
        <v>5474</v>
      </c>
      <c r="CR998" s="189" t="s">
        <v>5474</v>
      </c>
      <c r="CS998" s="99" t="s">
        <v>5474</v>
      </c>
      <c r="CT998" s="167" t="s">
        <v>5474</v>
      </c>
      <c r="CU998" s="43" t="s">
        <v>5474</v>
      </c>
      <c r="CV998" s="43" t="s">
        <v>5474</v>
      </c>
      <c r="CW998" s="43" t="s">
        <v>5474</v>
      </c>
      <c r="CX998" s="43" t="s">
        <v>5474</v>
      </c>
      <c r="CY998" s="43" t="s">
        <v>5474</v>
      </c>
      <c r="CZ998" s="43" t="s">
        <v>5474</v>
      </c>
      <c r="DA998" s="42" t="s">
        <v>5474</v>
      </c>
      <c r="DB998" s="42" t="s">
        <v>5474</v>
      </c>
      <c r="DC998" s="42" t="s">
        <v>5474</v>
      </c>
      <c r="DD998" s="42" t="s">
        <v>5474</v>
      </c>
      <c r="DE998" s="42" t="s">
        <v>5474</v>
      </c>
      <c r="DF998" s="42" t="s">
        <v>5474</v>
      </c>
      <c r="DG998" s="42" t="s">
        <v>5474</v>
      </c>
      <c r="DH998" s="42" t="s">
        <v>5474</v>
      </c>
    </row>
    <row r="999" spans="1:112">
      <c r="A999" s="22">
        <v>6241</v>
      </c>
      <c r="B999" s="7" t="s">
        <v>1324</v>
      </c>
      <c r="C999" s="21">
        <v>43.615400000000001</v>
      </c>
      <c r="D999" s="21">
        <v>-0.44500000000000001</v>
      </c>
      <c r="E999" s="21">
        <v>0.58830000000000005</v>
      </c>
      <c r="F999" s="21">
        <v>-0.52510000000000001</v>
      </c>
      <c r="G999" s="21">
        <v>-0.56740000000000002</v>
      </c>
      <c r="H999" s="21">
        <v>-1.4255</v>
      </c>
      <c r="I999" s="21">
        <v>-6.4286000000000003</v>
      </c>
      <c r="J999" s="21">
        <v>-6.9630000000000001</v>
      </c>
      <c r="K999" s="21">
        <v>-0.32979999999999998</v>
      </c>
      <c r="L999" s="21">
        <v>-0.41489999999999999</v>
      </c>
      <c r="M999" s="21">
        <v>-0.10630000000000001</v>
      </c>
      <c r="N999" s="21">
        <v>-0.88949999999999996</v>
      </c>
      <c r="O999" s="21">
        <v>-1.2806</v>
      </c>
      <c r="P999" s="21">
        <v>-0.42130000000000001</v>
      </c>
      <c r="Q999" s="21">
        <v>-4.7899999999999998E-2</v>
      </c>
      <c r="R999" s="21">
        <v>-2.5999999999999999E-2</v>
      </c>
      <c r="S999" s="21">
        <v>-6.9800000000000001E-2</v>
      </c>
      <c r="T999" s="21">
        <v>-6.0699999999999997E-2</v>
      </c>
      <c r="U999" s="10">
        <v>-1.61</v>
      </c>
      <c r="V999" s="10">
        <v>-1.34</v>
      </c>
      <c r="W999" s="7">
        <v>0</v>
      </c>
      <c r="X999" s="20">
        <v>0</v>
      </c>
      <c r="Y999" s="75"/>
      <c r="Z999" s="7"/>
      <c r="AA999" s="7"/>
      <c r="AB999" s="51">
        <v>-7</v>
      </c>
      <c r="AC999" s="51"/>
      <c r="AD999" s="51"/>
      <c r="AE999" s="51"/>
      <c r="AF999" s="51"/>
      <c r="AG999" s="51"/>
      <c r="AH999" s="20">
        <v>0</v>
      </c>
      <c r="AI999" s="7" t="s">
        <v>8493</v>
      </c>
      <c r="AJ999" s="67" t="s">
        <v>8494</v>
      </c>
      <c r="AK999" s="44">
        <v>-0.9241573033707865</v>
      </c>
      <c r="AL999" s="44">
        <v>-0.59701492537313405</v>
      </c>
      <c r="AM999" s="44">
        <v>1</v>
      </c>
      <c r="AN999" s="25">
        <v>0.97534246575342487</v>
      </c>
      <c r="AO999" s="25">
        <v>0.18356164383561652</v>
      </c>
      <c r="AP999" s="215">
        <v>18.25</v>
      </c>
      <c r="AQ999" s="215" t="s">
        <v>8552</v>
      </c>
      <c r="AR999" s="44">
        <v>1.38888888888888E-2</v>
      </c>
      <c r="AS999" s="171" t="s">
        <v>7275</v>
      </c>
      <c r="AT999" s="171" t="s">
        <v>7231</v>
      </c>
      <c r="AU999" s="171" t="s">
        <v>6914</v>
      </c>
      <c r="AV999" s="7" t="s">
        <v>8470</v>
      </c>
      <c r="AW999" s="14" t="s">
        <v>7691</v>
      </c>
      <c r="AX999" s="49" t="s">
        <v>6009</v>
      </c>
      <c r="AY999" s="38" t="s">
        <v>5971</v>
      </c>
      <c r="AZ999" s="14" t="s">
        <v>6043</v>
      </c>
      <c r="BA999" s="49" t="s">
        <v>5967</v>
      </c>
      <c r="BB999" s="38" t="s">
        <v>5971</v>
      </c>
      <c r="BC999" s="7">
        <v>0.4</v>
      </c>
      <c r="BD999" s="14" t="s">
        <v>6230</v>
      </c>
      <c r="BE999" s="49" t="s">
        <v>5967</v>
      </c>
      <c r="BF999" s="38" t="s">
        <v>6007</v>
      </c>
      <c r="BG999" s="7">
        <v>1</v>
      </c>
      <c r="BH999" s="45">
        <v>5.9347434384036033</v>
      </c>
      <c r="BI999" s="215" t="s">
        <v>8495</v>
      </c>
      <c r="BJ999" s="215" t="s">
        <v>8554</v>
      </c>
      <c r="BK999" s="7">
        <v>0.9</v>
      </c>
      <c r="BL999" s="25">
        <v>0</v>
      </c>
      <c r="BM999" s="20">
        <v>0.28799999999999998</v>
      </c>
      <c r="BN999" s="20">
        <v>0.47499999999999998</v>
      </c>
      <c r="BO999" s="20">
        <v>0.13499999999999995</v>
      </c>
      <c r="BP999" s="46" t="s">
        <v>8473</v>
      </c>
      <c r="BQ999" s="215" t="s">
        <v>8473</v>
      </c>
      <c r="BR999" s="79" t="s">
        <v>8473</v>
      </c>
      <c r="BS999" s="9">
        <v>0</v>
      </c>
      <c r="BT999" s="9">
        <v>0</v>
      </c>
      <c r="BU999" s="47" t="s">
        <v>5993</v>
      </c>
      <c r="BV999" s="47" t="s">
        <v>5993</v>
      </c>
      <c r="BW999" s="14" t="s">
        <v>5474</v>
      </c>
      <c r="BX999" s="83" t="s">
        <v>8473</v>
      </c>
      <c r="BY999" s="82" t="s">
        <v>8473</v>
      </c>
      <c r="BZ999" s="46" t="s">
        <v>8473</v>
      </c>
      <c r="CA999" s="48" t="s">
        <v>5474</v>
      </c>
      <c r="CB999" s="45">
        <v>-127.75</v>
      </c>
      <c r="CC999" s="45">
        <v>0</v>
      </c>
      <c r="CD999" s="45">
        <v>0</v>
      </c>
      <c r="CE999" s="45">
        <v>0</v>
      </c>
      <c r="CF999" s="14" t="s">
        <v>9496</v>
      </c>
      <c r="CG999" s="7" t="s">
        <v>8477</v>
      </c>
      <c r="CH999" s="215" t="s">
        <v>8478</v>
      </c>
      <c r="CI999" s="215" t="s">
        <v>8479</v>
      </c>
      <c r="CJ999" s="215" t="s">
        <v>8479</v>
      </c>
      <c r="CK999" s="43" t="s">
        <v>7198</v>
      </c>
      <c r="CL999" s="43" t="s">
        <v>5474</v>
      </c>
      <c r="CM999" s="43" t="s">
        <v>6898</v>
      </c>
      <c r="CN999" s="145">
        <v>0</v>
      </c>
      <c r="CO999" s="145">
        <v>-127.75</v>
      </c>
      <c r="CP999" s="148">
        <v>108.30906775086576</v>
      </c>
      <c r="CQ999" s="189" t="s">
        <v>5474</v>
      </c>
      <c r="CR999" s="189" t="s">
        <v>5474</v>
      </c>
      <c r="CS999" s="99" t="s">
        <v>5474</v>
      </c>
      <c r="CT999" s="167" t="s">
        <v>5474</v>
      </c>
      <c r="CU999" s="43" t="s">
        <v>5474</v>
      </c>
      <c r="CV999" s="43" t="s">
        <v>5474</v>
      </c>
      <c r="CW999" s="43" t="s">
        <v>5474</v>
      </c>
      <c r="CX999" s="43" t="s">
        <v>5474</v>
      </c>
      <c r="CY999" s="43" t="s">
        <v>5474</v>
      </c>
      <c r="CZ999" s="43" t="s">
        <v>5474</v>
      </c>
      <c r="DA999" s="42" t="s">
        <v>5474</v>
      </c>
      <c r="DB999" s="42" t="s">
        <v>5474</v>
      </c>
      <c r="DC999" s="42" t="s">
        <v>5474</v>
      </c>
      <c r="DD999" s="42" t="s">
        <v>5474</v>
      </c>
      <c r="DE999" s="42" t="s">
        <v>5474</v>
      </c>
      <c r="DF999" s="42" t="s">
        <v>5474</v>
      </c>
      <c r="DG999" s="42" t="s">
        <v>5474</v>
      </c>
      <c r="DH999" s="42" t="s">
        <v>5474</v>
      </c>
    </row>
    <row r="1000" spans="1:112">
      <c r="A1000" s="22">
        <v>6136</v>
      </c>
      <c r="B1000" s="7" t="s">
        <v>1230</v>
      </c>
      <c r="C1000" s="21">
        <v>0.37330000000000002</v>
      </c>
      <c r="D1000" s="21">
        <v>1.55E-2</v>
      </c>
      <c r="E1000" s="21">
        <v>0.26579999999999998</v>
      </c>
      <c r="F1000" s="21">
        <v>0.1545</v>
      </c>
      <c r="G1000" s="21">
        <v>-5.7099999999999998E-2</v>
      </c>
      <c r="H1000" s="21">
        <v>0.57140000000000002</v>
      </c>
      <c r="I1000" s="21">
        <v>0.57140000000000002</v>
      </c>
      <c r="J1000" s="21">
        <v>9.0899999999999995E-2</v>
      </c>
      <c r="K1000" s="21">
        <v>-1.4200000000000001E-2</v>
      </c>
      <c r="L1000" s="21">
        <v>1.23E-2</v>
      </c>
      <c r="M1000" s="21">
        <v>1.14E-2</v>
      </c>
      <c r="N1000" s="21">
        <v>-5.7999999999999996E-3</v>
      </c>
      <c r="O1000" s="21">
        <v>1.8800000000000001E-2</v>
      </c>
      <c r="P1000" s="21">
        <v>-2.5000000000000001E-3</v>
      </c>
      <c r="Q1000" s="21">
        <v>-8.9999999999999998E-4</v>
      </c>
      <c r="R1000" s="21">
        <v>-8.9999999999999998E-4</v>
      </c>
      <c r="S1000" s="21">
        <v>4.5999999999999999E-2</v>
      </c>
      <c r="T1000" s="21">
        <v>4.41E-2</v>
      </c>
      <c r="U1000" s="10">
        <v>-0.1</v>
      </c>
      <c r="V1000" s="10">
        <v>0.49</v>
      </c>
      <c r="W1000" s="7">
        <v>1.56</v>
      </c>
      <c r="X1000" s="20">
        <v>0.99750000000000005</v>
      </c>
      <c r="Y1000" s="75">
        <v>2020</v>
      </c>
      <c r="Z1000" s="7">
        <v>1.1000000000000001</v>
      </c>
      <c r="AA1000" s="7">
        <v>0</v>
      </c>
      <c r="AB1000" s="51">
        <v>-29</v>
      </c>
      <c r="AC1000" s="51">
        <v>8</v>
      </c>
      <c r="AD1000" s="51"/>
      <c r="AE1000" s="51"/>
      <c r="AF1000" s="51">
        <v>1</v>
      </c>
      <c r="AG1000" s="51">
        <v>1</v>
      </c>
      <c r="AH1000" s="20">
        <v>0</v>
      </c>
      <c r="AI1000" s="7" t="s">
        <v>8493</v>
      </c>
      <c r="AJ1000" s="67" t="s">
        <v>8494</v>
      </c>
      <c r="AK1000" s="44">
        <v>-0.91228070175438603</v>
      </c>
      <c r="AL1000" s="44">
        <v>-0.83870967741935487</v>
      </c>
      <c r="AM1000" s="44">
        <v>1</v>
      </c>
      <c r="AN1000" s="25">
        <v>0.16863905325443798</v>
      </c>
      <c r="AO1000" s="25">
        <v>9.1715976331360999E-2</v>
      </c>
      <c r="AP1000" s="215">
        <v>16.899999999999999</v>
      </c>
      <c r="AQ1000" s="215" t="s">
        <v>8552</v>
      </c>
      <c r="AR1000" s="44">
        <v>2.9673590504451001E-3</v>
      </c>
      <c r="AS1000" s="171" t="s">
        <v>7275</v>
      </c>
      <c r="AT1000" s="171" t="s">
        <v>7264</v>
      </c>
      <c r="AU1000" s="171" t="s">
        <v>6893</v>
      </c>
      <c r="AV1000" s="7" t="s">
        <v>8470</v>
      </c>
      <c r="AW1000" s="14" t="s">
        <v>6551</v>
      </c>
      <c r="AX1000" s="49" t="s">
        <v>6009</v>
      </c>
      <c r="AY1000" s="38" t="s">
        <v>6007</v>
      </c>
      <c r="AZ1000" s="14" t="s">
        <v>6366</v>
      </c>
      <c r="BA1000" s="49" t="s">
        <v>5967</v>
      </c>
      <c r="BB1000" s="38" t="s">
        <v>6007</v>
      </c>
      <c r="BC1000" s="7">
        <v>0.3</v>
      </c>
      <c r="BD1000" s="14" t="s">
        <v>6081</v>
      </c>
      <c r="BE1000" s="49" t="s">
        <v>5960</v>
      </c>
      <c r="BF1000" s="38" t="s">
        <v>5971</v>
      </c>
      <c r="BG1000" s="7">
        <v>0.6</v>
      </c>
      <c r="BH1000" s="45">
        <v>119.5049233154067</v>
      </c>
      <c r="BI1000" s="215" t="s">
        <v>8495</v>
      </c>
      <c r="BJ1000" s="215" t="s">
        <v>8554</v>
      </c>
      <c r="BK1000" s="7">
        <v>1.1000000000000001</v>
      </c>
      <c r="BL1000" s="25">
        <v>2.9673590504449348E-3</v>
      </c>
      <c r="BM1000" s="20">
        <v>0.6648750000000001</v>
      </c>
      <c r="BN1000" s="20">
        <v>0.70750000000000002</v>
      </c>
      <c r="BO1000" s="20">
        <v>0.63</v>
      </c>
      <c r="BP1000" s="46">
        <v>34.489795918367342</v>
      </c>
      <c r="BQ1000" s="215" t="s">
        <v>8569</v>
      </c>
      <c r="BR1000" s="79">
        <v>-0.40976331360946733</v>
      </c>
      <c r="BS1000" s="9">
        <v>8.5954856397765456E-2</v>
      </c>
      <c r="BT1000" s="9">
        <v>5.889422617333584E-2</v>
      </c>
      <c r="BU1000" s="47" t="s">
        <v>5993</v>
      </c>
      <c r="BV1000" s="47" t="s">
        <v>5993</v>
      </c>
      <c r="BW1000" s="14" t="s">
        <v>5474</v>
      </c>
      <c r="BX1000" s="83">
        <v>-0.29171597633136087</v>
      </c>
      <c r="BY1000" s="82">
        <v>0.6</v>
      </c>
      <c r="BZ1000" s="46">
        <v>28.166666666666664</v>
      </c>
      <c r="CA1000" s="48" t="s">
        <v>8475</v>
      </c>
      <c r="CB1000" s="45">
        <v>-490.09999999999997</v>
      </c>
      <c r="CC1000" s="45">
        <v>135.19999999999999</v>
      </c>
      <c r="CD1000" s="45">
        <v>0</v>
      </c>
      <c r="CE1000" s="45">
        <v>0</v>
      </c>
      <c r="CF1000" s="14" t="s">
        <v>9497</v>
      </c>
      <c r="CG1000" s="7" t="s">
        <v>8477</v>
      </c>
      <c r="CH1000" s="215" t="s">
        <v>8498</v>
      </c>
      <c r="CI1000" s="215" t="s">
        <v>8498</v>
      </c>
      <c r="CJ1000" s="215" t="s">
        <v>8479</v>
      </c>
      <c r="CK1000" s="43" t="s">
        <v>7303</v>
      </c>
      <c r="CL1000" s="43" t="s">
        <v>5474</v>
      </c>
      <c r="CM1000" s="43" t="s">
        <v>5474</v>
      </c>
      <c r="CN1000" s="145">
        <v>135.19999999999999</v>
      </c>
      <c r="CO1000" s="145">
        <v>-490.09999999999997</v>
      </c>
      <c r="CP1000" s="148">
        <v>2019.633204030373</v>
      </c>
      <c r="CQ1000" s="189" t="s">
        <v>5474</v>
      </c>
      <c r="CR1000" s="189" t="s">
        <v>5474</v>
      </c>
      <c r="CS1000" s="99" t="s">
        <v>5474</v>
      </c>
      <c r="CT1000" s="167" t="s">
        <v>5474</v>
      </c>
      <c r="CU1000" s="43" t="s">
        <v>5474</v>
      </c>
      <c r="CV1000" s="43" t="s">
        <v>5474</v>
      </c>
      <c r="CW1000" s="43" t="s">
        <v>5474</v>
      </c>
      <c r="CX1000" s="43" t="s">
        <v>5474</v>
      </c>
      <c r="CY1000" s="43" t="s">
        <v>5474</v>
      </c>
      <c r="CZ1000" s="43" t="s">
        <v>5474</v>
      </c>
      <c r="DA1000" s="42" t="s">
        <v>5474</v>
      </c>
      <c r="DB1000" s="42" t="s">
        <v>5474</v>
      </c>
      <c r="DC1000" s="42" t="s">
        <v>5474</v>
      </c>
      <c r="DD1000" s="42" t="s">
        <v>5474</v>
      </c>
      <c r="DE1000" s="42" t="s">
        <v>5474</v>
      </c>
      <c r="DF1000" s="42" t="s">
        <v>5474</v>
      </c>
      <c r="DG1000" s="42" t="s">
        <v>5474</v>
      </c>
      <c r="DH1000" s="42" t="s">
        <v>5474</v>
      </c>
    </row>
    <row r="1001" spans="1:112">
      <c r="A1001" s="22">
        <v>2404</v>
      </c>
      <c r="B1001" s="7" t="s">
        <v>378</v>
      </c>
      <c r="C1001" s="21">
        <v>-0.1386</v>
      </c>
      <c r="D1001" s="21">
        <v>-0.438</v>
      </c>
      <c r="E1001" s="21">
        <v>5.8400000000000001E-2</v>
      </c>
      <c r="F1001" s="21">
        <v>-0.47020000000000001</v>
      </c>
      <c r="G1001" s="21">
        <v>-0.32540000000000002</v>
      </c>
      <c r="H1001" s="21">
        <v>-0.25509999999999999</v>
      </c>
      <c r="I1001" s="21">
        <v>-0.5</v>
      </c>
      <c r="J1001" s="21">
        <v>-0.29849999999999999</v>
      </c>
      <c r="K1001" s="21">
        <v>-7.1999999999999998E-3</v>
      </c>
      <c r="L1001" s="21">
        <v>-7.7999999999999996E-3</v>
      </c>
      <c r="M1001" s="21">
        <v>-2.8400000000000002E-2</v>
      </c>
      <c r="N1001" s="21">
        <v>-4.7999999999999996E-3</v>
      </c>
      <c r="O1001" s="21">
        <v>-1.67E-2</v>
      </c>
      <c r="P1001" s="21">
        <v>-2.2499999999999999E-2</v>
      </c>
      <c r="Q1001" s="21">
        <v>-5.1000000000000004E-3</v>
      </c>
      <c r="R1001" s="21">
        <v>-1E-4</v>
      </c>
      <c r="S1001" s="21">
        <v>0.31240000000000001</v>
      </c>
      <c r="T1001" s="21">
        <v>0.1196</v>
      </c>
      <c r="U1001" s="10">
        <v>6.84</v>
      </c>
      <c r="V1001" s="10">
        <v>18.239999999999998</v>
      </c>
      <c r="W1001" s="7">
        <v>10.4</v>
      </c>
      <c r="X1001" s="20">
        <v>0.92079999999999995</v>
      </c>
      <c r="Y1001" s="75">
        <v>2020</v>
      </c>
      <c r="Z1001" s="7">
        <v>17</v>
      </c>
      <c r="AA1001" s="7">
        <v>0</v>
      </c>
      <c r="AB1001" s="51">
        <v>-376</v>
      </c>
      <c r="AC1001" s="51">
        <v>-57</v>
      </c>
      <c r="AD1001" s="51">
        <v>194</v>
      </c>
      <c r="AE1001" s="51">
        <v>3</v>
      </c>
      <c r="AF1001" s="51">
        <v>321</v>
      </c>
      <c r="AG1001" s="51">
        <v>58</v>
      </c>
      <c r="AH1001" s="20">
        <v>6.1800000000000001E-2</v>
      </c>
      <c r="AI1001" s="7" t="s">
        <v>8493</v>
      </c>
      <c r="AJ1001" s="67" t="s">
        <v>8494</v>
      </c>
      <c r="AK1001" s="44">
        <v>-0.87434554973821987</v>
      </c>
      <c r="AL1001" s="44">
        <v>-0.55555555555555558</v>
      </c>
      <c r="AM1001" s="44">
        <v>1</v>
      </c>
      <c r="AN1001" s="25">
        <v>0.49739583333333331</v>
      </c>
      <c r="AO1001" s="25">
        <v>0.140625</v>
      </c>
      <c r="AP1001" s="215">
        <v>192</v>
      </c>
      <c r="AQ1001" s="215" t="s">
        <v>8552</v>
      </c>
      <c r="AR1001" s="44">
        <v>1.3192612137203101E-2</v>
      </c>
      <c r="AS1001" s="171" t="s">
        <v>6990</v>
      </c>
      <c r="AT1001" s="171" t="s">
        <v>6936</v>
      </c>
      <c r="AU1001" s="171" t="s">
        <v>7201</v>
      </c>
      <c r="AV1001" s="7" t="s">
        <v>8470</v>
      </c>
      <c r="AW1001" s="14" t="s">
        <v>6637</v>
      </c>
      <c r="AX1001" s="49" t="s">
        <v>6009</v>
      </c>
      <c r="AY1001" s="38" t="s">
        <v>5971</v>
      </c>
      <c r="AZ1001" s="14" t="s">
        <v>6569</v>
      </c>
      <c r="BA1001" s="49" t="s">
        <v>5993</v>
      </c>
      <c r="BB1001" s="38" t="s">
        <v>5993</v>
      </c>
      <c r="BC1001" s="7">
        <v>0.3</v>
      </c>
      <c r="BD1001" s="14" t="s">
        <v>6113</v>
      </c>
      <c r="BE1001" s="49" t="s">
        <v>5967</v>
      </c>
      <c r="BF1001" s="38" t="s">
        <v>5971</v>
      </c>
      <c r="BG1001" s="7">
        <v>1</v>
      </c>
      <c r="BH1001" s="45">
        <v>233.27154057983816</v>
      </c>
      <c r="BI1001" s="215" t="s">
        <v>8489</v>
      </c>
      <c r="BJ1001" s="215" t="s">
        <v>8568</v>
      </c>
      <c r="BK1001" s="7">
        <v>0.5</v>
      </c>
      <c r="BL1001" s="25">
        <v>1.8567639257294429E-2</v>
      </c>
      <c r="BM1001" s="20">
        <v>0.46237499999999998</v>
      </c>
      <c r="BN1001" s="20">
        <v>0.36749999999999999</v>
      </c>
      <c r="BO1001" s="20">
        <v>0.53999999999999992</v>
      </c>
      <c r="BP1001" s="46">
        <v>10.526315789473685</v>
      </c>
      <c r="BQ1001" s="215" t="s">
        <v>8569</v>
      </c>
      <c r="BR1001" s="79">
        <v>0.14620416666666669</v>
      </c>
      <c r="BS1001" s="9">
        <v>4.8035658066974962E-2</v>
      </c>
      <c r="BT1001" s="9">
        <v>8.2210733873506747E-2</v>
      </c>
      <c r="BU1001" s="47" t="s">
        <v>5993</v>
      </c>
      <c r="BV1001" s="47">
        <v>44365</v>
      </c>
      <c r="BW1001" s="14" t="s">
        <v>8514</v>
      </c>
      <c r="BX1001" s="83">
        <v>0.37544499999999975</v>
      </c>
      <c r="BY1001" s="82">
        <v>14.34</v>
      </c>
      <c r="BZ1001" s="46">
        <v>13.389121338912133</v>
      </c>
      <c r="CA1001" s="48" t="s">
        <v>8526</v>
      </c>
      <c r="CB1001" s="45">
        <v>-72192</v>
      </c>
      <c r="CC1001" s="45">
        <v>-10944</v>
      </c>
      <c r="CD1001" s="45">
        <v>37248</v>
      </c>
      <c r="CE1001" s="45">
        <v>576</v>
      </c>
      <c r="CF1001" s="14" t="s">
        <v>9498</v>
      </c>
      <c r="CG1001" s="7" t="s">
        <v>8477</v>
      </c>
      <c r="CH1001" s="215" t="s">
        <v>8498</v>
      </c>
      <c r="CI1001" s="215" t="s">
        <v>8479</v>
      </c>
      <c r="CJ1001" s="215" t="s">
        <v>8546</v>
      </c>
      <c r="CK1001" s="43" t="s">
        <v>5474</v>
      </c>
      <c r="CL1001" s="43" t="s">
        <v>5474</v>
      </c>
      <c r="CM1001" s="43" t="s">
        <v>6944</v>
      </c>
      <c r="CN1001" s="145">
        <v>-10368</v>
      </c>
      <c r="CO1001" s="145">
        <v>-34944</v>
      </c>
      <c r="CP1001" s="148">
        <v>44788.135791328925</v>
      </c>
      <c r="CQ1001" s="189" t="s">
        <v>5474</v>
      </c>
      <c r="CR1001" s="189" t="s">
        <v>5474</v>
      </c>
      <c r="CS1001" s="99" t="s">
        <v>5474</v>
      </c>
      <c r="CT1001" s="167" t="s">
        <v>5474</v>
      </c>
      <c r="CU1001" s="43" t="s">
        <v>5474</v>
      </c>
      <c r="CV1001" s="43" t="s">
        <v>5474</v>
      </c>
      <c r="CW1001" s="43" t="s">
        <v>5474</v>
      </c>
      <c r="CX1001" s="43" t="s">
        <v>5474</v>
      </c>
      <c r="CY1001" s="43" t="s">
        <v>5474</v>
      </c>
      <c r="CZ1001" s="43" t="s">
        <v>5474</v>
      </c>
      <c r="DA1001" s="42" t="s">
        <v>5474</v>
      </c>
      <c r="DB1001" s="42" t="s">
        <v>5474</v>
      </c>
      <c r="DC1001" s="42" t="s">
        <v>5474</v>
      </c>
      <c r="DD1001" s="42" t="s">
        <v>5474</v>
      </c>
      <c r="DE1001" s="42" t="s">
        <v>5474</v>
      </c>
      <c r="DF1001" s="42" t="s">
        <v>5474</v>
      </c>
      <c r="DG1001" s="42" t="s">
        <v>5474</v>
      </c>
      <c r="DH1001" s="42" t="s">
        <v>5472</v>
      </c>
    </row>
    <row r="1002" spans="1:112">
      <c r="A1002" s="22">
        <v>5213</v>
      </c>
      <c r="B1002" s="7" t="s">
        <v>1067</v>
      </c>
      <c r="C1002" s="21">
        <v>-0.83579999999999999</v>
      </c>
      <c r="D1002" s="21">
        <v>-0.81840000000000002</v>
      </c>
      <c r="E1002" s="21">
        <v>-0.72409999999999997</v>
      </c>
      <c r="F1002" s="21">
        <v>-0.81979999999999997</v>
      </c>
      <c r="G1002" s="21">
        <v>0.24779999999999999</v>
      </c>
      <c r="H1002" s="21">
        <v>-1.1446000000000001</v>
      </c>
      <c r="I1002" s="21">
        <v>-0.71430000000000005</v>
      </c>
      <c r="J1002" s="21">
        <v>6.9166999999999996</v>
      </c>
      <c r="K1002" s="21">
        <v>-6.0400000000000002E-2</v>
      </c>
      <c r="L1002" s="21">
        <v>5.3E-3</v>
      </c>
      <c r="M1002" s="21">
        <v>-1.7299999999999999E-2</v>
      </c>
      <c r="N1002" s="21">
        <v>-0.16200000000000001</v>
      </c>
      <c r="O1002" s="21">
        <v>-2.1999999999999999E-2</v>
      </c>
      <c r="P1002" s="21">
        <v>-4.7999999999999996E-3</v>
      </c>
      <c r="Q1002" s="21">
        <v>2.1299999999999999E-2</v>
      </c>
      <c r="R1002" s="21">
        <v>4.4000000000000003E-3</v>
      </c>
      <c r="S1002" s="21">
        <v>6.13E-2</v>
      </c>
      <c r="T1002" s="21">
        <v>2.3199999999999998E-2</v>
      </c>
      <c r="U1002" s="10">
        <v>0.71</v>
      </c>
      <c r="V1002" s="10">
        <v>2.59</v>
      </c>
      <c r="W1002" s="7">
        <v>1.0931999999999999</v>
      </c>
      <c r="X1002" s="20">
        <v>0.64390000000000003</v>
      </c>
      <c r="Y1002" s="75">
        <v>2020</v>
      </c>
      <c r="Z1002" s="7">
        <v>1.9956</v>
      </c>
      <c r="AA1002" s="7">
        <v>0</v>
      </c>
      <c r="AB1002" s="51">
        <v>-240</v>
      </c>
      <c r="AC1002" s="51">
        <v>13</v>
      </c>
      <c r="AD1002" s="51"/>
      <c r="AE1002" s="51"/>
      <c r="AF1002" s="51"/>
      <c r="AG1002" s="51"/>
      <c r="AH1002" s="20">
        <v>1.6000000000000001E-3</v>
      </c>
      <c r="AI1002" s="7" t="s">
        <v>8481</v>
      </c>
      <c r="AJ1002" s="67" t="s">
        <v>8757</v>
      </c>
      <c r="AK1002" s="44">
        <v>-0.55217391304347818</v>
      </c>
      <c r="AL1002" s="44">
        <v>-0.83333333333333304</v>
      </c>
      <c r="AM1002" s="44">
        <v>-0.59999999999999432</v>
      </c>
      <c r="AN1002" s="25">
        <v>0.58080808080808066</v>
      </c>
      <c r="AO1002" s="25">
        <v>9.0909090909090939E-2</v>
      </c>
      <c r="AP1002" s="215">
        <v>19.8</v>
      </c>
      <c r="AQ1002" s="215" t="s">
        <v>8552</v>
      </c>
      <c r="AR1002" s="44">
        <v>5.0761421319796898E-3</v>
      </c>
      <c r="AS1002" s="171" t="s">
        <v>6990</v>
      </c>
      <c r="AT1002" s="171" t="s">
        <v>7281</v>
      </c>
      <c r="AU1002" s="171" t="s">
        <v>7205</v>
      </c>
      <c r="AV1002" s="7" t="s">
        <v>8470</v>
      </c>
      <c r="AW1002" s="14" t="s">
        <v>8082</v>
      </c>
      <c r="AX1002" s="49" t="s">
        <v>6009</v>
      </c>
      <c r="AY1002" s="38" t="s">
        <v>5971</v>
      </c>
      <c r="AZ1002" s="14" t="s">
        <v>6771</v>
      </c>
      <c r="BA1002" s="49" t="s">
        <v>5993</v>
      </c>
      <c r="BB1002" s="38" t="s">
        <v>5993</v>
      </c>
      <c r="BC1002" s="7">
        <v>0.6</v>
      </c>
      <c r="BD1002" s="14" t="s">
        <v>6070</v>
      </c>
      <c r="BE1002" s="49" t="s">
        <v>5967</v>
      </c>
      <c r="BF1002" s="38" t="s">
        <v>5961</v>
      </c>
      <c r="BG1002" s="7">
        <v>0.3</v>
      </c>
      <c r="BH1002" s="45">
        <v>117.43190377263596</v>
      </c>
      <c r="BI1002" s="215" t="s">
        <v>8471</v>
      </c>
      <c r="BJ1002" s="215" t="s">
        <v>8554</v>
      </c>
      <c r="BK1002" s="7">
        <v>0.2</v>
      </c>
      <c r="BL1002" s="25">
        <v>5.0761421319797679E-3</v>
      </c>
      <c r="BM1002" s="20">
        <v>0.33506249999999999</v>
      </c>
      <c r="BN1002" s="20">
        <v>5.2500000000000033E-2</v>
      </c>
      <c r="BO1002" s="20">
        <v>0.56624999999999992</v>
      </c>
      <c r="BP1002" s="46">
        <v>7.6447876447876455</v>
      </c>
      <c r="BQ1002" s="215" t="s">
        <v>8558</v>
      </c>
      <c r="BR1002" s="79">
        <v>-0.18157491582491572</v>
      </c>
      <c r="BS1002" s="9">
        <v>4.9075032273322439E-2</v>
      </c>
      <c r="BT1002" s="9">
        <v>9.438572231235165E-2</v>
      </c>
      <c r="BU1002" s="47">
        <v>44399</v>
      </c>
      <c r="BV1002" s="47">
        <v>44405</v>
      </c>
      <c r="BW1002" s="14" t="s">
        <v>5474</v>
      </c>
      <c r="BX1002" s="83">
        <v>-1.7889898989899067E-2</v>
      </c>
      <c r="BY1002" s="82">
        <v>1.51</v>
      </c>
      <c r="BZ1002" s="46">
        <v>13.112582781456954</v>
      </c>
      <c r="CA1002" s="48" t="s">
        <v>8475</v>
      </c>
      <c r="CB1002" s="45">
        <v>-4752</v>
      </c>
      <c r="CC1002" s="45">
        <v>257.40000000000003</v>
      </c>
      <c r="CD1002" s="45">
        <v>0</v>
      </c>
      <c r="CE1002" s="45">
        <v>0</v>
      </c>
      <c r="CF1002" s="14" t="s">
        <v>9499</v>
      </c>
      <c r="CG1002" s="7" t="s">
        <v>8556</v>
      </c>
      <c r="CH1002" s="215" t="s">
        <v>8523</v>
      </c>
      <c r="CI1002" s="215" t="s">
        <v>8546</v>
      </c>
      <c r="CJ1002" s="215" t="s">
        <v>8479</v>
      </c>
      <c r="CK1002" s="43" t="s">
        <v>6965</v>
      </c>
      <c r="CL1002" s="43" t="s">
        <v>5474</v>
      </c>
      <c r="CM1002" s="43" t="s">
        <v>5474</v>
      </c>
      <c r="CN1002" s="145">
        <v>257.40000000000003</v>
      </c>
      <c r="CO1002" s="145">
        <v>-4752</v>
      </c>
      <c r="CP1002" s="148">
        <v>2325.1516946981919</v>
      </c>
      <c r="CQ1002" s="189">
        <v>0.14696969696969697</v>
      </c>
      <c r="CR1002" s="189">
        <v>0</v>
      </c>
      <c r="CS1002" s="99">
        <v>45712</v>
      </c>
      <c r="CT1002" s="167" t="s">
        <v>5474</v>
      </c>
      <c r="CU1002" s="43" t="s">
        <v>5474</v>
      </c>
      <c r="CV1002" s="43" t="s">
        <v>5474</v>
      </c>
      <c r="CW1002" s="43" t="s">
        <v>5474</v>
      </c>
      <c r="CX1002" s="43" t="s">
        <v>5474</v>
      </c>
      <c r="CY1002" s="43" t="s">
        <v>5474</v>
      </c>
      <c r="CZ1002" s="43" t="s">
        <v>5474</v>
      </c>
      <c r="DA1002" s="42" t="s">
        <v>5474</v>
      </c>
      <c r="DB1002" s="42" t="s">
        <v>5474</v>
      </c>
      <c r="DC1002" s="42" t="s">
        <v>5474</v>
      </c>
      <c r="DD1002" s="42" t="s">
        <v>5474</v>
      </c>
      <c r="DE1002" s="42" t="s">
        <v>5474</v>
      </c>
      <c r="DF1002" s="42" t="s">
        <v>5474</v>
      </c>
      <c r="DG1002" s="42" t="s">
        <v>5474</v>
      </c>
      <c r="DH1002" s="42" t="s">
        <v>5474</v>
      </c>
    </row>
    <row r="1003" spans="1:112">
      <c r="A1003" s="22">
        <v>2832</v>
      </c>
      <c r="B1003" s="7" t="s">
        <v>534</v>
      </c>
      <c r="C1003" s="21">
        <v>6.4199999999999993E-2</v>
      </c>
      <c r="D1003" s="21">
        <v>0.37530000000000002</v>
      </c>
      <c r="E1003" s="21">
        <v>0.17230000000000001</v>
      </c>
      <c r="F1003" s="21">
        <v>0.54259999999999997</v>
      </c>
      <c r="G1003" s="21">
        <v>0.3861</v>
      </c>
      <c r="H1003" s="21"/>
      <c r="I1003" s="21">
        <v>-1.1667000000000001</v>
      </c>
      <c r="J1003" s="21">
        <v>-1.1667000000000001</v>
      </c>
      <c r="K1003" s="21">
        <v>-0.1414</v>
      </c>
      <c r="L1003" s="21">
        <v>-0.15659999999999999</v>
      </c>
      <c r="M1003" s="21">
        <v>-4.3299999999999998E-2</v>
      </c>
      <c r="N1003" s="21">
        <v>-0.14280000000000001</v>
      </c>
      <c r="O1003" s="21">
        <v>-0.15590000000000001</v>
      </c>
      <c r="P1003" s="21">
        <v>-4.1300000000000003E-2</v>
      </c>
      <c r="Q1003" s="21">
        <v>-3.3999999999999998E-3</v>
      </c>
      <c r="R1003" s="21">
        <v>-1.5E-3</v>
      </c>
      <c r="S1003" s="21">
        <v>7.7499999999999999E-2</v>
      </c>
      <c r="T1003" s="21">
        <v>3.6200000000000003E-2</v>
      </c>
      <c r="U1003" s="10">
        <v>-0.06</v>
      </c>
      <c r="V1003" s="10">
        <v>1.49</v>
      </c>
      <c r="W1003" s="7">
        <v>1</v>
      </c>
      <c r="X1003" s="20">
        <v>0.56189999999999996</v>
      </c>
      <c r="Y1003" s="75">
        <v>2020</v>
      </c>
      <c r="Z1003" s="7">
        <v>1.1000000000000001</v>
      </c>
      <c r="AA1003" s="7">
        <v>0</v>
      </c>
      <c r="AB1003" s="51">
        <v>-103</v>
      </c>
      <c r="AC1003" s="51">
        <v>10</v>
      </c>
      <c r="AD1003" s="51"/>
      <c r="AE1003" s="51"/>
      <c r="AF1003" s="51">
        <v>-1</v>
      </c>
      <c r="AG1003" s="51"/>
      <c r="AH1003" s="20">
        <v>5.1999999999999998E-3</v>
      </c>
      <c r="AI1003" s="7" t="s">
        <v>8493</v>
      </c>
      <c r="AJ1003" s="67" t="s">
        <v>8536</v>
      </c>
      <c r="AK1003" s="44">
        <v>-0.92631578947368387</v>
      </c>
      <c r="AL1003" s="44">
        <v>0.62500000000000222</v>
      </c>
      <c r="AM1003" s="44">
        <v>1</v>
      </c>
      <c r="AN1003" s="25">
        <v>0.23989898989898989</v>
      </c>
      <c r="AO1003" s="25">
        <v>2.0202020202020131E-2</v>
      </c>
      <c r="AP1003" s="215">
        <v>19.8</v>
      </c>
      <c r="AQ1003" s="215" t="s">
        <v>8552</v>
      </c>
      <c r="AR1003" s="44">
        <v>2.5316455696202502E-3</v>
      </c>
      <c r="AS1003" s="171" t="s">
        <v>6990</v>
      </c>
      <c r="AT1003" s="171" t="s">
        <v>7080</v>
      </c>
      <c r="AU1003" s="171" t="s">
        <v>6980</v>
      </c>
      <c r="AV1003" s="7" t="s">
        <v>5474</v>
      </c>
      <c r="AW1003" s="14" t="s">
        <v>7693</v>
      </c>
      <c r="AX1003" s="49" t="s">
        <v>6009</v>
      </c>
      <c r="AY1003" s="38" t="s">
        <v>5961</v>
      </c>
      <c r="AZ1003" s="14" t="s">
        <v>6510</v>
      </c>
      <c r="BA1003" s="49" t="s">
        <v>6337</v>
      </c>
      <c r="BB1003" s="38" t="s">
        <v>6047</v>
      </c>
      <c r="BC1003" s="7">
        <v>0.1</v>
      </c>
      <c r="BD1003" s="14" t="s">
        <v>6237</v>
      </c>
      <c r="BE1003" s="49" t="s">
        <v>5967</v>
      </c>
      <c r="BF1003" s="38" t="s">
        <v>6007</v>
      </c>
      <c r="BG1003" s="7">
        <v>0.9</v>
      </c>
      <c r="BH1003" s="45">
        <v>113.64377784448642</v>
      </c>
      <c r="BI1003" s="215" t="s">
        <v>8471</v>
      </c>
      <c r="BJ1003" s="215" t="s">
        <v>8554</v>
      </c>
      <c r="BK1003" s="7">
        <v>1.6</v>
      </c>
      <c r="BL1003" s="25">
        <v>5.0761421319797679E-3</v>
      </c>
      <c r="BM1003" s="20">
        <v>0.57112499999999999</v>
      </c>
      <c r="BN1003" s="20">
        <v>0.76500000000000001</v>
      </c>
      <c r="BO1003" s="20">
        <v>0.41249999999999998</v>
      </c>
      <c r="BP1003" s="46">
        <v>13.288590604026846</v>
      </c>
      <c r="BQ1003" s="215" t="s">
        <v>8569</v>
      </c>
      <c r="BR1003" s="79">
        <v>0.11515151515151502</v>
      </c>
      <c r="BS1003" s="9">
        <v>4.4395337779043142E-2</v>
      </c>
      <c r="BT1003" s="9">
        <v>4.9416469210673108E-2</v>
      </c>
      <c r="BU1003" s="47" t="s">
        <v>5993</v>
      </c>
      <c r="BV1003" s="47">
        <v>44365</v>
      </c>
      <c r="BW1003" s="14" t="s">
        <v>5474</v>
      </c>
      <c r="BX1003" s="83">
        <v>0.39393939393939376</v>
      </c>
      <c r="BY1003" s="82">
        <v>1.8399999999999999</v>
      </c>
      <c r="BZ1003" s="46">
        <v>10.760869565217392</v>
      </c>
      <c r="CA1003" s="48" t="s">
        <v>8475</v>
      </c>
      <c r="CB1003" s="45">
        <v>-2039.4</v>
      </c>
      <c r="CC1003" s="45">
        <v>198</v>
      </c>
      <c r="CD1003" s="45">
        <v>0</v>
      </c>
      <c r="CE1003" s="45">
        <v>0</v>
      </c>
      <c r="CF1003" s="14" t="s">
        <v>9500</v>
      </c>
      <c r="CG1003" s="7" t="s">
        <v>8477</v>
      </c>
      <c r="CH1003" s="215" t="s">
        <v>8478</v>
      </c>
      <c r="CI1003" s="215" t="s">
        <v>8498</v>
      </c>
      <c r="CJ1003" s="215" t="s">
        <v>8546</v>
      </c>
      <c r="CK1003" s="43" t="s">
        <v>6927</v>
      </c>
      <c r="CL1003" s="43" t="s">
        <v>5474</v>
      </c>
      <c r="CM1003" s="43" t="s">
        <v>6898</v>
      </c>
      <c r="CN1003" s="145">
        <v>198</v>
      </c>
      <c r="CO1003" s="145">
        <v>-2039.4</v>
      </c>
      <c r="CP1003" s="148">
        <v>2250.1468013208314</v>
      </c>
      <c r="CQ1003" s="189" t="s">
        <v>5474</v>
      </c>
      <c r="CR1003" s="189" t="s">
        <v>5474</v>
      </c>
      <c r="CS1003" s="99" t="s">
        <v>5474</v>
      </c>
      <c r="CT1003" s="167" t="s">
        <v>5474</v>
      </c>
      <c r="CU1003" s="43" t="s">
        <v>5474</v>
      </c>
      <c r="CV1003" s="43" t="s">
        <v>5474</v>
      </c>
      <c r="CW1003" s="43" t="s">
        <v>5474</v>
      </c>
      <c r="CX1003" s="43" t="s">
        <v>5474</v>
      </c>
      <c r="CY1003" s="43" t="s">
        <v>5474</v>
      </c>
      <c r="CZ1003" s="43" t="s">
        <v>5474</v>
      </c>
      <c r="DA1003" s="42" t="s">
        <v>5474</v>
      </c>
      <c r="DB1003" s="42" t="s">
        <v>5474</v>
      </c>
      <c r="DC1003" s="42" t="s">
        <v>5474</v>
      </c>
      <c r="DD1003" s="42" t="s">
        <v>5474</v>
      </c>
      <c r="DE1003" s="42" t="s">
        <v>5474</v>
      </c>
      <c r="DF1003" s="42" t="s">
        <v>5474</v>
      </c>
      <c r="DG1003" s="42" t="s">
        <v>5474</v>
      </c>
      <c r="DH1003" s="42" t="s">
        <v>5474</v>
      </c>
    </row>
    <row r="1004" spans="1:112">
      <c r="A1004" s="22">
        <v>3217</v>
      </c>
      <c r="B1004" s="7" t="s">
        <v>676</v>
      </c>
      <c r="C1004" s="21">
        <v>0.1424</v>
      </c>
      <c r="D1004" s="21">
        <v>0.21340000000000001</v>
      </c>
      <c r="E1004" s="21">
        <v>0.18740000000000001</v>
      </c>
      <c r="F1004" s="21">
        <v>0.16919999999999999</v>
      </c>
      <c r="G1004" s="21">
        <v>0.17849999999999999</v>
      </c>
      <c r="H1004" s="21">
        <v>-5.16E-2</v>
      </c>
      <c r="I1004" s="21">
        <v>-0.25</v>
      </c>
      <c r="J1004" s="21">
        <v>-0.1065</v>
      </c>
      <c r="K1004" s="21">
        <v>1.9400000000000001E-2</v>
      </c>
      <c r="L1004" s="21">
        <v>-3.7499999999999999E-2</v>
      </c>
      <c r="M1004" s="21">
        <v>-2.0899999999999998E-2</v>
      </c>
      <c r="N1004" s="21">
        <v>7.4000000000000003E-3</v>
      </c>
      <c r="O1004" s="21">
        <v>-4.3999999999999997E-2</v>
      </c>
      <c r="P1004" s="21">
        <v>-1.11E-2</v>
      </c>
      <c r="Q1004" s="21">
        <v>-2.2200000000000001E-2</v>
      </c>
      <c r="R1004" s="21">
        <v>-1.3299999999999999E-2</v>
      </c>
      <c r="S1004" s="21">
        <v>0.1804</v>
      </c>
      <c r="T1004" s="21">
        <v>0.1343</v>
      </c>
      <c r="U1004" s="10">
        <v>3.02</v>
      </c>
      <c r="V1004" s="10">
        <v>6.83</v>
      </c>
      <c r="W1004" s="7">
        <v>3.49</v>
      </c>
      <c r="X1004" s="20">
        <v>0.83150000000000002</v>
      </c>
      <c r="Y1004" s="75">
        <v>2020</v>
      </c>
      <c r="Z1004" s="7">
        <v>5.6</v>
      </c>
      <c r="AA1004" s="7">
        <v>0</v>
      </c>
      <c r="AB1004" s="51">
        <v>161</v>
      </c>
      <c r="AC1004" s="51">
        <v>8</v>
      </c>
      <c r="AD1004" s="51">
        <v>-183</v>
      </c>
      <c r="AE1004" s="51">
        <v>-25</v>
      </c>
      <c r="AF1004" s="51">
        <v>13</v>
      </c>
      <c r="AG1004" s="51"/>
      <c r="AH1004" s="20">
        <v>6.7999999999999996E-3</v>
      </c>
      <c r="AI1004" s="7" t="s">
        <v>8467</v>
      </c>
      <c r="AJ1004" s="67" t="s">
        <v>8494</v>
      </c>
      <c r="AK1004" s="44">
        <v>-0.81800766283524906</v>
      </c>
      <c r="AL1004" s="44">
        <v>-0.75348837209302344</v>
      </c>
      <c r="AM1004" s="44">
        <v>0.90909090909090984</v>
      </c>
      <c r="AN1004" s="25">
        <v>0.54488517745302723</v>
      </c>
      <c r="AO1004" s="25">
        <v>0.22442588726513571</v>
      </c>
      <c r="AP1004" s="215">
        <v>95.8</v>
      </c>
      <c r="AQ1004" s="215" t="s">
        <v>8552</v>
      </c>
      <c r="AR1004" s="44">
        <v>2.7896995708154501E-2</v>
      </c>
      <c r="AS1004" s="171" t="s">
        <v>7259</v>
      </c>
      <c r="AT1004" s="171" t="s">
        <v>7207</v>
      </c>
      <c r="AU1004" s="171" t="s">
        <v>7032</v>
      </c>
      <c r="AV1004" s="7" t="s">
        <v>8470</v>
      </c>
      <c r="AW1004" s="14" t="s">
        <v>6154</v>
      </c>
      <c r="AX1004" s="49" t="s">
        <v>6009</v>
      </c>
      <c r="AY1004" s="38" t="s">
        <v>6007</v>
      </c>
      <c r="AZ1004" s="14" t="s">
        <v>6038</v>
      </c>
      <c r="BA1004" s="49" t="s">
        <v>5967</v>
      </c>
      <c r="BB1004" s="38" t="s">
        <v>6007</v>
      </c>
      <c r="BC1004" s="7">
        <v>0.3</v>
      </c>
      <c r="BD1004" s="14" t="s">
        <v>6102</v>
      </c>
      <c r="BE1004" s="49" t="s">
        <v>5967</v>
      </c>
      <c r="BF1004" s="38" t="s">
        <v>5971</v>
      </c>
      <c r="BG1004" s="7">
        <v>0.5</v>
      </c>
      <c r="BH1004" s="45">
        <v>332.14052995393257</v>
      </c>
      <c r="BI1004" s="215" t="s">
        <v>8471</v>
      </c>
      <c r="BJ1004" s="215" t="s">
        <v>8543</v>
      </c>
      <c r="BK1004" s="7">
        <v>2.5</v>
      </c>
      <c r="BL1004" s="25">
        <v>3.2327586206896554E-2</v>
      </c>
      <c r="BM1004" s="20">
        <v>0.63600000000000012</v>
      </c>
      <c r="BN1004" s="20">
        <v>0.70750000000000002</v>
      </c>
      <c r="BO1004" s="20">
        <v>0.57750000000000001</v>
      </c>
      <c r="BP1004" s="46">
        <v>14.026354319180088</v>
      </c>
      <c r="BQ1004" s="215" t="s">
        <v>8569</v>
      </c>
      <c r="BR1004" s="79">
        <v>2.99721642310368E-2</v>
      </c>
      <c r="BS1004" s="9">
        <v>3.0402209703713545E-2</v>
      </c>
      <c r="BT1004" s="9">
        <v>5.2299164708999424E-2</v>
      </c>
      <c r="BU1004" s="47">
        <v>44403</v>
      </c>
      <c r="BV1004" s="47">
        <v>44407</v>
      </c>
      <c r="BW1004" s="14" t="s">
        <v>8561</v>
      </c>
      <c r="BX1004" s="83">
        <v>0.23596659707724407</v>
      </c>
      <c r="BY1004" s="82">
        <v>7.1199999999999992</v>
      </c>
      <c r="BZ1004" s="46">
        <v>13.455056179775282</v>
      </c>
      <c r="CA1004" s="48" t="s">
        <v>8475</v>
      </c>
      <c r="CB1004" s="45">
        <v>15423.8</v>
      </c>
      <c r="CC1004" s="45">
        <v>766.4</v>
      </c>
      <c r="CD1004" s="45">
        <v>-17531.399999999998</v>
      </c>
      <c r="CE1004" s="45">
        <v>-2395</v>
      </c>
      <c r="CF1004" s="14" t="s">
        <v>9501</v>
      </c>
      <c r="CG1004" s="7" t="s">
        <v>8477</v>
      </c>
      <c r="CH1004" s="215" t="s">
        <v>8478</v>
      </c>
      <c r="CI1004" s="215" t="s">
        <v>8478</v>
      </c>
      <c r="CJ1004" s="215" t="s">
        <v>8479</v>
      </c>
      <c r="CK1004" s="43" t="s">
        <v>6887</v>
      </c>
      <c r="CL1004" s="43" t="s">
        <v>5474</v>
      </c>
      <c r="CM1004" s="43" t="s">
        <v>6944</v>
      </c>
      <c r="CN1004" s="145">
        <v>-1628.6</v>
      </c>
      <c r="CO1004" s="145">
        <v>-2107.5999999999985</v>
      </c>
      <c r="CP1004" s="148">
        <v>31819.062769586741</v>
      </c>
      <c r="CQ1004" s="189" t="s">
        <v>5474</v>
      </c>
      <c r="CR1004" s="189" t="s">
        <v>5474</v>
      </c>
      <c r="CS1004" s="99" t="s">
        <v>5474</v>
      </c>
      <c r="CT1004" s="167" t="s">
        <v>5474</v>
      </c>
      <c r="CU1004" s="43" t="s">
        <v>5474</v>
      </c>
      <c r="CV1004" s="43" t="s">
        <v>5474</v>
      </c>
      <c r="CW1004" s="43" t="s">
        <v>5474</v>
      </c>
      <c r="CX1004" s="43" t="s">
        <v>5474</v>
      </c>
      <c r="CY1004" s="43" t="s">
        <v>5474</v>
      </c>
      <c r="CZ1004" s="43" t="s">
        <v>5474</v>
      </c>
      <c r="DA1004" s="42" t="s">
        <v>5474</v>
      </c>
      <c r="DB1004" s="42" t="s">
        <v>5474</v>
      </c>
      <c r="DC1004" s="42" t="s">
        <v>5474</v>
      </c>
      <c r="DD1004" s="42" t="s">
        <v>5474</v>
      </c>
      <c r="DE1004" s="42" t="s">
        <v>5474</v>
      </c>
      <c r="DF1004" s="42" t="s">
        <v>5474</v>
      </c>
      <c r="DG1004" s="42" t="s">
        <v>5474</v>
      </c>
      <c r="DH1004" s="42" t="s">
        <v>5474</v>
      </c>
    </row>
    <row r="1005" spans="1:112">
      <c r="A1005" s="22">
        <v>4552</v>
      </c>
      <c r="B1005" s="7" t="s">
        <v>971</v>
      </c>
      <c r="C1005" s="21">
        <v>4.6899999999999997E-2</v>
      </c>
      <c r="D1005" s="21">
        <v>4.1700000000000001E-2</v>
      </c>
      <c r="E1005" s="21">
        <v>0.1646</v>
      </c>
      <c r="F1005" s="21">
        <v>-9.8799999999999999E-2</v>
      </c>
      <c r="G1005" s="21">
        <v>0.2084</v>
      </c>
      <c r="H1005" s="21"/>
      <c r="I1005" s="21">
        <v>2.2940999999999998</v>
      </c>
      <c r="J1005" s="21">
        <v>2.2940999999999998</v>
      </c>
      <c r="K1005" s="21">
        <v>-5.1999999999999998E-3</v>
      </c>
      <c r="L1005" s="21">
        <v>4.8899999999999999E-2</v>
      </c>
      <c r="M1005" s="21">
        <v>1.54E-2</v>
      </c>
      <c r="N1005" s="21">
        <v>-1.9400000000000001E-2</v>
      </c>
      <c r="O1005" s="21">
        <v>0.17560000000000001</v>
      </c>
      <c r="P1005" s="21">
        <v>5.33E-2</v>
      </c>
      <c r="Q1005" s="21">
        <v>4.0000000000000001E-3</v>
      </c>
      <c r="R1005" s="21">
        <v>2.8E-3</v>
      </c>
      <c r="S1005" s="21">
        <v>0.1043</v>
      </c>
      <c r="T1005" s="21">
        <v>-7.4800000000000005E-2</v>
      </c>
      <c r="U1005" s="10">
        <v>0.44</v>
      </c>
      <c r="V1005" s="10">
        <v>3</v>
      </c>
      <c r="W1005" s="7">
        <v>3.9420000000000002</v>
      </c>
      <c r="X1005" s="20">
        <v>0.55389999999999995</v>
      </c>
      <c r="Y1005" s="75">
        <v>2020</v>
      </c>
      <c r="Z1005" s="7">
        <v>1.1100000000000001</v>
      </c>
      <c r="AA1005" s="7">
        <v>0</v>
      </c>
      <c r="AB1005" s="51">
        <v>-3</v>
      </c>
      <c r="AC1005" s="51">
        <v>-3</v>
      </c>
      <c r="AD1005" s="51"/>
      <c r="AE1005" s="51"/>
      <c r="AF1005" s="51"/>
      <c r="AG1005" s="51"/>
      <c r="AH1005" s="20">
        <v>0</v>
      </c>
      <c r="AI1005" s="7" t="s">
        <v>8493</v>
      </c>
      <c r="AJ1005" s="67" t="s">
        <v>8494</v>
      </c>
      <c r="AK1005" s="44">
        <v>-0.88976377952755914</v>
      </c>
      <c r="AL1005" s="44">
        <v>-0.73076923076923117</v>
      </c>
      <c r="AM1005" s="44">
        <v>0.69999999999999574</v>
      </c>
      <c r="AN1005" s="25">
        <v>0.44718309859154942</v>
      </c>
      <c r="AO1005" s="25">
        <v>9.1549295774647946E-2</v>
      </c>
      <c r="AP1005" s="215">
        <v>28.4</v>
      </c>
      <c r="AQ1005" s="215" t="s">
        <v>8552</v>
      </c>
      <c r="AR1005" s="44">
        <v>1.42857142857142E-2</v>
      </c>
      <c r="AS1005" s="171" t="s">
        <v>7259</v>
      </c>
      <c r="AT1005" s="171" t="s">
        <v>7511</v>
      </c>
      <c r="AU1005" s="171" t="s">
        <v>7032</v>
      </c>
      <c r="AV1005" s="7" t="s">
        <v>8470</v>
      </c>
      <c r="AW1005" s="14" t="s">
        <v>6054</v>
      </c>
      <c r="AX1005" s="49" t="s">
        <v>6337</v>
      </c>
      <c r="AY1005" s="38" t="s">
        <v>6047</v>
      </c>
      <c r="AZ1005" s="14" t="s">
        <v>6083</v>
      </c>
      <c r="BA1005" s="49" t="s">
        <v>5967</v>
      </c>
      <c r="BB1005" s="38" t="s">
        <v>6007</v>
      </c>
      <c r="BC1005" s="7">
        <v>0.4</v>
      </c>
      <c r="BD1005" s="14" t="s">
        <v>5959</v>
      </c>
      <c r="BE1005" s="49" t="s">
        <v>5967</v>
      </c>
      <c r="BF1005" s="38" t="s">
        <v>5971</v>
      </c>
      <c r="BG1005" s="7">
        <v>0.6</v>
      </c>
      <c r="BH1005" s="45">
        <v>94.155394127290123</v>
      </c>
      <c r="BI1005" s="215" t="s">
        <v>8495</v>
      </c>
      <c r="BJ1005" s="215" t="s">
        <v>8554</v>
      </c>
      <c r="BK1005" s="7">
        <v>2.6</v>
      </c>
      <c r="BL1005" s="25">
        <v>1.2477718360071225E-2</v>
      </c>
      <c r="BM1005" s="20">
        <v>0.65643750000000001</v>
      </c>
      <c r="BN1005" s="20">
        <v>0.62000000000000011</v>
      </c>
      <c r="BO1005" s="20">
        <v>0.68624999999999992</v>
      </c>
      <c r="BP1005" s="46">
        <v>9.4666666666666668</v>
      </c>
      <c r="BQ1005" s="215" t="s">
        <v>8569</v>
      </c>
      <c r="BR1005" s="79">
        <v>0.24225352112676066</v>
      </c>
      <c r="BS1005" s="9">
        <v>0.13217956643774786</v>
      </c>
      <c r="BT1005" s="9">
        <v>3.3041215929068724E-2</v>
      </c>
      <c r="BU1005" s="47" t="s">
        <v>5993</v>
      </c>
      <c r="BV1005" s="47" t="s">
        <v>5993</v>
      </c>
      <c r="BW1005" s="14" t="s">
        <v>5474</v>
      </c>
      <c r="BX1005" s="83">
        <v>0.55281690140845086</v>
      </c>
      <c r="BY1005" s="82">
        <v>2.94</v>
      </c>
      <c r="BZ1005" s="46">
        <v>9.6598639455782305</v>
      </c>
      <c r="CA1005" s="48" t="s">
        <v>5474</v>
      </c>
      <c r="CB1005" s="45">
        <v>-85.199999999999989</v>
      </c>
      <c r="CC1005" s="45">
        <v>-85.199999999999989</v>
      </c>
      <c r="CD1005" s="45">
        <v>0</v>
      </c>
      <c r="CE1005" s="45">
        <v>0</v>
      </c>
      <c r="CF1005" s="14" t="s">
        <v>9502</v>
      </c>
      <c r="CG1005" s="7" t="s">
        <v>8477</v>
      </c>
      <c r="CH1005" s="215" t="s">
        <v>8498</v>
      </c>
      <c r="CI1005" s="215" t="s">
        <v>8478</v>
      </c>
      <c r="CJ1005" s="215" t="s">
        <v>8479</v>
      </c>
      <c r="CK1005" s="43" t="s">
        <v>6887</v>
      </c>
      <c r="CL1005" s="43" t="s">
        <v>8480</v>
      </c>
      <c r="CM1005" s="43" t="s">
        <v>5474</v>
      </c>
      <c r="CN1005" s="145">
        <v>-85.199999999999989</v>
      </c>
      <c r="CO1005" s="145">
        <v>-85.199999999999989</v>
      </c>
      <c r="CP1005" s="148">
        <v>2674.0131932150393</v>
      </c>
      <c r="CQ1005" s="189" t="s">
        <v>5474</v>
      </c>
      <c r="CR1005" s="189" t="s">
        <v>5474</v>
      </c>
      <c r="CS1005" s="99" t="s">
        <v>5474</v>
      </c>
      <c r="CT1005" s="167" t="s">
        <v>5474</v>
      </c>
      <c r="CU1005" s="43" t="s">
        <v>5474</v>
      </c>
      <c r="CV1005" s="43" t="s">
        <v>5474</v>
      </c>
      <c r="CW1005" s="43" t="s">
        <v>5474</v>
      </c>
      <c r="CX1005" s="43" t="s">
        <v>5474</v>
      </c>
      <c r="CY1005" s="43" t="s">
        <v>5474</v>
      </c>
      <c r="CZ1005" s="43" t="s">
        <v>5474</v>
      </c>
      <c r="DA1005" s="42" t="s">
        <v>5474</v>
      </c>
      <c r="DB1005" s="42" t="s">
        <v>5474</v>
      </c>
      <c r="DC1005" s="42" t="s">
        <v>5474</v>
      </c>
      <c r="DD1005" s="42" t="s">
        <v>5474</v>
      </c>
      <c r="DE1005" s="42" t="s">
        <v>5474</v>
      </c>
      <c r="DF1005" s="42" t="s">
        <v>5474</v>
      </c>
      <c r="DG1005" s="42" t="s">
        <v>5474</v>
      </c>
      <c r="DH1005" s="42" t="s">
        <v>5474</v>
      </c>
    </row>
    <row r="1006" spans="1:112">
      <c r="A1006" s="22">
        <v>1701</v>
      </c>
      <c r="B1006" s="7" t="s">
        <v>191</v>
      </c>
      <c r="C1006" s="21">
        <v>-6.6000000000000003E-2</v>
      </c>
      <c r="D1006" s="21">
        <v>-3.3999999999999998E-3</v>
      </c>
      <c r="E1006" s="21">
        <v>-7.0800000000000002E-2</v>
      </c>
      <c r="F1006" s="21">
        <v>-5.8000000000000003E-2</v>
      </c>
      <c r="G1006" s="21">
        <v>-1E-4</v>
      </c>
      <c r="H1006" s="21">
        <v>-0.186</v>
      </c>
      <c r="I1006" s="21">
        <v>-0.55130000000000001</v>
      </c>
      <c r="J1006" s="21">
        <v>-0.3276</v>
      </c>
      <c r="K1006" s="21">
        <v>-8.2000000000000007E-3</v>
      </c>
      <c r="L1006" s="21">
        <v>-1.2999999999999999E-3</v>
      </c>
      <c r="M1006" s="21">
        <v>-1.6999999999999999E-3</v>
      </c>
      <c r="N1006" s="21">
        <v>-1.0699999999999999E-2</v>
      </c>
      <c r="O1006" s="21">
        <v>-2.3E-2</v>
      </c>
      <c r="P1006" s="21">
        <v>-7.6E-3</v>
      </c>
      <c r="Q1006" s="21">
        <v>-4.4000000000000003E-3</v>
      </c>
      <c r="R1006" s="21">
        <v>-2.0999999999999999E-3</v>
      </c>
      <c r="S1006" s="21">
        <v>6.6500000000000004E-2</v>
      </c>
      <c r="T1006" s="21">
        <v>3.8699999999999998E-2</v>
      </c>
      <c r="U1006" s="10">
        <v>0.78</v>
      </c>
      <c r="V1006" s="10">
        <v>1.49</v>
      </c>
      <c r="W1006" s="7">
        <v>0.76</v>
      </c>
      <c r="X1006" s="20">
        <v>0.58750000000000002</v>
      </c>
      <c r="Y1006" s="75">
        <v>2020</v>
      </c>
      <c r="Z1006" s="7">
        <v>1</v>
      </c>
      <c r="AA1006" s="7">
        <v>0</v>
      </c>
      <c r="AB1006" s="51">
        <v>-619</v>
      </c>
      <c r="AC1006" s="51">
        <v>-21</v>
      </c>
      <c r="AD1006" s="51"/>
      <c r="AE1006" s="51"/>
      <c r="AF1006" s="51">
        <v>-4</v>
      </c>
      <c r="AG1006" s="51">
        <v>1</v>
      </c>
      <c r="AH1006" s="20">
        <v>8.9999999999999998E-4</v>
      </c>
      <c r="AI1006" s="7" t="s">
        <v>8467</v>
      </c>
      <c r="AJ1006" s="67" t="s">
        <v>8494</v>
      </c>
      <c r="AK1006" s="44">
        <v>-0.81927710843373502</v>
      </c>
      <c r="AL1006" s="44">
        <v>-0.76595744680851052</v>
      </c>
      <c r="AM1006" s="44">
        <v>0.79999999999999716</v>
      </c>
      <c r="AN1006" s="25">
        <v>0.18485523385300678</v>
      </c>
      <c r="AO1006" s="25">
        <v>0.10467706013363036</v>
      </c>
      <c r="AP1006" s="215">
        <v>22.45</v>
      </c>
      <c r="AQ1006" s="215" t="s">
        <v>8552</v>
      </c>
      <c r="AR1006" s="44">
        <v>8.9887640449438193E-3</v>
      </c>
      <c r="AS1006" s="171" t="s">
        <v>7259</v>
      </c>
      <c r="AT1006" s="171" t="s">
        <v>6932</v>
      </c>
      <c r="AU1006" s="171" t="s">
        <v>6914</v>
      </c>
      <c r="AV1006" s="7" t="s">
        <v>8470</v>
      </c>
      <c r="AW1006" s="14" t="s">
        <v>7176</v>
      </c>
      <c r="AX1006" s="49" t="s">
        <v>6009</v>
      </c>
      <c r="AY1006" s="38" t="s">
        <v>5971</v>
      </c>
      <c r="AZ1006" s="14" t="s">
        <v>6537</v>
      </c>
      <c r="BA1006" s="49" t="s">
        <v>5967</v>
      </c>
      <c r="BB1006" s="38" t="s">
        <v>6007</v>
      </c>
      <c r="BC1006" s="7">
        <v>0.3</v>
      </c>
      <c r="BD1006" s="14" t="s">
        <v>6102</v>
      </c>
      <c r="BE1006" s="49" t="s">
        <v>5960</v>
      </c>
      <c r="BF1006" s="38" t="s">
        <v>5971</v>
      </c>
      <c r="BG1006" s="7">
        <v>0.3</v>
      </c>
      <c r="BH1006" s="45">
        <v>311.9911069384209</v>
      </c>
      <c r="BI1006" s="215" t="s">
        <v>8471</v>
      </c>
      <c r="BJ1006" s="215" t="s">
        <v>8554</v>
      </c>
      <c r="BK1006" s="7">
        <v>0.9</v>
      </c>
      <c r="BL1006" s="25">
        <v>8.9887640449437881E-3</v>
      </c>
      <c r="BM1006" s="20">
        <v>0.54762500000000003</v>
      </c>
      <c r="BN1006" s="20">
        <v>0.56000000000000005</v>
      </c>
      <c r="BO1006" s="20">
        <v>0.53749999999999998</v>
      </c>
      <c r="BP1006" s="46">
        <v>15.067114093959731</v>
      </c>
      <c r="BQ1006" s="215" t="s">
        <v>8553</v>
      </c>
      <c r="BR1006" s="79">
        <v>-0.20890868596881967</v>
      </c>
      <c r="BS1006" s="9">
        <v>2.7840141851682265E-2</v>
      </c>
      <c r="BT1006" s="9">
        <v>3.8468389763978816E-2</v>
      </c>
      <c r="BU1006" s="47">
        <v>44396</v>
      </c>
      <c r="BV1006" s="47">
        <v>44400</v>
      </c>
      <c r="BW1006" s="14" t="s">
        <v>5474</v>
      </c>
      <c r="BX1006" s="83">
        <v>-1.1135857461024499E-2</v>
      </c>
      <c r="BY1006" s="82">
        <v>1.48</v>
      </c>
      <c r="BZ1006" s="46">
        <v>15.168918918918919</v>
      </c>
      <c r="CA1006" s="48" t="s">
        <v>5474</v>
      </c>
      <c r="CB1006" s="45">
        <v>-13896.55</v>
      </c>
      <c r="CC1006" s="45">
        <v>-471.45</v>
      </c>
      <c r="CD1006" s="45">
        <v>0</v>
      </c>
      <c r="CE1006" s="45">
        <v>0</v>
      </c>
      <c r="CF1006" s="14" t="s">
        <v>9503</v>
      </c>
      <c r="CG1006" s="7" t="s">
        <v>8477</v>
      </c>
      <c r="CH1006" s="215" t="s">
        <v>8478</v>
      </c>
      <c r="CI1006" s="215" t="s">
        <v>8479</v>
      </c>
      <c r="CJ1006" s="215" t="s">
        <v>8479</v>
      </c>
      <c r="CK1006" s="43" t="s">
        <v>6894</v>
      </c>
      <c r="CL1006" s="43" t="s">
        <v>5474</v>
      </c>
      <c r="CM1006" s="43" t="s">
        <v>6898</v>
      </c>
      <c r="CN1006" s="145">
        <v>-471.45</v>
      </c>
      <c r="CO1006" s="145">
        <v>-13896.55</v>
      </c>
      <c r="CP1006" s="148">
        <v>7004.200350767549</v>
      </c>
      <c r="CQ1006" s="189" t="s">
        <v>5474</v>
      </c>
      <c r="CR1006" s="189" t="s">
        <v>5474</v>
      </c>
      <c r="CS1006" s="99" t="s">
        <v>5474</v>
      </c>
      <c r="CT1006" s="167" t="s">
        <v>5474</v>
      </c>
      <c r="CU1006" s="43" t="s">
        <v>5474</v>
      </c>
      <c r="CV1006" s="43" t="s">
        <v>5474</v>
      </c>
      <c r="CW1006" s="43" t="s">
        <v>5474</v>
      </c>
      <c r="CX1006" s="43" t="s">
        <v>5474</v>
      </c>
      <c r="CY1006" s="43" t="s">
        <v>5474</v>
      </c>
      <c r="CZ1006" s="43" t="s">
        <v>5474</v>
      </c>
      <c r="DA1006" s="42" t="s">
        <v>5474</v>
      </c>
      <c r="DB1006" s="42" t="s">
        <v>5474</v>
      </c>
      <c r="DC1006" s="42" t="s">
        <v>5474</v>
      </c>
      <c r="DD1006" s="42" t="s">
        <v>5474</v>
      </c>
      <c r="DE1006" s="42" t="s">
        <v>5474</v>
      </c>
      <c r="DF1006" s="42" t="s">
        <v>5474</v>
      </c>
      <c r="DG1006" s="42" t="s">
        <v>5474</v>
      </c>
      <c r="DH1006" s="42" t="s">
        <v>5474</v>
      </c>
    </row>
    <row r="1007" spans="1:112">
      <c r="A1007" s="22">
        <v>5902</v>
      </c>
      <c r="B1007" s="7" t="s">
        <v>1190</v>
      </c>
      <c r="C1007" s="21">
        <v>4.7E-2</v>
      </c>
      <c r="D1007" s="21">
        <v>7.0199999999999999E-2</v>
      </c>
      <c r="E1007" s="21">
        <v>0.10299999999999999</v>
      </c>
      <c r="F1007" s="21">
        <v>0.19159999999999999</v>
      </c>
      <c r="G1007" s="21">
        <v>0.18340000000000001</v>
      </c>
      <c r="H1007" s="21">
        <v>0.29409999999999997</v>
      </c>
      <c r="I1007" s="21">
        <v>0.2571</v>
      </c>
      <c r="J1007" s="21">
        <v>0.3</v>
      </c>
      <c r="K1007" s="21">
        <v>3.8E-3</v>
      </c>
      <c r="L1007" s="21">
        <v>-5.0000000000000001E-3</v>
      </c>
      <c r="M1007" s="21">
        <v>5.5300000000000002E-2</v>
      </c>
      <c r="N1007" s="21">
        <v>2.0799999999999999E-2</v>
      </c>
      <c r="O1007" s="21">
        <v>1.11E-2</v>
      </c>
      <c r="P1007" s="21">
        <v>4.5400000000000003E-2</v>
      </c>
      <c r="Q1007" s="21">
        <v>1.24E-2</v>
      </c>
      <c r="R1007" s="21">
        <v>9.5999999999999992E-3</v>
      </c>
      <c r="S1007" s="21">
        <v>7.1400000000000005E-2</v>
      </c>
      <c r="T1007" s="21">
        <v>5.1499999999999997E-2</v>
      </c>
      <c r="U1007" s="10">
        <v>0.78</v>
      </c>
      <c r="V1007" s="10">
        <v>1.55</v>
      </c>
      <c r="W1007" s="7">
        <v>0</v>
      </c>
      <c r="X1007" s="20">
        <v>0</v>
      </c>
      <c r="Y1007" s="75"/>
      <c r="Z1007" s="7"/>
      <c r="AA1007" s="7"/>
      <c r="AB1007" s="51">
        <v>-9</v>
      </c>
      <c r="AC1007" s="51">
        <v>-8</v>
      </c>
      <c r="AD1007" s="51"/>
      <c r="AE1007" s="51"/>
      <c r="AF1007" s="51"/>
      <c r="AG1007" s="51"/>
      <c r="AH1007" s="20">
        <v>0</v>
      </c>
      <c r="AI1007" s="7" t="s">
        <v>8487</v>
      </c>
      <c r="AJ1007" s="67" t="s">
        <v>8757</v>
      </c>
      <c r="AK1007" s="44">
        <v>0.76628352490421459</v>
      </c>
      <c r="AL1007" s="44">
        <v>-0.85915492957746487</v>
      </c>
      <c r="AM1007" s="44">
        <v>-1</v>
      </c>
      <c r="AN1007" s="25">
        <v>0.50192307692307692</v>
      </c>
      <c r="AO1007" s="25">
        <v>0.13653846153846155</v>
      </c>
      <c r="AP1007" s="215">
        <v>26</v>
      </c>
      <c r="AQ1007" s="215" t="s">
        <v>8552</v>
      </c>
      <c r="AR1007" s="44">
        <v>5.8027079303674999E-3</v>
      </c>
      <c r="AS1007" s="171" t="s">
        <v>7259</v>
      </c>
      <c r="AT1007" s="171" t="s">
        <v>7182</v>
      </c>
      <c r="AU1007" s="171" t="s">
        <v>7037</v>
      </c>
      <c r="AV1007" s="7" t="s">
        <v>5474</v>
      </c>
      <c r="AW1007" s="14" t="s">
        <v>6656</v>
      </c>
      <c r="AX1007" s="49" t="s">
        <v>6039</v>
      </c>
      <c r="AY1007" s="38" t="s">
        <v>6047</v>
      </c>
      <c r="AZ1007" s="14" t="s">
        <v>6199</v>
      </c>
      <c r="BA1007" s="49" t="s">
        <v>5993</v>
      </c>
      <c r="BB1007" s="38" t="s">
        <v>5993</v>
      </c>
      <c r="BC1007" s="7">
        <v>1.4</v>
      </c>
      <c r="BD1007" s="14" t="s">
        <v>6081</v>
      </c>
      <c r="BE1007" s="49" t="s">
        <v>5967</v>
      </c>
      <c r="BF1007" s="38" t="s">
        <v>6012</v>
      </c>
      <c r="BG1007" s="7">
        <v>0.3</v>
      </c>
      <c r="BH1007" s="45">
        <v>79.550644491140503</v>
      </c>
      <c r="BI1007" s="215" t="s">
        <v>8495</v>
      </c>
      <c r="BJ1007" s="215" t="s">
        <v>8554</v>
      </c>
      <c r="BK1007" s="7">
        <v>1.8</v>
      </c>
      <c r="BL1007" s="25">
        <v>0</v>
      </c>
      <c r="BM1007" s="20">
        <v>0.65481250000000002</v>
      </c>
      <c r="BN1007" s="20">
        <v>0.67749999999999999</v>
      </c>
      <c r="BO1007" s="20">
        <v>0.63624999999999998</v>
      </c>
      <c r="BP1007" s="46">
        <v>16.774193548387096</v>
      </c>
      <c r="BQ1007" s="215" t="s">
        <v>8521</v>
      </c>
      <c r="BR1007" s="79">
        <v>-0.22461538461538447</v>
      </c>
      <c r="BS1007" s="9">
        <v>0</v>
      </c>
      <c r="BT1007" s="9">
        <v>0</v>
      </c>
      <c r="BU1007" s="47" t="s">
        <v>5993</v>
      </c>
      <c r="BV1007" s="47" t="s">
        <v>5993</v>
      </c>
      <c r="BW1007" s="14" t="s">
        <v>5474</v>
      </c>
      <c r="BX1007" s="83">
        <v>-3.076923076923066E-2</v>
      </c>
      <c r="BY1007" s="82">
        <v>1.6800000000000002</v>
      </c>
      <c r="BZ1007" s="46">
        <v>15.476190476190474</v>
      </c>
      <c r="CA1007" s="48" t="s">
        <v>5474</v>
      </c>
      <c r="CB1007" s="45">
        <v>-234</v>
      </c>
      <c r="CC1007" s="45">
        <v>-208</v>
      </c>
      <c r="CD1007" s="45">
        <v>0</v>
      </c>
      <c r="CE1007" s="45">
        <v>0</v>
      </c>
      <c r="CF1007" s="14" t="s">
        <v>9504</v>
      </c>
      <c r="CG1007" s="7" t="s">
        <v>8556</v>
      </c>
      <c r="CH1007" s="215" t="s">
        <v>8479</v>
      </c>
      <c r="CI1007" s="215" t="s">
        <v>8479</v>
      </c>
      <c r="CJ1007" s="215" t="s">
        <v>8479</v>
      </c>
      <c r="CK1007" s="43" t="s">
        <v>6965</v>
      </c>
      <c r="CL1007" s="43" t="s">
        <v>8480</v>
      </c>
      <c r="CM1007" s="43" t="s">
        <v>5474</v>
      </c>
      <c r="CN1007" s="145">
        <v>-208</v>
      </c>
      <c r="CO1007" s="145">
        <v>-234</v>
      </c>
      <c r="CP1007" s="148">
        <v>2068.3167567696532</v>
      </c>
      <c r="CQ1007" s="189" t="s">
        <v>5474</v>
      </c>
      <c r="CR1007" s="189" t="s">
        <v>5474</v>
      </c>
      <c r="CS1007" s="99" t="s">
        <v>5474</v>
      </c>
      <c r="CT1007" s="167" t="s">
        <v>5474</v>
      </c>
      <c r="CU1007" s="43" t="s">
        <v>5474</v>
      </c>
      <c r="CV1007" s="43" t="s">
        <v>5474</v>
      </c>
      <c r="CW1007" s="43" t="s">
        <v>5474</v>
      </c>
      <c r="CX1007" s="43" t="s">
        <v>5474</v>
      </c>
      <c r="CY1007" s="43" t="s">
        <v>5474</v>
      </c>
      <c r="CZ1007" s="43" t="s">
        <v>5474</v>
      </c>
      <c r="DA1007" s="42" t="s">
        <v>5474</v>
      </c>
      <c r="DB1007" s="42" t="s">
        <v>5474</v>
      </c>
      <c r="DC1007" s="42" t="s">
        <v>5474</v>
      </c>
      <c r="DD1007" s="42" t="s">
        <v>5474</v>
      </c>
      <c r="DE1007" s="42" t="s">
        <v>5474</v>
      </c>
      <c r="DF1007" s="42" t="s">
        <v>5474</v>
      </c>
      <c r="DG1007" s="42" t="s">
        <v>5474</v>
      </c>
      <c r="DH1007" s="42" t="s">
        <v>5474</v>
      </c>
    </row>
    <row r="1008" spans="1:112">
      <c r="A1008" s="22">
        <v>5356</v>
      </c>
      <c r="B1008" s="7" t="s">
        <v>1116</v>
      </c>
      <c r="C1008" s="21">
        <v>0.25619999999999998</v>
      </c>
      <c r="D1008" s="21">
        <v>0.15609999999999999</v>
      </c>
      <c r="E1008" s="21">
        <v>0.25040000000000001</v>
      </c>
      <c r="F1008" s="21">
        <v>0.13750000000000001</v>
      </c>
      <c r="G1008" s="21">
        <v>-1.4E-3</v>
      </c>
      <c r="H1008" s="21">
        <v>-1</v>
      </c>
      <c r="I1008" s="21">
        <v>-1</v>
      </c>
      <c r="J1008" s="21">
        <v>-0.90139999999999998</v>
      </c>
      <c r="K1008" s="21">
        <v>-1.9699999999999999E-2</v>
      </c>
      <c r="L1008" s="21">
        <v>-5.96E-2</v>
      </c>
      <c r="M1008" s="21">
        <v>-3.0800000000000001E-2</v>
      </c>
      <c r="N1008" s="21">
        <v>-1.55E-2</v>
      </c>
      <c r="O1008" s="21">
        <v>-4.0899999999999999E-2</v>
      </c>
      <c r="P1008" s="21">
        <v>-2.9100000000000001E-2</v>
      </c>
      <c r="Q1008" s="21">
        <v>9.5999999999999992E-3</v>
      </c>
      <c r="R1008" s="21">
        <v>7.6E-3</v>
      </c>
      <c r="S1008" s="21">
        <v>6.6400000000000001E-2</v>
      </c>
      <c r="T1008" s="21">
        <v>4.8099999999999997E-2</v>
      </c>
      <c r="U1008" s="10">
        <v>7.0000000000000007E-2</v>
      </c>
      <c r="V1008" s="10">
        <v>1.77</v>
      </c>
      <c r="W1008" s="7">
        <v>2.48</v>
      </c>
      <c r="X1008" s="20">
        <v>0.84199999999999997</v>
      </c>
      <c r="Y1008" s="75">
        <v>2020</v>
      </c>
      <c r="Z1008" s="7">
        <v>2.2000000000000002</v>
      </c>
      <c r="AA1008" s="7">
        <v>0</v>
      </c>
      <c r="AB1008" s="51">
        <v>-152</v>
      </c>
      <c r="AC1008" s="51">
        <v>-12</v>
      </c>
      <c r="AD1008" s="51"/>
      <c r="AE1008" s="51"/>
      <c r="AF1008" s="51">
        <v>-5</v>
      </c>
      <c r="AG1008" s="51"/>
      <c r="AH1008" s="20">
        <v>4.4999999999999997E-3</v>
      </c>
      <c r="AI1008" s="7" t="s">
        <v>8493</v>
      </c>
      <c r="AJ1008" s="67" t="s">
        <v>8494</v>
      </c>
      <c r="AK1008" s="44">
        <v>-0.92753623188405798</v>
      </c>
      <c r="AL1008" s="44">
        <v>-0.75609756097560987</v>
      </c>
      <c r="AM1008" s="44">
        <v>-1</v>
      </c>
      <c r="AN1008" s="25">
        <v>0.26487523992322465</v>
      </c>
      <c r="AO1008" s="25">
        <v>7.8694817658349348E-2</v>
      </c>
      <c r="AP1008" s="215">
        <v>26.05</v>
      </c>
      <c r="AQ1008" s="215" t="s">
        <v>8552</v>
      </c>
      <c r="AR1008" s="44">
        <v>3.85356454720616E-3</v>
      </c>
      <c r="AS1008" s="171" t="s">
        <v>7259</v>
      </c>
      <c r="AT1008" s="171" t="s">
        <v>7511</v>
      </c>
      <c r="AU1008" s="171" t="s">
        <v>7208</v>
      </c>
      <c r="AV1008" s="7" t="s">
        <v>8470</v>
      </c>
      <c r="AW1008" s="14" t="s">
        <v>6517</v>
      </c>
      <c r="AX1008" s="49" t="s">
        <v>6009</v>
      </c>
      <c r="AY1008" s="38" t="s">
        <v>5971</v>
      </c>
      <c r="AZ1008" s="14" t="s">
        <v>6054</v>
      </c>
      <c r="BA1008" s="49" t="s">
        <v>5993</v>
      </c>
      <c r="BB1008" s="38" t="s">
        <v>5993</v>
      </c>
      <c r="BC1008" s="7">
        <v>0.1</v>
      </c>
      <c r="BD1008" s="14" t="s">
        <v>6104</v>
      </c>
      <c r="BE1008" s="49" t="s">
        <v>5967</v>
      </c>
      <c r="BF1008" s="38" t="s">
        <v>5971</v>
      </c>
      <c r="BG1008" s="7">
        <v>0.4</v>
      </c>
      <c r="BH1008" s="45">
        <v>64.860816041963162</v>
      </c>
      <c r="BI1008" s="215" t="s">
        <v>8495</v>
      </c>
      <c r="BJ1008" s="215" t="s">
        <v>8554</v>
      </c>
      <c r="BK1008" s="7">
        <v>1.2</v>
      </c>
      <c r="BL1008" s="25">
        <v>0</v>
      </c>
      <c r="BM1008" s="20">
        <v>0.57999999999999996</v>
      </c>
      <c r="BN1008" s="20">
        <v>0.71749999999999992</v>
      </c>
      <c r="BO1008" s="20">
        <v>0.46749999999999997</v>
      </c>
      <c r="BP1008" s="46">
        <v>14.717514124293785</v>
      </c>
      <c r="BQ1008" s="215" t="s">
        <v>8569</v>
      </c>
      <c r="BR1008" s="79">
        <v>7.3832373640435279E-3</v>
      </c>
      <c r="BS1008" s="9">
        <v>8.8831869074551095E-2</v>
      </c>
      <c r="BT1008" s="9">
        <v>7.8145821989346942E-2</v>
      </c>
      <c r="BU1008" s="47" t="s">
        <v>5993</v>
      </c>
      <c r="BV1008" s="47">
        <v>44384</v>
      </c>
      <c r="BW1008" s="14" t="s">
        <v>5474</v>
      </c>
      <c r="BX1008" s="83">
        <v>0.20885988483685217</v>
      </c>
      <c r="BY1008" s="82">
        <v>1.87</v>
      </c>
      <c r="BZ1008" s="46">
        <v>13.930481283422459</v>
      </c>
      <c r="CA1008" s="48" t="s">
        <v>5474</v>
      </c>
      <c r="CB1008" s="45">
        <v>-3959.6</v>
      </c>
      <c r="CC1008" s="45">
        <v>-312.60000000000002</v>
      </c>
      <c r="CD1008" s="45">
        <v>0</v>
      </c>
      <c r="CE1008" s="45">
        <v>0</v>
      </c>
      <c r="CF1008" s="14" t="s">
        <v>9505</v>
      </c>
      <c r="CG1008" s="7" t="s">
        <v>8556</v>
      </c>
      <c r="CH1008" s="215" t="s">
        <v>8479</v>
      </c>
      <c r="CI1008" s="215" t="s">
        <v>8498</v>
      </c>
      <c r="CJ1008" s="215" t="s">
        <v>8479</v>
      </c>
      <c r="CK1008" s="43" t="s">
        <v>6951</v>
      </c>
      <c r="CL1008" s="43" t="s">
        <v>5474</v>
      </c>
      <c r="CM1008" s="43" t="s">
        <v>5474</v>
      </c>
      <c r="CN1008" s="145">
        <v>-312.60000000000002</v>
      </c>
      <c r="CO1008" s="145">
        <v>-3959.6</v>
      </c>
      <c r="CP1008" s="148">
        <v>1689.6242578931403</v>
      </c>
      <c r="CQ1008" s="189" t="s">
        <v>5474</v>
      </c>
      <c r="CR1008" s="189" t="s">
        <v>5474</v>
      </c>
      <c r="CS1008" s="99" t="s">
        <v>5474</v>
      </c>
      <c r="CT1008" s="167" t="s">
        <v>5474</v>
      </c>
      <c r="CU1008" s="43" t="s">
        <v>5474</v>
      </c>
      <c r="CV1008" s="43" t="s">
        <v>5474</v>
      </c>
      <c r="CW1008" s="43" t="s">
        <v>5474</v>
      </c>
      <c r="CX1008" s="43" t="s">
        <v>5474</v>
      </c>
      <c r="CY1008" s="43" t="s">
        <v>5474</v>
      </c>
      <c r="CZ1008" s="43" t="s">
        <v>5474</v>
      </c>
      <c r="DA1008" s="42" t="s">
        <v>5474</v>
      </c>
      <c r="DB1008" s="42" t="s">
        <v>5474</v>
      </c>
      <c r="DC1008" s="42" t="s">
        <v>5474</v>
      </c>
      <c r="DD1008" s="42" t="s">
        <v>5474</v>
      </c>
      <c r="DE1008" s="42" t="s">
        <v>5474</v>
      </c>
      <c r="DF1008" s="42" t="s">
        <v>5474</v>
      </c>
      <c r="DG1008" s="42" t="s">
        <v>5474</v>
      </c>
      <c r="DH1008" s="42" t="s">
        <v>5474</v>
      </c>
    </row>
    <row r="1009" spans="1:112">
      <c r="A1009" s="22">
        <v>6186</v>
      </c>
      <c r="B1009" s="7" t="s">
        <v>1273</v>
      </c>
      <c r="C1009" s="21">
        <v>-0.97919999999999996</v>
      </c>
      <c r="D1009" s="21">
        <v>3.1650999999999998</v>
      </c>
      <c r="E1009" s="21">
        <v>-0.97319999999999995</v>
      </c>
      <c r="F1009" s="21">
        <v>-0.42930000000000001</v>
      </c>
      <c r="G1009" s="21">
        <v>1.8143</v>
      </c>
      <c r="H1009" s="21">
        <v>-0.16489999999999999</v>
      </c>
      <c r="I1009" s="21">
        <v>6.4762000000000004</v>
      </c>
      <c r="J1009" s="21">
        <v>1.0536000000000001</v>
      </c>
      <c r="K1009" s="21">
        <v>-2.9700000000000001E-2</v>
      </c>
      <c r="L1009" s="21">
        <v>-8.9899999999999994E-2</v>
      </c>
      <c r="M1009" s="21">
        <v>0.12939999999999999</v>
      </c>
      <c r="N1009" s="21">
        <v>-1.67E-2</v>
      </c>
      <c r="O1009" s="21">
        <v>2.87E-2</v>
      </c>
      <c r="P1009" s="21">
        <v>0.3851</v>
      </c>
      <c r="Q1009" s="21">
        <v>-2.0799999999999999E-2</v>
      </c>
      <c r="R1009" s="21">
        <v>-6.6E-3</v>
      </c>
      <c r="S1009" s="21">
        <v>0.11799999999999999</v>
      </c>
      <c r="T1009" s="21">
        <v>2.9100000000000001E-2</v>
      </c>
      <c r="U1009" s="10">
        <v>3.45</v>
      </c>
      <c r="V1009" s="10">
        <v>5.13</v>
      </c>
      <c r="W1009" s="7">
        <v>1.85</v>
      </c>
      <c r="X1009" s="20">
        <v>0.69720000000000004</v>
      </c>
      <c r="Y1009" s="75">
        <v>2020</v>
      </c>
      <c r="Z1009" s="7">
        <v>1.25</v>
      </c>
      <c r="AA1009" s="7">
        <v>0.5</v>
      </c>
      <c r="AB1009" s="51">
        <v>97</v>
      </c>
      <c r="AC1009" s="51">
        <v>11</v>
      </c>
      <c r="AD1009" s="51"/>
      <c r="AE1009" s="51"/>
      <c r="AF1009" s="51"/>
      <c r="AG1009" s="51"/>
      <c r="AH1009" s="20">
        <v>0</v>
      </c>
      <c r="AI1009" s="7" t="s">
        <v>8481</v>
      </c>
      <c r="AJ1009" s="67" t="s">
        <v>8494</v>
      </c>
      <c r="AK1009" s="44">
        <v>0.53076923076923122</v>
      </c>
      <c r="AL1009" s="44">
        <v>-0.6756756756756751</v>
      </c>
      <c r="AM1009" s="44">
        <v>1</v>
      </c>
      <c r="AN1009" s="25">
        <v>0.2292768959435626</v>
      </c>
      <c r="AO1009" s="25">
        <v>6.5255731922398641E-2</v>
      </c>
      <c r="AP1009" s="215">
        <v>28.35</v>
      </c>
      <c r="AQ1009" s="215" t="s">
        <v>8552</v>
      </c>
      <c r="AR1009" s="44">
        <v>1.76678445229681E-3</v>
      </c>
      <c r="AS1009" s="171" t="s">
        <v>7259</v>
      </c>
      <c r="AT1009" s="171" t="s">
        <v>7388</v>
      </c>
      <c r="AU1009" s="171" t="s">
        <v>7320</v>
      </c>
      <c r="AV1009" s="7" t="s">
        <v>5474</v>
      </c>
      <c r="AW1009" s="14" t="s">
        <v>6551</v>
      </c>
      <c r="AX1009" s="49" t="s">
        <v>6009</v>
      </c>
      <c r="AY1009" s="38" t="s">
        <v>5971</v>
      </c>
      <c r="AZ1009" s="14" t="s">
        <v>6054</v>
      </c>
      <c r="BA1009" s="49" t="s">
        <v>5967</v>
      </c>
      <c r="BB1009" s="38" t="s">
        <v>5961</v>
      </c>
      <c r="BC1009" s="7">
        <v>0.4</v>
      </c>
      <c r="BD1009" s="14" t="s">
        <v>6136</v>
      </c>
      <c r="BE1009" s="49" t="s">
        <v>6009</v>
      </c>
      <c r="BF1009" s="38" t="s">
        <v>5961</v>
      </c>
      <c r="BG1009" s="7">
        <v>0.7</v>
      </c>
      <c r="BH1009" s="45">
        <v>238.96852993159987</v>
      </c>
      <c r="BI1009" s="215" t="s">
        <v>8471</v>
      </c>
      <c r="BJ1009" s="215" t="s">
        <v>8554</v>
      </c>
      <c r="BK1009" s="7">
        <v>1.7</v>
      </c>
      <c r="BL1009" s="25">
        <v>1.7667844522968449E-3</v>
      </c>
      <c r="BM1009" s="20">
        <v>0.47762500000000002</v>
      </c>
      <c r="BN1009" s="20">
        <v>0.27</v>
      </c>
      <c r="BO1009" s="20">
        <v>0.64749999999999996</v>
      </c>
      <c r="BP1009" s="46">
        <v>5.526315789473685</v>
      </c>
      <c r="BQ1009" s="215" t="s">
        <v>8558</v>
      </c>
      <c r="BR1009" s="79">
        <v>0.86493827160493852</v>
      </c>
      <c r="BS1009" s="9">
        <v>5.9060229579359413E-2</v>
      </c>
      <c r="BT1009" s="9">
        <v>8.7728499038999486E-2</v>
      </c>
      <c r="BU1009" s="47" t="s">
        <v>5993</v>
      </c>
      <c r="BV1009" s="47" t="s">
        <v>5993</v>
      </c>
      <c r="BW1009" s="14" t="s">
        <v>5474</v>
      </c>
      <c r="BX1009" s="83">
        <v>1.2379259259259261</v>
      </c>
      <c r="BY1009" s="82">
        <v>4.5500000000000007</v>
      </c>
      <c r="BZ1009" s="46">
        <v>6.2307692307692299</v>
      </c>
      <c r="CA1009" s="48" t="s">
        <v>8475</v>
      </c>
      <c r="CB1009" s="45">
        <v>2749.9500000000003</v>
      </c>
      <c r="CC1009" s="45">
        <v>311.85000000000002</v>
      </c>
      <c r="CD1009" s="45">
        <v>0</v>
      </c>
      <c r="CE1009" s="45">
        <v>0</v>
      </c>
      <c r="CF1009" s="14" t="s">
        <v>9506</v>
      </c>
      <c r="CG1009" s="7" t="s">
        <v>8477</v>
      </c>
      <c r="CH1009" s="215" t="s">
        <v>8498</v>
      </c>
      <c r="CI1009" s="215" t="s">
        <v>8498</v>
      </c>
      <c r="CJ1009" s="215" t="s">
        <v>8479</v>
      </c>
      <c r="CK1009" s="43" t="s">
        <v>6887</v>
      </c>
      <c r="CL1009" s="43" t="s">
        <v>5474</v>
      </c>
      <c r="CM1009" s="43" t="s">
        <v>5474</v>
      </c>
      <c r="CN1009" s="145">
        <v>311.85000000000002</v>
      </c>
      <c r="CO1009" s="145">
        <v>2749.9500000000003</v>
      </c>
      <c r="CP1009" s="148">
        <v>6774.7578235608571</v>
      </c>
      <c r="CQ1009" s="189" t="s">
        <v>5474</v>
      </c>
      <c r="CR1009" s="189" t="s">
        <v>5474</v>
      </c>
      <c r="CS1009" s="99" t="s">
        <v>5474</v>
      </c>
      <c r="CT1009" s="167" t="s">
        <v>5474</v>
      </c>
      <c r="CU1009" s="43" t="s">
        <v>5474</v>
      </c>
      <c r="CV1009" s="43" t="s">
        <v>5474</v>
      </c>
      <c r="CW1009" s="43" t="s">
        <v>5474</v>
      </c>
      <c r="CX1009" s="43" t="s">
        <v>5474</v>
      </c>
      <c r="CY1009" s="43" t="s">
        <v>5474</v>
      </c>
      <c r="CZ1009" s="43" t="s">
        <v>5474</v>
      </c>
      <c r="DA1009" s="42" t="s">
        <v>5474</v>
      </c>
      <c r="DB1009" s="42" t="s">
        <v>5474</v>
      </c>
      <c r="DC1009" s="42" t="s">
        <v>5474</v>
      </c>
      <c r="DD1009" s="42" t="s">
        <v>5474</v>
      </c>
      <c r="DE1009" s="42" t="s">
        <v>5474</v>
      </c>
      <c r="DF1009" s="42" t="s">
        <v>5474</v>
      </c>
      <c r="DG1009" s="42" t="s">
        <v>5474</v>
      </c>
      <c r="DH1009" s="42" t="s">
        <v>5474</v>
      </c>
    </row>
    <row r="1010" spans="1:112">
      <c r="A1010" s="22">
        <v>8463</v>
      </c>
      <c r="B1010" s="7" t="s">
        <v>1542</v>
      </c>
      <c r="C1010" s="21">
        <v>-1.55E-2</v>
      </c>
      <c r="D1010" s="21">
        <v>-3.32E-2</v>
      </c>
      <c r="E1010" s="21">
        <v>-0.18709999999999999</v>
      </c>
      <c r="F1010" s="21">
        <v>-0.10879999999999999</v>
      </c>
      <c r="G1010" s="21">
        <v>0.2487</v>
      </c>
      <c r="H1010" s="21">
        <v>-3.8332999999999999</v>
      </c>
      <c r="I1010" s="21">
        <v>-3.3182</v>
      </c>
      <c r="J1010" s="21">
        <v>-5.6</v>
      </c>
      <c r="K1010" s="21">
        <v>1.4200000000000001E-2</v>
      </c>
      <c r="L1010" s="21">
        <v>7.7999999999999996E-3</v>
      </c>
      <c r="M1010" s="21">
        <v>4.1000000000000002E-2</v>
      </c>
      <c r="N1010" s="21">
        <v>4.0000000000000001E-3</v>
      </c>
      <c r="O1010" s="21">
        <v>-5.0000000000000001E-3</v>
      </c>
      <c r="P1010" s="21">
        <v>3.9E-2</v>
      </c>
      <c r="Q1010" s="21">
        <v>2.3E-3</v>
      </c>
      <c r="R1010" s="21">
        <v>8.0000000000000004E-4</v>
      </c>
      <c r="S1010" s="21">
        <v>1.1299999999999999E-2</v>
      </c>
      <c r="T1010" s="21">
        <v>9.7000000000000003E-3</v>
      </c>
      <c r="U1010" s="10">
        <v>-0.33</v>
      </c>
      <c r="V1010" s="10">
        <v>0.59</v>
      </c>
      <c r="W1010" s="7">
        <v>0.77800000000000002</v>
      </c>
      <c r="X1010" s="20">
        <v>0.87480000000000002</v>
      </c>
      <c r="Y1010" s="75">
        <v>2020</v>
      </c>
      <c r="Z1010" s="7">
        <v>0.77</v>
      </c>
      <c r="AA1010" s="7">
        <v>0</v>
      </c>
      <c r="AB1010" s="51">
        <v>-18</v>
      </c>
      <c r="AC1010" s="51">
        <v>-7</v>
      </c>
      <c r="AD1010" s="51"/>
      <c r="AE1010" s="51"/>
      <c r="AF1010" s="51">
        <v>41</v>
      </c>
      <c r="AG1010" s="51"/>
      <c r="AH1010" s="20">
        <v>0</v>
      </c>
      <c r="AI1010" s="7" t="s">
        <v>8481</v>
      </c>
      <c r="AJ1010" s="67" t="s">
        <v>8536</v>
      </c>
      <c r="AK1010" s="44">
        <v>-0.5992366412213741</v>
      </c>
      <c r="AL1010" s="44">
        <v>0.64583333333333259</v>
      </c>
      <c r="AM1010" s="44">
        <v>0.94444444444444009</v>
      </c>
      <c r="AN1010" s="25">
        <v>0.35262449528936746</v>
      </c>
      <c r="AO1010" s="25">
        <v>6.4602960969044373E-2</v>
      </c>
      <c r="AP1010" s="215">
        <v>37.15</v>
      </c>
      <c r="AQ1010" s="215" t="s">
        <v>8552</v>
      </c>
      <c r="AR1010" s="44">
        <v>1.5027322404371501E-2</v>
      </c>
      <c r="AS1010" s="171" t="s">
        <v>7321</v>
      </c>
      <c r="AT1010" s="171" t="s">
        <v>7494</v>
      </c>
      <c r="AU1010" s="171" t="s">
        <v>7041</v>
      </c>
      <c r="AV1010" s="7" t="s">
        <v>5474</v>
      </c>
      <c r="AW1010" s="14" t="s">
        <v>6754</v>
      </c>
      <c r="AX1010" s="49" t="s">
        <v>5981</v>
      </c>
      <c r="AY1010" s="38" t="s">
        <v>5961</v>
      </c>
      <c r="AZ1010" s="14" t="s">
        <v>6871</v>
      </c>
      <c r="BA1010" s="49" t="s">
        <v>5967</v>
      </c>
      <c r="BB1010" s="38" t="s">
        <v>6007</v>
      </c>
      <c r="BC1010" s="7">
        <v>0.1</v>
      </c>
      <c r="BD1010" s="14" t="s">
        <v>6475</v>
      </c>
      <c r="BE1010" s="49" t="s">
        <v>5960</v>
      </c>
      <c r="BF1010" s="38" t="s">
        <v>5961</v>
      </c>
      <c r="BG1010" s="7">
        <v>0.3</v>
      </c>
      <c r="BH1010" s="45">
        <v>36.213613125880819</v>
      </c>
      <c r="BI1010" s="215" t="s">
        <v>8495</v>
      </c>
      <c r="BJ1010" s="215" t="s">
        <v>8554</v>
      </c>
      <c r="BK1010" s="7">
        <v>1.8</v>
      </c>
      <c r="BL1010" s="25">
        <v>2.3415977961432549E-2</v>
      </c>
      <c r="BM1010" s="20">
        <v>0.50137500000000013</v>
      </c>
      <c r="BN1010" s="20">
        <v>0.52750000000000008</v>
      </c>
      <c r="BO1010" s="20">
        <v>0.48000000000000004</v>
      </c>
      <c r="BP1010" s="46">
        <v>62.966101694915253</v>
      </c>
      <c r="BQ1010" s="215" t="s">
        <v>8483</v>
      </c>
      <c r="BR1010" s="79">
        <v>-0.81554239569313591</v>
      </c>
      <c r="BS1010" s="9">
        <v>1.50043510604283E-2</v>
      </c>
      <c r="BT1010" s="9">
        <v>1.4790260288215729E-2</v>
      </c>
      <c r="BU1010" s="47" t="s">
        <v>5993</v>
      </c>
      <c r="BV1010" s="47">
        <v>44392</v>
      </c>
      <c r="BW1010" s="14" t="s">
        <v>5474</v>
      </c>
      <c r="BX1010" s="83">
        <v>-0.7786508748317631</v>
      </c>
      <c r="BY1010" s="82">
        <v>0.47000000000000003</v>
      </c>
      <c r="BZ1010" s="46">
        <v>79.042553191489347</v>
      </c>
      <c r="CA1010" s="48" t="s">
        <v>5474</v>
      </c>
      <c r="CB1010" s="45">
        <v>-668.69999999999993</v>
      </c>
      <c r="CC1010" s="45">
        <v>-260.05</v>
      </c>
      <c r="CD1010" s="45">
        <v>0</v>
      </c>
      <c r="CE1010" s="45">
        <v>0</v>
      </c>
      <c r="CF1010" s="14" t="s">
        <v>9507</v>
      </c>
      <c r="CG1010" s="7" t="s">
        <v>8477</v>
      </c>
      <c r="CH1010" s="215" t="s">
        <v>8498</v>
      </c>
      <c r="CI1010" s="215" t="s">
        <v>8546</v>
      </c>
      <c r="CJ1010" s="215" t="s">
        <v>8498</v>
      </c>
      <c r="CK1010" s="43" t="s">
        <v>7699</v>
      </c>
      <c r="CL1010" s="43" t="s">
        <v>8480</v>
      </c>
      <c r="CM1010" s="43" t="s">
        <v>6898</v>
      </c>
      <c r="CN1010" s="145">
        <v>-260.05</v>
      </c>
      <c r="CO1010" s="145">
        <v>-668.69999999999993</v>
      </c>
      <c r="CP1010" s="148">
        <v>1345.3357276264724</v>
      </c>
      <c r="CQ1010" s="189" t="s">
        <v>5474</v>
      </c>
      <c r="CR1010" s="189" t="s">
        <v>5474</v>
      </c>
      <c r="CS1010" s="99" t="s">
        <v>5474</v>
      </c>
      <c r="CT1010" s="167" t="s">
        <v>5474</v>
      </c>
      <c r="CU1010" s="43" t="s">
        <v>5474</v>
      </c>
      <c r="CV1010" s="43" t="s">
        <v>5474</v>
      </c>
      <c r="CW1010" s="43" t="s">
        <v>5474</v>
      </c>
      <c r="CX1010" s="43" t="s">
        <v>5474</v>
      </c>
      <c r="CY1010" s="43" t="s">
        <v>5474</v>
      </c>
      <c r="CZ1010" s="43" t="s">
        <v>5474</v>
      </c>
      <c r="DA1010" s="42" t="s">
        <v>5474</v>
      </c>
      <c r="DB1010" s="42" t="s">
        <v>5474</v>
      </c>
      <c r="DC1010" s="42" t="s">
        <v>5474</v>
      </c>
      <c r="DD1010" s="42" t="s">
        <v>5474</v>
      </c>
      <c r="DE1010" s="42" t="s">
        <v>5474</v>
      </c>
      <c r="DF1010" s="42" t="s">
        <v>5474</v>
      </c>
      <c r="DG1010" s="42" t="s">
        <v>5474</v>
      </c>
      <c r="DH1010" s="42" t="s">
        <v>5474</v>
      </c>
    </row>
    <row r="1011" spans="1:112">
      <c r="A1011" s="22">
        <v>4935</v>
      </c>
      <c r="B1011" s="7" t="s">
        <v>1022</v>
      </c>
      <c r="C1011" s="21">
        <v>4.4699999999999997E-2</v>
      </c>
      <c r="D1011" s="21">
        <v>-0.19339999999999999</v>
      </c>
      <c r="E1011" s="21">
        <v>3.8300000000000001E-2</v>
      </c>
      <c r="F1011" s="21">
        <v>-0.1731</v>
      </c>
      <c r="G1011" s="21">
        <v>0.1636</v>
      </c>
      <c r="H1011" s="21">
        <v>-0.17269999999999999</v>
      </c>
      <c r="I1011" s="21">
        <v>-0.26950000000000002</v>
      </c>
      <c r="J1011" s="21">
        <v>0.27089999999999997</v>
      </c>
      <c r="K1011" s="21">
        <v>-2.2599999999999999E-2</v>
      </c>
      <c r="L1011" s="21">
        <v>-2.8400000000000002E-2</v>
      </c>
      <c r="M1011" s="21">
        <v>1.23E-2</v>
      </c>
      <c r="N1011" s="21">
        <v>-1.4E-2</v>
      </c>
      <c r="O1011" s="21">
        <v>-3.5299999999999998E-2</v>
      </c>
      <c r="P1011" s="21">
        <v>3.6600000000000001E-2</v>
      </c>
      <c r="Q1011" s="21">
        <v>2.4299999999999999E-2</v>
      </c>
      <c r="R1011" s="21">
        <v>1.3299999999999999E-2</v>
      </c>
      <c r="S1011" s="21">
        <v>9.0999999999999998E-2</v>
      </c>
      <c r="T1011" s="21">
        <v>6.0499999999999998E-2</v>
      </c>
      <c r="U1011" s="10">
        <v>4.55</v>
      </c>
      <c r="V1011" s="10">
        <v>11.32</v>
      </c>
      <c r="W1011" s="7">
        <v>2.36</v>
      </c>
      <c r="X1011" s="20">
        <v>0.54059999999999997</v>
      </c>
      <c r="Y1011" s="75">
        <v>2020</v>
      </c>
      <c r="Z1011" s="7">
        <v>5.5</v>
      </c>
      <c r="AA1011" s="7">
        <v>0</v>
      </c>
      <c r="AB1011" s="51">
        <v>-264</v>
      </c>
      <c r="AC1011" s="51">
        <v>-2</v>
      </c>
      <c r="AD1011" s="51"/>
      <c r="AE1011" s="51"/>
      <c r="AF1011" s="51">
        <v>-4</v>
      </c>
      <c r="AG1011" s="51"/>
      <c r="AH1011" s="20">
        <v>2.8899999999999999E-2</v>
      </c>
      <c r="AI1011" s="7" t="s">
        <v>8493</v>
      </c>
      <c r="AJ1011" s="67" t="s">
        <v>8494</v>
      </c>
      <c r="AK1011" s="44">
        <v>-0.9321266968325792</v>
      </c>
      <c r="AL1011" s="44">
        <v>-0.79865771812080544</v>
      </c>
      <c r="AM1011" s="44">
        <v>1</v>
      </c>
      <c r="AN1011" s="25">
        <v>0.54034229828850866</v>
      </c>
      <c r="AO1011" s="25">
        <v>0.18215158924205385</v>
      </c>
      <c r="AP1011" s="215">
        <v>81.8</v>
      </c>
      <c r="AQ1011" s="215" t="s">
        <v>8552</v>
      </c>
      <c r="AR1011" s="44">
        <v>2.7638190954773802E-2</v>
      </c>
      <c r="AS1011" s="171" t="s">
        <v>7795</v>
      </c>
      <c r="AT1011" s="171" t="s">
        <v>7054</v>
      </c>
      <c r="AU1011" s="171" t="s">
        <v>7099</v>
      </c>
      <c r="AV1011" s="7" t="s">
        <v>8470</v>
      </c>
      <c r="AW1011" s="14" t="s">
        <v>6157</v>
      </c>
      <c r="AX1011" s="49" t="s">
        <v>6337</v>
      </c>
      <c r="AY1011" s="38" t="s">
        <v>6007</v>
      </c>
      <c r="AZ1011" s="14" t="s">
        <v>6718</v>
      </c>
      <c r="BA1011" s="49" t="s">
        <v>5967</v>
      </c>
      <c r="BB1011" s="38" t="s">
        <v>6007</v>
      </c>
      <c r="BC1011" s="7">
        <v>0.4</v>
      </c>
      <c r="BD1011" s="14" t="s">
        <v>6081</v>
      </c>
      <c r="BE1011" s="49" t="s">
        <v>5967</v>
      </c>
      <c r="BF1011" s="38" t="s">
        <v>6007</v>
      </c>
      <c r="BG1011" s="7">
        <v>0.6</v>
      </c>
      <c r="BH1011" s="45">
        <v>572.72974065315714</v>
      </c>
      <c r="BI1011" s="215" t="s">
        <v>8471</v>
      </c>
      <c r="BJ1011" s="215" t="s">
        <v>8520</v>
      </c>
      <c r="BK1011" s="7">
        <v>1.3</v>
      </c>
      <c r="BL1011" s="25">
        <v>2.5062656641604012E-2</v>
      </c>
      <c r="BM1011" s="20">
        <v>0.56574999999999998</v>
      </c>
      <c r="BN1011" s="20">
        <v>0.53</v>
      </c>
      <c r="BO1011" s="20">
        <v>0.59499999999999997</v>
      </c>
      <c r="BP1011" s="46">
        <v>7.2261484098939928</v>
      </c>
      <c r="BQ1011" s="215" t="s">
        <v>8569</v>
      </c>
      <c r="BR1011" s="79">
        <v>0.51833740831295838</v>
      </c>
      <c r="BS1011" s="9">
        <v>2.2867083308367286E-2</v>
      </c>
      <c r="BT1011" s="9">
        <v>6.1030137509748839E-2</v>
      </c>
      <c r="BU1011" s="47" t="s">
        <v>5993</v>
      </c>
      <c r="BV1011" s="47" t="s">
        <v>5993</v>
      </c>
      <c r="BW1011" s="14" t="s">
        <v>9222</v>
      </c>
      <c r="BX1011" s="83">
        <v>0.89792176039119809</v>
      </c>
      <c r="BY1011" s="82">
        <v>10.35</v>
      </c>
      <c r="BZ1011" s="46">
        <v>7.9033816425120769</v>
      </c>
      <c r="CA1011" s="48" t="s">
        <v>5474</v>
      </c>
      <c r="CB1011" s="45">
        <v>-21595.200000000001</v>
      </c>
      <c r="CC1011" s="45">
        <v>-163.6</v>
      </c>
      <c r="CD1011" s="45">
        <v>0</v>
      </c>
      <c r="CE1011" s="45">
        <v>0</v>
      </c>
      <c r="CF1011" s="14" t="s">
        <v>9508</v>
      </c>
      <c r="CG1011" s="7" t="s">
        <v>8477</v>
      </c>
      <c r="CH1011" s="215" t="s">
        <v>8478</v>
      </c>
      <c r="CI1011" s="215" t="s">
        <v>8479</v>
      </c>
      <c r="CJ1011" s="215" t="s">
        <v>8479</v>
      </c>
      <c r="CK1011" s="43" t="s">
        <v>7303</v>
      </c>
      <c r="CL1011" s="43" t="s">
        <v>8480</v>
      </c>
      <c r="CM1011" s="43" t="s">
        <v>6898</v>
      </c>
      <c r="CN1011" s="145">
        <v>-163.6</v>
      </c>
      <c r="CO1011" s="145">
        <v>-21595.200000000001</v>
      </c>
      <c r="CP1011" s="148">
        <v>46849.292785428253</v>
      </c>
      <c r="CQ1011" s="189" t="s">
        <v>5474</v>
      </c>
      <c r="CR1011" s="189" t="s">
        <v>5474</v>
      </c>
      <c r="CS1011" s="99" t="s">
        <v>5474</v>
      </c>
      <c r="CT1011" s="167" t="s">
        <v>5474</v>
      </c>
      <c r="CU1011" s="43" t="s">
        <v>5474</v>
      </c>
      <c r="CV1011" s="43" t="s">
        <v>5474</v>
      </c>
      <c r="CW1011" s="43" t="s">
        <v>5474</v>
      </c>
      <c r="CX1011" s="43" t="s">
        <v>5474</v>
      </c>
      <c r="CY1011" s="43" t="s">
        <v>5474</v>
      </c>
      <c r="CZ1011" s="43" t="s">
        <v>5474</v>
      </c>
      <c r="DA1011" s="42" t="s">
        <v>5474</v>
      </c>
      <c r="DB1011" s="42" t="s">
        <v>5474</v>
      </c>
      <c r="DC1011" s="42" t="s">
        <v>5474</v>
      </c>
      <c r="DD1011" s="42" t="s">
        <v>5474</v>
      </c>
      <c r="DE1011" s="42" t="s">
        <v>5474</v>
      </c>
      <c r="DF1011" s="42" t="s">
        <v>5474</v>
      </c>
      <c r="DG1011" s="42" t="s">
        <v>5474</v>
      </c>
      <c r="DH1011" s="42" t="s">
        <v>5474</v>
      </c>
    </row>
    <row r="1012" spans="1:112">
      <c r="A1012" s="22">
        <v>3211</v>
      </c>
      <c r="B1012" s="7" t="s">
        <v>674</v>
      </c>
      <c r="C1012" s="21">
        <v>-5.9499999999999997E-2</v>
      </c>
      <c r="D1012" s="21">
        <v>-0.12920000000000001</v>
      </c>
      <c r="E1012" s="21">
        <v>-0.1134</v>
      </c>
      <c r="F1012" s="21">
        <v>-0.20030000000000001</v>
      </c>
      <c r="G1012" s="21">
        <v>0.14280000000000001</v>
      </c>
      <c r="H1012" s="21">
        <v>1.3100000000000001E-2</v>
      </c>
      <c r="I1012" s="21">
        <v>-0.48680000000000001</v>
      </c>
      <c r="J1012" s="21">
        <v>-0.15620000000000001</v>
      </c>
      <c r="K1012" s="21">
        <v>-1.37E-2</v>
      </c>
      <c r="L1012" s="21">
        <v>-3.7900000000000003E-2</v>
      </c>
      <c r="M1012" s="21">
        <v>-4.1000000000000003E-3</v>
      </c>
      <c r="N1012" s="21">
        <v>-1.9800000000000002E-2</v>
      </c>
      <c r="O1012" s="21">
        <v>-4.1599999999999998E-2</v>
      </c>
      <c r="P1012" s="21">
        <v>1.2999999999999999E-3</v>
      </c>
      <c r="Q1012" s="21">
        <v>-6.1999999999999998E-3</v>
      </c>
      <c r="R1012" s="21">
        <v>-2.8999999999999998E-3</v>
      </c>
      <c r="S1012" s="21">
        <v>9.69E-2</v>
      </c>
      <c r="T1012" s="21">
        <v>4.3200000000000002E-2</v>
      </c>
      <c r="U1012" s="10">
        <v>3.08</v>
      </c>
      <c r="V1012" s="10">
        <v>6.45</v>
      </c>
      <c r="W1012" s="7">
        <v>4.0999999999999996</v>
      </c>
      <c r="X1012" s="20">
        <v>0.88849999999999996</v>
      </c>
      <c r="Y1012" s="75">
        <v>2020</v>
      </c>
      <c r="Z1012" s="7">
        <v>6.5</v>
      </c>
      <c r="AA1012" s="7">
        <v>0</v>
      </c>
      <c r="AB1012" s="51">
        <v>-245</v>
      </c>
      <c r="AC1012" s="51">
        <v>8</v>
      </c>
      <c r="AD1012" s="51">
        <v>1</v>
      </c>
      <c r="AE1012" s="51">
        <v>1</v>
      </c>
      <c r="AF1012" s="51">
        <v>-28</v>
      </c>
      <c r="AG1012" s="51">
        <v>2</v>
      </c>
      <c r="AH1012" s="20">
        <v>3.5799999999999998E-2</v>
      </c>
      <c r="AI1012" s="7" t="s">
        <v>8467</v>
      </c>
      <c r="AJ1012" s="67" t="s">
        <v>8494</v>
      </c>
      <c r="AK1012" s="44">
        <v>-0.75163398692810457</v>
      </c>
      <c r="AL1012" s="44">
        <v>-0.76666666666666672</v>
      </c>
      <c r="AM1012" s="44">
        <v>0.93750000000000333</v>
      </c>
      <c r="AN1012" s="25">
        <v>0.66162162162162164</v>
      </c>
      <c r="AO1012" s="25">
        <v>0.16216216216216217</v>
      </c>
      <c r="AP1012" s="215">
        <v>92.5</v>
      </c>
      <c r="AQ1012" s="215" t="s">
        <v>8552</v>
      </c>
      <c r="AR1012" s="44">
        <v>1.8722466960352398E-2</v>
      </c>
      <c r="AS1012" s="171" t="s">
        <v>7795</v>
      </c>
      <c r="AT1012" s="171" t="s">
        <v>7077</v>
      </c>
      <c r="AU1012" s="171" t="s">
        <v>7113</v>
      </c>
      <c r="AV1012" s="7" t="s">
        <v>8470</v>
      </c>
      <c r="AW1012" s="14" t="s">
        <v>7794</v>
      </c>
      <c r="AX1012" s="49" t="s">
        <v>6337</v>
      </c>
      <c r="AY1012" s="38" t="s">
        <v>6007</v>
      </c>
      <c r="AZ1012" s="14" t="s">
        <v>6123</v>
      </c>
      <c r="BA1012" s="49" t="s">
        <v>5967</v>
      </c>
      <c r="BB1012" s="38" t="s">
        <v>6047</v>
      </c>
      <c r="BC1012" s="7">
        <v>0.2</v>
      </c>
      <c r="BD1012" s="14" t="s">
        <v>6002</v>
      </c>
      <c r="BE1012" s="49" t="s">
        <v>5967</v>
      </c>
      <c r="BF1012" s="38" t="s">
        <v>5961</v>
      </c>
      <c r="BG1012" s="7">
        <v>0.4</v>
      </c>
      <c r="BH1012" s="45">
        <v>513.8917013823293</v>
      </c>
      <c r="BI1012" s="215" t="s">
        <v>8471</v>
      </c>
      <c r="BJ1012" s="215" t="s">
        <v>8520</v>
      </c>
      <c r="BK1012" s="7">
        <v>1.6</v>
      </c>
      <c r="BL1012" s="25">
        <v>1.6483516483516484E-2</v>
      </c>
      <c r="BM1012" s="20">
        <v>0.52649999999999997</v>
      </c>
      <c r="BN1012" s="20">
        <v>0.48250000000000004</v>
      </c>
      <c r="BO1012" s="20">
        <v>0.5625</v>
      </c>
      <c r="BP1012" s="46">
        <v>14.341085271317828</v>
      </c>
      <c r="BQ1012" s="215" t="s">
        <v>8560</v>
      </c>
      <c r="BR1012" s="79">
        <v>-5.8670270270270192E-2</v>
      </c>
      <c r="BS1012" s="9">
        <v>3.82505585567674E-2</v>
      </c>
      <c r="BT1012" s="9">
        <v>6.4045603489854885E-2</v>
      </c>
      <c r="BU1012" s="47" t="s">
        <v>5993</v>
      </c>
      <c r="BV1012" s="47">
        <v>44393</v>
      </c>
      <c r="BW1012" s="14" t="s">
        <v>8561</v>
      </c>
      <c r="BX1012" s="83">
        <v>0.12959567567567568</v>
      </c>
      <c r="BY1012" s="82">
        <v>5.88</v>
      </c>
      <c r="BZ1012" s="46">
        <v>15.731292517006803</v>
      </c>
      <c r="CA1012" s="48" t="s">
        <v>8593</v>
      </c>
      <c r="CB1012" s="45">
        <v>-22662.5</v>
      </c>
      <c r="CC1012" s="45">
        <v>740</v>
      </c>
      <c r="CD1012" s="45">
        <v>92.5</v>
      </c>
      <c r="CE1012" s="45">
        <v>92.5</v>
      </c>
      <c r="CF1012" s="14" t="s">
        <v>9509</v>
      </c>
      <c r="CG1012" s="7" t="s">
        <v>8477</v>
      </c>
      <c r="CH1012" s="215" t="s">
        <v>8478</v>
      </c>
      <c r="CI1012" s="215" t="s">
        <v>8478</v>
      </c>
      <c r="CJ1012" s="215" t="s">
        <v>8479</v>
      </c>
      <c r="CK1012" s="43" t="s">
        <v>6887</v>
      </c>
      <c r="CL1012" s="43" t="s">
        <v>8480</v>
      </c>
      <c r="CM1012" s="43" t="s">
        <v>6898</v>
      </c>
      <c r="CN1012" s="145">
        <v>832.5</v>
      </c>
      <c r="CO1012" s="145">
        <v>-22570</v>
      </c>
      <c r="CP1012" s="148">
        <v>47534.982377865461</v>
      </c>
      <c r="CQ1012" s="189" t="s">
        <v>5474</v>
      </c>
      <c r="CR1012" s="189" t="s">
        <v>5474</v>
      </c>
      <c r="CS1012" s="99" t="s">
        <v>5474</v>
      </c>
      <c r="CT1012" s="167" t="s">
        <v>5474</v>
      </c>
      <c r="CU1012" s="43" t="s">
        <v>5474</v>
      </c>
      <c r="CV1012" s="43" t="s">
        <v>5474</v>
      </c>
      <c r="CW1012" s="43" t="s">
        <v>5474</v>
      </c>
      <c r="CX1012" s="43" t="s">
        <v>5474</v>
      </c>
      <c r="CY1012" s="43" t="s">
        <v>5474</v>
      </c>
      <c r="CZ1012" s="43" t="s">
        <v>5474</v>
      </c>
      <c r="DA1012" s="42" t="s">
        <v>5474</v>
      </c>
      <c r="DB1012" s="42" t="s">
        <v>5474</v>
      </c>
      <c r="DC1012" s="42" t="s">
        <v>5474</v>
      </c>
      <c r="DD1012" s="42" t="s">
        <v>5474</v>
      </c>
      <c r="DE1012" s="42" t="s">
        <v>5474</v>
      </c>
      <c r="DF1012" s="42" t="s">
        <v>5474</v>
      </c>
      <c r="DG1012" s="42" t="s">
        <v>5474</v>
      </c>
      <c r="DH1012" s="42" t="s">
        <v>5474</v>
      </c>
    </row>
    <row r="1013" spans="1:112">
      <c r="A1013" s="22">
        <v>4958</v>
      </c>
      <c r="B1013" s="7" t="s">
        <v>1033</v>
      </c>
      <c r="C1013" s="21">
        <v>0.1308</v>
      </c>
      <c r="D1013" s="21">
        <v>0.14299999999999999</v>
      </c>
      <c r="E1013" s="21">
        <v>0.17349999999999999</v>
      </c>
      <c r="F1013" s="21">
        <v>8.9599999999999999E-2</v>
      </c>
      <c r="G1013" s="21">
        <v>0.26600000000000001</v>
      </c>
      <c r="H1013" s="21"/>
      <c r="I1013" s="21">
        <v>3.09E-2</v>
      </c>
      <c r="J1013" s="21">
        <v>3.09E-2</v>
      </c>
      <c r="K1013" s="21">
        <v>-5.3699999999999998E-2</v>
      </c>
      <c r="L1013" s="21">
        <v>-1.6000000000000001E-3</v>
      </c>
      <c r="M1013" s="21">
        <v>-2.5899999999999999E-2</v>
      </c>
      <c r="N1013" s="21">
        <v>-9.7600000000000006E-2</v>
      </c>
      <c r="O1013" s="21">
        <v>-2.0500000000000001E-2</v>
      </c>
      <c r="P1013" s="21">
        <v>-2.1999999999999999E-2</v>
      </c>
      <c r="Q1013" s="21">
        <v>-8.3000000000000001E-3</v>
      </c>
      <c r="R1013" s="21">
        <v>-5.0000000000000001E-3</v>
      </c>
      <c r="S1013" s="21">
        <v>0.13389999999999999</v>
      </c>
      <c r="T1013" s="21">
        <v>7.3499999999999996E-2</v>
      </c>
      <c r="U1013" s="10">
        <v>1</v>
      </c>
      <c r="V1013" s="10">
        <v>8.7799999999999994</v>
      </c>
      <c r="W1013" s="7">
        <v>3.7919999999999998</v>
      </c>
      <c r="X1013" s="20">
        <v>0.48409999999999997</v>
      </c>
      <c r="Y1013" s="75">
        <v>2020</v>
      </c>
      <c r="Z1013" s="7">
        <v>4.5</v>
      </c>
      <c r="AA1013" s="7">
        <v>0</v>
      </c>
      <c r="AB1013" s="51">
        <v>782</v>
      </c>
      <c r="AC1013" s="51">
        <v>299</v>
      </c>
      <c r="AD1013" s="51">
        <v>-372</v>
      </c>
      <c r="AE1013" s="51">
        <v>1</v>
      </c>
      <c r="AF1013" s="51">
        <v>-284</v>
      </c>
      <c r="AG1013" s="51">
        <v>-47</v>
      </c>
      <c r="AH1013" s="20">
        <v>5.7000000000000002E-3</v>
      </c>
      <c r="AI1013" s="7" t="s">
        <v>8467</v>
      </c>
      <c r="AJ1013" s="67" t="s">
        <v>8494</v>
      </c>
      <c r="AK1013" s="44">
        <v>-0.74545454545454548</v>
      </c>
      <c r="AL1013" s="44">
        <v>-0.68840579710144945</v>
      </c>
      <c r="AM1013" s="44">
        <v>0.75</v>
      </c>
      <c r="AN1013" s="25">
        <v>0.56122448979591832</v>
      </c>
      <c r="AO1013" s="25">
        <v>0.14081632653061221</v>
      </c>
      <c r="AP1013" s="215">
        <v>98</v>
      </c>
      <c r="AQ1013" s="215" t="s">
        <v>8552</v>
      </c>
      <c r="AR1013" s="44">
        <v>1.55440414507772E-2</v>
      </c>
      <c r="AS1013" s="171" t="s">
        <v>7795</v>
      </c>
      <c r="AT1013" s="171" t="s">
        <v>7152</v>
      </c>
      <c r="AU1013" s="171" t="s">
        <v>7232</v>
      </c>
      <c r="AV1013" s="7" t="s">
        <v>8470</v>
      </c>
      <c r="AW1013" s="14" t="s">
        <v>6028</v>
      </c>
      <c r="AX1013" s="49" t="s">
        <v>6009</v>
      </c>
      <c r="AY1013" s="38" t="s">
        <v>5971</v>
      </c>
      <c r="AZ1013" s="14" t="s">
        <v>6123</v>
      </c>
      <c r="BA1013" s="49" t="s">
        <v>5967</v>
      </c>
      <c r="BB1013" s="38" t="s">
        <v>5971</v>
      </c>
      <c r="BC1013" s="7">
        <v>0.3</v>
      </c>
      <c r="BD1013" s="14" t="s">
        <v>6041</v>
      </c>
      <c r="BE1013" s="49" t="s">
        <v>5960</v>
      </c>
      <c r="BF1013" s="38" t="s">
        <v>5971</v>
      </c>
      <c r="BG1013" s="7">
        <v>0.4</v>
      </c>
      <c r="BH1013" s="45">
        <v>1921.5827163496567</v>
      </c>
      <c r="BI1013" s="215" t="s">
        <v>8489</v>
      </c>
      <c r="BJ1013" s="215" t="s">
        <v>8509</v>
      </c>
      <c r="BK1013" s="7">
        <v>1.1000000000000001</v>
      </c>
      <c r="BL1013" s="25">
        <v>1.5544041450777202E-2</v>
      </c>
      <c r="BM1013" s="20">
        <v>0.63206249999999997</v>
      </c>
      <c r="BN1013" s="20">
        <v>0.68500000000000005</v>
      </c>
      <c r="BO1013" s="20">
        <v>0.58874999999999988</v>
      </c>
      <c r="BP1013" s="46">
        <v>11.161731207289295</v>
      </c>
      <c r="BQ1013" s="215" t="s">
        <v>8560</v>
      </c>
      <c r="BR1013" s="79">
        <v>0.11428571428571417</v>
      </c>
      <c r="BS1013" s="9">
        <v>3.2652858329791146E-2</v>
      </c>
      <c r="BT1013" s="9">
        <v>3.9835330662562951E-2</v>
      </c>
      <c r="BU1013" s="47" t="s">
        <v>5993</v>
      </c>
      <c r="BV1013" s="47">
        <v>44377</v>
      </c>
      <c r="BW1013" s="14" t="s">
        <v>8514</v>
      </c>
      <c r="BX1013" s="83">
        <v>0.39285714285714285</v>
      </c>
      <c r="BY1013" s="82">
        <v>9.1</v>
      </c>
      <c r="BZ1013" s="46">
        <v>10.76923076923077</v>
      </c>
      <c r="CA1013" s="48" t="s">
        <v>8593</v>
      </c>
      <c r="CB1013" s="45">
        <v>76636</v>
      </c>
      <c r="CC1013" s="45">
        <v>29302</v>
      </c>
      <c r="CD1013" s="45">
        <v>-36456</v>
      </c>
      <c r="CE1013" s="45">
        <v>98</v>
      </c>
      <c r="CF1013" s="14" t="s">
        <v>9510</v>
      </c>
      <c r="CG1013" s="7" t="s">
        <v>8477</v>
      </c>
      <c r="CH1013" s="215" t="s">
        <v>8498</v>
      </c>
      <c r="CI1013" s="215" t="s">
        <v>8478</v>
      </c>
      <c r="CJ1013" s="215" t="s">
        <v>8479</v>
      </c>
      <c r="CK1013" s="43" t="s">
        <v>5474</v>
      </c>
      <c r="CL1013" s="43" t="s">
        <v>5474</v>
      </c>
      <c r="CM1013" s="43" t="s">
        <v>5474</v>
      </c>
      <c r="CN1013" s="145">
        <v>29400</v>
      </c>
      <c r="CO1013" s="145">
        <v>40180</v>
      </c>
      <c r="CP1013" s="148">
        <v>188315.10620226635</v>
      </c>
      <c r="CQ1013" s="189" t="s">
        <v>5474</v>
      </c>
      <c r="CR1013" s="189" t="s">
        <v>5474</v>
      </c>
      <c r="CS1013" s="99" t="s">
        <v>5474</v>
      </c>
      <c r="CT1013" s="167" t="s">
        <v>5474</v>
      </c>
      <c r="CU1013" s="43" t="s">
        <v>5474</v>
      </c>
      <c r="CV1013" s="43" t="s">
        <v>5474</v>
      </c>
      <c r="CW1013" s="43" t="s">
        <v>5474</v>
      </c>
      <c r="CX1013" s="43" t="s">
        <v>5474</v>
      </c>
      <c r="CY1013" s="43" t="s">
        <v>5474</v>
      </c>
      <c r="CZ1013" s="43" t="s">
        <v>5474</v>
      </c>
      <c r="DA1013" s="42" t="s">
        <v>5474</v>
      </c>
      <c r="DB1013" s="42" t="s">
        <v>5474</v>
      </c>
      <c r="DC1013" s="42" t="s">
        <v>5474</v>
      </c>
      <c r="DD1013" s="42" t="s">
        <v>5474</v>
      </c>
      <c r="DE1013" s="42" t="s">
        <v>5474</v>
      </c>
      <c r="DF1013" s="42" t="s">
        <v>5474</v>
      </c>
      <c r="DG1013" s="42" t="s">
        <v>5474</v>
      </c>
      <c r="DH1013" s="42" t="s">
        <v>5473</v>
      </c>
    </row>
    <row r="1014" spans="1:112">
      <c r="A1014" s="22">
        <v>8092</v>
      </c>
      <c r="B1014" s="7" t="s">
        <v>1463</v>
      </c>
      <c r="C1014" s="21">
        <v>-0.31680000000000003</v>
      </c>
      <c r="D1014" s="21">
        <v>0.90580000000000005</v>
      </c>
      <c r="E1014" s="21">
        <v>-0.111</v>
      </c>
      <c r="F1014" s="21">
        <v>8.2199999999999995E-2</v>
      </c>
      <c r="G1014" s="21">
        <v>0.19600000000000001</v>
      </c>
      <c r="H1014" s="21">
        <v>0.5333</v>
      </c>
      <c r="I1014" s="21">
        <v>-0.55559999999999998</v>
      </c>
      <c r="J1014" s="21">
        <v>-0.22220000000000001</v>
      </c>
      <c r="K1014" s="21">
        <v>0.1547</v>
      </c>
      <c r="L1014" s="21">
        <v>6.13E-2</v>
      </c>
      <c r="M1014" s="21">
        <v>-1.12E-2</v>
      </c>
      <c r="N1014" s="21">
        <v>0.20030000000000001</v>
      </c>
      <c r="O1014" s="21">
        <v>8.6900000000000005E-2</v>
      </c>
      <c r="P1014" s="21">
        <v>3.3599999999999998E-2</v>
      </c>
      <c r="Q1014" s="21">
        <v>9.4999999999999998E-3</v>
      </c>
      <c r="R1014" s="21">
        <v>4.4000000000000003E-3</v>
      </c>
      <c r="S1014" s="21">
        <v>-5.4600000000000003E-2</v>
      </c>
      <c r="T1014" s="21">
        <v>-1.6400000000000001E-2</v>
      </c>
      <c r="U1014" s="10">
        <v>-0.44</v>
      </c>
      <c r="V1014" s="10">
        <v>-0.56999999999999995</v>
      </c>
      <c r="W1014" s="7">
        <v>0</v>
      </c>
      <c r="X1014" s="20">
        <v>0</v>
      </c>
      <c r="Y1014" s="75"/>
      <c r="Z1014" s="7"/>
      <c r="AA1014" s="7"/>
      <c r="AB1014" s="51">
        <v>-3</v>
      </c>
      <c r="AC1014" s="51">
        <v>-5</v>
      </c>
      <c r="AD1014" s="51"/>
      <c r="AE1014" s="51"/>
      <c r="AF1014" s="51"/>
      <c r="AG1014" s="51"/>
      <c r="AH1014" s="20">
        <v>0</v>
      </c>
      <c r="AI1014" s="7" t="s">
        <v>8493</v>
      </c>
      <c r="AJ1014" s="67" t="s">
        <v>8494</v>
      </c>
      <c r="AK1014" s="44">
        <v>-0.86084142394821994</v>
      </c>
      <c r="AL1014" s="44">
        <v>-0.91620111731843557</v>
      </c>
      <c r="AM1014" s="44">
        <v>0.56249999999999867</v>
      </c>
      <c r="AN1014" s="25">
        <v>0.37960687960687967</v>
      </c>
      <c r="AO1014" s="25">
        <v>0.21990171990171978</v>
      </c>
      <c r="AP1014" s="215">
        <v>8.14</v>
      </c>
      <c r="AQ1014" s="215" t="s">
        <v>8552</v>
      </c>
      <c r="AR1014" s="44">
        <v>8.6741016109045804E-3</v>
      </c>
      <c r="AS1014" s="171" t="s">
        <v>7795</v>
      </c>
      <c r="AT1014" s="171" t="s">
        <v>7082</v>
      </c>
      <c r="AU1014" s="171" t="s">
        <v>7208</v>
      </c>
      <c r="AV1014" s="7" t="s">
        <v>8470</v>
      </c>
      <c r="AW1014" s="14" t="s">
        <v>6523</v>
      </c>
      <c r="AX1014" s="49" t="s">
        <v>6337</v>
      </c>
      <c r="AY1014" s="38" t="s">
        <v>6047</v>
      </c>
      <c r="AZ1014" s="14" t="s">
        <v>6738</v>
      </c>
      <c r="BA1014" s="49" t="s">
        <v>5967</v>
      </c>
      <c r="BB1014" s="38" t="s">
        <v>6007</v>
      </c>
      <c r="BC1014" s="7">
        <v>0.5</v>
      </c>
      <c r="BD1014" s="14" t="s">
        <v>6014</v>
      </c>
      <c r="BE1014" s="49" t="s">
        <v>5960</v>
      </c>
      <c r="BF1014" s="38" t="s">
        <v>5971</v>
      </c>
      <c r="BG1014" s="7">
        <v>0.5</v>
      </c>
      <c r="BH1014" s="45">
        <v>164.78441632882044</v>
      </c>
      <c r="BI1014" s="215" t="s">
        <v>8495</v>
      </c>
      <c r="BJ1014" s="215" t="s">
        <v>8554</v>
      </c>
      <c r="BK1014" s="7">
        <v>1.6</v>
      </c>
      <c r="BL1014" s="25">
        <v>1.1180124223602466E-2</v>
      </c>
      <c r="BM1014" s="20">
        <v>0.60962500000000008</v>
      </c>
      <c r="BN1014" s="20">
        <v>0.6</v>
      </c>
      <c r="BO1014" s="20">
        <v>0.61749999999999994</v>
      </c>
      <c r="BP1014" s="46" t="s">
        <v>8473</v>
      </c>
      <c r="BQ1014" s="215" t="s">
        <v>8473</v>
      </c>
      <c r="BR1014" s="79" t="s">
        <v>8473</v>
      </c>
      <c r="BS1014" s="9">
        <v>0</v>
      </c>
      <c r="BT1014" s="9">
        <v>0</v>
      </c>
      <c r="BU1014" s="47" t="s">
        <v>5993</v>
      </c>
      <c r="BV1014" s="47" t="s">
        <v>5993</v>
      </c>
      <c r="BW1014" s="14" t="s">
        <v>5474</v>
      </c>
      <c r="BX1014" s="83" t="s">
        <v>8473</v>
      </c>
      <c r="BY1014" s="82" t="s">
        <v>8473</v>
      </c>
      <c r="BZ1014" s="46" t="s">
        <v>8473</v>
      </c>
      <c r="CA1014" s="48" t="s">
        <v>5474</v>
      </c>
      <c r="CB1014" s="45">
        <v>-24.42</v>
      </c>
      <c r="CC1014" s="45">
        <v>-40.700000000000003</v>
      </c>
      <c r="CD1014" s="45">
        <v>0</v>
      </c>
      <c r="CE1014" s="45">
        <v>0</v>
      </c>
      <c r="CF1014" s="14" t="s">
        <v>9511</v>
      </c>
      <c r="CG1014" s="7" t="s">
        <v>8477</v>
      </c>
      <c r="CH1014" s="215" t="s">
        <v>8498</v>
      </c>
      <c r="CI1014" s="215" t="s">
        <v>8479</v>
      </c>
      <c r="CJ1014" s="215" t="s">
        <v>8523</v>
      </c>
      <c r="CK1014" s="43" t="s">
        <v>6887</v>
      </c>
      <c r="CL1014" s="43" t="s">
        <v>8480</v>
      </c>
      <c r="CM1014" s="43" t="s">
        <v>6898</v>
      </c>
      <c r="CN1014" s="145">
        <v>-40.700000000000003</v>
      </c>
      <c r="CO1014" s="145">
        <v>-24.42</v>
      </c>
      <c r="CP1014" s="148">
        <v>1341.3451489165984</v>
      </c>
      <c r="CQ1014" s="189">
        <v>-0.22850122850122842</v>
      </c>
      <c r="CR1014" s="189">
        <v>0</v>
      </c>
      <c r="CS1014" s="99">
        <v>44764</v>
      </c>
      <c r="CT1014" s="167" t="s">
        <v>5474</v>
      </c>
      <c r="CU1014" s="43" t="s">
        <v>5474</v>
      </c>
      <c r="CV1014" s="43" t="s">
        <v>5474</v>
      </c>
      <c r="CW1014" s="43" t="s">
        <v>5474</v>
      </c>
      <c r="CX1014" s="43" t="s">
        <v>5474</v>
      </c>
      <c r="CY1014" s="43" t="s">
        <v>5474</v>
      </c>
      <c r="CZ1014" s="43" t="s">
        <v>5474</v>
      </c>
      <c r="DA1014" s="42" t="s">
        <v>5474</v>
      </c>
      <c r="DB1014" s="42" t="s">
        <v>5474</v>
      </c>
      <c r="DC1014" s="42" t="s">
        <v>5474</v>
      </c>
      <c r="DD1014" s="42" t="s">
        <v>5474</v>
      </c>
      <c r="DE1014" s="42" t="s">
        <v>5474</v>
      </c>
      <c r="DF1014" s="42" t="s">
        <v>5474</v>
      </c>
      <c r="DG1014" s="42" t="s">
        <v>5474</v>
      </c>
      <c r="DH1014" s="42" t="s">
        <v>5474</v>
      </c>
    </row>
    <row r="1015" spans="1:112">
      <c r="A1015" s="22">
        <v>6277</v>
      </c>
      <c r="B1015" s="7" t="s">
        <v>1346</v>
      </c>
      <c r="C1015" s="21">
        <v>-4.8000000000000001E-2</v>
      </c>
      <c r="D1015" s="21">
        <v>-3.3999999999999998E-3</v>
      </c>
      <c r="E1015" s="21">
        <v>-3.39E-2</v>
      </c>
      <c r="F1015" s="21">
        <v>-3.3399999999999999E-2</v>
      </c>
      <c r="G1015" s="21">
        <v>8.1699999999999995E-2</v>
      </c>
      <c r="H1015" s="21">
        <v>-0.23080000000000001</v>
      </c>
      <c r="I1015" s="21">
        <v>-0.85560000000000003</v>
      </c>
      <c r="J1015" s="21">
        <v>-0.75070000000000003</v>
      </c>
      <c r="K1015" s="21">
        <v>-7.1000000000000004E-3</v>
      </c>
      <c r="L1015" s="21">
        <v>-1.6500000000000001E-2</v>
      </c>
      <c r="M1015" s="21">
        <v>-2.5600000000000001E-2</v>
      </c>
      <c r="N1015" s="21">
        <v>-1.41E-2</v>
      </c>
      <c r="O1015" s="21">
        <v>9.6000000000000002E-2</v>
      </c>
      <c r="P1015" s="21">
        <v>3.1800000000000002E-2</v>
      </c>
      <c r="Q1015" s="21">
        <v>-6.1899999999999997E-2</v>
      </c>
      <c r="R1015" s="21">
        <v>-3.8899999999999997E-2</v>
      </c>
      <c r="S1015" s="21">
        <v>0.2581</v>
      </c>
      <c r="T1015" s="21">
        <v>0.16830000000000001</v>
      </c>
      <c r="U1015" s="10">
        <v>2.5299999999999998</v>
      </c>
      <c r="V1015" s="10">
        <v>4.93</v>
      </c>
      <c r="W1015" s="7">
        <v>5.52</v>
      </c>
      <c r="X1015" s="20">
        <v>0.70099999999999996</v>
      </c>
      <c r="Y1015" s="75">
        <v>2020</v>
      </c>
      <c r="Z1015" s="7">
        <v>3</v>
      </c>
      <c r="AA1015" s="7">
        <v>0</v>
      </c>
      <c r="AB1015" s="51">
        <v>-62</v>
      </c>
      <c r="AC1015" s="51">
        <v>10</v>
      </c>
      <c r="AD1015" s="51"/>
      <c r="AE1015" s="51"/>
      <c r="AF1015" s="51">
        <v>4</v>
      </c>
      <c r="AG1015" s="51"/>
      <c r="AH1015" s="20">
        <v>4.7000000000000002E-3</v>
      </c>
      <c r="AI1015" s="7" t="s">
        <v>8467</v>
      </c>
      <c r="AJ1015" s="67" t="s">
        <v>8494</v>
      </c>
      <c r="AK1015" s="44">
        <v>-0.78260869565217384</v>
      </c>
      <c r="AL1015" s="44">
        <v>-0.75862068965517193</v>
      </c>
      <c r="AM1015" s="44">
        <v>-1</v>
      </c>
      <c r="AN1015" s="25">
        <v>0.16767922235722962</v>
      </c>
      <c r="AO1015" s="25">
        <v>3.5236938031591808E-2</v>
      </c>
      <c r="AP1015" s="215">
        <v>82.3</v>
      </c>
      <c r="AQ1015" s="215" t="s">
        <v>8552</v>
      </c>
      <c r="AR1015" s="44">
        <v>1.2165450121654499E-3</v>
      </c>
      <c r="AS1015" s="171" t="s">
        <v>7795</v>
      </c>
      <c r="AT1015" s="171" t="s">
        <v>7210</v>
      </c>
      <c r="AU1015" s="171" t="s">
        <v>7012</v>
      </c>
      <c r="AV1015" s="7" t="s">
        <v>8470</v>
      </c>
      <c r="AW1015" s="14" t="s">
        <v>6609</v>
      </c>
      <c r="AX1015" s="49" t="s">
        <v>6009</v>
      </c>
      <c r="AY1015" s="38" t="s">
        <v>6007</v>
      </c>
      <c r="AZ1015" s="14" t="s">
        <v>6526</v>
      </c>
      <c r="BA1015" s="49" t="s">
        <v>5967</v>
      </c>
      <c r="BB1015" s="38" t="s">
        <v>6007</v>
      </c>
      <c r="BC1015" s="7">
        <v>0.2</v>
      </c>
      <c r="BD1015" s="14" t="s">
        <v>6417</v>
      </c>
      <c r="BE1015" s="49" t="s">
        <v>5967</v>
      </c>
      <c r="BF1015" s="38" t="s">
        <v>5971</v>
      </c>
      <c r="BG1015" s="7">
        <v>0.6</v>
      </c>
      <c r="BH1015" s="45">
        <v>32.641088911219818</v>
      </c>
      <c r="BI1015" s="215" t="s">
        <v>8495</v>
      </c>
      <c r="BJ1015" s="215" t="s">
        <v>8554</v>
      </c>
      <c r="BK1015" s="7">
        <v>0.5</v>
      </c>
      <c r="BL1015" s="25">
        <v>0</v>
      </c>
      <c r="BM1015" s="20">
        <v>0.55506250000000001</v>
      </c>
      <c r="BN1015" s="20">
        <v>0.60250000000000004</v>
      </c>
      <c r="BO1015" s="20">
        <v>0.51624999999999999</v>
      </c>
      <c r="BP1015" s="46">
        <v>16.693711967545639</v>
      </c>
      <c r="BQ1015" s="215" t="s">
        <v>8540</v>
      </c>
      <c r="BR1015" s="79">
        <v>-0.31433171324422837</v>
      </c>
      <c r="BS1015" s="9">
        <v>6.0865625036429005E-2</v>
      </c>
      <c r="BT1015" s="9">
        <v>3.042402431800717E-2</v>
      </c>
      <c r="BU1015" s="47" t="s">
        <v>5993</v>
      </c>
      <c r="BV1015" s="47">
        <v>44399</v>
      </c>
      <c r="BW1015" s="14" t="s">
        <v>5474</v>
      </c>
      <c r="BX1015" s="83">
        <v>-0.17719805589307411</v>
      </c>
      <c r="BY1015" s="82">
        <v>4.83</v>
      </c>
      <c r="BZ1015" s="46">
        <v>17.039337474120082</v>
      </c>
      <c r="CA1015" s="48" t="s">
        <v>8475</v>
      </c>
      <c r="CB1015" s="45">
        <v>-5102.5999999999995</v>
      </c>
      <c r="CC1015" s="45">
        <v>823</v>
      </c>
      <c r="CD1015" s="45">
        <v>0</v>
      </c>
      <c r="CE1015" s="45">
        <v>0</v>
      </c>
      <c r="CF1015" s="14" t="s">
        <v>9512</v>
      </c>
      <c r="CG1015" s="7" t="s">
        <v>8556</v>
      </c>
      <c r="CH1015" s="215" t="s">
        <v>8479</v>
      </c>
      <c r="CI1015" s="215" t="s">
        <v>8546</v>
      </c>
      <c r="CJ1015" s="215" t="s">
        <v>8479</v>
      </c>
      <c r="CK1015" s="43" t="s">
        <v>6887</v>
      </c>
      <c r="CL1015" s="43" t="s">
        <v>5474</v>
      </c>
      <c r="CM1015" s="43" t="s">
        <v>5474</v>
      </c>
      <c r="CN1015" s="145">
        <v>823</v>
      </c>
      <c r="CO1015" s="145">
        <v>-5102.5999999999995</v>
      </c>
      <c r="CP1015" s="148">
        <v>2686.361617393391</v>
      </c>
      <c r="CQ1015" s="189" t="s">
        <v>5474</v>
      </c>
      <c r="CR1015" s="189" t="s">
        <v>5474</v>
      </c>
      <c r="CS1015" s="99" t="s">
        <v>5474</v>
      </c>
      <c r="CT1015" s="167" t="s">
        <v>5474</v>
      </c>
      <c r="CU1015" s="43" t="s">
        <v>5474</v>
      </c>
      <c r="CV1015" s="43" t="s">
        <v>5474</v>
      </c>
      <c r="CW1015" s="43" t="s">
        <v>5474</v>
      </c>
      <c r="CX1015" s="43" t="s">
        <v>5474</v>
      </c>
      <c r="CY1015" s="43" t="s">
        <v>5474</v>
      </c>
      <c r="CZ1015" s="43" t="s">
        <v>5474</v>
      </c>
      <c r="DA1015" s="42" t="s">
        <v>5474</v>
      </c>
      <c r="DB1015" s="42" t="s">
        <v>5474</v>
      </c>
      <c r="DC1015" s="42" t="s">
        <v>5474</v>
      </c>
      <c r="DD1015" s="42" t="s">
        <v>5474</v>
      </c>
      <c r="DE1015" s="42" t="s">
        <v>5474</v>
      </c>
      <c r="DF1015" s="42" t="s">
        <v>5474</v>
      </c>
      <c r="DG1015" s="42" t="s">
        <v>5474</v>
      </c>
      <c r="DH1015" s="42" t="s">
        <v>5474</v>
      </c>
    </row>
    <row r="1016" spans="1:112">
      <c r="A1016" s="22">
        <v>6651</v>
      </c>
      <c r="B1016" s="7" t="s">
        <v>4531</v>
      </c>
      <c r="C1016" s="21">
        <v>0.31890000000000002</v>
      </c>
      <c r="D1016" s="21">
        <v>0.35780000000000001</v>
      </c>
      <c r="E1016" s="21">
        <v>0.17199999999999999</v>
      </c>
      <c r="F1016" s="21">
        <v>0.39710000000000001</v>
      </c>
      <c r="G1016" s="21">
        <v>0.40450000000000003</v>
      </c>
      <c r="H1016" s="21">
        <v>6.08E-2</v>
      </c>
      <c r="I1016" s="21">
        <v>2.4285999999999999</v>
      </c>
      <c r="J1016" s="21">
        <v>1.391</v>
      </c>
      <c r="K1016" s="21">
        <v>7.1000000000000004E-3</v>
      </c>
      <c r="L1016" s="21">
        <v>8.9800000000000005E-2</v>
      </c>
      <c r="M1016" s="21">
        <v>2.9899999999999999E-2</v>
      </c>
      <c r="N1016" s="21">
        <v>4.07E-2</v>
      </c>
      <c r="O1016" s="21">
        <v>0.1138</v>
      </c>
      <c r="P1016" s="21">
        <v>5.2999999999999999E-2</v>
      </c>
      <c r="Q1016" s="21">
        <v>2.6800000000000001E-2</v>
      </c>
      <c r="R1016" s="21">
        <v>1.83E-2</v>
      </c>
      <c r="S1016" s="21">
        <v>1.8365</v>
      </c>
      <c r="T1016" s="21">
        <v>0.63770000000000004</v>
      </c>
      <c r="U1016" s="10">
        <v>3.73</v>
      </c>
      <c r="V1016" s="10">
        <v>6.19</v>
      </c>
      <c r="W1016" s="7">
        <v>1.976</v>
      </c>
      <c r="X1016" s="20">
        <v>0.74629999999999996</v>
      </c>
      <c r="Y1016" s="75">
        <v>2020</v>
      </c>
      <c r="Z1016" s="7">
        <v>3</v>
      </c>
      <c r="AA1016" s="7">
        <v>0</v>
      </c>
      <c r="AB1016" s="51">
        <v>34</v>
      </c>
      <c r="AC1016" s="51">
        <v>-91</v>
      </c>
      <c r="AD1016" s="51"/>
      <c r="AE1016" s="51"/>
      <c r="AF1016" s="51">
        <v>-58</v>
      </c>
      <c r="AG1016" s="51">
        <v>-29</v>
      </c>
      <c r="AH1016" s="20">
        <v>3.8999999999999998E-3</v>
      </c>
      <c r="AI1016" s="7" t="s">
        <v>8481</v>
      </c>
      <c r="AJ1016" s="67" t="s">
        <v>8482</v>
      </c>
      <c r="AK1016" s="44">
        <v>-0.52475247524752477</v>
      </c>
      <c r="AL1016" s="44">
        <v>-0.6901408450704225</v>
      </c>
      <c r="AM1016" s="44">
        <v>0.6875</v>
      </c>
      <c r="AN1016" s="25">
        <v>0.83817427385892118</v>
      </c>
      <c r="AO1016" s="25">
        <v>0.29460580912863071</v>
      </c>
      <c r="AP1016" s="215">
        <v>120.5</v>
      </c>
      <c r="AQ1016" s="215" t="s">
        <v>8552</v>
      </c>
      <c r="AR1016" s="44">
        <v>5.7017543859649099E-2</v>
      </c>
      <c r="AS1016" s="171" t="s">
        <v>6935</v>
      </c>
      <c r="AT1016" s="171" t="s">
        <v>7388</v>
      </c>
      <c r="AU1016" s="171" t="s">
        <v>7611</v>
      </c>
      <c r="AV1016" s="7" t="s">
        <v>5474</v>
      </c>
      <c r="AW1016" s="14" t="s">
        <v>6157</v>
      </c>
      <c r="AX1016" s="49" t="s">
        <v>6009</v>
      </c>
      <c r="AY1016" s="38" t="s">
        <v>6007</v>
      </c>
      <c r="AZ1016" s="14" t="s">
        <v>6605</v>
      </c>
      <c r="BA1016" s="49" t="s">
        <v>5993</v>
      </c>
      <c r="BB1016" s="38" t="s">
        <v>5993</v>
      </c>
      <c r="BC1016" s="7">
        <v>0.4</v>
      </c>
      <c r="BD1016" s="14" t="s">
        <v>6183</v>
      </c>
      <c r="BE1016" s="49" t="s">
        <v>5967</v>
      </c>
      <c r="BF1016" s="38" t="s">
        <v>5961</v>
      </c>
      <c r="BG1016" s="7">
        <v>0.3</v>
      </c>
      <c r="BH1016" s="45">
        <v>695.07971155804273</v>
      </c>
      <c r="BI1016" s="215" t="s">
        <v>8471</v>
      </c>
      <c r="BJ1016" s="215" t="s">
        <v>8543</v>
      </c>
      <c r="BK1016" s="7">
        <v>2.2999999999999998</v>
      </c>
      <c r="BL1016" s="25">
        <v>4.7826086956521741E-2</v>
      </c>
      <c r="BM1016" s="20">
        <v>0.73331249999999992</v>
      </c>
      <c r="BN1016" s="20">
        <v>0.77249999999999996</v>
      </c>
      <c r="BO1016" s="20">
        <v>0.70124999999999982</v>
      </c>
      <c r="BP1016" s="46">
        <v>19.466882067851373</v>
      </c>
      <c r="BQ1016" s="215" t="s">
        <v>8483</v>
      </c>
      <c r="BR1016" s="79">
        <v>-0.26402226832641773</v>
      </c>
      <c r="BS1016" s="9">
        <v>1.0486991349567765E-2</v>
      </c>
      <c r="BT1016" s="9">
        <v>1.8935492926545727E-2</v>
      </c>
      <c r="BU1016" s="47" t="s">
        <v>5993</v>
      </c>
      <c r="BV1016" s="47" t="s">
        <v>5993</v>
      </c>
      <c r="BW1016" s="14" t="s">
        <v>5474</v>
      </c>
      <c r="BX1016" s="83">
        <v>-0.11682672199170133</v>
      </c>
      <c r="BY1016" s="82">
        <v>7.13</v>
      </c>
      <c r="BZ1016" s="46">
        <v>16.900420757363253</v>
      </c>
      <c r="CA1016" s="48" t="s">
        <v>8485</v>
      </c>
      <c r="CB1016" s="45">
        <v>4097</v>
      </c>
      <c r="CC1016" s="45">
        <v>-10965.5</v>
      </c>
      <c r="CD1016" s="45">
        <v>0</v>
      </c>
      <c r="CE1016" s="45">
        <v>0</v>
      </c>
      <c r="CF1016" s="14" t="s">
        <v>2718</v>
      </c>
      <c r="CG1016" s="7" t="s">
        <v>8477</v>
      </c>
      <c r="CH1016" s="215" t="s">
        <v>8478</v>
      </c>
      <c r="CI1016" s="215" t="s">
        <v>8479</v>
      </c>
      <c r="CJ1016" s="215" t="s">
        <v>8479</v>
      </c>
      <c r="CK1016" s="43" t="s">
        <v>5474</v>
      </c>
      <c r="CL1016" s="43" t="s">
        <v>5474</v>
      </c>
      <c r="CM1016" s="43" t="s">
        <v>7217</v>
      </c>
      <c r="CN1016" s="145">
        <v>-10965.5</v>
      </c>
      <c r="CO1016" s="145">
        <v>4097</v>
      </c>
      <c r="CP1016" s="148">
        <v>83757.105242744146</v>
      </c>
      <c r="CQ1016" s="189" t="s">
        <v>5474</v>
      </c>
      <c r="CR1016" s="189" t="s">
        <v>5474</v>
      </c>
      <c r="CS1016" s="99" t="s">
        <v>5474</v>
      </c>
      <c r="CT1016" s="167" t="s">
        <v>5474</v>
      </c>
      <c r="CU1016" s="43" t="s">
        <v>5474</v>
      </c>
      <c r="CV1016" s="43" t="s">
        <v>5474</v>
      </c>
      <c r="CW1016" s="43" t="s">
        <v>5474</v>
      </c>
      <c r="CX1016" s="43" t="s">
        <v>5474</v>
      </c>
      <c r="CY1016" s="43" t="s">
        <v>5474</v>
      </c>
      <c r="CZ1016" s="43" t="s">
        <v>5474</v>
      </c>
      <c r="DA1016" s="42" t="s">
        <v>5474</v>
      </c>
      <c r="DB1016" s="42" t="s">
        <v>5474</v>
      </c>
      <c r="DC1016" s="42" t="s">
        <v>5474</v>
      </c>
      <c r="DD1016" s="42" t="s">
        <v>5474</v>
      </c>
      <c r="DE1016" s="42" t="s">
        <v>5474</v>
      </c>
      <c r="DF1016" s="42" t="s">
        <v>5474</v>
      </c>
      <c r="DG1016" s="42" t="s">
        <v>5474</v>
      </c>
      <c r="DH1016" s="42" t="s">
        <v>5474</v>
      </c>
    </row>
    <row r="1017" spans="1:112">
      <c r="A1017" s="22">
        <v>2491</v>
      </c>
      <c r="B1017" s="7" t="s">
        <v>445</v>
      </c>
      <c r="C1017" s="21">
        <v>-2.6303999999999998</v>
      </c>
      <c r="D1017" s="21">
        <v>-19.4602</v>
      </c>
      <c r="E1017" s="21">
        <v>-3.3820000000000001</v>
      </c>
      <c r="F1017" s="21">
        <v>-26.9315</v>
      </c>
      <c r="G1017" s="21">
        <v>0.80789999999999995</v>
      </c>
      <c r="H1017" s="21">
        <v>2.1608999999999998</v>
      </c>
      <c r="I1017" s="21">
        <v>35.375</v>
      </c>
      <c r="J1017" s="21">
        <v>182</v>
      </c>
      <c r="K1017" s="21">
        <v>0.21279999999999999</v>
      </c>
      <c r="L1017" s="21">
        <v>0.70130000000000003</v>
      </c>
      <c r="M1017" s="21">
        <v>0.78720000000000001</v>
      </c>
      <c r="N1017" s="21">
        <v>0.35339999999999999</v>
      </c>
      <c r="O1017" s="21">
        <v>1.0126999999999999</v>
      </c>
      <c r="P1017" s="21">
        <v>0.93489999999999995</v>
      </c>
      <c r="Q1017" s="21">
        <v>-0.12529999999999999</v>
      </c>
      <c r="R1017" s="21">
        <v>-4.9000000000000002E-2</v>
      </c>
      <c r="S1017" s="21">
        <v>0.1802</v>
      </c>
      <c r="T1017" s="21">
        <v>0.12939999999999999</v>
      </c>
      <c r="U1017" s="10">
        <v>3.62</v>
      </c>
      <c r="V1017" s="10">
        <v>5.14</v>
      </c>
      <c r="W1017" s="7">
        <v>0.08</v>
      </c>
      <c r="X1017" s="20">
        <v>0.26669999999999999</v>
      </c>
      <c r="Y1017" s="75">
        <v>2020</v>
      </c>
      <c r="Z1017" s="7">
        <v>0.4</v>
      </c>
      <c r="AA1017" s="7">
        <v>0</v>
      </c>
      <c r="AB1017" s="51">
        <v>-74</v>
      </c>
      <c r="AC1017" s="51">
        <v>-194</v>
      </c>
      <c r="AD1017" s="51"/>
      <c r="AE1017" s="51"/>
      <c r="AF1017" s="51">
        <v>-9</v>
      </c>
      <c r="AG1017" s="51"/>
      <c r="AH1017" s="20">
        <v>3.1800000000000002E-2</v>
      </c>
      <c r="AI1017" s="7" t="s">
        <v>8481</v>
      </c>
      <c r="AJ1017" s="67" t="s">
        <v>8494</v>
      </c>
      <c r="AK1017" s="44">
        <v>-0.51129607609988093</v>
      </c>
      <c r="AL1017" s="44">
        <v>-0.86713286713286697</v>
      </c>
      <c r="AM1017" s="44">
        <v>0.68965517241379337</v>
      </c>
      <c r="AN1017" s="25">
        <v>1.3674796747967479</v>
      </c>
      <c r="AO1017" s="25">
        <v>0.58130081300813008</v>
      </c>
      <c r="AP1017" s="215">
        <v>24.6</v>
      </c>
      <c r="AQ1017" s="215" t="s">
        <v>8552</v>
      </c>
      <c r="AR1017" s="44">
        <v>3.7974683544303701E-2</v>
      </c>
      <c r="AS1017" s="171" t="s">
        <v>6935</v>
      </c>
      <c r="AT1017" s="171" t="s">
        <v>7607</v>
      </c>
      <c r="AU1017" s="171" t="s">
        <v>7133</v>
      </c>
      <c r="AV1017" s="7" t="s">
        <v>5474</v>
      </c>
      <c r="AW1017" s="14" t="s">
        <v>7606</v>
      </c>
      <c r="AX1017" s="49" t="s">
        <v>6009</v>
      </c>
      <c r="AY1017" s="38" t="s">
        <v>6007</v>
      </c>
      <c r="AZ1017" s="14" t="s">
        <v>6123</v>
      </c>
      <c r="BA1017" s="49" t="s">
        <v>5967</v>
      </c>
      <c r="BB1017" s="38" t="s">
        <v>6007</v>
      </c>
      <c r="BC1017" s="7">
        <v>0.3</v>
      </c>
      <c r="BD1017" s="14" t="s">
        <v>6102</v>
      </c>
      <c r="BE1017" s="49" t="s">
        <v>5960</v>
      </c>
      <c r="BF1017" s="38" t="s">
        <v>5961</v>
      </c>
      <c r="BG1017" s="7">
        <v>0.5</v>
      </c>
      <c r="BH1017" s="45">
        <v>1552.8381919170483</v>
      </c>
      <c r="BI1017" s="215" t="s">
        <v>8489</v>
      </c>
      <c r="BJ1017" s="215" t="s">
        <v>8520</v>
      </c>
      <c r="BK1017" s="7">
        <v>1.3</v>
      </c>
      <c r="BL1017" s="25">
        <v>4.2372881355932202E-2</v>
      </c>
      <c r="BM1017" s="20">
        <v>0.51912500000000006</v>
      </c>
      <c r="BN1017" s="20">
        <v>4.7500000000000042E-2</v>
      </c>
      <c r="BO1017" s="20">
        <v>0.90500000000000003</v>
      </c>
      <c r="BP1017" s="46">
        <v>4.7859922178988334</v>
      </c>
      <c r="BQ1017" s="215" t="s">
        <v>8473</v>
      </c>
      <c r="BR1017" s="79" t="s">
        <v>8473</v>
      </c>
      <c r="BS1017" s="9">
        <v>0</v>
      </c>
      <c r="BT1017" s="9">
        <v>1.0349617340186024E-2</v>
      </c>
      <c r="BU1017" s="47" t="s">
        <v>5993</v>
      </c>
      <c r="BV1017" s="47" t="s">
        <v>5993</v>
      </c>
      <c r="BW1017" s="14" t="s">
        <v>5474</v>
      </c>
      <c r="BX1017" s="83" t="s">
        <v>8473</v>
      </c>
      <c r="BY1017" s="82" t="s">
        <v>8473</v>
      </c>
      <c r="BZ1017" s="46" t="s">
        <v>8473</v>
      </c>
      <c r="CA1017" s="48" t="s">
        <v>5474</v>
      </c>
      <c r="CB1017" s="45">
        <v>-1820.4</v>
      </c>
      <c r="CC1017" s="45">
        <v>-4772.4000000000005</v>
      </c>
      <c r="CD1017" s="45">
        <v>0</v>
      </c>
      <c r="CE1017" s="45">
        <v>0</v>
      </c>
      <c r="CF1017" s="14" t="s">
        <v>9513</v>
      </c>
      <c r="CG1017" s="7" t="s">
        <v>8477</v>
      </c>
      <c r="CH1017" s="215" t="s">
        <v>8478</v>
      </c>
      <c r="CI1017" s="215" t="s">
        <v>8478</v>
      </c>
      <c r="CJ1017" s="215" t="s">
        <v>8479</v>
      </c>
      <c r="CK1017" s="43" t="s">
        <v>5474</v>
      </c>
      <c r="CL1017" s="43" t="s">
        <v>5474</v>
      </c>
      <c r="CM1017" s="43" t="s">
        <v>6898</v>
      </c>
      <c r="CN1017" s="145">
        <v>-4772.4000000000005</v>
      </c>
      <c r="CO1017" s="145">
        <v>-1820.4</v>
      </c>
      <c r="CP1017" s="148">
        <v>38199.819521159392</v>
      </c>
      <c r="CQ1017" s="189" t="s">
        <v>5474</v>
      </c>
      <c r="CR1017" s="189" t="s">
        <v>5474</v>
      </c>
      <c r="CS1017" s="99" t="s">
        <v>5474</v>
      </c>
      <c r="CT1017" s="167" t="s">
        <v>5474</v>
      </c>
      <c r="CU1017" s="43" t="s">
        <v>5474</v>
      </c>
      <c r="CV1017" s="43" t="s">
        <v>5474</v>
      </c>
      <c r="CW1017" s="43" t="s">
        <v>5474</v>
      </c>
      <c r="CX1017" s="43" t="s">
        <v>5474</v>
      </c>
      <c r="CY1017" s="43" t="s">
        <v>5474</v>
      </c>
      <c r="CZ1017" s="43" t="s">
        <v>5474</v>
      </c>
      <c r="DA1017" s="42" t="s">
        <v>5474</v>
      </c>
      <c r="DB1017" s="42" t="s">
        <v>5474</v>
      </c>
      <c r="DC1017" s="42" t="s">
        <v>5474</v>
      </c>
      <c r="DD1017" s="42" t="s">
        <v>5474</v>
      </c>
      <c r="DE1017" s="42" t="s">
        <v>5474</v>
      </c>
      <c r="DF1017" s="42" t="s">
        <v>5474</v>
      </c>
      <c r="DG1017" s="42" t="s">
        <v>5474</v>
      </c>
      <c r="DH1017" s="42" t="s">
        <v>5474</v>
      </c>
    </row>
    <row r="1018" spans="1:112">
      <c r="A1018" s="22">
        <v>3530</v>
      </c>
      <c r="B1018" s="7" t="s">
        <v>2912</v>
      </c>
      <c r="C1018" s="21">
        <v>8.6999999999999994E-3</v>
      </c>
      <c r="D1018" s="21">
        <v>0.77349999999999997</v>
      </c>
      <c r="E1018" s="21">
        <v>0.1071</v>
      </c>
      <c r="F1018" s="21">
        <v>0.29499999999999998</v>
      </c>
      <c r="G1018" s="21">
        <v>0.76600000000000001</v>
      </c>
      <c r="H1018" s="21">
        <v>1.1046</v>
      </c>
      <c r="I1018" s="21">
        <v>19.125</v>
      </c>
      <c r="J1018" s="21">
        <v>5.5972</v>
      </c>
      <c r="K1018" s="21">
        <v>0.1444</v>
      </c>
      <c r="L1018" s="21">
        <v>0.23580000000000001</v>
      </c>
      <c r="M1018" s="21">
        <v>7.46E-2</v>
      </c>
      <c r="N1018" s="21">
        <v>0.13150000000000001</v>
      </c>
      <c r="O1018" s="21">
        <v>0.26229999999999998</v>
      </c>
      <c r="P1018" s="21">
        <v>9.8299999999999998E-2</v>
      </c>
      <c r="Q1018" s="21">
        <v>4.5600000000000002E-2</v>
      </c>
      <c r="R1018" s="21">
        <v>3.2500000000000001E-2</v>
      </c>
      <c r="S1018" s="21">
        <v>7.4000000000000003E-3</v>
      </c>
      <c r="T1018" s="21">
        <v>-1E-3</v>
      </c>
      <c r="U1018" s="10">
        <v>4.75</v>
      </c>
      <c r="V1018" s="10">
        <v>7.65</v>
      </c>
      <c r="W1018" s="7">
        <v>2.0556000000000001</v>
      </c>
      <c r="X1018" s="20">
        <v>0.83240000000000003</v>
      </c>
      <c r="Y1018" s="75">
        <v>2020</v>
      </c>
      <c r="Z1018" s="7">
        <v>2.7997999999999998</v>
      </c>
      <c r="AA1018" s="7">
        <v>0</v>
      </c>
      <c r="AB1018" s="51">
        <v>41</v>
      </c>
      <c r="AC1018" s="51">
        <v>-1729</v>
      </c>
      <c r="AD1018" s="51">
        <v>-1230</v>
      </c>
      <c r="AE1018" s="51">
        <v>3</v>
      </c>
      <c r="AF1018" s="51">
        <v>-20</v>
      </c>
      <c r="AG1018" s="51">
        <v>11</v>
      </c>
      <c r="AH1018" s="20">
        <v>6.8599999999999994E-2</v>
      </c>
      <c r="AI1018" s="7" t="s">
        <v>8487</v>
      </c>
      <c r="AJ1018" s="67" t="s">
        <v>8494</v>
      </c>
      <c r="AK1018" s="44">
        <v>0.608266502159161</v>
      </c>
      <c r="AL1018" s="44">
        <v>-0.6875</v>
      </c>
      <c r="AM1018" s="44">
        <v>0.70588235294117641</v>
      </c>
      <c r="AN1018" s="25">
        <v>0.90558659217877091</v>
      </c>
      <c r="AO1018" s="25">
        <v>0.26815642458100558</v>
      </c>
      <c r="AP1018" s="215">
        <v>179</v>
      </c>
      <c r="AQ1018" s="215" t="s">
        <v>8552</v>
      </c>
      <c r="AR1018" s="44">
        <v>3.7681159420289802E-2</v>
      </c>
      <c r="AS1018" s="171" t="s">
        <v>6935</v>
      </c>
      <c r="AT1018" s="171" t="s">
        <v>7101</v>
      </c>
      <c r="AU1018" s="171" t="s">
        <v>7769</v>
      </c>
      <c r="AV1018" s="7" t="s">
        <v>5474</v>
      </c>
      <c r="AW1018" s="14" t="s">
        <v>6038</v>
      </c>
      <c r="AX1018" s="49" t="s">
        <v>6009</v>
      </c>
      <c r="AY1018" s="38" t="s">
        <v>5971</v>
      </c>
      <c r="AZ1018" s="14" t="s">
        <v>6461</v>
      </c>
      <c r="BA1018" s="49" t="s">
        <v>5967</v>
      </c>
      <c r="BB1018" s="38" t="s">
        <v>5961</v>
      </c>
      <c r="BC1018" s="7">
        <v>0.6</v>
      </c>
      <c r="BD1018" s="14" t="s">
        <v>6137</v>
      </c>
      <c r="BE1018" s="49" t="s">
        <v>5960</v>
      </c>
      <c r="BF1018" s="38" t="s">
        <v>5961</v>
      </c>
      <c r="BG1018" s="7">
        <v>0.4</v>
      </c>
      <c r="BH1018" s="45">
        <v>6288.7137796237921</v>
      </c>
      <c r="BI1018" s="215" t="s">
        <v>8518</v>
      </c>
      <c r="BJ1018" s="215" t="s">
        <v>8520</v>
      </c>
      <c r="BK1018" s="7">
        <v>1.2</v>
      </c>
      <c r="BL1018" s="25">
        <v>3.4682080924855488E-2</v>
      </c>
      <c r="BM1018" s="20">
        <v>0.76312500000000005</v>
      </c>
      <c r="BN1018" s="20">
        <v>0.74250000000000005</v>
      </c>
      <c r="BO1018" s="20">
        <v>0.77999999999999992</v>
      </c>
      <c r="BP1018" s="46">
        <v>23.398692810457515</v>
      </c>
      <c r="BQ1018" s="215" t="s">
        <v>8521</v>
      </c>
      <c r="BR1018" s="79">
        <v>-0.30633333333333329</v>
      </c>
      <c r="BS1018" s="9">
        <v>5.6010328405642351E-3</v>
      </c>
      <c r="BT1018" s="9">
        <v>9.7343945738657123E-3</v>
      </c>
      <c r="BU1018" s="47">
        <v>44396</v>
      </c>
      <c r="BV1018" s="47">
        <v>44400</v>
      </c>
      <c r="BW1018" s="14" t="s">
        <v>5474</v>
      </c>
      <c r="BX1018" s="83">
        <v>-0.16760000000000008</v>
      </c>
      <c r="BY1018" s="82">
        <v>8.9499999999999993</v>
      </c>
      <c r="BZ1018" s="46">
        <v>20</v>
      </c>
      <c r="CA1018" s="48" t="s">
        <v>8526</v>
      </c>
      <c r="CB1018" s="45">
        <v>7339</v>
      </c>
      <c r="CC1018" s="45">
        <v>-309491</v>
      </c>
      <c r="CD1018" s="45">
        <v>-220170</v>
      </c>
      <c r="CE1018" s="45">
        <v>537</v>
      </c>
      <c r="CF1018" s="14" t="s">
        <v>9514</v>
      </c>
      <c r="CG1018" s="7" t="s">
        <v>8477</v>
      </c>
      <c r="CH1018" s="215" t="s">
        <v>8478</v>
      </c>
      <c r="CI1018" s="215" t="s">
        <v>8479</v>
      </c>
      <c r="CJ1018" s="215" t="s">
        <v>8523</v>
      </c>
      <c r="CK1018" s="43" t="s">
        <v>5474</v>
      </c>
      <c r="CL1018" s="43" t="s">
        <v>5474</v>
      </c>
      <c r="CM1018" s="43" t="s">
        <v>6898</v>
      </c>
      <c r="CN1018" s="145">
        <v>-308954</v>
      </c>
      <c r="CO1018" s="145">
        <v>-212831</v>
      </c>
      <c r="CP1018" s="148">
        <v>1125679.7665526588</v>
      </c>
      <c r="CQ1018" s="189" t="s">
        <v>5474</v>
      </c>
      <c r="CR1018" s="189" t="s">
        <v>5474</v>
      </c>
      <c r="CS1018" s="99" t="s">
        <v>5474</v>
      </c>
      <c r="CT1018" s="167" t="s">
        <v>5474</v>
      </c>
      <c r="CU1018" s="43" t="s">
        <v>5474</v>
      </c>
      <c r="CV1018" s="43" t="s">
        <v>5474</v>
      </c>
      <c r="CW1018" s="43" t="s">
        <v>5474</v>
      </c>
      <c r="CX1018" s="43" t="s">
        <v>5474</v>
      </c>
      <c r="CY1018" s="43" t="s">
        <v>5474</v>
      </c>
      <c r="CZ1018" s="43" t="s">
        <v>5474</v>
      </c>
      <c r="DA1018" s="42" t="s">
        <v>5474</v>
      </c>
      <c r="DB1018" s="42" t="s">
        <v>5474</v>
      </c>
      <c r="DC1018" s="42" t="s">
        <v>5474</v>
      </c>
      <c r="DD1018" s="42" t="s">
        <v>5474</v>
      </c>
      <c r="DE1018" s="42" t="s">
        <v>5474</v>
      </c>
      <c r="DF1018" s="42" t="s">
        <v>5474</v>
      </c>
      <c r="DG1018" s="42" t="s">
        <v>5474</v>
      </c>
      <c r="DH1018" s="42" t="s">
        <v>5474</v>
      </c>
    </row>
    <row r="1019" spans="1:112">
      <c r="A1019" s="22">
        <v>3042</v>
      </c>
      <c r="B1019" s="7" t="s">
        <v>613</v>
      </c>
      <c r="C1019" s="21">
        <v>-2.8E-3</v>
      </c>
      <c r="D1019" s="21">
        <v>0.37069999999999997</v>
      </c>
      <c r="E1019" s="21">
        <v>-9.3399999999999997E-2</v>
      </c>
      <c r="F1019" s="21">
        <v>0.2535</v>
      </c>
      <c r="G1019" s="21">
        <v>0.59150000000000003</v>
      </c>
      <c r="H1019" s="21">
        <v>0.45590000000000003</v>
      </c>
      <c r="I1019" s="21">
        <v>1.4958</v>
      </c>
      <c r="J1019" s="21">
        <v>1.4802</v>
      </c>
      <c r="K1019" s="21">
        <v>3.8999999999999998E-3</v>
      </c>
      <c r="L1019" s="21">
        <v>6.6299999999999998E-2</v>
      </c>
      <c r="M1019" s="21">
        <v>5.9900000000000002E-2</v>
      </c>
      <c r="N1019" s="21">
        <v>2.47E-2</v>
      </c>
      <c r="O1019" s="21">
        <v>9.8199999999999996E-2</v>
      </c>
      <c r="P1019" s="21">
        <v>7.8100000000000003E-2</v>
      </c>
      <c r="Q1019" s="21">
        <v>0.03</v>
      </c>
      <c r="R1019" s="21">
        <v>1.6E-2</v>
      </c>
      <c r="S1019" s="21">
        <v>0.1008</v>
      </c>
      <c r="T1019" s="21">
        <v>6.7599999999999993E-2</v>
      </c>
      <c r="U1019" s="10">
        <v>5.01</v>
      </c>
      <c r="V1019" s="10">
        <v>7.6</v>
      </c>
      <c r="W1019" s="7">
        <v>2.72</v>
      </c>
      <c r="X1019" s="20">
        <v>0.88919999999999999</v>
      </c>
      <c r="Y1019" s="75">
        <v>2020</v>
      </c>
      <c r="Z1019" s="7">
        <v>3.8</v>
      </c>
      <c r="AA1019" s="7">
        <v>0</v>
      </c>
      <c r="AB1019" s="51">
        <v>-75</v>
      </c>
      <c r="AC1019" s="51">
        <v>-2625</v>
      </c>
      <c r="AD1019" s="51">
        <v>-663</v>
      </c>
      <c r="AE1019" s="51">
        <v>-382</v>
      </c>
      <c r="AF1019" s="51">
        <v>-532</v>
      </c>
      <c r="AG1019" s="51">
        <v>84</v>
      </c>
      <c r="AH1019" s="20">
        <v>1.2800000000000001E-2</v>
      </c>
      <c r="AI1019" s="7" t="s">
        <v>8487</v>
      </c>
      <c r="AJ1019" s="67" t="s">
        <v>8494</v>
      </c>
      <c r="AK1019" s="44">
        <v>0.61693548387096775</v>
      </c>
      <c r="AL1019" s="44">
        <v>-0.54545454545454541</v>
      </c>
      <c r="AM1019" s="44">
        <v>1</v>
      </c>
      <c r="AN1019" s="25">
        <v>0.64137931034482765</v>
      </c>
      <c r="AO1019" s="25">
        <v>0.18965517241379309</v>
      </c>
      <c r="AP1019" s="215">
        <v>116</v>
      </c>
      <c r="AQ1019" s="215" t="s">
        <v>8552</v>
      </c>
      <c r="AR1019" s="44">
        <v>3.5714285714285698E-2</v>
      </c>
      <c r="AS1019" s="171" t="s">
        <v>6935</v>
      </c>
      <c r="AT1019" s="171" t="s">
        <v>7093</v>
      </c>
      <c r="AU1019" s="171" t="s">
        <v>6987</v>
      </c>
      <c r="AV1019" s="7" t="s">
        <v>8470</v>
      </c>
      <c r="AW1019" s="14" t="s">
        <v>6528</v>
      </c>
      <c r="AX1019" s="49" t="s">
        <v>6009</v>
      </c>
      <c r="AY1019" s="38" t="s">
        <v>5971</v>
      </c>
      <c r="AZ1019" s="14" t="s">
        <v>6123</v>
      </c>
      <c r="BA1019" s="49" t="s">
        <v>5967</v>
      </c>
      <c r="BB1019" s="38" t="s">
        <v>5971</v>
      </c>
      <c r="BC1019" s="7">
        <v>0.7</v>
      </c>
      <c r="BD1019" s="14" t="s">
        <v>5997</v>
      </c>
      <c r="BE1019" s="49" t="s">
        <v>5967</v>
      </c>
      <c r="BF1019" s="38" t="s">
        <v>5961</v>
      </c>
      <c r="BG1019" s="7">
        <v>0.4</v>
      </c>
      <c r="BH1019" s="45">
        <v>4809.9574579276396</v>
      </c>
      <c r="BI1019" s="215" t="s">
        <v>8518</v>
      </c>
      <c r="BJ1019" s="215" t="s">
        <v>8568</v>
      </c>
      <c r="BK1019" s="7">
        <v>0.7</v>
      </c>
      <c r="BL1019" s="25">
        <v>3.5714285714285712E-2</v>
      </c>
      <c r="BM1019" s="20">
        <v>0.69099999999999995</v>
      </c>
      <c r="BN1019" s="20">
        <v>0.67999999999999994</v>
      </c>
      <c r="BO1019" s="20">
        <v>0.69999999999999984</v>
      </c>
      <c r="BP1019" s="46">
        <v>15.263157894736842</v>
      </c>
      <c r="BQ1019" s="215" t="s">
        <v>8585</v>
      </c>
      <c r="BR1019" s="79">
        <v>4.8898275862069122E-2</v>
      </c>
      <c r="BS1019" s="9">
        <v>1.7495924702559007E-2</v>
      </c>
      <c r="BT1019" s="9">
        <v>2.6752120783074318E-2</v>
      </c>
      <c r="BU1019" s="47" t="s">
        <v>5993</v>
      </c>
      <c r="BV1019" s="47" t="s">
        <v>5993</v>
      </c>
      <c r="BW1019" s="14" t="s">
        <v>8561</v>
      </c>
      <c r="BX1019" s="83">
        <v>0.25867793103448278</v>
      </c>
      <c r="BY1019" s="82">
        <v>8.2100000000000009</v>
      </c>
      <c r="BZ1019" s="46">
        <v>14.129110840438488</v>
      </c>
      <c r="CA1019" s="48" t="s">
        <v>5474</v>
      </c>
      <c r="CB1019" s="45">
        <v>-8700</v>
      </c>
      <c r="CC1019" s="45">
        <v>-304500</v>
      </c>
      <c r="CD1019" s="45">
        <v>-76908</v>
      </c>
      <c r="CE1019" s="45">
        <v>-44312</v>
      </c>
      <c r="CF1019" s="14" t="s">
        <v>9515</v>
      </c>
      <c r="CG1019" s="7" t="s">
        <v>8477</v>
      </c>
      <c r="CH1019" s="215" t="s">
        <v>8498</v>
      </c>
      <c r="CI1019" s="215" t="s">
        <v>8478</v>
      </c>
      <c r="CJ1019" s="215" t="s">
        <v>8479</v>
      </c>
      <c r="CK1019" s="43" t="s">
        <v>6887</v>
      </c>
      <c r="CL1019" s="43" t="s">
        <v>5474</v>
      </c>
      <c r="CM1019" s="43" t="s">
        <v>5474</v>
      </c>
      <c r="CN1019" s="145">
        <v>-348812</v>
      </c>
      <c r="CO1019" s="145">
        <v>-85608</v>
      </c>
      <c r="CP1019" s="148">
        <v>557955.06511960621</v>
      </c>
      <c r="CQ1019" s="189" t="s">
        <v>5474</v>
      </c>
      <c r="CR1019" s="189" t="s">
        <v>5474</v>
      </c>
      <c r="CS1019" s="99" t="s">
        <v>5474</v>
      </c>
      <c r="CT1019" s="167" t="s">
        <v>5474</v>
      </c>
      <c r="CU1019" s="43" t="s">
        <v>5474</v>
      </c>
      <c r="CV1019" s="43" t="s">
        <v>5474</v>
      </c>
      <c r="CW1019" s="43" t="s">
        <v>5474</v>
      </c>
      <c r="CX1019" s="43" t="s">
        <v>5474</v>
      </c>
      <c r="CY1019" s="43" t="s">
        <v>5474</v>
      </c>
      <c r="CZ1019" s="43" t="s">
        <v>5474</v>
      </c>
      <c r="DA1019" s="42" t="s">
        <v>5474</v>
      </c>
      <c r="DB1019" s="42" t="s">
        <v>5474</v>
      </c>
      <c r="DC1019" s="42" t="s">
        <v>5474</v>
      </c>
      <c r="DD1019" s="42" t="s">
        <v>5474</v>
      </c>
      <c r="DE1019" s="42" t="s">
        <v>5474</v>
      </c>
      <c r="DF1019" s="42" t="s">
        <v>5474</v>
      </c>
      <c r="DG1019" s="42" t="s">
        <v>5474</v>
      </c>
      <c r="DH1019" s="42" t="s">
        <v>5474</v>
      </c>
    </row>
    <row r="1020" spans="1:112">
      <c r="A1020" s="22">
        <v>2736</v>
      </c>
      <c r="B1020" s="7" t="s">
        <v>524</v>
      </c>
      <c r="C1020" s="21">
        <v>1.5881000000000001</v>
      </c>
      <c r="D1020" s="21">
        <v>-0.85509999999999997</v>
      </c>
      <c r="E1020" s="21">
        <v>-0.58330000000000004</v>
      </c>
      <c r="F1020" s="21">
        <v>-0.84640000000000004</v>
      </c>
      <c r="G1020" s="21">
        <v>-0.1152</v>
      </c>
      <c r="H1020" s="21">
        <v>-2.5217000000000001</v>
      </c>
      <c r="I1020" s="21">
        <v>0.24729999999999999</v>
      </c>
      <c r="J1020" s="21">
        <v>0.79490000000000005</v>
      </c>
      <c r="K1020" s="21">
        <v>-0.28310000000000002</v>
      </c>
      <c r="L1020" s="21">
        <v>-1.5699999999999999E-2</v>
      </c>
      <c r="M1020" s="21">
        <v>7.1999999999999995E-2</v>
      </c>
      <c r="N1020" s="21">
        <v>-0.72509999999999997</v>
      </c>
      <c r="O1020" s="21">
        <v>-6.3799999999999996E-2</v>
      </c>
      <c r="P1020" s="21">
        <v>0.12790000000000001</v>
      </c>
      <c r="Q1020" s="21">
        <v>2.12E-2</v>
      </c>
      <c r="R1020" s="21">
        <v>9.7999999999999997E-3</v>
      </c>
      <c r="S1020" s="21">
        <v>1.9800000000000002E-2</v>
      </c>
      <c r="T1020" s="21">
        <v>0.10489999999999999</v>
      </c>
      <c r="U1020" s="10">
        <v>-0.24</v>
      </c>
      <c r="V1020" s="10">
        <v>1.1100000000000001</v>
      </c>
      <c r="W1020" s="7">
        <v>0.14000000000000001</v>
      </c>
      <c r="X1020" s="20">
        <v>0.66849999999999998</v>
      </c>
      <c r="Y1020" s="75">
        <v>2020</v>
      </c>
      <c r="Z1020" s="7">
        <v>0.2</v>
      </c>
      <c r="AA1020" s="7">
        <v>0</v>
      </c>
      <c r="AB1020" s="51">
        <v>32</v>
      </c>
      <c r="AC1020" s="51"/>
      <c r="AD1020" s="51"/>
      <c r="AE1020" s="51"/>
      <c r="AF1020" s="51"/>
      <c r="AG1020" s="51"/>
      <c r="AH1020" s="20">
        <v>8.3999999999999995E-3</v>
      </c>
      <c r="AI1020" s="7" t="s">
        <v>8481</v>
      </c>
      <c r="AJ1020" s="67" t="s">
        <v>8468</v>
      </c>
      <c r="AK1020" s="44">
        <v>0.58988764044943798</v>
      </c>
      <c r="AL1020" s="44">
        <v>0.57499999999999929</v>
      </c>
      <c r="AM1020" s="44">
        <v>0.53846153846153633</v>
      </c>
      <c r="AN1020" s="25">
        <v>0.50424929178470257</v>
      </c>
      <c r="AO1020" s="25">
        <v>0.113314447592068</v>
      </c>
      <c r="AP1020" s="215">
        <v>17.649999999999999</v>
      </c>
      <c r="AQ1020" s="215" t="s">
        <v>8552</v>
      </c>
      <c r="AR1020" s="44">
        <v>2.6162790697674399E-2</v>
      </c>
      <c r="AS1020" s="171" t="s">
        <v>6935</v>
      </c>
      <c r="AT1020" s="171" t="s">
        <v>6902</v>
      </c>
      <c r="AU1020" s="171" t="s">
        <v>7091</v>
      </c>
      <c r="AV1020" s="7" t="s">
        <v>5474</v>
      </c>
      <c r="AW1020" s="14" t="s">
        <v>6038</v>
      </c>
      <c r="AX1020" s="49" t="s">
        <v>6009</v>
      </c>
      <c r="AY1020" s="38" t="s">
        <v>5961</v>
      </c>
      <c r="AZ1020" s="14" t="s">
        <v>6137</v>
      </c>
      <c r="BA1020" s="49" t="s">
        <v>5993</v>
      </c>
      <c r="BB1020" s="38" t="s">
        <v>5993</v>
      </c>
      <c r="BC1020" s="7">
        <v>0.5</v>
      </c>
      <c r="BD1020" s="14" t="s">
        <v>6034</v>
      </c>
      <c r="BE1020" s="49" t="s">
        <v>6009</v>
      </c>
      <c r="BF1020" s="38" t="s">
        <v>5961</v>
      </c>
      <c r="BG1020" s="7">
        <v>0.1</v>
      </c>
      <c r="BH1020" s="45">
        <v>299.93474845659358</v>
      </c>
      <c r="BI1020" s="215" t="s">
        <v>8495</v>
      </c>
      <c r="BJ1020" s="215" t="s">
        <v>8554</v>
      </c>
      <c r="BK1020" s="7">
        <v>2.4</v>
      </c>
      <c r="BL1020" s="25">
        <v>2.0231213872832245E-2</v>
      </c>
      <c r="BM1020" s="20">
        <v>0.38237499999999996</v>
      </c>
      <c r="BN1020" s="20">
        <v>0.20500000000000002</v>
      </c>
      <c r="BO1020" s="20">
        <v>0.52749999999999986</v>
      </c>
      <c r="BP1020" s="46">
        <v>15.900900900900899</v>
      </c>
      <c r="BQ1020" s="215" t="s">
        <v>8483</v>
      </c>
      <c r="BR1020" s="79">
        <v>-0.83587346553352215</v>
      </c>
      <c r="BS1020" s="9">
        <v>2.0699024023909107E-3</v>
      </c>
      <c r="BT1020" s="9">
        <v>5.4495648050969514E-3</v>
      </c>
      <c r="BU1020" s="47" t="s">
        <v>5993</v>
      </c>
      <c r="BV1020" s="47" t="s">
        <v>5993</v>
      </c>
      <c r="BW1020" s="14" t="s">
        <v>5474</v>
      </c>
      <c r="BX1020" s="83">
        <v>-0.80304815864022672</v>
      </c>
      <c r="BY1020" s="82">
        <v>0.26</v>
      </c>
      <c r="BZ1020" s="46">
        <v>67.884615384615373</v>
      </c>
      <c r="CA1020" s="48" t="s">
        <v>8485</v>
      </c>
      <c r="CB1020" s="45">
        <v>564.79999999999995</v>
      </c>
      <c r="CC1020" s="45">
        <v>0</v>
      </c>
      <c r="CD1020" s="45">
        <v>0</v>
      </c>
      <c r="CE1020" s="45">
        <v>0</v>
      </c>
      <c r="CF1020" s="14" t="s">
        <v>9516</v>
      </c>
      <c r="CG1020" s="7" t="s">
        <v>8590</v>
      </c>
      <c r="CH1020" s="215" t="s">
        <v>8478</v>
      </c>
      <c r="CI1020" s="215" t="s">
        <v>8523</v>
      </c>
      <c r="CJ1020" s="215" t="s">
        <v>8479</v>
      </c>
      <c r="CK1020" s="43" t="s">
        <v>5474</v>
      </c>
      <c r="CL1020" s="43" t="s">
        <v>5474</v>
      </c>
      <c r="CM1020" s="43" t="s">
        <v>7451</v>
      </c>
      <c r="CN1020" s="145">
        <v>0</v>
      </c>
      <c r="CO1020" s="145">
        <v>564.79999999999995</v>
      </c>
      <c r="CP1020" s="148">
        <v>5293.8483102588762</v>
      </c>
      <c r="CQ1020" s="189" t="s">
        <v>5474</v>
      </c>
      <c r="CR1020" s="189" t="s">
        <v>5474</v>
      </c>
      <c r="CS1020" s="99" t="s">
        <v>5474</v>
      </c>
      <c r="CT1020" s="167" t="s">
        <v>5474</v>
      </c>
      <c r="CU1020" s="43" t="s">
        <v>5474</v>
      </c>
      <c r="CV1020" s="43" t="s">
        <v>5474</v>
      </c>
      <c r="CW1020" s="43" t="s">
        <v>5474</v>
      </c>
      <c r="CX1020" s="43" t="s">
        <v>5474</v>
      </c>
      <c r="CY1020" s="43" t="s">
        <v>5474</v>
      </c>
      <c r="CZ1020" s="43" t="s">
        <v>5474</v>
      </c>
      <c r="DA1020" s="42" t="s">
        <v>5474</v>
      </c>
      <c r="DB1020" s="42" t="s">
        <v>5474</v>
      </c>
      <c r="DC1020" s="42" t="s">
        <v>5474</v>
      </c>
      <c r="DD1020" s="42" t="s">
        <v>5474</v>
      </c>
      <c r="DE1020" s="42" t="s">
        <v>5474</v>
      </c>
      <c r="DF1020" s="42" t="s">
        <v>5474</v>
      </c>
      <c r="DG1020" s="42" t="s">
        <v>5474</v>
      </c>
      <c r="DH1020" s="42" t="s">
        <v>5474</v>
      </c>
    </row>
    <row r="1021" spans="1:112">
      <c r="A1021" s="22">
        <v>5498</v>
      </c>
      <c r="B1021" s="7" t="s">
        <v>1155</v>
      </c>
      <c r="C1021" s="21">
        <v>6.8199999999999997E-2</v>
      </c>
      <c r="D1021" s="21">
        <v>0.54949999999999999</v>
      </c>
      <c r="E1021" s="21">
        <v>9.2700000000000005E-2</v>
      </c>
      <c r="F1021" s="21">
        <v>0.42709999999999998</v>
      </c>
      <c r="G1021" s="21">
        <v>0.38450000000000001</v>
      </c>
      <c r="H1021" s="21">
        <v>3</v>
      </c>
      <c r="I1021" s="21">
        <v>0.2</v>
      </c>
      <c r="J1021" s="21">
        <v>7.1400000000000005E-2</v>
      </c>
      <c r="K1021" s="21">
        <v>8.2000000000000007E-3</v>
      </c>
      <c r="L1021" s="21">
        <v>-8.3000000000000001E-3</v>
      </c>
      <c r="M1021" s="21">
        <v>-7.4000000000000003E-3</v>
      </c>
      <c r="N1021" s="21">
        <v>1.67E-2</v>
      </c>
      <c r="O1021" s="21">
        <v>3.4700000000000002E-2</v>
      </c>
      <c r="P1021" s="21">
        <v>8.9999999999999993E-3</v>
      </c>
      <c r="Q1021" s="21">
        <v>-1.5E-3</v>
      </c>
      <c r="R1021" s="21">
        <v>-5.9999999999999995E-4</v>
      </c>
      <c r="S1021" s="21">
        <v>3.2399999999999998E-2</v>
      </c>
      <c r="T1021" s="21">
        <v>2.3199999999999998E-2</v>
      </c>
      <c r="U1021" s="10">
        <v>0.15</v>
      </c>
      <c r="V1021" s="10">
        <v>0.53</v>
      </c>
      <c r="W1021" s="7">
        <v>0.216</v>
      </c>
      <c r="X1021" s="20">
        <v>0.83230000000000004</v>
      </c>
      <c r="Y1021" s="75">
        <v>2020</v>
      </c>
      <c r="Z1021" s="7">
        <v>0.2</v>
      </c>
      <c r="AA1021" s="7">
        <v>0.4</v>
      </c>
      <c r="AB1021" s="51">
        <v>364</v>
      </c>
      <c r="AC1021" s="51">
        <v>37</v>
      </c>
      <c r="AD1021" s="51"/>
      <c r="AE1021" s="51"/>
      <c r="AF1021" s="51"/>
      <c r="AG1021" s="51"/>
      <c r="AH1021" s="20">
        <v>9.4000000000000004E-3</v>
      </c>
      <c r="AI1021" s="7" t="s">
        <v>8481</v>
      </c>
      <c r="AJ1021" s="67" t="s">
        <v>8494</v>
      </c>
      <c r="AK1021" s="44">
        <v>0.52032520325203258</v>
      </c>
      <c r="AL1021" s="44">
        <v>-0.70833333333333315</v>
      </c>
      <c r="AM1021" s="44">
        <v>0.80000000000000426</v>
      </c>
      <c r="AN1021" s="25">
        <v>0.7321428571428571</v>
      </c>
      <c r="AO1021" s="25">
        <v>0.28571428571428564</v>
      </c>
      <c r="AP1021" s="215">
        <v>16.8</v>
      </c>
      <c r="AQ1021" s="215" t="s">
        <v>8552</v>
      </c>
      <c r="AR1021" s="44">
        <v>2.1276595744680799E-2</v>
      </c>
      <c r="AS1021" s="171" t="s">
        <v>6935</v>
      </c>
      <c r="AT1021" s="171" t="s">
        <v>6947</v>
      </c>
      <c r="AU1021" s="171" t="s">
        <v>7145</v>
      </c>
      <c r="AV1021" s="7" t="s">
        <v>8470</v>
      </c>
      <c r="AW1021" s="14" t="s">
        <v>6632</v>
      </c>
      <c r="AX1021" s="49" t="s">
        <v>6009</v>
      </c>
      <c r="AY1021" s="38" t="s">
        <v>5971</v>
      </c>
      <c r="AZ1021" s="14" t="s">
        <v>6038</v>
      </c>
      <c r="BA1021" s="49" t="s">
        <v>5967</v>
      </c>
      <c r="BB1021" s="38" t="s">
        <v>5971</v>
      </c>
      <c r="BC1021" s="7">
        <v>0.3</v>
      </c>
      <c r="BD1021" s="14" t="s">
        <v>6104</v>
      </c>
      <c r="BE1021" s="49" t="s">
        <v>5967</v>
      </c>
      <c r="BF1021" s="38" t="s">
        <v>5961</v>
      </c>
      <c r="BG1021" s="7">
        <v>0.3</v>
      </c>
      <c r="BH1021" s="45">
        <v>835.51339790738814</v>
      </c>
      <c r="BI1021" s="215" t="s">
        <v>8489</v>
      </c>
      <c r="BJ1021" s="215" t="s">
        <v>8554</v>
      </c>
      <c r="BK1021" s="7">
        <v>1.1000000000000001</v>
      </c>
      <c r="BL1021" s="25">
        <v>2.4390243902439157E-2</v>
      </c>
      <c r="BM1021" s="20">
        <v>0.68874999999999997</v>
      </c>
      <c r="BN1021" s="20">
        <v>0.75750000000000006</v>
      </c>
      <c r="BO1021" s="20">
        <v>0.63249999999999995</v>
      </c>
      <c r="BP1021" s="46">
        <v>31.69811320754717</v>
      </c>
      <c r="BQ1021" s="215" t="s">
        <v>8483</v>
      </c>
      <c r="BR1021" s="79">
        <v>-0.46329861111111115</v>
      </c>
      <c r="BS1021" s="9">
        <v>6.9663894786926583E-3</v>
      </c>
      <c r="BT1021" s="9">
        <v>4.5786908490094813E-2</v>
      </c>
      <c r="BU1021" s="47" t="s">
        <v>5993</v>
      </c>
      <c r="BV1021" s="47" t="s">
        <v>5993</v>
      </c>
      <c r="BW1021" s="14" t="s">
        <v>5474</v>
      </c>
      <c r="BX1021" s="83">
        <v>-0.35595833333333343</v>
      </c>
      <c r="BY1021" s="82">
        <v>0.65</v>
      </c>
      <c r="BZ1021" s="46">
        <v>25.846153846153847</v>
      </c>
      <c r="CA1021" s="48" t="s">
        <v>8475</v>
      </c>
      <c r="CB1021" s="45">
        <v>6115.2</v>
      </c>
      <c r="CC1021" s="45">
        <v>621.6</v>
      </c>
      <c r="CD1021" s="45">
        <v>0</v>
      </c>
      <c r="CE1021" s="45">
        <v>0</v>
      </c>
      <c r="CF1021" s="14" t="s">
        <v>9517</v>
      </c>
      <c r="CG1021" s="7" t="s">
        <v>8477</v>
      </c>
      <c r="CH1021" s="215" t="s">
        <v>8498</v>
      </c>
      <c r="CI1021" s="215" t="s">
        <v>8478</v>
      </c>
      <c r="CJ1021" s="215" t="s">
        <v>8479</v>
      </c>
      <c r="CK1021" s="43" t="s">
        <v>5474</v>
      </c>
      <c r="CL1021" s="43" t="s">
        <v>5474</v>
      </c>
      <c r="CM1021" s="43" t="s">
        <v>5474</v>
      </c>
      <c r="CN1021" s="145">
        <v>621.6</v>
      </c>
      <c r="CO1021" s="145">
        <v>6115.2</v>
      </c>
      <c r="CP1021" s="148">
        <v>14036.625084844121</v>
      </c>
      <c r="CQ1021" s="189" t="s">
        <v>5474</v>
      </c>
      <c r="CR1021" s="189" t="s">
        <v>5474</v>
      </c>
      <c r="CS1021" s="99" t="s">
        <v>5474</v>
      </c>
      <c r="CT1021" s="167" t="s">
        <v>5474</v>
      </c>
      <c r="CU1021" s="43" t="s">
        <v>5474</v>
      </c>
      <c r="CV1021" s="43" t="s">
        <v>5474</v>
      </c>
      <c r="CW1021" s="43" t="s">
        <v>5474</v>
      </c>
      <c r="CX1021" s="43" t="s">
        <v>5474</v>
      </c>
      <c r="CY1021" s="43" t="s">
        <v>5474</v>
      </c>
      <c r="CZ1021" s="43" t="s">
        <v>5474</v>
      </c>
      <c r="DA1021" s="42" t="s">
        <v>5474</v>
      </c>
      <c r="DB1021" s="42" t="s">
        <v>5474</v>
      </c>
      <c r="DC1021" s="42" t="s">
        <v>5474</v>
      </c>
      <c r="DD1021" s="42" t="s">
        <v>5474</v>
      </c>
      <c r="DE1021" s="42" t="s">
        <v>5474</v>
      </c>
      <c r="DF1021" s="42" t="s">
        <v>5474</v>
      </c>
      <c r="DG1021" s="42" t="s">
        <v>5474</v>
      </c>
      <c r="DH1021" s="42" t="s">
        <v>5474</v>
      </c>
    </row>
    <row r="1022" spans="1:112">
      <c r="A1022" s="22">
        <v>1727</v>
      </c>
      <c r="B1022" s="7" t="s">
        <v>211</v>
      </c>
      <c r="C1022" s="21">
        <v>9.74E-2</v>
      </c>
      <c r="D1022" s="21">
        <v>0.22370000000000001</v>
      </c>
      <c r="E1022" s="21">
        <v>0.10390000000000001</v>
      </c>
      <c r="F1022" s="21">
        <v>0.14580000000000001</v>
      </c>
      <c r="G1022" s="21">
        <v>1E-3</v>
      </c>
      <c r="H1022" s="21">
        <v>0.62860000000000005</v>
      </c>
      <c r="I1022" s="21">
        <v>4</v>
      </c>
      <c r="J1022" s="21">
        <v>1.7022999999999999</v>
      </c>
      <c r="K1022" s="21">
        <v>3.4700000000000002E-2</v>
      </c>
      <c r="L1022" s="21">
        <v>0.15720000000000001</v>
      </c>
      <c r="M1022" s="21">
        <v>6.8000000000000005E-2</v>
      </c>
      <c r="N1022" s="21">
        <v>4.5199999999999997E-2</v>
      </c>
      <c r="O1022" s="21">
        <v>0.15690000000000001</v>
      </c>
      <c r="P1022" s="21">
        <v>6.3399999999999998E-2</v>
      </c>
      <c r="Q1022" s="21">
        <v>4.4400000000000002E-2</v>
      </c>
      <c r="R1022" s="21">
        <v>3.8600000000000002E-2</v>
      </c>
      <c r="S1022" s="21">
        <v>2.1700000000000001E-2</v>
      </c>
      <c r="T1022" s="21">
        <v>3.0099999999999998E-2</v>
      </c>
      <c r="U1022" s="10">
        <v>0.92</v>
      </c>
      <c r="V1022" s="10">
        <v>0.98</v>
      </c>
      <c r="W1022" s="7">
        <v>0.4</v>
      </c>
      <c r="X1022" s="20">
        <v>0.67689999999999995</v>
      </c>
      <c r="Y1022" s="75">
        <v>2019</v>
      </c>
      <c r="Z1022" s="7">
        <v>0.2</v>
      </c>
      <c r="AA1022" s="7">
        <v>0</v>
      </c>
      <c r="AB1022" s="51">
        <v>-138</v>
      </c>
      <c r="AC1022" s="51">
        <v>-66</v>
      </c>
      <c r="AD1022" s="51"/>
      <c r="AE1022" s="51"/>
      <c r="AF1022" s="51"/>
      <c r="AG1022" s="51"/>
      <c r="AH1022" s="20">
        <v>0.1145</v>
      </c>
      <c r="AI1022" s="7" t="s">
        <v>8487</v>
      </c>
      <c r="AJ1022" s="67" t="s">
        <v>8838</v>
      </c>
      <c r="AK1022" s="44">
        <v>0.77368421052631564</v>
      </c>
      <c r="AL1022" s="44">
        <v>0.64166666666666639</v>
      </c>
      <c r="AM1022" s="44">
        <v>0.78571428571428492</v>
      </c>
      <c r="AN1022" s="25">
        <v>0.53672316384180807</v>
      </c>
      <c r="AO1022" s="25">
        <v>0.33898305084745772</v>
      </c>
      <c r="AP1022" s="215">
        <v>17.7</v>
      </c>
      <c r="AQ1022" s="215" t="s">
        <v>8552</v>
      </c>
      <c r="AR1022" s="44">
        <v>2.0172910662824201E-2</v>
      </c>
      <c r="AS1022" s="171" t="s">
        <v>6935</v>
      </c>
      <c r="AT1022" s="171" t="s">
        <v>7284</v>
      </c>
      <c r="AU1022" s="171" t="s">
        <v>7285</v>
      </c>
      <c r="AV1022" s="7" t="s">
        <v>8488</v>
      </c>
      <c r="AW1022" s="14" t="s">
        <v>7283</v>
      </c>
      <c r="AX1022" s="49" t="s">
        <v>5967</v>
      </c>
      <c r="AY1022" s="38" t="s">
        <v>5961</v>
      </c>
      <c r="AZ1022" s="14" t="s">
        <v>6137</v>
      </c>
      <c r="BA1022" s="49" t="s">
        <v>5960</v>
      </c>
      <c r="BB1022" s="38" t="s">
        <v>5961</v>
      </c>
      <c r="BC1022" s="7">
        <v>0.3</v>
      </c>
      <c r="BD1022" s="14" t="s">
        <v>6125</v>
      </c>
      <c r="BE1022" s="49" t="s">
        <v>5967</v>
      </c>
      <c r="BF1022" s="38" t="s">
        <v>5989</v>
      </c>
      <c r="BG1022" s="7">
        <v>23.2</v>
      </c>
      <c r="BH1022" s="45">
        <v>8685.4232518694644</v>
      </c>
      <c r="BI1022" s="215" t="s">
        <v>8518</v>
      </c>
      <c r="BJ1022" s="215" t="s">
        <v>8520</v>
      </c>
      <c r="BK1022" s="7">
        <v>1.4</v>
      </c>
      <c r="BL1022" s="25">
        <v>6.6265060240963722E-2</v>
      </c>
      <c r="BM1022" s="20">
        <v>0.71287499999999993</v>
      </c>
      <c r="BN1022" s="20">
        <v>0.69499999999999995</v>
      </c>
      <c r="BO1022" s="20">
        <v>0.72749999999999992</v>
      </c>
      <c r="BP1022" s="46">
        <v>18.061224489795919</v>
      </c>
      <c r="BQ1022" s="215" t="s">
        <v>8521</v>
      </c>
      <c r="BR1022" s="79">
        <v>-0.34987005649717506</v>
      </c>
      <c r="BS1022" s="9">
        <v>1.6651459021223225E-2</v>
      </c>
      <c r="BT1022" s="9">
        <v>5.4177412419831317E-3</v>
      </c>
      <c r="BU1022" s="47" t="s">
        <v>5993</v>
      </c>
      <c r="BV1022" s="47" t="s">
        <v>5993</v>
      </c>
      <c r="BW1022" s="14" t="s">
        <v>5474</v>
      </c>
      <c r="BX1022" s="83">
        <v>-0.21984406779661017</v>
      </c>
      <c r="BY1022" s="82">
        <v>1.02</v>
      </c>
      <c r="BZ1022" s="46">
        <v>17.352941176470587</v>
      </c>
      <c r="CA1022" s="48" t="s">
        <v>5474</v>
      </c>
      <c r="CB1022" s="45">
        <v>-2442.6</v>
      </c>
      <c r="CC1022" s="45">
        <v>-1168.2</v>
      </c>
      <c r="CD1022" s="45">
        <v>0</v>
      </c>
      <c r="CE1022" s="45">
        <v>0</v>
      </c>
      <c r="CF1022" s="14" t="s">
        <v>9518</v>
      </c>
      <c r="CG1022" s="7" t="s">
        <v>8477</v>
      </c>
      <c r="CH1022" s="215" t="s">
        <v>8498</v>
      </c>
      <c r="CI1022" s="215" t="s">
        <v>8523</v>
      </c>
      <c r="CJ1022" s="215" t="s">
        <v>8498</v>
      </c>
      <c r="CK1022" s="43" t="s">
        <v>5474</v>
      </c>
      <c r="CL1022" s="43" t="s">
        <v>5474</v>
      </c>
      <c r="CM1022" s="43" t="s">
        <v>5474</v>
      </c>
      <c r="CN1022" s="145">
        <v>-1168.2</v>
      </c>
      <c r="CO1022" s="145">
        <v>-2442.6</v>
      </c>
      <c r="CP1022" s="148">
        <v>153731.9915580895</v>
      </c>
      <c r="CQ1022" s="189" t="s">
        <v>5474</v>
      </c>
      <c r="CR1022" s="189" t="s">
        <v>5474</v>
      </c>
      <c r="CS1022" s="99" t="s">
        <v>5474</v>
      </c>
      <c r="CT1022" s="167" t="s">
        <v>5474</v>
      </c>
      <c r="CU1022" s="43" t="s">
        <v>5474</v>
      </c>
      <c r="CV1022" s="43" t="s">
        <v>5474</v>
      </c>
      <c r="CW1022" s="43" t="s">
        <v>5474</v>
      </c>
      <c r="CX1022" s="43" t="s">
        <v>5474</v>
      </c>
      <c r="CY1022" s="43" t="s">
        <v>5474</v>
      </c>
      <c r="CZ1022" s="43" t="s">
        <v>5474</v>
      </c>
      <c r="DA1022" s="42" t="s">
        <v>5474</v>
      </c>
      <c r="DB1022" s="42" t="s">
        <v>5474</v>
      </c>
      <c r="DC1022" s="42" t="s">
        <v>5474</v>
      </c>
      <c r="DD1022" s="42" t="s">
        <v>5474</v>
      </c>
      <c r="DE1022" s="42" t="s">
        <v>5474</v>
      </c>
      <c r="DF1022" s="42" t="s">
        <v>5474</v>
      </c>
      <c r="DG1022" s="42" t="s">
        <v>5474</v>
      </c>
      <c r="DH1022" s="42" t="s">
        <v>5474</v>
      </c>
    </row>
    <row r="1023" spans="1:112">
      <c r="A1023" s="22">
        <v>1783</v>
      </c>
      <c r="B1023" s="7" t="s">
        <v>228</v>
      </c>
      <c r="C1023" s="21">
        <v>-0.2671</v>
      </c>
      <c r="D1023" s="21">
        <v>0.34589999999999999</v>
      </c>
      <c r="E1023" s="21">
        <v>-0.1275</v>
      </c>
      <c r="F1023" s="21">
        <v>-8.2000000000000003E-2</v>
      </c>
      <c r="G1023" s="21">
        <v>8.72E-2</v>
      </c>
      <c r="H1023" s="21">
        <v>0</v>
      </c>
      <c r="I1023" s="21">
        <v>3.3300000000000003E-2</v>
      </c>
      <c r="J1023" s="21">
        <v>0.37780000000000002</v>
      </c>
      <c r="K1023" s="21">
        <v>-1.84E-2</v>
      </c>
      <c r="L1023" s="21">
        <v>6.54E-2</v>
      </c>
      <c r="M1023" s="21">
        <v>3.73E-2</v>
      </c>
      <c r="N1023" s="21">
        <v>-2.1899999999999999E-2</v>
      </c>
      <c r="O1023" s="21">
        <v>4.07E-2</v>
      </c>
      <c r="P1023" s="21">
        <v>3.6499999999999998E-2</v>
      </c>
      <c r="Q1023" s="21">
        <v>4.7999999999999996E-3</v>
      </c>
      <c r="R1023" s="21">
        <v>5.4999999999999997E-3</v>
      </c>
      <c r="S1023" s="21">
        <v>4.41E-2</v>
      </c>
      <c r="T1023" s="21">
        <v>1.9300000000000001E-2</v>
      </c>
      <c r="U1023" s="10">
        <v>0.62</v>
      </c>
      <c r="V1023" s="10">
        <v>1.0900000000000001</v>
      </c>
      <c r="W1023" s="7">
        <v>0.42830000000000001</v>
      </c>
      <c r="X1023" s="20">
        <v>0.65680000000000005</v>
      </c>
      <c r="Y1023" s="75">
        <v>2020</v>
      </c>
      <c r="Z1023" s="7">
        <v>0.73070000000000002</v>
      </c>
      <c r="AA1023" s="7">
        <v>0</v>
      </c>
      <c r="AB1023" s="51">
        <v>-402</v>
      </c>
      <c r="AC1023" s="51">
        <v>-375</v>
      </c>
      <c r="AD1023" s="51"/>
      <c r="AE1023" s="51"/>
      <c r="AF1023" s="51">
        <v>-51</v>
      </c>
      <c r="AG1023" s="51">
        <v>-18</v>
      </c>
      <c r="AH1023" s="20">
        <v>7.17E-2</v>
      </c>
      <c r="AI1023" s="7" t="s">
        <v>8487</v>
      </c>
      <c r="AJ1023" s="67" t="s">
        <v>8843</v>
      </c>
      <c r="AK1023" s="44">
        <v>0.75085910652920962</v>
      </c>
      <c r="AL1023" s="44">
        <v>0.52691680261011431</v>
      </c>
      <c r="AM1023" s="44">
        <v>0.90000000000000191</v>
      </c>
      <c r="AN1023" s="25">
        <v>0.8926380368098159</v>
      </c>
      <c r="AO1023" s="25">
        <v>0.47009202453987736</v>
      </c>
      <c r="AP1023" s="215">
        <v>65.2</v>
      </c>
      <c r="AQ1023" s="215" t="s">
        <v>8552</v>
      </c>
      <c r="AR1023" s="44">
        <v>1.8749999999999999E-2</v>
      </c>
      <c r="AS1023" s="171" t="s">
        <v>6935</v>
      </c>
      <c r="AT1023" s="171" t="s">
        <v>7307</v>
      </c>
      <c r="AU1023" s="171" t="s">
        <v>7308</v>
      </c>
      <c r="AV1023" s="7" t="s">
        <v>8488</v>
      </c>
      <c r="AW1023" s="14" t="s">
        <v>6190</v>
      </c>
      <c r="AX1023" s="49" t="s">
        <v>5967</v>
      </c>
      <c r="AY1023" s="38" t="s">
        <v>5971</v>
      </c>
      <c r="AZ1023" s="14" t="s">
        <v>6094</v>
      </c>
      <c r="BA1023" s="49" t="s">
        <v>5960</v>
      </c>
      <c r="BB1023" s="38" t="s">
        <v>5989</v>
      </c>
      <c r="BC1023" s="7">
        <v>0.4</v>
      </c>
      <c r="BD1023" s="14" t="s">
        <v>6132</v>
      </c>
      <c r="BE1023" s="49" t="s">
        <v>6020</v>
      </c>
      <c r="BF1023" s="38" t="s">
        <v>5989</v>
      </c>
      <c r="BG1023" s="7">
        <v>1.1000000000000001</v>
      </c>
      <c r="BH1023" s="45">
        <v>2400.7861758579979</v>
      </c>
      <c r="BI1023" s="215" t="s">
        <v>8518</v>
      </c>
      <c r="BJ1023" s="215" t="s">
        <v>8509</v>
      </c>
      <c r="BK1023" s="7">
        <v>0.9</v>
      </c>
      <c r="BL1023" s="25">
        <v>5.8441558441558461E-2</v>
      </c>
      <c r="BM1023" s="20">
        <v>0.59425000000000006</v>
      </c>
      <c r="BN1023" s="20">
        <v>0.5475000000000001</v>
      </c>
      <c r="BO1023" s="20">
        <v>0.63249999999999995</v>
      </c>
      <c r="BP1023" s="46">
        <v>59.816513761467888</v>
      </c>
      <c r="BQ1023" s="215" t="s">
        <v>8521</v>
      </c>
      <c r="BR1023" s="79">
        <v>-0.81195910020449902</v>
      </c>
      <c r="BS1023" s="9">
        <v>7.1483661073523663E-4</v>
      </c>
      <c r="BT1023" s="9">
        <v>5.3258987072863917E-3</v>
      </c>
      <c r="BU1023" s="47" t="s">
        <v>5993</v>
      </c>
      <c r="BV1023" s="47" t="s">
        <v>5993</v>
      </c>
      <c r="BW1023" s="14" t="s">
        <v>5474</v>
      </c>
      <c r="BX1023" s="83">
        <v>-0.77435092024539875</v>
      </c>
      <c r="BY1023" s="82">
        <v>1.1200000000000001</v>
      </c>
      <c r="BZ1023" s="46">
        <v>58.214285714285708</v>
      </c>
      <c r="CA1023" s="48" t="s">
        <v>5474</v>
      </c>
      <c r="CB1023" s="45">
        <v>-26210.400000000001</v>
      </c>
      <c r="CC1023" s="45">
        <v>-24450</v>
      </c>
      <c r="CD1023" s="45">
        <v>0</v>
      </c>
      <c r="CE1023" s="45">
        <v>0</v>
      </c>
      <c r="CF1023" s="14" t="s">
        <v>9519</v>
      </c>
      <c r="CG1023" s="7" t="s">
        <v>8477</v>
      </c>
      <c r="CH1023" s="215" t="s">
        <v>8498</v>
      </c>
      <c r="CI1023" s="215" t="s">
        <v>8479</v>
      </c>
      <c r="CJ1023" s="215" t="s">
        <v>8498</v>
      </c>
      <c r="CK1023" s="43" t="s">
        <v>5474</v>
      </c>
      <c r="CL1023" s="43" t="s">
        <v>5474</v>
      </c>
      <c r="CM1023" s="43" t="s">
        <v>5474</v>
      </c>
      <c r="CN1023" s="145">
        <v>-24450</v>
      </c>
      <c r="CO1023" s="145">
        <v>-26210.400000000001</v>
      </c>
      <c r="CP1023" s="148">
        <v>156531.25866594148</v>
      </c>
      <c r="CQ1023" s="189" t="s">
        <v>5474</v>
      </c>
      <c r="CR1023" s="189" t="s">
        <v>5474</v>
      </c>
      <c r="CS1023" s="99" t="s">
        <v>5474</v>
      </c>
      <c r="CT1023" s="167" t="s">
        <v>5474</v>
      </c>
      <c r="CU1023" s="43" t="s">
        <v>5474</v>
      </c>
      <c r="CV1023" s="43" t="s">
        <v>5474</v>
      </c>
      <c r="CW1023" s="43" t="s">
        <v>5474</v>
      </c>
      <c r="CX1023" s="43" t="s">
        <v>5474</v>
      </c>
      <c r="CY1023" s="43" t="s">
        <v>5474</v>
      </c>
      <c r="CZ1023" s="43" t="s">
        <v>5474</v>
      </c>
      <c r="DA1023" s="42" t="s">
        <v>5474</v>
      </c>
      <c r="DB1023" s="42" t="s">
        <v>5474</v>
      </c>
      <c r="DC1023" s="42" t="s">
        <v>5474</v>
      </c>
      <c r="DD1023" s="42" t="s">
        <v>5474</v>
      </c>
      <c r="DE1023" s="42" t="s">
        <v>5474</v>
      </c>
      <c r="DF1023" s="42" t="s">
        <v>5474</v>
      </c>
      <c r="DG1023" s="42" t="s">
        <v>5474</v>
      </c>
      <c r="DH1023" s="42" t="s">
        <v>5474</v>
      </c>
    </row>
    <row r="1024" spans="1:112">
      <c r="A1024" s="22">
        <v>2482</v>
      </c>
      <c r="B1024" s="7" t="s">
        <v>438</v>
      </c>
      <c r="C1024" s="21">
        <v>-0.16950000000000001</v>
      </c>
      <c r="D1024" s="21">
        <v>8.5199999999999998E-2</v>
      </c>
      <c r="E1024" s="21">
        <v>1.21E-2</v>
      </c>
      <c r="F1024" s="21">
        <v>0.104</v>
      </c>
      <c r="G1024" s="21">
        <v>-0.10059999999999999</v>
      </c>
      <c r="H1024" s="21">
        <v>1.093</v>
      </c>
      <c r="I1024" s="21">
        <v>1.2857000000000001</v>
      </c>
      <c r="J1024" s="21">
        <v>-4.25</v>
      </c>
      <c r="K1024" s="21">
        <v>4.8000000000000001E-2</v>
      </c>
      <c r="L1024" s="21">
        <v>5.1999999999999998E-2</v>
      </c>
      <c r="M1024" s="21">
        <v>-4.8800000000000003E-2</v>
      </c>
      <c r="N1024" s="21">
        <v>0.17249999999999999</v>
      </c>
      <c r="O1024" s="21">
        <v>0.12889999999999999</v>
      </c>
      <c r="P1024" s="21">
        <v>-9.4500000000000001E-2</v>
      </c>
      <c r="Q1024" s="21">
        <v>-2.7799999999999998E-2</v>
      </c>
      <c r="R1024" s="21">
        <v>-1.7399999999999999E-2</v>
      </c>
      <c r="S1024" s="21">
        <v>-1.4500000000000001E-2</v>
      </c>
      <c r="T1024" s="21">
        <v>-8.3000000000000001E-3</v>
      </c>
      <c r="U1024" s="10">
        <v>-0.39</v>
      </c>
      <c r="V1024" s="10">
        <v>-1.01</v>
      </c>
      <c r="W1024" s="7">
        <v>6.4000000000000001E-2</v>
      </c>
      <c r="X1024" s="20">
        <v>1</v>
      </c>
      <c r="Y1024" s="75"/>
      <c r="Z1024" s="7"/>
      <c r="AA1024" s="7"/>
      <c r="AB1024" s="51">
        <v>41</v>
      </c>
      <c r="AC1024" s="51">
        <v>14</v>
      </c>
      <c r="AD1024" s="51"/>
      <c r="AE1024" s="51"/>
      <c r="AF1024" s="51"/>
      <c r="AG1024" s="51"/>
      <c r="AH1024" s="20">
        <v>7.2599999999999998E-2</v>
      </c>
      <c r="AI1024" s="7" t="s">
        <v>8467</v>
      </c>
      <c r="AJ1024" s="67" t="s">
        <v>8494</v>
      </c>
      <c r="AK1024" s="44">
        <v>-0.70270270270270263</v>
      </c>
      <c r="AL1024" s="44">
        <v>-0.85185185185185164</v>
      </c>
      <c r="AM1024" s="44">
        <v>0.66666666666666863</v>
      </c>
      <c r="AN1024" s="25">
        <v>0.4805194805194804</v>
      </c>
      <c r="AO1024" s="25">
        <v>0.23376623376623368</v>
      </c>
      <c r="AP1024" s="215">
        <v>11.55</v>
      </c>
      <c r="AQ1024" s="215" t="s">
        <v>8552</v>
      </c>
      <c r="AR1024" s="44">
        <v>1.7621145374449299E-2</v>
      </c>
      <c r="AS1024" s="171" t="s">
        <v>6935</v>
      </c>
      <c r="AT1024" s="171" t="s">
        <v>7597</v>
      </c>
      <c r="AU1024" s="171" t="s">
        <v>6977</v>
      </c>
      <c r="AV1024" s="7" t="s">
        <v>8470</v>
      </c>
      <c r="AW1024" s="14" t="s">
        <v>6904</v>
      </c>
      <c r="AX1024" s="49" t="s">
        <v>6009</v>
      </c>
      <c r="AY1024" s="38" t="s">
        <v>6047</v>
      </c>
      <c r="AZ1024" s="14" t="s">
        <v>6123</v>
      </c>
      <c r="BA1024" s="49" t="s">
        <v>5967</v>
      </c>
      <c r="BB1024" s="38" t="s">
        <v>6007</v>
      </c>
      <c r="BC1024" s="7">
        <v>0.4</v>
      </c>
      <c r="BD1024" s="14" t="s">
        <v>6102</v>
      </c>
      <c r="BE1024" s="49" t="s">
        <v>5960</v>
      </c>
      <c r="BF1024" s="38" t="s">
        <v>5971</v>
      </c>
      <c r="BG1024" s="7">
        <v>0.1</v>
      </c>
      <c r="BH1024" s="45">
        <v>74.15270775171247</v>
      </c>
      <c r="BI1024" s="215" t="s">
        <v>8471</v>
      </c>
      <c r="BJ1024" s="215" t="s">
        <v>8554</v>
      </c>
      <c r="BK1024" s="7">
        <v>0.8</v>
      </c>
      <c r="BL1024" s="25">
        <v>1.7621145374449435E-2</v>
      </c>
      <c r="BM1024" s="20">
        <v>0.61843749999999997</v>
      </c>
      <c r="BN1024" s="20">
        <v>0.61499999999999999</v>
      </c>
      <c r="BO1024" s="20">
        <v>0.62124999999999997</v>
      </c>
      <c r="BP1024" s="46" t="s">
        <v>8473</v>
      </c>
      <c r="BQ1024" s="215" t="s">
        <v>8473</v>
      </c>
      <c r="BR1024" s="79" t="s">
        <v>8473</v>
      </c>
      <c r="BS1024" s="9">
        <v>0</v>
      </c>
      <c r="BT1024" s="9">
        <v>0</v>
      </c>
      <c r="BU1024" s="47" t="s">
        <v>5993</v>
      </c>
      <c r="BV1024" s="47" t="s">
        <v>5993</v>
      </c>
      <c r="BW1024" s="14" t="s">
        <v>5474</v>
      </c>
      <c r="BX1024" s="83" t="s">
        <v>8473</v>
      </c>
      <c r="BY1024" s="82" t="s">
        <v>8473</v>
      </c>
      <c r="BZ1024" s="46" t="s">
        <v>8473</v>
      </c>
      <c r="CA1024" s="48" t="s">
        <v>8475</v>
      </c>
      <c r="CB1024" s="45">
        <v>473.55</v>
      </c>
      <c r="CC1024" s="45">
        <v>161.70000000000002</v>
      </c>
      <c r="CD1024" s="45">
        <v>0</v>
      </c>
      <c r="CE1024" s="45">
        <v>0</v>
      </c>
      <c r="CF1024" s="14" t="s">
        <v>9520</v>
      </c>
      <c r="CG1024" s="7" t="s">
        <v>8477</v>
      </c>
      <c r="CH1024" s="215" t="s">
        <v>8478</v>
      </c>
      <c r="CI1024" s="215" t="s">
        <v>8478</v>
      </c>
      <c r="CJ1024" s="215" t="s">
        <v>8479</v>
      </c>
      <c r="CK1024" s="43" t="s">
        <v>6887</v>
      </c>
      <c r="CL1024" s="43" t="s">
        <v>5474</v>
      </c>
      <c r="CM1024" s="43" t="s">
        <v>6898</v>
      </c>
      <c r="CN1024" s="145">
        <v>161.70000000000002</v>
      </c>
      <c r="CO1024" s="145">
        <v>473.55</v>
      </c>
      <c r="CP1024" s="148">
        <v>856.4637745322791</v>
      </c>
      <c r="CQ1024" s="189" t="s">
        <v>5474</v>
      </c>
      <c r="CR1024" s="189" t="s">
        <v>5474</v>
      </c>
      <c r="CS1024" s="99" t="s">
        <v>5474</v>
      </c>
      <c r="CT1024" s="167" t="s">
        <v>5474</v>
      </c>
      <c r="CU1024" s="43" t="s">
        <v>5474</v>
      </c>
      <c r="CV1024" s="43" t="s">
        <v>5474</v>
      </c>
      <c r="CW1024" s="43" t="s">
        <v>5474</v>
      </c>
      <c r="CX1024" s="43" t="s">
        <v>5474</v>
      </c>
      <c r="CY1024" s="43" t="s">
        <v>5474</v>
      </c>
      <c r="CZ1024" s="43" t="s">
        <v>5474</v>
      </c>
      <c r="DA1024" s="42" t="s">
        <v>5474</v>
      </c>
      <c r="DB1024" s="42" t="s">
        <v>5474</v>
      </c>
      <c r="DC1024" s="42" t="s">
        <v>5474</v>
      </c>
      <c r="DD1024" s="42" t="s">
        <v>5474</v>
      </c>
      <c r="DE1024" s="42" t="s">
        <v>5474</v>
      </c>
      <c r="DF1024" s="42" t="s">
        <v>5474</v>
      </c>
      <c r="DG1024" s="42" t="s">
        <v>5474</v>
      </c>
      <c r="DH1024" s="42" t="s">
        <v>5474</v>
      </c>
    </row>
    <row r="1025" spans="1:112">
      <c r="A1025" s="22">
        <v>5426</v>
      </c>
      <c r="B1025" s="7" t="s">
        <v>1127</v>
      </c>
      <c r="C1025" s="21">
        <v>-2.9399999999999999E-2</v>
      </c>
      <c r="D1025" s="21">
        <v>-2.18E-2</v>
      </c>
      <c r="E1025" s="21">
        <v>3.8E-3</v>
      </c>
      <c r="F1025" s="21">
        <v>4.1300000000000003E-2</v>
      </c>
      <c r="G1025" s="21">
        <v>-6.1000000000000004E-3</v>
      </c>
      <c r="H1025" s="21">
        <v>-4.25</v>
      </c>
      <c r="I1025" s="21">
        <v>-1.8077000000000001</v>
      </c>
      <c r="J1025" s="21">
        <v>-6</v>
      </c>
      <c r="K1025" s="21">
        <v>4.3E-3</v>
      </c>
      <c r="L1025" s="21">
        <v>-0.1203</v>
      </c>
      <c r="M1025" s="21">
        <v>-4.19E-2</v>
      </c>
      <c r="N1025" s="21">
        <v>1.8E-3</v>
      </c>
      <c r="O1025" s="21">
        <v>-0.15090000000000001</v>
      </c>
      <c r="P1025" s="21">
        <v>-5.1700000000000003E-2</v>
      </c>
      <c r="Q1025" s="21">
        <v>-1.03E-2</v>
      </c>
      <c r="R1025" s="21">
        <v>-7.0000000000000001E-3</v>
      </c>
      <c r="S1025" s="21">
        <v>2.3E-2</v>
      </c>
      <c r="T1025" s="21">
        <v>1.8700000000000001E-2</v>
      </c>
      <c r="U1025" s="10">
        <v>-0.25</v>
      </c>
      <c r="V1025" s="10">
        <v>-0.56000000000000005</v>
      </c>
      <c r="W1025" s="7">
        <v>0.4</v>
      </c>
      <c r="X1025" s="20">
        <v>0.9</v>
      </c>
      <c r="Y1025" s="75"/>
      <c r="Z1025" s="7"/>
      <c r="AA1025" s="7"/>
      <c r="AB1025" s="51">
        <v>-17</v>
      </c>
      <c r="AC1025" s="51">
        <v>-20</v>
      </c>
      <c r="AD1025" s="51"/>
      <c r="AE1025" s="51"/>
      <c r="AF1025" s="51"/>
      <c r="AG1025" s="51"/>
      <c r="AH1025" s="20">
        <v>0</v>
      </c>
      <c r="AI1025" s="7" t="s">
        <v>8467</v>
      </c>
      <c r="AJ1025" s="67" t="s">
        <v>8494</v>
      </c>
      <c r="AK1025" s="44">
        <v>-0.70967741935483852</v>
      </c>
      <c r="AL1025" s="44">
        <v>-0.80808080808080829</v>
      </c>
      <c r="AM1025" s="44">
        <v>1</v>
      </c>
      <c r="AN1025" s="25">
        <v>0.30541871921182262</v>
      </c>
      <c r="AO1025" s="25">
        <v>9.7536945812807724E-2</v>
      </c>
      <c r="AP1025" s="215">
        <v>10.15</v>
      </c>
      <c r="AQ1025" s="215" t="s">
        <v>8552</v>
      </c>
      <c r="AR1025" s="44">
        <v>1.4999999999999999E-2</v>
      </c>
      <c r="AS1025" s="171" t="s">
        <v>6935</v>
      </c>
      <c r="AT1025" s="171" t="s">
        <v>7058</v>
      </c>
      <c r="AU1025" s="171" t="s">
        <v>6967</v>
      </c>
      <c r="AV1025" s="7" t="s">
        <v>5474</v>
      </c>
      <c r="AW1025" s="14" t="s">
        <v>6981</v>
      </c>
      <c r="AX1025" s="49" t="s">
        <v>6337</v>
      </c>
      <c r="AY1025" s="38" t="s">
        <v>6007</v>
      </c>
      <c r="AZ1025" s="14" t="s">
        <v>6759</v>
      </c>
      <c r="BA1025" s="49" t="s">
        <v>5967</v>
      </c>
      <c r="BB1025" s="38" t="s">
        <v>5971</v>
      </c>
      <c r="BC1025" s="7">
        <v>1.3</v>
      </c>
      <c r="BD1025" s="14" t="s">
        <v>6194</v>
      </c>
      <c r="BE1025" s="49" t="s">
        <v>5967</v>
      </c>
      <c r="BF1025" s="38" t="s">
        <v>5971</v>
      </c>
      <c r="BG1025" s="7">
        <v>0.8</v>
      </c>
      <c r="BH1025" s="45">
        <v>37.550998761136569</v>
      </c>
      <c r="BI1025" s="215" t="s">
        <v>8495</v>
      </c>
      <c r="BJ1025" s="215" t="s">
        <v>8554</v>
      </c>
      <c r="BK1025" s="7">
        <v>0.1</v>
      </c>
      <c r="BL1025" s="25">
        <v>1.5000000000000036E-2</v>
      </c>
      <c r="BM1025" s="20">
        <v>0.49893750000000003</v>
      </c>
      <c r="BN1025" s="20">
        <v>0.6</v>
      </c>
      <c r="BO1025" s="20">
        <v>0.41624999999999995</v>
      </c>
      <c r="BP1025" s="46" t="s">
        <v>8473</v>
      </c>
      <c r="BQ1025" s="215" t="s">
        <v>8473</v>
      </c>
      <c r="BR1025" s="79" t="s">
        <v>8473</v>
      </c>
      <c r="BS1025" s="9">
        <v>3.3363689412013731E-2</v>
      </c>
      <c r="BT1025" s="9">
        <v>0</v>
      </c>
      <c r="BU1025" s="47" t="s">
        <v>5993</v>
      </c>
      <c r="BV1025" s="47" t="s">
        <v>5993</v>
      </c>
      <c r="BW1025" s="14" t="s">
        <v>5474</v>
      </c>
      <c r="BX1025" s="83" t="s">
        <v>8473</v>
      </c>
      <c r="BY1025" s="82" t="s">
        <v>8473</v>
      </c>
      <c r="BZ1025" s="46" t="s">
        <v>8473</v>
      </c>
      <c r="CA1025" s="48" t="s">
        <v>5474</v>
      </c>
      <c r="CB1025" s="45">
        <v>-172.55</v>
      </c>
      <c r="CC1025" s="45">
        <v>-203</v>
      </c>
      <c r="CD1025" s="45">
        <v>0</v>
      </c>
      <c r="CE1025" s="45">
        <v>0</v>
      </c>
      <c r="CF1025" s="14" t="s">
        <v>9521</v>
      </c>
      <c r="CG1025" s="7" t="s">
        <v>8477</v>
      </c>
      <c r="CH1025" s="215" t="s">
        <v>8478</v>
      </c>
      <c r="CI1025" s="215" t="s">
        <v>8479</v>
      </c>
      <c r="CJ1025" s="215" t="s">
        <v>8479</v>
      </c>
      <c r="CK1025" s="43" t="s">
        <v>6894</v>
      </c>
      <c r="CL1025" s="43" t="s">
        <v>8480</v>
      </c>
      <c r="CM1025" s="43" t="s">
        <v>6898</v>
      </c>
      <c r="CN1025" s="145">
        <v>-203</v>
      </c>
      <c r="CO1025" s="145">
        <v>-172.55</v>
      </c>
      <c r="CP1025" s="148">
        <v>381.14263742553618</v>
      </c>
      <c r="CQ1025" s="189" t="s">
        <v>5474</v>
      </c>
      <c r="CR1025" s="189" t="s">
        <v>5474</v>
      </c>
      <c r="CS1025" s="99" t="s">
        <v>5474</v>
      </c>
      <c r="CT1025" s="167" t="s">
        <v>5474</v>
      </c>
      <c r="CU1025" s="43" t="s">
        <v>5474</v>
      </c>
      <c r="CV1025" s="43" t="s">
        <v>5474</v>
      </c>
      <c r="CW1025" s="43" t="s">
        <v>5474</v>
      </c>
      <c r="CX1025" s="43" t="s">
        <v>5474</v>
      </c>
      <c r="CY1025" s="43" t="s">
        <v>5474</v>
      </c>
      <c r="CZ1025" s="43" t="s">
        <v>5474</v>
      </c>
      <c r="DA1025" s="42" t="s">
        <v>5474</v>
      </c>
      <c r="DB1025" s="42" t="s">
        <v>5474</v>
      </c>
      <c r="DC1025" s="42" t="s">
        <v>5474</v>
      </c>
      <c r="DD1025" s="42" t="s">
        <v>5474</v>
      </c>
      <c r="DE1025" s="42" t="s">
        <v>5474</v>
      </c>
      <c r="DF1025" s="42" t="s">
        <v>5474</v>
      </c>
      <c r="DG1025" s="42" t="s">
        <v>5474</v>
      </c>
      <c r="DH1025" s="42" t="s">
        <v>5474</v>
      </c>
    </row>
    <row r="1026" spans="1:112">
      <c r="A1026" s="22">
        <v>3682</v>
      </c>
      <c r="B1026" s="7" t="s">
        <v>860</v>
      </c>
      <c r="C1026" s="21">
        <v>-2.7699999999999999E-2</v>
      </c>
      <c r="D1026" s="21">
        <v>-7.1599999999999997E-2</v>
      </c>
      <c r="E1026" s="21">
        <v>-2.0199999999999999E-2</v>
      </c>
      <c r="F1026" s="21">
        <v>-6.0199999999999997E-2</v>
      </c>
      <c r="G1026" s="21">
        <v>-9.3899999999999997E-2</v>
      </c>
      <c r="H1026" s="21">
        <v>0.1081</v>
      </c>
      <c r="I1026" s="21">
        <v>0.17499999999999999</v>
      </c>
      <c r="J1026" s="21">
        <v>7.8899999999999998E-2</v>
      </c>
      <c r="K1026" s="21">
        <v>4.9200000000000001E-2</v>
      </c>
      <c r="L1026" s="21">
        <v>4.0500000000000001E-2</v>
      </c>
      <c r="M1026" s="21">
        <v>-2.9100000000000001E-2</v>
      </c>
      <c r="N1026" s="21">
        <v>6.7400000000000002E-2</v>
      </c>
      <c r="O1026" s="21">
        <v>3.5999999999999997E-2</v>
      </c>
      <c r="P1026" s="21">
        <v>-2.9399999999999999E-2</v>
      </c>
      <c r="Q1026" s="21">
        <v>-3.7000000000000002E-3</v>
      </c>
      <c r="R1026" s="21">
        <v>-1.8E-3</v>
      </c>
      <c r="S1026" s="21">
        <v>-0.13930000000000001</v>
      </c>
      <c r="T1026" s="21">
        <v>-0.1138</v>
      </c>
      <c r="U1026" s="10">
        <v>-0.7</v>
      </c>
      <c r="V1026" s="10">
        <v>-1.46</v>
      </c>
      <c r="W1026" s="7">
        <v>0</v>
      </c>
      <c r="X1026" s="20">
        <v>0</v>
      </c>
      <c r="Y1026" s="75"/>
      <c r="Z1026" s="7"/>
      <c r="AA1026" s="7"/>
      <c r="AB1026" s="51">
        <v>-792</v>
      </c>
      <c r="AC1026" s="51">
        <v>43</v>
      </c>
      <c r="AD1026" s="51"/>
      <c r="AE1026" s="51"/>
      <c r="AF1026" s="51"/>
      <c r="AG1026" s="51"/>
      <c r="AH1026" s="20">
        <v>0</v>
      </c>
      <c r="AI1026" s="7" t="s">
        <v>8493</v>
      </c>
      <c r="AJ1026" s="67" t="s">
        <v>8494</v>
      </c>
      <c r="AK1026" s="44">
        <v>-0.85647058823529421</v>
      </c>
      <c r="AL1026" s="44">
        <v>-0.81481481481481544</v>
      </c>
      <c r="AM1026" s="44">
        <v>0.84615384615383671</v>
      </c>
      <c r="AN1026" s="25">
        <v>0.52404438964241684</v>
      </c>
      <c r="AO1026" s="25">
        <v>9.9876695437731158E-2</v>
      </c>
      <c r="AP1026" s="215">
        <v>8.11</v>
      </c>
      <c r="AQ1026" s="215" t="s">
        <v>8552</v>
      </c>
      <c r="AR1026" s="44">
        <v>1.375E-2</v>
      </c>
      <c r="AS1026" s="171" t="s">
        <v>6935</v>
      </c>
      <c r="AT1026" s="171" t="s">
        <v>7336</v>
      </c>
      <c r="AU1026" s="171" t="s">
        <v>7070</v>
      </c>
      <c r="AV1026" s="7" t="s">
        <v>8470</v>
      </c>
      <c r="AW1026" s="14" t="s">
        <v>6484</v>
      </c>
      <c r="AX1026" s="49" t="s">
        <v>6337</v>
      </c>
      <c r="AY1026" s="38" t="s">
        <v>6007</v>
      </c>
      <c r="AZ1026" s="14" t="s">
        <v>6696</v>
      </c>
      <c r="BA1026" s="49" t="s">
        <v>5993</v>
      </c>
      <c r="BB1026" s="38" t="s">
        <v>5993</v>
      </c>
      <c r="BC1026" s="7">
        <v>0.4</v>
      </c>
      <c r="BD1026" s="14" t="s">
        <v>6319</v>
      </c>
      <c r="BE1026" s="49" t="s">
        <v>5967</v>
      </c>
      <c r="BF1026" s="38" t="s">
        <v>5971</v>
      </c>
      <c r="BG1026" s="7">
        <v>0.8</v>
      </c>
      <c r="BH1026" s="45">
        <v>3364.5153111257514</v>
      </c>
      <c r="BI1026" s="215" t="s">
        <v>8518</v>
      </c>
      <c r="BJ1026" s="215" t="s">
        <v>8543</v>
      </c>
      <c r="BK1026" s="7">
        <v>2.1</v>
      </c>
      <c r="BL1026" s="25">
        <v>1.3749999999999929E-2</v>
      </c>
      <c r="BM1026" s="20">
        <v>0.59725000000000006</v>
      </c>
      <c r="BN1026" s="20">
        <v>0.57250000000000001</v>
      </c>
      <c r="BO1026" s="20">
        <v>0.61749999999999994</v>
      </c>
      <c r="BP1026" s="46" t="s">
        <v>8473</v>
      </c>
      <c r="BQ1026" s="215" t="s">
        <v>8473</v>
      </c>
      <c r="BR1026" s="79" t="s">
        <v>8473</v>
      </c>
      <c r="BS1026" s="9">
        <v>0</v>
      </c>
      <c r="BT1026" s="9">
        <v>0</v>
      </c>
      <c r="BU1026" s="47" t="s">
        <v>5993</v>
      </c>
      <c r="BV1026" s="47" t="s">
        <v>5993</v>
      </c>
      <c r="BW1026" s="14" t="s">
        <v>9475</v>
      </c>
      <c r="BX1026" s="83" t="s">
        <v>8473</v>
      </c>
      <c r="BY1026" s="82" t="s">
        <v>8473</v>
      </c>
      <c r="BZ1026" s="46" t="s">
        <v>8473</v>
      </c>
      <c r="CA1026" s="48" t="s">
        <v>8475</v>
      </c>
      <c r="CB1026" s="45">
        <v>-6423.12</v>
      </c>
      <c r="CC1026" s="45">
        <v>348.72999999999996</v>
      </c>
      <c r="CD1026" s="45">
        <v>0</v>
      </c>
      <c r="CE1026" s="45">
        <v>0</v>
      </c>
      <c r="CF1026" s="14" t="s">
        <v>9522</v>
      </c>
      <c r="CG1026" s="7" t="s">
        <v>8477</v>
      </c>
      <c r="CH1026" s="215" t="s">
        <v>8498</v>
      </c>
      <c r="CI1026" s="215" t="s">
        <v>8479</v>
      </c>
      <c r="CJ1026" s="215" t="s">
        <v>8479</v>
      </c>
      <c r="CK1026" s="43" t="s">
        <v>6968</v>
      </c>
      <c r="CL1026" s="43" t="s">
        <v>8480</v>
      </c>
      <c r="CM1026" s="43" t="s">
        <v>6898</v>
      </c>
      <c r="CN1026" s="145">
        <v>348.72999999999996</v>
      </c>
      <c r="CO1026" s="145">
        <v>-6423.12</v>
      </c>
      <c r="CP1026" s="148">
        <v>27286.219173229842</v>
      </c>
      <c r="CQ1026" s="189" t="s">
        <v>5474</v>
      </c>
      <c r="CR1026" s="189" t="s">
        <v>5474</v>
      </c>
      <c r="CS1026" s="99" t="s">
        <v>5474</v>
      </c>
      <c r="CT1026" s="167" t="s">
        <v>5474</v>
      </c>
      <c r="CU1026" s="43" t="s">
        <v>5474</v>
      </c>
      <c r="CV1026" s="43" t="s">
        <v>5474</v>
      </c>
      <c r="CW1026" s="43" t="s">
        <v>5474</v>
      </c>
      <c r="CX1026" s="43" t="s">
        <v>5474</v>
      </c>
      <c r="CY1026" s="43" t="s">
        <v>5474</v>
      </c>
      <c r="CZ1026" s="43" t="s">
        <v>5474</v>
      </c>
      <c r="DA1026" s="42" t="s">
        <v>5474</v>
      </c>
      <c r="DB1026" s="42" t="s">
        <v>5474</v>
      </c>
      <c r="DC1026" s="42" t="s">
        <v>5474</v>
      </c>
      <c r="DD1026" s="42" t="s">
        <v>5474</v>
      </c>
      <c r="DE1026" s="42" t="s">
        <v>5474</v>
      </c>
      <c r="DF1026" s="42" t="s">
        <v>5474</v>
      </c>
      <c r="DG1026" s="42" t="s">
        <v>5474</v>
      </c>
      <c r="DH1026" s="42" t="s">
        <v>5474</v>
      </c>
    </row>
    <row r="1027" spans="1:112">
      <c r="A1027" s="22">
        <v>3047</v>
      </c>
      <c r="B1027" s="7" t="s">
        <v>618</v>
      </c>
      <c r="C1027" s="21">
        <v>-6.0999999999999999E-2</v>
      </c>
      <c r="D1027" s="21">
        <v>-0.28270000000000001</v>
      </c>
      <c r="E1027" s="21">
        <v>9.5999999999999992E-3</v>
      </c>
      <c r="F1027" s="21">
        <v>-0.30030000000000001</v>
      </c>
      <c r="G1027" s="21">
        <v>-0.13850000000000001</v>
      </c>
      <c r="H1027" s="21">
        <v>-6.25E-2</v>
      </c>
      <c r="I1027" s="21">
        <v>-1.6071</v>
      </c>
      <c r="J1027" s="21">
        <v>-4</v>
      </c>
      <c r="K1027" s="21">
        <v>-5.9999999999999995E-4</v>
      </c>
      <c r="L1027" s="21">
        <v>-6.6600000000000006E-2</v>
      </c>
      <c r="M1027" s="21">
        <v>-4.3499999999999997E-2</v>
      </c>
      <c r="N1027" s="21">
        <v>1.9099999999999999E-2</v>
      </c>
      <c r="O1027" s="21">
        <v>-9.0300000000000005E-2</v>
      </c>
      <c r="P1027" s="21">
        <v>-1.89E-2</v>
      </c>
      <c r="Q1027" s="21">
        <v>-3.3999999999999998E-3</v>
      </c>
      <c r="R1027" s="21">
        <v>-1.2999999999999999E-3</v>
      </c>
      <c r="S1027" s="21">
        <v>3.4599999999999999E-2</v>
      </c>
      <c r="T1027" s="21">
        <v>1.7500000000000002E-2</v>
      </c>
      <c r="U1027" s="10">
        <v>-0.33</v>
      </c>
      <c r="V1027" s="10">
        <v>0.13</v>
      </c>
      <c r="W1027" s="7">
        <v>0.188</v>
      </c>
      <c r="X1027" s="20">
        <v>0.72729999999999995</v>
      </c>
      <c r="Y1027" s="75">
        <v>2020</v>
      </c>
      <c r="Z1027" s="7">
        <v>0.28989999999999999</v>
      </c>
      <c r="AA1027" s="7">
        <v>0</v>
      </c>
      <c r="AB1027" s="51">
        <v>131</v>
      </c>
      <c r="AC1027" s="51">
        <v>67</v>
      </c>
      <c r="AD1027" s="51"/>
      <c r="AE1027" s="51"/>
      <c r="AF1027" s="51"/>
      <c r="AG1027" s="51"/>
      <c r="AH1027" s="20">
        <v>0</v>
      </c>
      <c r="AI1027" s="7" t="s">
        <v>8493</v>
      </c>
      <c r="AJ1027" s="67" t="s">
        <v>8494</v>
      </c>
      <c r="AK1027" s="44">
        <v>-0.88961038961038941</v>
      </c>
      <c r="AL1027" s="44">
        <v>-0.78947368421052622</v>
      </c>
      <c r="AM1027" s="44">
        <v>0.73684210526316285</v>
      </c>
      <c r="AN1027" s="25">
        <v>0.76616915422885556</v>
      </c>
      <c r="AO1027" s="25">
        <v>0.18905472636815923</v>
      </c>
      <c r="AP1027" s="215">
        <v>10.050000000000001</v>
      </c>
      <c r="AQ1027" s="215" t="s">
        <v>8552</v>
      </c>
      <c r="AR1027" s="44">
        <v>1.3104838709677401E-2</v>
      </c>
      <c r="AS1027" s="171" t="s">
        <v>6935</v>
      </c>
      <c r="AT1027" s="171" t="s">
        <v>7391</v>
      </c>
      <c r="AU1027" s="171" t="s">
        <v>7083</v>
      </c>
      <c r="AV1027" s="7" t="s">
        <v>8470</v>
      </c>
      <c r="AW1027" s="14" t="s">
        <v>6777</v>
      </c>
      <c r="AX1027" s="49" t="s">
        <v>6009</v>
      </c>
      <c r="AY1027" s="38" t="s">
        <v>6007</v>
      </c>
      <c r="AZ1027" s="14" t="s">
        <v>6662</v>
      </c>
      <c r="BA1027" s="49" t="s">
        <v>5967</v>
      </c>
      <c r="BB1027" s="38" t="s">
        <v>6007</v>
      </c>
      <c r="BC1027" s="7">
        <v>0.3</v>
      </c>
      <c r="BD1027" s="14" t="s">
        <v>6081</v>
      </c>
      <c r="BE1027" s="49" t="s">
        <v>5967</v>
      </c>
      <c r="BF1027" s="38" t="s">
        <v>5971</v>
      </c>
      <c r="BG1027" s="7">
        <v>0.7</v>
      </c>
      <c r="BH1027" s="45">
        <v>456.07060850435761</v>
      </c>
      <c r="BI1027" s="215" t="s">
        <v>8489</v>
      </c>
      <c r="BJ1027" s="215" t="s">
        <v>8554</v>
      </c>
      <c r="BK1027" s="7">
        <v>1.5</v>
      </c>
      <c r="BL1027" s="25">
        <v>1.4127144298688251E-2</v>
      </c>
      <c r="BM1027" s="20">
        <v>0.46562500000000007</v>
      </c>
      <c r="BN1027" s="20">
        <v>0.44500000000000001</v>
      </c>
      <c r="BO1027" s="20">
        <v>0.48250000000000004</v>
      </c>
      <c r="BP1027" s="46">
        <v>77.307692307692307</v>
      </c>
      <c r="BQ1027" s="215" t="s">
        <v>8473</v>
      </c>
      <c r="BR1027" s="79" t="s">
        <v>8473</v>
      </c>
      <c r="BS1027" s="9">
        <v>1.2781694747419081E-2</v>
      </c>
      <c r="BT1027" s="9">
        <v>2.2862028278847424E-2</v>
      </c>
      <c r="BU1027" s="47" t="s">
        <v>5993</v>
      </c>
      <c r="BV1027" s="47" t="s">
        <v>5993</v>
      </c>
      <c r="BW1027" s="14" t="s">
        <v>5474</v>
      </c>
      <c r="BX1027" s="83" t="s">
        <v>8473</v>
      </c>
      <c r="BY1027" s="82" t="s">
        <v>8473</v>
      </c>
      <c r="BZ1027" s="46" t="s">
        <v>8473</v>
      </c>
      <c r="CA1027" s="48" t="s">
        <v>8475</v>
      </c>
      <c r="CB1027" s="45">
        <v>1316.5500000000002</v>
      </c>
      <c r="CC1027" s="45">
        <v>673.35</v>
      </c>
      <c r="CD1027" s="45">
        <v>0</v>
      </c>
      <c r="CE1027" s="45">
        <v>0</v>
      </c>
      <c r="CF1027" s="14" t="s">
        <v>9523</v>
      </c>
      <c r="CG1027" s="7" t="s">
        <v>8477</v>
      </c>
      <c r="CH1027" s="215" t="s">
        <v>8498</v>
      </c>
      <c r="CI1027" s="215" t="s">
        <v>8479</v>
      </c>
      <c r="CJ1027" s="215" t="s">
        <v>8479</v>
      </c>
      <c r="CK1027" s="43" t="s">
        <v>6887</v>
      </c>
      <c r="CL1027" s="43" t="s">
        <v>5474</v>
      </c>
      <c r="CM1027" s="43" t="s">
        <v>5474</v>
      </c>
      <c r="CN1027" s="145">
        <v>673.35</v>
      </c>
      <c r="CO1027" s="145">
        <v>1316.5500000000002</v>
      </c>
      <c r="CP1027" s="148">
        <v>4583.5096154687944</v>
      </c>
      <c r="CQ1027" s="189" t="s">
        <v>5474</v>
      </c>
      <c r="CR1027" s="189" t="s">
        <v>5474</v>
      </c>
      <c r="CS1027" s="99" t="s">
        <v>5474</v>
      </c>
      <c r="CT1027" s="167" t="s">
        <v>5474</v>
      </c>
      <c r="CU1027" s="43" t="s">
        <v>5474</v>
      </c>
      <c r="CV1027" s="43" t="s">
        <v>5474</v>
      </c>
      <c r="CW1027" s="43" t="s">
        <v>5474</v>
      </c>
      <c r="CX1027" s="43" t="s">
        <v>5474</v>
      </c>
      <c r="CY1027" s="43" t="s">
        <v>5474</v>
      </c>
      <c r="CZ1027" s="43" t="s">
        <v>5474</v>
      </c>
      <c r="DA1027" s="42" t="s">
        <v>5474</v>
      </c>
      <c r="DB1027" s="42" t="s">
        <v>5474</v>
      </c>
      <c r="DC1027" s="42" t="s">
        <v>5474</v>
      </c>
      <c r="DD1027" s="42" t="s">
        <v>5474</v>
      </c>
      <c r="DE1027" s="42" t="s">
        <v>5474</v>
      </c>
      <c r="DF1027" s="42" t="s">
        <v>5474</v>
      </c>
      <c r="DG1027" s="42" t="s">
        <v>5474</v>
      </c>
      <c r="DH1027" s="42" t="s">
        <v>5474</v>
      </c>
    </row>
    <row r="1028" spans="1:112">
      <c r="A1028" s="22">
        <v>1760</v>
      </c>
      <c r="B1028" s="7" t="s">
        <v>2028</v>
      </c>
      <c r="C1028" s="21">
        <v>-4.8300000000000003E-2</v>
      </c>
      <c r="D1028" s="21">
        <v>0.66010000000000002</v>
      </c>
      <c r="E1028" s="21">
        <v>-3.8199999999999998E-2</v>
      </c>
      <c r="F1028" s="21">
        <v>0.28799999999999998</v>
      </c>
      <c r="G1028" s="21">
        <v>0.39610000000000001</v>
      </c>
      <c r="H1028" s="21">
        <v>4.0312000000000001</v>
      </c>
      <c r="I1028" s="21">
        <v>10.7</v>
      </c>
      <c r="J1028" s="21">
        <v>8.2222000000000008</v>
      </c>
      <c r="K1028" s="21">
        <v>6.7500000000000004E-2</v>
      </c>
      <c r="L1028" s="21">
        <v>7.6E-3</v>
      </c>
      <c r="M1028" s="21">
        <v>-1.5599999999999999E-2</v>
      </c>
      <c r="N1028" s="21">
        <v>0.15909999999999999</v>
      </c>
      <c r="O1028" s="21">
        <v>0.1207</v>
      </c>
      <c r="P1028" s="21">
        <v>-5.0000000000000001E-3</v>
      </c>
      <c r="Q1028" s="21">
        <v>4.0000000000000001E-3</v>
      </c>
      <c r="R1028" s="21">
        <v>-1E-3</v>
      </c>
      <c r="S1028" s="21">
        <v>-2.3E-3</v>
      </c>
      <c r="T1028" s="21">
        <v>4.3E-3</v>
      </c>
      <c r="U1028" s="10">
        <v>0.65</v>
      </c>
      <c r="V1028" s="10">
        <v>1.1000000000000001</v>
      </c>
      <c r="W1028" s="7">
        <v>1.54</v>
      </c>
      <c r="X1028" s="20">
        <v>0.92859999999999998</v>
      </c>
      <c r="Y1028" s="75">
        <v>2020</v>
      </c>
      <c r="Z1028" s="7">
        <v>0.7</v>
      </c>
      <c r="AA1028" s="7">
        <v>0</v>
      </c>
      <c r="AB1028" s="51">
        <v>558</v>
      </c>
      <c r="AC1028" s="51">
        <v>156</v>
      </c>
      <c r="AD1028" s="51"/>
      <c r="AE1028" s="51"/>
      <c r="AF1028" s="51">
        <v>-15</v>
      </c>
      <c r="AG1028" s="51">
        <v>2</v>
      </c>
      <c r="AH1028" s="20">
        <v>6.1999999999999998E-3</v>
      </c>
      <c r="AI1028" s="7" t="s">
        <v>8493</v>
      </c>
      <c r="AJ1028" s="67" t="s">
        <v>8494</v>
      </c>
      <c r="AK1028" s="44">
        <v>-0.89659863945578244</v>
      </c>
      <c r="AL1028" s="44">
        <v>-0.62903225806451679</v>
      </c>
      <c r="AM1028" s="44">
        <v>0.90909090909090207</v>
      </c>
      <c r="AN1028" s="25">
        <v>0.93511450381679395</v>
      </c>
      <c r="AO1028" s="25">
        <v>0.15776081424936395</v>
      </c>
      <c r="AP1028" s="215">
        <v>78.599999999999994</v>
      </c>
      <c r="AQ1028" s="215" t="s">
        <v>8552</v>
      </c>
      <c r="AR1028" s="44">
        <v>1.28865979381443E-2</v>
      </c>
      <c r="AS1028" s="171" t="s">
        <v>6935</v>
      </c>
      <c r="AT1028" s="171" t="s">
        <v>7007</v>
      </c>
      <c r="AU1028" s="171" t="s">
        <v>7075</v>
      </c>
      <c r="AV1028" s="7" t="s">
        <v>8470</v>
      </c>
      <c r="AW1028" s="14" t="s">
        <v>6257</v>
      </c>
      <c r="AX1028" s="49" t="s">
        <v>6009</v>
      </c>
      <c r="AY1028" s="38" t="s">
        <v>5971</v>
      </c>
      <c r="AZ1028" s="14" t="s">
        <v>6038</v>
      </c>
      <c r="BA1028" s="49" t="s">
        <v>6039</v>
      </c>
      <c r="BB1028" s="38" t="s">
        <v>6047</v>
      </c>
      <c r="BC1028" s="7">
        <v>0.5</v>
      </c>
      <c r="BD1028" s="14" t="s">
        <v>5997</v>
      </c>
      <c r="BE1028" s="49" t="s">
        <v>5960</v>
      </c>
      <c r="BF1028" s="38" t="s">
        <v>6007</v>
      </c>
      <c r="BG1028" s="7">
        <v>0.3</v>
      </c>
      <c r="BH1028" s="45">
        <v>391.81907087221532</v>
      </c>
      <c r="BI1028" s="215" t="s">
        <v>8471</v>
      </c>
      <c r="BJ1028" s="215" t="s">
        <v>8568</v>
      </c>
      <c r="BK1028" s="7">
        <v>0.7</v>
      </c>
      <c r="BL1028" s="25">
        <v>1.2886597938144331E-2</v>
      </c>
      <c r="BM1028" s="20">
        <v>0.71368750000000003</v>
      </c>
      <c r="BN1028" s="20">
        <v>0.70750000000000002</v>
      </c>
      <c r="BO1028" s="20">
        <v>0.71874999999999989</v>
      </c>
      <c r="BP1028" s="46">
        <v>71.454545454545439</v>
      </c>
      <c r="BQ1028" s="215" t="s">
        <v>8553</v>
      </c>
      <c r="BR1028" s="79">
        <v>-0.77356022052586937</v>
      </c>
      <c r="BS1028" s="9">
        <v>1.3662947077661913E-2</v>
      </c>
      <c r="BT1028" s="9">
        <v>3.0380796513425068E-3</v>
      </c>
      <c r="BU1028" s="47" t="s">
        <v>5993</v>
      </c>
      <c r="BV1028" s="47">
        <v>44371</v>
      </c>
      <c r="BW1028" s="14" t="s">
        <v>8583</v>
      </c>
      <c r="BX1028" s="83">
        <v>-0.72827226463104322</v>
      </c>
      <c r="BY1028" s="82">
        <v>1.1499999999999999</v>
      </c>
      <c r="BZ1028" s="46">
        <v>68.347826086956516</v>
      </c>
      <c r="CA1028" s="48" t="s">
        <v>8475</v>
      </c>
      <c r="CB1028" s="45">
        <v>43858.799999999996</v>
      </c>
      <c r="CC1028" s="45">
        <v>12261.599999999999</v>
      </c>
      <c r="CD1028" s="45">
        <v>0</v>
      </c>
      <c r="CE1028" s="45">
        <v>0</v>
      </c>
      <c r="CF1028" s="14" t="s">
        <v>9524</v>
      </c>
      <c r="CG1028" s="7" t="s">
        <v>8477</v>
      </c>
      <c r="CH1028" s="215" t="s">
        <v>8498</v>
      </c>
      <c r="CI1028" s="215" t="s">
        <v>8478</v>
      </c>
      <c r="CJ1028" s="215" t="s">
        <v>8479</v>
      </c>
      <c r="CK1028" s="43" t="s">
        <v>6887</v>
      </c>
      <c r="CL1028" s="43" t="s">
        <v>5474</v>
      </c>
      <c r="CM1028" s="43" t="s">
        <v>5474</v>
      </c>
      <c r="CN1028" s="145">
        <v>12261.599999999999</v>
      </c>
      <c r="CO1028" s="145">
        <v>43858.799999999996</v>
      </c>
      <c r="CP1028" s="148">
        <v>30796.978970556123</v>
      </c>
      <c r="CQ1028" s="189" t="s">
        <v>5474</v>
      </c>
      <c r="CR1028" s="189" t="s">
        <v>5474</v>
      </c>
      <c r="CS1028" s="99" t="s">
        <v>5474</v>
      </c>
      <c r="CT1028" s="167" t="s">
        <v>5474</v>
      </c>
      <c r="CU1028" s="43" t="s">
        <v>5474</v>
      </c>
      <c r="CV1028" s="43" t="s">
        <v>5474</v>
      </c>
      <c r="CW1028" s="43" t="s">
        <v>5474</v>
      </c>
      <c r="CX1028" s="43" t="s">
        <v>5474</v>
      </c>
      <c r="CY1028" s="43" t="s">
        <v>5474</v>
      </c>
      <c r="CZ1028" s="43" t="s">
        <v>5474</v>
      </c>
      <c r="DA1028" s="42" t="s">
        <v>5474</v>
      </c>
      <c r="DB1028" s="42" t="s">
        <v>5474</v>
      </c>
      <c r="DC1028" s="42" t="s">
        <v>5474</v>
      </c>
      <c r="DD1028" s="42" t="s">
        <v>5474</v>
      </c>
      <c r="DE1028" s="42" t="s">
        <v>5474</v>
      </c>
      <c r="DF1028" s="42" t="s">
        <v>5474</v>
      </c>
      <c r="DG1028" s="42" t="s">
        <v>5474</v>
      </c>
      <c r="DH1028" s="42" t="s">
        <v>5474</v>
      </c>
    </row>
    <row r="1029" spans="1:112">
      <c r="A1029" s="22">
        <v>4576</v>
      </c>
      <c r="B1029" s="7" t="s">
        <v>5855</v>
      </c>
      <c r="C1029" s="21">
        <v>-1.47E-2</v>
      </c>
      <c r="D1029" s="21">
        <v>0.1229</v>
      </c>
      <c r="E1029" s="21">
        <v>2.8799999999999999E-2</v>
      </c>
      <c r="F1029" s="21">
        <v>0.3281</v>
      </c>
      <c r="G1029" s="21">
        <v>0.22539999999999999</v>
      </c>
      <c r="H1029" s="21">
        <v>0.20830000000000001</v>
      </c>
      <c r="I1029" s="21">
        <v>1.0713999999999999</v>
      </c>
      <c r="J1029" s="21">
        <v>1.7179</v>
      </c>
      <c r="K1029" s="21">
        <v>-1.35E-2</v>
      </c>
      <c r="L1029" s="21">
        <v>5.3E-3</v>
      </c>
      <c r="M1029" s="21">
        <v>3.5799999999999998E-2</v>
      </c>
      <c r="N1029" s="21">
        <v>1.3100000000000001E-2</v>
      </c>
      <c r="O1029" s="21">
        <v>4.5499999999999999E-2</v>
      </c>
      <c r="P1029" s="21">
        <v>8.8400000000000006E-2</v>
      </c>
      <c r="Q1029" s="21">
        <v>1.29E-2</v>
      </c>
      <c r="R1029" s="21">
        <v>7.1000000000000004E-3</v>
      </c>
      <c r="S1029" s="21">
        <v>1.7124999999999999</v>
      </c>
      <c r="T1029" s="21">
        <v>0.49990000000000001</v>
      </c>
      <c r="U1029" s="10">
        <v>1.06</v>
      </c>
      <c r="V1029" s="10">
        <v>1.82</v>
      </c>
      <c r="W1029" s="7">
        <v>0.36</v>
      </c>
      <c r="X1029" s="20">
        <v>0.32669999999999999</v>
      </c>
      <c r="Y1029" s="75">
        <v>2020</v>
      </c>
      <c r="Z1029" s="7">
        <v>0.3</v>
      </c>
      <c r="AA1029" s="7">
        <v>0.1</v>
      </c>
      <c r="AB1029" s="51">
        <v>193</v>
      </c>
      <c r="AC1029" s="51">
        <v>24</v>
      </c>
      <c r="AD1029" s="51"/>
      <c r="AE1029" s="51"/>
      <c r="AF1029" s="51">
        <v>-1</v>
      </c>
      <c r="AG1029" s="51">
        <v>1</v>
      </c>
      <c r="AH1029" s="20">
        <v>1.6000000000000001E-3</v>
      </c>
      <c r="AI1029" s="7" t="s">
        <v>8467</v>
      </c>
      <c r="AJ1029" s="67" t="s">
        <v>8494</v>
      </c>
      <c r="AK1029" s="44">
        <v>-0.68663594470046085</v>
      </c>
      <c r="AL1029" s="44">
        <v>-0.72549019607843135</v>
      </c>
      <c r="AM1029" s="44">
        <v>1</v>
      </c>
      <c r="AN1029" s="25">
        <v>1.0333333333333334</v>
      </c>
      <c r="AO1029" s="25">
        <v>0.24285714285714285</v>
      </c>
      <c r="AP1029" s="215">
        <v>105</v>
      </c>
      <c r="AQ1029" s="215" t="s">
        <v>8552</v>
      </c>
      <c r="AR1029" s="44">
        <v>9.6153846153846107E-3</v>
      </c>
      <c r="AS1029" s="171" t="s">
        <v>6935</v>
      </c>
      <c r="AT1029" s="171" t="s">
        <v>6947</v>
      </c>
      <c r="AU1029" s="171" t="s">
        <v>7078</v>
      </c>
      <c r="AV1029" s="7" t="s">
        <v>8470</v>
      </c>
      <c r="AW1029" s="14" t="s">
        <v>6551</v>
      </c>
      <c r="AX1029" s="49" t="s">
        <v>6009</v>
      </c>
      <c r="AY1029" s="38" t="s">
        <v>6007</v>
      </c>
      <c r="AZ1029" s="14" t="s">
        <v>6038</v>
      </c>
      <c r="BA1029" s="49" t="s">
        <v>5993</v>
      </c>
      <c r="BB1029" s="38" t="s">
        <v>5993</v>
      </c>
      <c r="BC1029" s="7">
        <v>0.3</v>
      </c>
      <c r="BD1029" s="14" t="s">
        <v>6118</v>
      </c>
      <c r="BE1029" s="49" t="s">
        <v>5993</v>
      </c>
      <c r="BF1029" s="38" t="s">
        <v>5993</v>
      </c>
      <c r="BG1029" s="7">
        <v>0.5</v>
      </c>
      <c r="BH1029" s="45">
        <v>119.5049233154067</v>
      </c>
      <c r="BI1029" s="215" t="s">
        <v>8495</v>
      </c>
      <c r="BJ1029" s="215" t="s">
        <v>8554</v>
      </c>
      <c r="BK1029" s="7">
        <v>1.6</v>
      </c>
      <c r="BL1029" s="25">
        <v>1.9417475728155338E-2</v>
      </c>
      <c r="BM1029" s="20">
        <v>0.67943750000000003</v>
      </c>
      <c r="BN1029" s="20">
        <v>0.69250000000000012</v>
      </c>
      <c r="BO1029" s="20">
        <v>0.66874999999999996</v>
      </c>
      <c r="BP1029" s="46">
        <v>57.692307692307693</v>
      </c>
      <c r="BQ1029" s="215" t="s">
        <v>8540</v>
      </c>
      <c r="BR1029" s="79">
        <v>-0.77600000000000002</v>
      </c>
      <c r="BS1029" s="9">
        <v>0</v>
      </c>
      <c r="BT1029" s="9">
        <v>6.9663894786926583E-3</v>
      </c>
      <c r="BU1029" s="47" t="s">
        <v>5993</v>
      </c>
      <c r="BV1029" s="47" t="s">
        <v>5993</v>
      </c>
      <c r="BW1029" s="14" t="s">
        <v>5474</v>
      </c>
      <c r="BX1029" s="83">
        <v>-0.72</v>
      </c>
      <c r="BY1029" s="82">
        <v>1.96</v>
      </c>
      <c r="BZ1029" s="46">
        <v>53.571428571428569</v>
      </c>
      <c r="CA1029" s="48" t="s">
        <v>8475</v>
      </c>
      <c r="CB1029" s="45">
        <v>20265</v>
      </c>
      <c r="CC1029" s="45">
        <v>2520</v>
      </c>
      <c r="CD1029" s="45">
        <v>0</v>
      </c>
      <c r="CE1029" s="45">
        <v>0</v>
      </c>
      <c r="CF1029" s="14" t="e">
        <v>#N/A</v>
      </c>
      <c r="CG1029" s="7" t="s">
        <v>8477</v>
      </c>
      <c r="CH1029" s="215" t="s">
        <v>8498</v>
      </c>
      <c r="CI1029" s="215" t="s">
        <v>8478</v>
      </c>
      <c r="CJ1029" s="215" t="s">
        <v>8479</v>
      </c>
      <c r="CK1029" s="43" t="s">
        <v>5474</v>
      </c>
      <c r="CL1029" s="43" t="s">
        <v>5474</v>
      </c>
      <c r="CM1029" s="43" t="s">
        <v>5474</v>
      </c>
      <c r="CN1029" s="145">
        <v>2520</v>
      </c>
      <c r="CO1029" s="145">
        <v>20265</v>
      </c>
      <c r="CP1029" s="148">
        <v>12548.016948117704</v>
      </c>
      <c r="CQ1029" s="189" t="s">
        <v>5474</v>
      </c>
      <c r="CR1029" s="189" t="s">
        <v>5474</v>
      </c>
      <c r="CS1029" s="99" t="s">
        <v>5474</v>
      </c>
      <c r="CT1029" s="167" t="s">
        <v>5474</v>
      </c>
      <c r="CU1029" s="43" t="s">
        <v>5474</v>
      </c>
      <c r="CV1029" s="43" t="s">
        <v>5474</v>
      </c>
      <c r="CW1029" s="43" t="s">
        <v>5474</v>
      </c>
      <c r="CX1029" s="43" t="s">
        <v>5474</v>
      </c>
      <c r="CY1029" s="43" t="s">
        <v>5474</v>
      </c>
      <c r="CZ1029" s="43" t="s">
        <v>5474</v>
      </c>
      <c r="DA1029" s="42" t="s">
        <v>5474</v>
      </c>
      <c r="DB1029" s="42" t="s">
        <v>5474</v>
      </c>
      <c r="DC1029" s="42" t="s">
        <v>5474</v>
      </c>
      <c r="DD1029" s="42" t="s">
        <v>5474</v>
      </c>
      <c r="DE1029" s="42" t="s">
        <v>5474</v>
      </c>
      <c r="DF1029" s="42" t="s">
        <v>5474</v>
      </c>
      <c r="DG1029" s="42" t="s">
        <v>5474</v>
      </c>
      <c r="DH1029" s="42" t="s">
        <v>5474</v>
      </c>
    </row>
    <row r="1030" spans="1:112">
      <c r="A1030" s="22">
        <v>3018</v>
      </c>
      <c r="B1030" s="7" t="s">
        <v>591</v>
      </c>
      <c r="C1030" s="21">
        <v>-0.37309999999999999</v>
      </c>
      <c r="D1030" s="21">
        <v>0.22259999999999999</v>
      </c>
      <c r="E1030" s="21">
        <v>-0.43030000000000002</v>
      </c>
      <c r="F1030" s="21">
        <v>-0.11799999999999999</v>
      </c>
      <c r="G1030" s="21">
        <v>0.19639999999999999</v>
      </c>
      <c r="H1030" s="21">
        <v>0.96970000000000001</v>
      </c>
      <c r="I1030" s="21">
        <v>-2</v>
      </c>
      <c r="J1030" s="21">
        <v>-18</v>
      </c>
      <c r="K1030" s="21">
        <v>2.9899999999999999E-2</v>
      </c>
      <c r="L1030" s="21">
        <v>4.0000000000000001E-3</v>
      </c>
      <c r="M1030" s="21">
        <v>0.14860000000000001</v>
      </c>
      <c r="N1030" s="21">
        <v>5.62E-2</v>
      </c>
      <c r="O1030" s="21">
        <v>4.3200000000000002E-2</v>
      </c>
      <c r="P1030" s="21">
        <v>0.2107</v>
      </c>
      <c r="Q1030" s="21">
        <v>2.9600000000000001E-2</v>
      </c>
      <c r="R1030" s="21">
        <v>1.7100000000000001E-2</v>
      </c>
      <c r="S1030" s="21">
        <v>-0.1132</v>
      </c>
      <c r="T1030" s="21">
        <v>-4.24E-2</v>
      </c>
      <c r="U1030" s="10">
        <v>-0.34</v>
      </c>
      <c r="V1030" s="10">
        <v>-1.1599999999999999</v>
      </c>
      <c r="W1030" s="7">
        <v>0.19639999999999999</v>
      </c>
      <c r="X1030" s="20">
        <v>0.88109999999999999</v>
      </c>
      <c r="Y1030" s="75"/>
      <c r="Z1030" s="7"/>
      <c r="AA1030" s="7"/>
      <c r="AB1030" s="51">
        <v>18</v>
      </c>
      <c r="AC1030" s="51">
        <v>2</v>
      </c>
      <c r="AD1030" s="51"/>
      <c r="AE1030" s="51"/>
      <c r="AF1030" s="51"/>
      <c r="AG1030" s="51"/>
      <c r="AH1030" s="20">
        <v>0</v>
      </c>
      <c r="AI1030" s="7" t="s">
        <v>8467</v>
      </c>
      <c r="AJ1030" s="67" t="s">
        <v>8494</v>
      </c>
      <c r="AK1030" s="44">
        <v>-0.83333333333333337</v>
      </c>
      <c r="AL1030" s="44">
        <v>-0.66666666666666663</v>
      </c>
      <c r="AM1030" s="44">
        <v>-0.66666666666666274</v>
      </c>
      <c r="AN1030" s="25">
        <v>0.56962025316455689</v>
      </c>
      <c r="AO1030" s="25">
        <v>7.5949367088607653E-2</v>
      </c>
      <c r="AP1030" s="215">
        <v>15.8</v>
      </c>
      <c r="AQ1030" s="215" t="s">
        <v>8552</v>
      </c>
      <c r="AR1030" s="44">
        <v>9.5846645367412102E-3</v>
      </c>
      <c r="AS1030" s="171" t="s">
        <v>6935</v>
      </c>
      <c r="AT1030" s="171" t="s">
        <v>7281</v>
      </c>
      <c r="AU1030" s="171" t="s">
        <v>6967</v>
      </c>
      <c r="AV1030" s="7" t="s">
        <v>8470</v>
      </c>
      <c r="AW1030" s="14" t="s">
        <v>7729</v>
      </c>
      <c r="AX1030" s="49" t="s">
        <v>5981</v>
      </c>
      <c r="AY1030" s="38" t="s">
        <v>6007</v>
      </c>
      <c r="AZ1030" s="14" t="s">
        <v>6545</v>
      </c>
      <c r="BA1030" s="49" t="s">
        <v>5967</v>
      </c>
      <c r="BB1030" s="38" t="s">
        <v>5971</v>
      </c>
      <c r="BC1030" s="7">
        <v>0.4</v>
      </c>
      <c r="BD1030" s="14" t="s">
        <v>6036</v>
      </c>
      <c r="BE1030" s="49" t="s">
        <v>5960</v>
      </c>
      <c r="BF1030" s="38" t="s">
        <v>5971</v>
      </c>
      <c r="BG1030" s="7">
        <v>0.4</v>
      </c>
      <c r="BH1030" s="45">
        <v>144.02216853940939</v>
      </c>
      <c r="BI1030" s="215" t="s">
        <v>8495</v>
      </c>
      <c r="BJ1030" s="215" t="s">
        <v>8554</v>
      </c>
      <c r="BK1030" s="7">
        <v>4.3</v>
      </c>
      <c r="BL1030" s="25">
        <v>6.3694267515924472E-3</v>
      </c>
      <c r="BM1030" s="20">
        <v>0.48393750000000002</v>
      </c>
      <c r="BN1030" s="20">
        <v>0.42000000000000004</v>
      </c>
      <c r="BO1030" s="20">
        <v>0.53625</v>
      </c>
      <c r="BP1030" s="46" t="s">
        <v>8473</v>
      </c>
      <c r="BQ1030" s="215" t="s">
        <v>8473</v>
      </c>
      <c r="BR1030" s="79" t="s">
        <v>8473</v>
      </c>
      <c r="BS1030" s="9">
        <v>6.5421084126215945E-3</v>
      </c>
      <c r="BT1030" s="9">
        <v>0</v>
      </c>
      <c r="BU1030" s="47" t="s">
        <v>5993</v>
      </c>
      <c r="BV1030" s="47" t="s">
        <v>5993</v>
      </c>
      <c r="BW1030" s="14" t="s">
        <v>5474</v>
      </c>
      <c r="BX1030" s="83" t="s">
        <v>8473</v>
      </c>
      <c r="BY1030" s="82" t="s">
        <v>8473</v>
      </c>
      <c r="BZ1030" s="46" t="s">
        <v>8473</v>
      </c>
      <c r="CA1030" s="48" t="s">
        <v>8475</v>
      </c>
      <c r="CB1030" s="45">
        <v>284.40000000000003</v>
      </c>
      <c r="CC1030" s="45">
        <v>31.6</v>
      </c>
      <c r="CD1030" s="45">
        <v>0</v>
      </c>
      <c r="CE1030" s="45">
        <v>0</v>
      </c>
      <c r="CF1030" s="14" t="s">
        <v>9525</v>
      </c>
      <c r="CG1030" s="7" t="s">
        <v>8556</v>
      </c>
      <c r="CH1030" s="215" t="s">
        <v>8478</v>
      </c>
      <c r="CI1030" s="215" t="s">
        <v>8498</v>
      </c>
      <c r="CJ1030" s="215" t="s">
        <v>8479</v>
      </c>
      <c r="CK1030" s="43" t="s">
        <v>6965</v>
      </c>
      <c r="CL1030" s="43" t="s">
        <v>8480</v>
      </c>
      <c r="CM1030" s="43" t="s">
        <v>5474</v>
      </c>
      <c r="CN1030" s="145">
        <v>31.6</v>
      </c>
      <c r="CO1030" s="145">
        <v>284.40000000000003</v>
      </c>
      <c r="CP1030" s="148">
        <v>2275.5502629226685</v>
      </c>
      <c r="CQ1030" s="189" t="s">
        <v>5474</v>
      </c>
      <c r="CR1030" s="189" t="s">
        <v>5474</v>
      </c>
      <c r="CS1030" s="99" t="s">
        <v>5474</v>
      </c>
      <c r="CT1030" s="167" t="s">
        <v>5474</v>
      </c>
      <c r="CU1030" s="43" t="s">
        <v>5474</v>
      </c>
      <c r="CV1030" s="43" t="s">
        <v>5474</v>
      </c>
      <c r="CW1030" s="43" t="s">
        <v>5474</v>
      </c>
      <c r="CX1030" s="43" t="s">
        <v>5474</v>
      </c>
      <c r="CY1030" s="43" t="s">
        <v>5474</v>
      </c>
      <c r="CZ1030" s="43" t="s">
        <v>5474</v>
      </c>
      <c r="DA1030" s="42" t="s">
        <v>5474</v>
      </c>
      <c r="DB1030" s="42" t="s">
        <v>5474</v>
      </c>
      <c r="DC1030" s="42" t="s">
        <v>5474</v>
      </c>
      <c r="DD1030" s="42" t="s">
        <v>5474</v>
      </c>
      <c r="DE1030" s="42" t="s">
        <v>5474</v>
      </c>
      <c r="DF1030" s="42" t="s">
        <v>5474</v>
      </c>
      <c r="DG1030" s="42" t="s">
        <v>5474</v>
      </c>
      <c r="DH1030" s="42" t="s">
        <v>5474</v>
      </c>
    </row>
    <row r="1031" spans="1:112">
      <c r="A1031" s="22">
        <v>8930</v>
      </c>
      <c r="B1031" s="7" t="s">
        <v>1563</v>
      </c>
      <c r="C1031" s="21">
        <v>4.0800000000000003E-2</v>
      </c>
      <c r="D1031" s="21">
        <v>0.27460000000000001</v>
      </c>
      <c r="E1031" s="21">
        <v>8.1500000000000003E-2</v>
      </c>
      <c r="F1031" s="21">
        <v>0.31869999999999998</v>
      </c>
      <c r="G1031" s="21">
        <v>0.35420000000000001</v>
      </c>
      <c r="H1031" s="21">
        <v>-0.37040000000000001</v>
      </c>
      <c r="I1031" s="21">
        <v>1.8332999999999999</v>
      </c>
      <c r="J1031" s="21">
        <v>12</v>
      </c>
      <c r="K1031" s="21">
        <v>5.4999999999999997E-3</v>
      </c>
      <c r="L1031" s="21">
        <v>2.0500000000000001E-2</v>
      </c>
      <c r="M1031" s="21">
        <v>2.46E-2</v>
      </c>
      <c r="N1031" s="21">
        <v>-2.0000000000000001E-4</v>
      </c>
      <c r="O1031" s="21">
        <v>2.92E-2</v>
      </c>
      <c r="P1031" s="21">
        <v>3.2000000000000001E-2</v>
      </c>
      <c r="Q1031" s="21">
        <v>1.06E-2</v>
      </c>
      <c r="R1031" s="21">
        <v>6.3E-3</v>
      </c>
      <c r="S1031" s="21">
        <v>7.4499999999999997E-2</v>
      </c>
      <c r="T1031" s="21">
        <v>3.3599999999999998E-2</v>
      </c>
      <c r="U1031" s="10">
        <v>0.44</v>
      </c>
      <c r="V1031" s="10">
        <v>0.79</v>
      </c>
      <c r="W1031" s="7">
        <v>0.98199999999999998</v>
      </c>
      <c r="X1031" s="20">
        <v>0.85170000000000001</v>
      </c>
      <c r="Y1031" s="75">
        <v>2020</v>
      </c>
      <c r="Z1031" s="7">
        <v>0.5</v>
      </c>
      <c r="AA1031" s="7">
        <v>0</v>
      </c>
      <c r="AB1031" s="51">
        <v>422</v>
      </c>
      <c r="AC1031" s="51">
        <v>76</v>
      </c>
      <c r="AD1031" s="51"/>
      <c r="AE1031" s="51"/>
      <c r="AF1031" s="51">
        <v>-1</v>
      </c>
      <c r="AG1031" s="51"/>
      <c r="AH1031" s="20">
        <v>4.0000000000000002E-4</v>
      </c>
      <c r="AI1031" s="7" t="s">
        <v>8481</v>
      </c>
      <c r="AJ1031" s="67" t="s">
        <v>8494</v>
      </c>
      <c r="AK1031" s="44">
        <v>-0.58008658008658009</v>
      </c>
      <c r="AL1031" s="44">
        <v>-0.63636363636363613</v>
      </c>
      <c r="AM1031" s="44">
        <v>-0.60000000000000142</v>
      </c>
      <c r="AN1031" s="25">
        <v>0.7264150943396227</v>
      </c>
      <c r="AO1031" s="25">
        <v>0.17295597484276717</v>
      </c>
      <c r="AP1031" s="215">
        <v>15.9</v>
      </c>
      <c r="AQ1031" s="215" t="s">
        <v>8552</v>
      </c>
      <c r="AR1031" s="44">
        <v>9.5238095238095195E-3</v>
      </c>
      <c r="AS1031" s="171" t="s">
        <v>6935</v>
      </c>
      <c r="AT1031" s="171" t="s">
        <v>7179</v>
      </c>
      <c r="AU1031" s="171" t="s">
        <v>7111</v>
      </c>
      <c r="AV1031" s="7" t="s">
        <v>8470</v>
      </c>
      <c r="AW1031" s="14" t="s">
        <v>6548</v>
      </c>
      <c r="AX1031" s="49" t="s">
        <v>6009</v>
      </c>
      <c r="AY1031" s="38" t="s">
        <v>5971</v>
      </c>
      <c r="AZ1031" s="14" t="s">
        <v>6038</v>
      </c>
      <c r="BA1031" s="49" t="s">
        <v>5967</v>
      </c>
      <c r="BB1031" s="38" t="s">
        <v>6007</v>
      </c>
      <c r="BC1031" s="7">
        <v>0.3</v>
      </c>
      <c r="BD1031" s="14" t="s">
        <v>6001</v>
      </c>
      <c r="BE1031" s="49" t="s">
        <v>5960</v>
      </c>
      <c r="BF1031" s="38" t="s">
        <v>5961</v>
      </c>
      <c r="BG1031" s="7">
        <v>0.1</v>
      </c>
      <c r="BH1031" s="45">
        <v>185.16291630474731</v>
      </c>
      <c r="BI1031" s="215" t="s">
        <v>8471</v>
      </c>
      <c r="BJ1031" s="215" t="s">
        <v>8554</v>
      </c>
      <c r="BK1031" s="7">
        <v>1</v>
      </c>
      <c r="BL1031" s="25">
        <v>6.3291139240506103E-3</v>
      </c>
      <c r="BM1031" s="20">
        <v>0.67625000000000002</v>
      </c>
      <c r="BN1031" s="20">
        <v>0.71750000000000003</v>
      </c>
      <c r="BO1031" s="20">
        <v>0.64249999999999996</v>
      </c>
      <c r="BP1031" s="46">
        <v>20.126582278481013</v>
      </c>
      <c r="BQ1031" s="215" t="s">
        <v>8483</v>
      </c>
      <c r="BR1031" s="79">
        <v>-0.25007547169811312</v>
      </c>
      <c r="BS1031" s="9">
        <v>5.5585829188555147E-2</v>
      </c>
      <c r="BT1031" s="9">
        <v>2.5447671999307309E-2</v>
      </c>
      <c r="BU1031" s="47" t="s">
        <v>5993</v>
      </c>
      <c r="BV1031" s="47">
        <v>44286</v>
      </c>
      <c r="BW1031" s="14" t="s">
        <v>5474</v>
      </c>
      <c r="BX1031" s="83">
        <v>-0.10009056603773588</v>
      </c>
      <c r="BY1031" s="82">
        <v>0.84000000000000008</v>
      </c>
      <c r="BZ1031" s="46">
        <v>18.928571428571427</v>
      </c>
      <c r="CA1031" s="48" t="s">
        <v>8475</v>
      </c>
      <c r="CB1031" s="45">
        <v>6709.8</v>
      </c>
      <c r="CC1031" s="45">
        <v>1208.4000000000001</v>
      </c>
      <c r="CD1031" s="45">
        <v>0</v>
      </c>
      <c r="CE1031" s="45">
        <v>0</v>
      </c>
      <c r="CF1031" s="14" t="s">
        <v>9526</v>
      </c>
      <c r="CG1031" s="7" t="s">
        <v>8556</v>
      </c>
      <c r="CH1031" s="215" t="s">
        <v>8498</v>
      </c>
      <c r="CI1031" s="215" t="s">
        <v>8478</v>
      </c>
      <c r="CJ1031" s="215" t="s">
        <v>8479</v>
      </c>
      <c r="CK1031" s="43" t="s">
        <v>5474</v>
      </c>
      <c r="CL1031" s="43" t="s">
        <v>5474</v>
      </c>
      <c r="CM1031" s="43" t="s">
        <v>5474</v>
      </c>
      <c r="CN1031" s="145">
        <v>1208.4000000000001</v>
      </c>
      <c r="CO1031" s="145">
        <v>6709.8</v>
      </c>
      <c r="CP1031" s="148">
        <v>2944.0903692454822</v>
      </c>
      <c r="CQ1031" s="189" t="s">
        <v>5474</v>
      </c>
      <c r="CR1031" s="189" t="s">
        <v>5474</v>
      </c>
      <c r="CS1031" s="99" t="s">
        <v>5474</v>
      </c>
      <c r="CT1031" s="167" t="s">
        <v>5474</v>
      </c>
      <c r="CU1031" s="43" t="s">
        <v>5474</v>
      </c>
      <c r="CV1031" s="43" t="s">
        <v>5474</v>
      </c>
      <c r="CW1031" s="43" t="s">
        <v>5474</v>
      </c>
      <c r="CX1031" s="43" t="s">
        <v>5474</v>
      </c>
      <c r="CY1031" s="43" t="s">
        <v>5474</v>
      </c>
      <c r="CZ1031" s="43" t="s">
        <v>5474</v>
      </c>
      <c r="DA1031" s="42" t="s">
        <v>5474</v>
      </c>
      <c r="DB1031" s="42" t="s">
        <v>5474</v>
      </c>
      <c r="DC1031" s="42" t="s">
        <v>5474</v>
      </c>
      <c r="DD1031" s="42" t="s">
        <v>5474</v>
      </c>
      <c r="DE1031" s="42" t="s">
        <v>5474</v>
      </c>
      <c r="DF1031" s="42" t="s">
        <v>5474</v>
      </c>
      <c r="DG1031" s="42" t="s">
        <v>5474</v>
      </c>
      <c r="DH1031" s="42" t="s">
        <v>5474</v>
      </c>
    </row>
    <row r="1032" spans="1:112">
      <c r="A1032" s="22">
        <v>3014</v>
      </c>
      <c r="B1032" s="7" t="s">
        <v>587</v>
      </c>
      <c r="C1032" s="21">
        <v>0.1285</v>
      </c>
      <c r="D1032" s="21">
        <v>0.53</v>
      </c>
      <c r="E1032" s="21">
        <v>0.15690000000000001</v>
      </c>
      <c r="F1032" s="21">
        <v>0.45129999999999998</v>
      </c>
      <c r="G1032" s="21">
        <v>0.64880000000000004</v>
      </c>
      <c r="H1032" s="21">
        <v>0.24030000000000001</v>
      </c>
      <c r="I1032" s="21">
        <v>0.96599999999999997</v>
      </c>
      <c r="J1032" s="21">
        <v>1.3097000000000001</v>
      </c>
      <c r="K1032" s="21">
        <v>3.3700000000000001E-2</v>
      </c>
      <c r="L1032" s="21">
        <v>2.2700000000000001E-2</v>
      </c>
      <c r="M1032" s="21">
        <v>-4.1000000000000003E-3</v>
      </c>
      <c r="N1032" s="21">
        <v>4.19E-2</v>
      </c>
      <c r="O1032" s="21">
        <v>7.0300000000000001E-2</v>
      </c>
      <c r="P1032" s="21">
        <v>6.3200000000000006E-2</v>
      </c>
      <c r="Q1032" s="21">
        <v>3.1199999999999999E-2</v>
      </c>
      <c r="R1032" s="21">
        <v>2.3099999999999999E-2</v>
      </c>
      <c r="S1032" s="21">
        <v>0.13439999999999999</v>
      </c>
      <c r="T1032" s="21">
        <v>0.1041</v>
      </c>
      <c r="U1032" s="10">
        <v>5.22</v>
      </c>
      <c r="V1032" s="10">
        <v>8.7899999999999991</v>
      </c>
      <c r="W1032" s="7">
        <v>3.4872000000000001</v>
      </c>
      <c r="X1032" s="20">
        <v>0.97</v>
      </c>
      <c r="Y1032" s="75">
        <v>2020</v>
      </c>
      <c r="Z1032" s="7">
        <v>6</v>
      </c>
      <c r="AA1032" s="7">
        <v>0</v>
      </c>
      <c r="AB1032" s="51">
        <v>-226</v>
      </c>
      <c r="AC1032" s="51">
        <v>-456</v>
      </c>
      <c r="AD1032" s="51">
        <v>30</v>
      </c>
      <c r="AE1032" s="51">
        <v>1</v>
      </c>
      <c r="AF1032" s="51">
        <v>-136</v>
      </c>
      <c r="AG1032" s="51">
        <v>-87</v>
      </c>
      <c r="AH1032" s="20">
        <v>0</v>
      </c>
      <c r="AI1032" s="7" t="s">
        <v>8487</v>
      </c>
      <c r="AJ1032" s="67" t="s">
        <v>8494</v>
      </c>
      <c r="AK1032" s="44">
        <v>0.7074122236671001</v>
      </c>
      <c r="AL1032" s="44">
        <v>-0.69230769230769229</v>
      </c>
      <c r="AM1032" s="44">
        <v>0.75</v>
      </c>
      <c r="AN1032" s="25">
        <v>0.63553719008264464</v>
      </c>
      <c r="AO1032" s="25">
        <v>0.26859504132231404</v>
      </c>
      <c r="AP1032" s="215">
        <v>121</v>
      </c>
      <c r="AQ1032" s="215" t="s">
        <v>8552</v>
      </c>
      <c r="AR1032" s="44">
        <v>8.3333333333333297E-3</v>
      </c>
      <c r="AS1032" s="171" t="s">
        <v>6935</v>
      </c>
      <c r="AT1032" s="171" t="s">
        <v>6902</v>
      </c>
      <c r="AU1032" s="171" t="s">
        <v>7171</v>
      </c>
      <c r="AV1032" s="7" t="s">
        <v>5474</v>
      </c>
      <c r="AW1032" s="14" t="s">
        <v>6083</v>
      </c>
      <c r="AX1032" s="49" t="s">
        <v>6009</v>
      </c>
      <c r="AY1032" s="38" t="s">
        <v>5971</v>
      </c>
      <c r="AZ1032" s="14" t="s">
        <v>6085</v>
      </c>
      <c r="BA1032" s="49" t="s">
        <v>5967</v>
      </c>
      <c r="BB1032" s="38" t="s">
        <v>5971</v>
      </c>
      <c r="BC1032" s="7">
        <v>0.4</v>
      </c>
      <c r="BD1032" s="14" t="s">
        <v>6266</v>
      </c>
      <c r="BE1032" s="49" t="s">
        <v>5967</v>
      </c>
      <c r="BF1032" s="38" t="s">
        <v>5989</v>
      </c>
      <c r="BG1032" s="7">
        <v>0.8</v>
      </c>
      <c r="BH1032" s="45">
        <v>3540.7093460203687</v>
      </c>
      <c r="BI1032" s="215" t="s">
        <v>8518</v>
      </c>
      <c r="BJ1032" s="215" t="s">
        <v>8520</v>
      </c>
      <c r="BK1032" s="7">
        <v>1.3</v>
      </c>
      <c r="BL1032" s="25">
        <v>1.2552301255230125E-2</v>
      </c>
      <c r="BM1032" s="20">
        <v>0.7265625</v>
      </c>
      <c r="BN1032" s="20">
        <v>0.78500000000000003</v>
      </c>
      <c r="BO1032" s="20">
        <v>0.67874999999999985</v>
      </c>
      <c r="BP1032" s="46">
        <v>13.765642775881686</v>
      </c>
      <c r="BQ1032" s="215" t="s">
        <v>8585</v>
      </c>
      <c r="BR1032" s="79">
        <v>0.33876033057851224</v>
      </c>
      <c r="BS1032" s="9">
        <v>2.2836242691001596E-2</v>
      </c>
      <c r="BT1032" s="9">
        <v>4.3482404791474139E-2</v>
      </c>
      <c r="BU1032" s="47" t="s">
        <v>5993</v>
      </c>
      <c r="BV1032" s="47" t="s">
        <v>5993</v>
      </c>
      <c r="BW1032" s="14" t="s">
        <v>8514</v>
      </c>
      <c r="BX1032" s="83">
        <v>0.60651239669421442</v>
      </c>
      <c r="BY1032" s="82">
        <v>10.02</v>
      </c>
      <c r="BZ1032" s="46">
        <v>12.075848303393213</v>
      </c>
      <c r="CA1032" s="48" t="s">
        <v>8526</v>
      </c>
      <c r="CB1032" s="45">
        <v>-27346</v>
      </c>
      <c r="CC1032" s="45">
        <v>-55176</v>
      </c>
      <c r="CD1032" s="45">
        <v>3630</v>
      </c>
      <c r="CE1032" s="45">
        <v>121</v>
      </c>
      <c r="CF1032" s="14" t="s">
        <v>9527</v>
      </c>
      <c r="CG1032" s="7" t="s">
        <v>8477</v>
      </c>
      <c r="CH1032" s="215" t="s">
        <v>8478</v>
      </c>
      <c r="CI1032" s="215" t="s">
        <v>8546</v>
      </c>
      <c r="CJ1032" s="215" t="s">
        <v>8479</v>
      </c>
      <c r="CK1032" s="43" t="s">
        <v>5474</v>
      </c>
      <c r="CL1032" s="43" t="s">
        <v>5474</v>
      </c>
      <c r="CM1032" s="43" t="s">
        <v>5474</v>
      </c>
      <c r="CN1032" s="145">
        <v>-55055</v>
      </c>
      <c r="CO1032" s="145">
        <v>-23716</v>
      </c>
      <c r="CP1032" s="148">
        <v>428425.8308684646</v>
      </c>
      <c r="CQ1032" s="189" t="s">
        <v>5474</v>
      </c>
      <c r="CR1032" s="189" t="s">
        <v>5474</v>
      </c>
      <c r="CS1032" s="99" t="s">
        <v>5474</v>
      </c>
      <c r="CT1032" s="167" t="s">
        <v>5474</v>
      </c>
      <c r="CU1032" s="43" t="s">
        <v>5474</v>
      </c>
      <c r="CV1032" s="43" t="s">
        <v>5474</v>
      </c>
      <c r="CW1032" s="43" t="s">
        <v>5474</v>
      </c>
      <c r="CX1032" s="43" t="s">
        <v>5474</v>
      </c>
      <c r="CY1032" s="43" t="s">
        <v>5474</v>
      </c>
      <c r="CZ1032" s="43" t="s">
        <v>5474</v>
      </c>
      <c r="DA1032" s="42" t="s">
        <v>5474</v>
      </c>
      <c r="DB1032" s="42" t="s">
        <v>5474</v>
      </c>
      <c r="DC1032" s="42" t="s">
        <v>5474</v>
      </c>
      <c r="DD1032" s="42" t="s">
        <v>5474</v>
      </c>
      <c r="DE1032" s="42" t="s">
        <v>5474</v>
      </c>
      <c r="DF1032" s="42" t="s">
        <v>5474</v>
      </c>
      <c r="DG1032" s="42" t="s">
        <v>5474</v>
      </c>
      <c r="DH1032" s="42" t="s">
        <v>5474</v>
      </c>
    </row>
    <row r="1033" spans="1:112">
      <c r="A1033" s="22">
        <v>2357</v>
      </c>
      <c r="B1033" s="7" t="s">
        <v>346</v>
      </c>
      <c r="C1033" s="21">
        <v>-0.21629999999999999</v>
      </c>
      <c r="D1033" s="21">
        <v>1.1599999999999999E-2</v>
      </c>
      <c r="E1033" s="21">
        <v>-0.11990000000000001</v>
      </c>
      <c r="F1033" s="21">
        <v>-0.1154</v>
      </c>
      <c r="G1033" s="21">
        <v>0.40720000000000001</v>
      </c>
      <c r="H1033" s="21">
        <v>0.16159999999999999</v>
      </c>
      <c r="I1033" s="21">
        <v>1.1413</v>
      </c>
      <c r="J1033" s="21">
        <v>2.4119999999999999</v>
      </c>
      <c r="K1033" s="21">
        <v>-5.4000000000000003E-3</v>
      </c>
      <c r="L1033" s="21">
        <v>4.3999999999999997E-2</v>
      </c>
      <c r="M1033" s="21">
        <v>3.2500000000000001E-2</v>
      </c>
      <c r="N1033" s="21">
        <v>5.8999999999999999E-3</v>
      </c>
      <c r="O1033" s="21">
        <v>0.05</v>
      </c>
      <c r="P1033" s="21">
        <v>3.95E-2</v>
      </c>
      <c r="Q1033" s="21">
        <v>3.0599999999999999E-2</v>
      </c>
      <c r="R1033" s="21">
        <v>1.4200000000000001E-2</v>
      </c>
      <c r="S1033" s="21">
        <v>8.9300000000000004E-2</v>
      </c>
      <c r="T1033" s="21">
        <v>5.33E-2</v>
      </c>
      <c r="U1033" s="10">
        <v>28.49</v>
      </c>
      <c r="V1033" s="10">
        <v>55.9</v>
      </c>
      <c r="W1033" s="7">
        <v>17.399999999999999</v>
      </c>
      <c r="X1033" s="20">
        <v>0.79159999999999997</v>
      </c>
      <c r="Y1033" s="75">
        <v>2020</v>
      </c>
      <c r="Z1033" s="7">
        <v>26</v>
      </c>
      <c r="AA1033" s="7">
        <v>0</v>
      </c>
      <c r="AB1033" s="51">
        <v>9</v>
      </c>
      <c r="AC1033" s="51">
        <v>-45</v>
      </c>
      <c r="AD1033" s="51">
        <v>124</v>
      </c>
      <c r="AE1033" s="51">
        <v>3</v>
      </c>
      <c r="AF1033" s="51">
        <v>110</v>
      </c>
      <c r="AG1033" s="51">
        <v>60</v>
      </c>
      <c r="AH1033" s="20">
        <v>6.9400000000000003E-2</v>
      </c>
      <c r="AI1033" s="7" t="s">
        <v>8481</v>
      </c>
      <c r="AJ1033" s="67" t="s">
        <v>8494</v>
      </c>
      <c r="AK1033" s="44">
        <v>-0.57552083333333337</v>
      </c>
      <c r="AL1033" s="44">
        <v>-0.79</v>
      </c>
      <c r="AM1033" s="44">
        <v>0.6</v>
      </c>
      <c r="AN1033" s="25">
        <v>0.60472440944881889</v>
      </c>
      <c r="AO1033" s="25">
        <v>0.15748031496062992</v>
      </c>
      <c r="AP1033" s="215">
        <v>317.5</v>
      </c>
      <c r="AQ1033" s="215" t="s">
        <v>8552</v>
      </c>
      <c r="AR1033" s="44">
        <v>7.9365079365079309E-3</v>
      </c>
      <c r="AS1033" s="171" t="s">
        <v>6935</v>
      </c>
      <c r="AT1033" s="171" t="s">
        <v>7495</v>
      </c>
      <c r="AU1033" s="171" t="s">
        <v>6907</v>
      </c>
      <c r="AV1033" s="7" t="s">
        <v>8470</v>
      </c>
      <c r="AW1033" s="14" t="s">
        <v>6330</v>
      </c>
      <c r="AX1033" s="49" t="s">
        <v>6009</v>
      </c>
      <c r="AY1033" s="38" t="s">
        <v>5971</v>
      </c>
      <c r="AZ1033" s="14" t="s">
        <v>6584</v>
      </c>
      <c r="BA1033" s="49" t="s">
        <v>6039</v>
      </c>
      <c r="BB1033" s="38" t="s">
        <v>6047</v>
      </c>
      <c r="BC1033" s="7">
        <v>0.3</v>
      </c>
      <c r="BD1033" s="14" t="s">
        <v>6181</v>
      </c>
      <c r="BE1033" s="49" t="s">
        <v>5967</v>
      </c>
      <c r="BF1033" s="38" t="s">
        <v>5961</v>
      </c>
      <c r="BG1033" s="7">
        <v>1</v>
      </c>
      <c r="BH1033" s="45">
        <v>588.96981898223032</v>
      </c>
      <c r="BI1033" s="215" t="s">
        <v>8518</v>
      </c>
      <c r="BJ1033" s="215" t="s">
        <v>8496</v>
      </c>
      <c r="BK1033" s="7">
        <v>0.3</v>
      </c>
      <c r="BL1033" s="25">
        <v>4.7468354430379748E-3</v>
      </c>
      <c r="BM1033" s="20">
        <v>0.60550000000000004</v>
      </c>
      <c r="BN1033" s="20">
        <v>0.51750000000000007</v>
      </c>
      <c r="BO1033" s="20">
        <v>0.67749999999999988</v>
      </c>
      <c r="BP1033" s="46">
        <v>5.6797853309481221</v>
      </c>
      <c r="BQ1033" s="215" t="s">
        <v>8558</v>
      </c>
      <c r="BR1033" s="79">
        <v>1.2684222572178481</v>
      </c>
      <c r="BS1033" s="9">
        <v>4.8668439236764227E-2</v>
      </c>
      <c r="BT1033" s="9">
        <v>7.5597518297487287E-2</v>
      </c>
      <c r="BU1033" s="47">
        <v>44404</v>
      </c>
      <c r="BV1033" s="47">
        <v>44410</v>
      </c>
      <c r="BW1033" s="14" t="s">
        <v>8514</v>
      </c>
      <c r="BX1033" s="83">
        <v>1.7221067086614172</v>
      </c>
      <c r="BY1033" s="82">
        <v>54.59</v>
      </c>
      <c r="BZ1033" s="46">
        <v>5.8160835317823771</v>
      </c>
      <c r="CA1033" s="48" t="s">
        <v>8526</v>
      </c>
      <c r="CB1033" s="45">
        <v>2857.5</v>
      </c>
      <c r="CC1033" s="45">
        <v>-14287.5</v>
      </c>
      <c r="CD1033" s="45">
        <v>39370</v>
      </c>
      <c r="CE1033" s="45">
        <v>952.5</v>
      </c>
      <c r="CF1033" s="14" t="s">
        <v>9528</v>
      </c>
      <c r="CG1033" s="7" t="s">
        <v>8477</v>
      </c>
      <c r="CH1033" s="215" t="s">
        <v>8498</v>
      </c>
      <c r="CI1033" s="215" t="s">
        <v>8479</v>
      </c>
      <c r="CJ1033" s="215" t="s">
        <v>8546</v>
      </c>
      <c r="CK1033" s="43" t="s">
        <v>5474</v>
      </c>
      <c r="CL1033" s="43" t="s">
        <v>5474</v>
      </c>
      <c r="CM1033" s="43" t="s">
        <v>5474</v>
      </c>
      <c r="CN1033" s="145">
        <v>-13335</v>
      </c>
      <c r="CO1033" s="145">
        <v>42227.5</v>
      </c>
      <c r="CP1033" s="148">
        <v>186997.91752685813</v>
      </c>
      <c r="CQ1033" s="189" t="s">
        <v>5474</v>
      </c>
      <c r="CR1033" s="189" t="s">
        <v>5474</v>
      </c>
      <c r="CS1033" s="99" t="s">
        <v>5474</v>
      </c>
      <c r="CT1033" s="167" t="s">
        <v>5474</v>
      </c>
      <c r="CU1033" s="43" t="s">
        <v>5474</v>
      </c>
      <c r="CV1033" s="43" t="s">
        <v>5474</v>
      </c>
      <c r="CW1033" s="43" t="s">
        <v>5474</v>
      </c>
      <c r="CX1033" s="43" t="s">
        <v>5474</v>
      </c>
      <c r="CY1033" s="43" t="s">
        <v>5474</v>
      </c>
      <c r="CZ1033" s="43" t="s">
        <v>5474</v>
      </c>
      <c r="DA1033" s="42" t="s">
        <v>5474</v>
      </c>
      <c r="DB1033" s="42" t="s">
        <v>5474</v>
      </c>
      <c r="DC1033" s="42" t="s">
        <v>5474</v>
      </c>
      <c r="DD1033" s="42" t="s">
        <v>5474</v>
      </c>
      <c r="DE1033" s="42" t="s">
        <v>5474</v>
      </c>
      <c r="DF1033" s="42" t="s">
        <v>5474</v>
      </c>
      <c r="DG1033" s="42" t="s">
        <v>5474</v>
      </c>
      <c r="DH1033" s="42" t="s">
        <v>5476</v>
      </c>
    </row>
    <row r="1034" spans="1:112">
      <c r="A1034" s="22">
        <v>3232</v>
      </c>
      <c r="B1034" s="7" t="s">
        <v>687</v>
      </c>
      <c r="C1034" s="21">
        <v>0.12939999999999999</v>
      </c>
      <c r="D1034" s="21">
        <v>0.50319999999999998</v>
      </c>
      <c r="E1034" s="21">
        <v>7.9000000000000001E-2</v>
      </c>
      <c r="F1034" s="21">
        <v>0.6482</v>
      </c>
      <c r="G1034" s="21">
        <v>0.2034</v>
      </c>
      <c r="H1034" s="21">
        <v>2.4443999999999999</v>
      </c>
      <c r="I1034" s="21">
        <v>2.875</v>
      </c>
      <c r="J1034" s="21">
        <v>0.66669999999999996</v>
      </c>
      <c r="K1034" s="21">
        <v>-1.0800000000000001E-2</v>
      </c>
      <c r="L1034" s="21">
        <v>0.11409999999999999</v>
      </c>
      <c r="M1034" s="21">
        <v>4.0899999999999999E-2</v>
      </c>
      <c r="N1034" s="21">
        <v>3.6299999999999999E-2</v>
      </c>
      <c r="O1034" s="21">
        <v>0.14380000000000001</v>
      </c>
      <c r="P1034" s="21">
        <v>2.75E-2</v>
      </c>
      <c r="Q1034" s="21">
        <v>2.8999999999999998E-3</v>
      </c>
      <c r="R1034" s="21">
        <v>1.1000000000000001E-3</v>
      </c>
      <c r="S1034" s="21">
        <v>3.8E-3</v>
      </c>
      <c r="T1034" s="21">
        <v>1E-3</v>
      </c>
      <c r="U1034" s="10">
        <v>0.4</v>
      </c>
      <c r="V1034" s="10">
        <v>0.52</v>
      </c>
      <c r="W1034" s="7">
        <v>0.18</v>
      </c>
      <c r="X1034" s="20">
        <v>0.58340000000000003</v>
      </c>
      <c r="Y1034" s="75">
        <v>2020</v>
      </c>
      <c r="Z1034" s="7">
        <v>0.3</v>
      </c>
      <c r="AA1034" s="7">
        <v>0</v>
      </c>
      <c r="AB1034" s="51">
        <v>33</v>
      </c>
      <c r="AC1034" s="51">
        <v>-12</v>
      </c>
      <c r="AD1034" s="51"/>
      <c r="AE1034" s="51"/>
      <c r="AF1034" s="51">
        <v>1</v>
      </c>
      <c r="AG1034" s="51"/>
      <c r="AH1034" s="20">
        <v>1E-4</v>
      </c>
      <c r="AI1034" s="7" t="s">
        <v>8481</v>
      </c>
      <c r="AJ1034" s="67" t="s">
        <v>8536</v>
      </c>
      <c r="AK1034" s="44">
        <v>-0.53875968992248058</v>
      </c>
      <c r="AL1034" s="44">
        <v>-0.53333333333333377</v>
      </c>
      <c r="AM1034" s="44">
        <v>0.66666666666666274</v>
      </c>
      <c r="AN1034" s="25">
        <v>0.64499999999999991</v>
      </c>
      <c r="AO1034" s="25">
        <v>0.15</v>
      </c>
      <c r="AP1034" s="215">
        <v>20</v>
      </c>
      <c r="AQ1034" s="215" t="s">
        <v>8552</v>
      </c>
      <c r="AR1034" s="44">
        <v>7.5566750629722903E-3</v>
      </c>
      <c r="AS1034" s="171" t="s">
        <v>6935</v>
      </c>
      <c r="AT1034" s="171" t="s">
        <v>7281</v>
      </c>
      <c r="AU1034" s="171" t="s">
        <v>7806</v>
      </c>
      <c r="AV1034" s="7" t="s">
        <v>8470</v>
      </c>
      <c r="AW1034" s="14" t="s">
        <v>7805</v>
      </c>
      <c r="AX1034" s="49" t="s">
        <v>5981</v>
      </c>
      <c r="AY1034" s="38" t="s">
        <v>5971</v>
      </c>
      <c r="AZ1034" s="14" t="s">
        <v>6350</v>
      </c>
      <c r="BA1034" s="49" t="s">
        <v>5967</v>
      </c>
      <c r="BB1034" s="38" t="s">
        <v>5971</v>
      </c>
      <c r="BC1034" s="7">
        <v>1.2</v>
      </c>
      <c r="BD1034" s="14" t="s">
        <v>6030</v>
      </c>
      <c r="BE1034" s="49" t="s">
        <v>5967</v>
      </c>
      <c r="BF1034" s="38" t="s">
        <v>5971</v>
      </c>
      <c r="BG1034" s="7">
        <v>0.2</v>
      </c>
      <c r="BH1034" s="45">
        <v>108.80129919261962</v>
      </c>
      <c r="BI1034" s="215" t="s">
        <v>8471</v>
      </c>
      <c r="BJ1034" s="215" t="s">
        <v>8554</v>
      </c>
      <c r="BK1034" s="7">
        <v>0.4</v>
      </c>
      <c r="BL1034" s="25">
        <v>1.0101010101010065E-2</v>
      </c>
      <c r="BM1034" s="20">
        <v>0.747</v>
      </c>
      <c r="BN1034" s="20">
        <v>0.78</v>
      </c>
      <c r="BO1034" s="20">
        <v>0.71999999999999986</v>
      </c>
      <c r="BP1034" s="46">
        <v>38.46153846153846</v>
      </c>
      <c r="BQ1034" s="215" t="s">
        <v>8483</v>
      </c>
      <c r="BR1034" s="79">
        <v>-0.6399999999999999</v>
      </c>
      <c r="BS1034" s="9">
        <v>3.1316796739075947E-3</v>
      </c>
      <c r="BT1034" s="9">
        <v>9.0967838146840396E-3</v>
      </c>
      <c r="BU1034" s="47" t="s">
        <v>5993</v>
      </c>
      <c r="BV1034" s="47" t="s">
        <v>5993</v>
      </c>
      <c r="BW1034" s="14" t="s">
        <v>5474</v>
      </c>
      <c r="BX1034" s="83">
        <v>-0.54999999999999993</v>
      </c>
      <c r="BY1034" s="82">
        <v>0.60000000000000009</v>
      </c>
      <c r="BZ1034" s="46">
        <v>33.333333333333329</v>
      </c>
      <c r="CA1034" s="48" t="s">
        <v>8485</v>
      </c>
      <c r="CB1034" s="45">
        <v>660</v>
      </c>
      <c r="CC1034" s="45">
        <v>-240</v>
      </c>
      <c r="CD1034" s="45">
        <v>0</v>
      </c>
      <c r="CE1034" s="45">
        <v>0</v>
      </c>
      <c r="CF1034" s="14" t="s">
        <v>9529</v>
      </c>
      <c r="CG1034" s="7" t="s">
        <v>8477</v>
      </c>
      <c r="CH1034" s="215" t="s">
        <v>8478</v>
      </c>
      <c r="CI1034" s="215" t="s">
        <v>8546</v>
      </c>
      <c r="CJ1034" s="215" t="s">
        <v>8479</v>
      </c>
      <c r="CK1034" s="43" t="s">
        <v>5474</v>
      </c>
      <c r="CL1034" s="43" t="s">
        <v>8480</v>
      </c>
      <c r="CM1034" s="43" t="s">
        <v>6903</v>
      </c>
      <c r="CN1034" s="145">
        <v>-240</v>
      </c>
      <c r="CO1034" s="145">
        <v>660</v>
      </c>
      <c r="CP1034" s="148">
        <v>2176.0259838523925</v>
      </c>
      <c r="CQ1034" s="189" t="s">
        <v>5474</v>
      </c>
      <c r="CR1034" s="189" t="s">
        <v>5474</v>
      </c>
      <c r="CS1034" s="99" t="s">
        <v>5474</v>
      </c>
      <c r="CT1034" s="167" t="s">
        <v>5474</v>
      </c>
      <c r="CU1034" s="43" t="s">
        <v>5474</v>
      </c>
      <c r="CV1034" s="43" t="s">
        <v>5474</v>
      </c>
      <c r="CW1034" s="43" t="s">
        <v>5474</v>
      </c>
      <c r="CX1034" s="43" t="s">
        <v>5474</v>
      </c>
      <c r="CY1034" s="43" t="s">
        <v>5474</v>
      </c>
      <c r="CZ1034" s="43" t="s">
        <v>5474</v>
      </c>
      <c r="DA1034" s="42" t="s">
        <v>5474</v>
      </c>
      <c r="DB1034" s="42" t="s">
        <v>5474</v>
      </c>
      <c r="DC1034" s="42" t="s">
        <v>5474</v>
      </c>
      <c r="DD1034" s="42" t="s">
        <v>5474</v>
      </c>
      <c r="DE1034" s="42" t="s">
        <v>5474</v>
      </c>
      <c r="DF1034" s="42" t="s">
        <v>5474</v>
      </c>
      <c r="DG1034" s="42" t="s">
        <v>5474</v>
      </c>
      <c r="DH1034" s="42" t="s">
        <v>5474</v>
      </c>
    </row>
    <row r="1035" spans="1:112">
      <c r="A1035" s="22">
        <v>3252</v>
      </c>
      <c r="B1035" s="7" t="s">
        <v>690</v>
      </c>
      <c r="C1035" s="21">
        <v>-7.9899999999999999E-2</v>
      </c>
      <c r="D1035" s="21">
        <v>0.4476</v>
      </c>
      <c r="E1035" s="21">
        <v>-0.22600000000000001</v>
      </c>
      <c r="F1035" s="21">
        <v>0.1163</v>
      </c>
      <c r="G1035" s="21">
        <v>0.58030000000000004</v>
      </c>
      <c r="H1035" s="21">
        <v>-0.6</v>
      </c>
      <c r="I1035" s="21">
        <v>1.1578999999999999</v>
      </c>
      <c r="J1035" s="21">
        <v>1.2593000000000001</v>
      </c>
      <c r="K1035" s="21">
        <v>0.10100000000000001</v>
      </c>
      <c r="L1035" s="21">
        <v>0.1239</v>
      </c>
      <c r="M1035" s="21">
        <v>9.7000000000000003E-3</v>
      </c>
      <c r="N1035" s="21">
        <v>-5.1900000000000002E-2</v>
      </c>
      <c r="O1035" s="21">
        <v>0.28620000000000001</v>
      </c>
      <c r="P1035" s="21">
        <v>-9.5999999999999992E-3</v>
      </c>
      <c r="Q1035" s="21">
        <v>3.5999999999999999E-3</v>
      </c>
      <c r="R1035" s="21">
        <v>2.2000000000000001E-3</v>
      </c>
      <c r="S1035" s="21">
        <v>-1.5800000000000002E-2</v>
      </c>
      <c r="T1035" s="21">
        <v>5.0000000000000001E-3</v>
      </c>
      <c r="U1035" s="10">
        <v>0.21</v>
      </c>
      <c r="V1035" s="10">
        <v>-0.81</v>
      </c>
      <c r="W1035" s="7">
        <v>0.1</v>
      </c>
      <c r="X1035" s="20">
        <v>0.15529999999999999</v>
      </c>
      <c r="Y1035" s="75"/>
      <c r="Z1035" s="7"/>
      <c r="AA1035" s="7"/>
      <c r="AB1035" s="51">
        <v>4</v>
      </c>
      <c r="AC1035" s="51">
        <v>1</v>
      </c>
      <c r="AD1035" s="51"/>
      <c r="AE1035" s="51"/>
      <c r="AF1035" s="51"/>
      <c r="AG1035" s="51"/>
      <c r="AH1035" s="20">
        <v>1.6999999999999999E-3</v>
      </c>
      <c r="AI1035" s="7" t="s">
        <v>8467</v>
      </c>
      <c r="AJ1035" s="67" t="s">
        <v>8494</v>
      </c>
      <c r="AK1035" s="44">
        <v>-0.84946236559139765</v>
      </c>
      <c r="AL1035" s="44">
        <v>-0.74545454545454504</v>
      </c>
      <c r="AM1035" s="44">
        <v>0.5</v>
      </c>
      <c r="AN1035" s="25">
        <v>0.29712460063897778</v>
      </c>
      <c r="AO1035" s="25">
        <v>0.1757188498402556</v>
      </c>
      <c r="AP1035" s="215">
        <v>15.65</v>
      </c>
      <c r="AQ1035" s="215" t="s">
        <v>8552</v>
      </c>
      <c r="AR1035" s="44">
        <v>6.4308681672025697E-3</v>
      </c>
      <c r="AS1035" s="171" t="s">
        <v>6935</v>
      </c>
      <c r="AT1035" s="171" t="s">
        <v>7054</v>
      </c>
      <c r="AU1035" s="171" t="s">
        <v>7070</v>
      </c>
      <c r="AV1035" s="7" t="s">
        <v>8470</v>
      </c>
      <c r="AW1035" s="14" t="s">
        <v>7807</v>
      </c>
      <c r="AX1035" s="49" t="s">
        <v>6009</v>
      </c>
      <c r="AY1035" s="38" t="s">
        <v>5971</v>
      </c>
      <c r="AZ1035" s="14" t="s">
        <v>6684</v>
      </c>
      <c r="BA1035" s="49" t="s">
        <v>5967</v>
      </c>
      <c r="BB1035" s="38" t="s">
        <v>6007</v>
      </c>
      <c r="BC1035" s="7">
        <v>0.2</v>
      </c>
      <c r="BD1035" s="14" t="s">
        <v>6118</v>
      </c>
      <c r="BE1035" s="49" t="s">
        <v>5967</v>
      </c>
      <c r="BF1035" s="38" t="s">
        <v>5971</v>
      </c>
      <c r="BG1035" s="7">
        <v>0.8</v>
      </c>
      <c r="BH1035" s="45">
        <v>81.929451842479779</v>
      </c>
      <c r="BI1035" s="215" t="s">
        <v>8495</v>
      </c>
      <c r="BJ1035" s="215" t="s">
        <v>8554</v>
      </c>
      <c r="BK1035" s="7">
        <v>4</v>
      </c>
      <c r="BL1035" s="25">
        <v>6.4308681672025489E-3</v>
      </c>
      <c r="BM1035" s="20">
        <v>0.66975000000000007</v>
      </c>
      <c r="BN1035" s="20">
        <v>0.61749999999999994</v>
      </c>
      <c r="BO1035" s="20">
        <v>0.71250000000000002</v>
      </c>
      <c r="BP1035" s="46" t="s">
        <v>8473</v>
      </c>
      <c r="BQ1035" s="215" t="s">
        <v>8473</v>
      </c>
      <c r="BR1035" s="79" t="s">
        <v>8473</v>
      </c>
      <c r="BS1035" s="9">
        <v>5.3663703119521955E-4</v>
      </c>
      <c r="BT1035" s="9">
        <v>0</v>
      </c>
      <c r="BU1035" s="47" t="s">
        <v>5993</v>
      </c>
      <c r="BV1035" s="47" t="s">
        <v>5993</v>
      </c>
      <c r="BW1035" s="14" t="s">
        <v>5474</v>
      </c>
      <c r="BX1035" s="83" t="s">
        <v>8473</v>
      </c>
      <c r="BY1035" s="82" t="s">
        <v>8473</v>
      </c>
      <c r="BZ1035" s="46" t="s">
        <v>8473</v>
      </c>
      <c r="CA1035" s="48" t="s">
        <v>8475</v>
      </c>
      <c r="CB1035" s="45">
        <v>62.6</v>
      </c>
      <c r="CC1035" s="45">
        <v>15.65</v>
      </c>
      <c r="CD1035" s="45">
        <v>0</v>
      </c>
      <c r="CE1035" s="45">
        <v>0</v>
      </c>
      <c r="CF1035" s="14" t="s">
        <v>9530</v>
      </c>
      <c r="CG1035" s="7" t="s">
        <v>8590</v>
      </c>
      <c r="CH1035" s="215" t="s">
        <v>8478</v>
      </c>
      <c r="CI1035" s="215" t="s">
        <v>8546</v>
      </c>
      <c r="CJ1035" s="215" t="s">
        <v>8479</v>
      </c>
      <c r="CK1035" s="43" t="s">
        <v>5474</v>
      </c>
      <c r="CL1035" s="43" t="s">
        <v>5474</v>
      </c>
      <c r="CM1035" s="43" t="s">
        <v>5474</v>
      </c>
      <c r="CN1035" s="145">
        <v>15.65</v>
      </c>
      <c r="CO1035" s="145">
        <v>62.6</v>
      </c>
      <c r="CP1035" s="148">
        <v>1282.1959213348086</v>
      </c>
      <c r="CQ1035" s="189" t="s">
        <v>5474</v>
      </c>
      <c r="CR1035" s="189" t="s">
        <v>5474</v>
      </c>
      <c r="CS1035" s="99" t="s">
        <v>5474</v>
      </c>
      <c r="CT1035" s="167" t="s">
        <v>5474</v>
      </c>
      <c r="CU1035" s="43" t="s">
        <v>5474</v>
      </c>
      <c r="CV1035" s="43" t="s">
        <v>5474</v>
      </c>
      <c r="CW1035" s="43" t="s">
        <v>5474</v>
      </c>
      <c r="CX1035" s="43" t="s">
        <v>5474</v>
      </c>
      <c r="CY1035" s="43" t="s">
        <v>5474</v>
      </c>
      <c r="CZ1035" s="43" t="s">
        <v>5474</v>
      </c>
      <c r="DA1035" s="42" t="s">
        <v>5474</v>
      </c>
      <c r="DB1035" s="42" t="s">
        <v>5474</v>
      </c>
      <c r="DC1035" s="42" t="s">
        <v>5474</v>
      </c>
      <c r="DD1035" s="42" t="s">
        <v>5474</v>
      </c>
      <c r="DE1035" s="42" t="s">
        <v>5474</v>
      </c>
      <c r="DF1035" s="42" t="s">
        <v>5474</v>
      </c>
      <c r="DG1035" s="42" t="s">
        <v>5474</v>
      </c>
      <c r="DH1035" s="42" t="s">
        <v>5474</v>
      </c>
    </row>
    <row r="1036" spans="1:112">
      <c r="A1036" s="22">
        <v>6431</v>
      </c>
      <c r="B1036" s="7" t="s">
        <v>1372</v>
      </c>
      <c r="C1036" s="21">
        <v>-0.39560000000000001</v>
      </c>
      <c r="D1036" s="21">
        <v>2.117</v>
      </c>
      <c r="E1036" s="21">
        <v>0.56440000000000001</v>
      </c>
      <c r="F1036" s="21">
        <v>2.0286</v>
      </c>
      <c r="G1036" s="21">
        <v>0.42980000000000002</v>
      </c>
      <c r="H1036" s="21"/>
      <c r="I1036" s="21">
        <v>0.78259999999999996</v>
      </c>
      <c r="J1036" s="21">
        <v>0.78259999999999996</v>
      </c>
      <c r="K1036" s="21">
        <v>-4.6300000000000001E-2</v>
      </c>
      <c r="L1036" s="21">
        <v>6.2399999999999997E-2</v>
      </c>
      <c r="M1036" s="21">
        <v>4.8999999999999998E-3</v>
      </c>
      <c r="N1036" s="21">
        <v>-0.31790000000000002</v>
      </c>
      <c r="O1036" s="21">
        <v>-0.2301</v>
      </c>
      <c r="P1036" s="21">
        <v>-0.28899999999999998</v>
      </c>
      <c r="Q1036" s="21">
        <v>-2.2700000000000001E-2</v>
      </c>
      <c r="R1036" s="21">
        <v>-1.6500000000000001E-2</v>
      </c>
      <c r="S1036" s="21">
        <v>-0.19589999999999999</v>
      </c>
      <c r="T1036" s="21">
        <v>-0.16489999999999999</v>
      </c>
      <c r="U1036" s="10">
        <v>-0.05</v>
      </c>
      <c r="V1036" s="10">
        <v>-1.19</v>
      </c>
      <c r="W1036" s="7">
        <v>0</v>
      </c>
      <c r="X1036" s="20">
        <v>0</v>
      </c>
      <c r="Y1036" s="75"/>
      <c r="Z1036" s="7"/>
      <c r="AA1036" s="7"/>
      <c r="AB1036" s="51">
        <v>-4</v>
      </c>
      <c r="AC1036" s="51">
        <v>-1</v>
      </c>
      <c r="AD1036" s="51"/>
      <c r="AE1036" s="51"/>
      <c r="AF1036" s="51"/>
      <c r="AG1036" s="51"/>
      <c r="AH1036" s="20">
        <v>0</v>
      </c>
      <c r="AI1036" s="7" t="s">
        <v>8481</v>
      </c>
      <c r="AJ1036" s="67" t="s">
        <v>8494</v>
      </c>
      <c r="AK1036" s="44">
        <v>-0.53736654804270456</v>
      </c>
      <c r="AL1036" s="44">
        <v>-0.60317460317460303</v>
      </c>
      <c r="AM1036" s="44">
        <v>1</v>
      </c>
      <c r="AN1036" s="25">
        <v>0.43230769230769223</v>
      </c>
      <c r="AO1036" s="25">
        <v>0.19384615384615375</v>
      </c>
      <c r="AP1036" s="215">
        <v>32.5</v>
      </c>
      <c r="AQ1036" s="215" t="s">
        <v>8552</v>
      </c>
      <c r="AR1036" s="44">
        <v>6.19195046439628E-3</v>
      </c>
      <c r="AS1036" s="171" t="s">
        <v>6935</v>
      </c>
      <c r="AT1036" s="171" t="s">
        <v>7152</v>
      </c>
      <c r="AU1036" s="171" t="s">
        <v>6987</v>
      </c>
      <c r="AV1036" s="7" t="s">
        <v>5474</v>
      </c>
      <c r="AW1036" s="14" t="s">
        <v>6083</v>
      </c>
      <c r="AX1036" s="49" t="s">
        <v>6009</v>
      </c>
      <c r="AY1036" s="38" t="s">
        <v>5971</v>
      </c>
      <c r="AZ1036" s="14" t="s">
        <v>6691</v>
      </c>
      <c r="BA1036" s="49" t="s">
        <v>5967</v>
      </c>
      <c r="BB1036" s="38" t="s">
        <v>5971</v>
      </c>
      <c r="BC1036" s="7">
        <v>0.3</v>
      </c>
      <c r="BD1036" s="14" t="s">
        <v>6230</v>
      </c>
      <c r="BE1036" s="49" t="s">
        <v>5967</v>
      </c>
      <c r="BF1036" s="38" t="s">
        <v>5961</v>
      </c>
      <c r="BG1036" s="7">
        <v>0.5</v>
      </c>
      <c r="BH1036" s="45">
        <v>30.305007425196379</v>
      </c>
      <c r="BI1036" s="215" t="s">
        <v>8495</v>
      </c>
      <c r="BJ1036" s="215" t="s">
        <v>8554</v>
      </c>
      <c r="BK1036" s="7">
        <v>1.2</v>
      </c>
      <c r="BL1036" s="25">
        <v>1.8808777429467131E-2</v>
      </c>
      <c r="BM1036" s="20">
        <v>0.69818749999999996</v>
      </c>
      <c r="BN1036" s="20">
        <v>0.83499999999999996</v>
      </c>
      <c r="BO1036" s="20">
        <v>0.58624999999999994</v>
      </c>
      <c r="BP1036" s="46" t="s">
        <v>8473</v>
      </c>
      <c r="BQ1036" s="215" t="s">
        <v>8473</v>
      </c>
      <c r="BR1036" s="79" t="s">
        <v>8473</v>
      </c>
      <c r="BS1036" s="9">
        <v>0</v>
      </c>
      <c r="BT1036" s="9">
        <v>0</v>
      </c>
      <c r="BU1036" s="47" t="s">
        <v>5993</v>
      </c>
      <c r="BV1036" s="47" t="s">
        <v>5993</v>
      </c>
      <c r="BW1036" s="14" t="s">
        <v>5474</v>
      </c>
      <c r="BX1036" s="83" t="s">
        <v>8473</v>
      </c>
      <c r="BY1036" s="82" t="s">
        <v>8473</v>
      </c>
      <c r="BZ1036" s="46" t="s">
        <v>8473</v>
      </c>
      <c r="CA1036" s="48" t="s">
        <v>5474</v>
      </c>
      <c r="CB1036" s="45">
        <v>-130</v>
      </c>
      <c r="CC1036" s="45">
        <v>-32.5</v>
      </c>
      <c r="CD1036" s="45">
        <v>0</v>
      </c>
      <c r="CE1036" s="45">
        <v>0</v>
      </c>
      <c r="CF1036" s="14" t="s">
        <v>9531</v>
      </c>
      <c r="CG1036" s="7" t="s">
        <v>8477</v>
      </c>
      <c r="CH1036" s="215" t="s">
        <v>8478</v>
      </c>
      <c r="CI1036" s="215" t="s">
        <v>8546</v>
      </c>
      <c r="CJ1036" s="215" t="s">
        <v>8479</v>
      </c>
      <c r="CK1036" s="43" t="s">
        <v>5474</v>
      </c>
      <c r="CL1036" s="43" t="s">
        <v>5474</v>
      </c>
      <c r="CM1036" s="43" t="s">
        <v>5474</v>
      </c>
      <c r="CN1036" s="145">
        <v>-32.5</v>
      </c>
      <c r="CO1036" s="145">
        <v>-130</v>
      </c>
      <c r="CP1036" s="148">
        <v>984.91274131888235</v>
      </c>
      <c r="CQ1036" s="189" t="s">
        <v>5474</v>
      </c>
      <c r="CR1036" s="189" t="s">
        <v>5474</v>
      </c>
      <c r="CS1036" s="99" t="s">
        <v>5474</v>
      </c>
      <c r="CT1036" s="167" t="s">
        <v>5474</v>
      </c>
      <c r="CU1036" s="43" t="s">
        <v>5474</v>
      </c>
      <c r="CV1036" s="43" t="s">
        <v>5474</v>
      </c>
      <c r="CW1036" s="43" t="s">
        <v>5474</v>
      </c>
      <c r="CX1036" s="43" t="s">
        <v>5474</v>
      </c>
      <c r="CY1036" s="43" t="s">
        <v>5474</v>
      </c>
      <c r="CZ1036" s="43" t="s">
        <v>5474</v>
      </c>
      <c r="DA1036" s="42" t="s">
        <v>5474</v>
      </c>
      <c r="DB1036" s="42" t="s">
        <v>5474</v>
      </c>
      <c r="DC1036" s="42" t="s">
        <v>5474</v>
      </c>
      <c r="DD1036" s="42" t="s">
        <v>5474</v>
      </c>
      <c r="DE1036" s="42" t="s">
        <v>5474</v>
      </c>
      <c r="DF1036" s="42" t="s">
        <v>5474</v>
      </c>
      <c r="DG1036" s="42" t="s">
        <v>5474</v>
      </c>
      <c r="DH1036" s="42" t="s">
        <v>5474</v>
      </c>
    </row>
    <row r="1037" spans="1:112">
      <c r="A1037" s="22">
        <v>4164</v>
      </c>
      <c r="B1037" s="7" t="s">
        <v>915</v>
      </c>
      <c r="C1037" s="21">
        <v>-7.0800000000000002E-2</v>
      </c>
      <c r="D1037" s="21">
        <v>-0.56989999999999996</v>
      </c>
      <c r="E1037" s="21">
        <v>-0.1074</v>
      </c>
      <c r="F1037" s="21">
        <v>-0.52490000000000003</v>
      </c>
      <c r="G1037" s="21">
        <v>-0.18629999999999999</v>
      </c>
      <c r="H1037" s="21">
        <v>-0.29849999999999999</v>
      </c>
      <c r="I1037" s="21">
        <v>-0.2656</v>
      </c>
      <c r="J1037" s="21">
        <v>-8.6999999999999994E-3</v>
      </c>
      <c r="K1037" s="21">
        <v>-2.3999999999999998E-3</v>
      </c>
      <c r="L1037" s="21">
        <v>3.78E-2</v>
      </c>
      <c r="M1037" s="21">
        <v>3.7999999999999999E-2</v>
      </c>
      <c r="N1037" s="21">
        <v>-4.82E-2</v>
      </c>
      <c r="O1037" s="21">
        <v>-1.8800000000000001E-2</v>
      </c>
      <c r="P1037" s="21">
        <v>7.4999999999999997E-3</v>
      </c>
      <c r="Q1037" s="21">
        <v>-2.0999999999999999E-3</v>
      </c>
      <c r="R1037" s="21">
        <v>-8.0000000000000004E-4</v>
      </c>
      <c r="S1037" s="21">
        <v>4.2900000000000001E-2</v>
      </c>
      <c r="T1037" s="21">
        <v>2.69E-2</v>
      </c>
      <c r="U1037" s="10">
        <v>1.1399999999999999</v>
      </c>
      <c r="V1037" s="10">
        <v>2.5299999999999998</v>
      </c>
      <c r="W1037" s="7">
        <v>1.5803</v>
      </c>
      <c r="X1037" s="20">
        <v>0.78769999999999996</v>
      </c>
      <c r="Y1037" s="75">
        <v>2020</v>
      </c>
      <c r="Z1037" s="7">
        <v>2.0066000000000002</v>
      </c>
      <c r="AA1037" s="7">
        <v>0</v>
      </c>
      <c r="AB1037" s="51">
        <v>19</v>
      </c>
      <c r="AC1037" s="51">
        <v>20</v>
      </c>
      <c r="AD1037" s="51"/>
      <c r="AE1037" s="51"/>
      <c r="AF1037" s="51">
        <v>-1</v>
      </c>
      <c r="AG1037" s="51"/>
      <c r="AH1037" s="20">
        <v>2.9999999999999997E-4</v>
      </c>
      <c r="AI1037" s="7" t="s">
        <v>8493</v>
      </c>
      <c r="AJ1037" s="67" t="s">
        <v>8494</v>
      </c>
      <c r="AK1037" s="44">
        <v>-0.95151515151515165</v>
      </c>
      <c r="AL1037" s="44">
        <v>-0.88732394366197209</v>
      </c>
      <c r="AM1037" s="44">
        <v>1</v>
      </c>
      <c r="AN1037" s="25">
        <v>0.2470059880239521</v>
      </c>
      <c r="AO1037" s="25">
        <v>0.10628742514970052</v>
      </c>
      <c r="AP1037" s="215">
        <v>33.4</v>
      </c>
      <c r="AQ1037" s="215" t="s">
        <v>8552</v>
      </c>
      <c r="AR1037" s="44">
        <v>6.0240963855421699E-3</v>
      </c>
      <c r="AS1037" s="171" t="s">
        <v>6935</v>
      </c>
      <c r="AT1037" s="171" t="s">
        <v>6936</v>
      </c>
      <c r="AU1037" s="171" t="s">
        <v>7067</v>
      </c>
      <c r="AV1037" s="7" t="s">
        <v>8470</v>
      </c>
      <c r="AW1037" s="14" t="s">
        <v>6981</v>
      </c>
      <c r="AX1037" s="49" t="s">
        <v>6009</v>
      </c>
      <c r="AY1037" s="38" t="s">
        <v>6047</v>
      </c>
      <c r="AZ1037" s="14" t="s">
        <v>6737</v>
      </c>
      <c r="BA1037" s="49" t="s">
        <v>5967</v>
      </c>
      <c r="BB1037" s="38" t="s">
        <v>6007</v>
      </c>
      <c r="BC1037" s="7">
        <v>0.6</v>
      </c>
      <c r="BD1037" s="14" t="s">
        <v>6051</v>
      </c>
      <c r="BE1037" s="49" t="s">
        <v>5967</v>
      </c>
      <c r="BF1037" s="38" t="s">
        <v>6007</v>
      </c>
      <c r="BG1037" s="7">
        <v>0.7</v>
      </c>
      <c r="BH1037" s="45">
        <v>65.184503626585467</v>
      </c>
      <c r="BI1037" s="215" t="s">
        <v>8495</v>
      </c>
      <c r="BJ1037" s="215" t="s">
        <v>8554</v>
      </c>
      <c r="BK1037" s="7">
        <v>0.4</v>
      </c>
      <c r="BL1037" s="25">
        <v>7.5414781297134239E-3</v>
      </c>
      <c r="BM1037" s="20">
        <v>0.45350000000000001</v>
      </c>
      <c r="BN1037" s="20">
        <v>0.30499999999999999</v>
      </c>
      <c r="BO1037" s="20">
        <v>0.57499999999999996</v>
      </c>
      <c r="BP1037" s="46">
        <v>13.201581027667984</v>
      </c>
      <c r="BQ1037" s="215" t="s">
        <v>8569</v>
      </c>
      <c r="BR1037" s="79">
        <v>-0.19814970059880235</v>
      </c>
      <c r="BS1037" s="9">
        <v>4.1223215447119488E-2</v>
      </c>
      <c r="BT1037" s="9">
        <v>5.3912456441196133E-2</v>
      </c>
      <c r="BU1037" s="47">
        <v>44399</v>
      </c>
      <c r="BV1037" s="47">
        <v>44405</v>
      </c>
      <c r="BW1037" s="14" t="s">
        <v>5474</v>
      </c>
      <c r="BX1037" s="83">
        <v>-3.7779640718562858E-2</v>
      </c>
      <c r="BY1037" s="82">
        <v>2.04</v>
      </c>
      <c r="BZ1037" s="46">
        <v>16.372549019607842</v>
      </c>
      <c r="CA1037" s="48" t="s">
        <v>8475</v>
      </c>
      <c r="CB1037" s="45">
        <v>634.6</v>
      </c>
      <c r="CC1037" s="45">
        <v>668</v>
      </c>
      <c r="CD1037" s="45">
        <v>0</v>
      </c>
      <c r="CE1037" s="45">
        <v>0</v>
      </c>
      <c r="CF1037" s="14" t="s">
        <v>9532</v>
      </c>
      <c r="CG1037" s="7" t="s">
        <v>8477</v>
      </c>
      <c r="CH1037" s="215" t="s">
        <v>8478</v>
      </c>
      <c r="CI1037" s="215" t="s">
        <v>8479</v>
      </c>
      <c r="CJ1037" s="215" t="s">
        <v>8479</v>
      </c>
      <c r="CK1037" s="43" t="s">
        <v>7297</v>
      </c>
      <c r="CL1037" s="43" t="s">
        <v>5474</v>
      </c>
      <c r="CM1037" s="43" t="s">
        <v>6898</v>
      </c>
      <c r="CN1037" s="145">
        <v>668</v>
      </c>
      <c r="CO1037" s="145">
        <v>634.6</v>
      </c>
      <c r="CP1037" s="148">
        <v>2177.1624211279545</v>
      </c>
      <c r="CQ1037" s="189">
        <v>-0.61377245508982037</v>
      </c>
      <c r="CR1037" s="189">
        <v>0</v>
      </c>
      <c r="CS1037" s="99">
        <v>45873</v>
      </c>
      <c r="CT1037" s="167" t="s">
        <v>5474</v>
      </c>
      <c r="CU1037" s="43" t="s">
        <v>5474</v>
      </c>
      <c r="CV1037" s="43" t="s">
        <v>5474</v>
      </c>
      <c r="CW1037" s="43" t="s">
        <v>5474</v>
      </c>
      <c r="CX1037" s="43" t="s">
        <v>5474</v>
      </c>
      <c r="CY1037" s="43" t="s">
        <v>5474</v>
      </c>
      <c r="CZ1037" s="43" t="s">
        <v>5474</v>
      </c>
      <c r="DA1037" s="42" t="s">
        <v>5474</v>
      </c>
      <c r="DB1037" s="42" t="s">
        <v>5474</v>
      </c>
      <c r="DC1037" s="42" t="s">
        <v>5474</v>
      </c>
      <c r="DD1037" s="42" t="s">
        <v>5474</v>
      </c>
      <c r="DE1037" s="42" t="s">
        <v>5474</v>
      </c>
      <c r="DF1037" s="42" t="s">
        <v>5474</v>
      </c>
      <c r="DG1037" s="42" t="s">
        <v>5474</v>
      </c>
      <c r="DH1037" s="42" t="s">
        <v>5474</v>
      </c>
    </row>
    <row r="1038" spans="1:112">
      <c r="A1038" s="22">
        <v>1217</v>
      </c>
      <c r="B1038" s="7" t="s">
        <v>34</v>
      </c>
      <c r="C1038" s="21">
        <v>-5.0500000000000003E-2</v>
      </c>
      <c r="D1038" s="21">
        <v>2.5899999999999999E-2</v>
      </c>
      <c r="E1038" s="21">
        <v>0.1235</v>
      </c>
      <c r="F1038" s="21">
        <v>-0.19020000000000001</v>
      </c>
      <c r="G1038" s="21">
        <v>5.2299999999999999E-2</v>
      </c>
      <c r="H1038" s="21">
        <v>0.64290000000000003</v>
      </c>
      <c r="I1038" s="21">
        <v>1.3</v>
      </c>
      <c r="J1038" s="21">
        <v>1.4666999999999999</v>
      </c>
      <c r="K1038" s="21">
        <v>2.2700000000000001E-2</v>
      </c>
      <c r="L1038" s="21">
        <v>-1.3299999999999999E-2</v>
      </c>
      <c r="M1038" s="21">
        <v>2.7000000000000001E-3</v>
      </c>
      <c r="N1038" s="21">
        <v>7.4000000000000003E-3</v>
      </c>
      <c r="O1038" s="21">
        <v>1.0800000000000001E-2</v>
      </c>
      <c r="P1038" s="21">
        <v>-1.6999999999999999E-3</v>
      </c>
      <c r="Q1038" s="21">
        <v>8.3999999999999995E-3</v>
      </c>
      <c r="R1038" s="21">
        <v>4.1000000000000003E-3</v>
      </c>
      <c r="S1038" s="21">
        <v>2.0199999999999999E-2</v>
      </c>
      <c r="T1038" s="21">
        <v>1.9800000000000002E-2</v>
      </c>
      <c r="U1038" s="10">
        <v>0.37</v>
      </c>
      <c r="V1038" s="10">
        <v>0.69</v>
      </c>
      <c r="W1038" s="7">
        <v>0</v>
      </c>
      <c r="X1038" s="20">
        <v>0</v>
      </c>
      <c r="Y1038" s="75"/>
      <c r="Z1038" s="7"/>
      <c r="AA1038" s="7"/>
      <c r="AB1038" s="51">
        <v>2675</v>
      </c>
      <c r="AC1038" s="51">
        <v>361</v>
      </c>
      <c r="AD1038" s="51"/>
      <c r="AE1038" s="51"/>
      <c r="AF1038" s="51">
        <v>-20</v>
      </c>
      <c r="AG1038" s="51">
        <v>4</v>
      </c>
      <c r="AH1038" s="20">
        <v>2.6100000000000002E-2</v>
      </c>
      <c r="AI1038" s="7" t="s">
        <v>8481</v>
      </c>
      <c r="AJ1038" s="67" t="s">
        <v>8494</v>
      </c>
      <c r="AK1038" s="44">
        <v>-0.5821917808219178</v>
      </c>
      <c r="AL1038" s="44">
        <v>-0.7352941176470591</v>
      </c>
      <c r="AM1038" s="44">
        <v>-1</v>
      </c>
      <c r="AN1038" s="25">
        <v>0.70531400966183577</v>
      </c>
      <c r="AO1038" s="25">
        <v>0.13140096618357483</v>
      </c>
      <c r="AP1038" s="215">
        <v>10.35</v>
      </c>
      <c r="AQ1038" s="215" t="s">
        <v>8552</v>
      </c>
      <c r="AR1038" s="44">
        <v>4.8543689320388302E-3</v>
      </c>
      <c r="AS1038" s="171" t="s">
        <v>6935</v>
      </c>
      <c r="AT1038" s="171" t="s">
        <v>6936</v>
      </c>
      <c r="AU1038" s="171" t="s">
        <v>6937</v>
      </c>
      <c r="AV1038" s="7" t="s">
        <v>8470</v>
      </c>
      <c r="AW1038" s="14" t="s">
        <v>6934</v>
      </c>
      <c r="AX1038" s="49" t="s">
        <v>6009</v>
      </c>
      <c r="AY1038" s="38" t="s">
        <v>6007</v>
      </c>
      <c r="AZ1038" s="14" t="s">
        <v>6038</v>
      </c>
      <c r="BA1038" s="49" t="s">
        <v>6039</v>
      </c>
      <c r="BB1038" s="38" t="s">
        <v>6047</v>
      </c>
      <c r="BC1038" s="7">
        <v>0.4</v>
      </c>
      <c r="BD1038" s="14" t="s">
        <v>5999</v>
      </c>
      <c r="BE1038" s="49" t="s">
        <v>5967</v>
      </c>
      <c r="BF1038" s="38" t="s">
        <v>5961</v>
      </c>
      <c r="BG1038" s="7">
        <v>0.4</v>
      </c>
      <c r="BH1038" s="45">
        <v>1090.6142339994067</v>
      </c>
      <c r="BI1038" s="215" t="s">
        <v>8489</v>
      </c>
      <c r="BJ1038" s="215" t="s">
        <v>8509</v>
      </c>
      <c r="BK1038" s="7">
        <v>0.8</v>
      </c>
      <c r="BL1038" s="25">
        <v>0</v>
      </c>
      <c r="BM1038" s="20">
        <v>0.62887499999999996</v>
      </c>
      <c r="BN1038" s="20">
        <v>0.57250000000000001</v>
      </c>
      <c r="BO1038" s="20">
        <v>0.67499999999999993</v>
      </c>
      <c r="BP1038" s="46">
        <v>15</v>
      </c>
      <c r="BQ1038" s="215" t="s">
        <v>8483</v>
      </c>
      <c r="BR1038" s="79">
        <v>-0.2231884057971015</v>
      </c>
      <c r="BS1038" s="9">
        <v>0</v>
      </c>
      <c r="BT1038" s="9">
        <v>0</v>
      </c>
      <c r="BU1038" s="47" t="s">
        <v>5993</v>
      </c>
      <c r="BV1038" s="47" t="s">
        <v>5993</v>
      </c>
      <c r="BW1038" s="14" t="s">
        <v>5474</v>
      </c>
      <c r="BX1038" s="83">
        <v>-2.8985507246376881E-2</v>
      </c>
      <c r="BY1038" s="82">
        <v>0.66999999999999993</v>
      </c>
      <c r="BZ1038" s="46">
        <v>15.447761194029852</v>
      </c>
      <c r="CA1038" s="48" t="s">
        <v>8475</v>
      </c>
      <c r="CB1038" s="45">
        <v>27686.25</v>
      </c>
      <c r="CC1038" s="45">
        <v>3736.35</v>
      </c>
      <c r="CD1038" s="45">
        <v>0</v>
      </c>
      <c r="CE1038" s="45">
        <v>0</v>
      </c>
      <c r="CF1038" s="14" t="s">
        <v>9533</v>
      </c>
      <c r="CG1038" s="7" t="s">
        <v>8556</v>
      </c>
      <c r="CH1038" s="215" t="s">
        <v>8478</v>
      </c>
      <c r="CI1038" s="215" t="s">
        <v>8478</v>
      </c>
      <c r="CJ1038" s="215" t="s">
        <v>8479</v>
      </c>
      <c r="CK1038" s="43" t="s">
        <v>5474</v>
      </c>
      <c r="CL1038" s="43" t="s">
        <v>5474</v>
      </c>
      <c r="CM1038" s="43" t="s">
        <v>5474</v>
      </c>
      <c r="CN1038" s="145">
        <v>3736.35</v>
      </c>
      <c r="CO1038" s="145">
        <v>27686.25</v>
      </c>
      <c r="CP1038" s="148">
        <v>11287.857321893858</v>
      </c>
      <c r="CQ1038" s="189" t="s">
        <v>5474</v>
      </c>
      <c r="CR1038" s="189" t="s">
        <v>5474</v>
      </c>
      <c r="CS1038" s="99" t="s">
        <v>5474</v>
      </c>
      <c r="CT1038" s="167" t="s">
        <v>8504</v>
      </c>
      <c r="CU1038" s="43" t="s">
        <v>5474</v>
      </c>
      <c r="CV1038" s="43" t="s">
        <v>5474</v>
      </c>
      <c r="CW1038" s="43" t="s">
        <v>5474</v>
      </c>
      <c r="CX1038" s="43" t="s">
        <v>5474</v>
      </c>
      <c r="CY1038" s="43" t="s">
        <v>5474</v>
      </c>
      <c r="CZ1038" s="43" t="s">
        <v>5474</v>
      </c>
      <c r="DA1038" s="42" t="s">
        <v>5474</v>
      </c>
      <c r="DB1038" s="42" t="s">
        <v>5474</v>
      </c>
      <c r="DC1038" s="42" t="s">
        <v>5474</v>
      </c>
      <c r="DD1038" s="42" t="s">
        <v>5474</v>
      </c>
      <c r="DE1038" s="42" t="s">
        <v>5474</v>
      </c>
      <c r="DF1038" s="42" t="s">
        <v>8504</v>
      </c>
      <c r="DG1038" s="42" t="s">
        <v>5474</v>
      </c>
      <c r="DH1038" s="42" t="s">
        <v>5474</v>
      </c>
    </row>
    <row r="1039" spans="1:112">
      <c r="A1039" s="22">
        <v>8933</v>
      </c>
      <c r="B1039" s="7" t="s">
        <v>1566</v>
      </c>
      <c r="C1039" s="21">
        <v>-3.95E-2</v>
      </c>
      <c r="D1039" s="21">
        <v>-0.1724</v>
      </c>
      <c r="E1039" s="21">
        <v>5.7799999999999997E-2</v>
      </c>
      <c r="F1039" s="21">
        <v>-6.6699999999999995E-2</v>
      </c>
      <c r="G1039" s="21">
        <v>3.8800000000000001E-2</v>
      </c>
      <c r="H1039" s="21">
        <v>1.6429</v>
      </c>
      <c r="I1039" s="21">
        <v>0.125</v>
      </c>
      <c r="J1039" s="21">
        <v>-1.625</v>
      </c>
      <c r="K1039" s="21">
        <v>2.2499999999999999E-2</v>
      </c>
      <c r="L1039" s="21">
        <v>3.5999999999999999E-3</v>
      </c>
      <c r="M1039" s="21">
        <v>6.7000000000000002E-3</v>
      </c>
      <c r="N1039" s="21">
        <v>3.9300000000000002E-2</v>
      </c>
      <c r="O1039" s="21">
        <v>2.5000000000000001E-2</v>
      </c>
      <c r="P1039" s="21">
        <v>3.32E-2</v>
      </c>
      <c r="Q1039" s="21">
        <v>-4.1000000000000003E-3</v>
      </c>
      <c r="R1039" s="21">
        <v>1.1999999999999999E-3</v>
      </c>
      <c r="S1039" s="21">
        <v>-0.19919999999999999</v>
      </c>
      <c r="T1039" s="21">
        <v>-5.4100000000000002E-2</v>
      </c>
      <c r="U1039" s="10">
        <v>-0.05</v>
      </c>
      <c r="V1039" s="10">
        <v>-0.09</v>
      </c>
      <c r="W1039" s="7">
        <v>0.04</v>
      </c>
      <c r="X1039" s="20">
        <v>0.5</v>
      </c>
      <c r="Y1039" s="75"/>
      <c r="Z1039" s="7"/>
      <c r="AA1039" s="7"/>
      <c r="AB1039" s="51">
        <v>-2</v>
      </c>
      <c r="AC1039" s="51">
        <v>12</v>
      </c>
      <c r="AD1039" s="51"/>
      <c r="AE1039" s="51"/>
      <c r="AF1039" s="51">
        <v>-10</v>
      </c>
      <c r="AG1039" s="51"/>
      <c r="AH1039" s="20">
        <v>0</v>
      </c>
      <c r="AI1039" s="7" t="s">
        <v>8493</v>
      </c>
      <c r="AJ1039" s="67" t="s">
        <v>8494</v>
      </c>
      <c r="AK1039" s="44">
        <v>-0.85034013605442182</v>
      </c>
      <c r="AL1039" s="44">
        <v>-0.63043478260869568</v>
      </c>
      <c r="AM1039" s="44">
        <v>0.66666666666666274</v>
      </c>
      <c r="AN1039" s="25">
        <v>0.6681818181818181</v>
      </c>
      <c r="AO1039" s="25">
        <v>0.20909090909090899</v>
      </c>
      <c r="AP1039" s="215">
        <v>11</v>
      </c>
      <c r="AQ1039" s="215" t="s">
        <v>8552</v>
      </c>
      <c r="AR1039" s="44">
        <v>4.5662100456621002E-3</v>
      </c>
      <c r="AS1039" s="171" t="s">
        <v>6935</v>
      </c>
      <c r="AT1039" s="171" t="s">
        <v>7179</v>
      </c>
      <c r="AU1039" s="171" t="s">
        <v>7133</v>
      </c>
      <c r="AV1039" s="7" t="s">
        <v>8470</v>
      </c>
      <c r="AW1039" s="14" t="s">
        <v>6541</v>
      </c>
      <c r="AX1039" s="49" t="s">
        <v>6009</v>
      </c>
      <c r="AY1039" s="38" t="s">
        <v>5971</v>
      </c>
      <c r="AZ1039" s="14" t="s">
        <v>6123</v>
      </c>
      <c r="BA1039" s="49" t="s">
        <v>5993</v>
      </c>
      <c r="BB1039" s="38" t="s">
        <v>5993</v>
      </c>
      <c r="BC1039" s="7">
        <v>0.3</v>
      </c>
      <c r="BD1039" s="14" t="s">
        <v>6092</v>
      </c>
      <c r="BE1039" s="49" t="s">
        <v>5967</v>
      </c>
      <c r="BF1039" s="38" t="s">
        <v>5971</v>
      </c>
      <c r="BG1039" s="7">
        <v>0.5</v>
      </c>
      <c r="BH1039" s="45">
        <v>285.81003502750445</v>
      </c>
      <c r="BI1039" s="215" t="s">
        <v>8471</v>
      </c>
      <c r="BJ1039" s="215" t="s">
        <v>8554</v>
      </c>
      <c r="BK1039" s="7">
        <v>0.9</v>
      </c>
      <c r="BL1039" s="25">
        <v>9.1743119266054721E-3</v>
      </c>
      <c r="BM1039" s="20">
        <v>0.56950000000000001</v>
      </c>
      <c r="BN1039" s="20">
        <v>0.57500000000000007</v>
      </c>
      <c r="BO1039" s="20">
        <v>0.56499999999999995</v>
      </c>
      <c r="BP1039" s="46" t="s">
        <v>8473</v>
      </c>
      <c r="BQ1039" s="215" t="s">
        <v>8473</v>
      </c>
      <c r="BR1039" s="79" t="s">
        <v>8473</v>
      </c>
      <c r="BS1039" s="9">
        <v>0</v>
      </c>
      <c r="BT1039" s="9">
        <v>0</v>
      </c>
      <c r="BU1039" s="47" t="s">
        <v>5993</v>
      </c>
      <c r="BV1039" s="47" t="s">
        <v>5993</v>
      </c>
      <c r="BW1039" s="14" t="s">
        <v>5474</v>
      </c>
      <c r="BX1039" s="83" t="s">
        <v>8473</v>
      </c>
      <c r="BY1039" s="82" t="s">
        <v>8473</v>
      </c>
      <c r="BZ1039" s="46" t="s">
        <v>8473</v>
      </c>
      <c r="CA1039" s="48" t="s">
        <v>8475</v>
      </c>
      <c r="CB1039" s="45">
        <v>-22</v>
      </c>
      <c r="CC1039" s="45">
        <v>132</v>
      </c>
      <c r="CD1039" s="45">
        <v>0</v>
      </c>
      <c r="CE1039" s="45">
        <v>0</v>
      </c>
      <c r="CF1039" s="14" t="s">
        <v>9534</v>
      </c>
      <c r="CG1039" s="7" t="s">
        <v>8477</v>
      </c>
      <c r="CH1039" s="215" t="s">
        <v>8546</v>
      </c>
      <c r="CI1039" s="215" t="s">
        <v>8478</v>
      </c>
      <c r="CJ1039" s="215" t="s">
        <v>8479</v>
      </c>
      <c r="CK1039" s="43" t="s">
        <v>5474</v>
      </c>
      <c r="CL1039" s="43" t="s">
        <v>5474</v>
      </c>
      <c r="CM1039" s="43" t="s">
        <v>5474</v>
      </c>
      <c r="CN1039" s="145">
        <v>132</v>
      </c>
      <c r="CO1039" s="145">
        <v>-22</v>
      </c>
      <c r="CP1039" s="148">
        <v>3143.910385302549</v>
      </c>
      <c r="CQ1039" s="189">
        <v>-0.30000000000000004</v>
      </c>
      <c r="CR1039" s="189">
        <v>0.32279999999999998</v>
      </c>
      <c r="CS1039" s="99">
        <v>44355</v>
      </c>
      <c r="CT1039" s="167" t="s">
        <v>5474</v>
      </c>
      <c r="CU1039" s="43" t="s">
        <v>5474</v>
      </c>
      <c r="CV1039" s="43" t="s">
        <v>5474</v>
      </c>
      <c r="CW1039" s="43" t="s">
        <v>5474</v>
      </c>
      <c r="CX1039" s="43" t="s">
        <v>5474</v>
      </c>
      <c r="CY1039" s="43" t="s">
        <v>5474</v>
      </c>
      <c r="CZ1039" s="43" t="s">
        <v>5474</v>
      </c>
      <c r="DA1039" s="42" t="s">
        <v>5474</v>
      </c>
      <c r="DB1039" s="42" t="s">
        <v>5474</v>
      </c>
      <c r="DC1039" s="42" t="s">
        <v>5474</v>
      </c>
      <c r="DD1039" s="42" t="s">
        <v>5474</v>
      </c>
      <c r="DE1039" s="42" t="s">
        <v>5474</v>
      </c>
      <c r="DF1039" s="42" t="s">
        <v>5474</v>
      </c>
      <c r="DG1039" s="42" t="s">
        <v>5474</v>
      </c>
      <c r="DH1039" s="42" t="s">
        <v>5474</v>
      </c>
    </row>
    <row r="1040" spans="1:112">
      <c r="A1040" s="22">
        <v>1733</v>
      </c>
      <c r="B1040" s="7" t="s">
        <v>216</v>
      </c>
      <c r="C1040" s="21">
        <v>0.1053</v>
      </c>
      <c r="D1040" s="21">
        <v>-0.1116</v>
      </c>
      <c r="E1040" s="21">
        <v>6.7299999999999999E-2</v>
      </c>
      <c r="F1040" s="21">
        <v>1.4800000000000001E-2</v>
      </c>
      <c r="G1040" s="21">
        <v>-1.4E-3</v>
      </c>
      <c r="H1040" s="21">
        <v>-0.32350000000000001</v>
      </c>
      <c r="I1040" s="21">
        <v>-0.14810000000000001</v>
      </c>
      <c r="J1040" s="21">
        <v>0.46150000000000002</v>
      </c>
      <c r="K1040" s="21">
        <v>8.0000000000000004E-4</v>
      </c>
      <c r="L1040" s="21">
        <v>2.9899999999999999E-2</v>
      </c>
      <c r="M1040" s="21">
        <v>-3.3E-3</v>
      </c>
      <c r="N1040" s="21">
        <v>-3.1E-2</v>
      </c>
      <c r="O1040" s="21">
        <v>1.6400000000000001E-2</v>
      </c>
      <c r="P1040" s="21">
        <v>5.0000000000000001E-4</v>
      </c>
      <c r="Q1040" s="21">
        <v>1.6000000000000001E-3</v>
      </c>
      <c r="R1040" s="21">
        <v>1.4E-3</v>
      </c>
      <c r="S1040" s="21">
        <v>4.6300000000000001E-2</v>
      </c>
      <c r="T1040" s="21">
        <v>3.1199999999999999E-2</v>
      </c>
      <c r="U1040" s="10">
        <v>0.56999999999999995</v>
      </c>
      <c r="V1040" s="10">
        <v>1.1299999999999999</v>
      </c>
      <c r="W1040" s="7">
        <v>1.2097</v>
      </c>
      <c r="X1040" s="20">
        <v>0.97070000000000001</v>
      </c>
      <c r="Y1040" s="75">
        <v>2020</v>
      </c>
      <c r="Z1040" s="7">
        <v>1.0936999999999999</v>
      </c>
      <c r="AA1040" s="7">
        <v>0</v>
      </c>
      <c r="AB1040" s="51">
        <v>-48</v>
      </c>
      <c r="AC1040" s="51">
        <v>7</v>
      </c>
      <c r="AD1040" s="51"/>
      <c r="AE1040" s="51"/>
      <c r="AF1040" s="51"/>
      <c r="AG1040" s="51"/>
      <c r="AH1040" s="20">
        <v>0</v>
      </c>
      <c r="AI1040" s="7" t="s">
        <v>8467</v>
      </c>
      <c r="AJ1040" s="67" t="s">
        <v>8494</v>
      </c>
      <c r="AK1040" s="44">
        <v>-0.78095238095238051</v>
      </c>
      <c r="AL1040" s="44">
        <v>-0.8695652173913041</v>
      </c>
      <c r="AM1040" s="44">
        <v>1</v>
      </c>
      <c r="AN1040" s="25">
        <v>0.23026315789473684</v>
      </c>
      <c r="AO1040" s="25">
        <v>0.10087719298245616</v>
      </c>
      <c r="AP1040" s="215">
        <v>22.8</v>
      </c>
      <c r="AQ1040" s="215" t="s">
        <v>8552</v>
      </c>
      <c r="AR1040" s="44">
        <v>4.40528634361233E-3</v>
      </c>
      <c r="AS1040" s="171" t="s">
        <v>6935</v>
      </c>
      <c r="AT1040" s="171" t="s">
        <v>7119</v>
      </c>
      <c r="AU1040" s="171" t="s">
        <v>6933</v>
      </c>
      <c r="AV1040" s="7" t="s">
        <v>8470</v>
      </c>
      <c r="AW1040" s="14" t="s">
        <v>6551</v>
      </c>
      <c r="AX1040" s="49" t="s">
        <v>6337</v>
      </c>
      <c r="AY1040" s="38" t="s">
        <v>6047</v>
      </c>
      <c r="AZ1040" s="14" t="s">
        <v>6057</v>
      </c>
      <c r="BA1040" s="49" t="s">
        <v>5967</v>
      </c>
      <c r="BB1040" s="38" t="s">
        <v>6007</v>
      </c>
      <c r="BC1040" s="7">
        <v>0.2</v>
      </c>
      <c r="BD1040" s="14" t="s">
        <v>6079</v>
      </c>
      <c r="BE1040" s="49" t="s">
        <v>5960</v>
      </c>
      <c r="BF1040" s="38" t="s">
        <v>5971</v>
      </c>
      <c r="BG1040" s="7">
        <v>0.7</v>
      </c>
      <c r="BH1040" s="45">
        <v>130.36900725317093</v>
      </c>
      <c r="BI1040" s="215" t="s">
        <v>8495</v>
      </c>
      <c r="BJ1040" s="215" t="s">
        <v>8554</v>
      </c>
      <c r="BK1040" s="7">
        <v>2.6</v>
      </c>
      <c r="BL1040" s="25">
        <v>4.4052863436123977E-3</v>
      </c>
      <c r="BM1040" s="20">
        <v>0.60949999999999993</v>
      </c>
      <c r="BN1040" s="20">
        <v>0.61499999999999999</v>
      </c>
      <c r="BO1040" s="20">
        <v>0.60499999999999998</v>
      </c>
      <c r="BP1040" s="46">
        <v>20.176991150442479</v>
      </c>
      <c r="BQ1040" s="215" t="s">
        <v>8540</v>
      </c>
      <c r="BR1040" s="79">
        <v>-0.16979605263157893</v>
      </c>
      <c r="BS1040" s="9">
        <v>4.6932462637430783E-2</v>
      </c>
      <c r="BT1040" s="9">
        <v>4.1874333395252039E-2</v>
      </c>
      <c r="BU1040" s="47" t="s">
        <v>5993</v>
      </c>
      <c r="BV1040" s="47" t="s">
        <v>5993</v>
      </c>
      <c r="BW1040" s="14" t="s">
        <v>5474</v>
      </c>
      <c r="BX1040" s="83">
        <v>-3.7552631578948352E-3</v>
      </c>
      <c r="BY1040" s="82">
        <v>1.17</v>
      </c>
      <c r="BZ1040" s="46">
        <v>19.487179487179489</v>
      </c>
      <c r="CA1040" s="48" t="s">
        <v>8475</v>
      </c>
      <c r="CB1040" s="45">
        <v>-1094.4000000000001</v>
      </c>
      <c r="CC1040" s="45">
        <v>159.6</v>
      </c>
      <c r="CD1040" s="45">
        <v>0</v>
      </c>
      <c r="CE1040" s="45">
        <v>0</v>
      </c>
      <c r="CF1040" s="14" t="s">
        <v>9535</v>
      </c>
      <c r="CG1040" s="7" t="s">
        <v>8477</v>
      </c>
      <c r="CH1040" s="215" t="s">
        <v>8498</v>
      </c>
      <c r="CI1040" s="215" t="s">
        <v>8478</v>
      </c>
      <c r="CJ1040" s="215" t="s">
        <v>8479</v>
      </c>
      <c r="CK1040" s="43" t="s">
        <v>6917</v>
      </c>
      <c r="CL1040" s="43" t="s">
        <v>8480</v>
      </c>
      <c r="CM1040" s="43" t="s">
        <v>5474</v>
      </c>
      <c r="CN1040" s="145">
        <v>159.6</v>
      </c>
      <c r="CO1040" s="145">
        <v>-1094.4000000000001</v>
      </c>
      <c r="CP1040" s="148">
        <v>2972.4133653722974</v>
      </c>
      <c r="CQ1040" s="189">
        <v>-0.29385964912280699</v>
      </c>
      <c r="CR1040" s="189">
        <v>2.0500000000000001E-2</v>
      </c>
      <c r="CS1040" s="99">
        <v>44340</v>
      </c>
      <c r="CT1040" s="167" t="s">
        <v>5474</v>
      </c>
      <c r="CU1040" s="43" t="s">
        <v>5474</v>
      </c>
      <c r="CV1040" s="43" t="s">
        <v>5474</v>
      </c>
      <c r="CW1040" s="43" t="s">
        <v>5474</v>
      </c>
      <c r="CX1040" s="43" t="s">
        <v>5474</v>
      </c>
      <c r="CY1040" s="43" t="s">
        <v>5474</v>
      </c>
      <c r="CZ1040" s="43" t="s">
        <v>5474</v>
      </c>
      <c r="DA1040" s="42" t="s">
        <v>5474</v>
      </c>
      <c r="DB1040" s="42" t="s">
        <v>5474</v>
      </c>
      <c r="DC1040" s="42" t="s">
        <v>5474</v>
      </c>
      <c r="DD1040" s="42" t="s">
        <v>5474</v>
      </c>
      <c r="DE1040" s="42" t="s">
        <v>5474</v>
      </c>
      <c r="DF1040" s="42" t="s">
        <v>5474</v>
      </c>
      <c r="DG1040" s="42" t="s">
        <v>5474</v>
      </c>
      <c r="DH1040" s="42" t="s">
        <v>5474</v>
      </c>
    </row>
    <row r="1041" spans="1:112">
      <c r="A1041" s="22">
        <v>1339</v>
      </c>
      <c r="B1041" s="7" t="s">
        <v>75</v>
      </c>
      <c r="C1041" s="21">
        <v>0.11609999999999999</v>
      </c>
      <c r="D1041" s="21">
        <v>-0.1951</v>
      </c>
      <c r="E1041" s="21">
        <v>1.7999999999999999E-2</v>
      </c>
      <c r="F1041" s="21">
        <v>-0.20219999999999999</v>
      </c>
      <c r="G1041" s="21">
        <v>2.0500000000000001E-2</v>
      </c>
      <c r="H1041" s="21">
        <v>-1.0641</v>
      </c>
      <c r="I1041" s="21">
        <v>0.81479999999999997</v>
      </c>
      <c r="J1041" s="21">
        <v>8.9599999999999999E-2</v>
      </c>
      <c r="K1041" s="21">
        <v>-2.1000000000000001E-2</v>
      </c>
      <c r="L1041" s="21">
        <v>-4.0800000000000003E-2</v>
      </c>
      <c r="M1041" s="21">
        <v>-3.2399999999999998E-2</v>
      </c>
      <c r="N1041" s="21">
        <v>1.8100000000000002E-2</v>
      </c>
      <c r="O1041" s="21">
        <v>5.9999999999999995E-4</v>
      </c>
      <c r="P1041" s="21">
        <v>-2.6100000000000002E-2</v>
      </c>
      <c r="Q1041" s="21">
        <v>-1.8E-3</v>
      </c>
      <c r="R1041" s="21">
        <v>-8.0000000000000004E-4</v>
      </c>
      <c r="S1041" s="21">
        <v>7.9399999999999998E-2</v>
      </c>
      <c r="T1041" s="21">
        <v>4.9000000000000002E-2</v>
      </c>
      <c r="U1041" s="10">
        <v>0.73</v>
      </c>
      <c r="V1041" s="10">
        <v>1.65</v>
      </c>
      <c r="W1041" s="7">
        <v>2</v>
      </c>
      <c r="X1041" s="20">
        <v>0.57930000000000004</v>
      </c>
      <c r="Y1041" s="75">
        <v>2020</v>
      </c>
      <c r="Z1041" s="7">
        <v>2</v>
      </c>
      <c r="AA1041" s="7">
        <v>0</v>
      </c>
      <c r="AB1041" s="51">
        <v>-16</v>
      </c>
      <c r="AC1041" s="51">
        <v>-1</v>
      </c>
      <c r="AD1041" s="51"/>
      <c r="AE1041" s="51"/>
      <c r="AF1041" s="51">
        <v>19</v>
      </c>
      <c r="AG1041" s="51"/>
      <c r="AH1041" s="20">
        <v>7.1999999999999998E-3</v>
      </c>
      <c r="AI1041" s="7" t="s">
        <v>8493</v>
      </c>
      <c r="AJ1041" s="67" t="s">
        <v>8494</v>
      </c>
      <c r="AK1041" s="44">
        <v>-0.88262910798122063</v>
      </c>
      <c r="AL1041" s="44">
        <v>-0.70833333333333492</v>
      </c>
      <c r="AM1041" s="44">
        <v>-1</v>
      </c>
      <c r="AN1041" s="25">
        <v>0.28861788617886175</v>
      </c>
      <c r="AO1041" s="25">
        <v>6.504065040650403E-2</v>
      </c>
      <c r="AP1041" s="215">
        <v>36.9</v>
      </c>
      <c r="AQ1041" s="215" t="s">
        <v>8552</v>
      </c>
      <c r="AR1041" s="44">
        <v>4.0816326530612197E-3</v>
      </c>
      <c r="AS1041" s="171" t="s">
        <v>6935</v>
      </c>
      <c r="AT1041" s="171" t="s">
        <v>7058</v>
      </c>
      <c r="AU1041" s="171" t="s">
        <v>6893</v>
      </c>
      <c r="AV1041" s="7" t="s">
        <v>8470</v>
      </c>
      <c r="AW1041" s="14" t="s">
        <v>6934</v>
      </c>
      <c r="AX1041" s="49" t="s">
        <v>6009</v>
      </c>
      <c r="AY1041" s="38" t="s">
        <v>5971</v>
      </c>
      <c r="AZ1041" s="14" t="s">
        <v>6054</v>
      </c>
      <c r="BA1041" s="49" t="s">
        <v>5967</v>
      </c>
      <c r="BB1041" s="38" t="s">
        <v>6007</v>
      </c>
      <c r="BC1041" s="7">
        <v>0.2</v>
      </c>
      <c r="BD1041" s="14" t="s">
        <v>6049</v>
      </c>
      <c r="BE1041" s="49" t="s">
        <v>5967</v>
      </c>
      <c r="BF1041" s="38" t="s">
        <v>6007</v>
      </c>
      <c r="BG1041" s="7">
        <v>0.3</v>
      </c>
      <c r="BH1041" s="45">
        <v>50.699058376233147</v>
      </c>
      <c r="BI1041" s="215" t="s">
        <v>8495</v>
      </c>
      <c r="BJ1041" s="215" t="s">
        <v>8554</v>
      </c>
      <c r="BK1041" s="7">
        <v>1.1000000000000001</v>
      </c>
      <c r="BL1041" s="25">
        <v>0</v>
      </c>
      <c r="BM1041" s="20">
        <v>0.56099999999999994</v>
      </c>
      <c r="BN1041" s="20">
        <v>0.52249999999999996</v>
      </c>
      <c r="BO1041" s="20">
        <v>0.59249999999999992</v>
      </c>
      <c r="BP1041" s="46">
        <v>22.363636363636363</v>
      </c>
      <c r="BQ1041" s="215" t="s">
        <v>8553</v>
      </c>
      <c r="BR1041" s="79">
        <v>-0.5024390243902439</v>
      </c>
      <c r="BS1041" s="9">
        <v>4.8069336387552841E-2</v>
      </c>
      <c r="BT1041" s="9">
        <v>4.8069336387552841E-2</v>
      </c>
      <c r="BU1041" s="47" t="s">
        <v>5993</v>
      </c>
      <c r="BV1041" s="47" t="s">
        <v>5993</v>
      </c>
      <c r="BW1041" s="14" t="s">
        <v>5474</v>
      </c>
      <c r="BX1041" s="83">
        <v>-0.37804878048780488</v>
      </c>
      <c r="BY1041" s="82">
        <v>1.53</v>
      </c>
      <c r="BZ1041" s="46">
        <v>24.117647058823529</v>
      </c>
      <c r="CA1041" s="48" t="s">
        <v>5474</v>
      </c>
      <c r="CB1041" s="45">
        <v>-590.4</v>
      </c>
      <c r="CC1041" s="45">
        <v>-36.9</v>
      </c>
      <c r="CD1041" s="45">
        <v>0</v>
      </c>
      <c r="CE1041" s="45">
        <v>0</v>
      </c>
      <c r="CF1041" s="14" t="s">
        <v>9536</v>
      </c>
      <c r="CG1041" s="7" t="s">
        <v>8556</v>
      </c>
      <c r="CH1041" s="215" t="s">
        <v>8478</v>
      </c>
      <c r="CI1041" s="215" t="s">
        <v>8498</v>
      </c>
      <c r="CJ1041" s="215" t="s">
        <v>8479</v>
      </c>
      <c r="CK1041" s="43" t="s">
        <v>6887</v>
      </c>
      <c r="CL1041" s="43" t="s">
        <v>5474</v>
      </c>
      <c r="CM1041" s="43" t="s">
        <v>5474</v>
      </c>
      <c r="CN1041" s="145">
        <v>-36.9</v>
      </c>
      <c r="CO1041" s="145">
        <v>-590.4</v>
      </c>
      <c r="CP1041" s="148">
        <v>1870.7952540830031</v>
      </c>
      <c r="CQ1041" s="189" t="s">
        <v>5474</v>
      </c>
      <c r="CR1041" s="189" t="s">
        <v>5474</v>
      </c>
      <c r="CS1041" s="99" t="s">
        <v>5474</v>
      </c>
      <c r="CT1041" s="167" t="s">
        <v>5474</v>
      </c>
      <c r="CU1041" s="43" t="s">
        <v>5474</v>
      </c>
      <c r="CV1041" s="43" t="s">
        <v>5474</v>
      </c>
      <c r="CW1041" s="43" t="s">
        <v>5474</v>
      </c>
      <c r="CX1041" s="43" t="s">
        <v>5474</v>
      </c>
      <c r="CY1041" s="43" t="s">
        <v>5474</v>
      </c>
      <c r="CZ1041" s="43" t="s">
        <v>5474</v>
      </c>
      <c r="DA1041" s="42" t="s">
        <v>5474</v>
      </c>
      <c r="DB1041" s="42" t="s">
        <v>5474</v>
      </c>
      <c r="DC1041" s="42" t="s">
        <v>5474</v>
      </c>
      <c r="DD1041" s="42" t="s">
        <v>5474</v>
      </c>
      <c r="DE1041" s="42" t="s">
        <v>5474</v>
      </c>
      <c r="DF1041" s="42" t="s">
        <v>5474</v>
      </c>
      <c r="DG1041" s="42" t="s">
        <v>5474</v>
      </c>
      <c r="DH1041" s="42" t="s">
        <v>5474</v>
      </c>
    </row>
    <row r="1042" spans="1:112">
      <c r="A1042" s="22">
        <v>8033</v>
      </c>
      <c r="B1042" s="7" t="s">
        <v>1429</v>
      </c>
      <c r="C1042" s="21">
        <v>-0.1356</v>
      </c>
      <c r="D1042" s="21">
        <v>0.14749999999999999</v>
      </c>
      <c r="E1042" s="21">
        <v>-0.22120000000000001</v>
      </c>
      <c r="F1042" s="21">
        <v>0.34599999999999997</v>
      </c>
      <c r="G1042" s="21">
        <v>0.3659</v>
      </c>
      <c r="H1042" s="21">
        <v>7</v>
      </c>
      <c r="I1042" s="21">
        <v>3</v>
      </c>
      <c r="J1042" s="21">
        <v>-0.18179999999999999</v>
      </c>
      <c r="K1042" s="21">
        <v>2.7400000000000001E-2</v>
      </c>
      <c r="L1042" s="21">
        <v>2.1399999999999999E-2</v>
      </c>
      <c r="M1042" s="21">
        <v>2.0999999999999999E-3</v>
      </c>
      <c r="N1042" s="21">
        <v>5.8700000000000002E-2</v>
      </c>
      <c r="O1042" s="21">
        <v>9.6000000000000002E-2</v>
      </c>
      <c r="P1042" s="21">
        <v>9.1399999999999995E-2</v>
      </c>
      <c r="Q1042" s="21">
        <v>8.0000000000000004E-4</v>
      </c>
      <c r="R1042" s="21">
        <v>1.5E-3</v>
      </c>
      <c r="S1042" s="21">
        <v>-7.7399999999999997E-2</v>
      </c>
      <c r="T1042" s="21">
        <v>-4.6600000000000003E-2</v>
      </c>
      <c r="U1042" s="10">
        <v>0.09</v>
      </c>
      <c r="V1042" s="10">
        <v>0.01</v>
      </c>
      <c r="W1042" s="7">
        <v>0</v>
      </c>
      <c r="X1042" s="20">
        <v>0</v>
      </c>
      <c r="Y1042" s="75"/>
      <c r="Z1042" s="7"/>
      <c r="AA1042" s="7"/>
      <c r="AB1042" s="51">
        <v>143</v>
      </c>
      <c r="AC1042" s="51">
        <v>21</v>
      </c>
      <c r="AD1042" s="51"/>
      <c r="AE1042" s="51"/>
      <c r="AF1042" s="51">
        <v>-12</v>
      </c>
      <c r="AG1042" s="51">
        <v>-7</v>
      </c>
      <c r="AH1042" s="20">
        <v>0</v>
      </c>
      <c r="AI1042" s="7" t="s">
        <v>8467</v>
      </c>
      <c r="AJ1042" s="67" t="s">
        <v>8494</v>
      </c>
      <c r="AK1042" s="44">
        <v>-0.7441471571906354</v>
      </c>
      <c r="AL1042" s="44">
        <v>-0.81395348837209291</v>
      </c>
      <c r="AM1042" s="44">
        <v>0.66666666666666274</v>
      </c>
      <c r="AN1042" s="25">
        <v>0.91999999999999993</v>
      </c>
      <c r="AO1042" s="25">
        <v>0.16538461538461541</v>
      </c>
      <c r="AP1042" s="215">
        <v>13</v>
      </c>
      <c r="AQ1042" s="215" t="s">
        <v>8552</v>
      </c>
      <c r="AR1042" s="44">
        <v>3.8610038610038598E-3</v>
      </c>
      <c r="AS1042" s="171" t="s">
        <v>6935</v>
      </c>
      <c r="AT1042" s="171" t="s">
        <v>7060</v>
      </c>
      <c r="AU1042" s="171" t="s">
        <v>7501</v>
      </c>
      <c r="AV1042" s="7" t="s">
        <v>8470</v>
      </c>
      <c r="AW1042" s="14" t="s">
        <v>7038</v>
      </c>
      <c r="AX1042" s="49" t="s">
        <v>6009</v>
      </c>
      <c r="AY1042" s="38" t="s">
        <v>6007</v>
      </c>
      <c r="AZ1042" s="14" t="s">
        <v>6550</v>
      </c>
      <c r="BA1042" s="49" t="s">
        <v>6039</v>
      </c>
      <c r="BB1042" s="38" t="s">
        <v>6047</v>
      </c>
      <c r="BC1042" s="7">
        <v>1.1000000000000001</v>
      </c>
      <c r="BD1042" s="14" t="s">
        <v>6118</v>
      </c>
      <c r="BE1042" s="49" t="s">
        <v>5967</v>
      </c>
      <c r="BF1042" s="38" t="s">
        <v>5961</v>
      </c>
      <c r="BG1042" s="7">
        <v>0.7</v>
      </c>
      <c r="BH1042" s="45">
        <v>274.9012550646226</v>
      </c>
      <c r="BI1042" s="215" t="s">
        <v>8471</v>
      </c>
      <c r="BJ1042" s="215" t="s">
        <v>8554</v>
      </c>
      <c r="BK1042" s="7">
        <v>0.2</v>
      </c>
      <c r="BL1042" s="25">
        <v>7.7519379844960962E-3</v>
      </c>
      <c r="BM1042" s="20">
        <v>0.63168749999999996</v>
      </c>
      <c r="BN1042" s="20">
        <v>0.62</v>
      </c>
      <c r="BO1042" s="20">
        <v>0.64124999999999988</v>
      </c>
      <c r="BP1042" s="46">
        <v>1300</v>
      </c>
      <c r="BQ1042" s="215" t="s">
        <v>8473</v>
      </c>
      <c r="BR1042" s="79" t="s">
        <v>8473</v>
      </c>
      <c r="BS1042" s="9">
        <v>0</v>
      </c>
      <c r="BT1042" s="9">
        <v>0</v>
      </c>
      <c r="BU1042" s="47" t="s">
        <v>5993</v>
      </c>
      <c r="BV1042" s="47" t="s">
        <v>5993</v>
      </c>
      <c r="BW1042" s="14" t="s">
        <v>5474</v>
      </c>
      <c r="BX1042" s="83" t="s">
        <v>8473</v>
      </c>
      <c r="BY1042" s="82" t="s">
        <v>8473</v>
      </c>
      <c r="BZ1042" s="46" t="s">
        <v>8473</v>
      </c>
      <c r="CA1042" s="48" t="s">
        <v>8475</v>
      </c>
      <c r="CB1042" s="45">
        <v>1859</v>
      </c>
      <c r="CC1042" s="45">
        <v>273</v>
      </c>
      <c r="CD1042" s="45">
        <v>0</v>
      </c>
      <c r="CE1042" s="45">
        <v>0</v>
      </c>
      <c r="CF1042" s="14" t="s">
        <v>9537</v>
      </c>
      <c r="CG1042" s="7" t="s">
        <v>8477</v>
      </c>
      <c r="CH1042" s="215" t="s">
        <v>8478</v>
      </c>
      <c r="CI1042" s="215" t="s">
        <v>8498</v>
      </c>
      <c r="CJ1042" s="215" t="s">
        <v>8479</v>
      </c>
      <c r="CK1042" s="43" t="s">
        <v>6917</v>
      </c>
      <c r="CL1042" s="43" t="s">
        <v>5474</v>
      </c>
      <c r="CM1042" s="43" t="s">
        <v>5474</v>
      </c>
      <c r="CN1042" s="145">
        <v>273</v>
      </c>
      <c r="CO1042" s="145">
        <v>1859</v>
      </c>
      <c r="CP1042" s="148">
        <v>3573.716315840094</v>
      </c>
      <c r="CQ1042" s="189" t="s">
        <v>5474</v>
      </c>
      <c r="CR1042" s="189" t="s">
        <v>5474</v>
      </c>
      <c r="CS1042" s="99" t="s">
        <v>5474</v>
      </c>
      <c r="CT1042" s="167" t="s">
        <v>5474</v>
      </c>
      <c r="CU1042" s="43" t="s">
        <v>5474</v>
      </c>
      <c r="CV1042" s="43" t="s">
        <v>5474</v>
      </c>
      <c r="CW1042" s="43" t="s">
        <v>5474</v>
      </c>
      <c r="CX1042" s="43" t="s">
        <v>5474</v>
      </c>
      <c r="CY1042" s="43" t="s">
        <v>5474</v>
      </c>
      <c r="CZ1042" s="43" t="s">
        <v>5474</v>
      </c>
      <c r="DA1042" s="42" t="s">
        <v>5474</v>
      </c>
      <c r="DB1042" s="42" t="s">
        <v>5474</v>
      </c>
      <c r="DC1042" s="42" t="s">
        <v>5474</v>
      </c>
      <c r="DD1042" s="42" t="s">
        <v>5474</v>
      </c>
      <c r="DE1042" s="42" t="s">
        <v>5474</v>
      </c>
      <c r="DF1042" s="42" t="s">
        <v>5474</v>
      </c>
      <c r="DG1042" s="42" t="s">
        <v>5474</v>
      </c>
      <c r="DH1042" s="42" t="s">
        <v>5474</v>
      </c>
    </row>
    <row r="1043" spans="1:112">
      <c r="A1043" s="22">
        <v>6148</v>
      </c>
      <c r="B1043" s="7" t="s">
        <v>1241</v>
      </c>
      <c r="C1043" s="21">
        <v>1.0128999999999999</v>
      </c>
      <c r="D1043" s="21">
        <v>0.1305</v>
      </c>
      <c r="E1043" s="21">
        <v>1.1140000000000001</v>
      </c>
      <c r="F1043" s="21">
        <v>-0.56030000000000002</v>
      </c>
      <c r="G1043" s="21">
        <v>-0.26729999999999998</v>
      </c>
      <c r="H1043" s="21">
        <v>-11.5</v>
      </c>
      <c r="I1043" s="21">
        <v>-1.6364000000000001</v>
      </c>
      <c r="J1043" s="21">
        <v>-1.4318</v>
      </c>
      <c r="K1043" s="21">
        <v>0.16889999999999999</v>
      </c>
      <c r="L1043" s="21">
        <v>0.13189999999999999</v>
      </c>
      <c r="M1043" s="21">
        <v>6.6100000000000006E-2</v>
      </c>
      <c r="N1043" s="21">
        <v>-0.1956</v>
      </c>
      <c r="O1043" s="21">
        <v>-0.28810000000000002</v>
      </c>
      <c r="P1043" s="21">
        <v>-6.9699999999999998E-2</v>
      </c>
      <c r="Q1043" s="21">
        <v>-9.7000000000000003E-3</v>
      </c>
      <c r="R1043" s="21">
        <v>-4.1999999999999997E-3</v>
      </c>
      <c r="S1043" s="21">
        <v>-4.0300000000000002E-2</v>
      </c>
      <c r="T1043" s="21">
        <v>1.7500000000000002E-2</v>
      </c>
      <c r="U1043" s="10">
        <v>-0.19</v>
      </c>
      <c r="V1043" s="10">
        <v>0.47</v>
      </c>
      <c r="W1043" s="7">
        <v>0.42520000000000002</v>
      </c>
      <c r="X1043" s="20">
        <v>0.75439999999999996</v>
      </c>
      <c r="Y1043" s="75">
        <v>2020</v>
      </c>
      <c r="Z1043" s="7">
        <v>0.81040000000000001</v>
      </c>
      <c r="AA1043" s="7">
        <v>0</v>
      </c>
      <c r="AB1043" s="51">
        <v>-6</v>
      </c>
      <c r="AC1043" s="51">
        <v>3</v>
      </c>
      <c r="AD1043" s="51"/>
      <c r="AE1043" s="51"/>
      <c r="AF1043" s="51"/>
      <c r="AG1043" s="51"/>
      <c r="AH1043" s="20">
        <v>5.4000000000000003E-3</v>
      </c>
      <c r="AI1043" s="7" t="s">
        <v>8467</v>
      </c>
      <c r="AJ1043" s="67" t="s">
        <v>8494</v>
      </c>
      <c r="AK1043" s="44">
        <v>-0.83163265306122447</v>
      </c>
      <c r="AL1043" s="44">
        <v>-0.82352941176470607</v>
      </c>
      <c r="AM1043" s="44">
        <v>-0.77777777777777823</v>
      </c>
      <c r="AN1043" s="25">
        <v>0.74809160305343514</v>
      </c>
      <c r="AO1043" s="25">
        <v>0.19465648854961826</v>
      </c>
      <c r="AP1043" s="215">
        <v>13.1</v>
      </c>
      <c r="AQ1043" s="215" t="s">
        <v>8552</v>
      </c>
      <c r="AR1043" s="44">
        <v>3.83141762452107E-3</v>
      </c>
      <c r="AS1043" s="171" t="s">
        <v>6935</v>
      </c>
      <c r="AT1043" s="171" t="s">
        <v>7333</v>
      </c>
      <c r="AU1043" s="171" t="s">
        <v>6974</v>
      </c>
      <c r="AV1043" s="7" t="s">
        <v>5474</v>
      </c>
      <c r="AW1043" s="14" t="s">
        <v>8198</v>
      </c>
      <c r="AX1043" s="49" t="s">
        <v>6009</v>
      </c>
      <c r="AY1043" s="38" t="s">
        <v>6007</v>
      </c>
      <c r="AZ1043" s="14" t="s">
        <v>6791</v>
      </c>
      <c r="BA1043" s="49" t="s">
        <v>5993</v>
      </c>
      <c r="BB1043" s="38" t="s">
        <v>5993</v>
      </c>
      <c r="BC1043" s="7">
        <v>3.1</v>
      </c>
      <c r="BD1043" s="14" t="s">
        <v>6401</v>
      </c>
      <c r="BE1043" s="49" t="s">
        <v>5967</v>
      </c>
      <c r="BF1043" s="38" t="s">
        <v>6007</v>
      </c>
      <c r="BG1043" s="7">
        <v>0.7</v>
      </c>
      <c r="BH1043" s="45">
        <v>133.13535924402964</v>
      </c>
      <c r="BI1043" s="215" t="s">
        <v>8471</v>
      </c>
      <c r="BJ1043" s="215" t="s">
        <v>8554</v>
      </c>
      <c r="BK1043" s="7">
        <v>1.1000000000000001</v>
      </c>
      <c r="BL1043" s="25">
        <v>7.692307692307665E-3</v>
      </c>
      <c r="BM1043" s="20">
        <v>0.52224999999999988</v>
      </c>
      <c r="BN1043" s="20">
        <v>0.60749999999999993</v>
      </c>
      <c r="BO1043" s="20">
        <v>0.4524999999999999</v>
      </c>
      <c r="BP1043" s="46">
        <v>27.872340425531917</v>
      </c>
      <c r="BQ1043" s="215" t="s">
        <v>8569</v>
      </c>
      <c r="BR1043" s="79">
        <v>-0.89442239185750638</v>
      </c>
      <c r="BS1043" s="9">
        <v>2.6453263674678817E-2</v>
      </c>
      <c r="BT1043" s="9">
        <v>5.5686827479094703E-2</v>
      </c>
      <c r="BU1043" s="47" t="s">
        <v>5993</v>
      </c>
      <c r="BV1043" s="47">
        <v>44292</v>
      </c>
      <c r="BW1043" s="14" t="s">
        <v>5474</v>
      </c>
      <c r="BX1043" s="83">
        <v>-0.87330687022900766</v>
      </c>
      <c r="BY1043" s="82">
        <v>0.10999999999999999</v>
      </c>
      <c r="BZ1043" s="46">
        <v>119.09090909090911</v>
      </c>
      <c r="CA1043" s="48" t="s">
        <v>8475</v>
      </c>
      <c r="CB1043" s="45">
        <v>-78.599999999999994</v>
      </c>
      <c r="CC1043" s="45">
        <v>39.299999999999997</v>
      </c>
      <c r="CD1043" s="45">
        <v>0</v>
      </c>
      <c r="CE1043" s="45">
        <v>0</v>
      </c>
      <c r="CF1043" s="14" t="s">
        <v>9538</v>
      </c>
      <c r="CG1043" s="7" t="s">
        <v>8556</v>
      </c>
      <c r="CH1043" s="215" t="s">
        <v>8478</v>
      </c>
      <c r="CI1043" s="215" t="s">
        <v>8479</v>
      </c>
      <c r="CJ1043" s="215" t="s">
        <v>8479</v>
      </c>
      <c r="CK1043" s="43" t="s">
        <v>5474</v>
      </c>
      <c r="CL1043" s="43" t="s">
        <v>5474</v>
      </c>
      <c r="CM1043" s="43" t="s">
        <v>6944</v>
      </c>
      <c r="CN1043" s="145">
        <v>39.299999999999997</v>
      </c>
      <c r="CO1043" s="145">
        <v>-78.599999999999994</v>
      </c>
      <c r="CP1043" s="148">
        <v>1744.0732060967882</v>
      </c>
      <c r="CQ1043" s="189" t="s">
        <v>5474</v>
      </c>
      <c r="CR1043" s="189" t="s">
        <v>5474</v>
      </c>
      <c r="CS1043" s="99" t="s">
        <v>5474</v>
      </c>
      <c r="CT1043" s="167" t="s">
        <v>5474</v>
      </c>
      <c r="CU1043" s="43" t="s">
        <v>5474</v>
      </c>
      <c r="CV1043" s="43" t="s">
        <v>5474</v>
      </c>
      <c r="CW1043" s="43" t="s">
        <v>5474</v>
      </c>
      <c r="CX1043" s="43" t="s">
        <v>5474</v>
      </c>
      <c r="CY1043" s="43" t="s">
        <v>5474</v>
      </c>
      <c r="CZ1043" s="43" t="s">
        <v>5474</v>
      </c>
      <c r="DA1043" s="42" t="s">
        <v>5474</v>
      </c>
      <c r="DB1043" s="42" t="s">
        <v>5474</v>
      </c>
      <c r="DC1043" s="42" t="s">
        <v>5474</v>
      </c>
      <c r="DD1043" s="42" t="s">
        <v>5474</v>
      </c>
      <c r="DE1043" s="42" t="s">
        <v>5474</v>
      </c>
      <c r="DF1043" s="42" t="s">
        <v>5474</v>
      </c>
      <c r="DG1043" s="42" t="s">
        <v>5474</v>
      </c>
      <c r="DH1043" s="42" t="s">
        <v>5474</v>
      </c>
    </row>
    <row r="1044" spans="1:112">
      <c r="A1044" s="22">
        <v>2890</v>
      </c>
      <c r="B1044" s="7" t="s">
        <v>557</v>
      </c>
      <c r="C1044" s="21">
        <v>0.12920000000000001</v>
      </c>
      <c r="D1044" s="21">
        <v>0.1195</v>
      </c>
      <c r="E1044" s="21">
        <v>0.255</v>
      </c>
      <c r="F1044" s="21">
        <v>0.2903</v>
      </c>
      <c r="G1044" s="21">
        <v>0.21129999999999999</v>
      </c>
      <c r="H1044" s="21">
        <v>-5.1299999999999998E-2</v>
      </c>
      <c r="I1044" s="21">
        <v>0.27589999999999998</v>
      </c>
      <c r="J1044" s="21">
        <v>0.52</v>
      </c>
      <c r="K1044" s="21">
        <v>-6.4999999999999997E-3</v>
      </c>
      <c r="L1044" s="21">
        <v>1.0999999999999999E-2</v>
      </c>
      <c r="M1044" s="21">
        <v>-1.8200000000000001E-2</v>
      </c>
      <c r="N1044" s="21">
        <v>-4.3099999999999999E-2</v>
      </c>
      <c r="O1044" s="21">
        <v>2.5600000000000001E-2</v>
      </c>
      <c r="P1044" s="21">
        <v>3.0099999999999998E-2</v>
      </c>
      <c r="Q1044" s="21">
        <v>4.5999999999999999E-3</v>
      </c>
      <c r="R1044" s="21">
        <v>-8.0000000000000004E-4</v>
      </c>
      <c r="S1044" s="21">
        <v>7.2599999999999998E-2</v>
      </c>
      <c r="T1044" s="21">
        <v>1.29E-2</v>
      </c>
      <c r="U1044" s="10">
        <v>0.76</v>
      </c>
      <c r="V1044" s="10">
        <v>1.35</v>
      </c>
      <c r="W1044" s="7">
        <v>0.68600000000000005</v>
      </c>
      <c r="X1044" s="20">
        <v>0.75149999999999995</v>
      </c>
      <c r="Y1044" s="75">
        <v>2020</v>
      </c>
      <c r="Z1044" s="7">
        <v>0.7</v>
      </c>
      <c r="AA1044" s="7">
        <v>0</v>
      </c>
      <c r="AB1044" s="51">
        <v>11571</v>
      </c>
      <c r="AC1044" s="51">
        <v>3396</v>
      </c>
      <c r="AD1044" s="51">
        <v>2462</v>
      </c>
      <c r="AE1044" s="51">
        <v>13</v>
      </c>
      <c r="AF1044" s="51">
        <v>-794</v>
      </c>
      <c r="AG1044" s="51">
        <v>57</v>
      </c>
      <c r="AH1044" s="20">
        <v>1.06E-2</v>
      </c>
      <c r="AI1044" s="7" t="s">
        <v>8487</v>
      </c>
      <c r="AJ1044" s="67" t="s">
        <v>8494</v>
      </c>
      <c r="AK1044" s="44">
        <v>0.78750000000000009</v>
      </c>
      <c r="AL1044" s="44">
        <v>-0.5909090909090905</v>
      </c>
      <c r="AM1044" s="44">
        <v>1</v>
      </c>
      <c r="AN1044" s="25">
        <v>0.29304029304029305</v>
      </c>
      <c r="AO1044" s="25">
        <v>8.0586080586080688E-2</v>
      </c>
      <c r="AP1044" s="215">
        <v>13.65</v>
      </c>
      <c r="AQ1044" s="215" t="s">
        <v>8552</v>
      </c>
      <c r="AR1044" s="44">
        <v>3.6764705882352902E-3</v>
      </c>
      <c r="AS1044" s="171" t="s">
        <v>6935</v>
      </c>
      <c r="AT1044" s="171" t="s">
        <v>6902</v>
      </c>
      <c r="AU1044" s="171" t="s">
        <v>7041</v>
      </c>
      <c r="AV1044" s="7" t="s">
        <v>8470</v>
      </c>
      <c r="AW1044" s="14" t="s">
        <v>6638</v>
      </c>
      <c r="AX1044" s="49" t="s">
        <v>6009</v>
      </c>
      <c r="AY1044" s="38" t="s">
        <v>5961</v>
      </c>
      <c r="AZ1044" s="14" t="s">
        <v>6532</v>
      </c>
      <c r="BA1044" s="49" t="s">
        <v>5967</v>
      </c>
      <c r="BB1044" s="38" t="s">
        <v>5961</v>
      </c>
      <c r="BC1044" s="7">
        <v>0.4</v>
      </c>
      <c r="BD1044" s="14" t="s">
        <v>6056</v>
      </c>
      <c r="BE1044" s="49" t="s">
        <v>6020</v>
      </c>
      <c r="BF1044" s="38" t="s">
        <v>5989</v>
      </c>
      <c r="BG1044" s="7">
        <v>1.1000000000000001</v>
      </c>
      <c r="BH1044" s="45">
        <v>6569.3736750839689</v>
      </c>
      <c r="BI1044" s="215" t="s">
        <v>8592</v>
      </c>
      <c r="BJ1044" s="215" t="s">
        <v>8496</v>
      </c>
      <c r="BK1044" s="7">
        <v>0.4</v>
      </c>
      <c r="BL1044" s="25">
        <v>7.3800738007379811E-3</v>
      </c>
      <c r="BM1044" s="20">
        <v>0.67724999999999991</v>
      </c>
      <c r="BN1044" s="20">
        <v>0.73499999999999988</v>
      </c>
      <c r="BO1044" s="20">
        <v>0.63</v>
      </c>
      <c r="BP1044" s="46">
        <v>10.111111111111111</v>
      </c>
      <c r="BQ1044" s="215" t="s">
        <v>8585</v>
      </c>
      <c r="BR1044" s="79">
        <v>0.33967032967032967</v>
      </c>
      <c r="BS1044" s="9">
        <v>4.4148143616255187E-2</v>
      </c>
      <c r="BT1044" s="9">
        <v>4.5167819537755394E-2</v>
      </c>
      <c r="BU1044" s="47" t="s">
        <v>5993</v>
      </c>
      <c r="BV1044" s="47" t="s">
        <v>5993</v>
      </c>
      <c r="BW1044" s="14" t="s">
        <v>8514</v>
      </c>
      <c r="BX1044" s="83">
        <v>0.60760439560439528</v>
      </c>
      <c r="BY1044" s="82">
        <v>1.46</v>
      </c>
      <c r="BZ1044" s="46">
        <v>9.3493150684931514</v>
      </c>
      <c r="CA1044" s="48" t="s">
        <v>8593</v>
      </c>
      <c r="CB1044" s="45">
        <v>157944.15</v>
      </c>
      <c r="CC1044" s="45">
        <v>46355.4</v>
      </c>
      <c r="CD1044" s="45">
        <v>33606.300000000003</v>
      </c>
      <c r="CE1044" s="45">
        <v>177.45000000000002</v>
      </c>
      <c r="CF1044" s="14" t="s">
        <v>9539</v>
      </c>
      <c r="CG1044" s="7" t="s">
        <v>8477</v>
      </c>
      <c r="CH1044" s="215" t="s">
        <v>8498</v>
      </c>
      <c r="CI1044" s="215" t="s">
        <v>8479</v>
      </c>
      <c r="CJ1044" s="215" t="s">
        <v>8479</v>
      </c>
      <c r="CK1044" s="43" t="s">
        <v>5474</v>
      </c>
      <c r="CL1044" s="43" t="s">
        <v>5474</v>
      </c>
      <c r="CM1044" s="43" t="s">
        <v>6944</v>
      </c>
      <c r="CN1044" s="145">
        <v>46532.85</v>
      </c>
      <c r="CO1044" s="145">
        <v>191550.45</v>
      </c>
      <c r="CP1044" s="148">
        <v>89671.950664896183</v>
      </c>
      <c r="CQ1044" s="189" t="s">
        <v>5474</v>
      </c>
      <c r="CR1044" s="189" t="s">
        <v>5474</v>
      </c>
      <c r="CS1044" s="99" t="s">
        <v>5474</v>
      </c>
      <c r="CT1044" s="167" t="s">
        <v>5474</v>
      </c>
      <c r="CU1044" s="43" t="s">
        <v>5474</v>
      </c>
      <c r="CV1044" s="43" t="s">
        <v>5474</v>
      </c>
      <c r="CW1044" s="43" t="s">
        <v>5474</v>
      </c>
      <c r="CX1044" s="43" t="s">
        <v>5474</v>
      </c>
      <c r="CY1044" s="43" t="s">
        <v>5474</v>
      </c>
      <c r="CZ1044" s="43" t="s">
        <v>5474</v>
      </c>
      <c r="DA1044" s="42" t="s">
        <v>5474</v>
      </c>
      <c r="DB1044" s="42" t="s">
        <v>5474</v>
      </c>
      <c r="DC1044" s="42" t="s">
        <v>5474</v>
      </c>
      <c r="DD1044" s="42" t="s">
        <v>5474</v>
      </c>
      <c r="DE1044" s="42" t="s">
        <v>5474</v>
      </c>
      <c r="DF1044" s="42" t="s">
        <v>5474</v>
      </c>
      <c r="DG1044" s="42" t="s">
        <v>5474</v>
      </c>
      <c r="DH1044" s="42" t="s">
        <v>5473</v>
      </c>
    </row>
    <row r="1045" spans="1:112">
      <c r="A1045" s="22">
        <v>1784</v>
      </c>
      <c r="B1045" s="7" t="s">
        <v>229</v>
      </c>
      <c r="C1045" s="21">
        <v>-8.4199999999999997E-2</v>
      </c>
      <c r="D1045" s="21">
        <v>0.10979999999999999</v>
      </c>
      <c r="E1045" s="21">
        <v>3.0300000000000001E-2</v>
      </c>
      <c r="F1045" s="21">
        <v>0.20449999999999999</v>
      </c>
      <c r="G1045" s="21">
        <v>0.23230000000000001</v>
      </c>
      <c r="H1045" s="21">
        <v>0</v>
      </c>
      <c r="I1045" s="21">
        <v>0</v>
      </c>
      <c r="J1045" s="21">
        <v>3.5455000000000001</v>
      </c>
      <c r="K1045" s="21">
        <v>6.1999999999999998E-3</v>
      </c>
      <c r="L1045" s="21">
        <v>5.1499999999999997E-2</v>
      </c>
      <c r="M1045" s="21">
        <v>1.9E-3</v>
      </c>
      <c r="N1045" s="21">
        <v>6.9999999999999999E-4</v>
      </c>
      <c r="O1045" s="21">
        <v>0.1182</v>
      </c>
      <c r="P1045" s="21">
        <v>3.6200000000000003E-2</v>
      </c>
      <c r="Q1045" s="21">
        <v>4.3E-3</v>
      </c>
      <c r="R1045" s="21">
        <v>3.0999999999999999E-3</v>
      </c>
      <c r="S1045" s="21">
        <v>6.7999999999999996E-3</v>
      </c>
      <c r="T1045" s="21">
        <v>5.1999999999999998E-3</v>
      </c>
      <c r="U1045" s="10">
        <v>0.5</v>
      </c>
      <c r="V1045" s="10">
        <v>0.65</v>
      </c>
      <c r="W1045" s="7">
        <v>0.1181</v>
      </c>
      <c r="X1045" s="20">
        <v>0.57240000000000002</v>
      </c>
      <c r="Y1045" s="75">
        <v>2020</v>
      </c>
      <c r="Z1045" s="7">
        <v>0.1847</v>
      </c>
      <c r="AA1045" s="7">
        <v>0</v>
      </c>
      <c r="AB1045" s="51">
        <v>-494</v>
      </c>
      <c r="AC1045" s="51">
        <v>-13</v>
      </c>
      <c r="AD1045" s="51"/>
      <c r="AE1045" s="51"/>
      <c r="AF1045" s="51">
        <v>-8</v>
      </c>
      <c r="AG1045" s="51"/>
      <c r="AH1045" s="20">
        <v>7.1999999999999998E-3</v>
      </c>
      <c r="AI1045" s="7" t="s">
        <v>8481</v>
      </c>
      <c r="AJ1045" s="67" t="s">
        <v>8482</v>
      </c>
      <c r="AK1045" s="44">
        <v>0.59104477611940287</v>
      </c>
      <c r="AL1045" s="44">
        <v>-0.78285714285714303</v>
      </c>
      <c r="AM1045" s="44">
        <v>0.5</v>
      </c>
      <c r="AN1045" s="25">
        <v>0.37180910099889014</v>
      </c>
      <c r="AO1045" s="25">
        <v>0.1942286348501665</v>
      </c>
      <c r="AP1045" s="215">
        <v>45.05</v>
      </c>
      <c r="AQ1045" s="215" t="s">
        <v>8552</v>
      </c>
      <c r="AR1045" s="44">
        <v>3.3407572383073402E-3</v>
      </c>
      <c r="AS1045" s="171" t="s">
        <v>6935</v>
      </c>
      <c r="AT1045" s="171" t="s">
        <v>7309</v>
      </c>
      <c r="AU1045" s="171" t="s">
        <v>7310</v>
      </c>
      <c r="AV1045" s="7" t="s">
        <v>5474</v>
      </c>
      <c r="AW1045" s="14" t="s">
        <v>6376</v>
      </c>
      <c r="AX1045" s="49" t="s">
        <v>6009</v>
      </c>
      <c r="AY1045" s="38" t="s">
        <v>5971</v>
      </c>
      <c r="AZ1045" s="14" t="s">
        <v>6038</v>
      </c>
      <c r="BA1045" s="49" t="s">
        <v>5967</v>
      </c>
      <c r="BB1045" s="38" t="s">
        <v>5971</v>
      </c>
      <c r="BC1045" s="7">
        <v>0.9</v>
      </c>
      <c r="BD1045" s="14" t="s">
        <v>6134</v>
      </c>
      <c r="BE1045" s="49" t="s">
        <v>6009</v>
      </c>
      <c r="BF1045" s="38" t="s">
        <v>5961</v>
      </c>
      <c r="BG1045" s="7">
        <v>1.4</v>
      </c>
      <c r="BH1045" s="45">
        <v>169.1208483374736</v>
      </c>
      <c r="BI1045" s="215" t="s">
        <v>8489</v>
      </c>
      <c r="BJ1045" s="215" t="s">
        <v>8554</v>
      </c>
      <c r="BK1045" s="7">
        <v>0.6</v>
      </c>
      <c r="BL1045" s="25">
        <v>5.580357142857143E-3</v>
      </c>
      <c r="BM1045" s="20">
        <v>0.67300000000000004</v>
      </c>
      <c r="BN1045" s="20">
        <v>0.66749999999999998</v>
      </c>
      <c r="BO1045" s="20">
        <v>0.67749999999999988</v>
      </c>
      <c r="BP1045" s="46">
        <v>69.307692307692307</v>
      </c>
      <c r="BQ1045" s="215" t="s">
        <v>8483</v>
      </c>
      <c r="BR1045" s="79">
        <v>-0.81354051054384025</v>
      </c>
      <c r="BS1045" s="9">
        <v>0</v>
      </c>
      <c r="BT1045" s="9">
        <v>0</v>
      </c>
      <c r="BU1045" s="47">
        <v>44404</v>
      </c>
      <c r="BV1045" s="47">
        <v>44410</v>
      </c>
      <c r="BW1045" s="14" t="s">
        <v>5474</v>
      </c>
      <c r="BX1045" s="83">
        <v>-0.7669256381798002</v>
      </c>
      <c r="BY1045" s="82">
        <v>0.7</v>
      </c>
      <c r="BZ1045" s="46">
        <v>64.357142857142861</v>
      </c>
      <c r="CA1045" s="48" t="s">
        <v>5474</v>
      </c>
      <c r="CB1045" s="45">
        <v>-22254.699999999997</v>
      </c>
      <c r="CC1045" s="45">
        <v>-585.65</v>
      </c>
      <c r="CD1045" s="45">
        <v>0</v>
      </c>
      <c r="CE1045" s="45">
        <v>0</v>
      </c>
      <c r="CF1045" s="14" t="s">
        <v>9540</v>
      </c>
      <c r="CG1045" s="7" t="s">
        <v>8590</v>
      </c>
      <c r="CH1045" s="215" t="s">
        <v>8498</v>
      </c>
      <c r="CI1045" s="215" t="s">
        <v>8478</v>
      </c>
      <c r="CJ1045" s="215" t="s">
        <v>8479</v>
      </c>
      <c r="CK1045" s="43" t="s">
        <v>5474</v>
      </c>
      <c r="CL1045" s="43" t="s">
        <v>5474</v>
      </c>
      <c r="CM1045" s="43" t="s">
        <v>5474</v>
      </c>
      <c r="CN1045" s="145">
        <v>-585.65</v>
      </c>
      <c r="CO1045" s="145">
        <v>-22254.699999999997</v>
      </c>
      <c r="CP1045" s="148">
        <v>7618.8942176031851</v>
      </c>
      <c r="CQ1045" s="189" t="s">
        <v>5474</v>
      </c>
      <c r="CR1045" s="189" t="s">
        <v>5474</v>
      </c>
      <c r="CS1045" s="99" t="s">
        <v>5474</v>
      </c>
      <c r="CT1045" s="167" t="s">
        <v>5474</v>
      </c>
      <c r="CU1045" s="43" t="s">
        <v>5474</v>
      </c>
      <c r="CV1045" s="43" t="s">
        <v>5474</v>
      </c>
      <c r="CW1045" s="43" t="s">
        <v>5474</v>
      </c>
      <c r="CX1045" s="43" t="s">
        <v>5474</v>
      </c>
      <c r="CY1045" s="43" t="s">
        <v>5474</v>
      </c>
      <c r="CZ1045" s="43" t="s">
        <v>5474</v>
      </c>
      <c r="DA1045" s="42" t="s">
        <v>5474</v>
      </c>
      <c r="DB1045" s="42" t="s">
        <v>5474</v>
      </c>
      <c r="DC1045" s="42" t="s">
        <v>5474</v>
      </c>
      <c r="DD1045" s="42" t="s">
        <v>5474</v>
      </c>
      <c r="DE1045" s="42" t="s">
        <v>5474</v>
      </c>
      <c r="DF1045" s="42" t="s">
        <v>5474</v>
      </c>
      <c r="DG1045" s="42" t="s">
        <v>5474</v>
      </c>
      <c r="DH1045" s="42" t="s">
        <v>5474</v>
      </c>
    </row>
    <row r="1046" spans="1:112">
      <c r="A1046" s="22">
        <v>1799</v>
      </c>
      <c r="B1046" s="7" t="s">
        <v>236</v>
      </c>
      <c r="C1046" s="21">
        <v>1.1551</v>
      </c>
      <c r="D1046" s="21">
        <v>0.40889999999999999</v>
      </c>
      <c r="E1046" s="21">
        <v>5.74E-2</v>
      </c>
      <c r="F1046" s="21">
        <v>0.40050000000000002</v>
      </c>
      <c r="G1046" s="21">
        <v>-0.14430000000000001</v>
      </c>
      <c r="H1046" s="21">
        <v>-11.75</v>
      </c>
      <c r="I1046" s="21">
        <v>-2.3800000000000002E-2</v>
      </c>
      <c r="J1046" s="21">
        <v>0.5</v>
      </c>
      <c r="K1046" s="21">
        <v>-9.1999999999999998E-2</v>
      </c>
      <c r="L1046" s="21">
        <v>-0.19719999999999999</v>
      </c>
      <c r="M1046" s="21">
        <v>6.7400000000000002E-2</v>
      </c>
      <c r="N1046" s="21">
        <v>-0.59260000000000002</v>
      </c>
      <c r="O1046" s="21">
        <v>-0.56769999999999998</v>
      </c>
      <c r="P1046" s="21">
        <v>-0.25879999999999997</v>
      </c>
      <c r="Q1046" s="21">
        <v>4.2799999999999998E-2</v>
      </c>
      <c r="R1046" s="21">
        <v>2.6700000000000002E-2</v>
      </c>
      <c r="S1046" s="21">
        <v>-0.31390000000000001</v>
      </c>
      <c r="T1046" s="21">
        <v>-0.2296</v>
      </c>
      <c r="U1046" s="10">
        <v>-0.39</v>
      </c>
      <c r="V1046" s="10">
        <v>-0.92</v>
      </c>
      <c r="W1046" s="7">
        <v>0</v>
      </c>
      <c r="X1046" s="20">
        <v>0</v>
      </c>
      <c r="Y1046" s="75"/>
      <c r="Z1046" s="7"/>
      <c r="AA1046" s="7"/>
      <c r="AB1046" s="51">
        <v>-2</v>
      </c>
      <c r="AC1046" s="51">
        <v>2</v>
      </c>
      <c r="AD1046" s="51"/>
      <c r="AE1046" s="51"/>
      <c r="AF1046" s="51"/>
      <c r="AG1046" s="51"/>
      <c r="AH1046" s="20">
        <v>0</v>
      </c>
      <c r="AI1046" s="7" t="s">
        <v>8493</v>
      </c>
      <c r="AJ1046" s="67" t="s">
        <v>8494</v>
      </c>
      <c r="AK1046" s="44">
        <v>-0.89673913043478248</v>
      </c>
      <c r="AL1046" s="44">
        <v>-0.74999999999999889</v>
      </c>
      <c r="AM1046" s="44">
        <v>1</v>
      </c>
      <c r="AN1046" s="25">
        <v>0.58785942492012777</v>
      </c>
      <c r="AO1046" s="25">
        <v>5.1118210862619855E-2</v>
      </c>
      <c r="AP1046" s="215">
        <v>15.65</v>
      </c>
      <c r="AQ1046" s="215" t="s">
        <v>8552</v>
      </c>
      <c r="AR1046" s="44">
        <v>3.2051282051281998E-3</v>
      </c>
      <c r="AS1046" s="171" t="s">
        <v>6935</v>
      </c>
      <c r="AT1046" s="171" t="s">
        <v>6929</v>
      </c>
      <c r="AU1046" s="171" t="s">
        <v>7070</v>
      </c>
      <c r="AV1046" s="7" t="s">
        <v>8470</v>
      </c>
      <c r="AW1046" s="14" t="s">
        <v>6745</v>
      </c>
      <c r="AX1046" s="49" t="s">
        <v>6009</v>
      </c>
      <c r="AY1046" s="38" t="s">
        <v>5971</v>
      </c>
      <c r="AZ1046" s="14" t="s">
        <v>6563</v>
      </c>
      <c r="BA1046" s="49" t="s">
        <v>5967</v>
      </c>
      <c r="BB1046" s="38" t="s">
        <v>6007</v>
      </c>
      <c r="BC1046" s="7">
        <v>0.4</v>
      </c>
      <c r="BD1046" s="14" t="s">
        <v>6139</v>
      </c>
      <c r="BE1046" s="49" t="s">
        <v>5967</v>
      </c>
      <c r="BF1046" s="38" t="s">
        <v>6047</v>
      </c>
      <c r="BG1046" s="7">
        <v>0.8</v>
      </c>
      <c r="BH1046" s="45">
        <v>65.184503626585467</v>
      </c>
      <c r="BI1046" s="215" t="s">
        <v>8495</v>
      </c>
      <c r="BJ1046" s="215" t="s">
        <v>8554</v>
      </c>
      <c r="BK1046" s="7">
        <v>1</v>
      </c>
      <c r="BL1046" s="25">
        <v>3.2051282051282506E-3</v>
      </c>
      <c r="BM1046" s="20">
        <v>0.5743125</v>
      </c>
      <c r="BN1046" s="20">
        <v>0.79500000000000004</v>
      </c>
      <c r="BO1046" s="20">
        <v>0.39374999999999993</v>
      </c>
      <c r="BP1046" s="46" t="s">
        <v>8473</v>
      </c>
      <c r="BQ1046" s="215" t="s">
        <v>8473</v>
      </c>
      <c r="BR1046" s="79" t="s">
        <v>8473</v>
      </c>
      <c r="BS1046" s="9">
        <v>0</v>
      </c>
      <c r="BT1046" s="9">
        <v>0</v>
      </c>
      <c r="BU1046" s="47" t="s">
        <v>5993</v>
      </c>
      <c r="BV1046" s="47" t="s">
        <v>5993</v>
      </c>
      <c r="BW1046" s="14" t="s">
        <v>5474</v>
      </c>
      <c r="BX1046" s="83" t="s">
        <v>8473</v>
      </c>
      <c r="BY1046" s="82" t="s">
        <v>8473</v>
      </c>
      <c r="BZ1046" s="46" t="s">
        <v>8473</v>
      </c>
      <c r="CA1046" s="48" t="s">
        <v>8475</v>
      </c>
      <c r="CB1046" s="45">
        <v>-31.3</v>
      </c>
      <c r="CC1046" s="45">
        <v>31.3</v>
      </c>
      <c r="CD1046" s="45">
        <v>0</v>
      </c>
      <c r="CE1046" s="45">
        <v>0</v>
      </c>
      <c r="CF1046" s="14" t="s">
        <v>9541</v>
      </c>
      <c r="CG1046" s="7" t="s">
        <v>8477</v>
      </c>
      <c r="CH1046" s="215" t="s">
        <v>8498</v>
      </c>
      <c r="CI1046" s="215" t="s">
        <v>8479</v>
      </c>
      <c r="CJ1046" s="215" t="s">
        <v>8479</v>
      </c>
      <c r="CK1046" s="43" t="s">
        <v>6894</v>
      </c>
      <c r="CL1046" s="43" t="s">
        <v>5474</v>
      </c>
      <c r="CM1046" s="43" t="s">
        <v>5474</v>
      </c>
      <c r="CN1046" s="145">
        <v>31.3</v>
      </c>
      <c r="CO1046" s="145">
        <v>-31.3</v>
      </c>
      <c r="CP1046" s="148">
        <v>1020.1374817560626</v>
      </c>
      <c r="CQ1046" s="189" t="s">
        <v>5474</v>
      </c>
      <c r="CR1046" s="189" t="s">
        <v>5474</v>
      </c>
      <c r="CS1046" s="99" t="s">
        <v>5474</v>
      </c>
      <c r="CT1046" s="167" t="s">
        <v>8528</v>
      </c>
      <c r="CU1046" s="43" t="s">
        <v>5474</v>
      </c>
      <c r="CV1046" s="43" t="s">
        <v>5474</v>
      </c>
      <c r="CW1046" s="43" t="s">
        <v>5474</v>
      </c>
      <c r="CX1046" s="43" t="s">
        <v>5474</v>
      </c>
      <c r="CY1046" s="43" t="s">
        <v>5474</v>
      </c>
      <c r="CZ1046" s="43" t="s">
        <v>5474</v>
      </c>
      <c r="DA1046" s="42" t="s">
        <v>5474</v>
      </c>
      <c r="DB1046" s="42" t="s">
        <v>8528</v>
      </c>
      <c r="DC1046" s="42" t="s">
        <v>5474</v>
      </c>
      <c r="DD1046" s="42" t="s">
        <v>5474</v>
      </c>
      <c r="DE1046" s="42" t="s">
        <v>5474</v>
      </c>
      <c r="DF1046" s="42" t="s">
        <v>5474</v>
      </c>
      <c r="DG1046" s="42" t="s">
        <v>5474</v>
      </c>
      <c r="DH1046" s="42" t="s">
        <v>5474</v>
      </c>
    </row>
    <row r="1047" spans="1:112">
      <c r="A1047" s="22">
        <v>8109</v>
      </c>
      <c r="B1047" s="7" t="s">
        <v>1471</v>
      </c>
      <c r="C1047" s="21">
        <v>2.6599999999999999E-2</v>
      </c>
      <c r="D1047" s="21">
        <v>0.16200000000000001</v>
      </c>
      <c r="E1047" s="21">
        <v>6.2100000000000002E-2</v>
      </c>
      <c r="F1047" s="21">
        <v>0.1895</v>
      </c>
      <c r="G1047" s="21">
        <v>0.2472</v>
      </c>
      <c r="H1047" s="21">
        <v>0.12609999999999999</v>
      </c>
      <c r="I1047" s="21">
        <v>0.1356</v>
      </c>
      <c r="J1047" s="21">
        <v>0.3246</v>
      </c>
      <c r="K1047" s="21">
        <v>4.3E-3</v>
      </c>
      <c r="L1047" s="21">
        <v>-3.5999999999999999E-3</v>
      </c>
      <c r="M1047" s="21">
        <v>9.7000000000000003E-3</v>
      </c>
      <c r="N1047" s="21">
        <v>1.9099999999999999E-2</v>
      </c>
      <c r="O1047" s="21">
        <v>4.5999999999999999E-3</v>
      </c>
      <c r="P1047" s="21">
        <v>2.5399999999999999E-2</v>
      </c>
      <c r="Q1047" s="21">
        <v>1.4200000000000001E-2</v>
      </c>
      <c r="R1047" s="21">
        <v>7.1999999999999998E-3</v>
      </c>
      <c r="S1047" s="21">
        <v>0.24690000000000001</v>
      </c>
      <c r="T1047" s="21">
        <v>0.12540000000000001</v>
      </c>
      <c r="U1047" s="10">
        <v>2.5299999999999998</v>
      </c>
      <c r="V1047" s="10">
        <v>5.0199999999999996</v>
      </c>
      <c r="W1047" s="7">
        <v>4.3048999999999999</v>
      </c>
      <c r="X1047" s="20">
        <v>0.82150000000000001</v>
      </c>
      <c r="Y1047" s="75">
        <v>2020</v>
      </c>
      <c r="Z1047" s="7">
        <v>3.5</v>
      </c>
      <c r="AA1047" s="7">
        <v>0</v>
      </c>
      <c r="AB1047" s="51">
        <v>-25</v>
      </c>
      <c r="AC1047" s="51">
        <v>-4</v>
      </c>
      <c r="AD1047" s="51"/>
      <c r="AE1047" s="51"/>
      <c r="AF1047" s="51">
        <v>-5</v>
      </c>
      <c r="AG1047" s="51"/>
      <c r="AH1047" s="20">
        <v>0</v>
      </c>
      <c r="AI1047" s="7" t="s">
        <v>8481</v>
      </c>
      <c r="AJ1047" s="67" t="s">
        <v>8482</v>
      </c>
      <c r="AK1047" s="44">
        <v>0.57142857142857117</v>
      </c>
      <c r="AL1047" s="44">
        <v>-0.74137931034482751</v>
      </c>
      <c r="AM1047" s="44">
        <v>0.75000000000000888</v>
      </c>
      <c r="AN1047" s="25">
        <v>0.22550335570469796</v>
      </c>
      <c r="AO1047" s="25">
        <v>7.785234899328855E-2</v>
      </c>
      <c r="AP1047" s="215">
        <v>74.5</v>
      </c>
      <c r="AQ1047" s="215" t="s">
        <v>8552</v>
      </c>
      <c r="AR1047" s="44">
        <v>2.6917900403768502E-3</v>
      </c>
      <c r="AS1047" s="171" t="s">
        <v>6935</v>
      </c>
      <c r="AT1047" s="171" t="s">
        <v>7250</v>
      </c>
      <c r="AU1047" s="171" t="s">
        <v>7300</v>
      </c>
      <c r="AV1047" s="7" t="s">
        <v>5474</v>
      </c>
      <c r="AW1047" s="14" t="s">
        <v>6388</v>
      </c>
      <c r="AX1047" s="49" t="s">
        <v>6009</v>
      </c>
      <c r="AY1047" s="38" t="s">
        <v>5971</v>
      </c>
      <c r="AZ1047" s="14" t="s">
        <v>6856</v>
      </c>
      <c r="BA1047" s="49" t="s">
        <v>5967</v>
      </c>
      <c r="BB1047" s="38" t="s">
        <v>5961</v>
      </c>
      <c r="BC1047" s="7">
        <v>0.3</v>
      </c>
      <c r="BD1047" s="14" t="s">
        <v>5980</v>
      </c>
      <c r="BE1047" s="49" t="s">
        <v>5960</v>
      </c>
      <c r="BF1047" s="38" t="s">
        <v>5961</v>
      </c>
      <c r="BG1047" s="7">
        <v>0.6</v>
      </c>
      <c r="BH1047" s="45">
        <v>21.728167875528491</v>
      </c>
      <c r="BI1047" s="215" t="s">
        <v>8495</v>
      </c>
      <c r="BJ1047" s="215" t="s">
        <v>8554</v>
      </c>
      <c r="BK1047" s="7">
        <v>1</v>
      </c>
      <c r="BL1047" s="25">
        <v>4.0431266846360798E-3</v>
      </c>
      <c r="BM1047" s="20">
        <v>0.64912500000000006</v>
      </c>
      <c r="BN1047" s="20">
        <v>0.6725000000000001</v>
      </c>
      <c r="BO1047" s="20">
        <v>0.63</v>
      </c>
      <c r="BP1047" s="46">
        <v>14.840637450199205</v>
      </c>
      <c r="BQ1047" s="215" t="s">
        <v>8558</v>
      </c>
      <c r="BR1047" s="79">
        <v>-2.0448545861297483E-2</v>
      </c>
      <c r="BS1047" s="9">
        <v>5.1631846316498198E-2</v>
      </c>
      <c r="BT1047" s="9">
        <v>4.089065543750281E-2</v>
      </c>
      <c r="BU1047" s="47" t="s">
        <v>5993</v>
      </c>
      <c r="BV1047" s="47">
        <v>44286</v>
      </c>
      <c r="BW1047" s="14" t="s">
        <v>5474</v>
      </c>
      <c r="BX1047" s="83">
        <v>0.17546174496644276</v>
      </c>
      <c r="BY1047" s="82">
        <v>5.33</v>
      </c>
      <c r="BZ1047" s="46">
        <v>13.977485928705441</v>
      </c>
      <c r="CA1047" s="48" t="s">
        <v>5474</v>
      </c>
      <c r="CB1047" s="45">
        <v>-1862.5</v>
      </c>
      <c r="CC1047" s="45">
        <v>-298</v>
      </c>
      <c r="CD1047" s="45">
        <v>0</v>
      </c>
      <c r="CE1047" s="45">
        <v>0</v>
      </c>
      <c r="CF1047" s="14" t="s">
        <v>9542</v>
      </c>
      <c r="CG1047" s="7" t="s">
        <v>8477</v>
      </c>
      <c r="CH1047" s="215" t="s">
        <v>8498</v>
      </c>
      <c r="CI1047" s="215" t="s">
        <v>8546</v>
      </c>
      <c r="CJ1047" s="215" t="s">
        <v>8523</v>
      </c>
      <c r="CK1047" s="43" t="s">
        <v>6887</v>
      </c>
      <c r="CL1047" s="43" t="s">
        <v>5474</v>
      </c>
      <c r="CM1047" s="43" t="s">
        <v>5474</v>
      </c>
      <c r="CN1047" s="145">
        <v>-298</v>
      </c>
      <c r="CO1047" s="145">
        <v>-1862.5</v>
      </c>
      <c r="CP1047" s="148">
        <v>1618.7485067268726</v>
      </c>
      <c r="CQ1047" s="189" t="s">
        <v>5474</v>
      </c>
      <c r="CR1047" s="189" t="s">
        <v>5474</v>
      </c>
      <c r="CS1047" s="99" t="s">
        <v>5474</v>
      </c>
      <c r="CT1047" s="167" t="s">
        <v>5474</v>
      </c>
      <c r="CU1047" s="43" t="s">
        <v>5474</v>
      </c>
      <c r="CV1047" s="43" t="s">
        <v>5474</v>
      </c>
      <c r="CW1047" s="43" t="s">
        <v>5474</v>
      </c>
      <c r="CX1047" s="43" t="s">
        <v>5474</v>
      </c>
      <c r="CY1047" s="43" t="s">
        <v>5474</v>
      </c>
      <c r="CZ1047" s="43" t="s">
        <v>5474</v>
      </c>
      <c r="DA1047" s="42" t="s">
        <v>5474</v>
      </c>
      <c r="DB1047" s="42" t="s">
        <v>5474</v>
      </c>
      <c r="DC1047" s="42" t="s">
        <v>5474</v>
      </c>
      <c r="DD1047" s="42" t="s">
        <v>5474</v>
      </c>
      <c r="DE1047" s="42" t="s">
        <v>5474</v>
      </c>
      <c r="DF1047" s="42" t="s">
        <v>5474</v>
      </c>
      <c r="DG1047" s="42" t="s">
        <v>5474</v>
      </c>
      <c r="DH1047" s="42" t="s">
        <v>5474</v>
      </c>
    </row>
    <row r="1048" spans="1:112">
      <c r="A1048" s="22">
        <v>5525</v>
      </c>
      <c r="B1048" s="7" t="s">
        <v>1167</v>
      </c>
      <c r="C1048" s="21">
        <v>0.44569999999999999</v>
      </c>
      <c r="D1048" s="21">
        <v>-0.25459999999999999</v>
      </c>
      <c r="E1048" s="21">
        <v>-0.12180000000000001</v>
      </c>
      <c r="F1048" s="21">
        <v>-0.3251</v>
      </c>
      <c r="G1048" s="21">
        <v>-0.51400000000000001</v>
      </c>
      <c r="H1048" s="21">
        <v>0.33329999999999999</v>
      </c>
      <c r="I1048" s="21">
        <v>0.2</v>
      </c>
      <c r="J1048" s="21">
        <v>-3</v>
      </c>
      <c r="K1048" s="21">
        <v>8.1900000000000001E-2</v>
      </c>
      <c r="L1048" s="21">
        <v>0.32129999999999997</v>
      </c>
      <c r="M1048" s="21">
        <v>0.1331</v>
      </c>
      <c r="N1048" s="21">
        <v>4.65E-2</v>
      </c>
      <c r="O1048" s="21">
        <v>7.8299999999999995E-2</v>
      </c>
      <c r="P1048" s="21">
        <v>-6.0100000000000001E-2</v>
      </c>
      <c r="Q1048" s="21">
        <v>0</v>
      </c>
      <c r="R1048" s="21">
        <v>0</v>
      </c>
      <c r="S1048" s="21">
        <v>7.8200000000000006E-2</v>
      </c>
      <c r="T1048" s="21">
        <v>3.4200000000000001E-2</v>
      </c>
      <c r="U1048" s="10">
        <v>-0.2</v>
      </c>
      <c r="V1048" s="10">
        <v>0</v>
      </c>
      <c r="W1048" s="7">
        <v>1.26</v>
      </c>
      <c r="X1048" s="20">
        <v>0.88529999999999998</v>
      </c>
      <c r="Y1048" s="75">
        <v>2020</v>
      </c>
      <c r="Z1048" s="7">
        <v>0.5</v>
      </c>
      <c r="AA1048" s="7">
        <v>0</v>
      </c>
      <c r="AB1048" s="51">
        <v>-27</v>
      </c>
      <c r="AC1048" s="51">
        <v>2</v>
      </c>
      <c r="AD1048" s="51"/>
      <c r="AE1048" s="51"/>
      <c r="AF1048" s="51">
        <v>1</v>
      </c>
      <c r="AG1048" s="51">
        <v>1</v>
      </c>
      <c r="AH1048" s="20">
        <v>0</v>
      </c>
      <c r="AI1048" s="7" t="s">
        <v>8487</v>
      </c>
      <c r="AJ1048" s="67" t="s">
        <v>8494</v>
      </c>
      <c r="AK1048" s="44">
        <v>0.66923076923076952</v>
      </c>
      <c r="AL1048" s="44">
        <v>0.68750000000000022</v>
      </c>
      <c r="AM1048" s="44">
        <v>0.75000000000001332</v>
      </c>
      <c r="AN1048" s="25">
        <v>0.26156941649899396</v>
      </c>
      <c r="AO1048" s="25">
        <v>3.2193158953722358E-2</v>
      </c>
      <c r="AP1048" s="215">
        <v>24.85</v>
      </c>
      <c r="AQ1048" s="215" t="s">
        <v>8552</v>
      </c>
      <c r="AR1048" s="44">
        <v>2.0161290322580601E-3</v>
      </c>
      <c r="AS1048" s="171" t="s">
        <v>6935</v>
      </c>
      <c r="AT1048" s="171" t="s">
        <v>7190</v>
      </c>
      <c r="AU1048" s="171" t="s">
        <v>7171</v>
      </c>
      <c r="AV1048" s="7" t="s">
        <v>8470</v>
      </c>
      <c r="AW1048" s="14" t="s">
        <v>8153</v>
      </c>
      <c r="AX1048" s="49" t="s">
        <v>6009</v>
      </c>
      <c r="AY1048" s="38" t="s">
        <v>5961</v>
      </c>
      <c r="AZ1048" s="14" t="s">
        <v>6217</v>
      </c>
      <c r="BA1048" s="49" t="s">
        <v>6039</v>
      </c>
      <c r="BB1048" s="38" t="s">
        <v>5971</v>
      </c>
      <c r="BC1048" s="7">
        <v>0.5</v>
      </c>
      <c r="BD1048" s="14" t="s">
        <v>6389</v>
      </c>
      <c r="BE1048" s="49" t="s">
        <v>5967</v>
      </c>
      <c r="BF1048" s="38" t="s">
        <v>5961</v>
      </c>
      <c r="BG1048" s="7">
        <v>0.5</v>
      </c>
      <c r="BH1048" s="45">
        <v>140.5453461108323</v>
      </c>
      <c r="BI1048" s="215" t="s">
        <v>8495</v>
      </c>
      <c r="BJ1048" s="215" t="s">
        <v>8554</v>
      </c>
      <c r="BK1048" s="7">
        <v>1.8</v>
      </c>
      <c r="BL1048" s="25">
        <v>6.0728744939272123E-3</v>
      </c>
      <c r="BM1048" s="20">
        <v>0.54449999999999998</v>
      </c>
      <c r="BN1048" s="20">
        <v>0.43999999999999995</v>
      </c>
      <c r="BO1048" s="20">
        <v>0.62999999999999989</v>
      </c>
      <c r="BP1048" s="46" t="s">
        <v>8473</v>
      </c>
      <c r="BQ1048" s="215" t="s">
        <v>8473</v>
      </c>
      <c r="BR1048" s="79" t="s">
        <v>8473</v>
      </c>
      <c r="BS1048" s="9">
        <v>4.4593354229867987E-2</v>
      </c>
      <c r="BT1048" s="9">
        <v>1.4187726148110036E-2</v>
      </c>
      <c r="BU1048" s="47" t="s">
        <v>5993</v>
      </c>
      <c r="BV1048" s="47" t="s">
        <v>5993</v>
      </c>
      <c r="BW1048" s="14" t="s">
        <v>5474</v>
      </c>
      <c r="BX1048" s="83" t="s">
        <v>8473</v>
      </c>
      <c r="BY1048" s="82" t="s">
        <v>8473</v>
      </c>
      <c r="BZ1048" s="46" t="s">
        <v>8473</v>
      </c>
      <c r="CA1048" s="48" t="s">
        <v>8475</v>
      </c>
      <c r="CB1048" s="45">
        <v>-670.95</v>
      </c>
      <c r="CC1048" s="45">
        <v>49.7</v>
      </c>
      <c r="CD1048" s="45">
        <v>0</v>
      </c>
      <c r="CE1048" s="45">
        <v>0</v>
      </c>
      <c r="CF1048" s="14" t="s">
        <v>9543</v>
      </c>
      <c r="CG1048" s="7" t="s">
        <v>8477</v>
      </c>
      <c r="CH1048" s="215" t="s">
        <v>8478</v>
      </c>
      <c r="CI1048" s="215" t="s">
        <v>8546</v>
      </c>
      <c r="CJ1048" s="215" t="s">
        <v>8479</v>
      </c>
      <c r="CK1048" s="43" t="s">
        <v>6927</v>
      </c>
      <c r="CL1048" s="43" t="s">
        <v>5474</v>
      </c>
      <c r="CM1048" s="43" t="s">
        <v>6944</v>
      </c>
      <c r="CN1048" s="145">
        <v>49.7</v>
      </c>
      <c r="CO1048" s="145">
        <v>-670.95</v>
      </c>
      <c r="CP1048" s="148">
        <v>3492.5518508541827</v>
      </c>
      <c r="CQ1048" s="189" t="s">
        <v>5474</v>
      </c>
      <c r="CR1048" s="189" t="s">
        <v>5474</v>
      </c>
      <c r="CS1048" s="99" t="s">
        <v>5474</v>
      </c>
      <c r="CT1048" s="167" t="s">
        <v>5474</v>
      </c>
      <c r="CU1048" s="43" t="s">
        <v>5474</v>
      </c>
      <c r="CV1048" s="43" t="s">
        <v>5474</v>
      </c>
      <c r="CW1048" s="43" t="s">
        <v>5474</v>
      </c>
      <c r="CX1048" s="43" t="s">
        <v>5474</v>
      </c>
      <c r="CY1048" s="43" t="s">
        <v>5474</v>
      </c>
      <c r="CZ1048" s="43" t="s">
        <v>5474</v>
      </c>
      <c r="DA1048" s="42" t="s">
        <v>5474</v>
      </c>
      <c r="DB1048" s="42" t="s">
        <v>5474</v>
      </c>
      <c r="DC1048" s="42" t="s">
        <v>5474</v>
      </c>
      <c r="DD1048" s="42" t="s">
        <v>5474</v>
      </c>
      <c r="DE1048" s="42" t="s">
        <v>5474</v>
      </c>
      <c r="DF1048" s="42" t="s">
        <v>5474</v>
      </c>
      <c r="DG1048" s="42" t="s">
        <v>5474</v>
      </c>
      <c r="DH1048" s="42" t="s">
        <v>5474</v>
      </c>
    </row>
    <row r="1049" spans="1:112">
      <c r="A1049" s="22">
        <v>2227</v>
      </c>
      <c r="B1049" s="7" t="s">
        <v>302</v>
      </c>
      <c r="C1049" s="21">
        <v>0.29020000000000001</v>
      </c>
      <c r="D1049" s="21">
        <v>-0.43080000000000002</v>
      </c>
      <c r="E1049" s="21">
        <v>-0.21709999999999999</v>
      </c>
      <c r="F1049" s="21">
        <v>-0.31890000000000002</v>
      </c>
      <c r="G1049" s="21">
        <v>-9.9299999999999999E-2</v>
      </c>
      <c r="H1049" s="21">
        <v>-0.1444</v>
      </c>
      <c r="I1049" s="21">
        <v>-0.53239999999999998</v>
      </c>
      <c r="J1049" s="21">
        <v>-9.5699999999999993E-2</v>
      </c>
      <c r="K1049" s="21">
        <v>5.4000000000000003E-3</v>
      </c>
      <c r="L1049" s="21">
        <v>-2.35E-2</v>
      </c>
      <c r="M1049" s="21">
        <v>-1.89E-2</v>
      </c>
      <c r="N1049" s="21">
        <v>-4.0000000000000001E-3</v>
      </c>
      <c r="O1049" s="21">
        <v>-5.5999999999999999E-3</v>
      </c>
      <c r="P1049" s="21">
        <v>-1.77E-2</v>
      </c>
      <c r="Q1049" s="21">
        <v>3.8E-3</v>
      </c>
      <c r="R1049" s="21">
        <v>3.3E-3</v>
      </c>
      <c r="S1049" s="21">
        <v>0.29110000000000003</v>
      </c>
      <c r="T1049" s="21">
        <v>0.2238</v>
      </c>
      <c r="U1049" s="10">
        <v>5.01</v>
      </c>
      <c r="V1049" s="10">
        <v>21.28</v>
      </c>
      <c r="W1049" s="7">
        <v>20.094000000000001</v>
      </c>
      <c r="X1049" s="20">
        <v>0.91500000000000004</v>
      </c>
      <c r="Y1049" s="75">
        <v>2020</v>
      </c>
      <c r="Z1049" s="7">
        <v>18.53</v>
      </c>
      <c r="AA1049" s="7">
        <v>0</v>
      </c>
      <c r="AB1049" s="51">
        <v>-107</v>
      </c>
      <c r="AC1049" s="51">
        <v>-7</v>
      </c>
      <c r="AD1049" s="51">
        <v>3</v>
      </c>
      <c r="AE1049" s="51"/>
      <c r="AF1049" s="51"/>
      <c r="AG1049" s="51">
        <v>1</v>
      </c>
      <c r="AH1049" s="20">
        <v>0</v>
      </c>
      <c r="AI1049" s="7" t="s">
        <v>8467</v>
      </c>
      <c r="AJ1049" s="67" t="s">
        <v>8494</v>
      </c>
      <c r="AK1049" s="44">
        <v>-0.81609195402298851</v>
      </c>
      <c r="AL1049" s="44">
        <v>-0.84285714285714286</v>
      </c>
      <c r="AM1049" s="44">
        <v>1</v>
      </c>
      <c r="AN1049" s="25">
        <v>0.17399999999999999</v>
      </c>
      <c r="AO1049" s="25">
        <v>0.14000000000000001</v>
      </c>
      <c r="AP1049" s="215">
        <v>250</v>
      </c>
      <c r="AQ1049" s="215" t="s">
        <v>8552</v>
      </c>
      <c r="AR1049" s="44">
        <v>2.0040080160320601E-3</v>
      </c>
      <c r="AS1049" s="171" t="s">
        <v>6935</v>
      </c>
      <c r="AT1049" s="171" t="s">
        <v>7077</v>
      </c>
      <c r="AU1049" s="171" t="s">
        <v>6974</v>
      </c>
      <c r="AV1049" s="7" t="s">
        <v>8470</v>
      </c>
      <c r="AW1049" s="14" t="s">
        <v>6638</v>
      </c>
      <c r="AX1049" s="49" t="s">
        <v>6009</v>
      </c>
      <c r="AY1049" s="38" t="s">
        <v>5961</v>
      </c>
      <c r="AZ1049" s="14" t="s">
        <v>6574</v>
      </c>
      <c r="BA1049" s="49" t="s">
        <v>5967</v>
      </c>
      <c r="BB1049" s="38" t="s">
        <v>6007</v>
      </c>
      <c r="BC1049" s="7">
        <v>0.2</v>
      </c>
      <c r="BD1049" s="14" t="s">
        <v>6002</v>
      </c>
      <c r="BE1049" s="49" t="s">
        <v>5960</v>
      </c>
      <c r="BF1049" s="38" t="s">
        <v>5961</v>
      </c>
      <c r="BG1049" s="7">
        <v>1.8</v>
      </c>
      <c r="BH1049" s="45">
        <v>26.516881497046832</v>
      </c>
      <c r="BI1049" s="215" t="s">
        <v>8495</v>
      </c>
      <c r="BJ1049" s="215" t="s">
        <v>8554</v>
      </c>
      <c r="BK1049" s="7">
        <v>0.9</v>
      </c>
      <c r="BL1049" s="25">
        <v>4.0160642570281121E-3</v>
      </c>
      <c r="BM1049" s="20">
        <v>0.48849999999999993</v>
      </c>
      <c r="BN1049" s="20">
        <v>0.39499999999999996</v>
      </c>
      <c r="BO1049" s="20">
        <v>0.56499999999999995</v>
      </c>
      <c r="BP1049" s="46">
        <v>11.748120300751879</v>
      </c>
      <c r="BQ1049" s="215" t="s">
        <v>8569</v>
      </c>
      <c r="BR1049" s="79">
        <v>6.2010000000000218E-2</v>
      </c>
      <c r="BS1049" s="9">
        <v>7.4092558532584452E-2</v>
      </c>
      <c r="BT1049" s="9">
        <v>6.787294328180149E-2</v>
      </c>
      <c r="BU1049" s="47" t="s">
        <v>5993</v>
      </c>
      <c r="BV1049" s="47">
        <v>44413</v>
      </c>
      <c r="BW1049" s="14" t="s">
        <v>5474</v>
      </c>
      <c r="BX1049" s="83">
        <v>0.27441200000000004</v>
      </c>
      <c r="BY1049" s="82">
        <v>17.41</v>
      </c>
      <c r="BZ1049" s="46">
        <v>14.359563469270533</v>
      </c>
      <c r="CA1049" s="48" t="s">
        <v>8538</v>
      </c>
      <c r="CB1049" s="45">
        <v>-26750</v>
      </c>
      <c r="CC1049" s="45">
        <v>-1750</v>
      </c>
      <c r="CD1049" s="45">
        <v>750</v>
      </c>
      <c r="CE1049" s="45">
        <v>0</v>
      </c>
      <c r="CF1049" s="14" t="s">
        <v>9544</v>
      </c>
      <c r="CG1049" s="7" t="s">
        <v>8477</v>
      </c>
      <c r="CH1049" s="215" t="s">
        <v>8498</v>
      </c>
      <c r="CI1049" s="215" t="s">
        <v>8479</v>
      </c>
      <c r="CJ1049" s="215" t="s">
        <v>8479</v>
      </c>
      <c r="CK1049" s="43" t="s">
        <v>6887</v>
      </c>
      <c r="CL1049" s="43" t="s">
        <v>5474</v>
      </c>
      <c r="CM1049" s="43" t="s">
        <v>5474</v>
      </c>
      <c r="CN1049" s="145">
        <v>-1750</v>
      </c>
      <c r="CO1049" s="145">
        <v>-26000</v>
      </c>
      <c r="CP1049" s="148">
        <v>6629.2203742617075</v>
      </c>
      <c r="CQ1049" s="189" t="s">
        <v>5474</v>
      </c>
      <c r="CR1049" s="189" t="s">
        <v>5474</v>
      </c>
      <c r="CS1049" s="99" t="s">
        <v>5474</v>
      </c>
      <c r="CT1049" s="167" t="s">
        <v>5474</v>
      </c>
      <c r="CU1049" s="43" t="s">
        <v>5474</v>
      </c>
      <c r="CV1049" s="43" t="s">
        <v>5474</v>
      </c>
      <c r="CW1049" s="43" t="s">
        <v>5474</v>
      </c>
      <c r="CX1049" s="43" t="s">
        <v>5474</v>
      </c>
      <c r="CY1049" s="43" t="s">
        <v>5474</v>
      </c>
      <c r="CZ1049" s="43" t="s">
        <v>5474</v>
      </c>
      <c r="DA1049" s="42" t="s">
        <v>5474</v>
      </c>
      <c r="DB1049" s="42" t="s">
        <v>5474</v>
      </c>
      <c r="DC1049" s="42" t="s">
        <v>5474</v>
      </c>
      <c r="DD1049" s="42" t="s">
        <v>5474</v>
      </c>
      <c r="DE1049" s="42" t="s">
        <v>5474</v>
      </c>
      <c r="DF1049" s="42" t="s">
        <v>5474</v>
      </c>
      <c r="DG1049" s="42" t="s">
        <v>5474</v>
      </c>
      <c r="DH1049" s="42" t="s">
        <v>5474</v>
      </c>
    </row>
    <row r="1050" spans="1:112">
      <c r="A1050" s="22">
        <v>5511</v>
      </c>
      <c r="B1050" s="7" t="s">
        <v>1157</v>
      </c>
      <c r="C1050" s="21">
        <v>-0.1079</v>
      </c>
      <c r="D1050" s="21">
        <v>0.2228</v>
      </c>
      <c r="E1050" s="21">
        <v>-4.8599999999999997E-2</v>
      </c>
      <c r="F1050" s="21">
        <v>0.1933</v>
      </c>
      <c r="G1050" s="21">
        <v>6.4799999999999996E-2</v>
      </c>
      <c r="H1050" s="21">
        <v>0.15379999999999999</v>
      </c>
      <c r="I1050" s="21">
        <v>-0.42859999999999998</v>
      </c>
      <c r="J1050" s="21">
        <v>-0.32929999999999998</v>
      </c>
      <c r="K1050" s="21">
        <v>-8.0999999999999996E-3</v>
      </c>
      <c r="L1050" s="21">
        <v>-1.2999999999999999E-3</v>
      </c>
      <c r="M1050" s="21">
        <v>-1.17E-2</v>
      </c>
      <c r="N1050" s="21">
        <v>6.1999999999999998E-3</v>
      </c>
      <c r="O1050" s="21">
        <v>2.9999999999999997E-4</v>
      </c>
      <c r="P1050" s="21">
        <v>-8.0999999999999996E-3</v>
      </c>
      <c r="Q1050" s="21">
        <v>-4.8999999999999998E-3</v>
      </c>
      <c r="R1050" s="21">
        <v>-2.7000000000000001E-3</v>
      </c>
      <c r="S1050" s="21">
        <v>0.1152</v>
      </c>
      <c r="T1050" s="21">
        <v>5.3900000000000003E-2</v>
      </c>
      <c r="U1050" s="10">
        <v>1.1200000000000001</v>
      </c>
      <c r="V1050" s="10">
        <v>3.65</v>
      </c>
      <c r="W1050" s="7">
        <v>1.6</v>
      </c>
      <c r="X1050" s="20">
        <v>0.4224</v>
      </c>
      <c r="Y1050" s="75">
        <v>2020</v>
      </c>
      <c r="Z1050" s="7">
        <v>2</v>
      </c>
      <c r="AA1050" s="7">
        <v>0</v>
      </c>
      <c r="AB1050" s="51">
        <v>-1</v>
      </c>
      <c r="AC1050" s="51"/>
      <c r="AD1050" s="51"/>
      <c r="AE1050" s="51"/>
      <c r="AF1050" s="51"/>
      <c r="AG1050" s="51"/>
      <c r="AH1050" s="20">
        <v>0</v>
      </c>
      <c r="AI1050" s="7" t="s">
        <v>8467</v>
      </c>
      <c r="AJ1050" s="67" t="s">
        <v>8536</v>
      </c>
      <c r="AK1050" s="44">
        <v>-0.8202247191011236</v>
      </c>
      <c r="AL1050" s="44">
        <v>0.85714285714285499</v>
      </c>
      <c r="AM1050" s="44">
        <v>1</v>
      </c>
      <c r="AN1050" s="25">
        <v>0.15239726027397271</v>
      </c>
      <c r="AO1050" s="25">
        <v>2.3972602739726005E-2</v>
      </c>
      <c r="AP1050" s="215">
        <v>29.2</v>
      </c>
      <c r="AQ1050" s="215" t="s">
        <v>8552</v>
      </c>
      <c r="AR1050" s="44">
        <v>1.71526586620926E-3</v>
      </c>
      <c r="AS1050" s="171" t="s">
        <v>6935</v>
      </c>
      <c r="AT1050" s="171" t="s">
        <v>7294</v>
      </c>
      <c r="AU1050" s="171" t="s">
        <v>7043</v>
      </c>
      <c r="AV1050" s="7" t="s">
        <v>5474</v>
      </c>
      <c r="AW1050" s="14" t="s">
        <v>6551</v>
      </c>
      <c r="AX1050" s="49" t="s">
        <v>6009</v>
      </c>
      <c r="AY1050" s="38" t="s">
        <v>5989</v>
      </c>
      <c r="AZ1050" s="14" t="s">
        <v>6637</v>
      </c>
      <c r="BA1050" s="49" t="s">
        <v>6039</v>
      </c>
      <c r="BB1050" s="38" t="s">
        <v>6047</v>
      </c>
      <c r="BC1050" s="7">
        <v>0.1</v>
      </c>
      <c r="BD1050" s="14" t="s">
        <v>6388</v>
      </c>
      <c r="BE1050" s="49" t="s">
        <v>5967</v>
      </c>
      <c r="BF1050" s="38" t="s">
        <v>5971</v>
      </c>
      <c r="BG1050" s="7">
        <v>0.5</v>
      </c>
      <c r="BH1050" s="45">
        <v>37.881259281495474</v>
      </c>
      <c r="BI1050" s="215" t="s">
        <v>8495</v>
      </c>
      <c r="BJ1050" s="215" t="s">
        <v>8554</v>
      </c>
      <c r="BK1050" s="7">
        <v>1.4</v>
      </c>
      <c r="BL1050" s="25">
        <v>1.7152658662092869E-3</v>
      </c>
      <c r="BM1050" s="20">
        <v>0.59549999999999992</v>
      </c>
      <c r="BN1050" s="20">
        <v>0.64500000000000002</v>
      </c>
      <c r="BO1050" s="20">
        <v>0.55499999999999994</v>
      </c>
      <c r="BP1050" s="46">
        <v>8</v>
      </c>
      <c r="BQ1050" s="215" t="s">
        <v>8569</v>
      </c>
      <c r="BR1050" s="79">
        <v>0.65205479452054782</v>
      </c>
      <c r="BS1050" s="9">
        <v>4.865986036481118E-2</v>
      </c>
      <c r="BT1050" s="9">
        <v>6.2278819590328327E-2</v>
      </c>
      <c r="BU1050" s="47" t="s">
        <v>5993</v>
      </c>
      <c r="BV1050" s="47">
        <v>44385</v>
      </c>
      <c r="BW1050" s="14" t="s">
        <v>5474</v>
      </c>
      <c r="BX1050" s="83">
        <v>1.0650684931506849</v>
      </c>
      <c r="BY1050" s="82">
        <v>4.0199999999999996</v>
      </c>
      <c r="BZ1050" s="46">
        <v>7.2636815920398012</v>
      </c>
      <c r="CA1050" s="48" t="s">
        <v>5474</v>
      </c>
      <c r="CB1050" s="45">
        <v>-29.2</v>
      </c>
      <c r="CC1050" s="45">
        <v>0</v>
      </c>
      <c r="CD1050" s="45">
        <v>0</v>
      </c>
      <c r="CE1050" s="45">
        <v>0</v>
      </c>
      <c r="CF1050" s="14" t="s">
        <v>9545</v>
      </c>
      <c r="CG1050" s="7" t="s">
        <v>8477</v>
      </c>
      <c r="CH1050" s="215" t="s">
        <v>8498</v>
      </c>
      <c r="CI1050" s="215" t="s">
        <v>8498</v>
      </c>
      <c r="CJ1050" s="215" t="s">
        <v>8498</v>
      </c>
      <c r="CK1050" s="43" t="s">
        <v>6927</v>
      </c>
      <c r="CL1050" s="43" t="s">
        <v>5474</v>
      </c>
      <c r="CM1050" s="43" t="s">
        <v>5474</v>
      </c>
      <c r="CN1050" s="145">
        <v>0</v>
      </c>
      <c r="CO1050" s="145">
        <v>-29.2</v>
      </c>
      <c r="CP1050" s="148">
        <v>1106.1327710196679</v>
      </c>
      <c r="CQ1050" s="189" t="s">
        <v>5474</v>
      </c>
      <c r="CR1050" s="189" t="s">
        <v>5474</v>
      </c>
      <c r="CS1050" s="99" t="s">
        <v>5474</v>
      </c>
      <c r="CT1050" s="167" t="s">
        <v>5474</v>
      </c>
      <c r="CU1050" s="43" t="s">
        <v>5474</v>
      </c>
      <c r="CV1050" s="43" t="s">
        <v>5474</v>
      </c>
      <c r="CW1050" s="43" t="s">
        <v>5474</v>
      </c>
      <c r="CX1050" s="43" t="s">
        <v>5474</v>
      </c>
      <c r="CY1050" s="43" t="s">
        <v>5474</v>
      </c>
      <c r="CZ1050" s="43" t="s">
        <v>5474</v>
      </c>
      <c r="DA1050" s="42" t="s">
        <v>5474</v>
      </c>
      <c r="DB1050" s="42" t="s">
        <v>5474</v>
      </c>
      <c r="DC1050" s="42" t="s">
        <v>5474</v>
      </c>
      <c r="DD1050" s="42" t="s">
        <v>5474</v>
      </c>
      <c r="DE1050" s="42" t="s">
        <v>5474</v>
      </c>
      <c r="DF1050" s="42" t="s">
        <v>5474</v>
      </c>
      <c r="DG1050" s="42" t="s">
        <v>5474</v>
      </c>
      <c r="DH1050" s="42" t="s">
        <v>5474</v>
      </c>
    </row>
    <row r="1051" spans="1:112">
      <c r="A1051" s="22">
        <v>2362</v>
      </c>
      <c r="B1051" s="7" t="s">
        <v>350</v>
      </c>
      <c r="C1051" s="21">
        <v>6.25E-2</v>
      </c>
      <c r="D1051" s="21">
        <v>0.44679999999999997</v>
      </c>
      <c r="E1051" s="21">
        <v>0.121</v>
      </c>
      <c r="F1051" s="21">
        <v>0.2203</v>
      </c>
      <c r="G1051" s="21">
        <v>0.35880000000000001</v>
      </c>
      <c r="H1051" s="21">
        <v>0.20369999999999999</v>
      </c>
      <c r="I1051" s="21">
        <v>0.3</v>
      </c>
      <c r="J1051" s="21">
        <v>5.6111000000000004</v>
      </c>
      <c r="K1051" s="21">
        <v>-1.9800000000000002E-2</v>
      </c>
      <c r="L1051" s="21">
        <v>-1.8499999999999999E-2</v>
      </c>
      <c r="M1051" s="21">
        <v>-3.4500000000000003E-2</v>
      </c>
      <c r="N1051" s="21">
        <v>-2E-3</v>
      </c>
      <c r="O1051" s="21">
        <v>-1.8800000000000001E-2</v>
      </c>
      <c r="P1051" s="21">
        <v>-3.2000000000000002E-3</v>
      </c>
      <c r="Q1051" s="21">
        <v>5.4000000000000003E-3</v>
      </c>
      <c r="R1051" s="21">
        <v>2.8999999999999998E-3</v>
      </c>
      <c r="S1051" s="21">
        <v>2.1499999999999998E-2</v>
      </c>
      <c r="T1051" s="21">
        <v>1.41E-2</v>
      </c>
      <c r="U1051" s="10">
        <v>1.19</v>
      </c>
      <c r="V1051" s="10">
        <v>2.0699999999999998</v>
      </c>
      <c r="W1051" s="7">
        <v>0.71099999999999997</v>
      </c>
      <c r="X1051" s="20">
        <v>0.55210000000000004</v>
      </c>
      <c r="Y1051" s="75">
        <v>2020</v>
      </c>
      <c r="Z1051" s="7">
        <v>0.6</v>
      </c>
      <c r="AA1051" s="7">
        <v>0</v>
      </c>
      <c r="AB1051" s="51">
        <v>-384</v>
      </c>
      <c r="AC1051" s="51">
        <v>-24</v>
      </c>
      <c r="AD1051" s="51"/>
      <c r="AE1051" s="51"/>
      <c r="AF1051" s="51">
        <v>-6</v>
      </c>
      <c r="AG1051" s="51">
        <v>3</v>
      </c>
      <c r="AH1051" s="20">
        <v>4.0000000000000002E-4</v>
      </c>
      <c r="AI1051" s="7" t="s">
        <v>8467</v>
      </c>
      <c r="AJ1051" s="67" t="s">
        <v>8494</v>
      </c>
      <c r="AK1051" s="44">
        <v>-0.66666666666666663</v>
      </c>
      <c r="AL1051" s="44">
        <v>-0.5714285714285724</v>
      </c>
      <c r="AM1051" s="44">
        <v>-1</v>
      </c>
      <c r="AN1051" s="25">
        <v>0.20408163265306123</v>
      </c>
      <c r="AO1051" s="25">
        <v>3.571428571428574E-2</v>
      </c>
      <c r="AP1051" s="215">
        <v>29.4</v>
      </c>
      <c r="AQ1051" s="215" t="s">
        <v>8552</v>
      </c>
      <c r="AR1051" s="44">
        <v>1.7035775127768301E-3</v>
      </c>
      <c r="AS1051" s="171" t="s">
        <v>6935</v>
      </c>
      <c r="AT1051" s="171" t="s">
        <v>7007</v>
      </c>
      <c r="AU1051" s="171" t="s">
        <v>7012</v>
      </c>
      <c r="AV1051" s="7" t="s">
        <v>8470</v>
      </c>
      <c r="AW1051" s="14" t="s">
        <v>6555</v>
      </c>
      <c r="AX1051" s="49" t="s">
        <v>6009</v>
      </c>
      <c r="AY1051" s="38" t="s">
        <v>5971</v>
      </c>
      <c r="AZ1051" s="14" t="s">
        <v>6120</v>
      </c>
      <c r="BA1051" s="49" t="s">
        <v>6039</v>
      </c>
      <c r="BB1051" s="38" t="s">
        <v>6007</v>
      </c>
      <c r="BC1051" s="7">
        <v>1</v>
      </c>
      <c r="BD1051" s="14" t="s">
        <v>6048</v>
      </c>
      <c r="BE1051" s="49" t="s">
        <v>5967</v>
      </c>
      <c r="BF1051" s="38" t="s">
        <v>5971</v>
      </c>
      <c r="BG1051" s="7">
        <v>0.7</v>
      </c>
      <c r="BH1051" s="45">
        <v>116.67938828448169</v>
      </c>
      <c r="BI1051" s="215" t="s">
        <v>8471</v>
      </c>
      <c r="BJ1051" s="215" t="s">
        <v>8554</v>
      </c>
      <c r="BK1051" s="7">
        <v>0.7</v>
      </c>
      <c r="BL1051" s="25">
        <v>0</v>
      </c>
      <c r="BM1051" s="20">
        <v>0.69350000000000001</v>
      </c>
      <c r="BN1051" s="20">
        <v>0.73750000000000004</v>
      </c>
      <c r="BO1051" s="20">
        <v>0.65749999999999997</v>
      </c>
      <c r="BP1051" s="46">
        <v>14.202898550724639</v>
      </c>
      <c r="BQ1051" s="215" t="s">
        <v>8540</v>
      </c>
      <c r="BR1051" s="79">
        <v>-0.10612244897959175</v>
      </c>
      <c r="BS1051" s="9">
        <v>1.8227045254648244E-2</v>
      </c>
      <c r="BT1051" s="9">
        <v>1.4473493329329568E-2</v>
      </c>
      <c r="BU1051" s="47" t="s">
        <v>5993</v>
      </c>
      <c r="BV1051" s="47">
        <v>44397</v>
      </c>
      <c r="BW1051" s="14" t="s">
        <v>5474</v>
      </c>
      <c r="BX1051" s="83">
        <v>0.11734693877551031</v>
      </c>
      <c r="BY1051" s="82">
        <v>2.19</v>
      </c>
      <c r="BZ1051" s="46">
        <v>13.424657534246576</v>
      </c>
      <c r="CA1051" s="48" t="s">
        <v>5474</v>
      </c>
      <c r="CB1051" s="45">
        <v>-11289.599999999999</v>
      </c>
      <c r="CC1051" s="45">
        <v>-705.59999999999991</v>
      </c>
      <c r="CD1051" s="45">
        <v>0</v>
      </c>
      <c r="CE1051" s="45">
        <v>0</v>
      </c>
      <c r="CF1051" s="14" t="s">
        <v>9546</v>
      </c>
      <c r="CG1051" s="7" t="s">
        <v>8556</v>
      </c>
      <c r="CH1051" s="215" t="s">
        <v>8479</v>
      </c>
      <c r="CI1051" s="215" t="s">
        <v>8498</v>
      </c>
      <c r="CJ1051" s="215" t="s">
        <v>8479</v>
      </c>
      <c r="CK1051" s="43" t="s">
        <v>6985</v>
      </c>
      <c r="CL1051" s="43" t="s">
        <v>5474</v>
      </c>
      <c r="CM1051" s="43" t="s">
        <v>5474</v>
      </c>
      <c r="CN1051" s="145">
        <v>-705.59999999999991</v>
      </c>
      <c r="CO1051" s="145">
        <v>-11289.599999999999</v>
      </c>
      <c r="CP1051" s="148">
        <v>3430.3740155637615</v>
      </c>
      <c r="CQ1051" s="189" t="s">
        <v>5474</v>
      </c>
      <c r="CR1051" s="189" t="s">
        <v>5474</v>
      </c>
      <c r="CS1051" s="99" t="s">
        <v>5474</v>
      </c>
      <c r="CT1051" s="167" t="s">
        <v>5474</v>
      </c>
      <c r="CU1051" s="43" t="s">
        <v>5474</v>
      </c>
      <c r="CV1051" s="43" t="s">
        <v>5474</v>
      </c>
      <c r="CW1051" s="43" t="s">
        <v>5474</v>
      </c>
      <c r="CX1051" s="43" t="s">
        <v>5474</v>
      </c>
      <c r="CY1051" s="43" t="s">
        <v>5474</v>
      </c>
      <c r="CZ1051" s="43" t="s">
        <v>5474</v>
      </c>
      <c r="DA1051" s="42" t="s">
        <v>5474</v>
      </c>
      <c r="DB1051" s="42" t="s">
        <v>5474</v>
      </c>
      <c r="DC1051" s="42" t="s">
        <v>5474</v>
      </c>
      <c r="DD1051" s="42" t="s">
        <v>5474</v>
      </c>
      <c r="DE1051" s="42" t="s">
        <v>5474</v>
      </c>
      <c r="DF1051" s="42" t="s">
        <v>5474</v>
      </c>
      <c r="DG1051" s="42" t="s">
        <v>5474</v>
      </c>
      <c r="DH1051" s="42" t="s">
        <v>5474</v>
      </c>
    </row>
    <row r="1052" spans="1:112">
      <c r="A1052" s="22">
        <v>1525</v>
      </c>
      <c r="B1052" s="7" t="s">
        <v>141</v>
      </c>
      <c r="C1052" s="21">
        <v>-9.3100000000000002E-2</v>
      </c>
      <c r="D1052" s="21">
        <v>0.15670000000000001</v>
      </c>
      <c r="E1052" s="21">
        <v>-2.6599999999999999E-2</v>
      </c>
      <c r="F1052" s="21">
        <v>0.35089999999999999</v>
      </c>
      <c r="G1052" s="21">
        <v>0.43990000000000001</v>
      </c>
      <c r="H1052" s="21">
        <v>-0.2034</v>
      </c>
      <c r="I1052" s="21">
        <v>-0.248</v>
      </c>
      <c r="J1052" s="21">
        <v>0.4521</v>
      </c>
      <c r="K1052" s="21">
        <v>-1.06E-2</v>
      </c>
      <c r="L1052" s="21">
        <v>6.1999999999999998E-3</v>
      </c>
      <c r="M1052" s="21">
        <v>2.2800000000000001E-2</v>
      </c>
      <c r="N1052" s="21">
        <v>-3.3E-3</v>
      </c>
      <c r="O1052" s="21">
        <v>1.55E-2</v>
      </c>
      <c r="P1052" s="21">
        <v>3.0499999999999999E-2</v>
      </c>
      <c r="Q1052" s="21">
        <v>5.0000000000000001E-3</v>
      </c>
      <c r="R1052" s="21">
        <v>4.1000000000000003E-3</v>
      </c>
      <c r="S1052" s="21">
        <v>0.11169999999999999</v>
      </c>
      <c r="T1052" s="21">
        <v>9.1200000000000003E-2</v>
      </c>
      <c r="U1052" s="10">
        <v>2.12</v>
      </c>
      <c r="V1052" s="10">
        <v>5.08</v>
      </c>
      <c r="W1052" s="7">
        <v>2.14</v>
      </c>
      <c r="X1052" s="20">
        <v>0.38619999999999999</v>
      </c>
      <c r="Y1052" s="75">
        <v>2020</v>
      </c>
      <c r="Z1052" s="7">
        <v>2.2000000000000002</v>
      </c>
      <c r="AA1052" s="7">
        <v>0</v>
      </c>
      <c r="AB1052" s="51">
        <v>-54</v>
      </c>
      <c r="AC1052" s="51">
        <v>-1</v>
      </c>
      <c r="AD1052" s="51"/>
      <c r="AE1052" s="51"/>
      <c r="AF1052" s="51">
        <v>-1</v>
      </c>
      <c r="AG1052" s="51"/>
      <c r="AH1052" s="20">
        <v>0</v>
      </c>
      <c r="AI1052" s="7" t="s">
        <v>8467</v>
      </c>
      <c r="AJ1052" s="67" t="s">
        <v>8494</v>
      </c>
      <c r="AK1052" s="44">
        <v>-0.68561872909698995</v>
      </c>
      <c r="AL1052" s="44">
        <v>-0.72289156626506046</v>
      </c>
      <c r="AM1052" s="44">
        <v>1</v>
      </c>
      <c r="AN1052" s="25">
        <v>0.45999999999999996</v>
      </c>
      <c r="AO1052" s="25">
        <v>0.12769230769230766</v>
      </c>
      <c r="AP1052" s="215">
        <v>65</v>
      </c>
      <c r="AQ1052" s="215" t="s">
        <v>8552</v>
      </c>
      <c r="AR1052" s="44">
        <v>1.54083204930662E-3</v>
      </c>
      <c r="AS1052" s="171" t="s">
        <v>6935</v>
      </c>
      <c r="AT1052" s="171" t="s">
        <v>6919</v>
      </c>
      <c r="AU1052" s="171" t="s">
        <v>6930</v>
      </c>
      <c r="AV1052" s="7" t="s">
        <v>8470</v>
      </c>
      <c r="AW1052" s="14" t="s">
        <v>6638</v>
      </c>
      <c r="AX1052" s="49" t="s">
        <v>6009</v>
      </c>
      <c r="AY1052" s="38" t="s">
        <v>5971</v>
      </c>
      <c r="AZ1052" s="14" t="s">
        <v>6038</v>
      </c>
      <c r="BA1052" s="49" t="s">
        <v>5967</v>
      </c>
      <c r="BB1052" s="38" t="s">
        <v>6007</v>
      </c>
      <c r="BC1052" s="7">
        <v>0.4</v>
      </c>
      <c r="BD1052" s="14" t="s">
        <v>6098</v>
      </c>
      <c r="BE1052" s="49" t="s">
        <v>5967</v>
      </c>
      <c r="BF1052" s="38" t="s">
        <v>5961</v>
      </c>
      <c r="BG1052" s="7">
        <v>0.3</v>
      </c>
      <c r="BH1052" s="45">
        <v>83.291310189525888</v>
      </c>
      <c r="BI1052" s="215" t="s">
        <v>8495</v>
      </c>
      <c r="BJ1052" s="215" t="s">
        <v>8554</v>
      </c>
      <c r="BK1052" s="7">
        <v>2.1</v>
      </c>
      <c r="BL1052" s="25">
        <v>6.1919504643963737E-3</v>
      </c>
      <c r="BM1052" s="20">
        <v>0.64324999999999999</v>
      </c>
      <c r="BN1052" s="20">
        <v>0.69</v>
      </c>
      <c r="BO1052" s="20">
        <v>0.60499999999999998</v>
      </c>
      <c r="BP1052" s="46">
        <v>12.795275590551181</v>
      </c>
      <c r="BQ1052" s="215" t="s">
        <v>8560</v>
      </c>
      <c r="BR1052" s="79">
        <v>7.446153846153851E-2</v>
      </c>
      <c r="BS1052" s="9">
        <v>2.6915620542901086E-2</v>
      </c>
      <c r="BT1052" s="9">
        <v>2.7833328872251206E-2</v>
      </c>
      <c r="BU1052" s="47" t="s">
        <v>5993</v>
      </c>
      <c r="BV1052" s="47" t="s">
        <v>5993</v>
      </c>
      <c r="BW1052" s="14" t="s">
        <v>5474</v>
      </c>
      <c r="BX1052" s="83">
        <v>0.34307692307692328</v>
      </c>
      <c r="BY1052" s="82">
        <v>5.82</v>
      </c>
      <c r="BZ1052" s="46">
        <v>11.168384879725085</v>
      </c>
      <c r="CA1052" s="48" t="s">
        <v>5474</v>
      </c>
      <c r="CB1052" s="45">
        <v>-3510</v>
      </c>
      <c r="CC1052" s="45">
        <v>-65</v>
      </c>
      <c r="CD1052" s="45">
        <v>0</v>
      </c>
      <c r="CE1052" s="45">
        <v>0</v>
      </c>
      <c r="CF1052" s="14" t="s">
        <v>9547</v>
      </c>
      <c r="CG1052" s="7" t="s">
        <v>8477</v>
      </c>
      <c r="CH1052" s="215" t="s">
        <v>8498</v>
      </c>
      <c r="CI1052" s="215" t="s">
        <v>8478</v>
      </c>
      <c r="CJ1052" s="215" t="s">
        <v>8479</v>
      </c>
      <c r="CK1052" s="43" t="s">
        <v>5474</v>
      </c>
      <c r="CL1052" s="43" t="s">
        <v>5474</v>
      </c>
      <c r="CM1052" s="43" t="s">
        <v>5474</v>
      </c>
      <c r="CN1052" s="145">
        <v>-65</v>
      </c>
      <c r="CO1052" s="145">
        <v>-3510</v>
      </c>
      <c r="CP1052" s="148">
        <v>5413.9351623191824</v>
      </c>
      <c r="CQ1052" s="189" t="s">
        <v>5474</v>
      </c>
      <c r="CR1052" s="189" t="s">
        <v>5474</v>
      </c>
      <c r="CS1052" s="99" t="s">
        <v>5474</v>
      </c>
      <c r="CT1052" s="167" t="s">
        <v>5474</v>
      </c>
      <c r="CU1052" s="43" t="s">
        <v>5474</v>
      </c>
      <c r="CV1052" s="43" t="s">
        <v>5474</v>
      </c>
      <c r="CW1052" s="43" t="s">
        <v>5474</v>
      </c>
      <c r="CX1052" s="43" t="s">
        <v>5474</v>
      </c>
      <c r="CY1052" s="43" t="s">
        <v>5474</v>
      </c>
      <c r="CZ1052" s="43" t="s">
        <v>5474</v>
      </c>
      <c r="DA1052" s="42" t="s">
        <v>5474</v>
      </c>
      <c r="DB1052" s="42" t="s">
        <v>5474</v>
      </c>
      <c r="DC1052" s="42" t="s">
        <v>5474</v>
      </c>
      <c r="DD1052" s="42" t="s">
        <v>5474</v>
      </c>
      <c r="DE1052" s="42" t="s">
        <v>5474</v>
      </c>
      <c r="DF1052" s="42" t="s">
        <v>5474</v>
      </c>
      <c r="DG1052" s="42" t="s">
        <v>5474</v>
      </c>
      <c r="DH1052" s="42" t="s">
        <v>5474</v>
      </c>
    </row>
    <row r="1053" spans="1:112">
      <c r="A1053" s="22">
        <v>5410</v>
      </c>
      <c r="B1053" s="7" t="s">
        <v>1125</v>
      </c>
      <c r="C1053" s="21">
        <v>-0.43930000000000002</v>
      </c>
      <c r="D1053" s="21">
        <v>-0.20349999999999999</v>
      </c>
      <c r="E1053" s="21">
        <v>-0.2339</v>
      </c>
      <c r="F1053" s="21">
        <v>-0.32150000000000001</v>
      </c>
      <c r="G1053" s="21">
        <v>-5.1900000000000002E-2</v>
      </c>
      <c r="H1053" s="21">
        <v>7.6899999999999996E-2</v>
      </c>
      <c r="I1053" s="21">
        <v>5.6599999999999998E-2</v>
      </c>
      <c r="J1053" s="21">
        <v>6.93E-2</v>
      </c>
      <c r="K1053" s="21">
        <v>2.8E-3</v>
      </c>
      <c r="L1053" s="21">
        <v>1.47E-2</v>
      </c>
      <c r="M1053" s="21">
        <v>3.5000000000000001E-3</v>
      </c>
      <c r="N1053" s="21">
        <v>-8.9999999999999998E-4</v>
      </c>
      <c r="O1053" s="21">
        <v>1.9400000000000001E-2</v>
      </c>
      <c r="P1053" s="21">
        <v>1.4E-3</v>
      </c>
      <c r="Q1053" s="21">
        <v>-1.5E-3</v>
      </c>
      <c r="R1053" s="21">
        <v>-6.9999999999999999E-4</v>
      </c>
      <c r="S1053" s="21">
        <v>0.1263</v>
      </c>
      <c r="T1053" s="21">
        <v>6.6400000000000001E-2</v>
      </c>
      <c r="U1053" s="10">
        <v>1.08</v>
      </c>
      <c r="V1053" s="10">
        <v>2.08</v>
      </c>
      <c r="W1053" s="7">
        <v>1.3445</v>
      </c>
      <c r="X1053" s="20">
        <v>0.81359999999999999</v>
      </c>
      <c r="Y1053" s="75">
        <v>2020</v>
      </c>
      <c r="Z1053" s="7">
        <v>1.6922999999999999</v>
      </c>
      <c r="AA1053" s="7">
        <v>0</v>
      </c>
      <c r="AB1053" s="51">
        <v>-65</v>
      </c>
      <c r="AC1053" s="51">
        <v>19</v>
      </c>
      <c r="AD1053" s="51"/>
      <c r="AE1053" s="51"/>
      <c r="AF1053" s="51"/>
      <c r="AG1053" s="51"/>
      <c r="AH1053" s="20">
        <v>0</v>
      </c>
      <c r="AI1053" s="7" t="s">
        <v>8481</v>
      </c>
      <c r="AJ1053" s="67" t="s">
        <v>8494</v>
      </c>
      <c r="AK1053" s="44">
        <v>-0.57547169811320764</v>
      </c>
      <c r="AL1053" s="44">
        <v>-0.81967213114754078</v>
      </c>
      <c r="AM1053" s="44">
        <v>-1</v>
      </c>
      <c r="AN1053" s="25">
        <v>0.2414578587699317</v>
      </c>
      <c r="AO1053" s="25">
        <v>0.13895216400911165</v>
      </c>
      <c r="AP1053" s="215">
        <v>21.95</v>
      </c>
      <c r="AQ1053" s="215" t="s">
        <v>9548</v>
      </c>
      <c r="AR1053" s="44">
        <v>0</v>
      </c>
      <c r="AS1053" s="171" t="s">
        <v>6972</v>
      </c>
      <c r="AT1053" s="171" t="s">
        <v>7060</v>
      </c>
      <c r="AU1053" s="171" t="s">
        <v>6933</v>
      </c>
      <c r="AV1053" s="7" t="s">
        <v>8470</v>
      </c>
      <c r="AW1053" s="14" t="s">
        <v>6517</v>
      </c>
      <c r="AX1053" s="49" t="s">
        <v>6337</v>
      </c>
      <c r="AY1053" s="38" t="s">
        <v>6047</v>
      </c>
      <c r="AZ1053" s="14" t="s">
        <v>6038</v>
      </c>
      <c r="BA1053" s="49" t="s">
        <v>5967</v>
      </c>
      <c r="BB1053" s="38" t="s">
        <v>5961</v>
      </c>
      <c r="BC1053" s="7">
        <v>0.1</v>
      </c>
      <c r="BD1053" s="14" t="s">
        <v>6041</v>
      </c>
      <c r="BE1053" s="49" t="s">
        <v>5960</v>
      </c>
      <c r="BF1053" s="38" t="s">
        <v>5961</v>
      </c>
      <c r="BG1053" s="7">
        <v>1</v>
      </c>
      <c r="BH1053" s="45">
        <v>163.85890368495956</v>
      </c>
      <c r="BI1053" s="215" t="s">
        <v>8471</v>
      </c>
      <c r="BJ1053" s="215" t="s">
        <v>8554</v>
      </c>
      <c r="BK1053" s="7">
        <v>1.6</v>
      </c>
      <c r="BL1053" s="25">
        <v>0</v>
      </c>
      <c r="BM1053" s="20">
        <v>0.48962500000000003</v>
      </c>
      <c r="BN1053" s="20">
        <v>0.34250000000000003</v>
      </c>
      <c r="BO1053" s="20">
        <v>0.61</v>
      </c>
      <c r="BP1053" s="46">
        <v>10.552884615384615</v>
      </c>
      <c r="BQ1053" s="215" t="s">
        <v>8558</v>
      </c>
      <c r="BR1053" s="79">
        <v>0.16140318906605938</v>
      </c>
      <c r="BS1053" s="9">
        <v>5.5080625719948539E-2</v>
      </c>
      <c r="BT1053" s="9">
        <v>7.0833573481239531E-2</v>
      </c>
      <c r="BU1053" s="47" t="s">
        <v>5993</v>
      </c>
      <c r="BV1053" s="47" t="s">
        <v>5993</v>
      </c>
      <c r="BW1053" s="14" t="s">
        <v>5474</v>
      </c>
      <c r="BX1053" s="83">
        <v>0.393683826879271</v>
      </c>
      <c r="BY1053" s="82">
        <v>1.8800000000000001</v>
      </c>
      <c r="BZ1053" s="46">
        <v>11.675531914893616</v>
      </c>
      <c r="CA1053" s="48" t="s">
        <v>8475</v>
      </c>
      <c r="CB1053" s="45">
        <v>-1426.75</v>
      </c>
      <c r="CC1053" s="45">
        <v>417.05</v>
      </c>
      <c r="CD1053" s="45">
        <v>0</v>
      </c>
      <c r="CE1053" s="45">
        <v>0</v>
      </c>
      <c r="CF1053" s="14" t="s">
        <v>9549</v>
      </c>
      <c r="CG1053" s="7" t="s">
        <v>8556</v>
      </c>
      <c r="CH1053" s="215" t="s">
        <v>8479</v>
      </c>
      <c r="CI1053" s="215" t="s">
        <v>8478</v>
      </c>
      <c r="CJ1053" s="215" t="s">
        <v>8479</v>
      </c>
      <c r="CK1053" s="43" t="s">
        <v>6887</v>
      </c>
      <c r="CL1053" s="43" t="s">
        <v>8480</v>
      </c>
      <c r="CM1053" s="43" t="s">
        <v>5474</v>
      </c>
      <c r="CN1053" s="145">
        <v>417.05</v>
      </c>
      <c r="CO1053" s="145">
        <v>-1426.75</v>
      </c>
      <c r="CP1053" s="148">
        <v>3596.7029358848622</v>
      </c>
      <c r="CQ1053" s="189" t="s">
        <v>5474</v>
      </c>
      <c r="CR1053" s="189" t="s">
        <v>5474</v>
      </c>
      <c r="CS1053" s="99" t="s">
        <v>5474</v>
      </c>
      <c r="CT1053" s="167" t="s">
        <v>5474</v>
      </c>
      <c r="CU1053" s="43" t="s">
        <v>5474</v>
      </c>
      <c r="CV1053" s="43" t="s">
        <v>5474</v>
      </c>
      <c r="CW1053" s="43" t="s">
        <v>5474</v>
      </c>
      <c r="CX1053" s="43" t="s">
        <v>5474</v>
      </c>
      <c r="CY1053" s="43" t="s">
        <v>5474</v>
      </c>
      <c r="CZ1053" s="43" t="s">
        <v>5474</v>
      </c>
      <c r="DA1053" s="42" t="s">
        <v>5474</v>
      </c>
      <c r="DB1053" s="42" t="s">
        <v>5474</v>
      </c>
      <c r="DC1053" s="42" t="s">
        <v>5474</v>
      </c>
      <c r="DD1053" s="42" t="s">
        <v>5474</v>
      </c>
      <c r="DE1053" s="42" t="s">
        <v>5474</v>
      </c>
      <c r="DF1053" s="42" t="s">
        <v>5474</v>
      </c>
      <c r="DG1053" s="42" t="s">
        <v>5474</v>
      </c>
      <c r="DH1053" s="42" t="s">
        <v>5474</v>
      </c>
    </row>
    <row r="1054" spans="1:112">
      <c r="A1054" s="22">
        <v>3705</v>
      </c>
      <c r="B1054" s="7" t="s">
        <v>874</v>
      </c>
      <c r="C1054" s="21">
        <v>-2.7000000000000001E-3</v>
      </c>
      <c r="D1054" s="21">
        <v>-2.3300000000000001E-2</v>
      </c>
      <c r="E1054" s="21">
        <v>2.12E-2</v>
      </c>
      <c r="F1054" s="21">
        <v>9.7000000000000003E-3</v>
      </c>
      <c r="G1054" s="21">
        <v>-5.3600000000000002E-2</v>
      </c>
      <c r="H1054" s="21">
        <v>0.129</v>
      </c>
      <c r="I1054" s="21">
        <v>9.3700000000000006E-2</v>
      </c>
      <c r="J1054" s="21">
        <v>-0.17499999999999999</v>
      </c>
      <c r="K1054" s="21">
        <v>1.23E-2</v>
      </c>
      <c r="L1054" s="21">
        <v>2.58E-2</v>
      </c>
      <c r="M1054" s="21">
        <v>4.3E-3</v>
      </c>
      <c r="N1054" s="21">
        <v>1.4200000000000001E-2</v>
      </c>
      <c r="O1054" s="21">
        <v>1.9599999999999999E-2</v>
      </c>
      <c r="P1054" s="21">
        <v>-1.1000000000000001E-3</v>
      </c>
      <c r="Q1054" s="21">
        <v>-4.8999999999999998E-3</v>
      </c>
      <c r="R1054" s="21">
        <v>-2.7000000000000001E-3</v>
      </c>
      <c r="S1054" s="21">
        <v>0.10589999999999999</v>
      </c>
      <c r="T1054" s="21">
        <v>6.2E-2</v>
      </c>
      <c r="U1054" s="10">
        <v>1.32</v>
      </c>
      <c r="V1054" s="10">
        <v>2.7</v>
      </c>
      <c r="W1054" s="7">
        <v>1.98</v>
      </c>
      <c r="X1054" s="20">
        <v>0.78010000000000002</v>
      </c>
      <c r="Y1054" s="75">
        <v>2020</v>
      </c>
      <c r="Z1054" s="7">
        <v>2</v>
      </c>
      <c r="AA1054" s="7">
        <v>0</v>
      </c>
      <c r="AB1054" s="51">
        <v>-20</v>
      </c>
      <c r="AC1054" s="51">
        <v>36</v>
      </c>
      <c r="AD1054" s="51"/>
      <c r="AE1054" s="51"/>
      <c r="AF1054" s="51">
        <v>12</v>
      </c>
      <c r="AG1054" s="51">
        <v>4</v>
      </c>
      <c r="AH1054" s="20">
        <v>0</v>
      </c>
      <c r="AI1054" s="7" t="s">
        <v>8493</v>
      </c>
      <c r="AJ1054" s="67" t="s">
        <v>8494</v>
      </c>
      <c r="AK1054" s="44">
        <v>-0.91358024691357997</v>
      </c>
      <c r="AL1054" s="44">
        <v>-0.86792452830188649</v>
      </c>
      <c r="AM1054" s="44">
        <v>-0.50000000000003553</v>
      </c>
      <c r="AN1054" s="25">
        <v>9.6085409252669146E-2</v>
      </c>
      <c r="AO1054" s="25">
        <v>6.2870699881376169E-2</v>
      </c>
      <c r="AP1054" s="215">
        <v>42.15</v>
      </c>
      <c r="AQ1054" s="215" t="s">
        <v>9548</v>
      </c>
      <c r="AR1054" s="44">
        <v>0</v>
      </c>
      <c r="AS1054" s="171" t="s">
        <v>7950</v>
      </c>
      <c r="AT1054" s="171" t="s">
        <v>7511</v>
      </c>
      <c r="AU1054" s="171" t="s">
        <v>6893</v>
      </c>
      <c r="AV1054" s="7" t="s">
        <v>8470</v>
      </c>
      <c r="AW1054" s="14" t="s">
        <v>6243</v>
      </c>
      <c r="AX1054" s="49" t="s">
        <v>6009</v>
      </c>
      <c r="AY1054" s="38" t="s">
        <v>5971</v>
      </c>
      <c r="AZ1054" s="14" t="s">
        <v>6637</v>
      </c>
      <c r="BA1054" s="49" t="s">
        <v>5967</v>
      </c>
      <c r="BB1054" s="38" t="s">
        <v>5971</v>
      </c>
      <c r="BC1054" s="7">
        <v>0.1</v>
      </c>
      <c r="BD1054" s="14" t="s">
        <v>5959</v>
      </c>
      <c r="BE1054" s="49" t="s">
        <v>5960</v>
      </c>
      <c r="BF1054" s="38" t="s">
        <v>5971</v>
      </c>
      <c r="BG1054" s="7">
        <v>1.5</v>
      </c>
      <c r="BH1054" s="45">
        <v>162.88941491043053</v>
      </c>
      <c r="BI1054" s="215" t="s">
        <v>8471</v>
      </c>
      <c r="BJ1054" s="215" t="s">
        <v>8554</v>
      </c>
      <c r="BK1054" s="7">
        <v>1.9</v>
      </c>
      <c r="BL1054" s="25">
        <v>1.1876484560569395E-3</v>
      </c>
      <c r="BM1054" s="20">
        <v>0.59475000000000011</v>
      </c>
      <c r="BN1054" s="20">
        <v>0.59750000000000003</v>
      </c>
      <c r="BO1054" s="20">
        <v>0.59250000000000003</v>
      </c>
      <c r="BP1054" s="46">
        <v>15.611111111111109</v>
      </c>
      <c r="BQ1054" s="215" t="s">
        <v>8553</v>
      </c>
      <c r="BR1054" s="79">
        <v>-0.16098378805852112</v>
      </c>
      <c r="BS1054" s="9">
        <v>4.0885906415441209E-2</v>
      </c>
      <c r="BT1054" s="9">
        <v>4.1357642606882683E-2</v>
      </c>
      <c r="BU1054" s="47" t="s">
        <v>5993</v>
      </c>
      <c r="BV1054" s="47" t="s">
        <v>5993</v>
      </c>
      <c r="BW1054" s="14" t="s">
        <v>5474</v>
      </c>
      <c r="BX1054" s="83">
        <v>6.819454329774534E-3</v>
      </c>
      <c r="BY1054" s="82">
        <v>2.7199999999999998</v>
      </c>
      <c r="BZ1054" s="46">
        <v>15.496323529411766</v>
      </c>
      <c r="CA1054" s="48" t="s">
        <v>8475</v>
      </c>
      <c r="CB1054" s="45">
        <v>-843</v>
      </c>
      <c r="CC1054" s="45">
        <v>1517.3999999999999</v>
      </c>
      <c r="CD1054" s="45">
        <v>0</v>
      </c>
      <c r="CE1054" s="45">
        <v>0</v>
      </c>
      <c r="CF1054" s="14" t="s">
        <v>9550</v>
      </c>
      <c r="CG1054" s="7" t="s">
        <v>8590</v>
      </c>
      <c r="CH1054" s="215" t="s">
        <v>8546</v>
      </c>
      <c r="CI1054" s="215" t="s">
        <v>8498</v>
      </c>
      <c r="CJ1054" s="215" t="s">
        <v>8479</v>
      </c>
      <c r="CK1054" s="43" t="s">
        <v>6951</v>
      </c>
      <c r="CL1054" s="43" t="s">
        <v>5474</v>
      </c>
      <c r="CM1054" s="43" t="s">
        <v>5474</v>
      </c>
      <c r="CN1054" s="145">
        <v>1517.3999999999999</v>
      </c>
      <c r="CO1054" s="145">
        <v>-843</v>
      </c>
      <c r="CP1054" s="148">
        <v>6865.7888384746466</v>
      </c>
      <c r="CQ1054" s="189" t="s">
        <v>5474</v>
      </c>
      <c r="CR1054" s="189" t="s">
        <v>5474</v>
      </c>
      <c r="CS1054" s="99" t="s">
        <v>5474</v>
      </c>
      <c r="CT1054" s="167" t="s">
        <v>5474</v>
      </c>
      <c r="CU1054" s="43" t="s">
        <v>5474</v>
      </c>
      <c r="CV1054" s="43" t="s">
        <v>5474</v>
      </c>
      <c r="CW1054" s="43" t="s">
        <v>5474</v>
      </c>
      <c r="CX1054" s="43" t="s">
        <v>5474</v>
      </c>
      <c r="CY1054" s="43" t="s">
        <v>5474</v>
      </c>
      <c r="CZ1054" s="43" t="s">
        <v>5474</v>
      </c>
      <c r="DA1054" s="42" t="s">
        <v>5474</v>
      </c>
      <c r="DB1054" s="42" t="s">
        <v>5474</v>
      </c>
      <c r="DC1054" s="42" t="s">
        <v>5474</v>
      </c>
      <c r="DD1054" s="42" t="s">
        <v>5474</v>
      </c>
      <c r="DE1054" s="42" t="s">
        <v>5474</v>
      </c>
      <c r="DF1054" s="42" t="s">
        <v>5474</v>
      </c>
      <c r="DG1054" s="42" t="s">
        <v>5474</v>
      </c>
      <c r="DH1054" s="42" t="s">
        <v>5474</v>
      </c>
    </row>
    <row r="1055" spans="1:112">
      <c r="A1055" s="22">
        <v>6236</v>
      </c>
      <c r="B1055" s="7" t="s">
        <v>1319</v>
      </c>
      <c r="C1055" s="21">
        <v>2.9411999999999998</v>
      </c>
      <c r="D1055" s="21">
        <v>5.5100000000000003E-2</v>
      </c>
      <c r="E1055" s="21">
        <v>0.36730000000000002</v>
      </c>
      <c r="F1055" s="21">
        <v>-3.4799999999999998E-2</v>
      </c>
      <c r="G1055" s="21">
        <v>-0.24560000000000001</v>
      </c>
      <c r="H1055" s="21">
        <v>0.1429</v>
      </c>
      <c r="I1055" s="21">
        <v>0.5</v>
      </c>
      <c r="J1055" s="21">
        <v>0.27779999999999999</v>
      </c>
      <c r="K1055" s="21">
        <v>3.6999999999999998E-2</v>
      </c>
      <c r="L1055" s="21">
        <v>-4.24E-2</v>
      </c>
      <c r="M1055" s="21">
        <v>-0.24979999999999999</v>
      </c>
      <c r="N1055" s="21">
        <v>-7.5399999999999995E-2</v>
      </c>
      <c r="O1055" s="21">
        <v>-9.4E-2</v>
      </c>
      <c r="P1055" s="21">
        <v>-4.5900000000000003E-2</v>
      </c>
      <c r="Q1055" s="21">
        <v>-1.5900000000000001E-2</v>
      </c>
      <c r="R1055" s="21">
        <v>-1.54E-2</v>
      </c>
      <c r="S1055" s="21">
        <v>-0.2737</v>
      </c>
      <c r="T1055" s="21">
        <v>-0.15970000000000001</v>
      </c>
      <c r="U1055" s="10">
        <v>-0.13</v>
      </c>
      <c r="V1055" s="10">
        <v>-0.28999999999999998</v>
      </c>
      <c r="W1055" s="7">
        <v>0</v>
      </c>
      <c r="X1055" s="20">
        <v>0</v>
      </c>
      <c r="Y1055" s="75"/>
      <c r="Z1055" s="7"/>
      <c r="AA1055" s="7"/>
      <c r="AB1055" s="51"/>
      <c r="AC1055" s="51"/>
      <c r="AD1055" s="51"/>
      <c r="AE1055" s="51"/>
      <c r="AF1055" s="51"/>
      <c r="AG1055" s="51"/>
      <c r="AH1055" s="20">
        <v>0</v>
      </c>
      <c r="AI1055" s="7" t="s">
        <v>8507</v>
      </c>
      <c r="AJ1055" s="67" t="s">
        <v>8468</v>
      </c>
      <c r="AK1055" s="44">
        <v>0.94047619047619047</v>
      </c>
      <c r="AL1055" s="44">
        <v>0.92354740061162077</v>
      </c>
      <c r="AM1055" s="44">
        <v>-1</v>
      </c>
      <c r="AN1055" s="25">
        <v>0.35897435897435892</v>
      </c>
      <c r="AO1055" s="25">
        <v>0.27948717948717949</v>
      </c>
      <c r="AP1055" s="215">
        <v>11.7</v>
      </c>
      <c r="AQ1055" s="215" t="s">
        <v>9548</v>
      </c>
      <c r="AR1055" s="44">
        <v>0</v>
      </c>
      <c r="AS1055" s="171" t="s">
        <v>8240</v>
      </c>
      <c r="AT1055" s="171" t="s">
        <v>8241</v>
      </c>
      <c r="AU1055" s="171" t="s">
        <v>8242</v>
      </c>
      <c r="AV1055" s="7" t="s">
        <v>8488</v>
      </c>
      <c r="AW1055" s="14" t="s">
        <v>6806</v>
      </c>
      <c r="AX1055" s="49" t="s">
        <v>5993</v>
      </c>
      <c r="AY1055" s="38" t="s">
        <v>5993</v>
      </c>
      <c r="AZ1055" s="14" t="s">
        <v>6799</v>
      </c>
      <c r="BA1055" s="49" t="s">
        <v>5993</v>
      </c>
      <c r="BB1055" s="38" t="s">
        <v>5993</v>
      </c>
      <c r="BC1055" s="7">
        <v>0.3</v>
      </c>
      <c r="BD1055" s="14" t="s">
        <v>6413</v>
      </c>
      <c r="BE1055" s="49" t="s">
        <v>5993</v>
      </c>
      <c r="BF1055" s="38" t="s">
        <v>5993</v>
      </c>
      <c r="BG1055" s="7">
        <v>19.5</v>
      </c>
      <c r="BH1055" s="45">
        <v>5.9347434384036033</v>
      </c>
      <c r="BI1055" s="215" t="s">
        <v>8495</v>
      </c>
      <c r="BJ1055" s="215" t="s">
        <v>8554</v>
      </c>
      <c r="BK1055" s="7">
        <v>0.5</v>
      </c>
      <c r="BL1055" s="25">
        <v>0</v>
      </c>
      <c r="BM1055" s="20">
        <v>0.65975000000000006</v>
      </c>
      <c r="BN1055" s="20">
        <v>0.71750000000000003</v>
      </c>
      <c r="BO1055" s="20">
        <v>0.61249999999999993</v>
      </c>
      <c r="BP1055" s="46" t="s">
        <v>8473</v>
      </c>
      <c r="BQ1055" s="215" t="s">
        <v>8473</v>
      </c>
      <c r="BR1055" s="79" t="s">
        <v>8473</v>
      </c>
      <c r="BS1055" s="9">
        <v>0</v>
      </c>
      <c r="BT1055" s="9">
        <v>0</v>
      </c>
      <c r="BU1055" s="47" t="s">
        <v>5993</v>
      </c>
      <c r="BV1055" s="47" t="s">
        <v>5993</v>
      </c>
      <c r="BW1055" s="14" t="s">
        <v>5474</v>
      </c>
      <c r="BX1055" s="83" t="s">
        <v>8473</v>
      </c>
      <c r="BY1055" s="82" t="s">
        <v>8473</v>
      </c>
      <c r="BZ1055" s="46" t="s">
        <v>8473</v>
      </c>
      <c r="CA1055" s="48" t="s">
        <v>5474</v>
      </c>
      <c r="CB1055" s="45">
        <v>0</v>
      </c>
      <c r="CC1055" s="45">
        <v>0</v>
      </c>
      <c r="CD1055" s="45">
        <v>0</v>
      </c>
      <c r="CE1055" s="45">
        <v>0</v>
      </c>
      <c r="CF1055" s="14" t="s">
        <v>9551</v>
      </c>
      <c r="CG1055" s="7" t="s">
        <v>8556</v>
      </c>
      <c r="CH1055" s="215" t="s">
        <v>8479</v>
      </c>
      <c r="CI1055" s="215" t="s">
        <v>8479</v>
      </c>
      <c r="CJ1055" s="215" t="s">
        <v>8498</v>
      </c>
      <c r="CK1055" s="43" t="s">
        <v>7398</v>
      </c>
      <c r="CL1055" s="43" t="s">
        <v>5474</v>
      </c>
      <c r="CM1055" s="43" t="s">
        <v>5474</v>
      </c>
      <c r="CN1055" s="145">
        <v>0</v>
      </c>
      <c r="CO1055" s="145">
        <v>0</v>
      </c>
      <c r="CP1055" s="148">
        <v>69.436498229322154</v>
      </c>
      <c r="CQ1055" s="189" t="s">
        <v>5474</v>
      </c>
      <c r="CR1055" s="189" t="s">
        <v>5474</v>
      </c>
      <c r="CS1055" s="99" t="s">
        <v>5474</v>
      </c>
      <c r="CT1055" s="167" t="s">
        <v>5474</v>
      </c>
      <c r="CU1055" s="43" t="s">
        <v>5474</v>
      </c>
      <c r="CV1055" s="43" t="s">
        <v>5474</v>
      </c>
      <c r="CW1055" s="43" t="s">
        <v>5474</v>
      </c>
      <c r="CX1055" s="43" t="s">
        <v>5474</v>
      </c>
      <c r="CY1055" s="43" t="s">
        <v>5474</v>
      </c>
      <c r="CZ1055" s="43" t="s">
        <v>5474</v>
      </c>
      <c r="DA1055" s="42" t="s">
        <v>5474</v>
      </c>
      <c r="DB1055" s="42" t="s">
        <v>5474</v>
      </c>
      <c r="DC1055" s="42" t="s">
        <v>5474</v>
      </c>
      <c r="DD1055" s="42" t="s">
        <v>5474</v>
      </c>
      <c r="DE1055" s="42" t="s">
        <v>5474</v>
      </c>
      <c r="DF1055" s="42" t="s">
        <v>5474</v>
      </c>
      <c r="DG1055" s="42" t="s">
        <v>5474</v>
      </c>
      <c r="DH1055" s="42" t="s">
        <v>5474</v>
      </c>
    </row>
    <row r="1056" spans="1:112">
      <c r="A1056" s="22">
        <v>1906</v>
      </c>
      <c r="B1056" s="7" t="s">
        <v>1631</v>
      </c>
      <c r="C1056" s="21">
        <v>0.36680000000000001</v>
      </c>
      <c r="D1056" s="21">
        <v>-0.70309999999999995</v>
      </c>
      <c r="E1056" s="21">
        <v>0.65759999999999996</v>
      </c>
      <c r="F1056" s="21">
        <v>-0.59670000000000001</v>
      </c>
      <c r="G1056" s="21">
        <v>-0.75509999999999999</v>
      </c>
      <c r="H1056" s="21">
        <v>0</v>
      </c>
      <c r="I1056" s="21">
        <v>0.96609999999999996</v>
      </c>
      <c r="J1056" s="21">
        <v>1.1091</v>
      </c>
      <c r="K1056" s="21">
        <v>-7.3999999999999996E-2</v>
      </c>
      <c r="L1056" s="21">
        <v>0.11</v>
      </c>
      <c r="M1056" s="21">
        <v>8.0699999999999994E-2</v>
      </c>
      <c r="N1056" s="21">
        <v>-1.54E-2</v>
      </c>
      <c r="O1056" s="21">
        <v>-2.76E-2</v>
      </c>
      <c r="P1056" s="21">
        <v>7.1000000000000004E-3</v>
      </c>
      <c r="Q1056" s="21">
        <v>2.41E-2</v>
      </c>
      <c r="R1056" s="21">
        <v>1.9300000000000001E-2</v>
      </c>
      <c r="S1056" s="21">
        <v>9.4100000000000003E-2</v>
      </c>
      <c r="T1056" s="21">
        <v>7.0499999999999993E-2</v>
      </c>
      <c r="U1056" s="10">
        <v>1.1599999999999999</v>
      </c>
      <c r="V1056" s="10">
        <v>1.23</v>
      </c>
      <c r="W1056" s="7">
        <v>0.78</v>
      </c>
      <c r="X1056" s="20">
        <v>0.34100000000000003</v>
      </c>
      <c r="Y1056" s="75">
        <v>2020</v>
      </c>
      <c r="Z1056" s="7">
        <v>0.4</v>
      </c>
      <c r="AA1056" s="7">
        <v>0</v>
      </c>
      <c r="AB1056" s="51">
        <v>1628</v>
      </c>
      <c r="AC1056" s="51">
        <v>533</v>
      </c>
      <c r="AD1056" s="51">
        <v>11</v>
      </c>
      <c r="AE1056" s="51">
        <v>5</v>
      </c>
      <c r="AF1056" s="51"/>
      <c r="AG1056" s="51"/>
      <c r="AH1056" s="20">
        <v>9.9000000000000008E-3</v>
      </c>
      <c r="AI1056" s="7" t="s">
        <v>8487</v>
      </c>
      <c r="AJ1056" s="67" t="s">
        <v>8468</v>
      </c>
      <c r="AK1056" s="44">
        <v>0.71063829787234023</v>
      </c>
      <c r="AL1056" s="44">
        <v>0.88888888888888862</v>
      </c>
      <c r="AM1056" s="44">
        <v>0.5</v>
      </c>
      <c r="AN1056" s="25">
        <v>0.54147465437788034</v>
      </c>
      <c r="AO1056" s="25">
        <v>0.12442396313364053</v>
      </c>
      <c r="AP1056" s="215">
        <v>21.7</v>
      </c>
      <c r="AQ1056" s="215" t="s">
        <v>9548</v>
      </c>
      <c r="AR1056" s="44">
        <v>0</v>
      </c>
      <c r="AS1056" s="171" t="s">
        <v>7337</v>
      </c>
      <c r="AT1056" s="171" t="s">
        <v>7338</v>
      </c>
      <c r="AU1056" s="171" t="s">
        <v>7091</v>
      </c>
      <c r="AV1056" s="7" t="s">
        <v>5474</v>
      </c>
      <c r="AW1056" s="14" t="s">
        <v>6237</v>
      </c>
      <c r="AX1056" s="49" t="s">
        <v>6009</v>
      </c>
      <c r="AY1056" s="38" t="s">
        <v>5989</v>
      </c>
      <c r="AZ1056" s="14" t="s">
        <v>6285</v>
      </c>
      <c r="BA1056" s="49" t="s">
        <v>5981</v>
      </c>
      <c r="BB1056" s="38" t="s">
        <v>5971</v>
      </c>
      <c r="BC1056" s="7">
        <v>1</v>
      </c>
      <c r="BD1056" s="14" t="s">
        <v>6144</v>
      </c>
      <c r="BE1056" s="49" t="s">
        <v>6039</v>
      </c>
      <c r="BF1056" s="38" t="s">
        <v>5961</v>
      </c>
      <c r="BG1056" s="7">
        <v>0.5</v>
      </c>
      <c r="BH1056" s="45">
        <v>594.66379511446735</v>
      </c>
      <c r="BI1056" s="215" t="s">
        <v>8471</v>
      </c>
      <c r="BJ1056" s="215" t="s">
        <v>8554</v>
      </c>
      <c r="BK1056" s="7">
        <v>0.5</v>
      </c>
      <c r="BL1056" s="25">
        <v>9.3023255813953157E-3</v>
      </c>
      <c r="BM1056" s="20">
        <v>0.56699999999999995</v>
      </c>
      <c r="BN1056" s="20">
        <v>0.435</v>
      </c>
      <c r="BO1056" s="20">
        <v>0.67499999999999993</v>
      </c>
      <c r="BP1056" s="46">
        <v>17.642276422764226</v>
      </c>
      <c r="BQ1056" s="215" t="s">
        <v>8521</v>
      </c>
      <c r="BR1056" s="79">
        <v>-0.35852534562211991</v>
      </c>
      <c r="BS1056" s="9">
        <v>2.9919670389053632E-2</v>
      </c>
      <c r="BT1056" s="9">
        <v>1.2509996245466448E-2</v>
      </c>
      <c r="BU1056" s="47" t="s">
        <v>5993</v>
      </c>
      <c r="BV1056" s="47">
        <v>44385</v>
      </c>
      <c r="BW1056" s="14" t="s">
        <v>5474</v>
      </c>
      <c r="BX1056" s="83">
        <v>-0.1981566820276498</v>
      </c>
      <c r="BY1056" s="82">
        <v>1.1599999999999999</v>
      </c>
      <c r="BZ1056" s="46">
        <v>18.706896551724139</v>
      </c>
      <c r="CA1056" s="48" t="s">
        <v>8593</v>
      </c>
      <c r="CB1056" s="45">
        <v>35327.599999999999</v>
      </c>
      <c r="CC1056" s="45">
        <v>11566.1</v>
      </c>
      <c r="CD1056" s="45">
        <v>238.7</v>
      </c>
      <c r="CE1056" s="45">
        <v>108.5</v>
      </c>
      <c r="CF1056" s="14" t="s">
        <v>9552</v>
      </c>
      <c r="CG1056" s="7" t="s">
        <v>8590</v>
      </c>
      <c r="CH1056" s="215" t="s">
        <v>8546</v>
      </c>
      <c r="CI1056" s="215" t="s">
        <v>8498</v>
      </c>
      <c r="CJ1056" s="215" t="s">
        <v>8478</v>
      </c>
      <c r="CK1056" s="43" t="s">
        <v>7153</v>
      </c>
      <c r="CL1056" s="43" t="s">
        <v>5474</v>
      </c>
      <c r="CM1056" s="43" t="s">
        <v>5474</v>
      </c>
      <c r="CN1056" s="145">
        <v>11674.6</v>
      </c>
      <c r="CO1056" s="145">
        <v>35566.299999999996</v>
      </c>
      <c r="CP1056" s="148">
        <v>12904.204353983941</v>
      </c>
      <c r="CQ1056" s="189" t="s">
        <v>5474</v>
      </c>
      <c r="CR1056" s="189" t="s">
        <v>5474</v>
      </c>
      <c r="CS1056" s="99" t="s">
        <v>5474</v>
      </c>
      <c r="CT1056" s="167" t="s">
        <v>5474</v>
      </c>
      <c r="CU1056" s="43" t="s">
        <v>5474</v>
      </c>
      <c r="CV1056" s="43" t="s">
        <v>5474</v>
      </c>
      <c r="CW1056" s="43" t="s">
        <v>5474</v>
      </c>
      <c r="CX1056" s="43" t="s">
        <v>5474</v>
      </c>
      <c r="CY1056" s="43" t="s">
        <v>5474</v>
      </c>
      <c r="CZ1056" s="43" t="s">
        <v>5474</v>
      </c>
      <c r="DA1056" s="42" t="s">
        <v>5474</v>
      </c>
      <c r="DB1056" s="42" t="s">
        <v>5474</v>
      </c>
      <c r="DC1056" s="42" t="s">
        <v>5474</v>
      </c>
      <c r="DD1056" s="42" t="s">
        <v>5474</v>
      </c>
      <c r="DE1056" s="42" t="s">
        <v>5474</v>
      </c>
      <c r="DF1056" s="42" t="s">
        <v>5474</v>
      </c>
      <c r="DG1056" s="42" t="s">
        <v>5474</v>
      </c>
      <c r="DH1056" s="42" t="s">
        <v>5474</v>
      </c>
    </row>
    <row r="1057" spans="1:112">
      <c r="A1057" s="22">
        <v>4127</v>
      </c>
      <c r="B1057" s="7" t="s">
        <v>894</v>
      </c>
      <c r="C1057" s="21">
        <v>-0.19070000000000001</v>
      </c>
      <c r="D1057" s="21">
        <v>0.54620000000000002</v>
      </c>
      <c r="E1057" s="21">
        <v>7.1800000000000003E-2</v>
      </c>
      <c r="F1057" s="21">
        <v>0.59909999999999997</v>
      </c>
      <c r="G1057" s="21">
        <v>0.1658</v>
      </c>
      <c r="H1057" s="21">
        <v>2</v>
      </c>
      <c r="I1057" s="21">
        <v>1.6667000000000001</v>
      </c>
      <c r="J1057" s="21">
        <v>1</v>
      </c>
      <c r="K1057" s="21">
        <v>4.5699999999999998E-2</v>
      </c>
      <c r="L1057" s="21">
        <v>3.8600000000000002E-2</v>
      </c>
      <c r="M1057" s="21">
        <v>0</v>
      </c>
      <c r="N1057" s="21">
        <v>0.1777</v>
      </c>
      <c r="O1057" s="21">
        <v>0.25509999999999999</v>
      </c>
      <c r="P1057" s="21">
        <v>-1.3299999999999999E-2</v>
      </c>
      <c r="Q1057" s="21">
        <v>2.4E-2</v>
      </c>
      <c r="R1057" s="21">
        <v>1.5699999999999999E-2</v>
      </c>
      <c r="S1057" s="21">
        <v>-0.1595</v>
      </c>
      <c r="T1057" s="21">
        <v>-9.0399999999999994E-2</v>
      </c>
      <c r="U1057" s="10">
        <v>0</v>
      </c>
      <c r="V1057" s="10">
        <v>-0.69</v>
      </c>
      <c r="W1057" s="7">
        <v>0</v>
      </c>
      <c r="X1057" s="20">
        <v>0</v>
      </c>
      <c r="Y1057" s="75"/>
      <c r="Z1057" s="7"/>
      <c r="AA1057" s="7"/>
      <c r="AB1057" s="51">
        <v>2</v>
      </c>
      <c r="AC1057" s="51">
        <v>-3</v>
      </c>
      <c r="AD1057" s="51"/>
      <c r="AE1057" s="51"/>
      <c r="AF1057" s="51"/>
      <c r="AG1057" s="51"/>
      <c r="AH1057" s="20">
        <v>0</v>
      </c>
      <c r="AI1057" s="7" t="s">
        <v>8467</v>
      </c>
      <c r="AJ1057" s="67" t="s">
        <v>8468</v>
      </c>
      <c r="AK1057" s="44">
        <v>-0.70405727923627681</v>
      </c>
      <c r="AL1057" s="44">
        <v>0.70833333333333393</v>
      </c>
      <c r="AM1057" s="44">
        <v>0.50000000000000888</v>
      </c>
      <c r="AN1057" s="25">
        <v>0.37918552036199088</v>
      </c>
      <c r="AO1057" s="25">
        <v>0.10859728506787339</v>
      </c>
      <c r="AP1057" s="215">
        <v>11.05</v>
      </c>
      <c r="AQ1057" s="215" t="s">
        <v>9548</v>
      </c>
      <c r="AR1057" s="44">
        <v>0</v>
      </c>
      <c r="AS1057" s="171" t="s">
        <v>7669</v>
      </c>
      <c r="AT1057" s="171" t="s">
        <v>7706</v>
      </c>
      <c r="AU1057" s="171" t="s">
        <v>7145</v>
      </c>
      <c r="AV1057" s="7" t="s">
        <v>5474</v>
      </c>
      <c r="AW1057" s="14" t="s">
        <v>6015</v>
      </c>
      <c r="AX1057" s="49" t="s">
        <v>6009</v>
      </c>
      <c r="AY1057" s="38" t="s">
        <v>5961</v>
      </c>
      <c r="AZ1057" s="14" t="s">
        <v>6730</v>
      </c>
      <c r="BA1057" s="49" t="s">
        <v>6009</v>
      </c>
      <c r="BB1057" s="38" t="s">
        <v>5971</v>
      </c>
      <c r="BC1057" s="7">
        <v>0.7</v>
      </c>
      <c r="BD1057" s="14" t="s">
        <v>6221</v>
      </c>
      <c r="BE1057" s="49" t="s">
        <v>6009</v>
      </c>
      <c r="BF1057" s="38" t="s">
        <v>6007</v>
      </c>
      <c r="BG1057" s="7">
        <v>1.2</v>
      </c>
      <c r="BH1057" s="45">
        <v>122.69831803326629</v>
      </c>
      <c r="BI1057" s="215" t="s">
        <v>8495</v>
      </c>
      <c r="BJ1057" s="215" t="s">
        <v>8554</v>
      </c>
      <c r="BK1057" s="7">
        <v>0.5</v>
      </c>
      <c r="BL1057" s="25">
        <v>4.5454545454546103E-3</v>
      </c>
      <c r="BM1057" s="20">
        <v>0.72249999999999992</v>
      </c>
      <c r="BN1057" s="20">
        <v>0.72250000000000003</v>
      </c>
      <c r="BO1057" s="20">
        <v>0.72249999999999992</v>
      </c>
      <c r="BP1057" s="46" t="s">
        <v>8473</v>
      </c>
      <c r="BQ1057" s="215" t="s">
        <v>8473</v>
      </c>
      <c r="BR1057" s="79" t="s">
        <v>8473</v>
      </c>
      <c r="BS1057" s="9">
        <v>0</v>
      </c>
      <c r="BT1057" s="9">
        <v>0</v>
      </c>
      <c r="BU1057" s="47" t="s">
        <v>5993</v>
      </c>
      <c r="BV1057" s="47" t="s">
        <v>5993</v>
      </c>
      <c r="BW1057" s="14" t="s">
        <v>5474</v>
      </c>
      <c r="BX1057" s="83" t="s">
        <v>8473</v>
      </c>
      <c r="BY1057" s="82" t="s">
        <v>8473</v>
      </c>
      <c r="BZ1057" s="46" t="s">
        <v>8473</v>
      </c>
      <c r="CA1057" s="48" t="s">
        <v>8485</v>
      </c>
      <c r="CB1057" s="45">
        <v>22.1</v>
      </c>
      <c r="CC1057" s="45">
        <v>-33.150000000000006</v>
      </c>
      <c r="CD1057" s="45">
        <v>0</v>
      </c>
      <c r="CE1057" s="45">
        <v>0</v>
      </c>
      <c r="CF1057" s="14" t="s">
        <v>9553</v>
      </c>
      <c r="CG1057" s="7" t="s">
        <v>8590</v>
      </c>
      <c r="CH1057" s="215" t="s">
        <v>8479</v>
      </c>
      <c r="CI1057" s="215" t="s">
        <v>8479</v>
      </c>
      <c r="CJ1057" s="215" t="s">
        <v>8498</v>
      </c>
      <c r="CK1057" s="43" t="s">
        <v>7139</v>
      </c>
      <c r="CL1057" s="43" t="s">
        <v>5474</v>
      </c>
      <c r="CM1057" s="43" t="s">
        <v>6944</v>
      </c>
      <c r="CN1057" s="145">
        <v>-33.150000000000006</v>
      </c>
      <c r="CO1057" s="145">
        <v>22.1</v>
      </c>
      <c r="CP1057" s="148">
        <v>1355.8164142675926</v>
      </c>
      <c r="CQ1057" s="189" t="s">
        <v>5474</v>
      </c>
      <c r="CR1057" s="189" t="s">
        <v>5474</v>
      </c>
      <c r="CS1057" s="99" t="s">
        <v>5474</v>
      </c>
      <c r="CT1057" s="167" t="s">
        <v>5474</v>
      </c>
      <c r="CU1057" s="43" t="s">
        <v>5474</v>
      </c>
      <c r="CV1057" s="43" t="s">
        <v>5474</v>
      </c>
      <c r="CW1057" s="43" t="s">
        <v>5474</v>
      </c>
      <c r="CX1057" s="43" t="s">
        <v>5474</v>
      </c>
      <c r="CY1057" s="43" t="s">
        <v>5474</v>
      </c>
      <c r="CZ1057" s="43" t="s">
        <v>5474</v>
      </c>
      <c r="DA1057" s="42" t="s">
        <v>5474</v>
      </c>
      <c r="DB1057" s="42" t="s">
        <v>5474</v>
      </c>
      <c r="DC1057" s="42" t="s">
        <v>5474</v>
      </c>
      <c r="DD1057" s="42" t="s">
        <v>5474</v>
      </c>
      <c r="DE1057" s="42" t="s">
        <v>5474</v>
      </c>
      <c r="DF1057" s="42" t="s">
        <v>5474</v>
      </c>
      <c r="DG1057" s="42" t="s">
        <v>5474</v>
      </c>
      <c r="DH1057" s="42" t="s">
        <v>5474</v>
      </c>
    </row>
    <row r="1058" spans="1:112">
      <c r="A1058" s="22">
        <v>3272</v>
      </c>
      <c r="B1058" s="7" t="s">
        <v>698</v>
      </c>
      <c r="C1058" s="21">
        <v>-0.57369999999999999</v>
      </c>
      <c r="D1058" s="21">
        <v>-0.67720000000000002</v>
      </c>
      <c r="E1058" s="21">
        <v>-0.52729999999999999</v>
      </c>
      <c r="F1058" s="21">
        <v>-0.6744</v>
      </c>
      <c r="G1058" s="21">
        <v>-0.13739999999999999</v>
      </c>
      <c r="H1058" s="21">
        <v>0.1905</v>
      </c>
      <c r="I1058" s="21">
        <v>-0.87370000000000003</v>
      </c>
      <c r="J1058" s="21">
        <v>-0.68710000000000004</v>
      </c>
      <c r="K1058" s="21">
        <v>-3.2399999999999998E-2</v>
      </c>
      <c r="L1058" s="21">
        <v>-7.1300000000000002E-2</v>
      </c>
      <c r="M1058" s="21">
        <v>-5.1000000000000004E-3</v>
      </c>
      <c r="N1058" s="21">
        <v>-3.5499999999999997E-2</v>
      </c>
      <c r="O1058" s="21">
        <v>-8.9700000000000002E-2</v>
      </c>
      <c r="P1058" s="21">
        <v>-3.7000000000000002E-3</v>
      </c>
      <c r="Q1058" s="21">
        <v>-6.1999999999999998E-3</v>
      </c>
      <c r="R1058" s="21">
        <v>-2.0999999999999999E-3</v>
      </c>
      <c r="S1058" s="21">
        <v>7.1900000000000006E-2</v>
      </c>
      <c r="T1058" s="21">
        <v>0.39710000000000001</v>
      </c>
      <c r="U1058" s="10">
        <v>0.46</v>
      </c>
      <c r="V1058" s="10">
        <v>2.4700000000000002</v>
      </c>
      <c r="W1058" s="7">
        <v>1.288</v>
      </c>
      <c r="X1058" s="20">
        <v>0.44359999999999999</v>
      </c>
      <c r="Y1058" s="75">
        <v>2020</v>
      </c>
      <c r="Z1058" s="7">
        <v>1.8</v>
      </c>
      <c r="AA1058" s="7">
        <v>0</v>
      </c>
      <c r="AB1058" s="51">
        <v>93</v>
      </c>
      <c r="AC1058" s="51">
        <v>31</v>
      </c>
      <c r="AD1058" s="51"/>
      <c r="AE1058" s="51"/>
      <c r="AF1058" s="51"/>
      <c r="AG1058" s="51"/>
      <c r="AH1058" s="20">
        <v>1.03E-2</v>
      </c>
      <c r="AI1058" s="7" t="s">
        <v>8493</v>
      </c>
      <c r="AJ1058" s="67" t="s">
        <v>8536</v>
      </c>
      <c r="AK1058" s="44">
        <v>-0.87894736842105259</v>
      </c>
      <c r="AL1058" s="44">
        <v>-0.5470588235294116</v>
      </c>
      <c r="AM1058" s="44">
        <v>-0.61538461538461453</v>
      </c>
      <c r="AN1058" s="25">
        <v>0.92909535452322745</v>
      </c>
      <c r="AO1058" s="25">
        <v>0.20782396088019561</v>
      </c>
      <c r="AP1058" s="215">
        <v>40.9</v>
      </c>
      <c r="AQ1058" s="215" t="s">
        <v>9548</v>
      </c>
      <c r="AR1058" s="44">
        <v>0</v>
      </c>
      <c r="AS1058" s="171" t="s">
        <v>7423</v>
      </c>
      <c r="AT1058" s="171" t="s">
        <v>6958</v>
      </c>
      <c r="AU1058" s="171" t="s">
        <v>7070</v>
      </c>
      <c r="AV1058" s="7" t="s">
        <v>8470</v>
      </c>
      <c r="AW1058" s="14" t="s">
        <v>6520</v>
      </c>
      <c r="AX1058" s="49" t="s">
        <v>6009</v>
      </c>
      <c r="AY1058" s="38" t="s">
        <v>5961</v>
      </c>
      <c r="AZ1058" s="14" t="s">
        <v>6157</v>
      </c>
      <c r="BA1058" s="49" t="s">
        <v>6039</v>
      </c>
      <c r="BB1058" s="38" t="s">
        <v>5971</v>
      </c>
      <c r="BC1058" s="7">
        <v>1.4</v>
      </c>
      <c r="BD1058" s="14" t="s">
        <v>6019</v>
      </c>
      <c r="BE1058" s="49" t="s">
        <v>5967</v>
      </c>
      <c r="BF1058" s="38" t="s">
        <v>6007</v>
      </c>
      <c r="BG1058" s="7">
        <v>0.5</v>
      </c>
      <c r="BH1058" s="45">
        <v>215.92906574494179</v>
      </c>
      <c r="BI1058" s="215" t="s">
        <v>8471</v>
      </c>
      <c r="BJ1058" s="215" t="s">
        <v>8554</v>
      </c>
      <c r="BK1058" s="7">
        <v>0.3</v>
      </c>
      <c r="BL1058" s="25">
        <v>6.1500615006150061E-3</v>
      </c>
      <c r="BM1058" s="20">
        <v>0.315</v>
      </c>
      <c r="BN1058" s="20">
        <v>9.5000000000000015E-2</v>
      </c>
      <c r="BO1058" s="20">
        <v>0.495</v>
      </c>
      <c r="BP1058" s="46">
        <v>16.558704453441294</v>
      </c>
      <c r="BQ1058" s="215" t="s">
        <v>8553</v>
      </c>
      <c r="BR1058" s="79">
        <v>-0.57163814180929096</v>
      </c>
      <c r="BS1058" s="9">
        <v>2.5492312514576954E-2</v>
      </c>
      <c r="BT1058" s="9">
        <v>3.7937843566237861E-2</v>
      </c>
      <c r="BU1058" s="47" t="s">
        <v>5993</v>
      </c>
      <c r="BV1058" s="47" t="s">
        <v>5993</v>
      </c>
      <c r="BW1058" s="14" t="s">
        <v>5474</v>
      </c>
      <c r="BX1058" s="83">
        <v>-0.46454767726161372</v>
      </c>
      <c r="BY1058" s="82">
        <v>1.46</v>
      </c>
      <c r="BZ1058" s="46">
        <v>28.013698630136986</v>
      </c>
      <c r="CA1058" s="48" t="s">
        <v>8475</v>
      </c>
      <c r="CB1058" s="45">
        <v>3803.7</v>
      </c>
      <c r="CC1058" s="45">
        <v>1267.8999999999999</v>
      </c>
      <c r="CD1058" s="45">
        <v>0</v>
      </c>
      <c r="CE1058" s="45">
        <v>0</v>
      </c>
      <c r="CF1058" s="14" t="s">
        <v>9554</v>
      </c>
      <c r="CG1058" s="7" t="s">
        <v>8556</v>
      </c>
      <c r="CH1058" s="215" t="s">
        <v>8546</v>
      </c>
      <c r="CI1058" s="215" t="s">
        <v>8478</v>
      </c>
      <c r="CJ1058" s="215" t="s">
        <v>8523</v>
      </c>
      <c r="CK1058" s="43" t="s">
        <v>5474</v>
      </c>
      <c r="CL1058" s="43" t="s">
        <v>5474</v>
      </c>
      <c r="CM1058" s="43" t="s">
        <v>5474</v>
      </c>
      <c r="CN1058" s="145">
        <v>1267.8999999999999</v>
      </c>
      <c r="CO1058" s="145">
        <v>3803.7</v>
      </c>
      <c r="CP1058" s="148">
        <v>8831.4987889681197</v>
      </c>
      <c r="CQ1058" s="189" t="s">
        <v>5474</v>
      </c>
      <c r="CR1058" s="189" t="s">
        <v>5474</v>
      </c>
      <c r="CS1058" s="99" t="s">
        <v>5474</v>
      </c>
      <c r="CT1058" s="167" t="s">
        <v>5474</v>
      </c>
      <c r="CU1058" s="43" t="s">
        <v>5474</v>
      </c>
      <c r="CV1058" s="43" t="s">
        <v>5474</v>
      </c>
      <c r="CW1058" s="43" t="s">
        <v>5474</v>
      </c>
      <c r="CX1058" s="43" t="s">
        <v>5474</v>
      </c>
      <c r="CY1058" s="43" t="s">
        <v>5474</v>
      </c>
      <c r="CZ1058" s="43" t="s">
        <v>5474</v>
      </c>
      <c r="DA1058" s="42" t="s">
        <v>5474</v>
      </c>
      <c r="DB1058" s="42" t="s">
        <v>5474</v>
      </c>
      <c r="DC1058" s="42" t="s">
        <v>5474</v>
      </c>
      <c r="DD1058" s="42" t="s">
        <v>5474</v>
      </c>
      <c r="DE1058" s="42" t="s">
        <v>5474</v>
      </c>
      <c r="DF1058" s="42" t="s">
        <v>5474</v>
      </c>
      <c r="DG1058" s="42" t="s">
        <v>5474</v>
      </c>
      <c r="DH1058" s="42" t="s">
        <v>5474</v>
      </c>
    </row>
    <row r="1059" spans="1:112">
      <c r="A1059" s="22">
        <v>3264</v>
      </c>
      <c r="B1059" s="7" t="s">
        <v>694</v>
      </c>
      <c r="C1059" s="21">
        <v>8.4599999999999995E-2</v>
      </c>
      <c r="D1059" s="21">
        <v>0.30590000000000001</v>
      </c>
      <c r="E1059" s="21">
        <v>0.11700000000000001</v>
      </c>
      <c r="F1059" s="21">
        <v>0.27150000000000002</v>
      </c>
      <c r="G1059" s="21">
        <v>0.26919999999999999</v>
      </c>
      <c r="H1059" s="21">
        <v>0.31069999999999998</v>
      </c>
      <c r="I1059" s="21">
        <v>0.39179999999999998</v>
      </c>
      <c r="J1059" s="21">
        <v>0.44240000000000002</v>
      </c>
      <c r="K1059" s="21">
        <v>3.5299999999999998E-2</v>
      </c>
      <c r="L1059" s="21">
        <v>1.7299999999999999E-2</v>
      </c>
      <c r="M1059" s="21">
        <v>2.2800000000000001E-2</v>
      </c>
      <c r="N1059" s="21">
        <v>3.1300000000000001E-2</v>
      </c>
      <c r="O1059" s="21">
        <v>1.83E-2</v>
      </c>
      <c r="P1059" s="21">
        <v>2.1100000000000001E-2</v>
      </c>
      <c r="Q1059" s="21">
        <v>1.0999999999999999E-2</v>
      </c>
      <c r="R1059" s="21">
        <v>5.0000000000000001E-3</v>
      </c>
      <c r="S1059" s="21">
        <v>0.12180000000000001</v>
      </c>
      <c r="T1059" s="21">
        <v>7.9899999999999999E-2</v>
      </c>
      <c r="U1059" s="10">
        <v>2.38</v>
      </c>
      <c r="V1059" s="10">
        <v>4.47</v>
      </c>
      <c r="W1059" s="7">
        <v>1.5598000000000001</v>
      </c>
      <c r="X1059" s="20">
        <v>0.56510000000000005</v>
      </c>
      <c r="Y1059" s="75">
        <v>2020</v>
      </c>
      <c r="Z1059" s="7">
        <v>2</v>
      </c>
      <c r="AA1059" s="7">
        <v>0</v>
      </c>
      <c r="AB1059" s="51">
        <v>-2257</v>
      </c>
      <c r="AC1059" s="51">
        <v>-1360</v>
      </c>
      <c r="AD1059" s="51">
        <v>2575</v>
      </c>
      <c r="AE1059" s="51">
        <v>249</v>
      </c>
      <c r="AF1059" s="51">
        <v>780</v>
      </c>
      <c r="AG1059" s="51">
        <v>265</v>
      </c>
      <c r="AH1059" s="20">
        <v>1.9400000000000001E-2</v>
      </c>
      <c r="AI1059" s="7" t="s">
        <v>8507</v>
      </c>
      <c r="AJ1059" s="67" t="s">
        <v>8468</v>
      </c>
      <c r="AK1059" s="44">
        <v>0.91907514450867045</v>
      </c>
      <c r="AL1059" s="44">
        <v>0.7647058823529409</v>
      </c>
      <c r="AM1059" s="44">
        <v>0.69999999999999929</v>
      </c>
      <c r="AN1059" s="25">
        <v>0.55448717948717952</v>
      </c>
      <c r="AO1059" s="25">
        <v>0.1907051282051283</v>
      </c>
      <c r="AP1059" s="215">
        <v>62.4</v>
      </c>
      <c r="AQ1059" s="215" t="s">
        <v>9548</v>
      </c>
      <c r="AR1059" s="44">
        <v>0</v>
      </c>
      <c r="AS1059" s="171" t="s">
        <v>7260</v>
      </c>
      <c r="AT1059" s="171" t="s">
        <v>7299</v>
      </c>
      <c r="AU1059" s="171" t="s">
        <v>7375</v>
      </c>
      <c r="AV1059" s="7" t="s">
        <v>8488</v>
      </c>
      <c r="AW1059" s="14" t="s">
        <v>6245</v>
      </c>
      <c r="AX1059" s="49" t="s">
        <v>6009</v>
      </c>
      <c r="AY1059" s="38" t="s">
        <v>5989</v>
      </c>
      <c r="AZ1059" s="14" t="s">
        <v>6685</v>
      </c>
      <c r="BA1059" s="49" t="s">
        <v>5981</v>
      </c>
      <c r="BB1059" s="38" t="s">
        <v>5989</v>
      </c>
      <c r="BC1059" s="7">
        <v>0.7</v>
      </c>
      <c r="BD1059" s="14" t="s">
        <v>6285</v>
      </c>
      <c r="BE1059" s="49" t="s">
        <v>6009</v>
      </c>
      <c r="BF1059" s="38" t="s">
        <v>6012</v>
      </c>
      <c r="BG1059" s="7">
        <v>0.6</v>
      </c>
      <c r="BH1059" s="45">
        <v>21764.183534931315</v>
      </c>
      <c r="BI1059" s="215" t="s">
        <v>8592</v>
      </c>
      <c r="BJ1059" s="215" t="s">
        <v>8520</v>
      </c>
      <c r="BK1059" s="7">
        <v>1.3</v>
      </c>
      <c r="BL1059" s="25">
        <v>2.2950819672131126E-2</v>
      </c>
      <c r="BM1059" s="20">
        <v>0.68212500000000009</v>
      </c>
      <c r="BN1059" s="20">
        <v>0.72750000000000004</v>
      </c>
      <c r="BO1059" s="20">
        <v>0.64500000000000002</v>
      </c>
      <c r="BP1059" s="46">
        <v>13.959731543624162</v>
      </c>
      <c r="BQ1059" s="215" t="s">
        <v>8513</v>
      </c>
      <c r="BR1059" s="79">
        <v>-6.1538461538461479E-2</v>
      </c>
      <c r="BS1059" s="9">
        <v>1.9035437562056945E-2</v>
      </c>
      <c r="BT1059" s="9">
        <v>2.6048896009625899E-2</v>
      </c>
      <c r="BU1059" s="47" t="s">
        <v>5993</v>
      </c>
      <c r="BV1059" s="47" t="s">
        <v>5993</v>
      </c>
      <c r="BW1059" s="14" t="s">
        <v>8514</v>
      </c>
      <c r="BX1059" s="83">
        <v>0.17307692307692316</v>
      </c>
      <c r="BY1059" s="82">
        <v>4.88</v>
      </c>
      <c r="BZ1059" s="46">
        <v>12.78688524590164</v>
      </c>
      <c r="CA1059" s="48" t="s">
        <v>8526</v>
      </c>
      <c r="CB1059" s="45">
        <v>-140836.79999999999</v>
      </c>
      <c r="CC1059" s="45">
        <v>-84864</v>
      </c>
      <c r="CD1059" s="45">
        <v>160680</v>
      </c>
      <c r="CE1059" s="45">
        <v>15537.6</v>
      </c>
      <c r="CF1059" s="14" t="s">
        <v>9555</v>
      </c>
      <c r="CG1059" s="7" t="s">
        <v>8477</v>
      </c>
      <c r="CH1059" s="215" t="s">
        <v>8498</v>
      </c>
      <c r="CI1059" s="215" t="s">
        <v>8498</v>
      </c>
      <c r="CJ1059" s="215" t="s">
        <v>8498</v>
      </c>
      <c r="CK1059" s="43" t="s">
        <v>5474</v>
      </c>
      <c r="CL1059" s="43" t="s">
        <v>5474</v>
      </c>
      <c r="CM1059" s="43" t="s">
        <v>5474</v>
      </c>
      <c r="CN1059" s="145">
        <v>-69326.399999999994</v>
      </c>
      <c r="CO1059" s="145">
        <v>19843.200000000012</v>
      </c>
      <c r="CP1059" s="148">
        <v>1358085.052579714</v>
      </c>
      <c r="CQ1059" s="189" t="s">
        <v>5474</v>
      </c>
      <c r="CR1059" s="189" t="s">
        <v>5474</v>
      </c>
      <c r="CS1059" s="99" t="s">
        <v>5474</v>
      </c>
      <c r="CT1059" s="167" t="s">
        <v>8528</v>
      </c>
      <c r="CU1059" s="43" t="s">
        <v>5474</v>
      </c>
      <c r="CV1059" s="43" t="s">
        <v>5474</v>
      </c>
      <c r="CW1059" s="43" t="s">
        <v>5474</v>
      </c>
      <c r="CX1059" s="43" t="s">
        <v>5474</v>
      </c>
      <c r="CY1059" s="43" t="s">
        <v>5474</v>
      </c>
      <c r="CZ1059" s="43" t="s">
        <v>5474</v>
      </c>
      <c r="DA1059" s="42" t="s">
        <v>5474</v>
      </c>
      <c r="DB1059" s="42" t="s">
        <v>8528</v>
      </c>
      <c r="DC1059" s="42" t="s">
        <v>5474</v>
      </c>
      <c r="DD1059" s="42" t="s">
        <v>5474</v>
      </c>
      <c r="DE1059" s="42" t="s">
        <v>5474</v>
      </c>
      <c r="DF1059" s="42" t="s">
        <v>5474</v>
      </c>
      <c r="DG1059" s="42" t="s">
        <v>5474</v>
      </c>
      <c r="DH1059" s="42" t="s">
        <v>5474</v>
      </c>
    </row>
    <row r="1060" spans="1:112">
      <c r="A1060" s="22">
        <v>3653</v>
      </c>
      <c r="B1060" s="7" t="s">
        <v>848</v>
      </c>
      <c r="C1060" s="21">
        <v>3.6299999999999999E-2</v>
      </c>
      <c r="D1060" s="21">
        <v>0.4476</v>
      </c>
      <c r="E1060" s="21">
        <v>8.3500000000000005E-2</v>
      </c>
      <c r="F1060" s="21">
        <v>0.40610000000000002</v>
      </c>
      <c r="G1060" s="21">
        <v>0.20100000000000001</v>
      </c>
      <c r="H1060" s="21">
        <v>0.19550000000000001</v>
      </c>
      <c r="I1060" s="21">
        <v>1.4200000000000001E-2</v>
      </c>
      <c r="J1060" s="21">
        <v>-7.5300000000000006E-2</v>
      </c>
      <c r="K1060" s="21">
        <v>-1.37E-2</v>
      </c>
      <c r="L1060" s="21">
        <v>-1.12E-2</v>
      </c>
      <c r="M1060" s="21">
        <v>-1.8100000000000002E-2</v>
      </c>
      <c r="N1060" s="21">
        <v>3.8E-3</v>
      </c>
      <c r="O1060" s="21">
        <v>-7.0000000000000001E-3</v>
      </c>
      <c r="P1060" s="21">
        <v>-2.1299999999999999E-2</v>
      </c>
      <c r="Q1060" s="21">
        <v>-9.4999999999999998E-3</v>
      </c>
      <c r="R1060" s="21">
        <v>-9.7999999999999997E-3</v>
      </c>
      <c r="S1060" s="21">
        <v>9.8699999999999996E-2</v>
      </c>
      <c r="T1060" s="21">
        <v>7.5399999999999995E-2</v>
      </c>
      <c r="U1060" s="10">
        <v>3.93</v>
      </c>
      <c r="V1060" s="10">
        <v>6.85</v>
      </c>
      <c r="W1060" s="7">
        <v>3.7057000000000002</v>
      </c>
      <c r="X1060" s="20">
        <v>0.82679999999999998</v>
      </c>
      <c r="Y1060" s="75">
        <v>2020</v>
      </c>
      <c r="Z1060" s="7">
        <v>6.0007999999999999</v>
      </c>
      <c r="AA1060" s="7">
        <v>0</v>
      </c>
      <c r="AB1060" s="51">
        <v>-146</v>
      </c>
      <c r="AC1060" s="51">
        <v>-136</v>
      </c>
      <c r="AD1060" s="51">
        <v>408</v>
      </c>
      <c r="AE1060" s="51">
        <v>74</v>
      </c>
      <c r="AF1060" s="51">
        <v>21</v>
      </c>
      <c r="AG1060" s="51">
        <v>-19</v>
      </c>
      <c r="AH1060" s="20">
        <v>2.0199999999999999E-2</v>
      </c>
      <c r="AI1060" s="7" t="s">
        <v>8487</v>
      </c>
      <c r="AJ1060" s="67" t="s">
        <v>8468</v>
      </c>
      <c r="AK1060" s="44">
        <v>0.73720136518771329</v>
      </c>
      <c r="AL1060" s="44">
        <v>-0.53146853146853146</v>
      </c>
      <c r="AM1060" s="44">
        <v>-1</v>
      </c>
      <c r="AN1060" s="25">
        <v>0.47258064516129034</v>
      </c>
      <c r="AO1060" s="25">
        <v>0.23064516129032259</v>
      </c>
      <c r="AP1060" s="215">
        <v>310</v>
      </c>
      <c r="AQ1060" s="215" t="s">
        <v>9548</v>
      </c>
      <c r="AR1060" s="44">
        <v>0</v>
      </c>
      <c r="AS1060" s="171" t="s">
        <v>7851</v>
      </c>
      <c r="AT1060" s="171" t="s">
        <v>7430</v>
      </c>
      <c r="AU1060" s="171" t="s">
        <v>7016</v>
      </c>
      <c r="AV1060" s="7" t="s">
        <v>8470</v>
      </c>
      <c r="AW1060" s="14" t="s">
        <v>6609</v>
      </c>
      <c r="AX1060" s="49" t="s">
        <v>6009</v>
      </c>
      <c r="AY1060" s="38" t="s">
        <v>5961</v>
      </c>
      <c r="AZ1060" s="14" t="s">
        <v>6278</v>
      </c>
      <c r="BA1060" s="49" t="s">
        <v>6039</v>
      </c>
      <c r="BB1060" s="38" t="s">
        <v>5961</v>
      </c>
      <c r="BC1060" s="7">
        <v>0.8</v>
      </c>
      <c r="BD1060" s="14" t="s">
        <v>6019</v>
      </c>
      <c r="BE1060" s="49" t="s">
        <v>6009</v>
      </c>
      <c r="BF1060" s="38" t="s">
        <v>5961</v>
      </c>
      <c r="BG1060" s="7">
        <v>0.6</v>
      </c>
      <c r="BH1060" s="45">
        <v>810.89974337912588</v>
      </c>
      <c r="BI1060" s="215" t="s">
        <v>8489</v>
      </c>
      <c r="BJ1060" s="215" t="s">
        <v>8568</v>
      </c>
      <c r="BK1060" s="7">
        <v>0.5</v>
      </c>
      <c r="BL1060" s="25">
        <v>0</v>
      </c>
      <c r="BM1060" s="20">
        <v>0.66637500000000005</v>
      </c>
      <c r="BN1060" s="20">
        <v>0.74750000000000005</v>
      </c>
      <c r="BO1060" s="20">
        <v>0.6</v>
      </c>
      <c r="BP1060" s="46">
        <v>45.255474452554743</v>
      </c>
      <c r="BQ1060" s="215" t="s">
        <v>8521</v>
      </c>
      <c r="BR1060" s="79">
        <v>-0.66083419354838702</v>
      </c>
      <c r="BS1060" s="9">
        <v>6.068370997407202E-3</v>
      </c>
      <c r="BT1060" s="9">
        <v>1.3428860520791952E-2</v>
      </c>
      <c r="BU1060" s="47" t="s">
        <v>5993</v>
      </c>
      <c r="BV1060" s="47" t="s">
        <v>5993</v>
      </c>
      <c r="BW1060" s="14" t="s">
        <v>5474</v>
      </c>
      <c r="BX1060" s="83">
        <v>-0.59300103225806444</v>
      </c>
      <c r="BY1060" s="82">
        <v>7.6300000000000008</v>
      </c>
      <c r="BZ1060" s="46">
        <v>40.629095674967232</v>
      </c>
      <c r="CA1060" s="48" t="s">
        <v>8526</v>
      </c>
      <c r="CB1060" s="45">
        <v>-45260</v>
      </c>
      <c r="CC1060" s="45">
        <v>-42160</v>
      </c>
      <c r="CD1060" s="45">
        <v>126480</v>
      </c>
      <c r="CE1060" s="45">
        <v>22940</v>
      </c>
      <c r="CF1060" s="14" t="s">
        <v>9556</v>
      </c>
      <c r="CG1060" s="7" t="s">
        <v>8556</v>
      </c>
      <c r="CH1060" s="215" t="s">
        <v>8479</v>
      </c>
      <c r="CI1060" s="215" t="s">
        <v>8498</v>
      </c>
      <c r="CJ1060" s="215" t="s">
        <v>8523</v>
      </c>
      <c r="CK1060" s="43" t="s">
        <v>5474</v>
      </c>
      <c r="CL1060" s="43" t="s">
        <v>5474</v>
      </c>
      <c r="CM1060" s="43" t="s">
        <v>5474</v>
      </c>
      <c r="CN1060" s="145">
        <v>-19220</v>
      </c>
      <c r="CO1060" s="145">
        <v>81220</v>
      </c>
      <c r="CP1060" s="148">
        <v>251378.92044752903</v>
      </c>
      <c r="CQ1060" s="189">
        <v>-0.12903225806451613</v>
      </c>
      <c r="CR1060" s="189">
        <v>0</v>
      </c>
      <c r="CS1060" s="99">
        <v>45229</v>
      </c>
      <c r="CT1060" s="167" t="s">
        <v>5474</v>
      </c>
      <c r="CU1060" s="43" t="s">
        <v>5474</v>
      </c>
      <c r="CV1060" s="43" t="s">
        <v>5474</v>
      </c>
      <c r="CW1060" s="43" t="s">
        <v>5474</v>
      </c>
      <c r="CX1060" s="43" t="s">
        <v>5474</v>
      </c>
      <c r="CY1060" s="43" t="s">
        <v>5474</v>
      </c>
      <c r="CZ1060" s="43" t="s">
        <v>5474</v>
      </c>
      <c r="DA1060" s="42" t="s">
        <v>5474</v>
      </c>
      <c r="DB1060" s="42" t="s">
        <v>5474</v>
      </c>
      <c r="DC1060" s="42" t="s">
        <v>5474</v>
      </c>
      <c r="DD1060" s="42" t="s">
        <v>5474</v>
      </c>
      <c r="DE1060" s="42" t="s">
        <v>5474</v>
      </c>
      <c r="DF1060" s="42" t="s">
        <v>5474</v>
      </c>
      <c r="DG1060" s="42" t="s">
        <v>5474</v>
      </c>
      <c r="DH1060" s="42" t="s">
        <v>5474</v>
      </c>
    </row>
    <row r="1061" spans="1:112">
      <c r="A1061" s="22">
        <v>2841</v>
      </c>
      <c r="B1061" s="7" t="s">
        <v>538</v>
      </c>
      <c r="C1061" s="21">
        <v>0.49490000000000001</v>
      </c>
      <c r="D1061" s="21">
        <v>-0.55600000000000005</v>
      </c>
      <c r="E1061" s="21">
        <v>-0.36499999999999999</v>
      </c>
      <c r="F1061" s="21">
        <v>-0.51959999999999995</v>
      </c>
      <c r="G1061" s="21">
        <v>-0.14810000000000001</v>
      </c>
      <c r="H1061" s="21">
        <v>-0.86</v>
      </c>
      <c r="I1061" s="21">
        <v>-5.0434999999999999</v>
      </c>
      <c r="J1061" s="21">
        <v>-6.1071</v>
      </c>
      <c r="K1061" s="21">
        <v>-7.4300000000000005E-2</v>
      </c>
      <c r="L1061" s="21">
        <v>5.5300000000000002E-2</v>
      </c>
      <c r="M1061" s="21">
        <v>0.1014</v>
      </c>
      <c r="N1061" s="21">
        <v>-6.8000000000000005E-2</v>
      </c>
      <c r="O1061" s="21">
        <v>-0.2336</v>
      </c>
      <c r="P1061" s="21">
        <v>-1.7100000000000001E-2</v>
      </c>
      <c r="Q1061" s="21">
        <v>-2.92E-2</v>
      </c>
      <c r="R1061" s="21">
        <v>-1.46E-2</v>
      </c>
      <c r="S1061" s="21">
        <v>-4.0000000000000001E-3</v>
      </c>
      <c r="T1061" s="21">
        <v>2.8E-3</v>
      </c>
      <c r="U1061" s="10">
        <v>-1.43</v>
      </c>
      <c r="V1061" s="10">
        <v>-2.41</v>
      </c>
      <c r="W1061" s="7">
        <v>0</v>
      </c>
      <c r="X1061" s="20">
        <v>0</v>
      </c>
      <c r="Y1061" s="75"/>
      <c r="Z1061" s="7"/>
      <c r="AA1061" s="7"/>
      <c r="AB1061" s="51">
        <v>-352</v>
      </c>
      <c r="AC1061" s="51">
        <v>-82</v>
      </c>
      <c r="AD1061" s="51"/>
      <c r="AE1061" s="51"/>
      <c r="AF1061" s="51"/>
      <c r="AG1061" s="51"/>
      <c r="AH1061" s="20">
        <v>0</v>
      </c>
      <c r="AI1061" s="7" t="s">
        <v>8467</v>
      </c>
      <c r="AJ1061" s="67" t="s">
        <v>8494</v>
      </c>
      <c r="AK1061" s="44">
        <v>-0.78333333333333321</v>
      </c>
      <c r="AL1061" s="44">
        <v>0.58333333333333326</v>
      </c>
      <c r="AM1061" s="44">
        <v>-0.75000000000000555</v>
      </c>
      <c r="AN1061" s="25">
        <v>0.5</v>
      </c>
      <c r="AO1061" s="25">
        <v>0.18000000000000002</v>
      </c>
      <c r="AP1061" s="215">
        <v>6</v>
      </c>
      <c r="AQ1061" s="215" t="s">
        <v>9548</v>
      </c>
      <c r="AR1061" s="44">
        <v>0</v>
      </c>
      <c r="AS1061" s="171" t="s">
        <v>7335</v>
      </c>
      <c r="AT1061" s="171" t="s">
        <v>7235</v>
      </c>
      <c r="AU1061" s="171" t="s">
        <v>6890</v>
      </c>
      <c r="AV1061" s="7" t="s">
        <v>8470</v>
      </c>
      <c r="AW1061" s="14" t="s">
        <v>7697</v>
      </c>
      <c r="AX1061" s="49" t="s">
        <v>6009</v>
      </c>
      <c r="AY1061" s="38" t="s">
        <v>5961</v>
      </c>
      <c r="AZ1061" s="14" t="s">
        <v>6144</v>
      </c>
      <c r="BA1061" s="49" t="s">
        <v>5981</v>
      </c>
      <c r="BB1061" s="38" t="s">
        <v>5971</v>
      </c>
      <c r="BC1061" s="7">
        <v>0.4</v>
      </c>
      <c r="BD1061" s="14" t="s">
        <v>6088</v>
      </c>
      <c r="BE1061" s="49" t="s">
        <v>5967</v>
      </c>
      <c r="BF1061" s="38" t="s">
        <v>5971</v>
      </c>
      <c r="BG1061" s="7">
        <v>1.2</v>
      </c>
      <c r="BH1061" s="45">
        <v>352.91346375803283</v>
      </c>
      <c r="BI1061" s="215" t="s">
        <v>8489</v>
      </c>
      <c r="BJ1061" s="215" t="s">
        <v>8554</v>
      </c>
      <c r="BK1061" s="7">
        <v>0.7</v>
      </c>
      <c r="BL1061" s="25">
        <v>1.6694490818029693E-3</v>
      </c>
      <c r="BM1061" s="20">
        <v>0.36343750000000008</v>
      </c>
      <c r="BN1061" s="20">
        <v>0.27750000000000002</v>
      </c>
      <c r="BO1061" s="20">
        <v>0.43375000000000002</v>
      </c>
      <c r="BP1061" s="46" t="s">
        <v>8473</v>
      </c>
      <c r="BQ1061" s="215" t="s">
        <v>8473</v>
      </c>
      <c r="BR1061" s="79" t="s">
        <v>8473</v>
      </c>
      <c r="BS1061" s="9">
        <v>0</v>
      </c>
      <c r="BT1061" s="9">
        <v>0</v>
      </c>
      <c r="BU1061" s="47" t="s">
        <v>5993</v>
      </c>
      <c r="BV1061" s="47" t="s">
        <v>5993</v>
      </c>
      <c r="BW1061" s="14" t="s">
        <v>5474</v>
      </c>
      <c r="BX1061" s="83" t="s">
        <v>8473</v>
      </c>
      <c r="BY1061" s="82" t="s">
        <v>8473</v>
      </c>
      <c r="BZ1061" s="46" t="s">
        <v>8473</v>
      </c>
      <c r="CA1061" s="48" t="s">
        <v>5474</v>
      </c>
      <c r="CB1061" s="45">
        <v>-2112</v>
      </c>
      <c r="CC1061" s="45">
        <v>-492</v>
      </c>
      <c r="CD1061" s="45">
        <v>0</v>
      </c>
      <c r="CE1061" s="45">
        <v>0</v>
      </c>
      <c r="CF1061" s="14" t="s">
        <v>9557</v>
      </c>
      <c r="CG1061" s="7" t="s">
        <v>8556</v>
      </c>
      <c r="CH1061" s="215" t="s">
        <v>8479</v>
      </c>
      <c r="CI1061" s="215" t="s">
        <v>8478</v>
      </c>
      <c r="CJ1061" s="215" t="s">
        <v>8479</v>
      </c>
      <c r="CK1061" s="43" t="s">
        <v>5474</v>
      </c>
      <c r="CL1061" s="43" t="s">
        <v>5474</v>
      </c>
      <c r="CM1061" s="43" t="s">
        <v>5474</v>
      </c>
      <c r="CN1061" s="145">
        <v>-492</v>
      </c>
      <c r="CO1061" s="145">
        <v>-2112</v>
      </c>
      <c r="CP1061" s="148">
        <v>2117.4807825481971</v>
      </c>
      <c r="CQ1061" s="189" t="s">
        <v>5474</v>
      </c>
      <c r="CR1061" s="189" t="s">
        <v>5474</v>
      </c>
      <c r="CS1061" s="99" t="s">
        <v>5474</v>
      </c>
      <c r="CT1061" s="167" t="s">
        <v>5474</v>
      </c>
      <c r="CU1061" s="43" t="s">
        <v>5474</v>
      </c>
      <c r="CV1061" s="43" t="s">
        <v>5474</v>
      </c>
      <c r="CW1061" s="43" t="s">
        <v>5474</v>
      </c>
      <c r="CX1061" s="43" t="s">
        <v>5474</v>
      </c>
      <c r="CY1061" s="43" t="s">
        <v>5474</v>
      </c>
      <c r="CZ1061" s="43" t="s">
        <v>5474</v>
      </c>
      <c r="DA1061" s="42" t="s">
        <v>5474</v>
      </c>
      <c r="DB1061" s="42" t="s">
        <v>5474</v>
      </c>
      <c r="DC1061" s="42" t="s">
        <v>5474</v>
      </c>
      <c r="DD1061" s="42" t="s">
        <v>5474</v>
      </c>
      <c r="DE1061" s="42" t="s">
        <v>5474</v>
      </c>
      <c r="DF1061" s="42" t="s">
        <v>5474</v>
      </c>
      <c r="DG1061" s="42" t="s">
        <v>5474</v>
      </c>
      <c r="DH1061" s="42" t="s">
        <v>5474</v>
      </c>
    </row>
    <row r="1062" spans="1:112">
      <c r="A1062" s="22">
        <v>3311</v>
      </c>
      <c r="B1062" s="7" t="s">
        <v>716</v>
      </c>
      <c r="C1062" s="21">
        <v>0.1706</v>
      </c>
      <c r="D1062" s="21">
        <v>-1.2999999999999999E-3</v>
      </c>
      <c r="E1062" s="21">
        <v>4.7899999999999998E-2</v>
      </c>
      <c r="F1062" s="21">
        <v>-5.7799999999999997E-2</v>
      </c>
      <c r="G1062" s="21">
        <v>0.13780000000000001</v>
      </c>
      <c r="H1062" s="21">
        <v>-0.13039999999999999</v>
      </c>
      <c r="I1062" s="21">
        <v>2.4285999999999999</v>
      </c>
      <c r="J1062" s="21">
        <v>1.0629999999999999</v>
      </c>
      <c r="K1062" s="21">
        <v>-2.5000000000000001E-3</v>
      </c>
      <c r="L1062" s="21">
        <v>6.2199999999999998E-2</v>
      </c>
      <c r="M1062" s="21">
        <v>8.3699999999999997E-2</v>
      </c>
      <c r="N1062" s="21">
        <v>-9.1999999999999998E-3</v>
      </c>
      <c r="O1062" s="21">
        <v>0.1789</v>
      </c>
      <c r="P1062" s="21">
        <v>0.1706</v>
      </c>
      <c r="Q1062" s="21">
        <v>0.05</v>
      </c>
      <c r="R1062" s="21">
        <v>3.6999999999999998E-2</v>
      </c>
      <c r="S1062" s="21">
        <v>-4.53E-2</v>
      </c>
      <c r="T1062" s="21">
        <v>-3.1399999999999997E-2</v>
      </c>
      <c r="U1062" s="10">
        <v>0.43</v>
      </c>
      <c r="V1062" s="10">
        <v>1.1499999999999999</v>
      </c>
      <c r="W1062" s="7">
        <v>0</v>
      </c>
      <c r="X1062" s="20">
        <v>0</v>
      </c>
      <c r="Y1062" s="75"/>
      <c r="Z1062" s="7"/>
      <c r="AA1062" s="7"/>
      <c r="AB1062" s="51">
        <v>72</v>
      </c>
      <c r="AC1062" s="51">
        <v>21</v>
      </c>
      <c r="AD1062" s="51"/>
      <c r="AE1062" s="51"/>
      <c r="AF1062" s="51"/>
      <c r="AG1062" s="51"/>
      <c r="AH1062" s="20">
        <v>0</v>
      </c>
      <c r="AI1062" s="7" t="s">
        <v>8467</v>
      </c>
      <c r="AJ1062" s="67" t="s">
        <v>8505</v>
      </c>
      <c r="AK1062" s="44">
        <v>-0.65481171548117156</v>
      </c>
      <c r="AL1062" s="44">
        <v>0.82142857142857173</v>
      </c>
      <c r="AM1062" s="44">
        <v>-0.90909090909090207</v>
      </c>
      <c r="AN1062" s="25">
        <v>0.68579626972740304</v>
      </c>
      <c r="AO1062" s="25">
        <v>8.0344332855093376E-2</v>
      </c>
      <c r="AP1062" s="215">
        <v>34.85</v>
      </c>
      <c r="AQ1062" s="215" t="s">
        <v>9548</v>
      </c>
      <c r="AR1062" s="44">
        <v>0</v>
      </c>
      <c r="AS1062" s="171" t="s">
        <v>7827</v>
      </c>
      <c r="AT1062" s="171" t="s">
        <v>7828</v>
      </c>
      <c r="AU1062" s="171" t="s">
        <v>7041</v>
      </c>
      <c r="AV1062" s="7" t="s">
        <v>5474</v>
      </c>
      <c r="AW1062" s="14" t="s">
        <v>7826</v>
      </c>
      <c r="AX1062" s="49" t="s">
        <v>6009</v>
      </c>
      <c r="AY1062" s="38" t="s">
        <v>5961</v>
      </c>
      <c r="AZ1062" s="14" t="s">
        <v>6339</v>
      </c>
      <c r="BA1062" s="49" t="s">
        <v>5993</v>
      </c>
      <c r="BB1062" s="38" t="s">
        <v>5993</v>
      </c>
      <c r="BC1062" s="7">
        <v>1.1000000000000001</v>
      </c>
      <c r="BD1062" s="14" t="s">
        <v>6291</v>
      </c>
      <c r="BE1062" s="49" t="s">
        <v>5967</v>
      </c>
      <c r="BF1062" s="38" t="s">
        <v>5971</v>
      </c>
      <c r="BG1062" s="7">
        <v>0.3</v>
      </c>
      <c r="BH1062" s="45">
        <v>150.64795272824256</v>
      </c>
      <c r="BI1062" s="215" t="s">
        <v>8495</v>
      </c>
      <c r="BJ1062" s="215" t="s">
        <v>8554</v>
      </c>
      <c r="BK1062" s="7">
        <v>1.7</v>
      </c>
      <c r="BL1062" s="25">
        <v>1.436781609195525E-3</v>
      </c>
      <c r="BM1062" s="20">
        <v>0.65475000000000005</v>
      </c>
      <c r="BN1062" s="20">
        <v>0.60250000000000004</v>
      </c>
      <c r="BO1062" s="20">
        <v>0.69750000000000001</v>
      </c>
      <c r="BP1062" s="46">
        <v>30.304347826086961</v>
      </c>
      <c r="BQ1062" s="215" t="s">
        <v>8540</v>
      </c>
      <c r="BR1062" s="79">
        <v>-0.61090387374461985</v>
      </c>
      <c r="BS1062" s="9">
        <v>0</v>
      </c>
      <c r="BT1062" s="9">
        <v>0</v>
      </c>
      <c r="BU1062" s="47" t="s">
        <v>5993</v>
      </c>
      <c r="BV1062" s="47" t="s">
        <v>5993</v>
      </c>
      <c r="BW1062" s="14" t="s">
        <v>5474</v>
      </c>
      <c r="BX1062" s="83">
        <v>-0.51362984218077479</v>
      </c>
      <c r="BY1062" s="82">
        <v>1.1299999999999999</v>
      </c>
      <c r="BZ1062" s="46">
        <v>30.840707964601773</v>
      </c>
      <c r="CA1062" s="48" t="s">
        <v>8475</v>
      </c>
      <c r="CB1062" s="45">
        <v>2509.2000000000003</v>
      </c>
      <c r="CC1062" s="45">
        <v>731.85</v>
      </c>
      <c r="CD1062" s="45">
        <v>0</v>
      </c>
      <c r="CE1062" s="45">
        <v>0</v>
      </c>
      <c r="CF1062" s="14" t="s">
        <v>9558</v>
      </c>
      <c r="CG1062" s="7" t="s">
        <v>8556</v>
      </c>
      <c r="CH1062" s="215" t="s">
        <v>8479</v>
      </c>
      <c r="CI1062" s="215" t="s">
        <v>8498</v>
      </c>
      <c r="CJ1062" s="215" t="s">
        <v>8498</v>
      </c>
      <c r="CK1062" s="43" t="s">
        <v>7034</v>
      </c>
      <c r="CL1062" s="43" t="s">
        <v>5474</v>
      </c>
      <c r="CM1062" s="43" t="s">
        <v>5474</v>
      </c>
      <c r="CN1062" s="145">
        <v>731.85</v>
      </c>
      <c r="CO1062" s="145">
        <v>2509.2000000000003</v>
      </c>
      <c r="CP1062" s="148">
        <v>5250.0811525792533</v>
      </c>
      <c r="CQ1062" s="189" t="s">
        <v>5474</v>
      </c>
      <c r="CR1062" s="189" t="s">
        <v>5474</v>
      </c>
      <c r="CS1062" s="99" t="s">
        <v>5474</v>
      </c>
      <c r="CT1062" s="167" t="s">
        <v>5474</v>
      </c>
      <c r="CU1062" s="43" t="s">
        <v>5474</v>
      </c>
      <c r="CV1062" s="43" t="s">
        <v>5474</v>
      </c>
      <c r="CW1062" s="43" t="s">
        <v>5474</v>
      </c>
      <c r="CX1062" s="43" t="s">
        <v>5474</v>
      </c>
      <c r="CY1062" s="43" t="s">
        <v>5474</v>
      </c>
      <c r="CZ1062" s="43" t="s">
        <v>5474</v>
      </c>
      <c r="DA1062" s="42" t="s">
        <v>5474</v>
      </c>
      <c r="DB1062" s="42" t="s">
        <v>5474</v>
      </c>
      <c r="DC1062" s="42" t="s">
        <v>5474</v>
      </c>
      <c r="DD1062" s="42" t="s">
        <v>5474</v>
      </c>
      <c r="DE1062" s="42" t="s">
        <v>5474</v>
      </c>
      <c r="DF1062" s="42" t="s">
        <v>5474</v>
      </c>
      <c r="DG1062" s="42" t="s">
        <v>5474</v>
      </c>
      <c r="DH1062" s="42" t="s">
        <v>5474</v>
      </c>
    </row>
    <row r="1063" spans="1:112">
      <c r="A1063" s="22">
        <v>2906</v>
      </c>
      <c r="B1063" s="7" t="s">
        <v>564</v>
      </c>
      <c r="C1063" s="21">
        <v>-0.15329999999999999</v>
      </c>
      <c r="D1063" s="21">
        <v>6.3899999999999998E-2</v>
      </c>
      <c r="E1063" s="21">
        <v>-9.3799999999999994E-2</v>
      </c>
      <c r="F1063" s="21">
        <v>4.02E-2</v>
      </c>
      <c r="G1063" s="21">
        <v>0.19059999999999999</v>
      </c>
      <c r="H1063" s="21">
        <v>-0.2</v>
      </c>
      <c r="I1063" s="21">
        <v>2</v>
      </c>
      <c r="J1063" s="21">
        <v>1.6922999999999999</v>
      </c>
      <c r="K1063" s="21">
        <v>-2E-3</v>
      </c>
      <c r="L1063" s="21">
        <v>-9.7000000000000003E-3</v>
      </c>
      <c r="M1063" s="21">
        <v>3.0999999999999999E-3</v>
      </c>
      <c r="N1063" s="21">
        <v>2.3E-3</v>
      </c>
      <c r="O1063" s="21">
        <v>3.7000000000000002E-3</v>
      </c>
      <c r="P1063" s="21">
        <v>1.23E-2</v>
      </c>
      <c r="Q1063" s="21">
        <v>5.4999999999999997E-3</v>
      </c>
      <c r="R1063" s="21">
        <v>3.3E-3</v>
      </c>
      <c r="S1063" s="21">
        <v>3.6799999999999999E-2</v>
      </c>
      <c r="T1063" s="21">
        <v>2.52E-2</v>
      </c>
      <c r="U1063" s="10">
        <v>0.09</v>
      </c>
      <c r="V1063" s="10">
        <v>0.37</v>
      </c>
      <c r="W1063" s="7">
        <v>0.36</v>
      </c>
      <c r="X1063" s="20">
        <v>1</v>
      </c>
      <c r="Y1063" s="75">
        <v>2020</v>
      </c>
      <c r="Z1063" s="7">
        <v>0.3</v>
      </c>
      <c r="AA1063" s="7">
        <v>0</v>
      </c>
      <c r="AB1063" s="51">
        <v>210</v>
      </c>
      <c r="AC1063" s="51">
        <v>79</v>
      </c>
      <c r="AD1063" s="51"/>
      <c r="AE1063" s="51"/>
      <c r="AF1063" s="51"/>
      <c r="AG1063" s="51">
        <v>1</v>
      </c>
      <c r="AH1063" s="20">
        <v>5.9999999999999995E-4</v>
      </c>
      <c r="AI1063" s="7" t="s">
        <v>8481</v>
      </c>
      <c r="AJ1063" s="67" t="s">
        <v>9559</v>
      </c>
      <c r="AK1063" s="44">
        <v>-0.54545454545454541</v>
      </c>
      <c r="AL1063" s="44">
        <v>0.89473684210526172</v>
      </c>
      <c r="AM1063" s="44">
        <v>-0.66666666666667451</v>
      </c>
      <c r="AN1063" s="25">
        <v>0.36184210526315791</v>
      </c>
      <c r="AO1063" s="25">
        <v>6.2500000000000069E-2</v>
      </c>
      <c r="AP1063" s="215">
        <v>15.2</v>
      </c>
      <c r="AQ1063" s="215" t="s">
        <v>9548</v>
      </c>
      <c r="AR1063" s="44">
        <v>0</v>
      </c>
      <c r="AS1063" s="171" t="s">
        <v>7413</v>
      </c>
      <c r="AT1063" s="171" t="s">
        <v>7709</v>
      </c>
      <c r="AU1063" s="171" t="s">
        <v>7012</v>
      </c>
      <c r="AV1063" s="7" t="s">
        <v>5474</v>
      </c>
      <c r="AW1063" s="14" t="s">
        <v>7652</v>
      </c>
      <c r="AX1063" s="49" t="s">
        <v>6009</v>
      </c>
      <c r="AY1063" s="38" t="s">
        <v>5961</v>
      </c>
      <c r="AZ1063" s="14" t="s">
        <v>6065</v>
      </c>
      <c r="BA1063" s="49" t="s">
        <v>6039</v>
      </c>
      <c r="BB1063" s="38" t="s">
        <v>5971</v>
      </c>
      <c r="BC1063" s="7">
        <v>0.8</v>
      </c>
      <c r="BD1063" s="14" t="s">
        <v>6169</v>
      </c>
      <c r="BE1063" s="49" t="s">
        <v>5967</v>
      </c>
      <c r="BF1063" s="38" t="s">
        <v>5961</v>
      </c>
      <c r="BG1063" s="7">
        <v>0.7</v>
      </c>
      <c r="BH1063" s="45">
        <v>146.79026788444293</v>
      </c>
      <c r="BI1063" s="215" t="s">
        <v>8471</v>
      </c>
      <c r="BJ1063" s="215" t="s">
        <v>8554</v>
      </c>
      <c r="BK1063" s="7">
        <v>0.6</v>
      </c>
      <c r="BL1063" s="25">
        <v>3.3003300330032301E-3</v>
      </c>
      <c r="BM1063" s="20">
        <v>0.61762500000000009</v>
      </c>
      <c r="BN1063" s="20">
        <v>0.57500000000000007</v>
      </c>
      <c r="BO1063" s="20">
        <v>0.65249999999999997</v>
      </c>
      <c r="BP1063" s="46">
        <v>41.081081081081081</v>
      </c>
      <c r="BQ1063" s="215" t="s">
        <v>8483</v>
      </c>
      <c r="BR1063" s="79">
        <v>-0.57236842105263153</v>
      </c>
      <c r="BS1063" s="9">
        <v>1.7730487176334409E-2</v>
      </c>
      <c r="BT1063" s="9">
        <v>1.3806076557402402E-2</v>
      </c>
      <c r="BU1063" s="47" t="s">
        <v>5993</v>
      </c>
      <c r="BV1063" s="47">
        <v>44399</v>
      </c>
      <c r="BW1063" s="14" t="s">
        <v>5474</v>
      </c>
      <c r="BX1063" s="83">
        <v>-0.48684210526315791</v>
      </c>
      <c r="BY1063" s="82">
        <v>0.39</v>
      </c>
      <c r="BZ1063" s="46">
        <v>38.974358974358971</v>
      </c>
      <c r="CA1063" s="48" t="s">
        <v>8475</v>
      </c>
      <c r="CB1063" s="45">
        <v>3192</v>
      </c>
      <c r="CC1063" s="45">
        <v>1200.8</v>
      </c>
      <c r="CD1063" s="45">
        <v>0</v>
      </c>
      <c r="CE1063" s="45">
        <v>0</v>
      </c>
      <c r="CF1063" s="14" t="s">
        <v>9560</v>
      </c>
      <c r="CG1063" s="7" t="s">
        <v>8556</v>
      </c>
      <c r="CH1063" s="215" t="s">
        <v>8523</v>
      </c>
      <c r="CI1063" s="215" t="s">
        <v>8498</v>
      </c>
      <c r="CJ1063" s="215" t="s">
        <v>8498</v>
      </c>
      <c r="CK1063" s="43" t="s">
        <v>7034</v>
      </c>
      <c r="CL1063" s="43" t="s">
        <v>5474</v>
      </c>
      <c r="CM1063" s="43" t="s">
        <v>5474</v>
      </c>
      <c r="CN1063" s="145">
        <v>1200.8</v>
      </c>
      <c r="CO1063" s="145">
        <v>3192</v>
      </c>
      <c r="CP1063" s="148">
        <v>2231.2120718435322</v>
      </c>
      <c r="CQ1063" s="189" t="s">
        <v>5474</v>
      </c>
      <c r="CR1063" s="189" t="s">
        <v>5474</v>
      </c>
      <c r="CS1063" s="99" t="s">
        <v>5474</v>
      </c>
      <c r="CT1063" s="167" t="s">
        <v>5474</v>
      </c>
      <c r="CU1063" s="43" t="s">
        <v>5474</v>
      </c>
      <c r="CV1063" s="43" t="s">
        <v>5474</v>
      </c>
      <c r="CW1063" s="43" t="s">
        <v>5474</v>
      </c>
      <c r="CX1063" s="43" t="s">
        <v>5474</v>
      </c>
      <c r="CY1063" s="43" t="s">
        <v>5474</v>
      </c>
      <c r="CZ1063" s="43" t="s">
        <v>5474</v>
      </c>
      <c r="DA1063" s="42" t="s">
        <v>5474</v>
      </c>
      <c r="DB1063" s="42" t="s">
        <v>5474</v>
      </c>
      <c r="DC1063" s="42" t="s">
        <v>5474</v>
      </c>
      <c r="DD1063" s="42" t="s">
        <v>5474</v>
      </c>
      <c r="DE1063" s="42" t="s">
        <v>5474</v>
      </c>
      <c r="DF1063" s="42" t="s">
        <v>5474</v>
      </c>
      <c r="DG1063" s="42" t="s">
        <v>5474</v>
      </c>
      <c r="DH1063" s="42" t="s">
        <v>5474</v>
      </c>
    </row>
    <row r="1064" spans="1:112">
      <c r="A1064" s="22">
        <v>2115</v>
      </c>
      <c r="B1064" s="7" t="s">
        <v>295</v>
      </c>
      <c r="C1064" s="21">
        <v>1.9599999999999999E-2</v>
      </c>
      <c r="D1064" s="21">
        <v>0.26279999999999998</v>
      </c>
      <c r="E1064" s="21">
        <v>1.0200000000000001E-2</v>
      </c>
      <c r="F1064" s="21">
        <v>0.1762</v>
      </c>
      <c r="G1064" s="21">
        <v>0.60319999999999996</v>
      </c>
      <c r="H1064" s="21"/>
      <c r="I1064" s="21">
        <v>1.4564999999999999</v>
      </c>
      <c r="J1064" s="21">
        <v>1.4564999999999999</v>
      </c>
      <c r="K1064" s="21">
        <v>-1.17E-2</v>
      </c>
      <c r="L1064" s="21">
        <v>3.0300000000000001E-2</v>
      </c>
      <c r="M1064" s="21">
        <v>1.4E-2</v>
      </c>
      <c r="N1064" s="21">
        <v>-8.8000000000000005E-3</v>
      </c>
      <c r="O1064" s="21">
        <v>6.5100000000000005E-2</v>
      </c>
      <c r="P1064" s="21">
        <v>2.2200000000000001E-2</v>
      </c>
      <c r="Q1064" s="21">
        <v>4.1799999999999997E-2</v>
      </c>
      <c r="R1064" s="21">
        <v>2.3199999999999998E-2</v>
      </c>
      <c r="S1064" s="21">
        <v>0.14449999999999999</v>
      </c>
      <c r="T1064" s="21">
        <v>9.3200000000000005E-2</v>
      </c>
      <c r="U1064" s="10">
        <v>1.1299999999999999</v>
      </c>
      <c r="V1064" s="10">
        <v>7.47</v>
      </c>
      <c r="W1064" s="7">
        <v>2.0398999999999998</v>
      </c>
      <c r="X1064" s="20">
        <v>0.5575</v>
      </c>
      <c r="Y1064" s="75">
        <v>2020</v>
      </c>
      <c r="Z1064" s="7">
        <v>1.5</v>
      </c>
      <c r="AA1064" s="7">
        <v>1</v>
      </c>
      <c r="AB1064" s="51">
        <v>-25</v>
      </c>
      <c r="AC1064" s="51"/>
      <c r="AD1064" s="51"/>
      <c r="AE1064" s="51"/>
      <c r="AF1064" s="51">
        <v>-1</v>
      </c>
      <c r="AG1064" s="51">
        <v>1</v>
      </c>
      <c r="AH1064" s="20">
        <v>5.1000000000000004E-3</v>
      </c>
      <c r="AI1064" s="7" t="s">
        <v>8467</v>
      </c>
      <c r="AJ1064" s="67" t="s">
        <v>8494</v>
      </c>
      <c r="AK1064" s="44">
        <v>-0.76623376623376616</v>
      </c>
      <c r="AL1064" s="44">
        <v>-0.75</v>
      </c>
      <c r="AM1064" s="44">
        <v>1</v>
      </c>
      <c r="AN1064" s="25">
        <v>0.35402298850574709</v>
      </c>
      <c r="AO1064" s="25">
        <v>0.22988505747126436</v>
      </c>
      <c r="AP1064" s="215">
        <v>43.5</v>
      </c>
      <c r="AQ1064" s="215" t="s">
        <v>9548</v>
      </c>
      <c r="AR1064" s="44">
        <v>0</v>
      </c>
      <c r="AS1064" s="171" t="s">
        <v>7413</v>
      </c>
      <c r="AT1064" s="171" t="s">
        <v>7170</v>
      </c>
      <c r="AU1064" s="171" t="s">
        <v>7070</v>
      </c>
      <c r="AV1064" s="7" t="s">
        <v>8470</v>
      </c>
      <c r="AW1064" s="14" t="s">
        <v>6551</v>
      </c>
      <c r="AX1064" s="49" t="s">
        <v>6009</v>
      </c>
      <c r="AY1064" s="38" t="s">
        <v>5961</v>
      </c>
      <c r="AZ1064" s="14" t="s">
        <v>6263</v>
      </c>
      <c r="BA1064" s="49" t="s">
        <v>5967</v>
      </c>
      <c r="BB1064" s="38" t="s">
        <v>5971</v>
      </c>
      <c r="BC1064" s="7">
        <v>0.5</v>
      </c>
      <c r="BD1064" s="14" t="s">
        <v>6049</v>
      </c>
      <c r="BE1064" s="49" t="s">
        <v>5967</v>
      </c>
      <c r="BF1064" s="38" t="s">
        <v>5961</v>
      </c>
      <c r="BG1064" s="7">
        <v>0.9</v>
      </c>
      <c r="BH1064" s="45">
        <v>61.563142313997389</v>
      </c>
      <c r="BI1064" s="215" t="s">
        <v>8495</v>
      </c>
      <c r="BJ1064" s="215" t="s">
        <v>8554</v>
      </c>
      <c r="BK1064" s="7">
        <v>1.3</v>
      </c>
      <c r="BL1064" s="25">
        <v>2.304147465437821E-3</v>
      </c>
      <c r="BM1064" s="20">
        <v>0.67249999999999988</v>
      </c>
      <c r="BN1064" s="20">
        <v>0.67249999999999999</v>
      </c>
      <c r="BO1064" s="20">
        <v>0.67249999999999988</v>
      </c>
      <c r="BP1064" s="46">
        <v>5.8232931726907635</v>
      </c>
      <c r="BQ1064" s="215" t="s">
        <v>8560</v>
      </c>
      <c r="BR1064" s="79">
        <v>1.3255172413793104</v>
      </c>
      <c r="BS1064" s="9">
        <v>4.0805540461861467E-2</v>
      </c>
      <c r="BT1064" s="9">
        <v>0.12788463351462909</v>
      </c>
      <c r="BU1064" s="47" t="s">
        <v>5993</v>
      </c>
      <c r="BV1064" s="47" t="s">
        <v>5993</v>
      </c>
      <c r="BW1064" s="14" t="s">
        <v>5474</v>
      </c>
      <c r="BX1064" s="83">
        <v>1.9068965517241376</v>
      </c>
      <c r="BY1064" s="82">
        <v>8.43</v>
      </c>
      <c r="BZ1064" s="46">
        <v>5.1601423487544489</v>
      </c>
      <c r="CA1064" s="48" t="s">
        <v>5474</v>
      </c>
      <c r="CB1064" s="45">
        <v>-1087.5</v>
      </c>
      <c r="CC1064" s="45">
        <v>0</v>
      </c>
      <c r="CD1064" s="45">
        <v>0</v>
      </c>
      <c r="CE1064" s="45">
        <v>0</v>
      </c>
      <c r="CF1064" s="14" t="s">
        <v>9561</v>
      </c>
      <c r="CG1064" s="7" t="s">
        <v>8477</v>
      </c>
      <c r="CH1064" s="215" t="s">
        <v>8498</v>
      </c>
      <c r="CI1064" s="215" t="s">
        <v>8478</v>
      </c>
      <c r="CJ1064" s="215" t="s">
        <v>8479</v>
      </c>
      <c r="CK1064" s="43" t="s">
        <v>5474</v>
      </c>
      <c r="CL1064" s="43" t="s">
        <v>5474</v>
      </c>
      <c r="CM1064" s="43" t="s">
        <v>5474</v>
      </c>
      <c r="CN1064" s="145">
        <v>0</v>
      </c>
      <c r="CO1064" s="145">
        <v>-1087.5</v>
      </c>
      <c r="CP1064" s="148">
        <v>2677.9966906588866</v>
      </c>
      <c r="CQ1064" s="189" t="s">
        <v>5474</v>
      </c>
      <c r="CR1064" s="189" t="s">
        <v>5474</v>
      </c>
      <c r="CS1064" s="99" t="s">
        <v>5474</v>
      </c>
      <c r="CT1064" s="167" t="s">
        <v>5474</v>
      </c>
      <c r="CU1064" s="43" t="s">
        <v>5474</v>
      </c>
      <c r="CV1064" s="43" t="s">
        <v>5474</v>
      </c>
      <c r="CW1064" s="43" t="s">
        <v>5474</v>
      </c>
      <c r="CX1064" s="43" t="s">
        <v>5474</v>
      </c>
      <c r="CY1064" s="43" t="s">
        <v>5474</v>
      </c>
      <c r="CZ1064" s="43" t="s">
        <v>5474</v>
      </c>
      <c r="DA1064" s="42" t="s">
        <v>5474</v>
      </c>
      <c r="DB1064" s="42" t="s">
        <v>5474</v>
      </c>
      <c r="DC1064" s="42" t="s">
        <v>5474</v>
      </c>
      <c r="DD1064" s="42" t="s">
        <v>5474</v>
      </c>
      <c r="DE1064" s="42" t="s">
        <v>5474</v>
      </c>
      <c r="DF1064" s="42" t="s">
        <v>5474</v>
      </c>
      <c r="DG1064" s="42" t="s">
        <v>5474</v>
      </c>
      <c r="DH1064" s="42" t="s">
        <v>5474</v>
      </c>
    </row>
    <row r="1065" spans="1:112">
      <c r="A1065" s="22">
        <v>1809</v>
      </c>
      <c r="B1065" s="7" t="s">
        <v>241</v>
      </c>
      <c r="C1065" s="21">
        <v>0.27750000000000002</v>
      </c>
      <c r="D1065" s="21">
        <v>0.28349999999999997</v>
      </c>
      <c r="E1065" s="21">
        <v>0.19370000000000001</v>
      </c>
      <c r="F1065" s="21">
        <v>0.23019999999999999</v>
      </c>
      <c r="G1065" s="21">
        <v>0.2843</v>
      </c>
      <c r="H1065" s="21">
        <v>-0.375</v>
      </c>
      <c r="I1065" s="21">
        <v>1.3846000000000001</v>
      </c>
      <c r="J1065" s="21">
        <v>1.4815</v>
      </c>
      <c r="K1065" s="21">
        <v>6.9999999999999999E-4</v>
      </c>
      <c r="L1065" s="21">
        <v>4.07E-2</v>
      </c>
      <c r="M1065" s="21">
        <v>2.58E-2</v>
      </c>
      <c r="N1065" s="21">
        <v>-1.89E-2</v>
      </c>
      <c r="O1065" s="21">
        <v>0.10589999999999999</v>
      </c>
      <c r="P1065" s="21">
        <v>6.08E-2</v>
      </c>
      <c r="Q1065" s="21">
        <v>6.1999999999999998E-3</v>
      </c>
      <c r="R1065" s="21">
        <v>4.8999999999999998E-3</v>
      </c>
      <c r="S1065" s="21">
        <v>-6.3E-3</v>
      </c>
      <c r="T1065" s="21">
        <v>-3.0999999999999999E-3</v>
      </c>
      <c r="U1065" s="10">
        <v>0.13</v>
      </c>
      <c r="V1065" s="10">
        <v>0.05</v>
      </c>
      <c r="W1065" s="7">
        <v>0.22</v>
      </c>
      <c r="X1065" s="20">
        <v>0.75</v>
      </c>
      <c r="Y1065" s="75">
        <v>2020</v>
      </c>
      <c r="Z1065" s="7">
        <v>0.2</v>
      </c>
      <c r="AA1065" s="7">
        <v>0</v>
      </c>
      <c r="AB1065" s="51">
        <v>322</v>
      </c>
      <c r="AC1065" s="51">
        <v>-28</v>
      </c>
      <c r="AD1065" s="51"/>
      <c r="AE1065" s="51"/>
      <c r="AF1065" s="51"/>
      <c r="AG1065" s="51">
        <v>2</v>
      </c>
      <c r="AH1065" s="20">
        <v>2.7000000000000001E-3</v>
      </c>
      <c r="AI1065" s="7" t="s">
        <v>8467</v>
      </c>
      <c r="AJ1065" s="67" t="s">
        <v>8494</v>
      </c>
      <c r="AK1065" s="44">
        <v>-0.72682926829268291</v>
      </c>
      <c r="AL1065" s="44">
        <v>-0.54901960784313719</v>
      </c>
      <c r="AM1065" s="44">
        <v>1</v>
      </c>
      <c r="AN1065" s="25">
        <v>0.77946768060836513</v>
      </c>
      <c r="AO1065" s="25">
        <v>0.19391634980988598</v>
      </c>
      <c r="AP1065" s="215">
        <v>13.15</v>
      </c>
      <c r="AQ1065" s="215" t="s">
        <v>9548</v>
      </c>
      <c r="AR1065" s="44">
        <v>0</v>
      </c>
      <c r="AS1065" s="171" t="s">
        <v>7323</v>
      </c>
      <c r="AT1065" s="171" t="s">
        <v>7129</v>
      </c>
      <c r="AU1065" s="171" t="s">
        <v>7028</v>
      </c>
      <c r="AV1065" s="7" t="s">
        <v>8470</v>
      </c>
      <c r="AW1065" s="14" t="s">
        <v>6424</v>
      </c>
      <c r="AX1065" s="49" t="s">
        <v>6009</v>
      </c>
      <c r="AY1065" s="38" t="s">
        <v>5961</v>
      </c>
      <c r="AZ1065" s="14" t="s">
        <v>6157</v>
      </c>
      <c r="BA1065" s="49" t="s">
        <v>6039</v>
      </c>
      <c r="BB1065" s="38" t="s">
        <v>6007</v>
      </c>
      <c r="BC1065" s="7">
        <v>0.9</v>
      </c>
      <c r="BD1065" s="14" t="s">
        <v>6141</v>
      </c>
      <c r="BE1065" s="49" t="s">
        <v>5967</v>
      </c>
      <c r="BF1065" s="38" t="s">
        <v>5961</v>
      </c>
      <c r="BG1065" s="7">
        <v>0.1</v>
      </c>
      <c r="BH1065" s="45">
        <v>549.42568141897209</v>
      </c>
      <c r="BI1065" s="215" t="s">
        <v>8471</v>
      </c>
      <c r="BJ1065" s="215" t="s">
        <v>8554</v>
      </c>
      <c r="BK1065" s="7">
        <v>0.2</v>
      </c>
      <c r="BL1065" s="25">
        <v>1.1538461538461565E-2</v>
      </c>
      <c r="BM1065" s="20">
        <v>0.69856249999999986</v>
      </c>
      <c r="BN1065" s="20">
        <v>0.73499999999999988</v>
      </c>
      <c r="BO1065" s="20">
        <v>0.66874999999999984</v>
      </c>
      <c r="BP1065" s="46">
        <v>263</v>
      </c>
      <c r="BQ1065" s="215" t="s">
        <v>8540</v>
      </c>
      <c r="BR1065" s="79">
        <v>-0.97148288973384034</v>
      </c>
      <c r="BS1065" s="9">
        <v>1.0816759976948642E-2</v>
      </c>
      <c r="BT1065" s="9">
        <v>9.3046930211118095E-3</v>
      </c>
      <c r="BU1065" s="47" t="s">
        <v>5993</v>
      </c>
      <c r="BV1065" s="47" t="s">
        <v>5993</v>
      </c>
      <c r="BW1065" s="14" t="s">
        <v>5474</v>
      </c>
      <c r="BX1065" s="83">
        <v>-0.96577946768060841</v>
      </c>
      <c r="BY1065" s="82">
        <v>0.03</v>
      </c>
      <c r="BZ1065" s="46">
        <v>438.33333333333337</v>
      </c>
      <c r="CA1065" s="48" t="s">
        <v>8485</v>
      </c>
      <c r="CB1065" s="45">
        <v>4234.3</v>
      </c>
      <c r="CC1065" s="45">
        <v>-368.2</v>
      </c>
      <c r="CD1065" s="45">
        <v>0</v>
      </c>
      <c r="CE1065" s="45">
        <v>0</v>
      </c>
      <c r="CF1065" s="14" t="s">
        <v>9562</v>
      </c>
      <c r="CG1065" s="7" t="s">
        <v>8477</v>
      </c>
      <c r="CH1065" s="215" t="s">
        <v>8498</v>
      </c>
      <c r="CI1065" s="215" t="s">
        <v>8478</v>
      </c>
      <c r="CJ1065" s="215" t="s">
        <v>8479</v>
      </c>
      <c r="CK1065" s="43" t="s">
        <v>5474</v>
      </c>
      <c r="CL1065" s="43" t="s">
        <v>5474</v>
      </c>
      <c r="CM1065" s="43" t="s">
        <v>5474</v>
      </c>
      <c r="CN1065" s="145">
        <v>-368.2</v>
      </c>
      <c r="CO1065" s="145">
        <v>4234.3</v>
      </c>
      <c r="CP1065" s="148">
        <v>7224.9477106594832</v>
      </c>
      <c r="CQ1065" s="189" t="s">
        <v>5474</v>
      </c>
      <c r="CR1065" s="189" t="s">
        <v>5474</v>
      </c>
      <c r="CS1065" s="99" t="s">
        <v>5474</v>
      </c>
      <c r="CT1065" s="167" t="s">
        <v>5474</v>
      </c>
      <c r="CU1065" s="43" t="s">
        <v>5474</v>
      </c>
      <c r="CV1065" s="43" t="s">
        <v>5474</v>
      </c>
      <c r="CW1065" s="43" t="s">
        <v>5474</v>
      </c>
      <c r="CX1065" s="43" t="s">
        <v>5474</v>
      </c>
      <c r="CY1065" s="43" t="s">
        <v>5474</v>
      </c>
      <c r="CZ1065" s="43" t="s">
        <v>5474</v>
      </c>
      <c r="DA1065" s="42" t="s">
        <v>5474</v>
      </c>
      <c r="DB1065" s="42" t="s">
        <v>5474</v>
      </c>
      <c r="DC1065" s="42" t="s">
        <v>5474</v>
      </c>
      <c r="DD1065" s="42" t="s">
        <v>5474</v>
      </c>
      <c r="DE1065" s="42" t="s">
        <v>5474</v>
      </c>
      <c r="DF1065" s="42" t="s">
        <v>5474</v>
      </c>
      <c r="DG1065" s="42" t="s">
        <v>5474</v>
      </c>
      <c r="DH1065" s="42" t="s">
        <v>5474</v>
      </c>
    </row>
    <row r="1066" spans="1:112">
      <c r="A1066" s="22">
        <v>2603</v>
      </c>
      <c r="B1066" s="7" t="s">
        <v>483</v>
      </c>
      <c r="C1066" s="21">
        <v>0.21629999999999999</v>
      </c>
      <c r="D1066" s="21">
        <v>1.6852</v>
      </c>
      <c r="E1066" s="21">
        <v>0.37759999999999999</v>
      </c>
      <c r="F1066" s="21">
        <v>1.4875</v>
      </c>
      <c r="G1066" s="21">
        <v>1.2596000000000001</v>
      </c>
      <c r="H1066" s="21">
        <v>0.13350000000000001</v>
      </c>
      <c r="I1066" s="21">
        <v>11.0909</v>
      </c>
      <c r="J1066" s="21">
        <v>25.350899999999999</v>
      </c>
      <c r="K1066" s="21">
        <v>2.93E-2</v>
      </c>
      <c r="L1066" s="21">
        <v>0.37540000000000001</v>
      </c>
      <c r="M1066" s="21">
        <v>0.313</v>
      </c>
      <c r="N1066" s="21">
        <v>3.1199999999999999E-2</v>
      </c>
      <c r="O1066" s="21">
        <v>0.40179999999999999</v>
      </c>
      <c r="P1066" s="21">
        <v>0.32790000000000002</v>
      </c>
      <c r="Q1066" s="21">
        <v>0.2288</v>
      </c>
      <c r="R1066" s="21">
        <v>7.6399999999999996E-2</v>
      </c>
      <c r="S1066" s="21">
        <v>5.7700000000000001E-2</v>
      </c>
      <c r="T1066" s="21">
        <v>2.52E-2</v>
      </c>
      <c r="U1066" s="10">
        <v>15.02</v>
      </c>
      <c r="V1066" s="10">
        <v>19.46</v>
      </c>
      <c r="W1066" s="7">
        <v>0.63729999999999998</v>
      </c>
      <c r="X1066" s="20">
        <v>0.42399999999999999</v>
      </c>
      <c r="Y1066" s="75">
        <v>2020</v>
      </c>
      <c r="Z1066" s="7">
        <v>2.4866000000000001</v>
      </c>
      <c r="AA1066" s="7">
        <v>0</v>
      </c>
      <c r="AB1066" s="51">
        <v>3133</v>
      </c>
      <c r="AC1066" s="51">
        <v>-28370</v>
      </c>
      <c r="AD1066" s="51">
        <v>1993</v>
      </c>
      <c r="AE1066" s="51">
        <v>159</v>
      </c>
      <c r="AF1066" s="51">
        <v>6000</v>
      </c>
      <c r="AG1066" s="51">
        <v>-240</v>
      </c>
      <c r="AH1066" s="20">
        <v>2.2200000000000001E-2</v>
      </c>
      <c r="AI1066" s="7" t="s">
        <v>8481</v>
      </c>
      <c r="AJ1066" s="67" t="s">
        <v>8536</v>
      </c>
      <c r="AK1066" s="44">
        <v>0.57378551787351051</v>
      </c>
      <c r="AL1066" s="44">
        <v>0.63793103448275867</v>
      </c>
      <c r="AM1066" s="44">
        <v>-0.5714285714285714</v>
      </c>
      <c r="AN1066" s="25">
        <v>1.5585714285714285</v>
      </c>
      <c r="AO1066" s="25">
        <v>0.20714285714285716</v>
      </c>
      <c r="AP1066" s="215">
        <v>140</v>
      </c>
      <c r="AQ1066" s="215" t="s">
        <v>9548</v>
      </c>
      <c r="AR1066" s="44">
        <v>0</v>
      </c>
      <c r="AS1066" s="171" t="s">
        <v>7570</v>
      </c>
      <c r="AT1066" s="171" t="s">
        <v>7631</v>
      </c>
      <c r="AU1066" s="171" t="s">
        <v>7292</v>
      </c>
      <c r="AV1066" s="7" t="s">
        <v>8470</v>
      </c>
      <c r="AW1066" s="14" t="s">
        <v>6106</v>
      </c>
      <c r="AX1066" s="49" t="s">
        <v>6009</v>
      </c>
      <c r="AY1066" s="38" t="s">
        <v>5961</v>
      </c>
      <c r="AZ1066" s="14" t="s">
        <v>6278</v>
      </c>
      <c r="BA1066" s="49" t="s">
        <v>5967</v>
      </c>
      <c r="BB1066" s="38" t="s">
        <v>5971</v>
      </c>
      <c r="BC1066" s="7">
        <v>1</v>
      </c>
      <c r="BD1066" s="14" t="s">
        <v>6123</v>
      </c>
      <c r="BE1066" s="49" t="s">
        <v>5967</v>
      </c>
      <c r="BF1066" s="38" t="s">
        <v>5989</v>
      </c>
      <c r="BG1066" s="7">
        <v>0.9</v>
      </c>
      <c r="BH1066" s="45">
        <v>109285.10890806055</v>
      </c>
      <c r="BI1066" s="215" t="s">
        <v>8592</v>
      </c>
      <c r="BJ1066" s="215" t="s">
        <v>8496</v>
      </c>
      <c r="BK1066" s="7">
        <v>0.3</v>
      </c>
      <c r="BL1066" s="25">
        <v>1.0830324909747292E-2</v>
      </c>
      <c r="BM1066" s="20">
        <v>0.84131250000000013</v>
      </c>
      <c r="BN1066" s="20">
        <v>0.90249999999999997</v>
      </c>
      <c r="BO1066" s="20">
        <v>0.79125000000000001</v>
      </c>
      <c r="BP1066" s="46">
        <v>7.1942446043165464</v>
      </c>
      <c r="BQ1066" s="215" t="s">
        <v>8558</v>
      </c>
      <c r="BR1066" s="79">
        <v>1.2988571428571432</v>
      </c>
      <c r="BS1066" s="9">
        <v>0</v>
      </c>
      <c r="BT1066" s="9">
        <v>1.1842151982331961E-2</v>
      </c>
      <c r="BU1066" s="47" t="s">
        <v>5993</v>
      </c>
      <c r="BV1066" s="47">
        <v>44426</v>
      </c>
      <c r="BW1066" s="14" t="s">
        <v>5474</v>
      </c>
      <c r="BX1066" s="83">
        <v>1.8735714285714287</v>
      </c>
      <c r="BY1066" s="82">
        <v>26.82</v>
      </c>
      <c r="BZ1066" s="46">
        <v>5.2199850857568979</v>
      </c>
      <c r="CA1066" s="48" t="s">
        <v>8526</v>
      </c>
      <c r="CB1066" s="45">
        <v>438620</v>
      </c>
      <c r="CC1066" s="45">
        <v>-3971800</v>
      </c>
      <c r="CD1066" s="45">
        <v>279020</v>
      </c>
      <c r="CE1066" s="45">
        <v>22260</v>
      </c>
      <c r="CF1066" s="14" t="s">
        <v>9563</v>
      </c>
      <c r="CG1066" s="7" t="s">
        <v>8556</v>
      </c>
      <c r="CH1066" s="215" t="s">
        <v>8479</v>
      </c>
      <c r="CI1066" s="215" t="s">
        <v>8498</v>
      </c>
      <c r="CJ1066" s="215" t="s">
        <v>8478</v>
      </c>
      <c r="CK1066" s="43" t="s">
        <v>5474</v>
      </c>
      <c r="CL1066" s="43" t="s">
        <v>5474</v>
      </c>
      <c r="CM1066" s="43" t="s">
        <v>5474</v>
      </c>
      <c r="CN1066" s="145">
        <v>-3949540</v>
      </c>
      <c r="CO1066" s="145">
        <v>717640</v>
      </c>
      <c r="CP1066" s="148">
        <v>15299915.247128475</v>
      </c>
      <c r="CQ1066" s="189" t="s">
        <v>5474</v>
      </c>
      <c r="CR1066" s="189" t="s">
        <v>5474</v>
      </c>
      <c r="CS1066" s="99" t="s">
        <v>5474</v>
      </c>
      <c r="CT1066" s="167" t="s">
        <v>8504</v>
      </c>
      <c r="CU1066" s="43" t="s">
        <v>5474</v>
      </c>
      <c r="CV1066" s="43" t="s">
        <v>5474</v>
      </c>
      <c r="CW1066" s="43" t="s">
        <v>5474</v>
      </c>
      <c r="CX1066" s="43" t="s">
        <v>5474</v>
      </c>
      <c r="CY1066" s="43" t="s">
        <v>5474</v>
      </c>
      <c r="CZ1066" s="43" t="s">
        <v>5474</v>
      </c>
      <c r="DA1066" s="42" t="s">
        <v>5474</v>
      </c>
      <c r="DB1066" s="42" t="s">
        <v>5474</v>
      </c>
      <c r="DC1066" s="42" t="s">
        <v>5474</v>
      </c>
      <c r="DD1066" s="42" t="s">
        <v>5474</v>
      </c>
      <c r="DE1066" s="42" t="s">
        <v>5474</v>
      </c>
      <c r="DF1066" s="42" t="s">
        <v>8504</v>
      </c>
      <c r="DG1066" s="42" t="s">
        <v>5474</v>
      </c>
      <c r="DH1066" s="42" t="s">
        <v>5473</v>
      </c>
    </row>
    <row r="1067" spans="1:112">
      <c r="A1067" s="22">
        <v>3029</v>
      </c>
      <c r="B1067" s="7" t="s">
        <v>601</v>
      </c>
      <c r="C1067" s="21">
        <v>2.2100000000000002E-2</v>
      </c>
      <c r="D1067" s="21">
        <v>0.10780000000000001</v>
      </c>
      <c r="E1067" s="21">
        <v>3.9199999999999999E-2</v>
      </c>
      <c r="F1067" s="21">
        <v>0.12570000000000001</v>
      </c>
      <c r="G1067" s="21">
        <v>8.8200000000000001E-2</v>
      </c>
      <c r="H1067" s="21">
        <v>1.09E-2</v>
      </c>
      <c r="I1067" s="21">
        <v>-0.1913</v>
      </c>
      <c r="J1067" s="21">
        <v>-2.63E-2</v>
      </c>
      <c r="K1067" s="21">
        <v>9.9000000000000008E-3</v>
      </c>
      <c r="L1067" s="21">
        <v>-9.9000000000000008E-3</v>
      </c>
      <c r="M1067" s="21">
        <v>3.8999999999999998E-3</v>
      </c>
      <c r="N1067" s="21">
        <v>4.4000000000000003E-3</v>
      </c>
      <c r="O1067" s="21">
        <v>-1.4500000000000001E-2</v>
      </c>
      <c r="P1067" s="21">
        <v>1E-4</v>
      </c>
      <c r="Q1067" s="21">
        <v>1E-3</v>
      </c>
      <c r="R1067" s="21">
        <v>2.9999999999999997E-4</v>
      </c>
      <c r="S1067" s="21">
        <v>0.13009999999999999</v>
      </c>
      <c r="T1067" s="21">
        <v>6.83E-2</v>
      </c>
      <c r="U1067" s="10">
        <v>1.85</v>
      </c>
      <c r="V1067" s="10">
        <v>3.5</v>
      </c>
      <c r="W1067" s="7">
        <v>1.8015000000000001</v>
      </c>
      <c r="X1067" s="20">
        <v>0.74760000000000004</v>
      </c>
      <c r="Y1067" s="75">
        <v>2020</v>
      </c>
      <c r="Z1067" s="7">
        <v>3.0007000000000001</v>
      </c>
      <c r="AA1067" s="7">
        <v>0</v>
      </c>
      <c r="AB1067" s="51">
        <v>176</v>
      </c>
      <c r="AC1067" s="51">
        <v>81</v>
      </c>
      <c r="AD1067" s="51"/>
      <c r="AE1067" s="51"/>
      <c r="AF1067" s="51">
        <v>31</v>
      </c>
      <c r="AG1067" s="51">
        <v>27</v>
      </c>
      <c r="AH1067" s="20">
        <v>4.1999999999999997E-3</v>
      </c>
      <c r="AI1067" s="7" t="s">
        <v>8481</v>
      </c>
      <c r="AJ1067" s="67" t="s">
        <v>8536</v>
      </c>
      <c r="AK1067" s="44">
        <v>-0.50625000000000009</v>
      </c>
      <c r="AL1067" s="44">
        <v>0.70270270270270252</v>
      </c>
      <c r="AM1067" s="44">
        <v>1</v>
      </c>
      <c r="AN1067" s="25">
        <v>0.37122969837587005</v>
      </c>
      <c r="AO1067" s="25">
        <v>8.5846867749420019E-2</v>
      </c>
      <c r="AP1067" s="215">
        <v>43.1</v>
      </c>
      <c r="AQ1067" s="215" t="s">
        <v>9548</v>
      </c>
      <c r="AR1067" s="44">
        <v>0</v>
      </c>
      <c r="AS1067" s="171" t="s">
        <v>7735</v>
      </c>
      <c r="AT1067" s="171" t="s">
        <v>7093</v>
      </c>
      <c r="AU1067" s="171" t="s">
        <v>7067</v>
      </c>
      <c r="AV1067" s="7" t="s">
        <v>8470</v>
      </c>
      <c r="AW1067" s="14" t="s">
        <v>7734</v>
      </c>
      <c r="AX1067" s="49" t="s">
        <v>6009</v>
      </c>
      <c r="AY1067" s="38" t="s">
        <v>5961</v>
      </c>
      <c r="AZ1067" s="14" t="s">
        <v>6157</v>
      </c>
      <c r="BA1067" s="49" t="s">
        <v>6039</v>
      </c>
      <c r="BB1067" s="38" t="s">
        <v>6007</v>
      </c>
      <c r="BC1067" s="7">
        <v>0.5</v>
      </c>
      <c r="BD1067" s="14" t="s">
        <v>6042</v>
      </c>
      <c r="BE1067" s="49" t="s">
        <v>5967</v>
      </c>
      <c r="BF1067" s="38" t="s">
        <v>5961</v>
      </c>
      <c r="BG1067" s="7">
        <v>0.2</v>
      </c>
      <c r="BH1067" s="45">
        <v>279.52185680452828</v>
      </c>
      <c r="BI1067" s="215" t="s">
        <v>8471</v>
      </c>
      <c r="BJ1067" s="215" t="s">
        <v>8554</v>
      </c>
      <c r="BK1067" s="7">
        <v>0.3</v>
      </c>
      <c r="BL1067" s="25">
        <v>1.292596944770868E-2</v>
      </c>
      <c r="BM1067" s="20">
        <v>0.61949999999999994</v>
      </c>
      <c r="BN1067" s="20">
        <v>0.65250000000000008</v>
      </c>
      <c r="BO1067" s="20">
        <v>0.59249999999999992</v>
      </c>
      <c r="BP1067" s="46">
        <v>12.314285714285715</v>
      </c>
      <c r="BQ1067" s="215" t="s">
        <v>8558</v>
      </c>
      <c r="BR1067" s="79">
        <v>5.5197215777262457E-2</v>
      </c>
      <c r="BS1067" s="9">
        <v>3.5739070290309982E-2</v>
      </c>
      <c r="BT1067" s="9">
        <v>6.3400914395565611E-2</v>
      </c>
      <c r="BU1067" s="47" t="s">
        <v>5993</v>
      </c>
      <c r="BV1067" s="47">
        <v>44393</v>
      </c>
      <c r="BW1067" s="14" t="s">
        <v>5474</v>
      </c>
      <c r="BX1067" s="83">
        <v>0.26623665893271481</v>
      </c>
      <c r="BY1067" s="82">
        <v>3.6500000000000004</v>
      </c>
      <c r="BZ1067" s="46">
        <v>11.808219178082192</v>
      </c>
      <c r="CA1067" s="48" t="s">
        <v>8475</v>
      </c>
      <c r="CB1067" s="45">
        <v>7585.6</v>
      </c>
      <c r="CC1067" s="45">
        <v>3491.1</v>
      </c>
      <c r="CD1067" s="45">
        <v>0</v>
      </c>
      <c r="CE1067" s="45">
        <v>0</v>
      </c>
      <c r="CF1067" s="14" t="s">
        <v>9564</v>
      </c>
      <c r="CG1067" s="7" t="s">
        <v>8477</v>
      </c>
      <c r="CH1067" s="215" t="s">
        <v>8498</v>
      </c>
      <c r="CI1067" s="215" t="s">
        <v>8478</v>
      </c>
      <c r="CJ1067" s="215" t="s">
        <v>8479</v>
      </c>
      <c r="CK1067" s="43" t="s">
        <v>6887</v>
      </c>
      <c r="CL1067" s="43" t="s">
        <v>5474</v>
      </c>
      <c r="CM1067" s="43" t="s">
        <v>7017</v>
      </c>
      <c r="CN1067" s="145">
        <v>3491.1</v>
      </c>
      <c r="CO1067" s="145">
        <v>7585.6</v>
      </c>
      <c r="CP1067" s="148">
        <v>12047.39202827517</v>
      </c>
      <c r="CQ1067" s="189" t="s">
        <v>5474</v>
      </c>
      <c r="CR1067" s="189" t="s">
        <v>5474</v>
      </c>
      <c r="CS1067" s="99" t="s">
        <v>5474</v>
      </c>
      <c r="CT1067" s="167" t="s">
        <v>5474</v>
      </c>
      <c r="CU1067" s="43" t="s">
        <v>5474</v>
      </c>
      <c r="CV1067" s="43" t="s">
        <v>5474</v>
      </c>
      <c r="CW1067" s="43" t="s">
        <v>5474</v>
      </c>
      <c r="CX1067" s="43" t="s">
        <v>5474</v>
      </c>
      <c r="CY1067" s="43" t="s">
        <v>5474</v>
      </c>
      <c r="CZ1067" s="43" t="s">
        <v>5474</v>
      </c>
      <c r="DA1067" s="42" t="s">
        <v>5474</v>
      </c>
      <c r="DB1067" s="42" t="s">
        <v>5474</v>
      </c>
      <c r="DC1067" s="42" t="s">
        <v>5474</v>
      </c>
      <c r="DD1067" s="42" t="s">
        <v>5474</v>
      </c>
      <c r="DE1067" s="42" t="s">
        <v>5474</v>
      </c>
      <c r="DF1067" s="42" t="s">
        <v>5474</v>
      </c>
      <c r="DG1067" s="42" t="s">
        <v>5474</v>
      </c>
      <c r="DH1067" s="42" t="s">
        <v>5474</v>
      </c>
    </row>
    <row r="1068" spans="1:112">
      <c r="A1068" s="22">
        <v>1409</v>
      </c>
      <c r="B1068" s="7" t="s">
        <v>78</v>
      </c>
      <c r="C1068" s="21">
        <v>1.77E-2</v>
      </c>
      <c r="D1068" s="21">
        <v>0.48959999999999998</v>
      </c>
      <c r="E1068" s="21">
        <v>-7.7000000000000002E-3</v>
      </c>
      <c r="F1068" s="21">
        <v>0.37209999999999999</v>
      </c>
      <c r="G1068" s="21">
        <v>0.43430000000000002</v>
      </c>
      <c r="H1068" s="21">
        <v>0.52270000000000005</v>
      </c>
      <c r="I1068" s="21">
        <v>-0.22989999999999999</v>
      </c>
      <c r="J1068" s="21">
        <v>0.20649999999999999</v>
      </c>
      <c r="K1068" s="21"/>
      <c r="L1068" s="21"/>
      <c r="M1068" s="21"/>
      <c r="N1068" s="21"/>
      <c r="O1068" s="21"/>
      <c r="P1068" s="21"/>
      <c r="Q1068" s="21"/>
      <c r="R1068" s="21"/>
      <c r="S1068" s="21"/>
      <c r="T1068" s="21"/>
      <c r="U1068" s="10">
        <v>1.1100000000000001</v>
      </c>
      <c r="V1068" s="10">
        <v>1.98</v>
      </c>
      <c r="W1068" s="7">
        <v>0.65</v>
      </c>
      <c r="X1068" s="20">
        <v>0.61040000000000005</v>
      </c>
      <c r="Y1068" s="75">
        <v>2020</v>
      </c>
      <c r="Z1068" s="7">
        <v>1.1000000000000001</v>
      </c>
      <c r="AA1068" s="7">
        <v>0</v>
      </c>
      <c r="AB1068" s="51">
        <v>6118</v>
      </c>
      <c r="AC1068" s="51">
        <v>2587</v>
      </c>
      <c r="AD1068" s="51"/>
      <c r="AE1068" s="51"/>
      <c r="AF1068" s="51">
        <v>257</v>
      </c>
      <c r="AG1068" s="51">
        <v>398</v>
      </c>
      <c r="AH1068" s="20">
        <v>5.1000000000000004E-3</v>
      </c>
      <c r="AI1068" s="7" t="s">
        <v>8487</v>
      </c>
      <c r="AJ1068" s="67" t="s">
        <v>8536</v>
      </c>
      <c r="AK1068" s="44">
        <v>0.61392405063291156</v>
      </c>
      <c r="AL1068" s="44">
        <v>0.68292682926829351</v>
      </c>
      <c r="AM1068" s="44">
        <v>-0.57142857142856707</v>
      </c>
      <c r="AN1068" s="25">
        <v>0.7783251231527093</v>
      </c>
      <c r="AO1068" s="25">
        <v>0.10098522167487688</v>
      </c>
      <c r="AP1068" s="215">
        <v>20.3</v>
      </c>
      <c r="AQ1068" s="215" t="s">
        <v>9548</v>
      </c>
      <c r="AR1068" s="44">
        <v>0</v>
      </c>
      <c r="AS1068" s="171" t="s">
        <v>7068</v>
      </c>
      <c r="AT1068" s="171" t="s">
        <v>7069</v>
      </c>
      <c r="AU1068" s="171" t="s">
        <v>7070</v>
      </c>
      <c r="AV1068" s="7" t="s">
        <v>8470</v>
      </c>
      <c r="AW1068" s="14" t="s">
        <v>6106</v>
      </c>
      <c r="AX1068" s="49" t="s">
        <v>6009</v>
      </c>
      <c r="AY1068" s="38" t="s">
        <v>5961</v>
      </c>
      <c r="AZ1068" s="14" t="s">
        <v>6207</v>
      </c>
      <c r="BA1068" s="49" t="s">
        <v>6039</v>
      </c>
      <c r="BB1068" s="38" t="s">
        <v>6007</v>
      </c>
      <c r="BC1068" s="7">
        <v>0.5</v>
      </c>
      <c r="BD1068" s="14" t="s">
        <v>6053</v>
      </c>
      <c r="BE1068" s="49" t="s">
        <v>5967</v>
      </c>
      <c r="BF1068" s="38" t="s">
        <v>5961</v>
      </c>
      <c r="BG1068" s="7">
        <v>0.2</v>
      </c>
      <c r="BH1068" s="45">
        <v>4490.7417725123114</v>
      </c>
      <c r="BI1068" s="215" t="s">
        <v>8518</v>
      </c>
      <c r="BJ1068" s="215" t="s">
        <v>8568</v>
      </c>
      <c r="BK1068" s="7">
        <v>0.7</v>
      </c>
      <c r="BL1068" s="25">
        <v>7.4441687344914218E-3</v>
      </c>
      <c r="BM1068" s="20">
        <v>0.66362500000000002</v>
      </c>
      <c r="BN1068" s="20">
        <v>0.72</v>
      </c>
      <c r="BO1068" s="20">
        <v>0.61749999999999994</v>
      </c>
      <c r="BP1068" s="46">
        <v>10.252525252525253</v>
      </c>
      <c r="BQ1068" s="215" t="s">
        <v>8585</v>
      </c>
      <c r="BR1068" s="79">
        <v>0.10754022988505757</v>
      </c>
      <c r="BS1068" s="9">
        <v>2.601750204652542E-2</v>
      </c>
      <c r="BT1068" s="9">
        <v>4.8056064142990351E-2</v>
      </c>
      <c r="BU1068" s="47" t="s">
        <v>5993</v>
      </c>
      <c r="BV1068" s="47" t="s">
        <v>5993</v>
      </c>
      <c r="BW1068" s="14" t="s">
        <v>5474</v>
      </c>
      <c r="BX1068" s="83">
        <v>0.32904827586206903</v>
      </c>
      <c r="BY1068" s="82">
        <v>2.21</v>
      </c>
      <c r="BZ1068" s="46">
        <v>9.1855203619909513</v>
      </c>
      <c r="CA1068" s="48" t="s">
        <v>8475</v>
      </c>
      <c r="CB1068" s="45">
        <v>124195.40000000001</v>
      </c>
      <c r="CC1068" s="45">
        <v>52516.1</v>
      </c>
      <c r="CD1068" s="45">
        <v>0</v>
      </c>
      <c r="CE1068" s="45">
        <v>0</v>
      </c>
      <c r="CF1068" s="14" t="s">
        <v>9565</v>
      </c>
      <c r="CG1068" s="7" t="s">
        <v>8556</v>
      </c>
      <c r="CH1068" s="215" t="s">
        <v>8479</v>
      </c>
      <c r="CI1068" s="215" t="s">
        <v>8498</v>
      </c>
      <c r="CJ1068" s="215" t="s">
        <v>8478</v>
      </c>
      <c r="CK1068" s="43" t="s">
        <v>5474</v>
      </c>
      <c r="CL1068" s="43" t="s">
        <v>5474</v>
      </c>
      <c r="CM1068" s="43" t="s">
        <v>7017</v>
      </c>
      <c r="CN1068" s="145">
        <v>52516.1</v>
      </c>
      <c r="CO1068" s="145">
        <v>124195.40000000001</v>
      </c>
      <c r="CP1068" s="148">
        <v>91162.057981999926</v>
      </c>
      <c r="CQ1068" s="189" t="s">
        <v>5474</v>
      </c>
      <c r="CR1068" s="189" t="s">
        <v>5474</v>
      </c>
      <c r="CS1068" s="99" t="s">
        <v>5474</v>
      </c>
      <c r="CT1068" s="167" t="s">
        <v>8504</v>
      </c>
      <c r="CU1068" s="43" t="s">
        <v>5474</v>
      </c>
      <c r="CV1068" s="43" t="s">
        <v>5474</v>
      </c>
      <c r="CW1068" s="43" t="s">
        <v>5474</v>
      </c>
      <c r="CX1068" s="43" t="s">
        <v>5474</v>
      </c>
      <c r="CY1068" s="43" t="s">
        <v>5474</v>
      </c>
      <c r="CZ1068" s="43" t="s">
        <v>5474</v>
      </c>
      <c r="DA1068" s="42" t="s">
        <v>5474</v>
      </c>
      <c r="DB1068" s="42" t="s">
        <v>5474</v>
      </c>
      <c r="DC1068" s="42" t="s">
        <v>5474</v>
      </c>
      <c r="DD1068" s="42" t="s">
        <v>5474</v>
      </c>
      <c r="DE1068" s="42" t="s">
        <v>5474</v>
      </c>
      <c r="DF1068" s="42" t="s">
        <v>8504</v>
      </c>
      <c r="DG1068" s="42" t="s">
        <v>5474</v>
      </c>
      <c r="DH1068" s="42" t="s">
        <v>5474</v>
      </c>
    </row>
    <row r="1069" spans="1:112">
      <c r="A1069" s="22">
        <v>1540</v>
      </c>
      <c r="B1069" s="7" t="s">
        <v>155</v>
      </c>
      <c r="C1069" s="21">
        <v>-0.39939999999999998</v>
      </c>
      <c r="D1069" s="21">
        <v>1.8100000000000002E-2</v>
      </c>
      <c r="E1069" s="21">
        <v>-0.43980000000000002</v>
      </c>
      <c r="F1069" s="21">
        <v>2.7199999999999998E-2</v>
      </c>
      <c r="G1069" s="21">
        <v>0.68859999999999999</v>
      </c>
      <c r="H1069" s="21">
        <v>-1.7082999999999999</v>
      </c>
      <c r="I1069" s="21">
        <v>0.62219999999999998</v>
      </c>
      <c r="J1069" s="21">
        <v>1.3332999999999999</v>
      </c>
      <c r="K1069" s="21">
        <v>-0.19700000000000001</v>
      </c>
      <c r="L1069" s="21">
        <v>0.10979999999999999</v>
      </c>
      <c r="M1069" s="21">
        <v>1.3899999999999999E-2</v>
      </c>
      <c r="N1069" s="21">
        <v>-0.21049999999999999</v>
      </c>
      <c r="O1069" s="21">
        <v>0.44729999999999998</v>
      </c>
      <c r="P1069" s="21">
        <v>8.5900000000000004E-2</v>
      </c>
      <c r="Q1069" s="21">
        <v>3.8999999999999998E-3</v>
      </c>
      <c r="R1069" s="21">
        <v>3.3E-3</v>
      </c>
      <c r="S1069" s="21">
        <v>4.4699999999999997E-2</v>
      </c>
      <c r="T1069" s="21">
        <v>3.6700000000000003E-2</v>
      </c>
      <c r="U1069" s="10">
        <v>7.0000000000000007E-2</v>
      </c>
      <c r="V1069" s="10">
        <v>0.04</v>
      </c>
      <c r="W1069" s="7">
        <v>0.92</v>
      </c>
      <c r="X1069" s="20">
        <v>0.89470000000000005</v>
      </c>
      <c r="Y1069" s="75">
        <v>2020</v>
      </c>
      <c r="Z1069" s="7">
        <v>0.5</v>
      </c>
      <c r="AA1069" s="7">
        <v>0</v>
      </c>
      <c r="AB1069" s="51">
        <v>35</v>
      </c>
      <c r="AC1069" s="51">
        <v>7</v>
      </c>
      <c r="AD1069" s="51"/>
      <c r="AE1069" s="51"/>
      <c r="AF1069" s="51">
        <v>1</v>
      </c>
      <c r="AG1069" s="51">
        <v>1</v>
      </c>
      <c r="AH1069" s="20">
        <v>0</v>
      </c>
      <c r="AI1069" s="7" t="s">
        <v>8467</v>
      </c>
      <c r="AJ1069" s="67" t="s">
        <v>8494</v>
      </c>
      <c r="AK1069" s="44">
        <v>-0.77500000000000036</v>
      </c>
      <c r="AL1069" s="44">
        <v>-0.67741935483870985</v>
      </c>
      <c r="AM1069" s="44">
        <v>-0.50000000000000888</v>
      </c>
      <c r="AN1069" s="25">
        <v>0.26315789473684209</v>
      </c>
      <c r="AO1069" s="25">
        <v>0.10197368421052637</v>
      </c>
      <c r="AP1069" s="215">
        <v>15.2</v>
      </c>
      <c r="AQ1069" s="215" t="s">
        <v>9548</v>
      </c>
      <c r="AR1069" s="44">
        <v>0</v>
      </c>
      <c r="AS1069" s="171" t="s">
        <v>6949</v>
      </c>
      <c r="AT1069" s="171" t="s">
        <v>7203</v>
      </c>
      <c r="AU1069" s="171" t="s">
        <v>6980</v>
      </c>
      <c r="AV1069" s="7" t="s">
        <v>8470</v>
      </c>
      <c r="AW1069" s="14" t="s">
        <v>6243</v>
      </c>
      <c r="AX1069" s="49" t="s">
        <v>6009</v>
      </c>
      <c r="AY1069" s="38" t="s">
        <v>5971</v>
      </c>
      <c r="AZ1069" s="14" t="s">
        <v>6539</v>
      </c>
      <c r="BA1069" s="49" t="s">
        <v>5967</v>
      </c>
      <c r="BB1069" s="38" t="s">
        <v>5971</v>
      </c>
      <c r="BC1069" s="7">
        <v>0.1</v>
      </c>
      <c r="BD1069" s="14" t="s">
        <v>6023</v>
      </c>
      <c r="BE1069" s="49" t="s">
        <v>5960</v>
      </c>
      <c r="BF1069" s="38" t="s">
        <v>5971</v>
      </c>
      <c r="BG1069" s="7">
        <v>0.9</v>
      </c>
      <c r="BH1069" s="45">
        <v>50.699058376233147</v>
      </c>
      <c r="BI1069" s="215" t="s">
        <v>8495</v>
      </c>
      <c r="BJ1069" s="215" t="s">
        <v>8554</v>
      </c>
      <c r="BK1069" s="7">
        <v>2.4</v>
      </c>
      <c r="BL1069" s="25">
        <v>3.3003300330032301E-3</v>
      </c>
      <c r="BM1069" s="20">
        <v>0.57174999999999998</v>
      </c>
      <c r="BN1069" s="20">
        <v>0.4425</v>
      </c>
      <c r="BO1069" s="20">
        <v>0.67749999999999988</v>
      </c>
      <c r="BP1069" s="46">
        <v>380</v>
      </c>
      <c r="BQ1069" s="215" t="s">
        <v>8540</v>
      </c>
      <c r="BR1069" s="79">
        <v>-0.93132785087719294</v>
      </c>
      <c r="BS1069" s="9">
        <v>5.4358319619698614E-2</v>
      </c>
      <c r="BT1069" s="9">
        <v>2.688744528717546E-2</v>
      </c>
      <c r="BU1069" s="47">
        <v>44400</v>
      </c>
      <c r="BV1069" s="47">
        <v>44406</v>
      </c>
      <c r="BW1069" s="14" t="s">
        <v>5474</v>
      </c>
      <c r="BX1069" s="83">
        <v>-0.91759342105263153</v>
      </c>
      <c r="BY1069" s="82">
        <v>7.0000000000000007E-2</v>
      </c>
      <c r="BZ1069" s="46">
        <v>217.14285714285711</v>
      </c>
      <c r="CA1069" s="48" t="s">
        <v>8475</v>
      </c>
      <c r="CB1069" s="45">
        <v>532</v>
      </c>
      <c r="CC1069" s="45">
        <v>106.39999999999999</v>
      </c>
      <c r="CD1069" s="45">
        <v>0</v>
      </c>
      <c r="CE1069" s="45">
        <v>0</v>
      </c>
      <c r="CF1069" s="14" t="s">
        <v>9566</v>
      </c>
      <c r="CG1069" s="7" t="s">
        <v>8590</v>
      </c>
      <c r="CH1069" s="215" t="s">
        <v>8546</v>
      </c>
      <c r="CI1069" s="215" t="s">
        <v>8498</v>
      </c>
      <c r="CJ1069" s="215" t="s">
        <v>8479</v>
      </c>
      <c r="CK1069" s="43" t="s">
        <v>5474</v>
      </c>
      <c r="CL1069" s="43" t="s">
        <v>5474</v>
      </c>
      <c r="CM1069" s="43" t="s">
        <v>5474</v>
      </c>
      <c r="CN1069" s="145">
        <v>106.39999999999999</v>
      </c>
      <c r="CO1069" s="145">
        <v>532</v>
      </c>
      <c r="CP1069" s="148">
        <v>770.62568731874376</v>
      </c>
      <c r="CQ1069" s="189" t="s">
        <v>5474</v>
      </c>
      <c r="CR1069" s="189" t="s">
        <v>5474</v>
      </c>
      <c r="CS1069" s="99" t="s">
        <v>5474</v>
      </c>
      <c r="CT1069" s="167" t="s">
        <v>5474</v>
      </c>
      <c r="CU1069" s="43" t="s">
        <v>5474</v>
      </c>
      <c r="CV1069" s="43" t="s">
        <v>5474</v>
      </c>
      <c r="CW1069" s="43" t="s">
        <v>5474</v>
      </c>
      <c r="CX1069" s="43" t="s">
        <v>5474</v>
      </c>
      <c r="CY1069" s="43" t="s">
        <v>5474</v>
      </c>
      <c r="CZ1069" s="43" t="s">
        <v>5474</v>
      </c>
      <c r="DA1069" s="42" t="s">
        <v>5474</v>
      </c>
      <c r="DB1069" s="42" t="s">
        <v>5474</v>
      </c>
      <c r="DC1069" s="42" t="s">
        <v>5474</v>
      </c>
      <c r="DD1069" s="42" t="s">
        <v>5474</v>
      </c>
      <c r="DE1069" s="42" t="s">
        <v>5474</v>
      </c>
      <c r="DF1069" s="42" t="s">
        <v>5474</v>
      </c>
      <c r="DG1069" s="42" t="s">
        <v>5474</v>
      </c>
      <c r="DH1069" s="42" t="s">
        <v>5474</v>
      </c>
    </row>
    <row r="1070" spans="1:112">
      <c r="A1070" s="22">
        <v>1611</v>
      </c>
      <c r="B1070" s="7" t="s">
        <v>183</v>
      </c>
      <c r="C1070" s="21">
        <v>6.5600000000000006E-2</v>
      </c>
      <c r="D1070" s="21">
        <v>-0.23519999999999999</v>
      </c>
      <c r="E1070" s="21">
        <v>-9.1000000000000004E-3</v>
      </c>
      <c r="F1070" s="21">
        <v>-0.18970000000000001</v>
      </c>
      <c r="G1070" s="21">
        <v>-0.18440000000000001</v>
      </c>
      <c r="H1070" s="21">
        <v>-1.875</v>
      </c>
      <c r="I1070" s="21">
        <v>-2</v>
      </c>
      <c r="J1070" s="21">
        <v>-0.91669999999999996</v>
      </c>
      <c r="K1070" s="21">
        <v>2.0799999999999999E-2</v>
      </c>
      <c r="L1070" s="21">
        <v>2.1299999999999999E-2</v>
      </c>
      <c r="M1070" s="21">
        <v>3.3E-3</v>
      </c>
      <c r="N1070" s="21">
        <v>-7.5399999999999995E-2</v>
      </c>
      <c r="O1070" s="21">
        <v>-9.3299999999999994E-2</v>
      </c>
      <c r="P1070" s="21">
        <v>-2.3E-3</v>
      </c>
      <c r="Q1070" s="21">
        <v>-3.7999999999999999E-2</v>
      </c>
      <c r="R1070" s="21">
        <v>-3.09E-2</v>
      </c>
      <c r="S1070" s="21">
        <v>2.6499999999999999E-2</v>
      </c>
      <c r="T1070" s="21">
        <v>2.41E-2</v>
      </c>
      <c r="U1070" s="10">
        <v>0.01</v>
      </c>
      <c r="V1070" s="10">
        <v>0.12</v>
      </c>
      <c r="W1070" s="7">
        <v>0.53</v>
      </c>
      <c r="X1070" s="20">
        <v>0.75319999999999998</v>
      </c>
      <c r="Y1070" s="75">
        <v>2020</v>
      </c>
      <c r="Z1070" s="7">
        <v>0.3</v>
      </c>
      <c r="AA1070" s="7">
        <v>0</v>
      </c>
      <c r="AB1070" s="51">
        <v>58</v>
      </c>
      <c r="AC1070" s="51">
        <v>11</v>
      </c>
      <c r="AD1070" s="51"/>
      <c r="AE1070" s="51"/>
      <c r="AF1070" s="51">
        <v>1</v>
      </c>
      <c r="AG1070" s="51">
        <v>2</v>
      </c>
      <c r="AH1070" s="20">
        <v>3.8E-3</v>
      </c>
      <c r="AI1070" s="7" t="s">
        <v>8493</v>
      </c>
      <c r="AJ1070" s="67" t="s">
        <v>8494</v>
      </c>
      <c r="AK1070" s="44">
        <v>-0.87694483734087703</v>
      </c>
      <c r="AL1070" s="44">
        <v>-0.70370370370370372</v>
      </c>
      <c r="AM1070" s="44">
        <v>-0.66666666666667063</v>
      </c>
      <c r="AN1070" s="25">
        <v>0.68309178743961363</v>
      </c>
      <c r="AO1070" s="25">
        <v>0.13043478260869579</v>
      </c>
      <c r="AP1070" s="215">
        <v>10.35</v>
      </c>
      <c r="AQ1070" s="215" t="s">
        <v>9548</v>
      </c>
      <c r="AR1070" s="44">
        <v>0</v>
      </c>
      <c r="AS1070" s="171" t="s">
        <v>6912</v>
      </c>
      <c r="AT1070" s="171" t="s">
        <v>7192</v>
      </c>
      <c r="AU1070" s="171" t="s">
        <v>6897</v>
      </c>
      <c r="AV1070" s="7" t="s">
        <v>8470</v>
      </c>
      <c r="AW1070" s="14" t="s">
        <v>6853</v>
      </c>
      <c r="AX1070" s="49" t="s">
        <v>6009</v>
      </c>
      <c r="AY1070" s="38" t="s">
        <v>6007</v>
      </c>
      <c r="AZ1070" s="14" t="s">
        <v>6528</v>
      </c>
      <c r="BA1070" s="49" t="s">
        <v>5993</v>
      </c>
      <c r="BB1070" s="38" t="s">
        <v>5993</v>
      </c>
      <c r="BC1070" s="7">
        <v>0.2</v>
      </c>
      <c r="BD1070" s="14" t="s">
        <v>6049</v>
      </c>
      <c r="BE1070" s="49" t="s">
        <v>5967</v>
      </c>
      <c r="BF1070" s="38" t="s">
        <v>5971</v>
      </c>
      <c r="BG1070" s="7">
        <v>0.6</v>
      </c>
      <c r="BH1070" s="45">
        <v>250.90193914628253</v>
      </c>
      <c r="BI1070" s="215" t="s">
        <v>8471</v>
      </c>
      <c r="BJ1070" s="215" t="s">
        <v>8554</v>
      </c>
      <c r="BK1070" s="7">
        <v>1.4</v>
      </c>
      <c r="BL1070" s="25">
        <v>4.8543689320387313E-3</v>
      </c>
      <c r="BM1070" s="20">
        <v>0.48862500000000009</v>
      </c>
      <c r="BN1070" s="20">
        <v>0.51750000000000007</v>
      </c>
      <c r="BO1070" s="20">
        <v>0.46500000000000002</v>
      </c>
      <c r="BP1070" s="46">
        <v>86.25</v>
      </c>
      <c r="BQ1070" s="215" t="s">
        <v>8553</v>
      </c>
      <c r="BR1070" s="79">
        <v>-0.86658293075684389</v>
      </c>
      <c r="BS1070" s="9">
        <v>4.5093929978226477E-2</v>
      </c>
      <c r="BT1070" s="9">
        <v>2.300095167905436E-2</v>
      </c>
      <c r="BU1070" s="47" t="s">
        <v>5993</v>
      </c>
      <c r="BV1070" s="47" t="s">
        <v>5993</v>
      </c>
      <c r="BW1070" s="14" t="s">
        <v>5474</v>
      </c>
      <c r="BX1070" s="83">
        <v>-0.83989951690821252</v>
      </c>
      <c r="BY1070" s="82">
        <v>0.11</v>
      </c>
      <c r="BZ1070" s="46">
        <v>94.090909090909093</v>
      </c>
      <c r="CA1070" s="48" t="s">
        <v>8475</v>
      </c>
      <c r="CB1070" s="45">
        <v>600.29999999999995</v>
      </c>
      <c r="CC1070" s="45">
        <v>113.85</v>
      </c>
      <c r="CD1070" s="45">
        <v>0</v>
      </c>
      <c r="CE1070" s="45">
        <v>0</v>
      </c>
      <c r="CF1070" s="14" t="s">
        <v>9567</v>
      </c>
      <c r="CG1070" s="7" t="s">
        <v>8556</v>
      </c>
      <c r="CH1070" s="215" t="s">
        <v>8479</v>
      </c>
      <c r="CI1070" s="215" t="s">
        <v>8498</v>
      </c>
      <c r="CJ1070" s="215" t="s">
        <v>8479</v>
      </c>
      <c r="CK1070" s="43" t="s">
        <v>6887</v>
      </c>
      <c r="CL1070" s="43" t="s">
        <v>5474</v>
      </c>
      <c r="CM1070" s="43" t="s">
        <v>5474</v>
      </c>
      <c r="CN1070" s="145">
        <v>113.85</v>
      </c>
      <c r="CO1070" s="145">
        <v>600.29999999999995</v>
      </c>
      <c r="CP1070" s="148">
        <v>2596.8350701640243</v>
      </c>
      <c r="CQ1070" s="189" t="s">
        <v>5474</v>
      </c>
      <c r="CR1070" s="189" t="s">
        <v>5474</v>
      </c>
      <c r="CS1070" s="99" t="s">
        <v>5474</v>
      </c>
      <c r="CT1070" s="167" t="s">
        <v>5474</v>
      </c>
      <c r="CU1070" s="43" t="s">
        <v>5474</v>
      </c>
      <c r="CV1070" s="43" t="s">
        <v>5474</v>
      </c>
      <c r="CW1070" s="43" t="s">
        <v>5474</v>
      </c>
      <c r="CX1070" s="43" t="s">
        <v>5474</v>
      </c>
      <c r="CY1070" s="43" t="s">
        <v>5474</v>
      </c>
      <c r="CZ1070" s="43" t="s">
        <v>5474</v>
      </c>
      <c r="DA1070" s="42" t="s">
        <v>5474</v>
      </c>
      <c r="DB1070" s="42" t="s">
        <v>5474</v>
      </c>
      <c r="DC1070" s="42" t="s">
        <v>5474</v>
      </c>
      <c r="DD1070" s="42" t="s">
        <v>5474</v>
      </c>
      <c r="DE1070" s="42" t="s">
        <v>5474</v>
      </c>
      <c r="DF1070" s="42" t="s">
        <v>5474</v>
      </c>
      <c r="DG1070" s="42" t="s">
        <v>5474</v>
      </c>
      <c r="DH1070" s="42" t="s">
        <v>5474</v>
      </c>
    </row>
    <row r="1071" spans="1:112">
      <c r="A1071" s="22">
        <v>5515</v>
      </c>
      <c r="B1071" s="7" t="s">
        <v>1160</v>
      </c>
      <c r="C1071" s="21">
        <v>-0.17069999999999999</v>
      </c>
      <c r="D1071" s="21">
        <v>-0.39150000000000001</v>
      </c>
      <c r="E1071" s="21">
        <v>-0.18479999999999999</v>
      </c>
      <c r="F1071" s="21">
        <v>-0.3609</v>
      </c>
      <c r="G1071" s="21">
        <v>-0.29339999999999999</v>
      </c>
      <c r="H1071" s="21">
        <v>-0.27779999999999999</v>
      </c>
      <c r="I1071" s="21">
        <v>0.56000000000000005</v>
      </c>
      <c r="J1071" s="21">
        <v>0.3286</v>
      </c>
      <c r="K1071" s="21">
        <v>1.9400000000000001E-2</v>
      </c>
      <c r="L1071" s="21">
        <v>5.11E-2</v>
      </c>
      <c r="M1071" s="21">
        <v>1.29E-2</v>
      </c>
      <c r="N1071" s="21">
        <v>2.1299999999999999E-2</v>
      </c>
      <c r="O1071" s="21">
        <v>2.86E-2</v>
      </c>
      <c r="P1071" s="21">
        <v>1.12E-2</v>
      </c>
      <c r="Q1071" s="21">
        <v>9.4999999999999998E-3</v>
      </c>
      <c r="R1071" s="21">
        <v>2.7000000000000001E-3</v>
      </c>
      <c r="S1071" s="21">
        <v>4.1700000000000001E-2</v>
      </c>
      <c r="T1071" s="21">
        <v>2.1299999999999999E-2</v>
      </c>
      <c r="U1071" s="10">
        <v>0.93</v>
      </c>
      <c r="V1071" s="10">
        <v>1.66</v>
      </c>
      <c r="W1071" s="7">
        <v>0.56389999999999996</v>
      </c>
      <c r="X1071" s="20">
        <v>0.85809999999999997</v>
      </c>
      <c r="Y1071" s="75">
        <v>2020</v>
      </c>
      <c r="Z1071" s="7">
        <v>0.8</v>
      </c>
      <c r="AA1071" s="7">
        <v>0</v>
      </c>
      <c r="AB1071" s="51">
        <v>-7</v>
      </c>
      <c r="AC1071" s="51">
        <v>5</v>
      </c>
      <c r="AD1071" s="51"/>
      <c r="AE1071" s="51"/>
      <c r="AF1071" s="51">
        <v>6</v>
      </c>
      <c r="AG1071" s="51">
        <v>2</v>
      </c>
      <c r="AH1071" s="20">
        <v>0</v>
      </c>
      <c r="AI1071" s="7" t="s">
        <v>8467</v>
      </c>
      <c r="AJ1071" s="67" t="s">
        <v>8494</v>
      </c>
      <c r="AK1071" s="44">
        <v>-0.64646464646464641</v>
      </c>
      <c r="AL1071" s="44">
        <v>-0.76595744680851108</v>
      </c>
      <c r="AM1071" s="44">
        <v>-0.50000000000000888</v>
      </c>
      <c r="AN1071" s="25">
        <v>0.37499999999999994</v>
      </c>
      <c r="AO1071" s="25">
        <v>0.17803030303030301</v>
      </c>
      <c r="AP1071" s="215">
        <v>13.2</v>
      </c>
      <c r="AQ1071" s="215" t="s">
        <v>9548</v>
      </c>
      <c r="AR1071" s="44">
        <v>0</v>
      </c>
      <c r="AS1071" s="171" t="s">
        <v>6912</v>
      </c>
      <c r="AT1071" s="171" t="s">
        <v>7138</v>
      </c>
      <c r="AU1071" s="171" t="s">
        <v>7008</v>
      </c>
      <c r="AV1071" s="7" t="s">
        <v>8470</v>
      </c>
      <c r="AW1071" s="14" t="s">
        <v>6015</v>
      </c>
      <c r="AX1071" s="49" t="s">
        <v>6009</v>
      </c>
      <c r="AY1071" s="38" t="s">
        <v>6007</v>
      </c>
      <c r="AZ1071" s="14" t="s">
        <v>6038</v>
      </c>
      <c r="BA1071" s="49" t="s">
        <v>5993</v>
      </c>
      <c r="BB1071" s="38" t="s">
        <v>5993</v>
      </c>
      <c r="BC1071" s="7">
        <v>0.3</v>
      </c>
      <c r="BD1071" s="14" t="s">
        <v>6077</v>
      </c>
      <c r="BE1071" s="49" t="s">
        <v>5967</v>
      </c>
      <c r="BF1071" s="38" t="s">
        <v>5961</v>
      </c>
      <c r="BG1071" s="7">
        <v>0.3</v>
      </c>
      <c r="BH1071" s="45">
        <v>127.16007505265779</v>
      </c>
      <c r="BI1071" s="215" t="s">
        <v>8471</v>
      </c>
      <c r="BJ1071" s="215" t="s">
        <v>8554</v>
      </c>
      <c r="BK1071" s="7">
        <v>0.9</v>
      </c>
      <c r="BL1071" s="25">
        <v>3.8022813688212117E-3</v>
      </c>
      <c r="BM1071" s="20">
        <v>0.50312500000000004</v>
      </c>
      <c r="BN1071" s="20">
        <v>0.34500000000000003</v>
      </c>
      <c r="BO1071" s="20">
        <v>0.63249999999999995</v>
      </c>
      <c r="BP1071" s="46">
        <v>7.9518072289156629</v>
      </c>
      <c r="BQ1071" s="215" t="s">
        <v>8560</v>
      </c>
      <c r="BR1071" s="79">
        <v>0.65769318181818193</v>
      </c>
      <c r="BS1071" s="9">
        <v>3.6655263677185523E-2</v>
      </c>
      <c r="BT1071" s="9">
        <v>5.4437600642303074E-2</v>
      </c>
      <c r="BU1071" s="47" t="s">
        <v>5993</v>
      </c>
      <c r="BV1071" s="47" t="s">
        <v>5993</v>
      </c>
      <c r="BW1071" s="14" t="s">
        <v>5474</v>
      </c>
      <c r="BX1071" s="83">
        <v>0.98923181818181838</v>
      </c>
      <c r="BY1071" s="82">
        <v>1.53</v>
      </c>
      <c r="BZ1071" s="46">
        <v>8.6274509803921564</v>
      </c>
      <c r="CA1071" s="48" t="s">
        <v>8475</v>
      </c>
      <c r="CB1071" s="45">
        <v>-92.399999999999991</v>
      </c>
      <c r="CC1071" s="45">
        <v>66</v>
      </c>
      <c r="CD1071" s="45">
        <v>0</v>
      </c>
      <c r="CE1071" s="45">
        <v>0</v>
      </c>
      <c r="CF1071" s="14" t="s">
        <v>9568</v>
      </c>
      <c r="CG1071" s="7" t="s">
        <v>8590</v>
      </c>
      <c r="CH1071" s="215" t="s">
        <v>8479</v>
      </c>
      <c r="CI1071" s="215" t="s">
        <v>8478</v>
      </c>
      <c r="CJ1071" s="215" t="s">
        <v>8479</v>
      </c>
      <c r="CK1071" s="43" t="s">
        <v>5474</v>
      </c>
      <c r="CL1071" s="43" t="s">
        <v>5474</v>
      </c>
      <c r="CM1071" s="43" t="s">
        <v>5474</v>
      </c>
      <c r="CN1071" s="145">
        <v>66</v>
      </c>
      <c r="CO1071" s="145">
        <v>-92.399999999999991</v>
      </c>
      <c r="CP1071" s="148">
        <v>1678.5129906950826</v>
      </c>
      <c r="CQ1071" s="189" t="s">
        <v>5474</v>
      </c>
      <c r="CR1071" s="189" t="s">
        <v>5474</v>
      </c>
      <c r="CS1071" s="99" t="s">
        <v>5474</v>
      </c>
      <c r="CT1071" s="167" t="s">
        <v>5474</v>
      </c>
      <c r="CU1071" s="43" t="s">
        <v>5474</v>
      </c>
      <c r="CV1071" s="43" t="s">
        <v>5474</v>
      </c>
      <c r="CW1071" s="43" t="s">
        <v>5474</v>
      </c>
      <c r="CX1071" s="43" t="s">
        <v>5474</v>
      </c>
      <c r="CY1071" s="43" t="s">
        <v>5474</v>
      </c>
      <c r="CZ1071" s="43" t="s">
        <v>5474</v>
      </c>
      <c r="DA1071" s="42" t="s">
        <v>5474</v>
      </c>
      <c r="DB1071" s="42" t="s">
        <v>5474</v>
      </c>
      <c r="DC1071" s="42" t="s">
        <v>5474</v>
      </c>
      <c r="DD1071" s="42" t="s">
        <v>5474</v>
      </c>
      <c r="DE1071" s="42" t="s">
        <v>5474</v>
      </c>
      <c r="DF1071" s="42" t="s">
        <v>5474</v>
      </c>
      <c r="DG1071" s="42" t="s">
        <v>5474</v>
      </c>
      <c r="DH1071" s="42" t="s">
        <v>5474</v>
      </c>
    </row>
    <row r="1072" spans="1:112">
      <c r="A1072" s="22">
        <v>5880</v>
      </c>
      <c r="B1072" s="7" t="s">
        <v>1189</v>
      </c>
      <c r="C1072" s="21">
        <v>0.18870000000000001</v>
      </c>
      <c r="D1072" s="21">
        <v>-3.6499999999999998E-2</v>
      </c>
      <c r="E1072" s="21">
        <v>0.20069999999999999</v>
      </c>
      <c r="F1072" s="21">
        <v>0.16339999999999999</v>
      </c>
      <c r="G1072" s="21">
        <v>6.7400000000000002E-2</v>
      </c>
      <c r="H1072" s="21"/>
      <c r="I1072" s="21">
        <v>0.1333</v>
      </c>
      <c r="J1072" s="21">
        <v>0.1333</v>
      </c>
      <c r="K1072" s="21">
        <v>1.5800000000000002E-2</v>
      </c>
      <c r="L1072" s="21">
        <v>-7.46E-2</v>
      </c>
      <c r="M1072" s="21">
        <v>-0.10299999999999999</v>
      </c>
      <c r="N1072" s="21">
        <v>4.6699999999999998E-2</v>
      </c>
      <c r="O1072" s="21">
        <v>-2.3E-3</v>
      </c>
      <c r="P1072" s="21">
        <v>-4.8099999999999997E-2</v>
      </c>
      <c r="Q1072" s="21">
        <v>-8.9999999999999998E-4</v>
      </c>
      <c r="R1072" s="21">
        <v>-6.9999999999999999E-4</v>
      </c>
      <c r="S1072" s="21">
        <v>7.5200000000000003E-2</v>
      </c>
      <c r="T1072" s="21">
        <v>9.5999999999999992E-3</v>
      </c>
      <c r="U1072" s="10">
        <v>0.34</v>
      </c>
      <c r="V1072" s="10">
        <v>1.3</v>
      </c>
      <c r="W1072" s="7">
        <v>1.07</v>
      </c>
      <c r="X1072" s="20">
        <v>0.86360000000000003</v>
      </c>
      <c r="Y1072" s="75">
        <v>2020</v>
      </c>
      <c r="Z1072" s="7">
        <v>0.85</v>
      </c>
      <c r="AA1072" s="7">
        <v>0.2</v>
      </c>
      <c r="AB1072" s="51">
        <v>-3050</v>
      </c>
      <c r="AC1072" s="51">
        <v>3312</v>
      </c>
      <c r="AD1072" s="51">
        <v>507</v>
      </c>
      <c r="AE1072" s="51">
        <v>47</v>
      </c>
      <c r="AF1072" s="51">
        <v>-622</v>
      </c>
      <c r="AG1072" s="51">
        <v>55</v>
      </c>
      <c r="AH1072" s="20">
        <v>1.0500000000000001E-2</v>
      </c>
      <c r="AI1072" s="7" t="s">
        <v>8487</v>
      </c>
      <c r="AJ1072" s="67" t="s">
        <v>8482</v>
      </c>
      <c r="AK1072" s="44">
        <v>0.72058823529411775</v>
      </c>
      <c r="AL1072" s="44">
        <v>-0.63333333333333286</v>
      </c>
      <c r="AM1072" s="44">
        <v>0.5</v>
      </c>
      <c r="AN1072" s="25">
        <v>0.15850815850815844</v>
      </c>
      <c r="AO1072" s="25">
        <v>6.9930069930069935E-2</v>
      </c>
      <c r="AP1072" s="215">
        <v>21.45</v>
      </c>
      <c r="AQ1072" s="215" t="s">
        <v>9548</v>
      </c>
      <c r="AR1072" s="44">
        <v>0</v>
      </c>
      <c r="AS1072" s="171" t="s">
        <v>7161</v>
      </c>
      <c r="AT1072" s="171" t="s">
        <v>6913</v>
      </c>
      <c r="AU1072" s="171" t="s">
        <v>7320</v>
      </c>
      <c r="AV1072" s="7" t="s">
        <v>5474</v>
      </c>
      <c r="AW1072" s="14" t="s">
        <v>6015</v>
      </c>
      <c r="AX1072" s="49" t="s">
        <v>6009</v>
      </c>
      <c r="AY1072" s="38" t="s">
        <v>5961</v>
      </c>
      <c r="AZ1072" s="14" t="s">
        <v>6735</v>
      </c>
      <c r="BA1072" s="49" t="s">
        <v>5967</v>
      </c>
      <c r="BB1072" s="38" t="s">
        <v>5961</v>
      </c>
      <c r="BC1072" s="7">
        <v>0.4</v>
      </c>
      <c r="BD1072" s="14" t="s">
        <v>5980</v>
      </c>
      <c r="BE1072" s="49" t="s">
        <v>6020</v>
      </c>
      <c r="BF1072" s="38" t="s">
        <v>5989</v>
      </c>
      <c r="BG1072" s="7">
        <v>1.4</v>
      </c>
      <c r="BH1072" s="45">
        <v>3729.4391600232243</v>
      </c>
      <c r="BI1072" s="215" t="s">
        <v>8499</v>
      </c>
      <c r="BJ1072" s="215" t="s">
        <v>8496</v>
      </c>
      <c r="BK1072" s="7">
        <v>0.4</v>
      </c>
      <c r="BL1072" s="25">
        <v>2.3364485981308743E-3</v>
      </c>
      <c r="BM1072" s="20">
        <v>0.64387499999999998</v>
      </c>
      <c r="BN1072" s="20">
        <v>0.69750000000000001</v>
      </c>
      <c r="BO1072" s="20">
        <v>0.6</v>
      </c>
      <c r="BP1072" s="46">
        <v>16.5</v>
      </c>
      <c r="BQ1072" s="215" t="s">
        <v>8585</v>
      </c>
      <c r="BR1072" s="79">
        <v>-0.10083605283605275</v>
      </c>
      <c r="BS1072" s="9">
        <v>4.3777352372073253E-2</v>
      </c>
      <c r="BT1072" s="9">
        <v>5.3464273626325776E-2</v>
      </c>
      <c r="BU1072" s="47" t="s">
        <v>5993</v>
      </c>
      <c r="BV1072" s="47" t="s">
        <v>5993</v>
      </c>
      <c r="BW1072" s="14" t="s">
        <v>5474</v>
      </c>
      <c r="BX1072" s="83">
        <v>7.8996736596736533E-2</v>
      </c>
      <c r="BY1072" s="82">
        <v>1.34</v>
      </c>
      <c r="BZ1072" s="46">
        <v>16.007462686567163</v>
      </c>
      <c r="CA1072" s="48" t="s">
        <v>8593</v>
      </c>
      <c r="CB1072" s="45">
        <v>-65422.5</v>
      </c>
      <c r="CC1072" s="45">
        <v>71042.399999999994</v>
      </c>
      <c r="CD1072" s="45">
        <v>10875.15</v>
      </c>
      <c r="CE1072" s="45">
        <v>1008.15</v>
      </c>
      <c r="CF1072" s="14" t="s">
        <v>9569</v>
      </c>
      <c r="CG1072" s="7" t="s">
        <v>8590</v>
      </c>
      <c r="CH1072" s="215" t="s">
        <v>8479</v>
      </c>
      <c r="CI1072" s="215" t="s">
        <v>8498</v>
      </c>
      <c r="CJ1072" s="215" t="s">
        <v>8523</v>
      </c>
      <c r="CK1072" s="43" t="s">
        <v>6887</v>
      </c>
      <c r="CL1072" s="43" t="s">
        <v>5474</v>
      </c>
      <c r="CM1072" s="43" t="s">
        <v>7322</v>
      </c>
      <c r="CN1072" s="145">
        <v>72050.549999999988</v>
      </c>
      <c r="CO1072" s="145">
        <v>-54547.35</v>
      </c>
      <c r="CP1072" s="148">
        <v>79996.469982498165</v>
      </c>
      <c r="CQ1072" s="189" t="s">
        <v>5474</v>
      </c>
      <c r="CR1072" s="189" t="s">
        <v>5474</v>
      </c>
      <c r="CS1072" s="99" t="s">
        <v>5474</v>
      </c>
      <c r="CT1072" s="167" t="s">
        <v>5474</v>
      </c>
      <c r="CU1072" s="43" t="s">
        <v>5474</v>
      </c>
      <c r="CV1072" s="43" t="s">
        <v>5474</v>
      </c>
      <c r="CW1072" s="43" t="s">
        <v>5474</v>
      </c>
      <c r="CX1072" s="43" t="s">
        <v>5474</v>
      </c>
      <c r="CY1072" s="43" t="s">
        <v>5474</v>
      </c>
      <c r="CZ1072" s="43" t="s">
        <v>5474</v>
      </c>
      <c r="DA1072" s="42" t="s">
        <v>5474</v>
      </c>
      <c r="DB1072" s="42" t="s">
        <v>5474</v>
      </c>
      <c r="DC1072" s="42" t="s">
        <v>5474</v>
      </c>
      <c r="DD1072" s="42" t="s">
        <v>5474</v>
      </c>
      <c r="DE1072" s="42" t="s">
        <v>5474</v>
      </c>
      <c r="DF1072" s="42" t="s">
        <v>5474</v>
      </c>
      <c r="DG1072" s="42" t="s">
        <v>5474</v>
      </c>
      <c r="DH1072" s="42" t="s">
        <v>5477</v>
      </c>
    </row>
    <row r="1073" spans="1:112">
      <c r="A1073" s="22">
        <v>1514</v>
      </c>
      <c r="B1073" s="7" t="s">
        <v>133</v>
      </c>
      <c r="C1073" s="21">
        <v>3.7400000000000003E-2</v>
      </c>
      <c r="D1073" s="21">
        <v>0.26019999999999999</v>
      </c>
      <c r="E1073" s="21">
        <v>0.17219999999999999</v>
      </c>
      <c r="F1073" s="21">
        <v>0.3291</v>
      </c>
      <c r="G1073" s="21">
        <v>6.4600000000000005E-2</v>
      </c>
      <c r="H1073" s="21">
        <v>-0.1111</v>
      </c>
      <c r="I1073" s="21">
        <v>-9.0899999999999995E-2</v>
      </c>
      <c r="J1073" s="21">
        <v>-2.3E-2</v>
      </c>
      <c r="K1073" s="21">
        <v>4.1999999999999997E-3</v>
      </c>
      <c r="L1073" s="21">
        <v>-1.3899999999999999E-2</v>
      </c>
      <c r="M1073" s="21">
        <v>-1.44E-2</v>
      </c>
      <c r="N1073" s="21">
        <v>-2.2100000000000002E-2</v>
      </c>
      <c r="O1073" s="21">
        <v>-2.18E-2</v>
      </c>
      <c r="P1073" s="21">
        <v>-2.0999999999999999E-3</v>
      </c>
      <c r="Q1073" s="21">
        <v>-2.3999999999999998E-3</v>
      </c>
      <c r="R1073" s="21">
        <v>-1E-3</v>
      </c>
      <c r="S1073" s="21">
        <v>7.0499999999999993E-2</v>
      </c>
      <c r="T1073" s="21">
        <v>3.9E-2</v>
      </c>
      <c r="U1073" s="10">
        <v>0.85</v>
      </c>
      <c r="V1073" s="10">
        <v>1.52</v>
      </c>
      <c r="W1073" s="7">
        <v>0.88</v>
      </c>
      <c r="X1073" s="20">
        <v>0.87109999999999999</v>
      </c>
      <c r="Y1073" s="75">
        <v>2020</v>
      </c>
      <c r="Z1073" s="7">
        <v>0.7</v>
      </c>
      <c r="AA1073" s="7">
        <v>0.5</v>
      </c>
      <c r="AB1073" s="51">
        <v>161</v>
      </c>
      <c r="AC1073" s="51">
        <v>192</v>
      </c>
      <c r="AD1073" s="51"/>
      <c r="AE1073" s="51"/>
      <c r="AF1073" s="51"/>
      <c r="AG1073" s="51">
        <v>1</v>
      </c>
      <c r="AH1073" s="20">
        <v>1.1000000000000001E-3</v>
      </c>
      <c r="AI1073" s="7" t="s">
        <v>8481</v>
      </c>
      <c r="AJ1073" s="67" t="s">
        <v>8494</v>
      </c>
      <c r="AK1073" s="44">
        <v>-0.52040816326530626</v>
      </c>
      <c r="AL1073" s="44">
        <v>-0.61728395061728381</v>
      </c>
      <c r="AM1073" s="44">
        <v>-1</v>
      </c>
      <c r="AN1073" s="25">
        <v>0.38888888888888895</v>
      </c>
      <c r="AO1073" s="25">
        <v>0.16071428571428575</v>
      </c>
      <c r="AP1073" s="215">
        <v>25.2</v>
      </c>
      <c r="AQ1073" s="215" t="s">
        <v>9548</v>
      </c>
      <c r="AR1073" s="44">
        <v>0</v>
      </c>
      <c r="AS1073" s="171" t="s">
        <v>7166</v>
      </c>
      <c r="AT1073" s="171" t="s">
        <v>6966</v>
      </c>
      <c r="AU1073" s="171" t="s">
        <v>6987</v>
      </c>
      <c r="AV1073" s="7" t="s">
        <v>5474</v>
      </c>
      <c r="AW1073" s="14" t="s">
        <v>6647</v>
      </c>
      <c r="AX1073" s="49" t="s">
        <v>6009</v>
      </c>
      <c r="AY1073" s="38" t="s">
        <v>5971</v>
      </c>
      <c r="AZ1073" s="14" t="s">
        <v>6038</v>
      </c>
      <c r="BA1073" s="49" t="s">
        <v>5967</v>
      </c>
      <c r="BB1073" s="38" t="s">
        <v>5961</v>
      </c>
      <c r="BC1073" s="7">
        <v>0.3</v>
      </c>
      <c r="BD1073" s="14" t="s">
        <v>6056</v>
      </c>
      <c r="BE1073" s="49" t="s">
        <v>6009</v>
      </c>
      <c r="BF1073" s="38" t="s">
        <v>5961</v>
      </c>
      <c r="BG1073" s="7">
        <v>0.7</v>
      </c>
      <c r="BH1073" s="45">
        <v>463.29885719659035</v>
      </c>
      <c r="BI1073" s="215" t="s">
        <v>8471</v>
      </c>
      <c r="BJ1073" s="215" t="s">
        <v>8554</v>
      </c>
      <c r="BK1073" s="7">
        <v>0.8</v>
      </c>
      <c r="BL1073" s="25">
        <v>0</v>
      </c>
      <c r="BM1073" s="20">
        <v>0.65212499999999984</v>
      </c>
      <c r="BN1073" s="20">
        <v>0.72499999999999987</v>
      </c>
      <c r="BO1073" s="20">
        <v>0.59249999999999992</v>
      </c>
      <c r="BP1073" s="46">
        <v>16.578947368421051</v>
      </c>
      <c r="BQ1073" s="215" t="s">
        <v>8558</v>
      </c>
      <c r="BR1073" s="79">
        <v>-4.9394841269841262E-2</v>
      </c>
      <c r="BS1073" s="9">
        <v>2.8901560790013381E-2</v>
      </c>
      <c r="BT1073" s="9">
        <v>7.1509447509845225E-2</v>
      </c>
      <c r="BU1073" s="47" t="s">
        <v>5993</v>
      </c>
      <c r="BV1073" s="47" t="s">
        <v>5993</v>
      </c>
      <c r="BW1073" s="14" t="s">
        <v>5474</v>
      </c>
      <c r="BX1073" s="83">
        <v>0.14072619047619042</v>
      </c>
      <c r="BY1073" s="82">
        <v>1.65</v>
      </c>
      <c r="BZ1073" s="46">
        <v>15.272727272727273</v>
      </c>
      <c r="CA1073" s="48" t="s">
        <v>8475</v>
      </c>
      <c r="CB1073" s="45">
        <v>4057.2</v>
      </c>
      <c r="CC1073" s="45">
        <v>4838.3999999999996</v>
      </c>
      <c r="CD1073" s="45">
        <v>0</v>
      </c>
      <c r="CE1073" s="45">
        <v>0</v>
      </c>
      <c r="CF1073" s="14" t="s">
        <v>9570</v>
      </c>
      <c r="CG1073" s="7" t="s">
        <v>8556</v>
      </c>
      <c r="CH1073" s="215" t="s">
        <v>8479</v>
      </c>
      <c r="CI1073" s="215" t="s">
        <v>8478</v>
      </c>
      <c r="CJ1073" s="215" t="s">
        <v>8479</v>
      </c>
      <c r="CK1073" s="43" t="s">
        <v>5474</v>
      </c>
      <c r="CL1073" s="43" t="s">
        <v>5474</v>
      </c>
      <c r="CM1073" s="43" t="s">
        <v>5474</v>
      </c>
      <c r="CN1073" s="145">
        <v>4838.3999999999996</v>
      </c>
      <c r="CO1073" s="145">
        <v>4057.2</v>
      </c>
      <c r="CP1073" s="148">
        <v>11675.131201354076</v>
      </c>
      <c r="CQ1073" s="189" t="s">
        <v>5474</v>
      </c>
      <c r="CR1073" s="189" t="s">
        <v>5474</v>
      </c>
      <c r="CS1073" s="99" t="s">
        <v>5474</v>
      </c>
      <c r="CT1073" s="167" t="s">
        <v>8958</v>
      </c>
      <c r="CU1073" s="43" t="s">
        <v>5474</v>
      </c>
      <c r="CV1073" s="43" t="s">
        <v>5474</v>
      </c>
      <c r="CW1073" s="43" t="s">
        <v>5474</v>
      </c>
      <c r="CX1073" s="43" t="s">
        <v>5474</v>
      </c>
      <c r="CY1073" s="43" t="s">
        <v>5474</v>
      </c>
      <c r="CZ1073" s="43" t="s">
        <v>5474</v>
      </c>
      <c r="DA1073" s="42" t="s">
        <v>8958</v>
      </c>
      <c r="DB1073" s="42" t="s">
        <v>5474</v>
      </c>
      <c r="DC1073" s="42" t="s">
        <v>5474</v>
      </c>
      <c r="DD1073" s="42" t="s">
        <v>5474</v>
      </c>
      <c r="DE1073" s="42" t="s">
        <v>5474</v>
      </c>
      <c r="DF1073" s="42" t="s">
        <v>5474</v>
      </c>
      <c r="DG1073" s="42" t="s">
        <v>5474</v>
      </c>
      <c r="DH1073" s="42" t="s">
        <v>5474</v>
      </c>
    </row>
    <row r="1074" spans="1:112">
      <c r="A1074" s="22">
        <v>2633</v>
      </c>
      <c r="B1074" s="7" t="s">
        <v>498</v>
      </c>
      <c r="C1074" s="21">
        <v>1.0940000000000001</v>
      </c>
      <c r="D1074" s="21">
        <v>-0.75019999999999998</v>
      </c>
      <c r="E1074" s="21">
        <v>-0.58679999999999999</v>
      </c>
      <c r="F1074" s="21">
        <v>-0.7581</v>
      </c>
      <c r="G1074" s="21">
        <v>-0.18279999999999999</v>
      </c>
      <c r="H1074" s="21">
        <v>-0.625</v>
      </c>
      <c r="I1074" s="21">
        <v>0.125</v>
      </c>
      <c r="J1074" s="21">
        <v>0.17860000000000001</v>
      </c>
      <c r="K1074" s="21">
        <v>-0.40920000000000001</v>
      </c>
      <c r="L1074" s="21">
        <v>-0.2258</v>
      </c>
      <c r="M1074" s="21">
        <v>-8.5800000000000001E-2</v>
      </c>
      <c r="N1074" s="21">
        <v>-0.43430000000000002</v>
      </c>
      <c r="O1074" s="21">
        <v>-0.24249999999999999</v>
      </c>
      <c r="P1074" s="21">
        <v>-9.2100000000000001E-2</v>
      </c>
      <c r="Q1074" s="21">
        <v>2.8999999999999998E-3</v>
      </c>
      <c r="R1074" s="21">
        <v>-5.0000000000000001E-4</v>
      </c>
      <c r="S1074" s="21">
        <v>5.0000000000000001E-3</v>
      </c>
      <c r="T1074" s="21">
        <v>2.1399999999999999E-2</v>
      </c>
      <c r="U1074" s="10">
        <v>0.33</v>
      </c>
      <c r="V1074" s="10">
        <v>1.0900000000000001</v>
      </c>
      <c r="W1074" s="7">
        <v>0.94599999999999995</v>
      </c>
      <c r="X1074" s="20">
        <v>0.81010000000000004</v>
      </c>
      <c r="Y1074" s="75">
        <v>2020</v>
      </c>
      <c r="Z1074" s="7">
        <v>1.05</v>
      </c>
      <c r="AA1074" s="7">
        <v>0</v>
      </c>
      <c r="AB1074" s="51">
        <v>5863</v>
      </c>
      <c r="AC1074" s="51">
        <v>2913</v>
      </c>
      <c r="AD1074" s="51">
        <v>12</v>
      </c>
      <c r="AE1074" s="51">
        <v>2</v>
      </c>
      <c r="AF1074" s="51">
        <v>168</v>
      </c>
      <c r="AG1074" s="51">
        <v>6</v>
      </c>
      <c r="AH1074" s="20">
        <v>2.9700000000000001E-2</v>
      </c>
      <c r="AI1074" s="7" t="s">
        <v>8481</v>
      </c>
      <c r="AJ1074" s="67" t="s">
        <v>8494</v>
      </c>
      <c r="AK1074" s="44">
        <v>0.50420168067226889</v>
      </c>
      <c r="AL1074" s="44">
        <v>0.60000000000000042</v>
      </c>
      <c r="AM1074" s="44">
        <v>-0.66666666666665875</v>
      </c>
      <c r="AN1074" s="25">
        <v>0.1996644295302013</v>
      </c>
      <c r="AO1074" s="25">
        <v>5.8724832214765099E-2</v>
      </c>
      <c r="AP1074" s="215">
        <v>29.8</v>
      </c>
      <c r="AQ1074" s="215" t="s">
        <v>9548</v>
      </c>
      <c r="AR1074" s="44">
        <v>0</v>
      </c>
      <c r="AS1074" s="171" t="s">
        <v>7580</v>
      </c>
      <c r="AT1074" s="171" t="s">
        <v>7190</v>
      </c>
      <c r="AU1074" s="171" t="s">
        <v>7008</v>
      </c>
      <c r="AV1074" s="7" t="s">
        <v>8470</v>
      </c>
      <c r="AW1074" s="14" t="s">
        <v>7652</v>
      </c>
      <c r="AX1074" s="49" t="s">
        <v>6009</v>
      </c>
      <c r="AY1074" s="38" t="s">
        <v>5961</v>
      </c>
      <c r="AZ1074" s="14" t="s">
        <v>6157</v>
      </c>
      <c r="BA1074" s="49" t="s">
        <v>6039</v>
      </c>
      <c r="BB1074" s="38" t="s">
        <v>5961</v>
      </c>
      <c r="BC1074" s="7">
        <v>0.4</v>
      </c>
      <c r="BD1074" s="14" t="s">
        <v>6114</v>
      </c>
      <c r="BE1074" s="49" t="s">
        <v>6009</v>
      </c>
      <c r="BF1074" s="38" t="s">
        <v>5961</v>
      </c>
      <c r="BG1074" s="7">
        <v>0.8</v>
      </c>
      <c r="BH1074" s="45">
        <v>1840.3070519632822</v>
      </c>
      <c r="BI1074" s="215" t="s">
        <v>8518</v>
      </c>
      <c r="BJ1074" s="215" t="s">
        <v>8496</v>
      </c>
      <c r="BK1074" s="7">
        <v>0.4</v>
      </c>
      <c r="BL1074" s="25">
        <v>1.680672268907587E-3</v>
      </c>
      <c r="BM1074" s="20">
        <v>0.31962499999999999</v>
      </c>
      <c r="BN1074" s="20">
        <v>0.22750000000000001</v>
      </c>
      <c r="BO1074" s="20">
        <v>0.39499999999999991</v>
      </c>
      <c r="BP1074" s="46">
        <v>27.339449541284402</v>
      </c>
      <c r="BQ1074" s="215" t="s">
        <v>8483</v>
      </c>
      <c r="BR1074" s="79">
        <v>-0.71456208053691284</v>
      </c>
      <c r="BS1074" s="9">
        <v>2.5744361925687853E-2</v>
      </c>
      <c r="BT1074" s="9">
        <v>2.9213997443812811E-2</v>
      </c>
      <c r="BU1074" s="47" t="s">
        <v>5993</v>
      </c>
      <c r="BV1074" s="47" t="s">
        <v>5993</v>
      </c>
      <c r="BW1074" s="14" t="s">
        <v>5474</v>
      </c>
      <c r="BX1074" s="83">
        <v>-0.65747449664429525</v>
      </c>
      <c r="BY1074" s="82">
        <v>0.63</v>
      </c>
      <c r="BZ1074" s="46">
        <v>47.301587301587304</v>
      </c>
      <c r="CA1074" s="48" t="s">
        <v>8593</v>
      </c>
      <c r="CB1074" s="45">
        <v>174717.4</v>
      </c>
      <c r="CC1074" s="45">
        <v>86807.400000000009</v>
      </c>
      <c r="CD1074" s="45">
        <v>357.6</v>
      </c>
      <c r="CE1074" s="45">
        <v>59.6</v>
      </c>
      <c r="CF1074" s="14" t="s">
        <v>9571</v>
      </c>
      <c r="CG1074" s="7" t="s">
        <v>8556</v>
      </c>
      <c r="CH1074" s="215" t="s">
        <v>8523</v>
      </c>
      <c r="CI1074" s="215" t="s">
        <v>8478</v>
      </c>
      <c r="CJ1074" s="215" t="s">
        <v>8479</v>
      </c>
      <c r="CK1074" s="43" t="s">
        <v>6887</v>
      </c>
      <c r="CL1074" s="43" t="s">
        <v>5474</v>
      </c>
      <c r="CM1074" s="43" t="s">
        <v>5474</v>
      </c>
      <c r="CN1074" s="145">
        <v>86867.000000000015</v>
      </c>
      <c r="CO1074" s="145">
        <v>175075</v>
      </c>
      <c r="CP1074" s="148">
        <v>54841.150148505811</v>
      </c>
      <c r="CQ1074" s="189" t="s">
        <v>5474</v>
      </c>
      <c r="CR1074" s="189" t="s">
        <v>5474</v>
      </c>
      <c r="CS1074" s="99" t="s">
        <v>5474</v>
      </c>
      <c r="CT1074" s="167" t="s">
        <v>5474</v>
      </c>
      <c r="CU1074" s="43" t="s">
        <v>5474</v>
      </c>
      <c r="CV1074" s="43" t="s">
        <v>5474</v>
      </c>
      <c r="CW1074" s="43" t="s">
        <v>5474</v>
      </c>
      <c r="CX1074" s="43" t="s">
        <v>5474</v>
      </c>
      <c r="CY1074" s="43" t="s">
        <v>5474</v>
      </c>
      <c r="CZ1074" s="43" t="s">
        <v>5474</v>
      </c>
      <c r="DA1074" s="42" t="s">
        <v>5474</v>
      </c>
      <c r="DB1074" s="42" t="s">
        <v>5474</v>
      </c>
      <c r="DC1074" s="42" t="s">
        <v>5474</v>
      </c>
      <c r="DD1074" s="42" t="s">
        <v>5474</v>
      </c>
      <c r="DE1074" s="42" t="s">
        <v>5474</v>
      </c>
      <c r="DF1074" s="42" t="s">
        <v>5474</v>
      </c>
      <c r="DG1074" s="42" t="s">
        <v>5474</v>
      </c>
      <c r="DH1074" s="42" t="s">
        <v>5477</v>
      </c>
    </row>
    <row r="1075" spans="1:112">
      <c r="A1075" s="22">
        <v>5603</v>
      </c>
      <c r="B1075" s="7" t="s">
        <v>1177</v>
      </c>
      <c r="C1075" s="21">
        <v>0.20230000000000001</v>
      </c>
      <c r="D1075" s="21">
        <v>0.1298</v>
      </c>
      <c r="E1075" s="21">
        <v>0.1757</v>
      </c>
      <c r="F1075" s="21">
        <v>0.1396</v>
      </c>
      <c r="G1075" s="21">
        <v>7.8799999999999995E-2</v>
      </c>
      <c r="H1075" s="21">
        <v>1.3</v>
      </c>
      <c r="I1075" s="21">
        <v>3.6537999999999999</v>
      </c>
      <c r="J1075" s="21">
        <v>4.6666999999999996</v>
      </c>
      <c r="K1075" s="21">
        <v>-3.8100000000000002E-2</v>
      </c>
      <c r="L1075" s="21">
        <v>3.44E-2</v>
      </c>
      <c r="M1075" s="21">
        <v>4.8500000000000001E-2</v>
      </c>
      <c r="N1075" s="21">
        <v>-2.6200000000000001E-2</v>
      </c>
      <c r="O1075" s="21">
        <v>3.44E-2</v>
      </c>
      <c r="P1075" s="21">
        <v>5.16E-2</v>
      </c>
      <c r="Q1075" s="21">
        <v>4.82E-2</v>
      </c>
      <c r="R1075" s="21">
        <v>2.5899999999999999E-2</v>
      </c>
      <c r="S1075" s="21">
        <v>4.6199999999999998E-2</v>
      </c>
      <c r="T1075" s="21">
        <v>2.81E-2</v>
      </c>
      <c r="U1075" s="10">
        <v>0.99</v>
      </c>
      <c r="V1075" s="10">
        <v>2.68</v>
      </c>
      <c r="W1075" s="7">
        <v>0.52</v>
      </c>
      <c r="X1075" s="20">
        <v>0.74270000000000003</v>
      </c>
      <c r="Y1075" s="75">
        <v>2020</v>
      </c>
      <c r="Z1075" s="7">
        <v>1</v>
      </c>
      <c r="AA1075" s="7">
        <v>0.3</v>
      </c>
      <c r="AB1075" s="51">
        <v>-1120</v>
      </c>
      <c r="AC1075" s="51">
        <v>-1356</v>
      </c>
      <c r="AD1075" s="51"/>
      <c r="AE1075" s="51"/>
      <c r="AF1075" s="51"/>
      <c r="AG1075" s="51">
        <v>-1</v>
      </c>
      <c r="AH1075" s="20">
        <v>9.9000000000000008E-3</v>
      </c>
      <c r="AI1075" s="7" t="s">
        <v>8481</v>
      </c>
      <c r="AJ1075" s="67" t="s">
        <v>8536</v>
      </c>
      <c r="AK1075" s="44">
        <v>0.51108374384236455</v>
      </c>
      <c r="AL1075" s="44">
        <v>0.5304347826086957</v>
      </c>
      <c r="AM1075" s="44">
        <v>-0.79999999999999716</v>
      </c>
      <c r="AN1075" s="25">
        <v>1.3289689034369883</v>
      </c>
      <c r="AO1075" s="25">
        <v>0.18821603927986907</v>
      </c>
      <c r="AP1075" s="215">
        <v>30.55</v>
      </c>
      <c r="AQ1075" s="215" t="s">
        <v>9548</v>
      </c>
      <c r="AR1075" s="44">
        <v>0</v>
      </c>
      <c r="AS1075" s="171" t="s">
        <v>7524</v>
      </c>
      <c r="AT1075" s="171" t="s">
        <v>7080</v>
      </c>
      <c r="AU1075" s="171" t="s">
        <v>6920</v>
      </c>
      <c r="AV1075" s="7" t="s">
        <v>8470</v>
      </c>
      <c r="AW1075" s="14" t="s">
        <v>6707</v>
      </c>
      <c r="AX1075" s="49" t="s">
        <v>6009</v>
      </c>
      <c r="AY1075" s="38" t="s">
        <v>5961</v>
      </c>
      <c r="AZ1075" s="14" t="s">
        <v>6321</v>
      </c>
      <c r="BA1075" s="49" t="s">
        <v>6039</v>
      </c>
      <c r="BB1075" s="38" t="s">
        <v>6007</v>
      </c>
      <c r="BC1075" s="7">
        <v>3</v>
      </c>
      <c r="BD1075" s="14" t="s">
        <v>6391</v>
      </c>
      <c r="BE1075" s="49" t="s">
        <v>5967</v>
      </c>
      <c r="BF1075" s="38" t="s">
        <v>5961</v>
      </c>
      <c r="BG1075" s="7">
        <v>0.3</v>
      </c>
      <c r="BH1075" s="45">
        <v>721.1783491648049</v>
      </c>
      <c r="BI1075" s="215" t="s">
        <v>8471</v>
      </c>
      <c r="BJ1075" s="215" t="s">
        <v>8496</v>
      </c>
      <c r="BK1075" s="7">
        <v>0.1</v>
      </c>
      <c r="BL1075" s="25">
        <v>4.9342105263158595E-3</v>
      </c>
      <c r="BM1075" s="20">
        <v>0.69193750000000009</v>
      </c>
      <c r="BN1075" s="20">
        <v>0.70500000000000007</v>
      </c>
      <c r="BO1075" s="20">
        <v>0.68124999999999991</v>
      </c>
      <c r="BP1075" s="46">
        <v>11.399253731343283</v>
      </c>
      <c r="BQ1075" s="215" t="s">
        <v>8558</v>
      </c>
      <c r="BR1075" s="79">
        <v>0.1709781778505183</v>
      </c>
      <c r="BS1075" s="9">
        <v>1.1106304713172754E-2</v>
      </c>
      <c r="BT1075" s="9">
        <v>5.6552392725143896E-2</v>
      </c>
      <c r="BU1075" s="47" t="s">
        <v>5993</v>
      </c>
      <c r="BV1075" s="47" t="s">
        <v>5993</v>
      </c>
      <c r="BW1075" s="14" t="s">
        <v>5474</v>
      </c>
      <c r="BX1075" s="83">
        <v>0.40517381342062175</v>
      </c>
      <c r="BY1075" s="82">
        <v>2.8899999999999997</v>
      </c>
      <c r="BZ1075" s="46">
        <v>10.570934256055365</v>
      </c>
      <c r="CA1075" s="48" t="s">
        <v>5474</v>
      </c>
      <c r="CB1075" s="45">
        <v>-34216</v>
      </c>
      <c r="CC1075" s="45">
        <v>-41425.800000000003</v>
      </c>
      <c r="CD1075" s="45">
        <v>0</v>
      </c>
      <c r="CE1075" s="45">
        <v>0</v>
      </c>
      <c r="CF1075" s="14" t="s">
        <v>9572</v>
      </c>
      <c r="CG1075" s="7" t="s">
        <v>8556</v>
      </c>
      <c r="CH1075" s="215" t="s">
        <v>8479</v>
      </c>
      <c r="CI1075" s="215" t="s">
        <v>8498</v>
      </c>
      <c r="CJ1075" s="215" t="s">
        <v>8479</v>
      </c>
      <c r="CK1075" s="43" t="s">
        <v>7153</v>
      </c>
      <c r="CL1075" s="43" t="s">
        <v>5474</v>
      </c>
      <c r="CM1075" s="43" t="s">
        <v>5474</v>
      </c>
      <c r="CN1075" s="145">
        <v>-41425.800000000003</v>
      </c>
      <c r="CO1075" s="145">
        <v>-34216</v>
      </c>
      <c r="CP1075" s="148">
        <v>22031.998566984792</v>
      </c>
      <c r="CQ1075" s="189" t="s">
        <v>5474</v>
      </c>
      <c r="CR1075" s="189" t="s">
        <v>5474</v>
      </c>
      <c r="CS1075" s="99" t="s">
        <v>5474</v>
      </c>
      <c r="CT1075" s="167" t="s">
        <v>5474</v>
      </c>
      <c r="CU1075" s="43" t="s">
        <v>5474</v>
      </c>
      <c r="CV1075" s="43" t="s">
        <v>5474</v>
      </c>
      <c r="CW1075" s="43" t="s">
        <v>5474</v>
      </c>
      <c r="CX1075" s="43" t="s">
        <v>5474</v>
      </c>
      <c r="CY1075" s="43" t="s">
        <v>5474</v>
      </c>
      <c r="CZ1075" s="43" t="s">
        <v>5474</v>
      </c>
      <c r="DA1075" s="42" t="s">
        <v>5474</v>
      </c>
      <c r="DB1075" s="42" t="s">
        <v>5474</v>
      </c>
      <c r="DC1075" s="42" t="s">
        <v>5474</v>
      </c>
      <c r="DD1075" s="42" t="s">
        <v>5474</v>
      </c>
      <c r="DE1075" s="42" t="s">
        <v>5474</v>
      </c>
      <c r="DF1075" s="42" t="s">
        <v>5474</v>
      </c>
      <c r="DG1075" s="42" t="s">
        <v>5474</v>
      </c>
      <c r="DH1075" s="42" t="s">
        <v>5474</v>
      </c>
    </row>
    <row r="1076" spans="1:112">
      <c r="A1076" s="22">
        <v>8374</v>
      </c>
      <c r="B1076" s="7" t="s">
        <v>1507</v>
      </c>
      <c r="C1076" s="21">
        <v>-3.4299999999999997E-2</v>
      </c>
      <c r="D1076" s="21">
        <v>0.43390000000000001</v>
      </c>
      <c r="E1076" s="21">
        <v>-5.28E-2</v>
      </c>
      <c r="F1076" s="21">
        <v>0.42599999999999999</v>
      </c>
      <c r="G1076" s="21">
        <v>0.37580000000000002</v>
      </c>
      <c r="H1076" s="21">
        <v>-0.15909999999999999</v>
      </c>
      <c r="I1076" s="21">
        <v>0.85</v>
      </c>
      <c r="J1076" s="21">
        <v>1.7</v>
      </c>
      <c r="K1076" s="21">
        <v>-1.72E-2</v>
      </c>
      <c r="L1076" s="21">
        <v>1.43E-2</v>
      </c>
      <c r="M1076" s="21">
        <v>3.27E-2</v>
      </c>
      <c r="N1076" s="21">
        <v>-1.38E-2</v>
      </c>
      <c r="O1076" s="21">
        <v>9.4000000000000004E-3</v>
      </c>
      <c r="P1076" s="21">
        <v>7.4399999999999994E-2</v>
      </c>
      <c r="Q1076" s="21">
        <v>2.7799999999999998E-2</v>
      </c>
      <c r="R1076" s="21">
        <v>1.66E-2</v>
      </c>
      <c r="S1076" s="21">
        <v>4.4499999999999998E-2</v>
      </c>
      <c r="T1076" s="21">
        <v>2.5100000000000001E-2</v>
      </c>
      <c r="U1076" s="10">
        <v>0.81</v>
      </c>
      <c r="V1076" s="10">
        <v>1.3</v>
      </c>
      <c r="W1076" s="7">
        <v>0.39989999999999998</v>
      </c>
      <c r="X1076" s="20">
        <v>0.42149999999999999</v>
      </c>
      <c r="Y1076" s="75">
        <v>2020</v>
      </c>
      <c r="Z1076" s="7">
        <v>0.6</v>
      </c>
      <c r="AA1076" s="7">
        <v>0</v>
      </c>
      <c r="AB1076" s="51">
        <v>-134</v>
      </c>
      <c r="AC1076" s="51">
        <v>-12</v>
      </c>
      <c r="AD1076" s="51"/>
      <c r="AE1076" s="51"/>
      <c r="AF1076" s="51">
        <v>-16</v>
      </c>
      <c r="AG1076" s="51">
        <v>1</v>
      </c>
      <c r="AH1076" s="20">
        <v>1.2999999999999999E-3</v>
      </c>
      <c r="AI1076" s="7" t="s">
        <v>8467</v>
      </c>
      <c r="AJ1076" s="67" t="s">
        <v>8494</v>
      </c>
      <c r="AK1076" s="44">
        <v>-0.62142857142857144</v>
      </c>
      <c r="AL1076" s="44">
        <v>-0.9157894736842106</v>
      </c>
      <c r="AM1076" s="44">
        <v>0.5</v>
      </c>
      <c r="AN1076" s="25">
        <v>0.70588235294117641</v>
      </c>
      <c r="AO1076" s="25">
        <v>0.47899159663865537</v>
      </c>
      <c r="AP1076" s="215">
        <v>29.75</v>
      </c>
      <c r="AQ1076" s="215" t="s">
        <v>9548</v>
      </c>
      <c r="AR1076" s="44">
        <v>0</v>
      </c>
      <c r="AS1076" s="171" t="s">
        <v>7065</v>
      </c>
      <c r="AT1076" s="171" t="s">
        <v>6973</v>
      </c>
      <c r="AU1076" s="171" t="s">
        <v>7813</v>
      </c>
      <c r="AV1076" s="7" t="s">
        <v>5474</v>
      </c>
      <c r="AW1076" s="14" t="s">
        <v>6034</v>
      </c>
      <c r="AX1076" s="49" t="s">
        <v>6009</v>
      </c>
      <c r="AY1076" s="38" t="s">
        <v>6007</v>
      </c>
      <c r="AZ1076" s="14" t="s">
        <v>6402</v>
      </c>
      <c r="BA1076" s="49" t="s">
        <v>5967</v>
      </c>
      <c r="BB1076" s="38" t="s">
        <v>5961</v>
      </c>
      <c r="BC1076" s="7">
        <v>0.2</v>
      </c>
      <c r="BD1076" s="14" t="s">
        <v>6102</v>
      </c>
      <c r="BE1076" s="49" t="s">
        <v>5960</v>
      </c>
      <c r="BF1076" s="38" t="s">
        <v>5961</v>
      </c>
      <c r="BG1076" s="7">
        <v>2.1</v>
      </c>
      <c r="BH1076" s="45">
        <v>155.71853644128751</v>
      </c>
      <c r="BI1076" s="215" t="s">
        <v>8471</v>
      </c>
      <c r="BJ1076" s="215" t="s">
        <v>8554</v>
      </c>
      <c r="BK1076" s="7">
        <v>1.8</v>
      </c>
      <c r="BL1076" s="25">
        <v>1.8835616438356188E-2</v>
      </c>
      <c r="BM1076" s="20">
        <v>0.68218750000000006</v>
      </c>
      <c r="BN1076" s="20">
        <v>0.72</v>
      </c>
      <c r="BO1076" s="20">
        <v>0.65125</v>
      </c>
      <c r="BP1076" s="46">
        <v>22.884615384615383</v>
      </c>
      <c r="BQ1076" s="215" t="s">
        <v>8540</v>
      </c>
      <c r="BR1076" s="79">
        <v>-0.43126050420168061</v>
      </c>
      <c r="BS1076" s="9">
        <v>7.5478618151043619E-3</v>
      </c>
      <c r="BT1076" s="9">
        <v>1.4234793683840286E-2</v>
      </c>
      <c r="BU1076" s="47" t="s">
        <v>5993</v>
      </c>
      <c r="BV1076" s="47">
        <v>44417</v>
      </c>
      <c r="BW1076" s="14" t="s">
        <v>5474</v>
      </c>
      <c r="BX1076" s="83">
        <v>-0.28907563025210076</v>
      </c>
      <c r="BY1076" s="82">
        <v>1.4100000000000001</v>
      </c>
      <c r="BZ1076" s="46">
        <v>21.099290780141843</v>
      </c>
      <c r="CA1076" s="48" t="s">
        <v>5474</v>
      </c>
      <c r="CB1076" s="45">
        <v>-3986.5</v>
      </c>
      <c r="CC1076" s="45">
        <v>-357</v>
      </c>
      <c r="CD1076" s="45">
        <v>0</v>
      </c>
      <c r="CE1076" s="45">
        <v>0</v>
      </c>
      <c r="CF1076" s="14" t="s">
        <v>9573</v>
      </c>
      <c r="CG1076" s="7" t="s">
        <v>8590</v>
      </c>
      <c r="CH1076" s="215" t="s">
        <v>8479</v>
      </c>
      <c r="CI1076" s="215" t="s">
        <v>8546</v>
      </c>
      <c r="CJ1076" s="215" t="s">
        <v>8479</v>
      </c>
      <c r="CK1076" s="43" t="s">
        <v>5474</v>
      </c>
      <c r="CL1076" s="43" t="s">
        <v>5474</v>
      </c>
      <c r="CM1076" s="43" t="s">
        <v>6944</v>
      </c>
      <c r="CN1076" s="145">
        <v>-357</v>
      </c>
      <c r="CO1076" s="145">
        <v>-3986.5</v>
      </c>
      <c r="CP1076" s="148">
        <v>4632.6264591283034</v>
      </c>
      <c r="CQ1076" s="189" t="s">
        <v>5474</v>
      </c>
      <c r="CR1076" s="189" t="s">
        <v>5474</v>
      </c>
      <c r="CS1076" s="99" t="s">
        <v>5474</v>
      </c>
      <c r="CT1076" s="167" t="s">
        <v>8528</v>
      </c>
      <c r="CU1076" s="43" t="s">
        <v>5474</v>
      </c>
      <c r="CV1076" s="43" t="s">
        <v>5474</v>
      </c>
      <c r="CW1076" s="43" t="s">
        <v>5474</v>
      </c>
      <c r="CX1076" s="43" t="s">
        <v>5474</v>
      </c>
      <c r="CY1076" s="43" t="s">
        <v>5474</v>
      </c>
      <c r="CZ1076" s="43" t="s">
        <v>5474</v>
      </c>
      <c r="DA1076" s="42" t="s">
        <v>5474</v>
      </c>
      <c r="DB1076" s="42" t="s">
        <v>8528</v>
      </c>
      <c r="DC1076" s="42" t="s">
        <v>5474</v>
      </c>
      <c r="DD1076" s="42" t="s">
        <v>5474</v>
      </c>
      <c r="DE1076" s="42" t="s">
        <v>5474</v>
      </c>
      <c r="DF1076" s="42" t="s">
        <v>5474</v>
      </c>
      <c r="DG1076" s="42" t="s">
        <v>5474</v>
      </c>
      <c r="DH1076" s="42" t="s">
        <v>5474</v>
      </c>
    </row>
    <row r="1077" spans="1:112">
      <c r="A1077" s="22">
        <v>3528</v>
      </c>
      <c r="B1077" s="7" t="s">
        <v>791</v>
      </c>
      <c r="C1077" s="21">
        <v>0.10050000000000001</v>
      </c>
      <c r="D1077" s="21">
        <v>0.47699999999999998</v>
      </c>
      <c r="E1077" s="21">
        <v>1.7000000000000001E-2</v>
      </c>
      <c r="F1077" s="21">
        <v>0.38340000000000002</v>
      </c>
      <c r="G1077" s="21">
        <v>0.28499999999999998</v>
      </c>
      <c r="H1077" s="21">
        <v>-0.1167</v>
      </c>
      <c r="I1077" s="21">
        <v>-4.4999999999999998E-2</v>
      </c>
      <c r="J1077" s="21">
        <v>0.34520000000000001</v>
      </c>
      <c r="K1077" s="21">
        <v>-2.9600000000000001E-2</v>
      </c>
      <c r="L1077" s="21">
        <v>-1.9699999999999999E-2</v>
      </c>
      <c r="M1077" s="21">
        <v>-6.4999999999999997E-3</v>
      </c>
      <c r="N1077" s="21">
        <v>-2.8500000000000001E-2</v>
      </c>
      <c r="O1077" s="21">
        <v>-1.37E-2</v>
      </c>
      <c r="P1077" s="21">
        <v>-1.5E-3</v>
      </c>
      <c r="Q1077" s="21">
        <v>6.7999999999999996E-3</v>
      </c>
      <c r="R1077" s="21">
        <v>1.4E-3</v>
      </c>
      <c r="S1077" s="21">
        <v>0.1273</v>
      </c>
      <c r="T1077" s="21">
        <v>7.0400000000000004E-2</v>
      </c>
      <c r="U1077" s="10">
        <v>2.2599999999999998</v>
      </c>
      <c r="V1077" s="10">
        <v>3.76</v>
      </c>
      <c r="W1077" s="7">
        <v>2.58</v>
      </c>
      <c r="X1077" s="20">
        <v>0.92849999999999999</v>
      </c>
      <c r="Y1077" s="75">
        <v>2020</v>
      </c>
      <c r="Z1077" s="7">
        <v>2.9</v>
      </c>
      <c r="AA1077" s="7">
        <v>0</v>
      </c>
      <c r="AB1077" s="51">
        <v>-18</v>
      </c>
      <c r="AC1077" s="51">
        <v>-7</v>
      </c>
      <c r="AD1077" s="51"/>
      <c r="AE1077" s="51"/>
      <c r="AF1077" s="51">
        <v>-13</v>
      </c>
      <c r="AG1077" s="51">
        <v>1</v>
      </c>
      <c r="AH1077" s="20">
        <v>0</v>
      </c>
      <c r="AI1077" s="7" t="s">
        <v>8481</v>
      </c>
      <c r="AJ1077" s="67" t="s">
        <v>8494</v>
      </c>
      <c r="AK1077" s="44">
        <v>0.54411764705882359</v>
      </c>
      <c r="AL1077" s="44">
        <v>-0.53061224489795888</v>
      </c>
      <c r="AM1077" s="44">
        <v>0.5</v>
      </c>
      <c r="AN1077" s="25">
        <v>0.4071856287425149</v>
      </c>
      <c r="AO1077" s="25">
        <v>9.7804391217564984E-2</v>
      </c>
      <c r="AP1077" s="215">
        <v>50.1</v>
      </c>
      <c r="AQ1077" s="215" t="s">
        <v>9548</v>
      </c>
      <c r="AR1077" s="44">
        <v>0</v>
      </c>
      <c r="AS1077" s="171" t="s">
        <v>7065</v>
      </c>
      <c r="AT1077" s="171" t="s">
        <v>7005</v>
      </c>
      <c r="AU1077" s="171" t="s">
        <v>7434</v>
      </c>
      <c r="AV1077" s="7" t="s">
        <v>5474</v>
      </c>
      <c r="AW1077" s="14" t="s">
        <v>6243</v>
      </c>
      <c r="AX1077" s="49" t="s">
        <v>6009</v>
      </c>
      <c r="AY1077" s="38" t="s">
        <v>5961</v>
      </c>
      <c r="AZ1077" s="14" t="s">
        <v>6709</v>
      </c>
      <c r="BA1077" s="49" t="s">
        <v>5967</v>
      </c>
      <c r="BB1077" s="38" t="s">
        <v>5971</v>
      </c>
      <c r="BC1077" s="7">
        <v>0.3</v>
      </c>
      <c r="BD1077" s="14" t="s">
        <v>5980</v>
      </c>
      <c r="BE1077" s="49" t="s">
        <v>5967</v>
      </c>
      <c r="BF1077" s="38" t="s">
        <v>5961</v>
      </c>
      <c r="BG1077" s="7">
        <v>0.1</v>
      </c>
      <c r="BH1077" s="45">
        <v>62.191390960199513</v>
      </c>
      <c r="BI1077" s="215" t="s">
        <v>8495</v>
      </c>
      <c r="BJ1077" s="215" t="s">
        <v>8554</v>
      </c>
      <c r="BK1077" s="7">
        <v>3.4</v>
      </c>
      <c r="BL1077" s="25">
        <v>2.0000000000000282E-3</v>
      </c>
      <c r="BM1077" s="20">
        <v>0.66674999999999995</v>
      </c>
      <c r="BN1077" s="20">
        <v>0.73</v>
      </c>
      <c r="BO1077" s="20">
        <v>0.61499999999999999</v>
      </c>
      <c r="BP1077" s="46">
        <v>13.324468085106384</v>
      </c>
      <c r="BQ1077" s="215" t="s">
        <v>8558</v>
      </c>
      <c r="BR1077" s="79">
        <v>0.28495009980039926</v>
      </c>
      <c r="BS1077" s="9">
        <v>4.5381524072201529E-2</v>
      </c>
      <c r="BT1077" s="9">
        <v>5.1731601667173166E-2</v>
      </c>
      <c r="BU1077" s="47" t="s">
        <v>5993</v>
      </c>
      <c r="BV1077" s="47">
        <v>44378</v>
      </c>
      <c r="BW1077" s="14" t="s">
        <v>5474</v>
      </c>
      <c r="BX1077" s="83">
        <v>0.54194011976047896</v>
      </c>
      <c r="BY1077" s="82">
        <v>4.16</v>
      </c>
      <c r="BZ1077" s="46">
        <v>12.04326923076923</v>
      </c>
      <c r="CA1077" s="48" t="s">
        <v>5474</v>
      </c>
      <c r="CB1077" s="45">
        <v>-901.80000000000007</v>
      </c>
      <c r="CC1077" s="45">
        <v>-350.7</v>
      </c>
      <c r="CD1077" s="45">
        <v>0</v>
      </c>
      <c r="CE1077" s="45">
        <v>0</v>
      </c>
      <c r="CF1077" s="14" t="s">
        <v>9574</v>
      </c>
      <c r="CG1077" s="7" t="s">
        <v>8590</v>
      </c>
      <c r="CH1077" s="215" t="s">
        <v>8546</v>
      </c>
      <c r="CI1077" s="215" t="s">
        <v>8546</v>
      </c>
      <c r="CJ1077" s="215" t="s">
        <v>8523</v>
      </c>
      <c r="CK1077" s="43" t="s">
        <v>5474</v>
      </c>
      <c r="CL1077" s="43" t="s">
        <v>5474</v>
      </c>
      <c r="CM1077" s="43" t="s">
        <v>5474</v>
      </c>
      <c r="CN1077" s="145">
        <v>-350.7</v>
      </c>
      <c r="CO1077" s="145">
        <v>-901.80000000000007</v>
      </c>
      <c r="CP1077" s="148">
        <v>3115.7886871059959</v>
      </c>
      <c r="CQ1077" s="189" t="s">
        <v>5474</v>
      </c>
      <c r="CR1077" s="189" t="s">
        <v>5474</v>
      </c>
      <c r="CS1077" s="99" t="s">
        <v>5474</v>
      </c>
      <c r="CT1077" s="167" t="s">
        <v>5474</v>
      </c>
      <c r="CU1077" s="43" t="s">
        <v>5474</v>
      </c>
      <c r="CV1077" s="43" t="s">
        <v>5474</v>
      </c>
      <c r="CW1077" s="43" t="s">
        <v>5474</v>
      </c>
      <c r="CX1077" s="43" t="s">
        <v>5474</v>
      </c>
      <c r="CY1077" s="43" t="s">
        <v>5474</v>
      </c>
      <c r="CZ1077" s="43" t="s">
        <v>5474</v>
      </c>
      <c r="DA1077" s="42" t="s">
        <v>5474</v>
      </c>
      <c r="DB1077" s="42" t="s">
        <v>5474</v>
      </c>
      <c r="DC1077" s="42" t="s">
        <v>5474</v>
      </c>
      <c r="DD1077" s="42" t="s">
        <v>5474</v>
      </c>
      <c r="DE1077" s="42" t="s">
        <v>5474</v>
      </c>
      <c r="DF1077" s="42" t="s">
        <v>5474</v>
      </c>
      <c r="DG1077" s="42" t="s">
        <v>5474</v>
      </c>
      <c r="DH1077" s="42" t="s">
        <v>5474</v>
      </c>
    </row>
    <row r="1078" spans="1:112">
      <c r="A1078" s="22">
        <v>1467</v>
      </c>
      <c r="B1078" s="7" t="s">
        <v>116</v>
      </c>
      <c r="C1078" s="21">
        <v>1.9099999999999999E-2</v>
      </c>
      <c r="D1078" s="21">
        <v>-0.49220000000000003</v>
      </c>
      <c r="E1078" s="21">
        <v>0.1162</v>
      </c>
      <c r="F1078" s="21">
        <v>-0.55279999999999996</v>
      </c>
      <c r="G1078" s="21">
        <v>1.77E-2</v>
      </c>
      <c r="H1078" s="21">
        <v>-0.5</v>
      </c>
      <c r="I1078" s="21">
        <v>0.82140000000000002</v>
      </c>
      <c r="J1078" s="21">
        <v>0.83550000000000002</v>
      </c>
      <c r="K1078" s="21">
        <v>-2.58E-2</v>
      </c>
      <c r="L1078" s="21">
        <v>0.1046</v>
      </c>
      <c r="M1078" s="21">
        <v>0.1361</v>
      </c>
      <c r="N1078" s="21">
        <v>-1.77E-2</v>
      </c>
      <c r="O1078" s="21">
        <v>0.14299999999999999</v>
      </c>
      <c r="P1078" s="21">
        <v>0.1371</v>
      </c>
      <c r="Q1078" s="21">
        <v>9.1499999999999998E-2</v>
      </c>
      <c r="R1078" s="21">
        <v>3.2599999999999997E-2</v>
      </c>
      <c r="S1078" s="21">
        <v>-2.4799999999999999E-2</v>
      </c>
      <c r="T1078" s="21">
        <v>2.5999999999999999E-3</v>
      </c>
      <c r="U1078" s="10">
        <v>-0.25</v>
      </c>
      <c r="V1078" s="10">
        <v>1.99</v>
      </c>
      <c r="W1078" s="7">
        <v>0.14000000000000001</v>
      </c>
      <c r="X1078" s="20">
        <v>0.97219999999999995</v>
      </c>
      <c r="Y1078" s="75">
        <v>2020</v>
      </c>
      <c r="Z1078" s="7">
        <v>0.7</v>
      </c>
      <c r="AA1078" s="7">
        <v>0</v>
      </c>
      <c r="AB1078" s="51">
        <v>-26</v>
      </c>
      <c r="AC1078" s="51">
        <v>258</v>
      </c>
      <c r="AD1078" s="51"/>
      <c r="AE1078" s="51"/>
      <c r="AF1078" s="51">
        <v>1</v>
      </c>
      <c r="AG1078" s="51">
        <v>1</v>
      </c>
      <c r="AH1078" s="20">
        <v>3.7000000000000002E-3</v>
      </c>
      <c r="AI1078" s="7" t="s">
        <v>8467</v>
      </c>
      <c r="AJ1078" s="67" t="s">
        <v>8536</v>
      </c>
      <c r="AK1078" s="44">
        <v>-0.83098591549295786</v>
      </c>
      <c r="AL1078" s="44">
        <v>0.87804878048780477</v>
      </c>
      <c r="AM1078" s="44">
        <v>0.60000000000000142</v>
      </c>
      <c r="AN1078" s="25">
        <v>0.70529801324503305</v>
      </c>
      <c r="AO1078" s="25">
        <v>0.13576158940397345</v>
      </c>
      <c r="AP1078" s="215">
        <v>15.1</v>
      </c>
      <c r="AQ1078" s="215" t="s">
        <v>9548</v>
      </c>
      <c r="AR1078" s="44">
        <v>0</v>
      </c>
      <c r="AS1078" s="171" t="s">
        <v>7140</v>
      </c>
      <c r="AT1078" s="171" t="s">
        <v>7141</v>
      </c>
      <c r="AU1078" s="171" t="s">
        <v>6937</v>
      </c>
      <c r="AV1078" s="7" t="s">
        <v>5474</v>
      </c>
      <c r="AW1078" s="14" t="s">
        <v>7046</v>
      </c>
      <c r="AX1078" s="49" t="s">
        <v>6009</v>
      </c>
      <c r="AY1078" s="38" t="s">
        <v>5989</v>
      </c>
      <c r="AZ1078" s="14" t="s">
        <v>6120</v>
      </c>
      <c r="BA1078" s="49" t="s">
        <v>6009</v>
      </c>
      <c r="BB1078" s="38" t="s">
        <v>6007</v>
      </c>
      <c r="BC1078" s="7">
        <v>0.3</v>
      </c>
      <c r="BD1078" s="14" t="s">
        <v>6083</v>
      </c>
      <c r="BE1078" s="49" t="s">
        <v>5967</v>
      </c>
      <c r="BF1078" s="38" t="s">
        <v>6007</v>
      </c>
      <c r="BG1078" s="7">
        <v>2.5</v>
      </c>
      <c r="BH1078" s="45">
        <v>243.93395334539878</v>
      </c>
      <c r="BI1078" s="215" t="s">
        <v>8489</v>
      </c>
      <c r="BJ1078" s="215" t="s">
        <v>8554</v>
      </c>
      <c r="BK1078" s="7">
        <v>0.3</v>
      </c>
      <c r="BL1078" s="25">
        <v>1.0033444816053536E-2</v>
      </c>
      <c r="BM1078" s="20">
        <v>0.55181250000000004</v>
      </c>
      <c r="BN1078" s="20">
        <v>0.38750000000000001</v>
      </c>
      <c r="BO1078" s="20">
        <v>0.68625000000000003</v>
      </c>
      <c r="BP1078" s="46">
        <v>7.5879396984924625</v>
      </c>
      <c r="BQ1078" s="215" t="s">
        <v>8569</v>
      </c>
      <c r="BR1078" s="79">
        <v>0.34133554083885209</v>
      </c>
      <c r="BS1078" s="9">
        <v>3.4016236802782984E-3</v>
      </c>
      <c r="BT1078" s="9">
        <v>4.0272024550419783E-2</v>
      </c>
      <c r="BU1078" s="47" t="s">
        <v>5993</v>
      </c>
      <c r="BV1078" s="47" t="s">
        <v>5993</v>
      </c>
      <c r="BW1078" s="14" t="s">
        <v>5474</v>
      </c>
      <c r="BX1078" s="83">
        <v>0.60960264900662231</v>
      </c>
      <c r="BY1078" s="82">
        <v>1.25</v>
      </c>
      <c r="BZ1078" s="46">
        <v>12.08</v>
      </c>
      <c r="CA1078" s="48" t="s">
        <v>8475</v>
      </c>
      <c r="CB1078" s="45">
        <v>-392.59999999999997</v>
      </c>
      <c r="CC1078" s="45">
        <v>3895.7999999999997</v>
      </c>
      <c r="CD1078" s="45">
        <v>0</v>
      </c>
      <c r="CE1078" s="45">
        <v>0</v>
      </c>
      <c r="CF1078" s="14" t="s">
        <v>9575</v>
      </c>
      <c r="CG1078" s="7" t="s">
        <v>8477</v>
      </c>
      <c r="CH1078" s="215" t="s">
        <v>8478</v>
      </c>
      <c r="CI1078" s="215" t="s">
        <v>8498</v>
      </c>
      <c r="CJ1078" s="215" t="s">
        <v>8478</v>
      </c>
      <c r="CK1078" s="43" t="s">
        <v>7139</v>
      </c>
      <c r="CL1078" s="43" t="s">
        <v>5474</v>
      </c>
      <c r="CM1078" s="43" t="s">
        <v>6944</v>
      </c>
      <c r="CN1078" s="145">
        <v>3895.7999999999997</v>
      </c>
      <c r="CO1078" s="145">
        <v>-392.59999999999997</v>
      </c>
      <c r="CP1078" s="148">
        <v>3683.4026955155214</v>
      </c>
      <c r="CQ1078" s="189" t="s">
        <v>5474</v>
      </c>
      <c r="CR1078" s="189" t="s">
        <v>5474</v>
      </c>
      <c r="CS1078" s="99" t="s">
        <v>5474</v>
      </c>
      <c r="CT1078" s="167" t="s">
        <v>5474</v>
      </c>
      <c r="CU1078" s="43" t="s">
        <v>5474</v>
      </c>
      <c r="CV1078" s="43" t="s">
        <v>5474</v>
      </c>
      <c r="CW1078" s="43" t="s">
        <v>5474</v>
      </c>
      <c r="CX1078" s="43" t="s">
        <v>5474</v>
      </c>
      <c r="CY1078" s="43" t="s">
        <v>5474</v>
      </c>
      <c r="CZ1078" s="43" t="s">
        <v>5474</v>
      </c>
      <c r="DA1078" s="42" t="s">
        <v>5474</v>
      </c>
      <c r="DB1078" s="42" t="s">
        <v>5474</v>
      </c>
      <c r="DC1078" s="42" t="s">
        <v>5474</v>
      </c>
      <c r="DD1078" s="42" t="s">
        <v>5474</v>
      </c>
      <c r="DE1078" s="42" t="s">
        <v>5474</v>
      </c>
      <c r="DF1078" s="42" t="s">
        <v>5474</v>
      </c>
      <c r="DG1078" s="42" t="s">
        <v>5474</v>
      </c>
      <c r="DH1078" s="42" t="s">
        <v>5474</v>
      </c>
    </row>
    <row r="1079" spans="1:112">
      <c r="A1079" s="22">
        <v>5460</v>
      </c>
      <c r="B1079" s="7" t="s">
        <v>1136</v>
      </c>
      <c r="C1079" s="21">
        <v>0.54459999999999997</v>
      </c>
      <c r="D1079" s="21">
        <v>-0.22639999999999999</v>
      </c>
      <c r="E1079" s="21">
        <v>0.25140000000000001</v>
      </c>
      <c r="F1079" s="21">
        <v>-6.1899999999999997E-2</v>
      </c>
      <c r="G1079" s="21">
        <v>-0.30370000000000003</v>
      </c>
      <c r="H1079" s="21">
        <v>-1.4</v>
      </c>
      <c r="I1079" s="21">
        <v>-11</v>
      </c>
      <c r="J1079" s="21">
        <v>-2.7</v>
      </c>
      <c r="K1079" s="21">
        <v>6.8999999999999999E-3</v>
      </c>
      <c r="L1079" s="21">
        <v>-3.7900000000000003E-2</v>
      </c>
      <c r="M1079" s="21">
        <v>-5.6099999999999997E-2</v>
      </c>
      <c r="N1079" s="21">
        <v>-4.7500000000000001E-2</v>
      </c>
      <c r="O1079" s="21">
        <v>-0.10780000000000001</v>
      </c>
      <c r="P1079" s="21">
        <v>-0.1211</v>
      </c>
      <c r="Q1079" s="21">
        <v>-1.6500000000000001E-2</v>
      </c>
      <c r="R1079" s="21">
        <v>-1.2699999999999999E-2</v>
      </c>
      <c r="S1079" s="21">
        <v>3.4000000000000002E-2</v>
      </c>
      <c r="T1079" s="21">
        <v>2.6200000000000001E-2</v>
      </c>
      <c r="U1079" s="10">
        <v>-0.17</v>
      </c>
      <c r="V1079" s="10">
        <v>-0.26</v>
      </c>
      <c r="W1079" s="7">
        <v>0.42</v>
      </c>
      <c r="X1079" s="20">
        <v>0.9355</v>
      </c>
      <c r="Y1079" s="75">
        <v>2020</v>
      </c>
      <c r="Z1079" s="7">
        <v>0.1</v>
      </c>
      <c r="AA1079" s="7">
        <v>0</v>
      </c>
      <c r="AB1079" s="51">
        <v>1</v>
      </c>
      <c r="AC1079" s="51"/>
      <c r="AD1079" s="51"/>
      <c r="AE1079" s="51"/>
      <c r="AF1079" s="51"/>
      <c r="AG1079" s="51"/>
      <c r="AH1079" s="20">
        <v>0</v>
      </c>
      <c r="AI1079" s="7" t="s">
        <v>8481</v>
      </c>
      <c r="AJ1079" s="67" t="s">
        <v>8468</v>
      </c>
      <c r="AK1079" s="44">
        <v>0.59090909090909061</v>
      </c>
      <c r="AL1079" s="44">
        <v>0.94444444444444364</v>
      </c>
      <c r="AM1079" s="44">
        <v>1</v>
      </c>
      <c r="AN1079" s="25">
        <v>0.18181818181818177</v>
      </c>
      <c r="AO1079" s="25">
        <v>7.4380165289256228E-2</v>
      </c>
      <c r="AP1079" s="215">
        <v>12.1</v>
      </c>
      <c r="AQ1079" s="215" t="s">
        <v>9548</v>
      </c>
      <c r="AR1079" s="44">
        <v>0</v>
      </c>
      <c r="AS1079" s="171" t="s">
        <v>7271</v>
      </c>
      <c r="AT1079" s="171" t="s">
        <v>7572</v>
      </c>
      <c r="AU1079" s="171" t="s">
        <v>7232</v>
      </c>
      <c r="AV1079" s="7" t="s">
        <v>5474</v>
      </c>
      <c r="AW1079" s="14" t="s">
        <v>6745</v>
      </c>
      <c r="AX1079" s="49" t="s">
        <v>6009</v>
      </c>
      <c r="AY1079" s="38" t="s">
        <v>6012</v>
      </c>
      <c r="AZ1079" s="14" t="s">
        <v>6510</v>
      </c>
      <c r="BA1079" s="49" t="s">
        <v>5993</v>
      </c>
      <c r="BB1079" s="38" t="s">
        <v>5993</v>
      </c>
      <c r="BC1079" s="7">
        <v>0.3</v>
      </c>
      <c r="BD1079" s="14" t="s">
        <v>6207</v>
      </c>
      <c r="BE1079" s="49" t="s">
        <v>6039</v>
      </c>
      <c r="BF1079" s="38" t="s">
        <v>5961</v>
      </c>
      <c r="BG1079" s="7">
        <v>1</v>
      </c>
      <c r="BH1079" s="45">
        <v>13.654908640413296</v>
      </c>
      <c r="BI1079" s="215" t="s">
        <v>8495</v>
      </c>
      <c r="BJ1079" s="215" t="s">
        <v>8554</v>
      </c>
      <c r="BK1079" s="7">
        <v>0.4</v>
      </c>
      <c r="BL1079" s="25">
        <v>1.2552301255230157E-2</v>
      </c>
      <c r="BM1079" s="20">
        <v>0.52718750000000003</v>
      </c>
      <c r="BN1079" s="20">
        <v>0.62</v>
      </c>
      <c r="BO1079" s="20">
        <v>0.45124999999999993</v>
      </c>
      <c r="BP1079" s="46" t="s">
        <v>8473</v>
      </c>
      <c r="BQ1079" s="215" t="s">
        <v>8473</v>
      </c>
      <c r="BR1079" s="79" t="s">
        <v>8473</v>
      </c>
      <c r="BS1079" s="9">
        <v>2.8692890392854942E-2</v>
      </c>
      <c r="BT1079" s="9">
        <v>2.4004203508649624E-3</v>
      </c>
      <c r="BU1079" s="47" t="s">
        <v>5993</v>
      </c>
      <c r="BV1079" s="47">
        <v>44314</v>
      </c>
      <c r="BW1079" s="14" t="s">
        <v>5474</v>
      </c>
      <c r="BX1079" s="83" t="s">
        <v>8473</v>
      </c>
      <c r="BY1079" s="82" t="s">
        <v>8473</v>
      </c>
      <c r="BZ1079" s="46" t="s">
        <v>8473</v>
      </c>
      <c r="CA1079" s="48" t="s">
        <v>8485</v>
      </c>
      <c r="CB1079" s="45">
        <v>12.1</v>
      </c>
      <c r="CC1079" s="45">
        <v>0</v>
      </c>
      <c r="CD1079" s="45">
        <v>0</v>
      </c>
      <c r="CE1079" s="45">
        <v>0</v>
      </c>
      <c r="CF1079" s="14" t="s">
        <v>9576</v>
      </c>
      <c r="CG1079" s="7" t="s">
        <v>8477</v>
      </c>
      <c r="CH1079" s="215" t="s">
        <v>8498</v>
      </c>
      <c r="CI1079" s="215" t="s">
        <v>8498</v>
      </c>
      <c r="CJ1079" s="215" t="s">
        <v>8498</v>
      </c>
      <c r="CK1079" s="43" t="s">
        <v>7139</v>
      </c>
      <c r="CL1079" s="43" t="s">
        <v>5474</v>
      </c>
      <c r="CM1079" s="43" t="s">
        <v>6944</v>
      </c>
      <c r="CN1079" s="145">
        <v>0</v>
      </c>
      <c r="CO1079" s="145">
        <v>12.1</v>
      </c>
      <c r="CP1079" s="148">
        <v>165.22439454900089</v>
      </c>
      <c r="CQ1079" s="189" t="s">
        <v>5474</v>
      </c>
      <c r="CR1079" s="189" t="s">
        <v>5474</v>
      </c>
      <c r="CS1079" s="99" t="s">
        <v>5474</v>
      </c>
      <c r="CT1079" s="167" t="s">
        <v>5474</v>
      </c>
      <c r="CU1079" s="43" t="s">
        <v>5474</v>
      </c>
      <c r="CV1079" s="43" t="s">
        <v>5474</v>
      </c>
      <c r="CW1079" s="43" t="s">
        <v>5474</v>
      </c>
      <c r="CX1079" s="43" t="s">
        <v>5474</v>
      </c>
      <c r="CY1079" s="43" t="s">
        <v>5474</v>
      </c>
      <c r="CZ1079" s="43" t="s">
        <v>5474</v>
      </c>
      <c r="DA1079" s="42" t="s">
        <v>5474</v>
      </c>
      <c r="DB1079" s="42" t="s">
        <v>5474</v>
      </c>
      <c r="DC1079" s="42" t="s">
        <v>5474</v>
      </c>
      <c r="DD1079" s="42" t="s">
        <v>5474</v>
      </c>
      <c r="DE1079" s="42" t="s">
        <v>5474</v>
      </c>
      <c r="DF1079" s="42" t="s">
        <v>5474</v>
      </c>
      <c r="DG1079" s="42" t="s">
        <v>5474</v>
      </c>
      <c r="DH1079" s="42" t="s">
        <v>5474</v>
      </c>
    </row>
    <row r="1080" spans="1:112">
      <c r="A1080" s="22">
        <v>3052</v>
      </c>
      <c r="B1080" s="7" t="s">
        <v>623</v>
      </c>
      <c r="C1080" s="21">
        <v>-0.63660000000000005</v>
      </c>
      <c r="D1080" s="21">
        <v>-0.59509999999999996</v>
      </c>
      <c r="E1080" s="21">
        <v>-0.40600000000000003</v>
      </c>
      <c r="F1080" s="21">
        <v>-0.54590000000000005</v>
      </c>
      <c r="G1080" s="21">
        <v>-0.2331</v>
      </c>
      <c r="H1080" s="21">
        <v>-0.2</v>
      </c>
      <c r="I1080" s="21">
        <v>-0.8095</v>
      </c>
      <c r="J1080" s="21">
        <v>-0.53249999999999997</v>
      </c>
      <c r="K1080" s="21">
        <v>-4.6699999999999998E-2</v>
      </c>
      <c r="L1080" s="21">
        <v>-7.7799999999999994E-2</v>
      </c>
      <c r="M1080" s="21">
        <v>2.5999999999999999E-3</v>
      </c>
      <c r="N1080" s="21">
        <v>-3.49E-2</v>
      </c>
      <c r="O1080" s="21">
        <v>-6.9500000000000006E-2</v>
      </c>
      <c r="P1080" s="21">
        <v>1.6E-2</v>
      </c>
      <c r="Q1080" s="21">
        <v>-1.26E-2</v>
      </c>
      <c r="R1080" s="21">
        <v>-3.3999999999999998E-3</v>
      </c>
      <c r="S1080" s="21">
        <v>4.1399999999999999E-2</v>
      </c>
      <c r="T1080" s="21">
        <v>1.8700000000000001E-2</v>
      </c>
      <c r="U1080" s="10">
        <v>0.36</v>
      </c>
      <c r="V1080" s="10">
        <v>1.1599999999999999</v>
      </c>
      <c r="W1080" s="7">
        <v>0.46110000000000001</v>
      </c>
      <c r="X1080" s="20">
        <v>0.69599999999999995</v>
      </c>
      <c r="Y1080" s="75">
        <v>2020</v>
      </c>
      <c r="Z1080" s="7">
        <v>0.8</v>
      </c>
      <c r="AA1080" s="7">
        <v>0</v>
      </c>
      <c r="AB1080" s="51">
        <v>-190</v>
      </c>
      <c r="AC1080" s="51">
        <v>16</v>
      </c>
      <c r="AD1080" s="51"/>
      <c r="AE1080" s="51"/>
      <c r="AF1080" s="51"/>
      <c r="AG1080" s="51"/>
      <c r="AH1080" s="20">
        <v>0</v>
      </c>
      <c r="AI1080" s="7" t="s">
        <v>8467</v>
      </c>
      <c r="AJ1080" s="67" t="s">
        <v>8494</v>
      </c>
      <c r="AK1080" s="44">
        <v>-0.71739130434782594</v>
      </c>
      <c r="AL1080" s="44">
        <v>-0.53846153846153766</v>
      </c>
      <c r="AM1080" s="44">
        <v>-1</v>
      </c>
      <c r="AN1080" s="25">
        <v>0.38655462184873945</v>
      </c>
      <c r="AO1080" s="25">
        <v>5.4621848739495826E-2</v>
      </c>
      <c r="AP1080" s="215">
        <v>11.9</v>
      </c>
      <c r="AQ1080" s="215" t="s">
        <v>9548</v>
      </c>
      <c r="AR1080" s="44">
        <v>0</v>
      </c>
      <c r="AS1080" s="171" t="s">
        <v>7271</v>
      </c>
      <c r="AT1080" s="171" t="s">
        <v>6953</v>
      </c>
      <c r="AU1080" s="171" t="s">
        <v>7752</v>
      </c>
      <c r="AV1080" s="7" t="s">
        <v>8470</v>
      </c>
      <c r="AW1080" s="14" t="s">
        <v>6555</v>
      </c>
      <c r="AX1080" s="49" t="s">
        <v>6009</v>
      </c>
      <c r="AY1080" s="38" t="s">
        <v>5961</v>
      </c>
      <c r="AZ1080" s="14" t="s">
        <v>6551</v>
      </c>
      <c r="BA1080" s="49" t="s">
        <v>6039</v>
      </c>
      <c r="BB1080" s="38" t="s">
        <v>5971</v>
      </c>
      <c r="BC1080" s="7">
        <v>0.3</v>
      </c>
      <c r="BD1080" s="14" t="s">
        <v>6269</v>
      </c>
      <c r="BE1080" s="49" t="s">
        <v>5967</v>
      </c>
      <c r="BF1080" s="38" t="s">
        <v>5971</v>
      </c>
      <c r="BG1080" s="7">
        <v>0.6</v>
      </c>
      <c r="BH1080" s="45">
        <v>474.76448434177217</v>
      </c>
      <c r="BI1080" s="215" t="s">
        <v>8471</v>
      </c>
      <c r="BJ1080" s="215" t="s">
        <v>8554</v>
      </c>
      <c r="BK1080" s="7">
        <v>2.9</v>
      </c>
      <c r="BL1080" s="25">
        <v>0</v>
      </c>
      <c r="BM1080" s="20">
        <v>0.33000000000000007</v>
      </c>
      <c r="BN1080" s="20">
        <v>0.13750000000000001</v>
      </c>
      <c r="BO1080" s="20">
        <v>0.48750000000000004</v>
      </c>
      <c r="BP1080" s="46">
        <v>10.258620689655173</v>
      </c>
      <c r="BQ1080" s="215" t="s">
        <v>8560</v>
      </c>
      <c r="BR1080" s="79">
        <v>-0.1616806722689075</v>
      </c>
      <c r="BS1080" s="9">
        <v>3.2706565750026284E-2</v>
      </c>
      <c r="BT1080" s="9">
        <v>6.101992419973401E-2</v>
      </c>
      <c r="BU1080" s="47" t="s">
        <v>5993</v>
      </c>
      <c r="BV1080" s="47" t="s">
        <v>5993</v>
      </c>
      <c r="BW1080" s="14" t="s">
        <v>5474</v>
      </c>
      <c r="BX1080" s="83">
        <v>5.9831932773108621E-3</v>
      </c>
      <c r="BY1080" s="82">
        <v>0.86</v>
      </c>
      <c r="BZ1080" s="46">
        <v>13.837209302325583</v>
      </c>
      <c r="CA1080" s="48" t="s">
        <v>8475</v>
      </c>
      <c r="CB1080" s="45">
        <v>-2261</v>
      </c>
      <c r="CC1080" s="45">
        <v>190.4</v>
      </c>
      <c r="CD1080" s="45">
        <v>0</v>
      </c>
      <c r="CE1080" s="45">
        <v>0</v>
      </c>
      <c r="CF1080" s="14" t="s">
        <v>9577</v>
      </c>
      <c r="CG1080" s="7" t="s">
        <v>8556</v>
      </c>
      <c r="CH1080" s="215" t="s">
        <v>8479</v>
      </c>
      <c r="CI1080" s="215" t="s">
        <v>8498</v>
      </c>
      <c r="CJ1080" s="215" t="s">
        <v>8546</v>
      </c>
      <c r="CK1080" s="43" t="s">
        <v>6887</v>
      </c>
      <c r="CL1080" s="43" t="s">
        <v>5474</v>
      </c>
      <c r="CM1080" s="43" t="s">
        <v>5474</v>
      </c>
      <c r="CN1080" s="145">
        <v>190.4</v>
      </c>
      <c r="CO1080" s="145">
        <v>-2261</v>
      </c>
      <c r="CP1080" s="148">
        <v>5649.6973636670891</v>
      </c>
      <c r="CQ1080" s="189" t="s">
        <v>5474</v>
      </c>
      <c r="CR1080" s="189" t="s">
        <v>5474</v>
      </c>
      <c r="CS1080" s="99" t="s">
        <v>5474</v>
      </c>
      <c r="CT1080" s="167" t="s">
        <v>5474</v>
      </c>
      <c r="CU1080" s="43" t="s">
        <v>5474</v>
      </c>
      <c r="CV1080" s="43" t="s">
        <v>5474</v>
      </c>
      <c r="CW1080" s="43" t="s">
        <v>5474</v>
      </c>
      <c r="CX1080" s="43" t="s">
        <v>5474</v>
      </c>
      <c r="CY1080" s="43" t="s">
        <v>5474</v>
      </c>
      <c r="CZ1080" s="43" t="s">
        <v>5474</v>
      </c>
      <c r="DA1080" s="42" t="s">
        <v>5474</v>
      </c>
      <c r="DB1080" s="42" t="s">
        <v>5474</v>
      </c>
      <c r="DC1080" s="42" t="s">
        <v>5474</v>
      </c>
      <c r="DD1080" s="42" t="s">
        <v>5474</v>
      </c>
      <c r="DE1080" s="42" t="s">
        <v>5474</v>
      </c>
      <c r="DF1080" s="42" t="s">
        <v>5474</v>
      </c>
      <c r="DG1080" s="42" t="s">
        <v>5474</v>
      </c>
      <c r="DH1080" s="42" t="s">
        <v>5474</v>
      </c>
    </row>
    <row r="1081" spans="1:112">
      <c r="A1081" s="22">
        <v>4571</v>
      </c>
      <c r="B1081" s="7" t="s">
        <v>5743</v>
      </c>
      <c r="C1081" s="21">
        <v>0.28239999999999998</v>
      </c>
      <c r="D1081" s="21">
        <v>0.60909999999999997</v>
      </c>
      <c r="E1081" s="21">
        <v>0.39269999999999999</v>
      </c>
      <c r="F1081" s="21">
        <v>0.53059999999999996</v>
      </c>
      <c r="G1081" s="21">
        <v>0.71789999999999998</v>
      </c>
      <c r="H1081" s="21"/>
      <c r="I1081" s="21">
        <v>1.5046999999999999</v>
      </c>
      <c r="J1081" s="21">
        <v>1.5046999999999999</v>
      </c>
      <c r="K1081" s="21">
        <v>1.03E-2</v>
      </c>
      <c r="L1081" s="21">
        <v>4.4400000000000002E-2</v>
      </c>
      <c r="M1081" s="21">
        <v>1.7100000000000001E-2</v>
      </c>
      <c r="N1081" s="21">
        <v>1.9E-3</v>
      </c>
      <c r="O1081" s="21">
        <v>7.6700000000000004E-2</v>
      </c>
      <c r="P1081" s="21">
        <v>4.7600000000000003E-2</v>
      </c>
      <c r="Q1081" s="21">
        <v>1.04E-2</v>
      </c>
      <c r="R1081" s="21">
        <v>7.0000000000000001E-3</v>
      </c>
      <c r="S1081" s="21">
        <v>3.2500000000000001E-2</v>
      </c>
      <c r="T1081" s="21">
        <v>0.03</v>
      </c>
      <c r="U1081" s="10">
        <v>2.68</v>
      </c>
      <c r="V1081" s="10">
        <v>7.61</v>
      </c>
      <c r="W1081" s="7">
        <v>1.38</v>
      </c>
      <c r="X1081" s="20">
        <v>0.61850000000000005</v>
      </c>
      <c r="Y1081" s="75">
        <v>2020</v>
      </c>
      <c r="Z1081" s="7">
        <v>3.6</v>
      </c>
      <c r="AA1081" s="7">
        <v>0</v>
      </c>
      <c r="AB1081" s="51">
        <v>-34</v>
      </c>
      <c r="AC1081" s="51">
        <v>-6</v>
      </c>
      <c r="AD1081" s="51"/>
      <c r="AE1081" s="51"/>
      <c r="AF1081" s="51"/>
      <c r="AG1081" s="51"/>
      <c r="AH1081" s="20">
        <v>0</v>
      </c>
      <c r="AI1081" s="7" t="s">
        <v>8481</v>
      </c>
      <c r="AJ1081" s="67" t="s">
        <v>8494</v>
      </c>
      <c r="AK1081" s="44">
        <v>-0.5350553505535055</v>
      </c>
      <c r="AL1081" s="44">
        <v>-0.73076923076923073</v>
      </c>
      <c r="AM1081" s="44">
        <v>1</v>
      </c>
      <c r="AN1081" s="25">
        <v>1.0383141762452108</v>
      </c>
      <c r="AO1081" s="25">
        <v>9.9616858237547887E-2</v>
      </c>
      <c r="AP1081" s="215">
        <v>130.5</v>
      </c>
      <c r="AQ1081" s="215" t="s">
        <v>9548</v>
      </c>
      <c r="AR1081" s="44">
        <v>0</v>
      </c>
      <c r="AS1081" s="171" t="s">
        <v>6975</v>
      </c>
      <c r="AT1081" s="171" t="s">
        <v>6953</v>
      </c>
      <c r="AU1081" s="171" t="s">
        <v>6974</v>
      </c>
      <c r="AV1081" s="7" t="s">
        <v>5474</v>
      </c>
      <c r="AW1081" s="14" t="s">
        <v>6981</v>
      </c>
      <c r="AX1081" s="49" t="s">
        <v>6009</v>
      </c>
      <c r="AY1081" s="38" t="s">
        <v>5971</v>
      </c>
      <c r="AZ1081" s="14" t="s">
        <v>6330</v>
      </c>
      <c r="BA1081" s="49" t="s">
        <v>5993</v>
      </c>
      <c r="BB1081" s="38" t="s">
        <v>5993</v>
      </c>
      <c r="BC1081" s="7">
        <v>0.5</v>
      </c>
      <c r="BD1081" s="14" t="s">
        <v>6326</v>
      </c>
      <c r="BE1081" s="49" t="s">
        <v>5993</v>
      </c>
      <c r="BF1081" s="38" t="s">
        <v>5993</v>
      </c>
      <c r="BG1081" s="7">
        <v>0.7</v>
      </c>
      <c r="BH1081" s="45">
        <v>39.834974438468905</v>
      </c>
      <c r="BI1081" s="215" t="s">
        <v>8495</v>
      </c>
      <c r="BJ1081" s="215" t="s">
        <v>8554</v>
      </c>
      <c r="BK1081" s="7">
        <v>1</v>
      </c>
      <c r="BL1081" s="25">
        <v>7.7220077220077222E-3</v>
      </c>
      <c r="BM1081" s="20">
        <v>0.7433749999999999</v>
      </c>
      <c r="BN1081" s="20">
        <v>0.83</v>
      </c>
      <c r="BO1081" s="20">
        <v>0.67249999999999988</v>
      </c>
      <c r="BP1081" s="46">
        <v>17.148488830486201</v>
      </c>
      <c r="BQ1081" s="215" t="s">
        <v>8483</v>
      </c>
      <c r="BR1081" s="79">
        <v>-0.23536653895274573</v>
      </c>
      <c r="BS1081" s="9">
        <v>4.6972338257973423E-3</v>
      </c>
      <c r="BT1081" s="9">
        <v>2.1609789627232479E-2</v>
      </c>
      <c r="BU1081" s="47" t="s">
        <v>5993</v>
      </c>
      <c r="BV1081" s="47">
        <v>44357</v>
      </c>
      <c r="BW1081" s="14" t="s">
        <v>5474</v>
      </c>
      <c r="BX1081" s="83">
        <v>-8.2439846743294978E-2</v>
      </c>
      <c r="BY1081" s="82">
        <v>9.68</v>
      </c>
      <c r="BZ1081" s="46">
        <v>13.481404958677686</v>
      </c>
      <c r="CA1081" s="48" t="s">
        <v>5474</v>
      </c>
      <c r="CB1081" s="45">
        <v>-4437</v>
      </c>
      <c r="CC1081" s="45">
        <v>-783</v>
      </c>
      <c r="CD1081" s="45">
        <v>0</v>
      </c>
      <c r="CE1081" s="45">
        <v>0</v>
      </c>
      <c r="CF1081" s="14" t="e">
        <v>#N/A</v>
      </c>
      <c r="CG1081" s="7" t="s">
        <v>8477</v>
      </c>
      <c r="CH1081" s="215" t="s">
        <v>8478</v>
      </c>
      <c r="CI1081" s="215" t="s">
        <v>8498</v>
      </c>
      <c r="CJ1081" s="215" t="s">
        <v>8479</v>
      </c>
      <c r="CK1081" s="43" t="s">
        <v>6887</v>
      </c>
      <c r="CL1081" s="43" t="s">
        <v>5474</v>
      </c>
      <c r="CM1081" s="43" t="s">
        <v>6944</v>
      </c>
      <c r="CN1081" s="145">
        <v>-783</v>
      </c>
      <c r="CO1081" s="145">
        <v>-4437</v>
      </c>
      <c r="CP1081" s="148">
        <v>5198.4641642201923</v>
      </c>
      <c r="CQ1081" s="189" t="s">
        <v>5474</v>
      </c>
      <c r="CR1081" s="189" t="s">
        <v>5474</v>
      </c>
      <c r="CS1081" s="99" t="s">
        <v>5474</v>
      </c>
      <c r="CT1081" s="167" t="s">
        <v>5474</v>
      </c>
      <c r="CU1081" s="43" t="s">
        <v>5474</v>
      </c>
      <c r="CV1081" s="43" t="s">
        <v>5474</v>
      </c>
      <c r="CW1081" s="43" t="s">
        <v>5474</v>
      </c>
      <c r="CX1081" s="43" t="s">
        <v>5474</v>
      </c>
      <c r="CY1081" s="43" t="s">
        <v>5474</v>
      </c>
      <c r="CZ1081" s="43" t="s">
        <v>5474</v>
      </c>
      <c r="DA1081" s="42" t="s">
        <v>5474</v>
      </c>
      <c r="DB1081" s="42" t="s">
        <v>5474</v>
      </c>
      <c r="DC1081" s="42" t="s">
        <v>5474</v>
      </c>
      <c r="DD1081" s="42" t="s">
        <v>5474</v>
      </c>
      <c r="DE1081" s="42" t="s">
        <v>5474</v>
      </c>
      <c r="DF1081" s="42" t="s">
        <v>5474</v>
      </c>
      <c r="DG1081" s="42" t="s">
        <v>5474</v>
      </c>
      <c r="DH1081" s="42" t="s">
        <v>5474</v>
      </c>
    </row>
    <row r="1082" spans="1:112">
      <c r="A1082" s="22">
        <v>5206</v>
      </c>
      <c r="B1082" s="7" t="s">
        <v>1062</v>
      </c>
      <c r="C1082" s="21">
        <v>-52461</v>
      </c>
      <c r="D1082" s="21">
        <v>16.777000000000001</v>
      </c>
      <c r="E1082" s="21">
        <v>2.9943</v>
      </c>
      <c r="F1082" s="21">
        <v>1.1316999999999999</v>
      </c>
      <c r="G1082" s="21">
        <v>-0.14149999999999999</v>
      </c>
      <c r="H1082" s="21">
        <v>-0.6</v>
      </c>
      <c r="I1082" s="21">
        <v>-0.98209999999999997</v>
      </c>
      <c r="J1082" s="21">
        <v>-0.95330000000000004</v>
      </c>
      <c r="K1082" s="21">
        <v>-0.1545</v>
      </c>
      <c r="L1082" s="21">
        <v>-0.16289999999999999</v>
      </c>
      <c r="M1082" s="21">
        <v>-3.1199999999999999E-2</v>
      </c>
      <c r="N1082" s="21">
        <v>-4.9799999999999997E-2</v>
      </c>
      <c r="O1082" s="21">
        <v>-0.2031</v>
      </c>
      <c r="P1082" s="21">
        <v>-4.3099999999999999E-2</v>
      </c>
      <c r="Q1082" s="21">
        <v>-8.9999999999999993E-3</v>
      </c>
      <c r="R1082" s="21">
        <v>-3.8E-3</v>
      </c>
      <c r="S1082" s="21">
        <v>0.1106</v>
      </c>
      <c r="T1082" s="21">
        <v>4.7600000000000003E-2</v>
      </c>
      <c r="U1082" s="10">
        <v>7.0000000000000007E-2</v>
      </c>
      <c r="V1082" s="10">
        <v>1.7</v>
      </c>
      <c r="W1082" s="7">
        <v>0.89</v>
      </c>
      <c r="X1082" s="20">
        <v>0.49640000000000001</v>
      </c>
      <c r="Y1082" s="75">
        <v>2020</v>
      </c>
      <c r="Z1082" s="7">
        <v>1.3</v>
      </c>
      <c r="AA1082" s="7">
        <v>0</v>
      </c>
      <c r="AB1082" s="51">
        <v>-4</v>
      </c>
      <c r="AC1082" s="51"/>
      <c r="AD1082" s="51"/>
      <c r="AE1082" s="51"/>
      <c r="AF1082" s="51"/>
      <c r="AG1082" s="51"/>
      <c r="AH1082" s="20">
        <v>0</v>
      </c>
      <c r="AI1082" s="7" t="s">
        <v>8467</v>
      </c>
      <c r="AJ1082" s="67" t="s">
        <v>8468</v>
      </c>
      <c r="AK1082" s="44">
        <v>-0.68085106382978722</v>
      </c>
      <c r="AL1082" s="44">
        <v>0.5</v>
      </c>
      <c r="AM1082" s="44">
        <v>1</v>
      </c>
      <c r="AN1082" s="25">
        <v>0.2655367231638418</v>
      </c>
      <c r="AO1082" s="25">
        <v>3.3898305084745846E-2</v>
      </c>
      <c r="AP1082" s="215">
        <v>17.7</v>
      </c>
      <c r="AQ1082" s="215" t="s">
        <v>9548</v>
      </c>
      <c r="AR1082" s="44">
        <v>0</v>
      </c>
      <c r="AS1082" s="171" t="s">
        <v>7359</v>
      </c>
      <c r="AT1082" s="171" t="s">
        <v>6929</v>
      </c>
      <c r="AU1082" s="171" t="s">
        <v>7369</v>
      </c>
      <c r="AV1082" s="7" t="s">
        <v>5474</v>
      </c>
      <c r="AW1082" s="14" t="s">
        <v>6962</v>
      </c>
      <c r="AX1082" s="49" t="s">
        <v>6009</v>
      </c>
      <c r="AY1082" s="38" t="s">
        <v>5971</v>
      </c>
      <c r="AZ1082" s="14" t="s">
        <v>6330</v>
      </c>
      <c r="BA1082" s="49" t="s">
        <v>6039</v>
      </c>
      <c r="BB1082" s="38" t="s">
        <v>5971</v>
      </c>
      <c r="BC1082" s="7">
        <v>0.7</v>
      </c>
      <c r="BD1082" s="14" t="s">
        <v>6369</v>
      </c>
      <c r="BE1082" s="49" t="s">
        <v>5967</v>
      </c>
      <c r="BF1082" s="38" t="s">
        <v>5961</v>
      </c>
      <c r="BG1082" s="7">
        <v>0.6</v>
      </c>
      <c r="BH1082" s="45">
        <v>136.37253341338371</v>
      </c>
      <c r="BI1082" s="215" t="s">
        <v>8495</v>
      </c>
      <c r="BJ1082" s="215" t="s">
        <v>8554</v>
      </c>
      <c r="BK1082" s="7">
        <v>1.5</v>
      </c>
      <c r="BL1082" s="25">
        <v>5.6818181818180605E-3</v>
      </c>
      <c r="BM1082" s="20">
        <v>0.57543749999999994</v>
      </c>
      <c r="BN1082" s="20">
        <v>0.82499999999999996</v>
      </c>
      <c r="BO1082" s="20">
        <v>0.37124999999999997</v>
      </c>
      <c r="BP1082" s="46">
        <v>10.411764705882353</v>
      </c>
      <c r="BQ1082" s="215" t="s">
        <v>8560</v>
      </c>
      <c r="BR1082" s="79">
        <v>0.67457627118644059</v>
      </c>
      <c r="BS1082" s="9">
        <v>4.4174067580361243E-2</v>
      </c>
      <c r="BT1082" s="9">
        <v>6.7203189027803312E-2</v>
      </c>
      <c r="BU1082" s="47" t="s">
        <v>5993</v>
      </c>
      <c r="BV1082" s="47" t="s">
        <v>5993</v>
      </c>
      <c r="BW1082" s="14" t="s">
        <v>5474</v>
      </c>
      <c r="BX1082" s="83">
        <v>1.0932203389830508</v>
      </c>
      <c r="BY1082" s="82">
        <v>2.4699999999999998</v>
      </c>
      <c r="BZ1082" s="46">
        <v>7.1659919028340084</v>
      </c>
      <c r="CA1082" s="48" t="s">
        <v>5474</v>
      </c>
      <c r="CB1082" s="45">
        <v>-70.8</v>
      </c>
      <c r="CC1082" s="45">
        <v>0</v>
      </c>
      <c r="CD1082" s="45">
        <v>0</v>
      </c>
      <c r="CE1082" s="45">
        <v>0</v>
      </c>
      <c r="CF1082" s="14" t="s">
        <v>9578</v>
      </c>
      <c r="CG1082" s="7" t="s">
        <v>8477</v>
      </c>
      <c r="CH1082" s="215" t="s">
        <v>8478</v>
      </c>
      <c r="CI1082" s="215" t="s">
        <v>8498</v>
      </c>
      <c r="CJ1082" s="215" t="s">
        <v>8546</v>
      </c>
      <c r="CK1082" s="43" t="s">
        <v>7699</v>
      </c>
      <c r="CL1082" s="43" t="s">
        <v>5474</v>
      </c>
      <c r="CM1082" s="43" t="s">
        <v>7716</v>
      </c>
      <c r="CN1082" s="145">
        <v>0</v>
      </c>
      <c r="CO1082" s="145">
        <v>-70.8</v>
      </c>
      <c r="CP1082" s="148">
        <v>2413.7938414168916</v>
      </c>
      <c r="CQ1082" s="189" t="s">
        <v>5474</v>
      </c>
      <c r="CR1082" s="189" t="s">
        <v>5474</v>
      </c>
      <c r="CS1082" s="99" t="s">
        <v>5474</v>
      </c>
      <c r="CT1082" s="167" t="s">
        <v>5474</v>
      </c>
      <c r="CU1082" s="43" t="s">
        <v>5474</v>
      </c>
      <c r="CV1082" s="43" t="s">
        <v>5474</v>
      </c>
      <c r="CW1082" s="43" t="s">
        <v>5474</v>
      </c>
      <c r="CX1082" s="43" t="s">
        <v>5474</v>
      </c>
      <c r="CY1082" s="43" t="s">
        <v>5474</v>
      </c>
      <c r="CZ1082" s="43" t="s">
        <v>5474</v>
      </c>
      <c r="DA1082" s="42" t="s">
        <v>5474</v>
      </c>
      <c r="DB1082" s="42" t="s">
        <v>5474</v>
      </c>
      <c r="DC1082" s="42" t="s">
        <v>5474</v>
      </c>
      <c r="DD1082" s="42" t="s">
        <v>5474</v>
      </c>
      <c r="DE1082" s="42" t="s">
        <v>5474</v>
      </c>
      <c r="DF1082" s="42" t="s">
        <v>5474</v>
      </c>
      <c r="DG1082" s="42" t="s">
        <v>5474</v>
      </c>
      <c r="DH1082" s="42" t="s">
        <v>5474</v>
      </c>
    </row>
    <row r="1083" spans="1:112">
      <c r="A1083" s="22">
        <v>3390</v>
      </c>
      <c r="B1083" s="7" t="s">
        <v>742</v>
      </c>
      <c r="C1083" s="21">
        <v>8.7800000000000003E-2</v>
      </c>
      <c r="D1083" s="21">
        <v>0.48039999999999999</v>
      </c>
      <c r="E1083" s="21">
        <v>0.21709999999999999</v>
      </c>
      <c r="F1083" s="21">
        <v>0.74250000000000005</v>
      </c>
      <c r="G1083" s="21">
        <v>0.35160000000000002</v>
      </c>
      <c r="H1083" s="21">
        <v>12</v>
      </c>
      <c r="I1083" s="21">
        <v>1.3170999999999999</v>
      </c>
      <c r="J1083" s="21">
        <v>1.1943999999999999</v>
      </c>
      <c r="K1083" s="21">
        <v>8.5099999999999995E-2</v>
      </c>
      <c r="L1083" s="21">
        <v>0.1237</v>
      </c>
      <c r="M1083" s="21">
        <v>4.7199999999999999E-2</v>
      </c>
      <c r="N1083" s="21">
        <v>0.1055</v>
      </c>
      <c r="O1083" s="21">
        <v>0.18770000000000001</v>
      </c>
      <c r="P1083" s="21">
        <v>5.6099999999999997E-2</v>
      </c>
      <c r="Q1083" s="21">
        <v>5.8999999999999999E-3</v>
      </c>
      <c r="R1083" s="21">
        <v>4.0000000000000001E-3</v>
      </c>
      <c r="S1083" s="21">
        <v>-1.8200000000000001E-2</v>
      </c>
      <c r="T1083" s="21">
        <v>-8.3000000000000001E-3</v>
      </c>
      <c r="U1083" s="10">
        <v>0.14000000000000001</v>
      </c>
      <c r="V1083" s="10">
        <v>-0.97</v>
      </c>
      <c r="W1083" s="7">
        <v>0.76</v>
      </c>
      <c r="X1083" s="20">
        <v>0.95079999999999998</v>
      </c>
      <c r="Y1083" s="75">
        <v>2020</v>
      </c>
      <c r="Z1083" s="7">
        <v>0.2</v>
      </c>
      <c r="AA1083" s="7">
        <v>0</v>
      </c>
      <c r="AB1083" s="51">
        <v>-18</v>
      </c>
      <c r="AC1083" s="51">
        <v>-5</v>
      </c>
      <c r="AD1083" s="51"/>
      <c r="AE1083" s="51"/>
      <c r="AF1083" s="51">
        <v>6</v>
      </c>
      <c r="AG1083" s="51"/>
      <c r="AH1083" s="20">
        <v>1.4E-3</v>
      </c>
      <c r="AI1083" s="7" t="s">
        <v>8487</v>
      </c>
      <c r="AJ1083" s="67" t="s">
        <v>8482</v>
      </c>
      <c r="AK1083" s="44">
        <v>0.7</v>
      </c>
      <c r="AL1083" s="44">
        <v>-0.71929824561403499</v>
      </c>
      <c r="AM1083" s="44">
        <v>-0.66666666666666663</v>
      </c>
      <c r="AN1083" s="25">
        <v>0.41095890410958902</v>
      </c>
      <c r="AO1083" s="25">
        <v>0.15616438356164392</v>
      </c>
      <c r="AP1083" s="215">
        <v>18.25</v>
      </c>
      <c r="AQ1083" s="215" t="s">
        <v>9548</v>
      </c>
      <c r="AR1083" s="44">
        <v>0</v>
      </c>
      <c r="AS1083" s="171" t="s">
        <v>7359</v>
      </c>
      <c r="AT1083" s="171" t="s">
        <v>6973</v>
      </c>
      <c r="AU1083" s="171" t="s">
        <v>7853</v>
      </c>
      <c r="AV1083" s="7" t="s">
        <v>5474</v>
      </c>
      <c r="AW1083" s="14" t="s">
        <v>6853</v>
      </c>
      <c r="AX1083" s="49" t="s">
        <v>6009</v>
      </c>
      <c r="AY1083" s="38" t="s">
        <v>5971</v>
      </c>
      <c r="AZ1083" s="14" t="s">
        <v>6632</v>
      </c>
      <c r="BA1083" s="49" t="s">
        <v>5967</v>
      </c>
      <c r="BB1083" s="38" t="s">
        <v>5961</v>
      </c>
      <c r="BC1083" s="7">
        <v>0.5</v>
      </c>
      <c r="BD1083" s="14" t="s">
        <v>6035</v>
      </c>
      <c r="BE1083" s="49" t="s">
        <v>6009</v>
      </c>
      <c r="BF1083" s="38" t="s">
        <v>5961</v>
      </c>
      <c r="BG1083" s="7">
        <v>0.4</v>
      </c>
      <c r="BH1083" s="45">
        <v>64.860816041963162</v>
      </c>
      <c r="BI1083" s="215" t="s">
        <v>8495</v>
      </c>
      <c r="BJ1083" s="215" t="s">
        <v>8554</v>
      </c>
      <c r="BK1083" s="7">
        <v>0.8</v>
      </c>
      <c r="BL1083" s="25">
        <v>2.7472527472527865E-3</v>
      </c>
      <c r="BM1083" s="20">
        <v>0.7719999999999998</v>
      </c>
      <c r="BN1083" s="20">
        <v>0.80499999999999994</v>
      </c>
      <c r="BO1083" s="20">
        <v>0.74499999999999977</v>
      </c>
      <c r="BP1083" s="46" t="s">
        <v>8473</v>
      </c>
      <c r="BQ1083" s="215" t="s">
        <v>8473</v>
      </c>
      <c r="BR1083" s="79" t="s">
        <v>8473</v>
      </c>
      <c r="BS1083" s="9">
        <v>3.5585659508314826E-2</v>
      </c>
      <c r="BT1083" s="9">
        <v>5.0791908431566668E-3</v>
      </c>
      <c r="BU1083" s="47" t="s">
        <v>5993</v>
      </c>
      <c r="BV1083" s="47" t="s">
        <v>5993</v>
      </c>
      <c r="BW1083" s="14" t="s">
        <v>5474</v>
      </c>
      <c r="BX1083" s="83" t="s">
        <v>8473</v>
      </c>
      <c r="BY1083" s="82" t="s">
        <v>8473</v>
      </c>
      <c r="BZ1083" s="46" t="s">
        <v>8473</v>
      </c>
      <c r="CA1083" s="48" t="s">
        <v>5474</v>
      </c>
      <c r="CB1083" s="45">
        <v>-328.5</v>
      </c>
      <c r="CC1083" s="45">
        <v>-91.25</v>
      </c>
      <c r="CD1083" s="45">
        <v>0</v>
      </c>
      <c r="CE1083" s="45">
        <v>0</v>
      </c>
      <c r="CF1083" s="14" t="s">
        <v>9579</v>
      </c>
      <c r="CG1083" s="7" t="s">
        <v>8556</v>
      </c>
      <c r="CH1083" s="215" t="s">
        <v>8479</v>
      </c>
      <c r="CI1083" s="215" t="s">
        <v>8498</v>
      </c>
      <c r="CJ1083" s="215" t="s">
        <v>8479</v>
      </c>
      <c r="CK1083" s="43" t="s">
        <v>6887</v>
      </c>
      <c r="CL1083" s="43" t="s">
        <v>5474</v>
      </c>
      <c r="CM1083" s="43" t="s">
        <v>7322</v>
      </c>
      <c r="CN1083" s="145">
        <v>-91.25</v>
      </c>
      <c r="CO1083" s="145">
        <v>-328.5</v>
      </c>
      <c r="CP1083" s="148">
        <v>1183.7098927658276</v>
      </c>
      <c r="CQ1083" s="189" t="s">
        <v>5474</v>
      </c>
      <c r="CR1083" s="189" t="s">
        <v>5474</v>
      </c>
      <c r="CS1083" s="99" t="s">
        <v>5474</v>
      </c>
      <c r="CT1083" s="167" t="s">
        <v>5474</v>
      </c>
      <c r="CU1083" s="43" t="s">
        <v>5474</v>
      </c>
      <c r="CV1083" s="43" t="s">
        <v>5474</v>
      </c>
      <c r="CW1083" s="43" t="s">
        <v>5474</v>
      </c>
      <c r="CX1083" s="43" t="s">
        <v>5474</v>
      </c>
      <c r="CY1083" s="43" t="s">
        <v>5474</v>
      </c>
      <c r="CZ1083" s="43" t="s">
        <v>5474</v>
      </c>
      <c r="DA1083" s="42" t="s">
        <v>5474</v>
      </c>
      <c r="DB1083" s="42" t="s">
        <v>5474</v>
      </c>
      <c r="DC1083" s="42" t="s">
        <v>5474</v>
      </c>
      <c r="DD1083" s="42" t="s">
        <v>5474</v>
      </c>
      <c r="DE1083" s="42" t="s">
        <v>5474</v>
      </c>
      <c r="DF1083" s="42" t="s">
        <v>5474</v>
      </c>
      <c r="DG1083" s="42" t="s">
        <v>5474</v>
      </c>
      <c r="DH1083" s="42" t="s">
        <v>5474</v>
      </c>
    </row>
    <row r="1084" spans="1:112">
      <c r="A1084" s="22">
        <v>2103</v>
      </c>
      <c r="B1084" s="7" t="s">
        <v>287</v>
      </c>
      <c r="C1084" s="21">
        <v>-1.8800000000000001E-2</v>
      </c>
      <c r="D1084" s="21">
        <v>0.41039999999999999</v>
      </c>
      <c r="E1084" s="21">
        <v>-6.9400000000000003E-2</v>
      </c>
      <c r="F1084" s="21">
        <v>0.41410000000000002</v>
      </c>
      <c r="G1084" s="21">
        <v>0.39400000000000002</v>
      </c>
      <c r="H1084" s="21">
        <v>0.1101</v>
      </c>
      <c r="I1084" s="21">
        <v>9.6428999999999991</v>
      </c>
      <c r="J1084" s="21">
        <v>33.857100000000003</v>
      </c>
      <c r="K1084" s="21">
        <v>-1.1900000000000001E-2</v>
      </c>
      <c r="L1084" s="21">
        <v>0.1212</v>
      </c>
      <c r="M1084" s="21">
        <v>7.2900000000000006E-2</v>
      </c>
      <c r="N1084" s="21">
        <v>-1.14E-2</v>
      </c>
      <c r="O1084" s="21">
        <v>0.1283</v>
      </c>
      <c r="P1084" s="21">
        <v>7.2599999999999998E-2</v>
      </c>
      <c r="Q1084" s="21">
        <v>3.3500000000000002E-2</v>
      </c>
      <c r="R1084" s="21">
        <v>1.84E-2</v>
      </c>
      <c r="S1084" s="21">
        <v>4.99E-2</v>
      </c>
      <c r="T1084" s="21">
        <v>3.1699999999999999E-2</v>
      </c>
      <c r="U1084" s="10">
        <v>2.2999999999999998</v>
      </c>
      <c r="V1084" s="10">
        <v>2.34</v>
      </c>
      <c r="W1084" s="7">
        <v>0.76</v>
      </c>
      <c r="X1084" s="20">
        <v>0.74380000000000002</v>
      </c>
      <c r="Y1084" s="75">
        <v>2020</v>
      </c>
      <c r="Z1084" s="7">
        <v>0.36</v>
      </c>
      <c r="AA1084" s="7">
        <v>0</v>
      </c>
      <c r="AB1084" s="51">
        <v>3088</v>
      </c>
      <c r="AC1084" s="51">
        <v>2202</v>
      </c>
      <c r="AD1084" s="51">
        <v>77</v>
      </c>
      <c r="AE1084" s="51">
        <v>38</v>
      </c>
      <c r="AF1084" s="51">
        <v>-271</v>
      </c>
      <c r="AG1084" s="51">
        <v>-73</v>
      </c>
      <c r="AH1084" s="20">
        <v>0</v>
      </c>
      <c r="AI1084" s="7" t="s">
        <v>8487</v>
      </c>
      <c r="AJ1084" s="67" t="s">
        <v>8536</v>
      </c>
      <c r="AK1084" s="44">
        <v>0.61134453781512599</v>
      </c>
      <c r="AL1084" s="44">
        <v>0.5636363636363626</v>
      </c>
      <c r="AM1084" s="44">
        <v>-0.56250000000000311</v>
      </c>
      <c r="AN1084" s="25">
        <v>0.7640449438202247</v>
      </c>
      <c r="AO1084" s="25">
        <v>8.8282504012841101E-2</v>
      </c>
      <c r="AP1084" s="215">
        <v>31.15</v>
      </c>
      <c r="AQ1084" s="215" t="s">
        <v>9548</v>
      </c>
      <c r="AR1084" s="44">
        <v>0</v>
      </c>
      <c r="AS1084" s="171" t="s">
        <v>7112</v>
      </c>
      <c r="AT1084" s="171" t="s">
        <v>7146</v>
      </c>
      <c r="AU1084" s="171" t="s">
        <v>6998</v>
      </c>
      <c r="AV1084" s="7" t="s">
        <v>8470</v>
      </c>
      <c r="AW1084" s="14" t="s">
        <v>6026</v>
      </c>
      <c r="AX1084" s="49" t="s">
        <v>6009</v>
      </c>
      <c r="AY1084" s="38" t="s">
        <v>5971</v>
      </c>
      <c r="AZ1084" s="14" t="s">
        <v>6157</v>
      </c>
      <c r="BA1084" s="49" t="s">
        <v>6039</v>
      </c>
      <c r="BB1084" s="38" t="s">
        <v>6007</v>
      </c>
      <c r="BC1084" s="7">
        <v>0.7</v>
      </c>
      <c r="BD1084" s="14" t="s">
        <v>6038</v>
      </c>
      <c r="BE1084" s="49" t="s">
        <v>5967</v>
      </c>
      <c r="BF1084" s="38" t="s">
        <v>5961</v>
      </c>
      <c r="BG1084" s="7">
        <v>0.4</v>
      </c>
      <c r="BH1084" s="45">
        <v>3689.0827000363661</v>
      </c>
      <c r="BI1084" s="215" t="s">
        <v>8518</v>
      </c>
      <c r="BJ1084" s="215" t="s">
        <v>8509</v>
      </c>
      <c r="BK1084" s="7">
        <v>0.9</v>
      </c>
      <c r="BL1084" s="25">
        <v>1.1363636363636295E-2</v>
      </c>
      <c r="BM1084" s="20">
        <v>0.71862500000000007</v>
      </c>
      <c r="BN1084" s="20">
        <v>0.72</v>
      </c>
      <c r="BO1084" s="20">
        <v>0.71749999999999992</v>
      </c>
      <c r="BP1084" s="46">
        <v>13.311965811965813</v>
      </c>
      <c r="BQ1084" s="215" t="s">
        <v>8585</v>
      </c>
      <c r="BR1084" s="79">
        <v>-4.4879614767255098E-2</v>
      </c>
      <c r="BS1084" s="9">
        <v>1.8440198674033015E-2</v>
      </c>
      <c r="BT1084" s="9">
        <v>5.6737906680910388E-3</v>
      </c>
      <c r="BU1084" s="47" t="s">
        <v>5993</v>
      </c>
      <c r="BV1084" s="47" t="s">
        <v>5993</v>
      </c>
      <c r="BW1084" s="14" t="s">
        <v>5474</v>
      </c>
      <c r="BX1084" s="83">
        <v>0.1461444622792937</v>
      </c>
      <c r="BY1084" s="82">
        <v>2.4</v>
      </c>
      <c r="BZ1084" s="46">
        <v>12.979166666666666</v>
      </c>
      <c r="CA1084" s="48" t="s">
        <v>8593</v>
      </c>
      <c r="CB1084" s="45">
        <v>96191.2</v>
      </c>
      <c r="CC1084" s="45">
        <v>68592.3</v>
      </c>
      <c r="CD1084" s="45">
        <v>2398.5499999999997</v>
      </c>
      <c r="CE1084" s="45">
        <v>1183.7</v>
      </c>
      <c r="CF1084" s="14" t="s">
        <v>9580</v>
      </c>
      <c r="CG1084" s="7" t="s">
        <v>8556</v>
      </c>
      <c r="CH1084" s="215" t="s">
        <v>8523</v>
      </c>
      <c r="CI1084" s="215" t="s">
        <v>8478</v>
      </c>
      <c r="CJ1084" s="215" t="s">
        <v>8478</v>
      </c>
      <c r="CK1084" s="43" t="s">
        <v>5474</v>
      </c>
      <c r="CL1084" s="43" t="s">
        <v>5474</v>
      </c>
      <c r="CM1084" s="43" t="s">
        <v>7017</v>
      </c>
      <c r="CN1084" s="145">
        <v>69776</v>
      </c>
      <c r="CO1084" s="145">
        <v>98589.75</v>
      </c>
      <c r="CP1084" s="148">
        <v>114914.9261061328</v>
      </c>
      <c r="CQ1084" s="189" t="s">
        <v>5474</v>
      </c>
      <c r="CR1084" s="189" t="s">
        <v>5474</v>
      </c>
      <c r="CS1084" s="99" t="s">
        <v>5474</v>
      </c>
      <c r="CT1084" s="167" t="s">
        <v>5474</v>
      </c>
      <c r="CU1084" s="43" t="s">
        <v>5474</v>
      </c>
      <c r="CV1084" s="43" t="s">
        <v>5474</v>
      </c>
      <c r="CW1084" s="43" t="s">
        <v>5474</v>
      </c>
      <c r="CX1084" s="43" t="s">
        <v>5474</v>
      </c>
      <c r="CY1084" s="43" t="s">
        <v>5474</v>
      </c>
      <c r="CZ1084" s="43" t="s">
        <v>5474</v>
      </c>
      <c r="DA1084" s="42" t="s">
        <v>5474</v>
      </c>
      <c r="DB1084" s="42" t="s">
        <v>5474</v>
      </c>
      <c r="DC1084" s="42" t="s">
        <v>5474</v>
      </c>
      <c r="DD1084" s="42" t="s">
        <v>5474</v>
      </c>
      <c r="DE1084" s="42" t="s">
        <v>5474</v>
      </c>
      <c r="DF1084" s="42" t="s">
        <v>5474</v>
      </c>
      <c r="DG1084" s="42" t="s">
        <v>5474</v>
      </c>
      <c r="DH1084" s="42" t="s">
        <v>5474</v>
      </c>
    </row>
    <row r="1085" spans="1:112">
      <c r="A1085" s="22">
        <v>1714</v>
      </c>
      <c r="B1085" s="7" t="s">
        <v>201</v>
      </c>
      <c r="C1085" s="21">
        <v>6.2600000000000003E-2</v>
      </c>
      <c r="D1085" s="21">
        <v>-0.13020000000000001</v>
      </c>
      <c r="E1085" s="21">
        <v>5.4999999999999997E-3</v>
      </c>
      <c r="F1085" s="21">
        <v>-0.1145</v>
      </c>
      <c r="G1085" s="21">
        <v>-0.311</v>
      </c>
      <c r="H1085" s="21">
        <v>-0.27589999999999998</v>
      </c>
      <c r="I1085" s="21">
        <v>-0.89180000000000004</v>
      </c>
      <c r="J1085" s="21">
        <v>-0.75249999999999995</v>
      </c>
      <c r="K1085" s="21">
        <v>-2.5399999999999999E-2</v>
      </c>
      <c r="L1085" s="21">
        <v>-0.17180000000000001</v>
      </c>
      <c r="M1085" s="21">
        <v>1.77E-2</v>
      </c>
      <c r="N1085" s="21">
        <v>-1.5100000000000001E-2</v>
      </c>
      <c r="O1085" s="21">
        <v>-0.1726</v>
      </c>
      <c r="P1085" s="21">
        <v>-7.0000000000000001E-3</v>
      </c>
      <c r="Q1085" s="21">
        <v>-4.2900000000000001E-2</v>
      </c>
      <c r="R1085" s="21">
        <v>-2.58E-2</v>
      </c>
      <c r="S1085" s="21">
        <v>6.1199999999999997E-2</v>
      </c>
      <c r="T1085" s="21">
        <v>4.1799999999999997E-2</v>
      </c>
      <c r="U1085" s="10">
        <v>0.5</v>
      </c>
      <c r="V1085" s="10">
        <v>0.16</v>
      </c>
      <c r="W1085" s="7">
        <v>0.3</v>
      </c>
      <c r="X1085" s="20">
        <v>0.67730000000000001</v>
      </c>
      <c r="Y1085" s="75">
        <v>2020</v>
      </c>
      <c r="Z1085" s="7">
        <v>0.7</v>
      </c>
      <c r="AA1085" s="7">
        <v>0</v>
      </c>
      <c r="AB1085" s="51">
        <v>1543</v>
      </c>
      <c r="AC1085" s="51">
        <v>2389</v>
      </c>
      <c r="AD1085" s="51"/>
      <c r="AE1085" s="51"/>
      <c r="AF1085" s="51">
        <v>-8</v>
      </c>
      <c r="AG1085" s="51"/>
      <c r="AH1085" s="20">
        <v>0</v>
      </c>
      <c r="AI1085" s="7" t="s">
        <v>8481</v>
      </c>
      <c r="AJ1085" s="67" t="s">
        <v>8494</v>
      </c>
      <c r="AK1085" s="44">
        <v>-0.51454138702460861</v>
      </c>
      <c r="AL1085" s="44">
        <v>0.62499999999999944</v>
      </c>
      <c r="AM1085" s="44">
        <v>-1</v>
      </c>
      <c r="AN1085" s="25">
        <v>0.39910714285714294</v>
      </c>
      <c r="AO1085" s="25">
        <v>7.1428571428571494E-2</v>
      </c>
      <c r="AP1085" s="215">
        <v>11.2</v>
      </c>
      <c r="AQ1085" s="215" t="s">
        <v>9548</v>
      </c>
      <c r="AR1085" s="44">
        <v>0</v>
      </c>
      <c r="AS1085" s="171" t="s">
        <v>7053</v>
      </c>
      <c r="AT1085" s="171" t="s">
        <v>6953</v>
      </c>
      <c r="AU1085" s="171" t="s">
        <v>6893</v>
      </c>
      <c r="AV1085" s="7" t="s">
        <v>8470</v>
      </c>
      <c r="AW1085" s="14" t="s">
        <v>7269</v>
      </c>
      <c r="AX1085" s="49" t="s">
        <v>6009</v>
      </c>
      <c r="AY1085" s="38" t="s">
        <v>5961</v>
      </c>
      <c r="AZ1085" s="14" t="s">
        <v>6038</v>
      </c>
      <c r="BA1085" s="49" t="s">
        <v>6039</v>
      </c>
      <c r="BB1085" s="38" t="s">
        <v>6007</v>
      </c>
      <c r="BC1085" s="7">
        <v>0.3</v>
      </c>
      <c r="BD1085" s="14" t="s">
        <v>6116</v>
      </c>
      <c r="BE1085" s="49" t="s">
        <v>5967</v>
      </c>
      <c r="BF1085" s="38" t="s">
        <v>5961</v>
      </c>
      <c r="BG1085" s="7">
        <v>0.3</v>
      </c>
      <c r="BH1085" s="45">
        <v>5389.6264442063612</v>
      </c>
      <c r="BI1085" s="215" t="s">
        <v>8518</v>
      </c>
      <c r="BJ1085" s="215" t="s">
        <v>8520</v>
      </c>
      <c r="BK1085" s="7">
        <v>1.2</v>
      </c>
      <c r="BL1085" s="25">
        <v>0</v>
      </c>
      <c r="BM1085" s="20">
        <v>0.47925000000000001</v>
      </c>
      <c r="BN1085" s="20">
        <v>0.54249999999999998</v>
      </c>
      <c r="BO1085" s="20">
        <v>0.42749999999999999</v>
      </c>
      <c r="BP1085" s="46">
        <v>70</v>
      </c>
      <c r="BQ1085" s="215" t="s">
        <v>8558</v>
      </c>
      <c r="BR1085" s="79">
        <v>-0.79842261904761902</v>
      </c>
      <c r="BS1085" s="9">
        <v>2.081395266263808E-2</v>
      </c>
      <c r="BT1085" s="9">
        <v>5.6320524929164506E-2</v>
      </c>
      <c r="BU1085" s="47" t="s">
        <v>5993</v>
      </c>
      <c r="BV1085" s="47" t="s">
        <v>5993</v>
      </c>
      <c r="BW1085" s="14" t="s">
        <v>5474</v>
      </c>
      <c r="BX1085" s="83">
        <v>-0.75810714285714287</v>
      </c>
      <c r="BY1085" s="82">
        <v>0.2</v>
      </c>
      <c r="BZ1085" s="46">
        <v>55.999999999999993</v>
      </c>
      <c r="CA1085" s="48" t="s">
        <v>8475</v>
      </c>
      <c r="CB1085" s="45">
        <v>17281.599999999999</v>
      </c>
      <c r="CC1085" s="45">
        <v>26756.799999999999</v>
      </c>
      <c r="CD1085" s="45">
        <v>0</v>
      </c>
      <c r="CE1085" s="45">
        <v>0</v>
      </c>
      <c r="CF1085" s="14" t="s">
        <v>9581</v>
      </c>
      <c r="CG1085" s="7" t="s">
        <v>8556</v>
      </c>
      <c r="CH1085" s="215" t="s">
        <v>8523</v>
      </c>
      <c r="CI1085" s="215" t="s">
        <v>8478</v>
      </c>
      <c r="CJ1085" s="215" t="s">
        <v>8479</v>
      </c>
      <c r="CK1085" s="43" t="s">
        <v>6927</v>
      </c>
      <c r="CL1085" s="43" t="s">
        <v>5474</v>
      </c>
      <c r="CM1085" s="43" t="s">
        <v>5474</v>
      </c>
      <c r="CN1085" s="145">
        <v>26756.799999999999</v>
      </c>
      <c r="CO1085" s="145">
        <v>17281.599999999999</v>
      </c>
      <c r="CP1085" s="148">
        <v>60363.816175111242</v>
      </c>
      <c r="CQ1085" s="189" t="s">
        <v>5474</v>
      </c>
      <c r="CR1085" s="189" t="s">
        <v>5474</v>
      </c>
      <c r="CS1085" s="99" t="s">
        <v>5474</v>
      </c>
      <c r="CT1085" s="167" t="s">
        <v>8504</v>
      </c>
      <c r="CU1085" s="43" t="s">
        <v>5474</v>
      </c>
      <c r="CV1085" s="43" t="s">
        <v>5474</v>
      </c>
      <c r="CW1085" s="43" t="s">
        <v>5474</v>
      </c>
      <c r="CX1085" s="43" t="s">
        <v>5474</v>
      </c>
      <c r="CY1085" s="43" t="s">
        <v>5474</v>
      </c>
      <c r="CZ1085" s="43" t="s">
        <v>5474</v>
      </c>
      <c r="DA1085" s="42" t="s">
        <v>5474</v>
      </c>
      <c r="DB1085" s="42" t="s">
        <v>5474</v>
      </c>
      <c r="DC1085" s="42" t="s">
        <v>5474</v>
      </c>
      <c r="DD1085" s="42" t="s">
        <v>5474</v>
      </c>
      <c r="DE1085" s="42" t="s">
        <v>5474</v>
      </c>
      <c r="DF1085" s="42" t="s">
        <v>8504</v>
      </c>
      <c r="DG1085" s="42" t="s">
        <v>5474</v>
      </c>
      <c r="DH1085" s="42" t="s">
        <v>5474</v>
      </c>
    </row>
    <row r="1086" spans="1:112">
      <c r="A1086" s="22">
        <v>2433</v>
      </c>
      <c r="B1086" s="7" t="s">
        <v>400</v>
      </c>
      <c r="C1086" s="21">
        <v>1.9E-3</v>
      </c>
      <c r="D1086" s="21">
        <v>-4.6100000000000002E-2</v>
      </c>
      <c r="E1086" s="21">
        <v>-1.4E-3</v>
      </c>
      <c r="F1086" s="21">
        <v>-3.9899999999999998E-2</v>
      </c>
      <c r="G1086" s="21">
        <v>-1.7600000000000001E-2</v>
      </c>
      <c r="H1086" s="21">
        <v>8.2000000000000003E-2</v>
      </c>
      <c r="I1086" s="21">
        <v>-2.9399999999999999E-2</v>
      </c>
      <c r="J1086" s="21">
        <v>-4.5100000000000001E-2</v>
      </c>
      <c r="K1086" s="21">
        <v>9.4999999999999998E-3</v>
      </c>
      <c r="L1086" s="21">
        <v>-5.91E-2</v>
      </c>
      <c r="M1086" s="21">
        <v>-3.04E-2</v>
      </c>
      <c r="N1086" s="21">
        <v>1.09E-2</v>
      </c>
      <c r="O1086" s="21">
        <v>-5.4000000000000003E-3</v>
      </c>
      <c r="P1086" s="21">
        <v>-7.0000000000000001E-3</v>
      </c>
      <c r="Q1086" s="21">
        <v>-8.9999999999999998E-4</v>
      </c>
      <c r="R1086" s="21">
        <v>-1E-4</v>
      </c>
      <c r="S1086" s="21">
        <v>0.12330000000000001</v>
      </c>
      <c r="T1086" s="21">
        <v>7.2300000000000003E-2</v>
      </c>
      <c r="U1086" s="10">
        <v>1.27</v>
      </c>
      <c r="V1086" s="10">
        <v>3.86</v>
      </c>
      <c r="W1086" s="7">
        <v>3.42</v>
      </c>
      <c r="X1086" s="20">
        <v>0.91700000000000004</v>
      </c>
      <c r="Y1086" s="75">
        <v>2020</v>
      </c>
      <c r="Z1086" s="7">
        <v>3.6</v>
      </c>
      <c r="AA1086" s="7">
        <v>0</v>
      </c>
      <c r="AB1086" s="51">
        <v>-11</v>
      </c>
      <c r="AC1086" s="51">
        <v>6</v>
      </c>
      <c r="AD1086" s="51"/>
      <c r="AE1086" s="51"/>
      <c r="AF1086" s="51">
        <v>17</v>
      </c>
      <c r="AG1086" s="51"/>
      <c r="AH1086" s="20">
        <v>0</v>
      </c>
      <c r="AI1086" s="7" t="s">
        <v>8481</v>
      </c>
      <c r="AJ1086" s="67" t="s">
        <v>8494</v>
      </c>
      <c r="AK1086" s="44">
        <v>-0.57692307692307709</v>
      </c>
      <c r="AL1086" s="44">
        <v>-0.81132075471698106</v>
      </c>
      <c r="AM1086" s="44">
        <v>-1</v>
      </c>
      <c r="AN1086" s="25">
        <v>0.1544554455445544</v>
      </c>
      <c r="AO1086" s="25">
        <v>0.10495049504950489</v>
      </c>
      <c r="AP1086" s="215">
        <v>50.5</v>
      </c>
      <c r="AQ1086" s="215" t="s">
        <v>9548</v>
      </c>
      <c r="AR1086" s="44">
        <v>0</v>
      </c>
      <c r="AS1086" s="171" t="s">
        <v>7564</v>
      </c>
      <c r="AT1086" s="171" t="s">
        <v>7152</v>
      </c>
      <c r="AU1086" s="171" t="s">
        <v>7043</v>
      </c>
      <c r="AV1086" s="7" t="s">
        <v>8470</v>
      </c>
      <c r="AW1086" s="14" t="s">
        <v>6517</v>
      </c>
      <c r="AX1086" s="49" t="s">
        <v>6009</v>
      </c>
      <c r="AY1086" s="38" t="s">
        <v>5961</v>
      </c>
      <c r="AZ1086" s="14" t="s">
        <v>6601</v>
      </c>
      <c r="BA1086" s="49" t="s">
        <v>5967</v>
      </c>
      <c r="BB1086" s="38" t="s">
        <v>6007</v>
      </c>
      <c r="BC1086" s="7">
        <v>0.3</v>
      </c>
      <c r="BD1086" s="14" t="s">
        <v>6041</v>
      </c>
      <c r="BE1086" s="49" t="s">
        <v>5960</v>
      </c>
      <c r="BF1086" s="38" t="s">
        <v>5961</v>
      </c>
      <c r="BG1086" s="7">
        <v>1.5</v>
      </c>
      <c r="BH1086" s="45">
        <v>68.448653309273041</v>
      </c>
      <c r="BI1086" s="215" t="s">
        <v>8495</v>
      </c>
      <c r="BJ1086" s="215" t="s">
        <v>8554</v>
      </c>
      <c r="BK1086" s="7">
        <v>4.8</v>
      </c>
      <c r="BL1086" s="25">
        <v>0</v>
      </c>
      <c r="BM1086" s="20">
        <v>0.59450000000000003</v>
      </c>
      <c r="BN1086" s="20">
        <v>0.6</v>
      </c>
      <c r="BO1086" s="20">
        <v>0.59</v>
      </c>
      <c r="BP1086" s="46">
        <v>13.082901554404145</v>
      </c>
      <c r="BQ1086" s="215" t="s">
        <v>8558</v>
      </c>
      <c r="BR1086" s="79">
        <v>0.11068976897689779</v>
      </c>
      <c r="BS1086" s="9">
        <v>6.1512921685368482E-2</v>
      </c>
      <c r="BT1086" s="9">
        <v>6.505654790761195E-2</v>
      </c>
      <c r="BU1086" s="47" t="s">
        <v>5993</v>
      </c>
      <c r="BV1086" s="47" t="s">
        <v>5993</v>
      </c>
      <c r="BW1086" s="14" t="s">
        <v>5474</v>
      </c>
      <c r="BX1086" s="83">
        <v>0.33282772277227723</v>
      </c>
      <c r="BY1086" s="82">
        <v>3.67</v>
      </c>
      <c r="BZ1086" s="46">
        <v>13.760217983651227</v>
      </c>
      <c r="CA1086" s="48" t="s">
        <v>8475</v>
      </c>
      <c r="CB1086" s="45">
        <v>-555.5</v>
      </c>
      <c r="CC1086" s="45">
        <v>303</v>
      </c>
      <c r="CD1086" s="45">
        <v>0</v>
      </c>
      <c r="CE1086" s="45">
        <v>0</v>
      </c>
      <c r="CF1086" s="14" t="s">
        <v>9582</v>
      </c>
      <c r="CG1086" s="7" t="s">
        <v>8556</v>
      </c>
      <c r="CH1086" s="215" t="s">
        <v>8479</v>
      </c>
      <c r="CI1086" s="215" t="s">
        <v>8498</v>
      </c>
      <c r="CJ1086" s="215" t="s">
        <v>8479</v>
      </c>
      <c r="CK1086" s="43" t="s">
        <v>6887</v>
      </c>
      <c r="CL1086" s="43" t="s">
        <v>5474</v>
      </c>
      <c r="CM1086" s="43" t="s">
        <v>5474</v>
      </c>
      <c r="CN1086" s="145">
        <v>303</v>
      </c>
      <c r="CO1086" s="145">
        <v>-555.5</v>
      </c>
      <c r="CP1086" s="148">
        <v>3456.6569921182886</v>
      </c>
      <c r="CQ1086" s="189" t="s">
        <v>5474</v>
      </c>
      <c r="CR1086" s="189" t="s">
        <v>5474</v>
      </c>
      <c r="CS1086" s="99" t="s">
        <v>5474</v>
      </c>
      <c r="CT1086" s="167" t="s">
        <v>5474</v>
      </c>
      <c r="CU1086" s="43" t="s">
        <v>5474</v>
      </c>
      <c r="CV1086" s="43" t="s">
        <v>5474</v>
      </c>
      <c r="CW1086" s="43" t="s">
        <v>5474</v>
      </c>
      <c r="CX1086" s="43" t="s">
        <v>5474</v>
      </c>
      <c r="CY1086" s="43" t="s">
        <v>5474</v>
      </c>
      <c r="CZ1086" s="43" t="s">
        <v>5474</v>
      </c>
      <c r="DA1086" s="42" t="s">
        <v>5474</v>
      </c>
      <c r="DB1086" s="42" t="s">
        <v>5474</v>
      </c>
      <c r="DC1086" s="42" t="s">
        <v>5474</v>
      </c>
      <c r="DD1086" s="42" t="s">
        <v>5474</v>
      </c>
      <c r="DE1086" s="42" t="s">
        <v>5474</v>
      </c>
      <c r="DF1086" s="42" t="s">
        <v>5474</v>
      </c>
      <c r="DG1086" s="42" t="s">
        <v>5474</v>
      </c>
      <c r="DH1086" s="42" t="s">
        <v>5474</v>
      </c>
    </row>
    <row r="1087" spans="1:112">
      <c r="A1087" s="22">
        <v>2852</v>
      </c>
      <c r="B1087" s="7" t="s">
        <v>543</v>
      </c>
      <c r="C1087" s="21">
        <v>0.11409999999999999</v>
      </c>
      <c r="D1087" s="21">
        <v>0.10879999999999999</v>
      </c>
      <c r="E1087" s="21">
        <v>0.1489</v>
      </c>
      <c r="F1087" s="21">
        <v>0.1482</v>
      </c>
      <c r="G1087" s="21">
        <v>0.1293</v>
      </c>
      <c r="H1087" s="21"/>
      <c r="I1087" s="21">
        <v>1.4035</v>
      </c>
      <c r="J1087" s="21">
        <v>1.4035</v>
      </c>
      <c r="K1087" s="21">
        <v>6.1400000000000003E-2</v>
      </c>
      <c r="L1087" s="21">
        <v>0.12429999999999999</v>
      </c>
      <c r="M1087" s="21">
        <v>3.6799999999999999E-2</v>
      </c>
      <c r="N1087" s="21">
        <v>8.2299999999999998E-2</v>
      </c>
      <c r="O1087" s="21">
        <v>0.18690000000000001</v>
      </c>
      <c r="P1087" s="21">
        <v>6.0100000000000001E-2</v>
      </c>
      <c r="Q1087" s="21">
        <v>1.3299999999999999E-2</v>
      </c>
      <c r="R1087" s="21">
        <v>5.7000000000000002E-3</v>
      </c>
      <c r="S1087" s="21">
        <v>7.4800000000000005E-2</v>
      </c>
      <c r="T1087" s="21">
        <v>2.8400000000000002E-2</v>
      </c>
      <c r="U1087" s="10">
        <v>0.23</v>
      </c>
      <c r="V1087" s="10">
        <v>1.31</v>
      </c>
      <c r="W1087" s="7">
        <v>0.61</v>
      </c>
      <c r="X1087" s="20">
        <v>0.45710000000000001</v>
      </c>
      <c r="Y1087" s="75">
        <v>2020</v>
      </c>
      <c r="Z1087" s="7">
        <v>0.35</v>
      </c>
      <c r="AA1087" s="7">
        <v>0</v>
      </c>
      <c r="AB1087" s="51">
        <v>-57</v>
      </c>
      <c r="AC1087" s="51">
        <v>-30</v>
      </c>
      <c r="AD1087" s="51"/>
      <c r="AE1087" s="51"/>
      <c r="AF1087" s="51">
        <v>-1</v>
      </c>
      <c r="AG1087" s="51"/>
      <c r="AH1087" s="20">
        <v>0</v>
      </c>
      <c r="AI1087" s="7" t="s">
        <v>8467</v>
      </c>
      <c r="AJ1087" s="67" t="s">
        <v>8468</v>
      </c>
      <c r="AK1087" s="44">
        <v>-0.62500000000000011</v>
      </c>
      <c r="AL1087" s="44">
        <v>0.5</v>
      </c>
      <c r="AM1087" s="44">
        <v>-1</v>
      </c>
      <c r="AN1087" s="25">
        <v>0.12213740458015265</v>
      </c>
      <c r="AO1087" s="25">
        <v>2.2900763358778681E-2</v>
      </c>
      <c r="AP1087" s="215">
        <v>13.1</v>
      </c>
      <c r="AQ1087" s="215" t="s">
        <v>9548</v>
      </c>
      <c r="AR1087" s="44">
        <v>0</v>
      </c>
      <c r="AS1087" s="171" t="s">
        <v>7564</v>
      </c>
      <c r="AT1087" s="171" t="s">
        <v>7020</v>
      </c>
      <c r="AU1087" s="171" t="s">
        <v>7041</v>
      </c>
      <c r="AV1087" s="7" t="s">
        <v>8470</v>
      </c>
      <c r="AW1087" s="14" t="s">
        <v>6806</v>
      </c>
      <c r="AX1087" s="49" t="s">
        <v>6009</v>
      </c>
      <c r="AY1087" s="38" t="s">
        <v>5971</v>
      </c>
      <c r="AZ1087" s="14" t="s">
        <v>6366</v>
      </c>
      <c r="BA1087" s="49" t="s">
        <v>6039</v>
      </c>
      <c r="BB1087" s="38" t="s">
        <v>5971</v>
      </c>
      <c r="BC1087" s="7">
        <v>1.2</v>
      </c>
      <c r="BD1087" s="14" t="s">
        <v>6247</v>
      </c>
      <c r="BE1087" s="49" t="s">
        <v>5967</v>
      </c>
      <c r="BF1087" s="38" t="s">
        <v>5971</v>
      </c>
      <c r="BG1087" s="7">
        <v>0.6</v>
      </c>
      <c r="BH1087" s="45">
        <v>49.245637065944116</v>
      </c>
      <c r="BI1087" s="215" t="s">
        <v>8495</v>
      </c>
      <c r="BJ1087" s="215" t="s">
        <v>8554</v>
      </c>
      <c r="BK1087" s="7">
        <v>0.1</v>
      </c>
      <c r="BL1087" s="25">
        <v>0</v>
      </c>
      <c r="BM1087" s="20">
        <v>0.71237499999999998</v>
      </c>
      <c r="BN1087" s="20">
        <v>0.7</v>
      </c>
      <c r="BO1087" s="20">
        <v>0.72249999999999981</v>
      </c>
      <c r="BP1087" s="46">
        <v>10</v>
      </c>
      <c r="BQ1087" s="215" t="s">
        <v>8560</v>
      </c>
      <c r="BR1087" s="79">
        <v>0.40152671755725189</v>
      </c>
      <c r="BS1087" s="9">
        <v>4.0478088677420532E-2</v>
      </c>
      <c r="BT1087" s="9">
        <v>2.0746192028541444E-2</v>
      </c>
      <c r="BU1087" s="47" t="s">
        <v>5993</v>
      </c>
      <c r="BV1087" s="47" t="s">
        <v>5993</v>
      </c>
      <c r="BW1087" s="14" t="s">
        <v>5474</v>
      </c>
      <c r="BX1087" s="83">
        <v>0.75190839694656486</v>
      </c>
      <c r="BY1087" s="82">
        <v>1.53</v>
      </c>
      <c r="BZ1087" s="46">
        <v>8.5620915032679736</v>
      </c>
      <c r="CA1087" s="48" t="s">
        <v>5474</v>
      </c>
      <c r="CB1087" s="45">
        <v>-746.69999999999993</v>
      </c>
      <c r="CC1087" s="45">
        <v>-393</v>
      </c>
      <c r="CD1087" s="45">
        <v>0</v>
      </c>
      <c r="CE1087" s="45">
        <v>0</v>
      </c>
      <c r="CF1087" s="14" t="s">
        <v>9583</v>
      </c>
      <c r="CG1087" s="7" t="s">
        <v>8556</v>
      </c>
      <c r="CH1087" s="215" t="s">
        <v>8479</v>
      </c>
      <c r="CI1087" s="215" t="s">
        <v>8498</v>
      </c>
      <c r="CJ1087" s="215" t="s">
        <v>8546</v>
      </c>
      <c r="CK1087" s="43" t="s">
        <v>6985</v>
      </c>
      <c r="CL1087" s="43" t="s">
        <v>5474</v>
      </c>
      <c r="CM1087" s="43" t="s">
        <v>5474</v>
      </c>
      <c r="CN1087" s="145">
        <v>-393</v>
      </c>
      <c r="CO1087" s="145">
        <v>-746.69999999999993</v>
      </c>
      <c r="CP1087" s="148">
        <v>645.11784556386795</v>
      </c>
      <c r="CQ1087" s="189" t="s">
        <v>5474</v>
      </c>
      <c r="CR1087" s="189" t="s">
        <v>5474</v>
      </c>
      <c r="CS1087" s="99" t="s">
        <v>5474</v>
      </c>
      <c r="CT1087" s="167" t="s">
        <v>5474</v>
      </c>
      <c r="CU1087" s="43" t="s">
        <v>5474</v>
      </c>
      <c r="CV1087" s="43" t="s">
        <v>5474</v>
      </c>
      <c r="CW1087" s="43" t="s">
        <v>5474</v>
      </c>
      <c r="CX1087" s="43" t="s">
        <v>5474</v>
      </c>
      <c r="CY1087" s="43" t="s">
        <v>5474</v>
      </c>
      <c r="CZ1087" s="43" t="s">
        <v>5474</v>
      </c>
      <c r="DA1087" s="42" t="s">
        <v>5474</v>
      </c>
      <c r="DB1087" s="42" t="s">
        <v>5474</v>
      </c>
      <c r="DC1087" s="42" t="s">
        <v>5474</v>
      </c>
      <c r="DD1087" s="42" t="s">
        <v>5474</v>
      </c>
      <c r="DE1087" s="42" t="s">
        <v>5474</v>
      </c>
      <c r="DF1087" s="42" t="s">
        <v>5474</v>
      </c>
      <c r="DG1087" s="42" t="s">
        <v>5474</v>
      </c>
      <c r="DH1087" s="42" t="s">
        <v>5474</v>
      </c>
    </row>
    <row r="1088" spans="1:112">
      <c r="A1088" s="22">
        <v>4720</v>
      </c>
      <c r="B1088" s="7" t="s">
        <v>984</v>
      </c>
      <c r="C1088" s="21">
        <v>0.1893</v>
      </c>
      <c r="D1088" s="21">
        <v>3.6400000000000002E-2</v>
      </c>
      <c r="E1088" s="21">
        <v>0.11550000000000001</v>
      </c>
      <c r="F1088" s="21">
        <v>0.12809999999999999</v>
      </c>
      <c r="G1088" s="21">
        <v>0.1925</v>
      </c>
      <c r="H1088" s="21">
        <v>-0.57140000000000002</v>
      </c>
      <c r="I1088" s="21">
        <v>-0.84209999999999996</v>
      </c>
      <c r="J1088" s="21">
        <v>0.66669999999999996</v>
      </c>
      <c r="K1088" s="21">
        <v>-1.44E-2</v>
      </c>
      <c r="L1088" s="21">
        <v>-7.0699999999999999E-2</v>
      </c>
      <c r="M1088" s="21">
        <v>-6.3E-3</v>
      </c>
      <c r="N1088" s="21">
        <v>-7.0000000000000001E-3</v>
      </c>
      <c r="O1088" s="21">
        <v>-5.2200000000000003E-2</v>
      </c>
      <c r="P1088" s="21">
        <v>1.9800000000000002E-2</v>
      </c>
      <c r="Q1088" s="21">
        <v>8.0000000000000002E-3</v>
      </c>
      <c r="R1088" s="21">
        <v>3.3999999999999998E-3</v>
      </c>
      <c r="S1088" s="21">
        <v>4.9000000000000002E-2</v>
      </c>
      <c r="T1088" s="21">
        <v>2.5000000000000001E-2</v>
      </c>
      <c r="U1088" s="10">
        <v>0.1</v>
      </c>
      <c r="V1088" s="10">
        <v>0.82</v>
      </c>
      <c r="W1088" s="7">
        <v>0.34689999999999999</v>
      </c>
      <c r="X1088" s="20">
        <v>0.57350000000000001</v>
      </c>
      <c r="Y1088" s="75">
        <v>2020</v>
      </c>
      <c r="Z1088" s="7">
        <v>0</v>
      </c>
      <c r="AA1088" s="7">
        <v>0.48530000000000001</v>
      </c>
      <c r="AB1088" s="51">
        <v>-7</v>
      </c>
      <c r="AC1088" s="51">
        <v>3</v>
      </c>
      <c r="AD1088" s="51"/>
      <c r="AE1088" s="51"/>
      <c r="AF1088" s="51"/>
      <c r="AG1088" s="51">
        <v>1</v>
      </c>
      <c r="AH1088" s="20">
        <v>1.8200000000000001E-2</v>
      </c>
      <c r="AI1088" s="7" t="s">
        <v>8493</v>
      </c>
      <c r="AJ1088" s="67" t="s">
        <v>8494</v>
      </c>
      <c r="AK1088" s="44">
        <v>-0.88819875776397506</v>
      </c>
      <c r="AL1088" s="44">
        <v>-0.77142857142857124</v>
      </c>
      <c r="AM1088" s="44">
        <v>-1</v>
      </c>
      <c r="AN1088" s="25">
        <v>0.59629629629629621</v>
      </c>
      <c r="AO1088" s="25">
        <v>0.12962962962962962</v>
      </c>
      <c r="AP1088" s="215">
        <v>13.5</v>
      </c>
      <c r="AQ1088" s="215" t="s">
        <v>9548</v>
      </c>
      <c r="AR1088" s="44">
        <v>0</v>
      </c>
      <c r="AS1088" s="171" t="s">
        <v>7621</v>
      </c>
      <c r="AT1088" s="171" t="s">
        <v>7179</v>
      </c>
      <c r="AU1088" s="171" t="s">
        <v>7028</v>
      </c>
      <c r="AV1088" s="7" t="s">
        <v>8470</v>
      </c>
      <c r="AW1088" s="14" t="s">
        <v>6517</v>
      </c>
      <c r="AX1088" s="49" t="s">
        <v>6009</v>
      </c>
      <c r="AY1088" s="38" t="s">
        <v>6007</v>
      </c>
      <c r="AZ1088" s="14" t="s">
        <v>6123</v>
      </c>
      <c r="BA1088" s="49" t="s">
        <v>5967</v>
      </c>
      <c r="BB1088" s="38" t="s">
        <v>6007</v>
      </c>
      <c r="BC1088" s="7">
        <v>0.2</v>
      </c>
      <c r="BD1088" s="14" t="s">
        <v>6093</v>
      </c>
      <c r="BE1088" s="49" t="s">
        <v>5967</v>
      </c>
      <c r="BF1088" s="38" t="s">
        <v>5971</v>
      </c>
      <c r="BG1088" s="7">
        <v>0.7</v>
      </c>
      <c r="BH1088" s="45">
        <v>124.92919654296203</v>
      </c>
      <c r="BI1088" s="215" t="s">
        <v>8495</v>
      </c>
      <c r="BJ1088" s="215" t="s">
        <v>8554</v>
      </c>
      <c r="BK1088" s="7">
        <v>1.6</v>
      </c>
      <c r="BL1088" s="25">
        <v>0</v>
      </c>
      <c r="BM1088" s="20">
        <v>0.61075000000000002</v>
      </c>
      <c r="BN1088" s="20">
        <v>0.68500000000000005</v>
      </c>
      <c r="BO1088" s="20">
        <v>0.54999999999999993</v>
      </c>
      <c r="BP1088" s="46">
        <v>16.463414634146343</v>
      </c>
      <c r="BQ1088" s="215" t="s">
        <v>8553</v>
      </c>
      <c r="BR1088" s="79">
        <v>-0.28888888888888892</v>
      </c>
      <c r="BS1088" s="9">
        <v>1.9730870702685754E-2</v>
      </c>
      <c r="BT1088" s="9">
        <v>4.2431774121389987E-2</v>
      </c>
      <c r="BU1088" s="47" t="s">
        <v>5993</v>
      </c>
      <c r="BV1088" s="47" t="s">
        <v>5993</v>
      </c>
      <c r="BW1088" s="14" t="s">
        <v>5474</v>
      </c>
      <c r="BX1088" s="83">
        <v>-0.11111111111111124</v>
      </c>
      <c r="BY1088" s="82">
        <v>0.79999999999999993</v>
      </c>
      <c r="BZ1088" s="46">
        <v>16.875</v>
      </c>
      <c r="CA1088" s="48" t="s">
        <v>8475</v>
      </c>
      <c r="CB1088" s="45">
        <v>-94.5</v>
      </c>
      <c r="CC1088" s="45">
        <v>40.5</v>
      </c>
      <c r="CD1088" s="45">
        <v>0</v>
      </c>
      <c r="CE1088" s="45">
        <v>0</v>
      </c>
      <c r="CF1088" s="14" t="s">
        <v>9584</v>
      </c>
      <c r="CG1088" s="7" t="s">
        <v>8556</v>
      </c>
      <c r="CH1088" s="215" t="s">
        <v>8479</v>
      </c>
      <c r="CI1088" s="215" t="s">
        <v>8478</v>
      </c>
      <c r="CJ1088" s="215" t="s">
        <v>8479</v>
      </c>
      <c r="CK1088" s="43" t="s">
        <v>5474</v>
      </c>
      <c r="CL1088" s="43" t="s">
        <v>5474</v>
      </c>
      <c r="CM1088" s="43" t="s">
        <v>5474</v>
      </c>
      <c r="CN1088" s="145">
        <v>40.5</v>
      </c>
      <c r="CO1088" s="145">
        <v>-94.5</v>
      </c>
      <c r="CP1088" s="148">
        <v>1686.5441533299875</v>
      </c>
      <c r="CQ1088" s="189">
        <v>-3.7037037037037035E-2</v>
      </c>
      <c r="CR1088" s="189">
        <v>0.27700000000000002</v>
      </c>
      <c r="CS1088" s="99">
        <v>44858</v>
      </c>
      <c r="CT1088" s="167" t="s">
        <v>5474</v>
      </c>
      <c r="CU1088" s="43" t="s">
        <v>5474</v>
      </c>
      <c r="CV1088" s="43" t="s">
        <v>5474</v>
      </c>
      <c r="CW1088" s="43" t="s">
        <v>5474</v>
      </c>
      <c r="CX1088" s="43" t="s">
        <v>5474</v>
      </c>
      <c r="CY1088" s="43" t="s">
        <v>5474</v>
      </c>
      <c r="CZ1088" s="43" t="s">
        <v>5474</v>
      </c>
      <c r="DA1088" s="42" t="s">
        <v>5474</v>
      </c>
      <c r="DB1088" s="42" t="s">
        <v>5474</v>
      </c>
      <c r="DC1088" s="42" t="s">
        <v>5474</v>
      </c>
      <c r="DD1088" s="42" t="s">
        <v>5474</v>
      </c>
      <c r="DE1088" s="42" t="s">
        <v>5474</v>
      </c>
      <c r="DF1088" s="42" t="s">
        <v>5474</v>
      </c>
      <c r="DG1088" s="42" t="s">
        <v>5474</v>
      </c>
      <c r="DH1088" s="42" t="s">
        <v>5474</v>
      </c>
    </row>
    <row r="1089" spans="1:112">
      <c r="A1089" s="22">
        <v>1707</v>
      </c>
      <c r="B1089" s="7" t="s">
        <v>194</v>
      </c>
      <c r="C1089" s="21">
        <v>4.87E-2</v>
      </c>
      <c r="D1089" s="21">
        <v>0.16209999999999999</v>
      </c>
      <c r="E1089" s="21">
        <v>3.1699999999999999E-2</v>
      </c>
      <c r="F1089" s="21">
        <v>0.1915</v>
      </c>
      <c r="G1089" s="21">
        <v>6.7799999999999999E-2</v>
      </c>
      <c r="H1089" s="21">
        <v>0.375</v>
      </c>
      <c r="I1089" s="21">
        <v>5.2600000000000001E-2</v>
      </c>
      <c r="J1089" s="21">
        <v>-5.4699999999999999E-2</v>
      </c>
      <c r="K1089" s="21">
        <v>-1.5800000000000002E-2</v>
      </c>
      <c r="L1089" s="21">
        <v>-2.35E-2</v>
      </c>
      <c r="M1089" s="21">
        <v>-1.5900000000000001E-2</v>
      </c>
      <c r="N1089" s="21">
        <v>1.0699999999999999E-2</v>
      </c>
      <c r="O1089" s="21">
        <v>-6.6E-3</v>
      </c>
      <c r="P1089" s="21">
        <v>-8.0000000000000002E-3</v>
      </c>
      <c r="Q1089" s="21">
        <v>-7.7000000000000002E-3</v>
      </c>
      <c r="R1089" s="21">
        <v>-4.8999999999999998E-3</v>
      </c>
      <c r="S1089" s="21">
        <v>0.29930000000000001</v>
      </c>
      <c r="T1089" s="21">
        <v>0.18590000000000001</v>
      </c>
      <c r="U1089" s="10">
        <v>3.8</v>
      </c>
      <c r="V1089" s="10">
        <v>9.1199999999999992</v>
      </c>
      <c r="W1089" s="7">
        <v>6.4951999999999996</v>
      </c>
      <c r="X1089" s="20">
        <v>0.67049999999999998</v>
      </c>
      <c r="Y1089" s="75">
        <v>2020</v>
      </c>
      <c r="Z1089" s="7">
        <v>6.4</v>
      </c>
      <c r="AA1089" s="7">
        <v>0</v>
      </c>
      <c r="AB1089" s="51">
        <v>-24</v>
      </c>
      <c r="AC1089" s="51">
        <v>18</v>
      </c>
      <c r="AD1089" s="51"/>
      <c r="AE1089" s="51"/>
      <c r="AF1089" s="51">
        <v>7</v>
      </c>
      <c r="AG1089" s="51">
        <v>2</v>
      </c>
      <c r="AH1089" s="20">
        <v>3.3999999999999998E-3</v>
      </c>
      <c r="AI1089" s="7" t="s">
        <v>8493</v>
      </c>
      <c r="AJ1089" s="67" t="s">
        <v>8494</v>
      </c>
      <c r="AK1089" s="44">
        <v>-0.89473684210526316</v>
      </c>
      <c r="AL1089" s="44">
        <v>-0.7</v>
      </c>
      <c r="AM1089" s="44">
        <v>1</v>
      </c>
      <c r="AN1089" s="25">
        <v>0.17272727272727273</v>
      </c>
      <c r="AO1089" s="25">
        <v>6.0606060606060608E-2</v>
      </c>
      <c r="AP1089" s="215">
        <v>165</v>
      </c>
      <c r="AQ1089" s="215" t="s">
        <v>9548</v>
      </c>
      <c r="AR1089" s="44">
        <v>0</v>
      </c>
      <c r="AS1089" s="171" t="s">
        <v>7039</v>
      </c>
      <c r="AT1089" s="171" t="s">
        <v>7058</v>
      </c>
      <c r="AU1089" s="171" t="s">
        <v>6914</v>
      </c>
      <c r="AV1089" s="7" t="s">
        <v>8470</v>
      </c>
      <c r="AW1089" s="14" t="s">
        <v>6745</v>
      </c>
      <c r="AX1089" s="49" t="s">
        <v>6009</v>
      </c>
      <c r="AY1089" s="38" t="s">
        <v>5971</v>
      </c>
      <c r="AZ1089" s="14" t="s">
        <v>6551</v>
      </c>
      <c r="BA1089" s="49" t="s">
        <v>5967</v>
      </c>
      <c r="BB1089" s="38" t="s">
        <v>6007</v>
      </c>
      <c r="BC1089" s="7">
        <v>0.3</v>
      </c>
      <c r="BD1089" s="14" t="s">
        <v>6113</v>
      </c>
      <c r="BE1089" s="49" t="s">
        <v>5967</v>
      </c>
      <c r="BF1089" s="38" t="s">
        <v>5971</v>
      </c>
      <c r="BG1089" s="7">
        <v>0.9</v>
      </c>
      <c r="BH1089" s="45">
        <v>22.728755568897284</v>
      </c>
      <c r="BI1089" s="215" t="s">
        <v>8495</v>
      </c>
      <c r="BJ1089" s="215" t="s">
        <v>8554</v>
      </c>
      <c r="BK1089" s="7">
        <v>0.2</v>
      </c>
      <c r="BL1089" s="25">
        <v>3.0395136778115501E-3</v>
      </c>
      <c r="BM1089" s="20">
        <v>0.62775000000000003</v>
      </c>
      <c r="BN1089" s="20">
        <v>0.65250000000000008</v>
      </c>
      <c r="BO1089" s="20">
        <v>0.60749999999999993</v>
      </c>
      <c r="BP1089" s="46">
        <v>18.092105263157897</v>
      </c>
      <c r="BQ1089" s="215" t="s">
        <v>8553</v>
      </c>
      <c r="BR1089" s="79">
        <v>-0.3430454545454546</v>
      </c>
      <c r="BS1089" s="9">
        <v>3.3319926912411146E-2</v>
      </c>
      <c r="BT1089" s="9">
        <v>3.2746312857661719E-2</v>
      </c>
      <c r="BU1089" s="47">
        <v>44404</v>
      </c>
      <c r="BV1089" s="47">
        <v>44410</v>
      </c>
      <c r="BW1089" s="14" t="s">
        <v>5474</v>
      </c>
      <c r="BX1089" s="83">
        <v>-0.21165454545454565</v>
      </c>
      <c r="BY1089" s="82">
        <v>9.6999999999999993</v>
      </c>
      <c r="BZ1089" s="46">
        <v>17.010309278350515</v>
      </c>
      <c r="CA1089" s="48" t="s">
        <v>8475</v>
      </c>
      <c r="CB1089" s="45">
        <v>-3960</v>
      </c>
      <c r="CC1089" s="45">
        <v>2970</v>
      </c>
      <c r="CD1089" s="45">
        <v>0</v>
      </c>
      <c r="CE1089" s="45">
        <v>0</v>
      </c>
      <c r="CF1089" s="14" t="s">
        <v>9585</v>
      </c>
      <c r="CG1089" s="7" t="s">
        <v>8477</v>
      </c>
      <c r="CH1089" s="215" t="s">
        <v>8498</v>
      </c>
      <c r="CI1089" s="215" t="s">
        <v>8498</v>
      </c>
      <c r="CJ1089" s="215" t="s">
        <v>8546</v>
      </c>
      <c r="CK1089" s="43" t="s">
        <v>6951</v>
      </c>
      <c r="CL1089" s="43" t="s">
        <v>5474</v>
      </c>
      <c r="CM1089" s="43" t="s">
        <v>5474</v>
      </c>
      <c r="CN1089" s="145">
        <v>2970</v>
      </c>
      <c r="CO1089" s="145">
        <v>-3960</v>
      </c>
      <c r="CP1089" s="148">
        <v>3750.244668868052</v>
      </c>
      <c r="CQ1089" s="189" t="s">
        <v>5474</v>
      </c>
      <c r="CR1089" s="189" t="s">
        <v>5474</v>
      </c>
      <c r="CS1089" s="99" t="s">
        <v>5474</v>
      </c>
      <c r="CT1089" s="167" t="s">
        <v>5474</v>
      </c>
      <c r="CU1089" s="43" t="s">
        <v>5474</v>
      </c>
      <c r="CV1089" s="43" t="s">
        <v>5474</v>
      </c>
      <c r="CW1089" s="43" t="s">
        <v>5474</v>
      </c>
      <c r="CX1089" s="43" t="s">
        <v>5474</v>
      </c>
      <c r="CY1089" s="43" t="s">
        <v>5474</v>
      </c>
      <c r="CZ1089" s="43" t="s">
        <v>5474</v>
      </c>
      <c r="DA1089" s="42" t="s">
        <v>5474</v>
      </c>
      <c r="DB1089" s="42" t="s">
        <v>5474</v>
      </c>
      <c r="DC1089" s="42" t="s">
        <v>5474</v>
      </c>
      <c r="DD1089" s="42" t="s">
        <v>5474</v>
      </c>
      <c r="DE1089" s="42" t="s">
        <v>5474</v>
      </c>
      <c r="DF1089" s="42" t="s">
        <v>5474</v>
      </c>
      <c r="DG1089" s="42" t="s">
        <v>5474</v>
      </c>
      <c r="DH1089" s="42" t="s">
        <v>5474</v>
      </c>
    </row>
    <row r="1090" spans="1:112">
      <c r="A1090" s="22">
        <v>3501</v>
      </c>
      <c r="B1090" s="7" t="s">
        <v>775</v>
      </c>
      <c r="C1090" s="21">
        <v>7.9500000000000001E-2</v>
      </c>
      <c r="D1090" s="21">
        <v>-4.1000000000000003E-3</v>
      </c>
      <c r="E1090" s="21">
        <v>6.8500000000000005E-2</v>
      </c>
      <c r="F1090" s="21">
        <v>1.9599999999999999E-2</v>
      </c>
      <c r="G1090" s="21">
        <v>0.21740000000000001</v>
      </c>
      <c r="H1090" s="21">
        <v>0.23880000000000001</v>
      </c>
      <c r="I1090" s="21">
        <v>-4.5999999999999999E-2</v>
      </c>
      <c r="J1090" s="21">
        <v>-1.9599999999999999E-2</v>
      </c>
      <c r="K1090" s="21">
        <v>-1.1999999999999999E-3</v>
      </c>
      <c r="L1090" s="21">
        <v>-5.8900000000000001E-2</v>
      </c>
      <c r="M1090" s="21">
        <v>-1.8100000000000002E-2</v>
      </c>
      <c r="N1090" s="21">
        <v>9.1999999999999998E-3</v>
      </c>
      <c r="O1090" s="21">
        <v>-3.8699999999999998E-2</v>
      </c>
      <c r="P1090" s="21">
        <v>-1.0500000000000001E-2</v>
      </c>
      <c r="Q1090" s="21">
        <v>-1.1000000000000001E-3</v>
      </c>
      <c r="R1090" s="21">
        <v>-4.0000000000000002E-4</v>
      </c>
      <c r="S1090" s="21">
        <v>0.1012</v>
      </c>
      <c r="T1090" s="21">
        <v>7.4899999999999994E-2</v>
      </c>
      <c r="U1090" s="10">
        <v>1.5</v>
      </c>
      <c r="V1090" s="10">
        <v>3.56</v>
      </c>
      <c r="W1090" s="7">
        <v>3.24</v>
      </c>
      <c r="X1090" s="20">
        <v>0.67059999999999997</v>
      </c>
      <c r="Y1090" s="75">
        <v>2020</v>
      </c>
      <c r="Z1090" s="7">
        <v>2.5</v>
      </c>
      <c r="AA1090" s="7">
        <v>0</v>
      </c>
      <c r="AB1090" s="51">
        <v>-107</v>
      </c>
      <c r="AC1090" s="51">
        <v>-20</v>
      </c>
      <c r="AD1090" s="51"/>
      <c r="AE1090" s="51"/>
      <c r="AF1090" s="51"/>
      <c r="AG1090" s="51">
        <v>1</v>
      </c>
      <c r="AH1090" s="20">
        <v>0</v>
      </c>
      <c r="AI1090" s="7" t="s">
        <v>8493</v>
      </c>
      <c r="AJ1090" s="67" t="s">
        <v>8494</v>
      </c>
      <c r="AK1090" s="44">
        <v>-0.85018726591760296</v>
      </c>
      <c r="AL1090" s="44">
        <v>-0.80612244897959262</v>
      </c>
      <c r="AM1090" s="44">
        <v>1</v>
      </c>
      <c r="AN1090" s="25">
        <v>0.28313891834570526</v>
      </c>
      <c r="AO1090" s="25">
        <v>0.10392364793213146</v>
      </c>
      <c r="AP1090" s="215">
        <v>47.15</v>
      </c>
      <c r="AQ1090" s="215" t="s">
        <v>9548</v>
      </c>
      <c r="AR1090" s="44">
        <v>0</v>
      </c>
      <c r="AS1090" s="171" t="s">
        <v>7039</v>
      </c>
      <c r="AT1090" s="171" t="s">
        <v>7265</v>
      </c>
      <c r="AU1090" s="171" t="s">
        <v>6992</v>
      </c>
      <c r="AV1090" s="7" t="s">
        <v>8470</v>
      </c>
      <c r="AW1090" s="14" t="s">
        <v>6745</v>
      </c>
      <c r="AX1090" s="49" t="s">
        <v>6009</v>
      </c>
      <c r="AY1090" s="38" t="s">
        <v>6007</v>
      </c>
      <c r="AZ1090" s="14" t="s">
        <v>6706</v>
      </c>
      <c r="BA1090" s="49" t="s">
        <v>5967</v>
      </c>
      <c r="BB1090" s="38" t="s">
        <v>6007</v>
      </c>
      <c r="BC1090" s="7">
        <v>0.3</v>
      </c>
      <c r="BD1090" s="14" t="s">
        <v>6062</v>
      </c>
      <c r="BE1090" s="49" t="s">
        <v>5967</v>
      </c>
      <c r="BF1090" s="38" t="s">
        <v>5961</v>
      </c>
      <c r="BG1090" s="7">
        <v>0.5</v>
      </c>
      <c r="BH1090" s="45">
        <v>55.644928753862729</v>
      </c>
      <c r="BI1090" s="215" t="s">
        <v>8495</v>
      </c>
      <c r="BJ1090" s="215" t="s">
        <v>8554</v>
      </c>
      <c r="BK1090" s="7">
        <v>0.8</v>
      </c>
      <c r="BL1090" s="25">
        <v>1.0615711252653325E-3</v>
      </c>
      <c r="BM1090" s="20">
        <v>0.61075000000000013</v>
      </c>
      <c r="BN1090" s="20">
        <v>0.63000000000000012</v>
      </c>
      <c r="BO1090" s="20">
        <v>0.59499999999999997</v>
      </c>
      <c r="BP1090" s="46">
        <v>13.244382022471909</v>
      </c>
      <c r="BQ1090" s="215" t="s">
        <v>8553</v>
      </c>
      <c r="BR1090" s="79">
        <v>-0.17034287734181688</v>
      </c>
      <c r="BS1090" s="9">
        <v>6.2501228892632321E-2</v>
      </c>
      <c r="BT1090" s="9">
        <v>4.689791654136144E-2</v>
      </c>
      <c r="BU1090" s="47">
        <v>44404</v>
      </c>
      <c r="BV1090" s="47">
        <v>44410</v>
      </c>
      <c r="BW1090" s="14" t="s">
        <v>5474</v>
      </c>
      <c r="BX1090" s="83">
        <v>-4.411452810180393E-3</v>
      </c>
      <c r="BY1090" s="82">
        <v>3.5</v>
      </c>
      <c r="BZ1090" s="46">
        <v>13.471428571428572</v>
      </c>
      <c r="CA1090" s="48" t="s">
        <v>5474</v>
      </c>
      <c r="CB1090" s="45">
        <v>-5045.05</v>
      </c>
      <c r="CC1090" s="45">
        <v>-943</v>
      </c>
      <c r="CD1090" s="45">
        <v>0</v>
      </c>
      <c r="CE1090" s="45">
        <v>0</v>
      </c>
      <c r="CF1090" s="14" t="s">
        <v>9586</v>
      </c>
      <c r="CG1090" s="7" t="s">
        <v>8477</v>
      </c>
      <c r="CH1090" s="215" t="s">
        <v>8498</v>
      </c>
      <c r="CI1090" s="215" t="s">
        <v>8479</v>
      </c>
      <c r="CJ1090" s="215" t="s">
        <v>8479</v>
      </c>
      <c r="CK1090" s="43" t="s">
        <v>6887</v>
      </c>
      <c r="CL1090" s="43" t="s">
        <v>5474</v>
      </c>
      <c r="CM1090" s="43" t="s">
        <v>5474</v>
      </c>
      <c r="CN1090" s="145">
        <v>-943</v>
      </c>
      <c r="CO1090" s="145">
        <v>-5045.05</v>
      </c>
      <c r="CP1090" s="148">
        <v>2623.6583907446275</v>
      </c>
      <c r="CQ1090" s="189" t="s">
        <v>5474</v>
      </c>
      <c r="CR1090" s="189" t="s">
        <v>5474</v>
      </c>
      <c r="CS1090" s="99" t="s">
        <v>5474</v>
      </c>
      <c r="CT1090" s="167" t="s">
        <v>5474</v>
      </c>
      <c r="CU1090" s="43" t="s">
        <v>5474</v>
      </c>
      <c r="CV1090" s="43" t="s">
        <v>5474</v>
      </c>
      <c r="CW1090" s="43" t="s">
        <v>5474</v>
      </c>
      <c r="CX1090" s="43" t="s">
        <v>5474</v>
      </c>
      <c r="CY1090" s="43" t="s">
        <v>5474</v>
      </c>
      <c r="CZ1090" s="43" t="s">
        <v>5474</v>
      </c>
      <c r="DA1090" s="42" t="s">
        <v>5474</v>
      </c>
      <c r="DB1090" s="42" t="s">
        <v>5474</v>
      </c>
      <c r="DC1090" s="42" t="s">
        <v>5474</v>
      </c>
      <c r="DD1090" s="42" t="s">
        <v>5474</v>
      </c>
      <c r="DE1090" s="42" t="s">
        <v>5474</v>
      </c>
      <c r="DF1090" s="42" t="s">
        <v>5474</v>
      </c>
      <c r="DG1090" s="42" t="s">
        <v>5474</v>
      </c>
      <c r="DH1090" s="42" t="s">
        <v>5474</v>
      </c>
    </row>
    <row r="1091" spans="1:112">
      <c r="A1091" s="22">
        <v>2880</v>
      </c>
      <c r="B1091" s="7" t="s">
        <v>547</v>
      </c>
      <c r="C1091" s="21">
        <v>-1.4E-2</v>
      </c>
      <c r="D1091" s="21">
        <v>0.16980000000000001</v>
      </c>
      <c r="E1091" s="21">
        <v>9.3700000000000006E-2</v>
      </c>
      <c r="F1091" s="21">
        <v>0.20730000000000001</v>
      </c>
      <c r="G1091" s="21">
        <v>0.43090000000000001</v>
      </c>
      <c r="H1091" s="21"/>
      <c r="I1091" s="21">
        <v>3.5832999999999999</v>
      </c>
      <c r="J1091" s="21">
        <v>3.5832999999999999</v>
      </c>
      <c r="K1091" s="21">
        <v>-7.3099999999999998E-2</v>
      </c>
      <c r="L1091" s="21">
        <v>-3.4299999999999997E-2</v>
      </c>
      <c r="M1091" s="21">
        <v>-4.6199999999999998E-2</v>
      </c>
      <c r="N1091" s="21">
        <v>-3.0999999999999999E-3</v>
      </c>
      <c r="O1091" s="21">
        <v>0.48609999999999998</v>
      </c>
      <c r="P1091" s="21">
        <v>8.5599999999999996E-2</v>
      </c>
      <c r="Q1091" s="21">
        <v>4.4000000000000003E-3</v>
      </c>
      <c r="R1091" s="21">
        <v>-5.0000000000000001E-4</v>
      </c>
      <c r="S1091" s="21">
        <v>7.6999999999999999E-2</v>
      </c>
      <c r="T1091" s="21">
        <v>0.01</v>
      </c>
      <c r="U1091" s="10">
        <v>0.31</v>
      </c>
      <c r="V1091" s="10">
        <v>1.1000000000000001</v>
      </c>
      <c r="W1091" s="7">
        <v>0.97789999999999999</v>
      </c>
      <c r="X1091" s="20">
        <v>0.84750000000000003</v>
      </c>
      <c r="Y1091" s="75">
        <v>2020</v>
      </c>
      <c r="Z1091" s="7">
        <v>0.26500000000000001</v>
      </c>
      <c r="AA1091" s="7">
        <v>0.26400000000000001</v>
      </c>
      <c r="AB1091" s="51">
        <v>20537</v>
      </c>
      <c r="AC1091" s="51">
        <v>12784</v>
      </c>
      <c r="AD1091" s="51">
        <v>504</v>
      </c>
      <c r="AE1091" s="51">
        <v>45</v>
      </c>
      <c r="AF1091" s="51">
        <v>-483</v>
      </c>
      <c r="AG1091" s="51">
        <v>91</v>
      </c>
      <c r="AH1091" s="20">
        <v>8.8999999999999999E-3</v>
      </c>
      <c r="AI1091" s="7" t="s">
        <v>8507</v>
      </c>
      <c r="AJ1091" s="67" t="s">
        <v>8935</v>
      </c>
      <c r="AK1091" s="44">
        <v>0.9636363636363644</v>
      </c>
      <c r="AL1091" s="44">
        <v>0.83333333333333626</v>
      </c>
      <c r="AM1091" s="44">
        <v>0.50000000000000888</v>
      </c>
      <c r="AN1091" s="25">
        <v>0.1388888888888889</v>
      </c>
      <c r="AO1091" s="25">
        <v>3.0303030303030193E-2</v>
      </c>
      <c r="AP1091" s="215">
        <v>19.8</v>
      </c>
      <c r="AQ1091" s="215" t="s">
        <v>9548</v>
      </c>
      <c r="AR1091" s="44">
        <v>0</v>
      </c>
      <c r="AS1091" s="171" t="s">
        <v>7690</v>
      </c>
      <c r="AT1091" s="171" t="s">
        <v>7494</v>
      </c>
      <c r="AU1091" s="171" t="s">
        <v>7434</v>
      </c>
      <c r="AV1091" s="7" t="s">
        <v>8488</v>
      </c>
      <c r="AW1091" s="14" t="s">
        <v>6243</v>
      </c>
      <c r="AX1091" s="49" t="s">
        <v>5981</v>
      </c>
      <c r="AY1091" s="38" t="s">
        <v>5961</v>
      </c>
      <c r="AZ1091" s="14" t="s">
        <v>6635</v>
      </c>
      <c r="BA1091" s="49" t="s">
        <v>6009</v>
      </c>
      <c r="BB1091" s="38" t="s">
        <v>6012</v>
      </c>
      <c r="BC1091" s="7">
        <v>0.5</v>
      </c>
      <c r="BD1091" s="14" t="s">
        <v>6250</v>
      </c>
      <c r="BE1091" s="49" t="s">
        <v>6009</v>
      </c>
      <c r="BF1091" s="38" t="s">
        <v>5961</v>
      </c>
      <c r="BG1091" s="7">
        <v>1</v>
      </c>
      <c r="BH1091" s="45">
        <v>10028.547738046058</v>
      </c>
      <c r="BI1091" s="215" t="s">
        <v>8499</v>
      </c>
      <c r="BJ1091" s="215" t="s">
        <v>8568</v>
      </c>
      <c r="BK1091" s="7">
        <v>0.5</v>
      </c>
      <c r="BL1091" s="25">
        <v>5.0761421319797679E-3</v>
      </c>
      <c r="BM1091" s="20">
        <v>0.70599999999999996</v>
      </c>
      <c r="BN1091" s="20">
        <v>0.69500000000000006</v>
      </c>
      <c r="BO1091" s="20">
        <v>0.71499999999999997</v>
      </c>
      <c r="BP1091" s="46">
        <v>18</v>
      </c>
      <c r="BQ1091" s="215" t="s">
        <v>8491</v>
      </c>
      <c r="BR1091" s="79">
        <v>-0.13680555555555565</v>
      </c>
      <c r="BS1091" s="9">
        <v>4.3285667732652966E-2</v>
      </c>
      <c r="BT1091" s="9">
        <v>3.3736479975979172E-2</v>
      </c>
      <c r="BU1091" s="47" t="s">
        <v>5993</v>
      </c>
      <c r="BV1091" s="47" t="s">
        <v>5993</v>
      </c>
      <c r="BW1091" s="14" t="s">
        <v>5474</v>
      </c>
      <c r="BX1091" s="83">
        <v>3.5833333333333078E-2</v>
      </c>
      <c r="BY1091" s="82">
        <v>1.21</v>
      </c>
      <c r="BZ1091" s="46">
        <v>16.363636363636363</v>
      </c>
      <c r="CA1091" s="48" t="s">
        <v>8593</v>
      </c>
      <c r="CB1091" s="45">
        <v>406632.60000000003</v>
      </c>
      <c r="CC1091" s="45">
        <v>253123.20000000001</v>
      </c>
      <c r="CD1091" s="45">
        <v>9979.2000000000007</v>
      </c>
      <c r="CE1091" s="45">
        <v>891</v>
      </c>
      <c r="CF1091" s="14" t="s">
        <v>9587</v>
      </c>
      <c r="CG1091" s="7" t="s">
        <v>8590</v>
      </c>
      <c r="CH1091" s="215" t="s">
        <v>8546</v>
      </c>
      <c r="CI1091" s="215" t="s">
        <v>8498</v>
      </c>
      <c r="CJ1091" s="215" t="s">
        <v>8498</v>
      </c>
      <c r="CK1091" s="43" t="s">
        <v>7350</v>
      </c>
      <c r="CL1091" s="43" t="s">
        <v>8511</v>
      </c>
      <c r="CM1091" s="43" t="s">
        <v>5474</v>
      </c>
      <c r="CN1091" s="145">
        <v>254014.2</v>
      </c>
      <c r="CO1091" s="145">
        <v>416611.80000000005</v>
      </c>
      <c r="CP1091" s="148">
        <v>198565.24521331195</v>
      </c>
      <c r="CQ1091" s="189" t="s">
        <v>5474</v>
      </c>
      <c r="CR1091" s="189" t="s">
        <v>5474</v>
      </c>
      <c r="CS1091" s="99" t="s">
        <v>5474</v>
      </c>
      <c r="CT1091" s="167" t="s">
        <v>5474</v>
      </c>
      <c r="CU1091" s="43" t="s">
        <v>5474</v>
      </c>
      <c r="CV1091" s="43" t="s">
        <v>5474</v>
      </c>
      <c r="CW1091" s="43" t="s">
        <v>5474</v>
      </c>
      <c r="CX1091" s="43" t="s">
        <v>5474</v>
      </c>
      <c r="CY1091" s="43" t="s">
        <v>5474</v>
      </c>
      <c r="CZ1091" s="43" t="s">
        <v>5474</v>
      </c>
      <c r="DA1091" s="42" t="s">
        <v>5474</v>
      </c>
      <c r="DB1091" s="42" t="s">
        <v>5474</v>
      </c>
      <c r="DC1091" s="42" t="s">
        <v>5474</v>
      </c>
      <c r="DD1091" s="42" t="s">
        <v>5474</v>
      </c>
      <c r="DE1091" s="42" t="s">
        <v>5474</v>
      </c>
      <c r="DF1091" s="42" t="s">
        <v>5474</v>
      </c>
      <c r="DG1091" s="42" t="s">
        <v>5474</v>
      </c>
      <c r="DH1091" s="42" t="s">
        <v>5477</v>
      </c>
    </row>
    <row r="1092" spans="1:112">
      <c r="A1092" s="22">
        <v>2425</v>
      </c>
      <c r="B1092" s="7" t="s">
        <v>393</v>
      </c>
      <c r="C1092" s="21">
        <v>0.1341</v>
      </c>
      <c r="D1092" s="21">
        <v>0.14449999999999999</v>
      </c>
      <c r="E1092" s="21">
        <v>3.9300000000000002E-2</v>
      </c>
      <c r="F1092" s="21">
        <v>3.0599999999999999E-2</v>
      </c>
      <c r="G1092" s="21">
        <v>0.66020000000000001</v>
      </c>
      <c r="H1092" s="21">
        <v>-1.6077999999999999</v>
      </c>
      <c r="I1092" s="21">
        <v>-1.6738999999999999</v>
      </c>
      <c r="J1092" s="21">
        <v>-0.55559999999999998</v>
      </c>
      <c r="K1092" s="21">
        <v>-5.1000000000000004E-3</v>
      </c>
      <c r="L1092" s="21">
        <v>5.4000000000000003E-3</v>
      </c>
      <c r="M1092" s="21">
        <v>2.7199999999999998E-2</v>
      </c>
      <c r="N1092" s="21">
        <v>-1.1900000000000001E-2</v>
      </c>
      <c r="O1092" s="21">
        <v>-9.1000000000000004E-3</v>
      </c>
      <c r="P1092" s="21">
        <v>3.2399999999999998E-2</v>
      </c>
      <c r="Q1092" s="21">
        <v>7.7999999999999996E-3</v>
      </c>
      <c r="R1092" s="21">
        <v>4.1999999999999997E-3</v>
      </c>
      <c r="S1092" s="21">
        <v>6.7000000000000004E-2</v>
      </c>
      <c r="T1092" s="21">
        <v>5.4100000000000002E-2</v>
      </c>
      <c r="U1092" s="10">
        <v>0.2</v>
      </c>
      <c r="V1092" s="10">
        <v>1.23</v>
      </c>
      <c r="W1092" s="7">
        <v>0.49</v>
      </c>
      <c r="X1092" s="20">
        <v>0.3574</v>
      </c>
      <c r="Y1092" s="75">
        <v>2020</v>
      </c>
      <c r="Z1092" s="7">
        <v>0.5</v>
      </c>
      <c r="AA1092" s="7">
        <v>0</v>
      </c>
      <c r="AB1092" s="51">
        <v>38</v>
      </c>
      <c r="AC1092" s="51">
        <v>-23</v>
      </c>
      <c r="AD1092" s="51"/>
      <c r="AE1092" s="51"/>
      <c r="AF1092" s="51"/>
      <c r="AG1092" s="51">
        <v>1</v>
      </c>
      <c r="AH1092" s="20">
        <v>2.0000000000000001E-4</v>
      </c>
      <c r="AI1092" s="7" t="s">
        <v>8467</v>
      </c>
      <c r="AJ1092" s="67" t="s">
        <v>8494</v>
      </c>
      <c r="AK1092" s="44">
        <v>-0.82901554404145072</v>
      </c>
      <c r="AL1092" s="44">
        <v>-0.72839506172839474</v>
      </c>
      <c r="AM1092" s="44">
        <v>-0.72222222222222177</v>
      </c>
      <c r="AN1092" s="25">
        <v>0.72830188679245289</v>
      </c>
      <c r="AO1092" s="25">
        <v>0.1528301886792453</v>
      </c>
      <c r="AP1092" s="215">
        <v>26.5</v>
      </c>
      <c r="AQ1092" s="215" t="s">
        <v>9548</v>
      </c>
      <c r="AR1092" s="44">
        <v>0</v>
      </c>
      <c r="AS1092" s="171" t="s">
        <v>7026</v>
      </c>
      <c r="AT1092" s="171" t="s">
        <v>7511</v>
      </c>
      <c r="AU1092" s="171" t="s">
        <v>7078</v>
      </c>
      <c r="AV1092" s="7" t="s">
        <v>8470</v>
      </c>
      <c r="AW1092" s="14" t="s">
        <v>7555</v>
      </c>
      <c r="AX1092" s="49" t="s">
        <v>6009</v>
      </c>
      <c r="AY1092" s="38" t="s">
        <v>5971</v>
      </c>
      <c r="AZ1092" s="14" t="s">
        <v>6038</v>
      </c>
      <c r="BA1092" s="49" t="s">
        <v>6337</v>
      </c>
      <c r="BB1092" s="38" t="s">
        <v>6047</v>
      </c>
      <c r="BC1092" s="7">
        <v>0.6</v>
      </c>
      <c r="BD1092" s="14" t="s">
        <v>6150</v>
      </c>
      <c r="BE1092" s="49" t="s">
        <v>5967</v>
      </c>
      <c r="BF1092" s="38" t="s">
        <v>6007</v>
      </c>
      <c r="BG1092" s="7">
        <v>0.5</v>
      </c>
      <c r="BH1092" s="45">
        <v>619.80182481179179</v>
      </c>
      <c r="BI1092" s="215" t="s">
        <v>8471</v>
      </c>
      <c r="BJ1092" s="215" t="s">
        <v>8554</v>
      </c>
      <c r="BK1092" s="7">
        <v>1.7</v>
      </c>
      <c r="BL1092" s="25">
        <v>9.5238095238095247E-3</v>
      </c>
      <c r="BM1092" s="20">
        <v>0.55975000000000008</v>
      </c>
      <c r="BN1092" s="20">
        <v>0.64500000000000002</v>
      </c>
      <c r="BO1092" s="20">
        <v>0.49000000000000005</v>
      </c>
      <c r="BP1092" s="46">
        <v>21.544715447154474</v>
      </c>
      <c r="BQ1092" s="215" t="s">
        <v>8553</v>
      </c>
      <c r="BR1092" s="79">
        <v>-0.45660377358490573</v>
      </c>
      <c r="BS1092" s="9">
        <v>1.2567048802242908E-2</v>
      </c>
      <c r="BT1092" s="9">
        <v>1.2942212584681645E-2</v>
      </c>
      <c r="BU1092" s="47" t="s">
        <v>5993</v>
      </c>
      <c r="BV1092" s="47" t="s">
        <v>5993</v>
      </c>
      <c r="BW1092" s="14" t="s">
        <v>5474</v>
      </c>
      <c r="BX1092" s="83">
        <v>-0.32075471698113206</v>
      </c>
      <c r="BY1092" s="82">
        <v>1.2</v>
      </c>
      <c r="BZ1092" s="46">
        <v>22.083333333333336</v>
      </c>
      <c r="CA1092" s="48" t="s">
        <v>8485</v>
      </c>
      <c r="CB1092" s="45">
        <v>1007</v>
      </c>
      <c r="CC1092" s="45">
        <v>-609.5</v>
      </c>
      <c r="CD1092" s="45">
        <v>0</v>
      </c>
      <c r="CE1092" s="45">
        <v>0</v>
      </c>
      <c r="CF1092" s="14" t="s">
        <v>9588</v>
      </c>
      <c r="CG1092" s="7" t="s">
        <v>8556</v>
      </c>
      <c r="CH1092" s="215" t="s">
        <v>8479</v>
      </c>
      <c r="CI1092" s="215" t="s">
        <v>8478</v>
      </c>
      <c r="CJ1092" s="215" t="s">
        <v>8479</v>
      </c>
      <c r="CK1092" s="43" t="s">
        <v>5474</v>
      </c>
      <c r="CL1092" s="43" t="s">
        <v>5474</v>
      </c>
      <c r="CM1092" s="43" t="s">
        <v>6944</v>
      </c>
      <c r="CN1092" s="145">
        <v>-609.5</v>
      </c>
      <c r="CO1092" s="145">
        <v>1007</v>
      </c>
      <c r="CP1092" s="148">
        <v>16424.748357512482</v>
      </c>
      <c r="CQ1092" s="189" t="s">
        <v>5474</v>
      </c>
      <c r="CR1092" s="189" t="s">
        <v>5474</v>
      </c>
      <c r="CS1092" s="99" t="s">
        <v>5474</v>
      </c>
      <c r="CT1092" s="167" t="s">
        <v>5474</v>
      </c>
      <c r="CU1092" s="43" t="s">
        <v>5474</v>
      </c>
      <c r="CV1092" s="43" t="s">
        <v>5474</v>
      </c>
      <c r="CW1092" s="43" t="s">
        <v>5474</v>
      </c>
      <c r="CX1092" s="43" t="s">
        <v>5474</v>
      </c>
      <c r="CY1092" s="43" t="s">
        <v>5474</v>
      </c>
      <c r="CZ1092" s="43" t="s">
        <v>5474</v>
      </c>
      <c r="DA1092" s="42" t="s">
        <v>5474</v>
      </c>
      <c r="DB1092" s="42" t="s">
        <v>5474</v>
      </c>
      <c r="DC1092" s="42" t="s">
        <v>5474</v>
      </c>
      <c r="DD1092" s="42" t="s">
        <v>5474</v>
      </c>
      <c r="DE1092" s="42" t="s">
        <v>5474</v>
      </c>
      <c r="DF1092" s="42" t="s">
        <v>5474</v>
      </c>
      <c r="DG1092" s="42" t="s">
        <v>5474</v>
      </c>
      <c r="DH1092" s="42" t="s">
        <v>5474</v>
      </c>
    </row>
    <row r="1093" spans="1:112">
      <c r="A1093" s="22">
        <v>3702</v>
      </c>
      <c r="B1093" s="7" t="s">
        <v>871</v>
      </c>
      <c r="C1093" s="21">
        <v>-0.12690000000000001</v>
      </c>
      <c r="D1093" s="21">
        <v>3.2500000000000001E-2</v>
      </c>
      <c r="E1093" s="21">
        <v>-0.1135</v>
      </c>
      <c r="F1093" s="21">
        <v>4.4200000000000003E-2</v>
      </c>
      <c r="G1093" s="21">
        <v>0.2908</v>
      </c>
      <c r="H1093" s="21">
        <v>0.15279999999999999</v>
      </c>
      <c r="I1093" s="21">
        <v>0.39500000000000002</v>
      </c>
      <c r="J1093" s="21">
        <v>0.42199999999999999</v>
      </c>
      <c r="K1093" s="21">
        <v>3.0000000000000001E-3</v>
      </c>
      <c r="L1093" s="21">
        <v>8.0000000000000004E-4</v>
      </c>
      <c r="M1093" s="21">
        <v>-3.0999999999999999E-3</v>
      </c>
      <c r="N1093" s="21">
        <v>1.2999999999999999E-3</v>
      </c>
      <c r="O1093" s="21">
        <v>1E-3</v>
      </c>
      <c r="P1093" s="21">
        <v>-5.0000000000000001E-4</v>
      </c>
      <c r="Q1093" s="21">
        <v>8.6999999999999994E-3</v>
      </c>
      <c r="R1093" s="21">
        <v>1.4E-3</v>
      </c>
      <c r="S1093" s="21">
        <v>0.12570000000000001</v>
      </c>
      <c r="T1093" s="21">
        <v>4.3799999999999999E-2</v>
      </c>
      <c r="U1093" s="10">
        <v>3.1</v>
      </c>
      <c r="V1093" s="10">
        <v>5.55</v>
      </c>
      <c r="W1093" s="7">
        <v>2.5779000000000001</v>
      </c>
      <c r="X1093" s="20">
        <v>0.64770000000000005</v>
      </c>
      <c r="Y1093" s="75">
        <v>2020</v>
      </c>
      <c r="Z1093" s="7">
        <v>3.1</v>
      </c>
      <c r="AA1093" s="7">
        <v>0</v>
      </c>
      <c r="AB1093" s="51">
        <v>-4895</v>
      </c>
      <c r="AC1093" s="51">
        <v>-78</v>
      </c>
      <c r="AD1093" s="51">
        <v>-605</v>
      </c>
      <c r="AE1093" s="51"/>
      <c r="AF1093" s="51">
        <v>2799</v>
      </c>
      <c r="AG1093" s="51">
        <v>305</v>
      </c>
      <c r="AH1093" s="20">
        <v>6.3E-3</v>
      </c>
      <c r="AI1093" s="7" t="s">
        <v>8481</v>
      </c>
      <c r="AJ1093" s="67" t="s">
        <v>8494</v>
      </c>
      <c r="AK1093" s="44">
        <v>-0.5705128205128206</v>
      </c>
      <c r="AL1093" s="44">
        <v>-0.88601036269430045</v>
      </c>
      <c r="AM1093" s="44">
        <v>0.62500000000000222</v>
      </c>
      <c r="AN1093" s="25">
        <v>0.49108079748163691</v>
      </c>
      <c r="AO1093" s="25">
        <v>0.20251836306400853</v>
      </c>
      <c r="AP1093" s="215">
        <v>47.65</v>
      </c>
      <c r="AQ1093" s="215" t="s">
        <v>9548</v>
      </c>
      <c r="AR1093" s="44">
        <v>0</v>
      </c>
      <c r="AS1093" s="171" t="s">
        <v>7272</v>
      </c>
      <c r="AT1093" s="171" t="s">
        <v>7293</v>
      </c>
      <c r="AU1093" s="171" t="s">
        <v>7067</v>
      </c>
      <c r="AV1093" s="7" t="s">
        <v>8470</v>
      </c>
      <c r="AW1093" s="14" t="s">
        <v>6241</v>
      </c>
      <c r="AX1093" s="49" t="s">
        <v>6009</v>
      </c>
      <c r="AY1093" s="38" t="s">
        <v>6007</v>
      </c>
      <c r="AZ1093" s="14" t="s">
        <v>6038</v>
      </c>
      <c r="BA1093" s="49" t="s">
        <v>5993</v>
      </c>
      <c r="BB1093" s="38" t="s">
        <v>5993</v>
      </c>
      <c r="BC1093" s="7">
        <v>0.2</v>
      </c>
      <c r="BD1093" s="14" t="s">
        <v>6081</v>
      </c>
      <c r="BE1093" s="49" t="s">
        <v>5967</v>
      </c>
      <c r="BF1093" s="38" t="s">
        <v>5989</v>
      </c>
      <c r="BG1093" s="7">
        <v>0.7</v>
      </c>
      <c r="BH1093" s="45">
        <v>1991.8305155767057</v>
      </c>
      <c r="BI1093" s="215" t="s">
        <v>8518</v>
      </c>
      <c r="BJ1093" s="215" t="s">
        <v>8509</v>
      </c>
      <c r="BK1093" s="7">
        <v>0.9</v>
      </c>
      <c r="BL1093" s="25">
        <v>5.2742616033755272E-3</v>
      </c>
      <c r="BM1093" s="20">
        <v>0.60512500000000002</v>
      </c>
      <c r="BN1093" s="20">
        <v>0.5625</v>
      </c>
      <c r="BO1093" s="20">
        <v>0.64</v>
      </c>
      <c r="BP1093" s="46">
        <v>8.5855855855855854</v>
      </c>
      <c r="BQ1093" s="215" t="s">
        <v>8558</v>
      </c>
      <c r="BR1093" s="79">
        <v>0.26866736621196236</v>
      </c>
      <c r="BS1093" s="9">
        <v>4.7970109382671877E-2</v>
      </c>
      <c r="BT1093" s="9">
        <v>5.8863361820235216E-2</v>
      </c>
      <c r="BU1093" s="47" t="s">
        <v>5993</v>
      </c>
      <c r="BV1093" s="47" t="s">
        <v>5993</v>
      </c>
      <c r="BW1093" s="14" t="s">
        <v>8561</v>
      </c>
      <c r="BX1093" s="83">
        <v>0.52240083945435478</v>
      </c>
      <c r="BY1093" s="82">
        <v>5.6</v>
      </c>
      <c r="BZ1093" s="46">
        <v>8.5089285714285712</v>
      </c>
      <c r="CA1093" s="48" t="s">
        <v>5474</v>
      </c>
      <c r="CB1093" s="45">
        <v>-233246.75</v>
      </c>
      <c r="CC1093" s="45">
        <v>-3716.7</v>
      </c>
      <c r="CD1093" s="45">
        <v>-28828.25</v>
      </c>
      <c r="CE1093" s="45">
        <v>0</v>
      </c>
      <c r="CF1093" s="14" t="s">
        <v>9589</v>
      </c>
      <c r="CG1093" s="7" t="s">
        <v>8477</v>
      </c>
      <c r="CH1093" s="215" t="s">
        <v>8479</v>
      </c>
      <c r="CI1093" s="215" t="s">
        <v>8478</v>
      </c>
      <c r="CJ1093" s="215" t="s">
        <v>8479</v>
      </c>
      <c r="CK1093" s="43" t="s">
        <v>6887</v>
      </c>
      <c r="CL1093" s="43" t="s">
        <v>5474</v>
      </c>
      <c r="CM1093" s="43" t="s">
        <v>5474</v>
      </c>
      <c r="CN1093" s="145">
        <v>-3716.7</v>
      </c>
      <c r="CO1093" s="145">
        <v>-262075</v>
      </c>
      <c r="CP1093" s="148">
        <v>94910.724067230025</v>
      </c>
      <c r="CQ1093" s="189" t="s">
        <v>5474</v>
      </c>
      <c r="CR1093" s="189" t="s">
        <v>5474</v>
      </c>
      <c r="CS1093" s="99" t="s">
        <v>5474</v>
      </c>
      <c r="CT1093" s="167" t="s">
        <v>5474</v>
      </c>
      <c r="CU1093" s="43" t="s">
        <v>5474</v>
      </c>
      <c r="CV1093" s="43" t="s">
        <v>5474</v>
      </c>
      <c r="CW1093" s="43" t="s">
        <v>5474</v>
      </c>
      <c r="CX1093" s="43" t="s">
        <v>5474</v>
      </c>
      <c r="CY1093" s="43" t="s">
        <v>5474</v>
      </c>
      <c r="CZ1093" s="43" t="s">
        <v>5474</v>
      </c>
      <c r="DA1093" s="42" t="s">
        <v>5474</v>
      </c>
      <c r="DB1093" s="42" t="s">
        <v>5474</v>
      </c>
      <c r="DC1093" s="42" t="s">
        <v>5474</v>
      </c>
      <c r="DD1093" s="42" t="s">
        <v>5474</v>
      </c>
      <c r="DE1093" s="42" t="s">
        <v>5474</v>
      </c>
      <c r="DF1093" s="42" t="s">
        <v>5474</v>
      </c>
      <c r="DG1093" s="42" t="s">
        <v>5474</v>
      </c>
      <c r="DH1093" s="42" t="s">
        <v>5478</v>
      </c>
    </row>
    <row r="1094" spans="1:112">
      <c r="A1094" s="22">
        <v>2442</v>
      </c>
      <c r="B1094" s="7" t="s">
        <v>407</v>
      </c>
      <c r="C1094" s="21">
        <v>-0.76180000000000003</v>
      </c>
      <c r="D1094" s="21">
        <v>-0.98419999999999996</v>
      </c>
      <c r="E1094" s="21">
        <v>-0.97040000000000004</v>
      </c>
      <c r="F1094" s="21">
        <v>-0.98180000000000001</v>
      </c>
      <c r="G1094" s="21">
        <v>-0.51919999999999999</v>
      </c>
      <c r="H1094" s="21">
        <v>8.1999999999999993</v>
      </c>
      <c r="I1094" s="21">
        <v>8.1999999999999993</v>
      </c>
      <c r="J1094" s="21">
        <v>4.5580999999999996</v>
      </c>
      <c r="K1094" s="21">
        <v>-3.8E-3</v>
      </c>
      <c r="L1094" s="21">
        <v>0.2366</v>
      </c>
      <c r="M1094" s="21">
        <v>0.12839999999999999</v>
      </c>
      <c r="N1094" s="21">
        <v>0.13170000000000001</v>
      </c>
      <c r="O1094" s="21">
        <v>0.34060000000000001</v>
      </c>
      <c r="P1094" s="21">
        <v>0.1694</v>
      </c>
      <c r="Q1094" s="21">
        <v>4.3099999999999999E-2</v>
      </c>
      <c r="R1094" s="21">
        <v>1.44E-2</v>
      </c>
      <c r="S1094" s="21">
        <v>7.0699999999999999E-2</v>
      </c>
      <c r="T1094" s="21">
        <v>3.1699999999999999E-2</v>
      </c>
      <c r="U1094" s="10">
        <v>1.53</v>
      </c>
      <c r="V1094" s="10">
        <v>2.62</v>
      </c>
      <c r="W1094" s="7">
        <v>0.36799999999999999</v>
      </c>
      <c r="X1094" s="20">
        <v>0.37959999999999999</v>
      </c>
      <c r="Y1094" s="75">
        <v>2020</v>
      </c>
      <c r="Z1094" s="7">
        <v>0.1</v>
      </c>
      <c r="AA1094" s="7">
        <v>0.2</v>
      </c>
      <c r="AB1094" s="51">
        <v>166</v>
      </c>
      <c r="AC1094" s="51">
        <v>-334</v>
      </c>
      <c r="AD1094" s="51"/>
      <c r="AE1094" s="51"/>
      <c r="AF1094" s="51">
        <v>26</v>
      </c>
      <c r="AG1094" s="51">
        <v>3</v>
      </c>
      <c r="AH1094" s="20">
        <v>1.4800000000000001E-2</v>
      </c>
      <c r="AI1094" s="7" t="s">
        <v>8481</v>
      </c>
      <c r="AJ1094" s="67" t="s">
        <v>8468</v>
      </c>
      <c r="AK1094" s="44">
        <v>0.53846153846153832</v>
      </c>
      <c r="AL1094" s="44">
        <v>0.55999999999999939</v>
      </c>
      <c r="AM1094" s="44">
        <v>0.74999999999999556</v>
      </c>
      <c r="AN1094" s="25">
        <v>0.34821428571428575</v>
      </c>
      <c r="AO1094" s="25">
        <v>0.11160714285714286</v>
      </c>
      <c r="AP1094" s="215">
        <v>11.2</v>
      </c>
      <c r="AQ1094" s="215" t="s">
        <v>9548</v>
      </c>
      <c r="AR1094" s="44">
        <v>0</v>
      </c>
      <c r="AS1094" s="171" t="s">
        <v>7571</v>
      </c>
      <c r="AT1094" s="171" t="s">
        <v>7572</v>
      </c>
      <c r="AU1094" s="171" t="s">
        <v>7310</v>
      </c>
      <c r="AV1094" s="7" t="s">
        <v>8488</v>
      </c>
      <c r="AW1094" s="14" t="s">
        <v>7343</v>
      </c>
      <c r="AX1094" s="49" t="s">
        <v>6039</v>
      </c>
      <c r="AY1094" s="38" t="s">
        <v>5971</v>
      </c>
      <c r="AZ1094" s="14" t="s">
        <v>6157</v>
      </c>
      <c r="BA1094" s="49" t="s">
        <v>5993</v>
      </c>
      <c r="BB1094" s="38" t="s">
        <v>5993</v>
      </c>
      <c r="BC1094" s="7">
        <v>0.6</v>
      </c>
      <c r="BD1094" s="14" t="s">
        <v>6204</v>
      </c>
      <c r="BE1094" s="49" t="s">
        <v>6039</v>
      </c>
      <c r="BF1094" s="38" t="s">
        <v>5971</v>
      </c>
      <c r="BG1094" s="7">
        <v>1.2</v>
      </c>
      <c r="BH1094" s="45">
        <v>1044.7225044712245</v>
      </c>
      <c r="BI1094" s="215" t="s">
        <v>8489</v>
      </c>
      <c r="BJ1094" s="215" t="s">
        <v>8496</v>
      </c>
      <c r="BK1094" s="7">
        <v>0.1</v>
      </c>
      <c r="BL1094" s="25">
        <v>1.3574660633484033E-2</v>
      </c>
      <c r="BM1094" s="20">
        <v>0.43325000000000002</v>
      </c>
      <c r="BN1094" s="20">
        <v>1.2500000000000004E-2</v>
      </c>
      <c r="BO1094" s="20">
        <v>0.77749999999999997</v>
      </c>
      <c r="BP1094" s="46">
        <v>4.2748091603053426</v>
      </c>
      <c r="BQ1094" s="215" t="s">
        <v>8558</v>
      </c>
      <c r="BR1094" s="79">
        <v>1.0678571428571433</v>
      </c>
      <c r="BS1094" s="9">
        <v>2.6850069947947475E-2</v>
      </c>
      <c r="BT1094" s="9">
        <v>2.2944346998629461E-2</v>
      </c>
      <c r="BU1094" s="47" t="s">
        <v>5993</v>
      </c>
      <c r="BV1094" s="47" t="s">
        <v>5993</v>
      </c>
      <c r="BW1094" s="14" t="s">
        <v>8514</v>
      </c>
      <c r="BX1094" s="83">
        <v>1.584821428571429</v>
      </c>
      <c r="BY1094" s="82">
        <v>1.9300000000000002</v>
      </c>
      <c r="BZ1094" s="46">
        <v>5.8031088082901547</v>
      </c>
      <c r="CA1094" s="48" t="s">
        <v>8485</v>
      </c>
      <c r="CB1094" s="45">
        <v>1859.1999999999998</v>
      </c>
      <c r="CC1094" s="45">
        <v>-3740.7999999999997</v>
      </c>
      <c r="CD1094" s="45">
        <v>0</v>
      </c>
      <c r="CE1094" s="45">
        <v>0</v>
      </c>
      <c r="CF1094" s="14" t="s">
        <v>9590</v>
      </c>
      <c r="CG1094" s="7" t="s">
        <v>8477</v>
      </c>
      <c r="CH1094" s="215" t="s">
        <v>8478</v>
      </c>
      <c r="CI1094" s="215" t="s">
        <v>8478</v>
      </c>
      <c r="CJ1094" s="215" t="s">
        <v>8546</v>
      </c>
      <c r="CK1094" s="43" t="s">
        <v>5474</v>
      </c>
      <c r="CL1094" s="43" t="s">
        <v>8480</v>
      </c>
      <c r="CM1094" s="43" t="s">
        <v>6944</v>
      </c>
      <c r="CN1094" s="145">
        <v>-3740.7999999999997</v>
      </c>
      <c r="CO1094" s="145">
        <v>1859.1999999999998</v>
      </c>
      <c r="CP1094" s="148">
        <v>11700.892050077713</v>
      </c>
      <c r="CQ1094" s="189" t="s">
        <v>5474</v>
      </c>
      <c r="CR1094" s="189" t="s">
        <v>5474</v>
      </c>
      <c r="CS1094" s="99" t="s">
        <v>5474</v>
      </c>
      <c r="CT1094" s="167" t="s">
        <v>5474</v>
      </c>
      <c r="CU1094" s="43" t="s">
        <v>5474</v>
      </c>
      <c r="CV1094" s="43" t="s">
        <v>5474</v>
      </c>
      <c r="CW1094" s="43" t="s">
        <v>5474</v>
      </c>
      <c r="CX1094" s="43" t="s">
        <v>5474</v>
      </c>
      <c r="CY1094" s="43" t="s">
        <v>5474</v>
      </c>
      <c r="CZ1094" s="43" t="s">
        <v>5474</v>
      </c>
      <c r="DA1094" s="42" t="s">
        <v>5474</v>
      </c>
      <c r="DB1094" s="42" t="s">
        <v>5474</v>
      </c>
      <c r="DC1094" s="42" t="s">
        <v>5474</v>
      </c>
      <c r="DD1094" s="42" t="s">
        <v>5474</v>
      </c>
      <c r="DE1094" s="42" t="s">
        <v>5474</v>
      </c>
      <c r="DF1094" s="42" t="s">
        <v>5474</v>
      </c>
      <c r="DG1094" s="42" t="s">
        <v>5474</v>
      </c>
      <c r="DH1094" s="42" t="s">
        <v>5474</v>
      </c>
    </row>
    <row r="1095" spans="1:112">
      <c r="A1095" s="22">
        <v>8097</v>
      </c>
      <c r="B1095" s="7" t="s">
        <v>1466</v>
      </c>
      <c r="C1095" s="21">
        <v>1.7899999999999999E-2</v>
      </c>
      <c r="D1095" s="21">
        <v>1.7135</v>
      </c>
      <c r="E1095" s="21">
        <v>0.2462</v>
      </c>
      <c r="F1095" s="21">
        <v>2.6867000000000001</v>
      </c>
      <c r="G1095" s="21">
        <v>2.2639</v>
      </c>
      <c r="H1095" s="21">
        <v>-2.8889</v>
      </c>
      <c r="I1095" s="21">
        <v>-7.5</v>
      </c>
      <c r="J1095" s="21">
        <v>0.4667</v>
      </c>
      <c r="K1095" s="21">
        <v>-4.7500000000000001E-2</v>
      </c>
      <c r="L1095" s="21">
        <v>-0.17280000000000001</v>
      </c>
      <c r="M1095" s="21">
        <v>0.1754</v>
      </c>
      <c r="N1095" s="21">
        <v>-0.11609999999999999</v>
      </c>
      <c r="O1095" s="21">
        <v>3.9800000000000002E-2</v>
      </c>
      <c r="P1095" s="21">
        <v>0.68169999999999997</v>
      </c>
      <c r="Q1095" s="21">
        <v>2.47E-2</v>
      </c>
      <c r="R1095" s="21">
        <v>1.43E-2</v>
      </c>
      <c r="S1095" s="21">
        <v>3.1699999999999999E-2</v>
      </c>
      <c r="T1095" s="21">
        <v>2.75E-2</v>
      </c>
      <c r="U1095" s="10">
        <v>-0.08</v>
      </c>
      <c r="V1095" s="10">
        <v>-0.3</v>
      </c>
      <c r="W1095" s="7">
        <v>0</v>
      </c>
      <c r="X1095" s="20">
        <v>0</v>
      </c>
      <c r="Y1095" s="75"/>
      <c r="Z1095" s="7"/>
      <c r="AA1095" s="7"/>
      <c r="AB1095" s="51">
        <v>60</v>
      </c>
      <c r="AC1095" s="51">
        <v>-1</v>
      </c>
      <c r="AD1095" s="51"/>
      <c r="AE1095" s="51"/>
      <c r="AF1095" s="51"/>
      <c r="AG1095" s="51"/>
      <c r="AH1095" s="20">
        <v>5.1000000000000004E-3</v>
      </c>
      <c r="AI1095" s="7" t="s">
        <v>8481</v>
      </c>
      <c r="AJ1095" s="67" t="s">
        <v>8494</v>
      </c>
      <c r="AK1095" s="44">
        <v>0.53814432989690719</v>
      </c>
      <c r="AL1095" s="44">
        <v>-0.82758620689655182</v>
      </c>
      <c r="AM1095" s="44">
        <v>-1</v>
      </c>
      <c r="AN1095" s="25">
        <v>1.0104166666666667</v>
      </c>
      <c r="AO1095" s="25">
        <v>0.18125000000000005</v>
      </c>
      <c r="AP1095" s="215">
        <v>24</v>
      </c>
      <c r="AQ1095" s="215" t="s">
        <v>9548</v>
      </c>
      <c r="AR1095" s="44">
        <v>0</v>
      </c>
      <c r="AS1095" s="171" t="s">
        <v>7357</v>
      </c>
      <c r="AT1095" s="171" t="s">
        <v>7119</v>
      </c>
      <c r="AU1095" s="171" t="s">
        <v>7665</v>
      </c>
      <c r="AV1095" s="7" t="s">
        <v>8470</v>
      </c>
      <c r="AW1095" s="14" t="s">
        <v>6806</v>
      </c>
      <c r="AX1095" s="49" t="s">
        <v>5981</v>
      </c>
      <c r="AY1095" s="38" t="s">
        <v>6007</v>
      </c>
      <c r="AZ1095" s="14" t="s">
        <v>6123</v>
      </c>
      <c r="BA1095" s="49" t="s">
        <v>5967</v>
      </c>
      <c r="BB1095" s="38" t="s">
        <v>6007</v>
      </c>
      <c r="BC1095" s="7">
        <v>0.2</v>
      </c>
      <c r="BD1095" s="14" t="s">
        <v>5999</v>
      </c>
      <c r="BE1095" s="49" t="s">
        <v>5960</v>
      </c>
      <c r="BF1095" s="38" t="s">
        <v>5961</v>
      </c>
      <c r="BG1095" s="7">
        <v>0.4</v>
      </c>
      <c r="BH1095" s="45">
        <v>10.864083937764246</v>
      </c>
      <c r="BI1095" s="215" t="s">
        <v>8471</v>
      </c>
      <c r="BJ1095" s="215" t="s">
        <v>8554</v>
      </c>
      <c r="BK1095" s="7">
        <v>0.2</v>
      </c>
      <c r="BL1095" s="25">
        <v>0</v>
      </c>
      <c r="BM1095" s="20">
        <v>0.68212499999999987</v>
      </c>
      <c r="BN1095" s="20">
        <v>0.86499999999999999</v>
      </c>
      <c r="BO1095" s="20">
        <v>0.53249999999999986</v>
      </c>
      <c r="BP1095" s="46" t="s">
        <v>8473</v>
      </c>
      <c r="BQ1095" s="215" t="s">
        <v>8473</v>
      </c>
      <c r="BR1095" s="79" t="s">
        <v>8473</v>
      </c>
      <c r="BS1095" s="9">
        <v>0</v>
      </c>
      <c r="BT1095" s="9">
        <v>0</v>
      </c>
      <c r="BU1095" s="47" t="s">
        <v>5993</v>
      </c>
      <c r="BV1095" s="47" t="s">
        <v>5993</v>
      </c>
      <c r="BW1095" s="14" t="s">
        <v>5474</v>
      </c>
      <c r="BX1095" s="83" t="s">
        <v>8473</v>
      </c>
      <c r="BY1095" s="82" t="s">
        <v>8473</v>
      </c>
      <c r="BZ1095" s="46" t="s">
        <v>8473</v>
      </c>
      <c r="CA1095" s="48" t="s">
        <v>8485</v>
      </c>
      <c r="CB1095" s="45">
        <v>1440</v>
      </c>
      <c r="CC1095" s="45">
        <v>-24</v>
      </c>
      <c r="CD1095" s="45">
        <v>0</v>
      </c>
      <c r="CE1095" s="45">
        <v>0</v>
      </c>
      <c r="CF1095" s="14" t="s">
        <v>9591</v>
      </c>
      <c r="CG1095" s="7" t="s">
        <v>8556</v>
      </c>
      <c r="CH1095" s="215" t="s">
        <v>8479</v>
      </c>
      <c r="CI1095" s="215" t="s">
        <v>8478</v>
      </c>
      <c r="CJ1095" s="215" t="s">
        <v>8479</v>
      </c>
      <c r="CK1095" s="43" t="s">
        <v>5474</v>
      </c>
      <c r="CL1095" s="43" t="s">
        <v>8480</v>
      </c>
      <c r="CM1095" s="43" t="s">
        <v>5474</v>
      </c>
      <c r="CN1095" s="145">
        <v>-24</v>
      </c>
      <c r="CO1095" s="145">
        <v>1440</v>
      </c>
      <c r="CP1095" s="148">
        <v>260.73801450634187</v>
      </c>
      <c r="CQ1095" s="189" t="s">
        <v>5474</v>
      </c>
      <c r="CR1095" s="189" t="s">
        <v>5474</v>
      </c>
      <c r="CS1095" s="99" t="s">
        <v>5474</v>
      </c>
      <c r="CT1095" s="167" t="s">
        <v>5474</v>
      </c>
      <c r="CU1095" s="43" t="s">
        <v>5474</v>
      </c>
      <c r="CV1095" s="43" t="s">
        <v>5474</v>
      </c>
      <c r="CW1095" s="43" t="s">
        <v>5474</v>
      </c>
      <c r="CX1095" s="43" t="s">
        <v>5474</v>
      </c>
      <c r="CY1095" s="43" t="s">
        <v>5474</v>
      </c>
      <c r="CZ1095" s="43" t="s">
        <v>5474</v>
      </c>
      <c r="DA1095" s="42" t="s">
        <v>5474</v>
      </c>
      <c r="DB1095" s="42" t="s">
        <v>5474</v>
      </c>
      <c r="DC1095" s="42" t="s">
        <v>5474</v>
      </c>
      <c r="DD1095" s="42" t="s">
        <v>5474</v>
      </c>
      <c r="DE1095" s="42" t="s">
        <v>5474</v>
      </c>
      <c r="DF1095" s="42" t="s">
        <v>5474</v>
      </c>
      <c r="DG1095" s="42" t="s">
        <v>5474</v>
      </c>
      <c r="DH1095" s="42" t="s">
        <v>5474</v>
      </c>
    </row>
    <row r="1096" spans="1:112">
      <c r="A1096" s="22">
        <v>2104</v>
      </c>
      <c r="B1096" s="7" t="s">
        <v>5828</v>
      </c>
      <c r="C1096" s="21">
        <v>-4.48E-2</v>
      </c>
      <c r="D1096" s="21">
        <v>0.27860000000000001</v>
      </c>
      <c r="E1096" s="21">
        <v>-4.7100000000000003E-2</v>
      </c>
      <c r="F1096" s="21">
        <v>0.1389</v>
      </c>
      <c r="G1096" s="21">
        <v>0.50249999999999995</v>
      </c>
      <c r="H1096" s="21">
        <v>-0.31819999999999998</v>
      </c>
      <c r="I1096" s="21">
        <v>2.3043</v>
      </c>
      <c r="J1096" s="21">
        <v>3.7406999999999999</v>
      </c>
      <c r="K1096" s="21">
        <v>-3.3099999999999997E-2</v>
      </c>
      <c r="L1096" s="21">
        <v>4.6600000000000003E-2</v>
      </c>
      <c r="M1096" s="21">
        <v>0.1157</v>
      </c>
      <c r="N1096" s="21">
        <v>-4.4400000000000002E-2</v>
      </c>
      <c r="O1096" s="21">
        <v>0.1182</v>
      </c>
      <c r="P1096" s="21">
        <v>0.12089999999999999</v>
      </c>
      <c r="Q1096" s="21">
        <v>1.54E-2</v>
      </c>
      <c r="R1096" s="21">
        <v>0.01</v>
      </c>
      <c r="S1096" s="21">
        <v>7.3800000000000004E-2</v>
      </c>
      <c r="T1096" s="21">
        <v>4.9799999999999997E-2</v>
      </c>
      <c r="U1096" s="10">
        <v>0.74</v>
      </c>
      <c r="V1096" s="10">
        <v>1.76</v>
      </c>
      <c r="W1096" s="7">
        <v>1.58</v>
      </c>
      <c r="X1096" s="20">
        <v>0.48480000000000001</v>
      </c>
      <c r="Y1096" s="75">
        <v>2020</v>
      </c>
      <c r="Z1096" s="7">
        <v>0.1</v>
      </c>
      <c r="AA1096" s="7">
        <v>0</v>
      </c>
      <c r="AB1096" s="51">
        <v>-2032</v>
      </c>
      <c r="AC1096" s="51">
        <v>-108</v>
      </c>
      <c r="AD1096" s="51"/>
      <c r="AE1096" s="51"/>
      <c r="AF1096" s="51">
        <v>395</v>
      </c>
      <c r="AG1096" s="51">
        <v>8</v>
      </c>
      <c r="AH1096" s="20">
        <v>1.1000000000000001E-3</v>
      </c>
      <c r="AI1096" s="7" t="s">
        <v>8467</v>
      </c>
      <c r="AJ1096" s="67" t="s">
        <v>8494</v>
      </c>
      <c r="AK1096" s="44">
        <v>-0.72857142857142854</v>
      </c>
      <c r="AL1096" s="44">
        <v>-0.8899999999999999</v>
      </c>
      <c r="AM1096" s="44">
        <v>-0.83333333333333137</v>
      </c>
      <c r="AN1096" s="25">
        <v>0.61674008810572689</v>
      </c>
      <c r="AO1096" s="25">
        <v>0.22026431718061676</v>
      </c>
      <c r="AP1096" s="215">
        <v>22.7</v>
      </c>
      <c r="AQ1096" s="215" t="s">
        <v>9548</v>
      </c>
      <c r="AR1096" s="44">
        <v>0</v>
      </c>
      <c r="AS1096" s="171" t="s">
        <v>7404</v>
      </c>
      <c r="AT1096" s="171" t="s">
        <v>7405</v>
      </c>
      <c r="AU1096" s="171" t="s">
        <v>7133</v>
      </c>
      <c r="AV1096" s="7" t="s">
        <v>8470</v>
      </c>
      <c r="AW1096" s="14" t="s">
        <v>7403</v>
      </c>
      <c r="AX1096" s="49" t="s">
        <v>6009</v>
      </c>
      <c r="AY1096" s="38" t="s">
        <v>6047</v>
      </c>
      <c r="AZ1096" s="14" t="s">
        <v>6570</v>
      </c>
      <c r="BA1096" s="49" t="s">
        <v>5967</v>
      </c>
      <c r="BB1096" s="38" t="s">
        <v>6007</v>
      </c>
      <c r="BC1096" s="7">
        <v>0.3</v>
      </c>
      <c r="BD1096" s="14" t="s">
        <v>6096</v>
      </c>
      <c r="BE1096" s="49" t="s">
        <v>5967</v>
      </c>
      <c r="BF1096" s="38" t="s">
        <v>5961</v>
      </c>
      <c r="BG1096" s="7">
        <v>0.7</v>
      </c>
      <c r="BH1096" s="45">
        <v>2215.5286599256483</v>
      </c>
      <c r="BI1096" s="215" t="s">
        <v>8518</v>
      </c>
      <c r="BJ1096" s="215" t="s">
        <v>8509</v>
      </c>
      <c r="BK1096" s="7">
        <v>1</v>
      </c>
      <c r="BL1096" s="25">
        <v>2.2075055187638286E-3</v>
      </c>
      <c r="BM1096" s="20">
        <v>0.67274999999999996</v>
      </c>
      <c r="BN1096" s="20">
        <v>0.66999999999999993</v>
      </c>
      <c r="BO1096" s="20">
        <v>0.67499999999999993</v>
      </c>
      <c r="BP1096" s="46">
        <v>12.897727272727272</v>
      </c>
      <c r="BQ1096" s="215" t="s">
        <v>8560</v>
      </c>
      <c r="BR1096" s="79">
        <v>2.5550660792951624E-2</v>
      </c>
      <c r="BS1096" s="9">
        <v>6.3382735227991205E-2</v>
      </c>
      <c r="BT1096" s="9">
        <v>0</v>
      </c>
      <c r="BU1096" s="47" t="s">
        <v>5993</v>
      </c>
      <c r="BV1096" s="47" t="s">
        <v>5993</v>
      </c>
      <c r="BW1096" s="14" t="s">
        <v>5474</v>
      </c>
      <c r="BX1096" s="83">
        <v>0.2819383259911894</v>
      </c>
      <c r="BY1096" s="82">
        <v>1.94</v>
      </c>
      <c r="BZ1096" s="46">
        <v>11.701030927835051</v>
      </c>
      <c r="CA1096" s="48" t="s">
        <v>5474</v>
      </c>
      <c r="CB1096" s="45">
        <v>-46126.400000000001</v>
      </c>
      <c r="CC1096" s="45">
        <v>-2451.6</v>
      </c>
      <c r="CD1096" s="45">
        <v>0</v>
      </c>
      <c r="CE1096" s="45">
        <v>0</v>
      </c>
      <c r="CF1096" s="14" t="s">
        <v>9592</v>
      </c>
      <c r="CG1096" s="7" t="s">
        <v>8556</v>
      </c>
      <c r="CH1096" s="215" t="s">
        <v>8479</v>
      </c>
      <c r="CI1096" s="215" t="s">
        <v>8479</v>
      </c>
      <c r="CJ1096" s="215" t="s">
        <v>8479</v>
      </c>
      <c r="CK1096" s="43" t="s">
        <v>5474</v>
      </c>
      <c r="CL1096" s="43" t="s">
        <v>5474</v>
      </c>
      <c r="CM1096" s="43" t="s">
        <v>6898</v>
      </c>
      <c r="CN1096" s="145">
        <v>-2451.6</v>
      </c>
      <c r="CO1096" s="145">
        <v>-46126.400000000001</v>
      </c>
      <c r="CP1096" s="148">
        <v>50292.500580312211</v>
      </c>
      <c r="CQ1096" s="189" t="s">
        <v>5474</v>
      </c>
      <c r="CR1096" s="189" t="s">
        <v>5474</v>
      </c>
      <c r="CS1096" s="99" t="s">
        <v>5474</v>
      </c>
      <c r="CT1096" s="167" t="s">
        <v>5474</v>
      </c>
      <c r="CU1096" s="43" t="s">
        <v>5474</v>
      </c>
      <c r="CV1096" s="43" t="s">
        <v>5474</v>
      </c>
      <c r="CW1096" s="43" t="s">
        <v>5474</v>
      </c>
      <c r="CX1096" s="43" t="s">
        <v>5474</v>
      </c>
      <c r="CY1096" s="43" t="s">
        <v>5474</v>
      </c>
      <c r="CZ1096" s="43" t="s">
        <v>5474</v>
      </c>
      <c r="DA1096" s="42" t="s">
        <v>5474</v>
      </c>
      <c r="DB1096" s="42" t="s">
        <v>5474</v>
      </c>
      <c r="DC1096" s="42" t="s">
        <v>5474</v>
      </c>
      <c r="DD1096" s="42" t="s">
        <v>5474</v>
      </c>
      <c r="DE1096" s="42" t="s">
        <v>5474</v>
      </c>
      <c r="DF1096" s="42" t="s">
        <v>5474</v>
      </c>
      <c r="DG1096" s="42" t="s">
        <v>5474</v>
      </c>
      <c r="DH1096" s="42" t="s">
        <v>5474</v>
      </c>
    </row>
    <row r="1097" spans="1:112">
      <c r="A1097" s="22">
        <v>1603</v>
      </c>
      <c r="B1097" s="7" t="s">
        <v>178</v>
      </c>
      <c r="C1097" s="21">
        <v>-6.1600000000000002E-2</v>
      </c>
      <c r="D1097" s="21">
        <v>-0.28520000000000001</v>
      </c>
      <c r="E1097" s="21">
        <v>-7.1400000000000005E-2</v>
      </c>
      <c r="F1097" s="21">
        <v>-0.15040000000000001</v>
      </c>
      <c r="G1097" s="21">
        <v>-2.07E-2</v>
      </c>
      <c r="H1097" s="21">
        <v>-0.36730000000000002</v>
      </c>
      <c r="I1097" s="21">
        <v>-8.8200000000000001E-2</v>
      </c>
      <c r="J1097" s="21">
        <v>0.95120000000000005</v>
      </c>
      <c r="K1097" s="21">
        <v>-3.73E-2</v>
      </c>
      <c r="L1097" s="21">
        <v>-2.75E-2</v>
      </c>
      <c r="M1097" s="21">
        <v>1.4E-3</v>
      </c>
      <c r="N1097" s="21">
        <v>-4.8500000000000001E-2</v>
      </c>
      <c r="O1097" s="21">
        <v>-2.23E-2</v>
      </c>
      <c r="P1097" s="21">
        <v>-1.5E-3</v>
      </c>
      <c r="Q1097" s="21">
        <v>6.4999999999999997E-3</v>
      </c>
      <c r="R1097" s="21">
        <v>4.1000000000000003E-3</v>
      </c>
      <c r="S1097" s="21">
        <v>5.0099999999999999E-2</v>
      </c>
      <c r="T1097" s="21">
        <v>3.3399999999999999E-2</v>
      </c>
      <c r="U1097" s="10">
        <v>0.8</v>
      </c>
      <c r="V1097" s="10">
        <v>2.42</v>
      </c>
      <c r="W1097" s="7">
        <v>0.6</v>
      </c>
      <c r="X1097" s="20">
        <v>0.43459999999999999</v>
      </c>
      <c r="Y1097" s="75">
        <v>2020</v>
      </c>
      <c r="Z1097" s="7">
        <v>0.5</v>
      </c>
      <c r="AA1097" s="7">
        <v>0</v>
      </c>
      <c r="AB1097" s="51">
        <v>37</v>
      </c>
      <c r="AC1097" s="51">
        <v>54</v>
      </c>
      <c r="AD1097" s="51"/>
      <c r="AE1097" s="51"/>
      <c r="AF1097" s="51">
        <v>-3</v>
      </c>
      <c r="AG1097" s="51"/>
      <c r="AH1097" s="20">
        <v>0</v>
      </c>
      <c r="AI1097" s="7" t="s">
        <v>8493</v>
      </c>
      <c r="AJ1097" s="67" t="s">
        <v>8536</v>
      </c>
      <c r="AK1097" s="44">
        <v>-0.85714285714285698</v>
      </c>
      <c r="AL1097" s="44">
        <v>0.51111111111111129</v>
      </c>
      <c r="AM1097" s="44">
        <v>-0.74999999999999556</v>
      </c>
      <c r="AN1097" s="25">
        <v>0.59786476868327398</v>
      </c>
      <c r="AO1097" s="25">
        <v>0.16014234875444838</v>
      </c>
      <c r="AP1097" s="215">
        <v>28.1</v>
      </c>
      <c r="AQ1097" s="215" t="s">
        <v>9548</v>
      </c>
      <c r="AR1097" s="44">
        <v>0</v>
      </c>
      <c r="AS1097" s="171" t="s">
        <v>7245</v>
      </c>
      <c r="AT1097" s="171" t="s">
        <v>7093</v>
      </c>
      <c r="AU1097" s="171" t="s">
        <v>6897</v>
      </c>
      <c r="AV1097" s="7" t="s">
        <v>8470</v>
      </c>
      <c r="AW1097" s="14" t="s">
        <v>6853</v>
      </c>
      <c r="AX1097" s="49" t="s">
        <v>6009</v>
      </c>
      <c r="AY1097" s="38" t="s">
        <v>5961</v>
      </c>
      <c r="AZ1097" s="14" t="s">
        <v>6549</v>
      </c>
      <c r="BA1097" s="49" t="s">
        <v>5993</v>
      </c>
      <c r="BB1097" s="38" t="s">
        <v>5993</v>
      </c>
      <c r="BC1097" s="7">
        <v>0.4</v>
      </c>
      <c r="BD1097" s="14" t="s">
        <v>6110</v>
      </c>
      <c r="BE1097" s="49" t="s">
        <v>5993</v>
      </c>
      <c r="BF1097" s="38" t="s">
        <v>5993</v>
      </c>
      <c r="BG1097" s="7">
        <v>0.4</v>
      </c>
      <c r="BH1097" s="45">
        <v>178.04191862302872</v>
      </c>
      <c r="BI1097" s="215" t="s">
        <v>8471</v>
      </c>
      <c r="BJ1097" s="215" t="s">
        <v>8554</v>
      </c>
      <c r="BK1097" s="7">
        <v>0.3</v>
      </c>
      <c r="BL1097" s="25">
        <v>1.7825311942959254E-3</v>
      </c>
      <c r="BM1097" s="20">
        <v>0.55762500000000004</v>
      </c>
      <c r="BN1097" s="20">
        <v>0.48750000000000004</v>
      </c>
      <c r="BO1097" s="20">
        <v>0.61499999999999999</v>
      </c>
      <c r="BP1097" s="46">
        <v>11.611570247933885</v>
      </c>
      <c r="BQ1097" s="215" t="s">
        <v>8569</v>
      </c>
      <c r="BR1097" s="79">
        <v>-6.0498220640569367E-2</v>
      </c>
      <c r="BS1097" s="9">
        <v>1.5412152077605823E-2</v>
      </c>
      <c r="BT1097" s="9">
        <v>1.1874130641795322E-2</v>
      </c>
      <c r="BU1097" s="47" t="s">
        <v>5993</v>
      </c>
      <c r="BV1097" s="47" t="s">
        <v>5993</v>
      </c>
      <c r="BW1097" s="14" t="s">
        <v>5474</v>
      </c>
      <c r="BX1097" s="83">
        <v>0.17437722419928819</v>
      </c>
      <c r="BY1097" s="82">
        <v>2.2000000000000002</v>
      </c>
      <c r="BZ1097" s="46">
        <v>12.772727272727272</v>
      </c>
      <c r="CA1097" s="48" t="s">
        <v>8475</v>
      </c>
      <c r="CB1097" s="45">
        <v>1039.7</v>
      </c>
      <c r="CC1097" s="45">
        <v>1517.4</v>
      </c>
      <c r="CD1097" s="45">
        <v>0</v>
      </c>
      <c r="CE1097" s="45">
        <v>0</v>
      </c>
      <c r="CF1097" s="14" t="s">
        <v>9593</v>
      </c>
      <c r="CG1097" s="7" t="s">
        <v>8556</v>
      </c>
      <c r="CH1097" s="215" t="s">
        <v>8479</v>
      </c>
      <c r="CI1097" s="215" t="s">
        <v>8498</v>
      </c>
      <c r="CJ1097" s="215" t="s">
        <v>8479</v>
      </c>
      <c r="CK1097" s="43" t="s">
        <v>5474</v>
      </c>
      <c r="CL1097" s="43" t="s">
        <v>5474</v>
      </c>
      <c r="CM1097" s="43" t="s">
        <v>5474</v>
      </c>
      <c r="CN1097" s="145">
        <v>1517.4</v>
      </c>
      <c r="CO1097" s="145">
        <v>1039.7</v>
      </c>
      <c r="CP1097" s="148">
        <v>5002.977913307107</v>
      </c>
      <c r="CQ1097" s="189" t="s">
        <v>5474</v>
      </c>
      <c r="CR1097" s="189" t="s">
        <v>5474</v>
      </c>
      <c r="CS1097" s="99" t="s">
        <v>5474</v>
      </c>
      <c r="CT1097" s="167" t="s">
        <v>8601</v>
      </c>
      <c r="CU1097" s="43" t="s">
        <v>5474</v>
      </c>
      <c r="CV1097" s="43" t="s">
        <v>5474</v>
      </c>
      <c r="CW1097" s="43" t="s">
        <v>5474</v>
      </c>
      <c r="CX1097" s="43" t="s">
        <v>5474</v>
      </c>
      <c r="CY1097" s="43" t="s">
        <v>5474</v>
      </c>
      <c r="CZ1097" s="43" t="s">
        <v>5474</v>
      </c>
      <c r="DA1097" s="42" t="s">
        <v>5474</v>
      </c>
      <c r="DB1097" s="42" t="s">
        <v>5474</v>
      </c>
      <c r="DC1097" s="42" t="s">
        <v>8601</v>
      </c>
      <c r="DD1097" s="42" t="s">
        <v>5474</v>
      </c>
      <c r="DE1097" s="42" t="s">
        <v>5474</v>
      </c>
      <c r="DF1097" s="42" t="s">
        <v>5474</v>
      </c>
      <c r="DG1097" s="42" t="s">
        <v>5474</v>
      </c>
      <c r="DH1097" s="42" t="s">
        <v>5474</v>
      </c>
    </row>
    <row r="1098" spans="1:112">
      <c r="A1098" s="22">
        <v>5392</v>
      </c>
      <c r="B1098" s="7" t="s">
        <v>1123</v>
      </c>
      <c r="C1098" s="21">
        <v>-2.4899999999999999E-2</v>
      </c>
      <c r="D1098" s="21">
        <v>6.7799999999999999E-2</v>
      </c>
      <c r="E1098" s="21">
        <v>1.0500000000000001E-2</v>
      </c>
      <c r="F1098" s="21">
        <v>1.12E-2</v>
      </c>
      <c r="G1098" s="21">
        <v>0.155</v>
      </c>
      <c r="H1098" s="21">
        <v>-0.2903</v>
      </c>
      <c r="I1098" s="21">
        <v>-0.69010000000000005</v>
      </c>
      <c r="J1098" s="21">
        <v>1.9463999999999999</v>
      </c>
      <c r="K1098" s="21">
        <v>-5.9999999999999995E-4</v>
      </c>
      <c r="L1098" s="21">
        <v>2.29E-2</v>
      </c>
      <c r="M1098" s="21">
        <v>1.0800000000000001E-2</v>
      </c>
      <c r="N1098" s="21">
        <v>1.0699999999999999E-2</v>
      </c>
      <c r="O1098" s="21">
        <v>3.4799999999999998E-2</v>
      </c>
      <c r="P1098" s="21">
        <v>1.72E-2</v>
      </c>
      <c r="Q1098" s="21">
        <v>7.0000000000000001E-3</v>
      </c>
      <c r="R1098" s="21">
        <v>3.0000000000000001E-3</v>
      </c>
      <c r="S1098" s="21">
        <v>3.1399999999999997E-2</v>
      </c>
      <c r="T1098" s="21">
        <v>1.9599999999999999E-2</v>
      </c>
      <c r="U1098" s="10">
        <v>0.53</v>
      </c>
      <c r="V1098" s="10">
        <v>0.34</v>
      </c>
      <c r="W1098" s="7">
        <v>1.0101</v>
      </c>
      <c r="X1098" s="20">
        <v>0.86839999999999995</v>
      </c>
      <c r="Y1098" s="75">
        <v>2020</v>
      </c>
      <c r="Z1098" s="7">
        <v>0.3</v>
      </c>
      <c r="AA1098" s="7">
        <v>0</v>
      </c>
      <c r="AB1098" s="51">
        <v>36</v>
      </c>
      <c r="AC1098" s="51">
        <v>38</v>
      </c>
      <c r="AD1098" s="51"/>
      <c r="AE1098" s="51"/>
      <c r="AF1098" s="51">
        <v>4</v>
      </c>
      <c r="AG1098" s="51">
        <v>-126</v>
      </c>
      <c r="AH1098" s="20">
        <v>0</v>
      </c>
      <c r="AI1098" s="7" t="s">
        <v>8467</v>
      </c>
      <c r="AJ1098" s="67" t="s">
        <v>8494</v>
      </c>
      <c r="AK1098" s="44">
        <v>-0.76999999999999991</v>
      </c>
      <c r="AL1098" s="44">
        <v>-0.70512820512820473</v>
      </c>
      <c r="AM1098" s="44">
        <v>0.5</v>
      </c>
      <c r="AN1098" s="25">
        <v>0.40322580645161288</v>
      </c>
      <c r="AO1098" s="25">
        <v>0.15725806451612911</v>
      </c>
      <c r="AP1098" s="215">
        <v>24.8</v>
      </c>
      <c r="AQ1098" s="215" t="s">
        <v>9548</v>
      </c>
      <c r="AR1098" s="44">
        <v>0</v>
      </c>
      <c r="AS1098" s="171" t="s">
        <v>8041</v>
      </c>
      <c r="AT1098" s="171" t="s">
        <v>7183</v>
      </c>
      <c r="AU1098" s="171" t="s">
        <v>7086</v>
      </c>
      <c r="AV1098" s="7" t="s">
        <v>8470</v>
      </c>
      <c r="AW1098" s="14" t="s">
        <v>6243</v>
      </c>
      <c r="AX1098" s="49" t="s">
        <v>6009</v>
      </c>
      <c r="AY1098" s="38" t="s">
        <v>5971</v>
      </c>
      <c r="AZ1098" s="14" t="s">
        <v>6504</v>
      </c>
      <c r="BA1098" s="49" t="s">
        <v>5967</v>
      </c>
      <c r="BB1098" s="38" t="s">
        <v>6007</v>
      </c>
      <c r="BC1098" s="7">
        <v>0.6</v>
      </c>
      <c r="BD1098" s="14" t="s">
        <v>5987</v>
      </c>
      <c r="BE1098" s="49" t="s">
        <v>5967</v>
      </c>
      <c r="BF1098" s="38" t="s">
        <v>5961</v>
      </c>
      <c r="BG1098" s="7">
        <v>0.4</v>
      </c>
      <c r="BH1098" s="45">
        <v>302.30754822154341</v>
      </c>
      <c r="BI1098" s="215" t="s">
        <v>8471</v>
      </c>
      <c r="BJ1098" s="215" t="s">
        <v>8554</v>
      </c>
      <c r="BK1098" s="7">
        <v>0.5</v>
      </c>
      <c r="BL1098" s="25">
        <v>8.1300813008129795E-3</v>
      </c>
      <c r="BM1098" s="20">
        <v>0.60562500000000008</v>
      </c>
      <c r="BN1098" s="20">
        <v>0.61250000000000004</v>
      </c>
      <c r="BO1098" s="20">
        <v>0.6</v>
      </c>
      <c r="BP1098" s="46">
        <v>72.941176470588232</v>
      </c>
      <c r="BQ1098" s="215" t="s">
        <v>8540</v>
      </c>
      <c r="BR1098" s="79">
        <v>-0.80741129032258063</v>
      </c>
      <c r="BS1098" s="9">
        <v>3.4676978386118718E-2</v>
      </c>
      <c r="BT1098" s="9">
        <v>6.210443101405172E-3</v>
      </c>
      <c r="BU1098" s="47" t="s">
        <v>5993</v>
      </c>
      <c r="BV1098" s="47" t="s">
        <v>5993</v>
      </c>
      <c r="BW1098" s="14" t="s">
        <v>5474</v>
      </c>
      <c r="BX1098" s="83">
        <v>-0.76889354838709678</v>
      </c>
      <c r="BY1098" s="82">
        <v>0.33</v>
      </c>
      <c r="BZ1098" s="46">
        <v>75.151515151515156</v>
      </c>
      <c r="CA1098" s="48" t="s">
        <v>8475</v>
      </c>
      <c r="CB1098" s="45">
        <v>892.80000000000007</v>
      </c>
      <c r="CC1098" s="45">
        <v>942.4</v>
      </c>
      <c r="CD1098" s="45">
        <v>0</v>
      </c>
      <c r="CE1098" s="45">
        <v>0</v>
      </c>
      <c r="CF1098" s="14" t="s">
        <v>9594</v>
      </c>
      <c r="CG1098" s="7" t="s">
        <v>8590</v>
      </c>
      <c r="CH1098" s="215" t="s">
        <v>8546</v>
      </c>
      <c r="CI1098" s="215" t="s">
        <v>8498</v>
      </c>
      <c r="CJ1098" s="215" t="s">
        <v>8479</v>
      </c>
      <c r="CK1098" s="43" t="s">
        <v>5474</v>
      </c>
      <c r="CL1098" s="43" t="s">
        <v>5474</v>
      </c>
      <c r="CM1098" s="43" t="s">
        <v>5474</v>
      </c>
      <c r="CN1098" s="145">
        <v>942.4</v>
      </c>
      <c r="CO1098" s="145">
        <v>892.80000000000007</v>
      </c>
      <c r="CP1098" s="148">
        <v>7497.2271958942765</v>
      </c>
      <c r="CQ1098" s="189" t="s">
        <v>5474</v>
      </c>
      <c r="CR1098" s="189" t="s">
        <v>5474</v>
      </c>
      <c r="CS1098" s="99" t="s">
        <v>5474</v>
      </c>
      <c r="CT1098" s="167" t="s">
        <v>5474</v>
      </c>
      <c r="CU1098" s="43" t="s">
        <v>5474</v>
      </c>
      <c r="CV1098" s="43" t="s">
        <v>5474</v>
      </c>
      <c r="CW1098" s="43" t="s">
        <v>5474</v>
      </c>
      <c r="CX1098" s="43" t="s">
        <v>5474</v>
      </c>
      <c r="CY1098" s="43" t="s">
        <v>5474</v>
      </c>
      <c r="CZ1098" s="43" t="s">
        <v>5474</v>
      </c>
      <c r="DA1098" s="42" t="s">
        <v>5474</v>
      </c>
      <c r="DB1098" s="42" t="s">
        <v>5474</v>
      </c>
      <c r="DC1098" s="42" t="s">
        <v>5474</v>
      </c>
      <c r="DD1098" s="42" t="s">
        <v>5474</v>
      </c>
      <c r="DE1098" s="42" t="s">
        <v>5474</v>
      </c>
      <c r="DF1098" s="42" t="s">
        <v>5474</v>
      </c>
      <c r="DG1098" s="42" t="s">
        <v>5474</v>
      </c>
      <c r="DH1098" s="42" t="s">
        <v>5474</v>
      </c>
    </row>
    <row r="1099" spans="1:112">
      <c r="A1099" s="22">
        <v>2012</v>
      </c>
      <c r="B1099" s="7" t="s">
        <v>256</v>
      </c>
      <c r="C1099" s="21">
        <v>-4.0800000000000003E-2</v>
      </c>
      <c r="D1099" s="21">
        <v>0.49120000000000003</v>
      </c>
      <c r="E1099" s="21">
        <v>1.0999999999999999E-2</v>
      </c>
      <c r="F1099" s="21">
        <v>0.49519999999999997</v>
      </c>
      <c r="G1099" s="21">
        <v>0.41110000000000002</v>
      </c>
      <c r="H1099" s="21">
        <v>0.89359999999999995</v>
      </c>
      <c r="I1099" s="21">
        <v>1.6970000000000001</v>
      </c>
      <c r="J1099" s="21">
        <v>3</v>
      </c>
      <c r="K1099" s="21">
        <v>8.9999999999999998E-4</v>
      </c>
      <c r="L1099" s="21">
        <v>4.7600000000000003E-2</v>
      </c>
      <c r="M1099" s="21">
        <v>7.7999999999999996E-3</v>
      </c>
      <c r="N1099" s="21">
        <v>6.7999999999999996E-3</v>
      </c>
      <c r="O1099" s="21">
        <v>6.3500000000000001E-2</v>
      </c>
      <c r="P1099" s="21">
        <v>1.15E-2</v>
      </c>
      <c r="Q1099" s="21">
        <v>9.7000000000000003E-3</v>
      </c>
      <c r="R1099" s="21">
        <v>2.8999999999999998E-3</v>
      </c>
      <c r="S1099" s="21">
        <v>9.5600000000000004E-2</v>
      </c>
      <c r="T1099" s="21">
        <v>4.5699999999999998E-2</v>
      </c>
      <c r="U1099" s="10">
        <v>1.36</v>
      </c>
      <c r="V1099" s="10">
        <v>1.74</v>
      </c>
      <c r="W1099" s="7">
        <v>0.92</v>
      </c>
      <c r="X1099" s="20">
        <v>0.79610000000000003</v>
      </c>
      <c r="Y1099" s="75">
        <v>2020</v>
      </c>
      <c r="Z1099" s="7">
        <v>0.6</v>
      </c>
      <c r="AA1099" s="7">
        <v>0</v>
      </c>
      <c r="AB1099" s="51">
        <v>1306</v>
      </c>
      <c r="AC1099" s="51">
        <v>150</v>
      </c>
      <c r="AD1099" s="51">
        <v>19</v>
      </c>
      <c r="AE1099" s="51">
        <v>9</v>
      </c>
      <c r="AF1099" s="51">
        <v>12</v>
      </c>
      <c r="AG1099" s="51">
        <v>16</v>
      </c>
      <c r="AH1099" s="20">
        <v>3.39E-2</v>
      </c>
      <c r="AI1099" s="7" t="s">
        <v>8481</v>
      </c>
      <c r="AJ1099" s="67" t="s">
        <v>8494</v>
      </c>
      <c r="AK1099" s="44">
        <v>0.56343283582089554</v>
      </c>
      <c r="AL1099" s="44">
        <v>-0.57692307692307665</v>
      </c>
      <c r="AM1099" s="44">
        <v>-0.83333333333333137</v>
      </c>
      <c r="AN1099" s="25">
        <v>0.87012987012987009</v>
      </c>
      <c r="AO1099" s="25">
        <v>0.25324675324675316</v>
      </c>
      <c r="AP1099" s="215">
        <v>30.8</v>
      </c>
      <c r="AQ1099" s="215" t="s">
        <v>9548</v>
      </c>
      <c r="AR1099" s="44">
        <v>0</v>
      </c>
      <c r="AS1099" s="171" t="s">
        <v>7349</v>
      </c>
      <c r="AT1099" s="171" t="s">
        <v>7183</v>
      </c>
      <c r="AU1099" s="171" t="s">
        <v>7024</v>
      </c>
      <c r="AV1099" s="7" t="s">
        <v>8470</v>
      </c>
      <c r="AW1099" s="14" t="s">
        <v>6563</v>
      </c>
      <c r="AX1099" s="49" t="s">
        <v>6009</v>
      </c>
      <c r="AY1099" s="38" t="s">
        <v>5961</v>
      </c>
      <c r="AZ1099" s="14" t="s">
        <v>6057</v>
      </c>
      <c r="BA1099" s="49" t="s">
        <v>5967</v>
      </c>
      <c r="BB1099" s="38" t="s">
        <v>5971</v>
      </c>
      <c r="BC1099" s="7">
        <v>0.2</v>
      </c>
      <c r="BD1099" s="14" t="s">
        <v>5966</v>
      </c>
      <c r="BE1099" s="49" t="s">
        <v>5967</v>
      </c>
      <c r="BF1099" s="38" t="s">
        <v>5961</v>
      </c>
      <c r="BG1099" s="7">
        <v>0.1</v>
      </c>
      <c r="BH1099" s="45">
        <v>322.20654559034966</v>
      </c>
      <c r="BI1099" s="215" t="s">
        <v>8489</v>
      </c>
      <c r="BJ1099" s="215" t="s">
        <v>8554</v>
      </c>
      <c r="BK1099" s="7">
        <v>0.4</v>
      </c>
      <c r="BL1099" s="25">
        <v>3.2573289902280596E-3</v>
      </c>
      <c r="BM1099" s="20">
        <v>0.71137500000000009</v>
      </c>
      <c r="BN1099" s="20">
        <v>0.73750000000000004</v>
      </c>
      <c r="BO1099" s="20">
        <v>0.69</v>
      </c>
      <c r="BP1099" s="46">
        <v>17.701149425287358</v>
      </c>
      <c r="BQ1099" s="215" t="s">
        <v>8483</v>
      </c>
      <c r="BR1099" s="79">
        <v>-0.19873051948051945</v>
      </c>
      <c r="BS1099" s="9">
        <v>2.3880429358383415E-2</v>
      </c>
      <c r="BT1099" s="9">
        <v>1.355124469903024E-2</v>
      </c>
      <c r="BU1099" s="47" t="s">
        <v>5993</v>
      </c>
      <c r="BV1099" s="47">
        <v>44281</v>
      </c>
      <c r="BW1099" s="14" t="s">
        <v>5474</v>
      </c>
      <c r="BX1099" s="83">
        <v>-3.8476623376623352E-2</v>
      </c>
      <c r="BY1099" s="82">
        <v>1.86</v>
      </c>
      <c r="BZ1099" s="46">
        <v>16.559139784946236</v>
      </c>
      <c r="CA1099" s="48" t="s">
        <v>8593</v>
      </c>
      <c r="CB1099" s="45">
        <v>40224.800000000003</v>
      </c>
      <c r="CC1099" s="45">
        <v>4620</v>
      </c>
      <c r="CD1099" s="45">
        <v>585.20000000000005</v>
      </c>
      <c r="CE1099" s="45">
        <v>277.2</v>
      </c>
      <c r="CF1099" s="14" t="s">
        <v>9595</v>
      </c>
      <c r="CG1099" s="7" t="s">
        <v>8556</v>
      </c>
      <c r="CH1099" s="215" t="s">
        <v>8479</v>
      </c>
      <c r="CI1099" s="215" t="s">
        <v>8478</v>
      </c>
      <c r="CJ1099" s="215" t="s">
        <v>8479</v>
      </c>
      <c r="CK1099" s="43" t="s">
        <v>5474</v>
      </c>
      <c r="CL1099" s="43" t="s">
        <v>5474</v>
      </c>
      <c r="CM1099" s="43" t="s">
        <v>5474</v>
      </c>
      <c r="CN1099" s="145">
        <v>4897.2</v>
      </c>
      <c r="CO1099" s="145">
        <v>40810</v>
      </c>
      <c r="CP1099" s="148">
        <v>9923.9616041827703</v>
      </c>
      <c r="CQ1099" s="189" t="s">
        <v>5474</v>
      </c>
      <c r="CR1099" s="189" t="s">
        <v>5474</v>
      </c>
      <c r="CS1099" s="99" t="s">
        <v>5474</v>
      </c>
      <c r="CT1099" s="167" t="s">
        <v>5474</v>
      </c>
      <c r="CU1099" s="43" t="s">
        <v>5474</v>
      </c>
      <c r="CV1099" s="43" t="s">
        <v>5474</v>
      </c>
      <c r="CW1099" s="43" t="s">
        <v>5474</v>
      </c>
      <c r="CX1099" s="43" t="s">
        <v>5474</v>
      </c>
      <c r="CY1099" s="43" t="s">
        <v>5474</v>
      </c>
      <c r="CZ1099" s="43" t="s">
        <v>5474</v>
      </c>
      <c r="DA1099" s="42" t="s">
        <v>5474</v>
      </c>
      <c r="DB1099" s="42" t="s">
        <v>5474</v>
      </c>
      <c r="DC1099" s="42" t="s">
        <v>5474</v>
      </c>
      <c r="DD1099" s="42" t="s">
        <v>5474</v>
      </c>
      <c r="DE1099" s="42" t="s">
        <v>5474</v>
      </c>
      <c r="DF1099" s="42" t="s">
        <v>5474</v>
      </c>
      <c r="DG1099" s="42" t="s">
        <v>5474</v>
      </c>
      <c r="DH1099" s="42" t="s">
        <v>5474</v>
      </c>
    </row>
    <row r="1100" spans="1:112">
      <c r="A1100" s="22">
        <v>8932</v>
      </c>
      <c r="B1100" s="7" t="s">
        <v>1565</v>
      </c>
      <c r="C1100" s="21">
        <v>-6.9999999999999999E-4</v>
      </c>
      <c r="D1100" s="21">
        <v>-6.7400000000000002E-2</v>
      </c>
      <c r="E1100" s="21">
        <v>-0.18210000000000001</v>
      </c>
      <c r="F1100" s="21">
        <v>6.9500000000000006E-2</v>
      </c>
      <c r="G1100" s="21">
        <v>0.23880000000000001</v>
      </c>
      <c r="H1100" s="21">
        <v>0</v>
      </c>
      <c r="I1100" s="21">
        <v>-0.42859999999999998</v>
      </c>
      <c r="J1100" s="21">
        <v>0.40300000000000002</v>
      </c>
      <c r="K1100" s="21">
        <v>3.6799999999999999E-2</v>
      </c>
      <c r="L1100" s="21">
        <v>2.7799999999999998E-2</v>
      </c>
      <c r="M1100" s="21">
        <v>3.49E-2</v>
      </c>
      <c r="N1100" s="21">
        <v>2.0500000000000001E-2</v>
      </c>
      <c r="O1100" s="21">
        <v>2.1299999999999999E-2</v>
      </c>
      <c r="P1100" s="21">
        <v>3.5700000000000003E-2</v>
      </c>
      <c r="Q1100" s="21">
        <v>1.12E-2</v>
      </c>
      <c r="R1100" s="21">
        <v>5.8999999999999999E-3</v>
      </c>
      <c r="S1100" s="21">
        <v>5.4100000000000002E-2</v>
      </c>
      <c r="T1100" s="21">
        <v>3.0099999999999998E-2</v>
      </c>
      <c r="U1100" s="10">
        <v>-0.4</v>
      </c>
      <c r="V1100" s="10">
        <v>-0.73</v>
      </c>
      <c r="W1100" s="7">
        <v>0.12</v>
      </c>
      <c r="X1100" s="20">
        <v>0.10290000000000001</v>
      </c>
      <c r="Y1100" s="75"/>
      <c r="Z1100" s="7"/>
      <c r="AA1100" s="7"/>
      <c r="AB1100" s="51">
        <v>-12</v>
      </c>
      <c r="AC1100" s="51">
        <v>-1</v>
      </c>
      <c r="AD1100" s="51"/>
      <c r="AE1100" s="51"/>
      <c r="AF1100" s="51"/>
      <c r="AG1100" s="51"/>
      <c r="AH1100" s="20">
        <v>0</v>
      </c>
      <c r="AI1100" s="7" t="s">
        <v>8481</v>
      </c>
      <c r="AJ1100" s="67" t="s">
        <v>8757</v>
      </c>
      <c r="AK1100" s="44">
        <v>-0.56862745098039214</v>
      </c>
      <c r="AL1100" s="44">
        <v>-0.68421052631578849</v>
      </c>
      <c r="AM1100" s="44">
        <v>-0.66666666666666663</v>
      </c>
      <c r="AN1100" s="25">
        <v>0.41917808219178093</v>
      </c>
      <c r="AO1100" s="25">
        <v>5.2054794520547905E-2</v>
      </c>
      <c r="AP1100" s="215">
        <v>18.25</v>
      </c>
      <c r="AQ1100" s="215" t="s">
        <v>9548</v>
      </c>
      <c r="AR1100" s="44">
        <v>0</v>
      </c>
      <c r="AS1100" s="171" t="s">
        <v>8009</v>
      </c>
      <c r="AT1100" s="171" t="s">
        <v>6913</v>
      </c>
      <c r="AU1100" s="171" t="s">
        <v>7012</v>
      </c>
      <c r="AV1100" s="7" t="s">
        <v>8470</v>
      </c>
      <c r="AW1100" s="14" t="s">
        <v>6853</v>
      </c>
      <c r="AX1100" s="49" t="s">
        <v>6020</v>
      </c>
      <c r="AY1100" s="38" t="s">
        <v>5961</v>
      </c>
      <c r="AZ1100" s="14" t="s">
        <v>6392</v>
      </c>
      <c r="BA1100" s="49" t="s">
        <v>5967</v>
      </c>
      <c r="BB1100" s="38" t="s">
        <v>6007</v>
      </c>
      <c r="BC1100" s="7">
        <v>0.6</v>
      </c>
      <c r="BD1100" s="14" t="s">
        <v>6398</v>
      </c>
      <c r="BE1100" s="49" t="s">
        <v>5967</v>
      </c>
      <c r="BF1100" s="38" t="s">
        <v>5961</v>
      </c>
      <c r="BG1100" s="7">
        <v>0.9</v>
      </c>
      <c r="BH1100" s="45">
        <v>365.29639231094626</v>
      </c>
      <c r="BI1100" s="215" t="s">
        <v>8495</v>
      </c>
      <c r="BJ1100" s="215" t="s">
        <v>8554</v>
      </c>
      <c r="BK1100" s="7">
        <v>8.6</v>
      </c>
      <c r="BL1100" s="25">
        <v>2.7472527472527865E-3</v>
      </c>
      <c r="BM1100" s="20">
        <v>0.59037499999999998</v>
      </c>
      <c r="BN1100" s="20">
        <v>0.57250000000000001</v>
      </c>
      <c r="BO1100" s="20">
        <v>0.60499999999999998</v>
      </c>
      <c r="BP1100" s="46" t="s">
        <v>8473</v>
      </c>
      <c r="BQ1100" s="215" t="s">
        <v>8473</v>
      </c>
      <c r="BR1100" s="79" t="s">
        <v>8473</v>
      </c>
      <c r="BS1100" s="9">
        <v>7.2112389099121543E-4</v>
      </c>
      <c r="BT1100" s="9">
        <v>0</v>
      </c>
      <c r="BU1100" s="47" t="s">
        <v>5993</v>
      </c>
      <c r="BV1100" s="47" t="s">
        <v>5993</v>
      </c>
      <c r="BW1100" s="14" t="s">
        <v>5474</v>
      </c>
      <c r="BX1100" s="83" t="s">
        <v>8473</v>
      </c>
      <c r="BY1100" s="82" t="s">
        <v>8473</v>
      </c>
      <c r="BZ1100" s="46" t="s">
        <v>8473</v>
      </c>
      <c r="CA1100" s="48" t="s">
        <v>5474</v>
      </c>
      <c r="CB1100" s="45">
        <v>-219</v>
      </c>
      <c r="CC1100" s="45">
        <v>-18.25</v>
      </c>
      <c r="CD1100" s="45">
        <v>0</v>
      </c>
      <c r="CE1100" s="45">
        <v>0</v>
      </c>
      <c r="CF1100" s="14" t="s">
        <v>9596</v>
      </c>
      <c r="CG1100" s="7" t="s">
        <v>8556</v>
      </c>
      <c r="CH1100" s="215" t="s">
        <v>8479</v>
      </c>
      <c r="CI1100" s="215" t="s">
        <v>8479</v>
      </c>
      <c r="CJ1100" s="215" t="s">
        <v>8479</v>
      </c>
      <c r="CK1100" s="43" t="s">
        <v>6968</v>
      </c>
      <c r="CL1100" s="43" t="s">
        <v>5474</v>
      </c>
      <c r="CM1100" s="43" t="s">
        <v>5474</v>
      </c>
      <c r="CN1100" s="145">
        <v>-18.25</v>
      </c>
      <c r="CO1100" s="145">
        <v>-219</v>
      </c>
      <c r="CP1100" s="148">
        <v>6666.6591596747694</v>
      </c>
      <c r="CQ1100" s="189" t="s">
        <v>5474</v>
      </c>
      <c r="CR1100" s="189" t="s">
        <v>5474</v>
      </c>
      <c r="CS1100" s="99" t="s">
        <v>5474</v>
      </c>
      <c r="CT1100" s="167" t="s">
        <v>5474</v>
      </c>
      <c r="CU1100" s="43" t="s">
        <v>5474</v>
      </c>
      <c r="CV1100" s="43" t="s">
        <v>5474</v>
      </c>
      <c r="CW1100" s="43" t="s">
        <v>5474</v>
      </c>
      <c r="CX1100" s="43" t="s">
        <v>5474</v>
      </c>
      <c r="CY1100" s="43" t="s">
        <v>5474</v>
      </c>
      <c r="CZ1100" s="43" t="s">
        <v>5474</v>
      </c>
      <c r="DA1100" s="42" t="s">
        <v>5474</v>
      </c>
      <c r="DB1100" s="42" t="s">
        <v>5474</v>
      </c>
      <c r="DC1100" s="42" t="s">
        <v>5474</v>
      </c>
      <c r="DD1100" s="42" t="s">
        <v>5474</v>
      </c>
      <c r="DE1100" s="42" t="s">
        <v>5474</v>
      </c>
      <c r="DF1100" s="42" t="s">
        <v>5474</v>
      </c>
      <c r="DG1100" s="42" t="s">
        <v>5474</v>
      </c>
      <c r="DH1100" s="42" t="s">
        <v>5474</v>
      </c>
    </row>
    <row r="1101" spans="1:112">
      <c r="A1101" s="22">
        <v>2609</v>
      </c>
      <c r="B1101" s="7" t="s">
        <v>488</v>
      </c>
      <c r="C1101" s="21">
        <v>6.9400000000000003E-2</v>
      </c>
      <c r="D1101" s="21">
        <v>1.4034</v>
      </c>
      <c r="E1101" s="21">
        <v>0.20569999999999999</v>
      </c>
      <c r="F1101" s="21">
        <v>1.2737000000000001</v>
      </c>
      <c r="G1101" s="21">
        <v>1.0980000000000001</v>
      </c>
      <c r="H1101" s="21">
        <v>0.38319999999999999</v>
      </c>
      <c r="I1101" s="21">
        <v>346.33330000000001</v>
      </c>
      <c r="J1101" s="21">
        <v>53.5</v>
      </c>
      <c r="K1101" s="21">
        <v>9.2200000000000004E-2</v>
      </c>
      <c r="L1101" s="21">
        <v>0.53590000000000004</v>
      </c>
      <c r="M1101" s="21">
        <v>0.35389999999999999</v>
      </c>
      <c r="N1101" s="21">
        <v>0.111</v>
      </c>
      <c r="O1101" s="21">
        <v>0.55840000000000001</v>
      </c>
      <c r="P1101" s="21">
        <v>0.36470000000000002</v>
      </c>
      <c r="Q1101" s="21">
        <v>0.42599999999999999</v>
      </c>
      <c r="R1101" s="21">
        <v>8.8999999999999996E-2</v>
      </c>
      <c r="S1101" s="21">
        <v>-0.1249</v>
      </c>
      <c r="T1101" s="21">
        <v>-6.1000000000000004E-3</v>
      </c>
      <c r="U1101" s="10">
        <v>17.850000000000001</v>
      </c>
      <c r="V1101" s="10">
        <v>22.1</v>
      </c>
      <c r="W1101" s="7">
        <v>0</v>
      </c>
      <c r="X1101" s="20">
        <v>0</v>
      </c>
      <c r="Y1101" s="75"/>
      <c r="Z1101" s="7"/>
      <c r="AA1101" s="7"/>
      <c r="AB1101" s="51">
        <v>11294</v>
      </c>
      <c r="AC1101" s="51">
        <v>-16005</v>
      </c>
      <c r="AD1101" s="51">
        <v>1114</v>
      </c>
      <c r="AE1101" s="51">
        <v>-83</v>
      </c>
      <c r="AF1101" s="51">
        <v>266</v>
      </c>
      <c r="AG1101" s="51">
        <v>191</v>
      </c>
      <c r="AH1101" s="20">
        <v>6.5600000000000006E-2</v>
      </c>
      <c r="AI1101" s="7" t="s">
        <v>8481</v>
      </c>
      <c r="AJ1101" s="67" t="s">
        <v>8536</v>
      </c>
      <c r="AK1101" s="44">
        <v>0.55652135349682919</v>
      </c>
      <c r="AL1101" s="44">
        <v>0.72058823529411764</v>
      </c>
      <c r="AM1101" s="44">
        <v>0.5</v>
      </c>
      <c r="AN1101" s="25">
        <v>1.6765055762081784</v>
      </c>
      <c r="AO1101" s="25">
        <v>0.25278810408921931</v>
      </c>
      <c r="AP1101" s="215">
        <v>134.5</v>
      </c>
      <c r="AQ1101" s="215" t="s">
        <v>9548</v>
      </c>
      <c r="AR1101" s="44">
        <v>0</v>
      </c>
      <c r="AS1101" s="171" t="s">
        <v>7639</v>
      </c>
      <c r="AT1101" s="171" t="s">
        <v>7624</v>
      </c>
      <c r="AU1101" s="171" t="s">
        <v>7107</v>
      </c>
      <c r="AV1101" s="7" t="s">
        <v>5474</v>
      </c>
      <c r="AW1101" s="14" t="s">
        <v>6034</v>
      </c>
      <c r="AX1101" s="49" t="s">
        <v>5967</v>
      </c>
      <c r="AY1101" s="38" t="s">
        <v>5961</v>
      </c>
      <c r="AZ1101" s="14" t="s">
        <v>6624</v>
      </c>
      <c r="BA1101" s="49" t="s">
        <v>5967</v>
      </c>
      <c r="BB1101" s="38" t="s">
        <v>6007</v>
      </c>
      <c r="BC1101" s="7">
        <v>0.6</v>
      </c>
      <c r="BD1101" s="14" t="s">
        <v>6220</v>
      </c>
      <c r="BE1101" s="49" t="s">
        <v>5967</v>
      </c>
      <c r="BF1101" s="38" t="s">
        <v>5989</v>
      </c>
      <c r="BG1101" s="7">
        <v>0.3</v>
      </c>
      <c r="BH1101" s="45">
        <v>77580.864462002981</v>
      </c>
      <c r="BI1101" s="215" t="s">
        <v>8592</v>
      </c>
      <c r="BJ1101" s="215" t="s">
        <v>8496</v>
      </c>
      <c r="BK1101" s="7">
        <v>0.3</v>
      </c>
      <c r="BL1101" s="25">
        <v>1.509433962264151E-2</v>
      </c>
      <c r="BM1101" s="20">
        <v>0.8463750000000001</v>
      </c>
      <c r="BN1101" s="20">
        <v>0.87250000000000005</v>
      </c>
      <c r="BO1101" s="20">
        <v>0.82499999999999996</v>
      </c>
      <c r="BP1101" s="46">
        <v>6.0859728506787327</v>
      </c>
      <c r="BQ1101" s="215" t="s">
        <v>8558</v>
      </c>
      <c r="BR1101" s="79">
        <v>1.6185873605947958</v>
      </c>
      <c r="BS1101" s="9">
        <v>0</v>
      </c>
      <c r="BT1101" s="9">
        <v>0</v>
      </c>
      <c r="BU1101" s="47" t="s">
        <v>5993</v>
      </c>
      <c r="BV1101" s="47" t="s">
        <v>5993</v>
      </c>
      <c r="BW1101" s="14" t="s">
        <v>5474</v>
      </c>
      <c r="BX1101" s="83">
        <v>2.2732342007434942</v>
      </c>
      <c r="BY1101" s="82">
        <v>29.35</v>
      </c>
      <c r="BZ1101" s="46">
        <v>4.5826235093696761</v>
      </c>
      <c r="CA1101" s="48" t="s">
        <v>8702</v>
      </c>
      <c r="CB1101" s="45">
        <v>1519043</v>
      </c>
      <c r="CC1101" s="45">
        <v>-2152672.5</v>
      </c>
      <c r="CD1101" s="45">
        <v>149833</v>
      </c>
      <c r="CE1101" s="45">
        <v>-11163.5</v>
      </c>
      <c r="CF1101" s="14" t="s">
        <v>9597</v>
      </c>
      <c r="CG1101" s="7" t="s">
        <v>8590</v>
      </c>
      <c r="CH1101" s="215" t="s">
        <v>8479</v>
      </c>
      <c r="CI1101" s="215" t="s">
        <v>8479</v>
      </c>
      <c r="CJ1101" s="215" t="s">
        <v>8498</v>
      </c>
      <c r="CK1101" s="43" t="s">
        <v>7153</v>
      </c>
      <c r="CL1101" s="43" t="s">
        <v>5474</v>
      </c>
      <c r="CM1101" s="43" t="s">
        <v>6944</v>
      </c>
      <c r="CN1101" s="145">
        <v>-2163836</v>
      </c>
      <c r="CO1101" s="145">
        <v>1668876</v>
      </c>
      <c r="CP1101" s="148">
        <v>10434626.270139402</v>
      </c>
      <c r="CQ1101" s="189">
        <v>0.92267657992565055</v>
      </c>
      <c r="CR1101" s="189">
        <v>0.95720000000000005</v>
      </c>
      <c r="CS1101" s="99">
        <v>44345</v>
      </c>
      <c r="CT1101" s="167" t="s">
        <v>5474</v>
      </c>
      <c r="CU1101" s="43" t="s">
        <v>5474</v>
      </c>
      <c r="CV1101" s="43" t="s">
        <v>5474</v>
      </c>
      <c r="CW1101" s="43" t="s">
        <v>5474</v>
      </c>
      <c r="CX1101" s="43" t="s">
        <v>5474</v>
      </c>
      <c r="CY1101" s="43" t="s">
        <v>5474</v>
      </c>
      <c r="CZ1101" s="43" t="s">
        <v>5474</v>
      </c>
      <c r="DA1101" s="42" t="s">
        <v>5474</v>
      </c>
      <c r="DB1101" s="42" t="s">
        <v>5474</v>
      </c>
      <c r="DC1101" s="42" t="s">
        <v>5474</v>
      </c>
      <c r="DD1101" s="42" t="s">
        <v>5474</v>
      </c>
      <c r="DE1101" s="42" t="s">
        <v>5474</v>
      </c>
      <c r="DF1101" s="42" t="s">
        <v>5474</v>
      </c>
      <c r="DG1101" s="42" t="s">
        <v>5474</v>
      </c>
      <c r="DH1101" s="42" t="s">
        <v>5474</v>
      </c>
    </row>
    <row r="1102" spans="1:112">
      <c r="A1102" s="22">
        <v>1436</v>
      </c>
      <c r="B1102" s="7" t="s">
        <v>90</v>
      </c>
      <c r="C1102" s="21">
        <v>-0.2341</v>
      </c>
      <c r="D1102" s="21">
        <v>-5.2999999999999999E-2</v>
      </c>
      <c r="E1102" s="21">
        <v>-0.21060000000000001</v>
      </c>
      <c r="F1102" s="21">
        <v>0.32569999999999999</v>
      </c>
      <c r="G1102" s="21">
        <v>1.0781000000000001</v>
      </c>
      <c r="H1102" s="21">
        <v>3.1494</v>
      </c>
      <c r="I1102" s="21">
        <v>14.041700000000001</v>
      </c>
      <c r="J1102" s="21">
        <v>6.1111000000000004</v>
      </c>
      <c r="K1102" s="21">
        <v>-2.1999999999999999E-2</v>
      </c>
      <c r="L1102" s="21">
        <v>4.5999999999999999E-2</v>
      </c>
      <c r="M1102" s="21">
        <v>6.13E-2</v>
      </c>
      <c r="N1102" s="21">
        <v>1.6199999999999999E-2</v>
      </c>
      <c r="O1102" s="21">
        <v>9.9900000000000003E-2</v>
      </c>
      <c r="P1102" s="21">
        <v>-1.7399999999999999E-2</v>
      </c>
      <c r="Q1102" s="21">
        <v>1.46E-2</v>
      </c>
      <c r="R1102" s="21">
        <v>1.6000000000000001E-3</v>
      </c>
      <c r="S1102" s="21">
        <v>8.3199999999999996E-2</v>
      </c>
      <c r="T1102" s="21">
        <v>3.49E-2</v>
      </c>
      <c r="U1102" s="10">
        <v>4.4800000000000004</v>
      </c>
      <c r="V1102" s="10">
        <v>5.73</v>
      </c>
      <c r="W1102" s="7">
        <v>2.5</v>
      </c>
      <c r="X1102" s="20">
        <v>0.96079999999999999</v>
      </c>
      <c r="Y1102" s="75">
        <v>2020</v>
      </c>
      <c r="Z1102" s="7">
        <v>2</v>
      </c>
      <c r="AA1102" s="7">
        <v>0</v>
      </c>
      <c r="AB1102" s="51">
        <v>-27</v>
      </c>
      <c r="AC1102" s="51"/>
      <c r="AD1102" s="51"/>
      <c r="AE1102" s="51"/>
      <c r="AF1102" s="51">
        <v>-9</v>
      </c>
      <c r="AG1102" s="51"/>
      <c r="AH1102" s="20">
        <v>5.4999999999999997E-3</v>
      </c>
      <c r="AI1102" s="7" t="s">
        <v>8507</v>
      </c>
      <c r="AJ1102" s="67" t="s">
        <v>8838</v>
      </c>
      <c r="AK1102" s="44">
        <v>0.89759036144578297</v>
      </c>
      <c r="AL1102" s="44">
        <v>0.85470085470085455</v>
      </c>
      <c r="AM1102" s="44">
        <v>0.66666666666666674</v>
      </c>
      <c r="AN1102" s="25">
        <v>0.18863636363636374</v>
      </c>
      <c r="AO1102" s="25">
        <v>0.13295454545454549</v>
      </c>
      <c r="AP1102" s="215">
        <v>44</v>
      </c>
      <c r="AQ1102" s="215" t="s">
        <v>9548</v>
      </c>
      <c r="AR1102" s="44">
        <v>0</v>
      </c>
      <c r="AS1102" s="171" t="s">
        <v>7089</v>
      </c>
      <c r="AT1102" s="171" t="s">
        <v>7090</v>
      </c>
      <c r="AU1102" s="171" t="s">
        <v>7091</v>
      </c>
      <c r="AV1102" s="7" t="s">
        <v>8488</v>
      </c>
      <c r="AW1102" s="14" t="s">
        <v>6541</v>
      </c>
      <c r="AX1102" s="49" t="s">
        <v>5967</v>
      </c>
      <c r="AY1102" s="38" t="s">
        <v>5989</v>
      </c>
      <c r="AZ1102" s="14" t="s">
        <v>6516</v>
      </c>
      <c r="BA1102" s="49" t="s">
        <v>6009</v>
      </c>
      <c r="BB1102" s="38" t="s">
        <v>5989</v>
      </c>
      <c r="BC1102" s="7">
        <v>0.2</v>
      </c>
      <c r="BD1102" s="14" t="s">
        <v>6065</v>
      </c>
      <c r="BE1102" s="49" t="s">
        <v>6009</v>
      </c>
      <c r="BF1102" s="38" t="s">
        <v>5989</v>
      </c>
      <c r="BG1102" s="7">
        <v>2.1</v>
      </c>
      <c r="BH1102" s="45">
        <v>126.74764594058287</v>
      </c>
      <c r="BI1102" s="215" t="s">
        <v>8495</v>
      </c>
      <c r="BJ1102" s="215" t="s">
        <v>8554</v>
      </c>
      <c r="BK1102" s="7">
        <v>3.9</v>
      </c>
      <c r="BL1102" s="25">
        <v>6.8649885583523373E-3</v>
      </c>
      <c r="BM1102" s="20">
        <v>0.64818749999999992</v>
      </c>
      <c r="BN1102" s="20">
        <v>0.59250000000000003</v>
      </c>
      <c r="BO1102" s="20">
        <v>0.69374999999999987</v>
      </c>
      <c r="BP1102" s="46">
        <v>7.6788830715532281</v>
      </c>
      <c r="BQ1102" s="215" t="s">
        <v>8513</v>
      </c>
      <c r="BR1102" s="79">
        <v>1.2127515151515154</v>
      </c>
      <c r="BS1102" s="9">
        <v>5.0671752068580656E-2</v>
      </c>
      <c r="BT1102" s="9">
        <v>3.9374206347413176E-2</v>
      </c>
      <c r="BU1102" s="47">
        <v>44404</v>
      </c>
      <c r="BV1102" s="47">
        <v>44410</v>
      </c>
      <c r="BW1102" s="14" t="s">
        <v>5474</v>
      </c>
      <c r="BX1102" s="83">
        <v>1.655301818181818</v>
      </c>
      <c r="BY1102" s="82">
        <v>6.08</v>
      </c>
      <c r="BZ1102" s="46">
        <v>7.2368421052631575</v>
      </c>
      <c r="CA1102" s="48" t="s">
        <v>5474</v>
      </c>
      <c r="CB1102" s="45">
        <v>-1188</v>
      </c>
      <c r="CC1102" s="45">
        <v>0</v>
      </c>
      <c r="CD1102" s="45">
        <v>0</v>
      </c>
      <c r="CE1102" s="45">
        <v>0</v>
      </c>
      <c r="CF1102" s="14" t="s">
        <v>9598</v>
      </c>
      <c r="CG1102" s="7" t="s">
        <v>8477</v>
      </c>
      <c r="CH1102" s="215" t="s">
        <v>8546</v>
      </c>
      <c r="CI1102" s="215" t="s">
        <v>8479</v>
      </c>
      <c r="CJ1102" s="215" t="s">
        <v>8498</v>
      </c>
      <c r="CK1102" s="43" t="s">
        <v>5474</v>
      </c>
      <c r="CL1102" s="43" t="s">
        <v>5474</v>
      </c>
      <c r="CM1102" s="43" t="s">
        <v>5474</v>
      </c>
      <c r="CN1102" s="145">
        <v>0</v>
      </c>
      <c r="CO1102" s="145">
        <v>-1188</v>
      </c>
      <c r="CP1102" s="148">
        <v>5576.8964213856461</v>
      </c>
      <c r="CQ1102" s="189">
        <v>0.14772727272727273</v>
      </c>
      <c r="CR1102" s="189">
        <v>0</v>
      </c>
      <c r="CS1102" s="99">
        <v>44943</v>
      </c>
      <c r="CT1102" s="167" t="s">
        <v>5474</v>
      </c>
      <c r="CU1102" s="43" t="s">
        <v>5474</v>
      </c>
      <c r="CV1102" s="43" t="s">
        <v>5474</v>
      </c>
      <c r="CW1102" s="43" t="s">
        <v>5474</v>
      </c>
      <c r="CX1102" s="43" t="s">
        <v>5474</v>
      </c>
      <c r="CY1102" s="43" t="s">
        <v>5474</v>
      </c>
      <c r="CZ1102" s="43" t="s">
        <v>5474</v>
      </c>
      <c r="DA1102" s="42" t="s">
        <v>5474</v>
      </c>
      <c r="DB1102" s="42" t="s">
        <v>5474</v>
      </c>
      <c r="DC1102" s="42" t="s">
        <v>5474</v>
      </c>
      <c r="DD1102" s="42" t="s">
        <v>5474</v>
      </c>
      <c r="DE1102" s="42" t="s">
        <v>5474</v>
      </c>
      <c r="DF1102" s="42" t="s">
        <v>5474</v>
      </c>
      <c r="DG1102" s="42" t="s">
        <v>5474</v>
      </c>
      <c r="DH1102" s="42" t="s">
        <v>5474</v>
      </c>
    </row>
    <row r="1103" spans="1:112">
      <c r="A1103" s="22">
        <v>6470</v>
      </c>
      <c r="B1103" s="7" t="s">
        <v>1387</v>
      </c>
      <c r="C1103" s="21">
        <v>-0.1024</v>
      </c>
      <c r="D1103" s="21">
        <v>-0.4244</v>
      </c>
      <c r="E1103" s="21">
        <v>-0.1045</v>
      </c>
      <c r="F1103" s="21">
        <v>-0.52349999999999997</v>
      </c>
      <c r="G1103" s="21">
        <v>-0.18</v>
      </c>
      <c r="H1103" s="21">
        <v>-0.1772</v>
      </c>
      <c r="I1103" s="21">
        <v>-0.375</v>
      </c>
      <c r="J1103" s="21">
        <v>-0.1676</v>
      </c>
      <c r="K1103" s="21">
        <v>3.6799999999999999E-2</v>
      </c>
      <c r="L1103" s="21">
        <v>2.63E-2</v>
      </c>
      <c r="M1103" s="21">
        <v>2.0500000000000001E-2</v>
      </c>
      <c r="N1103" s="21">
        <v>3.2399999999999998E-2</v>
      </c>
      <c r="O1103" s="21">
        <v>5.0000000000000001E-4</v>
      </c>
      <c r="P1103" s="21">
        <v>2.1600000000000001E-2</v>
      </c>
      <c r="Q1103" s="21">
        <v>1.1000000000000001E-3</v>
      </c>
      <c r="R1103" s="21">
        <v>-1.5E-3</v>
      </c>
      <c r="S1103" s="21">
        <v>3.4700000000000002E-2</v>
      </c>
      <c r="T1103" s="21">
        <v>5.5899999999999998E-2</v>
      </c>
      <c r="U1103" s="10">
        <v>1.44</v>
      </c>
      <c r="V1103" s="10">
        <v>4.51</v>
      </c>
      <c r="W1103" s="7">
        <v>2.9</v>
      </c>
      <c r="X1103" s="20">
        <v>0.78210000000000002</v>
      </c>
      <c r="Y1103" s="75">
        <v>2020</v>
      </c>
      <c r="Z1103" s="7">
        <v>3.5</v>
      </c>
      <c r="AA1103" s="7">
        <v>0</v>
      </c>
      <c r="AB1103" s="51">
        <v>22</v>
      </c>
      <c r="AC1103" s="51">
        <v>6</v>
      </c>
      <c r="AD1103" s="51"/>
      <c r="AE1103" s="51"/>
      <c r="AF1103" s="51">
        <v>-106</v>
      </c>
      <c r="AG1103" s="51">
        <v>-12</v>
      </c>
      <c r="AH1103" s="20">
        <v>4.0000000000000002E-4</v>
      </c>
      <c r="AI1103" s="7" t="s">
        <v>8493</v>
      </c>
      <c r="AJ1103" s="67" t="s">
        <v>8494</v>
      </c>
      <c r="AK1103" s="44">
        <v>-0.93103448275862055</v>
      </c>
      <c r="AL1103" s="44">
        <v>-0.77215189873417667</v>
      </c>
      <c r="AM1103" s="44">
        <v>-0.66666666666666274</v>
      </c>
      <c r="AN1103" s="25">
        <v>0.6334951456310679</v>
      </c>
      <c r="AO1103" s="25">
        <v>0.19174757281553392</v>
      </c>
      <c r="AP1103" s="215">
        <v>41.2</v>
      </c>
      <c r="AQ1103" s="215" t="s">
        <v>9548</v>
      </c>
      <c r="AR1103" s="44">
        <v>0</v>
      </c>
      <c r="AS1103" s="171" t="s">
        <v>7114</v>
      </c>
      <c r="AT1103" s="171" t="s">
        <v>7367</v>
      </c>
      <c r="AU1103" s="171" t="s">
        <v>7075</v>
      </c>
      <c r="AV1103" s="7" t="s">
        <v>8470</v>
      </c>
      <c r="AW1103" s="14" t="s">
        <v>6610</v>
      </c>
      <c r="AX1103" s="49" t="s">
        <v>6009</v>
      </c>
      <c r="AY1103" s="38" t="s">
        <v>5971</v>
      </c>
      <c r="AZ1103" s="14" t="s">
        <v>6123</v>
      </c>
      <c r="BA1103" s="49" t="s">
        <v>5967</v>
      </c>
      <c r="BB1103" s="38" t="s">
        <v>6007</v>
      </c>
      <c r="BC1103" s="7">
        <v>0.2</v>
      </c>
      <c r="BD1103" s="14" t="s">
        <v>6142</v>
      </c>
      <c r="BE1103" s="49" t="s">
        <v>5967</v>
      </c>
      <c r="BF1103" s="38" t="s">
        <v>5971</v>
      </c>
      <c r="BG1103" s="7">
        <v>0.4</v>
      </c>
      <c r="BH1103" s="45">
        <v>57.941781001409311</v>
      </c>
      <c r="BI1103" s="215" t="s">
        <v>8495</v>
      </c>
      <c r="BJ1103" s="215" t="s">
        <v>8554</v>
      </c>
      <c r="BK1103" s="7">
        <v>1</v>
      </c>
      <c r="BL1103" s="25">
        <v>4.8780487804878743E-3</v>
      </c>
      <c r="BM1103" s="20">
        <v>0.448625</v>
      </c>
      <c r="BN1103" s="20">
        <v>0.3125</v>
      </c>
      <c r="BO1103" s="20">
        <v>0.55999999999999994</v>
      </c>
      <c r="BP1103" s="46">
        <v>9.1352549889135268</v>
      </c>
      <c r="BQ1103" s="215" t="s">
        <v>8569</v>
      </c>
      <c r="BR1103" s="79">
        <v>5.672087378640759E-2</v>
      </c>
      <c r="BS1103" s="9">
        <v>6.4162995988033211E-2</v>
      </c>
      <c r="BT1103" s="9">
        <v>7.8641404096713829E-2</v>
      </c>
      <c r="BU1103" s="47" t="s">
        <v>5993</v>
      </c>
      <c r="BV1103" s="47">
        <v>44358</v>
      </c>
      <c r="BW1103" s="14" t="s">
        <v>5474</v>
      </c>
      <c r="BX1103" s="83">
        <v>0.26806504854368912</v>
      </c>
      <c r="BY1103" s="82">
        <v>3.34</v>
      </c>
      <c r="BZ1103" s="46">
        <v>12.335329341317367</v>
      </c>
      <c r="CA1103" s="48" t="s">
        <v>8475</v>
      </c>
      <c r="CB1103" s="45">
        <v>906.40000000000009</v>
      </c>
      <c r="CC1103" s="45">
        <v>247.20000000000002</v>
      </c>
      <c r="CD1103" s="45">
        <v>0</v>
      </c>
      <c r="CE1103" s="45">
        <v>0</v>
      </c>
      <c r="CF1103" s="14" t="s">
        <v>9599</v>
      </c>
      <c r="CG1103" s="7" t="s">
        <v>8556</v>
      </c>
      <c r="CH1103" s="215" t="s">
        <v>8546</v>
      </c>
      <c r="CI1103" s="215" t="s">
        <v>8478</v>
      </c>
      <c r="CJ1103" s="215" t="s">
        <v>8479</v>
      </c>
      <c r="CK1103" s="43" t="s">
        <v>5474</v>
      </c>
      <c r="CL1103" s="43" t="s">
        <v>5474</v>
      </c>
      <c r="CM1103" s="43" t="s">
        <v>5474</v>
      </c>
      <c r="CN1103" s="145">
        <v>247.20000000000002</v>
      </c>
      <c r="CO1103" s="145">
        <v>906.40000000000009</v>
      </c>
      <c r="CP1103" s="148">
        <v>2387.201377258064</v>
      </c>
      <c r="CQ1103" s="189" t="s">
        <v>5474</v>
      </c>
      <c r="CR1103" s="189" t="s">
        <v>5474</v>
      </c>
      <c r="CS1103" s="99" t="s">
        <v>5474</v>
      </c>
      <c r="CT1103" s="167" t="s">
        <v>5474</v>
      </c>
      <c r="CU1103" s="43" t="s">
        <v>5474</v>
      </c>
      <c r="CV1103" s="43" t="s">
        <v>5474</v>
      </c>
      <c r="CW1103" s="43" t="s">
        <v>5474</v>
      </c>
      <c r="CX1103" s="43" t="s">
        <v>5474</v>
      </c>
      <c r="CY1103" s="43" t="s">
        <v>5474</v>
      </c>
      <c r="CZ1103" s="43" t="s">
        <v>5474</v>
      </c>
      <c r="DA1103" s="42" t="s">
        <v>5474</v>
      </c>
      <c r="DB1103" s="42" t="s">
        <v>5474</v>
      </c>
      <c r="DC1103" s="42" t="s">
        <v>5474</v>
      </c>
      <c r="DD1103" s="42" t="s">
        <v>5474</v>
      </c>
      <c r="DE1103" s="42" t="s">
        <v>5474</v>
      </c>
      <c r="DF1103" s="42" t="s">
        <v>5474</v>
      </c>
      <c r="DG1103" s="42" t="s">
        <v>5474</v>
      </c>
      <c r="DH1103" s="42" t="s">
        <v>5474</v>
      </c>
    </row>
    <row r="1104" spans="1:112">
      <c r="A1104" s="22">
        <v>4306</v>
      </c>
      <c r="B1104" s="7" t="s">
        <v>933</v>
      </c>
      <c r="C1104" s="21">
        <v>-9.5600000000000004E-2</v>
      </c>
      <c r="D1104" s="21">
        <v>0.32800000000000001</v>
      </c>
      <c r="E1104" s="21">
        <v>-5.3699999999999998E-2</v>
      </c>
      <c r="F1104" s="21">
        <v>0.23730000000000001</v>
      </c>
      <c r="G1104" s="21">
        <v>0.33129999999999998</v>
      </c>
      <c r="H1104" s="21">
        <v>-0.56830000000000003</v>
      </c>
      <c r="I1104" s="21">
        <v>0.2344</v>
      </c>
      <c r="J1104" s="21">
        <v>7.7332999999999998</v>
      </c>
      <c r="K1104" s="21">
        <v>2.1299999999999999E-2</v>
      </c>
      <c r="L1104" s="21">
        <v>9.7000000000000003E-3</v>
      </c>
      <c r="M1104" s="21">
        <v>3.0099999999999998E-2</v>
      </c>
      <c r="N1104" s="21">
        <v>2.4E-2</v>
      </c>
      <c r="O1104" s="21">
        <v>2.63E-2</v>
      </c>
      <c r="P1104" s="21">
        <v>3.6600000000000001E-2</v>
      </c>
      <c r="Q1104" s="21">
        <v>6.1400000000000003E-2</v>
      </c>
      <c r="R1104" s="21">
        <v>1.95E-2</v>
      </c>
      <c r="S1104" s="21">
        <v>2.3900000000000001E-2</v>
      </c>
      <c r="T1104" s="21">
        <v>1.77E-2</v>
      </c>
      <c r="U1104" s="10">
        <v>2.62</v>
      </c>
      <c r="V1104" s="10">
        <v>3.93</v>
      </c>
      <c r="W1104" s="7">
        <v>0.5776</v>
      </c>
      <c r="X1104" s="20">
        <v>0.54459999999999997</v>
      </c>
      <c r="Y1104" s="75">
        <v>2020</v>
      </c>
      <c r="Z1104" s="7">
        <v>0.59730000000000005</v>
      </c>
      <c r="AA1104" s="7">
        <v>0.59360000000000002</v>
      </c>
      <c r="AB1104" s="51">
        <v>-457</v>
      </c>
      <c r="AC1104" s="51">
        <v>21</v>
      </c>
      <c r="AD1104" s="51"/>
      <c r="AE1104" s="51"/>
      <c r="AF1104" s="51">
        <v>23</v>
      </c>
      <c r="AG1104" s="51">
        <v>4</v>
      </c>
      <c r="AH1104" s="20">
        <v>6.7999999999999996E-3</v>
      </c>
      <c r="AI1104" s="7" t="s">
        <v>8481</v>
      </c>
      <c r="AJ1104" s="67" t="s">
        <v>8494</v>
      </c>
      <c r="AK1104" s="44">
        <v>-0.51388888888888873</v>
      </c>
      <c r="AL1104" s="44">
        <v>-0.71428571428571319</v>
      </c>
      <c r="AM1104" s="44">
        <v>-0.74999999999999556</v>
      </c>
      <c r="AN1104" s="25">
        <v>0.4210526315789474</v>
      </c>
      <c r="AO1104" s="25">
        <v>8.1871345029239886E-2</v>
      </c>
      <c r="AP1104" s="215">
        <v>17.100000000000001</v>
      </c>
      <c r="AQ1104" s="215" t="s">
        <v>9548</v>
      </c>
      <c r="AR1104" s="44">
        <v>0</v>
      </c>
      <c r="AS1104" s="171" t="s">
        <v>7121</v>
      </c>
      <c r="AT1104" s="171" t="s">
        <v>7251</v>
      </c>
      <c r="AU1104" s="171" t="s">
        <v>7032</v>
      </c>
      <c r="AV1104" s="7" t="s">
        <v>8470</v>
      </c>
      <c r="AW1104" s="14" t="s">
        <v>6853</v>
      </c>
      <c r="AX1104" s="49" t="s">
        <v>6009</v>
      </c>
      <c r="AY1104" s="38" t="s">
        <v>5971</v>
      </c>
      <c r="AZ1104" s="14" t="s">
        <v>6038</v>
      </c>
      <c r="BA1104" s="49" t="s">
        <v>5967</v>
      </c>
      <c r="BB1104" s="38" t="s">
        <v>6007</v>
      </c>
      <c r="BC1104" s="7">
        <v>0.3</v>
      </c>
      <c r="BD1104" s="14" t="s">
        <v>6101</v>
      </c>
      <c r="BE1104" s="49" t="s">
        <v>5967</v>
      </c>
      <c r="BF1104" s="38" t="s">
        <v>5961</v>
      </c>
      <c r="BG1104" s="7">
        <v>0.2</v>
      </c>
      <c r="BH1104" s="45">
        <v>1092.6153610342681</v>
      </c>
      <c r="BI1104" s="215" t="s">
        <v>8489</v>
      </c>
      <c r="BJ1104" s="215" t="s">
        <v>8509</v>
      </c>
      <c r="BK1104" s="7">
        <v>1</v>
      </c>
      <c r="BL1104" s="25">
        <v>2.9325513196481355E-3</v>
      </c>
      <c r="BM1104" s="20">
        <v>0.64456250000000015</v>
      </c>
      <c r="BN1104" s="20">
        <v>0.67</v>
      </c>
      <c r="BO1104" s="20">
        <v>0.62375000000000003</v>
      </c>
      <c r="BP1104" s="46">
        <v>4.3511450381679388</v>
      </c>
      <c r="BQ1104" s="215" t="s">
        <v>8558</v>
      </c>
      <c r="BR1104" s="79">
        <v>1.8912280701754383</v>
      </c>
      <c r="BS1104" s="9">
        <v>2.7765350477484407E-2</v>
      </c>
      <c r="BT1104" s="9">
        <v>8.7925460616795181E-2</v>
      </c>
      <c r="BU1104" s="47">
        <v>44396</v>
      </c>
      <c r="BV1104" s="47">
        <v>44400</v>
      </c>
      <c r="BW1104" s="14" t="s">
        <v>5474</v>
      </c>
      <c r="BX1104" s="83">
        <v>2.6140350877192984</v>
      </c>
      <c r="BY1104" s="82">
        <v>4.12</v>
      </c>
      <c r="BZ1104" s="46">
        <v>4.150485436893204</v>
      </c>
      <c r="CA1104" s="48" t="s">
        <v>8475</v>
      </c>
      <c r="CB1104" s="45">
        <v>-7814.7000000000007</v>
      </c>
      <c r="CC1104" s="45">
        <v>359.1</v>
      </c>
      <c r="CD1104" s="45">
        <v>0</v>
      </c>
      <c r="CE1104" s="45">
        <v>0</v>
      </c>
      <c r="CF1104" s="14" t="s">
        <v>9600</v>
      </c>
      <c r="CG1104" s="7" t="s">
        <v>8556</v>
      </c>
      <c r="CH1104" s="215" t="s">
        <v>8479</v>
      </c>
      <c r="CI1104" s="215" t="s">
        <v>8478</v>
      </c>
      <c r="CJ1104" s="215" t="s">
        <v>8479</v>
      </c>
      <c r="CK1104" s="43" t="s">
        <v>6887</v>
      </c>
      <c r="CL1104" s="43" t="s">
        <v>5474</v>
      </c>
      <c r="CM1104" s="43" t="s">
        <v>5474</v>
      </c>
      <c r="CN1104" s="145">
        <v>359.1</v>
      </c>
      <c r="CO1104" s="145">
        <v>-7814.7000000000007</v>
      </c>
      <c r="CP1104" s="148">
        <v>18683.722673685985</v>
      </c>
      <c r="CQ1104" s="189">
        <v>0.23391812865497086</v>
      </c>
      <c r="CR1104" s="189">
        <v>0.16159999999999999</v>
      </c>
      <c r="CS1104" s="99">
        <v>44726</v>
      </c>
      <c r="CT1104" s="167" t="s">
        <v>5474</v>
      </c>
      <c r="CU1104" s="43" t="s">
        <v>5474</v>
      </c>
      <c r="CV1104" s="43" t="s">
        <v>5474</v>
      </c>
      <c r="CW1104" s="43" t="s">
        <v>5474</v>
      </c>
      <c r="CX1104" s="43" t="s">
        <v>5474</v>
      </c>
      <c r="CY1104" s="43" t="s">
        <v>5474</v>
      </c>
      <c r="CZ1104" s="43" t="s">
        <v>5474</v>
      </c>
      <c r="DA1104" s="42" t="s">
        <v>5474</v>
      </c>
      <c r="DB1104" s="42" t="s">
        <v>5474</v>
      </c>
      <c r="DC1104" s="42" t="s">
        <v>5474</v>
      </c>
      <c r="DD1104" s="42" t="s">
        <v>5474</v>
      </c>
      <c r="DE1104" s="42" t="s">
        <v>5474</v>
      </c>
      <c r="DF1104" s="42" t="s">
        <v>5474</v>
      </c>
      <c r="DG1104" s="42" t="s">
        <v>5474</v>
      </c>
      <c r="DH1104" s="42" t="s">
        <v>5474</v>
      </c>
    </row>
    <row r="1105" spans="1:112">
      <c r="A1105" s="22">
        <v>4303</v>
      </c>
      <c r="B1105" s="7" t="s">
        <v>930</v>
      </c>
      <c r="C1105" s="21">
        <v>-2.12E-2</v>
      </c>
      <c r="D1105" s="21">
        <v>0.21440000000000001</v>
      </c>
      <c r="E1105" s="21">
        <v>-7.8899999999999998E-2</v>
      </c>
      <c r="F1105" s="21">
        <v>0.22739999999999999</v>
      </c>
      <c r="G1105" s="21">
        <v>7.8399999999999997E-2</v>
      </c>
      <c r="H1105" s="21">
        <v>0.69230000000000003</v>
      </c>
      <c r="I1105" s="21">
        <v>-0.66669999999999996</v>
      </c>
      <c r="J1105" s="21">
        <v>1.7292000000000001</v>
      </c>
      <c r="K1105" s="21">
        <v>-6.7000000000000002E-3</v>
      </c>
      <c r="L1105" s="21">
        <v>1.9199999999999998E-2</v>
      </c>
      <c r="M1105" s="21">
        <v>-2.7699999999999999E-2</v>
      </c>
      <c r="N1105" s="21">
        <v>3.1699999999999999E-2</v>
      </c>
      <c r="O1105" s="21">
        <v>3.5499999999999997E-2</v>
      </c>
      <c r="P1105" s="21">
        <v>-1.52E-2</v>
      </c>
      <c r="Q1105" s="21">
        <v>9.4000000000000004E-3</v>
      </c>
      <c r="R1105" s="21">
        <v>7.3000000000000001E-3</v>
      </c>
      <c r="S1105" s="21">
        <v>0.25769999999999998</v>
      </c>
      <c r="T1105" s="21">
        <v>0.19739999999999999</v>
      </c>
      <c r="U1105" s="10">
        <v>0.35</v>
      </c>
      <c r="V1105" s="10">
        <v>0.42</v>
      </c>
      <c r="W1105" s="7">
        <v>11.54</v>
      </c>
      <c r="X1105" s="20">
        <v>0.70820000000000005</v>
      </c>
      <c r="Y1105" s="75">
        <v>2020</v>
      </c>
      <c r="Z1105" s="7">
        <v>0.3</v>
      </c>
      <c r="AA1105" s="7">
        <v>0</v>
      </c>
      <c r="AB1105" s="51">
        <v>-1</v>
      </c>
      <c r="AC1105" s="51"/>
      <c r="AD1105" s="51"/>
      <c r="AE1105" s="51"/>
      <c r="AF1105" s="51">
        <v>-1</v>
      </c>
      <c r="AG1105" s="51">
        <v>-1</v>
      </c>
      <c r="AH1105" s="20">
        <v>0</v>
      </c>
      <c r="AI1105" s="7" t="s">
        <v>8493</v>
      </c>
      <c r="AJ1105" s="67" t="s">
        <v>8757</v>
      </c>
      <c r="AK1105" s="44">
        <v>-0.9850746268656716</v>
      </c>
      <c r="AL1105" s="44">
        <v>-0.93333333333333324</v>
      </c>
      <c r="AM1105" s="44">
        <v>-1</v>
      </c>
      <c r="AN1105" s="25">
        <v>0.62812499999999993</v>
      </c>
      <c r="AO1105" s="25">
        <v>0.14062500000000011</v>
      </c>
      <c r="AP1105" s="215">
        <v>16</v>
      </c>
      <c r="AQ1105" s="215" t="s">
        <v>9548</v>
      </c>
      <c r="AR1105" s="44">
        <v>0</v>
      </c>
      <c r="AS1105" s="171" t="s">
        <v>7121</v>
      </c>
      <c r="AT1105" s="171" t="s">
        <v>7177</v>
      </c>
      <c r="AU1105" s="171" t="s">
        <v>7208</v>
      </c>
      <c r="AV1105" s="7" t="s">
        <v>8470</v>
      </c>
      <c r="AW1105" s="14" t="s">
        <v>6806</v>
      </c>
      <c r="AX1105" s="49" t="s">
        <v>6009</v>
      </c>
      <c r="AY1105" s="38" t="s">
        <v>6047</v>
      </c>
      <c r="AZ1105" s="14" t="s">
        <v>6529</v>
      </c>
      <c r="BA1105" s="49" t="s">
        <v>5967</v>
      </c>
      <c r="BB1105" s="38" t="s">
        <v>6047</v>
      </c>
      <c r="BC1105" s="7">
        <v>0.2</v>
      </c>
      <c r="BD1105" s="14" t="s">
        <v>6002</v>
      </c>
      <c r="BE1105" s="49" t="s">
        <v>5967</v>
      </c>
      <c r="BF1105" s="38" t="s">
        <v>6047</v>
      </c>
      <c r="BG1105" s="7">
        <v>1.4</v>
      </c>
      <c r="BH1105" s="45">
        <v>53.033762994093664</v>
      </c>
      <c r="BI1105" s="215" t="s">
        <v>8495</v>
      </c>
      <c r="BJ1105" s="215" t="s">
        <v>8554</v>
      </c>
      <c r="BK1105" s="7">
        <v>0.8</v>
      </c>
      <c r="BL1105" s="25">
        <v>0</v>
      </c>
      <c r="BM1105" s="20">
        <v>0.64324999999999999</v>
      </c>
      <c r="BN1105" s="20">
        <v>0.66249999999999987</v>
      </c>
      <c r="BO1105" s="20">
        <v>0.62749999999999995</v>
      </c>
      <c r="BP1105" s="46">
        <v>38.095238095238095</v>
      </c>
      <c r="BQ1105" s="215" t="s">
        <v>8553</v>
      </c>
      <c r="BR1105" s="79">
        <v>-0.66803125000000008</v>
      </c>
      <c r="BS1105" s="9">
        <v>0.71123925038524649</v>
      </c>
      <c r="BT1105" s="9">
        <v>1.2824973902669567E-2</v>
      </c>
      <c r="BU1105" s="47" t="s">
        <v>5993</v>
      </c>
      <c r="BV1105" s="47" t="s">
        <v>5993</v>
      </c>
      <c r="BW1105" s="14" t="s">
        <v>5474</v>
      </c>
      <c r="BX1105" s="83">
        <v>-0.60163750000000005</v>
      </c>
      <c r="BY1105" s="82">
        <v>0.44999999999999996</v>
      </c>
      <c r="BZ1105" s="46">
        <v>35.555555555555557</v>
      </c>
      <c r="CA1105" s="48" t="s">
        <v>5474</v>
      </c>
      <c r="CB1105" s="45">
        <v>-16</v>
      </c>
      <c r="CC1105" s="45">
        <v>0</v>
      </c>
      <c r="CD1105" s="45">
        <v>0</v>
      </c>
      <c r="CE1105" s="45">
        <v>0</v>
      </c>
      <c r="CF1105" s="14" t="s">
        <v>9601</v>
      </c>
      <c r="CG1105" s="7" t="s">
        <v>8556</v>
      </c>
      <c r="CH1105" s="215" t="s">
        <v>8479</v>
      </c>
      <c r="CI1105" s="215" t="s">
        <v>8479</v>
      </c>
      <c r="CJ1105" s="215" t="s">
        <v>8479</v>
      </c>
      <c r="CK1105" s="43" t="s">
        <v>7047</v>
      </c>
      <c r="CL1105" s="43" t="s">
        <v>5474</v>
      </c>
      <c r="CM1105" s="43" t="s">
        <v>5474</v>
      </c>
      <c r="CN1105" s="145">
        <v>0</v>
      </c>
      <c r="CO1105" s="145">
        <v>-16</v>
      </c>
      <c r="CP1105" s="148">
        <v>848.54020790549862</v>
      </c>
      <c r="CQ1105" s="189" t="s">
        <v>5474</v>
      </c>
      <c r="CR1105" s="189" t="s">
        <v>5474</v>
      </c>
      <c r="CS1105" s="99" t="s">
        <v>5474</v>
      </c>
      <c r="CT1105" s="167" t="s">
        <v>5474</v>
      </c>
      <c r="CU1105" s="43" t="s">
        <v>5474</v>
      </c>
      <c r="CV1105" s="43" t="s">
        <v>5474</v>
      </c>
      <c r="CW1105" s="43" t="s">
        <v>5474</v>
      </c>
      <c r="CX1105" s="43" t="s">
        <v>5474</v>
      </c>
      <c r="CY1105" s="43" t="s">
        <v>5474</v>
      </c>
      <c r="CZ1105" s="43" t="s">
        <v>5474</v>
      </c>
      <c r="DA1105" s="42" t="s">
        <v>5474</v>
      </c>
      <c r="DB1105" s="42" t="s">
        <v>5474</v>
      </c>
      <c r="DC1105" s="42" t="s">
        <v>5474</v>
      </c>
      <c r="DD1105" s="42" t="s">
        <v>5474</v>
      </c>
      <c r="DE1105" s="42" t="s">
        <v>5474</v>
      </c>
      <c r="DF1105" s="42" t="s">
        <v>5474</v>
      </c>
      <c r="DG1105" s="42" t="s">
        <v>5474</v>
      </c>
      <c r="DH1105" s="42" t="s">
        <v>5474</v>
      </c>
    </row>
    <row r="1106" spans="1:112">
      <c r="A1106" s="22">
        <v>5353</v>
      </c>
      <c r="B1106" s="7" t="s">
        <v>1114</v>
      </c>
      <c r="C1106" s="21">
        <v>-5.2900000000000003E-2</v>
      </c>
      <c r="D1106" s="21">
        <v>2.8899999999999999E-2</v>
      </c>
      <c r="E1106" s="21">
        <v>0.11119999999999999</v>
      </c>
      <c r="F1106" s="21">
        <v>0.1978</v>
      </c>
      <c r="G1106" s="21">
        <v>-9.8100000000000007E-2</v>
      </c>
      <c r="H1106" s="21">
        <v>9.0899999999999995E-2</v>
      </c>
      <c r="I1106" s="21">
        <v>-0.2727</v>
      </c>
      <c r="J1106" s="21">
        <v>-0.2203</v>
      </c>
      <c r="K1106" s="21">
        <v>-2.5000000000000001E-3</v>
      </c>
      <c r="L1106" s="21">
        <v>-7.4000000000000003E-3</v>
      </c>
      <c r="M1106" s="21">
        <v>-7.3000000000000001E-3</v>
      </c>
      <c r="N1106" s="21">
        <v>2.8799999999999999E-2</v>
      </c>
      <c r="O1106" s="21">
        <v>8.8000000000000005E-3</v>
      </c>
      <c r="P1106" s="21">
        <v>-2.64E-2</v>
      </c>
      <c r="Q1106" s="21">
        <v>-8.6999999999999994E-3</v>
      </c>
      <c r="R1106" s="21">
        <v>-5.1000000000000004E-3</v>
      </c>
      <c r="S1106" s="21">
        <v>5.6399999999999999E-2</v>
      </c>
      <c r="T1106" s="21">
        <v>3.7900000000000003E-2</v>
      </c>
      <c r="U1106" s="10">
        <v>0.46</v>
      </c>
      <c r="V1106" s="10">
        <v>0.75</v>
      </c>
      <c r="W1106" s="7">
        <v>0.86460000000000004</v>
      </c>
      <c r="X1106" s="20">
        <v>0.95899999999999996</v>
      </c>
      <c r="Y1106" s="75">
        <v>2020</v>
      </c>
      <c r="Z1106" s="7">
        <v>0.85</v>
      </c>
      <c r="AA1106" s="7">
        <v>0</v>
      </c>
      <c r="AB1106" s="51">
        <v>6</v>
      </c>
      <c r="AC1106" s="51">
        <v>1</v>
      </c>
      <c r="AD1106" s="51"/>
      <c r="AE1106" s="51"/>
      <c r="AF1106" s="51"/>
      <c r="AG1106" s="51"/>
      <c r="AH1106" s="20">
        <v>0</v>
      </c>
      <c r="AI1106" s="7" t="s">
        <v>8467</v>
      </c>
      <c r="AJ1106" s="67" t="s">
        <v>8494</v>
      </c>
      <c r="AK1106" s="44">
        <v>-0.80281690140845097</v>
      </c>
      <c r="AL1106" s="44">
        <v>-0.81818181818181979</v>
      </c>
      <c r="AM1106" s="44">
        <v>-1</v>
      </c>
      <c r="AN1106" s="25">
        <v>0.21646341463414639</v>
      </c>
      <c r="AO1106" s="25">
        <v>0.1006097560975609</v>
      </c>
      <c r="AP1106" s="215">
        <v>16.399999999999999</v>
      </c>
      <c r="AQ1106" s="215" t="s">
        <v>9548</v>
      </c>
      <c r="AR1106" s="44">
        <v>0</v>
      </c>
      <c r="AS1106" s="171" t="s">
        <v>7121</v>
      </c>
      <c r="AT1106" s="171" t="s">
        <v>7119</v>
      </c>
      <c r="AU1106" s="171" t="s">
        <v>6914</v>
      </c>
      <c r="AV1106" s="7" t="s">
        <v>8470</v>
      </c>
      <c r="AW1106" s="14" t="s">
        <v>6517</v>
      </c>
      <c r="AX1106" s="49" t="s">
        <v>6009</v>
      </c>
      <c r="AY1106" s="38" t="s">
        <v>5971</v>
      </c>
      <c r="AZ1106" s="14" t="s">
        <v>6776</v>
      </c>
      <c r="BA1106" s="49" t="s">
        <v>5967</v>
      </c>
      <c r="BB1106" s="38" t="s">
        <v>5971</v>
      </c>
      <c r="BC1106" s="7">
        <v>1.6</v>
      </c>
      <c r="BD1106" s="14" t="s">
        <v>6118</v>
      </c>
      <c r="BE1106" s="49" t="s">
        <v>5960</v>
      </c>
      <c r="BF1106" s="38" t="s">
        <v>5971</v>
      </c>
      <c r="BG1106" s="7">
        <v>1.3</v>
      </c>
      <c r="BH1106" s="45">
        <v>44.37845308134321</v>
      </c>
      <c r="BI1106" s="215" t="s">
        <v>8495</v>
      </c>
      <c r="BJ1106" s="215" t="s">
        <v>8554</v>
      </c>
      <c r="BK1106" s="7">
        <v>0.3</v>
      </c>
      <c r="BL1106" s="25">
        <v>0</v>
      </c>
      <c r="BM1106" s="20">
        <v>0.60824999999999996</v>
      </c>
      <c r="BN1106" s="20">
        <v>0.65500000000000003</v>
      </c>
      <c r="BO1106" s="20">
        <v>0.56999999999999995</v>
      </c>
      <c r="BP1106" s="46">
        <v>21.866666666666664</v>
      </c>
      <c r="BQ1106" s="215" t="s">
        <v>8553</v>
      </c>
      <c r="BR1106" s="79">
        <v>-0.25930894308943092</v>
      </c>
      <c r="BS1106" s="9">
        <v>4.6596920211882331E-2</v>
      </c>
      <c r="BT1106" s="9">
        <v>4.5711853947092429E-2</v>
      </c>
      <c r="BU1106" s="47" t="s">
        <v>5993</v>
      </c>
      <c r="BV1106" s="47">
        <v>44413</v>
      </c>
      <c r="BW1106" s="14" t="s">
        <v>5474</v>
      </c>
      <c r="BX1106" s="83">
        <v>-0.11117073170731707</v>
      </c>
      <c r="BY1106" s="82">
        <v>0.76</v>
      </c>
      <c r="BZ1106" s="46">
        <v>21.578947368421051</v>
      </c>
      <c r="CA1106" s="48" t="s">
        <v>8475</v>
      </c>
      <c r="CB1106" s="45">
        <v>98.399999999999991</v>
      </c>
      <c r="CC1106" s="45">
        <v>16.399999999999999</v>
      </c>
      <c r="CD1106" s="45">
        <v>0</v>
      </c>
      <c r="CE1106" s="45">
        <v>0</v>
      </c>
      <c r="CF1106" s="14" t="s">
        <v>9602</v>
      </c>
      <c r="CG1106" s="7" t="s">
        <v>8556</v>
      </c>
      <c r="CH1106" s="215" t="s">
        <v>8479</v>
      </c>
      <c r="CI1106" s="215" t="s">
        <v>8479</v>
      </c>
      <c r="CJ1106" s="215" t="s">
        <v>8479</v>
      </c>
      <c r="CK1106" s="43" t="s">
        <v>5474</v>
      </c>
      <c r="CL1106" s="43" t="s">
        <v>5474</v>
      </c>
      <c r="CM1106" s="43" t="s">
        <v>5474</v>
      </c>
      <c r="CN1106" s="145">
        <v>16.399999999999999</v>
      </c>
      <c r="CO1106" s="145">
        <v>98.399999999999991</v>
      </c>
      <c r="CP1106" s="148">
        <v>727.80663053402861</v>
      </c>
      <c r="CQ1106" s="189" t="s">
        <v>5474</v>
      </c>
      <c r="CR1106" s="189" t="s">
        <v>5474</v>
      </c>
      <c r="CS1106" s="99" t="s">
        <v>5474</v>
      </c>
      <c r="CT1106" s="167" t="s">
        <v>5474</v>
      </c>
      <c r="CU1106" s="43" t="s">
        <v>5474</v>
      </c>
      <c r="CV1106" s="43" t="s">
        <v>5474</v>
      </c>
      <c r="CW1106" s="43" t="s">
        <v>5474</v>
      </c>
      <c r="CX1106" s="43" t="s">
        <v>5474</v>
      </c>
      <c r="CY1106" s="43" t="s">
        <v>5474</v>
      </c>
      <c r="CZ1106" s="43" t="s">
        <v>5474</v>
      </c>
      <c r="DA1106" s="42" t="s">
        <v>5474</v>
      </c>
      <c r="DB1106" s="42" t="s">
        <v>5474</v>
      </c>
      <c r="DC1106" s="42" t="s">
        <v>5474</v>
      </c>
      <c r="DD1106" s="42" t="s">
        <v>5474</v>
      </c>
      <c r="DE1106" s="42" t="s">
        <v>5474</v>
      </c>
      <c r="DF1106" s="42" t="s">
        <v>5474</v>
      </c>
      <c r="DG1106" s="42" t="s">
        <v>5474</v>
      </c>
      <c r="DH1106" s="42" t="s">
        <v>5474</v>
      </c>
    </row>
    <row r="1107" spans="1:112">
      <c r="A1107" s="22">
        <v>3376</v>
      </c>
      <c r="B1107" s="7" t="s">
        <v>737</v>
      </c>
      <c r="C1107" s="21">
        <v>2.5999999999999999E-3</v>
      </c>
      <c r="D1107" s="21">
        <v>-0.34610000000000002</v>
      </c>
      <c r="E1107" s="21">
        <v>-0.1114</v>
      </c>
      <c r="F1107" s="21">
        <v>-0.43219999999999997</v>
      </c>
      <c r="G1107" s="21">
        <v>-0.1077</v>
      </c>
      <c r="H1107" s="21">
        <v>0.14940000000000001</v>
      </c>
      <c r="I1107" s="21">
        <v>-0.1106</v>
      </c>
      <c r="J1107" s="21">
        <v>-2.93E-2</v>
      </c>
      <c r="K1107" s="21">
        <v>-4.0000000000000001E-3</v>
      </c>
      <c r="L1107" s="21">
        <v>-1.4200000000000001E-2</v>
      </c>
      <c r="M1107" s="21">
        <v>2.0899999999999998E-2</v>
      </c>
      <c r="N1107" s="21">
        <v>-5.7999999999999996E-3</v>
      </c>
      <c r="O1107" s="21">
        <v>-2.63E-2</v>
      </c>
      <c r="P1107" s="21">
        <v>2.4500000000000001E-2</v>
      </c>
      <c r="Q1107" s="21">
        <v>1.6000000000000001E-3</v>
      </c>
      <c r="R1107" s="21">
        <v>1.1000000000000001E-3</v>
      </c>
      <c r="S1107" s="21">
        <v>9.2999999999999999E-2</v>
      </c>
      <c r="T1107" s="21">
        <v>6.7000000000000004E-2</v>
      </c>
      <c r="U1107" s="10">
        <v>3.31</v>
      </c>
      <c r="V1107" s="10">
        <v>8.91</v>
      </c>
      <c r="W1107" s="7">
        <v>4.0942999999999996</v>
      </c>
      <c r="X1107" s="20">
        <v>0.60460000000000003</v>
      </c>
      <c r="Y1107" s="75">
        <v>2020</v>
      </c>
      <c r="Z1107" s="7">
        <v>6.9832999999999998</v>
      </c>
      <c r="AA1107" s="7">
        <v>0</v>
      </c>
      <c r="AB1107" s="51">
        <v>-266</v>
      </c>
      <c r="AC1107" s="51">
        <v>48</v>
      </c>
      <c r="AD1107" s="51">
        <v>1</v>
      </c>
      <c r="AE1107" s="51"/>
      <c r="AF1107" s="51">
        <v>-33</v>
      </c>
      <c r="AG1107" s="51">
        <v>-3</v>
      </c>
      <c r="AH1107" s="20">
        <v>1.2699999999999999E-2</v>
      </c>
      <c r="AI1107" s="7" t="s">
        <v>8493</v>
      </c>
      <c r="AJ1107" s="67" t="s">
        <v>8494</v>
      </c>
      <c r="AK1107" s="44">
        <v>-0.8946488294314382</v>
      </c>
      <c r="AL1107" s="44">
        <v>-0.8542713567839193</v>
      </c>
      <c r="AM1107" s="44">
        <v>-1</v>
      </c>
      <c r="AN1107" s="25">
        <v>0.5862745098039216</v>
      </c>
      <c r="AO1107" s="25">
        <v>0.19509803921568633</v>
      </c>
      <c r="AP1107" s="215">
        <v>102</v>
      </c>
      <c r="AQ1107" s="215" t="s">
        <v>9548</v>
      </c>
      <c r="AR1107" s="44">
        <v>0</v>
      </c>
      <c r="AS1107" s="171" t="s">
        <v>7273</v>
      </c>
      <c r="AT1107" s="171" t="s">
        <v>7197</v>
      </c>
      <c r="AU1107" s="171" t="s">
        <v>7032</v>
      </c>
      <c r="AV1107" s="7" t="s">
        <v>8470</v>
      </c>
      <c r="AW1107" s="14" t="s">
        <v>6392</v>
      </c>
      <c r="AX1107" s="49" t="s">
        <v>6009</v>
      </c>
      <c r="AY1107" s="38" t="s">
        <v>6007</v>
      </c>
      <c r="AZ1107" s="14" t="s">
        <v>6038</v>
      </c>
      <c r="BA1107" s="49" t="s">
        <v>5967</v>
      </c>
      <c r="BB1107" s="38" t="s">
        <v>6007</v>
      </c>
      <c r="BC1107" s="7">
        <v>0.3</v>
      </c>
      <c r="BD1107" s="14" t="s">
        <v>5997</v>
      </c>
      <c r="BE1107" s="49" t="s">
        <v>5967</v>
      </c>
      <c r="BF1107" s="38" t="s">
        <v>6007</v>
      </c>
      <c r="BG1107" s="7">
        <v>0.3</v>
      </c>
      <c r="BH1107" s="45">
        <v>273.91001858386136</v>
      </c>
      <c r="BI1107" s="215" t="s">
        <v>8471</v>
      </c>
      <c r="BJ1107" s="215" t="s">
        <v>8509</v>
      </c>
      <c r="BK1107" s="7">
        <v>0.9</v>
      </c>
      <c r="BL1107" s="25">
        <v>0</v>
      </c>
      <c r="BM1107" s="20">
        <v>0.50100000000000011</v>
      </c>
      <c r="BN1107" s="20">
        <v>0.38000000000000006</v>
      </c>
      <c r="BO1107" s="20">
        <v>0.6</v>
      </c>
      <c r="BP1107" s="46">
        <v>11.447811447811448</v>
      </c>
      <c r="BQ1107" s="215" t="s">
        <v>8569</v>
      </c>
      <c r="BR1107" s="79">
        <v>-0.29759705882352944</v>
      </c>
      <c r="BS1107" s="9">
        <v>3.4090765102581244E-2</v>
      </c>
      <c r="BT1107" s="9">
        <v>6.2249565531834916E-2</v>
      </c>
      <c r="BU1107" s="47">
        <v>44403</v>
      </c>
      <c r="BV1107" s="47">
        <v>44407</v>
      </c>
      <c r="BW1107" s="14" t="s">
        <v>5474</v>
      </c>
      <c r="BX1107" s="83">
        <v>-0.1571164705882353</v>
      </c>
      <c r="BY1107" s="82">
        <v>7.1099999999999994</v>
      </c>
      <c r="BZ1107" s="46">
        <v>14.345991561181435</v>
      </c>
      <c r="CA1107" s="48" t="s">
        <v>8475</v>
      </c>
      <c r="CB1107" s="45">
        <v>-27132</v>
      </c>
      <c r="CC1107" s="45">
        <v>4896</v>
      </c>
      <c r="CD1107" s="45">
        <v>102</v>
      </c>
      <c r="CE1107" s="45">
        <v>0</v>
      </c>
      <c r="CF1107" s="14" t="s">
        <v>9603</v>
      </c>
      <c r="CG1107" s="7" t="s">
        <v>8556</v>
      </c>
      <c r="CH1107" s="215" t="s">
        <v>8479</v>
      </c>
      <c r="CI1107" s="215" t="s">
        <v>8478</v>
      </c>
      <c r="CJ1107" s="215" t="s">
        <v>8479</v>
      </c>
      <c r="CK1107" s="43" t="s">
        <v>6887</v>
      </c>
      <c r="CL1107" s="43" t="s">
        <v>5474</v>
      </c>
      <c r="CM1107" s="43" t="s">
        <v>5474</v>
      </c>
      <c r="CN1107" s="145">
        <v>4896</v>
      </c>
      <c r="CO1107" s="145">
        <v>-27030</v>
      </c>
      <c r="CP1107" s="148">
        <v>27938.821895553858</v>
      </c>
      <c r="CQ1107" s="189" t="s">
        <v>5474</v>
      </c>
      <c r="CR1107" s="189" t="s">
        <v>5474</v>
      </c>
      <c r="CS1107" s="99" t="s">
        <v>5474</v>
      </c>
      <c r="CT1107" s="167" t="s">
        <v>8718</v>
      </c>
      <c r="CU1107" s="43" t="s">
        <v>5474</v>
      </c>
      <c r="CV1107" s="43" t="s">
        <v>5474</v>
      </c>
      <c r="CW1107" s="43" t="s">
        <v>5474</v>
      </c>
      <c r="CX1107" s="43" t="s">
        <v>5474</v>
      </c>
      <c r="CY1107" s="43" t="s">
        <v>5474</v>
      </c>
      <c r="CZ1107" s="43" t="s">
        <v>5474</v>
      </c>
      <c r="DA1107" s="42" t="s">
        <v>5474</v>
      </c>
      <c r="DB1107" s="42" t="s">
        <v>5474</v>
      </c>
      <c r="DC1107" s="42" t="s">
        <v>5474</v>
      </c>
      <c r="DD1107" s="42" t="s">
        <v>8718</v>
      </c>
      <c r="DE1107" s="42" t="s">
        <v>5474</v>
      </c>
      <c r="DF1107" s="42" t="s">
        <v>5474</v>
      </c>
      <c r="DG1107" s="42" t="s">
        <v>5474</v>
      </c>
      <c r="DH1107" s="42" t="s">
        <v>5474</v>
      </c>
    </row>
    <row r="1108" spans="1:112">
      <c r="A1108" s="22">
        <v>1618</v>
      </c>
      <c r="B1108" s="7" t="s">
        <v>189</v>
      </c>
      <c r="C1108" s="21">
        <v>0.16839999999999999</v>
      </c>
      <c r="D1108" s="21">
        <v>-0.69630000000000003</v>
      </c>
      <c r="E1108" s="21">
        <v>-0.38829999999999998</v>
      </c>
      <c r="F1108" s="21">
        <v>-0.62419999999999998</v>
      </c>
      <c r="G1108" s="21">
        <v>0.1525</v>
      </c>
      <c r="H1108" s="21">
        <v>-0.17860000000000001</v>
      </c>
      <c r="I1108" s="21">
        <v>0</v>
      </c>
      <c r="J1108" s="21">
        <v>1.55</v>
      </c>
      <c r="K1108" s="21">
        <v>-3.44E-2</v>
      </c>
      <c r="L1108" s="21">
        <v>2.3E-2</v>
      </c>
      <c r="M1108" s="21">
        <v>6.4600000000000005E-2</v>
      </c>
      <c r="N1108" s="21">
        <v>-3.2899999999999999E-2</v>
      </c>
      <c r="O1108" s="21">
        <v>3.7499999999999999E-2</v>
      </c>
      <c r="P1108" s="21">
        <v>7.2400000000000006E-2</v>
      </c>
      <c r="Q1108" s="21">
        <v>8.0999999999999996E-3</v>
      </c>
      <c r="R1108" s="21">
        <v>7.4000000000000003E-3</v>
      </c>
      <c r="S1108" s="21">
        <v>2.0799999999999999E-2</v>
      </c>
      <c r="T1108" s="21">
        <v>1.9E-2</v>
      </c>
      <c r="U1108" s="10">
        <v>0.51</v>
      </c>
      <c r="V1108" s="10">
        <v>1.31</v>
      </c>
      <c r="W1108" s="7">
        <v>0.3</v>
      </c>
      <c r="X1108" s="20">
        <v>0.71899999999999997</v>
      </c>
      <c r="Y1108" s="75">
        <v>2020</v>
      </c>
      <c r="Z1108" s="7">
        <v>0.3</v>
      </c>
      <c r="AA1108" s="7">
        <v>0</v>
      </c>
      <c r="AB1108" s="51">
        <v>-1</v>
      </c>
      <c r="AC1108" s="51"/>
      <c r="AD1108" s="51"/>
      <c r="AE1108" s="51"/>
      <c r="AF1108" s="51"/>
      <c r="AG1108" s="51">
        <v>3</v>
      </c>
      <c r="AH1108" s="20">
        <v>9.7000000000000003E-3</v>
      </c>
      <c r="AI1108" s="7" t="s">
        <v>8467</v>
      </c>
      <c r="AJ1108" s="67" t="s">
        <v>8494</v>
      </c>
      <c r="AK1108" s="44">
        <v>-0.71034482758620698</v>
      </c>
      <c r="AL1108" s="44">
        <v>-0.76923076923076916</v>
      </c>
      <c r="AM1108" s="44">
        <v>1</v>
      </c>
      <c r="AN1108" s="25">
        <v>1.1153846153846154</v>
      </c>
      <c r="AO1108" s="25">
        <v>0.30000000000000004</v>
      </c>
      <c r="AP1108" s="215">
        <v>13</v>
      </c>
      <c r="AQ1108" s="215" t="s">
        <v>9548</v>
      </c>
      <c r="AR1108" s="44">
        <v>0</v>
      </c>
      <c r="AS1108" s="171" t="s">
        <v>7256</v>
      </c>
      <c r="AT1108" s="171" t="s">
        <v>7257</v>
      </c>
      <c r="AU1108" s="171" t="s">
        <v>7078</v>
      </c>
      <c r="AV1108" s="7" t="s">
        <v>8470</v>
      </c>
      <c r="AW1108" s="14" t="s">
        <v>7255</v>
      </c>
      <c r="AX1108" s="49" t="s">
        <v>6009</v>
      </c>
      <c r="AY1108" s="38" t="s">
        <v>5971</v>
      </c>
      <c r="AZ1108" s="14" t="s">
        <v>6550</v>
      </c>
      <c r="BA1108" s="49" t="s">
        <v>6039</v>
      </c>
      <c r="BB1108" s="38" t="s">
        <v>6047</v>
      </c>
      <c r="BC1108" s="7">
        <v>0</v>
      </c>
      <c r="BD1108" s="14" t="s">
        <v>6041</v>
      </c>
      <c r="BE1108" s="49" t="s">
        <v>5967</v>
      </c>
      <c r="BF1108" s="38" t="s">
        <v>5961</v>
      </c>
      <c r="BG1108" s="7">
        <v>1.8</v>
      </c>
      <c r="BH1108" s="45">
        <v>898.64215475201672</v>
      </c>
      <c r="BI1108" s="215" t="s">
        <v>8489</v>
      </c>
      <c r="BJ1108" s="215" t="s">
        <v>8554</v>
      </c>
      <c r="BK1108" s="7">
        <v>1.7</v>
      </c>
      <c r="BL1108" s="25">
        <v>3.5856573705179223E-2</v>
      </c>
      <c r="BM1108" s="20">
        <v>0.45724999999999993</v>
      </c>
      <c r="BN1108" s="20">
        <v>0.24000000000000002</v>
      </c>
      <c r="BO1108" s="20">
        <v>0.6349999999999999</v>
      </c>
      <c r="BP1108" s="46">
        <v>9.9236641221374047</v>
      </c>
      <c r="BQ1108" s="215" t="s">
        <v>8540</v>
      </c>
      <c r="BR1108" s="79">
        <v>-6.8987179487179487E-2</v>
      </c>
      <c r="BS1108" s="9">
        <v>1.7126731696498698E-2</v>
      </c>
      <c r="BT1108" s="9">
        <v>1.7126731696498698E-2</v>
      </c>
      <c r="BU1108" s="47">
        <v>44406</v>
      </c>
      <c r="BV1108" s="47">
        <v>44412</v>
      </c>
      <c r="BW1108" s="14" t="s">
        <v>5474</v>
      </c>
      <c r="BX1108" s="83">
        <v>0.11721538461538458</v>
      </c>
      <c r="BY1108" s="82">
        <v>1.01</v>
      </c>
      <c r="BZ1108" s="46">
        <v>12.871287128712872</v>
      </c>
      <c r="CA1108" s="48" t="s">
        <v>5474</v>
      </c>
      <c r="CB1108" s="45">
        <v>-13</v>
      </c>
      <c r="CC1108" s="45">
        <v>0</v>
      </c>
      <c r="CD1108" s="45">
        <v>0</v>
      </c>
      <c r="CE1108" s="45">
        <v>0</v>
      </c>
      <c r="CF1108" s="14" t="s">
        <v>9604</v>
      </c>
      <c r="CG1108" s="7" t="s">
        <v>8477</v>
      </c>
      <c r="CH1108" s="215" t="s">
        <v>8478</v>
      </c>
      <c r="CI1108" s="215" t="s">
        <v>8498</v>
      </c>
      <c r="CJ1108" s="215" t="s">
        <v>8479</v>
      </c>
      <c r="CK1108" s="43" t="s">
        <v>5474</v>
      </c>
      <c r="CL1108" s="43" t="s">
        <v>5474</v>
      </c>
      <c r="CM1108" s="43" t="s">
        <v>6944</v>
      </c>
      <c r="CN1108" s="145">
        <v>0</v>
      </c>
      <c r="CO1108" s="145">
        <v>-13</v>
      </c>
      <c r="CP1108" s="148">
        <v>11682.348011776217</v>
      </c>
      <c r="CQ1108" s="189" t="s">
        <v>5474</v>
      </c>
      <c r="CR1108" s="189" t="s">
        <v>5474</v>
      </c>
      <c r="CS1108" s="99" t="s">
        <v>5474</v>
      </c>
      <c r="CT1108" s="167" t="s">
        <v>5474</v>
      </c>
      <c r="CU1108" s="43" t="s">
        <v>5474</v>
      </c>
      <c r="CV1108" s="43" t="s">
        <v>5474</v>
      </c>
      <c r="CW1108" s="43" t="s">
        <v>5474</v>
      </c>
      <c r="CX1108" s="43" t="s">
        <v>5474</v>
      </c>
      <c r="CY1108" s="43" t="s">
        <v>5474</v>
      </c>
      <c r="CZ1108" s="43" t="s">
        <v>5474</v>
      </c>
      <c r="DA1108" s="42" t="s">
        <v>5474</v>
      </c>
      <c r="DB1108" s="42" t="s">
        <v>5474</v>
      </c>
      <c r="DC1108" s="42" t="s">
        <v>5474</v>
      </c>
      <c r="DD1108" s="42" t="s">
        <v>5474</v>
      </c>
      <c r="DE1108" s="42" t="s">
        <v>5474</v>
      </c>
      <c r="DF1108" s="42" t="s">
        <v>5474</v>
      </c>
      <c r="DG1108" s="42" t="s">
        <v>5474</v>
      </c>
      <c r="DH1108" s="42" t="s">
        <v>5474</v>
      </c>
    </row>
    <row r="1109" spans="1:112">
      <c r="A1109" s="22">
        <v>6185</v>
      </c>
      <c r="B1109" s="7" t="s">
        <v>1272</v>
      </c>
      <c r="C1109" s="21">
        <v>-5.11E-2</v>
      </c>
      <c r="D1109" s="21">
        <v>-0.46879999999999999</v>
      </c>
      <c r="E1109" s="21">
        <v>-4.6600000000000003E-2</v>
      </c>
      <c r="F1109" s="21">
        <v>-0.31519999999999998</v>
      </c>
      <c r="G1109" s="21">
        <v>-0.3624</v>
      </c>
      <c r="H1109" s="21">
        <v>0.77780000000000005</v>
      </c>
      <c r="I1109" s="21">
        <v>-7</v>
      </c>
      <c r="J1109" s="21">
        <v>-12</v>
      </c>
      <c r="K1109" s="21">
        <v>5.3600000000000002E-2</v>
      </c>
      <c r="L1109" s="21">
        <v>-6.4299999999999996E-2</v>
      </c>
      <c r="M1109" s="21">
        <v>-0.1153</v>
      </c>
      <c r="N1109" s="21">
        <v>0.13439999999999999</v>
      </c>
      <c r="O1109" s="21">
        <v>-0.17730000000000001</v>
      </c>
      <c r="P1109" s="21">
        <v>-0.29509999999999997</v>
      </c>
      <c r="Q1109" s="21">
        <v>-2.0500000000000001E-2</v>
      </c>
      <c r="R1109" s="21">
        <v>-1.6299999999999999E-2</v>
      </c>
      <c r="S1109" s="21">
        <v>4.7899999999999998E-2</v>
      </c>
      <c r="T1109" s="21">
        <v>3.7699999999999997E-2</v>
      </c>
      <c r="U1109" s="10">
        <v>-0.33</v>
      </c>
      <c r="V1109" s="10">
        <v>-0.96</v>
      </c>
      <c r="W1109" s="7">
        <v>0.82</v>
      </c>
      <c r="X1109" s="20">
        <v>0.80420000000000003</v>
      </c>
      <c r="Y1109" s="75">
        <v>2020</v>
      </c>
      <c r="Z1109" s="7">
        <v>0.2</v>
      </c>
      <c r="AA1109" s="7">
        <v>0</v>
      </c>
      <c r="AB1109" s="51">
        <v>23</v>
      </c>
      <c r="AC1109" s="51">
        <v>3</v>
      </c>
      <c r="AD1109" s="51"/>
      <c r="AE1109" s="51"/>
      <c r="AF1109" s="51"/>
      <c r="AG1109" s="51"/>
      <c r="AH1109" s="20">
        <v>1.6000000000000001E-3</v>
      </c>
      <c r="AI1109" s="7" t="s">
        <v>8467</v>
      </c>
      <c r="AJ1109" s="67" t="s">
        <v>9203</v>
      </c>
      <c r="AK1109" s="44">
        <v>-0.73195876288659789</v>
      </c>
      <c r="AL1109" s="44">
        <v>-0.77272727272727271</v>
      </c>
      <c r="AM1109" s="44">
        <v>-0.74999999999999556</v>
      </c>
      <c r="AN1109" s="25">
        <v>0.37890625000000011</v>
      </c>
      <c r="AO1109" s="25">
        <v>8.5937499999999972E-2</v>
      </c>
      <c r="AP1109" s="215">
        <v>12.8</v>
      </c>
      <c r="AQ1109" s="215" t="s">
        <v>9548</v>
      </c>
      <c r="AR1109" s="44">
        <v>0</v>
      </c>
      <c r="AS1109" s="171" t="s">
        <v>7256</v>
      </c>
      <c r="AT1109" s="171" t="s">
        <v>6913</v>
      </c>
      <c r="AU1109" s="171" t="s">
        <v>7008</v>
      </c>
      <c r="AV1109" s="7" t="s">
        <v>8470</v>
      </c>
      <c r="AW1109" s="14" t="s">
        <v>6115</v>
      </c>
      <c r="AX1109" s="49" t="s">
        <v>6009</v>
      </c>
      <c r="AY1109" s="38" t="s">
        <v>5971</v>
      </c>
      <c r="AZ1109" s="14" t="s">
        <v>6517</v>
      </c>
      <c r="BA1109" s="49" t="s">
        <v>5967</v>
      </c>
      <c r="BB1109" s="38" t="s">
        <v>5971</v>
      </c>
      <c r="BC1109" s="7">
        <v>0.3</v>
      </c>
      <c r="BD1109" s="14" t="s">
        <v>6117</v>
      </c>
      <c r="BE1109" s="49" t="s">
        <v>5967</v>
      </c>
      <c r="BF1109" s="38" t="s">
        <v>5971</v>
      </c>
      <c r="BG1109" s="7">
        <v>0.5</v>
      </c>
      <c r="BH1109" s="45">
        <v>152.1504348778046</v>
      </c>
      <c r="BI1109" s="215" t="s">
        <v>8495</v>
      </c>
      <c r="BJ1109" s="215" t="s">
        <v>8554</v>
      </c>
      <c r="BK1109" s="7">
        <v>3.7</v>
      </c>
      <c r="BL1109" s="25">
        <v>3.9215686274510358E-3</v>
      </c>
      <c r="BM1109" s="20">
        <v>0.44512499999999999</v>
      </c>
      <c r="BN1109" s="20">
        <v>0.40250000000000002</v>
      </c>
      <c r="BO1109" s="20">
        <v>0.47999999999999993</v>
      </c>
      <c r="BP1109" s="46" t="s">
        <v>8473</v>
      </c>
      <c r="BQ1109" s="215" t="s">
        <v>8473</v>
      </c>
      <c r="BR1109" s="79" t="s">
        <v>8473</v>
      </c>
      <c r="BS1109" s="9">
        <v>5.7873937465825032E-2</v>
      </c>
      <c r="BT1109" s="9">
        <v>9.7181488293482943E-3</v>
      </c>
      <c r="BU1109" s="47" t="s">
        <v>5993</v>
      </c>
      <c r="BV1109" s="47">
        <v>44363</v>
      </c>
      <c r="BW1109" s="14" t="s">
        <v>5474</v>
      </c>
      <c r="BX1109" s="83" t="s">
        <v>8473</v>
      </c>
      <c r="BY1109" s="82" t="s">
        <v>8473</v>
      </c>
      <c r="BZ1109" s="46" t="s">
        <v>8473</v>
      </c>
      <c r="CA1109" s="48" t="s">
        <v>8475</v>
      </c>
      <c r="CB1109" s="45">
        <v>294.40000000000003</v>
      </c>
      <c r="CC1109" s="45">
        <v>38.400000000000006</v>
      </c>
      <c r="CD1109" s="45">
        <v>0</v>
      </c>
      <c r="CE1109" s="45">
        <v>0</v>
      </c>
      <c r="CF1109" s="14" t="s">
        <v>9605</v>
      </c>
      <c r="CG1109" s="7" t="s">
        <v>8556</v>
      </c>
      <c r="CH1109" s="215" t="s">
        <v>8479</v>
      </c>
      <c r="CI1109" s="215" t="s">
        <v>8479</v>
      </c>
      <c r="CJ1109" s="215" t="s">
        <v>8479</v>
      </c>
      <c r="CK1109" s="43" t="s">
        <v>5474</v>
      </c>
      <c r="CL1109" s="43" t="s">
        <v>5474</v>
      </c>
      <c r="CM1109" s="43" t="s">
        <v>6898</v>
      </c>
      <c r="CN1109" s="145">
        <v>38.400000000000006</v>
      </c>
      <c r="CO1109" s="145">
        <v>294.40000000000003</v>
      </c>
      <c r="CP1109" s="148">
        <v>1947.525566435899</v>
      </c>
      <c r="CQ1109" s="189" t="s">
        <v>5474</v>
      </c>
      <c r="CR1109" s="189" t="s">
        <v>5474</v>
      </c>
      <c r="CS1109" s="99" t="s">
        <v>5474</v>
      </c>
      <c r="CT1109" s="167" t="s">
        <v>5474</v>
      </c>
      <c r="CU1109" s="43" t="s">
        <v>5474</v>
      </c>
      <c r="CV1109" s="43" t="s">
        <v>5474</v>
      </c>
      <c r="CW1109" s="43" t="s">
        <v>5474</v>
      </c>
      <c r="CX1109" s="43" t="s">
        <v>5474</v>
      </c>
      <c r="CY1109" s="43" t="s">
        <v>5474</v>
      </c>
      <c r="CZ1109" s="43" t="s">
        <v>5474</v>
      </c>
      <c r="DA1109" s="42" t="s">
        <v>5474</v>
      </c>
      <c r="DB1109" s="42" t="s">
        <v>5474</v>
      </c>
      <c r="DC1109" s="42" t="s">
        <v>5474</v>
      </c>
      <c r="DD1109" s="42" t="s">
        <v>5474</v>
      </c>
      <c r="DE1109" s="42" t="s">
        <v>5474</v>
      </c>
      <c r="DF1109" s="42" t="s">
        <v>5474</v>
      </c>
      <c r="DG1109" s="42" t="s">
        <v>5474</v>
      </c>
      <c r="DH1109" s="42" t="s">
        <v>5474</v>
      </c>
    </row>
    <row r="1110" spans="1:112">
      <c r="A1110" s="22">
        <v>2801</v>
      </c>
      <c r="B1110" s="7" t="s">
        <v>528</v>
      </c>
      <c r="C1110" s="21">
        <v>4.8899999999999999E-2</v>
      </c>
      <c r="D1110" s="21">
        <v>9.74E-2</v>
      </c>
      <c r="E1110" s="21">
        <v>0.15409999999999999</v>
      </c>
      <c r="F1110" s="21">
        <v>0.24379999999999999</v>
      </c>
      <c r="G1110" s="21">
        <v>-2.1499999999999998E-2</v>
      </c>
      <c r="H1110" s="21">
        <v>-1</v>
      </c>
      <c r="I1110" s="21">
        <v>-1</v>
      </c>
      <c r="J1110" s="21">
        <v>-0.54759999999999998</v>
      </c>
      <c r="K1110" s="21">
        <v>0</v>
      </c>
      <c r="L1110" s="21">
        <v>0</v>
      </c>
      <c r="M1110" s="21">
        <v>0</v>
      </c>
      <c r="N1110" s="21">
        <v>0</v>
      </c>
      <c r="O1110" s="21">
        <v>0</v>
      </c>
      <c r="P1110" s="21">
        <v>0</v>
      </c>
      <c r="Q1110" s="21">
        <v>0</v>
      </c>
      <c r="R1110" s="21">
        <v>0</v>
      </c>
      <c r="S1110" s="21">
        <v>8.6699999999999999E-2</v>
      </c>
      <c r="T1110" s="21">
        <v>1.15E-2</v>
      </c>
      <c r="U1110" s="10">
        <v>0.19</v>
      </c>
      <c r="V1110" s="10">
        <v>0.46</v>
      </c>
      <c r="W1110" s="7">
        <v>0.77400000000000002</v>
      </c>
      <c r="X1110" s="20">
        <v>0.66439999999999999</v>
      </c>
      <c r="Y1110" s="75">
        <v>2020</v>
      </c>
      <c r="Z1110" s="7">
        <v>0.36</v>
      </c>
      <c r="AA1110" s="7">
        <v>0.1</v>
      </c>
      <c r="AB1110" s="51">
        <v>333</v>
      </c>
      <c r="AC1110" s="51">
        <v>2210</v>
      </c>
      <c r="AD1110" s="51">
        <v>289</v>
      </c>
      <c r="AE1110" s="51">
        <v>30</v>
      </c>
      <c r="AF1110" s="51">
        <v>-259</v>
      </c>
      <c r="AG1110" s="51">
        <v>93</v>
      </c>
      <c r="AH1110" s="20">
        <v>0</v>
      </c>
      <c r="AI1110" s="7" t="s">
        <v>8467</v>
      </c>
      <c r="AJ1110" s="67" t="s">
        <v>8935</v>
      </c>
      <c r="AK1110" s="44">
        <v>-0.65957446808510634</v>
      </c>
      <c r="AL1110" s="44">
        <v>0.70000000000000284</v>
      </c>
      <c r="AM1110" s="44">
        <v>-1</v>
      </c>
      <c r="AN1110" s="25">
        <v>0.14029850746268666</v>
      </c>
      <c r="AO1110" s="25">
        <v>2.9850746268656716E-2</v>
      </c>
      <c r="AP1110" s="215">
        <v>16.75</v>
      </c>
      <c r="AQ1110" s="215" t="s">
        <v>9548</v>
      </c>
      <c r="AR1110" s="44">
        <v>0</v>
      </c>
      <c r="AS1110" s="171" t="s">
        <v>7128</v>
      </c>
      <c r="AT1110" s="171" t="s">
        <v>7294</v>
      </c>
      <c r="AU1110" s="171" t="s">
        <v>7232</v>
      </c>
      <c r="AV1110" s="7" t="s">
        <v>5474</v>
      </c>
      <c r="AW1110" s="14" t="s">
        <v>6555</v>
      </c>
      <c r="AX1110" s="49" t="s">
        <v>6009</v>
      </c>
      <c r="AY1110" s="38" t="s">
        <v>5961</v>
      </c>
      <c r="AZ1110" s="14" t="s">
        <v>6618</v>
      </c>
      <c r="BA1110" s="49" t="s">
        <v>6009</v>
      </c>
      <c r="BB1110" s="38" t="s">
        <v>5961</v>
      </c>
      <c r="BC1110" s="7">
        <v>0.5</v>
      </c>
      <c r="BD1110" s="14" t="s">
        <v>6232</v>
      </c>
      <c r="BE1110" s="49" t="s">
        <v>6009</v>
      </c>
      <c r="BF1110" s="38" t="s">
        <v>6007</v>
      </c>
      <c r="BG1110" s="7">
        <v>0.5</v>
      </c>
      <c r="BH1110" s="45">
        <v>3059.7716380420811</v>
      </c>
      <c r="BI1110" s="215" t="s">
        <v>8518</v>
      </c>
      <c r="BJ1110" s="215" t="s">
        <v>8568</v>
      </c>
      <c r="BK1110" s="7">
        <v>0.5</v>
      </c>
      <c r="BL1110" s="25">
        <v>0</v>
      </c>
      <c r="BM1110" s="20">
        <v>0.58000000000000007</v>
      </c>
      <c r="BN1110" s="20">
        <v>0.69</v>
      </c>
      <c r="BO1110" s="20">
        <v>0.49000000000000005</v>
      </c>
      <c r="BP1110" s="46">
        <v>36.413043478260867</v>
      </c>
      <c r="BQ1110" s="215" t="s">
        <v>8540</v>
      </c>
      <c r="BR1110" s="79">
        <v>-0.67606368159203978</v>
      </c>
      <c r="BS1110" s="9">
        <v>4.0124228487230296E-2</v>
      </c>
      <c r="BT1110" s="9">
        <v>2.5493400918062292E-2</v>
      </c>
      <c r="BU1110" s="47" t="s">
        <v>5993</v>
      </c>
      <c r="BV1110" s="47" t="s">
        <v>5993</v>
      </c>
      <c r="BW1110" s="14" t="s">
        <v>5474</v>
      </c>
      <c r="BX1110" s="83">
        <v>-0.61127641791044773</v>
      </c>
      <c r="BY1110" s="82">
        <v>0.49</v>
      </c>
      <c r="BZ1110" s="46">
        <v>34.183673469387756</v>
      </c>
      <c r="CA1110" s="48" t="s">
        <v>8593</v>
      </c>
      <c r="CB1110" s="45">
        <v>5577.75</v>
      </c>
      <c r="CC1110" s="45">
        <v>37017.5</v>
      </c>
      <c r="CD1110" s="45">
        <v>4840.75</v>
      </c>
      <c r="CE1110" s="45">
        <v>502.5</v>
      </c>
      <c r="CF1110" s="14" t="s">
        <v>9606</v>
      </c>
      <c r="CG1110" s="7" t="s">
        <v>8556</v>
      </c>
      <c r="CH1110" s="215" t="s">
        <v>8479</v>
      </c>
      <c r="CI1110" s="215" t="s">
        <v>8498</v>
      </c>
      <c r="CJ1110" s="215" t="s">
        <v>8498</v>
      </c>
      <c r="CK1110" s="43" t="s">
        <v>6927</v>
      </c>
      <c r="CL1110" s="43" t="s">
        <v>5474</v>
      </c>
      <c r="CM1110" s="43" t="s">
        <v>5474</v>
      </c>
      <c r="CN1110" s="145">
        <v>37520</v>
      </c>
      <c r="CO1110" s="145">
        <v>10418.5</v>
      </c>
      <c r="CP1110" s="148">
        <v>51251.174937204858</v>
      </c>
      <c r="CQ1110" s="189" t="s">
        <v>5474</v>
      </c>
      <c r="CR1110" s="189" t="s">
        <v>5474</v>
      </c>
      <c r="CS1110" s="99" t="s">
        <v>5474</v>
      </c>
      <c r="CT1110" s="167" t="s">
        <v>5474</v>
      </c>
      <c r="CU1110" s="43" t="s">
        <v>5474</v>
      </c>
      <c r="CV1110" s="43" t="s">
        <v>5474</v>
      </c>
      <c r="CW1110" s="43" t="s">
        <v>5474</v>
      </c>
      <c r="CX1110" s="43" t="s">
        <v>5474</v>
      </c>
      <c r="CY1110" s="43" t="s">
        <v>5474</v>
      </c>
      <c r="CZ1110" s="43" t="s">
        <v>5474</v>
      </c>
      <c r="DA1110" s="42" t="s">
        <v>5474</v>
      </c>
      <c r="DB1110" s="42" t="s">
        <v>5474</v>
      </c>
      <c r="DC1110" s="42" t="s">
        <v>5474</v>
      </c>
      <c r="DD1110" s="42" t="s">
        <v>5474</v>
      </c>
      <c r="DE1110" s="42" t="s">
        <v>5474</v>
      </c>
      <c r="DF1110" s="42" t="s">
        <v>5474</v>
      </c>
      <c r="DG1110" s="42" t="s">
        <v>5474</v>
      </c>
      <c r="DH1110" s="42" t="s">
        <v>5477</v>
      </c>
    </row>
    <row r="1111" spans="1:112">
      <c r="A1111" s="22">
        <v>4711</v>
      </c>
      <c r="B1111" s="7" t="s">
        <v>980</v>
      </c>
      <c r="C1111" s="21">
        <v>0.41410000000000002</v>
      </c>
      <c r="D1111" s="21">
        <v>0.65349999999999997</v>
      </c>
      <c r="E1111" s="21">
        <v>-4.7699999999999999E-2</v>
      </c>
      <c r="F1111" s="21">
        <v>0.52900000000000003</v>
      </c>
      <c r="G1111" s="21">
        <v>0.78280000000000005</v>
      </c>
      <c r="H1111" s="21">
        <v>0</v>
      </c>
      <c r="I1111" s="21">
        <v>4.4443999999999999</v>
      </c>
      <c r="J1111" s="21">
        <v>1.8824000000000001</v>
      </c>
      <c r="K1111" s="21">
        <v>-1.2500000000000001E-2</v>
      </c>
      <c r="L1111" s="21">
        <v>9.1300000000000006E-2</v>
      </c>
      <c r="M1111" s="21">
        <v>4.5699999999999998E-2</v>
      </c>
      <c r="N1111" s="21">
        <v>-6.9999999999999999E-4</v>
      </c>
      <c r="O1111" s="21">
        <v>0.16750000000000001</v>
      </c>
      <c r="P1111" s="21">
        <v>6.1100000000000002E-2</v>
      </c>
      <c r="Q1111" s="21">
        <v>1.01E-2</v>
      </c>
      <c r="R1111" s="21">
        <v>7.4000000000000003E-3</v>
      </c>
      <c r="S1111" s="21">
        <v>4.99E-2</v>
      </c>
      <c r="T1111" s="21">
        <v>4.02E-2</v>
      </c>
      <c r="U1111" s="10">
        <v>0.98</v>
      </c>
      <c r="V1111" s="10">
        <v>1.55</v>
      </c>
      <c r="W1111" s="7">
        <v>0.9</v>
      </c>
      <c r="X1111" s="20">
        <v>0.93400000000000005</v>
      </c>
      <c r="Y1111" s="75">
        <v>2020</v>
      </c>
      <c r="Z1111" s="7">
        <v>0.8</v>
      </c>
      <c r="AA1111" s="7">
        <v>0</v>
      </c>
      <c r="AB1111" s="51">
        <v>-57</v>
      </c>
      <c r="AC1111" s="51">
        <v>-12</v>
      </c>
      <c r="AD1111" s="51"/>
      <c r="AE1111" s="51"/>
      <c r="AF1111" s="51"/>
      <c r="AG1111" s="51"/>
      <c r="AH1111" s="20">
        <v>0</v>
      </c>
      <c r="AI1111" s="7" t="s">
        <v>8481</v>
      </c>
      <c r="AJ1111" s="67" t="s">
        <v>8494</v>
      </c>
      <c r="AK1111" s="44">
        <v>0.50000000000000022</v>
      </c>
      <c r="AL1111" s="44">
        <v>-0.80645161290322542</v>
      </c>
      <c r="AM1111" s="44">
        <v>-1</v>
      </c>
      <c r="AN1111" s="25">
        <v>0.45614035087719301</v>
      </c>
      <c r="AO1111" s="25">
        <v>9.0643274853801206E-2</v>
      </c>
      <c r="AP1111" s="215">
        <v>17.100000000000001</v>
      </c>
      <c r="AQ1111" s="215" t="s">
        <v>9548</v>
      </c>
      <c r="AR1111" s="44">
        <v>0</v>
      </c>
      <c r="AS1111" s="171" t="s">
        <v>7128</v>
      </c>
      <c r="AT1111" s="171" t="s">
        <v>7210</v>
      </c>
      <c r="AU1111" s="171" t="s">
        <v>6897</v>
      </c>
      <c r="AV1111" s="7" t="s">
        <v>8470</v>
      </c>
      <c r="AW1111" s="14" t="s">
        <v>6806</v>
      </c>
      <c r="AX1111" s="49" t="s">
        <v>6009</v>
      </c>
      <c r="AY1111" s="38" t="s">
        <v>6007</v>
      </c>
      <c r="AZ1111" s="14" t="s">
        <v>6038</v>
      </c>
      <c r="BA1111" s="49" t="s">
        <v>5967</v>
      </c>
      <c r="BB1111" s="38" t="s">
        <v>6047</v>
      </c>
      <c r="BC1111" s="7">
        <v>0.2</v>
      </c>
      <c r="BD1111" s="14" t="s">
        <v>6134</v>
      </c>
      <c r="BE1111" s="49" t="s">
        <v>5967</v>
      </c>
      <c r="BF1111" s="38" t="s">
        <v>5961</v>
      </c>
      <c r="BG1111" s="7">
        <v>0.7</v>
      </c>
      <c r="BH1111" s="45">
        <v>7.5762518562990948</v>
      </c>
      <c r="BI1111" s="215" t="s">
        <v>8495</v>
      </c>
      <c r="BJ1111" s="215" t="s">
        <v>8554</v>
      </c>
      <c r="BK1111" s="7">
        <v>0.1</v>
      </c>
      <c r="BL1111" s="25">
        <v>0</v>
      </c>
      <c r="BM1111" s="20">
        <v>0.7375624999999999</v>
      </c>
      <c r="BN1111" s="20">
        <v>0.78500000000000003</v>
      </c>
      <c r="BO1111" s="20">
        <v>0.69874999999999987</v>
      </c>
      <c r="BP1111" s="46">
        <v>11.03225806451613</v>
      </c>
      <c r="BQ1111" s="215" t="s">
        <v>8558</v>
      </c>
      <c r="BR1111" s="79">
        <v>0.62038986354775849</v>
      </c>
      <c r="BS1111" s="9">
        <v>4.6509498381834602E-2</v>
      </c>
      <c r="BT1111" s="9">
        <v>4.0695556724157811E-2</v>
      </c>
      <c r="BU1111" s="47" t="s">
        <v>5993</v>
      </c>
      <c r="BV1111" s="47">
        <v>44396</v>
      </c>
      <c r="BW1111" s="14" t="s">
        <v>5474</v>
      </c>
      <c r="BX1111" s="83">
        <v>0.94446783625730968</v>
      </c>
      <c r="BY1111" s="82">
        <v>1.78</v>
      </c>
      <c r="BZ1111" s="46">
        <v>9.6067415730337089</v>
      </c>
      <c r="CA1111" s="48" t="s">
        <v>5474</v>
      </c>
      <c r="CB1111" s="45">
        <v>-974.7</v>
      </c>
      <c r="CC1111" s="45">
        <v>-205.20000000000002</v>
      </c>
      <c r="CD1111" s="45">
        <v>0</v>
      </c>
      <c r="CE1111" s="45">
        <v>0</v>
      </c>
      <c r="CF1111" s="14" t="s">
        <v>9607</v>
      </c>
      <c r="CG1111" s="7" t="s">
        <v>8556</v>
      </c>
      <c r="CH1111" s="215" t="s">
        <v>8479</v>
      </c>
      <c r="CI1111" s="215" t="s">
        <v>8478</v>
      </c>
      <c r="CJ1111" s="215" t="s">
        <v>8479</v>
      </c>
      <c r="CK1111" s="43" t="s">
        <v>6887</v>
      </c>
      <c r="CL1111" s="43" t="s">
        <v>5474</v>
      </c>
      <c r="CM1111" s="43" t="s">
        <v>5474</v>
      </c>
      <c r="CN1111" s="145">
        <v>-205.20000000000002</v>
      </c>
      <c r="CO1111" s="145">
        <v>-974.7</v>
      </c>
      <c r="CP1111" s="148">
        <v>129.55390674271453</v>
      </c>
      <c r="CQ1111" s="189" t="s">
        <v>5474</v>
      </c>
      <c r="CR1111" s="189" t="s">
        <v>5474</v>
      </c>
      <c r="CS1111" s="99" t="s">
        <v>5474</v>
      </c>
      <c r="CT1111" s="167" t="s">
        <v>5474</v>
      </c>
      <c r="CU1111" s="43" t="s">
        <v>5474</v>
      </c>
      <c r="CV1111" s="43" t="s">
        <v>5474</v>
      </c>
      <c r="CW1111" s="43" t="s">
        <v>5474</v>
      </c>
      <c r="CX1111" s="43" t="s">
        <v>5474</v>
      </c>
      <c r="CY1111" s="43" t="s">
        <v>5474</v>
      </c>
      <c r="CZ1111" s="43" t="s">
        <v>5474</v>
      </c>
      <c r="DA1111" s="42" t="s">
        <v>5474</v>
      </c>
      <c r="DB1111" s="42" t="s">
        <v>5474</v>
      </c>
      <c r="DC1111" s="42" t="s">
        <v>5474</v>
      </c>
      <c r="DD1111" s="42" t="s">
        <v>5474</v>
      </c>
      <c r="DE1111" s="42" t="s">
        <v>5474</v>
      </c>
      <c r="DF1111" s="42" t="s">
        <v>5474</v>
      </c>
      <c r="DG1111" s="42" t="s">
        <v>5474</v>
      </c>
      <c r="DH1111" s="42" t="s">
        <v>5474</v>
      </c>
    </row>
    <row r="1112" spans="1:112">
      <c r="A1112" s="22">
        <v>1227</v>
      </c>
      <c r="B1112" s="7" t="s">
        <v>39</v>
      </c>
      <c r="C1112" s="21">
        <v>-5.3100000000000001E-2</v>
      </c>
      <c r="D1112" s="21">
        <v>3.39E-2</v>
      </c>
      <c r="E1112" s="21">
        <v>3.5499999999999997E-2</v>
      </c>
      <c r="F1112" s="21">
        <v>-0.2006</v>
      </c>
      <c r="G1112" s="21">
        <v>6.6500000000000004E-2</v>
      </c>
      <c r="H1112" s="21">
        <v>0.4516</v>
      </c>
      <c r="I1112" s="21">
        <v>-0.15890000000000001</v>
      </c>
      <c r="J1112" s="21">
        <v>-0.12640000000000001</v>
      </c>
      <c r="K1112" s="21">
        <v>1.4500000000000001E-2</v>
      </c>
      <c r="L1112" s="21">
        <v>-4.1000000000000002E-2</v>
      </c>
      <c r="M1112" s="21">
        <v>-4.1099999999999998E-2</v>
      </c>
      <c r="N1112" s="21">
        <v>3.7199999999999997E-2</v>
      </c>
      <c r="O1112" s="21">
        <v>-3.2099999999999997E-2</v>
      </c>
      <c r="P1112" s="21">
        <v>-3.7499999999999999E-2</v>
      </c>
      <c r="Q1112" s="21">
        <v>-1.15E-2</v>
      </c>
      <c r="R1112" s="21">
        <v>-8.0999999999999996E-3</v>
      </c>
      <c r="S1112" s="21">
        <v>0.18509999999999999</v>
      </c>
      <c r="T1112" s="21">
        <v>0.1246</v>
      </c>
      <c r="U1112" s="10">
        <v>1.52</v>
      </c>
      <c r="V1112" s="10">
        <v>3.31</v>
      </c>
      <c r="W1112" s="7">
        <v>2.33</v>
      </c>
      <c r="X1112" s="20">
        <v>0.72870000000000001</v>
      </c>
      <c r="Y1112" s="75">
        <v>2020</v>
      </c>
      <c r="Z1112" s="7">
        <v>2.5</v>
      </c>
      <c r="AA1112" s="7">
        <v>0</v>
      </c>
      <c r="AB1112" s="51">
        <v>44</v>
      </c>
      <c r="AC1112" s="51">
        <v>203</v>
      </c>
      <c r="AD1112" s="51">
        <v>-1</v>
      </c>
      <c r="AE1112" s="51">
        <v>9</v>
      </c>
      <c r="AF1112" s="51">
        <v>31</v>
      </c>
      <c r="AG1112" s="51">
        <v>42</v>
      </c>
      <c r="AH1112" s="20">
        <v>9.4000000000000004E-3</v>
      </c>
      <c r="AI1112" s="7" t="s">
        <v>8493</v>
      </c>
      <c r="AJ1112" s="67" t="s">
        <v>9608</v>
      </c>
      <c r="AK1112" s="44">
        <v>-0.94244604316546787</v>
      </c>
      <c r="AL1112" s="44">
        <v>-0.63157894736842302</v>
      </c>
      <c r="AM1112" s="44">
        <v>-0.66666666666668251</v>
      </c>
      <c r="AN1112" s="25">
        <v>0.26833976833976847</v>
      </c>
      <c r="AO1112" s="25">
        <v>3.6679536679536655E-2</v>
      </c>
      <c r="AP1112" s="215">
        <v>51.8</v>
      </c>
      <c r="AQ1112" s="215" t="s">
        <v>9548</v>
      </c>
      <c r="AR1112" s="44">
        <v>0</v>
      </c>
      <c r="AS1112" s="171" t="s">
        <v>6952</v>
      </c>
      <c r="AT1112" s="171" t="s">
        <v>6953</v>
      </c>
      <c r="AU1112" s="171" t="s">
        <v>6933</v>
      </c>
      <c r="AV1112" s="7" t="s">
        <v>8470</v>
      </c>
      <c r="AW1112" s="14" t="s">
        <v>6853</v>
      </c>
      <c r="AX1112" s="49" t="s">
        <v>6009</v>
      </c>
      <c r="AY1112" s="38" t="s">
        <v>5961</v>
      </c>
      <c r="AZ1112" s="14" t="s">
        <v>6496</v>
      </c>
      <c r="BA1112" s="49" t="s">
        <v>5967</v>
      </c>
      <c r="BB1112" s="38" t="s">
        <v>6007</v>
      </c>
      <c r="BC1112" s="7">
        <v>0.5</v>
      </c>
      <c r="BD1112" s="14" t="s">
        <v>6006</v>
      </c>
      <c r="BE1112" s="49" t="s">
        <v>5967</v>
      </c>
      <c r="BF1112" s="38" t="s">
        <v>6007</v>
      </c>
      <c r="BG1112" s="7">
        <v>0.5</v>
      </c>
      <c r="BH1112" s="45">
        <v>552.1878097491483</v>
      </c>
      <c r="BI1112" s="215" t="s">
        <v>8471</v>
      </c>
      <c r="BJ1112" s="215" t="s">
        <v>8568</v>
      </c>
      <c r="BK1112" s="7">
        <v>0.6</v>
      </c>
      <c r="BL1112" s="25">
        <v>1.9342359767890581E-3</v>
      </c>
      <c r="BM1112" s="20">
        <v>0.56349999999999989</v>
      </c>
      <c r="BN1112" s="20">
        <v>0.52499999999999991</v>
      </c>
      <c r="BO1112" s="20">
        <v>0.59499999999999997</v>
      </c>
      <c r="BP1112" s="46">
        <v>15.649546827794561</v>
      </c>
      <c r="BQ1112" s="215" t="s">
        <v>8553</v>
      </c>
      <c r="BR1112" s="79">
        <v>-0.29193243243243222</v>
      </c>
      <c r="BS1112" s="9">
        <v>3.8903111776800614E-2</v>
      </c>
      <c r="BT1112" s="9">
        <v>4.2165877876968016E-2</v>
      </c>
      <c r="BU1112" s="47">
        <v>44397</v>
      </c>
      <c r="BV1112" s="47">
        <v>44403</v>
      </c>
      <c r="BW1112" s="14" t="s">
        <v>5474</v>
      </c>
      <c r="BX1112" s="83">
        <v>-0.15031891891891885</v>
      </c>
      <c r="BY1112" s="82">
        <v>3.02</v>
      </c>
      <c r="BZ1112" s="46">
        <v>17.152317880794701</v>
      </c>
      <c r="CA1112" s="48" t="s">
        <v>8593</v>
      </c>
      <c r="CB1112" s="45">
        <v>2279.1999999999998</v>
      </c>
      <c r="CC1112" s="45">
        <v>10515.4</v>
      </c>
      <c r="CD1112" s="45">
        <v>-51.8</v>
      </c>
      <c r="CE1112" s="45">
        <v>466.2</v>
      </c>
      <c r="CF1112" s="14" t="s">
        <v>9609</v>
      </c>
      <c r="CG1112" s="7" t="s">
        <v>8556</v>
      </c>
      <c r="CH1112" s="215" t="s">
        <v>8479</v>
      </c>
      <c r="CI1112" s="215" t="s">
        <v>8546</v>
      </c>
      <c r="CJ1112" s="215" t="s">
        <v>8479</v>
      </c>
      <c r="CK1112" s="43" t="s">
        <v>6951</v>
      </c>
      <c r="CL1112" s="43" t="s">
        <v>5474</v>
      </c>
      <c r="CM1112" s="43" t="s">
        <v>5474</v>
      </c>
      <c r="CN1112" s="145">
        <v>10981.6</v>
      </c>
      <c r="CO1112" s="145">
        <v>2227.3999999999996</v>
      </c>
      <c r="CP1112" s="148">
        <v>28603.328545005879</v>
      </c>
      <c r="CQ1112" s="189" t="s">
        <v>5474</v>
      </c>
      <c r="CR1112" s="189" t="s">
        <v>5474</v>
      </c>
      <c r="CS1112" s="99" t="s">
        <v>5474</v>
      </c>
      <c r="CT1112" s="167" t="s">
        <v>5474</v>
      </c>
      <c r="CU1112" s="43" t="s">
        <v>5474</v>
      </c>
      <c r="CV1112" s="43" t="s">
        <v>5474</v>
      </c>
      <c r="CW1112" s="43" t="s">
        <v>5474</v>
      </c>
      <c r="CX1112" s="43" t="s">
        <v>5474</v>
      </c>
      <c r="CY1112" s="43" t="s">
        <v>5474</v>
      </c>
      <c r="CZ1112" s="43" t="s">
        <v>5474</v>
      </c>
      <c r="DA1112" s="42" t="s">
        <v>5474</v>
      </c>
      <c r="DB1112" s="42" t="s">
        <v>5474</v>
      </c>
      <c r="DC1112" s="42" t="s">
        <v>5474</v>
      </c>
      <c r="DD1112" s="42" t="s">
        <v>5474</v>
      </c>
      <c r="DE1112" s="42" t="s">
        <v>5474</v>
      </c>
      <c r="DF1112" s="42" t="s">
        <v>5474</v>
      </c>
      <c r="DG1112" s="42" t="s">
        <v>5474</v>
      </c>
      <c r="DH1112" s="42" t="s">
        <v>5474</v>
      </c>
    </row>
    <row r="1113" spans="1:112">
      <c r="A1113" s="22">
        <v>2493</v>
      </c>
      <c r="B1113" s="7" t="s">
        <v>447</v>
      </c>
      <c r="C1113" s="21">
        <v>3.04E-2</v>
      </c>
      <c r="D1113" s="21">
        <v>0.1762</v>
      </c>
      <c r="E1113" s="21">
        <v>9.8199999999999996E-2</v>
      </c>
      <c r="F1113" s="21">
        <v>0.1196</v>
      </c>
      <c r="G1113" s="21">
        <v>0.1328</v>
      </c>
      <c r="H1113" s="21">
        <v>-2.5600000000000001E-2</v>
      </c>
      <c r="I1113" s="21">
        <v>0.1343</v>
      </c>
      <c r="J1113" s="21">
        <v>-8.3299999999999999E-2</v>
      </c>
      <c r="K1113" s="21">
        <v>-1.6500000000000001E-2</v>
      </c>
      <c r="L1113" s="21">
        <v>0.02</v>
      </c>
      <c r="M1113" s="21">
        <v>3.5000000000000001E-3</v>
      </c>
      <c r="N1113" s="21">
        <v>-7.4999999999999997E-3</v>
      </c>
      <c r="O1113" s="21">
        <v>1.7600000000000001E-2</v>
      </c>
      <c r="P1113" s="21">
        <v>2.8999999999999998E-3</v>
      </c>
      <c r="Q1113" s="21">
        <v>8.9999999999999998E-4</v>
      </c>
      <c r="R1113" s="21">
        <v>-8.0000000000000004E-4</v>
      </c>
      <c r="S1113" s="21">
        <v>0.12640000000000001</v>
      </c>
      <c r="T1113" s="21">
        <v>8.8900000000000007E-2</v>
      </c>
      <c r="U1113" s="10">
        <v>1.54</v>
      </c>
      <c r="V1113" s="10">
        <v>2.5499999999999998</v>
      </c>
      <c r="W1113" s="7">
        <v>2.31</v>
      </c>
      <c r="X1113" s="20">
        <v>0.87670000000000003</v>
      </c>
      <c r="Y1113" s="75">
        <v>2020</v>
      </c>
      <c r="Z1113" s="7">
        <v>2.5</v>
      </c>
      <c r="AA1113" s="7">
        <v>0</v>
      </c>
      <c r="AB1113" s="51">
        <v>22</v>
      </c>
      <c r="AC1113" s="51">
        <v>26</v>
      </c>
      <c r="AD1113" s="51"/>
      <c r="AE1113" s="51"/>
      <c r="AF1113" s="51">
        <v>1</v>
      </c>
      <c r="AG1113" s="51">
        <v>1</v>
      </c>
      <c r="AH1113" s="20">
        <v>0</v>
      </c>
      <c r="AI1113" s="7" t="s">
        <v>8487</v>
      </c>
      <c r="AJ1113" s="67" t="s">
        <v>8494</v>
      </c>
      <c r="AK1113" s="44">
        <v>0.66972477064220182</v>
      </c>
      <c r="AL1113" s="44">
        <v>-0.53125000000000044</v>
      </c>
      <c r="AM1113" s="44">
        <v>0.50000000000003553</v>
      </c>
      <c r="AN1113" s="25">
        <v>0.28238341968911923</v>
      </c>
      <c r="AO1113" s="25">
        <v>4.1450777202072575E-2</v>
      </c>
      <c r="AP1113" s="215">
        <v>38.6</v>
      </c>
      <c r="AQ1113" s="215" t="s">
        <v>9548</v>
      </c>
      <c r="AR1113" s="44">
        <v>0</v>
      </c>
      <c r="AS1113" s="171" t="s">
        <v>7042</v>
      </c>
      <c r="AT1113" s="171" t="s">
        <v>6958</v>
      </c>
      <c r="AU1113" s="171" t="s">
        <v>7320</v>
      </c>
      <c r="AV1113" s="7" t="s">
        <v>5474</v>
      </c>
      <c r="AW1113" s="14" t="s">
        <v>6243</v>
      </c>
      <c r="AX1113" s="49" t="s">
        <v>6009</v>
      </c>
      <c r="AY1113" s="38" t="s">
        <v>5961</v>
      </c>
      <c r="AZ1113" s="14" t="s">
        <v>6245</v>
      </c>
      <c r="BA1113" s="49" t="s">
        <v>5967</v>
      </c>
      <c r="BB1113" s="38" t="s">
        <v>5961</v>
      </c>
      <c r="BC1113" s="7">
        <v>0.4</v>
      </c>
      <c r="BD1113" s="14" t="s">
        <v>6034</v>
      </c>
      <c r="BE1113" s="49" t="s">
        <v>5967</v>
      </c>
      <c r="BF1113" s="38" t="s">
        <v>5961</v>
      </c>
      <c r="BG1113" s="7">
        <v>0.4</v>
      </c>
      <c r="BH1113" s="45">
        <v>146.35019309396046</v>
      </c>
      <c r="BI1113" s="215" t="s">
        <v>8471</v>
      </c>
      <c r="BJ1113" s="215" t="s">
        <v>8554</v>
      </c>
      <c r="BK1113" s="7">
        <v>0.7</v>
      </c>
      <c r="BL1113" s="25">
        <v>1.2970168612193066E-3</v>
      </c>
      <c r="BM1113" s="20">
        <v>0.63150000000000006</v>
      </c>
      <c r="BN1113" s="20">
        <v>0.67</v>
      </c>
      <c r="BO1113" s="20">
        <v>0.6</v>
      </c>
      <c r="BP1113" s="46">
        <v>15.137254901960786</v>
      </c>
      <c r="BQ1113" s="215" t="s">
        <v>8585</v>
      </c>
      <c r="BR1113" s="79">
        <v>-6.5284974093259354E-4</v>
      </c>
      <c r="BS1113" s="9">
        <v>5.3680528493803559E-2</v>
      </c>
      <c r="BT1113" s="9">
        <v>5.8574180422765298E-2</v>
      </c>
      <c r="BU1113" s="47" t="s">
        <v>5993</v>
      </c>
      <c r="BV1113" s="47">
        <v>44385</v>
      </c>
      <c r="BW1113" s="14" t="s">
        <v>5474</v>
      </c>
      <c r="BX1113" s="83">
        <v>0.19921658031088083</v>
      </c>
      <c r="BY1113" s="82">
        <v>2.64</v>
      </c>
      <c r="BZ1113" s="46">
        <v>14.621212121212121</v>
      </c>
      <c r="CA1113" s="48" t="s">
        <v>8475</v>
      </c>
      <c r="CB1113" s="45">
        <v>849.2</v>
      </c>
      <c r="CC1113" s="45">
        <v>1003.6</v>
      </c>
      <c r="CD1113" s="45">
        <v>0</v>
      </c>
      <c r="CE1113" s="45">
        <v>0</v>
      </c>
      <c r="CF1113" s="14" t="s">
        <v>9610</v>
      </c>
      <c r="CG1113" s="7" t="s">
        <v>8590</v>
      </c>
      <c r="CH1113" s="215" t="s">
        <v>8546</v>
      </c>
      <c r="CI1113" s="215" t="s">
        <v>8498</v>
      </c>
      <c r="CJ1113" s="215" t="s">
        <v>8479</v>
      </c>
      <c r="CK1113" s="43" t="s">
        <v>6887</v>
      </c>
      <c r="CL1113" s="43" t="s">
        <v>5474</v>
      </c>
      <c r="CM1113" s="43" t="s">
        <v>5474</v>
      </c>
      <c r="CN1113" s="145">
        <v>1003.6</v>
      </c>
      <c r="CO1113" s="145">
        <v>849.2</v>
      </c>
      <c r="CP1113" s="148">
        <v>5649.1174534268739</v>
      </c>
      <c r="CQ1113" s="189" t="s">
        <v>5474</v>
      </c>
      <c r="CR1113" s="189" t="s">
        <v>5474</v>
      </c>
      <c r="CS1113" s="99" t="s">
        <v>5474</v>
      </c>
      <c r="CT1113" s="167" t="s">
        <v>8528</v>
      </c>
      <c r="CU1113" s="43" t="s">
        <v>5474</v>
      </c>
      <c r="CV1113" s="43" t="s">
        <v>5474</v>
      </c>
      <c r="CW1113" s="43" t="s">
        <v>5474</v>
      </c>
      <c r="CX1113" s="43" t="s">
        <v>5474</v>
      </c>
      <c r="CY1113" s="43" t="s">
        <v>5474</v>
      </c>
      <c r="CZ1113" s="43" t="s">
        <v>5474</v>
      </c>
      <c r="DA1113" s="42" t="s">
        <v>5474</v>
      </c>
      <c r="DB1113" s="42" t="s">
        <v>8528</v>
      </c>
      <c r="DC1113" s="42" t="s">
        <v>5474</v>
      </c>
      <c r="DD1113" s="42" t="s">
        <v>5474</v>
      </c>
      <c r="DE1113" s="42" t="s">
        <v>5474</v>
      </c>
      <c r="DF1113" s="42" t="s">
        <v>5474</v>
      </c>
      <c r="DG1113" s="42" t="s">
        <v>5474</v>
      </c>
      <c r="DH1113" s="42" t="s">
        <v>5474</v>
      </c>
    </row>
    <row r="1114" spans="1:112">
      <c r="A1114" s="22">
        <v>6465</v>
      </c>
      <c r="B1114" s="7" t="s">
        <v>1385</v>
      </c>
      <c r="C1114" s="21">
        <v>-0.52600000000000002</v>
      </c>
      <c r="D1114" s="21">
        <v>-0.29680000000000001</v>
      </c>
      <c r="E1114" s="21">
        <v>-0.39679999999999999</v>
      </c>
      <c r="F1114" s="21">
        <v>-0.26569999999999999</v>
      </c>
      <c r="G1114" s="21">
        <v>-0.31440000000000001</v>
      </c>
      <c r="H1114" s="21">
        <v>0.24490000000000001</v>
      </c>
      <c r="I1114" s="21">
        <v>-4.3635999999999999</v>
      </c>
      <c r="J1114" s="21">
        <v>0.48809999999999998</v>
      </c>
      <c r="K1114" s="21">
        <v>-3.44E-2</v>
      </c>
      <c r="L1114" s="21">
        <v>0.2084</v>
      </c>
      <c r="M1114" s="21">
        <v>4.24E-2</v>
      </c>
      <c r="N1114" s="21">
        <v>0.2084</v>
      </c>
      <c r="O1114" s="21">
        <v>6.3299999999999995E-2</v>
      </c>
      <c r="P1114" s="21">
        <v>-0.13020000000000001</v>
      </c>
      <c r="Q1114" s="21">
        <v>-2.0199999999999999E-2</v>
      </c>
      <c r="R1114" s="21">
        <v>-9.7000000000000003E-3</v>
      </c>
      <c r="S1114" s="21">
        <v>3.27E-2</v>
      </c>
      <c r="T1114" s="21">
        <v>4.0099999999999997E-2</v>
      </c>
      <c r="U1114" s="10">
        <v>-0.86</v>
      </c>
      <c r="V1114" s="10">
        <v>-2.12</v>
      </c>
      <c r="W1114" s="7">
        <v>1.5587</v>
      </c>
      <c r="X1114" s="20">
        <v>1</v>
      </c>
      <c r="Y1114" s="75"/>
      <c r="Z1114" s="7"/>
      <c r="AA1114" s="7"/>
      <c r="AB1114" s="51">
        <v>-47</v>
      </c>
      <c r="AC1114" s="51">
        <v>-24</v>
      </c>
      <c r="AD1114" s="51"/>
      <c r="AE1114" s="51"/>
      <c r="AF1114" s="51"/>
      <c r="AG1114" s="51"/>
      <c r="AH1114" s="20">
        <v>0</v>
      </c>
      <c r="AI1114" s="7" t="s">
        <v>8467</v>
      </c>
      <c r="AJ1114" s="67" t="s">
        <v>9168</v>
      </c>
      <c r="AK1114" s="44">
        <v>-0.83931947069943291</v>
      </c>
      <c r="AL1114" s="44">
        <v>-0.93750000000000022</v>
      </c>
      <c r="AM1114" s="44">
        <v>0.79999999999999716</v>
      </c>
      <c r="AN1114" s="25">
        <v>1.5558823529411767</v>
      </c>
      <c r="AO1114" s="25">
        <v>0.37647058823529406</v>
      </c>
      <c r="AP1114" s="215">
        <v>17</v>
      </c>
      <c r="AQ1114" s="215" t="s">
        <v>9548</v>
      </c>
      <c r="AR1114" s="44">
        <v>0</v>
      </c>
      <c r="AS1114" s="171" t="s">
        <v>8272</v>
      </c>
      <c r="AT1114" s="171" t="s">
        <v>8273</v>
      </c>
      <c r="AU1114" s="171" t="s">
        <v>7533</v>
      </c>
      <c r="AV1114" s="7" t="s">
        <v>8470</v>
      </c>
      <c r="AW1114" s="14" t="s">
        <v>6506</v>
      </c>
      <c r="AX1114" s="49" t="s">
        <v>6039</v>
      </c>
      <c r="AY1114" s="38" t="s">
        <v>6047</v>
      </c>
      <c r="AZ1114" s="14" t="s">
        <v>6814</v>
      </c>
      <c r="BA1114" s="49" t="s">
        <v>5993</v>
      </c>
      <c r="BB1114" s="38" t="s">
        <v>5993</v>
      </c>
      <c r="BC1114" s="7">
        <v>1</v>
      </c>
      <c r="BD1114" s="14" t="s">
        <v>6103</v>
      </c>
      <c r="BE1114" s="49" t="s">
        <v>6020</v>
      </c>
      <c r="BF1114" s="38" t="s">
        <v>6007</v>
      </c>
      <c r="BG1114" s="7">
        <v>0.1</v>
      </c>
      <c r="BH1114" s="45">
        <v>125.7565282509419</v>
      </c>
      <c r="BI1114" s="215" t="s">
        <v>8495</v>
      </c>
      <c r="BJ1114" s="215" t="s">
        <v>8554</v>
      </c>
      <c r="BK1114" s="7">
        <v>0.7</v>
      </c>
      <c r="BL1114" s="25">
        <v>2.4096385542168586E-2</v>
      </c>
      <c r="BM1114" s="20">
        <v>0.48762499999999998</v>
      </c>
      <c r="BN1114" s="20">
        <v>0.28000000000000003</v>
      </c>
      <c r="BO1114" s="20">
        <v>0.65749999999999986</v>
      </c>
      <c r="BP1114" s="46" t="s">
        <v>8473</v>
      </c>
      <c r="BQ1114" s="215" t="s">
        <v>8473</v>
      </c>
      <c r="BR1114" s="79" t="s">
        <v>8473</v>
      </c>
      <c r="BS1114" s="9">
        <v>8.5339002131647801E-2</v>
      </c>
      <c r="BT1114" s="9">
        <v>0</v>
      </c>
      <c r="BU1114" s="47" t="s">
        <v>5993</v>
      </c>
      <c r="BV1114" s="47" t="s">
        <v>5993</v>
      </c>
      <c r="BW1114" s="14" t="s">
        <v>5474</v>
      </c>
      <c r="BX1114" s="83" t="s">
        <v>8473</v>
      </c>
      <c r="BY1114" s="82" t="s">
        <v>8473</v>
      </c>
      <c r="BZ1114" s="46" t="s">
        <v>8473</v>
      </c>
      <c r="CA1114" s="48" t="s">
        <v>5474</v>
      </c>
      <c r="CB1114" s="45">
        <v>-799</v>
      </c>
      <c r="CC1114" s="45">
        <v>-408</v>
      </c>
      <c r="CD1114" s="45">
        <v>0</v>
      </c>
      <c r="CE1114" s="45">
        <v>0</v>
      </c>
      <c r="CF1114" s="14" t="s">
        <v>9611</v>
      </c>
      <c r="CG1114" s="7" t="s">
        <v>8477</v>
      </c>
      <c r="CH1114" s="215" t="s">
        <v>8498</v>
      </c>
      <c r="CI1114" s="215" t="s">
        <v>8479</v>
      </c>
      <c r="CJ1114" s="215" t="s">
        <v>8479</v>
      </c>
      <c r="CK1114" s="43" t="s">
        <v>6945</v>
      </c>
      <c r="CL1114" s="43" t="s">
        <v>8480</v>
      </c>
      <c r="CM1114" s="43" t="s">
        <v>5474</v>
      </c>
      <c r="CN1114" s="145">
        <v>-408</v>
      </c>
      <c r="CO1114" s="145">
        <v>-799</v>
      </c>
      <c r="CP1114" s="148">
        <v>2137.8609802660121</v>
      </c>
      <c r="CQ1114" s="189">
        <v>-1.0764705882352938</v>
      </c>
      <c r="CR1114" s="189">
        <v>0</v>
      </c>
      <c r="CS1114" s="99">
        <v>44904</v>
      </c>
      <c r="CT1114" s="167" t="s">
        <v>5474</v>
      </c>
      <c r="CU1114" s="43" t="s">
        <v>5474</v>
      </c>
      <c r="CV1114" s="43" t="s">
        <v>5474</v>
      </c>
      <c r="CW1114" s="43" t="s">
        <v>5474</v>
      </c>
      <c r="CX1114" s="43" t="s">
        <v>5474</v>
      </c>
      <c r="CY1114" s="43" t="s">
        <v>5474</v>
      </c>
      <c r="CZ1114" s="43" t="s">
        <v>5474</v>
      </c>
      <c r="DA1114" s="42" t="s">
        <v>5474</v>
      </c>
      <c r="DB1114" s="42" t="s">
        <v>5474</v>
      </c>
      <c r="DC1114" s="42" t="s">
        <v>5474</v>
      </c>
      <c r="DD1114" s="42" t="s">
        <v>5474</v>
      </c>
      <c r="DE1114" s="42" t="s">
        <v>5474</v>
      </c>
      <c r="DF1114" s="42" t="s">
        <v>5474</v>
      </c>
      <c r="DG1114" s="42" t="s">
        <v>5474</v>
      </c>
      <c r="DH1114" s="42" t="s">
        <v>5474</v>
      </c>
    </row>
    <row r="1115" spans="1:112">
      <c r="A1115" s="22">
        <v>8049</v>
      </c>
      <c r="B1115" s="7" t="s">
        <v>1440</v>
      </c>
      <c r="C1115" s="21">
        <v>5.3199999999999997E-2</v>
      </c>
      <c r="D1115" s="21">
        <v>0.40620000000000001</v>
      </c>
      <c r="E1115" s="21">
        <v>0.19170000000000001</v>
      </c>
      <c r="F1115" s="21">
        <v>0.44919999999999999</v>
      </c>
      <c r="G1115" s="21">
        <v>4.7E-2</v>
      </c>
      <c r="H1115" s="21">
        <v>3.0300000000000001E-2</v>
      </c>
      <c r="I1115" s="21">
        <v>-9.3299999999999994E-2</v>
      </c>
      <c r="J1115" s="21">
        <v>0.1356</v>
      </c>
      <c r="K1115" s="21">
        <v>3.2000000000000002E-3</v>
      </c>
      <c r="L1115" s="21">
        <v>-2.4299999999999999E-2</v>
      </c>
      <c r="M1115" s="21">
        <v>-1.24E-2</v>
      </c>
      <c r="N1115" s="21">
        <v>2.7199999999999998E-2</v>
      </c>
      <c r="O1115" s="21">
        <v>-2.1299999999999999E-2</v>
      </c>
      <c r="P1115" s="21">
        <v>-1.6400000000000001E-2</v>
      </c>
      <c r="Q1115" s="21">
        <v>-2.0999999999999999E-3</v>
      </c>
      <c r="R1115" s="21">
        <v>-1.1999999999999999E-3</v>
      </c>
      <c r="S1115" s="21">
        <v>0.15390000000000001</v>
      </c>
      <c r="T1115" s="21">
        <v>0.12529999999999999</v>
      </c>
      <c r="U1115" s="10">
        <v>1.34</v>
      </c>
      <c r="V1115" s="10">
        <v>2.23</v>
      </c>
      <c r="W1115" s="7">
        <v>1.6298999999999999</v>
      </c>
      <c r="X1115" s="20">
        <v>0.80900000000000005</v>
      </c>
      <c r="Y1115" s="75">
        <v>2020</v>
      </c>
      <c r="Z1115" s="7">
        <v>1.65</v>
      </c>
      <c r="AA1115" s="7">
        <v>0</v>
      </c>
      <c r="AB1115" s="51">
        <v>-112</v>
      </c>
      <c r="AC1115" s="51">
        <v>-362</v>
      </c>
      <c r="AD1115" s="51"/>
      <c r="AE1115" s="51"/>
      <c r="AF1115" s="51">
        <v>15</v>
      </c>
      <c r="AG1115" s="51"/>
      <c r="AH1115" s="20">
        <v>3.7000000000000002E-3</v>
      </c>
      <c r="AI1115" s="7" t="s">
        <v>8481</v>
      </c>
      <c r="AJ1115" s="67" t="s">
        <v>8757</v>
      </c>
      <c r="AK1115" s="44">
        <v>-0.54404145077720212</v>
      </c>
      <c r="AL1115" s="44">
        <v>-0.9753086419753092</v>
      </c>
      <c r="AM1115" s="44">
        <v>-1</v>
      </c>
      <c r="AN1115" s="25">
        <v>0.42047930283224394</v>
      </c>
      <c r="AO1115" s="25">
        <v>0.17647058823529399</v>
      </c>
      <c r="AP1115" s="215">
        <v>22.95</v>
      </c>
      <c r="AQ1115" s="215" t="s">
        <v>9548</v>
      </c>
      <c r="AR1115" s="44">
        <v>0</v>
      </c>
      <c r="AS1115" s="171" t="s">
        <v>8389</v>
      </c>
      <c r="AT1115" s="171" t="s">
        <v>7264</v>
      </c>
      <c r="AU1115" s="171" t="s">
        <v>6893</v>
      </c>
      <c r="AV1115" s="7" t="s">
        <v>5474</v>
      </c>
      <c r="AW1115" s="14" t="s">
        <v>6555</v>
      </c>
      <c r="AX1115" s="49" t="s">
        <v>5967</v>
      </c>
      <c r="AY1115" s="38" t="s">
        <v>6007</v>
      </c>
      <c r="AZ1115" s="14" t="s">
        <v>6152</v>
      </c>
      <c r="BA1115" s="49" t="s">
        <v>5967</v>
      </c>
      <c r="BB1115" s="38" t="s">
        <v>5961</v>
      </c>
      <c r="BC1115" s="7">
        <v>1.4</v>
      </c>
      <c r="BD1115" s="14" t="s">
        <v>6462</v>
      </c>
      <c r="BE1115" s="49" t="s">
        <v>5967</v>
      </c>
      <c r="BF1115" s="38" t="s">
        <v>5961</v>
      </c>
      <c r="BG1115" s="7">
        <v>2.7</v>
      </c>
      <c r="BH1115" s="45">
        <v>322.20654559034966</v>
      </c>
      <c r="BI1115" s="215" t="s">
        <v>8489</v>
      </c>
      <c r="BJ1115" s="215" t="s">
        <v>8554</v>
      </c>
      <c r="BK1115" s="7">
        <v>0.2</v>
      </c>
      <c r="BL1115" s="25">
        <v>0</v>
      </c>
      <c r="BM1115" s="20">
        <v>0.67725000000000002</v>
      </c>
      <c r="BN1115" s="20">
        <v>0.76249999999999996</v>
      </c>
      <c r="BO1115" s="20">
        <v>0.60749999999999993</v>
      </c>
      <c r="BP1115" s="46">
        <v>10.291479820627803</v>
      </c>
      <c r="BQ1115" s="215" t="s">
        <v>8558</v>
      </c>
      <c r="BR1115" s="79">
        <v>0.43352214960058122</v>
      </c>
      <c r="BS1115" s="9">
        <v>6.4790582932979346E-2</v>
      </c>
      <c r="BT1115" s="9">
        <v>6.5661306195358371E-2</v>
      </c>
      <c r="BU1115" s="47" t="s">
        <v>5993</v>
      </c>
      <c r="BV1115" s="47" t="s">
        <v>5993</v>
      </c>
      <c r="BW1115" s="14" t="s">
        <v>5474</v>
      </c>
      <c r="BX1115" s="83">
        <v>0.72022657952069746</v>
      </c>
      <c r="BY1115" s="82">
        <v>2.4400000000000004</v>
      </c>
      <c r="BZ1115" s="46">
        <v>9.4057377049180317</v>
      </c>
      <c r="CA1115" s="48" t="s">
        <v>5474</v>
      </c>
      <c r="CB1115" s="45">
        <v>-2570.4</v>
      </c>
      <c r="CC1115" s="45">
        <v>-8307.9</v>
      </c>
      <c r="CD1115" s="45">
        <v>0</v>
      </c>
      <c r="CE1115" s="45">
        <v>0</v>
      </c>
      <c r="CF1115" s="14" t="s">
        <v>9612</v>
      </c>
      <c r="CG1115" s="7" t="s">
        <v>8556</v>
      </c>
      <c r="CH1115" s="215" t="s">
        <v>8479</v>
      </c>
      <c r="CI1115" s="215" t="s">
        <v>8479</v>
      </c>
      <c r="CJ1115" s="215" t="s">
        <v>8479</v>
      </c>
      <c r="CK1115" s="43" t="s">
        <v>6965</v>
      </c>
      <c r="CL1115" s="43" t="s">
        <v>5474</v>
      </c>
      <c r="CM1115" s="43" t="s">
        <v>5474</v>
      </c>
      <c r="CN1115" s="145">
        <v>-8307.9</v>
      </c>
      <c r="CO1115" s="145">
        <v>-2570.4</v>
      </c>
      <c r="CP1115" s="148">
        <v>7394.6402212985249</v>
      </c>
      <c r="CQ1115" s="189" t="s">
        <v>5474</v>
      </c>
      <c r="CR1115" s="189" t="s">
        <v>5474</v>
      </c>
      <c r="CS1115" s="99" t="s">
        <v>5474</v>
      </c>
      <c r="CT1115" s="167" t="s">
        <v>5474</v>
      </c>
      <c r="CU1115" s="43" t="s">
        <v>5474</v>
      </c>
      <c r="CV1115" s="43" t="s">
        <v>5474</v>
      </c>
      <c r="CW1115" s="43" t="s">
        <v>5474</v>
      </c>
      <c r="CX1115" s="43" t="s">
        <v>5474</v>
      </c>
      <c r="CY1115" s="43" t="s">
        <v>5474</v>
      </c>
      <c r="CZ1115" s="43" t="s">
        <v>5474</v>
      </c>
      <c r="DA1115" s="42" t="s">
        <v>5474</v>
      </c>
      <c r="DB1115" s="42" t="s">
        <v>5474</v>
      </c>
      <c r="DC1115" s="42" t="s">
        <v>5474</v>
      </c>
      <c r="DD1115" s="42" t="s">
        <v>5474</v>
      </c>
      <c r="DE1115" s="42" t="s">
        <v>5474</v>
      </c>
      <c r="DF1115" s="42" t="s">
        <v>5474</v>
      </c>
      <c r="DG1115" s="42" t="s">
        <v>5474</v>
      </c>
      <c r="DH1115" s="42" t="s">
        <v>5474</v>
      </c>
    </row>
    <row r="1116" spans="1:112">
      <c r="A1116" s="22">
        <v>6287</v>
      </c>
      <c r="B1116" s="7" t="s">
        <v>1354</v>
      </c>
      <c r="C1116" s="21">
        <v>0.127</v>
      </c>
      <c r="D1116" s="21">
        <v>0.28599999999999998</v>
      </c>
      <c r="E1116" s="21">
        <v>0.1726</v>
      </c>
      <c r="F1116" s="21">
        <v>0.32969999999999999</v>
      </c>
      <c r="G1116" s="21">
        <v>0.24060000000000001</v>
      </c>
      <c r="H1116" s="21">
        <v>1.8</v>
      </c>
      <c r="I1116" s="21">
        <v>1.3077000000000001</v>
      </c>
      <c r="J1116" s="21">
        <v>0.96150000000000002</v>
      </c>
      <c r="K1116" s="21">
        <v>8.8300000000000003E-2</v>
      </c>
      <c r="L1116" s="21">
        <v>0.1336</v>
      </c>
      <c r="M1116" s="21">
        <v>0.14899999999999999</v>
      </c>
      <c r="N1116" s="21">
        <v>0.107</v>
      </c>
      <c r="O1116" s="21">
        <v>0.1479</v>
      </c>
      <c r="P1116" s="21">
        <v>0.1905</v>
      </c>
      <c r="Q1116" s="21">
        <v>0.24679999999999999</v>
      </c>
      <c r="R1116" s="21">
        <v>4.1000000000000002E-2</v>
      </c>
      <c r="S1116" s="21">
        <v>-0.69850000000000001</v>
      </c>
      <c r="T1116" s="21">
        <v>-8.3099999999999993E-2</v>
      </c>
      <c r="U1116" s="10">
        <v>-0.01</v>
      </c>
      <c r="V1116" s="10">
        <v>-0.1</v>
      </c>
      <c r="W1116" s="7">
        <v>0</v>
      </c>
      <c r="X1116" s="20">
        <v>0</v>
      </c>
      <c r="Y1116" s="75"/>
      <c r="Z1116" s="7"/>
      <c r="AA1116" s="7"/>
      <c r="AB1116" s="51">
        <v>-3</v>
      </c>
      <c r="AC1116" s="51">
        <v>-2</v>
      </c>
      <c r="AD1116" s="51"/>
      <c r="AE1116" s="51"/>
      <c r="AF1116" s="51"/>
      <c r="AG1116" s="51"/>
      <c r="AH1116" s="20">
        <v>0</v>
      </c>
      <c r="AI1116" s="7" t="s">
        <v>8487</v>
      </c>
      <c r="AJ1116" s="67" t="s">
        <v>8843</v>
      </c>
      <c r="AK1116" s="44">
        <v>0.69387755102040816</v>
      </c>
      <c r="AL1116" s="44">
        <v>-0.76923076923076927</v>
      </c>
      <c r="AM1116" s="44">
        <v>1</v>
      </c>
      <c r="AN1116" s="25">
        <v>1.0729927007299269</v>
      </c>
      <c r="AO1116" s="25">
        <v>0.42700729927007297</v>
      </c>
      <c r="AP1116" s="215">
        <v>13.7</v>
      </c>
      <c r="AQ1116" s="215" t="s">
        <v>9548</v>
      </c>
      <c r="AR1116" s="44">
        <v>0</v>
      </c>
      <c r="AS1116" s="171" t="s">
        <v>8255</v>
      </c>
      <c r="AT1116" s="171" t="s">
        <v>7077</v>
      </c>
      <c r="AU1116" s="171" t="s">
        <v>7645</v>
      </c>
      <c r="AV1116" s="7" t="s">
        <v>5474</v>
      </c>
      <c r="AW1116" s="14" t="s">
        <v>6551</v>
      </c>
      <c r="AX1116" s="49" t="s">
        <v>5967</v>
      </c>
      <c r="AY1116" s="38" t="s">
        <v>5971</v>
      </c>
      <c r="AZ1116" s="14" t="s">
        <v>6038</v>
      </c>
      <c r="BA1116" s="49" t="s">
        <v>5993</v>
      </c>
      <c r="BB1116" s="38" t="s">
        <v>5993</v>
      </c>
      <c r="BC1116" s="7">
        <v>1.7</v>
      </c>
      <c r="BD1116" s="14" t="s">
        <v>6118</v>
      </c>
      <c r="BE1116" s="49" t="s">
        <v>5960</v>
      </c>
      <c r="BF1116" s="38" t="s">
        <v>5989</v>
      </c>
      <c r="BG1116" s="7">
        <v>0.2</v>
      </c>
      <c r="BH1116" s="45">
        <v>97.92326673365946</v>
      </c>
      <c r="BI1116" s="215" t="s">
        <v>8471</v>
      </c>
      <c r="BJ1116" s="215" t="s">
        <v>8554</v>
      </c>
      <c r="BK1116" s="7">
        <v>0.2</v>
      </c>
      <c r="BL1116" s="25">
        <v>2.2388059701492456E-2</v>
      </c>
      <c r="BM1116" s="20">
        <v>0.74637500000000001</v>
      </c>
      <c r="BN1116" s="20">
        <v>0.74500000000000011</v>
      </c>
      <c r="BO1116" s="20">
        <v>0.74749999999999983</v>
      </c>
      <c r="BP1116" s="46" t="s">
        <v>8473</v>
      </c>
      <c r="BQ1116" s="215" t="s">
        <v>8473</v>
      </c>
      <c r="BR1116" s="79" t="s">
        <v>8473</v>
      </c>
      <c r="BS1116" s="9">
        <v>0</v>
      </c>
      <c r="BT1116" s="9">
        <v>0</v>
      </c>
      <c r="BU1116" s="47" t="s">
        <v>5993</v>
      </c>
      <c r="BV1116" s="47" t="s">
        <v>5993</v>
      </c>
      <c r="BW1116" s="14" t="s">
        <v>5474</v>
      </c>
      <c r="BX1116" s="83" t="s">
        <v>8473</v>
      </c>
      <c r="BY1116" s="82" t="s">
        <v>8473</v>
      </c>
      <c r="BZ1116" s="46" t="s">
        <v>8473</v>
      </c>
      <c r="CA1116" s="48" t="s">
        <v>5474</v>
      </c>
      <c r="CB1116" s="45">
        <v>-41.099999999999994</v>
      </c>
      <c r="CC1116" s="45">
        <v>-27.4</v>
      </c>
      <c r="CD1116" s="45">
        <v>0</v>
      </c>
      <c r="CE1116" s="45">
        <v>0</v>
      </c>
      <c r="CF1116" s="14" t="s">
        <v>9613</v>
      </c>
      <c r="CG1116" s="7" t="s">
        <v>8477</v>
      </c>
      <c r="CH1116" s="215" t="s">
        <v>8498</v>
      </c>
      <c r="CI1116" s="215" t="s">
        <v>8478</v>
      </c>
      <c r="CJ1116" s="215" t="s">
        <v>8479</v>
      </c>
      <c r="CK1116" s="43" t="s">
        <v>5474</v>
      </c>
      <c r="CL1116" s="43" t="s">
        <v>5474</v>
      </c>
      <c r="CM1116" s="43" t="s">
        <v>5474</v>
      </c>
      <c r="CN1116" s="145">
        <v>-27.4</v>
      </c>
      <c r="CO1116" s="145">
        <v>-41.099999999999994</v>
      </c>
      <c r="CP1116" s="148">
        <v>1341.5487542511346</v>
      </c>
      <c r="CQ1116" s="189" t="s">
        <v>5474</v>
      </c>
      <c r="CR1116" s="189" t="s">
        <v>5474</v>
      </c>
      <c r="CS1116" s="99" t="s">
        <v>5474</v>
      </c>
      <c r="CT1116" s="167" t="s">
        <v>5474</v>
      </c>
      <c r="CU1116" s="43" t="s">
        <v>5474</v>
      </c>
      <c r="CV1116" s="43" t="s">
        <v>5474</v>
      </c>
      <c r="CW1116" s="43" t="s">
        <v>5474</v>
      </c>
      <c r="CX1116" s="43" t="s">
        <v>5474</v>
      </c>
      <c r="CY1116" s="43" t="s">
        <v>5474</v>
      </c>
      <c r="CZ1116" s="43" t="s">
        <v>5474</v>
      </c>
      <c r="DA1116" s="42" t="s">
        <v>5474</v>
      </c>
      <c r="DB1116" s="42" t="s">
        <v>5474</v>
      </c>
      <c r="DC1116" s="42" t="s">
        <v>5474</v>
      </c>
      <c r="DD1116" s="42" t="s">
        <v>5474</v>
      </c>
      <c r="DE1116" s="42" t="s">
        <v>5474</v>
      </c>
      <c r="DF1116" s="42" t="s">
        <v>5474</v>
      </c>
      <c r="DG1116" s="42" t="s">
        <v>5474</v>
      </c>
      <c r="DH1116" s="42" t="s">
        <v>5474</v>
      </c>
    </row>
    <row r="1117" spans="1:112">
      <c r="A1117" s="22">
        <v>2107</v>
      </c>
      <c r="B1117" s="7" t="s">
        <v>291</v>
      </c>
      <c r="C1117" s="21">
        <v>0.7974</v>
      </c>
      <c r="D1117" s="21">
        <v>-0.21820000000000001</v>
      </c>
      <c r="E1117" s="21">
        <v>-8.0199999999999994E-2</v>
      </c>
      <c r="F1117" s="21">
        <v>-0.39500000000000002</v>
      </c>
      <c r="G1117" s="21">
        <v>-0.05</v>
      </c>
      <c r="H1117" s="21">
        <v>-0.30159999999999998</v>
      </c>
      <c r="I1117" s="21">
        <v>-0.10199999999999999</v>
      </c>
      <c r="J1117" s="21">
        <v>-0.123</v>
      </c>
      <c r="K1117" s="21">
        <v>3.6700000000000003E-2</v>
      </c>
      <c r="L1117" s="21">
        <v>0.1075</v>
      </c>
      <c r="M1117" s="21">
        <v>3.2399999999999998E-2</v>
      </c>
      <c r="N1117" s="21">
        <v>8.6999999999999994E-3</v>
      </c>
      <c r="O1117" s="21">
        <v>8.5500000000000007E-2</v>
      </c>
      <c r="P1117" s="21">
        <v>3.7600000000000001E-2</v>
      </c>
      <c r="Q1117" s="21">
        <v>1E-3</v>
      </c>
      <c r="R1117" s="21">
        <v>2.0999999999999999E-3</v>
      </c>
      <c r="S1117" s="21">
        <v>3.9800000000000002E-2</v>
      </c>
      <c r="T1117" s="21">
        <v>3.3300000000000003E-2</v>
      </c>
      <c r="U1117" s="10">
        <v>1.07</v>
      </c>
      <c r="V1117" s="10">
        <v>2.46</v>
      </c>
      <c r="W1117" s="7">
        <v>0.84030000000000005</v>
      </c>
      <c r="X1117" s="20">
        <v>0.72419999999999995</v>
      </c>
      <c r="Y1117" s="75">
        <v>2020</v>
      </c>
      <c r="Z1117" s="7">
        <v>1.5</v>
      </c>
      <c r="AA1117" s="7">
        <v>0</v>
      </c>
      <c r="AB1117" s="51">
        <v>-611</v>
      </c>
      <c r="AC1117" s="51">
        <v>70</v>
      </c>
      <c r="AD1117" s="51">
        <v>3</v>
      </c>
      <c r="AE1117" s="51"/>
      <c r="AF1117" s="51"/>
      <c r="AG1117" s="51"/>
      <c r="AH1117" s="20">
        <v>8.0000000000000004E-4</v>
      </c>
      <c r="AI1117" s="7" t="s">
        <v>8467</v>
      </c>
      <c r="AJ1117" s="67" t="s">
        <v>8757</v>
      </c>
      <c r="AK1117" s="44">
        <v>-0.71291866028708128</v>
      </c>
      <c r="AL1117" s="44">
        <v>-0.97727272727272696</v>
      </c>
      <c r="AM1117" s="44">
        <v>-1</v>
      </c>
      <c r="AN1117" s="25">
        <v>0.4728506787330316</v>
      </c>
      <c r="AO1117" s="25">
        <v>9.954751131221716E-2</v>
      </c>
      <c r="AP1117" s="215">
        <v>22.1</v>
      </c>
      <c r="AQ1117" s="215" t="s">
        <v>9548</v>
      </c>
      <c r="AR1117" s="44">
        <v>0</v>
      </c>
      <c r="AS1117" s="171" t="s">
        <v>7409</v>
      </c>
      <c r="AT1117" s="171" t="s">
        <v>7183</v>
      </c>
      <c r="AU1117" s="171" t="s">
        <v>6948</v>
      </c>
      <c r="AV1117" s="7" t="s">
        <v>8470</v>
      </c>
      <c r="AW1117" s="14" t="s">
        <v>6555</v>
      </c>
      <c r="AX1117" s="49" t="s">
        <v>5967</v>
      </c>
      <c r="AY1117" s="38" t="s">
        <v>6007</v>
      </c>
      <c r="AZ1117" s="14" t="s">
        <v>6095</v>
      </c>
      <c r="BA1117" s="49" t="s">
        <v>5967</v>
      </c>
      <c r="BB1117" s="38" t="s">
        <v>6007</v>
      </c>
      <c r="BC1117" s="7">
        <v>1.2</v>
      </c>
      <c r="BD1117" s="14" t="s">
        <v>6018</v>
      </c>
      <c r="BE1117" s="49" t="s">
        <v>5967</v>
      </c>
      <c r="BF1117" s="38" t="s">
        <v>5961</v>
      </c>
      <c r="BG1117" s="7">
        <v>0.6</v>
      </c>
      <c r="BH1117" s="45">
        <v>346.07369711556072</v>
      </c>
      <c r="BI1117" s="215" t="s">
        <v>8471</v>
      </c>
      <c r="BJ1117" s="215" t="s">
        <v>8554</v>
      </c>
      <c r="BK1117" s="7">
        <v>0.2</v>
      </c>
      <c r="BL1117" s="25">
        <v>0</v>
      </c>
      <c r="BM1117" s="20">
        <v>0.54900000000000004</v>
      </c>
      <c r="BN1117" s="20">
        <v>0.47750000000000004</v>
      </c>
      <c r="BO1117" s="20">
        <v>0.60749999999999993</v>
      </c>
      <c r="BP1117" s="46">
        <v>8.9837398373983746</v>
      </c>
      <c r="BQ1117" s="215" t="s">
        <v>8560</v>
      </c>
      <c r="BR1117" s="79">
        <v>0.18515384615384595</v>
      </c>
      <c r="BS1117" s="9">
        <v>3.1985509205536999E-2</v>
      </c>
      <c r="BT1117" s="9">
        <v>6.1662577091436077E-2</v>
      </c>
      <c r="BU1117" s="47" t="s">
        <v>5993</v>
      </c>
      <c r="BV1117" s="47" t="s">
        <v>5993</v>
      </c>
      <c r="BW1117" s="14" t="s">
        <v>5474</v>
      </c>
      <c r="BX1117" s="83">
        <v>0.4221846153846151</v>
      </c>
      <c r="BY1117" s="82">
        <v>2.17</v>
      </c>
      <c r="BZ1117" s="46">
        <v>10.184331797235025</v>
      </c>
      <c r="CA1117" s="48" t="s">
        <v>8475</v>
      </c>
      <c r="CB1117" s="45">
        <v>-13503.1</v>
      </c>
      <c r="CC1117" s="45">
        <v>1547</v>
      </c>
      <c r="CD1117" s="45">
        <v>66.300000000000011</v>
      </c>
      <c r="CE1117" s="45">
        <v>0</v>
      </c>
      <c r="CF1117" s="14" t="s">
        <v>9614</v>
      </c>
      <c r="CG1117" s="7" t="s">
        <v>8556</v>
      </c>
      <c r="CH1117" s="215" t="s">
        <v>8479</v>
      </c>
      <c r="CI1117" s="215" t="s">
        <v>8479</v>
      </c>
      <c r="CJ1117" s="215" t="s">
        <v>8479</v>
      </c>
      <c r="CK1117" s="43" t="s">
        <v>6965</v>
      </c>
      <c r="CL1117" s="43" t="s">
        <v>5474</v>
      </c>
      <c r="CM1117" s="43" t="s">
        <v>5474</v>
      </c>
      <c r="CN1117" s="145">
        <v>1547</v>
      </c>
      <c r="CO1117" s="145">
        <v>-13436.800000000001</v>
      </c>
      <c r="CP1117" s="148">
        <v>7648.2287062538926</v>
      </c>
      <c r="CQ1117" s="189" t="s">
        <v>5474</v>
      </c>
      <c r="CR1117" s="189" t="s">
        <v>5474</v>
      </c>
      <c r="CS1117" s="99" t="s">
        <v>5474</v>
      </c>
      <c r="CT1117" s="167" t="s">
        <v>5474</v>
      </c>
      <c r="CU1117" s="43" t="s">
        <v>5474</v>
      </c>
      <c r="CV1117" s="43" t="s">
        <v>5474</v>
      </c>
      <c r="CW1117" s="43" t="s">
        <v>5474</v>
      </c>
      <c r="CX1117" s="43" t="s">
        <v>5474</v>
      </c>
      <c r="CY1117" s="43" t="s">
        <v>5474</v>
      </c>
      <c r="CZ1117" s="43" t="s">
        <v>5474</v>
      </c>
      <c r="DA1117" s="42" t="s">
        <v>5474</v>
      </c>
      <c r="DB1117" s="42" t="s">
        <v>5474</v>
      </c>
      <c r="DC1117" s="42" t="s">
        <v>5474</v>
      </c>
      <c r="DD1117" s="42" t="s">
        <v>5474</v>
      </c>
      <c r="DE1117" s="42" t="s">
        <v>5474</v>
      </c>
      <c r="DF1117" s="42" t="s">
        <v>5474</v>
      </c>
      <c r="DG1117" s="42" t="s">
        <v>5474</v>
      </c>
      <c r="DH1117" s="42" t="s">
        <v>5474</v>
      </c>
    </row>
    <row r="1118" spans="1:112">
      <c r="A1118" s="22">
        <v>3296</v>
      </c>
      <c r="B1118" s="7" t="s">
        <v>708</v>
      </c>
      <c r="C1118" s="21">
        <v>-1.35E-2</v>
      </c>
      <c r="D1118" s="21">
        <v>0.21779999999999999</v>
      </c>
      <c r="E1118" s="21">
        <v>4.9000000000000002E-2</v>
      </c>
      <c r="F1118" s="21">
        <v>0.23849999999999999</v>
      </c>
      <c r="G1118" s="21">
        <v>0.4531</v>
      </c>
      <c r="H1118" s="21">
        <v>0.63890000000000002</v>
      </c>
      <c r="I1118" s="21">
        <v>-1.26</v>
      </c>
      <c r="J1118" s="21">
        <v>-50</v>
      </c>
      <c r="K1118" s="21">
        <v>1.8100000000000002E-2</v>
      </c>
      <c r="L1118" s="21">
        <v>-7.85E-2</v>
      </c>
      <c r="M1118" s="21">
        <v>-2.98E-2</v>
      </c>
      <c r="N1118" s="21">
        <v>7.2599999999999998E-2</v>
      </c>
      <c r="O1118" s="21">
        <v>-6.3299999999999995E-2</v>
      </c>
      <c r="P1118" s="21">
        <v>1.43E-2</v>
      </c>
      <c r="Q1118" s="21">
        <v>-3.8E-3</v>
      </c>
      <c r="R1118" s="21">
        <v>6.9999999999999999E-4</v>
      </c>
      <c r="S1118" s="21">
        <v>3.3599999999999998E-2</v>
      </c>
      <c r="T1118" s="21">
        <v>2.47E-2</v>
      </c>
      <c r="U1118" s="10">
        <v>-0.49</v>
      </c>
      <c r="V1118" s="10">
        <v>-0.26</v>
      </c>
      <c r="W1118" s="7">
        <v>0.54079999999999995</v>
      </c>
      <c r="X1118" s="20">
        <v>0.98299999999999998</v>
      </c>
      <c r="Y1118" s="75">
        <v>2020</v>
      </c>
      <c r="Z1118" s="7">
        <v>0.23</v>
      </c>
      <c r="AA1118" s="7">
        <v>0</v>
      </c>
      <c r="AB1118" s="51">
        <v>-278</v>
      </c>
      <c r="AC1118" s="51">
        <v>-134</v>
      </c>
      <c r="AD1118" s="51"/>
      <c r="AE1118" s="51"/>
      <c r="AF1118" s="51"/>
      <c r="AG1118" s="51"/>
      <c r="AH1118" s="20">
        <v>0</v>
      </c>
      <c r="AI1118" s="7" t="s">
        <v>8481</v>
      </c>
      <c r="AJ1118" s="67" t="s">
        <v>8757</v>
      </c>
      <c r="AK1118" s="44">
        <v>-0.53156146179401986</v>
      </c>
      <c r="AL1118" s="44">
        <v>-0.89423076923076905</v>
      </c>
      <c r="AM1118" s="44">
        <v>0.66666666666666674</v>
      </c>
      <c r="AN1118" s="25">
        <v>0.75062344139650872</v>
      </c>
      <c r="AO1118" s="25">
        <v>0.25935162094763087</v>
      </c>
      <c r="AP1118" s="215">
        <v>20.05</v>
      </c>
      <c r="AQ1118" s="215" t="s">
        <v>9548</v>
      </c>
      <c r="AR1118" s="44">
        <v>0</v>
      </c>
      <c r="AS1118" s="171" t="s">
        <v>7822</v>
      </c>
      <c r="AT1118" s="171" t="s">
        <v>7391</v>
      </c>
      <c r="AU1118" s="171" t="s">
        <v>6914</v>
      </c>
      <c r="AV1118" s="7" t="s">
        <v>8470</v>
      </c>
      <c r="AW1118" s="14" t="s">
        <v>6541</v>
      </c>
      <c r="AX1118" s="49" t="s">
        <v>5967</v>
      </c>
      <c r="AY1118" s="38" t="s">
        <v>5971</v>
      </c>
      <c r="AZ1118" s="14" t="s">
        <v>6481</v>
      </c>
      <c r="BA1118" s="49" t="s">
        <v>5967</v>
      </c>
      <c r="BB1118" s="38" t="s">
        <v>5971</v>
      </c>
      <c r="BC1118" s="7">
        <v>0.8</v>
      </c>
      <c r="BD1118" s="14" t="s">
        <v>5959</v>
      </c>
      <c r="BE1118" s="49" t="s">
        <v>5960</v>
      </c>
      <c r="BF1118" s="38" t="s">
        <v>5961</v>
      </c>
      <c r="BG1118" s="7">
        <v>0.6</v>
      </c>
      <c r="BH1118" s="45">
        <v>58.033361721756506</v>
      </c>
      <c r="BI1118" s="215" t="s">
        <v>8471</v>
      </c>
      <c r="BJ1118" s="215" t="s">
        <v>8554</v>
      </c>
      <c r="BK1118" s="7">
        <v>0.1</v>
      </c>
      <c r="BL1118" s="25">
        <v>5.0125313283208737E-3</v>
      </c>
      <c r="BM1118" s="20">
        <v>0.58574999999999999</v>
      </c>
      <c r="BN1118" s="20">
        <v>0.6875</v>
      </c>
      <c r="BO1118" s="20">
        <v>0.50249999999999995</v>
      </c>
      <c r="BP1118" s="46" t="s">
        <v>8473</v>
      </c>
      <c r="BQ1118" s="215" t="s">
        <v>8473</v>
      </c>
      <c r="BR1118" s="79" t="s">
        <v>8473</v>
      </c>
      <c r="BS1118" s="9">
        <v>2.099972021529406E-2</v>
      </c>
      <c r="BT1118" s="9">
        <v>5.5886282206696336E-3</v>
      </c>
      <c r="BU1118" s="47" t="s">
        <v>5993</v>
      </c>
      <c r="BV1118" s="47" t="s">
        <v>5993</v>
      </c>
      <c r="BW1118" s="14" t="s">
        <v>5474</v>
      </c>
      <c r="BX1118" s="83" t="s">
        <v>8473</v>
      </c>
      <c r="BY1118" s="82" t="s">
        <v>8473</v>
      </c>
      <c r="BZ1118" s="46" t="s">
        <v>8473</v>
      </c>
      <c r="CA1118" s="48" t="s">
        <v>5474</v>
      </c>
      <c r="CB1118" s="45">
        <v>-5573.9000000000005</v>
      </c>
      <c r="CC1118" s="45">
        <v>-2686.7000000000003</v>
      </c>
      <c r="CD1118" s="45">
        <v>0</v>
      </c>
      <c r="CE1118" s="45">
        <v>0</v>
      </c>
      <c r="CF1118" s="14" t="s">
        <v>9615</v>
      </c>
      <c r="CG1118" s="7" t="s">
        <v>8477</v>
      </c>
      <c r="CH1118" s="215" t="s">
        <v>8546</v>
      </c>
      <c r="CI1118" s="215" t="s">
        <v>8479</v>
      </c>
      <c r="CJ1118" s="215" t="s">
        <v>8479</v>
      </c>
      <c r="CK1118" s="43" t="s">
        <v>6894</v>
      </c>
      <c r="CL1118" s="43" t="s">
        <v>5474</v>
      </c>
      <c r="CM1118" s="43" t="s">
        <v>5474</v>
      </c>
      <c r="CN1118" s="145">
        <v>-2686.7000000000003</v>
      </c>
      <c r="CO1118" s="145">
        <v>-5573.9000000000005</v>
      </c>
      <c r="CP1118" s="148">
        <v>1163.568902521218</v>
      </c>
      <c r="CQ1118" s="189" t="s">
        <v>5474</v>
      </c>
      <c r="CR1118" s="189" t="s">
        <v>5474</v>
      </c>
      <c r="CS1118" s="99" t="s">
        <v>5474</v>
      </c>
      <c r="CT1118" s="167" t="s">
        <v>5474</v>
      </c>
      <c r="CU1118" s="43" t="s">
        <v>5474</v>
      </c>
      <c r="CV1118" s="43" t="s">
        <v>5474</v>
      </c>
      <c r="CW1118" s="43" t="s">
        <v>5474</v>
      </c>
      <c r="CX1118" s="43" t="s">
        <v>5474</v>
      </c>
      <c r="CY1118" s="43" t="s">
        <v>5474</v>
      </c>
      <c r="CZ1118" s="43" t="s">
        <v>5474</v>
      </c>
      <c r="DA1118" s="42" t="s">
        <v>5474</v>
      </c>
      <c r="DB1118" s="42" t="s">
        <v>5474</v>
      </c>
      <c r="DC1118" s="42" t="s">
        <v>5474</v>
      </c>
      <c r="DD1118" s="42" t="s">
        <v>5474</v>
      </c>
      <c r="DE1118" s="42" t="s">
        <v>5474</v>
      </c>
      <c r="DF1118" s="42" t="s">
        <v>5474</v>
      </c>
      <c r="DG1118" s="42" t="s">
        <v>5474</v>
      </c>
      <c r="DH1118" s="42" t="s">
        <v>5474</v>
      </c>
    </row>
    <row r="1119" spans="1:112">
      <c r="A1119" s="22">
        <v>2443</v>
      </c>
      <c r="B1119" s="7" t="s">
        <v>5834</v>
      </c>
      <c r="C1119" s="21">
        <v>-5.2499999999999998E-2</v>
      </c>
      <c r="D1119" s="21">
        <v>-0.94850000000000001</v>
      </c>
      <c r="E1119" s="21">
        <v>-0.4718</v>
      </c>
      <c r="F1119" s="21">
        <v>-0.89529999999999998</v>
      </c>
      <c r="G1119" s="21">
        <v>-0.43819999999999998</v>
      </c>
      <c r="H1119" s="21">
        <v>0.2727</v>
      </c>
      <c r="I1119" s="21">
        <v>0.56359999999999999</v>
      </c>
      <c r="J1119" s="21">
        <v>0.43</v>
      </c>
      <c r="K1119" s="21">
        <v>-0.48149999999999998</v>
      </c>
      <c r="L1119" s="21">
        <v>-8.6499999999999994E-2</v>
      </c>
      <c r="M1119" s="21">
        <v>2.9600000000000001E-2</v>
      </c>
      <c r="N1119" s="21">
        <v>-1.4432</v>
      </c>
      <c r="O1119" s="21">
        <v>-0.80630000000000002</v>
      </c>
      <c r="P1119" s="21">
        <v>-0.67859999999999998</v>
      </c>
      <c r="Q1119" s="21">
        <v>-6.7000000000000004E-2</v>
      </c>
      <c r="R1119" s="21">
        <v>-4.5699999999999998E-2</v>
      </c>
      <c r="S1119" s="21">
        <v>-0.30669999999999997</v>
      </c>
      <c r="T1119" s="21">
        <v>-0.2014</v>
      </c>
      <c r="U1119" s="10">
        <v>-0.56999999999999995</v>
      </c>
      <c r="V1119" s="10">
        <v>-2.66</v>
      </c>
      <c r="W1119" s="7">
        <v>0</v>
      </c>
      <c r="X1119" s="20">
        <v>0</v>
      </c>
      <c r="Y1119" s="75"/>
      <c r="Z1119" s="7"/>
      <c r="AA1119" s="7"/>
      <c r="AB1119" s="51"/>
      <c r="AC1119" s="51">
        <v>-1</v>
      </c>
      <c r="AD1119" s="51"/>
      <c r="AE1119" s="51"/>
      <c r="AF1119" s="51"/>
      <c r="AG1119" s="51"/>
      <c r="AH1119" s="20">
        <v>0</v>
      </c>
      <c r="AI1119" s="7" t="s">
        <v>8467</v>
      </c>
      <c r="AJ1119" s="67" t="s">
        <v>8757</v>
      </c>
      <c r="AK1119" s="44">
        <v>-0.78354978354978344</v>
      </c>
      <c r="AL1119" s="44">
        <v>-0.82926829268292623</v>
      </c>
      <c r="AM1119" s="44">
        <v>1</v>
      </c>
      <c r="AN1119" s="25">
        <v>1.5986159169550174</v>
      </c>
      <c r="AO1119" s="25">
        <v>0.14186851211072668</v>
      </c>
      <c r="AP1119" s="215">
        <v>2.89</v>
      </c>
      <c r="AQ1119" s="215" t="s">
        <v>9548</v>
      </c>
      <c r="AR1119" s="44">
        <v>0</v>
      </c>
      <c r="AS1119" s="171" t="s">
        <v>7390</v>
      </c>
      <c r="AT1119" s="171" t="s">
        <v>7054</v>
      </c>
      <c r="AU1119" s="171" t="s">
        <v>6914</v>
      </c>
      <c r="AV1119" s="7" t="s">
        <v>8470</v>
      </c>
      <c r="AW1119" s="14" t="s">
        <v>6551</v>
      </c>
      <c r="AX1119" s="49" t="s">
        <v>5967</v>
      </c>
      <c r="AY1119" s="38" t="s">
        <v>5961</v>
      </c>
      <c r="AZ1119" s="14" t="s">
        <v>6606</v>
      </c>
      <c r="BA1119" s="49" t="s">
        <v>5967</v>
      </c>
      <c r="BB1119" s="38" t="s">
        <v>6007</v>
      </c>
      <c r="BC1119" s="7">
        <v>0.3</v>
      </c>
      <c r="BD1119" s="14" t="s">
        <v>6049</v>
      </c>
      <c r="BE1119" s="49" t="s">
        <v>6009</v>
      </c>
      <c r="BF1119" s="38" t="s">
        <v>5971</v>
      </c>
      <c r="BG1119" s="7">
        <v>0.3</v>
      </c>
      <c r="BH1119" s="45">
        <v>85.560816636591312</v>
      </c>
      <c r="BI1119" s="215" t="s">
        <v>8495</v>
      </c>
      <c r="BJ1119" s="215" t="s">
        <v>8554</v>
      </c>
      <c r="BK1119" s="7">
        <v>1.2</v>
      </c>
      <c r="BL1119" s="25">
        <v>1.4035087719298258E-2</v>
      </c>
      <c r="BM1119" s="20">
        <v>0.25918750000000002</v>
      </c>
      <c r="BN1119" s="20">
        <v>0.13750000000000001</v>
      </c>
      <c r="BO1119" s="20">
        <v>0.35874999999999996</v>
      </c>
      <c r="BP1119" s="46" t="s">
        <v>8473</v>
      </c>
      <c r="BQ1119" s="215" t="s">
        <v>8473</v>
      </c>
      <c r="BR1119" s="79" t="s">
        <v>8473</v>
      </c>
      <c r="BS1119" s="9">
        <v>0</v>
      </c>
      <c r="BT1119" s="9">
        <v>0</v>
      </c>
      <c r="BU1119" s="47" t="s">
        <v>5993</v>
      </c>
      <c r="BV1119" s="47" t="s">
        <v>5993</v>
      </c>
      <c r="BW1119" s="14" t="s">
        <v>5474</v>
      </c>
      <c r="BX1119" s="83" t="s">
        <v>8473</v>
      </c>
      <c r="BY1119" s="82" t="s">
        <v>8473</v>
      </c>
      <c r="BZ1119" s="46" t="s">
        <v>8473</v>
      </c>
      <c r="CA1119" s="48" t="s">
        <v>5474</v>
      </c>
      <c r="CB1119" s="45">
        <v>0</v>
      </c>
      <c r="CC1119" s="45">
        <v>-2.89</v>
      </c>
      <c r="CD1119" s="45">
        <v>0</v>
      </c>
      <c r="CE1119" s="45">
        <v>0</v>
      </c>
      <c r="CF1119" s="14" t="s">
        <v>9616</v>
      </c>
      <c r="CG1119" s="7" t="s">
        <v>8477</v>
      </c>
      <c r="CH1119" s="215" t="s">
        <v>8498</v>
      </c>
      <c r="CI1119" s="215" t="s">
        <v>8546</v>
      </c>
      <c r="CJ1119" s="215" t="s">
        <v>8479</v>
      </c>
      <c r="CK1119" s="43" t="s">
        <v>6968</v>
      </c>
      <c r="CL1119" s="43" t="s">
        <v>5474</v>
      </c>
      <c r="CM1119" s="43" t="s">
        <v>5474</v>
      </c>
      <c r="CN1119" s="145">
        <v>-2.89</v>
      </c>
      <c r="CO1119" s="145">
        <v>0</v>
      </c>
      <c r="CP1119" s="148">
        <v>247.2707600797489</v>
      </c>
      <c r="CQ1119" s="189" t="s">
        <v>5474</v>
      </c>
      <c r="CR1119" s="189" t="s">
        <v>5474</v>
      </c>
      <c r="CS1119" s="99" t="s">
        <v>5474</v>
      </c>
      <c r="CT1119" s="167" t="s">
        <v>5474</v>
      </c>
      <c r="CU1119" s="43" t="s">
        <v>5474</v>
      </c>
      <c r="CV1119" s="43" t="s">
        <v>5474</v>
      </c>
      <c r="CW1119" s="43" t="s">
        <v>5474</v>
      </c>
      <c r="CX1119" s="43" t="s">
        <v>5474</v>
      </c>
      <c r="CY1119" s="43" t="s">
        <v>5474</v>
      </c>
      <c r="CZ1119" s="43" t="s">
        <v>5474</v>
      </c>
      <c r="DA1119" s="42" t="s">
        <v>5474</v>
      </c>
      <c r="DB1119" s="42" t="s">
        <v>5474</v>
      </c>
      <c r="DC1119" s="42" t="s">
        <v>5474</v>
      </c>
      <c r="DD1119" s="42" t="s">
        <v>5474</v>
      </c>
      <c r="DE1119" s="42" t="s">
        <v>5474</v>
      </c>
      <c r="DF1119" s="42" t="s">
        <v>5474</v>
      </c>
      <c r="DG1119" s="42" t="s">
        <v>5474</v>
      </c>
      <c r="DH1119" s="42" t="s">
        <v>5474</v>
      </c>
    </row>
    <row r="1120" spans="1:112">
      <c r="A1120" s="22">
        <v>1220</v>
      </c>
      <c r="B1120" s="7" t="s">
        <v>37</v>
      </c>
      <c r="C1120" s="21">
        <v>-5.11E-2</v>
      </c>
      <c r="D1120" s="21">
        <v>-2.5000000000000001E-2</v>
      </c>
      <c r="E1120" s="21">
        <v>-1.7899999999999999E-2</v>
      </c>
      <c r="F1120" s="21">
        <v>-4.6699999999999998E-2</v>
      </c>
      <c r="G1120" s="21">
        <v>0.1643</v>
      </c>
      <c r="H1120" s="21">
        <v>-0.1351</v>
      </c>
      <c r="I1120" s="21">
        <v>6.6699999999999995E-2</v>
      </c>
      <c r="J1120" s="21">
        <v>0.76919999999999999</v>
      </c>
      <c r="K1120" s="21">
        <v>-2.7699999999999999E-2</v>
      </c>
      <c r="L1120" s="21">
        <v>2.86E-2</v>
      </c>
      <c r="M1120" s="21">
        <v>2.46E-2</v>
      </c>
      <c r="N1120" s="21">
        <v>-2.3400000000000001E-2</v>
      </c>
      <c r="O1120" s="21">
        <v>3.9800000000000002E-2</v>
      </c>
      <c r="P1120" s="21">
        <v>2.9899999999999999E-2</v>
      </c>
      <c r="Q1120" s="21">
        <v>7.7000000000000002E-3</v>
      </c>
      <c r="R1120" s="21">
        <v>6.4999999999999997E-3</v>
      </c>
      <c r="S1120" s="21">
        <v>5.8999999999999997E-2</v>
      </c>
      <c r="T1120" s="21">
        <v>4.7399999999999998E-2</v>
      </c>
      <c r="U1120" s="10">
        <v>0.69</v>
      </c>
      <c r="V1120" s="10">
        <v>1.32</v>
      </c>
      <c r="W1120" s="7">
        <v>0.622</v>
      </c>
      <c r="X1120" s="20">
        <v>0.87219999999999998</v>
      </c>
      <c r="Y1120" s="75">
        <v>2020</v>
      </c>
      <c r="Z1120" s="7">
        <v>1</v>
      </c>
      <c r="AA1120" s="7">
        <v>0</v>
      </c>
      <c r="AB1120" s="51">
        <v>-125</v>
      </c>
      <c r="AC1120" s="51">
        <v>-101</v>
      </c>
      <c r="AD1120" s="51"/>
      <c r="AE1120" s="51"/>
      <c r="AF1120" s="51">
        <v>-1</v>
      </c>
      <c r="AG1120" s="51"/>
      <c r="AH1120" s="20">
        <v>5.7000000000000002E-3</v>
      </c>
      <c r="AI1120" s="7" t="s">
        <v>8481</v>
      </c>
      <c r="AJ1120" s="67" t="s">
        <v>9168</v>
      </c>
      <c r="AK1120" s="44">
        <v>-0.53631284916201105</v>
      </c>
      <c r="AL1120" s="44">
        <v>-0.9534883720930234</v>
      </c>
      <c r="AM1120" s="44">
        <v>0.5</v>
      </c>
      <c r="AN1120" s="25">
        <v>0.58116883116883111</v>
      </c>
      <c r="AO1120" s="25">
        <v>0.13961038961038952</v>
      </c>
      <c r="AP1120" s="215">
        <v>15.4</v>
      </c>
      <c r="AQ1120" s="215" t="s">
        <v>9548</v>
      </c>
      <c r="AR1120" s="44">
        <v>0</v>
      </c>
      <c r="AS1120" s="171" t="s">
        <v>6946</v>
      </c>
      <c r="AT1120" s="171" t="s">
        <v>6947</v>
      </c>
      <c r="AU1120" s="171" t="s">
        <v>6948</v>
      </c>
      <c r="AV1120" s="7" t="s">
        <v>8470</v>
      </c>
      <c r="AW1120" s="14" t="s">
        <v>6034</v>
      </c>
      <c r="AX1120" s="49" t="s">
        <v>5967</v>
      </c>
      <c r="AY1120" s="38" t="s">
        <v>6007</v>
      </c>
      <c r="AZ1120" s="14" t="s">
        <v>6168</v>
      </c>
      <c r="BA1120" s="49" t="s">
        <v>5967</v>
      </c>
      <c r="BB1120" s="38" t="s">
        <v>6007</v>
      </c>
      <c r="BC1120" s="7">
        <v>0.8</v>
      </c>
      <c r="BD1120" s="14" t="s">
        <v>6003</v>
      </c>
      <c r="BE1120" s="49" t="s">
        <v>5967</v>
      </c>
      <c r="BF1120" s="38" t="s">
        <v>5961</v>
      </c>
      <c r="BG1120" s="7">
        <v>0.9</v>
      </c>
      <c r="BH1120" s="45">
        <v>408.57374331684161</v>
      </c>
      <c r="BI1120" s="215" t="s">
        <v>8471</v>
      </c>
      <c r="BJ1120" s="215" t="s">
        <v>8554</v>
      </c>
      <c r="BK1120" s="7">
        <v>0.7</v>
      </c>
      <c r="BL1120" s="25">
        <v>6.5359477124182774E-3</v>
      </c>
      <c r="BM1120" s="20">
        <v>0.6140000000000001</v>
      </c>
      <c r="BN1120" s="20">
        <v>0.59750000000000003</v>
      </c>
      <c r="BO1120" s="20">
        <v>0.62749999999999995</v>
      </c>
      <c r="BP1120" s="46">
        <v>11.666666666666666</v>
      </c>
      <c r="BQ1120" s="215" t="s">
        <v>8558</v>
      </c>
      <c r="BR1120" s="79">
        <v>0.21768181818181825</v>
      </c>
      <c r="BS1120" s="9">
        <v>3.4338728825978437E-2</v>
      </c>
      <c r="BT1120" s="9">
        <v>5.8741427583700379E-2</v>
      </c>
      <c r="BU1120" s="47" t="s">
        <v>5993</v>
      </c>
      <c r="BV1120" s="47" t="s">
        <v>5993</v>
      </c>
      <c r="BW1120" s="14" t="s">
        <v>5474</v>
      </c>
      <c r="BX1120" s="83">
        <v>0.46121818181818169</v>
      </c>
      <c r="BY1120" s="82">
        <v>1.29</v>
      </c>
      <c r="BZ1120" s="46">
        <v>11.937984496124031</v>
      </c>
      <c r="CA1120" s="48" t="s">
        <v>5474</v>
      </c>
      <c r="CB1120" s="45">
        <v>-1925</v>
      </c>
      <c r="CC1120" s="45">
        <v>-1555.4</v>
      </c>
      <c r="CD1120" s="45">
        <v>0</v>
      </c>
      <c r="CE1120" s="45">
        <v>0</v>
      </c>
      <c r="CF1120" s="14" t="s">
        <v>9617</v>
      </c>
      <c r="CG1120" s="7" t="s">
        <v>8590</v>
      </c>
      <c r="CH1120" s="215" t="s">
        <v>8479</v>
      </c>
      <c r="CI1120" s="215" t="s">
        <v>8479</v>
      </c>
      <c r="CJ1120" s="215" t="s">
        <v>8479</v>
      </c>
      <c r="CK1120" s="43" t="s">
        <v>6945</v>
      </c>
      <c r="CL1120" s="43" t="s">
        <v>5474</v>
      </c>
      <c r="CM1120" s="43" t="s">
        <v>5474</v>
      </c>
      <c r="CN1120" s="145">
        <v>-1555.4</v>
      </c>
      <c r="CO1120" s="145">
        <v>-1925</v>
      </c>
      <c r="CP1120" s="148">
        <v>6292.0356470793613</v>
      </c>
      <c r="CQ1120" s="189" t="s">
        <v>5474</v>
      </c>
      <c r="CR1120" s="189" t="s">
        <v>5474</v>
      </c>
      <c r="CS1120" s="99" t="s">
        <v>5474</v>
      </c>
      <c r="CT1120" s="167" t="s">
        <v>5474</v>
      </c>
      <c r="CU1120" s="43" t="s">
        <v>5474</v>
      </c>
      <c r="CV1120" s="43" t="s">
        <v>5474</v>
      </c>
      <c r="CW1120" s="43" t="s">
        <v>5474</v>
      </c>
      <c r="CX1120" s="43" t="s">
        <v>5474</v>
      </c>
      <c r="CY1120" s="43" t="s">
        <v>5474</v>
      </c>
      <c r="CZ1120" s="43" t="s">
        <v>5474</v>
      </c>
      <c r="DA1120" s="42" t="s">
        <v>5474</v>
      </c>
      <c r="DB1120" s="42" t="s">
        <v>5474</v>
      </c>
      <c r="DC1120" s="42" t="s">
        <v>5474</v>
      </c>
      <c r="DD1120" s="42" t="s">
        <v>5474</v>
      </c>
      <c r="DE1120" s="42" t="s">
        <v>5474</v>
      </c>
      <c r="DF1120" s="42" t="s">
        <v>5474</v>
      </c>
      <c r="DG1120" s="42" t="s">
        <v>5474</v>
      </c>
      <c r="DH1120" s="42" t="s">
        <v>5474</v>
      </c>
    </row>
    <row r="1121" spans="1:112">
      <c r="A1121" s="22">
        <v>1312</v>
      </c>
      <c r="B1121" s="7" t="s">
        <v>60</v>
      </c>
      <c r="C1121" s="21">
        <v>-2.6599999999999999E-2</v>
      </c>
      <c r="D1121" s="21">
        <v>0.432</v>
      </c>
      <c r="E1121" s="21">
        <v>-3.78E-2</v>
      </c>
      <c r="F1121" s="21">
        <v>0.34</v>
      </c>
      <c r="G1121" s="21">
        <v>0.53069999999999995</v>
      </c>
      <c r="H1121" s="21">
        <v>-0.14549999999999999</v>
      </c>
      <c r="I1121" s="21">
        <v>1.3947000000000001</v>
      </c>
      <c r="J1121" s="21">
        <v>4.0640999999999998</v>
      </c>
      <c r="K1121" s="21">
        <v>-4.9299999999999997E-2</v>
      </c>
      <c r="L1121" s="21">
        <v>5.28E-2</v>
      </c>
      <c r="M1121" s="21">
        <v>0.14449999999999999</v>
      </c>
      <c r="N1121" s="21">
        <v>-3.5499999999999997E-2</v>
      </c>
      <c r="O1121" s="21">
        <v>6.93E-2</v>
      </c>
      <c r="P1121" s="21">
        <v>0.13780000000000001</v>
      </c>
      <c r="Q1121" s="21">
        <v>4.41E-2</v>
      </c>
      <c r="R1121" s="21">
        <v>3.7900000000000003E-2</v>
      </c>
      <c r="S1121" s="21">
        <v>0.1288</v>
      </c>
      <c r="T1121" s="21">
        <v>0.109</v>
      </c>
      <c r="U1121" s="10">
        <v>3.95</v>
      </c>
      <c r="V1121" s="10">
        <v>7.64</v>
      </c>
      <c r="W1121" s="7">
        <v>0.42</v>
      </c>
      <c r="X1121" s="20">
        <v>0.22509999999999999</v>
      </c>
      <c r="Y1121" s="75">
        <v>2020</v>
      </c>
      <c r="Z1121" s="7">
        <v>0.1</v>
      </c>
      <c r="AA1121" s="7">
        <v>0</v>
      </c>
      <c r="AB1121" s="51">
        <v>-4007</v>
      </c>
      <c r="AC1121" s="51">
        <v>520</v>
      </c>
      <c r="AD1121" s="51">
        <v>-417</v>
      </c>
      <c r="AE1121" s="51"/>
      <c r="AF1121" s="51">
        <v>310</v>
      </c>
      <c r="AG1121" s="51">
        <v>25</v>
      </c>
      <c r="AH1121" s="20">
        <v>6.0000000000000001E-3</v>
      </c>
      <c r="AI1121" s="7" t="s">
        <v>8481</v>
      </c>
      <c r="AJ1121" s="67" t="s">
        <v>8494</v>
      </c>
      <c r="AK1121" s="44">
        <v>0.59452054794520559</v>
      </c>
      <c r="AL1121" s="44">
        <v>-0.83116883116883145</v>
      </c>
      <c r="AM1121" s="44">
        <v>-0.85714285714285565</v>
      </c>
      <c r="AN1121" s="25">
        <v>0.63478260869565217</v>
      </c>
      <c r="AO1121" s="25">
        <v>0.1339130434782608</v>
      </c>
      <c r="AP1121" s="215">
        <v>28.75</v>
      </c>
      <c r="AQ1121" s="215" t="s">
        <v>9548</v>
      </c>
      <c r="AR1121" s="44">
        <v>0</v>
      </c>
      <c r="AS1121" s="171" t="s">
        <v>6918</v>
      </c>
      <c r="AT1121" s="171" t="s">
        <v>7007</v>
      </c>
      <c r="AU1121" s="171" t="s">
        <v>7025</v>
      </c>
      <c r="AV1121" s="7" t="s">
        <v>8470</v>
      </c>
      <c r="AW1121" s="14" t="s">
        <v>6536</v>
      </c>
      <c r="AX1121" s="49" t="s">
        <v>6039</v>
      </c>
      <c r="AY1121" s="38" t="s">
        <v>6007</v>
      </c>
      <c r="AZ1121" s="14" t="s">
        <v>6038</v>
      </c>
      <c r="BA1121" s="49" t="s">
        <v>5967</v>
      </c>
      <c r="BB1121" s="38" t="s">
        <v>6007</v>
      </c>
      <c r="BC1121" s="7">
        <v>0.4</v>
      </c>
      <c r="BD1121" s="14" t="s">
        <v>6040</v>
      </c>
      <c r="BE1121" s="49" t="s">
        <v>5967</v>
      </c>
      <c r="BF1121" s="38" t="s">
        <v>5961</v>
      </c>
      <c r="BG1121" s="7">
        <v>0.3</v>
      </c>
      <c r="BH1121" s="45">
        <v>6045.5627751682241</v>
      </c>
      <c r="BI1121" s="215" t="s">
        <v>8499</v>
      </c>
      <c r="BJ1121" s="215" t="s">
        <v>8568</v>
      </c>
      <c r="BK1121" s="7">
        <v>0.7</v>
      </c>
      <c r="BL1121" s="25">
        <v>1.7421602787456693E-3</v>
      </c>
      <c r="BM1121" s="20">
        <v>0.70074999999999998</v>
      </c>
      <c r="BN1121" s="20">
        <v>0.72</v>
      </c>
      <c r="BO1121" s="20">
        <v>0.68499999999999983</v>
      </c>
      <c r="BP1121" s="46">
        <v>3.7630890052356021</v>
      </c>
      <c r="BQ1121" s="215" t="s">
        <v>8558</v>
      </c>
      <c r="BR1121" s="79">
        <v>2.652173913043478</v>
      </c>
      <c r="BS1121" s="9">
        <v>8.707755283763996E-3</v>
      </c>
      <c r="BT1121" s="9">
        <v>0</v>
      </c>
      <c r="BU1121" s="47" t="s">
        <v>5993</v>
      </c>
      <c r="BV1121" s="47" t="s">
        <v>5993</v>
      </c>
      <c r="BW1121" s="14" t="s">
        <v>5474</v>
      </c>
      <c r="BX1121" s="83">
        <v>3.5652173913043477</v>
      </c>
      <c r="BY1121" s="82">
        <v>8.75</v>
      </c>
      <c r="BZ1121" s="46">
        <v>3.2857142857142856</v>
      </c>
      <c r="CA1121" s="48" t="s">
        <v>8475</v>
      </c>
      <c r="CB1121" s="45">
        <v>-115201.25</v>
      </c>
      <c r="CC1121" s="45">
        <v>14950</v>
      </c>
      <c r="CD1121" s="45">
        <v>-11988.75</v>
      </c>
      <c r="CE1121" s="45">
        <v>0</v>
      </c>
      <c r="CF1121" s="14" t="s">
        <v>9618</v>
      </c>
      <c r="CG1121" s="7" t="s">
        <v>8556</v>
      </c>
      <c r="CH1121" s="215" t="s">
        <v>8479</v>
      </c>
      <c r="CI1121" s="215" t="s">
        <v>8478</v>
      </c>
      <c r="CJ1121" s="215" t="s">
        <v>8479</v>
      </c>
      <c r="CK1121" s="43" t="s">
        <v>6887</v>
      </c>
      <c r="CL1121" s="43" t="s">
        <v>8480</v>
      </c>
      <c r="CM1121" s="43" t="s">
        <v>6898</v>
      </c>
      <c r="CN1121" s="145">
        <v>14950</v>
      </c>
      <c r="CO1121" s="145">
        <v>-127190</v>
      </c>
      <c r="CP1121" s="148">
        <v>173809.92978608643</v>
      </c>
      <c r="CQ1121" s="189" t="s">
        <v>5474</v>
      </c>
      <c r="CR1121" s="189" t="s">
        <v>5474</v>
      </c>
      <c r="CS1121" s="99" t="s">
        <v>5474</v>
      </c>
      <c r="CT1121" s="167" t="s">
        <v>5474</v>
      </c>
      <c r="CU1121" s="43" t="s">
        <v>5474</v>
      </c>
      <c r="CV1121" s="43" t="s">
        <v>5474</v>
      </c>
      <c r="CW1121" s="43" t="s">
        <v>5474</v>
      </c>
      <c r="CX1121" s="43" t="s">
        <v>5474</v>
      </c>
      <c r="CY1121" s="43" t="s">
        <v>5474</v>
      </c>
      <c r="CZ1121" s="43" t="s">
        <v>5474</v>
      </c>
      <c r="DA1121" s="42" t="s">
        <v>5474</v>
      </c>
      <c r="DB1121" s="42" t="s">
        <v>5474</v>
      </c>
      <c r="DC1121" s="42" t="s">
        <v>5474</v>
      </c>
      <c r="DD1121" s="42" t="s">
        <v>5474</v>
      </c>
      <c r="DE1121" s="42" t="s">
        <v>5474</v>
      </c>
      <c r="DF1121" s="42" t="s">
        <v>5474</v>
      </c>
      <c r="DG1121" s="42" t="s">
        <v>5474</v>
      </c>
      <c r="DH1121" s="42" t="s">
        <v>5474</v>
      </c>
    </row>
    <row r="1122" spans="1:112">
      <c r="A1122" s="22">
        <v>2511</v>
      </c>
      <c r="B1122" s="7" t="s">
        <v>458</v>
      </c>
      <c r="C1122" s="21">
        <v>6.2199999999999998E-2</v>
      </c>
      <c r="D1122" s="21">
        <v>-0.16719999999999999</v>
      </c>
      <c r="E1122" s="21">
        <v>-9.2100000000000001E-2</v>
      </c>
      <c r="F1122" s="21">
        <v>-0.1691</v>
      </c>
      <c r="G1122" s="21">
        <v>0.17180000000000001</v>
      </c>
      <c r="H1122" s="21">
        <v>-7.8399999999999997E-2</v>
      </c>
      <c r="I1122" s="21">
        <v>4.875</v>
      </c>
      <c r="J1122" s="21">
        <v>13</v>
      </c>
      <c r="K1122" s="21">
        <v>3.7199999999999997E-2</v>
      </c>
      <c r="L1122" s="21">
        <v>0.18529999999999999</v>
      </c>
      <c r="M1122" s="21">
        <v>5.33E-2</v>
      </c>
      <c r="N1122" s="21">
        <v>1.83E-2</v>
      </c>
      <c r="O1122" s="21">
        <v>0.16889999999999999</v>
      </c>
      <c r="P1122" s="21">
        <v>5.4199999999999998E-2</v>
      </c>
      <c r="Q1122" s="21">
        <v>1.8100000000000002E-2</v>
      </c>
      <c r="R1122" s="21">
        <v>8.6999999999999994E-3</v>
      </c>
      <c r="S1122" s="21">
        <v>4.7300000000000002E-2</v>
      </c>
      <c r="T1122" s="21">
        <v>2.6700000000000002E-2</v>
      </c>
      <c r="U1122" s="10">
        <v>0.98</v>
      </c>
      <c r="V1122" s="10">
        <v>1.4</v>
      </c>
      <c r="W1122" s="7">
        <v>0.64</v>
      </c>
      <c r="X1122" s="20">
        <v>0.86480000000000001</v>
      </c>
      <c r="Y1122" s="75">
        <v>2020</v>
      </c>
      <c r="Z1122" s="7">
        <v>0.4</v>
      </c>
      <c r="AA1122" s="7">
        <v>0</v>
      </c>
      <c r="AB1122" s="51">
        <v>865</v>
      </c>
      <c r="AC1122" s="51">
        <v>775</v>
      </c>
      <c r="AD1122" s="51"/>
      <c r="AE1122" s="51"/>
      <c r="AF1122" s="51">
        <v>111</v>
      </c>
      <c r="AG1122" s="51">
        <v>111</v>
      </c>
      <c r="AH1122" s="20">
        <v>0</v>
      </c>
      <c r="AI1122" s="7" t="s">
        <v>8487</v>
      </c>
      <c r="AJ1122" s="67" t="s">
        <v>8843</v>
      </c>
      <c r="AK1122" s="44">
        <v>0.67164179104477617</v>
      </c>
      <c r="AL1122" s="44">
        <v>-0.61111111111111127</v>
      </c>
      <c r="AM1122" s="44">
        <v>-0.75000000000000444</v>
      </c>
      <c r="AN1122" s="25">
        <v>0.26587301587301587</v>
      </c>
      <c r="AO1122" s="25">
        <v>0.14285714285714277</v>
      </c>
      <c r="AP1122" s="215">
        <v>12.6</v>
      </c>
      <c r="AQ1122" s="215" t="s">
        <v>9548</v>
      </c>
      <c r="AR1122" s="44">
        <v>0</v>
      </c>
      <c r="AS1122" s="171" t="s">
        <v>7617</v>
      </c>
      <c r="AT1122" s="171" t="s">
        <v>7618</v>
      </c>
      <c r="AU1122" s="171" t="s">
        <v>6955</v>
      </c>
      <c r="AV1122" s="7" t="s">
        <v>9286</v>
      </c>
      <c r="AW1122" s="14" t="s">
        <v>7386</v>
      </c>
      <c r="AX1122" s="49" t="s">
        <v>5967</v>
      </c>
      <c r="AY1122" s="38" t="s">
        <v>6007</v>
      </c>
      <c r="AZ1122" s="14" t="s">
        <v>6140</v>
      </c>
      <c r="BA1122" s="49" t="s">
        <v>5967</v>
      </c>
      <c r="BB1122" s="38" t="s">
        <v>5961</v>
      </c>
      <c r="BC1122" s="7">
        <v>0.7</v>
      </c>
      <c r="BD1122" s="14" t="s">
        <v>6132</v>
      </c>
      <c r="BE1122" s="49" t="s">
        <v>6039</v>
      </c>
      <c r="BF1122" s="38" t="s">
        <v>5961</v>
      </c>
      <c r="BG1122" s="7">
        <v>3.1</v>
      </c>
      <c r="BH1122" s="45">
        <v>1461.3097379690935</v>
      </c>
      <c r="BI1122" s="215" t="s">
        <v>8518</v>
      </c>
      <c r="BJ1122" s="215" t="s">
        <v>8509</v>
      </c>
      <c r="BK1122" s="7">
        <v>0.9</v>
      </c>
      <c r="BL1122" s="25">
        <v>3.9840637450198352E-3</v>
      </c>
      <c r="BM1122" s="20">
        <v>0.62562499999999999</v>
      </c>
      <c r="BN1122" s="20">
        <v>0.52250000000000008</v>
      </c>
      <c r="BO1122" s="20">
        <v>0.70999999999999985</v>
      </c>
      <c r="BP1122" s="46">
        <v>9</v>
      </c>
      <c r="BQ1122" s="215" t="s">
        <v>8585</v>
      </c>
      <c r="BR1122" s="79">
        <v>0.57860317460317434</v>
      </c>
      <c r="BS1122" s="9">
        <v>4.4682259575136385E-2</v>
      </c>
      <c r="BT1122" s="9">
        <v>2.5745421032988824E-2</v>
      </c>
      <c r="BU1122" s="47" t="s">
        <v>5993</v>
      </c>
      <c r="BV1122" s="47" t="s">
        <v>5993</v>
      </c>
      <c r="BW1122" s="14" t="s">
        <v>5474</v>
      </c>
      <c r="BX1122" s="83">
        <v>0.89432380952380919</v>
      </c>
      <c r="BY1122" s="82">
        <v>1.38</v>
      </c>
      <c r="BZ1122" s="46">
        <v>9.1304347826086953</v>
      </c>
      <c r="CA1122" s="48" t="s">
        <v>8475</v>
      </c>
      <c r="CB1122" s="45">
        <v>10899</v>
      </c>
      <c r="CC1122" s="45">
        <v>9765</v>
      </c>
      <c r="CD1122" s="45">
        <v>0</v>
      </c>
      <c r="CE1122" s="45">
        <v>0</v>
      </c>
      <c r="CF1122" s="14" t="s">
        <v>9619</v>
      </c>
      <c r="CG1122" s="7" t="s">
        <v>8556</v>
      </c>
      <c r="CH1122" s="215" t="s">
        <v>8523</v>
      </c>
      <c r="CI1122" s="215" t="s">
        <v>8546</v>
      </c>
      <c r="CJ1122" s="215" t="s">
        <v>8498</v>
      </c>
      <c r="CK1122" s="43" t="s">
        <v>5474</v>
      </c>
      <c r="CL1122" s="43" t="s">
        <v>5474</v>
      </c>
      <c r="CM1122" s="43" t="s">
        <v>5474</v>
      </c>
      <c r="CN1122" s="145">
        <v>9765</v>
      </c>
      <c r="CO1122" s="145">
        <v>10899</v>
      </c>
      <c r="CP1122" s="148">
        <v>18412.502698410579</v>
      </c>
      <c r="CQ1122" s="189" t="s">
        <v>5474</v>
      </c>
      <c r="CR1122" s="189" t="s">
        <v>5474</v>
      </c>
      <c r="CS1122" s="99" t="s">
        <v>5474</v>
      </c>
      <c r="CT1122" s="167" t="s">
        <v>5474</v>
      </c>
      <c r="CU1122" s="43" t="s">
        <v>5474</v>
      </c>
      <c r="CV1122" s="43" t="s">
        <v>5474</v>
      </c>
      <c r="CW1122" s="43" t="s">
        <v>5474</v>
      </c>
      <c r="CX1122" s="43" t="s">
        <v>5474</v>
      </c>
      <c r="CY1122" s="43" t="s">
        <v>5474</v>
      </c>
      <c r="CZ1122" s="43" t="s">
        <v>5474</v>
      </c>
      <c r="DA1122" s="42" t="s">
        <v>5474</v>
      </c>
      <c r="DB1122" s="42" t="s">
        <v>5474</v>
      </c>
      <c r="DC1122" s="42" t="s">
        <v>5474</v>
      </c>
      <c r="DD1122" s="42" t="s">
        <v>5474</v>
      </c>
      <c r="DE1122" s="42" t="s">
        <v>5474</v>
      </c>
      <c r="DF1122" s="42" t="s">
        <v>5474</v>
      </c>
      <c r="DG1122" s="42" t="s">
        <v>5474</v>
      </c>
      <c r="DH1122" s="42" t="s">
        <v>5474</v>
      </c>
    </row>
    <row r="1123" spans="1:112">
      <c r="A1123" s="22">
        <v>2543</v>
      </c>
      <c r="B1123" s="7" t="s">
        <v>475</v>
      </c>
      <c r="C1123" s="21">
        <v>9.3799999999999994E-2</v>
      </c>
      <c r="D1123" s="21">
        <v>0.4516</v>
      </c>
      <c r="E1123" s="21">
        <v>0.12139999999999999</v>
      </c>
      <c r="F1123" s="21">
        <v>0.29520000000000002</v>
      </c>
      <c r="G1123" s="21">
        <v>0.28289999999999998</v>
      </c>
      <c r="H1123" s="21">
        <v>5</v>
      </c>
      <c r="I1123" s="21">
        <v>5</v>
      </c>
      <c r="J1123" s="21">
        <v>1.3332999999999999</v>
      </c>
      <c r="K1123" s="21">
        <v>-6.1999999999999998E-3</v>
      </c>
      <c r="L1123" s="21">
        <v>2.8999999999999998E-3</v>
      </c>
      <c r="M1123" s="21">
        <v>1.4500000000000001E-2</v>
      </c>
      <c r="N1123" s="21">
        <v>-1.4E-3</v>
      </c>
      <c r="O1123" s="21">
        <v>5.7999999999999996E-3</v>
      </c>
      <c r="P1123" s="21">
        <v>6.1000000000000004E-3</v>
      </c>
      <c r="Q1123" s="21">
        <v>4.5999999999999999E-3</v>
      </c>
      <c r="R1123" s="21">
        <v>1.6999999999999999E-3</v>
      </c>
      <c r="S1123" s="21">
        <v>-2.9100000000000001E-2</v>
      </c>
      <c r="T1123" s="21">
        <v>-8.3999999999999995E-3</v>
      </c>
      <c r="U1123" s="10">
        <v>7.0000000000000007E-2</v>
      </c>
      <c r="V1123" s="10">
        <v>0.18</v>
      </c>
      <c r="W1123" s="7">
        <v>0.06</v>
      </c>
      <c r="X1123" s="20">
        <v>0.6522</v>
      </c>
      <c r="Y1123" s="75"/>
      <c r="Z1123" s="7"/>
      <c r="AA1123" s="7"/>
      <c r="AB1123" s="51">
        <v>-11</v>
      </c>
      <c r="AC1123" s="51">
        <v>6</v>
      </c>
      <c r="AD1123" s="51"/>
      <c r="AE1123" s="51"/>
      <c r="AF1123" s="51"/>
      <c r="AG1123" s="51"/>
      <c r="AH1123" s="20">
        <v>0</v>
      </c>
      <c r="AI1123" s="7" t="s">
        <v>8467</v>
      </c>
      <c r="AJ1123" s="67" t="s">
        <v>8494</v>
      </c>
      <c r="AK1123" s="44">
        <v>-0.8125</v>
      </c>
      <c r="AL1123" s="44">
        <v>-0.73333333333333306</v>
      </c>
      <c r="AM1123" s="44">
        <v>1</v>
      </c>
      <c r="AN1123" s="25">
        <v>0.55172413793103448</v>
      </c>
      <c r="AO1123" s="25">
        <v>0.10344827586206896</v>
      </c>
      <c r="AP1123" s="215">
        <v>7.25</v>
      </c>
      <c r="AQ1123" s="215" t="s">
        <v>9548</v>
      </c>
      <c r="AR1123" s="44">
        <v>0</v>
      </c>
      <c r="AS1123" s="171" t="s">
        <v>7529</v>
      </c>
      <c r="AT1123" s="171" t="s">
        <v>7281</v>
      </c>
      <c r="AU1123" s="171" t="s">
        <v>6992</v>
      </c>
      <c r="AV1123" s="7" t="s">
        <v>8470</v>
      </c>
      <c r="AW1123" s="14" t="s">
        <v>6981</v>
      </c>
      <c r="AX1123" s="49" t="s">
        <v>6009</v>
      </c>
      <c r="AY1123" s="38" t="s">
        <v>6007</v>
      </c>
      <c r="AZ1123" s="14" t="s">
        <v>6038</v>
      </c>
      <c r="BA1123" s="49" t="s">
        <v>5967</v>
      </c>
      <c r="BB1123" s="38" t="s">
        <v>5971</v>
      </c>
      <c r="BC1123" s="7">
        <v>0.1</v>
      </c>
      <c r="BD1123" s="14" t="s">
        <v>5997</v>
      </c>
      <c r="BE1123" s="49" t="s">
        <v>5967</v>
      </c>
      <c r="BF1123" s="38" t="s">
        <v>5971</v>
      </c>
      <c r="BG1123" s="7">
        <v>0.7</v>
      </c>
      <c r="BH1123" s="45">
        <v>22.728755568897284</v>
      </c>
      <c r="BI1123" s="215" t="s">
        <v>8495</v>
      </c>
      <c r="BJ1123" s="215" t="s">
        <v>8554</v>
      </c>
      <c r="BK1123" s="7">
        <v>0.9</v>
      </c>
      <c r="BL1123" s="25">
        <v>1.1157601115760122E-2</v>
      </c>
      <c r="BM1123" s="20">
        <v>0.70474999999999999</v>
      </c>
      <c r="BN1123" s="20">
        <v>0.7350000000000001</v>
      </c>
      <c r="BO1123" s="20">
        <v>0.67999999999999994</v>
      </c>
      <c r="BP1123" s="46">
        <v>40.277777777777779</v>
      </c>
      <c r="BQ1123" s="215" t="s">
        <v>8553</v>
      </c>
      <c r="BR1123" s="79">
        <v>-0.74511724137931035</v>
      </c>
      <c r="BS1123" s="9">
        <v>2.4117533120897594E-3</v>
      </c>
      <c r="BT1123" s="9">
        <v>0</v>
      </c>
      <c r="BU1123" s="47" t="s">
        <v>5993</v>
      </c>
      <c r="BV1123" s="47" t="s">
        <v>5993</v>
      </c>
      <c r="BW1123" s="14" t="s">
        <v>5474</v>
      </c>
      <c r="BX1123" s="83">
        <v>-0.69414068965517239</v>
      </c>
      <c r="BY1123" s="82">
        <v>0.17</v>
      </c>
      <c r="BZ1123" s="46">
        <v>42.647058823529406</v>
      </c>
      <c r="CA1123" s="48" t="s">
        <v>8475</v>
      </c>
      <c r="CB1123" s="45">
        <v>-79.75</v>
      </c>
      <c r="CC1123" s="45">
        <v>43.5</v>
      </c>
      <c r="CD1123" s="45">
        <v>0</v>
      </c>
      <c r="CE1123" s="45">
        <v>0</v>
      </c>
      <c r="CF1123" s="14" t="s">
        <v>9620</v>
      </c>
      <c r="CG1123" s="7" t="s">
        <v>8477</v>
      </c>
      <c r="CH1123" s="215" t="s">
        <v>8478</v>
      </c>
      <c r="CI1123" s="215" t="s">
        <v>8478</v>
      </c>
      <c r="CJ1123" s="215" t="s">
        <v>8479</v>
      </c>
      <c r="CK1123" s="43" t="s">
        <v>6887</v>
      </c>
      <c r="CL1123" s="43" t="s">
        <v>5474</v>
      </c>
      <c r="CM1123" s="43" t="s">
        <v>6944</v>
      </c>
      <c r="CN1123" s="145">
        <v>43.5</v>
      </c>
      <c r="CO1123" s="145">
        <v>-79.75</v>
      </c>
      <c r="CP1123" s="148">
        <v>164.78347787450531</v>
      </c>
      <c r="CQ1123" s="189" t="s">
        <v>5474</v>
      </c>
      <c r="CR1123" s="189" t="s">
        <v>5474</v>
      </c>
      <c r="CS1123" s="99" t="s">
        <v>5474</v>
      </c>
      <c r="CT1123" s="167" t="s">
        <v>5474</v>
      </c>
      <c r="CU1123" s="43" t="s">
        <v>5474</v>
      </c>
      <c r="CV1123" s="43" t="s">
        <v>5474</v>
      </c>
      <c r="CW1123" s="43" t="s">
        <v>5474</v>
      </c>
      <c r="CX1123" s="43" t="s">
        <v>5474</v>
      </c>
      <c r="CY1123" s="43" t="s">
        <v>5474</v>
      </c>
      <c r="CZ1123" s="43" t="s">
        <v>5474</v>
      </c>
      <c r="DA1123" s="42" t="s">
        <v>5474</v>
      </c>
      <c r="DB1123" s="42" t="s">
        <v>5474</v>
      </c>
      <c r="DC1123" s="42" t="s">
        <v>5474</v>
      </c>
      <c r="DD1123" s="42" t="s">
        <v>5474</v>
      </c>
      <c r="DE1123" s="42" t="s">
        <v>5474</v>
      </c>
      <c r="DF1123" s="42" t="s">
        <v>5474</v>
      </c>
      <c r="DG1123" s="42" t="s">
        <v>5474</v>
      </c>
      <c r="DH1123" s="42" t="s">
        <v>5474</v>
      </c>
    </row>
    <row r="1124" spans="1:112">
      <c r="A1124" s="22">
        <v>1315</v>
      </c>
      <c r="B1124" s="7" t="s">
        <v>63</v>
      </c>
      <c r="C1124" s="21">
        <v>0.34870000000000001</v>
      </c>
      <c r="D1124" s="21">
        <v>0.19470000000000001</v>
      </c>
      <c r="E1124" s="21">
        <v>0.5897</v>
      </c>
      <c r="F1124" s="21">
        <v>0.37790000000000001</v>
      </c>
      <c r="G1124" s="21">
        <v>0.10009999999999999</v>
      </c>
      <c r="H1124" s="21">
        <v>-9.375</v>
      </c>
      <c r="I1124" s="21">
        <v>-1.0733999999999999</v>
      </c>
      <c r="J1124" s="21">
        <v>-1.0645</v>
      </c>
      <c r="K1124" s="21">
        <v>-4.58E-2</v>
      </c>
      <c r="L1124" s="21">
        <v>-1.9199999999999998E-2</v>
      </c>
      <c r="M1124" s="21">
        <v>9.1000000000000004E-3</v>
      </c>
      <c r="N1124" s="21">
        <v>-5.45E-2</v>
      </c>
      <c r="O1124" s="21">
        <v>3.3E-3</v>
      </c>
      <c r="P1124" s="21">
        <v>1.44E-2</v>
      </c>
      <c r="Q1124" s="21">
        <v>-0.24779999999999999</v>
      </c>
      <c r="R1124" s="21">
        <v>-0.21659999999999999</v>
      </c>
      <c r="S1124" s="21">
        <v>0.14199999999999999</v>
      </c>
      <c r="T1124" s="21">
        <v>0.1241</v>
      </c>
      <c r="U1124" s="10">
        <v>-1.77</v>
      </c>
      <c r="V1124" s="10">
        <v>-0.54</v>
      </c>
      <c r="W1124" s="7">
        <v>0</v>
      </c>
      <c r="X1124" s="20">
        <v>0</v>
      </c>
      <c r="Y1124" s="75"/>
      <c r="Z1124" s="7"/>
      <c r="AA1124" s="7"/>
      <c r="AB1124" s="51">
        <v>-182</v>
      </c>
      <c r="AC1124" s="51">
        <v>-4</v>
      </c>
      <c r="AD1124" s="51">
        <v>1</v>
      </c>
      <c r="AE1124" s="51"/>
      <c r="AF1124" s="51"/>
      <c r="AG1124" s="51">
        <v>1</v>
      </c>
      <c r="AH1124" s="20">
        <v>0</v>
      </c>
      <c r="AI1124" s="7" t="s">
        <v>8481</v>
      </c>
      <c r="AJ1124" s="67" t="s">
        <v>8757</v>
      </c>
      <c r="AK1124" s="44">
        <v>-0.53230769230769226</v>
      </c>
      <c r="AL1124" s="44">
        <v>-0.83333333333333337</v>
      </c>
      <c r="AM1124" s="44">
        <v>1</v>
      </c>
      <c r="AN1124" s="25">
        <v>0.49846625766871161</v>
      </c>
      <c r="AO1124" s="25">
        <v>9.202453987730061E-2</v>
      </c>
      <c r="AP1124" s="215">
        <v>65.2</v>
      </c>
      <c r="AQ1124" s="215" t="s">
        <v>9548</v>
      </c>
      <c r="AR1124" s="44">
        <v>0</v>
      </c>
      <c r="AS1124" s="171" t="s">
        <v>7030</v>
      </c>
      <c r="AT1124" s="171" t="s">
        <v>7031</v>
      </c>
      <c r="AU1124" s="171" t="s">
        <v>7032</v>
      </c>
      <c r="AV1124" s="7" t="s">
        <v>8470</v>
      </c>
      <c r="AW1124" s="14" t="s">
        <v>6551</v>
      </c>
      <c r="AX1124" s="49" t="s">
        <v>6039</v>
      </c>
      <c r="AY1124" s="38" t="s">
        <v>6047</v>
      </c>
      <c r="AZ1124" s="14" t="s">
        <v>6484</v>
      </c>
      <c r="BA1124" s="49" t="s">
        <v>5993</v>
      </c>
      <c r="BB1124" s="38" t="s">
        <v>5993</v>
      </c>
      <c r="BC1124" s="7">
        <v>0.3</v>
      </c>
      <c r="BD1124" s="14" t="s">
        <v>6041</v>
      </c>
      <c r="BE1124" s="49" t="s">
        <v>5967</v>
      </c>
      <c r="BF1124" s="38" t="s">
        <v>5961</v>
      </c>
      <c r="BG1124" s="7">
        <v>0.5</v>
      </c>
      <c r="BH1124" s="45">
        <v>56.821888922243211</v>
      </c>
      <c r="BI1124" s="215" t="s">
        <v>8495</v>
      </c>
      <c r="BJ1124" s="215" t="s">
        <v>8554</v>
      </c>
      <c r="BK1124" s="7">
        <v>1.3</v>
      </c>
      <c r="BL1124" s="25">
        <v>4.6224961479198329E-3</v>
      </c>
      <c r="BM1124" s="20">
        <v>0.61762500000000009</v>
      </c>
      <c r="BN1124" s="20">
        <v>0.79500000000000004</v>
      </c>
      <c r="BO1124" s="20">
        <v>0.47249999999999998</v>
      </c>
      <c r="BP1124" s="46" t="s">
        <v>8473</v>
      </c>
      <c r="BQ1124" s="215" t="s">
        <v>8473</v>
      </c>
      <c r="BR1124" s="79" t="s">
        <v>8473</v>
      </c>
      <c r="BS1124" s="9">
        <v>0</v>
      </c>
      <c r="BT1124" s="9">
        <v>0</v>
      </c>
      <c r="BU1124" s="47" t="s">
        <v>5993</v>
      </c>
      <c r="BV1124" s="47">
        <v>44378</v>
      </c>
      <c r="BW1124" s="14" t="s">
        <v>5474</v>
      </c>
      <c r="BX1124" s="83" t="s">
        <v>8473</v>
      </c>
      <c r="BY1124" s="82" t="s">
        <v>8473</v>
      </c>
      <c r="BZ1124" s="46" t="s">
        <v>8473</v>
      </c>
      <c r="CA1124" s="48" t="s">
        <v>8538</v>
      </c>
      <c r="CB1124" s="45">
        <v>-11866.4</v>
      </c>
      <c r="CC1124" s="45">
        <v>-260.8</v>
      </c>
      <c r="CD1124" s="45">
        <v>65.2</v>
      </c>
      <c r="CE1124" s="45">
        <v>0</v>
      </c>
      <c r="CF1124" s="14" t="s">
        <v>9621</v>
      </c>
      <c r="CG1124" s="7" t="s">
        <v>8477</v>
      </c>
      <c r="CH1124" s="215" t="s">
        <v>8498</v>
      </c>
      <c r="CI1124" s="215" t="s">
        <v>8498</v>
      </c>
      <c r="CJ1124" s="215" t="s">
        <v>8479</v>
      </c>
      <c r="CK1124" s="43" t="s">
        <v>6917</v>
      </c>
      <c r="CL1124" s="43" t="s">
        <v>8480</v>
      </c>
      <c r="CM1124" s="43" t="s">
        <v>5474</v>
      </c>
      <c r="CN1124" s="145">
        <v>-260.8</v>
      </c>
      <c r="CO1124" s="145">
        <v>-11801.199999999999</v>
      </c>
      <c r="CP1124" s="148">
        <v>3704.7871577302576</v>
      </c>
      <c r="CQ1124" s="189" t="s">
        <v>5474</v>
      </c>
      <c r="CR1124" s="189" t="s">
        <v>5474</v>
      </c>
      <c r="CS1124" s="99" t="s">
        <v>5474</v>
      </c>
      <c r="CT1124" s="167" t="s">
        <v>5474</v>
      </c>
      <c r="CU1124" s="43" t="s">
        <v>5474</v>
      </c>
      <c r="CV1124" s="43" t="s">
        <v>5474</v>
      </c>
      <c r="CW1124" s="43" t="s">
        <v>5474</v>
      </c>
      <c r="CX1124" s="43" t="s">
        <v>5474</v>
      </c>
      <c r="CY1124" s="43" t="s">
        <v>5474</v>
      </c>
      <c r="CZ1124" s="43" t="s">
        <v>5474</v>
      </c>
      <c r="DA1124" s="42" t="s">
        <v>5474</v>
      </c>
      <c r="DB1124" s="42" t="s">
        <v>5474</v>
      </c>
      <c r="DC1124" s="42" t="s">
        <v>5474</v>
      </c>
      <c r="DD1124" s="42" t="s">
        <v>5474</v>
      </c>
      <c r="DE1124" s="42" t="s">
        <v>5474</v>
      </c>
      <c r="DF1124" s="42" t="s">
        <v>5474</v>
      </c>
      <c r="DG1124" s="42" t="s">
        <v>5474</v>
      </c>
      <c r="DH1124" s="42" t="s">
        <v>5474</v>
      </c>
    </row>
    <row r="1125" spans="1:112">
      <c r="A1125" s="22">
        <v>1813</v>
      </c>
      <c r="B1125" s="7" t="s">
        <v>242</v>
      </c>
      <c r="C1125" s="21">
        <v>-1.0500000000000001E-2</v>
      </c>
      <c r="D1125" s="21">
        <v>-0.12670000000000001</v>
      </c>
      <c r="E1125" s="21">
        <v>-0.1802</v>
      </c>
      <c r="F1125" s="21">
        <v>-0.26879999999999998</v>
      </c>
      <c r="G1125" s="21">
        <v>0.29459999999999997</v>
      </c>
      <c r="H1125" s="21">
        <v>-1.6667000000000001</v>
      </c>
      <c r="I1125" s="21">
        <v>0.51519999999999999</v>
      </c>
      <c r="J1125" s="21">
        <v>3.6667000000000001</v>
      </c>
      <c r="K1125" s="21">
        <v>-5.96E-2</v>
      </c>
      <c r="L1125" s="21">
        <v>0.33040000000000003</v>
      </c>
      <c r="M1125" s="21">
        <v>5.4600000000000003E-2</v>
      </c>
      <c r="N1125" s="21">
        <v>-6.8599999999999994E-2</v>
      </c>
      <c r="O1125" s="21">
        <v>0.47699999999999998</v>
      </c>
      <c r="P1125" s="21">
        <v>0.1396</v>
      </c>
      <c r="Q1125" s="21">
        <v>4.1000000000000003E-3</v>
      </c>
      <c r="R1125" s="21">
        <v>2.8999999999999998E-3</v>
      </c>
      <c r="S1125" s="21">
        <v>2.12E-2</v>
      </c>
      <c r="T1125" s="21">
        <v>2.01E-2</v>
      </c>
      <c r="U1125" s="10">
        <v>0.08</v>
      </c>
      <c r="V1125" s="10">
        <v>0.1</v>
      </c>
      <c r="W1125" s="7">
        <v>1</v>
      </c>
      <c r="X1125" s="20">
        <v>0.96960000000000002</v>
      </c>
      <c r="Y1125" s="75">
        <v>2019</v>
      </c>
      <c r="Z1125" s="7">
        <v>1</v>
      </c>
      <c r="AA1125" s="7">
        <v>0</v>
      </c>
      <c r="AB1125" s="51">
        <v>-3</v>
      </c>
      <c r="AC1125" s="51">
        <v>-7</v>
      </c>
      <c r="AD1125" s="51"/>
      <c r="AE1125" s="51"/>
      <c r="AF1125" s="51"/>
      <c r="AG1125" s="51"/>
      <c r="AH1125" s="20">
        <v>0</v>
      </c>
      <c r="AI1125" s="7" t="s">
        <v>8467</v>
      </c>
      <c r="AJ1125" s="67" t="s">
        <v>9168</v>
      </c>
      <c r="AK1125" s="44">
        <v>-0.83870967741935476</v>
      </c>
      <c r="AL1125" s="44">
        <v>-0.95238095238095177</v>
      </c>
      <c r="AM1125" s="44">
        <v>0.50000000000000888</v>
      </c>
      <c r="AN1125" s="25">
        <v>0.17415730337078639</v>
      </c>
      <c r="AO1125" s="25">
        <v>0.11797752808988772</v>
      </c>
      <c r="AP1125" s="215">
        <v>17.8</v>
      </c>
      <c r="AQ1125" s="215" t="s">
        <v>9548</v>
      </c>
      <c r="AR1125" s="44">
        <v>0</v>
      </c>
      <c r="AS1125" s="171" t="s">
        <v>7325</v>
      </c>
      <c r="AT1125" s="171" t="s">
        <v>7060</v>
      </c>
      <c r="AU1125" s="171" t="s">
        <v>6914</v>
      </c>
      <c r="AV1125" s="7" t="s">
        <v>8470</v>
      </c>
      <c r="AW1125" s="14" t="s">
        <v>6120</v>
      </c>
      <c r="AX1125" s="49" t="s">
        <v>5967</v>
      </c>
      <c r="AY1125" s="38" t="s">
        <v>6047</v>
      </c>
      <c r="AZ1125" s="14" t="s">
        <v>6564</v>
      </c>
      <c r="BA1125" s="49" t="s">
        <v>5967</v>
      </c>
      <c r="BB1125" s="38" t="s">
        <v>5971</v>
      </c>
      <c r="BC1125" s="7">
        <v>1.5</v>
      </c>
      <c r="BD1125" s="14" t="s">
        <v>5959</v>
      </c>
      <c r="BE1125" s="49" t="s">
        <v>5967</v>
      </c>
      <c r="BF1125" s="38" t="s">
        <v>5971</v>
      </c>
      <c r="BG1125" s="7">
        <v>0.6</v>
      </c>
      <c r="BH1125" s="45">
        <v>123.12628462799478</v>
      </c>
      <c r="BI1125" s="215" t="s">
        <v>8495</v>
      </c>
      <c r="BJ1125" s="215" t="s">
        <v>8554</v>
      </c>
      <c r="BK1125" s="7">
        <v>1.6</v>
      </c>
      <c r="BL1125" s="25">
        <v>5.6497175141243744E-3</v>
      </c>
      <c r="BM1125" s="20">
        <v>0.60712500000000003</v>
      </c>
      <c r="BN1125" s="20">
        <v>0.46</v>
      </c>
      <c r="BO1125" s="20">
        <v>0.72749999999999992</v>
      </c>
      <c r="BP1125" s="46">
        <v>178</v>
      </c>
      <c r="BQ1125" s="215" t="s">
        <v>8553</v>
      </c>
      <c r="BR1125" s="79">
        <v>-0.9273707865168539</v>
      </c>
      <c r="BS1125" s="9">
        <v>5.0037058488739961E-2</v>
      </c>
      <c r="BT1125" s="9">
        <v>5.0037058488739961E-2</v>
      </c>
      <c r="BU1125" s="47" t="s">
        <v>5993</v>
      </c>
      <c r="BV1125" s="47" t="s">
        <v>5993</v>
      </c>
      <c r="BW1125" s="14" t="s">
        <v>5474</v>
      </c>
      <c r="BX1125" s="83">
        <v>-0.91284494382022474</v>
      </c>
      <c r="BY1125" s="82">
        <v>0.08</v>
      </c>
      <c r="BZ1125" s="46">
        <v>222.5</v>
      </c>
      <c r="CA1125" s="48" t="s">
        <v>5474</v>
      </c>
      <c r="CB1125" s="45">
        <v>-53.400000000000006</v>
      </c>
      <c r="CC1125" s="45">
        <v>-124.60000000000001</v>
      </c>
      <c r="CD1125" s="45">
        <v>0</v>
      </c>
      <c r="CE1125" s="45">
        <v>0</v>
      </c>
      <c r="CF1125" s="14" t="s">
        <v>9622</v>
      </c>
      <c r="CG1125" s="7" t="s">
        <v>8590</v>
      </c>
      <c r="CH1125" s="215" t="s">
        <v>8498</v>
      </c>
      <c r="CI1125" s="215" t="s">
        <v>8479</v>
      </c>
      <c r="CJ1125" s="215" t="s">
        <v>8479</v>
      </c>
      <c r="CK1125" s="43" t="s">
        <v>6945</v>
      </c>
      <c r="CL1125" s="43" t="s">
        <v>5474</v>
      </c>
      <c r="CM1125" s="43" t="s">
        <v>5474</v>
      </c>
      <c r="CN1125" s="145">
        <v>-124.60000000000001</v>
      </c>
      <c r="CO1125" s="145">
        <v>-53.400000000000006</v>
      </c>
      <c r="CP1125" s="148">
        <v>2191.6478663783073</v>
      </c>
      <c r="CQ1125" s="189" t="s">
        <v>5474</v>
      </c>
      <c r="CR1125" s="189" t="s">
        <v>5474</v>
      </c>
      <c r="CS1125" s="99" t="s">
        <v>5474</v>
      </c>
      <c r="CT1125" s="167" t="s">
        <v>5474</v>
      </c>
      <c r="CU1125" s="43" t="s">
        <v>5474</v>
      </c>
      <c r="CV1125" s="43" t="s">
        <v>5474</v>
      </c>
      <c r="CW1125" s="43" t="s">
        <v>5474</v>
      </c>
      <c r="CX1125" s="43" t="s">
        <v>5474</v>
      </c>
      <c r="CY1125" s="43" t="s">
        <v>5474</v>
      </c>
      <c r="CZ1125" s="43" t="s">
        <v>5474</v>
      </c>
      <c r="DA1125" s="42" t="s">
        <v>5474</v>
      </c>
      <c r="DB1125" s="42" t="s">
        <v>5474</v>
      </c>
      <c r="DC1125" s="42" t="s">
        <v>5474</v>
      </c>
      <c r="DD1125" s="42" t="s">
        <v>5474</v>
      </c>
      <c r="DE1125" s="42" t="s">
        <v>5474</v>
      </c>
      <c r="DF1125" s="42" t="s">
        <v>5474</v>
      </c>
      <c r="DG1125" s="42" t="s">
        <v>5474</v>
      </c>
      <c r="DH1125" s="42" t="s">
        <v>5474</v>
      </c>
    </row>
    <row r="1126" spans="1:112">
      <c r="A1126" s="22">
        <v>1432</v>
      </c>
      <c r="B1126" s="7" t="s">
        <v>87</v>
      </c>
      <c r="C1126" s="21">
        <v>0.74760000000000004</v>
      </c>
      <c r="D1126" s="21">
        <v>-0.75</v>
      </c>
      <c r="E1126" s="21">
        <v>-0.40229999999999999</v>
      </c>
      <c r="F1126" s="21">
        <v>-0.73229999999999995</v>
      </c>
      <c r="G1126" s="21">
        <v>-0.42959999999999998</v>
      </c>
      <c r="H1126" s="21">
        <v>-12.375</v>
      </c>
      <c r="I1126" s="21">
        <v>-1.8158000000000001</v>
      </c>
      <c r="J1126" s="21">
        <v>-1.3</v>
      </c>
      <c r="K1126" s="21">
        <v>-0.19040000000000001</v>
      </c>
      <c r="L1126" s="21">
        <v>-0.69750000000000001</v>
      </c>
      <c r="M1126" s="21">
        <v>-0.32100000000000001</v>
      </c>
      <c r="N1126" s="21">
        <v>-0.45810000000000001</v>
      </c>
      <c r="O1126" s="21">
        <v>-0.3468</v>
      </c>
      <c r="P1126" s="21">
        <v>-2.8400000000000002E-2</v>
      </c>
      <c r="Q1126" s="21">
        <v>8.4500000000000006E-2</v>
      </c>
      <c r="R1126" s="21">
        <v>3.09E-2</v>
      </c>
      <c r="S1126" s="21">
        <v>-0.1361</v>
      </c>
      <c r="T1126" s="21">
        <v>-4.4999999999999998E-2</v>
      </c>
      <c r="U1126" s="10">
        <v>-1.1499999999999999</v>
      </c>
      <c r="V1126" s="10">
        <v>-0.51</v>
      </c>
      <c r="W1126" s="7">
        <v>0</v>
      </c>
      <c r="X1126" s="20">
        <v>0</v>
      </c>
      <c r="Y1126" s="75">
        <v>2019</v>
      </c>
      <c r="Z1126" s="7">
        <v>4</v>
      </c>
      <c r="AA1126" s="7">
        <v>0</v>
      </c>
      <c r="AB1126" s="51">
        <v>18</v>
      </c>
      <c r="AC1126" s="51">
        <v>5</v>
      </c>
      <c r="AD1126" s="51"/>
      <c r="AE1126" s="51"/>
      <c r="AF1126" s="51">
        <v>23</v>
      </c>
      <c r="AG1126" s="51"/>
      <c r="AH1126" s="20">
        <v>4.0000000000000001E-3</v>
      </c>
      <c r="AI1126" s="7" t="s">
        <v>8467</v>
      </c>
      <c r="AJ1126" s="67" t="s">
        <v>8757</v>
      </c>
      <c r="AK1126" s="44">
        <v>-0.77100115074798614</v>
      </c>
      <c r="AL1126" s="44">
        <v>-0.82857142857142818</v>
      </c>
      <c r="AM1126" s="44">
        <v>1</v>
      </c>
      <c r="AN1126" s="25">
        <v>1.4130081300813007</v>
      </c>
      <c r="AO1126" s="25">
        <v>0.14227642276422764</v>
      </c>
      <c r="AP1126" s="215">
        <v>12.3</v>
      </c>
      <c r="AQ1126" s="215" t="s">
        <v>9548</v>
      </c>
      <c r="AR1126" s="44">
        <v>0</v>
      </c>
      <c r="AS1126" s="171" t="s">
        <v>7084</v>
      </c>
      <c r="AT1126" s="171" t="s">
        <v>7085</v>
      </c>
      <c r="AU1126" s="171" t="s">
        <v>7086</v>
      </c>
      <c r="AV1126" s="7" t="s">
        <v>8470</v>
      </c>
      <c r="AW1126" s="14" t="s">
        <v>6638</v>
      </c>
      <c r="AX1126" s="49" t="s">
        <v>5967</v>
      </c>
      <c r="AY1126" s="38" t="s">
        <v>5971</v>
      </c>
      <c r="AZ1126" s="14" t="s">
        <v>6115</v>
      </c>
      <c r="BA1126" s="49" t="s">
        <v>5993</v>
      </c>
      <c r="BB1126" s="38" t="s">
        <v>5993</v>
      </c>
      <c r="BC1126" s="7">
        <v>0.5</v>
      </c>
      <c r="BD1126" s="14" t="s">
        <v>6041</v>
      </c>
      <c r="BE1126" s="49" t="s">
        <v>5967</v>
      </c>
      <c r="BF1126" s="38" t="s">
        <v>6007</v>
      </c>
      <c r="BG1126" s="7">
        <v>0.3</v>
      </c>
      <c r="BH1126" s="45">
        <v>138.76582427690141</v>
      </c>
      <c r="BI1126" s="215" t="s">
        <v>8495</v>
      </c>
      <c r="BJ1126" s="215" t="s">
        <v>8554</v>
      </c>
      <c r="BK1126" s="7">
        <v>1.8</v>
      </c>
      <c r="BL1126" s="25">
        <v>8.1967213114755265E-3</v>
      </c>
      <c r="BM1126" s="20">
        <v>0.22037499999999999</v>
      </c>
      <c r="BN1126" s="20">
        <v>0.23</v>
      </c>
      <c r="BO1126" s="20">
        <v>0.21249999999999997</v>
      </c>
      <c r="BP1126" s="46" t="s">
        <v>8473</v>
      </c>
      <c r="BQ1126" s="215" t="s">
        <v>8473</v>
      </c>
      <c r="BR1126" s="79" t="s">
        <v>8473</v>
      </c>
      <c r="BS1126" s="9">
        <v>0</v>
      </c>
      <c r="BT1126" s="9">
        <v>0.31749590101160274</v>
      </c>
      <c r="BU1126" s="47" t="s">
        <v>5993</v>
      </c>
      <c r="BV1126" s="47" t="s">
        <v>5993</v>
      </c>
      <c r="BW1126" s="14" t="s">
        <v>5474</v>
      </c>
      <c r="BX1126" s="83" t="s">
        <v>8473</v>
      </c>
      <c r="BY1126" s="82" t="s">
        <v>8473</v>
      </c>
      <c r="BZ1126" s="46" t="s">
        <v>8473</v>
      </c>
      <c r="CA1126" s="48" t="s">
        <v>8475</v>
      </c>
      <c r="CB1126" s="45">
        <v>221.4</v>
      </c>
      <c r="CC1126" s="45">
        <v>61.5</v>
      </c>
      <c r="CD1126" s="45">
        <v>0</v>
      </c>
      <c r="CE1126" s="45">
        <v>0</v>
      </c>
      <c r="CF1126" s="14" t="s">
        <v>9623</v>
      </c>
      <c r="CG1126" s="7" t="s">
        <v>8477</v>
      </c>
      <c r="CH1126" s="215" t="s">
        <v>8498</v>
      </c>
      <c r="CI1126" s="215" t="s">
        <v>8479</v>
      </c>
      <c r="CJ1126" s="215" t="s">
        <v>8479</v>
      </c>
      <c r="CK1126" s="43" t="s">
        <v>6894</v>
      </c>
      <c r="CL1126" s="43" t="s">
        <v>5474</v>
      </c>
      <c r="CM1126" s="43" t="s">
        <v>5474</v>
      </c>
      <c r="CN1126" s="145">
        <v>61.5</v>
      </c>
      <c r="CO1126" s="145">
        <v>221.4</v>
      </c>
      <c r="CP1126" s="148">
        <v>1706.8196386058876</v>
      </c>
      <c r="CQ1126" s="189" t="s">
        <v>5474</v>
      </c>
      <c r="CR1126" s="189" t="s">
        <v>5474</v>
      </c>
      <c r="CS1126" s="99" t="s">
        <v>5474</v>
      </c>
      <c r="CT1126" s="167" t="s">
        <v>5474</v>
      </c>
      <c r="CU1126" s="43" t="s">
        <v>5474</v>
      </c>
      <c r="CV1126" s="43" t="s">
        <v>5474</v>
      </c>
      <c r="CW1126" s="43" t="s">
        <v>5474</v>
      </c>
      <c r="CX1126" s="43" t="s">
        <v>5474</v>
      </c>
      <c r="CY1126" s="43" t="s">
        <v>5474</v>
      </c>
      <c r="CZ1126" s="43" t="s">
        <v>5474</v>
      </c>
      <c r="DA1126" s="42" t="s">
        <v>5474</v>
      </c>
      <c r="DB1126" s="42" t="s">
        <v>5474</v>
      </c>
      <c r="DC1126" s="42" t="s">
        <v>5474</v>
      </c>
      <c r="DD1126" s="42" t="s">
        <v>5474</v>
      </c>
      <c r="DE1126" s="42" t="s">
        <v>5474</v>
      </c>
      <c r="DF1126" s="42" t="s">
        <v>5474</v>
      </c>
      <c r="DG1126" s="42" t="s">
        <v>5474</v>
      </c>
      <c r="DH1126" s="42" t="s">
        <v>5474</v>
      </c>
    </row>
    <row r="1127" spans="1:112">
      <c r="A1127" s="22">
        <v>6167</v>
      </c>
      <c r="B1127" s="7" t="s">
        <v>1256</v>
      </c>
      <c r="C1127" s="21">
        <v>-2.1600000000000001E-2</v>
      </c>
      <c r="D1127" s="21">
        <v>8.8499999999999995E-2</v>
      </c>
      <c r="E1127" s="21">
        <v>-5.4000000000000003E-3</v>
      </c>
      <c r="F1127" s="21">
        <v>0.1827</v>
      </c>
      <c r="G1127" s="21">
        <v>1.03E-2</v>
      </c>
      <c r="H1127" s="21">
        <v>0.71430000000000005</v>
      </c>
      <c r="I1127" s="21">
        <v>-0.36840000000000001</v>
      </c>
      <c r="J1127" s="21">
        <v>-0.40620000000000001</v>
      </c>
      <c r="K1127" s="21">
        <v>-1.1000000000000001E-3</v>
      </c>
      <c r="L1127" s="21">
        <v>-5.8099999999999999E-2</v>
      </c>
      <c r="M1127" s="21">
        <v>-5.1900000000000002E-2</v>
      </c>
      <c r="N1127" s="21">
        <v>1.43E-2</v>
      </c>
      <c r="O1127" s="21">
        <v>-2.01E-2</v>
      </c>
      <c r="P1127" s="21">
        <v>-5.62E-2</v>
      </c>
      <c r="Q1127" s="21">
        <v>-2.1700000000000001E-2</v>
      </c>
      <c r="R1127" s="21">
        <v>-1.5699999999999999E-2</v>
      </c>
      <c r="S1127" s="21">
        <v>0.1159</v>
      </c>
      <c r="T1127" s="21">
        <v>7.1300000000000002E-2</v>
      </c>
      <c r="U1127" s="10">
        <v>0.19</v>
      </c>
      <c r="V1127" s="10">
        <v>0.12</v>
      </c>
      <c r="W1127" s="7">
        <v>0</v>
      </c>
      <c r="X1127" s="20">
        <v>0</v>
      </c>
      <c r="Y1127" s="75"/>
      <c r="Z1127" s="7"/>
      <c r="AA1127" s="7"/>
      <c r="AB1127" s="51">
        <v>-51</v>
      </c>
      <c r="AC1127" s="51">
        <v>-22</v>
      </c>
      <c r="AD1127" s="51"/>
      <c r="AE1127" s="51"/>
      <c r="AF1127" s="51"/>
      <c r="AG1127" s="51"/>
      <c r="AH1127" s="20">
        <v>0</v>
      </c>
      <c r="AI1127" s="7" t="s">
        <v>8481</v>
      </c>
      <c r="AJ1127" s="67" t="s">
        <v>8757</v>
      </c>
      <c r="AK1127" s="44">
        <v>-0.59408033826638484</v>
      </c>
      <c r="AL1127" s="44">
        <v>-0.86875000000000058</v>
      </c>
      <c r="AM1127" s="44">
        <v>-1</v>
      </c>
      <c r="AN1127" s="25">
        <v>0.55064027939464499</v>
      </c>
      <c r="AO1127" s="25">
        <v>0.18626309662398133</v>
      </c>
      <c r="AP1127" s="215">
        <v>8.59</v>
      </c>
      <c r="AQ1127" s="215" t="s">
        <v>9548</v>
      </c>
      <c r="AR1127" s="44">
        <v>0</v>
      </c>
      <c r="AS1127" s="171" t="s">
        <v>8008</v>
      </c>
      <c r="AT1127" s="171" t="s">
        <v>7129</v>
      </c>
      <c r="AU1127" s="171" t="s">
        <v>7320</v>
      </c>
      <c r="AV1127" s="7" t="s">
        <v>5474</v>
      </c>
      <c r="AW1127" s="14" t="s">
        <v>7120</v>
      </c>
      <c r="AX1127" s="49" t="s">
        <v>6009</v>
      </c>
      <c r="AY1127" s="38" t="s">
        <v>5971</v>
      </c>
      <c r="AZ1127" s="14" t="s">
        <v>6326</v>
      </c>
      <c r="BA1127" s="49" t="s">
        <v>5967</v>
      </c>
      <c r="BB1127" s="38" t="s">
        <v>5971</v>
      </c>
      <c r="BC1127" s="7">
        <v>0.6</v>
      </c>
      <c r="BD1127" s="14" t="s">
        <v>6036</v>
      </c>
      <c r="BE1127" s="49" t="s">
        <v>5967</v>
      </c>
      <c r="BF1127" s="38" t="s">
        <v>5961</v>
      </c>
      <c r="BG1127" s="7">
        <v>0.4</v>
      </c>
      <c r="BH1127" s="45">
        <v>133.13535924402964</v>
      </c>
      <c r="BI1127" s="215" t="s">
        <v>8471</v>
      </c>
      <c r="BJ1127" s="215" t="s">
        <v>8554</v>
      </c>
      <c r="BK1127" s="7">
        <v>0.2</v>
      </c>
      <c r="BL1127" s="25">
        <v>0</v>
      </c>
      <c r="BM1127" s="20">
        <v>0.58749999999999991</v>
      </c>
      <c r="BN1127" s="20">
        <v>0.64249999999999996</v>
      </c>
      <c r="BO1127" s="20">
        <v>0.54249999999999998</v>
      </c>
      <c r="BP1127" s="46">
        <v>71.583333333333329</v>
      </c>
      <c r="BQ1127" s="215" t="s">
        <v>8483</v>
      </c>
      <c r="BR1127" s="79">
        <v>-0.8742724097788126</v>
      </c>
      <c r="BS1127" s="9">
        <v>0</v>
      </c>
      <c r="BT1127" s="9">
        <v>0</v>
      </c>
      <c r="BU1127" s="47" t="s">
        <v>5993</v>
      </c>
      <c r="BV1127" s="47" t="s">
        <v>5993</v>
      </c>
      <c r="BW1127" s="14" t="s">
        <v>5474</v>
      </c>
      <c r="BX1127" s="83">
        <v>-0.84284051222351575</v>
      </c>
      <c r="BY1127" s="82">
        <v>0.09</v>
      </c>
      <c r="BZ1127" s="46">
        <v>95.444444444444443</v>
      </c>
      <c r="CA1127" s="48" t="s">
        <v>5474</v>
      </c>
      <c r="CB1127" s="45">
        <v>-438.09</v>
      </c>
      <c r="CC1127" s="45">
        <v>-188.98</v>
      </c>
      <c r="CD1127" s="45">
        <v>0</v>
      </c>
      <c r="CE1127" s="45">
        <v>0</v>
      </c>
      <c r="CF1127" s="14" t="s">
        <v>9624</v>
      </c>
      <c r="CG1127" s="7" t="s">
        <v>8556</v>
      </c>
      <c r="CH1127" s="215" t="s">
        <v>8523</v>
      </c>
      <c r="CI1127" s="215" t="s">
        <v>8479</v>
      </c>
      <c r="CJ1127" s="215" t="s">
        <v>8479</v>
      </c>
      <c r="CK1127" s="43" t="s">
        <v>6894</v>
      </c>
      <c r="CL1127" s="43" t="s">
        <v>5474</v>
      </c>
      <c r="CM1127" s="43" t="s">
        <v>5474</v>
      </c>
      <c r="CN1127" s="145">
        <v>-188.98</v>
      </c>
      <c r="CO1127" s="145">
        <v>-438.09</v>
      </c>
      <c r="CP1127" s="148">
        <v>1143.6327359062145</v>
      </c>
      <c r="CQ1127" s="189" t="s">
        <v>5474</v>
      </c>
      <c r="CR1127" s="189" t="s">
        <v>5474</v>
      </c>
      <c r="CS1127" s="99" t="s">
        <v>5474</v>
      </c>
      <c r="CT1127" s="167" t="s">
        <v>5474</v>
      </c>
      <c r="CU1127" s="43" t="s">
        <v>5474</v>
      </c>
      <c r="CV1127" s="43" t="s">
        <v>5474</v>
      </c>
      <c r="CW1127" s="43" t="s">
        <v>5474</v>
      </c>
      <c r="CX1127" s="43" t="s">
        <v>5474</v>
      </c>
      <c r="CY1127" s="43" t="s">
        <v>5474</v>
      </c>
      <c r="CZ1127" s="43" t="s">
        <v>5474</v>
      </c>
      <c r="DA1127" s="42" t="s">
        <v>5474</v>
      </c>
      <c r="DB1127" s="42" t="s">
        <v>5474</v>
      </c>
      <c r="DC1127" s="42" t="s">
        <v>5474</v>
      </c>
      <c r="DD1127" s="42" t="s">
        <v>5474</v>
      </c>
      <c r="DE1127" s="42" t="s">
        <v>5474</v>
      </c>
      <c r="DF1127" s="42" t="s">
        <v>5474</v>
      </c>
      <c r="DG1127" s="42" t="s">
        <v>5474</v>
      </c>
      <c r="DH1127" s="42" t="s">
        <v>5474</v>
      </c>
    </row>
    <row r="1128" spans="1:112">
      <c r="A1128" s="22">
        <v>4141</v>
      </c>
      <c r="B1128" s="7" t="s">
        <v>903</v>
      </c>
      <c r="C1128" s="21">
        <v>-0.42759999999999998</v>
      </c>
      <c r="D1128" s="21">
        <v>0.11840000000000001</v>
      </c>
      <c r="E1128" s="21">
        <v>-0.39979999999999999</v>
      </c>
      <c r="F1128" s="21">
        <v>-0.14749999999999999</v>
      </c>
      <c r="G1128" s="21">
        <v>8.4199999999999997E-2</v>
      </c>
      <c r="H1128" s="21"/>
      <c r="I1128" s="21">
        <v>0.52590000000000003</v>
      </c>
      <c r="J1128" s="21">
        <v>0.52590000000000003</v>
      </c>
      <c r="K1128" s="21">
        <v>-9.7999999999999997E-3</v>
      </c>
      <c r="L1128" s="21">
        <v>-1.2999999999999999E-2</v>
      </c>
      <c r="M1128" s="21">
        <v>-1.9199999999999998E-2</v>
      </c>
      <c r="N1128" s="21">
        <v>-7.4999999999999997E-2</v>
      </c>
      <c r="O1128" s="21">
        <v>-1.1299999999999999E-2</v>
      </c>
      <c r="P1128" s="21">
        <v>1.49E-2</v>
      </c>
      <c r="Q1128" s="21">
        <v>1.34E-2</v>
      </c>
      <c r="R1128" s="21">
        <v>3.5000000000000001E-3</v>
      </c>
      <c r="S1128" s="21">
        <v>-2.01E-2</v>
      </c>
      <c r="T1128" s="21">
        <v>1.1900000000000001E-2</v>
      </c>
      <c r="U1128" s="10">
        <v>-1.28</v>
      </c>
      <c r="V1128" s="10">
        <v>-1.54</v>
      </c>
      <c r="W1128" s="7">
        <v>0.24</v>
      </c>
      <c r="X1128" s="20">
        <v>0.32879999999999998</v>
      </c>
      <c r="Y1128" s="75"/>
      <c r="Z1128" s="7"/>
      <c r="AA1128" s="7"/>
      <c r="AB1128" s="51">
        <v>-14</v>
      </c>
      <c r="AC1128" s="51">
        <v>-1</v>
      </c>
      <c r="AD1128" s="51"/>
      <c r="AE1128" s="51"/>
      <c r="AF1128" s="51">
        <v>1</v>
      </c>
      <c r="AG1128" s="51">
        <v>1</v>
      </c>
      <c r="AH1128" s="20">
        <v>1.1000000000000001E-3</v>
      </c>
      <c r="AI1128" s="7" t="s">
        <v>8467</v>
      </c>
      <c r="AJ1128" s="67" t="s">
        <v>8494</v>
      </c>
      <c r="AK1128" s="44">
        <v>-0.78260869565217395</v>
      </c>
      <c r="AL1128" s="44">
        <v>-0.85714285714285643</v>
      </c>
      <c r="AM1128" s="44">
        <v>1</v>
      </c>
      <c r="AN1128" s="25">
        <v>0.38655462184873945</v>
      </c>
      <c r="AO1128" s="25">
        <v>0.11764705882352944</v>
      </c>
      <c r="AP1128" s="215">
        <v>11.9</v>
      </c>
      <c r="AQ1128" s="215" t="s">
        <v>9548</v>
      </c>
      <c r="AR1128" s="44">
        <v>0</v>
      </c>
      <c r="AS1128" s="171" t="s">
        <v>6957</v>
      </c>
      <c r="AT1128" s="171" t="s">
        <v>6902</v>
      </c>
      <c r="AU1128" s="171" t="s">
        <v>7160</v>
      </c>
      <c r="AV1128" s="7" t="s">
        <v>5474</v>
      </c>
      <c r="AW1128" s="14" t="s">
        <v>7970</v>
      </c>
      <c r="AX1128" s="49" t="s">
        <v>6039</v>
      </c>
      <c r="AY1128" s="38" t="s">
        <v>6047</v>
      </c>
      <c r="AZ1128" s="14" t="s">
        <v>6330</v>
      </c>
      <c r="BA1128" s="49" t="s">
        <v>5967</v>
      </c>
      <c r="BB1128" s="38" t="s">
        <v>6007</v>
      </c>
      <c r="BC1128" s="7">
        <v>0.1</v>
      </c>
      <c r="BD1128" s="14" t="s">
        <v>6173</v>
      </c>
      <c r="BE1128" s="49" t="s">
        <v>5967</v>
      </c>
      <c r="BF1128" s="38" t="s">
        <v>6007</v>
      </c>
      <c r="BG1128" s="7">
        <v>0.4</v>
      </c>
      <c r="BH1128" s="45">
        <v>54.320419688821232</v>
      </c>
      <c r="BI1128" s="215" t="s">
        <v>8495</v>
      </c>
      <c r="BJ1128" s="215" t="s">
        <v>8554</v>
      </c>
      <c r="BK1128" s="7">
        <v>4.5</v>
      </c>
      <c r="BL1128" s="25">
        <v>8.4745762711864094E-3</v>
      </c>
      <c r="BM1128" s="20">
        <v>0.53712499999999996</v>
      </c>
      <c r="BN1128" s="20">
        <v>0.41750000000000004</v>
      </c>
      <c r="BO1128" s="20">
        <v>0.6349999999999999</v>
      </c>
      <c r="BP1128" s="46" t="s">
        <v>8473</v>
      </c>
      <c r="BQ1128" s="215" t="s">
        <v>8473</v>
      </c>
      <c r="BR1128" s="79" t="s">
        <v>8473</v>
      </c>
      <c r="BS1128" s="9">
        <v>1.4234793683840286E-2</v>
      </c>
      <c r="BT1128" s="9">
        <v>0</v>
      </c>
      <c r="BU1128" s="47" t="s">
        <v>5993</v>
      </c>
      <c r="BV1128" s="47" t="s">
        <v>5993</v>
      </c>
      <c r="BW1128" s="14" t="s">
        <v>5474</v>
      </c>
      <c r="BX1128" s="83" t="s">
        <v>8473</v>
      </c>
      <c r="BY1128" s="82" t="s">
        <v>8473</v>
      </c>
      <c r="BZ1128" s="46" t="s">
        <v>8473</v>
      </c>
      <c r="CA1128" s="48" t="s">
        <v>5474</v>
      </c>
      <c r="CB1128" s="45">
        <v>-166.6</v>
      </c>
      <c r="CC1128" s="45">
        <v>-11.9</v>
      </c>
      <c r="CD1128" s="45">
        <v>0</v>
      </c>
      <c r="CE1128" s="45">
        <v>0</v>
      </c>
      <c r="CF1128" s="14" t="s">
        <v>9625</v>
      </c>
      <c r="CG1128" s="7" t="s">
        <v>8477</v>
      </c>
      <c r="CH1128" s="215" t="s">
        <v>8478</v>
      </c>
      <c r="CI1128" s="215" t="s">
        <v>8498</v>
      </c>
      <c r="CJ1128" s="215" t="s">
        <v>8479</v>
      </c>
      <c r="CK1128" s="43" t="s">
        <v>6887</v>
      </c>
      <c r="CL1128" s="43" t="s">
        <v>8480</v>
      </c>
      <c r="CM1128" s="43" t="s">
        <v>6898</v>
      </c>
      <c r="CN1128" s="145">
        <v>-11.9</v>
      </c>
      <c r="CO1128" s="145">
        <v>-166.6</v>
      </c>
      <c r="CP1128" s="148">
        <v>646.41299429697267</v>
      </c>
      <c r="CQ1128" s="189">
        <v>-1.9495798319327733</v>
      </c>
      <c r="CR1128" s="189">
        <v>0.94669999999999999</v>
      </c>
      <c r="CS1128" s="99">
        <v>44511</v>
      </c>
      <c r="CT1128" s="167" t="s">
        <v>5474</v>
      </c>
      <c r="CU1128" s="43" t="s">
        <v>5474</v>
      </c>
      <c r="CV1128" s="43" t="s">
        <v>5474</v>
      </c>
      <c r="CW1128" s="43" t="s">
        <v>5474</v>
      </c>
      <c r="CX1128" s="43" t="s">
        <v>5474</v>
      </c>
      <c r="CY1128" s="43" t="s">
        <v>5474</v>
      </c>
      <c r="CZ1128" s="43" t="s">
        <v>5474</v>
      </c>
      <c r="DA1128" s="42" t="s">
        <v>5474</v>
      </c>
      <c r="DB1128" s="42" t="s">
        <v>5474</v>
      </c>
      <c r="DC1128" s="42" t="s">
        <v>5474</v>
      </c>
      <c r="DD1128" s="42" t="s">
        <v>5474</v>
      </c>
      <c r="DE1128" s="42" t="s">
        <v>5474</v>
      </c>
      <c r="DF1128" s="42" t="s">
        <v>5474</v>
      </c>
      <c r="DG1128" s="42" t="s">
        <v>5474</v>
      </c>
      <c r="DH1128" s="42" t="s">
        <v>5474</v>
      </c>
    </row>
    <row r="1129" spans="1:112">
      <c r="A1129" s="22">
        <v>1413</v>
      </c>
      <c r="B1129" s="7" t="s">
        <v>80</v>
      </c>
      <c r="C1129" s="21">
        <v>-5.7200000000000001E-2</v>
      </c>
      <c r="D1129" s="21">
        <v>1.7184999999999999</v>
      </c>
      <c r="E1129" s="21">
        <v>-3.4299999999999997E-2</v>
      </c>
      <c r="F1129" s="21">
        <v>1.3606</v>
      </c>
      <c r="G1129" s="21">
        <v>0.91539999999999999</v>
      </c>
      <c r="H1129" s="21">
        <v>2.8</v>
      </c>
      <c r="I1129" s="21">
        <v>1.4043000000000001</v>
      </c>
      <c r="J1129" s="21">
        <v>1.3158000000000001</v>
      </c>
      <c r="K1129" s="21">
        <v>4.1000000000000003E-3</v>
      </c>
      <c r="L1129" s="21">
        <v>0.2205</v>
      </c>
      <c r="M1129" s="21">
        <v>5.9200000000000003E-2</v>
      </c>
      <c r="N1129" s="21">
        <v>2.1100000000000001E-2</v>
      </c>
      <c r="O1129" s="21">
        <v>0.24640000000000001</v>
      </c>
      <c r="P1129" s="21">
        <v>4.8000000000000001E-2</v>
      </c>
      <c r="Q1129" s="21">
        <v>1.72E-2</v>
      </c>
      <c r="R1129" s="21">
        <v>7.1999999999999998E-3</v>
      </c>
      <c r="S1129" s="21">
        <v>4.2999999999999997E-2</v>
      </c>
      <c r="T1129" s="21">
        <v>2.47E-2</v>
      </c>
      <c r="U1129" s="10">
        <v>0.24</v>
      </c>
      <c r="V1129" s="10">
        <v>-0.22</v>
      </c>
      <c r="W1129" s="7">
        <v>0</v>
      </c>
      <c r="X1129" s="20">
        <v>0</v>
      </c>
      <c r="Y1129" s="75"/>
      <c r="Z1129" s="7"/>
      <c r="AA1129" s="7"/>
      <c r="AB1129" s="51">
        <v>-5</v>
      </c>
      <c r="AC1129" s="51">
        <v>1</v>
      </c>
      <c r="AD1129" s="51"/>
      <c r="AE1129" s="51"/>
      <c r="AF1129" s="51">
        <v>-16</v>
      </c>
      <c r="AG1129" s="51"/>
      <c r="AH1129" s="20">
        <v>0</v>
      </c>
      <c r="AI1129" s="7" t="s">
        <v>8467</v>
      </c>
      <c r="AJ1129" s="67" t="s">
        <v>8757</v>
      </c>
      <c r="AK1129" s="44">
        <v>-0.65</v>
      </c>
      <c r="AL1129" s="44">
        <v>-0.70833333333333348</v>
      </c>
      <c r="AM1129" s="44">
        <v>0.74999999999999778</v>
      </c>
      <c r="AN1129" s="25">
        <v>0.68292682926829273</v>
      </c>
      <c r="AO1129" s="25">
        <v>0.11707317073170725</v>
      </c>
      <c r="AP1129" s="215">
        <v>10.25</v>
      </c>
      <c r="AQ1129" s="215" t="s">
        <v>9548</v>
      </c>
      <c r="AR1129" s="44">
        <v>0</v>
      </c>
      <c r="AS1129" s="171" t="s">
        <v>7055</v>
      </c>
      <c r="AT1129" s="171" t="s">
        <v>7073</v>
      </c>
      <c r="AU1129" s="171" t="s">
        <v>6937</v>
      </c>
      <c r="AV1129" s="7" t="s">
        <v>8470</v>
      </c>
      <c r="AW1129" s="14" t="s">
        <v>6245</v>
      </c>
      <c r="AX1129" s="49" t="s">
        <v>5960</v>
      </c>
      <c r="AY1129" s="38" t="s">
        <v>5971</v>
      </c>
      <c r="AZ1129" s="14" t="s">
        <v>6085</v>
      </c>
      <c r="BA1129" s="49" t="s">
        <v>5967</v>
      </c>
      <c r="BB1129" s="38" t="s">
        <v>6047</v>
      </c>
      <c r="BC1129" s="7">
        <v>0.2</v>
      </c>
      <c r="BD1129" s="14" t="s">
        <v>6001</v>
      </c>
      <c r="BE1129" s="49" t="s">
        <v>5967</v>
      </c>
      <c r="BF1129" s="38" t="s">
        <v>5961</v>
      </c>
      <c r="BG1129" s="7">
        <v>0.4</v>
      </c>
      <c r="BH1129" s="45">
        <v>115.88356200281862</v>
      </c>
      <c r="BI1129" s="215" t="s">
        <v>8495</v>
      </c>
      <c r="BJ1129" s="215" t="s">
        <v>8554</v>
      </c>
      <c r="BK1129" s="7">
        <v>2.9</v>
      </c>
      <c r="BL1129" s="25">
        <v>1.4851485148514887E-2</v>
      </c>
      <c r="BM1129" s="20">
        <v>0.78043750000000012</v>
      </c>
      <c r="BN1129" s="20">
        <v>0.81</v>
      </c>
      <c r="BO1129" s="20">
        <v>0.75624999999999998</v>
      </c>
      <c r="BP1129" s="46" t="s">
        <v>8473</v>
      </c>
      <c r="BQ1129" s="215" t="s">
        <v>8473</v>
      </c>
      <c r="BR1129" s="79" t="s">
        <v>8473</v>
      </c>
      <c r="BS1129" s="9">
        <v>0</v>
      </c>
      <c r="BT1129" s="9">
        <v>0</v>
      </c>
      <c r="BU1129" s="47" t="s">
        <v>5993</v>
      </c>
      <c r="BV1129" s="47" t="s">
        <v>5993</v>
      </c>
      <c r="BW1129" s="14" t="s">
        <v>5474</v>
      </c>
      <c r="BX1129" s="83" t="s">
        <v>8473</v>
      </c>
      <c r="BY1129" s="82" t="s">
        <v>8473</v>
      </c>
      <c r="BZ1129" s="46" t="s">
        <v>8473</v>
      </c>
      <c r="CA1129" s="48" t="s">
        <v>8475</v>
      </c>
      <c r="CB1129" s="45">
        <v>-51.25</v>
      </c>
      <c r="CC1129" s="45">
        <v>10.25</v>
      </c>
      <c r="CD1129" s="45">
        <v>0</v>
      </c>
      <c r="CE1129" s="45">
        <v>0</v>
      </c>
      <c r="CF1129" s="14" t="s">
        <v>9626</v>
      </c>
      <c r="CG1129" s="7" t="s">
        <v>8477</v>
      </c>
      <c r="CH1129" s="215" t="s">
        <v>8498</v>
      </c>
      <c r="CI1129" s="215" t="s">
        <v>8546</v>
      </c>
      <c r="CJ1129" s="215" t="s">
        <v>8479</v>
      </c>
      <c r="CK1129" s="43" t="s">
        <v>5474</v>
      </c>
      <c r="CL1129" s="43" t="s">
        <v>5474</v>
      </c>
      <c r="CM1129" s="43" t="s">
        <v>5474</v>
      </c>
      <c r="CN1129" s="145">
        <v>10.25</v>
      </c>
      <c r="CO1129" s="145">
        <v>-51.25</v>
      </c>
      <c r="CP1129" s="148">
        <v>1187.8065105288908</v>
      </c>
      <c r="CQ1129" s="189" t="s">
        <v>5474</v>
      </c>
      <c r="CR1129" s="189" t="s">
        <v>5474</v>
      </c>
      <c r="CS1129" s="99" t="s">
        <v>5474</v>
      </c>
      <c r="CT1129" s="167" t="s">
        <v>5474</v>
      </c>
      <c r="CU1129" s="43" t="s">
        <v>5474</v>
      </c>
      <c r="CV1129" s="43" t="s">
        <v>5474</v>
      </c>
      <c r="CW1129" s="43" t="s">
        <v>5474</v>
      </c>
      <c r="CX1129" s="43" t="s">
        <v>5474</v>
      </c>
      <c r="CY1129" s="43" t="s">
        <v>5474</v>
      </c>
      <c r="CZ1129" s="43" t="s">
        <v>5474</v>
      </c>
      <c r="DA1129" s="42" t="s">
        <v>5474</v>
      </c>
      <c r="DB1129" s="42" t="s">
        <v>5474</v>
      </c>
      <c r="DC1129" s="42" t="s">
        <v>5474</v>
      </c>
      <c r="DD1129" s="42" t="s">
        <v>5474</v>
      </c>
      <c r="DE1129" s="42" t="s">
        <v>5474</v>
      </c>
      <c r="DF1129" s="42" t="s">
        <v>5474</v>
      </c>
      <c r="DG1129" s="42" t="s">
        <v>5474</v>
      </c>
      <c r="DH1129" s="42" t="s">
        <v>5474</v>
      </c>
    </row>
    <row r="1130" spans="1:112">
      <c r="A1130" s="22">
        <v>4102</v>
      </c>
      <c r="B1130" s="7" t="s">
        <v>878</v>
      </c>
      <c r="C1130" s="21">
        <v>-0.1123</v>
      </c>
      <c r="D1130" s="21">
        <v>-0.16719999999999999</v>
      </c>
      <c r="E1130" s="21">
        <v>-0.19409999999999999</v>
      </c>
      <c r="F1130" s="21">
        <v>-1.2500000000000001E-2</v>
      </c>
      <c r="G1130" s="21">
        <v>4.5999999999999999E-2</v>
      </c>
      <c r="H1130" s="21">
        <v>5.1429</v>
      </c>
      <c r="I1130" s="21">
        <v>0.26090000000000002</v>
      </c>
      <c r="J1130" s="21">
        <v>-0.65620000000000001</v>
      </c>
      <c r="K1130" s="21">
        <v>0.10920000000000001</v>
      </c>
      <c r="L1130" s="21">
        <v>-2.1499999999999998E-2</v>
      </c>
      <c r="M1130" s="21">
        <v>-5.1299999999999998E-2</v>
      </c>
      <c r="N1130" s="21">
        <v>0.1331</v>
      </c>
      <c r="O1130" s="21">
        <v>1.37E-2</v>
      </c>
      <c r="P1130" s="21">
        <v>-3.9399999999999998E-2</v>
      </c>
      <c r="Q1130" s="21">
        <v>-1.35E-2</v>
      </c>
      <c r="R1130" s="21">
        <v>-9.9000000000000008E-3</v>
      </c>
      <c r="S1130" s="21">
        <v>-2.18E-2</v>
      </c>
      <c r="T1130" s="21">
        <v>-1.8499999999999999E-2</v>
      </c>
      <c r="U1130" s="10">
        <v>0.22</v>
      </c>
      <c r="V1130" s="10">
        <v>0.31</v>
      </c>
      <c r="W1130" s="7">
        <v>0.02</v>
      </c>
      <c r="X1130" s="20">
        <v>0.13700000000000001</v>
      </c>
      <c r="Y1130" s="75">
        <v>2020</v>
      </c>
      <c r="Z1130" s="7">
        <v>0.1</v>
      </c>
      <c r="AA1130" s="7">
        <v>0</v>
      </c>
      <c r="AB1130" s="51">
        <v>16</v>
      </c>
      <c r="AC1130" s="51">
        <v>-6</v>
      </c>
      <c r="AD1130" s="51"/>
      <c r="AE1130" s="51"/>
      <c r="AF1130" s="51"/>
      <c r="AG1130" s="51"/>
      <c r="AH1130" s="20">
        <v>0</v>
      </c>
      <c r="AI1130" s="7" t="s">
        <v>8493</v>
      </c>
      <c r="AJ1130" s="67" t="s">
        <v>9203</v>
      </c>
      <c r="AK1130" s="44">
        <v>-0.96691176470588236</v>
      </c>
      <c r="AL1130" s="44">
        <v>-0.85483870967741948</v>
      </c>
      <c r="AM1130" s="44">
        <v>-1</v>
      </c>
      <c r="AN1130" s="25">
        <v>0.72340425531914876</v>
      </c>
      <c r="AO1130" s="25">
        <v>0.16489361702127647</v>
      </c>
      <c r="AP1130" s="215">
        <v>18.8</v>
      </c>
      <c r="AQ1130" s="215" t="s">
        <v>9548</v>
      </c>
      <c r="AR1130" s="44">
        <v>0</v>
      </c>
      <c r="AS1130" s="171" t="s">
        <v>7712</v>
      </c>
      <c r="AT1130" s="171" t="s">
        <v>7066</v>
      </c>
      <c r="AU1130" s="171" t="s">
        <v>7099</v>
      </c>
      <c r="AV1130" s="7" t="s">
        <v>8470</v>
      </c>
      <c r="AW1130" s="14" t="s">
        <v>6517</v>
      </c>
      <c r="AX1130" s="49" t="s">
        <v>6009</v>
      </c>
      <c r="AY1130" s="38" t="s">
        <v>6007</v>
      </c>
      <c r="AZ1130" s="14" t="s">
        <v>6727</v>
      </c>
      <c r="BA1130" s="49" t="s">
        <v>5960</v>
      </c>
      <c r="BB1130" s="38" t="s">
        <v>6047</v>
      </c>
      <c r="BC1130" s="7">
        <v>0.2</v>
      </c>
      <c r="BD1130" s="14" t="s">
        <v>6079</v>
      </c>
      <c r="BE1130" s="49" t="s">
        <v>5967</v>
      </c>
      <c r="BF1130" s="38" t="s">
        <v>6047</v>
      </c>
      <c r="BG1130" s="7">
        <v>0.6</v>
      </c>
      <c r="BH1130" s="45">
        <v>45.457511137794569</v>
      </c>
      <c r="BI1130" s="215" t="s">
        <v>8495</v>
      </c>
      <c r="BJ1130" s="215" t="s">
        <v>8554</v>
      </c>
      <c r="BK1130" s="7">
        <v>0.9</v>
      </c>
      <c r="BL1130" s="25">
        <v>0</v>
      </c>
      <c r="BM1130" s="20">
        <v>0.55943750000000003</v>
      </c>
      <c r="BN1130" s="20">
        <v>0.51750000000000007</v>
      </c>
      <c r="BO1130" s="20">
        <v>0.59374999999999989</v>
      </c>
      <c r="BP1130" s="46">
        <v>60.645161290322584</v>
      </c>
      <c r="BQ1130" s="215" t="s">
        <v>8553</v>
      </c>
      <c r="BR1130" s="79">
        <v>-0.79574468085106387</v>
      </c>
      <c r="BS1130" s="9">
        <v>0</v>
      </c>
      <c r="BT1130" s="9">
        <v>0</v>
      </c>
      <c r="BU1130" s="47" t="s">
        <v>5993</v>
      </c>
      <c r="BV1130" s="47" t="s">
        <v>5993</v>
      </c>
      <c r="BW1130" s="14" t="s">
        <v>5474</v>
      </c>
      <c r="BX1130" s="83">
        <v>-0.74468085106382975</v>
      </c>
      <c r="BY1130" s="82">
        <v>0.32</v>
      </c>
      <c r="BZ1130" s="46">
        <v>58.75</v>
      </c>
      <c r="CA1130" s="48" t="s">
        <v>8485</v>
      </c>
      <c r="CB1130" s="45">
        <v>300.8</v>
      </c>
      <c r="CC1130" s="45">
        <v>-112.80000000000001</v>
      </c>
      <c r="CD1130" s="45">
        <v>0</v>
      </c>
      <c r="CE1130" s="45">
        <v>0</v>
      </c>
      <c r="CF1130" s="14" t="s">
        <v>9627</v>
      </c>
      <c r="CG1130" s="7" t="s">
        <v>8556</v>
      </c>
      <c r="CH1130" s="215" t="s">
        <v>8479</v>
      </c>
      <c r="CI1130" s="215" t="s">
        <v>8498</v>
      </c>
      <c r="CJ1130" s="215" t="s">
        <v>8479</v>
      </c>
      <c r="CK1130" s="43" t="s">
        <v>7303</v>
      </c>
      <c r="CL1130" s="43" t="s">
        <v>5474</v>
      </c>
      <c r="CM1130" s="43" t="s">
        <v>6898</v>
      </c>
      <c r="CN1130" s="145">
        <v>-112.80000000000001</v>
      </c>
      <c r="CO1130" s="145">
        <v>300.8</v>
      </c>
      <c r="CP1130" s="148">
        <v>854.60120939053797</v>
      </c>
      <c r="CQ1130" s="189" t="s">
        <v>5474</v>
      </c>
      <c r="CR1130" s="189" t="s">
        <v>5474</v>
      </c>
      <c r="CS1130" s="99" t="s">
        <v>5474</v>
      </c>
      <c r="CT1130" s="167" t="s">
        <v>5474</v>
      </c>
      <c r="CU1130" s="43" t="s">
        <v>5474</v>
      </c>
      <c r="CV1130" s="43" t="s">
        <v>5474</v>
      </c>
      <c r="CW1130" s="43" t="s">
        <v>5474</v>
      </c>
      <c r="CX1130" s="43" t="s">
        <v>5474</v>
      </c>
      <c r="CY1130" s="43" t="s">
        <v>5474</v>
      </c>
      <c r="CZ1130" s="43" t="s">
        <v>5474</v>
      </c>
      <c r="DA1130" s="42" t="s">
        <v>5474</v>
      </c>
      <c r="DB1130" s="42" t="s">
        <v>5474</v>
      </c>
      <c r="DC1130" s="42" t="s">
        <v>5474</v>
      </c>
      <c r="DD1130" s="42" t="s">
        <v>5474</v>
      </c>
      <c r="DE1130" s="42" t="s">
        <v>5474</v>
      </c>
      <c r="DF1130" s="42" t="s">
        <v>5474</v>
      </c>
      <c r="DG1130" s="42" t="s">
        <v>5474</v>
      </c>
      <c r="DH1130" s="42" t="s">
        <v>5474</v>
      </c>
    </row>
    <row r="1131" spans="1:112">
      <c r="A1131" s="22">
        <v>1104</v>
      </c>
      <c r="B1131" s="7" t="s">
        <v>24</v>
      </c>
      <c r="C1131" s="21">
        <v>0.2127</v>
      </c>
      <c r="D1131" s="21">
        <v>3.5000000000000003E-2</v>
      </c>
      <c r="E1131" s="21">
        <v>1.14E-2</v>
      </c>
      <c r="F1131" s="21">
        <v>0.1439</v>
      </c>
      <c r="G1131" s="21">
        <v>0.1076</v>
      </c>
      <c r="H1131" s="21">
        <v>0.31430000000000002</v>
      </c>
      <c r="I1131" s="21">
        <v>-0.30299999999999999</v>
      </c>
      <c r="J1131" s="21">
        <v>0.1096</v>
      </c>
      <c r="K1131" s="21">
        <v>1.1299999999999999E-2</v>
      </c>
      <c r="L1131" s="21">
        <v>1.7000000000000001E-2</v>
      </c>
      <c r="M1131" s="21">
        <v>3.7499999999999999E-2</v>
      </c>
      <c r="N1131" s="21">
        <v>1.1900000000000001E-2</v>
      </c>
      <c r="O1131" s="21">
        <v>2.4E-2</v>
      </c>
      <c r="P1131" s="21">
        <v>4.5600000000000002E-2</v>
      </c>
      <c r="Q1131" s="21">
        <v>1.4E-3</v>
      </c>
      <c r="R1131" s="21">
        <v>1.1999999999999999E-3</v>
      </c>
      <c r="S1131" s="21">
        <v>7.5700000000000003E-2</v>
      </c>
      <c r="T1131" s="21">
        <v>6.1199999999999997E-2</v>
      </c>
      <c r="U1131" s="10">
        <v>0.81</v>
      </c>
      <c r="V1131" s="10">
        <v>1.98</v>
      </c>
      <c r="W1131" s="7">
        <v>1.1399999999999999</v>
      </c>
      <c r="X1131" s="20">
        <v>0.56630000000000003</v>
      </c>
      <c r="Y1131" s="75">
        <v>2020</v>
      </c>
      <c r="Z1131" s="7">
        <v>1.1000000000000001</v>
      </c>
      <c r="AA1131" s="7">
        <v>0</v>
      </c>
      <c r="AB1131" s="51">
        <v>-785</v>
      </c>
      <c r="AC1131" s="51">
        <v>-247</v>
      </c>
      <c r="AD1131" s="51"/>
      <c r="AE1131" s="51"/>
      <c r="AF1131" s="51">
        <v>-328</v>
      </c>
      <c r="AG1131" s="51">
        <v>4</v>
      </c>
      <c r="AH1131" s="20">
        <v>2.4899999999999999E-2</v>
      </c>
      <c r="AI1131" s="7" t="s">
        <v>8467</v>
      </c>
      <c r="AJ1131" s="67" t="s">
        <v>8494</v>
      </c>
      <c r="AK1131" s="44">
        <v>-0.82511210762331821</v>
      </c>
      <c r="AL1131" s="44">
        <v>-0.90740740740740733</v>
      </c>
      <c r="AM1131" s="44">
        <v>0.50000000000000888</v>
      </c>
      <c r="AN1131" s="25">
        <v>0.54126213592233019</v>
      </c>
      <c r="AO1131" s="25">
        <v>0.13106796116504851</v>
      </c>
      <c r="AP1131" s="215">
        <v>20.6</v>
      </c>
      <c r="AQ1131" s="215" t="s">
        <v>9548</v>
      </c>
      <c r="AR1131" s="44">
        <v>0</v>
      </c>
      <c r="AS1131" s="171" t="s">
        <v>6895</v>
      </c>
      <c r="AT1131" s="171" t="s">
        <v>6896</v>
      </c>
      <c r="AU1131" s="171" t="s">
        <v>6897</v>
      </c>
      <c r="AV1131" s="7" t="s">
        <v>8470</v>
      </c>
      <c r="AW1131" s="14" t="s">
        <v>6243</v>
      </c>
      <c r="AX1131" s="49" t="s">
        <v>5967</v>
      </c>
      <c r="AY1131" s="38" t="s">
        <v>6047</v>
      </c>
      <c r="AZ1131" s="14" t="s">
        <v>6491</v>
      </c>
      <c r="BA1131" s="49" t="s">
        <v>5967</v>
      </c>
      <c r="BB1131" s="38" t="s">
        <v>6007</v>
      </c>
      <c r="BC1131" s="7">
        <v>0.3</v>
      </c>
      <c r="BD1131" s="14" t="s">
        <v>5959</v>
      </c>
      <c r="BE1131" s="49" t="s">
        <v>5967</v>
      </c>
      <c r="BF1131" s="38" t="s">
        <v>5971</v>
      </c>
      <c r="BG1131" s="7">
        <v>0.6</v>
      </c>
      <c r="BH1131" s="45">
        <v>574.43713541669638</v>
      </c>
      <c r="BI1131" s="215" t="s">
        <v>8471</v>
      </c>
      <c r="BJ1131" s="215" t="s">
        <v>8554</v>
      </c>
      <c r="BK1131" s="7">
        <v>1.1000000000000001</v>
      </c>
      <c r="BL1131" s="25">
        <v>4.8780487804878743E-3</v>
      </c>
      <c r="BM1131" s="20">
        <v>0.63087499999999996</v>
      </c>
      <c r="BN1131" s="20">
        <v>0.66249999999999998</v>
      </c>
      <c r="BO1131" s="20">
        <v>0.60499999999999998</v>
      </c>
      <c r="BP1131" s="46">
        <v>10.404040404040405</v>
      </c>
      <c r="BQ1131" s="215" t="s">
        <v>8569</v>
      </c>
      <c r="BR1131" s="79">
        <v>0.22912621359223312</v>
      </c>
      <c r="BS1131" s="9">
        <v>4.9201974275729699E-2</v>
      </c>
      <c r="BT1131" s="9">
        <v>4.7271519861239009E-2</v>
      </c>
      <c r="BU1131" s="47" t="s">
        <v>5993</v>
      </c>
      <c r="BV1131" s="47" t="s">
        <v>5993</v>
      </c>
      <c r="BW1131" s="14" t="s">
        <v>5474</v>
      </c>
      <c r="BX1131" s="83">
        <v>0.53640776699029147</v>
      </c>
      <c r="BY1131" s="82">
        <v>2.1100000000000003</v>
      </c>
      <c r="BZ1131" s="46">
        <v>9.7630331753554493</v>
      </c>
      <c r="CA1131" s="48" t="s">
        <v>5474</v>
      </c>
      <c r="CB1131" s="45">
        <v>-16171.000000000002</v>
      </c>
      <c r="CC1131" s="45">
        <v>-5088.2000000000007</v>
      </c>
      <c r="CD1131" s="45">
        <v>0</v>
      </c>
      <c r="CE1131" s="45">
        <v>0</v>
      </c>
      <c r="CF1131" s="14" t="s">
        <v>9628</v>
      </c>
      <c r="CG1131" s="7" t="s">
        <v>8590</v>
      </c>
      <c r="CH1131" s="215" t="s">
        <v>8546</v>
      </c>
      <c r="CI1131" s="215" t="s">
        <v>8479</v>
      </c>
      <c r="CJ1131" s="215" t="s">
        <v>8479</v>
      </c>
      <c r="CK1131" s="43" t="s">
        <v>6894</v>
      </c>
      <c r="CL1131" s="43" t="s">
        <v>5474</v>
      </c>
      <c r="CM1131" s="43" t="s">
        <v>6898</v>
      </c>
      <c r="CN1131" s="145">
        <v>-5088.2000000000007</v>
      </c>
      <c r="CO1131" s="145">
        <v>-16171.000000000002</v>
      </c>
      <c r="CP1131" s="148">
        <v>11833.404989583947</v>
      </c>
      <c r="CQ1131" s="189" t="s">
        <v>5474</v>
      </c>
      <c r="CR1131" s="189" t="s">
        <v>5474</v>
      </c>
      <c r="CS1131" s="99" t="s">
        <v>5474</v>
      </c>
      <c r="CT1131" s="167" t="s">
        <v>5474</v>
      </c>
      <c r="CU1131" s="43" t="s">
        <v>5474</v>
      </c>
      <c r="CV1131" s="43" t="s">
        <v>5474</v>
      </c>
      <c r="CW1131" s="43" t="s">
        <v>5474</v>
      </c>
      <c r="CX1131" s="43" t="s">
        <v>5474</v>
      </c>
      <c r="CY1131" s="43" t="s">
        <v>5474</v>
      </c>
      <c r="CZ1131" s="43" t="s">
        <v>5474</v>
      </c>
      <c r="DA1131" s="42" t="s">
        <v>5474</v>
      </c>
      <c r="DB1131" s="42" t="s">
        <v>5474</v>
      </c>
      <c r="DC1131" s="42" t="s">
        <v>5474</v>
      </c>
      <c r="DD1131" s="42" t="s">
        <v>5474</v>
      </c>
      <c r="DE1131" s="42" t="s">
        <v>5474</v>
      </c>
      <c r="DF1131" s="42" t="s">
        <v>5474</v>
      </c>
      <c r="DG1131" s="42" t="s">
        <v>5474</v>
      </c>
      <c r="DH1131" s="42" t="s">
        <v>5474</v>
      </c>
    </row>
    <row r="1132" spans="1:112">
      <c r="A1132" s="22">
        <v>2820</v>
      </c>
      <c r="B1132" s="7" t="s">
        <v>532</v>
      </c>
      <c r="C1132" s="21">
        <v>0.1686</v>
      </c>
      <c r="D1132" s="21">
        <v>7.8E-2</v>
      </c>
      <c r="E1132" s="21">
        <v>0.17530000000000001</v>
      </c>
      <c r="F1132" s="21">
        <v>0.20449999999999999</v>
      </c>
      <c r="G1132" s="21">
        <v>0.23860000000000001</v>
      </c>
      <c r="H1132" s="21">
        <v>-0.15</v>
      </c>
      <c r="I1132" s="21">
        <v>0.21429999999999999</v>
      </c>
      <c r="J1132" s="21">
        <v>0.34549999999999997</v>
      </c>
      <c r="K1132" s="21">
        <v>-5.3E-3</v>
      </c>
      <c r="L1132" s="21">
        <v>1.2999999999999999E-3</v>
      </c>
      <c r="M1132" s="21">
        <v>-7.4999999999999997E-3</v>
      </c>
      <c r="N1132" s="21">
        <v>-2.7699999999999999E-2</v>
      </c>
      <c r="O1132" s="21">
        <v>1.44E-2</v>
      </c>
      <c r="P1132" s="21">
        <v>2.7699999999999999E-2</v>
      </c>
      <c r="Q1132" s="21">
        <v>4.1000000000000003E-3</v>
      </c>
      <c r="R1132" s="21">
        <v>-1E-4</v>
      </c>
      <c r="S1132" s="21">
        <v>6.1400000000000003E-2</v>
      </c>
      <c r="T1132" s="21">
        <v>1.04E-2</v>
      </c>
      <c r="U1132" s="10">
        <v>0.74</v>
      </c>
      <c r="V1132" s="10">
        <v>1.37</v>
      </c>
      <c r="W1132" s="7">
        <v>0.78600000000000003</v>
      </c>
      <c r="X1132" s="20">
        <v>0.74160000000000004</v>
      </c>
      <c r="Y1132" s="75">
        <v>2020</v>
      </c>
      <c r="Z1132" s="7">
        <v>0.87</v>
      </c>
      <c r="AA1132" s="7">
        <v>0</v>
      </c>
      <c r="AB1132" s="51">
        <v>-2987</v>
      </c>
      <c r="AC1132" s="51">
        <v>-863</v>
      </c>
      <c r="AD1132" s="51">
        <v>8</v>
      </c>
      <c r="AE1132" s="51"/>
      <c r="AF1132" s="51">
        <v>-88</v>
      </c>
      <c r="AG1132" s="51">
        <v>6</v>
      </c>
      <c r="AH1132" s="20">
        <v>1.9099999999999999E-2</v>
      </c>
      <c r="AI1132" s="7" t="s">
        <v>8481</v>
      </c>
      <c r="AJ1132" s="67" t="s">
        <v>9168</v>
      </c>
      <c r="AK1132" s="44">
        <v>0.58928571428571463</v>
      </c>
      <c r="AL1132" s="44">
        <v>-1</v>
      </c>
      <c r="AM1132" s="44">
        <v>-1</v>
      </c>
      <c r="AN1132" s="25">
        <v>0.17499999999999993</v>
      </c>
      <c r="AO1132" s="25">
        <v>6.5625000000000044E-2</v>
      </c>
      <c r="AP1132" s="215">
        <v>16</v>
      </c>
      <c r="AQ1132" s="215" t="s">
        <v>9548</v>
      </c>
      <c r="AR1132" s="44">
        <v>0</v>
      </c>
      <c r="AS1132" s="171" t="s">
        <v>7233</v>
      </c>
      <c r="AT1132" s="171" t="s">
        <v>7066</v>
      </c>
      <c r="AU1132" s="171" t="s">
        <v>7467</v>
      </c>
      <c r="AV1132" s="7" t="s">
        <v>5474</v>
      </c>
      <c r="AW1132" s="14" t="s">
        <v>6392</v>
      </c>
      <c r="AX1132" s="49" t="s">
        <v>5967</v>
      </c>
      <c r="AY1132" s="38" t="s">
        <v>6047</v>
      </c>
      <c r="AZ1132" s="14" t="s">
        <v>6517</v>
      </c>
      <c r="BA1132" s="49" t="s">
        <v>5967</v>
      </c>
      <c r="BB1132" s="38" t="s">
        <v>5961</v>
      </c>
      <c r="BC1132" s="7">
        <v>1.3</v>
      </c>
      <c r="BD1132" s="14" t="s">
        <v>6235</v>
      </c>
      <c r="BE1132" s="49" t="s">
        <v>5960</v>
      </c>
      <c r="BF1132" s="38" t="s">
        <v>5961</v>
      </c>
      <c r="BG1132" s="7">
        <v>0.8</v>
      </c>
      <c r="BH1132" s="45">
        <v>810.50410875169825</v>
      </c>
      <c r="BI1132" s="215" t="s">
        <v>8489</v>
      </c>
      <c r="BJ1132" s="215" t="s">
        <v>8554</v>
      </c>
      <c r="BK1132" s="7">
        <v>0.5</v>
      </c>
      <c r="BL1132" s="25">
        <v>0</v>
      </c>
      <c r="BM1132" s="20">
        <v>0.66300000000000003</v>
      </c>
      <c r="BN1132" s="20">
        <v>0.71249999999999991</v>
      </c>
      <c r="BO1132" s="20">
        <v>0.62249999999999994</v>
      </c>
      <c r="BP1132" s="46">
        <v>11.678832116788321</v>
      </c>
      <c r="BQ1132" s="215" t="s">
        <v>8558</v>
      </c>
      <c r="BR1132" s="79">
        <v>0.11240000000000006</v>
      </c>
      <c r="BS1132" s="9">
        <v>4.3023313615350389E-2</v>
      </c>
      <c r="BT1132" s="9">
        <v>4.824277973852964E-2</v>
      </c>
      <c r="BU1132" s="47" t="s">
        <v>5993</v>
      </c>
      <c r="BV1132" s="47">
        <v>44411</v>
      </c>
      <c r="BW1132" s="14" t="s">
        <v>5474</v>
      </c>
      <c r="BX1132" s="83">
        <v>0.33487999999999984</v>
      </c>
      <c r="BY1132" s="82">
        <v>1.44</v>
      </c>
      <c r="BZ1132" s="46">
        <v>11.111111111111111</v>
      </c>
      <c r="CA1132" s="48" t="s">
        <v>8538</v>
      </c>
      <c r="CB1132" s="45">
        <v>-47792</v>
      </c>
      <c r="CC1132" s="45">
        <v>-13808</v>
      </c>
      <c r="CD1132" s="45">
        <v>128</v>
      </c>
      <c r="CE1132" s="45">
        <v>0</v>
      </c>
      <c r="CF1132" s="14" t="s">
        <v>9629</v>
      </c>
      <c r="CG1132" s="7" t="s">
        <v>8556</v>
      </c>
      <c r="CH1132" s="215" t="s">
        <v>8479</v>
      </c>
      <c r="CI1132" s="215" t="s">
        <v>8479</v>
      </c>
      <c r="CJ1132" s="215" t="s">
        <v>8479</v>
      </c>
      <c r="CK1132" s="43" t="s">
        <v>6945</v>
      </c>
      <c r="CL1132" s="43" t="s">
        <v>5474</v>
      </c>
      <c r="CM1132" s="43" t="s">
        <v>5474</v>
      </c>
      <c r="CN1132" s="145">
        <v>-13808</v>
      </c>
      <c r="CO1132" s="145">
        <v>-47664</v>
      </c>
      <c r="CP1132" s="148">
        <v>12968.065740027172</v>
      </c>
      <c r="CQ1132" s="189" t="s">
        <v>5474</v>
      </c>
      <c r="CR1132" s="189" t="s">
        <v>5474</v>
      </c>
      <c r="CS1132" s="99" t="s">
        <v>5474</v>
      </c>
      <c r="CT1132" s="167" t="s">
        <v>8718</v>
      </c>
      <c r="CU1132" s="43" t="s">
        <v>5474</v>
      </c>
      <c r="CV1132" s="43" t="s">
        <v>5474</v>
      </c>
      <c r="CW1132" s="43" t="s">
        <v>5474</v>
      </c>
      <c r="CX1132" s="43" t="s">
        <v>5474</v>
      </c>
      <c r="CY1132" s="43" t="s">
        <v>5474</v>
      </c>
      <c r="CZ1132" s="43" t="s">
        <v>5474</v>
      </c>
      <c r="DA1132" s="42" t="s">
        <v>5474</v>
      </c>
      <c r="DB1132" s="42" t="s">
        <v>5474</v>
      </c>
      <c r="DC1132" s="42" t="s">
        <v>5474</v>
      </c>
      <c r="DD1132" s="42" t="s">
        <v>8718</v>
      </c>
      <c r="DE1132" s="42" t="s">
        <v>5474</v>
      </c>
      <c r="DF1132" s="42" t="s">
        <v>5474</v>
      </c>
      <c r="DG1132" s="42" t="s">
        <v>5474</v>
      </c>
      <c r="DH1132" s="42" t="s">
        <v>5474</v>
      </c>
    </row>
    <row r="1133" spans="1:112">
      <c r="A1133" s="22">
        <v>3088</v>
      </c>
      <c r="B1133" s="7" t="s">
        <v>641</v>
      </c>
      <c r="C1133" s="21">
        <v>4.5100000000000001E-2</v>
      </c>
      <c r="D1133" s="21">
        <v>8.0100000000000005E-2</v>
      </c>
      <c r="E1133" s="21">
        <v>9.9199999999999997E-2</v>
      </c>
      <c r="F1133" s="21">
        <v>5.3400000000000003E-2</v>
      </c>
      <c r="G1133" s="21">
        <v>-5.7000000000000002E-2</v>
      </c>
      <c r="H1133" s="21">
        <v>-0.61539999999999995</v>
      </c>
      <c r="I1133" s="21">
        <v>-0.58960000000000001</v>
      </c>
      <c r="J1133" s="21">
        <v>-8.3299999999999999E-2</v>
      </c>
      <c r="K1133" s="21">
        <v>-2.53E-2</v>
      </c>
      <c r="L1133" s="21">
        <v>-1.9699999999999999E-2</v>
      </c>
      <c r="M1133" s="21">
        <v>-4.1999999999999997E-3</v>
      </c>
      <c r="N1133" s="21">
        <v>-4.7999999999999996E-3</v>
      </c>
      <c r="O1133" s="21">
        <v>-4.9000000000000002E-2</v>
      </c>
      <c r="P1133" s="21">
        <v>-1.7500000000000002E-2</v>
      </c>
      <c r="Q1133" s="21">
        <v>-6.7000000000000002E-3</v>
      </c>
      <c r="R1133" s="21">
        <v>-3.3999999999999998E-3</v>
      </c>
      <c r="S1133" s="21">
        <v>0.22700000000000001</v>
      </c>
      <c r="T1133" s="21">
        <v>0.13550000000000001</v>
      </c>
      <c r="U1133" s="10">
        <v>1.98</v>
      </c>
      <c r="V1133" s="10">
        <v>3.52</v>
      </c>
      <c r="W1133" s="7">
        <v>3.8944000000000001</v>
      </c>
      <c r="X1133" s="20">
        <v>0.67730000000000001</v>
      </c>
      <c r="Y1133" s="75">
        <v>2020</v>
      </c>
      <c r="Z1133" s="7">
        <v>2.5701000000000001</v>
      </c>
      <c r="AA1133" s="7">
        <v>0</v>
      </c>
      <c r="AB1133" s="51">
        <v>-52</v>
      </c>
      <c r="AC1133" s="51">
        <v>7</v>
      </c>
      <c r="AD1133" s="51"/>
      <c r="AE1133" s="51"/>
      <c r="AF1133" s="51">
        <v>-4</v>
      </c>
      <c r="AG1133" s="51"/>
      <c r="AH1133" s="20">
        <v>0</v>
      </c>
      <c r="AI1133" s="7" t="s">
        <v>8493</v>
      </c>
      <c r="AJ1133" s="67" t="s">
        <v>8494</v>
      </c>
      <c r="AK1133" s="44">
        <v>-0.94565217391304346</v>
      </c>
      <c r="AL1133" s="44">
        <v>-0.92537313432835822</v>
      </c>
      <c r="AM1133" s="44">
        <v>1</v>
      </c>
      <c r="AN1133" s="25">
        <v>0.1866125760649088</v>
      </c>
      <c r="AO1133" s="25">
        <v>0.13590263691683577</v>
      </c>
      <c r="AP1133" s="215">
        <v>49.3</v>
      </c>
      <c r="AQ1133" s="215" t="s">
        <v>9548</v>
      </c>
      <c r="AR1133" s="44">
        <v>0</v>
      </c>
      <c r="AS1133" s="171" t="s">
        <v>7167</v>
      </c>
      <c r="AT1133" s="171" t="s">
        <v>7425</v>
      </c>
      <c r="AU1133" s="171" t="s">
        <v>7028</v>
      </c>
      <c r="AV1133" s="7" t="s">
        <v>8470</v>
      </c>
      <c r="AW1133" s="14" t="s">
        <v>6745</v>
      </c>
      <c r="AX1133" s="49" t="s">
        <v>6009</v>
      </c>
      <c r="AY1133" s="38" t="s">
        <v>6047</v>
      </c>
      <c r="AZ1133" s="14" t="s">
        <v>6532</v>
      </c>
      <c r="BA1133" s="49" t="s">
        <v>5967</v>
      </c>
      <c r="BB1133" s="38" t="s">
        <v>6007</v>
      </c>
      <c r="BC1133" s="7">
        <v>0.3</v>
      </c>
      <c r="BD1133" s="14" t="s">
        <v>5977</v>
      </c>
      <c r="BE1133" s="49" t="s">
        <v>5960</v>
      </c>
      <c r="BF1133" s="38" t="s">
        <v>5971</v>
      </c>
      <c r="BG1133" s="7">
        <v>1.7</v>
      </c>
      <c r="BH1133" s="45">
        <v>153.84186184891459</v>
      </c>
      <c r="BI1133" s="215" t="s">
        <v>8495</v>
      </c>
      <c r="BJ1133" s="215" t="s">
        <v>8554</v>
      </c>
      <c r="BK1133" s="7">
        <v>1</v>
      </c>
      <c r="BL1133" s="25">
        <v>4.0733197556007275E-3</v>
      </c>
      <c r="BM1133" s="20">
        <v>0.58525000000000005</v>
      </c>
      <c r="BN1133" s="20">
        <v>0.63750000000000007</v>
      </c>
      <c r="BO1133" s="20">
        <v>0.54249999999999998</v>
      </c>
      <c r="BP1133" s="46">
        <v>14.005681818181817</v>
      </c>
      <c r="BQ1133" s="215" t="s">
        <v>8553</v>
      </c>
      <c r="BR1133" s="79">
        <v>-0.20317647058823524</v>
      </c>
      <c r="BS1133" s="9">
        <v>7.2718511514939799E-2</v>
      </c>
      <c r="BT1133" s="9">
        <v>4.6012671712268194E-2</v>
      </c>
      <c r="BU1133" s="47">
        <v>44405</v>
      </c>
      <c r="BV1133" s="47">
        <v>44411</v>
      </c>
      <c r="BW1133" s="14" t="s">
        <v>5474</v>
      </c>
      <c r="BX1133" s="83">
        <v>-4.3811764705882349E-2</v>
      </c>
      <c r="BY1133" s="82">
        <v>3.48</v>
      </c>
      <c r="BZ1133" s="46">
        <v>14.166666666666666</v>
      </c>
      <c r="CA1133" s="48" t="s">
        <v>8475</v>
      </c>
      <c r="CB1133" s="45">
        <v>-2563.6</v>
      </c>
      <c r="CC1133" s="45">
        <v>345.09999999999997</v>
      </c>
      <c r="CD1133" s="45">
        <v>0</v>
      </c>
      <c r="CE1133" s="45">
        <v>0</v>
      </c>
      <c r="CF1133" s="14" t="s">
        <v>9630</v>
      </c>
      <c r="CG1133" s="7" t="s">
        <v>8477</v>
      </c>
      <c r="CH1133" s="215" t="s">
        <v>8498</v>
      </c>
      <c r="CI1133" s="215" t="s">
        <v>8479</v>
      </c>
      <c r="CJ1133" s="215" t="s">
        <v>8479</v>
      </c>
      <c r="CK1133" s="43" t="s">
        <v>7303</v>
      </c>
      <c r="CL1133" s="43" t="s">
        <v>5474</v>
      </c>
      <c r="CM1133" s="43" t="s">
        <v>6898</v>
      </c>
      <c r="CN1133" s="145">
        <v>345.09999999999997</v>
      </c>
      <c r="CO1133" s="145">
        <v>-2563.6</v>
      </c>
      <c r="CP1133" s="148">
        <v>7584.403789151489</v>
      </c>
      <c r="CQ1133" s="189">
        <v>8.3164300202839644E-2</v>
      </c>
      <c r="CR1133" s="189">
        <v>0.35020000000000001</v>
      </c>
      <c r="CS1133" s="99">
        <v>44543</v>
      </c>
      <c r="CT1133" s="167" t="s">
        <v>5474</v>
      </c>
      <c r="CU1133" s="43" t="s">
        <v>5474</v>
      </c>
      <c r="CV1133" s="43" t="s">
        <v>5474</v>
      </c>
      <c r="CW1133" s="43" t="s">
        <v>5474</v>
      </c>
      <c r="CX1133" s="43" t="s">
        <v>5474</v>
      </c>
      <c r="CY1133" s="43" t="s">
        <v>5474</v>
      </c>
      <c r="CZ1133" s="43" t="s">
        <v>5474</v>
      </c>
      <c r="DA1133" s="42" t="s">
        <v>5474</v>
      </c>
      <c r="DB1133" s="42" t="s">
        <v>5474</v>
      </c>
      <c r="DC1133" s="42" t="s">
        <v>5474</v>
      </c>
      <c r="DD1133" s="42" t="s">
        <v>5474</v>
      </c>
      <c r="DE1133" s="42" t="s">
        <v>5474</v>
      </c>
      <c r="DF1133" s="42" t="s">
        <v>5474</v>
      </c>
      <c r="DG1133" s="42" t="s">
        <v>5474</v>
      </c>
      <c r="DH1133" s="42" t="s">
        <v>5474</v>
      </c>
    </row>
    <row r="1134" spans="1:112">
      <c r="A1134" s="22">
        <v>6265</v>
      </c>
      <c r="B1134" s="7" t="s">
        <v>1338</v>
      </c>
      <c r="C1134" s="21">
        <v>0.21390000000000001</v>
      </c>
      <c r="D1134" s="21">
        <v>1.6264000000000001</v>
      </c>
      <c r="E1134" s="21">
        <v>8.6999999999999994E-3</v>
      </c>
      <c r="F1134" s="21">
        <v>0.75329999999999997</v>
      </c>
      <c r="G1134" s="21">
        <v>0.49909999999999999</v>
      </c>
      <c r="H1134" s="21">
        <v>8</v>
      </c>
      <c r="I1134" s="21">
        <v>5</v>
      </c>
      <c r="J1134" s="21">
        <v>9</v>
      </c>
      <c r="K1134" s="21">
        <v>8.8999999999999996E-2</v>
      </c>
      <c r="L1134" s="21">
        <v>0.1163</v>
      </c>
      <c r="M1134" s="21">
        <v>2.6499999999999999E-2</v>
      </c>
      <c r="N1134" s="21">
        <v>9.2100000000000001E-2</v>
      </c>
      <c r="O1134" s="21">
        <v>0.14149999999999999</v>
      </c>
      <c r="P1134" s="21">
        <v>4.6800000000000001E-2</v>
      </c>
      <c r="Q1134" s="21">
        <v>1.43E-2</v>
      </c>
      <c r="R1134" s="21">
        <v>1.24E-2</v>
      </c>
      <c r="S1134" s="21">
        <v>-2.63E-2</v>
      </c>
      <c r="T1134" s="21">
        <v>-1.8200000000000001E-2</v>
      </c>
      <c r="U1134" s="10">
        <v>0.4</v>
      </c>
      <c r="V1134" s="10">
        <v>0.2</v>
      </c>
      <c r="W1134" s="7">
        <v>0</v>
      </c>
      <c r="X1134" s="20">
        <v>0</v>
      </c>
      <c r="Y1134" s="75"/>
      <c r="Z1134" s="7"/>
      <c r="AA1134" s="7"/>
      <c r="AB1134" s="51">
        <v>-343</v>
      </c>
      <c r="AC1134" s="51">
        <v>-222</v>
      </c>
      <c r="AD1134" s="51"/>
      <c r="AE1134" s="51"/>
      <c r="AF1134" s="51"/>
      <c r="AG1134" s="51"/>
      <c r="AH1134" s="20">
        <v>1.6999999999999999E-3</v>
      </c>
      <c r="AI1134" s="7" t="s">
        <v>8487</v>
      </c>
      <c r="AJ1134" s="67" t="s">
        <v>8482</v>
      </c>
      <c r="AK1134" s="44">
        <v>0.63934426229508201</v>
      </c>
      <c r="AL1134" s="44">
        <v>-0.62499999999999944</v>
      </c>
      <c r="AM1134" s="44">
        <v>0.5</v>
      </c>
      <c r="AN1134" s="25">
        <v>0.60098522167487678</v>
      </c>
      <c r="AO1134" s="25">
        <v>0.11822660098522178</v>
      </c>
      <c r="AP1134" s="215">
        <v>10.15</v>
      </c>
      <c r="AQ1134" s="215" t="s">
        <v>9548</v>
      </c>
      <c r="AR1134" s="44">
        <v>0</v>
      </c>
      <c r="AS1134" s="171" t="s">
        <v>7051</v>
      </c>
      <c r="AT1134" s="171" t="s">
        <v>7015</v>
      </c>
      <c r="AU1134" s="171" t="s">
        <v>6959</v>
      </c>
      <c r="AV1134" s="7" t="s">
        <v>5474</v>
      </c>
      <c r="AW1134" s="14" t="s">
        <v>6243</v>
      </c>
      <c r="AX1134" s="49" t="s">
        <v>6009</v>
      </c>
      <c r="AY1134" s="38" t="s">
        <v>5961</v>
      </c>
      <c r="AZ1134" s="14" t="s">
        <v>6038</v>
      </c>
      <c r="BA1134" s="49" t="s">
        <v>5967</v>
      </c>
      <c r="BB1134" s="38" t="s">
        <v>5961</v>
      </c>
      <c r="BC1134" s="7">
        <v>0.5</v>
      </c>
      <c r="BD1134" s="14" t="s">
        <v>6225</v>
      </c>
      <c r="BE1134" s="49" t="s">
        <v>6039</v>
      </c>
      <c r="BF1134" s="38" t="s">
        <v>5961</v>
      </c>
      <c r="BG1134" s="7">
        <v>0.8</v>
      </c>
      <c r="BH1134" s="45">
        <v>3531.9364928747837</v>
      </c>
      <c r="BI1134" s="215" t="s">
        <v>8489</v>
      </c>
      <c r="BJ1134" s="215" t="s">
        <v>8543</v>
      </c>
      <c r="BK1134" s="7">
        <v>2.1</v>
      </c>
      <c r="BL1134" s="25">
        <v>9.9502487562188689E-3</v>
      </c>
      <c r="BM1134" s="20">
        <v>0.76768749999999997</v>
      </c>
      <c r="BN1134" s="20">
        <v>0.8</v>
      </c>
      <c r="BO1134" s="20">
        <v>0.74124999999999985</v>
      </c>
      <c r="BP1134" s="46">
        <v>50.75</v>
      </c>
      <c r="BQ1134" s="215" t="s">
        <v>8521</v>
      </c>
      <c r="BR1134" s="79">
        <v>-0.88177339901477825</v>
      </c>
      <c r="BS1134" s="9">
        <v>0</v>
      </c>
      <c r="BT1134" s="9">
        <v>0</v>
      </c>
      <c r="BU1134" s="47" t="s">
        <v>5993</v>
      </c>
      <c r="BV1134" s="47" t="s">
        <v>5993</v>
      </c>
      <c r="BW1134" s="14" t="s">
        <v>5474</v>
      </c>
      <c r="BX1134" s="83">
        <v>-0.85221674876847286</v>
      </c>
      <c r="BY1134" s="82">
        <v>0.10000000000000003</v>
      </c>
      <c r="BZ1134" s="46">
        <v>101.49999999999997</v>
      </c>
      <c r="CA1134" s="48" t="s">
        <v>5474</v>
      </c>
      <c r="CB1134" s="45">
        <v>-3481.4500000000003</v>
      </c>
      <c r="CC1134" s="45">
        <v>-2253.3000000000002</v>
      </c>
      <c r="CD1134" s="45">
        <v>0</v>
      </c>
      <c r="CE1134" s="45">
        <v>0</v>
      </c>
      <c r="CF1134" s="14" t="s">
        <v>9631</v>
      </c>
      <c r="CG1134" s="7" t="s">
        <v>8590</v>
      </c>
      <c r="CH1134" s="215" t="s">
        <v>8546</v>
      </c>
      <c r="CI1134" s="215" t="s">
        <v>8478</v>
      </c>
      <c r="CJ1134" s="215" t="s">
        <v>8546</v>
      </c>
      <c r="CK1134" s="43" t="s">
        <v>6887</v>
      </c>
      <c r="CL1134" s="43" t="s">
        <v>5474</v>
      </c>
      <c r="CM1134" s="43" t="s">
        <v>5474</v>
      </c>
      <c r="CN1134" s="145">
        <v>-2253.3000000000002</v>
      </c>
      <c r="CO1134" s="145">
        <v>-3481.4500000000003</v>
      </c>
      <c r="CP1134" s="148">
        <v>35849.155402679055</v>
      </c>
      <c r="CQ1134" s="189" t="s">
        <v>5474</v>
      </c>
      <c r="CR1134" s="189" t="s">
        <v>5474</v>
      </c>
      <c r="CS1134" s="99" t="s">
        <v>5474</v>
      </c>
      <c r="CT1134" s="167" t="s">
        <v>5474</v>
      </c>
      <c r="CU1134" s="43" t="s">
        <v>5474</v>
      </c>
      <c r="CV1134" s="43" t="s">
        <v>5474</v>
      </c>
      <c r="CW1134" s="43" t="s">
        <v>5474</v>
      </c>
      <c r="CX1134" s="43" t="s">
        <v>5474</v>
      </c>
      <c r="CY1134" s="43" t="s">
        <v>5474</v>
      </c>
      <c r="CZ1134" s="43" t="s">
        <v>5474</v>
      </c>
      <c r="DA1134" s="42" t="s">
        <v>5474</v>
      </c>
      <c r="DB1134" s="42" t="s">
        <v>5474</v>
      </c>
      <c r="DC1134" s="42" t="s">
        <v>5474</v>
      </c>
      <c r="DD1134" s="42" t="s">
        <v>5474</v>
      </c>
      <c r="DE1134" s="42" t="s">
        <v>5474</v>
      </c>
      <c r="DF1134" s="42" t="s">
        <v>5474</v>
      </c>
      <c r="DG1134" s="42" t="s">
        <v>5474</v>
      </c>
      <c r="DH1134" s="42" t="s">
        <v>5474</v>
      </c>
    </row>
    <row r="1135" spans="1:112">
      <c r="A1135" s="22">
        <v>2524</v>
      </c>
      <c r="B1135" s="7" t="s">
        <v>463</v>
      </c>
      <c r="C1135" s="21">
        <v>-0.48920000000000002</v>
      </c>
      <c r="D1135" s="21">
        <v>-0.1585</v>
      </c>
      <c r="E1135" s="21">
        <v>-0.31330000000000002</v>
      </c>
      <c r="F1135" s="21">
        <v>-0.40389999999999998</v>
      </c>
      <c r="G1135" s="21">
        <v>-0.13159999999999999</v>
      </c>
      <c r="H1135" s="21">
        <v>0.1782</v>
      </c>
      <c r="I1135" s="21">
        <v>0.56579999999999997</v>
      </c>
      <c r="J1135" s="21">
        <v>0.19570000000000001</v>
      </c>
      <c r="K1135" s="21">
        <v>-3.3799999999999997E-2</v>
      </c>
      <c r="L1135" s="21">
        <v>4.7100000000000003E-2</v>
      </c>
      <c r="M1135" s="21">
        <v>-6.0000000000000001E-3</v>
      </c>
      <c r="N1135" s="21">
        <v>-2.3800000000000002E-2</v>
      </c>
      <c r="O1135" s="21">
        <v>7.7700000000000005E-2</v>
      </c>
      <c r="P1135" s="21">
        <v>4.3E-3</v>
      </c>
      <c r="Q1135" s="21">
        <v>1.2999999999999999E-3</v>
      </c>
      <c r="R1135" s="21">
        <v>2E-3</v>
      </c>
      <c r="S1135" s="21">
        <v>8.2400000000000001E-2</v>
      </c>
      <c r="T1135" s="21">
        <v>3.5700000000000003E-2</v>
      </c>
      <c r="U1135" s="10">
        <v>2.2000000000000002</v>
      </c>
      <c r="V1135" s="10">
        <v>4.8600000000000003</v>
      </c>
      <c r="W1135" s="7">
        <v>0.4</v>
      </c>
      <c r="X1135" s="20">
        <v>0.99009999999999998</v>
      </c>
      <c r="Y1135" s="75"/>
      <c r="Z1135" s="7"/>
      <c r="AA1135" s="7"/>
      <c r="AB1135" s="51">
        <v>-184</v>
      </c>
      <c r="AC1135" s="51"/>
      <c r="AD1135" s="51"/>
      <c r="AE1135" s="51"/>
      <c r="AF1135" s="51"/>
      <c r="AG1135" s="51">
        <v>5</v>
      </c>
      <c r="AH1135" s="20">
        <v>1E-4</v>
      </c>
      <c r="AI1135" s="7" t="s">
        <v>8467</v>
      </c>
      <c r="AJ1135" s="67" t="s">
        <v>8757</v>
      </c>
      <c r="AK1135" s="44">
        <v>-0.81081081081081074</v>
      </c>
      <c r="AL1135" s="44">
        <v>-0.51724137931034464</v>
      </c>
      <c r="AM1135" s="44">
        <v>-1</v>
      </c>
      <c r="AN1135" s="25">
        <v>0.32647058823529418</v>
      </c>
      <c r="AO1135" s="25">
        <v>0.12794117647058828</v>
      </c>
      <c r="AP1135" s="215">
        <v>34</v>
      </c>
      <c r="AQ1135" s="215" t="s">
        <v>9548</v>
      </c>
      <c r="AR1135" s="44">
        <v>0</v>
      </c>
      <c r="AS1135" s="171" t="s">
        <v>7498</v>
      </c>
      <c r="AT1135" s="171" t="s">
        <v>7119</v>
      </c>
      <c r="AU1135" s="171" t="s">
        <v>6967</v>
      </c>
      <c r="AV1135" s="7" t="s">
        <v>8470</v>
      </c>
      <c r="AW1135" s="14" t="s">
        <v>7120</v>
      </c>
      <c r="AX1135" s="49" t="s">
        <v>6009</v>
      </c>
      <c r="AY1135" s="38" t="s">
        <v>5961</v>
      </c>
      <c r="AZ1135" s="14" t="s">
        <v>6616</v>
      </c>
      <c r="BA1135" s="49" t="s">
        <v>6009</v>
      </c>
      <c r="BB1135" s="38" t="s">
        <v>5971</v>
      </c>
      <c r="BC1135" s="7">
        <v>0</v>
      </c>
      <c r="BD1135" s="14" t="s">
        <v>6030</v>
      </c>
      <c r="BE1135" s="49" t="s">
        <v>5967</v>
      </c>
      <c r="BF1135" s="38" t="s">
        <v>5971</v>
      </c>
      <c r="BG1135" s="7">
        <v>11.6</v>
      </c>
      <c r="BH1135" s="45">
        <v>22.728755568897284</v>
      </c>
      <c r="BI1135" s="215" t="s">
        <v>8471</v>
      </c>
      <c r="BJ1135" s="215" t="s">
        <v>8554</v>
      </c>
      <c r="BK1135" s="7">
        <v>0.4</v>
      </c>
      <c r="BL1135" s="25">
        <v>0</v>
      </c>
      <c r="BM1135" s="20">
        <v>0.47575000000000001</v>
      </c>
      <c r="BN1135" s="20">
        <v>0.27500000000000002</v>
      </c>
      <c r="BO1135" s="20">
        <v>0.6399999999999999</v>
      </c>
      <c r="BP1135" s="46">
        <v>6.9958847736625511</v>
      </c>
      <c r="BQ1135" s="215" t="s">
        <v>8569</v>
      </c>
      <c r="BR1135" s="79">
        <v>1.0384411764705888</v>
      </c>
      <c r="BS1135" s="9">
        <v>5.8803060917165251E-3</v>
      </c>
      <c r="BT1135" s="9">
        <v>0</v>
      </c>
      <c r="BU1135" s="47" t="s">
        <v>5993</v>
      </c>
      <c r="BV1135" s="47" t="s">
        <v>5993</v>
      </c>
      <c r="BW1135" s="14" t="s">
        <v>5474</v>
      </c>
      <c r="BX1135" s="83">
        <v>1.4461294117647061</v>
      </c>
      <c r="BY1135" s="82">
        <v>4.2</v>
      </c>
      <c r="BZ1135" s="46">
        <v>8.0952380952380949</v>
      </c>
      <c r="CA1135" s="48" t="s">
        <v>5474</v>
      </c>
      <c r="CB1135" s="45">
        <v>-6256</v>
      </c>
      <c r="CC1135" s="45">
        <v>0</v>
      </c>
      <c r="CD1135" s="45">
        <v>0</v>
      </c>
      <c r="CE1135" s="45">
        <v>0</v>
      </c>
      <c r="CF1135" s="14" t="s">
        <v>9632</v>
      </c>
      <c r="CG1135" s="7" t="s">
        <v>8556</v>
      </c>
      <c r="CH1135" s="215" t="s">
        <v>8523</v>
      </c>
      <c r="CI1135" s="215" t="s">
        <v>8479</v>
      </c>
      <c r="CJ1135" s="215" t="s">
        <v>8479</v>
      </c>
      <c r="CK1135" s="43" t="s">
        <v>5474</v>
      </c>
      <c r="CL1135" s="43" t="s">
        <v>5474</v>
      </c>
      <c r="CM1135" s="43" t="s">
        <v>5474</v>
      </c>
      <c r="CN1135" s="145">
        <v>0</v>
      </c>
      <c r="CO1135" s="145">
        <v>-6256</v>
      </c>
      <c r="CP1135" s="148">
        <v>772.77768934250764</v>
      </c>
      <c r="CQ1135" s="189" t="s">
        <v>5474</v>
      </c>
      <c r="CR1135" s="189" t="s">
        <v>5474</v>
      </c>
      <c r="CS1135" s="99" t="s">
        <v>5474</v>
      </c>
      <c r="CT1135" s="167" t="s">
        <v>5474</v>
      </c>
      <c r="CU1135" s="43" t="s">
        <v>5474</v>
      </c>
      <c r="CV1135" s="43" t="s">
        <v>5474</v>
      </c>
      <c r="CW1135" s="43" t="s">
        <v>5474</v>
      </c>
      <c r="CX1135" s="43" t="s">
        <v>5474</v>
      </c>
      <c r="CY1135" s="43" t="s">
        <v>5474</v>
      </c>
      <c r="CZ1135" s="43" t="s">
        <v>5474</v>
      </c>
      <c r="DA1135" s="42" t="s">
        <v>5474</v>
      </c>
      <c r="DB1135" s="42" t="s">
        <v>5474</v>
      </c>
      <c r="DC1135" s="42" t="s">
        <v>5474</v>
      </c>
      <c r="DD1135" s="42" t="s">
        <v>5474</v>
      </c>
      <c r="DE1135" s="42" t="s">
        <v>5474</v>
      </c>
      <c r="DF1135" s="42" t="s">
        <v>5474</v>
      </c>
      <c r="DG1135" s="42" t="s">
        <v>5474</v>
      </c>
      <c r="DH1135" s="42" t="s">
        <v>5474</v>
      </c>
    </row>
    <row r="1136" spans="1:112">
      <c r="A1136" s="22">
        <v>3383</v>
      </c>
      <c r="B1136" s="7" t="s">
        <v>740</v>
      </c>
      <c r="C1136" s="21">
        <v>5.0700000000000002E-2</v>
      </c>
      <c r="D1136" s="21">
        <v>0.2394</v>
      </c>
      <c r="E1136" s="21">
        <v>8.8999999999999999E-3</v>
      </c>
      <c r="F1136" s="21">
        <v>1.2E-2</v>
      </c>
      <c r="G1136" s="21">
        <v>5.1200000000000002E-2</v>
      </c>
      <c r="H1136" s="21">
        <v>-2.5714000000000001</v>
      </c>
      <c r="I1136" s="21">
        <v>0.21260000000000001</v>
      </c>
      <c r="J1136" s="21">
        <v>0.43359999999999999</v>
      </c>
      <c r="K1136" s="21">
        <v>-2.9000000000000001E-2</v>
      </c>
      <c r="L1136" s="21">
        <v>0.1676</v>
      </c>
      <c r="M1136" s="21">
        <v>-2.5000000000000001E-3</v>
      </c>
      <c r="N1136" s="21">
        <v>-3.73E-2</v>
      </c>
      <c r="O1136" s="21">
        <v>0.24390000000000001</v>
      </c>
      <c r="P1136" s="21">
        <v>2.2700000000000001E-2</v>
      </c>
      <c r="Q1136" s="21">
        <v>-0.1055</v>
      </c>
      <c r="R1136" s="21">
        <v>-2.0000000000000001E-4</v>
      </c>
      <c r="S1136" s="21">
        <v>-0.52080000000000004</v>
      </c>
      <c r="T1136" s="21">
        <v>-0.11840000000000001</v>
      </c>
      <c r="U1136" s="10">
        <v>-1.28</v>
      </c>
      <c r="V1136" s="10">
        <v>-3.1</v>
      </c>
      <c r="W1136" s="7">
        <v>0</v>
      </c>
      <c r="X1136" s="20">
        <v>0</v>
      </c>
      <c r="Y1136" s="75"/>
      <c r="Z1136" s="7"/>
      <c r="AA1136" s="7"/>
      <c r="AB1136" s="51"/>
      <c r="AC1136" s="51"/>
      <c r="AD1136" s="51"/>
      <c r="AE1136" s="51"/>
      <c r="AF1136" s="51"/>
      <c r="AG1136" s="51"/>
      <c r="AH1136" s="20">
        <v>0</v>
      </c>
      <c r="AI1136" s="7" t="s">
        <v>8487</v>
      </c>
      <c r="AJ1136" s="67" t="s">
        <v>8494</v>
      </c>
      <c r="AK1136" s="44">
        <v>0.66086956521739126</v>
      </c>
      <c r="AL1136" s="44">
        <v>-0.84210526315789502</v>
      </c>
      <c r="AM1136" s="44">
        <v>-1</v>
      </c>
      <c r="AN1136" s="25">
        <v>1.5131578947368423</v>
      </c>
      <c r="AO1136" s="25">
        <v>0.375</v>
      </c>
      <c r="AP1136" s="215">
        <v>4.5599999999999996</v>
      </c>
      <c r="AQ1136" s="215" t="s">
        <v>9548</v>
      </c>
      <c r="AR1136" s="44">
        <v>0</v>
      </c>
      <c r="AS1136" s="171" t="s">
        <v>7498</v>
      </c>
      <c r="AT1136" s="171" t="s">
        <v>7852</v>
      </c>
      <c r="AU1136" s="171" t="s">
        <v>7320</v>
      </c>
      <c r="AV1136" s="7" t="s">
        <v>5474</v>
      </c>
      <c r="AW1136" s="14" t="s">
        <v>6806</v>
      </c>
      <c r="AX1136" s="49" t="s">
        <v>6009</v>
      </c>
      <c r="AY1136" s="38" t="s">
        <v>6047</v>
      </c>
      <c r="AZ1136" s="14" t="s">
        <v>6123</v>
      </c>
      <c r="BA1136" s="49" t="s">
        <v>5993</v>
      </c>
      <c r="BB1136" s="38" t="s">
        <v>5993</v>
      </c>
      <c r="BC1136" s="7">
        <v>0.5</v>
      </c>
      <c r="BD1136" s="14" t="s">
        <v>6014</v>
      </c>
      <c r="BE1136" s="49" t="s">
        <v>5967</v>
      </c>
      <c r="BF1136" s="38" t="s">
        <v>5971</v>
      </c>
      <c r="BG1136" s="7">
        <v>0.2</v>
      </c>
      <c r="BH1136" s="45">
        <v>13.654908640413296</v>
      </c>
      <c r="BI1136" s="215" t="s">
        <v>8495</v>
      </c>
      <c r="BJ1136" s="215" t="s">
        <v>8554</v>
      </c>
      <c r="BK1136" s="7">
        <v>0.2</v>
      </c>
      <c r="BL1136" s="25">
        <v>0</v>
      </c>
      <c r="BM1136" s="20">
        <v>0.64900000000000002</v>
      </c>
      <c r="BN1136" s="20">
        <v>0.63250000000000006</v>
      </c>
      <c r="BO1136" s="20">
        <v>0.66249999999999998</v>
      </c>
      <c r="BP1136" s="46" t="s">
        <v>8473</v>
      </c>
      <c r="BQ1136" s="215" t="s">
        <v>8473</v>
      </c>
      <c r="BR1136" s="79" t="s">
        <v>8473</v>
      </c>
      <c r="BS1136" s="9">
        <v>0</v>
      </c>
      <c r="BT1136" s="9">
        <v>0</v>
      </c>
      <c r="BU1136" s="47" t="s">
        <v>5993</v>
      </c>
      <c r="BV1136" s="47" t="s">
        <v>5993</v>
      </c>
      <c r="BW1136" s="14" t="s">
        <v>5474</v>
      </c>
      <c r="BX1136" s="83" t="s">
        <v>8473</v>
      </c>
      <c r="BY1136" s="82" t="s">
        <v>8473</v>
      </c>
      <c r="BZ1136" s="46" t="s">
        <v>8473</v>
      </c>
      <c r="CA1136" s="48" t="s">
        <v>5474</v>
      </c>
      <c r="CB1136" s="45">
        <v>0</v>
      </c>
      <c r="CC1136" s="45">
        <v>0</v>
      </c>
      <c r="CD1136" s="45">
        <v>0</v>
      </c>
      <c r="CE1136" s="45">
        <v>0</v>
      </c>
      <c r="CF1136" s="14" t="s">
        <v>9633</v>
      </c>
      <c r="CG1136" s="7" t="s">
        <v>8556</v>
      </c>
      <c r="CH1136" s="215" t="s">
        <v>8479</v>
      </c>
      <c r="CI1136" s="215" t="s">
        <v>8478</v>
      </c>
      <c r="CJ1136" s="215" t="s">
        <v>8523</v>
      </c>
      <c r="CK1136" s="43" t="s">
        <v>5474</v>
      </c>
      <c r="CL1136" s="43" t="s">
        <v>5474</v>
      </c>
      <c r="CM1136" s="43" t="s">
        <v>5474</v>
      </c>
      <c r="CN1136" s="145">
        <v>0</v>
      </c>
      <c r="CO1136" s="145">
        <v>0</v>
      </c>
      <c r="CP1136" s="148">
        <v>62.266383400284624</v>
      </c>
      <c r="CQ1136" s="189" t="s">
        <v>5474</v>
      </c>
      <c r="CR1136" s="189" t="s">
        <v>5474</v>
      </c>
      <c r="CS1136" s="99" t="s">
        <v>5474</v>
      </c>
      <c r="CT1136" s="167" t="s">
        <v>5474</v>
      </c>
      <c r="CU1136" s="43" t="s">
        <v>5474</v>
      </c>
      <c r="CV1136" s="43" t="s">
        <v>5474</v>
      </c>
      <c r="CW1136" s="43" t="s">
        <v>5474</v>
      </c>
      <c r="CX1136" s="43" t="s">
        <v>5474</v>
      </c>
      <c r="CY1136" s="43" t="s">
        <v>5474</v>
      </c>
      <c r="CZ1136" s="43" t="s">
        <v>5474</v>
      </c>
      <c r="DA1136" s="42" t="s">
        <v>5474</v>
      </c>
      <c r="DB1136" s="42" t="s">
        <v>5474</v>
      </c>
      <c r="DC1136" s="42" t="s">
        <v>5474</v>
      </c>
      <c r="DD1136" s="42" t="s">
        <v>5474</v>
      </c>
      <c r="DE1136" s="42" t="s">
        <v>5474</v>
      </c>
      <c r="DF1136" s="42" t="s">
        <v>5474</v>
      </c>
      <c r="DG1136" s="42" t="s">
        <v>5474</v>
      </c>
      <c r="DH1136" s="42" t="s">
        <v>5474</v>
      </c>
    </row>
    <row r="1137" spans="1:112">
      <c r="A1137" s="22">
        <v>2474</v>
      </c>
      <c r="B1137" s="7" t="s">
        <v>431</v>
      </c>
      <c r="C1137" s="21">
        <v>4.0899999999999999E-2</v>
      </c>
      <c r="D1137" s="21">
        <v>-0.55789999999999995</v>
      </c>
      <c r="E1137" s="21">
        <v>8.9999999999999998E-4</v>
      </c>
      <c r="F1137" s="21">
        <v>-0.56010000000000004</v>
      </c>
      <c r="G1137" s="21">
        <v>-0.44790000000000002</v>
      </c>
      <c r="H1137" s="21">
        <v>-0.73029999999999995</v>
      </c>
      <c r="I1137" s="21">
        <v>-0.75480000000000003</v>
      </c>
      <c r="J1137" s="21">
        <v>-0.51949999999999996</v>
      </c>
      <c r="K1137" s="21">
        <v>3.2000000000000002E-3</v>
      </c>
      <c r="L1137" s="21">
        <v>9.2299999999999993E-2</v>
      </c>
      <c r="M1137" s="21">
        <v>6.7900000000000002E-2</v>
      </c>
      <c r="N1137" s="21">
        <v>-1.8200000000000001E-2</v>
      </c>
      <c r="O1137" s="21">
        <v>5.3699999999999998E-2</v>
      </c>
      <c r="P1137" s="21">
        <v>4.5100000000000001E-2</v>
      </c>
      <c r="Q1137" s="21">
        <v>6.0000000000000001E-3</v>
      </c>
      <c r="R1137" s="21">
        <v>3.7000000000000002E-3</v>
      </c>
      <c r="S1137" s="21">
        <v>0.15310000000000001</v>
      </c>
      <c r="T1137" s="21">
        <v>9.7600000000000006E-2</v>
      </c>
      <c r="U1137" s="10">
        <v>4.1900000000000004</v>
      </c>
      <c r="V1137" s="10">
        <v>23.15</v>
      </c>
      <c r="W1137" s="7">
        <v>11.2</v>
      </c>
      <c r="X1137" s="20">
        <v>0.44409999999999999</v>
      </c>
      <c r="Y1137" s="75">
        <v>2020</v>
      </c>
      <c r="Z1137" s="7">
        <v>12</v>
      </c>
      <c r="AA1137" s="7">
        <v>0</v>
      </c>
      <c r="AB1137" s="51">
        <v>-3500</v>
      </c>
      <c r="AC1137" s="51">
        <v>5</v>
      </c>
      <c r="AD1137" s="51">
        <v>173</v>
      </c>
      <c r="AE1137" s="51">
        <v>1</v>
      </c>
      <c r="AF1137" s="51">
        <v>826</v>
      </c>
      <c r="AG1137" s="51">
        <v>500</v>
      </c>
      <c r="AH1137" s="20">
        <v>8.0000000000000004E-4</v>
      </c>
      <c r="AI1137" s="7" t="s">
        <v>8493</v>
      </c>
      <c r="AJ1137" s="67" t="s">
        <v>8494</v>
      </c>
      <c r="AK1137" s="44">
        <v>-0.85567010309278346</v>
      </c>
      <c r="AL1137" s="44">
        <v>-0.75757575757575757</v>
      </c>
      <c r="AM1137" s="44">
        <v>-1</v>
      </c>
      <c r="AN1137" s="25">
        <v>0.27478753541076489</v>
      </c>
      <c r="AO1137" s="25">
        <v>9.3484419263456089E-2</v>
      </c>
      <c r="AP1137" s="215">
        <v>176.5</v>
      </c>
      <c r="AQ1137" s="215" t="s">
        <v>9548</v>
      </c>
      <c r="AR1137" s="44">
        <v>0</v>
      </c>
      <c r="AS1137" s="171" t="s">
        <v>7258</v>
      </c>
      <c r="AT1137" s="171" t="s">
        <v>7179</v>
      </c>
      <c r="AU1137" s="171" t="s">
        <v>6933</v>
      </c>
      <c r="AV1137" s="7" t="s">
        <v>8470</v>
      </c>
      <c r="AW1137" s="14" t="s">
        <v>6647</v>
      </c>
      <c r="AX1137" s="49" t="s">
        <v>5981</v>
      </c>
      <c r="AY1137" s="38" t="s">
        <v>5971</v>
      </c>
      <c r="AZ1137" s="14" t="s">
        <v>6038</v>
      </c>
      <c r="BA1137" s="49" t="s">
        <v>5967</v>
      </c>
      <c r="BB1137" s="38" t="s">
        <v>5971</v>
      </c>
      <c r="BC1137" s="7">
        <v>0.7</v>
      </c>
      <c r="BD1137" s="14" t="s">
        <v>6049</v>
      </c>
      <c r="BE1137" s="49" t="s">
        <v>5967</v>
      </c>
      <c r="BF1137" s="38" t="s">
        <v>5971</v>
      </c>
      <c r="BG1137" s="7">
        <v>1</v>
      </c>
      <c r="BH1137" s="45">
        <v>2676.2708478071809</v>
      </c>
      <c r="BI1137" s="215" t="s">
        <v>8489</v>
      </c>
      <c r="BJ1137" s="215" t="s">
        <v>8509</v>
      </c>
      <c r="BK1137" s="7">
        <v>0.8</v>
      </c>
      <c r="BL1137" s="25">
        <v>0</v>
      </c>
      <c r="BM1137" s="20">
        <v>0.43518749999999995</v>
      </c>
      <c r="BN1137" s="20">
        <v>0.32999999999999996</v>
      </c>
      <c r="BO1137" s="20">
        <v>0.52124999999999988</v>
      </c>
      <c r="BP1137" s="46">
        <v>7.6241900647948171</v>
      </c>
      <c r="BQ1137" s="215" t="s">
        <v>8569</v>
      </c>
      <c r="BR1137" s="79">
        <v>0.10073654390934861</v>
      </c>
      <c r="BS1137" s="9">
        <v>5.7271054979925573E-2</v>
      </c>
      <c r="BT1137" s="9">
        <v>6.1777271516867183E-2</v>
      </c>
      <c r="BU1137" s="47" t="s">
        <v>5993</v>
      </c>
      <c r="BV1137" s="47" t="s">
        <v>5993</v>
      </c>
      <c r="BW1137" s="14" t="s">
        <v>5474</v>
      </c>
      <c r="BX1137" s="83">
        <v>0.3759206798866857</v>
      </c>
      <c r="BY1137" s="82">
        <v>16.190000000000001</v>
      </c>
      <c r="BZ1137" s="46">
        <v>10.901791229153798</v>
      </c>
      <c r="CA1137" s="48" t="s">
        <v>8593</v>
      </c>
      <c r="CB1137" s="45">
        <v>-617750</v>
      </c>
      <c r="CC1137" s="45">
        <v>882.5</v>
      </c>
      <c r="CD1137" s="45">
        <v>30534.5</v>
      </c>
      <c r="CE1137" s="45">
        <v>176.5</v>
      </c>
      <c r="CF1137" s="14" t="s">
        <v>9634</v>
      </c>
      <c r="CG1137" s="7" t="s">
        <v>8556</v>
      </c>
      <c r="CH1137" s="215" t="s">
        <v>8479</v>
      </c>
      <c r="CI1137" s="215" t="s">
        <v>8478</v>
      </c>
      <c r="CJ1137" s="215" t="s">
        <v>8479</v>
      </c>
      <c r="CK1137" s="43" t="s">
        <v>6887</v>
      </c>
      <c r="CL1137" s="43" t="s">
        <v>8480</v>
      </c>
      <c r="CM1137" s="43" t="s">
        <v>5474</v>
      </c>
      <c r="CN1137" s="145">
        <v>1059</v>
      </c>
      <c r="CO1137" s="145">
        <v>-587215.5</v>
      </c>
      <c r="CP1137" s="148">
        <v>472361.80463796743</v>
      </c>
      <c r="CQ1137" s="189" t="s">
        <v>5474</v>
      </c>
      <c r="CR1137" s="189" t="s">
        <v>5474</v>
      </c>
      <c r="CS1137" s="99" t="s">
        <v>5474</v>
      </c>
      <c r="CT1137" s="167" t="s">
        <v>5474</v>
      </c>
      <c r="CU1137" s="43" t="s">
        <v>5474</v>
      </c>
      <c r="CV1137" s="43" t="s">
        <v>5474</v>
      </c>
      <c r="CW1137" s="43" t="s">
        <v>5474</v>
      </c>
      <c r="CX1137" s="43" t="s">
        <v>5474</v>
      </c>
      <c r="CY1137" s="43" t="s">
        <v>5474</v>
      </c>
      <c r="CZ1137" s="43" t="s">
        <v>5474</v>
      </c>
      <c r="DA1137" s="42" t="s">
        <v>5474</v>
      </c>
      <c r="DB1137" s="42" t="s">
        <v>5474</v>
      </c>
      <c r="DC1137" s="42" t="s">
        <v>5474</v>
      </c>
      <c r="DD1137" s="42" t="s">
        <v>5474</v>
      </c>
      <c r="DE1137" s="42" t="s">
        <v>5474</v>
      </c>
      <c r="DF1137" s="42" t="s">
        <v>5474</v>
      </c>
      <c r="DG1137" s="42" t="s">
        <v>5474</v>
      </c>
      <c r="DH1137" s="42" t="s">
        <v>5477</v>
      </c>
    </row>
    <row r="1138" spans="1:112">
      <c r="A1138" s="22">
        <v>6461</v>
      </c>
      <c r="B1138" s="7" t="s">
        <v>3899</v>
      </c>
      <c r="C1138" s="21">
        <v>0.66669999999999996</v>
      </c>
      <c r="D1138" s="21">
        <v>-2.6800000000000001E-2</v>
      </c>
      <c r="E1138" s="21">
        <v>8.7499999999999994E-2</v>
      </c>
      <c r="F1138" s="21">
        <v>0.22189999999999999</v>
      </c>
      <c r="G1138" s="21">
        <v>-3.6900000000000002E-2</v>
      </c>
      <c r="H1138" s="21">
        <v>-1.35E-2</v>
      </c>
      <c r="I1138" s="21">
        <v>0.18770000000000001</v>
      </c>
      <c r="J1138" s="21">
        <v>0.2165</v>
      </c>
      <c r="K1138" s="21">
        <v>-4.2178000000000004</v>
      </c>
      <c r="L1138" s="21">
        <v>-1.7954000000000001</v>
      </c>
      <c r="M1138" s="21">
        <v>1.9912000000000001</v>
      </c>
      <c r="N1138" s="21">
        <v>0</v>
      </c>
      <c r="O1138" s="21">
        <v>0</v>
      </c>
      <c r="P1138" s="21">
        <v>0</v>
      </c>
      <c r="Q1138" s="21">
        <v>0</v>
      </c>
      <c r="R1138" s="21">
        <v>0</v>
      </c>
      <c r="S1138" s="21">
        <v>-6.3299999999999995E-2</v>
      </c>
      <c r="T1138" s="21">
        <v>-0.1091</v>
      </c>
      <c r="U1138" s="10">
        <v>-8.94</v>
      </c>
      <c r="V1138" s="10">
        <v>-16.8</v>
      </c>
      <c r="W1138" s="7">
        <v>0</v>
      </c>
      <c r="X1138" s="20">
        <v>0</v>
      </c>
      <c r="Y1138" s="75"/>
      <c r="Z1138" s="7"/>
      <c r="AA1138" s="7"/>
      <c r="AB1138" s="51">
        <v>69</v>
      </c>
      <c r="AC1138" s="51">
        <v>7</v>
      </c>
      <c r="AD1138" s="51"/>
      <c r="AE1138" s="51"/>
      <c r="AF1138" s="51">
        <v>-3</v>
      </c>
      <c r="AG1138" s="51"/>
      <c r="AH1138" s="20">
        <v>0</v>
      </c>
      <c r="AI1138" s="7" t="s">
        <v>8467</v>
      </c>
      <c r="AJ1138" s="67" t="s">
        <v>8494</v>
      </c>
      <c r="AK1138" s="44">
        <v>-0.76190476190476175</v>
      </c>
      <c r="AL1138" s="44">
        <v>-0.94444444444444364</v>
      </c>
      <c r="AM1138" s="44">
        <v>0.50000000000000888</v>
      </c>
      <c r="AN1138" s="25">
        <v>0.31343283582089537</v>
      </c>
      <c r="AO1138" s="25">
        <v>0.13432835820895517</v>
      </c>
      <c r="AP1138" s="215">
        <v>20.100000000000001</v>
      </c>
      <c r="AQ1138" s="215" t="s">
        <v>9548</v>
      </c>
      <c r="AR1138" s="44">
        <v>0</v>
      </c>
      <c r="AS1138" s="171" t="s">
        <v>7532</v>
      </c>
      <c r="AT1138" s="171" t="s">
        <v>6932</v>
      </c>
      <c r="AU1138" s="171" t="s">
        <v>6930</v>
      </c>
      <c r="AV1138" s="7" t="s">
        <v>8470</v>
      </c>
      <c r="AW1138" s="14" t="s">
        <v>6015</v>
      </c>
      <c r="AX1138" s="49" t="s">
        <v>6039</v>
      </c>
      <c r="AY1138" s="38" t="s">
        <v>6047</v>
      </c>
      <c r="AZ1138" s="14" t="s">
        <v>6123</v>
      </c>
      <c r="BA1138" s="49" t="s">
        <v>5967</v>
      </c>
      <c r="BB1138" s="38" t="s">
        <v>6007</v>
      </c>
      <c r="BC1138" s="7">
        <v>0.6</v>
      </c>
      <c r="BD1138" s="14" t="s">
        <v>6423</v>
      </c>
      <c r="BE1138" s="49" t="s">
        <v>5960</v>
      </c>
      <c r="BF1138" s="38" t="s">
        <v>5971</v>
      </c>
      <c r="BG1138" s="7">
        <v>0.8</v>
      </c>
      <c r="BH1138" s="45">
        <v>123.58831224661532</v>
      </c>
      <c r="BI1138" s="215" t="s">
        <v>8471</v>
      </c>
      <c r="BJ1138" s="215" t="s">
        <v>8554</v>
      </c>
      <c r="BK1138" s="7">
        <v>1.5</v>
      </c>
      <c r="BL1138" s="25">
        <v>5.0000000000000712E-3</v>
      </c>
      <c r="BM1138" s="20">
        <v>0.52687499999999998</v>
      </c>
      <c r="BN1138" s="20">
        <v>0.71250000000000002</v>
      </c>
      <c r="BO1138" s="20">
        <v>0.37499999999999994</v>
      </c>
      <c r="BP1138" s="46" t="s">
        <v>8473</v>
      </c>
      <c r="BQ1138" s="215" t="s">
        <v>8473</v>
      </c>
      <c r="BR1138" s="79" t="s">
        <v>8473</v>
      </c>
      <c r="BS1138" s="9">
        <v>0</v>
      </c>
      <c r="BT1138" s="9">
        <v>0</v>
      </c>
      <c r="BU1138" s="47" t="s">
        <v>5993</v>
      </c>
      <c r="BV1138" s="47" t="s">
        <v>5993</v>
      </c>
      <c r="BW1138" s="14" t="s">
        <v>5474</v>
      </c>
      <c r="BX1138" s="83" t="s">
        <v>8473</v>
      </c>
      <c r="BY1138" s="82" t="s">
        <v>8473</v>
      </c>
      <c r="BZ1138" s="46" t="s">
        <v>8473</v>
      </c>
      <c r="CA1138" s="48" t="s">
        <v>8475</v>
      </c>
      <c r="CB1138" s="45">
        <v>1386.9</v>
      </c>
      <c r="CC1138" s="45">
        <v>140.70000000000002</v>
      </c>
      <c r="CD1138" s="45">
        <v>0</v>
      </c>
      <c r="CE1138" s="45">
        <v>0</v>
      </c>
      <c r="CF1138" s="14" t="s">
        <v>3900</v>
      </c>
      <c r="CG1138" s="7" t="s">
        <v>8590</v>
      </c>
      <c r="CH1138" s="215" t="s">
        <v>8479</v>
      </c>
      <c r="CI1138" s="215" t="s">
        <v>8478</v>
      </c>
      <c r="CJ1138" s="215" t="s">
        <v>8479</v>
      </c>
      <c r="CK1138" s="43" t="s">
        <v>6968</v>
      </c>
      <c r="CL1138" s="43" t="s">
        <v>8480</v>
      </c>
      <c r="CM1138" s="43" t="s">
        <v>6898</v>
      </c>
      <c r="CN1138" s="145">
        <v>140.70000000000002</v>
      </c>
      <c r="CO1138" s="145">
        <v>1386.9</v>
      </c>
      <c r="CP1138" s="148">
        <v>2484.1250761569681</v>
      </c>
      <c r="CQ1138" s="189" t="s">
        <v>5474</v>
      </c>
      <c r="CR1138" s="189" t="s">
        <v>5474</v>
      </c>
      <c r="CS1138" s="99" t="s">
        <v>5474</v>
      </c>
      <c r="CT1138" s="167" t="s">
        <v>5474</v>
      </c>
      <c r="CU1138" s="43" t="s">
        <v>5474</v>
      </c>
      <c r="CV1138" s="43" t="s">
        <v>5474</v>
      </c>
      <c r="CW1138" s="43" t="s">
        <v>5474</v>
      </c>
      <c r="CX1138" s="43" t="s">
        <v>5474</v>
      </c>
      <c r="CY1138" s="43" t="s">
        <v>5474</v>
      </c>
      <c r="CZ1138" s="43" t="s">
        <v>5474</v>
      </c>
      <c r="DA1138" s="42" t="s">
        <v>5474</v>
      </c>
      <c r="DB1138" s="42" t="s">
        <v>5474</v>
      </c>
      <c r="DC1138" s="42" t="s">
        <v>5474</v>
      </c>
      <c r="DD1138" s="42" t="s">
        <v>5474</v>
      </c>
      <c r="DE1138" s="42" t="s">
        <v>5474</v>
      </c>
      <c r="DF1138" s="42" t="s">
        <v>5474</v>
      </c>
      <c r="DG1138" s="42" t="s">
        <v>5474</v>
      </c>
      <c r="DH1138" s="42" t="s">
        <v>5474</v>
      </c>
    </row>
    <row r="1139" spans="1:112">
      <c r="A1139" s="22">
        <v>1531</v>
      </c>
      <c r="B1139" s="7" t="s">
        <v>147</v>
      </c>
      <c r="C1139" s="21">
        <v>-0.20219999999999999</v>
      </c>
      <c r="D1139" s="21">
        <v>0.8034</v>
      </c>
      <c r="E1139" s="21">
        <v>-0.1002</v>
      </c>
      <c r="F1139" s="21">
        <v>0.51619999999999999</v>
      </c>
      <c r="G1139" s="21">
        <v>0.98550000000000004</v>
      </c>
      <c r="H1139" s="21">
        <v>4</v>
      </c>
      <c r="I1139" s="21">
        <v>3.2222</v>
      </c>
      <c r="J1139" s="21">
        <v>2.7143000000000002</v>
      </c>
      <c r="K1139" s="21">
        <v>6.7500000000000004E-2</v>
      </c>
      <c r="L1139" s="21">
        <v>7.8700000000000006E-2</v>
      </c>
      <c r="M1139" s="21">
        <v>2.2700000000000001E-2</v>
      </c>
      <c r="N1139" s="21">
        <v>0.1043</v>
      </c>
      <c r="O1139" s="21">
        <v>0.2364</v>
      </c>
      <c r="P1139" s="21">
        <v>9.1399999999999995E-2</v>
      </c>
      <c r="Q1139" s="21">
        <v>7.7999999999999996E-3</v>
      </c>
      <c r="R1139" s="21">
        <v>6.0000000000000001E-3</v>
      </c>
      <c r="S1139" s="21">
        <v>1.89E-2</v>
      </c>
      <c r="T1139" s="21">
        <v>1.5800000000000002E-2</v>
      </c>
      <c r="U1139" s="10">
        <v>0.48</v>
      </c>
      <c r="V1139" s="10">
        <v>0.46</v>
      </c>
      <c r="W1139" s="7">
        <v>0.46029999999999999</v>
      </c>
      <c r="X1139" s="20">
        <v>0.91639999999999999</v>
      </c>
      <c r="Y1139" s="75">
        <v>2020</v>
      </c>
      <c r="Z1139" s="7">
        <v>0.2</v>
      </c>
      <c r="AA1139" s="7">
        <v>0</v>
      </c>
      <c r="AB1139" s="51">
        <v>-15</v>
      </c>
      <c r="AC1139" s="51">
        <v>-12</v>
      </c>
      <c r="AD1139" s="51"/>
      <c r="AE1139" s="51"/>
      <c r="AF1139" s="51"/>
      <c r="AG1139" s="51">
        <v>1</v>
      </c>
      <c r="AH1139" s="20">
        <v>1.6999999999999999E-3</v>
      </c>
      <c r="AI1139" s="7" t="s">
        <v>8487</v>
      </c>
      <c r="AJ1139" s="67" t="s">
        <v>8843</v>
      </c>
      <c r="AK1139" s="44">
        <v>0.61764705882352944</v>
      </c>
      <c r="AL1139" s="44">
        <v>-0.84375</v>
      </c>
      <c r="AM1139" s="44">
        <v>-1</v>
      </c>
      <c r="AN1139" s="25">
        <v>0.45033112582781448</v>
      </c>
      <c r="AO1139" s="25">
        <v>0.10596026490066222</v>
      </c>
      <c r="AP1139" s="215">
        <v>15.1</v>
      </c>
      <c r="AQ1139" s="215" t="s">
        <v>9548</v>
      </c>
      <c r="AR1139" s="44">
        <v>0</v>
      </c>
      <c r="AS1139" s="171" t="s">
        <v>7189</v>
      </c>
      <c r="AT1139" s="171" t="s">
        <v>7190</v>
      </c>
      <c r="AU1139" s="171" t="s">
        <v>6998</v>
      </c>
      <c r="AV1139" s="7" t="s">
        <v>5474</v>
      </c>
      <c r="AW1139" s="14" t="s">
        <v>7188</v>
      </c>
      <c r="AX1139" s="49" t="s">
        <v>5960</v>
      </c>
      <c r="AY1139" s="38" t="s">
        <v>5971</v>
      </c>
      <c r="AZ1139" s="14" t="s">
        <v>6123</v>
      </c>
      <c r="BA1139" s="49" t="s">
        <v>5967</v>
      </c>
      <c r="BB1139" s="38" t="s">
        <v>5961</v>
      </c>
      <c r="BC1139" s="7">
        <v>0.3</v>
      </c>
      <c r="BD1139" s="14" t="s">
        <v>6040</v>
      </c>
      <c r="BE1139" s="49" t="s">
        <v>5967</v>
      </c>
      <c r="BF1139" s="38" t="s">
        <v>5961</v>
      </c>
      <c r="BG1139" s="7">
        <v>1.2</v>
      </c>
      <c r="BH1139" s="45">
        <v>54.320419688821232</v>
      </c>
      <c r="BI1139" s="215" t="s">
        <v>8471</v>
      </c>
      <c r="BJ1139" s="215" t="s">
        <v>8554</v>
      </c>
      <c r="BK1139" s="7">
        <v>0.7</v>
      </c>
      <c r="BL1139" s="25">
        <v>0</v>
      </c>
      <c r="BM1139" s="20">
        <v>0.72362499999999996</v>
      </c>
      <c r="BN1139" s="20">
        <v>0.69750000000000001</v>
      </c>
      <c r="BO1139" s="20">
        <v>0.74499999999999988</v>
      </c>
      <c r="BP1139" s="46">
        <v>32.826086956521735</v>
      </c>
      <c r="BQ1139" s="215" t="s">
        <v>8521</v>
      </c>
      <c r="BR1139" s="79">
        <v>-0.51449006622516558</v>
      </c>
      <c r="BS1139" s="9">
        <v>2.4490176177968115E-2</v>
      </c>
      <c r="BT1139" s="9">
        <v>7.3520237735078542E-3</v>
      </c>
      <c r="BU1139" s="47" t="s">
        <v>5993</v>
      </c>
      <c r="BV1139" s="47" t="s">
        <v>5993</v>
      </c>
      <c r="BW1139" s="14" t="s">
        <v>5474</v>
      </c>
      <c r="BX1139" s="83">
        <v>-0.41738807947019868</v>
      </c>
      <c r="BY1139" s="82">
        <v>0.48</v>
      </c>
      <c r="BZ1139" s="46">
        <v>31.458333333333332</v>
      </c>
      <c r="CA1139" s="48" t="s">
        <v>5474</v>
      </c>
      <c r="CB1139" s="45">
        <v>-226.5</v>
      </c>
      <c r="CC1139" s="45">
        <v>-181.2</v>
      </c>
      <c r="CD1139" s="45">
        <v>0</v>
      </c>
      <c r="CE1139" s="45">
        <v>0</v>
      </c>
      <c r="CF1139" s="14" t="s">
        <v>9635</v>
      </c>
      <c r="CG1139" s="7" t="s">
        <v>8556</v>
      </c>
      <c r="CH1139" s="215" t="s">
        <v>8523</v>
      </c>
      <c r="CI1139" s="215" t="s">
        <v>8478</v>
      </c>
      <c r="CJ1139" s="215" t="s">
        <v>8479</v>
      </c>
      <c r="CK1139" s="43" t="s">
        <v>6887</v>
      </c>
      <c r="CL1139" s="43" t="s">
        <v>5474</v>
      </c>
      <c r="CM1139" s="43" t="s">
        <v>5474</v>
      </c>
      <c r="CN1139" s="145">
        <v>-181.2</v>
      </c>
      <c r="CO1139" s="145">
        <v>-226.5</v>
      </c>
      <c r="CP1139" s="148">
        <v>820.23833730120054</v>
      </c>
      <c r="CQ1139" s="189" t="s">
        <v>5474</v>
      </c>
      <c r="CR1139" s="189" t="s">
        <v>5474</v>
      </c>
      <c r="CS1139" s="99" t="s">
        <v>5474</v>
      </c>
      <c r="CT1139" s="167" t="s">
        <v>5474</v>
      </c>
      <c r="CU1139" s="43" t="s">
        <v>5474</v>
      </c>
      <c r="CV1139" s="43" t="s">
        <v>5474</v>
      </c>
      <c r="CW1139" s="43" t="s">
        <v>5474</v>
      </c>
      <c r="CX1139" s="43" t="s">
        <v>5474</v>
      </c>
      <c r="CY1139" s="43" t="s">
        <v>5474</v>
      </c>
      <c r="CZ1139" s="43" t="s">
        <v>5474</v>
      </c>
      <c r="DA1139" s="42" t="s">
        <v>5474</v>
      </c>
      <c r="DB1139" s="42" t="s">
        <v>5474</v>
      </c>
      <c r="DC1139" s="42" t="s">
        <v>5474</v>
      </c>
      <c r="DD1139" s="42" t="s">
        <v>5474</v>
      </c>
      <c r="DE1139" s="42" t="s">
        <v>5474</v>
      </c>
      <c r="DF1139" s="42" t="s">
        <v>5474</v>
      </c>
      <c r="DG1139" s="42" t="s">
        <v>5474</v>
      </c>
      <c r="DH1139" s="42" t="s">
        <v>5474</v>
      </c>
    </row>
    <row r="1140" spans="1:112">
      <c r="A1140" s="22">
        <v>3089</v>
      </c>
      <c r="B1140" s="7" t="s">
        <v>5841</v>
      </c>
      <c r="C1140" s="21">
        <v>-0.25419999999999998</v>
      </c>
      <c r="D1140" s="21">
        <v>-0.69740000000000002</v>
      </c>
      <c r="E1140" s="21">
        <v>-0.25829999999999997</v>
      </c>
      <c r="F1140" s="21">
        <v>-0.72370000000000001</v>
      </c>
      <c r="G1140" s="21">
        <v>-8.0500000000000002E-2</v>
      </c>
      <c r="H1140" s="21">
        <v>0.9</v>
      </c>
      <c r="I1140" s="21">
        <v>0.35709999999999997</v>
      </c>
      <c r="J1140" s="21">
        <v>1.8788</v>
      </c>
      <c r="K1140" s="21">
        <v>4.5499999999999999E-2</v>
      </c>
      <c r="L1140" s="21">
        <v>0.14430000000000001</v>
      </c>
      <c r="M1140" s="21">
        <v>8.9099999999999999E-2</v>
      </c>
      <c r="N1140" s="21">
        <v>-2.9499999999999998E-2</v>
      </c>
      <c r="O1140" s="21">
        <v>2.58E-2</v>
      </c>
      <c r="P1140" s="21">
        <v>0.50749999999999995</v>
      </c>
      <c r="Q1140" s="21">
        <v>2.1499999999999998E-2</v>
      </c>
      <c r="R1140" s="21">
        <v>1.78E-2</v>
      </c>
      <c r="S1140" s="21">
        <v>-0.25769999999999998</v>
      </c>
      <c r="T1140" s="21">
        <v>-0.14879999999999999</v>
      </c>
      <c r="U1140" s="10">
        <v>0.28999999999999998</v>
      </c>
      <c r="V1140" s="10">
        <v>0.17</v>
      </c>
      <c r="W1140" s="7">
        <v>0</v>
      </c>
      <c r="X1140" s="20">
        <v>0</v>
      </c>
      <c r="Y1140" s="75"/>
      <c r="Z1140" s="7"/>
      <c r="AA1140" s="7"/>
      <c r="AB1140" s="51"/>
      <c r="AC1140" s="51"/>
      <c r="AD1140" s="51"/>
      <c r="AE1140" s="51"/>
      <c r="AF1140" s="51"/>
      <c r="AG1140" s="51"/>
      <c r="AH1140" s="20">
        <v>0</v>
      </c>
      <c r="AI1140" s="7" t="s">
        <v>8487</v>
      </c>
      <c r="AJ1140" s="67" t="s">
        <v>8838</v>
      </c>
      <c r="AK1140" s="44">
        <v>0.81092436974789917</v>
      </c>
      <c r="AL1140" s="44">
        <v>0.71337579617834401</v>
      </c>
      <c r="AM1140" s="44">
        <v>1</v>
      </c>
      <c r="AN1140" s="25">
        <v>0.47035573122529645</v>
      </c>
      <c r="AO1140" s="25">
        <v>0.31027667984189727</v>
      </c>
      <c r="AP1140" s="215">
        <v>25.3</v>
      </c>
      <c r="AQ1140" s="215" t="s">
        <v>9548</v>
      </c>
      <c r="AR1140" s="44">
        <v>0</v>
      </c>
      <c r="AS1140" s="171" t="s">
        <v>7422</v>
      </c>
      <c r="AT1140" s="171" t="s">
        <v>7766</v>
      </c>
      <c r="AU1140" s="171" t="s">
        <v>7292</v>
      </c>
      <c r="AV1140" s="7" t="s">
        <v>8488</v>
      </c>
      <c r="AW1140" s="14" t="s">
        <v>6745</v>
      </c>
      <c r="AX1140" s="49" t="s">
        <v>5993</v>
      </c>
      <c r="AY1140" s="38" t="s">
        <v>5993</v>
      </c>
      <c r="AZ1140" s="14" t="s">
        <v>6563</v>
      </c>
      <c r="BA1140" s="49" t="s">
        <v>5993</v>
      </c>
      <c r="BB1140" s="38" t="s">
        <v>5993</v>
      </c>
      <c r="BC1140" s="7">
        <v>0.7</v>
      </c>
      <c r="BD1140" s="14" t="s">
        <v>6109</v>
      </c>
      <c r="BE1140" s="49" t="s">
        <v>5993</v>
      </c>
      <c r="BF1140" s="38" t="s">
        <v>5993</v>
      </c>
      <c r="BG1140" s="7">
        <v>1.7</v>
      </c>
      <c r="BH1140" s="45">
        <v>113.11464190765209</v>
      </c>
      <c r="BI1140" s="215" t="s">
        <v>8495</v>
      </c>
      <c r="BJ1140" s="215" t="s">
        <v>8554</v>
      </c>
      <c r="BK1140" s="7">
        <v>1.4</v>
      </c>
      <c r="BL1140" s="25">
        <v>1.9801980198020084E-3</v>
      </c>
      <c r="BM1140" s="20">
        <v>0.47949999999999993</v>
      </c>
      <c r="BN1140" s="20">
        <v>0.21</v>
      </c>
      <c r="BO1140" s="20">
        <v>0.69999999999999984</v>
      </c>
      <c r="BP1140" s="46">
        <v>148.8235294117647</v>
      </c>
      <c r="BQ1140" s="215" t="s">
        <v>8491</v>
      </c>
      <c r="BR1140" s="79">
        <v>-0.90988142292490115</v>
      </c>
      <c r="BS1140" s="9">
        <v>0</v>
      </c>
      <c r="BT1140" s="9">
        <v>0</v>
      </c>
      <c r="BU1140" s="47" t="s">
        <v>5993</v>
      </c>
      <c r="BV1140" s="47" t="s">
        <v>5993</v>
      </c>
      <c r="BW1140" s="14" t="s">
        <v>5474</v>
      </c>
      <c r="BX1140" s="83">
        <v>-0.88735177865612658</v>
      </c>
      <c r="BY1140" s="82">
        <v>0.18999999999999997</v>
      </c>
      <c r="BZ1140" s="46">
        <v>133.15789473684214</v>
      </c>
      <c r="CA1140" s="48" t="s">
        <v>5474</v>
      </c>
      <c r="CB1140" s="45">
        <v>0</v>
      </c>
      <c r="CC1140" s="45">
        <v>0</v>
      </c>
      <c r="CD1140" s="45">
        <v>0</v>
      </c>
      <c r="CE1140" s="45">
        <v>0</v>
      </c>
      <c r="CF1140" s="14" t="s">
        <v>9636</v>
      </c>
      <c r="CG1140" s="7" t="s">
        <v>8477</v>
      </c>
      <c r="CH1140" s="215" t="s">
        <v>8498</v>
      </c>
      <c r="CI1140" s="215" t="s">
        <v>8479</v>
      </c>
      <c r="CJ1140" s="215" t="s">
        <v>8498</v>
      </c>
      <c r="CK1140" s="43" t="s">
        <v>5474</v>
      </c>
      <c r="CL1140" s="43" t="s">
        <v>5474</v>
      </c>
      <c r="CM1140" s="43" t="s">
        <v>5474</v>
      </c>
      <c r="CN1140" s="145">
        <v>0</v>
      </c>
      <c r="CO1140" s="145">
        <v>0</v>
      </c>
      <c r="CP1140" s="148">
        <v>2861.8004402635979</v>
      </c>
      <c r="CQ1140" s="189" t="s">
        <v>5474</v>
      </c>
      <c r="CR1140" s="189" t="s">
        <v>5474</v>
      </c>
      <c r="CS1140" s="99" t="s">
        <v>5474</v>
      </c>
      <c r="CT1140" s="167" t="s">
        <v>5474</v>
      </c>
      <c r="CU1140" s="43" t="s">
        <v>5474</v>
      </c>
      <c r="CV1140" s="43" t="s">
        <v>5474</v>
      </c>
      <c r="CW1140" s="43" t="s">
        <v>5474</v>
      </c>
      <c r="CX1140" s="43" t="s">
        <v>5474</v>
      </c>
      <c r="CY1140" s="43" t="s">
        <v>5474</v>
      </c>
      <c r="CZ1140" s="43" t="s">
        <v>5474</v>
      </c>
      <c r="DA1140" s="42" t="s">
        <v>5474</v>
      </c>
      <c r="DB1140" s="42" t="s">
        <v>5474</v>
      </c>
      <c r="DC1140" s="42" t="s">
        <v>5474</v>
      </c>
      <c r="DD1140" s="42" t="s">
        <v>5474</v>
      </c>
      <c r="DE1140" s="42" t="s">
        <v>5474</v>
      </c>
      <c r="DF1140" s="42" t="s">
        <v>5474</v>
      </c>
      <c r="DG1140" s="42" t="s">
        <v>5474</v>
      </c>
      <c r="DH1140" s="42" t="s">
        <v>5474</v>
      </c>
    </row>
    <row r="1141" spans="1:112">
      <c r="A1141" s="22">
        <v>2105</v>
      </c>
      <c r="B1141" s="7" t="s">
        <v>289</v>
      </c>
      <c r="C1141" s="21">
        <v>2.6100000000000002E-2</v>
      </c>
      <c r="D1141" s="21">
        <v>-3.1199999999999999E-2</v>
      </c>
      <c r="E1141" s="21">
        <v>1.7100000000000001E-2</v>
      </c>
      <c r="F1141" s="21">
        <v>-6.7799999999999999E-2</v>
      </c>
      <c r="G1141" s="21">
        <v>0.22220000000000001</v>
      </c>
      <c r="H1141" s="21">
        <v>-0.125</v>
      </c>
      <c r="I1141" s="21">
        <v>-0.3</v>
      </c>
      <c r="J1141" s="21">
        <v>10.666700000000001</v>
      </c>
      <c r="K1141" s="21">
        <v>-2.64E-2</v>
      </c>
      <c r="L1141" s="21">
        <v>-5.8999999999999999E-3</v>
      </c>
      <c r="M1141" s="21">
        <v>5.0799999999999998E-2</v>
      </c>
      <c r="N1141" s="21">
        <v>-2.5999999999999999E-2</v>
      </c>
      <c r="O1141" s="21">
        <v>1.8200000000000001E-2</v>
      </c>
      <c r="P1141" s="21">
        <v>6.9099999999999995E-2</v>
      </c>
      <c r="Q1141" s="21">
        <v>2.53E-2</v>
      </c>
      <c r="R1141" s="21">
        <v>1.2500000000000001E-2</v>
      </c>
      <c r="S1141" s="21">
        <v>7.5899999999999995E-2</v>
      </c>
      <c r="T1141" s="21">
        <v>4.3400000000000001E-2</v>
      </c>
      <c r="U1141" s="10">
        <v>1.05</v>
      </c>
      <c r="V1141" s="10">
        <v>2.81</v>
      </c>
      <c r="W1141" s="7">
        <v>1.62</v>
      </c>
      <c r="X1141" s="20">
        <v>0.86550000000000005</v>
      </c>
      <c r="Y1141" s="75">
        <v>2020</v>
      </c>
      <c r="Z1141" s="7">
        <v>1.2</v>
      </c>
      <c r="AA1141" s="7">
        <v>0</v>
      </c>
      <c r="AB1141" s="51">
        <v>-12700</v>
      </c>
      <c r="AC1141" s="51">
        <v>-3708</v>
      </c>
      <c r="AD1141" s="51">
        <v>-60</v>
      </c>
      <c r="AE1141" s="51">
        <v>-63</v>
      </c>
      <c r="AF1141" s="51">
        <v>429</v>
      </c>
      <c r="AG1141" s="51">
        <v>6</v>
      </c>
      <c r="AH1141" s="20">
        <v>0</v>
      </c>
      <c r="AI1141" s="7" t="s">
        <v>8493</v>
      </c>
      <c r="AJ1141" s="67" t="s">
        <v>8757</v>
      </c>
      <c r="AK1141" s="44">
        <v>-0.91101694915254228</v>
      </c>
      <c r="AL1141" s="44">
        <v>-0.88666666666666649</v>
      </c>
      <c r="AM1141" s="44">
        <v>-1</v>
      </c>
      <c r="AN1141" s="25">
        <v>0.62765957446808507</v>
      </c>
      <c r="AO1141" s="25">
        <v>0.19946808510638298</v>
      </c>
      <c r="AP1141" s="215">
        <v>37.6</v>
      </c>
      <c r="AQ1141" s="215" t="s">
        <v>9548</v>
      </c>
      <c r="AR1141" s="44">
        <v>0</v>
      </c>
      <c r="AS1141" s="171" t="s">
        <v>7407</v>
      </c>
      <c r="AT1141" s="171" t="s">
        <v>7220</v>
      </c>
      <c r="AU1141" s="171" t="s">
        <v>7102</v>
      </c>
      <c r="AV1141" s="7" t="s">
        <v>8470</v>
      </c>
      <c r="AW1141" s="14" t="s">
        <v>7406</v>
      </c>
      <c r="AX1141" s="49" t="s">
        <v>6009</v>
      </c>
      <c r="AY1141" s="38" t="s">
        <v>6047</v>
      </c>
      <c r="AZ1141" s="14" t="s">
        <v>6571</v>
      </c>
      <c r="BA1141" s="49" t="s">
        <v>5967</v>
      </c>
      <c r="BB1141" s="38" t="s">
        <v>6047</v>
      </c>
      <c r="BC1141" s="7">
        <v>0.3</v>
      </c>
      <c r="BD1141" s="14" t="s">
        <v>5959</v>
      </c>
      <c r="BE1141" s="49" t="s">
        <v>5967</v>
      </c>
      <c r="BF1141" s="38" t="s">
        <v>5961</v>
      </c>
      <c r="BG1141" s="7">
        <v>1.4</v>
      </c>
      <c r="BH1141" s="45">
        <v>4476.2321060421591</v>
      </c>
      <c r="BI1141" s="215" t="s">
        <v>8518</v>
      </c>
      <c r="BJ1141" s="215" t="s">
        <v>8568</v>
      </c>
      <c r="BK1141" s="7">
        <v>0.6</v>
      </c>
      <c r="BL1141" s="25">
        <v>0</v>
      </c>
      <c r="BM1141" s="20">
        <v>0.60925000000000007</v>
      </c>
      <c r="BN1141" s="20">
        <v>0.59000000000000008</v>
      </c>
      <c r="BO1141" s="20">
        <v>0.62499999999999989</v>
      </c>
      <c r="BP1141" s="46">
        <v>13.380782918149466</v>
      </c>
      <c r="BQ1141" s="215" t="s">
        <v>8569</v>
      </c>
      <c r="BR1141" s="79">
        <v>5.5019946808510675E-2</v>
      </c>
      <c r="BS1141" s="9">
        <v>3.7018547877893049E-2</v>
      </c>
      <c r="BT1141" s="9">
        <v>2.59133008072987E-2</v>
      </c>
      <c r="BU1141" s="47" t="s">
        <v>5993</v>
      </c>
      <c r="BV1141" s="47" t="s">
        <v>5993</v>
      </c>
      <c r="BW1141" s="14" t="s">
        <v>5474</v>
      </c>
      <c r="BX1141" s="83">
        <v>0.26602393617021269</v>
      </c>
      <c r="BY1141" s="82">
        <v>2.75</v>
      </c>
      <c r="BZ1141" s="46">
        <v>13.672727272727274</v>
      </c>
      <c r="CA1141" s="48" t="s">
        <v>5474</v>
      </c>
      <c r="CB1141" s="45">
        <v>-477520</v>
      </c>
      <c r="CC1141" s="45">
        <v>-139420.80000000002</v>
      </c>
      <c r="CD1141" s="45">
        <v>-2256</v>
      </c>
      <c r="CE1141" s="45">
        <v>-2368.8000000000002</v>
      </c>
      <c r="CF1141" s="14" t="s">
        <v>9637</v>
      </c>
      <c r="CG1141" s="7" t="s">
        <v>8556</v>
      </c>
      <c r="CH1141" s="215" t="s">
        <v>8479</v>
      </c>
      <c r="CI1141" s="215" t="s">
        <v>8479</v>
      </c>
      <c r="CJ1141" s="215" t="s">
        <v>8479</v>
      </c>
      <c r="CK1141" s="43" t="s">
        <v>5474</v>
      </c>
      <c r="CL1141" s="43" t="s">
        <v>5474</v>
      </c>
      <c r="CM1141" s="43" t="s">
        <v>5474</v>
      </c>
      <c r="CN1141" s="145">
        <v>-141789.6</v>
      </c>
      <c r="CO1141" s="145">
        <v>-479776</v>
      </c>
      <c r="CP1141" s="148">
        <v>168306.32718718518</v>
      </c>
      <c r="CQ1141" s="189" t="s">
        <v>5474</v>
      </c>
      <c r="CR1141" s="189" t="s">
        <v>5474</v>
      </c>
      <c r="CS1141" s="99" t="s">
        <v>5474</v>
      </c>
      <c r="CT1141" s="167" t="s">
        <v>5474</v>
      </c>
      <c r="CU1141" s="43" t="s">
        <v>5474</v>
      </c>
      <c r="CV1141" s="43" t="s">
        <v>5474</v>
      </c>
      <c r="CW1141" s="43" t="s">
        <v>5474</v>
      </c>
      <c r="CX1141" s="43" t="s">
        <v>5474</v>
      </c>
      <c r="CY1141" s="43" t="s">
        <v>5474</v>
      </c>
      <c r="CZ1141" s="43" t="s">
        <v>5474</v>
      </c>
      <c r="DA1141" s="42" t="s">
        <v>5474</v>
      </c>
      <c r="DB1141" s="42" t="s">
        <v>5474</v>
      </c>
      <c r="DC1141" s="42" t="s">
        <v>5474</v>
      </c>
      <c r="DD1141" s="42" t="s">
        <v>5474</v>
      </c>
      <c r="DE1141" s="42" t="s">
        <v>5474</v>
      </c>
      <c r="DF1141" s="42" t="s">
        <v>5474</v>
      </c>
      <c r="DG1141" s="42" t="s">
        <v>5474</v>
      </c>
      <c r="DH1141" s="42" t="s">
        <v>5477</v>
      </c>
    </row>
    <row r="1142" spans="1:112">
      <c r="A1142" s="22">
        <v>1604</v>
      </c>
      <c r="B1142" s="7" t="s">
        <v>179</v>
      </c>
      <c r="C1142" s="21">
        <v>-1.9199999999999998E-2</v>
      </c>
      <c r="D1142" s="21">
        <v>-7.5399999999999995E-2</v>
      </c>
      <c r="E1142" s="21">
        <v>3.5999999999999999E-3</v>
      </c>
      <c r="F1142" s="21">
        <v>0.1171</v>
      </c>
      <c r="G1142" s="21">
        <v>9.6699999999999994E-2</v>
      </c>
      <c r="H1142" s="21">
        <v>0.12</v>
      </c>
      <c r="I1142" s="21">
        <v>0.21740000000000001</v>
      </c>
      <c r="J1142" s="21">
        <v>0.35899999999999999</v>
      </c>
      <c r="K1142" s="21">
        <v>-9.9000000000000008E-3</v>
      </c>
      <c r="L1142" s="21">
        <v>1.0200000000000001E-2</v>
      </c>
      <c r="M1142" s="21">
        <v>2.47E-2</v>
      </c>
      <c r="N1142" s="21">
        <v>-2.3999999999999998E-3</v>
      </c>
      <c r="O1142" s="21">
        <v>1.41E-2</v>
      </c>
      <c r="P1142" s="21">
        <v>2.5399999999999999E-2</v>
      </c>
      <c r="Q1142" s="21">
        <v>4.7199999999999999E-2</v>
      </c>
      <c r="R1142" s="21">
        <v>2.92E-2</v>
      </c>
      <c r="S1142" s="21">
        <v>0.1246</v>
      </c>
      <c r="T1142" s="21">
        <v>7.3599999999999999E-2</v>
      </c>
      <c r="U1142" s="10">
        <v>1.06</v>
      </c>
      <c r="V1142" s="10">
        <v>5.12</v>
      </c>
      <c r="W1142" s="7">
        <v>1.4</v>
      </c>
      <c r="X1142" s="20">
        <v>0.6774</v>
      </c>
      <c r="Y1142" s="75">
        <v>2020</v>
      </c>
      <c r="Z1142" s="7">
        <v>2.5</v>
      </c>
      <c r="AA1142" s="7">
        <v>0</v>
      </c>
      <c r="AB1142" s="51">
        <v>-1451</v>
      </c>
      <c r="AC1142" s="51">
        <v>-127</v>
      </c>
      <c r="AD1142" s="51">
        <v>2</v>
      </c>
      <c r="AE1142" s="51"/>
      <c r="AF1142" s="51">
        <v>-1</v>
      </c>
      <c r="AG1142" s="51">
        <v>-18</v>
      </c>
      <c r="AH1142" s="20">
        <v>2.2000000000000001E-3</v>
      </c>
      <c r="AI1142" s="7" t="s">
        <v>8487</v>
      </c>
      <c r="AJ1142" s="67" t="s">
        <v>8494</v>
      </c>
      <c r="AK1142" s="44">
        <v>0.72687224669603512</v>
      </c>
      <c r="AL1142" s="44">
        <v>-0.68749999999999978</v>
      </c>
      <c r="AM1142" s="44">
        <v>0.50000000000000888</v>
      </c>
      <c r="AN1142" s="25">
        <v>0.383445945945946</v>
      </c>
      <c r="AO1142" s="25">
        <v>8.108108108108103E-2</v>
      </c>
      <c r="AP1142" s="215">
        <v>29.6</v>
      </c>
      <c r="AQ1142" s="215" t="s">
        <v>9548</v>
      </c>
      <c r="AR1142" s="44">
        <v>0</v>
      </c>
      <c r="AS1142" s="171" t="s">
        <v>7246</v>
      </c>
      <c r="AT1142" s="171" t="s">
        <v>6940</v>
      </c>
      <c r="AU1142" s="171" t="s">
        <v>7160</v>
      </c>
      <c r="AV1142" s="7" t="s">
        <v>5474</v>
      </c>
      <c r="AW1142" s="14" t="s">
        <v>6243</v>
      </c>
      <c r="AX1142" s="49" t="s">
        <v>6009</v>
      </c>
      <c r="AY1142" s="38" t="s">
        <v>5971</v>
      </c>
      <c r="AZ1142" s="14" t="s">
        <v>6038</v>
      </c>
      <c r="BA1142" s="49" t="s">
        <v>5993</v>
      </c>
      <c r="BB1142" s="38" t="s">
        <v>5993</v>
      </c>
      <c r="BC1142" s="7">
        <v>0.3</v>
      </c>
      <c r="BD1142" s="14" t="s">
        <v>5987</v>
      </c>
      <c r="BE1142" s="49" t="s">
        <v>5967</v>
      </c>
      <c r="BF1142" s="38" t="s">
        <v>5989</v>
      </c>
      <c r="BG1142" s="7">
        <v>0.8</v>
      </c>
      <c r="BH1142" s="45">
        <v>367.36021373643183</v>
      </c>
      <c r="BI1142" s="215" t="s">
        <v>8471</v>
      </c>
      <c r="BJ1142" s="215" t="s">
        <v>8554</v>
      </c>
      <c r="BK1142" s="7">
        <v>0.8</v>
      </c>
      <c r="BL1142" s="25">
        <v>3.3898305084746243E-3</v>
      </c>
      <c r="BM1142" s="20">
        <v>0.63137500000000002</v>
      </c>
      <c r="BN1142" s="20">
        <v>0.62999999999999989</v>
      </c>
      <c r="BO1142" s="20">
        <v>0.63249999999999995</v>
      </c>
      <c r="BP1142" s="46">
        <v>5.78125</v>
      </c>
      <c r="BQ1142" s="215" t="s">
        <v>8585</v>
      </c>
      <c r="BR1142" s="79">
        <v>1.0825472972972974</v>
      </c>
      <c r="BS1142" s="9">
        <v>4.1206240788683735E-2</v>
      </c>
      <c r="BT1142" s="9">
        <v>7.8152268687637028E-2</v>
      </c>
      <c r="BU1142" s="47" t="s">
        <v>5993</v>
      </c>
      <c r="BV1142" s="47" t="s">
        <v>5993</v>
      </c>
      <c r="BW1142" s="14" t="s">
        <v>5474</v>
      </c>
      <c r="BX1142" s="83">
        <v>1.4990567567567568</v>
      </c>
      <c r="BY1142" s="82">
        <v>5.4600000000000009</v>
      </c>
      <c r="BZ1142" s="46">
        <v>5.4212454212454206</v>
      </c>
      <c r="CA1142" s="48" t="s">
        <v>8538</v>
      </c>
      <c r="CB1142" s="45">
        <v>-42949.599999999999</v>
      </c>
      <c r="CC1142" s="45">
        <v>-3759.2000000000003</v>
      </c>
      <c r="CD1142" s="45">
        <v>59.2</v>
      </c>
      <c r="CE1142" s="45">
        <v>0</v>
      </c>
      <c r="CF1142" s="14" t="s">
        <v>9638</v>
      </c>
      <c r="CG1142" s="7" t="s">
        <v>8590</v>
      </c>
      <c r="CH1142" s="215" t="s">
        <v>8546</v>
      </c>
      <c r="CI1142" s="215" t="s">
        <v>8478</v>
      </c>
      <c r="CJ1142" s="215" t="s">
        <v>8479</v>
      </c>
      <c r="CK1142" s="43" t="s">
        <v>6887</v>
      </c>
      <c r="CL1142" s="43" t="s">
        <v>5474</v>
      </c>
      <c r="CM1142" s="43" t="s">
        <v>5474</v>
      </c>
      <c r="CN1142" s="145">
        <v>-3759.2000000000003</v>
      </c>
      <c r="CO1142" s="145">
        <v>-42890.400000000001</v>
      </c>
      <c r="CP1142" s="148">
        <v>10873.862326598382</v>
      </c>
      <c r="CQ1142" s="189" t="s">
        <v>5474</v>
      </c>
      <c r="CR1142" s="189" t="s">
        <v>5474</v>
      </c>
      <c r="CS1142" s="99" t="s">
        <v>5474</v>
      </c>
      <c r="CT1142" s="167" t="s">
        <v>5474</v>
      </c>
      <c r="CU1142" s="43" t="s">
        <v>5474</v>
      </c>
      <c r="CV1142" s="43" t="s">
        <v>5474</v>
      </c>
      <c r="CW1142" s="43" t="s">
        <v>5474</v>
      </c>
      <c r="CX1142" s="43" t="s">
        <v>5474</v>
      </c>
      <c r="CY1142" s="43" t="s">
        <v>5474</v>
      </c>
      <c r="CZ1142" s="43" t="s">
        <v>5474</v>
      </c>
      <c r="DA1142" s="42" t="s">
        <v>5474</v>
      </c>
      <c r="DB1142" s="42" t="s">
        <v>5474</v>
      </c>
      <c r="DC1142" s="42" t="s">
        <v>5474</v>
      </c>
      <c r="DD1142" s="42" t="s">
        <v>5474</v>
      </c>
      <c r="DE1142" s="42" t="s">
        <v>5474</v>
      </c>
      <c r="DF1142" s="42" t="s">
        <v>5474</v>
      </c>
      <c r="DG1142" s="42" t="s">
        <v>5474</v>
      </c>
      <c r="DH1142" s="42" t="s">
        <v>5474</v>
      </c>
    </row>
    <row r="1143" spans="1:112">
      <c r="A1143" s="22">
        <v>3521</v>
      </c>
      <c r="B1143" s="7" t="s">
        <v>786</v>
      </c>
      <c r="C1143" s="21">
        <v>1.2941</v>
      </c>
      <c r="D1143" s="21">
        <v>0.1164</v>
      </c>
      <c r="E1143" s="21">
        <v>-5.3E-3</v>
      </c>
      <c r="F1143" s="21">
        <v>-5.7599999999999998E-2</v>
      </c>
      <c r="G1143" s="21">
        <v>0.14899999999999999</v>
      </c>
      <c r="H1143" s="21">
        <v>-49</v>
      </c>
      <c r="I1143" s="21">
        <v>-0.84619999999999995</v>
      </c>
      <c r="J1143" s="21">
        <v>0.43369999999999997</v>
      </c>
      <c r="K1143" s="21">
        <v>-0.13239999999999999</v>
      </c>
      <c r="L1143" s="21">
        <v>-0.14960000000000001</v>
      </c>
      <c r="M1143" s="21">
        <v>1.32E-2</v>
      </c>
      <c r="N1143" s="21">
        <v>-0.2888</v>
      </c>
      <c r="O1143" s="21">
        <v>-0.108</v>
      </c>
      <c r="P1143" s="21">
        <v>-5.8999999999999999E-3</v>
      </c>
      <c r="Q1143" s="21">
        <v>-1.2200000000000001E-2</v>
      </c>
      <c r="R1143" s="21">
        <v>-2.3E-3</v>
      </c>
      <c r="S1143" s="21">
        <v>-3.0999999999999999E-3</v>
      </c>
      <c r="T1143" s="21">
        <v>2.9999999999999997E-4</v>
      </c>
      <c r="U1143" s="10">
        <v>-0.47</v>
      </c>
      <c r="V1143" s="10">
        <v>-0.54</v>
      </c>
      <c r="W1143" s="7">
        <v>0</v>
      </c>
      <c r="X1143" s="20">
        <v>0</v>
      </c>
      <c r="Y1143" s="75"/>
      <c r="Z1143" s="7"/>
      <c r="AA1143" s="7"/>
      <c r="AB1143" s="51">
        <v>3</v>
      </c>
      <c r="AC1143" s="51">
        <v>-1</v>
      </c>
      <c r="AD1143" s="51"/>
      <c r="AE1143" s="51"/>
      <c r="AF1143" s="51"/>
      <c r="AG1143" s="51"/>
      <c r="AH1143" s="20">
        <v>4.5999999999999999E-3</v>
      </c>
      <c r="AI1143" s="7" t="s">
        <v>8493</v>
      </c>
      <c r="AJ1143" s="67" t="s">
        <v>8757</v>
      </c>
      <c r="AK1143" s="44">
        <v>-0.90909090909090895</v>
      </c>
      <c r="AL1143" s="44">
        <v>-0.83720930232558077</v>
      </c>
      <c r="AM1143" s="44">
        <v>0.66666666666667451</v>
      </c>
      <c r="AN1143" s="25">
        <v>0.87592592592592577</v>
      </c>
      <c r="AO1143" s="25">
        <v>0.1990740740740741</v>
      </c>
      <c r="AP1143" s="215">
        <v>10.8</v>
      </c>
      <c r="AQ1143" s="215" t="s">
        <v>9548</v>
      </c>
      <c r="AR1143" s="44">
        <v>0</v>
      </c>
      <c r="AS1143" s="171" t="s">
        <v>7175</v>
      </c>
      <c r="AT1143" s="171" t="s">
        <v>7085</v>
      </c>
      <c r="AU1143" s="171" t="s">
        <v>7208</v>
      </c>
      <c r="AV1143" s="7" t="s">
        <v>8470</v>
      </c>
      <c r="AW1143" s="14" t="s">
        <v>7882</v>
      </c>
      <c r="AX1143" s="49" t="s">
        <v>6009</v>
      </c>
      <c r="AY1143" s="38" t="s">
        <v>6007</v>
      </c>
      <c r="AZ1143" s="14" t="s">
        <v>6707</v>
      </c>
      <c r="BA1143" s="49" t="s">
        <v>5967</v>
      </c>
      <c r="BB1143" s="38" t="s">
        <v>6047</v>
      </c>
      <c r="BC1143" s="7">
        <v>0.4</v>
      </c>
      <c r="BD1143" s="14" t="s">
        <v>6077</v>
      </c>
      <c r="BE1143" s="49" t="s">
        <v>5967</v>
      </c>
      <c r="BF1143" s="38" t="s">
        <v>6007</v>
      </c>
      <c r="BG1143" s="7">
        <v>0.6</v>
      </c>
      <c r="BH1143" s="45">
        <v>125.45442102485049</v>
      </c>
      <c r="BI1143" s="215" t="s">
        <v>8495</v>
      </c>
      <c r="BJ1143" s="215" t="s">
        <v>8554</v>
      </c>
      <c r="BK1143" s="7">
        <v>3.9</v>
      </c>
      <c r="BL1143" s="25">
        <v>9.3457943925234974E-3</v>
      </c>
      <c r="BM1143" s="20">
        <v>0.56487500000000002</v>
      </c>
      <c r="BN1143" s="20">
        <v>0.66249999999999998</v>
      </c>
      <c r="BO1143" s="20">
        <v>0.48499999999999999</v>
      </c>
      <c r="BP1143" s="46" t="s">
        <v>8473</v>
      </c>
      <c r="BQ1143" s="215" t="s">
        <v>8473</v>
      </c>
      <c r="BR1143" s="79" t="s">
        <v>8473</v>
      </c>
      <c r="BS1143" s="9">
        <v>0</v>
      </c>
      <c r="BT1143" s="9">
        <v>0</v>
      </c>
      <c r="BU1143" s="47" t="s">
        <v>5993</v>
      </c>
      <c r="BV1143" s="47" t="s">
        <v>5993</v>
      </c>
      <c r="BW1143" s="14" t="s">
        <v>5474</v>
      </c>
      <c r="BX1143" s="83" t="s">
        <v>8473</v>
      </c>
      <c r="BY1143" s="82" t="s">
        <v>8473</v>
      </c>
      <c r="BZ1143" s="46" t="s">
        <v>8473</v>
      </c>
      <c r="CA1143" s="48" t="s">
        <v>8485</v>
      </c>
      <c r="CB1143" s="45">
        <v>32.400000000000006</v>
      </c>
      <c r="CC1143" s="45">
        <v>-10.8</v>
      </c>
      <c r="CD1143" s="45">
        <v>0</v>
      </c>
      <c r="CE1143" s="45">
        <v>0</v>
      </c>
      <c r="CF1143" s="14" t="s">
        <v>9639</v>
      </c>
      <c r="CG1143" s="7" t="s">
        <v>8477</v>
      </c>
      <c r="CH1143" s="215" t="s">
        <v>8523</v>
      </c>
      <c r="CI1143" s="215" t="s">
        <v>8479</v>
      </c>
      <c r="CJ1143" s="215" t="s">
        <v>8479</v>
      </c>
      <c r="CK1143" s="43" t="s">
        <v>5474</v>
      </c>
      <c r="CL1143" s="43" t="s">
        <v>5474</v>
      </c>
      <c r="CM1143" s="43" t="s">
        <v>5474</v>
      </c>
      <c r="CN1143" s="145">
        <v>-10.8</v>
      </c>
      <c r="CO1143" s="145">
        <v>32.400000000000006</v>
      </c>
      <c r="CP1143" s="148">
        <v>1354.9077470683853</v>
      </c>
      <c r="CQ1143" s="189">
        <v>-0.31944444444444436</v>
      </c>
      <c r="CR1143" s="189">
        <v>0</v>
      </c>
      <c r="CS1143" s="99">
        <v>44920</v>
      </c>
      <c r="CT1143" s="167" t="s">
        <v>5474</v>
      </c>
      <c r="CU1143" s="43" t="s">
        <v>5474</v>
      </c>
      <c r="CV1143" s="43" t="s">
        <v>5474</v>
      </c>
      <c r="CW1143" s="43" t="s">
        <v>5474</v>
      </c>
      <c r="CX1143" s="43" t="s">
        <v>5474</v>
      </c>
      <c r="CY1143" s="43" t="s">
        <v>5474</v>
      </c>
      <c r="CZ1143" s="43" t="s">
        <v>5474</v>
      </c>
      <c r="DA1143" s="42" t="s">
        <v>5474</v>
      </c>
      <c r="DB1143" s="42" t="s">
        <v>5474</v>
      </c>
      <c r="DC1143" s="42" t="s">
        <v>5474</v>
      </c>
      <c r="DD1143" s="42" t="s">
        <v>5474</v>
      </c>
      <c r="DE1143" s="42" t="s">
        <v>5474</v>
      </c>
      <c r="DF1143" s="42" t="s">
        <v>5474</v>
      </c>
      <c r="DG1143" s="42" t="s">
        <v>5474</v>
      </c>
      <c r="DH1143" s="42" t="s">
        <v>5474</v>
      </c>
    </row>
    <row r="1144" spans="1:112">
      <c r="A1144" s="22">
        <v>6289</v>
      </c>
      <c r="B1144" s="7" t="s">
        <v>1355</v>
      </c>
      <c r="C1144" s="21">
        <v>-0.18529999999999999</v>
      </c>
      <c r="D1144" s="21">
        <v>-0.376</v>
      </c>
      <c r="E1144" s="21">
        <v>-0.23369999999999999</v>
      </c>
      <c r="F1144" s="21">
        <v>-0.31509999999999999</v>
      </c>
      <c r="G1144" s="21">
        <v>5.4000000000000003E-3</v>
      </c>
      <c r="H1144" s="21">
        <v>-2.25</v>
      </c>
      <c r="I1144" s="21">
        <v>0.83330000000000004</v>
      </c>
      <c r="J1144" s="21">
        <v>0.97870000000000001</v>
      </c>
      <c r="K1144" s="21">
        <v>-0.39369999999999999</v>
      </c>
      <c r="L1144" s="21">
        <v>0.26129999999999998</v>
      </c>
      <c r="M1144" s="21">
        <v>0.12970000000000001</v>
      </c>
      <c r="N1144" s="21">
        <v>-0.47060000000000002</v>
      </c>
      <c r="O1144" s="21">
        <v>0.2828</v>
      </c>
      <c r="P1144" s="21">
        <v>7.6200000000000004E-2</v>
      </c>
      <c r="Q1144" s="21">
        <v>-0.39400000000000002</v>
      </c>
      <c r="R1144" s="21">
        <v>3.9600000000000003E-2</v>
      </c>
      <c r="S1144" s="21">
        <v>-2.0207999999999999</v>
      </c>
      <c r="T1144" s="21">
        <v>-0.14760000000000001</v>
      </c>
      <c r="U1144" s="10">
        <v>-0.01</v>
      </c>
      <c r="V1144" s="10">
        <v>-0.34</v>
      </c>
      <c r="W1144" s="7">
        <v>0</v>
      </c>
      <c r="X1144" s="20">
        <v>0</v>
      </c>
      <c r="Y1144" s="75"/>
      <c r="Z1144" s="7"/>
      <c r="AA1144" s="7"/>
      <c r="AB1144" s="51"/>
      <c r="AC1144" s="51"/>
      <c r="AD1144" s="51"/>
      <c r="AE1144" s="51"/>
      <c r="AF1144" s="51"/>
      <c r="AG1144" s="51"/>
      <c r="AH1144" s="20">
        <v>0</v>
      </c>
      <c r="AI1144" s="7" t="s">
        <v>8493</v>
      </c>
      <c r="AJ1144" s="67" t="s">
        <v>8494</v>
      </c>
      <c r="AK1144" s="44">
        <v>-0.94252873563218376</v>
      </c>
      <c r="AL1144" s="44">
        <v>-0.67796610169491522</v>
      </c>
      <c r="AM1144" s="44">
        <v>-1</v>
      </c>
      <c r="AN1144" s="25">
        <v>1.8000000000000003</v>
      </c>
      <c r="AO1144" s="25">
        <v>0.20344827586206893</v>
      </c>
      <c r="AP1144" s="215">
        <v>2.9</v>
      </c>
      <c r="AQ1144" s="215" t="s">
        <v>9548</v>
      </c>
      <c r="AR1144" s="44">
        <v>0</v>
      </c>
      <c r="AS1144" s="171" t="s">
        <v>7196</v>
      </c>
      <c r="AT1144" s="171" t="s">
        <v>7085</v>
      </c>
      <c r="AU1144" s="171" t="s">
        <v>7043</v>
      </c>
      <c r="AV1144" s="7" t="s">
        <v>8470</v>
      </c>
      <c r="AW1144" s="14" t="s">
        <v>6806</v>
      </c>
      <c r="AX1144" s="49" t="s">
        <v>6009</v>
      </c>
      <c r="AY1144" s="38" t="s">
        <v>5971</v>
      </c>
      <c r="AZ1144" s="14" t="s">
        <v>6038</v>
      </c>
      <c r="BA1144" s="49" t="s">
        <v>5993</v>
      </c>
      <c r="BB1144" s="38" t="s">
        <v>5993</v>
      </c>
      <c r="BC1144" s="7">
        <v>0.5</v>
      </c>
      <c r="BD1144" s="14" t="s">
        <v>5987</v>
      </c>
      <c r="BE1144" s="49" t="s">
        <v>5967</v>
      </c>
      <c r="BF1144" s="38" t="s">
        <v>6007</v>
      </c>
      <c r="BG1144" s="7">
        <v>0.4</v>
      </c>
      <c r="BH1144" s="45">
        <v>41.543204068825226</v>
      </c>
      <c r="BI1144" s="215" t="s">
        <v>8495</v>
      </c>
      <c r="BJ1144" s="215" t="s">
        <v>8554</v>
      </c>
      <c r="BK1144" s="7">
        <v>0.5</v>
      </c>
      <c r="BL1144" s="25">
        <v>0</v>
      </c>
      <c r="BM1144" s="20">
        <v>0.49681250000000005</v>
      </c>
      <c r="BN1144" s="20">
        <v>0.36000000000000004</v>
      </c>
      <c r="BO1144" s="20">
        <v>0.60875000000000001</v>
      </c>
      <c r="BP1144" s="46" t="s">
        <v>8473</v>
      </c>
      <c r="BQ1144" s="215" t="s">
        <v>8473</v>
      </c>
      <c r="BR1144" s="79" t="s">
        <v>8473</v>
      </c>
      <c r="BS1144" s="9">
        <v>0</v>
      </c>
      <c r="BT1144" s="9">
        <v>0</v>
      </c>
      <c r="BU1144" s="47" t="s">
        <v>5993</v>
      </c>
      <c r="BV1144" s="47" t="s">
        <v>5993</v>
      </c>
      <c r="BW1144" s="14" t="s">
        <v>5474</v>
      </c>
      <c r="BX1144" s="83" t="s">
        <v>8473</v>
      </c>
      <c r="BY1144" s="82" t="s">
        <v>8473</v>
      </c>
      <c r="BZ1144" s="46" t="s">
        <v>8473</v>
      </c>
      <c r="CA1144" s="48" t="s">
        <v>5474</v>
      </c>
      <c r="CB1144" s="45">
        <v>0</v>
      </c>
      <c r="CC1144" s="45">
        <v>0</v>
      </c>
      <c r="CD1144" s="45">
        <v>0</v>
      </c>
      <c r="CE1144" s="45">
        <v>0</v>
      </c>
      <c r="CF1144" s="14" t="s">
        <v>9640</v>
      </c>
      <c r="CG1144" s="7" t="s">
        <v>8556</v>
      </c>
      <c r="CH1144" s="215" t="s">
        <v>8479</v>
      </c>
      <c r="CI1144" s="215" t="s">
        <v>8478</v>
      </c>
      <c r="CJ1144" s="215" t="s">
        <v>8479</v>
      </c>
      <c r="CK1144" s="43" t="s">
        <v>5474</v>
      </c>
      <c r="CL1144" s="43" t="s">
        <v>5474</v>
      </c>
      <c r="CM1144" s="43" t="s">
        <v>5474</v>
      </c>
      <c r="CN1144" s="145">
        <v>0</v>
      </c>
      <c r="CO1144" s="145">
        <v>0</v>
      </c>
      <c r="CP1144" s="148">
        <v>120.47529179959315</v>
      </c>
      <c r="CQ1144" s="189" t="s">
        <v>5474</v>
      </c>
      <c r="CR1144" s="189" t="s">
        <v>5474</v>
      </c>
      <c r="CS1144" s="99" t="s">
        <v>5474</v>
      </c>
      <c r="CT1144" s="167" t="s">
        <v>5474</v>
      </c>
      <c r="CU1144" s="43" t="s">
        <v>5474</v>
      </c>
      <c r="CV1144" s="43" t="s">
        <v>5474</v>
      </c>
      <c r="CW1144" s="43" t="s">
        <v>5474</v>
      </c>
      <c r="CX1144" s="43" t="s">
        <v>5474</v>
      </c>
      <c r="CY1144" s="43" t="s">
        <v>5474</v>
      </c>
      <c r="CZ1144" s="43" t="s">
        <v>5474</v>
      </c>
      <c r="DA1144" s="42" t="s">
        <v>5474</v>
      </c>
      <c r="DB1144" s="42" t="s">
        <v>5474</v>
      </c>
      <c r="DC1144" s="42" t="s">
        <v>5474</v>
      </c>
      <c r="DD1144" s="42" t="s">
        <v>5474</v>
      </c>
      <c r="DE1144" s="42" t="s">
        <v>5474</v>
      </c>
      <c r="DF1144" s="42" t="s">
        <v>5474</v>
      </c>
      <c r="DG1144" s="42" t="s">
        <v>5474</v>
      </c>
      <c r="DH1144" s="42" t="s">
        <v>5474</v>
      </c>
    </row>
    <row r="1145" spans="1:112">
      <c r="A1145" s="22">
        <v>9188</v>
      </c>
      <c r="B1145" s="7" t="s">
        <v>1580</v>
      </c>
      <c r="C1145" s="21"/>
      <c r="D1145" s="21"/>
      <c r="E1145" s="21"/>
      <c r="F1145" s="21"/>
      <c r="G1145" s="21"/>
      <c r="H1145" s="21"/>
      <c r="I1145" s="21">
        <v>0</v>
      </c>
      <c r="J1145" s="21">
        <v>0</v>
      </c>
      <c r="K1145" s="21"/>
      <c r="L1145" s="21"/>
      <c r="M1145" s="21"/>
      <c r="N1145" s="21"/>
      <c r="O1145" s="21"/>
      <c r="P1145" s="21"/>
      <c r="Q1145" s="21"/>
      <c r="R1145" s="21"/>
      <c r="S1145" s="21"/>
      <c r="T1145" s="21"/>
      <c r="U1145" s="10">
        <v>0</v>
      </c>
      <c r="V1145" s="10">
        <v>0</v>
      </c>
      <c r="W1145" s="7">
        <v>0</v>
      </c>
      <c r="X1145" s="20">
        <v>0</v>
      </c>
      <c r="Y1145" s="75">
        <v>2020</v>
      </c>
      <c r="Z1145" s="7">
        <v>0.1241</v>
      </c>
      <c r="AA1145" s="7">
        <v>0</v>
      </c>
      <c r="AB1145" s="51">
        <v>5</v>
      </c>
      <c r="AC1145" s="51">
        <v>10</v>
      </c>
      <c r="AD1145" s="51"/>
      <c r="AE1145" s="51"/>
      <c r="AF1145" s="51"/>
      <c r="AG1145" s="51"/>
      <c r="AH1145" s="20">
        <v>7.6700000000000004E-2</v>
      </c>
      <c r="AI1145" s="7" t="s">
        <v>8493</v>
      </c>
      <c r="AJ1145" s="67" t="s">
        <v>8494</v>
      </c>
      <c r="AK1145" s="44">
        <v>-0.94511149228130364</v>
      </c>
      <c r="AL1145" s="44">
        <v>-0.69230769230769174</v>
      </c>
      <c r="AM1145" s="44">
        <v>-1</v>
      </c>
      <c r="AN1145" s="25">
        <v>1.9304635761589402</v>
      </c>
      <c r="AO1145" s="25">
        <v>4.3046357615894003E-2</v>
      </c>
      <c r="AP1145" s="215">
        <v>3.02</v>
      </c>
      <c r="AQ1145" s="215" t="s">
        <v>9548</v>
      </c>
      <c r="AR1145" s="44">
        <v>0</v>
      </c>
      <c r="AS1145" s="171" t="s">
        <v>7196</v>
      </c>
      <c r="AT1145" s="171" t="s">
        <v>7007</v>
      </c>
      <c r="AU1145" s="171" t="s">
        <v>7171</v>
      </c>
      <c r="AV1145" s="7" t="s">
        <v>8470</v>
      </c>
      <c r="AW1145" s="14" t="s">
        <v>6392</v>
      </c>
      <c r="AX1145" s="49" t="s">
        <v>6009</v>
      </c>
      <c r="AY1145" s="38" t="s">
        <v>5971</v>
      </c>
      <c r="AZ1145" s="14" t="s">
        <v>6034</v>
      </c>
      <c r="BA1145" s="49" t="s">
        <v>5967</v>
      </c>
      <c r="BB1145" s="38" t="s">
        <v>6047</v>
      </c>
      <c r="BC1145" s="7">
        <v>0.6</v>
      </c>
      <c r="BD1145" s="14" t="s">
        <v>6483</v>
      </c>
      <c r="BE1145" s="49" t="s">
        <v>6009</v>
      </c>
      <c r="BF1145" s="38" t="s">
        <v>6047</v>
      </c>
      <c r="BG1145" s="7">
        <v>0.1</v>
      </c>
      <c r="BH1145" s="45">
        <v>118.23656101387478</v>
      </c>
      <c r="BI1145" s="215" t="s">
        <v>8495</v>
      </c>
      <c r="BJ1145" s="215" t="s">
        <v>8554</v>
      </c>
      <c r="BK1145" s="7">
        <v>0.5</v>
      </c>
      <c r="BL1145" s="25">
        <v>0</v>
      </c>
      <c r="BM1145" s="20">
        <v>0.60000000000000009</v>
      </c>
      <c r="BN1145" s="20">
        <v>0.6</v>
      </c>
      <c r="BO1145" s="20">
        <v>0.6</v>
      </c>
      <c r="BP1145" s="46" t="s">
        <v>8473</v>
      </c>
      <c r="BQ1145" s="215" t="s">
        <v>8473</v>
      </c>
      <c r="BR1145" s="79" t="s">
        <v>8473</v>
      </c>
      <c r="BS1145" s="9">
        <v>0</v>
      </c>
      <c r="BT1145" s="9">
        <v>3.5037744426890782E-2</v>
      </c>
      <c r="BU1145" s="47" t="s">
        <v>5993</v>
      </c>
      <c r="BV1145" s="47">
        <v>44389</v>
      </c>
      <c r="BW1145" s="14" t="s">
        <v>5474</v>
      </c>
      <c r="BX1145" s="83" t="s">
        <v>8473</v>
      </c>
      <c r="BY1145" s="82" t="s">
        <v>8473</v>
      </c>
      <c r="BZ1145" s="46" t="s">
        <v>8473</v>
      </c>
      <c r="CA1145" s="48" t="s">
        <v>8475</v>
      </c>
      <c r="CB1145" s="45">
        <v>15.1</v>
      </c>
      <c r="CC1145" s="45">
        <v>30.2</v>
      </c>
      <c r="CD1145" s="45">
        <v>0</v>
      </c>
      <c r="CE1145" s="45">
        <v>0</v>
      </c>
      <c r="CF1145" s="14" t="s">
        <v>9641</v>
      </c>
      <c r="CG1145" s="7" t="s">
        <v>8556</v>
      </c>
      <c r="CH1145" s="215" t="s">
        <v>8479</v>
      </c>
      <c r="CI1145" s="215" t="s">
        <v>8479</v>
      </c>
      <c r="CJ1145" s="215" t="s">
        <v>8546</v>
      </c>
      <c r="CK1145" s="43" t="s">
        <v>6894</v>
      </c>
      <c r="CL1145" s="43" t="s">
        <v>5474</v>
      </c>
      <c r="CM1145" s="43" t="s">
        <v>5474</v>
      </c>
      <c r="CN1145" s="145">
        <v>30.2</v>
      </c>
      <c r="CO1145" s="145">
        <v>15.1</v>
      </c>
      <c r="CP1145" s="148">
        <v>357.07441426190184</v>
      </c>
      <c r="CQ1145" s="189" t="s">
        <v>5474</v>
      </c>
      <c r="CR1145" s="189" t="s">
        <v>5474</v>
      </c>
      <c r="CS1145" s="99" t="s">
        <v>5474</v>
      </c>
      <c r="CT1145" s="167" t="s">
        <v>5474</v>
      </c>
      <c r="CU1145" s="43" t="s">
        <v>5474</v>
      </c>
      <c r="CV1145" s="43" t="s">
        <v>5474</v>
      </c>
      <c r="CW1145" s="43" t="s">
        <v>5474</v>
      </c>
      <c r="CX1145" s="43" t="s">
        <v>5474</v>
      </c>
      <c r="CY1145" s="43" t="s">
        <v>5474</v>
      </c>
      <c r="CZ1145" s="43" t="s">
        <v>5474</v>
      </c>
      <c r="DA1145" s="42" t="s">
        <v>5474</v>
      </c>
      <c r="DB1145" s="42" t="s">
        <v>5474</v>
      </c>
      <c r="DC1145" s="42" t="s">
        <v>5474</v>
      </c>
      <c r="DD1145" s="42" t="s">
        <v>5474</v>
      </c>
      <c r="DE1145" s="42" t="s">
        <v>5474</v>
      </c>
      <c r="DF1145" s="42" t="s">
        <v>5474</v>
      </c>
      <c r="DG1145" s="42" t="s">
        <v>5474</v>
      </c>
      <c r="DH1145" s="42" t="s">
        <v>5474</v>
      </c>
    </row>
    <row r="1146" spans="1:112">
      <c r="A1146" s="22">
        <v>1724</v>
      </c>
      <c r="B1146" s="7" t="s">
        <v>208</v>
      </c>
      <c r="C1146" s="21">
        <v>-4.1200000000000001E-2</v>
      </c>
      <c r="D1146" s="21">
        <v>3.5299999999999998E-2</v>
      </c>
      <c r="E1146" s="21">
        <v>-8.8900000000000007E-2</v>
      </c>
      <c r="F1146" s="21">
        <v>0.1028</v>
      </c>
      <c r="G1146" s="21">
        <v>0.13600000000000001</v>
      </c>
      <c r="H1146" s="21">
        <v>1.9258999999999999</v>
      </c>
      <c r="I1146" s="21">
        <v>7.3333000000000004</v>
      </c>
      <c r="J1146" s="21">
        <v>-1.1111</v>
      </c>
      <c r="K1146" s="21">
        <v>2.2700000000000001E-2</v>
      </c>
      <c r="L1146" s="21">
        <v>3.3099999999999997E-2</v>
      </c>
      <c r="M1146" s="21">
        <v>-6.8999999999999999E-3</v>
      </c>
      <c r="N1146" s="21">
        <v>3.09E-2</v>
      </c>
      <c r="O1146" s="21">
        <v>3.0300000000000001E-2</v>
      </c>
      <c r="P1146" s="21">
        <v>6.3E-3</v>
      </c>
      <c r="Q1146" s="21">
        <v>-6.7000000000000002E-3</v>
      </c>
      <c r="R1146" s="21">
        <v>-4.4999999999999997E-3</v>
      </c>
      <c r="S1146" s="21">
        <v>4.6600000000000003E-2</v>
      </c>
      <c r="T1146" s="21">
        <v>3.39E-2</v>
      </c>
      <c r="U1146" s="10">
        <v>-0.02</v>
      </c>
      <c r="V1146" s="10">
        <v>-0.01</v>
      </c>
      <c r="W1146" s="7">
        <v>0.56999999999999995</v>
      </c>
      <c r="X1146" s="20">
        <v>0.82140000000000002</v>
      </c>
      <c r="Y1146" s="75">
        <v>2020</v>
      </c>
      <c r="Z1146" s="7">
        <v>0.25</v>
      </c>
      <c r="AA1146" s="7">
        <v>0</v>
      </c>
      <c r="AB1146" s="51">
        <v>7</v>
      </c>
      <c r="AC1146" s="51">
        <v>-9</v>
      </c>
      <c r="AD1146" s="51"/>
      <c r="AE1146" s="51"/>
      <c r="AF1146" s="51">
        <v>-24</v>
      </c>
      <c r="AG1146" s="51"/>
      <c r="AH1146" s="20">
        <v>0</v>
      </c>
      <c r="AI1146" s="7" t="s">
        <v>8507</v>
      </c>
      <c r="AJ1146" s="67" t="s">
        <v>9642</v>
      </c>
      <c r="AK1146" s="44">
        <v>0.99062499999999998</v>
      </c>
      <c r="AL1146" s="44">
        <v>-0.50000000000000888</v>
      </c>
      <c r="AM1146" s="44">
        <v>-1</v>
      </c>
      <c r="AN1146" s="25">
        <v>1.0094637223974763</v>
      </c>
      <c r="AO1146" s="25">
        <v>6.3091482649842053E-3</v>
      </c>
      <c r="AP1146" s="215">
        <v>15.85</v>
      </c>
      <c r="AQ1146" s="215" t="s">
        <v>9548</v>
      </c>
      <c r="AR1146" s="44">
        <v>0</v>
      </c>
      <c r="AS1146" s="171" t="s">
        <v>7275</v>
      </c>
      <c r="AT1146" s="171" t="s">
        <v>6953</v>
      </c>
      <c r="AU1146" s="171" t="s">
        <v>7041</v>
      </c>
      <c r="AV1146" s="7" t="s">
        <v>8488</v>
      </c>
      <c r="AW1146" s="14" t="s">
        <v>6555</v>
      </c>
      <c r="AX1146" s="49" t="s">
        <v>5967</v>
      </c>
      <c r="AY1146" s="38" t="s">
        <v>5961</v>
      </c>
      <c r="AZ1146" s="14" t="s">
        <v>6555</v>
      </c>
      <c r="BA1146" s="49" t="s">
        <v>5960</v>
      </c>
      <c r="BB1146" s="38" t="s">
        <v>5961</v>
      </c>
      <c r="BC1146" s="7">
        <v>0.2</v>
      </c>
      <c r="BD1146" s="14" t="s">
        <v>6120</v>
      </c>
      <c r="BE1146" s="49" t="s">
        <v>6009</v>
      </c>
      <c r="BF1146" s="38" t="s">
        <v>6012</v>
      </c>
      <c r="BG1146" s="7">
        <v>0.8</v>
      </c>
      <c r="BH1146" s="45">
        <v>43.456335751056983</v>
      </c>
      <c r="BI1146" s="215" t="s">
        <v>8495</v>
      </c>
      <c r="BJ1146" s="215" t="s">
        <v>8554</v>
      </c>
      <c r="BK1146" s="7">
        <v>0.7</v>
      </c>
      <c r="BL1146" s="25">
        <v>0</v>
      </c>
      <c r="BM1146" s="20">
        <v>0.60024999999999995</v>
      </c>
      <c r="BN1146" s="20">
        <v>0.625</v>
      </c>
      <c r="BO1146" s="20">
        <v>0.57999999999999996</v>
      </c>
      <c r="BP1146" s="46" t="s">
        <v>8473</v>
      </c>
      <c r="BQ1146" s="215" t="s">
        <v>8473</v>
      </c>
      <c r="BR1146" s="79" t="s">
        <v>8473</v>
      </c>
      <c r="BS1146" s="9">
        <v>2.9937013580961569E-2</v>
      </c>
      <c r="BT1146" s="9">
        <v>9.8651594795056141E-3</v>
      </c>
      <c r="BU1146" s="47" t="s">
        <v>5993</v>
      </c>
      <c r="BV1146" s="47" t="s">
        <v>5993</v>
      </c>
      <c r="BW1146" s="14" t="s">
        <v>5474</v>
      </c>
      <c r="BX1146" s="83" t="s">
        <v>8473</v>
      </c>
      <c r="BY1146" s="82" t="s">
        <v>8473</v>
      </c>
      <c r="BZ1146" s="46" t="s">
        <v>8473</v>
      </c>
      <c r="CA1146" s="48" t="s">
        <v>8485</v>
      </c>
      <c r="CB1146" s="45">
        <v>110.95</v>
      </c>
      <c r="CC1146" s="45">
        <v>-142.65</v>
      </c>
      <c r="CD1146" s="45">
        <v>0</v>
      </c>
      <c r="CE1146" s="45">
        <v>0</v>
      </c>
      <c r="CF1146" s="14" t="s">
        <v>9643</v>
      </c>
      <c r="CG1146" s="7" t="s">
        <v>8556</v>
      </c>
      <c r="CH1146" s="215" t="s">
        <v>8479</v>
      </c>
      <c r="CI1146" s="215" t="s">
        <v>8479</v>
      </c>
      <c r="CJ1146" s="215" t="s">
        <v>8498</v>
      </c>
      <c r="CK1146" s="43" t="s">
        <v>7034</v>
      </c>
      <c r="CL1146" s="43" t="s">
        <v>5474</v>
      </c>
      <c r="CM1146" s="43" t="s">
        <v>5474</v>
      </c>
      <c r="CN1146" s="145">
        <v>-142.65</v>
      </c>
      <c r="CO1146" s="145">
        <v>110.95</v>
      </c>
      <c r="CP1146" s="148">
        <v>688.78292165425319</v>
      </c>
      <c r="CQ1146" s="189" t="s">
        <v>5474</v>
      </c>
      <c r="CR1146" s="189" t="s">
        <v>5474</v>
      </c>
      <c r="CS1146" s="99" t="s">
        <v>5474</v>
      </c>
      <c r="CT1146" s="167" t="s">
        <v>5474</v>
      </c>
      <c r="CU1146" s="43" t="s">
        <v>5474</v>
      </c>
      <c r="CV1146" s="43" t="s">
        <v>5474</v>
      </c>
      <c r="CW1146" s="43" t="s">
        <v>5474</v>
      </c>
      <c r="CX1146" s="43" t="s">
        <v>5474</v>
      </c>
      <c r="CY1146" s="43" t="s">
        <v>5474</v>
      </c>
      <c r="CZ1146" s="43" t="s">
        <v>5474</v>
      </c>
      <c r="DA1146" s="42" t="s">
        <v>5474</v>
      </c>
      <c r="DB1146" s="42" t="s">
        <v>5474</v>
      </c>
      <c r="DC1146" s="42" t="s">
        <v>5474</v>
      </c>
      <c r="DD1146" s="42" t="s">
        <v>5474</v>
      </c>
      <c r="DE1146" s="42" t="s">
        <v>5474</v>
      </c>
      <c r="DF1146" s="42" t="s">
        <v>5474</v>
      </c>
      <c r="DG1146" s="42" t="s">
        <v>5474</v>
      </c>
      <c r="DH1146" s="42" t="s">
        <v>5474</v>
      </c>
    </row>
    <row r="1147" spans="1:112">
      <c r="A1147" s="22">
        <v>4560</v>
      </c>
      <c r="B1147" s="7" t="s">
        <v>3245</v>
      </c>
      <c r="C1147" s="21">
        <v>1.89E-2</v>
      </c>
      <c r="D1147" s="21">
        <v>0.59909999999999997</v>
      </c>
      <c r="E1147" s="21">
        <v>0.1026</v>
      </c>
      <c r="F1147" s="21">
        <v>0.45710000000000001</v>
      </c>
      <c r="G1147" s="21">
        <v>0.4667</v>
      </c>
      <c r="H1147" s="21"/>
      <c r="I1147" s="21">
        <v>-0.5</v>
      </c>
      <c r="J1147" s="21">
        <v>-0.5</v>
      </c>
      <c r="K1147" s="21">
        <v>-1.83E-2</v>
      </c>
      <c r="L1147" s="21">
        <v>-3.0599999999999999E-2</v>
      </c>
      <c r="M1147" s="21">
        <v>-1.8100000000000002E-2</v>
      </c>
      <c r="N1147" s="21">
        <v>-3.44E-2</v>
      </c>
      <c r="O1147" s="21">
        <v>-4.0899999999999999E-2</v>
      </c>
      <c r="P1147" s="21">
        <v>-7.3099999999999998E-2</v>
      </c>
      <c r="Q1147" s="21">
        <v>-3.04E-2</v>
      </c>
      <c r="R1147" s="21">
        <v>-2.2100000000000002E-2</v>
      </c>
      <c r="S1147" s="21">
        <v>3.1101999999999999</v>
      </c>
      <c r="T1147" s="21">
        <v>0.71930000000000005</v>
      </c>
      <c r="U1147" s="10">
        <v>0.28000000000000003</v>
      </c>
      <c r="V1147" s="10">
        <v>0.85</v>
      </c>
      <c r="W1147" s="7">
        <v>2.5072999999999999</v>
      </c>
      <c r="X1147" s="20">
        <v>0.77929999999999999</v>
      </c>
      <c r="Y1147" s="75">
        <v>2020</v>
      </c>
      <c r="Z1147" s="7">
        <v>1</v>
      </c>
      <c r="AA1147" s="7">
        <v>0</v>
      </c>
      <c r="AB1147" s="51">
        <v>83</v>
      </c>
      <c r="AC1147" s="51">
        <v>5</v>
      </c>
      <c r="AD1147" s="51"/>
      <c r="AE1147" s="51"/>
      <c r="AF1147" s="51"/>
      <c r="AG1147" s="51"/>
      <c r="AH1147" s="20">
        <v>0</v>
      </c>
      <c r="AI1147" s="7" t="s">
        <v>8481</v>
      </c>
      <c r="AJ1147" s="67" t="s">
        <v>8494</v>
      </c>
      <c r="AK1147" s="44">
        <v>0.58156028368794277</v>
      </c>
      <c r="AL1147" s="44">
        <v>0.70731707317073056</v>
      </c>
      <c r="AM1147" s="44">
        <v>1</v>
      </c>
      <c r="AN1147" s="25">
        <v>0.1666666666666666</v>
      </c>
      <c r="AO1147" s="25">
        <v>4.846335697399521E-2</v>
      </c>
      <c r="AP1147" s="215">
        <v>42.3</v>
      </c>
      <c r="AQ1147" s="215" t="s">
        <v>9548</v>
      </c>
      <c r="AR1147" s="44">
        <v>0</v>
      </c>
      <c r="AS1147" s="171" t="s">
        <v>6990</v>
      </c>
      <c r="AT1147" s="171" t="s">
        <v>7250</v>
      </c>
      <c r="AU1147" s="171" t="s">
        <v>7041</v>
      </c>
      <c r="AV1147" s="7" t="s">
        <v>8470</v>
      </c>
      <c r="AW1147" s="14" t="s">
        <v>6745</v>
      </c>
      <c r="AX1147" s="49" t="s">
        <v>6009</v>
      </c>
      <c r="AY1147" s="38" t="s">
        <v>5961</v>
      </c>
      <c r="AZ1147" s="14" t="s">
        <v>6754</v>
      </c>
      <c r="BA1147" s="49" t="s">
        <v>6039</v>
      </c>
      <c r="BB1147" s="38" t="s">
        <v>5971</v>
      </c>
      <c r="BC1147" s="7">
        <v>0.6</v>
      </c>
      <c r="BD1147" s="14" t="s">
        <v>6043</v>
      </c>
      <c r="BE1147" s="49" t="s">
        <v>6020</v>
      </c>
      <c r="BF1147" s="38" t="s">
        <v>5961</v>
      </c>
      <c r="BG1147" s="7">
        <v>0.5</v>
      </c>
      <c r="BH1147" s="45">
        <v>126.74764594058287</v>
      </c>
      <c r="BI1147" s="215" t="s">
        <v>8495</v>
      </c>
      <c r="BJ1147" s="215" t="s">
        <v>8554</v>
      </c>
      <c r="BK1147" s="7">
        <v>2</v>
      </c>
      <c r="BL1147" s="25">
        <v>1.1834319526626547E-3</v>
      </c>
      <c r="BM1147" s="20">
        <v>0.63756250000000003</v>
      </c>
      <c r="BN1147" s="20">
        <v>0.76750000000000007</v>
      </c>
      <c r="BO1147" s="20">
        <v>0.53125</v>
      </c>
      <c r="BP1147" s="46">
        <v>49.764705882352942</v>
      </c>
      <c r="BQ1147" s="215" t="s">
        <v>8483</v>
      </c>
      <c r="BR1147" s="79">
        <v>-0.69908825847123723</v>
      </c>
      <c r="BS1147" s="9">
        <v>5.3113517600524185E-2</v>
      </c>
      <c r="BT1147" s="9">
        <v>1.7687191866117669E-2</v>
      </c>
      <c r="BU1147" s="47" t="s">
        <v>5993</v>
      </c>
      <c r="BV1147" s="47" t="s">
        <v>5993</v>
      </c>
      <c r="BW1147" s="14" t="s">
        <v>5474</v>
      </c>
      <c r="BX1147" s="83">
        <v>-0.6389059101654847</v>
      </c>
      <c r="BY1147" s="82">
        <v>0.98</v>
      </c>
      <c r="BZ1147" s="46">
        <v>43.163265306122447</v>
      </c>
      <c r="CA1147" s="48" t="s">
        <v>8475</v>
      </c>
      <c r="CB1147" s="45">
        <v>3510.8999999999996</v>
      </c>
      <c r="CC1147" s="45">
        <v>211.5</v>
      </c>
      <c r="CD1147" s="45">
        <v>0</v>
      </c>
      <c r="CE1147" s="45">
        <v>0</v>
      </c>
      <c r="CF1147" s="14" t="s">
        <v>9644</v>
      </c>
      <c r="CG1147" s="7" t="s">
        <v>8477</v>
      </c>
      <c r="CH1147" s="215" t="s">
        <v>8498</v>
      </c>
      <c r="CI1147" s="215" t="s">
        <v>8498</v>
      </c>
      <c r="CJ1147" s="215" t="s">
        <v>8479</v>
      </c>
      <c r="CK1147" s="43" t="s">
        <v>6985</v>
      </c>
      <c r="CL1147" s="43" t="s">
        <v>5474</v>
      </c>
      <c r="CM1147" s="43" t="s">
        <v>5474</v>
      </c>
      <c r="CN1147" s="145">
        <v>211.5</v>
      </c>
      <c r="CO1147" s="145">
        <v>3510.8999999999996</v>
      </c>
      <c r="CP1147" s="148">
        <v>5361.4254232866551</v>
      </c>
      <c r="CQ1147" s="189" t="s">
        <v>5474</v>
      </c>
      <c r="CR1147" s="189" t="s">
        <v>5474</v>
      </c>
      <c r="CS1147" s="99" t="s">
        <v>5474</v>
      </c>
      <c r="CT1147" s="167" t="s">
        <v>5474</v>
      </c>
      <c r="CU1147" s="43" t="s">
        <v>5474</v>
      </c>
      <c r="CV1147" s="43" t="s">
        <v>5474</v>
      </c>
      <c r="CW1147" s="43" t="s">
        <v>5474</v>
      </c>
      <c r="CX1147" s="43" t="s">
        <v>5474</v>
      </c>
      <c r="CY1147" s="43" t="s">
        <v>5474</v>
      </c>
      <c r="CZ1147" s="43" t="s">
        <v>5474</v>
      </c>
      <c r="DA1147" s="42" t="s">
        <v>5474</v>
      </c>
      <c r="DB1147" s="42" t="s">
        <v>5474</v>
      </c>
      <c r="DC1147" s="42" t="s">
        <v>5474</v>
      </c>
      <c r="DD1147" s="42" t="s">
        <v>5474</v>
      </c>
      <c r="DE1147" s="42" t="s">
        <v>5474</v>
      </c>
      <c r="DF1147" s="42" t="s">
        <v>5474</v>
      </c>
      <c r="DG1147" s="42" t="s">
        <v>5474</v>
      </c>
      <c r="DH1147" s="42" t="s">
        <v>5474</v>
      </c>
    </row>
    <row r="1148" spans="1:112">
      <c r="A1148" s="22">
        <v>2534</v>
      </c>
      <c r="B1148" s="7" t="s">
        <v>467</v>
      </c>
      <c r="C1148" s="21">
        <v>-0.16789999999999999</v>
      </c>
      <c r="D1148" s="21">
        <v>2.9571000000000001</v>
      </c>
      <c r="E1148" s="21">
        <v>0.20749999999999999</v>
      </c>
      <c r="F1148" s="21">
        <v>0.49120000000000003</v>
      </c>
      <c r="G1148" s="21">
        <v>0.87390000000000001</v>
      </c>
      <c r="H1148" s="21">
        <v>-0.16220000000000001</v>
      </c>
      <c r="I1148" s="21">
        <v>8.75</v>
      </c>
      <c r="J1148" s="21">
        <v>0.88890000000000002</v>
      </c>
      <c r="K1148" s="21">
        <v>2.81E-2</v>
      </c>
      <c r="L1148" s="21">
        <v>-8.1199999999999994E-2</v>
      </c>
      <c r="M1148" s="21">
        <v>-5.3600000000000002E-2</v>
      </c>
      <c r="N1148" s="21">
        <v>-5.7599999999999998E-2</v>
      </c>
      <c r="O1148" s="21">
        <v>7.8200000000000006E-2</v>
      </c>
      <c r="P1148" s="21">
        <v>-8.6E-3</v>
      </c>
      <c r="Q1148" s="21">
        <v>-3.0999999999999999E-3</v>
      </c>
      <c r="R1148" s="21">
        <v>-2.3E-3</v>
      </c>
      <c r="S1148" s="21">
        <v>0.1401</v>
      </c>
      <c r="T1148" s="21">
        <v>5.96E-2</v>
      </c>
      <c r="U1148" s="10">
        <v>0.68</v>
      </c>
      <c r="V1148" s="10">
        <v>1.49</v>
      </c>
      <c r="W1148" s="7">
        <v>1.3</v>
      </c>
      <c r="X1148" s="20">
        <v>0.68240000000000001</v>
      </c>
      <c r="Y1148" s="75">
        <v>2020</v>
      </c>
      <c r="Z1148" s="7">
        <v>1</v>
      </c>
      <c r="AA1148" s="7">
        <v>0</v>
      </c>
      <c r="AB1148" s="51">
        <v>384</v>
      </c>
      <c r="AC1148" s="51">
        <v>354</v>
      </c>
      <c r="AD1148" s="51"/>
      <c r="AE1148" s="51"/>
      <c r="AF1148" s="51">
        <v>-4</v>
      </c>
      <c r="AG1148" s="51">
        <v>2</v>
      </c>
      <c r="AH1148" s="20">
        <v>0</v>
      </c>
      <c r="AI1148" s="7" t="s">
        <v>8481</v>
      </c>
      <c r="AJ1148" s="67" t="s">
        <v>8494</v>
      </c>
      <c r="AK1148" s="44">
        <v>-0.54687500000000011</v>
      </c>
      <c r="AL1148" s="44">
        <v>-0.79310344827586388</v>
      </c>
      <c r="AM1148" s="44">
        <v>-1</v>
      </c>
      <c r="AN1148" s="25">
        <v>0.32160804020100497</v>
      </c>
      <c r="AO1148" s="25">
        <v>7.286432160804017E-2</v>
      </c>
      <c r="AP1148" s="215">
        <v>19.899999999999999</v>
      </c>
      <c r="AQ1148" s="215" t="s">
        <v>9548</v>
      </c>
      <c r="AR1148" s="44">
        <v>0</v>
      </c>
      <c r="AS1148" s="171" t="s">
        <v>6990</v>
      </c>
      <c r="AT1148" s="171" t="s">
        <v>6961</v>
      </c>
      <c r="AU1148" s="171" t="s">
        <v>7160</v>
      </c>
      <c r="AV1148" s="7" t="s">
        <v>5474</v>
      </c>
      <c r="AW1148" s="14" t="s">
        <v>6806</v>
      </c>
      <c r="AX1148" s="49" t="s">
        <v>6009</v>
      </c>
      <c r="AY1148" s="38" t="s">
        <v>5971</v>
      </c>
      <c r="AZ1148" s="14" t="s">
        <v>6123</v>
      </c>
      <c r="BA1148" s="49" t="s">
        <v>5993</v>
      </c>
      <c r="BB1148" s="38" t="s">
        <v>5993</v>
      </c>
      <c r="BC1148" s="7">
        <v>0.3</v>
      </c>
      <c r="BD1148" s="14" t="s">
        <v>6041</v>
      </c>
      <c r="BE1148" s="49" t="s">
        <v>5967</v>
      </c>
      <c r="BF1148" s="38" t="s">
        <v>5961</v>
      </c>
      <c r="BG1148" s="7">
        <v>1</v>
      </c>
      <c r="BH1148" s="45">
        <v>196.31730885322605</v>
      </c>
      <c r="BI1148" s="215" t="s">
        <v>8471</v>
      </c>
      <c r="BJ1148" s="215" t="s">
        <v>8554</v>
      </c>
      <c r="BK1148" s="7">
        <v>0.2</v>
      </c>
      <c r="BL1148" s="25">
        <v>0</v>
      </c>
      <c r="BM1148" s="20">
        <v>0.70843750000000005</v>
      </c>
      <c r="BN1148" s="20">
        <v>0.78750000000000009</v>
      </c>
      <c r="BO1148" s="20">
        <v>0.64374999999999993</v>
      </c>
      <c r="BP1148" s="46">
        <v>13.355704697986576</v>
      </c>
      <c r="BQ1148" s="215" t="s">
        <v>8558</v>
      </c>
      <c r="BR1148" s="79">
        <v>-3.9839195979899308E-2</v>
      </c>
      <c r="BS1148" s="9">
        <v>5.9130718462821807E-2</v>
      </c>
      <c r="BT1148" s="9">
        <v>4.4143019616649681E-2</v>
      </c>
      <c r="BU1148" s="47" t="s">
        <v>5993</v>
      </c>
      <c r="BV1148" s="47" t="s">
        <v>5993</v>
      </c>
      <c r="BW1148" s="14" t="s">
        <v>5474</v>
      </c>
      <c r="BX1148" s="83">
        <v>0.15219296482412076</v>
      </c>
      <c r="BY1148" s="82">
        <v>1.6800000000000002</v>
      </c>
      <c r="BZ1148" s="46">
        <v>11.845238095238093</v>
      </c>
      <c r="CA1148" s="48" t="s">
        <v>8475</v>
      </c>
      <c r="CB1148" s="45">
        <v>7641.5999999999995</v>
      </c>
      <c r="CC1148" s="45">
        <v>7044.5999999999995</v>
      </c>
      <c r="CD1148" s="45">
        <v>0</v>
      </c>
      <c r="CE1148" s="45">
        <v>0</v>
      </c>
      <c r="CF1148" s="14" t="s">
        <v>9645</v>
      </c>
      <c r="CG1148" s="7" t="s">
        <v>8556</v>
      </c>
      <c r="CH1148" s="215" t="s">
        <v>8479</v>
      </c>
      <c r="CI1148" s="215" t="s">
        <v>8478</v>
      </c>
      <c r="CJ1148" s="215" t="s">
        <v>8479</v>
      </c>
      <c r="CK1148" s="43" t="s">
        <v>6887</v>
      </c>
      <c r="CL1148" s="43" t="s">
        <v>5474</v>
      </c>
      <c r="CM1148" s="43" t="s">
        <v>5474</v>
      </c>
      <c r="CN1148" s="145">
        <v>7044.5999999999995</v>
      </c>
      <c r="CO1148" s="145">
        <v>7641.5999999999995</v>
      </c>
      <c r="CP1148" s="148">
        <v>3906.7144461791981</v>
      </c>
      <c r="CQ1148" s="189" t="s">
        <v>5474</v>
      </c>
      <c r="CR1148" s="189" t="s">
        <v>5474</v>
      </c>
      <c r="CS1148" s="99" t="s">
        <v>5474</v>
      </c>
      <c r="CT1148" s="167" t="s">
        <v>8958</v>
      </c>
      <c r="CU1148" s="43" t="s">
        <v>5474</v>
      </c>
      <c r="CV1148" s="43" t="s">
        <v>5474</v>
      </c>
      <c r="CW1148" s="43" t="s">
        <v>5474</v>
      </c>
      <c r="CX1148" s="43" t="s">
        <v>5474</v>
      </c>
      <c r="CY1148" s="43" t="s">
        <v>5474</v>
      </c>
      <c r="CZ1148" s="43" t="s">
        <v>5474</v>
      </c>
      <c r="DA1148" s="42" t="s">
        <v>8958</v>
      </c>
      <c r="DB1148" s="42" t="s">
        <v>5474</v>
      </c>
      <c r="DC1148" s="42" t="s">
        <v>5474</v>
      </c>
      <c r="DD1148" s="42" t="s">
        <v>5474</v>
      </c>
      <c r="DE1148" s="42" t="s">
        <v>5474</v>
      </c>
      <c r="DF1148" s="42" t="s">
        <v>5474</v>
      </c>
      <c r="DG1148" s="42" t="s">
        <v>5474</v>
      </c>
      <c r="DH1148" s="42" t="s">
        <v>5474</v>
      </c>
    </row>
    <row r="1149" spans="1:112">
      <c r="A1149" s="22">
        <v>4562</v>
      </c>
      <c r="B1149" s="7" t="s">
        <v>3249</v>
      </c>
      <c r="C1149" s="21">
        <v>-2.1499999999999998E-2</v>
      </c>
      <c r="D1149" s="21">
        <v>0.52170000000000005</v>
      </c>
      <c r="E1149" s="21">
        <v>0.13569999999999999</v>
      </c>
      <c r="F1149" s="21">
        <v>0.50290000000000001</v>
      </c>
      <c r="G1149" s="21">
        <v>0.22939999999999999</v>
      </c>
      <c r="H1149" s="21">
        <v>-1</v>
      </c>
      <c r="I1149" s="21">
        <v>-1.1212</v>
      </c>
      <c r="J1149" s="21">
        <v>-7.1400000000000005E-2</v>
      </c>
      <c r="K1149" s="21">
        <v>2.23E-2</v>
      </c>
      <c r="L1149" s="21">
        <v>-2.9100000000000001E-2</v>
      </c>
      <c r="M1149" s="21">
        <v>-4.7899999999999998E-2</v>
      </c>
      <c r="N1149" s="21">
        <v>5.8500000000000003E-2</v>
      </c>
      <c r="O1149" s="21">
        <v>2.3E-3</v>
      </c>
      <c r="P1149" s="21">
        <v>-3.7600000000000001E-2</v>
      </c>
      <c r="Q1149" s="21">
        <v>-6.3E-3</v>
      </c>
      <c r="R1149" s="21">
        <v>-1.4E-3</v>
      </c>
      <c r="S1149" s="21">
        <v>4.8399999999999999E-2</v>
      </c>
      <c r="T1149" s="21">
        <v>3.04E-2</v>
      </c>
      <c r="U1149" s="10">
        <v>-1.05</v>
      </c>
      <c r="V1149" s="10">
        <v>-2.31</v>
      </c>
      <c r="W1149" s="7">
        <v>1</v>
      </c>
      <c r="X1149" s="20">
        <v>0.70309999999999995</v>
      </c>
      <c r="Y1149" s="75"/>
      <c r="Z1149" s="7"/>
      <c r="AA1149" s="7"/>
      <c r="AB1149" s="51"/>
      <c r="AC1149" s="51">
        <v>-1</v>
      </c>
      <c r="AD1149" s="51"/>
      <c r="AE1149" s="51"/>
      <c r="AF1149" s="51">
        <v>1</v>
      </c>
      <c r="AG1149" s="51"/>
      <c r="AH1149" s="20">
        <v>0</v>
      </c>
      <c r="AI1149" s="7" t="s">
        <v>8467</v>
      </c>
      <c r="AJ1149" s="67" t="s">
        <v>8757</v>
      </c>
      <c r="AK1149" s="44">
        <v>-0.79636363636363627</v>
      </c>
      <c r="AL1149" s="44">
        <v>-0.66666666666666663</v>
      </c>
      <c r="AM1149" s="44">
        <v>0.50000000000000444</v>
      </c>
      <c r="AN1149" s="25">
        <v>0.71989528795811508</v>
      </c>
      <c r="AO1149" s="25">
        <v>0.11780104712041883</v>
      </c>
      <c r="AP1149" s="215">
        <v>19.100000000000001</v>
      </c>
      <c r="AQ1149" s="215" t="s">
        <v>9548</v>
      </c>
      <c r="AR1149" s="44">
        <v>0</v>
      </c>
      <c r="AS1149" s="171" t="s">
        <v>6935</v>
      </c>
      <c r="AT1149" s="171" t="s">
        <v>7073</v>
      </c>
      <c r="AU1149" s="171" t="s">
        <v>7070</v>
      </c>
      <c r="AV1149" s="7" t="s">
        <v>8470</v>
      </c>
      <c r="AW1149" s="14" t="s">
        <v>7698</v>
      </c>
      <c r="AX1149" s="49" t="s">
        <v>6009</v>
      </c>
      <c r="AY1149" s="38" t="s">
        <v>5971</v>
      </c>
      <c r="AZ1149" s="14" t="s">
        <v>6755</v>
      </c>
      <c r="BA1149" s="49" t="s">
        <v>5967</v>
      </c>
      <c r="BB1149" s="38" t="s">
        <v>6007</v>
      </c>
      <c r="BC1149" s="7">
        <v>1.9</v>
      </c>
      <c r="BD1149" s="14" t="s">
        <v>6056</v>
      </c>
      <c r="BE1149" s="49" t="s">
        <v>5967</v>
      </c>
      <c r="BF1149" s="38" t="s">
        <v>5971</v>
      </c>
      <c r="BG1149" s="7">
        <v>0.4</v>
      </c>
      <c r="BH1149" s="45">
        <v>170.20398169163985</v>
      </c>
      <c r="BI1149" s="215" t="s">
        <v>8495</v>
      </c>
      <c r="BJ1149" s="215" t="s">
        <v>8554</v>
      </c>
      <c r="BK1149" s="7">
        <v>5.4</v>
      </c>
      <c r="BL1149" s="25">
        <v>1.0582010582010732E-2</v>
      </c>
      <c r="BM1149" s="20">
        <v>0.63875000000000004</v>
      </c>
      <c r="BN1149" s="20">
        <v>0.76249999999999996</v>
      </c>
      <c r="BO1149" s="20">
        <v>0.53749999999999998</v>
      </c>
      <c r="BP1149" s="46" t="s">
        <v>8473</v>
      </c>
      <c r="BQ1149" s="215" t="s">
        <v>8473</v>
      </c>
      <c r="BR1149" s="79" t="s">
        <v>8473</v>
      </c>
      <c r="BS1149" s="9">
        <v>4.6235543015766378E-2</v>
      </c>
      <c r="BT1149" s="9">
        <v>0</v>
      </c>
      <c r="BU1149" s="47" t="s">
        <v>5993</v>
      </c>
      <c r="BV1149" s="47" t="s">
        <v>5993</v>
      </c>
      <c r="BW1149" s="14" t="s">
        <v>5474</v>
      </c>
      <c r="BX1149" s="83" t="s">
        <v>8473</v>
      </c>
      <c r="BY1149" s="82" t="s">
        <v>8473</v>
      </c>
      <c r="BZ1149" s="46" t="s">
        <v>8473</v>
      </c>
      <c r="CA1149" s="48" t="s">
        <v>5474</v>
      </c>
      <c r="CB1149" s="45">
        <v>0</v>
      </c>
      <c r="CC1149" s="45">
        <v>-19.100000000000001</v>
      </c>
      <c r="CD1149" s="45">
        <v>0</v>
      </c>
      <c r="CE1149" s="45">
        <v>0</v>
      </c>
      <c r="CF1149" s="14" t="s">
        <v>9646</v>
      </c>
      <c r="CG1149" s="7" t="s">
        <v>8590</v>
      </c>
      <c r="CH1149" s="215" t="s">
        <v>8523</v>
      </c>
      <c r="CI1149" s="215" t="s">
        <v>8479</v>
      </c>
      <c r="CJ1149" s="215" t="s">
        <v>8479</v>
      </c>
      <c r="CK1149" s="43" t="s">
        <v>5474</v>
      </c>
      <c r="CL1149" s="43" t="s">
        <v>5474</v>
      </c>
      <c r="CM1149" s="43" t="s">
        <v>5474</v>
      </c>
      <c r="CN1149" s="145">
        <v>-19.100000000000001</v>
      </c>
      <c r="CO1149" s="145">
        <v>0</v>
      </c>
      <c r="CP1149" s="148">
        <v>3250.8960503103212</v>
      </c>
      <c r="CQ1149" s="189" t="s">
        <v>5474</v>
      </c>
      <c r="CR1149" s="189" t="s">
        <v>5474</v>
      </c>
      <c r="CS1149" s="99" t="s">
        <v>5474</v>
      </c>
      <c r="CT1149" s="167" t="s">
        <v>5474</v>
      </c>
      <c r="CU1149" s="43" t="s">
        <v>5474</v>
      </c>
      <c r="CV1149" s="43" t="s">
        <v>5474</v>
      </c>
      <c r="CW1149" s="43" t="s">
        <v>5474</v>
      </c>
      <c r="CX1149" s="43" t="s">
        <v>5474</v>
      </c>
      <c r="CY1149" s="43" t="s">
        <v>5474</v>
      </c>
      <c r="CZ1149" s="43" t="s">
        <v>5474</v>
      </c>
      <c r="DA1149" s="42" t="s">
        <v>5474</v>
      </c>
      <c r="DB1149" s="42" t="s">
        <v>5474</v>
      </c>
      <c r="DC1149" s="42" t="s">
        <v>5474</v>
      </c>
      <c r="DD1149" s="42" t="s">
        <v>5474</v>
      </c>
      <c r="DE1149" s="42" t="s">
        <v>5474</v>
      </c>
      <c r="DF1149" s="42" t="s">
        <v>5474</v>
      </c>
      <c r="DG1149" s="42" t="s">
        <v>5474</v>
      </c>
      <c r="DH1149" s="42" t="s">
        <v>5474</v>
      </c>
    </row>
    <row r="1150" spans="1:112">
      <c r="A1150" s="22">
        <v>3432</v>
      </c>
      <c r="B1150" s="7" t="s">
        <v>751</v>
      </c>
      <c r="C1150" s="21">
        <v>-0.47820000000000001</v>
      </c>
      <c r="D1150" s="21">
        <v>-0.4829</v>
      </c>
      <c r="E1150" s="21">
        <v>-0.46800000000000003</v>
      </c>
      <c r="F1150" s="21">
        <v>-0.34710000000000002</v>
      </c>
      <c r="G1150" s="21">
        <v>0.32890000000000003</v>
      </c>
      <c r="H1150" s="21">
        <v>-0.85289999999999999</v>
      </c>
      <c r="I1150" s="21">
        <v>-0.375</v>
      </c>
      <c r="J1150" s="21">
        <v>-0.1333</v>
      </c>
      <c r="K1150" s="21">
        <v>6.3E-3</v>
      </c>
      <c r="L1150" s="21">
        <v>-7.3700000000000002E-2</v>
      </c>
      <c r="M1150" s="21">
        <v>-5.57E-2</v>
      </c>
      <c r="N1150" s="21">
        <v>0.29699999999999999</v>
      </c>
      <c r="O1150" s="21">
        <v>0.48099999999999998</v>
      </c>
      <c r="P1150" s="21">
        <v>0.19489999999999999</v>
      </c>
      <c r="Q1150" s="21">
        <v>8.3000000000000001E-3</v>
      </c>
      <c r="R1150" s="21">
        <v>7.4000000000000003E-3</v>
      </c>
      <c r="S1150" s="21">
        <v>4.7100000000000003E-2</v>
      </c>
      <c r="T1150" s="21">
        <v>4.1700000000000001E-2</v>
      </c>
      <c r="U1150" s="10">
        <v>0.39</v>
      </c>
      <c r="V1150" s="10">
        <v>0.43</v>
      </c>
      <c r="W1150" s="7">
        <v>0.63</v>
      </c>
      <c r="X1150" s="20">
        <v>0.27710000000000001</v>
      </c>
      <c r="Y1150" s="75">
        <v>2020</v>
      </c>
      <c r="Z1150" s="7">
        <v>0.25</v>
      </c>
      <c r="AA1150" s="7">
        <v>0</v>
      </c>
      <c r="AB1150" s="51">
        <v>-56</v>
      </c>
      <c r="AC1150" s="51"/>
      <c r="AD1150" s="51"/>
      <c r="AE1150" s="51"/>
      <c r="AF1150" s="51"/>
      <c r="AG1150" s="51"/>
      <c r="AH1150" s="20">
        <v>0</v>
      </c>
      <c r="AI1150" s="7" t="s">
        <v>8467</v>
      </c>
      <c r="AJ1150" s="67" t="s">
        <v>8494</v>
      </c>
      <c r="AK1150" s="44">
        <v>-0.73195876288659778</v>
      </c>
      <c r="AL1150" s="44">
        <v>-0.84057971014492738</v>
      </c>
      <c r="AM1150" s="44">
        <v>0.66666666666667063</v>
      </c>
      <c r="AN1150" s="25">
        <v>0.37596899224806196</v>
      </c>
      <c r="AO1150" s="25">
        <v>0.26744186046511637</v>
      </c>
      <c r="AP1150" s="215">
        <v>12.9</v>
      </c>
      <c r="AQ1150" s="215" t="s">
        <v>9548</v>
      </c>
      <c r="AR1150" s="44">
        <v>0</v>
      </c>
      <c r="AS1150" s="171" t="s">
        <v>6935</v>
      </c>
      <c r="AT1150" s="171" t="s">
        <v>7443</v>
      </c>
      <c r="AU1150" s="171" t="s">
        <v>7160</v>
      </c>
      <c r="AV1150" s="7" t="s">
        <v>8470</v>
      </c>
      <c r="AW1150" s="14" t="s">
        <v>6510</v>
      </c>
      <c r="AX1150" s="49" t="s">
        <v>6009</v>
      </c>
      <c r="AY1150" s="38" t="s">
        <v>5971</v>
      </c>
      <c r="AZ1150" s="14" t="s">
        <v>6038</v>
      </c>
      <c r="BA1150" s="49" t="s">
        <v>5967</v>
      </c>
      <c r="BB1150" s="38" t="s">
        <v>6007</v>
      </c>
      <c r="BC1150" s="7">
        <v>0.1</v>
      </c>
      <c r="BD1150" s="14" t="s">
        <v>6118</v>
      </c>
      <c r="BE1150" s="49" t="s">
        <v>5960</v>
      </c>
      <c r="BF1150" s="38" t="s">
        <v>5971</v>
      </c>
      <c r="BG1150" s="7">
        <v>0.6</v>
      </c>
      <c r="BH1150" s="45">
        <v>132.58440748523415</v>
      </c>
      <c r="BI1150" s="215" t="s">
        <v>8471</v>
      </c>
      <c r="BJ1150" s="215" t="s">
        <v>8554</v>
      </c>
      <c r="BK1150" s="7">
        <v>3</v>
      </c>
      <c r="BL1150" s="25">
        <v>7.8124999999999722E-3</v>
      </c>
      <c r="BM1150" s="20">
        <v>0.43643749999999992</v>
      </c>
      <c r="BN1150" s="20">
        <v>0.23500000000000004</v>
      </c>
      <c r="BO1150" s="20">
        <v>0.60124999999999984</v>
      </c>
      <c r="BP1150" s="46">
        <v>30</v>
      </c>
      <c r="BQ1150" s="215" t="s">
        <v>8540</v>
      </c>
      <c r="BR1150" s="79">
        <v>-0.63720930232558137</v>
      </c>
      <c r="BS1150" s="9">
        <v>4.2737196701621238E-2</v>
      </c>
      <c r="BT1150" s="9">
        <v>1.3451155700393125E-2</v>
      </c>
      <c r="BU1150" s="47" t="s">
        <v>5993</v>
      </c>
      <c r="BV1150" s="47" t="s">
        <v>5993</v>
      </c>
      <c r="BW1150" s="14" t="s">
        <v>5474</v>
      </c>
      <c r="BX1150" s="83">
        <v>-0.54651162790697672</v>
      </c>
      <c r="BY1150" s="82">
        <v>0.39</v>
      </c>
      <c r="BZ1150" s="46">
        <v>33.07692307692308</v>
      </c>
      <c r="CA1150" s="48" t="s">
        <v>5474</v>
      </c>
      <c r="CB1150" s="45">
        <v>-722.4</v>
      </c>
      <c r="CC1150" s="45">
        <v>0</v>
      </c>
      <c r="CD1150" s="45">
        <v>0</v>
      </c>
      <c r="CE1150" s="45">
        <v>0</v>
      </c>
      <c r="CF1150" s="14" t="s">
        <v>9647</v>
      </c>
      <c r="CG1150" s="7" t="s">
        <v>8477</v>
      </c>
      <c r="CH1150" s="215" t="s">
        <v>8498</v>
      </c>
      <c r="CI1150" s="215" t="s">
        <v>8478</v>
      </c>
      <c r="CJ1150" s="215" t="s">
        <v>8479</v>
      </c>
      <c r="CK1150" s="43" t="s">
        <v>5474</v>
      </c>
      <c r="CL1150" s="43" t="s">
        <v>5474</v>
      </c>
      <c r="CM1150" s="43" t="s">
        <v>5474</v>
      </c>
      <c r="CN1150" s="145">
        <v>0</v>
      </c>
      <c r="CO1150" s="145">
        <v>-722.4</v>
      </c>
      <c r="CP1150" s="148">
        <v>1710.3388565595205</v>
      </c>
      <c r="CQ1150" s="189" t="s">
        <v>5474</v>
      </c>
      <c r="CR1150" s="189" t="s">
        <v>5474</v>
      </c>
      <c r="CS1150" s="99" t="s">
        <v>5474</v>
      </c>
      <c r="CT1150" s="167" t="s">
        <v>5474</v>
      </c>
      <c r="CU1150" s="43" t="s">
        <v>5474</v>
      </c>
      <c r="CV1150" s="43" t="s">
        <v>5474</v>
      </c>
      <c r="CW1150" s="43" t="s">
        <v>5474</v>
      </c>
      <c r="CX1150" s="43" t="s">
        <v>5474</v>
      </c>
      <c r="CY1150" s="43" t="s">
        <v>5474</v>
      </c>
      <c r="CZ1150" s="43" t="s">
        <v>5474</v>
      </c>
      <c r="DA1150" s="42" t="s">
        <v>5474</v>
      </c>
      <c r="DB1150" s="42" t="s">
        <v>5474</v>
      </c>
      <c r="DC1150" s="42" t="s">
        <v>5474</v>
      </c>
      <c r="DD1150" s="42" t="s">
        <v>5474</v>
      </c>
      <c r="DE1150" s="42" t="s">
        <v>5474</v>
      </c>
      <c r="DF1150" s="42" t="s">
        <v>5474</v>
      </c>
      <c r="DG1150" s="42" t="s">
        <v>5474</v>
      </c>
      <c r="DH1150" s="42" t="s">
        <v>5474</v>
      </c>
    </row>
    <row r="1151" spans="1:112">
      <c r="A1151" s="22">
        <v>1416</v>
      </c>
      <c r="B1151" s="7" t="s">
        <v>82</v>
      </c>
      <c r="C1151" s="21">
        <v>-2.7099999999999999E-2</v>
      </c>
      <c r="D1151" s="21">
        <v>0.24809999999999999</v>
      </c>
      <c r="E1151" s="21">
        <v>-8.6199999999999999E-2</v>
      </c>
      <c r="F1151" s="21">
        <v>0.2029</v>
      </c>
      <c r="G1151" s="21">
        <v>0.1678</v>
      </c>
      <c r="H1151" s="21">
        <v>4.0476000000000001</v>
      </c>
      <c r="I1151" s="21">
        <v>1.7528999999999999</v>
      </c>
      <c r="J1151" s="21">
        <v>1.4216</v>
      </c>
      <c r="K1151" s="21">
        <v>-7.4300000000000005E-2</v>
      </c>
      <c r="L1151" s="21">
        <v>-0.42959999999999998</v>
      </c>
      <c r="M1151" s="21">
        <v>-0.33250000000000002</v>
      </c>
      <c r="N1151" s="21">
        <v>0.15110000000000001</v>
      </c>
      <c r="O1151" s="21">
        <v>-0.31719999999999998</v>
      </c>
      <c r="P1151" s="21">
        <v>-0.24129999999999999</v>
      </c>
      <c r="Q1151" s="21">
        <v>1.5699999999999999E-2</v>
      </c>
      <c r="R1151" s="21">
        <v>8.6999999999999994E-3</v>
      </c>
      <c r="S1151" s="21">
        <v>8.2699999999999996E-2</v>
      </c>
      <c r="T1151" s="21">
        <v>4.36E-2</v>
      </c>
      <c r="U1151" s="10">
        <v>0.43</v>
      </c>
      <c r="V1151" s="10">
        <v>-0.4</v>
      </c>
      <c r="W1151" s="7">
        <v>1.18</v>
      </c>
      <c r="X1151" s="20">
        <v>0.8589</v>
      </c>
      <c r="Y1151" s="75">
        <v>2020</v>
      </c>
      <c r="Z1151" s="7">
        <v>0.5</v>
      </c>
      <c r="AA1151" s="7">
        <v>0</v>
      </c>
      <c r="AB1151" s="51"/>
      <c r="AC1151" s="51">
        <v>54</v>
      </c>
      <c r="AD1151" s="51"/>
      <c r="AE1151" s="51"/>
      <c r="AF1151" s="51">
        <v>1</v>
      </c>
      <c r="AG1151" s="51">
        <v>1</v>
      </c>
      <c r="AH1151" s="20">
        <v>0</v>
      </c>
      <c r="AI1151" s="7" t="s">
        <v>8493</v>
      </c>
      <c r="AJ1151" s="67" t="s">
        <v>8536</v>
      </c>
      <c r="AK1151" s="44">
        <v>-0.92156862745098067</v>
      </c>
      <c r="AL1151" s="44">
        <v>-0.64516129032258207</v>
      </c>
      <c r="AM1151" s="44">
        <v>-0.50000000000000888</v>
      </c>
      <c r="AN1151" s="25">
        <v>0.5</v>
      </c>
      <c r="AO1151" s="25">
        <v>6.0784313725490126E-2</v>
      </c>
      <c r="AP1151" s="215">
        <v>10.199999999999999</v>
      </c>
      <c r="AQ1151" s="215" t="s">
        <v>9548</v>
      </c>
      <c r="AR1151" s="44">
        <v>0</v>
      </c>
      <c r="AS1151" s="171" t="s">
        <v>6935</v>
      </c>
      <c r="AT1151" s="171" t="s">
        <v>6953</v>
      </c>
      <c r="AU1151" s="171" t="s">
        <v>6948</v>
      </c>
      <c r="AV1151" s="7" t="s">
        <v>5474</v>
      </c>
      <c r="AW1151" s="14" t="s">
        <v>6243</v>
      </c>
      <c r="AX1151" s="49" t="s">
        <v>6009</v>
      </c>
      <c r="AY1151" s="38" t="s">
        <v>5961</v>
      </c>
      <c r="AZ1151" s="14" t="s">
        <v>6510</v>
      </c>
      <c r="BA1151" s="49" t="s">
        <v>5967</v>
      </c>
      <c r="BB1151" s="38" t="s">
        <v>6007</v>
      </c>
      <c r="BC1151" s="7">
        <v>0.4</v>
      </c>
      <c r="BD1151" s="14" t="s">
        <v>6057</v>
      </c>
      <c r="BE1151" s="49" t="s">
        <v>5967</v>
      </c>
      <c r="BF1151" s="38" t="s">
        <v>6007</v>
      </c>
      <c r="BG1151" s="7">
        <v>1.1000000000000001</v>
      </c>
      <c r="BH1151" s="45">
        <v>182.13014436343309</v>
      </c>
      <c r="BI1151" s="215" t="s">
        <v>8471</v>
      </c>
      <c r="BJ1151" s="215" t="s">
        <v>8554</v>
      </c>
      <c r="BK1151" s="7">
        <v>1.7</v>
      </c>
      <c r="BL1151" s="25">
        <v>4.9261083743841316E-3</v>
      </c>
      <c r="BM1151" s="20">
        <v>0.56806249999999991</v>
      </c>
      <c r="BN1151" s="20">
        <v>0.66499999999999992</v>
      </c>
      <c r="BO1151" s="20">
        <v>0.48874999999999996</v>
      </c>
      <c r="BP1151" s="46" t="s">
        <v>8473</v>
      </c>
      <c r="BQ1151" s="215" t="s">
        <v>8473</v>
      </c>
      <c r="BR1151" s="79" t="s">
        <v>8473</v>
      </c>
      <c r="BS1151" s="9">
        <v>0.1091974693143154</v>
      </c>
      <c r="BT1151" s="9">
        <v>4.2918534416799048E-2</v>
      </c>
      <c r="BU1151" s="47" t="s">
        <v>5993</v>
      </c>
      <c r="BV1151" s="47">
        <v>44396</v>
      </c>
      <c r="BW1151" s="14" t="s">
        <v>5474</v>
      </c>
      <c r="BX1151" s="83" t="s">
        <v>8473</v>
      </c>
      <c r="BY1151" s="82" t="s">
        <v>8473</v>
      </c>
      <c r="BZ1151" s="46" t="s">
        <v>8473</v>
      </c>
      <c r="CA1151" s="48" t="s">
        <v>8475</v>
      </c>
      <c r="CB1151" s="45">
        <v>0</v>
      </c>
      <c r="CC1151" s="45">
        <v>550.79999999999995</v>
      </c>
      <c r="CD1151" s="45">
        <v>0</v>
      </c>
      <c r="CE1151" s="45">
        <v>0</v>
      </c>
      <c r="CF1151" s="14" t="s">
        <v>9648</v>
      </c>
      <c r="CG1151" s="7" t="s">
        <v>8590</v>
      </c>
      <c r="CH1151" s="215" t="s">
        <v>8546</v>
      </c>
      <c r="CI1151" s="215" t="s">
        <v>8498</v>
      </c>
      <c r="CJ1151" s="215" t="s">
        <v>8478</v>
      </c>
      <c r="CK1151" s="43" t="s">
        <v>6894</v>
      </c>
      <c r="CL1151" s="43" t="s">
        <v>5474</v>
      </c>
      <c r="CM1151" s="43" t="s">
        <v>7003</v>
      </c>
      <c r="CN1151" s="145">
        <v>550.79999999999995</v>
      </c>
      <c r="CO1151" s="145">
        <v>0</v>
      </c>
      <c r="CP1151" s="148">
        <v>1857.7274725070174</v>
      </c>
      <c r="CQ1151" s="189" t="s">
        <v>5474</v>
      </c>
      <c r="CR1151" s="189" t="s">
        <v>5474</v>
      </c>
      <c r="CS1151" s="99" t="s">
        <v>5474</v>
      </c>
      <c r="CT1151" s="167" t="s">
        <v>5474</v>
      </c>
      <c r="CU1151" s="43" t="s">
        <v>5474</v>
      </c>
      <c r="CV1151" s="43" t="s">
        <v>5474</v>
      </c>
      <c r="CW1151" s="43" t="s">
        <v>5474</v>
      </c>
      <c r="CX1151" s="43" t="s">
        <v>5474</v>
      </c>
      <c r="CY1151" s="43" t="s">
        <v>5474</v>
      </c>
      <c r="CZ1151" s="43" t="s">
        <v>5474</v>
      </c>
      <c r="DA1151" s="42" t="s">
        <v>5474</v>
      </c>
      <c r="DB1151" s="42" t="s">
        <v>5474</v>
      </c>
      <c r="DC1151" s="42" t="s">
        <v>5474</v>
      </c>
      <c r="DD1151" s="42" t="s">
        <v>5474</v>
      </c>
      <c r="DE1151" s="42" t="s">
        <v>5474</v>
      </c>
      <c r="DF1151" s="42" t="s">
        <v>5474</v>
      </c>
      <c r="DG1151" s="42" t="s">
        <v>5474</v>
      </c>
      <c r="DH1151" s="42" t="s">
        <v>5474</v>
      </c>
    </row>
    <row r="1152" spans="1:112">
      <c r="A1152" s="22">
        <v>1324</v>
      </c>
      <c r="B1152" s="7" t="s">
        <v>68</v>
      </c>
      <c r="C1152" s="21">
        <v>1.55E-2</v>
      </c>
      <c r="D1152" s="21">
        <v>-1.43E-2</v>
      </c>
      <c r="E1152" s="21">
        <v>-1.7100000000000001E-2</v>
      </c>
      <c r="F1152" s="21">
        <v>4.7999999999999996E-3</v>
      </c>
      <c r="G1152" s="21">
        <v>-2.5000000000000001E-2</v>
      </c>
      <c r="H1152" s="21">
        <v>1</v>
      </c>
      <c r="I1152" s="21">
        <v>1</v>
      </c>
      <c r="J1152" s="21">
        <v>-1.4</v>
      </c>
      <c r="K1152" s="21">
        <v>5.5999999999999999E-3</v>
      </c>
      <c r="L1152" s="21">
        <v>-1.2200000000000001E-2</v>
      </c>
      <c r="M1152" s="21">
        <v>1E-4</v>
      </c>
      <c r="N1152" s="21">
        <v>2.0400000000000001E-2</v>
      </c>
      <c r="O1152" s="21">
        <v>1.7600000000000001E-2</v>
      </c>
      <c r="P1152" s="21">
        <v>6.4000000000000003E-3</v>
      </c>
      <c r="Q1152" s="21">
        <v>-1.2999999999999999E-3</v>
      </c>
      <c r="R1152" s="21">
        <v>0</v>
      </c>
      <c r="S1152" s="21">
        <v>2.92E-2</v>
      </c>
      <c r="T1152" s="21">
        <v>2.1999999999999999E-2</v>
      </c>
      <c r="U1152" s="10">
        <v>-0.04</v>
      </c>
      <c r="V1152" s="10">
        <v>7.0000000000000007E-2</v>
      </c>
      <c r="W1152" s="7">
        <v>0.32</v>
      </c>
      <c r="X1152" s="20">
        <v>0.76800000000000002</v>
      </c>
      <c r="Y1152" s="75">
        <v>2020</v>
      </c>
      <c r="Z1152" s="7">
        <v>0.3</v>
      </c>
      <c r="AA1152" s="7">
        <v>0</v>
      </c>
      <c r="AB1152" s="51">
        <v>-6</v>
      </c>
      <c r="AC1152" s="51">
        <v>-1</v>
      </c>
      <c r="AD1152" s="51"/>
      <c r="AE1152" s="51"/>
      <c r="AF1152" s="51"/>
      <c r="AG1152" s="51"/>
      <c r="AH1152" s="20">
        <v>0</v>
      </c>
      <c r="AI1152" s="7" t="s">
        <v>8467</v>
      </c>
      <c r="AJ1152" s="67" t="s">
        <v>8494</v>
      </c>
      <c r="AK1152" s="44">
        <v>-0.68085106382978722</v>
      </c>
      <c r="AL1152" s="44">
        <v>0.59999999999999964</v>
      </c>
      <c r="AM1152" s="44">
        <v>1</v>
      </c>
      <c r="AN1152" s="25">
        <v>0.42727272727272719</v>
      </c>
      <c r="AO1152" s="25">
        <v>9.0909090909090912E-2</v>
      </c>
      <c r="AP1152" s="215">
        <v>11</v>
      </c>
      <c r="AQ1152" s="215" t="s">
        <v>9548</v>
      </c>
      <c r="AR1152" s="44">
        <v>0</v>
      </c>
      <c r="AS1152" s="171" t="s">
        <v>6935</v>
      </c>
      <c r="AT1152" s="171" t="s">
        <v>7045</v>
      </c>
      <c r="AU1152" s="171" t="s">
        <v>7041</v>
      </c>
      <c r="AV1152" s="7" t="s">
        <v>8470</v>
      </c>
      <c r="AW1152" s="14" t="s">
        <v>6551</v>
      </c>
      <c r="AX1152" s="49" t="s">
        <v>6009</v>
      </c>
      <c r="AY1152" s="38" t="s">
        <v>5961</v>
      </c>
      <c r="AZ1152" s="14" t="s">
        <v>6485</v>
      </c>
      <c r="BA1152" s="49" t="s">
        <v>6039</v>
      </c>
      <c r="BB1152" s="38" t="s">
        <v>6007</v>
      </c>
      <c r="BC1152" s="7">
        <v>1.3</v>
      </c>
      <c r="BD1152" s="14" t="s">
        <v>6044</v>
      </c>
      <c r="BE1152" s="49" t="s">
        <v>5967</v>
      </c>
      <c r="BF1152" s="38" t="s">
        <v>5961</v>
      </c>
      <c r="BG1152" s="7">
        <v>0.1</v>
      </c>
      <c r="BH1152" s="45">
        <v>7.5762518562990948</v>
      </c>
      <c r="BI1152" s="215" t="s">
        <v>8495</v>
      </c>
      <c r="BJ1152" s="215" t="s">
        <v>8554</v>
      </c>
      <c r="BK1152" s="7">
        <v>0</v>
      </c>
      <c r="BL1152" s="25">
        <v>4.5662100456621653E-3</v>
      </c>
      <c r="BM1152" s="20">
        <v>0.58899999999999997</v>
      </c>
      <c r="BN1152" s="20">
        <v>0.6</v>
      </c>
      <c r="BO1152" s="20">
        <v>0.57999999999999996</v>
      </c>
      <c r="BP1152" s="46">
        <v>157.14285714285714</v>
      </c>
      <c r="BQ1152" s="215" t="s">
        <v>8540</v>
      </c>
      <c r="BR1152" s="79">
        <v>-0.93018181818181811</v>
      </c>
      <c r="BS1152" s="9">
        <v>2.3105740508931882E-2</v>
      </c>
      <c r="BT1152" s="9">
        <v>2.1298133193545121E-2</v>
      </c>
      <c r="BU1152" s="47" t="s">
        <v>5993</v>
      </c>
      <c r="BV1152" s="47" t="s">
        <v>5993</v>
      </c>
      <c r="BW1152" s="14" t="s">
        <v>5474</v>
      </c>
      <c r="BX1152" s="83">
        <v>-0.91621818181818182</v>
      </c>
      <c r="BY1152" s="82">
        <v>6.0000000000000005E-2</v>
      </c>
      <c r="BZ1152" s="46">
        <v>183.33333333333331</v>
      </c>
      <c r="CA1152" s="48" t="s">
        <v>5474</v>
      </c>
      <c r="CB1152" s="45">
        <v>-66</v>
      </c>
      <c r="CC1152" s="45">
        <v>-11</v>
      </c>
      <c r="CD1152" s="45">
        <v>0</v>
      </c>
      <c r="CE1152" s="45">
        <v>0</v>
      </c>
      <c r="CF1152" s="14" t="s">
        <v>9649</v>
      </c>
      <c r="CG1152" s="7" t="s">
        <v>8477</v>
      </c>
      <c r="CH1152" s="215" t="s">
        <v>8498</v>
      </c>
      <c r="CI1152" s="215" t="s">
        <v>8498</v>
      </c>
      <c r="CJ1152" s="215" t="s">
        <v>8479</v>
      </c>
      <c r="CK1152" s="43" t="s">
        <v>5474</v>
      </c>
      <c r="CL1152" s="43" t="s">
        <v>5474</v>
      </c>
      <c r="CM1152" s="43" t="s">
        <v>5474</v>
      </c>
      <c r="CN1152" s="145">
        <v>-11</v>
      </c>
      <c r="CO1152" s="145">
        <v>-66</v>
      </c>
      <c r="CP1152" s="148">
        <v>83.338770419290043</v>
      </c>
      <c r="CQ1152" s="189" t="s">
        <v>5474</v>
      </c>
      <c r="CR1152" s="189" t="s">
        <v>5474</v>
      </c>
      <c r="CS1152" s="99" t="s">
        <v>5474</v>
      </c>
      <c r="CT1152" s="167" t="s">
        <v>5474</v>
      </c>
      <c r="CU1152" s="43" t="s">
        <v>5474</v>
      </c>
      <c r="CV1152" s="43" t="s">
        <v>5474</v>
      </c>
      <c r="CW1152" s="43" t="s">
        <v>5474</v>
      </c>
      <c r="CX1152" s="43" t="s">
        <v>5474</v>
      </c>
      <c r="CY1152" s="43" t="s">
        <v>5474</v>
      </c>
      <c r="CZ1152" s="43" t="s">
        <v>5474</v>
      </c>
      <c r="DA1152" s="42" t="s">
        <v>5474</v>
      </c>
      <c r="DB1152" s="42" t="s">
        <v>5474</v>
      </c>
      <c r="DC1152" s="42" t="s">
        <v>5474</v>
      </c>
      <c r="DD1152" s="42" t="s">
        <v>5474</v>
      </c>
      <c r="DE1152" s="42" t="s">
        <v>5474</v>
      </c>
      <c r="DF1152" s="42" t="s">
        <v>5474</v>
      </c>
      <c r="DG1152" s="42" t="s">
        <v>5474</v>
      </c>
      <c r="DH1152" s="42" t="s">
        <v>5474</v>
      </c>
    </row>
    <row r="1153" spans="1:112">
      <c r="A1153" s="22">
        <v>3028</v>
      </c>
      <c r="B1153" s="7" t="s">
        <v>600</v>
      </c>
      <c r="C1153" s="21">
        <v>5.6399999999999999E-2</v>
      </c>
      <c r="D1153" s="21">
        <v>4.2500000000000003E-2</v>
      </c>
      <c r="E1153" s="21">
        <v>5.3600000000000002E-2</v>
      </c>
      <c r="F1153" s="21">
        <v>1.2500000000000001E-2</v>
      </c>
      <c r="G1153" s="21">
        <v>0.44669999999999999</v>
      </c>
      <c r="H1153" s="21">
        <v>0.27779999999999999</v>
      </c>
      <c r="I1153" s="21">
        <v>0.76919999999999999</v>
      </c>
      <c r="J1153" s="21">
        <v>1.3033999999999999</v>
      </c>
      <c r="K1153" s="21">
        <v>8.8999999999999999E-3</v>
      </c>
      <c r="L1153" s="21">
        <v>9.4000000000000004E-3</v>
      </c>
      <c r="M1153" s="21">
        <v>-1.1999999999999999E-3</v>
      </c>
      <c r="N1153" s="21">
        <v>2.3999999999999998E-3</v>
      </c>
      <c r="O1153" s="21">
        <v>1.2E-2</v>
      </c>
      <c r="P1153" s="21">
        <v>4.8999999999999998E-3</v>
      </c>
      <c r="Q1153" s="21">
        <v>2.23E-2</v>
      </c>
      <c r="R1153" s="21">
        <v>3.2000000000000002E-3</v>
      </c>
      <c r="S1153" s="21">
        <v>7.8799999999999995E-2</v>
      </c>
      <c r="T1153" s="21">
        <v>3.2000000000000001E-2</v>
      </c>
      <c r="U1153" s="10">
        <v>2.0499999999999998</v>
      </c>
      <c r="V1153" s="10">
        <v>3.36</v>
      </c>
      <c r="W1153" s="7">
        <v>1.5841000000000001</v>
      </c>
      <c r="X1153" s="20">
        <v>0.91720000000000002</v>
      </c>
      <c r="Y1153" s="75">
        <v>2020</v>
      </c>
      <c r="Z1153" s="7">
        <v>1.9001999999999999</v>
      </c>
      <c r="AA1153" s="7">
        <v>0</v>
      </c>
      <c r="AB1153" s="51">
        <v>-646</v>
      </c>
      <c r="AC1153" s="51">
        <v>-75</v>
      </c>
      <c r="AD1153" s="51"/>
      <c r="AE1153" s="51"/>
      <c r="AF1153" s="51">
        <v>-2</v>
      </c>
      <c r="AG1153" s="51">
        <v>1</v>
      </c>
      <c r="AH1153" s="20">
        <v>1.7500000000000002E-2</v>
      </c>
      <c r="AI1153" s="7" t="s">
        <v>8487</v>
      </c>
      <c r="AJ1153" s="67" t="s">
        <v>8494</v>
      </c>
      <c r="AK1153" s="44">
        <v>0.72602739726027399</v>
      </c>
      <c r="AL1153" s="44">
        <v>-0.7</v>
      </c>
      <c r="AM1153" s="44">
        <v>0.50000000000000888</v>
      </c>
      <c r="AN1153" s="25">
        <v>0.39673913043478271</v>
      </c>
      <c r="AO1153" s="25">
        <v>9.0579710144927536E-2</v>
      </c>
      <c r="AP1153" s="215">
        <v>27.6</v>
      </c>
      <c r="AQ1153" s="215" t="s">
        <v>9548</v>
      </c>
      <c r="AR1153" s="44">
        <v>0</v>
      </c>
      <c r="AS1153" s="171" t="s">
        <v>6935</v>
      </c>
      <c r="AT1153" s="171" t="s">
        <v>6953</v>
      </c>
      <c r="AU1153" s="171" t="s">
        <v>6967</v>
      </c>
      <c r="AV1153" s="7" t="s">
        <v>8470</v>
      </c>
      <c r="AW1153" s="14" t="s">
        <v>6243</v>
      </c>
      <c r="AX1153" s="49" t="s">
        <v>6009</v>
      </c>
      <c r="AY1153" s="38" t="s">
        <v>5971</v>
      </c>
      <c r="AZ1153" s="14" t="s">
        <v>6038</v>
      </c>
      <c r="BA1153" s="49" t="s">
        <v>5967</v>
      </c>
      <c r="BB1153" s="38" t="s">
        <v>6007</v>
      </c>
      <c r="BC1153" s="7">
        <v>0.3</v>
      </c>
      <c r="BD1153" s="14" t="s">
        <v>6067</v>
      </c>
      <c r="BE1153" s="49" t="s">
        <v>5967</v>
      </c>
      <c r="BF1153" s="38" t="s">
        <v>5989</v>
      </c>
      <c r="BG1153" s="7">
        <v>0.5</v>
      </c>
      <c r="BH1153" s="45">
        <v>238.75825268720124</v>
      </c>
      <c r="BI1153" s="215" t="s">
        <v>8471</v>
      </c>
      <c r="BJ1153" s="215" t="s">
        <v>8554</v>
      </c>
      <c r="BK1153" s="7">
        <v>0.7</v>
      </c>
      <c r="BL1153" s="25">
        <v>3.636363636363688E-3</v>
      </c>
      <c r="BM1153" s="20">
        <v>0.65012500000000006</v>
      </c>
      <c r="BN1153" s="20">
        <v>0.63500000000000001</v>
      </c>
      <c r="BO1153" s="20">
        <v>0.66249999999999998</v>
      </c>
      <c r="BP1153" s="46">
        <v>8.2142857142857153</v>
      </c>
      <c r="BQ1153" s="215" t="s">
        <v>8585</v>
      </c>
      <c r="BR1153" s="79">
        <v>0.85544685990338143</v>
      </c>
      <c r="BS1153" s="9">
        <v>5.1245143447066432E-2</v>
      </c>
      <c r="BT1153" s="9">
        <v>6.2631432208536619E-2</v>
      </c>
      <c r="BU1153" s="47" t="s">
        <v>5993</v>
      </c>
      <c r="BV1153" s="47">
        <v>44385</v>
      </c>
      <c r="BW1153" s="14" t="s">
        <v>5474</v>
      </c>
      <c r="BX1153" s="83">
        <v>1.2265362318840576</v>
      </c>
      <c r="BY1153" s="82">
        <v>3.3499999999999996</v>
      </c>
      <c r="BZ1153" s="46">
        <v>8.2388059701492544</v>
      </c>
      <c r="CA1153" s="48" t="s">
        <v>5474</v>
      </c>
      <c r="CB1153" s="45">
        <v>-17829.600000000002</v>
      </c>
      <c r="CC1153" s="45">
        <v>-2070</v>
      </c>
      <c r="CD1153" s="45">
        <v>0</v>
      </c>
      <c r="CE1153" s="45">
        <v>0</v>
      </c>
      <c r="CF1153" s="14" t="s">
        <v>9650</v>
      </c>
      <c r="CG1153" s="7" t="s">
        <v>8590</v>
      </c>
      <c r="CH1153" s="215" t="s">
        <v>8546</v>
      </c>
      <c r="CI1153" s="215" t="s">
        <v>8478</v>
      </c>
      <c r="CJ1153" s="215" t="s">
        <v>8479</v>
      </c>
      <c r="CK1153" s="43" t="s">
        <v>6887</v>
      </c>
      <c r="CL1153" s="43" t="s">
        <v>5474</v>
      </c>
      <c r="CM1153" s="43" t="s">
        <v>5474</v>
      </c>
      <c r="CN1153" s="145">
        <v>-2070</v>
      </c>
      <c r="CO1153" s="145">
        <v>-17829.600000000002</v>
      </c>
      <c r="CP1153" s="148">
        <v>6589.727774166754</v>
      </c>
      <c r="CQ1153" s="189" t="s">
        <v>5474</v>
      </c>
      <c r="CR1153" s="189" t="s">
        <v>5474</v>
      </c>
      <c r="CS1153" s="99" t="s">
        <v>5474</v>
      </c>
      <c r="CT1153" s="167" t="s">
        <v>5474</v>
      </c>
      <c r="CU1153" s="43" t="s">
        <v>5474</v>
      </c>
      <c r="CV1153" s="43" t="s">
        <v>5474</v>
      </c>
      <c r="CW1153" s="43" t="s">
        <v>5474</v>
      </c>
      <c r="CX1153" s="43" t="s">
        <v>5474</v>
      </c>
      <c r="CY1153" s="43" t="s">
        <v>5474</v>
      </c>
      <c r="CZ1153" s="43" t="s">
        <v>5474</v>
      </c>
      <c r="DA1153" s="42" t="s">
        <v>5474</v>
      </c>
      <c r="DB1153" s="42" t="s">
        <v>5474</v>
      </c>
      <c r="DC1153" s="42" t="s">
        <v>5474</v>
      </c>
      <c r="DD1153" s="42" t="s">
        <v>5474</v>
      </c>
      <c r="DE1153" s="42" t="s">
        <v>5474</v>
      </c>
      <c r="DF1153" s="42" t="s">
        <v>5474</v>
      </c>
      <c r="DG1153" s="42" t="s">
        <v>5474</v>
      </c>
      <c r="DH1153" s="42" t="s">
        <v>5474</v>
      </c>
    </row>
    <row r="1154" spans="1:112">
      <c r="A1154" s="22">
        <v>1232</v>
      </c>
      <c r="B1154" s="7" t="s">
        <v>42</v>
      </c>
      <c r="C1154" s="21">
        <v>0.14560000000000001</v>
      </c>
      <c r="D1154" s="21">
        <v>6.2199999999999998E-2</v>
      </c>
      <c r="E1154" s="21">
        <v>-5.04E-2</v>
      </c>
      <c r="F1154" s="21">
        <v>4.6899999999999997E-2</v>
      </c>
      <c r="G1154" s="21">
        <v>0.19239999999999999</v>
      </c>
      <c r="H1154" s="21">
        <v>-0.44919999999999999</v>
      </c>
      <c r="I1154" s="21">
        <v>6.3299999999999995E-2</v>
      </c>
      <c r="J1154" s="21">
        <v>0.45989999999999998</v>
      </c>
      <c r="K1154" s="21">
        <v>-5.0900000000000001E-2</v>
      </c>
      <c r="L1154" s="21">
        <v>-1.66E-2</v>
      </c>
      <c r="M1154" s="21">
        <v>2.3199999999999998E-2</v>
      </c>
      <c r="N1154" s="21">
        <v>-4.2200000000000001E-2</v>
      </c>
      <c r="O1154" s="21">
        <v>-8.3999999999999995E-3</v>
      </c>
      <c r="P1154" s="21">
        <v>2.4E-2</v>
      </c>
      <c r="Q1154" s="21">
        <v>2.4400000000000002E-2</v>
      </c>
      <c r="R1154" s="21">
        <v>1.9099999999999999E-2</v>
      </c>
      <c r="S1154" s="21">
        <v>0.2492</v>
      </c>
      <c r="T1154" s="21">
        <v>0.17899999999999999</v>
      </c>
      <c r="U1154" s="10">
        <v>4.7300000000000004</v>
      </c>
      <c r="V1154" s="10">
        <v>9.56</v>
      </c>
      <c r="W1154" s="7">
        <v>5.2</v>
      </c>
      <c r="X1154" s="20">
        <v>0.86460000000000004</v>
      </c>
      <c r="Y1154" s="75">
        <v>2020</v>
      </c>
      <c r="Z1154" s="7">
        <v>6</v>
      </c>
      <c r="AA1154" s="7">
        <v>0</v>
      </c>
      <c r="AB1154" s="51">
        <v>-133</v>
      </c>
      <c r="AC1154" s="51">
        <v>36</v>
      </c>
      <c r="AD1154" s="51"/>
      <c r="AE1154" s="51"/>
      <c r="AF1154" s="51"/>
      <c r="AG1154" s="51">
        <v>-1</v>
      </c>
      <c r="AH1154" s="20">
        <v>0</v>
      </c>
      <c r="AI1154" s="7" t="s">
        <v>8487</v>
      </c>
      <c r="AJ1154" s="67" t="s">
        <v>8494</v>
      </c>
      <c r="AK1154" s="44">
        <v>0.6692307692307693</v>
      </c>
      <c r="AL1154" s="44">
        <v>-0.7931034482758621</v>
      </c>
      <c r="AM1154" s="44">
        <v>0.5</v>
      </c>
      <c r="AN1154" s="25">
        <v>0.40625</v>
      </c>
      <c r="AO1154" s="25">
        <v>9.0624999999999997E-2</v>
      </c>
      <c r="AP1154" s="215">
        <v>160</v>
      </c>
      <c r="AQ1154" s="215" t="s">
        <v>9548</v>
      </c>
      <c r="AR1154" s="44">
        <v>0</v>
      </c>
      <c r="AS1154" s="171" t="s">
        <v>6935</v>
      </c>
      <c r="AT1154" s="171" t="s">
        <v>6961</v>
      </c>
      <c r="AU1154" s="171" t="s">
        <v>6930</v>
      </c>
      <c r="AV1154" s="7" t="s">
        <v>8470</v>
      </c>
      <c r="AW1154" s="14" t="s">
        <v>6243</v>
      </c>
      <c r="AX1154" s="49" t="s">
        <v>6009</v>
      </c>
      <c r="AY1154" s="38" t="s">
        <v>5971</v>
      </c>
      <c r="AZ1154" s="14" t="s">
        <v>6369</v>
      </c>
      <c r="BA1154" s="49" t="s">
        <v>5967</v>
      </c>
      <c r="BB1154" s="38" t="s">
        <v>5971</v>
      </c>
      <c r="BC1154" s="7">
        <v>0.9</v>
      </c>
      <c r="BD1154" s="14" t="s">
        <v>6014</v>
      </c>
      <c r="BE1154" s="49" t="s">
        <v>5960</v>
      </c>
      <c r="BF1154" s="38" t="s">
        <v>5961</v>
      </c>
      <c r="BG1154" s="7">
        <v>0.8</v>
      </c>
      <c r="BH1154" s="45">
        <v>68.186266706691853</v>
      </c>
      <c r="BI1154" s="215" t="s">
        <v>8495</v>
      </c>
      <c r="BJ1154" s="215" t="s">
        <v>8554</v>
      </c>
      <c r="BK1154" s="7">
        <v>0.4</v>
      </c>
      <c r="BL1154" s="25">
        <v>3.134796238244514E-3</v>
      </c>
      <c r="BM1154" s="20">
        <v>0.60493750000000002</v>
      </c>
      <c r="BN1154" s="20">
        <v>0.61250000000000004</v>
      </c>
      <c r="BO1154" s="20">
        <v>0.59875</v>
      </c>
      <c r="BP1154" s="46">
        <v>16.736401673640167</v>
      </c>
      <c r="BQ1154" s="215" t="s">
        <v>8521</v>
      </c>
      <c r="BR1154" s="79">
        <v>-0.13269812499999975</v>
      </c>
      <c r="BS1154" s="9">
        <v>2.6495004225282059E-2</v>
      </c>
      <c r="BT1154" s="9">
        <v>3.1465924342595875E-2</v>
      </c>
      <c r="BU1154" s="47" t="s">
        <v>5993</v>
      </c>
      <c r="BV1154" s="47" t="s">
        <v>5993</v>
      </c>
      <c r="BW1154" s="14" t="s">
        <v>5474</v>
      </c>
      <c r="BX1154" s="83">
        <v>4.0762250000000222E-2</v>
      </c>
      <c r="BY1154" s="82">
        <v>9.6300000000000008</v>
      </c>
      <c r="BZ1154" s="46">
        <v>16.614745586708203</v>
      </c>
      <c r="CA1154" s="48" t="s">
        <v>8475</v>
      </c>
      <c r="CB1154" s="45">
        <v>-21280</v>
      </c>
      <c r="CC1154" s="45">
        <v>5760</v>
      </c>
      <c r="CD1154" s="45">
        <v>0</v>
      </c>
      <c r="CE1154" s="45">
        <v>0</v>
      </c>
      <c r="CF1154" s="14" t="s">
        <v>9651</v>
      </c>
      <c r="CG1154" s="7" t="s">
        <v>8590</v>
      </c>
      <c r="CH1154" s="215" t="s">
        <v>8546</v>
      </c>
      <c r="CI1154" s="215" t="s">
        <v>8546</v>
      </c>
      <c r="CJ1154" s="215" t="s">
        <v>8523</v>
      </c>
      <c r="CK1154" s="43" t="s">
        <v>6894</v>
      </c>
      <c r="CL1154" s="43" t="s">
        <v>5474</v>
      </c>
      <c r="CM1154" s="43" t="s">
        <v>6944</v>
      </c>
      <c r="CN1154" s="145">
        <v>5760</v>
      </c>
      <c r="CO1154" s="145">
        <v>-21280</v>
      </c>
      <c r="CP1154" s="148">
        <v>10909.802673070697</v>
      </c>
      <c r="CQ1154" s="189" t="s">
        <v>5474</v>
      </c>
      <c r="CR1154" s="189" t="s">
        <v>5474</v>
      </c>
      <c r="CS1154" s="99" t="s">
        <v>5474</v>
      </c>
      <c r="CT1154" s="167" t="s">
        <v>5474</v>
      </c>
      <c r="CU1154" s="43" t="s">
        <v>5474</v>
      </c>
      <c r="CV1154" s="43" t="s">
        <v>5474</v>
      </c>
      <c r="CW1154" s="43" t="s">
        <v>5474</v>
      </c>
      <c r="CX1154" s="43" t="s">
        <v>5474</v>
      </c>
      <c r="CY1154" s="43" t="s">
        <v>5474</v>
      </c>
      <c r="CZ1154" s="43" t="s">
        <v>5474</v>
      </c>
      <c r="DA1154" s="42" t="s">
        <v>5474</v>
      </c>
      <c r="DB1154" s="42" t="s">
        <v>5474</v>
      </c>
      <c r="DC1154" s="42" t="s">
        <v>5474</v>
      </c>
      <c r="DD1154" s="42" t="s">
        <v>5474</v>
      </c>
      <c r="DE1154" s="42" t="s">
        <v>5474</v>
      </c>
      <c r="DF1154" s="42" t="s">
        <v>5474</v>
      </c>
      <c r="DG1154" s="42" t="s">
        <v>5474</v>
      </c>
      <c r="DH1154" s="42" t="s">
        <v>5474</v>
      </c>
    </row>
    <row r="1155" spans="1:112">
      <c r="A1155" s="22">
        <v>1721</v>
      </c>
      <c r="B1155" s="7" t="s">
        <v>205</v>
      </c>
      <c r="C1155" s="21">
        <v>-0.25869999999999999</v>
      </c>
      <c r="D1155" s="21">
        <v>-0.1812</v>
      </c>
      <c r="E1155" s="21">
        <v>-0.2114</v>
      </c>
      <c r="F1155" s="21">
        <v>-0.12859999999999999</v>
      </c>
      <c r="G1155" s="21">
        <v>-7.3200000000000001E-2</v>
      </c>
      <c r="H1155" s="21">
        <v>1.3635999999999999</v>
      </c>
      <c r="I1155" s="21">
        <v>-0.97150000000000003</v>
      </c>
      <c r="J1155" s="21">
        <v>-1.0508999999999999</v>
      </c>
      <c r="K1155" s="21">
        <v>-2.3E-3</v>
      </c>
      <c r="L1155" s="21">
        <v>-5.5399999999999998E-2</v>
      </c>
      <c r="M1155" s="21">
        <v>-6.0900000000000003E-2</v>
      </c>
      <c r="N1155" s="21">
        <v>-4.0000000000000001E-3</v>
      </c>
      <c r="O1155" s="21">
        <v>0.14960000000000001</v>
      </c>
      <c r="P1155" s="21">
        <v>-6.8999999999999999E-3</v>
      </c>
      <c r="Q1155" s="21">
        <v>-6.54E-2</v>
      </c>
      <c r="R1155" s="21">
        <v>-3.7199999999999997E-2</v>
      </c>
      <c r="S1155" s="21">
        <v>8.5599999999999996E-2</v>
      </c>
      <c r="T1155" s="21">
        <v>5.2400000000000002E-2</v>
      </c>
      <c r="U1155" s="10">
        <v>-0.14000000000000001</v>
      </c>
      <c r="V1155" s="10">
        <v>-0.51</v>
      </c>
      <c r="W1155" s="7">
        <v>0.38</v>
      </c>
      <c r="X1155" s="20">
        <v>0.4607</v>
      </c>
      <c r="Y1155" s="75">
        <v>2020</v>
      </c>
      <c r="Z1155" s="7">
        <v>0.5</v>
      </c>
      <c r="AA1155" s="7">
        <v>0</v>
      </c>
      <c r="AB1155" s="51">
        <v>-35</v>
      </c>
      <c r="AC1155" s="51">
        <v>-3</v>
      </c>
      <c r="AD1155" s="51"/>
      <c r="AE1155" s="51"/>
      <c r="AF1155" s="51"/>
      <c r="AG1155" s="51"/>
      <c r="AH1155" s="20">
        <v>4.0000000000000002E-4</v>
      </c>
      <c r="AI1155" s="7" t="s">
        <v>8493</v>
      </c>
      <c r="AJ1155" s="67" t="s">
        <v>8494</v>
      </c>
      <c r="AK1155" s="44">
        <v>-0.9674999999999998</v>
      </c>
      <c r="AL1155" s="44">
        <v>-0.88695652173912976</v>
      </c>
      <c r="AM1155" s="44">
        <v>-1</v>
      </c>
      <c r="AN1155" s="25">
        <v>0.44052863436123346</v>
      </c>
      <c r="AO1155" s="25">
        <v>0.12665198237885467</v>
      </c>
      <c r="AP1155" s="215">
        <v>9.08</v>
      </c>
      <c r="AQ1155" s="215" t="s">
        <v>9548</v>
      </c>
      <c r="AR1155" s="44">
        <v>0</v>
      </c>
      <c r="AS1155" s="171" t="s">
        <v>6935</v>
      </c>
      <c r="AT1155" s="171" t="s">
        <v>7060</v>
      </c>
      <c r="AU1155" s="171" t="s">
        <v>7067</v>
      </c>
      <c r="AV1155" s="7" t="s">
        <v>8470</v>
      </c>
      <c r="AW1155" s="14" t="s">
        <v>6647</v>
      </c>
      <c r="AX1155" s="49" t="s">
        <v>6009</v>
      </c>
      <c r="AY1155" s="38" t="s">
        <v>6007</v>
      </c>
      <c r="AZ1155" s="14" t="s">
        <v>6330</v>
      </c>
      <c r="BA1155" s="49" t="s">
        <v>5993</v>
      </c>
      <c r="BB1155" s="38" t="s">
        <v>5993</v>
      </c>
      <c r="BC1155" s="7">
        <v>0.3</v>
      </c>
      <c r="BD1155" s="14" t="s">
        <v>5959</v>
      </c>
      <c r="BE1155" s="49" t="s">
        <v>5967</v>
      </c>
      <c r="BF1155" s="38" t="s">
        <v>6007</v>
      </c>
      <c r="BG1155" s="7">
        <v>0.5</v>
      </c>
      <c r="BH1155" s="45">
        <v>159.33989775387562</v>
      </c>
      <c r="BI1155" s="215" t="s">
        <v>8495</v>
      </c>
      <c r="BJ1155" s="215" t="s">
        <v>8554</v>
      </c>
      <c r="BK1155" s="7">
        <v>2.2999999999999998</v>
      </c>
      <c r="BL1155" s="25">
        <v>0</v>
      </c>
      <c r="BM1155" s="20">
        <v>0.49612499999999998</v>
      </c>
      <c r="BN1155" s="20">
        <v>0.4425</v>
      </c>
      <c r="BO1155" s="20">
        <v>0.53999999999999992</v>
      </c>
      <c r="BP1155" s="46" t="s">
        <v>8473</v>
      </c>
      <c r="BQ1155" s="215" t="s">
        <v>8473</v>
      </c>
      <c r="BR1155" s="79" t="s">
        <v>8473</v>
      </c>
      <c r="BS1155" s="9">
        <v>3.5790843827923968E-2</v>
      </c>
      <c r="BT1155" s="9">
        <v>4.8929839732718028E-2</v>
      </c>
      <c r="BU1155" s="47" t="s">
        <v>5993</v>
      </c>
      <c r="BV1155" s="47">
        <v>44413</v>
      </c>
      <c r="BW1155" s="14" t="s">
        <v>5474</v>
      </c>
      <c r="BX1155" s="83" t="s">
        <v>8473</v>
      </c>
      <c r="BY1155" s="82" t="s">
        <v>8473</v>
      </c>
      <c r="BZ1155" s="46" t="s">
        <v>8473</v>
      </c>
      <c r="CA1155" s="48" t="s">
        <v>5474</v>
      </c>
      <c r="CB1155" s="45">
        <v>-317.8</v>
      </c>
      <c r="CC1155" s="45">
        <v>-27.240000000000002</v>
      </c>
      <c r="CD1155" s="45">
        <v>0</v>
      </c>
      <c r="CE1155" s="45">
        <v>0</v>
      </c>
      <c r="CF1155" s="14" t="s">
        <v>9652</v>
      </c>
      <c r="CG1155" s="7" t="s">
        <v>8556</v>
      </c>
      <c r="CH1155" s="215" t="s">
        <v>8479</v>
      </c>
      <c r="CI1155" s="215" t="s">
        <v>8498</v>
      </c>
      <c r="CJ1155" s="215" t="s">
        <v>8479</v>
      </c>
      <c r="CK1155" s="43" t="s">
        <v>6951</v>
      </c>
      <c r="CL1155" s="43" t="s">
        <v>5474</v>
      </c>
      <c r="CM1155" s="43" t="s">
        <v>5474</v>
      </c>
      <c r="CN1155" s="145">
        <v>-27.240000000000002</v>
      </c>
      <c r="CO1155" s="145">
        <v>-317.8</v>
      </c>
      <c r="CP1155" s="148">
        <v>1446.8062716051907</v>
      </c>
      <c r="CQ1155" s="189" t="s">
        <v>5474</v>
      </c>
      <c r="CR1155" s="189" t="s">
        <v>5474</v>
      </c>
      <c r="CS1155" s="99" t="s">
        <v>5474</v>
      </c>
      <c r="CT1155" s="167" t="s">
        <v>5474</v>
      </c>
      <c r="CU1155" s="43" t="s">
        <v>5474</v>
      </c>
      <c r="CV1155" s="43" t="s">
        <v>5474</v>
      </c>
      <c r="CW1155" s="43" t="s">
        <v>5474</v>
      </c>
      <c r="CX1155" s="43" t="s">
        <v>5474</v>
      </c>
      <c r="CY1155" s="43" t="s">
        <v>5474</v>
      </c>
      <c r="CZ1155" s="43" t="s">
        <v>5474</v>
      </c>
      <c r="DA1155" s="42" t="s">
        <v>5474</v>
      </c>
      <c r="DB1155" s="42" t="s">
        <v>5474</v>
      </c>
      <c r="DC1155" s="42" t="s">
        <v>5474</v>
      </c>
      <c r="DD1155" s="42" t="s">
        <v>5474</v>
      </c>
      <c r="DE1155" s="42" t="s">
        <v>5474</v>
      </c>
      <c r="DF1155" s="42" t="s">
        <v>5474</v>
      </c>
      <c r="DG1155" s="42" t="s">
        <v>5474</v>
      </c>
      <c r="DH1155" s="42" t="s">
        <v>5474</v>
      </c>
    </row>
    <row r="1156" spans="1:112">
      <c r="A1156" s="22">
        <v>2420</v>
      </c>
      <c r="B1156" s="7" t="s">
        <v>389</v>
      </c>
      <c r="C1156" s="21">
        <v>3.9100000000000003E-2</v>
      </c>
      <c r="D1156" s="21">
        <v>1.8200000000000001E-2</v>
      </c>
      <c r="E1156" s="21">
        <v>-2.4E-2</v>
      </c>
      <c r="F1156" s="21">
        <v>5.3699999999999998E-2</v>
      </c>
      <c r="G1156" s="21">
        <v>0.1396</v>
      </c>
      <c r="H1156" s="21">
        <v>0.47060000000000002</v>
      </c>
      <c r="I1156" s="21">
        <v>0.51519999999999999</v>
      </c>
      <c r="J1156" s="21">
        <v>0.3125</v>
      </c>
      <c r="K1156" s="21">
        <v>1.5100000000000001E-2</v>
      </c>
      <c r="L1156" s="21">
        <v>7.4000000000000003E-3</v>
      </c>
      <c r="M1156" s="21">
        <v>-4.3E-3</v>
      </c>
      <c r="N1156" s="21">
        <v>4.02E-2</v>
      </c>
      <c r="O1156" s="21">
        <v>3.4000000000000002E-2</v>
      </c>
      <c r="P1156" s="21">
        <v>2.1899999999999999E-2</v>
      </c>
      <c r="Q1156" s="21">
        <v>2.8999999999999998E-3</v>
      </c>
      <c r="R1156" s="21">
        <v>2.7000000000000001E-3</v>
      </c>
      <c r="S1156" s="21">
        <v>0.16170000000000001</v>
      </c>
      <c r="T1156" s="21">
        <v>8.3699999999999997E-2</v>
      </c>
      <c r="U1156" s="10">
        <v>1.68</v>
      </c>
      <c r="V1156" s="10">
        <v>3.3</v>
      </c>
      <c r="W1156" s="7">
        <v>2.61</v>
      </c>
      <c r="X1156" s="20">
        <v>0.81459999999999999</v>
      </c>
      <c r="Y1156" s="75">
        <v>2020</v>
      </c>
      <c r="Z1156" s="7">
        <v>2.5499999999999998</v>
      </c>
      <c r="AA1156" s="7">
        <v>0</v>
      </c>
      <c r="AB1156" s="51">
        <v>306</v>
      </c>
      <c r="AC1156" s="51">
        <v>-37</v>
      </c>
      <c r="AD1156" s="51"/>
      <c r="AE1156" s="51"/>
      <c r="AF1156" s="51">
        <v>21</v>
      </c>
      <c r="AG1156" s="51">
        <v>17</v>
      </c>
      <c r="AH1156" s="20">
        <v>5.7999999999999996E-3</v>
      </c>
      <c r="AI1156" s="7" t="s">
        <v>8487</v>
      </c>
      <c r="AJ1156" s="67" t="s">
        <v>8494</v>
      </c>
      <c r="AK1156" s="44">
        <v>0.7306122448979594</v>
      </c>
      <c r="AL1156" s="44">
        <v>-0.81249999999999978</v>
      </c>
      <c r="AM1156" s="44">
        <v>-1</v>
      </c>
      <c r="AN1156" s="25">
        <v>0.30934343434343431</v>
      </c>
      <c r="AO1156" s="25">
        <v>8.080808080808087E-2</v>
      </c>
      <c r="AP1156" s="215">
        <v>39.6</v>
      </c>
      <c r="AQ1156" s="215" t="s">
        <v>9548</v>
      </c>
      <c r="AR1156" s="44">
        <v>0</v>
      </c>
      <c r="AS1156" s="171" t="s">
        <v>6935</v>
      </c>
      <c r="AT1156" s="171" t="s">
        <v>7110</v>
      </c>
      <c r="AU1156" s="171" t="s">
        <v>7025</v>
      </c>
      <c r="AV1156" s="7" t="s">
        <v>5474</v>
      </c>
      <c r="AW1156" s="14" t="s">
        <v>6555</v>
      </c>
      <c r="AX1156" s="49" t="s">
        <v>6009</v>
      </c>
      <c r="AY1156" s="38" t="s">
        <v>5971</v>
      </c>
      <c r="AZ1156" s="14" t="s">
        <v>6038</v>
      </c>
      <c r="BA1156" s="49" t="s">
        <v>5967</v>
      </c>
      <c r="BB1156" s="38" t="s">
        <v>5961</v>
      </c>
      <c r="BC1156" s="7">
        <v>0.2</v>
      </c>
      <c r="BD1156" s="14" t="s">
        <v>6019</v>
      </c>
      <c r="BE1156" s="49" t="s">
        <v>5967</v>
      </c>
      <c r="BF1156" s="38" t="s">
        <v>5989</v>
      </c>
      <c r="BG1156" s="7">
        <v>0.4</v>
      </c>
      <c r="BH1156" s="45">
        <v>218.69206929359828</v>
      </c>
      <c r="BI1156" s="215" t="s">
        <v>8471</v>
      </c>
      <c r="BJ1156" s="215" t="s">
        <v>8554</v>
      </c>
      <c r="BK1156" s="7">
        <v>0.9</v>
      </c>
      <c r="BL1156" s="25">
        <v>0</v>
      </c>
      <c r="BM1156" s="20">
        <v>0.63487500000000008</v>
      </c>
      <c r="BN1156" s="20">
        <v>0.62249999999999994</v>
      </c>
      <c r="BO1156" s="20">
        <v>0.64500000000000002</v>
      </c>
      <c r="BP1156" s="46">
        <v>12.000000000000002</v>
      </c>
      <c r="BQ1156" s="215" t="s">
        <v>8585</v>
      </c>
      <c r="BR1156" s="79">
        <v>0.15881649831649827</v>
      </c>
      <c r="BS1156" s="9">
        <v>5.9709788645514683E-2</v>
      </c>
      <c r="BT1156" s="9">
        <v>5.8203449216025716E-2</v>
      </c>
      <c r="BU1156" s="47" t="s">
        <v>5993</v>
      </c>
      <c r="BV1156" s="47" t="s">
        <v>5993</v>
      </c>
      <c r="BW1156" s="14" t="s">
        <v>5474</v>
      </c>
      <c r="BX1156" s="83">
        <v>0.3905797979797978</v>
      </c>
      <c r="BY1156" s="82">
        <v>3.38</v>
      </c>
      <c r="BZ1156" s="46">
        <v>11.715976331360947</v>
      </c>
      <c r="CA1156" s="48" t="s">
        <v>8485</v>
      </c>
      <c r="CB1156" s="45">
        <v>12117.6</v>
      </c>
      <c r="CC1156" s="45">
        <v>-1465.2</v>
      </c>
      <c r="CD1156" s="45">
        <v>0</v>
      </c>
      <c r="CE1156" s="45">
        <v>0</v>
      </c>
      <c r="CF1156" s="14" t="s">
        <v>9653</v>
      </c>
      <c r="CG1156" s="7" t="s">
        <v>8556</v>
      </c>
      <c r="CH1156" s="215" t="s">
        <v>8479</v>
      </c>
      <c r="CI1156" s="215" t="s">
        <v>8478</v>
      </c>
      <c r="CJ1156" s="215" t="s">
        <v>8523</v>
      </c>
      <c r="CK1156" s="43" t="s">
        <v>6887</v>
      </c>
      <c r="CL1156" s="43" t="s">
        <v>5474</v>
      </c>
      <c r="CM1156" s="43" t="s">
        <v>5474</v>
      </c>
      <c r="CN1156" s="145">
        <v>-1465.2</v>
      </c>
      <c r="CO1156" s="145">
        <v>12117.6</v>
      </c>
      <c r="CP1156" s="148">
        <v>8660.2059440264929</v>
      </c>
      <c r="CQ1156" s="189" t="s">
        <v>5474</v>
      </c>
      <c r="CR1156" s="189" t="s">
        <v>5474</v>
      </c>
      <c r="CS1156" s="99" t="s">
        <v>5474</v>
      </c>
      <c r="CT1156" s="167" t="s">
        <v>5474</v>
      </c>
      <c r="CU1156" s="43" t="s">
        <v>5474</v>
      </c>
      <c r="CV1156" s="43" t="s">
        <v>5474</v>
      </c>
      <c r="CW1156" s="43" t="s">
        <v>5474</v>
      </c>
      <c r="CX1156" s="43" t="s">
        <v>5474</v>
      </c>
      <c r="CY1156" s="43" t="s">
        <v>5474</v>
      </c>
      <c r="CZ1156" s="43" t="s">
        <v>5474</v>
      </c>
      <c r="DA1156" s="42" t="s">
        <v>5474</v>
      </c>
      <c r="DB1156" s="42" t="s">
        <v>5474</v>
      </c>
      <c r="DC1156" s="42" t="s">
        <v>5474</v>
      </c>
      <c r="DD1156" s="42" t="s">
        <v>5474</v>
      </c>
      <c r="DE1156" s="42" t="s">
        <v>5474</v>
      </c>
      <c r="DF1156" s="42" t="s">
        <v>5474</v>
      </c>
      <c r="DG1156" s="42" t="s">
        <v>5474</v>
      </c>
      <c r="DH1156" s="42" t="s">
        <v>5474</v>
      </c>
    </row>
    <row r="1157" spans="1:112">
      <c r="A1157" s="22">
        <v>2928</v>
      </c>
      <c r="B1157" s="7" t="s">
        <v>575</v>
      </c>
      <c r="C1157" s="21">
        <v>0.18690000000000001</v>
      </c>
      <c r="D1157" s="21">
        <v>-2.0000000000000001E-4</v>
      </c>
      <c r="E1157" s="21">
        <v>0.2409</v>
      </c>
      <c r="F1157" s="21">
        <v>1.9199999999999998E-2</v>
      </c>
      <c r="G1157" s="21">
        <v>-5.6300000000000003E-2</v>
      </c>
      <c r="H1157" s="21"/>
      <c r="I1157" s="21">
        <v>-0.8135</v>
      </c>
      <c r="J1157" s="21">
        <v>-0.8135</v>
      </c>
      <c r="K1157" s="21">
        <v>-4.5999999999999999E-3</v>
      </c>
      <c r="L1157" s="21">
        <v>-9.0300000000000005E-2</v>
      </c>
      <c r="M1157" s="21">
        <v>-0.14530000000000001</v>
      </c>
      <c r="N1157" s="21">
        <v>2.5999999999999999E-3</v>
      </c>
      <c r="O1157" s="21">
        <v>-4.5999999999999999E-2</v>
      </c>
      <c r="P1157" s="21">
        <v>-7.8799999999999995E-2</v>
      </c>
      <c r="Q1157" s="21">
        <v>-0.1646</v>
      </c>
      <c r="R1157" s="21">
        <v>-3.5499999999999997E-2</v>
      </c>
      <c r="S1157" s="21">
        <v>3.1099999999999999E-2</v>
      </c>
      <c r="T1157" s="21">
        <v>-2.75E-2</v>
      </c>
      <c r="U1157" s="10">
        <v>0.36</v>
      </c>
      <c r="V1157" s="10">
        <v>-3.19</v>
      </c>
      <c r="W1157" s="7">
        <v>0.99780000000000002</v>
      </c>
      <c r="X1157" s="20">
        <v>0.43780000000000002</v>
      </c>
      <c r="Y1157" s="75">
        <v>2019</v>
      </c>
      <c r="Z1157" s="7">
        <v>1</v>
      </c>
      <c r="AA1157" s="7">
        <v>0</v>
      </c>
      <c r="AB1157" s="51">
        <v>1</v>
      </c>
      <c r="AC1157" s="51"/>
      <c r="AD1157" s="51"/>
      <c r="AE1157" s="51"/>
      <c r="AF1157" s="51"/>
      <c r="AG1157" s="51"/>
      <c r="AH1157" s="20">
        <v>0</v>
      </c>
      <c r="AI1157" s="7" t="s">
        <v>8507</v>
      </c>
      <c r="AJ1157" s="67" t="s">
        <v>8505</v>
      </c>
      <c r="AK1157" s="44">
        <v>0.86038961038961048</v>
      </c>
      <c r="AL1157" s="44">
        <v>-0.60000000000000853</v>
      </c>
      <c r="AM1157" s="44">
        <v>-1</v>
      </c>
      <c r="AN1157" s="25">
        <v>0.48657187993680884</v>
      </c>
      <c r="AO1157" s="25">
        <v>7.8988941548183266E-3</v>
      </c>
      <c r="AP1157" s="215">
        <v>31.65</v>
      </c>
      <c r="AQ1157" s="215" t="s">
        <v>9548</v>
      </c>
      <c r="AR1157" s="44">
        <v>0</v>
      </c>
      <c r="AS1157" s="171" t="s">
        <v>6935</v>
      </c>
      <c r="AT1157" s="171" t="s">
        <v>7072</v>
      </c>
      <c r="AU1157" s="171" t="s">
        <v>7714</v>
      </c>
      <c r="AV1157" s="7" t="s">
        <v>8488</v>
      </c>
      <c r="AW1157" s="14" t="s">
        <v>6647</v>
      </c>
      <c r="AX1157" s="49" t="s">
        <v>6039</v>
      </c>
      <c r="AY1157" s="38" t="s">
        <v>6007</v>
      </c>
      <c r="AZ1157" s="14" t="s">
        <v>6649</v>
      </c>
      <c r="BA1157" s="49" t="s">
        <v>6009</v>
      </c>
      <c r="BB1157" s="38" t="s">
        <v>6012</v>
      </c>
      <c r="BC1157" s="7">
        <v>0.3</v>
      </c>
      <c r="BD1157" s="14" t="s">
        <v>6054</v>
      </c>
      <c r="BE1157" s="49" t="s">
        <v>6009</v>
      </c>
      <c r="BF1157" s="38" t="s">
        <v>5961</v>
      </c>
      <c r="BG1157" s="7">
        <v>0.4</v>
      </c>
      <c r="BH1157" s="45">
        <v>381.86717470434513</v>
      </c>
      <c r="BI1157" s="215" t="s">
        <v>8495</v>
      </c>
      <c r="BJ1157" s="215" t="s">
        <v>8554</v>
      </c>
      <c r="BK1157" s="7">
        <v>25.4</v>
      </c>
      <c r="BL1157" s="25">
        <v>0</v>
      </c>
      <c r="BM1157" s="20">
        <v>0.56537500000000018</v>
      </c>
      <c r="BN1157" s="20">
        <v>0.65750000000000008</v>
      </c>
      <c r="BO1157" s="20">
        <v>0.49000000000000005</v>
      </c>
      <c r="BP1157" s="46" t="s">
        <v>8473</v>
      </c>
      <c r="BQ1157" s="215" t="s">
        <v>8473</v>
      </c>
      <c r="BR1157" s="79" t="s">
        <v>8473</v>
      </c>
      <c r="BS1157" s="9">
        <v>2.5526734951246244E-2</v>
      </c>
      <c r="BT1157" s="9">
        <v>2.5595840949717674E-2</v>
      </c>
      <c r="BU1157" s="47" t="s">
        <v>5993</v>
      </c>
      <c r="BV1157" s="47" t="s">
        <v>5993</v>
      </c>
      <c r="BW1157" s="14" t="s">
        <v>5474</v>
      </c>
      <c r="BX1157" s="83" t="s">
        <v>8473</v>
      </c>
      <c r="BY1157" s="82" t="s">
        <v>8473</v>
      </c>
      <c r="BZ1157" s="46" t="s">
        <v>8473</v>
      </c>
      <c r="CA1157" s="48" t="s">
        <v>8485</v>
      </c>
      <c r="CB1157" s="45">
        <v>31.65</v>
      </c>
      <c r="CC1157" s="45">
        <v>0</v>
      </c>
      <c r="CD1157" s="45">
        <v>0</v>
      </c>
      <c r="CE1157" s="45">
        <v>0</v>
      </c>
      <c r="CF1157" s="14" t="s">
        <v>9654</v>
      </c>
      <c r="CG1157" s="7" t="s">
        <v>8556</v>
      </c>
      <c r="CH1157" s="215" t="s">
        <v>8479</v>
      </c>
      <c r="CI1157" s="215" t="s">
        <v>8498</v>
      </c>
      <c r="CJ1157" s="215" t="s">
        <v>8498</v>
      </c>
      <c r="CK1157" s="43" t="s">
        <v>7034</v>
      </c>
      <c r="CL1157" s="43" t="s">
        <v>8511</v>
      </c>
      <c r="CM1157" s="43" t="s">
        <v>5474</v>
      </c>
      <c r="CN1157" s="145">
        <v>0</v>
      </c>
      <c r="CO1157" s="145">
        <v>31.65</v>
      </c>
      <c r="CP1157" s="148">
        <v>12086.096079392522</v>
      </c>
      <c r="CQ1157" s="189" t="s">
        <v>5474</v>
      </c>
      <c r="CR1157" s="189" t="s">
        <v>5474</v>
      </c>
      <c r="CS1157" s="99" t="s">
        <v>5474</v>
      </c>
      <c r="CT1157" s="167" t="s">
        <v>5474</v>
      </c>
      <c r="CU1157" s="43" t="s">
        <v>5474</v>
      </c>
      <c r="CV1157" s="43" t="s">
        <v>5474</v>
      </c>
      <c r="CW1157" s="43" t="s">
        <v>5474</v>
      </c>
      <c r="CX1157" s="43" t="s">
        <v>5474</v>
      </c>
      <c r="CY1157" s="43" t="s">
        <v>5474</v>
      </c>
      <c r="CZ1157" s="43" t="s">
        <v>5474</v>
      </c>
      <c r="DA1157" s="42" t="s">
        <v>5474</v>
      </c>
      <c r="DB1157" s="42" t="s">
        <v>5474</v>
      </c>
      <c r="DC1157" s="42" t="s">
        <v>5474</v>
      </c>
      <c r="DD1157" s="42" t="s">
        <v>5474</v>
      </c>
      <c r="DE1157" s="42" t="s">
        <v>5474</v>
      </c>
      <c r="DF1157" s="42" t="s">
        <v>5474</v>
      </c>
      <c r="DG1157" s="42" t="s">
        <v>5474</v>
      </c>
      <c r="DH1157" s="42" t="s">
        <v>5474</v>
      </c>
    </row>
    <row r="1158" spans="1:112">
      <c r="A1158" s="22">
        <v>5701</v>
      </c>
      <c r="B1158" s="7" t="s">
        <v>1182</v>
      </c>
      <c r="C1158" s="21">
        <v>11.64</v>
      </c>
      <c r="D1158" s="21">
        <v>-0.96109999999999995</v>
      </c>
      <c r="E1158" s="21">
        <v>-0.82440000000000002</v>
      </c>
      <c r="F1158" s="21">
        <v>-0.95509999999999995</v>
      </c>
      <c r="G1158" s="21">
        <v>-0.27679999999999999</v>
      </c>
      <c r="H1158" s="21">
        <v>-0.3846</v>
      </c>
      <c r="I1158" s="21">
        <v>-0.3846</v>
      </c>
      <c r="J1158" s="21">
        <v>0.41510000000000002</v>
      </c>
      <c r="K1158" s="21">
        <v>-0.2833</v>
      </c>
      <c r="L1158" s="21">
        <v>-6.3399999999999998E-2</v>
      </c>
      <c r="M1158" s="21">
        <v>8.2000000000000003E-2</v>
      </c>
      <c r="N1158" s="21">
        <v>-0.62649999999999995</v>
      </c>
      <c r="O1158" s="21">
        <v>-8.6900000000000005E-2</v>
      </c>
      <c r="P1158" s="21">
        <v>0.2374</v>
      </c>
      <c r="Q1158" s="21">
        <v>3.5200000000000002E-2</v>
      </c>
      <c r="R1158" s="21">
        <v>8.9999999999999993E-3</v>
      </c>
      <c r="S1158" s="21">
        <v>-0.20169999999999999</v>
      </c>
      <c r="T1158" s="21">
        <v>-3.7100000000000001E-2</v>
      </c>
      <c r="U1158" s="10">
        <v>-0.31</v>
      </c>
      <c r="V1158" s="10">
        <v>-0.32</v>
      </c>
      <c r="W1158" s="7">
        <v>0</v>
      </c>
      <c r="X1158" s="20">
        <v>0</v>
      </c>
      <c r="Y1158" s="75"/>
      <c r="Z1158" s="7"/>
      <c r="AA1158" s="7"/>
      <c r="AB1158" s="51">
        <v>-36</v>
      </c>
      <c r="AC1158" s="51"/>
      <c r="AD1158" s="51"/>
      <c r="AE1158" s="51"/>
      <c r="AF1158" s="51"/>
      <c r="AG1158" s="51"/>
      <c r="AH1158" s="20">
        <v>0</v>
      </c>
      <c r="AI1158" s="7" t="s">
        <v>8481</v>
      </c>
      <c r="AJ1158" s="67" t="s">
        <v>8494</v>
      </c>
      <c r="AK1158" s="44">
        <v>-0.58555133079847921</v>
      </c>
      <c r="AL1158" s="44">
        <v>-0.82352941176470595</v>
      </c>
      <c r="AM1158" s="44">
        <v>-1</v>
      </c>
      <c r="AN1158" s="25">
        <v>0.83492063492063506</v>
      </c>
      <c r="AO1158" s="25">
        <v>0.26984126984126988</v>
      </c>
      <c r="AP1158" s="215">
        <v>3.15</v>
      </c>
      <c r="AQ1158" s="215" t="s">
        <v>9548</v>
      </c>
      <c r="AR1158" s="44">
        <v>0</v>
      </c>
      <c r="AS1158" s="171" t="s">
        <v>6935</v>
      </c>
      <c r="AT1158" s="171" t="s">
        <v>7293</v>
      </c>
      <c r="AU1158" s="171" t="s">
        <v>7224</v>
      </c>
      <c r="AV1158" s="7" t="s">
        <v>5474</v>
      </c>
      <c r="AW1158" s="14" t="s">
        <v>6806</v>
      </c>
      <c r="AX1158" s="49" t="s">
        <v>6009</v>
      </c>
      <c r="AY1158" s="38" t="s">
        <v>5971</v>
      </c>
      <c r="AZ1158" s="14" t="s">
        <v>6505</v>
      </c>
      <c r="BA1158" s="49" t="s">
        <v>5967</v>
      </c>
      <c r="BB1158" s="38" t="s">
        <v>5961</v>
      </c>
      <c r="BC1158" s="7">
        <v>0.3</v>
      </c>
      <c r="BD1158" s="14" t="s">
        <v>6036</v>
      </c>
      <c r="BE1158" s="49" t="s">
        <v>5967</v>
      </c>
      <c r="BF1158" s="38" t="s">
        <v>5971</v>
      </c>
      <c r="BG1158" s="7">
        <v>0.1</v>
      </c>
      <c r="BH1158" s="45">
        <v>88.377239785546678</v>
      </c>
      <c r="BI1158" s="215" t="s">
        <v>8471</v>
      </c>
      <c r="BJ1158" s="215" t="s">
        <v>8554</v>
      </c>
      <c r="BK1158" s="7">
        <v>0.6</v>
      </c>
      <c r="BL1158" s="25">
        <v>0</v>
      </c>
      <c r="BM1158" s="20">
        <v>0.34968750000000004</v>
      </c>
      <c r="BN1158" s="20">
        <v>0.16750000000000001</v>
      </c>
      <c r="BO1158" s="20">
        <v>0.49874999999999997</v>
      </c>
      <c r="BP1158" s="46" t="s">
        <v>8473</v>
      </c>
      <c r="BQ1158" s="215" t="s">
        <v>8473</v>
      </c>
      <c r="BR1158" s="79" t="s">
        <v>8473</v>
      </c>
      <c r="BS1158" s="9">
        <v>0</v>
      </c>
      <c r="BT1158" s="9">
        <v>0</v>
      </c>
      <c r="BU1158" s="47" t="s">
        <v>5993</v>
      </c>
      <c r="BV1158" s="47" t="s">
        <v>5993</v>
      </c>
      <c r="BW1158" s="14" t="s">
        <v>5474</v>
      </c>
      <c r="BX1158" s="83" t="s">
        <v>8473</v>
      </c>
      <c r="BY1158" s="82" t="s">
        <v>8473</v>
      </c>
      <c r="BZ1158" s="46" t="s">
        <v>8473</v>
      </c>
      <c r="CA1158" s="48" t="s">
        <v>5474</v>
      </c>
      <c r="CB1158" s="45">
        <v>-113.39999999999999</v>
      </c>
      <c r="CC1158" s="45">
        <v>0</v>
      </c>
      <c r="CD1158" s="45">
        <v>0</v>
      </c>
      <c r="CE1158" s="45">
        <v>0</v>
      </c>
      <c r="CF1158" s="14" t="s">
        <v>9655</v>
      </c>
      <c r="CG1158" s="7" t="s">
        <v>8556</v>
      </c>
      <c r="CH1158" s="215" t="s">
        <v>8479</v>
      </c>
      <c r="CI1158" s="215" t="s">
        <v>8546</v>
      </c>
      <c r="CJ1158" s="215" t="s">
        <v>8479</v>
      </c>
      <c r="CK1158" s="43" t="s">
        <v>5474</v>
      </c>
      <c r="CL1158" s="43" t="s">
        <v>5474</v>
      </c>
      <c r="CM1158" s="43" t="s">
        <v>5474</v>
      </c>
      <c r="CN1158" s="145">
        <v>0</v>
      </c>
      <c r="CO1158" s="145">
        <v>-113.39999999999999</v>
      </c>
      <c r="CP1158" s="148">
        <v>278.38830532447201</v>
      </c>
      <c r="CQ1158" s="189" t="s">
        <v>5474</v>
      </c>
      <c r="CR1158" s="189" t="s">
        <v>5474</v>
      </c>
      <c r="CS1158" s="99" t="s">
        <v>5474</v>
      </c>
      <c r="CT1158" s="167" t="s">
        <v>5474</v>
      </c>
      <c r="CU1158" s="43" t="s">
        <v>5474</v>
      </c>
      <c r="CV1158" s="43" t="s">
        <v>5474</v>
      </c>
      <c r="CW1158" s="43" t="s">
        <v>5474</v>
      </c>
      <c r="CX1158" s="43" t="s">
        <v>5474</v>
      </c>
      <c r="CY1158" s="43" t="s">
        <v>5474</v>
      </c>
      <c r="CZ1158" s="43" t="s">
        <v>5474</v>
      </c>
      <c r="DA1158" s="42" t="s">
        <v>5474</v>
      </c>
      <c r="DB1158" s="42" t="s">
        <v>5474</v>
      </c>
      <c r="DC1158" s="42" t="s">
        <v>5474</v>
      </c>
      <c r="DD1158" s="42" t="s">
        <v>5474</v>
      </c>
      <c r="DE1158" s="42" t="s">
        <v>5474</v>
      </c>
      <c r="DF1158" s="42" t="s">
        <v>5474</v>
      </c>
      <c r="DG1158" s="42" t="s">
        <v>5474</v>
      </c>
      <c r="DH1158" s="42" t="s">
        <v>5474</v>
      </c>
    </row>
    <row r="1159" spans="1:112">
      <c r="A1159" s="22">
        <v>5820</v>
      </c>
      <c r="B1159" s="7" t="s">
        <v>1186</v>
      </c>
      <c r="C1159" s="21">
        <v>0.34910000000000002</v>
      </c>
      <c r="D1159" s="21">
        <v>0.26479999999999998</v>
      </c>
      <c r="E1159" s="21">
        <v>0.41520000000000001</v>
      </c>
      <c r="F1159" s="21">
        <v>0.64019999999999999</v>
      </c>
      <c r="G1159" s="21">
        <v>0.32969999999999999</v>
      </c>
      <c r="H1159" s="21">
        <v>0.30430000000000001</v>
      </c>
      <c r="I1159" s="21">
        <v>0.2</v>
      </c>
      <c r="J1159" s="21">
        <v>0.60609999999999997</v>
      </c>
      <c r="K1159" s="21">
        <v>6.8999999999999999E-3</v>
      </c>
      <c r="L1159" s="21">
        <v>-1.7899999999999999E-2</v>
      </c>
      <c r="M1159" s="21">
        <v>-6.7000000000000002E-3</v>
      </c>
      <c r="N1159" s="21">
        <v>5.04E-2</v>
      </c>
      <c r="O1159" s="21">
        <v>-2.5000000000000001E-3</v>
      </c>
      <c r="P1159" s="21">
        <v>7.8799999999999995E-2</v>
      </c>
      <c r="Q1159" s="21">
        <v>4.7999999999999996E-3</v>
      </c>
      <c r="R1159" s="21">
        <v>1E-4</v>
      </c>
      <c r="S1159" s="21">
        <v>5.4300000000000001E-2</v>
      </c>
      <c r="T1159" s="21">
        <v>1.1900000000000001E-2</v>
      </c>
      <c r="U1159" s="10">
        <v>0.53</v>
      </c>
      <c r="V1159" s="10">
        <v>0.97</v>
      </c>
      <c r="W1159" s="7">
        <v>0.55430000000000001</v>
      </c>
      <c r="X1159" s="20">
        <v>0.75829999999999997</v>
      </c>
      <c r="Y1159" s="75">
        <v>2020</v>
      </c>
      <c r="Z1159" s="7">
        <v>0.3851</v>
      </c>
      <c r="AA1159" s="7">
        <v>0.16500000000000001</v>
      </c>
      <c r="AB1159" s="51">
        <v>1024</v>
      </c>
      <c r="AC1159" s="51">
        <v>112</v>
      </c>
      <c r="AD1159" s="51"/>
      <c r="AE1159" s="51"/>
      <c r="AF1159" s="51">
        <v>-7</v>
      </c>
      <c r="AG1159" s="51"/>
      <c r="AH1159" s="20">
        <v>0</v>
      </c>
      <c r="AI1159" s="7" t="s">
        <v>8507</v>
      </c>
      <c r="AJ1159" s="67" t="s">
        <v>9168</v>
      </c>
      <c r="AK1159" s="44">
        <v>0.96666666666666679</v>
      </c>
      <c r="AL1159" s="44">
        <v>-1</v>
      </c>
      <c r="AM1159" s="44">
        <v>-1</v>
      </c>
      <c r="AN1159" s="25">
        <v>0.23255813953488372</v>
      </c>
      <c r="AO1159" s="25">
        <v>7.7519379844960962E-3</v>
      </c>
      <c r="AP1159" s="215">
        <v>12.9</v>
      </c>
      <c r="AQ1159" s="215" t="s">
        <v>9548</v>
      </c>
      <c r="AR1159" s="44">
        <v>0</v>
      </c>
      <c r="AS1159" s="171" t="s">
        <v>6935</v>
      </c>
      <c r="AT1159" s="171" t="s">
        <v>7190</v>
      </c>
      <c r="AU1159" s="171" t="s">
        <v>7145</v>
      </c>
      <c r="AV1159" s="7" t="s">
        <v>5474</v>
      </c>
      <c r="AW1159" s="14" t="s">
        <v>6555</v>
      </c>
      <c r="AX1159" s="49" t="s">
        <v>5967</v>
      </c>
      <c r="AY1159" s="38" t="s">
        <v>6047</v>
      </c>
      <c r="AZ1159" s="14" t="s">
        <v>6555</v>
      </c>
      <c r="BA1159" s="49" t="s">
        <v>5967</v>
      </c>
      <c r="BB1159" s="38" t="s">
        <v>5961</v>
      </c>
      <c r="BC1159" s="7">
        <v>0.4</v>
      </c>
      <c r="BD1159" s="14" t="s">
        <v>6392</v>
      </c>
      <c r="BE1159" s="49" t="s">
        <v>6020</v>
      </c>
      <c r="BF1159" s="38" t="s">
        <v>6012</v>
      </c>
      <c r="BG1159" s="7">
        <v>0.9</v>
      </c>
      <c r="BH1159" s="45">
        <v>471.43124228866344</v>
      </c>
      <c r="BI1159" s="215" t="s">
        <v>8471</v>
      </c>
      <c r="BJ1159" s="215" t="s">
        <v>8554</v>
      </c>
      <c r="BK1159" s="7">
        <v>0.4</v>
      </c>
      <c r="BL1159" s="25">
        <v>0</v>
      </c>
      <c r="BM1159" s="20">
        <v>0.73731250000000004</v>
      </c>
      <c r="BN1159" s="20">
        <v>0.84250000000000003</v>
      </c>
      <c r="BO1159" s="20">
        <v>0.65124999999999988</v>
      </c>
      <c r="BP1159" s="46">
        <v>13.298969072164949</v>
      </c>
      <c r="BQ1159" s="215" t="s">
        <v>8513</v>
      </c>
      <c r="BR1159" s="79">
        <v>0.10707881136950891</v>
      </c>
      <c r="BS1159" s="9">
        <v>3.6903109060060668E-2</v>
      </c>
      <c r="BT1159" s="9">
        <v>4.026715034875461E-2</v>
      </c>
      <c r="BU1159" s="47" t="s">
        <v>5993</v>
      </c>
      <c r="BV1159" s="47" t="s">
        <v>5993</v>
      </c>
      <c r="BW1159" s="14" t="s">
        <v>5474</v>
      </c>
      <c r="BX1159" s="83">
        <v>0.3284945736434105</v>
      </c>
      <c r="BY1159" s="82">
        <v>1.1299999999999999</v>
      </c>
      <c r="BZ1159" s="46">
        <v>11.415929203539825</v>
      </c>
      <c r="CA1159" s="48" t="s">
        <v>8475</v>
      </c>
      <c r="CB1159" s="45">
        <v>13209.6</v>
      </c>
      <c r="CC1159" s="45">
        <v>1444.8</v>
      </c>
      <c r="CD1159" s="45">
        <v>0</v>
      </c>
      <c r="CE1159" s="45">
        <v>0</v>
      </c>
      <c r="CF1159" s="14" t="s">
        <v>9656</v>
      </c>
      <c r="CG1159" s="7" t="s">
        <v>8556</v>
      </c>
      <c r="CH1159" s="215" t="s">
        <v>8479</v>
      </c>
      <c r="CI1159" s="215" t="s">
        <v>8479</v>
      </c>
      <c r="CJ1159" s="215" t="s">
        <v>8479</v>
      </c>
      <c r="CK1159" s="43" t="s">
        <v>6945</v>
      </c>
      <c r="CL1159" s="43" t="s">
        <v>5474</v>
      </c>
      <c r="CM1159" s="43" t="s">
        <v>5474</v>
      </c>
      <c r="CN1159" s="145">
        <v>1444.8</v>
      </c>
      <c r="CO1159" s="145">
        <v>13209.6</v>
      </c>
      <c r="CP1159" s="148">
        <v>6081.4630255237589</v>
      </c>
      <c r="CQ1159" s="189" t="s">
        <v>5474</v>
      </c>
      <c r="CR1159" s="189" t="s">
        <v>5474</v>
      </c>
      <c r="CS1159" s="99" t="s">
        <v>5474</v>
      </c>
      <c r="CT1159" s="167" t="s">
        <v>9657</v>
      </c>
      <c r="CU1159" s="43" t="s">
        <v>5474</v>
      </c>
      <c r="CV1159" s="43" t="s">
        <v>5474</v>
      </c>
      <c r="CW1159" s="43" t="s">
        <v>5474</v>
      </c>
      <c r="CX1159" s="43" t="s">
        <v>5474</v>
      </c>
      <c r="CY1159" s="43" t="s">
        <v>5474</v>
      </c>
      <c r="CZ1159" s="43" t="s">
        <v>5474</v>
      </c>
      <c r="DA1159" s="42" t="s">
        <v>8958</v>
      </c>
      <c r="DB1159" s="42" t="s">
        <v>5474</v>
      </c>
      <c r="DC1159" s="42" t="s">
        <v>8601</v>
      </c>
      <c r="DD1159" s="42" t="s">
        <v>5474</v>
      </c>
      <c r="DE1159" s="42" t="s">
        <v>5474</v>
      </c>
      <c r="DF1159" s="42" t="s">
        <v>8504</v>
      </c>
      <c r="DG1159" s="42" t="s">
        <v>5474</v>
      </c>
      <c r="DH1159" s="42" t="s">
        <v>5474</v>
      </c>
    </row>
    <row r="1160" spans="1:112">
      <c r="A1160" s="22">
        <v>1434</v>
      </c>
      <c r="B1160" s="7" t="s">
        <v>88</v>
      </c>
      <c r="C1160" s="21">
        <v>1.44E-2</v>
      </c>
      <c r="D1160" s="21">
        <v>0.2586</v>
      </c>
      <c r="E1160" s="21">
        <v>-8.6999999999999994E-2</v>
      </c>
      <c r="F1160" s="21">
        <v>0.191</v>
      </c>
      <c r="G1160" s="21">
        <v>0.13159999999999999</v>
      </c>
      <c r="H1160" s="21">
        <v>-2.9399999999999999E-2</v>
      </c>
      <c r="I1160" s="21">
        <v>-0.56579999999999997</v>
      </c>
      <c r="J1160" s="21">
        <v>-0.30930000000000002</v>
      </c>
      <c r="K1160" s="21">
        <v>6.8999999999999999E-3</v>
      </c>
      <c r="L1160" s="21">
        <v>3.7199999999999997E-2</v>
      </c>
      <c r="M1160" s="21">
        <v>0.1444</v>
      </c>
      <c r="N1160" s="21">
        <v>7.1999999999999998E-3</v>
      </c>
      <c r="O1160" s="21">
        <v>5.3400000000000003E-2</v>
      </c>
      <c r="P1160" s="21">
        <v>0.2064</v>
      </c>
      <c r="Q1160" s="21">
        <v>-1.0500000000000001E-2</v>
      </c>
      <c r="R1160" s="21">
        <v>-5.1000000000000004E-3</v>
      </c>
      <c r="S1160" s="21">
        <v>6.3200000000000006E-2</v>
      </c>
      <c r="T1160" s="21">
        <v>4.8300000000000003E-2</v>
      </c>
      <c r="U1160" s="10">
        <v>0.67</v>
      </c>
      <c r="V1160" s="10">
        <v>0.94</v>
      </c>
      <c r="W1160" s="7">
        <v>1.8</v>
      </c>
      <c r="X1160" s="20">
        <v>0.76600000000000001</v>
      </c>
      <c r="Y1160" s="75">
        <v>2020</v>
      </c>
      <c r="Z1160" s="7">
        <v>1</v>
      </c>
      <c r="AA1160" s="7">
        <v>0</v>
      </c>
      <c r="AB1160" s="51">
        <v>-2415</v>
      </c>
      <c r="AC1160" s="51">
        <v>155</v>
      </c>
      <c r="AD1160" s="51">
        <v>-265</v>
      </c>
      <c r="AE1160" s="51">
        <v>1</v>
      </c>
      <c r="AF1160" s="51">
        <v>2367</v>
      </c>
      <c r="AG1160" s="51">
        <v>522</v>
      </c>
      <c r="AH1160" s="20">
        <v>1.5E-3</v>
      </c>
      <c r="AI1160" s="7" t="s">
        <v>8467</v>
      </c>
      <c r="AJ1160" s="67" t="s">
        <v>8494</v>
      </c>
      <c r="AK1160" s="44">
        <v>-0.67543859649122839</v>
      </c>
      <c r="AL1160" s="44">
        <v>-0.71875000000000067</v>
      </c>
      <c r="AM1160" s="44">
        <v>-0.50000000000000588</v>
      </c>
      <c r="AN1160" s="25">
        <v>0.18597063621533441</v>
      </c>
      <c r="AO1160" s="25">
        <v>0.10440456769983697</v>
      </c>
      <c r="AP1160" s="215">
        <v>30.65</v>
      </c>
      <c r="AQ1160" s="215" t="s">
        <v>9658</v>
      </c>
      <c r="AR1160" s="44">
        <v>-1.6286644951140001E-3</v>
      </c>
      <c r="AS1160" s="171" t="s">
        <v>7087</v>
      </c>
      <c r="AT1160" s="171" t="s">
        <v>6973</v>
      </c>
      <c r="AU1160" s="171" t="s">
        <v>7012</v>
      </c>
      <c r="AV1160" s="7" t="s">
        <v>8470</v>
      </c>
      <c r="AW1160" s="14" t="s">
        <v>6781</v>
      </c>
      <c r="AX1160" s="49" t="s">
        <v>6009</v>
      </c>
      <c r="AY1160" s="38" t="s">
        <v>5971</v>
      </c>
      <c r="AZ1160" s="14" t="s">
        <v>6514</v>
      </c>
      <c r="BA1160" s="49" t="s">
        <v>5967</v>
      </c>
      <c r="BB1160" s="38" t="s">
        <v>5971</v>
      </c>
      <c r="BC1160" s="7">
        <v>0.2</v>
      </c>
      <c r="BD1160" s="14" t="s">
        <v>6062</v>
      </c>
      <c r="BE1160" s="49" t="s">
        <v>6020</v>
      </c>
      <c r="BF1160" s="38" t="s">
        <v>5971</v>
      </c>
      <c r="BG1160" s="7">
        <v>0.8</v>
      </c>
      <c r="BH1160" s="45">
        <v>383.86335369714493</v>
      </c>
      <c r="BI1160" s="215" t="s">
        <v>8489</v>
      </c>
      <c r="BJ1160" s="215" t="s">
        <v>8554</v>
      </c>
      <c r="BK1160" s="7">
        <v>0.3</v>
      </c>
      <c r="BL1160" s="25">
        <v>4.9180327868851995E-3</v>
      </c>
      <c r="BM1160" s="20">
        <v>0.60143749999999996</v>
      </c>
      <c r="BN1160" s="20">
        <v>0.64749999999999996</v>
      </c>
      <c r="BO1160" s="20">
        <v>0.56374999999999986</v>
      </c>
      <c r="BP1160" s="46">
        <v>32.606382978723403</v>
      </c>
      <c r="BQ1160" s="215" t="s">
        <v>8540</v>
      </c>
      <c r="BR1160" s="79">
        <v>-0.59596519847743334</v>
      </c>
      <c r="BS1160" s="9">
        <v>5.2570034628581119E-2</v>
      </c>
      <c r="BT1160" s="9">
        <v>2.662069633265296E-2</v>
      </c>
      <c r="BU1160" s="47">
        <v>44405</v>
      </c>
      <c r="BV1160" s="47">
        <v>44411</v>
      </c>
      <c r="BW1160" s="14" t="s">
        <v>5474</v>
      </c>
      <c r="BX1160" s="83">
        <v>-0.51515823817292006</v>
      </c>
      <c r="BY1160" s="82">
        <v>0.97</v>
      </c>
      <c r="BZ1160" s="46">
        <v>31.597938144329895</v>
      </c>
      <c r="CA1160" s="48" t="s">
        <v>8593</v>
      </c>
      <c r="CB1160" s="45">
        <v>-74019.75</v>
      </c>
      <c r="CC1160" s="45">
        <v>4750.75</v>
      </c>
      <c r="CD1160" s="45">
        <v>-8122.25</v>
      </c>
      <c r="CE1160" s="45">
        <v>30.65</v>
      </c>
      <c r="CF1160" s="14" t="s">
        <v>9659</v>
      </c>
      <c r="CG1160" s="7" t="s">
        <v>8590</v>
      </c>
      <c r="CH1160" s="215" t="s">
        <v>8479</v>
      </c>
      <c r="CI1160" s="215" t="s">
        <v>8498</v>
      </c>
      <c r="CJ1160" s="215" t="s">
        <v>8479</v>
      </c>
      <c r="CK1160" s="43" t="s">
        <v>6887</v>
      </c>
      <c r="CL1160" s="43" t="s">
        <v>5474</v>
      </c>
      <c r="CM1160" s="43" t="s">
        <v>5474</v>
      </c>
      <c r="CN1160" s="145">
        <v>4781.3999999999996</v>
      </c>
      <c r="CO1160" s="145">
        <v>-82142</v>
      </c>
      <c r="CP1160" s="148">
        <v>11765.411790817492</v>
      </c>
      <c r="CQ1160" s="189" t="s">
        <v>5474</v>
      </c>
      <c r="CR1160" s="189" t="s">
        <v>5474</v>
      </c>
      <c r="CS1160" s="99" t="s">
        <v>5474</v>
      </c>
      <c r="CT1160" s="167" t="s">
        <v>9660</v>
      </c>
      <c r="CU1160" s="43" t="s">
        <v>5474</v>
      </c>
      <c r="CV1160" s="43" t="s">
        <v>5474</v>
      </c>
      <c r="CW1160" s="43" t="s">
        <v>5474</v>
      </c>
      <c r="CX1160" s="43" t="s">
        <v>5474</v>
      </c>
      <c r="CY1160" s="43" t="s">
        <v>5474</v>
      </c>
      <c r="CZ1160" s="43" t="s">
        <v>5474</v>
      </c>
      <c r="DA1160" s="42" t="s">
        <v>5474</v>
      </c>
      <c r="DB1160" s="42" t="s">
        <v>5474</v>
      </c>
      <c r="DC1160" s="42" t="s">
        <v>5474</v>
      </c>
      <c r="DD1160" s="42" t="s">
        <v>5474</v>
      </c>
      <c r="DE1160" s="42" t="s">
        <v>8535</v>
      </c>
      <c r="DF1160" s="42" t="s">
        <v>8504</v>
      </c>
      <c r="DG1160" s="42" t="s">
        <v>5474</v>
      </c>
      <c r="DH1160" s="42" t="s">
        <v>5472</v>
      </c>
    </row>
    <row r="1161" spans="1:112">
      <c r="A1161" s="22">
        <v>6419</v>
      </c>
      <c r="B1161" s="7" t="s">
        <v>1369</v>
      </c>
      <c r="C1161" s="21">
        <v>5.9700000000000003E-2</v>
      </c>
      <c r="D1161" s="21">
        <v>0.15</v>
      </c>
      <c r="E1161" s="21">
        <v>3.6700000000000003E-2</v>
      </c>
      <c r="F1161" s="21">
        <v>0.1769</v>
      </c>
      <c r="G1161" s="21">
        <v>0.18149999999999999</v>
      </c>
      <c r="H1161" s="21">
        <v>2.3731</v>
      </c>
      <c r="I1161" s="21">
        <v>2.3696999999999999</v>
      </c>
      <c r="J1161" s="21">
        <v>1.5645</v>
      </c>
      <c r="K1161" s="21">
        <v>-3.3599999999999998E-2</v>
      </c>
      <c r="L1161" s="21">
        <v>-9.9199999999999997E-2</v>
      </c>
      <c r="M1161" s="21">
        <v>-3.8399999999999997E-2</v>
      </c>
      <c r="N1161" s="21">
        <v>0.22600000000000001</v>
      </c>
      <c r="O1161" s="21">
        <v>0.40989999999999999</v>
      </c>
      <c r="P1161" s="21">
        <v>0.19420000000000001</v>
      </c>
      <c r="Q1161" s="21">
        <v>0.12820000000000001</v>
      </c>
      <c r="R1161" s="21">
        <v>7.6300000000000007E-2</v>
      </c>
      <c r="S1161" s="21">
        <v>-9.4899999999999998E-2</v>
      </c>
      <c r="T1161" s="21">
        <v>6.7000000000000004E-2</v>
      </c>
      <c r="U1161" s="10">
        <v>2.93</v>
      </c>
      <c r="V1161" s="10">
        <v>2.48</v>
      </c>
      <c r="W1161" s="7">
        <v>0</v>
      </c>
      <c r="X1161" s="20">
        <v>0</v>
      </c>
      <c r="Y1161" s="75"/>
      <c r="Z1161" s="7"/>
      <c r="AA1161" s="7"/>
      <c r="AB1161" s="51">
        <v>-12</v>
      </c>
      <c r="AC1161" s="51">
        <v>-12</v>
      </c>
      <c r="AD1161" s="51"/>
      <c r="AE1161" s="51"/>
      <c r="AF1161" s="51"/>
      <c r="AG1161" s="51"/>
      <c r="AH1161" s="20">
        <v>0</v>
      </c>
      <c r="AI1161" s="7" t="s">
        <v>8507</v>
      </c>
      <c r="AJ1161" s="67" t="s">
        <v>8468</v>
      </c>
      <c r="AK1161" s="44">
        <v>0.90823529411764725</v>
      </c>
      <c r="AL1161" s="44">
        <v>0.86267605633802846</v>
      </c>
      <c r="AM1161" s="44">
        <v>0.54285714285714448</v>
      </c>
      <c r="AN1161" s="25">
        <v>0.64199395770392731</v>
      </c>
      <c r="AO1161" s="25">
        <v>0.42900302114803612</v>
      </c>
      <c r="AP1161" s="215">
        <v>33.1</v>
      </c>
      <c r="AQ1161" s="215" t="s">
        <v>9658</v>
      </c>
      <c r="AR1161" s="44">
        <v>-2.64705882352941E-2</v>
      </c>
      <c r="AS1161" s="171" t="s">
        <v>8262</v>
      </c>
      <c r="AT1161" s="171" t="s">
        <v>8263</v>
      </c>
      <c r="AU1161" s="171" t="s">
        <v>8264</v>
      </c>
      <c r="AV1161" s="7" t="s">
        <v>8488</v>
      </c>
      <c r="AW1161" s="14" t="s">
        <v>8261</v>
      </c>
      <c r="AX1161" s="49" t="s">
        <v>6020</v>
      </c>
      <c r="AY1161" s="38" t="s">
        <v>6012</v>
      </c>
      <c r="AZ1161" s="14" t="s">
        <v>6808</v>
      </c>
      <c r="BA1161" s="49" t="s">
        <v>5993</v>
      </c>
      <c r="BB1161" s="38" t="s">
        <v>5993</v>
      </c>
      <c r="BC1161" s="7">
        <v>3.5</v>
      </c>
      <c r="BD1161" s="14" t="s">
        <v>6157</v>
      </c>
      <c r="BE1161" s="49" t="s">
        <v>6009</v>
      </c>
      <c r="BF1161" s="38" t="s">
        <v>5989</v>
      </c>
      <c r="BG1161" s="7">
        <v>1.1000000000000001</v>
      </c>
      <c r="BH1161" s="45">
        <v>394.18989226774426</v>
      </c>
      <c r="BI1161" s="215" t="s">
        <v>8495</v>
      </c>
      <c r="BJ1161" s="215" t="s">
        <v>8554</v>
      </c>
      <c r="BK1161" s="7">
        <v>0.4</v>
      </c>
      <c r="BL1161" s="25">
        <v>2.9548989113530415E-2</v>
      </c>
      <c r="BM1161" s="20">
        <v>0.70649999999999991</v>
      </c>
      <c r="BN1161" s="20">
        <v>0.66249999999999998</v>
      </c>
      <c r="BO1161" s="20">
        <v>0.74249999999999994</v>
      </c>
      <c r="BP1161" s="46">
        <v>13.346774193548388</v>
      </c>
      <c r="BQ1161" s="215" t="s">
        <v>8491</v>
      </c>
      <c r="BR1161" s="79">
        <v>-0.11903323262839872</v>
      </c>
      <c r="BS1161" s="9">
        <v>0</v>
      </c>
      <c r="BT1161" s="9">
        <v>0</v>
      </c>
      <c r="BU1161" s="47" t="s">
        <v>5993</v>
      </c>
      <c r="BV1161" s="47" t="s">
        <v>5993</v>
      </c>
      <c r="BW1161" s="14" t="s">
        <v>5474</v>
      </c>
      <c r="BX1161" s="83">
        <v>0.10120845921450156</v>
      </c>
      <c r="BY1161" s="82">
        <v>2.4300000000000002</v>
      </c>
      <c r="BZ1161" s="46">
        <v>13.621399176954732</v>
      </c>
      <c r="CA1161" s="48" t="s">
        <v>5474</v>
      </c>
      <c r="CB1161" s="45">
        <v>-397.20000000000005</v>
      </c>
      <c r="CC1161" s="45">
        <v>-397.20000000000005</v>
      </c>
      <c r="CD1161" s="45">
        <v>0</v>
      </c>
      <c r="CE1161" s="45">
        <v>0</v>
      </c>
      <c r="CF1161" s="14" t="s">
        <v>9661</v>
      </c>
      <c r="CG1161" s="7" t="s">
        <v>8590</v>
      </c>
      <c r="CH1161" s="215" t="s">
        <v>8498</v>
      </c>
      <c r="CI1161" s="215" t="s">
        <v>8498</v>
      </c>
      <c r="CJ1161" s="215" t="s">
        <v>8478</v>
      </c>
      <c r="CK1161" s="43" t="s">
        <v>7398</v>
      </c>
      <c r="CL1161" s="43" t="s">
        <v>5474</v>
      </c>
      <c r="CM1161" s="43" t="s">
        <v>5474</v>
      </c>
      <c r="CN1161" s="145">
        <v>-397.20000000000005</v>
      </c>
      <c r="CO1161" s="145">
        <v>-397.20000000000005</v>
      </c>
      <c r="CP1161" s="148">
        <v>13047.685434062336</v>
      </c>
      <c r="CQ1161" s="189" t="s">
        <v>5474</v>
      </c>
      <c r="CR1161" s="189" t="s">
        <v>5474</v>
      </c>
      <c r="CS1161" s="99" t="s">
        <v>5474</v>
      </c>
      <c r="CT1161" s="167" t="s">
        <v>5474</v>
      </c>
      <c r="CU1161" s="43" t="s">
        <v>5474</v>
      </c>
      <c r="CV1161" s="43" t="s">
        <v>5474</v>
      </c>
      <c r="CW1161" s="43" t="s">
        <v>5474</v>
      </c>
      <c r="CX1161" s="43" t="s">
        <v>5474</v>
      </c>
      <c r="CY1161" s="43" t="s">
        <v>5474</v>
      </c>
      <c r="CZ1161" s="43" t="s">
        <v>5474</v>
      </c>
      <c r="DA1161" s="42" t="s">
        <v>5474</v>
      </c>
      <c r="DB1161" s="42" t="s">
        <v>5474</v>
      </c>
      <c r="DC1161" s="42" t="s">
        <v>5474</v>
      </c>
      <c r="DD1161" s="42" t="s">
        <v>5474</v>
      </c>
      <c r="DE1161" s="42" t="s">
        <v>5474</v>
      </c>
      <c r="DF1161" s="42" t="s">
        <v>5474</v>
      </c>
      <c r="DG1161" s="42" t="s">
        <v>5474</v>
      </c>
      <c r="DH1161" s="42" t="s">
        <v>5474</v>
      </c>
    </row>
    <row r="1162" spans="1:112">
      <c r="A1162" s="22">
        <v>2612</v>
      </c>
      <c r="B1162" s="7" t="s">
        <v>491</v>
      </c>
      <c r="C1162" s="21">
        <v>7.3300000000000004E-2</v>
      </c>
      <c r="D1162" s="21">
        <v>0.11360000000000001</v>
      </c>
      <c r="E1162" s="21">
        <v>0.1244</v>
      </c>
      <c r="F1162" s="21">
        <v>0.1464</v>
      </c>
      <c r="G1162" s="21">
        <v>3.9899999999999998E-2</v>
      </c>
      <c r="H1162" s="21">
        <v>2.6429</v>
      </c>
      <c r="I1162" s="21">
        <v>5.0895999999999999</v>
      </c>
      <c r="J1162" s="21">
        <v>6.6471</v>
      </c>
      <c r="K1162" s="21">
        <v>-3.5000000000000003E-2</v>
      </c>
      <c r="L1162" s="21">
        <v>-4.02E-2</v>
      </c>
      <c r="M1162" s="21">
        <v>-2.9100000000000001E-2</v>
      </c>
      <c r="N1162" s="21">
        <v>-5.1400000000000001E-2</v>
      </c>
      <c r="O1162" s="21">
        <v>-5.5899999999999998E-2</v>
      </c>
      <c r="P1162" s="21">
        <v>-4.5699999999999998E-2</v>
      </c>
      <c r="Q1162" s="21">
        <v>2.29E-2</v>
      </c>
      <c r="R1162" s="21">
        <v>1.21E-2</v>
      </c>
      <c r="S1162" s="21">
        <v>2.6499999999999999E-2</v>
      </c>
      <c r="T1162" s="21">
        <v>2.0799999999999999E-2</v>
      </c>
      <c r="U1162" s="10">
        <v>5.2</v>
      </c>
      <c r="V1162" s="10">
        <v>6.18</v>
      </c>
      <c r="W1162" s="7">
        <v>1</v>
      </c>
      <c r="X1162" s="20">
        <v>0.81340000000000001</v>
      </c>
      <c r="Y1162" s="75">
        <v>2020</v>
      </c>
      <c r="Z1162" s="7">
        <v>1.6</v>
      </c>
      <c r="AA1162" s="7">
        <v>0</v>
      </c>
      <c r="AB1162" s="51">
        <v>3639</v>
      </c>
      <c r="AC1162" s="51">
        <v>1981</v>
      </c>
      <c r="AD1162" s="51"/>
      <c r="AE1162" s="51"/>
      <c r="AF1162" s="51">
        <v>-15</v>
      </c>
      <c r="AG1162" s="51">
        <v>-2</v>
      </c>
      <c r="AH1162" s="20">
        <v>0.43080000000000002</v>
      </c>
      <c r="AI1162" s="7" t="s">
        <v>8507</v>
      </c>
      <c r="AJ1162" s="67" t="s">
        <v>8468</v>
      </c>
      <c r="AK1162" s="44">
        <v>0.85358711566617862</v>
      </c>
      <c r="AL1162" s="44">
        <v>0.79495268138801267</v>
      </c>
      <c r="AM1162" s="44">
        <v>-0.82539682539682435</v>
      </c>
      <c r="AN1162" s="25">
        <v>0.82587666263603399</v>
      </c>
      <c r="AO1162" s="25">
        <v>0.38331318016928662</v>
      </c>
      <c r="AP1162" s="215">
        <v>82.7</v>
      </c>
      <c r="AQ1162" s="215" t="s">
        <v>9658</v>
      </c>
      <c r="AR1162" s="44">
        <v>-7.2869955156950605E-2</v>
      </c>
      <c r="AS1162" s="171" t="s">
        <v>7643</v>
      </c>
      <c r="AT1162" s="171" t="s">
        <v>7644</v>
      </c>
      <c r="AU1162" s="171" t="s">
        <v>7645</v>
      </c>
      <c r="AV1162" s="7" t="s">
        <v>8488</v>
      </c>
      <c r="AW1162" s="14" t="s">
        <v>6014</v>
      </c>
      <c r="AX1162" s="49" t="s">
        <v>6020</v>
      </c>
      <c r="AY1162" s="38" t="s">
        <v>6012</v>
      </c>
      <c r="AZ1162" s="14" t="s">
        <v>6383</v>
      </c>
      <c r="BA1162" s="49" t="s">
        <v>5981</v>
      </c>
      <c r="BB1162" s="38" t="s">
        <v>5961</v>
      </c>
      <c r="BC1162" s="7">
        <v>0.7</v>
      </c>
      <c r="BD1162" s="14" t="s">
        <v>6038</v>
      </c>
      <c r="BE1162" s="49" t="s">
        <v>5981</v>
      </c>
      <c r="BF1162" s="38" t="s">
        <v>5989</v>
      </c>
      <c r="BG1162" s="7">
        <v>1.5</v>
      </c>
      <c r="BH1162" s="45">
        <v>73087.091879808038</v>
      </c>
      <c r="BI1162" s="215" t="s">
        <v>8592</v>
      </c>
      <c r="BJ1162" s="215" t="s">
        <v>8500</v>
      </c>
      <c r="BK1162" s="7">
        <v>1.4</v>
      </c>
      <c r="BL1162" s="25">
        <v>1.348039215686285E-2</v>
      </c>
      <c r="BM1162" s="20">
        <v>0.67512499999999998</v>
      </c>
      <c r="BN1162" s="20">
        <v>0.6875</v>
      </c>
      <c r="BO1162" s="20">
        <v>0.66499999999999992</v>
      </c>
      <c r="BP1162" s="46">
        <v>13.381877022653724</v>
      </c>
      <c r="BQ1162" s="215" t="s">
        <v>8513</v>
      </c>
      <c r="BR1162" s="79">
        <v>1.6340185409109181E-2</v>
      </c>
      <c r="BS1162" s="9">
        <v>6.2055956932476342E-3</v>
      </c>
      <c r="BT1162" s="9">
        <v>1.3418539031550658E-2</v>
      </c>
      <c r="BU1162" s="47" t="s">
        <v>5993</v>
      </c>
      <c r="BV1162" s="47">
        <v>44385</v>
      </c>
      <c r="BW1162" s="14" t="s">
        <v>5474</v>
      </c>
      <c r="BX1162" s="83">
        <v>0.21960822249093098</v>
      </c>
      <c r="BY1162" s="82">
        <v>6.2</v>
      </c>
      <c r="BZ1162" s="46">
        <v>13.338709677419354</v>
      </c>
      <c r="CA1162" s="48" t="s">
        <v>8475</v>
      </c>
      <c r="CB1162" s="45">
        <v>300945.3</v>
      </c>
      <c r="CC1162" s="45">
        <v>163828.70000000001</v>
      </c>
      <c r="CD1162" s="45">
        <v>0</v>
      </c>
      <c r="CE1162" s="45">
        <v>0</v>
      </c>
      <c r="CF1162" s="14" t="s">
        <v>9662</v>
      </c>
      <c r="CG1162" s="7" t="s">
        <v>8556</v>
      </c>
      <c r="CH1162" s="215" t="s">
        <v>8523</v>
      </c>
      <c r="CI1162" s="215" t="s">
        <v>8498</v>
      </c>
      <c r="CJ1162" s="215" t="s">
        <v>8478</v>
      </c>
      <c r="CK1162" s="43" t="s">
        <v>7153</v>
      </c>
      <c r="CL1162" s="43" t="s">
        <v>5474</v>
      </c>
      <c r="CM1162" s="43" t="s">
        <v>5474</v>
      </c>
      <c r="CN1162" s="145">
        <v>163828.70000000001</v>
      </c>
      <c r="CO1162" s="145">
        <v>300945.3</v>
      </c>
      <c r="CP1162" s="148">
        <v>6044302.4984601252</v>
      </c>
      <c r="CQ1162" s="189" t="s">
        <v>5474</v>
      </c>
      <c r="CR1162" s="189" t="s">
        <v>5474</v>
      </c>
      <c r="CS1162" s="99" t="s">
        <v>5474</v>
      </c>
      <c r="CT1162" s="167" t="s">
        <v>5474</v>
      </c>
      <c r="CU1162" s="43" t="s">
        <v>5474</v>
      </c>
      <c r="CV1162" s="43" t="s">
        <v>5474</v>
      </c>
      <c r="CW1162" s="43" t="s">
        <v>5474</v>
      </c>
      <c r="CX1162" s="43" t="s">
        <v>5474</v>
      </c>
      <c r="CY1162" s="43" t="s">
        <v>5474</v>
      </c>
      <c r="CZ1162" s="43" t="s">
        <v>5474</v>
      </c>
      <c r="DA1162" s="42" t="s">
        <v>5474</v>
      </c>
      <c r="DB1162" s="42" t="s">
        <v>5474</v>
      </c>
      <c r="DC1162" s="42" t="s">
        <v>5474</v>
      </c>
      <c r="DD1162" s="42" t="s">
        <v>5474</v>
      </c>
      <c r="DE1162" s="42" t="s">
        <v>5474</v>
      </c>
      <c r="DF1162" s="42" t="s">
        <v>5474</v>
      </c>
      <c r="DG1162" s="42" t="s">
        <v>5474</v>
      </c>
      <c r="DH1162" s="42" t="s">
        <v>5474</v>
      </c>
    </row>
    <row r="1163" spans="1:112">
      <c r="A1163" s="22">
        <v>5608</v>
      </c>
      <c r="B1163" s="7" t="s">
        <v>1180</v>
      </c>
      <c r="C1163" s="21">
        <v>0.12520000000000001</v>
      </c>
      <c r="D1163" s="21">
        <v>1.0814999999999999</v>
      </c>
      <c r="E1163" s="21">
        <v>0.2059</v>
      </c>
      <c r="F1163" s="21">
        <v>1.0965</v>
      </c>
      <c r="G1163" s="21">
        <v>0.69420000000000004</v>
      </c>
      <c r="H1163" s="21">
        <v>11.7143</v>
      </c>
      <c r="I1163" s="21">
        <v>2.7115</v>
      </c>
      <c r="J1163" s="21">
        <v>1.7837000000000001</v>
      </c>
      <c r="K1163" s="21">
        <v>0.27139999999999997</v>
      </c>
      <c r="L1163" s="21">
        <v>0.75009999999999999</v>
      </c>
      <c r="M1163" s="21">
        <v>0.27029999999999998</v>
      </c>
      <c r="N1163" s="21">
        <v>0.30640000000000001</v>
      </c>
      <c r="O1163" s="21">
        <v>0.79279999999999995</v>
      </c>
      <c r="P1163" s="21">
        <v>0.2752</v>
      </c>
      <c r="Q1163" s="21">
        <v>6.9000000000000006E-2</v>
      </c>
      <c r="R1163" s="21">
        <v>1.0500000000000001E-2</v>
      </c>
      <c r="S1163" s="21">
        <v>-0.16450000000000001</v>
      </c>
      <c r="T1163" s="21">
        <v>-1.6500000000000001E-2</v>
      </c>
      <c r="U1163" s="10">
        <v>1.92</v>
      </c>
      <c r="V1163" s="10">
        <v>1.1000000000000001</v>
      </c>
      <c r="W1163" s="7">
        <v>0</v>
      </c>
      <c r="X1163" s="20">
        <v>0</v>
      </c>
      <c r="Y1163" s="75"/>
      <c r="Z1163" s="7"/>
      <c r="AA1163" s="7"/>
      <c r="AB1163" s="51">
        <v>3619</v>
      </c>
      <c r="AC1163" s="51">
        <v>671</v>
      </c>
      <c r="AD1163" s="51"/>
      <c r="AE1163" s="51"/>
      <c r="AF1163" s="51">
        <v>110</v>
      </c>
      <c r="AG1163" s="51">
        <v>124</v>
      </c>
      <c r="AH1163" s="20">
        <v>0.28070000000000001</v>
      </c>
      <c r="AI1163" s="7" t="s">
        <v>8487</v>
      </c>
      <c r="AJ1163" s="67" t="s">
        <v>8468</v>
      </c>
      <c r="AK1163" s="44">
        <v>0.80940097449125825</v>
      </c>
      <c r="AL1163" s="44">
        <v>0.84946236559139798</v>
      </c>
      <c r="AM1163" s="44">
        <v>-0.54838709677419417</v>
      </c>
      <c r="AN1163" s="25">
        <v>1.1076190476190477</v>
      </c>
      <c r="AO1163" s="25">
        <v>0.29523809523809513</v>
      </c>
      <c r="AP1163" s="215">
        <v>63</v>
      </c>
      <c r="AQ1163" s="215" t="s">
        <v>9658</v>
      </c>
      <c r="AR1163" s="44">
        <v>-1.2539184952978E-2</v>
      </c>
      <c r="AS1163" s="171" t="s">
        <v>8160</v>
      </c>
      <c r="AT1163" s="171" t="s">
        <v>8161</v>
      </c>
      <c r="AU1163" s="171" t="s">
        <v>8162</v>
      </c>
      <c r="AV1163" s="7" t="s">
        <v>5474</v>
      </c>
      <c r="AW1163" s="14" t="s">
        <v>8159</v>
      </c>
      <c r="AX1163" s="49" t="s">
        <v>6009</v>
      </c>
      <c r="AY1163" s="38" t="s">
        <v>5989</v>
      </c>
      <c r="AZ1163" s="14" t="s">
        <v>6339</v>
      </c>
      <c r="BA1163" s="49" t="s">
        <v>5993</v>
      </c>
      <c r="BB1163" s="38" t="s">
        <v>5993</v>
      </c>
      <c r="BC1163" s="7">
        <v>0.9</v>
      </c>
      <c r="BD1163" s="14" t="s">
        <v>6038</v>
      </c>
      <c r="BE1163" s="49" t="s">
        <v>6009</v>
      </c>
      <c r="BF1163" s="38" t="s">
        <v>5989</v>
      </c>
      <c r="BG1163" s="7">
        <v>1</v>
      </c>
      <c r="BH1163" s="45">
        <v>71283.109439811175</v>
      </c>
      <c r="BI1163" s="215" t="s">
        <v>8592</v>
      </c>
      <c r="BJ1163" s="215" t="s">
        <v>8568</v>
      </c>
      <c r="BK1163" s="7">
        <v>0.5</v>
      </c>
      <c r="BL1163" s="25">
        <v>2.2727272727272704E-2</v>
      </c>
      <c r="BM1163" s="20">
        <v>0.87500000000000011</v>
      </c>
      <c r="BN1163" s="20">
        <v>0.875</v>
      </c>
      <c r="BO1163" s="20">
        <v>0.87500000000000011</v>
      </c>
      <c r="BP1163" s="46">
        <v>57.272727272727266</v>
      </c>
      <c r="BQ1163" s="215" t="s">
        <v>8473</v>
      </c>
      <c r="BR1163" s="79" t="s">
        <v>8473</v>
      </c>
      <c r="BS1163" s="9">
        <v>0</v>
      </c>
      <c r="BT1163" s="9">
        <v>0</v>
      </c>
      <c r="BU1163" s="47" t="s">
        <v>5993</v>
      </c>
      <c r="BV1163" s="47" t="s">
        <v>5993</v>
      </c>
      <c r="BW1163" s="14" t="s">
        <v>5474</v>
      </c>
      <c r="BX1163" s="83" t="s">
        <v>8473</v>
      </c>
      <c r="BY1163" s="82" t="s">
        <v>8473</v>
      </c>
      <c r="BZ1163" s="46" t="s">
        <v>8473</v>
      </c>
      <c r="CA1163" s="48" t="s">
        <v>8475</v>
      </c>
      <c r="CB1163" s="45">
        <v>227997</v>
      </c>
      <c r="CC1163" s="45">
        <v>42273</v>
      </c>
      <c r="CD1163" s="45">
        <v>0</v>
      </c>
      <c r="CE1163" s="45">
        <v>0</v>
      </c>
      <c r="CF1163" s="14" t="s">
        <v>9663</v>
      </c>
      <c r="CG1163" s="7" t="s">
        <v>8590</v>
      </c>
      <c r="CH1163" s="215" t="s">
        <v>8546</v>
      </c>
      <c r="CI1163" s="215" t="s">
        <v>8498</v>
      </c>
      <c r="CJ1163" s="215" t="s">
        <v>8478</v>
      </c>
      <c r="CK1163" s="43" t="s">
        <v>7153</v>
      </c>
      <c r="CL1163" s="43" t="s">
        <v>5474</v>
      </c>
      <c r="CM1163" s="43" t="s">
        <v>5474</v>
      </c>
      <c r="CN1163" s="145">
        <v>42273</v>
      </c>
      <c r="CO1163" s="145">
        <v>227997</v>
      </c>
      <c r="CP1163" s="148">
        <v>4490835.8947081044</v>
      </c>
      <c r="CQ1163" s="189" t="s">
        <v>5474</v>
      </c>
      <c r="CR1163" s="189" t="s">
        <v>5474</v>
      </c>
      <c r="CS1163" s="99" t="s">
        <v>5474</v>
      </c>
      <c r="CT1163" s="167" t="s">
        <v>8504</v>
      </c>
      <c r="CU1163" s="43" t="s">
        <v>5474</v>
      </c>
      <c r="CV1163" s="43" t="s">
        <v>5474</v>
      </c>
      <c r="CW1163" s="43" t="s">
        <v>5474</v>
      </c>
      <c r="CX1163" s="43" t="s">
        <v>5474</v>
      </c>
      <c r="CY1163" s="43" t="s">
        <v>5474</v>
      </c>
      <c r="CZ1163" s="43" t="s">
        <v>5474</v>
      </c>
      <c r="DA1163" s="42" t="s">
        <v>5474</v>
      </c>
      <c r="DB1163" s="42" t="s">
        <v>5474</v>
      </c>
      <c r="DC1163" s="42" t="s">
        <v>5474</v>
      </c>
      <c r="DD1163" s="42" t="s">
        <v>5474</v>
      </c>
      <c r="DE1163" s="42" t="s">
        <v>5474</v>
      </c>
      <c r="DF1163" s="42" t="s">
        <v>8504</v>
      </c>
      <c r="DG1163" s="42" t="s">
        <v>5474</v>
      </c>
      <c r="DH1163" s="42" t="s">
        <v>5474</v>
      </c>
    </row>
    <row r="1164" spans="1:112">
      <c r="A1164" s="22">
        <v>2070</v>
      </c>
      <c r="B1164" s="7" t="s">
        <v>2131</v>
      </c>
      <c r="C1164" s="21">
        <v>0.60840000000000005</v>
      </c>
      <c r="D1164" s="21">
        <v>1.2202</v>
      </c>
      <c r="E1164" s="21">
        <v>0.2772</v>
      </c>
      <c r="F1164" s="21">
        <v>0.78490000000000004</v>
      </c>
      <c r="G1164" s="21">
        <v>0.4017</v>
      </c>
      <c r="H1164" s="21">
        <v>0.9355</v>
      </c>
      <c r="I1164" s="21">
        <v>1.5217000000000001</v>
      </c>
      <c r="J1164" s="21">
        <v>1.5084</v>
      </c>
      <c r="K1164" s="21">
        <v>0.1356</v>
      </c>
      <c r="L1164" s="21">
        <v>0.32079999999999997</v>
      </c>
      <c r="M1164" s="21">
        <v>0.1474</v>
      </c>
      <c r="N1164" s="21">
        <v>8.0399999999999999E-2</v>
      </c>
      <c r="O1164" s="21">
        <v>0.48230000000000001</v>
      </c>
      <c r="P1164" s="21">
        <v>0.20930000000000001</v>
      </c>
      <c r="Q1164" s="21">
        <v>3.4599999999999999E-2</v>
      </c>
      <c r="R1164" s="21">
        <v>1.7299999999999999E-2</v>
      </c>
      <c r="S1164" s="21">
        <v>6.2199999999999998E-2</v>
      </c>
      <c r="T1164" s="21">
        <v>3.7900000000000003E-2</v>
      </c>
      <c r="U1164" s="10">
        <v>0.91</v>
      </c>
      <c r="V1164" s="10">
        <v>1.25</v>
      </c>
      <c r="W1164" s="7">
        <v>1.6</v>
      </c>
      <c r="X1164" s="20">
        <v>0.88170000000000004</v>
      </c>
      <c r="Y1164" s="75">
        <v>2020</v>
      </c>
      <c r="Z1164" s="7">
        <v>1</v>
      </c>
      <c r="AA1164" s="7">
        <v>0</v>
      </c>
      <c r="AB1164" s="51">
        <v>45</v>
      </c>
      <c r="AC1164" s="51">
        <v>-9</v>
      </c>
      <c r="AD1164" s="51"/>
      <c r="AE1164" s="51"/>
      <c r="AF1164" s="51"/>
      <c r="AG1164" s="51"/>
      <c r="AH1164" s="20">
        <v>1.2800000000000001E-2</v>
      </c>
      <c r="AI1164" s="7" t="s">
        <v>8487</v>
      </c>
      <c r="AJ1164" s="67" t="s">
        <v>8468</v>
      </c>
      <c r="AK1164" s="44">
        <v>0.76557863501483703</v>
      </c>
      <c r="AL1164" s="44">
        <v>0.70848708487084888</v>
      </c>
      <c r="AM1164" s="44">
        <v>-0.51428571428571346</v>
      </c>
      <c r="AN1164" s="25">
        <v>0.4687065368567454</v>
      </c>
      <c r="AO1164" s="25">
        <v>0.37691237830319879</v>
      </c>
      <c r="AP1164" s="215">
        <v>35.950000000000003</v>
      </c>
      <c r="AQ1164" s="215" t="s">
        <v>9658</v>
      </c>
      <c r="AR1164" s="44">
        <v>-1.5068493150684901E-2</v>
      </c>
      <c r="AS1164" s="171" t="s">
        <v>7399</v>
      </c>
      <c r="AT1164" s="171" t="s">
        <v>7400</v>
      </c>
      <c r="AU1164" s="171" t="s">
        <v>7238</v>
      </c>
      <c r="AV1164" s="7" t="s">
        <v>8488</v>
      </c>
      <c r="AW1164" s="14" t="s">
        <v>6397</v>
      </c>
      <c r="AX1164" s="49" t="s">
        <v>6020</v>
      </c>
      <c r="AY1164" s="38" t="s">
        <v>5961</v>
      </c>
      <c r="AZ1164" s="14" t="s">
        <v>6568</v>
      </c>
      <c r="BA1164" s="49" t="s">
        <v>5993</v>
      </c>
      <c r="BB1164" s="38" t="s">
        <v>5993</v>
      </c>
      <c r="BC1164" s="7">
        <v>3.5</v>
      </c>
      <c r="BD1164" s="14" t="s">
        <v>6154</v>
      </c>
      <c r="BE1164" s="49" t="s">
        <v>5981</v>
      </c>
      <c r="BF1164" s="38" t="s">
        <v>5961</v>
      </c>
      <c r="BG1164" s="7">
        <v>13.8</v>
      </c>
      <c r="BH1164" s="45">
        <v>849.77500488462272</v>
      </c>
      <c r="BI1164" s="215" t="s">
        <v>8471</v>
      </c>
      <c r="BJ1164" s="215" t="s">
        <v>8496</v>
      </c>
      <c r="BK1164" s="7">
        <v>0.3</v>
      </c>
      <c r="BL1164" s="25">
        <v>2.4216524216524257E-2</v>
      </c>
      <c r="BM1164" s="20">
        <v>0.83931249999999991</v>
      </c>
      <c r="BN1164" s="20">
        <v>0.86749999999999994</v>
      </c>
      <c r="BO1164" s="20">
        <v>0.81624999999999992</v>
      </c>
      <c r="BP1164" s="46">
        <v>28.76</v>
      </c>
      <c r="BQ1164" s="215" t="s">
        <v>8521</v>
      </c>
      <c r="BR1164" s="79">
        <v>-0.34189290681502088</v>
      </c>
      <c r="BS1164" s="9">
        <v>3.843143479905442E-2</v>
      </c>
      <c r="BT1164" s="9">
        <v>2.1838655547937513E-2</v>
      </c>
      <c r="BU1164" s="47" t="s">
        <v>5993</v>
      </c>
      <c r="BV1164" s="47">
        <v>44413</v>
      </c>
      <c r="BW1164" s="14" t="s">
        <v>5474</v>
      </c>
      <c r="BX1164" s="83">
        <v>-0.21027148817802507</v>
      </c>
      <c r="BY1164" s="82">
        <v>1.6099999999999999</v>
      </c>
      <c r="BZ1164" s="46">
        <v>22.329192546583855</v>
      </c>
      <c r="CA1164" s="48" t="s">
        <v>8485</v>
      </c>
      <c r="CB1164" s="45">
        <v>1617.7500000000002</v>
      </c>
      <c r="CC1164" s="45">
        <v>-323.55</v>
      </c>
      <c r="CD1164" s="45">
        <v>0</v>
      </c>
      <c r="CE1164" s="45">
        <v>0</v>
      </c>
      <c r="CF1164" s="14" t="s">
        <v>2132</v>
      </c>
      <c r="CG1164" s="7" t="s">
        <v>8590</v>
      </c>
      <c r="CH1164" s="215" t="s">
        <v>8479</v>
      </c>
      <c r="CI1164" s="215" t="s">
        <v>8498</v>
      </c>
      <c r="CJ1164" s="215" t="s">
        <v>8478</v>
      </c>
      <c r="CK1164" s="43" t="s">
        <v>7398</v>
      </c>
      <c r="CL1164" s="43" t="s">
        <v>5474</v>
      </c>
      <c r="CM1164" s="43" t="s">
        <v>5474</v>
      </c>
      <c r="CN1164" s="145">
        <v>-323.55</v>
      </c>
      <c r="CO1164" s="145">
        <v>1617.7500000000002</v>
      </c>
      <c r="CP1164" s="148">
        <v>30549.411425602189</v>
      </c>
      <c r="CQ1164" s="189" t="s">
        <v>5474</v>
      </c>
      <c r="CR1164" s="189" t="s">
        <v>5474</v>
      </c>
      <c r="CS1164" s="99" t="s">
        <v>5474</v>
      </c>
      <c r="CT1164" s="167" t="s">
        <v>5474</v>
      </c>
      <c r="CU1164" s="43" t="s">
        <v>5474</v>
      </c>
      <c r="CV1164" s="43" t="s">
        <v>5474</v>
      </c>
      <c r="CW1164" s="43" t="s">
        <v>5474</v>
      </c>
      <c r="CX1164" s="43" t="s">
        <v>5474</v>
      </c>
      <c r="CY1164" s="43" t="s">
        <v>5474</v>
      </c>
      <c r="CZ1164" s="43" t="s">
        <v>5474</v>
      </c>
      <c r="DA1164" s="42" t="s">
        <v>5474</v>
      </c>
      <c r="DB1164" s="42" t="s">
        <v>5474</v>
      </c>
      <c r="DC1164" s="42" t="s">
        <v>5474</v>
      </c>
      <c r="DD1164" s="42" t="s">
        <v>5474</v>
      </c>
      <c r="DE1164" s="42" t="s">
        <v>5474</v>
      </c>
      <c r="DF1164" s="42" t="s">
        <v>5474</v>
      </c>
      <c r="DG1164" s="42" t="s">
        <v>5474</v>
      </c>
      <c r="DH1164" s="42" t="s">
        <v>5474</v>
      </c>
    </row>
    <row r="1165" spans="1:112">
      <c r="A1165" s="22">
        <v>2611</v>
      </c>
      <c r="B1165" s="7" t="s">
        <v>490</v>
      </c>
      <c r="C1165" s="21">
        <v>0.18740000000000001</v>
      </c>
      <c r="D1165" s="21">
        <v>0.31990000000000002</v>
      </c>
      <c r="E1165" s="21">
        <v>9.2700000000000005E-2</v>
      </c>
      <c r="F1165" s="21">
        <v>0.2944</v>
      </c>
      <c r="G1165" s="21">
        <v>0.16880000000000001</v>
      </c>
      <c r="H1165" s="21">
        <v>3.6591</v>
      </c>
      <c r="I1165" s="21">
        <v>7.2</v>
      </c>
      <c r="J1165" s="21">
        <v>0</v>
      </c>
      <c r="K1165" s="21">
        <v>-3.2300000000000002E-2</v>
      </c>
      <c r="L1165" s="21">
        <v>3.8100000000000002E-2</v>
      </c>
      <c r="M1165" s="21">
        <v>-5.6099999999999997E-2</v>
      </c>
      <c r="N1165" s="21">
        <v>-4.07E-2</v>
      </c>
      <c r="O1165" s="21">
        <v>5.3699999999999998E-2</v>
      </c>
      <c r="P1165" s="21">
        <v>-0.1128</v>
      </c>
      <c r="Q1165" s="21">
        <v>4.4900000000000002E-2</v>
      </c>
      <c r="R1165" s="21">
        <v>3.04E-2</v>
      </c>
      <c r="S1165" s="21">
        <v>-1.44E-2</v>
      </c>
      <c r="T1165" s="21">
        <v>-2.8999999999999998E-3</v>
      </c>
      <c r="U1165" s="10">
        <v>2.4900000000000002</v>
      </c>
      <c r="V1165" s="10">
        <v>2.39</v>
      </c>
      <c r="W1165" s="7">
        <v>0.10290000000000001</v>
      </c>
      <c r="X1165" s="20">
        <v>1</v>
      </c>
      <c r="Y1165" s="75"/>
      <c r="Z1165" s="7"/>
      <c r="AA1165" s="7"/>
      <c r="AB1165" s="51">
        <v>22</v>
      </c>
      <c r="AC1165" s="51">
        <v>-501</v>
      </c>
      <c r="AD1165" s="51"/>
      <c r="AE1165" s="51"/>
      <c r="AF1165" s="51">
        <v>1</v>
      </c>
      <c r="AG1165" s="51">
        <v>2</v>
      </c>
      <c r="AH1165" s="20">
        <v>0.3362</v>
      </c>
      <c r="AI1165" s="7" t="s">
        <v>8487</v>
      </c>
      <c r="AJ1165" s="67" t="s">
        <v>8468</v>
      </c>
      <c r="AK1165" s="44">
        <v>0.66445521816789999</v>
      </c>
      <c r="AL1165" s="44">
        <v>0.67857142857142883</v>
      </c>
      <c r="AM1165" s="44">
        <v>-0.749999999999999</v>
      </c>
      <c r="AN1165" s="25">
        <v>1.1929984779299847</v>
      </c>
      <c r="AO1165" s="25">
        <v>0.38356164383561636</v>
      </c>
      <c r="AP1165" s="215">
        <v>32.85</v>
      </c>
      <c r="AQ1165" s="215" t="s">
        <v>9658</v>
      </c>
      <c r="AR1165" s="44">
        <v>-2.52225519287833E-2</v>
      </c>
      <c r="AS1165" s="171" t="s">
        <v>7640</v>
      </c>
      <c r="AT1165" s="171" t="s">
        <v>7641</v>
      </c>
      <c r="AU1165" s="171" t="s">
        <v>7642</v>
      </c>
      <c r="AV1165" s="7" t="s">
        <v>8488</v>
      </c>
      <c r="AW1165" s="14" t="s">
        <v>6393</v>
      </c>
      <c r="AX1165" s="49" t="s">
        <v>6020</v>
      </c>
      <c r="AY1165" s="38" t="s">
        <v>5961</v>
      </c>
      <c r="AZ1165" s="14" t="s">
        <v>6625</v>
      </c>
      <c r="BA1165" s="49" t="s">
        <v>6039</v>
      </c>
      <c r="BB1165" s="38" t="s">
        <v>5971</v>
      </c>
      <c r="BC1165" s="7">
        <v>1.5</v>
      </c>
      <c r="BD1165" s="14" t="s">
        <v>6083</v>
      </c>
      <c r="BE1165" s="49" t="s">
        <v>5960</v>
      </c>
      <c r="BF1165" s="38" t="s">
        <v>5961</v>
      </c>
      <c r="BG1165" s="7">
        <v>0.7</v>
      </c>
      <c r="BH1165" s="45">
        <v>16566.614548618141</v>
      </c>
      <c r="BI1165" s="215" t="s">
        <v>8499</v>
      </c>
      <c r="BJ1165" s="215" t="s">
        <v>8496</v>
      </c>
      <c r="BK1165" s="7">
        <v>0.3</v>
      </c>
      <c r="BL1165" s="25">
        <v>1.3888888888888977E-2</v>
      </c>
      <c r="BM1165" s="20">
        <v>0.67968749999999989</v>
      </c>
      <c r="BN1165" s="20">
        <v>0.71749999999999992</v>
      </c>
      <c r="BO1165" s="20">
        <v>0.64874999999999983</v>
      </c>
      <c r="BP1165" s="46">
        <v>13.744769874476987</v>
      </c>
      <c r="BQ1165" s="215" t="s">
        <v>8585</v>
      </c>
      <c r="BR1165" s="79">
        <v>0.2125824454591578</v>
      </c>
      <c r="BS1165" s="9">
        <v>0</v>
      </c>
      <c r="BT1165" s="9">
        <v>0</v>
      </c>
      <c r="BU1165" s="47" t="s">
        <v>5993</v>
      </c>
      <c r="BV1165" s="47" t="s">
        <v>5993</v>
      </c>
      <c r="BW1165" s="14" t="s">
        <v>5474</v>
      </c>
      <c r="BX1165" s="83">
        <v>0.45509893455098921</v>
      </c>
      <c r="BY1165" s="82">
        <v>2.39</v>
      </c>
      <c r="BZ1165" s="46">
        <v>13.744769874476987</v>
      </c>
      <c r="CA1165" s="48" t="s">
        <v>8485</v>
      </c>
      <c r="CB1165" s="45">
        <v>722.7</v>
      </c>
      <c r="CC1165" s="45">
        <v>-16457.850000000002</v>
      </c>
      <c r="CD1165" s="45">
        <v>0</v>
      </c>
      <c r="CE1165" s="45">
        <v>0</v>
      </c>
      <c r="CF1165" s="14" t="s">
        <v>9664</v>
      </c>
      <c r="CG1165" s="7" t="s">
        <v>8556</v>
      </c>
      <c r="CH1165" s="215" t="s">
        <v>8479</v>
      </c>
      <c r="CI1165" s="215" t="s">
        <v>8498</v>
      </c>
      <c r="CJ1165" s="215" t="s">
        <v>8478</v>
      </c>
      <c r="CK1165" s="43" t="s">
        <v>7153</v>
      </c>
      <c r="CL1165" s="43" t="s">
        <v>5474</v>
      </c>
      <c r="CM1165" s="43" t="s">
        <v>5474</v>
      </c>
      <c r="CN1165" s="145">
        <v>-16457.850000000002</v>
      </c>
      <c r="CO1165" s="145">
        <v>722.7</v>
      </c>
      <c r="CP1165" s="148">
        <v>544213.28792210598</v>
      </c>
      <c r="CQ1165" s="189" t="s">
        <v>5474</v>
      </c>
      <c r="CR1165" s="189" t="s">
        <v>5474</v>
      </c>
      <c r="CS1165" s="99" t="s">
        <v>5474</v>
      </c>
      <c r="CT1165" s="167" t="s">
        <v>8504</v>
      </c>
      <c r="CU1165" s="43" t="s">
        <v>5474</v>
      </c>
      <c r="CV1165" s="43" t="s">
        <v>5474</v>
      </c>
      <c r="CW1165" s="43" t="s">
        <v>5474</v>
      </c>
      <c r="CX1165" s="43" t="s">
        <v>5474</v>
      </c>
      <c r="CY1165" s="43" t="s">
        <v>5474</v>
      </c>
      <c r="CZ1165" s="43" t="s">
        <v>5474</v>
      </c>
      <c r="DA1165" s="42" t="s">
        <v>5474</v>
      </c>
      <c r="DB1165" s="42" t="s">
        <v>5474</v>
      </c>
      <c r="DC1165" s="42" t="s">
        <v>5474</v>
      </c>
      <c r="DD1165" s="42" t="s">
        <v>5474</v>
      </c>
      <c r="DE1165" s="42" t="s">
        <v>5474</v>
      </c>
      <c r="DF1165" s="42" t="s">
        <v>8504</v>
      </c>
      <c r="DG1165" s="42" t="s">
        <v>5474</v>
      </c>
      <c r="DH1165" s="42" t="s">
        <v>5474</v>
      </c>
    </row>
    <row r="1166" spans="1:112">
      <c r="A1166" s="22">
        <v>2605</v>
      </c>
      <c r="B1166" s="7" t="s">
        <v>484</v>
      </c>
      <c r="C1166" s="21">
        <v>-0.1903</v>
      </c>
      <c r="D1166" s="21">
        <v>-6.93E-2</v>
      </c>
      <c r="E1166" s="21">
        <v>6.2600000000000003E-2</v>
      </c>
      <c r="F1166" s="21">
        <v>6.9400000000000003E-2</v>
      </c>
      <c r="G1166" s="21">
        <v>-0.17480000000000001</v>
      </c>
      <c r="H1166" s="21">
        <v>2.1818</v>
      </c>
      <c r="I1166" s="21">
        <v>0.16669999999999999</v>
      </c>
      <c r="J1166" s="21">
        <v>0.2432</v>
      </c>
      <c r="K1166" s="21">
        <v>4.8599999999999997E-2</v>
      </c>
      <c r="L1166" s="21">
        <v>2.6499999999999999E-2</v>
      </c>
      <c r="M1166" s="21">
        <v>4.6100000000000002E-2</v>
      </c>
      <c r="N1166" s="21">
        <v>5.1299999999999998E-2</v>
      </c>
      <c r="O1166" s="21">
        <v>1.95E-2</v>
      </c>
      <c r="P1166" s="21">
        <v>3.2599999999999997E-2</v>
      </c>
      <c r="Q1166" s="21">
        <v>-5.1999999999999998E-3</v>
      </c>
      <c r="R1166" s="21">
        <v>-5.1000000000000004E-3</v>
      </c>
      <c r="S1166" s="21">
        <v>2.29E-2</v>
      </c>
      <c r="T1166" s="21">
        <v>2.07E-2</v>
      </c>
      <c r="U1166" s="10">
        <v>0.46</v>
      </c>
      <c r="V1166" s="10">
        <v>0.33</v>
      </c>
      <c r="W1166" s="7">
        <v>0.56000000000000005</v>
      </c>
      <c r="X1166" s="20">
        <v>0.8639</v>
      </c>
      <c r="Y1166" s="75">
        <v>2020</v>
      </c>
      <c r="Z1166" s="7">
        <v>0.5</v>
      </c>
      <c r="AA1166" s="7">
        <v>0</v>
      </c>
      <c r="AB1166" s="51">
        <v>-3927</v>
      </c>
      <c r="AC1166" s="51">
        <v>-3789</v>
      </c>
      <c r="AD1166" s="51">
        <v>113</v>
      </c>
      <c r="AE1166" s="51">
        <v>60</v>
      </c>
      <c r="AF1166" s="51">
        <v>1041</v>
      </c>
      <c r="AG1166" s="51">
        <v>620</v>
      </c>
      <c r="AH1166" s="20">
        <v>0.1492</v>
      </c>
      <c r="AI1166" s="7" t="s">
        <v>8487</v>
      </c>
      <c r="AJ1166" s="67" t="s">
        <v>8505</v>
      </c>
      <c r="AK1166" s="44">
        <v>0.62318840579710144</v>
      </c>
      <c r="AL1166" s="44">
        <v>0.85714285714285676</v>
      </c>
      <c r="AM1166" s="44">
        <v>-0.63265306122449083</v>
      </c>
      <c r="AN1166" s="25">
        <v>1.0704057279236276</v>
      </c>
      <c r="AO1166" s="25">
        <v>0.2589498806682578</v>
      </c>
      <c r="AP1166" s="215">
        <v>41.9</v>
      </c>
      <c r="AQ1166" s="215" t="s">
        <v>9658</v>
      </c>
      <c r="AR1166" s="44">
        <v>-3.1213872832369899E-2</v>
      </c>
      <c r="AS1166" s="171" t="s">
        <v>7594</v>
      </c>
      <c r="AT1166" s="171" t="s">
        <v>7632</v>
      </c>
      <c r="AU1166" s="171" t="s">
        <v>7633</v>
      </c>
      <c r="AV1166" s="7" t="s">
        <v>5474</v>
      </c>
      <c r="AW1166" s="14" t="s">
        <v>6470</v>
      </c>
      <c r="AX1166" s="49" t="s">
        <v>6009</v>
      </c>
      <c r="AY1166" s="38" t="s">
        <v>5961</v>
      </c>
      <c r="AZ1166" s="14" t="s">
        <v>6383</v>
      </c>
      <c r="BA1166" s="49" t="s">
        <v>6039</v>
      </c>
      <c r="BB1166" s="38" t="s">
        <v>5971</v>
      </c>
      <c r="BC1166" s="7">
        <v>1.6</v>
      </c>
      <c r="BD1166" s="14" t="s">
        <v>6099</v>
      </c>
      <c r="BE1166" s="49" t="s">
        <v>5967</v>
      </c>
      <c r="BF1166" s="38" t="s">
        <v>5961</v>
      </c>
      <c r="BG1166" s="7">
        <v>0.5</v>
      </c>
      <c r="BH1166" s="45">
        <v>98333.383291456325</v>
      </c>
      <c r="BI1166" s="215" t="s">
        <v>8592</v>
      </c>
      <c r="BJ1166" s="215" t="s">
        <v>8509</v>
      </c>
      <c r="BK1166" s="7">
        <v>0.9</v>
      </c>
      <c r="BL1166" s="25">
        <v>2.1951219512195086E-2</v>
      </c>
      <c r="BM1166" s="20">
        <v>0.62112499999999993</v>
      </c>
      <c r="BN1166" s="20">
        <v>0.59499999999999997</v>
      </c>
      <c r="BO1166" s="20">
        <v>0.64249999999999996</v>
      </c>
      <c r="BP1166" s="46">
        <v>126.96969696969695</v>
      </c>
      <c r="BQ1166" s="215" t="s">
        <v>8521</v>
      </c>
      <c r="BR1166" s="79">
        <v>-0.87629116945107399</v>
      </c>
      <c r="BS1166" s="9">
        <v>7.4714471653476444E-3</v>
      </c>
      <c r="BT1166" s="9">
        <v>6.0477946257828652E-3</v>
      </c>
      <c r="BU1166" s="47" t="s">
        <v>5993</v>
      </c>
      <c r="BV1166" s="47">
        <v>44398</v>
      </c>
      <c r="BW1166" s="14" t="s">
        <v>5474</v>
      </c>
      <c r="BX1166" s="83">
        <v>-0.8515494033412887</v>
      </c>
      <c r="BY1166" s="82">
        <v>0.36</v>
      </c>
      <c r="BZ1166" s="46">
        <v>116.38888888888889</v>
      </c>
      <c r="CA1166" s="48" t="s">
        <v>8526</v>
      </c>
      <c r="CB1166" s="45">
        <v>-164541.29999999999</v>
      </c>
      <c r="CC1166" s="45">
        <v>-158759.1</v>
      </c>
      <c r="CD1166" s="45">
        <v>4734.7</v>
      </c>
      <c r="CE1166" s="45">
        <v>2514</v>
      </c>
      <c r="CF1166" s="14" t="s">
        <v>9665</v>
      </c>
      <c r="CG1166" s="7" t="s">
        <v>8556</v>
      </c>
      <c r="CH1166" s="215" t="s">
        <v>8523</v>
      </c>
      <c r="CI1166" s="215" t="s">
        <v>8498</v>
      </c>
      <c r="CJ1166" s="215" t="s">
        <v>8498</v>
      </c>
      <c r="CK1166" s="43" t="s">
        <v>7034</v>
      </c>
      <c r="CL1166" s="43" t="s">
        <v>5474</v>
      </c>
      <c r="CM1166" s="43" t="s">
        <v>5474</v>
      </c>
      <c r="CN1166" s="145">
        <v>-156245.1</v>
      </c>
      <c r="CO1166" s="145">
        <v>-159806.59999999998</v>
      </c>
      <c r="CP1166" s="148">
        <v>4120168.7599120201</v>
      </c>
      <c r="CQ1166" s="189" t="s">
        <v>5474</v>
      </c>
      <c r="CR1166" s="189" t="s">
        <v>5474</v>
      </c>
      <c r="CS1166" s="99" t="s">
        <v>5474</v>
      </c>
      <c r="CT1166" s="167" t="s">
        <v>5474</v>
      </c>
      <c r="CU1166" s="43" t="s">
        <v>5474</v>
      </c>
      <c r="CV1166" s="43" t="s">
        <v>5474</v>
      </c>
      <c r="CW1166" s="43" t="s">
        <v>5474</v>
      </c>
      <c r="CX1166" s="43" t="s">
        <v>5474</v>
      </c>
      <c r="CY1166" s="43" t="s">
        <v>5474</v>
      </c>
      <c r="CZ1166" s="43" t="s">
        <v>5474</v>
      </c>
      <c r="DA1166" s="42" t="s">
        <v>5474</v>
      </c>
      <c r="DB1166" s="42" t="s">
        <v>5474</v>
      </c>
      <c r="DC1166" s="42" t="s">
        <v>5474</v>
      </c>
      <c r="DD1166" s="42" t="s">
        <v>5474</v>
      </c>
      <c r="DE1166" s="42" t="s">
        <v>5474</v>
      </c>
      <c r="DF1166" s="42" t="s">
        <v>5474</v>
      </c>
      <c r="DG1166" s="42" t="s">
        <v>5474</v>
      </c>
      <c r="DH1166" s="42" t="s">
        <v>5474</v>
      </c>
    </row>
    <row r="1167" spans="1:112">
      <c r="A1167" s="22">
        <v>8255</v>
      </c>
      <c r="B1167" s="7" t="s">
        <v>1494</v>
      </c>
      <c r="C1167" s="21">
        <v>-3.8E-3</v>
      </c>
      <c r="D1167" s="21">
        <v>0.84260000000000002</v>
      </c>
      <c r="E1167" s="21">
        <v>6.3700000000000007E-2</v>
      </c>
      <c r="F1167" s="21">
        <v>0.43759999999999999</v>
      </c>
      <c r="G1167" s="21">
        <v>0.44190000000000002</v>
      </c>
      <c r="H1167" s="21">
        <v>-0.28239999999999998</v>
      </c>
      <c r="I1167" s="21">
        <v>5.0667</v>
      </c>
      <c r="J1167" s="21">
        <v>4.84</v>
      </c>
      <c r="K1167" s="21">
        <v>-2.0000000000000001E-4</v>
      </c>
      <c r="L1167" s="21">
        <v>9.7199999999999995E-2</v>
      </c>
      <c r="M1167" s="21">
        <v>1.9400000000000001E-2</v>
      </c>
      <c r="N1167" s="21">
        <v>-3.8999999999999998E-3</v>
      </c>
      <c r="O1167" s="21">
        <v>0.18990000000000001</v>
      </c>
      <c r="P1167" s="21">
        <v>4.3200000000000002E-2</v>
      </c>
      <c r="Q1167" s="21">
        <v>1.18E-2</v>
      </c>
      <c r="R1167" s="21">
        <v>8.3999999999999995E-3</v>
      </c>
      <c r="S1167" s="21">
        <v>0.1142</v>
      </c>
      <c r="T1167" s="21">
        <v>8.5900000000000004E-2</v>
      </c>
      <c r="U1167" s="10">
        <v>2.92</v>
      </c>
      <c r="V1167" s="10">
        <v>5.5</v>
      </c>
      <c r="W1167" s="7">
        <v>4.54</v>
      </c>
      <c r="X1167" s="20">
        <v>0.72929999999999995</v>
      </c>
      <c r="Y1167" s="75">
        <v>2020</v>
      </c>
      <c r="Z1167" s="7">
        <v>0.70020000000000004</v>
      </c>
      <c r="AA1167" s="7">
        <v>0</v>
      </c>
      <c r="AB1167" s="51">
        <v>-1484</v>
      </c>
      <c r="AC1167" s="51">
        <v>-408</v>
      </c>
      <c r="AD1167" s="51">
        <v>1531</v>
      </c>
      <c r="AE1167" s="51">
        <v>213</v>
      </c>
      <c r="AF1167" s="51">
        <v>230</v>
      </c>
      <c r="AG1167" s="51">
        <v>93</v>
      </c>
      <c r="AH1167" s="20">
        <v>0.27260000000000001</v>
      </c>
      <c r="AI1167" s="7" t="s">
        <v>8487</v>
      </c>
      <c r="AJ1167" s="67" t="s">
        <v>8468</v>
      </c>
      <c r="AK1167" s="44">
        <v>0.82608695652173914</v>
      </c>
      <c r="AL1167" s="44">
        <v>0.84426229508196715</v>
      </c>
      <c r="AM1167" s="44">
        <v>-0.77777777777777779</v>
      </c>
      <c r="AN1167" s="25">
        <v>0.78800856531049246</v>
      </c>
      <c r="AO1167" s="25">
        <v>0.26124197002141325</v>
      </c>
      <c r="AP1167" s="215">
        <v>233.5</v>
      </c>
      <c r="AQ1167" s="215" t="s">
        <v>9658</v>
      </c>
      <c r="AR1167" s="44">
        <v>-1.4767932489451401E-2</v>
      </c>
      <c r="AS1167" s="171" t="s">
        <v>8418</v>
      </c>
      <c r="AT1167" s="171" t="s">
        <v>7088</v>
      </c>
      <c r="AU1167" s="171" t="s">
        <v>8419</v>
      </c>
      <c r="AV1167" s="7" t="s">
        <v>8488</v>
      </c>
      <c r="AW1167" s="14" t="s">
        <v>6074</v>
      </c>
      <c r="AX1167" s="49" t="s">
        <v>6009</v>
      </c>
      <c r="AY1167" s="38" t="s">
        <v>5961</v>
      </c>
      <c r="AZ1167" s="14" t="s">
        <v>6861</v>
      </c>
      <c r="BA1167" s="49" t="s">
        <v>6039</v>
      </c>
      <c r="BB1167" s="38" t="s">
        <v>5961</v>
      </c>
      <c r="BC1167" s="7">
        <v>0.9</v>
      </c>
      <c r="BD1167" s="14" t="s">
        <v>6203</v>
      </c>
      <c r="BE1167" s="49" t="s">
        <v>6009</v>
      </c>
      <c r="BF1167" s="38" t="s">
        <v>5989</v>
      </c>
      <c r="BG1167" s="7">
        <v>0.7</v>
      </c>
      <c r="BH1167" s="45">
        <v>8629.2653981236836</v>
      </c>
      <c r="BI1167" s="215" t="s">
        <v>8499</v>
      </c>
      <c r="BJ1167" s="215" t="s">
        <v>8568</v>
      </c>
      <c r="BK1167" s="7">
        <v>0.6</v>
      </c>
      <c r="BL1167" s="25">
        <v>8.6393088552915772E-3</v>
      </c>
      <c r="BM1167" s="20">
        <v>0.72212500000000002</v>
      </c>
      <c r="BN1167" s="20">
        <v>0.76750000000000007</v>
      </c>
      <c r="BO1167" s="20">
        <v>0.68499999999999994</v>
      </c>
      <c r="BP1167" s="46">
        <v>42.454545454545453</v>
      </c>
      <c r="BQ1167" s="215" t="s">
        <v>8491</v>
      </c>
      <c r="BR1167" s="79">
        <v>-0.66059700214132766</v>
      </c>
      <c r="BS1167" s="9">
        <v>1.3514196766900799E-2</v>
      </c>
      <c r="BT1167" s="9">
        <v>0</v>
      </c>
      <c r="BU1167" s="47" t="s">
        <v>5993</v>
      </c>
      <c r="BV1167" s="47">
        <v>44383</v>
      </c>
      <c r="BW1167" s="14" t="s">
        <v>5474</v>
      </c>
      <c r="BX1167" s="83">
        <v>-0.59271640256959324</v>
      </c>
      <c r="BY1167" s="82">
        <v>6.52</v>
      </c>
      <c r="BZ1167" s="46">
        <v>35.812883435582826</v>
      </c>
      <c r="CA1167" s="48" t="s">
        <v>8526</v>
      </c>
      <c r="CB1167" s="45">
        <v>-346514</v>
      </c>
      <c r="CC1167" s="45">
        <v>-95268</v>
      </c>
      <c r="CD1167" s="45">
        <v>357488.5</v>
      </c>
      <c r="CE1167" s="45">
        <v>49735.5</v>
      </c>
      <c r="CF1167" s="14" t="s">
        <v>9666</v>
      </c>
      <c r="CG1167" s="7" t="s">
        <v>8556</v>
      </c>
      <c r="CH1167" s="215" t="s">
        <v>8479</v>
      </c>
      <c r="CI1167" s="215" t="s">
        <v>8498</v>
      </c>
      <c r="CJ1167" s="215" t="s">
        <v>8498</v>
      </c>
      <c r="CK1167" s="43" t="s">
        <v>7153</v>
      </c>
      <c r="CL1167" s="43" t="s">
        <v>5474</v>
      </c>
      <c r="CM1167" s="43" t="s">
        <v>5474</v>
      </c>
      <c r="CN1167" s="145">
        <v>-45532.5</v>
      </c>
      <c r="CO1167" s="145">
        <v>10974.5</v>
      </c>
      <c r="CP1167" s="148">
        <v>2014933.4704618801</v>
      </c>
      <c r="CQ1167" s="189" t="s">
        <v>5474</v>
      </c>
      <c r="CR1167" s="189" t="s">
        <v>5474</v>
      </c>
      <c r="CS1167" s="99" t="s">
        <v>5474</v>
      </c>
      <c r="CT1167" s="167" t="s">
        <v>5474</v>
      </c>
      <c r="CU1167" s="43" t="s">
        <v>5474</v>
      </c>
      <c r="CV1167" s="43" t="s">
        <v>5474</v>
      </c>
      <c r="CW1167" s="43" t="s">
        <v>5474</v>
      </c>
      <c r="CX1167" s="43" t="s">
        <v>5474</v>
      </c>
      <c r="CY1167" s="43" t="s">
        <v>5474</v>
      </c>
      <c r="CZ1167" s="43" t="s">
        <v>5474</v>
      </c>
      <c r="DA1167" s="42" t="s">
        <v>5474</v>
      </c>
      <c r="DB1167" s="42" t="s">
        <v>5474</v>
      </c>
      <c r="DC1167" s="42" t="s">
        <v>5474</v>
      </c>
      <c r="DD1167" s="42" t="s">
        <v>5474</v>
      </c>
      <c r="DE1167" s="42" t="s">
        <v>5474</v>
      </c>
      <c r="DF1167" s="42" t="s">
        <v>5474</v>
      </c>
      <c r="DG1167" s="42" t="s">
        <v>5474</v>
      </c>
      <c r="DH1167" s="42" t="s">
        <v>5474</v>
      </c>
    </row>
    <row r="1168" spans="1:112">
      <c r="A1168" s="22">
        <v>2606</v>
      </c>
      <c r="B1168" s="7" t="s">
        <v>485</v>
      </c>
      <c r="C1168" s="21">
        <v>0.1741</v>
      </c>
      <c r="D1168" s="21">
        <v>0.66800000000000004</v>
      </c>
      <c r="E1168" s="21">
        <v>0.23230000000000001</v>
      </c>
      <c r="F1168" s="21">
        <v>0.58140000000000003</v>
      </c>
      <c r="G1168" s="21">
        <v>0.67130000000000001</v>
      </c>
      <c r="H1168" s="21">
        <v>1.9756</v>
      </c>
      <c r="I1168" s="21">
        <v>9.1667000000000005</v>
      </c>
      <c r="J1168" s="21">
        <v>5.7941000000000003</v>
      </c>
      <c r="K1168" s="21">
        <v>0.1489</v>
      </c>
      <c r="L1168" s="21">
        <v>0.29809999999999998</v>
      </c>
      <c r="M1168" s="21">
        <v>7.1300000000000002E-2</v>
      </c>
      <c r="N1168" s="21">
        <v>0.16159999999999999</v>
      </c>
      <c r="O1168" s="21">
        <v>0.32669999999999999</v>
      </c>
      <c r="P1168" s="21">
        <v>7.9500000000000001E-2</v>
      </c>
      <c r="Q1168" s="21">
        <v>1.5100000000000001E-2</v>
      </c>
      <c r="R1168" s="21">
        <v>4.7000000000000002E-3</v>
      </c>
      <c r="S1168" s="21">
        <v>3.5299999999999998E-2</v>
      </c>
      <c r="T1168" s="21">
        <v>2.4E-2</v>
      </c>
      <c r="U1168" s="10">
        <v>1.63</v>
      </c>
      <c r="V1168" s="10">
        <v>3.01</v>
      </c>
      <c r="W1168" s="7">
        <v>1.37</v>
      </c>
      <c r="X1168" s="20">
        <v>0.97470000000000001</v>
      </c>
      <c r="Y1168" s="75">
        <v>2020</v>
      </c>
      <c r="Z1168" s="7">
        <v>1.2</v>
      </c>
      <c r="AA1168" s="7">
        <v>0</v>
      </c>
      <c r="AB1168" s="51">
        <v>-2226</v>
      </c>
      <c r="AC1168" s="51">
        <v>-3693</v>
      </c>
      <c r="AD1168" s="51">
        <v>1261</v>
      </c>
      <c r="AE1168" s="51">
        <v>-29</v>
      </c>
      <c r="AF1168" s="51">
        <v>1366</v>
      </c>
      <c r="AG1168" s="51">
        <v>1383</v>
      </c>
      <c r="AH1168" s="20">
        <v>6.5100000000000005E-2</v>
      </c>
      <c r="AI1168" s="7" t="s">
        <v>8487</v>
      </c>
      <c r="AJ1168" s="67" t="s">
        <v>8468</v>
      </c>
      <c r="AK1168" s="44">
        <v>0.64843180160466807</v>
      </c>
      <c r="AL1168" s="44">
        <v>0.8144329896907212</v>
      </c>
      <c r="AM1168" s="44">
        <v>-0.61538461538461664</v>
      </c>
      <c r="AN1168" s="25">
        <v>0.94813278008298774</v>
      </c>
      <c r="AO1168" s="25">
        <v>0.26832641770401117</v>
      </c>
      <c r="AP1168" s="215">
        <v>72.3</v>
      </c>
      <c r="AQ1168" s="215" t="s">
        <v>9658</v>
      </c>
      <c r="AR1168" s="44">
        <v>-6.8681318681318602E-3</v>
      </c>
      <c r="AS1168" s="171" t="s">
        <v>7634</v>
      </c>
      <c r="AT1168" s="171" t="s">
        <v>7635</v>
      </c>
      <c r="AU1168" s="171" t="s">
        <v>7636</v>
      </c>
      <c r="AV1168" s="7" t="s">
        <v>5474</v>
      </c>
      <c r="AW1168" s="14" t="s">
        <v>6106</v>
      </c>
      <c r="AX1168" s="49" t="s">
        <v>6009</v>
      </c>
      <c r="AY1168" s="38" t="s">
        <v>5989</v>
      </c>
      <c r="AZ1168" s="14" t="s">
        <v>6109</v>
      </c>
      <c r="BA1168" s="49" t="s">
        <v>6039</v>
      </c>
      <c r="BB1168" s="38" t="s">
        <v>5971</v>
      </c>
      <c r="BC1168" s="7">
        <v>1.5</v>
      </c>
      <c r="BD1168" s="14" t="s">
        <v>6038</v>
      </c>
      <c r="BE1168" s="49" t="s">
        <v>5967</v>
      </c>
      <c r="BF1168" s="38" t="s">
        <v>5961</v>
      </c>
      <c r="BG1168" s="7">
        <v>0.3</v>
      </c>
      <c r="BH1168" s="45">
        <v>34298.122941734648</v>
      </c>
      <c r="BI1168" s="215" t="s">
        <v>8592</v>
      </c>
      <c r="BJ1168" s="215" t="s">
        <v>8496</v>
      </c>
      <c r="BK1168" s="7">
        <v>0.3</v>
      </c>
      <c r="BL1168" s="25">
        <v>1.4025245441795233E-2</v>
      </c>
      <c r="BM1168" s="20">
        <v>0.79925000000000002</v>
      </c>
      <c r="BN1168" s="20">
        <v>0.8075</v>
      </c>
      <c r="BO1168" s="20">
        <v>0.79249999999999987</v>
      </c>
      <c r="BP1168" s="46">
        <v>24.019933554817275</v>
      </c>
      <c r="BQ1168" s="215" t="s">
        <v>8521</v>
      </c>
      <c r="BR1168" s="79">
        <v>-9.4504149377593383E-2</v>
      </c>
      <c r="BS1168" s="9">
        <v>1.3022641887970865E-2</v>
      </c>
      <c r="BT1168" s="9">
        <v>1.0685003105278312E-2</v>
      </c>
      <c r="BU1168" s="47">
        <v>44400</v>
      </c>
      <c r="BV1168" s="47">
        <v>44406</v>
      </c>
      <c r="BW1168" s="14" t="s">
        <v>5474</v>
      </c>
      <c r="BX1168" s="83">
        <v>8.6595020746887713E-2</v>
      </c>
      <c r="BY1168" s="82">
        <v>4.0299999999999994</v>
      </c>
      <c r="BZ1168" s="46">
        <v>17.940446650124073</v>
      </c>
      <c r="CA1168" s="48" t="s">
        <v>8538</v>
      </c>
      <c r="CB1168" s="45">
        <v>-160939.79999999999</v>
      </c>
      <c r="CC1168" s="45">
        <v>-267003.89999999997</v>
      </c>
      <c r="CD1168" s="45">
        <v>91170.3</v>
      </c>
      <c r="CE1168" s="45">
        <v>-2096.6999999999998</v>
      </c>
      <c r="CF1168" s="14" t="s">
        <v>9667</v>
      </c>
      <c r="CG1168" s="7" t="s">
        <v>8556</v>
      </c>
      <c r="CH1168" s="215" t="s">
        <v>8479</v>
      </c>
      <c r="CI1168" s="215" t="s">
        <v>8498</v>
      </c>
      <c r="CJ1168" s="215" t="s">
        <v>8478</v>
      </c>
      <c r="CK1168" s="43" t="s">
        <v>7153</v>
      </c>
      <c r="CL1168" s="43" t="s">
        <v>5474</v>
      </c>
      <c r="CM1168" s="43" t="s">
        <v>5474</v>
      </c>
      <c r="CN1168" s="145">
        <v>-269100.59999999998</v>
      </c>
      <c r="CO1168" s="145">
        <v>-69769.499999999985</v>
      </c>
      <c r="CP1168" s="148">
        <v>2479754.288687415</v>
      </c>
      <c r="CQ1168" s="189" t="s">
        <v>5474</v>
      </c>
      <c r="CR1168" s="189" t="s">
        <v>5474</v>
      </c>
      <c r="CS1168" s="99" t="s">
        <v>5474</v>
      </c>
      <c r="CT1168" s="167" t="s">
        <v>5474</v>
      </c>
      <c r="CU1168" s="43" t="s">
        <v>5474</v>
      </c>
      <c r="CV1168" s="43" t="s">
        <v>5474</v>
      </c>
      <c r="CW1168" s="43" t="s">
        <v>5474</v>
      </c>
      <c r="CX1168" s="43" t="s">
        <v>5474</v>
      </c>
      <c r="CY1168" s="43" t="s">
        <v>5474</v>
      </c>
      <c r="CZ1168" s="43" t="s">
        <v>5474</v>
      </c>
      <c r="DA1168" s="42" t="s">
        <v>5474</v>
      </c>
      <c r="DB1168" s="42" t="s">
        <v>5474</v>
      </c>
      <c r="DC1168" s="42" t="s">
        <v>5474</v>
      </c>
      <c r="DD1168" s="42" t="s">
        <v>5474</v>
      </c>
      <c r="DE1168" s="42" t="s">
        <v>5474</v>
      </c>
      <c r="DF1168" s="42" t="s">
        <v>5474</v>
      </c>
      <c r="DG1168" s="42" t="s">
        <v>5474</v>
      </c>
      <c r="DH1168" s="42" t="s">
        <v>5474</v>
      </c>
    </row>
    <row r="1169" spans="1:112">
      <c r="A1169" s="22">
        <v>2641</v>
      </c>
      <c r="B1169" s="7" t="s">
        <v>503</v>
      </c>
      <c r="C1169" s="21">
        <v>7.0300000000000001E-2</v>
      </c>
      <c r="D1169" s="21">
        <v>0.56599999999999995</v>
      </c>
      <c r="E1169" s="21">
        <v>0.12989999999999999</v>
      </c>
      <c r="F1169" s="21">
        <v>0.72660000000000002</v>
      </c>
      <c r="G1169" s="21">
        <v>0.31709999999999999</v>
      </c>
      <c r="H1169" s="21">
        <v>1.6667000000000001</v>
      </c>
      <c r="I1169" s="21">
        <v>2.4285999999999999</v>
      </c>
      <c r="J1169" s="21">
        <v>1.129</v>
      </c>
      <c r="K1169" s="21">
        <v>0.1046</v>
      </c>
      <c r="L1169" s="21">
        <v>2.0400000000000001E-2</v>
      </c>
      <c r="M1169" s="21">
        <v>-2.8899999999999999E-2</v>
      </c>
      <c r="N1169" s="21">
        <v>0.13850000000000001</v>
      </c>
      <c r="O1169" s="21">
        <v>3.0200000000000001E-2</v>
      </c>
      <c r="P1169" s="21">
        <v>-3.4599999999999999E-2</v>
      </c>
      <c r="Q1169" s="21">
        <v>9.2999999999999992E-3</v>
      </c>
      <c r="R1169" s="21">
        <v>8.9999999999999998E-4</v>
      </c>
      <c r="S1169" s="21">
        <v>3.0599999999999999E-2</v>
      </c>
      <c r="T1169" s="21">
        <v>5.6899999999999999E-2</v>
      </c>
      <c r="U1169" s="10">
        <v>0.66</v>
      </c>
      <c r="V1169" s="10">
        <v>0.98</v>
      </c>
      <c r="W1169" s="7">
        <v>0.04</v>
      </c>
      <c r="X1169" s="20">
        <v>0.37740000000000001</v>
      </c>
      <c r="Y1169" s="75">
        <v>2019</v>
      </c>
      <c r="Z1169" s="7">
        <v>0.1</v>
      </c>
      <c r="AA1169" s="7">
        <v>0.1</v>
      </c>
      <c r="AB1169" s="51">
        <v>603</v>
      </c>
      <c r="AC1169" s="51">
        <v>-214</v>
      </c>
      <c r="AD1169" s="51"/>
      <c r="AE1169" s="51"/>
      <c r="AF1169" s="51">
        <v>-140</v>
      </c>
      <c r="AG1169" s="51">
        <v>-29</v>
      </c>
      <c r="AH1169" s="20">
        <v>0.22700000000000001</v>
      </c>
      <c r="AI1169" s="7" t="s">
        <v>8487</v>
      </c>
      <c r="AJ1169" s="67" t="s">
        <v>8468</v>
      </c>
      <c r="AK1169" s="44">
        <v>0.68312757201646079</v>
      </c>
      <c r="AL1169" s="44">
        <v>0.66379310344827536</v>
      </c>
      <c r="AM1169" s="44">
        <v>-0.62857142857142934</v>
      </c>
      <c r="AN1169" s="25">
        <v>1.1284829721362231</v>
      </c>
      <c r="AO1169" s="25">
        <v>0.35913312693498461</v>
      </c>
      <c r="AP1169" s="215">
        <v>32.299999999999997</v>
      </c>
      <c r="AQ1169" s="215" t="s">
        <v>9658</v>
      </c>
      <c r="AR1169" s="44">
        <v>-2.2692889561270801E-2</v>
      </c>
      <c r="AS1169" s="171" t="s">
        <v>7657</v>
      </c>
      <c r="AT1169" s="171" t="s">
        <v>7104</v>
      </c>
      <c r="AU1169" s="171" t="s">
        <v>7658</v>
      </c>
      <c r="AV1169" s="7" t="s">
        <v>5474</v>
      </c>
      <c r="AW1169" s="14" t="s">
        <v>5983</v>
      </c>
      <c r="AX1169" s="49" t="s">
        <v>6020</v>
      </c>
      <c r="AY1169" s="38" t="s">
        <v>5961</v>
      </c>
      <c r="AZ1169" s="14" t="s">
        <v>6278</v>
      </c>
      <c r="BA1169" s="49" t="s">
        <v>5993</v>
      </c>
      <c r="BB1169" s="38" t="s">
        <v>5993</v>
      </c>
      <c r="BC1169" s="7">
        <v>1.6</v>
      </c>
      <c r="BD1169" s="14" t="s">
        <v>6212</v>
      </c>
      <c r="BE1169" s="49" t="s">
        <v>5967</v>
      </c>
      <c r="BF1169" s="38" t="s">
        <v>5961</v>
      </c>
      <c r="BG1169" s="7">
        <v>0.6</v>
      </c>
      <c r="BH1169" s="45">
        <v>23575.538018084462</v>
      </c>
      <c r="BI1169" s="215" t="s">
        <v>8592</v>
      </c>
      <c r="BJ1169" s="215" t="s">
        <v>8496</v>
      </c>
      <c r="BK1169" s="7">
        <v>0.3</v>
      </c>
      <c r="BL1169" s="25">
        <v>2.0537124802527604E-2</v>
      </c>
      <c r="BM1169" s="20">
        <v>0.74187500000000006</v>
      </c>
      <c r="BN1169" s="20">
        <v>0.79</v>
      </c>
      <c r="BO1169" s="20">
        <v>0.70250000000000001</v>
      </c>
      <c r="BP1169" s="46">
        <v>32.959183673469383</v>
      </c>
      <c r="BQ1169" s="215" t="s">
        <v>8521</v>
      </c>
      <c r="BR1169" s="79">
        <v>-0.56904024767801853</v>
      </c>
      <c r="BS1169" s="9">
        <v>0</v>
      </c>
      <c r="BT1169" s="9">
        <v>7.2038328102581595E-3</v>
      </c>
      <c r="BU1169" s="47" t="s">
        <v>5993</v>
      </c>
      <c r="BV1169" s="47" t="s">
        <v>5993</v>
      </c>
      <c r="BW1169" s="14" t="s">
        <v>5474</v>
      </c>
      <c r="BX1169" s="83">
        <v>-0.46130030959752311</v>
      </c>
      <c r="BY1169" s="82">
        <v>1.1600000000000001</v>
      </c>
      <c r="BZ1169" s="46">
        <v>27.84482758620689</v>
      </c>
      <c r="CA1169" s="48" t="s">
        <v>8485</v>
      </c>
      <c r="CB1169" s="45">
        <v>19476.899999999998</v>
      </c>
      <c r="CC1169" s="45">
        <v>-6912.2</v>
      </c>
      <c r="CD1169" s="45">
        <v>0</v>
      </c>
      <c r="CE1169" s="45">
        <v>0</v>
      </c>
      <c r="CF1169" s="14" t="s">
        <v>9668</v>
      </c>
      <c r="CG1169" s="7" t="s">
        <v>8556</v>
      </c>
      <c r="CH1169" s="215" t="s">
        <v>8479</v>
      </c>
      <c r="CI1169" s="215" t="s">
        <v>8498</v>
      </c>
      <c r="CJ1169" s="215" t="s">
        <v>8498</v>
      </c>
      <c r="CK1169" s="43" t="s">
        <v>7153</v>
      </c>
      <c r="CL1169" s="43" t="s">
        <v>5474</v>
      </c>
      <c r="CM1169" s="43" t="s">
        <v>5474</v>
      </c>
      <c r="CN1169" s="145">
        <v>-6912.2</v>
      </c>
      <c r="CO1169" s="145">
        <v>19476.899999999998</v>
      </c>
      <c r="CP1169" s="148">
        <v>761489.87798412808</v>
      </c>
      <c r="CQ1169" s="189" t="s">
        <v>5474</v>
      </c>
      <c r="CR1169" s="189" t="s">
        <v>5474</v>
      </c>
      <c r="CS1169" s="99" t="s">
        <v>5474</v>
      </c>
      <c r="CT1169" s="167" t="s">
        <v>5474</v>
      </c>
      <c r="CU1169" s="43" t="s">
        <v>5474</v>
      </c>
      <c r="CV1169" s="43" t="s">
        <v>5474</v>
      </c>
      <c r="CW1169" s="43" t="s">
        <v>5474</v>
      </c>
      <c r="CX1169" s="43" t="s">
        <v>5474</v>
      </c>
      <c r="CY1169" s="43" t="s">
        <v>5474</v>
      </c>
      <c r="CZ1169" s="43" t="s">
        <v>5474</v>
      </c>
      <c r="DA1169" s="42" t="s">
        <v>5474</v>
      </c>
      <c r="DB1169" s="42" t="s">
        <v>5474</v>
      </c>
      <c r="DC1169" s="42" t="s">
        <v>5474</v>
      </c>
      <c r="DD1169" s="42" t="s">
        <v>5474</v>
      </c>
      <c r="DE1169" s="42" t="s">
        <v>5474</v>
      </c>
      <c r="DF1169" s="42" t="s">
        <v>5474</v>
      </c>
      <c r="DG1169" s="42" t="s">
        <v>5474</v>
      </c>
      <c r="DH1169" s="42" t="s">
        <v>5474</v>
      </c>
    </row>
    <row r="1170" spans="1:112">
      <c r="A1170" s="22">
        <v>5438</v>
      </c>
      <c r="B1170" s="7" t="s">
        <v>1130</v>
      </c>
      <c r="C1170" s="21">
        <v>-0.15359999999999999</v>
      </c>
      <c r="D1170" s="21">
        <v>-5.7000000000000002E-3</v>
      </c>
      <c r="E1170" s="21">
        <v>-0.1865</v>
      </c>
      <c r="F1170" s="21">
        <v>-7.1599999999999997E-2</v>
      </c>
      <c r="G1170" s="21">
        <v>0.71850000000000003</v>
      </c>
      <c r="H1170" s="21">
        <v>0.2</v>
      </c>
      <c r="I1170" s="21">
        <v>3</v>
      </c>
      <c r="J1170" s="21">
        <v>1.2244999999999999</v>
      </c>
      <c r="K1170" s="21">
        <v>6.8999999999999999E-3</v>
      </c>
      <c r="L1170" s="21">
        <v>-3.4099999999999998E-2</v>
      </c>
      <c r="M1170" s="21">
        <v>-7.7000000000000002E-3</v>
      </c>
      <c r="N1170" s="21">
        <v>6.7999999999999996E-3</v>
      </c>
      <c r="O1170" s="21">
        <v>9.0700000000000003E-2</v>
      </c>
      <c r="P1170" s="21">
        <v>7.4200000000000002E-2</v>
      </c>
      <c r="Q1170" s="21">
        <v>1.11E-2</v>
      </c>
      <c r="R1170" s="21">
        <v>8.2000000000000007E-3</v>
      </c>
      <c r="S1170" s="21">
        <v>6.54E-2</v>
      </c>
      <c r="T1170" s="21">
        <v>4.4400000000000002E-2</v>
      </c>
      <c r="U1170" s="10">
        <v>0.11</v>
      </c>
      <c r="V1170" s="10">
        <v>0.61</v>
      </c>
      <c r="W1170" s="7">
        <v>0.85799999999999998</v>
      </c>
      <c r="X1170" s="20">
        <v>0.81389999999999996</v>
      </c>
      <c r="Y1170" s="75">
        <v>2020</v>
      </c>
      <c r="Z1170" s="7">
        <v>0.1</v>
      </c>
      <c r="AA1170" s="7">
        <v>0</v>
      </c>
      <c r="AB1170" s="51">
        <v>800</v>
      </c>
      <c r="AC1170" s="51">
        <v>-23</v>
      </c>
      <c r="AD1170" s="51"/>
      <c r="AE1170" s="51"/>
      <c r="AF1170" s="51"/>
      <c r="AG1170" s="51"/>
      <c r="AH1170" s="20">
        <v>2.1499999999999998E-2</v>
      </c>
      <c r="AI1170" s="7" t="s">
        <v>8507</v>
      </c>
      <c r="AJ1170" s="67" t="s">
        <v>8508</v>
      </c>
      <c r="AK1170" s="44">
        <v>0.85530546623794212</v>
      </c>
      <c r="AL1170" s="44">
        <v>0.6428571428571429</v>
      </c>
      <c r="AM1170" s="44">
        <v>-0.78947368421052688</v>
      </c>
      <c r="AN1170" s="25">
        <v>0.6425619834710744</v>
      </c>
      <c r="AO1170" s="25">
        <v>0.26033057851239672</v>
      </c>
      <c r="AP1170" s="215">
        <v>24.2</v>
      </c>
      <c r="AQ1170" s="215" t="s">
        <v>9658</v>
      </c>
      <c r="AR1170" s="44">
        <v>-6.1601642710472203E-3</v>
      </c>
      <c r="AS1170" s="171" t="s">
        <v>8131</v>
      </c>
      <c r="AT1170" s="171" t="s">
        <v>7722</v>
      </c>
      <c r="AU1170" s="171" t="s">
        <v>8132</v>
      </c>
      <c r="AV1170" s="7" t="s">
        <v>8488</v>
      </c>
      <c r="AW1170" s="14" t="s">
        <v>6134</v>
      </c>
      <c r="AX1170" s="49" t="s">
        <v>6020</v>
      </c>
      <c r="AY1170" s="38" t="s">
        <v>5961</v>
      </c>
      <c r="AZ1170" s="14" t="s">
        <v>6383</v>
      </c>
      <c r="BA1170" s="49" t="s">
        <v>6009</v>
      </c>
      <c r="BB1170" s="38" t="s">
        <v>6012</v>
      </c>
      <c r="BC1170" s="7">
        <v>0.7</v>
      </c>
      <c r="BD1170" s="14" t="s">
        <v>6383</v>
      </c>
      <c r="BE1170" s="49" t="s">
        <v>6009</v>
      </c>
      <c r="BF1170" s="38" t="s">
        <v>5989</v>
      </c>
      <c r="BG1170" s="7">
        <v>0.9</v>
      </c>
      <c r="BH1170" s="45">
        <v>3297.9155104601919</v>
      </c>
      <c r="BI1170" s="215" t="s">
        <v>8489</v>
      </c>
      <c r="BJ1170" s="215" t="s">
        <v>8520</v>
      </c>
      <c r="BK1170" s="7">
        <v>1.8</v>
      </c>
      <c r="BL1170" s="25">
        <v>2.542372881355923E-2</v>
      </c>
      <c r="BM1170" s="20">
        <v>0.6131875</v>
      </c>
      <c r="BN1170" s="20">
        <v>0.53</v>
      </c>
      <c r="BO1170" s="20">
        <v>0.68124999999999991</v>
      </c>
      <c r="BP1170" s="46">
        <v>39.672131147540981</v>
      </c>
      <c r="BQ1170" s="215" t="s">
        <v>8491</v>
      </c>
      <c r="BR1170" s="79">
        <v>-0.65807231404958677</v>
      </c>
      <c r="BS1170" s="9">
        <v>2.9432366112785768E-2</v>
      </c>
      <c r="BT1170" s="9">
        <v>0</v>
      </c>
      <c r="BU1170" s="47" t="s">
        <v>5993</v>
      </c>
      <c r="BV1170" s="47" t="s">
        <v>5993</v>
      </c>
      <c r="BW1170" s="14" t="s">
        <v>5474</v>
      </c>
      <c r="BX1170" s="83">
        <v>-0.58968677685950421</v>
      </c>
      <c r="BY1170" s="82">
        <v>0.61</v>
      </c>
      <c r="BZ1170" s="46">
        <v>39.672131147540981</v>
      </c>
      <c r="CA1170" s="48" t="s">
        <v>8485</v>
      </c>
      <c r="CB1170" s="45">
        <v>19360</v>
      </c>
      <c r="CC1170" s="45">
        <v>-556.6</v>
      </c>
      <c r="CD1170" s="45">
        <v>0</v>
      </c>
      <c r="CE1170" s="45">
        <v>0</v>
      </c>
      <c r="CF1170" s="14" t="s">
        <v>9669</v>
      </c>
      <c r="CG1170" s="7" t="s">
        <v>8556</v>
      </c>
      <c r="CH1170" s="215" t="s">
        <v>8479</v>
      </c>
      <c r="CI1170" s="215" t="s">
        <v>8498</v>
      </c>
      <c r="CJ1170" s="215" t="s">
        <v>8498</v>
      </c>
      <c r="CK1170" s="43" t="s">
        <v>7350</v>
      </c>
      <c r="CL1170" s="43" t="s">
        <v>5474</v>
      </c>
      <c r="CM1170" s="43" t="s">
        <v>5474</v>
      </c>
      <c r="CN1170" s="145">
        <v>-556.6</v>
      </c>
      <c r="CO1170" s="145">
        <v>19360</v>
      </c>
      <c r="CP1170" s="148">
        <v>79809.555353136646</v>
      </c>
      <c r="CQ1170" s="189" t="s">
        <v>5474</v>
      </c>
      <c r="CR1170" s="189" t="s">
        <v>5474</v>
      </c>
      <c r="CS1170" s="99" t="s">
        <v>5474</v>
      </c>
      <c r="CT1170" s="167" t="s">
        <v>9670</v>
      </c>
      <c r="CU1170" s="43" t="s">
        <v>5474</v>
      </c>
      <c r="CV1170" s="43" t="s">
        <v>5474</v>
      </c>
      <c r="CW1170" s="43" t="s">
        <v>5474</v>
      </c>
      <c r="CX1170" s="43" t="s">
        <v>5474</v>
      </c>
      <c r="CY1170" s="43" t="s">
        <v>5474</v>
      </c>
      <c r="CZ1170" s="43" t="s">
        <v>8503</v>
      </c>
      <c r="DA1170" s="42" t="s">
        <v>8958</v>
      </c>
      <c r="DB1170" s="42" t="s">
        <v>8528</v>
      </c>
      <c r="DC1170" s="42" t="s">
        <v>5474</v>
      </c>
      <c r="DD1170" s="42" t="s">
        <v>5474</v>
      </c>
      <c r="DE1170" s="42" t="s">
        <v>5474</v>
      </c>
      <c r="DF1170" s="42" t="s">
        <v>5474</v>
      </c>
      <c r="DG1170" s="42" t="s">
        <v>5474</v>
      </c>
      <c r="DH1170" s="42" t="s">
        <v>5474</v>
      </c>
    </row>
    <row r="1171" spans="1:112">
      <c r="A1171" s="22">
        <v>8367</v>
      </c>
      <c r="B1171" s="7" t="s">
        <v>4250</v>
      </c>
      <c r="C1171" s="21">
        <v>5.04E-2</v>
      </c>
      <c r="D1171" s="21">
        <v>0.55879999999999996</v>
      </c>
      <c r="E1171" s="21">
        <v>0.26790000000000003</v>
      </c>
      <c r="F1171" s="21">
        <v>0.53469999999999995</v>
      </c>
      <c r="G1171" s="21">
        <v>0.1595</v>
      </c>
      <c r="H1171" s="21">
        <v>3.7021000000000002</v>
      </c>
      <c r="I1171" s="21">
        <v>5.1388999999999996</v>
      </c>
      <c r="J1171" s="21">
        <v>3.7018</v>
      </c>
      <c r="K1171" s="21">
        <v>3.3399999999999999E-2</v>
      </c>
      <c r="L1171" s="21">
        <v>4.2900000000000001E-2</v>
      </c>
      <c r="M1171" s="21">
        <v>-7.4999999999999997E-3</v>
      </c>
      <c r="N1171" s="21">
        <v>8.2000000000000007E-3</v>
      </c>
      <c r="O1171" s="21">
        <v>3.5999999999999999E-3</v>
      </c>
      <c r="P1171" s="21">
        <v>-9.2999999999999992E-3</v>
      </c>
      <c r="Q1171" s="21">
        <v>4.41E-2</v>
      </c>
      <c r="R1171" s="21">
        <v>1.5299999999999999E-2</v>
      </c>
      <c r="S1171" s="21">
        <v>4.9599999999999998E-2</v>
      </c>
      <c r="T1171" s="21">
        <v>0.26240000000000002</v>
      </c>
      <c r="U1171" s="10">
        <v>5.36</v>
      </c>
      <c r="V1171" s="10">
        <v>6.95</v>
      </c>
      <c r="W1171" s="7">
        <v>1.1399999999999999</v>
      </c>
      <c r="X1171" s="20">
        <v>0.5413</v>
      </c>
      <c r="Y1171" s="75">
        <v>2020</v>
      </c>
      <c r="Z1171" s="7">
        <v>1.5</v>
      </c>
      <c r="AA1171" s="7">
        <v>0</v>
      </c>
      <c r="AB1171" s="51">
        <v>862</v>
      </c>
      <c r="AC1171" s="51">
        <v>-385</v>
      </c>
      <c r="AD1171" s="51"/>
      <c r="AE1171" s="51"/>
      <c r="AF1171" s="51">
        <v>38</v>
      </c>
      <c r="AG1171" s="51">
        <v>53</v>
      </c>
      <c r="AH1171" s="20">
        <v>0.40970000000000001</v>
      </c>
      <c r="AI1171" s="7" t="s">
        <v>8507</v>
      </c>
      <c r="AJ1171" s="67" t="s">
        <v>8468</v>
      </c>
      <c r="AK1171" s="44">
        <v>0.85623003194888181</v>
      </c>
      <c r="AL1171" s="44">
        <v>0.76253298153034299</v>
      </c>
      <c r="AM1171" s="44">
        <v>-0.94871794871794801</v>
      </c>
      <c r="AN1171" s="25">
        <v>0.79240506329113924</v>
      </c>
      <c r="AO1171" s="25">
        <v>0.47974683544303798</v>
      </c>
      <c r="AP1171" s="215">
        <v>79</v>
      </c>
      <c r="AQ1171" s="215" t="s">
        <v>9658</v>
      </c>
      <c r="AR1171" s="44">
        <v>-6.3981042654028403E-2</v>
      </c>
      <c r="AS1171" s="171" t="s">
        <v>7591</v>
      </c>
      <c r="AT1171" s="171" t="s">
        <v>8427</v>
      </c>
      <c r="AU1171" s="171" t="s">
        <v>8428</v>
      </c>
      <c r="AV1171" s="7" t="s">
        <v>8488</v>
      </c>
      <c r="AW1171" s="14" t="s">
        <v>5959</v>
      </c>
      <c r="AX1171" s="49" t="s">
        <v>6020</v>
      </c>
      <c r="AY1171" s="38" t="s">
        <v>5989</v>
      </c>
      <c r="AZ1171" s="14" t="s">
        <v>6608</v>
      </c>
      <c r="BA1171" s="49" t="s">
        <v>5993</v>
      </c>
      <c r="BB1171" s="38" t="s">
        <v>5993</v>
      </c>
      <c r="BC1171" s="7">
        <v>0.5</v>
      </c>
      <c r="BD1171" s="14" t="s">
        <v>6468</v>
      </c>
      <c r="BE1171" s="49" t="s">
        <v>6009</v>
      </c>
      <c r="BF1171" s="38" t="s">
        <v>5989</v>
      </c>
      <c r="BG1171" s="7">
        <v>4.5999999999999996</v>
      </c>
      <c r="BH1171" s="45">
        <v>11798.25705030083</v>
      </c>
      <c r="BI1171" s="215" t="s">
        <v>8499</v>
      </c>
      <c r="BJ1171" s="215" t="s">
        <v>8509</v>
      </c>
      <c r="BK1171" s="7">
        <v>0.9</v>
      </c>
      <c r="BL1171" s="25">
        <v>5.0890585241731004E-3</v>
      </c>
      <c r="BM1171" s="20">
        <v>0.72612500000000002</v>
      </c>
      <c r="BN1171" s="20">
        <v>0.78249999999999997</v>
      </c>
      <c r="BO1171" s="20">
        <v>0.67999999999999994</v>
      </c>
      <c r="BP1171" s="46">
        <v>11.366906474820144</v>
      </c>
      <c r="BQ1171" s="215" t="s">
        <v>8513</v>
      </c>
      <c r="BR1171" s="79">
        <v>0.14835443037974683</v>
      </c>
      <c r="BS1171" s="9">
        <v>8.5304764595470761E-3</v>
      </c>
      <c r="BT1171" s="9">
        <v>1.3060935300643228E-2</v>
      </c>
      <c r="BU1171" s="47" t="s">
        <v>5993</v>
      </c>
      <c r="BV1171" s="47">
        <v>44413</v>
      </c>
      <c r="BW1171" s="14" t="s">
        <v>5474</v>
      </c>
      <c r="BX1171" s="83">
        <v>0.43544303797468359</v>
      </c>
      <c r="BY1171" s="82">
        <v>7.5600000000000005</v>
      </c>
      <c r="BZ1171" s="46">
        <v>10.449735449735449</v>
      </c>
      <c r="CA1171" s="48" t="s">
        <v>8485</v>
      </c>
      <c r="CB1171" s="45">
        <v>68098</v>
      </c>
      <c r="CC1171" s="45">
        <v>-30415</v>
      </c>
      <c r="CD1171" s="45">
        <v>0</v>
      </c>
      <c r="CE1171" s="45">
        <v>0</v>
      </c>
      <c r="CF1171" s="14" t="s">
        <v>4251</v>
      </c>
      <c r="CG1171" s="7" t="s">
        <v>8556</v>
      </c>
      <c r="CH1171" s="215" t="s">
        <v>8479</v>
      </c>
      <c r="CI1171" s="215" t="s">
        <v>8498</v>
      </c>
      <c r="CJ1171" s="215" t="s">
        <v>8498</v>
      </c>
      <c r="CK1171" s="43" t="s">
        <v>7398</v>
      </c>
      <c r="CL1171" s="43" t="s">
        <v>5474</v>
      </c>
      <c r="CM1171" s="43" t="s">
        <v>6944</v>
      </c>
      <c r="CN1171" s="145">
        <v>-30415</v>
      </c>
      <c r="CO1171" s="145">
        <v>68098</v>
      </c>
      <c r="CP1171" s="148">
        <v>932062.3069737656</v>
      </c>
      <c r="CQ1171" s="189" t="s">
        <v>5474</v>
      </c>
      <c r="CR1171" s="189" t="s">
        <v>5474</v>
      </c>
      <c r="CS1171" s="99" t="s">
        <v>5474</v>
      </c>
      <c r="CT1171" s="167" t="s">
        <v>5474</v>
      </c>
      <c r="CU1171" s="43" t="s">
        <v>5474</v>
      </c>
      <c r="CV1171" s="43" t="s">
        <v>5474</v>
      </c>
      <c r="CW1171" s="43" t="s">
        <v>5474</v>
      </c>
      <c r="CX1171" s="43" t="s">
        <v>5474</v>
      </c>
      <c r="CY1171" s="43" t="s">
        <v>5474</v>
      </c>
      <c r="CZ1171" s="43" t="s">
        <v>5474</v>
      </c>
      <c r="DA1171" s="42" t="s">
        <v>5474</v>
      </c>
      <c r="DB1171" s="42" t="s">
        <v>5474</v>
      </c>
      <c r="DC1171" s="42" t="s">
        <v>5474</v>
      </c>
      <c r="DD1171" s="42" t="s">
        <v>5474</v>
      </c>
      <c r="DE1171" s="42" t="s">
        <v>5474</v>
      </c>
      <c r="DF1171" s="42" t="s">
        <v>5474</v>
      </c>
      <c r="DG1171" s="42" t="s">
        <v>5474</v>
      </c>
      <c r="DH1171" s="42" t="s">
        <v>5474</v>
      </c>
    </row>
    <row r="1172" spans="1:112">
      <c r="A1172" s="22">
        <v>3324</v>
      </c>
      <c r="B1172" s="7" t="s">
        <v>723</v>
      </c>
      <c r="C1172" s="21">
        <v>8.77E-2</v>
      </c>
      <c r="D1172" s="21">
        <v>-3.5900000000000001E-2</v>
      </c>
      <c r="E1172" s="21">
        <v>9.35E-2</v>
      </c>
      <c r="F1172" s="21">
        <v>-2.4500000000000001E-2</v>
      </c>
      <c r="G1172" s="21">
        <v>0.17860000000000001</v>
      </c>
      <c r="H1172" s="21">
        <v>-0.55159999999999998</v>
      </c>
      <c r="I1172" s="21">
        <v>-0.62839999999999996</v>
      </c>
      <c r="J1172" s="21">
        <v>-0.14899999999999999</v>
      </c>
      <c r="K1172" s="21">
        <v>-1.7299999999999999E-2</v>
      </c>
      <c r="L1172" s="21">
        <v>-6.1499999999999999E-2</v>
      </c>
      <c r="M1172" s="21">
        <v>-8.8000000000000005E-3</v>
      </c>
      <c r="N1172" s="21">
        <v>-2.2200000000000001E-2</v>
      </c>
      <c r="O1172" s="21">
        <v>-7.5600000000000001E-2</v>
      </c>
      <c r="P1172" s="21">
        <v>-7.4999999999999997E-3</v>
      </c>
      <c r="Q1172" s="21">
        <v>-2.1100000000000001E-2</v>
      </c>
      <c r="R1172" s="21">
        <v>-9.1999999999999998E-3</v>
      </c>
      <c r="S1172" s="21">
        <v>0.23549999999999999</v>
      </c>
      <c r="T1172" s="21">
        <v>0.1077</v>
      </c>
      <c r="U1172" s="10">
        <v>4.91</v>
      </c>
      <c r="V1172" s="10">
        <v>11.98</v>
      </c>
      <c r="W1172" s="7">
        <v>3.5489000000000002</v>
      </c>
      <c r="X1172" s="20">
        <v>0.47349999999999998</v>
      </c>
      <c r="Y1172" s="75">
        <v>2020</v>
      </c>
      <c r="Z1172" s="7">
        <v>5.6</v>
      </c>
      <c r="AA1172" s="7">
        <v>0</v>
      </c>
      <c r="AB1172" s="51">
        <v>-204</v>
      </c>
      <c r="AC1172" s="51">
        <v>-185</v>
      </c>
      <c r="AD1172" s="51">
        <v>107</v>
      </c>
      <c r="AE1172" s="51">
        <v>40</v>
      </c>
      <c r="AF1172" s="51">
        <v>197</v>
      </c>
      <c r="AG1172" s="51">
        <v>140</v>
      </c>
      <c r="AH1172" s="20">
        <v>1.77E-2</v>
      </c>
      <c r="AI1172" s="7" t="s">
        <v>8467</v>
      </c>
      <c r="AJ1172" s="67" t="s">
        <v>8536</v>
      </c>
      <c r="AK1172" s="44">
        <v>-0.69731800766283525</v>
      </c>
      <c r="AL1172" s="44">
        <v>0.55319148936170215</v>
      </c>
      <c r="AM1172" s="44">
        <v>0.75</v>
      </c>
      <c r="AN1172" s="25">
        <v>0.74785100286532946</v>
      </c>
      <c r="AO1172" s="25">
        <v>0.2693409742120344</v>
      </c>
      <c r="AP1172" s="215">
        <v>174.5</v>
      </c>
      <c r="AQ1172" s="215" t="s">
        <v>9658</v>
      </c>
      <c r="AR1172" s="44">
        <v>-1.1331444759206799E-2</v>
      </c>
      <c r="AS1172" s="171" t="s">
        <v>6922</v>
      </c>
      <c r="AT1172" s="171" t="s">
        <v>6997</v>
      </c>
      <c r="AU1172" s="171" t="s">
        <v>7232</v>
      </c>
      <c r="AV1172" s="7" t="s">
        <v>8470</v>
      </c>
      <c r="AW1172" s="14" t="s">
        <v>7832</v>
      </c>
      <c r="AX1172" s="49" t="s">
        <v>6009</v>
      </c>
      <c r="AY1172" s="38" t="s">
        <v>5961</v>
      </c>
      <c r="AZ1172" s="14" t="s">
        <v>6251</v>
      </c>
      <c r="BA1172" s="49" t="s">
        <v>6039</v>
      </c>
      <c r="BB1172" s="38" t="s">
        <v>5971</v>
      </c>
      <c r="BC1172" s="7">
        <v>0.9</v>
      </c>
      <c r="BD1172" s="14" t="s">
        <v>6044</v>
      </c>
      <c r="BE1172" s="49" t="s">
        <v>5967</v>
      </c>
      <c r="BF1172" s="38" t="s">
        <v>5971</v>
      </c>
      <c r="BG1172" s="7">
        <v>0.6</v>
      </c>
      <c r="BH1172" s="45">
        <v>2255.8858185425138</v>
      </c>
      <c r="BI1172" s="215" t="s">
        <v>8489</v>
      </c>
      <c r="BJ1172" s="215" t="s">
        <v>8509</v>
      </c>
      <c r="BK1172" s="7">
        <v>1</v>
      </c>
      <c r="BL1172" s="25">
        <v>2.6470588235294117E-2</v>
      </c>
      <c r="BM1172" s="20">
        <v>0.56425000000000014</v>
      </c>
      <c r="BN1172" s="20">
        <v>0.62750000000000006</v>
      </c>
      <c r="BO1172" s="20">
        <v>0.51250000000000007</v>
      </c>
      <c r="BP1172" s="46">
        <v>14.565943238731219</v>
      </c>
      <c r="BQ1172" s="215" t="s">
        <v>8540</v>
      </c>
      <c r="BR1172" s="79">
        <v>-0.21535816618911166</v>
      </c>
      <c r="BS1172" s="9">
        <v>1.4403276648226937E-2</v>
      </c>
      <c r="BT1172" s="9">
        <v>2.6089069487908345E-2</v>
      </c>
      <c r="BU1172" s="47" t="s">
        <v>5993</v>
      </c>
      <c r="BV1172" s="47" t="s">
        <v>5993</v>
      </c>
      <c r="BW1172" s="14" t="s">
        <v>5474</v>
      </c>
      <c r="BX1172" s="83">
        <v>-1.9197707736389652E-2</v>
      </c>
      <c r="BY1172" s="82">
        <v>11.41</v>
      </c>
      <c r="BZ1172" s="46">
        <v>15.293602103418054</v>
      </c>
      <c r="CA1172" s="48" t="s">
        <v>8526</v>
      </c>
      <c r="CB1172" s="45">
        <v>-35598</v>
      </c>
      <c r="CC1172" s="45">
        <v>-32282.5</v>
      </c>
      <c r="CD1172" s="45">
        <v>18671.5</v>
      </c>
      <c r="CE1172" s="45">
        <v>6980</v>
      </c>
      <c r="CF1172" s="14" t="s">
        <v>9671</v>
      </c>
      <c r="CG1172" s="7" t="s">
        <v>8477</v>
      </c>
      <c r="CH1172" s="215" t="s">
        <v>8498</v>
      </c>
      <c r="CI1172" s="215" t="s">
        <v>8498</v>
      </c>
      <c r="CJ1172" s="215" t="s">
        <v>8479</v>
      </c>
      <c r="CK1172" s="43" t="s">
        <v>5474</v>
      </c>
      <c r="CL1172" s="43" t="s">
        <v>5474</v>
      </c>
      <c r="CM1172" s="43" t="s">
        <v>7017</v>
      </c>
      <c r="CN1172" s="145">
        <v>-25302.5</v>
      </c>
      <c r="CO1172" s="145">
        <v>-16926.5</v>
      </c>
      <c r="CP1172" s="148">
        <v>393652.07533566863</v>
      </c>
      <c r="CQ1172" s="189">
        <v>-0.34670487106017189</v>
      </c>
      <c r="CR1172" s="189">
        <v>0</v>
      </c>
      <c r="CS1172" s="99">
        <v>45242</v>
      </c>
      <c r="CT1172" s="167" t="s">
        <v>5474</v>
      </c>
      <c r="CU1172" s="43" t="s">
        <v>5474</v>
      </c>
      <c r="CV1172" s="43" t="s">
        <v>5474</v>
      </c>
      <c r="CW1172" s="43" t="s">
        <v>5474</v>
      </c>
      <c r="CX1172" s="43" t="s">
        <v>5474</v>
      </c>
      <c r="CY1172" s="43" t="s">
        <v>5474</v>
      </c>
      <c r="CZ1172" s="43" t="s">
        <v>5474</v>
      </c>
      <c r="DA1172" s="42" t="s">
        <v>5474</v>
      </c>
      <c r="DB1172" s="42" t="s">
        <v>5474</v>
      </c>
      <c r="DC1172" s="42" t="s">
        <v>5474</v>
      </c>
      <c r="DD1172" s="42" t="s">
        <v>5474</v>
      </c>
      <c r="DE1172" s="42" t="s">
        <v>5474</v>
      </c>
      <c r="DF1172" s="42" t="s">
        <v>5474</v>
      </c>
      <c r="DG1172" s="42" t="s">
        <v>5474</v>
      </c>
      <c r="DH1172" s="42" t="s">
        <v>5474</v>
      </c>
    </row>
    <row r="1173" spans="1:112">
      <c r="A1173" s="22">
        <v>1903</v>
      </c>
      <c r="B1173" s="7" t="s">
        <v>245</v>
      </c>
      <c r="C1173" s="21">
        <v>0.1376</v>
      </c>
      <c r="D1173" s="21">
        <v>0.33250000000000002</v>
      </c>
      <c r="E1173" s="21">
        <v>-0.52680000000000005</v>
      </c>
      <c r="F1173" s="21">
        <v>0.2994</v>
      </c>
      <c r="G1173" s="21">
        <v>1.6813</v>
      </c>
      <c r="H1173" s="21">
        <v>-0.89470000000000005</v>
      </c>
      <c r="I1173" s="21">
        <v>1.2353000000000001</v>
      </c>
      <c r="J1173" s="21">
        <v>2.2000000000000002</v>
      </c>
      <c r="K1173" s="21">
        <v>7.1000000000000004E-3</v>
      </c>
      <c r="L1173" s="21">
        <v>0.27229999999999999</v>
      </c>
      <c r="M1173" s="21">
        <v>0.18740000000000001</v>
      </c>
      <c r="N1173" s="21">
        <v>-5.33E-2</v>
      </c>
      <c r="O1173" s="21">
        <v>1.4051</v>
      </c>
      <c r="P1173" s="21">
        <v>0.8921</v>
      </c>
      <c r="Q1173" s="21">
        <v>2.1000000000000001E-2</v>
      </c>
      <c r="R1173" s="21">
        <v>8.3000000000000001E-3</v>
      </c>
      <c r="S1173" s="21">
        <v>-5.8700000000000002E-2</v>
      </c>
      <c r="T1173" s="21">
        <v>-2.1600000000000001E-2</v>
      </c>
      <c r="U1173" s="10">
        <v>0.42</v>
      </c>
      <c r="V1173" s="10">
        <v>0.25</v>
      </c>
      <c r="W1173" s="7">
        <v>0</v>
      </c>
      <c r="X1173" s="20">
        <v>0</v>
      </c>
      <c r="Y1173" s="75"/>
      <c r="Z1173" s="7"/>
      <c r="AA1173" s="7"/>
      <c r="AB1173" s="51">
        <v>2053</v>
      </c>
      <c r="AC1173" s="51">
        <v>1143</v>
      </c>
      <c r="AD1173" s="51"/>
      <c r="AE1173" s="51"/>
      <c r="AF1173" s="51">
        <v>39</v>
      </c>
      <c r="AG1173" s="51">
        <v>41</v>
      </c>
      <c r="AH1173" s="20">
        <v>8.2000000000000007E-3</v>
      </c>
      <c r="AI1173" s="7" t="s">
        <v>8481</v>
      </c>
      <c r="AJ1173" s="67" t="s">
        <v>8468</v>
      </c>
      <c r="AK1173" s="44">
        <v>0.55384615384615388</v>
      </c>
      <c r="AL1173" s="44">
        <v>0.7807017543859649</v>
      </c>
      <c r="AM1173" s="44">
        <v>-0.77777777777777912</v>
      </c>
      <c r="AN1173" s="25">
        <v>0.50544323483670295</v>
      </c>
      <c r="AO1173" s="25">
        <v>0.17729393468118196</v>
      </c>
      <c r="AP1173" s="215">
        <v>64.3</v>
      </c>
      <c r="AQ1173" s="215" t="s">
        <v>9658</v>
      </c>
      <c r="AR1173" s="44">
        <v>-1.8320610687022901E-2</v>
      </c>
      <c r="AS1173" s="171" t="s">
        <v>7329</v>
      </c>
      <c r="AT1173" s="171" t="s">
        <v>7330</v>
      </c>
      <c r="AU1173" s="171" t="s">
        <v>7296</v>
      </c>
      <c r="AV1173" s="7" t="s">
        <v>5474</v>
      </c>
      <c r="AW1173" s="14" t="s">
        <v>6026</v>
      </c>
      <c r="AX1173" s="49" t="s">
        <v>6009</v>
      </c>
      <c r="AY1173" s="38" t="s">
        <v>5961</v>
      </c>
      <c r="AZ1173" s="14" t="s">
        <v>6157</v>
      </c>
      <c r="BA1173" s="49" t="s">
        <v>6039</v>
      </c>
      <c r="BB1173" s="38" t="s">
        <v>5971</v>
      </c>
      <c r="BC1173" s="7">
        <v>6.4</v>
      </c>
      <c r="BD1173" s="14" t="s">
        <v>6038</v>
      </c>
      <c r="BE1173" s="49" t="s">
        <v>6009</v>
      </c>
      <c r="BF1173" s="38" t="s">
        <v>5971</v>
      </c>
      <c r="BG1173" s="7">
        <v>0.5</v>
      </c>
      <c r="BH1173" s="45">
        <v>1092.6153610342681</v>
      </c>
      <c r="BI1173" s="215" t="s">
        <v>8471</v>
      </c>
      <c r="BJ1173" s="215" t="s">
        <v>8496</v>
      </c>
      <c r="BK1173" s="7">
        <v>0.3</v>
      </c>
      <c r="BL1173" s="25">
        <v>6.2597809076682092E-3</v>
      </c>
      <c r="BM1173" s="20">
        <v>0.6823125000000001</v>
      </c>
      <c r="BN1173" s="20">
        <v>0.5675</v>
      </c>
      <c r="BO1173" s="20">
        <v>0.77625</v>
      </c>
      <c r="BP1173" s="46">
        <v>257.2</v>
      </c>
      <c r="BQ1173" s="215" t="s">
        <v>8483</v>
      </c>
      <c r="BR1173" s="79">
        <v>-0.97760497667185076</v>
      </c>
      <c r="BS1173" s="9">
        <v>0</v>
      </c>
      <c r="BT1173" s="9">
        <v>0</v>
      </c>
      <c r="BU1173" s="47" t="s">
        <v>5993</v>
      </c>
      <c r="BV1173" s="47" t="s">
        <v>5993</v>
      </c>
      <c r="BW1173" s="14" t="s">
        <v>5474</v>
      </c>
      <c r="BX1173" s="83">
        <v>-0.97200622083981347</v>
      </c>
      <c r="BY1173" s="82">
        <v>0.12</v>
      </c>
      <c r="BZ1173" s="46">
        <v>535.83333333333337</v>
      </c>
      <c r="CA1173" s="48" t="s">
        <v>8475</v>
      </c>
      <c r="CB1173" s="45">
        <v>132007.9</v>
      </c>
      <c r="CC1173" s="45">
        <v>73494.899999999994</v>
      </c>
      <c r="CD1173" s="45">
        <v>0</v>
      </c>
      <c r="CE1173" s="45">
        <v>0</v>
      </c>
      <c r="CF1173" s="14" t="s">
        <v>9672</v>
      </c>
      <c r="CG1173" s="7" t="s">
        <v>8556</v>
      </c>
      <c r="CH1173" s="215" t="s">
        <v>8523</v>
      </c>
      <c r="CI1173" s="215" t="s">
        <v>8478</v>
      </c>
      <c r="CJ1173" s="215" t="s">
        <v>8478</v>
      </c>
      <c r="CK1173" s="43" t="s">
        <v>7153</v>
      </c>
      <c r="CL1173" s="43" t="s">
        <v>5474</v>
      </c>
      <c r="CM1173" s="43" t="s">
        <v>5474</v>
      </c>
      <c r="CN1173" s="145">
        <v>73494.899999999994</v>
      </c>
      <c r="CO1173" s="145">
        <v>132007.9</v>
      </c>
      <c r="CP1173" s="148">
        <v>70255.167714503434</v>
      </c>
      <c r="CQ1173" s="189" t="s">
        <v>5474</v>
      </c>
      <c r="CR1173" s="189" t="s">
        <v>5474</v>
      </c>
      <c r="CS1173" s="99" t="s">
        <v>5474</v>
      </c>
      <c r="CT1173" s="167" t="s">
        <v>5474</v>
      </c>
      <c r="CU1173" s="43" t="s">
        <v>5474</v>
      </c>
      <c r="CV1173" s="43" t="s">
        <v>5474</v>
      </c>
      <c r="CW1173" s="43" t="s">
        <v>5474</v>
      </c>
      <c r="CX1173" s="43" t="s">
        <v>5474</v>
      </c>
      <c r="CY1173" s="43" t="s">
        <v>5474</v>
      </c>
      <c r="CZ1173" s="43" t="s">
        <v>5474</v>
      </c>
      <c r="DA1173" s="42" t="s">
        <v>5474</v>
      </c>
      <c r="DB1173" s="42" t="s">
        <v>5474</v>
      </c>
      <c r="DC1173" s="42" t="s">
        <v>5474</v>
      </c>
      <c r="DD1173" s="42" t="s">
        <v>5474</v>
      </c>
      <c r="DE1173" s="42" t="s">
        <v>5474</v>
      </c>
      <c r="DF1173" s="42" t="s">
        <v>5474</v>
      </c>
      <c r="DG1173" s="42" t="s">
        <v>5474</v>
      </c>
      <c r="DH1173" s="42" t="s">
        <v>5474</v>
      </c>
    </row>
    <row r="1174" spans="1:112">
      <c r="A1174" s="22">
        <v>2351</v>
      </c>
      <c r="B1174" s="7" t="s">
        <v>340</v>
      </c>
      <c r="C1174" s="21">
        <v>2.4400000000000002E-2</v>
      </c>
      <c r="D1174" s="21">
        <v>0.4209</v>
      </c>
      <c r="E1174" s="21">
        <v>3.2199999999999999E-2</v>
      </c>
      <c r="F1174" s="21">
        <v>0.33560000000000001</v>
      </c>
      <c r="G1174" s="21">
        <v>0.3221</v>
      </c>
      <c r="H1174" s="21">
        <v>0.2059</v>
      </c>
      <c r="I1174" s="21">
        <v>2.2368000000000001</v>
      </c>
      <c r="J1174" s="21">
        <v>2.4615</v>
      </c>
      <c r="K1174" s="21">
        <v>6.4999999999999997E-3</v>
      </c>
      <c r="L1174" s="21">
        <v>5.4800000000000001E-2</v>
      </c>
      <c r="M1174" s="21">
        <v>3.4700000000000002E-2</v>
      </c>
      <c r="N1174" s="21">
        <v>1.4E-2</v>
      </c>
      <c r="O1174" s="21">
        <v>5.9200000000000003E-2</v>
      </c>
      <c r="P1174" s="21">
        <v>3.8800000000000001E-2</v>
      </c>
      <c r="Q1174" s="21">
        <v>1.2699999999999999E-2</v>
      </c>
      <c r="R1174" s="21">
        <v>7.3000000000000001E-3</v>
      </c>
      <c r="S1174" s="21">
        <v>0.1211</v>
      </c>
      <c r="T1174" s="21">
        <v>6.88E-2</v>
      </c>
      <c r="U1174" s="10">
        <v>2.25</v>
      </c>
      <c r="V1174" s="10">
        <v>3.52</v>
      </c>
      <c r="W1174" s="7">
        <v>2.2799999999999998</v>
      </c>
      <c r="X1174" s="20">
        <v>0.6966</v>
      </c>
      <c r="Y1174" s="75">
        <v>2020</v>
      </c>
      <c r="Z1174" s="7">
        <v>1.8</v>
      </c>
      <c r="AA1174" s="7">
        <v>0</v>
      </c>
      <c r="AB1174" s="51">
        <v>246</v>
      </c>
      <c r="AC1174" s="51">
        <v>154</v>
      </c>
      <c r="AD1174" s="51">
        <v>3786</v>
      </c>
      <c r="AE1174" s="51">
        <v>8</v>
      </c>
      <c r="AF1174" s="51">
        <v>288</v>
      </c>
      <c r="AG1174" s="51">
        <v>-43</v>
      </c>
      <c r="AH1174" s="20">
        <v>0.22189999999999999</v>
      </c>
      <c r="AI1174" s="7" t="s">
        <v>8507</v>
      </c>
      <c r="AJ1174" s="67" t="s">
        <v>8468</v>
      </c>
      <c r="AK1174" s="44">
        <v>0.91031390134529144</v>
      </c>
      <c r="AL1174" s="44">
        <v>0.76829268292682928</v>
      </c>
      <c r="AM1174" s="44">
        <v>-0.61538461538461542</v>
      </c>
      <c r="AN1174" s="25">
        <v>0.74333333333333329</v>
      </c>
      <c r="AO1174" s="25">
        <v>0.27333333333333332</v>
      </c>
      <c r="AP1174" s="215">
        <v>150</v>
      </c>
      <c r="AQ1174" s="215" t="s">
        <v>9658</v>
      </c>
      <c r="AR1174" s="44">
        <v>-1.63934426229508E-2</v>
      </c>
      <c r="AS1174" s="171" t="s">
        <v>7491</v>
      </c>
      <c r="AT1174" s="171" t="s">
        <v>7125</v>
      </c>
      <c r="AU1174" s="171" t="s">
        <v>7485</v>
      </c>
      <c r="AV1174" s="7" t="s">
        <v>8488</v>
      </c>
      <c r="AW1174" s="14" t="s">
        <v>6011</v>
      </c>
      <c r="AX1174" s="49" t="s">
        <v>6009</v>
      </c>
      <c r="AY1174" s="38" t="s">
        <v>5989</v>
      </c>
      <c r="AZ1174" s="14" t="s">
        <v>6490</v>
      </c>
      <c r="BA1174" s="49" t="s">
        <v>6039</v>
      </c>
      <c r="BB1174" s="38" t="s">
        <v>5989</v>
      </c>
      <c r="BC1174" s="7">
        <v>0.8</v>
      </c>
      <c r="BD1174" s="14" t="s">
        <v>6179</v>
      </c>
      <c r="BE1174" s="49" t="s">
        <v>6009</v>
      </c>
      <c r="BF1174" s="38" t="s">
        <v>5989</v>
      </c>
      <c r="BG1174" s="7">
        <v>0.6</v>
      </c>
      <c r="BH1174" s="45">
        <v>7106.8859799439961</v>
      </c>
      <c r="BI1174" s="215" t="s">
        <v>8518</v>
      </c>
      <c r="BJ1174" s="215" t="s">
        <v>8509</v>
      </c>
      <c r="BK1174" s="7">
        <v>0.8</v>
      </c>
      <c r="BL1174" s="25">
        <v>1.6949152542372881E-2</v>
      </c>
      <c r="BM1174" s="20">
        <v>0.70374999999999999</v>
      </c>
      <c r="BN1174" s="20">
        <v>0.71750000000000003</v>
      </c>
      <c r="BO1174" s="20">
        <v>0.69249999999999989</v>
      </c>
      <c r="BP1174" s="46">
        <v>42.613636363636367</v>
      </c>
      <c r="BQ1174" s="215" t="s">
        <v>8491</v>
      </c>
      <c r="BR1174" s="79">
        <v>-0.70201000000000002</v>
      </c>
      <c r="BS1174" s="9">
        <v>9.29562061937661E-3</v>
      </c>
      <c r="BT1174" s="9">
        <v>6.1142317442959282E-3</v>
      </c>
      <c r="BU1174" s="47" t="s">
        <v>5993</v>
      </c>
      <c r="BV1174" s="47" t="s">
        <v>5993</v>
      </c>
      <c r="BW1174" s="14" t="s">
        <v>5474</v>
      </c>
      <c r="BX1174" s="83">
        <v>-0.64241199999999987</v>
      </c>
      <c r="BY1174" s="82">
        <v>3.85</v>
      </c>
      <c r="BZ1174" s="46">
        <v>38.961038961038959</v>
      </c>
      <c r="CA1174" s="48" t="s">
        <v>8593</v>
      </c>
      <c r="CB1174" s="45">
        <v>36900</v>
      </c>
      <c r="CC1174" s="45">
        <v>23100</v>
      </c>
      <c r="CD1174" s="45">
        <v>567900</v>
      </c>
      <c r="CE1174" s="45">
        <v>1200</v>
      </c>
      <c r="CF1174" s="14" t="s">
        <v>9673</v>
      </c>
      <c r="CG1174" s="7" t="s">
        <v>8556</v>
      </c>
      <c r="CH1174" s="215" t="s">
        <v>8498</v>
      </c>
      <c r="CI1174" s="215" t="s">
        <v>8498</v>
      </c>
      <c r="CJ1174" s="215" t="s">
        <v>8523</v>
      </c>
      <c r="CK1174" s="43" t="s">
        <v>5474</v>
      </c>
      <c r="CL1174" s="43" t="s">
        <v>5474</v>
      </c>
      <c r="CM1174" s="43" t="s">
        <v>5474</v>
      </c>
      <c r="CN1174" s="145">
        <v>24300</v>
      </c>
      <c r="CO1174" s="145">
        <v>604800</v>
      </c>
      <c r="CP1174" s="148">
        <v>1066032.8969915994</v>
      </c>
      <c r="CQ1174" s="189" t="s">
        <v>5474</v>
      </c>
      <c r="CR1174" s="189" t="s">
        <v>5474</v>
      </c>
      <c r="CS1174" s="99" t="s">
        <v>5474</v>
      </c>
      <c r="CT1174" s="167" t="s">
        <v>8528</v>
      </c>
      <c r="CU1174" s="43" t="s">
        <v>5474</v>
      </c>
      <c r="CV1174" s="43" t="s">
        <v>5474</v>
      </c>
      <c r="CW1174" s="43" t="s">
        <v>5474</v>
      </c>
      <c r="CX1174" s="43" t="s">
        <v>5474</v>
      </c>
      <c r="CY1174" s="43" t="s">
        <v>5474</v>
      </c>
      <c r="CZ1174" s="43" t="s">
        <v>5474</v>
      </c>
      <c r="DA1174" s="42" t="s">
        <v>5474</v>
      </c>
      <c r="DB1174" s="42" t="s">
        <v>8528</v>
      </c>
      <c r="DC1174" s="42" t="s">
        <v>5474</v>
      </c>
      <c r="DD1174" s="42" t="s">
        <v>5474</v>
      </c>
      <c r="DE1174" s="42" t="s">
        <v>5474</v>
      </c>
      <c r="DF1174" s="42" t="s">
        <v>5474</v>
      </c>
      <c r="DG1174" s="42" t="s">
        <v>5474</v>
      </c>
      <c r="DH1174" s="42" t="s">
        <v>5474</v>
      </c>
    </row>
    <row r="1175" spans="1:112">
      <c r="A1175" s="22">
        <v>2371</v>
      </c>
      <c r="B1175" s="7" t="s">
        <v>357</v>
      </c>
      <c r="C1175" s="21">
        <v>-3.1399999999999997E-2</v>
      </c>
      <c r="D1175" s="21">
        <v>-0.1084</v>
      </c>
      <c r="E1175" s="21">
        <v>-4.82E-2</v>
      </c>
      <c r="F1175" s="21">
        <v>-4.48E-2</v>
      </c>
      <c r="G1175" s="21">
        <v>-0.1573</v>
      </c>
      <c r="H1175" s="21">
        <v>3.6922999999999999</v>
      </c>
      <c r="I1175" s="21">
        <v>5.375</v>
      </c>
      <c r="J1175" s="21">
        <v>2.1429</v>
      </c>
      <c r="K1175" s="21">
        <v>4.3999999999999997E-2</v>
      </c>
      <c r="L1175" s="21">
        <v>5.1299999999999998E-2</v>
      </c>
      <c r="M1175" s="21">
        <v>5.0000000000000001E-4</v>
      </c>
      <c r="N1175" s="21">
        <v>6.4199999999999993E-2</v>
      </c>
      <c r="O1175" s="21">
        <v>8.9499999999999996E-2</v>
      </c>
      <c r="P1175" s="21">
        <v>2.7000000000000001E-3</v>
      </c>
      <c r="Q1175" s="21">
        <v>-5.2600000000000001E-2</v>
      </c>
      <c r="R1175" s="21">
        <v>1.06E-2</v>
      </c>
      <c r="S1175" s="21">
        <v>-0.22009999999999999</v>
      </c>
      <c r="T1175" s="21">
        <v>-4.07E-2</v>
      </c>
      <c r="U1175" s="10">
        <v>0.22</v>
      </c>
      <c r="V1175" s="10">
        <v>-0.31</v>
      </c>
      <c r="W1175" s="7">
        <v>0</v>
      </c>
      <c r="X1175" s="20">
        <v>0</v>
      </c>
      <c r="Y1175" s="75"/>
      <c r="Z1175" s="7"/>
      <c r="AA1175" s="7"/>
      <c r="AB1175" s="51">
        <v>11601</v>
      </c>
      <c r="AC1175" s="51">
        <v>-586</v>
      </c>
      <c r="AD1175" s="51">
        <v>1</v>
      </c>
      <c r="AE1175" s="51"/>
      <c r="AF1175" s="51">
        <v>354</v>
      </c>
      <c r="AG1175" s="51">
        <v>513</v>
      </c>
      <c r="AH1175" s="20">
        <v>1.9300000000000001E-2</v>
      </c>
      <c r="AI1175" s="7" t="s">
        <v>8487</v>
      </c>
      <c r="AJ1175" s="67" t="s">
        <v>8468</v>
      </c>
      <c r="AK1175" s="44">
        <v>0.8439490445859873</v>
      </c>
      <c r="AL1175" s="44">
        <v>0.8586956521739133</v>
      </c>
      <c r="AM1175" s="44">
        <v>-0.69230769230769273</v>
      </c>
      <c r="AN1175" s="25">
        <v>0.55575221238938055</v>
      </c>
      <c r="AO1175" s="25">
        <v>0.16283185840707956</v>
      </c>
      <c r="AP1175" s="215">
        <v>28.25</v>
      </c>
      <c r="AQ1175" s="215" t="s">
        <v>9658</v>
      </c>
      <c r="AR1175" s="44">
        <v>-3.5273368606701899E-3</v>
      </c>
      <c r="AS1175" s="171" t="s">
        <v>7508</v>
      </c>
      <c r="AT1175" s="171" t="s">
        <v>7509</v>
      </c>
      <c r="AU1175" s="171" t="s">
        <v>7224</v>
      </c>
      <c r="AV1175" s="7" t="s">
        <v>8488</v>
      </c>
      <c r="AW1175" s="14" t="s">
        <v>6738</v>
      </c>
      <c r="AX1175" s="49" t="s">
        <v>6009</v>
      </c>
      <c r="AY1175" s="38" t="s">
        <v>5961</v>
      </c>
      <c r="AZ1175" s="14" t="s">
        <v>6466</v>
      </c>
      <c r="BA1175" s="49" t="s">
        <v>6009</v>
      </c>
      <c r="BB1175" s="38" t="s">
        <v>5989</v>
      </c>
      <c r="BC1175" s="7">
        <v>1.2</v>
      </c>
      <c r="BD1175" s="14" t="s">
        <v>6186</v>
      </c>
      <c r="BE1175" s="49" t="s">
        <v>5981</v>
      </c>
      <c r="BF1175" s="38" t="s">
        <v>5961</v>
      </c>
      <c r="BG1175" s="7">
        <v>3.1</v>
      </c>
      <c r="BH1175" s="45">
        <v>52286.382906867293</v>
      </c>
      <c r="BI1175" s="215" t="s">
        <v>8592</v>
      </c>
      <c r="BJ1175" s="215" t="s">
        <v>8568</v>
      </c>
      <c r="BK1175" s="7">
        <v>0.7</v>
      </c>
      <c r="BL1175" s="25">
        <v>7.1301247771835751E-3</v>
      </c>
      <c r="BM1175" s="20">
        <v>0.64831249999999996</v>
      </c>
      <c r="BN1175" s="20">
        <v>0.5774999999999999</v>
      </c>
      <c r="BO1175" s="20">
        <v>0.70624999999999993</v>
      </c>
      <c r="BP1175" s="46" t="s">
        <v>8473</v>
      </c>
      <c r="BQ1175" s="215" t="s">
        <v>8473</v>
      </c>
      <c r="BR1175" s="79" t="s">
        <v>8473</v>
      </c>
      <c r="BS1175" s="9">
        <v>0</v>
      </c>
      <c r="BT1175" s="9">
        <v>0</v>
      </c>
      <c r="BU1175" s="47" t="s">
        <v>5993</v>
      </c>
      <c r="BV1175" s="47" t="s">
        <v>5993</v>
      </c>
      <c r="BW1175" s="14" t="s">
        <v>5474</v>
      </c>
      <c r="BX1175" s="83" t="s">
        <v>8473</v>
      </c>
      <c r="BY1175" s="82" t="s">
        <v>8473</v>
      </c>
      <c r="BZ1175" s="46" t="s">
        <v>8473</v>
      </c>
      <c r="CA1175" s="48" t="s">
        <v>8702</v>
      </c>
      <c r="CB1175" s="45">
        <v>327728.25</v>
      </c>
      <c r="CC1175" s="45">
        <v>-16554.5</v>
      </c>
      <c r="CD1175" s="45">
        <v>28.25</v>
      </c>
      <c r="CE1175" s="45">
        <v>0</v>
      </c>
      <c r="CF1175" s="14" t="s">
        <v>9674</v>
      </c>
      <c r="CG1175" s="7" t="s">
        <v>8556</v>
      </c>
      <c r="CH1175" s="215" t="s">
        <v>8479</v>
      </c>
      <c r="CI1175" s="215" t="s">
        <v>8498</v>
      </c>
      <c r="CJ1175" s="215" t="s">
        <v>8498</v>
      </c>
      <c r="CK1175" s="43" t="s">
        <v>6985</v>
      </c>
      <c r="CL1175" s="43" t="s">
        <v>5474</v>
      </c>
      <c r="CM1175" s="43" t="s">
        <v>5474</v>
      </c>
      <c r="CN1175" s="145">
        <v>-16554.5</v>
      </c>
      <c r="CO1175" s="145">
        <v>327756.5</v>
      </c>
      <c r="CP1175" s="148">
        <v>1477090.3171190009</v>
      </c>
      <c r="CQ1175" s="189" t="s">
        <v>5474</v>
      </c>
      <c r="CR1175" s="189" t="s">
        <v>5474</v>
      </c>
      <c r="CS1175" s="99" t="s">
        <v>5474</v>
      </c>
      <c r="CT1175" s="167" t="s">
        <v>5474</v>
      </c>
      <c r="CU1175" s="43" t="s">
        <v>5474</v>
      </c>
      <c r="CV1175" s="43" t="s">
        <v>5474</v>
      </c>
      <c r="CW1175" s="43" t="s">
        <v>5474</v>
      </c>
      <c r="CX1175" s="43" t="s">
        <v>5474</v>
      </c>
      <c r="CY1175" s="43" t="s">
        <v>5474</v>
      </c>
      <c r="CZ1175" s="43" t="s">
        <v>5474</v>
      </c>
      <c r="DA1175" s="42" t="s">
        <v>5474</v>
      </c>
      <c r="DB1175" s="42" t="s">
        <v>5474</v>
      </c>
      <c r="DC1175" s="42" t="s">
        <v>5474</v>
      </c>
      <c r="DD1175" s="42" t="s">
        <v>5474</v>
      </c>
      <c r="DE1175" s="42" t="s">
        <v>5474</v>
      </c>
      <c r="DF1175" s="42" t="s">
        <v>5474</v>
      </c>
      <c r="DG1175" s="42" t="s">
        <v>5474</v>
      </c>
      <c r="DH1175" s="42" t="s">
        <v>5474</v>
      </c>
    </row>
    <row r="1176" spans="1:112">
      <c r="A1176" s="22">
        <v>2617</v>
      </c>
      <c r="B1176" s="7" t="s">
        <v>496</v>
      </c>
      <c r="C1176" s="21">
        <v>0.106</v>
      </c>
      <c r="D1176" s="21">
        <v>0.2918</v>
      </c>
      <c r="E1176" s="21">
        <v>8.7099999999999997E-2</v>
      </c>
      <c r="F1176" s="21">
        <v>0.35289999999999999</v>
      </c>
      <c r="G1176" s="21">
        <v>0.2233</v>
      </c>
      <c r="H1176" s="21">
        <v>0.70269999999999999</v>
      </c>
      <c r="I1176" s="21">
        <v>1.4231</v>
      </c>
      <c r="J1176" s="21">
        <v>0.53849999999999998</v>
      </c>
      <c r="K1176" s="21">
        <v>0.12570000000000001</v>
      </c>
      <c r="L1176" s="21">
        <v>0.21229999999999999</v>
      </c>
      <c r="M1176" s="21">
        <v>0.1038</v>
      </c>
      <c r="N1176" s="21">
        <v>0.13039999999999999</v>
      </c>
      <c r="O1176" s="21">
        <v>0.23039999999999999</v>
      </c>
      <c r="P1176" s="21">
        <v>0.10680000000000001</v>
      </c>
      <c r="Q1176" s="21">
        <v>-5.0000000000000001E-4</v>
      </c>
      <c r="R1176" s="21">
        <v>-1.1999999999999999E-3</v>
      </c>
      <c r="S1176" s="21">
        <v>4.8500000000000001E-2</v>
      </c>
      <c r="T1176" s="21">
        <v>3.6200000000000003E-2</v>
      </c>
      <c r="U1176" s="10">
        <v>1</v>
      </c>
      <c r="V1176" s="10">
        <v>1.58</v>
      </c>
      <c r="W1176" s="7">
        <v>0.74</v>
      </c>
      <c r="X1176" s="20">
        <v>0.61939999999999995</v>
      </c>
      <c r="Y1176" s="75">
        <v>2020</v>
      </c>
      <c r="Z1176" s="7">
        <v>0.9</v>
      </c>
      <c r="AA1176" s="7">
        <v>0</v>
      </c>
      <c r="AB1176" s="51">
        <v>-10356</v>
      </c>
      <c r="AC1176" s="51">
        <v>-1846</v>
      </c>
      <c r="AD1176" s="51"/>
      <c r="AE1176" s="51"/>
      <c r="AF1176" s="51">
        <v>498</v>
      </c>
      <c r="AG1176" s="51">
        <v>141</v>
      </c>
      <c r="AH1176" s="20">
        <v>9.0200000000000002E-2</v>
      </c>
      <c r="AI1176" s="7" t="s">
        <v>8481</v>
      </c>
      <c r="AJ1176" s="67" t="s">
        <v>8468</v>
      </c>
      <c r="AK1176" s="44">
        <v>0.58932902182700087</v>
      </c>
      <c r="AL1176" s="44">
        <v>0.71341463414634165</v>
      </c>
      <c r="AM1176" s="44">
        <v>-0.55999999999999939</v>
      </c>
      <c r="AN1176" s="25">
        <v>1.1758555133079849</v>
      </c>
      <c r="AO1176" s="25">
        <v>0.31178707224334595</v>
      </c>
      <c r="AP1176" s="215">
        <v>52.6</v>
      </c>
      <c r="AQ1176" s="215" t="s">
        <v>9658</v>
      </c>
      <c r="AR1176" s="44">
        <v>-1.6822429906542001E-2</v>
      </c>
      <c r="AS1176" s="171" t="s">
        <v>7637</v>
      </c>
      <c r="AT1176" s="171" t="s">
        <v>7650</v>
      </c>
      <c r="AU1176" s="171" t="s">
        <v>7361</v>
      </c>
      <c r="AV1176" s="7" t="s">
        <v>5474</v>
      </c>
      <c r="AW1176" s="14" t="s">
        <v>6678</v>
      </c>
      <c r="AX1176" s="49" t="s">
        <v>6020</v>
      </c>
      <c r="AY1176" s="38" t="s">
        <v>5961</v>
      </c>
      <c r="AZ1176" s="14" t="s">
        <v>6471</v>
      </c>
      <c r="BA1176" s="49" t="s">
        <v>6039</v>
      </c>
      <c r="BB1176" s="38" t="s">
        <v>5971</v>
      </c>
      <c r="BC1176" s="7">
        <v>0.9</v>
      </c>
      <c r="BD1176" s="14" t="s">
        <v>6038</v>
      </c>
      <c r="BE1176" s="49" t="s">
        <v>5967</v>
      </c>
      <c r="BF1176" s="38" t="s">
        <v>5961</v>
      </c>
      <c r="BG1176" s="7">
        <v>0.5</v>
      </c>
      <c r="BH1176" s="45">
        <v>23978.452266601798</v>
      </c>
      <c r="BI1176" s="215" t="s">
        <v>8592</v>
      </c>
      <c r="BJ1176" s="215" t="s">
        <v>8496</v>
      </c>
      <c r="BK1176" s="7">
        <v>0.3</v>
      </c>
      <c r="BL1176" s="25">
        <v>2.1359223300970901E-2</v>
      </c>
      <c r="BM1176" s="20">
        <v>0.74787499999999996</v>
      </c>
      <c r="BN1176" s="20">
        <v>0.73</v>
      </c>
      <c r="BO1176" s="20">
        <v>0.76249999999999984</v>
      </c>
      <c r="BP1176" s="46">
        <v>33.291139240506325</v>
      </c>
      <c r="BQ1176" s="215" t="s">
        <v>8483</v>
      </c>
      <c r="BR1176" s="79">
        <v>-0.6467300380228137</v>
      </c>
      <c r="BS1176" s="9">
        <v>8.170642804234074E-3</v>
      </c>
      <c r="BT1176" s="9">
        <v>1.1194776715907961E-2</v>
      </c>
      <c r="BU1176" s="47">
        <v>44398</v>
      </c>
      <c r="BV1176" s="47">
        <v>44404</v>
      </c>
      <c r="BW1176" s="14" t="s">
        <v>5474</v>
      </c>
      <c r="BX1176" s="83">
        <v>-0.57607604562737647</v>
      </c>
      <c r="BY1176" s="82">
        <v>1.8</v>
      </c>
      <c r="BZ1176" s="46">
        <v>29.222222222222221</v>
      </c>
      <c r="CA1176" s="48" t="s">
        <v>5474</v>
      </c>
      <c r="CB1176" s="45">
        <v>-544725.6</v>
      </c>
      <c r="CC1176" s="45">
        <v>-97099.6</v>
      </c>
      <c r="CD1176" s="45">
        <v>0</v>
      </c>
      <c r="CE1176" s="45">
        <v>0</v>
      </c>
      <c r="CF1176" s="14" t="s">
        <v>9675</v>
      </c>
      <c r="CG1176" s="7" t="s">
        <v>8590</v>
      </c>
      <c r="CH1176" s="215" t="s">
        <v>8479</v>
      </c>
      <c r="CI1176" s="215" t="s">
        <v>8498</v>
      </c>
      <c r="CJ1176" s="215" t="s">
        <v>8478</v>
      </c>
      <c r="CK1176" s="43" t="s">
        <v>7153</v>
      </c>
      <c r="CL1176" s="43" t="s">
        <v>5474</v>
      </c>
      <c r="CM1176" s="43" t="s">
        <v>7322</v>
      </c>
      <c r="CN1176" s="145">
        <v>-97099.6</v>
      </c>
      <c r="CO1176" s="145">
        <v>-544725.6</v>
      </c>
      <c r="CP1176" s="148">
        <v>1261266.5892232547</v>
      </c>
      <c r="CQ1176" s="189" t="s">
        <v>5474</v>
      </c>
      <c r="CR1176" s="189" t="s">
        <v>5474</v>
      </c>
      <c r="CS1176" s="99" t="s">
        <v>5474</v>
      </c>
      <c r="CT1176" s="167" t="s">
        <v>5474</v>
      </c>
      <c r="CU1176" s="43" t="s">
        <v>5474</v>
      </c>
      <c r="CV1176" s="43" t="s">
        <v>5474</v>
      </c>
      <c r="CW1176" s="43" t="s">
        <v>5474</v>
      </c>
      <c r="CX1176" s="43" t="s">
        <v>5474</v>
      </c>
      <c r="CY1176" s="43" t="s">
        <v>5474</v>
      </c>
      <c r="CZ1176" s="43" t="s">
        <v>5474</v>
      </c>
      <c r="DA1176" s="42" t="s">
        <v>5474</v>
      </c>
      <c r="DB1176" s="42" t="s">
        <v>5474</v>
      </c>
      <c r="DC1176" s="42" t="s">
        <v>5474</v>
      </c>
      <c r="DD1176" s="42" t="s">
        <v>5474</v>
      </c>
      <c r="DE1176" s="42" t="s">
        <v>5474</v>
      </c>
      <c r="DF1176" s="42" t="s">
        <v>5474</v>
      </c>
      <c r="DG1176" s="42" t="s">
        <v>5474</v>
      </c>
      <c r="DH1176" s="42" t="s">
        <v>5474</v>
      </c>
    </row>
    <row r="1177" spans="1:112">
      <c r="A1177" s="22">
        <v>2607</v>
      </c>
      <c r="B1177" s="7" t="s">
        <v>486</v>
      </c>
      <c r="C1177" s="21">
        <v>5.8000000000000003E-2</v>
      </c>
      <c r="D1177" s="21">
        <v>1.7500000000000002E-2</v>
      </c>
      <c r="E1177" s="21">
        <v>3.5700000000000003E-2</v>
      </c>
      <c r="F1177" s="21">
        <v>1.9900000000000001E-2</v>
      </c>
      <c r="G1177" s="21">
        <v>-1.37E-2</v>
      </c>
      <c r="H1177" s="21">
        <v>0.4</v>
      </c>
      <c r="I1177" s="21">
        <v>0.1053</v>
      </c>
      <c r="J1177" s="21">
        <v>5.8799999999999998E-2</v>
      </c>
      <c r="K1177" s="21">
        <v>-2.5999999999999999E-3</v>
      </c>
      <c r="L1177" s="21">
        <v>-1.7899999999999999E-2</v>
      </c>
      <c r="M1177" s="21">
        <v>-8.0999999999999996E-3</v>
      </c>
      <c r="N1177" s="21">
        <v>-5.7999999999999996E-3</v>
      </c>
      <c r="O1177" s="21">
        <v>-1.77E-2</v>
      </c>
      <c r="P1177" s="21">
        <v>-8.3999999999999995E-3</v>
      </c>
      <c r="Q1177" s="21">
        <v>-1E-3</v>
      </c>
      <c r="R1177" s="21">
        <v>-1.2999999999999999E-3</v>
      </c>
      <c r="S1177" s="21">
        <v>3.6799999999999999E-2</v>
      </c>
      <c r="T1177" s="21">
        <v>2.8799999999999999E-2</v>
      </c>
      <c r="U1177" s="10">
        <v>0.36</v>
      </c>
      <c r="V1177" s="10">
        <v>0.66</v>
      </c>
      <c r="W1177" s="7">
        <v>0.33</v>
      </c>
      <c r="X1177" s="20">
        <v>0.43259999999999998</v>
      </c>
      <c r="Y1177" s="75">
        <v>2020</v>
      </c>
      <c r="Z1177" s="7">
        <v>0.3</v>
      </c>
      <c r="AA1177" s="7">
        <v>0</v>
      </c>
      <c r="AB1177" s="51">
        <v>-2457</v>
      </c>
      <c r="AC1177" s="51">
        <v>-1535</v>
      </c>
      <c r="AD1177" s="51"/>
      <c r="AE1177" s="51"/>
      <c r="AF1177" s="51">
        <v>279</v>
      </c>
      <c r="AG1177" s="51">
        <v>-11</v>
      </c>
      <c r="AH1177" s="20">
        <v>0.15959999999999999</v>
      </c>
      <c r="AI1177" s="7" t="s">
        <v>8481</v>
      </c>
      <c r="AJ1177" s="67" t="s">
        <v>8468</v>
      </c>
      <c r="AK1177" s="44">
        <v>0.57622739018087854</v>
      </c>
      <c r="AL1177" s="44">
        <v>0.67021276595744672</v>
      </c>
      <c r="AM1177" s="44">
        <v>-0.62068965517241159</v>
      </c>
      <c r="AN1177" s="25">
        <v>1.0870786516853932</v>
      </c>
      <c r="AO1177" s="25">
        <v>0.26404494382022475</v>
      </c>
      <c r="AP1177" s="215">
        <v>35.6</v>
      </c>
      <c r="AQ1177" s="215" t="s">
        <v>9658</v>
      </c>
      <c r="AR1177" s="44">
        <v>-2.0632737276478599E-2</v>
      </c>
      <c r="AS1177" s="171" t="s">
        <v>7637</v>
      </c>
      <c r="AT1177" s="171" t="s">
        <v>7338</v>
      </c>
      <c r="AU1177" s="171" t="s">
        <v>7638</v>
      </c>
      <c r="AV1177" s="7" t="s">
        <v>5474</v>
      </c>
      <c r="AW1177" s="14" t="s">
        <v>6076</v>
      </c>
      <c r="AX1177" s="49" t="s">
        <v>6009</v>
      </c>
      <c r="AY1177" s="38" t="s">
        <v>5961</v>
      </c>
      <c r="AZ1177" s="14" t="s">
        <v>6471</v>
      </c>
      <c r="BA1177" s="49" t="s">
        <v>5967</v>
      </c>
      <c r="BB1177" s="38" t="s">
        <v>5971</v>
      </c>
      <c r="BC1177" s="7">
        <v>1.7</v>
      </c>
      <c r="BD1177" s="14" t="s">
        <v>6038</v>
      </c>
      <c r="BE1177" s="49" t="s">
        <v>5967</v>
      </c>
      <c r="BF1177" s="38" t="s">
        <v>5961</v>
      </c>
      <c r="BG1177" s="7">
        <v>0.7</v>
      </c>
      <c r="BH1177" s="45">
        <v>21870.061354103724</v>
      </c>
      <c r="BI1177" s="215" t="s">
        <v>8592</v>
      </c>
      <c r="BJ1177" s="215" t="s">
        <v>8496</v>
      </c>
      <c r="BK1177" s="7">
        <v>0.3</v>
      </c>
      <c r="BL1177" s="25">
        <v>1.5691868758915959E-2</v>
      </c>
      <c r="BM1177" s="20">
        <v>0.61575000000000002</v>
      </c>
      <c r="BN1177" s="20">
        <v>0.60750000000000004</v>
      </c>
      <c r="BO1177" s="20">
        <v>0.62249999999999994</v>
      </c>
      <c r="BP1177" s="46">
        <v>53.939393939393938</v>
      </c>
      <c r="BQ1177" s="215" t="s">
        <v>8483</v>
      </c>
      <c r="BR1177" s="79">
        <v>-0.77752808988764055</v>
      </c>
      <c r="BS1177" s="9">
        <v>3.3997742420326382E-3</v>
      </c>
      <c r="BT1177" s="9">
        <v>2.5619787166426544E-3</v>
      </c>
      <c r="BU1177" s="47" t="s">
        <v>5993</v>
      </c>
      <c r="BV1177" s="47" t="s">
        <v>5993</v>
      </c>
      <c r="BW1177" s="14" t="s">
        <v>5474</v>
      </c>
      <c r="BX1177" s="83">
        <v>-0.7219101123595506</v>
      </c>
      <c r="BY1177" s="82">
        <v>0.65999999999999992</v>
      </c>
      <c r="BZ1177" s="46">
        <v>53.939393939393945</v>
      </c>
      <c r="CA1177" s="48" t="s">
        <v>5474</v>
      </c>
      <c r="CB1177" s="45">
        <v>-87469.2</v>
      </c>
      <c r="CC1177" s="45">
        <v>-54646</v>
      </c>
      <c r="CD1177" s="45">
        <v>0</v>
      </c>
      <c r="CE1177" s="45">
        <v>0</v>
      </c>
      <c r="CF1177" s="14" t="s">
        <v>9676</v>
      </c>
      <c r="CG1177" s="7" t="s">
        <v>8556</v>
      </c>
      <c r="CH1177" s="215" t="s">
        <v>8523</v>
      </c>
      <c r="CI1177" s="215" t="s">
        <v>8498</v>
      </c>
      <c r="CJ1177" s="215" t="s">
        <v>8478</v>
      </c>
      <c r="CK1177" s="43" t="s">
        <v>7153</v>
      </c>
      <c r="CL1177" s="43" t="s">
        <v>5474</v>
      </c>
      <c r="CM1177" s="43" t="s">
        <v>5474</v>
      </c>
      <c r="CN1177" s="145">
        <v>-54646</v>
      </c>
      <c r="CO1177" s="145">
        <v>-87469.2</v>
      </c>
      <c r="CP1177" s="148">
        <v>778574.18420609261</v>
      </c>
      <c r="CQ1177" s="189" t="s">
        <v>5474</v>
      </c>
      <c r="CR1177" s="189" t="s">
        <v>5474</v>
      </c>
      <c r="CS1177" s="99" t="s">
        <v>5474</v>
      </c>
      <c r="CT1177" s="167" t="s">
        <v>5474</v>
      </c>
      <c r="CU1177" s="43" t="s">
        <v>5474</v>
      </c>
      <c r="CV1177" s="43" t="s">
        <v>5474</v>
      </c>
      <c r="CW1177" s="43" t="s">
        <v>5474</v>
      </c>
      <c r="CX1177" s="43" t="s">
        <v>5474</v>
      </c>
      <c r="CY1177" s="43" t="s">
        <v>5474</v>
      </c>
      <c r="CZ1177" s="43" t="s">
        <v>5474</v>
      </c>
      <c r="DA1177" s="42" t="s">
        <v>5474</v>
      </c>
      <c r="DB1177" s="42" t="s">
        <v>5474</v>
      </c>
      <c r="DC1177" s="42" t="s">
        <v>5474</v>
      </c>
      <c r="DD1177" s="42" t="s">
        <v>5474</v>
      </c>
      <c r="DE1177" s="42" t="s">
        <v>5474</v>
      </c>
      <c r="DF1177" s="42" t="s">
        <v>5474</v>
      </c>
      <c r="DG1177" s="42" t="s">
        <v>5474</v>
      </c>
      <c r="DH1177" s="42" t="s">
        <v>5474</v>
      </c>
    </row>
    <row r="1178" spans="1:112">
      <c r="A1178" s="22">
        <v>2723</v>
      </c>
      <c r="B1178" s="7" t="s">
        <v>516</v>
      </c>
      <c r="C1178" s="21">
        <v>4.1200000000000001E-2</v>
      </c>
      <c r="D1178" s="21">
        <v>7.4999999999999997E-3</v>
      </c>
      <c r="E1178" s="21">
        <v>2.18E-2</v>
      </c>
      <c r="F1178" s="21">
        <v>-6.2700000000000006E-2</v>
      </c>
      <c r="G1178" s="21">
        <v>5.91E-2</v>
      </c>
      <c r="H1178" s="21"/>
      <c r="I1178" s="21">
        <v>2.8889</v>
      </c>
      <c r="J1178" s="21">
        <v>2.8889</v>
      </c>
      <c r="K1178" s="21">
        <v>-7.9000000000000008E-3</v>
      </c>
      <c r="L1178" s="21">
        <v>-4.8999999999999998E-3</v>
      </c>
      <c r="M1178" s="21">
        <v>-2E-3</v>
      </c>
      <c r="N1178" s="21">
        <v>-3.5400000000000001E-2</v>
      </c>
      <c r="O1178" s="21">
        <v>4.1300000000000003E-2</v>
      </c>
      <c r="P1178" s="21">
        <v>2.6700000000000002E-2</v>
      </c>
      <c r="Q1178" s="21">
        <v>1.26E-2</v>
      </c>
      <c r="R1178" s="21">
        <v>4.5999999999999999E-3</v>
      </c>
      <c r="S1178" s="21">
        <v>0.15970000000000001</v>
      </c>
      <c r="T1178" s="21">
        <v>0.1004</v>
      </c>
      <c r="U1178" s="10">
        <v>1.4</v>
      </c>
      <c r="V1178" s="10">
        <v>6.68</v>
      </c>
      <c r="W1178" s="7">
        <v>5.008</v>
      </c>
      <c r="X1178" s="20">
        <v>0.56740000000000002</v>
      </c>
      <c r="Y1178" s="75">
        <v>2020</v>
      </c>
      <c r="Z1178" s="7">
        <v>4</v>
      </c>
      <c r="AA1178" s="7">
        <v>0</v>
      </c>
      <c r="AB1178" s="51">
        <v>84</v>
      </c>
      <c r="AC1178" s="51">
        <v>243</v>
      </c>
      <c r="AD1178" s="51">
        <v>43</v>
      </c>
      <c r="AE1178" s="51">
        <v>43</v>
      </c>
      <c r="AF1178" s="51">
        <v>-59</v>
      </c>
      <c r="AG1178" s="51">
        <v>20</v>
      </c>
      <c r="AH1178" s="20">
        <v>2.93E-2</v>
      </c>
      <c r="AI1178" s="7" t="s">
        <v>8481</v>
      </c>
      <c r="AJ1178" s="67" t="s">
        <v>8536</v>
      </c>
      <c r="AK1178" s="44">
        <v>-0.56451612903225812</v>
      </c>
      <c r="AL1178" s="44">
        <v>0.54545454545454541</v>
      </c>
      <c r="AM1178" s="44">
        <v>0.53333333333333333</v>
      </c>
      <c r="AN1178" s="25">
        <v>0.6690647482014388</v>
      </c>
      <c r="AO1178" s="25">
        <v>0.23741007194244604</v>
      </c>
      <c r="AP1178" s="215">
        <v>139</v>
      </c>
      <c r="AQ1178" s="215" t="s">
        <v>9658</v>
      </c>
      <c r="AR1178" s="44">
        <v>-1.06761565836298E-2</v>
      </c>
      <c r="AS1178" s="171" t="s">
        <v>7672</v>
      </c>
      <c r="AT1178" s="171" t="s">
        <v>7085</v>
      </c>
      <c r="AU1178" s="171" t="s">
        <v>7075</v>
      </c>
      <c r="AV1178" s="7" t="s">
        <v>8470</v>
      </c>
      <c r="AW1178" s="14" t="s">
        <v>6242</v>
      </c>
      <c r="AX1178" s="49" t="s">
        <v>6009</v>
      </c>
      <c r="AY1178" s="38" t="s">
        <v>5961</v>
      </c>
      <c r="AZ1178" s="14" t="s">
        <v>6157</v>
      </c>
      <c r="BA1178" s="49" t="s">
        <v>6039</v>
      </c>
      <c r="BB1178" s="38" t="s">
        <v>6007</v>
      </c>
      <c r="BC1178" s="7">
        <v>1.1000000000000001</v>
      </c>
      <c r="BD1178" s="14" t="s">
        <v>6059</v>
      </c>
      <c r="BE1178" s="49" t="s">
        <v>5967</v>
      </c>
      <c r="BF1178" s="38" t="s">
        <v>5961</v>
      </c>
      <c r="BG1178" s="7">
        <v>1.8</v>
      </c>
      <c r="BH1178" s="45">
        <v>3731.617411269126</v>
      </c>
      <c r="BI1178" s="215" t="s">
        <v>8489</v>
      </c>
      <c r="BJ1178" s="215" t="s">
        <v>8520</v>
      </c>
      <c r="BK1178" s="7">
        <v>1.2</v>
      </c>
      <c r="BL1178" s="25">
        <v>2.9629629629629631E-2</v>
      </c>
      <c r="BM1178" s="20">
        <v>0.62624999999999997</v>
      </c>
      <c r="BN1178" s="20">
        <v>0.58499999999999996</v>
      </c>
      <c r="BO1178" s="20">
        <v>0.65999999999999992</v>
      </c>
      <c r="BP1178" s="46">
        <v>20.808383233532936</v>
      </c>
      <c r="BQ1178" s="215" t="s">
        <v>8483</v>
      </c>
      <c r="BR1178" s="79">
        <v>-0.44748201438848911</v>
      </c>
      <c r="BS1178" s="9">
        <v>3.0003257919587689E-2</v>
      </c>
      <c r="BT1178" s="9">
        <v>2.2793635648721278E-2</v>
      </c>
      <c r="BU1178" s="47">
        <v>44398</v>
      </c>
      <c r="BV1178" s="47">
        <v>44404</v>
      </c>
      <c r="BW1178" s="14" t="s">
        <v>5474</v>
      </c>
      <c r="BX1178" s="83">
        <v>-0.30935251798561153</v>
      </c>
      <c r="BY1178" s="82">
        <v>6.4</v>
      </c>
      <c r="BZ1178" s="46">
        <v>21.71875</v>
      </c>
      <c r="CA1178" s="48" t="s">
        <v>8593</v>
      </c>
      <c r="CB1178" s="45">
        <v>11676</v>
      </c>
      <c r="CC1178" s="45">
        <v>33777</v>
      </c>
      <c r="CD1178" s="45">
        <v>5977</v>
      </c>
      <c r="CE1178" s="45">
        <v>5977</v>
      </c>
      <c r="CF1178" s="14" t="s">
        <v>9677</v>
      </c>
      <c r="CG1178" s="7" t="s">
        <v>8590</v>
      </c>
      <c r="CH1178" s="215" t="s">
        <v>8479</v>
      </c>
      <c r="CI1178" s="215" t="s">
        <v>8478</v>
      </c>
      <c r="CJ1178" s="215" t="s">
        <v>8479</v>
      </c>
      <c r="CK1178" s="43" t="s">
        <v>5474</v>
      </c>
      <c r="CL1178" s="43" t="s">
        <v>5474</v>
      </c>
      <c r="CM1178" s="43" t="s">
        <v>5474</v>
      </c>
      <c r="CN1178" s="145">
        <v>39754</v>
      </c>
      <c r="CO1178" s="145">
        <v>17653</v>
      </c>
      <c r="CP1178" s="148">
        <v>518694.82016640849</v>
      </c>
      <c r="CQ1178" s="189" t="s">
        <v>5474</v>
      </c>
      <c r="CR1178" s="189" t="s">
        <v>5474</v>
      </c>
      <c r="CS1178" s="99" t="s">
        <v>5474</v>
      </c>
      <c r="CT1178" s="167" t="s">
        <v>5474</v>
      </c>
      <c r="CU1178" s="43" t="s">
        <v>5474</v>
      </c>
      <c r="CV1178" s="43" t="s">
        <v>5474</v>
      </c>
      <c r="CW1178" s="43" t="s">
        <v>5474</v>
      </c>
      <c r="CX1178" s="43" t="s">
        <v>5474</v>
      </c>
      <c r="CY1178" s="43" t="s">
        <v>5474</v>
      </c>
      <c r="CZ1178" s="43" t="s">
        <v>5474</v>
      </c>
      <c r="DA1178" s="42" t="s">
        <v>5474</v>
      </c>
      <c r="DB1178" s="42" t="s">
        <v>5474</v>
      </c>
      <c r="DC1178" s="42" t="s">
        <v>5474</v>
      </c>
      <c r="DD1178" s="42" t="s">
        <v>5474</v>
      </c>
      <c r="DE1178" s="42" t="s">
        <v>5474</v>
      </c>
      <c r="DF1178" s="42" t="s">
        <v>5474</v>
      </c>
      <c r="DG1178" s="42" t="s">
        <v>5474</v>
      </c>
      <c r="DH1178" s="42" t="s">
        <v>5474</v>
      </c>
    </row>
    <row r="1179" spans="1:112">
      <c r="A1179" s="22">
        <v>6509</v>
      </c>
      <c r="B1179" s="7" t="s">
        <v>1400</v>
      </c>
      <c r="C1179" s="21">
        <v>-0.1837</v>
      </c>
      <c r="D1179" s="21">
        <v>0.39129999999999998</v>
      </c>
      <c r="E1179" s="21">
        <v>-8.6400000000000005E-2</v>
      </c>
      <c r="F1179" s="21">
        <v>0.23930000000000001</v>
      </c>
      <c r="G1179" s="21">
        <v>0.33339999999999997</v>
      </c>
      <c r="H1179" s="21">
        <v>-9.0899999999999995E-2</v>
      </c>
      <c r="I1179" s="21">
        <v>0.55559999999999998</v>
      </c>
      <c r="J1179" s="21">
        <v>0.61539999999999995</v>
      </c>
      <c r="K1179" s="21">
        <v>-2.0000000000000001E-4</v>
      </c>
      <c r="L1179" s="21">
        <v>3.5000000000000001E-3</v>
      </c>
      <c r="M1179" s="21">
        <v>2.3800000000000002E-2</v>
      </c>
      <c r="N1179" s="21">
        <v>-3.1699999999999999E-2</v>
      </c>
      <c r="O1179" s="21">
        <v>1.32E-2</v>
      </c>
      <c r="P1179" s="21">
        <v>2.3599999999999999E-2</v>
      </c>
      <c r="Q1179" s="21">
        <v>8.6999999999999994E-3</v>
      </c>
      <c r="R1179" s="21">
        <v>4.1999999999999997E-3</v>
      </c>
      <c r="S1179" s="21">
        <v>6.1100000000000002E-2</v>
      </c>
      <c r="T1179" s="21">
        <v>3.4799999999999998E-2</v>
      </c>
      <c r="U1179" s="10">
        <v>1.47</v>
      </c>
      <c r="V1179" s="10">
        <v>2.19</v>
      </c>
      <c r="W1179" s="7">
        <v>0.64380000000000004</v>
      </c>
      <c r="X1179" s="20">
        <v>0.72640000000000005</v>
      </c>
      <c r="Y1179" s="75">
        <v>2020</v>
      </c>
      <c r="Z1179" s="7">
        <v>1</v>
      </c>
      <c r="AA1179" s="7">
        <v>0</v>
      </c>
      <c r="AB1179" s="51">
        <v>-1483</v>
      </c>
      <c r="AC1179" s="51">
        <v>-1953</v>
      </c>
      <c r="AD1179" s="51"/>
      <c r="AE1179" s="51"/>
      <c r="AF1179" s="51">
        <v>439</v>
      </c>
      <c r="AG1179" s="51">
        <v>187</v>
      </c>
      <c r="AH1179" s="20">
        <v>0.2364</v>
      </c>
      <c r="AI1179" s="7" t="s">
        <v>8487</v>
      </c>
      <c r="AJ1179" s="67" t="s">
        <v>8468</v>
      </c>
      <c r="AK1179" s="44">
        <v>0.73465346534653453</v>
      </c>
      <c r="AL1179" s="44">
        <v>0.62987012987012969</v>
      </c>
      <c r="AM1179" s="44">
        <v>-0.66666666666666763</v>
      </c>
      <c r="AN1179" s="25">
        <v>0.858843537414966</v>
      </c>
      <c r="AO1179" s="25">
        <v>0.26190476190476192</v>
      </c>
      <c r="AP1179" s="215">
        <v>58.8</v>
      </c>
      <c r="AQ1179" s="215" t="s">
        <v>9658</v>
      </c>
      <c r="AR1179" s="44">
        <v>-3.2894736842105199E-2</v>
      </c>
      <c r="AS1179" s="171" t="s">
        <v>8291</v>
      </c>
      <c r="AT1179" s="171" t="s">
        <v>7104</v>
      </c>
      <c r="AU1179" s="171" t="s">
        <v>7645</v>
      </c>
      <c r="AV1179" s="7" t="s">
        <v>8488</v>
      </c>
      <c r="AW1179" s="14" t="s">
        <v>6076</v>
      </c>
      <c r="AX1179" s="49" t="s">
        <v>6009</v>
      </c>
      <c r="AY1179" s="38" t="s">
        <v>5961</v>
      </c>
      <c r="AZ1179" s="14" t="s">
        <v>6456</v>
      </c>
      <c r="BA1179" s="49" t="s">
        <v>6039</v>
      </c>
      <c r="BB1179" s="38" t="s">
        <v>5961</v>
      </c>
      <c r="BC1179" s="7">
        <v>1.6</v>
      </c>
      <c r="BD1179" s="14" t="s">
        <v>6429</v>
      </c>
      <c r="BE1179" s="49" t="s">
        <v>6009</v>
      </c>
      <c r="BF1179" s="38" t="s">
        <v>5961</v>
      </c>
      <c r="BG1179" s="7">
        <v>1.4</v>
      </c>
      <c r="BH1179" s="45">
        <v>26131.707123371107</v>
      </c>
      <c r="BI1179" s="215" t="s">
        <v>8592</v>
      </c>
      <c r="BJ1179" s="215" t="s">
        <v>8496</v>
      </c>
      <c r="BK1179" s="7">
        <v>0.3</v>
      </c>
      <c r="BL1179" s="25">
        <v>1.3793103448275813E-2</v>
      </c>
      <c r="BM1179" s="20">
        <v>0.64675000000000005</v>
      </c>
      <c r="BN1179" s="20">
        <v>0.65500000000000003</v>
      </c>
      <c r="BO1179" s="20">
        <v>0.64</v>
      </c>
      <c r="BP1179" s="46">
        <v>26.849315068493151</v>
      </c>
      <c r="BQ1179" s="215" t="s">
        <v>8521</v>
      </c>
      <c r="BR1179" s="79">
        <v>-0.5326167800453514</v>
      </c>
      <c r="BS1179" s="9">
        <v>5.0693240461667788E-3</v>
      </c>
      <c r="BT1179" s="9">
        <v>1.1091915018231813E-2</v>
      </c>
      <c r="BU1179" s="47">
        <v>44407</v>
      </c>
      <c r="BV1179" s="47">
        <v>44413</v>
      </c>
      <c r="BW1179" s="14" t="s">
        <v>5474</v>
      </c>
      <c r="BX1179" s="83">
        <v>-0.4391401360544217</v>
      </c>
      <c r="BY1179" s="82">
        <v>2.27</v>
      </c>
      <c r="BZ1179" s="46">
        <v>25.903083700440526</v>
      </c>
      <c r="CA1179" s="48" t="s">
        <v>5474</v>
      </c>
      <c r="CB1179" s="45">
        <v>-87200.4</v>
      </c>
      <c r="CC1179" s="45">
        <v>-114836.4</v>
      </c>
      <c r="CD1179" s="45">
        <v>0</v>
      </c>
      <c r="CE1179" s="45">
        <v>0</v>
      </c>
      <c r="CF1179" s="14" t="s">
        <v>9678</v>
      </c>
      <c r="CG1179" s="7" t="s">
        <v>8556</v>
      </c>
      <c r="CH1179" s="215" t="s">
        <v>8523</v>
      </c>
      <c r="CI1179" s="215" t="s">
        <v>8478</v>
      </c>
      <c r="CJ1179" s="215" t="s">
        <v>8498</v>
      </c>
      <c r="CK1179" s="43" t="s">
        <v>5474</v>
      </c>
      <c r="CL1179" s="43" t="s">
        <v>5474</v>
      </c>
      <c r="CM1179" s="43" t="s">
        <v>5474</v>
      </c>
      <c r="CN1179" s="145">
        <v>-114836.4</v>
      </c>
      <c r="CO1179" s="145">
        <v>-87200.4</v>
      </c>
      <c r="CP1179" s="148">
        <v>1536544.378854221</v>
      </c>
      <c r="CQ1179" s="189" t="s">
        <v>5474</v>
      </c>
      <c r="CR1179" s="189" t="s">
        <v>5474</v>
      </c>
      <c r="CS1179" s="99" t="s">
        <v>5474</v>
      </c>
      <c r="CT1179" s="167" t="s">
        <v>5474</v>
      </c>
      <c r="CU1179" s="43" t="s">
        <v>5474</v>
      </c>
      <c r="CV1179" s="43" t="s">
        <v>5474</v>
      </c>
      <c r="CW1179" s="43" t="s">
        <v>5474</v>
      </c>
      <c r="CX1179" s="43" t="s">
        <v>5474</v>
      </c>
      <c r="CY1179" s="43" t="s">
        <v>5474</v>
      </c>
      <c r="CZ1179" s="43" t="s">
        <v>5474</v>
      </c>
      <c r="DA1179" s="42" t="s">
        <v>5474</v>
      </c>
      <c r="DB1179" s="42" t="s">
        <v>5474</v>
      </c>
      <c r="DC1179" s="42" t="s">
        <v>5474</v>
      </c>
      <c r="DD1179" s="42" t="s">
        <v>5474</v>
      </c>
      <c r="DE1179" s="42" t="s">
        <v>5474</v>
      </c>
      <c r="DF1179" s="42" t="s">
        <v>5474</v>
      </c>
      <c r="DG1179" s="42" t="s">
        <v>5474</v>
      </c>
      <c r="DH1179" s="42" t="s">
        <v>5474</v>
      </c>
    </row>
    <row r="1180" spans="1:112">
      <c r="A1180" s="22">
        <v>4721</v>
      </c>
      <c r="B1180" s="7" t="s">
        <v>985</v>
      </c>
      <c r="C1180" s="21">
        <v>1.0387</v>
      </c>
      <c r="D1180" s="21">
        <v>1.7544</v>
      </c>
      <c r="E1180" s="21">
        <v>0.77639999999999998</v>
      </c>
      <c r="F1180" s="21">
        <v>1.6423000000000001</v>
      </c>
      <c r="G1180" s="21">
        <v>0.33550000000000002</v>
      </c>
      <c r="H1180" s="21">
        <v>0.68569999999999998</v>
      </c>
      <c r="I1180" s="21">
        <v>2.1053000000000002</v>
      </c>
      <c r="J1180" s="21">
        <v>1.2927</v>
      </c>
      <c r="K1180" s="21">
        <v>4.6300000000000001E-2</v>
      </c>
      <c r="L1180" s="21">
        <v>7.2900000000000006E-2</v>
      </c>
      <c r="M1180" s="21">
        <v>2.9499999999999998E-2</v>
      </c>
      <c r="N1180" s="21">
        <v>4.9000000000000002E-2</v>
      </c>
      <c r="O1180" s="21">
        <v>7.6100000000000001E-2</v>
      </c>
      <c r="P1180" s="21">
        <v>1.7100000000000001E-2</v>
      </c>
      <c r="Q1180" s="21">
        <v>4.3E-3</v>
      </c>
      <c r="R1180" s="21">
        <v>5.4999999999999997E-3</v>
      </c>
      <c r="S1180" s="21">
        <v>0.15870000000000001</v>
      </c>
      <c r="T1180" s="21">
        <v>9.5799999999999996E-2</v>
      </c>
      <c r="U1180" s="10">
        <v>1.88</v>
      </c>
      <c r="V1180" s="10">
        <v>2.7</v>
      </c>
      <c r="W1180" s="7">
        <v>2.1160000000000001</v>
      </c>
      <c r="X1180" s="20">
        <v>0.84650000000000003</v>
      </c>
      <c r="Y1180" s="75">
        <v>2020</v>
      </c>
      <c r="Z1180" s="7">
        <v>1.39</v>
      </c>
      <c r="AA1180" s="7">
        <v>0</v>
      </c>
      <c r="AB1180" s="51">
        <v>1123</v>
      </c>
      <c r="AC1180" s="51">
        <v>-900</v>
      </c>
      <c r="AD1180" s="51"/>
      <c r="AE1180" s="51"/>
      <c r="AF1180" s="51">
        <v>-379</v>
      </c>
      <c r="AG1180" s="51">
        <v>-100</v>
      </c>
      <c r="AH1180" s="20">
        <v>0.52569999999999995</v>
      </c>
      <c r="AI1180" s="7" t="s">
        <v>8507</v>
      </c>
      <c r="AJ1180" s="67" t="s">
        <v>8838</v>
      </c>
      <c r="AK1180" s="44">
        <v>0.85474860335195535</v>
      </c>
      <c r="AL1180" s="44">
        <v>0.78333333333333333</v>
      </c>
      <c r="AM1180" s="44">
        <v>-0.72727272727272729</v>
      </c>
      <c r="AN1180" s="25">
        <v>0.70750988142292492</v>
      </c>
      <c r="AO1180" s="25">
        <v>0.4743083003952569</v>
      </c>
      <c r="AP1180" s="215">
        <v>126.5</v>
      </c>
      <c r="AQ1180" s="215" t="s">
        <v>9658</v>
      </c>
      <c r="AR1180" s="44">
        <v>-6.9852941176470507E-2</v>
      </c>
      <c r="AS1180" s="171" t="s">
        <v>7598</v>
      </c>
      <c r="AT1180" s="171" t="s">
        <v>8019</v>
      </c>
      <c r="AU1180" s="171" t="s">
        <v>8020</v>
      </c>
      <c r="AV1180" s="7" t="s">
        <v>8488</v>
      </c>
      <c r="AW1180" s="14" t="s">
        <v>8018</v>
      </c>
      <c r="AX1180" s="49" t="s">
        <v>5988</v>
      </c>
      <c r="AY1180" s="38" t="s">
        <v>6012</v>
      </c>
      <c r="AZ1180" s="14" t="s">
        <v>6155</v>
      </c>
      <c r="BA1180" s="49" t="s">
        <v>6009</v>
      </c>
      <c r="BB1180" s="38" t="s">
        <v>5989</v>
      </c>
      <c r="BC1180" s="7">
        <v>0.5</v>
      </c>
      <c r="BD1180" s="14" t="s">
        <v>6233</v>
      </c>
      <c r="BE1180" s="49" t="s">
        <v>6009</v>
      </c>
      <c r="BF1180" s="38" t="s">
        <v>5961</v>
      </c>
      <c r="BG1180" s="7">
        <v>5.2</v>
      </c>
      <c r="BH1180" s="45">
        <v>46786.005322897785</v>
      </c>
      <c r="BI1180" s="215" t="s">
        <v>8592</v>
      </c>
      <c r="BJ1180" s="215" t="s">
        <v>8568</v>
      </c>
      <c r="BK1180" s="7">
        <v>0.7</v>
      </c>
      <c r="BL1180" s="25">
        <v>1.2E-2</v>
      </c>
      <c r="BM1180" s="20">
        <v>0.81700000000000006</v>
      </c>
      <c r="BN1180" s="20">
        <v>0.96000000000000008</v>
      </c>
      <c r="BO1180" s="20">
        <v>0.7</v>
      </c>
      <c r="BP1180" s="46">
        <v>46.851851851851848</v>
      </c>
      <c r="BQ1180" s="215" t="s">
        <v>8491</v>
      </c>
      <c r="BR1180" s="79">
        <v>-0.57842292490118585</v>
      </c>
      <c r="BS1180" s="9">
        <v>1.0814010764301552E-2</v>
      </c>
      <c r="BT1180" s="9">
        <v>5.1082589774720244E-3</v>
      </c>
      <c r="BU1180" s="47">
        <v>44396</v>
      </c>
      <c r="BV1180" s="47">
        <v>44400</v>
      </c>
      <c r="BW1180" s="14" t="s">
        <v>5474</v>
      </c>
      <c r="BX1180" s="83">
        <v>-0.49410750988142293</v>
      </c>
      <c r="BY1180" s="82">
        <v>3.78</v>
      </c>
      <c r="BZ1180" s="46">
        <v>33.465608465608469</v>
      </c>
      <c r="CA1180" s="48" t="s">
        <v>8485</v>
      </c>
      <c r="CB1180" s="45">
        <v>142059.5</v>
      </c>
      <c r="CC1180" s="45">
        <v>-113850</v>
      </c>
      <c r="CD1180" s="45">
        <v>0</v>
      </c>
      <c r="CE1180" s="45">
        <v>0</v>
      </c>
      <c r="CF1180" s="14" t="s">
        <v>9679</v>
      </c>
      <c r="CG1180" s="7" t="s">
        <v>8556</v>
      </c>
      <c r="CH1180" s="215" t="s">
        <v>8546</v>
      </c>
      <c r="CI1180" s="215" t="s">
        <v>8498</v>
      </c>
      <c r="CJ1180" s="215" t="s">
        <v>8498</v>
      </c>
      <c r="CK1180" s="43" t="s">
        <v>7398</v>
      </c>
      <c r="CL1180" s="43" t="s">
        <v>5474</v>
      </c>
      <c r="CM1180" s="43" t="s">
        <v>5474</v>
      </c>
      <c r="CN1180" s="145">
        <v>-113850</v>
      </c>
      <c r="CO1180" s="145">
        <v>142059.5</v>
      </c>
      <c r="CP1180" s="148">
        <v>5918429.6733465698</v>
      </c>
      <c r="CQ1180" s="189" t="s">
        <v>5474</v>
      </c>
      <c r="CR1180" s="189" t="s">
        <v>5474</v>
      </c>
      <c r="CS1180" s="99" t="s">
        <v>5474</v>
      </c>
      <c r="CT1180" s="167" t="s">
        <v>8528</v>
      </c>
      <c r="CU1180" s="43" t="s">
        <v>5474</v>
      </c>
      <c r="CV1180" s="43" t="s">
        <v>5474</v>
      </c>
      <c r="CW1180" s="43" t="s">
        <v>5474</v>
      </c>
      <c r="CX1180" s="43" t="s">
        <v>5474</v>
      </c>
      <c r="CY1180" s="43" t="s">
        <v>5474</v>
      </c>
      <c r="CZ1180" s="43" t="s">
        <v>5474</v>
      </c>
      <c r="DA1180" s="42" t="s">
        <v>5474</v>
      </c>
      <c r="DB1180" s="42" t="s">
        <v>8528</v>
      </c>
      <c r="DC1180" s="42" t="s">
        <v>5474</v>
      </c>
      <c r="DD1180" s="42" t="s">
        <v>5474</v>
      </c>
      <c r="DE1180" s="42" t="s">
        <v>5474</v>
      </c>
      <c r="DF1180" s="42" t="s">
        <v>5474</v>
      </c>
      <c r="DG1180" s="42" t="s">
        <v>5474</v>
      </c>
      <c r="DH1180" s="42" t="s">
        <v>5474</v>
      </c>
    </row>
    <row r="1181" spans="1:112">
      <c r="A1181" s="22">
        <v>1909</v>
      </c>
      <c r="B1181" s="7" t="s">
        <v>249</v>
      </c>
      <c r="C1181" s="21">
        <v>2.2800000000000001E-2</v>
      </c>
      <c r="D1181" s="21">
        <v>0.30420000000000003</v>
      </c>
      <c r="E1181" s="21">
        <v>8.3199999999999996E-2</v>
      </c>
      <c r="F1181" s="21">
        <v>0.26829999999999998</v>
      </c>
      <c r="G1181" s="21">
        <v>0.4708</v>
      </c>
      <c r="H1181" s="21">
        <v>0.77500000000000002</v>
      </c>
      <c r="I1181" s="21">
        <v>24.666699999999999</v>
      </c>
      <c r="J1181" s="21">
        <v>11.333299999999999</v>
      </c>
      <c r="K1181" s="21">
        <v>-1.01E-2</v>
      </c>
      <c r="L1181" s="21">
        <v>5.3900000000000003E-2</v>
      </c>
      <c r="M1181" s="21">
        <v>3.2500000000000001E-2</v>
      </c>
      <c r="N1181" s="21">
        <v>-5.5999999999999999E-3</v>
      </c>
      <c r="O1181" s="21">
        <v>7.3400000000000007E-2</v>
      </c>
      <c r="P1181" s="21">
        <v>4.2700000000000002E-2</v>
      </c>
      <c r="Q1181" s="21">
        <v>1.67E-2</v>
      </c>
      <c r="R1181" s="21">
        <v>2.5999999999999999E-3</v>
      </c>
      <c r="S1181" s="21">
        <v>8.2299999999999998E-2</v>
      </c>
      <c r="T1181" s="21">
        <v>4.6300000000000001E-2</v>
      </c>
      <c r="U1181" s="10">
        <v>1.1100000000000001</v>
      </c>
      <c r="V1181" s="10">
        <v>1.77</v>
      </c>
      <c r="W1181" s="7">
        <v>0.92789999999999995</v>
      </c>
      <c r="X1181" s="20">
        <v>0.61480000000000001</v>
      </c>
      <c r="Y1181" s="75">
        <v>2020</v>
      </c>
      <c r="Z1181" s="7">
        <v>0.6</v>
      </c>
      <c r="AA1181" s="7">
        <v>0</v>
      </c>
      <c r="AB1181" s="51">
        <v>8171</v>
      </c>
      <c r="AC1181" s="51">
        <v>6407</v>
      </c>
      <c r="AD1181" s="51">
        <v>4419</v>
      </c>
      <c r="AE1181" s="51">
        <v>1177</v>
      </c>
      <c r="AF1181" s="51">
        <v>1055</v>
      </c>
      <c r="AG1181" s="51">
        <v>154</v>
      </c>
      <c r="AH1181" s="20">
        <v>4.1300000000000003E-2</v>
      </c>
      <c r="AI1181" s="7" t="s">
        <v>8487</v>
      </c>
      <c r="AJ1181" s="67" t="s">
        <v>8505</v>
      </c>
      <c r="AK1181" s="44">
        <v>0.79661016949152541</v>
      </c>
      <c r="AL1181" s="44">
        <v>0.83333333333333326</v>
      </c>
      <c r="AM1181" s="44">
        <v>-0.84210526315789613</v>
      </c>
      <c r="AN1181" s="25">
        <v>0.59000000000000008</v>
      </c>
      <c r="AO1181" s="25">
        <v>0.16000000000000003</v>
      </c>
      <c r="AP1181" s="215">
        <v>30</v>
      </c>
      <c r="AQ1181" s="215" t="s">
        <v>9658</v>
      </c>
      <c r="AR1181" s="44">
        <v>-6.6225165562913899E-3</v>
      </c>
      <c r="AS1181" s="171" t="s">
        <v>7339</v>
      </c>
      <c r="AT1181" s="171" t="s">
        <v>7330</v>
      </c>
      <c r="AU1181" s="171" t="s">
        <v>7340</v>
      </c>
      <c r="AV1181" s="7" t="s">
        <v>8488</v>
      </c>
      <c r="AW1181" s="14" t="s">
        <v>6621</v>
      </c>
      <c r="AX1181" s="49" t="s">
        <v>6009</v>
      </c>
      <c r="AY1181" s="38" t="s">
        <v>5989</v>
      </c>
      <c r="AZ1181" s="14" t="s">
        <v>6258</v>
      </c>
      <c r="BA1181" s="49" t="s">
        <v>6039</v>
      </c>
      <c r="BB1181" s="38" t="s">
        <v>5961</v>
      </c>
      <c r="BC1181" s="7">
        <v>0.9</v>
      </c>
      <c r="BD1181" s="14" t="s">
        <v>6145</v>
      </c>
      <c r="BE1181" s="49" t="s">
        <v>6039</v>
      </c>
      <c r="BF1181" s="38" t="s">
        <v>5989</v>
      </c>
      <c r="BG1181" s="7">
        <v>0.4</v>
      </c>
      <c r="BH1181" s="45">
        <v>23327.983323061519</v>
      </c>
      <c r="BI1181" s="215" t="s">
        <v>8499</v>
      </c>
      <c r="BJ1181" s="215" t="s">
        <v>8509</v>
      </c>
      <c r="BK1181" s="7">
        <v>0.8</v>
      </c>
      <c r="BL1181" s="25">
        <v>5.0251256281406559E-3</v>
      </c>
      <c r="BM1181" s="20">
        <v>0.70450000000000002</v>
      </c>
      <c r="BN1181" s="20">
        <v>0.71</v>
      </c>
      <c r="BO1181" s="20">
        <v>0.7</v>
      </c>
      <c r="BP1181" s="46">
        <v>16.949152542372882</v>
      </c>
      <c r="BQ1181" s="215" t="s">
        <v>8521</v>
      </c>
      <c r="BR1181" s="79">
        <v>-0.34762888888888882</v>
      </c>
      <c r="BS1181" s="9">
        <v>2.4934135308445793E-2</v>
      </c>
      <c r="BT1181" s="9">
        <v>1.4067703931997855E-2</v>
      </c>
      <c r="BU1181" s="47" t="s">
        <v>5993</v>
      </c>
      <c r="BV1181" s="47">
        <v>44378</v>
      </c>
      <c r="BW1181" s="14" t="s">
        <v>5474</v>
      </c>
      <c r="BX1181" s="83">
        <v>-0.21715466666666666</v>
      </c>
      <c r="BY1181" s="82">
        <v>1.9100000000000001</v>
      </c>
      <c r="BZ1181" s="46">
        <v>15.706806282722512</v>
      </c>
      <c r="CA1181" s="48" t="s">
        <v>8593</v>
      </c>
      <c r="CB1181" s="45">
        <v>245130</v>
      </c>
      <c r="CC1181" s="45">
        <v>192210</v>
      </c>
      <c r="CD1181" s="45">
        <v>132570</v>
      </c>
      <c r="CE1181" s="45">
        <v>35310</v>
      </c>
      <c r="CF1181" s="14" t="s">
        <v>9680</v>
      </c>
      <c r="CG1181" s="7" t="s">
        <v>8556</v>
      </c>
      <c r="CH1181" s="215" t="s">
        <v>8479</v>
      </c>
      <c r="CI1181" s="215" t="s">
        <v>8498</v>
      </c>
      <c r="CJ1181" s="215" t="s">
        <v>8478</v>
      </c>
      <c r="CK1181" s="43" t="s">
        <v>7034</v>
      </c>
      <c r="CL1181" s="43" t="s">
        <v>5474</v>
      </c>
      <c r="CM1181" s="43" t="s">
        <v>5474</v>
      </c>
      <c r="CN1181" s="145">
        <v>227520</v>
      </c>
      <c r="CO1181" s="145">
        <v>377700</v>
      </c>
      <c r="CP1181" s="148">
        <v>699839.49969184562</v>
      </c>
      <c r="CQ1181" s="189" t="s">
        <v>5474</v>
      </c>
      <c r="CR1181" s="189" t="s">
        <v>5474</v>
      </c>
      <c r="CS1181" s="99" t="s">
        <v>5474</v>
      </c>
      <c r="CT1181" s="167" t="s">
        <v>5474</v>
      </c>
      <c r="CU1181" s="43" t="s">
        <v>5474</v>
      </c>
      <c r="CV1181" s="43" t="s">
        <v>5474</v>
      </c>
      <c r="CW1181" s="43" t="s">
        <v>5474</v>
      </c>
      <c r="CX1181" s="43" t="s">
        <v>5474</v>
      </c>
      <c r="CY1181" s="43" t="s">
        <v>5474</v>
      </c>
      <c r="CZ1181" s="43" t="s">
        <v>5474</v>
      </c>
      <c r="DA1181" s="42" t="s">
        <v>5474</v>
      </c>
      <c r="DB1181" s="42" t="s">
        <v>5474</v>
      </c>
      <c r="DC1181" s="42" t="s">
        <v>5474</v>
      </c>
      <c r="DD1181" s="42" t="s">
        <v>5474</v>
      </c>
      <c r="DE1181" s="42" t="s">
        <v>5474</v>
      </c>
      <c r="DF1181" s="42" t="s">
        <v>5474</v>
      </c>
      <c r="DG1181" s="42" t="s">
        <v>5474</v>
      </c>
      <c r="DH1181" s="42" t="s">
        <v>5474</v>
      </c>
    </row>
    <row r="1182" spans="1:112">
      <c r="A1182" s="22">
        <v>6271</v>
      </c>
      <c r="B1182" s="7" t="s">
        <v>1342</v>
      </c>
      <c r="C1182" s="21">
        <v>6.6400000000000001E-2</v>
      </c>
      <c r="D1182" s="21">
        <v>0.36470000000000002</v>
      </c>
      <c r="E1182" s="21">
        <v>8.6499999999999994E-2</v>
      </c>
      <c r="F1182" s="21">
        <v>0.29749999999999999</v>
      </c>
      <c r="G1182" s="21">
        <v>0.58699999999999997</v>
      </c>
      <c r="H1182" s="21">
        <v>0.31340000000000001</v>
      </c>
      <c r="I1182" s="21">
        <v>1.0706</v>
      </c>
      <c r="J1182" s="21">
        <v>0.85070000000000001</v>
      </c>
      <c r="K1182" s="21">
        <v>5.1900000000000002E-2</v>
      </c>
      <c r="L1182" s="21">
        <v>3.7100000000000001E-2</v>
      </c>
      <c r="M1182" s="21">
        <v>4.8300000000000003E-2</v>
      </c>
      <c r="N1182" s="21">
        <v>5.7700000000000001E-2</v>
      </c>
      <c r="O1182" s="21">
        <v>4.2700000000000002E-2</v>
      </c>
      <c r="P1182" s="21">
        <v>5.0500000000000003E-2</v>
      </c>
      <c r="Q1182" s="21">
        <v>5.0000000000000001E-3</v>
      </c>
      <c r="R1182" s="21">
        <v>4.3E-3</v>
      </c>
      <c r="S1182" s="21">
        <v>9.1499999999999998E-2</v>
      </c>
      <c r="T1182" s="21">
        <v>7.1499999999999994E-2</v>
      </c>
      <c r="U1182" s="10">
        <v>6.2</v>
      </c>
      <c r="V1182" s="10">
        <v>10.74</v>
      </c>
      <c r="W1182" s="7">
        <v>5.1711999999999998</v>
      </c>
      <c r="X1182" s="20">
        <v>0.83169999999999999</v>
      </c>
      <c r="Y1182" s="75">
        <v>2020</v>
      </c>
      <c r="Z1182" s="7">
        <v>5.5</v>
      </c>
      <c r="AA1182" s="7">
        <v>0</v>
      </c>
      <c r="AB1182" s="51">
        <v>-3981</v>
      </c>
      <c r="AC1182" s="51">
        <v>-1488</v>
      </c>
      <c r="AD1182" s="51">
        <v>3361</v>
      </c>
      <c r="AE1182" s="51">
        <v>23</v>
      </c>
      <c r="AF1182" s="51">
        <v>32</v>
      </c>
      <c r="AG1182" s="51">
        <v>191</v>
      </c>
      <c r="AH1182" s="20">
        <v>0.10290000000000001</v>
      </c>
      <c r="AI1182" s="7" t="s">
        <v>8507</v>
      </c>
      <c r="AJ1182" s="67" t="s">
        <v>8468</v>
      </c>
      <c r="AK1182" s="44">
        <v>0.93788819875776397</v>
      </c>
      <c r="AL1182" s="44">
        <v>0.829059829059829</v>
      </c>
      <c r="AM1182" s="44">
        <v>-0.53333333333333333</v>
      </c>
      <c r="AN1182" s="25">
        <v>0.58759124087591241</v>
      </c>
      <c r="AO1182" s="25">
        <v>0.21350364963503649</v>
      </c>
      <c r="AP1182" s="215">
        <v>274</v>
      </c>
      <c r="AQ1182" s="215" t="s">
        <v>9658</v>
      </c>
      <c r="AR1182" s="44">
        <v>-1.61579892280071E-2</v>
      </c>
      <c r="AS1182" s="171" t="s">
        <v>8247</v>
      </c>
      <c r="AT1182" s="171" t="s">
        <v>8248</v>
      </c>
      <c r="AU1182" s="171" t="s">
        <v>7658</v>
      </c>
      <c r="AV1182" s="7" t="s">
        <v>8488</v>
      </c>
      <c r="AW1182" s="14" t="s">
        <v>8246</v>
      </c>
      <c r="AX1182" s="49" t="s">
        <v>6009</v>
      </c>
      <c r="AY1182" s="38" t="s">
        <v>5989</v>
      </c>
      <c r="AZ1182" s="14" t="s">
        <v>6653</v>
      </c>
      <c r="BA1182" s="49" t="s">
        <v>5993</v>
      </c>
      <c r="BB1182" s="38" t="s">
        <v>5993</v>
      </c>
      <c r="BC1182" s="7">
        <v>1</v>
      </c>
      <c r="BD1182" s="14" t="s">
        <v>6169</v>
      </c>
      <c r="BE1182" s="49" t="s">
        <v>6009</v>
      </c>
      <c r="BF1182" s="38" t="s">
        <v>5989</v>
      </c>
      <c r="BG1182" s="7">
        <v>1</v>
      </c>
      <c r="BH1182" s="45">
        <v>10824.944335487504</v>
      </c>
      <c r="BI1182" s="215" t="s">
        <v>8499</v>
      </c>
      <c r="BJ1182" s="215" t="s">
        <v>8568</v>
      </c>
      <c r="BK1182" s="7">
        <v>0.6</v>
      </c>
      <c r="BL1182" s="25">
        <v>1.2939001848428836E-2</v>
      </c>
      <c r="BM1182" s="20">
        <v>0.69550000000000001</v>
      </c>
      <c r="BN1182" s="20">
        <v>0.71750000000000003</v>
      </c>
      <c r="BO1182" s="20">
        <v>0.67749999999999988</v>
      </c>
      <c r="BP1182" s="46">
        <v>25.512104283054004</v>
      </c>
      <c r="BQ1182" s="215" t="s">
        <v>8491</v>
      </c>
      <c r="BR1182" s="79">
        <v>-0.40303771289537704</v>
      </c>
      <c r="BS1182" s="9">
        <v>1.2947251280737815E-2</v>
      </c>
      <c r="BT1182" s="9">
        <v>1.4140272108893015E-2</v>
      </c>
      <c r="BU1182" s="47">
        <v>44404</v>
      </c>
      <c r="BV1182" s="47">
        <v>44410</v>
      </c>
      <c r="BW1182" s="14" t="s">
        <v>5474</v>
      </c>
      <c r="BX1182" s="83">
        <v>-0.28364525547445252</v>
      </c>
      <c r="BY1182" s="82">
        <v>11.8</v>
      </c>
      <c r="BZ1182" s="46">
        <v>23.220338983050848</v>
      </c>
      <c r="CA1182" s="48" t="s">
        <v>8526</v>
      </c>
      <c r="CB1182" s="45">
        <v>-1090794</v>
      </c>
      <c r="CC1182" s="45">
        <v>-407712</v>
      </c>
      <c r="CD1182" s="45">
        <v>920914</v>
      </c>
      <c r="CE1182" s="45">
        <v>6302</v>
      </c>
      <c r="CF1182" s="14" t="s">
        <v>9681</v>
      </c>
      <c r="CG1182" s="7" t="s">
        <v>8590</v>
      </c>
      <c r="CH1182" s="215" t="s">
        <v>8479</v>
      </c>
      <c r="CI1182" s="215" t="s">
        <v>8498</v>
      </c>
      <c r="CJ1182" s="215" t="s">
        <v>8498</v>
      </c>
      <c r="CK1182" s="43" t="s">
        <v>7398</v>
      </c>
      <c r="CL1182" s="43" t="s">
        <v>5474</v>
      </c>
      <c r="CM1182" s="43" t="s">
        <v>5474</v>
      </c>
      <c r="CN1182" s="145">
        <v>-401410</v>
      </c>
      <c r="CO1182" s="145">
        <v>-169880</v>
      </c>
      <c r="CP1182" s="148">
        <v>2966034.7479235763</v>
      </c>
      <c r="CQ1182" s="189" t="s">
        <v>5474</v>
      </c>
      <c r="CR1182" s="189" t="s">
        <v>5474</v>
      </c>
      <c r="CS1182" s="99" t="s">
        <v>5474</v>
      </c>
      <c r="CT1182" s="167" t="s">
        <v>5474</v>
      </c>
      <c r="CU1182" s="43" t="s">
        <v>5474</v>
      </c>
      <c r="CV1182" s="43" t="s">
        <v>5474</v>
      </c>
      <c r="CW1182" s="43" t="s">
        <v>5474</v>
      </c>
      <c r="CX1182" s="43" t="s">
        <v>5474</v>
      </c>
      <c r="CY1182" s="43" t="s">
        <v>5474</v>
      </c>
      <c r="CZ1182" s="43" t="s">
        <v>5474</v>
      </c>
      <c r="DA1182" s="42" t="s">
        <v>5474</v>
      </c>
      <c r="DB1182" s="42" t="s">
        <v>5474</v>
      </c>
      <c r="DC1182" s="42" t="s">
        <v>5474</v>
      </c>
      <c r="DD1182" s="42" t="s">
        <v>5474</v>
      </c>
      <c r="DE1182" s="42" t="s">
        <v>5474</v>
      </c>
      <c r="DF1182" s="42" t="s">
        <v>5474</v>
      </c>
      <c r="DG1182" s="42" t="s">
        <v>5474</v>
      </c>
      <c r="DH1182" s="42" t="s">
        <v>5474</v>
      </c>
    </row>
    <row r="1183" spans="1:112">
      <c r="A1183" s="22">
        <v>4192</v>
      </c>
      <c r="B1183" s="7" t="s">
        <v>926</v>
      </c>
      <c r="C1183" s="21">
        <v>0.43590000000000001</v>
      </c>
      <c r="D1183" s="21">
        <v>-0.63400000000000001</v>
      </c>
      <c r="E1183" s="21">
        <v>0.32279999999999998</v>
      </c>
      <c r="F1183" s="21">
        <v>-0.57250000000000001</v>
      </c>
      <c r="G1183" s="21">
        <v>-0.4042</v>
      </c>
      <c r="H1183" s="21">
        <v>-0.11310000000000001</v>
      </c>
      <c r="I1183" s="21">
        <v>-1.5725</v>
      </c>
      <c r="J1183" s="21">
        <v>-0.72240000000000004</v>
      </c>
      <c r="K1183" s="21"/>
      <c r="L1183" s="21"/>
      <c r="M1183" s="21"/>
      <c r="N1183" s="21"/>
      <c r="O1183" s="21"/>
      <c r="P1183" s="21"/>
      <c r="Q1183" s="21"/>
      <c r="R1183" s="21"/>
      <c r="S1183" s="21"/>
      <c r="T1183" s="21"/>
      <c r="U1183" s="10">
        <v>-32.33</v>
      </c>
      <c r="V1183" s="10">
        <v>-41.5</v>
      </c>
      <c r="W1183" s="7">
        <v>0</v>
      </c>
      <c r="X1183" s="20">
        <v>0</v>
      </c>
      <c r="Y1183" s="75"/>
      <c r="Z1183" s="7"/>
      <c r="AA1183" s="7"/>
      <c r="AB1183" s="51">
        <v>31</v>
      </c>
      <c r="AC1183" s="51">
        <v>-25</v>
      </c>
      <c r="AD1183" s="51"/>
      <c r="AE1183" s="51"/>
      <c r="AF1183" s="51"/>
      <c r="AG1183" s="51"/>
      <c r="AH1183" s="20">
        <v>0</v>
      </c>
      <c r="AI1183" s="7" t="s">
        <v>8487</v>
      </c>
      <c r="AJ1183" s="67" t="s">
        <v>8468</v>
      </c>
      <c r="AK1183" s="44">
        <v>0.83631713554987197</v>
      </c>
      <c r="AL1183" s="44">
        <v>0.80267214799588882</v>
      </c>
      <c r="AM1183" s="44">
        <v>-0.8333333333333347</v>
      </c>
      <c r="AN1183" s="25">
        <v>0.66196388261851025</v>
      </c>
      <c r="AO1183" s="25">
        <v>0.54909706546275405</v>
      </c>
      <c r="AP1183" s="215">
        <v>88.6</v>
      </c>
      <c r="AQ1183" s="215" t="s">
        <v>9658</v>
      </c>
      <c r="AR1183" s="44">
        <v>-8.9485458612975407E-3</v>
      </c>
      <c r="AS1183" s="171" t="s">
        <v>7989</v>
      </c>
      <c r="AT1183" s="171" t="s">
        <v>7990</v>
      </c>
      <c r="AU1183" s="171" t="s">
        <v>7783</v>
      </c>
      <c r="AV1183" s="7" t="s">
        <v>8488</v>
      </c>
      <c r="AW1183" s="14" t="s">
        <v>6074</v>
      </c>
      <c r="AX1183" s="49" t="s">
        <v>6009</v>
      </c>
      <c r="AY1183" s="38" t="s">
        <v>5961</v>
      </c>
      <c r="AZ1183" s="14" t="s">
        <v>5973</v>
      </c>
      <c r="BA1183" s="49" t="s">
        <v>6009</v>
      </c>
      <c r="BB1183" s="38" t="s">
        <v>5961</v>
      </c>
      <c r="BC1183" s="7">
        <v>0.6</v>
      </c>
      <c r="BD1183" s="14" t="s">
        <v>6339</v>
      </c>
      <c r="BE1183" s="49" t="s">
        <v>6009</v>
      </c>
      <c r="BF1183" s="38" t="s">
        <v>5961</v>
      </c>
      <c r="BG1183" s="7">
        <v>5.9</v>
      </c>
      <c r="BH1183" s="45">
        <v>777.37474721762362</v>
      </c>
      <c r="BI1183" s="215" t="s">
        <v>8489</v>
      </c>
      <c r="BJ1183" s="215" t="s">
        <v>8568</v>
      </c>
      <c r="BK1183" s="7">
        <v>0.7</v>
      </c>
      <c r="BL1183" s="25">
        <v>6.8181818181817537E-3</v>
      </c>
      <c r="BM1183" s="20">
        <v>0.46950000000000003</v>
      </c>
      <c r="BN1183" s="20">
        <v>0.42</v>
      </c>
      <c r="BO1183" s="20">
        <v>0.51</v>
      </c>
      <c r="BP1183" s="46" t="s">
        <v>8473</v>
      </c>
      <c r="BQ1183" s="215" t="s">
        <v>8473</v>
      </c>
      <c r="BR1183" s="79" t="s">
        <v>8473</v>
      </c>
      <c r="BS1183" s="9">
        <v>0</v>
      </c>
      <c r="BT1183" s="9">
        <v>0</v>
      </c>
      <c r="BU1183" s="47" t="s">
        <v>5993</v>
      </c>
      <c r="BV1183" s="47" t="s">
        <v>5993</v>
      </c>
      <c r="BW1183" s="14" t="s">
        <v>5474</v>
      </c>
      <c r="BX1183" s="83" t="s">
        <v>8473</v>
      </c>
      <c r="BY1183" s="82" t="s">
        <v>8473</v>
      </c>
      <c r="BZ1183" s="46" t="s">
        <v>8473</v>
      </c>
      <c r="CA1183" s="48" t="s">
        <v>8485</v>
      </c>
      <c r="CB1183" s="45">
        <v>2746.6</v>
      </c>
      <c r="CC1183" s="45">
        <v>-2215</v>
      </c>
      <c r="CD1183" s="45">
        <v>0</v>
      </c>
      <c r="CE1183" s="45">
        <v>0</v>
      </c>
      <c r="CF1183" s="14" t="s">
        <v>9682</v>
      </c>
      <c r="CG1183" s="7" t="s">
        <v>8556</v>
      </c>
      <c r="CH1183" s="215" t="s">
        <v>8479</v>
      </c>
      <c r="CI1183" s="215" t="s">
        <v>8479</v>
      </c>
      <c r="CJ1183" s="215" t="s">
        <v>8498</v>
      </c>
      <c r="CK1183" s="43" t="s">
        <v>5474</v>
      </c>
      <c r="CL1183" s="43" t="s">
        <v>5474</v>
      </c>
      <c r="CM1183" s="43" t="s">
        <v>5474</v>
      </c>
      <c r="CN1183" s="145">
        <v>-2215</v>
      </c>
      <c r="CO1183" s="145">
        <v>2746.6</v>
      </c>
      <c r="CP1183" s="148">
        <v>68875.402603481445</v>
      </c>
      <c r="CQ1183" s="189" t="s">
        <v>5474</v>
      </c>
      <c r="CR1183" s="189" t="s">
        <v>5474</v>
      </c>
      <c r="CS1183" s="99" t="s">
        <v>5474</v>
      </c>
      <c r="CT1183" s="167" t="s">
        <v>5474</v>
      </c>
      <c r="CU1183" s="43" t="s">
        <v>5474</v>
      </c>
      <c r="CV1183" s="43" t="s">
        <v>5474</v>
      </c>
      <c r="CW1183" s="43" t="s">
        <v>5474</v>
      </c>
      <c r="CX1183" s="43" t="s">
        <v>5474</v>
      </c>
      <c r="CY1183" s="43" t="s">
        <v>5474</v>
      </c>
      <c r="CZ1183" s="43" t="s">
        <v>5474</v>
      </c>
      <c r="DA1183" s="42" t="s">
        <v>5474</v>
      </c>
      <c r="DB1183" s="42" t="s">
        <v>5474</v>
      </c>
      <c r="DC1183" s="42" t="s">
        <v>5474</v>
      </c>
      <c r="DD1183" s="42" t="s">
        <v>5474</v>
      </c>
      <c r="DE1183" s="42" t="s">
        <v>5474</v>
      </c>
      <c r="DF1183" s="42" t="s">
        <v>5474</v>
      </c>
      <c r="DG1183" s="42" t="s">
        <v>5474</v>
      </c>
      <c r="DH1183" s="42" t="s">
        <v>5474</v>
      </c>
    </row>
    <row r="1184" spans="1:112">
      <c r="A1184" s="22">
        <v>3551</v>
      </c>
      <c r="B1184" s="7" t="s">
        <v>805</v>
      </c>
      <c r="C1184" s="21">
        <v>1.9699999999999999E-2</v>
      </c>
      <c r="D1184" s="21">
        <v>-1E-3</v>
      </c>
      <c r="E1184" s="21">
        <v>1.12E-2</v>
      </c>
      <c r="F1184" s="21">
        <v>-5.8400000000000001E-2</v>
      </c>
      <c r="G1184" s="21">
        <v>9.0999999999999998E-2</v>
      </c>
      <c r="H1184" s="21">
        <v>0.40970000000000001</v>
      </c>
      <c r="I1184" s="21">
        <v>0.93330000000000002</v>
      </c>
      <c r="J1184" s="21">
        <v>0.63680000000000003</v>
      </c>
      <c r="K1184" s="21">
        <v>6.5799999999999997E-2</v>
      </c>
      <c r="L1184" s="21">
        <v>4.3200000000000002E-2</v>
      </c>
      <c r="M1184" s="21">
        <v>4.7999999999999996E-3</v>
      </c>
      <c r="N1184" s="21">
        <v>9.8400000000000001E-2</v>
      </c>
      <c r="O1184" s="21">
        <v>0.1024</v>
      </c>
      <c r="P1184" s="21">
        <v>2.2800000000000001E-2</v>
      </c>
      <c r="Q1184" s="21">
        <v>4.5999999999999999E-3</v>
      </c>
      <c r="R1184" s="21">
        <v>3.5000000000000001E-3</v>
      </c>
      <c r="S1184" s="21">
        <v>6.4100000000000004E-2</v>
      </c>
      <c r="T1184" s="21">
        <v>4.8000000000000001E-2</v>
      </c>
      <c r="U1184" s="10">
        <v>3.47</v>
      </c>
      <c r="V1184" s="10">
        <v>5.78</v>
      </c>
      <c r="W1184" s="7">
        <v>1.54</v>
      </c>
      <c r="X1184" s="20">
        <v>0.51229999999999998</v>
      </c>
      <c r="Y1184" s="75">
        <v>2020</v>
      </c>
      <c r="Z1184" s="7">
        <v>2.2000000000000002</v>
      </c>
      <c r="AA1184" s="7">
        <v>0</v>
      </c>
      <c r="AB1184" s="51">
        <v>-851</v>
      </c>
      <c r="AC1184" s="51">
        <v>-67</v>
      </c>
      <c r="AD1184" s="51">
        <v>278</v>
      </c>
      <c r="AE1184" s="51"/>
      <c r="AF1184" s="51">
        <v>180</v>
      </c>
      <c r="AG1184" s="51">
        <v>52</v>
      </c>
      <c r="AH1184" s="20">
        <v>5.0000000000000001E-4</v>
      </c>
      <c r="AI1184" s="7" t="s">
        <v>8507</v>
      </c>
      <c r="AJ1184" s="67" t="s">
        <v>8508</v>
      </c>
      <c r="AK1184" s="44">
        <v>0.8686131386861311</v>
      </c>
      <c r="AL1184" s="44">
        <v>0.78698224852070964</v>
      </c>
      <c r="AM1184" s="44">
        <v>-0.90000000000000213</v>
      </c>
      <c r="AN1184" s="25">
        <v>0.39825581395348847</v>
      </c>
      <c r="AO1184" s="25">
        <v>0.24563953488372103</v>
      </c>
      <c r="AP1184" s="215">
        <v>68.8</v>
      </c>
      <c r="AQ1184" s="215" t="s">
        <v>9658</v>
      </c>
      <c r="AR1184" s="44">
        <v>-1.57367668097281E-2</v>
      </c>
      <c r="AS1184" s="171" t="s">
        <v>7843</v>
      </c>
      <c r="AT1184" s="171" t="s">
        <v>7900</v>
      </c>
      <c r="AU1184" s="171" t="s">
        <v>7262</v>
      </c>
      <c r="AV1184" s="7" t="s">
        <v>8488</v>
      </c>
      <c r="AW1184" s="14" t="s">
        <v>6655</v>
      </c>
      <c r="AX1184" s="49" t="s">
        <v>6020</v>
      </c>
      <c r="AY1184" s="38" t="s">
        <v>5989</v>
      </c>
      <c r="AZ1184" s="14" t="s">
        <v>6713</v>
      </c>
      <c r="BA1184" s="49" t="s">
        <v>6009</v>
      </c>
      <c r="BB1184" s="38" t="s">
        <v>5989</v>
      </c>
      <c r="BC1184" s="7">
        <v>1</v>
      </c>
      <c r="BD1184" s="14" t="s">
        <v>6207</v>
      </c>
      <c r="BE1184" s="49" t="s">
        <v>6009</v>
      </c>
      <c r="BF1184" s="38" t="s">
        <v>5961</v>
      </c>
      <c r="BG1184" s="7">
        <v>2.8</v>
      </c>
      <c r="BH1184" s="45">
        <v>5131.8838362183214</v>
      </c>
      <c r="BI1184" s="215" t="s">
        <v>8489</v>
      </c>
      <c r="BJ1184" s="215" t="s">
        <v>8520</v>
      </c>
      <c r="BK1184" s="7">
        <v>1.2</v>
      </c>
      <c r="BL1184" s="25">
        <v>5.8479532163741438E-3</v>
      </c>
      <c r="BM1184" s="20">
        <v>0.64618749999999991</v>
      </c>
      <c r="BN1184" s="20">
        <v>0.58499999999999996</v>
      </c>
      <c r="BO1184" s="20">
        <v>0.69624999999999992</v>
      </c>
      <c r="BP1184" s="46">
        <v>11.90311418685121</v>
      </c>
      <c r="BQ1184" s="215" t="s">
        <v>8513</v>
      </c>
      <c r="BR1184" s="79">
        <v>6.3953488372092693E-3</v>
      </c>
      <c r="BS1184" s="9">
        <v>1.6437561197228723E-2</v>
      </c>
      <c r="BT1184" s="9">
        <v>2.5974791654865603E-2</v>
      </c>
      <c r="BU1184" s="47" t="s">
        <v>5993</v>
      </c>
      <c r="BV1184" s="47" t="s">
        <v>5993</v>
      </c>
      <c r="BW1184" s="14" t="s">
        <v>5474</v>
      </c>
      <c r="BX1184" s="83">
        <v>0.25799418604651164</v>
      </c>
      <c r="BY1184" s="82">
        <v>5.77</v>
      </c>
      <c r="BZ1184" s="46">
        <v>11.923743500866552</v>
      </c>
      <c r="CA1184" s="48" t="s">
        <v>8538</v>
      </c>
      <c r="CB1184" s="45">
        <v>-58548.799999999996</v>
      </c>
      <c r="CC1184" s="45">
        <v>-4609.5999999999995</v>
      </c>
      <c r="CD1184" s="45">
        <v>19126.399999999998</v>
      </c>
      <c r="CE1184" s="45">
        <v>0</v>
      </c>
      <c r="CF1184" s="14" t="s">
        <v>9683</v>
      </c>
      <c r="CG1184" s="7" t="s">
        <v>8556</v>
      </c>
      <c r="CH1184" s="215" t="s">
        <v>8479</v>
      </c>
      <c r="CI1184" s="215" t="s">
        <v>8498</v>
      </c>
      <c r="CJ1184" s="215" t="s">
        <v>8498</v>
      </c>
      <c r="CK1184" s="43" t="s">
        <v>7350</v>
      </c>
      <c r="CL1184" s="43" t="s">
        <v>5474</v>
      </c>
      <c r="CM1184" s="43" t="s">
        <v>5474</v>
      </c>
      <c r="CN1184" s="145">
        <v>-4609.5999999999995</v>
      </c>
      <c r="CO1184" s="145">
        <v>-39422.399999999994</v>
      </c>
      <c r="CP1184" s="148">
        <v>353073.6079318205</v>
      </c>
      <c r="CQ1184" s="189" t="s">
        <v>5474</v>
      </c>
      <c r="CR1184" s="189" t="s">
        <v>5474</v>
      </c>
      <c r="CS1184" s="99" t="s">
        <v>5474</v>
      </c>
      <c r="CT1184" s="167" t="s">
        <v>5474</v>
      </c>
      <c r="CU1184" s="43" t="s">
        <v>5474</v>
      </c>
      <c r="CV1184" s="43" t="s">
        <v>5474</v>
      </c>
      <c r="CW1184" s="43" t="s">
        <v>5474</v>
      </c>
      <c r="CX1184" s="43" t="s">
        <v>5474</v>
      </c>
      <c r="CY1184" s="43" t="s">
        <v>5474</v>
      </c>
      <c r="CZ1184" s="43" t="s">
        <v>5474</v>
      </c>
      <c r="DA1184" s="42" t="s">
        <v>5474</v>
      </c>
      <c r="DB1184" s="42" t="s">
        <v>5474</v>
      </c>
      <c r="DC1184" s="42" t="s">
        <v>5474</v>
      </c>
      <c r="DD1184" s="42" t="s">
        <v>5474</v>
      </c>
      <c r="DE1184" s="42" t="s">
        <v>5474</v>
      </c>
      <c r="DF1184" s="42" t="s">
        <v>5474</v>
      </c>
      <c r="DG1184" s="42" t="s">
        <v>5474</v>
      </c>
      <c r="DH1184" s="42" t="s">
        <v>5474</v>
      </c>
    </row>
    <row r="1185" spans="1:112">
      <c r="A1185" s="22">
        <v>4739</v>
      </c>
      <c r="B1185" s="7" t="s">
        <v>994</v>
      </c>
      <c r="C1185" s="21">
        <v>8.09E-2</v>
      </c>
      <c r="D1185" s="21">
        <v>0.13919999999999999</v>
      </c>
      <c r="E1185" s="21">
        <v>-1.8E-3</v>
      </c>
      <c r="F1185" s="21">
        <v>0.27529999999999999</v>
      </c>
      <c r="G1185" s="21">
        <v>0.3206</v>
      </c>
      <c r="H1185" s="21">
        <v>0.14000000000000001</v>
      </c>
      <c r="I1185" s="21">
        <v>27.5</v>
      </c>
      <c r="J1185" s="21">
        <v>10.263199999999999</v>
      </c>
      <c r="K1185" s="21">
        <v>9.4999999999999998E-3</v>
      </c>
      <c r="L1185" s="21">
        <v>5.5800000000000002E-2</v>
      </c>
      <c r="M1185" s="21">
        <v>4.3999999999999997E-2</v>
      </c>
      <c r="N1185" s="21">
        <v>2.7E-2</v>
      </c>
      <c r="O1185" s="21">
        <v>6.4000000000000001E-2</v>
      </c>
      <c r="P1185" s="21">
        <v>3.73E-2</v>
      </c>
      <c r="Q1185" s="21">
        <v>1.3100000000000001E-2</v>
      </c>
      <c r="R1185" s="21">
        <v>7.1999999999999998E-3</v>
      </c>
      <c r="S1185" s="21">
        <v>8.9200000000000002E-2</v>
      </c>
      <c r="T1185" s="21">
        <v>5.2200000000000003E-2</v>
      </c>
      <c r="U1185" s="10">
        <v>2.14</v>
      </c>
      <c r="V1185" s="10">
        <v>3.64</v>
      </c>
      <c r="W1185" s="7">
        <v>2.2667000000000002</v>
      </c>
      <c r="X1185" s="20">
        <v>0.74119999999999997</v>
      </c>
      <c r="Y1185" s="75">
        <v>2020</v>
      </c>
      <c r="Z1185" s="7">
        <v>1.2</v>
      </c>
      <c r="AA1185" s="7">
        <v>0</v>
      </c>
      <c r="AB1185" s="51">
        <v>904</v>
      </c>
      <c r="AC1185" s="51">
        <v>-6</v>
      </c>
      <c r="AD1185" s="51">
        <v>72</v>
      </c>
      <c r="AE1185" s="51">
        <v>25</v>
      </c>
      <c r="AF1185" s="51">
        <v>18</v>
      </c>
      <c r="AG1185" s="51">
        <v>-132</v>
      </c>
      <c r="AH1185" s="20">
        <v>0.1079</v>
      </c>
      <c r="AI1185" s="7" t="s">
        <v>8487</v>
      </c>
      <c r="AJ1185" s="67" t="s">
        <v>8838</v>
      </c>
      <c r="AK1185" s="44">
        <v>0.7968936678614098</v>
      </c>
      <c r="AL1185" s="44">
        <v>0.65573770491803285</v>
      </c>
      <c r="AM1185" s="44">
        <v>-0.8</v>
      </c>
      <c r="AN1185" s="25">
        <v>0.7123404255319149</v>
      </c>
      <c r="AO1185" s="25">
        <v>0.25957446808510637</v>
      </c>
      <c r="AP1185" s="215">
        <v>117.5</v>
      </c>
      <c r="AQ1185" s="215" t="s">
        <v>9658</v>
      </c>
      <c r="AR1185" s="44">
        <v>-3.6885245901639302E-2</v>
      </c>
      <c r="AS1185" s="171" t="s">
        <v>8025</v>
      </c>
      <c r="AT1185" s="171" t="s">
        <v>7364</v>
      </c>
      <c r="AU1185" s="171" t="s">
        <v>8026</v>
      </c>
      <c r="AV1185" s="7" t="s">
        <v>8488</v>
      </c>
      <c r="AW1185" s="14" t="s">
        <v>8024</v>
      </c>
      <c r="AX1185" s="49" t="s">
        <v>6020</v>
      </c>
      <c r="AY1185" s="38" t="s">
        <v>5961</v>
      </c>
      <c r="AZ1185" s="14" t="s">
        <v>6364</v>
      </c>
      <c r="BA1185" s="49" t="s">
        <v>6039</v>
      </c>
      <c r="BB1185" s="38" t="s">
        <v>5961</v>
      </c>
      <c r="BC1185" s="7">
        <v>1.2</v>
      </c>
      <c r="BD1185" s="14" t="s">
        <v>6357</v>
      </c>
      <c r="BE1185" s="49" t="s">
        <v>6009</v>
      </c>
      <c r="BF1185" s="38" t="s">
        <v>5989</v>
      </c>
      <c r="BG1185" s="7">
        <v>1.6</v>
      </c>
      <c r="BH1185" s="45">
        <v>19349.974685768793</v>
      </c>
      <c r="BI1185" s="215" t="s">
        <v>8592</v>
      </c>
      <c r="BJ1185" s="215" t="s">
        <v>8568</v>
      </c>
      <c r="BK1185" s="7">
        <v>0.6</v>
      </c>
      <c r="BL1185" s="25">
        <v>8.5836909871244635E-3</v>
      </c>
      <c r="BM1185" s="20">
        <v>0.68775000000000008</v>
      </c>
      <c r="BN1185" s="20">
        <v>0.68500000000000005</v>
      </c>
      <c r="BO1185" s="20">
        <v>0.69</v>
      </c>
      <c r="BP1185" s="46">
        <v>32.280219780219781</v>
      </c>
      <c r="BQ1185" s="215" t="s">
        <v>8521</v>
      </c>
      <c r="BR1185" s="79">
        <v>-0.57525560283687949</v>
      </c>
      <c r="BS1185" s="9">
        <v>1.3362890917917536E-2</v>
      </c>
      <c r="BT1185" s="9">
        <v>4.3373922130007792E-3</v>
      </c>
      <c r="BU1185" s="47" t="s">
        <v>5993</v>
      </c>
      <c r="BV1185" s="47">
        <v>44397</v>
      </c>
      <c r="BW1185" s="14" t="s">
        <v>5474</v>
      </c>
      <c r="BX1185" s="83">
        <v>-0.49030672340425541</v>
      </c>
      <c r="BY1185" s="82">
        <v>4.04</v>
      </c>
      <c r="BZ1185" s="46">
        <v>29.084158415841586</v>
      </c>
      <c r="CA1185" s="48" t="s">
        <v>8526</v>
      </c>
      <c r="CB1185" s="45">
        <v>106220</v>
      </c>
      <c r="CC1185" s="45">
        <v>-705</v>
      </c>
      <c r="CD1185" s="45">
        <v>8460</v>
      </c>
      <c r="CE1185" s="45">
        <v>2937.5</v>
      </c>
      <c r="CF1185" s="14" t="s">
        <v>9684</v>
      </c>
      <c r="CG1185" s="7" t="s">
        <v>8556</v>
      </c>
      <c r="CH1185" s="215" t="s">
        <v>8523</v>
      </c>
      <c r="CI1185" s="215" t="s">
        <v>8479</v>
      </c>
      <c r="CJ1185" s="215" t="s">
        <v>8498</v>
      </c>
      <c r="CK1185" s="43" t="s">
        <v>6985</v>
      </c>
      <c r="CL1185" s="43" t="s">
        <v>5474</v>
      </c>
      <c r="CM1185" s="43" t="s">
        <v>5474</v>
      </c>
      <c r="CN1185" s="145">
        <v>2232.5</v>
      </c>
      <c r="CO1185" s="145">
        <v>114680</v>
      </c>
      <c r="CP1185" s="148">
        <v>2273622.0255778334</v>
      </c>
      <c r="CQ1185" s="189" t="s">
        <v>5474</v>
      </c>
      <c r="CR1185" s="189" t="s">
        <v>5474</v>
      </c>
      <c r="CS1185" s="99" t="s">
        <v>5474</v>
      </c>
      <c r="CT1185" s="167" t="s">
        <v>8528</v>
      </c>
      <c r="CU1185" s="43" t="s">
        <v>5474</v>
      </c>
      <c r="CV1185" s="43" t="s">
        <v>5474</v>
      </c>
      <c r="CW1185" s="43" t="s">
        <v>5474</v>
      </c>
      <c r="CX1185" s="43" t="s">
        <v>5474</v>
      </c>
      <c r="CY1185" s="43" t="s">
        <v>5474</v>
      </c>
      <c r="CZ1185" s="43" t="s">
        <v>5474</v>
      </c>
      <c r="DA1185" s="42" t="s">
        <v>5474</v>
      </c>
      <c r="DB1185" s="42" t="s">
        <v>8528</v>
      </c>
      <c r="DC1185" s="42" t="s">
        <v>5474</v>
      </c>
      <c r="DD1185" s="42" t="s">
        <v>5474</v>
      </c>
      <c r="DE1185" s="42" t="s">
        <v>5474</v>
      </c>
      <c r="DF1185" s="42" t="s">
        <v>5474</v>
      </c>
      <c r="DG1185" s="42" t="s">
        <v>5474</v>
      </c>
      <c r="DH1185" s="42" t="s">
        <v>5474</v>
      </c>
    </row>
    <row r="1186" spans="1:112">
      <c r="A1186" s="22">
        <v>3339</v>
      </c>
      <c r="B1186" s="7" t="s">
        <v>727</v>
      </c>
      <c r="C1186" s="21">
        <v>-0.22339999999999999</v>
      </c>
      <c r="D1186" s="21">
        <v>-0.12759999999999999</v>
      </c>
      <c r="E1186" s="21">
        <v>-0.26100000000000001</v>
      </c>
      <c r="F1186" s="21">
        <v>-7.3700000000000002E-2</v>
      </c>
      <c r="G1186" s="21">
        <v>0.5534</v>
      </c>
      <c r="H1186" s="21">
        <v>-0.59260000000000002</v>
      </c>
      <c r="I1186" s="21">
        <v>1.9167000000000001</v>
      </c>
      <c r="J1186" s="21">
        <v>2.3102999999999998</v>
      </c>
      <c r="K1186" s="21">
        <v>-2.7699999999999999E-2</v>
      </c>
      <c r="L1186" s="21">
        <v>0.1341</v>
      </c>
      <c r="M1186" s="21">
        <v>0.1953</v>
      </c>
      <c r="N1186" s="21">
        <v>-2.1399999999999999E-2</v>
      </c>
      <c r="O1186" s="21">
        <v>0.21060000000000001</v>
      </c>
      <c r="P1186" s="21">
        <v>0.26019999999999999</v>
      </c>
      <c r="Q1186" s="21">
        <v>9.6699999999999994E-2</v>
      </c>
      <c r="R1186" s="21">
        <v>3.6999999999999998E-2</v>
      </c>
      <c r="S1186" s="21">
        <v>-0.19789999999999999</v>
      </c>
      <c r="T1186" s="21">
        <v>-7.0599999999999996E-2</v>
      </c>
      <c r="U1186" s="10">
        <v>0.76</v>
      </c>
      <c r="V1186" s="10">
        <v>0.84</v>
      </c>
      <c r="W1186" s="7">
        <v>0</v>
      </c>
      <c r="X1186" s="20">
        <v>0</v>
      </c>
      <c r="Y1186" s="75"/>
      <c r="Z1186" s="7"/>
      <c r="AA1186" s="7"/>
      <c r="AB1186" s="51">
        <v>28</v>
      </c>
      <c r="AC1186" s="51">
        <v>-316</v>
      </c>
      <c r="AD1186" s="51"/>
      <c r="AE1186" s="51"/>
      <c r="AF1186" s="51">
        <v>-1</v>
      </c>
      <c r="AG1186" s="51"/>
      <c r="AH1186" s="20">
        <v>0</v>
      </c>
      <c r="AI1186" s="7" t="s">
        <v>8481</v>
      </c>
      <c r="AJ1186" s="67" t="s">
        <v>8494</v>
      </c>
      <c r="AK1186" s="44">
        <v>0.58461538461538465</v>
      </c>
      <c r="AL1186" s="44">
        <v>-0.60810810810810823</v>
      </c>
      <c r="AM1186" s="44">
        <v>-0.5714285714285714</v>
      </c>
      <c r="AN1186" s="25">
        <v>1.3928571428571428</v>
      </c>
      <c r="AO1186" s="25">
        <v>0.35238095238095229</v>
      </c>
      <c r="AP1186" s="215">
        <v>21</v>
      </c>
      <c r="AQ1186" s="215" t="s">
        <v>9658</v>
      </c>
      <c r="AR1186" s="44">
        <v>-3.2258064516128997E-2</v>
      </c>
      <c r="AS1186" s="171" t="s">
        <v>7838</v>
      </c>
      <c r="AT1186" s="171" t="s">
        <v>7101</v>
      </c>
      <c r="AU1186" s="171" t="s">
        <v>7091</v>
      </c>
      <c r="AV1186" s="7" t="s">
        <v>8470</v>
      </c>
      <c r="AW1186" s="14" t="s">
        <v>7837</v>
      </c>
      <c r="AX1186" s="49" t="s">
        <v>6009</v>
      </c>
      <c r="AY1186" s="38" t="s">
        <v>5961</v>
      </c>
      <c r="AZ1186" s="14" t="s">
        <v>6157</v>
      </c>
      <c r="BA1186" s="49" t="s">
        <v>5993</v>
      </c>
      <c r="BB1186" s="38" t="s">
        <v>5993</v>
      </c>
      <c r="BC1186" s="7">
        <v>1.6</v>
      </c>
      <c r="BD1186" s="14" t="s">
        <v>6141</v>
      </c>
      <c r="BE1186" s="49" t="s">
        <v>5960</v>
      </c>
      <c r="BF1186" s="38" t="s">
        <v>5961</v>
      </c>
      <c r="BG1186" s="7">
        <v>0.4</v>
      </c>
      <c r="BH1186" s="45">
        <v>643.68405055278868</v>
      </c>
      <c r="BI1186" s="215" t="s">
        <v>8471</v>
      </c>
      <c r="BJ1186" s="215" t="s">
        <v>8554</v>
      </c>
      <c r="BK1186" s="7">
        <v>0.5</v>
      </c>
      <c r="BL1186" s="25">
        <v>3.7037037037037035E-2</v>
      </c>
      <c r="BM1186" s="20">
        <v>0.60150000000000015</v>
      </c>
      <c r="BN1186" s="20">
        <v>0.47500000000000003</v>
      </c>
      <c r="BO1186" s="20">
        <v>0.70500000000000007</v>
      </c>
      <c r="BP1186" s="46">
        <v>25</v>
      </c>
      <c r="BQ1186" s="215" t="s">
        <v>8483</v>
      </c>
      <c r="BR1186" s="79">
        <v>-0.50857142857142856</v>
      </c>
      <c r="BS1186" s="9">
        <v>0</v>
      </c>
      <c r="BT1186" s="9">
        <v>0</v>
      </c>
      <c r="BU1186" s="47" t="s">
        <v>5993</v>
      </c>
      <c r="BV1186" s="47" t="s">
        <v>5993</v>
      </c>
      <c r="BW1186" s="14" t="s">
        <v>5474</v>
      </c>
      <c r="BX1186" s="83">
        <v>-0.38571428571428568</v>
      </c>
      <c r="BY1186" s="82">
        <v>0.86</v>
      </c>
      <c r="BZ1186" s="46">
        <v>24.418604651162791</v>
      </c>
      <c r="CA1186" s="48" t="s">
        <v>8485</v>
      </c>
      <c r="CB1186" s="45">
        <v>588</v>
      </c>
      <c r="CC1186" s="45">
        <v>-6636</v>
      </c>
      <c r="CD1186" s="45">
        <v>0</v>
      </c>
      <c r="CE1186" s="45">
        <v>0</v>
      </c>
      <c r="CF1186" s="14" t="s">
        <v>9685</v>
      </c>
      <c r="CG1186" s="7" t="s">
        <v>8556</v>
      </c>
      <c r="CH1186" s="215" t="s">
        <v>8523</v>
      </c>
      <c r="CI1186" s="215" t="s">
        <v>8478</v>
      </c>
      <c r="CJ1186" s="215" t="s">
        <v>8479</v>
      </c>
      <c r="CK1186" s="43" t="s">
        <v>5474</v>
      </c>
      <c r="CL1186" s="43" t="s">
        <v>5474</v>
      </c>
      <c r="CM1186" s="43" t="s">
        <v>5474</v>
      </c>
      <c r="CN1186" s="145">
        <v>-6636</v>
      </c>
      <c r="CO1186" s="145">
        <v>588</v>
      </c>
      <c r="CP1186" s="148">
        <v>13517.365061608562</v>
      </c>
      <c r="CQ1186" s="189" t="s">
        <v>5474</v>
      </c>
      <c r="CR1186" s="189" t="s">
        <v>5474</v>
      </c>
      <c r="CS1186" s="99" t="s">
        <v>5474</v>
      </c>
      <c r="CT1186" s="167" t="s">
        <v>5474</v>
      </c>
      <c r="CU1186" s="43" t="s">
        <v>5474</v>
      </c>
      <c r="CV1186" s="43" t="s">
        <v>5474</v>
      </c>
      <c r="CW1186" s="43" t="s">
        <v>5474</v>
      </c>
      <c r="CX1186" s="43" t="s">
        <v>5474</v>
      </c>
      <c r="CY1186" s="43" t="s">
        <v>5474</v>
      </c>
      <c r="CZ1186" s="43" t="s">
        <v>5474</v>
      </c>
      <c r="DA1186" s="42" t="s">
        <v>5474</v>
      </c>
      <c r="DB1186" s="42" t="s">
        <v>5474</v>
      </c>
      <c r="DC1186" s="42" t="s">
        <v>5474</v>
      </c>
      <c r="DD1186" s="42" t="s">
        <v>5474</v>
      </c>
      <c r="DE1186" s="42" t="s">
        <v>5474</v>
      </c>
      <c r="DF1186" s="42" t="s">
        <v>5474</v>
      </c>
      <c r="DG1186" s="42" t="s">
        <v>5474</v>
      </c>
      <c r="DH1186" s="42" t="s">
        <v>5474</v>
      </c>
    </row>
    <row r="1187" spans="1:112">
      <c r="A1187" s="22">
        <v>6223</v>
      </c>
      <c r="B1187" s="7" t="s">
        <v>1307</v>
      </c>
      <c r="C1187" s="21">
        <v>-5.7299999999999997E-2</v>
      </c>
      <c r="D1187" s="21">
        <v>-1.44E-2</v>
      </c>
      <c r="E1187" s="21">
        <v>-2.2599999999999999E-2</v>
      </c>
      <c r="F1187" s="21">
        <v>2.3599999999999999E-2</v>
      </c>
      <c r="G1187" s="21">
        <v>2.29E-2</v>
      </c>
      <c r="H1187" s="21">
        <v>0.12670000000000001</v>
      </c>
      <c r="I1187" s="21">
        <v>-0.3921</v>
      </c>
      <c r="J1187" s="21">
        <v>-0.30349999999999999</v>
      </c>
      <c r="K1187" s="21">
        <v>1.78E-2</v>
      </c>
      <c r="L1187" s="21">
        <v>-1.9099999999999999E-2</v>
      </c>
      <c r="M1187" s="21">
        <v>3.3E-3</v>
      </c>
      <c r="N1187" s="21">
        <v>3.3500000000000002E-2</v>
      </c>
      <c r="O1187" s="21">
        <v>-4.0399999999999998E-2</v>
      </c>
      <c r="P1187" s="21">
        <v>-3.7000000000000002E-3</v>
      </c>
      <c r="Q1187" s="21">
        <v>-7.1000000000000004E-3</v>
      </c>
      <c r="R1187" s="21">
        <v>-2E-3</v>
      </c>
      <c r="S1187" s="21">
        <v>0.10290000000000001</v>
      </c>
      <c r="T1187" s="21">
        <v>5.79E-2</v>
      </c>
      <c r="U1187" s="10">
        <v>3.19</v>
      </c>
      <c r="V1187" s="10">
        <v>7.08</v>
      </c>
      <c r="W1187" s="7">
        <v>2.7286999999999999</v>
      </c>
      <c r="X1187" s="20">
        <v>0.4667</v>
      </c>
      <c r="Y1187" s="75">
        <v>2020</v>
      </c>
      <c r="Z1187" s="7">
        <v>4.4701000000000004</v>
      </c>
      <c r="AA1187" s="7">
        <v>0</v>
      </c>
      <c r="AB1187" s="51">
        <v>-1203</v>
      </c>
      <c r="AC1187" s="51">
        <v>1</v>
      </c>
      <c r="AD1187" s="51">
        <v>6627</v>
      </c>
      <c r="AE1187" s="51"/>
      <c r="AF1187" s="51">
        <v>488</v>
      </c>
      <c r="AG1187" s="51">
        <v>121</v>
      </c>
      <c r="AH1187" s="20">
        <v>0.15890000000000001</v>
      </c>
      <c r="AI1187" s="7" t="s">
        <v>8487</v>
      </c>
      <c r="AJ1187" s="67" t="s">
        <v>8838</v>
      </c>
      <c r="AK1187" s="44">
        <v>0.80769230769230771</v>
      </c>
      <c r="AL1187" s="44">
        <v>0.61176470588235299</v>
      </c>
      <c r="AM1187" s="44">
        <v>0.64285714285714279</v>
      </c>
      <c r="AN1187" s="25">
        <v>0.54824281150159737</v>
      </c>
      <c r="AO1187" s="25">
        <v>0.27156549520766771</v>
      </c>
      <c r="AP1187" s="215">
        <v>156.5</v>
      </c>
      <c r="AQ1187" s="215" t="s">
        <v>9658</v>
      </c>
      <c r="AR1187" s="44">
        <v>-2.1874999999999999E-2</v>
      </c>
      <c r="AS1187" s="171" t="s">
        <v>8236</v>
      </c>
      <c r="AT1187" s="171" t="s">
        <v>7768</v>
      </c>
      <c r="AU1187" s="171" t="s">
        <v>8237</v>
      </c>
      <c r="AV1187" s="7" t="s">
        <v>8488</v>
      </c>
      <c r="AW1187" s="14" t="s">
        <v>8235</v>
      </c>
      <c r="AX1187" s="49" t="s">
        <v>6020</v>
      </c>
      <c r="AY1187" s="38" t="s">
        <v>5961</v>
      </c>
      <c r="AZ1187" s="14" t="s">
        <v>6802</v>
      </c>
      <c r="BA1187" s="49" t="s">
        <v>6039</v>
      </c>
      <c r="BB1187" s="38" t="s">
        <v>5961</v>
      </c>
      <c r="BC1187" s="7">
        <v>0.4</v>
      </c>
      <c r="BD1187" s="14" t="s">
        <v>6322</v>
      </c>
      <c r="BE1187" s="49" t="s">
        <v>6009</v>
      </c>
      <c r="BF1187" s="38" t="s">
        <v>5961</v>
      </c>
      <c r="BG1187" s="7">
        <v>1.4</v>
      </c>
      <c r="BH1187" s="45">
        <v>9614.6037131675203</v>
      </c>
      <c r="BI1187" s="215" t="s">
        <v>8499</v>
      </c>
      <c r="BJ1187" s="215" t="s">
        <v>8568</v>
      </c>
      <c r="BK1187" s="7">
        <v>0.6</v>
      </c>
      <c r="BL1187" s="25">
        <v>2.9605263157894735E-2</v>
      </c>
      <c r="BM1187" s="20">
        <v>0.57325000000000004</v>
      </c>
      <c r="BN1187" s="20">
        <v>0.59250000000000003</v>
      </c>
      <c r="BO1187" s="20">
        <v>0.5575</v>
      </c>
      <c r="BP1187" s="46">
        <v>22.104519774011298</v>
      </c>
      <c r="BQ1187" s="215" t="s">
        <v>8491</v>
      </c>
      <c r="BR1187" s="79">
        <v>-0.46402555910543136</v>
      </c>
      <c r="BS1187" s="9">
        <v>1.1518400106978133E-2</v>
      </c>
      <c r="BT1187" s="9">
        <v>2.258084137508054E-2</v>
      </c>
      <c r="BU1187" s="47" t="s">
        <v>5993</v>
      </c>
      <c r="BV1187" s="47">
        <v>44389</v>
      </c>
      <c r="BW1187" s="14" t="s">
        <v>5474</v>
      </c>
      <c r="BX1187" s="83">
        <v>-0.33003194888178911</v>
      </c>
      <c r="BY1187" s="82">
        <v>6.99</v>
      </c>
      <c r="BZ1187" s="46">
        <v>22.389127324749641</v>
      </c>
      <c r="CA1187" s="48" t="s">
        <v>8475</v>
      </c>
      <c r="CB1187" s="45">
        <v>-188269.5</v>
      </c>
      <c r="CC1187" s="45">
        <v>156.5</v>
      </c>
      <c r="CD1187" s="45">
        <v>1037125.5</v>
      </c>
      <c r="CE1187" s="45">
        <v>0</v>
      </c>
      <c r="CF1187" s="14" t="s">
        <v>9686</v>
      </c>
      <c r="CG1187" s="7" t="s">
        <v>8477</v>
      </c>
      <c r="CH1187" s="215" t="s">
        <v>8546</v>
      </c>
      <c r="CI1187" s="215" t="s">
        <v>8498</v>
      </c>
      <c r="CJ1187" s="215" t="s">
        <v>8498</v>
      </c>
      <c r="CK1187" s="43" t="s">
        <v>5474</v>
      </c>
      <c r="CL1187" s="43" t="s">
        <v>5474</v>
      </c>
      <c r="CM1187" s="43" t="s">
        <v>5474</v>
      </c>
      <c r="CN1187" s="145">
        <v>156.5</v>
      </c>
      <c r="CO1187" s="145">
        <v>848856</v>
      </c>
      <c r="CP1187" s="148">
        <v>1504685.4811107169</v>
      </c>
      <c r="CQ1187" s="189">
        <v>0.56932907348242812</v>
      </c>
      <c r="CR1187" s="189">
        <v>0.87739999999999996</v>
      </c>
      <c r="CS1187" s="99">
        <v>44423</v>
      </c>
      <c r="CT1187" s="167" t="s">
        <v>5474</v>
      </c>
      <c r="CU1187" s="43" t="s">
        <v>5474</v>
      </c>
      <c r="CV1187" s="43" t="s">
        <v>5474</v>
      </c>
      <c r="CW1187" s="43" t="s">
        <v>5474</v>
      </c>
      <c r="CX1187" s="43" t="s">
        <v>5474</v>
      </c>
      <c r="CY1187" s="43" t="s">
        <v>5474</v>
      </c>
      <c r="CZ1187" s="43" t="s">
        <v>5474</v>
      </c>
      <c r="DA1187" s="42" t="s">
        <v>5474</v>
      </c>
      <c r="DB1187" s="42" t="s">
        <v>5474</v>
      </c>
      <c r="DC1187" s="42" t="s">
        <v>5474</v>
      </c>
      <c r="DD1187" s="42" t="s">
        <v>5474</v>
      </c>
      <c r="DE1187" s="42" t="s">
        <v>5474</v>
      </c>
      <c r="DF1187" s="42" t="s">
        <v>5474</v>
      </c>
      <c r="DG1187" s="42" t="s">
        <v>5474</v>
      </c>
      <c r="DH1187" s="42" t="s">
        <v>5474</v>
      </c>
    </row>
    <row r="1188" spans="1:112">
      <c r="A1188" s="22">
        <v>2851</v>
      </c>
      <c r="B1188" s="7" t="s">
        <v>542</v>
      </c>
      <c r="C1188" s="21">
        <v>-0.2228</v>
      </c>
      <c r="D1188" s="21">
        <v>-3.1899999999999998E-2</v>
      </c>
      <c r="E1188" s="21">
        <v>-9.8299999999999998E-2</v>
      </c>
      <c r="F1188" s="21">
        <v>5.8299999999999998E-2</v>
      </c>
      <c r="G1188" s="21">
        <v>0.1799</v>
      </c>
      <c r="H1188" s="21">
        <v>-0.41670000000000001</v>
      </c>
      <c r="I1188" s="21">
        <v>-2.53E-2</v>
      </c>
      <c r="J1188" s="21">
        <v>0.35709999999999997</v>
      </c>
      <c r="K1188" s="21">
        <v>-6.2399999999999997E-2</v>
      </c>
      <c r="L1188" s="21">
        <v>-1.7899999999999999E-2</v>
      </c>
      <c r="M1188" s="21">
        <v>1.1999999999999999E-3</v>
      </c>
      <c r="N1188" s="21">
        <v>-6.3899999999999998E-2</v>
      </c>
      <c r="O1188" s="21">
        <v>-1.78E-2</v>
      </c>
      <c r="P1188" s="21">
        <v>1.9E-3</v>
      </c>
      <c r="Q1188" s="21">
        <v>4.4999999999999997E-3</v>
      </c>
      <c r="R1188" s="21">
        <v>1.8E-3</v>
      </c>
      <c r="S1188" s="21">
        <v>0.1046</v>
      </c>
      <c r="T1188" s="21">
        <v>3.1399999999999997E-2</v>
      </c>
      <c r="U1188" s="10">
        <v>2.09</v>
      </c>
      <c r="V1188" s="10">
        <v>3.12</v>
      </c>
      <c r="W1188" s="7">
        <v>1.02</v>
      </c>
      <c r="X1188" s="20">
        <v>0.49180000000000001</v>
      </c>
      <c r="Y1188" s="75">
        <v>2020</v>
      </c>
      <c r="Z1188" s="7">
        <v>1.3</v>
      </c>
      <c r="AA1188" s="7">
        <v>0</v>
      </c>
      <c r="AB1188" s="51">
        <v>-1868</v>
      </c>
      <c r="AC1188" s="51">
        <v>-786</v>
      </c>
      <c r="AD1188" s="51">
        <v>4</v>
      </c>
      <c r="AE1188" s="51">
        <v>1</v>
      </c>
      <c r="AF1188" s="51">
        <v>-13</v>
      </c>
      <c r="AG1188" s="51">
        <v>2</v>
      </c>
      <c r="AH1188" s="20">
        <v>4.0599999999999997E-2</v>
      </c>
      <c r="AI1188" s="7" t="s">
        <v>8467</v>
      </c>
      <c r="AJ1188" s="67" t="s">
        <v>8536</v>
      </c>
      <c r="AK1188" s="44">
        <v>-0.6009174311926605</v>
      </c>
      <c r="AL1188" s="44">
        <v>0.5510204081632657</v>
      </c>
      <c r="AM1188" s="44">
        <v>-0.84615384615384359</v>
      </c>
      <c r="AN1188" s="25">
        <v>0.7622377622377623</v>
      </c>
      <c r="AO1188" s="25">
        <v>0.17132867132867138</v>
      </c>
      <c r="AP1188" s="215">
        <v>28.6</v>
      </c>
      <c r="AQ1188" s="215" t="s">
        <v>9658</v>
      </c>
      <c r="AR1188" s="44">
        <v>-3.0508474576271101E-2</v>
      </c>
      <c r="AS1188" s="171" t="s">
        <v>7700</v>
      </c>
      <c r="AT1188" s="171" t="s">
        <v>7119</v>
      </c>
      <c r="AU1188" s="171" t="s">
        <v>7310</v>
      </c>
      <c r="AV1188" s="7" t="s">
        <v>8470</v>
      </c>
      <c r="AW1188" s="14" t="s">
        <v>6076</v>
      </c>
      <c r="AX1188" s="49" t="s">
        <v>6009</v>
      </c>
      <c r="AY1188" s="38" t="s">
        <v>5961</v>
      </c>
      <c r="AZ1188" s="14" t="s">
        <v>6157</v>
      </c>
      <c r="BA1188" s="49" t="s">
        <v>6039</v>
      </c>
      <c r="BB1188" s="38" t="s">
        <v>6007</v>
      </c>
      <c r="BC1188" s="7">
        <v>4.3</v>
      </c>
      <c r="BD1188" s="14" t="s">
        <v>6246</v>
      </c>
      <c r="BE1188" s="49" t="s">
        <v>5967</v>
      </c>
      <c r="BF1188" s="38" t="s">
        <v>5961</v>
      </c>
      <c r="BG1188" s="7">
        <v>0.2</v>
      </c>
      <c r="BH1188" s="45">
        <v>3237.6208645032771</v>
      </c>
      <c r="BI1188" s="215" t="s">
        <v>8489</v>
      </c>
      <c r="BJ1188" s="215" t="s">
        <v>8496</v>
      </c>
      <c r="BK1188" s="7">
        <v>0.2</v>
      </c>
      <c r="BL1188" s="25">
        <v>3.5087719298246113E-3</v>
      </c>
      <c r="BM1188" s="20">
        <v>0.58368750000000003</v>
      </c>
      <c r="BN1188" s="20">
        <v>0.57750000000000001</v>
      </c>
      <c r="BO1188" s="20">
        <v>0.58875</v>
      </c>
      <c r="BP1188" s="46">
        <v>9.1666666666666661</v>
      </c>
      <c r="BQ1188" s="215" t="s">
        <v>8560</v>
      </c>
      <c r="BR1188" s="79">
        <v>0.33846153846153842</v>
      </c>
      <c r="BS1188" s="9">
        <v>2.9640936187637967E-2</v>
      </c>
      <c r="BT1188" s="9">
        <v>3.9374206347413176E-2</v>
      </c>
      <c r="BU1188" s="47">
        <v>44404</v>
      </c>
      <c r="BV1188" s="47">
        <v>44410</v>
      </c>
      <c r="BW1188" s="14" t="s">
        <v>5474</v>
      </c>
      <c r="BX1188" s="83">
        <v>0.67307692307692302</v>
      </c>
      <c r="BY1188" s="82">
        <v>3.19</v>
      </c>
      <c r="BZ1188" s="46">
        <v>8.9655172413793114</v>
      </c>
      <c r="CA1188" s="48" t="s">
        <v>8526</v>
      </c>
      <c r="CB1188" s="45">
        <v>-53424.800000000003</v>
      </c>
      <c r="CC1188" s="45">
        <v>-22479.600000000002</v>
      </c>
      <c r="CD1188" s="45">
        <v>114.4</v>
      </c>
      <c r="CE1188" s="45">
        <v>28.6</v>
      </c>
      <c r="CF1188" s="14" t="s">
        <v>9687</v>
      </c>
      <c r="CG1188" s="7" t="s">
        <v>8556</v>
      </c>
      <c r="CH1188" s="215" t="s">
        <v>8523</v>
      </c>
      <c r="CI1188" s="215" t="s">
        <v>8478</v>
      </c>
      <c r="CJ1188" s="215" t="s">
        <v>8498</v>
      </c>
      <c r="CK1188" s="43" t="s">
        <v>6985</v>
      </c>
      <c r="CL1188" s="43" t="s">
        <v>5474</v>
      </c>
      <c r="CM1188" s="43" t="s">
        <v>5474</v>
      </c>
      <c r="CN1188" s="145">
        <v>-22451.000000000004</v>
      </c>
      <c r="CO1188" s="145">
        <v>-53310.400000000001</v>
      </c>
      <c r="CP1188" s="148">
        <v>92595.956724793723</v>
      </c>
      <c r="CQ1188" s="189" t="s">
        <v>5474</v>
      </c>
      <c r="CR1188" s="189" t="s">
        <v>5474</v>
      </c>
      <c r="CS1188" s="99" t="s">
        <v>5474</v>
      </c>
      <c r="CT1188" s="167" t="s">
        <v>5474</v>
      </c>
      <c r="CU1188" s="43" t="s">
        <v>5474</v>
      </c>
      <c r="CV1188" s="43" t="s">
        <v>5474</v>
      </c>
      <c r="CW1188" s="43" t="s">
        <v>5474</v>
      </c>
      <c r="CX1188" s="43" t="s">
        <v>5474</v>
      </c>
      <c r="CY1188" s="43" t="s">
        <v>5474</v>
      </c>
      <c r="CZ1188" s="43" t="s">
        <v>5474</v>
      </c>
      <c r="DA1188" s="42" t="s">
        <v>5474</v>
      </c>
      <c r="DB1188" s="42" t="s">
        <v>5474</v>
      </c>
      <c r="DC1188" s="42" t="s">
        <v>5474</v>
      </c>
      <c r="DD1188" s="42" t="s">
        <v>5474</v>
      </c>
      <c r="DE1188" s="42" t="s">
        <v>5474</v>
      </c>
      <c r="DF1188" s="42" t="s">
        <v>5474</v>
      </c>
      <c r="DG1188" s="42" t="s">
        <v>5474</v>
      </c>
      <c r="DH1188" s="42" t="s">
        <v>5474</v>
      </c>
    </row>
    <row r="1189" spans="1:112">
      <c r="A1189" s="22">
        <v>1305</v>
      </c>
      <c r="B1189" s="7" t="s">
        <v>55</v>
      </c>
      <c r="C1189" s="21">
        <v>8.6499999999999994E-2</v>
      </c>
      <c r="D1189" s="21">
        <v>0.71299999999999997</v>
      </c>
      <c r="E1189" s="21">
        <v>0.2</v>
      </c>
      <c r="F1189" s="21">
        <v>0.68320000000000003</v>
      </c>
      <c r="G1189" s="21">
        <v>0.63890000000000002</v>
      </c>
      <c r="H1189" s="21">
        <v>-0.36909999999999998</v>
      </c>
      <c r="I1189" s="21">
        <v>10.4</v>
      </c>
      <c r="J1189" s="21">
        <v>3.9592000000000001</v>
      </c>
      <c r="K1189" s="21">
        <v>-6.1600000000000002E-2</v>
      </c>
      <c r="L1189" s="21">
        <v>0.20949999999999999</v>
      </c>
      <c r="M1189" s="21">
        <v>0.15909999999999999</v>
      </c>
      <c r="N1189" s="21">
        <v>-3.9800000000000002E-2</v>
      </c>
      <c r="O1189" s="21">
        <v>0.22620000000000001</v>
      </c>
      <c r="P1189" s="21">
        <v>0.15509999999999999</v>
      </c>
      <c r="Q1189" s="21">
        <v>5.3800000000000001E-2</v>
      </c>
      <c r="R1189" s="21">
        <v>3.95E-2</v>
      </c>
      <c r="S1189" s="21">
        <v>0.1615</v>
      </c>
      <c r="T1189" s="21">
        <v>0.1041</v>
      </c>
      <c r="U1189" s="10">
        <v>2.4300000000000002</v>
      </c>
      <c r="V1189" s="10">
        <v>4.92</v>
      </c>
      <c r="W1189" s="7">
        <v>1.8</v>
      </c>
      <c r="X1189" s="20">
        <v>0.7369</v>
      </c>
      <c r="Y1189" s="75">
        <v>2020</v>
      </c>
      <c r="Z1189" s="7">
        <v>1.8</v>
      </c>
      <c r="AA1189" s="7">
        <v>0.5</v>
      </c>
      <c r="AB1189" s="51">
        <v>4386</v>
      </c>
      <c r="AC1189" s="51">
        <v>2355</v>
      </c>
      <c r="AD1189" s="51">
        <v>202</v>
      </c>
      <c r="AE1189" s="51"/>
      <c r="AF1189" s="51">
        <v>833</v>
      </c>
      <c r="AG1189" s="51">
        <v>253</v>
      </c>
      <c r="AH1189" s="20">
        <v>3.1300000000000001E-2</v>
      </c>
      <c r="AI1189" s="7" t="s">
        <v>8487</v>
      </c>
      <c r="AJ1189" s="67" t="s">
        <v>8468</v>
      </c>
      <c r="AK1189" s="44">
        <v>0.68965517241379315</v>
      </c>
      <c r="AL1189" s="44">
        <v>0.61607142857142894</v>
      </c>
      <c r="AM1189" s="44">
        <v>-0.53846153846154188</v>
      </c>
      <c r="AN1189" s="25">
        <v>0.75324675324675328</v>
      </c>
      <c r="AO1189" s="25">
        <v>0.1454545454545455</v>
      </c>
      <c r="AP1189" s="215">
        <v>38.5</v>
      </c>
      <c r="AQ1189" s="215" t="s">
        <v>9658</v>
      </c>
      <c r="AR1189" s="44">
        <v>-2.5906735751295299E-3</v>
      </c>
      <c r="AS1189" s="171" t="s">
        <v>7010</v>
      </c>
      <c r="AT1189" s="171" t="s">
        <v>7011</v>
      </c>
      <c r="AU1189" s="171" t="s">
        <v>6955</v>
      </c>
      <c r="AV1189" s="7" t="s">
        <v>5474</v>
      </c>
      <c r="AW1189" s="14" t="s">
        <v>6736</v>
      </c>
      <c r="AX1189" s="49" t="s">
        <v>6009</v>
      </c>
      <c r="AY1189" s="38" t="s">
        <v>5961</v>
      </c>
      <c r="AZ1189" s="14" t="s">
        <v>6500</v>
      </c>
      <c r="BA1189" s="49" t="s">
        <v>6039</v>
      </c>
      <c r="BB1189" s="38" t="s">
        <v>5971</v>
      </c>
      <c r="BC1189" s="7">
        <v>1</v>
      </c>
      <c r="BD1189" s="14" t="s">
        <v>5973</v>
      </c>
      <c r="BE1189" s="49" t="s">
        <v>5967</v>
      </c>
      <c r="BF1189" s="38" t="s">
        <v>5961</v>
      </c>
      <c r="BG1189" s="7">
        <v>0.3</v>
      </c>
      <c r="BH1189" s="45">
        <v>3553.1598146763663</v>
      </c>
      <c r="BI1189" s="215" t="s">
        <v>8518</v>
      </c>
      <c r="BJ1189" s="215" t="s">
        <v>8496</v>
      </c>
      <c r="BK1189" s="7">
        <v>0.4</v>
      </c>
      <c r="BL1189" s="25">
        <v>7.8534031413611816E-3</v>
      </c>
      <c r="BM1189" s="20">
        <v>0.76112500000000005</v>
      </c>
      <c r="BN1189" s="20">
        <v>0.8175</v>
      </c>
      <c r="BO1189" s="20">
        <v>0.71499999999999997</v>
      </c>
      <c r="BP1189" s="46">
        <v>7.8252032520325203</v>
      </c>
      <c r="BQ1189" s="215" t="s">
        <v>8585</v>
      </c>
      <c r="BR1189" s="79">
        <v>1.1468991341991344</v>
      </c>
      <c r="BS1189" s="9">
        <v>4.0665354429832323E-2</v>
      </c>
      <c r="BT1189" s="9">
        <v>9.0374555602969364E-2</v>
      </c>
      <c r="BU1189" s="47" t="s">
        <v>5993</v>
      </c>
      <c r="BV1189" s="47" t="s">
        <v>5993</v>
      </c>
      <c r="BW1189" s="14" t="s">
        <v>5474</v>
      </c>
      <c r="BX1189" s="83">
        <v>1.5762789610389611</v>
      </c>
      <c r="BY1189" s="82">
        <v>6.73</v>
      </c>
      <c r="BZ1189" s="46">
        <v>5.7206537890044569</v>
      </c>
      <c r="CA1189" s="48" t="s">
        <v>8475</v>
      </c>
      <c r="CB1189" s="45">
        <v>168861</v>
      </c>
      <c r="CC1189" s="45">
        <v>90667.5</v>
      </c>
      <c r="CD1189" s="45">
        <v>7777</v>
      </c>
      <c r="CE1189" s="45">
        <v>0</v>
      </c>
      <c r="CF1189" s="14" t="s">
        <v>9688</v>
      </c>
      <c r="CG1189" s="7" t="s">
        <v>8590</v>
      </c>
      <c r="CH1189" s="215" t="s">
        <v>8546</v>
      </c>
      <c r="CI1189" s="215" t="s">
        <v>8498</v>
      </c>
      <c r="CJ1189" s="215" t="s">
        <v>8479</v>
      </c>
      <c r="CK1189" s="43" t="s">
        <v>5474</v>
      </c>
      <c r="CL1189" s="43" t="s">
        <v>5474</v>
      </c>
      <c r="CM1189" s="43" t="s">
        <v>5474</v>
      </c>
      <c r="CN1189" s="145">
        <v>90667.5</v>
      </c>
      <c r="CO1189" s="145">
        <v>176638</v>
      </c>
      <c r="CP1189" s="148">
        <v>136796.65286504012</v>
      </c>
      <c r="CQ1189" s="189" t="s">
        <v>5474</v>
      </c>
      <c r="CR1189" s="189" t="s">
        <v>5474</v>
      </c>
      <c r="CS1189" s="99" t="s">
        <v>5474</v>
      </c>
      <c r="CT1189" s="167" t="s">
        <v>8796</v>
      </c>
      <c r="CU1189" s="43" t="s">
        <v>5474</v>
      </c>
      <c r="CV1189" s="43" t="s">
        <v>5474</v>
      </c>
      <c r="CW1189" s="43" t="s">
        <v>5474</v>
      </c>
      <c r="CX1189" s="43" t="s">
        <v>5474</v>
      </c>
      <c r="CY1189" s="43" t="s">
        <v>5474</v>
      </c>
      <c r="CZ1189" s="43" t="s">
        <v>5474</v>
      </c>
      <c r="DA1189" s="42" t="s">
        <v>5474</v>
      </c>
      <c r="DB1189" s="42" t="s">
        <v>8528</v>
      </c>
      <c r="DC1189" s="42" t="s">
        <v>5474</v>
      </c>
      <c r="DD1189" s="42" t="s">
        <v>5474</v>
      </c>
      <c r="DE1189" s="42" t="s">
        <v>5474</v>
      </c>
      <c r="DF1189" s="42" t="s">
        <v>8504</v>
      </c>
      <c r="DG1189" s="42" t="s">
        <v>5474</v>
      </c>
      <c r="DH1189" s="42" t="s">
        <v>5474</v>
      </c>
    </row>
    <row r="1190" spans="1:112">
      <c r="A1190" s="22">
        <v>1725</v>
      </c>
      <c r="B1190" s="7" t="s">
        <v>209</v>
      </c>
      <c r="C1190" s="21">
        <v>-3.5799999999999998E-2</v>
      </c>
      <c r="D1190" s="21">
        <v>0.91420000000000001</v>
      </c>
      <c r="E1190" s="21">
        <v>-2.3900000000000001E-2</v>
      </c>
      <c r="F1190" s="21">
        <v>0.73899999999999999</v>
      </c>
      <c r="G1190" s="21">
        <v>0.62309999999999999</v>
      </c>
      <c r="H1190" s="21">
        <v>-3.3300000000000003E-2</v>
      </c>
      <c r="I1190" s="21">
        <v>0.93330000000000002</v>
      </c>
      <c r="J1190" s="21">
        <v>1.8095000000000001</v>
      </c>
      <c r="K1190" s="21">
        <v>-6.6E-3</v>
      </c>
      <c r="L1190" s="21">
        <v>-3.3E-3</v>
      </c>
      <c r="M1190" s="21">
        <v>7.4999999999999997E-3</v>
      </c>
      <c r="N1190" s="21">
        <v>-1.6999999999999999E-3</v>
      </c>
      <c r="O1190" s="21">
        <v>9.2999999999999992E-3</v>
      </c>
      <c r="P1190" s="21">
        <v>9.1000000000000004E-3</v>
      </c>
      <c r="Q1190" s="21">
        <v>9.9000000000000008E-3</v>
      </c>
      <c r="R1190" s="21">
        <v>6.4999999999999997E-3</v>
      </c>
      <c r="S1190" s="21">
        <v>7.2400000000000006E-2</v>
      </c>
      <c r="T1190" s="21">
        <v>4.2599999999999999E-2</v>
      </c>
      <c r="U1190" s="10">
        <v>0.59</v>
      </c>
      <c r="V1190" s="10">
        <v>1.75</v>
      </c>
      <c r="W1190" s="7">
        <v>0.84799999999999998</v>
      </c>
      <c r="X1190" s="20">
        <v>0.70879999999999999</v>
      </c>
      <c r="Y1190" s="75">
        <v>2020</v>
      </c>
      <c r="Z1190" s="7">
        <v>0.96</v>
      </c>
      <c r="AA1190" s="7">
        <v>0</v>
      </c>
      <c r="AB1190" s="51">
        <v>84</v>
      </c>
      <c r="AC1190" s="51">
        <v>1</v>
      </c>
      <c r="AD1190" s="51"/>
      <c r="AE1190" s="51"/>
      <c r="AF1190" s="51"/>
      <c r="AG1190" s="51"/>
      <c r="AH1190" s="20">
        <v>2.5999999999999999E-3</v>
      </c>
      <c r="AI1190" s="7" t="s">
        <v>8481</v>
      </c>
      <c r="AJ1190" s="67" t="s">
        <v>8468</v>
      </c>
      <c r="AK1190" s="44">
        <v>0.50157728706624605</v>
      </c>
      <c r="AL1190" s="44">
        <v>-0.60606060606060619</v>
      </c>
      <c r="AM1190" s="44">
        <v>-0.57142857142857217</v>
      </c>
      <c r="AN1190" s="25">
        <v>0.74764150943396235</v>
      </c>
      <c r="AO1190" s="25">
        <v>0.23349056603773582</v>
      </c>
      <c r="AP1190" s="215">
        <v>21.2</v>
      </c>
      <c r="AQ1190" s="215" t="s">
        <v>9658</v>
      </c>
      <c r="AR1190" s="44">
        <v>-4.6948356807511703E-3</v>
      </c>
      <c r="AS1190" s="171" t="s">
        <v>7277</v>
      </c>
      <c r="AT1190" s="171" t="s">
        <v>7278</v>
      </c>
      <c r="AU1190" s="171" t="s">
        <v>7037</v>
      </c>
      <c r="AV1190" s="7" t="s">
        <v>5474</v>
      </c>
      <c r="AW1190" s="14" t="s">
        <v>7276</v>
      </c>
      <c r="AX1190" s="49" t="s">
        <v>6009</v>
      </c>
      <c r="AY1190" s="38" t="s">
        <v>5961</v>
      </c>
      <c r="AZ1190" s="14" t="s">
        <v>6556</v>
      </c>
      <c r="BA1190" s="49" t="s">
        <v>6039</v>
      </c>
      <c r="BB1190" s="38" t="s">
        <v>5971</v>
      </c>
      <c r="BC1190" s="7">
        <v>4.5999999999999996</v>
      </c>
      <c r="BD1190" s="14" t="s">
        <v>6123</v>
      </c>
      <c r="BE1190" s="49" t="s">
        <v>5967</v>
      </c>
      <c r="BF1190" s="38" t="s">
        <v>5961</v>
      </c>
      <c r="BG1190" s="7">
        <v>6.7</v>
      </c>
      <c r="BH1190" s="45">
        <v>582.90323189969797</v>
      </c>
      <c r="BI1190" s="215" t="s">
        <v>8471</v>
      </c>
      <c r="BJ1190" s="215" t="s">
        <v>8554</v>
      </c>
      <c r="BK1190" s="7">
        <v>0.3</v>
      </c>
      <c r="BL1190" s="25">
        <v>1.4354066985645968E-2</v>
      </c>
      <c r="BM1190" s="20">
        <v>0.70925000000000005</v>
      </c>
      <c r="BN1190" s="20">
        <v>0.77250000000000008</v>
      </c>
      <c r="BO1190" s="20">
        <v>0.65749999999999997</v>
      </c>
      <c r="BP1190" s="46">
        <v>12.114285714285714</v>
      </c>
      <c r="BQ1190" s="215" t="s">
        <v>8558</v>
      </c>
      <c r="BR1190" s="79">
        <v>0.33178616352201268</v>
      </c>
      <c r="BS1190" s="9">
        <v>3.3951384401252893E-2</v>
      </c>
      <c r="BT1190" s="9">
        <v>3.920367735539565E-2</v>
      </c>
      <c r="BU1190" s="47" t="s">
        <v>5993</v>
      </c>
      <c r="BV1190" s="47">
        <v>44385</v>
      </c>
      <c r="BW1190" s="14" t="s">
        <v>5474</v>
      </c>
      <c r="BX1190" s="83">
        <v>0.5981433962264151</v>
      </c>
      <c r="BY1190" s="82">
        <v>2.39</v>
      </c>
      <c r="BZ1190" s="46">
        <v>8.8702928870292883</v>
      </c>
      <c r="CA1190" s="48" t="s">
        <v>8475</v>
      </c>
      <c r="CB1190" s="45">
        <v>1780.8</v>
      </c>
      <c r="CC1190" s="45">
        <v>21.2</v>
      </c>
      <c r="CD1190" s="45">
        <v>0</v>
      </c>
      <c r="CE1190" s="45">
        <v>0</v>
      </c>
      <c r="CF1190" s="14" t="s">
        <v>9689</v>
      </c>
      <c r="CG1190" s="7" t="s">
        <v>8556</v>
      </c>
      <c r="CH1190" s="215" t="s">
        <v>8546</v>
      </c>
      <c r="CI1190" s="215" t="s">
        <v>8498</v>
      </c>
      <c r="CJ1190" s="215" t="s">
        <v>8478</v>
      </c>
      <c r="CK1190" s="43" t="s">
        <v>5474</v>
      </c>
      <c r="CL1190" s="43" t="s">
        <v>5474</v>
      </c>
      <c r="CM1190" s="43" t="s">
        <v>5474</v>
      </c>
      <c r="CN1190" s="145">
        <v>21.2</v>
      </c>
      <c r="CO1190" s="145">
        <v>1780.8</v>
      </c>
      <c r="CP1190" s="148">
        <v>12357.548516273597</v>
      </c>
      <c r="CQ1190" s="189" t="s">
        <v>5474</v>
      </c>
      <c r="CR1190" s="189" t="s">
        <v>5474</v>
      </c>
      <c r="CS1190" s="99" t="s">
        <v>5474</v>
      </c>
      <c r="CT1190" s="167" t="s">
        <v>5474</v>
      </c>
      <c r="CU1190" s="43" t="s">
        <v>5474</v>
      </c>
      <c r="CV1190" s="43" t="s">
        <v>5474</v>
      </c>
      <c r="CW1190" s="43" t="s">
        <v>5474</v>
      </c>
      <c r="CX1190" s="43" t="s">
        <v>5474</v>
      </c>
      <c r="CY1190" s="43" t="s">
        <v>5474</v>
      </c>
      <c r="CZ1190" s="43" t="s">
        <v>5474</v>
      </c>
      <c r="DA1190" s="42" t="s">
        <v>5474</v>
      </c>
      <c r="DB1190" s="42" t="s">
        <v>5474</v>
      </c>
      <c r="DC1190" s="42" t="s">
        <v>5474</v>
      </c>
      <c r="DD1190" s="42" t="s">
        <v>5474</v>
      </c>
      <c r="DE1190" s="42" t="s">
        <v>5474</v>
      </c>
      <c r="DF1190" s="42" t="s">
        <v>5474</v>
      </c>
      <c r="DG1190" s="42" t="s">
        <v>5474</v>
      </c>
      <c r="DH1190" s="42" t="s">
        <v>5474</v>
      </c>
    </row>
    <row r="1191" spans="1:112">
      <c r="A1191" s="22">
        <v>6548</v>
      </c>
      <c r="B1191" s="7" t="s">
        <v>4684</v>
      </c>
      <c r="C1191" s="21">
        <v>3.5000000000000001E-3</v>
      </c>
      <c r="D1191" s="21">
        <v>0.4234</v>
      </c>
      <c r="E1191" s="21">
        <v>6.4399999999999999E-2</v>
      </c>
      <c r="F1191" s="21">
        <v>0.3609</v>
      </c>
      <c r="G1191" s="21">
        <v>0.2843</v>
      </c>
      <c r="H1191" s="21">
        <v>0.31340000000000001</v>
      </c>
      <c r="I1191" s="21">
        <v>0.54390000000000005</v>
      </c>
      <c r="J1191" s="21">
        <v>0.66669999999999996</v>
      </c>
      <c r="K1191" s="21">
        <v>3.49E-2</v>
      </c>
      <c r="L1191" s="21">
        <v>5.3400000000000003E-2</v>
      </c>
      <c r="M1191" s="21">
        <v>3.1399999999999997E-2</v>
      </c>
      <c r="N1191" s="21">
        <v>4.3700000000000003E-2</v>
      </c>
      <c r="O1191" s="21">
        <v>5.8000000000000003E-2</v>
      </c>
      <c r="P1191" s="21">
        <v>2.8799999999999999E-2</v>
      </c>
      <c r="Q1191" s="21">
        <v>1.35E-2</v>
      </c>
      <c r="R1191" s="21">
        <v>5.1999999999999998E-3</v>
      </c>
      <c r="S1191" s="21">
        <v>8.9899999999999994E-2</v>
      </c>
      <c r="T1191" s="21">
        <v>0.1343</v>
      </c>
      <c r="U1191" s="10">
        <v>1.55</v>
      </c>
      <c r="V1191" s="10">
        <v>2.8</v>
      </c>
      <c r="W1191" s="7">
        <v>6.3045999999999998</v>
      </c>
      <c r="X1191" s="20">
        <v>0.5272</v>
      </c>
      <c r="Y1191" s="75">
        <v>2020</v>
      </c>
      <c r="Z1191" s="7">
        <v>0.92</v>
      </c>
      <c r="AA1191" s="7">
        <v>0</v>
      </c>
      <c r="AB1191" s="51">
        <v>2185</v>
      </c>
      <c r="AC1191" s="51">
        <v>709</v>
      </c>
      <c r="AD1191" s="51">
        <v>3</v>
      </c>
      <c r="AE1191" s="51"/>
      <c r="AF1191" s="51">
        <v>127</v>
      </c>
      <c r="AG1191" s="51">
        <v>24</v>
      </c>
      <c r="AH1191" s="20">
        <v>0.35239999999999999</v>
      </c>
      <c r="AI1191" s="7" t="s">
        <v>8507</v>
      </c>
      <c r="AJ1191" s="67" t="s">
        <v>8468</v>
      </c>
      <c r="AK1191" s="44">
        <v>0.91769547325102885</v>
      </c>
      <c r="AL1191" s="44">
        <v>0.63636363636363635</v>
      </c>
      <c r="AM1191" s="44">
        <v>-1</v>
      </c>
      <c r="AN1191" s="25">
        <v>0.71822660098522173</v>
      </c>
      <c r="AO1191" s="25">
        <v>0.1625615763546798</v>
      </c>
      <c r="AP1191" s="215">
        <v>101.5</v>
      </c>
      <c r="AQ1191" s="215" t="s">
        <v>9658</v>
      </c>
      <c r="AR1191" s="44">
        <v>-9.7560975609756097E-3</v>
      </c>
      <c r="AS1191" s="171" t="s">
        <v>7277</v>
      </c>
      <c r="AT1191" s="171" t="s">
        <v>7494</v>
      </c>
      <c r="AU1191" s="171" t="s">
        <v>8264</v>
      </c>
      <c r="AV1191" s="7" t="s">
        <v>5474</v>
      </c>
      <c r="AW1191" s="14" t="s">
        <v>6609</v>
      </c>
      <c r="AX1191" s="49" t="s">
        <v>6009</v>
      </c>
      <c r="AY1191" s="38" t="s">
        <v>5961</v>
      </c>
      <c r="AZ1191" s="14" t="s">
        <v>6065</v>
      </c>
      <c r="BA1191" s="49" t="s">
        <v>5993</v>
      </c>
      <c r="BB1191" s="38" t="s">
        <v>5993</v>
      </c>
      <c r="BC1191" s="7">
        <v>0.9</v>
      </c>
      <c r="BD1191" s="14" t="s">
        <v>6433</v>
      </c>
      <c r="BE1191" s="49" t="s">
        <v>6009</v>
      </c>
      <c r="BF1191" s="38" t="s">
        <v>6012</v>
      </c>
      <c r="BG1191" s="7">
        <v>0.3</v>
      </c>
      <c r="BH1191" s="45">
        <v>3333.1575772198903</v>
      </c>
      <c r="BI1191" s="215" t="s">
        <v>8518</v>
      </c>
      <c r="BJ1191" s="215" t="s">
        <v>8509</v>
      </c>
      <c r="BK1191" s="7">
        <v>1.1000000000000001</v>
      </c>
      <c r="BL1191" s="25">
        <v>0</v>
      </c>
      <c r="BM1191" s="20">
        <v>0.701125</v>
      </c>
      <c r="BN1191" s="20">
        <v>0.73</v>
      </c>
      <c r="BO1191" s="20">
        <v>0.67749999999999999</v>
      </c>
      <c r="BP1191" s="46">
        <v>36.25</v>
      </c>
      <c r="BQ1191" s="215" t="s">
        <v>8491</v>
      </c>
      <c r="BR1191" s="79">
        <v>-0.62758620689655165</v>
      </c>
      <c r="BS1191" s="9">
        <v>5.5937053948686088E-2</v>
      </c>
      <c r="BT1191" s="9">
        <v>3.1953466310752354E-3</v>
      </c>
      <c r="BU1191" s="47" t="s">
        <v>5993</v>
      </c>
      <c r="BV1191" s="47">
        <v>44362</v>
      </c>
      <c r="BW1191" s="14" t="s">
        <v>5474</v>
      </c>
      <c r="BX1191" s="83">
        <v>-0.53448275862068961</v>
      </c>
      <c r="BY1191" s="82">
        <v>3.1500000000000004</v>
      </c>
      <c r="BZ1191" s="46">
        <v>32.222222222222221</v>
      </c>
      <c r="CA1191" s="48" t="s">
        <v>8475</v>
      </c>
      <c r="CB1191" s="45">
        <v>221777.5</v>
      </c>
      <c r="CC1191" s="45">
        <v>71963.5</v>
      </c>
      <c r="CD1191" s="45">
        <v>304.5</v>
      </c>
      <c r="CE1191" s="45">
        <v>0</v>
      </c>
      <c r="CF1191" s="14" t="s">
        <v>9690</v>
      </c>
      <c r="CG1191" s="7" t="s">
        <v>8556</v>
      </c>
      <c r="CH1191" s="215" t="s">
        <v>8479</v>
      </c>
      <c r="CI1191" s="215" t="s">
        <v>8498</v>
      </c>
      <c r="CJ1191" s="215" t="s">
        <v>8498</v>
      </c>
      <c r="CK1191" s="43" t="s">
        <v>5474</v>
      </c>
      <c r="CL1191" s="43" t="s">
        <v>5474</v>
      </c>
      <c r="CM1191" s="43" t="s">
        <v>5474</v>
      </c>
      <c r="CN1191" s="145">
        <v>71963.5</v>
      </c>
      <c r="CO1191" s="145">
        <v>222082</v>
      </c>
      <c r="CP1191" s="148">
        <v>338315.49408781889</v>
      </c>
      <c r="CQ1191" s="189" t="s">
        <v>5474</v>
      </c>
      <c r="CR1191" s="189" t="s">
        <v>5474</v>
      </c>
      <c r="CS1191" s="99" t="s">
        <v>5474</v>
      </c>
      <c r="CT1191" s="167" t="s">
        <v>5474</v>
      </c>
      <c r="CU1191" s="43" t="s">
        <v>5474</v>
      </c>
      <c r="CV1191" s="43" t="s">
        <v>5474</v>
      </c>
      <c r="CW1191" s="43" t="s">
        <v>5474</v>
      </c>
      <c r="CX1191" s="43" t="s">
        <v>5474</v>
      </c>
      <c r="CY1191" s="43" t="s">
        <v>5474</v>
      </c>
      <c r="CZ1191" s="43" t="s">
        <v>5474</v>
      </c>
      <c r="DA1191" s="42" t="s">
        <v>5474</v>
      </c>
      <c r="DB1191" s="42" t="s">
        <v>5474</v>
      </c>
      <c r="DC1191" s="42" t="s">
        <v>5474</v>
      </c>
      <c r="DD1191" s="42" t="s">
        <v>5474</v>
      </c>
      <c r="DE1191" s="42" t="s">
        <v>5474</v>
      </c>
      <c r="DF1191" s="42" t="s">
        <v>5474</v>
      </c>
      <c r="DG1191" s="42" t="s">
        <v>5474</v>
      </c>
      <c r="DH1191" s="42" t="s">
        <v>5474</v>
      </c>
    </row>
    <row r="1192" spans="1:112">
      <c r="A1192" s="22">
        <v>2383</v>
      </c>
      <c r="B1192" s="7" t="s">
        <v>366</v>
      </c>
      <c r="C1192" s="21">
        <v>5.0200000000000002E-2</v>
      </c>
      <c r="D1192" s="21">
        <v>0.56669999999999998</v>
      </c>
      <c r="E1192" s="21">
        <v>0.11600000000000001</v>
      </c>
      <c r="F1192" s="21">
        <v>0.42720000000000002</v>
      </c>
      <c r="G1192" s="21">
        <v>0.45850000000000002</v>
      </c>
      <c r="H1192" s="21">
        <v>0.29759999999999998</v>
      </c>
      <c r="I1192" s="21">
        <v>0.39410000000000001</v>
      </c>
      <c r="J1192" s="21">
        <v>0.33329999999999999</v>
      </c>
      <c r="K1192" s="21">
        <v>9.5999999999999992E-3</v>
      </c>
      <c r="L1192" s="21">
        <v>-2.0500000000000001E-2</v>
      </c>
      <c r="M1192" s="21">
        <v>-4.3E-3</v>
      </c>
      <c r="N1192" s="21">
        <v>1.29E-2</v>
      </c>
      <c r="O1192" s="21">
        <v>-8.5000000000000006E-3</v>
      </c>
      <c r="P1192" s="21">
        <v>-5.7999999999999996E-3</v>
      </c>
      <c r="Q1192" s="21">
        <v>-2.8999999999999998E-3</v>
      </c>
      <c r="R1192" s="21">
        <v>5.0000000000000001E-4</v>
      </c>
      <c r="S1192" s="21">
        <v>0.2341</v>
      </c>
      <c r="T1192" s="21">
        <v>0.1305</v>
      </c>
      <c r="U1192" s="10">
        <v>6.64</v>
      </c>
      <c r="V1192" s="10">
        <v>12.97</v>
      </c>
      <c r="W1192" s="7">
        <v>5.2119999999999997</v>
      </c>
      <c r="X1192" s="20">
        <v>0.59399999999999997</v>
      </c>
      <c r="Y1192" s="75">
        <v>2020</v>
      </c>
      <c r="Z1192" s="7">
        <v>7</v>
      </c>
      <c r="AA1192" s="7">
        <v>0</v>
      </c>
      <c r="AB1192" s="51">
        <v>1048</v>
      </c>
      <c r="AC1192" s="51">
        <v>1013</v>
      </c>
      <c r="AD1192" s="51">
        <v>4983</v>
      </c>
      <c r="AE1192" s="51">
        <v>386</v>
      </c>
      <c r="AF1192" s="51">
        <v>-30</v>
      </c>
      <c r="AG1192" s="51">
        <v>130</v>
      </c>
      <c r="AH1192" s="20">
        <v>0</v>
      </c>
      <c r="AI1192" s="7" t="s">
        <v>8507</v>
      </c>
      <c r="AJ1192" s="67" t="s">
        <v>8468</v>
      </c>
      <c r="AK1192" s="44">
        <v>0.87906976744186049</v>
      </c>
      <c r="AL1192" s="44">
        <v>0.84523809523809523</v>
      </c>
      <c r="AM1192" s="44">
        <v>0.52941176470588236</v>
      </c>
      <c r="AN1192" s="25">
        <v>0.45647558386411891</v>
      </c>
      <c r="AO1192" s="25">
        <v>0.17834394904458598</v>
      </c>
      <c r="AP1192" s="215">
        <v>235.5</v>
      </c>
      <c r="AQ1192" s="215" t="s">
        <v>9658</v>
      </c>
      <c r="AR1192" s="44">
        <v>-4.2283298097251501E-3</v>
      </c>
      <c r="AS1192" s="171" t="s">
        <v>7522</v>
      </c>
      <c r="AT1192" s="171" t="s">
        <v>7141</v>
      </c>
      <c r="AU1192" s="171" t="s">
        <v>7523</v>
      </c>
      <c r="AV1192" s="7" t="s">
        <v>8488</v>
      </c>
      <c r="AW1192" s="14" t="s">
        <v>5992</v>
      </c>
      <c r="AX1192" s="49" t="s">
        <v>6009</v>
      </c>
      <c r="AY1192" s="38" t="s">
        <v>5989</v>
      </c>
      <c r="AZ1192" s="14" t="s">
        <v>6593</v>
      </c>
      <c r="BA1192" s="49" t="s">
        <v>6039</v>
      </c>
      <c r="BB1192" s="38" t="s">
        <v>5961</v>
      </c>
      <c r="BC1192" s="7">
        <v>0.6</v>
      </c>
      <c r="BD1192" s="14" t="s">
        <v>6190</v>
      </c>
      <c r="BE1192" s="49" t="s">
        <v>6009</v>
      </c>
      <c r="BF1192" s="38" t="s">
        <v>5989</v>
      </c>
      <c r="BG1192" s="7">
        <v>0.5</v>
      </c>
      <c r="BH1192" s="45">
        <v>3596.5147972452087</v>
      </c>
      <c r="BI1192" s="215" t="s">
        <v>8518</v>
      </c>
      <c r="BJ1192" s="215" t="s">
        <v>8568</v>
      </c>
      <c r="BK1192" s="7">
        <v>0.6</v>
      </c>
      <c r="BL1192" s="25">
        <v>1.948051948051948E-2</v>
      </c>
      <c r="BM1192" s="20">
        <v>0.69937499999999997</v>
      </c>
      <c r="BN1192" s="20">
        <v>0.77499999999999991</v>
      </c>
      <c r="BO1192" s="20">
        <v>0.63749999999999996</v>
      </c>
      <c r="BP1192" s="46">
        <v>18.157286044718582</v>
      </c>
      <c r="BQ1192" s="215" t="s">
        <v>8491</v>
      </c>
      <c r="BR1192" s="79">
        <v>-0.24891719745222932</v>
      </c>
      <c r="BS1192" s="9">
        <v>1.6186941213434336E-2</v>
      </c>
      <c r="BT1192" s="9">
        <v>2.3735140932973131E-2</v>
      </c>
      <c r="BU1192" s="47" t="s">
        <v>5993</v>
      </c>
      <c r="BV1192" s="47" t="s">
        <v>5993</v>
      </c>
      <c r="BW1192" s="14" t="s">
        <v>5474</v>
      </c>
      <c r="BX1192" s="83">
        <v>-6.114649681528677E-2</v>
      </c>
      <c r="BY1192" s="82">
        <v>14.739999999999998</v>
      </c>
      <c r="BZ1192" s="46">
        <v>15.976933514246948</v>
      </c>
      <c r="CA1192" s="48" t="s">
        <v>8593</v>
      </c>
      <c r="CB1192" s="45">
        <v>246804</v>
      </c>
      <c r="CC1192" s="45">
        <v>238561.5</v>
      </c>
      <c r="CD1192" s="45">
        <v>1173496.5</v>
      </c>
      <c r="CE1192" s="45">
        <v>90903</v>
      </c>
      <c r="CF1192" s="14" t="s">
        <v>9691</v>
      </c>
      <c r="CG1192" s="7" t="s">
        <v>8590</v>
      </c>
      <c r="CH1192" s="215" t="s">
        <v>8479</v>
      </c>
      <c r="CI1192" s="215" t="s">
        <v>8546</v>
      </c>
      <c r="CJ1192" s="215" t="s">
        <v>8498</v>
      </c>
      <c r="CK1192" s="43" t="s">
        <v>7153</v>
      </c>
      <c r="CL1192" s="43" t="s">
        <v>5474</v>
      </c>
      <c r="CM1192" s="43" t="s">
        <v>6944</v>
      </c>
      <c r="CN1192" s="145">
        <v>329464.5</v>
      </c>
      <c r="CO1192" s="145">
        <v>1420300.5</v>
      </c>
      <c r="CP1192" s="148">
        <v>846979.23475124664</v>
      </c>
      <c r="CQ1192" s="189" t="s">
        <v>5474</v>
      </c>
      <c r="CR1192" s="189" t="s">
        <v>5474</v>
      </c>
      <c r="CS1192" s="99" t="s">
        <v>5474</v>
      </c>
      <c r="CT1192" s="167" t="s">
        <v>8528</v>
      </c>
      <c r="CU1192" s="43" t="s">
        <v>5474</v>
      </c>
      <c r="CV1192" s="43" t="s">
        <v>5474</v>
      </c>
      <c r="CW1192" s="43" t="s">
        <v>5474</v>
      </c>
      <c r="CX1192" s="43" t="s">
        <v>5474</v>
      </c>
      <c r="CY1192" s="43" t="s">
        <v>5474</v>
      </c>
      <c r="CZ1192" s="43" t="s">
        <v>5474</v>
      </c>
      <c r="DA1192" s="42" t="s">
        <v>5474</v>
      </c>
      <c r="DB1192" s="42" t="s">
        <v>8528</v>
      </c>
      <c r="DC1192" s="42" t="s">
        <v>5474</v>
      </c>
      <c r="DD1192" s="42" t="s">
        <v>5474</v>
      </c>
      <c r="DE1192" s="42" t="s">
        <v>5474</v>
      </c>
      <c r="DF1192" s="42" t="s">
        <v>5474</v>
      </c>
      <c r="DG1192" s="42" t="s">
        <v>5474</v>
      </c>
      <c r="DH1192" s="42" t="s">
        <v>5474</v>
      </c>
    </row>
    <row r="1193" spans="1:112">
      <c r="A1193" s="22">
        <v>1805</v>
      </c>
      <c r="B1193" s="7" t="s">
        <v>238</v>
      </c>
      <c r="C1193" s="21">
        <v>0.24199999999999999</v>
      </c>
      <c r="D1193" s="21">
        <v>0.50780000000000003</v>
      </c>
      <c r="E1193" s="21">
        <v>-0.58960000000000001</v>
      </c>
      <c r="F1193" s="21">
        <v>3.3868</v>
      </c>
      <c r="G1193" s="21">
        <v>-0.43269999999999997</v>
      </c>
      <c r="H1193" s="21">
        <v>0.66669999999999996</v>
      </c>
      <c r="I1193" s="21">
        <v>0.66669999999999996</v>
      </c>
      <c r="J1193" s="21">
        <v>0.31030000000000002</v>
      </c>
      <c r="K1193" s="21">
        <v>-0.2414</v>
      </c>
      <c r="L1193" s="21">
        <v>9.5600000000000004E-2</v>
      </c>
      <c r="M1193" s="21">
        <v>0.13600000000000001</v>
      </c>
      <c r="N1193" s="21">
        <v>1.4301999999999999</v>
      </c>
      <c r="O1193" s="21">
        <v>0.1246</v>
      </c>
      <c r="P1193" s="21">
        <v>-0.71279999999999999</v>
      </c>
      <c r="Q1193" s="21">
        <v>2.8E-3</v>
      </c>
      <c r="R1193" s="21">
        <v>5.0000000000000001E-4</v>
      </c>
      <c r="S1193" s="21">
        <v>-9.8400000000000001E-2</v>
      </c>
      <c r="T1193" s="21">
        <v>-3.9E-2</v>
      </c>
      <c r="U1193" s="10">
        <v>-0.2</v>
      </c>
      <c r="V1193" s="10">
        <v>-0.53</v>
      </c>
      <c r="W1193" s="7">
        <v>0</v>
      </c>
      <c r="X1193" s="20">
        <v>0</v>
      </c>
      <c r="Y1193" s="75"/>
      <c r="Z1193" s="7"/>
      <c r="AA1193" s="7"/>
      <c r="AB1193" s="51">
        <v>-16</v>
      </c>
      <c r="AC1193" s="51">
        <v>-22</v>
      </c>
      <c r="AD1193" s="51"/>
      <c r="AE1193" s="51"/>
      <c r="AF1193" s="51"/>
      <c r="AG1193" s="51"/>
      <c r="AH1193" s="20">
        <v>0</v>
      </c>
      <c r="AI1193" s="7" t="s">
        <v>8481</v>
      </c>
      <c r="AJ1193" s="67" t="s">
        <v>8482</v>
      </c>
      <c r="AK1193" s="44">
        <v>0.54790096878363836</v>
      </c>
      <c r="AL1193" s="44">
        <v>-0.52830188679245293</v>
      </c>
      <c r="AM1193" s="44">
        <v>-1</v>
      </c>
      <c r="AN1193" s="25">
        <v>0.66357142857142848</v>
      </c>
      <c r="AO1193" s="25">
        <v>0.18928571428571431</v>
      </c>
      <c r="AP1193" s="215">
        <v>14</v>
      </c>
      <c r="AQ1193" s="215" t="s">
        <v>9658</v>
      </c>
      <c r="AR1193" s="44">
        <v>-1.06007067137809E-2</v>
      </c>
      <c r="AS1193" s="171" t="s">
        <v>7035</v>
      </c>
      <c r="AT1193" s="171" t="s">
        <v>7045</v>
      </c>
      <c r="AU1193" s="171" t="s">
        <v>7041</v>
      </c>
      <c r="AV1193" s="7" t="s">
        <v>5474</v>
      </c>
      <c r="AW1193" s="14" t="s">
        <v>7318</v>
      </c>
      <c r="AX1193" s="49" t="s">
        <v>6009</v>
      </c>
      <c r="AY1193" s="38" t="s">
        <v>5961</v>
      </c>
      <c r="AZ1193" s="14" t="s">
        <v>6236</v>
      </c>
      <c r="BA1193" s="49" t="s">
        <v>6039</v>
      </c>
      <c r="BB1193" s="38" t="s">
        <v>5961</v>
      </c>
      <c r="BC1193" s="7">
        <v>1.3</v>
      </c>
      <c r="BD1193" s="14" t="s">
        <v>5992</v>
      </c>
      <c r="BE1193" s="49" t="s">
        <v>5967</v>
      </c>
      <c r="BF1193" s="38" t="s">
        <v>5961</v>
      </c>
      <c r="BG1193" s="7">
        <v>0.9</v>
      </c>
      <c r="BH1193" s="45">
        <v>3.6213613125880819</v>
      </c>
      <c r="BI1193" s="215" t="s">
        <v>8495</v>
      </c>
      <c r="BJ1193" s="215" t="s">
        <v>8554</v>
      </c>
      <c r="BK1193" s="7">
        <v>0</v>
      </c>
      <c r="BL1193" s="25">
        <v>0</v>
      </c>
      <c r="BM1193" s="20">
        <v>0.64718750000000003</v>
      </c>
      <c r="BN1193" s="20">
        <v>0.63</v>
      </c>
      <c r="BO1193" s="20">
        <v>0.66124999999999989</v>
      </c>
      <c r="BP1193" s="46" t="s">
        <v>8473</v>
      </c>
      <c r="BQ1193" s="215" t="s">
        <v>8473</v>
      </c>
      <c r="BR1193" s="79" t="s">
        <v>8473</v>
      </c>
      <c r="BS1193" s="9">
        <v>0</v>
      </c>
      <c r="BT1193" s="9">
        <v>0</v>
      </c>
      <c r="BU1193" s="47" t="s">
        <v>5993</v>
      </c>
      <c r="BV1193" s="47" t="s">
        <v>5993</v>
      </c>
      <c r="BW1193" s="14" t="s">
        <v>5474</v>
      </c>
      <c r="BX1193" s="83" t="s">
        <v>8473</v>
      </c>
      <c r="BY1193" s="82" t="s">
        <v>8473</v>
      </c>
      <c r="BZ1193" s="46" t="s">
        <v>8473</v>
      </c>
      <c r="CA1193" s="48" t="s">
        <v>5474</v>
      </c>
      <c r="CB1193" s="45">
        <v>-224</v>
      </c>
      <c r="CC1193" s="45">
        <v>-308</v>
      </c>
      <c r="CD1193" s="45">
        <v>0</v>
      </c>
      <c r="CE1193" s="45">
        <v>0</v>
      </c>
      <c r="CF1193" s="14" t="s">
        <v>9692</v>
      </c>
      <c r="CG1193" s="7" t="s">
        <v>8556</v>
      </c>
      <c r="CH1193" s="215" t="s">
        <v>8523</v>
      </c>
      <c r="CI1193" s="215" t="s">
        <v>8498</v>
      </c>
      <c r="CJ1193" s="215" t="s">
        <v>8479</v>
      </c>
      <c r="CK1193" s="43" t="s">
        <v>5474</v>
      </c>
      <c r="CL1193" s="43" t="s">
        <v>5474</v>
      </c>
      <c r="CM1193" s="43" t="s">
        <v>5474</v>
      </c>
      <c r="CN1193" s="145">
        <v>-308</v>
      </c>
      <c r="CO1193" s="145">
        <v>-224</v>
      </c>
      <c r="CP1193" s="148">
        <v>50.699058376233147</v>
      </c>
      <c r="CQ1193" s="189" t="s">
        <v>5474</v>
      </c>
      <c r="CR1193" s="189" t="s">
        <v>5474</v>
      </c>
      <c r="CS1193" s="99" t="s">
        <v>5474</v>
      </c>
      <c r="CT1193" s="167" t="s">
        <v>5474</v>
      </c>
      <c r="CU1193" s="43" t="s">
        <v>5474</v>
      </c>
      <c r="CV1193" s="43" t="s">
        <v>5474</v>
      </c>
      <c r="CW1193" s="43" t="s">
        <v>5474</v>
      </c>
      <c r="CX1193" s="43" t="s">
        <v>5474</v>
      </c>
      <c r="CY1193" s="43" t="s">
        <v>5474</v>
      </c>
      <c r="CZ1193" s="43" t="s">
        <v>5474</v>
      </c>
      <c r="DA1193" s="42" t="s">
        <v>5474</v>
      </c>
      <c r="DB1193" s="42" t="s">
        <v>5474</v>
      </c>
      <c r="DC1193" s="42" t="s">
        <v>5474</v>
      </c>
      <c r="DD1193" s="42" t="s">
        <v>5474</v>
      </c>
      <c r="DE1193" s="42" t="s">
        <v>5474</v>
      </c>
      <c r="DF1193" s="42" t="s">
        <v>5474</v>
      </c>
      <c r="DG1193" s="42" t="s">
        <v>5474</v>
      </c>
      <c r="DH1193" s="42" t="s">
        <v>5474</v>
      </c>
    </row>
    <row r="1194" spans="1:112">
      <c r="A1194" s="22">
        <v>5871</v>
      </c>
      <c r="B1194" s="7" t="s">
        <v>1187</v>
      </c>
      <c r="C1194" s="21">
        <v>8.5000000000000006E-3</v>
      </c>
      <c r="D1194" s="21">
        <v>0.20200000000000001</v>
      </c>
      <c r="E1194" s="21">
        <v>2.3400000000000001E-2</v>
      </c>
      <c r="F1194" s="21">
        <v>0.17929999999999999</v>
      </c>
      <c r="G1194" s="21">
        <v>0.21740000000000001</v>
      </c>
      <c r="H1194" s="21"/>
      <c r="I1194" s="21">
        <v>0.2203</v>
      </c>
      <c r="J1194" s="21">
        <v>0.2203</v>
      </c>
      <c r="K1194" s="21">
        <v>-4.4000000000000003E-3</v>
      </c>
      <c r="L1194" s="21">
        <v>8.6999999999999994E-3</v>
      </c>
      <c r="M1194" s="21">
        <v>9.11E-2</v>
      </c>
      <c r="N1194" s="21">
        <v>5.7299999999999997E-2</v>
      </c>
      <c r="O1194" s="21">
        <v>6.0699999999999997E-2</v>
      </c>
      <c r="P1194" s="21">
        <v>5.3100000000000001E-2</v>
      </c>
      <c r="Q1194" s="21">
        <v>-5.8999999999999999E-3</v>
      </c>
      <c r="R1194" s="21">
        <v>-5.9999999999999995E-4</v>
      </c>
      <c r="S1194" s="21">
        <v>0.2114</v>
      </c>
      <c r="T1194" s="21">
        <v>3.3300000000000003E-2</v>
      </c>
      <c r="U1194" s="10">
        <v>3.6</v>
      </c>
      <c r="V1194" s="10">
        <v>12.65</v>
      </c>
      <c r="W1194" s="7">
        <v>4.4800000000000004</v>
      </c>
      <c r="X1194" s="20">
        <v>0.46529999999999999</v>
      </c>
      <c r="Y1194" s="75">
        <v>2020</v>
      </c>
      <c r="Z1194" s="7">
        <v>5</v>
      </c>
      <c r="AA1194" s="7">
        <v>0.5</v>
      </c>
      <c r="AB1194" s="51">
        <v>2323</v>
      </c>
      <c r="AC1194" s="51">
        <v>59</v>
      </c>
      <c r="AD1194" s="51">
        <v>436</v>
      </c>
      <c r="AE1194" s="51">
        <v>17</v>
      </c>
      <c r="AF1194" s="51">
        <v>55</v>
      </c>
      <c r="AG1194" s="51">
        <v>8</v>
      </c>
      <c r="AH1194" s="20">
        <v>4.8899999999999999E-2</v>
      </c>
      <c r="AI1194" s="7" t="s">
        <v>8507</v>
      </c>
      <c r="AJ1194" s="67" t="s">
        <v>8468</v>
      </c>
      <c r="AK1194" s="44">
        <v>0.95967741935483875</v>
      </c>
      <c r="AL1194" s="44">
        <v>0.86111111111111116</v>
      </c>
      <c r="AM1194" s="44">
        <v>-0.8</v>
      </c>
      <c r="AN1194" s="25">
        <v>0.50819672131147542</v>
      </c>
      <c r="AO1194" s="25">
        <v>0.14754098360655737</v>
      </c>
      <c r="AP1194" s="215">
        <v>244</v>
      </c>
      <c r="AQ1194" s="215" t="s">
        <v>9658</v>
      </c>
      <c r="AR1194" s="44">
        <v>-1.2145748987854201E-2</v>
      </c>
      <c r="AS1194" s="171" t="s">
        <v>8168</v>
      </c>
      <c r="AT1194" s="171" t="s">
        <v>7299</v>
      </c>
      <c r="AU1194" s="171" t="s">
        <v>7611</v>
      </c>
      <c r="AV1194" s="7" t="s">
        <v>8488</v>
      </c>
      <c r="AW1194" s="14" t="s">
        <v>7517</v>
      </c>
      <c r="AX1194" s="49" t="s">
        <v>6020</v>
      </c>
      <c r="AY1194" s="38" t="s">
        <v>5989</v>
      </c>
      <c r="AZ1194" s="14" t="s">
        <v>6490</v>
      </c>
      <c r="BA1194" s="49" t="s">
        <v>5981</v>
      </c>
      <c r="BB1194" s="38" t="s">
        <v>6012</v>
      </c>
      <c r="BC1194" s="7">
        <v>0.6</v>
      </c>
      <c r="BD1194" s="14" t="s">
        <v>6203</v>
      </c>
      <c r="BE1194" s="49" t="s">
        <v>6009</v>
      </c>
      <c r="BF1194" s="38" t="s">
        <v>6012</v>
      </c>
      <c r="BG1194" s="7">
        <v>1.2</v>
      </c>
      <c r="BH1194" s="45">
        <v>1995.9247201308203</v>
      </c>
      <c r="BI1194" s="215" t="s">
        <v>8518</v>
      </c>
      <c r="BJ1194" s="215" t="s">
        <v>8568</v>
      </c>
      <c r="BK1194" s="7">
        <v>0.6</v>
      </c>
      <c r="BL1194" s="25">
        <v>4.11522633744856E-3</v>
      </c>
      <c r="BM1194" s="20">
        <v>0.65124999999999988</v>
      </c>
      <c r="BN1194" s="20">
        <v>0.66500000000000004</v>
      </c>
      <c r="BO1194" s="20">
        <v>0.63999999999999979</v>
      </c>
      <c r="BP1194" s="46">
        <v>19.288537549407113</v>
      </c>
      <c r="BQ1194" s="215" t="s">
        <v>8513</v>
      </c>
      <c r="BR1194" s="79">
        <v>-0.31639344262295077</v>
      </c>
      <c r="BS1194" s="9">
        <v>1.2437894057468979E-2</v>
      </c>
      <c r="BT1194" s="9">
        <v>6.4265848067493803E-2</v>
      </c>
      <c r="BU1194" s="47">
        <v>44407</v>
      </c>
      <c r="BV1194" s="47">
        <v>44413</v>
      </c>
      <c r="BW1194" s="14" t="s">
        <v>5474</v>
      </c>
      <c r="BX1194" s="83">
        <v>-0.14549180327868852</v>
      </c>
      <c r="BY1194" s="82">
        <v>13.9</v>
      </c>
      <c r="BZ1194" s="46">
        <v>17.553956834532375</v>
      </c>
      <c r="CA1194" s="48" t="s">
        <v>8593</v>
      </c>
      <c r="CB1194" s="45">
        <v>566812</v>
      </c>
      <c r="CC1194" s="45">
        <v>14396</v>
      </c>
      <c r="CD1194" s="45">
        <v>106384</v>
      </c>
      <c r="CE1194" s="45">
        <v>4148</v>
      </c>
      <c r="CF1194" s="14" t="s">
        <v>9693</v>
      </c>
      <c r="CG1194" s="7" t="s">
        <v>8556</v>
      </c>
      <c r="CH1194" s="215" t="s">
        <v>8479</v>
      </c>
      <c r="CI1194" s="215" t="s">
        <v>8498</v>
      </c>
      <c r="CJ1194" s="215" t="s">
        <v>8498</v>
      </c>
      <c r="CK1194" s="43" t="s">
        <v>7398</v>
      </c>
      <c r="CL1194" s="43" t="s">
        <v>5474</v>
      </c>
      <c r="CM1194" s="43" t="s">
        <v>5474</v>
      </c>
      <c r="CN1194" s="145">
        <v>18544</v>
      </c>
      <c r="CO1194" s="145">
        <v>673196</v>
      </c>
      <c r="CP1194" s="148">
        <v>487005.63171192014</v>
      </c>
      <c r="CQ1194" s="189" t="s">
        <v>5474</v>
      </c>
      <c r="CR1194" s="189" t="s">
        <v>5474</v>
      </c>
      <c r="CS1194" s="99" t="s">
        <v>5474</v>
      </c>
      <c r="CT1194" s="167" t="s">
        <v>5474</v>
      </c>
      <c r="CU1194" s="43" t="s">
        <v>5474</v>
      </c>
      <c r="CV1194" s="43" t="s">
        <v>5474</v>
      </c>
      <c r="CW1194" s="43" t="s">
        <v>5474</v>
      </c>
      <c r="CX1194" s="43" t="s">
        <v>5474</v>
      </c>
      <c r="CY1194" s="43" t="s">
        <v>5474</v>
      </c>
      <c r="CZ1194" s="43" t="s">
        <v>5474</v>
      </c>
      <c r="DA1194" s="42" t="s">
        <v>5474</v>
      </c>
      <c r="DB1194" s="42" t="s">
        <v>5474</v>
      </c>
      <c r="DC1194" s="42" t="s">
        <v>5474</v>
      </c>
      <c r="DD1194" s="42" t="s">
        <v>5474</v>
      </c>
      <c r="DE1194" s="42" t="s">
        <v>5474</v>
      </c>
      <c r="DF1194" s="42" t="s">
        <v>5474</v>
      </c>
      <c r="DG1194" s="42" t="s">
        <v>5474</v>
      </c>
      <c r="DH1194" s="42" t="s">
        <v>5477</v>
      </c>
    </row>
    <row r="1195" spans="1:112">
      <c r="A1195" s="22">
        <v>1708</v>
      </c>
      <c r="B1195" s="7" t="s">
        <v>195</v>
      </c>
      <c r="C1195" s="21">
        <v>-0.11310000000000001</v>
      </c>
      <c r="D1195" s="21">
        <v>0.1855</v>
      </c>
      <c r="E1195" s="21">
        <v>2.0500000000000001E-2</v>
      </c>
      <c r="F1195" s="21">
        <v>0.1741</v>
      </c>
      <c r="G1195" s="21">
        <v>-6.1999999999999998E-3</v>
      </c>
      <c r="H1195" s="21">
        <v>1.4782999999999999</v>
      </c>
      <c r="I1195" s="21">
        <v>6.125</v>
      </c>
      <c r="J1195" s="21">
        <v>2.8094999999999999</v>
      </c>
      <c r="K1195" s="21">
        <v>3.5299999999999998E-2</v>
      </c>
      <c r="L1195" s="21">
        <v>8.5599999999999996E-2</v>
      </c>
      <c r="M1195" s="21">
        <v>3.6299999999999999E-2</v>
      </c>
      <c r="N1195" s="21">
        <v>5.9900000000000002E-2</v>
      </c>
      <c r="O1195" s="21">
        <v>7.8399999999999997E-2</v>
      </c>
      <c r="P1195" s="21">
        <v>1.77E-2</v>
      </c>
      <c r="Q1195" s="21">
        <v>5.5999999999999999E-3</v>
      </c>
      <c r="R1195" s="21">
        <v>8.9999999999999998E-4</v>
      </c>
      <c r="S1195" s="21">
        <v>6.9900000000000004E-2</v>
      </c>
      <c r="T1195" s="21">
        <v>4.5900000000000003E-2</v>
      </c>
      <c r="U1195" s="10">
        <v>0.8</v>
      </c>
      <c r="V1195" s="10">
        <v>1.36</v>
      </c>
      <c r="W1195" s="7">
        <v>1.28</v>
      </c>
      <c r="X1195" s="20">
        <v>0.66200000000000003</v>
      </c>
      <c r="Y1195" s="75">
        <v>2020</v>
      </c>
      <c r="Z1195" s="7">
        <v>0.9</v>
      </c>
      <c r="AA1195" s="7">
        <v>0.9</v>
      </c>
      <c r="AB1195" s="51">
        <v>-2895</v>
      </c>
      <c r="AC1195" s="51">
        <v>-649</v>
      </c>
      <c r="AD1195" s="51">
        <v>2</v>
      </c>
      <c r="AE1195" s="51"/>
      <c r="AF1195" s="51">
        <v>326</v>
      </c>
      <c r="AG1195" s="51">
        <v>3</v>
      </c>
      <c r="AH1195" s="20">
        <v>0</v>
      </c>
      <c r="AI1195" s="7" t="s">
        <v>8487</v>
      </c>
      <c r="AJ1195" s="67" t="s">
        <v>8468</v>
      </c>
      <c r="AK1195" s="44">
        <v>0.6905829596412556</v>
      </c>
      <c r="AL1195" s="44">
        <v>0.56296296296296355</v>
      </c>
      <c r="AM1195" s="44">
        <v>-0.57894736842104788</v>
      </c>
      <c r="AN1195" s="25">
        <v>0.60351826792963459</v>
      </c>
      <c r="AO1195" s="25">
        <v>0.18267929634641406</v>
      </c>
      <c r="AP1195" s="215">
        <v>36.950000000000003</v>
      </c>
      <c r="AQ1195" s="215" t="s">
        <v>9658</v>
      </c>
      <c r="AR1195" s="44">
        <v>-9.3833780160857798E-3</v>
      </c>
      <c r="AS1195" s="171" t="s">
        <v>7260</v>
      </c>
      <c r="AT1195" s="171" t="s">
        <v>7261</v>
      </c>
      <c r="AU1195" s="171" t="s">
        <v>7262</v>
      </c>
      <c r="AV1195" s="7" t="s">
        <v>8488</v>
      </c>
      <c r="AW1195" s="14" t="s">
        <v>6048</v>
      </c>
      <c r="AX1195" s="49" t="s">
        <v>6020</v>
      </c>
      <c r="AY1195" s="38" t="s">
        <v>5961</v>
      </c>
      <c r="AZ1195" s="14" t="s">
        <v>6543</v>
      </c>
      <c r="BA1195" s="49" t="s">
        <v>5967</v>
      </c>
      <c r="BB1195" s="38" t="s">
        <v>5971</v>
      </c>
      <c r="BC1195" s="7">
        <v>2.2000000000000002</v>
      </c>
      <c r="BD1195" s="14" t="s">
        <v>6038</v>
      </c>
      <c r="BE1195" s="49" t="s">
        <v>6009</v>
      </c>
      <c r="BF1195" s="38" t="s">
        <v>5961</v>
      </c>
      <c r="BG1195" s="7">
        <v>0.8</v>
      </c>
      <c r="BH1195" s="45">
        <v>4787.3604813688489</v>
      </c>
      <c r="BI1195" s="215" t="s">
        <v>8518</v>
      </c>
      <c r="BJ1195" s="215" t="s">
        <v>8496</v>
      </c>
      <c r="BK1195" s="7">
        <v>0.2</v>
      </c>
      <c r="BL1195" s="25">
        <v>1.0943912448700566E-2</v>
      </c>
      <c r="BM1195" s="20">
        <v>0.674875</v>
      </c>
      <c r="BN1195" s="20">
        <v>0.63500000000000001</v>
      </c>
      <c r="BO1195" s="20">
        <v>0.70749999999999991</v>
      </c>
      <c r="BP1195" s="46">
        <v>27.169117647058822</v>
      </c>
      <c r="BQ1195" s="215" t="s">
        <v>8585</v>
      </c>
      <c r="BR1195" s="79">
        <v>-0.55209742895805147</v>
      </c>
      <c r="BS1195" s="9">
        <v>2.8623957157798863E-2</v>
      </c>
      <c r="BT1195" s="9">
        <v>0.10787616395372601</v>
      </c>
      <c r="BU1195" s="47" t="s">
        <v>5993</v>
      </c>
      <c r="BV1195" s="47" t="s">
        <v>5993</v>
      </c>
      <c r="BW1195" s="14" t="s">
        <v>5474</v>
      </c>
      <c r="BX1195" s="83">
        <v>-0.46251691474966178</v>
      </c>
      <c r="BY1195" s="82">
        <v>1.5</v>
      </c>
      <c r="BZ1195" s="46">
        <v>24.633333333333336</v>
      </c>
      <c r="CA1195" s="48" t="s">
        <v>8538</v>
      </c>
      <c r="CB1195" s="45">
        <v>-106970.25000000001</v>
      </c>
      <c r="CC1195" s="45">
        <v>-23980.550000000003</v>
      </c>
      <c r="CD1195" s="45">
        <v>73.900000000000006</v>
      </c>
      <c r="CE1195" s="45">
        <v>0</v>
      </c>
      <c r="CF1195" s="14" t="s">
        <v>9694</v>
      </c>
      <c r="CG1195" s="7" t="s">
        <v>8556</v>
      </c>
      <c r="CH1195" s="215" t="s">
        <v>8479</v>
      </c>
      <c r="CI1195" s="215" t="s">
        <v>8479</v>
      </c>
      <c r="CJ1195" s="215" t="s">
        <v>8478</v>
      </c>
      <c r="CK1195" s="43" t="s">
        <v>7139</v>
      </c>
      <c r="CL1195" s="43" t="s">
        <v>5474</v>
      </c>
      <c r="CM1195" s="43" t="s">
        <v>6944</v>
      </c>
      <c r="CN1195" s="145">
        <v>-23980.550000000003</v>
      </c>
      <c r="CO1195" s="145">
        <v>-106896.35000000002</v>
      </c>
      <c r="CP1195" s="148">
        <v>176892.96978657899</v>
      </c>
      <c r="CQ1195" s="189" t="s">
        <v>5474</v>
      </c>
      <c r="CR1195" s="189" t="s">
        <v>5474</v>
      </c>
      <c r="CS1195" s="99" t="s">
        <v>5474</v>
      </c>
      <c r="CT1195" s="167" t="s">
        <v>5474</v>
      </c>
      <c r="CU1195" s="43" t="s">
        <v>5474</v>
      </c>
      <c r="CV1195" s="43" t="s">
        <v>5474</v>
      </c>
      <c r="CW1195" s="43" t="s">
        <v>5474</v>
      </c>
      <c r="CX1195" s="43" t="s">
        <v>5474</v>
      </c>
      <c r="CY1195" s="43" t="s">
        <v>5474</v>
      </c>
      <c r="CZ1195" s="43" t="s">
        <v>5474</v>
      </c>
      <c r="DA1195" s="42" t="s">
        <v>5474</v>
      </c>
      <c r="DB1195" s="42" t="s">
        <v>5474</v>
      </c>
      <c r="DC1195" s="42" t="s">
        <v>5474</v>
      </c>
      <c r="DD1195" s="42" t="s">
        <v>5474</v>
      </c>
      <c r="DE1195" s="42" t="s">
        <v>5474</v>
      </c>
      <c r="DF1195" s="42" t="s">
        <v>5474</v>
      </c>
      <c r="DG1195" s="42" t="s">
        <v>5474</v>
      </c>
      <c r="DH1195" s="42" t="s">
        <v>5474</v>
      </c>
    </row>
    <row r="1196" spans="1:112">
      <c r="A1196" s="22">
        <v>6684</v>
      </c>
      <c r="B1196" s="7" t="s">
        <v>5775</v>
      </c>
      <c r="C1196" s="21">
        <v>4.8099999999999997E-2</v>
      </c>
      <c r="D1196" s="21">
        <v>0.52280000000000004</v>
      </c>
      <c r="E1196" s="21">
        <v>5.5599999999999997E-2</v>
      </c>
      <c r="F1196" s="21">
        <v>0.57909999999999995</v>
      </c>
      <c r="G1196" s="21">
        <v>1.2112000000000001</v>
      </c>
      <c r="H1196" s="21">
        <v>0.30149999999999999</v>
      </c>
      <c r="I1196" s="21">
        <v>2.0516999999999999</v>
      </c>
      <c r="J1196" s="21">
        <v>13.9048</v>
      </c>
      <c r="K1196" s="21">
        <v>4.19E-2</v>
      </c>
      <c r="L1196" s="21">
        <v>0.1285</v>
      </c>
      <c r="M1196" s="21">
        <v>0.57379999999999998</v>
      </c>
      <c r="N1196" s="21">
        <v>4.99E-2</v>
      </c>
      <c r="O1196" s="21">
        <v>0.1804</v>
      </c>
      <c r="P1196" s="21">
        <v>0.2843</v>
      </c>
      <c r="Q1196" s="21">
        <v>8.2199999999999995E-2</v>
      </c>
      <c r="R1196" s="21">
        <v>6.1800000000000001E-2</v>
      </c>
      <c r="S1196" s="21">
        <v>0.125</v>
      </c>
      <c r="T1196" s="21">
        <v>0.1118</v>
      </c>
      <c r="U1196" s="10">
        <v>3.13</v>
      </c>
      <c r="V1196" s="10">
        <v>4.92</v>
      </c>
      <c r="W1196" s="7">
        <v>0</v>
      </c>
      <c r="X1196" s="20">
        <v>0</v>
      </c>
      <c r="Y1196" s="75">
        <v>2020</v>
      </c>
      <c r="Z1196" s="7">
        <v>2.0061</v>
      </c>
      <c r="AA1196" s="7">
        <v>0</v>
      </c>
      <c r="AB1196" s="51">
        <v>404</v>
      </c>
      <c r="AC1196" s="51">
        <v>14</v>
      </c>
      <c r="AD1196" s="51"/>
      <c r="AE1196" s="51"/>
      <c r="AF1196" s="51">
        <v>-3</v>
      </c>
      <c r="AG1196" s="51">
        <v>-1</v>
      </c>
      <c r="AH1196" s="20">
        <v>0</v>
      </c>
      <c r="AI1196" s="7" t="s">
        <v>8467</v>
      </c>
      <c r="AJ1196" s="67" t="s">
        <v>8482</v>
      </c>
      <c r="AK1196" s="44">
        <v>-0.74308300395256921</v>
      </c>
      <c r="AL1196" s="44">
        <v>-0.74308300395256921</v>
      </c>
      <c r="AM1196" s="44">
        <v>-0.75</v>
      </c>
      <c r="AN1196" s="25">
        <v>0.8108974358974359</v>
      </c>
      <c r="AO1196" s="25">
        <v>0.8108974358974359</v>
      </c>
      <c r="AP1196" s="215">
        <v>156</v>
      </c>
      <c r="AQ1196" s="215" t="s">
        <v>9658</v>
      </c>
      <c r="AR1196" s="44">
        <v>-1.26582278481012E-2</v>
      </c>
      <c r="AS1196" s="171" t="s">
        <v>7878</v>
      </c>
      <c r="AT1196" s="171" t="s">
        <v>7060</v>
      </c>
      <c r="AU1196" s="171" t="s">
        <v>7910</v>
      </c>
      <c r="AV1196" s="7" t="s">
        <v>5474</v>
      </c>
      <c r="AW1196" s="14" t="s">
        <v>6416</v>
      </c>
      <c r="AX1196" s="49" t="s">
        <v>6009</v>
      </c>
      <c r="AY1196" s="38" t="s">
        <v>5971</v>
      </c>
      <c r="AZ1196" s="14" t="s">
        <v>6038</v>
      </c>
      <c r="BA1196" s="49" t="s">
        <v>5993</v>
      </c>
      <c r="BB1196" s="38" t="s">
        <v>5993</v>
      </c>
      <c r="BC1196" s="7">
        <v>0.4</v>
      </c>
      <c r="BD1196" s="14" t="s">
        <v>6180</v>
      </c>
      <c r="BE1196" s="49" t="s">
        <v>5993</v>
      </c>
      <c r="BF1196" s="38" t="s">
        <v>5993</v>
      </c>
      <c r="BG1196" s="7">
        <v>1.3</v>
      </c>
      <c r="BH1196" s="45">
        <v>2029.9298285744935</v>
      </c>
      <c r="BI1196" s="215" t="s">
        <v>8489</v>
      </c>
      <c r="BJ1196" s="215" t="s">
        <v>8543</v>
      </c>
      <c r="BK1196" s="7">
        <v>2</v>
      </c>
      <c r="BL1196" s="25">
        <v>1.9607843137254902E-2</v>
      </c>
      <c r="BM1196" s="20">
        <v>0.74418750000000011</v>
      </c>
      <c r="BN1196" s="20">
        <v>0.76</v>
      </c>
      <c r="BO1196" s="20">
        <v>0.73125000000000007</v>
      </c>
      <c r="BP1196" s="46">
        <v>31.707317073170731</v>
      </c>
      <c r="BQ1196" s="215" t="s">
        <v>8540</v>
      </c>
      <c r="BR1196" s="79">
        <v>-0.54384615384615387</v>
      </c>
      <c r="BS1196" s="9">
        <v>0</v>
      </c>
      <c r="BT1196" s="9">
        <v>6.9688476260034715E-3</v>
      </c>
      <c r="BU1196" s="47" t="s">
        <v>5993</v>
      </c>
      <c r="BV1196" s="47">
        <v>44397</v>
      </c>
      <c r="BW1196" s="14" t="s">
        <v>5474</v>
      </c>
      <c r="BX1196" s="83">
        <v>-0.42980769230769239</v>
      </c>
      <c r="BY1196" s="82">
        <v>5.93</v>
      </c>
      <c r="BZ1196" s="46">
        <v>26.306913996627319</v>
      </c>
      <c r="CA1196" s="48" t="s">
        <v>8475</v>
      </c>
      <c r="CB1196" s="45">
        <v>63024</v>
      </c>
      <c r="CC1196" s="45">
        <v>2184</v>
      </c>
      <c r="CD1196" s="45">
        <v>0</v>
      </c>
      <c r="CE1196" s="45">
        <v>0</v>
      </c>
      <c r="CF1196" s="14" t="e">
        <v>#N/A</v>
      </c>
      <c r="CG1196" s="7" t="s">
        <v>8556</v>
      </c>
      <c r="CH1196" s="215" t="s">
        <v>8546</v>
      </c>
      <c r="CI1196" s="215" t="s">
        <v>8478</v>
      </c>
      <c r="CJ1196" s="215" t="s">
        <v>8479</v>
      </c>
      <c r="CK1196" s="43" t="s">
        <v>5474</v>
      </c>
      <c r="CL1196" s="43" t="s">
        <v>5474</v>
      </c>
      <c r="CM1196" s="43" t="s">
        <v>5474</v>
      </c>
      <c r="CN1196" s="145">
        <v>2184</v>
      </c>
      <c r="CO1196" s="145">
        <v>63024</v>
      </c>
      <c r="CP1196" s="148">
        <v>316669.05325762101</v>
      </c>
      <c r="CQ1196" s="189" t="s">
        <v>5474</v>
      </c>
      <c r="CR1196" s="189" t="s">
        <v>5474</v>
      </c>
      <c r="CS1196" s="99" t="s">
        <v>5474</v>
      </c>
      <c r="CT1196" s="167" t="s">
        <v>5474</v>
      </c>
      <c r="CU1196" s="43" t="s">
        <v>5474</v>
      </c>
      <c r="CV1196" s="43" t="s">
        <v>5474</v>
      </c>
      <c r="CW1196" s="43" t="s">
        <v>5474</v>
      </c>
      <c r="CX1196" s="43" t="s">
        <v>5474</v>
      </c>
      <c r="CY1196" s="43" t="s">
        <v>5474</v>
      </c>
      <c r="CZ1196" s="43" t="s">
        <v>5474</v>
      </c>
      <c r="DA1196" s="42" t="s">
        <v>5474</v>
      </c>
      <c r="DB1196" s="42" t="s">
        <v>5474</v>
      </c>
      <c r="DC1196" s="42" t="s">
        <v>5474</v>
      </c>
      <c r="DD1196" s="42" t="s">
        <v>5474</v>
      </c>
      <c r="DE1196" s="42" t="s">
        <v>5474</v>
      </c>
      <c r="DF1196" s="42" t="s">
        <v>5474</v>
      </c>
      <c r="DG1196" s="42" t="s">
        <v>5474</v>
      </c>
      <c r="DH1196" s="42" t="s">
        <v>5474</v>
      </c>
    </row>
    <row r="1197" spans="1:112">
      <c r="A1197" s="22">
        <v>6732</v>
      </c>
      <c r="B1197" s="7" t="s">
        <v>5749</v>
      </c>
      <c r="C1197" s="21">
        <v>0.74209999999999998</v>
      </c>
      <c r="D1197" s="21">
        <v>0.53</v>
      </c>
      <c r="E1197" s="21">
        <v>0.34229999999999999</v>
      </c>
      <c r="F1197" s="21">
        <v>0.34050000000000002</v>
      </c>
      <c r="G1197" s="21">
        <v>0.22189999999999999</v>
      </c>
      <c r="H1197" s="21">
        <v>0.52649999999999997</v>
      </c>
      <c r="I1197" s="21">
        <v>0.55479999999999996</v>
      </c>
      <c r="J1197" s="21">
        <v>-1.9900000000000001E-2</v>
      </c>
      <c r="K1197" s="21">
        <v>7.8899999999999998E-2</v>
      </c>
      <c r="L1197" s="21">
        <v>7.2800000000000004E-2</v>
      </c>
      <c r="M1197" s="21">
        <v>1.06E-2</v>
      </c>
      <c r="N1197" s="21">
        <v>7.8399999999999997E-2</v>
      </c>
      <c r="O1197" s="21">
        <v>4.9399999999999999E-2</v>
      </c>
      <c r="P1197" s="21">
        <v>-8.3999999999999995E-3</v>
      </c>
      <c r="Q1197" s="21">
        <v>-0.1575</v>
      </c>
      <c r="R1197" s="21">
        <v>-6.3399999999999998E-2</v>
      </c>
      <c r="S1197" s="21">
        <v>1.1001000000000001</v>
      </c>
      <c r="T1197" s="21">
        <v>0.72250000000000003</v>
      </c>
      <c r="U1197" s="10">
        <v>15.26</v>
      </c>
      <c r="V1197" s="10">
        <v>30.12</v>
      </c>
      <c r="W1197" s="7">
        <v>11.160399999999999</v>
      </c>
      <c r="X1197" s="20">
        <v>0.73939999999999995</v>
      </c>
      <c r="Y1197" s="75">
        <v>2020</v>
      </c>
      <c r="Z1197" s="7">
        <v>22.5</v>
      </c>
      <c r="AA1197" s="7">
        <v>0</v>
      </c>
      <c r="AB1197" s="51">
        <v>-175</v>
      </c>
      <c r="AC1197" s="51">
        <v>-1</v>
      </c>
      <c r="AD1197" s="51">
        <v>364</v>
      </c>
      <c r="AE1197" s="51">
        <v>-48</v>
      </c>
      <c r="AF1197" s="51">
        <v>-7</v>
      </c>
      <c r="AG1197" s="51">
        <v>10</v>
      </c>
      <c r="AH1197" s="20">
        <v>3.09E-2</v>
      </c>
      <c r="AI1197" s="7" t="s">
        <v>8487</v>
      </c>
      <c r="AJ1197" s="67" t="s">
        <v>8482</v>
      </c>
      <c r="AK1197" s="44">
        <v>0.66230366492146597</v>
      </c>
      <c r="AL1197" s="44">
        <v>-0.5625</v>
      </c>
      <c r="AM1197" s="44">
        <v>0.625</v>
      </c>
      <c r="AN1197" s="25">
        <v>0.50529100529100535</v>
      </c>
      <c r="AO1197" s="25">
        <v>0.25396825396825395</v>
      </c>
      <c r="AP1197" s="215">
        <v>756</v>
      </c>
      <c r="AQ1197" s="215" t="s">
        <v>9658</v>
      </c>
      <c r="AR1197" s="44">
        <v>-3.9525691699604697E-3</v>
      </c>
      <c r="AS1197" s="171" t="s">
        <v>8344</v>
      </c>
      <c r="AT1197" s="171" t="s">
        <v>8063</v>
      </c>
      <c r="AU1197" s="171" t="s">
        <v>7636</v>
      </c>
      <c r="AV1197" s="7" t="s">
        <v>5474</v>
      </c>
      <c r="AW1197" s="14" t="s">
        <v>6044</v>
      </c>
      <c r="AX1197" s="49" t="s">
        <v>6009</v>
      </c>
      <c r="AY1197" s="38" t="s">
        <v>5961</v>
      </c>
      <c r="AZ1197" s="14" t="s">
        <v>6165</v>
      </c>
      <c r="BA1197" s="49" t="s">
        <v>5993</v>
      </c>
      <c r="BB1197" s="38" t="s">
        <v>5993</v>
      </c>
      <c r="BC1197" s="7">
        <v>0.5</v>
      </c>
      <c r="BD1197" s="14" t="s">
        <v>5980</v>
      </c>
      <c r="BE1197" s="49" t="s">
        <v>5993</v>
      </c>
      <c r="BF1197" s="38" t="s">
        <v>5993</v>
      </c>
      <c r="BG1197" s="7">
        <v>1.1000000000000001</v>
      </c>
      <c r="BH1197" s="45">
        <v>1032.5815499884291</v>
      </c>
      <c r="BI1197" s="215" t="s">
        <v>8471</v>
      </c>
      <c r="BJ1197" s="215" t="s">
        <v>8520</v>
      </c>
      <c r="BK1197" s="7">
        <v>1.4</v>
      </c>
      <c r="BL1197" s="25">
        <v>2.717391304347826E-2</v>
      </c>
      <c r="BM1197" s="20">
        <v>0.72375000000000012</v>
      </c>
      <c r="BN1197" s="20">
        <v>0.82000000000000006</v>
      </c>
      <c r="BO1197" s="20">
        <v>0.64500000000000002</v>
      </c>
      <c r="BP1197" s="46">
        <v>25.099601593625497</v>
      </c>
      <c r="BQ1197" s="215" t="s">
        <v>8521</v>
      </c>
      <c r="BR1197" s="79">
        <v>-0.43990776014109356</v>
      </c>
      <c r="BS1197" s="9">
        <v>8.860599356200094E-3</v>
      </c>
      <c r="BT1197" s="9">
        <v>2.3772833684848393E-2</v>
      </c>
      <c r="BU1197" s="47" t="s">
        <v>5993</v>
      </c>
      <c r="BV1197" s="47">
        <v>44385</v>
      </c>
      <c r="BW1197" s="14" t="s">
        <v>5474</v>
      </c>
      <c r="BX1197" s="83">
        <v>-0.32788931216931227</v>
      </c>
      <c r="BY1197" s="82">
        <v>34.36</v>
      </c>
      <c r="BZ1197" s="46">
        <v>22.002328288707801</v>
      </c>
      <c r="CA1197" s="48" t="s">
        <v>8538</v>
      </c>
      <c r="CB1197" s="45">
        <v>-132300</v>
      </c>
      <c r="CC1197" s="45">
        <v>-756</v>
      </c>
      <c r="CD1197" s="45">
        <v>275184</v>
      </c>
      <c r="CE1197" s="45">
        <v>-36288</v>
      </c>
      <c r="CF1197" s="14" t="e">
        <v>#N/A</v>
      </c>
      <c r="CG1197" s="7" t="s">
        <v>8477</v>
      </c>
      <c r="CH1197" s="215" t="s">
        <v>8479</v>
      </c>
      <c r="CI1197" s="215" t="s">
        <v>8479</v>
      </c>
      <c r="CJ1197" s="215" t="s">
        <v>8523</v>
      </c>
      <c r="CK1197" s="43" t="s">
        <v>5474</v>
      </c>
      <c r="CL1197" s="43" t="s">
        <v>5474</v>
      </c>
      <c r="CM1197" s="43" t="s">
        <v>6944</v>
      </c>
      <c r="CN1197" s="145">
        <v>-37044</v>
      </c>
      <c r="CO1197" s="145">
        <v>142884</v>
      </c>
      <c r="CP1197" s="148">
        <v>780631.65179125231</v>
      </c>
      <c r="CQ1197" s="189" t="s">
        <v>5474</v>
      </c>
      <c r="CR1197" s="189" t="s">
        <v>5474</v>
      </c>
      <c r="CS1197" s="99" t="s">
        <v>5474</v>
      </c>
      <c r="CT1197" s="167" t="s">
        <v>5474</v>
      </c>
      <c r="CU1197" s="43" t="s">
        <v>5474</v>
      </c>
      <c r="CV1197" s="43" t="s">
        <v>5474</v>
      </c>
      <c r="CW1197" s="43" t="s">
        <v>5474</v>
      </c>
      <c r="CX1197" s="43" t="s">
        <v>5474</v>
      </c>
      <c r="CY1197" s="43" t="s">
        <v>5474</v>
      </c>
      <c r="CZ1197" s="43" t="s">
        <v>5474</v>
      </c>
      <c r="DA1197" s="42" t="s">
        <v>5474</v>
      </c>
      <c r="DB1197" s="42" t="s">
        <v>5474</v>
      </c>
      <c r="DC1197" s="42" t="s">
        <v>5474</v>
      </c>
      <c r="DD1197" s="42" t="s">
        <v>5474</v>
      </c>
      <c r="DE1197" s="42" t="s">
        <v>5474</v>
      </c>
      <c r="DF1197" s="42" t="s">
        <v>5474</v>
      </c>
      <c r="DG1197" s="42" t="s">
        <v>5474</v>
      </c>
      <c r="DH1197" s="42" t="s">
        <v>5474</v>
      </c>
    </row>
    <row r="1198" spans="1:112">
      <c r="A1198" s="22">
        <v>1517</v>
      </c>
      <c r="B1198" s="7" t="s">
        <v>136</v>
      </c>
      <c r="C1198" s="21">
        <v>1.7899999999999999E-2</v>
      </c>
      <c r="D1198" s="21">
        <v>0.21840000000000001</v>
      </c>
      <c r="E1198" s="21">
        <v>5.5899999999999998E-2</v>
      </c>
      <c r="F1198" s="21">
        <v>0.24360000000000001</v>
      </c>
      <c r="G1198" s="21">
        <v>0.63859999999999995</v>
      </c>
      <c r="H1198" s="21">
        <v>4.2599999999999999E-2</v>
      </c>
      <c r="I1198" s="21">
        <v>3.0832999999999999</v>
      </c>
      <c r="J1198" s="21">
        <v>7</v>
      </c>
      <c r="K1198" s="21">
        <v>1.14E-2</v>
      </c>
      <c r="L1198" s="21">
        <v>5.7700000000000001E-2</v>
      </c>
      <c r="M1198" s="21">
        <v>7.5200000000000003E-2</v>
      </c>
      <c r="N1198" s="21">
        <v>2.01E-2</v>
      </c>
      <c r="O1198" s="21">
        <v>8.9800000000000005E-2</v>
      </c>
      <c r="P1198" s="21">
        <v>0.1212</v>
      </c>
      <c r="Q1198" s="21">
        <v>3.8899999999999997E-2</v>
      </c>
      <c r="R1198" s="21">
        <v>2.76E-2</v>
      </c>
      <c r="S1198" s="21">
        <v>1.6500000000000001E-2</v>
      </c>
      <c r="T1198" s="21">
        <v>1.5599999999999999E-2</v>
      </c>
      <c r="U1198" s="10">
        <v>0.96</v>
      </c>
      <c r="V1198" s="10">
        <v>1.87</v>
      </c>
      <c r="W1198" s="7">
        <v>0.2404</v>
      </c>
      <c r="X1198" s="20">
        <v>0.77290000000000003</v>
      </c>
      <c r="Y1198" s="75">
        <v>2020</v>
      </c>
      <c r="Z1198" s="7">
        <v>0.35</v>
      </c>
      <c r="AA1198" s="7">
        <v>0</v>
      </c>
      <c r="AB1198" s="51">
        <v>1527</v>
      </c>
      <c r="AC1198" s="51">
        <v>807</v>
      </c>
      <c r="AD1198" s="51"/>
      <c r="AE1198" s="51"/>
      <c r="AF1198" s="51"/>
      <c r="AG1198" s="51">
        <v>1</v>
      </c>
      <c r="AH1198" s="20">
        <v>4.7699999999999999E-2</v>
      </c>
      <c r="AI1198" s="7" t="s">
        <v>8487</v>
      </c>
      <c r="AJ1198" s="67" t="s">
        <v>8494</v>
      </c>
      <c r="AK1198" s="44">
        <v>0.64848484848484844</v>
      </c>
      <c r="AL1198" s="44">
        <v>-0.676056338028169</v>
      </c>
      <c r="AM1198" s="44">
        <v>0.60000000000000142</v>
      </c>
      <c r="AN1198" s="25">
        <v>0.92350746268656714</v>
      </c>
      <c r="AO1198" s="25">
        <v>0.39738805970149249</v>
      </c>
      <c r="AP1198" s="215">
        <v>26.8</v>
      </c>
      <c r="AQ1198" s="215" t="s">
        <v>9658</v>
      </c>
      <c r="AR1198" s="44">
        <v>-3.7174721189590998E-3</v>
      </c>
      <c r="AS1198" s="171" t="s">
        <v>7169</v>
      </c>
      <c r="AT1198" s="171" t="s">
        <v>7170</v>
      </c>
      <c r="AU1198" s="171" t="s">
        <v>7171</v>
      </c>
      <c r="AV1198" s="7" t="s">
        <v>5474</v>
      </c>
      <c r="AW1198" s="14" t="s">
        <v>6574</v>
      </c>
      <c r="AX1198" s="49" t="s">
        <v>6009</v>
      </c>
      <c r="AY1198" s="38" t="s">
        <v>5961</v>
      </c>
      <c r="AZ1198" s="14" t="s">
        <v>6157</v>
      </c>
      <c r="BA1198" s="49" t="s">
        <v>5967</v>
      </c>
      <c r="BB1198" s="38" t="s">
        <v>5971</v>
      </c>
      <c r="BC1198" s="7">
        <v>0.6</v>
      </c>
      <c r="BD1198" s="14" t="s">
        <v>6001</v>
      </c>
      <c r="BE1198" s="49" t="s">
        <v>5960</v>
      </c>
      <c r="BF1198" s="38" t="s">
        <v>5961</v>
      </c>
      <c r="BG1198" s="7">
        <v>0.3</v>
      </c>
      <c r="BH1198" s="45">
        <v>1753.8241211486124</v>
      </c>
      <c r="BI1198" s="215" t="s">
        <v>8518</v>
      </c>
      <c r="BJ1198" s="215" t="s">
        <v>8496</v>
      </c>
      <c r="BK1198" s="7">
        <v>0.4</v>
      </c>
      <c r="BL1198" s="25">
        <v>1.1320754716981159E-2</v>
      </c>
      <c r="BM1198" s="20">
        <v>0.69606249999999992</v>
      </c>
      <c r="BN1198" s="20">
        <v>0.70499999999999996</v>
      </c>
      <c r="BO1198" s="20">
        <v>0.68874999999999986</v>
      </c>
      <c r="BP1198" s="46">
        <v>14.331550802139038</v>
      </c>
      <c r="BQ1198" s="215" t="s">
        <v>8585</v>
      </c>
      <c r="BR1198" s="79">
        <v>-9.8420398009948437E-3</v>
      </c>
      <c r="BS1198" s="9">
        <v>3.1020025388790451E-3</v>
      </c>
      <c r="BT1198" s="9">
        <v>7.1677700378161013E-3</v>
      </c>
      <c r="BU1198" s="47" t="s">
        <v>5993</v>
      </c>
      <c r="BV1198" s="47" t="s">
        <v>5993</v>
      </c>
      <c r="BW1198" s="14" t="s">
        <v>8514</v>
      </c>
      <c r="BX1198" s="83">
        <v>0.18818955223880607</v>
      </c>
      <c r="BY1198" s="82">
        <v>2.06</v>
      </c>
      <c r="BZ1198" s="46">
        <v>13.009708737864077</v>
      </c>
      <c r="CA1198" s="48" t="s">
        <v>8475</v>
      </c>
      <c r="CB1198" s="45">
        <v>40923.599999999999</v>
      </c>
      <c r="CC1198" s="45">
        <v>21627.600000000002</v>
      </c>
      <c r="CD1198" s="45">
        <v>0</v>
      </c>
      <c r="CE1198" s="45">
        <v>0</v>
      </c>
      <c r="CF1198" s="14" t="s">
        <v>9695</v>
      </c>
      <c r="CG1198" s="7" t="s">
        <v>8477</v>
      </c>
      <c r="CH1198" s="215" t="s">
        <v>8479</v>
      </c>
      <c r="CI1198" s="215" t="s">
        <v>8478</v>
      </c>
      <c r="CJ1198" s="215" t="s">
        <v>8479</v>
      </c>
      <c r="CK1198" s="43" t="s">
        <v>5474</v>
      </c>
      <c r="CL1198" s="43" t="s">
        <v>5474</v>
      </c>
      <c r="CM1198" s="43" t="s">
        <v>5474</v>
      </c>
      <c r="CN1198" s="145">
        <v>21627.600000000002</v>
      </c>
      <c r="CO1198" s="145">
        <v>40923.599999999999</v>
      </c>
      <c r="CP1198" s="148">
        <v>47002.486446782816</v>
      </c>
      <c r="CQ1198" s="189" t="s">
        <v>5474</v>
      </c>
      <c r="CR1198" s="189" t="s">
        <v>5474</v>
      </c>
      <c r="CS1198" s="99" t="s">
        <v>5474</v>
      </c>
      <c r="CT1198" s="167" t="s">
        <v>5474</v>
      </c>
      <c r="CU1198" s="43" t="s">
        <v>5474</v>
      </c>
      <c r="CV1198" s="43" t="s">
        <v>5474</v>
      </c>
      <c r="CW1198" s="43" t="s">
        <v>5474</v>
      </c>
      <c r="CX1198" s="43" t="s">
        <v>5474</v>
      </c>
      <c r="CY1198" s="43" t="s">
        <v>5474</v>
      </c>
      <c r="CZ1198" s="43" t="s">
        <v>5474</v>
      </c>
      <c r="DA1198" s="42" t="s">
        <v>5474</v>
      </c>
      <c r="DB1198" s="42" t="s">
        <v>5474</v>
      </c>
      <c r="DC1198" s="42" t="s">
        <v>5474</v>
      </c>
      <c r="DD1198" s="42" t="s">
        <v>5474</v>
      </c>
      <c r="DE1198" s="42" t="s">
        <v>5474</v>
      </c>
      <c r="DF1198" s="42" t="s">
        <v>5474</v>
      </c>
      <c r="DG1198" s="42" t="s">
        <v>5474</v>
      </c>
      <c r="DH1198" s="42" t="s">
        <v>5474</v>
      </c>
    </row>
    <row r="1199" spans="1:112">
      <c r="A1199" s="22">
        <v>2601</v>
      </c>
      <c r="B1199" s="7" t="s">
        <v>482</v>
      </c>
      <c r="C1199" s="21">
        <v>-0.08</v>
      </c>
      <c r="D1199" s="21">
        <v>-0.23849999999999999</v>
      </c>
      <c r="E1199" s="21">
        <v>-0.11550000000000001</v>
      </c>
      <c r="F1199" s="21">
        <v>-0.22309999999999999</v>
      </c>
      <c r="G1199" s="21">
        <v>0.20749999999999999</v>
      </c>
      <c r="H1199" s="21">
        <v>5</v>
      </c>
      <c r="I1199" s="21">
        <v>1.3529</v>
      </c>
      <c r="J1199" s="21">
        <v>1.1321000000000001</v>
      </c>
      <c r="K1199" s="21">
        <v>3.1699999999999999E-2</v>
      </c>
      <c r="L1199" s="21">
        <v>4.58E-2</v>
      </c>
      <c r="M1199" s="21">
        <v>-4.2000000000000003E-2</v>
      </c>
      <c r="N1199" s="21">
        <v>4.6399999999999997E-2</v>
      </c>
      <c r="O1199" s="21">
        <v>0.1278</v>
      </c>
      <c r="P1199" s="21">
        <v>-5.7000000000000002E-3</v>
      </c>
      <c r="Q1199" s="21">
        <v>7.1999999999999998E-3</v>
      </c>
      <c r="R1199" s="21">
        <v>8.3000000000000001E-3</v>
      </c>
      <c r="S1199" s="21">
        <v>1.9199999999999998E-2</v>
      </c>
      <c r="T1199" s="21">
        <v>2.1100000000000001E-2</v>
      </c>
      <c r="U1199" s="10">
        <v>7.0000000000000007E-2</v>
      </c>
      <c r="V1199" s="10">
        <v>0.14000000000000001</v>
      </c>
      <c r="W1199" s="7">
        <v>0.28000000000000003</v>
      </c>
      <c r="X1199" s="20">
        <v>0.58299999999999996</v>
      </c>
      <c r="Y1199" s="75">
        <v>2019</v>
      </c>
      <c r="Z1199" s="7">
        <v>0.4</v>
      </c>
      <c r="AA1199" s="7">
        <v>0.9</v>
      </c>
      <c r="AB1199" s="51">
        <v>-21497</v>
      </c>
      <c r="AC1199" s="51">
        <v>-14453</v>
      </c>
      <c r="AD1199" s="51"/>
      <c r="AE1199" s="51"/>
      <c r="AF1199" s="51">
        <v>703</v>
      </c>
      <c r="AG1199" s="51">
        <v>375</v>
      </c>
      <c r="AH1199" s="20">
        <v>0.21679999999999999</v>
      </c>
      <c r="AI1199" s="7" t="s">
        <v>8481</v>
      </c>
      <c r="AJ1199" s="67" t="s">
        <v>8536</v>
      </c>
      <c r="AK1199" s="44">
        <v>-0.53893905191873592</v>
      </c>
      <c r="AL1199" s="44">
        <v>0.54929577464788704</v>
      </c>
      <c r="AM1199" s="44">
        <v>-0.78571428571428747</v>
      </c>
      <c r="AN1199" s="25">
        <v>1.0454277286135694</v>
      </c>
      <c r="AO1199" s="25">
        <v>0.20943952802359886</v>
      </c>
      <c r="AP1199" s="215">
        <v>16.95</v>
      </c>
      <c r="AQ1199" s="215" t="s">
        <v>9658</v>
      </c>
      <c r="AR1199" s="44">
        <v>-2.5862068965517199E-2</v>
      </c>
      <c r="AS1199" s="171" t="s">
        <v>7169</v>
      </c>
      <c r="AT1199" s="171" t="s">
        <v>6932</v>
      </c>
      <c r="AU1199" s="171" t="s">
        <v>6959</v>
      </c>
      <c r="AV1199" s="7" t="s">
        <v>9017</v>
      </c>
      <c r="AW1199" s="14" t="s">
        <v>6264</v>
      </c>
      <c r="AX1199" s="49" t="s">
        <v>6020</v>
      </c>
      <c r="AY1199" s="38" t="s">
        <v>5961</v>
      </c>
      <c r="AZ1199" s="14" t="s">
        <v>6465</v>
      </c>
      <c r="BA1199" s="49" t="s">
        <v>5967</v>
      </c>
      <c r="BB1199" s="38" t="s">
        <v>6007</v>
      </c>
      <c r="BC1199" s="7">
        <v>1.8</v>
      </c>
      <c r="BD1199" s="14" t="s">
        <v>6219</v>
      </c>
      <c r="BE1199" s="49" t="s">
        <v>5960</v>
      </c>
      <c r="BF1199" s="38" t="s">
        <v>5961</v>
      </c>
      <c r="BG1199" s="7">
        <v>0.5</v>
      </c>
      <c r="BH1199" s="45">
        <v>33580.66981722878</v>
      </c>
      <c r="BI1199" s="215" t="s">
        <v>8592</v>
      </c>
      <c r="BJ1199" s="215" t="s">
        <v>8496</v>
      </c>
      <c r="BK1199" s="7">
        <v>0.2</v>
      </c>
      <c r="BL1199" s="25">
        <v>8.9285714285713431E-3</v>
      </c>
      <c r="BM1199" s="20">
        <v>0.59925000000000006</v>
      </c>
      <c r="BN1199" s="20">
        <v>0.47000000000000003</v>
      </c>
      <c r="BO1199" s="20">
        <v>0.70499999999999996</v>
      </c>
      <c r="BP1199" s="46">
        <v>121.07142857142856</v>
      </c>
      <c r="BQ1199" s="215" t="s">
        <v>8483</v>
      </c>
      <c r="BR1199" s="79">
        <v>-0.8796460176991151</v>
      </c>
      <c r="BS1199" s="9">
        <v>1.0607122375402067E-2</v>
      </c>
      <c r="BT1199" s="9">
        <v>0.1071221554496169</v>
      </c>
      <c r="BU1199" s="47" t="s">
        <v>5993</v>
      </c>
      <c r="BV1199" s="47" t="s">
        <v>5993</v>
      </c>
      <c r="BW1199" s="14" t="s">
        <v>5474</v>
      </c>
      <c r="BX1199" s="83">
        <v>-0.84955752212389379</v>
      </c>
      <c r="BY1199" s="82">
        <v>0.17</v>
      </c>
      <c r="BZ1199" s="46">
        <v>99.70588235294116</v>
      </c>
      <c r="CA1199" s="48" t="s">
        <v>5474</v>
      </c>
      <c r="CB1199" s="45">
        <v>-364374.14999999997</v>
      </c>
      <c r="CC1199" s="45">
        <v>-244978.34999999998</v>
      </c>
      <c r="CD1199" s="45">
        <v>0</v>
      </c>
      <c r="CE1199" s="45">
        <v>0</v>
      </c>
      <c r="CF1199" s="14" t="s">
        <v>9696</v>
      </c>
      <c r="CG1199" s="7" t="s">
        <v>8556</v>
      </c>
      <c r="CH1199" s="215" t="s">
        <v>8523</v>
      </c>
      <c r="CI1199" s="215" t="s">
        <v>8498</v>
      </c>
      <c r="CJ1199" s="215" t="s">
        <v>8498</v>
      </c>
      <c r="CK1199" s="43" t="s">
        <v>7153</v>
      </c>
      <c r="CL1199" s="43" t="s">
        <v>5474</v>
      </c>
      <c r="CM1199" s="43" t="s">
        <v>5474</v>
      </c>
      <c r="CN1199" s="145">
        <v>-244978.34999999998</v>
      </c>
      <c r="CO1199" s="145">
        <v>-364374.14999999997</v>
      </c>
      <c r="CP1199" s="148">
        <v>569192.35340202774</v>
      </c>
      <c r="CQ1199" s="189" t="s">
        <v>5474</v>
      </c>
      <c r="CR1199" s="189" t="s">
        <v>5474</v>
      </c>
      <c r="CS1199" s="99" t="s">
        <v>5474</v>
      </c>
      <c r="CT1199" s="167" t="s">
        <v>5474</v>
      </c>
      <c r="CU1199" s="43" t="s">
        <v>5474</v>
      </c>
      <c r="CV1199" s="43" t="s">
        <v>5474</v>
      </c>
      <c r="CW1199" s="43" t="s">
        <v>5474</v>
      </c>
      <c r="CX1199" s="43" t="s">
        <v>5474</v>
      </c>
      <c r="CY1199" s="43" t="s">
        <v>5474</v>
      </c>
      <c r="CZ1199" s="43" t="s">
        <v>5474</v>
      </c>
      <c r="DA1199" s="42" t="s">
        <v>5474</v>
      </c>
      <c r="DB1199" s="42" t="s">
        <v>5474</v>
      </c>
      <c r="DC1199" s="42" t="s">
        <v>5474</v>
      </c>
      <c r="DD1199" s="42" t="s">
        <v>5474</v>
      </c>
      <c r="DE1199" s="42" t="s">
        <v>5474</v>
      </c>
      <c r="DF1199" s="42" t="s">
        <v>5474</v>
      </c>
      <c r="DG1199" s="42" t="s">
        <v>5474</v>
      </c>
      <c r="DH1199" s="42" t="s">
        <v>5474</v>
      </c>
    </row>
    <row r="1200" spans="1:112">
      <c r="A1200" s="22">
        <v>2613</v>
      </c>
      <c r="B1200" s="7" t="s">
        <v>492</v>
      </c>
      <c r="C1200" s="21">
        <v>-2.1999999999999999E-2</v>
      </c>
      <c r="D1200" s="21">
        <v>2.9999999999999997E-4</v>
      </c>
      <c r="E1200" s="21">
        <v>-3.8800000000000001E-2</v>
      </c>
      <c r="F1200" s="21">
        <v>-5.4999999999999997E-3</v>
      </c>
      <c r="G1200" s="21">
        <v>8.1199999999999994E-2</v>
      </c>
      <c r="H1200" s="21">
        <v>11.333299999999999</v>
      </c>
      <c r="I1200" s="21">
        <v>5.1111000000000004</v>
      </c>
      <c r="J1200" s="21">
        <v>2.9047999999999998</v>
      </c>
      <c r="K1200" s="21">
        <v>6.3600000000000004E-2</v>
      </c>
      <c r="L1200" s="21">
        <v>7.2099999999999997E-2</v>
      </c>
      <c r="M1200" s="21">
        <v>2.87E-2</v>
      </c>
      <c r="N1200" s="21">
        <v>6.5100000000000005E-2</v>
      </c>
      <c r="O1200" s="21">
        <v>6.8199999999999997E-2</v>
      </c>
      <c r="P1200" s="21">
        <v>2.58E-2</v>
      </c>
      <c r="Q1200" s="21">
        <v>8.0000000000000002E-3</v>
      </c>
      <c r="R1200" s="21">
        <v>1.1999999999999999E-3</v>
      </c>
      <c r="S1200" s="21">
        <v>1.5299999999999999E-2</v>
      </c>
      <c r="T1200" s="21">
        <v>1.35E-2</v>
      </c>
      <c r="U1200" s="10">
        <v>0.4</v>
      </c>
      <c r="V1200" s="10">
        <v>0.82</v>
      </c>
      <c r="W1200" s="7">
        <v>0.2505</v>
      </c>
      <c r="X1200" s="20">
        <v>0.66959999999999997</v>
      </c>
      <c r="Y1200" s="75">
        <v>2020</v>
      </c>
      <c r="Z1200" s="7">
        <v>0.2</v>
      </c>
      <c r="AA1200" s="7">
        <v>0</v>
      </c>
      <c r="AB1200" s="51">
        <v>-1753</v>
      </c>
      <c r="AC1200" s="51">
        <v>-1906</v>
      </c>
      <c r="AD1200" s="51"/>
      <c r="AE1200" s="51"/>
      <c r="AF1200" s="51">
        <v>-1</v>
      </c>
      <c r="AG1200" s="51"/>
      <c r="AH1200" s="20">
        <v>0.2203</v>
      </c>
      <c r="AI1200" s="7" t="s">
        <v>8481</v>
      </c>
      <c r="AJ1200" s="67" t="s">
        <v>8536</v>
      </c>
      <c r="AK1200" s="44">
        <v>0.54036458333333337</v>
      </c>
      <c r="AL1200" s="44">
        <v>0.55307262569832405</v>
      </c>
      <c r="AM1200" s="44">
        <v>-0.69230769230769273</v>
      </c>
      <c r="AN1200" s="25">
        <v>1.1050359712230216</v>
      </c>
      <c r="AO1200" s="25">
        <v>0.25755395683453236</v>
      </c>
      <c r="AP1200" s="215">
        <v>34.75</v>
      </c>
      <c r="AQ1200" s="215" t="s">
        <v>9658</v>
      </c>
      <c r="AR1200" s="44">
        <v>-1.4184397163120499E-2</v>
      </c>
      <c r="AS1200" s="171" t="s">
        <v>7335</v>
      </c>
      <c r="AT1200" s="171" t="s">
        <v>7646</v>
      </c>
      <c r="AU1200" s="171" t="s">
        <v>7647</v>
      </c>
      <c r="AV1200" s="7" t="s">
        <v>5474</v>
      </c>
      <c r="AW1200" s="14" t="s">
        <v>6296</v>
      </c>
      <c r="AX1200" s="49" t="s">
        <v>6020</v>
      </c>
      <c r="AY1200" s="38" t="s">
        <v>5961</v>
      </c>
      <c r="AZ1200" s="14" t="s">
        <v>6321</v>
      </c>
      <c r="BA1200" s="49" t="s">
        <v>5967</v>
      </c>
      <c r="BB1200" s="38" t="s">
        <v>5971</v>
      </c>
      <c r="BC1200" s="7">
        <v>1.8</v>
      </c>
      <c r="BD1200" s="14" t="s">
        <v>6123</v>
      </c>
      <c r="BE1200" s="49" t="s">
        <v>5967</v>
      </c>
      <c r="BF1200" s="38" t="s">
        <v>5961</v>
      </c>
      <c r="BG1200" s="7">
        <v>0.7</v>
      </c>
      <c r="BH1200" s="45">
        <v>1899.129651797725</v>
      </c>
      <c r="BI1200" s="215" t="s">
        <v>8489</v>
      </c>
      <c r="BJ1200" s="215" t="s">
        <v>8496</v>
      </c>
      <c r="BK1200" s="7">
        <v>0.1</v>
      </c>
      <c r="BL1200" s="25">
        <v>1.1644832605531254E-2</v>
      </c>
      <c r="BM1200" s="20">
        <v>0.66506249999999989</v>
      </c>
      <c r="BN1200" s="20">
        <v>0.60250000000000004</v>
      </c>
      <c r="BO1200" s="20">
        <v>0.71624999999999983</v>
      </c>
      <c r="BP1200" s="46">
        <v>42.378048780487809</v>
      </c>
      <c r="BQ1200" s="215" t="s">
        <v>8483</v>
      </c>
      <c r="BR1200" s="79">
        <v>-0.74307913669064751</v>
      </c>
      <c r="BS1200" s="9">
        <v>1.3507313153304779E-3</v>
      </c>
      <c r="BT1200" s="9">
        <v>0</v>
      </c>
      <c r="BU1200" s="47" t="s">
        <v>5993</v>
      </c>
      <c r="BV1200" s="47">
        <v>44267</v>
      </c>
      <c r="BW1200" s="14" t="s">
        <v>5474</v>
      </c>
      <c r="BX1200" s="83">
        <v>-0.69169496402877695</v>
      </c>
      <c r="BY1200" s="82">
        <v>0.8</v>
      </c>
      <c r="BZ1200" s="46">
        <v>43.4375</v>
      </c>
      <c r="CA1200" s="48" t="s">
        <v>5474</v>
      </c>
      <c r="CB1200" s="45">
        <v>-60916.75</v>
      </c>
      <c r="CC1200" s="45">
        <v>-66233.5</v>
      </c>
      <c r="CD1200" s="45">
        <v>0</v>
      </c>
      <c r="CE1200" s="45">
        <v>0</v>
      </c>
      <c r="CF1200" s="14" t="s">
        <v>9697</v>
      </c>
      <c r="CG1200" s="7" t="s">
        <v>8556</v>
      </c>
      <c r="CH1200" s="215" t="s">
        <v>8479</v>
      </c>
      <c r="CI1200" s="215" t="s">
        <v>8498</v>
      </c>
      <c r="CJ1200" s="215" t="s">
        <v>8478</v>
      </c>
      <c r="CK1200" s="43" t="s">
        <v>7153</v>
      </c>
      <c r="CL1200" s="43" t="s">
        <v>5474</v>
      </c>
      <c r="CM1200" s="43" t="s">
        <v>5474</v>
      </c>
      <c r="CN1200" s="145">
        <v>-66233.5</v>
      </c>
      <c r="CO1200" s="145">
        <v>-60916.75</v>
      </c>
      <c r="CP1200" s="148">
        <v>65994.755399970949</v>
      </c>
      <c r="CQ1200" s="189" t="s">
        <v>5474</v>
      </c>
      <c r="CR1200" s="189" t="s">
        <v>5474</v>
      </c>
      <c r="CS1200" s="99" t="s">
        <v>5474</v>
      </c>
      <c r="CT1200" s="167" t="s">
        <v>5474</v>
      </c>
      <c r="CU1200" s="43" t="s">
        <v>5474</v>
      </c>
      <c r="CV1200" s="43" t="s">
        <v>5474</v>
      </c>
      <c r="CW1200" s="43" t="s">
        <v>5474</v>
      </c>
      <c r="CX1200" s="43" t="s">
        <v>5474</v>
      </c>
      <c r="CY1200" s="43" t="s">
        <v>5474</v>
      </c>
      <c r="CZ1200" s="43" t="s">
        <v>5474</v>
      </c>
      <c r="DA1200" s="42" t="s">
        <v>5474</v>
      </c>
      <c r="DB1200" s="42" t="s">
        <v>5474</v>
      </c>
      <c r="DC1200" s="42" t="s">
        <v>5474</v>
      </c>
      <c r="DD1200" s="42" t="s">
        <v>5474</v>
      </c>
      <c r="DE1200" s="42" t="s">
        <v>5474</v>
      </c>
      <c r="DF1200" s="42" t="s">
        <v>5474</v>
      </c>
      <c r="DG1200" s="42" t="s">
        <v>5474</v>
      </c>
      <c r="DH1200" s="42" t="s">
        <v>5474</v>
      </c>
    </row>
    <row r="1201" spans="1:112">
      <c r="A1201" s="22">
        <v>5531</v>
      </c>
      <c r="B1201" s="7" t="s">
        <v>1170</v>
      </c>
      <c r="C1201" s="21">
        <v>-0.51580000000000004</v>
      </c>
      <c r="D1201" s="21">
        <v>-0.59470000000000001</v>
      </c>
      <c r="E1201" s="21">
        <v>-0.55030000000000001</v>
      </c>
      <c r="F1201" s="21">
        <v>-0.67079999999999995</v>
      </c>
      <c r="G1201" s="21">
        <v>-0.32050000000000001</v>
      </c>
      <c r="H1201" s="21">
        <v>0.39389999999999997</v>
      </c>
      <c r="I1201" s="21">
        <v>-0.42859999999999998</v>
      </c>
      <c r="J1201" s="21">
        <v>-0.17780000000000001</v>
      </c>
      <c r="K1201" s="21">
        <v>0.14399999999999999</v>
      </c>
      <c r="L1201" s="21">
        <v>4.6699999999999998E-2</v>
      </c>
      <c r="M1201" s="21">
        <v>-1.9699999999999999E-2</v>
      </c>
      <c r="N1201" s="21">
        <v>1.8855999999999999</v>
      </c>
      <c r="O1201" s="21">
        <v>0.30520000000000003</v>
      </c>
      <c r="P1201" s="21">
        <v>-0.28720000000000001</v>
      </c>
      <c r="Q1201" s="21">
        <v>-1.4999999999999999E-2</v>
      </c>
      <c r="R1201" s="21">
        <v>-4.4000000000000003E-3</v>
      </c>
      <c r="S1201" s="21">
        <v>2.6700000000000002E-2</v>
      </c>
      <c r="T1201" s="21">
        <v>1.9800000000000002E-2</v>
      </c>
      <c r="U1201" s="10">
        <v>-0.53</v>
      </c>
      <c r="V1201" s="10">
        <v>0.09</v>
      </c>
      <c r="W1201" s="7">
        <v>0.22</v>
      </c>
      <c r="X1201" s="20">
        <v>0.77049999999999996</v>
      </c>
      <c r="Y1201" s="75"/>
      <c r="Z1201" s="7"/>
      <c r="AA1201" s="7"/>
      <c r="AB1201" s="51">
        <v>3578</v>
      </c>
      <c r="AC1201" s="51">
        <v>2152</v>
      </c>
      <c r="AD1201" s="51"/>
      <c r="AE1201" s="51"/>
      <c r="AF1201" s="51">
        <v>125</v>
      </c>
      <c r="AG1201" s="51">
        <v>101</v>
      </c>
      <c r="AH1201" s="20">
        <v>6.7000000000000002E-3</v>
      </c>
      <c r="AI1201" s="7" t="s">
        <v>8467</v>
      </c>
      <c r="AJ1201" s="67" t="s">
        <v>8505</v>
      </c>
      <c r="AK1201" s="44">
        <v>-0.79702970297029696</v>
      </c>
      <c r="AL1201" s="44">
        <v>0.61290322580645196</v>
      </c>
      <c r="AM1201" s="44">
        <v>-0.92307692307692202</v>
      </c>
      <c r="AN1201" s="25">
        <v>0.83817427385892118</v>
      </c>
      <c r="AO1201" s="25">
        <v>0.12863070539419091</v>
      </c>
      <c r="AP1201" s="215">
        <v>12.05</v>
      </c>
      <c r="AQ1201" s="215" t="s">
        <v>9658</v>
      </c>
      <c r="AR1201" s="44">
        <v>-3.2128514056224897E-2</v>
      </c>
      <c r="AS1201" s="171" t="s">
        <v>7335</v>
      </c>
      <c r="AT1201" s="171" t="s">
        <v>7402</v>
      </c>
      <c r="AU1201" s="171" t="s">
        <v>7008</v>
      </c>
      <c r="AV1201" s="7" t="s">
        <v>8470</v>
      </c>
      <c r="AW1201" s="14" t="s">
        <v>6262</v>
      </c>
      <c r="AX1201" s="49" t="s">
        <v>6009</v>
      </c>
      <c r="AY1201" s="38" t="s">
        <v>5961</v>
      </c>
      <c r="AZ1201" s="14" t="s">
        <v>6157</v>
      </c>
      <c r="BA1201" s="49" t="s">
        <v>5981</v>
      </c>
      <c r="BB1201" s="38" t="s">
        <v>5971</v>
      </c>
      <c r="BC1201" s="7">
        <v>1.8</v>
      </c>
      <c r="BD1201" s="14" t="s">
        <v>6157</v>
      </c>
      <c r="BE1201" s="49" t="s">
        <v>5967</v>
      </c>
      <c r="BF1201" s="38" t="s">
        <v>5971</v>
      </c>
      <c r="BG1201" s="7">
        <v>0.6</v>
      </c>
      <c r="BH1201" s="45">
        <v>2853.5521285468772</v>
      </c>
      <c r="BI1201" s="215" t="s">
        <v>8489</v>
      </c>
      <c r="BJ1201" s="215" t="s">
        <v>8568</v>
      </c>
      <c r="BK1201" s="7">
        <v>0.7</v>
      </c>
      <c r="BL1201" s="25">
        <v>4.1666666666667256E-3</v>
      </c>
      <c r="BM1201" s="20">
        <v>0.40256250000000005</v>
      </c>
      <c r="BN1201" s="20">
        <v>9.2500000000000013E-2</v>
      </c>
      <c r="BO1201" s="20">
        <v>0.65625</v>
      </c>
      <c r="BP1201" s="46">
        <v>133.88888888888891</v>
      </c>
      <c r="BQ1201" s="215" t="s">
        <v>8473</v>
      </c>
      <c r="BR1201" s="79" t="s">
        <v>8473</v>
      </c>
      <c r="BS1201" s="9">
        <v>1.233510106953184E-2</v>
      </c>
      <c r="BT1201" s="9">
        <v>0</v>
      </c>
      <c r="BU1201" s="47" t="s">
        <v>5993</v>
      </c>
      <c r="BV1201" s="47" t="s">
        <v>5993</v>
      </c>
      <c r="BW1201" s="14" t="s">
        <v>5474</v>
      </c>
      <c r="BX1201" s="83" t="s">
        <v>8473</v>
      </c>
      <c r="BY1201" s="82" t="s">
        <v>8473</v>
      </c>
      <c r="BZ1201" s="46" t="s">
        <v>8473</v>
      </c>
      <c r="CA1201" s="48" t="s">
        <v>8475</v>
      </c>
      <c r="CB1201" s="45">
        <v>43114.9</v>
      </c>
      <c r="CC1201" s="45">
        <v>25931.600000000002</v>
      </c>
      <c r="CD1201" s="45">
        <v>0</v>
      </c>
      <c r="CE1201" s="45">
        <v>0</v>
      </c>
      <c r="CF1201" s="14" t="s">
        <v>9698</v>
      </c>
      <c r="CG1201" s="7" t="s">
        <v>8556</v>
      </c>
      <c r="CH1201" s="215" t="s">
        <v>8479</v>
      </c>
      <c r="CI1201" s="215" t="s">
        <v>8478</v>
      </c>
      <c r="CJ1201" s="215" t="s">
        <v>8478</v>
      </c>
      <c r="CK1201" s="43" t="s">
        <v>7034</v>
      </c>
      <c r="CL1201" s="43" t="s">
        <v>5474</v>
      </c>
      <c r="CM1201" s="43" t="s">
        <v>5474</v>
      </c>
      <c r="CN1201" s="145">
        <v>25931.600000000002</v>
      </c>
      <c r="CO1201" s="145">
        <v>43114.9</v>
      </c>
      <c r="CP1201" s="148">
        <v>34385.303148989871</v>
      </c>
      <c r="CQ1201" s="189" t="s">
        <v>5474</v>
      </c>
      <c r="CR1201" s="189" t="s">
        <v>5474</v>
      </c>
      <c r="CS1201" s="99" t="s">
        <v>5474</v>
      </c>
      <c r="CT1201" s="167" t="s">
        <v>8504</v>
      </c>
      <c r="CU1201" s="43" t="s">
        <v>5474</v>
      </c>
      <c r="CV1201" s="43" t="s">
        <v>5474</v>
      </c>
      <c r="CW1201" s="43" t="s">
        <v>5474</v>
      </c>
      <c r="CX1201" s="43" t="s">
        <v>5474</v>
      </c>
      <c r="CY1201" s="43" t="s">
        <v>5474</v>
      </c>
      <c r="CZ1201" s="43" t="s">
        <v>5474</v>
      </c>
      <c r="DA1201" s="42" t="s">
        <v>5474</v>
      </c>
      <c r="DB1201" s="42" t="s">
        <v>5474</v>
      </c>
      <c r="DC1201" s="42" t="s">
        <v>5474</v>
      </c>
      <c r="DD1201" s="42" t="s">
        <v>5474</v>
      </c>
      <c r="DE1201" s="42" t="s">
        <v>5474</v>
      </c>
      <c r="DF1201" s="42" t="s">
        <v>8504</v>
      </c>
      <c r="DG1201" s="42" t="s">
        <v>5474</v>
      </c>
      <c r="DH1201" s="42" t="s">
        <v>5474</v>
      </c>
    </row>
    <row r="1202" spans="1:112">
      <c r="A1202" s="22">
        <v>1806</v>
      </c>
      <c r="B1202" s="7" t="s">
        <v>239</v>
      </c>
      <c r="C1202" s="21">
        <v>7.4999999999999997E-2</v>
      </c>
      <c r="D1202" s="21">
        <v>1.5699999999999999E-2</v>
      </c>
      <c r="E1202" s="21">
        <v>0.1012</v>
      </c>
      <c r="F1202" s="21">
        <v>2.18E-2</v>
      </c>
      <c r="G1202" s="21">
        <v>-0.19500000000000001</v>
      </c>
      <c r="H1202" s="21">
        <v>0.89739999999999998</v>
      </c>
      <c r="I1202" s="21">
        <v>0.93440000000000001</v>
      </c>
      <c r="J1202" s="21">
        <v>0.65039999999999998</v>
      </c>
      <c r="K1202" s="21">
        <v>0.1575</v>
      </c>
      <c r="L1202" s="21">
        <v>0.23530000000000001</v>
      </c>
      <c r="M1202" s="21">
        <v>0.12479999999999999</v>
      </c>
      <c r="N1202" s="21">
        <v>0.24740000000000001</v>
      </c>
      <c r="O1202" s="21">
        <v>0.26790000000000003</v>
      </c>
      <c r="P1202" s="21">
        <v>0.15479999999999999</v>
      </c>
      <c r="Q1202" s="21">
        <v>2.6100000000000002E-2</v>
      </c>
      <c r="R1202" s="21">
        <v>1.46E-2</v>
      </c>
      <c r="S1202" s="21">
        <v>-4.65E-2</v>
      </c>
      <c r="T1202" s="21">
        <v>-1.8499999999999999E-2</v>
      </c>
      <c r="U1202" s="10">
        <v>-0.43</v>
      </c>
      <c r="V1202" s="10">
        <v>-0.12</v>
      </c>
      <c r="W1202" s="7">
        <v>0</v>
      </c>
      <c r="X1202" s="20">
        <v>0</v>
      </c>
      <c r="Y1202" s="75"/>
      <c r="Z1202" s="7"/>
      <c r="AA1202" s="7"/>
      <c r="AB1202" s="51">
        <v>2206</v>
      </c>
      <c r="AC1202" s="51">
        <v>1346</v>
      </c>
      <c r="AD1202" s="51"/>
      <c r="AE1202" s="51"/>
      <c r="AF1202" s="51">
        <v>-2</v>
      </c>
      <c r="AG1202" s="51"/>
      <c r="AH1202" s="20">
        <v>5.5999999999999999E-3</v>
      </c>
      <c r="AI1202" s="7" t="s">
        <v>8481</v>
      </c>
      <c r="AJ1202" s="67" t="s">
        <v>8536</v>
      </c>
      <c r="AK1202" s="44">
        <v>0.53017241379310343</v>
      </c>
      <c r="AL1202" s="44">
        <v>0.74285714285714333</v>
      </c>
      <c r="AM1202" s="44">
        <v>0.60000000000000142</v>
      </c>
      <c r="AN1202" s="25">
        <v>0.96265560165975095</v>
      </c>
      <c r="AO1202" s="25">
        <v>0.14522821576763484</v>
      </c>
      <c r="AP1202" s="215">
        <v>12.05</v>
      </c>
      <c r="AQ1202" s="215" t="s">
        <v>9658</v>
      </c>
      <c r="AR1202" s="44">
        <v>-4.13223140495867E-3</v>
      </c>
      <c r="AS1202" s="171" t="s">
        <v>7319</v>
      </c>
      <c r="AT1202" s="171" t="s">
        <v>7020</v>
      </c>
      <c r="AU1202" s="171" t="s">
        <v>7320</v>
      </c>
      <c r="AV1202" s="7" t="s">
        <v>8470</v>
      </c>
      <c r="AW1202" s="14" t="s">
        <v>6330</v>
      </c>
      <c r="AX1202" s="49" t="s">
        <v>6009</v>
      </c>
      <c r="AY1202" s="38" t="s">
        <v>5961</v>
      </c>
      <c r="AZ1202" s="14" t="s">
        <v>6154</v>
      </c>
      <c r="BA1202" s="49" t="s">
        <v>6039</v>
      </c>
      <c r="BB1202" s="38" t="s">
        <v>6007</v>
      </c>
      <c r="BC1202" s="7">
        <v>1</v>
      </c>
      <c r="BD1202" s="14" t="s">
        <v>6083</v>
      </c>
      <c r="BE1202" s="49" t="s">
        <v>5967</v>
      </c>
      <c r="BF1202" s="38" t="s">
        <v>5961</v>
      </c>
      <c r="BG1202" s="7">
        <v>0.1</v>
      </c>
      <c r="BH1202" s="45">
        <v>671.08783525513945</v>
      </c>
      <c r="BI1202" s="215" t="s">
        <v>8489</v>
      </c>
      <c r="BJ1202" s="215" t="s">
        <v>8554</v>
      </c>
      <c r="BK1202" s="7">
        <v>0.3</v>
      </c>
      <c r="BL1202" s="25">
        <v>1.2605042016806753E-2</v>
      </c>
      <c r="BM1202" s="20">
        <v>0.70699999999999985</v>
      </c>
      <c r="BN1202" s="20">
        <v>0.62999999999999989</v>
      </c>
      <c r="BO1202" s="20">
        <v>0.7699999999999998</v>
      </c>
      <c r="BP1202" s="46" t="s">
        <v>8473</v>
      </c>
      <c r="BQ1202" s="215" t="s">
        <v>8473</v>
      </c>
      <c r="BR1202" s="79" t="s">
        <v>8473</v>
      </c>
      <c r="BS1202" s="9">
        <v>0</v>
      </c>
      <c r="BT1202" s="9">
        <v>0</v>
      </c>
      <c r="BU1202" s="47" t="s">
        <v>5993</v>
      </c>
      <c r="BV1202" s="47" t="s">
        <v>5993</v>
      </c>
      <c r="BW1202" s="14" t="s">
        <v>5474</v>
      </c>
      <c r="BX1202" s="83" t="s">
        <v>8473</v>
      </c>
      <c r="BY1202" s="82" t="s">
        <v>8473</v>
      </c>
      <c r="BZ1202" s="46" t="s">
        <v>8473</v>
      </c>
      <c r="CA1202" s="48" t="s">
        <v>8475</v>
      </c>
      <c r="CB1202" s="45">
        <v>26582.300000000003</v>
      </c>
      <c r="CC1202" s="45">
        <v>16219.300000000001</v>
      </c>
      <c r="CD1202" s="45">
        <v>0</v>
      </c>
      <c r="CE1202" s="45">
        <v>0</v>
      </c>
      <c r="CF1202" s="14" t="s">
        <v>9699</v>
      </c>
      <c r="CG1202" s="7" t="s">
        <v>8477</v>
      </c>
      <c r="CH1202" s="215" t="s">
        <v>8498</v>
      </c>
      <c r="CI1202" s="215" t="s">
        <v>8478</v>
      </c>
      <c r="CJ1202" s="215" t="s">
        <v>8478</v>
      </c>
      <c r="CK1202" s="43" t="s">
        <v>6887</v>
      </c>
      <c r="CL1202" s="43" t="s">
        <v>5474</v>
      </c>
      <c r="CM1202" s="43" t="s">
        <v>5474</v>
      </c>
      <c r="CN1202" s="145">
        <v>16219.300000000001</v>
      </c>
      <c r="CO1202" s="145">
        <v>26582.300000000003</v>
      </c>
      <c r="CP1202" s="148">
        <v>8086.6084148244308</v>
      </c>
      <c r="CQ1202" s="189" t="s">
        <v>5474</v>
      </c>
      <c r="CR1202" s="189" t="s">
        <v>5474</v>
      </c>
      <c r="CS1202" s="99" t="s">
        <v>5474</v>
      </c>
      <c r="CT1202" s="167" t="s">
        <v>5474</v>
      </c>
      <c r="CU1202" s="43" t="s">
        <v>5474</v>
      </c>
      <c r="CV1202" s="43" t="s">
        <v>5474</v>
      </c>
      <c r="CW1202" s="43" t="s">
        <v>5474</v>
      </c>
      <c r="CX1202" s="43" t="s">
        <v>5474</v>
      </c>
      <c r="CY1202" s="43" t="s">
        <v>5474</v>
      </c>
      <c r="CZ1202" s="43" t="s">
        <v>5474</v>
      </c>
      <c r="DA1202" s="42" t="s">
        <v>5474</v>
      </c>
      <c r="DB1202" s="42" t="s">
        <v>5474</v>
      </c>
      <c r="DC1202" s="42" t="s">
        <v>5474</v>
      </c>
      <c r="DD1202" s="42" t="s">
        <v>5474</v>
      </c>
      <c r="DE1202" s="42" t="s">
        <v>5474</v>
      </c>
      <c r="DF1202" s="42" t="s">
        <v>5474</v>
      </c>
      <c r="DG1202" s="42" t="s">
        <v>5474</v>
      </c>
      <c r="DH1202" s="42" t="s">
        <v>5474</v>
      </c>
    </row>
    <row r="1203" spans="1:112">
      <c r="A1203" s="22">
        <v>2887</v>
      </c>
      <c r="B1203" s="7" t="s">
        <v>554</v>
      </c>
      <c r="C1203" s="21">
        <v>-0.26910000000000001</v>
      </c>
      <c r="D1203" s="21">
        <v>0.52739999999999998</v>
      </c>
      <c r="E1203" s="21">
        <v>0.18149999999999999</v>
      </c>
      <c r="F1203" s="21">
        <v>0.58379999999999999</v>
      </c>
      <c r="G1203" s="21">
        <v>0.33139999999999997</v>
      </c>
      <c r="H1203" s="21">
        <v>0.89470000000000005</v>
      </c>
      <c r="I1203" s="21">
        <v>0.84619999999999995</v>
      </c>
      <c r="J1203" s="21">
        <v>0.80330000000000001</v>
      </c>
      <c r="K1203" s="21">
        <v>1.21E-2</v>
      </c>
      <c r="L1203" s="21">
        <v>1.84E-2</v>
      </c>
      <c r="M1203" s="21">
        <v>4.1799999999999997E-2</v>
      </c>
      <c r="N1203" s="21">
        <v>0.12989999999999999</v>
      </c>
      <c r="O1203" s="21">
        <v>0.1187</v>
      </c>
      <c r="P1203" s="21">
        <v>7.7499999999999999E-2</v>
      </c>
      <c r="Q1203" s="21">
        <v>8.2000000000000007E-3</v>
      </c>
      <c r="R1203" s="21">
        <v>-2.0000000000000001E-4</v>
      </c>
      <c r="S1203" s="21">
        <v>8.1799999999999998E-2</v>
      </c>
      <c r="T1203" s="21">
        <v>1.4200000000000001E-2</v>
      </c>
      <c r="U1203" s="10">
        <v>1.1000000000000001</v>
      </c>
      <c r="V1203" s="10">
        <v>1.73</v>
      </c>
      <c r="W1203" s="7">
        <v>0.89259999999999995</v>
      </c>
      <c r="X1203" s="20">
        <v>0.73409999999999997</v>
      </c>
      <c r="Y1203" s="75">
        <v>2020</v>
      </c>
      <c r="Z1203" s="7">
        <v>0.55520000000000003</v>
      </c>
      <c r="AA1203" s="7">
        <v>0.45429999999999998</v>
      </c>
      <c r="AB1203" s="51">
        <v>22125</v>
      </c>
      <c r="AC1203" s="51">
        <v>18138</v>
      </c>
      <c r="AD1203" s="51">
        <v>529</v>
      </c>
      <c r="AE1203" s="51">
        <v>50</v>
      </c>
      <c r="AF1203" s="51">
        <v>-518</v>
      </c>
      <c r="AG1203" s="51">
        <v>150</v>
      </c>
      <c r="AH1203" s="20">
        <v>4.1000000000000003E-3</v>
      </c>
      <c r="AI1203" s="7" t="s">
        <v>8507</v>
      </c>
      <c r="AJ1203" s="67" t="s">
        <v>8508</v>
      </c>
      <c r="AK1203" s="44">
        <v>0.96330275229357742</v>
      </c>
      <c r="AL1203" s="44">
        <v>0.82608695652173703</v>
      </c>
      <c r="AM1203" s="44">
        <v>-0.57142857142857728</v>
      </c>
      <c r="AN1203" s="25">
        <v>0.30878186968838534</v>
      </c>
      <c r="AO1203" s="25">
        <v>6.5155807365439217E-2</v>
      </c>
      <c r="AP1203" s="215">
        <v>17.649999999999999</v>
      </c>
      <c r="AQ1203" s="215" t="s">
        <v>9658</v>
      </c>
      <c r="AR1203" s="44">
        <v>-2.8248587570621399E-3</v>
      </c>
      <c r="AS1203" s="171" t="s">
        <v>7457</v>
      </c>
      <c r="AT1203" s="171" t="s">
        <v>7704</v>
      </c>
      <c r="AU1203" s="171" t="s">
        <v>6959</v>
      </c>
      <c r="AV1203" s="7" t="s">
        <v>8488</v>
      </c>
      <c r="AW1203" s="14" t="s">
        <v>6006</v>
      </c>
      <c r="AX1203" s="49" t="s">
        <v>6009</v>
      </c>
      <c r="AY1203" s="38" t="s">
        <v>5961</v>
      </c>
      <c r="AZ1203" s="14" t="s">
        <v>6251</v>
      </c>
      <c r="BA1203" s="49" t="s">
        <v>5981</v>
      </c>
      <c r="BB1203" s="38" t="s">
        <v>6012</v>
      </c>
      <c r="BC1203" s="7">
        <v>1.3</v>
      </c>
      <c r="BD1203" s="14" t="s">
        <v>6256</v>
      </c>
      <c r="BE1203" s="49" t="s">
        <v>6009</v>
      </c>
      <c r="BF1203" s="38" t="s">
        <v>5989</v>
      </c>
      <c r="BG1203" s="7">
        <v>0.6</v>
      </c>
      <c r="BH1203" s="45">
        <v>27416.821663443334</v>
      </c>
      <c r="BI1203" s="215" t="s">
        <v>8592</v>
      </c>
      <c r="BJ1203" s="215" t="s">
        <v>8496</v>
      </c>
      <c r="BK1203" s="7">
        <v>0.4</v>
      </c>
      <c r="BL1203" s="25">
        <v>8.5714285714284903E-3</v>
      </c>
      <c r="BM1203" s="20">
        <v>0.71306249999999993</v>
      </c>
      <c r="BN1203" s="20">
        <v>0.72750000000000004</v>
      </c>
      <c r="BO1203" s="20">
        <v>0.70124999999999982</v>
      </c>
      <c r="BP1203" s="46">
        <v>10.202312138728322</v>
      </c>
      <c r="BQ1203" s="215" t="s">
        <v>8513</v>
      </c>
      <c r="BR1203" s="79">
        <v>0.38640226628895191</v>
      </c>
      <c r="BS1203" s="9">
        <v>4.4462134473668868E-2</v>
      </c>
      <c r="BT1203" s="9">
        <v>7.0622946415030086E-2</v>
      </c>
      <c r="BU1203" s="47" t="s">
        <v>5993</v>
      </c>
      <c r="BV1203" s="47" t="s">
        <v>5993</v>
      </c>
      <c r="BW1203" s="14" t="s">
        <v>5474</v>
      </c>
      <c r="BX1203" s="83">
        <v>0.66368271954674218</v>
      </c>
      <c r="BY1203" s="82">
        <v>2</v>
      </c>
      <c r="BZ1203" s="46">
        <v>8.8249999999999993</v>
      </c>
      <c r="CA1203" s="48" t="s">
        <v>8593</v>
      </c>
      <c r="CB1203" s="45">
        <v>390506.24999999994</v>
      </c>
      <c r="CC1203" s="45">
        <v>320135.69999999995</v>
      </c>
      <c r="CD1203" s="45">
        <v>9336.8499999999985</v>
      </c>
      <c r="CE1203" s="45">
        <v>882.49999999999989</v>
      </c>
      <c r="CF1203" s="14" t="s">
        <v>9700</v>
      </c>
      <c r="CG1203" s="7" t="s">
        <v>8556</v>
      </c>
      <c r="CH1203" s="215" t="s">
        <v>8479</v>
      </c>
      <c r="CI1203" s="215" t="s">
        <v>8498</v>
      </c>
      <c r="CJ1203" s="215" t="s">
        <v>8498</v>
      </c>
      <c r="CK1203" s="43" t="s">
        <v>7350</v>
      </c>
      <c r="CL1203" s="43" t="s">
        <v>5474</v>
      </c>
      <c r="CM1203" s="43" t="s">
        <v>5474</v>
      </c>
      <c r="CN1203" s="145">
        <v>321018.19999999995</v>
      </c>
      <c r="CO1203" s="145">
        <v>399843.09999999992</v>
      </c>
      <c r="CP1203" s="148">
        <v>483906.9023597748</v>
      </c>
      <c r="CQ1203" s="189" t="s">
        <v>5474</v>
      </c>
      <c r="CR1203" s="189" t="s">
        <v>5474</v>
      </c>
      <c r="CS1203" s="99" t="s">
        <v>5474</v>
      </c>
      <c r="CT1203" s="167" t="s">
        <v>5474</v>
      </c>
      <c r="CU1203" s="43" t="s">
        <v>5474</v>
      </c>
      <c r="CV1203" s="43" t="s">
        <v>5474</v>
      </c>
      <c r="CW1203" s="43" t="s">
        <v>5474</v>
      </c>
      <c r="CX1203" s="43" t="s">
        <v>5474</v>
      </c>
      <c r="CY1203" s="43" t="s">
        <v>5474</v>
      </c>
      <c r="CZ1203" s="43" t="s">
        <v>5474</v>
      </c>
      <c r="DA1203" s="42" t="s">
        <v>5474</v>
      </c>
      <c r="DB1203" s="42" t="s">
        <v>5474</v>
      </c>
      <c r="DC1203" s="42" t="s">
        <v>5474</v>
      </c>
      <c r="DD1203" s="42" t="s">
        <v>5474</v>
      </c>
      <c r="DE1203" s="42" t="s">
        <v>5474</v>
      </c>
      <c r="DF1203" s="42" t="s">
        <v>5474</v>
      </c>
      <c r="DG1203" s="42" t="s">
        <v>5474</v>
      </c>
      <c r="DH1203" s="42" t="s">
        <v>5477</v>
      </c>
    </row>
    <row r="1204" spans="1:112">
      <c r="A1204" s="22">
        <v>6598</v>
      </c>
      <c r="B1204" s="7" t="s">
        <v>4045</v>
      </c>
      <c r="C1204" s="21">
        <v>-0.44840000000000002</v>
      </c>
      <c r="D1204" s="21">
        <v>-0.26050000000000001</v>
      </c>
      <c r="E1204" s="21">
        <v>-0.1333</v>
      </c>
      <c r="F1204" s="21">
        <v>-0.39190000000000003</v>
      </c>
      <c r="G1204" s="21">
        <v>0.90900000000000003</v>
      </c>
      <c r="H1204" s="21"/>
      <c r="I1204" s="21">
        <v>0.5323</v>
      </c>
      <c r="J1204" s="21">
        <v>0.5323</v>
      </c>
      <c r="K1204" s="21">
        <v>-4.0300000000000002E-2</v>
      </c>
      <c r="L1204" s="21">
        <v>0.1158</v>
      </c>
      <c r="M1204" s="21">
        <v>0.11310000000000001</v>
      </c>
      <c r="N1204" s="21">
        <v>-0.39750000000000002</v>
      </c>
      <c r="O1204" s="21">
        <v>0.57950000000000002</v>
      </c>
      <c r="P1204" s="21">
        <v>0.34689999999999999</v>
      </c>
      <c r="Q1204" s="21">
        <v>0.1179</v>
      </c>
      <c r="R1204" s="21">
        <v>7.8600000000000003E-2</v>
      </c>
      <c r="S1204" s="21">
        <v>8.1671999999999993</v>
      </c>
      <c r="T1204" s="21">
        <v>0.18260000000000001</v>
      </c>
      <c r="U1204" s="10">
        <v>-0.28999999999999998</v>
      </c>
      <c r="V1204" s="10">
        <v>-1.1100000000000001</v>
      </c>
      <c r="W1204" s="7">
        <v>0</v>
      </c>
      <c r="X1204" s="20">
        <v>0</v>
      </c>
      <c r="Y1204" s="75"/>
      <c r="Z1204" s="7"/>
      <c r="AA1204" s="7"/>
      <c r="AB1204" s="51">
        <v>115</v>
      </c>
      <c r="AC1204" s="51">
        <v>-54</v>
      </c>
      <c r="AD1204" s="51"/>
      <c r="AE1204" s="51"/>
      <c r="AF1204" s="51">
        <v>1</v>
      </c>
      <c r="AG1204" s="51"/>
      <c r="AH1204" s="20">
        <v>0</v>
      </c>
      <c r="AI1204" s="7" t="s">
        <v>8493</v>
      </c>
      <c r="AJ1204" s="67" t="s">
        <v>8494</v>
      </c>
      <c r="AK1204" s="44">
        <v>-0.97652790079716556</v>
      </c>
      <c r="AL1204" s="44">
        <v>-0.71195652173913049</v>
      </c>
      <c r="AM1204" s="44">
        <v>1</v>
      </c>
      <c r="AN1204" s="25">
        <v>2.9135483870967742</v>
      </c>
      <c r="AO1204" s="25">
        <v>0.23741935483870957</v>
      </c>
      <c r="AP1204" s="215">
        <v>38.75</v>
      </c>
      <c r="AQ1204" s="215" t="s">
        <v>9658</v>
      </c>
      <c r="AR1204" s="44">
        <v>-1.2886597938144299E-3</v>
      </c>
      <c r="AS1204" s="171" t="s">
        <v>8308</v>
      </c>
      <c r="AT1204" s="171" t="s">
        <v>7597</v>
      </c>
      <c r="AU1204" s="171" t="s">
        <v>7057</v>
      </c>
      <c r="AV1204" s="7" t="s">
        <v>8470</v>
      </c>
      <c r="AW1204" s="14" t="s">
        <v>8307</v>
      </c>
      <c r="AX1204" s="49" t="s">
        <v>6009</v>
      </c>
      <c r="AY1204" s="38" t="s">
        <v>6007</v>
      </c>
      <c r="AZ1204" s="14" t="s">
        <v>6038</v>
      </c>
      <c r="BA1204" s="49" t="s">
        <v>5993</v>
      </c>
      <c r="BB1204" s="38" t="s">
        <v>5993</v>
      </c>
      <c r="BC1204" s="7">
        <v>0.8</v>
      </c>
      <c r="BD1204" s="14" t="s">
        <v>6049</v>
      </c>
      <c r="BE1204" s="49" t="s">
        <v>6039</v>
      </c>
      <c r="BF1204" s="38" t="s">
        <v>6047</v>
      </c>
      <c r="BG1204" s="7">
        <v>0.4</v>
      </c>
      <c r="BH1204" s="45">
        <v>139.96281356423628</v>
      </c>
      <c r="BI1204" s="215" t="s">
        <v>8495</v>
      </c>
      <c r="BJ1204" s="215" t="s">
        <v>8554</v>
      </c>
      <c r="BK1204" s="7">
        <v>0.4</v>
      </c>
      <c r="BL1204" s="25">
        <v>6.4935064935064939E-3</v>
      </c>
      <c r="BM1204" s="20">
        <v>0.56000000000000005</v>
      </c>
      <c r="BN1204" s="20">
        <v>0.36749999999999999</v>
      </c>
      <c r="BO1204" s="20">
        <v>0.71750000000000003</v>
      </c>
      <c r="BP1204" s="46" t="s">
        <v>8473</v>
      </c>
      <c r="BQ1204" s="215" t="s">
        <v>8473</v>
      </c>
      <c r="BR1204" s="79" t="s">
        <v>8473</v>
      </c>
      <c r="BS1204" s="9">
        <v>0</v>
      </c>
      <c r="BT1204" s="9">
        <v>0</v>
      </c>
      <c r="BU1204" s="47" t="s">
        <v>5993</v>
      </c>
      <c r="BV1204" s="47" t="s">
        <v>5993</v>
      </c>
      <c r="BW1204" s="14" t="s">
        <v>5474</v>
      </c>
      <c r="BX1204" s="83" t="s">
        <v>8473</v>
      </c>
      <c r="BY1204" s="82" t="s">
        <v>8473</v>
      </c>
      <c r="BZ1204" s="46" t="s">
        <v>8473</v>
      </c>
      <c r="CA1204" s="48" t="s">
        <v>8485</v>
      </c>
      <c r="CB1204" s="45">
        <v>4456.25</v>
      </c>
      <c r="CC1204" s="45">
        <v>-2092.5</v>
      </c>
      <c r="CD1204" s="45">
        <v>0</v>
      </c>
      <c r="CE1204" s="45">
        <v>0</v>
      </c>
      <c r="CF1204" s="14" t="s">
        <v>9701</v>
      </c>
      <c r="CG1204" s="7" t="s">
        <v>8477</v>
      </c>
      <c r="CH1204" s="215" t="s">
        <v>8498</v>
      </c>
      <c r="CI1204" s="215" t="s">
        <v>8478</v>
      </c>
      <c r="CJ1204" s="215" t="s">
        <v>8479</v>
      </c>
      <c r="CK1204" s="43" t="s">
        <v>5474</v>
      </c>
      <c r="CL1204" s="43" t="s">
        <v>5474</v>
      </c>
      <c r="CM1204" s="43" t="s">
        <v>5474</v>
      </c>
      <c r="CN1204" s="145">
        <v>-2092.5</v>
      </c>
      <c r="CO1204" s="145">
        <v>4456.25</v>
      </c>
      <c r="CP1204" s="148">
        <v>5423.5590256141559</v>
      </c>
      <c r="CQ1204" s="189" t="s">
        <v>5474</v>
      </c>
      <c r="CR1204" s="189" t="s">
        <v>5474</v>
      </c>
      <c r="CS1204" s="99" t="s">
        <v>5474</v>
      </c>
      <c r="CT1204" s="167" t="s">
        <v>5474</v>
      </c>
      <c r="CU1204" s="43" t="s">
        <v>5474</v>
      </c>
      <c r="CV1204" s="43" t="s">
        <v>5474</v>
      </c>
      <c r="CW1204" s="43" t="s">
        <v>5474</v>
      </c>
      <c r="CX1204" s="43" t="s">
        <v>5474</v>
      </c>
      <c r="CY1204" s="43" t="s">
        <v>5474</v>
      </c>
      <c r="CZ1204" s="43" t="s">
        <v>5474</v>
      </c>
      <c r="DA1204" s="42" t="s">
        <v>5474</v>
      </c>
      <c r="DB1204" s="42" t="s">
        <v>5474</v>
      </c>
      <c r="DC1204" s="42" t="s">
        <v>5474</v>
      </c>
      <c r="DD1204" s="42" t="s">
        <v>5474</v>
      </c>
      <c r="DE1204" s="42" t="s">
        <v>5474</v>
      </c>
      <c r="DF1204" s="42" t="s">
        <v>5474</v>
      </c>
      <c r="DG1204" s="42" t="s">
        <v>5474</v>
      </c>
      <c r="DH1204" s="42" t="s">
        <v>5474</v>
      </c>
    </row>
    <row r="1205" spans="1:112">
      <c r="A1205" s="22">
        <v>4161</v>
      </c>
      <c r="B1205" s="7" t="s">
        <v>912</v>
      </c>
      <c r="C1205" s="21">
        <v>0.1229</v>
      </c>
      <c r="D1205" s="21">
        <v>0.41699999999999998</v>
      </c>
      <c r="E1205" s="21">
        <v>0.27300000000000002</v>
      </c>
      <c r="F1205" s="21">
        <v>1.0416000000000001</v>
      </c>
      <c r="G1205" s="21">
        <v>0.40329999999999999</v>
      </c>
      <c r="H1205" s="21">
        <v>1.25</v>
      </c>
      <c r="I1205" s="21">
        <v>1.6922999999999999</v>
      </c>
      <c r="J1205" s="21">
        <v>1.3095000000000001</v>
      </c>
      <c r="K1205" s="21">
        <v>4.9399999999999999E-2</v>
      </c>
      <c r="L1205" s="21">
        <v>3.4000000000000002E-2</v>
      </c>
      <c r="M1205" s="21">
        <v>-5.6399999999999999E-2</v>
      </c>
      <c r="N1205" s="21">
        <v>5.1499999999999997E-2</v>
      </c>
      <c r="O1205" s="21">
        <v>0.1341</v>
      </c>
      <c r="P1205" s="21">
        <v>-9.4000000000000004E-3</v>
      </c>
      <c r="Q1205" s="21">
        <v>-3.8999999999999998E-3</v>
      </c>
      <c r="R1205" s="21">
        <v>-2.0999999999999999E-3</v>
      </c>
      <c r="S1205" s="21">
        <v>-2.23E-2</v>
      </c>
      <c r="T1205" s="21">
        <v>-7.7999999999999996E-3</v>
      </c>
      <c r="U1205" s="10">
        <v>0.13</v>
      </c>
      <c r="V1205" s="10">
        <v>-0.67</v>
      </c>
      <c r="W1205" s="7">
        <v>0.58630000000000004</v>
      </c>
      <c r="X1205" s="20">
        <v>0.96970000000000001</v>
      </c>
      <c r="Y1205" s="75">
        <v>2020</v>
      </c>
      <c r="Z1205" s="7">
        <v>0.3</v>
      </c>
      <c r="AA1205" s="7">
        <v>0</v>
      </c>
      <c r="AB1205" s="51">
        <v>-6</v>
      </c>
      <c r="AC1205" s="51">
        <v>-5</v>
      </c>
      <c r="AD1205" s="51"/>
      <c r="AE1205" s="51"/>
      <c r="AF1205" s="51"/>
      <c r="AG1205" s="51"/>
      <c r="AH1205" s="20">
        <v>0</v>
      </c>
      <c r="AI1205" s="7" t="s">
        <v>8467</v>
      </c>
      <c r="AJ1205" s="67" t="s">
        <v>8468</v>
      </c>
      <c r="AK1205" s="44">
        <v>-0.6404494382022472</v>
      </c>
      <c r="AL1205" s="44">
        <v>-0.66666666666666685</v>
      </c>
      <c r="AM1205" s="44">
        <v>-1</v>
      </c>
      <c r="AN1205" s="25">
        <v>0.32422586520947172</v>
      </c>
      <c r="AO1205" s="25">
        <v>0.18579234972677602</v>
      </c>
      <c r="AP1205" s="215">
        <v>27.45</v>
      </c>
      <c r="AQ1205" s="215" t="s">
        <v>9658</v>
      </c>
      <c r="AR1205" s="44">
        <v>-3.62976406533575E-3</v>
      </c>
      <c r="AS1205" s="171" t="s">
        <v>7978</v>
      </c>
      <c r="AT1205" s="171" t="s">
        <v>7309</v>
      </c>
      <c r="AU1205" s="171" t="s">
        <v>7041</v>
      </c>
      <c r="AV1205" s="7" t="s">
        <v>5474</v>
      </c>
      <c r="AW1205" s="14" t="s">
        <v>6696</v>
      </c>
      <c r="AX1205" s="49" t="s">
        <v>6009</v>
      </c>
      <c r="AY1205" s="38" t="s">
        <v>5961</v>
      </c>
      <c r="AZ1205" s="14" t="s">
        <v>6157</v>
      </c>
      <c r="BA1205" s="49" t="s">
        <v>5981</v>
      </c>
      <c r="BB1205" s="38" t="s">
        <v>5971</v>
      </c>
      <c r="BC1205" s="7">
        <v>0.7</v>
      </c>
      <c r="BD1205" s="14" t="s">
        <v>6333</v>
      </c>
      <c r="BE1205" s="49" t="s">
        <v>6009</v>
      </c>
      <c r="BF1205" s="38" t="s">
        <v>5971</v>
      </c>
      <c r="BG1205" s="7">
        <v>2.9</v>
      </c>
      <c r="BH1205" s="45">
        <v>175.62549635045335</v>
      </c>
      <c r="BI1205" s="215" t="s">
        <v>8495</v>
      </c>
      <c r="BJ1205" s="215" t="s">
        <v>8554</v>
      </c>
      <c r="BK1205" s="7">
        <v>1.3</v>
      </c>
      <c r="BL1205" s="25">
        <v>0</v>
      </c>
      <c r="BM1205" s="20">
        <v>0.77093749999999994</v>
      </c>
      <c r="BN1205" s="20">
        <v>0.84999999999999987</v>
      </c>
      <c r="BO1205" s="20">
        <v>0.70624999999999993</v>
      </c>
      <c r="BP1205" s="46" t="s">
        <v>8473</v>
      </c>
      <c r="BQ1205" s="215" t="s">
        <v>8473</v>
      </c>
      <c r="BR1205" s="79" t="s">
        <v>8473</v>
      </c>
      <c r="BS1205" s="9">
        <v>1.5418635227996358E-2</v>
      </c>
      <c r="BT1205" s="9">
        <v>5.0494226262702835E-3</v>
      </c>
      <c r="BU1205" s="47" t="s">
        <v>5993</v>
      </c>
      <c r="BV1205" s="47" t="s">
        <v>5993</v>
      </c>
      <c r="BW1205" s="14" t="s">
        <v>5474</v>
      </c>
      <c r="BX1205" s="83" t="s">
        <v>8473</v>
      </c>
      <c r="BY1205" s="82" t="s">
        <v>8473</v>
      </c>
      <c r="BZ1205" s="46" t="s">
        <v>8473</v>
      </c>
      <c r="CA1205" s="48" t="s">
        <v>5474</v>
      </c>
      <c r="CB1205" s="45">
        <v>-164.7</v>
      </c>
      <c r="CC1205" s="45">
        <v>-137.25</v>
      </c>
      <c r="CD1205" s="45">
        <v>0</v>
      </c>
      <c r="CE1205" s="45">
        <v>0</v>
      </c>
      <c r="CF1205" s="14" t="s">
        <v>9702</v>
      </c>
      <c r="CG1205" s="7" t="s">
        <v>8556</v>
      </c>
      <c r="CH1205" s="215" t="s">
        <v>8479</v>
      </c>
      <c r="CI1205" s="215" t="s">
        <v>8478</v>
      </c>
      <c r="CJ1205" s="215" t="s">
        <v>8546</v>
      </c>
      <c r="CK1205" s="43" t="s">
        <v>5474</v>
      </c>
      <c r="CL1205" s="43" t="s">
        <v>5474</v>
      </c>
      <c r="CM1205" s="43" t="s">
        <v>5474</v>
      </c>
      <c r="CN1205" s="145">
        <v>-137.25</v>
      </c>
      <c r="CO1205" s="145">
        <v>-164.7</v>
      </c>
      <c r="CP1205" s="148">
        <v>4820.9198748199442</v>
      </c>
      <c r="CQ1205" s="189" t="s">
        <v>5474</v>
      </c>
      <c r="CR1205" s="189" t="s">
        <v>5474</v>
      </c>
      <c r="CS1205" s="99" t="s">
        <v>5474</v>
      </c>
      <c r="CT1205" s="167" t="s">
        <v>5474</v>
      </c>
      <c r="CU1205" s="43" t="s">
        <v>5474</v>
      </c>
      <c r="CV1205" s="43" t="s">
        <v>5474</v>
      </c>
      <c r="CW1205" s="43" t="s">
        <v>5474</v>
      </c>
      <c r="CX1205" s="43" t="s">
        <v>5474</v>
      </c>
      <c r="CY1205" s="43" t="s">
        <v>5474</v>
      </c>
      <c r="CZ1205" s="43" t="s">
        <v>5474</v>
      </c>
      <c r="DA1205" s="42" t="s">
        <v>5474</v>
      </c>
      <c r="DB1205" s="42" t="s">
        <v>5474</v>
      </c>
      <c r="DC1205" s="42" t="s">
        <v>5474</v>
      </c>
      <c r="DD1205" s="42" t="s">
        <v>5474</v>
      </c>
      <c r="DE1205" s="42" t="s">
        <v>5474</v>
      </c>
      <c r="DF1205" s="42" t="s">
        <v>5474</v>
      </c>
      <c r="DG1205" s="42" t="s">
        <v>5474</v>
      </c>
      <c r="DH1205" s="42" t="s">
        <v>5474</v>
      </c>
    </row>
    <row r="1206" spans="1:112">
      <c r="A1206" s="22">
        <v>2913</v>
      </c>
      <c r="B1206" s="7" t="s">
        <v>569</v>
      </c>
      <c r="C1206" s="21">
        <v>1.9554</v>
      </c>
      <c r="D1206" s="21">
        <v>0.3503</v>
      </c>
      <c r="E1206" s="21">
        <v>0.42930000000000001</v>
      </c>
      <c r="F1206" s="21">
        <v>0.31009999999999999</v>
      </c>
      <c r="G1206" s="21">
        <v>0.2213</v>
      </c>
      <c r="H1206" s="21">
        <v>0</v>
      </c>
      <c r="I1206" s="21">
        <v>-0.33329999999999999</v>
      </c>
      <c r="J1206" s="21">
        <v>0.42859999999999998</v>
      </c>
      <c r="K1206" s="21">
        <v>-6.7299999999999999E-2</v>
      </c>
      <c r="L1206" s="21">
        <v>-0.1109</v>
      </c>
      <c r="M1206" s="21">
        <v>-5.1200000000000002E-2</v>
      </c>
      <c r="N1206" s="21">
        <v>-0.2127</v>
      </c>
      <c r="O1206" s="21">
        <v>-0.16</v>
      </c>
      <c r="P1206" s="21">
        <v>6.3700000000000007E-2</v>
      </c>
      <c r="Q1206" s="21">
        <v>3.8E-3</v>
      </c>
      <c r="R1206" s="21">
        <v>2.3999999999999998E-3</v>
      </c>
      <c r="S1206" s="21">
        <v>8.9999999999999993E-3</v>
      </c>
      <c r="T1206" s="21">
        <v>8.6E-3</v>
      </c>
      <c r="U1206" s="10">
        <v>-0.04</v>
      </c>
      <c r="V1206" s="10">
        <v>0.01</v>
      </c>
      <c r="W1206" s="7">
        <v>0.25750000000000001</v>
      </c>
      <c r="X1206" s="20">
        <v>1</v>
      </c>
      <c r="Y1206" s="75"/>
      <c r="Z1206" s="7"/>
      <c r="AA1206" s="7"/>
      <c r="AB1206" s="51">
        <v>2806</v>
      </c>
      <c r="AC1206" s="51">
        <v>1060</v>
      </c>
      <c r="AD1206" s="51"/>
      <c r="AE1206" s="51"/>
      <c r="AF1206" s="51">
        <v>-94</v>
      </c>
      <c r="AG1206" s="51">
        <v>3</v>
      </c>
      <c r="AH1206" s="20">
        <v>1.6999999999999999E-3</v>
      </c>
      <c r="AI1206" s="7" t="s">
        <v>8481</v>
      </c>
      <c r="AJ1206" s="67" t="s">
        <v>8494</v>
      </c>
      <c r="AK1206" s="44">
        <v>-0.5957446808510638</v>
      </c>
      <c r="AL1206" s="44">
        <v>0.5208333333333337</v>
      </c>
      <c r="AM1206" s="44">
        <v>-0.66666666666666274</v>
      </c>
      <c r="AN1206" s="25">
        <v>0.47000000000000008</v>
      </c>
      <c r="AO1206" s="25">
        <v>0.11999999999999993</v>
      </c>
      <c r="AP1206" s="215">
        <v>20</v>
      </c>
      <c r="AQ1206" s="215" t="s">
        <v>9658</v>
      </c>
      <c r="AR1206" s="44">
        <v>-2.4937655860349101E-3</v>
      </c>
      <c r="AS1206" s="171" t="s">
        <v>7458</v>
      </c>
      <c r="AT1206" s="171" t="s">
        <v>6958</v>
      </c>
      <c r="AU1206" s="171" t="s">
        <v>7171</v>
      </c>
      <c r="AV1206" s="7" t="s">
        <v>8470</v>
      </c>
      <c r="AW1206" s="14" t="s">
        <v>7711</v>
      </c>
      <c r="AX1206" s="49" t="s">
        <v>6009</v>
      </c>
      <c r="AY1206" s="38" t="s">
        <v>5961</v>
      </c>
      <c r="AZ1206" s="14" t="s">
        <v>6157</v>
      </c>
      <c r="BA1206" s="49" t="s">
        <v>6039</v>
      </c>
      <c r="BB1206" s="38" t="s">
        <v>5971</v>
      </c>
      <c r="BC1206" s="7">
        <v>0.3</v>
      </c>
      <c r="BD1206" s="14" t="s">
        <v>6069</v>
      </c>
      <c r="BE1206" s="49" t="s">
        <v>5967</v>
      </c>
      <c r="BF1206" s="38" t="s">
        <v>5961</v>
      </c>
      <c r="BG1206" s="7">
        <v>0.4</v>
      </c>
      <c r="BH1206" s="45">
        <v>776.7811635873677</v>
      </c>
      <c r="BI1206" s="215" t="s">
        <v>8489</v>
      </c>
      <c r="BJ1206" s="215" t="s">
        <v>8554</v>
      </c>
      <c r="BK1206" s="7">
        <v>0.3</v>
      </c>
      <c r="BL1206" s="25">
        <v>5.0251256281407756E-3</v>
      </c>
      <c r="BM1206" s="20">
        <v>0.66993750000000007</v>
      </c>
      <c r="BN1206" s="20">
        <v>0.84250000000000003</v>
      </c>
      <c r="BO1206" s="20">
        <v>0.52874999999999994</v>
      </c>
      <c r="BP1206" s="46">
        <v>2000</v>
      </c>
      <c r="BQ1206" s="215" t="s">
        <v>8483</v>
      </c>
      <c r="BR1206" s="79">
        <v>-0.95</v>
      </c>
      <c r="BS1206" s="9">
        <v>6.9841427648258403E-3</v>
      </c>
      <c r="BT1206" s="9">
        <v>0</v>
      </c>
      <c r="BU1206" s="47" t="s">
        <v>5993</v>
      </c>
      <c r="BV1206" s="47" t="s">
        <v>5993</v>
      </c>
      <c r="BW1206" s="14" t="s">
        <v>5474</v>
      </c>
      <c r="BX1206" s="83">
        <v>-0.94000000000000006</v>
      </c>
      <c r="BY1206" s="82">
        <v>6.0000000000000005E-2</v>
      </c>
      <c r="BZ1206" s="46">
        <v>333.33333333333331</v>
      </c>
      <c r="CA1206" s="48" t="s">
        <v>8475</v>
      </c>
      <c r="CB1206" s="45">
        <v>56120</v>
      </c>
      <c r="CC1206" s="45">
        <v>21200</v>
      </c>
      <c r="CD1206" s="45">
        <v>0</v>
      </c>
      <c r="CE1206" s="45">
        <v>0</v>
      </c>
      <c r="CF1206" s="14" t="s">
        <v>9703</v>
      </c>
      <c r="CG1206" s="7" t="s">
        <v>8556</v>
      </c>
      <c r="CH1206" s="215" t="s">
        <v>8546</v>
      </c>
      <c r="CI1206" s="215" t="s">
        <v>8478</v>
      </c>
      <c r="CJ1206" s="215" t="s">
        <v>8479</v>
      </c>
      <c r="CK1206" s="43" t="s">
        <v>5474</v>
      </c>
      <c r="CL1206" s="43" t="s">
        <v>5474</v>
      </c>
      <c r="CM1206" s="43" t="s">
        <v>5474</v>
      </c>
      <c r="CN1206" s="145">
        <v>21200</v>
      </c>
      <c r="CO1206" s="145">
        <v>56120</v>
      </c>
      <c r="CP1206" s="148">
        <v>15535.623271747354</v>
      </c>
      <c r="CQ1206" s="189" t="s">
        <v>5474</v>
      </c>
      <c r="CR1206" s="189" t="s">
        <v>5474</v>
      </c>
      <c r="CS1206" s="99" t="s">
        <v>5474</v>
      </c>
      <c r="CT1206" s="167" t="s">
        <v>8504</v>
      </c>
      <c r="CU1206" s="43" t="s">
        <v>5474</v>
      </c>
      <c r="CV1206" s="43" t="s">
        <v>5474</v>
      </c>
      <c r="CW1206" s="43" t="s">
        <v>5474</v>
      </c>
      <c r="CX1206" s="43" t="s">
        <v>5474</v>
      </c>
      <c r="CY1206" s="43" t="s">
        <v>5474</v>
      </c>
      <c r="CZ1206" s="43" t="s">
        <v>5474</v>
      </c>
      <c r="DA1206" s="42" t="s">
        <v>5474</v>
      </c>
      <c r="DB1206" s="42" t="s">
        <v>5474</v>
      </c>
      <c r="DC1206" s="42" t="s">
        <v>5474</v>
      </c>
      <c r="DD1206" s="42" t="s">
        <v>5474</v>
      </c>
      <c r="DE1206" s="42" t="s">
        <v>5474</v>
      </c>
      <c r="DF1206" s="42" t="s">
        <v>8504</v>
      </c>
      <c r="DG1206" s="42" t="s">
        <v>5474</v>
      </c>
      <c r="DH1206" s="42" t="s">
        <v>5474</v>
      </c>
    </row>
    <row r="1207" spans="1:112">
      <c r="A1207" s="22">
        <v>2504</v>
      </c>
      <c r="B1207" s="7" t="s">
        <v>454</v>
      </c>
      <c r="C1207" s="21">
        <v>6.9400000000000003E-2</v>
      </c>
      <c r="D1207" s="21">
        <v>0.11600000000000001</v>
      </c>
      <c r="E1207" s="21">
        <v>-6.4199999999999993E-2</v>
      </c>
      <c r="F1207" s="21">
        <v>9.0499999999999997E-2</v>
      </c>
      <c r="G1207" s="21">
        <v>0.2253</v>
      </c>
      <c r="H1207" s="21">
        <v>0.44440000000000002</v>
      </c>
      <c r="I1207" s="21">
        <v>0.18179999999999999</v>
      </c>
      <c r="J1207" s="21">
        <v>0.48649999999999999</v>
      </c>
      <c r="K1207" s="21">
        <v>-1.32E-2</v>
      </c>
      <c r="L1207" s="21">
        <v>-5.8999999999999999E-3</v>
      </c>
      <c r="M1207" s="21">
        <v>7.0499999999999993E-2</v>
      </c>
      <c r="N1207" s="21">
        <v>-1.12E-2</v>
      </c>
      <c r="O1207" s="21">
        <v>-3.7000000000000002E-3</v>
      </c>
      <c r="P1207" s="21">
        <v>7.3300000000000004E-2</v>
      </c>
      <c r="Q1207" s="21">
        <v>1.0800000000000001E-2</v>
      </c>
      <c r="R1207" s="21">
        <v>6.7000000000000002E-3</v>
      </c>
      <c r="S1207" s="21">
        <v>-1.0500000000000001E-2</v>
      </c>
      <c r="T1207" s="21">
        <v>9.4000000000000004E-3</v>
      </c>
      <c r="U1207" s="10">
        <v>1.1000000000000001</v>
      </c>
      <c r="V1207" s="10">
        <v>2.2799999999999998</v>
      </c>
      <c r="W1207" s="7">
        <v>0.51</v>
      </c>
      <c r="X1207" s="20">
        <v>0.52110000000000001</v>
      </c>
      <c r="Y1207" s="75">
        <v>2020</v>
      </c>
      <c r="Z1207" s="7">
        <v>1.5</v>
      </c>
      <c r="AA1207" s="7">
        <v>0</v>
      </c>
      <c r="AB1207" s="51">
        <v>-3308</v>
      </c>
      <c r="AC1207" s="51">
        <v>-1413</v>
      </c>
      <c r="AD1207" s="51"/>
      <c r="AE1207" s="51"/>
      <c r="AF1207" s="51">
        <v>-66</v>
      </c>
      <c r="AG1207" s="51">
        <v>-55</v>
      </c>
      <c r="AH1207" s="20">
        <v>1E-3</v>
      </c>
      <c r="AI1207" s="7" t="s">
        <v>8493</v>
      </c>
      <c r="AJ1207" s="67" t="s">
        <v>8494</v>
      </c>
      <c r="AK1207" s="44">
        <v>-0.86138613861386149</v>
      </c>
      <c r="AL1207" s="44">
        <v>-0.52173913043478293</v>
      </c>
      <c r="AM1207" s="44">
        <v>-1</v>
      </c>
      <c r="AN1207" s="25">
        <v>0.45495495495495486</v>
      </c>
      <c r="AO1207" s="25">
        <v>0.10360360360360348</v>
      </c>
      <c r="AP1207" s="215">
        <v>22.2</v>
      </c>
      <c r="AQ1207" s="215" t="s">
        <v>9658</v>
      </c>
      <c r="AR1207" s="44">
        <v>-2.24719101123595E-3</v>
      </c>
      <c r="AS1207" s="171" t="s">
        <v>7204</v>
      </c>
      <c r="AT1207" s="171" t="s">
        <v>6902</v>
      </c>
      <c r="AU1207" s="171" t="s">
        <v>7086</v>
      </c>
      <c r="AV1207" s="7" t="s">
        <v>8470</v>
      </c>
      <c r="AW1207" s="14" t="s">
        <v>7613</v>
      </c>
      <c r="AX1207" s="49" t="s">
        <v>6009</v>
      </c>
      <c r="AY1207" s="38" t="s">
        <v>5961</v>
      </c>
      <c r="AZ1207" s="14" t="s">
        <v>6157</v>
      </c>
      <c r="BA1207" s="49" t="s">
        <v>5993</v>
      </c>
      <c r="BB1207" s="38" t="s">
        <v>5993</v>
      </c>
      <c r="BC1207" s="7">
        <v>0.8</v>
      </c>
      <c r="BD1207" s="14" t="s">
        <v>6114</v>
      </c>
      <c r="BE1207" s="49" t="s">
        <v>5967</v>
      </c>
      <c r="BF1207" s="38" t="s">
        <v>5961</v>
      </c>
      <c r="BG1207" s="7">
        <v>0.5</v>
      </c>
      <c r="BH1207" s="45">
        <v>1362.752274992039</v>
      </c>
      <c r="BI1207" s="215" t="s">
        <v>8489</v>
      </c>
      <c r="BJ1207" s="215" t="s">
        <v>8496</v>
      </c>
      <c r="BK1207" s="7">
        <v>0.4</v>
      </c>
      <c r="BL1207" s="25">
        <v>0</v>
      </c>
      <c r="BM1207" s="20">
        <v>0.63937500000000003</v>
      </c>
      <c r="BN1207" s="20">
        <v>0.63250000000000006</v>
      </c>
      <c r="BO1207" s="20">
        <v>0.64499999999999991</v>
      </c>
      <c r="BP1207" s="46">
        <v>9.7368421052631593</v>
      </c>
      <c r="BQ1207" s="215" t="s">
        <v>8569</v>
      </c>
      <c r="BR1207" s="79">
        <v>0.24324324324324317</v>
      </c>
      <c r="BS1207" s="9">
        <v>1.7023386163914189E-2</v>
      </c>
      <c r="BT1207" s="9">
        <v>6.1358619642658097E-2</v>
      </c>
      <c r="BU1207" s="47">
        <v>44397</v>
      </c>
      <c r="BV1207" s="47">
        <v>44403</v>
      </c>
      <c r="BW1207" s="14" t="s">
        <v>5474</v>
      </c>
      <c r="BX1207" s="83">
        <v>0.55405405405405406</v>
      </c>
      <c r="BY1207" s="82">
        <v>2.2999999999999998</v>
      </c>
      <c r="BZ1207" s="46">
        <v>9.6521739130434785</v>
      </c>
      <c r="CA1207" s="48" t="s">
        <v>5474</v>
      </c>
      <c r="CB1207" s="45">
        <v>-73437.599999999991</v>
      </c>
      <c r="CC1207" s="45">
        <v>-31368.6</v>
      </c>
      <c r="CD1207" s="45">
        <v>0</v>
      </c>
      <c r="CE1207" s="45">
        <v>0</v>
      </c>
      <c r="CF1207" s="14" t="s">
        <v>9704</v>
      </c>
      <c r="CG1207" s="7" t="s">
        <v>8556</v>
      </c>
      <c r="CH1207" s="215" t="s">
        <v>8523</v>
      </c>
      <c r="CI1207" s="215" t="s">
        <v>8478</v>
      </c>
      <c r="CJ1207" s="215" t="s">
        <v>8479</v>
      </c>
      <c r="CK1207" s="43" t="s">
        <v>5474</v>
      </c>
      <c r="CL1207" s="43" t="s">
        <v>5474</v>
      </c>
      <c r="CM1207" s="43" t="s">
        <v>5474</v>
      </c>
      <c r="CN1207" s="145">
        <v>-31368.6</v>
      </c>
      <c r="CO1207" s="145">
        <v>-73437.599999999991</v>
      </c>
      <c r="CP1207" s="148">
        <v>30253.100504823266</v>
      </c>
      <c r="CQ1207" s="189" t="s">
        <v>5474</v>
      </c>
      <c r="CR1207" s="189" t="s">
        <v>5474</v>
      </c>
      <c r="CS1207" s="99" t="s">
        <v>5474</v>
      </c>
      <c r="CT1207" s="167" t="s">
        <v>5474</v>
      </c>
      <c r="CU1207" s="43" t="s">
        <v>5474</v>
      </c>
      <c r="CV1207" s="43" t="s">
        <v>5474</v>
      </c>
      <c r="CW1207" s="43" t="s">
        <v>5474</v>
      </c>
      <c r="CX1207" s="43" t="s">
        <v>5474</v>
      </c>
      <c r="CY1207" s="43" t="s">
        <v>5474</v>
      </c>
      <c r="CZ1207" s="43" t="s">
        <v>5474</v>
      </c>
      <c r="DA1207" s="42" t="s">
        <v>5474</v>
      </c>
      <c r="DB1207" s="42" t="s">
        <v>5474</v>
      </c>
      <c r="DC1207" s="42" t="s">
        <v>5474</v>
      </c>
      <c r="DD1207" s="42" t="s">
        <v>5474</v>
      </c>
      <c r="DE1207" s="42" t="s">
        <v>5474</v>
      </c>
      <c r="DF1207" s="42" t="s">
        <v>5474</v>
      </c>
      <c r="DG1207" s="42" t="s">
        <v>5474</v>
      </c>
      <c r="DH1207" s="42" t="s">
        <v>5474</v>
      </c>
    </row>
    <row r="1208" spans="1:112">
      <c r="A1208" s="22">
        <v>9910</v>
      </c>
      <c r="B1208" s="7" t="s">
        <v>1588</v>
      </c>
      <c r="C1208" s="21">
        <v>-0.14779999999999999</v>
      </c>
      <c r="D1208" s="21">
        <v>0.13370000000000001</v>
      </c>
      <c r="E1208" s="21">
        <v>-0.10580000000000001</v>
      </c>
      <c r="F1208" s="21">
        <v>1.7299999999999999E-2</v>
      </c>
      <c r="G1208" s="21">
        <v>0.1454</v>
      </c>
      <c r="H1208" s="21">
        <v>3.7600000000000001E-2</v>
      </c>
      <c r="I1208" s="21">
        <v>0.80369999999999997</v>
      </c>
      <c r="J1208" s="21">
        <v>0.35360000000000003</v>
      </c>
      <c r="K1208" s="21">
        <v>9.5999999999999992E-3</v>
      </c>
      <c r="L1208" s="21">
        <v>1.9199999999999998E-2</v>
      </c>
      <c r="M1208" s="21">
        <v>1.4500000000000001E-2</v>
      </c>
      <c r="N1208" s="21">
        <v>6.3E-3</v>
      </c>
      <c r="O1208" s="21">
        <v>2.64E-2</v>
      </c>
      <c r="P1208" s="21">
        <v>1.7899999999999999E-2</v>
      </c>
      <c r="Q1208" s="21">
        <v>4.0000000000000001E-3</v>
      </c>
      <c r="R1208" s="21">
        <v>0</v>
      </c>
      <c r="S1208" s="21">
        <v>0.32950000000000002</v>
      </c>
      <c r="T1208" s="21">
        <v>0.16370000000000001</v>
      </c>
      <c r="U1208" s="10">
        <v>3.79</v>
      </c>
      <c r="V1208" s="10">
        <v>6.81</v>
      </c>
      <c r="W1208" s="7">
        <v>5.52</v>
      </c>
      <c r="X1208" s="20">
        <v>0.76529999999999998</v>
      </c>
      <c r="Y1208" s="75">
        <v>2020</v>
      </c>
      <c r="Z1208" s="7">
        <v>3.7</v>
      </c>
      <c r="AA1208" s="7">
        <v>0</v>
      </c>
      <c r="AB1208" s="51">
        <v>-1607</v>
      </c>
      <c r="AC1208" s="51">
        <v>-207</v>
      </c>
      <c r="AD1208" s="51">
        <v>27</v>
      </c>
      <c r="AE1208" s="51">
        <v>2</v>
      </c>
      <c r="AF1208" s="51">
        <v>7</v>
      </c>
      <c r="AG1208" s="51">
        <v>-6</v>
      </c>
      <c r="AH1208" s="20">
        <v>7.0099999999999996E-2</v>
      </c>
      <c r="AI1208" s="7" t="s">
        <v>8481</v>
      </c>
      <c r="AJ1208" s="67" t="s">
        <v>8494</v>
      </c>
      <c r="AK1208" s="44">
        <v>0.55191256830601088</v>
      </c>
      <c r="AL1208" s="44">
        <v>-0.60563380281690138</v>
      </c>
      <c r="AM1208" s="44">
        <v>0.66666666666666674</v>
      </c>
      <c r="AN1208" s="25">
        <v>0.42857142857142855</v>
      </c>
      <c r="AO1208" s="25">
        <v>0.16627634660421545</v>
      </c>
      <c r="AP1208" s="215">
        <v>213.5</v>
      </c>
      <c r="AQ1208" s="215" t="s">
        <v>9658</v>
      </c>
      <c r="AR1208" s="44">
        <v>-6.9767441860465098E-3</v>
      </c>
      <c r="AS1208" s="171" t="s">
        <v>7323</v>
      </c>
      <c r="AT1208" s="171" t="s">
        <v>7183</v>
      </c>
      <c r="AU1208" s="171" t="s">
        <v>7067</v>
      </c>
      <c r="AV1208" s="7" t="s">
        <v>8470</v>
      </c>
      <c r="AW1208" s="14" t="s">
        <v>6727</v>
      </c>
      <c r="AX1208" s="49" t="s">
        <v>6009</v>
      </c>
      <c r="AY1208" s="38" t="s">
        <v>5971</v>
      </c>
      <c r="AZ1208" s="14" t="s">
        <v>6144</v>
      </c>
      <c r="BA1208" s="49" t="s">
        <v>5967</v>
      </c>
      <c r="BB1208" s="38" t="s">
        <v>5971</v>
      </c>
      <c r="BC1208" s="7">
        <v>0.4</v>
      </c>
      <c r="BD1208" s="14" t="s">
        <v>6001</v>
      </c>
      <c r="BE1208" s="49" t="s">
        <v>5960</v>
      </c>
      <c r="BF1208" s="38" t="s">
        <v>5961</v>
      </c>
      <c r="BG1208" s="7">
        <v>0.8</v>
      </c>
      <c r="BH1208" s="45">
        <v>489.10991387448831</v>
      </c>
      <c r="BI1208" s="215" t="s">
        <v>8471</v>
      </c>
      <c r="BJ1208" s="215" t="s">
        <v>8568</v>
      </c>
      <c r="BK1208" s="7">
        <v>0.5</v>
      </c>
      <c r="BL1208" s="25">
        <v>1.4251781472684086E-2</v>
      </c>
      <c r="BM1208" s="20">
        <v>0.609375</v>
      </c>
      <c r="BN1208" s="20">
        <v>0.57499999999999996</v>
      </c>
      <c r="BO1208" s="20">
        <v>0.63749999999999996</v>
      </c>
      <c r="BP1208" s="46">
        <v>31.350954478707784</v>
      </c>
      <c r="BQ1208" s="215" t="s">
        <v>8483</v>
      </c>
      <c r="BR1208" s="79">
        <v>-0.58837494145199054</v>
      </c>
      <c r="BS1208" s="9">
        <v>1.9888453483887458E-2</v>
      </c>
      <c r="BT1208" s="9">
        <v>1.1413442136336327E-2</v>
      </c>
      <c r="BU1208" s="47">
        <v>44405</v>
      </c>
      <c r="BV1208" s="47">
        <v>44411</v>
      </c>
      <c r="BW1208" s="14" t="s">
        <v>5474</v>
      </c>
      <c r="BX1208" s="83">
        <v>-0.50604992974238872</v>
      </c>
      <c r="BY1208" s="82">
        <v>6.8900000000000006</v>
      </c>
      <c r="BZ1208" s="46">
        <v>30.986937590711172</v>
      </c>
      <c r="CA1208" s="48" t="s">
        <v>8526</v>
      </c>
      <c r="CB1208" s="45">
        <v>-343094.5</v>
      </c>
      <c r="CC1208" s="45">
        <v>-44194.5</v>
      </c>
      <c r="CD1208" s="45">
        <v>5764.5</v>
      </c>
      <c r="CE1208" s="45">
        <v>427</v>
      </c>
      <c r="CF1208" s="14" t="s">
        <v>9705</v>
      </c>
      <c r="CG1208" s="7" t="s">
        <v>8477</v>
      </c>
      <c r="CH1208" s="215" t="s">
        <v>8498</v>
      </c>
      <c r="CI1208" s="215" t="s">
        <v>8478</v>
      </c>
      <c r="CJ1208" s="215" t="s">
        <v>8479</v>
      </c>
      <c r="CK1208" s="43" t="s">
        <v>5474</v>
      </c>
      <c r="CL1208" s="43" t="s">
        <v>5474</v>
      </c>
      <c r="CM1208" s="43" t="s">
        <v>5474</v>
      </c>
      <c r="CN1208" s="145">
        <v>-43767.5</v>
      </c>
      <c r="CO1208" s="145">
        <v>-337330</v>
      </c>
      <c r="CP1208" s="148">
        <v>104424.96661220325</v>
      </c>
      <c r="CQ1208" s="189" t="s">
        <v>5474</v>
      </c>
      <c r="CR1208" s="189" t="s">
        <v>5474</v>
      </c>
      <c r="CS1208" s="99" t="s">
        <v>5474</v>
      </c>
      <c r="CT1208" s="167" t="s">
        <v>8718</v>
      </c>
      <c r="CU1208" s="43" t="s">
        <v>5474</v>
      </c>
      <c r="CV1208" s="43" t="s">
        <v>5474</v>
      </c>
      <c r="CW1208" s="43" t="s">
        <v>5474</v>
      </c>
      <c r="CX1208" s="43" t="s">
        <v>5474</v>
      </c>
      <c r="CY1208" s="43" t="s">
        <v>5474</v>
      </c>
      <c r="CZ1208" s="43" t="s">
        <v>5474</v>
      </c>
      <c r="DA1208" s="42" t="s">
        <v>5474</v>
      </c>
      <c r="DB1208" s="42" t="s">
        <v>5474</v>
      </c>
      <c r="DC1208" s="42" t="s">
        <v>5474</v>
      </c>
      <c r="DD1208" s="42" t="s">
        <v>8718</v>
      </c>
      <c r="DE1208" s="42" t="s">
        <v>5474</v>
      </c>
      <c r="DF1208" s="42" t="s">
        <v>5474</v>
      </c>
      <c r="DG1208" s="42" t="s">
        <v>5474</v>
      </c>
      <c r="DH1208" s="42" t="s">
        <v>5477</v>
      </c>
    </row>
    <row r="1209" spans="1:112">
      <c r="A1209" s="22">
        <v>1595</v>
      </c>
      <c r="B1209" s="7" t="s">
        <v>174</v>
      </c>
      <c r="C1209" s="21">
        <v>-1.35E-2</v>
      </c>
      <c r="D1209" s="21">
        <v>1.1598999999999999</v>
      </c>
      <c r="E1209" s="21">
        <v>0.1812</v>
      </c>
      <c r="F1209" s="21">
        <v>0.82269999999999999</v>
      </c>
      <c r="G1209" s="21">
        <v>0.3488</v>
      </c>
      <c r="H1209" s="21">
        <v>0.73809999999999998</v>
      </c>
      <c r="I1209" s="21">
        <v>1.0857000000000001</v>
      </c>
      <c r="J1209" s="21">
        <v>1.5</v>
      </c>
      <c r="K1209" s="21">
        <v>2.8000000000000001E-2</v>
      </c>
      <c r="L1209" s="21">
        <v>4.2999999999999997E-2</v>
      </c>
      <c r="M1209" s="21">
        <v>2.2000000000000001E-3</v>
      </c>
      <c r="N1209" s="21">
        <v>7.2900000000000006E-2</v>
      </c>
      <c r="O1209" s="21">
        <v>5.0299999999999997E-2</v>
      </c>
      <c r="P1209" s="21">
        <v>1.7999999999999999E-2</v>
      </c>
      <c r="Q1209" s="21">
        <v>-2E-3</v>
      </c>
      <c r="R1209" s="21">
        <v>-1.9E-3</v>
      </c>
      <c r="S1209" s="21">
        <v>5.6599999999999998E-2</v>
      </c>
      <c r="T1209" s="21">
        <v>3.9300000000000002E-2</v>
      </c>
      <c r="U1209" s="10">
        <v>1.1499999999999999</v>
      </c>
      <c r="V1209" s="10">
        <v>0.88</v>
      </c>
      <c r="W1209" s="7">
        <v>1.95</v>
      </c>
      <c r="X1209" s="20">
        <v>0.75249999999999995</v>
      </c>
      <c r="Y1209" s="75">
        <v>2020</v>
      </c>
      <c r="Z1209" s="7">
        <v>0.5</v>
      </c>
      <c r="AA1209" s="7">
        <v>0</v>
      </c>
      <c r="AB1209" s="51">
        <v>11</v>
      </c>
      <c r="AC1209" s="51">
        <v>-13</v>
      </c>
      <c r="AD1209" s="51"/>
      <c r="AE1209" s="51"/>
      <c r="AF1209" s="51">
        <v>5</v>
      </c>
      <c r="AG1209" s="51">
        <v>-2</v>
      </c>
      <c r="AH1209" s="20">
        <v>1.17E-2</v>
      </c>
      <c r="AI1209" s="7" t="s">
        <v>8487</v>
      </c>
      <c r="AJ1209" s="67" t="s">
        <v>9706</v>
      </c>
      <c r="AK1209" s="44">
        <v>0.76000000000000012</v>
      </c>
      <c r="AL1209" s="44">
        <v>0.57419354838709713</v>
      </c>
      <c r="AM1209" s="44">
        <v>-0.56000000000000227</v>
      </c>
      <c r="AN1209" s="25">
        <v>0.3691275167785234</v>
      </c>
      <c r="AO1209" s="25">
        <v>0.20805369127516779</v>
      </c>
      <c r="AP1209" s="215">
        <v>37.25</v>
      </c>
      <c r="AQ1209" s="215" t="s">
        <v>9658</v>
      </c>
      <c r="AR1209" s="44">
        <v>-6.6666666666666602E-3</v>
      </c>
      <c r="AS1209" s="171" t="s">
        <v>7098</v>
      </c>
      <c r="AT1209" s="171" t="s">
        <v>7237</v>
      </c>
      <c r="AU1209" s="171" t="s">
        <v>7238</v>
      </c>
      <c r="AV1209" s="7" t="s">
        <v>8488</v>
      </c>
      <c r="AW1209" s="14" t="s">
        <v>6491</v>
      </c>
      <c r="AX1209" s="49" t="s">
        <v>6009</v>
      </c>
      <c r="AY1209" s="38" t="s">
        <v>5961</v>
      </c>
      <c r="AZ1209" s="14" t="s">
        <v>6364</v>
      </c>
      <c r="BA1209" s="49" t="s">
        <v>6009</v>
      </c>
      <c r="BB1209" s="38" t="s">
        <v>5961</v>
      </c>
      <c r="BC1209" s="7">
        <v>0.5</v>
      </c>
      <c r="BD1209" s="14" t="s">
        <v>6109</v>
      </c>
      <c r="BE1209" s="49" t="s">
        <v>6009</v>
      </c>
      <c r="BF1209" s="38" t="s">
        <v>5961</v>
      </c>
      <c r="BG1209" s="7">
        <v>1.2</v>
      </c>
      <c r="BH1209" s="45">
        <v>292.30016823284853</v>
      </c>
      <c r="BI1209" s="215" t="s">
        <v>8471</v>
      </c>
      <c r="BJ1209" s="215" t="s">
        <v>8554</v>
      </c>
      <c r="BK1209" s="7">
        <v>1.4</v>
      </c>
      <c r="BL1209" s="25">
        <v>1.4986376021798286E-2</v>
      </c>
      <c r="BM1209" s="20">
        <v>0.74962499999999999</v>
      </c>
      <c r="BN1209" s="20">
        <v>0.82250000000000001</v>
      </c>
      <c r="BO1209" s="20">
        <v>0.68999999999999984</v>
      </c>
      <c r="BP1209" s="46">
        <v>42.329545454545453</v>
      </c>
      <c r="BQ1209" s="215" t="s">
        <v>8521</v>
      </c>
      <c r="BR1209" s="79">
        <v>-0.74748322147651003</v>
      </c>
      <c r="BS1209" s="9">
        <v>4.6228556234618079E-2</v>
      </c>
      <c r="BT1209" s="9">
        <v>7.5287754555315445E-3</v>
      </c>
      <c r="BU1209" s="47">
        <v>44396</v>
      </c>
      <c r="BV1209" s="47">
        <v>44400</v>
      </c>
      <c r="BW1209" s="14" t="s">
        <v>5474</v>
      </c>
      <c r="BX1209" s="83">
        <v>-0.69697986577181226</v>
      </c>
      <c r="BY1209" s="82">
        <v>0.74999999999999989</v>
      </c>
      <c r="BZ1209" s="46">
        <v>49.666666666666671</v>
      </c>
      <c r="CA1209" s="48" t="s">
        <v>8485</v>
      </c>
      <c r="CB1209" s="45">
        <v>409.75</v>
      </c>
      <c r="CC1209" s="45">
        <v>-484.25</v>
      </c>
      <c r="CD1209" s="45">
        <v>0</v>
      </c>
      <c r="CE1209" s="45">
        <v>0</v>
      </c>
      <c r="CF1209" s="14" t="s">
        <v>9707</v>
      </c>
      <c r="CG1209" s="7" t="s">
        <v>8556</v>
      </c>
      <c r="CH1209" s="215" t="s">
        <v>8479</v>
      </c>
      <c r="CI1209" s="215" t="s">
        <v>8479</v>
      </c>
      <c r="CJ1209" s="215" t="s">
        <v>8498</v>
      </c>
      <c r="CK1209" s="43" t="s">
        <v>5474</v>
      </c>
      <c r="CL1209" s="43" t="s">
        <v>5474</v>
      </c>
      <c r="CM1209" s="43" t="s">
        <v>6944</v>
      </c>
      <c r="CN1209" s="145">
        <v>-484.25</v>
      </c>
      <c r="CO1209" s="145">
        <v>409.75</v>
      </c>
      <c r="CP1209" s="148">
        <v>10888.181266673608</v>
      </c>
      <c r="CQ1209" s="189" t="s">
        <v>5474</v>
      </c>
      <c r="CR1209" s="189" t="s">
        <v>5474</v>
      </c>
      <c r="CS1209" s="99" t="s">
        <v>5474</v>
      </c>
      <c r="CT1209" s="167" t="s">
        <v>5474</v>
      </c>
      <c r="CU1209" s="43" t="s">
        <v>5474</v>
      </c>
      <c r="CV1209" s="43" t="s">
        <v>5474</v>
      </c>
      <c r="CW1209" s="43" t="s">
        <v>5474</v>
      </c>
      <c r="CX1209" s="43" t="s">
        <v>5474</v>
      </c>
      <c r="CY1209" s="43" t="s">
        <v>5474</v>
      </c>
      <c r="CZ1209" s="43" t="s">
        <v>5474</v>
      </c>
      <c r="DA1209" s="42" t="s">
        <v>5474</v>
      </c>
      <c r="DB1209" s="42" t="s">
        <v>5474</v>
      </c>
      <c r="DC1209" s="42" t="s">
        <v>5474</v>
      </c>
      <c r="DD1209" s="42" t="s">
        <v>5474</v>
      </c>
      <c r="DE1209" s="42" t="s">
        <v>5474</v>
      </c>
      <c r="DF1209" s="42" t="s">
        <v>5474</v>
      </c>
      <c r="DG1209" s="42" t="s">
        <v>5474</v>
      </c>
      <c r="DH1209" s="42" t="s">
        <v>5474</v>
      </c>
    </row>
    <row r="1210" spans="1:112">
      <c r="A1210" s="22">
        <v>9917</v>
      </c>
      <c r="B1210" s="7" t="s">
        <v>5817</v>
      </c>
      <c r="C1210" s="21">
        <v>2.8999999999999998E-3</v>
      </c>
      <c r="D1210" s="21">
        <v>6.7999999999999996E-3</v>
      </c>
      <c r="E1210" s="21">
        <v>-2.5999999999999999E-2</v>
      </c>
      <c r="F1210" s="21">
        <v>-2.1600000000000001E-2</v>
      </c>
      <c r="G1210" s="21">
        <v>3.4299999999999997E-2</v>
      </c>
      <c r="H1210" s="21">
        <v>5.2600000000000001E-2</v>
      </c>
      <c r="I1210" s="21">
        <v>0.157</v>
      </c>
      <c r="J1210" s="21">
        <v>0.12809999999999999</v>
      </c>
      <c r="K1210" s="21">
        <v>1E-3</v>
      </c>
      <c r="L1210" s="21">
        <v>6.7999999999999996E-3</v>
      </c>
      <c r="M1210" s="21">
        <v>6.0000000000000001E-3</v>
      </c>
      <c r="N1210" s="21">
        <v>-7.1999999999999998E-3</v>
      </c>
      <c r="O1210" s="21">
        <v>4.4000000000000003E-3</v>
      </c>
      <c r="P1210" s="21">
        <v>8.0000000000000002E-3</v>
      </c>
      <c r="Q1210" s="21">
        <v>7.0000000000000001E-3</v>
      </c>
      <c r="R1210" s="21">
        <v>3.3E-3</v>
      </c>
      <c r="S1210" s="21">
        <v>0.1774</v>
      </c>
      <c r="T1210" s="21">
        <v>9.0999999999999998E-2</v>
      </c>
      <c r="U1210" s="10">
        <v>2.73</v>
      </c>
      <c r="V1210" s="10">
        <v>5.69</v>
      </c>
      <c r="W1210" s="7">
        <v>4.0999999999999996</v>
      </c>
      <c r="X1210" s="20">
        <v>0.88429999999999997</v>
      </c>
      <c r="Y1210" s="75">
        <v>2020</v>
      </c>
      <c r="Z1210" s="7">
        <v>5</v>
      </c>
      <c r="AA1210" s="7">
        <v>0</v>
      </c>
      <c r="AB1210" s="51">
        <v>-286</v>
      </c>
      <c r="AC1210" s="51">
        <v>-15</v>
      </c>
      <c r="AD1210" s="51">
        <v>1</v>
      </c>
      <c r="AE1210" s="51"/>
      <c r="AF1210" s="51">
        <v>-2</v>
      </c>
      <c r="AG1210" s="51">
        <v>2</v>
      </c>
      <c r="AH1210" s="20">
        <v>0</v>
      </c>
      <c r="AI1210" s="7" t="s">
        <v>8507</v>
      </c>
      <c r="AJ1210" s="67" t="s">
        <v>8468</v>
      </c>
      <c r="AK1210" s="44">
        <v>0.89928057553956797</v>
      </c>
      <c r="AL1210" s="44">
        <v>0.80357142857142738</v>
      </c>
      <c r="AM1210" s="44">
        <v>-0.88888888888889594</v>
      </c>
      <c r="AN1210" s="25">
        <v>0.14389233954451353</v>
      </c>
      <c r="AO1210" s="25">
        <v>5.7971014492753714E-2</v>
      </c>
      <c r="AP1210" s="215">
        <v>96.6</v>
      </c>
      <c r="AQ1210" s="215" t="s">
        <v>9658</v>
      </c>
      <c r="AR1210" s="44">
        <v>-1.1258955987717501E-2</v>
      </c>
      <c r="AS1210" s="171" t="s">
        <v>7570</v>
      </c>
      <c r="AT1210" s="171" t="s">
        <v>8105</v>
      </c>
      <c r="AU1210" s="171" t="s">
        <v>7111</v>
      </c>
      <c r="AV1210" s="7" t="s">
        <v>8488</v>
      </c>
      <c r="AW1210" s="14" t="s">
        <v>6137</v>
      </c>
      <c r="AX1210" s="49" t="s">
        <v>6009</v>
      </c>
      <c r="AY1210" s="38" t="s">
        <v>5989</v>
      </c>
      <c r="AZ1210" s="14" t="s">
        <v>6157</v>
      </c>
      <c r="BA1210" s="49" t="s">
        <v>5981</v>
      </c>
      <c r="BB1210" s="38" t="s">
        <v>5961</v>
      </c>
      <c r="BC1210" s="7">
        <v>0.8</v>
      </c>
      <c r="BD1210" s="14" t="s">
        <v>6486</v>
      </c>
      <c r="BE1210" s="49" t="s">
        <v>6009</v>
      </c>
      <c r="BF1210" s="38" t="s">
        <v>5989</v>
      </c>
      <c r="BG1210" s="7">
        <v>0.5</v>
      </c>
      <c r="BH1210" s="45">
        <v>198.54818736292179</v>
      </c>
      <c r="BI1210" s="215" t="s">
        <v>8471</v>
      </c>
      <c r="BJ1210" s="215" t="s">
        <v>8554</v>
      </c>
      <c r="BK1210" s="7">
        <v>0.4</v>
      </c>
      <c r="BL1210" s="25">
        <v>1.0362694300517547E-3</v>
      </c>
      <c r="BM1210" s="20">
        <v>0.60962500000000008</v>
      </c>
      <c r="BN1210" s="20">
        <v>0.6</v>
      </c>
      <c r="BO1210" s="20">
        <v>0.61749999999999994</v>
      </c>
      <c r="BP1210" s="46">
        <v>16.977152899824251</v>
      </c>
      <c r="BQ1210" s="215" t="s">
        <v>8491</v>
      </c>
      <c r="BR1210" s="79">
        <v>-0.14102674258109038</v>
      </c>
      <c r="BS1210" s="9">
        <v>3.6380239779484791E-2</v>
      </c>
      <c r="BT1210" s="9">
        <v>4.5642823849013414E-2</v>
      </c>
      <c r="BU1210" s="47">
        <v>44398</v>
      </c>
      <c r="BV1210" s="47">
        <v>44404</v>
      </c>
      <c r="BW1210" s="14" t="s">
        <v>5474</v>
      </c>
      <c r="BX1210" s="83">
        <v>3.0767908902691456E-2</v>
      </c>
      <c r="BY1210" s="82">
        <v>5.63</v>
      </c>
      <c r="BZ1210" s="46">
        <v>17.158081705150977</v>
      </c>
      <c r="CA1210" s="48" t="s">
        <v>8538</v>
      </c>
      <c r="CB1210" s="45">
        <v>-27627.599999999999</v>
      </c>
      <c r="CC1210" s="45">
        <v>-1449</v>
      </c>
      <c r="CD1210" s="45">
        <v>96.6</v>
      </c>
      <c r="CE1210" s="45">
        <v>0</v>
      </c>
      <c r="CF1210" s="14" t="s">
        <v>9708</v>
      </c>
      <c r="CG1210" s="7" t="s">
        <v>8556</v>
      </c>
      <c r="CH1210" s="215" t="s">
        <v>8523</v>
      </c>
      <c r="CI1210" s="215" t="s">
        <v>8478</v>
      </c>
      <c r="CJ1210" s="215" t="s">
        <v>8498</v>
      </c>
      <c r="CK1210" s="43" t="s">
        <v>7153</v>
      </c>
      <c r="CL1210" s="43" t="s">
        <v>5474</v>
      </c>
      <c r="CM1210" s="43" t="s">
        <v>5474</v>
      </c>
      <c r="CN1210" s="145">
        <v>-1449</v>
      </c>
      <c r="CO1210" s="145">
        <v>-27531</v>
      </c>
      <c r="CP1210" s="148">
        <v>19179.754899258245</v>
      </c>
      <c r="CQ1210" s="189" t="s">
        <v>5474</v>
      </c>
      <c r="CR1210" s="189" t="s">
        <v>5474</v>
      </c>
      <c r="CS1210" s="99" t="s">
        <v>5474</v>
      </c>
      <c r="CT1210" s="167" t="s">
        <v>8718</v>
      </c>
      <c r="CU1210" s="43" t="s">
        <v>5474</v>
      </c>
      <c r="CV1210" s="43" t="s">
        <v>5474</v>
      </c>
      <c r="CW1210" s="43" t="s">
        <v>5474</v>
      </c>
      <c r="CX1210" s="43" t="s">
        <v>5474</v>
      </c>
      <c r="CY1210" s="43" t="s">
        <v>5474</v>
      </c>
      <c r="CZ1210" s="43" t="s">
        <v>5474</v>
      </c>
      <c r="DA1210" s="42" t="s">
        <v>5474</v>
      </c>
      <c r="DB1210" s="42" t="s">
        <v>5474</v>
      </c>
      <c r="DC1210" s="42" t="s">
        <v>5474</v>
      </c>
      <c r="DD1210" s="42" t="s">
        <v>8718</v>
      </c>
      <c r="DE1210" s="42" t="s">
        <v>5474</v>
      </c>
      <c r="DF1210" s="42" t="s">
        <v>5474</v>
      </c>
      <c r="DG1210" s="42" t="s">
        <v>5474</v>
      </c>
      <c r="DH1210" s="42" t="s">
        <v>5474</v>
      </c>
    </row>
    <row r="1211" spans="1:112">
      <c r="A1211" s="22">
        <v>2881</v>
      </c>
      <c r="B1211" s="7" t="s">
        <v>548</v>
      </c>
      <c r="C1211" s="21">
        <v>1.8599999999999998E-2</v>
      </c>
      <c r="D1211" s="21">
        <v>-0.26100000000000001</v>
      </c>
      <c r="E1211" s="21">
        <v>6.4899999999999999E-2</v>
      </c>
      <c r="F1211" s="21">
        <v>4.1599999999999998E-2</v>
      </c>
      <c r="G1211" s="21">
        <v>3.0499999999999999E-2</v>
      </c>
      <c r="H1211" s="21"/>
      <c r="I1211" s="21">
        <v>1.2</v>
      </c>
      <c r="J1211" s="21">
        <v>1.2</v>
      </c>
      <c r="K1211" s="21">
        <v>0.1203</v>
      </c>
      <c r="L1211" s="21">
        <v>0.19420000000000001</v>
      </c>
      <c r="M1211" s="21">
        <v>9.98E-2</v>
      </c>
      <c r="N1211" s="21">
        <v>0.16539999999999999</v>
      </c>
      <c r="O1211" s="21">
        <v>0.2056</v>
      </c>
      <c r="P1211" s="21">
        <v>0.11119999999999999</v>
      </c>
      <c r="Q1211" s="21">
        <v>9.1999999999999998E-3</v>
      </c>
      <c r="R1211" s="21">
        <v>1E-4</v>
      </c>
      <c r="S1211" s="21">
        <v>0.1157</v>
      </c>
      <c r="T1211" s="21">
        <v>1.2E-2</v>
      </c>
      <c r="U1211" s="10">
        <v>4.4000000000000004</v>
      </c>
      <c r="V1211" s="10">
        <v>10.26</v>
      </c>
      <c r="W1211" s="7">
        <v>2.46</v>
      </c>
      <c r="X1211" s="20">
        <v>0.4577</v>
      </c>
      <c r="Y1211" s="75">
        <v>2020</v>
      </c>
      <c r="Z1211" s="7">
        <v>3</v>
      </c>
      <c r="AA1211" s="7">
        <v>1</v>
      </c>
      <c r="AB1211" s="51">
        <v>6373</v>
      </c>
      <c r="AC1211" s="51">
        <v>3594</v>
      </c>
      <c r="AD1211" s="51">
        <v>1546</v>
      </c>
      <c r="AE1211" s="51">
        <v>36</v>
      </c>
      <c r="AF1211" s="51">
        <v>4326</v>
      </c>
      <c r="AG1211" s="51">
        <v>2368</v>
      </c>
      <c r="AH1211" s="20">
        <v>2.24E-2</v>
      </c>
      <c r="AI1211" s="7" t="s">
        <v>8507</v>
      </c>
      <c r="AJ1211" s="67" t="s">
        <v>8505</v>
      </c>
      <c r="AK1211" s="44">
        <v>0.87858719646799122</v>
      </c>
      <c r="AL1211" s="44">
        <v>0.87878787878787912</v>
      </c>
      <c r="AM1211" s="44">
        <v>-0.61538461538461453</v>
      </c>
      <c r="AN1211" s="25">
        <v>0.5648379052369078</v>
      </c>
      <c r="AO1211" s="25">
        <v>8.2294264339152046E-2</v>
      </c>
      <c r="AP1211" s="215">
        <v>80.2</v>
      </c>
      <c r="AQ1211" s="215" t="s">
        <v>9658</v>
      </c>
      <c r="AR1211" s="44">
        <v>-2.4875621890547198E-3</v>
      </c>
      <c r="AS1211" s="171" t="s">
        <v>7456</v>
      </c>
      <c r="AT1211" s="171" t="s">
        <v>7701</v>
      </c>
      <c r="AU1211" s="171" t="s">
        <v>7037</v>
      </c>
      <c r="AV1211" s="7" t="s">
        <v>8488</v>
      </c>
      <c r="AW1211" s="14" t="s">
        <v>6048</v>
      </c>
      <c r="AX1211" s="49" t="s">
        <v>6009</v>
      </c>
      <c r="AY1211" s="38" t="s">
        <v>5961</v>
      </c>
      <c r="AZ1211" s="14" t="s">
        <v>6157</v>
      </c>
      <c r="BA1211" s="49" t="s">
        <v>6039</v>
      </c>
      <c r="BB1211" s="38" t="s">
        <v>5961</v>
      </c>
      <c r="BC1211" s="7">
        <v>0.9</v>
      </c>
      <c r="BD1211" s="14" t="s">
        <v>6251</v>
      </c>
      <c r="BE1211" s="49" t="s">
        <v>6009</v>
      </c>
      <c r="BF1211" s="38" t="s">
        <v>6012</v>
      </c>
      <c r="BG1211" s="7">
        <v>0.5</v>
      </c>
      <c r="BH1211" s="45">
        <v>16630.443801531768</v>
      </c>
      <c r="BI1211" s="215" t="s">
        <v>8592</v>
      </c>
      <c r="BJ1211" s="215" t="s">
        <v>8568</v>
      </c>
      <c r="BK1211" s="7">
        <v>0.5</v>
      </c>
      <c r="BL1211" s="25">
        <v>6.2735257214554582E-3</v>
      </c>
      <c r="BM1211" s="20">
        <v>0.67168749999999999</v>
      </c>
      <c r="BN1211" s="20">
        <v>0.57750000000000001</v>
      </c>
      <c r="BO1211" s="20">
        <v>0.7487499999999998</v>
      </c>
      <c r="BP1211" s="46">
        <v>7.8167641325536064</v>
      </c>
      <c r="BQ1211" s="215" t="s">
        <v>8513</v>
      </c>
      <c r="BR1211" s="79">
        <v>0.70573566084788042</v>
      </c>
      <c r="BS1211" s="9">
        <v>2.4678944880677456E-2</v>
      </c>
      <c r="BT1211" s="9">
        <v>0.13079135436747391</v>
      </c>
      <c r="BU1211" s="47">
        <v>44397</v>
      </c>
      <c r="BV1211" s="47">
        <v>44403</v>
      </c>
      <c r="BW1211" s="14" t="s">
        <v>5474</v>
      </c>
      <c r="BX1211" s="83">
        <v>1.1321695760598502</v>
      </c>
      <c r="BY1211" s="82">
        <v>11.4</v>
      </c>
      <c r="BZ1211" s="46">
        <v>7.0350877192982457</v>
      </c>
      <c r="CA1211" s="48" t="s">
        <v>8593</v>
      </c>
      <c r="CB1211" s="45">
        <v>511114.60000000003</v>
      </c>
      <c r="CC1211" s="45">
        <v>288238.8</v>
      </c>
      <c r="CD1211" s="45">
        <v>123989.20000000001</v>
      </c>
      <c r="CE1211" s="45">
        <v>2887.2000000000003</v>
      </c>
      <c r="CF1211" s="14" t="s">
        <v>9709</v>
      </c>
      <c r="CG1211" s="7" t="s">
        <v>8556</v>
      </c>
      <c r="CH1211" s="215" t="s">
        <v>8479</v>
      </c>
      <c r="CI1211" s="215" t="s">
        <v>8478</v>
      </c>
      <c r="CJ1211" s="215" t="s">
        <v>8498</v>
      </c>
      <c r="CK1211" s="43" t="s">
        <v>7034</v>
      </c>
      <c r="CL1211" s="43" t="s">
        <v>5474</v>
      </c>
      <c r="CM1211" s="43" t="s">
        <v>5474</v>
      </c>
      <c r="CN1211" s="145">
        <v>291126</v>
      </c>
      <c r="CO1211" s="145">
        <v>635103.80000000005</v>
      </c>
      <c r="CP1211" s="148">
        <v>1333761.5928828479</v>
      </c>
      <c r="CQ1211" s="189" t="s">
        <v>5474</v>
      </c>
      <c r="CR1211" s="189" t="s">
        <v>5474</v>
      </c>
      <c r="CS1211" s="99" t="s">
        <v>5474</v>
      </c>
      <c r="CT1211" s="167" t="s">
        <v>5474</v>
      </c>
      <c r="CU1211" s="43" t="s">
        <v>5474</v>
      </c>
      <c r="CV1211" s="43" t="s">
        <v>5474</v>
      </c>
      <c r="CW1211" s="43" t="s">
        <v>5474</v>
      </c>
      <c r="CX1211" s="43" t="s">
        <v>5474</v>
      </c>
      <c r="CY1211" s="43" t="s">
        <v>5474</v>
      </c>
      <c r="CZ1211" s="43" t="s">
        <v>5474</v>
      </c>
      <c r="DA1211" s="42" t="s">
        <v>5474</v>
      </c>
      <c r="DB1211" s="42" t="s">
        <v>5474</v>
      </c>
      <c r="DC1211" s="42" t="s">
        <v>5474</v>
      </c>
      <c r="DD1211" s="42" t="s">
        <v>5474</v>
      </c>
      <c r="DE1211" s="42" t="s">
        <v>5474</v>
      </c>
      <c r="DF1211" s="42" t="s">
        <v>5474</v>
      </c>
      <c r="DG1211" s="42" t="s">
        <v>5474</v>
      </c>
      <c r="DH1211" s="42" t="s">
        <v>5477</v>
      </c>
    </row>
    <row r="1212" spans="1:112">
      <c r="A1212" s="22">
        <v>4155</v>
      </c>
      <c r="B1212" s="7" t="s">
        <v>3114</v>
      </c>
      <c r="C1212" s="21">
        <v>0.4143</v>
      </c>
      <c r="D1212" s="21">
        <v>0.19450000000000001</v>
      </c>
      <c r="E1212" s="21">
        <v>0.25629999999999997</v>
      </c>
      <c r="F1212" s="21">
        <v>0.1041</v>
      </c>
      <c r="G1212" s="21">
        <v>-9.1899999999999996E-2</v>
      </c>
      <c r="H1212" s="21">
        <v>-1</v>
      </c>
      <c r="I1212" s="21">
        <v>-1</v>
      </c>
      <c r="J1212" s="21">
        <v>-0.63639999999999997</v>
      </c>
      <c r="K1212" s="21">
        <v>-1.9099999999999999E-2</v>
      </c>
      <c r="L1212" s="21">
        <v>-2.1000000000000001E-2</v>
      </c>
      <c r="M1212" s="21">
        <v>-3.9399999999999998E-2</v>
      </c>
      <c r="N1212" s="21">
        <v>-7.8899999999999998E-2</v>
      </c>
      <c r="O1212" s="21">
        <v>-6.1400000000000003E-2</v>
      </c>
      <c r="P1212" s="21">
        <v>-3.85E-2</v>
      </c>
      <c r="Q1212" s="21">
        <v>-1.32E-2</v>
      </c>
      <c r="R1212" s="21">
        <v>-7.4999999999999997E-3</v>
      </c>
      <c r="S1212" s="21">
        <v>3.5299999999999998E-2</v>
      </c>
      <c r="T1212" s="21">
        <v>2.8299999999999999E-2</v>
      </c>
      <c r="U1212" s="10">
        <v>0.32</v>
      </c>
      <c r="V1212" s="10">
        <v>1</v>
      </c>
      <c r="W1212" s="7">
        <v>1.6888000000000001</v>
      </c>
      <c r="X1212" s="20">
        <v>0.92800000000000005</v>
      </c>
      <c r="Y1212" s="75">
        <v>2020</v>
      </c>
      <c r="Z1212" s="7">
        <v>1.3889</v>
      </c>
      <c r="AA1212" s="7">
        <v>0</v>
      </c>
      <c r="AB1212" s="51">
        <v>15</v>
      </c>
      <c r="AC1212" s="51">
        <v>-26</v>
      </c>
      <c r="AD1212" s="51"/>
      <c r="AE1212" s="51"/>
      <c r="AF1212" s="51"/>
      <c r="AG1212" s="51"/>
      <c r="AH1212" s="20">
        <v>3.49E-2</v>
      </c>
      <c r="AI1212" s="7" t="s">
        <v>8493</v>
      </c>
      <c r="AJ1212" s="67" t="s">
        <v>8494</v>
      </c>
      <c r="AK1212" s="44">
        <v>-0.90909090909090884</v>
      </c>
      <c r="AL1212" s="44">
        <v>-0.60416666666666585</v>
      </c>
      <c r="AM1212" s="44">
        <v>0.50000000000000888</v>
      </c>
      <c r="AN1212" s="25">
        <v>0.4573304157549235</v>
      </c>
      <c r="AO1212" s="25">
        <v>0.10503282275711169</v>
      </c>
      <c r="AP1212" s="215">
        <v>22.85</v>
      </c>
      <c r="AQ1212" s="215" t="s">
        <v>9658</v>
      </c>
      <c r="AR1212" s="44">
        <v>-4.3572984749455299E-3</v>
      </c>
      <c r="AS1212" s="171" t="s">
        <v>7976</v>
      </c>
      <c r="AT1212" s="171" t="s">
        <v>6940</v>
      </c>
      <c r="AU1212" s="171" t="s">
        <v>7032</v>
      </c>
      <c r="AV1212" s="7" t="s">
        <v>8470</v>
      </c>
      <c r="AW1212" s="14" t="s">
        <v>6015</v>
      </c>
      <c r="AX1212" s="49" t="s">
        <v>6009</v>
      </c>
      <c r="AY1212" s="38" t="s">
        <v>5971</v>
      </c>
      <c r="AZ1212" s="14" t="s">
        <v>6144</v>
      </c>
      <c r="BA1212" s="49" t="s">
        <v>6039</v>
      </c>
      <c r="BB1212" s="38" t="s">
        <v>6007</v>
      </c>
      <c r="BC1212" s="7">
        <v>0.7</v>
      </c>
      <c r="BD1212" s="14" t="s">
        <v>6331</v>
      </c>
      <c r="BE1212" s="49" t="s">
        <v>5967</v>
      </c>
      <c r="BF1212" s="38" t="s">
        <v>6007</v>
      </c>
      <c r="BG1212" s="7">
        <v>0.6</v>
      </c>
      <c r="BH1212" s="45">
        <v>61.563142313997389</v>
      </c>
      <c r="BI1212" s="215" t="s">
        <v>8495</v>
      </c>
      <c r="BJ1212" s="215" t="s">
        <v>8554</v>
      </c>
      <c r="BK1212" s="7">
        <v>0.2</v>
      </c>
      <c r="BL1212" s="25">
        <v>4.3956043956044581E-3</v>
      </c>
      <c r="BM1212" s="20">
        <v>0.58700000000000008</v>
      </c>
      <c r="BN1212" s="20">
        <v>0.73</v>
      </c>
      <c r="BO1212" s="20">
        <v>0.47000000000000003</v>
      </c>
      <c r="BP1212" s="46">
        <v>22.85</v>
      </c>
      <c r="BQ1212" s="215" t="s">
        <v>8569</v>
      </c>
      <c r="BR1212" s="79">
        <v>-0.30958424507658638</v>
      </c>
      <c r="BS1212" s="9">
        <v>6.7662271988952361E-2</v>
      </c>
      <c r="BT1212" s="9">
        <v>5.4613878613176681E-2</v>
      </c>
      <c r="BU1212" s="47" t="s">
        <v>5993</v>
      </c>
      <c r="BV1212" s="47">
        <v>44389</v>
      </c>
      <c r="BW1212" s="14" t="s">
        <v>5474</v>
      </c>
      <c r="BX1212" s="83">
        <v>-0.17150109409190376</v>
      </c>
      <c r="BY1212" s="82">
        <v>1.02</v>
      </c>
      <c r="BZ1212" s="46">
        <v>22.401960784313726</v>
      </c>
      <c r="CA1212" s="48" t="s">
        <v>8485</v>
      </c>
      <c r="CB1212" s="45">
        <v>342.75</v>
      </c>
      <c r="CC1212" s="45">
        <v>-594.1</v>
      </c>
      <c r="CD1212" s="45">
        <v>0</v>
      </c>
      <c r="CE1212" s="45">
        <v>0</v>
      </c>
      <c r="CF1212" s="14" t="s">
        <v>3115</v>
      </c>
      <c r="CG1212" s="7" t="s">
        <v>8590</v>
      </c>
      <c r="CH1212" s="215" t="s">
        <v>8479</v>
      </c>
      <c r="CI1212" s="215" t="s">
        <v>8478</v>
      </c>
      <c r="CJ1212" s="215" t="s">
        <v>8479</v>
      </c>
      <c r="CK1212" s="43" t="s">
        <v>6951</v>
      </c>
      <c r="CL1212" s="43" t="s">
        <v>5474</v>
      </c>
      <c r="CM1212" s="43" t="s">
        <v>5474</v>
      </c>
      <c r="CN1212" s="145">
        <v>-594.1</v>
      </c>
      <c r="CO1212" s="145">
        <v>342.75</v>
      </c>
      <c r="CP1212" s="148">
        <v>1406.7178018748405</v>
      </c>
      <c r="CQ1212" s="189">
        <v>-0.17636761487964978</v>
      </c>
      <c r="CR1212" s="189">
        <v>0.46360000000000001</v>
      </c>
      <c r="CS1212" s="99">
        <v>44400</v>
      </c>
      <c r="CT1212" s="167" t="s">
        <v>5474</v>
      </c>
      <c r="CU1212" s="43" t="s">
        <v>5474</v>
      </c>
      <c r="CV1212" s="43" t="s">
        <v>5474</v>
      </c>
      <c r="CW1212" s="43" t="s">
        <v>5474</v>
      </c>
      <c r="CX1212" s="43" t="s">
        <v>5474</v>
      </c>
      <c r="CY1212" s="43" t="s">
        <v>5474</v>
      </c>
      <c r="CZ1212" s="43" t="s">
        <v>5474</v>
      </c>
      <c r="DA1212" s="42" t="s">
        <v>5474</v>
      </c>
      <c r="DB1212" s="42" t="s">
        <v>5474</v>
      </c>
      <c r="DC1212" s="42" t="s">
        <v>5474</v>
      </c>
      <c r="DD1212" s="42" t="s">
        <v>5474</v>
      </c>
      <c r="DE1212" s="42" t="s">
        <v>5474</v>
      </c>
      <c r="DF1212" s="42" t="s">
        <v>5474</v>
      </c>
      <c r="DG1212" s="42" t="s">
        <v>5474</v>
      </c>
      <c r="DH1212" s="42" t="s">
        <v>5474</v>
      </c>
    </row>
    <row r="1213" spans="1:112">
      <c r="A1213" s="22">
        <v>2345</v>
      </c>
      <c r="B1213" s="7" t="s">
        <v>336</v>
      </c>
      <c r="C1213" s="21">
        <v>2.3E-3</v>
      </c>
      <c r="D1213" s="21">
        <v>9.7699999999999995E-2</v>
      </c>
      <c r="E1213" s="21">
        <v>-3.3500000000000002E-2</v>
      </c>
      <c r="F1213" s="21">
        <v>-5.67E-2</v>
      </c>
      <c r="G1213" s="21">
        <v>0.11600000000000001</v>
      </c>
      <c r="H1213" s="21">
        <v>-0.14849999999999999</v>
      </c>
      <c r="I1213" s="21">
        <v>-0.1691</v>
      </c>
      <c r="J1213" s="21">
        <v>-4.8300000000000003E-2</v>
      </c>
      <c r="K1213" s="21">
        <v>-1.72E-2</v>
      </c>
      <c r="L1213" s="21">
        <v>-3.32E-2</v>
      </c>
      <c r="M1213" s="21">
        <v>2.2000000000000001E-3</v>
      </c>
      <c r="N1213" s="21">
        <v>-1.17E-2</v>
      </c>
      <c r="O1213" s="21">
        <v>-3.04E-2</v>
      </c>
      <c r="P1213" s="21">
        <v>0</v>
      </c>
      <c r="Q1213" s="21">
        <v>-1.55E-2</v>
      </c>
      <c r="R1213" s="21">
        <v>-6.3E-3</v>
      </c>
      <c r="S1213" s="21">
        <v>0.31869999999999998</v>
      </c>
      <c r="T1213" s="21">
        <v>0.15190000000000001</v>
      </c>
      <c r="U1213" s="10">
        <v>3.74</v>
      </c>
      <c r="V1213" s="10">
        <v>8.86</v>
      </c>
      <c r="W1213" s="7">
        <v>4.7826000000000004</v>
      </c>
      <c r="X1213" s="20">
        <v>0.78510000000000002</v>
      </c>
      <c r="Y1213" s="75">
        <v>2020</v>
      </c>
      <c r="Z1213" s="7">
        <v>6.4955999999999996</v>
      </c>
      <c r="AA1213" s="7">
        <v>0</v>
      </c>
      <c r="AB1213" s="51">
        <v>-276</v>
      </c>
      <c r="AC1213" s="51">
        <v>-123</v>
      </c>
      <c r="AD1213" s="51">
        <v>316</v>
      </c>
      <c r="AE1213" s="51">
        <v>59</v>
      </c>
      <c r="AF1213" s="51">
        <v>-36</v>
      </c>
      <c r="AG1213" s="51">
        <v>16</v>
      </c>
      <c r="AH1213" s="20">
        <v>0.22320000000000001</v>
      </c>
      <c r="AI1213" s="7" t="s">
        <v>8487</v>
      </c>
      <c r="AJ1213" s="67" t="s">
        <v>8494</v>
      </c>
      <c r="AK1213" s="44">
        <v>0.60197368421052633</v>
      </c>
      <c r="AL1213" s="44">
        <v>-0.60126582278481011</v>
      </c>
      <c r="AM1213" s="44">
        <v>-0.53333333333333333</v>
      </c>
      <c r="AN1213" s="25">
        <v>0.51788756388415669</v>
      </c>
      <c r="AO1213" s="25">
        <v>0.26916524701873934</v>
      </c>
      <c r="AP1213" s="215">
        <v>293.5</v>
      </c>
      <c r="AQ1213" s="215" t="s">
        <v>9658</v>
      </c>
      <c r="AR1213" s="44">
        <v>-8.4459459459459395E-3</v>
      </c>
      <c r="AS1213" s="171" t="s">
        <v>7487</v>
      </c>
      <c r="AT1213" s="171" t="s">
        <v>7391</v>
      </c>
      <c r="AU1213" s="171" t="s">
        <v>7043</v>
      </c>
      <c r="AV1213" s="7" t="s">
        <v>8470</v>
      </c>
      <c r="AW1213" s="14" t="s">
        <v>7486</v>
      </c>
      <c r="AX1213" s="49" t="s">
        <v>6009</v>
      </c>
      <c r="AY1213" s="38" t="s">
        <v>5971</v>
      </c>
      <c r="AZ1213" s="14" t="s">
        <v>6162</v>
      </c>
      <c r="BA1213" s="49" t="s">
        <v>5967</v>
      </c>
      <c r="BB1213" s="38" t="s">
        <v>5961</v>
      </c>
      <c r="BC1213" s="7">
        <v>0.2</v>
      </c>
      <c r="BD1213" s="14" t="s">
        <v>6176</v>
      </c>
      <c r="BE1213" s="49" t="s">
        <v>5960</v>
      </c>
      <c r="BF1213" s="38" t="s">
        <v>5989</v>
      </c>
      <c r="BG1213" s="7">
        <v>1.4</v>
      </c>
      <c r="BH1213" s="45">
        <v>1061.4140994833922</v>
      </c>
      <c r="BI1213" s="215" t="s">
        <v>8489</v>
      </c>
      <c r="BJ1213" s="215" t="s">
        <v>8496</v>
      </c>
      <c r="BK1213" s="7">
        <v>0.4</v>
      </c>
      <c r="BL1213" s="25">
        <v>1.2068965517241379E-2</v>
      </c>
      <c r="BM1213" s="20">
        <v>0.59087500000000004</v>
      </c>
      <c r="BN1213" s="20">
        <v>0.59500000000000008</v>
      </c>
      <c r="BO1213" s="20">
        <v>0.58749999999999991</v>
      </c>
      <c r="BP1213" s="46">
        <v>33.12641083521445</v>
      </c>
      <c r="BQ1213" s="215" t="s">
        <v>8521</v>
      </c>
      <c r="BR1213" s="79">
        <v>-0.61926439522998289</v>
      </c>
      <c r="BS1213" s="9">
        <v>1.0384311403502489E-2</v>
      </c>
      <c r="BT1213" s="9">
        <v>1.6186823267869244E-2</v>
      </c>
      <c r="BU1213" s="47" t="s">
        <v>5993</v>
      </c>
      <c r="BV1213" s="47" t="s">
        <v>5993</v>
      </c>
      <c r="BW1213" s="14" t="s">
        <v>5474</v>
      </c>
      <c r="BX1213" s="83">
        <v>-0.54311727427597967</v>
      </c>
      <c r="BY1213" s="82">
        <v>8.5399999999999991</v>
      </c>
      <c r="BZ1213" s="46">
        <v>34.367681498829043</v>
      </c>
      <c r="CA1213" s="48" t="s">
        <v>8526</v>
      </c>
      <c r="CB1213" s="45">
        <v>-81006</v>
      </c>
      <c r="CC1213" s="45">
        <v>-36100.5</v>
      </c>
      <c r="CD1213" s="45">
        <v>92746</v>
      </c>
      <c r="CE1213" s="45">
        <v>17316.5</v>
      </c>
      <c r="CF1213" s="14" t="s">
        <v>9710</v>
      </c>
      <c r="CG1213" s="7" t="s">
        <v>8590</v>
      </c>
      <c r="CH1213" s="215" t="s">
        <v>8498</v>
      </c>
      <c r="CI1213" s="215" t="s">
        <v>8478</v>
      </c>
      <c r="CJ1213" s="215" t="s">
        <v>8546</v>
      </c>
      <c r="CK1213" s="43" t="s">
        <v>5474</v>
      </c>
      <c r="CL1213" s="43" t="s">
        <v>5474</v>
      </c>
      <c r="CM1213" s="43" t="s">
        <v>6944</v>
      </c>
      <c r="CN1213" s="145">
        <v>-18784</v>
      </c>
      <c r="CO1213" s="145">
        <v>11740</v>
      </c>
      <c r="CP1213" s="148">
        <v>311525.03819837561</v>
      </c>
      <c r="CQ1213" s="189" t="s">
        <v>5474</v>
      </c>
      <c r="CR1213" s="189" t="s">
        <v>5474</v>
      </c>
      <c r="CS1213" s="99" t="s">
        <v>5474</v>
      </c>
      <c r="CT1213" s="167" t="s">
        <v>5474</v>
      </c>
      <c r="CU1213" s="43" t="s">
        <v>5474</v>
      </c>
      <c r="CV1213" s="43" t="s">
        <v>5474</v>
      </c>
      <c r="CW1213" s="43" t="s">
        <v>5474</v>
      </c>
      <c r="CX1213" s="43" t="s">
        <v>5474</v>
      </c>
      <c r="CY1213" s="43" t="s">
        <v>5474</v>
      </c>
      <c r="CZ1213" s="43" t="s">
        <v>5474</v>
      </c>
      <c r="DA1213" s="42" t="s">
        <v>5474</v>
      </c>
      <c r="DB1213" s="42" t="s">
        <v>5474</v>
      </c>
      <c r="DC1213" s="42" t="s">
        <v>5474</v>
      </c>
      <c r="DD1213" s="42" t="s">
        <v>5474</v>
      </c>
      <c r="DE1213" s="42" t="s">
        <v>5474</v>
      </c>
      <c r="DF1213" s="42" t="s">
        <v>5474</v>
      </c>
      <c r="DG1213" s="42" t="s">
        <v>5474</v>
      </c>
      <c r="DH1213" s="42" t="s">
        <v>5473</v>
      </c>
    </row>
    <row r="1214" spans="1:112">
      <c r="A1214" s="22">
        <v>6405</v>
      </c>
      <c r="B1214" s="7" t="s">
        <v>1362</v>
      </c>
      <c r="C1214" s="21">
        <v>7.2099999999999997E-2</v>
      </c>
      <c r="D1214" s="21">
        <v>0.3322</v>
      </c>
      <c r="E1214" s="21">
        <v>0.11940000000000001</v>
      </c>
      <c r="F1214" s="21">
        <v>0.34410000000000002</v>
      </c>
      <c r="G1214" s="21">
        <v>0.1197</v>
      </c>
      <c r="H1214" s="21">
        <v>-0.85229999999999995</v>
      </c>
      <c r="I1214" s="21">
        <v>-0.89600000000000002</v>
      </c>
      <c r="J1214" s="21">
        <v>0.1348</v>
      </c>
      <c r="K1214" s="21">
        <v>0.20219999999999999</v>
      </c>
      <c r="L1214" s="21">
        <v>0.1389</v>
      </c>
      <c r="M1214" s="21">
        <v>1.18E-2</v>
      </c>
      <c r="N1214" s="21">
        <v>0.27810000000000001</v>
      </c>
      <c r="O1214" s="21">
        <v>0.26729999999999998</v>
      </c>
      <c r="P1214" s="21">
        <v>1.2200000000000001E-2</v>
      </c>
      <c r="Q1214" s="21">
        <v>2.7000000000000001E-3</v>
      </c>
      <c r="R1214" s="21">
        <v>1.6999999999999999E-3</v>
      </c>
      <c r="S1214" s="21">
        <v>5.5800000000000002E-2</v>
      </c>
      <c r="T1214" s="21">
        <v>0.21560000000000001</v>
      </c>
      <c r="U1214" s="10">
        <v>1.01</v>
      </c>
      <c r="V1214" s="10">
        <v>1.45</v>
      </c>
      <c r="W1214" s="7">
        <v>0.46</v>
      </c>
      <c r="X1214" s="20">
        <v>0.86280000000000001</v>
      </c>
      <c r="Y1214" s="75">
        <v>2020</v>
      </c>
      <c r="Z1214" s="7">
        <v>0.6</v>
      </c>
      <c r="AA1214" s="7">
        <v>0</v>
      </c>
      <c r="AB1214" s="51">
        <v>-290</v>
      </c>
      <c r="AC1214" s="51">
        <v>-224</v>
      </c>
      <c r="AD1214" s="51"/>
      <c r="AE1214" s="51"/>
      <c r="AF1214" s="51">
        <v>-15</v>
      </c>
      <c r="AG1214" s="51">
        <v>1</v>
      </c>
      <c r="AH1214" s="20">
        <v>8.8999999999999999E-3</v>
      </c>
      <c r="AI1214" s="7" t="s">
        <v>8467</v>
      </c>
      <c r="AJ1214" s="67" t="s">
        <v>8494</v>
      </c>
      <c r="AK1214" s="44">
        <v>-0.65497076023391809</v>
      </c>
      <c r="AL1214" s="44">
        <v>-0.62068965517241381</v>
      </c>
      <c r="AM1214" s="44">
        <v>-0.64705882352941146</v>
      </c>
      <c r="AN1214" s="25">
        <v>1.1672354948805461</v>
      </c>
      <c r="AO1214" s="25">
        <v>0.29692832764505128</v>
      </c>
      <c r="AP1214" s="215">
        <v>29.3</v>
      </c>
      <c r="AQ1214" s="215" t="s">
        <v>9658</v>
      </c>
      <c r="AR1214" s="44">
        <v>-3.40136054421768E-3</v>
      </c>
      <c r="AS1214" s="171" t="s">
        <v>7590</v>
      </c>
      <c r="AT1214" s="171" t="s">
        <v>7287</v>
      </c>
      <c r="AU1214" s="171" t="s">
        <v>7041</v>
      </c>
      <c r="AV1214" s="7" t="s">
        <v>8470</v>
      </c>
      <c r="AW1214" s="14" t="s">
        <v>6491</v>
      </c>
      <c r="AX1214" s="49" t="s">
        <v>6009</v>
      </c>
      <c r="AY1214" s="38" t="s">
        <v>5961</v>
      </c>
      <c r="AZ1214" s="14" t="s">
        <v>6456</v>
      </c>
      <c r="BA1214" s="49" t="s">
        <v>5967</v>
      </c>
      <c r="BB1214" s="38" t="s">
        <v>6007</v>
      </c>
      <c r="BC1214" s="7">
        <v>0.7</v>
      </c>
      <c r="BD1214" s="14" t="s">
        <v>6056</v>
      </c>
      <c r="BE1214" s="49" t="s">
        <v>5967</v>
      </c>
      <c r="BF1214" s="38" t="s">
        <v>5961</v>
      </c>
      <c r="BG1214" s="7">
        <v>0.2</v>
      </c>
      <c r="BH1214" s="45">
        <v>116.00568250417903</v>
      </c>
      <c r="BI1214" s="215" t="s">
        <v>8471</v>
      </c>
      <c r="BJ1214" s="215" t="s">
        <v>8554</v>
      </c>
      <c r="BK1214" s="7">
        <v>0.2</v>
      </c>
      <c r="BL1214" s="25">
        <v>1.0344827586206921E-2</v>
      </c>
      <c r="BM1214" s="20">
        <v>0.68956249999999997</v>
      </c>
      <c r="BN1214" s="20">
        <v>0.74250000000000005</v>
      </c>
      <c r="BO1214" s="20">
        <v>0.64624999999999988</v>
      </c>
      <c r="BP1214" s="46">
        <v>20.206896551724139</v>
      </c>
      <c r="BQ1214" s="215" t="s">
        <v>8540</v>
      </c>
      <c r="BR1214" s="79">
        <v>-0.2098361774744027</v>
      </c>
      <c r="BS1214" s="9">
        <v>9.7923733191547235E-3</v>
      </c>
      <c r="BT1214" s="9">
        <v>1.4542740666758203E-2</v>
      </c>
      <c r="BU1214" s="47" t="s">
        <v>5993</v>
      </c>
      <c r="BV1214" s="47" t="s">
        <v>5993</v>
      </c>
      <c r="BW1214" s="14" t="s">
        <v>5474</v>
      </c>
      <c r="BX1214" s="83">
        <v>-5.1803412969283383E-2</v>
      </c>
      <c r="BY1214" s="82">
        <v>1.6099999999999999</v>
      </c>
      <c r="BZ1214" s="46">
        <v>18.198757763975156</v>
      </c>
      <c r="CA1214" s="48" t="s">
        <v>5474</v>
      </c>
      <c r="CB1214" s="45">
        <v>-8497</v>
      </c>
      <c r="CC1214" s="45">
        <v>-6563.2</v>
      </c>
      <c r="CD1214" s="45">
        <v>0</v>
      </c>
      <c r="CE1214" s="45">
        <v>0</v>
      </c>
      <c r="CF1214" s="14" t="s">
        <v>9711</v>
      </c>
      <c r="CG1214" s="7" t="s">
        <v>8556</v>
      </c>
      <c r="CH1214" s="215" t="s">
        <v>8479</v>
      </c>
      <c r="CI1214" s="215" t="s">
        <v>8478</v>
      </c>
      <c r="CJ1214" s="215" t="s">
        <v>8479</v>
      </c>
      <c r="CK1214" s="43" t="s">
        <v>5474</v>
      </c>
      <c r="CL1214" s="43" t="s">
        <v>5474</v>
      </c>
      <c r="CM1214" s="43" t="s">
        <v>5474</v>
      </c>
      <c r="CN1214" s="145">
        <v>-6563.2</v>
      </c>
      <c r="CO1214" s="145">
        <v>-8497</v>
      </c>
      <c r="CP1214" s="148">
        <v>3398.9664973724457</v>
      </c>
      <c r="CQ1214" s="189" t="s">
        <v>5474</v>
      </c>
      <c r="CR1214" s="189" t="s">
        <v>5474</v>
      </c>
      <c r="CS1214" s="99" t="s">
        <v>5474</v>
      </c>
      <c r="CT1214" s="167" t="s">
        <v>5474</v>
      </c>
      <c r="CU1214" s="43" t="s">
        <v>5474</v>
      </c>
      <c r="CV1214" s="43" t="s">
        <v>5474</v>
      </c>
      <c r="CW1214" s="43" t="s">
        <v>5474</v>
      </c>
      <c r="CX1214" s="43" t="s">
        <v>5474</v>
      </c>
      <c r="CY1214" s="43" t="s">
        <v>5474</v>
      </c>
      <c r="CZ1214" s="43" t="s">
        <v>5474</v>
      </c>
      <c r="DA1214" s="42" t="s">
        <v>5474</v>
      </c>
      <c r="DB1214" s="42" t="s">
        <v>5474</v>
      </c>
      <c r="DC1214" s="42" t="s">
        <v>5474</v>
      </c>
      <c r="DD1214" s="42" t="s">
        <v>5474</v>
      </c>
      <c r="DE1214" s="42" t="s">
        <v>5474</v>
      </c>
      <c r="DF1214" s="42" t="s">
        <v>5474</v>
      </c>
      <c r="DG1214" s="42" t="s">
        <v>5474</v>
      </c>
      <c r="DH1214" s="42" t="s">
        <v>5474</v>
      </c>
    </row>
    <row r="1215" spans="1:112">
      <c r="A1215" s="22">
        <v>2009</v>
      </c>
      <c r="B1215" s="7" t="s">
        <v>254</v>
      </c>
      <c r="C1215" s="21">
        <v>-4.41E-2</v>
      </c>
      <c r="D1215" s="21">
        <v>0.53069999999999995</v>
      </c>
      <c r="E1215" s="21">
        <v>3.4799999999999998E-2</v>
      </c>
      <c r="F1215" s="21">
        <v>0.503</v>
      </c>
      <c r="G1215" s="21">
        <v>0.3952</v>
      </c>
      <c r="H1215" s="21">
        <v>-0.26669999999999999</v>
      </c>
      <c r="I1215" s="21">
        <v>0.57140000000000002</v>
      </c>
      <c r="J1215" s="21">
        <v>2.1818</v>
      </c>
      <c r="K1215" s="21">
        <v>7.0000000000000001E-3</v>
      </c>
      <c r="L1215" s="21">
        <v>0.1176</v>
      </c>
      <c r="M1215" s="21">
        <v>0.16470000000000001</v>
      </c>
      <c r="N1215" s="21">
        <v>9.1000000000000004E-3</v>
      </c>
      <c r="O1215" s="21">
        <v>0.1222</v>
      </c>
      <c r="P1215" s="21">
        <v>0.16589999999999999</v>
      </c>
      <c r="Q1215" s="21">
        <v>4.0099999999999997E-2</v>
      </c>
      <c r="R1215" s="21">
        <v>2.8500000000000001E-2</v>
      </c>
      <c r="S1215" s="21">
        <v>7.1999999999999998E-3</v>
      </c>
      <c r="T1215" s="21">
        <v>7.0000000000000001E-3</v>
      </c>
      <c r="U1215" s="10">
        <v>0.52</v>
      </c>
      <c r="V1215" s="10">
        <v>1.18</v>
      </c>
      <c r="W1215" s="7">
        <v>0.16</v>
      </c>
      <c r="X1215" s="20">
        <v>1</v>
      </c>
      <c r="Y1215" s="75">
        <v>2020</v>
      </c>
      <c r="Z1215" s="7">
        <v>0.8</v>
      </c>
      <c r="AA1215" s="7">
        <v>0</v>
      </c>
      <c r="AB1215" s="51">
        <v>6697</v>
      </c>
      <c r="AC1215" s="51">
        <v>2703</v>
      </c>
      <c r="AD1215" s="51"/>
      <c r="AE1215" s="51"/>
      <c r="AF1215" s="51">
        <v>-28</v>
      </c>
      <c r="AG1215" s="51">
        <v>5</v>
      </c>
      <c r="AH1215" s="20">
        <v>0.42330000000000001</v>
      </c>
      <c r="AI1215" s="7" t="s">
        <v>8487</v>
      </c>
      <c r="AJ1215" s="67" t="s">
        <v>8494</v>
      </c>
      <c r="AK1215" s="44">
        <v>0.63834166421640703</v>
      </c>
      <c r="AL1215" s="44">
        <v>-0.58659217877094971</v>
      </c>
      <c r="AM1215" s="44">
        <v>0.62499999999999944</v>
      </c>
      <c r="AN1215" s="25">
        <v>1.3080769230769229</v>
      </c>
      <c r="AO1215" s="25">
        <v>0.34423076923076923</v>
      </c>
      <c r="AP1215" s="215">
        <v>52</v>
      </c>
      <c r="AQ1215" s="215" t="s">
        <v>9658</v>
      </c>
      <c r="AR1215" s="44">
        <v>-7.63358778625954E-3</v>
      </c>
      <c r="AS1215" s="171" t="s">
        <v>7347</v>
      </c>
      <c r="AT1215" s="171" t="s">
        <v>7031</v>
      </c>
      <c r="AU1215" s="171" t="s">
        <v>7348</v>
      </c>
      <c r="AV1215" s="7" t="s">
        <v>8470</v>
      </c>
      <c r="AW1215" s="14" t="s">
        <v>6459</v>
      </c>
      <c r="AX1215" s="49" t="s">
        <v>6009</v>
      </c>
      <c r="AY1215" s="38" t="s">
        <v>5971</v>
      </c>
      <c r="AZ1215" s="14" t="s">
        <v>6038</v>
      </c>
      <c r="BA1215" s="49" t="s">
        <v>6039</v>
      </c>
      <c r="BB1215" s="38" t="s">
        <v>6007</v>
      </c>
      <c r="BC1215" s="7">
        <v>0.5</v>
      </c>
      <c r="BD1215" s="14" t="s">
        <v>6147</v>
      </c>
      <c r="BE1215" s="49" t="s">
        <v>5967</v>
      </c>
      <c r="BF1215" s="38" t="s">
        <v>5989</v>
      </c>
      <c r="BG1215" s="7">
        <v>0.8</v>
      </c>
      <c r="BH1215" s="45">
        <v>4030.0598620849582</v>
      </c>
      <c r="BI1215" s="215" t="s">
        <v>8499</v>
      </c>
      <c r="BJ1215" s="215" t="s">
        <v>8496</v>
      </c>
      <c r="BK1215" s="7">
        <v>0.4</v>
      </c>
      <c r="BL1215" s="25">
        <v>1.9607843137254902E-2</v>
      </c>
      <c r="BM1215" s="20">
        <v>0.71299999999999997</v>
      </c>
      <c r="BN1215" s="20">
        <v>0.73499999999999999</v>
      </c>
      <c r="BO1215" s="20">
        <v>0.69499999999999995</v>
      </c>
      <c r="BP1215" s="46">
        <v>44.067796610169495</v>
      </c>
      <c r="BQ1215" s="215" t="s">
        <v>8521</v>
      </c>
      <c r="BR1215" s="79">
        <v>-0.51282051282051277</v>
      </c>
      <c r="BS1215" s="9">
        <v>0</v>
      </c>
      <c r="BT1215" s="9">
        <v>9.4791622852468116E-3</v>
      </c>
      <c r="BU1215" s="47" t="s">
        <v>5993</v>
      </c>
      <c r="BV1215" s="47" t="s">
        <v>5993</v>
      </c>
      <c r="BW1215" s="14" t="s">
        <v>5474</v>
      </c>
      <c r="BX1215" s="83">
        <v>-0.41538461538461541</v>
      </c>
      <c r="BY1215" s="82">
        <v>1.52</v>
      </c>
      <c r="BZ1215" s="46">
        <v>34.210526315789473</v>
      </c>
      <c r="CA1215" s="48" t="s">
        <v>8475</v>
      </c>
      <c r="CB1215" s="45">
        <v>348244</v>
      </c>
      <c r="CC1215" s="45">
        <v>140556</v>
      </c>
      <c r="CD1215" s="45">
        <v>0</v>
      </c>
      <c r="CE1215" s="45">
        <v>0</v>
      </c>
      <c r="CF1215" s="14" t="s">
        <v>9712</v>
      </c>
      <c r="CG1215" s="7" t="s">
        <v>8477</v>
      </c>
      <c r="CH1215" s="215" t="s">
        <v>8523</v>
      </c>
      <c r="CI1215" s="215" t="s">
        <v>8478</v>
      </c>
      <c r="CJ1215" s="215" t="s">
        <v>8479</v>
      </c>
      <c r="CK1215" s="43" t="s">
        <v>5474</v>
      </c>
      <c r="CL1215" s="43" t="s">
        <v>5474</v>
      </c>
      <c r="CM1215" s="43" t="s">
        <v>5474</v>
      </c>
      <c r="CN1215" s="145">
        <v>140556</v>
      </c>
      <c r="CO1215" s="145">
        <v>348244</v>
      </c>
      <c r="CP1215" s="148">
        <v>209563.11282841783</v>
      </c>
      <c r="CQ1215" s="189" t="s">
        <v>5474</v>
      </c>
      <c r="CR1215" s="189" t="s">
        <v>5474</v>
      </c>
      <c r="CS1215" s="99" t="s">
        <v>5474</v>
      </c>
      <c r="CT1215" s="167" t="s">
        <v>5474</v>
      </c>
      <c r="CU1215" s="43" t="s">
        <v>5474</v>
      </c>
      <c r="CV1215" s="43" t="s">
        <v>5474</v>
      </c>
      <c r="CW1215" s="43" t="s">
        <v>5474</v>
      </c>
      <c r="CX1215" s="43" t="s">
        <v>5474</v>
      </c>
      <c r="CY1215" s="43" t="s">
        <v>5474</v>
      </c>
      <c r="CZ1215" s="43" t="s">
        <v>5474</v>
      </c>
      <c r="DA1215" s="42" t="s">
        <v>5474</v>
      </c>
      <c r="DB1215" s="42" t="s">
        <v>5474</v>
      </c>
      <c r="DC1215" s="42" t="s">
        <v>5474</v>
      </c>
      <c r="DD1215" s="42" t="s">
        <v>5474</v>
      </c>
      <c r="DE1215" s="42" t="s">
        <v>5474</v>
      </c>
      <c r="DF1215" s="42" t="s">
        <v>5474</v>
      </c>
      <c r="DG1215" s="42" t="s">
        <v>5474</v>
      </c>
      <c r="DH1215" s="42" t="s">
        <v>5474</v>
      </c>
    </row>
    <row r="1216" spans="1:112">
      <c r="A1216" s="22">
        <v>1786</v>
      </c>
      <c r="B1216" s="7" t="s">
        <v>231</v>
      </c>
      <c r="C1216" s="21">
        <v>-0.4249</v>
      </c>
      <c r="D1216" s="21">
        <v>0.1527</v>
      </c>
      <c r="E1216" s="21">
        <v>-0.26590000000000003</v>
      </c>
      <c r="F1216" s="21">
        <v>-0.23039999999999999</v>
      </c>
      <c r="G1216" s="21">
        <v>0.1168</v>
      </c>
      <c r="H1216" s="21">
        <v>0.3</v>
      </c>
      <c r="I1216" s="21">
        <v>0.33329999999999999</v>
      </c>
      <c r="J1216" s="21">
        <v>-9.8000000000000004E-2</v>
      </c>
      <c r="K1216" s="21">
        <v>-7.8399999999999997E-2</v>
      </c>
      <c r="L1216" s="21">
        <v>-4.6699999999999998E-2</v>
      </c>
      <c r="M1216" s="21">
        <v>5.5999999999999999E-3</v>
      </c>
      <c r="N1216" s="21">
        <v>-5.3400000000000003E-2</v>
      </c>
      <c r="O1216" s="21">
        <v>1.52E-2</v>
      </c>
      <c r="P1216" s="21">
        <v>-9.5999999999999992E-3</v>
      </c>
      <c r="Q1216" s="21">
        <v>-1.8E-3</v>
      </c>
      <c r="R1216" s="21">
        <v>-1E-3</v>
      </c>
      <c r="S1216" s="21">
        <v>5.3900000000000003E-2</v>
      </c>
      <c r="T1216" s="21">
        <v>3.8800000000000001E-2</v>
      </c>
      <c r="U1216" s="10">
        <v>0.92</v>
      </c>
      <c r="V1216" s="10">
        <v>2.06</v>
      </c>
      <c r="W1216" s="7">
        <v>1.0948</v>
      </c>
      <c r="X1216" s="20">
        <v>0.81799999999999995</v>
      </c>
      <c r="Y1216" s="75">
        <v>2020</v>
      </c>
      <c r="Z1216" s="7">
        <v>0.95979999999999999</v>
      </c>
      <c r="AA1216" s="7">
        <v>0.85</v>
      </c>
      <c r="AB1216" s="51">
        <v>5</v>
      </c>
      <c r="AC1216" s="51"/>
      <c r="AD1216" s="51"/>
      <c r="AE1216" s="51"/>
      <c r="AF1216" s="51">
        <v>-1</v>
      </c>
      <c r="AG1216" s="51"/>
      <c r="AH1216" s="20">
        <v>0</v>
      </c>
      <c r="AI1216" s="7" t="s">
        <v>8467</v>
      </c>
      <c r="AJ1216" s="67" t="s">
        <v>8482</v>
      </c>
      <c r="AK1216" s="44">
        <v>-0.68506493506493493</v>
      </c>
      <c r="AL1216" s="44">
        <v>-0.6</v>
      </c>
      <c r="AM1216" s="44">
        <v>-1</v>
      </c>
      <c r="AN1216" s="25">
        <v>0.55495495495495495</v>
      </c>
      <c r="AO1216" s="25">
        <v>0.13513513513513514</v>
      </c>
      <c r="AP1216" s="215">
        <v>55.5</v>
      </c>
      <c r="AQ1216" s="215" t="s">
        <v>9658</v>
      </c>
      <c r="AR1216" s="44">
        <v>-5.3763440860214997E-3</v>
      </c>
      <c r="AS1216" s="171" t="s">
        <v>7312</v>
      </c>
      <c r="AT1216" s="171" t="s">
        <v>6950</v>
      </c>
      <c r="AU1216" s="171" t="s">
        <v>7025</v>
      </c>
      <c r="AV1216" s="7" t="s">
        <v>5474</v>
      </c>
      <c r="AW1216" s="14" t="s">
        <v>6609</v>
      </c>
      <c r="AX1216" s="49" t="s">
        <v>6009</v>
      </c>
      <c r="AY1216" s="38" t="s">
        <v>5971</v>
      </c>
      <c r="AZ1216" s="14" t="s">
        <v>6144</v>
      </c>
      <c r="BA1216" s="49" t="s">
        <v>5967</v>
      </c>
      <c r="BB1216" s="38" t="s">
        <v>5961</v>
      </c>
      <c r="BC1216" s="7">
        <v>0.3</v>
      </c>
      <c r="BD1216" s="14" t="s">
        <v>6056</v>
      </c>
      <c r="BE1216" s="49" t="s">
        <v>6009</v>
      </c>
      <c r="BF1216" s="38" t="s">
        <v>5971</v>
      </c>
      <c r="BG1216" s="7">
        <v>0.6</v>
      </c>
      <c r="BH1216" s="45">
        <v>148.47581381611135</v>
      </c>
      <c r="BI1216" s="215" t="s">
        <v>8495</v>
      </c>
      <c r="BJ1216" s="215" t="s">
        <v>8554</v>
      </c>
      <c r="BK1216" s="7">
        <v>10.6</v>
      </c>
      <c r="BL1216" s="25">
        <v>0</v>
      </c>
      <c r="BM1216" s="20">
        <v>0.51881250000000001</v>
      </c>
      <c r="BN1216" s="20">
        <v>0.41500000000000004</v>
      </c>
      <c r="BO1216" s="20">
        <v>0.6037499999999999</v>
      </c>
      <c r="BP1216" s="46">
        <v>26.941747572815533</v>
      </c>
      <c r="BQ1216" s="215" t="s">
        <v>8560</v>
      </c>
      <c r="BR1216" s="79">
        <v>-0.55292492492492495</v>
      </c>
      <c r="BS1216" s="9">
        <v>1.3795422902148635E-2</v>
      </c>
      <c r="BT1216" s="9">
        <v>9.5882779434004917E-2</v>
      </c>
      <c r="BU1216" s="47" t="s">
        <v>5993</v>
      </c>
      <c r="BV1216" s="47" t="s">
        <v>5993</v>
      </c>
      <c r="BW1216" s="14" t="s">
        <v>5474</v>
      </c>
      <c r="BX1216" s="83">
        <v>-0.46350990990991003</v>
      </c>
      <c r="BY1216" s="82">
        <v>1.82</v>
      </c>
      <c r="BZ1216" s="46">
        <v>30.494505494505493</v>
      </c>
      <c r="CA1216" s="48" t="s">
        <v>8485</v>
      </c>
      <c r="CB1216" s="45">
        <v>277.5</v>
      </c>
      <c r="CC1216" s="45">
        <v>0</v>
      </c>
      <c r="CD1216" s="45">
        <v>0</v>
      </c>
      <c r="CE1216" s="45">
        <v>0</v>
      </c>
      <c r="CF1216" s="14" t="s">
        <v>9713</v>
      </c>
      <c r="CG1216" s="7" t="s">
        <v>8556</v>
      </c>
      <c r="CH1216" s="215" t="s">
        <v>8479</v>
      </c>
      <c r="CI1216" s="215" t="s">
        <v>8478</v>
      </c>
      <c r="CJ1216" s="215" t="s">
        <v>8479</v>
      </c>
      <c r="CK1216" s="43" t="s">
        <v>5474</v>
      </c>
      <c r="CL1216" s="43" t="s">
        <v>5474</v>
      </c>
      <c r="CM1216" s="43" t="s">
        <v>5474</v>
      </c>
      <c r="CN1216" s="145">
        <v>0</v>
      </c>
      <c r="CO1216" s="145">
        <v>277.5</v>
      </c>
      <c r="CP1216" s="148">
        <v>8240.4076667941808</v>
      </c>
      <c r="CQ1216" s="189">
        <v>-0.37477477477477472</v>
      </c>
      <c r="CR1216" s="189">
        <v>0</v>
      </c>
      <c r="CS1216" s="99">
        <v>44624</v>
      </c>
      <c r="CT1216" s="167" t="s">
        <v>5474</v>
      </c>
      <c r="CU1216" s="43" t="s">
        <v>5474</v>
      </c>
      <c r="CV1216" s="43" t="s">
        <v>5474</v>
      </c>
      <c r="CW1216" s="43" t="s">
        <v>5474</v>
      </c>
      <c r="CX1216" s="43" t="s">
        <v>5474</v>
      </c>
      <c r="CY1216" s="43" t="s">
        <v>5474</v>
      </c>
      <c r="CZ1216" s="43" t="s">
        <v>5474</v>
      </c>
      <c r="DA1216" s="42" t="s">
        <v>5474</v>
      </c>
      <c r="DB1216" s="42" t="s">
        <v>5474</v>
      </c>
      <c r="DC1216" s="42" t="s">
        <v>5474</v>
      </c>
      <c r="DD1216" s="42" t="s">
        <v>5474</v>
      </c>
      <c r="DE1216" s="42" t="s">
        <v>5474</v>
      </c>
      <c r="DF1216" s="42" t="s">
        <v>5474</v>
      </c>
      <c r="DG1216" s="42" t="s">
        <v>5474</v>
      </c>
      <c r="DH1216" s="42" t="s">
        <v>5474</v>
      </c>
    </row>
    <row r="1217" spans="1:112">
      <c r="A1217" s="22">
        <v>1731</v>
      </c>
      <c r="B1217" s="7" t="s">
        <v>214</v>
      </c>
      <c r="C1217" s="21">
        <v>0.2525</v>
      </c>
      <c r="D1217" s="21">
        <v>0.26400000000000001</v>
      </c>
      <c r="E1217" s="21">
        <v>0.14360000000000001</v>
      </c>
      <c r="F1217" s="21">
        <v>0.21870000000000001</v>
      </c>
      <c r="G1217" s="21">
        <v>0.23430000000000001</v>
      </c>
      <c r="H1217" s="21">
        <v>0.1429</v>
      </c>
      <c r="I1217" s="21">
        <v>-0.2157</v>
      </c>
      <c r="J1217" s="21">
        <v>-3.85E-2</v>
      </c>
      <c r="K1217" s="21">
        <v>1.84E-2</v>
      </c>
      <c r="L1217" s="21">
        <v>3.0200000000000001E-2</v>
      </c>
      <c r="M1217" s="21">
        <v>1.78E-2</v>
      </c>
      <c r="N1217" s="21">
        <v>-2.07E-2</v>
      </c>
      <c r="O1217" s="21">
        <v>3.61E-2</v>
      </c>
      <c r="P1217" s="21">
        <v>1.7299999999999999E-2</v>
      </c>
      <c r="Q1217" s="21">
        <v>3.0999999999999999E-3</v>
      </c>
      <c r="R1217" s="21">
        <v>3.3999999999999998E-3</v>
      </c>
      <c r="S1217" s="21">
        <v>5.9499999999999997E-2</v>
      </c>
      <c r="T1217" s="21">
        <v>4.1099999999999998E-2</v>
      </c>
      <c r="U1217" s="10">
        <v>0.75</v>
      </c>
      <c r="V1217" s="10">
        <v>1.25</v>
      </c>
      <c r="W1217" s="7">
        <v>0.65</v>
      </c>
      <c r="X1217" s="20">
        <v>0.83809999999999996</v>
      </c>
      <c r="Y1217" s="75">
        <v>2020</v>
      </c>
      <c r="Z1217" s="7">
        <v>1</v>
      </c>
      <c r="AA1217" s="7">
        <v>0</v>
      </c>
      <c r="AB1217" s="51">
        <v>-102</v>
      </c>
      <c r="AC1217" s="51">
        <v>58</v>
      </c>
      <c r="AD1217" s="51"/>
      <c r="AE1217" s="51"/>
      <c r="AF1217" s="51"/>
      <c r="AG1217" s="51"/>
      <c r="AH1217" s="20">
        <v>1.2999999999999999E-3</v>
      </c>
      <c r="AI1217" s="7" t="s">
        <v>8467</v>
      </c>
      <c r="AJ1217" s="67" t="s">
        <v>8494</v>
      </c>
      <c r="AK1217" s="44">
        <v>-0.77348066298342555</v>
      </c>
      <c r="AL1217" s="44">
        <v>-0.64062500000000033</v>
      </c>
      <c r="AM1217" s="44">
        <v>0.5</v>
      </c>
      <c r="AN1217" s="25">
        <v>0.50417827298050133</v>
      </c>
      <c r="AO1217" s="25">
        <v>0.17827298050139273</v>
      </c>
      <c r="AP1217" s="215">
        <v>17.95</v>
      </c>
      <c r="AQ1217" s="215" t="s">
        <v>9658</v>
      </c>
      <c r="AR1217" s="44">
        <v>-8.2872928176795594E-3</v>
      </c>
      <c r="AS1217" s="171" t="s">
        <v>7068</v>
      </c>
      <c r="AT1217" s="171" t="s">
        <v>7060</v>
      </c>
      <c r="AU1217" s="171" t="s">
        <v>7086</v>
      </c>
      <c r="AV1217" s="7" t="s">
        <v>8470</v>
      </c>
      <c r="AW1217" s="14" t="s">
        <v>6015</v>
      </c>
      <c r="AX1217" s="49" t="s">
        <v>6009</v>
      </c>
      <c r="AY1217" s="38" t="s">
        <v>5971</v>
      </c>
      <c r="AZ1217" s="14" t="s">
        <v>6038</v>
      </c>
      <c r="BA1217" s="49" t="s">
        <v>6337</v>
      </c>
      <c r="BB1217" s="38" t="s">
        <v>6047</v>
      </c>
      <c r="BC1217" s="7">
        <v>0.4</v>
      </c>
      <c r="BD1217" s="14" t="s">
        <v>6092</v>
      </c>
      <c r="BE1217" s="49" t="s">
        <v>5967</v>
      </c>
      <c r="BF1217" s="38" t="s">
        <v>5961</v>
      </c>
      <c r="BG1217" s="7">
        <v>0.6</v>
      </c>
      <c r="BH1217" s="45">
        <v>175.62549635045335</v>
      </c>
      <c r="BI1217" s="215" t="s">
        <v>8471</v>
      </c>
      <c r="BJ1217" s="215" t="s">
        <v>8554</v>
      </c>
      <c r="BK1217" s="7">
        <v>0.4</v>
      </c>
      <c r="BL1217" s="25">
        <v>2.7932960893855148E-3</v>
      </c>
      <c r="BM1217" s="20">
        <v>0.65799999999999992</v>
      </c>
      <c r="BN1217" s="20">
        <v>0.73499999999999988</v>
      </c>
      <c r="BO1217" s="20">
        <v>0.59499999999999997</v>
      </c>
      <c r="BP1217" s="46">
        <v>14.36</v>
      </c>
      <c r="BQ1217" s="215" t="s">
        <v>8560</v>
      </c>
      <c r="BR1217" s="79">
        <v>5.0543175487465251E-2</v>
      </c>
      <c r="BS1217" s="9">
        <v>3.0185116234374254E-2</v>
      </c>
      <c r="BT1217" s="9">
        <v>4.9570320034483473E-2</v>
      </c>
      <c r="BU1217" s="47">
        <v>44405</v>
      </c>
      <c r="BV1217" s="47">
        <v>44411</v>
      </c>
      <c r="BW1217" s="14" t="s">
        <v>5474</v>
      </c>
      <c r="BX1217" s="83">
        <v>0.26065181058495818</v>
      </c>
      <c r="BY1217" s="82">
        <v>1.35</v>
      </c>
      <c r="BZ1217" s="46">
        <v>13.296296296296294</v>
      </c>
      <c r="CA1217" s="48" t="s">
        <v>8475</v>
      </c>
      <c r="CB1217" s="45">
        <v>-1830.8999999999999</v>
      </c>
      <c r="CC1217" s="45">
        <v>1041.0999999999999</v>
      </c>
      <c r="CD1217" s="45">
        <v>0</v>
      </c>
      <c r="CE1217" s="45">
        <v>0</v>
      </c>
      <c r="CF1217" s="14" t="s">
        <v>9714</v>
      </c>
      <c r="CG1217" s="7" t="s">
        <v>8590</v>
      </c>
      <c r="CH1217" s="215" t="s">
        <v>8479</v>
      </c>
      <c r="CI1217" s="215" t="s">
        <v>8478</v>
      </c>
      <c r="CJ1217" s="215" t="s">
        <v>8479</v>
      </c>
      <c r="CK1217" s="43" t="s">
        <v>5474</v>
      </c>
      <c r="CL1217" s="43" t="s">
        <v>5474</v>
      </c>
      <c r="CM1217" s="43" t="s">
        <v>5474</v>
      </c>
      <c r="CN1217" s="145">
        <v>1041.0999999999999</v>
      </c>
      <c r="CO1217" s="145">
        <v>-1830.8999999999999</v>
      </c>
      <c r="CP1217" s="148">
        <v>3152.4776594906375</v>
      </c>
      <c r="CQ1217" s="189" t="s">
        <v>5474</v>
      </c>
      <c r="CR1217" s="189" t="s">
        <v>5474</v>
      </c>
      <c r="CS1217" s="99" t="s">
        <v>5474</v>
      </c>
      <c r="CT1217" s="167" t="s">
        <v>5474</v>
      </c>
      <c r="CU1217" s="43" t="s">
        <v>5474</v>
      </c>
      <c r="CV1217" s="43" t="s">
        <v>5474</v>
      </c>
      <c r="CW1217" s="43" t="s">
        <v>5474</v>
      </c>
      <c r="CX1217" s="43" t="s">
        <v>5474</v>
      </c>
      <c r="CY1217" s="43" t="s">
        <v>5474</v>
      </c>
      <c r="CZ1217" s="43" t="s">
        <v>5474</v>
      </c>
      <c r="DA1217" s="42" t="s">
        <v>5474</v>
      </c>
      <c r="DB1217" s="42" t="s">
        <v>5474</v>
      </c>
      <c r="DC1217" s="42" t="s">
        <v>5474</v>
      </c>
      <c r="DD1217" s="42" t="s">
        <v>5474</v>
      </c>
      <c r="DE1217" s="42" t="s">
        <v>5474</v>
      </c>
      <c r="DF1217" s="42" t="s">
        <v>5474</v>
      </c>
      <c r="DG1217" s="42" t="s">
        <v>5474</v>
      </c>
      <c r="DH1217" s="42" t="s">
        <v>5474</v>
      </c>
    </row>
    <row r="1218" spans="1:112">
      <c r="A1218" s="22">
        <v>1713</v>
      </c>
      <c r="B1218" s="7" t="s">
        <v>200</v>
      </c>
      <c r="C1218" s="21">
        <v>0.1053</v>
      </c>
      <c r="D1218" s="21">
        <v>0.70320000000000005</v>
      </c>
      <c r="E1218" s="21">
        <v>0.2026</v>
      </c>
      <c r="F1218" s="21">
        <v>0.66990000000000005</v>
      </c>
      <c r="G1218" s="21">
        <v>0.29170000000000001</v>
      </c>
      <c r="H1218" s="21">
        <v>0.21740000000000001</v>
      </c>
      <c r="I1218" s="21">
        <v>4.5999999999999996</v>
      </c>
      <c r="J1218" s="21">
        <v>2.4</v>
      </c>
      <c r="K1218" s="21">
        <v>3.2399999999999998E-2</v>
      </c>
      <c r="L1218" s="21">
        <v>1.7399999999999999E-2</v>
      </c>
      <c r="M1218" s="21">
        <v>1.26E-2</v>
      </c>
      <c r="N1218" s="21">
        <v>3.95E-2</v>
      </c>
      <c r="O1218" s="21">
        <v>2.1999999999999999E-2</v>
      </c>
      <c r="P1218" s="21">
        <v>2.5000000000000001E-3</v>
      </c>
      <c r="Q1218" s="21">
        <v>9.1999999999999998E-3</v>
      </c>
      <c r="R1218" s="21">
        <v>8.6999999999999994E-3</v>
      </c>
      <c r="S1218" s="21">
        <v>4.1500000000000002E-2</v>
      </c>
      <c r="T1218" s="21">
        <v>3.8699999999999998E-2</v>
      </c>
      <c r="U1218" s="10">
        <v>0.51</v>
      </c>
      <c r="V1218" s="10">
        <v>0.97</v>
      </c>
      <c r="W1218" s="7">
        <v>0.59399999999999997</v>
      </c>
      <c r="X1218" s="20">
        <v>0.92720000000000002</v>
      </c>
      <c r="Y1218" s="75">
        <v>2020</v>
      </c>
      <c r="Z1218" s="7">
        <v>0.66</v>
      </c>
      <c r="AA1218" s="7">
        <v>0</v>
      </c>
      <c r="AB1218" s="51">
        <v>-52</v>
      </c>
      <c r="AC1218" s="51">
        <v>11</v>
      </c>
      <c r="AD1218" s="51"/>
      <c r="AE1218" s="51"/>
      <c r="AF1218" s="51">
        <v>-7</v>
      </c>
      <c r="AG1218" s="51">
        <v>-2</v>
      </c>
      <c r="AH1218" s="20">
        <v>0</v>
      </c>
      <c r="AI1218" s="7" t="s">
        <v>8481</v>
      </c>
      <c r="AJ1218" s="67" t="s">
        <v>8494</v>
      </c>
      <c r="AK1218" s="44">
        <v>0.5941176470588232</v>
      </c>
      <c r="AL1218" s="44">
        <v>0.59459459459459407</v>
      </c>
      <c r="AM1218" s="44">
        <v>0.90909090909090795</v>
      </c>
      <c r="AN1218" s="25">
        <v>0.3752759381898455</v>
      </c>
      <c r="AO1218" s="25">
        <v>8.1677704194260403E-2</v>
      </c>
      <c r="AP1218" s="215">
        <v>22.65</v>
      </c>
      <c r="AQ1218" s="215" t="s">
        <v>9658</v>
      </c>
      <c r="AR1218" s="44">
        <v>-2.2026431718061598E-3</v>
      </c>
      <c r="AS1218" s="171" t="s">
        <v>7159</v>
      </c>
      <c r="AT1218" s="171" t="s">
        <v>7007</v>
      </c>
      <c r="AU1218" s="171" t="s">
        <v>7041</v>
      </c>
      <c r="AV1218" s="7" t="s">
        <v>8470</v>
      </c>
      <c r="AW1218" s="14" t="s">
        <v>7268</v>
      </c>
      <c r="AX1218" s="49" t="s">
        <v>6009</v>
      </c>
      <c r="AY1218" s="38" t="s">
        <v>5961</v>
      </c>
      <c r="AZ1218" s="14" t="s">
        <v>6553</v>
      </c>
      <c r="BA1218" s="49" t="s">
        <v>6039</v>
      </c>
      <c r="BB1218" s="38" t="s">
        <v>6007</v>
      </c>
      <c r="BC1218" s="7">
        <v>3.9</v>
      </c>
      <c r="BD1218" s="14" t="s">
        <v>6053</v>
      </c>
      <c r="BE1218" s="49" t="s">
        <v>5960</v>
      </c>
      <c r="BF1218" s="38" t="s">
        <v>5961</v>
      </c>
      <c r="BG1218" s="7">
        <v>0.5</v>
      </c>
      <c r="BH1218" s="45">
        <v>132.26117626392167</v>
      </c>
      <c r="BI1218" s="215" t="s">
        <v>8495</v>
      </c>
      <c r="BJ1218" s="215" t="s">
        <v>8554</v>
      </c>
      <c r="BK1218" s="7">
        <v>3.1</v>
      </c>
      <c r="BL1218" s="25">
        <v>2.2573363431151242E-2</v>
      </c>
      <c r="BM1218" s="20">
        <v>0.7350000000000001</v>
      </c>
      <c r="BN1218" s="20">
        <v>0.81750000000000012</v>
      </c>
      <c r="BO1218" s="20">
        <v>0.66749999999999998</v>
      </c>
      <c r="BP1218" s="46">
        <v>23.350515463917525</v>
      </c>
      <c r="BQ1218" s="215" t="s">
        <v>8483</v>
      </c>
      <c r="BR1218" s="79">
        <v>-0.17445768947755697</v>
      </c>
      <c r="BS1218" s="9">
        <v>2.0256664078057263E-2</v>
      </c>
      <c r="BT1218" s="9">
        <v>2.3153624146425633E-2</v>
      </c>
      <c r="BU1218" s="47" t="s">
        <v>5993</v>
      </c>
      <c r="BV1218" s="47" t="s">
        <v>5993</v>
      </c>
      <c r="BW1218" s="14" t="s">
        <v>5474</v>
      </c>
      <c r="BX1218" s="83">
        <v>-9.3492273730683521E-3</v>
      </c>
      <c r="BY1218" s="82">
        <v>1.21</v>
      </c>
      <c r="BZ1218" s="46">
        <v>18.719008264462808</v>
      </c>
      <c r="CA1218" s="48" t="s">
        <v>8475</v>
      </c>
      <c r="CB1218" s="45">
        <v>-1177.8</v>
      </c>
      <c r="CC1218" s="45">
        <v>249.14999999999998</v>
      </c>
      <c r="CD1218" s="45">
        <v>0</v>
      </c>
      <c r="CE1218" s="45">
        <v>0</v>
      </c>
      <c r="CF1218" s="14" t="s">
        <v>9715</v>
      </c>
      <c r="CG1218" s="7" t="s">
        <v>8477</v>
      </c>
      <c r="CH1218" s="215" t="s">
        <v>8498</v>
      </c>
      <c r="CI1218" s="215" t="s">
        <v>8498</v>
      </c>
      <c r="CJ1218" s="215" t="s">
        <v>8478</v>
      </c>
      <c r="CK1218" s="43" t="s">
        <v>5474</v>
      </c>
      <c r="CL1218" s="43" t="s">
        <v>5474</v>
      </c>
      <c r="CM1218" s="43" t="s">
        <v>6944</v>
      </c>
      <c r="CN1218" s="145">
        <v>249.14999999999998</v>
      </c>
      <c r="CO1218" s="145">
        <v>-1177.8</v>
      </c>
      <c r="CP1218" s="148">
        <v>2995.7156423778256</v>
      </c>
      <c r="CQ1218" s="189" t="s">
        <v>5474</v>
      </c>
      <c r="CR1218" s="189" t="s">
        <v>5474</v>
      </c>
      <c r="CS1218" s="99" t="s">
        <v>5474</v>
      </c>
      <c r="CT1218" s="167" t="s">
        <v>5474</v>
      </c>
      <c r="CU1218" s="43" t="s">
        <v>5474</v>
      </c>
      <c r="CV1218" s="43" t="s">
        <v>5474</v>
      </c>
      <c r="CW1218" s="43" t="s">
        <v>5474</v>
      </c>
      <c r="CX1218" s="43" t="s">
        <v>5474</v>
      </c>
      <c r="CY1218" s="43" t="s">
        <v>5474</v>
      </c>
      <c r="CZ1218" s="43" t="s">
        <v>5474</v>
      </c>
      <c r="DA1218" s="42" t="s">
        <v>5474</v>
      </c>
      <c r="DB1218" s="42" t="s">
        <v>5474</v>
      </c>
      <c r="DC1218" s="42" t="s">
        <v>5474</v>
      </c>
      <c r="DD1218" s="42" t="s">
        <v>5474</v>
      </c>
      <c r="DE1218" s="42" t="s">
        <v>5474</v>
      </c>
      <c r="DF1218" s="42" t="s">
        <v>5474</v>
      </c>
      <c r="DG1218" s="42" t="s">
        <v>5474</v>
      </c>
      <c r="DH1218" s="42" t="s">
        <v>5474</v>
      </c>
    </row>
    <row r="1219" spans="1:112">
      <c r="A1219" s="22">
        <v>2882</v>
      </c>
      <c r="B1219" s="7" t="s">
        <v>549</v>
      </c>
      <c r="C1219" s="21">
        <v>-0.18049999999999999</v>
      </c>
      <c r="D1219" s="21">
        <v>-0.2019</v>
      </c>
      <c r="E1219" s="21">
        <v>-6.9599999999999995E-2</v>
      </c>
      <c r="F1219" s="21">
        <v>-4.7500000000000001E-2</v>
      </c>
      <c r="G1219" s="21">
        <v>3.4200000000000001E-2</v>
      </c>
      <c r="H1219" s="21"/>
      <c r="I1219" s="21">
        <v>1.4683999999999999</v>
      </c>
      <c r="J1219" s="21">
        <v>1.4683999999999999</v>
      </c>
      <c r="K1219" s="21">
        <v>0.2361</v>
      </c>
      <c r="L1219" s="21">
        <v>0.1646</v>
      </c>
      <c r="M1219" s="21">
        <v>1.0800000000000001E-2</v>
      </c>
      <c r="N1219" s="21">
        <v>0.27050000000000002</v>
      </c>
      <c r="O1219" s="21">
        <v>0.17449999999999999</v>
      </c>
      <c r="P1219" s="21">
        <v>2.9600000000000001E-2</v>
      </c>
      <c r="Q1219" s="21">
        <v>4.4000000000000003E-3</v>
      </c>
      <c r="R1219" s="21">
        <v>4.0000000000000002E-4</v>
      </c>
      <c r="S1219" s="21">
        <v>9.5000000000000001E-2</v>
      </c>
      <c r="T1219" s="21">
        <v>8.5000000000000006E-3</v>
      </c>
      <c r="U1219" s="10">
        <v>3.9</v>
      </c>
      <c r="V1219" s="10">
        <v>7.38</v>
      </c>
      <c r="W1219" s="7">
        <v>2.1</v>
      </c>
      <c r="X1219" s="20">
        <v>0.49519999999999997</v>
      </c>
      <c r="Y1219" s="75">
        <v>2020</v>
      </c>
      <c r="Z1219" s="7">
        <v>2.5</v>
      </c>
      <c r="AA1219" s="7">
        <v>0</v>
      </c>
      <c r="AB1219" s="51">
        <v>38964</v>
      </c>
      <c r="AC1219" s="51">
        <v>9687</v>
      </c>
      <c r="AD1219" s="51">
        <v>2806</v>
      </c>
      <c r="AE1219" s="51">
        <v>245</v>
      </c>
      <c r="AF1219" s="51">
        <v>-742</v>
      </c>
      <c r="AG1219" s="51">
        <v>116</v>
      </c>
      <c r="AH1219" s="20">
        <v>1.4200000000000001E-2</v>
      </c>
      <c r="AI1219" s="7" t="s">
        <v>8487</v>
      </c>
      <c r="AJ1219" s="67" t="s">
        <v>8468</v>
      </c>
      <c r="AK1219" s="44">
        <v>0.76521739130434785</v>
      </c>
      <c r="AL1219" s="44">
        <v>0.70588235294117641</v>
      </c>
      <c r="AM1219" s="44">
        <v>-0.59999999999999432</v>
      </c>
      <c r="AN1219" s="25">
        <v>0.41366906474820142</v>
      </c>
      <c r="AO1219" s="25">
        <v>6.1151079136690621E-2</v>
      </c>
      <c r="AP1219" s="215">
        <v>55.6</v>
      </c>
      <c r="AQ1219" s="215" t="s">
        <v>9658</v>
      </c>
      <c r="AR1219" s="44">
        <v>-3.5842293906810001E-3</v>
      </c>
      <c r="AS1219" s="171" t="s">
        <v>7702</v>
      </c>
      <c r="AT1219" s="171" t="s">
        <v>7104</v>
      </c>
      <c r="AU1219" s="171" t="s">
        <v>7232</v>
      </c>
      <c r="AV1219" s="7" t="s">
        <v>8470</v>
      </c>
      <c r="AW1219" s="14" t="s">
        <v>6048</v>
      </c>
      <c r="AX1219" s="49" t="s">
        <v>6009</v>
      </c>
      <c r="AY1219" s="38" t="s">
        <v>5961</v>
      </c>
      <c r="AZ1219" s="14" t="s">
        <v>6157</v>
      </c>
      <c r="BA1219" s="49" t="s">
        <v>5967</v>
      </c>
      <c r="BB1219" s="38" t="s">
        <v>5971</v>
      </c>
      <c r="BC1219" s="7">
        <v>0.6</v>
      </c>
      <c r="BD1219" s="14" t="s">
        <v>6252</v>
      </c>
      <c r="BE1219" s="49" t="s">
        <v>5967</v>
      </c>
      <c r="BF1219" s="38" t="s">
        <v>5989</v>
      </c>
      <c r="BG1219" s="7">
        <v>0.5</v>
      </c>
      <c r="BH1219" s="45">
        <v>13756.632539694083</v>
      </c>
      <c r="BI1219" s="215" t="s">
        <v>8592</v>
      </c>
      <c r="BJ1219" s="215" t="s">
        <v>8568</v>
      </c>
      <c r="BK1219" s="7">
        <v>0.5</v>
      </c>
      <c r="BL1219" s="25">
        <v>3.6101083032491488E-3</v>
      </c>
      <c r="BM1219" s="20">
        <v>0.64868749999999997</v>
      </c>
      <c r="BN1219" s="20">
        <v>0.53249999999999997</v>
      </c>
      <c r="BO1219" s="20">
        <v>0.7437499999999998</v>
      </c>
      <c r="BP1219" s="46">
        <v>7.5338753387533881</v>
      </c>
      <c r="BQ1219" s="215" t="s">
        <v>8585</v>
      </c>
      <c r="BR1219" s="79">
        <v>0.66187050359712207</v>
      </c>
      <c r="BS1219" s="9">
        <v>3.1734139456839561E-2</v>
      </c>
      <c r="BT1219" s="9">
        <v>3.888654250333401E-2</v>
      </c>
      <c r="BU1219" s="47">
        <v>44397</v>
      </c>
      <c r="BV1219" s="47">
        <v>44403</v>
      </c>
      <c r="BW1219" s="14" t="s">
        <v>5474</v>
      </c>
      <c r="BX1219" s="83">
        <v>1.0773381294964026</v>
      </c>
      <c r="BY1219" s="82">
        <v>7.6999999999999993</v>
      </c>
      <c r="BZ1219" s="46">
        <v>7.2207792207792219</v>
      </c>
      <c r="CA1219" s="48" t="s">
        <v>8593</v>
      </c>
      <c r="CB1219" s="45">
        <v>2166398.4</v>
      </c>
      <c r="CC1219" s="45">
        <v>538597.20000000007</v>
      </c>
      <c r="CD1219" s="45">
        <v>156013.6</v>
      </c>
      <c r="CE1219" s="45">
        <v>13622</v>
      </c>
      <c r="CF1219" s="14" t="s">
        <v>9716</v>
      </c>
      <c r="CG1219" s="7" t="s">
        <v>8556</v>
      </c>
      <c r="CH1219" s="215" t="s">
        <v>8479</v>
      </c>
      <c r="CI1219" s="215" t="s">
        <v>8478</v>
      </c>
      <c r="CJ1219" s="215" t="s">
        <v>8498</v>
      </c>
      <c r="CK1219" s="43" t="s">
        <v>6927</v>
      </c>
      <c r="CL1219" s="43" t="s">
        <v>5474</v>
      </c>
      <c r="CM1219" s="43" t="s">
        <v>5474</v>
      </c>
      <c r="CN1219" s="145">
        <v>552219.20000000007</v>
      </c>
      <c r="CO1219" s="145">
        <v>2322412</v>
      </c>
      <c r="CP1219" s="148">
        <v>764868.76920699107</v>
      </c>
      <c r="CQ1219" s="189" t="s">
        <v>5474</v>
      </c>
      <c r="CR1219" s="189" t="s">
        <v>5474</v>
      </c>
      <c r="CS1219" s="99" t="s">
        <v>5474</v>
      </c>
      <c r="CT1219" s="167" t="s">
        <v>5474</v>
      </c>
      <c r="CU1219" s="43" t="s">
        <v>5474</v>
      </c>
      <c r="CV1219" s="43" t="s">
        <v>5474</v>
      </c>
      <c r="CW1219" s="43" t="s">
        <v>5474</v>
      </c>
      <c r="CX1219" s="43" t="s">
        <v>5474</v>
      </c>
      <c r="CY1219" s="43" t="s">
        <v>5474</v>
      </c>
      <c r="CZ1219" s="43" t="s">
        <v>5474</v>
      </c>
      <c r="DA1219" s="42" t="s">
        <v>5474</v>
      </c>
      <c r="DB1219" s="42" t="s">
        <v>5474</v>
      </c>
      <c r="DC1219" s="42" t="s">
        <v>5474</v>
      </c>
      <c r="DD1219" s="42" t="s">
        <v>5474</v>
      </c>
      <c r="DE1219" s="42" t="s">
        <v>5474</v>
      </c>
      <c r="DF1219" s="42" t="s">
        <v>5474</v>
      </c>
      <c r="DG1219" s="42" t="s">
        <v>5474</v>
      </c>
      <c r="DH1219" s="42" t="s">
        <v>5477</v>
      </c>
    </row>
    <row r="1220" spans="1:112">
      <c r="A1220" s="22">
        <v>2903</v>
      </c>
      <c r="B1220" s="7" t="s">
        <v>561</v>
      </c>
      <c r="C1220" s="21">
        <v>0.19239999999999999</v>
      </c>
      <c r="D1220" s="21">
        <v>-0.26369999999999999</v>
      </c>
      <c r="E1220" s="21">
        <v>-0.16669999999999999</v>
      </c>
      <c r="F1220" s="21">
        <v>-0.3054</v>
      </c>
      <c r="G1220" s="21">
        <v>-4.48E-2</v>
      </c>
      <c r="H1220" s="21">
        <v>-1.18</v>
      </c>
      <c r="I1220" s="21">
        <v>-1.3913</v>
      </c>
      <c r="J1220" s="21">
        <v>0.4138</v>
      </c>
      <c r="K1220" s="21">
        <v>-2.7300000000000001E-2</v>
      </c>
      <c r="L1220" s="21">
        <v>-3.44E-2</v>
      </c>
      <c r="M1220" s="21">
        <v>-8.0000000000000002E-3</v>
      </c>
      <c r="N1220" s="21">
        <v>-0.1226</v>
      </c>
      <c r="O1220" s="21">
        <v>-8.6400000000000005E-2</v>
      </c>
      <c r="P1220" s="21">
        <v>-4.7000000000000002E-3</v>
      </c>
      <c r="Q1220" s="21">
        <v>5.8999999999999999E-3</v>
      </c>
      <c r="R1220" s="21">
        <v>2E-3</v>
      </c>
      <c r="S1220" s="21">
        <v>5.1299999999999998E-2</v>
      </c>
      <c r="T1220" s="21">
        <v>2.0799999999999999E-2</v>
      </c>
      <c r="U1220" s="10">
        <v>0.41</v>
      </c>
      <c r="V1220" s="10">
        <v>1.51</v>
      </c>
      <c r="W1220" s="7">
        <v>0.89</v>
      </c>
      <c r="X1220" s="20">
        <v>0.8276</v>
      </c>
      <c r="Y1220" s="75">
        <v>2020</v>
      </c>
      <c r="Z1220" s="7">
        <v>1.1000000000000001</v>
      </c>
      <c r="AA1220" s="7">
        <v>0</v>
      </c>
      <c r="AB1220" s="51">
        <v>-1194</v>
      </c>
      <c r="AC1220" s="51">
        <v>155</v>
      </c>
      <c r="AD1220" s="51"/>
      <c r="AE1220" s="51"/>
      <c r="AF1220" s="51"/>
      <c r="AG1220" s="51">
        <v>4</v>
      </c>
      <c r="AH1220" s="20">
        <v>0</v>
      </c>
      <c r="AI1220" s="7" t="s">
        <v>8481</v>
      </c>
      <c r="AJ1220" s="67" t="s">
        <v>8494</v>
      </c>
      <c r="AK1220" s="44">
        <v>-0.84999999999999964</v>
      </c>
      <c r="AL1220" s="44">
        <v>-0.62499999999999944</v>
      </c>
      <c r="AM1220" s="44">
        <v>-0.85714285714285421</v>
      </c>
      <c r="AN1220" s="25">
        <v>0.27777777777777773</v>
      </c>
      <c r="AO1220" s="25">
        <v>0.1111111111111112</v>
      </c>
      <c r="AP1220" s="215">
        <v>21.6</v>
      </c>
      <c r="AQ1220" s="215" t="s">
        <v>9658</v>
      </c>
      <c r="AR1220" s="44">
        <v>-1.1441647597254001E-2</v>
      </c>
      <c r="AS1220" s="171" t="s">
        <v>7122</v>
      </c>
      <c r="AT1220" s="171" t="s">
        <v>7264</v>
      </c>
      <c r="AU1220" s="171" t="s">
        <v>6914</v>
      </c>
      <c r="AV1220" s="7" t="s">
        <v>8470</v>
      </c>
      <c r="AW1220" s="14" t="s">
        <v>6463</v>
      </c>
      <c r="AX1220" s="49" t="s">
        <v>6009</v>
      </c>
      <c r="AY1220" s="38" t="s">
        <v>6007</v>
      </c>
      <c r="AZ1220" s="14" t="s">
        <v>6644</v>
      </c>
      <c r="BA1220" s="49" t="s">
        <v>6039</v>
      </c>
      <c r="BB1220" s="38" t="s">
        <v>5971</v>
      </c>
      <c r="BC1220" s="7">
        <v>0.4</v>
      </c>
      <c r="BD1220" s="14" t="s">
        <v>5966</v>
      </c>
      <c r="BE1220" s="49" t="s">
        <v>5967</v>
      </c>
      <c r="BF1220" s="38" t="s">
        <v>5971</v>
      </c>
      <c r="BG1220" s="7">
        <v>0.6</v>
      </c>
      <c r="BH1220" s="45">
        <v>598.38077426754842</v>
      </c>
      <c r="BI1220" s="215" t="s">
        <v>8471</v>
      </c>
      <c r="BJ1220" s="215" t="s">
        <v>8554</v>
      </c>
      <c r="BK1220" s="7">
        <v>0.7</v>
      </c>
      <c r="BL1220" s="25">
        <v>2.3201856148492208E-3</v>
      </c>
      <c r="BM1220" s="20">
        <v>0.49350000000000005</v>
      </c>
      <c r="BN1220" s="20">
        <v>0.42749999999999999</v>
      </c>
      <c r="BO1220" s="20">
        <v>0.54749999999999999</v>
      </c>
      <c r="BP1220" s="46">
        <v>14.304635761589404</v>
      </c>
      <c r="BQ1220" s="215" t="s">
        <v>8553</v>
      </c>
      <c r="BR1220" s="79">
        <v>-0.22731790123456799</v>
      </c>
      <c r="BS1220" s="9">
        <v>3.5148087392457894E-2</v>
      </c>
      <c r="BT1220" s="9">
        <v>4.4813765398345806E-2</v>
      </c>
      <c r="BU1220" s="47">
        <v>44399</v>
      </c>
      <c r="BV1220" s="47">
        <v>44405</v>
      </c>
      <c r="BW1220" s="14" t="s">
        <v>5474</v>
      </c>
      <c r="BX1220" s="83">
        <v>-7.2781481481481627E-2</v>
      </c>
      <c r="BY1220" s="82">
        <v>1.21</v>
      </c>
      <c r="BZ1220" s="46">
        <v>17.851239669421489</v>
      </c>
      <c r="CA1220" s="48" t="s">
        <v>8475</v>
      </c>
      <c r="CB1220" s="45">
        <v>-25790.400000000001</v>
      </c>
      <c r="CC1220" s="45">
        <v>3348</v>
      </c>
      <c r="CD1220" s="45">
        <v>0</v>
      </c>
      <c r="CE1220" s="45">
        <v>0</v>
      </c>
      <c r="CF1220" s="14" t="s">
        <v>9717</v>
      </c>
      <c r="CG1220" s="7" t="s">
        <v>8556</v>
      </c>
      <c r="CH1220" s="215" t="s">
        <v>8479</v>
      </c>
      <c r="CI1220" s="215" t="s">
        <v>8498</v>
      </c>
      <c r="CJ1220" s="215" t="s">
        <v>8479</v>
      </c>
      <c r="CK1220" s="43" t="s">
        <v>6951</v>
      </c>
      <c r="CL1220" s="43" t="s">
        <v>5474</v>
      </c>
      <c r="CM1220" s="43" t="s">
        <v>5474</v>
      </c>
      <c r="CN1220" s="145">
        <v>3348</v>
      </c>
      <c r="CO1220" s="145">
        <v>-25790.400000000001</v>
      </c>
      <c r="CP1220" s="148">
        <v>12925.024724179048</v>
      </c>
      <c r="CQ1220" s="189" t="s">
        <v>5474</v>
      </c>
      <c r="CR1220" s="189" t="s">
        <v>5474</v>
      </c>
      <c r="CS1220" s="99" t="s">
        <v>5474</v>
      </c>
      <c r="CT1220" s="167" t="s">
        <v>5474</v>
      </c>
      <c r="CU1220" s="43" t="s">
        <v>5474</v>
      </c>
      <c r="CV1220" s="43" t="s">
        <v>5474</v>
      </c>
      <c r="CW1220" s="43" t="s">
        <v>5474</v>
      </c>
      <c r="CX1220" s="43" t="s">
        <v>5474</v>
      </c>
      <c r="CY1220" s="43" t="s">
        <v>5474</v>
      </c>
      <c r="CZ1220" s="43" t="s">
        <v>5474</v>
      </c>
      <c r="DA1220" s="42" t="s">
        <v>5474</v>
      </c>
      <c r="DB1220" s="42" t="s">
        <v>5474</v>
      </c>
      <c r="DC1220" s="42" t="s">
        <v>5474</v>
      </c>
      <c r="DD1220" s="42" t="s">
        <v>5474</v>
      </c>
      <c r="DE1220" s="42" t="s">
        <v>5474</v>
      </c>
      <c r="DF1220" s="42" t="s">
        <v>5474</v>
      </c>
      <c r="DG1220" s="42" t="s">
        <v>5474</v>
      </c>
      <c r="DH1220" s="42" t="s">
        <v>5474</v>
      </c>
    </row>
    <row r="1221" spans="1:112">
      <c r="A1221" s="22">
        <v>2732</v>
      </c>
      <c r="B1221" s="7" t="s">
        <v>522</v>
      </c>
      <c r="C1221" s="21">
        <v>-1.5E-3</v>
      </c>
      <c r="D1221" s="21">
        <v>-0.2742</v>
      </c>
      <c r="E1221" s="21">
        <v>-3.6600000000000001E-2</v>
      </c>
      <c r="F1221" s="21">
        <v>-0.2843</v>
      </c>
      <c r="G1221" s="21">
        <v>0.1061</v>
      </c>
      <c r="H1221" s="21">
        <v>-0.32200000000000001</v>
      </c>
      <c r="I1221" s="21">
        <v>0.1429</v>
      </c>
      <c r="J1221" s="21">
        <v>0.8</v>
      </c>
      <c r="K1221" s="21">
        <v>-2.4E-2</v>
      </c>
      <c r="L1221" s="21">
        <v>-4.5999999999999999E-3</v>
      </c>
      <c r="M1221" s="21">
        <v>-3.3700000000000001E-2</v>
      </c>
      <c r="N1221" s="21">
        <v>-1.26E-2</v>
      </c>
      <c r="O1221" s="21">
        <v>-2.8400000000000002E-2</v>
      </c>
      <c r="P1221" s="21">
        <v>-0.03</v>
      </c>
      <c r="Q1221" s="21">
        <v>-1.7999999999999999E-2</v>
      </c>
      <c r="R1221" s="21">
        <v>-9.2999999999999992E-3</v>
      </c>
      <c r="S1221" s="21">
        <v>0.14729999999999999</v>
      </c>
      <c r="T1221" s="21">
        <v>0.27810000000000001</v>
      </c>
      <c r="U1221" s="10">
        <v>0.99</v>
      </c>
      <c r="V1221" s="10">
        <v>3.45</v>
      </c>
      <c r="W1221" s="7">
        <v>5.0332999999999997</v>
      </c>
      <c r="X1221" s="20">
        <v>0.94179999999999997</v>
      </c>
      <c r="Y1221" s="75">
        <v>2020</v>
      </c>
      <c r="Z1221" s="7">
        <v>2.9841000000000002</v>
      </c>
      <c r="AA1221" s="7">
        <v>0</v>
      </c>
      <c r="AB1221" s="51">
        <v>46</v>
      </c>
      <c r="AC1221" s="51">
        <v>45</v>
      </c>
      <c r="AD1221" s="51"/>
      <c r="AE1221" s="51"/>
      <c r="AF1221" s="51">
        <v>-10</v>
      </c>
      <c r="AG1221" s="51">
        <v>1</v>
      </c>
      <c r="AH1221" s="20">
        <v>0.24349999999999999</v>
      </c>
      <c r="AI1221" s="7" t="s">
        <v>8493</v>
      </c>
      <c r="AJ1221" s="67" t="s">
        <v>8494</v>
      </c>
      <c r="AK1221" s="44">
        <v>-0.88640275387263345</v>
      </c>
      <c r="AL1221" s="44">
        <v>-0.74324324324324342</v>
      </c>
      <c r="AM1221" s="44">
        <v>-1</v>
      </c>
      <c r="AN1221" s="25">
        <v>0.56960784313725488</v>
      </c>
      <c r="AO1221" s="25">
        <v>0.14509803921568626</v>
      </c>
      <c r="AP1221" s="215">
        <v>102</v>
      </c>
      <c r="AQ1221" s="215" t="s">
        <v>9658</v>
      </c>
      <c r="AR1221" s="44">
        <v>-9.7087378640776604E-3</v>
      </c>
      <c r="AS1221" s="171" t="s">
        <v>6949</v>
      </c>
      <c r="AT1221" s="171" t="s">
        <v>7183</v>
      </c>
      <c r="AU1221" s="171" t="s">
        <v>7208</v>
      </c>
      <c r="AV1221" s="7" t="s">
        <v>8470</v>
      </c>
      <c r="AW1221" s="14" t="s">
        <v>6517</v>
      </c>
      <c r="AX1221" s="49" t="s">
        <v>6009</v>
      </c>
      <c r="AY1221" s="38" t="s">
        <v>6007</v>
      </c>
      <c r="AZ1221" s="14" t="s">
        <v>6157</v>
      </c>
      <c r="BA1221" s="49" t="s">
        <v>6039</v>
      </c>
      <c r="BB1221" s="38" t="s">
        <v>6007</v>
      </c>
      <c r="BC1221" s="7">
        <v>1.2</v>
      </c>
      <c r="BD1221" s="14" t="s">
        <v>6023</v>
      </c>
      <c r="BE1221" s="49" t="s">
        <v>5967</v>
      </c>
      <c r="BF1221" s="38" t="s">
        <v>5971</v>
      </c>
      <c r="BG1221" s="7">
        <v>0.8</v>
      </c>
      <c r="BH1221" s="45">
        <v>120.0822097181214</v>
      </c>
      <c r="BI1221" s="215" t="s">
        <v>8495</v>
      </c>
      <c r="BJ1221" s="215" t="s">
        <v>8554</v>
      </c>
      <c r="BK1221" s="7">
        <v>0.4</v>
      </c>
      <c r="BL1221" s="25">
        <v>0</v>
      </c>
      <c r="BM1221" s="20">
        <v>0.55974999999999997</v>
      </c>
      <c r="BN1221" s="20">
        <v>0.48000000000000004</v>
      </c>
      <c r="BO1221" s="20">
        <v>0.625</v>
      </c>
      <c r="BP1221" s="46">
        <v>29.565217391304348</v>
      </c>
      <c r="BQ1221" s="215" t="s">
        <v>8553</v>
      </c>
      <c r="BR1221" s="79">
        <v>-0.55526111111111109</v>
      </c>
      <c r="BS1221" s="9">
        <v>4.3243106259753139E-2</v>
      </c>
      <c r="BT1221" s="9">
        <v>2.3269754290342837E-2</v>
      </c>
      <c r="BU1221" s="47" t="s">
        <v>5993</v>
      </c>
      <c r="BV1221" s="47">
        <v>44389</v>
      </c>
      <c r="BW1221" s="14" t="s">
        <v>5474</v>
      </c>
      <c r="BX1221" s="83">
        <v>-0.46631333333333341</v>
      </c>
      <c r="BY1221" s="82">
        <v>2.8899999999999997</v>
      </c>
      <c r="BZ1221" s="46">
        <v>35.294117647058826</v>
      </c>
      <c r="CA1221" s="48" t="s">
        <v>8475</v>
      </c>
      <c r="CB1221" s="45">
        <v>4692</v>
      </c>
      <c r="CC1221" s="45">
        <v>4590</v>
      </c>
      <c r="CD1221" s="45">
        <v>0</v>
      </c>
      <c r="CE1221" s="45">
        <v>0</v>
      </c>
      <c r="CF1221" s="14" t="s">
        <v>9718</v>
      </c>
      <c r="CG1221" s="7" t="s">
        <v>8556</v>
      </c>
      <c r="CH1221" s="215" t="s">
        <v>8479</v>
      </c>
      <c r="CI1221" s="215" t="s">
        <v>8478</v>
      </c>
      <c r="CJ1221" s="215" t="s">
        <v>8479</v>
      </c>
      <c r="CK1221" s="43" t="s">
        <v>6887</v>
      </c>
      <c r="CL1221" s="43" t="s">
        <v>5474</v>
      </c>
      <c r="CM1221" s="43" t="s">
        <v>5474</v>
      </c>
      <c r="CN1221" s="145">
        <v>4590</v>
      </c>
      <c r="CO1221" s="145">
        <v>4692</v>
      </c>
      <c r="CP1221" s="148">
        <v>12248.385391248383</v>
      </c>
      <c r="CQ1221" s="189">
        <v>0.29901960784313725</v>
      </c>
      <c r="CR1221" s="189">
        <v>0.63239999999999996</v>
      </c>
      <c r="CS1221" s="99">
        <v>44612</v>
      </c>
      <c r="CT1221" s="167" t="s">
        <v>5474</v>
      </c>
      <c r="CU1221" s="43" t="s">
        <v>5474</v>
      </c>
      <c r="CV1221" s="43" t="s">
        <v>5474</v>
      </c>
      <c r="CW1221" s="43" t="s">
        <v>5474</v>
      </c>
      <c r="CX1221" s="43" t="s">
        <v>5474</v>
      </c>
      <c r="CY1221" s="43" t="s">
        <v>5474</v>
      </c>
      <c r="CZ1221" s="43" t="s">
        <v>5474</v>
      </c>
      <c r="DA1221" s="42" t="s">
        <v>5474</v>
      </c>
      <c r="DB1221" s="42" t="s">
        <v>5474</v>
      </c>
      <c r="DC1221" s="42" t="s">
        <v>5474</v>
      </c>
      <c r="DD1221" s="42" t="s">
        <v>5474</v>
      </c>
      <c r="DE1221" s="42" t="s">
        <v>5474</v>
      </c>
      <c r="DF1221" s="42" t="s">
        <v>5474</v>
      </c>
      <c r="DG1221" s="42" t="s">
        <v>5474</v>
      </c>
      <c r="DH1221" s="42" t="s">
        <v>5474</v>
      </c>
    </row>
    <row r="1222" spans="1:112">
      <c r="A1222" s="22">
        <v>6541</v>
      </c>
      <c r="B1222" s="7" t="s">
        <v>3972</v>
      </c>
      <c r="C1222" s="21">
        <v>-1E-4</v>
      </c>
      <c r="D1222" s="21">
        <v>-1</v>
      </c>
      <c r="E1222" s="21">
        <v>0</v>
      </c>
      <c r="F1222" s="21">
        <v>0</v>
      </c>
      <c r="G1222" s="21">
        <v>-1</v>
      </c>
      <c r="H1222" s="21"/>
      <c r="I1222" s="21">
        <v>2.75E-2</v>
      </c>
      <c r="J1222" s="21">
        <v>2.75E-2</v>
      </c>
      <c r="K1222" s="21"/>
      <c r="L1222" s="21"/>
      <c r="M1222" s="21"/>
      <c r="N1222" s="21"/>
      <c r="O1222" s="21"/>
      <c r="P1222" s="21"/>
      <c r="Q1222" s="21"/>
      <c r="R1222" s="21"/>
      <c r="S1222" s="21"/>
      <c r="T1222" s="21"/>
      <c r="U1222" s="10">
        <v>-2.12</v>
      </c>
      <c r="V1222" s="10">
        <v>-9.3000000000000007</v>
      </c>
      <c r="W1222" s="7">
        <v>0</v>
      </c>
      <c r="X1222" s="20">
        <v>0</v>
      </c>
      <c r="Y1222" s="75"/>
      <c r="Z1222" s="7"/>
      <c r="AA1222" s="7"/>
      <c r="AB1222" s="51">
        <v>73</v>
      </c>
      <c r="AC1222" s="51">
        <v>68</v>
      </c>
      <c r="AD1222" s="51"/>
      <c r="AE1222" s="51"/>
      <c r="AF1222" s="51"/>
      <c r="AG1222" s="51"/>
      <c r="AH1222" s="20">
        <v>0</v>
      </c>
      <c r="AI1222" s="7" t="s">
        <v>8467</v>
      </c>
      <c r="AJ1222" s="67" t="s">
        <v>8494</v>
      </c>
      <c r="AK1222" s="44">
        <v>-0.77507598784194531</v>
      </c>
      <c r="AL1222" s="44">
        <v>-0.63963963963963966</v>
      </c>
      <c r="AM1222" s="44">
        <v>-0.71428571428571497</v>
      </c>
      <c r="AN1222" s="25">
        <v>1.3428571428571427</v>
      </c>
      <c r="AO1222" s="25">
        <v>0.22653061224489798</v>
      </c>
      <c r="AP1222" s="215">
        <v>49</v>
      </c>
      <c r="AQ1222" s="215" t="s">
        <v>9658</v>
      </c>
      <c r="AR1222" s="44">
        <v>-1.01010101010101E-2</v>
      </c>
      <c r="AS1222" s="171" t="s">
        <v>6949</v>
      </c>
      <c r="AT1222" s="171" t="s">
        <v>7015</v>
      </c>
      <c r="AU1222" s="171" t="s">
        <v>7806</v>
      </c>
      <c r="AV1222" s="7" t="s">
        <v>8470</v>
      </c>
      <c r="AW1222" s="14" t="s">
        <v>6540</v>
      </c>
      <c r="AX1222" s="49" t="s">
        <v>6009</v>
      </c>
      <c r="AY1222" s="38" t="s">
        <v>5971</v>
      </c>
      <c r="AZ1222" s="14" t="s">
        <v>6038</v>
      </c>
      <c r="BA1222" s="49" t="s">
        <v>6039</v>
      </c>
      <c r="BB1222" s="38" t="s">
        <v>6007</v>
      </c>
      <c r="BC1222" s="7">
        <v>0.5</v>
      </c>
      <c r="BD1222" s="14" t="s">
        <v>6001</v>
      </c>
      <c r="BE1222" s="49" t="s">
        <v>5967</v>
      </c>
      <c r="BF1222" s="38" t="s">
        <v>5971</v>
      </c>
      <c r="BG1222" s="7">
        <v>0.6</v>
      </c>
      <c r="BH1222" s="45">
        <v>291.90410739593983</v>
      </c>
      <c r="BI1222" s="215" t="s">
        <v>8471</v>
      </c>
      <c r="BJ1222" s="215" t="s">
        <v>8554</v>
      </c>
      <c r="BK1222" s="7">
        <v>0.7</v>
      </c>
      <c r="BL1222" s="25">
        <v>8.2304526748970906E-3</v>
      </c>
      <c r="BM1222" s="20">
        <v>0.54600000000000004</v>
      </c>
      <c r="BN1222" s="20">
        <v>0.48</v>
      </c>
      <c r="BO1222" s="20">
        <v>0.6</v>
      </c>
      <c r="BP1222" s="46" t="s">
        <v>8473</v>
      </c>
      <c r="BQ1222" s="215" t="s">
        <v>8473</v>
      </c>
      <c r="BR1222" s="79" t="s">
        <v>8473</v>
      </c>
      <c r="BS1222" s="9">
        <v>0</v>
      </c>
      <c r="BT1222" s="9">
        <v>0</v>
      </c>
      <c r="BU1222" s="47" t="s">
        <v>5993</v>
      </c>
      <c r="BV1222" s="47" t="s">
        <v>5993</v>
      </c>
      <c r="BW1222" s="14" t="s">
        <v>5474</v>
      </c>
      <c r="BX1222" s="83" t="s">
        <v>8473</v>
      </c>
      <c r="BY1222" s="82" t="s">
        <v>8473</v>
      </c>
      <c r="BZ1222" s="46" t="s">
        <v>8473</v>
      </c>
      <c r="CA1222" s="48" t="s">
        <v>8475</v>
      </c>
      <c r="CB1222" s="45">
        <v>3577</v>
      </c>
      <c r="CC1222" s="45">
        <v>3332</v>
      </c>
      <c r="CD1222" s="45">
        <v>0</v>
      </c>
      <c r="CE1222" s="45">
        <v>0</v>
      </c>
      <c r="CF1222" s="14" t="s">
        <v>9719</v>
      </c>
      <c r="CG1222" s="7" t="s">
        <v>8556</v>
      </c>
      <c r="CH1222" s="215" t="s">
        <v>8479</v>
      </c>
      <c r="CI1222" s="215" t="s">
        <v>8478</v>
      </c>
      <c r="CJ1222" s="215" t="s">
        <v>8479</v>
      </c>
      <c r="CK1222" s="43" t="s">
        <v>6887</v>
      </c>
      <c r="CL1222" s="43" t="s">
        <v>5474</v>
      </c>
      <c r="CM1222" s="43" t="s">
        <v>5474</v>
      </c>
      <c r="CN1222" s="145">
        <v>3332</v>
      </c>
      <c r="CO1222" s="145">
        <v>3577</v>
      </c>
      <c r="CP1222" s="148">
        <v>14303.301262401052</v>
      </c>
      <c r="CQ1222" s="189" t="s">
        <v>5474</v>
      </c>
      <c r="CR1222" s="189" t="s">
        <v>5474</v>
      </c>
      <c r="CS1222" s="99" t="s">
        <v>5474</v>
      </c>
      <c r="CT1222" s="167" t="s">
        <v>5474</v>
      </c>
      <c r="CU1222" s="43" t="s">
        <v>5474</v>
      </c>
      <c r="CV1222" s="43" t="s">
        <v>5474</v>
      </c>
      <c r="CW1222" s="43" t="s">
        <v>5474</v>
      </c>
      <c r="CX1222" s="43" t="s">
        <v>5474</v>
      </c>
      <c r="CY1222" s="43" t="s">
        <v>5474</v>
      </c>
      <c r="CZ1222" s="43" t="s">
        <v>5474</v>
      </c>
      <c r="DA1222" s="42" t="s">
        <v>5474</v>
      </c>
      <c r="DB1222" s="42" t="s">
        <v>5474</v>
      </c>
      <c r="DC1222" s="42" t="s">
        <v>5474</v>
      </c>
      <c r="DD1222" s="42" t="s">
        <v>5474</v>
      </c>
      <c r="DE1222" s="42" t="s">
        <v>5474</v>
      </c>
      <c r="DF1222" s="42" t="s">
        <v>5474</v>
      </c>
      <c r="DG1222" s="42" t="s">
        <v>5474</v>
      </c>
      <c r="DH1222" s="42" t="s">
        <v>5474</v>
      </c>
    </row>
    <row r="1223" spans="1:112">
      <c r="A1223" s="22">
        <v>2885</v>
      </c>
      <c r="B1223" s="7" t="s">
        <v>552</v>
      </c>
      <c r="C1223" s="21">
        <v>-0.16689999999999999</v>
      </c>
      <c r="D1223" s="21">
        <v>-0.15390000000000001</v>
      </c>
      <c r="E1223" s="21">
        <v>-7.5999999999999998E-2</v>
      </c>
      <c r="F1223" s="21">
        <v>-3.2800000000000003E-2</v>
      </c>
      <c r="G1223" s="21">
        <v>0.22889999999999999</v>
      </c>
      <c r="H1223" s="21"/>
      <c r="I1223" s="21">
        <v>1.2285999999999999</v>
      </c>
      <c r="J1223" s="21">
        <v>1.2285999999999999</v>
      </c>
      <c r="K1223" s="21">
        <v>0.2717</v>
      </c>
      <c r="L1223" s="21">
        <v>0.1709</v>
      </c>
      <c r="M1223" s="21">
        <v>9.1499999999999998E-2</v>
      </c>
      <c r="N1223" s="21">
        <v>0.218</v>
      </c>
      <c r="O1223" s="21">
        <v>0.1923</v>
      </c>
      <c r="P1223" s="21">
        <v>8.9300000000000004E-2</v>
      </c>
      <c r="Q1223" s="21">
        <v>9.4999999999999998E-3</v>
      </c>
      <c r="R1223" s="21">
        <v>2.0000000000000001E-4</v>
      </c>
      <c r="S1223" s="21">
        <v>8.5000000000000006E-2</v>
      </c>
      <c r="T1223" s="21">
        <v>1.3599999999999999E-2</v>
      </c>
      <c r="U1223" s="10">
        <v>0.78</v>
      </c>
      <c r="V1223" s="10">
        <v>2.42</v>
      </c>
      <c r="W1223" s="7">
        <v>0.83079999999999998</v>
      </c>
      <c r="X1223" s="20">
        <v>0.51559999999999995</v>
      </c>
      <c r="Y1223" s="75">
        <v>2020</v>
      </c>
      <c r="Z1223" s="7">
        <v>1.2</v>
      </c>
      <c r="AA1223" s="7">
        <v>0</v>
      </c>
      <c r="AB1223" s="51">
        <v>38825</v>
      </c>
      <c r="AC1223" s="51">
        <v>4783</v>
      </c>
      <c r="AD1223" s="51">
        <v>199</v>
      </c>
      <c r="AE1223" s="51">
        <v>56</v>
      </c>
      <c r="AF1223" s="51">
        <v>30</v>
      </c>
      <c r="AG1223" s="51">
        <v>169</v>
      </c>
      <c r="AH1223" s="20">
        <v>2.5100000000000001E-2</v>
      </c>
      <c r="AI1223" s="7" t="s">
        <v>8487</v>
      </c>
      <c r="AJ1223" s="67" t="s">
        <v>8494</v>
      </c>
      <c r="AK1223" s="44">
        <v>0.67605633802816922</v>
      </c>
      <c r="AL1223" s="44">
        <v>-0.57142857142857051</v>
      </c>
      <c r="AM1223" s="44">
        <v>-0.74999999999999556</v>
      </c>
      <c r="AN1223" s="25">
        <v>0.43737166324435323</v>
      </c>
      <c r="AO1223" s="25">
        <v>0.11498973305954828</v>
      </c>
      <c r="AP1223" s="215">
        <v>24.35</v>
      </c>
      <c r="AQ1223" s="215" t="s">
        <v>9658</v>
      </c>
      <c r="AR1223" s="44">
        <v>-4.0899795501022403E-3</v>
      </c>
      <c r="AS1223" s="171" t="s">
        <v>7161</v>
      </c>
      <c r="AT1223" s="171" t="s">
        <v>6932</v>
      </c>
      <c r="AU1223" s="171" t="s">
        <v>6980</v>
      </c>
      <c r="AV1223" s="7" t="s">
        <v>8470</v>
      </c>
      <c r="AW1223" s="14" t="s">
        <v>6575</v>
      </c>
      <c r="AX1223" s="49" t="s">
        <v>6009</v>
      </c>
      <c r="AY1223" s="38" t="s">
        <v>5961</v>
      </c>
      <c r="AZ1223" s="14" t="s">
        <v>6641</v>
      </c>
      <c r="BA1223" s="49" t="s">
        <v>6039</v>
      </c>
      <c r="BB1223" s="38" t="s">
        <v>6007</v>
      </c>
      <c r="BC1223" s="7">
        <v>0.2</v>
      </c>
      <c r="BD1223" s="14" t="s">
        <v>6141</v>
      </c>
      <c r="BE1223" s="49" t="s">
        <v>5988</v>
      </c>
      <c r="BF1223" s="38" t="s">
        <v>5989</v>
      </c>
      <c r="BG1223" s="7">
        <v>1.1000000000000001</v>
      </c>
      <c r="BH1223" s="45">
        <v>10334.117190556672</v>
      </c>
      <c r="BI1223" s="215" t="s">
        <v>8592</v>
      </c>
      <c r="BJ1223" s="215" t="s">
        <v>8568</v>
      </c>
      <c r="BK1223" s="7">
        <v>0.5</v>
      </c>
      <c r="BL1223" s="25">
        <v>2.0576131687243091E-3</v>
      </c>
      <c r="BM1223" s="20">
        <v>0.65681249999999991</v>
      </c>
      <c r="BN1223" s="20">
        <v>0.5475000000000001</v>
      </c>
      <c r="BO1223" s="20">
        <v>0.74624999999999975</v>
      </c>
      <c r="BP1223" s="46">
        <v>10.061983471074381</v>
      </c>
      <c r="BQ1223" s="215" t="s">
        <v>8585</v>
      </c>
      <c r="BR1223" s="79">
        <v>0.27145790554414778</v>
      </c>
      <c r="BS1223" s="9">
        <v>2.8104684107213007E-2</v>
      </c>
      <c r="BT1223" s="9">
        <v>4.3178718664192317E-2</v>
      </c>
      <c r="BU1223" s="47" t="s">
        <v>5993</v>
      </c>
      <c r="BV1223" s="47">
        <v>44386</v>
      </c>
      <c r="BW1223" s="14" t="s">
        <v>5474</v>
      </c>
      <c r="BX1223" s="83">
        <v>0.58932238193018482</v>
      </c>
      <c r="BY1223" s="82">
        <v>2.58</v>
      </c>
      <c r="BZ1223" s="46">
        <v>9.4379844961240309</v>
      </c>
      <c r="CA1223" s="48" t="s">
        <v>8593</v>
      </c>
      <c r="CB1223" s="45">
        <v>945388.75</v>
      </c>
      <c r="CC1223" s="45">
        <v>116466.05</v>
      </c>
      <c r="CD1223" s="45">
        <v>4845.6500000000005</v>
      </c>
      <c r="CE1223" s="45">
        <v>1363.6000000000001</v>
      </c>
      <c r="CF1223" s="14" t="s">
        <v>9720</v>
      </c>
      <c r="CG1223" s="7" t="s">
        <v>8556</v>
      </c>
      <c r="CH1223" s="215" t="s">
        <v>8479</v>
      </c>
      <c r="CI1223" s="215" t="s">
        <v>8498</v>
      </c>
      <c r="CJ1223" s="215" t="s">
        <v>8479</v>
      </c>
      <c r="CK1223" s="43" t="s">
        <v>5474</v>
      </c>
      <c r="CL1223" s="43" t="s">
        <v>5474</v>
      </c>
      <c r="CM1223" s="43" t="s">
        <v>5474</v>
      </c>
      <c r="CN1223" s="145">
        <v>117829.65000000001</v>
      </c>
      <c r="CO1223" s="145">
        <v>950234.4</v>
      </c>
      <c r="CP1223" s="148">
        <v>251635.75359005496</v>
      </c>
      <c r="CQ1223" s="189" t="s">
        <v>5474</v>
      </c>
      <c r="CR1223" s="189" t="s">
        <v>5474</v>
      </c>
      <c r="CS1223" s="99" t="s">
        <v>5474</v>
      </c>
      <c r="CT1223" s="167" t="s">
        <v>5474</v>
      </c>
      <c r="CU1223" s="43" t="s">
        <v>5474</v>
      </c>
      <c r="CV1223" s="43" t="s">
        <v>5474</v>
      </c>
      <c r="CW1223" s="43" t="s">
        <v>5474</v>
      </c>
      <c r="CX1223" s="43" t="s">
        <v>5474</v>
      </c>
      <c r="CY1223" s="43" t="s">
        <v>5474</v>
      </c>
      <c r="CZ1223" s="43" t="s">
        <v>5474</v>
      </c>
      <c r="DA1223" s="42" t="s">
        <v>5474</v>
      </c>
      <c r="DB1223" s="42" t="s">
        <v>5474</v>
      </c>
      <c r="DC1223" s="42" t="s">
        <v>5474</v>
      </c>
      <c r="DD1223" s="42" t="s">
        <v>5474</v>
      </c>
      <c r="DE1223" s="42" t="s">
        <v>5474</v>
      </c>
      <c r="DF1223" s="42" t="s">
        <v>5474</v>
      </c>
      <c r="DG1223" s="42" t="s">
        <v>5474</v>
      </c>
      <c r="DH1223" s="42" t="s">
        <v>5477</v>
      </c>
    </row>
    <row r="1224" spans="1:112">
      <c r="A1224" s="22">
        <v>1504</v>
      </c>
      <c r="B1224" s="7" t="s">
        <v>128</v>
      </c>
      <c r="C1224" s="21">
        <v>-0.1075</v>
      </c>
      <c r="D1224" s="21">
        <v>0.1026</v>
      </c>
      <c r="E1224" s="21">
        <v>-3.3799999999999997E-2</v>
      </c>
      <c r="F1224" s="21">
        <v>0.14280000000000001</v>
      </c>
      <c r="G1224" s="21">
        <v>0.15679999999999999</v>
      </c>
      <c r="H1224" s="21">
        <v>0.28299999999999997</v>
      </c>
      <c r="I1224" s="21">
        <v>-0.1053</v>
      </c>
      <c r="J1224" s="21">
        <v>0.22220000000000001</v>
      </c>
      <c r="K1224" s="21">
        <v>9.1000000000000004E-3</v>
      </c>
      <c r="L1224" s="21">
        <v>8.0000000000000002E-3</v>
      </c>
      <c r="M1224" s="21">
        <v>-2.5999999999999999E-3</v>
      </c>
      <c r="N1224" s="21">
        <v>2.8E-3</v>
      </c>
      <c r="O1224" s="21">
        <v>1.6500000000000001E-2</v>
      </c>
      <c r="P1224" s="21">
        <v>1.3100000000000001E-2</v>
      </c>
      <c r="Q1224" s="21">
        <v>1E-3</v>
      </c>
      <c r="R1224" s="21">
        <v>8.0000000000000004E-4</v>
      </c>
      <c r="S1224" s="21">
        <v>6.3E-2</v>
      </c>
      <c r="T1224" s="21">
        <v>4.1399999999999999E-2</v>
      </c>
      <c r="U1224" s="10">
        <v>1.21</v>
      </c>
      <c r="V1224" s="10">
        <v>2.02</v>
      </c>
      <c r="W1224" s="7">
        <v>0.95599999999999996</v>
      </c>
      <c r="X1224" s="20">
        <v>0.57179999999999997</v>
      </c>
      <c r="Y1224" s="75">
        <v>2020</v>
      </c>
      <c r="Z1224" s="7">
        <v>1.1499999999999999</v>
      </c>
      <c r="AA1224" s="7">
        <v>0</v>
      </c>
      <c r="AB1224" s="51">
        <v>-3009</v>
      </c>
      <c r="AC1224" s="51">
        <v>242</v>
      </c>
      <c r="AD1224" s="51">
        <v>24</v>
      </c>
      <c r="AE1224" s="51">
        <v>3</v>
      </c>
      <c r="AF1224" s="51">
        <v>19</v>
      </c>
      <c r="AG1224" s="51">
        <v>19</v>
      </c>
      <c r="AH1224" s="20">
        <v>7.4000000000000003E-3</v>
      </c>
      <c r="AI1224" s="7" t="s">
        <v>8467</v>
      </c>
      <c r="AJ1224" s="67" t="s">
        <v>8494</v>
      </c>
      <c r="AK1224" s="44">
        <v>-0.69897959183673475</v>
      </c>
      <c r="AL1224" s="44">
        <v>-0.63235294117647045</v>
      </c>
      <c r="AM1224" s="44">
        <v>-0.90909090909090795</v>
      </c>
      <c r="AN1224" s="25">
        <v>0.3294117647058824</v>
      </c>
      <c r="AO1224" s="25">
        <v>0.11428571428571424</v>
      </c>
      <c r="AP1224" s="215">
        <v>29.75</v>
      </c>
      <c r="AQ1224" s="215" t="s">
        <v>9658</v>
      </c>
      <c r="AR1224" s="44">
        <v>-1.6528925619834701E-2</v>
      </c>
      <c r="AS1224" s="171" t="s">
        <v>7161</v>
      </c>
      <c r="AT1224" s="171" t="s">
        <v>6902</v>
      </c>
      <c r="AU1224" s="171" t="s">
        <v>6897</v>
      </c>
      <c r="AV1224" s="7" t="s">
        <v>8470</v>
      </c>
      <c r="AW1224" s="14" t="s">
        <v>6749</v>
      </c>
      <c r="AX1224" s="49" t="s">
        <v>6009</v>
      </c>
      <c r="AY1224" s="38" t="s">
        <v>5961</v>
      </c>
      <c r="AZ1224" s="14" t="s">
        <v>6157</v>
      </c>
      <c r="BA1224" s="49" t="s">
        <v>6039</v>
      </c>
      <c r="BB1224" s="38" t="s">
        <v>6007</v>
      </c>
      <c r="BC1224" s="7">
        <v>0.5</v>
      </c>
      <c r="BD1224" s="14" t="s">
        <v>5966</v>
      </c>
      <c r="BE1224" s="49" t="s">
        <v>5967</v>
      </c>
      <c r="BF1224" s="38" t="s">
        <v>5961</v>
      </c>
      <c r="BG1224" s="7">
        <v>0.6</v>
      </c>
      <c r="BH1224" s="45">
        <v>1308.7415389822659</v>
      </c>
      <c r="BI1224" s="215" t="s">
        <v>8489</v>
      </c>
      <c r="BJ1224" s="215" t="s">
        <v>8568</v>
      </c>
      <c r="BK1224" s="7">
        <v>0.6</v>
      </c>
      <c r="BL1224" s="25">
        <v>1.6835016835017075E-3</v>
      </c>
      <c r="BM1224" s="20">
        <v>0.6276250000000001</v>
      </c>
      <c r="BN1224" s="20">
        <v>0.64</v>
      </c>
      <c r="BO1224" s="20">
        <v>0.61749999999999994</v>
      </c>
      <c r="BP1224" s="46">
        <v>14.727722772277227</v>
      </c>
      <c r="BQ1224" s="215" t="s">
        <v>8540</v>
      </c>
      <c r="BR1224" s="79">
        <v>-0.14890756302521008</v>
      </c>
      <c r="BS1224" s="9">
        <v>2.6131584015024689E-2</v>
      </c>
      <c r="BT1224" s="9">
        <v>3.2614666386513003E-2</v>
      </c>
      <c r="BU1224" s="47" t="s">
        <v>5993</v>
      </c>
      <c r="BV1224" s="47">
        <v>44356</v>
      </c>
      <c r="BW1224" s="14" t="s">
        <v>5474</v>
      </c>
      <c r="BX1224" s="83">
        <v>6.3865546218487348E-2</v>
      </c>
      <c r="BY1224" s="82">
        <v>2.11</v>
      </c>
      <c r="BZ1224" s="46">
        <v>14.099526066350712</v>
      </c>
      <c r="CA1224" s="48" t="s">
        <v>8593</v>
      </c>
      <c r="CB1224" s="45">
        <v>-89517.75</v>
      </c>
      <c r="CC1224" s="45">
        <v>7199.5</v>
      </c>
      <c r="CD1224" s="45">
        <v>714</v>
      </c>
      <c r="CE1224" s="45">
        <v>89.25</v>
      </c>
      <c r="CF1224" s="14" t="s">
        <v>9721</v>
      </c>
      <c r="CG1224" s="7" t="s">
        <v>8556</v>
      </c>
      <c r="CH1224" s="215" t="s">
        <v>8479</v>
      </c>
      <c r="CI1224" s="215" t="s">
        <v>8478</v>
      </c>
      <c r="CJ1224" s="215" t="s">
        <v>8479</v>
      </c>
      <c r="CK1224" s="43" t="s">
        <v>5474</v>
      </c>
      <c r="CL1224" s="43" t="s">
        <v>5474</v>
      </c>
      <c r="CM1224" s="43" t="s">
        <v>5474</v>
      </c>
      <c r="CN1224" s="145">
        <v>7288.75</v>
      </c>
      <c r="CO1224" s="145">
        <v>-88803.75</v>
      </c>
      <c r="CP1224" s="148">
        <v>38935.060784722409</v>
      </c>
      <c r="CQ1224" s="189" t="s">
        <v>5474</v>
      </c>
      <c r="CR1224" s="189" t="s">
        <v>5474</v>
      </c>
      <c r="CS1224" s="99" t="s">
        <v>5474</v>
      </c>
      <c r="CT1224" s="167" t="s">
        <v>5474</v>
      </c>
      <c r="CU1224" s="43" t="s">
        <v>5474</v>
      </c>
      <c r="CV1224" s="43" t="s">
        <v>5474</v>
      </c>
      <c r="CW1224" s="43" t="s">
        <v>5474</v>
      </c>
      <c r="CX1224" s="43" t="s">
        <v>5474</v>
      </c>
      <c r="CY1224" s="43" t="s">
        <v>5474</v>
      </c>
      <c r="CZ1224" s="43" t="s">
        <v>5474</v>
      </c>
      <c r="DA1224" s="42" t="s">
        <v>5474</v>
      </c>
      <c r="DB1224" s="42" t="s">
        <v>5474</v>
      </c>
      <c r="DC1224" s="42" t="s">
        <v>5474</v>
      </c>
      <c r="DD1224" s="42" t="s">
        <v>5474</v>
      </c>
      <c r="DE1224" s="42" t="s">
        <v>5474</v>
      </c>
      <c r="DF1224" s="42" t="s">
        <v>5474</v>
      </c>
      <c r="DG1224" s="42" t="s">
        <v>5474</v>
      </c>
      <c r="DH1224" s="42" t="s">
        <v>5474</v>
      </c>
    </row>
    <row r="1225" spans="1:112">
      <c r="A1225" s="22">
        <v>2430</v>
      </c>
      <c r="B1225" s="7" t="s">
        <v>398</v>
      </c>
      <c r="C1225" s="21">
        <v>5.9499999999999997E-2</v>
      </c>
      <c r="D1225" s="21">
        <v>3.2300000000000002E-2</v>
      </c>
      <c r="E1225" s="21">
        <v>0.08</v>
      </c>
      <c r="F1225" s="21">
        <v>0.2077</v>
      </c>
      <c r="G1225" s="21">
        <v>0.1913</v>
      </c>
      <c r="H1225" s="21">
        <v>0.02</v>
      </c>
      <c r="I1225" s="21">
        <v>4.6666999999999996</v>
      </c>
      <c r="J1225" s="21">
        <v>1.6578999999999999</v>
      </c>
      <c r="K1225" s="21">
        <v>-1.46E-2</v>
      </c>
      <c r="L1225" s="21">
        <v>-2.3999999999999998E-3</v>
      </c>
      <c r="M1225" s="21">
        <v>-4.7999999999999996E-3</v>
      </c>
      <c r="N1225" s="21">
        <v>-5.7999999999999996E-3</v>
      </c>
      <c r="O1225" s="21">
        <v>1.9699999999999999E-2</v>
      </c>
      <c r="P1225" s="21">
        <v>9.5999999999999992E-3</v>
      </c>
      <c r="Q1225" s="21">
        <v>1.41E-2</v>
      </c>
      <c r="R1225" s="21">
        <v>3.5999999999999999E-3</v>
      </c>
      <c r="S1225" s="21">
        <v>6.2799999999999995E-2</v>
      </c>
      <c r="T1225" s="21">
        <v>3.04E-2</v>
      </c>
      <c r="U1225" s="10">
        <v>2.02</v>
      </c>
      <c r="V1225" s="10">
        <v>3.12</v>
      </c>
      <c r="W1225" s="7">
        <v>1.3620000000000001</v>
      </c>
      <c r="X1225" s="20">
        <v>0.76319999999999999</v>
      </c>
      <c r="Y1225" s="75">
        <v>2020</v>
      </c>
      <c r="Z1225" s="7">
        <v>1.55</v>
      </c>
      <c r="AA1225" s="7">
        <v>0</v>
      </c>
      <c r="AB1225" s="51">
        <v>1562</v>
      </c>
      <c r="AC1225" s="51">
        <v>985</v>
      </c>
      <c r="AD1225" s="51"/>
      <c r="AE1225" s="51"/>
      <c r="AF1225" s="51">
        <v>10</v>
      </c>
      <c r="AG1225" s="51"/>
      <c r="AH1225" s="20">
        <v>2.1700000000000001E-2</v>
      </c>
      <c r="AI1225" s="7" t="s">
        <v>8507</v>
      </c>
      <c r="AJ1225" s="67" t="s">
        <v>8468</v>
      </c>
      <c r="AK1225" s="44">
        <v>0.94748858447488593</v>
      </c>
      <c r="AL1225" s="44">
        <v>0.76767676767676774</v>
      </c>
      <c r="AM1225" s="44">
        <v>-0.60869565217391253</v>
      </c>
      <c r="AN1225" s="25">
        <v>0.56516129032258056</v>
      </c>
      <c r="AO1225" s="25">
        <v>0.12774193548387086</v>
      </c>
      <c r="AP1225" s="215">
        <v>38.75</v>
      </c>
      <c r="AQ1225" s="215" t="s">
        <v>9658</v>
      </c>
      <c r="AR1225" s="44">
        <v>-1.1479591836734601E-2</v>
      </c>
      <c r="AS1225" s="171" t="s">
        <v>7166</v>
      </c>
      <c r="AT1225" s="171" t="s">
        <v>7561</v>
      </c>
      <c r="AU1225" s="171" t="s">
        <v>7562</v>
      </c>
      <c r="AV1225" s="7" t="s">
        <v>8488</v>
      </c>
      <c r="AW1225" s="14" t="s">
        <v>6249</v>
      </c>
      <c r="AX1225" s="49" t="s">
        <v>6009</v>
      </c>
      <c r="AY1225" s="38" t="s">
        <v>5961</v>
      </c>
      <c r="AZ1225" s="14" t="s">
        <v>6273</v>
      </c>
      <c r="BA1225" s="49" t="s">
        <v>6009</v>
      </c>
      <c r="BB1225" s="38" t="s">
        <v>6012</v>
      </c>
      <c r="BC1225" s="7">
        <v>1</v>
      </c>
      <c r="BD1225" s="14" t="s">
        <v>6203</v>
      </c>
      <c r="BE1225" s="49" t="s">
        <v>6009</v>
      </c>
      <c r="BF1225" s="38" t="s">
        <v>6012</v>
      </c>
      <c r="BG1225" s="7">
        <v>0.8</v>
      </c>
      <c r="BH1225" s="45">
        <v>1547.7189451305085</v>
      </c>
      <c r="BI1225" s="215" t="s">
        <v>8489</v>
      </c>
      <c r="BJ1225" s="215" t="s">
        <v>8568</v>
      </c>
      <c r="BK1225" s="7">
        <v>0.6</v>
      </c>
      <c r="BL1225" s="25">
        <v>1.1749347258485714E-2</v>
      </c>
      <c r="BM1225" s="20">
        <v>0.66900000000000004</v>
      </c>
      <c r="BN1225" s="20">
        <v>0.68</v>
      </c>
      <c r="BO1225" s="20">
        <v>0.65999999999999992</v>
      </c>
      <c r="BP1225" s="46">
        <v>12.419871794871794</v>
      </c>
      <c r="BQ1225" s="215" t="s">
        <v>8513</v>
      </c>
      <c r="BR1225" s="79">
        <v>8.9816774193548471E-2</v>
      </c>
      <c r="BS1225" s="9">
        <v>2.9127988364839874E-2</v>
      </c>
      <c r="BT1225" s="9">
        <v>3.3951384401252671E-2</v>
      </c>
      <c r="BU1225" s="47" t="s">
        <v>5993</v>
      </c>
      <c r="BV1225" s="47">
        <v>44333</v>
      </c>
      <c r="BW1225" s="14" t="s">
        <v>5474</v>
      </c>
      <c r="BX1225" s="83">
        <v>0.30778012903225799</v>
      </c>
      <c r="BY1225" s="82">
        <v>3.3200000000000003</v>
      </c>
      <c r="BZ1225" s="46">
        <v>11.67168674698795</v>
      </c>
      <c r="CA1225" s="48" t="s">
        <v>8475</v>
      </c>
      <c r="CB1225" s="45">
        <v>60527.5</v>
      </c>
      <c r="CC1225" s="45">
        <v>38168.75</v>
      </c>
      <c r="CD1225" s="45">
        <v>0</v>
      </c>
      <c r="CE1225" s="45">
        <v>0</v>
      </c>
      <c r="CF1225" s="14" t="s">
        <v>9722</v>
      </c>
      <c r="CG1225" s="7" t="s">
        <v>8556</v>
      </c>
      <c r="CH1225" s="215" t="s">
        <v>8479</v>
      </c>
      <c r="CI1225" s="215" t="s">
        <v>8498</v>
      </c>
      <c r="CJ1225" s="215" t="s">
        <v>8498</v>
      </c>
      <c r="CK1225" s="43" t="s">
        <v>7398</v>
      </c>
      <c r="CL1225" s="43" t="s">
        <v>5474</v>
      </c>
      <c r="CM1225" s="43" t="s">
        <v>5474</v>
      </c>
      <c r="CN1225" s="145">
        <v>38168.75</v>
      </c>
      <c r="CO1225" s="145">
        <v>60527.5</v>
      </c>
      <c r="CP1225" s="148">
        <v>59974.109123807204</v>
      </c>
      <c r="CQ1225" s="189" t="s">
        <v>5474</v>
      </c>
      <c r="CR1225" s="189" t="s">
        <v>5474</v>
      </c>
      <c r="CS1225" s="99" t="s">
        <v>5474</v>
      </c>
      <c r="CT1225" s="167" t="s">
        <v>8717</v>
      </c>
      <c r="CU1225" s="43" t="s">
        <v>5474</v>
      </c>
      <c r="CV1225" s="43" t="s">
        <v>5474</v>
      </c>
      <c r="CW1225" s="43" t="s">
        <v>5474</v>
      </c>
      <c r="CX1225" s="43" t="s">
        <v>5474</v>
      </c>
      <c r="CY1225" s="43" t="s">
        <v>5474</v>
      </c>
      <c r="CZ1225" s="43" t="s">
        <v>5474</v>
      </c>
      <c r="DA1225" s="42" t="s">
        <v>5474</v>
      </c>
      <c r="DB1225" s="42" t="s">
        <v>5474</v>
      </c>
      <c r="DC1225" s="42" t="s">
        <v>8601</v>
      </c>
      <c r="DD1225" s="42" t="s">
        <v>8718</v>
      </c>
      <c r="DE1225" s="42" t="s">
        <v>5474</v>
      </c>
      <c r="DF1225" s="42" t="s">
        <v>5474</v>
      </c>
      <c r="DG1225" s="42" t="s">
        <v>5474</v>
      </c>
      <c r="DH1225" s="42" t="s">
        <v>5474</v>
      </c>
    </row>
    <row r="1226" spans="1:112">
      <c r="A1226" s="22">
        <v>1702</v>
      </c>
      <c r="B1226" s="7" t="s">
        <v>192</v>
      </c>
      <c r="C1226" s="21">
        <v>-6.8400000000000002E-2</v>
      </c>
      <c r="D1226" s="21">
        <v>6.3E-2</v>
      </c>
      <c r="E1226" s="21">
        <v>-9.1800000000000007E-2</v>
      </c>
      <c r="F1226" s="21">
        <v>-6.6900000000000001E-2</v>
      </c>
      <c r="G1226" s="21">
        <v>0.19689999999999999</v>
      </c>
      <c r="H1226" s="21">
        <v>-7.0800000000000002E-2</v>
      </c>
      <c r="I1226" s="21">
        <v>0.129</v>
      </c>
      <c r="J1226" s="21">
        <v>0.7581</v>
      </c>
      <c r="K1226" s="21">
        <v>-1.34E-2</v>
      </c>
      <c r="L1226" s="21">
        <v>-8.0999999999999996E-3</v>
      </c>
      <c r="M1226" s="21">
        <v>2.5999999999999999E-3</v>
      </c>
      <c r="N1226" s="21">
        <v>2E-3</v>
      </c>
      <c r="O1226" s="21">
        <v>3.0000000000000001E-3</v>
      </c>
      <c r="P1226" s="21">
        <v>2.5100000000000001E-2</v>
      </c>
      <c r="Q1226" s="21">
        <v>8.2000000000000007E-3</v>
      </c>
      <c r="R1226" s="21">
        <v>2.3999999999999998E-3</v>
      </c>
      <c r="S1226" s="21">
        <v>0.17219999999999999</v>
      </c>
      <c r="T1226" s="21">
        <v>5.4899999999999997E-2</v>
      </c>
      <c r="U1226" s="10">
        <v>2.1800000000000002</v>
      </c>
      <c r="V1226" s="10">
        <v>4.59</v>
      </c>
      <c r="W1226" s="7">
        <v>2.4413999999999998</v>
      </c>
      <c r="X1226" s="20">
        <v>0.59530000000000005</v>
      </c>
      <c r="Y1226" s="75">
        <v>2020</v>
      </c>
      <c r="Z1226" s="7">
        <v>2</v>
      </c>
      <c r="AA1226" s="7">
        <v>0</v>
      </c>
      <c r="AB1226" s="51">
        <v>-200</v>
      </c>
      <c r="AC1226" s="51">
        <v>29</v>
      </c>
      <c r="AD1226" s="51">
        <v>2</v>
      </c>
      <c r="AE1226" s="51"/>
      <c r="AF1226" s="51">
        <v>-5</v>
      </c>
      <c r="AG1226" s="51">
        <v>2</v>
      </c>
      <c r="AH1226" s="20">
        <v>3.78E-2</v>
      </c>
      <c r="AI1226" s="7" t="s">
        <v>8467</v>
      </c>
      <c r="AJ1226" s="67" t="s">
        <v>8494</v>
      </c>
      <c r="AK1226" s="44">
        <v>-0.625</v>
      </c>
      <c r="AL1226" s="44">
        <v>-0.53608247422680422</v>
      </c>
      <c r="AM1226" s="44">
        <v>-0.66666666666666663</v>
      </c>
      <c r="AN1226" s="25">
        <v>0.37860082304526743</v>
      </c>
      <c r="AO1226" s="25">
        <v>9.9794238683127603E-2</v>
      </c>
      <c r="AP1226" s="215">
        <v>48.6</v>
      </c>
      <c r="AQ1226" s="215" t="s">
        <v>9658</v>
      </c>
      <c r="AR1226" s="44">
        <v>-1.0277492291880701E-3</v>
      </c>
      <c r="AS1226" s="171" t="s">
        <v>7165</v>
      </c>
      <c r="AT1226" s="171" t="s">
        <v>6936</v>
      </c>
      <c r="AU1226" s="171" t="s">
        <v>7205</v>
      </c>
      <c r="AV1226" s="7" t="s">
        <v>8470</v>
      </c>
      <c r="AW1226" s="14" t="s">
        <v>6570</v>
      </c>
      <c r="AX1226" s="49" t="s">
        <v>6009</v>
      </c>
      <c r="AY1226" s="38" t="s">
        <v>5961</v>
      </c>
      <c r="AZ1226" s="14" t="s">
        <v>6157</v>
      </c>
      <c r="BA1226" s="49" t="s">
        <v>6337</v>
      </c>
      <c r="BB1226" s="38" t="s">
        <v>6047</v>
      </c>
      <c r="BC1226" s="7">
        <v>0.6</v>
      </c>
      <c r="BD1226" s="14" t="s">
        <v>6030</v>
      </c>
      <c r="BE1226" s="49" t="s">
        <v>5967</v>
      </c>
      <c r="BF1226" s="38" t="s">
        <v>5961</v>
      </c>
      <c r="BG1226" s="7">
        <v>0.6</v>
      </c>
      <c r="BH1226" s="45">
        <v>220.35735525021335</v>
      </c>
      <c r="BI1226" s="215" t="s">
        <v>8471</v>
      </c>
      <c r="BJ1226" s="215" t="s">
        <v>8554</v>
      </c>
      <c r="BK1226" s="7">
        <v>0.3</v>
      </c>
      <c r="BL1226" s="25">
        <v>3.0959752321981131E-3</v>
      </c>
      <c r="BM1226" s="20">
        <v>0.60549999999999993</v>
      </c>
      <c r="BN1226" s="20">
        <v>0.57250000000000001</v>
      </c>
      <c r="BO1226" s="20">
        <v>0.63249999999999995</v>
      </c>
      <c r="BP1226" s="46">
        <v>10.588235294117649</v>
      </c>
      <c r="BQ1226" s="215" t="s">
        <v>8560</v>
      </c>
      <c r="BR1226" s="79">
        <v>0.10617283950617291</v>
      </c>
      <c r="BS1226" s="9">
        <v>4.4126428295704789E-2</v>
      </c>
      <c r="BT1226" s="9">
        <v>3.5096946238987625E-2</v>
      </c>
      <c r="BU1226" s="47" t="s">
        <v>5993</v>
      </c>
      <c r="BV1226" s="47">
        <v>44348</v>
      </c>
      <c r="BW1226" s="14" t="s">
        <v>5474</v>
      </c>
      <c r="BX1226" s="83">
        <v>0.38271604938271608</v>
      </c>
      <c r="BY1226" s="82">
        <v>4.4800000000000004</v>
      </c>
      <c r="BZ1226" s="46">
        <v>10.848214285714285</v>
      </c>
      <c r="CA1226" s="48" t="s">
        <v>8475</v>
      </c>
      <c r="CB1226" s="45">
        <v>-9720</v>
      </c>
      <c r="CC1226" s="45">
        <v>1409.4</v>
      </c>
      <c r="CD1226" s="45">
        <v>97.2</v>
      </c>
      <c r="CE1226" s="45">
        <v>0</v>
      </c>
      <c r="CF1226" s="14" t="s">
        <v>9723</v>
      </c>
      <c r="CG1226" s="7" t="s">
        <v>8556</v>
      </c>
      <c r="CH1226" s="215" t="s">
        <v>8479</v>
      </c>
      <c r="CI1226" s="215" t="s">
        <v>8478</v>
      </c>
      <c r="CJ1226" s="215" t="s">
        <v>8479</v>
      </c>
      <c r="CK1226" s="43" t="s">
        <v>6887</v>
      </c>
      <c r="CL1226" s="43" t="s">
        <v>5474</v>
      </c>
      <c r="CM1226" s="43" t="s">
        <v>5474</v>
      </c>
      <c r="CN1226" s="145">
        <v>1409.4</v>
      </c>
      <c r="CO1226" s="145">
        <v>-9622.7999999999993</v>
      </c>
      <c r="CP1226" s="148">
        <v>10709.367465160369</v>
      </c>
      <c r="CQ1226" s="189" t="s">
        <v>5474</v>
      </c>
      <c r="CR1226" s="189" t="s">
        <v>5474</v>
      </c>
      <c r="CS1226" s="99" t="s">
        <v>5474</v>
      </c>
      <c r="CT1226" s="167" t="s">
        <v>5474</v>
      </c>
      <c r="CU1226" s="43" t="s">
        <v>5474</v>
      </c>
      <c r="CV1226" s="43" t="s">
        <v>5474</v>
      </c>
      <c r="CW1226" s="43" t="s">
        <v>5474</v>
      </c>
      <c r="CX1226" s="43" t="s">
        <v>5474</v>
      </c>
      <c r="CY1226" s="43" t="s">
        <v>5474</v>
      </c>
      <c r="CZ1226" s="43" t="s">
        <v>5474</v>
      </c>
      <c r="DA1226" s="42" t="s">
        <v>5474</v>
      </c>
      <c r="DB1226" s="42" t="s">
        <v>5474</v>
      </c>
      <c r="DC1226" s="42" t="s">
        <v>5474</v>
      </c>
      <c r="DD1226" s="42" t="s">
        <v>5474</v>
      </c>
      <c r="DE1226" s="42" t="s">
        <v>5474</v>
      </c>
      <c r="DF1226" s="42" t="s">
        <v>5474</v>
      </c>
      <c r="DG1226" s="42" t="s">
        <v>5474</v>
      </c>
      <c r="DH1226" s="42" t="s">
        <v>5474</v>
      </c>
    </row>
    <row r="1227" spans="1:112">
      <c r="A1227" s="22">
        <v>5607</v>
      </c>
      <c r="B1227" s="7" t="s">
        <v>1179</v>
      </c>
      <c r="C1227" s="21">
        <v>4.1200000000000001E-2</v>
      </c>
      <c r="D1227" s="21">
        <v>0.25180000000000002</v>
      </c>
      <c r="E1227" s="21">
        <v>8.2500000000000004E-2</v>
      </c>
      <c r="F1227" s="21">
        <v>0.29089999999999999</v>
      </c>
      <c r="G1227" s="21">
        <v>0.25280000000000002</v>
      </c>
      <c r="H1227" s="21">
        <v>3.7699999999999997E-2</v>
      </c>
      <c r="I1227" s="21">
        <v>0.57140000000000002</v>
      </c>
      <c r="J1227" s="21">
        <v>0.54290000000000005</v>
      </c>
      <c r="K1227" s="21">
        <v>1.9E-3</v>
      </c>
      <c r="L1227" s="21">
        <v>2.87E-2</v>
      </c>
      <c r="M1227" s="21">
        <v>-1.2800000000000001E-2</v>
      </c>
      <c r="N1227" s="21">
        <v>8.0000000000000004E-4</v>
      </c>
      <c r="O1227" s="21">
        <v>3.85E-2</v>
      </c>
      <c r="P1227" s="21">
        <v>-1.77E-2</v>
      </c>
      <c r="Q1227" s="21">
        <v>-0.01</v>
      </c>
      <c r="R1227" s="21">
        <v>-6.3E-3</v>
      </c>
      <c r="S1227" s="21">
        <v>8.2799999999999999E-2</v>
      </c>
      <c r="T1227" s="21">
        <v>5.2900000000000003E-2</v>
      </c>
      <c r="U1227" s="10">
        <v>1.08</v>
      </c>
      <c r="V1227" s="10">
        <v>2.39</v>
      </c>
      <c r="W1227" s="7">
        <v>0.56000000000000005</v>
      </c>
      <c r="X1227" s="20">
        <v>0.3352</v>
      </c>
      <c r="Y1227" s="75">
        <v>2020</v>
      </c>
      <c r="Z1227" s="7">
        <v>1.2</v>
      </c>
      <c r="AA1227" s="7">
        <v>0</v>
      </c>
      <c r="AB1227" s="51">
        <v>-255</v>
      </c>
      <c r="AC1227" s="51">
        <v>-2200</v>
      </c>
      <c r="AD1227" s="51"/>
      <c r="AE1227" s="51"/>
      <c r="AF1227" s="51">
        <v>-45</v>
      </c>
      <c r="AG1227" s="51">
        <v>-10</v>
      </c>
      <c r="AH1227" s="20">
        <v>1.8800000000000001E-2</v>
      </c>
      <c r="AI1227" s="7" t="s">
        <v>8487</v>
      </c>
      <c r="AJ1227" s="67" t="s">
        <v>8468</v>
      </c>
      <c r="AK1227" s="44">
        <v>0.71428571428571441</v>
      </c>
      <c r="AL1227" s="44">
        <v>0.51351351351351404</v>
      </c>
      <c r="AM1227" s="44">
        <v>-0.53846153846153599</v>
      </c>
      <c r="AN1227" s="25">
        <v>0.48337595907928382</v>
      </c>
      <c r="AO1227" s="25">
        <v>0.14194373401534519</v>
      </c>
      <c r="AP1227" s="215">
        <v>39.1</v>
      </c>
      <c r="AQ1227" s="215" t="s">
        <v>9658</v>
      </c>
      <c r="AR1227" s="44">
        <v>-8.8719898605830096E-3</v>
      </c>
      <c r="AS1227" s="171" t="s">
        <v>7165</v>
      </c>
      <c r="AT1227" s="171" t="s">
        <v>7561</v>
      </c>
      <c r="AU1227" s="171" t="s">
        <v>6959</v>
      </c>
      <c r="AV1227" s="7" t="s">
        <v>5474</v>
      </c>
      <c r="AW1227" s="14" t="s">
        <v>8158</v>
      </c>
      <c r="AX1227" s="49" t="s">
        <v>6009</v>
      </c>
      <c r="AY1227" s="38" t="s">
        <v>5961</v>
      </c>
      <c r="AZ1227" s="14" t="s">
        <v>6157</v>
      </c>
      <c r="BA1227" s="49" t="s">
        <v>5981</v>
      </c>
      <c r="BB1227" s="38" t="s">
        <v>5971</v>
      </c>
      <c r="BC1227" s="7">
        <v>2.6</v>
      </c>
      <c r="BD1227" s="14" t="s">
        <v>6157</v>
      </c>
      <c r="BE1227" s="49" t="s">
        <v>5981</v>
      </c>
      <c r="BF1227" s="38" t="s">
        <v>5961</v>
      </c>
      <c r="BG1227" s="7">
        <v>1.7</v>
      </c>
      <c r="BH1227" s="45">
        <v>1962.2173626303952</v>
      </c>
      <c r="BI1227" s="215" t="s">
        <v>8518</v>
      </c>
      <c r="BJ1227" s="215" t="s">
        <v>8496</v>
      </c>
      <c r="BK1227" s="7">
        <v>0.2</v>
      </c>
      <c r="BL1227" s="25">
        <v>7.7319587628867084E-3</v>
      </c>
      <c r="BM1227" s="20">
        <v>0.66450000000000009</v>
      </c>
      <c r="BN1227" s="20">
        <v>0.69750000000000001</v>
      </c>
      <c r="BO1227" s="20">
        <v>0.63749999999999996</v>
      </c>
      <c r="BP1227" s="46">
        <v>16.359832635983263</v>
      </c>
      <c r="BQ1227" s="215" t="s">
        <v>8521</v>
      </c>
      <c r="BR1227" s="79">
        <v>-0.17749360613810736</v>
      </c>
      <c r="BS1227" s="9">
        <v>8.4229762284500076E-3</v>
      </c>
      <c r="BT1227" s="9">
        <v>2.4696065103543496E-2</v>
      </c>
      <c r="BU1227" s="47" t="s">
        <v>5993</v>
      </c>
      <c r="BV1227" s="47" t="s">
        <v>5993</v>
      </c>
      <c r="BW1227" s="14" t="s">
        <v>5474</v>
      </c>
      <c r="BX1227" s="83">
        <v>2.8132992327365765E-2</v>
      </c>
      <c r="BY1227" s="82">
        <v>2.68</v>
      </c>
      <c r="BZ1227" s="46">
        <v>14.58955223880597</v>
      </c>
      <c r="CA1227" s="48" t="s">
        <v>5474</v>
      </c>
      <c r="CB1227" s="45">
        <v>-9970.5</v>
      </c>
      <c r="CC1227" s="45">
        <v>-86020</v>
      </c>
      <c r="CD1227" s="45">
        <v>0</v>
      </c>
      <c r="CE1227" s="45">
        <v>0</v>
      </c>
      <c r="CF1227" s="14" t="s">
        <v>9724</v>
      </c>
      <c r="CG1227" s="7" t="s">
        <v>8590</v>
      </c>
      <c r="CH1227" s="215" t="s">
        <v>8546</v>
      </c>
      <c r="CI1227" s="215" t="s">
        <v>8478</v>
      </c>
      <c r="CJ1227" s="215" t="s">
        <v>8478</v>
      </c>
      <c r="CK1227" s="43" t="s">
        <v>6985</v>
      </c>
      <c r="CL1227" s="43" t="s">
        <v>5474</v>
      </c>
      <c r="CM1227" s="43" t="s">
        <v>7017</v>
      </c>
      <c r="CN1227" s="145">
        <v>-86020</v>
      </c>
      <c r="CO1227" s="145">
        <v>-9970.5</v>
      </c>
      <c r="CP1227" s="148">
        <v>76722.69887884846</v>
      </c>
      <c r="CQ1227" s="189" t="s">
        <v>5474</v>
      </c>
      <c r="CR1227" s="189" t="s">
        <v>5474</v>
      </c>
      <c r="CS1227" s="99" t="s">
        <v>5474</v>
      </c>
      <c r="CT1227" s="167" t="s">
        <v>8528</v>
      </c>
      <c r="CU1227" s="43" t="s">
        <v>5474</v>
      </c>
      <c r="CV1227" s="43" t="s">
        <v>5474</v>
      </c>
      <c r="CW1227" s="43" t="s">
        <v>5474</v>
      </c>
      <c r="CX1227" s="43" t="s">
        <v>5474</v>
      </c>
      <c r="CY1227" s="43" t="s">
        <v>5474</v>
      </c>
      <c r="CZ1227" s="43" t="s">
        <v>5474</v>
      </c>
      <c r="DA1227" s="42" t="s">
        <v>5474</v>
      </c>
      <c r="DB1227" s="42" t="s">
        <v>8528</v>
      </c>
      <c r="DC1227" s="42" t="s">
        <v>5474</v>
      </c>
      <c r="DD1227" s="42" t="s">
        <v>5474</v>
      </c>
      <c r="DE1227" s="42" t="s">
        <v>5474</v>
      </c>
      <c r="DF1227" s="42" t="s">
        <v>5474</v>
      </c>
      <c r="DG1227" s="42" t="s">
        <v>5474</v>
      </c>
      <c r="DH1227" s="42" t="s">
        <v>5474</v>
      </c>
    </row>
    <row r="1228" spans="1:112">
      <c r="A1228" s="22">
        <v>1323</v>
      </c>
      <c r="B1228" s="7" t="s">
        <v>67</v>
      </c>
      <c r="C1228" s="21">
        <v>-5.0999999999999997E-2</v>
      </c>
      <c r="D1228" s="21">
        <v>0.1237</v>
      </c>
      <c r="E1228" s="21">
        <v>8.0000000000000004E-4</v>
      </c>
      <c r="F1228" s="21">
        <v>0.12790000000000001</v>
      </c>
      <c r="G1228" s="21">
        <v>7.3499999999999996E-2</v>
      </c>
      <c r="H1228" s="21">
        <v>0.4677</v>
      </c>
      <c r="I1228" s="21">
        <v>-9.9000000000000005E-2</v>
      </c>
      <c r="J1228" s="21">
        <v>-0.12570000000000001</v>
      </c>
      <c r="K1228" s="21">
        <v>8.8999999999999999E-3</v>
      </c>
      <c r="L1228" s="21">
        <v>-1.35E-2</v>
      </c>
      <c r="M1228" s="21">
        <v>-1.2999999999999999E-2</v>
      </c>
      <c r="N1228" s="21">
        <v>1.2E-2</v>
      </c>
      <c r="O1228" s="21">
        <v>-1.9699999999999999E-2</v>
      </c>
      <c r="P1228" s="21">
        <v>-1.4200000000000001E-2</v>
      </c>
      <c r="Q1228" s="21">
        <v>-8.0000000000000002E-3</v>
      </c>
      <c r="R1228" s="21">
        <v>-4.1999999999999997E-3</v>
      </c>
      <c r="S1228" s="21">
        <v>0.1573</v>
      </c>
      <c r="T1228" s="21">
        <v>8.3299999999999999E-2</v>
      </c>
      <c r="U1228" s="10">
        <v>1.53</v>
      </c>
      <c r="V1228" s="10">
        <v>2.97</v>
      </c>
      <c r="W1228" s="7">
        <v>1.62</v>
      </c>
      <c r="X1228" s="20">
        <v>0.51929999999999998</v>
      </c>
      <c r="Y1228" s="75">
        <v>2020</v>
      </c>
      <c r="Z1228" s="7">
        <v>1.6</v>
      </c>
      <c r="AA1228" s="7">
        <v>0</v>
      </c>
      <c r="AB1228" s="51">
        <v>-11</v>
      </c>
      <c r="AC1228" s="51">
        <v>-1</v>
      </c>
      <c r="AD1228" s="51"/>
      <c r="AE1228" s="51"/>
      <c r="AF1228" s="51">
        <v>-3</v>
      </c>
      <c r="AG1228" s="51"/>
      <c r="AH1228" s="20">
        <v>0</v>
      </c>
      <c r="AI1228" s="7" t="s">
        <v>8481</v>
      </c>
      <c r="AJ1228" s="67" t="s">
        <v>8494</v>
      </c>
      <c r="AK1228" s="44">
        <v>-0.5279999999999998</v>
      </c>
      <c r="AL1228" s="44">
        <v>0.62162162162162038</v>
      </c>
      <c r="AM1228" s="44">
        <v>0.5</v>
      </c>
      <c r="AN1228" s="25">
        <v>0.18518518518518509</v>
      </c>
      <c r="AO1228" s="25">
        <v>5.4814814814814858E-2</v>
      </c>
      <c r="AP1228" s="215">
        <v>33.75</v>
      </c>
      <c r="AQ1228" s="215" t="s">
        <v>9658</v>
      </c>
      <c r="AR1228" s="44">
        <v>-2.9542097488921698E-3</v>
      </c>
      <c r="AS1228" s="171" t="s">
        <v>7044</v>
      </c>
      <c r="AT1228" s="171" t="s">
        <v>7011</v>
      </c>
      <c r="AU1228" s="171" t="s">
        <v>6930</v>
      </c>
      <c r="AV1228" s="7" t="s">
        <v>8470</v>
      </c>
      <c r="AW1228" s="14" t="s">
        <v>6015</v>
      </c>
      <c r="AX1228" s="49" t="s">
        <v>6009</v>
      </c>
      <c r="AY1228" s="38" t="s">
        <v>5961</v>
      </c>
      <c r="AZ1228" s="14" t="s">
        <v>6502</v>
      </c>
      <c r="BA1228" s="49" t="s">
        <v>6039</v>
      </c>
      <c r="BB1228" s="38" t="s">
        <v>5971</v>
      </c>
      <c r="BC1228" s="7">
        <v>0.7</v>
      </c>
      <c r="BD1228" s="14" t="s">
        <v>6043</v>
      </c>
      <c r="BE1228" s="49" t="s">
        <v>5967</v>
      </c>
      <c r="BF1228" s="38" t="s">
        <v>5961</v>
      </c>
      <c r="BG1228" s="7">
        <v>0.2</v>
      </c>
      <c r="BH1228" s="45">
        <v>56.821888922243211</v>
      </c>
      <c r="BI1228" s="215" t="s">
        <v>8495</v>
      </c>
      <c r="BJ1228" s="215" t="s">
        <v>8554</v>
      </c>
      <c r="BK1228" s="7">
        <v>0.6</v>
      </c>
      <c r="BL1228" s="25">
        <v>1.4836795252224674E-3</v>
      </c>
      <c r="BM1228" s="20">
        <v>0.62024999999999997</v>
      </c>
      <c r="BN1228" s="20">
        <v>0.64500000000000002</v>
      </c>
      <c r="BO1228" s="20">
        <v>0.6</v>
      </c>
      <c r="BP1228" s="46">
        <v>11.363636363636363</v>
      </c>
      <c r="BQ1228" s="215" t="s">
        <v>8558</v>
      </c>
      <c r="BR1228" s="79">
        <v>7.7333333333333323E-2</v>
      </c>
      <c r="BS1228" s="9">
        <v>4.1904856588954598E-2</v>
      </c>
      <c r="BT1228" s="9">
        <v>4.131571050097671E-2</v>
      </c>
      <c r="BU1228" s="47" t="s">
        <v>5993</v>
      </c>
      <c r="BV1228" s="47">
        <v>44386</v>
      </c>
      <c r="BW1228" s="14" t="s">
        <v>5474</v>
      </c>
      <c r="BX1228" s="83">
        <v>0.34666666666666673</v>
      </c>
      <c r="BY1228" s="82">
        <v>3.0300000000000002</v>
      </c>
      <c r="BZ1228" s="46">
        <v>11.138613861386137</v>
      </c>
      <c r="CA1228" s="48" t="s">
        <v>5474</v>
      </c>
      <c r="CB1228" s="45">
        <v>-371.25</v>
      </c>
      <c r="CC1228" s="45">
        <v>-33.75</v>
      </c>
      <c r="CD1228" s="45">
        <v>0</v>
      </c>
      <c r="CE1228" s="45">
        <v>0</v>
      </c>
      <c r="CF1228" s="14" t="s">
        <v>9725</v>
      </c>
      <c r="CG1228" s="7" t="s">
        <v>8590</v>
      </c>
      <c r="CH1228" s="215" t="s">
        <v>8479</v>
      </c>
      <c r="CI1228" s="215" t="s">
        <v>8498</v>
      </c>
      <c r="CJ1228" s="215" t="s">
        <v>8479</v>
      </c>
      <c r="CK1228" s="43" t="s">
        <v>5474</v>
      </c>
      <c r="CL1228" s="43" t="s">
        <v>5474</v>
      </c>
      <c r="CM1228" s="43" t="s">
        <v>5474</v>
      </c>
      <c r="CN1228" s="145">
        <v>-33.75</v>
      </c>
      <c r="CO1228" s="145">
        <v>-371.25</v>
      </c>
      <c r="CP1228" s="148">
        <v>1917.7387511257084</v>
      </c>
      <c r="CQ1228" s="189" t="s">
        <v>5474</v>
      </c>
      <c r="CR1228" s="189" t="s">
        <v>5474</v>
      </c>
      <c r="CS1228" s="99" t="s">
        <v>5474</v>
      </c>
      <c r="CT1228" s="167" t="s">
        <v>5474</v>
      </c>
      <c r="CU1228" s="43" t="s">
        <v>5474</v>
      </c>
      <c r="CV1228" s="43" t="s">
        <v>5474</v>
      </c>
      <c r="CW1228" s="43" t="s">
        <v>5474</v>
      </c>
      <c r="CX1228" s="43" t="s">
        <v>5474</v>
      </c>
      <c r="CY1228" s="43" t="s">
        <v>5474</v>
      </c>
      <c r="CZ1228" s="43" t="s">
        <v>5474</v>
      </c>
      <c r="DA1228" s="42" t="s">
        <v>5474</v>
      </c>
      <c r="DB1228" s="42" t="s">
        <v>5474</v>
      </c>
      <c r="DC1228" s="42" t="s">
        <v>5474</v>
      </c>
      <c r="DD1228" s="42" t="s">
        <v>5474</v>
      </c>
      <c r="DE1228" s="42" t="s">
        <v>5474</v>
      </c>
      <c r="DF1228" s="42" t="s">
        <v>5474</v>
      </c>
      <c r="DG1228" s="42" t="s">
        <v>5474</v>
      </c>
      <c r="DH1228" s="42" t="s">
        <v>5474</v>
      </c>
    </row>
    <row r="1229" spans="1:112">
      <c r="A1229" s="22">
        <v>2356</v>
      </c>
      <c r="B1229" s="7" t="s">
        <v>345</v>
      </c>
      <c r="C1229" s="21">
        <v>0.1027</v>
      </c>
      <c r="D1229" s="21">
        <v>-6.54E-2</v>
      </c>
      <c r="E1229" s="21">
        <v>0.1893</v>
      </c>
      <c r="F1229" s="21">
        <v>-6.0900000000000003E-2</v>
      </c>
      <c r="G1229" s="21">
        <v>-4.8800000000000003E-2</v>
      </c>
      <c r="H1229" s="21">
        <v>0</v>
      </c>
      <c r="I1229" s="21">
        <v>-0.30430000000000001</v>
      </c>
      <c r="J1229" s="21">
        <v>-0.51149999999999995</v>
      </c>
      <c r="K1229" s="21">
        <v>-1E-3</v>
      </c>
      <c r="L1229" s="21">
        <v>4.1999999999999997E-3</v>
      </c>
      <c r="M1229" s="21">
        <v>-2.8999999999999998E-3</v>
      </c>
      <c r="N1229" s="21">
        <v>2.0000000000000001E-4</v>
      </c>
      <c r="O1229" s="21">
        <v>-4.5999999999999999E-3</v>
      </c>
      <c r="P1229" s="21">
        <v>-3.3E-3</v>
      </c>
      <c r="Q1229" s="21">
        <v>-1.1299999999999999E-2</v>
      </c>
      <c r="R1229" s="21">
        <v>-4.0000000000000001E-3</v>
      </c>
      <c r="S1229" s="21">
        <v>8.8599999999999998E-2</v>
      </c>
      <c r="T1229" s="21">
        <v>3.0800000000000001E-2</v>
      </c>
      <c r="U1229" s="10">
        <v>0.64</v>
      </c>
      <c r="V1229" s="10">
        <v>1.44</v>
      </c>
      <c r="W1229" s="7">
        <v>1.55</v>
      </c>
      <c r="X1229" s="20">
        <v>0.86809999999999998</v>
      </c>
      <c r="Y1229" s="75">
        <v>2020</v>
      </c>
      <c r="Z1229" s="7">
        <v>1.85</v>
      </c>
      <c r="AA1229" s="7">
        <v>0</v>
      </c>
      <c r="AB1229" s="51">
        <v>13134</v>
      </c>
      <c r="AC1229" s="51">
        <v>1576</v>
      </c>
      <c r="AD1229" s="51">
        <v>2161</v>
      </c>
      <c r="AE1229" s="51">
        <v>3</v>
      </c>
      <c r="AF1229" s="51">
        <v>3951</v>
      </c>
      <c r="AG1229" s="51">
        <v>704</v>
      </c>
      <c r="AH1229" s="20">
        <v>1.78E-2</v>
      </c>
      <c r="AI1229" s="7" t="s">
        <v>8467</v>
      </c>
      <c r="AJ1229" s="67" t="s">
        <v>9559</v>
      </c>
      <c r="AK1229" s="44">
        <v>-0.60156250000000033</v>
      </c>
      <c r="AL1229" s="44">
        <v>0.80769230769230727</v>
      </c>
      <c r="AM1229" s="44">
        <v>-0.83333333333334125</v>
      </c>
      <c r="AN1229" s="25">
        <v>0.26501035196687367</v>
      </c>
      <c r="AO1229" s="25">
        <v>5.3830227743271106E-2</v>
      </c>
      <c r="AP1229" s="215">
        <v>24.15</v>
      </c>
      <c r="AQ1229" s="215" t="s">
        <v>9658</v>
      </c>
      <c r="AR1229" s="44">
        <v>-6.17283950617284E-3</v>
      </c>
      <c r="AS1229" s="171" t="s">
        <v>7044</v>
      </c>
      <c r="AT1229" s="171" t="s">
        <v>7494</v>
      </c>
      <c r="AU1229" s="171" t="s">
        <v>7067</v>
      </c>
      <c r="AV1229" s="7" t="s">
        <v>5474</v>
      </c>
      <c r="AW1229" s="14" t="s">
        <v>6417</v>
      </c>
      <c r="AX1229" s="49" t="s">
        <v>6020</v>
      </c>
      <c r="AY1229" s="38" t="s">
        <v>6012</v>
      </c>
      <c r="AZ1229" s="14" t="s">
        <v>6583</v>
      </c>
      <c r="BA1229" s="49" t="s">
        <v>6039</v>
      </c>
      <c r="BB1229" s="38" t="s">
        <v>6007</v>
      </c>
      <c r="BC1229" s="7">
        <v>0.5</v>
      </c>
      <c r="BD1229" s="14" t="s">
        <v>6038</v>
      </c>
      <c r="BE1229" s="49" t="s">
        <v>5967</v>
      </c>
      <c r="BF1229" s="38" t="s">
        <v>5961</v>
      </c>
      <c r="BG1229" s="7">
        <v>0.3</v>
      </c>
      <c r="BH1229" s="45">
        <v>4457.9208359399718</v>
      </c>
      <c r="BI1229" s="215" t="s">
        <v>8499</v>
      </c>
      <c r="BJ1229" s="215" t="s">
        <v>8568</v>
      </c>
      <c r="BK1229" s="7">
        <v>0.5</v>
      </c>
      <c r="BL1229" s="25">
        <v>2.07468879668038E-3</v>
      </c>
      <c r="BM1229" s="20">
        <v>0.57325000000000004</v>
      </c>
      <c r="BN1229" s="20">
        <v>0.62</v>
      </c>
      <c r="BO1229" s="20">
        <v>0.53499999999999992</v>
      </c>
      <c r="BP1229" s="46">
        <v>16.770833333333332</v>
      </c>
      <c r="BQ1229" s="215" t="s">
        <v>8560</v>
      </c>
      <c r="BR1229" s="79">
        <v>-0.13729192546583852</v>
      </c>
      <c r="BS1229" s="9">
        <v>5.7992935941718393E-2</v>
      </c>
      <c r="BT1229" s="9">
        <v>7.034304803442315E-2</v>
      </c>
      <c r="BU1229" s="47" t="s">
        <v>5993</v>
      </c>
      <c r="BV1229" s="47">
        <v>44392</v>
      </c>
      <c r="BW1229" s="14" t="s">
        <v>5474</v>
      </c>
      <c r="BX1229" s="83">
        <v>3.524968944099361E-2</v>
      </c>
      <c r="BY1229" s="82">
        <v>1.44</v>
      </c>
      <c r="BZ1229" s="46">
        <v>16.770833333333332</v>
      </c>
      <c r="CA1229" s="48" t="s">
        <v>8593</v>
      </c>
      <c r="CB1229" s="45">
        <v>317186.09999999998</v>
      </c>
      <c r="CC1229" s="45">
        <v>38060.399999999994</v>
      </c>
      <c r="CD1229" s="45">
        <v>52188.149999999994</v>
      </c>
      <c r="CE1229" s="45">
        <v>72.449999999999989</v>
      </c>
      <c r="CF1229" s="14" t="s">
        <v>9726</v>
      </c>
      <c r="CG1229" s="7" t="s">
        <v>8556</v>
      </c>
      <c r="CH1229" s="215" t="s">
        <v>8479</v>
      </c>
      <c r="CI1229" s="215" t="s">
        <v>8498</v>
      </c>
      <c r="CJ1229" s="215" t="s">
        <v>8478</v>
      </c>
      <c r="CK1229" s="43" t="s">
        <v>7034</v>
      </c>
      <c r="CL1229" s="43" t="s">
        <v>5474</v>
      </c>
      <c r="CM1229" s="43" t="s">
        <v>5474</v>
      </c>
      <c r="CN1229" s="145">
        <v>38132.849999999991</v>
      </c>
      <c r="CO1229" s="145">
        <v>369374.25</v>
      </c>
      <c r="CP1229" s="148">
        <v>107658.78818795031</v>
      </c>
      <c r="CQ1229" s="189" t="s">
        <v>5474</v>
      </c>
      <c r="CR1229" s="189" t="s">
        <v>5474</v>
      </c>
      <c r="CS1229" s="99" t="s">
        <v>5474</v>
      </c>
      <c r="CT1229" s="167" t="s">
        <v>5474</v>
      </c>
      <c r="CU1229" s="43" t="s">
        <v>5474</v>
      </c>
      <c r="CV1229" s="43" t="s">
        <v>5474</v>
      </c>
      <c r="CW1229" s="43" t="s">
        <v>5474</v>
      </c>
      <c r="CX1229" s="43" t="s">
        <v>5474</v>
      </c>
      <c r="CY1229" s="43" t="s">
        <v>5474</v>
      </c>
      <c r="CZ1229" s="43" t="s">
        <v>5474</v>
      </c>
      <c r="DA1229" s="42" t="s">
        <v>5474</v>
      </c>
      <c r="DB1229" s="42" t="s">
        <v>5474</v>
      </c>
      <c r="DC1229" s="42" t="s">
        <v>5474</v>
      </c>
      <c r="DD1229" s="42" t="s">
        <v>5474</v>
      </c>
      <c r="DE1229" s="42" t="s">
        <v>5474</v>
      </c>
      <c r="DF1229" s="42" t="s">
        <v>5474</v>
      </c>
      <c r="DG1229" s="42" t="s">
        <v>5474</v>
      </c>
      <c r="DH1229" s="42" t="s">
        <v>5478</v>
      </c>
    </row>
    <row r="1230" spans="1:112">
      <c r="A1230" s="22">
        <v>2010</v>
      </c>
      <c r="B1230" s="7" t="s">
        <v>255</v>
      </c>
      <c r="C1230" s="21">
        <v>-2.1700000000000001E-2</v>
      </c>
      <c r="D1230" s="21">
        <v>0.36570000000000003</v>
      </c>
      <c r="E1230" s="21">
        <v>4.5999999999999999E-3</v>
      </c>
      <c r="F1230" s="21">
        <v>0.35020000000000001</v>
      </c>
      <c r="G1230" s="21">
        <v>0.40479999999999999</v>
      </c>
      <c r="H1230" s="21">
        <v>0.45</v>
      </c>
      <c r="I1230" s="21">
        <v>3.1429</v>
      </c>
      <c r="J1230" s="21">
        <v>3.2608999999999999</v>
      </c>
      <c r="K1230" s="21">
        <v>5.0000000000000001E-4</v>
      </c>
      <c r="L1230" s="21">
        <v>3.9E-2</v>
      </c>
      <c r="M1230" s="21">
        <v>2.9899999999999999E-2</v>
      </c>
      <c r="N1230" s="21">
        <v>4.8999999999999998E-3</v>
      </c>
      <c r="O1230" s="21">
        <v>4.0399999999999998E-2</v>
      </c>
      <c r="P1230" s="21">
        <v>3.3000000000000002E-2</v>
      </c>
      <c r="Q1230" s="21">
        <v>1.6500000000000001E-2</v>
      </c>
      <c r="R1230" s="21">
        <v>9.1999999999999998E-3</v>
      </c>
      <c r="S1230" s="21">
        <v>3.7400000000000003E-2</v>
      </c>
      <c r="T1230" s="21">
        <v>2.64E-2</v>
      </c>
      <c r="U1230" s="10">
        <v>0.98</v>
      </c>
      <c r="V1230" s="10">
        <v>1.54</v>
      </c>
      <c r="W1230" s="7">
        <v>0.53200000000000003</v>
      </c>
      <c r="X1230" s="20">
        <v>0.81930000000000003</v>
      </c>
      <c r="Y1230" s="75">
        <v>2020</v>
      </c>
      <c r="Z1230" s="7">
        <v>0.6</v>
      </c>
      <c r="AA1230" s="7">
        <v>0</v>
      </c>
      <c r="AB1230" s="51">
        <v>2870</v>
      </c>
      <c r="AC1230" s="51">
        <v>73</v>
      </c>
      <c r="AD1230" s="51">
        <v>46</v>
      </c>
      <c r="AE1230" s="51">
        <v>23</v>
      </c>
      <c r="AF1230" s="51">
        <v>1</v>
      </c>
      <c r="AG1230" s="51">
        <v>8</v>
      </c>
      <c r="AH1230" s="20">
        <v>2.2100000000000002E-2</v>
      </c>
      <c r="AI1230" s="7" t="s">
        <v>8481</v>
      </c>
      <c r="AJ1230" s="67" t="s">
        <v>8494</v>
      </c>
      <c r="AK1230" s="44">
        <v>0.59340659340659352</v>
      </c>
      <c r="AL1230" s="44">
        <v>-0.59523809523809512</v>
      </c>
      <c r="AM1230" s="44">
        <v>-0.68750000000000022</v>
      </c>
      <c r="AN1230" s="25">
        <v>1.0321361058601133</v>
      </c>
      <c r="AO1230" s="25">
        <v>0.23818525519848774</v>
      </c>
      <c r="AP1230" s="215">
        <v>26.45</v>
      </c>
      <c r="AQ1230" s="215" t="s">
        <v>9658</v>
      </c>
      <c r="AR1230" s="44">
        <v>-1.4897579143389199E-2</v>
      </c>
      <c r="AS1230" s="171" t="s">
        <v>7199</v>
      </c>
      <c r="AT1230" s="171" t="s">
        <v>7119</v>
      </c>
      <c r="AU1230" s="171" t="s">
        <v>7296</v>
      </c>
      <c r="AV1230" s="7" t="s">
        <v>8470</v>
      </c>
      <c r="AW1230" s="14" t="s">
        <v>6540</v>
      </c>
      <c r="AX1230" s="49" t="s">
        <v>6009</v>
      </c>
      <c r="AY1230" s="38" t="s">
        <v>5971</v>
      </c>
      <c r="AZ1230" s="14" t="s">
        <v>6038</v>
      </c>
      <c r="BA1230" s="49" t="s">
        <v>5967</v>
      </c>
      <c r="BB1230" s="38" t="s">
        <v>5971</v>
      </c>
      <c r="BC1230" s="7">
        <v>1</v>
      </c>
      <c r="BD1230" s="14" t="s">
        <v>6141</v>
      </c>
      <c r="BE1230" s="49" t="s">
        <v>5960</v>
      </c>
      <c r="BF1230" s="38" t="s">
        <v>5961</v>
      </c>
      <c r="BG1230" s="7">
        <v>0.1</v>
      </c>
      <c r="BH1230" s="45">
        <v>3171.5941000484286</v>
      </c>
      <c r="BI1230" s="215" t="s">
        <v>8518</v>
      </c>
      <c r="BJ1230" s="215" t="s">
        <v>8496</v>
      </c>
      <c r="BK1230" s="7">
        <v>0.3</v>
      </c>
      <c r="BL1230" s="25">
        <v>9.5419847328244278E-3</v>
      </c>
      <c r="BM1230" s="20">
        <v>0.6905</v>
      </c>
      <c r="BN1230" s="20">
        <v>0.71249999999999991</v>
      </c>
      <c r="BO1230" s="20">
        <v>0.67249999999999999</v>
      </c>
      <c r="BP1230" s="46">
        <v>17.175324675324674</v>
      </c>
      <c r="BQ1230" s="215" t="s">
        <v>8483</v>
      </c>
      <c r="BR1230" s="79">
        <v>-0.13268809073723992</v>
      </c>
      <c r="BS1230" s="9">
        <v>1.4180465825018196E-2</v>
      </c>
      <c r="BT1230" s="9">
        <v>1.6736402066812817E-2</v>
      </c>
      <c r="BU1230" s="47" t="s">
        <v>5993</v>
      </c>
      <c r="BV1230" s="47">
        <v>44386</v>
      </c>
      <c r="BW1230" s="14" t="s">
        <v>5474</v>
      </c>
      <c r="BX1230" s="83">
        <v>4.0774291115312007E-2</v>
      </c>
      <c r="BY1230" s="82">
        <v>1.68</v>
      </c>
      <c r="BZ1230" s="46">
        <v>15.744047619047619</v>
      </c>
      <c r="CA1230" s="48" t="s">
        <v>8593</v>
      </c>
      <c r="CB1230" s="45">
        <v>75911.5</v>
      </c>
      <c r="CC1230" s="45">
        <v>1930.85</v>
      </c>
      <c r="CD1230" s="45">
        <v>1216.7</v>
      </c>
      <c r="CE1230" s="45">
        <v>608.35</v>
      </c>
      <c r="CF1230" s="14" t="s">
        <v>9727</v>
      </c>
      <c r="CG1230" s="7" t="s">
        <v>8556</v>
      </c>
      <c r="CH1230" s="215" t="s">
        <v>8479</v>
      </c>
      <c r="CI1230" s="215" t="s">
        <v>8478</v>
      </c>
      <c r="CJ1230" s="215" t="s">
        <v>8479</v>
      </c>
      <c r="CK1230" s="43" t="s">
        <v>5474</v>
      </c>
      <c r="CL1230" s="43" t="s">
        <v>5474</v>
      </c>
      <c r="CM1230" s="43" t="s">
        <v>5474</v>
      </c>
      <c r="CN1230" s="145">
        <v>2539.1999999999998</v>
      </c>
      <c r="CO1230" s="145">
        <v>77128.2</v>
      </c>
      <c r="CP1230" s="148">
        <v>83888.66394628094</v>
      </c>
      <c r="CQ1230" s="189" t="s">
        <v>5474</v>
      </c>
      <c r="CR1230" s="189" t="s">
        <v>5474</v>
      </c>
      <c r="CS1230" s="99" t="s">
        <v>5474</v>
      </c>
      <c r="CT1230" s="167" t="s">
        <v>5474</v>
      </c>
      <c r="CU1230" s="43" t="s">
        <v>5474</v>
      </c>
      <c r="CV1230" s="43" t="s">
        <v>5474</v>
      </c>
      <c r="CW1230" s="43" t="s">
        <v>5474</v>
      </c>
      <c r="CX1230" s="43" t="s">
        <v>5474</v>
      </c>
      <c r="CY1230" s="43" t="s">
        <v>5474</v>
      </c>
      <c r="CZ1230" s="43" t="s">
        <v>5474</v>
      </c>
      <c r="DA1230" s="42" t="s">
        <v>5474</v>
      </c>
      <c r="DB1230" s="42" t="s">
        <v>5474</v>
      </c>
      <c r="DC1230" s="42" t="s">
        <v>5474</v>
      </c>
      <c r="DD1230" s="42" t="s">
        <v>5474</v>
      </c>
      <c r="DE1230" s="42" t="s">
        <v>5474</v>
      </c>
      <c r="DF1230" s="42" t="s">
        <v>5474</v>
      </c>
      <c r="DG1230" s="42" t="s">
        <v>5474</v>
      </c>
      <c r="DH1230" s="42" t="s">
        <v>5474</v>
      </c>
    </row>
    <row r="1231" spans="1:112">
      <c r="A1231" s="22">
        <v>6581</v>
      </c>
      <c r="B1231" s="7" t="s">
        <v>4021</v>
      </c>
      <c r="C1231" s="21">
        <v>-2.7199999999999998E-2</v>
      </c>
      <c r="D1231" s="21">
        <v>-0.10589999999999999</v>
      </c>
      <c r="E1231" s="21">
        <v>-0.1353</v>
      </c>
      <c r="F1231" s="21">
        <v>0.1246</v>
      </c>
      <c r="G1231" s="21">
        <v>0.13930000000000001</v>
      </c>
      <c r="H1231" s="21">
        <v>1.3559000000000001</v>
      </c>
      <c r="I1231" s="21">
        <v>1.3966000000000001</v>
      </c>
      <c r="J1231" s="21">
        <v>2.6667000000000001</v>
      </c>
      <c r="K1231" s="21">
        <v>6.2600000000000003E-2</v>
      </c>
      <c r="L1231" s="21">
        <v>0.22239999999999999</v>
      </c>
      <c r="M1231" s="21">
        <v>0.26150000000000001</v>
      </c>
      <c r="N1231" s="21">
        <v>0.12920000000000001</v>
      </c>
      <c r="O1231" s="21">
        <v>0.20250000000000001</v>
      </c>
      <c r="P1231" s="21">
        <v>0.27350000000000002</v>
      </c>
      <c r="Q1231" s="21">
        <v>3.1300000000000001E-2</v>
      </c>
      <c r="R1231" s="21">
        <v>2.3599999999999999E-2</v>
      </c>
      <c r="S1231" s="21">
        <v>6.0100000000000001E-2</v>
      </c>
      <c r="T1231" s="21">
        <v>-0.30759999999999998</v>
      </c>
      <c r="U1231" s="10">
        <v>1.98</v>
      </c>
      <c r="V1231" s="10">
        <v>5.0999999999999996</v>
      </c>
      <c r="W1231" s="7">
        <v>3.8660000000000001</v>
      </c>
      <c r="X1231" s="20">
        <v>0.73660000000000003</v>
      </c>
      <c r="Y1231" s="75">
        <v>2020</v>
      </c>
      <c r="Z1231" s="7">
        <v>3</v>
      </c>
      <c r="AA1231" s="7">
        <v>0</v>
      </c>
      <c r="AB1231" s="51">
        <v>-4</v>
      </c>
      <c r="AC1231" s="51">
        <v>6</v>
      </c>
      <c r="AD1231" s="51"/>
      <c r="AE1231" s="51"/>
      <c r="AF1231" s="51">
        <v>1</v>
      </c>
      <c r="AG1231" s="51"/>
      <c r="AH1231" s="20">
        <v>0</v>
      </c>
      <c r="AI1231" s="7" t="s">
        <v>8507</v>
      </c>
      <c r="AJ1231" s="67" t="s">
        <v>8468</v>
      </c>
      <c r="AK1231" s="44">
        <v>0.89036144578313259</v>
      </c>
      <c r="AL1231" s="44">
        <v>0.8</v>
      </c>
      <c r="AM1231" s="44">
        <v>0.66666666666668251</v>
      </c>
      <c r="AN1231" s="25">
        <v>1.1231393775372123</v>
      </c>
      <c r="AO1231" s="25">
        <v>3.3829499323410013E-2</v>
      </c>
      <c r="AP1231" s="215">
        <v>73.900000000000006</v>
      </c>
      <c r="AQ1231" s="215" t="s">
        <v>9658</v>
      </c>
      <c r="AR1231" s="44">
        <v>-1.3513513513513499E-3</v>
      </c>
      <c r="AS1231" s="171" t="s">
        <v>7524</v>
      </c>
      <c r="AT1231" s="171" t="s">
        <v>7146</v>
      </c>
      <c r="AU1231" s="171" t="s">
        <v>7320</v>
      </c>
      <c r="AV1231" s="7" t="s">
        <v>8488</v>
      </c>
      <c r="AW1231" s="14" t="s">
        <v>6054</v>
      </c>
      <c r="AX1231" s="49" t="s">
        <v>6009</v>
      </c>
      <c r="AY1231" s="38" t="s">
        <v>5989</v>
      </c>
      <c r="AZ1231" s="14" t="s">
        <v>6472</v>
      </c>
      <c r="BA1231" s="49" t="s">
        <v>6009</v>
      </c>
      <c r="BB1231" s="38" t="s">
        <v>5989</v>
      </c>
      <c r="BC1231" s="7">
        <v>0.7</v>
      </c>
      <c r="BD1231" s="14" t="s">
        <v>6435</v>
      </c>
      <c r="BE1231" s="49" t="s">
        <v>6039</v>
      </c>
      <c r="BF1231" s="38" t="s">
        <v>5961</v>
      </c>
      <c r="BG1231" s="7">
        <v>1.2</v>
      </c>
      <c r="BH1231" s="45">
        <v>88.75690616268642</v>
      </c>
      <c r="BI1231" s="215" t="s">
        <v>8495</v>
      </c>
      <c r="BJ1231" s="215" t="s">
        <v>8554</v>
      </c>
      <c r="BK1231" s="7">
        <v>1.1000000000000001</v>
      </c>
      <c r="BL1231" s="25">
        <v>2.7137042062415581E-3</v>
      </c>
      <c r="BM1231" s="20">
        <v>0.69468750000000001</v>
      </c>
      <c r="BN1231" s="20">
        <v>0.59499999999999997</v>
      </c>
      <c r="BO1231" s="20">
        <v>0.77625</v>
      </c>
      <c r="BP1231" s="46">
        <v>14.490196078431374</v>
      </c>
      <c r="BQ1231" s="215" t="s">
        <v>8513</v>
      </c>
      <c r="BR1231" s="79">
        <v>-2.3182679296346417E-2</v>
      </c>
      <c r="BS1231" s="9">
        <v>4.6193704581917183E-2</v>
      </c>
      <c r="BT1231" s="9">
        <v>3.4543320761636576E-2</v>
      </c>
      <c r="BU1231" s="47" t="s">
        <v>5993</v>
      </c>
      <c r="BV1231" s="47">
        <v>44280</v>
      </c>
      <c r="BW1231" s="14" t="s">
        <v>5474</v>
      </c>
      <c r="BX1231" s="83">
        <v>0.17218078484438426</v>
      </c>
      <c r="BY1231" s="82">
        <v>5.88</v>
      </c>
      <c r="BZ1231" s="46">
        <v>12.568027210884354</v>
      </c>
      <c r="CA1231" s="48" t="s">
        <v>8475</v>
      </c>
      <c r="CB1231" s="45">
        <v>-295.60000000000002</v>
      </c>
      <c r="CC1231" s="45">
        <v>443.40000000000003</v>
      </c>
      <c r="CD1231" s="45">
        <v>0</v>
      </c>
      <c r="CE1231" s="45">
        <v>0</v>
      </c>
      <c r="CF1231" s="14" t="s">
        <v>5381</v>
      </c>
      <c r="CG1231" s="7" t="s">
        <v>8477</v>
      </c>
      <c r="CH1231" s="215" t="s">
        <v>8498</v>
      </c>
      <c r="CI1231" s="215" t="s">
        <v>8498</v>
      </c>
      <c r="CJ1231" s="215" t="s">
        <v>8479</v>
      </c>
      <c r="CK1231" s="43" t="s">
        <v>7699</v>
      </c>
      <c r="CL1231" s="43" t="s">
        <v>5474</v>
      </c>
      <c r="CM1231" s="43" t="s">
        <v>5474</v>
      </c>
      <c r="CN1231" s="145">
        <v>443.40000000000003</v>
      </c>
      <c r="CO1231" s="145">
        <v>-295.60000000000002</v>
      </c>
      <c r="CP1231" s="148">
        <v>6559.1353654225268</v>
      </c>
      <c r="CQ1231" s="189" t="s">
        <v>5474</v>
      </c>
      <c r="CR1231" s="189" t="s">
        <v>5474</v>
      </c>
      <c r="CS1231" s="99" t="s">
        <v>5474</v>
      </c>
      <c r="CT1231" s="167" t="s">
        <v>5474</v>
      </c>
      <c r="CU1231" s="43" t="s">
        <v>5474</v>
      </c>
      <c r="CV1231" s="43" t="s">
        <v>5474</v>
      </c>
      <c r="CW1231" s="43" t="s">
        <v>5474</v>
      </c>
      <c r="CX1231" s="43" t="s">
        <v>5474</v>
      </c>
      <c r="CY1231" s="43" t="s">
        <v>5474</v>
      </c>
      <c r="CZ1231" s="43" t="s">
        <v>5474</v>
      </c>
      <c r="DA1231" s="42" t="s">
        <v>5474</v>
      </c>
      <c r="DB1231" s="42" t="s">
        <v>5474</v>
      </c>
      <c r="DC1231" s="42" t="s">
        <v>5474</v>
      </c>
      <c r="DD1231" s="42" t="s">
        <v>5474</v>
      </c>
      <c r="DE1231" s="42" t="s">
        <v>5474</v>
      </c>
      <c r="DF1231" s="42" t="s">
        <v>5474</v>
      </c>
      <c r="DG1231" s="42" t="s">
        <v>5474</v>
      </c>
      <c r="DH1231" s="42" t="s">
        <v>5474</v>
      </c>
    </row>
    <row r="1232" spans="1:112">
      <c r="A1232" s="22">
        <v>2520</v>
      </c>
      <c r="B1232" s="7" t="s">
        <v>462</v>
      </c>
      <c r="C1232" s="21">
        <v>-0.67290000000000005</v>
      </c>
      <c r="D1232" s="21">
        <v>0.41289999999999999</v>
      </c>
      <c r="E1232" s="21">
        <v>-0.26540000000000002</v>
      </c>
      <c r="F1232" s="21">
        <v>0.47360000000000002</v>
      </c>
      <c r="G1232" s="21">
        <v>0.55189999999999995</v>
      </c>
      <c r="H1232" s="21">
        <v>1.5321</v>
      </c>
      <c r="I1232" s="21">
        <v>1.8163</v>
      </c>
      <c r="J1232" s="21">
        <v>1.4214</v>
      </c>
      <c r="K1232" s="21">
        <v>-8.0000000000000002E-3</v>
      </c>
      <c r="L1232" s="21">
        <v>2.8999999999999998E-3</v>
      </c>
      <c r="M1232" s="21">
        <v>-1.7899999999999999E-2</v>
      </c>
      <c r="N1232" s="21">
        <v>2.35E-2</v>
      </c>
      <c r="O1232" s="21">
        <v>3.5299999999999998E-2</v>
      </c>
      <c r="P1232" s="21">
        <v>2.4899999999999999E-2</v>
      </c>
      <c r="Q1232" s="21">
        <v>3.8600000000000002E-2</v>
      </c>
      <c r="R1232" s="21">
        <v>1.2800000000000001E-2</v>
      </c>
      <c r="S1232" s="21">
        <v>0.10100000000000001</v>
      </c>
      <c r="T1232" s="21">
        <v>3.3300000000000003E-2</v>
      </c>
      <c r="U1232" s="10">
        <v>3.85</v>
      </c>
      <c r="V1232" s="10">
        <v>8.9600000000000009</v>
      </c>
      <c r="W1232" s="7">
        <v>1.5</v>
      </c>
      <c r="X1232" s="20">
        <v>0.6986</v>
      </c>
      <c r="Y1232" s="75">
        <v>2020</v>
      </c>
      <c r="Z1232" s="7">
        <v>2.4</v>
      </c>
      <c r="AA1232" s="7">
        <v>1</v>
      </c>
      <c r="AB1232" s="51">
        <v>6447</v>
      </c>
      <c r="AC1232" s="51">
        <v>2256</v>
      </c>
      <c r="AD1232" s="51"/>
      <c r="AE1232" s="51"/>
      <c r="AF1232" s="51">
        <v>-16</v>
      </c>
      <c r="AG1232" s="51">
        <v>11</v>
      </c>
      <c r="AH1232" s="20">
        <v>2.3300000000000001E-2</v>
      </c>
      <c r="AI1232" s="7" t="s">
        <v>8487</v>
      </c>
      <c r="AJ1232" s="67" t="s">
        <v>8482</v>
      </c>
      <c r="AK1232" s="44">
        <v>0.72307692307692295</v>
      </c>
      <c r="AL1232" s="44">
        <v>0.51094890510948887</v>
      </c>
      <c r="AM1232" s="44">
        <v>0.74999999999999556</v>
      </c>
      <c r="AN1232" s="25">
        <v>0.31707317073170732</v>
      </c>
      <c r="AO1232" s="25">
        <v>0.16707317073170735</v>
      </c>
      <c r="AP1232" s="215">
        <v>41</v>
      </c>
      <c r="AQ1232" s="215" t="s">
        <v>9658</v>
      </c>
      <c r="AR1232" s="44">
        <v>-3.6452004860267301E-3</v>
      </c>
      <c r="AS1232" s="171" t="s">
        <v>7079</v>
      </c>
      <c r="AT1232" s="171" t="s">
        <v>7138</v>
      </c>
      <c r="AU1232" s="171" t="s">
        <v>7024</v>
      </c>
      <c r="AV1232" s="7" t="s">
        <v>5474</v>
      </c>
      <c r="AW1232" s="14" t="s">
        <v>6532</v>
      </c>
      <c r="AX1232" s="49" t="s">
        <v>6009</v>
      </c>
      <c r="AY1232" s="38" t="s">
        <v>5989</v>
      </c>
      <c r="AZ1232" s="14" t="s">
        <v>6615</v>
      </c>
      <c r="BA1232" s="49" t="s">
        <v>5967</v>
      </c>
      <c r="BB1232" s="38" t="s">
        <v>5961</v>
      </c>
      <c r="BC1232" s="7">
        <v>0.4</v>
      </c>
      <c r="BD1232" s="14" t="s">
        <v>6069</v>
      </c>
      <c r="BE1232" s="49" t="s">
        <v>6009</v>
      </c>
      <c r="BF1232" s="38" t="s">
        <v>5961</v>
      </c>
      <c r="BG1232" s="7">
        <v>1.4</v>
      </c>
      <c r="BH1232" s="45">
        <v>1070.6029636507938</v>
      </c>
      <c r="BI1232" s="215" t="s">
        <v>8518</v>
      </c>
      <c r="BJ1232" s="215" t="s">
        <v>8496</v>
      </c>
      <c r="BK1232" s="7">
        <v>0.2</v>
      </c>
      <c r="BL1232" s="25">
        <v>7.371007371007301E-3</v>
      </c>
      <c r="BM1232" s="20">
        <v>0.63500000000000001</v>
      </c>
      <c r="BN1232" s="20">
        <v>0.58000000000000007</v>
      </c>
      <c r="BO1232" s="20">
        <v>0.67999999999999994</v>
      </c>
      <c r="BP1232" s="46">
        <v>4.5758928571428568</v>
      </c>
      <c r="BQ1232" s="215" t="s">
        <v>8585</v>
      </c>
      <c r="BR1232" s="79">
        <v>2.0244268292682928</v>
      </c>
      <c r="BS1232" s="9">
        <v>3.0556609686989589E-2</v>
      </c>
      <c r="BT1232" s="9">
        <v>0.15179856376781209</v>
      </c>
      <c r="BU1232" s="47" t="s">
        <v>5993</v>
      </c>
      <c r="BV1232" s="47" t="s">
        <v>5993</v>
      </c>
      <c r="BW1232" s="14" t="s">
        <v>8514</v>
      </c>
      <c r="BX1232" s="83">
        <v>2.6293121951219516</v>
      </c>
      <c r="BY1232" s="82">
        <v>10.65</v>
      </c>
      <c r="BZ1232" s="46">
        <v>3.8497652582159625</v>
      </c>
      <c r="CA1232" s="48" t="s">
        <v>8475</v>
      </c>
      <c r="CB1232" s="45">
        <v>264327</v>
      </c>
      <c r="CC1232" s="45">
        <v>92496</v>
      </c>
      <c r="CD1232" s="45">
        <v>0</v>
      </c>
      <c r="CE1232" s="45">
        <v>0</v>
      </c>
      <c r="CF1232" s="14" t="s">
        <v>9728</v>
      </c>
      <c r="CG1232" s="7" t="s">
        <v>8477</v>
      </c>
      <c r="CH1232" s="215" t="s">
        <v>8479</v>
      </c>
      <c r="CI1232" s="215" t="s">
        <v>8498</v>
      </c>
      <c r="CJ1232" s="215" t="s">
        <v>8479</v>
      </c>
      <c r="CK1232" s="43" t="s">
        <v>5474</v>
      </c>
      <c r="CL1232" s="43" t="s">
        <v>5474</v>
      </c>
      <c r="CM1232" s="43" t="s">
        <v>5474</v>
      </c>
      <c r="CN1232" s="145">
        <v>92496</v>
      </c>
      <c r="CO1232" s="145">
        <v>264327</v>
      </c>
      <c r="CP1232" s="148">
        <v>43894.721509682546</v>
      </c>
      <c r="CQ1232" s="189" t="s">
        <v>5474</v>
      </c>
      <c r="CR1232" s="189" t="s">
        <v>5474</v>
      </c>
      <c r="CS1232" s="99" t="s">
        <v>5474</v>
      </c>
      <c r="CT1232" s="167" t="s">
        <v>8528</v>
      </c>
      <c r="CU1232" s="43" t="s">
        <v>5474</v>
      </c>
      <c r="CV1232" s="43" t="s">
        <v>5474</v>
      </c>
      <c r="CW1232" s="43" t="s">
        <v>5474</v>
      </c>
      <c r="CX1232" s="43" t="s">
        <v>5474</v>
      </c>
      <c r="CY1232" s="43" t="s">
        <v>5474</v>
      </c>
      <c r="CZ1232" s="43" t="s">
        <v>5474</v>
      </c>
      <c r="DA1232" s="42" t="s">
        <v>5474</v>
      </c>
      <c r="DB1232" s="42" t="s">
        <v>8528</v>
      </c>
      <c r="DC1232" s="42" t="s">
        <v>5474</v>
      </c>
      <c r="DD1232" s="42" t="s">
        <v>5474</v>
      </c>
      <c r="DE1232" s="42" t="s">
        <v>5474</v>
      </c>
      <c r="DF1232" s="42" t="s">
        <v>5474</v>
      </c>
      <c r="DG1232" s="42" t="s">
        <v>5474</v>
      </c>
      <c r="DH1232" s="42" t="s">
        <v>5474</v>
      </c>
    </row>
    <row r="1233" spans="1:112">
      <c r="A1233" s="22">
        <v>5519</v>
      </c>
      <c r="B1233" s="7" t="s">
        <v>1162</v>
      </c>
      <c r="C1233" s="21">
        <v>-0.62209999999999999</v>
      </c>
      <c r="D1233" s="21">
        <v>-0.49309999999999998</v>
      </c>
      <c r="E1233" s="21">
        <v>-0.86560000000000004</v>
      </c>
      <c r="F1233" s="21">
        <v>-0.85629999999999995</v>
      </c>
      <c r="G1233" s="21">
        <v>0.80569999999999997</v>
      </c>
      <c r="H1233" s="21">
        <v>3.4211</v>
      </c>
      <c r="I1233" s="21">
        <v>4.25</v>
      </c>
      <c r="J1233" s="21">
        <v>1.3953</v>
      </c>
      <c r="K1233" s="21">
        <v>1.0999999999999999E-2</v>
      </c>
      <c r="L1233" s="21">
        <v>7.2499999999999995E-2</v>
      </c>
      <c r="M1233" s="21">
        <v>1.78E-2</v>
      </c>
      <c r="N1233" s="21">
        <v>9.11E-2</v>
      </c>
      <c r="O1233" s="21">
        <v>8.4000000000000005E-2</v>
      </c>
      <c r="P1233" s="21">
        <v>2.2200000000000001E-2</v>
      </c>
      <c r="Q1233" s="21">
        <v>1.67E-2</v>
      </c>
      <c r="R1233" s="21">
        <v>8.0999999999999996E-3</v>
      </c>
      <c r="S1233" s="21">
        <v>0.1024</v>
      </c>
      <c r="T1233" s="21">
        <v>4.4999999999999998E-2</v>
      </c>
      <c r="U1233" s="10">
        <v>1.03</v>
      </c>
      <c r="V1233" s="10">
        <v>2.67</v>
      </c>
      <c r="W1233" s="7">
        <v>1.0003</v>
      </c>
      <c r="X1233" s="20">
        <v>0.50870000000000004</v>
      </c>
      <c r="Y1233" s="75">
        <v>2020</v>
      </c>
      <c r="Z1233" s="7">
        <v>1.8</v>
      </c>
      <c r="AA1233" s="7">
        <v>0</v>
      </c>
      <c r="AB1233" s="51">
        <v>-81</v>
      </c>
      <c r="AC1233" s="51">
        <v>408</v>
      </c>
      <c r="AD1233" s="51"/>
      <c r="AE1233" s="51"/>
      <c r="AF1233" s="51">
        <v>39</v>
      </c>
      <c r="AG1233" s="51"/>
      <c r="AH1233" s="20">
        <v>0</v>
      </c>
      <c r="AI1233" s="7" t="s">
        <v>8487</v>
      </c>
      <c r="AJ1233" s="67" t="s">
        <v>8468</v>
      </c>
      <c r="AK1233" s="44">
        <v>0.68965517241379293</v>
      </c>
      <c r="AL1233" s="44">
        <v>-0.52000000000000168</v>
      </c>
      <c r="AM1233" s="44">
        <v>-0.75000000000001332</v>
      </c>
      <c r="AN1233" s="25">
        <v>0.52370203160270878</v>
      </c>
      <c r="AO1233" s="25">
        <v>5.6433408577878111E-2</v>
      </c>
      <c r="AP1233" s="215">
        <v>22.15</v>
      </c>
      <c r="AQ1233" s="215" t="s">
        <v>9658</v>
      </c>
      <c r="AR1233" s="44">
        <v>-6.7264573991031298E-3</v>
      </c>
      <c r="AS1233" s="171" t="s">
        <v>7079</v>
      </c>
      <c r="AT1233" s="171" t="s">
        <v>7251</v>
      </c>
      <c r="AU1233" s="171" t="s">
        <v>8016</v>
      </c>
      <c r="AV1233" s="7" t="s">
        <v>5474</v>
      </c>
      <c r="AW1233" s="14" t="s">
        <v>8148</v>
      </c>
      <c r="AX1233" s="49" t="s">
        <v>6009</v>
      </c>
      <c r="AY1233" s="38" t="s">
        <v>5961</v>
      </c>
      <c r="AZ1233" s="14" t="s">
        <v>6640</v>
      </c>
      <c r="BA1233" s="49" t="s">
        <v>5967</v>
      </c>
      <c r="BB1233" s="38" t="s">
        <v>5961</v>
      </c>
      <c r="BC1233" s="7">
        <v>0.7</v>
      </c>
      <c r="BD1233" s="14" t="s">
        <v>6153</v>
      </c>
      <c r="BE1233" s="49" t="s">
        <v>5967</v>
      </c>
      <c r="BF1233" s="38" t="s">
        <v>5961</v>
      </c>
      <c r="BG1233" s="7">
        <v>0.7</v>
      </c>
      <c r="BH1233" s="45">
        <v>949.43497219452195</v>
      </c>
      <c r="BI1233" s="215" t="s">
        <v>8471</v>
      </c>
      <c r="BJ1233" s="215" t="s">
        <v>8509</v>
      </c>
      <c r="BK1233" s="7">
        <v>0.8</v>
      </c>
      <c r="BL1233" s="25">
        <v>2.2624434389138985E-3</v>
      </c>
      <c r="BM1233" s="20">
        <v>0.42400000000000004</v>
      </c>
      <c r="BN1233" s="20">
        <v>7.7500000000000041E-2</v>
      </c>
      <c r="BO1233" s="20">
        <v>0.70749999999999991</v>
      </c>
      <c r="BP1233" s="46">
        <v>8.2958801498127333</v>
      </c>
      <c r="BQ1233" s="215" t="s">
        <v>8585</v>
      </c>
      <c r="BR1233" s="79">
        <v>-6.2753950338600484E-2</v>
      </c>
      <c r="BS1233" s="9">
        <v>3.9081643267247834E-2</v>
      </c>
      <c r="BT1233" s="9">
        <v>7.497550166739031E-2</v>
      </c>
      <c r="BU1233" s="47" t="s">
        <v>5993</v>
      </c>
      <c r="BV1233" s="47" t="s">
        <v>5993</v>
      </c>
      <c r="BW1233" s="14" t="s">
        <v>5474</v>
      </c>
      <c r="BX1233" s="83">
        <v>0.17155756207674949</v>
      </c>
      <c r="BY1233" s="82">
        <v>1.73</v>
      </c>
      <c r="BZ1233" s="46">
        <v>12.803468208092484</v>
      </c>
      <c r="CA1233" s="48" t="s">
        <v>8475</v>
      </c>
      <c r="CB1233" s="45">
        <v>-1794.1499999999999</v>
      </c>
      <c r="CC1233" s="45">
        <v>9037.1999999999989</v>
      </c>
      <c r="CD1233" s="45">
        <v>0</v>
      </c>
      <c r="CE1233" s="45">
        <v>0</v>
      </c>
      <c r="CF1233" s="14" t="s">
        <v>9729</v>
      </c>
      <c r="CG1233" s="7" t="s">
        <v>8556</v>
      </c>
      <c r="CH1233" s="215" t="s">
        <v>8478</v>
      </c>
      <c r="CI1233" s="215" t="s">
        <v>8498</v>
      </c>
      <c r="CJ1233" s="215" t="s">
        <v>8498</v>
      </c>
      <c r="CK1233" s="43" t="s">
        <v>6887</v>
      </c>
      <c r="CL1233" s="43" t="s">
        <v>5474</v>
      </c>
      <c r="CM1233" s="43" t="s">
        <v>7803</v>
      </c>
      <c r="CN1233" s="145">
        <v>9037.1999999999989</v>
      </c>
      <c r="CO1233" s="145">
        <v>-1794.1499999999999</v>
      </c>
      <c r="CP1233" s="148">
        <v>21029.98463410866</v>
      </c>
      <c r="CQ1233" s="189" t="s">
        <v>5474</v>
      </c>
      <c r="CR1233" s="189" t="s">
        <v>5474</v>
      </c>
      <c r="CS1233" s="99" t="s">
        <v>5474</v>
      </c>
      <c r="CT1233" s="167" t="s">
        <v>8958</v>
      </c>
      <c r="CU1233" s="43" t="s">
        <v>5474</v>
      </c>
      <c r="CV1233" s="43" t="s">
        <v>5474</v>
      </c>
      <c r="CW1233" s="43" t="s">
        <v>5474</v>
      </c>
      <c r="CX1233" s="43" t="s">
        <v>5474</v>
      </c>
      <c r="CY1233" s="43" t="s">
        <v>5474</v>
      </c>
      <c r="CZ1233" s="43" t="s">
        <v>5474</v>
      </c>
      <c r="DA1233" s="42" t="s">
        <v>8958</v>
      </c>
      <c r="DB1233" s="42" t="s">
        <v>5474</v>
      </c>
      <c r="DC1233" s="42" t="s">
        <v>5474</v>
      </c>
      <c r="DD1233" s="42" t="s">
        <v>5474</v>
      </c>
      <c r="DE1233" s="42" t="s">
        <v>5474</v>
      </c>
      <c r="DF1233" s="42" t="s">
        <v>5474</v>
      </c>
      <c r="DG1233" s="42" t="s">
        <v>5474</v>
      </c>
      <c r="DH1233" s="42" t="s">
        <v>5474</v>
      </c>
    </row>
    <row r="1234" spans="1:112">
      <c r="A1234" s="22">
        <v>1710</v>
      </c>
      <c r="B1234" s="7" t="s">
        <v>197</v>
      </c>
      <c r="C1234" s="21">
        <v>0.10979999999999999</v>
      </c>
      <c r="D1234" s="21">
        <v>0.86729999999999996</v>
      </c>
      <c r="E1234" s="21">
        <v>5.7999999999999996E-3</v>
      </c>
      <c r="F1234" s="21">
        <v>0.72330000000000005</v>
      </c>
      <c r="G1234" s="21">
        <v>0.55010000000000003</v>
      </c>
      <c r="H1234" s="21">
        <v>-0.90629999999999999</v>
      </c>
      <c r="I1234" s="21">
        <v>1.3529</v>
      </c>
      <c r="J1234" s="21">
        <v>2.4582999999999999</v>
      </c>
      <c r="K1234" s="21">
        <v>-6.4699999999999994E-2</v>
      </c>
      <c r="L1234" s="21">
        <v>-8.5000000000000006E-3</v>
      </c>
      <c r="M1234" s="21">
        <v>5.1499999999999997E-2</v>
      </c>
      <c r="N1234" s="21">
        <v>-5.9700000000000003E-2</v>
      </c>
      <c r="O1234" s="21">
        <v>4.5999999999999999E-3</v>
      </c>
      <c r="P1234" s="21">
        <v>5.9200000000000003E-2</v>
      </c>
      <c r="Q1234" s="21">
        <v>1.01E-2</v>
      </c>
      <c r="R1234" s="21">
        <v>4.1999999999999997E-3</v>
      </c>
      <c r="S1234" s="21">
        <v>2.53E-2</v>
      </c>
      <c r="T1234" s="21">
        <v>2.1999999999999999E-2</v>
      </c>
      <c r="U1234" s="10">
        <v>0.7</v>
      </c>
      <c r="V1234" s="10">
        <v>-0.04</v>
      </c>
      <c r="W1234" s="7">
        <v>0.8</v>
      </c>
      <c r="X1234" s="20">
        <v>0.91520000000000001</v>
      </c>
      <c r="Y1234" s="75">
        <v>2019</v>
      </c>
      <c r="Z1234" s="7">
        <v>0.3</v>
      </c>
      <c r="AA1234" s="7">
        <v>0</v>
      </c>
      <c r="AB1234" s="51">
        <v>385</v>
      </c>
      <c r="AC1234" s="51">
        <v>200</v>
      </c>
      <c r="AD1234" s="51">
        <v>4</v>
      </c>
      <c r="AE1234" s="51"/>
      <c r="AF1234" s="51">
        <v>-99</v>
      </c>
      <c r="AG1234" s="51">
        <v>-3</v>
      </c>
      <c r="AH1234" s="20">
        <v>9.5999999999999992E-3</v>
      </c>
      <c r="AI1234" s="7" t="s">
        <v>8481</v>
      </c>
      <c r="AJ1234" s="67" t="s">
        <v>8494</v>
      </c>
      <c r="AK1234" s="44">
        <v>-0.54251012145749</v>
      </c>
      <c r="AL1234" s="44">
        <v>-0.57627118644067843</v>
      </c>
      <c r="AM1234" s="44">
        <v>-0.71428571428571863</v>
      </c>
      <c r="AN1234" s="25">
        <v>0.58392434988179676</v>
      </c>
      <c r="AO1234" s="25">
        <v>0.13947990543735239</v>
      </c>
      <c r="AP1234" s="215">
        <v>21.15</v>
      </c>
      <c r="AQ1234" s="215" t="s">
        <v>9658</v>
      </c>
      <c r="AR1234" s="44">
        <v>-4.70588235294117E-3</v>
      </c>
      <c r="AS1234" s="171" t="s">
        <v>7065</v>
      </c>
      <c r="AT1234" s="171" t="s">
        <v>7264</v>
      </c>
      <c r="AU1234" s="171" t="s">
        <v>7043</v>
      </c>
      <c r="AV1234" s="7" t="s">
        <v>8470</v>
      </c>
      <c r="AW1234" s="14" t="s">
        <v>6296</v>
      </c>
      <c r="AX1234" s="49" t="s">
        <v>6009</v>
      </c>
      <c r="AY1234" s="38" t="s">
        <v>5971</v>
      </c>
      <c r="AZ1234" s="14" t="s">
        <v>6065</v>
      </c>
      <c r="BA1234" s="49" t="s">
        <v>5967</v>
      </c>
      <c r="BB1234" s="38" t="s">
        <v>6007</v>
      </c>
      <c r="BC1234" s="7">
        <v>0.4</v>
      </c>
      <c r="BD1234" s="14" t="s">
        <v>5966</v>
      </c>
      <c r="BE1234" s="49" t="s">
        <v>5967</v>
      </c>
      <c r="BF1234" s="38" t="s">
        <v>5961</v>
      </c>
      <c r="BG1234" s="7">
        <v>0.1</v>
      </c>
      <c r="BH1234" s="45">
        <v>674.40120207187999</v>
      </c>
      <c r="BI1234" s="215" t="s">
        <v>8489</v>
      </c>
      <c r="BJ1234" s="215" t="s">
        <v>8554</v>
      </c>
      <c r="BK1234" s="7">
        <v>0.4</v>
      </c>
      <c r="BL1234" s="25">
        <v>4.7505938242279272E-3</v>
      </c>
      <c r="BM1234" s="20">
        <v>0.69493749999999987</v>
      </c>
      <c r="BN1234" s="20">
        <v>0.78499999999999992</v>
      </c>
      <c r="BO1234" s="20">
        <v>0.62124999999999986</v>
      </c>
      <c r="BP1234" s="46" t="s">
        <v>8473</v>
      </c>
      <c r="BQ1234" s="215" t="s">
        <v>8473</v>
      </c>
      <c r="BR1234" s="79" t="s">
        <v>8473</v>
      </c>
      <c r="BS1234" s="9">
        <v>3.1789092908142358E-2</v>
      </c>
      <c r="BT1234" s="9">
        <v>8.2859245047677277E-3</v>
      </c>
      <c r="BU1234" s="47" t="s">
        <v>5993</v>
      </c>
      <c r="BV1234" s="47" t="s">
        <v>5993</v>
      </c>
      <c r="BW1234" s="14" t="s">
        <v>5474</v>
      </c>
      <c r="BX1234" s="83" t="s">
        <v>8473</v>
      </c>
      <c r="BY1234" s="82" t="s">
        <v>8473</v>
      </c>
      <c r="BZ1234" s="46" t="s">
        <v>8473</v>
      </c>
      <c r="CA1234" s="48" t="s">
        <v>8475</v>
      </c>
      <c r="CB1234" s="45">
        <v>8142.7499999999991</v>
      </c>
      <c r="CC1234" s="45">
        <v>4230</v>
      </c>
      <c r="CD1234" s="45">
        <v>84.6</v>
      </c>
      <c r="CE1234" s="45">
        <v>0</v>
      </c>
      <c r="CF1234" s="14" t="s">
        <v>9730</v>
      </c>
      <c r="CG1234" s="7" t="s">
        <v>8556</v>
      </c>
      <c r="CH1234" s="215" t="s">
        <v>8479</v>
      </c>
      <c r="CI1234" s="215" t="s">
        <v>8498</v>
      </c>
      <c r="CJ1234" s="215" t="s">
        <v>8479</v>
      </c>
      <c r="CK1234" s="43" t="s">
        <v>5474</v>
      </c>
      <c r="CL1234" s="43" t="s">
        <v>5474</v>
      </c>
      <c r="CM1234" s="43" t="s">
        <v>5474</v>
      </c>
      <c r="CN1234" s="145">
        <v>4230</v>
      </c>
      <c r="CO1234" s="145">
        <v>8227.3499999999985</v>
      </c>
      <c r="CP1234" s="148">
        <v>14263.585423820261</v>
      </c>
      <c r="CQ1234" s="189" t="s">
        <v>5474</v>
      </c>
      <c r="CR1234" s="189" t="s">
        <v>5474</v>
      </c>
      <c r="CS1234" s="99" t="s">
        <v>5474</v>
      </c>
      <c r="CT1234" s="167" t="s">
        <v>5474</v>
      </c>
      <c r="CU1234" s="43" t="s">
        <v>5474</v>
      </c>
      <c r="CV1234" s="43" t="s">
        <v>5474</v>
      </c>
      <c r="CW1234" s="43" t="s">
        <v>5474</v>
      </c>
      <c r="CX1234" s="43" t="s">
        <v>5474</v>
      </c>
      <c r="CY1234" s="43" t="s">
        <v>5474</v>
      </c>
      <c r="CZ1234" s="43" t="s">
        <v>5474</v>
      </c>
      <c r="DA1234" s="42" t="s">
        <v>5474</v>
      </c>
      <c r="DB1234" s="42" t="s">
        <v>5474</v>
      </c>
      <c r="DC1234" s="42" t="s">
        <v>5474</v>
      </c>
      <c r="DD1234" s="42" t="s">
        <v>5474</v>
      </c>
      <c r="DE1234" s="42" t="s">
        <v>5474</v>
      </c>
      <c r="DF1234" s="42" t="s">
        <v>5474</v>
      </c>
      <c r="DG1234" s="42" t="s">
        <v>5474</v>
      </c>
      <c r="DH1234" s="42" t="s">
        <v>5474</v>
      </c>
    </row>
    <row r="1235" spans="1:112">
      <c r="A1235" s="22">
        <v>1402</v>
      </c>
      <c r="B1235" s="7" t="s">
        <v>77</v>
      </c>
      <c r="C1235" s="21">
        <v>-4.3400000000000001E-2</v>
      </c>
      <c r="D1235" s="21">
        <v>0.1913</v>
      </c>
      <c r="E1235" s="21">
        <v>-2.2800000000000001E-2</v>
      </c>
      <c r="F1235" s="21">
        <v>0.15359999999999999</v>
      </c>
      <c r="G1235" s="21">
        <v>0.14199999999999999</v>
      </c>
      <c r="H1235" s="21">
        <v>0.31480000000000002</v>
      </c>
      <c r="I1235" s="21">
        <v>0.61360000000000003</v>
      </c>
      <c r="J1235" s="21">
        <v>0.68920000000000003</v>
      </c>
      <c r="K1235" s="21">
        <v>-9.2999999999999992E-3</v>
      </c>
      <c r="L1235" s="21">
        <v>5.8999999999999999E-3</v>
      </c>
      <c r="M1235" s="21">
        <v>2.24E-2</v>
      </c>
      <c r="N1235" s="21">
        <v>1.44E-2</v>
      </c>
      <c r="O1235" s="21">
        <v>1.9400000000000001E-2</v>
      </c>
      <c r="P1235" s="21">
        <v>1.34E-2</v>
      </c>
      <c r="Q1235" s="21">
        <v>8.0000000000000004E-4</v>
      </c>
      <c r="R1235" s="21">
        <v>-1E-4</v>
      </c>
      <c r="S1235" s="21">
        <v>5.7000000000000002E-2</v>
      </c>
      <c r="T1235" s="21">
        <v>3.1600000000000003E-2</v>
      </c>
      <c r="U1235" s="10">
        <v>1.25</v>
      </c>
      <c r="V1235" s="10">
        <v>2.11</v>
      </c>
      <c r="W1235" s="7">
        <v>1.33</v>
      </c>
      <c r="X1235" s="20">
        <v>0.73340000000000005</v>
      </c>
      <c r="Y1235" s="75">
        <v>2020</v>
      </c>
      <c r="Z1235" s="7">
        <v>1.35</v>
      </c>
      <c r="AA1235" s="7">
        <v>0</v>
      </c>
      <c r="AB1235" s="51">
        <v>-3465</v>
      </c>
      <c r="AC1235" s="51">
        <v>717</v>
      </c>
      <c r="AD1235" s="51">
        <v>1165</v>
      </c>
      <c r="AE1235" s="51">
        <v>20</v>
      </c>
      <c r="AF1235" s="51">
        <v>458</v>
      </c>
      <c r="AG1235" s="51">
        <v>189</v>
      </c>
      <c r="AH1235" s="20">
        <v>1.11E-2</v>
      </c>
      <c r="AI1235" s="7" t="s">
        <v>8481</v>
      </c>
      <c r="AJ1235" s="67" t="s">
        <v>8494</v>
      </c>
      <c r="AK1235" s="44">
        <v>-0.58525345622119807</v>
      </c>
      <c r="AL1235" s="44">
        <v>-0.68181818181818166</v>
      </c>
      <c r="AM1235" s="44">
        <v>-0.83333333333333137</v>
      </c>
      <c r="AN1235" s="25">
        <v>0.37157534246575336</v>
      </c>
      <c r="AO1235" s="25">
        <v>0.11301369863013701</v>
      </c>
      <c r="AP1235" s="215">
        <v>29.2</v>
      </c>
      <c r="AQ1235" s="215" t="s">
        <v>9658</v>
      </c>
      <c r="AR1235" s="44">
        <v>-6.8027210884353704E-3</v>
      </c>
      <c r="AS1235" s="171" t="s">
        <v>7065</v>
      </c>
      <c r="AT1235" s="171" t="s">
        <v>7066</v>
      </c>
      <c r="AU1235" s="171" t="s">
        <v>7067</v>
      </c>
      <c r="AV1235" s="7" t="s">
        <v>8470</v>
      </c>
      <c r="AW1235" s="14" t="s">
        <v>6537</v>
      </c>
      <c r="AX1235" s="49" t="s">
        <v>6009</v>
      </c>
      <c r="AY1235" s="38" t="s">
        <v>5971</v>
      </c>
      <c r="AZ1235" s="14" t="s">
        <v>6038</v>
      </c>
      <c r="BA1235" s="49" t="s">
        <v>6039</v>
      </c>
      <c r="BB1235" s="38" t="s">
        <v>6007</v>
      </c>
      <c r="BC1235" s="7">
        <v>0.3</v>
      </c>
      <c r="BD1235" s="14" t="s">
        <v>6052</v>
      </c>
      <c r="BE1235" s="49" t="s">
        <v>5967</v>
      </c>
      <c r="BF1235" s="38" t="s">
        <v>5961</v>
      </c>
      <c r="BG1235" s="7">
        <v>0.6</v>
      </c>
      <c r="BH1235" s="45">
        <v>2799.6569499572402</v>
      </c>
      <c r="BI1235" s="215" t="s">
        <v>8499</v>
      </c>
      <c r="BJ1235" s="215" t="s">
        <v>8568</v>
      </c>
      <c r="BK1235" s="7">
        <v>0.6</v>
      </c>
      <c r="BL1235" s="25">
        <v>1.7152658662092869E-3</v>
      </c>
      <c r="BM1235" s="20">
        <v>0.65500000000000003</v>
      </c>
      <c r="BN1235" s="20">
        <v>0.65500000000000003</v>
      </c>
      <c r="BO1235" s="20">
        <v>0.65500000000000003</v>
      </c>
      <c r="BP1235" s="46">
        <v>13.838862559241706</v>
      </c>
      <c r="BQ1235" s="215" t="s">
        <v>8558</v>
      </c>
      <c r="BR1235" s="79">
        <v>-5.8133561643835548E-2</v>
      </c>
      <c r="BS1235" s="9">
        <v>3.9467062887587279E-2</v>
      </c>
      <c r="BT1235" s="9">
        <v>4.0148010848862992E-2</v>
      </c>
      <c r="BU1235" s="47">
        <v>44403</v>
      </c>
      <c r="BV1235" s="47">
        <v>44407</v>
      </c>
      <c r="BW1235" s="14" t="s">
        <v>5474</v>
      </c>
      <c r="BX1235" s="83">
        <v>0.13023972602739728</v>
      </c>
      <c r="BY1235" s="82">
        <v>2.25</v>
      </c>
      <c r="BZ1235" s="46">
        <v>12.977777777777778</v>
      </c>
      <c r="CA1235" s="48" t="s">
        <v>8593</v>
      </c>
      <c r="CB1235" s="45">
        <v>-101178</v>
      </c>
      <c r="CC1235" s="45">
        <v>20936.399999999998</v>
      </c>
      <c r="CD1235" s="45">
        <v>34018</v>
      </c>
      <c r="CE1235" s="45">
        <v>584</v>
      </c>
      <c r="CF1235" s="14" t="s">
        <v>9731</v>
      </c>
      <c r="CG1235" s="7" t="s">
        <v>8556</v>
      </c>
      <c r="CH1235" s="215" t="s">
        <v>8479</v>
      </c>
      <c r="CI1235" s="215" t="s">
        <v>8478</v>
      </c>
      <c r="CJ1235" s="215" t="s">
        <v>8479</v>
      </c>
      <c r="CK1235" s="43" t="s">
        <v>6887</v>
      </c>
      <c r="CL1235" s="43" t="s">
        <v>5474</v>
      </c>
      <c r="CM1235" s="43" t="s">
        <v>5474</v>
      </c>
      <c r="CN1235" s="145">
        <v>21520.399999999998</v>
      </c>
      <c r="CO1235" s="145">
        <v>-67160</v>
      </c>
      <c r="CP1235" s="148">
        <v>81749.982938751404</v>
      </c>
      <c r="CQ1235" s="189" t="s">
        <v>5474</v>
      </c>
      <c r="CR1235" s="189" t="s">
        <v>5474</v>
      </c>
      <c r="CS1235" s="99" t="s">
        <v>5474</v>
      </c>
      <c r="CT1235" s="167" t="s">
        <v>5474</v>
      </c>
      <c r="CU1235" s="43" t="s">
        <v>5474</v>
      </c>
      <c r="CV1235" s="43" t="s">
        <v>5474</v>
      </c>
      <c r="CW1235" s="43" t="s">
        <v>5474</v>
      </c>
      <c r="CX1235" s="43" t="s">
        <v>5474</v>
      </c>
      <c r="CY1235" s="43" t="s">
        <v>5474</v>
      </c>
      <c r="CZ1235" s="43" t="s">
        <v>5474</v>
      </c>
      <c r="DA1235" s="42" t="s">
        <v>5474</v>
      </c>
      <c r="DB1235" s="42" t="s">
        <v>5474</v>
      </c>
      <c r="DC1235" s="42" t="s">
        <v>5474</v>
      </c>
      <c r="DD1235" s="42" t="s">
        <v>5474</v>
      </c>
      <c r="DE1235" s="42" t="s">
        <v>5474</v>
      </c>
      <c r="DF1235" s="42" t="s">
        <v>5474</v>
      </c>
      <c r="DG1235" s="42" t="s">
        <v>5474</v>
      </c>
      <c r="DH1235" s="42" t="s">
        <v>5477</v>
      </c>
    </row>
    <row r="1236" spans="1:112">
      <c r="A1236" s="22">
        <v>1612</v>
      </c>
      <c r="B1236" s="7" t="s">
        <v>184</v>
      </c>
      <c r="C1236" s="21">
        <v>-9.98E-2</v>
      </c>
      <c r="D1236" s="21">
        <v>0.63629999999999998</v>
      </c>
      <c r="E1236" s="21">
        <v>-3.3599999999999998E-2</v>
      </c>
      <c r="F1236" s="21">
        <v>0.44240000000000002</v>
      </c>
      <c r="G1236" s="21">
        <v>0.34410000000000002</v>
      </c>
      <c r="H1236" s="21">
        <v>1.7899999999999999E-2</v>
      </c>
      <c r="I1236" s="21">
        <v>0.1633</v>
      </c>
      <c r="J1236" s="21">
        <v>2.4241999999999999</v>
      </c>
      <c r="K1236" s="21">
        <v>2.1100000000000001E-2</v>
      </c>
      <c r="L1236" s="21">
        <v>1.5800000000000002E-2</v>
      </c>
      <c r="M1236" s="21">
        <v>4.9599999999999998E-2</v>
      </c>
      <c r="N1236" s="21">
        <v>1.66E-2</v>
      </c>
      <c r="O1236" s="21">
        <v>1.9199999999999998E-2</v>
      </c>
      <c r="P1236" s="21">
        <v>4.7300000000000002E-2</v>
      </c>
      <c r="Q1236" s="21">
        <v>2.93E-2</v>
      </c>
      <c r="R1236" s="21">
        <v>2.46E-2</v>
      </c>
      <c r="S1236" s="21">
        <v>4.8099999999999997E-2</v>
      </c>
      <c r="T1236" s="21">
        <v>4.1000000000000002E-2</v>
      </c>
      <c r="U1236" s="10">
        <v>1.1299999999999999</v>
      </c>
      <c r="V1236" s="10">
        <v>2.44</v>
      </c>
      <c r="W1236" s="7">
        <v>0.56000000000000005</v>
      </c>
      <c r="X1236" s="20">
        <v>0.8115</v>
      </c>
      <c r="Y1236" s="75">
        <v>2020</v>
      </c>
      <c r="Z1236" s="7">
        <v>1.2</v>
      </c>
      <c r="AA1236" s="7">
        <v>0</v>
      </c>
      <c r="AB1236" s="51">
        <v>1114</v>
      </c>
      <c r="AC1236" s="51">
        <v>554</v>
      </c>
      <c r="AD1236" s="51"/>
      <c r="AE1236" s="51"/>
      <c r="AF1236" s="51">
        <v>-134</v>
      </c>
      <c r="AG1236" s="51">
        <v>19</v>
      </c>
      <c r="AH1236" s="20">
        <v>9.1999999999999998E-3</v>
      </c>
      <c r="AI1236" s="7" t="s">
        <v>8481</v>
      </c>
      <c r="AJ1236" s="67" t="s">
        <v>8494</v>
      </c>
      <c r="AK1236" s="44">
        <v>-0.5439429928741093</v>
      </c>
      <c r="AL1236" s="44">
        <v>-0.54666666666666686</v>
      </c>
      <c r="AM1236" s="44">
        <v>0.74999999999999556</v>
      </c>
      <c r="AN1236" s="25">
        <v>0.92527472527472543</v>
      </c>
      <c r="AO1236" s="25">
        <v>0.16483516483516483</v>
      </c>
      <c r="AP1236" s="215">
        <v>22.75</v>
      </c>
      <c r="AQ1236" s="215" t="s">
        <v>9658</v>
      </c>
      <c r="AR1236" s="44">
        <v>-2.1929824561403499E-3</v>
      </c>
      <c r="AS1236" s="171" t="s">
        <v>6909</v>
      </c>
      <c r="AT1236" s="171" t="s">
        <v>7045</v>
      </c>
      <c r="AU1236" s="171" t="s">
        <v>7133</v>
      </c>
      <c r="AV1236" s="7" t="s">
        <v>8470</v>
      </c>
      <c r="AW1236" s="14" t="s">
        <v>6532</v>
      </c>
      <c r="AX1236" s="49" t="s">
        <v>6009</v>
      </c>
      <c r="AY1236" s="38" t="s">
        <v>5961</v>
      </c>
      <c r="AZ1236" s="14" t="s">
        <v>6038</v>
      </c>
      <c r="BA1236" s="49" t="s">
        <v>6039</v>
      </c>
      <c r="BB1236" s="38" t="s">
        <v>6047</v>
      </c>
      <c r="BC1236" s="7">
        <v>0.5</v>
      </c>
      <c r="BD1236" s="14" t="s">
        <v>6112</v>
      </c>
      <c r="BE1236" s="49" t="s">
        <v>5967</v>
      </c>
      <c r="BF1236" s="38" t="s">
        <v>5961</v>
      </c>
      <c r="BG1236" s="7">
        <v>0.4</v>
      </c>
      <c r="BH1236" s="45">
        <v>394.8236654167556</v>
      </c>
      <c r="BI1236" s="215" t="s">
        <v>8489</v>
      </c>
      <c r="BJ1236" s="215" t="s">
        <v>8554</v>
      </c>
      <c r="BK1236" s="7">
        <v>0.2</v>
      </c>
      <c r="BL1236" s="25">
        <v>6.6371681415928569E-3</v>
      </c>
      <c r="BM1236" s="20">
        <v>0.68550000000000011</v>
      </c>
      <c r="BN1236" s="20">
        <v>0.7350000000000001</v>
      </c>
      <c r="BO1236" s="20">
        <v>0.64500000000000002</v>
      </c>
      <c r="BP1236" s="46">
        <v>9.3237704918032787</v>
      </c>
      <c r="BQ1236" s="215" t="s">
        <v>8558</v>
      </c>
      <c r="BR1236" s="79">
        <v>0.6824505494505495</v>
      </c>
      <c r="BS1236" s="9">
        <v>1.865624557874912E-2</v>
      </c>
      <c r="BT1236" s="9">
        <v>4.6624499425613086E-2</v>
      </c>
      <c r="BU1236" s="47" t="s">
        <v>5993</v>
      </c>
      <c r="BV1236" s="47">
        <v>44383</v>
      </c>
      <c r="BW1236" s="14" t="s">
        <v>5474</v>
      </c>
      <c r="BX1236" s="83">
        <v>1.0189406593406594</v>
      </c>
      <c r="BY1236" s="82">
        <v>2.83</v>
      </c>
      <c r="BZ1236" s="46">
        <v>8.0388692579505303</v>
      </c>
      <c r="CA1236" s="48" t="s">
        <v>8475</v>
      </c>
      <c r="CB1236" s="45">
        <v>25343.5</v>
      </c>
      <c r="CC1236" s="45">
        <v>12603.5</v>
      </c>
      <c r="CD1236" s="45">
        <v>0</v>
      </c>
      <c r="CE1236" s="45">
        <v>0</v>
      </c>
      <c r="CF1236" s="14" t="s">
        <v>9732</v>
      </c>
      <c r="CG1236" s="7" t="s">
        <v>8477</v>
      </c>
      <c r="CH1236" s="215" t="s">
        <v>8479</v>
      </c>
      <c r="CI1236" s="215" t="s">
        <v>8478</v>
      </c>
      <c r="CJ1236" s="215" t="s">
        <v>8479</v>
      </c>
      <c r="CK1236" s="43" t="s">
        <v>5474</v>
      </c>
      <c r="CL1236" s="43" t="s">
        <v>5474</v>
      </c>
      <c r="CM1236" s="43" t="s">
        <v>5474</v>
      </c>
      <c r="CN1236" s="145">
        <v>12603.5</v>
      </c>
      <c r="CO1236" s="145">
        <v>25343.5</v>
      </c>
      <c r="CP1236" s="148">
        <v>8982.2383882311897</v>
      </c>
      <c r="CQ1236" s="189" t="s">
        <v>5474</v>
      </c>
      <c r="CR1236" s="189" t="s">
        <v>5474</v>
      </c>
      <c r="CS1236" s="99" t="s">
        <v>5474</v>
      </c>
      <c r="CT1236" s="167" t="s">
        <v>5474</v>
      </c>
      <c r="CU1236" s="43" t="s">
        <v>5474</v>
      </c>
      <c r="CV1236" s="43" t="s">
        <v>5474</v>
      </c>
      <c r="CW1236" s="43" t="s">
        <v>5474</v>
      </c>
      <c r="CX1236" s="43" t="s">
        <v>5474</v>
      </c>
      <c r="CY1236" s="43" t="s">
        <v>5474</v>
      </c>
      <c r="CZ1236" s="43" t="s">
        <v>5474</v>
      </c>
      <c r="DA1236" s="42" t="s">
        <v>5474</v>
      </c>
      <c r="DB1236" s="42" t="s">
        <v>5474</v>
      </c>
      <c r="DC1236" s="42" t="s">
        <v>5474</v>
      </c>
      <c r="DD1236" s="42" t="s">
        <v>5474</v>
      </c>
      <c r="DE1236" s="42" t="s">
        <v>5474</v>
      </c>
      <c r="DF1236" s="42" t="s">
        <v>5474</v>
      </c>
      <c r="DG1236" s="42" t="s">
        <v>5474</v>
      </c>
      <c r="DH1236" s="42" t="s">
        <v>5474</v>
      </c>
    </row>
    <row r="1237" spans="1:112">
      <c r="A1237" s="22">
        <v>6115</v>
      </c>
      <c r="B1237" s="7" t="s">
        <v>1213</v>
      </c>
      <c r="C1237" s="21">
        <v>9.7000000000000003E-2</v>
      </c>
      <c r="D1237" s="21">
        <v>0.12620000000000001</v>
      </c>
      <c r="E1237" s="21">
        <v>7.2499999999999995E-2</v>
      </c>
      <c r="F1237" s="21">
        <v>0.1079</v>
      </c>
      <c r="G1237" s="21">
        <v>0.30790000000000001</v>
      </c>
      <c r="H1237" s="21">
        <v>-0.34670000000000001</v>
      </c>
      <c r="I1237" s="21">
        <v>-0.3553</v>
      </c>
      <c r="J1237" s="21">
        <v>0.15890000000000001</v>
      </c>
      <c r="K1237" s="21">
        <v>-1.0200000000000001E-2</v>
      </c>
      <c r="L1237" s="21">
        <v>-0.10009999999999999</v>
      </c>
      <c r="M1237" s="21">
        <v>-1.95E-2</v>
      </c>
      <c r="N1237" s="21">
        <v>-7.3000000000000001E-3</v>
      </c>
      <c r="O1237" s="21">
        <v>-9.1200000000000003E-2</v>
      </c>
      <c r="P1237" s="21">
        <v>-4.0000000000000002E-4</v>
      </c>
      <c r="Q1237" s="21">
        <v>1.1999999999999999E-3</v>
      </c>
      <c r="R1237" s="21">
        <v>5.9999999999999995E-4</v>
      </c>
      <c r="S1237" s="21">
        <v>0.1106</v>
      </c>
      <c r="T1237" s="21">
        <v>6.8699999999999997E-2</v>
      </c>
      <c r="U1237" s="10">
        <v>1.24</v>
      </c>
      <c r="V1237" s="10">
        <v>2.76</v>
      </c>
      <c r="W1237" s="7">
        <v>3.1598000000000002</v>
      </c>
      <c r="X1237" s="20">
        <v>0.99109999999999998</v>
      </c>
      <c r="Y1237" s="75">
        <v>2020</v>
      </c>
      <c r="Z1237" s="7">
        <v>2.8</v>
      </c>
      <c r="AA1237" s="7">
        <v>0</v>
      </c>
      <c r="AB1237" s="51">
        <v>-429</v>
      </c>
      <c r="AC1237" s="51">
        <v>-2</v>
      </c>
      <c r="AD1237" s="51"/>
      <c r="AE1237" s="51"/>
      <c r="AF1237" s="51">
        <v>-1</v>
      </c>
      <c r="AG1237" s="51"/>
      <c r="AH1237" s="20">
        <v>0</v>
      </c>
      <c r="AI1237" s="7" t="s">
        <v>8467</v>
      </c>
      <c r="AJ1237" s="67" t="s">
        <v>8494</v>
      </c>
      <c r="AK1237" s="44">
        <v>-0.76315789473684292</v>
      </c>
      <c r="AL1237" s="44">
        <v>-0.8589743589743597</v>
      </c>
      <c r="AM1237" s="44">
        <v>-0.66666666666668251</v>
      </c>
      <c r="AN1237" s="25">
        <v>0.13555291319857304</v>
      </c>
      <c r="AO1237" s="25">
        <v>9.2746730083234211E-2</v>
      </c>
      <c r="AP1237" s="215">
        <v>42.05</v>
      </c>
      <c r="AQ1237" s="215" t="s">
        <v>9658</v>
      </c>
      <c r="AR1237" s="44">
        <v>-1.187648456057E-3</v>
      </c>
      <c r="AS1237" s="171" t="s">
        <v>7118</v>
      </c>
      <c r="AT1237" s="171" t="s">
        <v>7138</v>
      </c>
      <c r="AU1237" s="171" t="s">
        <v>7043</v>
      </c>
      <c r="AV1237" s="7" t="s">
        <v>8470</v>
      </c>
      <c r="AW1237" s="14" t="s">
        <v>6575</v>
      </c>
      <c r="AX1237" s="49" t="s">
        <v>6009</v>
      </c>
      <c r="AY1237" s="38" t="s">
        <v>6007</v>
      </c>
      <c r="AZ1237" s="14" t="s">
        <v>6015</v>
      </c>
      <c r="BA1237" s="49" t="s">
        <v>5967</v>
      </c>
      <c r="BB1237" s="38" t="s">
        <v>6007</v>
      </c>
      <c r="BC1237" s="7">
        <v>0.1</v>
      </c>
      <c r="BD1237" s="14" t="s">
        <v>6104</v>
      </c>
      <c r="BE1237" s="49" t="s">
        <v>5960</v>
      </c>
      <c r="BF1237" s="38" t="s">
        <v>5961</v>
      </c>
      <c r="BG1237" s="7">
        <v>1.1000000000000001</v>
      </c>
      <c r="BH1237" s="45">
        <v>158.39237418839829</v>
      </c>
      <c r="BI1237" s="215" t="s">
        <v>8471</v>
      </c>
      <c r="BJ1237" s="215" t="s">
        <v>8554</v>
      </c>
      <c r="BK1237" s="7">
        <v>2.4</v>
      </c>
      <c r="BL1237" s="25">
        <v>2.3837902264599357E-3</v>
      </c>
      <c r="BM1237" s="20">
        <v>0.60412500000000002</v>
      </c>
      <c r="BN1237" s="20">
        <v>0.6825</v>
      </c>
      <c r="BO1237" s="20">
        <v>0.53999999999999992</v>
      </c>
      <c r="BP1237" s="46">
        <v>15.235507246376812</v>
      </c>
      <c r="BQ1237" s="215" t="s">
        <v>8560</v>
      </c>
      <c r="BR1237" s="79">
        <v>7.6343242172017475E-2</v>
      </c>
      <c r="BS1237" s="9">
        <v>6.8890864778737848E-2</v>
      </c>
      <c r="BT1237" s="9">
        <v>6.0384148687372852E-2</v>
      </c>
      <c r="BU1237" s="47">
        <v>44405</v>
      </c>
      <c r="BV1237" s="47">
        <v>44411</v>
      </c>
      <c r="BW1237" s="14" t="s">
        <v>5474</v>
      </c>
      <c r="BX1237" s="83">
        <v>0.2916118906064209</v>
      </c>
      <c r="BY1237" s="82">
        <v>2.74</v>
      </c>
      <c r="BZ1237" s="46">
        <v>15.346715328467152</v>
      </c>
      <c r="CA1237" s="48" t="s">
        <v>5474</v>
      </c>
      <c r="CB1237" s="45">
        <v>-18039.449999999997</v>
      </c>
      <c r="CC1237" s="45">
        <v>-84.1</v>
      </c>
      <c r="CD1237" s="45">
        <v>0</v>
      </c>
      <c r="CE1237" s="45">
        <v>0</v>
      </c>
      <c r="CF1237" s="14" t="s">
        <v>9733</v>
      </c>
      <c r="CG1237" s="7" t="s">
        <v>8556</v>
      </c>
      <c r="CH1237" s="215" t="s">
        <v>8479</v>
      </c>
      <c r="CI1237" s="215" t="s">
        <v>8479</v>
      </c>
      <c r="CJ1237" s="215" t="s">
        <v>8479</v>
      </c>
      <c r="CK1237" s="43" t="s">
        <v>6887</v>
      </c>
      <c r="CL1237" s="43" t="s">
        <v>5474</v>
      </c>
      <c r="CM1237" s="43" t="s">
        <v>5474</v>
      </c>
      <c r="CN1237" s="145">
        <v>-84.1</v>
      </c>
      <c r="CO1237" s="145">
        <v>-18039.449999999997</v>
      </c>
      <c r="CP1237" s="148">
        <v>6660.3993346221478</v>
      </c>
      <c r="CQ1237" s="189" t="s">
        <v>5474</v>
      </c>
      <c r="CR1237" s="189" t="s">
        <v>5474</v>
      </c>
      <c r="CS1237" s="99" t="s">
        <v>5474</v>
      </c>
      <c r="CT1237" s="167" t="s">
        <v>5474</v>
      </c>
      <c r="CU1237" s="43" t="s">
        <v>5474</v>
      </c>
      <c r="CV1237" s="43" t="s">
        <v>5474</v>
      </c>
      <c r="CW1237" s="43" t="s">
        <v>5474</v>
      </c>
      <c r="CX1237" s="43" t="s">
        <v>5474</v>
      </c>
      <c r="CY1237" s="43" t="s">
        <v>5474</v>
      </c>
      <c r="CZ1237" s="43" t="s">
        <v>5474</v>
      </c>
      <c r="DA1237" s="42" t="s">
        <v>5474</v>
      </c>
      <c r="DB1237" s="42" t="s">
        <v>5474</v>
      </c>
      <c r="DC1237" s="42" t="s">
        <v>5474</v>
      </c>
      <c r="DD1237" s="42" t="s">
        <v>5474</v>
      </c>
      <c r="DE1237" s="42" t="s">
        <v>5474</v>
      </c>
      <c r="DF1237" s="42" t="s">
        <v>5474</v>
      </c>
      <c r="DG1237" s="42" t="s">
        <v>5474</v>
      </c>
      <c r="DH1237" s="42" t="s">
        <v>5474</v>
      </c>
    </row>
    <row r="1238" spans="1:112">
      <c r="A1238" s="22">
        <v>1737</v>
      </c>
      <c r="B1238" s="7" t="s">
        <v>220</v>
      </c>
      <c r="C1238" s="21">
        <v>4.1999999999999997E-3</v>
      </c>
      <c r="D1238" s="21">
        <v>0.27310000000000001</v>
      </c>
      <c r="E1238" s="21">
        <v>-4.1200000000000001E-2</v>
      </c>
      <c r="F1238" s="21">
        <v>0.2009</v>
      </c>
      <c r="G1238" s="21">
        <v>0.18629999999999999</v>
      </c>
      <c r="H1238" s="21">
        <v>3.9199999999999999E-2</v>
      </c>
      <c r="I1238" s="21">
        <v>0.29270000000000002</v>
      </c>
      <c r="J1238" s="21">
        <v>0.40539999999999998</v>
      </c>
      <c r="K1238" s="21">
        <v>-5.2299999999999999E-2</v>
      </c>
      <c r="L1238" s="21">
        <v>-6.2899999999999998E-2</v>
      </c>
      <c r="M1238" s="21">
        <v>-1.3299999999999999E-2</v>
      </c>
      <c r="N1238" s="21">
        <v>-1.7600000000000001E-2</v>
      </c>
      <c r="O1238" s="21">
        <v>2.1700000000000001E-2</v>
      </c>
      <c r="P1238" s="21">
        <v>2.5899999999999999E-2</v>
      </c>
      <c r="Q1238" s="21">
        <v>4.7000000000000002E-3</v>
      </c>
      <c r="R1238" s="21">
        <v>3.7000000000000002E-3</v>
      </c>
      <c r="S1238" s="21">
        <v>6.1699999999999998E-2</v>
      </c>
      <c r="T1238" s="21">
        <v>5.16E-2</v>
      </c>
      <c r="U1238" s="10">
        <v>1.04</v>
      </c>
      <c r="V1238" s="10">
        <v>2.13</v>
      </c>
      <c r="W1238" s="7">
        <v>1.53</v>
      </c>
      <c r="X1238" s="20">
        <v>0.81950000000000001</v>
      </c>
      <c r="Y1238" s="75">
        <v>2020</v>
      </c>
      <c r="Z1238" s="7">
        <v>1.35</v>
      </c>
      <c r="AA1238" s="7">
        <v>0</v>
      </c>
      <c r="AB1238" s="51">
        <v>-171</v>
      </c>
      <c r="AC1238" s="51">
        <v>59</v>
      </c>
      <c r="AD1238" s="51"/>
      <c r="AE1238" s="51"/>
      <c r="AF1238" s="51">
        <v>35</v>
      </c>
      <c r="AG1238" s="51"/>
      <c r="AH1238" s="20">
        <v>0</v>
      </c>
      <c r="AI1238" s="7" t="s">
        <v>8481</v>
      </c>
      <c r="AJ1238" s="67" t="s">
        <v>8468</v>
      </c>
      <c r="AK1238" s="44">
        <v>-0.5789473684210531</v>
      </c>
      <c r="AL1238" s="44">
        <v>-0.50000000000000278</v>
      </c>
      <c r="AM1238" s="44">
        <v>-0.80000000000001137</v>
      </c>
      <c r="AN1238" s="25">
        <v>0.17511520737327199</v>
      </c>
      <c r="AO1238" s="25">
        <v>3.9938556067588463E-2</v>
      </c>
      <c r="AP1238" s="215">
        <v>32.549999999999997</v>
      </c>
      <c r="AQ1238" s="215" t="s">
        <v>9658</v>
      </c>
      <c r="AR1238" s="44">
        <v>-1.5337423312883399E-3</v>
      </c>
      <c r="AS1238" s="171" t="s">
        <v>7118</v>
      </c>
      <c r="AT1238" s="171" t="s">
        <v>7294</v>
      </c>
      <c r="AU1238" s="171" t="s">
        <v>7171</v>
      </c>
      <c r="AV1238" s="7" t="s">
        <v>8470</v>
      </c>
      <c r="AW1238" s="14" t="s">
        <v>6537</v>
      </c>
      <c r="AX1238" s="49" t="s">
        <v>6009</v>
      </c>
      <c r="AY1238" s="38" t="s">
        <v>5971</v>
      </c>
      <c r="AZ1238" s="14" t="s">
        <v>6388</v>
      </c>
      <c r="BA1238" s="49" t="s">
        <v>6039</v>
      </c>
      <c r="BB1238" s="38" t="s">
        <v>5971</v>
      </c>
      <c r="BC1238" s="7">
        <v>0.6</v>
      </c>
      <c r="BD1238" s="14" t="s">
        <v>6129</v>
      </c>
      <c r="BE1238" s="49" t="s">
        <v>5967</v>
      </c>
      <c r="BF1238" s="38" t="s">
        <v>5961</v>
      </c>
      <c r="BG1238" s="7">
        <v>1.1000000000000001</v>
      </c>
      <c r="BH1238" s="45">
        <v>288.09441041654856</v>
      </c>
      <c r="BI1238" s="215" t="s">
        <v>8471</v>
      </c>
      <c r="BJ1238" s="215" t="s">
        <v>8554</v>
      </c>
      <c r="BK1238" s="7">
        <v>0.4</v>
      </c>
      <c r="BL1238" s="25">
        <v>1.5384615384614511E-3</v>
      </c>
      <c r="BM1238" s="20">
        <v>0.64218750000000002</v>
      </c>
      <c r="BN1238" s="20">
        <v>0.67999999999999994</v>
      </c>
      <c r="BO1238" s="20">
        <v>0.61124999999999996</v>
      </c>
      <c r="BP1238" s="46">
        <v>15.28169014084507</v>
      </c>
      <c r="BQ1238" s="215" t="s">
        <v>8558</v>
      </c>
      <c r="BR1238" s="79">
        <v>-6.0071684587813368E-2</v>
      </c>
      <c r="BS1238" s="9">
        <v>4.09152540586879E-2</v>
      </c>
      <c r="BT1238" s="9">
        <v>3.5417462223870766E-2</v>
      </c>
      <c r="BU1238" s="47" t="s">
        <v>5993</v>
      </c>
      <c r="BV1238" s="47" t="s">
        <v>5993</v>
      </c>
      <c r="BW1238" s="14" t="s">
        <v>5474</v>
      </c>
      <c r="BX1238" s="83">
        <v>0.12791397849462374</v>
      </c>
      <c r="BY1238" s="82">
        <v>2.2400000000000002</v>
      </c>
      <c r="BZ1238" s="46">
        <v>14.531249999999998</v>
      </c>
      <c r="CA1238" s="48" t="s">
        <v>8475</v>
      </c>
      <c r="CB1238" s="45">
        <v>-5566.0499999999993</v>
      </c>
      <c r="CC1238" s="45">
        <v>1920.4499999999998</v>
      </c>
      <c r="CD1238" s="45">
        <v>0</v>
      </c>
      <c r="CE1238" s="45">
        <v>0</v>
      </c>
      <c r="CF1238" s="14" t="s">
        <v>9734</v>
      </c>
      <c r="CG1238" s="7" t="s">
        <v>8556</v>
      </c>
      <c r="CH1238" s="215" t="s">
        <v>8479</v>
      </c>
      <c r="CI1238" s="215" t="s">
        <v>8498</v>
      </c>
      <c r="CJ1238" s="215" t="s">
        <v>8498</v>
      </c>
      <c r="CK1238" s="43" t="s">
        <v>6927</v>
      </c>
      <c r="CL1238" s="43" t="s">
        <v>5474</v>
      </c>
      <c r="CM1238" s="43" t="s">
        <v>5474</v>
      </c>
      <c r="CN1238" s="145">
        <v>1920.4499999999998</v>
      </c>
      <c r="CO1238" s="145">
        <v>-5566.0499999999993</v>
      </c>
      <c r="CP1238" s="148">
        <v>9377.4730590586551</v>
      </c>
      <c r="CQ1238" s="189" t="s">
        <v>5474</v>
      </c>
      <c r="CR1238" s="189" t="s">
        <v>5474</v>
      </c>
      <c r="CS1238" s="99" t="s">
        <v>5474</v>
      </c>
      <c r="CT1238" s="167" t="s">
        <v>5474</v>
      </c>
      <c r="CU1238" s="43" t="s">
        <v>5474</v>
      </c>
      <c r="CV1238" s="43" t="s">
        <v>5474</v>
      </c>
      <c r="CW1238" s="43" t="s">
        <v>5474</v>
      </c>
      <c r="CX1238" s="43" t="s">
        <v>5474</v>
      </c>
      <c r="CY1238" s="43" t="s">
        <v>5474</v>
      </c>
      <c r="CZ1238" s="43" t="s">
        <v>5474</v>
      </c>
      <c r="DA1238" s="42" t="s">
        <v>5474</v>
      </c>
      <c r="DB1238" s="42" t="s">
        <v>5474</v>
      </c>
      <c r="DC1238" s="42" t="s">
        <v>5474</v>
      </c>
      <c r="DD1238" s="42" t="s">
        <v>5474</v>
      </c>
      <c r="DE1238" s="42" t="s">
        <v>5474</v>
      </c>
      <c r="DF1238" s="42" t="s">
        <v>5474</v>
      </c>
      <c r="DG1238" s="42" t="s">
        <v>5474</v>
      </c>
      <c r="DH1238" s="42" t="s">
        <v>5474</v>
      </c>
    </row>
    <row r="1239" spans="1:112">
      <c r="A1239" s="22">
        <v>2062</v>
      </c>
      <c r="B1239" s="7" t="s">
        <v>279</v>
      </c>
      <c r="C1239" s="21">
        <v>0.17419999999999999</v>
      </c>
      <c r="D1239" s="21">
        <v>0.47599999999999998</v>
      </c>
      <c r="E1239" s="21">
        <v>0.27639999999999998</v>
      </c>
      <c r="F1239" s="21">
        <v>0.39400000000000002</v>
      </c>
      <c r="G1239" s="21">
        <v>0.52329999999999999</v>
      </c>
      <c r="H1239" s="21">
        <v>0.75</v>
      </c>
      <c r="I1239" s="21">
        <v>2.1886999999999999</v>
      </c>
      <c r="J1239" s="21">
        <v>1.8115000000000001</v>
      </c>
      <c r="K1239" s="21">
        <v>1.04E-2</v>
      </c>
      <c r="L1239" s="21">
        <v>7.9399999999999998E-2</v>
      </c>
      <c r="M1239" s="21">
        <v>5.9200000000000003E-2</v>
      </c>
      <c r="N1239" s="21">
        <v>1.38E-2</v>
      </c>
      <c r="O1239" s="21">
        <v>9.2600000000000002E-2</v>
      </c>
      <c r="P1239" s="21">
        <v>8.6699999999999999E-2</v>
      </c>
      <c r="Q1239" s="21">
        <v>2.6200000000000001E-2</v>
      </c>
      <c r="R1239" s="21">
        <v>1.06E-2</v>
      </c>
      <c r="S1239" s="21">
        <v>3.9699999999999999E-2</v>
      </c>
      <c r="T1239" s="21">
        <v>2.29E-2</v>
      </c>
      <c r="U1239" s="10">
        <v>0.99</v>
      </c>
      <c r="V1239" s="10">
        <v>1.73</v>
      </c>
      <c r="W1239" s="7">
        <v>0.36</v>
      </c>
      <c r="X1239" s="20">
        <v>0.27810000000000001</v>
      </c>
      <c r="Y1239" s="75">
        <v>2020</v>
      </c>
      <c r="Z1239" s="7">
        <v>0.1</v>
      </c>
      <c r="AA1239" s="7">
        <v>0</v>
      </c>
      <c r="AB1239" s="51">
        <v>402</v>
      </c>
      <c r="AC1239" s="51">
        <v>200</v>
      </c>
      <c r="AD1239" s="51"/>
      <c r="AE1239" s="51"/>
      <c r="AF1239" s="51">
        <v>100</v>
      </c>
      <c r="AG1239" s="51"/>
      <c r="AH1239" s="20">
        <v>0.53290000000000004</v>
      </c>
      <c r="AI1239" s="7" t="s">
        <v>8467</v>
      </c>
      <c r="AJ1239" s="67" t="s">
        <v>8494</v>
      </c>
      <c r="AK1239" s="44">
        <v>-0.65915492957746469</v>
      </c>
      <c r="AL1239" s="44">
        <v>-0.71929824561403499</v>
      </c>
      <c r="AM1239" s="44">
        <v>-0.59999999999999432</v>
      </c>
      <c r="AN1239" s="25">
        <v>0.63167259786476848</v>
      </c>
      <c r="AO1239" s="25">
        <v>0.20284697508896807</v>
      </c>
      <c r="AP1239" s="215">
        <v>28.1</v>
      </c>
      <c r="AQ1239" s="215" t="s">
        <v>9658</v>
      </c>
      <c r="AR1239" s="44">
        <v>-3.54609929078014E-3</v>
      </c>
      <c r="AS1239" s="171" t="s">
        <v>7118</v>
      </c>
      <c r="AT1239" s="171" t="s">
        <v>7265</v>
      </c>
      <c r="AU1239" s="171" t="s">
        <v>6930</v>
      </c>
      <c r="AV1239" s="7" t="s">
        <v>8470</v>
      </c>
      <c r="AW1239" s="14" t="s">
        <v>6869</v>
      </c>
      <c r="AX1239" s="49" t="s">
        <v>6009</v>
      </c>
      <c r="AY1239" s="38" t="s">
        <v>6007</v>
      </c>
      <c r="AZ1239" s="14" t="s">
        <v>6038</v>
      </c>
      <c r="BA1239" s="49" t="s">
        <v>5967</v>
      </c>
      <c r="BB1239" s="38" t="s">
        <v>5971</v>
      </c>
      <c r="BC1239" s="7">
        <v>0.5</v>
      </c>
      <c r="BD1239" s="14" t="s">
        <v>5987</v>
      </c>
      <c r="BE1239" s="49" t="s">
        <v>5967</v>
      </c>
      <c r="BF1239" s="38" t="s">
        <v>5961</v>
      </c>
      <c r="BG1239" s="7">
        <v>0.3</v>
      </c>
      <c r="BH1239" s="45">
        <v>478.80676873455155</v>
      </c>
      <c r="BI1239" s="215" t="s">
        <v>8471</v>
      </c>
      <c r="BJ1239" s="215" t="s">
        <v>8554</v>
      </c>
      <c r="BK1239" s="7">
        <v>1</v>
      </c>
      <c r="BL1239" s="25">
        <v>7.1684587813621095E-3</v>
      </c>
      <c r="BM1239" s="20">
        <v>0.737375</v>
      </c>
      <c r="BN1239" s="20">
        <v>0.78</v>
      </c>
      <c r="BO1239" s="20">
        <v>0.7024999999999999</v>
      </c>
      <c r="BP1239" s="46">
        <v>16.24277456647399</v>
      </c>
      <c r="BQ1239" s="215" t="s">
        <v>8540</v>
      </c>
      <c r="BR1239" s="79">
        <v>-0.15017793594306059</v>
      </c>
      <c r="BS1239" s="9">
        <v>6.9209006316606203E-3</v>
      </c>
      <c r="BT1239" s="9">
        <v>0</v>
      </c>
      <c r="BU1239" s="47" t="s">
        <v>5993</v>
      </c>
      <c r="BV1239" s="47" t="s">
        <v>5993</v>
      </c>
      <c r="BW1239" s="14" t="s">
        <v>5474</v>
      </c>
      <c r="BX1239" s="83">
        <v>6.2277580071174371E-2</v>
      </c>
      <c r="BY1239" s="82">
        <v>1.99</v>
      </c>
      <c r="BZ1239" s="46">
        <v>14.120603015075378</v>
      </c>
      <c r="CA1239" s="48" t="s">
        <v>8475</v>
      </c>
      <c r="CB1239" s="45">
        <v>11296.2</v>
      </c>
      <c r="CC1239" s="45">
        <v>5620</v>
      </c>
      <c r="CD1239" s="45">
        <v>0</v>
      </c>
      <c r="CE1239" s="45">
        <v>0</v>
      </c>
      <c r="CF1239" s="14" t="s">
        <v>9735</v>
      </c>
      <c r="CG1239" s="7" t="s">
        <v>8556</v>
      </c>
      <c r="CH1239" s="215" t="s">
        <v>8546</v>
      </c>
      <c r="CI1239" s="215" t="s">
        <v>8478</v>
      </c>
      <c r="CJ1239" s="215" t="s">
        <v>8479</v>
      </c>
      <c r="CK1239" s="43" t="s">
        <v>6917</v>
      </c>
      <c r="CL1239" s="43" t="s">
        <v>5474</v>
      </c>
      <c r="CM1239" s="43" t="s">
        <v>5474</v>
      </c>
      <c r="CN1239" s="145">
        <v>5620</v>
      </c>
      <c r="CO1239" s="145">
        <v>11296.2</v>
      </c>
      <c r="CP1239" s="148">
        <v>13454.470201440899</v>
      </c>
      <c r="CQ1239" s="189" t="s">
        <v>5474</v>
      </c>
      <c r="CR1239" s="189" t="s">
        <v>5474</v>
      </c>
      <c r="CS1239" s="99" t="s">
        <v>5474</v>
      </c>
      <c r="CT1239" s="167" t="s">
        <v>5474</v>
      </c>
      <c r="CU1239" s="43" t="s">
        <v>5474</v>
      </c>
      <c r="CV1239" s="43" t="s">
        <v>5474</v>
      </c>
      <c r="CW1239" s="43" t="s">
        <v>5474</v>
      </c>
      <c r="CX1239" s="43" t="s">
        <v>5474</v>
      </c>
      <c r="CY1239" s="43" t="s">
        <v>5474</v>
      </c>
      <c r="CZ1239" s="43" t="s">
        <v>5474</v>
      </c>
      <c r="DA1239" s="42" t="s">
        <v>5474</v>
      </c>
      <c r="DB1239" s="42" t="s">
        <v>5474</v>
      </c>
      <c r="DC1239" s="42" t="s">
        <v>5474</v>
      </c>
      <c r="DD1239" s="42" t="s">
        <v>5474</v>
      </c>
      <c r="DE1239" s="42" t="s">
        <v>5474</v>
      </c>
      <c r="DF1239" s="42" t="s">
        <v>5474</v>
      </c>
      <c r="DG1239" s="42" t="s">
        <v>5474</v>
      </c>
      <c r="DH1239" s="42" t="s">
        <v>5474</v>
      </c>
    </row>
    <row r="1240" spans="1:112">
      <c r="A1240" s="22">
        <v>8107</v>
      </c>
      <c r="B1240" s="7" t="s">
        <v>4551</v>
      </c>
      <c r="C1240" s="21">
        <v>-0.12839999999999999</v>
      </c>
      <c r="D1240" s="21">
        <v>-0.11509999999999999</v>
      </c>
      <c r="E1240" s="21">
        <v>-0.19969999999999999</v>
      </c>
      <c r="F1240" s="21">
        <v>-0.2646</v>
      </c>
      <c r="G1240" s="21">
        <v>1.0045999999999999</v>
      </c>
      <c r="H1240" s="21">
        <v>-0.6522</v>
      </c>
      <c r="I1240" s="21">
        <v>1.1509</v>
      </c>
      <c r="J1240" s="21">
        <v>1.4133</v>
      </c>
      <c r="K1240" s="21">
        <v>-3.8300000000000001E-2</v>
      </c>
      <c r="L1240" s="21">
        <v>0.45090000000000002</v>
      </c>
      <c r="M1240" s="21">
        <v>6.0699999999999997E-2</v>
      </c>
      <c r="N1240" s="21">
        <v>-3.6900000000000002E-2</v>
      </c>
      <c r="O1240" s="21">
        <v>0.78049999999999997</v>
      </c>
      <c r="P1240" s="21">
        <v>0.2329</v>
      </c>
      <c r="Q1240" s="21">
        <v>2.0400000000000001E-2</v>
      </c>
      <c r="R1240" s="21">
        <v>1.2999999999999999E-2</v>
      </c>
      <c r="S1240" s="21">
        <v>0.14019999999999999</v>
      </c>
      <c r="T1240" s="21">
        <v>0.1114</v>
      </c>
      <c r="U1240" s="10">
        <v>0.31</v>
      </c>
      <c r="V1240" s="10">
        <v>1.1200000000000001</v>
      </c>
      <c r="W1240" s="7">
        <v>1.8134999999999999</v>
      </c>
      <c r="X1240" s="20">
        <v>0.70199999999999996</v>
      </c>
      <c r="Y1240" s="75">
        <v>2020</v>
      </c>
      <c r="Z1240" s="7">
        <v>6.7400000000000002E-2</v>
      </c>
      <c r="AA1240" s="7">
        <v>0</v>
      </c>
      <c r="AB1240" s="51">
        <v>57</v>
      </c>
      <c r="AC1240" s="51"/>
      <c r="AD1240" s="51"/>
      <c r="AE1240" s="51"/>
      <c r="AF1240" s="51"/>
      <c r="AG1240" s="51"/>
      <c r="AH1240" s="20">
        <v>9.1999999999999998E-3</v>
      </c>
      <c r="AI1240" s="7" t="s">
        <v>8467</v>
      </c>
      <c r="AJ1240" s="67" t="s">
        <v>8494</v>
      </c>
      <c r="AK1240" s="44">
        <v>-0.76892430278884472</v>
      </c>
      <c r="AL1240" s="44">
        <v>-0.80952380952381009</v>
      </c>
      <c r="AM1240" s="44">
        <v>-1</v>
      </c>
      <c r="AN1240" s="25">
        <v>0.68956043956043966</v>
      </c>
      <c r="AO1240" s="25">
        <v>0.17307692307692302</v>
      </c>
      <c r="AP1240" s="215">
        <v>18.2</v>
      </c>
      <c r="AQ1240" s="215" t="s">
        <v>9658</v>
      </c>
      <c r="AR1240" s="44">
        <v>-5.4644808743169399E-3</v>
      </c>
      <c r="AS1240" s="171" t="s">
        <v>7118</v>
      </c>
      <c r="AT1240" s="171" t="s">
        <v>7203</v>
      </c>
      <c r="AU1240" s="171" t="s">
        <v>6980</v>
      </c>
      <c r="AV1240" s="7" t="s">
        <v>8470</v>
      </c>
      <c r="AW1240" s="14" t="s">
        <v>6517</v>
      </c>
      <c r="AX1240" s="49" t="s">
        <v>6009</v>
      </c>
      <c r="AY1240" s="38" t="s">
        <v>6007</v>
      </c>
      <c r="AZ1240" s="14" t="s">
        <v>6810</v>
      </c>
      <c r="BA1240" s="49" t="s">
        <v>5967</v>
      </c>
      <c r="BB1240" s="38" t="s">
        <v>6007</v>
      </c>
      <c r="BC1240" s="7">
        <v>0.2</v>
      </c>
      <c r="BD1240" s="14" t="s">
        <v>6104</v>
      </c>
      <c r="BE1240" s="49" t="s">
        <v>5967</v>
      </c>
      <c r="BF1240" s="38" t="s">
        <v>5971</v>
      </c>
      <c r="BG1240" s="7">
        <v>0.6</v>
      </c>
      <c r="BH1240" s="45">
        <v>54.320419688821232</v>
      </c>
      <c r="BI1240" s="215" t="s">
        <v>8495</v>
      </c>
      <c r="BJ1240" s="215" t="s">
        <v>8554</v>
      </c>
      <c r="BK1240" s="7">
        <v>0.7</v>
      </c>
      <c r="BL1240" s="25">
        <v>0</v>
      </c>
      <c r="BM1240" s="20">
        <v>0.63212500000000005</v>
      </c>
      <c r="BN1240" s="20">
        <v>0.45750000000000007</v>
      </c>
      <c r="BO1240" s="20">
        <v>0.77499999999999991</v>
      </c>
      <c r="BP1240" s="46">
        <v>16.249999999999996</v>
      </c>
      <c r="BQ1240" s="215" t="s">
        <v>8540</v>
      </c>
      <c r="BR1240" s="79">
        <v>-0.22214285714285711</v>
      </c>
      <c r="BS1240" s="9">
        <v>9.3247360086352149E-2</v>
      </c>
      <c r="BT1240" s="9">
        <v>0</v>
      </c>
      <c r="BU1240" s="47" t="s">
        <v>5993</v>
      </c>
      <c r="BV1240" s="47" t="s">
        <v>5993</v>
      </c>
      <c r="BW1240" s="14" t="s">
        <v>5474</v>
      </c>
      <c r="BX1240" s="83">
        <v>-6.6571428571428615E-2</v>
      </c>
      <c r="BY1240" s="82">
        <v>1.21</v>
      </c>
      <c r="BZ1240" s="46">
        <v>15.041322314049587</v>
      </c>
      <c r="CA1240" s="48" t="s">
        <v>8485</v>
      </c>
      <c r="CB1240" s="45">
        <v>1037.3999999999999</v>
      </c>
      <c r="CC1240" s="45">
        <v>0</v>
      </c>
      <c r="CD1240" s="45">
        <v>0</v>
      </c>
      <c r="CE1240" s="45">
        <v>0</v>
      </c>
      <c r="CF1240" s="14" t="s">
        <v>9736</v>
      </c>
      <c r="CG1240" s="7" t="s">
        <v>8556</v>
      </c>
      <c r="CH1240" s="215" t="s">
        <v>8479</v>
      </c>
      <c r="CI1240" s="215" t="s">
        <v>8498</v>
      </c>
      <c r="CJ1240" s="215" t="s">
        <v>8479</v>
      </c>
      <c r="CK1240" s="43" t="s">
        <v>6887</v>
      </c>
      <c r="CL1240" s="43" t="s">
        <v>5474</v>
      </c>
      <c r="CM1240" s="43" t="s">
        <v>5474</v>
      </c>
      <c r="CN1240" s="145">
        <v>0</v>
      </c>
      <c r="CO1240" s="145">
        <v>1037.3999999999999</v>
      </c>
      <c r="CP1240" s="148">
        <v>988.63163833654642</v>
      </c>
      <c r="CQ1240" s="189" t="s">
        <v>5474</v>
      </c>
      <c r="CR1240" s="189" t="s">
        <v>5474</v>
      </c>
      <c r="CS1240" s="99" t="s">
        <v>5474</v>
      </c>
      <c r="CT1240" s="167" t="s">
        <v>5474</v>
      </c>
      <c r="CU1240" s="43" t="s">
        <v>5474</v>
      </c>
      <c r="CV1240" s="43" t="s">
        <v>5474</v>
      </c>
      <c r="CW1240" s="43" t="s">
        <v>5474</v>
      </c>
      <c r="CX1240" s="43" t="s">
        <v>5474</v>
      </c>
      <c r="CY1240" s="43" t="s">
        <v>5474</v>
      </c>
      <c r="CZ1240" s="43" t="s">
        <v>5474</v>
      </c>
      <c r="DA1240" s="42" t="s">
        <v>5474</v>
      </c>
      <c r="DB1240" s="42" t="s">
        <v>5474</v>
      </c>
      <c r="DC1240" s="42" t="s">
        <v>5474</v>
      </c>
      <c r="DD1240" s="42" t="s">
        <v>5474</v>
      </c>
      <c r="DE1240" s="42" t="s">
        <v>5474</v>
      </c>
      <c r="DF1240" s="42" t="s">
        <v>5474</v>
      </c>
      <c r="DG1240" s="42" t="s">
        <v>5474</v>
      </c>
      <c r="DH1240" s="42" t="s">
        <v>5474</v>
      </c>
    </row>
    <row r="1241" spans="1:112">
      <c r="A1241" s="22">
        <v>1609</v>
      </c>
      <c r="B1241" s="7" t="s">
        <v>182</v>
      </c>
      <c r="C1241" s="21">
        <v>-0.1492</v>
      </c>
      <c r="D1241" s="21">
        <v>0.45419999999999999</v>
      </c>
      <c r="E1241" s="21">
        <v>-2.7099999999999999E-2</v>
      </c>
      <c r="F1241" s="21">
        <v>0.47799999999999998</v>
      </c>
      <c r="G1241" s="21">
        <v>0.56930000000000003</v>
      </c>
      <c r="H1241" s="21">
        <v>-0.1757</v>
      </c>
      <c r="I1241" s="21">
        <v>0.12959999999999999</v>
      </c>
      <c r="J1241" s="21">
        <v>0.73080000000000001</v>
      </c>
      <c r="K1241" s="21">
        <v>8.8999999999999999E-3</v>
      </c>
      <c r="L1241" s="21">
        <v>4.7699999999999999E-2</v>
      </c>
      <c r="M1241" s="21">
        <v>4.1700000000000001E-2</v>
      </c>
      <c r="N1241" s="21">
        <v>6.7999999999999996E-3</v>
      </c>
      <c r="O1241" s="21">
        <v>6.25E-2</v>
      </c>
      <c r="P1241" s="21">
        <v>4.48E-2</v>
      </c>
      <c r="Q1241" s="21">
        <v>1.24E-2</v>
      </c>
      <c r="R1241" s="21">
        <v>2.5999999999999999E-3</v>
      </c>
      <c r="S1241" s="21">
        <v>7.0599999999999996E-2</v>
      </c>
      <c r="T1241" s="21">
        <v>3.7100000000000001E-2</v>
      </c>
      <c r="U1241" s="10">
        <v>1.35</v>
      </c>
      <c r="V1241" s="10">
        <v>2.02</v>
      </c>
      <c r="W1241" s="7">
        <v>0.41060000000000002</v>
      </c>
      <c r="X1241" s="20">
        <v>0.52300000000000002</v>
      </c>
      <c r="Y1241" s="75">
        <v>2020</v>
      </c>
      <c r="Z1241" s="7">
        <v>0.35</v>
      </c>
      <c r="AA1241" s="7">
        <v>0.35</v>
      </c>
      <c r="AB1241" s="51">
        <v>4854</v>
      </c>
      <c r="AC1241" s="51">
        <v>1469</v>
      </c>
      <c r="AD1241" s="51"/>
      <c r="AE1241" s="51"/>
      <c r="AF1241" s="51">
        <v>-123</v>
      </c>
      <c r="AG1241" s="51">
        <v>90</v>
      </c>
      <c r="AH1241" s="20">
        <v>9.7000000000000003E-3</v>
      </c>
      <c r="AI1241" s="7" t="s">
        <v>8481</v>
      </c>
      <c r="AJ1241" s="67" t="s">
        <v>8494</v>
      </c>
      <c r="AK1241" s="44">
        <v>-0.53990610328638489</v>
      </c>
      <c r="AL1241" s="44">
        <v>-0.67213114754098346</v>
      </c>
      <c r="AM1241" s="44">
        <v>-0.74999999999999778</v>
      </c>
      <c r="AN1241" s="25">
        <v>0.84189723320158094</v>
      </c>
      <c r="AO1241" s="25">
        <v>0.24110671936758885</v>
      </c>
      <c r="AP1241" s="215">
        <v>25.3</v>
      </c>
      <c r="AQ1241" s="215" t="s">
        <v>9658</v>
      </c>
      <c r="AR1241" s="44">
        <v>-1.9723865877711998E-3</v>
      </c>
      <c r="AS1241" s="171" t="s">
        <v>7140</v>
      </c>
      <c r="AT1241" s="171" t="s">
        <v>7179</v>
      </c>
      <c r="AU1241" s="171" t="s">
        <v>7133</v>
      </c>
      <c r="AV1241" s="7" t="s">
        <v>8470</v>
      </c>
      <c r="AW1241" s="14" t="s">
        <v>7248</v>
      </c>
      <c r="AX1241" s="49" t="s">
        <v>6009</v>
      </c>
      <c r="AY1241" s="38" t="s">
        <v>5971</v>
      </c>
      <c r="AZ1241" s="14" t="s">
        <v>6038</v>
      </c>
      <c r="BA1241" s="49" t="s">
        <v>6039</v>
      </c>
      <c r="BB1241" s="38" t="s">
        <v>6007</v>
      </c>
      <c r="BC1241" s="7">
        <v>0.4</v>
      </c>
      <c r="BD1241" s="14" t="s">
        <v>5997</v>
      </c>
      <c r="BE1241" s="49" t="s">
        <v>5967</v>
      </c>
      <c r="BF1241" s="38" t="s">
        <v>5961</v>
      </c>
      <c r="BG1241" s="7">
        <v>0.6</v>
      </c>
      <c r="BH1241" s="45">
        <v>2906.7830561399769</v>
      </c>
      <c r="BI1241" s="215" t="s">
        <v>8499</v>
      </c>
      <c r="BJ1241" s="215" t="s">
        <v>8568</v>
      </c>
      <c r="BK1241" s="7">
        <v>0.6</v>
      </c>
      <c r="BL1241" s="25">
        <v>3.9682539682540244E-3</v>
      </c>
      <c r="BM1241" s="20">
        <v>0.67712499999999998</v>
      </c>
      <c r="BN1241" s="20">
        <v>0.72249999999999992</v>
      </c>
      <c r="BO1241" s="20">
        <v>0.6399999999999999</v>
      </c>
      <c r="BP1241" s="46">
        <v>12.524752475247524</v>
      </c>
      <c r="BQ1241" s="215" t="s">
        <v>8558</v>
      </c>
      <c r="BR1241" s="79">
        <v>6.7193675889328036E-2</v>
      </c>
      <c r="BS1241" s="9">
        <v>1.0318883543130486E-2</v>
      </c>
      <c r="BT1241" s="9">
        <v>4.2733998205360502E-2</v>
      </c>
      <c r="BU1241" s="47" t="s">
        <v>5993</v>
      </c>
      <c r="BV1241" s="47" t="s">
        <v>5993</v>
      </c>
      <c r="BW1241" s="14" t="s">
        <v>5474</v>
      </c>
      <c r="BX1241" s="83">
        <v>0.33399209486166004</v>
      </c>
      <c r="BY1241" s="82">
        <v>2.25</v>
      </c>
      <c r="BZ1241" s="46">
        <v>11.244444444444445</v>
      </c>
      <c r="CA1241" s="48" t="s">
        <v>8475</v>
      </c>
      <c r="CB1241" s="45">
        <v>122806.2</v>
      </c>
      <c r="CC1241" s="45">
        <v>37165.700000000004</v>
      </c>
      <c r="CD1241" s="45">
        <v>0</v>
      </c>
      <c r="CE1241" s="45">
        <v>0</v>
      </c>
      <c r="CF1241" s="14" t="s">
        <v>9737</v>
      </c>
      <c r="CG1241" s="7" t="s">
        <v>8556</v>
      </c>
      <c r="CH1241" s="215" t="s">
        <v>8479</v>
      </c>
      <c r="CI1241" s="215" t="s">
        <v>8478</v>
      </c>
      <c r="CJ1241" s="215" t="s">
        <v>8479</v>
      </c>
      <c r="CK1241" s="43" t="s">
        <v>5474</v>
      </c>
      <c r="CL1241" s="43" t="s">
        <v>5474</v>
      </c>
      <c r="CM1241" s="43" t="s">
        <v>5474</v>
      </c>
      <c r="CN1241" s="145">
        <v>37165.700000000004</v>
      </c>
      <c r="CO1241" s="145">
        <v>122806.2</v>
      </c>
      <c r="CP1241" s="148">
        <v>73541.611320341413</v>
      </c>
      <c r="CQ1241" s="189" t="s">
        <v>5474</v>
      </c>
      <c r="CR1241" s="189" t="s">
        <v>5474</v>
      </c>
      <c r="CS1241" s="99" t="s">
        <v>5474</v>
      </c>
      <c r="CT1241" s="167" t="s">
        <v>8504</v>
      </c>
      <c r="CU1241" s="43" t="s">
        <v>5474</v>
      </c>
      <c r="CV1241" s="43" t="s">
        <v>5474</v>
      </c>
      <c r="CW1241" s="43" t="s">
        <v>5474</v>
      </c>
      <c r="CX1241" s="43" t="s">
        <v>5474</v>
      </c>
      <c r="CY1241" s="43" t="s">
        <v>5474</v>
      </c>
      <c r="CZ1241" s="43" t="s">
        <v>5474</v>
      </c>
      <c r="DA1241" s="42" t="s">
        <v>5474</v>
      </c>
      <c r="DB1241" s="42" t="s">
        <v>5474</v>
      </c>
      <c r="DC1241" s="42" t="s">
        <v>5474</v>
      </c>
      <c r="DD1241" s="42" t="s">
        <v>5474</v>
      </c>
      <c r="DE1241" s="42" t="s">
        <v>5474</v>
      </c>
      <c r="DF1241" s="42" t="s">
        <v>8504</v>
      </c>
      <c r="DG1241" s="42" t="s">
        <v>5474</v>
      </c>
      <c r="DH1241" s="42" t="s">
        <v>5474</v>
      </c>
    </row>
    <row r="1242" spans="1:112">
      <c r="A1242" s="22">
        <v>1907</v>
      </c>
      <c r="B1242" s="7" t="s">
        <v>248</v>
      </c>
      <c r="C1242" s="21">
        <v>-6.7299999999999999E-2</v>
      </c>
      <c r="D1242" s="21">
        <v>0.1575</v>
      </c>
      <c r="E1242" s="21">
        <v>-7.4200000000000002E-2</v>
      </c>
      <c r="F1242" s="21">
        <v>0.11119999999999999</v>
      </c>
      <c r="G1242" s="21">
        <v>0.28510000000000002</v>
      </c>
      <c r="H1242" s="21">
        <v>8.5099999999999995E-2</v>
      </c>
      <c r="I1242" s="21">
        <v>0.32469999999999999</v>
      </c>
      <c r="J1242" s="21">
        <v>0.70430000000000004</v>
      </c>
      <c r="K1242" s="21">
        <v>5.4999999999999997E-3</v>
      </c>
      <c r="L1242" s="21">
        <v>6.54E-2</v>
      </c>
      <c r="M1242" s="21">
        <v>5.0799999999999998E-2</v>
      </c>
      <c r="N1242" s="21">
        <v>1.18E-2</v>
      </c>
      <c r="O1242" s="21">
        <v>6.9199999999999998E-2</v>
      </c>
      <c r="P1242" s="21">
        <v>5.8999999999999997E-2</v>
      </c>
      <c r="Q1242" s="21">
        <v>2.12E-2</v>
      </c>
      <c r="R1242" s="21">
        <v>1.01E-2</v>
      </c>
      <c r="S1242" s="21">
        <v>5.6300000000000003E-2</v>
      </c>
      <c r="T1242" s="21">
        <v>2.8899999999999999E-2</v>
      </c>
      <c r="U1242" s="10">
        <v>1.96</v>
      </c>
      <c r="V1242" s="10">
        <v>3.95</v>
      </c>
      <c r="W1242" s="7">
        <v>0.68</v>
      </c>
      <c r="X1242" s="20">
        <v>0.57489999999999997</v>
      </c>
      <c r="Y1242" s="75">
        <v>2020</v>
      </c>
      <c r="Z1242" s="7">
        <v>1.5</v>
      </c>
      <c r="AA1242" s="7">
        <v>0</v>
      </c>
      <c r="AB1242" s="51">
        <v>7421</v>
      </c>
      <c r="AC1242" s="51">
        <v>905</v>
      </c>
      <c r="AD1242" s="51">
        <v>156</v>
      </c>
      <c r="AE1242" s="51">
        <v>76</v>
      </c>
      <c r="AF1242" s="51">
        <v>-112</v>
      </c>
      <c r="AG1242" s="51">
        <v>75</v>
      </c>
      <c r="AH1242" s="20">
        <v>2.5000000000000001E-2</v>
      </c>
      <c r="AI1242" s="7" t="s">
        <v>8481</v>
      </c>
      <c r="AJ1242" s="67" t="s">
        <v>8494</v>
      </c>
      <c r="AK1242" s="44">
        <v>0.54971590909090917</v>
      </c>
      <c r="AL1242" s="44">
        <v>-0.64028776978417246</v>
      </c>
      <c r="AM1242" s="44">
        <v>-0.9047619047619031</v>
      </c>
      <c r="AN1242" s="25">
        <v>0.97913769123783012</v>
      </c>
      <c r="AO1242" s="25">
        <v>0.19332406119610557</v>
      </c>
      <c r="AP1242" s="215">
        <v>35.950000000000003</v>
      </c>
      <c r="AQ1242" s="215" t="s">
        <v>9658</v>
      </c>
      <c r="AR1242" s="44">
        <v>-4.1551246537396098E-3</v>
      </c>
      <c r="AS1242" s="171" t="s">
        <v>7140</v>
      </c>
      <c r="AT1242" s="171" t="s">
        <v>7183</v>
      </c>
      <c r="AU1242" s="171" t="s">
        <v>7070</v>
      </c>
      <c r="AV1242" s="7" t="s">
        <v>8470</v>
      </c>
      <c r="AW1242" s="14" t="s">
        <v>6536</v>
      </c>
      <c r="AX1242" s="49" t="s">
        <v>6009</v>
      </c>
      <c r="AY1242" s="38" t="s">
        <v>5971</v>
      </c>
      <c r="AZ1242" s="14" t="s">
        <v>6038</v>
      </c>
      <c r="BA1242" s="49" t="s">
        <v>5967</v>
      </c>
      <c r="BB1242" s="38" t="s">
        <v>6007</v>
      </c>
      <c r="BC1242" s="7">
        <v>0.3</v>
      </c>
      <c r="BD1242" s="14" t="s">
        <v>6001</v>
      </c>
      <c r="BE1242" s="49" t="s">
        <v>5967</v>
      </c>
      <c r="BF1242" s="38" t="s">
        <v>5989</v>
      </c>
      <c r="BG1242" s="7">
        <v>0.3</v>
      </c>
      <c r="BH1242" s="45">
        <v>4713.9693419139021</v>
      </c>
      <c r="BI1242" s="215" t="s">
        <v>8518</v>
      </c>
      <c r="BJ1242" s="215" t="s">
        <v>8520</v>
      </c>
      <c r="BK1242" s="7">
        <v>1.4</v>
      </c>
      <c r="BL1242" s="25">
        <v>2.7894002789400673E-3</v>
      </c>
      <c r="BM1242" s="20">
        <v>0.65425</v>
      </c>
      <c r="BN1242" s="20">
        <v>0.63500000000000001</v>
      </c>
      <c r="BO1242" s="20">
        <v>0.66999999999999993</v>
      </c>
      <c r="BP1242" s="46">
        <v>9.1012658227848107</v>
      </c>
      <c r="BQ1242" s="215" t="s">
        <v>8558</v>
      </c>
      <c r="BR1242" s="79">
        <v>0.42197496522948519</v>
      </c>
      <c r="BS1242" s="9">
        <v>1.2989173280675281E-2</v>
      </c>
      <c r="BT1242" s="9">
        <v>3.5665971590534973E-2</v>
      </c>
      <c r="BU1242" s="47" t="s">
        <v>5993</v>
      </c>
      <c r="BV1242" s="47">
        <v>44356</v>
      </c>
      <c r="BW1242" s="14" t="s">
        <v>5474</v>
      </c>
      <c r="BX1242" s="83">
        <v>0.77746870653685651</v>
      </c>
      <c r="BY1242" s="82">
        <v>4.26</v>
      </c>
      <c r="BZ1242" s="46">
        <v>8.4389671361502359</v>
      </c>
      <c r="CA1242" s="48" t="s">
        <v>8593</v>
      </c>
      <c r="CB1242" s="45">
        <v>266784.95</v>
      </c>
      <c r="CC1242" s="45">
        <v>32534.750000000004</v>
      </c>
      <c r="CD1242" s="45">
        <v>5608.2000000000007</v>
      </c>
      <c r="CE1242" s="45">
        <v>2732.2000000000003</v>
      </c>
      <c r="CF1242" s="14" t="s">
        <v>9738</v>
      </c>
      <c r="CG1242" s="7" t="s">
        <v>8556</v>
      </c>
      <c r="CH1242" s="215" t="s">
        <v>8479</v>
      </c>
      <c r="CI1242" s="215" t="s">
        <v>8478</v>
      </c>
      <c r="CJ1242" s="215" t="s">
        <v>8479</v>
      </c>
      <c r="CK1242" s="43" t="s">
        <v>5474</v>
      </c>
      <c r="CL1242" s="43" t="s">
        <v>5474</v>
      </c>
      <c r="CM1242" s="43" t="s">
        <v>5474</v>
      </c>
      <c r="CN1242" s="145">
        <v>35266.950000000004</v>
      </c>
      <c r="CO1242" s="145">
        <v>272393.15000000002</v>
      </c>
      <c r="CP1242" s="148">
        <v>169467.19784180479</v>
      </c>
      <c r="CQ1242" s="189" t="s">
        <v>5474</v>
      </c>
      <c r="CR1242" s="189" t="s">
        <v>5474</v>
      </c>
      <c r="CS1242" s="99" t="s">
        <v>5474</v>
      </c>
      <c r="CT1242" s="167" t="s">
        <v>5474</v>
      </c>
      <c r="CU1242" s="43" t="s">
        <v>5474</v>
      </c>
      <c r="CV1242" s="43" t="s">
        <v>5474</v>
      </c>
      <c r="CW1242" s="43" t="s">
        <v>5474</v>
      </c>
      <c r="CX1242" s="43" t="s">
        <v>5474</v>
      </c>
      <c r="CY1242" s="43" t="s">
        <v>5474</v>
      </c>
      <c r="CZ1242" s="43" t="s">
        <v>5474</v>
      </c>
      <c r="DA1242" s="42" t="s">
        <v>5474</v>
      </c>
      <c r="DB1242" s="42" t="s">
        <v>5474</v>
      </c>
      <c r="DC1242" s="42" t="s">
        <v>5474</v>
      </c>
      <c r="DD1242" s="42" t="s">
        <v>5474</v>
      </c>
      <c r="DE1242" s="42" t="s">
        <v>5474</v>
      </c>
      <c r="DF1242" s="42" t="s">
        <v>5474</v>
      </c>
      <c r="DG1242" s="42" t="s">
        <v>5474</v>
      </c>
      <c r="DH1242" s="42" t="s">
        <v>5474</v>
      </c>
    </row>
    <row r="1243" spans="1:112">
      <c r="A1243" s="22">
        <v>2884</v>
      </c>
      <c r="B1243" s="7" t="s">
        <v>551</v>
      </c>
      <c r="C1243" s="21">
        <v>0.18190000000000001</v>
      </c>
      <c r="D1243" s="21">
        <v>0.1009</v>
      </c>
      <c r="E1243" s="21">
        <v>0.16980000000000001</v>
      </c>
      <c r="F1243" s="21">
        <v>0.2266</v>
      </c>
      <c r="G1243" s="21">
        <v>-1.2E-2</v>
      </c>
      <c r="H1243" s="21">
        <v>-2.4400000000000002E-2</v>
      </c>
      <c r="I1243" s="21">
        <v>-2.4400000000000002E-2</v>
      </c>
      <c r="J1243" s="21">
        <v>1.2500000000000001E-2</v>
      </c>
      <c r="K1243" s="21">
        <v>-7.2599999999999998E-2</v>
      </c>
      <c r="L1243" s="21">
        <v>3.1300000000000001E-2</v>
      </c>
      <c r="M1243" s="21">
        <v>0</v>
      </c>
      <c r="N1243" s="21">
        <v>-4.3400000000000001E-2</v>
      </c>
      <c r="O1243" s="21">
        <v>2.5100000000000001E-2</v>
      </c>
      <c r="P1243" s="21">
        <v>-1.37E-2</v>
      </c>
      <c r="Q1243" s="21">
        <v>-3.0999999999999999E-3</v>
      </c>
      <c r="R1243" s="21">
        <v>-1.1999999999999999E-3</v>
      </c>
      <c r="S1243" s="21">
        <v>0.1084</v>
      </c>
      <c r="T1243" s="21">
        <v>1.34E-2</v>
      </c>
      <c r="U1243" s="10">
        <v>0.81</v>
      </c>
      <c r="V1243" s="10">
        <v>1.47</v>
      </c>
      <c r="W1243" s="7">
        <v>1.3373999999999999</v>
      </c>
      <c r="X1243" s="20">
        <v>0.84760000000000002</v>
      </c>
      <c r="Y1243" s="75">
        <v>2020</v>
      </c>
      <c r="Z1243" s="7">
        <v>0.61</v>
      </c>
      <c r="AA1243" s="7">
        <v>0.61109999999999998</v>
      </c>
      <c r="AB1243" s="51">
        <v>55150</v>
      </c>
      <c r="AC1243" s="51">
        <v>38000</v>
      </c>
      <c r="AD1243" s="51">
        <v>1829</v>
      </c>
      <c r="AE1243" s="51">
        <v>57</v>
      </c>
      <c r="AF1243" s="51">
        <v>-802</v>
      </c>
      <c r="AG1243" s="51">
        <v>-232</v>
      </c>
      <c r="AH1243" s="20">
        <v>2.5000000000000001E-3</v>
      </c>
      <c r="AI1243" s="7" t="s">
        <v>8507</v>
      </c>
      <c r="AJ1243" s="67" t="s">
        <v>8935</v>
      </c>
      <c r="AK1243" s="44">
        <v>0.94805194805194826</v>
      </c>
      <c r="AL1243" s="44">
        <v>0.80952380952381031</v>
      </c>
      <c r="AM1243" s="44">
        <v>-1</v>
      </c>
      <c r="AN1243" s="25">
        <v>0.1412844036697247</v>
      </c>
      <c r="AO1243" s="25">
        <v>3.8532110091743142E-2</v>
      </c>
      <c r="AP1243" s="215">
        <v>27.25</v>
      </c>
      <c r="AQ1243" s="215" t="s">
        <v>9658</v>
      </c>
      <c r="AR1243" s="44">
        <v>-1.83150183150183E-3</v>
      </c>
      <c r="AS1243" s="171" t="s">
        <v>6982</v>
      </c>
      <c r="AT1243" s="171" t="s">
        <v>7641</v>
      </c>
      <c r="AU1243" s="171" t="s">
        <v>7300</v>
      </c>
      <c r="AV1243" s="7" t="s">
        <v>8488</v>
      </c>
      <c r="AW1243" s="14" t="s">
        <v>6392</v>
      </c>
      <c r="AX1243" s="49" t="s">
        <v>5967</v>
      </c>
      <c r="AY1243" s="38" t="s">
        <v>5989</v>
      </c>
      <c r="AZ1243" s="14" t="s">
        <v>6250</v>
      </c>
      <c r="BA1243" s="49" t="s">
        <v>6009</v>
      </c>
      <c r="BB1243" s="38" t="s">
        <v>6012</v>
      </c>
      <c r="BC1243" s="7">
        <v>0.9</v>
      </c>
      <c r="BD1243" s="14" t="s">
        <v>6253</v>
      </c>
      <c r="BE1243" s="49" t="s">
        <v>6009</v>
      </c>
      <c r="BF1243" s="38" t="s">
        <v>5989</v>
      </c>
      <c r="BG1243" s="7">
        <v>1.1000000000000001</v>
      </c>
      <c r="BH1243" s="45">
        <v>22570.467417669035</v>
      </c>
      <c r="BI1243" s="215" t="s">
        <v>8592</v>
      </c>
      <c r="BJ1243" s="215" t="s">
        <v>8496</v>
      </c>
      <c r="BK1243" s="7">
        <v>0.4</v>
      </c>
      <c r="BL1243" s="25">
        <v>0</v>
      </c>
      <c r="BM1243" s="20">
        <v>0.64581250000000001</v>
      </c>
      <c r="BN1243" s="20">
        <v>0.71249999999999991</v>
      </c>
      <c r="BO1243" s="20">
        <v>0.59124999999999994</v>
      </c>
      <c r="BP1243" s="46">
        <v>18.537414965986393</v>
      </c>
      <c r="BQ1243" s="215" t="s">
        <v>8513</v>
      </c>
      <c r="BR1243" s="79">
        <v>-0.16536024464831786</v>
      </c>
      <c r="BS1243" s="9">
        <v>4.2977480819773151E-2</v>
      </c>
      <c r="BT1243" s="9">
        <v>7.7193737735166579E-2</v>
      </c>
      <c r="BU1243" s="47" t="s">
        <v>5993</v>
      </c>
      <c r="BV1243" s="47" t="s">
        <v>5993</v>
      </c>
      <c r="BW1243" s="14" t="s">
        <v>5474</v>
      </c>
      <c r="BX1243" s="83">
        <v>1.5677064220184498E-3</v>
      </c>
      <c r="BY1243" s="82">
        <v>1.61</v>
      </c>
      <c r="BZ1243" s="46">
        <v>16.925465838509314</v>
      </c>
      <c r="CA1243" s="48" t="s">
        <v>8593</v>
      </c>
      <c r="CB1243" s="45">
        <v>1502837.5</v>
      </c>
      <c r="CC1243" s="45">
        <v>1035500</v>
      </c>
      <c r="CD1243" s="45">
        <v>49840.25</v>
      </c>
      <c r="CE1243" s="45">
        <v>1553.25</v>
      </c>
      <c r="CF1243" s="14" t="s">
        <v>9739</v>
      </c>
      <c r="CG1243" s="7" t="s">
        <v>8556</v>
      </c>
      <c r="CH1243" s="215" t="s">
        <v>8479</v>
      </c>
      <c r="CI1243" s="215" t="s">
        <v>8498</v>
      </c>
      <c r="CJ1243" s="215" t="s">
        <v>8498</v>
      </c>
      <c r="CK1243" s="43" t="s">
        <v>7350</v>
      </c>
      <c r="CL1243" s="43" t="s">
        <v>5474</v>
      </c>
      <c r="CM1243" s="43" t="s">
        <v>5474</v>
      </c>
      <c r="CN1243" s="145">
        <v>1037053.25</v>
      </c>
      <c r="CO1243" s="145">
        <v>1552677.75</v>
      </c>
      <c r="CP1243" s="148">
        <v>615045.23713148118</v>
      </c>
      <c r="CQ1243" s="189" t="s">
        <v>5474</v>
      </c>
      <c r="CR1243" s="189" t="s">
        <v>5474</v>
      </c>
      <c r="CS1243" s="99" t="s">
        <v>5474</v>
      </c>
      <c r="CT1243" s="167" t="s">
        <v>5474</v>
      </c>
      <c r="CU1243" s="43" t="s">
        <v>5474</v>
      </c>
      <c r="CV1243" s="43" t="s">
        <v>5474</v>
      </c>
      <c r="CW1243" s="43" t="s">
        <v>5474</v>
      </c>
      <c r="CX1243" s="43" t="s">
        <v>5474</v>
      </c>
      <c r="CY1243" s="43" t="s">
        <v>5474</v>
      </c>
      <c r="CZ1243" s="43" t="s">
        <v>5474</v>
      </c>
      <c r="DA1243" s="42" t="s">
        <v>5474</v>
      </c>
      <c r="DB1243" s="42" t="s">
        <v>5474</v>
      </c>
      <c r="DC1243" s="42" t="s">
        <v>5474</v>
      </c>
      <c r="DD1243" s="42" t="s">
        <v>5474</v>
      </c>
      <c r="DE1243" s="42" t="s">
        <v>5474</v>
      </c>
      <c r="DF1243" s="42" t="s">
        <v>5474</v>
      </c>
      <c r="DG1243" s="42" t="s">
        <v>5474</v>
      </c>
      <c r="DH1243" s="42" t="s">
        <v>5477</v>
      </c>
    </row>
    <row r="1244" spans="1:112">
      <c r="A1244" s="22">
        <v>8048</v>
      </c>
      <c r="B1244" s="7" t="s">
        <v>1439</v>
      </c>
      <c r="C1244" s="21">
        <v>-0.1376</v>
      </c>
      <c r="D1244" s="21">
        <v>6.1400000000000003E-2</v>
      </c>
      <c r="E1244" s="21">
        <v>-6.7000000000000004E-2</v>
      </c>
      <c r="F1244" s="21">
        <v>9.8799999999999999E-2</v>
      </c>
      <c r="G1244" s="21">
        <v>7.9000000000000001E-2</v>
      </c>
      <c r="H1244" s="21">
        <v>-0.38400000000000001</v>
      </c>
      <c r="I1244" s="21">
        <v>0.71109999999999995</v>
      </c>
      <c r="J1244" s="21">
        <v>2.4237000000000002</v>
      </c>
      <c r="K1244" s="21">
        <v>-1.9599999999999999E-2</v>
      </c>
      <c r="L1244" s="21">
        <v>-1.3899999999999999E-2</v>
      </c>
      <c r="M1244" s="21">
        <v>-7.3000000000000001E-3</v>
      </c>
      <c r="N1244" s="21">
        <v>3.5400000000000001E-2</v>
      </c>
      <c r="O1244" s="21">
        <v>-4.7999999999999996E-3</v>
      </c>
      <c r="P1244" s="21">
        <v>-3.9600000000000003E-2</v>
      </c>
      <c r="Q1244" s="21">
        <v>2.1299999999999999E-2</v>
      </c>
      <c r="R1244" s="21">
        <v>1.8100000000000002E-2</v>
      </c>
      <c r="S1244" s="21">
        <v>0.15840000000000001</v>
      </c>
      <c r="T1244" s="21">
        <v>0.1196</v>
      </c>
      <c r="U1244" s="10">
        <v>2.02</v>
      </c>
      <c r="V1244" s="10">
        <v>4.1100000000000003</v>
      </c>
      <c r="W1244" s="7">
        <v>2.2439</v>
      </c>
      <c r="X1244" s="20">
        <v>0.86919999999999997</v>
      </c>
      <c r="Y1244" s="75">
        <v>2020</v>
      </c>
      <c r="Z1244" s="7">
        <v>2</v>
      </c>
      <c r="AA1244" s="7">
        <v>0.3</v>
      </c>
      <c r="AB1244" s="51">
        <v>56</v>
      </c>
      <c r="AC1244" s="51">
        <v>-1</v>
      </c>
      <c r="AD1244" s="51"/>
      <c r="AE1244" s="51"/>
      <c r="AF1244" s="51">
        <v>-18</v>
      </c>
      <c r="AG1244" s="51"/>
      <c r="AH1244" s="20">
        <v>0</v>
      </c>
      <c r="AI1244" s="7" t="s">
        <v>8487</v>
      </c>
      <c r="AJ1244" s="67" t="s">
        <v>8494</v>
      </c>
      <c r="AK1244" s="44">
        <v>0.6453674121405748</v>
      </c>
      <c r="AL1244" s="44">
        <v>-0.68269230769230815</v>
      </c>
      <c r="AM1244" s="44">
        <v>-0.50000000000003553</v>
      </c>
      <c r="AN1244" s="25">
        <v>0.42701227830832206</v>
      </c>
      <c r="AO1244" s="25">
        <v>0.14188267394270132</v>
      </c>
      <c r="AP1244" s="215">
        <v>36.65</v>
      </c>
      <c r="AQ1244" s="215" t="s">
        <v>9658</v>
      </c>
      <c r="AR1244" s="44">
        <v>-2.7210884353741499E-3</v>
      </c>
      <c r="AS1244" s="171" t="s">
        <v>6982</v>
      </c>
      <c r="AT1244" s="171" t="s">
        <v>7235</v>
      </c>
      <c r="AU1244" s="171" t="s">
        <v>7320</v>
      </c>
      <c r="AV1244" s="7" t="s">
        <v>5474</v>
      </c>
      <c r="AW1244" s="14" t="s">
        <v>6243</v>
      </c>
      <c r="AX1244" s="49" t="s">
        <v>6009</v>
      </c>
      <c r="AY1244" s="38" t="s">
        <v>5961</v>
      </c>
      <c r="AZ1244" s="14" t="s">
        <v>6850</v>
      </c>
      <c r="BA1244" s="49" t="s">
        <v>5967</v>
      </c>
      <c r="BB1244" s="38" t="s">
        <v>5961</v>
      </c>
      <c r="BC1244" s="7">
        <v>0.2</v>
      </c>
      <c r="BD1244" s="14" t="s">
        <v>5980</v>
      </c>
      <c r="BE1244" s="49" t="s">
        <v>6020</v>
      </c>
      <c r="BF1244" s="38" t="s">
        <v>5961</v>
      </c>
      <c r="BG1244" s="7">
        <v>0.5</v>
      </c>
      <c r="BH1244" s="45">
        <v>57.941781001409311</v>
      </c>
      <c r="BI1244" s="215" t="s">
        <v>8495</v>
      </c>
      <c r="BJ1244" s="215" t="s">
        <v>8554</v>
      </c>
      <c r="BK1244" s="7">
        <v>1.3</v>
      </c>
      <c r="BL1244" s="25">
        <v>1.3661202185791573E-3</v>
      </c>
      <c r="BM1244" s="20">
        <v>0.61949999999999994</v>
      </c>
      <c r="BN1244" s="20">
        <v>0.59749999999999992</v>
      </c>
      <c r="BO1244" s="20">
        <v>0.63749999999999996</v>
      </c>
      <c r="BP1244" s="46">
        <v>8.9172749391727475</v>
      </c>
      <c r="BQ1244" s="215" t="s">
        <v>8585</v>
      </c>
      <c r="BR1244" s="79">
        <v>0.6680418371987269</v>
      </c>
      <c r="BS1244" s="9">
        <v>5.5053042023399223E-2</v>
      </c>
      <c r="BT1244" s="9">
        <v>7.8262424028166633E-2</v>
      </c>
      <c r="BU1244" s="47" t="s">
        <v>5993</v>
      </c>
      <c r="BV1244" s="47" t="s">
        <v>5993</v>
      </c>
      <c r="BW1244" s="14" t="s">
        <v>5474</v>
      </c>
      <c r="BX1244" s="83">
        <v>1.0016502046384723</v>
      </c>
      <c r="BY1244" s="82">
        <v>4.2200000000000006</v>
      </c>
      <c r="BZ1244" s="46">
        <v>8.6848341232227479</v>
      </c>
      <c r="CA1244" s="48" t="s">
        <v>8485</v>
      </c>
      <c r="CB1244" s="45">
        <v>2052.4</v>
      </c>
      <c r="CC1244" s="45">
        <v>-36.65</v>
      </c>
      <c r="CD1244" s="45">
        <v>0</v>
      </c>
      <c r="CE1244" s="45">
        <v>0</v>
      </c>
      <c r="CF1244" s="14" t="s">
        <v>9740</v>
      </c>
      <c r="CG1244" s="7" t="s">
        <v>8590</v>
      </c>
      <c r="CH1244" s="215" t="s">
        <v>8546</v>
      </c>
      <c r="CI1244" s="215" t="s">
        <v>8498</v>
      </c>
      <c r="CJ1244" s="215" t="s">
        <v>8523</v>
      </c>
      <c r="CK1244" s="43" t="s">
        <v>5474</v>
      </c>
      <c r="CL1244" s="43" t="s">
        <v>5474</v>
      </c>
      <c r="CM1244" s="43" t="s">
        <v>5474</v>
      </c>
      <c r="CN1244" s="145">
        <v>-36.65</v>
      </c>
      <c r="CO1244" s="145">
        <v>2052.4</v>
      </c>
      <c r="CP1244" s="148">
        <v>2123.566273701651</v>
      </c>
      <c r="CQ1244" s="189" t="s">
        <v>5474</v>
      </c>
      <c r="CR1244" s="189" t="s">
        <v>5474</v>
      </c>
      <c r="CS1244" s="99" t="s">
        <v>5474</v>
      </c>
      <c r="CT1244" s="167" t="s">
        <v>5474</v>
      </c>
      <c r="CU1244" s="43" t="s">
        <v>5474</v>
      </c>
      <c r="CV1244" s="43" t="s">
        <v>5474</v>
      </c>
      <c r="CW1244" s="43" t="s">
        <v>5474</v>
      </c>
      <c r="CX1244" s="43" t="s">
        <v>5474</v>
      </c>
      <c r="CY1244" s="43" t="s">
        <v>5474</v>
      </c>
      <c r="CZ1244" s="43" t="s">
        <v>5474</v>
      </c>
      <c r="DA1244" s="42" t="s">
        <v>5474</v>
      </c>
      <c r="DB1244" s="42" t="s">
        <v>5474</v>
      </c>
      <c r="DC1244" s="42" t="s">
        <v>5474</v>
      </c>
      <c r="DD1244" s="42" t="s">
        <v>5474</v>
      </c>
      <c r="DE1244" s="42" t="s">
        <v>5474</v>
      </c>
      <c r="DF1244" s="42" t="s">
        <v>5474</v>
      </c>
      <c r="DG1244" s="42" t="s">
        <v>5474</v>
      </c>
      <c r="DH1244" s="42" t="s">
        <v>5474</v>
      </c>
    </row>
    <row r="1245" spans="1:112">
      <c r="A1245" s="22">
        <v>2317</v>
      </c>
      <c r="B1245" s="7" t="s">
        <v>320</v>
      </c>
      <c r="C1245" s="21">
        <v>4.0800000000000003E-2</v>
      </c>
      <c r="D1245" s="21">
        <v>3.6400000000000002E-2</v>
      </c>
      <c r="E1245" s="21">
        <v>-7.5999999999999998E-2</v>
      </c>
      <c r="F1245" s="21">
        <v>-2.8000000000000001E-2</v>
      </c>
      <c r="G1245" s="21">
        <v>0.26690000000000003</v>
      </c>
      <c r="H1245" s="21">
        <v>5.91E-2</v>
      </c>
      <c r="I1245" s="21">
        <v>0.30299999999999999</v>
      </c>
      <c r="J1245" s="21">
        <v>1.3222</v>
      </c>
      <c r="K1245" s="21">
        <v>2.3E-3</v>
      </c>
      <c r="L1245" s="21">
        <v>1.1999999999999999E-3</v>
      </c>
      <c r="M1245" s="21">
        <v>2.0999999999999999E-3</v>
      </c>
      <c r="N1245" s="21">
        <v>3.5000000000000001E-3</v>
      </c>
      <c r="O1245" s="21">
        <v>4.1000000000000003E-3</v>
      </c>
      <c r="P1245" s="21">
        <v>4.4000000000000003E-3</v>
      </c>
      <c r="Q1245" s="21">
        <v>4.4000000000000003E-3</v>
      </c>
      <c r="R1245" s="21">
        <v>4.0000000000000002E-4</v>
      </c>
      <c r="S1245" s="21">
        <v>0.1071</v>
      </c>
      <c r="T1245" s="21">
        <v>5.4600000000000003E-2</v>
      </c>
      <c r="U1245" s="10">
        <v>4.18</v>
      </c>
      <c r="V1245" s="10">
        <v>9.73</v>
      </c>
      <c r="W1245" s="7">
        <v>3.74</v>
      </c>
      <c r="X1245" s="20">
        <v>0.46410000000000001</v>
      </c>
      <c r="Y1245" s="75">
        <v>2020</v>
      </c>
      <c r="Z1245" s="7">
        <v>4</v>
      </c>
      <c r="AA1245" s="7">
        <v>0</v>
      </c>
      <c r="AB1245" s="51">
        <v>-7424</v>
      </c>
      <c r="AC1245" s="51">
        <v>7728</v>
      </c>
      <c r="AD1245" s="51">
        <v>2055</v>
      </c>
      <c r="AE1245" s="51">
        <v>51</v>
      </c>
      <c r="AF1245" s="51">
        <v>-2054</v>
      </c>
      <c r="AG1245" s="51">
        <v>121</v>
      </c>
      <c r="AH1245" s="20">
        <v>1.34E-2</v>
      </c>
      <c r="AI1245" s="7" t="s">
        <v>8481</v>
      </c>
      <c r="AJ1245" s="67" t="s">
        <v>8494</v>
      </c>
      <c r="AK1245" s="44">
        <v>0.5612582781456954</v>
      </c>
      <c r="AL1245" s="44">
        <v>0.54545454545454541</v>
      </c>
      <c r="AM1245" s="44">
        <v>-0.66666666666666663</v>
      </c>
      <c r="AN1245" s="25">
        <v>0.55925925925925934</v>
      </c>
      <c r="AO1245" s="25">
        <v>0.10185185185185185</v>
      </c>
      <c r="AP1245" s="215">
        <v>108</v>
      </c>
      <c r="AQ1245" s="215" t="s">
        <v>9658</v>
      </c>
      <c r="AR1245" s="44">
        <v>-9.1743119266054999E-3</v>
      </c>
      <c r="AS1245" s="171" t="s">
        <v>6982</v>
      </c>
      <c r="AT1245" s="171" t="s">
        <v>7110</v>
      </c>
      <c r="AU1245" s="171" t="s">
        <v>6920</v>
      </c>
      <c r="AV1245" s="7" t="s">
        <v>8470</v>
      </c>
      <c r="AW1245" s="14" t="s">
        <v>6575</v>
      </c>
      <c r="AX1245" s="49" t="s">
        <v>6009</v>
      </c>
      <c r="AY1245" s="38" t="s">
        <v>5961</v>
      </c>
      <c r="AZ1245" s="14" t="s">
        <v>6157</v>
      </c>
      <c r="BA1245" s="49" t="s">
        <v>6039</v>
      </c>
      <c r="BB1245" s="38" t="s">
        <v>5971</v>
      </c>
      <c r="BC1245" s="7">
        <v>0.3</v>
      </c>
      <c r="BD1245" s="14" t="s">
        <v>6114</v>
      </c>
      <c r="BE1245" s="49" t="s">
        <v>5967</v>
      </c>
      <c r="BF1245" s="38" t="s">
        <v>5961</v>
      </c>
      <c r="BG1245" s="7">
        <v>0.8</v>
      </c>
      <c r="BH1245" s="45">
        <v>11807.15792951681</v>
      </c>
      <c r="BI1245" s="215" t="s">
        <v>8592</v>
      </c>
      <c r="BJ1245" s="215" t="s">
        <v>8568</v>
      </c>
      <c r="BK1245" s="7">
        <v>0.6</v>
      </c>
      <c r="BL1245" s="25">
        <v>4.6511627906976744E-3</v>
      </c>
      <c r="BM1245" s="20">
        <v>0.62549999999999994</v>
      </c>
      <c r="BN1245" s="20">
        <v>0.59250000000000003</v>
      </c>
      <c r="BO1245" s="20">
        <v>0.65249999999999997</v>
      </c>
      <c r="BP1245" s="46">
        <v>11.099691675231243</v>
      </c>
      <c r="BQ1245" s="215" t="s">
        <v>8558</v>
      </c>
      <c r="BR1245" s="79">
        <v>6.4444444444444512E-2</v>
      </c>
      <c r="BS1245" s="9">
        <v>2.8612247978952787E-2</v>
      </c>
      <c r="BT1245" s="9">
        <v>3.1005653961363233E-2</v>
      </c>
      <c r="BU1245" s="47" t="s">
        <v>5993</v>
      </c>
      <c r="BV1245" s="47">
        <v>44399</v>
      </c>
      <c r="BW1245" s="14" t="s">
        <v>5474</v>
      </c>
      <c r="BX1245" s="83">
        <v>0.33055555555555544</v>
      </c>
      <c r="BY1245" s="82">
        <v>9.58</v>
      </c>
      <c r="BZ1245" s="46">
        <v>11.273486430062631</v>
      </c>
      <c r="CA1245" s="48" t="s">
        <v>8593</v>
      </c>
      <c r="CB1245" s="45">
        <v>-801792</v>
      </c>
      <c r="CC1245" s="45">
        <v>834624</v>
      </c>
      <c r="CD1245" s="45">
        <v>221940</v>
      </c>
      <c r="CE1245" s="45">
        <v>5508</v>
      </c>
      <c r="CF1245" s="14" t="s">
        <v>9741</v>
      </c>
      <c r="CG1245" s="7" t="s">
        <v>8556</v>
      </c>
      <c r="CH1245" s="215" t="s">
        <v>8479</v>
      </c>
      <c r="CI1245" s="215" t="s">
        <v>8478</v>
      </c>
      <c r="CJ1245" s="215" t="s">
        <v>8479</v>
      </c>
      <c r="CK1245" s="43" t="s">
        <v>5474</v>
      </c>
      <c r="CL1245" s="43" t="s">
        <v>5474</v>
      </c>
      <c r="CM1245" s="43" t="s">
        <v>5474</v>
      </c>
      <c r="CN1245" s="145">
        <v>840132</v>
      </c>
      <c r="CO1245" s="145">
        <v>-579852</v>
      </c>
      <c r="CP1245" s="148">
        <v>1275173.0563878156</v>
      </c>
      <c r="CQ1245" s="189" t="s">
        <v>5474</v>
      </c>
      <c r="CR1245" s="189" t="s">
        <v>5474</v>
      </c>
      <c r="CS1245" s="99" t="s">
        <v>5474</v>
      </c>
      <c r="CT1245" s="167" t="s">
        <v>5474</v>
      </c>
      <c r="CU1245" s="43" t="s">
        <v>5474</v>
      </c>
      <c r="CV1245" s="43" t="s">
        <v>5474</v>
      </c>
      <c r="CW1245" s="43" t="s">
        <v>5474</v>
      </c>
      <c r="CX1245" s="43" t="s">
        <v>5474</v>
      </c>
      <c r="CY1245" s="43" t="s">
        <v>5474</v>
      </c>
      <c r="CZ1245" s="43" t="s">
        <v>5474</v>
      </c>
      <c r="DA1245" s="42" t="s">
        <v>5474</v>
      </c>
      <c r="DB1245" s="42" t="s">
        <v>5474</v>
      </c>
      <c r="DC1245" s="42" t="s">
        <v>5474</v>
      </c>
      <c r="DD1245" s="42" t="s">
        <v>5474</v>
      </c>
      <c r="DE1245" s="42" t="s">
        <v>5474</v>
      </c>
      <c r="DF1245" s="42" t="s">
        <v>5474</v>
      </c>
      <c r="DG1245" s="42" t="s">
        <v>5474</v>
      </c>
      <c r="DH1245" s="42" t="s">
        <v>5477</v>
      </c>
    </row>
    <row r="1246" spans="1:112">
      <c r="A1246" s="22">
        <v>2038</v>
      </c>
      <c r="B1246" s="7" t="s">
        <v>275</v>
      </c>
      <c r="C1246" s="21">
        <v>-3.4299999999999997E-2</v>
      </c>
      <c r="D1246" s="21">
        <v>0.2505</v>
      </c>
      <c r="E1246" s="21">
        <v>-3.49E-2</v>
      </c>
      <c r="F1246" s="21">
        <v>0.43409999999999999</v>
      </c>
      <c r="G1246" s="21">
        <v>0.2087</v>
      </c>
      <c r="H1246" s="21">
        <v>1.0667</v>
      </c>
      <c r="I1246" s="21">
        <v>2.4443999999999999</v>
      </c>
      <c r="J1246" s="21">
        <v>2.5385</v>
      </c>
      <c r="K1246" s="21">
        <v>3.1099999999999999E-2</v>
      </c>
      <c r="L1246" s="21">
        <v>5.2999999999999999E-2</v>
      </c>
      <c r="M1246" s="21">
        <v>6.25E-2</v>
      </c>
      <c r="N1246" s="21">
        <v>2.6499999999999999E-2</v>
      </c>
      <c r="O1246" s="21">
        <v>5.0599999999999999E-2</v>
      </c>
      <c r="P1246" s="21">
        <v>5.8700000000000002E-2</v>
      </c>
      <c r="Q1246" s="21">
        <v>3.0599999999999999E-2</v>
      </c>
      <c r="R1246" s="21">
        <v>1.2699999999999999E-2</v>
      </c>
      <c r="S1246" s="21">
        <v>-4.4999999999999997E-3</v>
      </c>
      <c r="T1246" s="21">
        <v>4.5999999999999999E-3</v>
      </c>
      <c r="U1246" s="10">
        <v>1.38</v>
      </c>
      <c r="V1246" s="10">
        <v>1.86</v>
      </c>
      <c r="W1246" s="7">
        <v>0.2</v>
      </c>
      <c r="X1246" s="20">
        <v>0.66610000000000003</v>
      </c>
      <c r="Y1246" s="75">
        <v>2020</v>
      </c>
      <c r="Z1246" s="7">
        <v>0.5</v>
      </c>
      <c r="AA1246" s="7">
        <v>0</v>
      </c>
      <c r="AB1246" s="51">
        <v>2812</v>
      </c>
      <c r="AC1246" s="51">
        <v>-39</v>
      </c>
      <c r="AD1246" s="51"/>
      <c r="AE1246" s="51"/>
      <c r="AF1246" s="51">
        <v>2</v>
      </c>
      <c r="AG1246" s="51"/>
      <c r="AH1246" s="20">
        <v>0</v>
      </c>
      <c r="AI1246" s="7" t="s">
        <v>8481</v>
      </c>
      <c r="AJ1246" s="67" t="s">
        <v>8494</v>
      </c>
      <c r="AK1246" s="44">
        <v>0.5408248455501754</v>
      </c>
      <c r="AL1246" s="44">
        <v>-0.61463414634146385</v>
      </c>
      <c r="AM1246" s="44">
        <v>-0.81481481481481499</v>
      </c>
      <c r="AN1246" s="25">
        <v>1.4327751196172249</v>
      </c>
      <c r="AO1246" s="25">
        <v>0.24521531100478472</v>
      </c>
      <c r="AP1246" s="215">
        <v>41.8</v>
      </c>
      <c r="AQ1246" s="215" t="s">
        <v>9658</v>
      </c>
      <c r="AR1246" s="44">
        <v>-1.41509433962264E-2</v>
      </c>
      <c r="AS1246" s="171" t="s">
        <v>6931</v>
      </c>
      <c r="AT1246" s="171" t="s">
        <v>6973</v>
      </c>
      <c r="AU1246" s="171" t="s">
        <v>7041</v>
      </c>
      <c r="AV1246" s="7" t="s">
        <v>8470</v>
      </c>
      <c r="AW1246" s="14" t="s">
        <v>7384</v>
      </c>
      <c r="AX1246" s="49" t="s">
        <v>6009</v>
      </c>
      <c r="AY1246" s="38" t="s">
        <v>5961</v>
      </c>
      <c r="AZ1246" s="14" t="s">
        <v>6038</v>
      </c>
      <c r="BA1246" s="49" t="s">
        <v>5967</v>
      </c>
      <c r="BB1246" s="38" t="s">
        <v>6007</v>
      </c>
      <c r="BC1246" s="7">
        <v>0.4</v>
      </c>
      <c r="BD1246" s="14" t="s">
        <v>6110</v>
      </c>
      <c r="BE1246" s="49" t="s">
        <v>5967</v>
      </c>
      <c r="BF1246" s="38" t="s">
        <v>5961</v>
      </c>
      <c r="BG1246" s="7">
        <v>0.4</v>
      </c>
      <c r="BH1246" s="45">
        <v>2818.5607781136023</v>
      </c>
      <c r="BI1246" s="215" t="s">
        <v>8518</v>
      </c>
      <c r="BJ1246" s="215" t="s">
        <v>8568</v>
      </c>
      <c r="BK1246" s="7">
        <v>0.5</v>
      </c>
      <c r="BL1246" s="25">
        <v>6.0168471720818293E-3</v>
      </c>
      <c r="BM1246" s="20">
        <v>0.71199999999999997</v>
      </c>
      <c r="BN1246" s="20">
        <v>0.71750000000000003</v>
      </c>
      <c r="BO1246" s="20">
        <v>0.70749999999999991</v>
      </c>
      <c r="BP1246" s="46">
        <v>22.473118279569889</v>
      </c>
      <c r="BQ1246" s="215" t="s">
        <v>8483</v>
      </c>
      <c r="BR1246" s="79">
        <v>-0.44757256778309401</v>
      </c>
      <c r="BS1246" s="9">
        <v>0</v>
      </c>
      <c r="BT1246" s="9">
        <v>6.0761768534456362E-3</v>
      </c>
      <c r="BU1246" s="47" t="s">
        <v>5993</v>
      </c>
      <c r="BV1246" s="47" t="s">
        <v>5993</v>
      </c>
      <c r="BW1246" s="14" t="s">
        <v>5474</v>
      </c>
      <c r="BX1246" s="83">
        <v>-0.33708708133971288</v>
      </c>
      <c r="BY1246" s="82">
        <v>2.08</v>
      </c>
      <c r="BZ1246" s="46">
        <v>20.096153846153843</v>
      </c>
      <c r="CA1246" s="48" t="s">
        <v>8485</v>
      </c>
      <c r="CB1246" s="45">
        <v>117541.59999999999</v>
      </c>
      <c r="CC1246" s="45">
        <v>-1630.1999999999998</v>
      </c>
      <c r="CD1246" s="45">
        <v>0</v>
      </c>
      <c r="CE1246" s="45">
        <v>0</v>
      </c>
      <c r="CF1246" s="14" t="s">
        <v>9742</v>
      </c>
      <c r="CG1246" s="7" t="s">
        <v>8556</v>
      </c>
      <c r="CH1246" s="215" t="s">
        <v>8523</v>
      </c>
      <c r="CI1246" s="215" t="s">
        <v>8478</v>
      </c>
      <c r="CJ1246" s="215" t="s">
        <v>8479</v>
      </c>
      <c r="CK1246" s="43" t="s">
        <v>5474</v>
      </c>
      <c r="CL1246" s="43" t="s">
        <v>5474</v>
      </c>
      <c r="CM1246" s="43" t="s">
        <v>6944</v>
      </c>
      <c r="CN1246" s="145">
        <v>-1630.1999999999998</v>
      </c>
      <c r="CO1246" s="145">
        <v>117541.59999999999</v>
      </c>
      <c r="CP1246" s="148">
        <v>117815.84052514857</v>
      </c>
      <c r="CQ1246" s="189" t="s">
        <v>5474</v>
      </c>
      <c r="CR1246" s="189" t="s">
        <v>5474</v>
      </c>
      <c r="CS1246" s="99" t="s">
        <v>5474</v>
      </c>
      <c r="CT1246" s="167" t="s">
        <v>5474</v>
      </c>
      <c r="CU1246" s="43" t="s">
        <v>5474</v>
      </c>
      <c r="CV1246" s="43" t="s">
        <v>5474</v>
      </c>
      <c r="CW1246" s="43" t="s">
        <v>5474</v>
      </c>
      <c r="CX1246" s="43" t="s">
        <v>5474</v>
      </c>
      <c r="CY1246" s="43" t="s">
        <v>5474</v>
      </c>
      <c r="CZ1246" s="43" t="s">
        <v>5474</v>
      </c>
      <c r="DA1246" s="42" t="s">
        <v>5474</v>
      </c>
      <c r="DB1246" s="42" t="s">
        <v>5474</v>
      </c>
      <c r="DC1246" s="42" t="s">
        <v>5474</v>
      </c>
      <c r="DD1246" s="42" t="s">
        <v>5474</v>
      </c>
      <c r="DE1246" s="42" t="s">
        <v>5474</v>
      </c>
      <c r="DF1246" s="42" t="s">
        <v>5474</v>
      </c>
      <c r="DG1246" s="42" t="s">
        <v>5474</v>
      </c>
      <c r="DH1246" s="42" t="s">
        <v>5474</v>
      </c>
    </row>
    <row r="1247" spans="1:112">
      <c r="A1247" s="22">
        <v>1435</v>
      </c>
      <c r="B1247" s="7" t="s">
        <v>89</v>
      </c>
      <c r="C1247" s="21">
        <v>0.2243</v>
      </c>
      <c r="D1247" s="21">
        <v>2.3400000000000001E-2</v>
      </c>
      <c r="E1247" s="21">
        <v>0.11020000000000001</v>
      </c>
      <c r="F1247" s="21">
        <v>2.8799999999999999E-2</v>
      </c>
      <c r="G1247" s="21">
        <v>-5.9900000000000002E-2</v>
      </c>
      <c r="H1247" s="21">
        <v>-2.5714000000000001</v>
      </c>
      <c r="I1247" s="21">
        <v>-9.3332999999999995</v>
      </c>
      <c r="J1247" s="21">
        <v>-3.5714000000000001</v>
      </c>
      <c r="K1247" s="21">
        <v>-5.9999999999999995E-4</v>
      </c>
      <c r="L1247" s="21">
        <v>-2.87E-2</v>
      </c>
      <c r="M1247" s="21">
        <v>-1.8599999999999998E-2</v>
      </c>
      <c r="N1247" s="21">
        <v>0.36940000000000001</v>
      </c>
      <c r="O1247" s="21">
        <v>-1.0202</v>
      </c>
      <c r="P1247" s="21">
        <v>-0.80449999999999999</v>
      </c>
      <c r="Q1247" s="21">
        <v>-1.4800000000000001E-2</v>
      </c>
      <c r="R1247" s="21">
        <v>-1.24E-2</v>
      </c>
      <c r="S1247" s="21">
        <v>-4.1999999999999997E-3</v>
      </c>
      <c r="T1247" s="21">
        <v>-3.3999999999999998E-3</v>
      </c>
      <c r="U1247" s="10">
        <v>-0.32</v>
      </c>
      <c r="V1247" s="10">
        <v>-0.42</v>
      </c>
      <c r="W1247" s="7">
        <v>0</v>
      </c>
      <c r="X1247" s="20">
        <v>0</v>
      </c>
      <c r="Y1247" s="75"/>
      <c r="Z1247" s="7"/>
      <c r="AA1247" s="7"/>
      <c r="AB1247" s="51">
        <v>-16</v>
      </c>
      <c r="AC1247" s="51">
        <v>-5</v>
      </c>
      <c r="AD1247" s="51"/>
      <c r="AE1247" s="51"/>
      <c r="AF1247" s="51"/>
      <c r="AG1247" s="51"/>
      <c r="AH1247" s="20">
        <v>0</v>
      </c>
      <c r="AI1247" s="7" t="s">
        <v>8481</v>
      </c>
      <c r="AJ1247" s="67" t="s">
        <v>9706</v>
      </c>
      <c r="AK1247" s="44">
        <v>0.54156769596199528</v>
      </c>
      <c r="AL1247" s="44">
        <v>-0.63636363636363591</v>
      </c>
      <c r="AM1247" s="44">
        <v>-1</v>
      </c>
      <c r="AN1247" s="25">
        <v>0.97453703703703698</v>
      </c>
      <c r="AO1247" s="25">
        <v>0.10185185185185182</v>
      </c>
      <c r="AP1247" s="215">
        <v>21.6</v>
      </c>
      <c r="AQ1247" s="215" t="s">
        <v>9658</v>
      </c>
      <c r="AR1247" s="44">
        <v>-1.8181818181818101E-2</v>
      </c>
      <c r="AS1247" s="171" t="s">
        <v>6931</v>
      </c>
      <c r="AT1247" s="171" t="s">
        <v>7088</v>
      </c>
      <c r="AU1247" s="171" t="s">
        <v>6987</v>
      </c>
      <c r="AV1247" s="7" t="s">
        <v>8488</v>
      </c>
      <c r="AW1247" s="14" t="s">
        <v>6264</v>
      </c>
      <c r="AX1247" s="49" t="s">
        <v>6009</v>
      </c>
      <c r="AY1247" s="38" t="s">
        <v>5971</v>
      </c>
      <c r="AZ1247" s="14" t="s">
        <v>6515</v>
      </c>
      <c r="BA1247" s="49" t="s">
        <v>5981</v>
      </c>
      <c r="BB1247" s="38" t="s">
        <v>5961</v>
      </c>
      <c r="BC1247" s="7">
        <v>0.8</v>
      </c>
      <c r="BD1247" s="14" t="s">
        <v>6063</v>
      </c>
      <c r="BE1247" s="49" t="s">
        <v>5967</v>
      </c>
      <c r="BF1247" s="38" t="s">
        <v>5961</v>
      </c>
      <c r="BG1247" s="7">
        <v>0.7</v>
      </c>
      <c r="BH1247" s="45">
        <v>39.834974438468905</v>
      </c>
      <c r="BI1247" s="215" t="s">
        <v>8495</v>
      </c>
      <c r="BJ1247" s="215" t="s">
        <v>8554</v>
      </c>
      <c r="BK1247" s="7">
        <v>0.7</v>
      </c>
      <c r="BL1247" s="25">
        <v>0</v>
      </c>
      <c r="BM1247" s="20">
        <v>0.47125000000000006</v>
      </c>
      <c r="BN1247" s="20">
        <v>0.65</v>
      </c>
      <c r="BO1247" s="20">
        <v>0.32500000000000001</v>
      </c>
      <c r="BP1247" s="46" t="s">
        <v>8473</v>
      </c>
      <c r="BQ1247" s="215" t="s">
        <v>8473</v>
      </c>
      <c r="BR1247" s="79" t="s">
        <v>8473</v>
      </c>
      <c r="BS1247" s="9">
        <v>0</v>
      </c>
      <c r="BT1247" s="9">
        <v>0</v>
      </c>
      <c r="BU1247" s="47" t="s">
        <v>5993</v>
      </c>
      <c r="BV1247" s="47" t="s">
        <v>5993</v>
      </c>
      <c r="BW1247" s="14" t="s">
        <v>5474</v>
      </c>
      <c r="BX1247" s="83" t="s">
        <v>8473</v>
      </c>
      <c r="BY1247" s="82" t="s">
        <v>8473</v>
      </c>
      <c r="BZ1247" s="46" t="s">
        <v>8473</v>
      </c>
      <c r="CA1247" s="48" t="s">
        <v>5474</v>
      </c>
      <c r="CB1247" s="45">
        <v>-345.6</v>
      </c>
      <c r="CC1247" s="45">
        <v>-108</v>
      </c>
      <c r="CD1247" s="45">
        <v>0</v>
      </c>
      <c r="CE1247" s="45">
        <v>0</v>
      </c>
      <c r="CF1247" s="14" t="s">
        <v>9743</v>
      </c>
      <c r="CG1247" s="7" t="s">
        <v>8556</v>
      </c>
      <c r="CH1247" s="215" t="s">
        <v>8523</v>
      </c>
      <c r="CI1247" s="215" t="s">
        <v>8498</v>
      </c>
      <c r="CJ1247" s="215" t="s">
        <v>8498</v>
      </c>
      <c r="CK1247" s="43" t="s">
        <v>5474</v>
      </c>
      <c r="CL1247" s="43" t="s">
        <v>5474</v>
      </c>
      <c r="CM1247" s="43" t="s">
        <v>5474</v>
      </c>
      <c r="CN1247" s="145">
        <v>-108</v>
      </c>
      <c r="CO1247" s="145">
        <v>-345.6</v>
      </c>
      <c r="CP1247" s="148">
        <v>860.43544787092844</v>
      </c>
      <c r="CQ1247" s="189" t="s">
        <v>5474</v>
      </c>
      <c r="CR1247" s="189" t="s">
        <v>5474</v>
      </c>
      <c r="CS1247" s="99" t="s">
        <v>5474</v>
      </c>
      <c r="CT1247" s="167" t="s">
        <v>5474</v>
      </c>
      <c r="CU1247" s="43" t="s">
        <v>5474</v>
      </c>
      <c r="CV1247" s="43" t="s">
        <v>5474</v>
      </c>
      <c r="CW1247" s="43" t="s">
        <v>5474</v>
      </c>
      <c r="CX1247" s="43" t="s">
        <v>5474</v>
      </c>
      <c r="CY1247" s="43" t="s">
        <v>5474</v>
      </c>
      <c r="CZ1247" s="43" t="s">
        <v>5474</v>
      </c>
      <c r="DA1247" s="42" t="s">
        <v>5474</v>
      </c>
      <c r="DB1247" s="42" t="s">
        <v>5474</v>
      </c>
      <c r="DC1247" s="42" t="s">
        <v>5474</v>
      </c>
      <c r="DD1247" s="42" t="s">
        <v>5474</v>
      </c>
      <c r="DE1247" s="42" t="s">
        <v>5474</v>
      </c>
      <c r="DF1247" s="42" t="s">
        <v>5474</v>
      </c>
      <c r="DG1247" s="42" t="s">
        <v>5474</v>
      </c>
      <c r="DH1247" s="42" t="s">
        <v>5474</v>
      </c>
    </row>
    <row r="1248" spans="1:112">
      <c r="A1248" s="22">
        <v>2324</v>
      </c>
      <c r="B1248" s="7" t="s">
        <v>323</v>
      </c>
      <c r="C1248" s="21">
        <v>0.18099999999999999</v>
      </c>
      <c r="D1248" s="21">
        <v>0.2029</v>
      </c>
      <c r="E1248" s="21">
        <v>0.24129999999999999</v>
      </c>
      <c r="F1248" s="21">
        <v>0.20319999999999999</v>
      </c>
      <c r="G1248" s="21">
        <v>0.1933</v>
      </c>
      <c r="H1248" s="21">
        <v>-0.05</v>
      </c>
      <c r="I1248" s="21">
        <v>0.23910000000000001</v>
      </c>
      <c r="J1248" s="21">
        <v>0.95</v>
      </c>
      <c r="K1248" s="21">
        <v>-2E-3</v>
      </c>
      <c r="L1248" s="21">
        <v>2.2000000000000001E-3</v>
      </c>
      <c r="M1248" s="21">
        <v>1.8E-3</v>
      </c>
      <c r="N1248" s="21">
        <v>-2.3E-3</v>
      </c>
      <c r="O1248" s="21">
        <v>8.0000000000000004E-4</v>
      </c>
      <c r="P1248" s="21">
        <v>3.3E-3</v>
      </c>
      <c r="Q1248" s="21">
        <v>1.2800000000000001E-2</v>
      </c>
      <c r="R1248" s="21">
        <v>2.5000000000000001E-3</v>
      </c>
      <c r="S1248" s="21">
        <v>7.6499999999999999E-2</v>
      </c>
      <c r="T1248" s="21">
        <v>2.64E-2</v>
      </c>
      <c r="U1248" s="10">
        <v>1.17</v>
      </c>
      <c r="V1248" s="10">
        <v>2.71</v>
      </c>
      <c r="W1248" s="7">
        <v>1.28</v>
      </c>
      <c r="X1248" s="20">
        <v>0.72770000000000001</v>
      </c>
      <c r="Y1248" s="75">
        <v>2020</v>
      </c>
      <c r="Z1248" s="7">
        <v>1.6</v>
      </c>
      <c r="AA1248" s="7">
        <v>0</v>
      </c>
      <c r="AB1248" s="51">
        <v>4597</v>
      </c>
      <c r="AC1248" s="51">
        <v>4573</v>
      </c>
      <c r="AD1248" s="51">
        <v>5422</v>
      </c>
      <c r="AE1248" s="51">
        <v>203</v>
      </c>
      <c r="AF1248" s="51">
        <v>5473</v>
      </c>
      <c r="AG1248" s="51">
        <v>912</v>
      </c>
      <c r="AH1248" s="20">
        <v>1.04E-2</v>
      </c>
      <c r="AI1248" s="7" t="s">
        <v>8481</v>
      </c>
      <c r="AJ1248" s="67" t="s">
        <v>8505</v>
      </c>
      <c r="AK1248" s="44">
        <v>-0.58201058201058209</v>
      </c>
      <c r="AL1248" s="44">
        <v>0.8275862068965516</v>
      </c>
      <c r="AM1248" s="44">
        <v>-1</v>
      </c>
      <c r="AN1248" s="25">
        <v>0.42093541202672602</v>
      </c>
      <c r="AO1248" s="25">
        <v>6.458797327394207E-2</v>
      </c>
      <c r="AP1248" s="215">
        <v>22.45</v>
      </c>
      <c r="AQ1248" s="215" t="s">
        <v>9658</v>
      </c>
      <c r="AR1248" s="44">
        <v>-4.4345898004434503E-3</v>
      </c>
      <c r="AS1248" s="171" t="s">
        <v>7463</v>
      </c>
      <c r="AT1248" s="171" t="s">
        <v>7104</v>
      </c>
      <c r="AU1248" s="171" t="s">
        <v>6933</v>
      </c>
      <c r="AV1248" s="7" t="s">
        <v>5474</v>
      </c>
      <c r="AW1248" s="14" t="s">
        <v>6529</v>
      </c>
      <c r="AX1248" s="49" t="s">
        <v>5967</v>
      </c>
      <c r="AY1248" s="38" t="s">
        <v>6012</v>
      </c>
      <c r="AZ1248" s="14" t="s">
        <v>6580</v>
      </c>
      <c r="BA1248" s="49" t="s">
        <v>6009</v>
      </c>
      <c r="BB1248" s="38" t="s">
        <v>5961</v>
      </c>
      <c r="BC1248" s="7">
        <v>0.4</v>
      </c>
      <c r="BD1248" s="14" t="s">
        <v>6169</v>
      </c>
      <c r="BE1248" s="49" t="s">
        <v>5967</v>
      </c>
      <c r="BF1248" s="38" t="s">
        <v>5961</v>
      </c>
      <c r="BG1248" s="7">
        <v>0.9</v>
      </c>
      <c r="BH1248" s="45">
        <v>7924.2711563761804</v>
      </c>
      <c r="BI1248" s="215" t="s">
        <v>8499</v>
      </c>
      <c r="BJ1248" s="215" t="s">
        <v>8568</v>
      </c>
      <c r="BK1248" s="7">
        <v>0.5</v>
      </c>
      <c r="BL1248" s="25">
        <v>0</v>
      </c>
      <c r="BM1248" s="20">
        <v>0.68637499999999996</v>
      </c>
      <c r="BN1248" s="20">
        <v>0.73999999999999988</v>
      </c>
      <c r="BO1248" s="20">
        <v>0.64249999999999996</v>
      </c>
      <c r="BP1248" s="46">
        <v>8.2841328413284128</v>
      </c>
      <c r="BQ1248" s="215" t="s">
        <v>8558</v>
      </c>
      <c r="BR1248" s="79">
        <v>0.60450556792873056</v>
      </c>
      <c r="BS1248" s="9">
        <v>5.0868012328324941E-2</v>
      </c>
      <c r="BT1248" s="9">
        <v>6.5039009544720416E-2</v>
      </c>
      <c r="BU1248" s="47" t="s">
        <v>5993</v>
      </c>
      <c r="BV1248" s="47">
        <v>44309</v>
      </c>
      <c r="BW1248" s="14" t="s">
        <v>5474</v>
      </c>
      <c r="BX1248" s="83">
        <v>0.92540668151447636</v>
      </c>
      <c r="BY1248" s="82">
        <v>2.9699999999999998</v>
      </c>
      <c r="BZ1248" s="46">
        <v>7.5589225589225597</v>
      </c>
      <c r="CA1248" s="48" t="s">
        <v>8593</v>
      </c>
      <c r="CB1248" s="45">
        <v>103202.65</v>
      </c>
      <c r="CC1248" s="45">
        <v>102663.84999999999</v>
      </c>
      <c r="CD1248" s="45">
        <v>121723.9</v>
      </c>
      <c r="CE1248" s="45">
        <v>4557.3499999999995</v>
      </c>
      <c r="CF1248" s="14" t="s">
        <v>9744</v>
      </c>
      <c r="CG1248" s="7" t="s">
        <v>8556</v>
      </c>
      <c r="CH1248" s="215" t="s">
        <v>8479</v>
      </c>
      <c r="CI1248" s="215" t="s">
        <v>8546</v>
      </c>
      <c r="CJ1248" s="215" t="s">
        <v>8498</v>
      </c>
      <c r="CK1248" s="43" t="s">
        <v>7034</v>
      </c>
      <c r="CL1248" s="43" t="s">
        <v>5474</v>
      </c>
      <c r="CM1248" s="43" t="s">
        <v>5474</v>
      </c>
      <c r="CN1248" s="145">
        <v>107221.2</v>
      </c>
      <c r="CO1248" s="145">
        <v>224926.55</v>
      </c>
      <c r="CP1248" s="148">
        <v>177899.88746064526</v>
      </c>
      <c r="CQ1248" s="189" t="s">
        <v>5474</v>
      </c>
      <c r="CR1248" s="189" t="s">
        <v>5474</v>
      </c>
      <c r="CS1248" s="99" t="s">
        <v>5474</v>
      </c>
      <c r="CT1248" s="167" t="s">
        <v>5474</v>
      </c>
      <c r="CU1248" s="43" t="s">
        <v>5474</v>
      </c>
      <c r="CV1248" s="43" t="s">
        <v>5474</v>
      </c>
      <c r="CW1248" s="43" t="s">
        <v>5474</v>
      </c>
      <c r="CX1248" s="43" t="s">
        <v>5474</v>
      </c>
      <c r="CY1248" s="43" t="s">
        <v>5474</v>
      </c>
      <c r="CZ1248" s="43" t="s">
        <v>5474</v>
      </c>
      <c r="DA1248" s="42" t="s">
        <v>5474</v>
      </c>
      <c r="DB1248" s="42" t="s">
        <v>5474</v>
      </c>
      <c r="DC1248" s="42" t="s">
        <v>5474</v>
      </c>
      <c r="DD1248" s="42" t="s">
        <v>5474</v>
      </c>
      <c r="DE1248" s="42" t="s">
        <v>5474</v>
      </c>
      <c r="DF1248" s="42" t="s">
        <v>5474</v>
      </c>
      <c r="DG1248" s="42" t="s">
        <v>5474</v>
      </c>
      <c r="DH1248" s="42" t="s">
        <v>5478</v>
      </c>
    </row>
    <row r="1249" spans="1:112">
      <c r="A1249" s="22">
        <v>3416</v>
      </c>
      <c r="B1249" s="7" t="s">
        <v>746</v>
      </c>
      <c r="C1249" s="21">
        <v>2.41E-2</v>
      </c>
      <c r="D1249" s="21">
        <v>0.2382</v>
      </c>
      <c r="E1249" s="21">
        <v>-7.0800000000000002E-2</v>
      </c>
      <c r="F1249" s="21">
        <v>2.1700000000000001E-2</v>
      </c>
      <c r="G1249" s="21">
        <v>0.58420000000000005</v>
      </c>
      <c r="H1249" s="21">
        <v>0.17699999999999999</v>
      </c>
      <c r="I1249" s="21">
        <v>0.66249999999999998</v>
      </c>
      <c r="J1249" s="21">
        <v>0.60780000000000001</v>
      </c>
      <c r="K1249" s="21">
        <v>-1E-4</v>
      </c>
      <c r="L1249" s="21">
        <v>-4.2299999999999997E-2</v>
      </c>
      <c r="M1249" s="21">
        <v>-4.4400000000000002E-2</v>
      </c>
      <c r="N1249" s="21">
        <v>-1.6999999999999999E-3</v>
      </c>
      <c r="O1249" s="21">
        <v>1.1299999999999999E-2</v>
      </c>
      <c r="P1249" s="21">
        <v>3.3E-3</v>
      </c>
      <c r="Q1249" s="21">
        <v>1.06E-2</v>
      </c>
      <c r="R1249" s="21">
        <v>6.6E-3</v>
      </c>
      <c r="S1249" s="21">
        <v>0.1027</v>
      </c>
      <c r="T1249" s="21">
        <v>8.6800000000000002E-2</v>
      </c>
      <c r="U1249" s="10">
        <v>2.46</v>
      </c>
      <c r="V1249" s="10">
        <v>4.47</v>
      </c>
      <c r="W1249" s="7">
        <v>3.0198999999999998</v>
      </c>
      <c r="X1249" s="20">
        <v>0.95889999999999997</v>
      </c>
      <c r="Y1249" s="75">
        <v>2020</v>
      </c>
      <c r="Z1249" s="7">
        <v>3.9996</v>
      </c>
      <c r="AA1249" s="7">
        <v>0</v>
      </c>
      <c r="AB1249" s="51">
        <v>-45</v>
      </c>
      <c r="AC1249" s="51">
        <v>-5</v>
      </c>
      <c r="AD1249" s="51"/>
      <c r="AE1249" s="51"/>
      <c r="AF1249" s="51">
        <v>-6</v>
      </c>
      <c r="AG1249" s="51"/>
      <c r="AH1249" s="20">
        <v>1.8E-3</v>
      </c>
      <c r="AI1249" s="7" t="s">
        <v>8481</v>
      </c>
      <c r="AJ1249" s="67" t="s">
        <v>8494</v>
      </c>
      <c r="AK1249" s="44">
        <v>-0.53846153846153855</v>
      </c>
      <c r="AL1249" s="44">
        <v>-0.66037735849056645</v>
      </c>
      <c r="AM1249" s="44">
        <v>-1</v>
      </c>
      <c r="AN1249" s="25">
        <v>0.29545454545454558</v>
      </c>
      <c r="AO1249" s="25">
        <v>7.0855614973261996E-2</v>
      </c>
      <c r="AP1249" s="215">
        <v>74.8</v>
      </c>
      <c r="AQ1249" s="215" t="s">
        <v>9658</v>
      </c>
      <c r="AR1249" s="44">
        <v>-6.6401062416998604E-3</v>
      </c>
      <c r="AS1249" s="171" t="s">
        <v>7463</v>
      </c>
      <c r="AT1249" s="171" t="s">
        <v>7828</v>
      </c>
      <c r="AU1249" s="171" t="s">
        <v>7171</v>
      </c>
      <c r="AV1249" s="7" t="s">
        <v>5474</v>
      </c>
      <c r="AW1249" s="14" t="s">
        <v>7427</v>
      </c>
      <c r="AX1249" s="49" t="s">
        <v>6009</v>
      </c>
      <c r="AY1249" s="38" t="s">
        <v>5971</v>
      </c>
      <c r="AZ1249" s="14" t="s">
        <v>6054</v>
      </c>
      <c r="BA1249" s="49" t="s">
        <v>5967</v>
      </c>
      <c r="BB1249" s="38" t="s">
        <v>5971</v>
      </c>
      <c r="BC1249" s="7">
        <v>0.3</v>
      </c>
      <c r="BD1249" s="14" t="s">
        <v>6298</v>
      </c>
      <c r="BE1249" s="49" t="s">
        <v>5967</v>
      </c>
      <c r="BF1249" s="38" t="s">
        <v>5961</v>
      </c>
      <c r="BG1249" s="7">
        <v>0.4</v>
      </c>
      <c r="BH1249" s="45">
        <v>117.43190377263596</v>
      </c>
      <c r="BI1249" s="215" t="s">
        <v>8495</v>
      </c>
      <c r="BJ1249" s="215" t="s">
        <v>8554</v>
      </c>
      <c r="BK1249" s="7">
        <v>3.7</v>
      </c>
      <c r="BL1249" s="25">
        <v>0</v>
      </c>
      <c r="BM1249" s="20">
        <v>0.63650000000000007</v>
      </c>
      <c r="BN1249" s="20">
        <v>0.62000000000000011</v>
      </c>
      <c r="BO1249" s="20">
        <v>0.65</v>
      </c>
      <c r="BP1249" s="46">
        <v>16.733780760626399</v>
      </c>
      <c r="BQ1249" s="215" t="s">
        <v>8558</v>
      </c>
      <c r="BR1249" s="79">
        <v>-4.7082442067736159E-2</v>
      </c>
      <c r="BS1249" s="9">
        <v>3.4322209725512254E-2</v>
      </c>
      <c r="BT1249" s="9">
        <v>4.7343628011427441E-2</v>
      </c>
      <c r="BU1249" s="47" t="s">
        <v>5993</v>
      </c>
      <c r="BV1249" s="47">
        <v>44399</v>
      </c>
      <c r="BW1249" s="14" t="s">
        <v>5474</v>
      </c>
      <c r="BX1249" s="83">
        <v>0.14350106951871658</v>
      </c>
      <c r="BY1249" s="82">
        <v>4.46</v>
      </c>
      <c r="BZ1249" s="46">
        <v>16.771300448430491</v>
      </c>
      <c r="CA1249" s="48" t="s">
        <v>5474</v>
      </c>
      <c r="CB1249" s="45">
        <v>-3366</v>
      </c>
      <c r="CC1249" s="45">
        <v>-374</v>
      </c>
      <c r="CD1249" s="45">
        <v>0</v>
      </c>
      <c r="CE1249" s="45">
        <v>0</v>
      </c>
      <c r="CF1249" s="14" t="s">
        <v>9745</v>
      </c>
      <c r="CG1249" s="7" t="s">
        <v>8556</v>
      </c>
      <c r="CH1249" s="215" t="s">
        <v>8523</v>
      </c>
      <c r="CI1249" s="215" t="s">
        <v>8498</v>
      </c>
      <c r="CJ1249" s="215" t="s">
        <v>8546</v>
      </c>
      <c r="CK1249" s="43" t="s">
        <v>5474</v>
      </c>
      <c r="CL1249" s="43" t="s">
        <v>5474</v>
      </c>
      <c r="CM1249" s="43" t="s">
        <v>5474</v>
      </c>
      <c r="CN1249" s="145">
        <v>-374</v>
      </c>
      <c r="CO1249" s="145">
        <v>-3366</v>
      </c>
      <c r="CP1249" s="148">
        <v>8783.9064021931699</v>
      </c>
      <c r="CQ1249" s="189">
        <v>-6.9518716577540149E-2</v>
      </c>
      <c r="CR1249" s="189">
        <v>0</v>
      </c>
      <c r="CS1249" s="99">
        <v>45007</v>
      </c>
      <c r="CT1249" s="167" t="s">
        <v>5474</v>
      </c>
      <c r="CU1249" s="43" t="s">
        <v>5474</v>
      </c>
      <c r="CV1249" s="43" t="s">
        <v>5474</v>
      </c>
      <c r="CW1249" s="43" t="s">
        <v>5474</v>
      </c>
      <c r="CX1249" s="43" t="s">
        <v>5474</v>
      </c>
      <c r="CY1249" s="43" t="s">
        <v>5474</v>
      </c>
      <c r="CZ1249" s="43" t="s">
        <v>5474</v>
      </c>
      <c r="DA1249" s="42" t="s">
        <v>5474</v>
      </c>
      <c r="DB1249" s="42" t="s">
        <v>5474</v>
      </c>
      <c r="DC1249" s="42" t="s">
        <v>5474</v>
      </c>
      <c r="DD1249" s="42" t="s">
        <v>5474</v>
      </c>
      <c r="DE1249" s="42" t="s">
        <v>5474</v>
      </c>
      <c r="DF1249" s="42" t="s">
        <v>5474</v>
      </c>
      <c r="DG1249" s="42" t="s">
        <v>5474</v>
      </c>
      <c r="DH1249" s="42" t="s">
        <v>5474</v>
      </c>
    </row>
    <row r="1250" spans="1:112">
      <c r="A1250" s="22">
        <v>2022</v>
      </c>
      <c r="B1250" s="7" t="s">
        <v>262</v>
      </c>
      <c r="C1250" s="21">
        <v>-0.3619</v>
      </c>
      <c r="D1250" s="21">
        <v>1.6400000000000001E-2</v>
      </c>
      <c r="E1250" s="21">
        <v>-0.32329999999999998</v>
      </c>
      <c r="F1250" s="21">
        <v>0.15</v>
      </c>
      <c r="G1250" s="21">
        <v>0.40989999999999999</v>
      </c>
      <c r="H1250" s="21">
        <v>-0.22500000000000001</v>
      </c>
      <c r="I1250" s="21">
        <v>3.2143000000000002</v>
      </c>
      <c r="J1250" s="21">
        <v>3.0882000000000001</v>
      </c>
      <c r="K1250" s="21">
        <v>-4.4699999999999997E-2</v>
      </c>
      <c r="L1250" s="21">
        <v>5.7000000000000002E-2</v>
      </c>
      <c r="M1250" s="21">
        <v>9.4600000000000004E-2</v>
      </c>
      <c r="N1250" s="21">
        <v>-4.19E-2</v>
      </c>
      <c r="O1250" s="21">
        <v>6.7299999999999999E-2</v>
      </c>
      <c r="P1250" s="21">
        <v>9.4100000000000003E-2</v>
      </c>
      <c r="Q1250" s="21">
        <v>7.1599999999999997E-2</v>
      </c>
      <c r="R1250" s="21">
        <v>3.8600000000000002E-2</v>
      </c>
      <c r="S1250" s="21">
        <v>-4.3900000000000002E-2</v>
      </c>
      <c r="T1250" s="21">
        <v>-7.3000000000000001E-3</v>
      </c>
      <c r="U1250" s="10">
        <v>0.71</v>
      </c>
      <c r="V1250" s="10">
        <v>0.66</v>
      </c>
      <c r="W1250" s="7">
        <v>0</v>
      </c>
      <c r="X1250" s="20">
        <v>0</v>
      </c>
      <c r="Y1250" s="75"/>
      <c r="Z1250" s="7"/>
      <c r="AA1250" s="7"/>
      <c r="AB1250" s="51">
        <v>771</v>
      </c>
      <c r="AC1250" s="51">
        <v>-524</v>
      </c>
      <c r="AD1250" s="51">
        <v>46</v>
      </c>
      <c r="AE1250" s="51">
        <v>23</v>
      </c>
      <c r="AF1250" s="51"/>
      <c r="AG1250" s="51"/>
      <c r="AH1250" s="20">
        <v>0</v>
      </c>
      <c r="AI1250" s="7" t="s">
        <v>8481</v>
      </c>
      <c r="AJ1250" s="67" t="s">
        <v>8494</v>
      </c>
      <c r="AK1250" s="44">
        <v>0.5927401505090748</v>
      </c>
      <c r="AL1250" s="44">
        <v>-0.56410256410256421</v>
      </c>
      <c r="AM1250" s="44">
        <v>-0.90909090909091383</v>
      </c>
      <c r="AN1250" s="25">
        <v>1.2277173913043482</v>
      </c>
      <c r="AO1250" s="25">
        <v>0.31793478260869568</v>
      </c>
      <c r="AP1250" s="215">
        <v>18.399999999999999</v>
      </c>
      <c r="AQ1250" s="215" t="s">
        <v>9658</v>
      </c>
      <c r="AR1250" s="44">
        <v>-1.8666666666666599E-2</v>
      </c>
      <c r="AS1250" s="171" t="s">
        <v>7359</v>
      </c>
      <c r="AT1250" s="171" t="s">
        <v>7235</v>
      </c>
      <c r="AU1250" s="171" t="s">
        <v>7107</v>
      </c>
      <c r="AV1250" s="7" t="s">
        <v>8470</v>
      </c>
      <c r="AW1250" s="14" t="s">
        <v>7358</v>
      </c>
      <c r="AX1250" s="49" t="s">
        <v>6009</v>
      </c>
      <c r="AY1250" s="38" t="s">
        <v>5961</v>
      </c>
      <c r="AZ1250" s="14" t="s">
        <v>6123</v>
      </c>
      <c r="BA1250" s="49" t="s">
        <v>5993</v>
      </c>
      <c r="BB1250" s="38" t="s">
        <v>5993</v>
      </c>
      <c r="BC1250" s="7">
        <v>0.6</v>
      </c>
      <c r="BD1250" s="14" t="s">
        <v>5973</v>
      </c>
      <c r="BE1250" s="49" t="s">
        <v>5960</v>
      </c>
      <c r="BF1250" s="38" t="s">
        <v>5961</v>
      </c>
      <c r="BG1250" s="7">
        <v>0.4</v>
      </c>
      <c r="BH1250" s="45">
        <v>5307.5509145991582</v>
      </c>
      <c r="BI1250" s="215" t="s">
        <v>8499</v>
      </c>
      <c r="BJ1250" s="215" t="s">
        <v>8496</v>
      </c>
      <c r="BK1250" s="7">
        <v>0.3</v>
      </c>
      <c r="BL1250" s="25">
        <v>2.7247956403268206E-3</v>
      </c>
      <c r="BM1250" s="20">
        <v>0.6005625</v>
      </c>
      <c r="BN1250" s="20">
        <v>0.505</v>
      </c>
      <c r="BO1250" s="20">
        <v>0.67874999999999996</v>
      </c>
      <c r="BP1250" s="46">
        <v>27.878787878787875</v>
      </c>
      <c r="BQ1250" s="215" t="s">
        <v>8483</v>
      </c>
      <c r="BR1250" s="79">
        <v>-0.60217391304347823</v>
      </c>
      <c r="BS1250" s="9">
        <v>0</v>
      </c>
      <c r="BT1250" s="9">
        <v>0</v>
      </c>
      <c r="BU1250" s="47" t="s">
        <v>5993</v>
      </c>
      <c r="BV1250" s="47" t="s">
        <v>5993</v>
      </c>
      <c r="BW1250" s="14" t="s">
        <v>5474</v>
      </c>
      <c r="BX1250" s="83">
        <v>-0.50271739130434778</v>
      </c>
      <c r="BY1250" s="82">
        <v>0.61</v>
      </c>
      <c r="BZ1250" s="46">
        <v>30.163934426229506</v>
      </c>
      <c r="CA1250" s="48" t="s">
        <v>8526</v>
      </c>
      <c r="CB1250" s="45">
        <v>14186.4</v>
      </c>
      <c r="CC1250" s="45">
        <v>-9641.5999999999985</v>
      </c>
      <c r="CD1250" s="45">
        <v>846.4</v>
      </c>
      <c r="CE1250" s="45">
        <v>423.2</v>
      </c>
      <c r="CF1250" s="14" t="s">
        <v>9746</v>
      </c>
      <c r="CG1250" s="7" t="s">
        <v>8556</v>
      </c>
      <c r="CH1250" s="215" t="s">
        <v>8523</v>
      </c>
      <c r="CI1250" s="215" t="s">
        <v>8478</v>
      </c>
      <c r="CJ1250" s="215" t="s">
        <v>8479</v>
      </c>
      <c r="CK1250" s="43" t="s">
        <v>5474</v>
      </c>
      <c r="CL1250" s="43" t="s">
        <v>5474</v>
      </c>
      <c r="CM1250" s="43" t="s">
        <v>5474</v>
      </c>
      <c r="CN1250" s="145">
        <v>-9218.3999999999978</v>
      </c>
      <c r="CO1250" s="145">
        <v>15032.8</v>
      </c>
      <c r="CP1250" s="148">
        <v>97658.936828624501</v>
      </c>
      <c r="CQ1250" s="189" t="s">
        <v>5474</v>
      </c>
      <c r="CR1250" s="189" t="s">
        <v>5474</v>
      </c>
      <c r="CS1250" s="99" t="s">
        <v>5474</v>
      </c>
      <c r="CT1250" s="167" t="s">
        <v>5474</v>
      </c>
      <c r="CU1250" s="43" t="s">
        <v>5474</v>
      </c>
      <c r="CV1250" s="43" t="s">
        <v>5474</v>
      </c>
      <c r="CW1250" s="43" t="s">
        <v>5474</v>
      </c>
      <c r="CX1250" s="43" t="s">
        <v>5474</v>
      </c>
      <c r="CY1250" s="43" t="s">
        <v>5474</v>
      </c>
      <c r="CZ1250" s="43" t="s">
        <v>5474</v>
      </c>
      <c r="DA1250" s="42" t="s">
        <v>5474</v>
      </c>
      <c r="DB1250" s="42" t="s">
        <v>5474</v>
      </c>
      <c r="DC1250" s="42" t="s">
        <v>5474</v>
      </c>
      <c r="DD1250" s="42" t="s">
        <v>5474</v>
      </c>
      <c r="DE1250" s="42" t="s">
        <v>5474</v>
      </c>
      <c r="DF1250" s="42" t="s">
        <v>5474</v>
      </c>
      <c r="DG1250" s="42" t="s">
        <v>5474</v>
      </c>
      <c r="DH1250" s="42" t="s">
        <v>5474</v>
      </c>
    </row>
    <row r="1251" spans="1:112">
      <c r="A1251" s="22">
        <v>1593</v>
      </c>
      <c r="B1251" s="7" t="s">
        <v>173</v>
      </c>
      <c r="C1251" s="21">
        <v>8.2199999999999995E-2</v>
      </c>
      <c r="D1251" s="21">
        <v>0.5575</v>
      </c>
      <c r="E1251" s="21">
        <v>7.7100000000000002E-2</v>
      </c>
      <c r="F1251" s="21">
        <v>0.498</v>
      </c>
      <c r="G1251" s="21">
        <v>0.72560000000000002</v>
      </c>
      <c r="H1251" s="21">
        <v>0.34339999999999998</v>
      </c>
      <c r="I1251" s="21">
        <v>0.46150000000000002</v>
      </c>
      <c r="J1251" s="21">
        <v>0.50649999999999995</v>
      </c>
      <c r="K1251" s="21">
        <v>6.4000000000000003E-3</v>
      </c>
      <c r="L1251" s="21">
        <v>-1.1299999999999999E-2</v>
      </c>
      <c r="M1251" s="21">
        <v>-3.2800000000000003E-2</v>
      </c>
      <c r="N1251" s="21">
        <v>2.5999999999999999E-2</v>
      </c>
      <c r="O1251" s="21">
        <v>3.7699999999999997E-2</v>
      </c>
      <c r="P1251" s="21">
        <v>1.04E-2</v>
      </c>
      <c r="Q1251" s="21">
        <v>1.11E-2</v>
      </c>
      <c r="R1251" s="21">
        <v>7.6E-3</v>
      </c>
      <c r="S1251" s="21">
        <v>0.13980000000000001</v>
      </c>
      <c r="T1251" s="21">
        <v>0.1113</v>
      </c>
      <c r="U1251" s="10">
        <v>2.3199999999999998</v>
      </c>
      <c r="V1251" s="10">
        <v>5.18</v>
      </c>
      <c r="W1251" s="7">
        <v>3.4043999999999999</v>
      </c>
      <c r="X1251" s="20">
        <v>0.8881</v>
      </c>
      <c r="Y1251" s="75">
        <v>2020</v>
      </c>
      <c r="Z1251" s="7">
        <v>3.5838999999999999</v>
      </c>
      <c r="AA1251" s="7">
        <v>0</v>
      </c>
      <c r="AB1251" s="51">
        <v>11</v>
      </c>
      <c r="AC1251" s="51">
        <v>3</v>
      </c>
      <c r="AD1251" s="51"/>
      <c r="AE1251" s="51"/>
      <c r="AF1251" s="51">
        <v>-1</v>
      </c>
      <c r="AG1251" s="51"/>
      <c r="AH1251" s="20">
        <v>5.9999999999999995E-4</v>
      </c>
      <c r="AI1251" s="7" t="s">
        <v>8481</v>
      </c>
      <c r="AJ1251" s="67" t="s">
        <v>8494</v>
      </c>
      <c r="AK1251" s="44">
        <v>-0.57872784150156409</v>
      </c>
      <c r="AL1251" s="44">
        <v>-0.82499999999999996</v>
      </c>
      <c r="AM1251" s="44">
        <v>1</v>
      </c>
      <c r="AN1251" s="25">
        <v>0.99378238341968916</v>
      </c>
      <c r="AO1251" s="25">
        <v>0.20725388601036268</v>
      </c>
      <c r="AP1251" s="215">
        <v>96.5</v>
      </c>
      <c r="AQ1251" s="215" t="s">
        <v>9658</v>
      </c>
      <c r="AR1251" s="44">
        <v>-5.1546391752577301E-3</v>
      </c>
      <c r="AS1251" s="171" t="s">
        <v>7112</v>
      </c>
      <c r="AT1251" s="171" t="s">
        <v>7058</v>
      </c>
      <c r="AU1251" s="171" t="s">
        <v>6977</v>
      </c>
      <c r="AV1251" s="7" t="s">
        <v>5474</v>
      </c>
      <c r="AW1251" s="14" t="s">
        <v>6981</v>
      </c>
      <c r="AX1251" s="49" t="s">
        <v>6009</v>
      </c>
      <c r="AY1251" s="38" t="s">
        <v>5971</v>
      </c>
      <c r="AZ1251" s="14" t="s">
        <v>6083</v>
      </c>
      <c r="BA1251" s="49" t="s">
        <v>5967</v>
      </c>
      <c r="BB1251" s="38" t="s">
        <v>5971</v>
      </c>
      <c r="BC1251" s="7">
        <v>0.2</v>
      </c>
      <c r="BD1251" s="14" t="s">
        <v>5999</v>
      </c>
      <c r="BE1251" s="49" t="s">
        <v>5967</v>
      </c>
      <c r="BF1251" s="38" t="s">
        <v>5961</v>
      </c>
      <c r="BG1251" s="7">
        <v>0.5</v>
      </c>
      <c r="BH1251" s="45">
        <v>79.669948876937809</v>
      </c>
      <c r="BI1251" s="215" t="s">
        <v>8495</v>
      </c>
      <c r="BJ1251" s="215" t="s">
        <v>8554</v>
      </c>
      <c r="BK1251" s="7">
        <v>9.9</v>
      </c>
      <c r="BL1251" s="25">
        <v>1.5789473684210527E-2</v>
      </c>
      <c r="BM1251" s="20">
        <v>0.69925000000000004</v>
      </c>
      <c r="BN1251" s="20">
        <v>0.76250000000000007</v>
      </c>
      <c r="BO1251" s="20">
        <v>0.64749999999999996</v>
      </c>
      <c r="BP1251" s="46">
        <v>18.62934362934363</v>
      </c>
      <c r="BQ1251" s="215" t="s">
        <v>8558</v>
      </c>
      <c r="BR1251" s="79">
        <v>-6.1282901554404239E-2</v>
      </c>
      <c r="BS1251" s="9">
        <v>2.9257599519494804E-2</v>
      </c>
      <c r="BT1251" s="9">
        <v>3.1106884827386772E-2</v>
      </c>
      <c r="BU1251" s="47">
        <v>44405</v>
      </c>
      <c r="BV1251" s="47">
        <v>44411</v>
      </c>
      <c r="BW1251" s="14" t="s">
        <v>5474</v>
      </c>
      <c r="BX1251" s="83">
        <v>0.12646051813471487</v>
      </c>
      <c r="BY1251" s="82">
        <v>6.1199999999999992</v>
      </c>
      <c r="BZ1251" s="46">
        <v>15.767973856209153</v>
      </c>
      <c r="CA1251" s="48" t="s">
        <v>8475</v>
      </c>
      <c r="CB1251" s="45">
        <v>1061.5</v>
      </c>
      <c r="CC1251" s="45">
        <v>289.5</v>
      </c>
      <c r="CD1251" s="45">
        <v>0</v>
      </c>
      <c r="CE1251" s="45">
        <v>0</v>
      </c>
      <c r="CF1251" s="14" t="s">
        <v>9747</v>
      </c>
      <c r="CG1251" s="7" t="s">
        <v>8477</v>
      </c>
      <c r="CH1251" s="215" t="s">
        <v>8478</v>
      </c>
      <c r="CI1251" s="215" t="s">
        <v>8478</v>
      </c>
      <c r="CJ1251" s="215" t="s">
        <v>8479</v>
      </c>
      <c r="CK1251" s="43" t="s">
        <v>5474</v>
      </c>
      <c r="CL1251" s="43" t="s">
        <v>5474</v>
      </c>
      <c r="CM1251" s="43" t="s">
        <v>6944</v>
      </c>
      <c r="CN1251" s="145">
        <v>289.5</v>
      </c>
      <c r="CO1251" s="145">
        <v>1061.5</v>
      </c>
      <c r="CP1251" s="148">
        <v>7688.1500666244983</v>
      </c>
      <c r="CQ1251" s="189">
        <v>0.33471502590673574</v>
      </c>
      <c r="CR1251" s="189">
        <v>0.71499999999999997</v>
      </c>
      <c r="CS1251" s="99">
        <v>44869</v>
      </c>
      <c r="CT1251" s="167" t="s">
        <v>5474</v>
      </c>
      <c r="CU1251" s="43" t="s">
        <v>5474</v>
      </c>
      <c r="CV1251" s="43" t="s">
        <v>5474</v>
      </c>
      <c r="CW1251" s="43" t="s">
        <v>5474</v>
      </c>
      <c r="CX1251" s="43" t="s">
        <v>5474</v>
      </c>
      <c r="CY1251" s="43" t="s">
        <v>5474</v>
      </c>
      <c r="CZ1251" s="43" t="s">
        <v>5474</v>
      </c>
      <c r="DA1251" s="42" t="s">
        <v>5474</v>
      </c>
      <c r="DB1251" s="42" t="s">
        <v>5474</v>
      </c>
      <c r="DC1251" s="42" t="s">
        <v>5474</v>
      </c>
      <c r="DD1251" s="42" t="s">
        <v>5474</v>
      </c>
      <c r="DE1251" s="42" t="s">
        <v>5474</v>
      </c>
      <c r="DF1251" s="42" t="s">
        <v>5474</v>
      </c>
      <c r="DG1251" s="42" t="s">
        <v>5474</v>
      </c>
      <c r="DH1251" s="42" t="s">
        <v>5474</v>
      </c>
    </row>
    <row r="1252" spans="1:112">
      <c r="A1252" s="22">
        <v>1802</v>
      </c>
      <c r="B1252" s="7" t="s">
        <v>237</v>
      </c>
      <c r="C1252" s="21">
        <v>6.7599999999999993E-2</v>
      </c>
      <c r="D1252" s="21">
        <v>0.4385</v>
      </c>
      <c r="E1252" s="21">
        <v>5.6599999999999998E-2</v>
      </c>
      <c r="F1252" s="21">
        <v>0.32069999999999999</v>
      </c>
      <c r="G1252" s="21">
        <v>0.59030000000000005</v>
      </c>
      <c r="H1252" s="21">
        <v>0.70489999999999997</v>
      </c>
      <c r="I1252" s="21">
        <v>10.454499999999999</v>
      </c>
      <c r="J1252" s="21">
        <v>5.125</v>
      </c>
      <c r="K1252" s="21">
        <v>4.3900000000000002E-2</v>
      </c>
      <c r="L1252" s="21">
        <v>0.23330000000000001</v>
      </c>
      <c r="M1252" s="21">
        <v>0.18229999999999999</v>
      </c>
      <c r="N1252" s="21">
        <v>4.2299999999999997E-2</v>
      </c>
      <c r="O1252" s="21">
        <v>0.22739999999999999</v>
      </c>
      <c r="P1252" s="21">
        <v>0.19120000000000001</v>
      </c>
      <c r="Q1252" s="21">
        <v>5.74E-2</v>
      </c>
      <c r="R1252" s="21">
        <v>2.9000000000000001E-2</v>
      </c>
      <c r="S1252" s="21">
        <v>8.9999999999999993E-3</v>
      </c>
      <c r="T1252" s="21">
        <v>1.32E-2</v>
      </c>
      <c r="U1252" s="10">
        <v>1.65</v>
      </c>
      <c r="V1252" s="10">
        <v>2.9</v>
      </c>
      <c r="W1252" s="7">
        <v>0.26</v>
      </c>
      <c r="X1252" s="20">
        <v>0.69950000000000001</v>
      </c>
      <c r="Y1252" s="75">
        <v>2020</v>
      </c>
      <c r="Z1252" s="7">
        <v>0.5</v>
      </c>
      <c r="AA1252" s="7">
        <v>0</v>
      </c>
      <c r="AB1252" s="51">
        <v>18958</v>
      </c>
      <c r="AC1252" s="51">
        <v>-1209</v>
      </c>
      <c r="AD1252" s="51">
        <v>-4146</v>
      </c>
      <c r="AE1252" s="51">
        <v>1</v>
      </c>
      <c r="AF1252" s="51">
        <v>-2120</v>
      </c>
      <c r="AG1252" s="51">
        <v>-124</v>
      </c>
      <c r="AH1252" s="20">
        <v>7.5999999999999998E-2</v>
      </c>
      <c r="AI1252" s="7" t="s">
        <v>8487</v>
      </c>
      <c r="AJ1252" s="67" t="s">
        <v>8494</v>
      </c>
      <c r="AK1252" s="44">
        <v>0.63324175824175821</v>
      </c>
      <c r="AL1252" s="44">
        <v>-0.62573099415204714</v>
      </c>
      <c r="AM1252" s="44">
        <v>0.63157894736841791</v>
      </c>
      <c r="AN1252" s="25">
        <v>1.0535455861070913</v>
      </c>
      <c r="AO1252" s="25">
        <v>0.24746743849493483</v>
      </c>
      <c r="AP1252" s="215">
        <v>34.549999999999997</v>
      </c>
      <c r="AQ1252" s="215" t="s">
        <v>9658</v>
      </c>
      <c r="AR1252" s="44">
        <v>-4.3227665706051799E-3</v>
      </c>
      <c r="AS1252" s="171" t="s">
        <v>7053</v>
      </c>
      <c r="AT1252" s="171" t="s">
        <v>7235</v>
      </c>
      <c r="AU1252" s="171" t="s">
        <v>6998</v>
      </c>
      <c r="AV1252" s="7" t="s">
        <v>8470</v>
      </c>
      <c r="AW1252" s="14" t="s">
        <v>7317</v>
      </c>
      <c r="AX1252" s="49" t="s">
        <v>6009</v>
      </c>
      <c r="AY1252" s="38" t="s">
        <v>5971</v>
      </c>
      <c r="AZ1252" s="14" t="s">
        <v>6038</v>
      </c>
      <c r="BA1252" s="49" t="s">
        <v>5967</v>
      </c>
      <c r="BB1252" s="38" t="s">
        <v>5971</v>
      </c>
      <c r="BC1252" s="7">
        <v>0.5</v>
      </c>
      <c r="BD1252" s="14" t="s">
        <v>6056</v>
      </c>
      <c r="BE1252" s="49" t="s">
        <v>5967</v>
      </c>
      <c r="BF1252" s="38" t="s">
        <v>5989</v>
      </c>
      <c r="BG1252" s="7">
        <v>0.2</v>
      </c>
      <c r="BH1252" s="45">
        <v>10950.28398392346</v>
      </c>
      <c r="BI1252" s="215" t="s">
        <v>8592</v>
      </c>
      <c r="BJ1252" s="215" t="s">
        <v>8496</v>
      </c>
      <c r="BK1252" s="7">
        <v>0.4</v>
      </c>
      <c r="BL1252" s="25">
        <v>1.7673048600883482E-2</v>
      </c>
      <c r="BM1252" s="20">
        <v>0.75006250000000008</v>
      </c>
      <c r="BN1252" s="20">
        <v>0.74249999999999994</v>
      </c>
      <c r="BO1252" s="20">
        <v>0.75624999999999998</v>
      </c>
      <c r="BP1252" s="46">
        <v>11.913793103448276</v>
      </c>
      <c r="BQ1252" s="215" t="s">
        <v>8585</v>
      </c>
      <c r="BR1252" s="79">
        <v>0.16414616497829257</v>
      </c>
      <c r="BS1252" s="9">
        <v>1.6655819605813083E-3</v>
      </c>
      <c r="BT1252" s="9">
        <v>8.5716359585858992E-3</v>
      </c>
      <c r="BU1252" s="47" t="s">
        <v>5993</v>
      </c>
      <c r="BV1252" s="47">
        <v>44396</v>
      </c>
      <c r="BW1252" s="14" t="s">
        <v>8514</v>
      </c>
      <c r="BX1252" s="83">
        <v>0.39697539797395082</v>
      </c>
      <c r="BY1252" s="82">
        <v>3.45</v>
      </c>
      <c r="BZ1252" s="46">
        <v>10.014492753623188</v>
      </c>
      <c r="CA1252" s="48" t="s">
        <v>8526</v>
      </c>
      <c r="CB1252" s="45">
        <v>654998.89999999991</v>
      </c>
      <c r="CC1252" s="45">
        <v>-41770.949999999997</v>
      </c>
      <c r="CD1252" s="45">
        <v>-143244.29999999999</v>
      </c>
      <c r="CE1252" s="45">
        <v>34.549999999999997</v>
      </c>
      <c r="CF1252" s="14" t="s">
        <v>9748</v>
      </c>
      <c r="CG1252" s="7" t="s">
        <v>8477</v>
      </c>
      <c r="CH1252" s="215" t="s">
        <v>8498</v>
      </c>
      <c r="CI1252" s="215" t="s">
        <v>8478</v>
      </c>
      <c r="CJ1252" s="215" t="s">
        <v>8479</v>
      </c>
      <c r="CK1252" s="43" t="s">
        <v>5474</v>
      </c>
      <c r="CL1252" s="43" t="s">
        <v>5474</v>
      </c>
      <c r="CM1252" s="43" t="s">
        <v>5474</v>
      </c>
      <c r="CN1252" s="145">
        <v>-41736.399999999994</v>
      </c>
      <c r="CO1252" s="145">
        <v>511754.59999999992</v>
      </c>
      <c r="CP1252" s="148">
        <v>378332.31164455554</v>
      </c>
      <c r="CQ1252" s="189" t="s">
        <v>5474</v>
      </c>
      <c r="CR1252" s="189" t="s">
        <v>5474</v>
      </c>
      <c r="CS1252" s="99" t="s">
        <v>5474</v>
      </c>
      <c r="CT1252" s="167" t="s">
        <v>5474</v>
      </c>
      <c r="CU1252" s="43" t="s">
        <v>5474</v>
      </c>
      <c r="CV1252" s="43" t="s">
        <v>5474</v>
      </c>
      <c r="CW1252" s="43" t="s">
        <v>5474</v>
      </c>
      <c r="CX1252" s="43" t="s">
        <v>5474</v>
      </c>
      <c r="CY1252" s="43" t="s">
        <v>5474</v>
      </c>
      <c r="CZ1252" s="43" t="s">
        <v>5474</v>
      </c>
      <c r="DA1252" s="42" t="s">
        <v>5474</v>
      </c>
      <c r="DB1252" s="42" t="s">
        <v>5474</v>
      </c>
      <c r="DC1252" s="42" t="s">
        <v>5474</v>
      </c>
      <c r="DD1252" s="42" t="s">
        <v>5474</v>
      </c>
      <c r="DE1252" s="42" t="s">
        <v>5474</v>
      </c>
      <c r="DF1252" s="42" t="s">
        <v>5474</v>
      </c>
      <c r="DG1252" s="42" t="s">
        <v>5474</v>
      </c>
      <c r="DH1252" s="42" t="s">
        <v>5474</v>
      </c>
    </row>
    <row r="1253" spans="1:112">
      <c r="A1253" s="22">
        <v>4153</v>
      </c>
      <c r="B1253" s="7" t="s">
        <v>908</v>
      </c>
      <c r="C1253" s="21">
        <v>0.27510000000000001</v>
      </c>
      <c r="D1253" s="21">
        <v>-5.5899999999999998E-2</v>
      </c>
      <c r="E1253" s="21">
        <v>0.20180000000000001</v>
      </c>
      <c r="F1253" s="21">
        <v>-0.11849999999999999</v>
      </c>
      <c r="G1253" s="21">
        <v>-0.10539999999999999</v>
      </c>
      <c r="H1253" s="21">
        <v>0</v>
      </c>
      <c r="I1253" s="21">
        <v>-0.62070000000000003</v>
      </c>
      <c r="J1253" s="21">
        <v>-0.63329999999999997</v>
      </c>
      <c r="K1253" s="21">
        <v>1.7500000000000002E-2</v>
      </c>
      <c r="L1253" s="21">
        <v>-1.9699999999999999E-2</v>
      </c>
      <c r="M1253" s="21">
        <v>-1.8800000000000001E-2</v>
      </c>
      <c r="N1253" s="21">
        <v>1.95E-2</v>
      </c>
      <c r="O1253" s="21">
        <v>-8.8900000000000007E-2</v>
      </c>
      <c r="P1253" s="21">
        <v>-3.3000000000000002E-2</v>
      </c>
      <c r="Q1253" s="21">
        <v>3.3E-3</v>
      </c>
      <c r="R1253" s="21">
        <v>2.8999999999999998E-3</v>
      </c>
      <c r="S1253" s="21">
        <v>-5.4300000000000001E-2</v>
      </c>
      <c r="T1253" s="21">
        <v>-3.15E-2</v>
      </c>
      <c r="U1253" s="10">
        <v>0.11</v>
      </c>
      <c r="V1253" s="10">
        <v>0.04</v>
      </c>
      <c r="W1253" s="7">
        <v>0.34799999999999998</v>
      </c>
      <c r="X1253" s="20">
        <v>1</v>
      </c>
      <c r="Y1253" s="75">
        <v>2020</v>
      </c>
      <c r="Z1253" s="7">
        <v>0.26</v>
      </c>
      <c r="AA1253" s="7">
        <v>0</v>
      </c>
      <c r="AB1253" s="51"/>
      <c r="AC1253" s="51">
        <v>-3</v>
      </c>
      <c r="AD1253" s="51"/>
      <c r="AE1253" s="51"/>
      <c r="AF1253" s="51"/>
      <c r="AG1253" s="51"/>
      <c r="AH1253" s="20">
        <v>0</v>
      </c>
      <c r="AI1253" s="7" t="s">
        <v>8467</v>
      </c>
      <c r="AJ1253" s="67" t="s">
        <v>8536</v>
      </c>
      <c r="AK1253" s="44">
        <v>-0.78991596638655459</v>
      </c>
      <c r="AL1253" s="44">
        <v>0.5</v>
      </c>
      <c r="AM1253" s="44">
        <v>0.79999999999999716</v>
      </c>
      <c r="AN1253" s="25">
        <v>0.53363228699551557</v>
      </c>
      <c r="AO1253" s="25">
        <v>4.4843049327354258E-2</v>
      </c>
      <c r="AP1253" s="215">
        <v>22.3</v>
      </c>
      <c r="AQ1253" s="215" t="s">
        <v>9658</v>
      </c>
      <c r="AR1253" s="44">
        <v>-4.4642857142857097E-3</v>
      </c>
      <c r="AS1253" s="171" t="s">
        <v>7053</v>
      </c>
      <c r="AT1253" s="171" t="s">
        <v>7005</v>
      </c>
      <c r="AU1253" s="171" t="s">
        <v>7057</v>
      </c>
      <c r="AV1253" s="7" t="s">
        <v>8470</v>
      </c>
      <c r="AW1253" s="14" t="s">
        <v>7973</v>
      </c>
      <c r="AX1253" s="49" t="s">
        <v>6009</v>
      </c>
      <c r="AY1253" s="38" t="s">
        <v>5961</v>
      </c>
      <c r="AZ1253" s="14" t="s">
        <v>6388</v>
      </c>
      <c r="BA1253" s="49" t="s">
        <v>5993</v>
      </c>
      <c r="BB1253" s="38" t="s">
        <v>5993</v>
      </c>
      <c r="BC1253" s="7">
        <v>0.7</v>
      </c>
      <c r="BD1253" s="14" t="s">
        <v>6021</v>
      </c>
      <c r="BE1253" s="49" t="s">
        <v>6039</v>
      </c>
      <c r="BF1253" s="38" t="s">
        <v>5971</v>
      </c>
      <c r="BG1253" s="7">
        <v>1.5</v>
      </c>
      <c r="BH1253" s="45">
        <v>61.563142313997389</v>
      </c>
      <c r="BI1253" s="215" t="s">
        <v>8495</v>
      </c>
      <c r="BJ1253" s="215" t="s">
        <v>8554</v>
      </c>
      <c r="BK1253" s="7">
        <v>0.8</v>
      </c>
      <c r="BL1253" s="25">
        <v>9.0497737556560764E-3</v>
      </c>
      <c r="BM1253" s="20">
        <v>0.55675000000000008</v>
      </c>
      <c r="BN1253" s="20">
        <v>0.62</v>
      </c>
      <c r="BO1253" s="20">
        <v>0.505</v>
      </c>
      <c r="BP1253" s="46">
        <v>557.5</v>
      </c>
      <c r="BQ1253" s="215" t="s">
        <v>8540</v>
      </c>
      <c r="BR1253" s="79">
        <v>-0.9925261584454409</v>
      </c>
      <c r="BS1253" s="9">
        <v>9.6986440979462962E-3</v>
      </c>
      <c r="BT1253" s="9">
        <v>5.77540669594101E-3</v>
      </c>
      <c r="BU1253" s="47" t="s">
        <v>5993</v>
      </c>
      <c r="BV1253" s="47" t="s">
        <v>5993</v>
      </c>
      <c r="BW1253" s="14" t="s">
        <v>5474</v>
      </c>
      <c r="BX1253" s="83">
        <v>-0.99103139013452923</v>
      </c>
      <c r="BY1253" s="82">
        <v>9.999999999999995E-3</v>
      </c>
      <c r="BZ1253" s="46">
        <v>2230.0000000000014</v>
      </c>
      <c r="CA1253" s="48" t="s">
        <v>5474</v>
      </c>
      <c r="CB1253" s="45">
        <v>0</v>
      </c>
      <c r="CC1253" s="45">
        <v>-66.900000000000006</v>
      </c>
      <c r="CD1253" s="45">
        <v>0</v>
      </c>
      <c r="CE1253" s="45">
        <v>0</v>
      </c>
      <c r="CF1253" s="14" t="s">
        <v>9749</v>
      </c>
      <c r="CG1253" s="7" t="s">
        <v>8477</v>
      </c>
      <c r="CH1253" s="215" t="s">
        <v>8479</v>
      </c>
      <c r="CI1253" s="215" t="s">
        <v>8498</v>
      </c>
      <c r="CJ1253" s="215" t="s">
        <v>8546</v>
      </c>
      <c r="CK1253" s="43" t="s">
        <v>6985</v>
      </c>
      <c r="CL1253" s="43" t="s">
        <v>5474</v>
      </c>
      <c r="CM1253" s="43" t="s">
        <v>7003</v>
      </c>
      <c r="CN1253" s="145">
        <v>-66.900000000000006</v>
      </c>
      <c r="CO1253" s="145">
        <v>0</v>
      </c>
      <c r="CP1253" s="148">
        <v>1372.8580736021418</v>
      </c>
      <c r="CQ1253" s="189" t="s">
        <v>5474</v>
      </c>
      <c r="CR1253" s="189" t="s">
        <v>5474</v>
      </c>
      <c r="CS1253" s="99" t="s">
        <v>5474</v>
      </c>
      <c r="CT1253" s="167" t="s">
        <v>5474</v>
      </c>
      <c r="CU1253" s="43" t="s">
        <v>5474</v>
      </c>
      <c r="CV1253" s="43" t="s">
        <v>5474</v>
      </c>
      <c r="CW1253" s="43" t="s">
        <v>5474</v>
      </c>
      <c r="CX1253" s="43" t="s">
        <v>5474</v>
      </c>
      <c r="CY1253" s="43" t="s">
        <v>5474</v>
      </c>
      <c r="CZ1253" s="43" t="s">
        <v>5474</v>
      </c>
      <c r="DA1253" s="42" t="s">
        <v>5474</v>
      </c>
      <c r="DB1253" s="42" t="s">
        <v>5474</v>
      </c>
      <c r="DC1253" s="42" t="s">
        <v>5474</v>
      </c>
      <c r="DD1253" s="42" t="s">
        <v>5474</v>
      </c>
      <c r="DE1253" s="42" t="s">
        <v>5474</v>
      </c>
      <c r="DF1253" s="42" t="s">
        <v>5474</v>
      </c>
      <c r="DG1253" s="42" t="s">
        <v>5474</v>
      </c>
      <c r="DH1253" s="42" t="s">
        <v>5474</v>
      </c>
    </row>
    <row r="1254" spans="1:112">
      <c r="A1254" s="22">
        <v>4938</v>
      </c>
      <c r="B1254" s="7" t="s">
        <v>1023</v>
      </c>
      <c r="C1254" s="21">
        <v>-3.8E-3</v>
      </c>
      <c r="D1254" s="21">
        <v>-0.14799999999999999</v>
      </c>
      <c r="E1254" s="21">
        <v>-2.4400000000000002E-2</v>
      </c>
      <c r="F1254" s="21">
        <v>-0.2087</v>
      </c>
      <c r="G1254" s="21">
        <v>-0.187</v>
      </c>
      <c r="H1254" s="21">
        <v>0.14860000000000001</v>
      </c>
      <c r="I1254" s="21">
        <v>-0.25829999999999997</v>
      </c>
      <c r="J1254" s="21">
        <v>0.1394</v>
      </c>
      <c r="K1254" s="21">
        <v>-6.8999999999999999E-3</v>
      </c>
      <c r="L1254" s="21">
        <v>-8.0000000000000002E-3</v>
      </c>
      <c r="M1254" s="21">
        <v>3.5000000000000001E-3</v>
      </c>
      <c r="N1254" s="21">
        <v>-2.9999999999999997E-4</v>
      </c>
      <c r="O1254" s="21">
        <v>-9.7999999999999997E-3</v>
      </c>
      <c r="P1254" s="21">
        <v>-1E-4</v>
      </c>
      <c r="Q1254" s="21">
        <v>1E-3</v>
      </c>
      <c r="R1254" s="21">
        <v>-2.9999999999999997E-4</v>
      </c>
      <c r="S1254" s="21">
        <v>9.5600000000000004E-2</v>
      </c>
      <c r="T1254" s="21">
        <v>3.6799999999999999E-2</v>
      </c>
      <c r="U1254" s="10">
        <v>3.76</v>
      </c>
      <c r="V1254" s="10">
        <v>8.16</v>
      </c>
      <c r="W1254" s="7">
        <v>4.2840999999999996</v>
      </c>
      <c r="X1254" s="20">
        <v>0.67520000000000002</v>
      </c>
      <c r="Y1254" s="75">
        <v>2020</v>
      </c>
      <c r="Z1254" s="7">
        <v>4.4888000000000003</v>
      </c>
      <c r="AA1254" s="7">
        <v>0</v>
      </c>
      <c r="AB1254" s="51">
        <v>-5459</v>
      </c>
      <c r="AC1254" s="51">
        <v>-428</v>
      </c>
      <c r="AD1254" s="51">
        <v>1161</v>
      </c>
      <c r="AE1254" s="51">
        <v>8</v>
      </c>
      <c r="AF1254" s="51">
        <v>1560</v>
      </c>
      <c r="AG1254" s="51">
        <v>246</v>
      </c>
      <c r="AH1254" s="20">
        <v>8.8999999999999999E-3</v>
      </c>
      <c r="AI1254" s="7" t="s">
        <v>8467</v>
      </c>
      <c r="AJ1254" s="67" t="s">
        <v>8757</v>
      </c>
      <c r="AK1254" s="44">
        <v>-0.82040816326530586</v>
      </c>
      <c r="AL1254" s="44">
        <v>-0.83636363636363531</v>
      </c>
      <c r="AM1254" s="44">
        <v>-0.69999999999998863</v>
      </c>
      <c r="AN1254" s="25">
        <v>0.38043478260869562</v>
      </c>
      <c r="AO1254" s="25">
        <v>8.5403726708074529E-2</v>
      </c>
      <c r="AP1254" s="215">
        <v>64.400000000000006</v>
      </c>
      <c r="AQ1254" s="215" t="s">
        <v>9658</v>
      </c>
      <c r="AR1254" s="44">
        <v>-7.7041602465331201E-3</v>
      </c>
      <c r="AS1254" s="171" t="s">
        <v>7053</v>
      </c>
      <c r="AT1254" s="171" t="s">
        <v>7073</v>
      </c>
      <c r="AU1254" s="171" t="s">
        <v>7133</v>
      </c>
      <c r="AV1254" s="7" t="s">
        <v>8470</v>
      </c>
      <c r="AW1254" s="14" t="s">
        <v>8050</v>
      </c>
      <c r="AX1254" s="49" t="s">
        <v>6009</v>
      </c>
      <c r="AY1254" s="38" t="s">
        <v>6007</v>
      </c>
      <c r="AZ1254" s="14" t="s">
        <v>6618</v>
      </c>
      <c r="BA1254" s="49" t="s">
        <v>6039</v>
      </c>
      <c r="BB1254" s="38" t="s">
        <v>6047</v>
      </c>
      <c r="BC1254" s="7">
        <v>0.2</v>
      </c>
      <c r="BD1254" s="14" t="s">
        <v>5997</v>
      </c>
      <c r="BE1254" s="49" t="s">
        <v>5967</v>
      </c>
      <c r="BF1254" s="38" t="s">
        <v>5971</v>
      </c>
      <c r="BG1254" s="7">
        <v>0.7</v>
      </c>
      <c r="BH1254" s="45">
        <v>6189.9699379837039</v>
      </c>
      <c r="BI1254" s="215" t="s">
        <v>8518</v>
      </c>
      <c r="BJ1254" s="215" t="s">
        <v>8520</v>
      </c>
      <c r="BK1254" s="7">
        <v>1.8</v>
      </c>
      <c r="BL1254" s="25">
        <v>4.6801872074884775E-3</v>
      </c>
      <c r="BM1254" s="20">
        <v>0.55974999999999997</v>
      </c>
      <c r="BN1254" s="20">
        <v>0.50750000000000006</v>
      </c>
      <c r="BO1254" s="20">
        <v>0.60249999999999992</v>
      </c>
      <c r="BP1254" s="46">
        <v>7.8921568627450984</v>
      </c>
      <c r="BQ1254" s="215" t="s">
        <v>8569</v>
      </c>
      <c r="BR1254" s="79">
        <v>0.30356935817805392</v>
      </c>
      <c r="BS1254" s="9">
        <v>6.0320417483189281E-2</v>
      </c>
      <c r="BT1254" s="9">
        <v>6.34805024149101E-2</v>
      </c>
      <c r="BU1254" s="47" t="s">
        <v>5993</v>
      </c>
      <c r="BV1254" s="47">
        <v>44377</v>
      </c>
      <c r="BW1254" s="14" t="s">
        <v>5474</v>
      </c>
      <c r="BX1254" s="83">
        <v>0.56428322981366452</v>
      </c>
      <c r="BY1254" s="82">
        <v>7.46</v>
      </c>
      <c r="BZ1254" s="46">
        <v>8.6327077747989289</v>
      </c>
      <c r="CA1254" s="48" t="s">
        <v>8526</v>
      </c>
      <c r="CB1254" s="45">
        <v>-351559.60000000003</v>
      </c>
      <c r="CC1254" s="45">
        <v>-27563.200000000001</v>
      </c>
      <c r="CD1254" s="45">
        <v>74768.400000000009</v>
      </c>
      <c r="CE1254" s="45">
        <v>515.20000000000005</v>
      </c>
      <c r="CF1254" s="14" t="s">
        <v>9750</v>
      </c>
      <c r="CG1254" s="7" t="s">
        <v>8556</v>
      </c>
      <c r="CH1254" s="215" t="s">
        <v>8523</v>
      </c>
      <c r="CI1254" s="215" t="s">
        <v>8498</v>
      </c>
      <c r="CJ1254" s="215" t="s">
        <v>8479</v>
      </c>
      <c r="CK1254" s="43" t="s">
        <v>6968</v>
      </c>
      <c r="CL1254" s="43" t="s">
        <v>5474</v>
      </c>
      <c r="CM1254" s="43" t="s">
        <v>5474</v>
      </c>
      <c r="CN1254" s="145">
        <v>-27048</v>
      </c>
      <c r="CO1254" s="145">
        <v>-276791.2</v>
      </c>
      <c r="CP1254" s="148">
        <v>398634.06400615058</v>
      </c>
      <c r="CQ1254" s="189" t="s">
        <v>5474</v>
      </c>
      <c r="CR1254" s="189" t="s">
        <v>5474</v>
      </c>
      <c r="CS1254" s="99" t="s">
        <v>5474</v>
      </c>
      <c r="CT1254" s="167" t="s">
        <v>5474</v>
      </c>
      <c r="CU1254" s="43" t="s">
        <v>5474</v>
      </c>
      <c r="CV1254" s="43" t="s">
        <v>5474</v>
      </c>
      <c r="CW1254" s="43" t="s">
        <v>5474</v>
      </c>
      <c r="CX1254" s="43" t="s">
        <v>5474</v>
      </c>
      <c r="CY1254" s="43" t="s">
        <v>5474</v>
      </c>
      <c r="CZ1254" s="43" t="s">
        <v>5474</v>
      </c>
      <c r="DA1254" s="42" t="s">
        <v>5474</v>
      </c>
      <c r="DB1254" s="42" t="s">
        <v>5474</v>
      </c>
      <c r="DC1254" s="42" t="s">
        <v>5474</v>
      </c>
      <c r="DD1254" s="42" t="s">
        <v>5474</v>
      </c>
      <c r="DE1254" s="42" t="s">
        <v>5474</v>
      </c>
      <c r="DF1254" s="42" t="s">
        <v>5474</v>
      </c>
      <c r="DG1254" s="42" t="s">
        <v>5474</v>
      </c>
      <c r="DH1254" s="42" t="s">
        <v>5476</v>
      </c>
    </row>
    <row r="1255" spans="1:112">
      <c r="A1255" s="22">
        <v>6438</v>
      </c>
      <c r="B1255" s="7" t="s">
        <v>1630</v>
      </c>
      <c r="C1255" s="21">
        <v>2.5999999999999999E-2</v>
      </c>
      <c r="D1255" s="21">
        <v>1.1548</v>
      </c>
      <c r="E1255" s="21">
        <v>0.23480000000000001</v>
      </c>
      <c r="F1255" s="21">
        <v>0.67920000000000003</v>
      </c>
      <c r="G1255" s="21">
        <v>0.57930000000000004</v>
      </c>
      <c r="H1255" s="21">
        <v>0.28000000000000003</v>
      </c>
      <c r="I1255" s="21">
        <v>0.2611</v>
      </c>
      <c r="J1255" s="21">
        <v>0.75380000000000003</v>
      </c>
      <c r="K1255" s="21">
        <v>-7.4999999999999997E-3</v>
      </c>
      <c r="L1255" s="21">
        <v>-4.1500000000000002E-2</v>
      </c>
      <c r="M1255" s="21">
        <v>4.1599999999999998E-2</v>
      </c>
      <c r="N1255" s="21">
        <v>2.6700000000000002E-2</v>
      </c>
      <c r="O1255" s="21">
        <v>-9.4000000000000004E-3</v>
      </c>
      <c r="P1255" s="21">
        <v>0.1147</v>
      </c>
      <c r="Q1255" s="21">
        <v>4.0800000000000003E-2</v>
      </c>
      <c r="R1255" s="21">
        <v>1.7600000000000001E-2</v>
      </c>
      <c r="S1255" s="21">
        <v>0.1139</v>
      </c>
      <c r="T1255" s="21">
        <v>0.25850000000000001</v>
      </c>
      <c r="U1255" s="10">
        <v>4.5599999999999996</v>
      </c>
      <c r="V1255" s="10">
        <v>8.3000000000000007</v>
      </c>
      <c r="W1255" s="7">
        <v>2.8940000000000001</v>
      </c>
      <c r="X1255" s="20">
        <v>0.76639999999999997</v>
      </c>
      <c r="Y1255" s="75">
        <v>2020</v>
      </c>
      <c r="Z1255" s="7">
        <v>4.1445999999999996</v>
      </c>
      <c r="AA1255" s="7">
        <v>0</v>
      </c>
      <c r="AB1255" s="51">
        <v>-822</v>
      </c>
      <c r="AC1255" s="51">
        <v>-405</v>
      </c>
      <c r="AD1255" s="51">
        <v>80</v>
      </c>
      <c r="AE1255" s="51"/>
      <c r="AF1255" s="51">
        <v>9</v>
      </c>
      <c r="AG1255" s="51">
        <v>-25</v>
      </c>
      <c r="AH1255" s="20">
        <v>0.15759999999999999</v>
      </c>
      <c r="AI1255" s="7" t="s">
        <v>8507</v>
      </c>
      <c r="AJ1255" s="67" t="s">
        <v>8838</v>
      </c>
      <c r="AK1255" s="44">
        <v>0.88759689922480622</v>
      </c>
      <c r="AL1255" s="44">
        <v>0.55319148936170215</v>
      </c>
      <c r="AM1255" s="44">
        <v>-0.83333333333333337</v>
      </c>
      <c r="AN1255" s="25">
        <v>1.1266375545851528</v>
      </c>
      <c r="AO1255" s="25">
        <v>0.20524017467248909</v>
      </c>
      <c r="AP1255" s="215">
        <v>114.5</v>
      </c>
      <c r="AQ1255" s="215" t="s">
        <v>9658</v>
      </c>
      <c r="AR1255" s="44">
        <v>-8.6580086580086493E-3</v>
      </c>
      <c r="AS1255" s="171" t="s">
        <v>7053</v>
      </c>
      <c r="AT1255" s="171" t="s">
        <v>7364</v>
      </c>
      <c r="AU1255" s="171" t="s">
        <v>6959</v>
      </c>
      <c r="AV1255" s="7" t="s">
        <v>8488</v>
      </c>
      <c r="AW1255" s="14" t="s">
        <v>7162</v>
      </c>
      <c r="AX1255" s="49" t="s">
        <v>6009</v>
      </c>
      <c r="AY1255" s="38" t="s">
        <v>5961</v>
      </c>
      <c r="AZ1255" s="14" t="s">
        <v>6813</v>
      </c>
      <c r="BA1255" s="49" t="s">
        <v>6039</v>
      </c>
      <c r="BB1255" s="38" t="s">
        <v>5961</v>
      </c>
      <c r="BC1255" s="7">
        <v>0.4</v>
      </c>
      <c r="BD1255" s="14" t="s">
        <v>6421</v>
      </c>
      <c r="BE1255" s="49" t="s">
        <v>6039</v>
      </c>
      <c r="BF1255" s="38" t="s">
        <v>5961</v>
      </c>
      <c r="BG1255" s="7">
        <v>2.6</v>
      </c>
      <c r="BH1255" s="45">
        <v>2463.3725517863854</v>
      </c>
      <c r="BI1255" s="215" t="s">
        <v>8518</v>
      </c>
      <c r="BJ1255" s="215" t="s">
        <v>8568</v>
      </c>
      <c r="BK1255" s="7">
        <v>0.6</v>
      </c>
      <c r="BL1255" s="25">
        <v>4.3859649122807015E-3</v>
      </c>
      <c r="BM1255" s="20">
        <v>0.72625000000000006</v>
      </c>
      <c r="BN1255" s="20">
        <v>0.82250000000000001</v>
      </c>
      <c r="BO1255" s="20">
        <v>0.64749999999999996</v>
      </c>
      <c r="BP1255" s="46">
        <v>13.795180722891565</v>
      </c>
      <c r="BQ1255" s="215" t="s">
        <v>8513</v>
      </c>
      <c r="BR1255" s="79">
        <v>9.9956914119359364E-2</v>
      </c>
      <c r="BS1255" s="9">
        <v>1.931213319113767E-2</v>
      </c>
      <c r="BT1255" s="9">
        <v>3.0170880263124644E-2</v>
      </c>
      <c r="BU1255" s="47" t="s">
        <v>5993</v>
      </c>
      <c r="BV1255" s="47">
        <v>44389</v>
      </c>
      <c r="BW1255" s="14" t="s">
        <v>5474</v>
      </c>
      <c r="BX1255" s="83">
        <v>0.31994829694323129</v>
      </c>
      <c r="BY1255" s="82">
        <v>9.86</v>
      </c>
      <c r="BZ1255" s="46">
        <v>11.612576064908723</v>
      </c>
      <c r="CA1255" s="48" t="s">
        <v>8538</v>
      </c>
      <c r="CB1255" s="45">
        <v>-94119</v>
      </c>
      <c r="CC1255" s="45">
        <v>-46372.5</v>
      </c>
      <c r="CD1255" s="45">
        <v>9160</v>
      </c>
      <c r="CE1255" s="45">
        <v>0</v>
      </c>
      <c r="CF1255" s="14" t="s">
        <v>9751</v>
      </c>
      <c r="CG1255" s="7" t="s">
        <v>8556</v>
      </c>
      <c r="CH1255" s="215" t="s">
        <v>8523</v>
      </c>
      <c r="CI1255" s="215" t="s">
        <v>8479</v>
      </c>
      <c r="CJ1255" s="215" t="s">
        <v>8498</v>
      </c>
      <c r="CK1255" s="43" t="s">
        <v>5474</v>
      </c>
      <c r="CL1255" s="43" t="s">
        <v>5474</v>
      </c>
      <c r="CM1255" s="43" t="s">
        <v>5474</v>
      </c>
      <c r="CN1255" s="145">
        <v>-46372.5</v>
      </c>
      <c r="CO1255" s="145">
        <v>-84959</v>
      </c>
      <c r="CP1255" s="148">
        <v>282056.15717954113</v>
      </c>
      <c r="CQ1255" s="189">
        <v>0.38340611353711795</v>
      </c>
      <c r="CR1255" s="189">
        <v>5.1799999999999999E-2</v>
      </c>
      <c r="CS1255" s="99">
        <v>44525</v>
      </c>
      <c r="CT1255" s="167" t="s">
        <v>5474</v>
      </c>
      <c r="CU1255" s="43" t="s">
        <v>5474</v>
      </c>
      <c r="CV1255" s="43" t="s">
        <v>5474</v>
      </c>
      <c r="CW1255" s="43" t="s">
        <v>5474</v>
      </c>
      <c r="CX1255" s="43" t="s">
        <v>5474</v>
      </c>
      <c r="CY1255" s="43" t="s">
        <v>5474</v>
      </c>
      <c r="CZ1255" s="43" t="s">
        <v>5474</v>
      </c>
      <c r="DA1255" s="42" t="s">
        <v>5474</v>
      </c>
      <c r="DB1255" s="42" t="s">
        <v>5474</v>
      </c>
      <c r="DC1255" s="42" t="s">
        <v>5474</v>
      </c>
      <c r="DD1255" s="42" t="s">
        <v>5474</v>
      </c>
      <c r="DE1255" s="42" t="s">
        <v>5474</v>
      </c>
      <c r="DF1255" s="42" t="s">
        <v>5474</v>
      </c>
      <c r="DG1255" s="42" t="s">
        <v>5474</v>
      </c>
      <c r="DH1255" s="42" t="s">
        <v>5474</v>
      </c>
    </row>
    <row r="1256" spans="1:112">
      <c r="A1256" s="22">
        <v>6216</v>
      </c>
      <c r="B1256" s="7" t="s">
        <v>1300</v>
      </c>
      <c r="C1256" s="21">
        <v>0.18229999999999999</v>
      </c>
      <c r="D1256" s="21">
        <v>0.41470000000000001</v>
      </c>
      <c r="E1256" s="21">
        <v>0.10589999999999999</v>
      </c>
      <c r="F1256" s="21">
        <v>8.1299999999999997E-2</v>
      </c>
      <c r="G1256" s="21">
        <v>9.2799999999999994E-2</v>
      </c>
      <c r="H1256" s="21">
        <v>0</v>
      </c>
      <c r="I1256" s="21">
        <v>0.48149999999999998</v>
      </c>
      <c r="J1256" s="21">
        <v>0.40350000000000003</v>
      </c>
      <c r="K1256" s="21">
        <v>4.4000000000000003E-3</v>
      </c>
      <c r="L1256" s="21">
        <v>-2.7000000000000001E-3</v>
      </c>
      <c r="M1256" s="21">
        <v>-5.0000000000000001E-4</v>
      </c>
      <c r="N1256" s="21">
        <v>3.3000000000000002E-2</v>
      </c>
      <c r="O1256" s="21">
        <v>2.41E-2</v>
      </c>
      <c r="P1256" s="21">
        <v>4.3E-3</v>
      </c>
      <c r="Q1256" s="21">
        <v>5.0000000000000001E-4</v>
      </c>
      <c r="R1256" s="21">
        <v>8.9999999999999998E-4</v>
      </c>
      <c r="S1256" s="21">
        <v>0.1225</v>
      </c>
      <c r="T1256" s="21">
        <v>0.10440000000000001</v>
      </c>
      <c r="U1256" s="10">
        <v>0.8</v>
      </c>
      <c r="V1256" s="10">
        <v>1.5</v>
      </c>
      <c r="W1256" s="7">
        <v>2.0070000000000001</v>
      </c>
      <c r="X1256" s="20">
        <v>0.91800000000000004</v>
      </c>
      <c r="Y1256" s="75">
        <v>2020</v>
      </c>
      <c r="Z1256" s="7">
        <v>1.4859</v>
      </c>
      <c r="AA1256" s="7">
        <v>0</v>
      </c>
      <c r="AB1256" s="51">
        <v>-20</v>
      </c>
      <c r="AC1256" s="51">
        <v>2</v>
      </c>
      <c r="AD1256" s="51"/>
      <c r="AE1256" s="51"/>
      <c r="AF1256" s="51"/>
      <c r="AG1256" s="51"/>
      <c r="AH1256" s="20">
        <v>0</v>
      </c>
      <c r="AI1256" s="7" t="s">
        <v>8481</v>
      </c>
      <c r="AJ1256" s="67" t="s">
        <v>8468</v>
      </c>
      <c r="AK1256" s="44">
        <v>-0.53658536585365812</v>
      </c>
      <c r="AL1256" s="44">
        <v>0.61538461538461664</v>
      </c>
      <c r="AM1256" s="44">
        <v>-0.74999999999999556</v>
      </c>
      <c r="AN1256" s="25">
        <v>0.15860735009671184</v>
      </c>
      <c r="AO1256" s="25">
        <v>2.514506769825927E-2</v>
      </c>
      <c r="AP1256" s="215">
        <v>25.85</v>
      </c>
      <c r="AQ1256" s="215" t="s">
        <v>9658</v>
      </c>
      <c r="AR1256" s="44">
        <v>-1.9305019305019299E-3</v>
      </c>
      <c r="AS1256" s="171" t="s">
        <v>7564</v>
      </c>
      <c r="AT1256" s="171" t="s">
        <v>7069</v>
      </c>
      <c r="AU1256" s="171" t="s">
        <v>6998</v>
      </c>
      <c r="AV1256" s="7" t="s">
        <v>5474</v>
      </c>
      <c r="AW1256" s="14" t="s">
        <v>7248</v>
      </c>
      <c r="AX1256" s="49" t="s">
        <v>6009</v>
      </c>
      <c r="AY1256" s="38" t="s">
        <v>5961</v>
      </c>
      <c r="AZ1256" s="14" t="s">
        <v>6637</v>
      </c>
      <c r="BA1256" s="49" t="s">
        <v>5967</v>
      </c>
      <c r="BB1256" s="38" t="s">
        <v>5961</v>
      </c>
      <c r="BC1256" s="7">
        <v>0.6</v>
      </c>
      <c r="BD1256" s="14" t="s">
        <v>6411</v>
      </c>
      <c r="BE1256" s="49" t="s">
        <v>5981</v>
      </c>
      <c r="BF1256" s="38" t="s">
        <v>5971</v>
      </c>
      <c r="BG1256" s="7">
        <v>0.8</v>
      </c>
      <c r="BH1256" s="45">
        <v>114.05034936440707</v>
      </c>
      <c r="BI1256" s="215" t="s">
        <v>8495</v>
      </c>
      <c r="BJ1256" s="215" t="s">
        <v>8554</v>
      </c>
      <c r="BK1256" s="7">
        <v>1.8</v>
      </c>
      <c r="BL1256" s="25">
        <v>1.9379844961240585E-3</v>
      </c>
      <c r="BM1256" s="20">
        <v>0.66674999999999995</v>
      </c>
      <c r="BN1256" s="20">
        <v>0.7024999999999999</v>
      </c>
      <c r="BO1256" s="20">
        <v>0.63749999999999996</v>
      </c>
      <c r="BP1256" s="46">
        <v>17.233333333333334</v>
      </c>
      <c r="BQ1256" s="215" t="s">
        <v>8558</v>
      </c>
      <c r="BR1256" s="79">
        <v>-0.11218568665377184</v>
      </c>
      <c r="BS1256" s="9">
        <v>7.1372701802771221E-2</v>
      </c>
      <c r="BT1256" s="9">
        <v>5.1331336440046504E-2</v>
      </c>
      <c r="BU1256" s="47" t="s">
        <v>5993</v>
      </c>
      <c r="BV1256" s="47" t="s">
        <v>5993</v>
      </c>
      <c r="BW1256" s="14" t="s">
        <v>5474</v>
      </c>
      <c r="BX1256" s="83">
        <v>6.5377176015473798E-2</v>
      </c>
      <c r="BY1256" s="82">
        <v>1.5</v>
      </c>
      <c r="BZ1256" s="46">
        <v>17.233333333333334</v>
      </c>
      <c r="CA1256" s="48" t="s">
        <v>8475</v>
      </c>
      <c r="CB1256" s="45">
        <v>-517</v>
      </c>
      <c r="CC1256" s="45">
        <v>51.7</v>
      </c>
      <c r="CD1256" s="45">
        <v>0</v>
      </c>
      <c r="CE1256" s="45">
        <v>0</v>
      </c>
      <c r="CF1256" s="14" t="s">
        <v>9752</v>
      </c>
      <c r="CG1256" s="7" t="s">
        <v>8556</v>
      </c>
      <c r="CH1256" s="215" t="s">
        <v>8479</v>
      </c>
      <c r="CI1256" s="215" t="s">
        <v>8498</v>
      </c>
      <c r="CJ1256" s="215" t="s">
        <v>8498</v>
      </c>
      <c r="CK1256" s="43" t="s">
        <v>6927</v>
      </c>
      <c r="CL1256" s="43" t="s">
        <v>5474</v>
      </c>
      <c r="CM1256" s="43" t="s">
        <v>7017</v>
      </c>
      <c r="CN1256" s="145">
        <v>51.7</v>
      </c>
      <c r="CO1256" s="145">
        <v>-517</v>
      </c>
      <c r="CP1256" s="148">
        <v>2948.201531069923</v>
      </c>
      <c r="CQ1256" s="189" t="s">
        <v>5474</v>
      </c>
      <c r="CR1256" s="189" t="s">
        <v>5474</v>
      </c>
      <c r="CS1256" s="99" t="s">
        <v>5474</v>
      </c>
      <c r="CT1256" s="167" t="s">
        <v>5474</v>
      </c>
      <c r="CU1256" s="43" t="s">
        <v>5474</v>
      </c>
      <c r="CV1256" s="43" t="s">
        <v>5474</v>
      </c>
      <c r="CW1256" s="43" t="s">
        <v>5474</v>
      </c>
      <c r="CX1256" s="43" t="s">
        <v>5474</v>
      </c>
      <c r="CY1256" s="43" t="s">
        <v>5474</v>
      </c>
      <c r="CZ1256" s="43" t="s">
        <v>5474</v>
      </c>
      <c r="DA1256" s="42" t="s">
        <v>5474</v>
      </c>
      <c r="DB1256" s="42" t="s">
        <v>5474</v>
      </c>
      <c r="DC1256" s="42" t="s">
        <v>5474</v>
      </c>
      <c r="DD1256" s="42" t="s">
        <v>5474</v>
      </c>
      <c r="DE1256" s="42" t="s">
        <v>5474</v>
      </c>
      <c r="DF1256" s="42" t="s">
        <v>5474</v>
      </c>
      <c r="DG1256" s="42" t="s">
        <v>5474</v>
      </c>
      <c r="DH1256" s="42" t="s">
        <v>5474</v>
      </c>
    </row>
    <row r="1257" spans="1:112">
      <c r="A1257" s="22">
        <v>2838</v>
      </c>
      <c r="B1257" s="7" t="s">
        <v>537</v>
      </c>
      <c r="C1257" s="21">
        <v>-0.10680000000000001</v>
      </c>
      <c r="D1257" s="21">
        <v>-4.1000000000000002E-2</v>
      </c>
      <c r="E1257" s="21">
        <v>3.4799999999999998E-2</v>
      </c>
      <c r="F1257" s="21">
        <v>0.14729999999999999</v>
      </c>
      <c r="G1257" s="21">
        <v>0.15529999999999999</v>
      </c>
      <c r="H1257" s="21">
        <v>-1</v>
      </c>
      <c r="I1257" s="21">
        <v>-1</v>
      </c>
      <c r="J1257" s="21">
        <v>3.3300000000000003E-2</v>
      </c>
      <c r="K1257" s="21">
        <v>0</v>
      </c>
      <c r="L1257" s="21">
        <v>0</v>
      </c>
      <c r="M1257" s="21">
        <v>0</v>
      </c>
      <c r="N1257" s="21">
        <v>0</v>
      </c>
      <c r="O1257" s="21">
        <v>0</v>
      </c>
      <c r="P1257" s="21">
        <v>0</v>
      </c>
      <c r="Q1257" s="21">
        <v>0</v>
      </c>
      <c r="R1257" s="21">
        <v>0</v>
      </c>
      <c r="S1257" s="21">
        <v>6.4600000000000005E-2</v>
      </c>
      <c r="T1257" s="21">
        <v>1.0800000000000001E-2</v>
      </c>
      <c r="U1257" s="10">
        <v>0.31</v>
      </c>
      <c r="V1257" s="10">
        <v>0.95</v>
      </c>
      <c r="W1257" s="7">
        <v>0.65620000000000001</v>
      </c>
      <c r="X1257" s="20">
        <v>0.64970000000000006</v>
      </c>
      <c r="Y1257" s="75">
        <v>2020</v>
      </c>
      <c r="Z1257" s="7">
        <v>0</v>
      </c>
      <c r="AA1257" s="7">
        <v>0.63100000000000001</v>
      </c>
      <c r="AB1257" s="51">
        <v>-334</v>
      </c>
      <c r="AC1257" s="51">
        <v>-310</v>
      </c>
      <c r="AD1257" s="51">
        <v>20</v>
      </c>
      <c r="AE1257" s="51">
        <v>1</v>
      </c>
      <c r="AF1257" s="51">
        <v>-214</v>
      </c>
      <c r="AG1257" s="51"/>
      <c r="AH1257" s="20">
        <v>0</v>
      </c>
      <c r="AI1257" s="7" t="s">
        <v>8487</v>
      </c>
      <c r="AJ1257" s="67" t="s">
        <v>9753</v>
      </c>
      <c r="AK1257" s="44">
        <v>0.77941176470588247</v>
      </c>
      <c r="AL1257" s="44">
        <v>-0.59999999999999787</v>
      </c>
      <c r="AM1257" s="44">
        <v>0.50000000000000888</v>
      </c>
      <c r="AN1257" s="25">
        <v>0.22857142857142862</v>
      </c>
      <c r="AO1257" s="25">
        <v>4.2016806722689072E-2</v>
      </c>
      <c r="AP1257" s="215">
        <v>11.9</v>
      </c>
      <c r="AQ1257" s="215" t="s">
        <v>9658</v>
      </c>
      <c r="AR1257" s="44">
        <v>-4.1841004184100397E-3</v>
      </c>
      <c r="AS1257" s="171" t="s">
        <v>7564</v>
      </c>
      <c r="AT1257" s="171" t="s">
        <v>7093</v>
      </c>
      <c r="AU1257" s="171" t="s">
        <v>7320</v>
      </c>
      <c r="AV1257" s="7" t="s">
        <v>5474</v>
      </c>
      <c r="AW1257" s="14" t="s">
        <v>6243</v>
      </c>
      <c r="AX1257" s="49" t="s">
        <v>6009</v>
      </c>
      <c r="AY1257" s="38" t="s">
        <v>5971</v>
      </c>
      <c r="AZ1257" s="14" t="s">
        <v>6637</v>
      </c>
      <c r="BA1257" s="49" t="s">
        <v>5967</v>
      </c>
      <c r="BB1257" s="38" t="s">
        <v>5961</v>
      </c>
      <c r="BC1257" s="7">
        <v>0.4</v>
      </c>
      <c r="BD1257" s="14" t="s">
        <v>6242</v>
      </c>
      <c r="BE1257" s="49" t="s">
        <v>6009</v>
      </c>
      <c r="BF1257" s="38" t="s">
        <v>5961</v>
      </c>
      <c r="BG1257" s="7">
        <v>0.8</v>
      </c>
      <c r="BH1257" s="45">
        <v>584.55046526558192</v>
      </c>
      <c r="BI1257" s="215" t="s">
        <v>8489</v>
      </c>
      <c r="BJ1257" s="215" t="s">
        <v>8554</v>
      </c>
      <c r="BK1257" s="7">
        <v>0.4</v>
      </c>
      <c r="BL1257" s="25">
        <v>4.2194092827004823E-3</v>
      </c>
      <c r="BM1257" s="20">
        <v>0.57824999999999993</v>
      </c>
      <c r="BN1257" s="20">
        <v>0.625</v>
      </c>
      <c r="BO1257" s="20">
        <v>0.53999999999999992</v>
      </c>
      <c r="BP1257" s="46">
        <v>12.526315789473685</v>
      </c>
      <c r="BQ1257" s="215" t="s">
        <v>8585</v>
      </c>
      <c r="BR1257" s="79">
        <v>-8.0956582633053178E-2</v>
      </c>
      <c r="BS1257" s="9">
        <v>4.9006171042260016E-2</v>
      </c>
      <c r="BT1257" s="9">
        <v>5.6917035343241995E-2</v>
      </c>
      <c r="BU1257" s="47" t="s">
        <v>5993</v>
      </c>
      <c r="BV1257" s="47" t="s">
        <v>5993</v>
      </c>
      <c r="BW1257" s="14" t="s">
        <v>5474</v>
      </c>
      <c r="BX1257" s="83">
        <v>0.10285210084033604</v>
      </c>
      <c r="BY1257" s="82">
        <v>1.01</v>
      </c>
      <c r="BZ1257" s="46">
        <v>11.782178217821782</v>
      </c>
      <c r="CA1257" s="48" t="s">
        <v>8526</v>
      </c>
      <c r="CB1257" s="45">
        <v>-3974.6</v>
      </c>
      <c r="CC1257" s="45">
        <v>-3689</v>
      </c>
      <c r="CD1257" s="45">
        <v>238</v>
      </c>
      <c r="CE1257" s="45">
        <v>11.9</v>
      </c>
      <c r="CF1257" s="14" t="s">
        <v>9754</v>
      </c>
      <c r="CG1257" s="7" t="s">
        <v>8590</v>
      </c>
      <c r="CH1257" s="215" t="s">
        <v>8546</v>
      </c>
      <c r="CI1257" s="215" t="s">
        <v>8498</v>
      </c>
      <c r="CJ1257" s="215" t="s">
        <v>8479</v>
      </c>
      <c r="CK1257" s="43" t="s">
        <v>6894</v>
      </c>
      <c r="CL1257" s="43" t="s">
        <v>5474</v>
      </c>
      <c r="CM1257" s="43" t="s">
        <v>7670</v>
      </c>
      <c r="CN1257" s="145">
        <v>-3677.1</v>
      </c>
      <c r="CO1257" s="145">
        <v>-3736.6</v>
      </c>
      <c r="CP1257" s="148">
        <v>6956.1505366604251</v>
      </c>
      <c r="CQ1257" s="189" t="s">
        <v>5474</v>
      </c>
      <c r="CR1257" s="189" t="s">
        <v>5474</v>
      </c>
      <c r="CS1257" s="99" t="s">
        <v>5474</v>
      </c>
      <c r="CT1257" s="167" t="s">
        <v>5474</v>
      </c>
      <c r="CU1257" s="43" t="s">
        <v>5474</v>
      </c>
      <c r="CV1257" s="43" t="s">
        <v>5474</v>
      </c>
      <c r="CW1257" s="43" t="s">
        <v>5474</v>
      </c>
      <c r="CX1257" s="43" t="s">
        <v>5474</v>
      </c>
      <c r="CY1257" s="43" t="s">
        <v>5474</v>
      </c>
      <c r="CZ1257" s="43" t="s">
        <v>5474</v>
      </c>
      <c r="DA1257" s="42" t="s">
        <v>5474</v>
      </c>
      <c r="DB1257" s="42" t="s">
        <v>5474</v>
      </c>
      <c r="DC1257" s="42" t="s">
        <v>5474</v>
      </c>
      <c r="DD1257" s="42" t="s">
        <v>5474</v>
      </c>
      <c r="DE1257" s="42" t="s">
        <v>5474</v>
      </c>
      <c r="DF1257" s="42" t="s">
        <v>5474</v>
      </c>
      <c r="DG1257" s="42" t="s">
        <v>5474</v>
      </c>
      <c r="DH1257" s="42" t="s">
        <v>5474</v>
      </c>
    </row>
    <row r="1258" spans="1:112">
      <c r="A1258" s="22">
        <v>2850</v>
      </c>
      <c r="B1258" s="7" t="s">
        <v>541</v>
      </c>
      <c r="C1258" s="21">
        <v>2.5600000000000001E-2</v>
      </c>
      <c r="D1258" s="21">
        <v>1.5299999999999999E-2</v>
      </c>
      <c r="E1258" s="21">
        <v>4.7399999999999998E-2</v>
      </c>
      <c r="F1258" s="21">
        <v>8.0600000000000005E-2</v>
      </c>
      <c r="G1258" s="21">
        <v>0.14449999999999999</v>
      </c>
      <c r="H1258" s="21"/>
      <c r="I1258" s="21">
        <v>1.2576000000000001</v>
      </c>
      <c r="J1258" s="21">
        <v>1.2576000000000001</v>
      </c>
      <c r="K1258" s="21">
        <v>-1.0999999999999999E-2</v>
      </c>
      <c r="L1258" s="21">
        <v>2.5000000000000001E-2</v>
      </c>
      <c r="M1258" s="21">
        <v>1E-4</v>
      </c>
      <c r="N1258" s="21">
        <v>1.41E-2</v>
      </c>
      <c r="O1258" s="21">
        <v>4.2900000000000001E-2</v>
      </c>
      <c r="P1258" s="21">
        <v>1.21E-2</v>
      </c>
      <c r="Q1258" s="21">
        <v>5.4000000000000003E-3</v>
      </c>
      <c r="R1258" s="21">
        <v>2.2000000000000001E-3</v>
      </c>
      <c r="S1258" s="21">
        <v>0.14380000000000001</v>
      </c>
      <c r="T1258" s="21">
        <v>4.4400000000000002E-2</v>
      </c>
      <c r="U1258" s="10">
        <v>1.49</v>
      </c>
      <c r="V1258" s="10">
        <v>5.99</v>
      </c>
      <c r="W1258" s="7">
        <v>1.946</v>
      </c>
      <c r="X1258" s="20">
        <v>0.41760000000000003</v>
      </c>
      <c r="Y1258" s="75">
        <v>2020</v>
      </c>
      <c r="Z1258" s="7">
        <v>1.95</v>
      </c>
      <c r="AA1258" s="7">
        <v>0</v>
      </c>
      <c r="AB1258" s="51">
        <v>-23</v>
      </c>
      <c r="AC1258" s="51">
        <v>-11</v>
      </c>
      <c r="AD1258" s="51"/>
      <c r="AE1258" s="51"/>
      <c r="AF1258" s="51">
        <v>-5</v>
      </c>
      <c r="AG1258" s="51">
        <v>1</v>
      </c>
      <c r="AH1258" s="20">
        <v>0</v>
      </c>
      <c r="AI1258" s="7" t="s">
        <v>8487</v>
      </c>
      <c r="AJ1258" s="67" t="s">
        <v>8838</v>
      </c>
      <c r="AK1258" s="44">
        <v>0.84324324324324296</v>
      </c>
      <c r="AL1258" s="44">
        <v>0.60606060606060663</v>
      </c>
      <c r="AM1258" s="44">
        <v>0.5</v>
      </c>
      <c r="AN1258" s="25">
        <v>0.21945432977461449</v>
      </c>
      <c r="AO1258" s="25">
        <v>3.9145907473309573E-2</v>
      </c>
      <c r="AP1258" s="215">
        <v>42.15</v>
      </c>
      <c r="AQ1258" s="215" t="s">
        <v>9658</v>
      </c>
      <c r="AR1258" s="44">
        <v>-2.3668639053254399E-3</v>
      </c>
      <c r="AS1258" s="171" t="s">
        <v>7621</v>
      </c>
      <c r="AT1258" s="171" t="s">
        <v>6953</v>
      </c>
      <c r="AU1258" s="171" t="s">
        <v>7300</v>
      </c>
      <c r="AV1258" s="7" t="s">
        <v>8488</v>
      </c>
      <c r="AW1258" s="14" t="s">
        <v>7698</v>
      </c>
      <c r="AX1258" s="49" t="s">
        <v>5967</v>
      </c>
      <c r="AY1258" s="38" t="s">
        <v>5961</v>
      </c>
      <c r="AZ1258" s="14" t="s">
        <v>6639</v>
      </c>
      <c r="BA1258" s="49" t="s">
        <v>6039</v>
      </c>
      <c r="BB1258" s="38" t="s">
        <v>5961</v>
      </c>
      <c r="BC1258" s="7">
        <v>0.2</v>
      </c>
      <c r="BD1258" s="14" t="s">
        <v>6245</v>
      </c>
      <c r="BE1258" s="49" t="s">
        <v>6039</v>
      </c>
      <c r="BF1258" s="38" t="s">
        <v>5989</v>
      </c>
      <c r="BG1258" s="7">
        <v>0.4</v>
      </c>
      <c r="BH1258" s="45">
        <v>113.77480399448328</v>
      </c>
      <c r="BI1258" s="215" t="s">
        <v>8495</v>
      </c>
      <c r="BJ1258" s="215" t="s">
        <v>8554</v>
      </c>
      <c r="BK1258" s="7">
        <v>1.7</v>
      </c>
      <c r="BL1258" s="25">
        <v>2.3781212841855275E-3</v>
      </c>
      <c r="BM1258" s="20">
        <v>0.64312499999999995</v>
      </c>
      <c r="BN1258" s="20">
        <v>0.62249999999999994</v>
      </c>
      <c r="BO1258" s="20">
        <v>0.65999999999999992</v>
      </c>
      <c r="BP1258" s="46">
        <v>7.036727879799666</v>
      </c>
      <c r="BQ1258" s="215" t="s">
        <v>8513</v>
      </c>
      <c r="BR1258" s="79">
        <v>0.79074733096085426</v>
      </c>
      <c r="BS1258" s="9">
        <v>4.0083954889990947E-2</v>
      </c>
      <c r="BT1258" s="9">
        <v>4.0178302128279109E-2</v>
      </c>
      <c r="BU1258" s="47">
        <v>44399</v>
      </c>
      <c r="BV1258" s="47">
        <v>44405</v>
      </c>
      <c r="BW1258" s="14" t="s">
        <v>5474</v>
      </c>
      <c r="BX1258" s="83">
        <v>1.2384341637010676</v>
      </c>
      <c r="BY1258" s="82">
        <v>6.29</v>
      </c>
      <c r="BZ1258" s="46">
        <v>6.7011128775834656</v>
      </c>
      <c r="CA1258" s="48" t="s">
        <v>5474</v>
      </c>
      <c r="CB1258" s="45">
        <v>-969.44999999999993</v>
      </c>
      <c r="CC1258" s="45">
        <v>-463.65</v>
      </c>
      <c r="CD1258" s="45">
        <v>0</v>
      </c>
      <c r="CE1258" s="45">
        <v>0</v>
      </c>
      <c r="CF1258" s="14" t="s">
        <v>9755</v>
      </c>
      <c r="CG1258" s="7" t="s">
        <v>8590</v>
      </c>
      <c r="CH1258" s="215" t="s">
        <v>8523</v>
      </c>
      <c r="CI1258" s="215" t="s">
        <v>8479</v>
      </c>
      <c r="CJ1258" s="215" t="s">
        <v>8498</v>
      </c>
      <c r="CK1258" s="43" t="s">
        <v>7699</v>
      </c>
      <c r="CL1258" s="43" t="s">
        <v>5474</v>
      </c>
      <c r="CM1258" s="43" t="s">
        <v>5474</v>
      </c>
      <c r="CN1258" s="145">
        <v>-463.65</v>
      </c>
      <c r="CO1258" s="145">
        <v>-969.44999999999993</v>
      </c>
      <c r="CP1258" s="148">
        <v>4795.6079883674702</v>
      </c>
      <c r="CQ1258" s="189" t="s">
        <v>5474</v>
      </c>
      <c r="CR1258" s="189" t="s">
        <v>5474</v>
      </c>
      <c r="CS1258" s="99" t="s">
        <v>5474</v>
      </c>
      <c r="CT1258" s="167" t="s">
        <v>5474</v>
      </c>
      <c r="CU1258" s="43" t="s">
        <v>5474</v>
      </c>
      <c r="CV1258" s="43" t="s">
        <v>5474</v>
      </c>
      <c r="CW1258" s="43" t="s">
        <v>5474</v>
      </c>
      <c r="CX1258" s="43" t="s">
        <v>5474</v>
      </c>
      <c r="CY1258" s="43" t="s">
        <v>5474</v>
      </c>
      <c r="CZ1258" s="43" t="s">
        <v>5474</v>
      </c>
      <c r="DA1258" s="42" t="s">
        <v>5474</v>
      </c>
      <c r="DB1258" s="42" t="s">
        <v>5474</v>
      </c>
      <c r="DC1258" s="42" t="s">
        <v>5474</v>
      </c>
      <c r="DD1258" s="42" t="s">
        <v>5474</v>
      </c>
      <c r="DE1258" s="42" t="s">
        <v>5474</v>
      </c>
      <c r="DF1258" s="42" t="s">
        <v>5474</v>
      </c>
      <c r="DG1258" s="42" t="s">
        <v>5474</v>
      </c>
      <c r="DH1258" s="42" t="s">
        <v>5474</v>
      </c>
    </row>
    <row r="1259" spans="1:112">
      <c r="A1259" s="22">
        <v>2809</v>
      </c>
      <c r="B1259" s="7" t="s">
        <v>529</v>
      </c>
      <c r="C1259" s="21">
        <v>-0.21329999999999999</v>
      </c>
      <c r="D1259" s="21">
        <v>-0.21490000000000001</v>
      </c>
      <c r="E1259" s="21">
        <v>-0.1069</v>
      </c>
      <c r="F1259" s="21">
        <v>-9.5200000000000007E-2</v>
      </c>
      <c r="G1259" s="21">
        <v>0.43099999999999999</v>
      </c>
      <c r="H1259" s="21">
        <v>-0.21659999999999999</v>
      </c>
      <c r="I1259" s="21">
        <v>0.73470000000000002</v>
      </c>
      <c r="J1259" s="21">
        <v>1.1863999999999999</v>
      </c>
      <c r="K1259" s="21">
        <v>-0.27589999999999998</v>
      </c>
      <c r="L1259" s="21">
        <v>1.9E-3</v>
      </c>
      <c r="M1259" s="21">
        <v>4.2299999999999997E-2</v>
      </c>
      <c r="N1259" s="21">
        <v>-0.2165</v>
      </c>
      <c r="O1259" s="21">
        <v>5.8700000000000002E-2</v>
      </c>
      <c r="P1259" s="21">
        <v>8.9800000000000005E-2</v>
      </c>
      <c r="Q1259" s="21">
        <v>1.34E-2</v>
      </c>
      <c r="R1259" s="21">
        <v>1.5E-3</v>
      </c>
      <c r="S1259" s="21">
        <v>0.1215</v>
      </c>
      <c r="T1259" s="21">
        <v>2.1399999999999999E-2</v>
      </c>
      <c r="U1259" s="10">
        <v>3.87</v>
      </c>
      <c r="V1259" s="10">
        <v>7</v>
      </c>
      <c r="W1259" s="7">
        <v>1.56</v>
      </c>
      <c r="X1259" s="20">
        <v>0.42649999999999999</v>
      </c>
      <c r="Y1259" s="75">
        <v>2020</v>
      </c>
      <c r="Z1259" s="7">
        <v>1.8</v>
      </c>
      <c r="AA1259" s="7">
        <v>0</v>
      </c>
      <c r="AB1259" s="51">
        <v>6881</v>
      </c>
      <c r="AC1259" s="51">
        <v>904</v>
      </c>
      <c r="AD1259" s="51">
        <v>525</v>
      </c>
      <c r="AE1259" s="51"/>
      <c r="AF1259" s="51">
        <v>1866</v>
      </c>
      <c r="AG1259" s="51">
        <v>306</v>
      </c>
      <c r="AH1259" s="20">
        <v>1.55E-2</v>
      </c>
      <c r="AI1259" s="7" t="s">
        <v>8487</v>
      </c>
      <c r="AJ1259" s="67" t="s">
        <v>8468</v>
      </c>
      <c r="AK1259" s="44">
        <v>0.83536585365853722</v>
      </c>
      <c r="AL1259" s="44">
        <v>0.82258064516129137</v>
      </c>
      <c r="AM1259" s="44">
        <v>-1</v>
      </c>
      <c r="AN1259" s="25">
        <v>0.19091967403958079</v>
      </c>
      <c r="AO1259" s="25">
        <v>7.2176949941792815E-2</v>
      </c>
      <c r="AP1259" s="215">
        <v>42.95</v>
      </c>
      <c r="AQ1259" s="215" t="s">
        <v>9658</v>
      </c>
      <c r="AR1259" s="44">
        <v>-6.9364161849710896E-3</v>
      </c>
      <c r="AS1259" s="171" t="s">
        <v>7690</v>
      </c>
      <c r="AT1259" s="171" t="s">
        <v>7618</v>
      </c>
      <c r="AU1259" s="171" t="s">
        <v>7021</v>
      </c>
      <c r="AV1259" s="7" t="s">
        <v>8488</v>
      </c>
      <c r="AW1259" s="14" t="s">
        <v>6517</v>
      </c>
      <c r="AX1259" s="49" t="s">
        <v>6020</v>
      </c>
      <c r="AY1259" s="38" t="s">
        <v>5989</v>
      </c>
      <c r="AZ1259" s="14" t="s">
        <v>6635</v>
      </c>
      <c r="BA1259" s="49" t="s">
        <v>6009</v>
      </c>
      <c r="BB1259" s="38" t="s">
        <v>5989</v>
      </c>
      <c r="BC1259" s="7">
        <v>0.3</v>
      </c>
      <c r="BD1259" s="14" t="s">
        <v>6233</v>
      </c>
      <c r="BE1259" s="49" t="s">
        <v>6039</v>
      </c>
      <c r="BF1259" s="38" t="s">
        <v>5961</v>
      </c>
      <c r="BG1259" s="7">
        <v>1.1000000000000001</v>
      </c>
      <c r="BH1259" s="45">
        <v>1543.4749900574013</v>
      </c>
      <c r="BI1259" s="215" t="s">
        <v>8489</v>
      </c>
      <c r="BJ1259" s="215" t="s">
        <v>8568</v>
      </c>
      <c r="BK1259" s="7">
        <v>0.7</v>
      </c>
      <c r="BL1259" s="25">
        <v>0</v>
      </c>
      <c r="BM1259" s="20">
        <v>0.56000000000000005</v>
      </c>
      <c r="BN1259" s="20">
        <v>0.50500000000000012</v>
      </c>
      <c r="BO1259" s="20">
        <v>0.60499999999999987</v>
      </c>
      <c r="BP1259" s="46">
        <v>6.1357142857142861</v>
      </c>
      <c r="BQ1259" s="215" t="s">
        <v>8513</v>
      </c>
      <c r="BR1259" s="79">
        <v>0.89150174621653056</v>
      </c>
      <c r="BS1259" s="9">
        <v>3.0294083453473508E-2</v>
      </c>
      <c r="BT1259" s="9">
        <v>3.5849477298201426E-2</v>
      </c>
      <c r="BU1259" s="47" t="s">
        <v>5993</v>
      </c>
      <c r="BV1259" s="47">
        <v>44350</v>
      </c>
      <c r="BW1259" s="14" t="s">
        <v>5474</v>
      </c>
      <c r="BX1259" s="83">
        <v>1.3643771827706634</v>
      </c>
      <c r="BY1259" s="82">
        <v>6.77</v>
      </c>
      <c r="BZ1259" s="46">
        <v>6.3441654357459392</v>
      </c>
      <c r="CA1259" s="48" t="s">
        <v>8475</v>
      </c>
      <c r="CB1259" s="45">
        <v>295538.95</v>
      </c>
      <c r="CC1259" s="45">
        <v>38826.800000000003</v>
      </c>
      <c r="CD1259" s="45">
        <v>22548.75</v>
      </c>
      <c r="CE1259" s="45">
        <v>0</v>
      </c>
      <c r="CF1259" s="14" t="s">
        <v>9756</v>
      </c>
      <c r="CG1259" s="7" t="s">
        <v>8556</v>
      </c>
      <c r="CH1259" s="215" t="s">
        <v>8479</v>
      </c>
      <c r="CI1259" s="215" t="s">
        <v>8498</v>
      </c>
      <c r="CJ1259" s="215" t="s">
        <v>8498</v>
      </c>
      <c r="CK1259" s="43" t="s">
        <v>6927</v>
      </c>
      <c r="CL1259" s="43" t="s">
        <v>5474</v>
      </c>
      <c r="CM1259" s="43" t="s">
        <v>5474</v>
      </c>
      <c r="CN1259" s="145">
        <v>38826.800000000003</v>
      </c>
      <c r="CO1259" s="145">
        <v>318087.7</v>
      </c>
      <c r="CP1259" s="148">
        <v>66292.25082296539</v>
      </c>
      <c r="CQ1259" s="189" t="s">
        <v>5474</v>
      </c>
      <c r="CR1259" s="189" t="s">
        <v>5474</v>
      </c>
      <c r="CS1259" s="99" t="s">
        <v>5474</v>
      </c>
      <c r="CT1259" s="167" t="s">
        <v>5474</v>
      </c>
      <c r="CU1259" s="43" t="s">
        <v>5474</v>
      </c>
      <c r="CV1259" s="43" t="s">
        <v>5474</v>
      </c>
      <c r="CW1259" s="43" t="s">
        <v>5474</v>
      </c>
      <c r="CX1259" s="43" t="s">
        <v>5474</v>
      </c>
      <c r="CY1259" s="43" t="s">
        <v>5474</v>
      </c>
      <c r="CZ1259" s="43" t="s">
        <v>5474</v>
      </c>
      <c r="DA1259" s="42" t="s">
        <v>5474</v>
      </c>
      <c r="DB1259" s="42" t="s">
        <v>5474</v>
      </c>
      <c r="DC1259" s="42" t="s">
        <v>5474</v>
      </c>
      <c r="DD1259" s="42" t="s">
        <v>5474</v>
      </c>
      <c r="DE1259" s="42" t="s">
        <v>5474</v>
      </c>
      <c r="DF1259" s="42" t="s">
        <v>5474</v>
      </c>
      <c r="DG1259" s="42" t="s">
        <v>5474</v>
      </c>
      <c r="DH1259" s="42" t="s">
        <v>5472</v>
      </c>
    </row>
    <row r="1260" spans="1:112">
      <c r="A1260" s="22">
        <v>3701</v>
      </c>
      <c r="B1260" s="7" t="s">
        <v>870</v>
      </c>
      <c r="C1260" s="21">
        <v>0.1608</v>
      </c>
      <c r="D1260" s="21">
        <v>0.28139999999999998</v>
      </c>
      <c r="E1260" s="21">
        <v>5.8200000000000002E-2</v>
      </c>
      <c r="F1260" s="21">
        <v>0.18609999999999999</v>
      </c>
      <c r="G1260" s="21">
        <v>0.41880000000000001</v>
      </c>
      <c r="H1260" s="21">
        <v>1.3889</v>
      </c>
      <c r="I1260" s="21">
        <v>1.1499999999999999</v>
      </c>
      <c r="J1260" s="21">
        <v>9.7142999999999997</v>
      </c>
      <c r="K1260" s="21">
        <v>1.29E-2</v>
      </c>
      <c r="L1260" s="21">
        <v>-9.2999999999999992E-3</v>
      </c>
      <c r="M1260" s="21">
        <v>-4.02E-2</v>
      </c>
      <c r="N1260" s="21">
        <v>1.6199999999999999E-2</v>
      </c>
      <c r="O1260" s="21">
        <v>3.7100000000000001E-2</v>
      </c>
      <c r="P1260" s="21">
        <v>9.1000000000000004E-3</v>
      </c>
      <c r="Q1260" s="21">
        <v>6.1999999999999998E-3</v>
      </c>
      <c r="R1260" s="21">
        <v>3.3E-3</v>
      </c>
      <c r="S1260" s="21">
        <v>5.1799999999999999E-2</v>
      </c>
      <c r="T1260" s="21">
        <v>2.7099999999999999E-2</v>
      </c>
      <c r="U1260" s="10">
        <v>0.61</v>
      </c>
      <c r="V1260" s="10">
        <v>0.47</v>
      </c>
      <c r="W1260" s="7">
        <v>0</v>
      </c>
      <c r="X1260" s="20">
        <v>0</v>
      </c>
      <c r="Y1260" s="75"/>
      <c r="Z1260" s="7"/>
      <c r="AA1260" s="7"/>
      <c r="AB1260" s="51">
        <v>-27</v>
      </c>
      <c r="AC1260" s="51">
        <v>-1</v>
      </c>
      <c r="AD1260" s="51"/>
      <c r="AE1260" s="51"/>
      <c r="AF1260" s="51">
        <v>7</v>
      </c>
      <c r="AG1260" s="51"/>
      <c r="AH1260" s="20">
        <v>0</v>
      </c>
      <c r="AI1260" s="7" t="s">
        <v>8487</v>
      </c>
      <c r="AJ1260" s="67" t="s">
        <v>8843</v>
      </c>
      <c r="AK1260" s="44">
        <v>0.80353200883002207</v>
      </c>
      <c r="AL1260" s="44">
        <v>-0.64492753623188404</v>
      </c>
      <c r="AM1260" s="44">
        <v>0.77777777777777424</v>
      </c>
      <c r="AN1260" s="25">
        <v>1.2445054945054945</v>
      </c>
      <c r="AO1260" s="25">
        <v>0.37912087912087905</v>
      </c>
      <c r="AP1260" s="215">
        <v>18.2</v>
      </c>
      <c r="AQ1260" s="215" t="s">
        <v>9658</v>
      </c>
      <c r="AR1260" s="44">
        <v>-1.62162162162162E-2</v>
      </c>
      <c r="AS1260" s="171" t="s">
        <v>7690</v>
      </c>
      <c r="AT1260" s="171" t="s">
        <v>7947</v>
      </c>
      <c r="AU1260" s="171" t="s">
        <v>7769</v>
      </c>
      <c r="AV1260" s="7" t="s">
        <v>5474</v>
      </c>
      <c r="AW1260" s="14" t="s">
        <v>6053</v>
      </c>
      <c r="AX1260" s="49" t="s">
        <v>5967</v>
      </c>
      <c r="AY1260" s="38" t="s">
        <v>6007</v>
      </c>
      <c r="AZ1260" s="14" t="s">
        <v>6530</v>
      </c>
      <c r="BA1260" s="49" t="s">
        <v>5993</v>
      </c>
      <c r="BB1260" s="38" t="s">
        <v>5993</v>
      </c>
      <c r="BC1260" s="7">
        <v>0.5</v>
      </c>
      <c r="BD1260" s="14" t="s">
        <v>6321</v>
      </c>
      <c r="BE1260" s="49" t="s">
        <v>5960</v>
      </c>
      <c r="BF1260" s="38" t="s">
        <v>5961</v>
      </c>
      <c r="BG1260" s="7">
        <v>1.2</v>
      </c>
      <c r="BH1260" s="45">
        <v>160.62325269809403</v>
      </c>
      <c r="BI1260" s="215" t="s">
        <v>8495</v>
      </c>
      <c r="BJ1260" s="215" t="s">
        <v>8554</v>
      </c>
      <c r="BK1260" s="7">
        <v>2.4</v>
      </c>
      <c r="BL1260" s="25">
        <v>1.960784313725478E-2</v>
      </c>
      <c r="BM1260" s="20">
        <v>0.68900000000000006</v>
      </c>
      <c r="BN1260" s="20">
        <v>0.7</v>
      </c>
      <c r="BO1260" s="20">
        <v>0.67999999999999994</v>
      </c>
      <c r="BP1260" s="46">
        <v>38.723404255319153</v>
      </c>
      <c r="BQ1260" s="215" t="s">
        <v>8491</v>
      </c>
      <c r="BR1260" s="79">
        <v>-0.72967032967032963</v>
      </c>
      <c r="BS1260" s="9">
        <v>0</v>
      </c>
      <c r="BT1260" s="9">
        <v>0</v>
      </c>
      <c r="BU1260" s="47" t="s">
        <v>5993</v>
      </c>
      <c r="BV1260" s="47" t="s">
        <v>5993</v>
      </c>
      <c r="BW1260" s="14" t="s">
        <v>5474</v>
      </c>
      <c r="BX1260" s="83">
        <v>-0.66208791208791218</v>
      </c>
      <c r="BY1260" s="82">
        <v>0.41</v>
      </c>
      <c r="BZ1260" s="46">
        <v>44.390243902439025</v>
      </c>
      <c r="CA1260" s="48" t="s">
        <v>5474</v>
      </c>
      <c r="CB1260" s="45">
        <v>-491.4</v>
      </c>
      <c r="CC1260" s="45">
        <v>-18.2</v>
      </c>
      <c r="CD1260" s="45">
        <v>0</v>
      </c>
      <c r="CE1260" s="45">
        <v>0</v>
      </c>
      <c r="CF1260" s="14" t="s">
        <v>9757</v>
      </c>
      <c r="CG1260" s="7" t="s">
        <v>8477</v>
      </c>
      <c r="CH1260" s="215" t="s">
        <v>8478</v>
      </c>
      <c r="CI1260" s="215" t="s">
        <v>8479</v>
      </c>
      <c r="CJ1260" s="215" t="s">
        <v>8498</v>
      </c>
      <c r="CK1260" s="43" t="s">
        <v>5474</v>
      </c>
      <c r="CL1260" s="43" t="s">
        <v>5474</v>
      </c>
      <c r="CM1260" s="43" t="s">
        <v>5474</v>
      </c>
      <c r="CN1260" s="145">
        <v>-18.2</v>
      </c>
      <c r="CO1260" s="145">
        <v>-491.4</v>
      </c>
      <c r="CP1260" s="148">
        <v>2923.3431991053112</v>
      </c>
      <c r="CQ1260" s="189" t="s">
        <v>5474</v>
      </c>
      <c r="CR1260" s="189" t="s">
        <v>5474</v>
      </c>
      <c r="CS1260" s="99" t="s">
        <v>5474</v>
      </c>
      <c r="CT1260" s="167" t="s">
        <v>5474</v>
      </c>
      <c r="CU1260" s="43" t="s">
        <v>5474</v>
      </c>
      <c r="CV1260" s="43" t="s">
        <v>5474</v>
      </c>
      <c r="CW1260" s="43" t="s">
        <v>5474</v>
      </c>
      <c r="CX1260" s="43" t="s">
        <v>5474</v>
      </c>
      <c r="CY1260" s="43" t="s">
        <v>5474</v>
      </c>
      <c r="CZ1260" s="43" t="s">
        <v>5474</v>
      </c>
      <c r="DA1260" s="42" t="s">
        <v>5474</v>
      </c>
      <c r="DB1260" s="42" t="s">
        <v>5474</v>
      </c>
      <c r="DC1260" s="42" t="s">
        <v>5474</v>
      </c>
      <c r="DD1260" s="42" t="s">
        <v>5474</v>
      </c>
      <c r="DE1260" s="42" t="s">
        <v>5474</v>
      </c>
      <c r="DF1260" s="42" t="s">
        <v>5474</v>
      </c>
      <c r="DG1260" s="42" t="s">
        <v>5474</v>
      </c>
      <c r="DH1260" s="42" t="s">
        <v>5474</v>
      </c>
    </row>
    <row r="1261" spans="1:112">
      <c r="A1261" s="22">
        <v>1313</v>
      </c>
      <c r="B1261" s="7" t="s">
        <v>61</v>
      </c>
      <c r="C1261" s="21">
        <v>5.7099999999999998E-2</v>
      </c>
      <c r="D1261" s="21">
        <v>0.71519999999999995</v>
      </c>
      <c r="E1261" s="21">
        <v>5.3499999999999999E-2</v>
      </c>
      <c r="F1261" s="21">
        <v>0.5776</v>
      </c>
      <c r="G1261" s="21">
        <v>0.78059999999999996</v>
      </c>
      <c r="H1261" s="21">
        <v>-0.10100000000000001</v>
      </c>
      <c r="I1261" s="21">
        <v>0.89359999999999995</v>
      </c>
      <c r="J1261" s="21">
        <v>12.75</v>
      </c>
      <c r="K1261" s="21">
        <v>-5.3199999999999997E-2</v>
      </c>
      <c r="L1261" s="21">
        <v>-3.1800000000000002E-2</v>
      </c>
      <c r="M1261" s="21">
        <v>7.9299999999999995E-2</v>
      </c>
      <c r="N1261" s="21">
        <v>-4.4900000000000002E-2</v>
      </c>
      <c r="O1261" s="21">
        <v>-1.9900000000000001E-2</v>
      </c>
      <c r="P1261" s="21">
        <v>8.3299999999999999E-2</v>
      </c>
      <c r="Q1261" s="21">
        <v>4.8099999999999997E-2</v>
      </c>
      <c r="R1261" s="21">
        <v>2.4199999999999999E-2</v>
      </c>
      <c r="S1261" s="21">
        <v>6.0299999999999999E-2</v>
      </c>
      <c r="T1261" s="21">
        <v>3.6600000000000001E-2</v>
      </c>
      <c r="U1261" s="10">
        <v>1.88</v>
      </c>
      <c r="V1261" s="10">
        <v>3.65</v>
      </c>
      <c r="W1261" s="7">
        <v>0.86919999999999997</v>
      </c>
      <c r="X1261" s="20">
        <v>0.79520000000000002</v>
      </c>
      <c r="Y1261" s="75">
        <v>2020</v>
      </c>
      <c r="Z1261" s="7">
        <v>1</v>
      </c>
      <c r="AA1261" s="7">
        <v>0</v>
      </c>
      <c r="AB1261" s="51">
        <v>3679</v>
      </c>
      <c r="AC1261" s="51">
        <v>1970</v>
      </c>
      <c r="AD1261" s="51"/>
      <c r="AE1261" s="51"/>
      <c r="AF1261" s="51">
        <v>33</v>
      </c>
      <c r="AG1261" s="51">
        <v>80</v>
      </c>
      <c r="AH1261" s="20">
        <v>4.0500000000000001E-2</v>
      </c>
      <c r="AI1261" s="7" t="s">
        <v>8481</v>
      </c>
      <c r="AJ1261" s="67" t="s">
        <v>8494</v>
      </c>
      <c r="AK1261" s="44">
        <v>0.5522388059701494</v>
      </c>
      <c r="AL1261" s="44">
        <v>-0.78333333333333321</v>
      </c>
      <c r="AM1261" s="44">
        <v>-0.77777777777777424</v>
      </c>
      <c r="AN1261" s="25">
        <v>0.86266094420600847</v>
      </c>
      <c r="AO1261" s="25">
        <v>0.25751072961373389</v>
      </c>
      <c r="AP1261" s="215">
        <v>23.3</v>
      </c>
      <c r="AQ1261" s="215" t="s">
        <v>9658</v>
      </c>
      <c r="AR1261" s="44">
        <v>-1.68776371308016E-2</v>
      </c>
      <c r="AS1261" s="171" t="s">
        <v>7026</v>
      </c>
      <c r="AT1261" s="171" t="s">
        <v>7027</v>
      </c>
      <c r="AU1261" s="171" t="s">
        <v>7028</v>
      </c>
      <c r="AV1261" s="7" t="s">
        <v>8470</v>
      </c>
      <c r="AW1261" s="14" t="s">
        <v>6657</v>
      </c>
      <c r="AX1261" s="49" t="s">
        <v>6009</v>
      </c>
      <c r="AY1261" s="38" t="s">
        <v>5971</v>
      </c>
      <c r="AZ1261" s="14" t="s">
        <v>6038</v>
      </c>
      <c r="BA1261" s="49" t="s">
        <v>6039</v>
      </c>
      <c r="BB1261" s="38" t="s">
        <v>6007</v>
      </c>
      <c r="BC1261" s="7">
        <v>0.5</v>
      </c>
      <c r="BD1261" s="14" t="s">
        <v>5987</v>
      </c>
      <c r="BE1261" s="49" t="s">
        <v>5967</v>
      </c>
      <c r="BF1261" s="38" t="s">
        <v>5989</v>
      </c>
      <c r="BG1261" s="7">
        <v>0.3</v>
      </c>
      <c r="BH1261" s="45">
        <v>6257.5872516433183</v>
      </c>
      <c r="BI1261" s="215" t="s">
        <v>8499</v>
      </c>
      <c r="BJ1261" s="215" t="s">
        <v>8509</v>
      </c>
      <c r="BK1261" s="7">
        <v>0.8</v>
      </c>
      <c r="BL1261" s="25">
        <v>4.3103448275862684E-3</v>
      </c>
      <c r="BM1261" s="20">
        <v>0.7019375000000001</v>
      </c>
      <c r="BN1261" s="20">
        <v>0.77</v>
      </c>
      <c r="BO1261" s="20">
        <v>0.64624999999999999</v>
      </c>
      <c r="BP1261" s="46">
        <v>6.3835616438356171</v>
      </c>
      <c r="BQ1261" s="215" t="s">
        <v>8558</v>
      </c>
      <c r="BR1261" s="79">
        <v>1.4345178826895559</v>
      </c>
      <c r="BS1261" s="9">
        <v>3.1271781110546293E-2</v>
      </c>
      <c r="BT1261" s="9">
        <v>3.6852865671444412E-2</v>
      </c>
      <c r="BU1261" s="47" t="s">
        <v>5993</v>
      </c>
      <c r="BV1261" s="47">
        <v>44294</v>
      </c>
      <c r="BW1261" s="14" t="s">
        <v>5474</v>
      </c>
      <c r="BX1261" s="83">
        <v>1.9214214592274672</v>
      </c>
      <c r="BY1261" s="82">
        <v>4.2799999999999994</v>
      </c>
      <c r="BZ1261" s="46">
        <v>5.4439252336448609</v>
      </c>
      <c r="CA1261" s="48" t="s">
        <v>8475</v>
      </c>
      <c r="CB1261" s="45">
        <v>85720.7</v>
      </c>
      <c r="CC1261" s="45">
        <v>45901</v>
      </c>
      <c r="CD1261" s="45">
        <v>0</v>
      </c>
      <c r="CE1261" s="45">
        <v>0</v>
      </c>
      <c r="CF1261" s="14" t="s">
        <v>9758</v>
      </c>
      <c r="CG1261" s="7" t="s">
        <v>8556</v>
      </c>
      <c r="CH1261" s="215" t="s">
        <v>8479</v>
      </c>
      <c r="CI1261" s="215" t="s">
        <v>8478</v>
      </c>
      <c r="CJ1261" s="215" t="s">
        <v>8479</v>
      </c>
      <c r="CK1261" s="43" t="s">
        <v>6887</v>
      </c>
      <c r="CL1261" s="43" t="s">
        <v>5474</v>
      </c>
      <c r="CM1261" s="43" t="s">
        <v>5474</v>
      </c>
      <c r="CN1261" s="145">
        <v>45901</v>
      </c>
      <c r="CO1261" s="145">
        <v>85720.7</v>
      </c>
      <c r="CP1261" s="148">
        <v>145801.78296328933</v>
      </c>
      <c r="CQ1261" s="189" t="s">
        <v>5474</v>
      </c>
      <c r="CR1261" s="189" t="s">
        <v>5474</v>
      </c>
      <c r="CS1261" s="99" t="s">
        <v>5474</v>
      </c>
      <c r="CT1261" s="167" t="s">
        <v>8504</v>
      </c>
      <c r="CU1261" s="43" t="s">
        <v>5474</v>
      </c>
      <c r="CV1261" s="43" t="s">
        <v>5474</v>
      </c>
      <c r="CW1261" s="43" t="s">
        <v>5474</v>
      </c>
      <c r="CX1261" s="43" t="s">
        <v>5474</v>
      </c>
      <c r="CY1261" s="43" t="s">
        <v>5474</v>
      </c>
      <c r="CZ1261" s="43" t="s">
        <v>5474</v>
      </c>
      <c r="DA1261" s="42" t="s">
        <v>5474</v>
      </c>
      <c r="DB1261" s="42" t="s">
        <v>5474</v>
      </c>
      <c r="DC1261" s="42" t="s">
        <v>5474</v>
      </c>
      <c r="DD1261" s="42" t="s">
        <v>5474</v>
      </c>
      <c r="DE1261" s="42" t="s">
        <v>5474</v>
      </c>
      <c r="DF1261" s="42" t="s">
        <v>8504</v>
      </c>
      <c r="DG1261" s="42" t="s">
        <v>5474</v>
      </c>
      <c r="DH1261" s="42" t="s">
        <v>5474</v>
      </c>
    </row>
    <row r="1262" spans="1:112">
      <c r="A1262" s="22">
        <v>3406</v>
      </c>
      <c r="B1262" s="7" t="s">
        <v>744</v>
      </c>
      <c r="C1262" s="21">
        <v>0.4516</v>
      </c>
      <c r="D1262" s="21">
        <v>5.3699999999999998E-2</v>
      </c>
      <c r="E1262" s="21">
        <v>0.94510000000000005</v>
      </c>
      <c r="F1262" s="21">
        <v>-4.9500000000000002E-2</v>
      </c>
      <c r="G1262" s="21">
        <v>-7.9299999999999995E-2</v>
      </c>
      <c r="H1262" s="21">
        <v>-0.57599999999999996</v>
      </c>
      <c r="I1262" s="21">
        <v>-0.76129999999999998</v>
      </c>
      <c r="J1262" s="21">
        <v>-0.60580000000000001</v>
      </c>
      <c r="K1262" s="21">
        <v>-5.4399999999999997E-2</v>
      </c>
      <c r="L1262" s="21">
        <v>-0.126</v>
      </c>
      <c r="M1262" s="21">
        <v>-8.2699999999999996E-2</v>
      </c>
      <c r="N1262" s="21">
        <v>-8.9399999999999993E-2</v>
      </c>
      <c r="O1262" s="21">
        <v>-0.21759999999999999</v>
      </c>
      <c r="P1262" s="21">
        <v>-0.1081</v>
      </c>
      <c r="Q1262" s="21">
        <v>-3.7999999999999999E-2</v>
      </c>
      <c r="R1262" s="21">
        <v>-2.24E-2</v>
      </c>
      <c r="S1262" s="21">
        <v>0.13689999999999999</v>
      </c>
      <c r="T1262" s="21">
        <v>9.1600000000000001E-2</v>
      </c>
      <c r="U1262" s="10">
        <v>3.56</v>
      </c>
      <c r="V1262" s="10">
        <v>21.94</v>
      </c>
      <c r="W1262" s="7">
        <v>5.1954000000000002</v>
      </c>
      <c r="X1262" s="20">
        <v>0.35780000000000001</v>
      </c>
      <c r="Y1262" s="75">
        <v>2020</v>
      </c>
      <c r="Z1262" s="7">
        <v>9.9907000000000004</v>
      </c>
      <c r="AA1262" s="7">
        <v>0</v>
      </c>
      <c r="AB1262" s="51">
        <v>269</v>
      </c>
      <c r="AC1262" s="51">
        <v>-105</v>
      </c>
      <c r="AD1262" s="51">
        <v>-105</v>
      </c>
      <c r="AE1262" s="51">
        <v>4</v>
      </c>
      <c r="AF1262" s="51">
        <v>-96</v>
      </c>
      <c r="AG1262" s="51">
        <v>32</v>
      </c>
      <c r="AH1262" s="20">
        <v>6.6199999999999995E-2</v>
      </c>
      <c r="AI1262" s="7" t="s">
        <v>8467</v>
      </c>
      <c r="AJ1262" s="67" t="s">
        <v>8494</v>
      </c>
      <c r="AK1262" s="44">
        <v>-0.61475409836065575</v>
      </c>
      <c r="AL1262" s="44">
        <v>-0.55000000000000004</v>
      </c>
      <c r="AM1262" s="44">
        <v>-0.6</v>
      </c>
      <c r="AN1262" s="25">
        <v>0.6269270298047277</v>
      </c>
      <c r="AO1262" s="25">
        <v>0.18499486125385406</v>
      </c>
      <c r="AP1262" s="215">
        <v>486.5</v>
      </c>
      <c r="AQ1262" s="215" t="s">
        <v>9658</v>
      </c>
      <c r="AR1262" s="44">
        <v>-1.02669404517453E-3</v>
      </c>
      <c r="AS1262" s="171" t="s">
        <v>7272</v>
      </c>
      <c r="AT1262" s="171" t="s">
        <v>6919</v>
      </c>
      <c r="AU1262" s="171" t="s">
        <v>7467</v>
      </c>
      <c r="AV1262" s="7" t="s">
        <v>8470</v>
      </c>
      <c r="AW1262" s="14" t="s">
        <v>6746</v>
      </c>
      <c r="AX1262" s="49" t="s">
        <v>6009</v>
      </c>
      <c r="AY1262" s="38" t="s">
        <v>5971</v>
      </c>
      <c r="AZ1262" s="14" t="s">
        <v>6038</v>
      </c>
      <c r="BA1262" s="49" t="s">
        <v>5967</v>
      </c>
      <c r="BB1262" s="38" t="s">
        <v>5971</v>
      </c>
      <c r="BC1262" s="7">
        <v>0.3</v>
      </c>
      <c r="BD1262" s="14" t="s">
        <v>5966</v>
      </c>
      <c r="BE1262" s="49" t="s">
        <v>6020</v>
      </c>
      <c r="BF1262" s="38" t="s">
        <v>5971</v>
      </c>
      <c r="BG1262" s="7">
        <v>0.7</v>
      </c>
      <c r="BH1262" s="45">
        <v>1085.6562749670261</v>
      </c>
      <c r="BI1262" s="215" t="s">
        <v>8489</v>
      </c>
      <c r="BJ1262" s="215" t="s">
        <v>8568</v>
      </c>
      <c r="BK1262" s="7">
        <v>0.6</v>
      </c>
      <c r="BL1262" s="25">
        <v>8.2901554404145074E-3</v>
      </c>
      <c r="BM1262" s="20">
        <v>0.55774999999999997</v>
      </c>
      <c r="BN1262" s="20">
        <v>0.74750000000000005</v>
      </c>
      <c r="BO1262" s="20">
        <v>0.40249999999999997</v>
      </c>
      <c r="BP1262" s="46">
        <v>22.174111212397445</v>
      </c>
      <c r="BQ1262" s="215" t="s">
        <v>8540</v>
      </c>
      <c r="BR1262" s="79">
        <v>-0.54959917780061662</v>
      </c>
      <c r="BS1262" s="9">
        <v>4.8010505449596064E-3</v>
      </c>
      <c r="BT1262" s="9">
        <v>1.4600455781775379E-2</v>
      </c>
      <c r="BU1262" s="47">
        <v>44400</v>
      </c>
      <c r="BV1262" s="47">
        <v>44406</v>
      </c>
      <c r="BW1262" s="14" t="s">
        <v>5474</v>
      </c>
      <c r="BX1262" s="83">
        <v>-0.43699897225077083</v>
      </c>
      <c r="BY1262" s="82">
        <v>18.259999999999998</v>
      </c>
      <c r="BZ1262" s="46">
        <v>26.642935377875141</v>
      </c>
      <c r="CA1262" s="48" t="s">
        <v>8526</v>
      </c>
      <c r="CB1262" s="45">
        <v>130868.5</v>
      </c>
      <c r="CC1262" s="45">
        <v>-51082.5</v>
      </c>
      <c r="CD1262" s="45">
        <v>-51082.5</v>
      </c>
      <c r="CE1262" s="45">
        <v>1946</v>
      </c>
      <c r="CF1262" s="14" t="s">
        <v>9759</v>
      </c>
      <c r="CG1262" s="7" t="s">
        <v>8556</v>
      </c>
      <c r="CH1262" s="215" t="s">
        <v>8546</v>
      </c>
      <c r="CI1262" s="215" t="s">
        <v>8478</v>
      </c>
      <c r="CJ1262" s="215" t="s">
        <v>8479</v>
      </c>
      <c r="CK1262" s="43" t="s">
        <v>5474</v>
      </c>
      <c r="CL1262" s="43" t="s">
        <v>5474</v>
      </c>
      <c r="CM1262" s="43" t="s">
        <v>5474</v>
      </c>
      <c r="CN1262" s="145">
        <v>-49136.5</v>
      </c>
      <c r="CO1262" s="145">
        <v>79786</v>
      </c>
      <c r="CP1262" s="148">
        <v>528171.77777145815</v>
      </c>
      <c r="CQ1262" s="189" t="s">
        <v>5474</v>
      </c>
      <c r="CR1262" s="189" t="s">
        <v>5474</v>
      </c>
      <c r="CS1262" s="99" t="s">
        <v>5474</v>
      </c>
      <c r="CT1262" s="167" t="s">
        <v>5474</v>
      </c>
      <c r="CU1262" s="43" t="s">
        <v>5474</v>
      </c>
      <c r="CV1262" s="43" t="s">
        <v>5474</v>
      </c>
      <c r="CW1262" s="43" t="s">
        <v>5474</v>
      </c>
      <c r="CX1262" s="43" t="s">
        <v>5474</v>
      </c>
      <c r="CY1262" s="43" t="s">
        <v>5474</v>
      </c>
      <c r="CZ1262" s="43" t="s">
        <v>5474</v>
      </c>
      <c r="DA1262" s="42" t="s">
        <v>5474</v>
      </c>
      <c r="DB1262" s="42" t="s">
        <v>5474</v>
      </c>
      <c r="DC1262" s="42" t="s">
        <v>5474</v>
      </c>
      <c r="DD1262" s="42" t="s">
        <v>5474</v>
      </c>
      <c r="DE1262" s="42" t="s">
        <v>5474</v>
      </c>
      <c r="DF1262" s="42" t="s">
        <v>5474</v>
      </c>
      <c r="DG1262" s="42" t="s">
        <v>5474</v>
      </c>
      <c r="DH1262" s="42" t="s">
        <v>5474</v>
      </c>
    </row>
    <row r="1263" spans="1:112">
      <c r="A1263" s="22">
        <v>1718</v>
      </c>
      <c r="B1263" s="7" t="s">
        <v>203</v>
      </c>
      <c r="C1263" s="21">
        <v>0.12989999999999999</v>
      </c>
      <c r="D1263" s="21">
        <v>7.6300000000000007E-2</v>
      </c>
      <c r="E1263" s="21">
        <v>0.1053</v>
      </c>
      <c r="F1263" s="21">
        <v>-0.13439999999999999</v>
      </c>
      <c r="G1263" s="21">
        <v>0.1023</v>
      </c>
      <c r="H1263" s="21">
        <v>-2</v>
      </c>
      <c r="I1263" s="21">
        <v>0.44440000000000002</v>
      </c>
      <c r="J1263" s="21">
        <v>1</v>
      </c>
      <c r="K1263" s="21"/>
      <c r="L1263" s="21"/>
      <c r="M1263" s="21"/>
      <c r="N1263" s="21"/>
      <c r="O1263" s="21"/>
      <c r="P1263" s="21"/>
      <c r="Q1263" s="21"/>
      <c r="R1263" s="21"/>
      <c r="S1263" s="21"/>
      <c r="T1263" s="21"/>
      <c r="U1263" s="10">
        <v>0</v>
      </c>
      <c r="V1263" s="10">
        <v>1.41</v>
      </c>
      <c r="W1263" s="7">
        <v>0.4</v>
      </c>
      <c r="X1263" s="20">
        <v>0.73499999999999999</v>
      </c>
      <c r="Y1263" s="75">
        <v>2020</v>
      </c>
      <c r="Z1263" s="7">
        <v>0.1</v>
      </c>
      <c r="AA1263" s="7">
        <v>0.4</v>
      </c>
      <c r="AB1263" s="51">
        <v>4894</v>
      </c>
      <c r="AC1263" s="51">
        <v>2282</v>
      </c>
      <c r="AD1263" s="51"/>
      <c r="AE1263" s="51"/>
      <c r="AF1263" s="51">
        <v>-335</v>
      </c>
      <c r="AG1263" s="51">
        <v>-90</v>
      </c>
      <c r="AH1263" s="20">
        <v>1.44E-2</v>
      </c>
      <c r="AI1263" s="7" t="s">
        <v>8467</v>
      </c>
      <c r="AJ1263" s="67" t="s">
        <v>8494</v>
      </c>
      <c r="AK1263" s="44">
        <v>-0.61730205278592387</v>
      </c>
      <c r="AL1263" s="44">
        <v>-0.72955974842767313</v>
      </c>
      <c r="AM1263" s="44">
        <v>-0.91666666666666918</v>
      </c>
      <c r="AN1263" s="25">
        <v>0.6861167002012073</v>
      </c>
      <c r="AO1263" s="25">
        <v>0.15995975855130784</v>
      </c>
      <c r="AP1263" s="215">
        <v>9.94</v>
      </c>
      <c r="AQ1263" s="215" t="s">
        <v>9658</v>
      </c>
      <c r="AR1263" s="44">
        <v>-4.0080160320641201E-3</v>
      </c>
      <c r="AS1263" s="171" t="s">
        <v>7272</v>
      </c>
      <c r="AT1263" s="171" t="s">
        <v>7235</v>
      </c>
      <c r="AU1263" s="171" t="s">
        <v>6914</v>
      </c>
      <c r="AV1263" s="7" t="s">
        <v>8470</v>
      </c>
      <c r="AW1263" s="14" t="s">
        <v>6463</v>
      </c>
      <c r="AX1263" s="49" t="s">
        <v>6009</v>
      </c>
      <c r="AY1263" s="38" t="s">
        <v>6007</v>
      </c>
      <c r="AZ1263" s="14" t="s">
        <v>6038</v>
      </c>
      <c r="BA1263" s="49" t="s">
        <v>5967</v>
      </c>
      <c r="BB1263" s="38" t="s">
        <v>6007</v>
      </c>
      <c r="BC1263" s="7">
        <v>0.3</v>
      </c>
      <c r="BD1263" s="14" t="s">
        <v>6049</v>
      </c>
      <c r="BE1263" s="49" t="s">
        <v>5967</v>
      </c>
      <c r="BF1263" s="38" t="s">
        <v>5961</v>
      </c>
      <c r="BG1263" s="7">
        <v>0.3</v>
      </c>
      <c r="BH1263" s="45">
        <v>3588.8598725031775</v>
      </c>
      <c r="BI1263" s="215" t="s">
        <v>8499</v>
      </c>
      <c r="BJ1263" s="215" t="s">
        <v>8568</v>
      </c>
      <c r="BK1263" s="7">
        <v>0.6</v>
      </c>
      <c r="BL1263" s="25">
        <v>1.007049345417904E-3</v>
      </c>
      <c r="BM1263" s="20">
        <v>0.62249999999999994</v>
      </c>
      <c r="BN1263" s="20">
        <v>0.62249999999999994</v>
      </c>
      <c r="BO1263" s="20">
        <v>0.62249999999999994</v>
      </c>
      <c r="BP1263" s="46">
        <v>7.0496453900709222</v>
      </c>
      <c r="BQ1263" s="215" t="s">
        <v>8560</v>
      </c>
      <c r="BR1263" s="79">
        <v>0.60211267605633823</v>
      </c>
      <c r="BS1263" s="9">
        <v>3.4191428833477033E-2</v>
      </c>
      <c r="BT1263" s="9">
        <v>4.3953235743936281E-2</v>
      </c>
      <c r="BU1263" s="47" t="s">
        <v>5993</v>
      </c>
      <c r="BV1263" s="47" t="s">
        <v>5993</v>
      </c>
      <c r="BW1263" s="14" t="s">
        <v>5474</v>
      </c>
      <c r="BX1263" s="83">
        <v>0.92253521126760563</v>
      </c>
      <c r="BY1263" s="82">
        <v>1.3</v>
      </c>
      <c r="BZ1263" s="46">
        <v>7.6461538461538456</v>
      </c>
      <c r="CA1263" s="48" t="s">
        <v>8475</v>
      </c>
      <c r="CB1263" s="45">
        <v>48646.36</v>
      </c>
      <c r="CC1263" s="45">
        <v>22683.079999999998</v>
      </c>
      <c r="CD1263" s="45">
        <v>0</v>
      </c>
      <c r="CE1263" s="45">
        <v>0</v>
      </c>
      <c r="CF1263" s="14" t="s">
        <v>9760</v>
      </c>
      <c r="CG1263" s="7" t="s">
        <v>8556</v>
      </c>
      <c r="CH1263" s="215" t="s">
        <v>8479</v>
      </c>
      <c r="CI1263" s="215" t="s">
        <v>8478</v>
      </c>
      <c r="CJ1263" s="215" t="s">
        <v>8479</v>
      </c>
      <c r="CK1263" s="43" t="s">
        <v>6887</v>
      </c>
      <c r="CL1263" s="43" t="s">
        <v>5474</v>
      </c>
      <c r="CM1263" s="43" t="s">
        <v>5474</v>
      </c>
      <c r="CN1263" s="145">
        <v>22683.079999999998</v>
      </c>
      <c r="CO1263" s="145">
        <v>48646.36</v>
      </c>
      <c r="CP1263" s="148">
        <v>35673.267132681583</v>
      </c>
      <c r="CQ1263" s="189" t="s">
        <v>5474</v>
      </c>
      <c r="CR1263" s="189" t="s">
        <v>5474</v>
      </c>
      <c r="CS1263" s="99" t="s">
        <v>5474</v>
      </c>
      <c r="CT1263" s="167" t="s">
        <v>8504</v>
      </c>
      <c r="CU1263" s="43" t="s">
        <v>5474</v>
      </c>
      <c r="CV1263" s="43" t="s">
        <v>5474</v>
      </c>
      <c r="CW1263" s="43" t="s">
        <v>5474</v>
      </c>
      <c r="CX1263" s="43" t="s">
        <v>5474</v>
      </c>
      <c r="CY1263" s="43" t="s">
        <v>5474</v>
      </c>
      <c r="CZ1263" s="43" t="s">
        <v>5474</v>
      </c>
      <c r="DA1263" s="42" t="s">
        <v>5474</v>
      </c>
      <c r="DB1263" s="42" t="s">
        <v>5474</v>
      </c>
      <c r="DC1263" s="42" t="s">
        <v>5474</v>
      </c>
      <c r="DD1263" s="42" t="s">
        <v>5474</v>
      </c>
      <c r="DE1263" s="42" t="s">
        <v>5474</v>
      </c>
      <c r="DF1263" s="42" t="s">
        <v>8504</v>
      </c>
      <c r="DG1263" s="42" t="s">
        <v>5474</v>
      </c>
      <c r="DH1263" s="42" t="s">
        <v>5474</v>
      </c>
    </row>
    <row r="1264" spans="1:112">
      <c r="A1264" s="22">
        <v>2243</v>
      </c>
      <c r="B1264" s="7" t="s">
        <v>4486</v>
      </c>
      <c r="C1264" s="21">
        <v>1.153</v>
      </c>
      <c r="D1264" s="21">
        <v>24.342199999999998</v>
      </c>
      <c r="E1264" s="21">
        <v>2.1747000000000001</v>
      </c>
      <c r="F1264" s="21">
        <v>7.49</v>
      </c>
      <c r="G1264" s="21">
        <v>0.76019999999999999</v>
      </c>
      <c r="H1264" s="21"/>
      <c r="I1264" s="21">
        <v>0.57450000000000001</v>
      </c>
      <c r="J1264" s="21">
        <v>0.57450000000000001</v>
      </c>
      <c r="K1264" s="21">
        <v>0.94810000000000005</v>
      </c>
      <c r="L1264" s="21">
        <v>-0.15590000000000001</v>
      </c>
      <c r="M1264" s="21">
        <v>-0.26379999999999998</v>
      </c>
      <c r="N1264" s="21">
        <v>1.2302999999999999</v>
      </c>
      <c r="O1264" s="21">
        <v>0.52080000000000004</v>
      </c>
      <c r="P1264" s="21">
        <v>-0.2281</v>
      </c>
      <c r="Q1264" s="21">
        <v>-5.9400000000000001E-2</v>
      </c>
      <c r="R1264" s="21">
        <v>-8.8000000000000005E-3</v>
      </c>
      <c r="S1264" s="21">
        <v>1.3275999999999999</v>
      </c>
      <c r="T1264" s="21">
        <v>0.85880000000000001</v>
      </c>
      <c r="U1264" s="10">
        <v>-0.2</v>
      </c>
      <c r="V1264" s="10">
        <v>-6.04</v>
      </c>
      <c r="W1264" s="7">
        <v>0</v>
      </c>
      <c r="X1264" s="20">
        <v>0</v>
      </c>
      <c r="Y1264" s="75"/>
      <c r="Z1264" s="7"/>
      <c r="AA1264" s="7"/>
      <c r="AB1264" s="51">
        <v>-401</v>
      </c>
      <c r="AC1264" s="51">
        <v>-50</v>
      </c>
      <c r="AD1264" s="51"/>
      <c r="AE1264" s="51"/>
      <c r="AF1264" s="51">
        <v>-1</v>
      </c>
      <c r="AG1264" s="51">
        <v>-1</v>
      </c>
      <c r="AH1264" s="20">
        <v>0</v>
      </c>
      <c r="AI1264" s="7" t="s">
        <v>8487</v>
      </c>
      <c r="AJ1264" s="67" t="s">
        <v>8468</v>
      </c>
      <c r="AK1264" s="44">
        <v>0.79354838709677422</v>
      </c>
      <c r="AL1264" s="44">
        <v>0.59090909090909116</v>
      </c>
      <c r="AM1264" s="44">
        <v>-0.59999999999999909</v>
      </c>
      <c r="AN1264" s="25">
        <v>1.2601626016260161</v>
      </c>
      <c r="AO1264" s="25">
        <v>0.35772357723577236</v>
      </c>
      <c r="AP1264" s="215">
        <v>12.3</v>
      </c>
      <c r="AQ1264" s="215" t="s">
        <v>9658</v>
      </c>
      <c r="AR1264" s="44">
        <v>-1.6E-2</v>
      </c>
      <c r="AS1264" s="171" t="s">
        <v>7435</v>
      </c>
      <c r="AT1264" s="171" t="s">
        <v>7436</v>
      </c>
      <c r="AU1264" s="171" t="s">
        <v>7228</v>
      </c>
      <c r="AV1264" s="7" t="s">
        <v>8488</v>
      </c>
      <c r="AW1264" s="14" t="s">
        <v>6026</v>
      </c>
      <c r="AX1264" s="49" t="s">
        <v>5967</v>
      </c>
      <c r="AY1264" s="38" t="s">
        <v>5961</v>
      </c>
      <c r="AZ1264" s="14" t="s">
        <v>6485</v>
      </c>
      <c r="BA1264" s="49" t="s">
        <v>6009</v>
      </c>
      <c r="BB1264" s="38" t="s">
        <v>5961</v>
      </c>
      <c r="BC1264" s="7">
        <v>0.2</v>
      </c>
      <c r="BD1264" s="14" t="s">
        <v>6161</v>
      </c>
      <c r="BE1264" s="49" t="s">
        <v>5981</v>
      </c>
      <c r="BF1264" s="38" t="s">
        <v>5971</v>
      </c>
      <c r="BG1264" s="7">
        <v>12.5</v>
      </c>
      <c r="BH1264" s="45">
        <v>223.08785096957507</v>
      </c>
      <c r="BI1264" s="215" t="s">
        <v>8471</v>
      </c>
      <c r="BJ1264" s="215" t="s">
        <v>8554</v>
      </c>
      <c r="BK1264" s="7">
        <v>0.3</v>
      </c>
      <c r="BL1264" s="25">
        <v>2.500000000000006E-2</v>
      </c>
      <c r="BM1264" s="20">
        <v>0.8499374999999999</v>
      </c>
      <c r="BN1264" s="20">
        <v>0.995</v>
      </c>
      <c r="BO1264" s="20">
        <v>0.73124999999999984</v>
      </c>
      <c r="BP1264" s="46" t="s">
        <v>8473</v>
      </c>
      <c r="BQ1264" s="215" t="s">
        <v>8473</v>
      </c>
      <c r="BR1264" s="79" t="s">
        <v>8473</v>
      </c>
      <c r="BS1264" s="9">
        <v>0</v>
      </c>
      <c r="BT1264" s="9">
        <v>0</v>
      </c>
      <c r="BU1264" s="47" t="s">
        <v>5993</v>
      </c>
      <c r="BV1264" s="47" t="s">
        <v>5993</v>
      </c>
      <c r="BW1264" s="14" t="s">
        <v>5474</v>
      </c>
      <c r="BX1264" s="83" t="s">
        <v>8473</v>
      </c>
      <c r="BY1264" s="82" t="s">
        <v>8473</v>
      </c>
      <c r="BZ1264" s="46" t="s">
        <v>8473</v>
      </c>
      <c r="CA1264" s="48" t="s">
        <v>5474</v>
      </c>
      <c r="CB1264" s="45">
        <v>-4932.3</v>
      </c>
      <c r="CC1264" s="45">
        <v>-615</v>
      </c>
      <c r="CD1264" s="45">
        <v>0</v>
      </c>
      <c r="CE1264" s="45">
        <v>0</v>
      </c>
      <c r="CF1264" s="14" t="s">
        <v>9761</v>
      </c>
      <c r="CG1264" s="7" t="s">
        <v>8556</v>
      </c>
      <c r="CH1264" s="215" t="s">
        <v>8523</v>
      </c>
      <c r="CI1264" s="215" t="s">
        <v>8498</v>
      </c>
      <c r="CJ1264" s="215" t="s">
        <v>8498</v>
      </c>
      <c r="CK1264" s="43" t="s">
        <v>5474</v>
      </c>
      <c r="CL1264" s="43" t="s">
        <v>5474</v>
      </c>
      <c r="CM1264" s="43" t="s">
        <v>6944</v>
      </c>
      <c r="CN1264" s="145">
        <v>-615</v>
      </c>
      <c r="CO1264" s="145">
        <v>-4932.3</v>
      </c>
      <c r="CP1264" s="148">
        <v>2743.9805669257735</v>
      </c>
      <c r="CQ1264" s="189">
        <v>-0.57723577235772339</v>
      </c>
      <c r="CR1264" s="189">
        <v>0.1027</v>
      </c>
      <c r="CS1264" s="99">
        <v>44530</v>
      </c>
      <c r="CT1264" s="167" t="s">
        <v>5474</v>
      </c>
      <c r="CU1264" s="43" t="s">
        <v>5474</v>
      </c>
      <c r="CV1264" s="43" t="s">
        <v>5474</v>
      </c>
      <c r="CW1264" s="43" t="s">
        <v>5474</v>
      </c>
      <c r="CX1264" s="43" t="s">
        <v>5474</v>
      </c>
      <c r="CY1264" s="43" t="s">
        <v>5474</v>
      </c>
      <c r="CZ1264" s="43" t="s">
        <v>5474</v>
      </c>
      <c r="DA1264" s="42" t="s">
        <v>5474</v>
      </c>
      <c r="DB1264" s="42" t="s">
        <v>5474</v>
      </c>
      <c r="DC1264" s="42" t="s">
        <v>5474</v>
      </c>
      <c r="DD1264" s="42" t="s">
        <v>5474</v>
      </c>
      <c r="DE1264" s="42" t="s">
        <v>5474</v>
      </c>
      <c r="DF1264" s="42" t="s">
        <v>5474</v>
      </c>
      <c r="DG1264" s="42" t="s">
        <v>5474</v>
      </c>
      <c r="DH1264" s="42" t="s">
        <v>5474</v>
      </c>
    </row>
    <row r="1265" spans="1:112">
      <c r="A1265" s="22">
        <v>1776</v>
      </c>
      <c r="B1265" s="7" t="s">
        <v>225</v>
      </c>
      <c r="C1265" s="21">
        <v>-5.3100000000000001E-2</v>
      </c>
      <c r="D1265" s="21">
        <v>0.1883</v>
      </c>
      <c r="E1265" s="21">
        <v>-5.33E-2</v>
      </c>
      <c r="F1265" s="21">
        <v>7.4200000000000002E-2</v>
      </c>
      <c r="G1265" s="21">
        <v>0.16950000000000001</v>
      </c>
      <c r="H1265" s="21">
        <v>4.9333</v>
      </c>
      <c r="I1265" s="21">
        <v>60.333300000000001</v>
      </c>
      <c r="J1265" s="21">
        <v>17.909099999999999</v>
      </c>
      <c r="K1265" s="21">
        <v>-5.3E-3</v>
      </c>
      <c r="L1265" s="21">
        <v>4.1000000000000002E-2</v>
      </c>
      <c r="M1265" s="21">
        <v>3.4299999999999997E-2</v>
      </c>
      <c r="N1265" s="21">
        <v>-2.9899999999999999E-2</v>
      </c>
      <c r="O1265" s="21">
        <v>7.7700000000000005E-2</v>
      </c>
      <c r="P1265" s="21">
        <v>4.0899999999999999E-2</v>
      </c>
      <c r="Q1265" s="21">
        <v>3.2800000000000003E-2</v>
      </c>
      <c r="R1265" s="21">
        <v>5.3E-3</v>
      </c>
      <c r="S1265" s="21">
        <v>1.9599999999999999E-2</v>
      </c>
      <c r="T1265" s="21">
        <v>1.61E-2</v>
      </c>
      <c r="U1265" s="10">
        <v>2.08</v>
      </c>
      <c r="V1265" s="10">
        <v>2.62</v>
      </c>
      <c r="W1265" s="7">
        <v>1.1492</v>
      </c>
      <c r="X1265" s="20">
        <v>0.99409999999999998</v>
      </c>
      <c r="Y1265" s="75">
        <v>2020</v>
      </c>
      <c r="Z1265" s="7">
        <v>1.0002</v>
      </c>
      <c r="AA1265" s="7">
        <v>0</v>
      </c>
      <c r="AB1265" s="51">
        <v>70</v>
      </c>
      <c r="AC1265" s="51">
        <v>-5</v>
      </c>
      <c r="AD1265" s="51"/>
      <c r="AE1265" s="51"/>
      <c r="AF1265" s="51">
        <v>-1</v>
      </c>
      <c r="AG1265" s="51">
        <v>-1</v>
      </c>
      <c r="AH1265" s="20">
        <v>0</v>
      </c>
      <c r="AI1265" s="7" t="s">
        <v>8487</v>
      </c>
      <c r="AJ1265" s="67" t="s">
        <v>8838</v>
      </c>
      <c r="AK1265" s="44">
        <v>0.77154308617234468</v>
      </c>
      <c r="AL1265" s="44">
        <v>-0.7972027972027973</v>
      </c>
      <c r="AM1265" s="44">
        <v>0.69230769230769273</v>
      </c>
      <c r="AN1265" s="25">
        <v>1.296103896103896</v>
      </c>
      <c r="AO1265" s="25">
        <v>0.37142857142857133</v>
      </c>
      <c r="AP1265" s="215">
        <v>19.25</v>
      </c>
      <c r="AQ1265" s="215" t="s">
        <v>9658</v>
      </c>
      <c r="AR1265" s="44">
        <v>-1.02827763496143E-2</v>
      </c>
      <c r="AS1265" s="171" t="s">
        <v>7302</v>
      </c>
      <c r="AT1265" s="171" t="s">
        <v>7144</v>
      </c>
      <c r="AU1265" s="171" t="s">
        <v>7016</v>
      </c>
      <c r="AV1265" s="7" t="s">
        <v>8488</v>
      </c>
      <c r="AW1265" s="14" t="s">
        <v>6753</v>
      </c>
      <c r="AX1265" s="49" t="s">
        <v>5967</v>
      </c>
      <c r="AY1265" s="38" t="s">
        <v>5971</v>
      </c>
      <c r="AZ1265" s="14" t="s">
        <v>6202</v>
      </c>
      <c r="BA1265" s="49" t="s">
        <v>5967</v>
      </c>
      <c r="BB1265" s="38" t="s">
        <v>5971</v>
      </c>
      <c r="BC1265" s="7">
        <v>0.5</v>
      </c>
      <c r="BD1265" s="14" t="s">
        <v>6132</v>
      </c>
      <c r="BE1265" s="49" t="s">
        <v>6009</v>
      </c>
      <c r="BF1265" s="38" t="s">
        <v>5961</v>
      </c>
      <c r="BG1265" s="7">
        <v>20.399999999999999</v>
      </c>
      <c r="BH1265" s="45">
        <v>659.4167424680935</v>
      </c>
      <c r="BI1265" s="215" t="s">
        <v>8471</v>
      </c>
      <c r="BJ1265" s="215" t="s">
        <v>8554</v>
      </c>
      <c r="BK1265" s="7">
        <v>0.7</v>
      </c>
      <c r="BL1265" s="25">
        <v>2.3936170212765919E-2</v>
      </c>
      <c r="BM1265" s="20">
        <v>0.65762500000000002</v>
      </c>
      <c r="BN1265" s="20">
        <v>0.6150000000000001</v>
      </c>
      <c r="BO1265" s="20">
        <v>0.69249999999999989</v>
      </c>
      <c r="BP1265" s="46">
        <v>7.3473282442748085</v>
      </c>
      <c r="BQ1265" s="215" t="s">
        <v>8585</v>
      </c>
      <c r="BR1265" s="79">
        <v>1.3066562770562773</v>
      </c>
      <c r="BS1265" s="9">
        <v>5.3535518515386293E-2</v>
      </c>
      <c r="BT1265" s="9">
        <v>4.5840275944168285E-2</v>
      </c>
      <c r="BU1265" s="47" t="s">
        <v>5993</v>
      </c>
      <c r="BV1265" s="47" t="s">
        <v>5993</v>
      </c>
      <c r="BW1265" s="14" t="s">
        <v>5474</v>
      </c>
      <c r="BX1265" s="83">
        <v>1.7679875324675325</v>
      </c>
      <c r="BY1265" s="82">
        <v>2.68</v>
      </c>
      <c r="BZ1265" s="46">
        <v>7.1828358208955221</v>
      </c>
      <c r="CA1265" s="48" t="s">
        <v>8485</v>
      </c>
      <c r="CB1265" s="45">
        <v>1347.5</v>
      </c>
      <c r="CC1265" s="45">
        <v>-96.25</v>
      </c>
      <c r="CD1265" s="45">
        <v>0</v>
      </c>
      <c r="CE1265" s="45">
        <v>0</v>
      </c>
      <c r="CF1265" s="14" t="s">
        <v>9762</v>
      </c>
      <c r="CG1265" s="7" t="s">
        <v>8477</v>
      </c>
      <c r="CH1265" s="215" t="s">
        <v>8498</v>
      </c>
      <c r="CI1265" s="215" t="s">
        <v>8523</v>
      </c>
      <c r="CJ1265" s="215" t="s">
        <v>8498</v>
      </c>
      <c r="CK1265" s="43" t="s">
        <v>5474</v>
      </c>
      <c r="CL1265" s="43" t="s">
        <v>5474</v>
      </c>
      <c r="CM1265" s="43" t="s">
        <v>7017</v>
      </c>
      <c r="CN1265" s="145">
        <v>-96.25</v>
      </c>
      <c r="CO1265" s="145">
        <v>1347.5</v>
      </c>
      <c r="CP1265" s="148">
        <v>12693.772292510799</v>
      </c>
      <c r="CQ1265" s="189" t="s">
        <v>5474</v>
      </c>
      <c r="CR1265" s="189" t="s">
        <v>5474</v>
      </c>
      <c r="CS1265" s="99" t="s">
        <v>5474</v>
      </c>
      <c r="CT1265" s="167" t="s">
        <v>5474</v>
      </c>
      <c r="CU1265" s="43" t="s">
        <v>5474</v>
      </c>
      <c r="CV1265" s="43" t="s">
        <v>5474</v>
      </c>
      <c r="CW1265" s="43" t="s">
        <v>5474</v>
      </c>
      <c r="CX1265" s="43" t="s">
        <v>5474</v>
      </c>
      <c r="CY1265" s="43" t="s">
        <v>5474</v>
      </c>
      <c r="CZ1265" s="43" t="s">
        <v>5474</v>
      </c>
      <c r="DA1265" s="42" t="s">
        <v>5474</v>
      </c>
      <c r="DB1265" s="42" t="s">
        <v>5474</v>
      </c>
      <c r="DC1265" s="42" t="s">
        <v>5474</v>
      </c>
      <c r="DD1265" s="42" t="s">
        <v>5474</v>
      </c>
      <c r="DE1265" s="42" t="s">
        <v>5474</v>
      </c>
      <c r="DF1265" s="42" t="s">
        <v>5474</v>
      </c>
      <c r="DG1265" s="42" t="s">
        <v>5474</v>
      </c>
      <c r="DH1265" s="42" t="s">
        <v>5474</v>
      </c>
    </row>
    <row r="1266" spans="1:112">
      <c r="A1266" s="22">
        <v>2007</v>
      </c>
      <c r="B1266" s="7" t="s">
        <v>252</v>
      </c>
      <c r="C1266" s="21">
        <v>8.5400000000000004E-2</v>
      </c>
      <c r="D1266" s="21">
        <v>0.72609999999999997</v>
      </c>
      <c r="E1266" s="21">
        <v>0.11210000000000001</v>
      </c>
      <c r="F1266" s="21">
        <v>0.45939999999999998</v>
      </c>
      <c r="G1266" s="21">
        <v>0.28860000000000002</v>
      </c>
      <c r="H1266" s="21">
        <v>-0.66669999999999996</v>
      </c>
      <c r="I1266" s="21">
        <v>1.0455000000000001</v>
      </c>
      <c r="J1266" s="21">
        <v>1.069</v>
      </c>
      <c r="K1266" s="21">
        <v>-5.7999999999999996E-3</v>
      </c>
      <c r="L1266" s="21">
        <v>9.98E-2</v>
      </c>
      <c r="M1266" s="21">
        <v>8.2199999999999995E-2</v>
      </c>
      <c r="N1266" s="21">
        <v>-4.5999999999999999E-3</v>
      </c>
      <c r="O1266" s="21">
        <v>0.1082</v>
      </c>
      <c r="P1266" s="21">
        <v>0.09</v>
      </c>
      <c r="Q1266" s="21">
        <v>2.1700000000000001E-2</v>
      </c>
      <c r="R1266" s="21">
        <v>6.7999999999999996E-3</v>
      </c>
      <c r="S1266" s="21">
        <v>-6.0400000000000002E-2</v>
      </c>
      <c r="T1266" s="21">
        <v>-9.7999999999999997E-3</v>
      </c>
      <c r="U1266" s="10">
        <v>0.04</v>
      </c>
      <c r="V1266" s="10">
        <v>-0.27</v>
      </c>
      <c r="W1266" s="7">
        <v>0</v>
      </c>
      <c r="X1266" s="20">
        <v>0</v>
      </c>
      <c r="Y1266" s="75"/>
      <c r="Z1266" s="7"/>
      <c r="AA1266" s="7"/>
      <c r="AB1266" s="51">
        <v>763</v>
      </c>
      <c r="AC1266" s="51">
        <v>1032</v>
      </c>
      <c r="AD1266" s="51">
        <v>14</v>
      </c>
      <c r="AE1266" s="51">
        <v>7</v>
      </c>
      <c r="AF1266" s="51">
        <v>-3</v>
      </c>
      <c r="AG1266" s="51">
        <v>3</v>
      </c>
      <c r="AH1266" s="20">
        <v>0.46550000000000002</v>
      </c>
      <c r="AI1266" s="7" t="s">
        <v>8487</v>
      </c>
      <c r="AJ1266" s="67" t="s">
        <v>8482</v>
      </c>
      <c r="AK1266" s="44">
        <v>0.69031141868512114</v>
      </c>
      <c r="AL1266" s="44">
        <v>-0.87745098039215685</v>
      </c>
      <c r="AM1266" s="44">
        <v>-0.62499999999999944</v>
      </c>
      <c r="AN1266" s="25">
        <v>1.1136801541425818</v>
      </c>
      <c r="AO1266" s="25">
        <v>0.39306358381502887</v>
      </c>
      <c r="AP1266" s="215">
        <v>25.95</v>
      </c>
      <c r="AQ1266" s="215" t="s">
        <v>9658</v>
      </c>
      <c r="AR1266" s="44">
        <v>-1.33079847908745E-2</v>
      </c>
      <c r="AS1266" s="171" t="s">
        <v>7344</v>
      </c>
      <c r="AT1266" s="171" t="s">
        <v>7085</v>
      </c>
      <c r="AU1266" s="171" t="s">
        <v>7345</v>
      </c>
      <c r="AV1266" s="7" t="s">
        <v>5474</v>
      </c>
      <c r="AW1266" s="14" t="s">
        <v>6048</v>
      </c>
      <c r="AX1266" s="49" t="s">
        <v>6039</v>
      </c>
      <c r="AY1266" s="38" t="s">
        <v>6047</v>
      </c>
      <c r="AZ1266" s="14" t="s">
        <v>6123</v>
      </c>
      <c r="BA1266" s="49" t="s">
        <v>5967</v>
      </c>
      <c r="BB1266" s="38" t="s">
        <v>5961</v>
      </c>
      <c r="BC1266" s="7">
        <v>0.4</v>
      </c>
      <c r="BD1266" s="14" t="s">
        <v>5980</v>
      </c>
      <c r="BE1266" s="49" t="s">
        <v>5967</v>
      </c>
      <c r="BF1266" s="38" t="s">
        <v>6012</v>
      </c>
      <c r="BG1266" s="7">
        <v>0.7</v>
      </c>
      <c r="BH1266" s="45">
        <v>6683.2731919899325</v>
      </c>
      <c r="BI1266" s="215" t="s">
        <v>8592</v>
      </c>
      <c r="BJ1266" s="215" t="s">
        <v>8568</v>
      </c>
      <c r="BK1266" s="7">
        <v>0.5</v>
      </c>
      <c r="BL1266" s="25">
        <v>1.1695906432748567E-2</v>
      </c>
      <c r="BM1266" s="20">
        <v>0.71975000000000011</v>
      </c>
      <c r="BN1266" s="20">
        <v>0.77750000000000008</v>
      </c>
      <c r="BO1266" s="20">
        <v>0.67249999999999999</v>
      </c>
      <c r="BP1266" s="46" t="s">
        <v>8473</v>
      </c>
      <c r="BQ1266" s="215" t="s">
        <v>8473</v>
      </c>
      <c r="BR1266" s="79" t="s">
        <v>8473</v>
      </c>
      <c r="BS1266" s="9">
        <v>0</v>
      </c>
      <c r="BT1266" s="9">
        <v>0</v>
      </c>
      <c r="BU1266" s="47" t="s">
        <v>5993</v>
      </c>
      <c r="BV1266" s="47" t="s">
        <v>5993</v>
      </c>
      <c r="BW1266" s="14" t="s">
        <v>5474</v>
      </c>
      <c r="BX1266" s="83" t="s">
        <v>8473</v>
      </c>
      <c r="BY1266" s="82" t="s">
        <v>8473</v>
      </c>
      <c r="BZ1266" s="46" t="s">
        <v>8473</v>
      </c>
      <c r="CA1266" s="48" t="s">
        <v>8593</v>
      </c>
      <c r="CB1266" s="45">
        <v>19799.849999999999</v>
      </c>
      <c r="CC1266" s="45">
        <v>26780.399999999998</v>
      </c>
      <c r="CD1266" s="45">
        <v>363.3</v>
      </c>
      <c r="CE1266" s="45">
        <v>181.65</v>
      </c>
      <c r="CF1266" s="14" t="s">
        <v>9763</v>
      </c>
      <c r="CG1266" s="7" t="s">
        <v>8556</v>
      </c>
      <c r="CH1266" s="215" t="s">
        <v>8479</v>
      </c>
      <c r="CI1266" s="215" t="s">
        <v>8478</v>
      </c>
      <c r="CJ1266" s="215" t="s">
        <v>8523</v>
      </c>
      <c r="CK1266" s="43" t="s">
        <v>5474</v>
      </c>
      <c r="CL1266" s="43" t="s">
        <v>8480</v>
      </c>
      <c r="CM1266" s="43" t="s">
        <v>6944</v>
      </c>
      <c r="CN1266" s="145">
        <v>26962.05</v>
      </c>
      <c r="CO1266" s="145">
        <v>20163.149999999998</v>
      </c>
      <c r="CP1266" s="148">
        <v>173430.93933213875</v>
      </c>
      <c r="CQ1266" s="189" t="s">
        <v>5474</v>
      </c>
      <c r="CR1266" s="189" t="s">
        <v>5474</v>
      </c>
      <c r="CS1266" s="99" t="s">
        <v>5474</v>
      </c>
      <c r="CT1266" s="167" t="s">
        <v>5474</v>
      </c>
      <c r="CU1266" s="43" t="s">
        <v>5474</v>
      </c>
      <c r="CV1266" s="43" t="s">
        <v>5474</v>
      </c>
      <c r="CW1266" s="43" t="s">
        <v>5474</v>
      </c>
      <c r="CX1266" s="43" t="s">
        <v>5474</v>
      </c>
      <c r="CY1266" s="43" t="s">
        <v>5474</v>
      </c>
      <c r="CZ1266" s="43" t="s">
        <v>5474</v>
      </c>
      <c r="DA1266" s="42" t="s">
        <v>5474</v>
      </c>
      <c r="DB1266" s="42" t="s">
        <v>5474</v>
      </c>
      <c r="DC1266" s="42" t="s">
        <v>5474</v>
      </c>
      <c r="DD1266" s="42" t="s">
        <v>5474</v>
      </c>
      <c r="DE1266" s="42" t="s">
        <v>5474</v>
      </c>
      <c r="DF1266" s="42" t="s">
        <v>5474</v>
      </c>
      <c r="DG1266" s="42" t="s">
        <v>5474</v>
      </c>
      <c r="DH1266" s="42" t="s">
        <v>5474</v>
      </c>
    </row>
    <row r="1267" spans="1:112">
      <c r="A1267" s="22">
        <v>2023</v>
      </c>
      <c r="B1267" s="7" t="s">
        <v>263</v>
      </c>
      <c r="C1267" s="21">
        <v>-5.1999999999999998E-3</v>
      </c>
      <c r="D1267" s="21">
        <v>1.0749</v>
      </c>
      <c r="E1267" s="21">
        <v>9.9000000000000005E-2</v>
      </c>
      <c r="F1267" s="21">
        <v>0.84409999999999996</v>
      </c>
      <c r="G1267" s="21">
        <v>0.70660000000000001</v>
      </c>
      <c r="H1267" s="21">
        <v>6.9000000000000006E-2</v>
      </c>
      <c r="I1267" s="21">
        <v>3.2143000000000002</v>
      </c>
      <c r="J1267" s="21">
        <v>3.7273000000000001</v>
      </c>
      <c r="K1267" s="21">
        <v>1.11E-2</v>
      </c>
      <c r="L1267" s="21">
        <v>5.4600000000000003E-2</v>
      </c>
      <c r="M1267" s="21">
        <v>4.48E-2</v>
      </c>
      <c r="N1267" s="21">
        <v>4.7999999999999996E-3</v>
      </c>
      <c r="O1267" s="21">
        <v>5.8000000000000003E-2</v>
      </c>
      <c r="P1267" s="21">
        <v>5.2400000000000002E-2</v>
      </c>
      <c r="Q1267" s="21">
        <v>4.9399999999999999E-2</v>
      </c>
      <c r="R1267" s="21">
        <v>1.5299999999999999E-2</v>
      </c>
      <c r="S1267" s="21">
        <v>1.8599999999999998E-2</v>
      </c>
      <c r="T1267" s="21">
        <v>1.8100000000000002E-2</v>
      </c>
      <c r="U1267" s="10">
        <v>1.2</v>
      </c>
      <c r="V1267" s="10">
        <v>2.04</v>
      </c>
      <c r="W1267" s="7">
        <v>0.36</v>
      </c>
      <c r="X1267" s="20">
        <v>0.77690000000000003</v>
      </c>
      <c r="Y1267" s="75"/>
      <c r="Z1267" s="7"/>
      <c r="AA1267" s="7"/>
      <c r="AB1267" s="51">
        <v>7218</v>
      </c>
      <c r="AC1267" s="51">
        <v>8216</v>
      </c>
      <c r="AD1267" s="51">
        <v>135</v>
      </c>
      <c r="AE1267" s="51">
        <v>65</v>
      </c>
      <c r="AF1267" s="51">
        <v>200</v>
      </c>
      <c r="AG1267" s="51">
        <v>-5</v>
      </c>
      <c r="AH1267" s="20">
        <v>0.2213</v>
      </c>
      <c r="AI1267" s="7" t="s">
        <v>8487</v>
      </c>
      <c r="AJ1267" s="67" t="s">
        <v>8494</v>
      </c>
      <c r="AK1267" s="44">
        <v>0.64803951836986717</v>
      </c>
      <c r="AL1267" s="44">
        <v>-0.78723404255319152</v>
      </c>
      <c r="AM1267" s="44">
        <v>-0.77777777777777823</v>
      </c>
      <c r="AN1267" s="25">
        <v>1.0725165562913908</v>
      </c>
      <c r="AO1267" s="25">
        <v>0.31125827814569546</v>
      </c>
      <c r="AP1267" s="215">
        <v>30.2</v>
      </c>
      <c r="AQ1267" s="215" t="s">
        <v>9658</v>
      </c>
      <c r="AR1267" s="44">
        <v>-1.7886178861788601E-2</v>
      </c>
      <c r="AS1267" s="171" t="s">
        <v>7360</v>
      </c>
      <c r="AT1267" s="171" t="s">
        <v>7207</v>
      </c>
      <c r="AU1267" s="171" t="s">
        <v>7361</v>
      </c>
      <c r="AV1267" s="7" t="s">
        <v>5474</v>
      </c>
      <c r="AW1267" s="14" t="s">
        <v>6700</v>
      </c>
      <c r="AX1267" s="49" t="s">
        <v>6009</v>
      </c>
      <c r="AY1267" s="38" t="s">
        <v>5971</v>
      </c>
      <c r="AZ1267" s="14" t="s">
        <v>6123</v>
      </c>
      <c r="BA1267" s="49" t="s">
        <v>5967</v>
      </c>
      <c r="BB1267" s="38" t="s">
        <v>5961</v>
      </c>
      <c r="BC1267" s="7">
        <v>0.5</v>
      </c>
      <c r="BD1267" s="14" t="s">
        <v>6049</v>
      </c>
      <c r="BE1267" s="49" t="s">
        <v>5988</v>
      </c>
      <c r="BF1267" s="38" t="s">
        <v>5989</v>
      </c>
      <c r="BG1267" s="7">
        <v>0.3</v>
      </c>
      <c r="BH1267" s="45">
        <v>15578.635665558117</v>
      </c>
      <c r="BI1267" s="215" t="s">
        <v>8592</v>
      </c>
      <c r="BJ1267" s="215" t="s">
        <v>8568</v>
      </c>
      <c r="BK1267" s="7">
        <v>0.5</v>
      </c>
      <c r="BL1267" s="25">
        <v>6.6666666666666428E-3</v>
      </c>
      <c r="BM1267" s="20">
        <v>0.74443749999999997</v>
      </c>
      <c r="BN1267" s="20">
        <v>0.8125</v>
      </c>
      <c r="BO1267" s="20">
        <v>0.68874999999999986</v>
      </c>
      <c r="BP1267" s="46">
        <v>14.80392156862745</v>
      </c>
      <c r="BQ1267" s="215" t="s">
        <v>8585</v>
      </c>
      <c r="BR1267" s="79">
        <v>0.11475717439293577</v>
      </c>
      <c r="BS1267" s="9">
        <v>6.0352237424312616E-3</v>
      </c>
      <c r="BT1267" s="9">
        <v>0</v>
      </c>
      <c r="BU1267" s="47" t="s">
        <v>5993</v>
      </c>
      <c r="BV1267" s="47" t="s">
        <v>5993</v>
      </c>
      <c r="BW1267" s="14" t="s">
        <v>5474</v>
      </c>
      <c r="BX1267" s="83">
        <v>0.3377086092715228</v>
      </c>
      <c r="BY1267" s="82">
        <v>2.5999999999999996</v>
      </c>
      <c r="BZ1267" s="46">
        <v>11.615384615384617</v>
      </c>
      <c r="CA1267" s="48" t="s">
        <v>8593</v>
      </c>
      <c r="CB1267" s="45">
        <v>217983.6</v>
      </c>
      <c r="CC1267" s="45">
        <v>248123.19999999998</v>
      </c>
      <c r="CD1267" s="45">
        <v>4077</v>
      </c>
      <c r="CE1267" s="45">
        <v>1963</v>
      </c>
      <c r="CF1267" s="14" t="s">
        <v>9764</v>
      </c>
      <c r="CG1267" s="7" t="s">
        <v>8556</v>
      </c>
      <c r="CH1267" s="215" t="s">
        <v>8479</v>
      </c>
      <c r="CI1267" s="215" t="s">
        <v>8478</v>
      </c>
      <c r="CJ1267" s="215" t="s">
        <v>8479</v>
      </c>
      <c r="CK1267" s="43" t="s">
        <v>5474</v>
      </c>
      <c r="CL1267" s="43" t="s">
        <v>5474</v>
      </c>
      <c r="CM1267" s="43" t="s">
        <v>6944</v>
      </c>
      <c r="CN1267" s="145">
        <v>250086.19999999998</v>
      </c>
      <c r="CO1267" s="145">
        <v>222060.6</v>
      </c>
      <c r="CP1267" s="148">
        <v>470474.79709985509</v>
      </c>
      <c r="CQ1267" s="189" t="s">
        <v>5474</v>
      </c>
      <c r="CR1267" s="189" t="s">
        <v>5474</v>
      </c>
      <c r="CS1267" s="99" t="s">
        <v>5474</v>
      </c>
      <c r="CT1267" s="167" t="s">
        <v>5474</v>
      </c>
      <c r="CU1267" s="43" t="s">
        <v>5474</v>
      </c>
      <c r="CV1267" s="43" t="s">
        <v>5474</v>
      </c>
      <c r="CW1267" s="43" t="s">
        <v>5474</v>
      </c>
      <c r="CX1267" s="43" t="s">
        <v>5474</v>
      </c>
      <c r="CY1267" s="43" t="s">
        <v>5474</v>
      </c>
      <c r="CZ1267" s="43" t="s">
        <v>5474</v>
      </c>
      <c r="DA1267" s="42" t="s">
        <v>5474</v>
      </c>
      <c r="DB1267" s="42" t="s">
        <v>5474</v>
      </c>
      <c r="DC1267" s="42" t="s">
        <v>5474</v>
      </c>
      <c r="DD1267" s="42" t="s">
        <v>5474</v>
      </c>
      <c r="DE1267" s="42" t="s">
        <v>5474</v>
      </c>
      <c r="DF1267" s="42" t="s">
        <v>5474</v>
      </c>
      <c r="DG1267" s="42" t="s">
        <v>5474</v>
      </c>
      <c r="DH1267" s="42" t="s">
        <v>5474</v>
      </c>
    </row>
    <row r="1268" spans="1:112">
      <c r="A1268" s="22">
        <v>1762</v>
      </c>
      <c r="B1268" s="7" t="s">
        <v>223</v>
      </c>
      <c r="C1268" s="21">
        <v>-0.14899999999999999</v>
      </c>
      <c r="D1268" s="21">
        <v>0.58289999999999997</v>
      </c>
      <c r="E1268" s="21">
        <v>0.17829999999999999</v>
      </c>
      <c r="F1268" s="21">
        <v>1.0690999999999999</v>
      </c>
      <c r="G1268" s="21">
        <v>0.35749999999999998</v>
      </c>
      <c r="H1268" s="21">
        <v>0.28349999999999997</v>
      </c>
      <c r="I1268" s="21">
        <v>-0.65969999999999995</v>
      </c>
      <c r="J1268" s="21">
        <v>-0.43690000000000001</v>
      </c>
      <c r="K1268" s="21">
        <v>-3.8999999999999998E-3</v>
      </c>
      <c r="L1268" s="21">
        <v>3.27E-2</v>
      </c>
      <c r="M1268" s="21">
        <v>2.7900000000000001E-2</v>
      </c>
      <c r="N1268" s="21">
        <v>3.8899999999999997E-2</v>
      </c>
      <c r="O1268" s="21">
        <v>7.5700000000000003E-2</v>
      </c>
      <c r="P1268" s="21">
        <v>7.6200000000000004E-2</v>
      </c>
      <c r="Q1268" s="21">
        <v>-1.72E-2</v>
      </c>
      <c r="R1268" s="21">
        <v>-8.9999999999999993E-3</v>
      </c>
      <c r="S1268" s="21">
        <v>9.9699999999999997E-2</v>
      </c>
      <c r="T1268" s="21">
        <v>6.54E-2</v>
      </c>
      <c r="U1268" s="10">
        <v>2.9</v>
      </c>
      <c r="V1268" s="10">
        <v>4.6100000000000003</v>
      </c>
      <c r="W1268" s="7">
        <v>0.9</v>
      </c>
      <c r="X1268" s="20">
        <v>0.39910000000000001</v>
      </c>
      <c r="Y1268" s="75">
        <v>2020</v>
      </c>
      <c r="Z1268" s="7">
        <v>1.5</v>
      </c>
      <c r="AA1268" s="7">
        <v>0</v>
      </c>
      <c r="AB1268" s="51">
        <v>283</v>
      </c>
      <c r="AC1268" s="51">
        <v>112</v>
      </c>
      <c r="AD1268" s="51"/>
      <c r="AE1268" s="51"/>
      <c r="AF1268" s="51">
        <v>233</v>
      </c>
      <c r="AG1268" s="51">
        <v>20</v>
      </c>
      <c r="AH1268" s="20">
        <v>1.2999999999999999E-2</v>
      </c>
      <c r="AI1268" s="7" t="s">
        <v>8481</v>
      </c>
      <c r="AJ1268" s="67" t="s">
        <v>8468</v>
      </c>
      <c r="AK1268" s="44">
        <v>0.58174904942965777</v>
      </c>
      <c r="AL1268" s="44">
        <v>0.70873786407766981</v>
      </c>
      <c r="AM1268" s="44">
        <v>-1</v>
      </c>
      <c r="AN1268" s="25">
        <v>0.38790560471976399</v>
      </c>
      <c r="AO1268" s="25">
        <v>0.15191740412979349</v>
      </c>
      <c r="AP1268" s="215">
        <v>67.8</v>
      </c>
      <c r="AQ1268" s="215" t="s">
        <v>9658</v>
      </c>
      <c r="AR1268" s="44">
        <v>-8.7719298245613996E-3</v>
      </c>
      <c r="AS1268" s="171" t="s">
        <v>7298</v>
      </c>
      <c r="AT1268" s="171" t="s">
        <v>7299</v>
      </c>
      <c r="AU1268" s="171" t="s">
        <v>7300</v>
      </c>
      <c r="AV1268" s="7" t="s">
        <v>8488</v>
      </c>
      <c r="AW1268" s="14" t="s">
        <v>6392</v>
      </c>
      <c r="AX1268" s="49" t="s">
        <v>5967</v>
      </c>
      <c r="AY1268" s="38" t="s">
        <v>5961</v>
      </c>
      <c r="AZ1268" s="14" t="s">
        <v>6069</v>
      </c>
      <c r="BA1268" s="49" t="s">
        <v>6009</v>
      </c>
      <c r="BB1268" s="38" t="s">
        <v>5961</v>
      </c>
      <c r="BC1268" s="7">
        <v>0.2</v>
      </c>
      <c r="BD1268" s="14" t="s">
        <v>6131</v>
      </c>
      <c r="BE1268" s="49" t="s">
        <v>5981</v>
      </c>
      <c r="BF1268" s="38" t="s">
        <v>5961</v>
      </c>
      <c r="BG1268" s="7">
        <v>1.8</v>
      </c>
      <c r="BH1268" s="45">
        <v>655.52637820574489</v>
      </c>
      <c r="BI1268" s="215" t="s">
        <v>8489</v>
      </c>
      <c r="BJ1268" s="215" t="s">
        <v>8509</v>
      </c>
      <c r="BK1268" s="7">
        <v>1.1000000000000001</v>
      </c>
      <c r="BL1268" s="25">
        <v>0</v>
      </c>
      <c r="BM1268" s="20">
        <v>0.66568749999999999</v>
      </c>
      <c r="BN1268" s="20">
        <v>0.80249999999999999</v>
      </c>
      <c r="BO1268" s="20">
        <v>0.55374999999999985</v>
      </c>
      <c r="BP1268" s="46">
        <v>14.707158351409976</v>
      </c>
      <c r="BQ1268" s="215" t="s">
        <v>8558</v>
      </c>
      <c r="BR1268" s="79">
        <v>6.1946902654867304E-2</v>
      </c>
      <c r="BS1268" s="9">
        <v>7.3811565175583294E-3</v>
      </c>
      <c r="BT1268" s="9">
        <v>1.6179245220768301E-2</v>
      </c>
      <c r="BU1268" s="47" t="s">
        <v>5993</v>
      </c>
      <c r="BV1268" s="47">
        <v>44399</v>
      </c>
      <c r="BW1268" s="14" t="s">
        <v>5474</v>
      </c>
      <c r="BX1268" s="83">
        <v>0.32743362831858414</v>
      </c>
      <c r="BY1268" s="82">
        <v>6</v>
      </c>
      <c r="BZ1268" s="46">
        <v>11.299999999999999</v>
      </c>
      <c r="CA1268" s="48" t="s">
        <v>8475</v>
      </c>
      <c r="CB1268" s="45">
        <v>19187.399999999998</v>
      </c>
      <c r="CC1268" s="45">
        <v>7593.5999999999995</v>
      </c>
      <c r="CD1268" s="45">
        <v>0</v>
      </c>
      <c r="CE1268" s="45">
        <v>0</v>
      </c>
      <c r="CF1268" s="14" t="s">
        <v>9765</v>
      </c>
      <c r="CG1268" s="7" t="s">
        <v>8556</v>
      </c>
      <c r="CH1268" s="215" t="s">
        <v>8479</v>
      </c>
      <c r="CI1268" s="215" t="s">
        <v>8479</v>
      </c>
      <c r="CJ1268" s="215" t="s">
        <v>8498</v>
      </c>
      <c r="CK1268" s="43" t="s">
        <v>5474</v>
      </c>
      <c r="CL1268" s="43" t="s">
        <v>5474</v>
      </c>
      <c r="CM1268" s="43" t="s">
        <v>5474</v>
      </c>
      <c r="CN1268" s="145">
        <v>7593.5999999999995</v>
      </c>
      <c r="CO1268" s="145">
        <v>19187.399999999998</v>
      </c>
      <c r="CP1268" s="148">
        <v>44444.688442349499</v>
      </c>
      <c r="CQ1268" s="189" t="s">
        <v>5474</v>
      </c>
      <c r="CR1268" s="189" t="s">
        <v>5474</v>
      </c>
      <c r="CS1268" s="99" t="s">
        <v>5474</v>
      </c>
      <c r="CT1268" s="167" t="s">
        <v>5474</v>
      </c>
      <c r="CU1268" s="43" t="s">
        <v>5474</v>
      </c>
      <c r="CV1268" s="43" t="s">
        <v>5474</v>
      </c>
      <c r="CW1268" s="43" t="s">
        <v>5474</v>
      </c>
      <c r="CX1268" s="43" t="s">
        <v>5474</v>
      </c>
      <c r="CY1268" s="43" t="s">
        <v>5474</v>
      </c>
      <c r="CZ1268" s="43" t="s">
        <v>5474</v>
      </c>
      <c r="DA1268" s="42" t="s">
        <v>5474</v>
      </c>
      <c r="DB1268" s="42" t="s">
        <v>5474</v>
      </c>
      <c r="DC1268" s="42" t="s">
        <v>5474</v>
      </c>
      <c r="DD1268" s="42" t="s">
        <v>5474</v>
      </c>
      <c r="DE1268" s="42" t="s">
        <v>5474</v>
      </c>
      <c r="DF1268" s="42" t="s">
        <v>5474</v>
      </c>
      <c r="DG1268" s="42" t="s">
        <v>5474</v>
      </c>
      <c r="DH1268" s="42" t="s">
        <v>5474</v>
      </c>
    </row>
    <row r="1269" spans="1:112">
      <c r="A1269" s="22">
        <v>2033</v>
      </c>
      <c r="B1269" s="7" t="s">
        <v>272</v>
      </c>
      <c r="C1269" s="21">
        <v>4.6399999999999997E-2</v>
      </c>
      <c r="D1269" s="21">
        <v>-8.6900000000000005E-2</v>
      </c>
      <c r="E1269" s="21">
        <v>-5.7000000000000002E-3</v>
      </c>
      <c r="F1269" s="21">
        <v>8.8999999999999996E-2</v>
      </c>
      <c r="G1269" s="21">
        <v>6.8400000000000002E-2</v>
      </c>
      <c r="H1269" s="21">
        <v>-0.25</v>
      </c>
      <c r="I1269" s="21">
        <v>-0.25</v>
      </c>
      <c r="J1269" s="21">
        <v>0</v>
      </c>
      <c r="K1269" s="21">
        <v>-1.4200000000000001E-2</v>
      </c>
      <c r="L1269" s="21">
        <v>-3.2800000000000003E-2</v>
      </c>
      <c r="M1269" s="21">
        <v>2.0799999999999999E-2</v>
      </c>
      <c r="N1269" s="21">
        <v>-1.0200000000000001E-2</v>
      </c>
      <c r="O1269" s="21">
        <v>-6.7999999999999996E-3</v>
      </c>
      <c r="P1269" s="21">
        <v>2.9899999999999999E-2</v>
      </c>
      <c r="Q1269" s="21">
        <v>-5.1000000000000004E-3</v>
      </c>
      <c r="R1269" s="21">
        <v>-4.1999999999999997E-3</v>
      </c>
      <c r="S1269" s="21">
        <v>2.8299999999999999E-2</v>
      </c>
      <c r="T1269" s="21">
        <v>2.41E-2</v>
      </c>
      <c r="U1269" s="10">
        <v>7.0000000000000007E-2</v>
      </c>
      <c r="V1269" s="10">
        <v>0.24</v>
      </c>
      <c r="W1269" s="7">
        <v>0.24</v>
      </c>
      <c r="X1269" s="20">
        <v>0.72940000000000005</v>
      </c>
      <c r="Y1269" s="75">
        <v>2020</v>
      </c>
      <c r="Z1269" s="7">
        <v>0.3</v>
      </c>
      <c r="AA1269" s="7">
        <v>0</v>
      </c>
      <c r="AB1269" s="51">
        <v>158</v>
      </c>
      <c r="AC1269" s="51">
        <v>30</v>
      </c>
      <c r="AD1269" s="51">
        <v>7</v>
      </c>
      <c r="AE1269" s="51">
        <v>3</v>
      </c>
      <c r="AF1269" s="51"/>
      <c r="AG1269" s="51"/>
      <c r="AH1269" s="20">
        <v>0</v>
      </c>
      <c r="AI1269" s="7" t="s">
        <v>8481</v>
      </c>
      <c r="AJ1269" s="67" t="s">
        <v>8757</v>
      </c>
      <c r="AK1269" s="44">
        <v>0.54051607062019014</v>
      </c>
      <c r="AL1269" s="44">
        <v>-0.7786885245901638</v>
      </c>
      <c r="AM1269" s="44">
        <v>-0.7272727272727284</v>
      </c>
      <c r="AN1269" s="25">
        <v>1.0395294117647058</v>
      </c>
      <c r="AO1269" s="25">
        <v>0.28705882352941181</v>
      </c>
      <c r="AP1269" s="215">
        <v>21.25</v>
      </c>
      <c r="AQ1269" s="215" t="s">
        <v>9658</v>
      </c>
      <c r="AR1269" s="44">
        <v>-7.0093457943925198E-3</v>
      </c>
      <c r="AS1269" s="171" t="s">
        <v>7380</v>
      </c>
      <c r="AT1269" s="171" t="s">
        <v>7129</v>
      </c>
      <c r="AU1269" s="171" t="s">
        <v>7213</v>
      </c>
      <c r="AV1269" s="7" t="s">
        <v>5474</v>
      </c>
      <c r="AW1269" s="14" t="s">
        <v>7379</v>
      </c>
      <c r="AX1269" s="49" t="s">
        <v>5967</v>
      </c>
      <c r="AY1269" s="38" t="s">
        <v>5971</v>
      </c>
      <c r="AZ1269" s="14" t="s">
        <v>6044</v>
      </c>
      <c r="BA1269" s="49" t="s">
        <v>5967</v>
      </c>
      <c r="BB1269" s="38" t="s">
        <v>5971</v>
      </c>
      <c r="BC1269" s="7">
        <v>0.3</v>
      </c>
      <c r="BD1269" s="14" t="s">
        <v>5997</v>
      </c>
      <c r="BE1269" s="49" t="s">
        <v>5960</v>
      </c>
      <c r="BF1269" s="38" t="s">
        <v>5961</v>
      </c>
      <c r="BG1269" s="7">
        <v>0.3</v>
      </c>
      <c r="BH1269" s="45">
        <v>314.25082841527927</v>
      </c>
      <c r="BI1269" s="215" t="s">
        <v>8489</v>
      </c>
      <c r="BJ1269" s="215" t="s">
        <v>8554</v>
      </c>
      <c r="BK1269" s="7">
        <v>0.6</v>
      </c>
      <c r="BL1269" s="25">
        <v>7.1090047393364249E-3</v>
      </c>
      <c r="BM1269" s="20">
        <v>0.59462499999999996</v>
      </c>
      <c r="BN1269" s="20">
        <v>0.61250000000000004</v>
      </c>
      <c r="BO1269" s="20">
        <v>0.57999999999999996</v>
      </c>
      <c r="BP1269" s="46">
        <v>88.541666666666671</v>
      </c>
      <c r="BQ1269" s="215" t="s">
        <v>8483</v>
      </c>
      <c r="BR1269" s="79">
        <v>-0.84553882352941179</v>
      </c>
      <c r="BS1269" s="9">
        <v>5.4124547865577188E-3</v>
      </c>
      <c r="BT1269" s="9">
        <v>8.2195626175112224E-3</v>
      </c>
      <c r="BU1269" s="47" t="s">
        <v>5993</v>
      </c>
      <c r="BV1269" s="47" t="s">
        <v>5993</v>
      </c>
      <c r="BW1269" s="14" t="s">
        <v>5474</v>
      </c>
      <c r="BX1269" s="83">
        <v>-0.81464658823529401</v>
      </c>
      <c r="BY1269" s="82">
        <v>0.27</v>
      </c>
      <c r="BZ1269" s="46">
        <v>78.703703703703695</v>
      </c>
      <c r="CA1269" s="48" t="s">
        <v>8593</v>
      </c>
      <c r="CB1269" s="45">
        <v>3357.5</v>
      </c>
      <c r="CC1269" s="45">
        <v>637.5</v>
      </c>
      <c r="CD1269" s="45">
        <v>148.75</v>
      </c>
      <c r="CE1269" s="45">
        <v>63.75</v>
      </c>
      <c r="CF1269" s="14" t="s">
        <v>9766</v>
      </c>
      <c r="CG1269" s="7" t="s">
        <v>8556</v>
      </c>
      <c r="CH1269" s="215" t="s">
        <v>8523</v>
      </c>
      <c r="CI1269" s="215" t="s">
        <v>8479</v>
      </c>
      <c r="CJ1269" s="215" t="s">
        <v>8479</v>
      </c>
      <c r="CK1269" s="43" t="s">
        <v>5474</v>
      </c>
      <c r="CL1269" s="43" t="s">
        <v>5474</v>
      </c>
      <c r="CM1269" s="43" t="s">
        <v>5474</v>
      </c>
      <c r="CN1269" s="145">
        <v>701.25</v>
      </c>
      <c r="CO1269" s="145">
        <v>3506.25</v>
      </c>
      <c r="CP1269" s="148">
        <v>6677.8301038246846</v>
      </c>
      <c r="CQ1269" s="189" t="s">
        <v>5474</v>
      </c>
      <c r="CR1269" s="189" t="s">
        <v>5474</v>
      </c>
      <c r="CS1269" s="99" t="s">
        <v>5474</v>
      </c>
      <c r="CT1269" s="167" t="s">
        <v>5474</v>
      </c>
      <c r="CU1269" s="43" t="s">
        <v>5474</v>
      </c>
      <c r="CV1269" s="43" t="s">
        <v>5474</v>
      </c>
      <c r="CW1269" s="43" t="s">
        <v>5474</v>
      </c>
      <c r="CX1269" s="43" t="s">
        <v>5474</v>
      </c>
      <c r="CY1269" s="43" t="s">
        <v>5474</v>
      </c>
      <c r="CZ1269" s="43" t="s">
        <v>5474</v>
      </c>
      <c r="DA1269" s="42" t="s">
        <v>5474</v>
      </c>
      <c r="DB1269" s="42" t="s">
        <v>5474</v>
      </c>
      <c r="DC1269" s="42" t="s">
        <v>5474</v>
      </c>
      <c r="DD1269" s="42" t="s">
        <v>5474</v>
      </c>
      <c r="DE1269" s="42" t="s">
        <v>5474</v>
      </c>
      <c r="DF1269" s="42" t="s">
        <v>5474</v>
      </c>
      <c r="DG1269" s="42" t="s">
        <v>5474</v>
      </c>
      <c r="DH1269" s="42" t="s">
        <v>5474</v>
      </c>
    </row>
    <row r="1270" spans="1:112">
      <c r="A1270" s="22">
        <v>2250</v>
      </c>
      <c r="B1270" s="7" t="s">
        <v>5832</v>
      </c>
      <c r="C1270" s="21"/>
      <c r="D1270" s="21"/>
      <c r="E1270" s="21"/>
      <c r="F1270" s="21"/>
      <c r="G1270" s="21"/>
      <c r="H1270" s="21"/>
      <c r="I1270" s="21"/>
      <c r="J1270" s="21"/>
      <c r="K1270" s="21"/>
      <c r="L1270" s="21"/>
      <c r="M1270" s="21"/>
      <c r="N1270" s="21"/>
      <c r="O1270" s="21"/>
      <c r="P1270" s="21"/>
      <c r="Q1270" s="21"/>
      <c r="R1270" s="21"/>
      <c r="S1270" s="21"/>
      <c r="T1270" s="21"/>
      <c r="U1270" s="10"/>
      <c r="V1270" s="10"/>
      <c r="W1270" s="7">
        <v>0</v>
      </c>
      <c r="X1270" s="20">
        <v>0</v>
      </c>
      <c r="Y1270" s="75">
        <v>2020</v>
      </c>
      <c r="Z1270" s="7">
        <v>3</v>
      </c>
      <c r="AA1270" s="7">
        <v>0</v>
      </c>
      <c r="AB1270" s="51">
        <v>30</v>
      </c>
      <c r="AC1270" s="51">
        <v>-19</v>
      </c>
      <c r="AD1270" s="51"/>
      <c r="AE1270" s="51"/>
      <c r="AF1270" s="51"/>
      <c r="AG1270" s="51"/>
      <c r="AH1270" s="20">
        <v>0</v>
      </c>
      <c r="AI1270" s="7" t="s">
        <v>8493</v>
      </c>
      <c r="AJ1270" s="67" t="s">
        <v>8757</v>
      </c>
      <c r="AK1270" s="44">
        <v>-0.92105263157894735</v>
      </c>
      <c r="AL1270" s="44">
        <v>-0.87704918032786883</v>
      </c>
      <c r="AM1270" s="44">
        <v>-0.75</v>
      </c>
      <c r="AN1270" s="25">
        <v>0.71698113207547165</v>
      </c>
      <c r="AO1270" s="25">
        <v>0.46037735849056605</v>
      </c>
      <c r="AP1270" s="215">
        <v>132.5</v>
      </c>
      <c r="AQ1270" s="215" t="s">
        <v>9658</v>
      </c>
      <c r="AR1270" s="44">
        <v>-1.11940298507462E-2</v>
      </c>
      <c r="AS1270" s="171" t="s">
        <v>7445</v>
      </c>
      <c r="AT1270" s="171" t="s">
        <v>7446</v>
      </c>
      <c r="AU1270" s="171" t="s">
        <v>6897</v>
      </c>
      <c r="AV1270" s="7" t="s">
        <v>8470</v>
      </c>
      <c r="AW1270" s="14" t="s">
        <v>7444</v>
      </c>
      <c r="AX1270" s="49" t="s">
        <v>6009</v>
      </c>
      <c r="AY1270" s="38" t="s">
        <v>6007</v>
      </c>
      <c r="AZ1270" s="14" t="s">
        <v>6123</v>
      </c>
      <c r="BA1270" s="49" t="s">
        <v>5993</v>
      </c>
      <c r="BB1270" s="38" t="s">
        <v>5993</v>
      </c>
      <c r="BC1270" s="7">
        <v>0.4</v>
      </c>
      <c r="BD1270" s="14" t="s">
        <v>6104</v>
      </c>
      <c r="BE1270" s="49" t="s">
        <v>5993</v>
      </c>
      <c r="BF1270" s="38" t="s">
        <v>5993</v>
      </c>
      <c r="BG1270" s="7">
        <v>0.2</v>
      </c>
      <c r="BH1270" s="45">
        <v>133.99036856575904</v>
      </c>
      <c r="BI1270" s="215" t="s">
        <v>8495</v>
      </c>
      <c r="BJ1270" s="215" t="s">
        <v>8554</v>
      </c>
      <c r="BK1270" s="7">
        <v>1.2</v>
      </c>
      <c r="BL1270" s="25">
        <v>7.6045627376425855E-3</v>
      </c>
      <c r="BM1270" s="20">
        <v>0.60000000000000009</v>
      </c>
      <c r="BN1270" s="20">
        <v>0.6</v>
      </c>
      <c r="BO1270" s="20">
        <v>0.6</v>
      </c>
      <c r="BP1270" s="46" t="s">
        <v>8473</v>
      </c>
      <c r="BQ1270" s="215" t="s">
        <v>8473</v>
      </c>
      <c r="BR1270" s="79" t="s">
        <v>8473</v>
      </c>
      <c r="BS1270" s="9">
        <v>0</v>
      </c>
      <c r="BT1270" s="9">
        <v>1.6693850409069233E-2</v>
      </c>
      <c r="BU1270" s="47" t="s">
        <v>5993</v>
      </c>
      <c r="BV1270" s="47" t="s">
        <v>5993</v>
      </c>
      <c r="BW1270" s="14" t="s">
        <v>5474</v>
      </c>
      <c r="BX1270" s="83" t="s">
        <v>8473</v>
      </c>
      <c r="BY1270" s="82" t="s">
        <v>8473</v>
      </c>
      <c r="BZ1270" s="46" t="s">
        <v>8473</v>
      </c>
      <c r="CA1270" s="48" t="s">
        <v>8485</v>
      </c>
      <c r="CB1270" s="45">
        <v>3975</v>
      </c>
      <c r="CC1270" s="45">
        <v>-2517.5</v>
      </c>
      <c r="CD1270" s="45">
        <v>0</v>
      </c>
      <c r="CE1270" s="45">
        <v>0</v>
      </c>
      <c r="CF1270" s="14" t="e">
        <v>#N/A</v>
      </c>
      <c r="CG1270" s="7" t="s">
        <v>8556</v>
      </c>
      <c r="CH1270" s="215" t="s">
        <v>8523</v>
      </c>
      <c r="CI1270" s="215" t="s">
        <v>8478</v>
      </c>
      <c r="CJ1270" s="215" t="s">
        <v>8479</v>
      </c>
      <c r="CK1270" s="43" t="s">
        <v>5474</v>
      </c>
      <c r="CL1270" s="43" t="s">
        <v>5474</v>
      </c>
      <c r="CM1270" s="43" t="s">
        <v>5474</v>
      </c>
      <c r="CN1270" s="145">
        <v>-2517.5</v>
      </c>
      <c r="CO1270" s="145">
        <v>3975</v>
      </c>
      <c r="CP1270" s="148">
        <v>17753.723834963072</v>
      </c>
      <c r="CQ1270" s="189" t="s">
        <v>5474</v>
      </c>
      <c r="CR1270" s="189" t="s">
        <v>5474</v>
      </c>
      <c r="CS1270" s="99" t="s">
        <v>5474</v>
      </c>
      <c r="CT1270" s="167" t="s">
        <v>5474</v>
      </c>
      <c r="CU1270" s="43" t="s">
        <v>5474</v>
      </c>
      <c r="CV1270" s="43" t="s">
        <v>5474</v>
      </c>
      <c r="CW1270" s="43" t="s">
        <v>5474</v>
      </c>
      <c r="CX1270" s="43" t="s">
        <v>5474</v>
      </c>
      <c r="CY1270" s="43" t="s">
        <v>5474</v>
      </c>
      <c r="CZ1270" s="43" t="s">
        <v>5474</v>
      </c>
      <c r="DA1270" s="42" t="s">
        <v>5474</v>
      </c>
      <c r="DB1270" s="42" t="s">
        <v>5474</v>
      </c>
      <c r="DC1270" s="42" t="s">
        <v>5474</v>
      </c>
      <c r="DD1270" s="42" t="s">
        <v>5474</v>
      </c>
      <c r="DE1270" s="42" t="s">
        <v>5474</v>
      </c>
      <c r="DF1270" s="42" t="s">
        <v>5474</v>
      </c>
      <c r="DG1270" s="42" t="s">
        <v>5474</v>
      </c>
      <c r="DH1270" s="42" t="s">
        <v>5474</v>
      </c>
    </row>
    <row r="1271" spans="1:112">
      <c r="A1271" s="22">
        <v>9802</v>
      </c>
      <c r="B1271" s="7" t="s">
        <v>1581</v>
      </c>
      <c r="C1271" s="21">
        <v>-0.1057</v>
      </c>
      <c r="D1271" s="21">
        <v>1.9E-2</v>
      </c>
      <c r="E1271" s="21">
        <v>5.1999999999999998E-3</v>
      </c>
      <c r="F1271" s="21">
        <v>8.7099999999999997E-2</v>
      </c>
      <c r="G1271" s="21">
        <v>0.28110000000000002</v>
      </c>
      <c r="H1271" s="21">
        <v>-0.6</v>
      </c>
      <c r="I1271" s="21">
        <v>-0.29289999999999999</v>
      </c>
      <c r="J1271" s="21">
        <v>-0.186</v>
      </c>
      <c r="K1271" s="21">
        <v>-6.2E-2</v>
      </c>
      <c r="L1271" s="21">
        <v>-5.5199999999999999E-2</v>
      </c>
      <c r="M1271" s="21">
        <v>-2.8799999999999999E-2</v>
      </c>
      <c r="N1271" s="21">
        <v>-6.3899999999999998E-2</v>
      </c>
      <c r="O1271" s="21">
        <v>-4.99E-2</v>
      </c>
      <c r="P1271" s="21">
        <v>-2.7E-2</v>
      </c>
      <c r="Q1271" s="21">
        <v>-1.8100000000000002E-2</v>
      </c>
      <c r="R1271" s="21">
        <v>-1.21E-2</v>
      </c>
      <c r="S1271" s="21">
        <v>0.1303</v>
      </c>
      <c r="T1271" s="21">
        <v>8.3099999999999993E-2</v>
      </c>
      <c r="U1271" s="10">
        <v>2.4500000000000002</v>
      </c>
      <c r="V1271" s="10">
        <v>4.5</v>
      </c>
      <c r="W1271" s="7">
        <v>3.7105000000000001</v>
      </c>
      <c r="X1271" s="20">
        <v>0.63200000000000001</v>
      </c>
      <c r="Y1271" s="75">
        <v>2020</v>
      </c>
      <c r="Z1271" s="7">
        <v>2.1</v>
      </c>
      <c r="AA1271" s="7">
        <v>0</v>
      </c>
      <c r="AB1271" s="51">
        <v>321</v>
      </c>
      <c r="AC1271" s="51">
        <v>117</v>
      </c>
      <c r="AD1271" s="51">
        <v>-426</v>
      </c>
      <c r="AE1271" s="51"/>
      <c r="AF1271" s="51">
        <v>-37</v>
      </c>
      <c r="AG1271" s="51"/>
      <c r="AH1271" s="20">
        <v>4.5900000000000003E-2</v>
      </c>
      <c r="AI1271" s="7" t="s">
        <v>8493</v>
      </c>
      <c r="AJ1271" s="67" t="s">
        <v>8494</v>
      </c>
      <c r="AK1271" s="44">
        <v>-0.95784148397976387</v>
      </c>
      <c r="AL1271" s="44">
        <v>-0.84756097560975607</v>
      </c>
      <c r="AM1271" s="44">
        <v>-0.94444444444444009</v>
      </c>
      <c r="AN1271" s="25">
        <v>0.71704957678355496</v>
      </c>
      <c r="AO1271" s="25">
        <v>0.19830713422007243</v>
      </c>
      <c r="AP1271" s="215">
        <v>82.7</v>
      </c>
      <c r="AQ1271" s="215" t="s">
        <v>9658</v>
      </c>
      <c r="AR1271" s="44">
        <v>-1.54761904761904E-2</v>
      </c>
      <c r="AS1271" s="171" t="s">
        <v>7382</v>
      </c>
      <c r="AT1271" s="171" t="s">
        <v>7220</v>
      </c>
      <c r="AU1271" s="171" t="s">
        <v>8449</v>
      </c>
      <c r="AV1271" s="7" t="s">
        <v>8470</v>
      </c>
      <c r="AW1271" s="14" t="s">
        <v>6702</v>
      </c>
      <c r="AX1271" s="49" t="s">
        <v>6009</v>
      </c>
      <c r="AY1271" s="38" t="s">
        <v>6007</v>
      </c>
      <c r="AZ1271" s="14" t="s">
        <v>6879</v>
      </c>
      <c r="BA1271" s="49" t="s">
        <v>5967</v>
      </c>
      <c r="BB1271" s="38" t="s">
        <v>6047</v>
      </c>
      <c r="BC1271" s="7">
        <v>0.4</v>
      </c>
      <c r="BD1271" s="14" t="s">
        <v>5987</v>
      </c>
      <c r="BE1271" s="49" t="s">
        <v>5967</v>
      </c>
      <c r="BF1271" s="38" t="s">
        <v>6007</v>
      </c>
      <c r="BG1271" s="7">
        <v>0.5</v>
      </c>
      <c r="BH1271" s="45">
        <v>404.64514963110275</v>
      </c>
      <c r="BI1271" s="215" t="s">
        <v>8471</v>
      </c>
      <c r="BJ1271" s="215" t="s">
        <v>8509</v>
      </c>
      <c r="BK1271" s="7">
        <v>0.9</v>
      </c>
      <c r="BL1271" s="25">
        <v>1.2106537530267377E-3</v>
      </c>
      <c r="BM1271" s="20">
        <v>0.56256250000000008</v>
      </c>
      <c r="BN1271" s="20">
        <v>0.6100000000000001</v>
      </c>
      <c r="BO1271" s="20">
        <v>0.52374999999999994</v>
      </c>
      <c r="BP1271" s="46">
        <v>18.37777777777778</v>
      </c>
      <c r="BQ1271" s="215" t="s">
        <v>8553</v>
      </c>
      <c r="BR1271" s="79">
        <v>-0.42047561467150335</v>
      </c>
      <c r="BS1271" s="9">
        <v>3.8790067224030889E-2</v>
      </c>
      <c r="BT1271" s="9">
        <v>1.9429325146802956E-2</v>
      </c>
      <c r="BU1271" s="47" t="s">
        <v>5993</v>
      </c>
      <c r="BV1271" s="47">
        <v>44259</v>
      </c>
      <c r="BW1271" s="14" t="s">
        <v>5474</v>
      </c>
      <c r="BX1271" s="83">
        <v>-0.30457073760580405</v>
      </c>
      <c r="BY1271" s="82">
        <v>4.5500000000000007</v>
      </c>
      <c r="BZ1271" s="46">
        <v>18.175824175824175</v>
      </c>
      <c r="CA1271" s="48" t="s">
        <v>8475</v>
      </c>
      <c r="CB1271" s="45">
        <v>26546.7</v>
      </c>
      <c r="CC1271" s="45">
        <v>9675.9</v>
      </c>
      <c r="CD1271" s="45">
        <v>-35230.200000000004</v>
      </c>
      <c r="CE1271" s="45">
        <v>0</v>
      </c>
      <c r="CF1271" s="14" t="s">
        <v>9767</v>
      </c>
      <c r="CG1271" s="7" t="s">
        <v>8556</v>
      </c>
      <c r="CH1271" s="215" t="s">
        <v>8479</v>
      </c>
      <c r="CI1271" s="215" t="s">
        <v>8498</v>
      </c>
      <c r="CJ1271" s="215" t="s">
        <v>8479</v>
      </c>
      <c r="CK1271" s="43" t="s">
        <v>6951</v>
      </c>
      <c r="CL1271" s="43" t="s">
        <v>5474</v>
      </c>
      <c r="CM1271" s="43" t="s">
        <v>5474</v>
      </c>
      <c r="CN1271" s="145">
        <v>9675.9</v>
      </c>
      <c r="CO1271" s="145">
        <v>-8683.5000000000036</v>
      </c>
      <c r="CP1271" s="148">
        <v>33464.1538744922</v>
      </c>
      <c r="CQ1271" s="189">
        <v>-0.30350665054413534</v>
      </c>
      <c r="CR1271" s="189">
        <v>0</v>
      </c>
      <c r="CS1271" s="99">
        <v>44790</v>
      </c>
      <c r="CT1271" s="167" t="s">
        <v>5474</v>
      </c>
      <c r="CU1271" s="43" t="s">
        <v>5474</v>
      </c>
      <c r="CV1271" s="43" t="s">
        <v>5474</v>
      </c>
      <c r="CW1271" s="43" t="s">
        <v>5474</v>
      </c>
      <c r="CX1271" s="43" t="s">
        <v>5474</v>
      </c>
      <c r="CY1271" s="43" t="s">
        <v>5474</v>
      </c>
      <c r="CZ1271" s="43" t="s">
        <v>5474</v>
      </c>
      <c r="DA1271" s="42" t="s">
        <v>5474</v>
      </c>
      <c r="DB1271" s="42" t="s">
        <v>5474</v>
      </c>
      <c r="DC1271" s="42" t="s">
        <v>5474</v>
      </c>
      <c r="DD1271" s="42" t="s">
        <v>5474</v>
      </c>
      <c r="DE1271" s="42" t="s">
        <v>5474</v>
      </c>
      <c r="DF1271" s="42" t="s">
        <v>5474</v>
      </c>
      <c r="DG1271" s="42" t="s">
        <v>5474</v>
      </c>
      <c r="DH1271" s="42" t="s">
        <v>5474</v>
      </c>
    </row>
    <row r="1272" spans="1:112">
      <c r="A1272" s="22">
        <v>2034</v>
      </c>
      <c r="B1272" s="7" t="s">
        <v>273</v>
      </c>
      <c r="C1272" s="21">
        <v>8.5199999999999998E-2</v>
      </c>
      <c r="D1272" s="21">
        <v>0.98270000000000002</v>
      </c>
      <c r="E1272" s="21">
        <v>0.26519999999999999</v>
      </c>
      <c r="F1272" s="21">
        <v>0.81240000000000001</v>
      </c>
      <c r="G1272" s="21">
        <v>0.2747</v>
      </c>
      <c r="H1272" s="21">
        <v>0.55559999999999998</v>
      </c>
      <c r="I1272" s="21">
        <v>1.0588</v>
      </c>
      <c r="J1272" s="21">
        <v>0.66669999999999996</v>
      </c>
      <c r="K1272" s="21">
        <v>3.2199999999999999E-2</v>
      </c>
      <c r="L1272" s="21">
        <v>5.7700000000000001E-2</v>
      </c>
      <c r="M1272" s="21">
        <v>3.1199999999999999E-2</v>
      </c>
      <c r="N1272" s="21">
        <v>3.0700000000000002E-2</v>
      </c>
      <c r="O1272" s="21">
        <v>3.32E-2</v>
      </c>
      <c r="P1272" s="21">
        <v>1.2200000000000001E-2</v>
      </c>
      <c r="Q1272" s="21">
        <v>-1E-4</v>
      </c>
      <c r="R1272" s="21">
        <v>2.0000000000000001E-4</v>
      </c>
      <c r="S1272" s="21">
        <v>9.3700000000000006E-2</v>
      </c>
      <c r="T1272" s="21">
        <v>6.3200000000000006E-2</v>
      </c>
      <c r="U1272" s="10">
        <v>1.1499999999999999</v>
      </c>
      <c r="V1272" s="10">
        <v>1.5</v>
      </c>
      <c r="W1272" s="7">
        <v>1.68</v>
      </c>
      <c r="X1272" s="20">
        <v>0.91769999999999996</v>
      </c>
      <c r="Y1272" s="75">
        <v>2020</v>
      </c>
      <c r="Z1272" s="7">
        <v>1.5</v>
      </c>
      <c r="AA1272" s="7">
        <v>0</v>
      </c>
      <c r="AB1272" s="51">
        <v>2972</v>
      </c>
      <c r="AC1272" s="51">
        <v>2422</v>
      </c>
      <c r="AD1272" s="51">
        <v>-1092</v>
      </c>
      <c r="AE1272" s="51">
        <v>-1082</v>
      </c>
      <c r="AF1272" s="51">
        <v>205</v>
      </c>
      <c r="AG1272" s="51">
        <v>60</v>
      </c>
      <c r="AH1272" s="20">
        <v>7.0599999999999996E-2</v>
      </c>
      <c r="AI1272" s="7" t="s">
        <v>8481</v>
      </c>
      <c r="AJ1272" s="67" t="s">
        <v>8757</v>
      </c>
      <c r="AK1272" s="44">
        <v>0.49999999999999989</v>
      </c>
      <c r="AL1272" s="44">
        <v>-0.87109375000000011</v>
      </c>
      <c r="AM1272" s="44">
        <v>-0.88888888888889506</v>
      </c>
      <c r="AN1272" s="25">
        <v>0.69900142653352348</v>
      </c>
      <c r="AO1272" s="25">
        <v>0.36519258202567778</v>
      </c>
      <c r="AP1272" s="215">
        <v>35.049999999999997</v>
      </c>
      <c r="AQ1272" s="215" t="s">
        <v>9658</v>
      </c>
      <c r="AR1272" s="44">
        <v>-1.8207282913165201E-2</v>
      </c>
      <c r="AS1272" s="171" t="s">
        <v>7382</v>
      </c>
      <c r="AT1272" s="171" t="s">
        <v>7383</v>
      </c>
      <c r="AU1272" s="171" t="s">
        <v>7024</v>
      </c>
      <c r="AV1272" s="7" t="s">
        <v>5474</v>
      </c>
      <c r="AW1272" s="14" t="s">
        <v>7381</v>
      </c>
      <c r="AX1272" s="49" t="s">
        <v>6009</v>
      </c>
      <c r="AY1272" s="38" t="s">
        <v>6007</v>
      </c>
      <c r="AZ1272" s="14" t="s">
        <v>6123</v>
      </c>
      <c r="BA1272" s="49" t="s">
        <v>5967</v>
      </c>
      <c r="BB1272" s="38" t="s">
        <v>5961</v>
      </c>
      <c r="BC1272" s="7">
        <v>0.5</v>
      </c>
      <c r="BD1272" s="14" t="s">
        <v>6041</v>
      </c>
      <c r="BE1272" s="49" t="s">
        <v>5960</v>
      </c>
      <c r="BF1272" s="38" t="s">
        <v>5961</v>
      </c>
      <c r="BG1272" s="7">
        <v>0.2</v>
      </c>
      <c r="BH1272" s="45">
        <v>4773.1480218233664</v>
      </c>
      <c r="BI1272" s="215" t="s">
        <v>8499</v>
      </c>
      <c r="BJ1272" s="215" t="s">
        <v>8568</v>
      </c>
      <c r="BK1272" s="7">
        <v>0.5</v>
      </c>
      <c r="BL1272" s="25">
        <v>2.8612303290413248E-3</v>
      </c>
      <c r="BM1272" s="20">
        <v>0.74699999999999989</v>
      </c>
      <c r="BN1272" s="20">
        <v>0.83499999999999996</v>
      </c>
      <c r="BO1272" s="20">
        <v>0.67499999999999993</v>
      </c>
      <c r="BP1272" s="46">
        <v>23.366666666666664</v>
      </c>
      <c r="BQ1272" s="215" t="s">
        <v>8483</v>
      </c>
      <c r="BR1272" s="79">
        <v>-0.23634094151212548</v>
      </c>
      <c r="BS1272" s="9">
        <v>4.183678122072898E-2</v>
      </c>
      <c r="BT1272" s="9">
        <v>3.6731128603801899E-2</v>
      </c>
      <c r="BU1272" s="47" t="s">
        <v>5993</v>
      </c>
      <c r="BV1272" s="47" t="s">
        <v>5993</v>
      </c>
      <c r="BW1272" s="14" t="s">
        <v>5474</v>
      </c>
      <c r="BX1272" s="83">
        <v>-8.3609129814550709E-2</v>
      </c>
      <c r="BY1272" s="82">
        <v>1.75</v>
      </c>
      <c r="BZ1272" s="46">
        <v>20.028571428571428</v>
      </c>
      <c r="CA1272" s="48" t="s">
        <v>8475</v>
      </c>
      <c r="CB1272" s="45">
        <v>104168.59999999999</v>
      </c>
      <c r="CC1272" s="45">
        <v>84891.099999999991</v>
      </c>
      <c r="CD1272" s="45">
        <v>-38274.6</v>
      </c>
      <c r="CE1272" s="45">
        <v>-37924.1</v>
      </c>
      <c r="CF1272" s="14" t="s">
        <v>9768</v>
      </c>
      <c r="CG1272" s="7" t="s">
        <v>8556</v>
      </c>
      <c r="CH1272" s="215" t="s">
        <v>8523</v>
      </c>
      <c r="CI1272" s="215" t="s">
        <v>8478</v>
      </c>
      <c r="CJ1272" s="215" t="s">
        <v>8479</v>
      </c>
      <c r="CK1272" s="43" t="s">
        <v>5474</v>
      </c>
      <c r="CL1272" s="43" t="s">
        <v>5474</v>
      </c>
      <c r="CM1272" s="43" t="s">
        <v>5474</v>
      </c>
      <c r="CN1272" s="145">
        <v>46966.999999999993</v>
      </c>
      <c r="CO1272" s="145">
        <v>65894</v>
      </c>
      <c r="CP1272" s="148">
        <v>167298.83816490899</v>
      </c>
      <c r="CQ1272" s="189">
        <v>0.24393723252496427</v>
      </c>
      <c r="CR1272" s="189">
        <v>0</v>
      </c>
      <c r="CS1272" s="99">
        <v>45275</v>
      </c>
      <c r="CT1272" s="167" t="s">
        <v>5474</v>
      </c>
      <c r="CU1272" s="43" t="s">
        <v>5474</v>
      </c>
      <c r="CV1272" s="43" t="s">
        <v>5474</v>
      </c>
      <c r="CW1272" s="43" t="s">
        <v>5474</v>
      </c>
      <c r="CX1272" s="43" t="s">
        <v>5474</v>
      </c>
      <c r="CY1272" s="43" t="s">
        <v>5474</v>
      </c>
      <c r="CZ1272" s="43" t="s">
        <v>5474</v>
      </c>
      <c r="DA1272" s="42" t="s">
        <v>5474</v>
      </c>
      <c r="DB1272" s="42" t="s">
        <v>5474</v>
      </c>
      <c r="DC1272" s="42" t="s">
        <v>5474</v>
      </c>
      <c r="DD1272" s="42" t="s">
        <v>5474</v>
      </c>
      <c r="DE1272" s="42" t="s">
        <v>5474</v>
      </c>
      <c r="DF1272" s="42" t="s">
        <v>5474</v>
      </c>
      <c r="DG1272" s="42" t="s">
        <v>5474</v>
      </c>
      <c r="DH1272" s="42" t="s">
        <v>5474</v>
      </c>
    </row>
    <row r="1273" spans="1:112">
      <c r="A1273" s="22">
        <v>3379</v>
      </c>
      <c r="B1273" s="7" t="s">
        <v>738</v>
      </c>
      <c r="C1273" s="21">
        <v>-0.27879999999999999</v>
      </c>
      <c r="D1273" s="21">
        <v>-0.153</v>
      </c>
      <c r="E1273" s="21">
        <v>0.22170000000000001</v>
      </c>
      <c r="F1273" s="21">
        <v>0.52939999999999998</v>
      </c>
      <c r="G1273" s="21">
        <v>0.85029999999999994</v>
      </c>
      <c r="H1273" s="21">
        <v>-8.3332999999999995</v>
      </c>
      <c r="I1273" s="21">
        <v>-1.1146</v>
      </c>
      <c r="J1273" s="21">
        <v>-1.1652</v>
      </c>
      <c r="K1273" s="21">
        <v>-3.8E-3</v>
      </c>
      <c r="L1273" s="21">
        <v>0.1565</v>
      </c>
      <c r="M1273" s="21">
        <v>7.22E-2</v>
      </c>
      <c r="N1273" s="21">
        <v>-0.06</v>
      </c>
      <c r="O1273" s="21">
        <v>0.33789999999999998</v>
      </c>
      <c r="P1273" s="21">
        <v>0.2051</v>
      </c>
      <c r="Q1273" s="21">
        <v>-2.8400000000000002E-2</v>
      </c>
      <c r="R1273" s="21">
        <v>-1.32E-2</v>
      </c>
      <c r="S1273" s="21">
        <v>-4.5499999999999999E-2</v>
      </c>
      <c r="T1273" s="21">
        <v>-2.4500000000000001E-2</v>
      </c>
      <c r="U1273" s="10">
        <v>-0.19</v>
      </c>
      <c r="V1273" s="10">
        <v>-0.88</v>
      </c>
      <c r="W1273" s="7">
        <v>0.06</v>
      </c>
      <c r="X1273" s="20">
        <v>0.6522</v>
      </c>
      <c r="Y1273" s="75">
        <v>2020</v>
      </c>
      <c r="Z1273" s="7">
        <v>0.3</v>
      </c>
      <c r="AA1273" s="7">
        <v>0</v>
      </c>
      <c r="AB1273" s="51"/>
      <c r="AC1273" s="51">
        <v>-2</v>
      </c>
      <c r="AD1273" s="51"/>
      <c r="AE1273" s="51"/>
      <c r="AF1273" s="51"/>
      <c r="AG1273" s="51"/>
      <c r="AH1273" s="20">
        <v>0</v>
      </c>
      <c r="AI1273" s="7" t="s">
        <v>8493</v>
      </c>
      <c r="AJ1273" s="67" t="s">
        <v>8757</v>
      </c>
      <c r="AK1273" s="44">
        <v>-0.89552238805970164</v>
      </c>
      <c r="AL1273" s="44">
        <v>-0.9047619047619051</v>
      </c>
      <c r="AM1273" s="44">
        <v>-1</v>
      </c>
      <c r="AN1273" s="25">
        <v>0.85897435897435892</v>
      </c>
      <c r="AO1273" s="25">
        <v>0.17948717948717946</v>
      </c>
      <c r="AP1273" s="215">
        <v>11.7</v>
      </c>
      <c r="AQ1273" s="215" t="s">
        <v>9658</v>
      </c>
      <c r="AR1273" s="44">
        <v>-1.6806722689075598E-2</v>
      </c>
      <c r="AS1273" s="171" t="s">
        <v>7849</v>
      </c>
      <c r="AT1273" s="171" t="s">
        <v>7616</v>
      </c>
      <c r="AU1273" s="171" t="s">
        <v>6890</v>
      </c>
      <c r="AV1273" s="7" t="s">
        <v>8470</v>
      </c>
      <c r="AW1273" s="14" t="s">
        <v>7824</v>
      </c>
      <c r="AX1273" s="49" t="s">
        <v>5967</v>
      </c>
      <c r="AY1273" s="38" t="s">
        <v>6007</v>
      </c>
      <c r="AZ1273" s="14" t="s">
        <v>6698</v>
      </c>
      <c r="BA1273" s="49" t="s">
        <v>5967</v>
      </c>
      <c r="BB1273" s="38" t="s">
        <v>6007</v>
      </c>
      <c r="BC1273" s="7">
        <v>0.4</v>
      </c>
      <c r="BD1273" s="14" t="s">
        <v>6118</v>
      </c>
      <c r="BE1273" s="49" t="s">
        <v>5967</v>
      </c>
      <c r="BF1273" s="38" t="s">
        <v>5971</v>
      </c>
      <c r="BG1273" s="7">
        <v>0.2</v>
      </c>
      <c r="BH1273" s="45">
        <v>133.13535924402964</v>
      </c>
      <c r="BI1273" s="215" t="s">
        <v>8495</v>
      </c>
      <c r="BJ1273" s="215" t="s">
        <v>8554</v>
      </c>
      <c r="BK1273" s="7">
        <v>2.2000000000000002</v>
      </c>
      <c r="BL1273" s="25">
        <v>0</v>
      </c>
      <c r="BM1273" s="20">
        <v>0.61712499999999992</v>
      </c>
      <c r="BN1273" s="20">
        <v>0.69</v>
      </c>
      <c r="BO1273" s="20">
        <v>0.55749999999999988</v>
      </c>
      <c r="BP1273" s="46" t="s">
        <v>8473</v>
      </c>
      <c r="BQ1273" s="215" t="s">
        <v>8473</v>
      </c>
      <c r="BR1273" s="79" t="s">
        <v>8473</v>
      </c>
      <c r="BS1273" s="9">
        <v>0</v>
      </c>
      <c r="BT1273" s="9">
        <v>1.9675921500249105E-2</v>
      </c>
      <c r="BU1273" s="47" t="s">
        <v>5993</v>
      </c>
      <c r="BV1273" s="47" t="s">
        <v>5993</v>
      </c>
      <c r="BW1273" s="14" t="s">
        <v>5474</v>
      </c>
      <c r="BX1273" s="83" t="s">
        <v>8473</v>
      </c>
      <c r="BY1273" s="82" t="s">
        <v>8473</v>
      </c>
      <c r="BZ1273" s="46" t="s">
        <v>8473</v>
      </c>
      <c r="CA1273" s="48" t="s">
        <v>5474</v>
      </c>
      <c r="CB1273" s="45">
        <v>0</v>
      </c>
      <c r="CC1273" s="45">
        <v>-23.4</v>
      </c>
      <c r="CD1273" s="45">
        <v>0</v>
      </c>
      <c r="CE1273" s="45">
        <v>0</v>
      </c>
      <c r="CF1273" s="14" t="s">
        <v>9769</v>
      </c>
      <c r="CG1273" s="7" t="s">
        <v>8556</v>
      </c>
      <c r="CH1273" s="215" t="s">
        <v>8479</v>
      </c>
      <c r="CI1273" s="215" t="s">
        <v>8498</v>
      </c>
      <c r="CJ1273" s="215" t="s">
        <v>8479</v>
      </c>
      <c r="CK1273" s="43" t="s">
        <v>5474</v>
      </c>
      <c r="CL1273" s="43" t="s">
        <v>5474</v>
      </c>
      <c r="CM1273" s="43" t="s">
        <v>5474</v>
      </c>
      <c r="CN1273" s="145">
        <v>-23.4</v>
      </c>
      <c r="CO1273" s="145">
        <v>0</v>
      </c>
      <c r="CP1273" s="148">
        <v>1557.6837031551468</v>
      </c>
      <c r="CQ1273" s="189" t="s">
        <v>5474</v>
      </c>
      <c r="CR1273" s="189" t="s">
        <v>5474</v>
      </c>
      <c r="CS1273" s="99" t="s">
        <v>5474</v>
      </c>
      <c r="CT1273" s="167" t="s">
        <v>5474</v>
      </c>
      <c r="CU1273" s="43" t="s">
        <v>5474</v>
      </c>
      <c r="CV1273" s="43" t="s">
        <v>5474</v>
      </c>
      <c r="CW1273" s="43" t="s">
        <v>5474</v>
      </c>
      <c r="CX1273" s="43" t="s">
        <v>5474</v>
      </c>
      <c r="CY1273" s="43" t="s">
        <v>5474</v>
      </c>
      <c r="CZ1273" s="43" t="s">
        <v>5474</v>
      </c>
      <c r="DA1273" s="42" t="s">
        <v>5474</v>
      </c>
      <c r="DB1273" s="42" t="s">
        <v>5474</v>
      </c>
      <c r="DC1273" s="42" t="s">
        <v>5474</v>
      </c>
      <c r="DD1273" s="42" t="s">
        <v>5474</v>
      </c>
      <c r="DE1273" s="42" t="s">
        <v>5474</v>
      </c>
      <c r="DF1273" s="42" t="s">
        <v>5474</v>
      </c>
      <c r="DG1273" s="42" t="s">
        <v>5474</v>
      </c>
      <c r="DH1273" s="42" t="s">
        <v>5474</v>
      </c>
    </row>
    <row r="1274" spans="1:112">
      <c r="A1274" s="22">
        <v>1709</v>
      </c>
      <c r="B1274" s="7" t="s">
        <v>196</v>
      </c>
      <c r="C1274" s="21">
        <v>-0.23719999999999999</v>
      </c>
      <c r="D1274" s="21">
        <v>-8.5199999999999998E-2</v>
      </c>
      <c r="E1274" s="21">
        <v>-0.24590000000000001</v>
      </c>
      <c r="F1274" s="21">
        <v>-0.1227</v>
      </c>
      <c r="G1274" s="21">
        <v>7.0499999999999993E-2</v>
      </c>
      <c r="H1274" s="21">
        <v>0.1132</v>
      </c>
      <c r="I1274" s="21">
        <v>1.1852</v>
      </c>
      <c r="J1274" s="21">
        <v>1.383</v>
      </c>
      <c r="K1274" s="21">
        <v>5.4999999999999997E-3</v>
      </c>
      <c r="L1274" s="21">
        <v>7.3400000000000007E-2</v>
      </c>
      <c r="M1274" s="21">
        <v>9.7000000000000003E-2</v>
      </c>
      <c r="N1274" s="21">
        <v>8.2000000000000007E-3</v>
      </c>
      <c r="O1274" s="21">
        <v>6.0400000000000002E-2</v>
      </c>
      <c r="P1274" s="21">
        <v>7.4899999999999994E-2</v>
      </c>
      <c r="Q1274" s="21">
        <v>1.8100000000000002E-2</v>
      </c>
      <c r="R1274" s="21">
        <v>1.24E-2</v>
      </c>
      <c r="S1274" s="21">
        <v>7.2800000000000004E-2</v>
      </c>
      <c r="T1274" s="21">
        <v>5.21E-2</v>
      </c>
      <c r="U1274" s="10">
        <v>1.1200000000000001</v>
      </c>
      <c r="V1274" s="10">
        <v>1.81</v>
      </c>
      <c r="W1274" s="7">
        <v>1.115</v>
      </c>
      <c r="X1274" s="20">
        <v>0.91949999999999998</v>
      </c>
      <c r="Y1274" s="75">
        <v>2020</v>
      </c>
      <c r="Z1274" s="7">
        <v>1.2</v>
      </c>
      <c r="AA1274" s="7">
        <v>0</v>
      </c>
      <c r="AB1274" s="51">
        <v>-703</v>
      </c>
      <c r="AC1274" s="51">
        <v>129</v>
      </c>
      <c r="AD1274" s="51"/>
      <c r="AE1274" s="51"/>
      <c r="AF1274" s="51">
        <v>52</v>
      </c>
      <c r="AG1274" s="51"/>
      <c r="AH1274" s="20">
        <v>0</v>
      </c>
      <c r="AI1274" s="7" t="s">
        <v>8481</v>
      </c>
      <c r="AJ1274" s="67" t="s">
        <v>9168</v>
      </c>
      <c r="AK1274" s="44">
        <v>0.58454106280193252</v>
      </c>
      <c r="AL1274" s="44">
        <v>-0.95348837209302262</v>
      </c>
      <c r="AM1274" s="44">
        <v>-0.66666666666666274</v>
      </c>
      <c r="AN1274" s="25">
        <v>0.5348837209302324</v>
      </c>
      <c r="AO1274" s="25">
        <v>0.11111111111111104</v>
      </c>
      <c r="AP1274" s="215">
        <v>19.350000000000001</v>
      </c>
      <c r="AQ1274" s="215" t="s">
        <v>9658</v>
      </c>
      <c r="AR1274" s="44">
        <v>-2.5773195876288599E-3</v>
      </c>
      <c r="AS1274" s="171" t="s">
        <v>7263</v>
      </c>
      <c r="AT1274" s="171" t="s">
        <v>7179</v>
      </c>
      <c r="AU1274" s="171" t="s">
        <v>7041</v>
      </c>
      <c r="AV1274" s="7" t="s">
        <v>8470</v>
      </c>
      <c r="AW1274" s="14" t="s">
        <v>6470</v>
      </c>
      <c r="AX1274" s="49" t="s">
        <v>5967</v>
      </c>
      <c r="AY1274" s="38" t="s">
        <v>5971</v>
      </c>
      <c r="AZ1274" s="14" t="s">
        <v>6528</v>
      </c>
      <c r="BA1274" s="49" t="s">
        <v>5993</v>
      </c>
      <c r="BB1274" s="38" t="s">
        <v>5993</v>
      </c>
      <c r="BC1274" s="7">
        <v>0.9</v>
      </c>
      <c r="BD1274" s="14" t="s">
        <v>6114</v>
      </c>
      <c r="BE1274" s="49" t="s">
        <v>5967</v>
      </c>
      <c r="BF1274" s="38" t="s">
        <v>5961</v>
      </c>
      <c r="BG1274" s="7">
        <v>0.3</v>
      </c>
      <c r="BH1274" s="45">
        <v>5261.5801516931215</v>
      </c>
      <c r="BI1274" s="215" t="s">
        <v>8489</v>
      </c>
      <c r="BJ1274" s="215" t="s">
        <v>8520</v>
      </c>
      <c r="BK1274" s="7">
        <v>1.8</v>
      </c>
      <c r="BL1274" s="25">
        <v>5.1948051948052685E-3</v>
      </c>
      <c r="BM1274" s="20">
        <v>0.59237499999999998</v>
      </c>
      <c r="BN1274" s="20">
        <v>0.47000000000000003</v>
      </c>
      <c r="BO1274" s="20">
        <v>0.69249999999999989</v>
      </c>
      <c r="BP1274" s="46">
        <v>10.69060773480663</v>
      </c>
      <c r="BQ1274" s="215" t="s">
        <v>8558</v>
      </c>
      <c r="BR1274" s="79">
        <v>0.4414211886304909</v>
      </c>
      <c r="BS1274" s="9">
        <v>5.1471629982689171E-2</v>
      </c>
      <c r="BT1274" s="9">
        <v>5.5838846623223137E-2</v>
      </c>
      <c r="BU1274" s="47" t="s">
        <v>5993</v>
      </c>
      <c r="BV1274" s="47" t="s">
        <v>5993</v>
      </c>
      <c r="BW1274" s="14" t="s">
        <v>5474</v>
      </c>
      <c r="BX1274" s="83">
        <v>0.72970542635658897</v>
      </c>
      <c r="BY1274" s="82">
        <v>1.82</v>
      </c>
      <c r="BZ1274" s="46">
        <v>10.631868131868131</v>
      </c>
      <c r="CA1274" s="48" t="s">
        <v>8475</v>
      </c>
      <c r="CB1274" s="45">
        <v>-13603.050000000001</v>
      </c>
      <c r="CC1274" s="45">
        <v>2496.15</v>
      </c>
      <c r="CD1274" s="45">
        <v>0</v>
      </c>
      <c r="CE1274" s="45">
        <v>0</v>
      </c>
      <c r="CF1274" s="14" t="s">
        <v>9770</v>
      </c>
      <c r="CG1274" s="7" t="s">
        <v>8556</v>
      </c>
      <c r="CH1274" s="215" t="s">
        <v>8523</v>
      </c>
      <c r="CI1274" s="215" t="s">
        <v>8498</v>
      </c>
      <c r="CJ1274" s="215" t="s">
        <v>8479</v>
      </c>
      <c r="CK1274" s="43" t="s">
        <v>6945</v>
      </c>
      <c r="CL1274" s="43" t="s">
        <v>5474</v>
      </c>
      <c r="CM1274" s="43" t="s">
        <v>5474</v>
      </c>
      <c r="CN1274" s="145">
        <v>2496.15</v>
      </c>
      <c r="CO1274" s="145">
        <v>-13603.050000000001</v>
      </c>
      <c r="CP1274" s="148">
        <v>101811.57593526191</v>
      </c>
      <c r="CQ1274" s="189" t="s">
        <v>5474</v>
      </c>
      <c r="CR1274" s="189" t="s">
        <v>5474</v>
      </c>
      <c r="CS1274" s="99" t="s">
        <v>5474</v>
      </c>
      <c r="CT1274" s="167" t="s">
        <v>5474</v>
      </c>
      <c r="CU1274" s="43" t="s">
        <v>5474</v>
      </c>
      <c r="CV1274" s="43" t="s">
        <v>5474</v>
      </c>
      <c r="CW1274" s="43" t="s">
        <v>5474</v>
      </c>
      <c r="CX1274" s="43" t="s">
        <v>5474</v>
      </c>
      <c r="CY1274" s="43" t="s">
        <v>5474</v>
      </c>
      <c r="CZ1274" s="43" t="s">
        <v>5474</v>
      </c>
      <c r="DA1274" s="42" t="s">
        <v>5474</v>
      </c>
      <c r="DB1274" s="42" t="s">
        <v>5474</v>
      </c>
      <c r="DC1274" s="42" t="s">
        <v>5474</v>
      </c>
      <c r="DD1274" s="42" t="s">
        <v>5474</v>
      </c>
      <c r="DE1274" s="42" t="s">
        <v>5474</v>
      </c>
      <c r="DF1274" s="42" t="s">
        <v>5474</v>
      </c>
      <c r="DG1274" s="42" t="s">
        <v>5474</v>
      </c>
      <c r="DH1274" s="42" t="s">
        <v>5474</v>
      </c>
    </row>
    <row r="1275" spans="1:112">
      <c r="A1275" s="22">
        <v>1584</v>
      </c>
      <c r="B1275" s="7" t="s">
        <v>167</v>
      </c>
      <c r="C1275" s="21">
        <v>0.41970000000000002</v>
      </c>
      <c r="D1275" s="21">
        <v>0.52090000000000003</v>
      </c>
      <c r="E1275" s="21">
        <v>0.45479999999999998</v>
      </c>
      <c r="F1275" s="21">
        <v>0.54879999999999995</v>
      </c>
      <c r="G1275" s="21">
        <v>8.5000000000000006E-2</v>
      </c>
      <c r="H1275" s="21">
        <v>0</v>
      </c>
      <c r="I1275" s="21">
        <v>-0.6</v>
      </c>
      <c r="J1275" s="21">
        <v>1</v>
      </c>
      <c r="K1275" s="21">
        <v>3.5999999999999997E-2</v>
      </c>
      <c r="L1275" s="21">
        <v>2.9700000000000001E-2</v>
      </c>
      <c r="M1275" s="21">
        <v>5.7099999999999998E-2</v>
      </c>
      <c r="N1275" s="21">
        <v>4.2200000000000001E-2</v>
      </c>
      <c r="O1275" s="21">
        <v>5.1799999999999999E-2</v>
      </c>
      <c r="P1275" s="21">
        <v>6.2399999999999997E-2</v>
      </c>
      <c r="Q1275" s="21">
        <v>0</v>
      </c>
      <c r="R1275" s="21">
        <v>0</v>
      </c>
      <c r="S1275" s="21">
        <v>-3.5200000000000002E-2</v>
      </c>
      <c r="T1275" s="21">
        <v>-7.7999999999999996E-3</v>
      </c>
      <c r="U1275" s="10">
        <v>0.08</v>
      </c>
      <c r="V1275" s="10">
        <v>0.44</v>
      </c>
      <c r="W1275" s="7">
        <v>0</v>
      </c>
      <c r="X1275" s="20">
        <v>0</v>
      </c>
      <c r="Y1275" s="75"/>
      <c r="Z1275" s="7"/>
      <c r="AA1275" s="7"/>
      <c r="AB1275" s="51">
        <v>14</v>
      </c>
      <c r="AC1275" s="51">
        <v>33</v>
      </c>
      <c r="AD1275" s="51"/>
      <c r="AE1275" s="51"/>
      <c r="AF1275" s="51"/>
      <c r="AG1275" s="51"/>
      <c r="AH1275" s="20">
        <v>7.7000000000000002E-3</v>
      </c>
      <c r="AI1275" s="7" t="s">
        <v>8487</v>
      </c>
      <c r="AJ1275" s="67" t="s">
        <v>8843</v>
      </c>
      <c r="AK1275" s="44">
        <v>0.60465116279069764</v>
      </c>
      <c r="AL1275" s="44">
        <v>-0.6470588235294118</v>
      </c>
      <c r="AM1275" s="44">
        <v>0.79999999999999716</v>
      </c>
      <c r="AN1275" s="25">
        <v>0.60992907801418439</v>
      </c>
      <c r="AO1275" s="25">
        <v>0.12056737588652477</v>
      </c>
      <c r="AP1275" s="215">
        <v>14.1</v>
      </c>
      <c r="AQ1275" s="215" t="s">
        <v>9658</v>
      </c>
      <c r="AR1275" s="44">
        <v>-1.0526315789473601E-2</v>
      </c>
      <c r="AS1275" s="171" t="s">
        <v>7222</v>
      </c>
      <c r="AT1275" s="171" t="s">
        <v>7223</v>
      </c>
      <c r="AU1275" s="171" t="s">
        <v>7224</v>
      </c>
      <c r="AV1275" s="7" t="s">
        <v>5474</v>
      </c>
      <c r="AW1275" s="14" t="s">
        <v>7221</v>
      </c>
      <c r="AX1275" s="49" t="s">
        <v>5960</v>
      </c>
      <c r="AY1275" s="38" t="s">
        <v>5971</v>
      </c>
      <c r="AZ1275" s="14" t="s">
        <v>6533</v>
      </c>
      <c r="BA1275" s="49" t="s">
        <v>5960</v>
      </c>
      <c r="BB1275" s="38" t="s">
        <v>5971</v>
      </c>
      <c r="BC1275" s="7">
        <v>0.3</v>
      </c>
      <c r="BD1275" s="14" t="s">
        <v>6056</v>
      </c>
      <c r="BE1275" s="49" t="s">
        <v>5967</v>
      </c>
      <c r="BF1275" s="38" t="s">
        <v>5961</v>
      </c>
      <c r="BG1275" s="7">
        <v>0.4</v>
      </c>
      <c r="BH1275" s="45">
        <v>147.43868829420774</v>
      </c>
      <c r="BI1275" s="215" t="s">
        <v>8471</v>
      </c>
      <c r="BJ1275" s="215" t="s">
        <v>8554</v>
      </c>
      <c r="BK1275" s="7">
        <v>1.2</v>
      </c>
      <c r="BL1275" s="25">
        <v>1.4388489208633042E-2</v>
      </c>
      <c r="BM1275" s="20">
        <v>0.72450000000000003</v>
      </c>
      <c r="BN1275" s="20">
        <v>0.84000000000000008</v>
      </c>
      <c r="BO1275" s="20">
        <v>0.62999999999999989</v>
      </c>
      <c r="BP1275" s="46">
        <v>32.045454545454547</v>
      </c>
      <c r="BQ1275" s="215" t="s">
        <v>8521</v>
      </c>
      <c r="BR1275" s="79">
        <v>-0.50638297872340432</v>
      </c>
      <c r="BS1275" s="9">
        <v>0</v>
      </c>
      <c r="BT1275" s="9">
        <v>0</v>
      </c>
      <c r="BU1275" s="47" t="s">
        <v>5993</v>
      </c>
      <c r="BV1275" s="47" t="s">
        <v>5993</v>
      </c>
      <c r="BW1275" s="14" t="s">
        <v>5474</v>
      </c>
      <c r="BX1275" s="83">
        <v>-0.38297872340425537</v>
      </c>
      <c r="BY1275" s="82">
        <v>0.57999999999999996</v>
      </c>
      <c r="BZ1275" s="46">
        <v>24.310344827586206</v>
      </c>
      <c r="CA1275" s="48" t="s">
        <v>8475</v>
      </c>
      <c r="CB1275" s="45">
        <v>197.4</v>
      </c>
      <c r="CC1275" s="45">
        <v>465.3</v>
      </c>
      <c r="CD1275" s="45">
        <v>0</v>
      </c>
      <c r="CE1275" s="45">
        <v>0</v>
      </c>
      <c r="CF1275" s="14" t="s">
        <v>9771</v>
      </c>
      <c r="CG1275" s="7" t="s">
        <v>8477</v>
      </c>
      <c r="CH1275" s="215" t="s">
        <v>8498</v>
      </c>
      <c r="CI1275" s="215" t="s">
        <v>8498</v>
      </c>
      <c r="CJ1275" s="215" t="s">
        <v>8479</v>
      </c>
      <c r="CK1275" s="43" t="s">
        <v>5474</v>
      </c>
      <c r="CL1275" s="43" t="s">
        <v>5474</v>
      </c>
      <c r="CM1275" s="43" t="s">
        <v>5474</v>
      </c>
      <c r="CN1275" s="145">
        <v>465.3</v>
      </c>
      <c r="CO1275" s="145">
        <v>197.4</v>
      </c>
      <c r="CP1275" s="148">
        <v>2078.8855049483291</v>
      </c>
      <c r="CQ1275" s="189" t="s">
        <v>5474</v>
      </c>
      <c r="CR1275" s="189" t="s">
        <v>5474</v>
      </c>
      <c r="CS1275" s="99" t="s">
        <v>5474</v>
      </c>
      <c r="CT1275" s="167" t="s">
        <v>5474</v>
      </c>
      <c r="CU1275" s="43" t="s">
        <v>5474</v>
      </c>
      <c r="CV1275" s="43" t="s">
        <v>5474</v>
      </c>
      <c r="CW1275" s="43" t="s">
        <v>5474</v>
      </c>
      <c r="CX1275" s="43" t="s">
        <v>5474</v>
      </c>
      <c r="CY1275" s="43" t="s">
        <v>5474</v>
      </c>
      <c r="CZ1275" s="43" t="s">
        <v>5474</v>
      </c>
      <c r="DA1275" s="42" t="s">
        <v>5474</v>
      </c>
      <c r="DB1275" s="42" t="s">
        <v>5474</v>
      </c>
      <c r="DC1275" s="42" t="s">
        <v>5474</v>
      </c>
      <c r="DD1275" s="42" t="s">
        <v>5474</v>
      </c>
      <c r="DE1275" s="42" t="s">
        <v>5474</v>
      </c>
      <c r="DF1275" s="42" t="s">
        <v>5474</v>
      </c>
      <c r="DG1275" s="42" t="s">
        <v>5474</v>
      </c>
      <c r="DH1275" s="42" t="s">
        <v>5474</v>
      </c>
    </row>
    <row r="1276" spans="1:112">
      <c r="A1276" s="22">
        <v>2017</v>
      </c>
      <c r="B1276" s="7" t="s">
        <v>260</v>
      </c>
      <c r="C1276" s="21">
        <v>-0.2437</v>
      </c>
      <c r="D1276" s="21">
        <v>7.3099999999999998E-2</v>
      </c>
      <c r="E1276" s="21">
        <v>-0.21790000000000001</v>
      </c>
      <c r="F1276" s="21">
        <v>-0.1153</v>
      </c>
      <c r="G1276" s="21">
        <v>0.45850000000000002</v>
      </c>
      <c r="H1276" s="21">
        <v>0.52080000000000004</v>
      </c>
      <c r="I1276" s="21">
        <v>15.6</v>
      </c>
      <c r="J1276" s="21">
        <v>7.05</v>
      </c>
      <c r="K1276" s="21">
        <v>-1.41E-2</v>
      </c>
      <c r="L1276" s="21">
        <v>0.17780000000000001</v>
      </c>
      <c r="M1276" s="21">
        <v>0.15529999999999999</v>
      </c>
      <c r="N1276" s="21">
        <v>2.9999999999999997E-4</v>
      </c>
      <c r="O1276" s="21">
        <v>0.23180000000000001</v>
      </c>
      <c r="P1276" s="21">
        <v>0.17829999999999999</v>
      </c>
      <c r="Q1276" s="21">
        <v>3.3300000000000003E-2</v>
      </c>
      <c r="R1276" s="21">
        <v>1.89E-2</v>
      </c>
      <c r="S1276" s="21">
        <v>2.76E-2</v>
      </c>
      <c r="T1276" s="21">
        <v>2.35E-2</v>
      </c>
      <c r="U1276" s="10">
        <v>1.21</v>
      </c>
      <c r="V1276" s="10">
        <v>1.45</v>
      </c>
      <c r="W1276" s="7">
        <v>0.39</v>
      </c>
      <c r="X1276" s="20">
        <v>0.82689999999999997</v>
      </c>
      <c r="Y1276" s="75">
        <v>2020</v>
      </c>
      <c r="Z1276" s="7">
        <v>0.3</v>
      </c>
      <c r="AA1276" s="7">
        <v>0</v>
      </c>
      <c r="AB1276" s="51">
        <v>2834</v>
      </c>
      <c r="AC1276" s="51">
        <v>635</v>
      </c>
      <c r="AD1276" s="51">
        <v>24</v>
      </c>
      <c r="AE1276" s="51">
        <v>12</v>
      </c>
      <c r="AF1276" s="51">
        <v>-17</v>
      </c>
      <c r="AG1276" s="51">
        <v>6</v>
      </c>
      <c r="AH1276" s="20">
        <v>2.6100000000000002E-2</v>
      </c>
      <c r="AI1276" s="7" t="s">
        <v>8481</v>
      </c>
      <c r="AJ1276" s="67" t="s">
        <v>8757</v>
      </c>
      <c r="AK1276" s="44">
        <v>0.58956521739130441</v>
      </c>
      <c r="AL1276" s="44">
        <v>-0.73469387755102045</v>
      </c>
      <c r="AM1276" s="44">
        <v>-0.91304347826086851</v>
      </c>
      <c r="AN1276" s="25">
        <v>1.1499999999999999</v>
      </c>
      <c r="AO1276" s="25">
        <v>0.29399999999999993</v>
      </c>
      <c r="AP1276" s="215">
        <v>25</v>
      </c>
      <c r="AQ1276" s="215" t="s">
        <v>9658</v>
      </c>
      <c r="AR1276" s="44">
        <v>-2.3437499999999899E-2</v>
      </c>
      <c r="AS1276" s="171" t="s">
        <v>7357</v>
      </c>
      <c r="AT1276" s="171" t="s">
        <v>7207</v>
      </c>
      <c r="AU1276" s="171" t="s">
        <v>7021</v>
      </c>
      <c r="AV1276" s="7" t="s">
        <v>8470</v>
      </c>
      <c r="AW1276" s="14" t="s">
        <v>7356</v>
      </c>
      <c r="AX1276" s="49" t="s">
        <v>6009</v>
      </c>
      <c r="AY1276" s="38" t="s">
        <v>5971</v>
      </c>
      <c r="AZ1276" s="14" t="s">
        <v>6123</v>
      </c>
      <c r="BA1276" s="49" t="s">
        <v>5967</v>
      </c>
      <c r="BB1276" s="38" t="s">
        <v>5971</v>
      </c>
      <c r="BC1276" s="7">
        <v>0.4</v>
      </c>
      <c r="BD1276" s="14" t="s">
        <v>6001</v>
      </c>
      <c r="BE1276" s="49" t="s">
        <v>5960</v>
      </c>
      <c r="BF1276" s="38" t="s">
        <v>5989</v>
      </c>
      <c r="BG1276" s="7">
        <v>0.1</v>
      </c>
      <c r="BH1276" s="45">
        <v>3970.2074878955777</v>
      </c>
      <c r="BI1276" s="215" t="s">
        <v>8518</v>
      </c>
      <c r="BJ1276" s="215" t="s">
        <v>8520</v>
      </c>
      <c r="BK1276" s="7">
        <v>1.4</v>
      </c>
      <c r="BL1276" s="25">
        <v>4.0160642570281693E-3</v>
      </c>
      <c r="BM1276" s="20">
        <v>0.62975000000000003</v>
      </c>
      <c r="BN1276" s="20">
        <v>0.495</v>
      </c>
      <c r="BO1276" s="20">
        <v>0.73999999999999988</v>
      </c>
      <c r="BP1276" s="46">
        <v>17.241379310344829</v>
      </c>
      <c r="BQ1276" s="215" t="s">
        <v>8483</v>
      </c>
      <c r="BR1276" s="79">
        <v>-0.16758733333333339</v>
      </c>
      <c r="BS1276" s="9">
        <v>9.6932942287619728E-3</v>
      </c>
      <c r="BT1276" s="9">
        <v>6.1142317442959282E-3</v>
      </c>
      <c r="BU1276" s="47" t="s">
        <v>5993</v>
      </c>
      <c r="BV1276" s="47" t="s">
        <v>5993</v>
      </c>
      <c r="BW1276" s="14" t="s">
        <v>5474</v>
      </c>
      <c r="BX1276" s="83">
        <v>-1.1048000000000969E-3</v>
      </c>
      <c r="BY1276" s="82">
        <v>1.51</v>
      </c>
      <c r="BZ1276" s="46">
        <v>16.556291390728475</v>
      </c>
      <c r="CA1276" s="48" t="s">
        <v>8593</v>
      </c>
      <c r="CB1276" s="45">
        <v>70850</v>
      </c>
      <c r="CC1276" s="45">
        <v>15875</v>
      </c>
      <c r="CD1276" s="45">
        <v>600</v>
      </c>
      <c r="CE1276" s="45">
        <v>300</v>
      </c>
      <c r="CF1276" s="14" t="s">
        <v>9772</v>
      </c>
      <c r="CG1276" s="7" t="s">
        <v>8556</v>
      </c>
      <c r="CH1276" s="215" t="s">
        <v>8523</v>
      </c>
      <c r="CI1276" s="215" t="s">
        <v>8478</v>
      </c>
      <c r="CJ1276" s="215" t="s">
        <v>8479</v>
      </c>
      <c r="CK1276" s="43" t="s">
        <v>5474</v>
      </c>
      <c r="CL1276" s="43" t="s">
        <v>5474</v>
      </c>
      <c r="CM1276" s="43" t="s">
        <v>5474</v>
      </c>
      <c r="CN1276" s="145">
        <v>16175</v>
      </c>
      <c r="CO1276" s="145">
        <v>71450</v>
      </c>
      <c r="CP1276" s="148">
        <v>99255.187197389445</v>
      </c>
      <c r="CQ1276" s="189" t="s">
        <v>5474</v>
      </c>
      <c r="CR1276" s="189" t="s">
        <v>5474</v>
      </c>
      <c r="CS1276" s="99" t="s">
        <v>5474</v>
      </c>
      <c r="CT1276" s="167" t="s">
        <v>5474</v>
      </c>
      <c r="CU1276" s="43" t="s">
        <v>5474</v>
      </c>
      <c r="CV1276" s="43" t="s">
        <v>5474</v>
      </c>
      <c r="CW1276" s="43" t="s">
        <v>5474</v>
      </c>
      <c r="CX1276" s="43" t="s">
        <v>5474</v>
      </c>
      <c r="CY1276" s="43" t="s">
        <v>5474</v>
      </c>
      <c r="CZ1276" s="43" t="s">
        <v>5474</v>
      </c>
      <c r="DA1276" s="42" t="s">
        <v>5474</v>
      </c>
      <c r="DB1276" s="42" t="s">
        <v>5474</v>
      </c>
      <c r="DC1276" s="42" t="s">
        <v>5474</v>
      </c>
      <c r="DD1276" s="42" t="s">
        <v>5474</v>
      </c>
      <c r="DE1276" s="42" t="s">
        <v>5474</v>
      </c>
      <c r="DF1276" s="42" t="s">
        <v>5474</v>
      </c>
      <c r="DG1276" s="42" t="s">
        <v>5474</v>
      </c>
      <c r="DH1276" s="42" t="s">
        <v>5474</v>
      </c>
    </row>
    <row r="1277" spans="1:112">
      <c r="A1277" s="22">
        <v>6147</v>
      </c>
      <c r="B1277" s="7" t="s">
        <v>1240</v>
      </c>
      <c r="C1277" s="21">
        <v>4.8999999999999998E-3</v>
      </c>
      <c r="D1277" s="21">
        <v>0.2732</v>
      </c>
      <c r="E1277" s="21">
        <v>1.67E-2</v>
      </c>
      <c r="F1277" s="21">
        <v>0.22770000000000001</v>
      </c>
      <c r="G1277" s="21">
        <v>0.29139999999999999</v>
      </c>
      <c r="H1277" s="21">
        <v>0.18779999999999999</v>
      </c>
      <c r="I1277" s="21">
        <v>1.0093000000000001</v>
      </c>
      <c r="J1277" s="21">
        <v>0.58399999999999996</v>
      </c>
      <c r="K1277" s="21">
        <v>3.5000000000000003E-2</v>
      </c>
      <c r="L1277" s="21">
        <v>7.4200000000000002E-2</v>
      </c>
      <c r="M1277" s="21">
        <v>2E-3</v>
      </c>
      <c r="N1277" s="21">
        <v>3.9600000000000003E-2</v>
      </c>
      <c r="O1277" s="21">
        <v>7.9299999999999995E-2</v>
      </c>
      <c r="P1277" s="21">
        <v>4.1000000000000003E-3</v>
      </c>
      <c r="Q1277" s="21">
        <v>5.0000000000000001E-3</v>
      </c>
      <c r="R1277" s="21">
        <v>4.1000000000000003E-3</v>
      </c>
      <c r="S1277" s="21">
        <v>0.12180000000000001</v>
      </c>
      <c r="T1277" s="21">
        <v>7.85E-2</v>
      </c>
      <c r="U1277" s="10">
        <v>3.96</v>
      </c>
      <c r="V1277" s="10">
        <v>7.02</v>
      </c>
      <c r="W1277" s="7">
        <v>3.19</v>
      </c>
      <c r="X1277" s="20">
        <v>0.64339999999999997</v>
      </c>
      <c r="Y1277" s="75">
        <v>2020</v>
      </c>
      <c r="Z1277" s="7">
        <v>3.8</v>
      </c>
      <c r="AA1277" s="7">
        <v>0</v>
      </c>
      <c r="AB1277" s="51">
        <v>1612</v>
      </c>
      <c r="AC1277" s="51">
        <v>905</v>
      </c>
      <c r="AD1277" s="51">
        <v>-606</v>
      </c>
      <c r="AE1277" s="51">
        <v>-750</v>
      </c>
      <c r="AF1277" s="51">
        <v>-39</v>
      </c>
      <c r="AG1277" s="51">
        <v>-20</v>
      </c>
      <c r="AH1277" s="20">
        <v>9.5999999999999992E-3</v>
      </c>
      <c r="AI1277" s="7" t="s">
        <v>8487</v>
      </c>
      <c r="AJ1277" s="67" t="s">
        <v>8757</v>
      </c>
      <c r="AK1277" s="44">
        <v>0.6197718631178708</v>
      </c>
      <c r="AL1277" s="44">
        <v>-0.86956521739130432</v>
      </c>
      <c r="AM1277" s="44">
        <v>-0.71428571428571141</v>
      </c>
      <c r="AN1277" s="25">
        <v>0.3617606602475929</v>
      </c>
      <c r="AO1277" s="25">
        <v>0.15818431911966988</v>
      </c>
      <c r="AP1277" s="215">
        <v>72.7</v>
      </c>
      <c r="AQ1277" s="215" t="s">
        <v>9658</v>
      </c>
      <c r="AR1277" s="44">
        <v>-1.2228260869565201E-2</v>
      </c>
      <c r="AS1277" s="171" t="s">
        <v>7137</v>
      </c>
      <c r="AT1277" s="171" t="s">
        <v>7088</v>
      </c>
      <c r="AU1277" s="171" t="s">
        <v>7025</v>
      </c>
      <c r="AV1277" s="7" t="s">
        <v>5474</v>
      </c>
      <c r="AW1277" s="14" t="s">
        <v>7540</v>
      </c>
      <c r="AX1277" s="49" t="s">
        <v>5960</v>
      </c>
      <c r="AY1277" s="38" t="s">
        <v>5971</v>
      </c>
      <c r="AZ1277" s="14" t="s">
        <v>6790</v>
      </c>
      <c r="BA1277" s="49" t="s">
        <v>5967</v>
      </c>
      <c r="BB1277" s="38" t="s">
        <v>5961</v>
      </c>
      <c r="BC1277" s="7">
        <v>0.5</v>
      </c>
      <c r="BD1277" s="14" t="s">
        <v>6295</v>
      </c>
      <c r="BE1277" s="49" t="s">
        <v>5967</v>
      </c>
      <c r="BF1277" s="38" t="s">
        <v>5961</v>
      </c>
      <c r="BG1277" s="7">
        <v>1.3</v>
      </c>
      <c r="BH1277" s="45">
        <v>7145.4304652513429</v>
      </c>
      <c r="BI1277" s="215" t="s">
        <v>8499</v>
      </c>
      <c r="BJ1277" s="215" t="s">
        <v>8520</v>
      </c>
      <c r="BK1277" s="7">
        <v>1.2</v>
      </c>
      <c r="BL1277" s="25">
        <v>2.7586206896552117E-3</v>
      </c>
      <c r="BM1277" s="20">
        <v>0.67837499999999995</v>
      </c>
      <c r="BN1277" s="20">
        <v>0.68249999999999988</v>
      </c>
      <c r="BO1277" s="20">
        <v>0.67499999999999993</v>
      </c>
      <c r="BP1277" s="46">
        <v>10.356125356125357</v>
      </c>
      <c r="BQ1277" s="215" t="s">
        <v>8585</v>
      </c>
      <c r="BR1277" s="79">
        <v>0.14460889500229243</v>
      </c>
      <c r="BS1277" s="9">
        <v>3.7807779100241579E-2</v>
      </c>
      <c r="BT1277" s="9">
        <v>4.6149625789543958E-2</v>
      </c>
      <c r="BU1277" s="47" t="s">
        <v>5993</v>
      </c>
      <c r="BV1277" s="47">
        <v>44398</v>
      </c>
      <c r="BW1277" s="14" t="s">
        <v>5474</v>
      </c>
      <c r="BX1277" s="83">
        <v>0.3735306740027507</v>
      </c>
      <c r="BY1277" s="82">
        <v>7.76</v>
      </c>
      <c r="BZ1277" s="46">
        <v>9.3685567010309292</v>
      </c>
      <c r="CA1277" s="48" t="s">
        <v>8475</v>
      </c>
      <c r="CB1277" s="45">
        <v>117192.40000000001</v>
      </c>
      <c r="CC1277" s="45">
        <v>65793.5</v>
      </c>
      <c r="CD1277" s="45">
        <v>-44056.200000000004</v>
      </c>
      <c r="CE1277" s="45">
        <v>-54525</v>
      </c>
      <c r="CF1277" s="14" t="s">
        <v>9773</v>
      </c>
      <c r="CG1277" s="7" t="s">
        <v>8556</v>
      </c>
      <c r="CH1277" s="215" t="s">
        <v>8523</v>
      </c>
      <c r="CI1277" s="215" t="s">
        <v>8479</v>
      </c>
      <c r="CJ1277" s="215" t="s">
        <v>8479</v>
      </c>
      <c r="CK1277" s="43" t="s">
        <v>5474</v>
      </c>
      <c r="CL1277" s="43" t="s">
        <v>5474</v>
      </c>
      <c r="CM1277" s="43" t="s">
        <v>5474</v>
      </c>
      <c r="CN1277" s="145">
        <v>11268.5</v>
      </c>
      <c r="CO1277" s="145">
        <v>73136.200000000012</v>
      </c>
      <c r="CP1277" s="148">
        <v>519472.79482377262</v>
      </c>
      <c r="CQ1277" s="189" t="s">
        <v>5474</v>
      </c>
      <c r="CR1277" s="189" t="s">
        <v>5474</v>
      </c>
      <c r="CS1277" s="99" t="s">
        <v>5474</v>
      </c>
      <c r="CT1277" s="167" t="s">
        <v>5474</v>
      </c>
      <c r="CU1277" s="43" t="s">
        <v>5474</v>
      </c>
      <c r="CV1277" s="43" t="s">
        <v>5474</v>
      </c>
      <c r="CW1277" s="43" t="s">
        <v>5474</v>
      </c>
      <c r="CX1277" s="43" t="s">
        <v>5474</v>
      </c>
      <c r="CY1277" s="43" t="s">
        <v>5474</v>
      </c>
      <c r="CZ1277" s="43" t="s">
        <v>5474</v>
      </c>
      <c r="DA1277" s="42" t="s">
        <v>5474</v>
      </c>
      <c r="DB1277" s="42" t="s">
        <v>5474</v>
      </c>
      <c r="DC1277" s="42" t="s">
        <v>5474</v>
      </c>
      <c r="DD1277" s="42" t="s">
        <v>5474</v>
      </c>
      <c r="DE1277" s="42" t="s">
        <v>5474</v>
      </c>
      <c r="DF1277" s="42" t="s">
        <v>5474</v>
      </c>
      <c r="DG1277" s="42" t="s">
        <v>5474</v>
      </c>
      <c r="DH1277" s="42" t="s">
        <v>5474</v>
      </c>
    </row>
    <row r="1278" spans="1:112">
      <c r="A1278" s="22">
        <v>1616</v>
      </c>
      <c r="B1278" s="7" t="s">
        <v>187</v>
      </c>
      <c r="C1278" s="21">
        <v>-0.15459999999999999</v>
      </c>
      <c r="D1278" s="21">
        <v>0.18260000000000001</v>
      </c>
      <c r="E1278" s="21">
        <v>-2.47E-2</v>
      </c>
      <c r="F1278" s="21">
        <v>0.19719999999999999</v>
      </c>
      <c r="G1278" s="21">
        <v>9.7600000000000006E-2</v>
      </c>
      <c r="H1278" s="21">
        <v>5.6666999999999996</v>
      </c>
      <c r="I1278" s="21">
        <v>1.5</v>
      </c>
      <c r="J1278" s="21">
        <v>12.5</v>
      </c>
      <c r="K1278" s="21">
        <v>-1.2699999999999999E-2</v>
      </c>
      <c r="L1278" s="21">
        <v>4.7999999999999996E-3</v>
      </c>
      <c r="M1278" s="21">
        <v>8.3999999999999995E-3</v>
      </c>
      <c r="N1278" s="21">
        <v>7.0000000000000001E-3</v>
      </c>
      <c r="O1278" s="21">
        <v>1.1599999999999999E-2</v>
      </c>
      <c r="P1278" s="21">
        <v>2.0400000000000001E-2</v>
      </c>
      <c r="Q1278" s="21">
        <v>1.6299999999999999E-2</v>
      </c>
      <c r="R1278" s="21">
        <v>8.3999999999999995E-3</v>
      </c>
      <c r="S1278" s="21">
        <v>-1.67E-2</v>
      </c>
      <c r="T1278" s="21">
        <v>-6.1000000000000004E-3</v>
      </c>
      <c r="U1278" s="10">
        <v>0.23</v>
      </c>
      <c r="V1278" s="10">
        <v>0.25</v>
      </c>
      <c r="W1278" s="7">
        <v>0</v>
      </c>
      <c r="X1278" s="20">
        <v>0</v>
      </c>
      <c r="Y1278" s="75"/>
      <c r="Z1278" s="7"/>
      <c r="AA1278" s="7"/>
      <c r="AB1278" s="51">
        <v>335</v>
      </c>
      <c r="AC1278" s="51">
        <v>25</v>
      </c>
      <c r="AD1278" s="51"/>
      <c r="AE1278" s="51"/>
      <c r="AF1278" s="51">
        <v>6</v>
      </c>
      <c r="AG1278" s="51"/>
      <c r="AH1278" s="20">
        <v>0</v>
      </c>
      <c r="AI1278" s="7" t="s">
        <v>8481</v>
      </c>
      <c r="AJ1278" s="67" t="s">
        <v>8757</v>
      </c>
      <c r="AK1278" s="44">
        <v>-0.55956678700361029</v>
      </c>
      <c r="AL1278" s="44">
        <v>-0.77102803738317816</v>
      </c>
      <c r="AM1278" s="44">
        <v>-0.80000000000000471</v>
      </c>
      <c r="AN1278" s="25">
        <v>0.95517241379310336</v>
      </c>
      <c r="AO1278" s="25">
        <v>0.24597701149425275</v>
      </c>
      <c r="AP1278" s="215">
        <v>8.6999999999999993</v>
      </c>
      <c r="AQ1278" s="215" t="s">
        <v>9658</v>
      </c>
      <c r="AR1278" s="44">
        <v>-4.5766590389016001E-3</v>
      </c>
      <c r="AS1278" s="171" t="s">
        <v>7253</v>
      </c>
      <c r="AT1278" s="171" t="s">
        <v>7197</v>
      </c>
      <c r="AU1278" s="171" t="s">
        <v>7254</v>
      </c>
      <c r="AV1278" s="7" t="s">
        <v>8470</v>
      </c>
      <c r="AW1278" s="14" t="s">
        <v>7252</v>
      </c>
      <c r="AX1278" s="49" t="s">
        <v>6009</v>
      </c>
      <c r="AY1278" s="38" t="s">
        <v>5971</v>
      </c>
      <c r="AZ1278" s="14" t="s">
        <v>6123</v>
      </c>
      <c r="BA1278" s="49" t="s">
        <v>5967</v>
      </c>
      <c r="BB1278" s="38" t="s">
        <v>6007</v>
      </c>
      <c r="BC1278" s="7">
        <v>0.3</v>
      </c>
      <c r="BD1278" s="14" t="s">
        <v>6049</v>
      </c>
      <c r="BE1278" s="49" t="s">
        <v>5960</v>
      </c>
      <c r="BF1278" s="38" t="s">
        <v>5961</v>
      </c>
      <c r="BG1278" s="7">
        <v>0.2</v>
      </c>
      <c r="BH1278" s="45">
        <v>348.78582090706169</v>
      </c>
      <c r="BI1278" s="215" t="s">
        <v>8471</v>
      </c>
      <c r="BJ1278" s="215" t="s">
        <v>8554</v>
      </c>
      <c r="BK1278" s="7">
        <v>1.2</v>
      </c>
      <c r="BL1278" s="25">
        <v>3.4602076124566738E-3</v>
      </c>
      <c r="BM1278" s="20">
        <v>0.65749999999999997</v>
      </c>
      <c r="BN1278" s="20">
        <v>0.62999999999999989</v>
      </c>
      <c r="BO1278" s="20">
        <v>0.67999999999999994</v>
      </c>
      <c r="BP1278" s="46">
        <v>34.799999999999997</v>
      </c>
      <c r="BQ1278" s="215" t="s">
        <v>8483</v>
      </c>
      <c r="BR1278" s="79">
        <v>-0.6827586206896552</v>
      </c>
      <c r="BS1278" s="9">
        <v>0</v>
      </c>
      <c r="BT1278" s="9">
        <v>0</v>
      </c>
      <c r="BU1278" s="47" t="s">
        <v>5993</v>
      </c>
      <c r="BV1278" s="47" t="s">
        <v>5993</v>
      </c>
      <c r="BW1278" s="14" t="s">
        <v>5474</v>
      </c>
      <c r="BX1278" s="83">
        <v>-0.60344827586206895</v>
      </c>
      <c r="BY1278" s="82">
        <v>0.23</v>
      </c>
      <c r="BZ1278" s="46">
        <v>37.826086956521735</v>
      </c>
      <c r="CA1278" s="48" t="s">
        <v>8475</v>
      </c>
      <c r="CB1278" s="45">
        <v>2914.4999999999995</v>
      </c>
      <c r="CC1278" s="45">
        <v>217.49999999999997</v>
      </c>
      <c r="CD1278" s="45">
        <v>0</v>
      </c>
      <c r="CE1278" s="45">
        <v>0</v>
      </c>
      <c r="CF1278" s="14" t="s">
        <v>9774</v>
      </c>
      <c r="CG1278" s="7" t="s">
        <v>8556</v>
      </c>
      <c r="CH1278" s="215" t="s">
        <v>8523</v>
      </c>
      <c r="CI1278" s="215" t="s">
        <v>8478</v>
      </c>
      <c r="CJ1278" s="215" t="s">
        <v>8479</v>
      </c>
      <c r="CK1278" s="43" t="s">
        <v>5474</v>
      </c>
      <c r="CL1278" s="43" t="s">
        <v>5474</v>
      </c>
      <c r="CM1278" s="43" t="s">
        <v>5474</v>
      </c>
      <c r="CN1278" s="145">
        <v>217.49999999999997</v>
      </c>
      <c r="CO1278" s="145">
        <v>2914.4999999999995</v>
      </c>
      <c r="CP1278" s="148">
        <v>3034.4366418914365</v>
      </c>
      <c r="CQ1278" s="189" t="s">
        <v>5474</v>
      </c>
      <c r="CR1278" s="189" t="s">
        <v>5474</v>
      </c>
      <c r="CS1278" s="99" t="s">
        <v>5474</v>
      </c>
      <c r="CT1278" s="167" t="s">
        <v>5474</v>
      </c>
      <c r="CU1278" s="43" t="s">
        <v>5474</v>
      </c>
      <c r="CV1278" s="43" t="s">
        <v>5474</v>
      </c>
      <c r="CW1278" s="43" t="s">
        <v>5474</v>
      </c>
      <c r="CX1278" s="43" t="s">
        <v>5474</v>
      </c>
      <c r="CY1278" s="43" t="s">
        <v>5474</v>
      </c>
      <c r="CZ1278" s="43" t="s">
        <v>5474</v>
      </c>
      <c r="DA1278" s="42" t="s">
        <v>5474</v>
      </c>
      <c r="DB1278" s="42" t="s">
        <v>5474</v>
      </c>
      <c r="DC1278" s="42" t="s">
        <v>5474</v>
      </c>
      <c r="DD1278" s="42" t="s">
        <v>5474</v>
      </c>
      <c r="DE1278" s="42" t="s">
        <v>5474</v>
      </c>
      <c r="DF1278" s="42" t="s">
        <v>5474</v>
      </c>
      <c r="DG1278" s="42" t="s">
        <v>5474</v>
      </c>
      <c r="DH1278" s="42" t="s">
        <v>5474</v>
      </c>
    </row>
    <row r="1279" spans="1:112">
      <c r="A1279" s="22">
        <v>2032</v>
      </c>
      <c r="B1279" s="7" t="s">
        <v>271</v>
      </c>
      <c r="C1279" s="21">
        <v>0.26469999999999999</v>
      </c>
      <c r="D1279" s="21">
        <v>5.3199999999999997E-2</v>
      </c>
      <c r="E1279" s="21">
        <v>7.7600000000000002E-2</v>
      </c>
      <c r="F1279" s="21">
        <v>8.09E-2</v>
      </c>
      <c r="G1279" s="21">
        <v>0.13420000000000001</v>
      </c>
      <c r="H1279" s="21">
        <v>0.23680000000000001</v>
      </c>
      <c r="I1279" s="21">
        <v>1.6111</v>
      </c>
      <c r="J1279" s="21">
        <v>2.8635999999999999</v>
      </c>
      <c r="K1279" s="21">
        <v>1.9800000000000002E-2</v>
      </c>
      <c r="L1279" s="21">
        <v>5.1499999999999997E-2</v>
      </c>
      <c r="M1279" s="21">
        <v>3.7199999999999997E-2</v>
      </c>
      <c r="N1279" s="21">
        <v>1.7299999999999999E-2</v>
      </c>
      <c r="O1279" s="21">
        <v>4.7600000000000003E-2</v>
      </c>
      <c r="P1279" s="21">
        <v>3.4799999999999998E-2</v>
      </c>
      <c r="Q1279" s="21">
        <v>1.46E-2</v>
      </c>
      <c r="R1279" s="21">
        <v>1.1900000000000001E-2</v>
      </c>
      <c r="S1279" s="21">
        <v>2.7400000000000001E-2</v>
      </c>
      <c r="T1279" s="21">
        <v>2.2800000000000001E-2</v>
      </c>
      <c r="U1279" s="10">
        <v>0.85</v>
      </c>
      <c r="V1279" s="10">
        <v>1.21</v>
      </c>
      <c r="W1279" s="7">
        <v>0.30199999999999999</v>
      </c>
      <c r="X1279" s="20">
        <v>0.89410000000000001</v>
      </c>
      <c r="Y1279" s="75">
        <v>2020</v>
      </c>
      <c r="Z1279" s="7">
        <v>0.53</v>
      </c>
      <c r="AA1279" s="7">
        <v>0</v>
      </c>
      <c r="AB1279" s="51">
        <v>-97</v>
      </c>
      <c r="AC1279" s="51">
        <v>401</v>
      </c>
      <c r="AD1279" s="51">
        <v>9</v>
      </c>
      <c r="AE1279" s="51">
        <v>4</v>
      </c>
      <c r="AF1279" s="51">
        <v>1</v>
      </c>
      <c r="AG1279" s="51">
        <v>1</v>
      </c>
      <c r="AH1279" s="20">
        <v>0.1552</v>
      </c>
      <c r="AI1279" s="7" t="s">
        <v>8481</v>
      </c>
      <c r="AJ1279" s="67" t="s">
        <v>8494</v>
      </c>
      <c r="AK1279" s="44">
        <v>0.55704697986577179</v>
      </c>
      <c r="AL1279" s="44">
        <v>-0.80540540540540539</v>
      </c>
      <c r="AM1279" s="44">
        <v>-0.84615384615384681</v>
      </c>
      <c r="AN1279" s="25">
        <v>1.2416666666666667</v>
      </c>
      <c r="AO1279" s="25">
        <v>0.30833333333333346</v>
      </c>
      <c r="AP1279" s="215">
        <v>30</v>
      </c>
      <c r="AQ1279" s="215" t="s">
        <v>9658</v>
      </c>
      <c r="AR1279" s="44">
        <v>-1.80032733224222E-2</v>
      </c>
      <c r="AS1279" s="171" t="s">
        <v>7377</v>
      </c>
      <c r="AT1279" s="171" t="s">
        <v>7197</v>
      </c>
      <c r="AU1279" s="171" t="s">
        <v>7378</v>
      </c>
      <c r="AV1279" s="7" t="s">
        <v>5474</v>
      </c>
      <c r="AW1279" s="14" t="s">
        <v>7376</v>
      </c>
      <c r="AX1279" s="49" t="s">
        <v>6009</v>
      </c>
      <c r="AY1279" s="38" t="s">
        <v>5971</v>
      </c>
      <c r="AZ1279" s="14" t="s">
        <v>6038</v>
      </c>
      <c r="BA1279" s="49" t="s">
        <v>5967</v>
      </c>
      <c r="BB1279" s="38" t="s">
        <v>5961</v>
      </c>
      <c r="BC1279" s="7">
        <v>1.4</v>
      </c>
      <c r="BD1279" s="14" t="s">
        <v>6049</v>
      </c>
      <c r="BE1279" s="49" t="s">
        <v>5960</v>
      </c>
      <c r="BF1279" s="38" t="s">
        <v>5989</v>
      </c>
      <c r="BG1279" s="7">
        <v>0.2</v>
      </c>
      <c r="BH1279" s="45">
        <v>1467.4567813677265</v>
      </c>
      <c r="BI1279" s="215" t="s">
        <v>8518</v>
      </c>
      <c r="BJ1279" s="215" t="s">
        <v>8496</v>
      </c>
      <c r="BK1279" s="7">
        <v>0.4</v>
      </c>
      <c r="BL1279" s="25">
        <v>6.7114093959731299E-3</v>
      </c>
      <c r="BM1279" s="20">
        <v>0.67437500000000006</v>
      </c>
      <c r="BN1279" s="20">
        <v>0.66750000000000009</v>
      </c>
      <c r="BO1279" s="20">
        <v>0.67999999999999994</v>
      </c>
      <c r="BP1279" s="46">
        <v>24.793388429752067</v>
      </c>
      <c r="BQ1279" s="215" t="s">
        <v>8483</v>
      </c>
      <c r="BR1279" s="79">
        <v>-0.37909722222222214</v>
      </c>
      <c r="BS1279" s="9">
        <v>4.19214263226797E-3</v>
      </c>
      <c r="BT1279" s="9">
        <v>1.1747941210584978E-2</v>
      </c>
      <c r="BU1279" s="47" t="s">
        <v>5993</v>
      </c>
      <c r="BV1279" s="47">
        <v>44397</v>
      </c>
      <c r="BW1279" s="14" t="s">
        <v>5474</v>
      </c>
      <c r="BX1279" s="83">
        <v>-0.25491666666666668</v>
      </c>
      <c r="BY1279" s="82">
        <v>1.25</v>
      </c>
      <c r="BZ1279" s="46">
        <v>24</v>
      </c>
      <c r="CA1279" s="48" t="s">
        <v>8593</v>
      </c>
      <c r="CB1279" s="45">
        <v>-2910</v>
      </c>
      <c r="CC1279" s="45">
        <v>12030</v>
      </c>
      <c r="CD1279" s="45">
        <v>270</v>
      </c>
      <c r="CE1279" s="45">
        <v>120</v>
      </c>
      <c r="CF1279" s="14" t="s">
        <v>9775</v>
      </c>
      <c r="CG1279" s="7" t="s">
        <v>8556</v>
      </c>
      <c r="CH1279" s="215" t="s">
        <v>8523</v>
      </c>
      <c r="CI1279" s="215" t="s">
        <v>8478</v>
      </c>
      <c r="CJ1279" s="215" t="s">
        <v>8479</v>
      </c>
      <c r="CK1279" s="43" t="s">
        <v>5474</v>
      </c>
      <c r="CL1279" s="43" t="s">
        <v>5474</v>
      </c>
      <c r="CM1279" s="43" t="s">
        <v>5474</v>
      </c>
      <c r="CN1279" s="145">
        <v>12150</v>
      </c>
      <c r="CO1279" s="145">
        <v>-2640</v>
      </c>
      <c r="CP1279" s="148">
        <v>44023.703441031794</v>
      </c>
      <c r="CQ1279" s="189" t="s">
        <v>5474</v>
      </c>
      <c r="CR1279" s="189" t="s">
        <v>5474</v>
      </c>
      <c r="CS1279" s="99" t="s">
        <v>5474</v>
      </c>
      <c r="CT1279" s="167" t="s">
        <v>5474</v>
      </c>
      <c r="CU1279" s="43" t="s">
        <v>5474</v>
      </c>
      <c r="CV1279" s="43" t="s">
        <v>5474</v>
      </c>
      <c r="CW1279" s="43" t="s">
        <v>5474</v>
      </c>
      <c r="CX1279" s="43" t="s">
        <v>5474</v>
      </c>
      <c r="CY1279" s="43" t="s">
        <v>5474</v>
      </c>
      <c r="CZ1279" s="43" t="s">
        <v>5474</v>
      </c>
      <c r="DA1279" s="42" t="s">
        <v>5474</v>
      </c>
      <c r="DB1279" s="42" t="s">
        <v>5474</v>
      </c>
      <c r="DC1279" s="42" t="s">
        <v>5474</v>
      </c>
      <c r="DD1279" s="42" t="s">
        <v>5474</v>
      </c>
      <c r="DE1279" s="42" t="s">
        <v>5474</v>
      </c>
      <c r="DF1279" s="42" t="s">
        <v>5474</v>
      </c>
      <c r="DG1279" s="42" t="s">
        <v>5474</v>
      </c>
      <c r="DH1279" s="42" t="s">
        <v>5474</v>
      </c>
    </row>
    <row r="1280" spans="1:112">
      <c r="A1280" s="22">
        <v>9938</v>
      </c>
      <c r="B1280" s="7" t="s">
        <v>1607</v>
      </c>
      <c r="C1280" s="21">
        <v>-1.2E-2</v>
      </c>
      <c r="D1280" s="21">
        <v>0.2631</v>
      </c>
      <c r="E1280" s="21">
        <v>-0.3448</v>
      </c>
      <c r="F1280" s="21">
        <v>0.15479999999999999</v>
      </c>
      <c r="G1280" s="21">
        <v>0.38969999999999999</v>
      </c>
      <c r="H1280" s="21">
        <v>0.17949999999999999</v>
      </c>
      <c r="I1280" s="21">
        <v>1.8048999999999999</v>
      </c>
      <c r="J1280" s="21">
        <v>0.62839999999999996</v>
      </c>
      <c r="K1280" s="21">
        <v>-2.0799999999999999E-2</v>
      </c>
      <c r="L1280" s="21">
        <v>4.3499999999999997E-2</v>
      </c>
      <c r="M1280" s="21">
        <v>1.6899999999999998E-2</v>
      </c>
      <c r="N1280" s="21">
        <v>7.7000000000000002E-3</v>
      </c>
      <c r="O1280" s="21">
        <v>0.112</v>
      </c>
      <c r="P1280" s="21">
        <v>3.6600000000000001E-2</v>
      </c>
      <c r="Q1280" s="21">
        <v>1.46E-2</v>
      </c>
      <c r="R1280" s="21">
        <v>4.5999999999999999E-3</v>
      </c>
      <c r="S1280" s="21">
        <v>0.15890000000000001</v>
      </c>
      <c r="T1280" s="21">
        <v>8.2100000000000006E-2</v>
      </c>
      <c r="U1280" s="10">
        <v>4.25</v>
      </c>
      <c r="V1280" s="10">
        <v>6.84</v>
      </c>
      <c r="W1280" s="7">
        <v>2.92</v>
      </c>
      <c r="X1280" s="20">
        <v>0.57709999999999995</v>
      </c>
      <c r="Y1280" s="75">
        <v>2020</v>
      </c>
      <c r="Z1280" s="7">
        <v>3</v>
      </c>
      <c r="AA1280" s="7">
        <v>0</v>
      </c>
      <c r="AB1280" s="51">
        <v>-870</v>
      </c>
      <c r="AC1280" s="51">
        <v>-25</v>
      </c>
      <c r="AD1280" s="51"/>
      <c r="AE1280" s="51"/>
      <c r="AF1280" s="51">
        <v>87</v>
      </c>
      <c r="AG1280" s="51">
        <v>-3</v>
      </c>
      <c r="AH1280" s="20">
        <v>2.81E-2</v>
      </c>
      <c r="AI1280" s="7" t="s">
        <v>8481</v>
      </c>
      <c r="AJ1280" s="67" t="s">
        <v>8757</v>
      </c>
      <c r="AK1280" s="44">
        <v>-0.59070796460176989</v>
      </c>
      <c r="AL1280" s="44">
        <v>-0.85600000000000021</v>
      </c>
      <c r="AM1280" s="44">
        <v>-0.64285714285714435</v>
      </c>
      <c r="AN1280" s="25">
        <v>0.54921020656136088</v>
      </c>
      <c r="AO1280" s="25">
        <v>0.15188335358444716</v>
      </c>
      <c r="AP1280" s="215">
        <v>82.3</v>
      </c>
      <c r="AQ1280" s="215" t="s">
        <v>9658</v>
      </c>
      <c r="AR1280" s="44">
        <v>-3.6319612590798999E-3</v>
      </c>
      <c r="AS1280" s="171" t="s">
        <v>7404</v>
      </c>
      <c r="AT1280" s="171" t="s">
        <v>6896</v>
      </c>
      <c r="AU1280" s="171" t="s">
        <v>7205</v>
      </c>
      <c r="AV1280" s="7" t="s">
        <v>8470</v>
      </c>
      <c r="AW1280" s="14" t="s">
        <v>8456</v>
      </c>
      <c r="AX1280" s="49" t="s">
        <v>5967</v>
      </c>
      <c r="AY1280" s="38" t="s">
        <v>5971</v>
      </c>
      <c r="AZ1280" s="14" t="s">
        <v>6881</v>
      </c>
      <c r="BA1280" s="49" t="s">
        <v>5967</v>
      </c>
      <c r="BB1280" s="38" t="s">
        <v>6007</v>
      </c>
      <c r="BC1280" s="7">
        <v>0.3</v>
      </c>
      <c r="BD1280" s="14" t="s">
        <v>6036</v>
      </c>
      <c r="BE1280" s="49" t="s">
        <v>5967</v>
      </c>
      <c r="BF1280" s="38" t="s">
        <v>5961</v>
      </c>
      <c r="BG1280" s="7">
        <v>0.6</v>
      </c>
      <c r="BH1280" s="45">
        <v>869.70697903550001</v>
      </c>
      <c r="BI1280" s="215" t="s">
        <v>8489</v>
      </c>
      <c r="BJ1280" s="215" t="s">
        <v>8509</v>
      </c>
      <c r="BK1280" s="7">
        <v>1.1000000000000001</v>
      </c>
      <c r="BL1280" s="25">
        <v>6.1124694376528121E-3</v>
      </c>
      <c r="BM1280" s="20">
        <v>0.63387499999999997</v>
      </c>
      <c r="BN1280" s="20">
        <v>0.57750000000000001</v>
      </c>
      <c r="BO1280" s="20">
        <v>0.67999999999999983</v>
      </c>
      <c r="BP1280" s="46">
        <v>12.032163742690058</v>
      </c>
      <c r="BQ1280" s="215" t="s">
        <v>8558</v>
      </c>
      <c r="BR1280" s="79">
        <v>5.7108140947752163E-2</v>
      </c>
      <c r="BS1280" s="9">
        <v>2.9457624295200047E-2</v>
      </c>
      <c r="BT1280" s="9">
        <v>3.042402431800717E-2</v>
      </c>
      <c r="BU1280" s="47">
        <v>44405</v>
      </c>
      <c r="BV1280" s="47">
        <v>44411</v>
      </c>
      <c r="BW1280" s="14" t="s">
        <v>5474</v>
      </c>
      <c r="BX1280" s="83">
        <v>0.3213851761846902</v>
      </c>
      <c r="BY1280" s="82">
        <v>7.25</v>
      </c>
      <c r="BZ1280" s="46">
        <v>11.351724137931035</v>
      </c>
      <c r="CA1280" s="48" t="s">
        <v>5474</v>
      </c>
      <c r="CB1280" s="45">
        <v>-71601</v>
      </c>
      <c r="CC1280" s="45">
        <v>-2057.5</v>
      </c>
      <c r="CD1280" s="45">
        <v>0</v>
      </c>
      <c r="CE1280" s="45">
        <v>0</v>
      </c>
      <c r="CF1280" s="14" t="s">
        <v>9776</v>
      </c>
      <c r="CG1280" s="7" t="s">
        <v>8556</v>
      </c>
      <c r="CH1280" s="215" t="s">
        <v>8523</v>
      </c>
      <c r="CI1280" s="215" t="s">
        <v>8546</v>
      </c>
      <c r="CJ1280" s="215" t="s">
        <v>8479</v>
      </c>
      <c r="CK1280" s="43" t="s">
        <v>6887</v>
      </c>
      <c r="CL1280" s="43" t="s">
        <v>5474</v>
      </c>
      <c r="CM1280" s="43" t="s">
        <v>5474</v>
      </c>
      <c r="CN1280" s="145">
        <v>-2057.5</v>
      </c>
      <c r="CO1280" s="145">
        <v>-71601</v>
      </c>
      <c r="CP1280" s="148">
        <v>71576.884374621644</v>
      </c>
      <c r="CQ1280" s="189" t="s">
        <v>5474</v>
      </c>
      <c r="CR1280" s="189" t="s">
        <v>5474</v>
      </c>
      <c r="CS1280" s="99" t="s">
        <v>5474</v>
      </c>
      <c r="CT1280" s="167" t="s">
        <v>5474</v>
      </c>
      <c r="CU1280" s="43" t="s">
        <v>5474</v>
      </c>
      <c r="CV1280" s="43" t="s">
        <v>5474</v>
      </c>
      <c r="CW1280" s="43" t="s">
        <v>5474</v>
      </c>
      <c r="CX1280" s="43" t="s">
        <v>5474</v>
      </c>
      <c r="CY1280" s="43" t="s">
        <v>5474</v>
      </c>
      <c r="CZ1280" s="43" t="s">
        <v>5474</v>
      </c>
      <c r="DA1280" s="42" t="s">
        <v>5474</v>
      </c>
      <c r="DB1280" s="42" t="s">
        <v>5474</v>
      </c>
      <c r="DC1280" s="42" t="s">
        <v>5474</v>
      </c>
      <c r="DD1280" s="42" t="s">
        <v>5474</v>
      </c>
      <c r="DE1280" s="42" t="s">
        <v>5474</v>
      </c>
      <c r="DF1280" s="42" t="s">
        <v>5474</v>
      </c>
      <c r="DG1280" s="42" t="s">
        <v>5474</v>
      </c>
      <c r="DH1280" s="42" t="s">
        <v>5474</v>
      </c>
    </row>
    <row r="1281" spans="1:112">
      <c r="A1281" s="22">
        <v>9904</v>
      </c>
      <c r="B1281" s="7" t="s">
        <v>1583</v>
      </c>
      <c r="C1281" s="21">
        <v>-0.22059999999999999</v>
      </c>
      <c r="D1281" s="21">
        <v>-0.1179</v>
      </c>
      <c r="E1281" s="21">
        <v>-0.2084</v>
      </c>
      <c r="F1281" s="21">
        <v>-0.13109999999999999</v>
      </c>
      <c r="G1281" s="21">
        <v>7.4800000000000005E-2</v>
      </c>
      <c r="H1281" s="21">
        <v>-0.41310000000000002</v>
      </c>
      <c r="I1281" s="21">
        <v>7.9443999999999999</v>
      </c>
      <c r="J1281" s="21">
        <v>14.3636</v>
      </c>
      <c r="K1281" s="21">
        <v>6.4999999999999997E-3</v>
      </c>
      <c r="L1281" s="21">
        <v>6.4100000000000004E-2</v>
      </c>
      <c r="M1281" s="21">
        <v>1.5900000000000001E-2</v>
      </c>
      <c r="N1281" s="21">
        <v>-5.0000000000000001E-4</v>
      </c>
      <c r="O1281" s="21">
        <v>8.0399999999999999E-2</v>
      </c>
      <c r="P1281" s="21">
        <v>2.0899999999999998E-2</v>
      </c>
      <c r="Q1281" s="21">
        <v>1.46E-2</v>
      </c>
      <c r="R1281" s="21">
        <v>8.0000000000000002E-3</v>
      </c>
      <c r="S1281" s="21">
        <v>0.1021</v>
      </c>
      <c r="T1281" s="21">
        <v>6.0299999999999999E-2</v>
      </c>
      <c r="U1281" s="10">
        <v>3.38</v>
      </c>
      <c r="V1281" s="10">
        <v>4.8</v>
      </c>
      <c r="W1281" s="7">
        <v>1.35</v>
      </c>
      <c r="X1281" s="20">
        <v>0.36459999999999998</v>
      </c>
      <c r="Y1281" s="75">
        <v>2020</v>
      </c>
      <c r="Z1281" s="7">
        <v>0.5</v>
      </c>
      <c r="AA1281" s="7">
        <v>0</v>
      </c>
      <c r="AB1281" s="51">
        <v>-1228</v>
      </c>
      <c r="AC1281" s="51">
        <v>1571</v>
      </c>
      <c r="AD1281" s="51">
        <v>-96</v>
      </c>
      <c r="AE1281" s="51">
        <v>3</v>
      </c>
      <c r="AF1281" s="51">
        <v>-370</v>
      </c>
      <c r="AG1281" s="51">
        <v>18</v>
      </c>
      <c r="AH1281" s="20">
        <v>2.1299999999999999E-2</v>
      </c>
      <c r="AI1281" s="7" t="s">
        <v>8481</v>
      </c>
      <c r="AJ1281" s="67" t="s">
        <v>8757</v>
      </c>
      <c r="AK1281" s="44">
        <v>-0.51948051948051954</v>
      </c>
      <c r="AL1281" s="44">
        <v>-0.90540540540540504</v>
      </c>
      <c r="AM1281" s="44">
        <v>-0.77777777777777601</v>
      </c>
      <c r="AN1281" s="25">
        <v>0.47384615384615381</v>
      </c>
      <c r="AO1281" s="25">
        <v>0.11384615384615393</v>
      </c>
      <c r="AP1281" s="215">
        <v>32.5</v>
      </c>
      <c r="AQ1281" s="215" t="s">
        <v>9658</v>
      </c>
      <c r="AR1281" s="44">
        <v>-6.1162079510703304E-3</v>
      </c>
      <c r="AS1281" s="171" t="s">
        <v>8452</v>
      </c>
      <c r="AT1281" s="171" t="s">
        <v>7152</v>
      </c>
      <c r="AU1281" s="171" t="s">
        <v>7083</v>
      </c>
      <c r="AV1281" s="7" t="s">
        <v>8470</v>
      </c>
      <c r="AW1281" s="14" t="s">
        <v>8451</v>
      </c>
      <c r="AX1281" s="49" t="s">
        <v>5960</v>
      </c>
      <c r="AY1281" s="38" t="s">
        <v>6047</v>
      </c>
      <c r="AZ1281" s="14" t="s">
        <v>6123</v>
      </c>
      <c r="BA1281" s="49" t="s">
        <v>5967</v>
      </c>
      <c r="BB1281" s="38" t="s">
        <v>6007</v>
      </c>
      <c r="BC1281" s="7">
        <v>0.4</v>
      </c>
      <c r="BD1281" s="14" t="s">
        <v>6041</v>
      </c>
      <c r="BE1281" s="49" t="s">
        <v>5960</v>
      </c>
      <c r="BF1281" s="38" t="s">
        <v>5961</v>
      </c>
      <c r="BG1281" s="7">
        <v>0.5</v>
      </c>
      <c r="BH1281" s="45">
        <v>5398.9533101600737</v>
      </c>
      <c r="BI1281" s="215" t="s">
        <v>8518</v>
      </c>
      <c r="BJ1281" s="215" t="s">
        <v>8509</v>
      </c>
      <c r="BK1281" s="7">
        <v>1</v>
      </c>
      <c r="BL1281" s="25">
        <v>3.0864197530864638E-3</v>
      </c>
      <c r="BM1281" s="20">
        <v>0.57387499999999991</v>
      </c>
      <c r="BN1281" s="20">
        <v>0.46250000000000002</v>
      </c>
      <c r="BO1281" s="20">
        <v>0.66499999999999992</v>
      </c>
      <c r="BP1281" s="46">
        <v>6.7708333333333339</v>
      </c>
      <c r="BQ1281" s="215" t="s">
        <v>8558</v>
      </c>
      <c r="BR1281" s="79">
        <v>0.76492307692307671</v>
      </c>
      <c r="BS1281" s="9">
        <v>3.5480898283503093E-2</v>
      </c>
      <c r="BT1281" s="9">
        <v>9.4791622852468116E-3</v>
      </c>
      <c r="BU1281" s="47" t="s">
        <v>5993</v>
      </c>
      <c r="BV1281" s="47">
        <v>44391</v>
      </c>
      <c r="BW1281" s="14" t="s">
        <v>5474</v>
      </c>
      <c r="BX1281" s="83">
        <v>1.2061538461538459</v>
      </c>
      <c r="BY1281" s="82">
        <v>4.7799999999999994</v>
      </c>
      <c r="BZ1281" s="46">
        <v>6.7991631799163192</v>
      </c>
      <c r="CA1281" s="48" t="s">
        <v>8593</v>
      </c>
      <c r="CB1281" s="45">
        <v>-39910</v>
      </c>
      <c r="CC1281" s="45">
        <v>51057.5</v>
      </c>
      <c r="CD1281" s="45">
        <v>-3120</v>
      </c>
      <c r="CE1281" s="45">
        <v>97.5</v>
      </c>
      <c r="CF1281" s="14" t="s">
        <v>9777</v>
      </c>
      <c r="CG1281" s="7" t="s">
        <v>8556</v>
      </c>
      <c r="CH1281" s="215" t="s">
        <v>8523</v>
      </c>
      <c r="CI1281" s="215" t="s">
        <v>8478</v>
      </c>
      <c r="CJ1281" s="215" t="s">
        <v>8479</v>
      </c>
      <c r="CK1281" s="43" t="s">
        <v>6894</v>
      </c>
      <c r="CL1281" s="43" t="s">
        <v>5474</v>
      </c>
      <c r="CM1281" s="43" t="s">
        <v>5474</v>
      </c>
      <c r="CN1281" s="145">
        <v>51155</v>
      </c>
      <c r="CO1281" s="145">
        <v>-43030</v>
      </c>
      <c r="CP1281" s="148">
        <v>175465.9825802024</v>
      </c>
      <c r="CQ1281" s="189" t="s">
        <v>5474</v>
      </c>
      <c r="CR1281" s="189" t="s">
        <v>5474</v>
      </c>
      <c r="CS1281" s="99" t="s">
        <v>5474</v>
      </c>
      <c r="CT1281" s="167" t="s">
        <v>5474</v>
      </c>
      <c r="CU1281" s="43" t="s">
        <v>5474</v>
      </c>
      <c r="CV1281" s="43" t="s">
        <v>5474</v>
      </c>
      <c r="CW1281" s="43" t="s">
        <v>5474</v>
      </c>
      <c r="CX1281" s="43" t="s">
        <v>5474</v>
      </c>
      <c r="CY1281" s="43" t="s">
        <v>5474</v>
      </c>
      <c r="CZ1281" s="43" t="s">
        <v>5474</v>
      </c>
      <c r="DA1281" s="42" t="s">
        <v>5474</v>
      </c>
      <c r="DB1281" s="42" t="s">
        <v>5474</v>
      </c>
      <c r="DC1281" s="42" t="s">
        <v>5474</v>
      </c>
      <c r="DD1281" s="42" t="s">
        <v>5474</v>
      </c>
      <c r="DE1281" s="42" t="s">
        <v>5474</v>
      </c>
      <c r="DF1281" s="42" t="s">
        <v>5474</v>
      </c>
      <c r="DG1281" s="42" t="s">
        <v>5474</v>
      </c>
      <c r="DH1281" s="42" t="s">
        <v>5473</v>
      </c>
    </row>
    <row r="1282" spans="1:112">
      <c r="A1282" s="22">
        <v>2106</v>
      </c>
      <c r="B1282" s="7" t="s">
        <v>290</v>
      </c>
      <c r="C1282" s="21">
        <v>3.4700000000000002E-2</v>
      </c>
      <c r="D1282" s="21">
        <v>7.7299999999999994E-2</v>
      </c>
      <c r="E1282" s="21">
        <v>3.1199999999999999E-2</v>
      </c>
      <c r="F1282" s="21">
        <v>0.1283</v>
      </c>
      <c r="G1282" s="21">
        <v>0.25569999999999998</v>
      </c>
      <c r="H1282" s="21">
        <v>-0.38669999999999999</v>
      </c>
      <c r="I1282" s="21">
        <v>-0.1321</v>
      </c>
      <c r="J1282" s="21">
        <v>18.285699999999999</v>
      </c>
      <c r="K1282" s="21">
        <v>-2.0500000000000001E-2</v>
      </c>
      <c r="L1282" s="21">
        <v>-9.1000000000000004E-3</v>
      </c>
      <c r="M1282" s="21">
        <v>3.8800000000000001E-2</v>
      </c>
      <c r="N1282" s="21">
        <v>-2.12E-2</v>
      </c>
      <c r="O1282" s="21">
        <v>-3.2000000000000002E-3</v>
      </c>
      <c r="P1282" s="21">
        <v>6.9699999999999998E-2</v>
      </c>
      <c r="Q1282" s="21">
        <v>2.1700000000000001E-2</v>
      </c>
      <c r="R1282" s="21">
        <v>9.1999999999999998E-3</v>
      </c>
      <c r="S1282" s="21">
        <v>6.0100000000000001E-2</v>
      </c>
      <c r="T1282" s="21">
        <v>3.3300000000000003E-2</v>
      </c>
      <c r="U1282" s="10">
        <v>1.21</v>
      </c>
      <c r="V1282" s="10">
        <v>2.35</v>
      </c>
      <c r="W1282" s="7">
        <v>1.2</v>
      </c>
      <c r="X1282" s="20">
        <v>0.83689999999999998</v>
      </c>
      <c r="Y1282" s="75">
        <v>2020</v>
      </c>
      <c r="Z1282" s="7">
        <v>1</v>
      </c>
      <c r="AA1282" s="7">
        <v>0</v>
      </c>
      <c r="AB1282" s="51">
        <v>-2336</v>
      </c>
      <c r="AC1282" s="51">
        <v>-99</v>
      </c>
      <c r="AD1282" s="51">
        <v>210</v>
      </c>
      <c r="AE1282" s="51">
        <v>-159</v>
      </c>
      <c r="AF1282" s="51">
        <v>-5</v>
      </c>
      <c r="AG1282" s="51">
        <v>4</v>
      </c>
      <c r="AH1282" s="20">
        <v>0</v>
      </c>
      <c r="AI1282" s="7" t="s">
        <v>8467</v>
      </c>
      <c r="AJ1282" s="67" t="s">
        <v>8757</v>
      </c>
      <c r="AK1282" s="44">
        <v>-0.80735930735930728</v>
      </c>
      <c r="AL1282" s="44">
        <v>-0.90441176470588247</v>
      </c>
      <c r="AM1282" s="44">
        <v>-0.76923076923077094</v>
      </c>
      <c r="AN1282" s="25">
        <v>0.70319634703196343</v>
      </c>
      <c r="AO1282" s="25">
        <v>0.20700152207001513</v>
      </c>
      <c r="AP1282" s="215">
        <v>32.85</v>
      </c>
      <c r="AQ1282" s="215" t="s">
        <v>9658</v>
      </c>
      <c r="AR1282" s="44">
        <v>-9.0497737556561094E-3</v>
      </c>
      <c r="AS1282" s="171" t="s">
        <v>7408</v>
      </c>
      <c r="AT1282" s="171" t="s">
        <v>7367</v>
      </c>
      <c r="AU1282" s="171" t="s">
        <v>7102</v>
      </c>
      <c r="AV1282" s="7" t="s">
        <v>8470</v>
      </c>
      <c r="AW1282" s="14" t="s">
        <v>7162</v>
      </c>
      <c r="AX1282" s="49" t="s">
        <v>6020</v>
      </c>
      <c r="AY1282" s="38" t="s">
        <v>6047</v>
      </c>
      <c r="AZ1282" s="14" t="s">
        <v>6123</v>
      </c>
      <c r="BA1282" s="49" t="s">
        <v>6039</v>
      </c>
      <c r="BB1282" s="38" t="s">
        <v>6047</v>
      </c>
      <c r="BC1282" s="7">
        <v>0.7</v>
      </c>
      <c r="BD1282" s="14" t="s">
        <v>5959</v>
      </c>
      <c r="BE1282" s="49" t="s">
        <v>5967</v>
      </c>
      <c r="BF1282" s="38" t="s">
        <v>5961</v>
      </c>
      <c r="BG1282" s="7">
        <v>1.2</v>
      </c>
      <c r="BH1282" s="45">
        <v>3649.1811172434454</v>
      </c>
      <c r="BI1282" s="215" t="s">
        <v>8489</v>
      </c>
      <c r="BJ1282" s="215" t="s">
        <v>8520</v>
      </c>
      <c r="BK1282" s="7">
        <v>1.7</v>
      </c>
      <c r="BL1282" s="25">
        <v>4.5871559633027083E-3</v>
      </c>
      <c r="BM1282" s="20">
        <v>0.6328125</v>
      </c>
      <c r="BN1282" s="20">
        <v>0.64999999999999991</v>
      </c>
      <c r="BO1282" s="20">
        <v>0.61874999999999991</v>
      </c>
      <c r="BP1282" s="46">
        <v>13.978723404255319</v>
      </c>
      <c r="BQ1282" s="215" t="s">
        <v>8569</v>
      </c>
      <c r="BR1282" s="79">
        <v>2.3302384576357252E-2</v>
      </c>
      <c r="BS1282" s="9">
        <v>3.0501248064121578E-2</v>
      </c>
      <c r="BT1282" s="9">
        <v>2.4448377297225266E-2</v>
      </c>
      <c r="BU1282" s="47">
        <v>44428</v>
      </c>
      <c r="BV1282" s="47">
        <v>44434</v>
      </c>
      <c r="BW1282" s="14" t="s">
        <v>5474</v>
      </c>
      <c r="BX1282" s="83">
        <v>0.22796286149162856</v>
      </c>
      <c r="BY1282" s="82">
        <v>2.41</v>
      </c>
      <c r="BZ1282" s="46">
        <v>13.630705394190871</v>
      </c>
      <c r="CA1282" s="48" t="s">
        <v>8538</v>
      </c>
      <c r="CB1282" s="45">
        <v>-76737.600000000006</v>
      </c>
      <c r="CC1282" s="45">
        <v>-3252.15</v>
      </c>
      <c r="CD1282" s="45">
        <v>6898.5</v>
      </c>
      <c r="CE1282" s="45">
        <v>-5223.1500000000005</v>
      </c>
      <c r="CF1282" s="14" t="s">
        <v>9778</v>
      </c>
      <c r="CG1282" s="7" t="s">
        <v>8556</v>
      </c>
      <c r="CH1282" s="215" t="s">
        <v>8523</v>
      </c>
      <c r="CI1282" s="215" t="s">
        <v>8478</v>
      </c>
      <c r="CJ1282" s="215" t="s">
        <v>8479</v>
      </c>
      <c r="CK1282" s="43" t="s">
        <v>5474</v>
      </c>
      <c r="CL1282" s="43" t="s">
        <v>5474</v>
      </c>
      <c r="CM1282" s="43" t="s">
        <v>5474</v>
      </c>
      <c r="CN1282" s="145">
        <v>-8475.3000000000011</v>
      </c>
      <c r="CO1282" s="145">
        <v>-69839.100000000006</v>
      </c>
      <c r="CP1282" s="148">
        <v>119875.59970144719</v>
      </c>
      <c r="CQ1282" s="189" t="s">
        <v>5474</v>
      </c>
      <c r="CR1282" s="189" t="s">
        <v>5474</v>
      </c>
      <c r="CS1282" s="99" t="s">
        <v>5474</v>
      </c>
      <c r="CT1282" s="167" t="s">
        <v>5474</v>
      </c>
      <c r="CU1282" s="43" t="s">
        <v>5474</v>
      </c>
      <c r="CV1282" s="43" t="s">
        <v>5474</v>
      </c>
      <c r="CW1282" s="43" t="s">
        <v>5474</v>
      </c>
      <c r="CX1282" s="43" t="s">
        <v>5474</v>
      </c>
      <c r="CY1282" s="43" t="s">
        <v>5474</v>
      </c>
      <c r="CZ1282" s="43" t="s">
        <v>5474</v>
      </c>
      <c r="DA1282" s="42" t="s">
        <v>5474</v>
      </c>
      <c r="DB1282" s="42" t="s">
        <v>5474</v>
      </c>
      <c r="DC1282" s="42" t="s">
        <v>5474</v>
      </c>
      <c r="DD1282" s="42" t="s">
        <v>5474</v>
      </c>
      <c r="DE1282" s="42" t="s">
        <v>5474</v>
      </c>
      <c r="DF1282" s="42" t="s">
        <v>5474</v>
      </c>
      <c r="DG1282" s="42" t="s">
        <v>5474</v>
      </c>
      <c r="DH1282" s="42" t="s">
        <v>5474</v>
      </c>
    </row>
    <row r="1283" spans="1:112">
      <c r="A1283" s="22">
        <v>2030</v>
      </c>
      <c r="B1283" s="7" t="s">
        <v>269</v>
      </c>
      <c r="C1283" s="21">
        <v>-2.6499999999999999E-2</v>
      </c>
      <c r="D1283" s="21">
        <v>0.41</v>
      </c>
      <c r="E1283" s="21">
        <v>2.2499999999999999E-2</v>
      </c>
      <c r="F1283" s="21">
        <v>0.38950000000000001</v>
      </c>
      <c r="G1283" s="21">
        <v>0.36470000000000002</v>
      </c>
      <c r="H1283" s="21">
        <v>1.2</v>
      </c>
      <c r="I1283" s="21">
        <v>25.75</v>
      </c>
      <c r="J1283" s="21">
        <v>7.8571</v>
      </c>
      <c r="K1283" s="21">
        <v>2.86E-2</v>
      </c>
      <c r="L1283" s="21">
        <v>0.1101</v>
      </c>
      <c r="M1283" s="21">
        <v>4.99E-2</v>
      </c>
      <c r="N1283" s="21">
        <v>3.5999999999999997E-2</v>
      </c>
      <c r="O1283" s="21">
        <v>9.9000000000000005E-2</v>
      </c>
      <c r="P1283" s="21">
        <v>3.9699999999999999E-2</v>
      </c>
      <c r="Q1283" s="21">
        <v>2.9399999999999999E-2</v>
      </c>
      <c r="R1283" s="21">
        <v>8.9999999999999993E-3</v>
      </c>
      <c r="S1283" s="21">
        <v>9.64E-2</v>
      </c>
      <c r="T1283" s="21">
        <v>4.1700000000000001E-2</v>
      </c>
      <c r="U1283" s="10">
        <v>1.44</v>
      </c>
      <c r="V1283" s="10">
        <v>2.0299999999999998</v>
      </c>
      <c r="W1283" s="7">
        <v>0.66210000000000002</v>
      </c>
      <c r="X1283" s="20">
        <v>0.56689999999999996</v>
      </c>
      <c r="Y1283" s="75">
        <v>2020</v>
      </c>
      <c r="Z1283" s="7">
        <v>0.5</v>
      </c>
      <c r="AA1283" s="7">
        <v>0</v>
      </c>
      <c r="AB1283" s="51">
        <v>3491</v>
      </c>
      <c r="AC1283" s="51">
        <v>1164</v>
      </c>
      <c r="AD1283" s="51">
        <v>51</v>
      </c>
      <c r="AE1283" s="51">
        <v>40</v>
      </c>
      <c r="AF1283" s="51">
        <v>-81</v>
      </c>
      <c r="AG1283" s="51">
        <v>-39</v>
      </c>
      <c r="AH1283" s="20">
        <v>8.9899999999999994E-2</v>
      </c>
      <c r="AI1283" s="7" t="s">
        <v>8481</v>
      </c>
      <c r="AJ1283" s="67" t="s">
        <v>8494</v>
      </c>
      <c r="AK1283" s="44">
        <v>0.55806902985074625</v>
      </c>
      <c r="AL1283" s="44">
        <v>-0.84511784511784505</v>
      </c>
      <c r="AM1283" s="44">
        <v>-0.81481481481481499</v>
      </c>
      <c r="AN1283" s="25">
        <v>1.2667651403249629</v>
      </c>
      <c r="AO1283" s="25">
        <v>0.43870014771048738</v>
      </c>
      <c r="AP1283" s="215">
        <v>33.85</v>
      </c>
      <c r="AQ1283" s="215" t="s">
        <v>9658</v>
      </c>
      <c r="AR1283" s="44">
        <v>-1.45560407569141E-2</v>
      </c>
      <c r="AS1283" s="171" t="s">
        <v>7373</v>
      </c>
      <c r="AT1283" s="171" t="s">
        <v>7374</v>
      </c>
      <c r="AU1283" s="171" t="s">
        <v>7375</v>
      </c>
      <c r="AV1283" s="7" t="s">
        <v>5474</v>
      </c>
      <c r="AW1283" s="14" t="s">
        <v>7372</v>
      </c>
      <c r="AX1283" s="49" t="s">
        <v>6009</v>
      </c>
      <c r="AY1283" s="38" t="s">
        <v>6007</v>
      </c>
      <c r="AZ1283" s="14" t="s">
        <v>6123</v>
      </c>
      <c r="BA1283" s="49" t="s">
        <v>5967</v>
      </c>
      <c r="BB1283" s="38" t="s">
        <v>5961</v>
      </c>
      <c r="BC1283" s="7">
        <v>0.6</v>
      </c>
      <c r="BD1283" s="14" t="s">
        <v>6041</v>
      </c>
      <c r="BE1283" s="49" t="s">
        <v>5960</v>
      </c>
      <c r="BF1283" s="38" t="s">
        <v>5961</v>
      </c>
      <c r="BG1283" s="7">
        <v>0.3</v>
      </c>
      <c r="BH1283" s="45">
        <v>6287.2533332091971</v>
      </c>
      <c r="BI1283" s="215" t="s">
        <v>8592</v>
      </c>
      <c r="BJ1283" s="215" t="s">
        <v>8568</v>
      </c>
      <c r="BK1283" s="7">
        <v>0.5</v>
      </c>
      <c r="BL1283" s="25">
        <v>7.4404761904761901E-3</v>
      </c>
      <c r="BM1283" s="20">
        <v>0.71750000000000003</v>
      </c>
      <c r="BN1283" s="20">
        <v>0.71750000000000003</v>
      </c>
      <c r="BO1283" s="20">
        <v>0.71749999999999992</v>
      </c>
      <c r="BP1283" s="46">
        <v>16.674876847290644</v>
      </c>
      <c r="BQ1283" s="215" t="s">
        <v>8483</v>
      </c>
      <c r="BR1283" s="79">
        <v>-0.2059084194977843</v>
      </c>
      <c r="BS1283" s="9">
        <v>1.3630086739986114E-2</v>
      </c>
      <c r="BT1283" s="9">
        <v>8.869164134275298E-3</v>
      </c>
      <c r="BU1283" s="47" t="s">
        <v>5993</v>
      </c>
      <c r="BV1283" s="47" t="s">
        <v>5993</v>
      </c>
      <c r="BW1283" s="14" t="s">
        <v>5474</v>
      </c>
      <c r="BX1283" s="83">
        <v>-7.385524372230428E-3</v>
      </c>
      <c r="BY1283" s="82">
        <v>2.2400000000000002</v>
      </c>
      <c r="BZ1283" s="46">
        <v>15.111607142857142</v>
      </c>
      <c r="CA1283" s="48" t="s">
        <v>8593</v>
      </c>
      <c r="CB1283" s="45">
        <v>118170.35</v>
      </c>
      <c r="CC1283" s="45">
        <v>39401.4</v>
      </c>
      <c r="CD1283" s="45">
        <v>1726.3500000000001</v>
      </c>
      <c r="CE1283" s="45">
        <v>1354</v>
      </c>
      <c r="CF1283" s="14" t="s">
        <v>9779</v>
      </c>
      <c r="CG1283" s="7" t="s">
        <v>8556</v>
      </c>
      <c r="CH1283" s="215" t="s">
        <v>8523</v>
      </c>
      <c r="CI1283" s="215" t="s">
        <v>8478</v>
      </c>
      <c r="CJ1283" s="215" t="s">
        <v>8479</v>
      </c>
      <c r="CK1283" s="43" t="s">
        <v>5474</v>
      </c>
      <c r="CL1283" s="43" t="s">
        <v>5474</v>
      </c>
      <c r="CM1283" s="43" t="s">
        <v>5474</v>
      </c>
      <c r="CN1283" s="145">
        <v>40755.4</v>
      </c>
      <c r="CO1283" s="145">
        <v>119896.70000000001</v>
      </c>
      <c r="CP1283" s="148">
        <v>212823.52532913134</v>
      </c>
      <c r="CQ1283" s="189" t="s">
        <v>5474</v>
      </c>
      <c r="CR1283" s="189" t="s">
        <v>5474</v>
      </c>
      <c r="CS1283" s="99" t="s">
        <v>5474</v>
      </c>
      <c r="CT1283" s="167" t="s">
        <v>5474</v>
      </c>
      <c r="CU1283" s="43" t="s">
        <v>5474</v>
      </c>
      <c r="CV1283" s="43" t="s">
        <v>5474</v>
      </c>
      <c r="CW1283" s="43" t="s">
        <v>5474</v>
      </c>
      <c r="CX1283" s="43" t="s">
        <v>5474</v>
      </c>
      <c r="CY1283" s="43" t="s">
        <v>5474</v>
      </c>
      <c r="CZ1283" s="43" t="s">
        <v>5474</v>
      </c>
      <c r="DA1283" s="42" t="s">
        <v>5474</v>
      </c>
      <c r="DB1283" s="42" t="s">
        <v>5474</v>
      </c>
      <c r="DC1283" s="42" t="s">
        <v>5474</v>
      </c>
      <c r="DD1283" s="42" t="s">
        <v>5474</v>
      </c>
      <c r="DE1283" s="42" t="s">
        <v>5474</v>
      </c>
      <c r="DF1283" s="42" t="s">
        <v>5474</v>
      </c>
      <c r="DG1283" s="42" t="s">
        <v>5474</v>
      </c>
      <c r="DH1283" s="42" t="s">
        <v>5474</v>
      </c>
    </row>
    <row r="1284" spans="1:112">
      <c r="A1284" s="22">
        <v>2067</v>
      </c>
      <c r="B1284" s="7" t="s">
        <v>283</v>
      </c>
      <c r="C1284" s="21">
        <v>7.6700000000000004E-2</v>
      </c>
      <c r="D1284" s="21">
        <v>0.4703</v>
      </c>
      <c r="E1284" s="21">
        <v>6.3200000000000006E-2</v>
      </c>
      <c r="F1284" s="21">
        <v>0.43909999999999999</v>
      </c>
      <c r="G1284" s="21">
        <v>0.39029999999999998</v>
      </c>
      <c r="H1284" s="21">
        <v>-0.75</v>
      </c>
      <c r="I1284" s="21">
        <v>1.0385</v>
      </c>
      <c r="J1284" s="21">
        <v>1.0693999999999999</v>
      </c>
      <c r="K1284" s="21">
        <v>-5.5599999999999997E-2</v>
      </c>
      <c r="L1284" s="21">
        <v>5.1799999999999999E-2</v>
      </c>
      <c r="M1284" s="21">
        <v>0.05</v>
      </c>
      <c r="N1284" s="21">
        <v>-5.1799999999999999E-2</v>
      </c>
      <c r="O1284" s="21">
        <v>7.9699999999999993E-2</v>
      </c>
      <c r="P1284" s="21">
        <v>8.5900000000000004E-2</v>
      </c>
      <c r="Q1284" s="21">
        <v>3.7499999999999999E-2</v>
      </c>
      <c r="R1284" s="21">
        <v>1.37E-2</v>
      </c>
      <c r="S1284" s="21">
        <v>-4.2599999999999999E-2</v>
      </c>
      <c r="T1284" s="21">
        <v>-4.3E-3</v>
      </c>
      <c r="U1284" s="10">
        <v>0.05</v>
      </c>
      <c r="V1284" s="10">
        <v>-0.11</v>
      </c>
      <c r="W1284" s="7">
        <v>0.08</v>
      </c>
      <c r="X1284" s="20">
        <v>0.28370000000000001</v>
      </c>
      <c r="Y1284" s="75"/>
      <c r="Z1284" s="7"/>
      <c r="AA1284" s="7"/>
      <c r="AB1284" s="51">
        <v>-6</v>
      </c>
      <c r="AC1284" s="51"/>
      <c r="AD1284" s="51"/>
      <c r="AE1284" s="51"/>
      <c r="AF1284" s="51"/>
      <c r="AG1284" s="51"/>
      <c r="AH1284" s="20">
        <v>0</v>
      </c>
      <c r="AI1284" s="7" t="s">
        <v>8481</v>
      </c>
      <c r="AJ1284" s="67" t="s">
        <v>8757</v>
      </c>
      <c r="AK1284" s="44">
        <v>-0.51829268292682928</v>
      </c>
      <c r="AL1284" s="44">
        <v>-0.78947368421052688</v>
      </c>
      <c r="AM1284" s="44">
        <v>-1</v>
      </c>
      <c r="AN1284" s="25">
        <v>0.65599999999999992</v>
      </c>
      <c r="AO1284" s="25">
        <v>7.5999999999999943E-2</v>
      </c>
      <c r="AP1284" s="215">
        <v>12.5</v>
      </c>
      <c r="AQ1284" s="215" t="s">
        <v>9658</v>
      </c>
      <c r="AR1284" s="44">
        <v>-3.9840637450199202E-3</v>
      </c>
      <c r="AS1284" s="171" t="s">
        <v>7059</v>
      </c>
      <c r="AT1284" s="171" t="s">
        <v>6902</v>
      </c>
      <c r="AU1284" s="171" t="s">
        <v>6967</v>
      </c>
      <c r="AV1284" s="7" t="s">
        <v>8470</v>
      </c>
      <c r="AW1284" s="14" t="s">
        <v>6806</v>
      </c>
      <c r="AX1284" s="49" t="s">
        <v>5967</v>
      </c>
      <c r="AY1284" s="38" t="s">
        <v>5971</v>
      </c>
      <c r="AZ1284" s="14" t="s">
        <v>6430</v>
      </c>
      <c r="BA1284" s="49" t="s">
        <v>5993</v>
      </c>
      <c r="BB1284" s="38" t="s">
        <v>5993</v>
      </c>
      <c r="BC1284" s="7">
        <v>0.5</v>
      </c>
      <c r="BD1284" s="14" t="s">
        <v>6067</v>
      </c>
      <c r="BE1284" s="49" t="s">
        <v>5960</v>
      </c>
      <c r="BF1284" s="38" t="s">
        <v>5961</v>
      </c>
      <c r="BG1284" s="7">
        <v>0.1</v>
      </c>
      <c r="BH1284" s="45">
        <v>25.349529188116573</v>
      </c>
      <c r="BI1284" s="215" t="s">
        <v>8495</v>
      </c>
      <c r="BJ1284" s="215" t="s">
        <v>8554</v>
      </c>
      <c r="BK1284" s="7">
        <v>0.8</v>
      </c>
      <c r="BL1284" s="25">
        <v>0</v>
      </c>
      <c r="BM1284" s="20">
        <v>0.69768750000000002</v>
      </c>
      <c r="BN1284" s="20">
        <v>0.75750000000000006</v>
      </c>
      <c r="BO1284" s="20">
        <v>0.64874999999999994</v>
      </c>
      <c r="BP1284" s="46" t="s">
        <v>8473</v>
      </c>
      <c r="BQ1284" s="215" t="s">
        <v>8473</v>
      </c>
      <c r="BR1284" s="79" t="s">
        <v>8473</v>
      </c>
      <c r="BS1284" s="9">
        <v>5.4680121290462402E-4</v>
      </c>
      <c r="BT1284" s="9">
        <v>0</v>
      </c>
      <c r="BU1284" s="47" t="s">
        <v>5993</v>
      </c>
      <c r="BV1284" s="47" t="s">
        <v>5993</v>
      </c>
      <c r="BW1284" s="14" t="s">
        <v>5474</v>
      </c>
      <c r="BX1284" s="83" t="s">
        <v>8473</v>
      </c>
      <c r="BY1284" s="82" t="s">
        <v>8473</v>
      </c>
      <c r="BZ1284" s="46" t="s">
        <v>8473</v>
      </c>
      <c r="CA1284" s="48" t="s">
        <v>5474</v>
      </c>
      <c r="CB1284" s="45">
        <v>-75</v>
      </c>
      <c r="CC1284" s="45">
        <v>0</v>
      </c>
      <c r="CD1284" s="45">
        <v>0</v>
      </c>
      <c r="CE1284" s="45">
        <v>0</v>
      </c>
      <c r="CF1284" s="14" t="s">
        <v>9780</v>
      </c>
      <c r="CG1284" s="7" t="s">
        <v>8556</v>
      </c>
      <c r="CH1284" s="215" t="s">
        <v>8479</v>
      </c>
      <c r="CI1284" s="215" t="s">
        <v>8479</v>
      </c>
      <c r="CJ1284" s="215" t="s">
        <v>8479</v>
      </c>
      <c r="CK1284" s="43" t="s">
        <v>6894</v>
      </c>
      <c r="CL1284" s="43" t="s">
        <v>5474</v>
      </c>
      <c r="CM1284" s="43" t="s">
        <v>5474</v>
      </c>
      <c r="CN1284" s="145">
        <v>0</v>
      </c>
      <c r="CO1284" s="145">
        <v>-75</v>
      </c>
      <c r="CP1284" s="148">
        <v>316.86911485145714</v>
      </c>
      <c r="CQ1284" s="189" t="s">
        <v>5474</v>
      </c>
      <c r="CR1284" s="189" t="s">
        <v>5474</v>
      </c>
      <c r="CS1284" s="99" t="s">
        <v>5474</v>
      </c>
      <c r="CT1284" s="167" t="s">
        <v>5474</v>
      </c>
      <c r="CU1284" s="43" t="s">
        <v>5474</v>
      </c>
      <c r="CV1284" s="43" t="s">
        <v>5474</v>
      </c>
      <c r="CW1284" s="43" t="s">
        <v>5474</v>
      </c>
      <c r="CX1284" s="43" t="s">
        <v>5474</v>
      </c>
      <c r="CY1284" s="43" t="s">
        <v>5474</v>
      </c>
      <c r="CZ1284" s="43" t="s">
        <v>5474</v>
      </c>
      <c r="DA1284" s="42" t="s">
        <v>5474</v>
      </c>
      <c r="DB1284" s="42" t="s">
        <v>5474</v>
      </c>
      <c r="DC1284" s="42" t="s">
        <v>5474</v>
      </c>
      <c r="DD1284" s="42" t="s">
        <v>5474</v>
      </c>
      <c r="DE1284" s="42" t="s">
        <v>5474</v>
      </c>
      <c r="DF1284" s="42" t="s">
        <v>5474</v>
      </c>
      <c r="DG1284" s="42" t="s">
        <v>5474</v>
      </c>
      <c r="DH1284" s="42" t="s">
        <v>5474</v>
      </c>
    </row>
    <row r="1285" spans="1:112">
      <c r="A1285" s="22">
        <v>1340</v>
      </c>
      <c r="B1285" s="7" t="s">
        <v>76</v>
      </c>
      <c r="C1285" s="21">
        <v>-3.32E-2</v>
      </c>
      <c r="D1285" s="21">
        <v>-0.1069</v>
      </c>
      <c r="E1285" s="21">
        <v>-3.0999999999999999E-3</v>
      </c>
      <c r="F1285" s="21">
        <v>-0.2351</v>
      </c>
      <c r="G1285" s="21">
        <v>5.6800000000000003E-2</v>
      </c>
      <c r="H1285" s="21"/>
      <c r="I1285" s="21">
        <v>0.1724</v>
      </c>
      <c r="J1285" s="21">
        <v>0.1724</v>
      </c>
      <c r="K1285" s="21">
        <v>-0.10249999999999999</v>
      </c>
      <c r="L1285" s="21">
        <v>0.22420000000000001</v>
      </c>
      <c r="M1285" s="21">
        <v>-1.8700000000000001E-2</v>
      </c>
      <c r="N1285" s="21">
        <v>-6.3E-2</v>
      </c>
      <c r="O1285" s="21">
        <v>0.25519999999999998</v>
      </c>
      <c r="P1285" s="21">
        <v>-5.2999999999999999E-2</v>
      </c>
      <c r="Q1285" s="21">
        <v>3.0999999999999999E-3</v>
      </c>
      <c r="R1285" s="21">
        <v>2.8999999999999998E-3</v>
      </c>
      <c r="S1285" s="21">
        <v>1.23E-2</v>
      </c>
      <c r="T1285" s="21">
        <v>0.17799999999999999</v>
      </c>
      <c r="U1285" s="10">
        <v>-0.48</v>
      </c>
      <c r="V1285" s="10">
        <v>-2.4500000000000002</v>
      </c>
      <c r="W1285" s="7">
        <v>0.94</v>
      </c>
      <c r="X1285" s="20">
        <v>0.4919</v>
      </c>
      <c r="Y1285" s="75"/>
      <c r="Z1285" s="7"/>
      <c r="AA1285" s="7"/>
      <c r="AB1285" s="51">
        <v>127</v>
      </c>
      <c r="AC1285" s="51">
        <v>12</v>
      </c>
      <c r="AD1285" s="51"/>
      <c r="AE1285" s="51"/>
      <c r="AF1285" s="51"/>
      <c r="AG1285" s="51">
        <v>1</v>
      </c>
      <c r="AH1285" s="20">
        <v>1E-3</v>
      </c>
      <c r="AI1285" s="7" t="s">
        <v>8467</v>
      </c>
      <c r="AJ1285" s="67" t="s">
        <v>9203</v>
      </c>
      <c r="AK1285" s="44">
        <v>-0.79696394686907013</v>
      </c>
      <c r="AL1285" s="44">
        <v>-0.78571428571428525</v>
      </c>
      <c r="AM1285" s="44">
        <v>1</v>
      </c>
      <c r="AN1285" s="25">
        <v>0.51165048543689318</v>
      </c>
      <c r="AO1285" s="25">
        <v>0.1359223300970874</v>
      </c>
      <c r="AP1285" s="215">
        <v>10.3</v>
      </c>
      <c r="AQ1285" s="215" t="s">
        <v>9658</v>
      </c>
      <c r="AR1285" s="44">
        <v>-4.8309178743961298E-3</v>
      </c>
      <c r="AS1285" s="171" t="s">
        <v>7059</v>
      </c>
      <c r="AT1285" s="171" t="s">
        <v>7060</v>
      </c>
      <c r="AU1285" s="171" t="s">
        <v>7043</v>
      </c>
      <c r="AV1285" s="7" t="s">
        <v>8470</v>
      </c>
      <c r="AW1285" s="14" t="s">
        <v>6551</v>
      </c>
      <c r="AX1285" s="49" t="s">
        <v>6009</v>
      </c>
      <c r="AY1285" s="38" t="s">
        <v>5971</v>
      </c>
      <c r="AZ1285" s="14" t="s">
        <v>6506</v>
      </c>
      <c r="BA1285" s="49" t="s">
        <v>5967</v>
      </c>
      <c r="BB1285" s="38" t="s">
        <v>6007</v>
      </c>
      <c r="BC1285" s="7">
        <v>0.1</v>
      </c>
      <c r="BD1285" s="14" t="s">
        <v>6050</v>
      </c>
      <c r="BE1285" s="49" t="s">
        <v>5960</v>
      </c>
      <c r="BF1285" s="38" t="s">
        <v>5971</v>
      </c>
      <c r="BG1285" s="7">
        <v>0.6</v>
      </c>
      <c r="BH1285" s="45">
        <v>83.291310189525888</v>
      </c>
      <c r="BI1285" s="215" t="s">
        <v>8495</v>
      </c>
      <c r="BJ1285" s="215" t="s">
        <v>8554</v>
      </c>
      <c r="BK1285" s="7">
        <v>2.1</v>
      </c>
      <c r="BL1285" s="25">
        <v>4.8780487804878743E-3</v>
      </c>
      <c r="BM1285" s="20">
        <v>0.60068750000000004</v>
      </c>
      <c r="BN1285" s="20">
        <v>0.51750000000000007</v>
      </c>
      <c r="BO1285" s="20">
        <v>0.66875000000000007</v>
      </c>
      <c r="BP1285" s="46" t="s">
        <v>8473</v>
      </c>
      <c r="BQ1285" s="215" t="s">
        <v>8473</v>
      </c>
      <c r="BR1285" s="79" t="s">
        <v>8473</v>
      </c>
      <c r="BS1285" s="9">
        <v>8.4915380943808794E-2</v>
      </c>
      <c r="BT1285" s="9">
        <v>0</v>
      </c>
      <c r="BU1285" s="47" t="s">
        <v>5993</v>
      </c>
      <c r="BV1285" s="47" t="s">
        <v>5993</v>
      </c>
      <c r="BW1285" s="14" t="s">
        <v>5474</v>
      </c>
      <c r="BX1285" s="83" t="s">
        <v>8473</v>
      </c>
      <c r="BY1285" s="82" t="s">
        <v>8473</v>
      </c>
      <c r="BZ1285" s="46" t="s">
        <v>8473</v>
      </c>
      <c r="CA1285" s="48" t="s">
        <v>8475</v>
      </c>
      <c r="CB1285" s="45">
        <v>1308.1000000000001</v>
      </c>
      <c r="CC1285" s="45">
        <v>123.60000000000001</v>
      </c>
      <c r="CD1285" s="45">
        <v>0</v>
      </c>
      <c r="CE1285" s="45">
        <v>0</v>
      </c>
      <c r="CF1285" s="14" t="s">
        <v>9781</v>
      </c>
      <c r="CG1285" s="7" t="s">
        <v>8477</v>
      </c>
      <c r="CH1285" s="215" t="s">
        <v>8498</v>
      </c>
      <c r="CI1285" s="215" t="s">
        <v>8498</v>
      </c>
      <c r="CJ1285" s="215" t="s">
        <v>8479</v>
      </c>
      <c r="CK1285" s="43" t="s">
        <v>6887</v>
      </c>
      <c r="CL1285" s="43" t="s">
        <v>5474</v>
      </c>
      <c r="CM1285" s="43" t="s">
        <v>6944</v>
      </c>
      <c r="CN1285" s="145">
        <v>123.60000000000001</v>
      </c>
      <c r="CO1285" s="145">
        <v>1308.1000000000001</v>
      </c>
      <c r="CP1285" s="148">
        <v>857.90049495211667</v>
      </c>
      <c r="CQ1285" s="189" t="s">
        <v>5474</v>
      </c>
      <c r="CR1285" s="189" t="s">
        <v>5474</v>
      </c>
      <c r="CS1285" s="99" t="s">
        <v>5474</v>
      </c>
      <c r="CT1285" s="167" t="s">
        <v>5474</v>
      </c>
      <c r="CU1285" s="43" t="s">
        <v>5474</v>
      </c>
      <c r="CV1285" s="43" t="s">
        <v>5474</v>
      </c>
      <c r="CW1285" s="43" t="s">
        <v>5474</v>
      </c>
      <c r="CX1285" s="43" t="s">
        <v>5474</v>
      </c>
      <c r="CY1285" s="43" t="s">
        <v>5474</v>
      </c>
      <c r="CZ1285" s="43" t="s">
        <v>5474</v>
      </c>
      <c r="DA1285" s="42" t="s">
        <v>5474</v>
      </c>
      <c r="DB1285" s="42" t="s">
        <v>5474</v>
      </c>
      <c r="DC1285" s="42" t="s">
        <v>5474</v>
      </c>
      <c r="DD1285" s="42" t="s">
        <v>5474</v>
      </c>
      <c r="DE1285" s="42" t="s">
        <v>5474</v>
      </c>
      <c r="DF1285" s="42" t="s">
        <v>5474</v>
      </c>
      <c r="DG1285" s="42" t="s">
        <v>5474</v>
      </c>
      <c r="DH1285" s="42" t="s">
        <v>5474</v>
      </c>
    </row>
    <row r="1286" spans="1:112">
      <c r="A1286" s="22">
        <v>2020</v>
      </c>
      <c r="B1286" s="7" t="s">
        <v>261</v>
      </c>
      <c r="C1286" s="21">
        <v>2.9700000000000001E-2</v>
      </c>
      <c r="D1286" s="21">
        <v>0.44330000000000003</v>
      </c>
      <c r="E1286" s="21">
        <v>0.10929999999999999</v>
      </c>
      <c r="F1286" s="21">
        <v>0.39610000000000001</v>
      </c>
      <c r="G1286" s="21">
        <v>0.26929999999999998</v>
      </c>
      <c r="H1286" s="21">
        <v>-0.46939999999999998</v>
      </c>
      <c r="I1286" s="21">
        <v>0.32200000000000001</v>
      </c>
      <c r="J1286" s="21">
        <v>2.9474</v>
      </c>
      <c r="K1286" s="21">
        <v>7.1999999999999998E-3</v>
      </c>
      <c r="L1286" s="21">
        <v>8.7900000000000006E-2</v>
      </c>
      <c r="M1286" s="21">
        <v>5.7799999999999997E-2</v>
      </c>
      <c r="N1286" s="21">
        <v>2.0299999999999999E-2</v>
      </c>
      <c r="O1286" s="21">
        <v>7.7299999999999994E-2</v>
      </c>
      <c r="P1286" s="21">
        <v>5.1700000000000003E-2</v>
      </c>
      <c r="Q1286" s="21">
        <v>3.5799999999999998E-2</v>
      </c>
      <c r="R1286" s="21">
        <v>1.6500000000000001E-2</v>
      </c>
      <c r="S1286" s="21">
        <v>0.12509999999999999</v>
      </c>
      <c r="T1286" s="21">
        <v>7.0300000000000001E-2</v>
      </c>
      <c r="U1286" s="10">
        <v>2.25</v>
      </c>
      <c r="V1286" s="10">
        <v>3.44</v>
      </c>
      <c r="W1286" s="7">
        <v>1.4339999999999999</v>
      </c>
      <c r="X1286" s="20">
        <v>0.87309999999999999</v>
      </c>
      <c r="Y1286" s="75">
        <v>2020</v>
      </c>
      <c r="Z1286" s="7">
        <v>1.7</v>
      </c>
      <c r="AA1286" s="7">
        <v>0</v>
      </c>
      <c r="AB1286" s="51">
        <v>1195</v>
      </c>
      <c r="AC1286" s="51">
        <v>880</v>
      </c>
      <c r="AD1286" s="51">
        <v>20</v>
      </c>
      <c r="AE1286" s="51">
        <v>10</v>
      </c>
      <c r="AF1286" s="51">
        <v>17</v>
      </c>
      <c r="AG1286" s="51">
        <v>23</v>
      </c>
      <c r="AH1286" s="20">
        <v>1.66E-2</v>
      </c>
      <c r="AI1286" s="7" t="s">
        <v>8481</v>
      </c>
      <c r="AJ1286" s="67" t="s">
        <v>8494</v>
      </c>
      <c r="AK1286" s="44">
        <v>0.56742556917688258</v>
      </c>
      <c r="AL1286" s="44">
        <v>-0.71428571428571452</v>
      </c>
      <c r="AM1286" s="44">
        <v>-0.85714285714285809</v>
      </c>
      <c r="AN1286" s="25">
        <v>0.89498432601880884</v>
      </c>
      <c r="AO1286" s="25">
        <v>0.23040752351097174</v>
      </c>
      <c r="AP1286" s="215">
        <v>31.9</v>
      </c>
      <c r="AQ1286" s="215" t="s">
        <v>9658</v>
      </c>
      <c r="AR1286" s="44">
        <v>-1.0852713178294501E-2</v>
      </c>
      <c r="AS1286" s="171" t="s">
        <v>7134</v>
      </c>
      <c r="AT1286" s="171" t="s">
        <v>7203</v>
      </c>
      <c r="AU1286" s="171" t="s">
        <v>7067</v>
      </c>
      <c r="AV1286" s="7" t="s">
        <v>8470</v>
      </c>
      <c r="AW1286" s="14" t="s">
        <v>6702</v>
      </c>
      <c r="AX1286" s="49" t="s">
        <v>6009</v>
      </c>
      <c r="AY1286" s="38" t="s">
        <v>5971</v>
      </c>
      <c r="AZ1286" s="14" t="s">
        <v>6038</v>
      </c>
      <c r="BA1286" s="49" t="s">
        <v>5967</v>
      </c>
      <c r="BB1286" s="38" t="s">
        <v>5971</v>
      </c>
      <c r="BC1286" s="7">
        <v>0.7</v>
      </c>
      <c r="BD1286" s="14" t="s">
        <v>6049</v>
      </c>
      <c r="BE1286" s="49" t="s">
        <v>5967</v>
      </c>
      <c r="BF1286" s="38" t="s">
        <v>5989</v>
      </c>
      <c r="BG1286" s="7">
        <v>0.1</v>
      </c>
      <c r="BH1286" s="45">
        <v>1128.3408180927865</v>
      </c>
      <c r="BI1286" s="215" t="s">
        <v>8489</v>
      </c>
      <c r="BJ1286" s="215" t="s">
        <v>8568</v>
      </c>
      <c r="BK1286" s="7">
        <v>0.5</v>
      </c>
      <c r="BL1286" s="25">
        <v>4.7244094488188525E-3</v>
      </c>
      <c r="BM1286" s="20">
        <v>0.69550000000000001</v>
      </c>
      <c r="BN1286" s="20">
        <v>0.74500000000000011</v>
      </c>
      <c r="BO1286" s="20">
        <v>0.65499999999999992</v>
      </c>
      <c r="BP1286" s="46">
        <v>9.2732558139534884</v>
      </c>
      <c r="BQ1286" s="215" t="s">
        <v>8558</v>
      </c>
      <c r="BR1286" s="79">
        <v>0.75623563218390832</v>
      </c>
      <c r="BS1286" s="9">
        <v>3.8875556053513449E-2</v>
      </c>
      <c r="BT1286" s="9">
        <v>4.7165617189597553E-2</v>
      </c>
      <c r="BU1286" s="47" t="s">
        <v>5993</v>
      </c>
      <c r="BV1286" s="47">
        <v>44357</v>
      </c>
      <c r="BW1286" s="14" t="s">
        <v>5474</v>
      </c>
      <c r="BX1286" s="83">
        <v>1.1074827586206899</v>
      </c>
      <c r="BY1286" s="82">
        <v>3.85</v>
      </c>
      <c r="BZ1286" s="46">
        <v>8.2857142857142847</v>
      </c>
      <c r="CA1286" s="48" t="s">
        <v>8593</v>
      </c>
      <c r="CB1286" s="45">
        <v>38120.5</v>
      </c>
      <c r="CC1286" s="45">
        <v>28072</v>
      </c>
      <c r="CD1286" s="45">
        <v>638</v>
      </c>
      <c r="CE1286" s="45">
        <v>319</v>
      </c>
      <c r="CF1286" s="14" t="s">
        <v>9782</v>
      </c>
      <c r="CG1286" s="7" t="s">
        <v>8556</v>
      </c>
      <c r="CH1286" s="215" t="s">
        <v>8479</v>
      </c>
      <c r="CI1286" s="215" t="s">
        <v>8478</v>
      </c>
      <c r="CJ1286" s="215" t="s">
        <v>8479</v>
      </c>
      <c r="CK1286" s="43" t="s">
        <v>5474</v>
      </c>
      <c r="CL1286" s="43" t="s">
        <v>5474</v>
      </c>
      <c r="CM1286" s="43" t="s">
        <v>5474</v>
      </c>
      <c r="CN1286" s="145">
        <v>28391</v>
      </c>
      <c r="CO1286" s="145">
        <v>38758.5</v>
      </c>
      <c r="CP1286" s="148">
        <v>35994.072097159886</v>
      </c>
      <c r="CQ1286" s="189" t="s">
        <v>5474</v>
      </c>
      <c r="CR1286" s="189" t="s">
        <v>5474</v>
      </c>
      <c r="CS1286" s="99" t="s">
        <v>5474</v>
      </c>
      <c r="CT1286" s="167" t="s">
        <v>5474</v>
      </c>
      <c r="CU1286" s="43" t="s">
        <v>5474</v>
      </c>
      <c r="CV1286" s="43" t="s">
        <v>5474</v>
      </c>
      <c r="CW1286" s="43" t="s">
        <v>5474</v>
      </c>
      <c r="CX1286" s="43" t="s">
        <v>5474</v>
      </c>
      <c r="CY1286" s="43" t="s">
        <v>5474</v>
      </c>
      <c r="CZ1286" s="43" t="s">
        <v>5474</v>
      </c>
      <c r="DA1286" s="42" t="s">
        <v>5474</v>
      </c>
      <c r="DB1286" s="42" t="s">
        <v>5474</v>
      </c>
      <c r="DC1286" s="42" t="s">
        <v>5474</v>
      </c>
      <c r="DD1286" s="42" t="s">
        <v>5474</v>
      </c>
      <c r="DE1286" s="42" t="s">
        <v>5474</v>
      </c>
      <c r="DF1286" s="42" t="s">
        <v>5474</v>
      </c>
      <c r="DG1286" s="42" t="s">
        <v>5474</v>
      </c>
      <c r="DH1286" s="42" t="s">
        <v>5474</v>
      </c>
    </row>
    <row r="1287" spans="1:112">
      <c r="A1287" s="22">
        <v>4107</v>
      </c>
      <c r="B1287" s="7" t="s">
        <v>883</v>
      </c>
      <c r="C1287" s="21">
        <v>-5.3499999999999999E-2</v>
      </c>
      <c r="D1287" s="21">
        <v>-0.13120000000000001</v>
      </c>
      <c r="E1287" s="21">
        <v>4.7000000000000002E-3</v>
      </c>
      <c r="F1287" s="21">
        <v>-0.1353</v>
      </c>
      <c r="G1287" s="21">
        <v>-3.1699999999999999E-2</v>
      </c>
      <c r="H1287" s="21">
        <v>-0.24709999999999999</v>
      </c>
      <c r="I1287" s="21">
        <v>-0.1603</v>
      </c>
      <c r="J1287" s="21">
        <v>-2.5600000000000001E-2</v>
      </c>
      <c r="K1287" s="21">
        <v>-6.1600000000000002E-2</v>
      </c>
      <c r="L1287" s="21">
        <v>-2.2000000000000001E-3</v>
      </c>
      <c r="M1287" s="21">
        <v>1.2800000000000001E-2</v>
      </c>
      <c r="N1287" s="21">
        <v>-5.4600000000000003E-2</v>
      </c>
      <c r="O1287" s="21">
        <v>-2.4899999999999999E-2</v>
      </c>
      <c r="P1287" s="21">
        <v>7.0000000000000001E-3</v>
      </c>
      <c r="Q1287" s="21">
        <v>1.5E-3</v>
      </c>
      <c r="R1287" s="21">
        <v>-1E-3</v>
      </c>
      <c r="S1287" s="21">
        <v>0.1779</v>
      </c>
      <c r="T1287" s="21">
        <v>0.14510000000000001</v>
      </c>
      <c r="U1287" s="10">
        <v>3.05</v>
      </c>
      <c r="V1287" s="10">
        <v>6.97</v>
      </c>
      <c r="W1287" s="7">
        <v>3.7</v>
      </c>
      <c r="X1287" s="20">
        <v>0.64539999999999997</v>
      </c>
      <c r="Y1287" s="75">
        <v>2020</v>
      </c>
      <c r="Z1287" s="7">
        <v>4</v>
      </c>
      <c r="AA1287" s="7">
        <v>0</v>
      </c>
      <c r="AB1287" s="51">
        <v>-72</v>
      </c>
      <c r="AC1287" s="51">
        <v>-34</v>
      </c>
      <c r="AD1287" s="51"/>
      <c r="AE1287" s="51"/>
      <c r="AF1287" s="51">
        <v>-1</v>
      </c>
      <c r="AG1287" s="51"/>
      <c r="AH1287" s="20">
        <v>3.0999999999999999E-3</v>
      </c>
      <c r="AI1287" s="7" t="s">
        <v>8493</v>
      </c>
      <c r="AJ1287" s="67" t="s">
        <v>8757</v>
      </c>
      <c r="AK1287" s="44">
        <v>-0.96511627906976749</v>
      </c>
      <c r="AL1287" s="44">
        <v>-0.8</v>
      </c>
      <c r="AM1287" s="44">
        <v>-0.66666666666666663</v>
      </c>
      <c r="AN1287" s="25">
        <v>0.40952380952380951</v>
      </c>
      <c r="AO1287" s="25">
        <v>7.1428571428571425E-2</v>
      </c>
      <c r="AP1287" s="215">
        <v>105</v>
      </c>
      <c r="AQ1287" s="215" t="s">
        <v>9658</v>
      </c>
      <c r="AR1287" s="44">
        <v>-1.4084507042253501E-2</v>
      </c>
      <c r="AS1287" s="171" t="s">
        <v>7134</v>
      </c>
      <c r="AT1287" s="171" t="s">
        <v>6936</v>
      </c>
      <c r="AU1287" s="171" t="s">
        <v>7070</v>
      </c>
      <c r="AV1287" s="7" t="s">
        <v>8470</v>
      </c>
      <c r="AW1287" s="14" t="s">
        <v>7960</v>
      </c>
      <c r="AX1287" s="49" t="s">
        <v>6020</v>
      </c>
      <c r="AY1287" s="38" t="s">
        <v>5961</v>
      </c>
      <c r="AZ1287" s="14" t="s">
        <v>6456</v>
      </c>
      <c r="BA1287" s="49" t="s">
        <v>6039</v>
      </c>
      <c r="BB1287" s="38" t="s">
        <v>6047</v>
      </c>
      <c r="BC1287" s="7">
        <v>0.7</v>
      </c>
      <c r="BD1287" s="14" t="s">
        <v>6205</v>
      </c>
      <c r="BE1287" s="49" t="s">
        <v>5967</v>
      </c>
      <c r="BF1287" s="38" t="s">
        <v>6007</v>
      </c>
      <c r="BG1287" s="7">
        <v>0.8</v>
      </c>
      <c r="BH1287" s="45">
        <v>257.44720712401164</v>
      </c>
      <c r="BI1287" s="215" t="s">
        <v>8495</v>
      </c>
      <c r="BJ1287" s="215" t="s">
        <v>8543</v>
      </c>
      <c r="BK1287" s="7">
        <v>2.5</v>
      </c>
      <c r="BL1287" s="25">
        <v>4.7846889952153108E-3</v>
      </c>
      <c r="BM1287" s="20">
        <v>0.55831249999999999</v>
      </c>
      <c r="BN1287" s="20">
        <v>0.54249999999999998</v>
      </c>
      <c r="BO1287" s="20">
        <v>0.57124999999999992</v>
      </c>
      <c r="BP1287" s="46">
        <v>15.064562410329986</v>
      </c>
      <c r="BQ1287" s="215" t="s">
        <v>8553</v>
      </c>
      <c r="BR1287" s="79">
        <v>-0.32898888888888894</v>
      </c>
      <c r="BS1287" s="9">
        <v>2.9217174765715948E-2</v>
      </c>
      <c r="BT1287" s="9">
        <v>3.2057700547038159E-2</v>
      </c>
      <c r="BU1287" s="47" t="s">
        <v>5993</v>
      </c>
      <c r="BV1287" s="47" t="s">
        <v>5993</v>
      </c>
      <c r="BW1287" s="14" t="s">
        <v>5474</v>
      </c>
      <c r="BX1287" s="83">
        <v>-0.19478666666666683</v>
      </c>
      <c r="BY1287" s="82">
        <v>6.55</v>
      </c>
      <c r="BZ1287" s="46">
        <v>16.03053435114504</v>
      </c>
      <c r="CA1287" s="48" t="s">
        <v>5474</v>
      </c>
      <c r="CB1287" s="45">
        <v>-7560</v>
      </c>
      <c r="CC1287" s="45">
        <v>-3570</v>
      </c>
      <c r="CD1287" s="45">
        <v>0</v>
      </c>
      <c r="CE1287" s="45">
        <v>0</v>
      </c>
      <c r="CF1287" s="14" t="s">
        <v>9783</v>
      </c>
      <c r="CG1287" s="7" t="s">
        <v>8556</v>
      </c>
      <c r="CH1287" s="215" t="s">
        <v>8523</v>
      </c>
      <c r="CI1287" s="215" t="s">
        <v>8478</v>
      </c>
      <c r="CJ1287" s="215" t="s">
        <v>8479</v>
      </c>
      <c r="CK1287" s="43" t="s">
        <v>7047</v>
      </c>
      <c r="CL1287" s="43" t="s">
        <v>5474</v>
      </c>
      <c r="CM1287" s="43" t="s">
        <v>5474</v>
      </c>
      <c r="CN1287" s="145">
        <v>-3570</v>
      </c>
      <c r="CO1287" s="145">
        <v>-7560</v>
      </c>
      <c r="CP1287" s="148">
        <v>27031.956748021221</v>
      </c>
      <c r="CQ1287" s="189" t="s">
        <v>5474</v>
      </c>
      <c r="CR1287" s="189" t="s">
        <v>5474</v>
      </c>
      <c r="CS1287" s="99" t="s">
        <v>5474</v>
      </c>
      <c r="CT1287" s="167" t="s">
        <v>5474</v>
      </c>
      <c r="CU1287" s="43" t="s">
        <v>5474</v>
      </c>
      <c r="CV1287" s="43" t="s">
        <v>5474</v>
      </c>
      <c r="CW1287" s="43" t="s">
        <v>5474</v>
      </c>
      <c r="CX1287" s="43" t="s">
        <v>5474</v>
      </c>
      <c r="CY1287" s="43" t="s">
        <v>5474</v>
      </c>
      <c r="CZ1287" s="43" t="s">
        <v>5474</v>
      </c>
      <c r="DA1287" s="42" t="s">
        <v>5474</v>
      </c>
      <c r="DB1287" s="42" t="s">
        <v>5474</v>
      </c>
      <c r="DC1287" s="42" t="s">
        <v>5474</v>
      </c>
      <c r="DD1287" s="42" t="s">
        <v>5474</v>
      </c>
      <c r="DE1287" s="42" t="s">
        <v>5474</v>
      </c>
      <c r="DF1287" s="42" t="s">
        <v>5474</v>
      </c>
      <c r="DG1287" s="42" t="s">
        <v>5474</v>
      </c>
      <c r="DH1287" s="42" t="s">
        <v>5474</v>
      </c>
    </row>
    <row r="1288" spans="1:112">
      <c r="A1288" s="22">
        <v>5484</v>
      </c>
      <c r="B1288" s="7" t="s">
        <v>1148</v>
      </c>
      <c r="C1288" s="21">
        <v>-0.39629999999999999</v>
      </c>
      <c r="D1288" s="21">
        <v>0.31840000000000002</v>
      </c>
      <c r="E1288" s="21">
        <v>-0.32519999999999999</v>
      </c>
      <c r="F1288" s="21">
        <v>0.31290000000000001</v>
      </c>
      <c r="G1288" s="21">
        <v>0.61099999999999999</v>
      </c>
      <c r="H1288" s="21">
        <v>-1.4</v>
      </c>
      <c r="I1288" s="21">
        <v>-1.2553000000000001</v>
      </c>
      <c r="J1288" s="21">
        <v>0.34620000000000001</v>
      </c>
      <c r="K1288" s="21">
        <v>-9.11E-2</v>
      </c>
      <c r="L1288" s="21">
        <v>3.61E-2</v>
      </c>
      <c r="M1288" s="21">
        <v>0.1246</v>
      </c>
      <c r="N1288" s="21">
        <v>9.0200000000000002E-2</v>
      </c>
      <c r="O1288" s="21">
        <v>0.26800000000000002</v>
      </c>
      <c r="P1288" s="21">
        <v>0.38219999999999998</v>
      </c>
      <c r="Q1288" s="21">
        <v>1.1900000000000001E-2</v>
      </c>
      <c r="R1288" s="21">
        <v>1.0500000000000001E-2</v>
      </c>
      <c r="S1288" s="21">
        <v>-0.1133</v>
      </c>
      <c r="T1288" s="21">
        <v>-9.0800000000000006E-2</v>
      </c>
      <c r="U1288" s="10">
        <v>-0.17</v>
      </c>
      <c r="V1288" s="10">
        <v>-0.61</v>
      </c>
      <c r="W1288" s="7">
        <v>0</v>
      </c>
      <c r="X1288" s="20">
        <v>0</v>
      </c>
      <c r="Y1288" s="75"/>
      <c r="Z1288" s="7"/>
      <c r="AA1288" s="7"/>
      <c r="AB1288" s="51">
        <v>-21</v>
      </c>
      <c r="AC1288" s="51">
        <v>1</v>
      </c>
      <c r="AD1288" s="51"/>
      <c r="AE1288" s="51"/>
      <c r="AF1288" s="51"/>
      <c r="AG1288" s="51"/>
      <c r="AH1288" s="20">
        <v>0</v>
      </c>
      <c r="AI1288" s="7" t="s">
        <v>8481</v>
      </c>
      <c r="AJ1288" s="67" t="s">
        <v>8757</v>
      </c>
      <c r="AK1288" s="44">
        <v>-0.52247191011235949</v>
      </c>
      <c r="AL1288" s="44">
        <v>-0.91578947368421038</v>
      </c>
      <c r="AM1288" s="44">
        <v>1</v>
      </c>
      <c r="AN1288" s="25">
        <v>0.63345195729537351</v>
      </c>
      <c r="AO1288" s="25">
        <v>0.33807829181494647</v>
      </c>
      <c r="AP1288" s="215">
        <v>14.05</v>
      </c>
      <c r="AQ1288" s="215" t="s">
        <v>9658</v>
      </c>
      <c r="AR1288" s="44">
        <v>-1.4035087719298201E-2</v>
      </c>
      <c r="AS1288" s="171" t="s">
        <v>8011</v>
      </c>
      <c r="AT1288" s="171" t="s">
        <v>6906</v>
      </c>
      <c r="AU1288" s="171" t="s">
        <v>7467</v>
      </c>
      <c r="AV1288" s="7" t="s">
        <v>8470</v>
      </c>
      <c r="AW1288" s="14" t="s">
        <v>8142</v>
      </c>
      <c r="AX1288" s="49" t="s">
        <v>6009</v>
      </c>
      <c r="AY1288" s="38" t="s">
        <v>6047</v>
      </c>
      <c r="AZ1288" s="14" t="s">
        <v>6640</v>
      </c>
      <c r="BA1288" s="49" t="s">
        <v>5993</v>
      </c>
      <c r="BB1288" s="38" t="s">
        <v>5993</v>
      </c>
      <c r="BC1288" s="7">
        <v>0.1</v>
      </c>
      <c r="BD1288" s="14" t="s">
        <v>6014</v>
      </c>
      <c r="BE1288" s="49" t="s">
        <v>5960</v>
      </c>
      <c r="BF1288" s="38" t="s">
        <v>5961</v>
      </c>
      <c r="BG1288" s="7">
        <v>0.3</v>
      </c>
      <c r="BH1288" s="45">
        <v>10.241181480309972</v>
      </c>
      <c r="BI1288" s="215" t="s">
        <v>8495</v>
      </c>
      <c r="BJ1288" s="215" t="s">
        <v>8554</v>
      </c>
      <c r="BK1288" s="7">
        <v>0.2</v>
      </c>
      <c r="BL1288" s="25">
        <v>3.5714285714286221E-3</v>
      </c>
      <c r="BM1288" s="20">
        <v>0.5869375</v>
      </c>
      <c r="BN1288" s="20">
        <v>0.57250000000000001</v>
      </c>
      <c r="BO1288" s="20">
        <v>0.59875</v>
      </c>
      <c r="BP1288" s="46" t="s">
        <v>8473</v>
      </c>
      <c r="BQ1288" s="215" t="s">
        <v>8473</v>
      </c>
      <c r="BR1288" s="79" t="s">
        <v>8473</v>
      </c>
      <c r="BS1288" s="9">
        <v>0</v>
      </c>
      <c r="BT1288" s="9">
        <v>0</v>
      </c>
      <c r="BU1288" s="47" t="s">
        <v>5993</v>
      </c>
      <c r="BV1288" s="47" t="s">
        <v>5993</v>
      </c>
      <c r="BW1288" s="14" t="s">
        <v>5474</v>
      </c>
      <c r="BX1288" s="83" t="s">
        <v>8473</v>
      </c>
      <c r="BY1288" s="82" t="s">
        <v>8473</v>
      </c>
      <c r="BZ1288" s="46" t="s">
        <v>8473</v>
      </c>
      <c r="CA1288" s="48" t="s">
        <v>8475</v>
      </c>
      <c r="CB1288" s="45">
        <v>-295.05</v>
      </c>
      <c r="CC1288" s="45">
        <v>14.05</v>
      </c>
      <c r="CD1288" s="45">
        <v>0</v>
      </c>
      <c r="CE1288" s="45">
        <v>0</v>
      </c>
      <c r="CF1288" s="14" t="s">
        <v>9784</v>
      </c>
      <c r="CG1288" s="7" t="s">
        <v>8477</v>
      </c>
      <c r="CH1288" s="215" t="s">
        <v>8498</v>
      </c>
      <c r="CI1288" s="215" t="s">
        <v>8498</v>
      </c>
      <c r="CJ1288" s="215" t="s">
        <v>8523</v>
      </c>
      <c r="CK1288" s="43" t="s">
        <v>6887</v>
      </c>
      <c r="CL1288" s="43" t="s">
        <v>5474</v>
      </c>
      <c r="CM1288" s="43" t="s">
        <v>5474</v>
      </c>
      <c r="CN1288" s="145">
        <v>14.05</v>
      </c>
      <c r="CO1288" s="145">
        <v>-295.05</v>
      </c>
      <c r="CP1288" s="148">
        <v>143.88859979835513</v>
      </c>
      <c r="CQ1288" s="189" t="s">
        <v>5474</v>
      </c>
      <c r="CR1288" s="189" t="s">
        <v>5474</v>
      </c>
      <c r="CS1288" s="99" t="s">
        <v>5474</v>
      </c>
      <c r="CT1288" s="167" t="s">
        <v>5474</v>
      </c>
      <c r="CU1288" s="43" t="s">
        <v>5474</v>
      </c>
      <c r="CV1288" s="43" t="s">
        <v>5474</v>
      </c>
      <c r="CW1288" s="43" t="s">
        <v>5474</v>
      </c>
      <c r="CX1288" s="43" t="s">
        <v>5474</v>
      </c>
      <c r="CY1288" s="43" t="s">
        <v>5474</v>
      </c>
      <c r="CZ1288" s="43" t="s">
        <v>5474</v>
      </c>
      <c r="DA1288" s="42" t="s">
        <v>5474</v>
      </c>
      <c r="DB1288" s="42" t="s">
        <v>5474</v>
      </c>
      <c r="DC1288" s="42" t="s">
        <v>5474</v>
      </c>
      <c r="DD1288" s="42" t="s">
        <v>5474</v>
      </c>
      <c r="DE1288" s="42" t="s">
        <v>5474</v>
      </c>
      <c r="DF1288" s="42" t="s">
        <v>5474</v>
      </c>
      <c r="DG1288" s="42" t="s">
        <v>5474</v>
      </c>
      <c r="DH1288" s="42" t="s">
        <v>5474</v>
      </c>
    </row>
    <row r="1289" spans="1:112">
      <c r="A1289" s="22">
        <v>2027</v>
      </c>
      <c r="B1289" s="7" t="s">
        <v>266</v>
      </c>
      <c r="C1289" s="21">
        <v>-4.4600000000000001E-2</v>
      </c>
      <c r="D1289" s="21">
        <v>0.78769999999999996</v>
      </c>
      <c r="E1289" s="21">
        <v>-5.7999999999999996E-3</v>
      </c>
      <c r="F1289" s="21">
        <v>0.73770000000000002</v>
      </c>
      <c r="G1289" s="21">
        <v>0.6633</v>
      </c>
      <c r="H1289" s="21">
        <v>0.63639999999999997</v>
      </c>
      <c r="I1289" s="21">
        <v>3.4407000000000001</v>
      </c>
      <c r="J1289" s="21">
        <v>4.0526</v>
      </c>
      <c r="K1289" s="21">
        <v>4.6699999999999998E-2</v>
      </c>
      <c r="L1289" s="21">
        <v>0.14799999999999999</v>
      </c>
      <c r="M1289" s="21">
        <v>6.7900000000000002E-2</v>
      </c>
      <c r="N1289" s="21">
        <v>5.7200000000000001E-2</v>
      </c>
      <c r="O1289" s="21">
        <v>0.21010000000000001</v>
      </c>
      <c r="P1289" s="21">
        <v>9.7100000000000006E-2</v>
      </c>
      <c r="Q1289" s="21">
        <v>3.7900000000000003E-2</v>
      </c>
      <c r="R1289" s="21">
        <v>1.29E-2</v>
      </c>
      <c r="S1289" s="21">
        <v>8.1699999999999995E-2</v>
      </c>
      <c r="T1289" s="21">
        <v>4.3200000000000002E-2</v>
      </c>
      <c r="U1289" s="10">
        <v>2.3199999999999998</v>
      </c>
      <c r="V1289" s="10">
        <v>2.52</v>
      </c>
      <c r="W1289" s="7">
        <v>1.3992</v>
      </c>
      <c r="X1289" s="20">
        <v>0.80820000000000003</v>
      </c>
      <c r="Y1289" s="75">
        <v>2020</v>
      </c>
      <c r="Z1289" s="7">
        <v>0.8</v>
      </c>
      <c r="AA1289" s="7">
        <v>0</v>
      </c>
      <c r="AB1289" s="51">
        <v>13558</v>
      </c>
      <c r="AC1289" s="51">
        <v>5419</v>
      </c>
      <c r="AD1289" s="51">
        <v>-2766</v>
      </c>
      <c r="AE1289" s="51">
        <v>24</v>
      </c>
      <c r="AF1289" s="51">
        <v>-3310</v>
      </c>
      <c r="AG1289" s="51">
        <v>385</v>
      </c>
      <c r="AH1289" s="20">
        <v>2.8500000000000001E-2</v>
      </c>
      <c r="AI1289" s="7" t="s">
        <v>8487</v>
      </c>
      <c r="AJ1289" s="67" t="s">
        <v>8494</v>
      </c>
      <c r="AK1289" s="44">
        <v>0.64555555555555544</v>
      </c>
      <c r="AL1289" s="44">
        <v>-0.69270833333333304</v>
      </c>
      <c r="AM1289" s="44">
        <v>-0.75</v>
      </c>
      <c r="AN1289" s="25">
        <v>0.94240837696335078</v>
      </c>
      <c r="AO1289" s="25">
        <v>0.2010471204188482</v>
      </c>
      <c r="AP1289" s="215">
        <v>47.75</v>
      </c>
      <c r="AQ1289" s="215" t="s">
        <v>9658</v>
      </c>
      <c r="AR1289" s="44">
        <v>-1.24095139607032E-2</v>
      </c>
      <c r="AS1289" s="171" t="s">
        <v>7368</v>
      </c>
      <c r="AT1289" s="171" t="s">
        <v>7192</v>
      </c>
      <c r="AU1289" s="171" t="s">
        <v>7369</v>
      </c>
      <c r="AV1289" s="7" t="s">
        <v>8470</v>
      </c>
      <c r="AW1289" s="14" t="s">
        <v>6540</v>
      </c>
      <c r="AX1289" s="49" t="s">
        <v>6009</v>
      </c>
      <c r="AY1289" s="38" t="s">
        <v>5971</v>
      </c>
      <c r="AZ1289" s="14" t="s">
        <v>6038</v>
      </c>
      <c r="BA1289" s="49" t="s">
        <v>5967</v>
      </c>
      <c r="BB1289" s="38" t="s">
        <v>5971</v>
      </c>
      <c r="BC1289" s="7">
        <v>0.4</v>
      </c>
      <c r="BD1289" s="14" t="s">
        <v>6056</v>
      </c>
      <c r="BE1289" s="49" t="s">
        <v>5960</v>
      </c>
      <c r="BF1289" s="38" t="s">
        <v>5961</v>
      </c>
      <c r="BG1289" s="7">
        <v>0.3</v>
      </c>
      <c r="BH1289" s="45">
        <v>21988.285985843071</v>
      </c>
      <c r="BI1289" s="215" t="s">
        <v>8592</v>
      </c>
      <c r="BJ1289" s="215" t="s">
        <v>8568</v>
      </c>
      <c r="BK1289" s="7">
        <v>0.6</v>
      </c>
      <c r="BL1289" s="25">
        <v>5.263157894736842E-3</v>
      </c>
      <c r="BM1289" s="20">
        <v>0.75262499999999988</v>
      </c>
      <c r="BN1289" s="20">
        <v>0.76500000000000001</v>
      </c>
      <c r="BO1289" s="20">
        <v>0.74249999999999983</v>
      </c>
      <c r="BP1289" s="46">
        <v>18.948412698412699</v>
      </c>
      <c r="BQ1289" s="215" t="s">
        <v>8521</v>
      </c>
      <c r="BR1289" s="79">
        <v>-0.26091308900523569</v>
      </c>
      <c r="BS1289" s="9">
        <v>2.3316217926178995E-2</v>
      </c>
      <c r="BT1289" s="9">
        <v>1.0840509719710401E-2</v>
      </c>
      <c r="BU1289" s="47" t="s">
        <v>5993</v>
      </c>
      <c r="BV1289" s="47" t="s">
        <v>5993</v>
      </c>
      <c r="BW1289" s="14" t="s">
        <v>5474</v>
      </c>
      <c r="BX1289" s="83">
        <v>-0.11309570680628289</v>
      </c>
      <c r="BY1289" s="82">
        <v>2.6199999999999997</v>
      </c>
      <c r="BZ1289" s="46">
        <v>18.225190839694658</v>
      </c>
      <c r="CA1289" s="48" t="s">
        <v>8593</v>
      </c>
      <c r="CB1289" s="45">
        <v>647394.5</v>
      </c>
      <c r="CC1289" s="45">
        <v>258757.25</v>
      </c>
      <c r="CD1289" s="45">
        <v>-132076.5</v>
      </c>
      <c r="CE1289" s="45">
        <v>1146</v>
      </c>
      <c r="CF1289" s="14" t="s">
        <v>9785</v>
      </c>
      <c r="CG1289" s="7" t="s">
        <v>8556</v>
      </c>
      <c r="CH1289" s="215" t="s">
        <v>8479</v>
      </c>
      <c r="CI1289" s="215" t="s">
        <v>8478</v>
      </c>
      <c r="CJ1289" s="215" t="s">
        <v>8479</v>
      </c>
      <c r="CK1289" s="43" t="s">
        <v>5474</v>
      </c>
      <c r="CL1289" s="43" t="s">
        <v>5474</v>
      </c>
      <c r="CM1289" s="43" t="s">
        <v>5474</v>
      </c>
      <c r="CN1289" s="145">
        <v>259903.25</v>
      </c>
      <c r="CO1289" s="145">
        <v>515318</v>
      </c>
      <c r="CP1289" s="148">
        <v>1049940.6558240065</v>
      </c>
      <c r="CQ1289" s="189" t="s">
        <v>5474</v>
      </c>
      <c r="CR1289" s="189" t="s">
        <v>5474</v>
      </c>
      <c r="CS1289" s="99" t="s">
        <v>5474</v>
      </c>
      <c r="CT1289" s="167" t="s">
        <v>5474</v>
      </c>
      <c r="CU1289" s="43" t="s">
        <v>5474</v>
      </c>
      <c r="CV1289" s="43" t="s">
        <v>5474</v>
      </c>
      <c r="CW1289" s="43" t="s">
        <v>5474</v>
      </c>
      <c r="CX1289" s="43" t="s">
        <v>5474</v>
      </c>
      <c r="CY1289" s="43" t="s">
        <v>5474</v>
      </c>
      <c r="CZ1289" s="43" t="s">
        <v>5474</v>
      </c>
      <c r="DA1289" s="42" t="s">
        <v>5474</v>
      </c>
      <c r="DB1289" s="42" t="s">
        <v>5474</v>
      </c>
      <c r="DC1289" s="42" t="s">
        <v>5474</v>
      </c>
      <c r="DD1289" s="42" t="s">
        <v>5474</v>
      </c>
      <c r="DE1289" s="42" t="s">
        <v>5474</v>
      </c>
      <c r="DF1289" s="42" t="s">
        <v>5474</v>
      </c>
      <c r="DG1289" s="42" t="s">
        <v>5474</v>
      </c>
      <c r="DH1289" s="42" t="s">
        <v>5474</v>
      </c>
    </row>
    <row r="1290" spans="1:112">
      <c r="A1290" s="22">
        <v>4555</v>
      </c>
      <c r="B1290" s="7" t="s">
        <v>973</v>
      </c>
      <c r="C1290" s="21">
        <v>-2.8000000000000001E-2</v>
      </c>
      <c r="D1290" s="21">
        <v>0.25719999999999998</v>
      </c>
      <c r="E1290" s="21">
        <v>1.7399999999999999E-2</v>
      </c>
      <c r="F1290" s="21">
        <v>0.3574</v>
      </c>
      <c r="G1290" s="21">
        <v>0.34470000000000001</v>
      </c>
      <c r="H1290" s="21">
        <v>0.86360000000000003</v>
      </c>
      <c r="I1290" s="21">
        <v>0.73240000000000005</v>
      </c>
      <c r="J1290" s="21">
        <v>0.98950000000000005</v>
      </c>
      <c r="K1290" s="21">
        <v>2.9999999999999997E-4</v>
      </c>
      <c r="L1290" s="21">
        <v>1.6299999999999999E-2</v>
      </c>
      <c r="M1290" s="21">
        <v>3.85E-2</v>
      </c>
      <c r="N1290" s="21">
        <v>4.4299999999999999E-2</v>
      </c>
      <c r="O1290" s="21">
        <v>5.79E-2</v>
      </c>
      <c r="P1290" s="21">
        <v>8.1100000000000005E-2</v>
      </c>
      <c r="Q1290" s="21">
        <v>1.1299999999999999E-2</v>
      </c>
      <c r="R1290" s="21">
        <v>6.1999999999999998E-3</v>
      </c>
      <c r="S1290" s="21">
        <v>6.6299999999999998E-2</v>
      </c>
      <c r="T1290" s="21">
        <v>5.3199999999999997E-2</v>
      </c>
      <c r="U1290" s="10">
        <v>1.89</v>
      </c>
      <c r="V1290" s="10">
        <v>2.99</v>
      </c>
      <c r="W1290" s="7">
        <v>1.7395</v>
      </c>
      <c r="X1290" s="20">
        <v>0.86599999999999999</v>
      </c>
      <c r="Y1290" s="75">
        <v>2020</v>
      </c>
      <c r="Z1290" s="7">
        <v>1.4975000000000001</v>
      </c>
      <c r="AA1290" s="7">
        <v>0</v>
      </c>
      <c r="AB1290" s="51">
        <v>2</v>
      </c>
      <c r="AC1290" s="51"/>
      <c r="AD1290" s="51"/>
      <c r="AE1290" s="51"/>
      <c r="AF1290" s="51">
        <v>-5</v>
      </c>
      <c r="AG1290" s="51"/>
      <c r="AH1290" s="20">
        <v>9.4999999999999998E-3</v>
      </c>
      <c r="AI1290" s="7" t="s">
        <v>8467</v>
      </c>
      <c r="AJ1290" s="67" t="s">
        <v>8757</v>
      </c>
      <c r="AK1290" s="44">
        <v>-0.61032863849765262</v>
      </c>
      <c r="AL1290" s="44">
        <v>-0.8125</v>
      </c>
      <c r="AM1290" s="44">
        <v>-1</v>
      </c>
      <c r="AN1290" s="25">
        <v>0.39082568807339446</v>
      </c>
      <c r="AO1290" s="25">
        <v>0.14678899082568808</v>
      </c>
      <c r="AP1290" s="215">
        <v>54.5</v>
      </c>
      <c r="AQ1290" s="215" t="s">
        <v>9658</v>
      </c>
      <c r="AR1290" s="44">
        <v>-9.0909090909090905E-3</v>
      </c>
      <c r="AS1290" s="171" t="s">
        <v>8009</v>
      </c>
      <c r="AT1290" s="171" t="s">
        <v>7054</v>
      </c>
      <c r="AU1290" s="171" t="s">
        <v>7171</v>
      </c>
      <c r="AV1290" s="7" t="s">
        <v>5474</v>
      </c>
      <c r="AW1290" s="14" t="s">
        <v>7907</v>
      </c>
      <c r="AX1290" s="49" t="s">
        <v>5967</v>
      </c>
      <c r="AY1290" s="38" t="s">
        <v>5971</v>
      </c>
      <c r="AZ1290" s="14" t="s">
        <v>6038</v>
      </c>
      <c r="BA1290" s="49" t="s">
        <v>5967</v>
      </c>
      <c r="BB1290" s="38" t="s">
        <v>5961</v>
      </c>
      <c r="BC1290" s="7">
        <v>0</v>
      </c>
      <c r="BD1290" s="14" t="s">
        <v>6050</v>
      </c>
      <c r="BE1290" s="49" t="s">
        <v>5967</v>
      </c>
      <c r="BF1290" s="38" t="s">
        <v>5971</v>
      </c>
      <c r="BG1290" s="7">
        <v>0.5</v>
      </c>
      <c r="BH1290" s="45">
        <v>18.10680656294041</v>
      </c>
      <c r="BI1290" s="215" t="s">
        <v>8495</v>
      </c>
      <c r="BJ1290" s="215" t="s">
        <v>8554</v>
      </c>
      <c r="BK1290" s="7">
        <v>18.100000000000001</v>
      </c>
      <c r="BL1290" s="25">
        <v>0</v>
      </c>
      <c r="BM1290" s="20">
        <v>0.69081250000000005</v>
      </c>
      <c r="BN1290" s="20">
        <v>0.7024999999999999</v>
      </c>
      <c r="BO1290" s="20">
        <v>0.68124999999999991</v>
      </c>
      <c r="BP1290" s="46">
        <v>18.227424749163877</v>
      </c>
      <c r="BQ1290" s="215" t="s">
        <v>8540</v>
      </c>
      <c r="BR1290" s="79">
        <v>-0.12870336391437309</v>
      </c>
      <c r="BS1290" s="9">
        <v>2.5915823624457435E-2</v>
      </c>
      <c r="BT1290" s="9">
        <v>2.1501281722109189E-2</v>
      </c>
      <c r="BU1290" s="47" t="s">
        <v>5993</v>
      </c>
      <c r="BV1290" s="47" t="s">
        <v>5993</v>
      </c>
      <c r="BW1290" s="14" t="s">
        <v>5474</v>
      </c>
      <c r="BX1290" s="83">
        <v>4.555596330275212E-2</v>
      </c>
      <c r="BY1290" s="82">
        <v>3.29</v>
      </c>
      <c r="BZ1290" s="46">
        <v>16.565349544072948</v>
      </c>
      <c r="CA1290" s="48" t="s">
        <v>8485</v>
      </c>
      <c r="CB1290" s="45">
        <v>109</v>
      </c>
      <c r="CC1290" s="45">
        <v>0</v>
      </c>
      <c r="CD1290" s="45">
        <v>0</v>
      </c>
      <c r="CE1290" s="45">
        <v>0</v>
      </c>
      <c r="CF1290" s="14" t="s">
        <v>9786</v>
      </c>
      <c r="CG1290" s="7" t="s">
        <v>8556</v>
      </c>
      <c r="CH1290" s="215" t="s">
        <v>8523</v>
      </c>
      <c r="CI1290" s="215" t="s">
        <v>8478</v>
      </c>
      <c r="CJ1290" s="215" t="s">
        <v>8479</v>
      </c>
      <c r="CK1290" s="43" t="s">
        <v>5474</v>
      </c>
      <c r="CL1290" s="43" t="s">
        <v>5474</v>
      </c>
      <c r="CM1290" s="43" t="s">
        <v>5474</v>
      </c>
      <c r="CN1290" s="145">
        <v>0</v>
      </c>
      <c r="CO1290" s="145">
        <v>109</v>
      </c>
      <c r="CP1290" s="148">
        <v>986.82095768025238</v>
      </c>
      <c r="CQ1290" s="189">
        <v>-0.35412844036697244</v>
      </c>
      <c r="CR1290" s="189">
        <v>0.2923</v>
      </c>
      <c r="CS1290" s="99">
        <v>44353</v>
      </c>
      <c r="CT1290" s="167" t="s">
        <v>5474</v>
      </c>
      <c r="CU1290" s="43" t="s">
        <v>5474</v>
      </c>
      <c r="CV1290" s="43" t="s">
        <v>5474</v>
      </c>
      <c r="CW1290" s="43" t="s">
        <v>5474</v>
      </c>
      <c r="CX1290" s="43" t="s">
        <v>5474</v>
      </c>
      <c r="CY1290" s="43" t="s">
        <v>5474</v>
      </c>
      <c r="CZ1290" s="43" t="s">
        <v>5474</v>
      </c>
      <c r="DA1290" s="42" t="s">
        <v>5474</v>
      </c>
      <c r="DB1290" s="42" t="s">
        <v>5474</v>
      </c>
      <c r="DC1290" s="42" t="s">
        <v>5474</v>
      </c>
      <c r="DD1290" s="42" t="s">
        <v>5474</v>
      </c>
      <c r="DE1290" s="42" t="s">
        <v>5474</v>
      </c>
      <c r="DF1290" s="42" t="s">
        <v>5474</v>
      </c>
      <c r="DG1290" s="42" t="s">
        <v>5474</v>
      </c>
      <c r="DH1290" s="42" t="s">
        <v>5474</v>
      </c>
    </row>
    <row r="1291" spans="1:112">
      <c r="A1291" s="22">
        <v>2031</v>
      </c>
      <c r="B1291" s="7" t="s">
        <v>270</v>
      </c>
      <c r="C1291" s="21">
        <v>1.6999999999999999E-3</v>
      </c>
      <c r="D1291" s="21">
        <v>0.29830000000000001</v>
      </c>
      <c r="E1291" s="21">
        <v>1.6899999999999998E-2</v>
      </c>
      <c r="F1291" s="21">
        <v>0.39500000000000002</v>
      </c>
      <c r="G1291" s="21">
        <v>0.57389999999999997</v>
      </c>
      <c r="H1291" s="21">
        <v>0.52</v>
      </c>
      <c r="I1291" s="21">
        <v>3.5373000000000001</v>
      </c>
      <c r="J1291" s="21">
        <v>14.75</v>
      </c>
      <c r="K1291" s="21">
        <v>5.9700000000000003E-2</v>
      </c>
      <c r="L1291" s="21">
        <v>0.20680000000000001</v>
      </c>
      <c r="M1291" s="21">
        <v>0.1414</v>
      </c>
      <c r="N1291" s="21">
        <v>5.21E-2</v>
      </c>
      <c r="O1291" s="21">
        <v>0.1981</v>
      </c>
      <c r="P1291" s="21">
        <v>0.13589999999999999</v>
      </c>
      <c r="Q1291" s="21">
        <v>6.2799999999999995E-2</v>
      </c>
      <c r="R1291" s="21">
        <v>2.5399999999999999E-2</v>
      </c>
      <c r="S1291" s="21">
        <v>0.1217</v>
      </c>
      <c r="T1291" s="21">
        <v>6.1499999999999999E-2</v>
      </c>
      <c r="U1291" s="10">
        <v>5.04</v>
      </c>
      <c r="V1291" s="10">
        <v>7.43</v>
      </c>
      <c r="W1291" s="7">
        <v>1.6011</v>
      </c>
      <c r="X1291" s="20">
        <v>0.68169999999999997</v>
      </c>
      <c r="Y1291" s="75">
        <v>2020</v>
      </c>
      <c r="Z1291" s="7">
        <v>1.9197</v>
      </c>
      <c r="AA1291" s="7">
        <v>0</v>
      </c>
      <c r="AB1291" s="51">
        <v>1686</v>
      </c>
      <c r="AC1291" s="51">
        <v>818</v>
      </c>
      <c r="AD1291" s="51">
        <v>-951</v>
      </c>
      <c r="AE1291" s="51">
        <v>-96</v>
      </c>
      <c r="AF1291" s="51">
        <v>-73</v>
      </c>
      <c r="AG1291" s="51">
        <v>12</v>
      </c>
      <c r="AH1291" s="20">
        <v>3.3300000000000003E-2</v>
      </c>
      <c r="AI1291" s="7" t="s">
        <v>8481</v>
      </c>
      <c r="AJ1291" s="67" t="s">
        <v>8494</v>
      </c>
      <c r="AK1291" s="44">
        <v>0.56000000000000005</v>
      </c>
      <c r="AL1291" s="44">
        <v>-0.73619631901840499</v>
      </c>
      <c r="AM1291" s="44">
        <v>0.63636363636363402</v>
      </c>
      <c r="AN1291" s="25">
        <v>0.98484848484848486</v>
      </c>
      <c r="AO1291" s="25">
        <v>0.24696969696969692</v>
      </c>
      <c r="AP1291" s="215">
        <v>66</v>
      </c>
      <c r="AQ1291" s="215" t="s">
        <v>9658</v>
      </c>
      <c r="AR1291" s="44">
        <v>-4.5248868778280504E-3</v>
      </c>
      <c r="AS1291" s="171" t="s">
        <v>7295</v>
      </c>
      <c r="AT1291" s="171" t="s">
        <v>6896</v>
      </c>
      <c r="AU1291" s="171" t="s">
        <v>7041</v>
      </c>
      <c r="AV1291" s="7" t="s">
        <v>8470</v>
      </c>
      <c r="AW1291" s="14" t="s">
        <v>6832</v>
      </c>
      <c r="AX1291" s="49" t="s">
        <v>6009</v>
      </c>
      <c r="AY1291" s="38" t="s">
        <v>6007</v>
      </c>
      <c r="AZ1291" s="14" t="s">
        <v>6038</v>
      </c>
      <c r="BA1291" s="49" t="s">
        <v>5967</v>
      </c>
      <c r="BB1291" s="38" t="s">
        <v>6007</v>
      </c>
      <c r="BC1291" s="7">
        <v>0.6</v>
      </c>
      <c r="BD1291" s="14" t="s">
        <v>6049</v>
      </c>
      <c r="BE1291" s="49" t="s">
        <v>5967</v>
      </c>
      <c r="BF1291" s="38" t="s">
        <v>5989</v>
      </c>
      <c r="BG1291" s="7">
        <v>0.2</v>
      </c>
      <c r="BH1291" s="45">
        <v>3341.8684735613529</v>
      </c>
      <c r="BI1291" s="215" t="s">
        <v>8518</v>
      </c>
      <c r="BJ1291" s="215" t="s">
        <v>8496</v>
      </c>
      <c r="BK1291" s="7">
        <v>0.4</v>
      </c>
      <c r="BL1291" s="25">
        <v>1.071975497702914E-2</v>
      </c>
      <c r="BM1291" s="20">
        <v>0.73112499999999991</v>
      </c>
      <c r="BN1291" s="20">
        <v>0.70499999999999985</v>
      </c>
      <c r="BO1291" s="20">
        <v>0.75249999999999995</v>
      </c>
      <c r="BP1291" s="46">
        <v>8.8829071332436076</v>
      </c>
      <c r="BQ1291" s="215" t="s">
        <v>8558</v>
      </c>
      <c r="BR1291" s="79">
        <v>0.47013080808080782</v>
      </c>
      <c r="BS1291" s="9">
        <v>1.8302024068291622E-2</v>
      </c>
      <c r="BT1291" s="9">
        <v>2.310122149064342E-2</v>
      </c>
      <c r="BU1291" s="47" t="s">
        <v>5993</v>
      </c>
      <c r="BV1291" s="47" t="s">
        <v>5993</v>
      </c>
      <c r="BW1291" s="14" t="s">
        <v>8514</v>
      </c>
      <c r="BX1291" s="83">
        <v>0.76415696969696922</v>
      </c>
      <c r="BY1291" s="82">
        <v>8.5399999999999991</v>
      </c>
      <c r="BZ1291" s="46">
        <v>7.7283372365339584</v>
      </c>
      <c r="CA1291" s="48" t="s">
        <v>8475</v>
      </c>
      <c r="CB1291" s="45">
        <v>111276</v>
      </c>
      <c r="CC1291" s="45">
        <v>53988</v>
      </c>
      <c r="CD1291" s="45">
        <v>-62766</v>
      </c>
      <c r="CE1291" s="45">
        <v>-6336</v>
      </c>
      <c r="CF1291" s="14" t="s">
        <v>9787</v>
      </c>
      <c r="CG1291" s="7" t="s">
        <v>8477</v>
      </c>
      <c r="CH1291" s="215" t="s">
        <v>8479</v>
      </c>
      <c r="CI1291" s="215" t="s">
        <v>8478</v>
      </c>
      <c r="CJ1291" s="215" t="s">
        <v>8479</v>
      </c>
      <c r="CK1291" s="43" t="s">
        <v>5474</v>
      </c>
      <c r="CL1291" s="43" t="s">
        <v>5474</v>
      </c>
      <c r="CM1291" s="43" t="s">
        <v>5474</v>
      </c>
      <c r="CN1291" s="145">
        <v>47652</v>
      </c>
      <c r="CO1291" s="145">
        <v>48510</v>
      </c>
      <c r="CP1291" s="148">
        <v>220563.31925504928</v>
      </c>
      <c r="CQ1291" s="189">
        <v>0.52272727272727271</v>
      </c>
      <c r="CR1291" s="189">
        <v>0.32319999999999999</v>
      </c>
      <c r="CS1291" s="99">
        <v>44509</v>
      </c>
      <c r="CT1291" s="167" t="s">
        <v>5474</v>
      </c>
      <c r="CU1291" s="43" t="s">
        <v>5474</v>
      </c>
      <c r="CV1291" s="43" t="s">
        <v>5474</v>
      </c>
      <c r="CW1291" s="43" t="s">
        <v>5474</v>
      </c>
      <c r="CX1291" s="43" t="s">
        <v>5474</v>
      </c>
      <c r="CY1291" s="43" t="s">
        <v>5474</v>
      </c>
      <c r="CZ1291" s="43" t="s">
        <v>5474</v>
      </c>
      <c r="DA1291" s="42" t="s">
        <v>5474</v>
      </c>
      <c r="DB1291" s="42" t="s">
        <v>5474</v>
      </c>
      <c r="DC1291" s="42" t="s">
        <v>5474</v>
      </c>
      <c r="DD1291" s="42" t="s">
        <v>5474</v>
      </c>
      <c r="DE1291" s="42" t="s">
        <v>5474</v>
      </c>
      <c r="DF1291" s="42" t="s">
        <v>5474</v>
      </c>
      <c r="DG1291" s="42" t="s">
        <v>5474</v>
      </c>
      <c r="DH1291" s="42" t="s">
        <v>5474</v>
      </c>
    </row>
    <row r="1292" spans="1:112">
      <c r="A1292" s="22">
        <v>2608</v>
      </c>
      <c r="B1292" s="7" t="s">
        <v>5793</v>
      </c>
      <c r="C1292" s="21">
        <v>1.78E-2</v>
      </c>
      <c r="D1292" s="21">
        <v>3.04E-2</v>
      </c>
      <c r="E1292" s="21">
        <v>4.3999999999999997E-2</v>
      </c>
      <c r="F1292" s="21">
        <v>3.32E-2</v>
      </c>
      <c r="G1292" s="21">
        <v>6.4299999999999996E-2</v>
      </c>
      <c r="H1292" s="21">
        <v>6.1499999999999999E-2</v>
      </c>
      <c r="I1292" s="21">
        <v>-4.1700000000000001E-2</v>
      </c>
      <c r="J1292" s="21">
        <v>-1.47E-2</v>
      </c>
      <c r="K1292" s="21">
        <v>6.9999999999999999E-4</v>
      </c>
      <c r="L1292" s="21">
        <v>-1.4200000000000001E-2</v>
      </c>
      <c r="M1292" s="21">
        <v>-5.1999999999999998E-3</v>
      </c>
      <c r="N1292" s="21">
        <v>3.5000000000000001E-3</v>
      </c>
      <c r="O1292" s="21">
        <v>-1.01E-2</v>
      </c>
      <c r="P1292" s="21">
        <v>1.2999999999999999E-3</v>
      </c>
      <c r="Q1292" s="21">
        <v>4.0000000000000002E-4</v>
      </c>
      <c r="R1292" s="21">
        <v>-2.0000000000000001E-4</v>
      </c>
      <c r="S1292" s="21">
        <v>0.14940000000000001</v>
      </c>
      <c r="T1292" s="21">
        <v>8.6900000000000005E-2</v>
      </c>
      <c r="U1292" s="10">
        <v>1.34</v>
      </c>
      <c r="V1292" s="10">
        <v>3.19</v>
      </c>
      <c r="W1292" s="7">
        <v>1.5580000000000001</v>
      </c>
      <c r="X1292" s="20">
        <v>0.56289999999999996</v>
      </c>
      <c r="Y1292" s="75">
        <v>2020</v>
      </c>
      <c r="Z1292" s="7">
        <v>1.68</v>
      </c>
      <c r="AA1292" s="7">
        <v>0</v>
      </c>
      <c r="AB1292" s="51">
        <v>1567</v>
      </c>
      <c r="AC1292" s="51">
        <v>351</v>
      </c>
      <c r="AD1292" s="51"/>
      <c r="AE1292" s="51"/>
      <c r="AF1292" s="51">
        <v>17</v>
      </c>
      <c r="AG1292" s="51">
        <v>10</v>
      </c>
      <c r="AH1292" s="20">
        <v>3.5799999999999998E-2</v>
      </c>
      <c r="AI1292" s="7" t="s">
        <v>8467</v>
      </c>
      <c r="AJ1292" s="67" t="s">
        <v>8494</v>
      </c>
      <c r="AK1292" s="44">
        <v>-0.72727272727272729</v>
      </c>
      <c r="AL1292" s="44">
        <v>-0.78571428571428525</v>
      </c>
      <c r="AM1292" s="44">
        <v>-0.79999999999999238</v>
      </c>
      <c r="AN1292" s="25">
        <v>0.87195121951219523</v>
      </c>
      <c r="AO1292" s="25">
        <v>0.22764227642276427</v>
      </c>
      <c r="AP1292" s="215">
        <v>49.2</v>
      </c>
      <c r="AQ1292" s="215" t="s">
        <v>9658</v>
      </c>
      <c r="AR1292" s="44">
        <v>-9.0634441087613198E-3</v>
      </c>
      <c r="AS1292" s="171" t="s">
        <v>7295</v>
      </c>
      <c r="AT1292" s="171" t="s">
        <v>6979</v>
      </c>
      <c r="AU1292" s="171" t="s">
        <v>7242</v>
      </c>
      <c r="AV1292" s="7" t="s">
        <v>8470</v>
      </c>
      <c r="AW1292" s="14" t="s">
        <v>6563</v>
      </c>
      <c r="AX1292" s="49" t="s">
        <v>6009</v>
      </c>
      <c r="AY1292" s="38" t="s">
        <v>5971</v>
      </c>
      <c r="AZ1292" s="14" t="s">
        <v>6038</v>
      </c>
      <c r="BA1292" s="49" t="s">
        <v>6039</v>
      </c>
      <c r="BB1292" s="38" t="s">
        <v>6047</v>
      </c>
      <c r="BC1292" s="7">
        <v>0.6</v>
      </c>
      <c r="BD1292" s="14" t="s">
        <v>5987</v>
      </c>
      <c r="BE1292" s="49" t="s">
        <v>5967</v>
      </c>
      <c r="BF1292" s="38" t="s">
        <v>5961</v>
      </c>
      <c r="BG1292" s="7">
        <v>0.2</v>
      </c>
      <c r="BH1292" s="45">
        <v>469.15371212442182</v>
      </c>
      <c r="BI1292" s="215" t="s">
        <v>8489</v>
      </c>
      <c r="BJ1292" s="215" t="s">
        <v>8496</v>
      </c>
      <c r="BK1292" s="7">
        <v>0.4</v>
      </c>
      <c r="BL1292" s="25">
        <v>3.0581039755352844E-3</v>
      </c>
      <c r="BM1292" s="20">
        <v>0.60250000000000004</v>
      </c>
      <c r="BN1292" s="20">
        <v>0.60250000000000004</v>
      </c>
      <c r="BO1292" s="20">
        <v>0.60249999999999992</v>
      </c>
      <c r="BP1292" s="46">
        <v>15.423197492163011</v>
      </c>
      <c r="BQ1292" s="215" t="s">
        <v>8540</v>
      </c>
      <c r="BR1292" s="79">
        <v>-0.2097560975609756</v>
      </c>
      <c r="BS1292" s="9">
        <v>2.5666517539063349E-2</v>
      </c>
      <c r="BT1292" s="9">
        <v>2.8131770605373418E-2</v>
      </c>
      <c r="BU1292" s="47" t="s">
        <v>5993</v>
      </c>
      <c r="BV1292" s="47">
        <v>44413</v>
      </c>
      <c r="BW1292" s="14" t="s">
        <v>5474</v>
      </c>
      <c r="BX1292" s="83">
        <v>-1.219512195121954E-2</v>
      </c>
      <c r="BY1292" s="82">
        <v>3.24</v>
      </c>
      <c r="BZ1292" s="46">
        <v>15.185185185185185</v>
      </c>
      <c r="CA1292" s="48" t="s">
        <v>8475</v>
      </c>
      <c r="CB1292" s="45">
        <v>77096.400000000009</v>
      </c>
      <c r="CC1292" s="45">
        <v>17269.2</v>
      </c>
      <c r="CD1292" s="45">
        <v>0</v>
      </c>
      <c r="CE1292" s="45">
        <v>0</v>
      </c>
      <c r="CF1292" s="14" t="s">
        <v>9788</v>
      </c>
      <c r="CG1292" s="7" t="s">
        <v>8556</v>
      </c>
      <c r="CH1292" s="215" t="s">
        <v>8479</v>
      </c>
      <c r="CI1292" s="215" t="s">
        <v>8478</v>
      </c>
      <c r="CJ1292" s="215" t="s">
        <v>8479</v>
      </c>
      <c r="CK1292" s="43" t="s">
        <v>5474</v>
      </c>
      <c r="CL1292" s="43" t="s">
        <v>5474</v>
      </c>
      <c r="CM1292" s="43" t="s">
        <v>5474</v>
      </c>
      <c r="CN1292" s="145">
        <v>17269.2</v>
      </c>
      <c r="CO1292" s="145">
        <v>77096.400000000009</v>
      </c>
      <c r="CP1292" s="148">
        <v>23082.362636521553</v>
      </c>
      <c r="CQ1292" s="189" t="s">
        <v>5474</v>
      </c>
      <c r="CR1292" s="189" t="s">
        <v>5474</v>
      </c>
      <c r="CS1292" s="99" t="s">
        <v>5474</v>
      </c>
      <c r="CT1292" s="167" t="s">
        <v>8718</v>
      </c>
      <c r="CU1292" s="43" t="s">
        <v>5474</v>
      </c>
      <c r="CV1292" s="43" t="s">
        <v>5474</v>
      </c>
      <c r="CW1292" s="43" t="s">
        <v>5474</v>
      </c>
      <c r="CX1292" s="43" t="s">
        <v>5474</v>
      </c>
      <c r="CY1292" s="43" t="s">
        <v>5474</v>
      </c>
      <c r="CZ1292" s="43" t="s">
        <v>5474</v>
      </c>
      <c r="DA1292" s="42" t="s">
        <v>5474</v>
      </c>
      <c r="DB1292" s="42" t="s">
        <v>5474</v>
      </c>
      <c r="DC1292" s="42" t="s">
        <v>5474</v>
      </c>
      <c r="DD1292" s="42" t="s">
        <v>8718</v>
      </c>
      <c r="DE1292" s="42" t="s">
        <v>5474</v>
      </c>
      <c r="DF1292" s="42" t="s">
        <v>5474</v>
      </c>
      <c r="DG1292" s="42" t="s">
        <v>5474</v>
      </c>
      <c r="DH1292" s="42" t="s">
        <v>5474</v>
      </c>
    </row>
    <row r="1293" spans="1:112">
      <c r="A1293" s="22">
        <v>2029</v>
      </c>
      <c r="B1293" s="7" t="s">
        <v>268</v>
      </c>
      <c r="C1293" s="21">
        <v>9.1000000000000004E-3</v>
      </c>
      <c r="D1293" s="21">
        <v>0.98750000000000004</v>
      </c>
      <c r="E1293" s="21">
        <v>6.1800000000000001E-2</v>
      </c>
      <c r="F1293" s="21">
        <v>0.69889999999999997</v>
      </c>
      <c r="G1293" s="21">
        <v>0.61009999999999998</v>
      </c>
      <c r="H1293" s="21">
        <v>0.2326</v>
      </c>
      <c r="I1293" s="21">
        <v>16.142900000000001</v>
      </c>
      <c r="J1293" s="21">
        <v>25</v>
      </c>
      <c r="K1293" s="21">
        <v>8.6999999999999994E-3</v>
      </c>
      <c r="L1293" s="21">
        <v>0.1075</v>
      </c>
      <c r="M1293" s="21">
        <v>8.9599999999999999E-2</v>
      </c>
      <c r="N1293" s="21">
        <v>1.0500000000000001E-2</v>
      </c>
      <c r="O1293" s="21">
        <v>0.1196</v>
      </c>
      <c r="P1293" s="21">
        <v>9.3799999999999994E-2</v>
      </c>
      <c r="Q1293" s="21">
        <v>2.7699999999999999E-2</v>
      </c>
      <c r="R1293" s="21">
        <v>2.46E-2</v>
      </c>
      <c r="S1293" s="21">
        <v>5.57E-2</v>
      </c>
      <c r="T1293" s="21">
        <v>4.7199999999999999E-2</v>
      </c>
      <c r="U1293" s="10">
        <v>1.92</v>
      </c>
      <c r="V1293" s="10">
        <v>2.77</v>
      </c>
      <c r="W1293" s="7">
        <v>1.02</v>
      </c>
      <c r="X1293" s="20">
        <v>0.75680000000000003</v>
      </c>
      <c r="Y1293" s="75">
        <v>2020</v>
      </c>
      <c r="Z1293" s="7">
        <v>0.5</v>
      </c>
      <c r="AA1293" s="7">
        <v>0</v>
      </c>
      <c r="AB1293" s="51">
        <v>3354</v>
      </c>
      <c r="AC1293" s="51">
        <v>452</v>
      </c>
      <c r="AD1293" s="51">
        <v>12</v>
      </c>
      <c r="AE1293" s="51">
        <v>6</v>
      </c>
      <c r="AF1293" s="51">
        <v>-56</v>
      </c>
      <c r="AG1293" s="51">
        <v>9</v>
      </c>
      <c r="AH1293" s="20">
        <v>4.7199999999999999E-2</v>
      </c>
      <c r="AI1293" s="7" t="s">
        <v>8481</v>
      </c>
      <c r="AJ1293" s="67" t="s">
        <v>8494</v>
      </c>
      <c r="AK1293" s="44">
        <v>0.59398496240601495</v>
      </c>
      <c r="AL1293" s="44">
        <v>-0.74863387978142104</v>
      </c>
      <c r="AM1293" s="44">
        <v>-0.80000000000000426</v>
      </c>
      <c r="AN1293" s="25">
        <v>0.95454545454545459</v>
      </c>
      <c r="AO1293" s="25">
        <v>0.21889952153110045</v>
      </c>
      <c r="AP1293" s="215">
        <v>41.8</v>
      </c>
      <c r="AQ1293" s="215" t="s">
        <v>9658</v>
      </c>
      <c r="AR1293" s="44">
        <v>-1.06508875739644E-2</v>
      </c>
      <c r="AS1293" s="171" t="s">
        <v>7295</v>
      </c>
      <c r="AT1293" s="171" t="s">
        <v>6892</v>
      </c>
      <c r="AU1293" s="171" t="s">
        <v>7224</v>
      </c>
      <c r="AV1293" s="7" t="s">
        <v>5474</v>
      </c>
      <c r="AW1293" s="14" t="s">
        <v>6417</v>
      </c>
      <c r="AX1293" s="49" t="s">
        <v>6009</v>
      </c>
      <c r="AY1293" s="38" t="s">
        <v>5971</v>
      </c>
      <c r="AZ1293" s="14" t="s">
        <v>6038</v>
      </c>
      <c r="BA1293" s="49" t="s">
        <v>5967</v>
      </c>
      <c r="BB1293" s="38" t="s">
        <v>5971</v>
      </c>
      <c r="BC1293" s="7">
        <v>0.4</v>
      </c>
      <c r="BD1293" s="14" t="s">
        <v>5987</v>
      </c>
      <c r="BE1293" s="49" t="s">
        <v>5960</v>
      </c>
      <c r="BF1293" s="38" t="s">
        <v>5961</v>
      </c>
      <c r="BG1293" s="7">
        <v>0.2</v>
      </c>
      <c r="BH1293" s="45">
        <v>1684.7759274026041</v>
      </c>
      <c r="BI1293" s="215" t="s">
        <v>8518</v>
      </c>
      <c r="BJ1293" s="215" t="s">
        <v>8568</v>
      </c>
      <c r="BK1293" s="7">
        <v>0.5</v>
      </c>
      <c r="BL1293" s="25">
        <v>4.8076923076922047E-3</v>
      </c>
      <c r="BM1293" s="20">
        <v>0.75037500000000001</v>
      </c>
      <c r="BN1293" s="20">
        <v>0.78749999999999998</v>
      </c>
      <c r="BO1293" s="20">
        <v>0.71999999999999986</v>
      </c>
      <c r="BP1293" s="46">
        <v>15.090252707581227</v>
      </c>
      <c r="BQ1293" s="215" t="s">
        <v>8558</v>
      </c>
      <c r="BR1293" s="79">
        <v>1.8245614035089961E-3</v>
      </c>
      <c r="BS1293" s="9">
        <v>1.8444016379776329E-2</v>
      </c>
      <c r="BT1293" s="9">
        <v>6.0761768534456362E-3</v>
      </c>
      <c r="BU1293" s="47" t="s">
        <v>5993</v>
      </c>
      <c r="BV1293" s="47">
        <v>44391</v>
      </c>
      <c r="BW1293" s="14" t="s">
        <v>5474</v>
      </c>
      <c r="BX1293" s="83">
        <v>0.20218947368421059</v>
      </c>
      <c r="BY1293" s="82">
        <v>3.32</v>
      </c>
      <c r="BZ1293" s="46">
        <v>12.590361445783133</v>
      </c>
      <c r="CA1293" s="48" t="s">
        <v>8593</v>
      </c>
      <c r="CB1293" s="45">
        <v>140197.19999999998</v>
      </c>
      <c r="CC1293" s="45">
        <v>18893.599999999999</v>
      </c>
      <c r="CD1293" s="45">
        <v>501.59999999999997</v>
      </c>
      <c r="CE1293" s="45">
        <v>250.79999999999998</v>
      </c>
      <c r="CF1293" s="14" t="s">
        <v>9789</v>
      </c>
      <c r="CG1293" s="7" t="s">
        <v>8556</v>
      </c>
      <c r="CH1293" s="215" t="s">
        <v>8479</v>
      </c>
      <c r="CI1293" s="215" t="s">
        <v>8478</v>
      </c>
      <c r="CJ1293" s="215" t="s">
        <v>8479</v>
      </c>
      <c r="CK1293" s="43" t="s">
        <v>5474</v>
      </c>
      <c r="CL1293" s="43" t="s">
        <v>5474</v>
      </c>
      <c r="CM1293" s="43" t="s">
        <v>5474</v>
      </c>
      <c r="CN1293" s="145">
        <v>19144.399999999998</v>
      </c>
      <c r="CO1293" s="145">
        <v>140698.79999999999</v>
      </c>
      <c r="CP1293" s="148">
        <v>70423.633765428851</v>
      </c>
      <c r="CQ1293" s="189" t="s">
        <v>5474</v>
      </c>
      <c r="CR1293" s="189" t="s">
        <v>5474</v>
      </c>
      <c r="CS1293" s="99" t="s">
        <v>5474</v>
      </c>
      <c r="CT1293" s="167" t="s">
        <v>5474</v>
      </c>
      <c r="CU1293" s="43" t="s">
        <v>5474</v>
      </c>
      <c r="CV1293" s="43" t="s">
        <v>5474</v>
      </c>
      <c r="CW1293" s="43" t="s">
        <v>5474</v>
      </c>
      <c r="CX1293" s="43" t="s">
        <v>5474</v>
      </c>
      <c r="CY1293" s="43" t="s">
        <v>5474</v>
      </c>
      <c r="CZ1293" s="43" t="s">
        <v>5474</v>
      </c>
      <c r="DA1293" s="42" t="s">
        <v>5474</v>
      </c>
      <c r="DB1293" s="42" t="s">
        <v>5474</v>
      </c>
      <c r="DC1293" s="42" t="s">
        <v>5474</v>
      </c>
      <c r="DD1293" s="42" t="s">
        <v>5474</v>
      </c>
      <c r="DE1293" s="42" t="s">
        <v>5474</v>
      </c>
      <c r="DF1293" s="42" t="s">
        <v>5474</v>
      </c>
      <c r="DG1293" s="42" t="s">
        <v>5474</v>
      </c>
      <c r="DH1293" s="42" t="s">
        <v>5474</v>
      </c>
    </row>
    <row r="1294" spans="1:112">
      <c r="A1294" s="22">
        <v>5403</v>
      </c>
      <c r="B1294" s="7" t="s">
        <v>1124</v>
      </c>
      <c r="C1294" s="21">
        <v>-0.31380000000000002</v>
      </c>
      <c r="D1294" s="21">
        <v>0.92469999999999997</v>
      </c>
      <c r="E1294" s="21">
        <v>-8.2900000000000001E-2</v>
      </c>
      <c r="F1294" s="21">
        <v>0.8921</v>
      </c>
      <c r="G1294" s="21">
        <v>1.1536</v>
      </c>
      <c r="H1294" s="21">
        <v>0.125</v>
      </c>
      <c r="I1294" s="21">
        <v>0.125</v>
      </c>
      <c r="J1294" s="21">
        <v>0.16320000000000001</v>
      </c>
      <c r="K1294" s="21">
        <v>-7.0000000000000001E-3</v>
      </c>
      <c r="L1294" s="21">
        <v>-0.1104</v>
      </c>
      <c r="M1294" s="21">
        <v>-6.9699999999999998E-2</v>
      </c>
      <c r="N1294" s="21">
        <v>3.7000000000000002E-3</v>
      </c>
      <c r="O1294" s="21">
        <v>-6.0699999999999997E-2</v>
      </c>
      <c r="P1294" s="21">
        <v>-3.7699999999999997E-2</v>
      </c>
      <c r="Q1294" s="21">
        <v>3.8999999999999998E-3</v>
      </c>
      <c r="R1294" s="21">
        <v>-1.9E-3</v>
      </c>
      <c r="S1294" s="21">
        <v>0.18149999999999999</v>
      </c>
      <c r="T1294" s="21">
        <v>8.2299999999999998E-2</v>
      </c>
      <c r="U1294" s="10">
        <v>2.21</v>
      </c>
      <c r="V1294" s="10">
        <v>5.52</v>
      </c>
      <c r="W1294" s="7">
        <v>3.3</v>
      </c>
      <c r="X1294" s="20">
        <v>0.87029999999999996</v>
      </c>
      <c r="Y1294" s="75">
        <v>2020</v>
      </c>
      <c r="Z1294" s="7">
        <v>3</v>
      </c>
      <c r="AA1294" s="7">
        <v>1</v>
      </c>
      <c r="AB1294" s="51">
        <v>-11</v>
      </c>
      <c r="AC1294" s="51">
        <v>9</v>
      </c>
      <c r="AD1294" s="51"/>
      <c r="AE1294" s="51"/>
      <c r="AF1294" s="51">
        <v>-4</v>
      </c>
      <c r="AG1294" s="51"/>
      <c r="AH1294" s="20">
        <v>6.4999999999999997E-3</v>
      </c>
      <c r="AI1294" s="7" t="s">
        <v>8467</v>
      </c>
      <c r="AJ1294" s="67" t="s">
        <v>8757</v>
      </c>
      <c r="AK1294" s="44">
        <v>-0.6426426426426427</v>
      </c>
      <c r="AL1294" s="44">
        <v>-0.95798319327731096</v>
      </c>
      <c r="AM1294" s="44">
        <v>-1</v>
      </c>
      <c r="AN1294" s="25">
        <v>0.53451043338683801</v>
      </c>
      <c r="AO1294" s="25">
        <v>0.19101123595505629</v>
      </c>
      <c r="AP1294" s="215">
        <v>62.3</v>
      </c>
      <c r="AQ1294" s="215" t="s">
        <v>9658</v>
      </c>
      <c r="AR1294" s="44">
        <v>-6.3795853269537402E-3</v>
      </c>
      <c r="AS1294" s="171" t="s">
        <v>8127</v>
      </c>
      <c r="AT1294" s="171" t="s">
        <v>7367</v>
      </c>
      <c r="AU1294" s="171" t="s">
        <v>7032</v>
      </c>
      <c r="AV1294" s="7" t="s">
        <v>8470</v>
      </c>
      <c r="AW1294" s="14" t="s">
        <v>8126</v>
      </c>
      <c r="AX1294" s="49" t="s">
        <v>5967</v>
      </c>
      <c r="AY1294" s="38" t="s">
        <v>6007</v>
      </c>
      <c r="AZ1294" s="14" t="s">
        <v>6123</v>
      </c>
      <c r="BA1294" s="49" t="s">
        <v>5967</v>
      </c>
      <c r="BB1294" s="38" t="s">
        <v>6007</v>
      </c>
      <c r="BC1294" s="7">
        <v>0.2</v>
      </c>
      <c r="BD1294" s="14" t="s">
        <v>6014</v>
      </c>
      <c r="BE1294" s="49" t="s">
        <v>5967</v>
      </c>
      <c r="BF1294" s="38" t="s">
        <v>5961</v>
      </c>
      <c r="BG1294" s="7">
        <v>0.6</v>
      </c>
      <c r="BH1294" s="45">
        <v>119.48045060361635</v>
      </c>
      <c r="BI1294" s="215" t="s">
        <v>8495</v>
      </c>
      <c r="BJ1294" s="215" t="s">
        <v>8554</v>
      </c>
      <c r="BK1294" s="7">
        <v>1.6</v>
      </c>
      <c r="BL1294" s="25">
        <v>0</v>
      </c>
      <c r="BM1294" s="20">
        <v>0.6504375</v>
      </c>
      <c r="BN1294" s="20">
        <v>0.7350000000000001</v>
      </c>
      <c r="BO1294" s="20">
        <v>0.58124999999999993</v>
      </c>
      <c r="BP1294" s="46">
        <v>11.286231884057971</v>
      </c>
      <c r="BQ1294" s="215" t="s">
        <v>8560</v>
      </c>
      <c r="BR1294" s="79">
        <v>0.65538603531300188</v>
      </c>
      <c r="BS1294" s="9">
        <v>4.6845456487254244E-2</v>
      </c>
      <c r="BT1294" s="9">
        <v>0.14147645583130042</v>
      </c>
      <c r="BU1294" s="47" t="s">
        <v>5993</v>
      </c>
      <c r="BV1294" s="47" t="s">
        <v>5993</v>
      </c>
      <c r="BW1294" s="14" t="s">
        <v>5474</v>
      </c>
      <c r="BX1294" s="83">
        <v>0.98646324237560201</v>
      </c>
      <c r="BY1294" s="82">
        <v>7.11</v>
      </c>
      <c r="BZ1294" s="46">
        <v>8.762306610407876</v>
      </c>
      <c r="CA1294" s="48" t="s">
        <v>8475</v>
      </c>
      <c r="CB1294" s="45">
        <v>-685.3</v>
      </c>
      <c r="CC1294" s="45">
        <v>560.69999999999993</v>
      </c>
      <c r="CD1294" s="45">
        <v>0</v>
      </c>
      <c r="CE1294" s="45">
        <v>0</v>
      </c>
      <c r="CF1294" s="14" t="s">
        <v>9790</v>
      </c>
      <c r="CG1294" s="7" t="s">
        <v>8556</v>
      </c>
      <c r="CH1294" s="215" t="s">
        <v>8523</v>
      </c>
      <c r="CI1294" s="215" t="s">
        <v>8478</v>
      </c>
      <c r="CJ1294" s="215" t="s">
        <v>8523</v>
      </c>
      <c r="CK1294" s="43" t="s">
        <v>6894</v>
      </c>
      <c r="CL1294" s="43" t="s">
        <v>5474</v>
      </c>
      <c r="CM1294" s="43" t="s">
        <v>5474</v>
      </c>
      <c r="CN1294" s="145">
        <v>560.69999999999993</v>
      </c>
      <c r="CO1294" s="145">
        <v>-685.3</v>
      </c>
      <c r="CP1294" s="148">
        <v>7443.6320726052982</v>
      </c>
      <c r="CQ1294" s="189" t="s">
        <v>5474</v>
      </c>
      <c r="CR1294" s="189" t="s">
        <v>5474</v>
      </c>
      <c r="CS1294" s="99" t="s">
        <v>5474</v>
      </c>
      <c r="CT1294" s="167" t="s">
        <v>5474</v>
      </c>
      <c r="CU1294" s="43" t="s">
        <v>5474</v>
      </c>
      <c r="CV1294" s="43" t="s">
        <v>5474</v>
      </c>
      <c r="CW1294" s="43" t="s">
        <v>5474</v>
      </c>
      <c r="CX1294" s="43" t="s">
        <v>5474</v>
      </c>
      <c r="CY1294" s="43" t="s">
        <v>5474</v>
      </c>
      <c r="CZ1294" s="43" t="s">
        <v>5474</v>
      </c>
      <c r="DA1294" s="42" t="s">
        <v>5474</v>
      </c>
      <c r="DB1294" s="42" t="s">
        <v>5474</v>
      </c>
      <c r="DC1294" s="42" t="s">
        <v>5474</v>
      </c>
      <c r="DD1294" s="42" t="s">
        <v>5474</v>
      </c>
      <c r="DE1294" s="42" t="s">
        <v>5474</v>
      </c>
      <c r="DF1294" s="42" t="s">
        <v>5474</v>
      </c>
      <c r="DG1294" s="42" t="s">
        <v>5474</v>
      </c>
      <c r="DH1294" s="42" t="s">
        <v>5474</v>
      </c>
    </row>
    <row r="1295" spans="1:112">
      <c r="A1295" s="22">
        <v>4406</v>
      </c>
      <c r="B1295" s="7" t="s">
        <v>936</v>
      </c>
      <c r="C1295" s="21">
        <v>4.0399999999999998E-2</v>
      </c>
      <c r="D1295" s="21">
        <v>0.18129999999999999</v>
      </c>
      <c r="E1295" s="21">
        <v>3.1399999999999997E-2</v>
      </c>
      <c r="F1295" s="21">
        <v>0.2903</v>
      </c>
      <c r="G1295" s="21">
        <v>0.2535</v>
      </c>
      <c r="H1295" s="21">
        <v>0.72729999999999995</v>
      </c>
      <c r="I1295" s="21">
        <v>1.8261000000000001</v>
      </c>
      <c r="J1295" s="21">
        <v>1.5</v>
      </c>
      <c r="K1295" s="21">
        <v>-8.6E-3</v>
      </c>
      <c r="L1295" s="21">
        <v>0.3861</v>
      </c>
      <c r="M1295" s="21">
        <v>0.12130000000000001</v>
      </c>
      <c r="N1295" s="21">
        <v>-6.3E-3</v>
      </c>
      <c r="O1295" s="21">
        <v>0.4587</v>
      </c>
      <c r="P1295" s="21">
        <v>0.13289999999999999</v>
      </c>
      <c r="Q1295" s="21">
        <v>1.78E-2</v>
      </c>
      <c r="R1295" s="21">
        <v>1.2699999999999999E-2</v>
      </c>
      <c r="S1295" s="21">
        <v>-1.8599999999999998E-2</v>
      </c>
      <c r="T1295" s="21">
        <v>-1.18E-2</v>
      </c>
      <c r="U1295" s="10">
        <v>0.3</v>
      </c>
      <c r="V1295" s="10">
        <v>-0.05</v>
      </c>
      <c r="W1295" s="7">
        <v>0</v>
      </c>
      <c r="X1295" s="20">
        <v>0</v>
      </c>
      <c r="Y1295" s="75"/>
      <c r="Z1295" s="7"/>
      <c r="AA1295" s="7"/>
      <c r="AB1295" s="51">
        <v>74</v>
      </c>
      <c r="AC1295" s="51">
        <v>-41</v>
      </c>
      <c r="AD1295" s="51"/>
      <c r="AE1295" s="51"/>
      <c r="AF1295" s="51">
        <v>-1</v>
      </c>
      <c r="AG1295" s="51"/>
      <c r="AH1295" s="20">
        <v>0</v>
      </c>
      <c r="AI1295" s="7" t="s">
        <v>8467</v>
      </c>
      <c r="AJ1295" s="67" t="s">
        <v>8757</v>
      </c>
      <c r="AK1295" s="44">
        <v>-0.73342175066313009</v>
      </c>
      <c r="AL1295" s="44">
        <v>-0.85454545454545516</v>
      </c>
      <c r="AM1295" s="44">
        <v>-0.7500000000000111</v>
      </c>
      <c r="AN1295" s="25">
        <v>0.78378378378378388</v>
      </c>
      <c r="AO1295" s="25">
        <v>0.22869022869022865</v>
      </c>
      <c r="AP1295" s="215">
        <v>9.6199999999999992</v>
      </c>
      <c r="AQ1295" s="215" t="s">
        <v>9658</v>
      </c>
      <c r="AR1295" s="44">
        <v>-3.1088082901554398E-3</v>
      </c>
      <c r="AS1295" s="171" t="s">
        <v>7004</v>
      </c>
      <c r="AT1295" s="171" t="s">
        <v>7809</v>
      </c>
      <c r="AU1295" s="171" t="s">
        <v>7160</v>
      </c>
      <c r="AV1295" s="7" t="s">
        <v>8470</v>
      </c>
      <c r="AW1295" s="14" t="s">
        <v>6563</v>
      </c>
      <c r="AX1295" s="49" t="s">
        <v>6009</v>
      </c>
      <c r="AY1295" s="38" t="s">
        <v>5971</v>
      </c>
      <c r="AZ1295" s="14" t="s">
        <v>6123</v>
      </c>
      <c r="BA1295" s="49" t="s">
        <v>5993</v>
      </c>
      <c r="BB1295" s="38" t="s">
        <v>5993</v>
      </c>
      <c r="BC1295" s="7">
        <v>0.6</v>
      </c>
      <c r="BD1295" s="14" t="s">
        <v>6076</v>
      </c>
      <c r="BE1295" s="49" t="s">
        <v>5960</v>
      </c>
      <c r="BF1295" s="38" t="s">
        <v>5971</v>
      </c>
      <c r="BG1295" s="7">
        <v>0.1</v>
      </c>
      <c r="BH1295" s="45">
        <v>122.69831803326629</v>
      </c>
      <c r="BI1295" s="215" t="s">
        <v>8471</v>
      </c>
      <c r="BJ1295" s="215" t="s">
        <v>8554</v>
      </c>
      <c r="BK1295" s="7">
        <v>0.5</v>
      </c>
      <c r="BL1295" s="25">
        <v>1.040582726326721E-3</v>
      </c>
      <c r="BM1295" s="20">
        <v>0.73962499999999998</v>
      </c>
      <c r="BN1295" s="20">
        <v>0.67500000000000004</v>
      </c>
      <c r="BO1295" s="20">
        <v>0.79249999999999987</v>
      </c>
      <c r="BP1295" s="46" t="s">
        <v>8473</v>
      </c>
      <c r="BQ1295" s="215" t="s">
        <v>8473</v>
      </c>
      <c r="BR1295" s="79" t="s">
        <v>8473</v>
      </c>
      <c r="BS1295" s="9">
        <v>0</v>
      </c>
      <c r="BT1295" s="9">
        <v>0</v>
      </c>
      <c r="BU1295" s="47" t="s">
        <v>5993</v>
      </c>
      <c r="BV1295" s="47" t="s">
        <v>5993</v>
      </c>
      <c r="BW1295" s="14" t="s">
        <v>5474</v>
      </c>
      <c r="BX1295" s="83" t="s">
        <v>8473</v>
      </c>
      <c r="BY1295" s="82" t="s">
        <v>8473</v>
      </c>
      <c r="BZ1295" s="46" t="s">
        <v>8473</v>
      </c>
      <c r="CA1295" s="48" t="s">
        <v>8485</v>
      </c>
      <c r="CB1295" s="45">
        <v>711.88</v>
      </c>
      <c r="CC1295" s="45">
        <v>-394.41999999999996</v>
      </c>
      <c r="CD1295" s="45">
        <v>0</v>
      </c>
      <c r="CE1295" s="45">
        <v>0</v>
      </c>
      <c r="CF1295" s="14" t="s">
        <v>9791</v>
      </c>
      <c r="CG1295" s="7" t="s">
        <v>8556</v>
      </c>
      <c r="CH1295" s="215" t="s">
        <v>8479</v>
      </c>
      <c r="CI1295" s="215" t="s">
        <v>8478</v>
      </c>
      <c r="CJ1295" s="215" t="s">
        <v>8523</v>
      </c>
      <c r="CK1295" s="43" t="s">
        <v>5474</v>
      </c>
      <c r="CL1295" s="43" t="s">
        <v>5474</v>
      </c>
      <c r="CM1295" s="43" t="s">
        <v>5474</v>
      </c>
      <c r="CN1295" s="145">
        <v>-394.41999999999996</v>
      </c>
      <c r="CO1295" s="145">
        <v>711.88</v>
      </c>
      <c r="CP1295" s="148">
        <v>1180.3578194800216</v>
      </c>
      <c r="CQ1295" s="189" t="s">
        <v>5474</v>
      </c>
      <c r="CR1295" s="189" t="s">
        <v>5474</v>
      </c>
      <c r="CS1295" s="99" t="s">
        <v>5474</v>
      </c>
      <c r="CT1295" s="167" t="s">
        <v>5474</v>
      </c>
      <c r="CU1295" s="43" t="s">
        <v>5474</v>
      </c>
      <c r="CV1295" s="43" t="s">
        <v>5474</v>
      </c>
      <c r="CW1295" s="43" t="s">
        <v>5474</v>
      </c>
      <c r="CX1295" s="43" t="s">
        <v>5474</v>
      </c>
      <c r="CY1295" s="43" t="s">
        <v>5474</v>
      </c>
      <c r="CZ1295" s="43" t="s">
        <v>5474</v>
      </c>
      <c r="DA1295" s="42" t="s">
        <v>5474</v>
      </c>
      <c r="DB1295" s="42" t="s">
        <v>5474</v>
      </c>
      <c r="DC1295" s="42" t="s">
        <v>5474</v>
      </c>
      <c r="DD1295" s="42" t="s">
        <v>5474</v>
      </c>
      <c r="DE1295" s="42" t="s">
        <v>5474</v>
      </c>
      <c r="DF1295" s="42" t="s">
        <v>5474</v>
      </c>
      <c r="DG1295" s="42" t="s">
        <v>5474</v>
      </c>
      <c r="DH1295" s="42" t="s">
        <v>5474</v>
      </c>
    </row>
    <row r="1296" spans="1:112">
      <c r="A1296" s="22">
        <v>1301</v>
      </c>
      <c r="B1296" s="7" t="s">
        <v>52</v>
      </c>
      <c r="C1296" s="21">
        <v>-2.5899999999999999E-2</v>
      </c>
      <c r="D1296" s="21">
        <v>0.42170000000000002</v>
      </c>
      <c r="E1296" s="21">
        <v>-6.4500000000000002E-2</v>
      </c>
      <c r="F1296" s="21">
        <v>0.45169999999999999</v>
      </c>
      <c r="G1296" s="21">
        <v>0.53490000000000004</v>
      </c>
      <c r="H1296" s="21">
        <v>0.35320000000000001</v>
      </c>
      <c r="I1296" s="21">
        <v>32.799999999999997</v>
      </c>
      <c r="J1296" s="21">
        <v>35.5625</v>
      </c>
      <c r="K1296" s="21">
        <v>3.5499999999999997E-2</v>
      </c>
      <c r="L1296" s="21">
        <v>0.18579999999999999</v>
      </c>
      <c r="M1296" s="21">
        <v>0.1053</v>
      </c>
      <c r="N1296" s="21">
        <v>4.4400000000000002E-2</v>
      </c>
      <c r="O1296" s="21">
        <v>0.20069999999999999</v>
      </c>
      <c r="P1296" s="21">
        <v>0.11</v>
      </c>
      <c r="Q1296" s="21">
        <v>2.8899999999999999E-2</v>
      </c>
      <c r="R1296" s="21">
        <v>2.98E-2</v>
      </c>
      <c r="S1296" s="21">
        <v>0.11749999999999999</v>
      </c>
      <c r="T1296" s="21">
        <v>8.5199999999999998E-2</v>
      </c>
      <c r="U1296" s="10">
        <v>5.53</v>
      </c>
      <c r="V1296" s="10">
        <v>8.84</v>
      </c>
      <c r="W1296" s="7">
        <v>4.58</v>
      </c>
      <c r="X1296" s="20">
        <v>0.74719999999999998</v>
      </c>
      <c r="Y1296" s="75">
        <v>2020</v>
      </c>
      <c r="Z1296" s="7">
        <v>2.4</v>
      </c>
      <c r="AA1296" s="7">
        <v>0</v>
      </c>
      <c r="AB1296" s="51">
        <v>-3978</v>
      </c>
      <c r="AC1296" s="51">
        <v>375</v>
      </c>
      <c r="AD1296" s="51">
        <v>-58</v>
      </c>
      <c r="AE1296" s="51">
        <v>18</v>
      </c>
      <c r="AF1296" s="51">
        <v>-64</v>
      </c>
      <c r="AG1296" s="51">
        <v>51</v>
      </c>
      <c r="AH1296" s="20">
        <v>9.5999999999999992E-3</v>
      </c>
      <c r="AI1296" s="7" t="s">
        <v>8481</v>
      </c>
      <c r="AJ1296" s="67" t="s">
        <v>8494</v>
      </c>
      <c r="AK1296" s="44">
        <v>0.58192090395480234</v>
      </c>
      <c r="AL1296" s="44">
        <v>-0.6486486486486478</v>
      </c>
      <c r="AM1296" s="44">
        <v>-0.9411764705882304</v>
      </c>
      <c r="AN1296" s="25">
        <v>0.36048879837067216</v>
      </c>
      <c r="AO1296" s="25">
        <v>7.535641547861513E-2</v>
      </c>
      <c r="AP1296" s="215">
        <v>98.2</v>
      </c>
      <c r="AQ1296" s="215" t="s">
        <v>9658</v>
      </c>
      <c r="AR1296" s="44">
        <v>-9.0817356205852608E-3</v>
      </c>
      <c r="AS1296" s="171" t="s">
        <v>7004</v>
      </c>
      <c r="AT1296" s="171" t="s">
        <v>7005</v>
      </c>
      <c r="AU1296" s="171" t="s">
        <v>6933</v>
      </c>
      <c r="AV1296" s="7" t="s">
        <v>8470</v>
      </c>
      <c r="AW1296" s="14" t="s">
        <v>6702</v>
      </c>
      <c r="AX1296" s="49" t="s">
        <v>6009</v>
      </c>
      <c r="AY1296" s="38" t="s">
        <v>5971</v>
      </c>
      <c r="AZ1296" s="14" t="s">
        <v>6157</v>
      </c>
      <c r="BA1296" s="49" t="s">
        <v>6039</v>
      </c>
      <c r="BB1296" s="38" t="s">
        <v>6007</v>
      </c>
      <c r="BC1296" s="7">
        <v>0.3</v>
      </c>
      <c r="BD1296" s="14" t="s">
        <v>6034</v>
      </c>
      <c r="BE1296" s="49" t="s">
        <v>5967</v>
      </c>
      <c r="BF1296" s="38" t="s">
        <v>5961</v>
      </c>
      <c r="BG1296" s="7">
        <v>0.5</v>
      </c>
      <c r="BH1296" s="45">
        <v>2770.0808758070702</v>
      </c>
      <c r="BI1296" s="215" t="s">
        <v>8518</v>
      </c>
      <c r="BJ1296" s="215" t="s">
        <v>8509</v>
      </c>
      <c r="BK1296" s="7">
        <v>0.9</v>
      </c>
      <c r="BL1296" s="25">
        <v>1.0193679918451431E-3</v>
      </c>
      <c r="BM1296" s="20">
        <v>0.73075000000000001</v>
      </c>
      <c r="BN1296" s="20">
        <v>0.72249999999999992</v>
      </c>
      <c r="BO1296" s="20">
        <v>0.73749999999999982</v>
      </c>
      <c r="BP1296" s="46">
        <v>11.108597285067873</v>
      </c>
      <c r="BQ1296" s="215" t="s">
        <v>8558</v>
      </c>
      <c r="BR1296" s="79">
        <v>0.33537270875763775</v>
      </c>
      <c r="BS1296" s="9">
        <v>4.0552280361514592E-2</v>
      </c>
      <c r="BT1296" s="9">
        <v>1.8481800003584015E-2</v>
      </c>
      <c r="BU1296" s="47">
        <v>44403</v>
      </c>
      <c r="BV1296" s="47">
        <v>44407</v>
      </c>
      <c r="BW1296" s="14" t="s">
        <v>5474</v>
      </c>
      <c r="BX1296" s="83">
        <v>0.60244725050916492</v>
      </c>
      <c r="BY1296" s="82">
        <v>10.530000000000001</v>
      </c>
      <c r="BZ1296" s="46">
        <v>9.3257359924026577</v>
      </c>
      <c r="CA1296" s="48" t="s">
        <v>8593</v>
      </c>
      <c r="CB1296" s="45">
        <v>-390639.60000000003</v>
      </c>
      <c r="CC1296" s="45">
        <v>36825</v>
      </c>
      <c r="CD1296" s="45">
        <v>-5695.6</v>
      </c>
      <c r="CE1296" s="45">
        <v>1767.6000000000001</v>
      </c>
      <c r="CF1296" s="14" t="s">
        <v>9792</v>
      </c>
      <c r="CG1296" s="7" t="s">
        <v>8556</v>
      </c>
      <c r="CH1296" s="215" t="s">
        <v>8479</v>
      </c>
      <c r="CI1296" s="215" t="s">
        <v>8478</v>
      </c>
      <c r="CJ1296" s="215" t="s">
        <v>8479</v>
      </c>
      <c r="CK1296" s="43" t="s">
        <v>6887</v>
      </c>
      <c r="CL1296" s="43" t="s">
        <v>5474</v>
      </c>
      <c r="CM1296" s="43" t="s">
        <v>5474</v>
      </c>
      <c r="CN1296" s="145">
        <v>38592.6</v>
      </c>
      <c r="CO1296" s="145">
        <v>-396335.2</v>
      </c>
      <c r="CP1296" s="148">
        <v>272021.94200425432</v>
      </c>
      <c r="CQ1296" s="189" t="s">
        <v>5474</v>
      </c>
      <c r="CR1296" s="189" t="s">
        <v>5474</v>
      </c>
      <c r="CS1296" s="99" t="s">
        <v>5474</v>
      </c>
      <c r="CT1296" s="167" t="s">
        <v>5474</v>
      </c>
      <c r="CU1296" s="43" t="s">
        <v>5474</v>
      </c>
      <c r="CV1296" s="43" t="s">
        <v>5474</v>
      </c>
      <c r="CW1296" s="43" t="s">
        <v>5474</v>
      </c>
      <c r="CX1296" s="43" t="s">
        <v>5474</v>
      </c>
      <c r="CY1296" s="43" t="s">
        <v>5474</v>
      </c>
      <c r="CZ1296" s="43" t="s">
        <v>5474</v>
      </c>
      <c r="DA1296" s="42" t="s">
        <v>5474</v>
      </c>
      <c r="DB1296" s="42" t="s">
        <v>5474</v>
      </c>
      <c r="DC1296" s="42" t="s">
        <v>5474</v>
      </c>
      <c r="DD1296" s="42" t="s">
        <v>5474</v>
      </c>
      <c r="DE1296" s="42" t="s">
        <v>5474</v>
      </c>
      <c r="DF1296" s="42" t="s">
        <v>5474</v>
      </c>
      <c r="DG1296" s="42" t="s">
        <v>5474</v>
      </c>
      <c r="DH1296" s="42" t="s">
        <v>5477</v>
      </c>
    </row>
    <row r="1297" spans="1:112">
      <c r="A1297" s="22">
        <v>8477</v>
      </c>
      <c r="B1297" s="7" t="s">
        <v>1548</v>
      </c>
      <c r="C1297" s="21">
        <v>-0.2762</v>
      </c>
      <c r="D1297" s="21">
        <v>-6.8400000000000002E-2</v>
      </c>
      <c r="E1297" s="21">
        <v>-9.6299999999999997E-2</v>
      </c>
      <c r="F1297" s="21">
        <v>-8.4400000000000003E-2</v>
      </c>
      <c r="G1297" s="21">
        <v>-0.1361</v>
      </c>
      <c r="H1297" s="21">
        <v>1.7188000000000001</v>
      </c>
      <c r="I1297" s="21">
        <v>0.84</v>
      </c>
      <c r="J1297" s="21">
        <v>-1.1304000000000001</v>
      </c>
      <c r="K1297" s="21">
        <v>5.4000000000000003E-3</v>
      </c>
      <c r="L1297" s="21">
        <v>-2.4199999999999999E-2</v>
      </c>
      <c r="M1297" s="21">
        <v>-1.2500000000000001E-2</v>
      </c>
      <c r="N1297" s="21">
        <v>3.9600000000000003E-2</v>
      </c>
      <c r="O1297" s="21">
        <v>9.4000000000000004E-3</v>
      </c>
      <c r="P1297" s="21">
        <v>-2.1600000000000001E-2</v>
      </c>
      <c r="Q1297" s="21">
        <v>-3.8199999999999998E-2</v>
      </c>
      <c r="R1297" s="21">
        <v>-1.8200000000000001E-2</v>
      </c>
      <c r="S1297" s="21">
        <v>8.9800000000000005E-2</v>
      </c>
      <c r="T1297" s="21">
        <v>4.1200000000000001E-2</v>
      </c>
      <c r="U1297" s="10">
        <v>-0.18</v>
      </c>
      <c r="V1297" s="10">
        <v>-1.06</v>
      </c>
      <c r="W1297" s="7">
        <v>2.0769000000000002</v>
      </c>
      <c r="X1297" s="20">
        <v>0.91859999999999997</v>
      </c>
      <c r="Y1297" s="75">
        <v>2020</v>
      </c>
      <c r="Z1297" s="7">
        <v>1.9357</v>
      </c>
      <c r="AA1297" s="7">
        <v>0</v>
      </c>
      <c r="AB1297" s="51">
        <v>-4</v>
      </c>
      <c r="AC1297" s="51">
        <v>3</v>
      </c>
      <c r="AD1297" s="51"/>
      <c r="AE1297" s="51"/>
      <c r="AF1297" s="51"/>
      <c r="AG1297" s="51"/>
      <c r="AH1297" s="20">
        <v>0</v>
      </c>
      <c r="AI1297" s="7" t="s">
        <v>8467</v>
      </c>
      <c r="AJ1297" s="67" t="s">
        <v>8757</v>
      </c>
      <c r="AK1297" s="44">
        <v>-0.75418994413407825</v>
      </c>
      <c r="AL1297" s="44">
        <v>-0.75324675324675328</v>
      </c>
      <c r="AM1297" s="44">
        <v>-1</v>
      </c>
      <c r="AN1297" s="25">
        <v>0.49722222222222218</v>
      </c>
      <c r="AO1297" s="25">
        <v>0.21388888888888877</v>
      </c>
      <c r="AP1297" s="215">
        <v>36</v>
      </c>
      <c r="AQ1297" s="215" t="s">
        <v>9658</v>
      </c>
      <c r="AR1297" s="44">
        <v>-1.9073569482288801E-2</v>
      </c>
      <c r="AS1297" s="171" t="s">
        <v>7004</v>
      </c>
      <c r="AT1297" s="171" t="s">
        <v>7367</v>
      </c>
      <c r="AU1297" s="171" t="s">
        <v>7111</v>
      </c>
      <c r="AV1297" s="7" t="s">
        <v>8470</v>
      </c>
      <c r="AW1297" s="14" t="s">
        <v>8438</v>
      </c>
      <c r="AX1297" s="49" t="s">
        <v>6009</v>
      </c>
      <c r="AY1297" s="38" t="s">
        <v>5961</v>
      </c>
      <c r="AZ1297" s="14" t="s">
        <v>6873</v>
      </c>
      <c r="BA1297" s="49" t="s">
        <v>5967</v>
      </c>
      <c r="BB1297" s="38" t="s">
        <v>6007</v>
      </c>
      <c r="BC1297" s="7">
        <v>0.4</v>
      </c>
      <c r="BD1297" s="14" t="s">
        <v>6056</v>
      </c>
      <c r="BE1297" s="49" t="s">
        <v>5967</v>
      </c>
      <c r="BF1297" s="38" t="s">
        <v>5971</v>
      </c>
      <c r="BG1297" s="7">
        <v>0.1</v>
      </c>
      <c r="BH1297" s="45">
        <v>101.39811675246629</v>
      </c>
      <c r="BI1297" s="215" t="s">
        <v>8495</v>
      </c>
      <c r="BJ1297" s="215" t="s">
        <v>8554</v>
      </c>
      <c r="BK1297" s="7">
        <v>3.2</v>
      </c>
      <c r="BL1297" s="25">
        <v>0</v>
      </c>
      <c r="BM1297" s="20">
        <v>0.5505000000000001</v>
      </c>
      <c r="BN1297" s="20">
        <v>0.51750000000000007</v>
      </c>
      <c r="BO1297" s="20">
        <v>0.57750000000000001</v>
      </c>
      <c r="BP1297" s="46" t="s">
        <v>8473</v>
      </c>
      <c r="BQ1297" s="215" t="s">
        <v>8473</v>
      </c>
      <c r="BR1297" s="79" t="s">
        <v>8473</v>
      </c>
      <c r="BS1297" s="9">
        <v>5.1540156749681154E-2</v>
      </c>
      <c r="BT1297" s="9">
        <v>4.7640746079877117E-2</v>
      </c>
      <c r="BU1297" s="47" t="s">
        <v>5993</v>
      </c>
      <c r="BV1297" s="47">
        <v>44372</v>
      </c>
      <c r="BW1297" s="14" t="s">
        <v>5474</v>
      </c>
      <c r="BX1297" s="83" t="s">
        <v>8473</v>
      </c>
      <c r="BY1297" s="82" t="s">
        <v>8473</v>
      </c>
      <c r="BZ1297" s="46" t="s">
        <v>8473</v>
      </c>
      <c r="CA1297" s="48" t="s">
        <v>8475</v>
      </c>
      <c r="CB1297" s="45">
        <v>-144</v>
      </c>
      <c r="CC1297" s="45">
        <v>108</v>
      </c>
      <c r="CD1297" s="45">
        <v>0</v>
      </c>
      <c r="CE1297" s="45">
        <v>0</v>
      </c>
      <c r="CF1297" s="14" t="s">
        <v>9793</v>
      </c>
      <c r="CG1297" s="7" t="s">
        <v>8556</v>
      </c>
      <c r="CH1297" s="215" t="s">
        <v>8523</v>
      </c>
      <c r="CI1297" s="215" t="s">
        <v>8546</v>
      </c>
      <c r="CJ1297" s="215" t="s">
        <v>8479</v>
      </c>
      <c r="CK1297" s="43" t="s">
        <v>5474</v>
      </c>
      <c r="CL1297" s="43" t="s">
        <v>5474</v>
      </c>
      <c r="CM1297" s="43" t="s">
        <v>5474</v>
      </c>
      <c r="CN1297" s="145">
        <v>108</v>
      </c>
      <c r="CO1297" s="145">
        <v>-144</v>
      </c>
      <c r="CP1297" s="148">
        <v>3650.3322030887866</v>
      </c>
      <c r="CQ1297" s="189" t="s">
        <v>5474</v>
      </c>
      <c r="CR1297" s="189" t="s">
        <v>5474</v>
      </c>
      <c r="CS1297" s="99" t="s">
        <v>5474</v>
      </c>
      <c r="CT1297" s="167" t="s">
        <v>5474</v>
      </c>
      <c r="CU1297" s="43" t="s">
        <v>5474</v>
      </c>
      <c r="CV1297" s="43" t="s">
        <v>5474</v>
      </c>
      <c r="CW1297" s="43" t="s">
        <v>5474</v>
      </c>
      <c r="CX1297" s="43" t="s">
        <v>5474</v>
      </c>
      <c r="CY1297" s="43" t="s">
        <v>5474</v>
      </c>
      <c r="CZ1297" s="43" t="s">
        <v>5474</v>
      </c>
      <c r="DA1297" s="42" t="s">
        <v>5474</v>
      </c>
      <c r="DB1297" s="42" t="s">
        <v>5474</v>
      </c>
      <c r="DC1297" s="42" t="s">
        <v>5474</v>
      </c>
      <c r="DD1297" s="42" t="s">
        <v>5474</v>
      </c>
      <c r="DE1297" s="42" t="s">
        <v>5474</v>
      </c>
      <c r="DF1297" s="42" t="s">
        <v>5474</v>
      </c>
      <c r="DG1297" s="42" t="s">
        <v>5474</v>
      </c>
      <c r="DH1297" s="42" t="s">
        <v>5474</v>
      </c>
    </row>
    <row r="1298" spans="1:112">
      <c r="A1298" s="22">
        <v>2901</v>
      </c>
      <c r="B1298" s="7" t="s">
        <v>560</v>
      </c>
      <c r="C1298" s="21">
        <v>0.25259999999999999</v>
      </c>
      <c r="D1298" s="21">
        <v>-0.44330000000000003</v>
      </c>
      <c r="E1298" s="21">
        <v>-0.188</v>
      </c>
      <c r="F1298" s="21">
        <v>-0.4652</v>
      </c>
      <c r="G1298" s="21">
        <v>-0.21929999999999999</v>
      </c>
      <c r="H1298" s="21">
        <v>-1.8332999999999999</v>
      </c>
      <c r="I1298" s="21">
        <v>-6</v>
      </c>
      <c r="J1298" s="21">
        <v>-0.875</v>
      </c>
      <c r="K1298" s="21">
        <v>-9.4899999999999998E-2</v>
      </c>
      <c r="L1298" s="21">
        <v>-4.2799999999999998E-2</v>
      </c>
      <c r="M1298" s="21">
        <v>-3.4000000000000002E-2</v>
      </c>
      <c r="N1298" s="21">
        <v>-0.35339999999999999</v>
      </c>
      <c r="O1298" s="21">
        <v>-0.28439999999999999</v>
      </c>
      <c r="P1298" s="21">
        <v>-0.18310000000000001</v>
      </c>
      <c r="Q1298" s="21">
        <v>2.5999999999999999E-3</v>
      </c>
      <c r="R1298" s="21">
        <v>2.3E-3</v>
      </c>
      <c r="S1298" s="21">
        <v>3.3099999999999997E-2</v>
      </c>
      <c r="T1298" s="21">
        <v>2.9000000000000001E-2</v>
      </c>
      <c r="U1298" s="10">
        <v>0.01</v>
      </c>
      <c r="V1298" s="10">
        <v>0.12</v>
      </c>
      <c r="W1298" s="7">
        <v>0.3508</v>
      </c>
      <c r="X1298" s="20">
        <v>0.89510000000000001</v>
      </c>
      <c r="Y1298" s="75">
        <v>2020</v>
      </c>
      <c r="Z1298" s="7">
        <v>0.17549999999999999</v>
      </c>
      <c r="AA1298" s="7">
        <v>0</v>
      </c>
      <c r="AB1298" s="51">
        <v>-3</v>
      </c>
      <c r="AC1298" s="51"/>
      <c r="AD1298" s="51"/>
      <c r="AE1298" s="51"/>
      <c r="AF1298" s="51"/>
      <c r="AG1298" s="51"/>
      <c r="AH1298" s="20">
        <v>0</v>
      </c>
      <c r="AI1298" s="7" t="s">
        <v>8467</v>
      </c>
      <c r="AJ1298" s="67" t="s">
        <v>8757</v>
      </c>
      <c r="AK1298" s="44">
        <v>-0.82783882783882767</v>
      </c>
      <c r="AL1298" s="44">
        <v>-0.76119402985074613</v>
      </c>
      <c r="AM1298" s="44">
        <v>-0.75000000000000111</v>
      </c>
      <c r="AN1298" s="25">
        <v>0.53529411764705881</v>
      </c>
      <c r="AO1298" s="25">
        <v>0.1313725490196079</v>
      </c>
      <c r="AP1298" s="215">
        <v>25.5</v>
      </c>
      <c r="AQ1298" s="215" t="s">
        <v>9658</v>
      </c>
      <c r="AR1298" s="44">
        <v>-1.9230769230769201E-2</v>
      </c>
      <c r="AS1298" s="171" t="s">
        <v>7004</v>
      </c>
      <c r="AT1298" s="171" t="s">
        <v>7060</v>
      </c>
      <c r="AU1298" s="171" t="s">
        <v>6948</v>
      </c>
      <c r="AV1298" s="7" t="s">
        <v>8470</v>
      </c>
      <c r="AW1298" s="14" t="s">
        <v>7707</v>
      </c>
      <c r="AX1298" s="49" t="s">
        <v>5967</v>
      </c>
      <c r="AY1298" s="38" t="s">
        <v>5961</v>
      </c>
      <c r="AZ1298" s="14" t="s">
        <v>6643</v>
      </c>
      <c r="BA1298" s="49" t="s">
        <v>6337</v>
      </c>
      <c r="BB1298" s="38" t="s">
        <v>6047</v>
      </c>
      <c r="BC1298" s="7">
        <v>0.1</v>
      </c>
      <c r="BD1298" s="14" t="s">
        <v>6259</v>
      </c>
      <c r="BE1298" s="49" t="s">
        <v>5967</v>
      </c>
      <c r="BF1298" s="38" t="s">
        <v>5971</v>
      </c>
      <c r="BG1298" s="7">
        <v>1.5</v>
      </c>
      <c r="BH1298" s="45">
        <v>44.37845308134321</v>
      </c>
      <c r="BI1298" s="215" t="s">
        <v>8495</v>
      </c>
      <c r="BJ1298" s="215" t="s">
        <v>8554</v>
      </c>
      <c r="BK1298" s="7">
        <v>7.3</v>
      </c>
      <c r="BL1298" s="25">
        <v>7.9051383399209203E-3</v>
      </c>
      <c r="BM1298" s="20">
        <v>0.37062499999999998</v>
      </c>
      <c r="BN1298" s="20">
        <v>0.35</v>
      </c>
      <c r="BO1298" s="20">
        <v>0.3874999999999999</v>
      </c>
      <c r="BP1298" s="46">
        <v>212.5</v>
      </c>
      <c r="BQ1298" s="215" t="s">
        <v>8553</v>
      </c>
      <c r="BR1298" s="79">
        <v>-0.93564640522875819</v>
      </c>
      <c r="BS1298" s="9">
        <v>7.8608766168892785E-3</v>
      </c>
      <c r="BT1298" s="9">
        <v>1.0263488006925225E-3</v>
      </c>
      <c r="BU1298" s="47" t="s">
        <v>5993</v>
      </c>
      <c r="BV1298" s="47" t="s">
        <v>5993</v>
      </c>
      <c r="BW1298" s="14" t="s">
        <v>5474</v>
      </c>
      <c r="BX1298" s="83">
        <v>-0.92277568627450979</v>
      </c>
      <c r="BY1298" s="82">
        <v>0.11</v>
      </c>
      <c r="BZ1298" s="46">
        <v>231.81818181818181</v>
      </c>
      <c r="CA1298" s="48" t="s">
        <v>5474</v>
      </c>
      <c r="CB1298" s="45">
        <v>-76.5</v>
      </c>
      <c r="CC1298" s="45">
        <v>0</v>
      </c>
      <c r="CD1298" s="45">
        <v>0</v>
      </c>
      <c r="CE1298" s="45">
        <v>0</v>
      </c>
      <c r="CF1298" s="14" t="s">
        <v>9794</v>
      </c>
      <c r="CG1298" s="7" t="s">
        <v>8556</v>
      </c>
      <c r="CH1298" s="215" t="s">
        <v>8523</v>
      </c>
      <c r="CI1298" s="215" t="s">
        <v>8479</v>
      </c>
      <c r="CJ1298" s="215" t="s">
        <v>8479</v>
      </c>
      <c r="CK1298" s="43" t="s">
        <v>5474</v>
      </c>
      <c r="CL1298" s="43" t="s">
        <v>5474</v>
      </c>
      <c r="CM1298" s="43" t="s">
        <v>5474</v>
      </c>
      <c r="CN1298" s="145">
        <v>0</v>
      </c>
      <c r="CO1298" s="145">
        <v>-76.5</v>
      </c>
      <c r="CP1298" s="148">
        <v>1131.6505535742519</v>
      </c>
      <c r="CQ1298" s="189" t="s">
        <v>5474</v>
      </c>
      <c r="CR1298" s="189" t="s">
        <v>5474</v>
      </c>
      <c r="CS1298" s="99" t="s">
        <v>5474</v>
      </c>
      <c r="CT1298" s="167" t="s">
        <v>5474</v>
      </c>
      <c r="CU1298" s="43" t="s">
        <v>5474</v>
      </c>
      <c r="CV1298" s="43" t="s">
        <v>5474</v>
      </c>
      <c r="CW1298" s="43" t="s">
        <v>5474</v>
      </c>
      <c r="CX1298" s="43" t="s">
        <v>5474</v>
      </c>
      <c r="CY1298" s="43" t="s">
        <v>5474</v>
      </c>
      <c r="CZ1298" s="43" t="s">
        <v>5474</v>
      </c>
      <c r="DA1298" s="42" t="s">
        <v>5474</v>
      </c>
      <c r="DB1298" s="42" t="s">
        <v>5474</v>
      </c>
      <c r="DC1298" s="42" t="s">
        <v>5474</v>
      </c>
      <c r="DD1298" s="42" t="s">
        <v>5474</v>
      </c>
      <c r="DE1298" s="42" t="s">
        <v>5474</v>
      </c>
      <c r="DF1298" s="42" t="s">
        <v>5474</v>
      </c>
      <c r="DG1298" s="42" t="s">
        <v>5474</v>
      </c>
      <c r="DH1298" s="42" t="s">
        <v>5474</v>
      </c>
    </row>
    <row r="1299" spans="1:112">
      <c r="A1299" s="22">
        <v>3056</v>
      </c>
      <c r="B1299" s="7" t="s">
        <v>626</v>
      </c>
      <c r="C1299" s="21">
        <v>8.1699999999999995E-2</v>
      </c>
      <c r="D1299" s="21">
        <v>-0.71250000000000002</v>
      </c>
      <c r="E1299" s="21">
        <v>-2.18E-2</v>
      </c>
      <c r="F1299" s="21">
        <v>-0.25750000000000001</v>
      </c>
      <c r="G1299" s="21">
        <v>1.2007000000000001</v>
      </c>
      <c r="H1299" s="21">
        <v>-1.0525</v>
      </c>
      <c r="I1299" s="21">
        <v>-3.75</v>
      </c>
      <c r="J1299" s="21">
        <v>1.9569000000000001</v>
      </c>
      <c r="K1299" s="21">
        <v>-0.2019</v>
      </c>
      <c r="L1299" s="21">
        <v>-0.1389</v>
      </c>
      <c r="M1299" s="21">
        <v>0.14810000000000001</v>
      </c>
      <c r="N1299" s="21">
        <v>-2.1600999999999999</v>
      </c>
      <c r="O1299" s="21">
        <v>-1.5891999999999999</v>
      </c>
      <c r="P1299" s="21">
        <v>-0.60109999999999997</v>
      </c>
      <c r="Q1299" s="21">
        <v>3.1600000000000003E-2</v>
      </c>
      <c r="R1299" s="21">
        <v>5.8999999999999999E-3</v>
      </c>
      <c r="S1299" s="21">
        <v>0.14860000000000001</v>
      </c>
      <c r="T1299" s="21">
        <v>6.4299999999999996E-2</v>
      </c>
      <c r="U1299" s="10">
        <v>3.43</v>
      </c>
      <c r="V1299" s="10">
        <v>7.15</v>
      </c>
      <c r="W1299" s="7">
        <v>2.68</v>
      </c>
      <c r="X1299" s="20">
        <v>0.81859999999999999</v>
      </c>
      <c r="Y1299" s="75">
        <v>2020</v>
      </c>
      <c r="Z1299" s="7">
        <v>4.4000000000000004</v>
      </c>
      <c r="AA1299" s="7">
        <v>0</v>
      </c>
      <c r="AB1299" s="51">
        <v>-1657</v>
      </c>
      <c r="AC1299" s="51">
        <v>-649</v>
      </c>
      <c r="AD1299" s="51">
        <v>2</v>
      </c>
      <c r="AE1299" s="51"/>
      <c r="AF1299" s="51">
        <v>20</v>
      </c>
      <c r="AG1299" s="51">
        <v>-2</v>
      </c>
      <c r="AH1299" s="20">
        <v>0</v>
      </c>
      <c r="AI1299" s="7" t="s">
        <v>8487</v>
      </c>
      <c r="AJ1299" s="67" t="s">
        <v>8843</v>
      </c>
      <c r="AK1299" s="44">
        <v>0.68253968253968256</v>
      </c>
      <c r="AL1299" s="44">
        <v>-0.65934065934065877</v>
      </c>
      <c r="AM1299" s="44">
        <v>-1</v>
      </c>
      <c r="AN1299" s="25">
        <v>0.22526817640047681</v>
      </c>
      <c r="AO1299" s="25">
        <v>0.10846245530393335</v>
      </c>
      <c r="AP1299" s="215">
        <v>41.95</v>
      </c>
      <c r="AQ1299" s="215" t="s">
        <v>9658</v>
      </c>
      <c r="AR1299" s="44">
        <v>-3.5629453681710198E-3</v>
      </c>
      <c r="AS1299" s="171" t="s">
        <v>7755</v>
      </c>
      <c r="AT1299" s="171" t="s">
        <v>7706</v>
      </c>
      <c r="AU1299" s="171" t="s">
        <v>7024</v>
      </c>
      <c r="AV1299" s="7" t="s">
        <v>5474</v>
      </c>
      <c r="AW1299" s="14" t="s">
        <v>7120</v>
      </c>
      <c r="AX1299" s="49" t="s">
        <v>5967</v>
      </c>
      <c r="AY1299" s="38" t="s">
        <v>5971</v>
      </c>
      <c r="AZ1299" s="14" t="s">
        <v>6665</v>
      </c>
      <c r="BA1299" s="49" t="s">
        <v>5993</v>
      </c>
      <c r="BB1299" s="38" t="s">
        <v>5993</v>
      </c>
      <c r="BC1299" s="7">
        <v>1.2</v>
      </c>
      <c r="BD1299" s="14" t="s">
        <v>5980</v>
      </c>
      <c r="BE1299" s="49" t="s">
        <v>6039</v>
      </c>
      <c r="BF1299" s="38" t="s">
        <v>5961</v>
      </c>
      <c r="BG1299" s="7">
        <v>1.5</v>
      </c>
      <c r="BH1299" s="45">
        <v>3847.872249031203</v>
      </c>
      <c r="BI1299" s="215" t="s">
        <v>8489</v>
      </c>
      <c r="BJ1299" s="215" t="s">
        <v>8520</v>
      </c>
      <c r="BK1299" s="7">
        <v>1.3</v>
      </c>
      <c r="BL1299" s="25">
        <v>0</v>
      </c>
      <c r="BM1299" s="20">
        <v>0.38668750000000002</v>
      </c>
      <c r="BN1299" s="20">
        <v>0.45750000000000007</v>
      </c>
      <c r="BO1299" s="20">
        <v>0.32874999999999993</v>
      </c>
      <c r="BP1299" s="46">
        <v>5.8671328671328675</v>
      </c>
      <c r="BQ1299" s="215" t="s">
        <v>8585</v>
      </c>
      <c r="BR1299" s="79">
        <v>-0.14464918553833925</v>
      </c>
      <c r="BS1299" s="9">
        <v>5.7698044508753821E-2</v>
      </c>
      <c r="BT1299" s="9">
        <v>9.846077443380552E-2</v>
      </c>
      <c r="BU1299" s="47" t="s">
        <v>5993</v>
      </c>
      <c r="BV1299" s="47" t="s">
        <v>5993</v>
      </c>
      <c r="BW1299" s="14" t="s">
        <v>5474</v>
      </c>
      <c r="BX1299" s="83">
        <v>2.6420977353992788E-2</v>
      </c>
      <c r="BY1299" s="82">
        <v>2.63</v>
      </c>
      <c r="BZ1299" s="46">
        <v>15.950570342205324</v>
      </c>
      <c r="CA1299" s="48" t="s">
        <v>8538</v>
      </c>
      <c r="CB1299" s="45">
        <v>-69511.150000000009</v>
      </c>
      <c r="CC1299" s="45">
        <v>-27225.550000000003</v>
      </c>
      <c r="CD1299" s="45">
        <v>83.9</v>
      </c>
      <c r="CE1299" s="45">
        <v>0</v>
      </c>
      <c r="CF1299" s="14" t="s">
        <v>9795</v>
      </c>
      <c r="CG1299" s="7" t="s">
        <v>8556</v>
      </c>
      <c r="CH1299" s="215" t="s">
        <v>8523</v>
      </c>
      <c r="CI1299" s="215" t="s">
        <v>8479</v>
      </c>
      <c r="CJ1299" s="215" t="s">
        <v>8523</v>
      </c>
      <c r="CK1299" s="43" t="s">
        <v>5474</v>
      </c>
      <c r="CL1299" s="43" t="s">
        <v>5474</v>
      </c>
      <c r="CM1299" s="43" t="s">
        <v>5474</v>
      </c>
      <c r="CN1299" s="145">
        <v>-27225.550000000003</v>
      </c>
      <c r="CO1299" s="145">
        <v>-69427.250000000015</v>
      </c>
      <c r="CP1299" s="148">
        <v>161418.24084685897</v>
      </c>
      <c r="CQ1299" s="189" t="s">
        <v>5474</v>
      </c>
      <c r="CR1299" s="189" t="s">
        <v>5474</v>
      </c>
      <c r="CS1299" s="99" t="s">
        <v>5474</v>
      </c>
      <c r="CT1299" s="167" t="s">
        <v>8958</v>
      </c>
      <c r="CU1299" s="43" t="s">
        <v>5474</v>
      </c>
      <c r="CV1299" s="43" t="s">
        <v>5474</v>
      </c>
      <c r="CW1299" s="43" t="s">
        <v>5474</v>
      </c>
      <c r="CX1299" s="43" t="s">
        <v>5474</v>
      </c>
      <c r="CY1299" s="43" t="s">
        <v>5474</v>
      </c>
      <c r="CZ1299" s="43" t="s">
        <v>5474</v>
      </c>
      <c r="DA1299" s="42" t="s">
        <v>8958</v>
      </c>
      <c r="DB1299" s="42" t="s">
        <v>5474</v>
      </c>
      <c r="DC1299" s="42" t="s">
        <v>5474</v>
      </c>
      <c r="DD1299" s="42" t="s">
        <v>5474</v>
      </c>
      <c r="DE1299" s="42" t="s">
        <v>5474</v>
      </c>
      <c r="DF1299" s="42" t="s">
        <v>5474</v>
      </c>
      <c r="DG1299" s="42" t="s">
        <v>5474</v>
      </c>
      <c r="DH1299" s="42" t="s">
        <v>5474</v>
      </c>
    </row>
    <row r="1300" spans="1:112">
      <c r="A1300" s="22">
        <v>1732</v>
      </c>
      <c r="B1300" s="7" t="s">
        <v>215</v>
      </c>
      <c r="C1300" s="21">
        <v>-0.16769999999999999</v>
      </c>
      <c r="D1300" s="21">
        <v>-0.18410000000000001</v>
      </c>
      <c r="E1300" s="21">
        <v>-0.20519999999999999</v>
      </c>
      <c r="F1300" s="21">
        <v>-0.13730000000000001</v>
      </c>
      <c r="G1300" s="21">
        <v>-3.4200000000000001E-2</v>
      </c>
      <c r="H1300" s="21">
        <v>0.6</v>
      </c>
      <c r="I1300" s="21">
        <v>-7.6899999999999996E-2</v>
      </c>
      <c r="J1300" s="21">
        <v>-0.31580000000000003</v>
      </c>
      <c r="K1300" s="21">
        <v>-1.1999999999999999E-3</v>
      </c>
      <c r="L1300" s="21">
        <v>-4.1399999999999999E-2</v>
      </c>
      <c r="M1300" s="21">
        <v>-2.9700000000000001E-2</v>
      </c>
      <c r="N1300" s="21">
        <v>-1.5599999999999999E-2</v>
      </c>
      <c r="O1300" s="21">
        <v>-4.19E-2</v>
      </c>
      <c r="P1300" s="21">
        <v>-3.4599999999999999E-2</v>
      </c>
      <c r="Q1300" s="21">
        <v>-7.4000000000000003E-3</v>
      </c>
      <c r="R1300" s="21">
        <v>-5.7000000000000002E-3</v>
      </c>
      <c r="S1300" s="21">
        <v>2.3E-2</v>
      </c>
      <c r="T1300" s="21">
        <v>1.7899999999999999E-2</v>
      </c>
      <c r="U1300" s="10">
        <v>0.39</v>
      </c>
      <c r="V1300" s="10">
        <v>0.72</v>
      </c>
      <c r="W1300" s="7">
        <v>0.1</v>
      </c>
      <c r="X1300" s="20">
        <v>0.55559999999999998</v>
      </c>
      <c r="Y1300" s="75">
        <v>2020</v>
      </c>
      <c r="Z1300" s="7">
        <v>0.5</v>
      </c>
      <c r="AA1300" s="7">
        <v>0</v>
      </c>
      <c r="AB1300" s="51">
        <v>133</v>
      </c>
      <c r="AC1300" s="51">
        <v>19</v>
      </c>
      <c r="AD1300" s="51"/>
      <c r="AE1300" s="51"/>
      <c r="AF1300" s="51"/>
      <c r="AG1300" s="51"/>
      <c r="AH1300" s="20">
        <v>0.2142</v>
      </c>
      <c r="AI1300" s="7" t="s">
        <v>8467</v>
      </c>
      <c r="AJ1300" s="67" t="s">
        <v>8494</v>
      </c>
      <c r="AK1300" s="44">
        <v>-0.82380216383307581</v>
      </c>
      <c r="AL1300" s="44">
        <v>-0.77868852459016424</v>
      </c>
      <c r="AM1300" s="44">
        <v>0.61538461538461453</v>
      </c>
      <c r="AN1300" s="25">
        <v>1.2612085769980506</v>
      </c>
      <c r="AO1300" s="25">
        <v>0.23781676413255354</v>
      </c>
      <c r="AP1300" s="215">
        <v>25.65</v>
      </c>
      <c r="AQ1300" s="215" t="s">
        <v>9658</v>
      </c>
      <c r="AR1300" s="44">
        <v>-9.6525096525096506E-3</v>
      </c>
      <c r="AS1300" s="171" t="s">
        <v>7076</v>
      </c>
      <c r="AT1300" s="171" t="s">
        <v>7287</v>
      </c>
      <c r="AU1300" s="171" t="s">
        <v>7288</v>
      </c>
      <c r="AV1300" s="7" t="s">
        <v>8470</v>
      </c>
      <c r="AW1300" s="14" t="s">
        <v>6241</v>
      </c>
      <c r="AX1300" s="49" t="s">
        <v>6009</v>
      </c>
      <c r="AY1300" s="38" t="s">
        <v>6007</v>
      </c>
      <c r="AZ1300" s="14" t="s">
        <v>6038</v>
      </c>
      <c r="BA1300" s="49" t="s">
        <v>6039</v>
      </c>
      <c r="BB1300" s="38" t="s">
        <v>6047</v>
      </c>
      <c r="BC1300" s="7">
        <v>0.3</v>
      </c>
      <c r="BD1300" s="14" t="s">
        <v>6050</v>
      </c>
      <c r="BE1300" s="49" t="s">
        <v>5967</v>
      </c>
      <c r="BF1300" s="38" t="s">
        <v>5971</v>
      </c>
      <c r="BG1300" s="7">
        <v>0.2</v>
      </c>
      <c r="BH1300" s="45">
        <v>134.42939226824825</v>
      </c>
      <c r="BI1300" s="215" t="s">
        <v>8471</v>
      </c>
      <c r="BJ1300" s="215" t="s">
        <v>8554</v>
      </c>
      <c r="BK1300" s="7">
        <v>0.5</v>
      </c>
      <c r="BL1300" s="25">
        <v>1.5841584158415786E-2</v>
      </c>
      <c r="BM1300" s="20">
        <v>0.52737500000000004</v>
      </c>
      <c r="BN1300" s="20">
        <v>0.46</v>
      </c>
      <c r="BO1300" s="20">
        <v>0.58250000000000002</v>
      </c>
      <c r="BP1300" s="46">
        <v>35.625</v>
      </c>
      <c r="BQ1300" s="215" t="s">
        <v>8553</v>
      </c>
      <c r="BR1300" s="79">
        <v>-0.67719298245614024</v>
      </c>
      <c r="BS1300" s="9">
        <v>0</v>
      </c>
      <c r="BT1300" s="9">
        <v>1.3563828988332638E-2</v>
      </c>
      <c r="BU1300" s="47" t="s">
        <v>5993</v>
      </c>
      <c r="BV1300" s="47" t="s">
        <v>5993</v>
      </c>
      <c r="BW1300" s="14" t="s">
        <v>5474</v>
      </c>
      <c r="BX1300" s="83">
        <v>-0.59649122807017541</v>
      </c>
      <c r="BY1300" s="82">
        <v>0.69</v>
      </c>
      <c r="BZ1300" s="46">
        <v>37.173913043478265</v>
      </c>
      <c r="CA1300" s="48" t="s">
        <v>8475</v>
      </c>
      <c r="CB1300" s="45">
        <v>3411.45</v>
      </c>
      <c r="CC1300" s="45">
        <v>487.34999999999997</v>
      </c>
      <c r="CD1300" s="45">
        <v>0</v>
      </c>
      <c r="CE1300" s="45">
        <v>0</v>
      </c>
      <c r="CF1300" s="14" t="s">
        <v>9796</v>
      </c>
      <c r="CG1300" s="7" t="s">
        <v>8477</v>
      </c>
      <c r="CH1300" s="215" t="s">
        <v>8479</v>
      </c>
      <c r="CI1300" s="215" t="s">
        <v>8478</v>
      </c>
      <c r="CJ1300" s="215" t="s">
        <v>8479</v>
      </c>
      <c r="CK1300" s="43" t="s">
        <v>5474</v>
      </c>
      <c r="CL1300" s="43" t="s">
        <v>5474</v>
      </c>
      <c r="CM1300" s="43" t="s">
        <v>6944</v>
      </c>
      <c r="CN1300" s="145">
        <v>487.34999999999997</v>
      </c>
      <c r="CO1300" s="145">
        <v>3411.45</v>
      </c>
      <c r="CP1300" s="148">
        <v>3448.1139116805675</v>
      </c>
      <c r="CQ1300" s="189" t="s">
        <v>5474</v>
      </c>
      <c r="CR1300" s="189" t="s">
        <v>5474</v>
      </c>
      <c r="CS1300" s="99" t="s">
        <v>5474</v>
      </c>
      <c r="CT1300" s="167" t="s">
        <v>5474</v>
      </c>
      <c r="CU1300" s="43" t="s">
        <v>5474</v>
      </c>
      <c r="CV1300" s="43" t="s">
        <v>5474</v>
      </c>
      <c r="CW1300" s="43" t="s">
        <v>5474</v>
      </c>
      <c r="CX1300" s="43" t="s">
        <v>5474</v>
      </c>
      <c r="CY1300" s="43" t="s">
        <v>5474</v>
      </c>
      <c r="CZ1300" s="43" t="s">
        <v>5474</v>
      </c>
      <c r="DA1300" s="42" t="s">
        <v>5474</v>
      </c>
      <c r="DB1300" s="42" t="s">
        <v>5474</v>
      </c>
      <c r="DC1300" s="42" t="s">
        <v>5474</v>
      </c>
      <c r="DD1300" s="42" t="s">
        <v>5474</v>
      </c>
      <c r="DE1300" s="42" t="s">
        <v>5474</v>
      </c>
      <c r="DF1300" s="42" t="s">
        <v>5474</v>
      </c>
      <c r="DG1300" s="42" t="s">
        <v>5474</v>
      </c>
      <c r="DH1300" s="42" t="s">
        <v>5474</v>
      </c>
    </row>
    <row r="1301" spans="1:112">
      <c r="A1301" s="22">
        <v>9907</v>
      </c>
      <c r="B1301" s="7" t="s">
        <v>1586</v>
      </c>
      <c r="C1301" s="21">
        <v>5.8599999999999999E-2</v>
      </c>
      <c r="D1301" s="21">
        <v>0.34670000000000001</v>
      </c>
      <c r="E1301" s="21">
        <v>0.10970000000000001</v>
      </c>
      <c r="F1301" s="21">
        <v>0.29089999999999999</v>
      </c>
      <c r="G1301" s="21">
        <v>0.34160000000000001</v>
      </c>
      <c r="H1301" s="21">
        <v>1.5</v>
      </c>
      <c r="I1301" s="21">
        <v>0.36359999999999998</v>
      </c>
      <c r="J1301" s="21">
        <v>1.625</v>
      </c>
      <c r="K1301" s="21">
        <v>1.8700000000000001E-2</v>
      </c>
      <c r="L1301" s="21">
        <v>-5.0000000000000001E-4</v>
      </c>
      <c r="M1301" s="21">
        <v>3.32E-2</v>
      </c>
      <c r="N1301" s="21">
        <v>2.2499999999999999E-2</v>
      </c>
      <c r="O1301" s="21">
        <v>-1.6999999999999999E-3</v>
      </c>
      <c r="P1301" s="21">
        <v>3.0800000000000001E-2</v>
      </c>
      <c r="Q1301" s="21">
        <v>1.3299999999999999E-2</v>
      </c>
      <c r="R1301" s="21">
        <v>7.0000000000000001E-3</v>
      </c>
      <c r="S1301" s="21">
        <v>4.6600000000000003E-2</v>
      </c>
      <c r="T1301" s="21">
        <v>3.0800000000000001E-2</v>
      </c>
      <c r="U1301" s="10">
        <v>0.42</v>
      </c>
      <c r="V1301" s="10">
        <v>0.84</v>
      </c>
      <c r="W1301" s="7">
        <v>0.376</v>
      </c>
      <c r="X1301" s="20">
        <v>0.6593</v>
      </c>
      <c r="Y1301" s="75">
        <v>2020</v>
      </c>
      <c r="Z1301" s="7">
        <v>0.53</v>
      </c>
      <c r="AA1301" s="7">
        <v>0</v>
      </c>
      <c r="AB1301" s="51">
        <v>3333</v>
      </c>
      <c r="AC1301" s="51">
        <v>569</v>
      </c>
      <c r="AD1301" s="51">
        <v>90</v>
      </c>
      <c r="AE1301" s="51">
        <v>45</v>
      </c>
      <c r="AF1301" s="51">
        <v>-68</v>
      </c>
      <c r="AG1301" s="51">
        <v>-17</v>
      </c>
      <c r="AH1301" s="20">
        <v>0</v>
      </c>
      <c r="AI1301" s="7" t="s">
        <v>8481</v>
      </c>
      <c r="AJ1301" s="67" t="s">
        <v>8494</v>
      </c>
      <c r="AK1301" s="44">
        <v>0.5746164574616458</v>
      </c>
      <c r="AL1301" s="44">
        <v>-0.7179487179487184</v>
      </c>
      <c r="AM1301" s="44">
        <v>-1</v>
      </c>
      <c r="AN1301" s="25">
        <v>0.5176895306859205</v>
      </c>
      <c r="AO1301" s="25">
        <v>0.14079422382671475</v>
      </c>
      <c r="AP1301" s="215">
        <v>13.85</v>
      </c>
      <c r="AQ1301" s="215" t="s">
        <v>9658</v>
      </c>
      <c r="AR1301" s="44">
        <v>-7.1684587813620002E-3</v>
      </c>
      <c r="AS1301" s="171" t="s">
        <v>7385</v>
      </c>
      <c r="AT1301" s="171" t="s">
        <v>7152</v>
      </c>
      <c r="AU1301" s="171" t="s">
        <v>6987</v>
      </c>
      <c r="AV1301" s="7" t="s">
        <v>8470</v>
      </c>
      <c r="AW1301" s="14" t="s">
        <v>6517</v>
      </c>
      <c r="AX1301" s="49" t="s">
        <v>6009</v>
      </c>
      <c r="AY1301" s="38" t="s">
        <v>5971</v>
      </c>
      <c r="AZ1301" s="14" t="s">
        <v>6038</v>
      </c>
      <c r="BA1301" s="49" t="s">
        <v>5967</v>
      </c>
      <c r="BB1301" s="38" t="s">
        <v>5971</v>
      </c>
      <c r="BC1301" s="7">
        <v>0.5</v>
      </c>
      <c r="BD1301" s="14" t="s">
        <v>6001</v>
      </c>
      <c r="BE1301" s="49" t="s">
        <v>5960</v>
      </c>
      <c r="BF1301" s="38" t="s">
        <v>5961</v>
      </c>
      <c r="BG1301" s="7">
        <v>0.2</v>
      </c>
      <c r="BH1301" s="45">
        <v>2063.4870154049863</v>
      </c>
      <c r="BI1301" s="215" t="s">
        <v>8489</v>
      </c>
      <c r="BJ1301" s="215" t="s">
        <v>8568</v>
      </c>
      <c r="BK1301" s="7">
        <v>0.6</v>
      </c>
      <c r="BL1301" s="25">
        <v>0</v>
      </c>
      <c r="BM1301" s="20">
        <v>0.69700000000000006</v>
      </c>
      <c r="BN1301" s="20">
        <v>0.73</v>
      </c>
      <c r="BO1301" s="20">
        <v>0.66999999999999993</v>
      </c>
      <c r="BP1301" s="46">
        <v>16.488095238095237</v>
      </c>
      <c r="BQ1301" s="215" t="s">
        <v>8483</v>
      </c>
      <c r="BR1301" s="79">
        <v>-0.27008904933814681</v>
      </c>
      <c r="BS1301" s="9">
        <v>2.1174145688157564E-2</v>
      </c>
      <c r="BT1301" s="9">
        <v>3.222861064218363E-2</v>
      </c>
      <c r="BU1301" s="47" t="s">
        <v>5993</v>
      </c>
      <c r="BV1301" s="47" t="s">
        <v>5993</v>
      </c>
      <c r="BW1301" s="14" t="s">
        <v>5474</v>
      </c>
      <c r="BX1301" s="83">
        <v>-0.1241068592057762</v>
      </c>
      <c r="BY1301" s="82">
        <v>0.91999999999999993</v>
      </c>
      <c r="BZ1301" s="46">
        <v>15.054347826086957</v>
      </c>
      <c r="CA1301" s="48" t="s">
        <v>8593</v>
      </c>
      <c r="CB1301" s="45">
        <v>46162.049999999996</v>
      </c>
      <c r="CC1301" s="45">
        <v>7880.65</v>
      </c>
      <c r="CD1301" s="45">
        <v>1246.5</v>
      </c>
      <c r="CE1301" s="45">
        <v>623.25</v>
      </c>
      <c r="CF1301" s="14" t="s">
        <v>9797</v>
      </c>
      <c r="CG1301" s="7" t="s">
        <v>8556</v>
      </c>
      <c r="CH1301" s="215" t="s">
        <v>8479</v>
      </c>
      <c r="CI1301" s="215" t="s">
        <v>8478</v>
      </c>
      <c r="CJ1301" s="215" t="s">
        <v>8479</v>
      </c>
      <c r="CK1301" s="43" t="s">
        <v>5474</v>
      </c>
      <c r="CL1301" s="43" t="s">
        <v>5474</v>
      </c>
      <c r="CM1301" s="43" t="s">
        <v>5474</v>
      </c>
      <c r="CN1301" s="145">
        <v>8503.9</v>
      </c>
      <c r="CO1301" s="145">
        <v>47408.549999999996</v>
      </c>
      <c r="CP1301" s="148">
        <v>28579.29516335906</v>
      </c>
      <c r="CQ1301" s="189" t="s">
        <v>5474</v>
      </c>
      <c r="CR1301" s="189" t="s">
        <v>5474</v>
      </c>
      <c r="CS1301" s="99" t="s">
        <v>5474</v>
      </c>
      <c r="CT1301" s="167" t="s">
        <v>5474</v>
      </c>
      <c r="CU1301" s="43" t="s">
        <v>5474</v>
      </c>
      <c r="CV1301" s="43" t="s">
        <v>5474</v>
      </c>
      <c r="CW1301" s="43" t="s">
        <v>5474</v>
      </c>
      <c r="CX1301" s="43" t="s">
        <v>5474</v>
      </c>
      <c r="CY1301" s="43" t="s">
        <v>5474</v>
      </c>
      <c r="CZ1301" s="43" t="s">
        <v>5474</v>
      </c>
      <c r="DA1301" s="42" t="s">
        <v>5474</v>
      </c>
      <c r="DB1301" s="42" t="s">
        <v>5474</v>
      </c>
      <c r="DC1301" s="42" t="s">
        <v>5474</v>
      </c>
      <c r="DD1301" s="42" t="s">
        <v>5474</v>
      </c>
      <c r="DE1301" s="42" t="s">
        <v>5474</v>
      </c>
      <c r="DF1301" s="42" t="s">
        <v>5474</v>
      </c>
      <c r="DG1301" s="42" t="s">
        <v>5474</v>
      </c>
      <c r="DH1301" s="42" t="s">
        <v>5474</v>
      </c>
    </row>
    <row r="1302" spans="1:112">
      <c r="A1302" s="22">
        <v>2634</v>
      </c>
      <c r="B1302" s="7" t="s">
        <v>499</v>
      </c>
      <c r="C1302" s="21">
        <v>-5.3900000000000003E-2</v>
      </c>
      <c r="D1302" s="21">
        <v>0.35859999999999997</v>
      </c>
      <c r="E1302" s="21">
        <v>1.6299999999999999E-2</v>
      </c>
      <c r="F1302" s="21">
        <v>0.24740000000000001</v>
      </c>
      <c r="G1302" s="21">
        <v>8.7900000000000006E-2</v>
      </c>
      <c r="H1302" s="21">
        <v>2.5356999999999998</v>
      </c>
      <c r="I1302" s="21">
        <v>0.72</v>
      </c>
      <c r="J1302" s="21">
        <v>-0.5161</v>
      </c>
      <c r="K1302" s="21">
        <v>6.4799999999999996E-2</v>
      </c>
      <c r="L1302" s="21">
        <v>-4.3799999999999999E-2</v>
      </c>
      <c r="M1302" s="21">
        <v>-6.6299999999999998E-2</v>
      </c>
      <c r="N1302" s="21">
        <v>6.2E-2</v>
      </c>
      <c r="O1302" s="21">
        <v>-2.4199999999999999E-2</v>
      </c>
      <c r="P1302" s="21">
        <v>-6.5799999999999997E-2</v>
      </c>
      <c r="Q1302" s="21">
        <v>-1.8800000000000001E-2</v>
      </c>
      <c r="R1302" s="21">
        <v>-6.3E-3</v>
      </c>
      <c r="S1302" s="21">
        <v>5.6399999999999999E-2</v>
      </c>
      <c r="T1302" s="21">
        <v>0.1116</v>
      </c>
      <c r="U1302" s="10">
        <v>0.15</v>
      </c>
      <c r="V1302" s="10">
        <v>0.26</v>
      </c>
      <c r="W1302" s="7">
        <v>1.046</v>
      </c>
      <c r="X1302" s="20">
        <v>0.57669999999999999</v>
      </c>
      <c r="Y1302" s="75">
        <v>2020</v>
      </c>
      <c r="Z1302" s="7">
        <v>0.2</v>
      </c>
      <c r="AA1302" s="7">
        <v>0</v>
      </c>
      <c r="AB1302" s="51">
        <v>163</v>
      </c>
      <c r="AC1302" s="51">
        <v>282</v>
      </c>
      <c r="AD1302" s="51"/>
      <c r="AE1302" s="51"/>
      <c r="AF1302" s="51">
        <v>209</v>
      </c>
      <c r="AG1302" s="51">
        <v>80</v>
      </c>
      <c r="AH1302" s="20">
        <v>4.3E-3</v>
      </c>
      <c r="AI1302" s="7" t="s">
        <v>8481</v>
      </c>
      <c r="AJ1302" s="67" t="s">
        <v>8494</v>
      </c>
      <c r="AK1302" s="44">
        <v>0.55639097744360866</v>
      </c>
      <c r="AL1302" s="44">
        <v>-0.78846153846153944</v>
      </c>
      <c r="AM1302" s="44">
        <v>-0.66666666666667451</v>
      </c>
      <c r="AN1302" s="25">
        <v>0.22813036020583199</v>
      </c>
      <c r="AO1302" s="25">
        <v>8.9193825042881578E-2</v>
      </c>
      <c r="AP1302" s="215">
        <v>29.15</v>
      </c>
      <c r="AQ1302" s="215" t="s">
        <v>9658</v>
      </c>
      <c r="AR1302" s="44">
        <v>-5.1194539249146704E-3</v>
      </c>
      <c r="AS1302" s="171" t="s">
        <v>7653</v>
      </c>
      <c r="AT1302" s="171" t="s">
        <v>7110</v>
      </c>
      <c r="AU1302" s="171" t="s">
        <v>6987</v>
      </c>
      <c r="AV1302" s="7" t="s">
        <v>5474</v>
      </c>
      <c r="AW1302" s="14" t="s">
        <v>6115</v>
      </c>
      <c r="AX1302" s="49" t="s">
        <v>5967</v>
      </c>
      <c r="AY1302" s="38" t="s">
        <v>6007</v>
      </c>
      <c r="AZ1302" s="14" t="s">
        <v>6054</v>
      </c>
      <c r="BA1302" s="49" t="s">
        <v>5967</v>
      </c>
      <c r="BB1302" s="38" t="s">
        <v>5961</v>
      </c>
      <c r="BC1302" s="7">
        <v>0.2</v>
      </c>
      <c r="BD1302" s="14" t="s">
        <v>6223</v>
      </c>
      <c r="BE1302" s="49" t="s">
        <v>6009</v>
      </c>
      <c r="BF1302" s="38" t="s">
        <v>5961</v>
      </c>
      <c r="BG1302" s="7">
        <v>1.4</v>
      </c>
      <c r="BH1302" s="45">
        <v>1022.7648401494423</v>
      </c>
      <c r="BI1302" s="215" t="s">
        <v>8518</v>
      </c>
      <c r="BJ1302" s="215" t="s">
        <v>8509</v>
      </c>
      <c r="BK1302" s="7">
        <v>0.8</v>
      </c>
      <c r="BL1302" s="25">
        <v>3.4423407917383085E-3</v>
      </c>
      <c r="BM1302" s="20">
        <v>0.6314375000000001</v>
      </c>
      <c r="BN1302" s="20">
        <v>0.67749999999999999</v>
      </c>
      <c r="BO1302" s="20">
        <v>0.59375</v>
      </c>
      <c r="BP1302" s="46">
        <v>112.1153846153846</v>
      </c>
      <c r="BQ1302" s="215" t="s">
        <v>8483</v>
      </c>
      <c r="BR1302" s="79">
        <v>-0.89708404802744424</v>
      </c>
      <c r="BS1302" s="9">
        <v>2.9858688592829807E-2</v>
      </c>
      <c r="BT1302" s="9">
        <v>1.0051831434481073E-3</v>
      </c>
      <c r="BU1302" s="47" t="s">
        <v>5993</v>
      </c>
      <c r="BV1302" s="47" t="s">
        <v>5993</v>
      </c>
      <c r="BW1302" s="14" t="s">
        <v>5474</v>
      </c>
      <c r="BX1302" s="83">
        <v>-0.8713550600343053</v>
      </c>
      <c r="BY1302" s="82">
        <v>0.25</v>
      </c>
      <c r="BZ1302" s="46">
        <v>116.6</v>
      </c>
      <c r="CA1302" s="48" t="s">
        <v>8475</v>
      </c>
      <c r="CB1302" s="45">
        <v>4751.45</v>
      </c>
      <c r="CC1302" s="45">
        <v>8220.2999999999993</v>
      </c>
      <c r="CD1302" s="45">
        <v>0</v>
      </c>
      <c r="CE1302" s="45">
        <v>0</v>
      </c>
      <c r="CF1302" s="14" t="s">
        <v>9798</v>
      </c>
      <c r="CG1302" s="7" t="s">
        <v>8556</v>
      </c>
      <c r="CH1302" s="215" t="s">
        <v>8479</v>
      </c>
      <c r="CI1302" s="215" t="s">
        <v>8498</v>
      </c>
      <c r="CJ1302" s="215" t="s">
        <v>8479</v>
      </c>
      <c r="CK1302" s="43" t="s">
        <v>6887</v>
      </c>
      <c r="CL1302" s="43" t="s">
        <v>5474</v>
      </c>
      <c r="CM1302" s="43" t="s">
        <v>6944</v>
      </c>
      <c r="CN1302" s="145">
        <v>8220.2999999999993</v>
      </c>
      <c r="CO1302" s="145">
        <v>4751.45</v>
      </c>
      <c r="CP1302" s="148">
        <v>29813.595090356241</v>
      </c>
      <c r="CQ1302" s="189" t="s">
        <v>5474</v>
      </c>
      <c r="CR1302" s="189" t="s">
        <v>5474</v>
      </c>
      <c r="CS1302" s="99" t="s">
        <v>5474</v>
      </c>
      <c r="CT1302" s="167" t="s">
        <v>9799</v>
      </c>
      <c r="CU1302" s="43" t="s">
        <v>5474</v>
      </c>
      <c r="CV1302" s="43" t="s">
        <v>5474</v>
      </c>
      <c r="CW1302" s="43" t="s">
        <v>5474</v>
      </c>
      <c r="CX1302" s="43" t="s">
        <v>5474</v>
      </c>
      <c r="CY1302" s="43" t="s">
        <v>5474</v>
      </c>
      <c r="CZ1302" s="43" t="s">
        <v>5474</v>
      </c>
      <c r="DA1302" s="42" t="s">
        <v>5474</v>
      </c>
      <c r="DB1302" s="42" t="s">
        <v>5474</v>
      </c>
      <c r="DC1302" s="42" t="s">
        <v>5474</v>
      </c>
      <c r="DD1302" s="42" t="s">
        <v>8718</v>
      </c>
      <c r="DE1302" s="42" t="s">
        <v>5474</v>
      </c>
      <c r="DF1302" s="42" t="s">
        <v>8504</v>
      </c>
      <c r="DG1302" s="42" t="s">
        <v>5474</v>
      </c>
      <c r="DH1302" s="42" t="s">
        <v>5474</v>
      </c>
    </row>
    <row r="1303" spans="1:112">
      <c r="A1303" s="22">
        <v>5009</v>
      </c>
      <c r="B1303" s="7" t="s">
        <v>1052</v>
      </c>
      <c r="C1303" s="21">
        <v>4.8800000000000003E-2</v>
      </c>
      <c r="D1303" s="21">
        <v>0.21079999999999999</v>
      </c>
      <c r="E1303" s="21">
        <v>0.13750000000000001</v>
      </c>
      <c r="F1303" s="21">
        <v>0.26269999999999999</v>
      </c>
      <c r="G1303" s="21">
        <v>-6.6100000000000006E-2</v>
      </c>
      <c r="H1303" s="21">
        <v>5.8799999999999998E-2</v>
      </c>
      <c r="I1303" s="21">
        <v>0.71430000000000005</v>
      </c>
      <c r="J1303" s="21">
        <v>1.8</v>
      </c>
      <c r="K1303" s="21">
        <v>5.96E-2</v>
      </c>
      <c r="L1303" s="21">
        <v>9.9000000000000005E-2</v>
      </c>
      <c r="M1303" s="21">
        <v>4.7100000000000003E-2</v>
      </c>
      <c r="N1303" s="21">
        <v>2.7400000000000001E-2</v>
      </c>
      <c r="O1303" s="21">
        <v>9.7900000000000001E-2</v>
      </c>
      <c r="P1303" s="21">
        <v>2.5600000000000001E-2</v>
      </c>
      <c r="Q1303" s="21">
        <v>1.8800000000000001E-2</v>
      </c>
      <c r="R1303" s="21">
        <v>9.5999999999999992E-3</v>
      </c>
      <c r="S1303" s="21">
        <v>2.64E-2</v>
      </c>
      <c r="T1303" s="21">
        <v>1.8700000000000001E-2</v>
      </c>
      <c r="U1303" s="10">
        <v>0.7</v>
      </c>
      <c r="V1303" s="10">
        <v>0.93</v>
      </c>
      <c r="W1303" s="7">
        <v>0.41270000000000001</v>
      </c>
      <c r="X1303" s="20">
        <v>0.78879999999999995</v>
      </c>
      <c r="Y1303" s="75">
        <v>2020</v>
      </c>
      <c r="Z1303" s="7">
        <v>0.4</v>
      </c>
      <c r="AA1303" s="7">
        <v>0</v>
      </c>
      <c r="AB1303" s="51">
        <v>2020</v>
      </c>
      <c r="AC1303" s="51">
        <v>626</v>
      </c>
      <c r="AD1303" s="51">
        <v>223</v>
      </c>
      <c r="AE1303" s="51"/>
      <c r="AF1303" s="51">
        <v>-568</v>
      </c>
      <c r="AG1303" s="51">
        <v>-301</v>
      </c>
      <c r="AH1303" s="20">
        <v>1.38E-2</v>
      </c>
      <c r="AI1303" s="7" t="s">
        <v>8487</v>
      </c>
      <c r="AJ1303" s="67" t="s">
        <v>8482</v>
      </c>
      <c r="AK1303" s="44">
        <v>0.6986301369863015</v>
      </c>
      <c r="AL1303" s="44">
        <v>-0.61538461538461531</v>
      </c>
      <c r="AM1303" s="44">
        <v>-0.71428571428571141</v>
      </c>
      <c r="AN1303" s="25">
        <v>0.57593688362919127</v>
      </c>
      <c r="AO1303" s="25">
        <v>0.28205128205128199</v>
      </c>
      <c r="AP1303" s="215">
        <v>25.35</v>
      </c>
      <c r="AQ1303" s="215" t="s">
        <v>9658</v>
      </c>
      <c r="AR1303" s="44">
        <v>-1.1695906432748499E-2</v>
      </c>
      <c r="AS1303" s="171" t="s">
        <v>7089</v>
      </c>
      <c r="AT1303" s="171" t="s">
        <v>7223</v>
      </c>
      <c r="AU1303" s="171" t="s">
        <v>7292</v>
      </c>
      <c r="AV1303" s="7" t="s">
        <v>5474</v>
      </c>
      <c r="AW1303" s="14" t="s">
        <v>6115</v>
      </c>
      <c r="AX1303" s="49" t="s">
        <v>6009</v>
      </c>
      <c r="AY1303" s="38" t="s">
        <v>5971</v>
      </c>
      <c r="AZ1303" s="14" t="s">
        <v>6038</v>
      </c>
      <c r="BA1303" s="49" t="s">
        <v>5967</v>
      </c>
      <c r="BB1303" s="38" t="s">
        <v>5961</v>
      </c>
      <c r="BC1303" s="7">
        <v>0.6</v>
      </c>
      <c r="BD1303" s="14" t="s">
        <v>6147</v>
      </c>
      <c r="BE1303" s="49" t="s">
        <v>6020</v>
      </c>
      <c r="BF1303" s="38" t="s">
        <v>5961</v>
      </c>
      <c r="BG1303" s="7">
        <v>0.9</v>
      </c>
      <c r="BH1303" s="45">
        <v>7769.6973749662802</v>
      </c>
      <c r="BI1303" s="215" t="s">
        <v>8592</v>
      </c>
      <c r="BJ1303" s="215" t="s">
        <v>8496</v>
      </c>
      <c r="BK1303" s="7">
        <v>0.4</v>
      </c>
      <c r="BL1303" s="25">
        <v>7.9522862823062767E-3</v>
      </c>
      <c r="BM1303" s="20">
        <v>0.6963125</v>
      </c>
      <c r="BN1303" s="20">
        <v>0.70250000000000001</v>
      </c>
      <c r="BO1303" s="20">
        <v>0.69124999999999992</v>
      </c>
      <c r="BP1303" s="46">
        <v>27.258064516129032</v>
      </c>
      <c r="BQ1303" s="215" t="s">
        <v>8521</v>
      </c>
      <c r="BR1303" s="79">
        <v>-0.48139381985535834</v>
      </c>
      <c r="BS1303" s="9">
        <v>1.0369417801325831E-2</v>
      </c>
      <c r="BT1303" s="9">
        <v>9.8713453319776434E-3</v>
      </c>
      <c r="BU1303" s="47" t="s">
        <v>5993</v>
      </c>
      <c r="BV1303" s="47">
        <v>44280</v>
      </c>
      <c r="BW1303" s="14" t="s">
        <v>5474</v>
      </c>
      <c r="BX1303" s="83">
        <v>-0.3776725838264301</v>
      </c>
      <c r="BY1303" s="82">
        <v>1</v>
      </c>
      <c r="BZ1303" s="46">
        <v>25.35</v>
      </c>
      <c r="CA1303" s="48" t="s">
        <v>8475</v>
      </c>
      <c r="CB1303" s="45">
        <v>51207</v>
      </c>
      <c r="CC1303" s="45">
        <v>15869.1</v>
      </c>
      <c r="CD1303" s="45">
        <v>5653.05</v>
      </c>
      <c r="CE1303" s="45">
        <v>0</v>
      </c>
      <c r="CF1303" s="14" t="s">
        <v>9800</v>
      </c>
      <c r="CG1303" s="7" t="s">
        <v>8556</v>
      </c>
      <c r="CH1303" s="215" t="s">
        <v>8479</v>
      </c>
      <c r="CI1303" s="215" t="s">
        <v>8478</v>
      </c>
      <c r="CJ1303" s="215" t="s">
        <v>8479</v>
      </c>
      <c r="CK1303" s="43" t="s">
        <v>5474</v>
      </c>
      <c r="CL1303" s="43" t="s">
        <v>5474</v>
      </c>
      <c r="CM1303" s="43" t="s">
        <v>5474</v>
      </c>
      <c r="CN1303" s="145">
        <v>15869.1</v>
      </c>
      <c r="CO1303" s="145">
        <v>56860.05</v>
      </c>
      <c r="CP1303" s="148">
        <v>196961.82845539521</v>
      </c>
      <c r="CQ1303" s="189" t="s">
        <v>5474</v>
      </c>
      <c r="CR1303" s="189" t="s">
        <v>5474</v>
      </c>
      <c r="CS1303" s="99" t="s">
        <v>5474</v>
      </c>
      <c r="CT1303" s="167" t="s">
        <v>8504</v>
      </c>
      <c r="CU1303" s="43" t="s">
        <v>5474</v>
      </c>
      <c r="CV1303" s="43" t="s">
        <v>5474</v>
      </c>
      <c r="CW1303" s="43" t="s">
        <v>5474</v>
      </c>
      <c r="CX1303" s="43" t="s">
        <v>5474</v>
      </c>
      <c r="CY1303" s="43" t="s">
        <v>5474</v>
      </c>
      <c r="CZ1303" s="43" t="s">
        <v>5474</v>
      </c>
      <c r="DA1303" s="42" t="s">
        <v>5474</v>
      </c>
      <c r="DB1303" s="42" t="s">
        <v>5474</v>
      </c>
      <c r="DC1303" s="42" t="s">
        <v>5474</v>
      </c>
      <c r="DD1303" s="42" t="s">
        <v>5474</v>
      </c>
      <c r="DE1303" s="42" t="s">
        <v>5474</v>
      </c>
      <c r="DF1303" s="42" t="s">
        <v>8504</v>
      </c>
      <c r="DG1303" s="42" t="s">
        <v>5474</v>
      </c>
      <c r="DH1303" s="42" t="s">
        <v>5474</v>
      </c>
    </row>
    <row r="1304" spans="1:112">
      <c r="A1304" s="22">
        <v>2834</v>
      </c>
      <c r="B1304" s="7" t="s">
        <v>535</v>
      </c>
      <c r="C1304" s="21">
        <v>5.7700000000000001E-2</v>
      </c>
      <c r="D1304" s="21">
        <v>3.73E-2</v>
      </c>
      <c r="E1304" s="21">
        <v>8.5900000000000004E-2</v>
      </c>
      <c r="F1304" s="21">
        <v>0.1188</v>
      </c>
      <c r="G1304" s="21">
        <v>7.5300000000000006E-2</v>
      </c>
      <c r="H1304" s="21">
        <v>-1</v>
      </c>
      <c r="I1304" s="21">
        <v>-1</v>
      </c>
      <c r="J1304" s="21">
        <v>-0.5161</v>
      </c>
      <c r="K1304" s="21">
        <v>0</v>
      </c>
      <c r="L1304" s="21">
        <v>0</v>
      </c>
      <c r="M1304" s="21">
        <v>0</v>
      </c>
      <c r="N1304" s="21">
        <v>0</v>
      </c>
      <c r="O1304" s="21">
        <v>0</v>
      </c>
      <c r="P1304" s="21">
        <v>0</v>
      </c>
      <c r="Q1304" s="21">
        <v>0</v>
      </c>
      <c r="R1304" s="21">
        <v>0</v>
      </c>
      <c r="S1304" s="21">
        <v>7.9600000000000004E-2</v>
      </c>
      <c r="T1304" s="21">
        <v>9.1999999999999998E-3</v>
      </c>
      <c r="U1304" s="10">
        <v>0.15</v>
      </c>
      <c r="V1304" s="10">
        <v>0.48</v>
      </c>
      <c r="W1304" s="7">
        <v>0.60199999999999998</v>
      </c>
      <c r="X1304" s="20">
        <v>0.65720000000000001</v>
      </c>
      <c r="Y1304" s="75">
        <v>2020</v>
      </c>
      <c r="Z1304" s="7">
        <v>0.1</v>
      </c>
      <c r="AA1304" s="7">
        <v>0.34</v>
      </c>
      <c r="AB1304" s="51">
        <v>-2799</v>
      </c>
      <c r="AC1304" s="51">
        <v>-15231</v>
      </c>
      <c r="AD1304" s="51">
        <v>25</v>
      </c>
      <c r="AE1304" s="51">
        <v>6</v>
      </c>
      <c r="AF1304" s="51">
        <v>-287</v>
      </c>
      <c r="AG1304" s="51">
        <v>41</v>
      </c>
      <c r="AH1304" s="20">
        <v>7.7799999999999994E-2</v>
      </c>
      <c r="AI1304" s="7" t="s">
        <v>8467</v>
      </c>
      <c r="AJ1304" s="67" t="s">
        <v>9801</v>
      </c>
      <c r="AK1304" s="44">
        <v>-0.61666666666666625</v>
      </c>
      <c r="AL1304" s="44">
        <v>-0.74418604651162601</v>
      </c>
      <c r="AM1304" s="44">
        <v>-1</v>
      </c>
      <c r="AN1304" s="25">
        <v>0.12552301255230136</v>
      </c>
      <c r="AO1304" s="25">
        <v>4.4979079497908102E-2</v>
      </c>
      <c r="AP1304" s="215">
        <v>9.56</v>
      </c>
      <c r="AQ1304" s="215" t="s">
        <v>9658</v>
      </c>
      <c r="AR1304" s="44">
        <v>-3.1282586027111502E-3</v>
      </c>
      <c r="AS1304" s="171" t="s">
        <v>7695</v>
      </c>
      <c r="AT1304" s="171" t="s">
        <v>7342</v>
      </c>
      <c r="AU1304" s="171" t="s">
        <v>7232</v>
      </c>
      <c r="AV1304" s="7" t="s">
        <v>8488</v>
      </c>
      <c r="AW1304" s="14" t="s">
        <v>7694</v>
      </c>
      <c r="AX1304" s="49" t="s">
        <v>5967</v>
      </c>
      <c r="AY1304" s="38" t="s">
        <v>5971</v>
      </c>
      <c r="AZ1304" s="14" t="s">
        <v>6636</v>
      </c>
      <c r="BA1304" s="49" t="s">
        <v>5960</v>
      </c>
      <c r="BB1304" s="38" t="s">
        <v>5971</v>
      </c>
      <c r="BC1304" s="7">
        <v>0.7</v>
      </c>
      <c r="BD1304" s="14" t="s">
        <v>6239</v>
      </c>
      <c r="BE1304" s="49" t="s">
        <v>5981</v>
      </c>
      <c r="BF1304" s="38" t="s">
        <v>5971</v>
      </c>
      <c r="BG1304" s="7">
        <v>1.2</v>
      </c>
      <c r="BH1304" s="45">
        <v>12980.797150198028</v>
      </c>
      <c r="BI1304" s="215" t="s">
        <v>8592</v>
      </c>
      <c r="BJ1304" s="215" t="s">
        <v>8496</v>
      </c>
      <c r="BK1304" s="7">
        <v>0.3</v>
      </c>
      <c r="BL1304" s="25">
        <v>0</v>
      </c>
      <c r="BM1304" s="20">
        <v>0.5665</v>
      </c>
      <c r="BN1304" s="20">
        <v>0.65999999999999992</v>
      </c>
      <c r="BO1304" s="20">
        <v>0.49000000000000005</v>
      </c>
      <c r="BP1304" s="46">
        <v>19.916666666666668</v>
      </c>
      <c r="BQ1304" s="215" t="s">
        <v>8540</v>
      </c>
      <c r="BR1304" s="79">
        <v>-0.36983960948396083</v>
      </c>
      <c r="BS1304" s="9">
        <v>5.6788498580375935E-2</v>
      </c>
      <c r="BT1304" s="9">
        <v>3.8385694731843945E-2</v>
      </c>
      <c r="BU1304" s="47" t="s">
        <v>5993</v>
      </c>
      <c r="BV1304" s="47" t="s">
        <v>5993</v>
      </c>
      <c r="BW1304" s="14" t="s">
        <v>5474</v>
      </c>
      <c r="BX1304" s="83">
        <v>-0.24380753138075312</v>
      </c>
      <c r="BY1304" s="82">
        <v>0.55000000000000004</v>
      </c>
      <c r="BZ1304" s="46">
        <v>17.381818181818183</v>
      </c>
      <c r="CA1304" s="48" t="s">
        <v>8526</v>
      </c>
      <c r="CB1304" s="45">
        <v>-26758.440000000002</v>
      </c>
      <c r="CC1304" s="45">
        <v>-145608.36000000002</v>
      </c>
      <c r="CD1304" s="45">
        <v>239</v>
      </c>
      <c r="CE1304" s="45">
        <v>57.36</v>
      </c>
      <c r="CF1304" s="14" t="s">
        <v>9802</v>
      </c>
      <c r="CG1304" s="7" t="s">
        <v>8556</v>
      </c>
      <c r="CH1304" s="215" t="s">
        <v>8523</v>
      </c>
      <c r="CI1304" s="215" t="s">
        <v>8479</v>
      </c>
      <c r="CJ1304" s="215" t="s">
        <v>8546</v>
      </c>
      <c r="CK1304" s="43" t="s">
        <v>6894</v>
      </c>
      <c r="CL1304" s="43" t="s">
        <v>5474</v>
      </c>
      <c r="CM1304" s="43" t="s">
        <v>5474</v>
      </c>
      <c r="CN1304" s="145">
        <v>-145551.00000000003</v>
      </c>
      <c r="CO1304" s="145">
        <v>-26519.440000000002</v>
      </c>
      <c r="CP1304" s="148">
        <v>124096.42075589315</v>
      </c>
      <c r="CQ1304" s="189" t="s">
        <v>5474</v>
      </c>
      <c r="CR1304" s="189" t="s">
        <v>5474</v>
      </c>
      <c r="CS1304" s="99" t="s">
        <v>5474</v>
      </c>
      <c r="CT1304" s="167" t="s">
        <v>5474</v>
      </c>
      <c r="CU1304" s="43" t="s">
        <v>5474</v>
      </c>
      <c r="CV1304" s="43" t="s">
        <v>5474</v>
      </c>
      <c r="CW1304" s="43" t="s">
        <v>5474</v>
      </c>
      <c r="CX1304" s="43" t="s">
        <v>5474</v>
      </c>
      <c r="CY1304" s="43" t="s">
        <v>5474</v>
      </c>
      <c r="CZ1304" s="43" t="s">
        <v>5474</v>
      </c>
      <c r="DA1304" s="42" t="s">
        <v>5474</v>
      </c>
      <c r="DB1304" s="42" t="s">
        <v>5474</v>
      </c>
      <c r="DC1304" s="42" t="s">
        <v>5474</v>
      </c>
      <c r="DD1304" s="42" t="s">
        <v>5474</v>
      </c>
      <c r="DE1304" s="42" t="s">
        <v>5474</v>
      </c>
      <c r="DF1304" s="42" t="s">
        <v>5474</v>
      </c>
      <c r="DG1304" s="42" t="s">
        <v>5474</v>
      </c>
      <c r="DH1304" s="42" t="s">
        <v>5473</v>
      </c>
    </row>
    <row r="1305" spans="1:112">
      <c r="A1305" s="22">
        <v>8341</v>
      </c>
      <c r="B1305" s="7" t="s">
        <v>1503</v>
      </c>
      <c r="C1305" s="21">
        <v>-0.13700000000000001</v>
      </c>
      <c r="D1305" s="21">
        <v>-0.1101</v>
      </c>
      <c r="E1305" s="21">
        <v>-0.1017</v>
      </c>
      <c r="F1305" s="21">
        <v>-9.7999999999999997E-3</v>
      </c>
      <c r="G1305" s="21">
        <v>0.1462</v>
      </c>
      <c r="H1305" s="21">
        <v>7.1800000000000003E-2</v>
      </c>
      <c r="I1305" s="21">
        <v>1.95E-2</v>
      </c>
      <c r="J1305" s="21">
        <v>-1.46E-2</v>
      </c>
      <c r="K1305" s="21">
        <v>1.8E-3</v>
      </c>
      <c r="L1305" s="21">
        <v>-6.4299999999999996E-2</v>
      </c>
      <c r="M1305" s="21">
        <v>-6.4899999999999999E-2</v>
      </c>
      <c r="N1305" s="21">
        <v>6.1000000000000004E-3</v>
      </c>
      <c r="O1305" s="21">
        <v>-5.3900000000000003E-2</v>
      </c>
      <c r="P1305" s="21">
        <v>-6.1199999999999997E-2</v>
      </c>
      <c r="Q1305" s="21">
        <v>-6.8999999999999999E-3</v>
      </c>
      <c r="R1305" s="21">
        <v>-1.38E-2</v>
      </c>
      <c r="S1305" s="21">
        <v>0.21529999999999999</v>
      </c>
      <c r="T1305" s="21">
        <v>0.26840000000000003</v>
      </c>
      <c r="U1305" s="10">
        <v>4.04</v>
      </c>
      <c r="V1305" s="10">
        <v>8.85</v>
      </c>
      <c r="W1305" s="7">
        <v>6.64</v>
      </c>
      <c r="X1305" s="20">
        <v>0.874</v>
      </c>
      <c r="Y1305" s="75">
        <v>2020</v>
      </c>
      <c r="Z1305" s="7">
        <v>8.1999999999999993</v>
      </c>
      <c r="AA1305" s="7">
        <v>0</v>
      </c>
      <c r="AB1305" s="51">
        <v>225</v>
      </c>
      <c r="AC1305" s="51">
        <v>-20</v>
      </c>
      <c r="AD1305" s="51">
        <v>1</v>
      </c>
      <c r="AE1305" s="51"/>
      <c r="AF1305" s="51">
        <v>-1</v>
      </c>
      <c r="AG1305" s="51"/>
      <c r="AH1305" s="20">
        <v>1.9E-3</v>
      </c>
      <c r="AI1305" s="7" t="s">
        <v>8467</v>
      </c>
      <c r="AJ1305" s="67" t="s">
        <v>8990</v>
      </c>
      <c r="AK1305" s="44">
        <v>-0.7142857142857143</v>
      </c>
      <c r="AL1305" s="44">
        <v>0.65306122448979598</v>
      </c>
      <c r="AM1305" s="44">
        <v>-1</v>
      </c>
      <c r="AN1305" s="25">
        <v>0.27184466019417475</v>
      </c>
      <c r="AO1305" s="25">
        <v>0.11893203883495146</v>
      </c>
      <c r="AP1305" s="215">
        <v>206</v>
      </c>
      <c r="AQ1305" s="215" t="s">
        <v>9658</v>
      </c>
      <c r="AR1305" s="44">
        <v>-9.6153846153846107E-3</v>
      </c>
      <c r="AS1305" s="171" t="s">
        <v>7695</v>
      </c>
      <c r="AT1305" s="171" t="s">
        <v>6929</v>
      </c>
      <c r="AU1305" s="171" t="s">
        <v>6914</v>
      </c>
      <c r="AV1305" s="7" t="s">
        <v>5474</v>
      </c>
      <c r="AW1305" s="14" t="s">
        <v>8424</v>
      </c>
      <c r="AX1305" s="49" t="s">
        <v>5967</v>
      </c>
      <c r="AY1305" s="38" t="s">
        <v>5961</v>
      </c>
      <c r="AZ1305" s="14" t="s">
        <v>6628</v>
      </c>
      <c r="BA1305" s="49" t="s">
        <v>6009</v>
      </c>
      <c r="BB1305" s="38" t="s">
        <v>5961</v>
      </c>
      <c r="BC1305" s="7">
        <v>0.3</v>
      </c>
      <c r="BD1305" s="14" t="s">
        <v>6214</v>
      </c>
      <c r="BE1305" s="49" t="s">
        <v>6039</v>
      </c>
      <c r="BF1305" s="38" t="s">
        <v>6007</v>
      </c>
      <c r="BG1305" s="7">
        <v>1.4</v>
      </c>
      <c r="BH1305" s="45">
        <v>90.534032814702044</v>
      </c>
      <c r="BI1305" s="215" t="s">
        <v>8495</v>
      </c>
      <c r="BJ1305" s="215" t="s">
        <v>8554</v>
      </c>
      <c r="BK1305" s="7">
        <v>0.9</v>
      </c>
      <c r="BL1305" s="25">
        <v>0</v>
      </c>
      <c r="BM1305" s="20">
        <v>0.56149999999999989</v>
      </c>
      <c r="BN1305" s="20">
        <v>0.54500000000000004</v>
      </c>
      <c r="BO1305" s="20">
        <v>0.57499999999999984</v>
      </c>
      <c r="BP1305" s="46">
        <v>23.27683615819209</v>
      </c>
      <c r="BQ1305" s="215" t="s">
        <v>8540</v>
      </c>
      <c r="BR1305" s="79">
        <v>-0.39611974110032361</v>
      </c>
      <c r="BS1305" s="9">
        <v>2.622956674328969E-2</v>
      </c>
      <c r="BT1305" s="9">
        <v>3.3758338959803735E-2</v>
      </c>
      <c r="BU1305" s="47" t="s">
        <v>5993</v>
      </c>
      <c r="BV1305" s="47">
        <v>44382</v>
      </c>
      <c r="BW1305" s="14" t="s">
        <v>5474</v>
      </c>
      <c r="BX1305" s="83">
        <v>-0.2753436893203885</v>
      </c>
      <c r="BY1305" s="82">
        <v>8.5399999999999991</v>
      </c>
      <c r="BZ1305" s="46">
        <v>24.121779859484779</v>
      </c>
      <c r="CA1305" s="48" t="s">
        <v>8702</v>
      </c>
      <c r="CB1305" s="45">
        <v>46350</v>
      </c>
      <c r="CC1305" s="45">
        <v>-4120</v>
      </c>
      <c r="CD1305" s="45">
        <v>206</v>
      </c>
      <c r="CE1305" s="45">
        <v>0</v>
      </c>
      <c r="CF1305" s="14" t="s">
        <v>9803</v>
      </c>
      <c r="CG1305" s="7" t="s">
        <v>8556</v>
      </c>
      <c r="CH1305" s="215" t="s">
        <v>8523</v>
      </c>
      <c r="CI1305" s="215" t="s">
        <v>8479</v>
      </c>
      <c r="CJ1305" s="215" t="s">
        <v>8498</v>
      </c>
      <c r="CK1305" s="43" t="s">
        <v>7139</v>
      </c>
      <c r="CL1305" s="43" t="s">
        <v>5474</v>
      </c>
      <c r="CM1305" s="43" t="s">
        <v>5474</v>
      </c>
      <c r="CN1305" s="145">
        <v>-4120</v>
      </c>
      <c r="CO1305" s="145">
        <v>46556</v>
      </c>
      <c r="CP1305" s="148">
        <v>18650.010759828619</v>
      </c>
      <c r="CQ1305" s="189" t="s">
        <v>5474</v>
      </c>
      <c r="CR1305" s="189" t="s">
        <v>5474</v>
      </c>
      <c r="CS1305" s="99" t="s">
        <v>5474</v>
      </c>
      <c r="CT1305" s="167" t="s">
        <v>5474</v>
      </c>
      <c r="CU1305" s="43" t="s">
        <v>5474</v>
      </c>
      <c r="CV1305" s="43" t="s">
        <v>5474</v>
      </c>
      <c r="CW1305" s="43" t="s">
        <v>5474</v>
      </c>
      <c r="CX1305" s="43" t="s">
        <v>5474</v>
      </c>
      <c r="CY1305" s="43" t="s">
        <v>5474</v>
      </c>
      <c r="CZ1305" s="43" t="s">
        <v>5474</v>
      </c>
      <c r="DA1305" s="42" t="s">
        <v>5474</v>
      </c>
      <c r="DB1305" s="42" t="s">
        <v>5474</v>
      </c>
      <c r="DC1305" s="42" t="s">
        <v>5474</v>
      </c>
      <c r="DD1305" s="42" t="s">
        <v>5474</v>
      </c>
      <c r="DE1305" s="42" t="s">
        <v>5474</v>
      </c>
      <c r="DF1305" s="42" t="s">
        <v>5474</v>
      </c>
      <c r="DG1305" s="42" t="s">
        <v>5474</v>
      </c>
      <c r="DH1305" s="42" t="s">
        <v>5474</v>
      </c>
    </row>
    <row r="1306" spans="1:112">
      <c r="A1306" s="22">
        <v>8093</v>
      </c>
      <c r="B1306" s="7" t="s">
        <v>1464</v>
      </c>
      <c r="C1306" s="21">
        <v>0.68159999999999998</v>
      </c>
      <c r="D1306" s="21">
        <v>-0.24940000000000001</v>
      </c>
      <c r="E1306" s="21">
        <v>5.0000000000000001E-4</v>
      </c>
      <c r="F1306" s="21">
        <v>-0.19489999999999999</v>
      </c>
      <c r="G1306" s="21">
        <v>5.8400000000000001E-2</v>
      </c>
      <c r="H1306" s="21">
        <v>-1.1000000000000001</v>
      </c>
      <c r="I1306" s="21">
        <v>-1.875</v>
      </c>
      <c r="J1306" s="21">
        <v>-7.2</v>
      </c>
      <c r="K1306" s="21">
        <v>-1.3599999999999999E-2</v>
      </c>
      <c r="L1306" s="21">
        <v>-0.11899999999999999</v>
      </c>
      <c r="M1306" s="21">
        <v>-3.6299999999999999E-2</v>
      </c>
      <c r="N1306" s="21">
        <v>-0.1024</v>
      </c>
      <c r="O1306" s="21">
        <v>-0.26340000000000002</v>
      </c>
      <c r="P1306" s="21">
        <v>3.0300000000000001E-2</v>
      </c>
      <c r="Q1306" s="21">
        <v>-6.3E-3</v>
      </c>
      <c r="R1306" s="21">
        <v>-3.2000000000000002E-3</v>
      </c>
      <c r="S1306" s="21">
        <v>-3.2099999999999997E-2</v>
      </c>
      <c r="T1306" s="21">
        <v>-1.9099999999999999E-2</v>
      </c>
      <c r="U1306" s="10">
        <v>-0.31</v>
      </c>
      <c r="V1306" s="10">
        <v>-0.05</v>
      </c>
      <c r="W1306" s="7">
        <v>0</v>
      </c>
      <c r="X1306" s="20">
        <v>0</v>
      </c>
      <c r="Y1306" s="75"/>
      <c r="Z1306" s="7"/>
      <c r="AA1306" s="7"/>
      <c r="AB1306" s="51">
        <v>2</v>
      </c>
      <c r="AC1306" s="51"/>
      <c r="AD1306" s="51"/>
      <c r="AE1306" s="51"/>
      <c r="AF1306" s="51"/>
      <c r="AG1306" s="51"/>
      <c r="AH1306" s="20">
        <v>0</v>
      </c>
      <c r="AI1306" s="7" t="s">
        <v>8493</v>
      </c>
      <c r="AJ1306" s="67" t="s">
        <v>8757</v>
      </c>
      <c r="AK1306" s="44">
        <v>-0.9654350417163291</v>
      </c>
      <c r="AL1306" s="44">
        <v>-0.8423913043478265</v>
      </c>
      <c r="AM1306" s="44">
        <v>0.52631578947368374</v>
      </c>
      <c r="AN1306" s="25">
        <v>0.98705882352941188</v>
      </c>
      <c r="AO1306" s="25">
        <v>0.21647058823529411</v>
      </c>
      <c r="AP1306" s="215">
        <v>8.5</v>
      </c>
      <c r="AQ1306" s="215" t="s">
        <v>9658</v>
      </c>
      <c r="AR1306" s="44">
        <v>-1.04772991850989E-2</v>
      </c>
      <c r="AS1306" s="171" t="s">
        <v>7695</v>
      </c>
      <c r="AT1306" s="171" t="s">
        <v>7027</v>
      </c>
      <c r="AU1306" s="171" t="s">
        <v>7745</v>
      </c>
      <c r="AV1306" s="7" t="s">
        <v>8470</v>
      </c>
      <c r="AW1306" s="14" t="s">
        <v>8403</v>
      </c>
      <c r="AX1306" s="49" t="s">
        <v>6020</v>
      </c>
      <c r="AY1306" s="38" t="s">
        <v>5971</v>
      </c>
      <c r="AZ1306" s="14" t="s">
        <v>6030</v>
      </c>
      <c r="BA1306" s="49" t="s">
        <v>6337</v>
      </c>
      <c r="BB1306" s="38" t="s">
        <v>6047</v>
      </c>
      <c r="BC1306" s="7">
        <v>0.3</v>
      </c>
      <c r="BD1306" s="14" t="s">
        <v>6049</v>
      </c>
      <c r="BE1306" s="49" t="s">
        <v>5967</v>
      </c>
      <c r="BF1306" s="38" t="s">
        <v>6007</v>
      </c>
      <c r="BG1306" s="7">
        <v>0.4</v>
      </c>
      <c r="BH1306" s="45">
        <v>90.534032814702044</v>
      </c>
      <c r="BI1306" s="215" t="s">
        <v>8495</v>
      </c>
      <c r="BJ1306" s="215" t="s">
        <v>8554</v>
      </c>
      <c r="BK1306" s="7">
        <v>1.7</v>
      </c>
      <c r="BL1306" s="25">
        <v>1.1904761904761862E-2</v>
      </c>
      <c r="BM1306" s="20">
        <v>0.46737499999999998</v>
      </c>
      <c r="BN1306" s="20">
        <v>0.56499999999999995</v>
      </c>
      <c r="BO1306" s="20">
        <v>0.38750000000000001</v>
      </c>
      <c r="BP1306" s="46" t="s">
        <v>8473</v>
      </c>
      <c r="BQ1306" s="215" t="s">
        <v>8473</v>
      </c>
      <c r="BR1306" s="79" t="s">
        <v>8473</v>
      </c>
      <c r="BS1306" s="9">
        <v>0</v>
      </c>
      <c r="BT1306" s="9">
        <v>0</v>
      </c>
      <c r="BU1306" s="47" t="s">
        <v>5993</v>
      </c>
      <c r="BV1306" s="47" t="s">
        <v>5993</v>
      </c>
      <c r="BW1306" s="14" t="s">
        <v>5474</v>
      </c>
      <c r="BX1306" s="83" t="s">
        <v>8473</v>
      </c>
      <c r="BY1306" s="82" t="s">
        <v>8473</v>
      </c>
      <c r="BZ1306" s="46" t="s">
        <v>8473</v>
      </c>
      <c r="CA1306" s="48" t="s">
        <v>8485</v>
      </c>
      <c r="CB1306" s="45">
        <v>17</v>
      </c>
      <c r="CC1306" s="45">
        <v>0</v>
      </c>
      <c r="CD1306" s="45">
        <v>0</v>
      </c>
      <c r="CE1306" s="45">
        <v>0</v>
      </c>
      <c r="CF1306" s="14" t="s">
        <v>9804</v>
      </c>
      <c r="CG1306" s="7" t="s">
        <v>8590</v>
      </c>
      <c r="CH1306" s="215" t="s">
        <v>8523</v>
      </c>
      <c r="CI1306" s="215" t="s">
        <v>8479</v>
      </c>
      <c r="CJ1306" s="215" t="s">
        <v>8479</v>
      </c>
      <c r="CK1306" s="43" t="s">
        <v>7303</v>
      </c>
      <c r="CL1306" s="43" t="s">
        <v>5474</v>
      </c>
      <c r="CM1306" s="43" t="s">
        <v>5474</v>
      </c>
      <c r="CN1306" s="145">
        <v>0</v>
      </c>
      <c r="CO1306" s="145">
        <v>17</v>
      </c>
      <c r="CP1306" s="148">
        <v>769.53927892496733</v>
      </c>
      <c r="CQ1306" s="189" t="s">
        <v>5474</v>
      </c>
      <c r="CR1306" s="189" t="s">
        <v>5474</v>
      </c>
      <c r="CS1306" s="99" t="s">
        <v>5474</v>
      </c>
      <c r="CT1306" s="167" t="s">
        <v>5474</v>
      </c>
      <c r="CU1306" s="43" t="s">
        <v>5474</v>
      </c>
      <c r="CV1306" s="43" t="s">
        <v>5474</v>
      </c>
      <c r="CW1306" s="43" t="s">
        <v>5474</v>
      </c>
      <c r="CX1306" s="43" t="s">
        <v>5474</v>
      </c>
      <c r="CY1306" s="43" t="s">
        <v>5474</v>
      </c>
      <c r="CZ1306" s="43" t="s">
        <v>5474</v>
      </c>
      <c r="DA1306" s="42" t="s">
        <v>5474</v>
      </c>
      <c r="DB1306" s="42" t="s">
        <v>5474</v>
      </c>
      <c r="DC1306" s="42" t="s">
        <v>5474</v>
      </c>
      <c r="DD1306" s="42" t="s">
        <v>5474</v>
      </c>
      <c r="DE1306" s="42" t="s">
        <v>5474</v>
      </c>
      <c r="DF1306" s="42" t="s">
        <v>5474</v>
      </c>
      <c r="DG1306" s="42" t="s">
        <v>5474</v>
      </c>
      <c r="DH1306" s="42" t="s">
        <v>5474</v>
      </c>
    </row>
    <row r="1307" spans="1:112">
      <c r="A1307" s="22">
        <v>6179</v>
      </c>
      <c r="B1307" s="7" t="s">
        <v>1267</v>
      </c>
      <c r="C1307" s="21">
        <v>-0.30199999999999999</v>
      </c>
      <c r="D1307" s="21">
        <v>-1.35E-2</v>
      </c>
      <c r="E1307" s="21">
        <v>3.56E-2</v>
      </c>
      <c r="F1307" s="21">
        <v>-0.2596</v>
      </c>
      <c r="G1307" s="21">
        <v>0.28739999999999999</v>
      </c>
      <c r="H1307" s="21">
        <v>-0.45100000000000001</v>
      </c>
      <c r="I1307" s="21">
        <v>-0.1515</v>
      </c>
      <c r="J1307" s="21">
        <v>0.43640000000000001</v>
      </c>
      <c r="K1307" s="21">
        <v>-5.3100000000000001E-2</v>
      </c>
      <c r="L1307" s="21">
        <v>-3.2800000000000003E-2</v>
      </c>
      <c r="M1307" s="21">
        <v>8.3000000000000001E-3</v>
      </c>
      <c r="N1307" s="21">
        <v>-7.9000000000000008E-3</v>
      </c>
      <c r="O1307" s="21">
        <v>-2.0400000000000001E-2</v>
      </c>
      <c r="P1307" s="21">
        <v>6.7000000000000002E-3</v>
      </c>
      <c r="Q1307" s="21">
        <v>1.6E-2</v>
      </c>
      <c r="R1307" s="21">
        <v>5.4999999999999997E-3</v>
      </c>
      <c r="S1307" s="21">
        <v>0.1193</v>
      </c>
      <c r="T1307" s="21">
        <v>6.3100000000000003E-2</v>
      </c>
      <c r="U1307" s="10">
        <v>0.79</v>
      </c>
      <c r="V1307" s="10">
        <v>2.59</v>
      </c>
      <c r="W1307" s="7">
        <v>1.9516</v>
      </c>
      <c r="X1307" s="20">
        <v>0.9083</v>
      </c>
      <c r="Y1307" s="75">
        <v>2020</v>
      </c>
      <c r="Z1307" s="7">
        <v>1.8796999999999999</v>
      </c>
      <c r="AA1307" s="7">
        <v>0</v>
      </c>
      <c r="AB1307" s="51">
        <v>-73</v>
      </c>
      <c r="AC1307" s="51">
        <v>-12</v>
      </c>
      <c r="AD1307" s="51"/>
      <c r="AE1307" s="51"/>
      <c r="AF1307" s="51"/>
      <c r="AG1307" s="51"/>
      <c r="AH1307" s="20">
        <v>0</v>
      </c>
      <c r="AI1307" s="7" t="s">
        <v>8493</v>
      </c>
      <c r="AJ1307" s="67" t="s">
        <v>8757</v>
      </c>
      <c r="AK1307" s="44">
        <v>-0.93890675241157562</v>
      </c>
      <c r="AL1307" s="44">
        <v>-0.84210526315789502</v>
      </c>
      <c r="AM1307" s="44">
        <v>-0.75000000000000444</v>
      </c>
      <c r="AN1307" s="25">
        <v>0.55141843971631199</v>
      </c>
      <c r="AO1307" s="25">
        <v>0.10106382978723409</v>
      </c>
      <c r="AP1307" s="215">
        <v>28.2</v>
      </c>
      <c r="AQ1307" s="215" t="s">
        <v>9658</v>
      </c>
      <c r="AR1307" s="44">
        <v>-3.53356890459363E-3</v>
      </c>
      <c r="AS1307" s="171" t="s">
        <v>7411</v>
      </c>
      <c r="AT1307" s="171" t="s">
        <v>7182</v>
      </c>
      <c r="AU1307" s="171" t="s">
        <v>7086</v>
      </c>
      <c r="AV1307" s="7" t="s">
        <v>8470</v>
      </c>
      <c r="AW1307" s="14" t="s">
        <v>8211</v>
      </c>
      <c r="AX1307" s="49" t="s">
        <v>6009</v>
      </c>
      <c r="AY1307" s="38" t="s">
        <v>6007</v>
      </c>
      <c r="AZ1307" s="14" t="s">
        <v>6245</v>
      </c>
      <c r="BA1307" s="49" t="s">
        <v>6039</v>
      </c>
      <c r="BB1307" s="38" t="s">
        <v>6047</v>
      </c>
      <c r="BC1307" s="7">
        <v>0.4</v>
      </c>
      <c r="BD1307" s="14" t="s">
        <v>6093</v>
      </c>
      <c r="BE1307" s="49" t="s">
        <v>5967</v>
      </c>
      <c r="BF1307" s="38" t="s">
        <v>6007</v>
      </c>
      <c r="BG1307" s="7">
        <v>0.5</v>
      </c>
      <c r="BH1307" s="45">
        <v>98.998087642996396</v>
      </c>
      <c r="BI1307" s="215" t="s">
        <v>8495</v>
      </c>
      <c r="BJ1307" s="215" t="s">
        <v>8554</v>
      </c>
      <c r="BK1307" s="7">
        <v>0.7</v>
      </c>
      <c r="BL1307" s="25">
        <v>3.5587188612098883E-3</v>
      </c>
      <c r="BM1307" s="20">
        <v>0.53618750000000004</v>
      </c>
      <c r="BN1307" s="20">
        <v>0.47500000000000003</v>
      </c>
      <c r="BO1307" s="20">
        <v>0.58624999999999994</v>
      </c>
      <c r="BP1307" s="46">
        <v>10.888030888030888</v>
      </c>
      <c r="BQ1307" s="215" t="s">
        <v>8569</v>
      </c>
      <c r="BR1307" s="79">
        <v>0.17563652482269521</v>
      </c>
      <c r="BS1307" s="9">
        <v>6.2987198646781595E-2</v>
      </c>
      <c r="BT1307" s="9">
        <v>6.0452381934477772E-2</v>
      </c>
      <c r="BU1307" s="47" t="s">
        <v>5993</v>
      </c>
      <c r="BV1307" s="47">
        <v>44371</v>
      </c>
      <c r="BW1307" s="14" t="s">
        <v>5474</v>
      </c>
      <c r="BX1307" s="83">
        <v>0.41076382978723391</v>
      </c>
      <c r="BY1307" s="82">
        <v>2.19</v>
      </c>
      <c r="BZ1307" s="46">
        <v>12.876712328767123</v>
      </c>
      <c r="CA1307" s="48" t="s">
        <v>5474</v>
      </c>
      <c r="CB1307" s="45">
        <v>-2058.6</v>
      </c>
      <c r="CC1307" s="45">
        <v>-338.4</v>
      </c>
      <c r="CD1307" s="45">
        <v>0</v>
      </c>
      <c r="CE1307" s="45">
        <v>0</v>
      </c>
      <c r="CF1307" s="14" t="s">
        <v>9805</v>
      </c>
      <c r="CG1307" s="7" t="s">
        <v>8556</v>
      </c>
      <c r="CH1307" s="215" t="s">
        <v>8523</v>
      </c>
      <c r="CI1307" s="215" t="s">
        <v>8498</v>
      </c>
      <c r="CJ1307" s="215" t="s">
        <v>8479</v>
      </c>
      <c r="CK1307" s="43" t="s">
        <v>6894</v>
      </c>
      <c r="CL1307" s="43" t="s">
        <v>5474</v>
      </c>
      <c r="CM1307" s="43" t="s">
        <v>5474</v>
      </c>
      <c r="CN1307" s="145">
        <v>-338.4</v>
      </c>
      <c r="CO1307" s="145">
        <v>-2058.6</v>
      </c>
      <c r="CP1307" s="148">
        <v>2791.7460715324983</v>
      </c>
      <c r="CQ1307" s="189">
        <v>-0.33687943262411363</v>
      </c>
      <c r="CR1307" s="189">
        <v>0</v>
      </c>
      <c r="CS1307" s="99">
        <v>45128</v>
      </c>
      <c r="CT1307" s="167" t="s">
        <v>5474</v>
      </c>
      <c r="CU1307" s="43" t="s">
        <v>5474</v>
      </c>
      <c r="CV1307" s="43" t="s">
        <v>5474</v>
      </c>
      <c r="CW1307" s="43" t="s">
        <v>5474</v>
      </c>
      <c r="CX1307" s="43" t="s">
        <v>5474</v>
      </c>
      <c r="CY1307" s="43" t="s">
        <v>5474</v>
      </c>
      <c r="CZ1307" s="43" t="s">
        <v>5474</v>
      </c>
      <c r="DA1307" s="42" t="s">
        <v>5474</v>
      </c>
      <c r="DB1307" s="42" t="s">
        <v>5474</v>
      </c>
      <c r="DC1307" s="42" t="s">
        <v>5474</v>
      </c>
      <c r="DD1307" s="42" t="s">
        <v>5474</v>
      </c>
      <c r="DE1307" s="42" t="s">
        <v>5474</v>
      </c>
      <c r="DF1307" s="42" t="s">
        <v>5474</v>
      </c>
      <c r="DG1307" s="42" t="s">
        <v>5474</v>
      </c>
      <c r="DH1307" s="42" t="s">
        <v>5474</v>
      </c>
    </row>
    <row r="1308" spans="1:112">
      <c r="A1308" s="22">
        <v>3597</v>
      </c>
      <c r="B1308" s="7" t="s">
        <v>2979</v>
      </c>
      <c r="C1308" s="21">
        <v>8.14E-2</v>
      </c>
      <c r="D1308" s="21">
        <v>0.3463</v>
      </c>
      <c r="E1308" s="21">
        <v>0.12239999999999999</v>
      </c>
      <c r="F1308" s="21">
        <v>0.31090000000000001</v>
      </c>
      <c r="G1308" s="21">
        <v>0.50390000000000001</v>
      </c>
      <c r="H1308" s="21">
        <v>0.43590000000000001</v>
      </c>
      <c r="I1308" s="21">
        <v>0.6</v>
      </c>
      <c r="J1308" s="21">
        <v>1.2093</v>
      </c>
      <c r="K1308" s="21">
        <v>4.1599999999999998E-2</v>
      </c>
      <c r="L1308" s="21">
        <v>-2.5499999999999998E-2</v>
      </c>
      <c r="M1308" s="21">
        <v>-1.2200000000000001E-2</v>
      </c>
      <c r="N1308" s="21">
        <v>4.1799999999999997E-2</v>
      </c>
      <c r="O1308" s="21">
        <v>1.01E-2</v>
      </c>
      <c r="P1308" s="21">
        <v>3.9300000000000002E-2</v>
      </c>
      <c r="Q1308" s="21">
        <v>1.6299999999999999E-2</v>
      </c>
      <c r="R1308" s="21">
        <v>8.0000000000000002E-3</v>
      </c>
      <c r="S1308" s="21">
        <v>6.4000000000000003E-3</v>
      </c>
      <c r="T1308" s="21">
        <v>5.7000000000000002E-3</v>
      </c>
      <c r="U1308" s="10">
        <v>0.95</v>
      </c>
      <c r="V1308" s="10">
        <v>1.77</v>
      </c>
      <c r="W1308" s="7">
        <v>0.9113</v>
      </c>
      <c r="X1308" s="20">
        <v>0.88849999999999996</v>
      </c>
      <c r="Y1308" s="75">
        <v>2020</v>
      </c>
      <c r="Z1308" s="7">
        <v>1.2</v>
      </c>
      <c r="AA1308" s="7">
        <v>0</v>
      </c>
      <c r="AB1308" s="51">
        <v>-10</v>
      </c>
      <c r="AC1308" s="51">
        <v>-10</v>
      </c>
      <c r="AD1308" s="51"/>
      <c r="AE1308" s="51"/>
      <c r="AF1308" s="51">
        <v>1</v>
      </c>
      <c r="AG1308" s="51"/>
      <c r="AH1308" s="20">
        <v>6.4500000000000002E-2</v>
      </c>
      <c r="AI1308" s="7" t="s">
        <v>8481</v>
      </c>
      <c r="AJ1308" s="67" t="s">
        <v>8757</v>
      </c>
      <c r="AK1308" s="44">
        <v>-0.53809523809523807</v>
      </c>
      <c r="AL1308" s="44">
        <v>0.62499999999999978</v>
      </c>
      <c r="AM1308" s="44">
        <v>-0.55555555555555647</v>
      </c>
      <c r="AN1308" s="25">
        <v>0.75675675675675658</v>
      </c>
      <c r="AO1308" s="25">
        <v>0.10090090090090093</v>
      </c>
      <c r="AP1308" s="215">
        <v>27.75</v>
      </c>
      <c r="AQ1308" s="215" t="s">
        <v>9658</v>
      </c>
      <c r="AR1308" s="44">
        <v>-8.9285714285714194E-3</v>
      </c>
      <c r="AS1308" s="171" t="s">
        <v>7411</v>
      </c>
      <c r="AT1308" s="171" t="s">
        <v>6958</v>
      </c>
      <c r="AU1308" s="171" t="s">
        <v>6998</v>
      </c>
      <c r="AV1308" s="7" t="s">
        <v>5474</v>
      </c>
      <c r="AW1308" s="14" t="s">
        <v>7912</v>
      </c>
      <c r="AX1308" s="49" t="s">
        <v>6020</v>
      </c>
      <c r="AY1308" s="38" t="s">
        <v>5961</v>
      </c>
      <c r="AZ1308" s="14" t="s">
        <v>6721</v>
      </c>
      <c r="BA1308" s="49" t="s">
        <v>5993</v>
      </c>
      <c r="BB1308" s="38" t="s">
        <v>5993</v>
      </c>
      <c r="BC1308" s="7">
        <v>0.3</v>
      </c>
      <c r="BD1308" s="14" t="s">
        <v>6313</v>
      </c>
      <c r="BE1308" s="49" t="s">
        <v>5993</v>
      </c>
      <c r="BF1308" s="38" t="s">
        <v>5993</v>
      </c>
      <c r="BG1308" s="7">
        <v>0.8</v>
      </c>
      <c r="BH1308" s="45">
        <v>31.051109158735631</v>
      </c>
      <c r="BI1308" s="215" t="s">
        <v>8495</v>
      </c>
      <c r="BJ1308" s="215" t="s">
        <v>8554</v>
      </c>
      <c r="BK1308" s="7">
        <v>0.7</v>
      </c>
      <c r="BL1308" s="25">
        <v>7.25952813067148E-3</v>
      </c>
      <c r="BM1308" s="20">
        <v>0.70462500000000006</v>
      </c>
      <c r="BN1308" s="20">
        <v>0.75</v>
      </c>
      <c r="BO1308" s="20">
        <v>0.66749999999999998</v>
      </c>
      <c r="BP1308" s="46">
        <v>15.677966101694915</v>
      </c>
      <c r="BQ1308" s="215" t="s">
        <v>8558</v>
      </c>
      <c r="BR1308" s="79">
        <v>4.0585585585585671E-2</v>
      </c>
      <c r="BS1308" s="9">
        <v>2.6832668528746551E-2</v>
      </c>
      <c r="BT1308" s="9">
        <v>3.7175765017888773E-2</v>
      </c>
      <c r="BU1308" s="47">
        <v>44399</v>
      </c>
      <c r="BV1308" s="47">
        <v>44405</v>
      </c>
      <c r="BW1308" s="14" t="s">
        <v>5474</v>
      </c>
      <c r="BX1308" s="83">
        <v>0.24870270270270264</v>
      </c>
      <c r="BY1308" s="82">
        <v>1.95</v>
      </c>
      <c r="BZ1308" s="46">
        <v>14.230769230769232</v>
      </c>
      <c r="CA1308" s="48" t="s">
        <v>5474</v>
      </c>
      <c r="CB1308" s="45">
        <v>-277.5</v>
      </c>
      <c r="CC1308" s="45">
        <v>-277.5</v>
      </c>
      <c r="CD1308" s="45">
        <v>0</v>
      </c>
      <c r="CE1308" s="45">
        <v>0</v>
      </c>
      <c r="CF1308" s="14" t="s">
        <v>9806</v>
      </c>
      <c r="CG1308" s="7" t="s">
        <v>8590</v>
      </c>
      <c r="CH1308" s="215" t="s">
        <v>8523</v>
      </c>
      <c r="CI1308" s="215" t="s">
        <v>8546</v>
      </c>
      <c r="CJ1308" s="215" t="s">
        <v>8498</v>
      </c>
      <c r="CK1308" s="43" t="s">
        <v>7699</v>
      </c>
      <c r="CL1308" s="43" t="s">
        <v>5474</v>
      </c>
      <c r="CM1308" s="43" t="s">
        <v>5474</v>
      </c>
      <c r="CN1308" s="145">
        <v>-277.5</v>
      </c>
      <c r="CO1308" s="145">
        <v>-277.5</v>
      </c>
      <c r="CP1308" s="148">
        <v>861.66827915491376</v>
      </c>
      <c r="CQ1308" s="189" t="s">
        <v>5474</v>
      </c>
      <c r="CR1308" s="189" t="s">
        <v>5474</v>
      </c>
      <c r="CS1308" s="99" t="s">
        <v>5474</v>
      </c>
      <c r="CT1308" s="167" t="s">
        <v>5474</v>
      </c>
      <c r="CU1308" s="43" t="s">
        <v>5474</v>
      </c>
      <c r="CV1308" s="43" t="s">
        <v>5474</v>
      </c>
      <c r="CW1308" s="43" t="s">
        <v>5474</v>
      </c>
      <c r="CX1308" s="43" t="s">
        <v>5474</v>
      </c>
      <c r="CY1308" s="43" t="s">
        <v>5474</v>
      </c>
      <c r="CZ1308" s="43" t="s">
        <v>5474</v>
      </c>
      <c r="DA1308" s="42" t="s">
        <v>5474</v>
      </c>
      <c r="DB1308" s="42" t="s">
        <v>5474</v>
      </c>
      <c r="DC1308" s="42" t="s">
        <v>5474</v>
      </c>
      <c r="DD1308" s="42" t="s">
        <v>5474</v>
      </c>
      <c r="DE1308" s="42" t="s">
        <v>5474</v>
      </c>
      <c r="DF1308" s="42" t="s">
        <v>5474</v>
      </c>
      <c r="DG1308" s="42" t="s">
        <v>5474</v>
      </c>
      <c r="DH1308" s="42" t="s">
        <v>5474</v>
      </c>
    </row>
    <row r="1309" spans="1:112">
      <c r="A1309" s="22">
        <v>9949</v>
      </c>
      <c r="B1309" s="7" t="s">
        <v>1616</v>
      </c>
      <c r="C1309" s="21">
        <v>0.44729999999999998</v>
      </c>
      <c r="D1309" s="21">
        <v>-7.3800000000000004E-2</v>
      </c>
      <c r="E1309" s="21">
        <v>0.31819999999999998</v>
      </c>
      <c r="F1309" s="21">
        <v>1.43E-2</v>
      </c>
      <c r="G1309" s="21">
        <v>6.2399999999999997E-2</v>
      </c>
      <c r="H1309" s="21">
        <v>-0.77270000000000005</v>
      </c>
      <c r="I1309" s="21">
        <v>-1.7857000000000001</v>
      </c>
      <c r="J1309" s="21">
        <v>-0.2979</v>
      </c>
      <c r="K1309" s="21">
        <v>-5.0000000000000001E-3</v>
      </c>
      <c r="L1309" s="21">
        <v>4.4000000000000003E-3</v>
      </c>
      <c r="M1309" s="21">
        <v>-1.7399999999999999E-2</v>
      </c>
      <c r="N1309" s="21">
        <v>-0.33050000000000002</v>
      </c>
      <c r="O1309" s="21">
        <v>-0.16889999999999999</v>
      </c>
      <c r="P1309" s="21">
        <v>6.7000000000000002E-3</v>
      </c>
      <c r="Q1309" s="21">
        <v>-4.4000000000000003E-3</v>
      </c>
      <c r="R1309" s="21">
        <v>-4.1000000000000003E-3</v>
      </c>
      <c r="S1309" s="21">
        <v>-4.4600000000000001E-2</v>
      </c>
      <c r="T1309" s="21">
        <v>-3.44E-2</v>
      </c>
      <c r="U1309" s="10">
        <v>-0.61</v>
      </c>
      <c r="V1309" s="10">
        <v>-0.79</v>
      </c>
      <c r="W1309" s="7">
        <v>0</v>
      </c>
      <c r="X1309" s="20">
        <v>0</v>
      </c>
      <c r="Y1309" s="75"/>
      <c r="Z1309" s="7"/>
      <c r="AA1309" s="7"/>
      <c r="AB1309" s="51">
        <v>4</v>
      </c>
      <c r="AC1309" s="51">
        <v>2</v>
      </c>
      <c r="AD1309" s="51"/>
      <c r="AE1309" s="51"/>
      <c r="AF1309" s="51"/>
      <c r="AG1309" s="51"/>
      <c r="AH1309" s="20">
        <v>0</v>
      </c>
      <c r="AI1309" s="7" t="s">
        <v>8493</v>
      </c>
      <c r="AJ1309" s="67" t="s">
        <v>8757</v>
      </c>
      <c r="AK1309" s="44">
        <v>-0.91228070175438591</v>
      </c>
      <c r="AL1309" s="44">
        <v>-0.90476190476190521</v>
      </c>
      <c r="AM1309" s="44">
        <v>-1</v>
      </c>
      <c r="AN1309" s="25">
        <v>0.26886792452830188</v>
      </c>
      <c r="AO1309" s="25">
        <v>9.9056603773584981E-2</v>
      </c>
      <c r="AP1309" s="215">
        <v>10.6</v>
      </c>
      <c r="AQ1309" s="215" t="s">
        <v>9658</v>
      </c>
      <c r="AR1309" s="44">
        <v>-1.3953488372093001E-2</v>
      </c>
      <c r="AS1309" s="171" t="s">
        <v>7411</v>
      </c>
      <c r="AT1309" s="171" t="s">
        <v>8166</v>
      </c>
      <c r="AU1309" s="171" t="s">
        <v>6914</v>
      </c>
      <c r="AV1309" s="7" t="s">
        <v>5474</v>
      </c>
      <c r="AW1309" s="14" t="s">
        <v>6826</v>
      </c>
      <c r="AX1309" s="49" t="s">
        <v>5960</v>
      </c>
      <c r="AY1309" s="38" t="s">
        <v>5971</v>
      </c>
      <c r="AZ1309" s="14" t="s">
        <v>6015</v>
      </c>
      <c r="BA1309" s="49" t="s">
        <v>5967</v>
      </c>
      <c r="BB1309" s="38" t="s">
        <v>5971</v>
      </c>
      <c r="BC1309" s="7">
        <v>0.7</v>
      </c>
      <c r="BD1309" s="14" t="s">
        <v>6407</v>
      </c>
      <c r="BE1309" s="49" t="s">
        <v>5967</v>
      </c>
      <c r="BF1309" s="38" t="s">
        <v>6007</v>
      </c>
      <c r="BG1309" s="7">
        <v>2.2999999999999998</v>
      </c>
      <c r="BH1309" s="45">
        <v>32.592251813292734</v>
      </c>
      <c r="BI1309" s="215" t="s">
        <v>8495</v>
      </c>
      <c r="BJ1309" s="215" t="s">
        <v>8554</v>
      </c>
      <c r="BK1309" s="7">
        <v>0.5</v>
      </c>
      <c r="BL1309" s="25">
        <v>0</v>
      </c>
      <c r="BM1309" s="20">
        <v>0.56737499999999996</v>
      </c>
      <c r="BN1309" s="20">
        <v>0.69250000000000012</v>
      </c>
      <c r="BO1309" s="20">
        <v>0.46499999999999997</v>
      </c>
      <c r="BP1309" s="46" t="s">
        <v>8473</v>
      </c>
      <c r="BQ1309" s="215" t="s">
        <v>8473</v>
      </c>
      <c r="BR1309" s="79" t="s">
        <v>8473</v>
      </c>
      <c r="BS1309" s="9">
        <v>0</v>
      </c>
      <c r="BT1309" s="9">
        <v>0</v>
      </c>
      <c r="BU1309" s="47" t="s">
        <v>5993</v>
      </c>
      <c r="BV1309" s="47" t="s">
        <v>5993</v>
      </c>
      <c r="BW1309" s="14" t="s">
        <v>5474</v>
      </c>
      <c r="BX1309" s="83" t="s">
        <v>8473</v>
      </c>
      <c r="BY1309" s="82" t="s">
        <v>8473</v>
      </c>
      <c r="BZ1309" s="46" t="s">
        <v>8473</v>
      </c>
      <c r="CA1309" s="48" t="s">
        <v>8475</v>
      </c>
      <c r="CB1309" s="45">
        <v>42.4</v>
      </c>
      <c r="CC1309" s="45">
        <v>21.2</v>
      </c>
      <c r="CD1309" s="45">
        <v>0</v>
      </c>
      <c r="CE1309" s="45">
        <v>0</v>
      </c>
      <c r="CF1309" s="14" t="s">
        <v>9807</v>
      </c>
      <c r="CG1309" s="7" t="s">
        <v>8556</v>
      </c>
      <c r="CH1309" s="215" t="s">
        <v>8479</v>
      </c>
      <c r="CI1309" s="215" t="s">
        <v>8479</v>
      </c>
      <c r="CJ1309" s="215" t="s">
        <v>8546</v>
      </c>
      <c r="CK1309" s="43" t="s">
        <v>6894</v>
      </c>
      <c r="CL1309" s="43" t="s">
        <v>5474</v>
      </c>
      <c r="CM1309" s="43" t="s">
        <v>5474</v>
      </c>
      <c r="CN1309" s="145">
        <v>21.2</v>
      </c>
      <c r="CO1309" s="145">
        <v>42.4</v>
      </c>
      <c r="CP1309" s="148">
        <v>345.47786922090296</v>
      </c>
      <c r="CQ1309" s="189" t="s">
        <v>5474</v>
      </c>
      <c r="CR1309" s="189" t="s">
        <v>5474</v>
      </c>
      <c r="CS1309" s="99" t="s">
        <v>5474</v>
      </c>
      <c r="CT1309" s="167" t="s">
        <v>5474</v>
      </c>
      <c r="CU1309" s="43" t="s">
        <v>5474</v>
      </c>
      <c r="CV1309" s="43" t="s">
        <v>5474</v>
      </c>
      <c r="CW1309" s="43" t="s">
        <v>5474</v>
      </c>
      <c r="CX1309" s="43" t="s">
        <v>5474</v>
      </c>
      <c r="CY1309" s="43" t="s">
        <v>5474</v>
      </c>
      <c r="CZ1309" s="43" t="s">
        <v>5474</v>
      </c>
      <c r="DA1309" s="42" t="s">
        <v>5474</v>
      </c>
      <c r="DB1309" s="42" t="s">
        <v>5474</v>
      </c>
      <c r="DC1309" s="42" t="s">
        <v>5474</v>
      </c>
      <c r="DD1309" s="42" t="s">
        <v>5474</v>
      </c>
      <c r="DE1309" s="42" t="s">
        <v>5474</v>
      </c>
      <c r="DF1309" s="42" t="s">
        <v>5474</v>
      </c>
      <c r="DG1309" s="42" t="s">
        <v>5474</v>
      </c>
      <c r="DH1309" s="42" t="s">
        <v>5474</v>
      </c>
    </row>
    <row r="1310" spans="1:112">
      <c r="A1310" s="22">
        <v>4526</v>
      </c>
      <c r="B1310" s="7" t="s">
        <v>955</v>
      </c>
      <c r="C1310" s="21">
        <v>-0.10050000000000001</v>
      </c>
      <c r="D1310" s="21">
        <v>0.67459999999999998</v>
      </c>
      <c r="E1310" s="21">
        <v>2.3900000000000001E-2</v>
      </c>
      <c r="F1310" s="21">
        <v>0.61399999999999999</v>
      </c>
      <c r="G1310" s="21">
        <v>0.27089999999999997</v>
      </c>
      <c r="H1310" s="21">
        <v>2.4</v>
      </c>
      <c r="I1310" s="21">
        <v>6</v>
      </c>
      <c r="J1310" s="21">
        <v>1.2608999999999999</v>
      </c>
      <c r="K1310" s="21">
        <v>2.1700000000000001E-2</v>
      </c>
      <c r="L1310" s="21">
        <v>-1.9E-3</v>
      </c>
      <c r="M1310" s="21">
        <v>-5.67E-2</v>
      </c>
      <c r="N1310" s="21">
        <v>7.9600000000000004E-2</v>
      </c>
      <c r="O1310" s="21">
        <v>7.1599999999999997E-2</v>
      </c>
      <c r="P1310" s="21">
        <v>-5.1799999999999999E-2</v>
      </c>
      <c r="Q1310" s="21">
        <v>-4.8999999999999998E-3</v>
      </c>
      <c r="R1310" s="21">
        <v>-1.9E-3</v>
      </c>
      <c r="S1310" s="21">
        <v>-3.2000000000000002E-3</v>
      </c>
      <c r="T1310" s="21">
        <v>3.7000000000000002E-3</v>
      </c>
      <c r="U1310" s="10">
        <v>0.12</v>
      </c>
      <c r="V1310" s="10">
        <v>-0.78</v>
      </c>
      <c r="W1310" s="7">
        <v>0.2</v>
      </c>
      <c r="X1310" s="20">
        <v>0.69310000000000005</v>
      </c>
      <c r="Y1310" s="75">
        <v>2019</v>
      </c>
      <c r="Z1310" s="7">
        <v>0.2</v>
      </c>
      <c r="AA1310" s="7">
        <v>0</v>
      </c>
      <c r="AB1310" s="51">
        <v>327</v>
      </c>
      <c r="AC1310" s="51">
        <v>152</v>
      </c>
      <c r="AD1310" s="51"/>
      <c r="AE1310" s="51"/>
      <c r="AF1310" s="51">
        <v>-1</v>
      </c>
      <c r="AG1310" s="51">
        <v>1</v>
      </c>
      <c r="AH1310" s="20">
        <v>7.9000000000000008E-3</v>
      </c>
      <c r="AI1310" s="7" t="s">
        <v>8487</v>
      </c>
      <c r="AJ1310" s="67" t="s">
        <v>8494</v>
      </c>
      <c r="AK1310" s="44">
        <v>0.61589403973509949</v>
      </c>
      <c r="AL1310" s="44">
        <v>0.51162790697674432</v>
      </c>
      <c r="AM1310" s="44">
        <v>0.5</v>
      </c>
      <c r="AN1310" s="25">
        <v>0.43142857142857138</v>
      </c>
      <c r="AO1310" s="25">
        <v>0.12285714285714298</v>
      </c>
      <c r="AP1310" s="215">
        <v>17.5</v>
      </c>
      <c r="AQ1310" s="215" t="s">
        <v>9658</v>
      </c>
      <c r="AR1310" s="44">
        <v>-2.84900284900284E-3</v>
      </c>
      <c r="AS1310" s="171" t="s">
        <v>7116</v>
      </c>
      <c r="AT1310" s="171" t="s">
        <v>7388</v>
      </c>
      <c r="AU1310" s="171" t="s">
        <v>7105</v>
      </c>
      <c r="AV1310" s="7" t="s">
        <v>5474</v>
      </c>
      <c r="AW1310" s="14" t="s">
        <v>8003</v>
      </c>
      <c r="AX1310" s="49" t="s">
        <v>6009</v>
      </c>
      <c r="AY1310" s="38" t="s">
        <v>5971</v>
      </c>
      <c r="AZ1310" s="14" t="s">
        <v>6038</v>
      </c>
      <c r="BA1310" s="49" t="s">
        <v>5967</v>
      </c>
      <c r="BB1310" s="38" t="s">
        <v>5961</v>
      </c>
      <c r="BC1310" s="7">
        <v>0.3</v>
      </c>
      <c r="BD1310" s="14" t="s">
        <v>6110</v>
      </c>
      <c r="BE1310" s="49" t="s">
        <v>5967</v>
      </c>
      <c r="BF1310" s="38" t="s">
        <v>5961</v>
      </c>
      <c r="BG1310" s="7">
        <v>0.7</v>
      </c>
      <c r="BH1310" s="45">
        <v>418.71361152495194</v>
      </c>
      <c r="BI1310" s="215" t="s">
        <v>8471</v>
      </c>
      <c r="BJ1310" s="215" t="s">
        <v>8554</v>
      </c>
      <c r="BK1310" s="7">
        <v>1.8</v>
      </c>
      <c r="BL1310" s="25">
        <v>8.6455331412102921E-3</v>
      </c>
      <c r="BM1310" s="20">
        <v>0.71500000000000008</v>
      </c>
      <c r="BN1310" s="20">
        <v>0.74250000000000016</v>
      </c>
      <c r="BO1310" s="20">
        <v>0.69249999999999989</v>
      </c>
      <c r="BP1310" s="46" t="s">
        <v>8473</v>
      </c>
      <c r="BQ1310" s="215" t="s">
        <v>8473</v>
      </c>
      <c r="BR1310" s="79" t="s">
        <v>8473</v>
      </c>
      <c r="BS1310" s="9">
        <v>5.5461265880314414E-3</v>
      </c>
      <c r="BT1310" s="9">
        <v>5.5461265880314414E-3</v>
      </c>
      <c r="BU1310" s="47" t="s">
        <v>5993</v>
      </c>
      <c r="BV1310" s="47" t="s">
        <v>5993</v>
      </c>
      <c r="BW1310" s="14" t="s">
        <v>5474</v>
      </c>
      <c r="BX1310" s="83" t="s">
        <v>8473</v>
      </c>
      <c r="BY1310" s="82" t="s">
        <v>8473</v>
      </c>
      <c r="BZ1310" s="46" t="s">
        <v>8473</v>
      </c>
      <c r="CA1310" s="48" t="s">
        <v>8475</v>
      </c>
      <c r="CB1310" s="45">
        <v>5722.5</v>
      </c>
      <c r="CC1310" s="45">
        <v>2660</v>
      </c>
      <c r="CD1310" s="45">
        <v>0</v>
      </c>
      <c r="CE1310" s="45">
        <v>0</v>
      </c>
      <c r="CF1310" s="14" t="s">
        <v>9808</v>
      </c>
      <c r="CG1310" s="7" t="s">
        <v>8590</v>
      </c>
      <c r="CH1310" s="215" t="s">
        <v>8523</v>
      </c>
      <c r="CI1310" s="215" t="s">
        <v>8478</v>
      </c>
      <c r="CJ1310" s="215" t="s">
        <v>8479</v>
      </c>
      <c r="CK1310" s="43" t="s">
        <v>5474</v>
      </c>
      <c r="CL1310" s="43" t="s">
        <v>5474</v>
      </c>
      <c r="CM1310" s="43" t="s">
        <v>5474</v>
      </c>
      <c r="CN1310" s="145">
        <v>2660</v>
      </c>
      <c r="CO1310" s="145">
        <v>5722.5</v>
      </c>
      <c r="CP1310" s="148">
        <v>7327.4882016866586</v>
      </c>
      <c r="CQ1310" s="189" t="s">
        <v>5474</v>
      </c>
      <c r="CR1310" s="189" t="s">
        <v>5474</v>
      </c>
      <c r="CS1310" s="99" t="s">
        <v>5474</v>
      </c>
      <c r="CT1310" s="167" t="s">
        <v>5474</v>
      </c>
      <c r="CU1310" s="43" t="s">
        <v>5474</v>
      </c>
      <c r="CV1310" s="43" t="s">
        <v>5474</v>
      </c>
      <c r="CW1310" s="43" t="s">
        <v>5474</v>
      </c>
      <c r="CX1310" s="43" t="s">
        <v>5474</v>
      </c>
      <c r="CY1310" s="43" t="s">
        <v>5474</v>
      </c>
      <c r="CZ1310" s="43" t="s">
        <v>5474</v>
      </c>
      <c r="DA1310" s="42" t="s">
        <v>5474</v>
      </c>
      <c r="DB1310" s="42" t="s">
        <v>5474</v>
      </c>
      <c r="DC1310" s="42" t="s">
        <v>5474</v>
      </c>
      <c r="DD1310" s="42" t="s">
        <v>5474</v>
      </c>
      <c r="DE1310" s="42" t="s">
        <v>5474</v>
      </c>
      <c r="DF1310" s="42" t="s">
        <v>5474</v>
      </c>
      <c r="DG1310" s="42" t="s">
        <v>5474</v>
      </c>
      <c r="DH1310" s="42" t="s">
        <v>5474</v>
      </c>
    </row>
    <row r="1311" spans="1:112">
      <c r="A1311" s="22">
        <v>1788</v>
      </c>
      <c r="B1311" s="7" t="s">
        <v>233</v>
      </c>
      <c r="C1311" s="21">
        <v>-0.32990000000000003</v>
      </c>
      <c r="D1311" s="21">
        <v>-3.6400000000000002E-2</v>
      </c>
      <c r="E1311" s="21">
        <v>-0.1726</v>
      </c>
      <c r="F1311" s="21">
        <v>-5.4899999999999997E-2</v>
      </c>
      <c r="G1311" s="21">
        <v>8.7300000000000003E-2</v>
      </c>
      <c r="H1311" s="21">
        <v>0.1106</v>
      </c>
      <c r="I1311" s="21">
        <v>7.5899999999999995E-2</v>
      </c>
      <c r="J1311" s="21">
        <v>0.13089999999999999</v>
      </c>
      <c r="K1311" s="21">
        <v>-6.1999999999999998E-3</v>
      </c>
      <c r="L1311" s="21">
        <v>8.2000000000000007E-3</v>
      </c>
      <c r="M1311" s="21">
        <v>1.95E-2</v>
      </c>
      <c r="N1311" s="21">
        <v>2.5999999999999999E-3</v>
      </c>
      <c r="O1311" s="21">
        <v>-6.3E-3</v>
      </c>
      <c r="P1311" s="21">
        <v>1.15E-2</v>
      </c>
      <c r="Q1311" s="21">
        <v>4.7000000000000002E-3</v>
      </c>
      <c r="R1311" s="21">
        <v>1.9E-3</v>
      </c>
      <c r="S1311" s="21">
        <v>0.15049999999999999</v>
      </c>
      <c r="T1311" s="21">
        <v>8.6699999999999999E-2</v>
      </c>
      <c r="U1311" s="10">
        <v>4.58</v>
      </c>
      <c r="V1311" s="10">
        <v>9.2200000000000006</v>
      </c>
      <c r="W1311" s="7">
        <v>5.9539999999999997</v>
      </c>
      <c r="X1311" s="20">
        <v>0.83720000000000006</v>
      </c>
      <c r="Y1311" s="75">
        <v>2020</v>
      </c>
      <c r="Z1311" s="7">
        <v>6.7708000000000004</v>
      </c>
      <c r="AA1311" s="7">
        <v>0</v>
      </c>
      <c r="AB1311" s="51">
        <v>-14</v>
      </c>
      <c r="AC1311" s="51">
        <v>-1</v>
      </c>
      <c r="AD1311" s="51"/>
      <c r="AE1311" s="51"/>
      <c r="AF1311" s="51"/>
      <c r="AG1311" s="51"/>
      <c r="AH1311" s="20">
        <v>0</v>
      </c>
      <c r="AI1311" s="7" t="s">
        <v>8487</v>
      </c>
      <c r="AJ1311" s="67" t="s">
        <v>8494</v>
      </c>
      <c r="AK1311" s="44">
        <v>0.73239436619718312</v>
      </c>
      <c r="AL1311" s="44">
        <v>-0.83333333333333337</v>
      </c>
      <c r="AM1311" s="44">
        <v>0.5</v>
      </c>
      <c r="AN1311" s="25">
        <v>0.26691729323308272</v>
      </c>
      <c r="AO1311" s="25">
        <v>6.7669172932330823E-2</v>
      </c>
      <c r="AP1311" s="215">
        <v>133</v>
      </c>
      <c r="AQ1311" s="215" t="s">
        <v>9658</v>
      </c>
      <c r="AR1311" s="44">
        <v>-3.7453183520599199E-3</v>
      </c>
      <c r="AS1311" s="171" t="s">
        <v>7114</v>
      </c>
      <c r="AT1311" s="171" t="s">
        <v>7031</v>
      </c>
      <c r="AU1311" s="171" t="s">
        <v>7012</v>
      </c>
      <c r="AV1311" s="7" t="s">
        <v>8470</v>
      </c>
      <c r="AW1311" s="14" t="s">
        <v>6015</v>
      </c>
      <c r="AX1311" s="49" t="s">
        <v>6009</v>
      </c>
      <c r="AY1311" s="38" t="s">
        <v>5971</v>
      </c>
      <c r="AZ1311" s="14" t="s">
        <v>6551</v>
      </c>
      <c r="BA1311" s="49" t="s">
        <v>5967</v>
      </c>
      <c r="BB1311" s="38" t="s">
        <v>5971</v>
      </c>
      <c r="BC1311" s="7">
        <v>0.3</v>
      </c>
      <c r="BD1311" s="14" t="s">
        <v>6136</v>
      </c>
      <c r="BE1311" s="49" t="s">
        <v>5988</v>
      </c>
      <c r="BF1311" s="38" t="s">
        <v>6012</v>
      </c>
      <c r="BG1311" s="7">
        <v>0.9</v>
      </c>
      <c r="BH1311" s="45">
        <v>86.912671502113966</v>
      </c>
      <c r="BI1311" s="215" t="s">
        <v>8495</v>
      </c>
      <c r="BJ1311" s="215" t="s">
        <v>8554</v>
      </c>
      <c r="BK1311" s="7">
        <v>4.5</v>
      </c>
      <c r="BL1311" s="25">
        <v>3.7735849056603774E-3</v>
      </c>
      <c r="BM1311" s="20">
        <v>0.56237500000000007</v>
      </c>
      <c r="BN1311" s="20">
        <v>0.49500000000000005</v>
      </c>
      <c r="BO1311" s="20">
        <v>0.61749999999999994</v>
      </c>
      <c r="BP1311" s="46">
        <v>14.425162689804772</v>
      </c>
      <c r="BQ1311" s="215" t="s">
        <v>8585</v>
      </c>
      <c r="BR1311" s="79">
        <v>-5.7887719298245509E-2</v>
      </c>
      <c r="BS1311" s="9">
        <v>3.8690577415353422E-2</v>
      </c>
      <c r="BT1311" s="9">
        <v>4.4796212831626825E-2</v>
      </c>
      <c r="BU1311" s="47">
        <v>44404</v>
      </c>
      <c r="BV1311" s="47">
        <v>44410</v>
      </c>
      <c r="BW1311" s="14" t="s">
        <v>5474</v>
      </c>
      <c r="BX1311" s="83">
        <v>0.13053473684210526</v>
      </c>
      <c r="BY1311" s="82">
        <v>8.98</v>
      </c>
      <c r="BZ1311" s="46">
        <v>14.810690423162583</v>
      </c>
      <c r="CA1311" s="48" t="s">
        <v>5474</v>
      </c>
      <c r="CB1311" s="45">
        <v>-1862</v>
      </c>
      <c r="CC1311" s="45">
        <v>-133</v>
      </c>
      <c r="CD1311" s="45">
        <v>0</v>
      </c>
      <c r="CE1311" s="45">
        <v>0</v>
      </c>
      <c r="CF1311" s="14" t="s">
        <v>9809</v>
      </c>
      <c r="CG1311" s="7" t="s">
        <v>8590</v>
      </c>
      <c r="CH1311" s="215" t="s">
        <v>8479</v>
      </c>
      <c r="CI1311" s="215" t="s">
        <v>8498</v>
      </c>
      <c r="CJ1311" s="215" t="s">
        <v>8479</v>
      </c>
      <c r="CK1311" s="43" t="s">
        <v>6968</v>
      </c>
      <c r="CL1311" s="43" t="s">
        <v>5474</v>
      </c>
      <c r="CM1311" s="43" t="s">
        <v>6944</v>
      </c>
      <c r="CN1311" s="145">
        <v>-133</v>
      </c>
      <c r="CO1311" s="145">
        <v>-1862</v>
      </c>
      <c r="CP1311" s="148">
        <v>11559.385309781157</v>
      </c>
      <c r="CQ1311" s="189">
        <v>0.29022556390977439</v>
      </c>
      <c r="CR1311" s="189">
        <v>0.38640000000000002</v>
      </c>
      <c r="CS1311" s="99">
        <v>44669</v>
      </c>
      <c r="CT1311" s="167" t="s">
        <v>5474</v>
      </c>
      <c r="CU1311" s="43" t="s">
        <v>5474</v>
      </c>
      <c r="CV1311" s="43" t="s">
        <v>5474</v>
      </c>
      <c r="CW1311" s="43" t="s">
        <v>5474</v>
      </c>
      <c r="CX1311" s="43" t="s">
        <v>5474</v>
      </c>
      <c r="CY1311" s="43" t="s">
        <v>5474</v>
      </c>
      <c r="CZ1311" s="43" t="s">
        <v>5474</v>
      </c>
      <c r="DA1311" s="42" t="s">
        <v>5474</v>
      </c>
      <c r="DB1311" s="42" t="s">
        <v>5474</v>
      </c>
      <c r="DC1311" s="42" t="s">
        <v>5474</v>
      </c>
      <c r="DD1311" s="42" t="s">
        <v>5474</v>
      </c>
      <c r="DE1311" s="42" t="s">
        <v>5474</v>
      </c>
      <c r="DF1311" s="42" t="s">
        <v>5474</v>
      </c>
      <c r="DG1311" s="42" t="s">
        <v>5474</v>
      </c>
      <c r="DH1311" s="42" t="s">
        <v>5474</v>
      </c>
    </row>
    <row r="1312" spans="1:112">
      <c r="A1312" s="22">
        <v>1524</v>
      </c>
      <c r="B1312" s="7" t="s">
        <v>140</v>
      </c>
      <c r="C1312" s="21">
        <v>-5.5E-2</v>
      </c>
      <c r="D1312" s="21">
        <v>-7.7499999999999999E-2</v>
      </c>
      <c r="E1312" s="21">
        <v>5.7700000000000001E-2</v>
      </c>
      <c r="F1312" s="21">
        <v>-8.6800000000000002E-2</v>
      </c>
      <c r="G1312" s="21">
        <v>3.73E-2</v>
      </c>
      <c r="H1312" s="21">
        <v>-1.2307999999999999</v>
      </c>
      <c r="I1312" s="21">
        <v>0.57140000000000002</v>
      </c>
      <c r="J1312" s="21">
        <v>0</v>
      </c>
      <c r="K1312" s="21">
        <v>-2.69E-2</v>
      </c>
      <c r="L1312" s="21">
        <v>6.25E-2</v>
      </c>
      <c r="M1312" s="21">
        <v>-6.1999999999999998E-3</v>
      </c>
      <c r="N1312" s="21">
        <v>-2.5700000000000001E-2</v>
      </c>
      <c r="O1312" s="21">
        <v>8.8800000000000004E-2</v>
      </c>
      <c r="P1312" s="21">
        <v>-2.8E-3</v>
      </c>
      <c r="Q1312" s="21">
        <v>-5.8999999999999999E-3</v>
      </c>
      <c r="R1312" s="21">
        <v>-2.8E-3</v>
      </c>
      <c r="S1312" s="21">
        <v>7.1599999999999997E-2</v>
      </c>
      <c r="T1312" s="21">
        <v>3.5700000000000003E-2</v>
      </c>
      <c r="U1312" s="10">
        <v>0.1</v>
      </c>
      <c r="V1312" s="10">
        <v>0.2</v>
      </c>
      <c r="W1312" s="7">
        <v>0.41199999999999998</v>
      </c>
      <c r="X1312" s="20">
        <v>0.56699999999999995</v>
      </c>
      <c r="Y1312" s="75">
        <v>2020</v>
      </c>
      <c r="Z1312" s="7">
        <v>0.21</v>
      </c>
      <c r="AA1312" s="7">
        <v>0</v>
      </c>
      <c r="AB1312" s="51">
        <v>-96</v>
      </c>
      <c r="AC1312" s="51">
        <v>7</v>
      </c>
      <c r="AD1312" s="51"/>
      <c r="AE1312" s="51"/>
      <c r="AF1312" s="51"/>
      <c r="AG1312" s="51"/>
      <c r="AH1312" s="20">
        <v>1E-3</v>
      </c>
      <c r="AI1312" s="7" t="s">
        <v>8467</v>
      </c>
      <c r="AJ1312" s="67" t="s">
        <v>8494</v>
      </c>
      <c r="AK1312" s="44">
        <v>-0.72892938496583148</v>
      </c>
      <c r="AL1312" s="44">
        <v>-0.79831932773109215</v>
      </c>
      <c r="AM1312" s="44">
        <v>-1</v>
      </c>
      <c r="AN1312" s="25">
        <v>0.45025641025641011</v>
      </c>
      <c r="AO1312" s="25">
        <v>0.122051282051282</v>
      </c>
      <c r="AP1312" s="215">
        <v>9.75</v>
      </c>
      <c r="AQ1312" s="215" t="s">
        <v>9658</v>
      </c>
      <c r="AR1312" s="44">
        <v>-2.04708290685772E-3</v>
      </c>
      <c r="AS1312" s="171" t="s">
        <v>7178</v>
      </c>
      <c r="AT1312" s="171" t="s">
        <v>7179</v>
      </c>
      <c r="AU1312" s="171" t="s">
        <v>6893</v>
      </c>
      <c r="AV1312" s="7" t="s">
        <v>8470</v>
      </c>
      <c r="AW1312" s="14" t="s">
        <v>6647</v>
      </c>
      <c r="AX1312" s="49" t="s">
        <v>6009</v>
      </c>
      <c r="AY1312" s="38" t="s">
        <v>5971</v>
      </c>
      <c r="AZ1312" s="14" t="s">
        <v>6129</v>
      </c>
      <c r="BA1312" s="49" t="s">
        <v>5993</v>
      </c>
      <c r="BB1312" s="38" t="s">
        <v>5993</v>
      </c>
      <c r="BC1312" s="7">
        <v>0.2</v>
      </c>
      <c r="BD1312" s="14" t="s">
        <v>6023</v>
      </c>
      <c r="BE1312" s="49" t="s">
        <v>5967</v>
      </c>
      <c r="BF1312" s="38" t="s">
        <v>5961</v>
      </c>
      <c r="BG1312" s="7">
        <v>0.3</v>
      </c>
      <c r="BH1312" s="45">
        <v>166.58262037905178</v>
      </c>
      <c r="BI1312" s="215" t="s">
        <v>8471</v>
      </c>
      <c r="BJ1312" s="215" t="s">
        <v>8554</v>
      </c>
      <c r="BK1312" s="7">
        <v>1.8</v>
      </c>
      <c r="BL1312" s="25">
        <v>0</v>
      </c>
      <c r="BM1312" s="20">
        <v>0.59624999999999995</v>
      </c>
      <c r="BN1312" s="20">
        <v>0.58250000000000002</v>
      </c>
      <c r="BO1312" s="20">
        <v>0.60749999999999993</v>
      </c>
      <c r="BP1312" s="46">
        <v>48.75</v>
      </c>
      <c r="BQ1312" s="215" t="s">
        <v>8540</v>
      </c>
      <c r="BR1312" s="79">
        <v>-0.75384615384615383</v>
      </c>
      <c r="BS1312" s="9">
        <v>3.6194671428553482E-2</v>
      </c>
      <c r="BT1312" s="9">
        <v>1.5597217814248276E-2</v>
      </c>
      <c r="BU1312" s="47" t="s">
        <v>5993</v>
      </c>
      <c r="BV1312" s="47">
        <v>44294</v>
      </c>
      <c r="BW1312" s="14" t="s">
        <v>5474</v>
      </c>
      <c r="BX1312" s="83">
        <v>-0.69230769230769229</v>
      </c>
      <c r="BY1312" s="82">
        <v>0.2</v>
      </c>
      <c r="BZ1312" s="46">
        <v>48.75</v>
      </c>
      <c r="CA1312" s="48" t="s">
        <v>8475</v>
      </c>
      <c r="CB1312" s="45">
        <v>-936</v>
      </c>
      <c r="CC1312" s="45">
        <v>68.25</v>
      </c>
      <c r="CD1312" s="45">
        <v>0</v>
      </c>
      <c r="CE1312" s="45">
        <v>0</v>
      </c>
      <c r="CF1312" s="14" t="s">
        <v>9810</v>
      </c>
      <c r="CG1312" s="7" t="s">
        <v>8556</v>
      </c>
      <c r="CH1312" s="215" t="s">
        <v>8479</v>
      </c>
      <c r="CI1312" s="215" t="s">
        <v>8498</v>
      </c>
      <c r="CJ1312" s="215" t="s">
        <v>8479</v>
      </c>
      <c r="CK1312" s="43" t="s">
        <v>5474</v>
      </c>
      <c r="CL1312" s="43" t="s">
        <v>5474</v>
      </c>
      <c r="CM1312" s="43" t="s">
        <v>5474</v>
      </c>
      <c r="CN1312" s="145">
        <v>68.25</v>
      </c>
      <c r="CO1312" s="145">
        <v>-936</v>
      </c>
      <c r="CP1312" s="148">
        <v>1624.1805486957549</v>
      </c>
      <c r="CQ1312" s="189" t="s">
        <v>5474</v>
      </c>
      <c r="CR1312" s="189" t="s">
        <v>5474</v>
      </c>
      <c r="CS1312" s="99" t="s">
        <v>5474</v>
      </c>
      <c r="CT1312" s="167" t="s">
        <v>5474</v>
      </c>
      <c r="CU1312" s="43" t="s">
        <v>5474</v>
      </c>
      <c r="CV1312" s="43" t="s">
        <v>5474</v>
      </c>
      <c r="CW1312" s="43" t="s">
        <v>5474</v>
      </c>
      <c r="CX1312" s="43" t="s">
        <v>5474</v>
      </c>
      <c r="CY1312" s="43" t="s">
        <v>5474</v>
      </c>
      <c r="CZ1312" s="43" t="s">
        <v>5474</v>
      </c>
      <c r="DA1312" s="42" t="s">
        <v>5474</v>
      </c>
      <c r="DB1312" s="42" t="s">
        <v>5474</v>
      </c>
      <c r="DC1312" s="42" t="s">
        <v>5474</v>
      </c>
      <c r="DD1312" s="42" t="s">
        <v>5474</v>
      </c>
      <c r="DE1312" s="42" t="s">
        <v>5474</v>
      </c>
      <c r="DF1312" s="42" t="s">
        <v>5474</v>
      </c>
      <c r="DG1312" s="42" t="s">
        <v>5474</v>
      </c>
      <c r="DH1312" s="42" t="s">
        <v>5474</v>
      </c>
    </row>
    <row r="1313" spans="1:112">
      <c r="A1313" s="22">
        <v>2726</v>
      </c>
      <c r="B1313" s="7" t="s">
        <v>518</v>
      </c>
      <c r="C1313" s="21">
        <v>3.15E-2</v>
      </c>
      <c r="D1313" s="21">
        <v>-0.15129999999999999</v>
      </c>
      <c r="E1313" s="21">
        <v>1.4800000000000001E-2</v>
      </c>
      <c r="F1313" s="21">
        <v>-0.2417</v>
      </c>
      <c r="G1313" s="21">
        <v>0.21199999999999999</v>
      </c>
      <c r="H1313" s="21"/>
      <c r="I1313" s="21">
        <v>1.3631</v>
      </c>
      <c r="J1313" s="21">
        <v>1.3631</v>
      </c>
      <c r="K1313" s="21">
        <v>-2.52E-2</v>
      </c>
      <c r="L1313" s="21">
        <v>4.0899999999999999E-2</v>
      </c>
      <c r="M1313" s="21">
        <v>1.0500000000000001E-2</v>
      </c>
      <c r="N1313" s="21">
        <v>1.4999999999999999E-2</v>
      </c>
      <c r="O1313" s="21">
        <v>0.2586</v>
      </c>
      <c r="P1313" s="21">
        <v>7.1800000000000003E-2</v>
      </c>
      <c r="Q1313" s="21">
        <v>5.4699999999999999E-2</v>
      </c>
      <c r="R1313" s="21">
        <v>2.3199999999999998E-2</v>
      </c>
      <c r="S1313" s="21">
        <v>0.15809999999999999</v>
      </c>
      <c r="T1313" s="21">
        <v>7.4999999999999997E-2</v>
      </c>
      <c r="U1313" s="10">
        <v>0.56999999999999995</v>
      </c>
      <c r="V1313" s="10">
        <v>3.14</v>
      </c>
      <c r="W1313" s="7">
        <v>2.6863999999999999</v>
      </c>
      <c r="X1313" s="20">
        <v>0.74860000000000004</v>
      </c>
      <c r="Y1313" s="75">
        <v>2020</v>
      </c>
      <c r="Z1313" s="7">
        <v>0.5</v>
      </c>
      <c r="AA1313" s="7">
        <v>0</v>
      </c>
      <c r="AB1313" s="51">
        <v>-37</v>
      </c>
      <c r="AC1313" s="51">
        <v>-39</v>
      </c>
      <c r="AD1313" s="51"/>
      <c r="AE1313" s="51"/>
      <c r="AF1313" s="51"/>
      <c r="AG1313" s="51"/>
      <c r="AH1313" s="20">
        <v>5.9999999999999995E-4</v>
      </c>
      <c r="AI1313" s="7" t="s">
        <v>8493</v>
      </c>
      <c r="AJ1313" s="67" t="s">
        <v>8494</v>
      </c>
      <c r="AK1313" s="44">
        <v>-0.90655209452201935</v>
      </c>
      <c r="AL1313" s="44">
        <v>-0.84656084656084651</v>
      </c>
      <c r="AM1313" s="44">
        <v>-0.88235294117647101</v>
      </c>
      <c r="AN1313" s="25">
        <v>1.0579545454545456</v>
      </c>
      <c r="AO1313" s="25">
        <v>0.6443181818181819</v>
      </c>
      <c r="AP1313" s="215">
        <v>44</v>
      </c>
      <c r="AQ1313" s="215" t="s">
        <v>9658</v>
      </c>
      <c r="AR1313" s="44">
        <v>-1.23456790123456E-2</v>
      </c>
      <c r="AS1313" s="171" t="s">
        <v>7178</v>
      </c>
      <c r="AT1313" s="171" t="s">
        <v>7673</v>
      </c>
      <c r="AU1313" s="171" t="s">
        <v>7674</v>
      </c>
      <c r="AV1313" s="7" t="s">
        <v>8470</v>
      </c>
      <c r="AW1313" s="14" t="s">
        <v>6102</v>
      </c>
      <c r="AX1313" s="49" t="s">
        <v>6009</v>
      </c>
      <c r="AY1313" s="38" t="s">
        <v>5971</v>
      </c>
      <c r="AZ1313" s="14" t="s">
        <v>6038</v>
      </c>
      <c r="BA1313" s="49" t="s">
        <v>6039</v>
      </c>
      <c r="BB1313" s="38" t="s">
        <v>6007</v>
      </c>
      <c r="BC1313" s="7">
        <v>0.2</v>
      </c>
      <c r="BD1313" s="14" t="s">
        <v>6229</v>
      </c>
      <c r="BE1313" s="49" t="s">
        <v>5967</v>
      </c>
      <c r="BF1313" s="38" t="s">
        <v>5971</v>
      </c>
      <c r="BG1313" s="7">
        <v>5.8</v>
      </c>
      <c r="BH1313" s="45">
        <v>376.46949325537486</v>
      </c>
      <c r="BI1313" s="215" t="s">
        <v>8471</v>
      </c>
      <c r="BJ1313" s="215" t="s">
        <v>8554</v>
      </c>
      <c r="BK1313" s="7">
        <v>1.6</v>
      </c>
      <c r="BL1313" s="25">
        <v>9.1743119266054721E-3</v>
      </c>
      <c r="BM1313" s="20">
        <v>0.61675000000000013</v>
      </c>
      <c r="BN1313" s="20">
        <v>0.51500000000000012</v>
      </c>
      <c r="BO1313" s="20">
        <v>0.7</v>
      </c>
      <c r="BP1313" s="46">
        <v>14.012738853503183</v>
      </c>
      <c r="BQ1313" s="215" t="s">
        <v>8553</v>
      </c>
      <c r="BR1313" s="79">
        <v>-0.21453712121212104</v>
      </c>
      <c r="BS1313" s="9">
        <v>5.4883477113432111E-2</v>
      </c>
      <c r="BT1313" s="9">
        <v>5.4815691839105174E-3</v>
      </c>
      <c r="BU1313" s="47" t="s">
        <v>5993</v>
      </c>
      <c r="BV1313" s="47">
        <v>44294</v>
      </c>
      <c r="BW1313" s="14" t="s">
        <v>5474</v>
      </c>
      <c r="BX1313" s="83">
        <v>-5.7444545454545318E-2</v>
      </c>
      <c r="BY1313" s="82">
        <v>2.77</v>
      </c>
      <c r="BZ1313" s="46">
        <v>15.884476534296029</v>
      </c>
      <c r="CA1313" s="48" t="s">
        <v>5474</v>
      </c>
      <c r="CB1313" s="45">
        <v>-1628</v>
      </c>
      <c r="CC1313" s="45">
        <v>-1716</v>
      </c>
      <c r="CD1313" s="45">
        <v>0</v>
      </c>
      <c r="CE1313" s="45">
        <v>0</v>
      </c>
      <c r="CF1313" s="14" t="s">
        <v>9811</v>
      </c>
      <c r="CG1313" s="7" t="s">
        <v>8556</v>
      </c>
      <c r="CH1313" s="215" t="s">
        <v>8479</v>
      </c>
      <c r="CI1313" s="215" t="s">
        <v>8478</v>
      </c>
      <c r="CJ1313" s="215" t="s">
        <v>8479</v>
      </c>
      <c r="CK1313" s="43" t="s">
        <v>5474</v>
      </c>
      <c r="CL1313" s="43" t="s">
        <v>5474</v>
      </c>
      <c r="CM1313" s="43" t="s">
        <v>5474</v>
      </c>
      <c r="CN1313" s="145">
        <v>-1716</v>
      </c>
      <c r="CO1313" s="145">
        <v>-1628</v>
      </c>
      <c r="CP1313" s="148">
        <v>16564.657703236495</v>
      </c>
      <c r="CQ1313" s="189" t="s">
        <v>5474</v>
      </c>
      <c r="CR1313" s="189" t="s">
        <v>5474</v>
      </c>
      <c r="CS1313" s="99" t="s">
        <v>5474</v>
      </c>
      <c r="CT1313" s="167" t="s">
        <v>5474</v>
      </c>
      <c r="CU1313" s="43" t="s">
        <v>5474</v>
      </c>
      <c r="CV1313" s="43" t="s">
        <v>5474</v>
      </c>
      <c r="CW1313" s="43" t="s">
        <v>5474</v>
      </c>
      <c r="CX1313" s="43" t="s">
        <v>5474</v>
      </c>
      <c r="CY1313" s="43" t="s">
        <v>5474</v>
      </c>
      <c r="CZ1313" s="43" t="s">
        <v>5474</v>
      </c>
      <c r="DA1313" s="42" t="s">
        <v>5474</v>
      </c>
      <c r="DB1313" s="42" t="s">
        <v>5474</v>
      </c>
      <c r="DC1313" s="42" t="s">
        <v>5474</v>
      </c>
      <c r="DD1313" s="42" t="s">
        <v>5474</v>
      </c>
      <c r="DE1313" s="42" t="s">
        <v>5474</v>
      </c>
      <c r="DF1313" s="42" t="s">
        <v>5474</v>
      </c>
      <c r="DG1313" s="42" t="s">
        <v>5474</v>
      </c>
      <c r="DH1313" s="42" t="s">
        <v>5474</v>
      </c>
    </row>
    <row r="1314" spans="1:112">
      <c r="A1314" s="22">
        <v>5014</v>
      </c>
      <c r="B1314" s="7" t="s">
        <v>1054</v>
      </c>
      <c r="C1314" s="21">
        <v>1.8599999999999998E-2</v>
      </c>
      <c r="D1314" s="21">
        <v>0.27600000000000002</v>
      </c>
      <c r="E1314" s="21">
        <v>1.6000000000000001E-3</v>
      </c>
      <c r="F1314" s="21">
        <v>0.1678</v>
      </c>
      <c r="G1314" s="21">
        <v>0.33710000000000001</v>
      </c>
      <c r="H1314" s="21">
        <v>2</v>
      </c>
      <c r="I1314" s="21">
        <v>39.5</v>
      </c>
      <c r="J1314" s="21">
        <v>2.6615000000000002</v>
      </c>
      <c r="K1314" s="21">
        <v>1.2999999999999999E-3</v>
      </c>
      <c r="L1314" s="21">
        <v>3.3799999999999997E-2</v>
      </c>
      <c r="M1314" s="21">
        <v>2.4500000000000001E-2</v>
      </c>
      <c r="N1314" s="21">
        <v>4.3E-3</v>
      </c>
      <c r="O1314" s="21">
        <v>3.9100000000000003E-2</v>
      </c>
      <c r="P1314" s="21">
        <v>2.58E-2</v>
      </c>
      <c r="Q1314" s="21">
        <v>5.5500000000000001E-2</v>
      </c>
      <c r="R1314" s="21">
        <v>1.6299999999999999E-2</v>
      </c>
      <c r="S1314" s="21">
        <v>5.7700000000000001E-2</v>
      </c>
      <c r="T1314" s="21">
        <v>3.04E-2</v>
      </c>
      <c r="U1314" s="10">
        <v>1.08</v>
      </c>
      <c r="V1314" s="10">
        <v>2.79</v>
      </c>
      <c r="W1314" s="7">
        <v>0.22</v>
      </c>
      <c r="X1314" s="20">
        <v>0.39939999999999998</v>
      </c>
      <c r="Y1314" s="75"/>
      <c r="Z1314" s="7"/>
      <c r="AA1314" s="7"/>
      <c r="AB1314" s="51">
        <v>3584</v>
      </c>
      <c r="AC1314" s="51">
        <v>659</v>
      </c>
      <c r="AD1314" s="51"/>
      <c r="AE1314" s="51"/>
      <c r="AF1314" s="51">
        <v>85</v>
      </c>
      <c r="AG1314" s="51">
        <v>101</v>
      </c>
      <c r="AH1314" s="20">
        <v>3.4000000000000002E-2</v>
      </c>
      <c r="AI1314" s="7" t="s">
        <v>8487</v>
      </c>
      <c r="AJ1314" s="67" t="s">
        <v>8494</v>
      </c>
      <c r="AK1314" s="44">
        <v>0.64883720930232558</v>
      </c>
      <c r="AL1314" s="44">
        <v>-0.72483221476510074</v>
      </c>
      <c r="AM1314" s="44">
        <v>-0.75000000000000144</v>
      </c>
      <c r="AN1314" s="25">
        <v>0.95768374164810699</v>
      </c>
      <c r="AO1314" s="25">
        <v>0.33184855233853022</v>
      </c>
      <c r="AP1314" s="215">
        <v>22.45</v>
      </c>
      <c r="AQ1314" s="215" t="s">
        <v>9658</v>
      </c>
      <c r="AR1314" s="44">
        <v>-1.31868131868131E-2</v>
      </c>
      <c r="AS1314" s="171" t="s">
        <v>7178</v>
      </c>
      <c r="AT1314" s="171" t="s">
        <v>7333</v>
      </c>
      <c r="AU1314" s="171" t="s">
        <v>7228</v>
      </c>
      <c r="AV1314" s="7" t="s">
        <v>5474</v>
      </c>
      <c r="AW1314" s="14" t="s">
        <v>6264</v>
      </c>
      <c r="AX1314" s="49" t="s">
        <v>6009</v>
      </c>
      <c r="AY1314" s="38" t="s">
        <v>5971</v>
      </c>
      <c r="AZ1314" s="14" t="s">
        <v>6038</v>
      </c>
      <c r="BA1314" s="49" t="s">
        <v>5967</v>
      </c>
      <c r="BB1314" s="38" t="s">
        <v>5961</v>
      </c>
      <c r="BC1314" s="7">
        <v>0.6</v>
      </c>
      <c r="BD1314" s="14" t="s">
        <v>6049</v>
      </c>
      <c r="BE1314" s="49" t="s">
        <v>5988</v>
      </c>
      <c r="BF1314" s="38" t="s">
        <v>5989</v>
      </c>
      <c r="BG1314" s="7">
        <v>0.1</v>
      </c>
      <c r="BH1314" s="45">
        <v>2328.7780537962062</v>
      </c>
      <c r="BI1314" s="215" t="s">
        <v>8518</v>
      </c>
      <c r="BJ1314" s="215" t="s">
        <v>8496</v>
      </c>
      <c r="BK1314" s="7">
        <v>0.4</v>
      </c>
      <c r="BL1314" s="25">
        <v>6.7264573991030752E-3</v>
      </c>
      <c r="BM1314" s="20">
        <v>0.67506250000000012</v>
      </c>
      <c r="BN1314" s="20">
        <v>0.66749999999999998</v>
      </c>
      <c r="BO1314" s="20">
        <v>0.68125000000000002</v>
      </c>
      <c r="BP1314" s="46">
        <v>8.0465949820788527</v>
      </c>
      <c r="BQ1314" s="215" t="s">
        <v>8585</v>
      </c>
      <c r="BR1314" s="79">
        <v>0.64632516703786203</v>
      </c>
      <c r="BS1314" s="9">
        <v>3.926584049015025E-3</v>
      </c>
      <c r="BT1314" s="9">
        <v>0</v>
      </c>
      <c r="BU1314" s="47" t="s">
        <v>5993</v>
      </c>
      <c r="BV1314" s="47" t="s">
        <v>5993</v>
      </c>
      <c r="BW1314" s="14" t="s">
        <v>5474</v>
      </c>
      <c r="BX1314" s="83">
        <v>1.0579064587973275</v>
      </c>
      <c r="BY1314" s="82">
        <v>3.08</v>
      </c>
      <c r="BZ1314" s="46">
        <v>7.2889610389610384</v>
      </c>
      <c r="CA1314" s="48" t="s">
        <v>8475</v>
      </c>
      <c r="CB1314" s="45">
        <v>80460.800000000003</v>
      </c>
      <c r="CC1314" s="45">
        <v>14794.55</v>
      </c>
      <c r="CD1314" s="45">
        <v>0</v>
      </c>
      <c r="CE1314" s="45">
        <v>0</v>
      </c>
      <c r="CF1314" s="14" t="s">
        <v>9812</v>
      </c>
      <c r="CG1314" s="7" t="s">
        <v>8556</v>
      </c>
      <c r="CH1314" s="215" t="s">
        <v>8523</v>
      </c>
      <c r="CI1314" s="215" t="s">
        <v>8478</v>
      </c>
      <c r="CJ1314" s="215" t="s">
        <v>8479</v>
      </c>
      <c r="CK1314" s="43" t="s">
        <v>5474</v>
      </c>
      <c r="CL1314" s="43" t="s">
        <v>5474</v>
      </c>
      <c r="CM1314" s="43" t="s">
        <v>5474</v>
      </c>
      <c r="CN1314" s="145">
        <v>14794.55</v>
      </c>
      <c r="CO1314" s="145">
        <v>80460.800000000003</v>
      </c>
      <c r="CP1314" s="148">
        <v>52281.067307724828</v>
      </c>
      <c r="CQ1314" s="189" t="s">
        <v>5474</v>
      </c>
      <c r="CR1314" s="189" t="s">
        <v>5474</v>
      </c>
      <c r="CS1314" s="99" t="s">
        <v>5474</v>
      </c>
      <c r="CT1314" s="167" t="s">
        <v>5474</v>
      </c>
      <c r="CU1314" s="43" t="s">
        <v>5474</v>
      </c>
      <c r="CV1314" s="43" t="s">
        <v>5474</v>
      </c>
      <c r="CW1314" s="43" t="s">
        <v>5474</v>
      </c>
      <c r="CX1314" s="43" t="s">
        <v>5474</v>
      </c>
      <c r="CY1314" s="43" t="s">
        <v>5474</v>
      </c>
      <c r="CZ1314" s="43" t="s">
        <v>5474</v>
      </c>
      <c r="DA1314" s="42" t="s">
        <v>5474</v>
      </c>
      <c r="DB1314" s="42" t="s">
        <v>5474</v>
      </c>
      <c r="DC1314" s="42" t="s">
        <v>5474</v>
      </c>
      <c r="DD1314" s="42" t="s">
        <v>5474</v>
      </c>
      <c r="DE1314" s="42" t="s">
        <v>5474</v>
      </c>
      <c r="DF1314" s="42" t="s">
        <v>5474</v>
      </c>
      <c r="DG1314" s="42" t="s">
        <v>5474</v>
      </c>
      <c r="DH1314" s="42" t="s">
        <v>5474</v>
      </c>
    </row>
    <row r="1315" spans="1:112">
      <c r="A1315" s="22">
        <v>2347</v>
      </c>
      <c r="B1315" s="7" t="s">
        <v>337</v>
      </c>
      <c r="C1315" s="21">
        <v>-5.5599999999999997E-2</v>
      </c>
      <c r="D1315" s="21">
        <v>9.4899999999999998E-2</v>
      </c>
      <c r="E1315" s="21">
        <v>-1.6E-2</v>
      </c>
      <c r="F1315" s="21">
        <v>6.2100000000000002E-2</v>
      </c>
      <c r="G1315" s="21">
        <v>0.24199999999999999</v>
      </c>
      <c r="H1315" s="21">
        <v>0.31580000000000003</v>
      </c>
      <c r="I1315" s="21">
        <v>0.86919999999999997</v>
      </c>
      <c r="J1315" s="21">
        <v>0.63719999999999999</v>
      </c>
      <c r="K1315" s="21">
        <v>-4.7999999999999996E-3</v>
      </c>
      <c r="L1315" s="21">
        <v>-5.3E-3</v>
      </c>
      <c r="M1315" s="21">
        <v>-2.0999999999999999E-3</v>
      </c>
      <c r="N1315" s="21">
        <v>-3.7000000000000002E-3</v>
      </c>
      <c r="O1315" s="21">
        <v>-2.3E-3</v>
      </c>
      <c r="P1315" s="21">
        <v>8.9999999999999998E-4</v>
      </c>
      <c r="Q1315" s="21">
        <v>1.23E-2</v>
      </c>
      <c r="R1315" s="21">
        <v>4.1999999999999997E-3</v>
      </c>
      <c r="S1315" s="21">
        <v>0.14030000000000001</v>
      </c>
      <c r="T1315" s="21">
        <v>5.1700000000000003E-2</v>
      </c>
      <c r="U1315" s="10">
        <v>3.52</v>
      </c>
      <c r="V1315" s="10">
        <v>6.26</v>
      </c>
      <c r="W1315" s="7">
        <v>2.2200000000000002</v>
      </c>
      <c r="X1315" s="20">
        <v>0.55020000000000002</v>
      </c>
      <c r="Y1315" s="75">
        <v>2020</v>
      </c>
      <c r="Z1315" s="7">
        <v>3.3</v>
      </c>
      <c r="AA1315" s="7">
        <v>0</v>
      </c>
      <c r="AB1315" s="51">
        <v>-2850</v>
      </c>
      <c r="AC1315" s="51">
        <v>-265</v>
      </c>
      <c r="AD1315" s="51">
        <v>67</v>
      </c>
      <c r="AE1315" s="51">
        <v>-1</v>
      </c>
      <c r="AF1315" s="51">
        <v>96</v>
      </c>
      <c r="AG1315" s="51">
        <v>9</v>
      </c>
      <c r="AH1315" s="20">
        <v>4.53E-2</v>
      </c>
      <c r="AI1315" s="7" t="s">
        <v>8481</v>
      </c>
      <c r="AJ1315" s="67" t="s">
        <v>8494</v>
      </c>
      <c r="AK1315" s="44">
        <v>0.53707865168539337</v>
      </c>
      <c r="AL1315" s="44">
        <v>-0.6052631578947365</v>
      </c>
      <c r="AM1315" s="44">
        <v>0.5</v>
      </c>
      <c r="AN1315" s="25">
        <v>0.42788461538461536</v>
      </c>
      <c r="AO1315" s="25">
        <v>7.3076923076923025E-2</v>
      </c>
      <c r="AP1315" s="215">
        <v>52</v>
      </c>
      <c r="AQ1315" s="215" t="s">
        <v>9658</v>
      </c>
      <c r="AR1315" s="44">
        <v>-1.9193857965451001E-3</v>
      </c>
      <c r="AS1315" s="171" t="s">
        <v>7121</v>
      </c>
      <c r="AT1315" s="171" t="s">
        <v>6958</v>
      </c>
      <c r="AU1315" s="171" t="s">
        <v>7201</v>
      </c>
      <c r="AV1315" s="7" t="s">
        <v>8470</v>
      </c>
      <c r="AW1315" s="14" t="s">
        <v>6034</v>
      </c>
      <c r="AX1315" s="49" t="s">
        <v>5981</v>
      </c>
      <c r="AY1315" s="38" t="s">
        <v>5971</v>
      </c>
      <c r="AZ1315" s="14" t="s">
        <v>6038</v>
      </c>
      <c r="BA1315" s="49" t="s">
        <v>6009</v>
      </c>
      <c r="BB1315" s="38" t="s">
        <v>5971</v>
      </c>
      <c r="BC1315" s="7">
        <v>0.3</v>
      </c>
      <c r="BD1315" s="14" t="s">
        <v>6106</v>
      </c>
      <c r="BE1315" s="49" t="s">
        <v>5967</v>
      </c>
      <c r="BF1315" s="38" t="s">
        <v>5961</v>
      </c>
      <c r="BG1315" s="7">
        <v>0.7</v>
      </c>
      <c r="BH1315" s="45">
        <v>1728.5243309196362</v>
      </c>
      <c r="BI1315" s="215" t="s">
        <v>8518</v>
      </c>
      <c r="BJ1315" s="215" t="s">
        <v>8568</v>
      </c>
      <c r="BK1315" s="7">
        <v>0.7</v>
      </c>
      <c r="BL1315" s="25">
        <v>3.8610038610039162E-3</v>
      </c>
      <c r="BM1315" s="20">
        <v>0.64287500000000009</v>
      </c>
      <c r="BN1315" s="20">
        <v>0.625</v>
      </c>
      <c r="BO1315" s="20">
        <v>0.65749999999999997</v>
      </c>
      <c r="BP1315" s="46">
        <v>8.3067092651757193</v>
      </c>
      <c r="BQ1315" s="215" t="s">
        <v>8558</v>
      </c>
      <c r="BR1315" s="79">
        <v>0.45846153846153853</v>
      </c>
      <c r="BS1315" s="9">
        <v>3.6628033695190965E-2</v>
      </c>
      <c r="BT1315" s="9">
        <v>5.7276471105570881E-2</v>
      </c>
      <c r="BU1315" s="47" t="s">
        <v>5993</v>
      </c>
      <c r="BV1315" s="47">
        <v>44355</v>
      </c>
      <c r="BW1315" s="14" t="s">
        <v>5474</v>
      </c>
      <c r="BX1315" s="83">
        <v>0.82307692307692326</v>
      </c>
      <c r="BY1315" s="82">
        <v>6.32</v>
      </c>
      <c r="BZ1315" s="46">
        <v>8.2278481012658222</v>
      </c>
      <c r="CA1315" s="48" t="s">
        <v>8538</v>
      </c>
      <c r="CB1315" s="45">
        <v>-148200</v>
      </c>
      <c r="CC1315" s="45">
        <v>-13780</v>
      </c>
      <c r="CD1315" s="45">
        <v>3484</v>
      </c>
      <c r="CE1315" s="45">
        <v>-52</v>
      </c>
      <c r="CF1315" s="14" t="s">
        <v>9813</v>
      </c>
      <c r="CG1315" s="7" t="s">
        <v>8590</v>
      </c>
      <c r="CH1315" s="215" t="s">
        <v>8479</v>
      </c>
      <c r="CI1315" s="215" t="s">
        <v>8478</v>
      </c>
      <c r="CJ1315" s="215" t="s">
        <v>8479</v>
      </c>
      <c r="CK1315" s="43" t="s">
        <v>6887</v>
      </c>
      <c r="CL1315" s="43" t="s">
        <v>8511</v>
      </c>
      <c r="CM1315" s="43" t="s">
        <v>5474</v>
      </c>
      <c r="CN1315" s="145">
        <v>-13832</v>
      </c>
      <c r="CO1315" s="145">
        <v>-144716</v>
      </c>
      <c r="CP1315" s="148">
        <v>89883.265207821081</v>
      </c>
      <c r="CQ1315" s="189" t="s">
        <v>5474</v>
      </c>
      <c r="CR1315" s="189" t="s">
        <v>5474</v>
      </c>
      <c r="CS1315" s="99" t="s">
        <v>5474</v>
      </c>
      <c r="CT1315" s="167" t="s">
        <v>5474</v>
      </c>
      <c r="CU1315" s="43" t="s">
        <v>5474</v>
      </c>
      <c r="CV1315" s="43" t="s">
        <v>5474</v>
      </c>
      <c r="CW1315" s="43" t="s">
        <v>5474</v>
      </c>
      <c r="CX1315" s="43" t="s">
        <v>5474</v>
      </c>
      <c r="CY1315" s="43" t="s">
        <v>5474</v>
      </c>
      <c r="CZ1315" s="43" t="s">
        <v>5474</v>
      </c>
      <c r="DA1315" s="42" t="s">
        <v>5474</v>
      </c>
      <c r="DB1315" s="42" t="s">
        <v>5474</v>
      </c>
      <c r="DC1315" s="42" t="s">
        <v>5474</v>
      </c>
      <c r="DD1315" s="42" t="s">
        <v>5474</v>
      </c>
      <c r="DE1315" s="42" t="s">
        <v>5474</v>
      </c>
      <c r="DF1315" s="42" t="s">
        <v>5474</v>
      </c>
      <c r="DG1315" s="42" t="s">
        <v>5474</v>
      </c>
      <c r="DH1315" s="42" t="s">
        <v>5478</v>
      </c>
    </row>
    <row r="1316" spans="1:112">
      <c r="A1316" s="22">
        <v>6128</v>
      </c>
      <c r="B1316" s="7" t="s">
        <v>1225</v>
      </c>
      <c r="C1316" s="21">
        <v>-0.1234</v>
      </c>
      <c r="D1316" s="21">
        <v>0.1055</v>
      </c>
      <c r="E1316" s="21">
        <v>-0.1115</v>
      </c>
      <c r="F1316" s="21">
        <v>4.8099999999999997E-2</v>
      </c>
      <c r="G1316" s="21">
        <v>0.1492</v>
      </c>
      <c r="H1316" s="21">
        <v>0.90910000000000002</v>
      </c>
      <c r="I1316" s="21">
        <v>5.6666999999999996</v>
      </c>
      <c r="J1316" s="21">
        <v>6.1111000000000004</v>
      </c>
      <c r="K1316" s="21">
        <v>-6.7999999999999996E-3</v>
      </c>
      <c r="L1316" s="21">
        <v>6.3799999999999996E-2</v>
      </c>
      <c r="M1316" s="21">
        <v>3.9800000000000002E-2</v>
      </c>
      <c r="N1316" s="21">
        <v>8.0000000000000004E-4</v>
      </c>
      <c r="O1316" s="21">
        <v>0.26569999999999999</v>
      </c>
      <c r="P1316" s="21">
        <v>5.6000000000000001E-2</v>
      </c>
      <c r="Q1316" s="21">
        <v>8.9999999999999993E-3</v>
      </c>
      <c r="R1316" s="21">
        <v>3.7000000000000002E-3</v>
      </c>
      <c r="S1316" s="21">
        <v>0.1229</v>
      </c>
      <c r="T1316" s="21">
        <v>6.1100000000000002E-2</v>
      </c>
      <c r="U1316" s="10">
        <v>1.28</v>
      </c>
      <c r="V1316" s="10">
        <v>2.27</v>
      </c>
      <c r="W1316" s="7">
        <v>1.74</v>
      </c>
      <c r="X1316" s="20">
        <v>0.6986</v>
      </c>
      <c r="Y1316" s="75">
        <v>2020</v>
      </c>
      <c r="Z1316" s="7">
        <v>1</v>
      </c>
      <c r="AA1316" s="7">
        <v>0</v>
      </c>
      <c r="AB1316" s="51">
        <v>-14</v>
      </c>
      <c r="AC1316" s="51">
        <v>1</v>
      </c>
      <c r="AD1316" s="51"/>
      <c r="AE1316" s="51"/>
      <c r="AF1316" s="51"/>
      <c r="AG1316" s="51"/>
      <c r="AH1316" s="20">
        <v>0</v>
      </c>
      <c r="AI1316" s="7" t="s">
        <v>8493</v>
      </c>
      <c r="AJ1316" s="67" t="s">
        <v>8757</v>
      </c>
      <c r="AK1316" s="44">
        <v>-0.8677685950413222</v>
      </c>
      <c r="AL1316" s="44">
        <v>-0.78571428571428359</v>
      </c>
      <c r="AM1316" s="44">
        <v>-0.79999999999999716</v>
      </c>
      <c r="AN1316" s="25">
        <v>0.24395161290322584</v>
      </c>
      <c r="AO1316" s="25">
        <v>2.8225806451613017E-2</v>
      </c>
      <c r="AP1316" s="215">
        <v>24.8</v>
      </c>
      <c r="AQ1316" s="215" t="s">
        <v>9658</v>
      </c>
      <c r="AR1316" s="44">
        <v>-4.0160642570281103E-3</v>
      </c>
      <c r="AS1316" s="171" t="s">
        <v>7121</v>
      </c>
      <c r="AT1316" s="171" t="s">
        <v>7045</v>
      </c>
      <c r="AU1316" s="171" t="s">
        <v>6967</v>
      </c>
      <c r="AV1316" s="7" t="s">
        <v>8470</v>
      </c>
      <c r="AW1316" s="14" t="s">
        <v>7252</v>
      </c>
      <c r="AX1316" s="49" t="s">
        <v>5960</v>
      </c>
      <c r="AY1316" s="38" t="s">
        <v>5971</v>
      </c>
      <c r="AZ1316" s="14" t="s">
        <v>6532</v>
      </c>
      <c r="BA1316" s="49" t="s">
        <v>5967</v>
      </c>
      <c r="BB1316" s="38" t="s">
        <v>5971</v>
      </c>
      <c r="BC1316" s="7">
        <v>0.5</v>
      </c>
      <c r="BD1316" s="14" t="s">
        <v>6399</v>
      </c>
      <c r="BE1316" s="49" t="s">
        <v>6039</v>
      </c>
      <c r="BF1316" s="38" t="s">
        <v>6007</v>
      </c>
      <c r="BG1316" s="7">
        <v>0.5</v>
      </c>
      <c r="BH1316" s="45">
        <v>90.534032814702044</v>
      </c>
      <c r="BI1316" s="215" t="s">
        <v>8495</v>
      </c>
      <c r="BJ1316" s="215" t="s">
        <v>8554</v>
      </c>
      <c r="BK1316" s="7">
        <v>2.7</v>
      </c>
      <c r="BL1316" s="25">
        <v>2.0202020202020488E-3</v>
      </c>
      <c r="BM1316" s="20">
        <v>0.65956249999999994</v>
      </c>
      <c r="BN1316" s="20">
        <v>0.57499999999999996</v>
      </c>
      <c r="BO1316" s="20">
        <v>0.7287499999999999</v>
      </c>
      <c r="BP1316" s="46">
        <v>10.92511013215859</v>
      </c>
      <c r="BQ1316" s="215" t="s">
        <v>8569</v>
      </c>
      <c r="BR1316" s="79">
        <v>0.11738440860215048</v>
      </c>
      <c r="BS1316" s="9">
        <v>6.3937257366983857E-2</v>
      </c>
      <c r="BT1316" s="9">
        <v>3.4272088924950372E-2</v>
      </c>
      <c r="BU1316" s="47">
        <v>44397</v>
      </c>
      <c r="BV1316" s="47">
        <v>44403</v>
      </c>
      <c r="BW1316" s="14" t="s">
        <v>5474</v>
      </c>
      <c r="BX1316" s="83">
        <v>0.34086129032258033</v>
      </c>
      <c r="BY1316" s="82">
        <v>2.38</v>
      </c>
      <c r="BZ1316" s="46">
        <v>10.420168067226891</v>
      </c>
      <c r="CA1316" s="48" t="s">
        <v>8475</v>
      </c>
      <c r="CB1316" s="45">
        <v>-347.2</v>
      </c>
      <c r="CC1316" s="45">
        <v>24.8</v>
      </c>
      <c r="CD1316" s="45">
        <v>0</v>
      </c>
      <c r="CE1316" s="45">
        <v>0</v>
      </c>
      <c r="CF1316" s="14" t="s">
        <v>9814</v>
      </c>
      <c r="CG1316" s="7" t="s">
        <v>8556</v>
      </c>
      <c r="CH1316" s="215" t="s">
        <v>8523</v>
      </c>
      <c r="CI1316" s="215" t="s">
        <v>8479</v>
      </c>
      <c r="CJ1316" s="215" t="s">
        <v>8546</v>
      </c>
      <c r="CK1316" s="43" t="s">
        <v>6927</v>
      </c>
      <c r="CL1316" s="43" t="s">
        <v>5474</v>
      </c>
      <c r="CM1316" s="43" t="s">
        <v>5474</v>
      </c>
      <c r="CN1316" s="145">
        <v>24.8</v>
      </c>
      <c r="CO1316" s="145">
        <v>-347.2</v>
      </c>
      <c r="CP1316" s="148">
        <v>2245.2440138046109</v>
      </c>
      <c r="CQ1316" s="189" t="s">
        <v>5474</v>
      </c>
      <c r="CR1316" s="189" t="s">
        <v>5474</v>
      </c>
      <c r="CS1316" s="99" t="s">
        <v>5474</v>
      </c>
      <c r="CT1316" s="167" t="s">
        <v>5474</v>
      </c>
      <c r="CU1316" s="43" t="s">
        <v>5474</v>
      </c>
      <c r="CV1316" s="43" t="s">
        <v>5474</v>
      </c>
      <c r="CW1316" s="43" t="s">
        <v>5474</v>
      </c>
      <c r="CX1316" s="43" t="s">
        <v>5474</v>
      </c>
      <c r="CY1316" s="43" t="s">
        <v>5474</v>
      </c>
      <c r="CZ1316" s="43" t="s">
        <v>5474</v>
      </c>
      <c r="DA1316" s="42" t="s">
        <v>5474</v>
      </c>
      <c r="DB1316" s="42" t="s">
        <v>5474</v>
      </c>
      <c r="DC1316" s="42" t="s">
        <v>5474</v>
      </c>
      <c r="DD1316" s="42" t="s">
        <v>5474</v>
      </c>
      <c r="DE1316" s="42" t="s">
        <v>5474</v>
      </c>
      <c r="DF1316" s="42" t="s">
        <v>5474</v>
      </c>
      <c r="DG1316" s="42" t="s">
        <v>5474</v>
      </c>
      <c r="DH1316" s="42" t="s">
        <v>5474</v>
      </c>
    </row>
    <row r="1317" spans="1:112">
      <c r="A1317" s="22">
        <v>1454</v>
      </c>
      <c r="B1317" s="7" t="s">
        <v>106</v>
      </c>
      <c r="C1317" s="21">
        <v>-7.7799999999999994E-2</v>
      </c>
      <c r="D1317" s="21">
        <v>0.68879999999999997</v>
      </c>
      <c r="E1317" s="21">
        <v>8.09E-2</v>
      </c>
      <c r="F1317" s="21">
        <v>0.84440000000000004</v>
      </c>
      <c r="G1317" s="21">
        <v>0.2989</v>
      </c>
      <c r="H1317" s="21">
        <v>2.4</v>
      </c>
      <c r="I1317" s="21">
        <v>1.35</v>
      </c>
      <c r="J1317" s="21">
        <v>1.1000000000000001</v>
      </c>
      <c r="K1317" s="21">
        <v>2.7E-2</v>
      </c>
      <c r="L1317" s="21">
        <v>0.1318</v>
      </c>
      <c r="M1317" s="21">
        <v>-1.15E-2</v>
      </c>
      <c r="N1317" s="21">
        <v>2.1499999999999998E-2</v>
      </c>
      <c r="O1317" s="21">
        <v>0.17949999999999999</v>
      </c>
      <c r="P1317" s="21">
        <v>-6.7999999999999996E-3</v>
      </c>
      <c r="Q1317" s="21">
        <v>1.9E-3</v>
      </c>
      <c r="R1317" s="21">
        <v>1.6000000000000001E-3</v>
      </c>
      <c r="S1317" s="21">
        <v>1.0800000000000001E-2</v>
      </c>
      <c r="T1317" s="21">
        <v>9.2999999999999992E-3</v>
      </c>
      <c r="U1317" s="10">
        <v>0.02</v>
      </c>
      <c r="V1317" s="10">
        <v>-0.09</v>
      </c>
      <c r="W1317" s="7">
        <v>0.23169999999999999</v>
      </c>
      <c r="X1317" s="20">
        <v>0.83679999999999999</v>
      </c>
      <c r="Y1317" s="75">
        <v>2020</v>
      </c>
      <c r="Z1317" s="7">
        <v>0.2</v>
      </c>
      <c r="AA1317" s="7">
        <v>0</v>
      </c>
      <c r="AB1317" s="51">
        <v>-27</v>
      </c>
      <c r="AC1317" s="51"/>
      <c r="AD1317" s="51"/>
      <c r="AE1317" s="51"/>
      <c r="AF1317" s="51"/>
      <c r="AG1317" s="51">
        <v>2</v>
      </c>
      <c r="AH1317" s="20">
        <v>0</v>
      </c>
      <c r="AI1317" s="7" t="s">
        <v>8481</v>
      </c>
      <c r="AJ1317" s="67" t="s">
        <v>8757</v>
      </c>
      <c r="AK1317" s="44">
        <v>-0.54588235294117649</v>
      </c>
      <c r="AL1317" s="44">
        <v>-0.91875000000000062</v>
      </c>
      <c r="AM1317" s="44">
        <v>-1</v>
      </c>
      <c r="AN1317" s="25">
        <v>0.42799597180261834</v>
      </c>
      <c r="AO1317" s="25">
        <v>0.16112789526686805</v>
      </c>
      <c r="AP1317" s="215">
        <v>9.93</v>
      </c>
      <c r="AQ1317" s="215" t="s">
        <v>9658</v>
      </c>
      <c r="AR1317" s="44">
        <v>-6.0060060060059999E-3</v>
      </c>
      <c r="AS1317" s="171" t="s">
        <v>7121</v>
      </c>
      <c r="AT1317" s="171" t="s">
        <v>6892</v>
      </c>
      <c r="AU1317" s="171" t="s">
        <v>7043</v>
      </c>
      <c r="AV1317" s="7" t="s">
        <v>8470</v>
      </c>
      <c r="AW1317" s="14" t="s">
        <v>7120</v>
      </c>
      <c r="AX1317" s="49" t="s">
        <v>6009</v>
      </c>
      <c r="AY1317" s="38" t="s">
        <v>6007</v>
      </c>
      <c r="AZ1317" s="14" t="s">
        <v>6015</v>
      </c>
      <c r="BA1317" s="49" t="s">
        <v>5967</v>
      </c>
      <c r="BB1317" s="38" t="s">
        <v>6007</v>
      </c>
      <c r="BC1317" s="7">
        <v>0.1</v>
      </c>
      <c r="BD1317" s="14" t="s">
        <v>6077</v>
      </c>
      <c r="BE1317" s="49" t="s">
        <v>5960</v>
      </c>
      <c r="BF1317" s="38" t="s">
        <v>5961</v>
      </c>
      <c r="BG1317" s="7">
        <v>0.1</v>
      </c>
      <c r="BH1317" s="45">
        <v>50.699058376233147</v>
      </c>
      <c r="BI1317" s="215" t="s">
        <v>8495</v>
      </c>
      <c r="BJ1317" s="215" t="s">
        <v>8554</v>
      </c>
      <c r="BK1317" s="7">
        <v>6.3</v>
      </c>
      <c r="BL1317" s="25">
        <v>0</v>
      </c>
      <c r="BM1317" s="20">
        <v>0.75362499999999999</v>
      </c>
      <c r="BN1317" s="20">
        <v>0.78249999999999997</v>
      </c>
      <c r="BO1317" s="20">
        <v>0.72999999999999987</v>
      </c>
      <c r="BP1317" s="46" t="s">
        <v>8473</v>
      </c>
      <c r="BQ1317" s="215" t="s">
        <v>8473</v>
      </c>
      <c r="BR1317" s="79" t="s">
        <v>8473</v>
      </c>
      <c r="BS1317" s="9">
        <v>1.7381650676873805E-2</v>
      </c>
      <c r="BT1317" s="9">
        <v>1.4207870863805372E-2</v>
      </c>
      <c r="BU1317" s="47" t="s">
        <v>5993</v>
      </c>
      <c r="BV1317" s="47" t="s">
        <v>5993</v>
      </c>
      <c r="BW1317" s="14" t="s">
        <v>5474</v>
      </c>
      <c r="BX1317" s="83" t="s">
        <v>8473</v>
      </c>
      <c r="BY1317" s="82" t="s">
        <v>8473</v>
      </c>
      <c r="BZ1317" s="46" t="s">
        <v>8473</v>
      </c>
      <c r="CA1317" s="48" t="s">
        <v>5474</v>
      </c>
      <c r="CB1317" s="45">
        <v>-268.11</v>
      </c>
      <c r="CC1317" s="45">
        <v>0</v>
      </c>
      <c r="CD1317" s="45">
        <v>0</v>
      </c>
      <c r="CE1317" s="45">
        <v>0</v>
      </c>
      <c r="CF1317" s="14" t="s">
        <v>9815</v>
      </c>
      <c r="CG1317" s="7" t="s">
        <v>8556</v>
      </c>
      <c r="CH1317" s="215" t="s">
        <v>8523</v>
      </c>
      <c r="CI1317" s="215" t="s">
        <v>8479</v>
      </c>
      <c r="CJ1317" s="215" t="s">
        <v>8479</v>
      </c>
      <c r="CK1317" s="43" t="s">
        <v>6968</v>
      </c>
      <c r="CL1317" s="43" t="s">
        <v>5474</v>
      </c>
      <c r="CM1317" s="43" t="s">
        <v>5474</v>
      </c>
      <c r="CN1317" s="145">
        <v>0</v>
      </c>
      <c r="CO1317" s="145">
        <v>-268.11</v>
      </c>
      <c r="CP1317" s="148">
        <v>503.44164967599511</v>
      </c>
      <c r="CQ1317" s="189" t="s">
        <v>5474</v>
      </c>
      <c r="CR1317" s="189" t="s">
        <v>5474</v>
      </c>
      <c r="CS1317" s="99" t="s">
        <v>5474</v>
      </c>
      <c r="CT1317" s="167" t="s">
        <v>5474</v>
      </c>
      <c r="CU1317" s="43" t="s">
        <v>5474</v>
      </c>
      <c r="CV1317" s="43" t="s">
        <v>5474</v>
      </c>
      <c r="CW1317" s="43" t="s">
        <v>5474</v>
      </c>
      <c r="CX1317" s="43" t="s">
        <v>5474</v>
      </c>
      <c r="CY1317" s="43" t="s">
        <v>5474</v>
      </c>
      <c r="CZ1317" s="43" t="s">
        <v>5474</v>
      </c>
      <c r="DA1317" s="42" t="s">
        <v>5474</v>
      </c>
      <c r="DB1317" s="42" t="s">
        <v>5474</v>
      </c>
      <c r="DC1317" s="42" t="s">
        <v>5474</v>
      </c>
      <c r="DD1317" s="42" t="s">
        <v>5474</v>
      </c>
      <c r="DE1317" s="42" t="s">
        <v>5474</v>
      </c>
      <c r="DF1317" s="42" t="s">
        <v>5474</v>
      </c>
      <c r="DG1317" s="42" t="s">
        <v>5474</v>
      </c>
      <c r="DH1317" s="42" t="s">
        <v>5474</v>
      </c>
    </row>
    <row r="1318" spans="1:112">
      <c r="A1318" s="22">
        <v>2514</v>
      </c>
      <c r="B1318" s="7" t="s">
        <v>459</v>
      </c>
      <c r="C1318" s="21">
        <v>-0.4884</v>
      </c>
      <c r="D1318" s="21">
        <v>-0.19839999999999999</v>
      </c>
      <c r="E1318" s="21">
        <v>-0.30230000000000001</v>
      </c>
      <c r="F1318" s="21">
        <v>-0.23960000000000001</v>
      </c>
      <c r="G1318" s="21">
        <v>0.1424</v>
      </c>
      <c r="H1318" s="21">
        <v>0.69720000000000004</v>
      </c>
      <c r="I1318" s="21">
        <v>2.8542000000000001</v>
      </c>
      <c r="J1318" s="21">
        <v>7.9090999999999996</v>
      </c>
      <c r="K1318" s="21">
        <v>-2.24E-2</v>
      </c>
      <c r="L1318" s="21">
        <v>7.4999999999999997E-3</v>
      </c>
      <c r="M1318" s="21">
        <v>2.4799999999999999E-2</v>
      </c>
      <c r="N1318" s="21">
        <v>-1.2200000000000001E-2</v>
      </c>
      <c r="O1318" s="21">
        <v>-2.7000000000000001E-3</v>
      </c>
      <c r="P1318" s="21">
        <v>1.3899999999999999E-2</v>
      </c>
      <c r="Q1318" s="21">
        <v>4.7600000000000003E-2</v>
      </c>
      <c r="R1318" s="21">
        <v>1.9E-2</v>
      </c>
      <c r="S1318" s="21">
        <v>5.4699999999999999E-2</v>
      </c>
      <c r="T1318" s="21">
        <v>-0.57250000000000001</v>
      </c>
      <c r="U1318" s="10">
        <v>2.94</v>
      </c>
      <c r="V1318" s="10">
        <v>5.33</v>
      </c>
      <c r="W1318" s="7">
        <v>0.2208</v>
      </c>
      <c r="X1318" s="20">
        <v>0.56779999999999997</v>
      </c>
      <c r="Y1318" s="75"/>
      <c r="Z1318" s="7"/>
      <c r="AA1318" s="7"/>
      <c r="AB1318" s="51">
        <v>-55</v>
      </c>
      <c r="AC1318" s="51">
        <v>18</v>
      </c>
      <c r="AD1318" s="51"/>
      <c r="AE1318" s="51"/>
      <c r="AF1318" s="51">
        <v>-25</v>
      </c>
      <c r="AG1318" s="51">
        <v>2</v>
      </c>
      <c r="AH1318" s="20">
        <v>1E-4</v>
      </c>
      <c r="AI1318" s="7" t="s">
        <v>8487</v>
      </c>
      <c r="AJ1318" s="67" t="s">
        <v>8482</v>
      </c>
      <c r="AK1318" s="44">
        <v>0.70802919708029188</v>
      </c>
      <c r="AL1318" s="44">
        <v>-0.75</v>
      </c>
      <c r="AM1318" s="44">
        <v>-1</v>
      </c>
      <c r="AN1318" s="25">
        <v>0.37534246575342461</v>
      </c>
      <c r="AO1318" s="25">
        <v>5.4794520547945202E-2</v>
      </c>
      <c r="AP1318" s="215">
        <v>18.25</v>
      </c>
      <c r="AQ1318" s="215" t="s">
        <v>9658</v>
      </c>
      <c r="AR1318" s="44">
        <v>-2.7322404371584699E-3</v>
      </c>
      <c r="AS1318" s="171" t="s">
        <v>7615</v>
      </c>
      <c r="AT1318" s="171" t="s">
        <v>7093</v>
      </c>
      <c r="AU1318" s="171" t="s">
        <v>7232</v>
      </c>
      <c r="AV1318" s="7" t="s">
        <v>5474</v>
      </c>
      <c r="AW1318" s="14" t="s">
        <v>6392</v>
      </c>
      <c r="AX1318" s="49" t="s">
        <v>6039</v>
      </c>
      <c r="AY1318" s="38" t="s">
        <v>5971</v>
      </c>
      <c r="AZ1318" s="14" t="s">
        <v>6614</v>
      </c>
      <c r="BA1318" s="49" t="s">
        <v>5993</v>
      </c>
      <c r="BB1318" s="38" t="s">
        <v>5993</v>
      </c>
      <c r="BC1318" s="7">
        <v>0.3</v>
      </c>
      <c r="BD1318" s="14" t="s">
        <v>6136</v>
      </c>
      <c r="BE1318" s="49" t="s">
        <v>6020</v>
      </c>
      <c r="BF1318" s="38" t="s">
        <v>5961</v>
      </c>
      <c r="BG1318" s="7">
        <v>0.7</v>
      </c>
      <c r="BH1318" s="45">
        <v>145.00710313022378</v>
      </c>
      <c r="BI1318" s="215" t="s">
        <v>8495</v>
      </c>
      <c r="BJ1318" s="215" t="s">
        <v>8554</v>
      </c>
      <c r="BK1318" s="7">
        <v>1</v>
      </c>
      <c r="BL1318" s="25">
        <v>0</v>
      </c>
      <c r="BM1318" s="20">
        <v>0.53099999999999992</v>
      </c>
      <c r="BN1318" s="20">
        <v>0.35499999999999998</v>
      </c>
      <c r="BO1318" s="20">
        <v>0.67499999999999993</v>
      </c>
      <c r="BP1318" s="46">
        <v>3.424015009380863</v>
      </c>
      <c r="BQ1318" s="215" t="s">
        <v>8585</v>
      </c>
      <c r="BR1318" s="79">
        <v>2.2482191780821914</v>
      </c>
      <c r="BS1318" s="9">
        <v>6.212288250719622E-3</v>
      </c>
      <c r="BT1318" s="9">
        <v>0</v>
      </c>
      <c r="BU1318" s="47" t="s">
        <v>5993</v>
      </c>
      <c r="BV1318" s="47" t="s">
        <v>5993</v>
      </c>
      <c r="BW1318" s="14" t="s">
        <v>5474</v>
      </c>
      <c r="BX1318" s="83">
        <v>3.0602739726027393</v>
      </c>
      <c r="BY1318" s="82">
        <v>4.9399999999999995</v>
      </c>
      <c r="BZ1318" s="46">
        <v>3.6943319838056685</v>
      </c>
      <c r="CA1318" s="48" t="s">
        <v>8475</v>
      </c>
      <c r="CB1318" s="45">
        <v>-1003.75</v>
      </c>
      <c r="CC1318" s="45">
        <v>328.5</v>
      </c>
      <c r="CD1318" s="45">
        <v>0</v>
      </c>
      <c r="CE1318" s="45">
        <v>0</v>
      </c>
      <c r="CF1318" s="14" t="s">
        <v>9816</v>
      </c>
      <c r="CG1318" s="7" t="s">
        <v>8556</v>
      </c>
      <c r="CH1318" s="215" t="s">
        <v>8479</v>
      </c>
      <c r="CI1318" s="215" t="s">
        <v>8498</v>
      </c>
      <c r="CJ1318" s="215" t="s">
        <v>8479</v>
      </c>
      <c r="CK1318" s="43" t="s">
        <v>6894</v>
      </c>
      <c r="CL1318" s="43" t="s">
        <v>8480</v>
      </c>
      <c r="CM1318" s="43" t="s">
        <v>5474</v>
      </c>
      <c r="CN1318" s="145">
        <v>328.5</v>
      </c>
      <c r="CO1318" s="145">
        <v>-1003.75</v>
      </c>
      <c r="CP1318" s="148">
        <v>2646.3796321265841</v>
      </c>
      <c r="CQ1318" s="189" t="s">
        <v>5474</v>
      </c>
      <c r="CR1318" s="189" t="s">
        <v>5474</v>
      </c>
      <c r="CS1318" s="99" t="s">
        <v>5474</v>
      </c>
      <c r="CT1318" s="167" t="s">
        <v>5474</v>
      </c>
      <c r="CU1318" s="43" t="s">
        <v>5474</v>
      </c>
      <c r="CV1318" s="43" t="s">
        <v>5474</v>
      </c>
      <c r="CW1318" s="43" t="s">
        <v>5474</v>
      </c>
      <c r="CX1318" s="43" t="s">
        <v>5474</v>
      </c>
      <c r="CY1318" s="43" t="s">
        <v>5474</v>
      </c>
      <c r="CZ1318" s="43" t="s">
        <v>5474</v>
      </c>
      <c r="DA1318" s="42" t="s">
        <v>5474</v>
      </c>
      <c r="DB1318" s="42" t="s">
        <v>5474</v>
      </c>
      <c r="DC1318" s="42" t="s">
        <v>5474</v>
      </c>
      <c r="DD1318" s="42" t="s">
        <v>5474</v>
      </c>
      <c r="DE1318" s="42" t="s">
        <v>5474</v>
      </c>
      <c r="DF1318" s="42" t="s">
        <v>5474</v>
      </c>
      <c r="DG1318" s="42" t="s">
        <v>5474</v>
      </c>
      <c r="DH1318" s="42" t="s">
        <v>5474</v>
      </c>
    </row>
    <row r="1319" spans="1:112">
      <c r="A1319" s="22">
        <v>5434</v>
      </c>
      <c r="B1319" s="7" t="s">
        <v>1129</v>
      </c>
      <c r="C1319" s="21">
        <v>3.6499999999999998E-2</v>
      </c>
      <c r="D1319" s="21">
        <v>0.22220000000000001</v>
      </c>
      <c r="E1319" s="21">
        <v>4.4699999999999997E-2</v>
      </c>
      <c r="F1319" s="21">
        <v>0.19600000000000001</v>
      </c>
      <c r="G1319" s="21">
        <v>0.11409999999999999</v>
      </c>
      <c r="H1319" s="21">
        <v>0.35199999999999998</v>
      </c>
      <c r="I1319" s="21">
        <v>0.13039999999999999</v>
      </c>
      <c r="J1319" s="21">
        <v>6.9099999999999995E-2</v>
      </c>
      <c r="K1319" s="21">
        <v>7.9000000000000008E-3</v>
      </c>
      <c r="L1319" s="21">
        <v>1.6000000000000001E-3</v>
      </c>
      <c r="M1319" s="21">
        <v>-1.6000000000000001E-3</v>
      </c>
      <c r="N1319" s="21">
        <v>1.0500000000000001E-2</v>
      </c>
      <c r="O1319" s="21">
        <v>1.1999999999999999E-3</v>
      </c>
      <c r="P1319" s="21">
        <v>-2.2000000000000001E-3</v>
      </c>
      <c r="Q1319" s="21">
        <v>1.2999999999999999E-3</v>
      </c>
      <c r="R1319" s="21">
        <v>8.9999999999999998E-4</v>
      </c>
      <c r="S1319" s="21">
        <v>0.1807</v>
      </c>
      <c r="T1319" s="21">
        <v>9.0999999999999998E-2</v>
      </c>
      <c r="U1319" s="10">
        <v>5.88</v>
      </c>
      <c r="V1319" s="10">
        <v>11.77</v>
      </c>
      <c r="W1319" s="7">
        <v>5.8</v>
      </c>
      <c r="X1319" s="20">
        <v>0.69130000000000003</v>
      </c>
      <c r="Y1319" s="75">
        <v>2020</v>
      </c>
      <c r="Z1319" s="7">
        <v>8</v>
      </c>
      <c r="AA1319" s="7">
        <v>0</v>
      </c>
      <c r="AB1319" s="51">
        <v>35</v>
      </c>
      <c r="AC1319" s="51">
        <v>33</v>
      </c>
      <c r="AD1319" s="51">
        <v>34</v>
      </c>
      <c r="AE1319" s="51">
        <v>2</v>
      </c>
      <c r="AF1319" s="51">
        <v>1</v>
      </c>
      <c r="AG1319" s="51">
        <v>4</v>
      </c>
      <c r="AH1319" s="20">
        <v>0</v>
      </c>
      <c r="AI1319" s="7" t="s">
        <v>8487</v>
      </c>
      <c r="AJ1319" s="67" t="s">
        <v>8482</v>
      </c>
      <c r="AK1319" s="44">
        <v>0.625</v>
      </c>
      <c r="AL1319" s="44">
        <v>-0.70588235294117652</v>
      </c>
      <c r="AM1319" s="44">
        <v>-1</v>
      </c>
      <c r="AN1319" s="25">
        <v>0.24615384615384617</v>
      </c>
      <c r="AO1319" s="25">
        <v>6.5384615384615388E-2</v>
      </c>
      <c r="AP1319" s="215">
        <v>130</v>
      </c>
      <c r="AQ1319" s="215" t="s">
        <v>9658</v>
      </c>
      <c r="AR1319" s="44">
        <v>-3.83141762452107E-3</v>
      </c>
      <c r="AS1319" s="171" t="s">
        <v>7256</v>
      </c>
      <c r="AT1319" s="171" t="s">
        <v>7093</v>
      </c>
      <c r="AU1319" s="171" t="s">
        <v>6893</v>
      </c>
      <c r="AV1319" s="7" t="s">
        <v>5474</v>
      </c>
      <c r="AW1319" s="14" t="s">
        <v>6392</v>
      </c>
      <c r="AX1319" s="49" t="s">
        <v>6009</v>
      </c>
      <c r="AY1319" s="38" t="s">
        <v>5971</v>
      </c>
      <c r="AZ1319" s="14" t="s">
        <v>6234</v>
      </c>
      <c r="BA1319" s="49" t="s">
        <v>5960</v>
      </c>
      <c r="BB1319" s="38" t="s">
        <v>5961</v>
      </c>
      <c r="BC1319" s="7">
        <v>0.2</v>
      </c>
      <c r="BD1319" s="14" t="s">
        <v>6382</v>
      </c>
      <c r="BE1319" s="49" t="s">
        <v>5967</v>
      </c>
      <c r="BF1319" s="38" t="s">
        <v>5961</v>
      </c>
      <c r="BG1319" s="7">
        <v>0.5</v>
      </c>
      <c r="BH1319" s="45">
        <v>154.83261808180484</v>
      </c>
      <c r="BI1319" s="215" t="s">
        <v>8471</v>
      </c>
      <c r="BJ1319" s="215" t="s">
        <v>8520</v>
      </c>
      <c r="BK1319" s="7">
        <v>1.2</v>
      </c>
      <c r="BL1319" s="25">
        <v>0</v>
      </c>
      <c r="BM1319" s="20">
        <v>0.63912499999999994</v>
      </c>
      <c r="BN1319" s="20">
        <v>0.66249999999999998</v>
      </c>
      <c r="BO1319" s="20">
        <v>0.62</v>
      </c>
      <c r="BP1319" s="46">
        <v>11.045029736618522</v>
      </c>
      <c r="BQ1319" s="215" t="s">
        <v>8585</v>
      </c>
      <c r="BR1319" s="79">
        <v>0.11494282051282072</v>
      </c>
      <c r="BS1319" s="9">
        <v>3.8539926048003936E-2</v>
      </c>
      <c r="BT1319" s="9">
        <v>5.5364578752758131E-2</v>
      </c>
      <c r="BU1319" s="47" t="s">
        <v>5993</v>
      </c>
      <c r="BV1319" s="47">
        <v>44350</v>
      </c>
      <c r="BW1319" s="14" t="s">
        <v>5474</v>
      </c>
      <c r="BX1319" s="83">
        <v>0.33793138461538469</v>
      </c>
      <c r="BY1319" s="82">
        <v>12.58</v>
      </c>
      <c r="BZ1319" s="46">
        <v>10.333863275039745</v>
      </c>
      <c r="CA1319" s="48" t="s">
        <v>8593</v>
      </c>
      <c r="CB1319" s="45">
        <v>4550</v>
      </c>
      <c r="CC1319" s="45">
        <v>4290</v>
      </c>
      <c r="CD1319" s="45">
        <v>4420</v>
      </c>
      <c r="CE1319" s="45">
        <v>260</v>
      </c>
      <c r="CF1319" s="14" t="s">
        <v>9817</v>
      </c>
      <c r="CG1319" s="7" t="s">
        <v>8556</v>
      </c>
      <c r="CH1319" s="215" t="s">
        <v>8479</v>
      </c>
      <c r="CI1319" s="215" t="s">
        <v>8498</v>
      </c>
      <c r="CJ1319" s="215" t="s">
        <v>8546</v>
      </c>
      <c r="CK1319" s="43" t="s">
        <v>6887</v>
      </c>
      <c r="CL1319" s="43" t="s">
        <v>5474</v>
      </c>
      <c r="CM1319" s="43" t="s">
        <v>5474</v>
      </c>
      <c r="CN1319" s="145">
        <v>4550</v>
      </c>
      <c r="CO1319" s="145">
        <v>8970</v>
      </c>
      <c r="CP1319" s="148">
        <v>20128.240350634627</v>
      </c>
      <c r="CQ1319" s="189" t="s">
        <v>5474</v>
      </c>
      <c r="CR1319" s="189" t="s">
        <v>5474</v>
      </c>
      <c r="CS1319" s="99" t="s">
        <v>5474</v>
      </c>
      <c r="CT1319" s="167" t="s">
        <v>9486</v>
      </c>
      <c r="CU1319" s="43" t="s">
        <v>5474</v>
      </c>
      <c r="CV1319" s="43" t="s">
        <v>5474</v>
      </c>
      <c r="CW1319" s="43" t="s">
        <v>5474</v>
      </c>
      <c r="CX1319" s="43" t="s">
        <v>5474</v>
      </c>
      <c r="CY1319" s="43" t="s">
        <v>5474</v>
      </c>
      <c r="CZ1319" s="43" t="s">
        <v>5474</v>
      </c>
      <c r="DA1319" s="42" t="s">
        <v>8958</v>
      </c>
      <c r="DB1319" s="42" t="s">
        <v>5474</v>
      </c>
      <c r="DC1319" s="42" t="s">
        <v>5474</v>
      </c>
      <c r="DD1319" s="42" t="s">
        <v>8718</v>
      </c>
      <c r="DE1319" s="42" t="s">
        <v>5474</v>
      </c>
      <c r="DF1319" s="42" t="s">
        <v>5474</v>
      </c>
      <c r="DG1319" s="42" t="s">
        <v>5474</v>
      </c>
      <c r="DH1319" s="42" t="s">
        <v>5474</v>
      </c>
    </row>
    <row r="1320" spans="1:112">
      <c r="A1320" s="22">
        <v>6171</v>
      </c>
      <c r="B1320" s="7" t="s">
        <v>1260</v>
      </c>
      <c r="C1320" s="21">
        <v>-0.76249999999999996</v>
      </c>
      <c r="D1320" s="21">
        <v>254</v>
      </c>
      <c r="E1320" s="21">
        <v>-0.8286</v>
      </c>
      <c r="F1320" s="21">
        <v>254</v>
      </c>
      <c r="G1320" s="21">
        <v>35.186100000000003</v>
      </c>
      <c r="H1320" s="21">
        <v>-5</v>
      </c>
      <c r="I1320" s="21">
        <v>-1.0062</v>
      </c>
      <c r="J1320" s="21">
        <v>-1.0031000000000001</v>
      </c>
      <c r="K1320" s="21">
        <v>5.3900000000000003E-2</v>
      </c>
      <c r="L1320" s="21">
        <v>-0.64270000000000005</v>
      </c>
      <c r="M1320" s="21">
        <v>0.1338</v>
      </c>
      <c r="N1320" s="21">
        <v>-5.2299999999999999E-2</v>
      </c>
      <c r="O1320" s="21">
        <v>4.1890999999999998</v>
      </c>
      <c r="P1320" s="21">
        <v>2.1501999999999999</v>
      </c>
      <c r="Q1320" s="21">
        <v>-4.8999999999999998E-3</v>
      </c>
      <c r="R1320" s="21">
        <v>-2.7000000000000001E-3</v>
      </c>
      <c r="S1320" s="21">
        <v>6.93E-2</v>
      </c>
      <c r="T1320" s="21">
        <v>6.5199999999999994E-2</v>
      </c>
      <c r="U1320" s="10">
        <v>-0.14000000000000001</v>
      </c>
      <c r="V1320" s="10">
        <v>1.24</v>
      </c>
      <c r="W1320" s="7">
        <v>0.7</v>
      </c>
      <c r="X1320" s="20">
        <v>0.73709999999999998</v>
      </c>
      <c r="Y1320" s="75">
        <v>2020</v>
      </c>
      <c r="Z1320" s="7">
        <v>1</v>
      </c>
      <c r="AA1320" s="7">
        <v>1.5</v>
      </c>
      <c r="AB1320" s="51">
        <v>-3</v>
      </c>
      <c r="AC1320" s="51">
        <v>-2</v>
      </c>
      <c r="AD1320" s="51"/>
      <c r="AE1320" s="51"/>
      <c r="AF1320" s="51"/>
      <c r="AG1320" s="51"/>
      <c r="AH1320" s="20">
        <v>0</v>
      </c>
      <c r="AI1320" s="7" t="s">
        <v>8487</v>
      </c>
      <c r="AJ1320" s="67" t="s">
        <v>8757</v>
      </c>
      <c r="AK1320" s="44">
        <v>0.73652694610778446</v>
      </c>
      <c r="AL1320" s="44">
        <v>-0.8333333333333347</v>
      </c>
      <c r="AM1320" s="44">
        <v>-1</v>
      </c>
      <c r="AN1320" s="25">
        <v>0.31809523809523799</v>
      </c>
      <c r="AO1320" s="25">
        <v>3.4285714285714232E-2</v>
      </c>
      <c r="AP1320" s="215">
        <v>26.25</v>
      </c>
      <c r="AQ1320" s="215" t="s">
        <v>9658</v>
      </c>
      <c r="AR1320" s="44">
        <v>-9.4339622641509396E-3</v>
      </c>
      <c r="AS1320" s="171" t="s">
        <v>7256</v>
      </c>
      <c r="AT1320" s="171" t="s">
        <v>7072</v>
      </c>
      <c r="AU1320" s="171" t="s">
        <v>7677</v>
      </c>
      <c r="AV1320" s="7" t="s">
        <v>5474</v>
      </c>
      <c r="AW1320" s="14" t="s">
        <v>6076</v>
      </c>
      <c r="AX1320" s="49" t="s">
        <v>5960</v>
      </c>
      <c r="AY1320" s="38" t="s">
        <v>5971</v>
      </c>
      <c r="AZ1320" s="14" t="s">
        <v>6054</v>
      </c>
      <c r="BA1320" s="49" t="s">
        <v>6039</v>
      </c>
      <c r="BB1320" s="38" t="s">
        <v>5961</v>
      </c>
      <c r="BC1320" s="7">
        <v>0.2</v>
      </c>
      <c r="BD1320" s="14" t="s">
        <v>6403</v>
      </c>
      <c r="BE1320" s="49" t="s">
        <v>6009</v>
      </c>
      <c r="BF1320" s="38" t="s">
        <v>5989</v>
      </c>
      <c r="BG1320" s="7">
        <v>0.8</v>
      </c>
      <c r="BH1320" s="45">
        <v>81.929451842479779</v>
      </c>
      <c r="BI1320" s="215" t="s">
        <v>8495</v>
      </c>
      <c r="BJ1320" s="215" t="s">
        <v>8554</v>
      </c>
      <c r="BK1320" s="7">
        <v>1.9</v>
      </c>
      <c r="BL1320" s="25">
        <v>0</v>
      </c>
      <c r="BM1320" s="20">
        <v>0.50456250000000002</v>
      </c>
      <c r="BN1320" s="20">
        <v>0.5575</v>
      </c>
      <c r="BO1320" s="20">
        <v>0.46124999999999999</v>
      </c>
      <c r="BP1320" s="46">
        <v>21.169354838709676</v>
      </c>
      <c r="BQ1320" s="215" t="s">
        <v>8585</v>
      </c>
      <c r="BR1320" s="79">
        <v>55.04768</v>
      </c>
      <c r="BS1320" s="9">
        <v>2.0695597421749534E-2</v>
      </c>
      <c r="BT1320" s="9">
        <v>0.1811853040664495</v>
      </c>
      <c r="BU1320" s="47" t="s">
        <v>5993</v>
      </c>
      <c r="BV1320" s="47" t="s">
        <v>5993</v>
      </c>
      <c r="BW1320" s="14" t="s">
        <v>5474</v>
      </c>
      <c r="BX1320" s="83">
        <v>66.257216</v>
      </c>
      <c r="BY1320" s="82">
        <v>119.76</v>
      </c>
      <c r="BZ1320" s="46">
        <v>0.219188376753507</v>
      </c>
      <c r="CA1320" s="48" t="s">
        <v>5474</v>
      </c>
      <c r="CB1320" s="45">
        <v>-78.75</v>
      </c>
      <c r="CC1320" s="45">
        <v>-52.5</v>
      </c>
      <c r="CD1320" s="45">
        <v>0</v>
      </c>
      <c r="CE1320" s="45">
        <v>0</v>
      </c>
      <c r="CF1320" s="14" t="s">
        <v>9818</v>
      </c>
      <c r="CG1320" s="7" t="s">
        <v>8556</v>
      </c>
      <c r="CH1320" s="215" t="s">
        <v>8523</v>
      </c>
      <c r="CI1320" s="215" t="s">
        <v>8498</v>
      </c>
      <c r="CJ1320" s="215" t="s">
        <v>8546</v>
      </c>
      <c r="CK1320" s="43" t="s">
        <v>6968</v>
      </c>
      <c r="CL1320" s="43" t="s">
        <v>5474</v>
      </c>
      <c r="CM1320" s="43" t="s">
        <v>5474</v>
      </c>
      <c r="CN1320" s="145">
        <v>-52.5</v>
      </c>
      <c r="CO1320" s="145">
        <v>-78.75</v>
      </c>
      <c r="CP1320" s="148">
        <v>2150.6481108650942</v>
      </c>
      <c r="CQ1320" s="189" t="s">
        <v>5474</v>
      </c>
      <c r="CR1320" s="189" t="s">
        <v>5474</v>
      </c>
      <c r="CS1320" s="99" t="s">
        <v>5474</v>
      </c>
      <c r="CT1320" s="167" t="s">
        <v>5474</v>
      </c>
      <c r="CU1320" s="43" t="s">
        <v>5474</v>
      </c>
      <c r="CV1320" s="43" t="s">
        <v>5474</v>
      </c>
      <c r="CW1320" s="43" t="s">
        <v>5474</v>
      </c>
      <c r="CX1320" s="43" t="s">
        <v>5474</v>
      </c>
      <c r="CY1320" s="43" t="s">
        <v>5474</v>
      </c>
      <c r="CZ1320" s="43" t="s">
        <v>5474</v>
      </c>
      <c r="DA1320" s="42" t="s">
        <v>5474</v>
      </c>
      <c r="DB1320" s="42" t="s">
        <v>5474</v>
      </c>
      <c r="DC1320" s="42" t="s">
        <v>5474</v>
      </c>
      <c r="DD1320" s="42" t="s">
        <v>5474</v>
      </c>
      <c r="DE1320" s="42" t="s">
        <v>5474</v>
      </c>
      <c r="DF1320" s="42" t="s">
        <v>5474</v>
      </c>
      <c r="DG1320" s="42" t="s">
        <v>5474</v>
      </c>
      <c r="DH1320" s="42" t="s">
        <v>5474</v>
      </c>
    </row>
    <row r="1321" spans="1:112">
      <c r="A1321" s="22">
        <v>3563</v>
      </c>
      <c r="B1321" s="7" t="s">
        <v>813</v>
      </c>
      <c r="C1321" s="21">
        <v>-5.1999999999999998E-2</v>
      </c>
      <c r="D1321" s="21">
        <v>0.55059999999999998</v>
      </c>
      <c r="E1321" s="21">
        <v>-2.3800000000000002E-2</v>
      </c>
      <c r="F1321" s="21">
        <v>0.45950000000000002</v>
      </c>
      <c r="G1321" s="21">
        <v>8.14E-2</v>
      </c>
      <c r="H1321" s="21">
        <v>-0.1227</v>
      </c>
      <c r="I1321" s="21">
        <v>-0.104</v>
      </c>
      <c r="J1321" s="21">
        <v>-9.7900000000000001E-2</v>
      </c>
      <c r="K1321" s="21">
        <v>-3.2800000000000003E-2</v>
      </c>
      <c r="L1321" s="21">
        <v>-7.2800000000000004E-2</v>
      </c>
      <c r="M1321" s="21">
        <v>-2.12E-2</v>
      </c>
      <c r="N1321" s="21">
        <v>-6.0000000000000001E-3</v>
      </c>
      <c r="O1321" s="21">
        <v>-0.04</v>
      </c>
      <c r="P1321" s="21">
        <v>-2.7E-2</v>
      </c>
      <c r="Q1321" s="21">
        <v>-2.23E-2</v>
      </c>
      <c r="R1321" s="21">
        <v>-1.18E-2</v>
      </c>
      <c r="S1321" s="21">
        <v>0.39169999999999999</v>
      </c>
      <c r="T1321" s="21">
        <v>0.2747</v>
      </c>
      <c r="U1321" s="10">
        <v>9.0299999999999994</v>
      </c>
      <c r="V1321" s="10">
        <v>14.14</v>
      </c>
      <c r="W1321" s="7">
        <v>12.04</v>
      </c>
      <c r="X1321" s="20">
        <v>0.76100000000000001</v>
      </c>
      <c r="Y1321" s="75">
        <v>2020</v>
      </c>
      <c r="Z1321" s="7">
        <v>9</v>
      </c>
      <c r="AA1321" s="7">
        <v>0</v>
      </c>
      <c r="AB1321" s="51">
        <v>-94</v>
      </c>
      <c r="AC1321" s="51">
        <v>-74</v>
      </c>
      <c r="AD1321" s="51">
        <v>10</v>
      </c>
      <c r="AE1321" s="51"/>
      <c r="AF1321" s="51">
        <v>149</v>
      </c>
      <c r="AG1321" s="51">
        <v>115</v>
      </c>
      <c r="AH1321" s="20">
        <v>3.3E-3</v>
      </c>
      <c r="AI1321" s="7" t="s">
        <v>8481</v>
      </c>
      <c r="AJ1321" s="67" t="s">
        <v>8482</v>
      </c>
      <c r="AK1321" s="44">
        <v>0.5688073394495412</v>
      </c>
      <c r="AL1321" s="44">
        <v>-0.53191489361702127</v>
      </c>
      <c r="AM1321" s="44">
        <v>-0.66666666666666663</v>
      </c>
      <c r="AN1321" s="25">
        <v>0.40671641791044777</v>
      </c>
      <c r="AO1321" s="25">
        <v>0.17537313432835822</v>
      </c>
      <c r="AP1321" s="215">
        <v>268</v>
      </c>
      <c r="AQ1321" s="215" t="s">
        <v>9658</v>
      </c>
      <c r="AR1321" s="44">
        <v>-2.8985507246376802E-2</v>
      </c>
      <c r="AS1321" s="171" t="s">
        <v>7256</v>
      </c>
      <c r="AT1321" s="171" t="s">
        <v>7144</v>
      </c>
      <c r="AU1321" s="171" t="s">
        <v>7037</v>
      </c>
      <c r="AV1321" s="7" t="s">
        <v>5474</v>
      </c>
      <c r="AW1321" s="14" t="s">
        <v>7651</v>
      </c>
      <c r="AX1321" s="49" t="s">
        <v>6009</v>
      </c>
      <c r="AY1321" s="38" t="s">
        <v>5971</v>
      </c>
      <c r="AZ1321" s="14" t="s">
        <v>6038</v>
      </c>
      <c r="BA1321" s="49" t="s">
        <v>6039</v>
      </c>
      <c r="BB1321" s="38" t="s">
        <v>5961</v>
      </c>
      <c r="BC1321" s="7">
        <v>0.6</v>
      </c>
      <c r="BD1321" s="14" t="s">
        <v>6306</v>
      </c>
      <c r="BE1321" s="49" t="s">
        <v>6009</v>
      </c>
      <c r="BF1321" s="38" t="s">
        <v>5961</v>
      </c>
      <c r="BG1321" s="7">
        <v>3.8</v>
      </c>
      <c r="BH1321" s="45">
        <v>813.93886592802892</v>
      </c>
      <c r="BI1321" s="215" t="s">
        <v>8471</v>
      </c>
      <c r="BJ1321" s="215" t="s">
        <v>8520</v>
      </c>
      <c r="BK1321" s="7">
        <v>1.2</v>
      </c>
      <c r="BL1321" s="25">
        <v>9.4161958568738224E-3</v>
      </c>
      <c r="BM1321" s="20">
        <v>0.63887500000000008</v>
      </c>
      <c r="BN1321" s="20">
        <v>0.72</v>
      </c>
      <c r="BO1321" s="20">
        <v>0.57250000000000001</v>
      </c>
      <c r="BP1321" s="46">
        <v>18.953323903818951</v>
      </c>
      <c r="BQ1321" s="215" t="s">
        <v>8483</v>
      </c>
      <c r="BR1321" s="79">
        <v>-0.269761815920398</v>
      </c>
      <c r="BS1321" s="9">
        <v>3.8848111680994668E-2</v>
      </c>
      <c r="BT1321" s="9">
        <v>2.7570800370073867E-2</v>
      </c>
      <c r="BU1321" s="47" t="s">
        <v>5993</v>
      </c>
      <c r="BV1321" s="47">
        <v>44397</v>
      </c>
      <c r="BW1321" s="14" t="s">
        <v>5474</v>
      </c>
      <c r="BX1321" s="83">
        <v>-0.12371417910447767</v>
      </c>
      <c r="BY1321" s="82">
        <v>15.43</v>
      </c>
      <c r="BZ1321" s="46">
        <v>17.368762151652625</v>
      </c>
      <c r="CA1321" s="48" t="s">
        <v>8538</v>
      </c>
      <c r="CB1321" s="45">
        <v>-25192</v>
      </c>
      <c r="CC1321" s="45">
        <v>-19832</v>
      </c>
      <c r="CD1321" s="45">
        <v>2680</v>
      </c>
      <c r="CE1321" s="45">
        <v>0</v>
      </c>
      <c r="CF1321" s="14" t="s">
        <v>9819</v>
      </c>
      <c r="CG1321" s="7" t="s">
        <v>8556</v>
      </c>
      <c r="CH1321" s="215" t="s">
        <v>8523</v>
      </c>
      <c r="CI1321" s="215" t="s">
        <v>8478</v>
      </c>
      <c r="CJ1321" s="215" t="s">
        <v>8498</v>
      </c>
      <c r="CK1321" s="43" t="s">
        <v>5474</v>
      </c>
      <c r="CL1321" s="43" t="s">
        <v>5474</v>
      </c>
      <c r="CM1321" s="43" t="s">
        <v>5474</v>
      </c>
      <c r="CN1321" s="145">
        <v>-19832</v>
      </c>
      <c r="CO1321" s="145">
        <v>-22512</v>
      </c>
      <c r="CP1321" s="148">
        <v>218135.61606871174</v>
      </c>
      <c r="CQ1321" s="189" t="s">
        <v>5474</v>
      </c>
      <c r="CR1321" s="189" t="s">
        <v>5474</v>
      </c>
      <c r="CS1321" s="99" t="s">
        <v>5474</v>
      </c>
      <c r="CT1321" s="167" t="s">
        <v>5474</v>
      </c>
      <c r="CU1321" s="43" t="s">
        <v>5474</v>
      </c>
      <c r="CV1321" s="43" t="s">
        <v>5474</v>
      </c>
      <c r="CW1321" s="43" t="s">
        <v>5474</v>
      </c>
      <c r="CX1321" s="43" t="s">
        <v>5474</v>
      </c>
      <c r="CY1321" s="43" t="s">
        <v>5474</v>
      </c>
      <c r="CZ1321" s="43" t="s">
        <v>5474</v>
      </c>
      <c r="DA1321" s="42" t="s">
        <v>5474</v>
      </c>
      <c r="DB1321" s="42" t="s">
        <v>5474</v>
      </c>
      <c r="DC1321" s="42" t="s">
        <v>5474</v>
      </c>
      <c r="DD1321" s="42" t="s">
        <v>5474</v>
      </c>
      <c r="DE1321" s="42" t="s">
        <v>5474</v>
      </c>
      <c r="DF1321" s="42" t="s">
        <v>5474</v>
      </c>
      <c r="DG1321" s="42" t="s">
        <v>5474</v>
      </c>
      <c r="DH1321" s="42" t="s">
        <v>5474</v>
      </c>
    </row>
    <row r="1322" spans="1:112">
      <c r="A1322" s="22">
        <v>4716</v>
      </c>
      <c r="B1322" s="7" t="s">
        <v>983</v>
      </c>
      <c r="C1322" s="21">
        <v>0.152</v>
      </c>
      <c r="D1322" s="21">
        <v>-0.26550000000000001</v>
      </c>
      <c r="E1322" s="21">
        <v>-0.1188</v>
      </c>
      <c r="F1322" s="21">
        <v>-0.29549999999999998</v>
      </c>
      <c r="G1322" s="21">
        <v>0.1</v>
      </c>
      <c r="H1322" s="21">
        <v>-1.1526000000000001</v>
      </c>
      <c r="I1322" s="21">
        <v>-4.6154000000000002</v>
      </c>
      <c r="J1322" s="21">
        <v>51.2</v>
      </c>
      <c r="K1322" s="21">
        <v>1.0200000000000001E-2</v>
      </c>
      <c r="L1322" s="21">
        <v>-2.06E-2</v>
      </c>
      <c r="M1322" s="21">
        <v>-3.3999999999999998E-3</v>
      </c>
      <c r="N1322" s="21">
        <v>0.13830000000000001</v>
      </c>
      <c r="O1322" s="21">
        <v>8.0999999999999996E-3</v>
      </c>
      <c r="P1322" s="21">
        <v>-8.3400000000000002E-2</v>
      </c>
      <c r="Q1322" s="21">
        <v>4.1300000000000003E-2</v>
      </c>
      <c r="R1322" s="21">
        <v>2.24E-2</v>
      </c>
      <c r="S1322" s="21">
        <v>2.93E-2</v>
      </c>
      <c r="T1322" s="21">
        <v>2.1899999999999999E-2</v>
      </c>
      <c r="U1322" s="10">
        <v>2.61</v>
      </c>
      <c r="V1322" s="10">
        <v>2.82</v>
      </c>
      <c r="W1322" s="7">
        <v>0.35189999999999999</v>
      </c>
      <c r="X1322" s="20">
        <v>0.92569999999999997</v>
      </c>
      <c r="Y1322" s="75">
        <v>2020</v>
      </c>
      <c r="Z1322" s="7">
        <v>0.24490000000000001</v>
      </c>
      <c r="AA1322" s="7">
        <v>0</v>
      </c>
      <c r="AB1322" s="51">
        <v>118</v>
      </c>
      <c r="AC1322" s="51">
        <v>2</v>
      </c>
      <c r="AD1322" s="51"/>
      <c r="AE1322" s="51"/>
      <c r="AF1322" s="51"/>
      <c r="AG1322" s="51"/>
      <c r="AH1322" s="20">
        <v>0</v>
      </c>
      <c r="AI1322" s="7" t="s">
        <v>8493</v>
      </c>
      <c r="AJ1322" s="67" t="s">
        <v>8494</v>
      </c>
      <c r="AK1322" s="44">
        <v>-0.88118811881188097</v>
      </c>
      <c r="AL1322" s="44">
        <v>-0.81481481481481477</v>
      </c>
      <c r="AM1322" s="44">
        <v>1</v>
      </c>
      <c r="AN1322" s="25">
        <v>0.35314685314685318</v>
      </c>
      <c r="AO1322" s="25">
        <v>9.4405594405594373E-2</v>
      </c>
      <c r="AP1322" s="215">
        <v>14.3</v>
      </c>
      <c r="AQ1322" s="215" t="s">
        <v>9658</v>
      </c>
      <c r="AR1322" s="44">
        <v>-3.4843205574912801E-3</v>
      </c>
      <c r="AS1322" s="171" t="s">
        <v>7510</v>
      </c>
      <c r="AT1322" s="171" t="s">
        <v>7281</v>
      </c>
      <c r="AU1322" s="171" t="s">
        <v>7208</v>
      </c>
      <c r="AV1322" s="7" t="s">
        <v>8470</v>
      </c>
      <c r="AW1322" s="14" t="s">
        <v>8017</v>
      </c>
      <c r="AX1322" s="49" t="s">
        <v>6009</v>
      </c>
      <c r="AY1322" s="38" t="s">
        <v>5971</v>
      </c>
      <c r="AZ1322" s="14" t="s">
        <v>6656</v>
      </c>
      <c r="BA1322" s="49" t="s">
        <v>5967</v>
      </c>
      <c r="BB1322" s="38" t="s">
        <v>6047</v>
      </c>
      <c r="BC1322" s="7">
        <v>2.4</v>
      </c>
      <c r="BD1322" s="14" t="s">
        <v>6041</v>
      </c>
      <c r="BE1322" s="49" t="s">
        <v>5967</v>
      </c>
      <c r="BF1322" s="38" t="s">
        <v>5971</v>
      </c>
      <c r="BG1322" s="7">
        <v>0.3</v>
      </c>
      <c r="BH1322" s="45">
        <v>37.881259281495474</v>
      </c>
      <c r="BI1322" s="215" t="s">
        <v>8471</v>
      </c>
      <c r="BJ1322" s="215" t="s">
        <v>8554</v>
      </c>
      <c r="BK1322" s="7">
        <v>0.5</v>
      </c>
      <c r="BL1322" s="25">
        <v>3.5087719298246113E-3</v>
      </c>
      <c r="BM1322" s="20">
        <v>0.53031249999999996</v>
      </c>
      <c r="BN1322" s="20">
        <v>0.46500000000000002</v>
      </c>
      <c r="BO1322" s="20">
        <v>0.58374999999999988</v>
      </c>
      <c r="BP1322" s="46">
        <v>5.0709219858156036</v>
      </c>
      <c r="BQ1322" s="215" t="s">
        <v>8569</v>
      </c>
      <c r="BR1322" s="79">
        <v>2.0317214452214452</v>
      </c>
      <c r="BS1322" s="9">
        <v>1.8649293242920528E-2</v>
      </c>
      <c r="BT1322" s="9">
        <v>1.1210293906521063E-2</v>
      </c>
      <c r="BU1322" s="47" t="s">
        <v>5993</v>
      </c>
      <c r="BV1322" s="47">
        <v>44413</v>
      </c>
      <c r="BW1322" s="14" t="s">
        <v>5474</v>
      </c>
      <c r="BX1322" s="83">
        <v>2.6380657342657341</v>
      </c>
      <c r="BY1322" s="82">
        <v>2.81</v>
      </c>
      <c r="BZ1322" s="46">
        <v>5.0889679715302494</v>
      </c>
      <c r="CA1322" s="48" t="s">
        <v>8475</v>
      </c>
      <c r="CB1322" s="45">
        <v>1687.4</v>
      </c>
      <c r="CC1322" s="45">
        <v>28.6</v>
      </c>
      <c r="CD1322" s="45">
        <v>0</v>
      </c>
      <c r="CE1322" s="45">
        <v>0</v>
      </c>
      <c r="CF1322" s="14" t="s">
        <v>9820</v>
      </c>
      <c r="CG1322" s="7" t="s">
        <v>8477</v>
      </c>
      <c r="CH1322" s="215" t="s">
        <v>8498</v>
      </c>
      <c r="CI1322" s="215" t="s">
        <v>8479</v>
      </c>
      <c r="CJ1322" s="215" t="s">
        <v>8479</v>
      </c>
      <c r="CK1322" s="43" t="s">
        <v>6968</v>
      </c>
      <c r="CL1322" s="43" t="s">
        <v>5474</v>
      </c>
      <c r="CM1322" s="43" t="s">
        <v>6944</v>
      </c>
      <c r="CN1322" s="145">
        <v>28.6</v>
      </c>
      <c r="CO1322" s="145">
        <v>1687.4</v>
      </c>
      <c r="CP1322" s="148">
        <v>541.70200772538533</v>
      </c>
      <c r="CQ1322" s="189">
        <v>-0.26363636363636361</v>
      </c>
      <c r="CR1322" s="189">
        <v>0</v>
      </c>
      <c r="CS1322" s="99">
        <v>44625</v>
      </c>
      <c r="CT1322" s="167" t="s">
        <v>5474</v>
      </c>
      <c r="CU1322" s="43" t="s">
        <v>5474</v>
      </c>
      <c r="CV1322" s="43" t="s">
        <v>5474</v>
      </c>
      <c r="CW1322" s="43" t="s">
        <v>5474</v>
      </c>
      <c r="CX1322" s="43" t="s">
        <v>5474</v>
      </c>
      <c r="CY1322" s="43" t="s">
        <v>5474</v>
      </c>
      <c r="CZ1322" s="43" t="s">
        <v>5474</v>
      </c>
      <c r="DA1322" s="42" t="s">
        <v>5474</v>
      </c>
      <c r="DB1322" s="42" t="s">
        <v>5474</v>
      </c>
      <c r="DC1322" s="42" t="s">
        <v>5474</v>
      </c>
      <c r="DD1322" s="42" t="s">
        <v>5474</v>
      </c>
      <c r="DE1322" s="42" t="s">
        <v>5474</v>
      </c>
      <c r="DF1322" s="42" t="s">
        <v>5474</v>
      </c>
      <c r="DG1322" s="42" t="s">
        <v>5474</v>
      </c>
      <c r="DH1322" s="42" t="s">
        <v>5474</v>
      </c>
    </row>
    <row r="1323" spans="1:112">
      <c r="A1323" s="22">
        <v>2889</v>
      </c>
      <c r="B1323" s="7" t="s">
        <v>556</v>
      </c>
      <c r="C1323" s="21">
        <v>-5.9299999999999999E-2</v>
      </c>
      <c r="D1323" s="21">
        <v>2.0899999999999998E-2</v>
      </c>
      <c r="E1323" s="21">
        <v>0.28539999999999999</v>
      </c>
      <c r="F1323" s="21">
        <v>0.22109999999999999</v>
      </c>
      <c r="G1323" s="21">
        <v>0.3352</v>
      </c>
      <c r="H1323" s="21"/>
      <c r="I1323" s="21">
        <v>1.9375</v>
      </c>
      <c r="J1323" s="21">
        <v>1.9375</v>
      </c>
      <c r="K1323" s="21">
        <v>4.8099999999999997E-2</v>
      </c>
      <c r="L1323" s="21">
        <v>9.4999999999999998E-3</v>
      </c>
      <c r="M1323" s="21">
        <v>2.58E-2</v>
      </c>
      <c r="N1323" s="21">
        <v>0.16309999999999999</v>
      </c>
      <c r="O1323" s="21">
        <v>0.1696</v>
      </c>
      <c r="P1323" s="21">
        <v>9.1499999999999998E-2</v>
      </c>
      <c r="Q1323" s="21">
        <v>1.0800000000000001E-2</v>
      </c>
      <c r="R1323" s="21">
        <v>8.9999999999999998E-4</v>
      </c>
      <c r="S1323" s="21">
        <v>7.2900000000000006E-2</v>
      </c>
      <c r="T1323" s="21">
        <v>1.35E-2</v>
      </c>
      <c r="U1323" s="10">
        <v>0.47</v>
      </c>
      <c r="V1323" s="10">
        <v>1.43</v>
      </c>
      <c r="W1323" s="7">
        <v>0.76759999999999995</v>
      </c>
      <c r="X1323" s="20">
        <v>0.86980000000000002</v>
      </c>
      <c r="Y1323" s="75">
        <v>2020</v>
      </c>
      <c r="Z1323" s="7">
        <v>0.65</v>
      </c>
      <c r="AA1323" s="7">
        <v>0.35</v>
      </c>
      <c r="AB1323" s="51">
        <v>-485</v>
      </c>
      <c r="AC1323" s="51">
        <v>-107</v>
      </c>
      <c r="AD1323" s="51">
        <v>26</v>
      </c>
      <c r="AE1323" s="51">
        <v>2</v>
      </c>
      <c r="AF1323" s="51">
        <v>-165</v>
      </c>
      <c r="AG1323" s="51">
        <v>14</v>
      </c>
      <c r="AH1323" s="20">
        <v>7.3000000000000001E-3</v>
      </c>
      <c r="AI1323" s="7" t="s">
        <v>8487</v>
      </c>
      <c r="AJ1323" s="67" t="s">
        <v>8494</v>
      </c>
      <c r="AK1323" s="44">
        <v>0.67391304347826075</v>
      </c>
      <c r="AL1323" s="44">
        <v>-0.66666666666666796</v>
      </c>
      <c r="AM1323" s="44">
        <v>-0.66666666666667451</v>
      </c>
      <c r="AN1323" s="25">
        <v>0.43260188087774287</v>
      </c>
      <c r="AO1323" s="25">
        <v>5.6426332288401278E-2</v>
      </c>
      <c r="AP1323" s="215">
        <v>15.95</v>
      </c>
      <c r="AQ1323" s="215" t="s">
        <v>9658</v>
      </c>
      <c r="AR1323" s="44">
        <v>-3.1250000000000002E-3</v>
      </c>
      <c r="AS1323" s="171" t="s">
        <v>7128</v>
      </c>
      <c r="AT1323" s="171" t="s">
        <v>7110</v>
      </c>
      <c r="AU1323" s="171" t="s">
        <v>6992</v>
      </c>
      <c r="AV1323" s="7" t="s">
        <v>8470</v>
      </c>
      <c r="AW1323" s="14" t="s">
        <v>6575</v>
      </c>
      <c r="AX1323" s="49" t="s">
        <v>6009</v>
      </c>
      <c r="AY1323" s="38" t="s">
        <v>5971</v>
      </c>
      <c r="AZ1323" s="14" t="s">
        <v>6038</v>
      </c>
      <c r="BA1323" s="49" t="s">
        <v>5967</v>
      </c>
      <c r="BB1323" s="38" t="s">
        <v>6007</v>
      </c>
      <c r="BC1323" s="7">
        <v>0.2</v>
      </c>
      <c r="BD1323" s="14" t="s">
        <v>5983</v>
      </c>
      <c r="BE1323" s="49" t="s">
        <v>5967</v>
      </c>
      <c r="BF1323" s="38" t="s">
        <v>5989</v>
      </c>
      <c r="BG1323" s="7">
        <v>0.4</v>
      </c>
      <c r="BH1323" s="45">
        <v>1257.3810425396478</v>
      </c>
      <c r="BI1323" s="215" t="s">
        <v>8489</v>
      </c>
      <c r="BJ1323" s="215" t="s">
        <v>8568</v>
      </c>
      <c r="BK1323" s="7">
        <v>0.7</v>
      </c>
      <c r="BL1323" s="25">
        <v>3.1446540880502474E-3</v>
      </c>
      <c r="BM1323" s="20">
        <v>0.69518749999999985</v>
      </c>
      <c r="BN1323" s="20">
        <v>0.7</v>
      </c>
      <c r="BO1323" s="20">
        <v>0.69124999999999981</v>
      </c>
      <c r="BP1323" s="46">
        <v>11.153846153846153</v>
      </c>
      <c r="BQ1323" s="215" t="s">
        <v>8585</v>
      </c>
      <c r="BR1323" s="79">
        <v>0.42694461859979138</v>
      </c>
      <c r="BS1323" s="9">
        <v>4.2029519162429585E-2</v>
      </c>
      <c r="BT1323" s="9">
        <v>6.9495800663298413E-2</v>
      </c>
      <c r="BU1323" s="47">
        <v>44398</v>
      </c>
      <c r="BV1323" s="47">
        <v>44404</v>
      </c>
      <c r="BW1323" s="14" t="s">
        <v>5474</v>
      </c>
      <c r="BX1323" s="83">
        <v>0.71233354231974932</v>
      </c>
      <c r="BY1323" s="82">
        <v>1.57</v>
      </c>
      <c r="BZ1323" s="46">
        <v>10.159235668789808</v>
      </c>
      <c r="CA1323" s="48" t="s">
        <v>8526</v>
      </c>
      <c r="CB1323" s="45">
        <v>-7735.75</v>
      </c>
      <c r="CC1323" s="45">
        <v>-1706.6499999999999</v>
      </c>
      <c r="CD1323" s="45">
        <v>414.7</v>
      </c>
      <c r="CE1323" s="45">
        <v>31.9</v>
      </c>
      <c r="CF1323" s="14" t="s">
        <v>9821</v>
      </c>
      <c r="CG1323" s="7" t="s">
        <v>8556</v>
      </c>
      <c r="CH1323" s="215" t="s">
        <v>8479</v>
      </c>
      <c r="CI1323" s="215" t="s">
        <v>8478</v>
      </c>
      <c r="CJ1323" s="215" t="s">
        <v>8479</v>
      </c>
      <c r="CK1323" s="43" t="s">
        <v>6887</v>
      </c>
      <c r="CL1323" s="43" t="s">
        <v>5474</v>
      </c>
      <c r="CM1323" s="43" t="s">
        <v>5474</v>
      </c>
      <c r="CN1323" s="145">
        <v>-1674.7499999999998</v>
      </c>
      <c r="CO1323" s="145">
        <v>-7321.05</v>
      </c>
      <c r="CP1323" s="148">
        <v>20055.227628507382</v>
      </c>
      <c r="CQ1323" s="189" t="s">
        <v>5474</v>
      </c>
      <c r="CR1323" s="189" t="s">
        <v>5474</v>
      </c>
      <c r="CS1323" s="99" t="s">
        <v>5474</v>
      </c>
      <c r="CT1323" s="167" t="s">
        <v>5474</v>
      </c>
      <c r="CU1323" s="43" t="s">
        <v>5474</v>
      </c>
      <c r="CV1323" s="43" t="s">
        <v>5474</v>
      </c>
      <c r="CW1323" s="43" t="s">
        <v>5474</v>
      </c>
      <c r="CX1323" s="43" t="s">
        <v>5474</v>
      </c>
      <c r="CY1323" s="43" t="s">
        <v>5474</v>
      </c>
      <c r="CZ1323" s="43" t="s">
        <v>5474</v>
      </c>
      <c r="DA1323" s="42" t="s">
        <v>5474</v>
      </c>
      <c r="DB1323" s="42" t="s">
        <v>5474</v>
      </c>
      <c r="DC1323" s="42" t="s">
        <v>5474</v>
      </c>
      <c r="DD1323" s="42" t="s">
        <v>5474</v>
      </c>
      <c r="DE1323" s="42" t="s">
        <v>5474</v>
      </c>
      <c r="DF1323" s="42" t="s">
        <v>5474</v>
      </c>
      <c r="DG1323" s="42" t="s">
        <v>5474</v>
      </c>
      <c r="DH1323" s="42" t="s">
        <v>5474</v>
      </c>
    </row>
    <row r="1324" spans="1:112">
      <c r="A1324" s="22">
        <v>4402</v>
      </c>
      <c r="B1324" s="7" t="s">
        <v>935</v>
      </c>
      <c r="C1324" s="21">
        <v>-4.4999999999999998E-2</v>
      </c>
      <c r="D1324" s="21">
        <v>-3.49E-2</v>
      </c>
      <c r="E1324" s="21">
        <v>-0.30030000000000001</v>
      </c>
      <c r="F1324" s="21">
        <v>0.1472</v>
      </c>
      <c r="G1324" s="21">
        <v>-0.04</v>
      </c>
      <c r="H1324" s="21">
        <v>-1.4666999999999999</v>
      </c>
      <c r="I1324" s="21">
        <v>-0.15620000000000001</v>
      </c>
      <c r="J1324" s="21">
        <v>-0.33329999999999999</v>
      </c>
      <c r="K1324" s="21">
        <v>-5.7700000000000001E-2</v>
      </c>
      <c r="L1324" s="21">
        <v>-7.8E-2</v>
      </c>
      <c r="M1324" s="21">
        <v>-1.2999999999999999E-2</v>
      </c>
      <c r="N1324" s="21">
        <v>-1.2200000000000001E-2</v>
      </c>
      <c r="O1324" s="21">
        <v>-3.3599999999999998E-2</v>
      </c>
      <c r="P1324" s="21">
        <v>-7.7600000000000002E-2</v>
      </c>
      <c r="Q1324" s="21">
        <v>2.4899999999999999E-2</v>
      </c>
      <c r="R1324" s="21">
        <v>-8.0000000000000004E-4</v>
      </c>
      <c r="S1324" s="21">
        <v>-1.24E-2</v>
      </c>
      <c r="T1324" s="21">
        <v>5.0799999999999998E-2</v>
      </c>
      <c r="U1324" s="10">
        <v>-0.52</v>
      </c>
      <c r="V1324" s="10">
        <v>-1.22</v>
      </c>
      <c r="W1324" s="7">
        <v>0</v>
      </c>
      <c r="X1324" s="20">
        <v>0</v>
      </c>
      <c r="Y1324" s="75"/>
      <c r="Z1324" s="7"/>
      <c r="AA1324" s="7"/>
      <c r="AB1324" s="51">
        <v>72</v>
      </c>
      <c r="AC1324" s="51">
        <v>79</v>
      </c>
      <c r="AD1324" s="51"/>
      <c r="AE1324" s="51"/>
      <c r="AF1324" s="51"/>
      <c r="AG1324" s="51"/>
      <c r="AH1324" s="20">
        <v>0</v>
      </c>
      <c r="AI1324" s="7" t="s">
        <v>8467</v>
      </c>
      <c r="AJ1324" s="67" t="s">
        <v>8757</v>
      </c>
      <c r="AK1324" s="44">
        <v>-0.66965620328849029</v>
      </c>
      <c r="AL1324" s="44">
        <v>-0.61363636363636376</v>
      </c>
      <c r="AM1324" s="44">
        <v>0.60000000000000053</v>
      </c>
      <c r="AN1324" s="25">
        <v>1.0105740181268881</v>
      </c>
      <c r="AO1324" s="25">
        <v>0.26586102719033228</v>
      </c>
      <c r="AP1324" s="215">
        <v>6.62</v>
      </c>
      <c r="AQ1324" s="215" t="s">
        <v>9658</v>
      </c>
      <c r="AR1324" s="44">
        <v>-1.34128166915052E-2</v>
      </c>
      <c r="AS1324" s="171" t="s">
        <v>7128</v>
      </c>
      <c r="AT1324" s="171" t="s">
        <v>6896</v>
      </c>
      <c r="AU1324" s="171" t="s">
        <v>7543</v>
      </c>
      <c r="AV1324" s="7" t="s">
        <v>5474</v>
      </c>
      <c r="AW1324" s="14" t="s">
        <v>6241</v>
      </c>
      <c r="AX1324" s="49" t="s">
        <v>5967</v>
      </c>
      <c r="AY1324" s="38" t="s">
        <v>5961</v>
      </c>
      <c r="AZ1324" s="14" t="s">
        <v>6102</v>
      </c>
      <c r="BA1324" s="49" t="s">
        <v>5993</v>
      </c>
      <c r="BB1324" s="38" t="s">
        <v>5993</v>
      </c>
      <c r="BC1324" s="7">
        <v>0.5</v>
      </c>
      <c r="BD1324" s="14" t="s">
        <v>6056</v>
      </c>
      <c r="BE1324" s="49" t="s">
        <v>5993</v>
      </c>
      <c r="BF1324" s="38" t="s">
        <v>5993</v>
      </c>
      <c r="BG1324" s="7">
        <v>0.6</v>
      </c>
      <c r="BH1324" s="45">
        <v>253.0836951388589</v>
      </c>
      <c r="BI1324" s="215" t="s">
        <v>8471</v>
      </c>
      <c r="BJ1324" s="215" t="s">
        <v>8554</v>
      </c>
      <c r="BK1324" s="7">
        <v>0.4</v>
      </c>
      <c r="BL1324" s="25">
        <v>3.2761310452418091E-2</v>
      </c>
      <c r="BM1324" s="20">
        <v>0.52575000000000005</v>
      </c>
      <c r="BN1324" s="20">
        <v>0.54500000000000004</v>
      </c>
      <c r="BO1324" s="20">
        <v>0.51</v>
      </c>
      <c r="BP1324" s="46" t="s">
        <v>8473</v>
      </c>
      <c r="BQ1324" s="215" t="s">
        <v>8473</v>
      </c>
      <c r="BR1324" s="79" t="s">
        <v>8473</v>
      </c>
      <c r="BS1324" s="9">
        <v>0</v>
      </c>
      <c r="BT1324" s="9">
        <v>0</v>
      </c>
      <c r="BU1324" s="47" t="s">
        <v>5993</v>
      </c>
      <c r="BV1324" s="47" t="s">
        <v>5993</v>
      </c>
      <c r="BW1324" s="14" t="s">
        <v>5474</v>
      </c>
      <c r="BX1324" s="83" t="s">
        <v>8473</v>
      </c>
      <c r="BY1324" s="82" t="s">
        <v>8473</v>
      </c>
      <c r="BZ1324" s="46" t="s">
        <v>8473</v>
      </c>
      <c r="CA1324" s="48" t="s">
        <v>8475</v>
      </c>
      <c r="CB1324" s="45">
        <v>476.64</v>
      </c>
      <c r="CC1324" s="45">
        <v>522.98</v>
      </c>
      <c r="CD1324" s="45">
        <v>0</v>
      </c>
      <c r="CE1324" s="45">
        <v>0</v>
      </c>
      <c r="CF1324" s="14" t="s">
        <v>9822</v>
      </c>
      <c r="CG1324" s="7" t="s">
        <v>8477</v>
      </c>
      <c r="CH1324" s="215" t="s">
        <v>8479</v>
      </c>
      <c r="CI1324" s="215" t="s">
        <v>8479</v>
      </c>
      <c r="CJ1324" s="215" t="s">
        <v>8479</v>
      </c>
      <c r="CK1324" s="43" t="s">
        <v>7699</v>
      </c>
      <c r="CL1324" s="43" t="s">
        <v>5474</v>
      </c>
      <c r="CM1324" s="43" t="s">
        <v>5474</v>
      </c>
      <c r="CN1324" s="145">
        <v>522.98</v>
      </c>
      <c r="CO1324" s="145">
        <v>476.64</v>
      </c>
      <c r="CP1324" s="148">
        <v>1675.4140618192459</v>
      </c>
      <c r="CQ1324" s="189" t="s">
        <v>5474</v>
      </c>
      <c r="CR1324" s="189" t="s">
        <v>5474</v>
      </c>
      <c r="CS1324" s="99" t="s">
        <v>5474</v>
      </c>
      <c r="CT1324" s="167" t="s">
        <v>5474</v>
      </c>
      <c r="CU1324" s="43" t="s">
        <v>5474</v>
      </c>
      <c r="CV1324" s="43" t="s">
        <v>5474</v>
      </c>
      <c r="CW1324" s="43" t="s">
        <v>5474</v>
      </c>
      <c r="CX1324" s="43" t="s">
        <v>5474</v>
      </c>
      <c r="CY1324" s="43" t="s">
        <v>5474</v>
      </c>
      <c r="CZ1324" s="43" t="s">
        <v>5474</v>
      </c>
      <c r="DA1324" s="42" t="s">
        <v>5474</v>
      </c>
      <c r="DB1324" s="42" t="s">
        <v>5474</v>
      </c>
      <c r="DC1324" s="42" t="s">
        <v>5474</v>
      </c>
      <c r="DD1324" s="42" t="s">
        <v>5474</v>
      </c>
      <c r="DE1324" s="42" t="s">
        <v>5474</v>
      </c>
      <c r="DF1324" s="42" t="s">
        <v>5474</v>
      </c>
      <c r="DG1324" s="42" t="s">
        <v>5474</v>
      </c>
      <c r="DH1324" s="42" t="s">
        <v>5474</v>
      </c>
    </row>
    <row r="1325" spans="1:112">
      <c r="A1325" s="22">
        <v>2373</v>
      </c>
      <c r="B1325" s="7" t="s">
        <v>358</v>
      </c>
      <c r="C1325" s="21">
        <v>2.7900000000000001E-2</v>
      </c>
      <c r="D1325" s="21">
        <v>-5.5999999999999999E-3</v>
      </c>
      <c r="E1325" s="21">
        <v>3.1699999999999999E-2</v>
      </c>
      <c r="F1325" s="21">
        <v>-2.58E-2</v>
      </c>
      <c r="G1325" s="21">
        <v>0.1183</v>
      </c>
      <c r="H1325" s="21">
        <v>0.29570000000000002</v>
      </c>
      <c r="I1325" s="21">
        <v>-7.4499999999999997E-2</v>
      </c>
      <c r="J1325" s="21">
        <v>0.14779999999999999</v>
      </c>
      <c r="K1325" s="21">
        <v>1.8800000000000001E-2</v>
      </c>
      <c r="L1325" s="21">
        <v>1.2999999999999999E-2</v>
      </c>
      <c r="M1325" s="21">
        <v>-2.7000000000000001E-3</v>
      </c>
      <c r="N1325" s="21">
        <v>1.6E-2</v>
      </c>
      <c r="O1325" s="21">
        <v>-1.2699999999999999E-2</v>
      </c>
      <c r="P1325" s="21">
        <v>2.8299999999999999E-2</v>
      </c>
      <c r="Q1325" s="21">
        <v>6.7000000000000002E-3</v>
      </c>
      <c r="R1325" s="21">
        <v>3.5000000000000001E-3</v>
      </c>
      <c r="S1325" s="21">
        <v>0.18990000000000001</v>
      </c>
      <c r="T1325" s="21">
        <v>9.8199999999999996E-2</v>
      </c>
      <c r="U1325" s="10">
        <v>2.64</v>
      </c>
      <c r="V1325" s="10">
        <v>6.65</v>
      </c>
      <c r="W1325" s="7">
        <v>5.45</v>
      </c>
      <c r="X1325" s="20">
        <v>0.9073</v>
      </c>
      <c r="Y1325" s="75">
        <v>2020</v>
      </c>
      <c r="Z1325" s="7">
        <v>6</v>
      </c>
      <c r="AA1325" s="7">
        <v>0</v>
      </c>
      <c r="AB1325" s="51">
        <v>-70</v>
      </c>
      <c r="AC1325" s="51">
        <v>-2</v>
      </c>
      <c r="AD1325" s="51"/>
      <c r="AE1325" s="51"/>
      <c r="AF1325" s="51"/>
      <c r="AG1325" s="51">
        <v>2</v>
      </c>
      <c r="AH1325" s="20">
        <v>0</v>
      </c>
      <c r="AI1325" s="7" t="s">
        <v>8507</v>
      </c>
      <c r="AJ1325" s="67" t="s">
        <v>8494</v>
      </c>
      <c r="AK1325" s="44">
        <v>0.93241816261879618</v>
      </c>
      <c r="AL1325" s="44">
        <v>-0.89230769230769191</v>
      </c>
      <c r="AM1325" s="44">
        <v>-0.87500000000000666</v>
      </c>
      <c r="AN1325" s="25">
        <v>1.072480181200453</v>
      </c>
      <c r="AO1325" s="25">
        <v>7.3612684031710077E-2</v>
      </c>
      <c r="AP1325" s="215">
        <v>88.3</v>
      </c>
      <c r="AQ1325" s="215" t="s">
        <v>9658</v>
      </c>
      <c r="AR1325" s="44">
        <v>-4.5095828635851104E-3</v>
      </c>
      <c r="AS1325" s="171" t="s">
        <v>6888</v>
      </c>
      <c r="AT1325" s="171" t="s">
        <v>7066</v>
      </c>
      <c r="AU1325" s="171" t="s">
        <v>7043</v>
      </c>
      <c r="AV1325" s="7" t="s">
        <v>8470</v>
      </c>
      <c r="AW1325" s="14" t="s">
        <v>6536</v>
      </c>
      <c r="AX1325" s="49" t="s">
        <v>6009</v>
      </c>
      <c r="AY1325" s="38" t="s">
        <v>5971</v>
      </c>
      <c r="AZ1325" s="14" t="s">
        <v>6554</v>
      </c>
      <c r="BA1325" s="49" t="s">
        <v>5967</v>
      </c>
      <c r="BB1325" s="38" t="s">
        <v>5971</v>
      </c>
      <c r="BC1325" s="7">
        <v>0.3</v>
      </c>
      <c r="BD1325" s="14" t="s">
        <v>6187</v>
      </c>
      <c r="BE1325" s="49" t="s">
        <v>5960</v>
      </c>
      <c r="BF1325" s="38" t="s">
        <v>5961</v>
      </c>
      <c r="BG1325" s="7">
        <v>0.7</v>
      </c>
      <c r="BH1325" s="45">
        <v>62.314806103237835</v>
      </c>
      <c r="BI1325" s="215" t="s">
        <v>8495</v>
      </c>
      <c r="BJ1325" s="215" t="s">
        <v>8554</v>
      </c>
      <c r="BK1325" s="7">
        <v>2.2999999999999998</v>
      </c>
      <c r="BL1325" s="25">
        <v>1.1337868480724978E-3</v>
      </c>
      <c r="BM1325" s="20">
        <v>0.61050000000000004</v>
      </c>
      <c r="BN1325" s="20">
        <v>0.60499999999999998</v>
      </c>
      <c r="BO1325" s="20">
        <v>0.61499999999999999</v>
      </c>
      <c r="BP1325" s="46">
        <v>13.278195488721803</v>
      </c>
      <c r="BQ1325" s="215" t="s">
        <v>8513</v>
      </c>
      <c r="BR1325" s="79">
        <v>0.11999660249150616</v>
      </c>
      <c r="BS1325" s="9">
        <v>5.5546457526977955E-2</v>
      </c>
      <c r="BT1325" s="9">
        <v>6.1738996744469699E-2</v>
      </c>
      <c r="BU1325" s="47">
        <v>44404</v>
      </c>
      <c r="BV1325" s="47">
        <v>44410</v>
      </c>
      <c r="BW1325" s="14" t="s">
        <v>5474</v>
      </c>
      <c r="BX1325" s="83">
        <v>0.34399592298980741</v>
      </c>
      <c r="BY1325" s="82">
        <v>6.54</v>
      </c>
      <c r="BZ1325" s="46">
        <v>13.501529051987767</v>
      </c>
      <c r="CA1325" s="48" t="s">
        <v>5474</v>
      </c>
      <c r="CB1325" s="45">
        <v>-6181</v>
      </c>
      <c r="CC1325" s="45">
        <v>-176.6</v>
      </c>
      <c r="CD1325" s="45">
        <v>0</v>
      </c>
      <c r="CE1325" s="45">
        <v>0</v>
      </c>
      <c r="CF1325" s="14" t="s">
        <v>9823</v>
      </c>
      <c r="CG1325" s="7" t="s">
        <v>8556</v>
      </c>
      <c r="CH1325" s="215" t="s">
        <v>8479</v>
      </c>
      <c r="CI1325" s="215" t="s">
        <v>8498</v>
      </c>
      <c r="CJ1325" s="215" t="s">
        <v>8479</v>
      </c>
      <c r="CK1325" s="43" t="s">
        <v>6887</v>
      </c>
      <c r="CL1325" s="43" t="s">
        <v>5474</v>
      </c>
      <c r="CM1325" s="43" t="s">
        <v>5474</v>
      </c>
      <c r="CN1325" s="145">
        <v>-176.6</v>
      </c>
      <c r="CO1325" s="145">
        <v>-6181</v>
      </c>
      <c r="CP1325" s="148">
        <v>5502.3973789159008</v>
      </c>
      <c r="CQ1325" s="189" t="s">
        <v>5474</v>
      </c>
      <c r="CR1325" s="189" t="s">
        <v>5474</v>
      </c>
      <c r="CS1325" s="99" t="s">
        <v>5474</v>
      </c>
      <c r="CT1325" s="167" t="s">
        <v>5474</v>
      </c>
      <c r="CU1325" s="43" t="s">
        <v>5474</v>
      </c>
      <c r="CV1325" s="43" t="s">
        <v>5474</v>
      </c>
      <c r="CW1325" s="43" t="s">
        <v>5474</v>
      </c>
      <c r="CX1325" s="43" t="s">
        <v>5474</v>
      </c>
      <c r="CY1325" s="43" t="s">
        <v>5474</v>
      </c>
      <c r="CZ1325" s="43" t="s">
        <v>5474</v>
      </c>
      <c r="DA1325" s="42" t="s">
        <v>5474</v>
      </c>
      <c r="DB1325" s="42" t="s">
        <v>5474</v>
      </c>
      <c r="DC1325" s="42" t="s">
        <v>5474</v>
      </c>
      <c r="DD1325" s="42" t="s">
        <v>5474</v>
      </c>
      <c r="DE1325" s="42" t="s">
        <v>5474</v>
      </c>
      <c r="DF1325" s="42" t="s">
        <v>5474</v>
      </c>
      <c r="DG1325" s="42" t="s">
        <v>5474</v>
      </c>
      <c r="DH1325" s="42" t="s">
        <v>5474</v>
      </c>
    </row>
    <row r="1326" spans="1:112">
      <c r="A1326" s="22">
        <v>8415</v>
      </c>
      <c r="B1326" s="7" t="s">
        <v>1517</v>
      </c>
      <c r="C1326" s="21">
        <v>0.1084</v>
      </c>
      <c r="D1326" s="21">
        <v>0.86780000000000002</v>
      </c>
      <c r="E1326" s="21">
        <v>0.23980000000000001</v>
      </c>
      <c r="F1326" s="21">
        <v>0.82569999999999999</v>
      </c>
      <c r="G1326" s="21">
        <v>0.26550000000000001</v>
      </c>
      <c r="H1326" s="21">
        <v>0.86209999999999998</v>
      </c>
      <c r="I1326" s="21">
        <v>7.3076999999999996</v>
      </c>
      <c r="J1326" s="21">
        <v>3.8824000000000001</v>
      </c>
      <c r="K1326" s="21">
        <v>5.9999999999999995E-4</v>
      </c>
      <c r="L1326" s="21">
        <v>9.5399999999999999E-2</v>
      </c>
      <c r="M1326" s="21">
        <v>7.0099999999999996E-2</v>
      </c>
      <c r="N1326" s="21">
        <v>4.1000000000000003E-3</v>
      </c>
      <c r="O1326" s="21">
        <v>0.1245</v>
      </c>
      <c r="P1326" s="21">
        <v>7.1400000000000005E-2</v>
      </c>
      <c r="Q1326" s="21">
        <v>2.7E-2</v>
      </c>
      <c r="R1326" s="21">
        <v>1.54E-2</v>
      </c>
      <c r="S1326" s="21">
        <v>5.3E-3</v>
      </c>
      <c r="T1326" s="21">
        <v>4.4000000000000003E-3</v>
      </c>
      <c r="U1326" s="10">
        <v>1.66</v>
      </c>
      <c r="V1326" s="10">
        <v>2.23</v>
      </c>
      <c r="W1326" s="7">
        <v>1.4417</v>
      </c>
      <c r="X1326" s="20">
        <v>0.96530000000000005</v>
      </c>
      <c r="Y1326" s="75">
        <v>2020</v>
      </c>
      <c r="Z1326" s="7">
        <v>1.4</v>
      </c>
      <c r="AA1326" s="7">
        <v>0</v>
      </c>
      <c r="AB1326" s="51">
        <v>8401</v>
      </c>
      <c r="AC1326" s="51">
        <v>2261</v>
      </c>
      <c r="AD1326" s="51"/>
      <c r="AE1326" s="51"/>
      <c r="AF1326" s="51">
        <v>5</v>
      </c>
      <c r="AG1326" s="51">
        <v>19</v>
      </c>
      <c r="AH1326" s="20">
        <v>1.72E-2</v>
      </c>
      <c r="AI1326" s="7" t="s">
        <v>8487</v>
      </c>
      <c r="AJ1326" s="67" t="s">
        <v>8482</v>
      </c>
      <c r="AK1326" s="44">
        <v>0.65281173594132025</v>
      </c>
      <c r="AL1326" s="44">
        <v>-0.57812499999999989</v>
      </c>
      <c r="AM1326" s="44">
        <v>-0.89285714285714379</v>
      </c>
      <c r="AN1326" s="25">
        <v>0.53464052287581709</v>
      </c>
      <c r="AO1326" s="25">
        <v>0.16732026143790865</v>
      </c>
      <c r="AP1326" s="215">
        <v>38.25</v>
      </c>
      <c r="AQ1326" s="215" t="s">
        <v>9658</v>
      </c>
      <c r="AR1326" s="44">
        <v>-2.4234693877550999E-2</v>
      </c>
      <c r="AS1326" s="171" t="s">
        <v>6888</v>
      </c>
      <c r="AT1326" s="171" t="s">
        <v>8166</v>
      </c>
      <c r="AU1326" s="171" t="s">
        <v>6911</v>
      </c>
      <c r="AV1326" s="7" t="s">
        <v>5474</v>
      </c>
      <c r="AW1326" s="14" t="s">
        <v>8432</v>
      </c>
      <c r="AX1326" s="49" t="s">
        <v>6009</v>
      </c>
      <c r="AY1326" s="38" t="s">
        <v>5971</v>
      </c>
      <c r="AZ1326" s="14" t="s">
        <v>6038</v>
      </c>
      <c r="BA1326" s="49" t="s">
        <v>5967</v>
      </c>
      <c r="BB1326" s="38" t="s">
        <v>5961</v>
      </c>
      <c r="BC1326" s="7">
        <v>0.7</v>
      </c>
      <c r="BD1326" s="14" t="s">
        <v>5973</v>
      </c>
      <c r="BE1326" s="49" t="s">
        <v>6009</v>
      </c>
      <c r="BF1326" s="38" t="s">
        <v>5961</v>
      </c>
      <c r="BG1326" s="7">
        <v>0.3</v>
      </c>
      <c r="BH1326" s="45">
        <v>6331.1910728676839</v>
      </c>
      <c r="BI1326" s="215" t="s">
        <v>8518</v>
      </c>
      <c r="BJ1326" s="215" t="s">
        <v>8520</v>
      </c>
      <c r="BK1326" s="7">
        <v>1.2</v>
      </c>
      <c r="BL1326" s="25">
        <v>3.9370078740157107E-3</v>
      </c>
      <c r="BM1326" s="20">
        <v>0.77375000000000005</v>
      </c>
      <c r="BN1326" s="20">
        <v>0.84250000000000003</v>
      </c>
      <c r="BO1326" s="20">
        <v>0.71749999999999992</v>
      </c>
      <c r="BP1326" s="46">
        <v>17.152466367713004</v>
      </c>
      <c r="BQ1326" s="215" t="s">
        <v>8585</v>
      </c>
      <c r="BR1326" s="79">
        <v>0.11882265795206992</v>
      </c>
      <c r="BS1326" s="9">
        <v>3.1656313832056249E-2</v>
      </c>
      <c r="BT1326" s="9">
        <v>3.0572458308438133E-2</v>
      </c>
      <c r="BU1326" s="47" t="s">
        <v>5993</v>
      </c>
      <c r="BV1326" s="47" t="s">
        <v>5993</v>
      </c>
      <c r="BW1326" s="14" t="s">
        <v>5474</v>
      </c>
      <c r="BX1326" s="83">
        <v>0.34258718954248385</v>
      </c>
      <c r="BY1326" s="82">
        <v>2.66</v>
      </c>
      <c r="BZ1326" s="46">
        <v>14.3796992481203</v>
      </c>
      <c r="CA1326" s="48" t="s">
        <v>8475</v>
      </c>
      <c r="CB1326" s="45">
        <v>321338.25</v>
      </c>
      <c r="CC1326" s="45">
        <v>86483.25</v>
      </c>
      <c r="CD1326" s="45">
        <v>0</v>
      </c>
      <c r="CE1326" s="45">
        <v>0</v>
      </c>
      <c r="CF1326" s="14" t="s">
        <v>9824</v>
      </c>
      <c r="CG1326" s="7" t="s">
        <v>8556</v>
      </c>
      <c r="CH1326" s="215" t="s">
        <v>8523</v>
      </c>
      <c r="CI1326" s="215" t="s">
        <v>8478</v>
      </c>
      <c r="CJ1326" s="215" t="s">
        <v>8479</v>
      </c>
      <c r="CK1326" s="43" t="s">
        <v>5474</v>
      </c>
      <c r="CL1326" s="43" t="s">
        <v>5474</v>
      </c>
      <c r="CM1326" s="43" t="s">
        <v>5474</v>
      </c>
      <c r="CN1326" s="145">
        <v>86483.25</v>
      </c>
      <c r="CO1326" s="145">
        <v>321338.25</v>
      </c>
      <c r="CP1326" s="148">
        <v>242168.05853718892</v>
      </c>
      <c r="CQ1326" s="189" t="s">
        <v>5474</v>
      </c>
      <c r="CR1326" s="189" t="s">
        <v>5474</v>
      </c>
      <c r="CS1326" s="99" t="s">
        <v>5474</v>
      </c>
      <c r="CT1326" s="167" t="s">
        <v>5474</v>
      </c>
      <c r="CU1326" s="43" t="s">
        <v>5474</v>
      </c>
      <c r="CV1326" s="43" t="s">
        <v>5474</v>
      </c>
      <c r="CW1326" s="43" t="s">
        <v>5474</v>
      </c>
      <c r="CX1326" s="43" t="s">
        <v>5474</v>
      </c>
      <c r="CY1326" s="43" t="s">
        <v>5474</v>
      </c>
      <c r="CZ1326" s="43" t="s">
        <v>5474</v>
      </c>
      <c r="DA1326" s="42" t="s">
        <v>5474</v>
      </c>
      <c r="DB1326" s="42" t="s">
        <v>5474</v>
      </c>
      <c r="DC1326" s="42" t="s">
        <v>5474</v>
      </c>
      <c r="DD1326" s="42" t="s">
        <v>5474</v>
      </c>
      <c r="DE1326" s="42" t="s">
        <v>5474</v>
      </c>
      <c r="DF1326" s="42" t="s">
        <v>5474</v>
      </c>
      <c r="DG1326" s="42" t="s">
        <v>5474</v>
      </c>
      <c r="DH1326" s="42" t="s">
        <v>5474</v>
      </c>
    </row>
    <row r="1327" spans="1:112">
      <c r="A1327" s="22">
        <v>6195</v>
      </c>
      <c r="B1327" s="7" t="s">
        <v>1281</v>
      </c>
      <c r="C1327" s="21">
        <v>0.26140000000000002</v>
      </c>
      <c r="D1327" s="21">
        <v>-0.16439999999999999</v>
      </c>
      <c r="E1327" s="21">
        <v>-5.1999999999999998E-3</v>
      </c>
      <c r="F1327" s="21">
        <v>-0.17369999999999999</v>
      </c>
      <c r="G1327" s="21">
        <v>0.2195</v>
      </c>
      <c r="H1327" s="21">
        <v>-0.64080000000000004</v>
      </c>
      <c r="I1327" s="21">
        <v>0.57450000000000001</v>
      </c>
      <c r="J1327" s="21">
        <v>1.4779</v>
      </c>
      <c r="K1327" s="21">
        <v>-2.5899999999999999E-2</v>
      </c>
      <c r="L1327" s="21">
        <v>8.6999999999999994E-3</v>
      </c>
      <c r="M1327" s="21">
        <v>1.89E-2</v>
      </c>
      <c r="N1327" s="21">
        <v>-0.1086</v>
      </c>
      <c r="O1327" s="21">
        <v>4.9500000000000002E-2</v>
      </c>
      <c r="P1327" s="21">
        <v>8.7900000000000006E-2</v>
      </c>
      <c r="Q1327" s="21">
        <v>3.7900000000000003E-2</v>
      </c>
      <c r="R1327" s="21">
        <v>1.35E-2</v>
      </c>
      <c r="S1327" s="21">
        <v>0.18360000000000001</v>
      </c>
      <c r="T1327" s="21">
        <v>9.8900000000000002E-2</v>
      </c>
      <c r="U1327" s="10">
        <v>2.8</v>
      </c>
      <c r="V1327" s="10">
        <v>6.53</v>
      </c>
      <c r="W1327" s="7">
        <v>3.1284999999999998</v>
      </c>
      <c r="X1327" s="20">
        <v>0.79720000000000002</v>
      </c>
      <c r="Y1327" s="75">
        <v>2020</v>
      </c>
      <c r="Z1327" s="7">
        <v>3.9382999999999999</v>
      </c>
      <c r="AA1327" s="7">
        <v>0</v>
      </c>
      <c r="AB1327" s="51">
        <v>6</v>
      </c>
      <c r="AC1327" s="51">
        <v>18</v>
      </c>
      <c r="AD1327" s="51"/>
      <c r="AE1327" s="51"/>
      <c r="AF1327" s="51">
        <v>-2</v>
      </c>
      <c r="AG1327" s="51">
        <v>-1</v>
      </c>
      <c r="AH1327" s="20">
        <v>0.17030000000000001</v>
      </c>
      <c r="AI1327" s="7" t="s">
        <v>8481</v>
      </c>
      <c r="AJ1327" s="67" t="s">
        <v>8494</v>
      </c>
      <c r="AK1327" s="44">
        <v>0.53526970954356834</v>
      </c>
      <c r="AL1327" s="44">
        <v>-0.78260869565217395</v>
      </c>
      <c r="AM1327" s="44">
        <v>-1</v>
      </c>
      <c r="AN1327" s="25">
        <v>0.48296593186372749</v>
      </c>
      <c r="AO1327" s="25">
        <v>9.2184368737474986E-2</v>
      </c>
      <c r="AP1327" s="215">
        <v>49.9</v>
      </c>
      <c r="AQ1327" s="215" t="s">
        <v>9658</v>
      </c>
      <c r="AR1327" s="44">
        <v>-1.0010010010009999E-3</v>
      </c>
      <c r="AS1327" s="171" t="s">
        <v>6952</v>
      </c>
      <c r="AT1327" s="171" t="s">
        <v>7616</v>
      </c>
      <c r="AU1327" s="171" t="s">
        <v>6920</v>
      </c>
      <c r="AV1327" s="7" t="s">
        <v>8470</v>
      </c>
      <c r="AW1327" s="14" t="s">
        <v>6392</v>
      </c>
      <c r="AX1327" s="49" t="s">
        <v>6009</v>
      </c>
      <c r="AY1327" s="38" t="s">
        <v>5961</v>
      </c>
      <c r="AZ1327" s="14" t="s">
        <v>6795</v>
      </c>
      <c r="BA1327" s="49" t="s">
        <v>5967</v>
      </c>
      <c r="BB1327" s="38" t="s">
        <v>6007</v>
      </c>
      <c r="BC1327" s="7">
        <v>1.2</v>
      </c>
      <c r="BD1327" s="14" t="s">
        <v>6093</v>
      </c>
      <c r="BE1327" s="49" t="s">
        <v>5967</v>
      </c>
      <c r="BF1327" s="38" t="s">
        <v>5961</v>
      </c>
      <c r="BG1327" s="7">
        <v>0.6</v>
      </c>
      <c r="BH1327" s="45">
        <v>21.735776411114941</v>
      </c>
      <c r="BI1327" s="215" t="s">
        <v>8495</v>
      </c>
      <c r="BJ1327" s="215" t="s">
        <v>8554</v>
      </c>
      <c r="BK1327" s="7">
        <v>0.2</v>
      </c>
      <c r="BL1327" s="25">
        <v>0</v>
      </c>
      <c r="BM1327" s="20">
        <v>0.59143750000000006</v>
      </c>
      <c r="BN1327" s="20">
        <v>0.55499999999999994</v>
      </c>
      <c r="BO1327" s="20">
        <v>0.62124999999999997</v>
      </c>
      <c r="BP1327" s="46">
        <v>7.6416539050535981</v>
      </c>
      <c r="BQ1327" s="215" t="s">
        <v>8558</v>
      </c>
      <c r="BR1327" s="79">
        <v>0.62422177688710756</v>
      </c>
      <c r="BS1327" s="9">
        <v>5.6514779322526465E-2</v>
      </c>
      <c r="BT1327" s="9">
        <v>7.2648851911707446E-2</v>
      </c>
      <c r="BU1327" s="47">
        <v>44400</v>
      </c>
      <c r="BV1327" s="47">
        <v>44406</v>
      </c>
      <c r="BW1327" s="14" t="s">
        <v>5474</v>
      </c>
      <c r="BX1327" s="83">
        <v>0.94906613226452896</v>
      </c>
      <c r="BY1327" s="82">
        <v>6.1</v>
      </c>
      <c r="BZ1327" s="46">
        <v>8.1803278688524586</v>
      </c>
      <c r="CA1327" s="48" t="s">
        <v>8475</v>
      </c>
      <c r="CB1327" s="45">
        <v>299.39999999999998</v>
      </c>
      <c r="CC1327" s="45">
        <v>898.19999999999993</v>
      </c>
      <c r="CD1327" s="45">
        <v>0</v>
      </c>
      <c r="CE1327" s="45">
        <v>0</v>
      </c>
      <c r="CF1327" s="14" t="s">
        <v>9825</v>
      </c>
      <c r="CG1327" s="7" t="s">
        <v>8556</v>
      </c>
      <c r="CH1327" s="215" t="s">
        <v>8479</v>
      </c>
      <c r="CI1327" s="215" t="s">
        <v>8546</v>
      </c>
      <c r="CJ1327" s="215" t="s">
        <v>8479</v>
      </c>
      <c r="CK1327" s="43" t="s">
        <v>6894</v>
      </c>
      <c r="CL1327" s="43" t="s">
        <v>5474</v>
      </c>
      <c r="CM1327" s="43" t="s">
        <v>5474</v>
      </c>
      <c r="CN1327" s="145">
        <v>898.19999999999993</v>
      </c>
      <c r="CO1327" s="145">
        <v>299.39999999999998</v>
      </c>
      <c r="CP1327" s="148">
        <v>1084.6152429146355</v>
      </c>
      <c r="CQ1327" s="189">
        <v>0.23246492985971948</v>
      </c>
      <c r="CR1327" s="189">
        <v>0.60829999999999995</v>
      </c>
      <c r="CS1327" s="99">
        <v>44545</v>
      </c>
      <c r="CT1327" s="167" t="s">
        <v>5474</v>
      </c>
      <c r="CU1327" s="43" t="s">
        <v>5474</v>
      </c>
      <c r="CV1327" s="43" t="s">
        <v>5474</v>
      </c>
      <c r="CW1327" s="43" t="s">
        <v>5474</v>
      </c>
      <c r="CX1327" s="43" t="s">
        <v>5474</v>
      </c>
      <c r="CY1327" s="43" t="s">
        <v>5474</v>
      </c>
      <c r="CZ1327" s="43" t="s">
        <v>5474</v>
      </c>
      <c r="DA1327" s="42" t="s">
        <v>5474</v>
      </c>
      <c r="DB1327" s="42" t="s">
        <v>5474</v>
      </c>
      <c r="DC1327" s="42" t="s">
        <v>5474</v>
      </c>
      <c r="DD1327" s="42" t="s">
        <v>5474</v>
      </c>
      <c r="DE1327" s="42" t="s">
        <v>5474</v>
      </c>
      <c r="DF1327" s="42" t="s">
        <v>5474</v>
      </c>
      <c r="DG1327" s="42" t="s">
        <v>5474</v>
      </c>
      <c r="DH1327" s="42" t="s">
        <v>5474</v>
      </c>
    </row>
    <row r="1328" spans="1:112">
      <c r="A1328" s="22">
        <v>1503</v>
      </c>
      <c r="B1328" s="7" t="s">
        <v>127</v>
      </c>
      <c r="C1328" s="21">
        <v>-9.6299999999999997E-2</v>
      </c>
      <c r="D1328" s="21">
        <v>0.15179999999999999</v>
      </c>
      <c r="E1328" s="21">
        <v>-6.4299999999999996E-2</v>
      </c>
      <c r="F1328" s="21">
        <v>9.2299999999999993E-2</v>
      </c>
      <c r="G1328" s="21">
        <v>0.14080000000000001</v>
      </c>
      <c r="H1328" s="21">
        <v>-0.28570000000000001</v>
      </c>
      <c r="I1328" s="21">
        <v>0.16880000000000001</v>
      </c>
      <c r="J1328" s="21">
        <v>0.24859999999999999</v>
      </c>
      <c r="K1328" s="21">
        <v>-2.1999999999999999E-2</v>
      </c>
      <c r="L1328" s="21">
        <v>-2.24E-2</v>
      </c>
      <c r="M1328" s="21">
        <v>-1.14E-2</v>
      </c>
      <c r="N1328" s="21">
        <v>-2.76E-2</v>
      </c>
      <c r="O1328" s="21">
        <v>-7.0000000000000001E-3</v>
      </c>
      <c r="P1328" s="21">
        <v>-2.3999999999999998E-3</v>
      </c>
      <c r="Q1328" s="21">
        <v>0</v>
      </c>
      <c r="R1328" s="21">
        <v>0</v>
      </c>
      <c r="S1328" s="21">
        <v>6.4399999999999999E-2</v>
      </c>
      <c r="T1328" s="21">
        <v>3.9699999999999999E-2</v>
      </c>
      <c r="U1328" s="10">
        <v>2.16</v>
      </c>
      <c r="V1328" s="10">
        <v>3.36</v>
      </c>
      <c r="W1328" s="7">
        <v>1.44</v>
      </c>
      <c r="X1328" s="20">
        <v>0.52110000000000001</v>
      </c>
      <c r="Y1328" s="75">
        <v>2020</v>
      </c>
      <c r="Z1328" s="7">
        <v>1.6</v>
      </c>
      <c r="AA1328" s="7">
        <v>0</v>
      </c>
      <c r="AB1328" s="51">
        <v>-142</v>
      </c>
      <c r="AC1328" s="51">
        <v>6</v>
      </c>
      <c r="AD1328" s="51"/>
      <c r="AE1328" s="51"/>
      <c r="AF1328" s="51">
        <v>-13</v>
      </c>
      <c r="AG1328" s="51">
        <v>2</v>
      </c>
      <c r="AH1328" s="20">
        <v>6.1999999999999998E-3</v>
      </c>
      <c r="AI1328" s="7" t="s">
        <v>8481</v>
      </c>
      <c r="AJ1328" s="67" t="s">
        <v>8494</v>
      </c>
      <c r="AK1328" s="44">
        <v>0.55681818181818188</v>
      </c>
      <c r="AL1328" s="44">
        <v>-0.69230769230769207</v>
      </c>
      <c r="AM1328" s="44">
        <v>0.5</v>
      </c>
      <c r="AN1328" s="25">
        <v>0.17087378640776693</v>
      </c>
      <c r="AO1328" s="25">
        <v>7.5728155339805939E-2</v>
      </c>
      <c r="AP1328" s="215">
        <v>51.5</v>
      </c>
      <c r="AQ1328" s="215" t="s">
        <v>9658</v>
      </c>
      <c r="AR1328" s="44">
        <v>-1.9379844961240299E-3</v>
      </c>
      <c r="AS1328" s="171" t="s">
        <v>6952</v>
      </c>
      <c r="AT1328" s="171" t="s">
        <v>6961</v>
      </c>
      <c r="AU1328" s="171" t="s">
        <v>7160</v>
      </c>
      <c r="AV1328" s="7" t="s">
        <v>8470</v>
      </c>
      <c r="AW1328" s="14" t="s">
        <v>6015</v>
      </c>
      <c r="AX1328" s="49" t="s">
        <v>6009</v>
      </c>
      <c r="AY1328" s="38" t="s">
        <v>5961</v>
      </c>
      <c r="AZ1328" s="14" t="s">
        <v>6054</v>
      </c>
      <c r="BA1328" s="49" t="s">
        <v>5967</v>
      </c>
      <c r="BB1328" s="38" t="s">
        <v>5971</v>
      </c>
      <c r="BC1328" s="7">
        <v>0.1</v>
      </c>
      <c r="BD1328" s="14" t="s">
        <v>6092</v>
      </c>
      <c r="BE1328" s="49" t="s">
        <v>5967</v>
      </c>
      <c r="BF1328" s="38" t="s">
        <v>5961</v>
      </c>
      <c r="BG1328" s="7">
        <v>0.6</v>
      </c>
      <c r="BH1328" s="45">
        <v>39.834974438468905</v>
      </c>
      <c r="BI1328" s="215" t="s">
        <v>8495</v>
      </c>
      <c r="BJ1328" s="215" t="s">
        <v>8554</v>
      </c>
      <c r="BK1328" s="7">
        <v>1.1000000000000001</v>
      </c>
      <c r="BL1328" s="25">
        <v>1.9455252918288216E-3</v>
      </c>
      <c r="BM1328" s="20">
        <v>0.61087500000000006</v>
      </c>
      <c r="BN1328" s="20">
        <v>0.6150000000000001</v>
      </c>
      <c r="BO1328" s="20">
        <v>0.60749999999999993</v>
      </c>
      <c r="BP1328" s="46">
        <v>15.327380952380953</v>
      </c>
      <c r="BQ1328" s="215" t="s">
        <v>8483</v>
      </c>
      <c r="BR1328" s="79">
        <v>-0.19378640776699038</v>
      </c>
      <c r="BS1328" s="9">
        <v>2.1982567031409994E-2</v>
      </c>
      <c r="BT1328" s="9">
        <v>2.5071294094595187E-2</v>
      </c>
      <c r="BU1328" s="47" t="s">
        <v>5993</v>
      </c>
      <c r="BV1328" s="47" t="s">
        <v>5993</v>
      </c>
      <c r="BW1328" s="14" t="s">
        <v>5474</v>
      </c>
      <c r="BX1328" s="83">
        <v>7.7669902912621087E-3</v>
      </c>
      <c r="BY1328" s="82">
        <v>3.46</v>
      </c>
      <c r="BZ1328" s="46">
        <v>14.884393063583815</v>
      </c>
      <c r="CA1328" s="48" t="s">
        <v>8475</v>
      </c>
      <c r="CB1328" s="45">
        <v>-7313</v>
      </c>
      <c r="CC1328" s="45">
        <v>309</v>
      </c>
      <c r="CD1328" s="45">
        <v>0</v>
      </c>
      <c r="CE1328" s="45">
        <v>0</v>
      </c>
      <c r="CF1328" s="14" t="s">
        <v>9826</v>
      </c>
      <c r="CG1328" s="7" t="s">
        <v>8590</v>
      </c>
      <c r="CH1328" s="215" t="s">
        <v>8479</v>
      </c>
      <c r="CI1328" s="215" t="s">
        <v>8498</v>
      </c>
      <c r="CJ1328" s="215" t="s">
        <v>8479</v>
      </c>
      <c r="CK1328" s="43" t="s">
        <v>5474</v>
      </c>
      <c r="CL1328" s="43" t="s">
        <v>5474</v>
      </c>
      <c r="CM1328" s="43" t="s">
        <v>5474</v>
      </c>
      <c r="CN1328" s="145">
        <v>309</v>
      </c>
      <c r="CO1328" s="145">
        <v>-7313</v>
      </c>
      <c r="CP1328" s="148">
        <v>2051.5011835811488</v>
      </c>
      <c r="CQ1328" s="189" t="s">
        <v>5474</v>
      </c>
      <c r="CR1328" s="189" t="s">
        <v>5474</v>
      </c>
      <c r="CS1328" s="99" t="s">
        <v>5474</v>
      </c>
      <c r="CT1328" s="167" t="s">
        <v>5474</v>
      </c>
      <c r="CU1328" s="43" t="s">
        <v>5474</v>
      </c>
      <c r="CV1328" s="43" t="s">
        <v>5474</v>
      </c>
      <c r="CW1328" s="43" t="s">
        <v>5474</v>
      </c>
      <c r="CX1328" s="43" t="s">
        <v>5474</v>
      </c>
      <c r="CY1328" s="43" t="s">
        <v>5474</v>
      </c>
      <c r="CZ1328" s="43" t="s">
        <v>5474</v>
      </c>
      <c r="DA1328" s="42" t="s">
        <v>5474</v>
      </c>
      <c r="DB1328" s="42" t="s">
        <v>5474</v>
      </c>
      <c r="DC1328" s="42" t="s">
        <v>5474</v>
      </c>
      <c r="DD1328" s="42" t="s">
        <v>5474</v>
      </c>
      <c r="DE1328" s="42" t="s">
        <v>5474</v>
      </c>
      <c r="DF1328" s="42" t="s">
        <v>5474</v>
      </c>
      <c r="DG1328" s="42" t="s">
        <v>5474</v>
      </c>
      <c r="DH1328" s="42" t="s">
        <v>5474</v>
      </c>
    </row>
    <row r="1329" spans="1:112">
      <c r="A1329" s="22">
        <v>1605</v>
      </c>
      <c r="B1329" s="7" t="s">
        <v>180</v>
      </c>
      <c r="C1329" s="21">
        <v>1.8700000000000001E-2</v>
      </c>
      <c r="D1329" s="21">
        <v>0.62329999999999997</v>
      </c>
      <c r="E1329" s="21">
        <v>0.10580000000000001</v>
      </c>
      <c r="F1329" s="21">
        <v>0.52569999999999995</v>
      </c>
      <c r="G1329" s="21">
        <v>0.33</v>
      </c>
      <c r="H1329" s="21">
        <v>0.90910000000000002</v>
      </c>
      <c r="I1329" s="21">
        <v>0.2069</v>
      </c>
      <c r="J1329" s="21">
        <v>0.77780000000000005</v>
      </c>
      <c r="K1329" s="21">
        <v>9.7000000000000003E-3</v>
      </c>
      <c r="L1329" s="21">
        <v>-6.8699999999999997E-2</v>
      </c>
      <c r="M1329" s="21">
        <v>-4.8999999999999998E-3</v>
      </c>
      <c r="N1329" s="21">
        <v>1.9900000000000001E-2</v>
      </c>
      <c r="O1329" s="21">
        <v>-6.5000000000000002E-2</v>
      </c>
      <c r="P1329" s="21">
        <v>-2.7000000000000001E-3</v>
      </c>
      <c r="Q1329" s="21">
        <v>1.2200000000000001E-2</v>
      </c>
      <c r="R1329" s="21">
        <v>7.1999999999999998E-3</v>
      </c>
      <c r="S1329" s="21">
        <v>9.2499999999999999E-2</v>
      </c>
      <c r="T1329" s="21">
        <v>5.6300000000000003E-2</v>
      </c>
      <c r="U1329" s="10">
        <v>1.6</v>
      </c>
      <c r="V1329" s="10">
        <v>2.74</v>
      </c>
      <c r="W1329" s="7">
        <v>0.86119999999999997</v>
      </c>
      <c r="X1329" s="20">
        <v>0.47</v>
      </c>
      <c r="Y1329" s="75">
        <v>2020</v>
      </c>
      <c r="Z1329" s="7">
        <v>0.9</v>
      </c>
      <c r="AA1329" s="7">
        <v>0</v>
      </c>
      <c r="AB1329" s="51">
        <v>-7595</v>
      </c>
      <c r="AC1329" s="51">
        <v>2291</v>
      </c>
      <c r="AD1329" s="51">
        <v>-749</v>
      </c>
      <c r="AE1329" s="51">
        <v>3</v>
      </c>
      <c r="AF1329" s="51">
        <v>-859</v>
      </c>
      <c r="AG1329" s="51">
        <v>191</v>
      </c>
      <c r="AH1329" s="20">
        <v>1.6799999999999999E-2</v>
      </c>
      <c r="AI1329" s="7" t="s">
        <v>8481</v>
      </c>
      <c r="AJ1329" s="67" t="s">
        <v>8494</v>
      </c>
      <c r="AK1329" s="44">
        <v>0.58284023668639051</v>
      </c>
      <c r="AL1329" s="44">
        <v>-0.6870229007633587</v>
      </c>
      <c r="AM1329" s="44">
        <v>-0.74999999999999778</v>
      </c>
      <c r="AN1329" s="25">
        <v>0.66798418972332019</v>
      </c>
      <c r="AO1329" s="25">
        <v>0.25889328063241107</v>
      </c>
      <c r="AP1329" s="215">
        <v>25.3</v>
      </c>
      <c r="AQ1329" s="215" t="s">
        <v>9658</v>
      </c>
      <c r="AR1329" s="44">
        <v>-1.9723865877711998E-3</v>
      </c>
      <c r="AS1329" s="171" t="s">
        <v>6952</v>
      </c>
      <c r="AT1329" s="171" t="s">
        <v>7060</v>
      </c>
      <c r="AU1329" s="171" t="s">
        <v>7043</v>
      </c>
      <c r="AV1329" s="7" t="s">
        <v>8470</v>
      </c>
      <c r="AW1329" s="14" t="s">
        <v>6540</v>
      </c>
      <c r="AX1329" s="49" t="s">
        <v>6009</v>
      </c>
      <c r="AY1329" s="38" t="s">
        <v>5971</v>
      </c>
      <c r="AZ1329" s="14" t="s">
        <v>6038</v>
      </c>
      <c r="BA1329" s="49" t="s">
        <v>5967</v>
      </c>
      <c r="BB1329" s="38" t="s">
        <v>5971</v>
      </c>
      <c r="BC1329" s="7">
        <v>0.3</v>
      </c>
      <c r="BD1329" s="14" t="s">
        <v>6098</v>
      </c>
      <c r="BE1329" s="49" t="s">
        <v>5960</v>
      </c>
      <c r="BF1329" s="38" t="s">
        <v>5961</v>
      </c>
      <c r="BG1329" s="7">
        <v>0.8</v>
      </c>
      <c r="BH1329" s="45">
        <v>5423.417023311722</v>
      </c>
      <c r="BI1329" s="215" t="s">
        <v>8592</v>
      </c>
      <c r="BJ1329" s="215" t="s">
        <v>8496</v>
      </c>
      <c r="BK1329" s="7">
        <v>0.4</v>
      </c>
      <c r="BL1329" s="25">
        <v>3.9682539682540244E-3</v>
      </c>
      <c r="BM1329" s="20">
        <v>0.6941250000000001</v>
      </c>
      <c r="BN1329" s="20">
        <v>0.77249999999999996</v>
      </c>
      <c r="BO1329" s="20">
        <v>0.63</v>
      </c>
      <c r="BP1329" s="46">
        <v>9.2335766423357661</v>
      </c>
      <c r="BQ1329" s="215" t="s">
        <v>8558</v>
      </c>
      <c r="BR1329" s="79">
        <v>0.4703557312252965</v>
      </c>
      <c r="BS1329" s="9">
        <v>2.8025576071680325E-2</v>
      </c>
      <c r="BT1329" s="9">
        <v>2.9550253546397842E-2</v>
      </c>
      <c r="BU1329" s="47">
        <v>44404</v>
      </c>
      <c r="BV1329" s="47">
        <v>44410</v>
      </c>
      <c r="BW1329" s="14" t="s">
        <v>5474</v>
      </c>
      <c r="BX1329" s="83">
        <v>0.83794466403162049</v>
      </c>
      <c r="BY1329" s="82">
        <v>3.1</v>
      </c>
      <c r="BZ1329" s="46">
        <v>8.1612903225806459</v>
      </c>
      <c r="CA1329" s="48" t="s">
        <v>8593</v>
      </c>
      <c r="CB1329" s="45">
        <v>-192153.5</v>
      </c>
      <c r="CC1329" s="45">
        <v>57962.3</v>
      </c>
      <c r="CD1329" s="45">
        <v>-18949.7</v>
      </c>
      <c r="CE1329" s="45">
        <v>75.900000000000006</v>
      </c>
      <c r="CF1329" s="14" t="s">
        <v>9827</v>
      </c>
      <c r="CG1329" s="7" t="s">
        <v>8556</v>
      </c>
      <c r="CH1329" s="215" t="s">
        <v>8479</v>
      </c>
      <c r="CI1329" s="215" t="s">
        <v>8478</v>
      </c>
      <c r="CJ1329" s="215" t="s">
        <v>8479</v>
      </c>
      <c r="CK1329" s="43" t="s">
        <v>5474</v>
      </c>
      <c r="CL1329" s="43" t="s">
        <v>5474</v>
      </c>
      <c r="CM1329" s="43" t="s">
        <v>5474</v>
      </c>
      <c r="CN1329" s="145">
        <v>58038.200000000004</v>
      </c>
      <c r="CO1329" s="145">
        <v>-211103.2</v>
      </c>
      <c r="CP1329" s="148">
        <v>137212.45068978658</v>
      </c>
      <c r="CQ1329" s="189" t="s">
        <v>5474</v>
      </c>
      <c r="CR1329" s="189" t="s">
        <v>5474</v>
      </c>
      <c r="CS1329" s="99" t="s">
        <v>5474</v>
      </c>
      <c r="CT1329" s="167" t="s">
        <v>8504</v>
      </c>
      <c r="CU1329" s="43" t="s">
        <v>5474</v>
      </c>
      <c r="CV1329" s="43" t="s">
        <v>5474</v>
      </c>
      <c r="CW1329" s="43" t="s">
        <v>5474</v>
      </c>
      <c r="CX1329" s="43" t="s">
        <v>5474</v>
      </c>
      <c r="CY1329" s="43" t="s">
        <v>5474</v>
      </c>
      <c r="CZ1329" s="43" t="s">
        <v>5474</v>
      </c>
      <c r="DA1329" s="42" t="s">
        <v>5474</v>
      </c>
      <c r="DB1329" s="42" t="s">
        <v>5474</v>
      </c>
      <c r="DC1329" s="42" t="s">
        <v>5474</v>
      </c>
      <c r="DD1329" s="42" t="s">
        <v>5474</v>
      </c>
      <c r="DE1329" s="42" t="s">
        <v>5474</v>
      </c>
      <c r="DF1329" s="42" t="s">
        <v>8504</v>
      </c>
      <c r="DG1329" s="42" t="s">
        <v>5474</v>
      </c>
      <c r="DH1329" s="42" t="s">
        <v>5474</v>
      </c>
    </row>
    <row r="1330" spans="1:112">
      <c r="A1330" s="22">
        <v>3205</v>
      </c>
      <c r="B1330" s="7" t="s">
        <v>671</v>
      </c>
      <c r="C1330" s="21">
        <v>-0.1062</v>
      </c>
      <c r="D1330" s="21">
        <v>3.9800000000000002E-2</v>
      </c>
      <c r="E1330" s="21">
        <v>-7.6600000000000001E-2</v>
      </c>
      <c r="F1330" s="21">
        <v>0.1012</v>
      </c>
      <c r="G1330" s="21">
        <v>5.74E-2</v>
      </c>
      <c r="H1330" s="21">
        <v>0.17649999999999999</v>
      </c>
      <c r="I1330" s="21">
        <v>0.22220000000000001</v>
      </c>
      <c r="J1330" s="21">
        <v>-0.2039</v>
      </c>
      <c r="K1330" s="21">
        <v>9.7999999999999997E-3</v>
      </c>
      <c r="L1330" s="21">
        <v>-5.7999999999999996E-3</v>
      </c>
      <c r="M1330" s="21">
        <v>1.6299999999999999E-2</v>
      </c>
      <c r="N1330" s="21">
        <v>3.3399999999999999E-2</v>
      </c>
      <c r="O1330" s="21">
        <v>4.1799999999999997E-2</v>
      </c>
      <c r="P1330" s="21">
        <v>5.4600000000000003E-2</v>
      </c>
      <c r="Q1330" s="21">
        <v>3.7000000000000002E-3</v>
      </c>
      <c r="R1330" s="21">
        <v>4.5999999999999999E-3</v>
      </c>
      <c r="S1330" s="21">
        <v>-4.2299999999999997E-2</v>
      </c>
      <c r="T1330" s="21">
        <v>-4.2200000000000001E-2</v>
      </c>
      <c r="U1330" s="10">
        <v>-1.24</v>
      </c>
      <c r="V1330" s="10">
        <v>-2.4700000000000002</v>
      </c>
      <c r="W1330" s="7">
        <v>1.121</v>
      </c>
      <c r="X1330" s="20">
        <v>0.43009999999999998</v>
      </c>
      <c r="Y1330" s="75"/>
      <c r="Z1330" s="7"/>
      <c r="AA1330" s="7"/>
      <c r="AB1330" s="51"/>
      <c r="AC1330" s="51"/>
      <c r="AD1330" s="51"/>
      <c r="AE1330" s="51"/>
      <c r="AF1330" s="51"/>
      <c r="AG1330" s="51"/>
      <c r="AH1330" s="20">
        <v>0</v>
      </c>
      <c r="AI1330" s="7" t="s">
        <v>8493</v>
      </c>
      <c r="AJ1330" s="67" t="s">
        <v>8757</v>
      </c>
      <c r="AK1330" s="44">
        <v>-0.99199999999999988</v>
      </c>
      <c r="AL1330" s="44">
        <v>-0.93333333333333235</v>
      </c>
      <c r="AM1330" s="44">
        <v>-0.74999999999999556</v>
      </c>
      <c r="AN1330" s="25">
        <v>0.46296296296296297</v>
      </c>
      <c r="AO1330" s="25">
        <v>5.5555555555555552E-2</v>
      </c>
      <c r="AP1330" s="215">
        <v>27</v>
      </c>
      <c r="AQ1330" s="215" t="s">
        <v>9658</v>
      </c>
      <c r="AR1330" s="44">
        <v>-3.6900369003690001E-3</v>
      </c>
      <c r="AS1330" s="171" t="s">
        <v>6952</v>
      </c>
      <c r="AT1330" s="171" t="s">
        <v>7251</v>
      </c>
      <c r="AU1330" s="171" t="s">
        <v>7043</v>
      </c>
      <c r="AV1330" s="7" t="s">
        <v>8470</v>
      </c>
      <c r="AW1330" s="14" t="s">
        <v>7791</v>
      </c>
      <c r="AX1330" s="49" t="s">
        <v>6020</v>
      </c>
      <c r="AY1330" s="38" t="s">
        <v>6007</v>
      </c>
      <c r="AZ1330" s="14" t="s">
        <v>6015</v>
      </c>
      <c r="BA1330" s="49" t="s">
        <v>6039</v>
      </c>
      <c r="BB1330" s="38" t="s">
        <v>6047</v>
      </c>
      <c r="BC1330" s="7">
        <v>0.6</v>
      </c>
      <c r="BD1330" s="14" t="s">
        <v>6146</v>
      </c>
      <c r="BE1330" s="49" t="s">
        <v>5967</v>
      </c>
      <c r="BF1330" s="38" t="s">
        <v>6047</v>
      </c>
      <c r="BG1330" s="7">
        <v>0.6</v>
      </c>
      <c r="BH1330" s="45">
        <v>126.30790492382299</v>
      </c>
      <c r="BI1330" s="215" t="s">
        <v>8495</v>
      </c>
      <c r="BJ1330" s="215" t="s">
        <v>8554</v>
      </c>
      <c r="BK1330" s="7">
        <v>1.3</v>
      </c>
      <c r="BL1330" s="25">
        <v>1.8552875695733103E-3</v>
      </c>
      <c r="BM1330" s="20">
        <v>0.59993750000000001</v>
      </c>
      <c r="BN1330" s="20">
        <v>0.60749999999999993</v>
      </c>
      <c r="BO1330" s="20">
        <v>0.59375</v>
      </c>
      <c r="BP1330" s="46" t="s">
        <v>8473</v>
      </c>
      <c r="BQ1330" s="215" t="s">
        <v>8473</v>
      </c>
      <c r="BR1330" s="79" t="s">
        <v>8473</v>
      </c>
      <c r="BS1330" s="9">
        <v>3.5461071251696286E-2</v>
      </c>
      <c r="BT1330" s="9">
        <v>0</v>
      </c>
      <c r="BU1330" s="47" t="s">
        <v>5993</v>
      </c>
      <c r="BV1330" s="47" t="s">
        <v>5993</v>
      </c>
      <c r="BW1330" s="14" t="s">
        <v>5474</v>
      </c>
      <c r="BX1330" s="83" t="s">
        <v>8473</v>
      </c>
      <c r="BY1330" s="82" t="s">
        <v>8473</v>
      </c>
      <c r="BZ1330" s="46" t="s">
        <v>8473</v>
      </c>
      <c r="CA1330" s="48" t="s">
        <v>5474</v>
      </c>
      <c r="CB1330" s="45">
        <v>0</v>
      </c>
      <c r="CC1330" s="45">
        <v>0</v>
      </c>
      <c r="CD1330" s="45">
        <v>0</v>
      </c>
      <c r="CE1330" s="45">
        <v>0</v>
      </c>
      <c r="CF1330" s="14" t="s">
        <v>9828</v>
      </c>
      <c r="CG1330" s="7" t="s">
        <v>8556</v>
      </c>
      <c r="CH1330" s="215" t="s">
        <v>8523</v>
      </c>
      <c r="CI1330" s="215" t="s">
        <v>8479</v>
      </c>
      <c r="CJ1330" s="215" t="s">
        <v>8479</v>
      </c>
      <c r="CK1330" s="43" t="s">
        <v>7047</v>
      </c>
      <c r="CL1330" s="43" t="s">
        <v>5474</v>
      </c>
      <c r="CM1330" s="43" t="s">
        <v>5474</v>
      </c>
      <c r="CN1330" s="145">
        <v>0</v>
      </c>
      <c r="CO1330" s="145">
        <v>0</v>
      </c>
      <c r="CP1330" s="148">
        <v>3410.3134329432205</v>
      </c>
      <c r="CQ1330" s="189" t="s">
        <v>5474</v>
      </c>
      <c r="CR1330" s="189" t="s">
        <v>5474</v>
      </c>
      <c r="CS1330" s="99" t="s">
        <v>5474</v>
      </c>
      <c r="CT1330" s="167" t="s">
        <v>5474</v>
      </c>
      <c r="CU1330" s="43" t="s">
        <v>5474</v>
      </c>
      <c r="CV1330" s="43" t="s">
        <v>5474</v>
      </c>
      <c r="CW1330" s="43" t="s">
        <v>5474</v>
      </c>
      <c r="CX1330" s="43" t="s">
        <v>5474</v>
      </c>
      <c r="CY1330" s="43" t="s">
        <v>5474</v>
      </c>
      <c r="CZ1330" s="43" t="s">
        <v>5474</v>
      </c>
      <c r="DA1330" s="42" t="s">
        <v>5474</v>
      </c>
      <c r="DB1330" s="42" t="s">
        <v>5474</v>
      </c>
      <c r="DC1330" s="42" t="s">
        <v>5474</v>
      </c>
      <c r="DD1330" s="42" t="s">
        <v>5474</v>
      </c>
      <c r="DE1330" s="42" t="s">
        <v>5474</v>
      </c>
      <c r="DF1330" s="42" t="s">
        <v>5474</v>
      </c>
      <c r="DG1330" s="42" t="s">
        <v>5474</v>
      </c>
      <c r="DH1330" s="42" t="s">
        <v>5474</v>
      </c>
    </row>
    <row r="1331" spans="1:112">
      <c r="A1331" s="22">
        <v>1506</v>
      </c>
      <c r="B1331" s="7" t="s">
        <v>129</v>
      </c>
      <c r="C1331" s="21">
        <v>-7.5200000000000003E-2</v>
      </c>
      <c r="D1331" s="21">
        <v>0.51419999999999999</v>
      </c>
      <c r="E1331" s="21">
        <v>0.1069</v>
      </c>
      <c r="F1331" s="21">
        <v>0.4</v>
      </c>
      <c r="G1331" s="21">
        <v>0.17829999999999999</v>
      </c>
      <c r="H1331" s="21">
        <v>-0.4</v>
      </c>
      <c r="I1331" s="21">
        <v>0.92130000000000001</v>
      </c>
      <c r="J1331" s="21">
        <v>0.92259999999999998</v>
      </c>
      <c r="K1331" s="21">
        <v>5.5500000000000001E-2</v>
      </c>
      <c r="L1331" s="21">
        <v>0.2215</v>
      </c>
      <c r="M1331" s="21">
        <v>0.1134</v>
      </c>
      <c r="N1331" s="21">
        <v>6.4600000000000005E-2</v>
      </c>
      <c r="O1331" s="21">
        <v>0.31890000000000002</v>
      </c>
      <c r="P1331" s="21">
        <v>0.182</v>
      </c>
      <c r="Q1331" s="21">
        <v>0.1072</v>
      </c>
      <c r="R1331" s="21">
        <v>3.6200000000000003E-2</v>
      </c>
      <c r="S1331" s="21">
        <v>-0.17100000000000001</v>
      </c>
      <c r="T1331" s="21">
        <v>-5.33E-2</v>
      </c>
      <c r="U1331" s="10">
        <v>-0.12</v>
      </c>
      <c r="V1331" s="10">
        <v>-0.82</v>
      </c>
      <c r="W1331" s="7">
        <v>0</v>
      </c>
      <c r="X1331" s="20">
        <v>0</v>
      </c>
      <c r="Y1331" s="75"/>
      <c r="Z1331" s="7"/>
      <c r="AA1331" s="7"/>
      <c r="AB1331" s="51">
        <v>-43</v>
      </c>
      <c r="AC1331" s="51">
        <v>-5</v>
      </c>
      <c r="AD1331" s="51"/>
      <c r="AE1331" s="51"/>
      <c r="AF1331" s="51"/>
      <c r="AG1331" s="51"/>
      <c r="AH1331" s="20">
        <v>0</v>
      </c>
      <c r="AI1331" s="7" t="s">
        <v>8493</v>
      </c>
      <c r="AJ1331" s="67" t="s">
        <v>8757</v>
      </c>
      <c r="AK1331" s="44">
        <v>-0.88383838383838409</v>
      </c>
      <c r="AL1331" s="44">
        <v>-0.85365853658536683</v>
      </c>
      <c r="AM1331" s="44">
        <v>-0.81818181818182112</v>
      </c>
      <c r="AN1331" s="25">
        <v>0.419047619047619</v>
      </c>
      <c r="AO1331" s="25">
        <v>8.6772486772486807E-2</v>
      </c>
      <c r="AP1331" s="215">
        <v>9.4499999999999993</v>
      </c>
      <c r="AQ1331" s="215" t="s">
        <v>9658</v>
      </c>
      <c r="AR1331" s="44">
        <v>-7.3529411764705803E-3</v>
      </c>
      <c r="AS1331" s="171" t="s">
        <v>6952</v>
      </c>
      <c r="AT1331" s="171" t="s">
        <v>6892</v>
      </c>
      <c r="AU1331" s="171" t="s">
        <v>6914</v>
      </c>
      <c r="AV1331" s="7" t="s">
        <v>8470</v>
      </c>
      <c r="AW1331" s="14" t="s">
        <v>7162</v>
      </c>
      <c r="AX1331" s="49" t="s">
        <v>5967</v>
      </c>
      <c r="AY1331" s="38" t="s">
        <v>6007</v>
      </c>
      <c r="AZ1331" s="14" t="s">
        <v>6123</v>
      </c>
      <c r="BA1331" s="49" t="s">
        <v>5967</v>
      </c>
      <c r="BB1331" s="38" t="s">
        <v>6007</v>
      </c>
      <c r="BC1331" s="7">
        <v>0.7</v>
      </c>
      <c r="BD1331" s="14" t="s">
        <v>6093</v>
      </c>
      <c r="BE1331" s="49" t="s">
        <v>5960</v>
      </c>
      <c r="BF1331" s="38" t="s">
        <v>6007</v>
      </c>
      <c r="BG1331" s="7">
        <v>0.6</v>
      </c>
      <c r="BH1331" s="45">
        <v>302.81456277359848</v>
      </c>
      <c r="BI1331" s="215" t="s">
        <v>8495</v>
      </c>
      <c r="BJ1331" s="215" t="s">
        <v>8554</v>
      </c>
      <c r="BK1331" s="7">
        <v>3.4</v>
      </c>
      <c r="BL1331" s="25">
        <v>2.1208907741250872E-3</v>
      </c>
      <c r="BM1331" s="20">
        <v>0.74631250000000005</v>
      </c>
      <c r="BN1331" s="20">
        <v>0.75250000000000006</v>
      </c>
      <c r="BO1331" s="20">
        <v>0.74124999999999996</v>
      </c>
      <c r="BP1331" s="46" t="s">
        <v>8473</v>
      </c>
      <c r="BQ1331" s="215" t="s">
        <v>8473</v>
      </c>
      <c r="BR1331" s="79" t="s">
        <v>8473</v>
      </c>
      <c r="BS1331" s="9">
        <v>0</v>
      </c>
      <c r="BT1331" s="9">
        <v>0</v>
      </c>
      <c r="BU1331" s="47" t="s">
        <v>5993</v>
      </c>
      <c r="BV1331" s="47" t="s">
        <v>5993</v>
      </c>
      <c r="BW1331" s="14" t="s">
        <v>5474</v>
      </c>
      <c r="BX1331" s="83" t="s">
        <v>8473</v>
      </c>
      <c r="BY1331" s="82" t="s">
        <v>8473</v>
      </c>
      <c r="BZ1331" s="46" t="s">
        <v>8473</v>
      </c>
      <c r="CA1331" s="48" t="s">
        <v>5474</v>
      </c>
      <c r="CB1331" s="45">
        <v>-406.34999999999997</v>
      </c>
      <c r="CC1331" s="45">
        <v>-47.25</v>
      </c>
      <c r="CD1331" s="45">
        <v>0</v>
      </c>
      <c r="CE1331" s="45">
        <v>0</v>
      </c>
      <c r="CF1331" s="14" t="s">
        <v>9829</v>
      </c>
      <c r="CG1331" s="7" t="s">
        <v>8556</v>
      </c>
      <c r="CH1331" s="215" t="s">
        <v>8523</v>
      </c>
      <c r="CI1331" s="215" t="s">
        <v>8478</v>
      </c>
      <c r="CJ1331" s="215" t="s">
        <v>8479</v>
      </c>
      <c r="CK1331" s="43" t="s">
        <v>6917</v>
      </c>
      <c r="CL1331" s="43" t="s">
        <v>5474</v>
      </c>
      <c r="CM1331" s="43" t="s">
        <v>5474</v>
      </c>
      <c r="CN1331" s="145">
        <v>-47.25</v>
      </c>
      <c r="CO1331" s="145">
        <v>-406.34999999999997</v>
      </c>
      <c r="CP1331" s="148">
        <v>2861.5976182105055</v>
      </c>
      <c r="CQ1331" s="189" t="s">
        <v>5474</v>
      </c>
      <c r="CR1331" s="189" t="s">
        <v>5474</v>
      </c>
      <c r="CS1331" s="99" t="s">
        <v>5474</v>
      </c>
      <c r="CT1331" s="167" t="s">
        <v>5474</v>
      </c>
      <c r="CU1331" s="43" t="s">
        <v>5474</v>
      </c>
      <c r="CV1331" s="43" t="s">
        <v>5474</v>
      </c>
      <c r="CW1331" s="43" t="s">
        <v>5474</v>
      </c>
      <c r="CX1331" s="43" t="s">
        <v>5474</v>
      </c>
      <c r="CY1331" s="43" t="s">
        <v>5474</v>
      </c>
      <c r="CZ1331" s="43" t="s">
        <v>5474</v>
      </c>
      <c r="DA1331" s="42" t="s">
        <v>5474</v>
      </c>
      <c r="DB1331" s="42" t="s">
        <v>5474</v>
      </c>
      <c r="DC1331" s="42" t="s">
        <v>5474</v>
      </c>
      <c r="DD1331" s="42" t="s">
        <v>5474</v>
      </c>
      <c r="DE1331" s="42" t="s">
        <v>5474</v>
      </c>
      <c r="DF1331" s="42" t="s">
        <v>5474</v>
      </c>
      <c r="DG1331" s="42" t="s">
        <v>5474</v>
      </c>
      <c r="DH1331" s="42" t="s">
        <v>5474</v>
      </c>
    </row>
    <row r="1332" spans="1:112">
      <c r="A1332" s="22">
        <v>1321</v>
      </c>
      <c r="B1332" s="7" t="s">
        <v>66</v>
      </c>
      <c r="C1332" s="21">
        <v>4.9500000000000002E-2</v>
      </c>
      <c r="D1332" s="21">
        <v>0.1056</v>
      </c>
      <c r="E1332" s="21">
        <v>-9.6600000000000005E-2</v>
      </c>
      <c r="F1332" s="21">
        <v>6.1199999999999997E-2</v>
      </c>
      <c r="G1332" s="21">
        <v>0.40310000000000001</v>
      </c>
      <c r="H1332" s="21">
        <v>-1.2301</v>
      </c>
      <c r="I1332" s="21">
        <v>-1.4560999999999999</v>
      </c>
      <c r="J1332" s="21">
        <v>-0.55149999999999999</v>
      </c>
      <c r="K1332" s="21">
        <v>-4.9599999999999998E-2</v>
      </c>
      <c r="L1332" s="21">
        <v>-8.5000000000000006E-2</v>
      </c>
      <c r="M1332" s="21">
        <v>4.1799999999999997E-2</v>
      </c>
      <c r="N1332" s="21">
        <v>-3.1399999999999997E-2</v>
      </c>
      <c r="O1332" s="21">
        <v>-0.08</v>
      </c>
      <c r="P1332" s="21">
        <v>3.6499999999999998E-2</v>
      </c>
      <c r="Q1332" s="21">
        <v>-5.3E-3</v>
      </c>
      <c r="R1332" s="21">
        <v>5.8999999999999999E-3</v>
      </c>
      <c r="S1332" s="21">
        <v>2.1499999999999998E-2</v>
      </c>
      <c r="T1332" s="21">
        <v>7.9000000000000008E-3</v>
      </c>
      <c r="U1332" s="10">
        <v>0.87</v>
      </c>
      <c r="V1332" s="10">
        <v>2.15</v>
      </c>
      <c r="W1332" s="7">
        <v>0.2</v>
      </c>
      <c r="X1332" s="20">
        <v>0.31059999999999999</v>
      </c>
      <c r="Y1332" s="75">
        <v>2020</v>
      </c>
      <c r="Z1332" s="7">
        <v>1</v>
      </c>
      <c r="AA1332" s="7">
        <v>0</v>
      </c>
      <c r="AB1332" s="51">
        <v>47</v>
      </c>
      <c r="AC1332" s="51">
        <v>123</v>
      </c>
      <c r="AD1332" s="51"/>
      <c r="AE1332" s="51"/>
      <c r="AF1332" s="51">
        <v>-2</v>
      </c>
      <c r="AG1332" s="51">
        <v>1</v>
      </c>
      <c r="AH1332" s="20">
        <v>0</v>
      </c>
      <c r="AI1332" s="7" t="s">
        <v>8467</v>
      </c>
      <c r="AJ1332" s="67" t="s">
        <v>8494</v>
      </c>
      <c r="AK1332" s="44">
        <v>-0.73271889400921675</v>
      </c>
      <c r="AL1332" s="44">
        <v>-0.71428571428571497</v>
      </c>
      <c r="AM1332" s="44">
        <v>-0.80000000000001137</v>
      </c>
      <c r="AN1332" s="25">
        <v>0.31223021582733818</v>
      </c>
      <c r="AO1332" s="25">
        <v>8.0575539568345247E-2</v>
      </c>
      <c r="AP1332" s="215">
        <v>34.75</v>
      </c>
      <c r="AQ1332" s="215" t="s">
        <v>9658</v>
      </c>
      <c r="AR1332" s="44">
        <v>-2.8694404591104701E-3</v>
      </c>
      <c r="AS1332" s="171" t="s">
        <v>7042</v>
      </c>
      <c r="AT1332" s="171" t="s">
        <v>6997</v>
      </c>
      <c r="AU1332" s="171" t="s">
        <v>7043</v>
      </c>
      <c r="AV1332" s="7" t="s">
        <v>8470</v>
      </c>
      <c r="AW1332" s="14" t="s">
        <v>6537</v>
      </c>
      <c r="AX1332" s="49" t="s">
        <v>6009</v>
      </c>
      <c r="AY1332" s="38" t="s">
        <v>6007</v>
      </c>
      <c r="AZ1332" s="14" t="s">
        <v>6038</v>
      </c>
      <c r="BA1332" s="49" t="s">
        <v>5967</v>
      </c>
      <c r="BB1332" s="38" t="s">
        <v>6007</v>
      </c>
      <c r="BC1332" s="7">
        <v>2.1</v>
      </c>
      <c r="BD1332" s="14" t="s">
        <v>5987</v>
      </c>
      <c r="BE1332" s="49" t="s">
        <v>5967</v>
      </c>
      <c r="BF1332" s="38" t="s">
        <v>5961</v>
      </c>
      <c r="BG1332" s="7">
        <v>0.9</v>
      </c>
      <c r="BH1332" s="45">
        <v>365.29639231094626</v>
      </c>
      <c r="BI1332" s="215" t="s">
        <v>8471</v>
      </c>
      <c r="BJ1332" s="215" t="s">
        <v>8554</v>
      </c>
      <c r="BK1332" s="7">
        <v>0.5</v>
      </c>
      <c r="BL1332" s="25">
        <v>1.440922190201647E-3</v>
      </c>
      <c r="BM1332" s="20">
        <v>0.53925000000000001</v>
      </c>
      <c r="BN1332" s="20">
        <v>0.62999999999999989</v>
      </c>
      <c r="BO1332" s="20">
        <v>0.46499999999999997</v>
      </c>
      <c r="BP1332" s="46">
        <v>16.162790697674421</v>
      </c>
      <c r="BQ1332" s="215" t="s">
        <v>8540</v>
      </c>
      <c r="BR1332" s="79">
        <v>-0.28517985611510804</v>
      </c>
      <c r="BS1332" s="9">
        <v>0</v>
      </c>
      <c r="BT1332" s="9">
        <v>2.2793635648721278E-2</v>
      </c>
      <c r="BU1332" s="47" t="s">
        <v>5993</v>
      </c>
      <c r="BV1332" s="47" t="s">
        <v>5993</v>
      </c>
      <c r="BW1332" s="14" t="s">
        <v>5474</v>
      </c>
      <c r="BX1332" s="83">
        <v>-0.10647482014388497</v>
      </c>
      <c r="BY1332" s="82">
        <v>2.0699999999999998</v>
      </c>
      <c r="BZ1332" s="46">
        <v>16.787439613526573</v>
      </c>
      <c r="CA1332" s="48" t="s">
        <v>8475</v>
      </c>
      <c r="CB1332" s="45">
        <v>1633.25</v>
      </c>
      <c r="CC1332" s="45">
        <v>4274.25</v>
      </c>
      <c r="CD1332" s="45">
        <v>0</v>
      </c>
      <c r="CE1332" s="45">
        <v>0</v>
      </c>
      <c r="CF1332" s="14" t="s">
        <v>9830</v>
      </c>
      <c r="CG1332" s="7" t="s">
        <v>8556</v>
      </c>
      <c r="CH1332" s="215" t="s">
        <v>8479</v>
      </c>
      <c r="CI1332" s="215" t="s">
        <v>8478</v>
      </c>
      <c r="CJ1332" s="215" t="s">
        <v>8479</v>
      </c>
      <c r="CK1332" s="43" t="s">
        <v>6887</v>
      </c>
      <c r="CL1332" s="43" t="s">
        <v>5474</v>
      </c>
      <c r="CM1332" s="43" t="s">
        <v>5474</v>
      </c>
      <c r="CN1332" s="145">
        <v>4274.25</v>
      </c>
      <c r="CO1332" s="145">
        <v>1633.25</v>
      </c>
      <c r="CP1332" s="148">
        <v>12694.049632805383</v>
      </c>
      <c r="CQ1332" s="189" t="s">
        <v>5474</v>
      </c>
      <c r="CR1332" s="189" t="s">
        <v>5474</v>
      </c>
      <c r="CS1332" s="99" t="s">
        <v>5474</v>
      </c>
      <c r="CT1332" s="167" t="s">
        <v>5474</v>
      </c>
      <c r="CU1332" s="43" t="s">
        <v>5474</v>
      </c>
      <c r="CV1332" s="43" t="s">
        <v>5474</v>
      </c>
      <c r="CW1332" s="43" t="s">
        <v>5474</v>
      </c>
      <c r="CX1332" s="43" t="s">
        <v>5474</v>
      </c>
      <c r="CY1332" s="43" t="s">
        <v>5474</v>
      </c>
      <c r="CZ1332" s="43" t="s">
        <v>5474</v>
      </c>
      <c r="DA1332" s="42" t="s">
        <v>5474</v>
      </c>
      <c r="DB1332" s="42" t="s">
        <v>5474</v>
      </c>
      <c r="DC1332" s="42" t="s">
        <v>5474</v>
      </c>
      <c r="DD1332" s="42" t="s">
        <v>5474</v>
      </c>
      <c r="DE1332" s="42" t="s">
        <v>5474</v>
      </c>
      <c r="DF1332" s="42" t="s">
        <v>5474</v>
      </c>
      <c r="DG1332" s="42" t="s">
        <v>5474</v>
      </c>
      <c r="DH1332" s="42" t="s">
        <v>5474</v>
      </c>
    </row>
    <row r="1333" spans="1:112">
      <c r="A1333" s="22">
        <v>2912</v>
      </c>
      <c r="B1333" s="7" t="s">
        <v>568</v>
      </c>
      <c r="C1333" s="21">
        <v>8.0500000000000002E-2</v>
      </c>
      <c r="D1333" s="21">
        <v>-4.7800000000000002E-2</v>
      </c>
      <c r="E1333" s="21">
        <v>3.5799999999999998E-2</v>
      </c>
      <c r="F1333" s="21">
        <v>-2.8500000000000001E-2</v>
      </c>
      <c r="G1333" s="21">
        <v>2.0299999999999999E-2</v>
      </c>
      <c r="H1333" s="21">
        <v>-0.34870000000000001</v>
      </c>
      <c r="I1333" s="21">
        <v>-0.30330000000000001</v>
      </c>
      <c r="J1333" s="21">
        <v>-0.12039999999999999</v>
      </c>
      <c r="K1333" s="21">
        <v>-8.6999999999999994E-3</v>
      </c>
      <c r="L1333" s="21">
        <v>-5.1000000000000004E-3</v>
      </c>
      <c r="M1333" s="21">
        <v>-4.1000000000000003E-3</v>
      </c>
      <c r="N1333" s="21">
        <v>-1.5800000000000002E-2</v>
      </c>
      <c r="O1333" s="21">
        <v>-9.2999999999999992E-3</v>
      </c>
      <c r="P1333" s="21">
        <v>-3.8E-3</v>
      </c>
      <c r="Q1333" s="21">
        <v>-4.5999999999999999E-3</v>
      </c>
      <c r="R1333" s="21">
        <v>-3.5000000000000001E-3</v>
      </c>
      <c r="S1333" s="21">
        <v>0.35849999999999999</v>
      </c>
      <c r="T1333" s="21">
        <v>0.12570000000000001</v>
      </c>
      <c r="U1333" s="10">
        <v>4.3099999999999996</v>
      </c>
      <c r="V1333" s="10">
        <v>9.26</v>
      </c>
      <c r="W1333" s="7">
        <v>11.96</v>
      </c>
      <c r="X1333" s="20">
        <v>0.876</v>
      </c>
      <c r="Y1333" s="75">
        <v>2020</v>
      </c>
      <c r="Z1333" s="7">
        <v>9</v>
      </c>
      <c r="AA1333" s="7">
        <v>0</v>
      </c>
      <c r="AB1333" s="51">
        <v>2604</v>
      </c>
      <c r="AC1333" s="51">
        <v>769</v>
      </c>
      <c r="AD1333" s="51">
        <v>188</v>
      </c>
      <c r="AE1333" s="51">
        <v>4</v>
      </c>
      <c r="AF1333" s="51">
        <v>-125</v>
      </c>
      <c r="AG1333" s="51">
        <v>92</v>
      </c>
      <c r="AH1333" s="20">
        <v>1.06E-2</v>
      </c>
      <c r="AI1333" s="7" t="s">
        <v>8507</v>
      </c>
      <c r="AJ1333" s="67" t="s">
        <v>8468</v>
      </c>
      <c r="AK1333" s="44">
        <v>0.91025641025641024</v>
      </c>
      <c r="AL1333" s="44">
        <v>0.84090909090909094</v>
      </c>
      <c r="AM1333" s="44">
        <v>-0.83333333333333337</v>
      </c>
      <c r="AN1333" s="25">
        <v>0.13518197573656845</v>
      </c>
      <c r="AO1333" s="25">
        <v>7.6256499133448868E-2</v>
      </c>
      <c r="AP1333" s="215">
        <v>288.5</v>
      </c>
      <c r="AQ1333" s="215" t="s">
        <v>9658</v>
      </c>
      <c r="AR1333" s="44">
        <v>-8.5910652920962206E-3</v>
      </c>
      <c r="AS1333" s="171" t="s">
        <v>7042</v>
      </c>
      <c r="AT1333" s="171" t="s">
        <v>7441</v>
      </c>
      <c r="AU1333" s="171" t="s">
        <v>7310</v>
      </c>
      <c r="AV1333" s="7" t="s">
        <v>8488</v>
      </c>
      <c r="AW1333" s="14" t="s">
        <v>6621</v>
      </c>
      <c r="AX1333" s="49" t="s">
        <v>5988</v>
      </c>
      <c r="AY1333" s="38" t="s">
        <v>6012</v>
      </c>
      <c r="AZ1333" s="14" t="s">
        <v>6601</v>
      </c>
      <c r="BA1333" s="49" t="s">
        <v>6009</v>
      </c>
      <c r="BB1333" s="38" t="s">
        <v>5989</v>
      </c>
      <c r="BC1333" s="7">
        <v>0.5</v>
      </c>
      <c r="BD1333" s="14" t="s">
        <v>6193</v>
      </c>
      <c r="BE1333" s="49" t="s">
        <v>6009</v>
      </c>
      <c r="BF1333" s="38" t="s">
        <v>5961</v>
      </c>
      <c r="BG1333" s="7">
        <v>1.4</v>
      </c>
      <c r="BH1333" s="45">
        <v>767.30822256800946</v>
      </c>
      <c r="BI1333" s="215" t="s">
        <v>8489</v>
      </c>
      <c r="BJ1333" s="215" t="s">
        <v>8496</v>
      </c>
      <c r="BK1333" s="7">
        <v>0.3</v>
      </c>
      <c r="BL1333" s="25">
        <v>1.736111111111111E-3</v>
      </c>
      <c r="BM1333" s="20">
        <v>0.58137499999999998</v>
      </c>
      <c r="BN1333" s="20">
        <v>0.60750000000000004</v>
      </c>
      <c r="BO1333" s="20">
        <v>0.55999999999999994</v>
      </c>
      <c r="BP1333" s="46">
        <v>31.15550755939525</v>
      </c>
      <c r="BQ1333" s="215" t="s">
        <v>8491</v>
      </c>
      <c r="BR1333" s="79">
        <v>-0.5389740034662045</v>
      </c>
      <c r="BS1333" s="9">
        <v>3.5398723360886564E-2</v>
      </c>
      <c r="BT1333" s="9">
        <v>2.5198429740610262E-2</v>
      </c>
      <c r="BU1333" s="47" t="s">
        <v>5993</v>
      </c>
      <c r="BV1333" s="47" t="s">
        <v>5993</v>
      </c>
      <c r="BW1333" s="14" t="s">
        <v>5474</v>
      </c>
      <c r="BX1333" s="83">
        <v>-0.44676880415944548</v>
      </c>
      <c r="BY1333" s="82">
        <v>9.11</v>
      </c>
      <c r="BZ1333" s="46">
        <v>31.668496158068059</v>
      </c>
      <c r="CA1333" s="48" t="s">
        <v>8593</v>
      </c>
      <c r="CB1333" s="45">
        <v>751254</v>
      </c>
      <c r="CC1333" s="45">
        <v>221856.5</v>
      </c>
      <c r="CD1333" s="45">
        <v>54238</v>
      </c>
      <c r="CE1333" s="45">
        <v>1154</v>
      </c>
      <c r="CF1333" s="14" t="s">
        <v>9831</v>
      </c>
      <c r="CG1333" s="7" t="s">
        <v>8556</v>
      </c>
      <c r="CH1333" s="215" t="s">
        <v>8479</v>
      </c>
      <c r="CI1333" s="215" t="s">
        <v>8498</v>
      </c>
      <c r="CJ1333" s="215" t="s">
        <v>8498</v>
      </c>
      <c r="CK1333" s="43" t="s">
        <v>7398</v>
      </c>
      <c r="CL1333" s="43" t="s">
        <v>5474</v>
      </c>
      <c r="CM1333" s="43" t="s">
        <v>5474</v>
      </c>
      <c r="CN1333" s="145">
        <v>223010.5</v>
      </c>
      <c r="CO1333" s="145">
        <v>805492</v>
      </c>
      <c r="CP1333" s="148">
        <v>221368.42221087072</v>
      </c>
      <c r="CQ1333" s="189" t="s">
        <v>5474</v>
      </c>
      <c r="CR1333" s="189" t="s">
        <v>5474</v>
      </c>
      <c r="CS1333" s="99" t="s">
        <v>5474</v>
      </c>
      <c r="CT1333" s="167" t="s">
        <v>5474</v>
      </c>
      <c r="CU1333" s="43" t="s">
        <v>5474</v>
      </c>
      <c r="CV1333" s="43" t="s">
        <v>5474</v>
      </c>
      <c r="CW1333" s="43" t="s">
        <v>5474</v>
      </c>
      <c r="CX1333" s="43" t="s">
        <v>5474</v>
      </c>
      <c r="CY1333" s="43" t="s">
        <v>5474</v>
      </c>
      <c r="CZ1333" s="43" t="s">
        <v>5474</v>
      </c>
      <c r="DA1333" s="42" t="s">
        <v>5474</v>
      </c>
      <c r="DB1333" s="42" t="s">
        <v>5474</v>
      </c>
      <c r="DC1333" s="42" t="s">
        <v>5474</v>
      </c>
      <c r="DD1333" s="42" t="s">
        <v>5474</v>
      </c>
      <c r="DE1333" s="42" t="s">
        <v>5474</v>
      </c>
      <c r="DF1333" s="42" t="s">
        <v>5474</v>
      </c>
      <c r="DG1333" s="42" t="s">
        <v>5474</v>
      </c>
      <c r="DH1333" s="42" t="s">
        <v>5477</v>
      </c>
    </row>
    <row r="1334" spans="1:112">
      <c r="A1334" s="22">
        <v>2546</v>
      </c>
      <c r="B1334" s="7" t="s">
        <v>477</v>
      </c>
      <c r="C1334" s="21">
        <v>-0.31869999999999998</v>
      </c>
      <c r="D1334" s="21">
        <v>-0.49419999999999997</v>
      </c>
      <c r="E1334" s="21">
        <v>-0.26019999999999999</v>
      </c>
      <c r="F1334" s="21">
        <v>-0.45639999999999997</v>
      </c>
      <c r="G1334" s="21">
        <v>-0.26860000000000001</v>
      </c>
      <c r="H1334" s="21">
        <v>1.4181999999999999</v>
      </c>
      <c r="I1334" s="21">
        <v>0.26669999999999999</v>
      </c>
      <c r="J1334" s="21">
        <v>0.28770000000000001</v>
      </c>
      <c r="K1334" s="21">
        <v>8.3500000000000005E-2</v>
      </c>
      <c r="L1334" s="21">
        <v>7.1599999999999997E-2</v>
      </c>
      <c r="M1334" s="21">
        <v>3.1199999999999999E-2</v>
      </c>
      <c r="N1334" s="21">
        <v>7.8100000000000003E-2</v>
      </c>
      <c r="O1334" s="21">
        <v>6.0699999999999997E-2</v>
      </c>
      <c r="P1334" s="21">
        <v>2.8500000000000001E-2</v>
      </c>
      <c r="Q1334" s="21">
        <v>1.6500000000000001E-2</v>
      </c>
      <c r="R1334" s="21">
        <v>6.4000000000000003E-3</v>
      </c>
      <c r="S1334" s="21">
        <v>0.15210000000000001</v>
      </c>
      <c r="T1334" s="21">
        <v>5.4600000000000003E-2</v>
      </c>
      <c r="U1334" s="10">
        <v>3.76</v>
      </c>
      <c r="V1334" s="10">
        <v>6.76</v>
      </c>
      <c r="W1334" s="7">
        <v>2.6520000000000001</v>
      </c>
      <c r="X1334" s="20">
        <v>0.74609999999999999</v>
      </c>
      <c r="Y1334" s="75">
        <v>2020</v>
      </c>
      <c r="Z1334" s="7">
        <v>3.6</v>
      </c>
      <c r="AA1334" s="7">
        <v>0</v>
      </c>
      <c r="AB1334" s="51">
        <v>36</v>
      </c>
      <c r="AC1334" s="51">
        <v>41</v>
      </c>
      <c r="AD1334" s="51"/>
      <c r="AE1334" s="51"/>
      <c r="AF1334" s="51"/>
      <c r="AG1334" s="51">
        <v>1</v>
      </c>
      <c r="AH1334" s="20">
        <v>0</v>
      </c>
      <c r="AI1334" s="7" t="s">
        <v>8467</v>
      </c>
      <c r="AJ1334" s="67" t="s">
        <v>8494</v>
      </c>
      <c r="AK1334" s="44">
        <v>-0.84183673469387776</v>
      </c>
      <c r="AL1334" s="44">
        <v>-0.7435897435897435</v>
      </c>
      <c r="AM1334" s="44">
        <v>-1</v>
      </c>
      <c r="AN1334" s="25">
        <v>0.21420765027322397</v>
      </c>
      <c r="AO1334" s="25">
        <v>8.5245901639344229E-2</v>
      </c>
      <c r="AP1334" s="215">
        <v>45.75</v>
      </c>
      <c r="AQ1334" s="215" t="s">
        <v>9658</v>
      </c>
      <c r="AR1334" s="44">
        <v>-2.1810250817884398E-3</v>
      </c>
      <c r="AS1334" s="171" t="s">
        <v>7528</v>
      </c>
      <c r="AT1334" s="171" t="s">
        <v>7066</v>
      </c>
      <c r="AU1334" s="171" t="s">
        <v>6933</v>
      </c>
      <c r="AV1334" s="7" t="s">
        <v>8470</v>
      </c>
      <c r="AW1334" s="14" t="s">
        <v>6517</v>
      </c>
      <c r="AX1334" s="49" t="s">
        <v>6009</v>
      </c>
      <c r="AY1334" s="38" t="s">
        <v>5961</v>
      </c>
      <c r="AZ1334" s="14" t="s">
        <v>6620</v>
      </c>
      <c r="BA1334" s="49" t="s">
        <v>5967</v>
      </c>
      <c r="BB1334" s="38" t="s">
        <v>5971</v>
      </c>
      <c r="BC1334" s="7">
        <v>0.5</v>
      </c>
      <c r="BD1334" s="14" t="s">
        <v>6050</v>
      </c>
      <c r="BE1334" s="49" t="s">
        <v>5967</v>
      </c>
      <c r="BF1334" s="38" t="s">
        <v>5961</v>
      </c>
      <c r="BG1334" s="7">
        <v>1.8</v>
      </c>
      <c r="BH1334" s="45">
        <v>36.213613125880819</v>
      </c>
      <c r="BI1334" s="215" t="s">
        <v>8495</v>
      </c>
      <c r="BJ1334" s="215" t="s">
        <v>8554</v>
      </c>
      <c r="BK1334" s="7">
        <v>0.3</v>
      </c>
      <c r="BL1334" s="25">
        <v>0</v>
      </c>
      <c r="BM1334" s="20">
        <v>0.48243749999999996</v>
      </c>
      <c r="BN1334" s="20">
        <v>0.24249999999999999</v>
      </c>
      <c r="BO1334" s="20">
        <v>0.67874999999999985</v>
      </c>
      <c r="BP1334" s="46">
        <v>6.7677514792899407</v>
      </c>
      <c r="BQ1334" s="215" t="s">
        <v>8569</v>
      </c>
      <c r="BR1334" s="79">
        <v>0.59276721311475422</v>
      </c>
      <c r="BS1334" s="9">
        <v>5.1814100626091486E-2</v>
      </c>
      <c r="BT1334" s="9">
        <v>7.2414897440139292E-2</v>
      </c>
      <c r="BU1334" s="47" t="s">
        <v>5993</v>
      </c>
      <c r="BV1334" s="47" t="s">
        <v>5993</v>
      </c>
      <c r="BW1334" s="14" t="s">
        <v>5474</v>
      </c>
      <c r="BX1334" s="83">
        <v>0.9113206557377046</v>
      </c>
      <c r="BY1334" s="82">
        <v>5.8599999999999994</v>
      </c>
      <c r="BZ1334" s="46">
        <v>7.8071672354948811</v>
      </c>
      <c r="CA1334" s="48" t="s">
        <v>8475</v>
      </c>
      <c r="CB1334" s="45">
        <v>1647</v>
      </c>
      <c r="CC1334" s="45">
        <v>1875.75</v>
      </c>
      <c r="CD1334" s="45">
        <v>0</v>
      </c>
      <c r="CE1334" s="45">
        <v>0</v>
      </c>
      <c r="CF1334" s="14" t="s">
        <v>9832</v>
      </c>
      <c r="CG1334" s="7" t="s">
        <v>8556</v>
      </c>
      <c r="CH1334" s="215" t="s">
        <v>8479</v>
      </c>
      <c r="CI1334" s="215" t="s">
        <v>8498</v>
      </c>
      <c r="CJ1334" s="215" t="s">
        <v>8479</v>
      </c>
      <c r="CK1334" s="43" t="s">
        <v>6887</v>
      </c>
      <c r="CL1334" s="43" t="s">
        <v>5474</v>
      </c>
      <c r="CM1334" s="43" t="s">
        <v>5474</v>
      </c>
      <c r="CN1334" s="145">
        <v>1875.75</v>
      </c>
      <c r="CO1334" s="145">
        <v>1647</v>
      </c>
      <c r="CP1334" s="148">
        <v>1656.7728005090476</v>
      </c>
      <c r="CQ1334" s="189" t="s">
        <v>5474</v>
      </c>
      <c r="CR1334" s="189" t="s">
        <v>5474</v>
      </c>
      <c r="CS1334" s="99" t="s">
        <v>5474</v>
      </c>
      <c r="CT1334" s="167" t="s">
        <v>5474</v>
      </c>
      <c r="CU1334" s="43" t="s">
        <v>5474</v>
      </c>
      <c r="CV1334" s="43" t="s">
        <v>5474</v>
      </c>
      <c r="CW1334" s="43" t="s">
        <v>5474</v>
      </c>
      <c r="CX1334" s="43" t="s">
        <v>5474</v>
      </c>
      <c r="CY1334" s="43" t="s">
        <v>5474</v>
      </c>
      <c r="CZ1334" s="43" t="s">
        <v>5474</v>
      </c>
      <c r="DA1334" s="42" t="s">
        <v>5474</v>
      </c>
      <c r="DB1334" s="42" t="s">
        <v>5474</v>
      </c>
      <c r="DC1334" s="42" t="s">
        <v>5474</v>
      </c>
      <c r="DD1334" s="42" t="s">
        <v>5474</v>
      </c>
      <c r="DE1334" s="42" t="s">
        <v>5474</v>
      </c>
      <c r="DF1334" s="42" t="s">
        <v>5474</v>
      </c>
      <c r="DG1334" s="42" t="s">
        <v>5474</v>
      </c>
      <c r="DH1334" s="42" t="s">
        <v>5474</v>
      </c>
    </row>
    <row r="1335" spans="1:112">
      <c r="A1335" s="22">
        <v>9950</v>
      </c>
      <c r="B1335" s="7" t="s">
        <v>1617</v>
      </c>
      <c r="C1335" s="21">
        <v>0.61829999999999996</v>
      </c>
      <c r="D1335" s="21">
        <v>1.3149</v>
      </c>
      <c r="E1335" s="21">
        <v>0.29480000000000001</v>
      </c>
      <c r="F1335" s="21">
        <v>0.12709999999999999</v>
      </c>
      <c r="G1335" s="21">
        <v>-0.33429999999999999</v>
      </c>
      <c r="H1335" s="21">
        <v>-2.6101999999999999</v>
      </c>
      <c r="I1335" s="21">
        <v>-1.3667</v>
      </c>
      <c r="J1335" s="21">
        <v>-0.80130000000000001</v>
      </c>
      <c r="K1335" s="21">
        <v>-0.61370000000000002</v>
      </c>
      <c r="L1335" s="21">
        <v>-0.26100000000000001</v>
      </c>
      <c r="M1335" s="21">
        <v>-0.14369999999999999</v>
      </c>
      <c r="N1335" s="21">
        <v>-1.4898</v>
      </c>
      <c r="O1335" s="21">
        <v>-0.75219999999999998</v>
      </c>
      <c r="P1335" s="21">
        <v>-0.41839999999999999</v>
      </c>
      <c r="Q1335" s="21">
        <v>-8.7999999999999995E-2</v>
      </c>
      <c r="R1335" s="21">
        <v>-1.2800000000000001E-2</v>
      </c>
      <c r="S1335" s="21">
        <v>-0.18110000000000001</v>
      </c>
      <c r="T1335" s="21">
        <v>-4.2599999999999999E-2</v>
      </c>
      <c r="U1335" s="10">
        <v>-2.72</v>
      </c>
      <c r="V1335" s="10">
        <v>-3.52</v>
      </c>
      <c r="W1335" s="7">
        <v>0.06</v>
      </c>
      <c r="X1335" s="20">
        <v>0.6522</v>
      </c>
      <c r="Y1335" s="75"/>
      <c r="Z1335" s="7"/>
      <c r="AA1335" s="7"/>
      <c r="AB1335" s="51">
        <v>-2</v>
      </c>
      <c r="AC1335" s="51"/>
      <c r="AD1335" s="51"/>
      <c r="AE1335" s="51"/>
      <c r="AF1335" s="51"/>
      <c r="AG1335" s="51"/>
      <c r="AH1335" s="20">
        <v>0</v>
      </c>
      <c r="AI1335" s="7" t="s">
        <v>8493</v>
      </c>
      <c r="AJ1335" s="67" t="s">
        <v>8757</v>
      </c>
      <c r="AK1335" s="44">
        <v>-0.88217054263565886</v>
      </c>
      <c r="AL1335" s="44">
        <v>-0.85523809523809513</v>
      </c>
      <c r="AM1335" s="44">
        <v>-0.51063829787233928</v>
      </c>
      <c r="AN1335" s="25">
        <v>0.82061068702290085</v>
      </c>
      <c r="AO1335" s="25">
        <v>0.66793893129770987</v>
      </c>
      <c r="AP1335" s="215">
        <v>7.86</v>
      </c>
      <c r="AQ1335" s="215" t="s">
        <v>9658</v>
      </c>
      <c r="AR1335" s="44">
        <v>-7.2018890200708299E-2</v>
      </c>
      <c r="AS1335" s="171" t="s">
        <v>8463</v>
      </c>
      <c r="AT1335" s="171" t="s">
        <v>8464</v>
      </c>
      <c r="AU1335" s="171" t="s">
        <v>7881</v>
      </c>
      <c r="AV1335" s="7" t="s">
        <v>8470</v>
      </c>
      <c r="AW1335" s="14" t="s">
        <v>6823</v>
      </c>
      <c r="AX1335" s="49" t="s">
        <v>6039</v>
      </c>
      <c r="AY1335" s="38" t="s">
        <v>6047</v>
      </c>
      <c r="AZ1335" s="14" t="s">
        <v>6882</v>
      </c>
      <c r="BA1335" s="49" t="s">
        <v>5967</v>
      </c>
      <c r="BB1335" s="38" t="s">
        <v>5971</v>
      </c>
      <c r="BC1335" s="7">
        <v>1.9</v>
      </c>
      <c r="BD1335" s="14" t="s">
        <v>6049</v>
      </c>
      <c r="BE1335" s="49" t="s">
        <v>5960</v>
      </c>
      <c r="BF1335" s="38" t="s">
        <v>5961</v>
      </c>
      <c r="BG1335" s="7">
        <v>1.2</v>
      </c>
      <c r="BH1335" s="45">
        <v>292.30016823284853</v>
      </c>
      <c r="BI1335" s="215" t="s">
        <v>8495</v>
      </c>
      <c r="BJ1335" s="215" t="s">
        <v>8554</v>
      </c>
      <c r="BK1335" s="7">
        <v>0.8</v>
      </c>
      <c r="BL1335" s="25">
        <v>3.0144167758846714E-2</v>
      </c>
      <c r="BM1335" s="20">
        <v>0.42349999999999999</v>
      </c>
      <c r="BN1335" s="20">
        <v>0.77</v>
      </c>
      <c r="BO1335" s="20">
        <v>0.13999999999999993</v>
      </c>
      <c r="BP1335" s="46" t="s">
        <v>8473</v>
      </c>
      <c r="BQ1335" s="215" t="s">
        <v>8473</v>
      </c>
      <c r="BR1335" s="79" t="s">
        <v>8473</v>
      </c>
      <c r="BS1335" s="9">
        <v>1.7732144815427731E-3</v>
      </c>
      <c r="BT1335" s="9">
        <v>0</v>
      </c>
      <c r="BU1335" s="47" t="s">
        <v>5993</v>
      </c>
      <c r="BV1335" s="47" t="s">
        <v>5993</v>
      </c>
      <c r="BW1335" s="14" t="s">
        <v>5474</v>
      </c>
      <c r="BX1335" s="83" t="s">
        <v>8473</v>
      </c>
      <c r="BY1335" s="82" t="s">
        <v>8473</v>
      </c>
      <c r="BZ1335" s="46" t="s">
        <v>8473</v>
      </c>
      <c r="CA1335" s="48" t="s">
        <v>5474</v>
      </c>
      <c r="CB1335" s="45">
        <v>-15.72</v>
      </c>
      <c r="CC1335" s="45">
        <v>0</v>
      </c>
      <c r="CD1335" s="45">
        <v>0</v>
      </c>
      <c r="CE1335" s="45">
        <v>0</v>
      </c>
      <c r="CF1335" s="14" t="s">
        <v>9833</v>
      </c>
      <c r="CG1335" s="7" t="s">
        <v>8590</v>
      </c>
      <c r="CH1335" s="215" t="s">
        <v>8498</v>
      </c>
      <c r="CI1335" s="215" t="s">
        <v>8498</v>
      </c>
      <c r="CJ1335" s="215" t="s">
        <v>8479</v>
      </c>
      <c r="CK1335" s="43" t="s">
        <v>7297</v>
      </c>
      <c r="CL1335" s="43" t="s">
        <v>8480</v>
      </c>
      <c r="CM1335" s="43" t="s">
        <v>5474</v>
      </c>
      <c r="CN1335" s="145">
        <v>0</v>
      </c>
      <c r="CO1335" s="145">
        <v>-15.72</v>
      </c>
      <c r="CP1335" s="148">
        <v>2297.4793223101897</v>
      </c>
      <c r="CQ1335" s="189" t="s">
        <v>5474</v>
      </c>
      <c r="CR1335" s="189" t="s">
        <v>5474</v>
      </c>
      <c r="CS1335" s="99" t="s">
        <v>5474</v>
      </c>
      <c r="CT1335" s="167" t="s">
        <v>5474</v>
      </c>
      <c r="CU1335" s="43" t="s">
        <v>5474</v>
      </c>
      <c r="CV1335" s="43" t="s">
        <v>5474</v>
      </c>
      <c r="CW1335" s="43" t="s">
        <v>5474</v>
      </c>
      <c r="CX1335" s="43" t="s">
        <v>5474</v>
      </c>
      <c r="CY1335" s="43" t="s">
        <v>5474</v>
      </c>
      <c r="CZ1335" s="43" t="s">
        <v>5474</v>
      </c>
      <c r="DA1335" s="42" t="s">
        <v>5474</v>
      </c>
      <c r="DB1335" s="42" t="s">
        <v>5474</v>
      </c>
      <c r="DC1335" s="42" t="s">
        <v>5474</v>
      </c>
      <c r="DD1335" s="42" t="s">
        <v>5474</v>
      </c>
      <c r="DE1335" s="42" t="s">
        <v>5474</v>
      </c>
      <c r="DF1335" s="42" t="s">
        <v>5474</v>
      </c>
      <c r="DG1335" s="42" t="s">
        <v>5474</v>
      </c>
      <c r="DH1335" s="42" t="s">
        <v>5474</v>
      </c>
    </row>
    <row r="1336" spans="1:112">
      <c r="A1336" s="22">
        <v>2545</v>
      </c>
      <c r="B1336" s="7" t="s">
        <v>476</v>
      </c>
      <c r="C1336" s="21">
        <v>-0.159</v>
      </c>
      <c r="D1336" s="21">
        <v>0.1196</v>
      </c>
      <c r="E1336" s="21">
        <v>-0.39750000000000002</v>
      </c>
      <c r="F1336" s="21">
        <v>-0.51870000000000005</v>
      </c>
      <c r="G1336" s="21">
        <v>0.4022</v>
      </c>
      <c r="H1336" s="21">
        <v>2.8675999999999999</v>
      </c>
      <c r="I1336" s="21">
        <v>4.7173999999999996</v>
      </c>
      <c r="J1336" s="21">
        <v>2.8046000000000002</v>
      </c>
      <c r="K1336" s="21">
        <v>6.7500000000000004E-2</v>
      </c>
      <c r="L1336" s="21">
        <v>0.1032</v>
      </c>
      <c r="M1336" s="21">
        <v>0.12239999999999999</v>
      </c>
      <c r="N1336" s="21">
        <v>6.8400000000000002E-2</v>
      </c>
      <c r="O1336" s="21">
        <v>0.15640000000000001</v>
      </c>
      <c r="P1336" s="21">
        <v>0.19650000000000001</v>
      </c>
      <c r="Q1336" s="21">
        <v>5.0200000000000002E-2</v>
      </c>
      <c r="R1336" s="21">
        <v>1.34E-2</v>
      </c>
      <c r="S1336" s="21">
        <v>8.9899999999999994E-2</v>
      </c>
      <c r="T1336" s="21">
        <v>3.6499999999999998E-2</v>
      </c>
      <c r="U1336" s="10">
        <v>3.31</v>
      </c>
      <c r="V1336" s="10">
        <v>7.78</v>
      </c>
      <c r="W1336" s="7">
        <v>2.7</v>
      </c>
      <c r="X1336" s="20">
        <v>0.85750000000000004</v>
      </c>
      <c r="Y1336" s="75">
        <v>2020</v>
      </c>
      <c r="Z1336" s="7">
        <v>4.5</v>
      </c>
      <c r="AA1336" s="7">
        <v>0</v>
      </c>
      <c r="AB1336" s="51">
        <v>-880</v>
      </c>
      <c r="AC1336" s="51">
        <v>-817</v>
      </c>
      <c r="AD1336" s="51"/>
      <c r="AE1336" s="51"/>
      <c r="AF1336" s="51">
        <v>-353</v>
      </c>
      <c r="AG1336" s="51">
        <v>-350</v>
      </c>
      <c r="AH1336" s="20">
        <v>5.6099999999999997E-2</v>
      </c>
      <c r="AI1336" s="7" t="s">
        <v>8467</v>
      </c>
      <c r="AJ1336" s="67" t="s">
        <v>9168</v>
      </c>
      <c r="AK1336" s="44">
        <v>-0.75813953488372077</v>
      </c>
      <c r="AL1336" s="44">
        <v>-0.99358974358974306</v>
      </c>
      <c r="AM1336" s="44">
        <v>-0.95833333333332993</v>
      </c>
      <c r="AN1336" s="25">
        <v>0.29291553133514986</v>
      </c>
      <c r="AO1336" s="25">
        <v>0.2125340599455042</v>
      </c>
      <c r="AP1336" s="215">
        <v>36.700000000000003</v>
      </c>
      <c r="AQ1336" s="215" t="s">
        <v>9658</v>
      </c>
      <c r="AR1336" s="44">
        <v>-3.03830911492734E-2</v>
      </c>
      <c r="AS1336" s="171" t="s">
        <v>7625</v>
      </c>
      <c r="AT1336" s="171" t="s">
        <v>7220</v>
      </c>
      <c r="AU1336" s="171" t="s">
        <v>7208</v>
      </c>
      <c r="AV1336" s="7" t="s">
        <v>5474</v>
      </c>
      <c r="AW1336" s="14" t="s">
        <v>6562</v>
      </c>
      <c r="AX1336" s="49" t="s">
        <v>5967</v>
      </c>
      <c r="AY1336" s="38" t="s">
        <v>6007</v>
      </c>
      <c r="AZ1336" s="14" t="s">
        <v>6619</v>
      </c>
      <c r="BA1336" s="49" t="s">
        <v>5967</v>
      </c>
      <c r="BB1336" s="38" t="s">
        <v>5961</v>
      </c>
      <c r="BC1336" s="7">
        <v>0.6</v>
      </c>
      <c r="BD1336" s="14" t="s">
        <v>6133</v>
      </c>
      <c r="BE1336" s="49" t="s">
        <v>5960</v>
      </c>
      <c r="BF1336" s="38" t="s">
        <v>5961</v>
      </c>
      <c r="BG1336" s="7">
        <v>2.1</v>
      </c>
      <c r="BH1336" s="45">
        <v>2103.9960738031114</v>
      </c>
      <c r="BI1336" s="215" t="s">
        <v>8489</v>
      </c>
      <c r="BJ1336" s="215" t="s">
        <v>8509</v>
      </c>
      <c r="BK1336" s="7">
        <v>1</v>
      </c>
      <c r="BL1336" s="25">
        <v>1.3642564802183975E-3</v>
      </c>
      <c r="BM1336" s="20">
        <v>0.55737499999999995</v>
      </c>
      <c r="BN1336" s="20">
        <v>0.32500000000000001</v>
      </c>
      <c r="BO1336" s="20">
        <v>0.74749999999999983</v>
      </c>
      <c r="BP1336" s="46">
        <v>4.7172236503856046</v>
      </c>
      <c r="BQ1336" s="215" t="s">
        <v>8560</v>
      </c>
      <c r="BR1336" s="79">
        <v>1.4961739327883741</v>
      </c>
      <c r="BS1336" s="9">
        <v>6.7325627368721275E-2</v>
      </c>
      <c r="BT1336" s="9">
        <v>0.11608669663937365</v>
      </c>
      <c r="BU1336" s="47" t="s">
        <v>5993</v>
      </c>
      <c r="BV1336" s="47" t="s">
        <v>5993</v>
      </c>
      <c r="BW1336" s="14" t="s">
        <v>5474</v>
      </c>
      <c r="BX1336" s="83">
        <v>1.9954087193460488</v>
      </c>
      <c r="BY1336" s="82">
        <v>6.41</v>
      </c>
      <c r="BZ1336" s="46">
        <v>5.7254290171606863</v>
      </c>
      <c r="CA1336" s="48" t="s">
        <v>5474</v>
      </c>
      <c r="CB1336" s="45">
        <v>-32296.000000000004</v>
      </c>
      <c r="CC1336" s="45">
        <v>-29983.9</v>
      </c>
      <c r="CD1336" s="45">
        <v>0</v>
      </c>
      <c r="CE1336" s="45">
        <v>0</v>
      </c>
      <c r="CF1336" s="14" t="s">
        <v>9834</v>
      </c>
      <c r="CG1336" s="7" t="s">
        <v>8556</v>
      </c>
      <c r="CH1336" s="215" t="s">
        <v>8479</v>
      </c>
      <c r="CI1336" s="215" t="s">
        <v>8479</v>
      </c>
      <c r="CJ1336" s="215" t="s">
        <v>8479</v>
      </c>
      <c r="CK1336" s="43" t="s">
        <v>6945</v>
      </c>
      <c r="CL1336" s="43" t="s">
        <v>5474</v>
      </c>
      <c r="CM1336" s="43" t="s">
        <v>5474</v>
      </c>
      <c r="CN1336" s="145">
        <v>-29983.9</v>
      </c>
      <c r="CO1336" s="145">
        <v>-32296.000000000004</v>
      </c>
      <c r="CP1336" s="148">
        <v>77216.65590857419</v>
      </c>
      <c r="CQ1336" s="189" t="s">
        <v>5474</v>
      </c>
      <c r="CR1336" s="189" t="s">
        <v>5474</v>
      </c>
      <c r="CS1336" s="99" t="s">
        <v>5474</v>
      </c>
      <c r="CT1336" s="167" t="s">
        <v>5474</v>
      </c>
      <c r="CU1336" s="43" t="s">
        <v>5474</v>
      </c>
      <c r="CV1336" s="43" t="s">
        <v>5474</v>
      </c>
      <c r="CW1336" s="43" t="s">
        <v>5474</v>
      </c>
      <c r="CX1336" s="43" t="s">
        <v>5474</v>
      </c>
      <c r="CY1336" s="43" t="s">
        <v>5474</v>
      </c>
      <c r="CZ1336" s="43" t="s">
        <v>5474</v>
      </c>
      <c r="DA1336" s="42" t="s">
        <v>5474</v>
      </c>
      <c r="DB1336" s="42" t="s">
        <v>5474</v>
      </c>
      <c r="DC1336" s="42" t="s">
        <v>5474</v>
      </c>
      <c r="DD1336" s="42" t="s">
        <v>5474</v>
      </c>
      <c r="DE1336" s="42" t="s">
        <v>5474</v>
      </c>
      <c r="DF1336" s="42" t="s">
        <v>5474</v>
      </c>
      <c r="DG1336" s="42" t="s">
        <v>5474</v>
      </c>
      <c r="DH1336" s="42" t="s">
        <v>5474</v>
      </c>
    </row>
    <row r="1337" spans="1:112">
      <c r="A1337" s="22">
        <v>2024</v>
      </c>
      <c r="B1337" s="7" t="s">
        <v>264</v>
      </c>
      <c r="C1337" s="21">
        <v>7.3099999999999998E-2</v>
      </c>
      <c r="D1337" s="21">
        <v>0.55820000000000003</v>
      </c>
      <c r="E1337" s="21">
        <v>2.06E-2</v>
      </c>
      <c r="F1337" s="21">
        <v>0.3528</v>
      </c>
      <c r="G1337" s="21">
        <v>0.52539999999999998</v>
      </c>
      <c r="H1337" s="21">
        <v>0.57140000000000002</v>
      </c>
      <c r="I1337" s="21">
        <v>21</v>
      </c>
      <c r="J1337" s="21">
        <v>0</v>
      </c>
      <c r="K1337" s="21">
        <v>3.09E-2</v>
      </c>
      <c r="L1337" s="21">
        <v>0.1181</v>
      </c>
      <c r="M1337" s="21">
        <v>6.9500000000000006E-2</v>
      </c>
      <c r="N1337" s="21">
        <v>3.9199999999999999E-2</v>
      </c>
      <c r="O1337" s="21">
        <v>0.13950000000000001</v>
      </c>
      <c r="P1337" s="21">
        <v>7.7700000000000005E-2</v>
      </c>
      <c r="Q1337" s="21">
        <v>1.9E-2</v>
      </c>
      <c r="R1337" s="21">
        <v>1.11E-2</v>
      </c>
      <c r="S1337" s="21">
        <v>5.5899999999999998E-2</v>
      </c>
      <c r="T1337" s="21">
        <v>3.5799999999999998E-2</v>
      </c>
      <c r="U1337" s="10">
        <v>0.72</v>
      </c>
      <c r="V1337" s="10">
        <v>1</v>
      </c>
      <c r="W1337" s="7">
        <v>0.52</v>
      </c>
      <c r="X1337" s="20">
        <v>0.8054</v>
      </c>
      <c r="Y1337" s="75">
        <v>2020</v>
      </c>
      <c r="Z1337" s="7">
        <v>0.25</v>
      </c>
      <c r="AA1337" s="7">
        <v>0</v>
      </c>
      <c r="AB1337" s="51">
        <v>-33</v>
      </c>
      <c r="AC1337" s="51">
        <v>48</v>
      </c>
      <c r="AD1337" s="51"/>
      <c r="AE1337" s="51"/>
      <c r="AF1337" s="51">
        <v>6</v>
      </c>
      <c r="AG1337" s="51"/>
      <c r="AH1337" s="20">
        <v>5.8599999999999999E-2</v>
      </c>
      <c r="AI1337" s="7" t="s">
        <v>8481</v>
      </c>
      <c r="AJ1337" s="67" t="s">
        <v>8843</v>
      </c>
      <c r="AK1337" s="44">
        <v>0.59322033898305082</v>
      </c>
      <c r="AL1337" s="44">
        <v>-0.74675324675324684</v>
      </c>
      <c r="AM1337" s="44">
        <v>-0.94444444444444375</v>
      </c>
      <c r="AN1337" s="25">
        <v>0.81139489194499026</v>
      </c>
      <c r="AO1337" s="25">
        <v>0.30255402750491156</v>
      </c>
      <c r="AP1337" s="215">
        <v>25.45</v>
      </c>
      <c r="AQ1337" s="215" t="s">
        <v>9658</v>
      </c>
      <c r="AR1337" s="44">
        <v>-1.9607843137254902E-3</v>
      </c>
      <c r="AS1337" s="171" t="s">
        <v>7363</v>
      </c>
      <c r="AT1337" s="171" t="s">
        <v>7364</v>
      </c>
      <c r="AU1337" s="171" t="s">
        <v>7365</v>
      </c>
      <c r="AV1337" s="7" t="s">
        <v>9286</v>
      </c>
      <c r="AW1337" s="14" t="s">
        <v>7362</v>
      </c>
      <c r="AX1337" s="49" t="s">
        <v>5967</v>
      </c>
      <c r="AY1337" s="38" t="s">
        <v>6007</v>
      </c>
      <c r="AZ1337" s="14" t="s">
        <v>6565</v>
      </c>
      <c r="BA1337" s="49" t="s">
        <v>5967</v>
      </c>
      <c r="BB1337" s="38" t="s">
        <v>5961</v>
      </c>
      <c r="BC1337" s="7">
        <v>0.1</v>
      </c>
      <c r="BD1337" s="14" t="s">
        <v>6149</v>
      </c>
      <c r="BE1337" s="49" t="s">
        <v>5960</v>
      </c>
      <c r="BF1337" s="38" t="s">
        <v>5961</v>
      </c>
      <c r="BG1337" s="7">
        <v>1.1000000000000001</v>
      </c>
      <c r="BH1337" s="45">
        <v>708.84044960397921</v>
      </c>
      <c r="BI1337" s="215" t="s">
        <v>8489</v>
      </c>
      <c r="BJ1337" s="215" t="s">
        <v>8554</v>
      </c>
      <c r="BK1337" s="7">
        <v>0.5</v>
      </c>
      <c r="BL1337" s="25">
        <v>1.9685039370079022E-3</v>
      </c>
      <c r="BM1337" s="20">
        <v>0.704125</v>
      </c>
      <c r="BN1337" s="20">
        <v>0.72750000000000004</v>
      </c>
      <c r="BO1337" s="20">
        <v>0.68499999999999994</v>
      </c>
      <c r="BP1337" s="46">
        <v>25.45</v>
      </c>
      <c r="BQ1337" s="215" t="s">
        <v>8483</v>
      </c>
      <c r="BR1337" s="79">
        <v>-0.4092678454485919</v>
      </c>
      <c r="BS1337" s="9">
        <v>1.4497410189683313E-2</v>
      </c>
      <c r="BT1337" s="9">
        <v>3.950074773771961E-3</v>
      </c>
      <c r="BU1337" s="47" t="s">
        <v>5993</v>
      </c>
      <c r="BV1337" s="47" t="s">
        <v>5993</v>
      </c>
      <c r="BW1337" s="14" t="s">
        <v>5474</v>
      </c>
      <c r="BX1337" s="83">
        <v>-0.29112141453831031</v>
      </c>
      <c r="BY1337" s="82">
        <v>1.1200000000000001</v>
      </c>
      <c r="BZ1337" s="46">
        <v>22.723214285714281</v>
      </c>
      <c r="CA1337" s="48" t="s">
        <v>8475</v>
      </c>
      <c r="CB1337" s="45">
        <v>-839.85</v>
      </c>
      <c r="CC1337" s="45">
        <v>1221.5999999999999</v>
      </c>
      <c r="CD1337" s="45">
        <v>0</v>
      </c>
      <c r="CE1337" s="45">
        <v>0</v>
      </c>
      <c r="CF1337" s="14" t="s">
        <v>9835</v>
      </c>
      <c r="CG1337" s="7" t="s">
        <v>8556</v>
      </c>
      <c r="CH1337" s="215" t="s">
        <v>8479</v>
      </c>
      <c r="CI1337" s="215" t="s">
        <v>8479</v>
      </c>
      <c r="CJ1337" s="215" t="s">
        <v>8479</v>
      </c>
      <c r="CK1337" s="43" t="s">
        <v>5474</v>
      </c>
      <c r="CL1337" s="43" t="s">
        <v>5474</v>
      </c>
      <c r="CM1337" s="43" t="s">
        <v>5474</v>
      </c>
      <c r="CN1337" s="145">
        <v>1221.5999999999999</v>
      </c>
      <c r="CO1337" s="145">
        <v>-839.85</v>
      </c>
      <c r="CP1337" s="148">
        <v>18039.989442421269</v>
      </c>
      <c r="CQ1337" s="189" t="s">
        <v>5474</v>
      </c>
      <c r="CR1337" s="189" t="s">
        <v>5474</v>
      </c>
      <c r="CS1337" s="99" t="s">
        <v>5474</v>
      </c>
      <c r="CT1337" s="167" t="s">
        <v>5474</v>
      </c>
      <c r="CU1337" s="43" t="s">
        <v>5474</v>
      </c>
      <c r="CV1337" s="43" t="s">
        <v>5474</v>
      </c>
      <c r="CW1337" s="43" t="s">
        <v>5474</v>
      </c>
      <c r="CX1337" s="43" t="s">
        <v>5474</v>
      </c>
      <c r="CY1337" s="43" t="s">
        <v>5474</v>
      </c>
      <c r="CZ1337" s="43" t="s">
        <v>5474</v>
      </c>
      <c r="DA1337" s="42" t="s">
        <v>5474</v>
      </c>
      <c r="DB1337" s="42" t="s">
        <v>5474</v>
      </c>
      <c r="DC1337" s="42" t="s">
        <v>5474</v>
      </c>
      <c r="DD1337" s="42" t="s">
        <v>5474</v>
      </c>
      <c r="DE1337" s="42" t="s">
        <v>5474</v>
      </c>
      <c r="DF1337" s="42" t="s">
        <v>5474</v>
      </c>
      <c r="DG1337" s="42" t="s">
        <v>5474</v>
      </c>
      <c r="DH1337" s="42" t="s">
        <v>5474</v>
      </c>
    </row>
    <row r="1338" spans="1:112">
      <c r="A1338" s="22">
        <v>3219</v>
      </c>
      <c r="B1338" s="7" t="s">
        <v>5842</v>
      </c>
      <c r="C1338" s="21">
        <v>0.4138</v>
      </c>
      <c r="D1338" s="21">
        <v>44.687800000000003</v>
      </c>
      <c r="E1338" s="21">
        <v>1.2109000000000001</v>
      </c>
      <c r="F1338" s="21">
        <v>53.268999999999998</v>
      </c>
      <c r="G1338" s="21">
        <v>20.744800000000001</v>
      </c>
      <c r="H1338" s="21">
        <v>195</v>
      </c>
      <c r="I1338" s="21">
        <v>1.3059000000000001</v>
      </c>
      <c r="J1338" s="21">
        <v>5.9249999999999998</v>
      </c>
      <c r="K1338" s="21">
        <v>8.77E-2</v>
      </c>
      <c r="L1338" s="21">
        <v>-0.34570000000000001</v>
      </c>
      <c r="M1338" s="21">
        <v>-2E-3</v>
      </c>
      <c r="N1338" s="21">
        <v>0.1014</v>
      </c>
      <c r="O1338" s="21">
        <v>-0.66879999999999995</v>
      </c>
      <c r="P1338" s="21">
        <v>0.59619999999999995</v>
      </c>
      <c r="Q1338" s="21">
        <v>0.20330000000000001</v>
      </c>
      <c r="R1338" s="21">
        <v>9.7799999999999998E-2</v>
      </c>
      <c r="S1338" s="21">
        <v>-0.18079999999999999</v>
      </c>
      <c r="T1338" s="21">
        <v>-0.1026</v>
      </c>
      <c r="U1338" s="10">
        <v>1.97</v>
      </c>
      <c r="V1338" s="10">
        <v>2.41</v>
      </c>
      <c r="W1338" s="7">
        <v>0</v>
      </c>
      <c r="X1338" s="20">
        <v>0</v>
      </c>
      <c r="Y1338" s="75"/>
      <c r="Z1338" s="7"/>
      <c r="AA1338" s="7"/>
      <c r="AB1338" s="51">
        <v>-23</v>
      </c>
      <c r="AC1338" s="51">
        <v>-9</v>
      </c>
      <c r="AD1338" s="51"/>
      <c r="AE1338" s="51"/>
      <c r="AF1338" s="51">
        <v>-3</v>
      </c>
      <c r="AG1338" s="51">
        <v>2</v>
      </c>
      <c r="AH1338" s="20">
        <v>9.5999999999999992E-3</v>
      </c>
      <c r="AI1338" s="7" t="s">
        <v>8487</v>
      </c>
      <c r="AJ1338" s="67" t="s">
        <v>8843</v>
      </c>
      <c r="AK1338" s="44">
        <v>0.62897526501766787</v>
      </c>
      <c r="AL1338" s="44">
        <v>-0.88732394366197187</v>
      </c>
      <c r="AM1338" s="44">
        <v>-0.75</v>
      </c>
      <c r="AN1338" s="25">
        <v>1.2172043010752689</v>
      </c>
      <c r="AO1338" s="25">
        <v>0.50896057347670254</v>
      </c>
      <c r="AP1338" s="215">
        <v>139.5</v>
      </c>
      <c r="AQ1338" s="215" t="s">
        <v>9658</v>
      </c>
      <c r="AR1338" s="44">
        <v>-3.57142857142857E-3</v>
      </c>
      <c r="AS1338" s="171" t="s">
        <v>7799</v>
      </c>
      <c r="AT1338" s="171" t="s">
        <v>7170</v>
      </c>
      <c r="AU1338" s="171" t="s">
        <v>7292</v>
      </c>
      <c r="AV1338" s="7" t="s">
        <v>5474</v>
      </c>
      <c r="AW1338" s="14" t="s">
        <v>6575</v>
      </c>
      <c r="AX1338" s="49" t="s">
        <v>6009</v>
      </c>
      <c r="AY1338" s="38" t="s">
        <v>6007</v>
      </c>
      <c r="AZ1338" s="14" t="s">
        <v>6605</v>
      </c>
      <c r="BA1338" s="49" t="s">
        <v>5993</v>
      </c>
      <c r="BB1338" s="38" t="s">
        <v>5993</v>
      </c>
      <c r="BC1338" s="7">
        <v>0.2</v>
      </c>
      <c r="BD1338" s="14" t="s">
        <v>6149</v>
      </c>
      <c r="BE1338" s="49" t="s">
        <v>5993</v>
      </c>
      <c r="BF1338" s="38" t="s">
        <v>5993</v>
      </c>
      <c r="BG1338" s="7">
        <v>1.4</v>
      </c>
      <c r="BH1338" s="45">
        <v>143.37654072433961</v>
      </c>
      <c r="BI1338" s="215" t="s">
        <v>8471</v>
      </c>
      <c r="BJ1338" s="215" t="s">
        <v>8520</v>
      </c>
      <c r="BK1338" s="7">
        <v>1.9</v>
      </c>
      <c r="BL1338" s="25">
        <v>3.5971223021582736E-3</v>
      </c>
      <c r="BM1338" s="20">
        <v>0.71006249999999993</v>
      </c>
      <c r="BN1338" s="20">
        <v>0.97749999999999992</v>
      </c>
      <c r="BO1338" s="20">
        <v>0.49124999999999991</v>
      </c>
      <c r="BP1338" s="46">
        <v>57.883817427385885</v>
      </c>
      <c r="BQ1338" s="215" t="s">
        <v>8521</v>
      </c>
      <c r="BR1338" s="79">
        <v>-0.15956989247311831</v>
      </c>
      <c r="BS1338" s="9">
        <v>0</v>
      </c>
      <c r="BT1338" s="9">
        <v>0</v>
      </c>
      <c r="BU1338" s="47" t="s">
        <v>5993</v>
      </c>
      <c r="BV1338" s="47" t="s">
        <v>5993</v>
      </c>
      <c r="BW1338" s="14" t="s">
        <v>5474</v>
      </c>
      <c r="BX1338" s="83">
        <v>5.0537634408602025E-2</v>
      </c>
      <c r="BY1338" s="82">
        <v>9.77</v>
      </c>
      <c r="BZ1338" s="46">
        <v>14.278403275332652</v>
      </c>
      <c r="CA1338" s="48" t="s">
        <v>5474</v>
      </c>
      <c r="CB1338" s="45">
        <v>-3208.5</v>
      </c>
      <c r="CC1338" s="45">
        <v>-1255.5</v>
      </c>
      <c r="CD1338" s="45">
        <v>0</v>
      </c>
      <c r="CE1338" s="45">
        <v>0</v>
      </c>
      <c r="CF1338" s="14" t="s">
        <v>9836</v>
      </c>
      <c r="CG1338" s="7" t="s">
        <v>8556</v>
      </c>
      <c r="CH1338" s="215" t="s">
        <v>8479</v>
      </c>
      <c r="CI1338" s="215" t="s">
        <v>8479</v>
      </c>
      <c r="CJ1338" s="215" t="s">
        <v>8479</v>
      </c>
      <c r="CK1338" s="43" t="s">
        <v>5474</v>
      </c>
      <c r="CL1338" s="43" t="s">
        <v>5474</v>
      </c>
      <c r="CM1338" s="43" t="s">
        <v>5474</v>
      </c>
      <c r="CN1338" s="145">
        <v>-1255.5</v>
      </c>
      <c r="CO1338" s="145">
        <v>-3208.5</v>
      </c>
      <c r="CP1338" s="148">
        <v>20001.027431045375</v>
      </c>
      <c r="CQ1338" s="189" t="s">
        <v>5474</v>
      </c>
      <c r="CR1338" s="189" t="s">
        <v>5474</v>
      </c>
      <c r="CS1338" s="99" t="s">
        <v>5474</v>
      </c>
      <c r="CT1338" s="167" t="s">
        <v>5474</v>
      </c>
      <c r="CU1338" s="43" t="s">
        <v>5474</v>
      </c>
      <c r="CV1338" s="43" t="s">
        <v>5474</v>
      </c>
      <c r="CW1338" s="43" t="s">
        <v>5474</v>
      </c>
      <c r="CX1338" s="43" t="s">
        <v>5474</v>
      </c>
      <c r="CY1338" s="43" t="s">
        <v>5474</v>
      </c>
      <c r="CZ1338" s="43" t="s">
        <v>5474</v>
      </c>
      <c r="DA1338" s="42" t="s">
        <v>5474</v>
      </c>
      <c r="DB1338" s="42" t="s">
        <v>5474</v>
      </c>
      <c r="DC1338" s="42" t="s">
        <v>5474</v>
      </c>
      <c r="DD1338" s="42" t="s">
        <v>5474</v>
      </c>
      <c r="DE1338" s="42" t="s">
        <v>5474</v>
      </c>
      <c r="DF1338" s="42" t="s">
        <v>5474</v>
      </c>
      <c r="DG1338" s="42" t="s">
        <v>5474</v>
      </c>
      <c r="DH1338" s="42" t="s">
        <v>5474</v>
      </c>
    </row>
    <row r="1339" spans="1:112">
      <c r="A1339" s="22">
        <v>5538</v>
      </c>
      <c r="B1339" s="7" t="s">
        <v>1174</v>
      </c>
      <c r="C1339" s="21">
        <v>8.5000000000000006E-2</v>
      </c>
      <c r="D1339" s="21">
        <v>0.43590000000000001</v>
      </c>
      <c r="E1339" s="21">
        <v>8.3799999999999999E-2</v>
      </c>
      <c r="F1339" s="21">
        <v>0.41930000000000001</v>
      </c>
      <c r="G1339" s="21">
        <v>0.43619999999999998</v>
      </c>
      <c r="H1339" s="21"/>
      <c r="I1339" s="21">
        <v>12.333299999999999</v>
      </c>
      <c r="J1339" s="21">
        <v>12.333299999999999</v>
      </c>
      <c r="K1339" s="21">
        <v>3.7100000000000001E-2</v>
      </c>
      <c r="L1339" s="21">
        <v>8.7999999999999995E-2</v>
      </c>
      <c r="M1339" s="21">
        <v>2.1000000000000001E-2</v>
      </c>
      <c r="N1339" s="21">
        <v>2.3199999999999998E-2</v>
      </c>
      <c r="O1339" s="21">
        <v>9.6699999999999994E-2</v>
      </c>
      <c r="P1339" s="21">
        <v>2.5399999999999999E-2</v>
      </c>
      <c r="Q1339" s="21">
        <v>1.52E-2</v>
      </c>
      <c r="R1339" s="21">
        <v>7.6E-3</v>
      </c>
      <c r="S1339" s="21">
        <v>0.1045</v>
      </c>
      <c r="T1339" s="21">
        <v>0.1542</v>
      </c>
      <c r="U1339" s="10">
        <v>1.2</v>
      </c>
      <c r="V1339" s="10">
        <v>4.05</v>
      </c>
      <c r="W1339" s="7">
        <v>1.9555</v>
      </c>
      <c r="X1339" s="20">
        <v>0.62190000000000001</v>
      </c>
      <c r="Y1339" s="75">
        <v>2020</v>
      </c>
      <c r="Z1339" s="7">
        <v>1.7774000000000001</v>
      </c>
      <c r="AA1339" s="7">
        <v>0</v>
      </c>
      <c r="AB1339" s="51">
        <v>36</v>
      </c>
      <c r="AC1339" s="51">
        <v>7</v>
      </c>
      <c r="AD1339" s="51"/>
      <c r="AE1339" s="51"/>
      <c r="AF1339" s="51">
        <v>-24</v>
      </c>
      <c r="AG1339" s="51">
        <v>-1</v>
      </c>
      <c r="AH1339" s="20">
        <v>0.31830000000000003</v>
      </c>
      <c r="AI1339" s="7" t="s">
        <v>8467</v>
      </c>
      <c r="AJ1339" s="67" t="s">
        <v>9168</v>
      </c>
      <c r="AK1339" s="44">
        <v>-0.71660649819494571</v>
      </c>
      <c r="AL1339" s="44">
        <v>-0.92129629629629617</v>
      </c>
      <c r="AM1339" s="44">
        <v>0.60714285714285876</v>
      </c>
      <c r="AN1339" s="25">
        <v>0.72990777338603408</v>
      </c>
      <c r="AO1339" s="25">
        <v>0.28458498023715406</v>
      </c>
      <c r="AP1339" s="215">
        <v>37.950000000000003</v>
      </c>
      <c r="AQ1339" s="215" t="s">
        <v>9658</v>
      </c>
      <c r="AR1339" s="44">
        <v>-3.9240506329113897E-2</v>
      </c>
      <c r="AS1339" s="171" t="s">
        <v>7814</v>
      </c>
      <c r="AT1339" s="171" t="s">
        <v>6906</v>
      </c>
      <c r="AU1339" s="171" t="s">
        <v>7086</v>
      </c>
      <c r="AV1339" s="7" t="s">
        <v>8470</v>
      </c>
      <c r="AW1339" s="14" t="s">
        <v>8157</v>
      </c>
      <c r="AX1339" s="49" t="s">
        <v>5967</v>
      </c>
      <c r="AY1339" s="38" t="s">
        <v>5971</v>
      </c>
      <c r="AZ1339" s="14" t="s">
        <v>6784</v>
      </c>
      <c r="BA1339" s="49" t="s">
        <v>5993</v>
      </c>
      <c r="BB1339" s="38" t="s">
        <v>5993</v>
      </c>
      <c r="BC1339" s="7">
        <v>0.3</v>
      </c>
      <c r="BD1339" s="14" t="s">
        <v>6096</v>
      </c>
      <c r="BE1339" s="49" t="s">
        <v>5967</v>
      </c>
      <c r="BF1339" s="38" t="s">
        <v>5961</v>
      </c>
      <c r="BG1339" s="7">
        <v>0.6</v>
      </c>
      <c r="BH1339" s="45">
        <v>2018.839601148811</v>
      </c>
      <c r="BI1339" s="215" t="s">
        <v>8471</v>
      </c>
      <c r="BJ1339" s="215" t="s">
        <v>8490</v>
      </c>
      <c r="BK1339" s="7">
        <v>18.100000000000001</v>
      </c>
      <c r="BL1339" s="25">
        <v>2.2911051212938044E-2</v>
      </c>
      <c r="BM1339" s="20">
        <v>0.71875</v>
      </c>
      <c r="BN1339" s="20">
        <v>0.76</v>
      </c>
      <c r="BO1339" s="20">
        <v>0.68499999999999994</v>
      </c>
      <c r="BP1339" s="46">
        <v>9.370370370370372</v>
      </c>
      <c r="BQ1339" s="215" t="s">
        <v>8560</v>
      </c>
      <c r="BR1339" s="79">
        <v>0.39292490118577061</v>
      </c>
      <c r="BS1339" s="9">
        <v>4.541266266910382E-2</v>
      </c>
      <c r="BT1339" s="9">
        <v>4.0746940018808298E-2</v>
      </c>
      <c r="BU1339" s="47">
        <v>44405</v>
      </c>
      <c r="BV1339" s="47">
        <v>44411</v>
      </c>
      <c r="BW1339" s="14" t="s">
        <v>8530</v>
      </c>
      <c r="BX1339" s="83">
        <v>0.67150988142292467</v>
      </c>
      <c r="BY1339" s="82">
        <v>5.0999999999999996</v>
      </c>
      <c r="BZ1339" s="46">
        <v>7.4411764705882364</v>
      </c>
      <c r="CA1339" s="48" t="s">
        <v>8475</v>
      </c>
      <c r="CB1339" s="45">
        <v>1366.2</v>
      </c>
      <c r="CC1339" s="45">
        <v>265.65000000000003</v>
      </c>
      <c r="CD1339" s="45">
        <v>0</v>
      </c>
      <c r="CE1339" s="45">
        <v>0</v>
      </c>
      <c r="CF1339" s="14" t="s">
        <v>9837</v>
      </c>
      <c r="CG1339" s="7" t="s">
        <v>8477</v>
      </c>
      <c r="CH1339" s="215" t="s">
        <v>8546</v>
      </c>
      <c r="CI1339" s="215" t="s">
        <v>8479</v>
      </c>
      <c r="CJ1339" s="215" t="s">
        <v>8479</v>
      </c>
      <c r="CK1339" s="43" t="s">
        <v>6945</v>
      </c>
      <c r="CL1339" s="43" t="s">
        <v>5474</v>
      </c>
      <c r="CM1339" s="43" t="s">
        <v>5474</v>
      </c>
      <c r="CN1339" s="145">
        <v>265.65000000000003</v>
      </c>
      <c r="CO1339" s="145">
        <v>1366.2</v>
      </c>
      <c r="CP1339" s="148">
        <v>76614.962863597379</v>
      </c>
      <c r="CQ1339" s="189">
        <v>-0.18050065876152815</v>
      </c>
      <c r="CR1339" s="189">
        <v>0</v>
      </c>
      <c r="CS1339" s="99">
        <v>44431</v>
      </c>
      <c r="CT1339" s="167" t="s">
        <v>5474</v>
      </c>
      <c r="CU1339" s="43" t="s">
        <v>5474</v>
      </c>
      <c r="CV1339" s="43" t="s">
        <v>5474</v>
      </c>
      <c r="CW1339" s="43" t="s">
        <v>5474</v>
      </c>
      <c r="CX1339" s="43" t="s">
        <v>5474</v>
      </c>
      <c r="CY1339" s="43" t="s">
        <v>5474</v>
      </c>
      <c r="CZ1339" s="43" t="s">
        <v>5474</v>
      </c>
      <c r="DA1339" s="42" t="s">
        <v>5474</v>
      </c>
      <c r="DB1339" s="42" t="s">
        <v>5474</v>
      </c>
      <c r="DC1339" s="42" t="s">
        <v>5474</v>
      </c>
      <c r="DD1339" s="42" t="s">
        <v>5474</v>
      </c>
      <c r="DE1339" s="42" t="s">
        <v>5474</v>
      </c>
      <c r="DF1339" s="42" t="s">
        <v>5474</v>
      </c>
      <c r="DG1339" s="42" t="s">
        <v>5474</v>
      </c>
      <c r="DH1339" s="42" t="s">
        <v>5474</v>
      </c>
    </row>
    <row r="1340" spans="1:112">
      <c r="A1340" s="22">
        <v>2025</v>
      </c>
      <c r="B1340" s="7" t="s">
        <v>265</v>
      </c>
      <c r="C1340" s="21">
        <v>1.5773999999999999</v>
      </c>
      <c r="D1340" s="21">
        <v>2.2094</v>
      </c>
      <c r="E1340" s="21">
        <v>1.8752</v>
      </c>
      <c r="F1340" s="21">
        <v>2.085</v>
      </c>
      <c r="G1340" s="21">
        <v>0.89159999999999995</v>
      </c>
      <c r="H1340" s="21">
        <v>-0.78569999999999995</v>
      </c>
      <c r="I1340" s="21">
        <v>1.1364000000000001</v>
      </c>
      <c r="J1340" s="21">
        <v>1.3036000000000001</v>
      </c>
      <c r="K1340" s="21">
        <v>-0.1249</v>
      </c>
      <c r="L1340" s="21">
        <v>0.4496</v>
      </c>
      <c r="M1340" s="21">
        <v>0.2233</v>
      </c>
      <c r="N1340" s="21">
        <v>-0.1482</v>
      </c>
      <c r="O1340" s="21">
        <v>0.46810000000000002</v>
      </c>
      <c r="P1340" s="21">
        <v>0.2306</v>
      </c>
      <c r="Q1340" s="21">
        <v>8.3599999999999994E-2</v>
      </c>
      <c r="R1340" s="21">
        <v>2.5399999999999999E-2</v>
      </c>
      <c r="S1340" s="21">
        <v>-0.18229999999999999</v>
      </c>
      <c r="T1340" s="21">
        <v>-5.8099999999999999E-2</v>
      </c>
      <c r="U1340" s="10">
        <v>0.17</v>
      </c>
      <c r="V1340" s="10">
        <v>-0.01</v>
      </c>
      <c r="W1340" s="7">
        <v>0</v>
      </c>
      <c r="X1340" s="20">
        <v>0</v>
      </c>
      <c r="Y1340" s="75"/>
      <c r="Z1340" s="7"/>
      <c r="AA1340" s="7"/>
      <c r="AB1340" s="51">
        <v>-127</v>
      </c>
      <c r="AC1340" s="51">
        <v>2</v>
      </c>
      <c r="AD1340" s="51"/>
      <c r="AE1340" s="51"/>
      <c r="AF1340" s="51"/>
      <c r="AG1340" s="51"/>
      <c r="AH1340" s="20">
        <v>0</v>
      </c>
      <c r="AI1340" s="7" t="s">
        <v>8481</v>
      </c>
      <c r="AJ1340" s="67" t="s">
        <v>8757</v>
      </c>
      <c r="AK1340" s="44">
        <v>0.52459016393442615</v>
      </c>
      <c r="AL1340" s="44">
        <v>-0.89285714285714257</v>
      </c>
      <c r="AM1340" s="44">
        <v>-1</v>
      </c>
      <c r="AN1340" s="25">
        <v>1.1296296296296298</v>
      </c>
      <c r="AO1340" s="25">
        <v>0.31111111111111123</v>
      </c>
      <c r="AP1340" s="215">
        <v>5.4</v>
      </c>
      <c r="AQ1340" s="215" t="s">
        <v>9658</v>
      </c>
      <c r="AR1340" s="44">
        <v>-2.1739130434782601E-2</v>
      </c>
      <c r="AS1340" s="171" t="s">
        <v>7366</v>
      </c>
      <c r="AT1340" s="171" t="s">
        <v>7367</v>
      </c>
      <c r="AU1340" s="171" t="s">
        <v>7285</v>
      </c>
      <c r="AV1340" s="7" t="s">
        <v>5474</v>
      </c>
      <c r="AW1340" s="14" t="s">
        <v>7120</v>
      </c>
      <c r="AX1340" s="49" t="s">
        <v>5967</v>
      </c>
      <c r="AY1340" s="38" t="s">
        <v>6007</v>
      </c>
      <c r="AZ1340" s="14" t="s">
        <v>6038</v>
      </c>
      <c r="BA1340" s="49" t="s">
        <v>5993</v>
      </c>
      <c r="BB1340" s="38" t="s">
        <v>5993</v>
      </c>
      <c r="BC1340" s="7">
        <v>0.4</v>
      </c>
      <c r="BD1340" s="14" t="s">
        <v>6041</v>
      </c>
      <c r="BE1340" s="49" t="s">
        <v>5993</v>
      </c>
      <c r="BF1340" s="38" t="s">
        <v>5993</v>
      </c>
      <c r="BG1340" s="7">
        <v>0.2</v>
      </c>
      <c r="BH1340" s="45">
        <v>294.40304714099852</v>
      </c>
      <c r="BI1340" s="215" t="s">
        <v>8489</v>
      </c>
      <c r="BJ1340" s="215" t="s">
        <v>8554</v>
      </c>
      <c r="BK1340" s="7">
        <v>0.5</v>
      </c>
      <c r="BL1340" s="25">
        <v>0</v>
      </c>
      <c r="BM1340" s="20">
        <v>0.85793750000000002</v>
      </c>
      <c r="BN1340" s="20">
        <v>0.99750000000000005</v>
      </c>
      <c r="BO1340" s="20">
        <v>0.74375000000000002</v>
      </c>
      <c r="BP1340" s="46" t="s">
        <v>8473</v>
      </c>
      <c r="BQ1340" s="215" t="s">
        <v>8473</v>
      </c>
      <c r="BR1340" s="79" t="s">
        <v>8473</v>
      </c>
      <c r="BS1340" s="9">
        <v>0</v>
      </c>
      <c r="BT1340" s="9">
        <v>0</v>
      </c>
      <c r="BU1340" s="47" t="s">
        <v>5993</v>
      </c>
      <c r="BV1340" s="47" t="s">
        <v>5993</v>
      </c>
      <c r="BW1340" s="14" t="s">
        <v>5474</v>
      </c>
      <c r="BX1340" s="83" t="s">
        <v>8473</v>
      </c>
      <c r="BY1340" s="82" t="s">
        <v>8473</v>
      </c>
      <c r="BZ1340" s="46" t="s">
        <v>8473</v>
      </c>
      <c r="CA1340" s="48" t="s">
        <v>8475</v>
      </c>
      <c r="CB1340" s="45">
        <v>-685.80000000000007</v>
      </c>
      <c r="CC1340" s="45">
        <v>10.8</v>
      </c>
      <c r="CD1340" s="45">
        <v>0</v>
      </c>
      <c r="CE1340" s="45">
        <v>0</v>
      </c>
      <c r="CF1340" s="14" t="s">
        <v>9838</v>
      </c>
      <c r="CG1340" s="7" t="s">
        <v>8556</v>
      </c>
      <c r="CH1340" s="215" t="s">
        <v>8523</v>
      </c>
      <c r="CI1340" s="215" t="s">
        <v>8478</v>
      </c>
      <c r="CJ1340" s="215" t="s">
        <v>8479</v>
      </c>
      <c r="CK1340" s="43" t="s">
        <v>5474</v>
      </c>
      <c r="CL1340" s="43" t="s">
        <v>5474</v>
      </c>
      <c r="CM1340" s="43" t="s">
        <v>5474</v>
      </c>
      <c r="CN1340" s="145">
        <v>10.8</v>
      </c>
      <c r="CO1340" s="145">
        <v>-685.80000000000007</v>
      </c>
      <c r="CP1340" s="148">
        <v>1589.776454561392</v>
      </c>
      <c r="CQ1340" s="189" t="s">
        <v>5474</v>
      </c>
      <c r="CR1340" s="189" t="s">
        <v>5474</v>
      </c>
      <c r="CS1340" s="99" t="s">
        <v>5474</v>
      </c>
      <c r="CT1340" s="167" t="s">
        <v>5474</v>
      </c>
      <c r="CU1340" s="43" t="s">
        <v>5474</v>
      </c>
      <c r="CV1340" s="43" t="s">
        <v>5474</v>
      </c>
      <c r="CW1340" s="43" t="s">
        <v>5474</v>
      </c>
      <c r="CX1340" s="43" t="s">
        <v>5474</v>
      </c>
      <c r="CY1340" s="43" t="s">
        <v>5474</v>
      </c>
      <c r="CZ1340" s="43" t="s">
        <v>5474</v>
      </c>
      <c r="DA1340" s="42" t="s">
        <v>5474</v>
      </c>
      <c r="DB1340" s="42" t="s">
        <v>5474</v>
      </c>
      <c r="DC1340" s="42" t="s">
        <v>5474</v>
      </c>
      <c r="DD1340" s="42" t="s">
        <v>5474</v>
      </c>
      <c r="DE1340" s="42" t="s">
        <v>5474</v>
      </c>
      <c r="DF1340" s="42" t="s">
        <v>5474</v>
      </c>
      <c r="DG1340" s="42" t="s">
        <v>5474</v>
      </c>
      <c r="DH1340" s="42" t="s">
        <v>5474</v>
      </c>
    </row>
    <row r="1341" spans="1:112">
      <c r="A1341" s="22">
        <v>2008</v>
      </c>
      <c r="B1341" s="7" t="s">
        <v>253</v>
      </c>
      <c r="C1341" s="21">
        <v>0.33939999999999998</v>
      </c>
      <c r="D1341" s="21">
        <v>1.7750999999999999</v>
      </c>
      <c r="E1341" s="21">
        <v>0.34810000000000002</v>
      </c>
      <c r="F1341" s="21">
        <v>1.2803</v>
      </c>
      <c r="G1341" s="21">
        <v>0.69520000000000004</v>
      </c>
      <c r="H1341" s="21">
        <v>2.1667000000000001</v>
      </c>
      <c r="I1341" s="21">
        <v>1.5832999999999999</v>
      </c>
      <c r="J1341" s="21">
        <v>1.0222</v>
      </c>
      <c r="K1341" s="21">
        <v>5.5899999999999998E-2</v>
      </c>
      <c r="L1341" s="21">
        <v>0.1691</v>
      </c>
      <c r="M1341" s="21">
        <v>0.22509999999999999</v>
      </c>
      <c r="N1341" s="21">
        <v>8.3000000000000004E-2</v>
      </c>
      <c r="O1341" s="21">
        <v>0.20960000000000001</v>
      </c>
      <c r="P1341" s="21">
        <v>0.25580000000000003</v>
      </c>
      <c r="Q1341" s="21">
        <v>2.4799999999999999E-2</v>
      </c>
      <c r="R1341" s="21">
        <v>1.14E-2</v>
      </c>
      <c r="S1341" s="21">
        <v>-5.16E-2</v>
      </c>
      <c r="T1341" s="21">
        <v>-1.8599999999999998E-2</v>
      </c>
      <c r="U1341" s="10">
        <v>0.01</v>
      </c>
      <c r="V1341" s="10">
        <v>0.3</v>
      </c>
      <c r="W1341" s="7">
        <v>0</v>
      </c>
      <c r="X1341" s="20">
        <v>0</v>
      </c>
      <c r="Y1341" s="75"/>
      <c r="Z1341" s="7"/>
      <c r="AA1341" s="7"/>
      <c r="AB1341" s="51">
        <v>171</v>
      </c>
      <c r="AC1341" s="51">
        <v>77</v>
      </c>
      <c r="AD1341" s="51"/>
      <c r="AE1341" s="51"/>
      <c r="AF1341" s="51"/>
      <c r="AG1341" s="51"/>
      <c r="AH1341" s="20">
        <v>7.1199999999999999E-2</v>
      </c>
      <c r="AI1341" s="7" t="s">
        <v>8481</v>
      </c>
      <c r="AJ1341" s="67" t="s">
        <v>8757</v>
      </c>
      <c r="AK1341" s="44">
        <v>0.59537572254335247</v>
      </c>
      <c r="AL1341" s="44">
        <v>-0.94214876033057882</v>
      </c>
      <c r="AM1341" s="44">
        <v>-0.70000000000000284</v>
      </c>
      <c r="AN1341" s="25">
        <v>0.76379690949227363</v>
      </c>
      <c r="AO1341" s="25">
        <v>0.26710816777041946</v>
      </c>
      <c r="AP1341" s="215">
        <v>22.65</v>
      </c>
      <c r="AQ1341" s="215" t="s">
        <v>9658</v>
      </c>
      <c r="AR1341" s="44">
        <v>-6.5789473684210497E-3</v>
      </c>
      <c r="AS1341" s="171" t="s">
        <v>7346</v>
      </c>
      <c r="AT1341" s="171" t="s">
        <v>7210</v>
      </c>
      <c r="AU1341" s="171" t="s">
        <v>7213</v>
      </c>
      <c r="AV1341" s="7" t="s">
        <v>9169</v>
      </c>
      <c r="AW1341" s="14" t="s">
        <v>6613</v>
      </c>
      <c r="AX1341" s="49" t="s">
        <v>5967</v>
      </c>
      <c r="AY1341" s="38" t="s">
        <v>6007</v>
      </c>
      <c r="AZ1341" s="14" t="s">
        <v>6156</v>
      </c>
      <c r="BA1341" s="49" t="s">
        <v>5967</v>
      </c>
      <c r="BB1341" s="38" t="s">
        <v>5961</v>
      </c>
      <c r="BC1341" s="7">
        <v>0.1</v>
      </c>
      <c r="BD1341" s="14" t="s">
        <v>6146</v>
      </c>
      <c r="BE1341" s="49" t="s">
        <v>6020</v>
      </c>
      <c r="BF1341" s="38" t="s">
        <v>5961</v>
      </c>
      <c r="BG1341" s="7">
        <v>1</v>
      </c>
      <c r="BH1341" s="45">
        <v>906.02441332489457</v>
      </c>
      <c r="BI1341" s="215" t="s">
        <v>8518</v>
      </c>
      <c r="BJ1341" s="215" t="s">
        <v>8509</v>
      </c>
      <c r="BK1341" s="7">
        <v>0.8</v>
      </c>
      <c r="BL1341" s="25">
        <v>6.6666666666666038E-3</v>
      </c>
      <c r="BM1341" s="20">
        <v>0.82593749999999999</v>
      </c>
      <c r="BN1341" s="20">
        <v>0.90500000000000003</v>
      </c>
      <c r="BO1341" s="20">
        <v>0.76124999999999987</v>
      </c>
      <c r="BP1341" s="46">
        <v>75.5</v>
      </c>
      <c r="BQ1341" s="215" t="s">
        <v>8483</v>
      </c>
      <c r="BR1341" s="79">
        <v>-0.67682119205298008</v>
      </c>
      <c r="BS1341" s="9">
        <v>0</v>
      </c>
      <c r="BT1341" s="9">
        <v>0</v>
      </c>
      <c r="BU1341" s="47" t="s">
        <v>5993</v>
      </c>
      <c r="BV1341" s="47" t="s">
        <v>5993</v>
      </c>
      <c r="BW1341" s="14" t="s">
        <v>5474</v>
      </c>
      <c r="BX1341" s="83">
        <v>-0.5960264900662251</v>
      </c>
      <c r="BY1341" s="82">
        <v>0.61</v>
      </c>
      <c r="BZ1341" s="46">
        <v>37.131147540983605</v>
      </c>
      <c r="CA1341" s="48" t="s">
        <v>8475</v>
      </c>
      <c r="CB1341" s="45">
        <v>3873.1499999999996</v>
      </c>
      <c r="CC1341" s="45">
        <v>1744.05</v>
      </c>
      <c r="CD1341" s="45">
        <v>0</v>
      </c>
      <c r="CE1341" s="45">
        <v>0</v>
      </c>
      <c r="CF1341" s="14" t="s">
        <v>9839</v>
      </c>
      <c r="CG1341" s="7" t="s">
        <v>8556</v>
      </c>
      <c r="CH1341" s="215" t="s">
        <v>8479</v>
      </c>
      <c r="CI1341" s="215" t="s">
        <v>8479</v>
      </c>
      <c r="CJ1341" s="215" t="s">
        <v>8479</v>
      </c>
      <c r="CK1341" s="43" t="s">
        <v>6968</v>
      </c>
      <c r="CL1341" s="43" t="s">
        <v>5474</v>
      </c>
      <c r="CM1341" s="43" t="s">
        <v>5474</v>
      </c>
      <c r="CN1341" s="145">
        <v>1744.05</v>
      </c>
      <c r="CO1341" s="145">
        <v>3873.1499999999996</v>
      </c>
      <c r="CP1341" s="148">
        <v>20521.45296180886</v>
      </c>
      <c r="CQ1341" s="189" t="s">
        <v>5474</v>
      </c>
      <c r="CR1341" s="189" t="s">
        <v>5474</v>
      </c>
      <c r="CS1341" s="99" t="s">
        <v>5474</v>
      </c>
      <c r="CT1341" s="167" t="s">
        <v>5474</v>
      </c>
      <c r="CU1341" s="43" t="s">
        <v>5474</v>
      </c>
      <c r="CV1341" s="43" t="s">
        <v>5474</v>
      </c>
      <c r="CW1341" s="43" t="s">
        <v>5474</v>
      </c>
      <c r="CX1341" s="43" t="s">
        <v>5474</v>
      </c>
      <c r="CY1341" s="43" t="s">
        <v>5474</v>
      </c>
      <c r="CZ1341" s="43" t="s">
        <v>5474</v>
      </c>
      <c r="DA1341" s="42" t="s">
        <v>5474</v>
      </c>
      <c r="DB1341" s="42" t="s">
        <v>5474</v>
      </c>
      <c r="DC1341" s="42" t="s">
        <v>5474</v>
      </c>
      <c r="DD1341" s="42" t="s">
        <v>5474</v>
      </c>
      <c r="DE1341" s="42" t="s">
        <v>5474</v>
      </c>
      <c r="DF1341" s="42" t="s">
        <v>5474</v>
      </c>
      <c r="DG1341" s="42" t="s">
        <v>5474</v>
      </c>
      <c r="DH1341" s="42" t="s">
        <v>5474</v>
      </c>
    </row>
    <row r="1342" spans="1:112">
      <c r="A1342" s="22">
        <v>4806</v>
      </c>
      <c r="B1342" s="7" t="s">
        <v>1004</v>
      </c>
      <c r="C1342" s="21">
        <v>-1E-4</v>
      </c>
      <c r="D1342" s="21">
        <v>-1</v>
      </c>
      <c r="E1342" s="21">
        <v>0</v>
      </c>
      <c r="F1342" s="21">
        <v>0</v>
      </c>
      <c r="G1342" s="21">
        <v>-0.99929999999999997</v>
      </c>
      <c r="H1342" s="21">
        <v>-1.0690999999999999</v>
      </c>
      <c r="I1342" s="21">
        <v>0.54459999999999997</v>
      </c>
      <c r="J1342" s="21">
        <v>0.49199999999999999</v>
      </c>
      <c r="K1342" s="21">
        <v>0.33329999999999999</v>
      </c>
      <c r="L1342" s="21">
        <v>1.2593000000000001</v>
      </c>
      <c r="M1342" s="21">
        <v>-1.4077</v>
      </c>
      <c r="N1342" s="21">
        <v>0</v>
      </c>
      <c r="O1342" s="21">
        <v>0</v>
      </c>
      <c r="P1342" s="21">
        <v>0</v>
      </c>
      <c r="Q1342" s="21">
        <v>0</v>
      </c>
      <c r="R1342" s="21">
        <v>0</v>
      </c>
      <c r="S1342" s="21">
        <v>-0.39910000000000001</v>
      </c>
      <c r="T1342" s="21">
        <v>-0.41010000000000002</v>
      </c>
      <c r="U1342" s="10">
        <v>-13.32</v>
      </c>
      <c r="V1342" s="10">
        <v>-31.18</v>
      </c>
      <c r="W1342" s="7">
        <v>0</v>
      </c>
      <c r="X1342" s="20">
        <v>0</v>
      </c>
      <c r="Y1342" s="75"/>
      <c r="Z1342" s="7"/>
      <c r="AA1342" s="7"/>
      <c r="AB1342" s="51"/>
      <c r="AC1342" s="51"/>
      <c r="AD1342" s="51"/>
      <c r="AE1342" s="51"/>
      <c r="AF1342" s="51"/>
      <c r="AG1342" s="51"/>
      <c r="AH1342" s="20">
        <v>0</v>
      </c>
      <c r="AI1342" s="7" t="s">
        <v>8487</v>
      </c>
      <c r="AJ1342" s="67" t="s">
        <v>8757</v>
      </c>
      <c r="AK1342" s="44">
        <v>0.65891472868217038</v>
      </c>
      <c r="AL1342" s="44">
        <v>-0.71748878923766868</v>
      </c>
      <c r="AM1342" s="44">
        <v>1</v>
      </c>
      <c r="AN1342" s="25">
        <v>0.63235294117647067</v>
      </c>
      <c r="AO1342" s="25">
        <v>0.21862745098039221</v>
      </c>
      <c r="AP1342" s="215">
        <v>10.199999999999999</v>
      </c>
      <c r="AQ1342" s="215" t="s">
        <v>9658</v>
      </c>
      <c r="AR1342" s="44">
        <v>-5.5555555555555497E-2</v>
      </c>
      <c r="AS1342" s="171" t="s">
        <v>8037</v>
      </c>
      <c r="AT1342" s="171" t="s">
        <v>7203</v>
      </c>
      <c r="AU1342" s="171" t="s">
        <v>7310</v>
      </c>
      <c r="AV1342" s="7" t="s">
        <v>9169</v>
      </c>
      <c r="AW1342" s="14" t="s">
        <v>8036</v>
      </c>
      <c r="AX1342" s="49" t="s">
        <v>5967</v>
      </c>
      <c r="AY1342" s="38" t="s">
        <v>5961</v>
      </c>
      <c r="AZ1342" s="14" t="s">
        <v>6762</v>
      </c>
      <c r="BA1342" s="49" t="s">
        <v>5967</v>
      </c>
      <c r="BB1342" s="38" t="s">
        <v>5961</v>
      </c>
      <c r="BC1342" s="7">
        <v>0.2</v>
      </c>
      <c r="BD1342" s="14" t="s">
        <v>6052</v>
      </c>
      <c r="BE1342" s="49" t="s">
        <v>5967</v>
      </c>
      <c r="BF1342" s="38" t="s">
        <v>5961</v>
      </c>
      <c r="BG1342" s="7">
        <v>0.6</v>
      </c>
      <c r="BH1342" s="45">
        <v>17.068635800516621</v>
      </c>
      <c r="BI1342" s="215" t="s">
        <v>8495</v>
      </c>
      <c r="BJ1342" s="215" t="s">
        <v>8554</v>
      </c>
      <c r="BK1342" s="7">
        <v>0.3</v>
      </c>
      <c r="BL1342" s="25">
        <v>1.9999999999999928E-2</v>
      </c>
      <c r="BM1342" s="20">
        <v>0.61612500000000003</v>
      </c>
      <c r="BN1342" s="20">
        <v>0.48</v>
      </c>
      <c r="BO1342" s="20">
        <v>0.72749999999999992</v>
      </c>
      <c r="BP1342" s="46" t="s">
        <v>8473</v>
      </c>
      <c r="BQ1342" s="215" t="s">
        <v>8473</v>
      </c>
      <c r="BR1342" s="79" t="s">
        <v>8473</v>
      </c>
      <c r="BS1342" s="9">
        <v>0</v>
      </c>
      <c r="BT1342" s="9">
        <v>0</v>
      </c>
      <c r="BU1342" s="47" t="s">
        <v>5993</v>
      </c>
      <c r="BV1342" s="47" t="s">
        <v>5993</v>
      </c>
      <c r="BW1342" s="14" t="s">
        <v>5474</v>
      </c>
      <c r="BX1342" s="83" t="s">
        <v>8473</v>
      </c>
      <c r="BY1342" s="82" t="s">
        <v>8473</v>
      </c>
      <c r="BZ1342" s="46" t="s">
        <v>8473</v>
      </c>
      <c r="CA1342" s="48" t="s">
        <v>5474</v>
      </c>
      <c r="CB1342" s="45">
        <v>0</v>
      </c>
      <c r="CC1342" s="45">
        <v>0</v>
      </c>
      <c r="CD1342" s="45">
        <v>0</v>
      </c>
      <c r="CE1342" s="45">
        <v>0</v>
      </c>
      <c r="CF1342" s="14" t="s">
        <v>9840</v>
      </c>
      <c r="CG1342" s="7" t="s">
        <v>8477</v>
      </c>
      <c r="CH1342" s="215" t="s">
        <v>8498</v>
      </c>
      <c r="CI1342" s="215" t="s">
        <v>8498</v>
      </c>
      <c r="CJ1342" s="215" t="s">
        <v>8479</v>
      </c>
      <c r="CK1342" s="43" t="s">
        <v>6965</v>
      </c>
      <c r="CL1342" s="43" t="s">
        <v>5474</v>
      </c>
      <c r="CM1342" s="43" t="s">
        <v>5474</v>
      </c>
      <c r="CN1342" s="145">
        <v>0</v>
      </c>
      <c r="CO1342" s="145">
        <v>0</v>
      </c>
      <c r="CP1342" s="148">
        <v>174.10008516526952</v>
      </c>
      <c r="CQ1342" s="189" t="s">
        <v>5474</v>
      </c>
      <c r="CR1342" s="189" t="s">
        <v>5474</v>
      </c>
      <c r="CS1342" s="99" t="s">
        <v>5474</v>
      </c>
      <c r="CT1342" s="167" t="s">
        <v>5474</v>
      </c>
      <c r="CU1342" s="43" t="s">
        <v>5474</v>
      </c>
      <c r="CV1342" s="43" t="s">
        <v>5474</v>
      </c>
      <c r="CW1342" s="43" t="s">
        <v>5474</v>
      </c>
      <c r="CX1342" s="43" t="s">
        <v>5474</v>
      </c>
      <c r="CY1342" s="43" t="s">
        <v>5474</v>
      </c>
      <c r="CZ1342" s="43" t="s">
        <v>5474</v>
      </c>
      <c r="DA1342" s="42" t="s">
        <v>5474</v>
      </c>
      <c r="DB1342" s="42" t="s">
        <v>5474</v>
      </c>
      <c r="DC1342" s="42" t="s">
        <v>5474</v>
      </c>
      <c r="DD1342" s="42" t="s">
        <v>5474</v>
      </c>
      <c r="DE1342" s="42" t="s">
        <v>5474</v>
      </c>
      <c r="DF1342" s="42" t="s">
        <v>5474</v>
      </c>
      <c r="DG1342" s="42" t="s">
        <v>5474</v>
      </c>
      <c r="DH1342" s="42" t="s">
        <v>5474</v>
      </c>
    </row>
    <row r="1343" spans="1:112">
      <c r="A1343" s="22">
        <v>6492</v>
      </c>
      <c r="B1343" s="7" t="s">
        <v>3925</v>
      </c>
      <c r="C1343" s="21">
        <v>-1E-4</v>
      </c>
      <c r="D1343" s="21">
        <v>0</v>
      </c>
      <c r="E1343" s="21">
        <v>0</v>
      </c>
      <c r="F1343" s="21">
        <v>0</v>
      </c>
      <c r="G1343" s="21">
        <v>-5.4100000000000002E-2</v>
      </c>
      <c r="H1343" s="21">
        <v>1.2999999999999999E-3</v>
      </c>
      <c r="I1343" s="21">
        <v>-0.98199999999999998</v>
      </c>
      <c r="J1343" s="21">
        <v>-0.74099999999999999</v>
      </c>
      <c r="K1343" s="21"/>
      <c r="L1343" s="21"/>
      <c r="M1343" s="21"/>
      <c r="N1343" s="21"/>
      <c r="O1343" s="21"/>
      <c r="P1343" s="21"/>
      <c r="Q1343" s="21"/>
      <c r="R1343" s="21"/>
      <c r="S1343" s="21"/>
      <c r="T1343" s="21"/>
      <c r="U1343" s="10">
        <v>-15.39</v>
      </c>
      <c r="V1343" s="10">
        <v>-18.32</v>
      </c>
      <c r="W1343" s="7">
        <v>0</v>
      </c>
      <c r="X1343" s="20">
        <v>0</v>
      </c>
      <c r="Y1343" s="75"/>
      <c r="Z1343" s="7"/>
      <c r="AA1343" s="7"/>
      <c r="AB1343" s="51">
        <v>-103</v>
      </c>
      <c r="AC1343" s="51">
        <v>-32</v>
      </c>
      <c r="AD1343" s="51"/>
      <c r="AE1343" s="51"/>
      <c r="AF1343" s="51">
        <v>4</v>
      </c>
      <c r="AG1343" s="51"/>
      <c r="AH1343" s="20">
        <v>0</v>
      </c>
      <c r="AI1343" s="7" t="s">
        <v>8493</v>
      </c>
      <c r="AJ1343" s="67" t="s">
        <v>8536</v>
      </c>
      <c r="AK1343" s="44">
        <v>-0.86807387862796836</v>
      </c>
      <c r="AL1343" s="44">
        <v>-0.54545454545454541</v>
      </c>
      <c r="AM1343" s="44">
        <v>0.55555555555555558</v>
      </c>
      <c r="AN1343" s="25">
        <v>1.306896551724138</v>
      </c>
      <c r="AO1343" s="25">
        <v>0.37931034482758619</v>
      </c>
      <c r="AP1343" s="215">
        <v>145</v>
      </c>
      <c r="AQ1343" s="215" t="s">
        <v>9658</v>
      </c>
      <c r="AR1343" s="44">
        <v>-6.8493150684931503E-3</v>
      </c>
      <c r="AS1343" s="171" t="s">
        <v>8286</v>
      </c>
      <c r="AT1343" s="171" t="s">
        <v>7509</v>
      </c>
      <c r="AU1343" s="171" t="s">
        <v>7113</v>
      </c>
      <c r="AV1343" s="7" t="s">
        <v>5474</v>
      </c>
      <c r="AW1343" s="14" t="s">
        <v>6750</v>
      </c>
      <c r="AX1343" s="49" t="s">
        <v>5967</v>
      </c>
      <c r="AY1343" s="38" t="s">
        <v>5971</v>
      </c>
      <c r="AZ1343" s="14" t="s">
        <v>6815</v>
      </c>
      <c r="BA1343" s="49" t="s">
        <v>6039</v>
      </c>
      <c r="BB1343" s="38" t="s">
        <v>5971</v>
      </c>
      <c r="BC1343" s="7">
        <v>0.2</v>
      </c>
      <c r="BD1343" s="14" t="s">
        <v>6038</v>
      </c>
      <c r="BE1343" s="49" t="s">
        <v>6039</v>
      </c>
      <c r="BF1343" s="38" t="s">
        <v>6007</v>
      </c>
      <c r="BG1343" s="7">
        <v>1.2</v>
      </c>
      <c r="BH1343" s="45">
        <v>457.48339036985493</v>
      </c>
      <c r="BI1343" s="215" t="s">
        <v>8489</v>
      </c>
      <c r="BJ1343" s="215" t="s">
        <v>8568</v>
      </c>
      <c r="BK1343" s="7">
        <v>0.5</v>
      </c>
      <c r="BL1343" s="25">
        <v>1.7543859649122806E-2</v>
      </c>
      <c r="BM1343" s="20">
        <v>0.55212500000000009</v>
      </c>
      <c r="BN1343" s="20">
        <v>0.59750000000000003</v>
      </c>
      <c r="BO1343" s="20">
        <v>0.51500000000000001</v>
      </c>
      <c r="BP1343" s="46" t="s">
        <v>8473</v>
      </c>
      <c r="BQ1343" s="215" t="s">
        <v>8473</v>
      </c>
      <c r="BR1343" s="79" t="s">
        <v>8473</v>
      </c>
      <c r="BS1343" s="9">
        <v>0</v>
      </c>
      <c r="BT1343" s="9">
        <v>0</v>
      </c>
      <c r="BU1343" s="47" t="s">
        <v>5993</v>
      </c>
      <c r="BV1343" s="47" t="s">
        <v>5993</v>
      </c>
      <c r="BW1343" s="14" t="s">
        <v>5474</v>
      </c>
      <c r="BX1343" s="83" t="s">
        <v>8473</v>
      </c>
      <c r="BY1343" s="82" t="s">
        <v>8473</v>
      </c>
      <c r="BZ1343" s="46" t="s">
        <v>8473</v>
      </c>
      <c r="CA1343" s="48" t="s">
        <v>5474</v>
      </c>
      <c r="CB1343" s="45">
        <v>-14935</v>
      </c>
      <c r="CC1343" s="45">
        <v>-4640</v>
      </c>
      <c r="CD1343" s="45">
        <v>0</v>
      </c>
      <c r="CE1343" s="45">
        <v>0</v>
      </c>
      <c r="CF1343" s="14" t="s">
        <v>9841</v>
      </c>
      <c r="CG1343" s="7" t="s">
        <v>8590</v>
      </c>
      <c r="CH1343" s="215" t="s">
        <v>8479</v>
      </c>
      <c r="CI1343" s="215" t="s">
        <v>8498</v>
      </c>
      <c r="CJ1343" s="215" t="s">
        <v>8478</v>
      </c>
      <c r="CK1343" s="43" t="s">
        <v>5474</v>
      </c>
      <c r="CL1343" s="43" t="s">
        <v>5474</v>
      </c>
      <c r="CM1343" s="43" t="s">
        <v>6898</v>
      </c>
      <c r="CN1343" s="145">
        <v>-4640</v>
      </c>
      <c r="CO1343" s="145">
        <v>-14935</v>
      </c>
      <c r="CP1343" s="148">
        <v>66335.091603628971</v>
      </c>
      <c r="CQ1343" s="189" t="s">
        <v>5474</v>
      </c>
      <c r="CR1343" s="189" t="s">
        <v>5474</v>
      </c>
      <c r="CS1343" s="99" t="s">
        <v>5474</v>
      </c>
      <c r="CT1343" s="167" t="s">
        <v>5474</v>
      </c>
      <c r="CU1343" s="43" t="s">
        <v>5474</v>
      </c>
      <c r="CV1343" s="43" t="s">
        <v>5474</v>
      </c>
      <c r="CW1343" s="43" t="s">
        <v>5474</v>
      </c>
      <c r="CX1343" s="43" t="s">
        <v>5474</v>
      </c>
      <c r="CY1343" s="43" t="s">
        <v>5474</v>
      </c>
      <c r="CZ1343" s="43" t="s">
        <v>5474</v>
      </c>
      <c r="DA1343" s="42" t="s">
        <v>5474</v>
      </c>
      <c r="DB1343" s="42" t="s">
        <v>5474</v>
      </c>
      <c r="DC1343" s="42" t="s">
        <v>5474</v>
      </c>
      <c r="DD1343" s="42" t="s">
        <v>5474</v>
      </c>
      <c r="DE1343" s="42" t="s">
        <v>5474</v>
      </c>
      <c r="DF1343" s="42" t="s">
        <v>5474</v>
      </c>
      <c r="DG1343" s="42" t="s">
        <v>5474</v>
      </c>
      <c r="DH1343" s="42" t="s">
        <v>5474</v>
      </c>
    </row>
    <row r="1344" spans="1:112">
      <c r="A1344" s="22">
        <v>5490</v>
      </c>
      <c r="B1344" s="7" t="s">
        <v>1152</v>
      </c>
      <c r="C1344" s="21">
        <v>-0.18260000000000001</v>
      </c>
      <c r="D1344" s="21">
        <v>-0.60140000000000005</v>
      </c>
      <c r="E1344" s="21">
        <v>2.6499999999999999E-2</v>
      </c>
      <c r="F1344" s="21">
        <v>-0.4788</v>
      </c>
      <c r="G1344" s="21">
        <v>-0.2908</v>
      </c>
      <c r="H1344" s="21">
        <v>-1.75</v>
      </c>
      <c r="I1344" s="21">
        <v>-1.2181999999999999</v>
      </c>
      <c r="J1344" s="21">
        <v>-0.92449999999999999</v>
      </c>
      <c r="K1344" s="21">
        <v>-6.1199999999999997E-2</v>
      </c>
      <c r="L1344" s="21">
        <v>-0.14929999999999999</v>
      </c>
      <c r="M1344" s="21">
        <v>-2.3300000000000001E-2</v>
      </c>
      <c r="N1344" s="21">
        <v>-0.1313</v>
      </c>
      <c r="O1344" s="21">
        <v>-0.26069999999999999</v>
      </c>
      <c r="P1344" s="21">
        <v>-5.3699999999999998E-2</v>
      </c>
      <c r="Q1344" s="21">
        <v>-2.3400000000000001E-2</v>
      </c>
      <c r="R1344" s="21">
        <v>-1.8499999999999999E-2</v>
      </c>
      <c r="S1344" s="21">
        <v>0.1226</v>
      </c>
      <c r="T1344" s="21">
        <v>9.0499999999999997E-2</v>
      </c>
      <c r="U1344" s="10">
        <v>0.04</v>
      </c>
      <c r="V1344" s="10">
        <v>1.69</v>
      </c>
      <c r="W1344" s="7">
        <v>1.8001</v>
      </c>
      <c r="X1344" s="20">
        <v>0.93759999999999999</v>
      </c>
      <c r="Y1344" s="75">
        <v>2020</v>
      </c>
      <c r="Z1344" s="7">
        <v>2.0003000000000002</v>
      </c>
      <c r="AA1344" s="7">
        <v>0</v>
      </c>
      <c r="AB1344" s="51">
        <v>-201</v>
      </c>
      <c r="AC1344" s="51">
        <v>-43</v>
      </c>
      <c r="AD1344" s="51"/>
      <c r="AE1344" s="51"/>
      <c r="AF1344" s="51"/>
      <c r="AG1344" s="51"/>
      <c r="AH1344" s="20">
        <v>5.1999999999999998E-2</v>
      </c>
      <c r="AI1344" s="7" t="s">
        <v>8467</v>
      </c>
      <c r="AJ1344" s="67" t="s">
        <v>8757</v>
      </c>
      <c r="AK1344" s="44">
        <v>-0.83902439024390263</v>
      </c>
      <c r="AL1344" s="44">
        <v>-0.98749999999999982</v>
      </c>
      <c r="AM1344" s="44">
        <v>-1</v>
      </c>
      <c r="AN1344" s="25">
        <v>0.40196078431372551</v>
      </c>
      <c r="AO1344" s="25">
        <v>0.15686274509803921</v>
      </c>
      <c r="AP1344" s="215">
        <v>25.5</v>
      </c>
      <c r="AQ1344" s="215" t="s">
        <v>9658</v>
      </c>
      <c r="AR1344" s="44">
        <v>-3.90625E-3</v>
      </c>
      <c r="AS1344" s="171" t="s">
        <v>8144</v>
      </c>
      <c r="AT1344" s="171" t="s">
        <v>6947</v>
      </c>
      <c r="AU1344" s="171" t="s">
        <v>7504</v>
      </c>
      <c r="AV1344" s="7" t="s">
        <v>8470</v>
      </c>
      <c r="AW1344" s="14" t="s">
        <v>6609</v>
      </c>
      <c r="AX1344" s="49" t="s">
        <v>5967</v>
      </c>
      <c r="AY1344" s="38" t="s">
        <v>6047</v>
      </c>
      <c r="AZ1344" s="14" t="s">
        <v>6586</v>
      </c>
      <c r="BA1344" s="49" t="s">
        <v>5967</v>
      </c>
      <c r="BB1344" s="38" t="s">
        <v>6007</v>
      </c>
      <c r="BC1344" s="7">
        <v>0.4</v>
      </c>
      <c r="BD1344" s="14" t="s">
        <v>6087</v>
      </c>
      <c r="BE1344" s="49" t="s">
        <v>5960</v>
      </c>
      <c r="BF1344" s="38" t="s">
        <v>5971</v>
      </c>
      <c r="BG1344" s="7">
        <v>0.8</v>
      </c>
      <c r="BH1344" s="45">
        <v>161.10961611214827</v>
      </c>
      <c r="BI1344" s="215" t="s">
        <v>8471</v>
      </c>
      <c r="BJ1344" s="215" t="s">
        <v>8554</v>
      </c>
      <c r="BK1344" s="7">
        <v>1.3</v>
      </c>
      <c r="BL1344" s="25">
        <v>0</v>
      </c>
      <c r="BM1344" s="20">
        <v>0.353875</v>
      </c>
      <c r="BN1344" s="20">
        <v>0.32500000000000001</v>
      </c>
      <c r="BO1344" s="20">
        <v>0.37749999999999995</v>
      </c>
      <c r="BP1344" s="46">
        <v>15.088757396449704</v>
      </c>
      <c r="BQ1344" s="215" t="s">
        <v>8569</v>
      </c>
      <c r="BR1344" s="79">
        <v>-0.42395816993464053</v>
      </c>
      <c r="BS1344" s="9">
        <v>6.4365617997459879E-2</v>
      </c>
      <c r="BT1344" s="9">
        <v>7.2170937271861524E-2</v>
      </c>
      <c r="BU1344" s="47" t="s">
        <v>5993</v>
      </c>
      <c r="BV1344" s="47" t="s">
        <v>5993</v>
      </c>
      <c r="BW1344" s="14" t="s">
        <v>5474</v>
      </c>
      <c r="BX1344" s="83">
        <v>-0.30874980392156864</v>
      </c>
      <c r="BY1344" s="82">
        <v>0.94000000000000006</v>
      </c>
      <c r="BZ1344" s="46">
        <v>27.127659574468083</v>
      </c>
      <c r="CA1344" s="48" t="s">
        <v>5474</v>
      </c>
      <c r="CB1344" s="45">
        <v>-5125.5</v>
      </c>
      <c r="CC1344" s="45">
        <v>-1096.5</v>
      </c>
      <c r="CD1344" s="45">
        <v>0</v>
      </c>
      <c r="CE1344" s="45">
        <v>0</v>
      </c>
      <c r="CF1344" s="14" t="s">
        <v>9842</v>
      </c>
      <c r="CG1344" s="7" t="s">
        <v>8556</v>
      </c>
      <c r="CH1344" s="215" t="s">
        <v>8479</v>
      </c>
      <c r="CI1344" s="215" t="s">
        <v>8546</v>
      </c>
      <c r="CJ1344" s="215" t="s">
        <v>8479</v>
      </c>
      <c r="CK1344" s="43" t="s">
        <v>6917</v>
      </c>
      <c r="CL1344" s="43" t="s">
        <v>5474</v>
      </c>
      <c r="CM1344" s="43" t="s">
        <v>5474</v>
      </c>
      <c r="CN1344" s="145">
        <v>-1096.5</v>
      </c>
      <c r="CO1344" s="145">
        <v>-5125.5</v>
      </c>
      <c r="CP1344" s="148">
        <v>4108.295210859781</v>
      </c>
      <c r="CQ1344" s="189" t="s">
        <v>5474</v>
      </c>
      <c r="CR1344" s="189" t="s">
        <v>5474</v>
      </c>
      <c r="CS1344" s="99" t="s">
        <v>5474</v>
      </c>
      <c r="CT1344" s="167" t="s">
        <v>5474</v>
      </c>
      <c r="CU1344" s="43" t="s">
        <v>5474</v>
      </c>
      <c r="CV1344" s="43" t="s">
        <v>5474</v>
      </c>
      <c r="CW1344" s="43" t="s">
        <v>5474</v>
      </c>
      <c r="CX1344" s="43" t="s">
        <v>5474</v>
      </c>
      <c r="CY1344" s="43" t="s">
        <v>5474</v>
      </c>
      <c r="CZ1344" s="43" t="s">
        <v>5474</v>
      </c>
      <c r="DA1344" s="42" t="s">
        <v>5474</v>
      </c>
      <c r="DB1344" s="42" t="s">
        <v>5474</v>
      </c>
      <c r="DC1344" s="42" t="s">
        <v>5474</v>
      </c>
      <c r="DD1344" s="42" t="s">
        <v>5474</v>
      </c>
      <c r="DE1344" s="42" t="s">
        <v>5474</v>
      </c>
      <c r="DF1344" s="42" t="s">
        <v>5474</v>
      </c>
      <c r="DG1344" s="42" t="s">
        <v>5474</v>
      </c>
      <c r="DH1344" s="42" t="s">
        <v>5474</v>
      </c>
    </row>
    <row r="1345" spans="1:112">
      <c r="A1345" s="22">
        <v>6486</v>
      </c>
      <c r="B1345" s="7" t="s">
        <v>1391</v>
      </c>
      <c r="C1345" s="21">
        <v>-0.57850000000000001</v>
      </c>
      <c r="D1345" s="21">
        <v>-0.2868</v>
      </c>
      <c r="E1345" s="21">
        <v>-0.46200000000000002</v>
      </c>
      <c r="F1345" s="21">
        <v>-0.2495</v>
      </c>
      <c r="G1345" s="21">
        <v>-1.5599999999999999E-2</v>
      </c>
      <c r="H1345" s="21">
        <v>0.56979999999999997</v>
      </c>
      <c r="I1345" s="21">
        <v>-0.29320000000000002</v>
      </c>
      <c r="J1345" s="21">
        <v>-0.1845</v>
      </c>
      <c r="K1345" s="21">
        <v>5.0000000000000001E-3</v>
      </c>
      <c r="L1345" s="21">
        <v>-1.1000000000000001E-3</v>
      </c>
      <c r="M1345" s="21">
        <v>1.7500000000000002E-2</v>
      </c>
      <c r="N1345" s="21">
        <v>1.5100000000000001E-2</v>
      </c>
      <c r="O1345" s="21">
        <v>-6.3E-3</v>
      </c>
      <c r="P1345" s="21">
        <v>-1.1999999999999999E-3</v>
      </c>
      <c r="Q1345" s="21">
        <v>-3.3999999999999998E-3</v>
      </c>
      <c r="R1345" s="21">
        <v>-2.2000000000000001E-3</v>
      </c>
      <c r="S1345" s="21">
        <v>5.7099999999999998E-2</v>
      </c>
      <c r="T1345" s="21">
        <v>3.5900000000000001E-2</v>
      </c>
      <c r="U1345" s="10">
        <v>2.21</v>
      </c>
      <c r="V1345" s="10">
        <v>5.77</v>
      </c>
      <c r="W1345" s="7">
        <v>4.7</v>
      </c>
      <c r="X1345" s="20">
        <v>0.9385</v>
      </c>
      <c r="Y1345" s="75">
        <v>2020</v>
      </c>
      <c r="Z1345" s="7">
        <v>6</v>
      </c>
      <c r="AA1345" s="7">
        <v>0</v>
      </c>
      <c r="AB1345" s="51">
        <v>-23</v>
      </c>
      <c r="AC1345" s="51">
        <v>-38</v>
      </c>
      <c r="AD1345" s="51"/>
      <c r="AE1345" s="51"/>
      <c r="AF1345" s="51"/>
      <c r="AG1345" s="51"/>
      <c r="AH1345" s="20">
        <v>0</v>
      </c>
      <c r="AI1345" s="7" t="s">
        <v>8493</v>
      </c>
      <c r="AJ1345" s="67" t="s">
        <v>9168</v>
      </c>
      <c r="AK1345" s="44">
        <v>-0.85333333333333317</v>
      </c>
      <c r="AL1345" s="44">
        <v>-0.90526315789473621</v>
      </c>
      <c r="AM1345" s="44">
        <v>0.750000000000003</v>
      </c>
      <c r="AN1345" s="25">
        <v>0.42016806722689071</v>
      </c>
      <c r="AO1345" s="25">
        <v>0.13305322128851541</v>
      </c>
      <c r="AP1345" s="215">
        <v>71.400000000000006</v>
      </c>
      <c r="AQ1345" s="215" t="s">
        <v>9658</v>
      </c>
      <c r="AR1345" s="44">
        <v>-5.5710306406685202E-3</v>
      </c>
      <c r="AS1345" s="171" t="s">
        <v>8282</v>
      </c>
      <c r="AT1345" s="171" t="s">
        <v>7203</v>
      </c>
      <c r="AU1345" s="171" t="s">
        <v>6948</v>
      </c>
      <c r="AV1345" s="7" t="s">
        <v>8470</v>
      </c>
      <c r="AW1345" s="14" t="s">
        <v>6053</v>
      </c>
      <c r="AX1345" s="49" t="s">
        <v>5960</v>
      </c>
      <c r="AY1345" s="38" t="s">
        <v>5971</v>
      </c>
      <c r="AZ1345" s="14" t="s">
        <v>6041</v>
      </c>
      <c r="BA1345" s="49" t="s">
        <v>5993</v>
      </c>
      <c r="BB1345" s="38" t="s">
        <v>5993</v>
      </c>
      <c r="BC1345" s="7">
        <v>2.1</v>
      </c>
      <c r="BD1345" s="14" t="s">
        <v>6103</v>
      </c>
      <c r="BE1345" s="49" t="s">
        <v>5967</v>
      </c>
      <c r="BF1345" s="38" t="s">
        <v>5971</v>
      </c>
      <c r="BG1345" s="7">
        <v>1.4</v>
      </c>
      <c r="BH1345" s="45">
        <v>125.7565282509419</v>
      </c>
      <c r="BI1345" s="215" t="s">
        <v>8495</v>
      </c>
      <c r="BJ1345" s="215" t="s">
        <v>8554</v>
      </c>
      <c r="BK1345" s="7">
        <v>0.6</v>
      </c>
      <c r="BL1345" s="25">
        <v>1.2765957446808592E-2</v>
      </c>
      <c r="BM1345" s="20">
        <v>0.44887500000000002</v>
      </c>
      <c r="BN1345" s="20">
        <v>0.28250000000000003</v>
      </c>
      <c r="BO1345" s="20">
        <v>0.58499999999999996</v>
      </c>
      <c r="BP1345" s="46">
        <v>12.374350086655115</v>
      </c>
      <c r="BQ1345" s="215" t="s">
        <v>8569</v>
      </c>
      <c r="BR1345" s="79">
        <v>0.11945261437908487</v>
      </c>
      <c r="BS1345" s="9">
        <v>5.9627509601047013E-2</v>
      </c>
      <c r="BT1345" s="9">
        <v>7.7728899383981975E-2</v>
      </c>
      <c r="BU1345" s="47" t="s">
        <v>5993</v>
      </c>
      <c r="BV1345" s="47" t="s">
        <v>5993</v>
      </c>
      <c r="BW1345" s="14" t="s">
        <v>5474</v>
      </c>
      <c r="BX1345" s="83">
        <v>0.34334313725490162</v>
      </c>
      <c r="BY1345" s="82">
        <v>5.1099999999999994</v>
      </c>
      <c r="BZ1345" s="46">
        <v>13.97260273972603</v>
      </c>
      <c r="CA1345" s="48" t="s">
        <v>5474</v>
      </c>
      <c r="CB1345" s="45">
        <v>-1642.2</v>
      </c>
      <c r="CC1345" s="45">
        <v>-2713.2000000000003</v>
      </c>
      <c r="CD1345" s="45">
        <v>0</v>
      </c>
      <c r="CE1345" s="45">
        <v>0</v>
      </c>
      <c r="CF1345" s="14" t="s">
        <v>3919</v>
      </c>
      <c r="CG1345" s="7" t="s">
        <v>8477</v>
      </c>
      <c r="CH1345" s="215" t="s">
        <v>8478</v>
      </c>
      <c r="CI1345" s="215" t="s">
        <v>8479</v>
      </c>
      <c r="CJ1345" s="215" t="s">
        <v>8479</v>
      </c>
      <c r="CK1345" s="43" t="s">
        <v>6945</v>
      </c>
      <c r="CL1345" s="43" t="s">
        <v>5474</v>
      </c>
      <c r="CM1345" s="43" t="s">
        <v>5474</v>
      </c>
      <c r="CN1345" s="145">
        <v>-2713.2000000000003</v>
      </c>
      <c r="CO1345" s="145">
        <v>-1642.2</v>
      </c>
      <c r="CP1345" s="148">
        <v>8979.0161171172531</v>
      </c>
      <c r="CQ1345" s="189">
        <v>-1.5406162464985914E-2</v>
      </c>
      <c r="CR1345" s="189">
        <v>0.21829999999999999</v>
      </c>
      <c r="CS1345" s="99">
        <v>44522</v>
      </c>
      <c r="CT1345" s="167" t="s">
        <v>5474</v>
      </c>
      <c r="CU1345" s="43" t="s">
        <v>5474</v>
      </c>
      <c r="CV1345" s="43" t="s">
        <v>5474</v>
      </c>
      <c r="CW1345" s="43" t="s">
        <v>5474</v>
      </c>
      <c r="CX1345" s="43" t="s">
        <v>5474</v>
      </c>
      <c r="CY1345" s="43" t="s">
        <v>5474</v>
      </c>
      <c r="CZ1345" s="43" t="s">
        <v>5474</v>
      </c>
      <c r="DA1345" s="42" t="s">
        <v>5474</v>
      </c>
      <c r="DB1345" s="42" t="s">
        <v>5474</v>
      </c>
      <c r="DC1345" s="42" t="s">
        <v>5474</v>
      </c>
      <c r="DD1345" s="42" t="s">
        <v>5474</v>
      </c>
      <c r="DE1345" s="42" t="s">
        <v>5474</v>
      </c>
      <c r="DF1345" s="42" t="s">
        <v>5474</v>
      </c>
      <c r="DG1345" s="42" t="s">
        <v>5474</v>
      </c>
      <c r="DH1345" s="42" t="s">
        <v>5474</v>
      </c>
    </row>
    <row r="1346" spans="1:112">
      <c r="A1346" s="22">
        <v>1449</v>
      </c>
      <c r="B1346" s="7" t="s">
        <v>102</v>
      </c>
      <c r="C1346" s="21">
        <v>-0.1794</v>
      </c>
      <c r="D1346" s="21">
        <v>2.1576</v>
      </c>
      <c r="E1346" s="21">
        <v>-1.6299999999999999E-2</v>
      </c>
      <c r="F1346" s="21">
        <v>0.88260000000000005</v>
      </c>
      <c r="G1346" s="21">
        <v>0.69210000000000005</v>
      </c>
      <c r="H1346" s="21">
        <v>2.9523999999999999</v>
      </c>
      <c r="I1346" s="21">
        <v>6.6551999999999998</v>
      </c>
      <c r="J1346" s="21">
        <v>2.0127000000000002</v>
      </c>
      <c r="K1346" s="21">
        <v>6.5100000000000005E-2</v>
      </c>
      <c r="L1346" s="21">
        <v>9.4700000000000006E-2</v>
      </c>
      <c r="M1346" s="21">
        <v>2.3300000000000001E-2</v>
      </c>
      <c r="N1346" s="21">
        <v>9.3600000000000003E-2</v>
      </c>
      <c r="O1346" s="21">
        <v>0.129</v>
      </c>
      <c r="P1346" s="21">
        <v>1.9E-2</v>
      </c>
      <c r="Q1346" s="21">
        <v>8.2100000000000006E-2</v>
      </c>
      <c r="R1346" s="21">
        <v>1.03E-2</v>
      </c>
      <c r="S1346" s="21">
        <v>-0.11840000000000001</v>
      </c>
      <c r="T1346" s="21">
        <v>2.9999999999999997E-4</v>
      </c>
      <c r="U1346" s="10">
        <v>0.8</v>
      </c>
      <c r="V1346" s="10">
        <v>0.82</v>
      </c>
      <c r="W1346" s="7">
        <v>0</v>
      </c>
      <c r="X1346" s="20">
        <v>0</v>
      </c>
      <c r="Y1346" s="75"/>
      <c r="Z1346" s="7"/>
      <c r="AA1346" s="7"/>
      <c r="AB1346" s="51">
        <v>-42</v>
      </c>
      <c r="AC1346" s="51">
        <v>-56</v>
      </c>
      <c r="AD1346" s="51"/>
      <c r="AE1346" s="51"/>
      <c r="AF1346" s="51"/>
      <c r="AG1346" s="51"/>
      <c r="AH1346" s="20">
        <v>0</v>
      </c>
      <c r="AI1346" s="7" t="s">
        <v>8493</v>
      </c>
      <c r="AJ1346" s="67" t="s">
        <v>9168</v>
      </c>
      <c r="AK1346" s="44">
        <v>-0.89782608695652166</v>
      </c>
      <c r="AL1346" s="44">
        <v>-0.98461538461538445</v>
      </c>
      <c r="AM1346" s="44">
        <v>-0.89999999999999858</v>
      </c>
      <c r="AN1346" s="25">
        <v>1.5282392026578075</v>
      </c>
      <c r="AO1346" s="25">
        <v>0.2159468438538206</v>
      </c>
      <c r="AP1346" s="215">
        <v>15.05</v>
      </c>
      <c r="AQ1346" s="215" t="s">
        <v>9658</v>
      </c>
      <c r="AR1346" s="44">
        <v>-9.8684210526315697E-3</v>
      </c>
      <c r="AS1346" s="171" t="s">
        <v>7048</v>
      </c>
      <c r="AT1346" s="171" t="s">
        <v>7101</v>
      </c>
      <c r="AU1346" s="171" t="s">
        <v>7032</v>
      </c>
      <c r="AV1346" s="7" t="s">
        <v>5474</v>
      </c>
      <c r="AW1346" s="14" t="s">
        <v>6530</v>
      </c>
      <c r="AX1346" s="49" t="s">
        <v>5967</v>
      </c>
      <c r="AY1346" s="38" t="s">
        <v>6047</v>
      </c>
      <c r="AZ1346" s="14" t="s">
        <v>6036</v>
      </c>
      <c r="BA1346" s="49" t="s">
        <v>5993</v>
      </c>
      <c r="BB1346" s="38" t="s">
        <v>5993</v>
      </c>
      <c r="BC1346" s="7">
        <v>1</v>
      </c>
      <c r="BD1346" s="14" t="s">
        <v>6076</v>
      </c>
      <c r="BE1346" s="49" t="s">
        <v>5967</v>
      </c>
      <c r="BF1346" s="38" t="s">
        <v>6007</v>
      </c>
      <c r="BG1346" s="7">
        <v>0.6</v>
      </c>
      <c r="BH1346" s="45">
        <v>201.64408840237238</v>
      </c>
      <c r="BI1346" s="215" t="s">
        <v>8495</v>
      </c>
      <c r="BJ1346" s="215" t="s">
        <v>8554</v>
      </c>
      <c r="BK1346" s="7">
        <v>0.7</v>
      </c>
      <c r="BL1346" s="25">
        <v>3.3333333333333808E-3</v>
      </c>
      <c r="BM1346" s="20">
        <v>0.75025000000000008</v>
      </c>
      <c r="BN1346" s="20">
        <v>0.77500000000000002</v>
      </c>
      <c r="BO1346" s="20">
        <v>0.73</v>
      </c>
      <c r="BP1346" s="46">
        <v>18.353658536585368</v>
      </c>
      <c r="BQ1346" s="215" t="s">
        <v>8553</v>
      </c>
      <c r="BR1346" s="79">
        <v>-0.36212624584717601</v>
      </c>
      <c r="BS1346" s="9">
        <v>0</v>
      </c>
      <c r="BT1346" s="9">
        <v>0</v>
      </c>
      <c r="BU1346" s="47" t="s">
        <v>5993</v>
      </c>
      <c r="BV1346" s="47" t="s">
        <v>5993</v>
      </c>
      <c r="BW1346" s="14" t="s">
        <v>5474</v>
      </c>
      <c r="BX1346" s="83">
        <v>-0.20265780730897015</v>
      </c>
      <c r="BY1346" s="82">
        <v>0.8</v>
      </c>
      <c r="BZ1346" s="46">
        <v>18.8125</v>
      </c>
      <c r="CA1346" s="48" t="s">
        <v>5474</v>
      </c>
      <c r="CB1346" s="45">
        <v>-632.1</v>
      </c>
      <c r="CC1346" s="45">
        <v>-842.80000000000007</v>
      </c>
      <c r="CD1346" s="45">
        <v>0</v>
      </c>
      <c r="CE1346" s="45">
        <v>0</v>
      </c>
      <c r="CF1346" s="14" t="s">
        <v>9843</v>
      </c>
      <c r="CG1346" s="7" t="s">
        <v>8556</v>
      </c>
      <c r="CH1346" s="215" t="s">
        <v>8479</v>
      </c>
      <c r="CI1346" s="215" t="s">
        <v>8479</v>
      </c>
      <c r="CJ1346" s="215" t="s">
        <v>8523</v>
      </c>
      <c r="CK1346" s="43" t="s">
        <v>6945</v>
      </c>
      <c r="CL1346" s="43" t="s">
        <v>5474</v>
      </c>
      <c r="CM1346" s="43" t="s">
        <v>5474</v>
      </c>
      <c r="CN1346" s="145">
        <v>-842.80000000000007</v>
      </c>
      <c r="CO1346" s="145">
        <v>-632.1</v>
      </c>
      <c r="CP1346" s="148">
        <v>3034.7435304557043</v>
      </c>
      <c r="CQ1346" s="189" t="s">
        <v>5474</v>
      </c>
      <c r="CR1346" s="189" t="s">
        <v>5474</v>
      </c>
      <c r="CS1346" s="99" t="s">
        <v>5474</v>
      </c>
      <c r="CT1346" s="167" t="s">
        <v>5474</v>
      </c>
      <c r="CU1346" s="43" t="s">
        <v>5474</v>
      </c>
      <c r="CV1346" s="43" t="s">
        <v>5474</v>
      </c>
      <c r="CW1346" s="43" t="s">
        <v>5474</v>
      </c>
      <c r="CX1346" s="43" t="s">
        <v>5474</v>
      </c>
      <c r="CY1346" s="43" t="s">
        <v>5474</v>
      </c>
      <c r="CZ1346" s="43" t="s">
        <v>5474</v>
      </c>
      <c r="DA1346" s="42" t="s">
        <v>5474</v>
      </c>
      <c r="DB1346" s="42" t="s">
        <v>5474</v>
      </c>
      <c r="DC1346" s="42" t="s">
        <v>5474</v>
      </c>
      <c r="DD1346" s="42" t="s">
        <v>5474</v>
      </c>
      <c r="DE1346" s="42" t="s">
        <v>5474</v>
      </c>
      <c r="DF1346" s="42" t="s">
        <v>5474</v>
      </c>
      <c r="DG1346" s="42" t="s">
        <v>5474</v>
      </c>
      <c r="DH1346" s="42" t="s">
        <v>5474</v>
      </c>
    </row>
    <row r="1347" spans="1:112">
      <c r="A1347" s="22">
        <v>3045</v>
      </c>
      <c r="B1347" s="7" t="s">
        <v>616</v>
      </c>
      <c r="C1347" s="21">
        <v>-8.0199999999999994E-2</v>
      </c>
      <c r="D1347" s="21">
        <v>0.2114</v>
      </c>
      <c r="E1347" s="21">
        <v>-1.7600000000000001E-2</v>
      </c>
      <c r="F1347" s="21">
        <v>0.20810000000000001</v>
      </c>
      <c r="G1347" s="21">
        <v>0.1731</v>
      </c>
      <c r="H1347" s="21">
        <v>0</v>
      </c>
      <c r="I1347" s="21">
        <v>-6.4799999999999996E-2</v>
      </c>
      <c r="J1347" s="21">
        <v>-0.1062</v>
      </c>
      <c r="K1347" s="21">
        <v>-3.2000000000000002E-3</v>
      </c>
      <c r="L1347" s="21">
        <v>-4.5600000000000002E-2</v>
      </c>
      <c r="M1347" s="21">
        <v>-4.0500000000000001E-2</v>
      </c>
      <c r="N1347" s="21">
        <v>7.7000000000000002E-3</v>
      </c>
      <c r="O1347" s="21">
        <v>-2.1100000000000001E-2</v>
      </c>
      <c r="P1347" s="21">
        <v>-2.7099999999999999E-2</v>
      </c>
      <c r="Q1347" s="21">
        <v>-5.1000000000000004E-3</v>
      </c>
      <c r="R1347" s="21">
        <v>-4.1999999999999997E-3</v>
      </c>
      <c r="S1347" s="21">
        <v>0.20860000000000001</v>
      </c>
      <c r="T1347" s="21">
        <v>9.5000000000000001E-2</v>
      </c>
      <c r="U1347" s="10">
        <v>2.02</v>
      </c>
      <c r="V1347" s="10">
        <v>3.63</v>
      </c>
      <c r="W1347" s="7">
        <v>5.1597</v>
      </c>
      <c r="X1347" s="20">
        <v>0.99929999999999997</v>
      </c>
      <c r="Y1347" s="75">
        <v>2020</v>
      </c>
      <c r="Z1347" s="7">
        <v>4.2995000000000001</v>
      </c>
      <c r="AA1347" s="7">
        <v>0</v>
      </c>
      <c r="AB1347" s="51">
        <v>8249</v>
      </c>
      <c r="AC1347" s="51">
        <v>3309</v>
      </c>
      <c r="AD1347" s="51">
        <v>1806</v>
      </c>
      <c r="AE1347" s="51">
        <v>8</v>
      </c>
      <c r="AF1347" s="51">
        <v>-1078</v>
      </c>
      <c r="AG1347" s="51">
        <v>-287</v>
      </c>
      <c r="AH1347" s="20">
        <v>0</v>
      </c>
      <c r="AI1347" s="7" t="s">
        <v>8467</v>
      </c>
      <c r="AJ1347" s="67" t="s">
        <v>8757</v>
      </c>
      <c r="AK1347" s="44">
        <v>-0.82758620689655171</v>
      </c>
      <c r="AL1347" s="44">
        <v>-0.88888888888888884</v>
      </c>
      <c r="AM1347" s="44">
        <v>-0.83333333333333137</v>
      </c>
      <c r="AN1347" s="25">
        <v>0.14871794871794872</v>
      </c>
      <c r="AO1347" s="25">
        <v>0.13846153846153847</v>
      </c>
      <c r="AP1347" s="215">
        <v>97.5</v>
      </c>
      <c r="AQ1347" s="215" t="s">
        <v>9658</v>
      </c>
      <c r="AR1347" s="44">
        <v>-5.1020408163265302E-3</v>
      </c>
      <c r="AS1347" s="171" t="s">
        <v>7748</v>
      </c>
      <c r="AT1347" s="171" t="s">
        <v>6973</v>
      </c>
      <c r="AU1347" s="171" t="s">
        <v>6967</v>
      </c>
      <c r="AV1347" s="7" t="s">
        <v>5474</v>
      </c>
      <c r="AW1347" s="14" t="s">
        <v>6537</v>
      </c>
      <c r="AX1347" s="49" t="s">
        <v>5967</v>
      </c>
      <c r="AY1347" s="38" t="s">
        <v>6047</v>
      </c>
      <c r="AZ1347" s="14" t="s">
        <v>6661</v>
      </c>
      <c r="BA1347" s="49" t="s">
        <v>5967</v>
      </c>
      <c r="BB1347" s="38" t="s">
        <v>5961</v>
      </c>
      <c r="BC1347" s="7">
        <v>1.3</v>
      </c>
      <c r="BD1347" s="14" t="s">
        <v>6079</v>
      </c>
      <c r="BE1347" s="49" t="s">
        <v>6020</v>
      </c>
      <c r="BF1347" s="38" t="s">
        <v>5961</v>
      </c>
      <c r="BG1347" s="7">
        <v>3.1</v>
      </c>
      <c r="BH1347" s="45">
        <v>5155.7487920705325</v>
      </c>
      <c r="BI1347" s="215" t="s">
        <v>8518</v>
      </c>
      <c r="BJ1347" s="215" t="s">
        <v>8568</v>
      </c>
      <c r="BK1347" s="7">
        <v>0.6</v>
      </c>
      <c r="BL1347" s="25">
        <v>2.0554984583761853E-3</v>
      </c>
      <c r="BM1347" s="20">
        <v>0.62575000000000003</v>
      </c>
      <c r="BN1347" s="20">
        <v>0.67249999999999999</v>
      </c>
      <c r="BO1347" s="20">
        <v>0.58750000000000002</v>
      </c>
      <c r="BP1347" s="46">
        <v>26.859504132231407</v>
      </c>
      <c r="BQ1347" s="215" t="s">
        <v>8553</v>
      </c>
      <c r="BR1347" s="79">
        <v>-0.34746564102564098</v>
      </c>
      <c r="BS1347" s="9">
        <v>4.6796241984391473E-2</v>
      </c>
      <c r="BT1347" s="9">
        <v>3.8024989707646339E-2</v>
      </c>
      <c r="BU1347" s="47" t="s">
        <v>5993</v>
      </c>
      <c r="BV1347" s="47" t="s">
        <v>5993</v>
      </c>
      <c r="BW1347" s="14" t="s">
        <v>5474</v>
      </c>
      <c r="BX1347" s="83">
        <v>-0.21695876923076926</v>
      </c>
      <c r="BY1347" s="82">
        <v>3.8200000000000003</v>
      </c>
      <c r="BZ1347" s="46">
        <v>25.523560209424083</v>
      </c>
      <c r="CA1347" s="48" t="s">
        <v>8593</v>
      </c>
      <c r="CB1347" s="45">
        <v>804277.5</v>
      </c>
      <c r="CC1347" s="45">
        <v>322627.5</v>
      </c>
      <c r="CD1347" s="45">
        <v>176085</v>
      </c>
      <c r="CE1347" s="45">
        <v>780</v>
      </c>
      <c r="CF1347" s="14" t="s">
        <v>9844</v>
      </c>
      <c r="CG1347" s="7" t="s">
        <v>8556</v>
      </c>
      <c r="CH1347" s="215" t="s">
        <v>8479</v>
      </c>
      <c r="CI1347" s="215" t="s">
        <v>8498</v>
      </c>
      <c r="CJ1347" s="215" t="s">
        <v>8479</v>
      </c>
      <c r="CK1347" s="43" t="s">
        <v>6917</v>
      </c>
      <c r="CL1347" s="43" t="s">
        <v>5474</v>
      </c>
      <c r="CM1347" s="43" t="s">
        <v>5474</v>
      </c>
      <c r="CN1347" s="145">
        <v>323407.5</v>
      </c>
      <c r="CO1347" s="145">
        <v>980362.5</v>
      </c>
      <c r="CP1347" s="148">
        <v>502685.50722687691</v>
      </c>
      <c r="CQ1347" s="189">
        <v>1.9487179487179547E-2</v>
      </c>
      <c r="CR1347" s="189">
        <v>0.93630000000000002</v>
      </c>
      <c r="CS1347" s="99">
        <v>44522</v>
      </c>
      <c r="CT1347" s="167" t="s">
        <v>5474</v>
      </c>
      <c r="CU1347" s="43" t="s">
        <v>5474</v>
      </c>
      <c r="CV1347" s="43" t="s">
        <v>5474</v>
      </c>
      <c r="CW1347" s="43" t="s">
        <v>5474</v>
      </c>
      <c r="CX1347" s="43" t="s">
        <v>5474</v>
      </c>
      <c r="CY1347" s="43" t="s">
        <v>5474</v>
      </c>
      <c r="CZ1347" s="43" t="s">
        <v>5474</v>
      </c>
      <c r="DA1347" s="42" t="s">
        <v>5474</v>
      </c>
      <c r="DB1347" s="42" t="s">
        <v>5474</v>
      </c>
      <c r="DC1347" s="42" t="s">
        <v>5474</v>
      </c>
      <c r="DD1347" s="42" t="s">
        <v>5474</v>
      </c>
      <c r="DE1347" s="42" t="s">
        <v>5474</v>
      </c>
      <c r="DF1347" s="42" t="s">
        <v>5474</v>
      </c>
      <c r="DG1347" s="42" t="s">
        <v>5474</v>
      </c>
      <c r="DH1347" s="42" t="s">
        <v>5477</v>
      </c>
    </row>
    <row r="1348" spans="1:112">
      <c r="A1348" s="22">
        <v>9933</v>
      </c>
      <c r="B1348" s="7" t="s">
        <v>1604</v>
      </c>
      <c r="C1348" s="21">
        <v>-0.13719999999999999</v>
      </c>
      <c r="D1348" s="21">
        <v>7.8E-2</v>
      </c>
      <c r="E1348" s="21">
        <v>-1.0800000000000001E-2</v>
      </c>
      <c r="F1348" s="21">
        <v>0.1142</v>
      </c>
      <c r="G1348" s="21">
        <v>0.21540000000000001</v>
      </c>
      <c r="H1348" s="21">
        <v>0.3548</v>
      </c>
      <c r="I1348" s="21">
        <v>1.1000000000000001</v>
      </c>
      <c r="J1348" s="21">
        <v>0.78049999999999997</v>
      </c>
      <c r="K1348" s="21">
        <v>9.5999999999999992E-3</v>
      </c>
      <c r="L1348" s="21">
        <v>-1.23E-2</v>
      </c>
      <c r="M1348" s="21">
        <v>-2.0199999999999999E-2</v>
      </c>
      <c r="N1348" s="21">
        <v>1.5299999999999999E-2</v>
      </c>
      <c r="O1348" s="21">
        <v>-3.8E-3</v>
      </c>
      <c r="P1348" s="21">
        <v>-1.2999999999999999E-2</v>
      </c>
      <c r="Q1348" s="21">
        <v>8.9999999999999998E-4</v>
      </c>
      <c r="R1348" s="21">
        <v>1E-4</v>
      </c>
      <c r="S1348" s="21">
        <v>0.11459999999999999</v>
      </c>
      <c r="T1348" s="21">
        <v>3.56E-2</v>
      </c>
      <c r="U1348" s="10">
        <v>0.73</v>
      </c>
      <c r="V1348" s="10">
        <v>1.33</v>
      </c>
      <c r="W1348" s="7">
        <v>2.4175</v>
      </c>
      <c r="X1348" s="20">
        <v>0.94110000000000005</v>
      </c>
      <c r="Y1348" s="75">
        <v>2020</v>
      </c>
      <c r="Z1348" s="7">
        <v>1.9986999999999999</v>
      </c>
      <c r="AA1348" s="7">
        <v>0</v>
      </c>
      <c r="AB1348" s="51">
        <v>-2860</v>
      </c>
      <c r="AC1348" s="51">
        <v>3</v>
      </c>
      <c r="AD1348" s="51">
        <v>316</v>
      </c>
      <c r="AE1348" s="51">
        <v>113</v>
      </c>
      <c r="AF1348" s="51">
        <v>1</v>
      </c>
      <c r="AG1348" s="51">
        <v>3</v>
      </c>
      <c r="AH1348" s="20">
        <v>5.0000000000000001E-4</v>
      </c>
      <c r="AI1348" s="7" t="s">
        <v>8467</v>
      </c>
      <c r="AJ1348" s="67" t="s">
        <v>8757</v>
      </c>
      <c r="AK1348" s="44">
        <v>-0.84962406015037595</v>
      </c>
      <c r="AL1348" s="44">
        <v>-0.8571428571428571</v>
      </c>
      <c r="AM1348" s="44">
        <v>-1</v>
      </c>
      <c r="AN1348" s="25">
        <v>0.18523676880222839</v>
      </c>
      <c r="AO1348" s="25">
        <v>9.7493036211699163E-2</v>
      </c>
      <c r="AP1348" s="215">
        <v>35.9</v>
      </c>
      <c r="AQ1348" s="215" t="s">
        <v>9658</v>
      </c>
      <c r="AR1348" s="44">
        <v>-8.2872928176795594E-3</v>
      </c>
      <c r="AS1348" s="171" t="s">
        <v>8035</v>
      </c>
      <c r="AT1348" s="171" t="s">
        <v>7129</v>
      </c>
      <c r="AU1348" s="171" t="s">
        <v>6980</v>
      </c>
      <c r="AV1348" s="7" t="s">
        <v>8470</v>
      </c>
      <c r="AW1348" s="14" t="s">
        <v>6517</v>
      </c>
      <c r="AX1348" s="49" t="s">
        <v>5967</v>
      </c>
      <c r="AY1348" s="38" t="s">
        <v>6007</v>
      </c>
      <c r="AZ1348" s="14" t="s">
        <v>6038</v>
      </c>
      <c r="BA1348" s="49" t="s">
        <v>5967</v>
      </c>
      <c r="BB1348" s="38" t="s">
        <v>5971</v>
      </c>
      <c r="BC1348" s="7">
        <v>0.3</v>
      </c>
      <c r="BD1348" s="14" t="s">
        <v>6118</v>
      </c>
      <c r="BE1348" s="49" t="s">
        <v>5967</v>
      </c>
      <c r="BF1348" s="38" t="s">
        <v>5961</v>
      </c>
      <c r="BG1348" s="7">
        <v>0.9</v>
      </c>
      <c r="BH1348" s="45">
        <v>1121.2073331564652</v>
      </c>
      <c r="BI1348" s="215" t="s">
        <v>8489</v>
      </c>
      <c r="BJ1348" s="215" t="s">
        <v>8520</v>
      </c>
      <c r="BK1348" s="7">
        <v>1.5</v>
      </c>
      <c r="BL1348" s="25">
        <v>0</v>
      </c>
      <c r="BM1348" s="20">
        <v>0.64875000000000005</v>
      </c>
      <c r="BN1348" s="20">
        <v>0.63500000000000001</v>
      </c>
      <c r="BO1348" s="20">
        <v>0.66</v>
      </c>
      <c r="BP1348" s="46">
        <v>26.992481203007515</v>
      </c>
      <c r="BQ1348" s="215" t="s">
        <v>8553</v>
      </c>
      <c r="BR1348" s="79">
        <v>-0.41891225626740941</v>
      </c>
      <c r="BS1348" s="9">
        <v>6.1132209443834462E-2</v>
      </c>
      <c r="BT1348" s="9">
        <v>4.9534318941711897E-2</v>
      </c>
      <c r="BU1348" s="47" t="s">
        <v>5993</v>
      </c>
      <c r="BV1348" s="47" t="s">
        <v>5993</v>
      </c>
      <c r="BW1348" s="14" t="s">
        <v>5474</v>
      </c>
      <c r="BX1348" s="83">
        <v>-0.30269470752089128</v>
      </c>
      <c r="BY1348" s="82">
        <v>1.33</v>
      </c>
      <c r="BZ1348" s="46">
        <v>26.992481203007515</v>
      </c>
      <c r="CA1348" s="48" t="s">
        <v>8593</v>
      </c>
      <c r="CB1348" s="45">
        <v>-102674</v>
      </c>
      <c r="CC1348" s="45">
        <v>107.69999999999999</v>
      </c>
      <c r="CD1348" s="45">
        <v>11344.4</v>
      </c>
      <c r="CE1348" s="45">
        <v>4056.7</v>
      </c>
      <c r="CF1348" s="14" t="s">
        <v>9845</v>
      </c>
      <c r="CG1348" s="7" t="s">
        <v>8556</v>
      </c>
      <c r="CH1348" s="215" t="s">
        <v>8479</v>
      </c>
      <c r="CI1348" s="215" t="s">
        <v>8478</v>
      </c>
      <c r="CJ1348" s="215" t="s">
        <v>8479</v>
      </c>
      <c r="CK1348" s="43" t="s">
        <v>6887</v>
      </c>
      <c r="CL1348" s="43" t="s">
        <v>5474</v>
      </c>
      <c r="CM1348" s="43" t="s">
        <v>5474</v>
      </c>
      <c r="CN1348" s="145">
        <v>4164.3999999999996</v>
      </c>
      <c r="CO1348" s="145">
        <v>-91329.600000000006</v>
      </c>
      <c r="CP1348" s="148">
        <v>40251.343260317102</v>
      </c>
      <c r="CQ1348" s="189" t="s">
        <v>5474</v>
      </c>
      <c r="CR1348" s="189" t="s">
        <v>5474</v>
      </c>
      <c r="CS1348" s="99" t="s">
        <v>5474</v>
      </c>
      <c r="CT1348" s="167" t="s">
        <v>5474</v>
      </c>
      <c r="CU1348" s="43" t="s">
        <v>5474</v>
      </c>
      <c r="CV1348" s="43" t="s">
        <v>5474</v>
      </c>
      <c r="CW1348" s="43" t="s">
        <v>5474</v>
      </c>
      <c r="CX1348" s="43" t="s">
        <v>5474</v>
      </c>
      <c r="CY1348" s="43" t="s">
        <v>5474</v>
      </c>
      <c r="CZ1348" s="43" t="s">
        <v>5474</v>
      </c>
      <c r="DA1348" s="42" t="s">
        <v>5474</v>
      </c>
      <c r="DB1348" s="42" t="s">
        <v>5474</v>
      </c>
      <c r="DC1348" s="42" t="s">
        <v>5474</v>
      </c>
      <c r="DD1348" s="42" t="s">
        <v>5474</v>
      </c>
      <c r="DE1348" s="42" t="s">
        <v>5474</v>
      </c>
      <c r="DF1348" s="42" t="s">
        <v>5474</v>
      </c>
      <c r="DG1348" s="42" t="s">
        <v>5474</v>
      </c>
      <c r="DH1348" s="42" t="s">
        <v>5474</v>
      </c>
    </row>
    <row r="1349" spans="1:112">
      <c r="A1349" s="22">
        <v>8016</v>
      </c>
      <c r="B1349" s="7" t="s">
        <v>1424</v>
      </c>
      <c r="C1349" s="21">
        <v>0.193</v>
      </c>
      <c r="D1349" s="21">
        <v>0.76880000000000004</v>
      </c>
      <c r="E1349" s="21">
        <v>0.20680000000000001</v>
      </c>
      <c r="F1349" s="21">
        <v>0.71789999999999998</v>
      </c>
      <c r="G1349" s="21">
        <v>0.67610000000000003</v>
      </c>
      <c r="H1349" s="21">
        <v>0.98470000000000002</v>
      </c>
      <c r="I1349" s="21">
        <v>4.3498000000000001</v>
      </c>
      <c r="J1349" s="21">
        <v>3.0226000000000002</v>
      </c>
      <c r="K1349" s="21">
        <v>9.69E-2</v>
      </c>
      <c r="L1349" s="21">
        <v>0.21870000000000001</v>
      </c>
      <c r="M1349" s="21">
        <v>0.1139</v>
      </c>
      <c r="N1349" s="21">
        <v>9.7100000000000006E-2</v>
      </c>
      <c r="O1349" s="21">
        <v>0.2271</v>
      </c>
      <c r="P1349" s="21">
        <v>9.7199999999999995E-2</v>
      </c>
      <c r="Q1349" s="21">
        <v>2.9899999999999999E-2</v>
      </c>
      <c r="R1349" s="21">
        <v>2.18E-2</v>
      </c>
      <c r="S1349" s="21">
        <v>0.24229999999999999</v>
      </c>
      <c r="T1349" s="21">
        <v>0.1585</v>
      </c>
      <c r="U1349" s="10">
        <v>19.55</v>
      </c>
      <c r="V1349" s="10">
        <v>26.22</v>
      </c>
      <c r="W1349" s="7">
        <v>6.1001000000000003</v>
      </c>
      <c r="X1349" s="20">
        <v>0.68579999999999997</v>
      </c>
      <c r="Y1349" s="75">
        <v>2020</v>
      </c>
      <c r="Z1349" s="7">
        <v>7.5</v>
      </c>
      <c r="AA1349" s="7">
        <v>0</v>
      </c>
      <c r="AB1349" s="51">
        <v>2303</v>
      </c>
      <c r="AC1349" s="51">
        <v>671</v>
      </c>
      <c r="AD1349" s="51">
        <v>-2266</v>
      </c>
      <c r="AE1349" s="51">
        <v>-1320</v>
      </c>
      <c r="AF1349" s="51">
        <v>18</v>
      </c>
      <c r="AG1349" s="51">
        <v>-91</v>
      </c>
      <c r="AH1349" s="20">
        <v>4.3499999999999997E-2</v>
      </c>
      <c r="AI1349" s="7" t="s">
        <v>8487</v>
      </c>
      <c r="AJ1349" s="67" t="s">
        <v>8757</v>
      </c>
      <c r="AK1349" s="44">
        <v>0.64346349745331066</v>
      </c>
      <c r="AL1349" s="44">
        <v>-0.9375</v>
      </c>
      <c r="AM1349" s="44">
        <v>0.65</v>
      </c>
      <c r="AN1349" s="25">
        <v>0.9454253611556982</v>
      </c>
      <c r="AO1349" s="25">
        <v>0.3595505617977528</v>
      </c>
      <c r="AP1349" s="215">
        <v>311.5</v>
      </c>
      <c r="AQ1349" s="215" t="s">
        <v>9658</v>
      </c>
      <c r="AR1349" s="44">
        <v>-7.9617834394904406E-3</v>
      </c>
      <c r="AS1349" s="171" t="s">
        <v>8381</v>
      </c>
      <c r="AT1349" s="171" t="s">
        <v>7203</v>
      </c>
      <c r="AU1349" s="171" t="s">
        <v>7434</v>
      </c>
      <c r="AV1349" s="7" t="s">
        <v>9169</v>
      </c>
      <c r="AW1349" s="14" t="s">
        <v>6053</v>
      </c>
      <c r="AX1349" s="49" t="s">
        <v>5967</v>
      </c>
      <c r="AY1349" s="38" t="s">
        <v>6007</v>
      </c>
      <c r="AZ1349" s="14" t="s">
        <v>6168</v>
      </c>
      <c r="BA1349" s="49" t="s">
        <v>5967</v>
      </c>
      <c r="BB1349" s="38" t="s">
        <v>5961</v>
      </c>
      <c r="BC1349" s="7">
        <v>0.4</v>
      </c>
      <c r="BD1349" s="14" t="s">
        <v>5959</v>
      </c>
      <c r="BE1349" s="49" t="s">
        <v>5988</v>
      </c>
      <c r="BF1349" s="38" t="s">
        <v>5989</v>
      </c>
      <c r="BG1349" s="7">
        <v>0.8</v>
      </c>
      <c r="BH1349" s="45">
        <v>6776.7752569112517</v>
      </c>
      <c r="BI1349" s="215" t="s">
        <v>8499</v>
      </c>
      <c r="BJ1349" s="215" t="s">
        <v>8509</v>
      </c>
      <c r="BK1349" s="7">
        <v>1</v>
      </c>
      <c r="BL1349" s="25">
        <v>2.1311475409836064E-2</v>
      </c>
      <c r="BM1349" s="20">
        <v>0.79337499999999994</v>
      </c>
      <c r="BN1349" s="20">
        <v>0.82500000000000007</v>
      </c>
      <c r="BO1349" s="20">
        <v>0.76749999999999985</v>
      </c>
      <c r="BP1349" s="46">
        <v>11.880244088482076</v>
      </c>
      <c r="BQ1349" s="215" t="s">
        <v>8585</v>
      </c>
      <c r="BR1349" s="79">
        <v>0.1503386837881221</v>
      </c>
      <c r="BS1349" s="9">
        <v>1.3653114832004931E-2</v>
      </c>
      <c r="BT1349" s="9">
        <v>1.8121038473884576E-2</v>
      </c>
      <c r="BU1349" s="47" t="s">
        <v>5993</v>
      </c>
      <c r="BV1349" s="47">
        <v>44392</v>
      </c>
      <c r="BW1349" s="14" t="s">
        <v>9175</v>
      </c>
      <c r="BX1349" s="83">
        <v>0.38040642054574619</v>
      </c>
      <c r="BY1349" s="82">
        <v>31.35</v>
      </c>
      <c r="BZ1349" s="46">
        <v>9.9362041467304625</v>
      </c>
      <c r="CA1349" s="48" t="s">
        <v>8475</v>
      </c>
      <c r="CB1349" s="45">
        <v>717384.5</v>
      </c>
      <c r="CC1349" s="45">
        <v>209016.5</v>
      </c>
      <c r="CD1349" s="45">
        <v>-705859</v>
      </c>
      <c r="CE1349" s="45">
        <v>-411180</v>
      </c>
      <c r="CF1349" s="14" t="s">
        <v>9846</v>
      </c>
      <c r="CG1349" s="7" t="s">
        <v>8477</v>
      </c>
      <c r="CH1349" s="215" t="s">
        <v>8478</v>
      </c>
      <c r="CI1349" s="215" t="s">
        <v>8479</v>
      </c>
      <c r="CJ1349" s="215" t="s">
        <v>8479</v>
      </c>
      <c r="CK1349" s="43" t="s">
        <v>6968</v>
      </c>
      <c r="CL1349" s="43" t="s">
        <v>5474</v>
      </c>
      <c r="CM1349" s="43" t="s">
        <v>5474</v>
      </c>
      <c r="CN1349" s="145">
        <v>-202163.5</v>
      </c>
      <c r="CO1349" s="145">
        <v>11525.5</v>
      </c>
      <c r="CP1349" s="148">
        <v>2110965.4925278551</v>
      </c>
      <c r="CQ1349" s="189" t="s">
        <v>5474</v>
      </c>
      <c r="CR1349" s="189" t="s">
        <v>5474</v>
      </c>
      <c r="CS1349" s="99" t="s">
        <v>5474</v>
      </c>
      <c r="CT1349" s="167" t="s">
        <v>8535</v>
      </c>
      <c r="CU1349" s="43" t="s">
        <v>5474</v>
      </c>
      <c r="CV1349" s="43" t="s">
        <v>5474</v>
      </c>
      <c r="CW1349" s="43" t="s">
        <v>5474</v>
      </c>
      <c r="CX1349" s="43" t="s">
        <v>5474</v>
      </c>
      <c r="CY1349" s="43" t="s">
        <v>5474</v>
      </c>
      <c r="CZ1349" s="43" t="s">
        <v>5474</v>
      </c>
      <c r="DA1349" s="42" t="s">
        <v>5474</v>
      </c>
      <c r="DB1349" s="42" t="s">
        <v>5474</v>
      </c>
      <c r="DC1349" s="42" t="s">
        <v>5474</v>
      </c>
      <c r="DD1349" s="42" t="s">
        <v>5474</v>
      </c>
      <c r="DE1349" s="42" t="s">
        <v>8535</v>
      </c>
      <c r="DF1349" s="42" t="s">
        <v>5474</v>
      </c>
      <c r="DG1349" s="42" t="s">
        <v>5474</v>
      </c>
      <c r="DH1349" s="42" t="s">
        <v>5474</v>
      </c>
    </row>
    <row r="1350" spans="1:112">
      <c r="A1350" s="22">
        <v>6219</v>
      </c>
      <c r="B1350" s="7" t="s">
        <v>1303</v>
      </c>
      <c r="C1350" s="21">
        <v>-0.90659999999999996</v>
      </c>
      <c r="D1350" s="21">
        <v>-0.44219999999999998</v>
      </c>
      <c r="E1350" s="21">
        <v>-0.75160000000000005</v>
      </c>
      <c r="F1350" s="21">
        <v>-0.38429999999999997</v>
      </c>
      <c r="G1350" s="21">
        <v>0.22009999999999999</v>
      </c>
      <c r="H1350" s="21">
        <v>4.2941000000000003</v>
      </c>
      <c r="I1350" s="21">
        <v>-0.58209999999999995</v>
      </c>
      <c r="J1350" s="21">
        <v>1.78</v>
      </c>
      <c r="K1350" s="21">
        <v>-9.1200000000000003E-2</v>
      </c>
      <c r="L1350" s="21">
        <v>-4.5999999999999999E-2</v>
      </c>
      <c r="M1350" s="21">
        <v>-4.19E-2</v>
      </c>
      <c r="N1350" s="21">
        <v>8.8999999999999996E-2</v>
      </c>
      <c r="O1350" s="21">
        <v>-1.26E-2</v>
      </c>
      <c r="P1350" s="21">
        <v>-4.3999999999999997E-2</v>
      </c>
      <c r="Q1350" s="21">
        <v>5.1700000000000003E-2</v>
      </c>
      <c r="R1350" s="21">
        <v>1.12E-2</v>
      </c>
      <c r="S1350" s="21">
        <v>8.5400000000000004E-2</v>
      </c>
      <c r="T1350" s="21">
        <v>2.5499999999999998E-2</v>
      </c>
      <c r="U1350" s="10">
        <v>0.39</v>
      </c>
      <c r="V1350" s="10">
        <v>3.24</v>
      </c>
      <c r="W1350" s="7">
        <v>0.82589999999999997</v>
      </c>
      <c r="X1350" s="20">
        <v>0.81730000000000003</v>
      </c>
      <c r="Y1350" s="75">
        <v>2020</v>
      </c>
      <c r="Z1350" s="7">
        <v>2</v>
      </c>
      <c r="AA1350" s="7">
        <v>0</v>
      </c>
      <c r="AB1350" s="51">
        <v>1349</v>
      </c>
      <c r="AC1350" s="51">
        <v>127</v>
      </c>
      <c r="AD1350" s="51"/>
      <c r="AE1350" s="51"/>
      <c r="AF1350" s="51">
        <v>3</v>
      </c>
      <c r="AG1350" s="51">
        <v>-2</v>
      </c>
      <c r="AH1350" s="20">
        <v>4.0000000000000002E-4</v>
      </c>
      <c r="AI1350" s="7" t="s">
        <v>8467</v>
      </c>
      <c r="AJ1350" s="67" t="s">
        <v>9168</v>
      </c>
      <c r="AK1350" s="44">
        <v>-0.60606060606060608</v>
      </c>
      <c r="AL1350" s="44">
        <v>-0.98181818181818159</v>
      </c>
      <c r="AM1350" s="44">
        <v>-0.96296296296296247</v>
      </c>
      <c r="AN1350" s="25">
        <v>0.67692307692307685</v>
      </c>
      <c r="AO1350" s="25">
        <v>0.14102564102564102</v>
      </c>
      <c r="AP1350" s="215">
        <v>19.5</v>
      </c>
      <c r="AQ1350" s="215" t="s">
        <v>9658</v>
      </c>
      <c r="AR1350" s="44">
        <v>-5.7971014492753603E-2</v>
      </c>
      <c r="AS1350" s="171" t="s">
        <v>8233</v>
      </c>
      <c r="AT1350" s="171" t="s">
        <v>7231</v>
      </c>
      <c r="AU1350" s="171" t="s">
        <v>7078</v>
      </c>
      <c r="AV1350" s="7" t="s">
        <v>8470</v>
      </c>
      <c r="AW1350" s="14" t="s">
        <v>8232</v>
      </c>
      <c r="AX1350" s="49" t="s">
        <v>5960</v>
      </c>
      <c r="AY1350" s="38" t="s">
        <v>5971</v>
      </c>
      <c r="AZ1350" s="14" t="s">
        <v>6074</v>
      </c>
      <c r="BA1350" s="49" t="s">
        <v>5967</v>
      </c>
      <c r="BB1350" s="38" t="s">
        <v>6047</v>
      </c>
      <c r="BC1350" s="7">
        <v>0.6</v>
      </c>
      <c r="BD1350" s="14" t="s">
        <v>6118</v>
      </c>
      <c r="BE1350" s="49" t="s">
        <v>5967</v>
      </c>
      <c r="BF1350" s="38" t="s">
        <v>5961</v>
      </c>
      <c r="BG1350" s="7">
        <v>1.3</v>
      </c>
      <c r="BH1350" s="45">
        <v>3449.6711819998409</v>
      </c>
      <c r="BI1350" s="215" t="s">
        <v>8518</v>
      </c>
      <c r="BJ1350" s="215" t="s">
        <v>8509</v>
      </c>
      <c r="BK1350" s="7">
        <v>0.8</v>
      </c>
      <c r="BL1350" s="25">
        <v>2.5706940874036356E-3</v>
      </c>
      <c r="BM1350" s="20">
        <v>0.42300000000000004</v>
      </c>
      <c r="BN1350" s="20">
        <v>0.17000000000000004</v>
      </c>
      <c r="BO1350" s="20">
        <v>0.63</v>
      </c>
      <c r="BP1350" s="46">
        <v>6.0185185185185182</v>
      </c>
      <c r="BQ1350" s="215" t="s">
        <v>8560</v>
      </c>
      <c r="BR1350" s="79">
        <v>0.66952735042735068</v>
      </c>
      <c r="BS1350" s="9">
        <v>3.6291540641095965E-2</v>
      </c>
      <c r="BT1350" s="9">
        <v>9.6151615612767971E-2</v>
      </c>
      <c r="BU1350" s="47" t="s">
        <v>5993</v>
      </c>
      <c r="BV1350" s="47">
        <v>44356</v>
      </c>
      <c r="BW1350" s="14" t="s">
        <v>5474</v>
      </c>
      <c r="BX1350" s="83">
        <v>1.0034328205128207</v>
      </c>
      <c r="BY1350" s="82">
        <v>2.39</v>
      </c>
      <c r="BZ1350" s="46">
        <v>8.1589958158995817</v>
      </c>
      <c r="CA1350" s="48" t="s">
        <v>8475</v>
      </c>
      <c r="CB1350" s="45">
        <v>26305.5</v>
      </c>
      <c r="CC1350" s="45">
        <v>2476.5</v>
      </c>
      <c r="CD1350" s="45">
        <v>0</v>
      </c>
      <c r="CE1350" s="45">
        <v>0</v>
      </c>
      <c r="CF1350" s="14" t="s">
        <v>9847</v>
      </c>
      <c r="CG1350" s="7" t="s">
        <v>8556</v>
      </c>
      <c r="CH1350" s="215" t="s">
        <v>8523</v>
      </c>
      <c r="CI1350" s="215" t="s">
        <v>8479</v>
      </c>
      <c r="CJ1350" s="215" t="s">
        <v>8479</v>
      </c>
      <c r="CK1350" s="43" t="s">
        <v>6945</v>
      </c>
      <c r="CL1350" s="43" t="s">
        <v>5474</v>
      </c>
      <c r="CM1350" s="43" t="s">
        <v>5474</v>
      </c>
      <c r="CN1350" s="145">
        <v>2476.5</v>
      </c>
      <c r="CO1350" s="145">
        <v>26305.5</v>
      </c>
      <c r="CP1350" s="148">
        <v>67268.588048996899</v>
      </c>
      <c r="CQ1350" s="189" t="s">
        <v>5474</v>
      </c>
      <c r="CR1350" s="189" t="s">
        <v>5474</v>
      </c>
      <c r="CS1350" s="99" t="s">
        <v>5474</v>
      </c>
      <c r="CT1350" s="167" t="s">
        <v>5474</v>
      </c>
      <c r="CU1350" s="43" t="s">
        <v>5474</v>
      </c>
      <c r="CV1350" s="43" t="s">
        <v>5474</v>
      </c>
      <c r="CW1350" s="43" t="s">
        <v>5474</v>
      </c>
      <c r="CX1350" s="43" t="s">
        <v>5474</v>
      </c>
      <c r="CY1350" s="43" t="s">
        <v>5474</v>
      </c>
      <c r="CZ1350" s="43" t="s">
        <v>5474</v>
      </c>
      <c r="DA1350" s="42" t="s">
        <v>5474</v>
      </c>
      <c r="DB1350" s="42" t="s">
        <v>5474</v>
      </c>
      <c r="DC1350" s="42" t="s">
        <v>5474</v>
      </c>
      <c r="DD1350" s="42" t="s">
        <v>5474</v>
      </c>
      <c r="DE1350" s="42" t="s">
        <v>5474</v>
      </c>
      <c r="DF1350" s="42" t="s">
        <v>5474</v>
      </c>
      <c r="DG1350" s="42" t="s">
        <v>5474</v>
      </c>
      <c r="DH1350" s="42" t="s">
        <v>5474</v>
      </c>
    </row>
    <row r="1351" spans="1:112">
      <c r="A1351" s="22">
        <v>2412</v>
      </c>
      <c r="B1351" s="7" t="s">
        <v>383</v>
      </c>
      <c r="C1351" s="21">
        <v>-2.1499999999999998E-2</v>
      </c>
      <c r="D1351" s="21">
        <v>1.6199999999999999E-2</v>
      </c>
      <c r="E1351" s="21">
        <v>1.6999999999999999E-3</v>
      </c>
      <c r="F1351" s="21">
        <v>-4.7699999999999999E-2</v>
      </c>
      <c r="G1351" s="21">
        <v>3.5700000000000003E-2</v>
      </c>
      <c r="H1351" s="21">
        <v>8.8000000000000005E-3</v>
      </c>
      <c r="I1351" s="21">
        <v>3.5999999999999997E-2</v>
      </c>
      <c r="J1351" s="21">
        <v>5.0500000000000003E-2</v>
      </c>
      <c r="K1351" s="21">
        <v>1.04E-2</v>
      </c>
      <c r="L1351" s="21">
        <v>-2.8E-3</v>
      </c>
      <c r="M1351" s="21">
        <v>-1.47E-2</v>
      </c>
      <c r="N1351" s="21">
        <v>5.8999999999999999E-3</v>
      </c>
      <c r="O1351" s="21">
        <v>5.4999999999999997E-3</v>
      </c>
      <c r="P1351" s="21">
        <v>3.5000000000000001E-3</v>
      </c>
      <c r="Q1351" s="21">
        <v>1E-3</v>
      </c>
      <c r="R1351" s="21">
        <v>2.0000000000000001E-4</v>
      </c>
      <c r="S1351" s="21">
        <v>9.8199999999999996E-2</v>
      </c>
      <c r="T1351" s="21">
        <v>8.0600000000000005E-2</v>
      </c>
      <c r="U1351" s="10">
        <v>2.29</v>
      </c>
      <c r="V1351" s="10">
        <v>4.42</v>
      </c>
      <c r="W1351" s="7">
        <v>4.5498000000000003</v>
      </c>
      <c r="X1351" s="20">
        <v>0.97799999999999998</v>
      </c>
      <c r="Y1351" s="75">
        <v>2020</v>
      </c>
      <c r="Z1351" s="7">
        <v>4.306</v>
      </c>
      <c r="AA1351" s="7">
        <v>0</v>
      </c>
      <c r="AB1351" s="51">
        <v>5454</v>
      </c>
      <c r="AC1351" s="51">
        <v>1888</v>
      </c>
      <c r="AD1351" s="51">
        <v>569</v>
      </c>
      <c r="AE1351" s="51">
        <v>16</v>
      </c>
      <c r="AF1351" s="51">
        <v>-227</v>
      </c>
      <c r="AG1351" s="51">
        <v>-84</v>
      </c>
      <c r="AH1351" s="20">
        <v>0</v>
      </c>
      <c r="AI1351" s="7" t="s">
        <v>8467</v>
      </c>
      <c r="AJ1351" s="67" t="s">
        <v>9168</v>
      </c>
      <c r="AK1351" s="44">
        <v>-0.75</v>
      </c>
      <c r="AL1351" s="44">
        <v>-0.94736842105263153</v>
      </c>
      <c r="AM1351" s="44">
        <v>-0.75</v>
      </c>
      <c r="AN1351" s="25">
        <v>0.1095890410958904</v>
      </c>
      <c r="AO1351" s="25">
        <v>8.6757990867579904E-2</v>
      </c>
      <c r="AP1351" s="215">
        <v>109.5</v>
      </c>
      <c r="AQ1351" s="215" t="s">
        <v>9658</v>
      </c>
      <c r="AR1351" s="44">
        <v>-1.35135135135135E-2</v>
      </c>
      <c r="AS1351" s="171" t="s">
        <v>7541</v>
      </c>
      <c r="AT1351" s="171" t="s">
        <v>7542</v>
      </c>
      <c r="AU1351" s="171" t="s">
        <v>7543</v>
      </c>
      <c r="AV1351" s="7" t="s">
        <v>5474</v>
      </c>
      <c r="AW1351" s="14" t="s">
        <v>7540</v>
      </c>
      <c r="AX1351" s="49" t="s">
        <v>5967</v>
      </c>
      <c r="AY1351" s="38" t="s">
        <v>5971</v>
      </c>
      <c r="AZ1351" s="14" t="s">
        <v>6596</v>
      </c>
      <c r="BA1351" s="49" t="s">
        <v>5967</v>
      </c>
      <c r="BB1351" s="38" t="s">
        <v>5961</v>
      </c>
      <c r="BC1351" s="7">
        <v>0.8</v>
      </c>
      <c r="BD1351" s="14" t="s">
        <v>6195</v>
      </c>
      <c r="BE1351" s="49" t="s">
        <v>6020</v>
      </c>
      <c r="BF1351" s="38" t="s">
        <v>5961</v>
      </c>
      <c r="BG1351" s="7">
        <v>1.8</v>
      </c>
      <c r="BH1351" s="45">
        <v>35976.343222451462</v>
      </c>
      <c r="BI1351" s="215" t="s">
        <v>8499</v>
      </c>
      <c r="BJ1351" s="215" t="s">
        <v>8500</v>
      </c>
      <c r="BK1351" s="7">
        <v>2.4</v>
      </c>
      <c r="BL1351" s="25">
        <v>4.5871559633027525E-3</v>
      </c>
      <c r="BM1351" s="20">
        <v>0.60275000000000001</v>
      </c>
      <c r="BN1351" s="20">
        <v>0.6</v>
      </c>
      <c r="BO1351" s="20">
        <v>0.60499999999999998</v>
      </c>
      <c r="BP1351" s="46">
        <v>24.773755656108598</v>
      </c>
      <c r="BQ1351" s="215" t="s">
        <v>8540</v>
      </c>
      <c r="BR1351" s="79">
        <v>-0.34651141552511411</v>
      </c>
      <c r="BS1351" s="9">
        <v>3.5493050585581276E-2</v>
      </c>
      <c r="BT1351" s="9">
        <v>3.3279515746127197E-2</v>
      </c>
      <c r="BU1351" s="47" t="s">
        <v>5993</v>
      </c>
      <c r="BV1351" s="47" t="s">
        <v>5993</v>
      </c>
      <c r="BW1351" s="14" t="s">
        <v>5474</v>
      </c>
      <c r="BX1351" s="83">
        <v>-0.21581369863013705</v>
      </c>
      <c r="BY1351" s="82">
        <v>4.3900000000000006</v>
      </c>
      <c r="BZ1351" s="46">
        <v>24.94305239179954</v>
      </c>
      <c r="CA1351" s="48" t="s">
        <v>8593</v>
      </c>
      <c r="CB1351" s="45">
        <v>597213</v>
      </c>
      <c r="CC1351" s="45">
        <v>206736</v>
      </c>
      <c r="CD1351" s="45">
        <v>62305.5</v>
      </c>
      <c r="CE1351" s="45">
        <v>1752</v>
      </c>
      <c r="CF1351" s="14" t="s">
        <v>9848</v>
      </c>
      <c r="CG1351" s="7" t="s">
        <v>8556</v>
      </c>
      <c r="CH1351" s="215" t="s">
        <v>8523</v>
      </c>
      <c r="CI1351" s="215" t="s">
        <v>8546</v>
      </c>
      <c r="CJ1351" s="215" t="s">
        <v>8479</v>
      </c>
      <c r="CK1351" s="43" t="s">
        <v>6945</v>
      </c>
      <c r="CL1351" s="43" t="s">
        <v>5474</v>
      </c>
      <c r="CM1351" s="43" t="s">
        <v>5474</v>
      </c>
      <c r="CN1351" s="145">
        <v>208488</v>
      </c>
      <c r="CO1351" s="145">
        <v>659518.5</v>
      </c>
      <c r="CP1351" s="148">
        <v>3939409.5828584349</v>
      </c>
      <c r="CQ1351" s="189" t="s">
        <v>5474</v>
      </c>
      <c r="CR1351" s="189" t="s">
        <v>5474</v>
      </c>
      <c r="CS1351" s="99" t="s">
        <v>5474</v>
      </c>
      <c r="CT1351" s="167" t="s">
        <v>8718</v>
      </c>
      <c r="CU1351" s="43" t="s">
        <v>5474</v>
      </c>
      <c r="CV1351" s="43" t="s">
        <v>5474</v>
      </c>
      <c r="CW1351" s="43" t="s">
        <v>5474</v>
      </c>
      <c r="CX1351" s="43" t="s">
        <v>5474</v>
      </c>
      <c r="CY1351" s="43" t="s">
        <v>5474</v>
      </c>
      <c r="CZ1351" s="43" t="s">
        <v>5474</v>
      </c>
      <c r="DA1351" s="42" t="s">
        <v>5474</v>
      </c>
      <c r="DB1351" s="42" t="s">
        <v>5474</v>
      </c>
      <c r="DC1351" s="42" t="s">
        <v>5474</v>
      </c>
      <c r="DD1351" s="42" t="s">
        <v>8718</v>
      </c>
      <c r="DE1351" s="42" t="s">
        <v>5474</v>
      </c>
      <c r="DF1351" s="42" t="s">
        <v>5474</v>
      </c>
      <c r="DG1351" s="42" t="s">
        <v>5474</v>
      </c>
      <c r="DH1351" s="42" t="s">
        <v>5477</v>
      </c>
    </row>
    <row r="1352" spans="1:112">
      <c r="A1352" s="22">
        <v>2069</v>
      </c>
      <c r="B1352" s="7" t="s">
        <v>284</v>
      </c>
      <c r="C1352" s="21">
        <v>1.8599999999999998E-2</v>
      </c>
      <c r="D1352" s="21">
        <v>1.0386</v>
      </c>
      <c r="E1352" s="21">
        <v>8.7300000000000003E-2</v>
      </c>
      <c r="F1352" s="21">
        <v>0.97189999999999999</v>
      </c>
      <c r="G1352" s="21">
        <v>0.85819999999999996</v>
      </c>
      <c r="H1352" s="21">
        <v>0.7077</v>
      </c>
      <c r="I1352" s="21">
        <v>6.55</v>
      </c>
      <c r="J1352" s="21">
        <v>3.3157999999999999</v>
      </c>
      <c r="K1352" s="21">
        <v>4.7999999999999996E-3</v>
      </c>
      <c r="L1352" s="21">
        <v>7.8700000000000006E-2</v>
      </c>
      <c r="M1352" s="21">
        <v>5.8999999999999997E-2</v>
      </c>
      <c r="N1352" s="21">
        <v>6.3E-3</v>
      </c>
      <c r="O1352" s="21">
        <v>7.0699999999999999E-2</v>
      </c>
      <c r="P1352" s="21">
        <v>5.21E-2</v>
      </c>
      <c r="Q1352" s="21">
        <v>4.2000000000000003E-2</v>
      </c>
      <c r="R1352" s="21">
        <v>1.46E-2</v>
      </c>
      <c r="S1352" s="21">
        <v>6.8999999999999999E-3</v>
      </c>
      <c r="T1352" s="21">
        <v>4.4200000000000003E-2</v>
      </c>
      <c r="U1352" s="10">
        <v>1.76</v>
      </c>
      <c r="V1352" s="10">
        <v>2.78</v>
      </c>
      <c r="W1352" s="7">
        <v>1.3455999999999999</v>
      </c>
      <c r="X1352" s="20">
        <v>0.81669999999999998</v>
      </c>
      <c r="Y1352" s="75">
        <v>2020</v>
      </c>
      <c r="Z1352" s="7">
        <v>0.55000000000000004</v>
      </c>
      <c r="AA1352" s="7">
        <v>0</v>
      </c>
      <c r="AB1352" s="51">
        <v>1476</v>
      </c>
      <c r="AC1352" s="51">
        <v>951</v>
      </c>
      <c r="AD1352" s="51">
        <v>11</v>
      </c>
      <c r="AE1352" s="51">
        <v>6</v>
      </c>
      <c r="AF1352" s="51">
        <v>-136</v>
      </c>
      <c r="AG1352" s="51"/>
      <c r="AH1352" s="20">
        <v>3.95E-2</v>
      </c>
      <c r="AI1352" s="7" t="s">
        <v>8481</v>
      </c>
      <c r="AJ1352" s="67" t="s">
        <v>8757</v>
      </c>
      <c r="AK1352" s="44">
        <v>0.5664739884393063</v>
      </c>
      <c r="AL1352" s="44">
        <v>-0.91517857142857173</v>
      </c>
      <c r="AM1352" s="44">
        <v>-0.84615384615384914</v>
      </c>
      <c r="AN1352" s="25">
        <v>1.0236686390532543</v>
      </c>
      <c r="AO1352" s="25">
        <v>0.33136094674556205</v>
      </c>
      <c r="AP1352" s="215">
        <v>33.799999999999997</v>
      </c>
      <c r="AQ1352" s="215" t="s">
        <v>9658</v>
      </c>
      <c r="AR1352" s="44">
        <v>-1.0248901903367399E-2</v>
      </c>
      <c r="AS1352" s="171" t="s">
        <v>7396</v>
      </c>
      <c r="AT1352" s="171" t="s">
        <v>7367</v>
      </c>
      <c r="AU1352" s="171" t="s">
        <v>7397</v>
      </c>
      <c r="AV1352" s="7" t="s">
        <v>5474</v>
      </c>
      <c r="AW1352" s="14" t="s">
        <v>7395</v>
      </c>
      <c r="AX1352" s="49" t="s">
        <v>5967</v>
      </c>
      <c r="AY1352" s="38" t="s">
        <v>6047</v>
      </c>
      <c r="AZ1352" s="14" t="s">
        <v>6223</v>
      </c>
      <c r="BA1352" s="49" t="s">
        <v>5967</v>
      </c>
      <c r="BB1352" s="38" t="s">
        <v>5961</v>
      </c>
      <c r="BC1352" s="7">
        <v>0.5</v>
      </c>
      <c r="BD1352" s="14" t="s">
        <v>6002</v>
      </c>
      <c r="BE1352" s="49" t="s">
        <v>5967</v>
      </c>
      <c r="BF1352" s="38" t="s">
        <v>5961</v>
      </c>
      <c r="BG1352" s="7">
        <v>0.3</v>
      </c>
      <c r="BH1352" s="45">
        <v>1943.3135344740328</v>
      </c>
      <c r="BI1352" s="215" t="s">
        <v>8518</v>
      </c>
      <c r="BJ1352" s="215" t="s">
        <v>8496</v>
      </c>
      <c r="BK1352" s="7">
        <v>0.4</v>
      </c>
      <c r="BL1352" s="25">
        <v>5.9523809523808254E-3</v>
      </c>
      <c r="BM1352" s="20">
        <v>0.75312499999999993</v>
      </c>
      <c r="BN1352" s="20">
        <v>0.81499999999999995</v>
      </c>
      <c r="BO1352" s="20">
        <v>0.7024999999999999</v>
      </c>
      <c r="BP1352" s="46">
        <v>12.158273381294963</v>
      </c>
      <c r="BQ1352" s="215" t="s">
        <v>8558</v>
      </c>
      <c r="BR1352" s="79">
        <v>0.43365483234714031</v>
      </c>
      <c r="BS1352" s="9">
        <v>3.3763136538822014E-2</v>
      </c>
      <c r="BT1352" s="9">
        <v>1.0361574140391294E-2</v>
      </c>
      <c r="BU1352" s="47" t="s">
        <v>5993</v>
      </c>
      <c r="BV1352" s="47">
        <v>44412</v>
      </c>
      <c r="BW1352" s="14" t="s">
        <v>5474</v>
      </c>
      <c r="BX1352" s="83">
        <v>0.72038579881656817</v>
      </c>
      <c r="BY1352" s="82">
        <v>3.56</v>
      </c>
      <c r="BZ1352" s="46">
        <v>9.4943820224719087</v>
      </c>
      <c r="CA1352" s="48" t="s">
        <v>8593</v>
      </c>
      <c r="CB1352" s="45">
        <v>49888.799999999996</v>
      </c>
      <c r="CC1352" s="45">
        <v>32143.799999999996</v>
      </c>
      <c r="CD1352" s="45">
        <v>371.79999999999995</v>
      </c>
      <c r="CE1352" s="45">
        <v>202.79999999999998</v>
      </c>
      <c r="CF1352" s="14" t="s">
        <v>9849</v>
      </c>
      <c r="CG1352" s="7" t="s">
        <v>8556</v>
      </c>
      <c r="CH1352" s="215" t="s">
        <v>8523</v>
      </c>
      <c r="CI1352" s="215" t="s">
        <v>8479</v>
      </c>
      <c r="CJ1352" s="215" t="s">
        <v>8479</v>
      </c>
      <c r="CK1352" s="43" t="s">
        <v>6894</v>
      </c>
      <c r="CL1352" s="43" t="s">
        <v>5474</v>
      </c>
      <c r="CM1352" s="43" t="s">
        <v>5474</v>
      </c>
      <c r="CN1352" s="145">
        <v>32346.599999999995</v>
      </c>
      <c r="CO1352" s="145">
        <v>50260.6</v>
      </c>
      <c r="CP1352" s="148">
        <v>65683.997465222303</v>
      </c>
      <c r="CQ1352" s="189" t="s">
        <v>5474</v>
      </c>
      <c r="CR1352" s="189" t="s">
        <v>5474</v>
      </c>
      <c r="CS1352" s="99" t="s">
        <v>5474</v>
      </c>
      <c r="CT1352" s="167" t="s">
        <v>5474</v>
      </c>
      <c r="CU1352" s="43" t="s">
        <v>5474</v>
      </c>
      <c r="CV1352" s="43" t="s">
        <v>5474</v>
      </c>
      <c r="CW1352" s="43" t="s">
        <v>5474</v>
      </c>
      <c r="CX1352" s="43" t="s">
        <v>5474</v>
      </c>
      <c r="CY1352" s="43" t="s">
        <v>5474</v>
      </c>
      <c r="CZ1352" s="43" t="s">
        <v>5474</v>
      </c>
      <c r="DA1352" s="42" t="s">
        <v>5474</v>
      </c>
      <c r="DB1352" s="42" t="s">
        <v>5474</v>
      </c>
      <c r="DC1352" s="42" t="s">
        <v>5474</v>
      </c>
      <c r="DD1352" s="42" t="s">
        <v>5474</v>
      </c>
      <c r="DE1352" s="42" t="s">
        <v>5474</v>
      </c>
      <c r="DF1352" s="42" t="s">
        <v>5474</v>
      </c>
      <c r="DG1352" s="42" t="s">
        <v>5474</v>
      </c>
      <c r="DH1352" s="42" t="s">
        <v>5474</v>
      </c>
    </row>
    <row r="1353" spans="1:112">
      <c r="A1353" s="22">
        <v>2438</v>
      </c>
      <c r="B1353" s="7" t="s">
        <v>403</v>
      </c>
      <c r="C1353" s="21">
        <v>1.5699999999999999E-2</v>
      </c>
      <c r="D1353" s="21">
        <v>7.2800000000000004E-2</v>
      </c>
      <c r="E1353" s="21">
        <v>-0.13200000000000001</v>
      </c>
      <c r="F1353" s="21">
        <v>-7.9000000000000008E-3</v>
      </c>
      <c r="G1353" s="21">
        <v>-4.0599999999999997E-2</v>
      </c>
      <c r="H1353" s="21">
        <v>0</v>
      </c>
      <c r="I1353" s="21">
        <v>0</v>
      </c>
      <c r="J1353" s="21">
        <v>-1.6667000000000001</v>
      </c>
      <c r="K1353" s="21">
        <v>3.5799999999999998E-2</v>
      </c>
      <c r="L1353" s="21">
        <v>6.4100000000000004E-2</v>
      </c>
      <c r="M1353" s="21">
        <v>2.4899999999999999E-2</v>
      </c>
      <c r="N1353" s="21">
        <v>1.95E-2</v>
      </c>
      <c r="O1353" s="21">
        <v>3.7900000000000003E-2</v>
      </c>
      <c r="P1353" s="21">
        <v>1.9E-2</v>
      </c>
      <c r="Q1353" s="21">
        <v>3.3E-3</v>
      </c>
      <c r="R1353" s="21">
        <v>2.8999999999999998E-3</v>
      </c>
      <c r="S1353" s="21">
        <v>9.5999999999999992E-3</v>
      </c>
      <c r="T1353" s="21">
        <v>8.6999999999999994E-3</v>
      </c>
      <c r="U1353" s="10">
        <v>-0.08</v>
      </c>
      <c r="V1353" s="10">
        <v>0.03</v>
      </c>
      <c r="W1353" s="7">
        <v>0</v>
      </c>
      <c r="X1353" s="20">
        <v>0</v>
      </c>
      <c r="Y1353" s="75"/>
      <c r="Z1353" s="7"/>
      <c r="AA1353" s="7"/>
      <c r="AB1353" s="51">
        <v>10</v>
      </c>
      <c r="AC1353" s="51"/>
      <c r="AD1353" s="51"/>
      <c r="AE1353" s="51"/>
      <c r="AF1353" s="51"/>
      <c r="AG1353" s="51"/>
      <c r="AH1353" s="20">
        <v>0</v>
      </c>
      <c r="AI1353" s="7" t="s">
        <v>8481</v>
      </c>
      <c r="AJ1353" s="67" t="s">
        <v>8757</v>
      </c>
      <c r="AK1353" s="44">
        <v>-0.58309037900874638</v>
      </c>
      <c r="AL1353" s="44">
        <v>-0.88636363636363635</v>
      </c>
      <c r="AM1353" s="44">
        <v>0.66666666666666274</v>
      </c>
      <c r="AN1353" s="25">
        <v>1.0039024390243902</v>
      </c>
      <c r="AO1353" s="25">
        <v>0.21463414634146336</v>
      </c>
      <c r="AP1353" s="215">
        <v>10.25</v>
      </c>
      <c r="AQ1353" s="215" t="s">
        <v>9658</v>
      </c>
      <c r="AR1353" s="44">
        <v>-4.8543689320388302E-3</v>
      </c>
      <c r="AS1353" s="171" t="s">
        <v>7565</v>
      </c>
      <c r="AT1353" s="171" t="s">
        <v>7152</v>
      </c>
      <c r="AU1353" s="171" t="s">
        <v>6992</v>
      </c>
      <c r="AV1353" s="7" t="s">
        <v>5474</v>
      </c>
      <c r="AW1353" s="14" t="s">
        <v>6532</v>
      </c>
      <c r="AX1353" s="49" t="s">
        <v>5967</v>
      </c>
      <c r="AY1353" s="38" t="s">
        <v>6007</v>
      </c>
      <c r="AZ1353" s="14" t="s">
        <v>6603</v>
      </c>
      <c r="BA1353" s="49" t="s">
        <v>5993</v>
      </c>
      <c r="BB1353" s="38" t="s">
        <v>5993</v>
      </c>
      <c r="BC1353" s="7">
        <v>0.3</v>
      </c>
      <c r="BD1353" s="14" t="s">
        <v>6019</v>
      </c>
      <c r="BE1353" s="49" t="s">
        <v>5967</v>
      </c>
      <c r="BF1353" s="38" t="s">
        <v>5961</v>
      </c>
      <c r="BG1353" s="7">
        <v>0.3</v>
      </c>
      <c r="BH1353" s="45">
        <v>14.260136106098551</v>
      </c>
      <c r="BI1353" s="215" t="s">
        <v>8495</v>
      </c>
      <c r="BJ1353" s="215" t="s">
        <v>8554</v>
      </c>
      <c r="BK1353" s="7">
        <v>0.7</v>
      </c>
      <c r="BL1353" s="25">
        <v>9.8522167487684383E-3</v>
      </c>
      <c r="BM1353" s="20">
        <v>0.56374999999999997</v>
      </c>
      <c r="BN1353" s="20">
        <v>0.57750000000000001</v>
      </c>
      <c r="BO1353" s="20">
        <v>0.55249999999999999</v>
      </c>
      <c r="BP1353" s="46">
        <v>341.66666666666669</v>
      </c>
      <c r="BQ1353" s="215" t="s">
        <v>8483</v>
      </c>
      <c r="BR1353" s="79">
        <v>-0.97658536585365852</v>
      </c>
      <c r="BS1353" s="9">
        <v>0</v>
      </c>
      <c r="BT1353" s="9">
        <v>0</v>
      </c>
      <c r="BU1353" s="47" t="s">
        <v>5993</v>
      </c>
      <c r="BV1353" s="47" t="s">
        <v>5993</v>
      </c>
      <c r="BW1353" s="14" t="s">
        <v>5474</v>
      </c>
      <c r="BX1353" s="83">
        <v>-0.97073170731707314</v>
      </c>
      <c r="BY1353" s="82">
        <v>2.0000000000000004E-2</v>
      </c>
      <c r="BZ1353" s="46">
        <v>512.49999999999989</v>
      </c>
      <c r="CA1353" s="48" t="s">
        <v>8485</v>
      </c>
      <c r="CB1353" s="45">
        <v>102.5</v>
      </c>
      <c r="CC1353" s="45">
        <v>0</v>
      </c>
      <c r="CD1353" s="45">
        <v>0</v>
      </c>
      <c r="CE1353" s="45">
        <v>0</v>
      </c>
      <c r="CF1353" s="14" t="s">
        <v>9850</v>
      </c>
      <c r="CG1353" s="7" t="s">
        <v>8477</v>
      </c>
      <c r="CH1353" s="215" t="s">
        <v>8479</v>
      </c>
      <c r="CI1353" s="215" t="s">
        <v>8546</v>
      </c>
      <c r="CJ1353" s="215" t="s">
        <v>8523</v>
      </c>
      <c r="CK1353" s="43" t="s">
        <v>6917</v>
      </c>
      <c r="CL1353" s="43" t="s">
        <v>5474</v>
      </c>
      <c r="CM1353" s="43" t="s">
        <v>5474</v>
      </c>
      <c r="CN1353" s="145">
        <v>0</v>
      </c>
      <c r="CO1353" s="145">
        <v>102.5</v>
      </c>
      <c r="CP1353" s="148">
        <v>146.16639508751015</v>
      </c>
      <c r="CQ1353" s="189" t="s">
        <v>5474</v>
      </c>
      <c r="CR1353" s="189" t="s">
        <v>5474</v>
      </c>
      <c r="CS1353" s="99" t="s">
        <v>5474</v>
      </c>
      <c r="CT1353" s="167" t="s">
        <v>5474</v>
      </c>
      <c r="CU1353" s="43" t="s">
        <v>5474</v>
      </c>
      <c r="CV1353" s="43" t="s">
        <v>5474</v>
      </c>
      <c r="CW1353" s="43" t="s">
        <v>5474</v>
      </c>
      <c r="CX1353" s="43" t="s">
        <v>5474</v>
      </c>
      <c r="CY1353" s="43" t="s">
        <v>5474</v>
      </c>
      <c r="CZ1353" s="43" t="s">
        <v>5474</v>
      </c>
      <c r="DA1353" s="42" t="s">
        <v>5474</v>
      </c>
      <c r="DB1353" s="42" t="s">
        <v>5474</v>
      </c>
      <c r="DC1353" s="42" t="s">
        <v>5474</v>
      </c>
      <c r="DD1353" s="42" t="s">
        <v>5474</v>
      </c>
      <c r="DE1353" s="42" t="s">
        <v>5474</v>
      </c>
      <c r="DF1353" s="42" t="s">
        <v>5474</v>
      </c>
      <c r="DG1353" s="42" t="s">
        <v>5474</v>
      </c>
      <c r="DH1353" s="42" t="s">
        <v>5474</v>
      </c>
    </row>
    <row r="1354" spans="1:112">
      <c r="A1354" s="22">
        <v>5468</v>
      </c>
      <c r="B1354" s="7" t="s">
        <v>1139</v>
      </c>
      <c r="C1354" s="21">
        <v>-9.7900000000000001E-2</v>
      </c>
      <c r="D1354" s="21">
        <v>0.25559999999999999</v>
      </c>
      <c r="E1354" s="21">
        <v>-6.93E-2</v>
      </c>
      <c r="F1354" s="21">
        <v>0.2271</v>
      </c>
      <c r="G1354" s="21">
        <v>-5.5399999999999998E-2</v>
      </c>
      <c r="H1354" s="21">
        <v>1.3571</v>
      </c>
      <c r="I1354" s="21">
        <v>-0.23080000000000001</v>
      </c>
      <c r="J1354" s="21">
        <v>-1.5713999999999999</v>
      </c>
      <c r="K1354" s="21">
        <v>4.4000000000000003E-3</v>
      </c>
      <c r="L1354" s="21">
        <v>3.6499999999999998E-2</v>
      </c>
      <c r="M1354" s="21">
        <v>2.7000000000000001E-3</v>
      </c>
      <c r="N1354" s="21">
        <v>0.26369999999999999</v>
      </c>
      <c r="O1354" s="21">
        <v>8.4599999999999995E-2</v>
      </c>
      <c r="P1354" s="21">
        <v>0.12559999999999999</v>
      </c>
      <c r="Q1354" s="21">
        <v>0.1081</v>
      </c>
      <c r="R1354" s="21">
        <v>5.62E-2</v>
      </c>
      <c r="S1354" s="21">
        <v>-0.31509999999999999</v>
      </c>
      <c r="T1354" s="21">
        <v>-0.1767</v>
      </c>
      <c r="U1354" s="10">
        <v>-0.18</v>
      </c>
      <c r="V1354" s="10">
        <v>-0.59</v>
      </c>
      <c r="W1354" s="7">
        <v>0</v>
      </c>
      <c r="X1354" s="20">
        <v>0</v>
      </c>
      <c r="Y1354" s="75"/>
      <c r="Z1354" s="7"/>
      <c r="AA1354" s="7"/>
      <c r="AB1354" s="51"/>
      <c r="AC1354" s="51"/>
      <c r="AD1354" s="51"/>
      <c r="AE1354" s="51"/>
      <c r="AF1354" s="51"/>
      <c r="AG1354" s="51"/>
      <c r="AH1354" s="20">
        <v>0</v>
      </c>
      <c r="AI1354" s="7" t="s">
        <v>8467</v>
      </c>
      <c r="AJ1354" s="67" t="s">
        <v>8757</v>
      </c>
      <c r="AK1354" s="44">
        <v>-0.68267674042093895</v>
      </c>
      <c r="AL1354" s="44">
        <v>-0.71428571428571419</v>
      </c>
      <c r="AM1354" s="44">
        <v>0.80000000000000071</v>
      </c>
      <c r="AN1354" s="25">
        <v>1.195483870967742</v>
      </c>
      <c r="AO1354" s="25">
        <v>0.20322580645161292</v>
      </c>
      <c r="AP1354" s="215">
        <v>15.5</v>
      </c>
      <c r="AQ1354" s="215" t="s">
        <v>9658</v>
      </c>
      <c r="AR1354" s="44">
        <v>-6.41025641025641E-3</v>
      </c>
      <c r="AS1354" s="171" t="s">
        <v>7355</v>
      </c>
      <c r="AT1354" s="171" t="s">
        <v>7101</v>
      </c>
      <c r="AU1354" s="171" t="s">
        <v>7070</v>
      </c>
      <c r="AV1354" s="7" t="s">
        <v>5474</v>
      </c>
      <c r="AW1354" s="14" t="s">
        <v>8136</v>
      </c>
      <c r="AX1354" s="49" t="s">
        <v>5967</v>
      </c>
      <c r="AY1354" s="38" t="s">
        <v>5971</v>
      </c>
      <c r="AZ1354" s="14" t="s">
        <v>6781</v>
      </c>
      <c r="BA1354" s="49" t="s">
        <v>5993</v>
      </c>
      <c r="BB1354" s="38" t="s">
        <v>5993</v>
      </c>
      <c r="BC1354" s="7">
        <v>0.7</v>
      </c>
      <c r="BD1354" s="14" t="s">
        <v>5980</v>
      </c>
      <c r="BE1354" s="49" t="s">
        <v>5967</v>
      </c>
      <c r="BF1354" s="38" t="s">
        <v>5971</v>
      </c>
      <c r="BG1354" s="7">
        <v>0.1</v>
      </c>
      <c r="BH1354" s="45">
        <v>121.35529525330649</v>
      </c>
      <c r="BI1354" s="215" t="s">
        <v>8495</v>
      </c>
      <c r="BJ1354" s="215" t="s">
        <v>8554</v>
      </c>
      <c r="BK1354" s="7">
        <v>2.9</v>
      </c>
      <c r="BL1354" s="25">
        <v>2.6490066225165587E-2</v>
      </c>
      <c r="BM1354" s="20">
        <v>0.6087499999999999</v>
      </c>
      <c r="BN1354" s="20">
        <v>0.65</v>
      </c>
      <c r="BO1354" s="20">
        <v>0.57499999999999984</v>
      </c>
      <c r="BP1354" s="46" t="s">
        <v>8473</v>
      </c>
      <c r="BQ1354" s="215" t="s">
        <v>8473</v>
      </c>
      <c r="BR1354" s="79" t="s">
        <v>8473</v>
      </c>
      <c r="BS1354" s="9">
        <v>0</v>
      </c>
      <c r="BT1354" s="9">
        <v>0</v>
      </c>
      <c r="BU1354" s="47" t="s">
        <v>5993</v>
      </c>
      <c r="BV1354" s="47" t="s">
        <v>5993</v>
      </c>
      <c r="BW1354" s="14" t="s">
        <v>5474</v>
      </c>
      <c r="BX1354" s="83" t="s">
        <v>8473</v>
      </c>
      <c r="BY1354" s="82" t="s">
        <v>8473</v>
      </c>
      <c r="BZ1354" s="46" t="s">
        <v>8473</v>
      </c>
      <c r="CA1354" s="48" t="s">
        <v>5474</v>
      </c>
      <c r="CB1354" s="45">
        <v>0</v>
      </c>
      <c r="CC1354" s="45">
        <v>0</v>
      </c>
      <c r="CD1354" s="45">
        <v>0</v>
      </c>
      <c r="CE1354" s="45">
        <v>0</v>
      </c>
      <c r="CF1354" s="14" t="s">
        <v>9851</v>
      </c>
      <c r="CG1354" s="7" t="s">
        <v>8477</v>
      </c>
      <c r="CH1354" s="215" t="s">
        <v>8523</v>
      </c>
      <c r="CI1354" s="215" t="s">
        <v>8479</v>
      </c>
      <c r="CJ1354" s="215" t="s">
        <v>8523</v>
      </c>
      <c r="CK1354" s="43" t="s">
        <v>5474</v>
      </c>
      <c r="CL1354" s="43" t="s">
        <v>5474</v>
      </c>
      <c r="CM1354" s="43" t="s">
        <v>5474</v>
      </c>
      <c r="CN1354" s="145">
        <v>0</v>
      </c>
      <c r="CO1354" s="145">
        <v>0</v>
      </c>
      <c r="CP1354" s="148">
        <v>1881.0070764262507</v>
      </c>
      <c r="CQ1354" s="189" t="s">
        <v>5474</v>
      </c>
      <c r="CR1354" s="189" t="s">
        <v>5474</v>
      </c>
      <c r="CS1354" s="99" t="s">
        <v>5474</v>
      </c>
      <c r="CT1354" s="167" t="s">
        <v>5474</v>
      </c>
      <c r="CU1354" s="43" t="s">
        <v>5474</v>
      </c>
      <c r="CV1354" s="43" t="s">
        <v>5474</v>
      </c>
      <c r="CW1354" s="43" t="s">
        <v>5474</v>
      </c>
      <c r="CX1354" s="43" t="s">
        <v>5474</v>
      </c>
      <c r="CY1354" s="43" t="s">
        <v>5474</v>
      </c>
      <c r="CZ1354" s="43" t="s">
        <v>5474</v>
      </c>
      <c r="DA1354" s="42" t="s">
        <v>5474</v>
      </c>
      <c r="DB1354" s="42" t="s">
        <v>5474</v>
      </c>
      <c r="DC1354" s="42" t="s">
        <v>5474</v>
      </c>
      <c r="DD1354" s="42" t="s">
        <v>5474</v>
      </c>
      <c r="DE1354" s="42" t="s">
        <v>5474</v>
      </c>
      <c r="DF1354" s="42" t="s">
        <v>5474</v>
      </c>
      <c r="DG1354" s="42" t="s">
        <v>5474</v>
      </c>
      <c r="DH1354" s="42" t="s">
        <v>5474</v>
      </c>
    </row>
    <row r="1355" spans="1:112">
      <c r="A1355" s="22">
        <v>2028</v>
      </c>
      <c r="B1355" s="7" t="s">
        <v>267</v>
      </c>
      <c r="C1355" s="21">
        <v>0.30580000000000002</v>
      </c>
      <c r="D1355" s="21">
        <v>0.81589999999999996</v>
      </c>
      <c r="E1355" s="21">
        <v>0.28100000000000003</v>
      </c>
      <c r="F1355" s="21">
        <v>0.89219999999999999</v>
      </c>
      <c r="G1355" s="21">
        <v>0.61580000000000001</v>
      </c>
      <c r="H1355" s="21">
        <v>0.3579</v>
      </c>
      <c r="I1355" s="21">
        <v>4.375</v>
      </c>
      <c r="J1355" s="21">
        <v>4.5999999999999996</v>
      </c>
      <c r="K1355" s="21">
        <v>3.49E-2</v>
      </c>
      <c r="L1355" s="21">
        <v>0.1111</v>
      </c>
      <c r="M1355" s="21">
        <v>9.4100000000000003E-2</v>
      </c>
      <c r="N1355" s="21">
        <v>3.4799999999999998E-2</v>
      </c>
      <c r="O1355" s="21">
        <v>0.10879999999999999</v>
      </c>
      <c r="P1355" s="21">
        <v>9.2499999999999999E-2</v>
      </c>
      <c r="Q1355" s="21">
        <v>8.2600000000000007E-2</v>
      </c>
      <c r="R1355" s="21">
        <v>3.6999999999999998E-2</v>
      </c>
      <c r="S1355" s="21">
        <v>0.19620000000000001</v>
      </c>
      <c r="T1355" s="21">
        <v>7.2599999999999998E-2</v>
      </c>
      <c r="U1355" s="10">
        <v>2.2400000000000002</v>
      </c>
      <c r="V1355" s="10">
        <v>3.69</v>
      </c>
      <c r="W1355" s="7">
        <v>0</v>
      </c>
      <c r="X1355" s="20">
        <v>0</v>
      </c>
      <c r="Y1355" s="75"/>
      <c r="Z1355" s="7"/>
      <c r="AA1355" s="7"/>
      <c r="AB1355" s="51">
        <v>1429</v>
      </c>
      <c r="AC1355" s="51">
        <v>605</v>
      </c>
      <c r="AD1355" s="51"/>
      <c r="AE1355" s="51"/>
      <c r="AF1355" s="51">
        <v>-34</v>
      </c>
      <c r="AG1355" s="51"/>
      <c r="AH1355" s="20">
        <v>0.19020000000000001</v>
      </c>
      <c r="AI1355" s="7" t="s">
        <v>8487</v>
      </c>
      <c r="AJ1355" s="67" t="s">
        <v>8494</v>
      </c>
      <c r="AK1355" s="44">
        <v>0.61478933791917456</v>
      </c>
      <c r="AL1355" s="44">
        <v>-0.75630252100840345</v>
      </c>
      <c r="AM1355" s="44">
        <v>-0.87096774193548643</v>
      </c>
      <c r="AN1355" s="25">
        <v>1.2808370044052864</v>
      </c>
      <c r="AO1355" s="25">
        <v>0.2621145374449339</v>
      </c>
      <c r="AP1355" s="215">
        <v>45.4</v>
      </c>
      <c r="AQ1355" s="215" t="s">
        <v>9658</v>
      </c>
      <c r="AR1355" s="44">
        <v>-2.1551724137931001E-2</v>
      </c>
      <c r="AS1355" s="171" t="s">
        <v>7371</v>
      </c>
      <c r="AT1355" s="171" t="s">
        <v>7058</v>
      </c>
      <c r="AU1355" s="171" t="s">
        <v>7037</v>
      </c>
      <c r="AV1355" s="7" t="s">
        <v>8470</v>
      </c>
      <c r="AW1355" s="14" t="s">
        <v>7370</v>
      </c>
      <c r="AX1355" s="49" t="s">
        <v>5967</v>
      </c>
      <c r="AY1355" s="38" t="s">
        <v>5971</v>
      </c>
      <c r="AZ1355" s="14" t="s">
        <v>6038</v>
      </c>
      <c r="BA1355" s="49" t="s">
        <v>5967</v>
      </c>
      <c r="BB1355" s="38" t="s">
        <v>6007</v>
      </c>
      <c r="BC1355" s="7">
        <v>0.3</v>
      </c>
      <c r="BD1355" s="14" t="s">
        <v>6101</v>
      </c>
      <c r="BE1355" s="49" t="s">
        <v>5967</v>
      </c>
      <c r="BF1355" s="38" t="s">
        <v>5989</v>
      </c>
      <c r="BG1355" s="7">
        <v>0.7</v>
      </c>
      <c r="BH1355" s="45">
        <v>2293.0343553667335</v>
      </c>
      <c r="BI1355" s="215" t="s">
        <v>8518</v>
      </c>
      <c r="BJ1355" s="215" t="s">
        <v>8496</v>
      </c>
      <c r="BK1355" s="7">
        <v>0.3</v>
      </c>
      <c r="BL1355" s="25">
        <v>4.4247787610618523E-3</v>
      </c>
      <c r="BM1355" s="20">
        <v>0.78731249999999986</v>
      </c>
      <c r="BN1355" s="20">
        <v>0.86499999999999988</v>
      </c>
      <c r="BO1355" s="20">
        <v>0.72374999999999989</v>
      </c>
      <c r="BP1355" s="46">
        <v>12.303523035230352</v>
      </c>
      <c r="BQ1355" s="215" t="s">
        <v>8585</v>
      </c>
      <c r="BR1355" s="79">
        <v>0.27929515418502204</v>
      </c>
      <c r="BS1355" s="9">
        <v>0</v>
      </c>
      <c r="BT1355" s="9">
        <v>0</v>
      </c>
      <c r="BU1355" s="47" t="s">
        <v>5993</v>
      </c>
      <c r="BV1355" s="47" t="s">
        <v>5993</v>
      </c>
      <c r="BW1355" s="14" t="s">
        <v>5474</v>
      </c>
      <c r="BX1355" s="83">
        <v>0.59911894273127742</v>
      </c>
      <c r="BY1355" s="82">
        <v>4.84</v>
      </c>
      <c r="BZ1355" s="46">
        <v>9.3801652892561975</v>
      </c>
      <c r="CA1355" s="48" t="s">
        <v>8475</v>
      </c>
      <c r="CB1355" s="45">
        <v>64876.6</v>
      </c>
      <c r="CC1355" s="45">
        <v>27467</v>
      </c>
      <c r="CD1355" s="45">
        <v>0</v>
      </c>
      <c r="CE1355" s="45">
        <v>0</v>
      </c>
      <c r="CF1355" s="14" t="s">
        <v>9852</v>
      </c>
      <c r="CG1355" s="7" t="s">
        <v>8556</v>
      </c>
      <c r="CH1355" s="215" t="s">
        <v>8479</v>
      </c>
      <c r="CI1355" s="215" t="s">
        <v>8478</v>
      </c>
      <c r="CJ1355" s="215" t="s">
        <v>8479</v>
      </c>
      <c r="CK1355" s="43" t="s">
        <v>5474</v>
      </c>
      <c r="CL1355" s="43" t="s">
        <v>5474</v>
      </c>
      <c r="CM1355" s="43" t="s">
        <v>5474</v>
      </c>
      <c r="CN1355" s="145">
        <v>27467</v>
      </c>
      <c r="CO1355" s="145">
        <v>64876.6</v>
      </c>
      <c r="CP1355" s="148">
        <v>104103.7597336497</v>
      </c>
      <c r="CQ1355" s="189" t="s">
        <v>5474</v>
      </c>
      <c r="CR1355" s="189" t="s">
        <v>5474</v>
      </c>
      <c r="CS1355" s="99" t="s">
        <v>5474</v>
      </c>
      <c r="CT1355" s="167" t="s">
        <v>5474</v>
      </c>
      <c r="CU1355" s="43" t="s">
        <v>5474</v>
      </c>
      <c r="CV1355" s="43" t="s">
        <v>5474</v>
      </c>
      <c r="CW1355" s="43" t="s">
        <v>5474</v>
      </c>
      <c r="CX1355" s="43" t="s">
        <v>5474</v>
      </c>
      <c r="CY1355" s="43" t="s">
        <v>5474</v>
      </c>
      <c r="CZ1355" s="43" t="s">
        <v>5474</v>
      </c>
      <c r="DA1355" s="42" t="s">
        <v>5474</v>
      </c>
      <c r="DB1355" s="42" t="s">
        <v>5474</v>
      </c>
      <c r="DC1355" s="42" t="s">
        <v>5474</v>
      </c>
      <c r="DD1355" s="42" t="s">
        <v>5474</v>
      </c>
      <c r="DE1355" s="42" t="s">
        <v>5474</v>
      </c>
      <c r="DF1355" s="42" t="s">
        <v>5474</v>
      </c>
      <c r="DG1355" s="42" t="s">
        <v>5474</v>
      </c>
      <c r="DH1355" s="42" t="s">
        <v>5474</v>
      </c>
    </row>
    <row r="1356" spans="1:112">
      <c r="A1356" s="22">
        <v>6409</v>
      </c>
      <c r="B1356" s="7" t="s">
        <v>1363</v>
      </c>
      <c r="C1356" s="21">
        <v>5.2999999999999999E-2</v>
      </c>
      <c r="D1356" s="21">
        <v>0.14749999999999999</v>
      </c>
      <c r="E1356" s="21">
        <v>0.05</v>
      </c>
      <c r="F1356" s="21">
        <v>0.17419999999999999</v>
      </c>
      <c r="G1356" s="21">
        <v>0.16969999999999999</v>
      </c>
      <c r="H1356" s="21">
        <v>0.45590000000000003</v>
      </c>
      <c r="I1356" s="21">
        <v>-0.2591</v>
      </c>
      <c r="J1356" s="21">
        <v>-0.1706</v>
      </c>
      <c r="K1356" s="21">
        <v>2.1299999999999999E-2</v>
      </c>
      <c r="L1356" s="21">
        <v>-6.0699999999999997E-2</v>
      </c>
      <c r="M1356" s="21">
        <v>-4.3200000000000002E-2</v>
      </c>
      <c r="N1356" s="21">
        <v>2.81E-2</v>
      </c>
      <c r="O1356" s="21">
        <v>-5.5199999999999999E-2</v>
      </c>
      <c r="P1356" s="21">
        <v>-2.5499999999999998E-2</v>
      </c>
      <c r="Q1356" s="21">
        <v>-2.5999999999999999E-2</v>
      </c>
      <c r="R1356" s="21">
        <v>-1.66E-2</v>
      </c>
      <c r="S1356" s="21">
        <v>0.39419999999999999</v>
      </c>
      <c r="T1356" s="21">
        <v>0.21479999999999999</v>
      </c>
      <c r="U1356" s="10">
        <v>11.96</v>
      </c>
      <c r="V1356" s="10">
        <v>23.5</v>
      </c>
      <c r="W1356" s="7">
        <v>21.743500000000001</v>
      </c>
      <c r="X1356" s="20">
        <v>0.94599999999999995</v>
      </c>
      <c r="Y1356" s="75">
        <v>2020</v>
      </c>
      <c r="Z1356" s="7">
        <v>23.504300000000001</v>
      </c>
      <c r="AA1356" s="7">
        <v>0</v>
      </c>
      <c r="AB1356" s="51">
        <v>-19</v>
      </c>
      <c r="AC1356" s="51">
        <v>-2</v>
      </c>
      <c r="AD1356" s="51">
        <v>1</v>
      </c>
      <c r="AE1356" s="51"/>
      <c r="AF1356" s="51"/>
      <c r="AG1356" s="51">
        <v>1</v>
      </c>
      <c r="AH1356" s="20">
        <v>0</v>
      </c>
      <c r="AI1356" s="7" t="s">
        <v>8487</v>
      </c>
      <c r="AJ1356" s="67" t="s">
        <v>9168</v>
      </c>
      <c r="AK1356" s="44">
        <v>0.67353951890034369</v>
      </c>
      <c r="AL1356" s="44">
        <v>-1</v>
      </c>
      <c r="AM1356" s="44">
        <v>-1</v>
      </c>
      <c r="AN1356" s="25">
        <v>0.46935483870967742</v>
      </c>
      <c r="AO1356" s="25">
        <v>0.12903225806451613</v>
      </c>
      <c r="AP1356" s="215">
        <v>1240</v>
      </c>
      <c r="AQ1356" s="215" t="s">
        <v>9658</v>
      </c>
      <c r="AR1356" s="44">
        <v>-1.5873015873015799E-2</v>
      </c>
      <c r="AS1356" s="171" t="s">
        <v>7568</v>
      </c>
      <c r="AT1356" s="171" t="s">
        <v>6936</v>
      </c>
      <c r="AU1356" s="171" t="s">
        <v>7008</v>
      </c>
      <c r="AV1356" s="7" t="s">
        <v>5474</v>
      </c>
      <c r="AW1356" s="14" t="s">
        <v>6751</v>
      </c>
      <c r="AX1356" s="49" t="s">
        <v>5967</v>
      </c>
      <c r="AY1356" s="38" t="s">
        <v>6007</v>
      </c>
      <c r="AZ1356" s="14" t="s">
        <v>6807</v>
      </c>
      <c r="BA1356" s="49" t="s">
        <v>5967</v>
      </c>
      <c r="BB1356" s="38" t="s">
        <v>5961</v>
      </c>
      <c r="BC1356" s="7">
        <v>0.7</v>
      </c>
      <c r="BD1356" s="14" t="s">
        <v>6081</v>
      </c>
      <c r="BE1356" s="49" t="s">
        <v>6020</v>
      </c>
      <c r="BF1356" s="38" t="s">
        <v>5989</v>
      </c>
      <c r="BG1356" s="7">
        <v>1.5</v>
      </c>
      <c r="BH1356" s="45">
        <v>106.06752598818733</v>
      </c>
      <c r="BI1356" s="215" t="s">
        <v>8495</v>
      </c>
      <c r="BJ1356" s="215" t="s">
        <v>8509</v>
      </c>
      <c r="BK1356" s="7">
        <v>1.1000000000000001</v>
      </c>
      <c r="BL1356" s="25">
        <v>0</v>
      </c>
      <c r="BM1356" s="20">
        <v>0.61287500000000006</v>
      </c>
      <c r="BN1356" s="20">
        <v>0.67749999999999999</v>
      </c>
      <c r="BO1356" s="20">
        <v>0.55999999999999994</v>
      </c>
      <c r="BP1356" s="46">
        <v>52.765957446808514</v>
      </c>
      <c r="BQ1356" s="215" t="s">
        <v>8521</v>
      </c>
      <c r="BR1356" s="79">
        <v>-0.69153279569892467</v>
      </c>
      <c r="BS1356" s="9">
        <v>1.1617120490293065E-2</v>
      </c>
      <c r="BT1356" s="9">
        <v>1.3028861803610292E-2</v>
      </c>
      <c r="BU1356" s="47" t="s">
        <v>5993</v>
      </c>
      <c r="BV1356" s="47" t="s">
        <v>5993</v>
      </c>
      <c r="BW1356" s="14" t="s">
        <v>5474</v>
      </c>
      <c r="BX1356" s="83">
        <v>-0.62983935483870968</v>
      </c>
      <c r="BY1356" s="82">
        <v>24.26</v>
      </c>
      <c r="BZ1356" s="46">
        <v>51.112943116240722</v>
      </c>
      <c r="CA1356" s="48" t="s">
        <v>8538</v>
      </c>
      <c r="CB1356" s="45">
        <v>-23560</v>
      </c>
      <c r="CC1356" s="45">
        <v>-2480</v>
      </c>
      <c r="CD1356" s="45">
        <v>1240</v>
      </c>
      <c r="CE1356" s="45">
        <v>0</v>
      </c>
      <c r="CF1356" s="14" t="s">
        <v>9853</v>
      </c>
      <c r="CG1356" s="7" t="s">
        <v>8556</v>
      </c>
      <c r="CH1356" s="215" t="s">
        <v>8479</v>
      </c>
      <c r="CI1356" s="215" t="s">
        <v>8546</v>
      </c>
      <c r="CJ1356" s="215" t="s">
        <v>8479</v>
      </c>
      <c r="CK1356" s="43" t="s">
        <v>6945</v>
      </c>
      <c r="CL1356" s="43" t="s">
        <v>5474</v>
      </c>
      <c r="CM1356" s="43" t="s">
        <v>5474</v>
      </c>
      <c r="CN1356" s="145">
        <v>-2480</v>
      </c>
      <c r="CO1356" s="145">
        <v>-22320</v>
      </c>
      <c r="CP1356" s="148">
        <v>131523.73222535229</v>
      </c>
      <c r="CQ1356" s="189" t="s">
        <v>5474</v>
      </c>
      <c r="CR1356" s="189" t="s">
        <v>5474</v>
      </c>
      <c r="CS1356" s="99" t="s">
        <v>5474</v>
      </c>
      <c r="CT1356" s="167" t="s">
        <v>5474</v>
      </c>
      <c r="CU1356" s="43" t="s">
        <v>5474</v>
      </c>
      <c r="CV1356" s="43" t="s">
        <v>5474</v>
      </c>
      <c r="CW1356" s="43" t="s">
        <v>5474</v>
      </c>
      <c r="CX1356" s="43" t="s">
        <v>5474</v>
      </c>
      <c r="CY1356" s="43" t="s">
        <v>5474</v>
      </c>
      <c r="CZ1356" s="43" t="s">
        <v>5474</v>
      </c>
      <c r="DA1356" s="42" t="s">
        <v>5474</v>
      </c>
      <c r="DB1356" s="42" t="s">
        <v>5474</v>
      </c>
      <c r="DC1356" s="42" t="s">
        <v>5474</v>
      </c>
      <c r="DD1356" s="42" t="s">
        <v>5474</v>
      </c>
      <c r="DE1356" s="42" t="s">
        <v>5474</v>
      </c>
      <c r="DF1356" s="42" t="s">
        <v>5474</v>
      </c>
      <c r="DG1356" s="42" t="s">
        <v>5474</v>
      </c>
      <c r="DH1356" s="42" t="s">
        <v>5474</v>
      </c>
    </row>
    <row r="1357" spans="1:112">
      <c r="A1357" s="22">
        <v>5546</v>
      </c>
      <c r="B1357" s="7" t="s">
        <v>5866</v>
      </c>
      <c r="C1357" s="21">
        <v>4.6600000000000003E-2</v>
      </c>
      <c r="D1357" s="21">
        <v>0.126</v>
      </c>
      <c r="E1357" s="21">
        <v>-1.8599999999999998E-2</v>
      </c>
      <c r="F1357" s="21">
        <v>-1.6199999999999999E-2</v>
      </c>
      <c r="G1357" s="21">
        <v>1.0721000000000001</v>
      </c>
      <c r="H1357" s="21"/>
      <c r="I1357" s="21">
        <v>-0.36470000000000002</v>
      </c>
      <c r="J1357" s="21">
        <v>-0.36470000000000002</v>
      </c>
      <c r="K1357" s="21">
        <v>-4.8599999999999997E-2</v>
      </c>
      <c r="L1357" s="21">
        <v>-7.2999999999999995E-2</v>
      </c>
      <c r="M1357" s="21">
        <v>3.6200000000000003E-2</v>
      </c>
      <c r="N1357" s="21">
        <v>-5.8599999999999999E-2</v>
      </c>
      <c r="O1357" s="21">
        <v>-4.7100000000000003E-2</v>
      </c>
      <c r="P1357" s="21">
        <v>3.4599999999999999E-2</v>
      </c>
      <c r="Q1357" s="21">
        <v>5.4000000000000003E-3</v>
      </c>
      <c r="R1357" s="21">
        <v>5.5999999999999999E-3</v>
      </c>
      <c r="S1357" s="21">
        <v>3.3429000000000002</v>
      </c>
      <c r="T1357" s="21">
        <v>0</v>
      </c>
      <c r="U1357" s="10">
        <v>0.54</v>
      </c>
      <c r="V1357" s="10">
        <v>9.51</v>
      </c>
      <c r="W1357" s="7">
        <v>2.4662999999999999</v>
      </c>
      <c r="X1357" s="20">
        <v>0.59379999999999999</v>
      </c>
      <c r="Y1357" s="75">
        <v>2020</v>
      </c>
      <c r="Z1357" s="7">
        <v>5.8312999999999997</v>
      </c>
      <c r="AA1357" s="7">
        <v>0</v>
      </c>
      <c r="AB1357" s="51">
        <v>-14</v>
      </c>
      <c r="AC1357" s="51"/>
      <c r="AD1357" s="51"/>
      <c r="AE1357" s="51"/>
      <c r="AF1357" s="51">
        <v>1</v>
      </c>
      <c r="AG1357" s="51">
        <v>1</v>
      </c>
      <c r="AH1357" s="20">
        <v>0</v>
      </c>
      <c r="AI1357" s="7" t="s">
        <v>8493</v>
      </c>
      <c r="AJ1357" s="67" t="s">
        <v>9174</v>
      </c>
      <c r="AK1357" s="44">
        <v>-1</v>
      </c>
      <c r="AL1357" s="44">
        <v>-1</v>
      </c>
      <c r="AM1357" s="44">
        <v>-1</v>
      </c>
      <c r="AN1357" s="25">
        <v>0.42857142857142855</v>
      </c>
      <c r="AO1357" s="25">
        <v>0.20476190476190484</v>
      </c>
      <c r="AP1357" s="215">
        <v>63</v>
      </c>
      <c r="AQ1357" s="215" t="s">
        <v>9658</v>
      </c>
      <c r="AR1357" s="44">
        <v>-1.4084507042253501E-2</v>
      </c>
      <c r="AS1357" s="171" t="s">
        <v>8117</v>
      </c>
      <c r="AT1357" s="171" t="s">
        <v>7257</v>
      </c>
      <c r="AU1357" s="171" t="s">
        <v>7075</v>
      </c>
      <c r="AV1357" s="7" t="s">
        <v>8470</v>
      </c>
      <c r="AW1357" s="14" t="s">
        <v>6517</v>
      </c>
      <c r="AX1357" s="49" t="s">
        <v>5967</v>
      </c>
      <c r="AY1357" s="38" t="s">
        <v>6047</v>
      </c>
      <c r="AZ1357" s="14" t="s">
        <v>6785</v>
      </c>
      <c r="BA1357" s="49" t="s">
        <v>5993</v>
      </c>
      <c r="BB1357" s="38" t="s">
        <v>5993</v>
      </c>
      <c r="BC1357" s="7">
        <v>0.8</v>
      </c>
      <c r="BD1357" s="14" t="s">
        <v>5959</v>
      </c>
      <c r="BE1357" s="49" t="s">
        <v>5993</v>
      </c>
      <c r="BF1357" s="38" t="s">
        <v>5993</v>
      </c>
      <c r="BG1357" s="7">
        <v>0.8</v>
      </c>
      <c r="BH1357" s="45">
        <v>49.245637065944116</v>
      </c>
      <c r="BI1357" s="215" t="s">
        <v>8495</v>
      </c>
      <c r="BJ1357" s="215" t="s">
        <v>8554</v>
      </c>
      <c r="BK1357" s="7">
        <v>0.4</v>
      </c>
      <c r="BL1357" s="25">
        <v>0</v>
      </c>
      <c r="BM1357" s="20">
        <v>0.57862499999999994</v>
      </c>
      <c r="BN1357" s="20">
        <v>0.63500000000000001</v>
      </c>
      <c r="BO1357" s="20">
        <v>0.53249999999999997</v>
      </c>
      <c r="BP1357" s="46">
        <v>6.624605678233439</v>
      </c>
      <c r="BQ1357" s="215" t="s">
        <v>8569</v>
      </c>
      <c r="BR1357" s="79">
        <v>0.70285714285714307</v>
      </c>
      <c r="BS1357" s="9">
        <v>3.3103960876491589E-2</v>
      </c>
      <c r="BT1357" s="9">
        <v>8.6206012288430278E-2</v>
      </c>
      <c r="BU1357" s="47" t="s">
        <v>5993</v>
      </c>
      <c r="BV1357" s="47" t="s">
        <v>5993</v>
      </c>
      <c r="BW1357" s="14" t="s">
        <v>5474</v>
      </c>
      <c r="BX1357" s="83">
        <v>1.128571428571429</v>
      </c>
      <c r="BY1357" s="82">
        <v>8.9400000000000013</v>
      </c>
      <c r="BZ1357" s="46">
        <v>7.046979865771811</v>
      </c>
      <c r="CA1357" s="48" t="s">
        <v>5474</v>
      </c>
      <c r="CB1357" s="45">
        <v>-882</v>
      </c>
      <c r="CC1357" s="45">
        <v>0</v>
      </c>
      <c r="CD1357" s="45">
        <v>0</v>
      </c>
      <c r="CE1357" s="45">
        <v>0</v>
      </c>
      <c r="CF1357" s="14" t="e">
        <v>#N/A</v>
      </c>
      <c r="CG1357" s="7" t="s">
        <v>8556</v>
      </c>
      <c r="CH1357" s="215" t="s">
        <v>8479</v>
      </c>
      <c r="CI1357" s="215" t="s">
        <v>8479</v>
      </c>
      <c r="CJ1357" s="215" t="s">
        <v>8479</v>
      </c>
      <c r="CK1357" s="43" t="s">
        <v>7656</v>
      </c>
      <c r="CL1357" s="43" t="s">
        <v>5474</v>
      </c>
      <c r="CM1357" s="43" t="s">
        <v>5474</v>
      </c>
      <c r="CN1357" s="145">
        <v>0</v>
      </c>
      <c r="CO1357" s="145">
        <v>-882</v>
      </c>
      <c r="CP1357" s="148">
        <v>3102.4751351544792</v>
      </c>
      <c r="CQ1357" s="189">
        <v>-0.24126984126984133</v>
      </c>
      <c r="CR1357" s="189">
        <v>0</v>
      </c>
      <c r="CS1357" s="99">
        <v>45276</v>
      </c>
      <c r="CT1357" s="167" t="s">
        <v>5474</v>
      </c>
      <c r="CU1357" s="43" t="s">
        <v>5474</v>
      </c>
      <c r="CV1357" s="43" t="s">
        <v>5474</v>
      </c>
      <c r="CW1357" s="43" t="s">
        <v>5474</v>
      </c>
      <c r="CX1357" s="43" t="s">
        <v>5474</v>
      </c>
      <c r="CY1357" s="43" t="s">
        <v>5474</v>
      </c>
      <c r="CZ1357" s="43" t="s">
        <v>5474</v>
      </c>
      <c r="DA1357" s="42" t="s">
        <v>5474</v>
      </c>
      <c r="DB1357" s="42" t="s">
        <v>5474</v>
      </c>
      <c r="DC1357" s="42" t="s">
        <v>5474</v>
      </c>
      <c r="DD1357" s="42" t="s">
        <v>5474</v>
      </c>
      <c r="DE1357" s="42" t="s">
        <v>5474</v>
      </c>
      <c r="DF1357" s="42" t="s">
        <v>5474</v>
      </c>
      <c r="DG1357" s="42" t="s">
        <v>5474</v>
      </c>
      <c r="DH1357" s="42" t="s">
        <v>5474</v>
      </c>
    </row>
    <row r="1358" spans="1:112">
      <c r="A1358" s="22">
        <v>6134</v>
      </c>
      <c r="B1358" s="7" t="s">
        <v>1229</v>
      </c>
      <c r="C1358" s="21">
        <v>7.7399999999999997E-2</v>
      </c>
      <c r="D1358" s="21">
        <v>-5.8500000000000003E-2</v>
      </c>
      <c r="E1358" s="21">
        <v>-4.3400000000000001E-2</v>
      </c>
      <c r="F1358" s="21">
        <v>-0.1154</v>
      </c>
      <c r="G1358" s="21">
        <v>0.31019999999999998</v>
      </c>
      <c r="H1358" s="21">
        <v>-2.7143000000000002</v>
      </c>
      <c r="I1358" s="21">
        <v>-5</v>
      </c>
      <c r="J1358" s="21">
        <v>0.64290000000000003</v>
      </c>
      <c r="K1358" s="21">
        <v>2.5999999999999999E-3</v>
      </c>
      <c r="L1358" s="21">
        <v>-3.2000000000000002E-3</v>
      </c>
      <c r="M1358" s="21">
        <v>-5.1999999999999998E-3</v>
      </c>
      <c r="N1358" s="21">
        <v>-4.1200000000000001E-2</v>
      </c>
      <c r="O1358" s="21">
        <v>-1.8599999999999998E-2</v>
      </c>
      <c r="P1358" s="21">
        <v>2.5999999999999999E-2</v>
      </c>
      <c r="Q1358" s="21">
        <v>2.23E-2</v>
      </c>
      <c r="R1358" s="21">
        <v>1.0699999999999999E-2</v>
      </c>
      <c r="S1358" s="21">
        <v>1.8700000000000001E-2</v>
      </c>
      <c r="T1358" s="21">
        <v>1.4999999999999999E-2</v>
      </c>
      <c r="U1358" s="10">
        <v>-0.05</v>
      </c>
      <c r="V1358" s="10">
        <v>0.45</v>
      </c>
      <c r="W1358" s="7">
        <v>0</v>
      </c>
      <c r="X1358" s="20">
        <v>0</v>
      </c>
      <c r="Y1358" s="75"/>
      <c r="Z1358" s="7"/>
      <c r="AA1358" s="7"/>
      <c r="AB1358" s="51">
        <v>21</v>
      </c>
      <c r="AC1358" s="51">
        <v>-7</v>
      </c>
      <c r="AD1358" s="51"/>
      <c r="AE1358" s="51"/>
      <c r="AF1358" s="51"/>
      <c r="AG1358" s="51"/>
      <c r="AH1358" s="20">
        <v>0</v>
      </c>
      <c r="AI1358" s="7" t="s">
        <v>8467</v>
      </c>
      <c r="AJ1358" s="67" t="s">
        <v>9168</v>
      </c>
      <c r="AK1358" s="44">
        <v>-0.70815450643776823</v>
      </c>
      <c r="AL1358" s="44">
        <v>-0.97058823529411775</v>
      </c>
      <c r="AM1358" s="44">
        <v>0.5</v>
      </c>
      <c r="AN1358" s="25">
        <v>1.4935897435897436</v>
      </c>
      <c r="AO1358" s="25">
        <v>0.21794871794871787</v>
      </c>
      <c r="AP1358" s="215">
        <v>15.6</v>
      </c>
      <c r="AQ1358" s="215" t="s">
        <v>9658</v>
      </c>
      <c r="AR1358" s="44">
        <v>-6.3694267515923501E-3</v>
      </c>
      <c r="AS1358" s="171" t="s">
        <v>7821</v>
      </c>
      <c r="AT1358" s="171" t="s">
        <v>6979</v>
      </c>
      <c r="AU1358" s="171" t="s">
        <v>7133</v>
      </c>
      <c r="AV1358" s="7" t="s">
        <v>8470</v>
      </c>
      <c r="AW1358" s="14" t="s">
        <v>6690</v>
      </c>
      <c r="AX1358" s="49" t="s">
        <v>5967</v>
      </c>
      <c r="AY1358" s="38" t="s">
        <v>6047</v>
      </c>
      <c r="AZ1358" s="14" t="s">
        <v>6609</v>
      </c>
      <c r="BA1358" s="49" t="s">
        <v>5993</v>
      </c>
      <c r="BB1358" s="38" t="s">
        <v>5993</v>
      </c>
      <c r="BC1358" s="7">
        <v>0.7</v>
      </c>
      <c r="BD1358" s="14" t="s">
        <v>6003</v>
      </c>
      <c r="BE1358" s="49" t="s">
        <v>5967</v>
      </c>
      <c r="BF1358" s="38" t="s">
        <v>5961</v>
      </c>
      <c r="BG1358" s="7">
        <v>0.1</v>
      </c>
      <c r="BH1358" s="45">
        <v>123.58831224661532</v>
      </c>
      <c r="BI1358" s="215" t="s">
        <v>8495</v>
      </c>
      <c r="BJ1358" s="215" t="s">
        <v>8554</v>
      </c>
      <c r="BK1358" s="7">
        <v>1</v>
      </c>
      <c r="BL1358" s="25">
        <v>6.4516129032257839E-3</v>
      </c>
      <c r="BM1358" s="20">
        <v>0.57224999999999993</v>
      </c>
      <c r="BN1358" s="20">
        <v>0.57499999999999996</v>
      </c>
      <c r="BO1358" s="20">
        <v>0.56999999999999995</v>
      </c>
      <c r="BP1358" s="46">
        <v>34.666666666666664</v>
      </c>
      <c r="BQ1358" s="215" t="s">
        <v>8540</v>
      </c>
      <c r="BR1358" s="79">
        <v>-0.65384615384615385</v>
      </c>
      <c r="BS1358" s="9">
        <v>0</v>
      </c>
      <c r="BT1358" s="9">
        <v>0</v>
      </c>
      <c r="BU1358" s="47" t="s">
        <v>5993</v>
      </c>
      <c r="BV1358" s="47" t="s">
        <v>5993</v>
      </c>
      <c r="BW1358" s="14" t="s">
        <v>5474</v>
      </c>
      <c r="BX1358" s="83">
        <v>-0.56730769230769229</v>
      </c>
      <c r="BY1358" s="82">
        <v>0.45</v>
      </c>
      <c r="BZ1358" s="46">
        <v>34.666666666666664</v>
      </c>
      <c r="CA1358" s="48" t="s">
        <v>8485</v>
      </c>
      <c r="CB1358" s="45">
        <v>327.59999999999997</v>
      </c>
      <c r="CC1358" s="45">
        <v>-109.2</v>
      </c>
      <c r="CD1358" s="45">
        <v>0</v>
      </c>
      <c r="CE1358" s="45">
        <v>0</v>
      </c>
      <c r="CF1358" s="14" t="s">
        <v>9854</v>
      </c>
      <c r="CG1358" s="7" t="s">
        <v>8590</v>
      </c>
      <c r="CH1358" s="215" t="s">
        <v>8498</v>
      </c>
      <c r="CI1358" s="215" t="s">
        <v>8479</v>
      </c>
      <c r="CJ1358" s="215" t="s">
        <v>8479</v>
      </c>
      <c r="CK1358" s="43" t="s">
        <v>6945</v>
      </c>
      <c r="CL1358" s="43" t="s">
        <v>5474</v>
      </c>
      <c r="CM1358" s="43" t="s">
        <v>5474</v>
      </c>
      <c r="CN1358" s="145">
        <v>-109.2</v>
      </c>
      <c r="CO1358" s="145">
        <v>327.59999999999997</v>
      </c>
      <c r="CP1358" s="148">
        <v>1927.977671047199</v>
      </c>
      <c r="CQ1358" s="189" t="s">
        <v>5474</v>
      </c>
      <c r="CR1358" s="189" t="s">
        <v>5474</v>
      </c>
      <c r="CS1358" s="99" t="s">
        <v>5474</v>
      </c>
      <c r="CT1358" s="167" t="s">
        <v>5474</v>
      </c>
      <c r="CU1358" s="43" t="s">
        <v>5474</v>
      </c>
      <c r="CV1358" s="43" t="s">
        <v>5474</v>
      </c>
      <c r="CW1358" s="43" t="s">
        <v>5474</v>
      </c>
      <c r="CX1358" s="43" t="s">
        <v>5474</v>
      </c>
      <c r="CY1358" s="43" t="s">
        <v>5474</v>
      </c>
      <c r="CZ1358" s="43" t="s">
        <v>5474</v>
      </c>
      <c r="DA1358" s="42" t="s">
        <v>5474</v>
      </c>
      <c r="DB1358" s="42" t="s">
        <v>5474</v>
      </c>
      <c r="DC1358" s="42" t="s">
        <v>5474</v>
      </c>
      <c r="DD1358" s="42" t="s">
        <v>5474</v>
      </c>
      <c r="DE1358" s="42" t="s">
        <v>5474</v>
      </c>
      <c r="DF1358" s="42" t="s">
        <v>5474</v>
      </c>
      <c r="DG1358" s="42" t="s">
        <v>5474</v>
      </c>
      <c r="DH1358" s="42" t="s">
        <v>5474</v>
      </c>
    </row>
    <row r="1359" spans="1:112">
      <c r="A1359" s="22">
        <v>9103</v>
      </c>
      <c r="B1359" s="7" t="s">
        <v>4374</v>
      </c>
      <c r="C1359" s="21"/>
      <c r="D1359" s="21"/>
      <c r="E1359" s="21"/>
      <c r="F1359" s="21"/>
      <c r="G1359" s="21"/>
      <c r="H1359" s="21"/>
      <c r="I1359" s="21">
        <v>0</v>
      </c>
      <c r="J1359" s="21">
        <v>0</v>
      </c>
      <c r="K1359" s="21"/>
      <c r="L1359" s="21"/>
      <c r="M1359" s="21"/>
      <c r="N1359" s="21"/>
      <c r="O1359" s="21"/>
      <c r="P1359" s="21"/>
      <c r="Q1359" s="21"/>
      <c r="R1359" s="21"/>
      <c r="S1359" s="21"/>
      <c r="T1359" s="21"/>
      <c r="U1359" s="10">
        <v>0</v>
      </c>
      <c r="V1359" s="10">
        <v>0</v>
      </c>
      <c r="W1359" s="7">
        <v>0</v>
      </c>
      <c r="X1359" s="20">
        <v>0</v>
      </c>
      <c r="Y1359" s="75">
        <v>2020</v>
      </c>
      <c r="Z1359" s="7">
        <v>1.1580999999999999</v>
      </c>
      <c r="AA1359" s="7">
        <v>0</v>
      </c>
      <c r="AB1359" s="51">
        <v>66</v>
      </c>
      <c r="AC1359" s="51">
        <v>117</v>
      </c>
      <c r="AD1359" s="51"/>
      <c r="AE1359" s="51"/>
      <c r="AF1359" s="51">
        <v>-67</v>
      </c>
      <c r="AG1359" s="51">
        <v>-8</v>
      </c>
      <c r="AH1359" s="20">
        <v>0.65080000000000005</v>
      </c>
      <c r="AI1359" s="7" t="s">
        <v>8493</v>
      </c>
      <c r="AJ1359" s="67" t="s">
        <v>8757</v>
      </c>
      <c r="AK1359" s="44">
        <v>-0.98734177215189867</v>
      </c>
      <c r="AL1359" s="44">
        <v>-0.87826086956521754</v>
      </c>
      <c r="AM1359" s="44">
        <v>-0.60000000000000142</v>
      </c>
      <c r="AN1359" s="25">
        <v>3.638157894736842</v>
      </c>
      <c r="AO1359" s="25">
        <v>0.37828947368421056</v>
      </c>
      <c r="AP1359" s="215">
        <v>15.2</v>
      </c>
      <c r="AQ1359" s="215" t="s">
        <v>9658</v>
      </c>
      <c r="AR1359" s="44">
        <v>-3.27868852459016E-3</v>
      </c>
      <c r="AS1359" s="171" t="s">
        <v>8289</v>
      </c>
      <c r="AT1359" s="171" t="s">
        <v>8445</v>
      </c>
      <c r="AU1359" s="171" t="s">
        <v>8446</v>
      </c>
      <c r="AV1359" s="7" t="s">
        <v>8470</v>
      </c>
      <c r="AW1359" s="14" t="s">
        <v>6775</v>
      </c>
      <c r="AX1359" s="49" t="s">
        <v>5967</v>
      </c>
      <c r="AY1359" s="38" t="s">
        <v>6047</v>
      </c>
      <c r="AZ1359" s="14" t="s">
        <v>6505</v>
      </c>
      <c r="BA1359" s="49" t="s">
        <v>5967</v>
      </c>
      <c r="BB1359" s="38" t="s">
        <v>6047</v>
      </c>
      <c r="BC1359" s="7">
        <v>0.3</v>
      </c>
      <c r="BD1359" s="14" t="s">
        <v>5959</v>
      </c>
      <c r="BE1359" s="49" t="s">
        <v>5967</v>
      </c>
      <c r="BF1359" s="38" t="s">
        <v>6047</v>
      </c>
      <c r="BG1359" s="7">
        <v>0.7</v>
      </c>
      <c r="BH1359" s="45">
        <v>1153.5097921524653</v>
      </c>
      <c r="BI1359" s="215" t="s">
        <v>8489</v>
      </c>
      <c r="BJ1359" s="215" t="s">
        <v>8496</v>
      </c>
      <c r="BK1359" s="7">
        <v>0.3</v>
      </c>
      <c r="BL1359" s="25">
        <v>6.6225165562913673E-3</v>
      </c>
      <c r="BM1359" s="20">
        <v>0.60000000000000009</v>
      </c>
      <c r="BN1359" s="20">
        <v>0.6</v>
      </c>
      <c r="BO1359" s="20">
        <v>0.6</v>
      </c>
      <c r="BP1359" s="46" t="s">
        <v>8473</v>
      </c>
      <c r="BQ1359" s="215" t="s">
        <v>8473</v>
      </c>
      <c r="BR1359" s="79" t="s">
        <v>8473</v>
      </c>
      <c r="BS1359" s="9">
        <v>0</v>
      </c>
      <c r="BT1359" s="9">
        <v>6.9931689092493254E-2</v>
      </c>
      <c r="BU1359" s="47" t="s">
        <v>5993</v>
      </c>
      <c r="BV1359" s="47">
        <v>44328</v>
      </c>
      <c r="BW1359" s="14" t="s">
        <v>5474</v>
      </c>
      <c r="BX1359" s="83" t="s">
        <v>8473</v>
      </c>
      <c r="BY1359" s="82" t="s">
        <v>8473</v>
      </c>
      <c r="BZ1359" s="46" t="s">
        <v>8473</v>
      </c>
      <c r="CA1359" s="48" t="s">
        <v>8475</v>
      </c>
      <c r="CB1359" s="45">
        <v>1003.1999999999999</v>
      </c>
      <c r="CC1359" s="45">
        <v>1778.3999999999999</v>
      </c>
      <c r="CD1359" s="45">
        <v>0</v>
      </c>
      <c r="CE1359" s="45">
        <v>0</v>
      </c>
      <c r="CF1359" s="14" t="s">
        <v>9855</v>
      </c>
      <c r="CG1359" s="7" t="s">
        <v>8556</v>
      </c>
      <c r="CH1359" s="215" t="s">
        <v>8546</v>
      </c>
      <c r="CI1359" s="215" t="s">
        <v>8546</v>
      </c>
      <c r="CJ1359" s="215" t="s">
        <v>8479</v>
      </c>
      <c r="CK1359" s="43" t="s">
        <v>5474</v>
      </c>
      <c r="CL1359" s="43" t="s">
        <v>5474</v>
      </c>
      <c r="CM1359" s="43" t="s">
        <v>5474</v>
      </c>
      <c r="CN1359" s="145">
        <v>1778.3999999999999</v>
      </c>
      <c r="CO1359" s="145">
        <v>1003.1999999999999</v>
      </c>
      <c r="CP1359" s="148">
        <v>17533.34884071747</v>
      </c>
      <c r="CQ1359" s="189" t="s">
        <v>5474</v>
      </c>
      <c r="CR1359" s="189" t="s">
        <v>5474</v>
      </c>
      <c r="CS1359" s="99" t="s">
        <v>5474</v>
      </c>
      <c r="CT1359" s="167" t="s">
        <v>5474</v>
      </c>
      <c r="CU1359" s="43" t="s">
        <v>5474</v>
      </c>
      <c r="CV1359" s="43" t="s">
        <v>5474</v>
      </c>
      <c r="CW1359" s="43" t="s">
        <v>5474</v>
      </c>
      <c r="CX1359" s="43" t="s">
        <v>5474</v>
      </c>
      <c r="CY1359" s="43" t="s">
        <v>5474</v>
      </c>
      <c r="CZ1359" s="43" t="s">
        <v>5474</v>
      </c>
      <c r="DA1359" s="42" t="s">
        <v>5474</v>
      </c>
      <c r="DB1359" s="42" t="s">
        <v>5474</v>
      </c>
      <c r="DC1359" s="42" t="s">
        <v>5474</v>
      </c>
      <c r="DD1359" s="42" t="s">
        <v>5474</v>
      </c>
      <c r="DE1359" s="42" t="s">
        <v>5474</v>
      </c>
      <c r="DF1359" s="42" t="s">
        <v>5474</v>
      </c>
      <c r="DG1359" s="42" t="s">
        <v>5474</v>
      </c>
      <c r="DH1359" s="42" t="s">
        <v>5474</v>
      </c>
    </row>
    <row r="1360" spans="1:112">
      <c r="A1360" s="22">
        <v>4529</v>
      </c>
      <c r="B1360" s="7" t="s">
        <v>1701</v>
      </c>
      <c r="C1360" s="21">
        <v>-0.9506</v>
      </c>
      <c r="D1360" s="21">
        <v>-0.94030000000000002</v>
      </c>
      <c r="E1360" s="21">
        <v>-0.89739999999999998</v>
      </c>
      <c r="F1360" s="21">
        <v>-1.1378999999999999</v>
      </c>
      <c r="G1360" s="21">
        <v>-0.4451</v>
      </c>
      <c r="H1360" s="21">
        <v>0.75980000000000003</v>
      </c>
      <c r="I1360" s="21">
        <v>-2.06E-2</v>
      </c>
      <c r="J1360" s="21">
        <v>0.187</v>
      </c>
      <c r="K1360" s="21">
        <v>0.56499999999999995</v>
      </c>
      <c r="L1360" s="21">
        <v>-1.8454999999999999</v>
      </c>
      <c r="M1360" s="21">
        <v>-1.1072</v>
      </c>
      <c r="N1360" s="21">
        <v>0</v>
      </c>
      <c r="O1360" s="21">
        <v>0</v>
      </c>
      <c r="P1360" s="21">
        <v>33.712899999999998</v>
      </c>
      <c r="Q1360" s="21">
        <v>0.1203</v>
      </c>
      <c r="R1360" s="21">
        <v>0</v>
      </c>
      <c r="S1360" s="21">
        <v>-2.1999999999999999E-2</v>
      </c>
      <c r="T1360" s="21">
        <v>19.132999999999999</v>
      </c>
      <c r="U1360" s="10">
        <v>-28.09</v>
      </c>
      <c r="V1360" s="10">
        <v>-35.47</v>
      </c>
      <c r="W1360" s="7">
        <v>0</v>
      </c>
      <c r="X1360" s="20">
        <v>0</v>
      </c>
      <c r="Y1360" s="75"/>
      <c r="Z1360" s="7"/>
      <c r="AA1360" s="7"/>
      <c r="AB1360" s="51">
        <v>29</v>
      </c>
      <c r="AC1360" s="51"/>
      <c r="AD1360" s="51"/>
      <c r="AE1360" s="51"/>
      <c r="AF1360" s="51"/>
      <c r="AG1360" s="51"/>
      <c r="AH1360" s="20">
        <v>0</v>
      </c>
      <c r="AI1360" s="7" t="s">
        <v>8467</v>
      </c>
      <c r="AJ1360" s="67" t="s">
        <v>8757</v>
      </c>
      <c r="AK1360" s="44">
        <v>-0.66332218506131546</v>
      </c>
      <c r="AL1360" s="44">
        <v>-0.88000000000000023</v>
      </c>
      <c r="AM1360" s="44">
        <v>1</v>
      </c>
      <c r="AN1360" s="25">
        <v>0.94421052631578939</v>
      </c>
      <c r="AO1360" s="25">
        <v>0.39473684210526316</v>
      </c>
      <c r="AP1360" s="215">
        <v>9.5</v>
      </c>
      <c r="AQ1360" s="215" t="s">
        <v>9658</v>
      </c>
      <c r="AR1360" s="44">
        <v>-2.1008403361344498E-3</v>
      </c>
      <c r="AS1360" s="171" t="s">
        <v>7100</v>
      </c>
      <c r="AT1360" s="171" t="s">
        <v>7305</v>
      </c>
      <c r="AU1360" s="171" t="s">
        <v>7647</v>
      </c>
      <c r="AV1360" s="7" t="s">
        <v>5474</v>
      </c>
      <c r="AW1360" s="14" t="s">
        <v>7868</v>
      </c>
      <c r="AX1360" s="49" t="s">
        <v>6020</v>
      </c>
      <c r="AY1360" s="38" t="s">
        <v>5971</v>
      </c>
      <c r="AZ1360" s="14" t="s">
        <v>6718</v>
      </c>
      <c r="BA1360" s="49" t="s">
        <v>5967</v>
      </c>
      <c r="BB1360" s="38" t="s">
        <v>5961</v>
      </c>
      <c r="BC1360" s="7">
        <v>0.2</v>
      </c>
      <c r="BD1360" s="14" t="s">
        <v>6103</v>
      </c>
      <c r="BE1360" s="49" t="s">
        <v>5967</v>
      </c>
      <c r="BF1360" s="38" t="s">
        <v>5971</v>
      </c>
      <c r="BG1360" s="7">
        <v>0.2</v>
      </c>
      <c r="BH1360" s="45">
        <v>39.834974438468905</v>
      </c>
      <c r="BI1360" s="215" t="s">
        <v>8495</v>
      </c>
      <c r="BJ1360" s="215" t="s">
        <v>8554</v>
      </c>
      <c r="BK1360" s="7">
        <v>0.8</v>
      </c>
      <c r="BL1360" s="25">
        <v>1.6042780748663141E-2</v>
      </c>
      <c r="BM1360" s="20">
        <v>0.28843750000000001</v>
      </c>
      <c r="BN1360" s="20">
        <v>1.0000000000000009E-2</v>
      </c>
      <c r="BO1360" s="20">
        <v>0.51624999999999999</v>
      </c>
      <c r="BP1360" s="46" t="s">
        <v>8473</v>
      </c>
      <c r="BQ1360" s="215" t="s">
        <v>8473</v>
      </c>
      <c r="BR1360" s="79" t="s">
        <v>8473</v>
      </c>
      <c r="BS1360" s="9">
        <v>0</v>
      </c>
      <c r="BT1360" s="9">
        <v>0</v>
      </c>
      <c r="BU1360" s="47" t="s">
        <v>5993</v>
      </c>
      <c r="BV1360" s="47" t="s">
        <v>5993</v>
      </c>
      <c r="BW1360" s="14" t="s">
        <v>5474</v>
      </c>
      <c r="BX1360" s="83" t="s">
        <v>8473</v>
      </c>
      <c r="BY1360" s="82" t="s">
        <v>8473</v>
      </c>
      <c r="BZ1360" s="46" t="s">
        <v>8473</v>
      </c>
      <c r="CA1360" s="48" t="s">
        <v>8485</v>
      </c>
      <c r="CB1360" s="45">
        <v>275.5</v>
      </c>
      <c r="CC1360" s="45">
        <v>0</v>
      </c>
      <c r="CD1360" s="45">
        <v>0</v>
      </c>
      <c r="CE1360" s="45">
        <v>0</v>
      </c>
      <c r="CF1360" s="14" t="s">
        <v>9856</v>
      </c>
      <c r="CG1360" s="7" t="s">
        <v>8477</v>
      </c>
      <c r="CH1360" s="215" t="s">
        <v>8498</v>
      </c>
      <c r="CI1360" s="215" t="s">
        <v>8479</v>
      </c>
      <c r="CJ1360" s="215" t="s">
        <v>8479</v>
      </c>
      <c r="CK1360" s="43" t="s">
        <v>5474</v>
      </c>
      <c r="CL1360" s="43" t="s">
        <v>5474</v>
      </c>
      <c r="CM1360" s="43" t="s">
        <v>5474</v>
      </c>
      <c r="CN1360" s="145">
        <v>0</v>
      </c>
      <c r="CO1360" s="145">
        <v>275.5</v>
      </c>
      <c r="CP1360" s="148">
        <v>378.43225716545459</v>
      </c>
      <c r="CQ1360" s="189" t="s">
        <v>5474</v>
      </c>
      <c r="CR1360" s="189" t="s">
        <v>5474</v>
      </c>
      <c r="CS1360" s="99" t="s">
        <v>5474</v>
      </c>
      <c r="CT1360" s="167" t="s">
        <v>5474</v>
      </c>
      <c r="CU1360" s="43" t="s">
        <v>5474</v>
      </c>
      <c r="CV1360" s="43" t="s">
        <v>5474</v>
      </c>
      <c r="CW1360" s="43" t="s">
        <v>5474</v>
      </c>
      <c r="CX1360" s="43" t="s">
        <v>5474</v>
      </c>
      <c r="CY1360" s="43" t="s">
        <v>5474</v>
      </c>
      <c r="CZ1360" s="43" t="s">
        <v>5474</v>
      </c>
      <c r="DA1360" s="42" t="s">
        <v>5474</v>
      </c>
      <c r="DB1360" s="42" t="s">
        <v>5474</v>
      </c>
      <c r="DC1360" s="42" t="s">
        <v>5474</v>
      </c>
      <c r="DD1360" s="42" t="s">
        <v>5474</v>
      </c>
      <c r="DE1360" s="42" t="s">
        <v>5474</v>
      </c>
      <c r="DF1360" s="42" t="s">
        <v>5474</v>
      </c>
      <c r="DG1360" s="42" t="s">
        <v>5474</v>
      </c>
      <c r="DH1360" s="42" t="s">
        <v>5474</v>
      </c>
    </row>
    <row r="1361" spans="1:112">
      <c r="A1361" s="22">
        <v>8084</v>
      </c>
      <c r="B1361" s="7" t="s">
        <v>1457</v>
      </c>
      <c r="C1361" s="21">
        <v>-0.23250000000000001</v>
      </c>
      <c r="D1361" s="21">
        <v>-0.48580000000000001</v>
      </c>
      <c r="E1361" s="21">
        <v>-0.26290000000000002</v>
      </c>
      <c r="F1361" s="21">
        <v>-0.49519999999999997</v>
      </c>
      <c r="G1361" s="21">
        <v>-0.17699999999999999</v>
      </c>
      <c r="H1361" s="21">
        <v>-0.28570000000000001</v>
      </c>
      <c r="I1361" s="21">
        <v>0.87839999999999996</v>
      </c>
      <c r="J1361" s="21">
        <v>0.91579999999999995</v>
      </c>
      <c r="K1361" s="21">
        <v>-8.4199999999999997E-2</v>
      </c>
      <c r="L1361" s="21">
        <v>1.6899999999999998E-2</v>
      </c>
      <c r="M1361" s="21">
        <v>3.0800000000000001E-2</v>
      </c>
      <c r="N1361" s="21">
        <v>-6.0100000000000001E-2</v>
      </c>
      <c r="O1361" s="21">
        <v>0.12640000000000001</v>
      </c>
      <c r="P1361" s="21">
        <v>0.1012</v>
      </c>
      <c r="Q1361" s="21">
        <v>0.1139</v>
      </c>
      <c r="R1361" s="21">
        <v>5.45E-2</v>
      </c>
      <c r="S1361" s="21">
        <v>-0.1386</v>
      </c>
      <c r="T1361" s="21">
        <v>-5.5399999999999998E-2</v>
      </c>
      <c r="U1361" s="10">
        <v>-0.16</v>
      </c>
      <c r="V1361" s="10">
        <v>-0.8</v>
      </c>
      <c r="W1361" s="7">
        <v>0</v>
      </c>
      <c r="X1361" s="20">
        <v>0</v>
      </c>
      <c r="Y1361" s="75"/>
      <c r="Z1361" s="7"/>
      <c r="AA1361" s="7"/>
      <c r="AB1361" s="51">
        <v>3</v>
      </c>
      <c r="AC1361" s="51">
        <v>2</v>
      </c>
      <c r="AD1361" s="51"/>
      <c r="AE1361" s="51"/>
      <c r="AF1361" s="51"/>
      <c r="AG1361" s="51"/>
      <c r="AH1361" s="20">
        <v>0</v>
      </c>
      <c r="AI1361" s="7" t="s">
        <v>8481</v>
      </c>
      <c r="AJ1361" s="67" t="s">
        <v>8757</v>
      </c>
      <c r="AK1361" s="44">
        <v>0.55796497080900753</v>
      </c>
      <c r="AL1361" s="44">
        <v>-0.53191489361702093</v>
      </c>
      <c r="AM1361" s="44">
        <v>-1</v>
      </c>
      <c r="AN1361" s="25">
        <v>0.77857142857142858</v>
      </c>
      <c r="AO1361" s="25">
        <v>0.12207792207792215</v>
      </c>
      <c r="AP1361" s="215">
        <v>77</v>
      </c>
      <c r="AQ1361" s="215" t="s">
        <v>9658</v>
      </c>
      <c r="AR1361" s="44">
        <v>-1.2820512820512799E-2</v>
      </c>
      <c r="AS1361" s="171" t="s">
        <v>6946</v>
      </c>
      <c r="AT1361" s="171" t="s">
        <v>7388</v>
      </c>
      <c r="AU1361" s="171" t="s">
        <v>7008</v>
      </c>
      <c r="AV1361" s="7" t="s">
        <v>5474</v>
      </c>
      <c r="AW1361" s="14" t="s">
        <v>8149</v>
      </c>
      <c r="AX1361" s="49" t="s">
        <v>5967</v>
      </c>
      <c r="AY1361" s="38" t="s">
        <v>5961</v>
      </c>
      <c r="AZ1361" s="14" t="s">
        <v>6398</v>
      </c>
      <c r="BA1361" s="49" t="s">
        <v>5967</v>
      </c>
      <c r="BB1361" s="38" t="s">
        <v>5961</v>
      </c>
      <c r="BC1361" s="7">
        <v>0.4</v>
      </c>
      <c r="BD1361" s="14" t="s">
        <v>6153</v>
      </c>
      <c r="BE1361" s="49" t="s">
        <v>5967</v>
      </c>
      <c r="BF1361" s="38" t="s">
        <v>5961</v>
      </c>
      <c r="BG1361" s="7">
        <v>0.5</v>
      </c>
      <c r="BH1361" s="45">
        <v>28.970890500704655</v>
      </c>
      <c r="BI1361" s="215" t="s">
        <v>8495</v>
      </c>
      <c r="BJ1361" s="215" t="s">
        <v>8554</v>
      </c>
      <c r="BK1361" s="7">
        <v>0.8</v>
      </c>
      <c r="BL1361" s="25">
        <v>0</v>
      </c>
      <c r="BM1361" s="20">
        <v>0.48043749999999996</v>
      </c>
      <c r="BN1361" s="20">
        <v>0.26250000000000001</v>
      </c>
      <c r="BO1361" s="20">
        <v>0.65874999999999995</v>
      </c>
      <c r="BP1361" s="46" t="s">
        <v>8473</v>
      </c>
      <c r="BQ1361" s="215" t="s">
        <v>8473</v>
      </c>
      <c r="BR1361" s="79" t="s">
        <v>8473</v>
      </c>
      <c r="BS1361" s="9">
        <v>0</v>
      </c>
      <c r="BT1361" s="9">
        <v>0</v>
      </c>
      <c r="BU1361" s="47" t="s">
        <v>5993</v>
      </c>
      <c r="BV1361" s="47" t="s">
        <v>5993</v>
      </c>
      <c r="BW1361" s="14" t="s">
        <v>5474</v>
      </c>
      <c r="BX1361" s="83" t="s">
        <v>8473</v>
      </c>
      <c r="BY1361" s="82" t="s">
        <v>8473</v>
      </c>
      <c r="BZ1361" s="46" t="s">
        <v>8473</v>
      </c>
      <c r="CA1361" s="48" t="s">
        <v>8475</v>
      </c>
      <c r="CB1361" s="45">
        <v>231</v>
      </c>
      <c r="CC1361" s="45">
        <v>154</v>
      </c>
      <c r="CD1361" s="45">
        <v>0</v>
      </c>
      <c r="CE1361" s="45">
        <v>0</v>
      </c>
      <c r="CF1361" s="14" t="s">
        <v>9857</v>
      </c>
      <c r="CG1361" s="7" t="s">
        <v>8556</v>
      </c>
      <c r="CH1361" s="215" t="s">
        <v>8523</v>
      </c>
      <c r="CI1361" s="215" t="s">
        <v>8479</v>
      </c>
      <c r="CJ1361" s="215" t="s">
        <v>8498</v>
      </c>
      <c r="CK1361" s="43" t="s">
        <v>5474</v>
      </c>
      <c r="CL1361" s="43" t="s">
        <v>5474</v>
      </c>
      <c r="CM1361" s="43" t="s">
        <v>5474</v>
      </c>
      <c r="CN1361" s="145">
        <v>154</v>
      </c>
      <c r="CO1361" s="145">
        <v>231</v>
      </c>
      <c r="CP1361" s="148">
        <v>2230.7585685542585</v>
      </c>
      <c r="CQ1361" s="189" t="s">
        <v>5474</v>
      </c>
      <c r="CR1361" s="189" t="s">
        <v>5474</v>
      </c>
      <c r="CS1361" s="99" t="s">
        <v>5474</v>
      </c>
      <c r="CT1361" s="167" t="s">
        <v>5474</v>
      </c>
      <c r="CU1361" s="43" t="s">
        <v>5474</v>
      </c>
      <c r="CV1361" s="43" t="s">
        <v>5474</v>
      </c>
      <c r="CW1361" s="43" t="s">
        <v>5474</v>
      </c>
      <c r="CX1361" s="43" t="s">
        <v>5474</v>
      </c>
      <c r="CY1361" s="43" t="s">
        <v>5474</v>
      </c>
      <c r="CZ1361" s="43" t="s">
        <v>5474</v>
      </c>
      <c r="DA1361" s="42" t="s">
        <v>5474</v>
      </c>
      <c r="DB1361" s="42" t="s">
        <v>5474</v>
      </c>
      <c r="DC1361" s="42" t="s">
        <v>5474</v>
      </c>
      <c r="DD1361" s="42" t="s">
        <v>5474</v>
      </c>
      <c r="DE1361" s="42" t="s">
        <v>5474</v>
      </c>
      <c r="DF1361" s="42" t="s">
        <v>5474</v>
      </c>
      <c r="DG1361" s="42" t="s">
        <v>5474</v>
      </c>
      <c r="DH1361" s="42" t="s">
        <v>5474</v>
      </c>
    </row>
    <row r="1362" spans="1:112">
      <c r="A1362" s="22">
        <v>8066</v>
      </c>
      <c r="B1362" s="7" t="s">
        <v>1445</v>
      </c>
      <c r="C1362" s="21">
        <v>5.5999999999999999E-3</v>
      </c>
      <c r="D1362" s="21">
        <v>-0.29849999999999999</v>
      </c>
      <c r="E1362" s="21">
        <v>-0.11310000000000001</v>
      </c>
      <c r="F1362" s="21">
        <v>-0.28079999999999999</v>
      </c>
      <c r="G1362" s="21">
        <v>0.2661</v>
      </c>
      <c r="H1362" s="21">
        <v>-0.8125</v>
      </c>
      <c r="I1362" s="21">
        <v>1.1200000000000001</v>
      </c>
      <c r="J1362" s="21">
        <v>1.7807999999999999</v>
      </c>
      <c r="K1362" s="21">
        <v>-1.3299999999999999E-2</v>
      </c>
      <c r="L1362" s="21">
        <v>-3.6299999999999999E-2</v>
      </c>
      <c r="M1362" s="21">
        <v>-2.4299999999999999E-2</v>
      </c>
      <c r="N1362" s="21">
        <v>4.0000000000000002E-4</v>
      </c>
      <c r="O1362" s="21">
        <v>3.04E-2</v>
      </c>
      <c r="P1362" s="21">
        <v>1.4800000000000001E-2</v>
      </c>
      <c r="Q1362" s="21">
        <v>3.0200000000000001E-2</v>
      </c>
      <c r="R1362" s="21">
        <v>7.6E-3</v>
      </c>
      <c r="S1362" s="21">
        <v>0.36770000000000003</v>
      </c>
      <c r="T1362" s="21">
        <v>0.1812</v>
      </c>
      <c r="U1362" s="10">
        <v>0.56999999999999995</v>
      </c>
      <c r="V1362" s="10">
        <v>3.73</v>
      </c>
      <c r="W1362" s="7">
        <v>7.0206</v>
      </c>
      <c r="X1362" s="20">
        <v>0.84370000000000001</v>
      </c>
      <c r="Y1362" s="75">
        <v>2020</v>
      </c>
      <c r="Z1362" s="7">
        <v>3</v>
      </c>
      <c r="AA1362" s="7">
        <v>0</v>
      </c>
      <c r="AB1362" s="51">
        <v>11</v>
      </c>
      <c r="AC1362" s="51">
        <v>1</v>
      </c>
      <c r="AD1362" s="51"/>
      <c r="AE1362" s="51"/>
      <c r="AF1362" s="51"/>
      <c r="AG1362" s="51"/>
      <c r="AH1362" s="20">
        <v>5.4000000000000003E-3</v>
      </c>
      <c r="AI1362" s="7" t="s">
        <v>8493</v>
      </c>
      <c r="AJ1362" s="67" t="s">
        <v>8757</v>
      </c>
      <c r="AK1362" s="44">
        <v>-0.96818181818181803</v>
      </c>
      <c r="AL1362" s="44">
        <v>-0.92631578947368387</v>
      </c>
      <c r="AM1362" s="44">
        <v>-0.66666666666665875</v>
      </c>
      <c r="AN1362" s="25">
        <v>0.5684754521963824</v>
      </c>
      <c r="AO1362" s="25">
        <v>0.24547803617571057</v>
      </c>
      <c r="AP1362" s="215">
        <v>38.700000000000003</v>
      </c>
      <c r="AQ1362" s="215" t="s">
        <v>9658</v>
      </c>
      <c r="AR1362" s="44">
        <v>-1.0230179028132899E-2</v>
      </c>
      <c r="AS1362" s="171" t="s">
        <v>8393</v>
      </c>
      <c r="AT1362" s="171" t="s">
        <v>6906</v>
      </c>
      <c r="AU1362" s="171" t="s">
        <v>7102</v>
      </c>
      <c r="AV1362" s="7" t="s">
        <v>8470</v>
      </c>
      <c r="AW1362" s="14" t="s">
        <v>8392</v>
      </c>
      <c r="AX1362" s="49" t="s">
        <v>6009</v>
      </c>
      <c r="AY1362" s="38" t="s">
        <v>6047</v>
      </c>
      <c r="AZ1362" s="14" t="s">
        <v>6628</v>
      </c>
      <c r="BA1362" s="49" t="s">
        <v>5967</v>
      </c>
      <c r="BB1362" s="38" t="s">
        <v>6047</v>
      </c>
      <c r="BC1362" s="7">
        <v>0.1</v>
      </c>
      <c r="BD1362" s="14" t="s">
        <v>6103</v>
      </c>
      <c r="BE1362" s="49" t="s">
        <v>5967</v>
      </c>
      <c r="BF1362" s="38" t="s">
        <v>6007</v>
      </c>
      <c r="BG1362" s="7">
        <v>1.4</v>
      </c>
      <c r="BH1362" s="45">
        <v>36.213613125880819</v>
      </c>
      <c r="BI1362" s="215" t="s">
        <v>8495</v>
      </c>
      <c r="BJ1362" s="215" t="s">
        <v>8554</v>
      </c>
      <c r="BK1362" s="7">
        <v>1.3</v>
      </c>
      <c r="BL1362" s="25">
        <v>2.5906735751295702E-3</v>
      </c>
      <c r="BM1362" s="20">
        <v>0.55012499999999998</v>
      </c>
      <c r="BN1362" s="20">
        <v>0.45250000000000001</v>
      </c>
      <c r="BO1362" s="20">
        <v>0.63</v>
      </c>
      <c r="BP1362" s="46">
        <v>10.375335120643433</v>
      </c>
      <c r="BQ1362" s="215" t="s">
        <v>8569</v>
      </c>
      <c r="BR1362" s="79">
        <v>0.11548621877691638</v>
      </c>
      <c r="BS1362" s="9">
        <v>0.1745397949129377</v>
      </c>
      <c r="BT1362" s="9">
        <v>7.1252552413343162E-2</v>
      </c>
      <c r="BU1362" s="47" t="s">
        <v>5993</v>
      </c>
      <c r="BV1362" s="47" t="s">
        <v>5993</v>
      </c>
      <c r="BW1362" s="14" t="s">
        <v>5474</v>
      </c>
      <c r="BX1362" s="83">
        <v>0.33858346253229959</v>
      </c>
      <c r="BY1362" s="82">
        <v>3.07</v>
      </c>
      <c r="BZ1362" s="46">
        <v>12.605863192182412</v>
      </c>
      <c r="CA1362" s="48" t="s">
        <v>8475</v>
      </c>
      <c r="CB1362" s="45">
        <v>425.70000000000005</v>
      </c>
      <c r="CC1362" s="45">
        <v>38.700000000000003</v>
      </c>
      <c r="CD1362" s="45">
        <v>0</v>
      </c>
      <c r="CE1362" s="45">
        <v>0</v>
      </c>
      <c r="CF1362" s="14" t="s">
        <v>9858</v>
      </c>
      <c r="CG1362" s="7" t="s">
        <v>8556</v>
      </c>
      <c r="CH1362" s="215" t="s">
        <v>8479</v>
      </c>
      <c r="CI1362" s="215" t="s">
        <v>8479</v>
      </c>
      <c r="CJ1362" s="215" t="s">
        <v>8479</v>
      </c>
      <c r="CK1362" s="43" t="s">
        <v>5474</v>
      </c>
      <c r="CL1362" s="43" t="s">
        <v>5474</v>
      </c>
      <c r="CM1362" s="43" t="s">
        <v>5474</v>
      </c>
      <c r="CN1362" s="145">
        <v>38.700000000000003</v>
      </c>
      <c r="CO1362" s="145">
        <v>425.70000000000005</v>
      </c>
      <c r="CP1362" s="148">
        <v>1401.4668279715877</v>
      </c>
      <c r="CQ1362" s="189">
        <v>-1.1963824289405682</v>
      </c>
      <c r="CR1362" s="189">
        <v>0</v>
      </c>
      <c r="CS1362" s="99">
        <v>44912</v>
      </c>
      <c r="CT1362" s="167" t="s">
        <v>5474</v>
      </c>
      <c r="CU1362" s="43" t="s">
        <v>5474</v>
      </c>
      <c r="CV1362" s="43" t="s">
        <v>5474</v>
      </c>
      <c r="CW1362" s="43" t="s">
        <v>5474</v>
      </c>
      <c r="CX1362" s="43" t="s">
        <v>5474</v>
      </c>
      <c r="CY1362" s="43" t="s">
        <v>5474</v>
      </c>
      <c r="CZ1362" s="43" t="s">
        <v>5474</v>
      </c>
      <c r="DA1362" s="42" t="s">
        <v>5474</v>
      </c>
      <c r="DB1362" s="42" t="s">
        <v>5474</v>
      </c>
      <c r="DC1362" s="42" t="s">
        <v>5474</v>
      </c>
      <c r="DD1362" s="42" t="s">
        <v>5474</v>
      </c>
      <c r="DE1362" s="42" t="s">
        <v>5474</v>
      </c>
      <c r="DF1362" s="42" t="s">
        <v>5474</v>
      </c>
      <c r="DG1362" s="42" t="s">
        <v>5474</v>
      </c>
      <c r="DH1362" s="42" t="s">
        <v>5474</v>
      </c>
    </row>
    <row r="1363" spans="1:112">
      <c r="A1363" s="22">
        <v>8404</v>
      </c>
      <c r="B1363" s="7" t="s">
        <v>1512</v>
      </c>
      <c r="C1363" s="21">
        <v>0.1024</v>
      </c>
      <c r="D1363" s="21">
        <v>0.54800000000000004</v>
      </c>
      <c r="E1363" s="21">
        <v>-0.46279999999999999</v>
      </c>
      <c r="F1363" s="21">
        <v>0.49359999999999998</v>
      </c>
      <c r="G1363" s="21">
        <v>0.6623</v>
      </c>
      <c r="H1363" s="21"/>
      <c r="I1363" s="21">
        <v>0.9375</v>
      </c>
      <c r="J1363" s="21">
        <v>0.9375</v>
      </c>
      <c r="K1363" s="21">
        <v>3.85E-2</v>
      </c>
      <c r="L1363" s="21">
        <v>2.98E-2</v>
      </c>
      <c r="M1363" s="21">
        <v>1.5E-3</v>
      </c>
      <c r="N1363" s="21">
        <v>0.1103</v>
      </c>
      <c r="O1363" s="21">
        <v>4.3700000000000003E-2</v>
      </c>
      <c r="P1363" s="21">
        <v>1.61E-2</v>
      </c>
      <c r="Q1363" s="21">
        <v>9.4999999999999998E-3</v>
      </c>
      <c r="R1363" s="21">
        <v>1.9E-3</v>
      </c>
      <c r="S1363" s="21">
        <v>9.2600000000000002E-2</v>
      </c>
      <c r="T1363" s="21">
        <v>4.9000000000000002E-2</v>
      </c>
      <c r="U1363" s="10">
        <v>1.24</v>
      </c>
      <c r="V1363" s="10">
        <v>2.2200000000000002</v>
      </c>
      <c r="W1363" s="7">
        <v>0.98</v>
      </c>
      <c r="X1363" s="20">
        <v>0.66</v>
      </c>
      <c r="Y1363" s="75">
        <v>2020</v>
      </c>
      <c r="Z1363" s="7">
        <v>1</v>
      </c>
      <c r="AA1363" s="7">
        <v>0</v>
      </c>
      <c r="AB1363" s="51">
        <v>-200</v>
      </c>
      <c r="AC1363" s="51">
        <v>-87</v>
      </c>
      <c r="AD1363" s="51">
        <v>-80</v>
      </c>
      <c r="AE1363" s="51">
        <v>-20</v>
      </c>
      <c r="AF1363" s="51">
        <v>6</v>
      </c>
      <c r="AG1363" s="51">
        <v>2</v>
      </c>
      <c r="AH1363" s="20">
        <v>2.5000000000000001E-3</v>
      </c>
      <c r="AI1363" s="7" t="s">
        <v>8467</v>
      </c>
      <c r="AJ1363" s="67" t="s">
        <v>8757</v>
      </c>
      <c r="AK1363" s="44">
        <v>-0.64772727272727282</v>
      </c>
      <c r="AL1363" s="44">
        <v>-0.95555555555555594</v>
      </c>
      <c r="AM1363" s="44">
        <v>-0.85714285714285565</v>
      </c>
      <c r="AN1363" s="25">
        <v>0.73537604456824512</v>
      </c>
      <c r="AO1363" s="25">
        <v>0.18802228412256269</v>
      </c>
      <c r="AP1363" s="215">
        <v>35.9</v>
      </c>
      <c r="AQ1363" s="215" t="s">
        <v>9658</v>
      </c>
      <c r="AR1363" s="44">
        <v>-9.6551724137931005E-3</v>
      </c>
      <c r="AS1363" s="171" t="s">
        <v>8430</v>
      </c>
      <c r="AT1363" s="171" t="s">
        <v>7168</v>
      </c>
      <c r="AU1363" s="171" t="s">
        <v>7881</v>
      </c>
      <c r="AV1363" s="7" t="s">
        <v>8470</v>
      </c>
      <c r="AW1363" s="14" t="s">
        <v>6536</v>
      </c>
      <c r="AX1363" s="49" t="s">
        <v>5960</v>
      </c>
      <c r="AY1363" s="38" t="s">
        <v>6047</v>
      </c>
      <c r="AZ1363" s="14" t="s">
        <v>6867</v>
      </c>
      <c r="BA1363" s="49" t="s">
        <v>5967</v>
      </c>
      <c r="BB1363" s="38" t="s">
        <v>6047</v>
      </c>
      <c r="BC1363" s="7">
        <v>0.5</v>
      </c>
      <c r="BD1363" s="14" t="s">
        <v>6102</v>
      </c>
      <c r="BE1363" s="49" t="s">
        <v>5960</v>
      </c>
      <c r="BF1363" s="38" t="s">
        <v>5961</v>
      </c>
      <c r="BG1363" s="7">
        <v>0.4</v>
      </c>
      <c r="BH1363" s="45">
        <v>246.03683225354877</v>
      </c>
      <c r="BI1363" s="215" t="s">
        <v>8471</v>
      </c>
      <c r="BJ1363" s="215" t="s">
        <v>8554</v>
      </c>
      <c r="BK1363" s="7">
        <v>0.9</v>
      </c>
      <c r="BL1363" s="25">
        <v>2.7932960893855148E-3</v>
      </c>
      <c r="BM1363" s="20">
        <v>0.640625</v>
      </c>
      <c r="BN1363" s="20">
        <v>0.62</v>
      </c>
      <c r="BO1363" s="20">
        <v>0.65749999999999986</v>
      </c>
      <c r="BP1363" s="46">
        <v>16.171171171171171</v>
      </c>
      <c r="BQ1363" s="215" t="s">
        <v>8540</v>
      </c>
      <c r="BR1363" s="79">
        <v>-0.19108635097493035</v>
      </c>
      <c r="BS1363" s="9">
        <v>2.13233087828959E-2</v>
      </c>
      <c r="BT1363" s="9">
        <v>2.1877171748613256E-2</v>
      </c>
      <c r="BU1363" s="47">
        <v>44403</v>
      </c>
      <c r="BV1363" s="47">
        <v>44407</v>
      </c>
      <c r="BW1363" s="14" t="s">
        <v>5474</v>
      </c>
      <c r="BX1363" s="83">
        <v>-2.9303621169916423E-2</v>
      </c>
      <c r="BY1363" s="82">
        <v>2.6399999999999997</v>
      </c>
      <c r="BZ1363" s="46">
        <v>13.59848484848485</v>
      </c>
      <c r="CA1363" s="48" t="s">
        <v>5474</v>
      </c>
      <c r="CB1363" s="45">
        <v>-7180</v>
      </c>
      <c r="CC1363" s="45">
        <v>-3123.2999999999997</v>
      </c>
      <c r="CD1363" s="45">
        <v>-2872</v>
      </c>
      <c r="CE1363" s="45">
        <v>-718</v>
      </c>
      <c r="CF1363" s="14" t="s">
        <v>9859</v>
      </c>
      <c r="CG1363" s="7" t="s">
        <v>8556</v>
      </c>
      <c r="CH1363" s="215" t="s">
        <v>8479</v>
      </c>
      <c r="CI1363" s="215" t="s">
        <v>8479</v>
      </c>
      <c r="CJ1363" s="215" t="s">
        <v>8479</v>
      </c>
      <c r="CK1363" s="43" t="s">
        <v>6968</v>
      </c>
      <c r="CL1363" s="43" t="s">
        <v>5474</v>
      </c>
      <c r="CM1363" s="43" t="s">
        <v>5474</v>
      </c>
      <c r="CN1363" s="145">
        <v>-3841.2999999999997</v>
      </c>
      <c r="CO1363" s="145">
        <v>-10052</v>
      </c>
      <c r="CP1363" s="148">
        <v>8832.7222779023996</v>
      </c>
      <c r="CQ1363" s="189" t="s">
        <v>5474</v>
      </c>
      <c r="CR1363" s="189" t="s">
        <v>5474</v>
      </c>
      <c r="CS1363" s="99" t="s">
        <v>5474</v>
      </c>
      <c r="CT1363" s="167" t="s">
        <v>5474</v>
      </c>
      <c r="CU1363" s="43" t="s">
        <v>5474</v>
      </c>
      <c r="CV1363" s="43" t="s">
        <v>5474</v>
      </c>
      <c r="CW1363" s="43" t="s">
        <v>5474</v>
      </c>
      <c r="CX1363" s="43" t="s">
        <v>5474</v>
      </c>
      <c r="CY1363" s="43" t="s">
        <v>5474</v>
      </c>
      <c r="CZ1363" s="43" t="s">
        <v>5474</v>
      </c>
      <c r="DA1363" s="42" t="s">
        <v>5474</v>
      </c>
      <c r="DB1363" s="42" t="s">
        <v>5474</v>
      </c>
      <c r="DC1363" s="42" t="s">
        <v>5474</v>
      </c>
      <c r="DD1363" s="42" t="s">
        <v>5474</v>
      </c>
      <c r="DE1363" s="42" t="s">
        <v>5474</v>
      </c>
      <c r="DF1363" s="42" t="s">
        <v>5474</v>
      </c>
      <c r="DG1363" s="42" t="s">
        <v>5474</v>
      </c>
      <c r="DH1363" s="42" t="s">
        <v>5474</v>
      </c>
    </row>
    <row r="1364" spans="1:112">
      <c r="A1364" s="22">
        <v>1314</v>
      </c>
      <c r="B1364" s="7" t="s">
        <v>62</v>
      </c>
      <c r="C1364" s="21">
        <v>-6.0199999999999997E-2</v>
      </c>
      <c r="D1364" s="21">
        <v>1.7109000000000001</v>
      </c>
      <c r="E1364" s="21">
        <v>2.6200000000000001E-2</v>
      </c>
      <c r="F1364" s="21">
        <v>1.6103000000000001</v>
      </c>
      <c r="G1364" s="21">
        <v>0.88029999999999997</v>
      </c>
      <c r="H1364" s="21">
        <v>1.35</v>
      </c>
      <c r="I1364" s="21">
        <v>2.3571</v>
      </c>
      <c r="J1364" s="21">
        <v>3.7856999999999998</v>
      </c>
      <c r="K1364" s="21">
        <v>5.3900000000000003E-2</v>
      </c>
      <c r="L1364" s="21">
        <v>0.27379999999999999</v>
      </c>
      <c r="M1364" s="21">
        <v>8.4400000000000003E-2</v>
      </c>
      <c r="N1364" s="21">
        <v>6.25E-2</v>
      </c>
      <c r="O1364" s="21">
        <v>0.2949</v>
      </c>
      <c r="P1364" s="21">
        <v>7.0300000000000001E-2</v>
      </c>
      <c r="Q1364" s="21">
        <v>1.6999999999999999E-3</v>
      </c>
      <c r="R1364" s="21">
        <v>8.0000000000000004E-4</v>
      </c>
      <c r="S1364" s="21">
        <v>3.4599999999999999E-2</v>
      </c>
      <c r="T1364" s="21">
        <v>2.9899999999999999E-2</v>
      </c>
      <c r="U1364" s="10">
        <v>0.67</v>
      </c>
      <c r="V1364" s="10">
        <v>0.73</v>
      </c>
      <c r="W1364" s="7">
        <v>0.26</v>
      </c>
      <c r="X1364" s="20">
        <v>0.56040000000000001</v>
      </c>
      <c r="Y1364" s="75">
        <v>2019</v>
      </c>
      <c r="Z1364" s="7">
        <v>0.3</v>
      </c>
      <c r="AA1364" s="7">
        <v>0</v>
      </c>
      <c r="AB1364" s="51">
        <v>12848</v>
      </c>
      <c r="AC1364" s="51">
        <v>10472</v>
      </c>
      <c r="AD1364" s="51"/>
      <c r="AE1364" s="51"/>
      <c r="AF1364" s="51">
        <v>-2542</v>
      </c>
      <c r="AG1364" s="51">
        <v>1238</v>
      </c>
      <c r="AH1364" s="20">
        <v>3.2599999999999997E-2</v>
      </c>
      <c r="AI1364" s="7" t="s">
        <v>8481</v>
      </c>
      <c r="AJ1364" s="67" t="s">
        <v>8494</v>
      </c>
      <c r="AK1364" s="44">
        <v>-0.52370452039691284</v>
      </c>
      <c r="AL1364" s="44">
        <v>-0.7142857142857143</v>
      </c>
      <c r="AM1364" s="44">
        <v>-0.79999999999999716</v>
      </c>
      <c r="AN1364" s="25">
        <v>0.7227091633466135</v>
      </c>
      <c r="AO1364" s="25">
        <v>0.1394422310756972</v>
      </c>
      <c r="AP1364" s="215">
        <v>12.55</v>
      </c>
      <c r="AQ1364" s="215" t="s">
        <v>9658</v>
      </c>
      <c r="AR1364" s="44">
        <v>-3.9682539682539602E-3</v>
      </c>
      <c r="AS1364" s="171" t="s">
        <v>7029</v>
      </c>
      <c r="AT1364" s="171" t="s">
        <v>6997</v>
      </c>
      <c r="AU1364" s="171" t="s">
        <v>6992</v>
      </c>
      <c r="AV1364" s="7" t="s">
        <v>8470</v>
      </c>
      <c r="AW1364" s="14" t="s">
        <v>6074</v>
      </c>
      <c r="AX1364" s="49" t="s">
        <v>5981</v>
      </c>
      <c r="AY1364" s="38" t="s">
        <v>5971</v>
      </c>
      <c r="AZ1364" s="14" t="s">
        <v>6038</v>
      </c>
      <c r="BA1364" s="49" t="s">
        <v>5967</v>
      </c>
      <c r="BB1364" s="38" t="s">
        <v>6007</v>
      </c>
      <c r="BC1364" s="7">
        <v>0.3</v>
      </c>
      <c r="BD1364" s="14" t="s">
        <v>6035</v>
      </c>
      <c r="BE1364" s="49" t="s">
        <v>5967</v>
      </c>
      <c r="BF1364" s="38" t="s">
        <v>5961</v>
      </c>
      <c r="BG1364" s="7">
        <v>0.3</v>
      </c>
      <c r="BH1364" s="45">
        <v>15171.376909110913</v>
      </c>
      <c r="BI1364" s="215" t="s">
        <v>8592</v>
      </c>
      <c r="BJ1364" s="215" t="s">
        <v>8568</v>
      </c>
      <c r="BK1364" s="7">
        <v>0.5</v>
      </c>
      <c r="BL1364" s="25">
        <v>4.0000000000000565E-3</v>
      </c>
      <c r="BM1364" s="20">
        <v>0.78731249999999997</v>
      </c>
      <c r="BN1364" s="20">
        <v>0.81</v>
      </c>
      <c r="BO1364" s="20">
        <v>0.76874999999999982</v>
      </c>
      <c r="BP1364" s="46">
        <v>17.19178082191781</v>
      </c>
      <c r="BQ1364" s="215" t="s">
        <v>8483</v>
      </c>
      <c r="BR1364" s="79">
        <v>-0.16812749003984059</v>
      </c>
      <c r="BS1364" s="9">
        <v>1.4780664586274028E-2</v>
      </c>
      <c r="BT1364" s="9">
        <v>1.7949378605278676E-2</v>
      </c>
      <c r="BU1364" s="47" t="s">
        <v>5993</v>
      </c>
      <c r="BV1364" s="47" t="s">
        <v>5993</v>
      </c>
      <c r="BW1364" s="14" t="s">
        <v>5474</v>
      </c>
      <c r="BX1364" s="83">
        <v>3.9840637450199202E-2</v>
      </c>
      <c r="BY1364" s="82">
        <v>0.87000000000000011</v>
      </c>
      <c r="BZ1364" s="46">
        <v>14.425287356321839</v>
      </c>
      <c r="CA1364" s="48" t="s">
        <v>8475</v>
      </c>
      <c r="CB1364" s="45">
        <v>161242.40000000002</v>
      </c>
      <c r="CC1364" s="45">
        <v>131423.6</v>
      </c>
      <c r="CD1364" s="45">
        <v>0</v>
      </c>
      <c r="CE1364" s="45">
        <v>0</v>
      </c>
      <c r="CF1364" s="14" t="s">
        <v>9860</v>
      </c>
      <c r="CG1364" s="7" t="s">
        <v>8556</v>
      </c>
      <c r="CH1364" s="215" t="s">
        <v>8479</v>
      </c>
      <c r="CI1364" s="215" t="s">
        <v>8478</v>
      </c>
      <c r="CJ1364" s="215" t="s">
        <v>8479</v>
      </c>
      <c r="CK1364" s="43" t="s">
        <v>5474</v>
      </c>
      <c r="CL1364" s="43" t="s">
        <v>8480</v>
      </c>
      <c r="CM1364" s="43" t="s">
        <v>5474</v>
      </c>
      <c r="CN1364" s="145">
        <v>131423.6</v>
      </c>
      <c r="CO1364" s="145">
        <v>161242.40000000002</v>
      </c>
      <c r="CP1364" s="148">
        <v>190400.78020934196</v>
      </c>
      <c r="CQ1364" s="189" t="s">
        <v>5474</v>
      </c>
      <c r="CR1364" s="189" t="s">
        <v>5474</v>
      </c>
      <c r="CS1364" s="99" t="s">
        <v>5474</v>
      </c>
      <c r="CT1364" s="167" t="s">
        <v>8504</v>
      </c>
      <c r="CU1364" s="43" t="s">
        <v>5474</v>
      </c>
      <c r="CV1364" s="43" t="s">
        <v>5474</v>
      </c>
      <c r="CW1364" s="43" t="s">
        <v>5474</v>
      </c>
      <c r="CX1364" s="43" t="s">
        <v>5474</v>
      </c>
      <c r="CY1364" s="43" t="s">
        <v>5474</v>
      </c>
      <c r="CZ1364" s="43" t="s">
        <v>5474</v>
      </c>
      <c r="DA1364" s="42" t="s">
        <v>5474</v>
      </c>
      <c r="DB1364" s="42" t="s">
        <v>5474</v>
      </c>
      <c r="DC1364" s="42" t="s">
        <v>5474</v>
      </c>
      <c r="DD1364" s="42" t="s">
        <v>5474</v>
      </c>
      <c r="DE1364" s="42" t="s">
        <v>5474</v>
      </c>
      <c r="DF1364" s="42" t="s">
        <v>8504</v>
      </c>
      <c r="DG1364" s="42" t="s">
        <v>5474</v>
      </c>
      <c r="DH1364" s="42" t="s">
        <v>5474</v>
      </c>
    </row>
    <row r="1365" spans="1:112">
      <c r="A1365" s="22">
        <v>9925</v>
      </c>
      <c r="B1365" s="7" t="s">
        <v>1597</v>
      </c>
      <c r="C1365" s="21">
        <v>4.1000000000000002E-2</v>
      </c>
      <c r="D1365" s="21">
        <v>-3.5000000000000001E-3</v>
      </c>
      <c r="E1365" s="21">
        <v>3.4700000000000002E-2</v>
      </c>
      <c r="F1365" s="21">
        <v>1E-3</v>
      </c>
      <c r="G1365" s="21">
        <v>3.73E-2</v>
      </c>
      <c r="H1365" s="21">
        <v>0.14580000000000001</v>
      </c>
      <c r="I1365" s="21">
        <v>-0.32929999999999998</v>
      </c>
      <c r="J1365" s="21">
        <v>-0.11210000000000001</v>
      </c>
      <c r="K1365" s="21">
        <v>1.9E-3</v>
      </c>
      <c r="L1365" s="21">
        <v>9.4000000000000004E-3</v>
      </c>
      <c r="M1365" s="21">
        <v>7.7000000000000002E-3</v>
      </c>
      <c r="N1365" s="21">
        <v>-1.1299999999999999E-2</v>
      </c>
      <c r="O1365" s="21">
        <v>1.9E-3</v>
      </c>
      <c r="P1365" s="21">
        <v>8.0999999999999996E-3</v>
      </c>
      <c r="Q1365" s="21">
        <v>-1.8E-3</v>
      </c>
      <c r="R1365" s="21">
        <v>-1.2999999999999999E-3</v>
      </c>
      <c r="S1365" s="21">
        <v>0.09</v>
      </c>
      <c r="T1365" s="21">
        <v>6.2399999999999997E-2</v>
      </c>
      <c r="U1365" s="10">
        <v>1.03</v>
      </c>
      <c r="V1365" s="10">
        <v>2.1800000000000002</v>
      </c>
      <c r="W1365" s="7">
        <v>2</v>
      </c>
      <c r="X1365" s="20">
        <v>0.86460000000000004</v>
      </c>
      <c r="Y1365" s="75">
        <v>2020</v>
      </c>
      <c r="Z1365" s="7">
        <v>2</v>
      </c>
      <c r="AA1365" s="7">
        <v>0</v>
      </c>
      <c r="AB1365" s="51">
        <v>-418</v>
      </c>
      <c r="AC1365" s="51">
        <v>15</v>
      </c>
      <c r="AD1365" s="51"/>
      <c r="AE1365" s="51"/>
      <c r="AF1365" s="51"/>
      <c r="AG1365" s="51">
        <v>4</v>
      </c>
      <c r="AH1365" s="20">
        <v>0</v>
      </c>
      <c r="AI1365" s="7" t="s">
        <v>8481</v>
      </c>
      <c r="AJ1365" s="67" t="s">
        <v>8494</v>
      </c>
      <c r="AK1365" s="44">
        <v>-0.55000000000000071</v>
      </c>
      <c r="AL1365" s="44">
        <v>-0.78571428571428747</v>
      </c>
      <c r="AM1365" s="44">
        <v>1</v>
      </c>
      <c r="AN1365" s="25">
        <v>0.10582010582010583</v>
      </c>
      <c r="AO1365" s="25">
        <v>7.4074074074074001E-2</v>
      </c>
      <c r="AP1365" s="215">
        <v>37.799999999999997</v>
      </c>
      <c r="AQ1365" s="215" t="s">
        <v>9658</v>
      </c>
      <c r="AR1365" s="44">
        <v>-2.6385224274406301E-3</v>
      </c>
      <c r="AS1365" s="171" t="s">
        <v>7622</v>
      </c>
      <c r="AT1365" s="171" t="s">
        <v>6950</v>
      </c>
      <c r="AU1365" s="171" t="s">
        <v>7012</v>
      </c>
      <c r="AV1365" s="7" t="s">
        <v>5474</v>
      </c>
      <c r="AW1365" s="14" t="s">
        <v>6424</v>
      </c>
      <c r="AX1365" s="49" t="s">
        <v>6039</v>
      </c>
      <c r="AY1365" s="38" t="s">
        <v>6007</v>
      </c>
      <c r="AZ1365" s="14" t="s">
        <v>6551</v>
      </c>
      <c r="BA1365" s="49" t="s">
        <v>5967</v>
      </c>
      <c r="BB1365" s="38" t="s">
        <v>5961</v>
      </c>
      <c r="BC1365" s="7">
        <v>0.1</v>
      </c>
      <c r="BD1365" s="14" t="s">
        <v>6118</v>
      </c>
      <c r="BE1365" s="49" t="s">
        <v>5988</v>
      </c>
      <c r="BF1365" s="38" t="s">
        <v>5989</v>
      </c>
      <c r="BG1365" s="7">
        <v>1.1000000000000001</v>
      </c>
      <c r="BH1365" s="45">
        <v>136.08358909144079</v>
      </c>
      <c r="BI1365" s="215" t="s">
        <v>8471</v>
      </c>
      <c r="BJ1365" s="215" t="s">
        <v>8554</v>
      </c>
      <c r="BK1365" s="7">
        <v>1.8</v>
      </c>
      <c r="BL1365" s="25">
        <v>3.984063745019883E-3</v>
      </c>
      <c r="BM1365" s="20">
        <v>0.58899999999999997</v>
      </c>
      <c r="BN1365" s="20">
        <v>0.6</v>
      </c>
      <c r="BO1365" s="20">
        <v>0.57999999999999996</v>
      </c>
      <c r="BP1365" s="46">
        <v>17.339449541284402</v>
      </c>
      <c r="BQ1365" s="215" t="s">
        <v>8483</v>
      </c>
      <c r="BR1365" s="79">
        <v>-0.14988624338624323</v>
      </c>
      <c r="BS1365" s="9">
        <v>4.6786352746486015E-2</v>
      </c>
      <c r="BT1365" s="9">
        <v>4.6786352746486015E-2</v>
      </c>
      <c r="BU1365" s="47" t="s">
        <v>5993</v>
      </c>
      <c r="BV1365" s="47" t="s">
        <v>5993</v>
      </c>
      <c r="BW1365" s="14" t="s">
        <v>5474</v>
      </c>
      <c r="BX1365" s="83">
        <v>2.0136507936508039E-2</v>
      </c>
      <c r="BY1365" s="82">
        <v>2.23</v>
      </c>
      <c r="BZ1365" s="46">
        <v>16.95067264573991</v>
      </c>
      <c r="CA1365" s="48" t="s">
        <v>8475</v>
      </c>
      <c r="CB1365" s="45">
        <v>-15800.4</v>
      </c>
      <c r="CC1365" s="45">
        <v>567</v>
      </c>
      <c r="CD1365" s="45">
        <v>0</v>
      </c>
      <c r="CE1365" s="45">
        <v>0</v>
      </c>
      <c r="CF1365" s="14" t="s">
        <v>9861</v>
      </c>
      <c r="CG1365" s="7" t="s">
        <v>8477</v>
      </c>
      <c r="CH1365" s="215" t="s">
        <v>8498</v>
      </c>
      <c r="CI1365" s="215" t="s">
        <v>8498</v>
      </c>
      <c r="CJ1365" s="215" t="s">
        <v>8479</v>
      </c>
      <c r="CK1365" s="43" t="s">
        <v>6887</v>
      </c>
      <c r="CL1365" s="43" t="s">
        <v>8480</v>
      </c>
      <c r="CM1365" s="43" t="s">
        <v>6898</v>
      </c>
      <c r="CN1365" s="145">
        <v>567</v>
      </c>
      <c r="CO1365" s="145">
        <v>-15800.4</v>
      </c>
      <c r="CP1365" s="148">
        <v>5143.9596676564615</v>
      </c>
      <c r="CQ1365" s="189" t="s">
        <v>5474</v>
      </c>
      <c r="CR1365" s="189" t="s">
        <v>5474</v>
      </c>
      <c r="CS1365" s="99" t="s">
        <v>5474</v>
      </c>
      <c r="CT1365" s="167" t="s">
        <v>5474</v>
      </c>
      <c r="CU1365" s="43" t="s">
        <v>5474</v>
      </c>
      <c r="CV1365" s="43" t="s">
        <v>5474</v>
      </c>
      <c r="CW1365" s="43" t="s">
        <v>5474</v>
      </c>
      <c r="CX1365" s="43" t="s">
        <v>5474</v>
      </c>
      <c r="CY1365" s="43" t="s">
        <v>5474</v>
      </c>
      <c r="CZ1365" s="43" t="s">
        <v>5474</v>
      </c>
      <c r="DA1365" s="42" t="s">
        <v>5474</v>
      </c>
      <c r="DB1365" s="42" t="s">
        <v>5474</v>
      </c>
      <c r="DC1365" s="42" t="s">
        <v>5474</v>
      </c>
      <c r="DD1365" s="42" t="s">
        <v>5474</v>
      </c>
      <c r="DE1365" s="42" t="s">
        <v>5474</v>
      </c>
      <c r="DF1365" s="42" t="s">
        <v>5474</v>
      </c>
      <c r="DG1365" s="42" t="s">
        <v>5474</v>
      </c>
      <c r="DH1365" s="42" t="s">
        <v>5474</v>
      </c>
    </row>
    <row r="1366" spans="1:112">
      <c r="A1366" s="22">
        <v>1210</v>
      </c>
      <c r="B1366" s="7" t="s">
        <v>30</v>
      </c>
      <c r="C1366" s="21">
        <v>7.4999999999999997E-3</v>
      </c>
      <c r="D1366" s="21">
        <v>0.43030000000000002</v>
      </c>
      <c r="E1366" s="21">
        <v>3.9800000000000002E-2</v>
      </c>
      <c r="F1366" s="21">
        <v>0.34849999999999998</v>
      </c>
      <c r="G1366" s="21">
        <v>0.33629999999999999</v>
      </c>
      <c r="H1366" s="21">
        <v>-0.495</v>
      </c>
      <c r="I1366" s="21">
        <v>-0.45739999999999997</v>
      </c>
      <c r="J1366" s="21">
        <v>-8.43E-2</v>
      </c>
      <c r="K1366" s="21">
        <v>-4.7199999999999999E-2</v>
      </c>
      <c r="L1366" s="21">
        <v>-5.9900000000000002E-2</v>
      </c>
      <c r="M1366" s="21">
        <v>-1.8700000000000001E-2</v>
      </c>
      <c r="N1366" s="21">
        <v>-2.2100000000000002E-2</v>
      </c>
      <c r="O1366" s="21">
        <v>-4.0399999999999998E-2</v>
      </c>
      <c r="P1366" s="21">
        <v>-1.26E-2</v>
      </c>
      <c r="Q1366" s="21">
        <v>-1.4E-3</v>
      </c>
      <c r="R1366" s="21">
        <v>-1.1000000000000001E-3</v>
      </c>
      <c r="S1366" s="21">
        <v>0.13</v>
      </c>
      <c r="T1366" s="21">
        <v>7.3899999999999993E-2</v>
      </c>
      <c r="U1366" s="10">
        <v>1.52</v>
      </c>
      <c r="V1366" s="10">
        <v>3.8</v>
      </c>
      <c r="W1366" s="7">
        <v>2.2799999999999998</v>
      </c>
      <c r="X1366" s="20">
        <v>0.70409999999999995</v>
      </c>
      <c r="Y1366" s="75">
        <v>2020</v>
      </c>
      <c r="Z1366" s="7">
        <v>2.7</v>
      </c>
      <c r="AA1366" s="7">
        <v>0.3</v>
      </c>
      <c r="AB1366" s="51">
        <v>-1545</v>
      </c>
      <c r="AC1366" s="51">
        <v>-34</v>
      </c>
      <c r="AD1366" s="51"/>
      <c r="AE1366" s="51"/>
      <c r="AF1366" s="51">
        <v>-248</v>
      </c>
      <c r="AG1366" s="51">
        <v>-337</v>
      </c>
      <c r="AH1366" s="20">
        <v>4.2099999999999999E-2</v>
      </c>
      <c r="AI1366" s="7" t="s">
        <v>8487</v>
      </c>
      <c r="AJ1366" s="67" t="s">
        <v>8757</v>
      </c>
      <c r="AK1366" s="44">
        <v>0.6121495327102805</v>
      </c>
      <c r="AL1366" s="44">
        <v>-0.71999999999999953</v>
      </c>
      <c r="AM1366" s="44">
        <v>-0.90909090909090795</v>
      </c>
      <c r="AN1366" s="25">
        <v>0.39194139194139188</v>
      </c>
      <c r="AO1366" s="25">
        <v>0.18315018315018314</v>
      </c>
      <c r="AP1366" s="215">
        <v>54.6</v>
      </c>
      <c r="AQ1366" s="215" t="s">
        <v>9658</v>
      </c>
      <c r="AR1366" s="44">
        <v>-3.6496350364963498E-3</v>
      </c>
      <c r="AS1366" s="171" t="s">
        <v>6918</v>
      </c>
      <c r="AT1366" s="171" t="s">
        <v>6919</v>
      </c>
      <c r="AU1366" s="171" t="s">
        <v>6920</v>
      </c>
      <c r="AV1366" s="7" t="s">
        <v>8470</v>
      </c>
      <c r="AW1366" s="14" t="s">
        <v>6915</v>
      </c>
      <c r="AX1366" s="49" t="s">
        <v>6009</v>
      </c>
      <c r="AY1366" s="38" t="s">
        <v>5971</v>
      </c>
      <c r="AZ1366" s="14" t="s">
        <v>6494</v>
      </c>
      <c r="BA1366" s="49" t="s">
        <v>5967</v>
      </c>
      <c r="BB1366" s="38" t="s">
        <v>5961</v>
      </c>
      <c r="BC1366" s="7">
        <v>0.6</v>
      </c>
      <c r="BD1366" s="14" t="s">
        <v>5987</v>
      </c>
      <c r="BE1366" s="49" t="s">
        <v>5988</v>
      </c>
      <c r="BF1366" s="38" t="s">
        <v>5989</v>
      </c>
      <c r="BG1366" s="7">
        <v>2.5</v>
      </c>
      <c r="BH1366" s="45">
        <v>2603.1383703274573</v>
      </c>
      <c r="BI1366" s="215" t="s">
        <v>8518</v>
      </c>
      <c r="BJ1366" s="215" t="s">
        <v>8509</v>
      </c>
      <c r="BK1366" s="7">
        <v>1.1000000000000001</v>
      </c>
      <c r="BL1366" s="25">
        <v>1.834862385321127E-3</v>
      </c>
      <c r="BM1366" s="20">
        <v>0.61850000000000005</v>
      </c>
      <c r="BN1366" s="20">
        <v>0.71750000000000003</v>
      </c>
      <c r="BO1366" s="20">
        <v>0.53749999999999998</v>
      </c>
      <c r="BP1366" s="46">
        <v>14.368421052631581</v>
      </c>
      <c r="BQ1366" s="215" t="s">
        <v>8585</v>
      </c>
      <c r="BR1366" s="79">
        <v>-9.3009157509157489E-2</v>
      </c>
      <c r="BS1366" s="9">
        <v>3.5699400266681725E-2</v>
      </c>
      <c r="BT1366" s="9">
        <v>7.3172490381815836E-2</v>
      </c>
      <c r="BU1366" s="47" t="s">
        <v>5993</v>
      </c>
      <c r="BV1366" s="47" t="s">
        <v>5993</v>
      </c>
      <c r="BW1366" s="14" t="s">
        <v>5474</v>
      </c>
      <c r="BX1366" s="83">
        <v>8.8389010989010974E-2</v>
      </c>
      <c r="BY1366" s="82">
        <v>4.2200000000000006</v>
      </c>
      <c r="BZ1366" s="46">
        <v>12.938388625592415</v>
      </c>
      <c r="CA1366" s="48" t="s">
        <v>5474</v>
      </c>
      <c r="CB1366" s="45">
        <v>-84357</v>
      </c>
      <c r="CC1366" s="45">
        <v>-1856.4</v>
      </c>
      <c r="CD1366" s="45">
        <v>0</v>
      </c>
      <c r="CE1366" s="45">
        <v>0</v>
      </c>
      <c r="CF1366" s="14" t="s">
        <v>9862</v>
      </c>
      <c r="CG1366" s="7" t="s">
        <v>8556</v>
      </c>
      <c r="CH1366" s="215" t="s">
        <v>8523</v>
      </c>
      <c r="CI1366" s="215" t="s">
        <v>8498</v>
      </c>
      <c r="CJ1366" s="215" t="s">
        <v>8479</v>
      </c>
      <c r="CK1366" s="43" t="s">
        <v>6917</v>
      </c>
      <c r="CL1366" s="43" t="s">
        <v>5474</v>
      </c>
      <c r="CM1366" s="43" t="s">
        <v>5474</v>
      </c>
      <c r="CN1366" s="145">
        <v>-1856.4</v>
      </c>
      <c r="CO1366" s="145">
        <v>-84357</v>
      </c>
      <c r="CP1366" s="148">
        <v>142131.35501987918</v>
      </c>
      <c r="CQ1366" s="189" t="s">
        <v>5474</v>
      </c>
      <c r="CR1366" s="189" t="s">
        <v>5474</v>
      </c>
      <c r="CS1366" s="99" t="s">
        <v>5474</v>
      </c>
      <c r="CT1366" s="167" t="s">
        <v>5474</v>
      </c>
      <c r="CU1366" s="43" t="s">
        <v>5474</v>
      </c>
      <c r="CV1366" s="43" t="s">
        <v>5474</v>
      </c>
      <c r="CW1366" s="43" t="s">
        <v>5474</v>
      </c>
      <c r="CX1366" s="43" t="s">
        <v>5474</v>
      </c>
      <c r="CY1366" s="43" t="s">
        <v>5474</v>
      </c>
      <c r="CZ1366" s="43" t="s">
        <v>5474</v>
      </c>
      <c r="DA1366" s="42" t="s">
        <v>5474</v>
      </c>
      <c r="DB1366" s="42" t="s">
        <v>5474</v>
      </c>
      <c r="DC1366" s="42" t="s">
        <v>5474</v>
      </c>
      <c r="DD1366" s="42" t="s">
        <v>5474</v>
      </c>
      <c r="DE1366" s="42" t="s">
        <v>5474</v>
      </c>
      <c r="DF1366" s="42" t="s">
        <v>5474</v>
      </c>
      <c r="DG1366" s="42" t="s">
        <v>5474</v>
      </c>
      <c r="DH1366" s="42" t="s">
        <v>5474</v>
      </c>
    </row>
    <row r="1367" spans="1:112">
      <c r="A1367" s="22">
        <v>1516</v>
      </c>
      <c r="B1367" s="7" t="s">
        <v>135</v>
      </c>
      <c r="C1367" s="21">
        <v>9.7900000000000001E-2</v>
      </c>
      <c r="D1367" s="21">
        <v>1.0479000000000001</v>
      </c>
      <c r="E1367" s="21">
        <v>-5.2499999999999998E-2</v>
      </c>
      <c r="F1367" s="21">
        <v>1.0663</v>
      </c>
      <c r="G1367" s="21">
        <v>0.52049999999999996</v>
      </c>
      <c r="H1367" s="21">
        <v>4.0909000000000004</v>
      </c>
      <c r="I1367" s="21">
        <v>1.1537999999999999</v>
      </c>
      <c r="J1367" s="21">
        <v>0.34</v>
      </c>
      <c r="K1367" s="21">
        <v>4.1999999999999997E-3</v>
      </c>
      <c r="L1367" s="21">
        <v>-1.7299999999999999E-2</v>
      </c>
      <c r="M1367" s="21">
        <v>1.9E-3</v>
      </c>
      <c r="N1367" s="21">
        <v>2.5999999999999999E-2</v>
      </c>
      <c r="O1367" s="21">
        <v>-6.1999999999999998E-3</v>
      </c>
      <c r="P1367" s="21">
        <v>4.0000000000000002E-4</v>
      </c>
      <c r="Q1367" s="21">
        <v>5.4000000000000003E-3</v>
      </c>
      <c r="R1367" s="21">
        <v>4.1999999999999997E-3</v>
      </c>
      <c r="S1367" s="21">
        <v>5.4699999999999999E-2</v>
      </c>
      <c r="T1367" s="21">
        <v>4.5400000000000003E-2</v>
      </c>
      <c r="U1367" s="10">
        <v>0.67</v>
      </c>
      <c r="V1367" s="10">
        <v>1.02</v>
      </c>
      <c r="W1367" s="7">
        <v>0.56679999999999997</v>
      </c>
      <c r="X1367" s="20">
        <v>0.87270000000000003</v>
      </c>
      <c r="Y1367" s="75">
        <v>2020</v>
      </c>
      <c r="Z1367" s="7">
        <v>0.37490000000000001</v>
      </c>
      <c r="AA1367" s="7">
        <v>0.37490000000000001</v>
      </c>
      <c r="AB1367" s="51">
        <v>3</v>
      </c>
      <c r="AC1367" s="51"/>
      <c r="AD1367" s="51"/>
      <c r="AE1367" s="51"/>
      <c r="AF1367" s="51"/>
      <c r="AG1367" s="51"/>
      <c r="AH1367" s="20">
        <v>0</v>
      </c>
      <c r="AI1367" s="7" t="s">
        <v>8467</v>
      </c>
      <c r="AJ1367" s="67" t="s">
        <v>8757</v>
      </c>
      <c r="AK1367" s="44">
        <v>-0.72222222222222221</v>
      </c>
      <c r="AL1367" s="44">
        <v>-0.95312499999999933</v>
      </c>
      <c r="AM1367" s="44">
        <v>-1</v>
      </c>
      <c r="AN1367" s="25">
        <v>0.56692913385826771</v>
      </c>
      <c r="AO1367" s="25">
        <v>0.16797900262467205</v>
      </c>
      <c r="AP1367" s="215">
        <v>19.05</v>
      </c>
      <c r="AQ1367" s="215" t="s">
        <v>9658</v>
      </c>
      <c r="AR1367" s="44">
        <v>-7.8125E-3</v>
      </c>
      <c r="AS1367" s="171" t="s">
        <v>6918</v>
      </c>
      <c r="AT1367" s="171" t="s">
        <v>7168</v>
      </c>
      <c r="AU1367" s="171" t="s">
        <v>6897</v>
      </c>
      <c r="AV1367" s="7" t="s">
        <v>8470</v>
      </c>
      <c r="AW1367" s="14" t="s">
        <v>7120</v>
      </c>
      <c r="AX1367" s="49" t="s">
        <v>5967</v>
      </c>
      <c r="AY1367" s="38" t="s">
        <v>6007</v>
      </c>
      <c r="AZ1367" s="14" t="s">
        <v>6532</v>
      </c>
      <c r="BA1367" s="49" t="s">
        <v>5967</v>
      </c>
      <c r="BB1367" s="38" t="s">
        <v>6007</v>
      </c>
      <c r="BC1367" s="7">
        <v>0.5</v>
      </c>
      <c r="BD1367" s="14" t="s">
        <v>6096</v>
      </c>
      <c r="BE1367" s="49" t="s">
        <v>5967</v>
      </c>
      <c r="BF1367" s="38" t="s">
        <v>5961</v>
      </c>
      <c r="BG1367" s="7">
        <v>1.7</v>
      </c>
      <c r="BH1367" s="45">
        <v>32.592251813292734</v>
      </c>
      <c r="BI1367" s="215" t="s">
        <v>8495</v>
      </c>
      <c r="BJ1367" s="215" t="s">
        <v>8554</v>
      </c>
      <c r="BK1367" s="7">
        <v>0.9</v>
      </c>
      <c r="BL1367" s="25">
        <v>0</v>
      </c>
      <c r="BM1367" s="20">
        <v>0.72524999999999995</v>
      </c>
      <c r="BN1367" s="20">
        <v>0.80499999999999994</v>
      </c>
      <c r="BO1367" s="20">
        <v>0.66</v>
      </c>
      <c r="BP1367" s="46">
        <v>18.676470588235293</v>
      </c>
      <c r="BQ1367" s="215" t="s">
        <v>8560</v>
      </c>
      <c r="BR1367" s="79">
        <v>-3.0333333333333226E-2</v>
      </c>
      <c r="BS1367" s="9">
        <v>2.3764259919366815E-2</v>
      </c>
      <c r="BT1367" s="9">
        <v>5.1021315331557293E-2</v>
      </c>
      <c r="BU1367" s="47" t="s">
        <v>5993</v>
      </c>
      <c r="BV1367" s="47" t="s">
        <v>5993</v>
      </c>
      <c r="BW1367" s="14" t="s">
        <v>5474</v>
      </c>
      <c r="BX1367" s="83">
        <v>0.16359999999999994</v>
      </c>
      <c r="BY1367" s="82">
        <v>1.27</v>
      </c>
      <c r="BZ1367" s="46">
        <v>15</v>
      </c>
      <c r="CA1367" s="48" t="s">
        <v>8485</v>
      </c>
      <c r="CB1367" s="45">
        <v>57.150000000000006</v>
      </c>
      <c r="CC1367" s="45">
        <v>0</v>
      </c>
      <c r="CD1367" s="45">
        <v>0</v>
      </c>
      <c r="CE1367" s="45">
        <v>0</v>
      </c>
      <c r="CF1367" s="14" t="s">
        <v>9863</v>
      </c>
      <c r="CG1367" s="7" t="s">
        <v>8556</v>
      </c>
      <c r="CH1367" s="215" t="s">
        <v>8523</v>
      </c>
      <c r="CI1367" s="215" t="s">
        <v>8479</v>
      </c>
      <c r="CJ1367" s="215" t="s">
        <v>8479</v>
      </c>
      <c r="CK1367" s="43" t="s">
        <v>6894</v>
      </c>
      <c r="CL1367" s="43" t="s">
        <v>5474</v>
      </c>
      <c r="CM1367" s="43" t="s">
        <v>5474</v>
      </c>
      <c r="CN1367" s="145">
        <v>0</v>
      </c>
      <c r="CO1367" s="145">
        <v>57.150000000000006</v>
      </c>
      <c r="CP1367" s="148">
        <v>620.88239704322655</v>
      </c>
      <c r="CQ1367" s="189" t="s">
        <v>5474</v>
      </c>
      <c r="CR1367" s="189" t="s">
        <v>5474</v>
      </c>
      <c r="CS1367" s="99" t="s">
        <v>5474</v>
      </c>
      <c r="CT1367" s="167" t="s">
        <v>5474</v>
      </c>
      <c r="CU1367" s="43" t="s">
        <v>5474</v>
      </c>
      <c r="CV1367" s="43" t="s">
        <v>5474</v>
      </c>
      <c r="CW1367" s="43" t="s">
        <v>5474</v>
      </c>
      <c r="CX1367" s="43" t="s">
        <v>5474</v>
      </c>
      <c r="CY1367" s="43" t="s">
        <v>5474</v>
      </c>
      <c r="CZ1367" s="43" t="s">
        <v>5474</v>
      </c>
      <c r="DA1367" s="42" t="s">
        <v>5474</v>
      </c>
      <c r="DB1367" s="42" t="s">
        <v>5474</v>
      </c>
      <c r="DC1367" s="42" t="s">
        <v>5474</v>
      </c>
      <c r="DD1367" s="42" t="s">
        <v>5474</v>
      </c>
      <c r="DE1367" s="42" t="s">
        <v>5474</v>
      </c>
      <c r="DF1367" s="42" t="s">
        <v>5474</v>
      </c>
      <c r="DG1367" s="42" t="s">
        <v>5474</v>
      </c>
      <c r="DH1367" s="42" t="s">
        <v>5474</v>
      </c>
    </row>
    <row r="1368" spans="1:112">
      <c r="A1368" s="22">
        <v>4743</v>
      </c>
      <c r="B1368" s="7" t="s">
        <v>995</v>
      </c>
      <c r="C1368" s="21">
        <v>3.78E-2</v>
      </c>
      <c r="D1368" s="21">
        <v>5.3803000000000001</v>
      </c>
      <c r="E1368" s="21">
        <v>1.1351</v>
      </c>
      <c r="F1368" s="21">
        <v>12.8673</v>
      </c>
      <c r="G1368" s="21">
        <v>-9.7699999999999995E-2</v>
      </c>
      <c r="H1368" s="21">
        <v>1</v>
      </c>
      <c r="I1368" s="21">
        <v>-1</v>
      </c>
      <c r="J1368" s="21">
        <v>-1.5326</v>
      </c>
      <c r="K1368" s="21"/>
      <c r="L1368" s="21"/>
      <c r="M1368" s="21"/>
      <c r="N1368" s="21"/>
      <c r="O1368" s="21"/>
      <c r="P1368" s="21"/>
      <c r="Q1368" s="21"/>
      <c r="R1368" s="21"/>
      <c r="S1368" s="21"/>
      <c r="T1368" s="21"/>
      <c r="U1368" s="10">
        <v>-3.51</v>
      </c>
      <c r="V1368" s="10">
        <v>-8.2799999999999994</v>
      </c>
      <c r="W1368" s="7">
        <v>0</v>
      </c>
      <c r="X1368" s="20">
        <v>0</v>
      </c>
      <c r="Y1368" s="75"/>
      <c r="Z1368" s="7"/>
      <c r="AA1368" s="7"/>
      <c r="AB1368" s="51">
        <v>-536</v>
      </c>
      <c r="AC1368" s="51">
        <v>-62</v>
      </c>
      <c r="AD1368" s="51">
        <v>1</v>
      </c>
      <c r="AE1368" s="51"/>
      <c r="AF1368" s="51">
        <v>-75</v>
      </c>
      <c r="AG1368" s="51">
        <v>-3</v>
      </c>
      <c r="AH1368" s="20">
        <v>0</v>
      </c>
      <c r="AI1368" s="7" t="s">
        <v>8493</v>
      </c>
      <c r="AJ1368" s="67" t="s">
        <v>8757</v>
      </c>
      <c r="AK1368" s="44">
        <v>-0.98499999999999999</v>
      </c>
      <c r="AL1368" s="44">
        <v>-0.96153846153846156</v>
      </c>
      <c r="AM1368" s="44">
        <v>-0.8</v>
      </c>
      <c r="AN1368" s="25">
        <v>1.1019283746556474</v>
      </c>
      <c r="AO1368" s="25">
        <v>0.14325068870523416</v>
      </c>
      <c r="AP1368" s="215">
        <v>181.5</v>
      </c>
      <c r="AQ1368" s="215" t="s">
        <v>9658</v>
      </c>
      <c r="AR1368" s="44">
        <v>-2.7472527472527401E-3</v>
      </c>
      <c r="AS1368" s="171" t="s">
        <v>7692</v>
      </c>
      <c r="AT1368" s="171" t="s">
        <v>7336</v>
      </c>
      <c r="AU1368" s="171" t="s">
        <v>7028</v>
      </c>
      <c r="AV1368" s="7" t="s">
        <v>8470</v>
      </c>
      <c r="AW1368" s="14" t="s">
        <v>6074</v>
      </c>
      <c r="AX1368" s="49" t="s">
        <v>5967</v>
      </c>
      <c r="AY1368" s="38" t="s">
        <v>6047</v>
      </c>
      <c r="AZ1368" s="14" t="s">
        <v>6006</v>
      </c>
      <c r="BA1368" s="49" t="s">
        <v>5967</v>
      </c>
      <c r="BB1368" s="38" t="s">
        <v>6007</v>
      </c>
      <c r="BC1368" s="7">
        <v>0.5</v>
      </c>
      <c r="BD1368" s="14" t="s">
        <v>6079</v>
      </c>
      <c r="BE1368" s="49" t="s">
        <v>5967</v>
      </c>
      <c r="BF1368" s="38" t="s">
        <v>6007</v>
      </c>
      <c r="BG1368" s="7">
        <v>0.6</v>
      </c>
      <c r="BH1368" s="45">
        <v>761.62445795639462</v>
      </c>
      <c r="BI1368" s="215" t="s">
        <v>8489</v>
      </c>
      <c r="BJ1368" s="215" t="s">
        <v>8568</v>
      </c>
      <c r="BK1368" s="7">
        <v>0.6</v>
      </c>
      <c r="BL1368" s="25">
        <v>2.7624309392265192E-3</v>
      </c>
      <c r="BM1368" s="20">
        <v>0.70437499999999997</v>
      </c>
      <c r="BN1368" s="20">
        <v>0.91750000000000009</v>
      </c>
      <c r="BO1368" s="20">
        <v>0.52999999999999992</v>
      </c>
      <c r="BP1368" s="46" t="s">
        <v>8473</v>
      </c>
      <c r="BQ1368" s="215" t="s">
        <v>8473</v>
      </c>
      <c r="BR1368" s="79" t="s">
        <v>8473</v>
      </c>
      <c r="BS1368" s="9">
        <v>0</v>
      </c>
      <c r="BT1368" s="9">
        <v>0</v>
      </c>
      <c r="BU1368" s="47" t="s">
        <v>5993</v>
      </c>
      <c r="BV1368" s="47" t="s">
        <v>5993</v>
      </c>
      <c r="BW1368" s="14" t="s">
        <v>5474</v>
      </c>
      <c r="BX1368" s="83" t="s">
        <v>8473</v>
      </c>
      <c r="BY1368" s="82" t="s">
        <v>8473</v>
      </c>
      <c r="BZ1368" s="46" t="s">
        <v>8473</v>
      </c>
      <c r="CA1368" s="48" t="s">
        <v>8538</v>
      </c>
      <c r="CB1368" s="45">
        <v>-97284</v>
      </c>
      <c r="CC1368" s="45">
        <v>-11253</v>
      </c>
      <c r="CD1368" s="45">
        <v>181.5</v>
      </c>
      <c r="CE1368" s="45">
        <v>0</v>
      </c>
      <c r="CF1368" s="14" t="s">
        <v>9864</v>
      </c>
      <c r="CG1368" s="7" t="s">
        <v>8556</v>
      </c>
      <c r="CH1368" s="215" t="s">
        <v>8479</v>
      </c>
      <c r="CI1368" s="215" t="s">
        <v>8479</v>
      </c>
      <c r="CJ1368" s="215" t="s">
        <v>8479</v>
      </c>
      <c r="CK1368" s="43" t="s">
        <v>6965</v>
      </c>
      <c r="CL1368" s="43" t="s">
        <v>5474</v>
      </c>
      <c r="CM1368" s="43" t="s">
        <v>5474</v>
      </c>
      <c r="CN1368" s="145">
        <v>-11253</v>
      </c>
      <c r="CO1368" s="145">
        <v>-97102.5</v>
      </c>
      <c r="CP1368" s="148">
        <v>138234.83911908563</v>
      </c>
      <c r="CQ1368" s="189" t="s">
        <v>5474</v>
      </c>
      <c r="CR1368" s="189" t="s">
        <v>5474</v>
      </c>
      <c r="CS1368" s="99" t="s">
        <v>5474</v>
      </c>
      <c r="CT1368" s="167" t="s">
        <v>5474</v>
      </c>
      <c r="CU1368" s="43" t="s">
        <v>5474</v>
      </c>
      <c r="CV1368" s="43" t="s">
        <v>5474</v>
      </c>
      <c r="CW1368" s="43" t="s">
        <v>5474</v>
      </c>
      <c r="CX1368" s="43" t="s">
        <v>5474</v>
      </c>
      <c r="CY1368" s="43" t="s">
        <v>5474</v>
      </c>
      <c r="CZ1368" s="43" t="s">
        <v>5474</v>
      </c>
      <c r="DA1368" s="42" t="s">
        <v>5474</v>
      </c>
      <c r="DB1368" s="42" t="s">
        <v>5474</v>
      </c>
      <c r="DC1368" s="42" t="s">
        <v>5474</v>
      </c>
      <c r="DD1368" s="42" t="s">
        <v>5474</v>
      </c>
      <c r="DE1368" s="42" t="s">
        <v>5474</v>
      </c>
      <c r="DF1368" s="42" t="s">
        <v>5474</v>
      </c>
      <c r="DG1368" s="42" t="s">
        <v>5474</v>
      </c>
      <c r="DH1368" s="42" t="s">
        <v>5473</v>
      </c>
    </row>
    <row r="1369" spans="1:112">
      <c r="A1369" s="22">
        <v>2014</v>
      </c>
      <c r="B1369" s="7" t="s">
        <v>258</v>
      </c>
      <c r="C1369" s="21">
        <v>7.5899999999999995E-2</v>
      </c>
      <c r="D1369" s="21">
        <v>0.99229999999999996</v>
      </c>
      <c r="E1369" s="21">
        <v>0.1648</v>
      </c>
      <c r="F1369" s="21">
        <v>0.68820000000000003</v>
      </c>
      <c r="G1369" s="21">
        <v>0.43140000000000001</v>
      </c>
      <c r="H1369" s="21">
        <v>0.34749999999999998</v>
      </c>
      <c r="I1369" s="21">
        <v>7.36</v>
      </c>
      <c r="J1369" s="21">
        <v>9.1471</v>
      </c>
      <c r="K1369" s="21">
        <v>-2.1999999999999999E-2</v>
      </c>
      <c r="L1369" s="21">
        <v>0.1699</v>
      </c>
      <c r="M1369" s="21">
        <v>0.11609999999999999</v>
      </c>
      <c r="N1369" s="21">
        <v>-2.0899999999999998E-2</v>
      </c>
      <c r="O1369" s="21">
        <v>0.1852</v>
      </c>
      <c r="P1369" s="21">
        <v>0.1295</v>
      </c>
      <c r="Q1369" s="21">
        <v>8.9700000000000002E-2</v>
      </c>
      <c r="R1369" s="21">
        <v>0.05</v>
      </c>
      <c r="S1369" s="21">
        <v>0.1492</v>
      </c>
      <c r="T1369" s="21">
        <v>5.6399999999999999E-2</v>
      </c>
      <c r="U1369" s="10">
        <v>2.77</v>
      </c>
      <c r="V1369" s="10">
        <v>3.47</v>
      </c>
      <c r="W1369" s="7">
        <v>0.08</v>
      </c>
      <c r="X1369" s="20">
        <v>0.44030000000000002</v>
      </c>
      <c r="Y1369" s="75">
        <v>2020</v>
      </c>
      <c r="Z1369" s="7">
        <v>0.3</v>
      </c>
      <c r="AA1369" s="7">
        <v>0</v>
      </c>
      <c r="AB1369" s="51">
        <v>4614</v>
      </c>
      <c r="AC1369" s="51">
        <v>3506</v>
      </c>
      <c r="AD1369" s="51">
        <v>5</v>
      </c>
      <c r="AE1369" s="51"/>
      <c r="AF1369" s="51">
        <v>351</v>
      </c>
      <c r="AG1369" s="51">
        <v>25</v>
      </c>
      <c r="AH1369" s="20">
        <v>0</v>
      </c>
      <c r="AI1369" s="7" t="s">
        <v>8487</v>
      </c>
      <c r="AJ1369" s="67" t="s">
        <v>8494</v>
      </c>
      <c r="AK1369" s="44">
        <v>0.62194683908045967</v>
      </c>
      <c r="AL1369" s="44">
        <v>-0.78089887640449485</v>
      </c>
      <c r="AM1369" s="44">
        <v>-0.86363636363636509</v>
      </c>
      <c r="AN1369" s="25">
        <v>1.2756013745704469</v>
      </c>
      <c r="AO1369" s="25">
        <v>0.20389461626575026</v>
      </c>
      <c r="AP1369" s="215">
        <v>43.65</v>
      </c>
      <c r="AQ1369" s="215" t="s">
        <v>9658</v>
      </c>
      <c r="AR1369" s="44">
        <v>-7.9545454545454503E-3</v>
      </c>
      <c r="AS1369" s="171" t="s">
        <v>7354</v>
      </c>
      <c r="AT1369" s="171" t="s">
        <v>7192</v>
      </c>
      <c r="AU1369" s="171" t="s">
        <v>7099</v>
      </c>
      <c r="AV1369" s="7" t="s">
        <v>8470</v>
      </c>
      <c r="AW1369" s="14" t="s">
        <v>6828</v>
      </c>
      <c r="AX1369" s="49" t="s">
        <v>5967</v>
      </c>
      <c r="AY1369" s="38" t="s">
        <v>5971</v>
      </c>
      <c r="AZ1369" s="14" t="s">
        <v>6123</v>
      </c>
      <c r="BA1369" s="49" t="s">
        <v>5967</v>
      </c>
      <c r="BB1369" s="38" t="s">
        <v>6007</v>
      </c>
      <c r="BC1369" s="7">
        <v>0.3</v>
      </c>
      <c r="BD1369" s="14" t="s">
        <v>6049</v>
      </c>
      <c r="BE1369" s="49" t="s">
        <v>5967</v>
      </c>
      <c r="BF1369" s="38" t="s">
        <v>5989</v>
      </c>
      <c r="BG1369" s="7">
        <v>0.3</v>
      </c>
      <c r="BH1369" s="45">
        <v>11849.442547265258</v>
      </c>
      <c r="BI1369" s="215" t="s">
        <v>8592</v>
      </c>
      <c r="BJ1369" s="215" t="s">
        <v>8568</v>
      </c>
      <c r="BK1369" s="7">
        <v>0.6</v>
      </c>
      <c r="BL1369" s="25">
        <v>3.4482758620689329E-3</v>
      </c>
      <c r="BM1369" s="20">
        <v>0.76281249999999989</v>
      </c>
      <c r="BN1369" s="20">
        <v>0.80749999999999988</v>
      </c>
      <c r="BO1369" s="20">
        <v>0.72624999999999984</v>
      </c>
      <c r="BP1369" s="46">
        <v>12.579250720461093</v>
      </c>
      <c r="BQ1369" s="215" t="s">
        <v>8585</v>
      </c>
      <c r="BR1369" s="79">
        <v>9.140893470790383E-2</v>
      </c>
      <c r="BS1369" s="9">
        <v>0</v>
      </c>
      <c r="BT1369" s="9">
        <v>1.0169033490849966E-3</v>
      </c>
      <c r="BU1369" s="47" t="s">
        <v>5993</v>
      </c>
      <c r="BV1369" s="47" t="s">
        <v>5993</v>
      </c>
      <c r="BW1369" s="14" t="s">
        <v>5474</v>
      </c>
      <c r="BX1369" s="83">
        <v>0.36426116838487971</v>
      </c>
      <c r="BY1369" s="82">
        <v>3.9699999999999998</v>
      </c>
      <c r="BZ1369" s="46">
        <v>10.994962216624685</v>
      </c>
      <c r="CA1369" s="48" t="s">
        <v>8475</v>
      </c>
      <c r="CB1369" s="45">
        <v>201401.1</v>
      </c>
      <c r="CC1369" s="45">
        <v>153036.9</v>
      </c>
      <c r="CD1369" s="45">
        <v>218.25</v>
      </c>
      <c r="CE1369" s="45">
        <v>0</v>
      </c>
      <c r="CF1369" s="14" t="s">
        <v>9865</v>
      </c>
      <c r="CG1369" s="7" t="s">
        <v>8556</v>
      </c>
      <c r="CH1369" s="215" t="s">
        <v>8479</v>
      </c>
      <c r="CI1369" s="215" t="s">
        <v>8478</v>
      </c>
      <c r="CJ1369" s="215" t="s">
        <v>8479</v>
      </c>
      <c r="CK1369" s="43" t="s">
        <v>5474</v>
      </c>
      <c r="CL1369" s="43" t="s">
        <v>5474</v>
      </c>
      <c r="CM1369" s="43" t="s">
        <v>6944</v>
      </c>
      <c r="CN1369" s="145">
        <v>153036.9</v>
      </c>
      <c r="CO1369" s="145">
        <v>201619.35</v>
      </c>
      <c r="CP1369" s="148">
        <v>517228.16718812851</v>
      </c>
      <c r="CQ1369" s="189" t="s">
        <v>5474</v>
      </c>
      <c r="CR1369" s="189" t="s">
        <v>5474</v>
      </c>
      <c r="CS1369" s="99" t="s">
        <v>5474</v>
      </c>
      <c r="CT1369" s="167" t="s">
        <v>8504</v>
      </c>
      <c r="CU1369" s="43" t="s">
        <v>5474</v>
      </c>
      <c r="CV1369" s="43" t="s">
        <v>5474</v>
      </c>
      <c r="CW1369" s="43" t="s">
        <v>5474</v>
      </c>
      <c r="CX1369" s="43" t="s">
        <v>5474</v>
      </c>
      <c r="CY1369" s="43" t="s">
        <v>5474</v>
      </c>
      <c r="CZ1369" s="43" t="s">
        <v>5474</v>
      </c>
      <c r="DA1369" s="42" t="s">
        <v>5474</v>
      </c>
      <c r="DB1369" s="42" t="s">
        <v>5474</v>
      </c>
      <c r="DC1369" s="42" t="s">
        <v>5474</v>
      </c>
      <c r="DD1369" s="42" t="s">
        <v>5474</v>
      </c>
      <c r="DE1369" s="42" t="s">
        <v>5474</v>
      </c>
      <c r="DF1369" s="42" t="s">
        <v>8504</v>
      </c>
      <c r="DG1369" s="42" t="s">
        <v>5474</v>
      </c>
      <c r="DH1369" s="42" t="s">
        <v>5474</v>
      </c>
    </row>
    <row r="1370" spans="1:112">
      <c r="A1370" s="22">
        <v>6609</v>
      </c>
      <c r="B1370" s="7" t="s">
        <v>1420</v>
      </c>
      <c r="C1370" s="21">
        <v>-0.16420000000000001</v>
      </c>
      <c r="D1370" s="21">
        <v>0.74270000000000003</v>
      </c>
      <c r="E1370" s="21">
        <v>0.02</v>
      </c>
      <c r="F1370" s="21">
        <v>0.67900000000000005</v>
      </c>
      <c r="G1370" s="21">
        <v>0.32979999999999998</v>
      </c>
      <c r="H1370" s="21">
        <v>1.8213999999999999</v>
      </c>
      <c r="I1370" s="21">
        <v>14.166700000000001</v>
      </c>
      <c r="J1370" s="21">
        <v>22.4</v>
      </c>
      <c r="K1370" s="21">
        <v>1.72E-2</v>
      </c>
      <c r="L1370" s="21">
        <v>5.4699999999999999E-2</v>
      </c>
      <c r="M1370" s="21">
        <v>8.3000000000000001E-3</v>
      </c>
      <c r="N1370" s="21">
        <v>5.1400000000000001E-2</v>
      </c>
      <c r="O1370" s="21">
        <v>3.32E-2</v>
      </c>
      <c r="P1370" s="21">
        <v>-8.5000000000000006E-3</v>
      </c>
      <c r="Q1370" s="21">
        <v>7.4000000000000003E-3</v>
      </c>
      <c r="R1370" s="21">
        <v>3.5999999999999999E-3</v>
      </c>
      <c r="S1370" s="21">
        <v>6.4699999999999994E-2</v>
      </c>
      <c r="T1370" s="21">
        <v>3.5900000000000001E-2</v>
      </c>
      <c r="U1370" s="10">
        <v>1.07</v>
      </c>
      <c r="V1370" s="10">
        <v>1.39</v>
      </c>
      <c r="W1370" s="7">
        <v>1.1599999999999999</v>
      </c>
      <c r="X1370" s="20">
        <v>0.67490000000000006</v>
      </c>
      <c r="Y1370" s="75">
        <v>2020</v>
      </c>
      <c r="Z1370" s="7">
        <v>0.8</v>
      </c>
      <c r="AA1370" s="7">
        <v>0</v>
      </c>
      <c r="AB1370" s="51">
        <v>114</v>
      </c>
      <c r="AC1370" s="51">
        <v>14</v>
      </c>
      <c r="AD1370" s="51"/>
      <c r="AE1370" s="51"/>
      <c r="AF1370" s="51">
        <v>-22</v>
      </c>
      <c r="AG1370" s="51"/>
      <c r="AH1370" s="20">
        <v>0</v>
      </c>
      <c r="AI1370" s="7" t="s">
        <v>8481</v>
      </c>
      <c r="AJ1370" s="67" t="s">
        <v>8757</v>
      </c>
      <c r="AK1370" s="44">
        <v>-0.53459119496855345</v>
      </c>
      <c r="AL1370" s="44">
        <v>-0.92907801418439717</v>
      </c>
      <c r="AM1370" s="44">
        <v>-0.50000000000000222</v>
      </c>
      <c r="AN1370" s="25">
        <v>0.52302631578947367</v>
      </c>
      <c r="AO1370" s="25">
        <v>0.23190789473684226</v>
      </c>
      <c r="AP1370" s="215">
        <v>30.4</v>
      </c>
      <c r="AQ1370" s="215" t="s">
        <v>9658</v>
      </c>
      <c r="AR1370" s="44">
        <v>-1.64203612479474E-3</v>
      </c>
      <c r="AS1370" s="171" t="s">
        <v>7617</v>
      </c>
      <c r="AT1370" s="171" t="s">
        <v>8310</v>
      </c>
      <c r="AU1370" s="171" t="s">
        <v>6955</v>
      </c>
      <c r="AV1370" s="7" t="s">
        <v>5474</v>
      </c>
      <c r="AW1370" s="14" t="s">
        <v>8309</v>
      </c>
      <c r="AX1370" s="49" t="s">
        <v>5967</v>
      </c>
      <c r="AY1370" s="38" t="s">
        <v>6047</v>
      </c>
      <c r="AZ1370" s="14" t="s">
        <v>6137</v>
      </c>
      <c r="BA1370" s="49" t="s">
        <v>5967</v>
      </c>
      <c r="BB1370" s="38" t="s">
        <v>5971</v>
      </c>
      <c r="BC1370" s="7">
        <v>0.6</v>
      </c>
      <c r="BD1370" s="14" t="s">
        <v>6103</v>
      </c>
      <c r="BE1370" s="49" t="s">
        <v>5960</v>
      </c>
      <c r="BF1370" s="38" t="s">
        <v>5961</v>
      </c>
      <c r="BG1370" s="7">
        <v>0.5</v>
      </c>
      <c r="BH1370" s="45">
        <v>259.91461617446697</v>
      </c>
      <c r="BI1370" s="215" t="s">
        <v>8471</v>
      </c>
      <c r="BJ1370" s="215" t="s">
        <v>8554</v>
      </c>
      <c r="BK1370" s="7">
        <v>1.3</v>
      </c>
      <c r="BL1370" s="25">
        <v>1.3333333333333286E-2</v>
      </c>
      <c r="BM1370" s="20">
        <v>0.71412500000000001</v>
      </c>
      <c r="BN1370" s="20">
        <v>0.73750000000000004</v>
      </c>
      <c r="BO1370" s="20">
        <v>0.69499999999999995</v>
      </c>
      <c r="BP1370" s="46">
        <v>21.870503597122301</v>
      </c>
      <c r="BQ1370" s="215" t="s">
        <v>8483</v>
      </c>
      <c r="BR1370" s="79">
        <v>-0.41908278508771918</v>
      </c>
      <c r="BS1370" s="9">
        <v>3.2119992779084505E-2</v>
      </c>
      <c r="BT1370" s="9">
        <v>2.0346760922288931E-2</v>
      </c>
      <c r="BU1370" s="47" t="s">
        <v>5993</v>
      </c>
      <c r="BV1370" s="47" t="s">
        <v>5993</v>
      </c>
      <c r="BW1370" s="14" t="s">
        <v>5474</v>
      </c>
      <c r="BX1370" s="83">
        <v>-0.30289934210526304</v>
      </c>
      <c r="BY1370" s="82">
        <v>1.57</v>
      </c>
      <c r="BZ1370" s="46">
        <v>19.363057324840764</v>
      </c>
      <c r="CA1370" s="48" t="s">
        <v>8475</v>
      </c>
      <c r="CB1370" s="45">
        <v>3465.6</v>
      </c>
      <c r="CC1370" s="45">
        <v>425.59999999999997</v>
      </c>
      <c r="CD1370" s="45">
        <v>0</v>
      </c>
      <c r="CE1370" s="45">
        <v>0</v>
      </c>
      <c r="CF1370" s="14" t="s">
        <v>9866</v>
      </c>
      <c r="CG1370" s="7" t="s">
        <v>8590</v>
      </c>
      <c r="CH1370" s="215" t="s">
        <v>8546</v>
      </c>
      <c r="CI1370" s="215" t="s">
        <v>8523</v>
      </c>
      <c r="CJ1370" s="215" t="s">
        <v>8479</v>
      </c>
      <c r="CK1370" s="43" t="s">
        <v>6968</v>
      </c>
      <c r="CL1370" s="43" t="s">
        <v>5474</v>
      </c>
      <c r="CM1370" s="43" t="s">
        <v>5474</v>
      </c>
      <c r="CN1370" s="145">
        <v>425.59999999999997</v>
      </c>
      <c r="CO1370" s="145">
        <v>3465.6</v>
      </c>
      <c r="CP1370" s="148">
        <v>7901.4043317037958</v>
      </c>
      <c r="CQ1370" s="189" t="s">
        <v>5474</v>
      </c>
      <c r="CR1370" s="189" t="s">
        <v>5474</v>
      </c>
      <c r="CS1370" s="99" t="s">
        <v>5474</v>
      </c>
      <c r="CT1370" s="167" t="s">
        <v>5474</v>
      </c>
      <c r="CU1370" s="43" t="s">
        <v>5474</v>
      </c>
      <c r="CV1370" s="43" t="s">
        <v>5474</v>
      </c>
      <c r="CW1370" s="43" t="s">
        <v>5474</v>
      </c>
      <c r="CX1370" s="43" t="s">
        <v>5474</v>
      </c>
      <c r="CY1370" s="43" t="s">
        <v>5474</v>
      </c>
      <c r="CZ1370" s="43" t="s">
        <v>5474</v>
      </c>
      <c r="DA1370" s="42" t="s">
        <v>5474</v>
      </c>
      <c r="DB1370" s="42" t="s">
        <v>5474</v>
      </c>
      <c r="DC1370" s="42" t="s">
        <v>5474</v>
      </c>
      <c r="DD1370" s="42" t="s">
        <v>5474</v>
      </c>
      <c r="DE1370" s="42" t="s">
        <v>5474</v>
      </c>
      <c r="DF1370" s="42" t="s">
        <v>5474</v>
      </c>
      <c r="DG1370" s="42" t="s">
        <v>5474</v>
      </c>
      <c r="DH1370" s="42" t="s">
        <v>5474</v>
      </c>
    </row>
    <row r="1371" spans="1:112">
      <c r="A1371" s="22">
        <v>4432</v>
      </c>
      <c r="B1371" s="7" t="s">
        <v>946</v>
      </c>
      <c r="C1371" s="21">
        <v>1.1261000000000001</v>
      </c>
      <c r="D1371" s="21">
        <v>-0.37269999999999998</v>
      </c>
      <c r="E1371" s="21">
        <v>0.52090000000000003</v>
      </c>
      <c r="F1371" s="21">
        <v>-0.13639999999999999</v>
      </c>
      <c r="G1371" s="21">
        <v>-0.2908</v>
      </c>
      <c r="H1371" s="21">
        <v>-0.1148</v>
      </c>
      <c r="I1371" s="21">
        <v>-2.2364000000000002</v>
      </c>
      <c r="J1371" s="21">
        <v>-8.2142999999999997</v>
      </c>
      <c r="K1371" s="21">
        <v>-9.4999999999999998E-3</v>
      </c>
      <c r="L1371" s="21">
        <v>-0.14599999999999999</v>
      </c>
      <c r="M1371" s="21">
        <v>-2.8400000000000002E-2</v>
      </c>
      <c r="N1371" s="21">
        <v>2.1299999999999999E-2</v>
      </c>
      <c r="O1371" s="21">
        <v>-0.17199999999999999</v>
      </c>
      <c r="P1371" s="21">
        <v>-3.3700000000000001E-2</v>
      </c>
      <c r="Q1371" s="21">
        <v>-2.8E-3</v>
      </c>
      <c r="R1371" s="21">
        <v>-1.6000000000000001E-3</v>
      </c>
      <c r="S1371" s="21">
        <v>2.75E-2</v>
      </c>
      <c r="T1371" s="21">
        <v>2.0799999999999999E-2</v>
      </c>
      <c r="U1371" s="10">
        <v>-1.29</v>
      </c>
      <c r="V1371" s="10">
        <v>-1.32</v>
      </c>
      <c r="W1371" s="7">
        <v>0.89800000000000002</v>
      </c>
      <c r="X1371" s="20">
        <v>0.79830000000000001</v>
      </c>
      <c r="Y1371" s="75"/>
      <c r="Z1371" s="7"/>
      <c r="AA1371" s="7"/>
      <c r="AB1371" s="51">
        <v>-9</v>
      </c>
      <c r="AC1371" s="51"/>
      <c r="AD1371" s="51"/>
      <c r="AE1371" s="51"/>
      <c r="AF1371" s="51"/>
      <c r="AG1371" s="51"/>
      <c r="AH1371" s="20">
        <v>0</v>
      </c>
      <c r="AI1371" s="7" t="s">
        <v>8493</v>
      </c>
      <c r="AJ1371" s="67" t="s">
        <v>8757</v>
      </c>
      <c r="AK1371" s="44">
        <v>-0.89583333333333337</v>
      </c>
      <c r="AL1371" s="44">
        <v>-0.72727272727272652</v>
      </c>
      <c r="AM1371" s="44">
        <v>-1</v>
      </c>
      <c r="AN1371" s="25">
        <v>0.67844522968197873</v>
      </c>
      <c r="AO1371" s="25">
        <v>7.773851590106004E-2</v>
      </c>
      <c r="AP1371" s="215">
        <v>14.15</v>
      </c>
      <c r="AQ1371" s="215" t="s">
        <v>9658</v>
      </c>
      <c r="AR1371" s="44">
        <v>-7.0175438596491203E-3</v>
      </c>
      <c r="AS1371" s="171" t="s">
        <v>7997</v>
      </c>
      <c r="AT1371" s="171" t="s">
        <v>7045</v>
      </c>
      <c r="AU1371" s="171" t="s">
        <v>7028</v>
      </c>
      <c r="AV1371" s="7" t="s">
        <v>8470</v>
      </c>
      <c r="AW1371" s="14" t="s">
        <v>6517</v>
      </c>
      <c r="AX1371" s="49" t="s">
        <v>5967</v>
      </c>
      <c r="AY1371" s="38" t="s">
        <v>5961</v>
      </c>
      <c r="AZ1371" s="14" t="s">
        <v>6137</v>
      </c>
      <c r="BA1371" s="49" t="s">
        <v>5960</v>
      </c>
      <c r="BB1371" s="38" t="s">
        <v>5971</v>
      </c>
      <c r="BC1371" s="7">
        <v>0.8</v>
      </c>
      <c r="BD1371" s="14" t="s">
        <v>6343</v>
      </c>
      <c r="BE1371" s="49" t="s">
        <v>5967</v>
      </c>
      <c r="BF1371" s="38" t="s">
        <v>5971</v>
      </c>
      <c r="BG1371" s="7">
        <v>1.1000000000000001</v>
      </c>
      <c r="BH1371" s="45">
        <v>26.516881497046832</v>
      </c>
      <c r="BI1371" s="215" t="s">
        <v>8495</v>
      </c>
      <c r="BJ1371" s="215" t="s">
        <v>8554</v>
      </c>
      <c r="BK1371" s="7">
        <v>1.5</v>
      </c>
      <c r="BL1371" s="25">
        <v>0</v>
      </c>
      <c r="BM1371" s="20">
        <v>0.52912500000000007</v>
      </c>
      <c r="BN1371" s="20">
        <v>0.63500000000000001</v>
      </c>
      <c r="BO1371" s="20">
        <v>0.4425</v>
      </c>
      <c r="BP1371" s="46" t="s">
        <v>8473</v>
      </c>
      <c r="BQ1371" s="215" t="s">
        <v>8473</v>
      </c>
      <c r="BR1371" s="79" t="s">
        <v>8473</v>
      </c>
      <c r="BS1371" s="9">
        <v>5.7277822266244449E-2</v>
      </c>
      <c r="BT1371" s="9">
        <v>0</v>
      </c>
      <c r="BU1371" s="47" t="s">
        <v>5993</v>
      </c>
      <c r="BV1371" s="47" t="s">
        <v>5993</v>
      </c>
      <c r="BW1371" s="14" t="s">
        <v>5474</v>
      </c>
      <c r="BX1371" s="83" t="s">
        <v>8473</v>
      </c>
      <c r="BY1371" s="82" t="s">
        <v>8473</v>
      </c>
      <c r="BZ1371" s="46" t="s">
        <v>8473</v>
      </c>
      <c r="CA1371" s="48" t="s">
        <v>5474</v>
      </c>
      <c r="CB1371" s="45">
        <v>-127.35000000000001</v>
      </c>
      <c r="CC1371" s="45">
        <v>0</v>
      </c>
      <c r="CD1371" s="45">
        <v>0</v>
      </c>
      <c r="CE1371" s="45">
        <v>0</v>
      </c>
      <c r="CF1371" s="14" t="s">
        <v>9867</v>
      </c>
      <c r="CG1371" s="7" t="s">
        <v>8556</v>
      </c>
      <c r="CH1371" s="215" t="s">
        <v>8479</v>
      </c>
      <c r="CI1371" s="215" t="s">
        <v>8523</v>
      </c>
      <c r="CJ1371" s="215" t="s">
        <v>8479</v>
      </c>
      <c r="CK1371" s="43" t="s">
        <v>5474</v>
      </c>
      <c r="CL1371" s="43" t="s">
        <v>5474</v>
      </c>
      <c r="CM1371" s="43" t="s">
        <v>5474</v>
      </c>
      <c r="CN1371" s="145">
        <v>0</v>
      </c>
      <c r="CO1371" s="145">
        <v>-127.35000000000001</v>
      </c>
      <c r="CP1371" s="148">
        <v>375.21387318321268</v>
      </c>
      <c r="CQ1371" s="189" t="s">
        <v>5474</v>
      </c>
      <c r="CR1371" s="189" t="s">
        <v>5474</v>
      </c>
      <c r="CS1371" s="99" t="s">
        <v>5474</v>
      </c>
      <c r="CT1371" s="167" t="s">
        <v>5474</v>
      </c>
      <c r="CU1371" s="43" t="s">
        <v>5474</v>
      </c>
      <c r="CV1371" s="43" t="s">
        <v>5474</v>
      </c>
      <c r="CW1371" s="43" t="s">
        <v>5474</v>
      </c>
      <c r="CX1371" s="43" t="s">
        <v>5474</v>
      </c>
      <c r="CY1371" s="43" t="s">
        <v>5474</v>
      </c>
      <c r="CZ1371" s="43" t="s">
        <v>5474</v>
      </c>
      <c r="DA1371" s="42" t="s">
        <v>5474</v>
      </c>
      <c r="DB1371" s="42" t="s">
        <v>5474</v>
      </c>
      <c r="DC1371" s="42" t="s">
        <v>5474</v>
      </c>
      <c r="DD1371" s="42" t="s">
        <v>5474</v>
      </c>
      <c r="DE1371" s="42" t="s">
        <v>5474</v>
      </c>
      <c r="DF1371" s="42" t="s">
        <v>5474</v>
      </c>
      <c r="DG1371" s="42" t="s">
        <v>5474</v>
      </c>
      <c r="DH1371" s="42" t="s">
        <v>5474</v>
      </c>
    </row>
    <row r="1372" spans="1:112">
      <c r="A1372" s="22">
        <v>2002</v>
      </c>
      <c r="B1372" s="7" t="s">
        <v>250</v>
      </c>
      <c r="C1372" s="21">
        <v>7.8799999999999995E-2</v>
      </c>
      <c r="D1372" s="21">
        <v>0.69640000000000002</v>
      </c>
      <c r="E1372" s="21">
        <v>8.8400000000000006E-2</v>
      </c>
      <c r="F1372" s="21">
        <v>0.63929999999999998</v>
      </c>
      <c r="G1372" s="21">
        <v>0.45619999999999999</v>
      </c>
      <c r="H1372" s="21">
        <v>0.75860000000000005</v>
      </c>
      <c r="I1372" s="21">
        <v>12.333299999999999</v>
      </c>
      <c r="J1372" s="21">
        <v>7.6666999999999996</v>
      </c>
      <c r="K1372" s="21">
        <v>5.0099999999999999E-2</v>
      </c>
      <c r="L1372" s="21">
        <v>0.187</v>
      </c>
      <c r="M1372" s="21">
        <v>9.4600000000000004E-2</v>
      </c>
      <c r="N1372" s="21">
        <v>5.21E-2</v>
      </c>
      <c r="O1372" s="21">
        <v>0.19409999999999999</v>
      </c>
      <c r="P1372" s="21">
        <v>9.8900000000000002E-2</v>
      </c>
      <c r="Q1372" s="21">
        <v>2.7199999999999998E-2</v>
      </c>
      <c r="R1372" s="21">
        <v>1.3599999999999999E-2</v>
      </c>
      <c r="S1372" s="21">
        <v>4.82E-2</v>
      </c>
      <c r="T1372" s="21">
        <v>2.8000000000000001E-2</v>
      </c>
      <c r="U1372" s="10">
        <v>1.6</v>
      </c>
      <c r="V1372" s="10">
        <v>1.89</v>
      </c>
      <c r="W1372" s="7">
        <v>0.70599999999999996</v>
      </c>
      <c r="X1372" s="20">
        <v>0.82709999999999995</v>
      </c>
      <c r="Y1372" s="75">
        <v>2020</v>
      </c>
      <c r="Z1372" s="7">
        <v>0.3</v>
      </c>
      <c r="AA1372" s="7">
        <v>0</v>
      </c>
      <c r="AB1372" s="51">
        <v>-38140</v>
      </c>
      <c r="AC1372" s="51">
        <v>13540</v>
      </c>
      <c r="AD1372" s="51">
        <v>-8427</v>
      </c>
      <c r="AE1372" s="51">
        <v>-69</v>
      </c>
      <c r="AF1372" s="51">
        <v>-4410</v>
      </c>
      <c r="AG1372" s="51">
        <v>-617</v>
      </c>
      <c r="AH1372" s="20">
        <v>9.2999999999999992E-3</v>
      </c>
      <c r="AI1372" s="7" t="s">
        <v>8481</v>
      </c>
      <c r="AJ1372" s="67" t="s">
        <v>8494</v>
      </c>
      <c r="AK1372" s="44">
        <v>0.58691588785046744</v>
      </c>
      <c r="AL1372" s="44">
        <v>-0.73684210526315774</v>
      </c>
      <c r="AM1372" s="44">
        <v>-0.91666666666665975</v>
      </c>
      <c r="AN1372" s="25">
        <v>0.74929971988795507</v>
      </c>
      <c r="AO1372" s="25">
        <v>0.10644257703081224</v>
      </c>
      <c r="AP1372" s="215">
        <v>35.700000000000003</v>
      </c>
      <c r="AQ1372" s="215" t="s">
        <v>9658</v>
      </c>
      <c r="AR1372" s="44">
        <v>-8.3333333333333297E-3</v>
      </c>
      <c r="AS1372" s="171" t="s">
        <v>7341</v>
      </c>
      <c r="AT1372" s="171" t="s">
        <v>7342</v>
      </c>
      <c r="AU1372" s="171" t="s">
        <v>7043</v>
      </c>
      <c r="AV1372" s="7" t="s">
        <v>8470</v>
      </c>
      <c r="AW1372" s="14" t="s">
        <v>6463</v>
      </c>
      <c r="AX1372" s="49" t="s">
        <v>5967</v>
      </c>
      <c r="AY1372" s="38" t="s">
        <v>5971</v>
      </c>
      <c r="AZ1372" s="14" t="s">
        <v>6038</v>
      </c>
      <c r="BA1372" s="49" t="s">
        <v>5967</v>
      </c>
      <c r="BB1372" s="38" t="s">
        <v>5971</v>
      </c>
      <c r="BC1372" s="7">
        <v>0.3</v>
      </c>
      <c r="BD1372" s="14" t="s">
        <v>6025</v>
      </c>
      <c r="BE1372" s="49" t="s">
        <v>5967</v>
      </c>
      <c r="BF1372" s="38" t="s">
        <v>5961</v>
      </c>
      <c r="BG1372" s="7">
        <v>0.6</v>
      </c>
      <c r="BH1372" s="45">
        <v>29830.695207350691</v>
      </c>
      <c r="BI1372" s="215" t="s">
        <v>8592</v>
      </c>
      <c r="BJ1372" s="215" t="s">
        <v>8568</v>
      </c>
      <c r="BK1372" s="7">
        <v>0.5</v>
      </c>
      <c r="BL1372" s="25">
        <v>1.4025245441796428E-3</v>
      </c>
      <c r="BM1372" s="20">
        <v>0.75956249999999992</v>
      </c>
      <c r="BN1372" s="20">
        <v>0.78499999999999992</v>
      </c>
      <c r="BO1372" s="20">
        <v>0.73874999999999991</v>
      </c>
      <c r="BP1372" s="46">
        <v>18.888888888888893</v>
      </c>
      <c r="BQ1372" s="215" t="s">
        <v>8483</v>
      </c>
      <c r="BR1372" s="79">
        <v>-0.18911764705882361</v>
      </c>
      <c r="BS1372" s="9">
        <v>1.3844917596208095E-2</v>
      </c>
      <c r="BT1372" s="9">
        <v>2.5385110548670209E-3</v>
      </c>
      <c r="BU1372" s="47" t="s">
        <v>5993</v>
      </c>
      <c r="BV1372" s="47" t="s">
        <v>5993</v>
      </c>
      <c r="BW1372" s="14" t="s">
        <v>5474</v>
      </c>
      <c r="BX1372" s="83">
        <v>-2.694117647058834E-2</v>
      </c>
      <c r="BY1372" s="82">
        <v>2.1</v>
      </c>
      <c r="BZ1372" s="46">
        <v>17</v>
      </c>
      <c r="CA1372" s="48" t="s">
        <v>8475</v>
      </c>
      <c r="CB1372" s="45">
        <v>-1361598</v>
      </c>
      <c r="CC1372" s="45">
        <v>483378.00000000006</v>
      </c>
      <c r="CD1372" s="45">
        <v>-300843.90000000002</v>
      </c>
      <c r="CE1372" s="45">
        <v>-2463.3000000000002</v>
      </c>
      <c r="CF1372" s="14" t="s">
        <v>9868</v>
      </c>
      <c r="CG1372" s="7" t="s">
        <v>8556</v>
      </c>
      <c r="CH1372" s="215" t="s">
        <v>8479</v>
      </c>
      <c r="CI1372" s="215" t="s">
        <v>8478</v>
      </c>
      <c r="CJ1372" s="215" t="s">
        <v>8546</v>
      </c>
      <c r="CK1372" s="43" t="s">
        <v>5474</v>
      </c>
      <c r="CL1372" s="43" t="s">
        <v>5474</v>
      </c>
      <c r="CM1372" s="43" t="s">
        <v>5474</v>
      </c>
      <c r="CN1372" s="145">
        <v>480914.70000000007</v>
      </c>
      <c r="CO1372" s="145">
        <v>-1662441.9</v>
      </c>
      <c r="CP1372" s="148">
        <v>1064955.8189024196</v>
      </c>
      <c r="CQ1372" s="189" t="s">
        <v>5474</v>
      </c>
      <c r="CR1372" s="189" t="s">
        <v>5474</v>
      </c>
      <c r="CS1372" s="99" t="s">
        <v>5474</v>
      </c>
      <c r="CT1372" s="167" t="s">
        <v>5474</v>
      </c>
      <c r="CU1372" s="43" t="s">
        <v>5474</v>
      </c>
      <c r="CV1372" s="43" t="s">
        <v>5474</v>
      </c>
      <c r="CW1372" s="43" t="s">
        <v>5474</v>
      </c>
      <c r="CX1372" s="43" t="s">
        <v>5474</v>
      </c>
      <c r="CY1372" s="43" t="s">
        <v>5474</v>
      </c>
      <c r="CZ1372" s="43" t="s">
        <v>5474</v>
      </c>
      <c r="DA1372" s="42" t="s">
        <v>5474</v>
      </c>
      <c r="DB1372" s="42" t="s">
        <v>5474</v>
      </c>
      <c r="DC1372" s="42" t="s">
        <v>5474</v>
      </c>
      <c r="DD1372" s="42" t="s">
        <v>5474</v>
      </c>
      <c r="DE1372" s="42" t="s">
        <v>5474</v>
      </c>
      <c r="DF1372" s="42" t="s">
        <v>5474</v>
      </c>
      <c r="DG1372" s="42" t="s">
        <v>5474</v>
      </c>
      <c r="DH1372" s="42" t="s">
        <v>5477</v>
      </c>
    </row>
    <row r="1373" spans="1:112">
      <c r="A1373" s="22">
        <v>6240</v>
      </c>
      <c r="B1373" s="7" t="s">
        <v>1323</v>
      </c>
      <c r="C1373" s="21">
        <v>-9.1999999999999998E-3</v>
      </c>
      <c r="D1373" s="21">
        <v>-3.5700000000000003E-2</v>
      </c>
      <c r="E1373" s="21">
        <v>-1.52E-2</v>
      </c>
      <c r="F1373" s="21">
        <v>-3.5700000000000003E-2</v>
      </c>
      <c r="G1373" s="21">
        <v>-2.53E-2</v>
      </c>
      <c r="H1373" s="21">
        <v>2.12</v>
      </c>
      <c r="I1373" s="21">
        <v>0.5</v>
      </c>
      <c r="J1373" s="21">
        <v>2.7759</v>
      </c>
      <c r="K1373" s="21">
        <v>1.9E-3</v>
      </c>
      <c r="L1373" s="21">
        <v>0.53879999999999995</v>
      </c>
      <c r="M1373" s="21">
        <v>0.68189999999999995</v>
      </c>
      <c r="N1373" s="21">
        <v>3.3799999999999997E-2</v>
      </c>
      <c r="O1373" s="21">
        <v>0.32319999999999999</v>
      </c>
      <c r="P1373" s="21">
        <v>0.90100000000000002</v>
      </c>
      <c r="Q1373" s="21">
        <v>7.6499999999999999E-2</v>
      </c>
      <c r="R1373" s="21">
        <v>2.5700000000000001E-2</v>
      </c>
      <c r="S1373" s="21">
        <v>-2.1399999999999999E-2</v>
      </c>
      <c r="T1373" s="21">
        <v>-5.1000000000000004E-3</v>
      </c>
      <c r="U1373" s="10">
        <v>1.03</v>
      </c>
      <c r="V1373" s="10">
        <v>1.66</v>
      </c>
      <c r="W1373" s="7">
        <v>0</v>
      </c>
      <c r="X1373" s="20">
        <v>0</v>
      </c>
      <c r="Y1373" s="75"/>
      <c r="Z1373" s="7"/>
      <c r="AA1373" s="7"/>
      <c r="AB1373" s="51">
        <v>-18</v>
      </c>
      <c r="AC1373" s="51"/>
      <c r="AD1373" s="51"/>
      <c r="AE1373" s="51"/>
      <c r="AF1373" s="51">
        <v>1</v>
      </c>
      <c r="AG1373" s="51"/>
      <c r="AH1373" s="20">
        <v>0</v>
      </c>
      <c r="AI1373" s="7" t="s">
        <v>8467</v>
      </c>
      <c r="AJ1373" s="67" t="s">
        <v>8757</v>
      </c>
      <c r="AK1373" s="44">
        <v>-0.78145695364238432</v>
      </c>
      <c r="AL1373" s="44">
        <v>-0.6949152542372885</v>
      </c>
      <c r="AM1373" s="44">
        <v>-1</v>
      </c>
      <c r="AN1373" s="25">
        <v>0.53169014084507049</v>
      </c>
      <c r="AO1373" s="25">
        <v>0.20774647887323941</v>
      </c>
      <c r="AP1373" s="215">
        <v>14.2</v>
      </c>
      <c r="AQ1373" s="215" t="s">
        <v>9658</v>
      </c>
      <c r="AR1373" s="44">
        <v>-1.73010380622837E-2</v>
      </c>
      <c r="AS1373" s="171" t="s">
        <v>7030</v>
      </c>
      <c r="AT1373" s="171" t="s">
        <v>6961</v>
      </c>
      <c r="AU1373" s="171" t="s">
        <v>7133</v>
      </c>
      <c r="AV1373" s="7" t="s">
        <v>8470</v>
      </c>
      <c r="AW1373" s="14" t="s">
        <v>6264</v>
      </c>
      <c r="AX1373" s="49" t="s">
        <v>5967</v>
      </c>
      <c r="AY1373" s="38" t="s">
        <v>5971</v>
      </c>
      <c r="AZ1373" s="14" t="s">
        <v>6548</v>
      </c>
      <c r="BA1373" s="49" t="s">
        <v>5993</v>
      </c>
      <c r="BB1373" s="38" t="s">
        <v>5993</v>
      </c>
      <c r="BC1373" s="7">
        <v>0.1</v>
      </c>
      <c r="BD1373" s="14" t="s">
        <v>6414</v>
      </c>
      <c r="BE1373" s="49" t="s">
        <v>5967</v>
      </c>
      <c r="BF1373" s="38" t="s">
        <v>5971</v>
      </c>
      <c r="BG1373" s="7">
        <v>2.1</v>
      </c>
      <c r="BH1373" s="45">
        <v>47.477947507228826</v>
      </c>
      <c r="BI1373" s="215" t="s">
        <v>8495</v>
      </c>
      <c r="BJ1373" s="215" t="s">
        <v>8554</v>
      </c>
      <c r="BK1373" s="7">
        <v>2.7</v>
      </c>
      <c r="BL1373" s="25">
        <v>0</v>
      </c>
      <c r="BM1373" s="20">
        <v>0.71137500000000009</v>
      </c>
      <c r="BN1373" s="20">
        <v>0.6</v>
      </c>
      <c r="BO1373" s="20">
        <v>0.80249999999999999</v>
      </c>
      <c r="BP1373" s="46">
        <v>8.5542168674698793</v>
      </c>
      <c r="BQ1373" s="215" t="s">
        <v>8560</v>
      </c>
      <c r="BR1373" s="79">
        <v>0.54647887323943678</v>
      </c>
      <c r="BS1373" s="9">
        <v>0</v>
      </c>
      <c r="BT1373" s="9">
        <v>0</v>
      </c>
      <c r="BU1373" s="47" t="s">
        <v>5993</v>
      </c>
      <c r="BV1373" s="47" t="s">
        <v>5993</v>
      </c>
      <c r="BW1373" s="14" t="s">
        <v>5474</v>
      </c>
      <c r="BX1373" s="83">
        <v>0.93309859154929609</v>
      </c>
      <c r="BY1373" s="82">
        <v>1.83</v>
      </c>
      <c r="BZ1373" s="46">
        <v>7.7595628415300544</v>
      </c>
      <c r="CA1373" s="48" t="s">
        <v>5474</v>
      </c>
      <c r="CB1373" s="45">
        <v>-255.6</v>
      </c>
      <c r="CC1373" s="45">
        <v>0</v>
      </c>
      <c r="CD1373" s="45">
        <v>0</v>
      </c>
      <c r="CE1373" s="45">
        <v>0</v>
      </c>
      <c r="CF1373" s="14" t="s">
        <v>9869</v>
      </c>
      <c r="CG1373" s="7" t="s">
        <v>8556</v>
      </c>
      <c r="CH1373" s="215" t="s">
        <v>8523</v>
      </c>
      <c r="CI1373" s="215" t="s">
        <v>8498</v>
      </c>
      <c r="CJ1373" s="215" t="s">
        <v>8479</v>
      </c>
      <c r="CK1373" s="43" t="s">
        <v>5474</v>
      </c>
      <c r="CL1373" s="43" t="s">
        <v>5474</v>
      </c>
      <c r="CM1373" s="43" t="s">
        <v>5474</v>
      </c>
      <c r="CN1373" s="145">
        <v>0</v>
      </c>
      <c r="CO1373" s="145">
        <v>-255.6</v>
      </c>
      <c r="CP1373" s="148">
        <v>674.1868546026493</v>
      </c>
      <c r="CQ1373" s="189" t="s">
        <v>5474</v>
      </c>
      <c r="CR1373" s="189" t="s">
        <v>5474</v>
      </c>
      <c r="CS1373" s="99" t="s">
        <v>5474</v>
      </c>
      <c r="CT1373" s="167" t="s">
        <v>5474</v>
      </c>
      <c r="CU1373" s="43" t="s">
        <v>5474</v>
      </c>
      <c r="CV1373" s="43" t="s">
        <v>5474</v>
      </c>
      <c r="CW1373" s="43" t="s">
        <v>5474</v>
      </c>
      <c r="CX1373" s="43" t="s">
        <v>5474</v>
      </c>
      <c r="CY1373" s="43" t="s">
        <v>5474</v>
      </c>
      <c r="CZ1373" s="43" t="s">
        <v>5474</v>
      </c>
      <c r="DA1373" s="42" t="s">
        <v>5474</v>
      </c>
      <c r="DB1373" s="42" t="s">
        <v>5474</v>
      </c>
      <c r="DC1373" s="42" t="s">
        <v>5474</v>
      </c>
      <c r="DD1373" s="42" t="s">
        <v>5474</v>
      </c>
      <c r="DE1373" s="42" t="s">
        <v>5474</v>
      </c>
      <c r="DF1373" s="42" t="s">
        <v>5474</v>
      </c>
      <c r="DG1373" s="42" t="s">
        <v>5474</v>
      </c>
      <c r="DH1373" s="42" t="s">
        <v>5474</v>
      </c>
    </row>
    <row r="1374" spans="1:112">
      <c r="A1374" s="22">
        <v>3494</v>
      </c>
      <c r="B1374" s="7" t="s">
        <v>772</v>
      </c>
      <c r="C1374" s="21">
        <v>0.24149999999999999</v>
      </c>
      <c r="D1374" s="21">
        <v>0.44619999999999999</v>
      </c>
      <c r="E1374" s="21">
        <v>0.16089999999999999</v>
      </c>
      <c r="F1374" s="21">
        <v>0.10730000000000001</v>
      </c>
      <c r="G1374" s="21">
        <v>-0.1295</v>
      </c>
      <c r="H1374" s="21">
        <v>0.55879999999999996</v>
      </c>
      <c r="I1374" s="21">
        <v>0.77270000000000005</v>
      </c>
      <c r="J1374" s="21">
        <v>0.65249999999999997</v>
      </c>
      <c r="K1374" s="21">
        <v>-0.13039999999999999</v>
      </c>
      <c r="L1374" s="21">
        <v>8.77E-2</v>
      </c>
      <c r="M1374" s="21">
        <v>-0.1356</v>
      </c>
      <c r="N1374" s="21">
        <v>-0.33029999999999998</v>
      </c>
      <c r="O1374" s="21">
        <v>0.54859999999999998</v>
      </c>
      <c r="P1374" s="21">
        <v>-0.1085</v>
      </c>
      <c r="Q1374" s="21">
        <v>1.72E-2</v>
      </c>
      <c r="R1374" s="21">
        <v>1.0200000000000001E-2</v>
      </c>
      <c r="S1374" s="21">
        <v>-0.21429999999999999</v>
      </c>
      <c r="T1374" s="21">
        <v>-0.1111</v>
      </c>
      <c r="U1374" s="10">
        <v>-0.49</v>
      </c>
      <c r="V1374" s="10">
        <v>-1.52</v>
      </c>
      <c r="W1374" s="7">
        <v>0</v>
      </c>
      <c r="X1374" s="20">
        <v>0</v>
      </c>
      <c r="Y1374" s="75"/>
      <c r="Z1374" s="7"/>
      <c r="AA1374" s="7"/>
      <c r="AB1374" s="51">
        <v>1</v>
      </c>
      <c r="AC1374" s="51"/>
      <c r="AD1374" s="51"/>
      <c r="AE1374" s="51"/>
      <c r="AF1374" s="51"/>
      <c r="AG1374" s="51"/>
      <c r="AH1374" s="20">
        <v>0</v>
      </c>
      <c r="AI1374" s="7" t="s">
        <v>8493</v>
      </c>
      <c r="AJ1374" s="67" t="s">
        <v>8757</v>
      </c>
      <c r="AK1374" s="44">
        <v>-0.88643533123028384</v>
      </c>
      <c r="AL1374" s="44">
        <v>-0.71794871794871717</v>
      </c>
      <c r="AM1374" s="44">
        <v>1</v>
      </c>
      <c r="AN1374" s="25">
        <v>0.9296187683284457</v>
      </c>
      <c r="AO1374" s="25">
        <v>0.1143695014662757</v>
      </c>
      <c r="AP1374" s="215">
        <v>3.41</v>
      </c>
      <c r="AQ1374" s="215" t="s">
        <v>9658</v>
      </c>
      <c r="AR1374" s="44">
        <v>-8.7209302325581394E-3</v>
      </c>
      <c r="AS1374" s="171" t="s">
        <v>7537</v>
      </c>
      <c r="AT1374" s="171" t="s">
        <v>6958</v>
      </c>
      <c r="AU1374" s="171" t="s">
        <v>7008</v>
      </c>
      <c r="AV1374" s="7" t="s">
        <v>5474</v>
      </c>
      <c r="AW1374" s="14" t="s">
        <v>7868</v>
      </c>
      <c r="AX1374" s="49" t="s">
        <v>5960</v>
      </c>
      <c r="AY1374" s="38" t="s">
        <v>5971</v>
      </c>
      <c r="AZ1374" s="14" t="s">
        <v>6705</v>
      </c>
      <c r="BA1374" s="49" t="s">
        <v>5967</v>
      </c>
      <c r="BB1374" s="38" t="s">
        <v>5971</v>
      </c>
      <c r="BC1374" s="7">
        <v>0.5</v>
      </c>
      <c r="BD1374" s="14" t="s">
        <v>6140</v>
      </c>
      <c r="BE1374" s="49" t="s">
        <v>5967</v>
      </c>
      <c r="BF1374" s="38" t="s">
        <v>6007</v>
      </c>
      <c r="BG1374" s="7">
        <v>0.2</v>
      </c>
      <c r="BH1374" s="45">
        <v>72.011084269704696</v>
      </c>
      <c r="BI1374" s="215" t="s">
        <v>8495</v>
      </c>
      <c r="BJ1374" s="215" t="s">
        <v>8554</v>
      </c>
      <c r="BK1374" s="7">
        <v>1.6</v>
      </c>
      <c r="BL1374" s="25">
        <v>2.9411764705883033E-3</v>
      </c>
      <c r="BM1374" s="20">
        <v>0.70624999999999993</v>
      </c>
      <c r="BN1374" s="20">
        <v>0.72</v>
      </c>
      <c r="BO1374" s="20">
        <v>0.69499999999999984</v>
      </c>
      <c r="BP1374" s="46" t="s">
        <v>8473</v>
      </c>
      <c r="BQ1374" s="215" t="s">
        <v>8473</v>
      </c>
      <c r="BR1374" s="79" t="s">
        <v>8473</v>
      </c>
      <c r="BS1374" s="9">
        <v>0</v>
      </c>
      <c r="BT1374" s="9">
        <v>0</v>
      </c>
      <c r="BU1374" s="47" t="s">
        <v>5993</v>
      </c>
      <c r="BV1374" s="47" t="s">
        <v>5993</v>
      </c>
      <c r="BW1374" s="14" t="s">
        <v>5474</v>
      </c>
      <c r="BX1374" s="83" t="s">
        <v>8473</v>
      </c>
      <c r="BY1374" s="82" t="s">
        <v>8473</v>
      </c>
      <c r="BZ1374" s="46" t="s">
        <v>8473</v>
      </c>
      <c r="CA1374" s="48" t="s">
        <v>8485</v>
      </c>
      <c r="CB1374" s="45">
        <v>3.41</v>
      </c>
      <c r="CC1374" s="45">
        <v>0</v>
      </c>
      <c r="CD1374" s="45">
        <v>0</v>
      </c>
      <c r="CE1374" s="45">
        <v>0</v>
      </c>
      <c r="CF1374" s="14" t="s">
        <v>9870</v>
      </c>
      <c r="CG1374" s="7" t="s">
        <v>8477</v>
      </c>
      <c r="CH1374" s="215" t="s">
        <v>8498</v>
      </c>
      <c r="CI1374" s="215" t="s">
        <v>8479</v>
      </c>
      <c r="CJ1374" s="215" t="s">
        <v>8546</v>
      </c>
      <c r="CK1374" s="43" t="s">
        <v>6917</v>
      </c>
      <c r="CL1374" s="43" t="s">
        <v>5474</v>
      </c>
      <c r="CM1374" s="43" t="s">
        <v>5474</v>
      </c>
      <c r="CN1374" s="145">
        <v>0</v>
      </c>
      <c r="CO1374" s="145">
        <v>3.41</v>
      </c>
      <c r="CP1374" s="148">
        <v>245.55779735969301</v>
      </c>
      <c r="CQ1374" s="189" t="s">
        <v>5474</v>
      </c>
      <c r="CR1374" s="189" t="s">
        <v>5474</v>
      </c>
      <c r="CS1374" s="99" t="s">
        <v>5474</v>
      </c>
      <c r="CT1374" s="167" t="s">
        <v>5474</v>
      </c>
      <c r="CU1374" s="43" t="s">
        <v>5474</v>
      </c>
      <c r="CV1374" s="43" t="s">
        <v>5474</v>
      </c>
      <c r="CW1374" s="43" t="s">
        <v>5474</v>
      </c>
      <c r="CX1374" s="43" t="s">
        <v>5474</v>
      </c>
      <c r="CY1374" s="43" t="s">
        <v>5474</v>
      </c>
      <c r="CZ1374" s="43" t="s">
        <v>5474</v>
      </c>
      <c r="DA1374" s="42" t="s">
        <v>5474</v>
      </c>
      <c r="DB1374" s="42" t="s">
        <v>5474</v>
      </c>
      <c r="DC1374" s="42" t="s">
        <v>5474</v>
      </c>
      <c r="DD1374" s="42" t="s">
        <v>5474</v>
      </c>
      <c r="DE1374" s="42" t="s">
        <v>5474</v>
      </c>
      <c r="DF1374" s="42" t="s">
        <v>5474</v>
      </c>
      <c r="DG1374" s="42" t="s">
        <v>5474</v>
      </c>
      <c r="DH1374" s="42" t="s">
        <v>5474</v>
      </c>
    </row>
    <row r="1375" spans="1:112">
      <c r="A1375" s="22">
        <v>3224</v>
      </c>
      <c r="B1375" s="7" t="s">
        <v>680</v>
      </c>
      <c r="C1375" s="21">
        <v>0.57120000000000004</v>
      </c>
      <c r="D1375" s="21">
        <v>0.40910000000000002</v>
      </c>
      <c r="E1375" s="21">
        <v>0.54310000000000003</v>
      </c>
      <c r="F1375" s="21">
        <v>0.6341</v>
      </c>
      <c r="G1375" s="21">
        <v>2.8E-3</v>
      </c>
      <c r="H1375" s="21">
        <v>-1.1765000000000001</v>
      </c>
      <c r="I1375" s="21">
        <v>-0.60870000000000002</v>
      </c>
      <c r="J1375" s="21">
        <v>0.18179999999999999</v>
      </c>
      <c r="K1375" s="21">
        <v>-2.06E-2</v>
      </c>
      <c r="L1375" s="21">
        <v>1.6E-2</v>
      </c>
      <c r="M1375" s="21">
        <v>2.3699999999999999E-2</v>
      </c>
      <c r="N1375" s="21">
        <v>-3.3000000000000002E-2</v>
      </c>
      <c r="O1375" s="21">
        <v>-2.58E-2</v>
      </c>
      <c r="P1375" s="21">
        <v>1.29E-2</v>
      </c>
      <c r="Q1375" s="21">
        <v>2.5999999999999999E-3</v>
      </c>
      <c r="R1375" s="21">
        <v>3.0000000000000001E-3</v>
      </c>
      <c r="S1375" s="21">
        <v>-6.9699999999999998E-2</v>
      </c>
      <c r="T1375" s="21">
        <v>-4.3799999999999999E-2</v>
      </c>
      <c r="U1375" s="10">
        <v>-0.54</v>
      </c>
      <c r="V1375" s="10">
        <v>-1.3</v>
      </c>
      <c r="W1375" s="7">
        <v>0</v>
      </c>
      <c r="X1375" s="20">
        <v>0</v>
      </c>
      <c r="Y1375" s="75"/>
      <c r="Z1375" s="7"/>
      <c r="AA1375" s="7"/>
      <c r="AB1375" s="51">
        <v>1</v>
      </c>
      <c r="AC1375" s="51">
        <v>1</v>
      </c>
      <c r="AD1375" s="51"/>
      <c r="AE1375" s="51"/>
      <c r="AF1375" s="51"/>
      <c r="AG1375" s="51"/>
      <c r="AH1375" s="20">
        <v>3.5000000000000001E-3</v>
      </c>
      <c r="AI1375" s="7" t="s">
        <v>8467</v>
      </c>
      <c r="AJ1375" s="67" t="s">
        <v>8843</v>
      </c>
      <c r="AK1375" s="44">
        <v>-0.74367088607594956</v>
      </c>
      <c r="AL1375" s="44">
        <v>-0.53896103896103953</v>
      </c>
      <c r="AM1375" s="44">
        <v>-0.5294117647058848</v>
      </c>
      <c r="AN1375" s="25">
        <v>0.36280137772675081</v>
      </c>
      <c r="AO1375" s="25">
        <v>0.17680826636050526</v>
      </c>
      <c r="AP1375" s="215">
        <v>43.55</v>
      </c>
      <c r="AQ1375" s="215" t="s">
        <v>9658</v>
      </c>
      <c r="AR1375" s="44">
        <v>-1.1467889908256799E-3</v>
      </c>
      <c r="AS1375" s="171" t="s">
        <v>7801</v>
      </c>
      <c r="AT1375" s="171" t="s">
        <v>7561</v>
      </c>
      <c r="AU1375" s="171" t="s">
        <v>7320</v>
      </c>
      <c r="AV1375" s="7" t="s">
        <v>9286</v>
      </c>
      <c r="AW1375" s="14" t="s">
        <v>6242</v>
      </c>
      <c r="AX1375" s="49" t="s">
        <v>5967</v>
      </c>
      <c r="AY1375" s="38" t="s">
        <v>6007</v>
      </c>
      <c r="AZ1375" s="14" t="s">
        <v>6679</v>
      </c>
      <c r="BA1375" s="49" t="s">
        <v>6020</v>
      </c>
      <c r="BB1375" s="38" t="s">
        <v>5961</v>
      </c>
      <c r="BC1375" s="7">
        <v>0.2</v>
      </c>
      <c r="BD1375" s="14" t="s">
        <v>6283</v>
      </c>
      <c r="BE1375" s="49" t="s">
        <v>5981</v>
      </c>
      <c r="BF1375" s="38" t="s">
        <v>6007</v>
      </c>
      <c r="BG1375" s="7">
        <v>2.9</v>
      </c>
      <c r="BH1375" s="45">
        <v>125.53996060686879</v>
      </c>
      <c r="BI1375" s="215" t="s">
        <v>8495</v>
      </c>
      <c r="BJ1375" s="215" t="s">
        <v>8554</v>
      </c>
      <c r="BK1375" s="7">
        <v>1.2</v>
      </c>
      <c r="BL1375" s="25">
        <v>9.2699884125144513E-3</v>
      </c>
      <c r="BM1375" s="20">
        <v>0.68862500000000004</v>
      </c>
      <c r="BN1375" s="20">
        <v>0.85499999999999998</v>
      </c>
      <c r="BO1375" s="20">
        <v>0.55249999999999999</v>
      </c>
      <c r="BP1375" s="46" t="s">
        <v>8473</v>
      </c>
      <c r="BQ1375" s="215" t="s">
        <v>8473</v>
      </c>
      <c r="BR1375" s="79" t="s">
        <v>8473</v>
      </c>
      <c r="BS1375" s="9">
        <v>0</v>
      </c>
      <c r="BT1375" s="9">
        <v>0</v>
      </c>
      <c r="BU1375" s="47" t="s">
        <v>5993</v>
      </c>
      <c r="BV1375" s="47" t="s">
        <v>5993</v>
      </c>
      <c r="BW1375" s="14" t="s">
        <v>5474</v>
      </c>
      <c r="BX1375" s="83" t="s">
        <v>8473</v>
      </c>
      <c r="BY1375" s="82" t="s">
        <v>8473</v>
      </c>
      <c r="BZ1375" s="46" t="s">
        <v>8473</v>
      </c>
      <c r="CA1375" s="48" t="s">
        <v>8475</v>
      </c>
      <c r="CB1375" s="45">
        <v>43.55</v>
      </c>
      <c r="CC1375" s="45">
        <v>43.55</v>
      </c>
      <c r="CD1375" s="45">
        <v>0</v>
      </c>
      <c r="CE1375" s="45">
        <v>0</v>
      </c>
      <c r="CF1375" s="14" t="s">
        <v>9871</v>
      </c>
      <c r="CG1375" s="7" t="s">
        <v>8590</v>
      </c>
      <c r="CH1375" s="215" t="s">
        <v>8479</v>
      </c>
      <c r="CI1375" s="215" t="s">
        <v>8546</v>
      </c>
      <c r="CJ1375" s="215" t="s">
        <v>8546</v>
      </c>
      <c r="CK1375" s="43" t="s">
        <v>5474</v>
      </c>
      <c r="CL1375" s="43" t="s">
        <v>5474</v>
      </c>
      <c r="CM1375" s="43" t="s">
        <v>5474</v>
      </c>
      <c r="CN1375" s="145">
        <v>43.55</v>
      </c>
      <c r="CO1375" s="145">
        <v>43.55</v>
      </c>
      <c r="CP1375" s="148">
        <v>5467.2652844291351</v>
      </c>
      <c r="CQ1375" s="189">
        <v>-0.45350172215843859</v>
      </c>
      <c r="CR1375" s="189">
        <v>0</v>
      </c>
      <c r="CS1375" s="99">
        <v>44570</v>
      </c>
      <c r="CT1375" s="167" t="s">
        <v>5474</v>
      </c>
      <c r="CU1375" s="43" t="s">
        <v>5474</v>
      </c>
      <c r="CV1375" s="43" t="s">
        <v>5474</v>
      </c>
      <c r="CW1375" s="43" t="s">
        <v>5474</v>
      </c>
      <c r="CX1375" s="43" t="s">
        <v>5474</v>
      </c>
      <c r="CY1375" s="43" t="s">
        <v>5474</v>
      </c>
      <c r="CZ1375" s="43" t="s">
        <v>5474</v>
      </c>
      <c r="DA1375" s="42" t="s">
        <v>5474</v>
      </c>
      <c r="DB1375" s="42" t="s">
        <v>5474</v>
      </c>
      <c r="DC1375" s="42" t="s">
        <v>5474</v>
      </c>
      <c r="DD1375" s="42" t="s">
        <v>5474</v>
      </c>
      <c r="DE1375" s="42" t="s">
        <v>5474</v>
      </c>
      <c r="DF1375" s="42" t="s">
        <v>5474</v>
      </c>
      <c r="DG1375" s="42" t="s">
        <v>5474</v>
      </c>
      <c r="DH1375" s="42" t="s">
        <v>5474</v>
      </c>
    </row>
    <row r="1376" spans="1:112">
      <c r="A1376" s="22">
        <v>4536</v>
      </c>
      <c r="B1376" s="7" t="s">
        <v>963</v>
      </c>
      <c r="C1376" s="21">
        <v>0.13819999999999999</v>
      </c>
      <c r="D1376" s="21">
        <v>-6.3100000000000003E-2</v>
      </c>
      <c r="E1376" s="21">
        <v>8.4900000000000003E-2</v>
      </c>
      <c r="F1376" s="21">
        <v>-0.03</v>
      </c>
      <c r="G1376" s="21">
        <v>0.1555</v>
      </c>
      <c r="H1376" s="21">
        <v>-0.2072</v>
      </c>
      <c r="I1376" s="21">
        <v>-0.1532</v>
      </c>
      <c r="J1376" s="21">
        <v>0.46579999999999999</v>
      </c>
      <c r="K1376" s="21">
        <v>1.8800000000000001E-2</v>
      </c>
      <c r="L1376" s="21">
        <v>-5.6599999999999998E-2</v>
      </c>
      <c r="M1376" s="21">
        <v>4.1999999999999997E-3</v>
      </c>
      <c r="N1376" s="21">
        <v>1.04E-2</v>
      </c>
      <c r="O1376" s="21">
        <v>-5.33E-2</v>
      </c>
      <c r="P1376" s="21">
        <v>2.5700000000000001E-2</v>
      </c>
      <c r="Q1376" s="21">
        <v>1.03E-2</v>
      </c>
      <c r="R1376" s="21">
        <v>6.1999999999999998E-3</v>
      </c>
      <c r="S1376" s="21">
        <v>0.14499999999999999</v>
      </c>
      <c r="T1376" s="21">
        <v>8.4099999999999994E-2</v>
      </c>
      <c r="U1376" s="10">
        <v>4.5</v>
      </c>
      <c r="V1376" s="10">
        <v>8.9</v>
      </c>
      <c r="W1376" s="7">
        <v>5.0999999999999996</v>
      </c>
      <c r="X1376" s="20">
        <v>0.63070000000000004</v>
      </c>
      <c r="Y1376" s="75">
        <v>2020</v>
      </c>
      <c r="Z1376" s="7">
        <v>5</v>
      </c>
      <c r="AA1376" s="7">
        <v>0</v>
      </c>
      <c r="AB1376" s="51">
        <v>-81</v>
      </c>
      <c r="AC1376" s="51">
        <v>-54</v>
      </c>
      <c r="AD1376" s="51">
        <v>-4</v>
      </c>
      <c r="AE1376" s="51">
        <v>-2</v>
      </c>
      <c r="AF1376" s="51"/>
      <c r="AG1376" s="51">
        <v>1</v>
      </c>
      <c r="AH1376" s="20">
        <v>9.4000000000000004E-3</v>
      </c>
      <c r="AI1376" s="7" t="s">
        <v>8493</v>
      </c>
      <c r="AJ1376" s="67" t="s">
        <v>9174</v>
      </c>
      <c r="AK1376" s="44">
        <v>-1</v>
      </c>
      <c r="AL1376" s="44">
        <v>-1</v>
      </c>
      <c r="AM1376" s="44">
        <v>-1</v>
      </c>
      <c r="AN1376" s="25">
        <v>0.37037037037037035</v>
      </c>
      <c r="AO1376" s="25">
        <v>0.13703703703703704</v>
      </c>
      <c r="AP1376" s="215">
        <v>135</v>
      </c>
      <c r="AQ1376" s="215" t="s">
        <v>9658</v>
      </c>
      <c r="AR1376" s="44">
        <v>-1.4598540145985399E-2</v>
      </c>
      <c r="AS1376" s="171" t="s">
        <v>7801</v>
      </c>
      <c r="AT1376" s="171" t="s">
        <v>7183</v>
      </c>
      <c r="AU1376" s="171" t="s">
        <v>7501</v>
      </c>
      <c r="AV1376" s="7" t="s">
        <v>8470</v>
      </c>
      <c r="AW1376" s="14" t="s">
        <v>6517</v>
      </c>
      <c r="AX1376" s="49" t="s">
        <v>5967</v>
      </c>
      <c r="AY1376" s="38" t="s">
        <v>6047</v>
      </c>
      <c r="AZ1376" s="14" t="s">
        <v>6751</v>
      </c>
      <c r="BA1376" s="49" t="s">
        <v>5967</v>
      </c>
      <c r="BB1376" s="38" t="s">
        <v>6047</v>
      </c>
      <c r="BC1376" s="7">
        <v>0.3</v>
      </c>
      <c r="BD1376" s="14" t="s">
        <v>6152</v>
      </c>
      <c r="BE1376" s="49" t="s">
        <v>5967</v>
      </c>
      <c r="BF1376" s="38" t="s">
        <v>5971</v>
      </c>
      <c r="BG1376" s="7">
        <v>0.6</v>
      </c>
      <c r="BH1376" s="45">
        <v>112.7472322249824</v>
      </c>
      <c r="BI1376" s="215" t="s">
        <v>8495</v>
      </c>
      <c r="BJ1376" s="215" t="s">
        <v>8554</v>
      </c>
      <c r="BK1376" s="7">
        <v>1.4</v>
      </c>
      <c r="BL1376" s="25">
        <v>0</v>
      </c>
      <c r="BM1376" s="20">
        <v>0.60275000000000001</v>
      </c>
      <c r="BN1376" s="20">
        <v>0.62750000000000006</v>
      </c>
      <c r="BO1376" s="20">
        <v>0.58249999999999991</v>
      </c>
      <c r="BP1376" s="46">
        <v>15.168539325842696</v>
      </c>
      <c r="BQ1376" s="215" t="s">
        <v>8553</v>
      </c>
      <c r="BR1376" s="79">
        <v>-0.33036790123456777</v>
      </c>
      <c r="BS1376" s="9">
        <v>3.1742086571335371E-2</v>
      </c>
      <c r="BT1376" s="9">
        <v>3.1005653961363011E-2</v>
      </c>
      <c r="BU1376" s="47" t="s">
        <v>5993</v>
      </c>
      <c r="BV1376" s="47" t="s">
        <v>5993</v>
      </c>
      <c r="BW1376" s="14" t="s">
        <v>5474</v>
      </c>
      <c r="BX1376" s="83">
        <v>-0.19644148148148147</v>
      </c>
      <c r="BY1376" s="82">
        <v>8.6</v>
      </c>
      <c r="BZ1376" s="46">
        <v>15.697674418604652</v>
      </c>
      <c r="CA1376" s="48" t="s">
        <v>5474</v>
      </c>
      <c r="CB1376" s="45">
        <v>-10935</v>
      </c>
      <c r="CC1376" s="45">
        <v>-7290</v>
      </c>
      <c r="CD1376" s="45">
        <v>-540</v>
      </c>
      <c r="CE1376" s="45">
        <v>-270</v>
      </c>
      <c r="CF1376" s="14" t="s">
        <v>9872</v>
      </c>
      <c r="CG1376" s="7" t="s">
        <v>8556</v>
      </c>
      <c r="CH1376" s="215" t="s">
        <v>8479</v>
      </c>
      <c r="CI1376" s="215" t="s">
        <v>8479</v>
      </c>
      <c r="CJ1376" s="215" t="s">
        <v>8479</v>
      </c>
      <c r="CK1376" s="43" t="s">
        <v>7656</v>
      </c>
      <c r="CL1376" s="43" t="s">
        <v>5474</v>
      </c>
      <c r="CM1376" s="43" t="s">
        <v>5474</v>
      </c>
      <c r="CN1376" s="145">
        <v>-7560</v>
      </c>
      <c r="CO1376" s="145">
        <v>-11475</v>
      </c>
      <c r="CP1376" s="148">
        <v>15220.876350372624</v>
      </c>
      <c r="CQ1376" s="189" t="s">
        <v>5474</v>
      </c>
      <c r="CR1376" s="189" t="s">
        <v>5474</v>
      </c>
      <c r="CS1376" s="99" t="s">
        <v>5474</v>
      </c>
      <c r="CT1376" s="167" t="s">
        <v>5474</v>
      </c>
      <c r="CU1376" s="43" t="s">
        <v>5474</v>
      </c>
      <c r="CV1376" s="43" t="s">
        <v>5474</v>
      </c>
      <c r="CW1376" s="43" t="s">
        <v>5474</v>
      </c>
      <c r="CX1376" s="43" t="s">
        <v>5474</v>
      </c>
      <c r="CY1376" s="43" t="s">
        <v>5474</v>
      </c>
      <c r="CZ1376" s="43" t="s">
        <v>5474</v>
      </c>
      <c r="DA1376" s="42" t="s">
        <v>5474</v>
      </c>
      <c r="DB1376" s="42" t="s">
        <v>5474</v>
      </c>
      <c r="DC1376" s="42" t="s">
        <v>5474</v>
      </c>
      <c r="DD1376" s="42" t="s">
        <v>5474</v>
      </c>
      <c r="DE1376" s="42" t="s">
        <v>5474</v>
      </c>
      <c r="DF1376" s="42" t="s">
        <v>5474</v>
      </c>
      <c r="DG1376" s="42" t="s">
        <v>5474</v>
      </c>
      <c r="DH1376" s="42" t="s">
        <v>5474</v>
      </c>
    </row>
    <row r="1377" spans="1:112">
      <c r="A1377" s="22">
        <v>2397</v>
      </c>
      <c r="B1377" s="7" t="s">
        <v>374</v>
      </c>
      <c r="C1377" s="21">
        <v>-0.1462</v>
      </c>
      <c r="D1377" s="21">
        <v>0.90859999999999996</v>
      </c>
      <c r="E1377" s="21">
        <v>0.1191</v>
      </c>
      <c r="F1377" s="21">
        <v>0.79430000000000001</v>
      </c>
      <c r="G1377" s="21">
        <v>0.33839999999999998</v>
      </c>
      <c r="H1377" s="21">
        <v>-5.1700000000000003E-2</v>
      </c>
      <c r="I1377" s="21">
        <v>-0.17910000000000001</v>
      </c>
      <c r="J1377" s="21">
        <v>-0.41749999999999998</v>
      </c>
      <c r="K1377" s="21">
        <v>-3.8199999999999998E-2</v>
      </c>
      <c r="L1377" s="21">
        <v>-2.75E-2</v>
      </c>
      <c r="M1377" s="21">
        <v>-2.7300000000000001E-2</v>
      </c>
      <c r="N1377" s="21">
        <v>-1.4E-3</v>
      </c>
      <c r="O1377" s="21">
        <v>-3.3E-3</v>
      </c>
      <c r="P1377" s="21">
        <v>-1.6400000000000001E-2</v>
      </c>
      <c r="Q1377" s="21">
        <v>-7.4000000000000003E-3</v>
      </c>
      <c r="R1377" s="21">
        <v>-5.8999999999999999E-3</v>
      </c>
      <c r="S1377" s="21">
        <v>0.1472</v>
      </c>
      <c r="T1377" s="21">
        <v>0.1057</v>
      </c>
      <c r="U1377" s="10">
        <v>1.1299999999999999</v>
      </c>
      <c r="V1377" s="10">
        <v>2.74</v>
      </c>
      <c r="W1377" s="7">
        <v>4.3959999999999999</v>
      </c>
      <c r="X1377" s="20">
        <v>0.94650000000000001</v>
      </c>
      <c r="Y1377" s="75">
        <v>2020</v>
      </c>
      <c r="Z1377" s="7">
        <v>3</v>
      </c>
      <c r="AA1377" s="7">
        <v>0</v>
      </c>
      <c r="AB1377" s="51"/>
      <c r="AC1377" s="51">
        <v>6</v>
      </c>
      <c r="AD1377" s="51"/>
      <c r="AE1377" s="51"/>
      <c r="AF1377" s="51"/>
      <c r="AG1377" s="51"/>
      <c r="AH1377" s="20">
        <v>0</v>
      </c>
      <c r="AI1377" s="7" t="s">
        <v>8487</v>
      </c>
      <c r="AJ1377" s="67" t="s">
        <v>8757</v>
      </c>
      <c r="AK1377" s="44">
        <v>0.77315436241610747</v>
      </c>
      <c r="AL1377" s="44">
        <v>-0.9368421052631577</v>
      </c>
      <c r="AM1377" s="44">
        <v>-1</v>
      </c>
      <c r="AN1377" s="25">
        <v>1.2934027777777777</v>
      </c>
      <c r="AO1377" s="25">
        <v>0.16493055555555555</v>
      </c>
      <c r="AP1377" s="215">
        <v>57.6</v>
      </c>
      <c r="AQ1377" s="215" t="s">
        <v>9658</v>
      </c>
      <c r="AR1377" s="44">
        <v>-3.4602076124567401E-3</v>
      </c>
      <c r="AS1377" s="171" t="s">
        <v>7417</v>
      </c>
      <c r="AT1377" s="171" t="s">
        <v>7054</v>
      </c>
      <c r="AU1377" s="171" t="s">
        <v>6948</v>
      </c>
      <c r="AV1377" s="7" t="s">
        <v>8470</v>
      </c>
      <c r="AW1377" s="14" t="s">
        <v>6696</v>
      </c>
      <c r="AX1377" s="49" t="s">
        <v>5967</v>
      </c>
      <c r="AY1377" s="38" t="s">
        <v>5971</v>
      </c>
      <c r="AZ1377" s="14" t="s">
        <v>6595</v>
      </c>
      <c r="BA1377" s="49" t="s">
        <v>5967</v>
      </c>
      <c r="BB1377" s="38" t="s">
        <v>6007</v>
      </c>
      <c r="BC1377" s="7">
        <v>2.9</v>
      </c>
      <c r="BD1377" s="14" t="s">
        <v>6081</v>
      </c>
      <c r="BE1377" s="49" t="s">
        <v>5960</v>
      </c>
      <c r="BF1377" s="38" t="s">
        <v>5971</v>
      </c>
      <c r="BG1377" s="7">
        <v>0.3</v>
      </c>
      <c r="BH1377" s="45">
        <v>35.608460630421618</v>
      </c>
      <c r="BI1377" s="215" t="s">
        <v>8495</v>
      </c>
      <c r="BJ1377" s="215" t="s">
        <v>8554</v>
      </c>
      <c r="BK1377" s="7">
        <v>0.2</v>
      </c>
      <c r="BL1377" s="25">
        <v>0</v>
      </c>
      <c r="BM1377" s="20">
        <v>0.65462500000000001</v>
      </c>
      <c r="BN1377" s="20">
        <v>0.78249999999999997</v>
      </c>
      <c r="BO1377" s="20">
        <v>0.54999999999999993</v>
      </c>
      <c r="BP1377" s="46">
        <v>21.021897810218977</v>
      </c>
      <c r="BQ1377" s="215" t="s">
        <v>8585</v>
      </c>
      <c r="BR1377" s="79">
        <v>-5.8463541666667028E-3</v>
      </c>
      <c r="BS1377" s="9">
        <v>7.0059595808962261E-2</v>
      </c>
      <c r="BT1377" s="9">
        <v>4.5964441351427521E-2</v>
      </c>
      <c r="BU1377" s="47" t="s">
        <v>5993</v>
      </c>
      <c r="BV1377" s="47">
        <v>44399</v>
      </c>
      <c r="BW1377" s="14" t="s">
        <v>5474</v>
      </c>
      <c r="BX1377" s="83">
        <v>0.19298437499999982</v>
      </c>
      <c r="BY1377" s="82">
        <v>3.63</v>
      </c>
      <c r="BZ1377" s="46">
        <v>15.867768595041323</v>
      </c>
      <c r="CA1377" s="48" t="s">
        <v>8475</v>
      </c>
      <c r="CB1377" s="45">
        <v>0</v>
      </c>
      <c r="CC1377" s="45">
        <v>345.6</v>
      </c>
      <c r="CD1377" s="45">
        <v>0</v>
      </c>
      <c r="CE1377" s="45">
        <v>0</v>
      </c>
      <c r="CF1377" s="14" t="s">
        <v>9873</v>
      </c>
      <c r="CG1377" s="7" t="s">
        <v>8556</v>
      </c>
      <c r="CH1377" s="215" t="s">
        <v>8479</v>
      </c>
      <c r="CI1377" s="215" t="s">
        <v>8479</v>
      </c>
      <c r="CJ1377" s="215" t="s">
        <v>8479</v>
      </c>
      <c r="CK1377" s="43" t="s">
        <v>6965</v>
      </c>
      <c r="CL1377" s="43" t="s">
        <v>5474</v>
      </c>
      <c r="CM1377" s="43" t="s">
        <v>5474</v>
      </c>
      <c r="CN1377" s="145">
        <v>345.6</v>
      </c>
      <c r="CO1377" s="145">
        <v>0</v>
      </c>
      <c r="CP1377" s="148">
        <v>2051.0473323122851</v>
      </c>
      <c r="CQ1377" s="189" t="s">
        <v>5474</v>
      </c>
      <c r="CR1377" s="189" t="s">
        <v>5474</v>
      </c>
      <c r="CS1377" s="99" t="s">
        <v>5474</v>
      </c>
      <c r="CT1377" s="167" t="s">
        <v>5474</v>
      </c>
      <c r="CU1377" s="43" t="s">
        <v>5474</v>
      </c>
      <c r="CV1377" s="43" t="s">
        <v>5474</v>
      </c>
      <c r="CW1377" s="43" t="s">
        <v>5474</v>
      </c>
      <c r="CX1377" s="43" t="s">
        <v>5474</v>
      </c>
      <c r="CY1377" s="43" t="s">
        <v>5474</v>
      </c>
      <c r="CZ1377" s="43" t="s">
        <v>5474</v>
      </c>
      <c r="DA1377" s="42" t="s">
        <v>5474</v>
      </c>
      <c r="DB1377" s="42" t="s">
        <v>5474</v>
      </c>
      <c r="DC1377" s="42" t="s">
        <v>5474</v>
      </c>
      <c r="DD1377" s="42" t="s">
        <v>5474</v>
      </c>
      <c r="DE1377" s="42" t="s">
        <v>5474</v>
      </c>
      <c r="DF1377" s="42" t="s">
        <v>5474</v>
      </c>
      <c r="DG1377" s="42" t="s">
        <v>5474</v>
      </c>
      <c r="DH1377" s="42" t="s">
        <v>5474</v>
      </c>
    </row>
    <row r="1378" spans="1:112">
      <c r="A1378" s="22">
        <v>2206</v>
      </c>
      <c r="B1378" s="7" t="s">
        <v>298</v>
      </c>
      <c r="C1378" s="21">
        <v>0.25779999999999997</v>
      </c>
      <c r="D1378" s="21">
        <v>-3.5099999999999999E-2</v>
      </c>
      <c r="E1378" s="21">
        <v>0.1022</v>
      </c>
      <c r="F1378" s="21">
        <v>-1.61E-2</v>
      </c>
      <c r="G1378" s="21">
        <v>0.12870000000000001</v>
      </c>
      <c r="H1378" s="21">
        <v>-0.27029999999999998</v>
      </c>
      <c r="I1378" s="21">
        <v>0.08</v>
      </c>
      <c r="J1378" s="21">
        <v>1.5900000000000001E-2</v>
      </c>
      <c r="K1378" s="21">
        <v>-1.66E-2</v>
      </c>
      <c r="L1378" s="21">
        <v>8.0000000000000004E-4</v>
      </c>
      <c r="M1378" s="21">
        <v>1.44E-2</v>
      </c>
      <c r="N1378" s="21">
        <v>-1.78E-2</v>
      </c>
      <c r="O1378" s="21">
        <v>3.5999999999999999E-3</v>
      </c>
      <c r="P1378" s="21">
        <v>3.3799999999999997E-2</v>
      </c>
      <c r="Q1378" s="21">
        <v>1.5299999999999999E-2</v>
      </c>
      <c r="R1378" s="21">
        <v>5.3E-3</v>
      </c>
      <c r="S1378" s="21">
        <v>6.93E-2</v>
      </c>
      <c r="T1378" s="21">
        <v>3.1300000000000001E-2</v>
      </c>
      <c r="U1378" s="10">
        <v>1.28</v>
      </c>
      <c r="V1378" s="10">
        <v>2.42</v>
      </c>
      <c r="W1378" s="7">
        <v>1.0742</v>
      </c>
      <c r="X1378" s="20">
        <v>0.6764</v>
      </c>
      <c r="Y1378" s="75">
        <v>2020</v>
      </c>
      <c r="Z1378" s="7">
        <v>1.3089</v>
      </c>
      <c r="AA1378" s="7">
        <v>0</v>
      </c>
      <c r="AB1378" s="51">
        <v>-1594</v>
      </c>
      <c r="AC1378" s="51">
        <v>-187</v>
      </c>
      <c r="AD1378" s="51"/>
      <c r="AE1378" s="51"/>
      <c r="AF1378" s="51">
        <v>-62</v>
      </c>
      <c r="AG1378" s="51">
        <v>6</v>
      </c>
      <c r="AH1378" s="20">
        <v>8.0000000000000004E-4</v>
      </c>
      <c r="AI1378" s="7" t="s">
        <v>8467</v>
      </c>
      <c r="AJ1378" s="67" t="s">
        <v>9168</v>
      </c>
      <c r="AK1378" s="44">
        <v>-0.79144385026737973</v>
      </c>
      <c r="AL1378" s="44">
        <v>-0.98461538461538445</v>
      </c>
      <c r="AM1378" s="44">
        <v>-0.66666666666666663</v>
      </c>
      <c r="AN1378" s="25">
        <v>0.720616570327553</v>
      </c>
      <c r="AO1378" s="25">
        <v>0.12524084778420039</v>
      </c>
      <c r="AP1378" s="215">
        <v>25.95</v>
      </c>
      <c r="AQ1378" s="215" t="s">
        <v>9658</v>
      </c>
      <c r="AR1378" s="44">
        <v>-3.8387715930902101E-3</v>
      </c>
      <c r="AS1378" s="171" t="s">
        <v>7417</v>
      </c>
      <c r="AT1378" s="171" t="s">
        <v>7060</v>
      </c>
      <c r="AU1378" s="171" t="s">
        <v>7067</v>
      </c>
      <c r="AV1378" s="7" t="s">
        <v>8470</v>
      </c>
      <c r="AW1378" s="14" t="s">
        <v>7416</v>
      </c>
      <c r="AX1378" s="49" t="s">
        <v>5967</v>
      </c>
      <c r="AY1378" s="38" t="s">
        <v>6047</v>
      </c>
      <c r="AZ1378" s="14" t="s">
        <v>6573</v>
      </c>
      <c r="BA1378" s="49" t="s">
        <v>5967</v>
      </c>
      <c r="BB1378" s="38" t="s">
        <v>6007</v>
      </c>
      <c r="BC1378" s="7">
        <v>0.4</v>
      </c>
      <c r="BD1378" s="14" t="s">
        <v>6018</v>
      </c>
      <c r="BE1378" s="49" t="s">
        <v>5967</v>
      </c>
      <c r="BF1378" s="38" t="s">
        <v>5971</v>
      </c>
      <c r="BG1378" s="7">
        <v>0.8</v>
      </c>
      <c r="BH1378" s="45">
        <v>1036.5838040581518</v>
      </c>
      <c r="BI1378" s="215" t="s">
        <v>8471</v>
      </c>
      <c r="BJ1378" s="215" t="s">
        <v>8520</v>
      </c>
      <c r="BK1378" s="7">
        <v>1.4</v>
      </c>
      <c r="BL1378" s="25">
        <v>1.9305019305019581E-3</v>
      </c>
      <c r="BM1378" s="20">
        <v>0.62037500000000001</v>
      </c>
      <c r="BN1378" s="20">
        <v>0.65749999999999997</v>
      </c>
      <c r="BO1378" s="20">
        <v>0.59</v>
      </c>
      <c r="BP1378" s="46">
        <v>10.723140495867769</v>
      </c>
      <c r="BQ1378" s="215" t="s">
        <v>8560</v>
      </c>
      <c r="BR1378" s="79">
        <v>3.3931920359665982E-2</v>
      </c>
      <c r="BS1378" s="9">
        <v>3.5338261536102422E-2</v>
      </c>
      <c r="BT1378" s="9">
        <v>4.432997599878874E-2</v>
      </c>
      <c r="BU1378" s="47" t="s">
        <v>5993</v>
      </c>
      <c r="BV1378" s="47" t="s">
        <v>5993</v>
      </c>
      <c r="BW1378" s="14" t="s">
        <v>5474</v>
      </c>
      <c r="BX1378" s="83">
        <v>0.24071830443159908</v>
      </c>
      <c r="BY1378" s="82">
        <v>2.38</v>
      </c>
      <c r="BZ1378" s="46">
        <v>10.903361344537815</v>
      </c>
      <c r="CA1378" s="48" t="s">
        <v>5474</v>
      </c>
      <c r="CB1378" s="45">
        <v>-41364.299999999996</v>
      </c>
      <c r="CC1378" s="45">
        <v>-4852.6499999999996</v>
      </c>
      <c r="CD1378" s="45">
        <v>0</v>
      </c>
      <c r="CE1378" s="45">
        <v>0</v>
      </c>
      <c r="CF1378" s="14" t="s">
        <v>9874</v>
      </c>
      <c r="CG1378" s="7" t="s">
        <v>8556</v>
      </c>
      <c r="CH1378" s="215" t="s">
        <v>8546</v>
      </c>
      <c r="CI1378" s="215" t="s">
        <v>8479</v>
      </c>
      <c r="CJ1378" s="215" t="s">
        <v>8479</v>
      </c>
      <c r="CK1378" s="43" t="s">
        <v>6945</v>
      </c>
      <c r="CL1378" s="43" t="s">
        <v>5474</v>
      </c>
      <c r="CM1378" s="43" t="s">
        <v>5474</v>
      </c>
      <c r="CN1378" s="145">
        <v>-4852.6499999999996</v>
      </c>
      <c r="CO1378" s="145">
        <v>-41364.299999999996</v>
      </c>
      <c r="CP1378" s="148">
        <v>26899.349715309039</v>
      </c>
      <c r="CQ1378" s="189" t="s">
        <v>5474</v>
      </c>
      <c r="CR1378" s="189" t="s">
        <v>5474</v>
      </c>
      <c r="CS1378" s="99" t="s">
        <v>5474</v>
      </c>
      <c r="CT1378" s="167" t="s">
        <v>5474</v>
      </c>
      <c r="CU1378" s="43" t="s">
        <v>5474</v>
      </c>
      <c r="CV1378" s="43" t="s">
        <v>5474</v>
      </c>
      <c r="CW1378" s="43" t="s">
        <v>5474</v>
      </c>
      <c r="CX1378" s="43" t="s">
        <v>5474</v>
      </c>
      <c r="CY1378" s="43" t="s">
        <v>5474</v>
      </c>
      <c r="CZ1378" s="43" t="s">
        <v>5474</v>
      </c>
      <c r="DA1378" s="42" t="s">
        <v>5474</v>
      </c>
      <c r="DB1378" s="42" t="s">
        <v>5474</v>
      </c>
      <c r="DC1378" s="42" t="s">
        <v>5474</v>
      </c>
      <c r="DD1378" s="42" t="s">
        <v>5474</v>
      </c>
      <c r="DE1378" s="42" t="s">
        <v>5474</v>
      </c>
      <c r="DF1378" s="42" t="s">
        <v>5474</v>
      </c>
      <c r="DG1378" s="42" t="s">
        <v>5474</v>
      </c>
      <c r="DH1378" s="42" t="s">
        <v>5474</v>
      </c>
    </row>
    <row r="1379" spans="1:112">
      <c r="A1379" s="22">
        <v>8446</v>
      </c>
      <c r="B1379" s="7" t="s">
        <v>1537</v>
      </c>
      <c r="C1379" s="21">
        <v>5.4800000000000001E-2</v>
      </c>
      <c r="D1379" s="21">
        <v>-0.33679999999999999</v>
      </c>
      <c r="E1379" s="21">
        <v>4.8999999999999998E-3</v>
      </c>
      <c r="F1379" s="21">
        <v>-0.34910000000000002</v>
      </c>
      <c r="G1379" s="21">
        <v>-0.28870000000000001</v>
      </c>
      <c r="H1379" s="21">
        <v>-0.44440000000000002</v>
      </c>
      <c r="I1379" s="21">
        <v>-0.42130000000000001</v>
      </c>
      <c r="J1379" s="21">
        <v>-0.24410000000000001</v>
      </c>
      <c r="K1379" s="21">
        <v>-1.6E-2</v>
      </c>
      <c r="L1379" s="21">
        <v>-2.3900000000000001E-2</v>
      </c>
      <c r="M1379" s="21">
        <v>8.6599999999999996E-2</v>
      </c>
      <c r="N1379" s="21">
        <v>-7.7100000000000002E-2</v>
      </c>
      <c r="O1379" s="21">
        <v>-7.5700000000000003E-2</v>
      </c>
      <c r="P1379" s="21">
        <v>5.1700000000000003E-2</v>
      </c>
      <c r="Q1379" s="21">
        <v>-1.2999999999999999E-2</v>
      </c>
      <c r="R1379" s="21">
        <v>-8.3000000000000001E-3</v>
      </c>
      <c r="S1379" s="21">
        <v>0.33629999999999999</v>
      </c>
      <c r="T1379" s="21">
        <v>0.1714</v>
      </c>
      <c r="U1379" s="10">
        <v>3.5</v>
      </c>
      <c r="V1379" s="10">
        <v>8.42</v>
      </c>
      <c r="W1379" s="7">
        <v>5.3</v>
      </c>
      <c r="X1379" s="20">
        <v>0.66069999999999995</v>
      </c>
      <c r="Y1379" s="75">
        <v>2020</v>
      </c>
      <c r="Z1379" s="7">
        <v>3.5</v>
      </c>
      <c r="AA1379" s="7">
        <v>0</v>
      </c>
      <c r="AB1379" s="51">
        <v>-30</v>
      </c>
      <c r="AC1379" s="51">
        <v>6</v>
      </c>
      <c r="AD1379" s="51"/>
      <c r="AE1379" s="51"/>
      <c r="AF1379" s="51">
        <v>-1</v>
      </c>
      <c r="AG1379" s="51"/>
      <c r="AH1379" s="20">
        <v>0</v>
      </c>
      <c r="AI1379" s="7" t="s">
        <v>8493</v>
      </c>
      <c r="AJ1379" s="67" t="s">
        <v>9203</v>
      </c>
      <c r="AK1379" s="44">
        <v>-0.96401028277634948</v>
      </c>
      <c r="AL1379" s="44">
        <v>-0.83720930232558088</v>
      </c>
      <c r="AM1379" s="44">
        <v>0.5</v>
      </c>
      <c r="AN1379" s="25">
        <v>0.46035502958579888</v>
      </c>
      <c r="AO1379" s="25">
        <v>0.10177514792899418</v>
      </c>
      <c r="AP1379" s="215">
        <v>84.5</v>
      </c>
      <c r="AQ1379" s="215" t="s">
        <v>9658</v>
      </c>
      <c r="AR1379" s="44">
        <v>-4.7114252061248498E-3</v>
      </c>
      <c r="AS1379" s="171" t="s">
        <v>7785</v>
      </c>
      <c r="AT1379" s="171" t="s">
        <v>7062</v>
      </c>
      <c r="AU1379" s="171" t="s">
        <v>7028</v>
      </c>
      <c r="AV1379" s="7" t="s">
        <v>8470</v>
      </c>
      <c r="AW1379" s="14" t="s">
        <v>6015</v>
      </c>
      <c r="AX1379" s="49" t="s">
        <v>6009</v>
      </c>
      <c r="AY1379" s="38" t="s">
        <v>6047</v>
      </c>
      <c r="AZ1379" s="14" t="s">
        <v>6083</v>
      </c>
      <c r="BA1379" s="49" t="s">
        <v>5967</v>
      </c>
      <c r="BB1379" s="38" t="s">
        <v>6007</v>
      </c>
      <c r="BC1379" s="7">
        <v>0.6</v>
      </c>
      <c r="BD1379" s="14" t="s">
        <v>6142</v>
      </c>
      <c r="BE1379" s="49" t="s">
        <v>5967</v>
      </c>
      <c r="BF1379" s="38" t="s">
        <v>6007</v>
      </c>
      <c r="BG1379" s="7">
        <v>0.7</v>
      </c>
      <c r="BH1379" s="45">
        <v>79.669948876937809</v>
      </c>
      <c r="BI1379" s="215" t="s">
        <v>8495</v>
      </c>
      <c r="BJ1379" s="215" t="s">
        <v>8554</v>
      </c>
      <c r="BK1379" s="7">
        <v>1</v>
      </c>
      <c r="BL1379" s="25">
        <v>4.756242568371055E-3</v>
      </c>
      <c r="BM1379" s="20">
        <v>0.49037500000000001</v>
      </c>
      <c r="BN1379" s="20">
        <v>0.44500000000000001</v>
      </c>
      <c r="BO1379" s="20">
        <v>0.52749999999999997</v>
      </c>
      <c r="BP1379" s="46">
        <v>10.035629453681711</v>
      </c>
      <c r="BQ1379" s="215" t="s">
        <v>8553</v>
      </c>
      <c r="BR1379" s="79">
        <v>-8.7790927021696288E-2</v>
      </c>
      <c r="BS1379" s="9">
        <v>5.6541127892950627E-2</v>
      </c>
      <c r="BT1379" s="9">
        <v>3.5363243369483932E-2</v>
      </c>
      <c r="BU1379" s="47" t="s">
        <v>5993</v>
      </c>
      <c r="BV1379" s="47">
        <v>44308</v>
      </c>
      <c r="BW1379" s="14" t="s">
        <v>5474</v>
      </c>
      <c r="BX1379" s="83">
        <v>9.4650887573964212E-2</v>
      </c>
      <c r="BY1379" s="82">
        <v>7</v>
      </c>
      <c r="BZ1379" s="46">
        <v>12.071428571428571</v>
      </c>
      <c r="CA1379" s="48" t="s">
        <v>8475</v>
      </c>
      <c r="CB1379" s="45">
        <v>-2535</v>
      </c>
      <c r="CC1379" s="45">
        <v>507</v>
      </c>
      <c r="CD1379" s="45">
        <v>0</v>
      </c>
      <c r="CE1379" s="45">
        <v>0</v>
      </c>
      <c r="CF1379" s="14" t="s">
        <v>9875</v>
      </c>
      <c r="CG1379" s="7" t="s">
        <v>8590</v>
      </c>
      <c r="CH1379" s="215" t="s">
        <v>8479</v>
      </c>
      <c r="CI1379" s="215" t="s">
        <v>8478</v>
      </c>
      <c r="CJ1379" s="215" t="s">
        <v>8479</v>
      </c>
      <c r="CK1379" s="43" t="s">
        <v>7198</v>
      </c>
      <c r="CL1379" s="43" t="s">
        <v>5474</v>
      </c>
      <c r="CM1379" s="43" t="s">
        <v>6898</v>
      </c>
      <c r="CN1379" s="145">
        <v>507</v>
      </c>
      <c r="CO1379" s="145">
        <v>-2535</v>
      </c>
      <c r="CP1379" s="148">
        <v>6732.1106801012447</v>
      </c>
      <c r="CQ1379" s="189" t="s">
        <v>5474</v>
      </c>
      <c r="CR1379" s="189" t="s">
        <v>5474</v>
      </c>
      <c r="CS1379" s="99" t="s">
        <v>5474</v>
      </c>
      <c r="CT1379" s="167" t="s">
        <v>5474</v>
      </c>
      <c r="CU1379" s="43" t="s">
        <v>5474</v>
      </c>
      <c r="CV1379" s="43" t="s">
        <v>5474</v>
      </c>
      <c r="CW1379" s="43" t="s">
        <v>5474</v>
      </c>
      <c r="CX1379" s="43" t="s">
        <v>5474</v>
      </c>
      <c r="CY1379" s="43" t="s">
        <v>5474</v>
      </c>
      <c r="CZ1379" s="43" t="s">
        <v>5474</v>
      </c>
      <c r="DA1379" s="42" t="s">
        <v>5474</v>
      </c>
      <c r="DB1379" s="42" t="s">
        <v>5474</v>
      </c>
      <c r="DC1379" s="42" t="s">
        <v>5474</v>
      </c>
      <c r="DD1379" s="42" t="s">
        <v>5474</v>
      </c>
      <c r="DE1379" s="42" t="s">
        <v>5474</v>
      </c>
      <c r="DF1379" s="42" t="s">
        <v>5474</v>
      </c>
      <c r="DG1379" s="42" t="s">
        <v>5474</v>
      </c>
      <c r="DH1379" s="42" t="s">
        <v>5474</v>
      </c>
    </row>
    <row r="1380" spans="1:112">
      <c r="A1380" s="22">
        <v>4137</v>
      </c>
      <c r="B1380" s="7" t="s">
        <v>900</v>
      </c>
      <c r="C1380" s="21">
        <v>-0.10730000000000001</v>
      </c>
      <c r="D1380" s="21">
        <v>0.27629999999999999</v>
      </c>
      <c r="E1380" s="21">
        <v>-0.12709999999999999</v>
      </c>
      <c r="F1380" s="21">
        <v>7.0000000000000007E-2</v>
      </c>
      <c r="G1380" s="21">
        <v>0.47310000000000002</v>
      </c>
      <c r="H1380" s="21"/>
      <c r="I1380" s="21">
        <v>2.2313999999999998</v>
      </c>
      <c r="J1380" s="21">
        <v>2.2313999999999998</v>
      </c>
      <c r="K1380" s="21">
        <v>-3.5700000000000003E-2</v>
      </c>
      <c r="L1380" s="21">
        <v>2.52E-2</v>
      </c>
      <c r="M1380" s="21">
        <v>1.46E-2</v>
      </c>
      <c r="N1380" s="21">
        <v>0.10290000000000001</v>
      </c>
      <c r="O1380" s="21">
        <v>0.1522</v>
      </c>
      <c r="P1380" s="21">
        <v>4.8999999999999998E-3</v>
      </c>
      <c r="Q1380" s="21">
        <v>-5.9999999999999995E-4</v>
      </c>
      <c r="R1380" s="21">
        <v>-6.1999999999999998E-3</v>
      </c>
      <c r="S1380" s="21">
        <v>0.73499999999999999</v>
      </c>
      <c r="T1380" s="21">
        <v>9.6799999999999997E-2</v>
      </c>
      <c r="U1380" s="10">
        <v>3.91</v>
      </c>
      <c r="V1380" s="10">
        <v>14.79</v>
      </c>
      <c r="W1380" s="7">
        <v>9.6179000000000006</v>
      </c>
      <c r="X1380" s="20">
        <v>0.78259999999999996</v>
      </c>
      <c r="Y1380" s="75">
        <v>2020</v>
      </c>
      <c r="Z1380" s="7">
        <v>8.5</v>
      </c>
      <c r="AA1380" s="7">
        <v>0</v>
      </c>
      <c r="AB1380" s="51">
        <v>-106</v>
      </c>
      <c r="AC1380" s="51">
        <v>-38</v>
      </c>
      <c r="AD1380" s="51">
        <v>1</v>
      </c>
      <c r="AE1380" s="51">
        <v>1</v>
      </c>
      <c r="AF1380" s="51">
        <v>-1</v>
      </c>
      <c r="AG1380" s="51"/>
      <c r="AH1380" s="20">
        <v>1.6999999999999999E-3</v>
      </c>
      <c r="AI1380" s="7" t="s">
        <v>8467</v>
      </c>
      <c r="AJ1380" s="67" t="s">
        <v>8757</v>
      </c>
      <c r="AK1380" s="44">
        <v>-0.83108108108108103</v>
      </c>
      <c r="AL1380" s="44">
        <v>-0.87755102040816324</v>
      </c>
      <c r="AM1380" s="44">
        <v>-1</v>
      </c>
      <c r="AN1380" s="25">
        <v>0.4</v>
      </c>
      <c r="AO1380" s="25">
        <v>0.13243243243243244</v>
      </c>
      <c r="AP1380" s="215">
        <v>185</v>
      </c>
      <c r="AQ1380" s="215" t="s">
        <v>9658</v>
      </c>
      <c r="AR1380" s="44">
        <v>-1.06951871657754E-2</v>
      </c>
      <c r="AS1380" s="171" t="s">
        <v>7785</v>
      </c>
      <c r="AT1380" s="171" t="s">
        <v>7293</v>
      </c>
      <c r="AU1380" s="171" t="s">
        <v>7086</v>
      </c>
      <c r="AV1380" s="7" t="s">
        <v>8470</v>
      </c>
      <c r="AW1380" s="14" t="s">
        <v>7969</v>
      </c>
      <c r="AX1380" s="49" t="s">
        <v>6009</v>
      </c>
      <c r="AY1380" s="38" t="s">
        <v>6007</v>
      </c>
      <c r="AZ1380" s="14" t="s">
        <v>6038</v>
      </c>
      <c r="BA1380" s="49" t="s">
        <v>5967</v>
      </c>
      <c r="BB1380" s="38" t="s">
        <v>6007</v>
      </c>
      <c r="BC1380" s="7">
        <v>0.5</v>
      </c>
      <c r="BD1380" s="14" t="s">
        <v>6170</v>
      </c>
      <c r="BE1380" s="49" t="s">
        <v>5967</v>
      </c>
      <c r="BF1380" s="38" t="s">
        <v>5971</v>
      </c>
      <c r="BG1380" s="7">
        <v>0.5</v>
      </c>
      <c r="BH1380" s="45">
        <v>273.37425805949863</v>
      </c>
      <c r="BI1380" s="215" t="s">
        <v>8495</v>
      </c>
      <c r="BJ1380" s="215" t="s">
        <v>8543</v>
      </c>
      <c r="BK1380" s="7">
        <v>2.5</v>
      </c>
      <c r="BL1380" s="25">
        <v>0</v>
      </c>
      <c r="BM1380" s="20">
        <v>0.65287499999999987</v>
      </c>
      <c r="BN1380" s="20">
        <v>0.60749999999999993</v>
      </c>
      <c r="BO1380" s="20">
        <v>0.68999999999999984</v>
      </c>
      <c r="BP1380" s="46">
        <v>12.508451656524679</v>
      </c>
      <c r="BQ1380" s="215" t="s">
        <v>8569</v>
      </c>
      <c r="BR1380" s="79">
        <v>9.3524864864864846E-2</v>
      </c>
      <c r="BS1380" s="9">
        <v>4.5870307350647455E-2</v>
      </c>
      <c r="BT1380" s="9">
        <v>3.986274886508534E-2</v>
      </c>
      <c r="BU1380" s="47">
        <v>44400</v>
      </c>
      <c r="BV1380" s="47">
        <v>44406</v>
      </c>
      <c r="BW1380" s="14" t="s">
        <v>5474</v>
      </c>
      <c r="BX1380" s="83">
        <v>0.31222983783783781</v>
      </c>
      <c r="BY1380" s="82">
        <v>15.51</v>
      </c>
      <c r="BZ1380" s="46">
        <v>11.927788523533204</v>
      </c>
      <c r="CA1380" s="48" t="s">
        <v>8526</v>
      </c>
      <c r="CB1380" s="45">
        <v>-19610</v>
      </c>
      <c r="CC1380" s="45">
        <v>-7030</v>
      </c>
      <c r="CD1380" s="45">
        <v>185</v>
      </c>
      <c r="CE1380" s="45">
        <v>185</v>
      </c>
      <c r="CF1380" s="14" t="s">
        <v>9876</v>
      </c>
      <c r="CG1380" s="7" t="s">
        <v>8556</v>
      </c>
      <c r="CH1380" s="215" t="s">
        <v>8523</v>
      </c>
      <c r="CI1380" s="215" t="s">
        <v>8478</v>
      </c>
      <c r="CJ1380" s="215" t="s">
        <v>8479</v>
      </c>
      <c r="CK1380" s="43" t="s">
        <v>6894</v>
      </c>
      <c r="CL1380" s="43" t="s">
        <v>5474</v>
      </c>
      <c r="CM1380" s="43" t="s">
        <v>5474</v>
      </c>
      <c r="CN1380" s="145">
        <v>-6845</v>
      </c>
      <c r="CO1380" s="145">
        <v>-19425</v>
      </c>
      <c r="CP1380" s="148">
        <v>50574.237741007244</v>
      </c>
      <c r="CQ1380" s="189" t="s">
        <v>5474</v>
      </c>
      <c r="CR1380" s="189" t="s">
        <v>5474</v>
      </c>
      <c r="CS1380" s="99" t="s">
        <v>5474</v>
      </c>
      <c r="CT1380" s="167" t="s">
        <v>5474</v>
      </c>
      <c r="CU1380" s="43" t="s">
        <v>5474</v>
      </c>
      <c r="CV1380" s="43" t="s">
        <v>5474</v>
      </c>
      <c r="CW1380" s="43" t="s">
        <v>5474</v>
      </c>
      <c r="CX1380" s="43" t="s">
        <v>5474</v>
      </c>
      <c r="CY1380" s="43" t="s">
        <v>5474</v>
      </c>
      <c r="CZ1380" s="43" t="s">
        <v>5474</v>
      </c>
      <c r="DA1380" s="42" t="s">
        <v>5474</v>
      </c>
      <c r="DB1380" s="42" t="s">
        <v>5474</v>
      </c>
      <c r="DC1380" s="42" t="s">
        <v>5474</v>
      </c>
      <c r="DD1380" s="42" t="s">
        <v>5474</v>
      </c>
      <c r="DE1380" s="42" t="s">
        <v>5474</v>
      </c>
      <c r="DF1380" s="42" t="s">
        <v>5474</v>
      </c>
      <c r="DG1380" s="42" t="s">
        <v>5474</v>
      </c>
      <c r="DH1380" s="42" t="s">
        <v>5474</v>
      </c>
    </row>
    <row r="1381" spans="1:112">
      <c r="A1381" s="22">
        <v>5529</v>
      </c>
      <c r="B1381" s="7" t="s">
        <v>1168</v>
      </c>
      <c r="C1381" s="21">
        <v>-9.5200000000000007E-2</v>
      </c>
      <c r="D1381" s="21">
        <v>-0.98329999999999995</v>
      </c>
      <c r="E1381" s="21">
        <v>-0.71309999999999996</v>
      </c>
      <c r="F1381" s="21">
        <v>-0.97</v>
      </c>
      <c r="G1381" s="21">
        <v>-0.81059999999999999</v>
      </c>
      <c r="H1381" s="21">
        <v>-3.5556000000000001</v>
      </c>
      <c r="I1381" s="21">
        <v>-1.2778</v>
      </c>
      <c r="J1381" s="21">
        <v>-1</v>
      </c>
      <c r="K1381" s="21">
        <v>-1.7600000000000001E-2</v>
      </c>
      <c r="L1381" s="21">
        <v>2.3800000000000002E-2</v>
      </c>
      <c r="M1381" s="21">
        <v>-0.1268</v>
      </c>
      <c r="N1381" s="21">
        <v>-1.4726999999999999</v>
      </c>
      <c r="O1381" s="21">
        <v>-1.3482000000000001</v>
      </c>
      <c r="P1381" s="21">
        <v>-0.31269999999999998</v>
      </c>
      <c r="Q1381" s="21">
        <v>-4.5999999999999999E-2</v>
      </c>
      <c r="R1381" s="21">
        <v>-2.5999999999999999E-2</v>
      </c>
      <c r="S1381" s="21">
        <v>-0.19089999999999999</v>
      </c>
      <c r="T1381" s="21">
        <v>-5.3400000000000003E-2</v>
      </c>
      <c r="U1381" s="10">
        <v>-0.5</v>
      </c>
      <c r="V1381" s="10">
        <v>-1.76</v>
      </c>
      <c r="W1381" s="7">
        <v>0</v>
      </c>
      <c r="X1381" s="20">
        <v>0</v>
      </c>
      <c r="Y1381" s="75"/>
      <c r="Z1381" s="7"/>
      <c r="AA1381" s="7"/>
      <c r="AB1381" s="51">
        <v>-5</v>
      </c>
      <c r="AC1381" s="51">
        <v>-4</v>
      </c>
      <c r="AD1381" s="51"/>
      <c r="AE1381" s="51"/>
      <c r="AF1381" s="51"/>
      <c r="AG1381" s="51"/>
      <c r="AH1381" s="20">
        <v>0</v>
      </c>
      <c r="AI1381" s="7" t="s">
        <v>8487</v>
      </c>
      <c r="AJ1381" s="67" t="s">
        <v>8757</v>
      </c>
      <c r="AK1381" s="44">
        <v>0.64437689969604872</v>
      </c>
      <c r="AL1381" s="44">
        <v>-0.83076923076923059</v>
      </c>
      <c r="AM1381" s="44">
        <v>-0.56249999999999867</v>
      </c>
      <c r="AN1381" s="25">
        <v>0.99395770392749239</v>
      </c>
      <c r="AO1381" s="25">
        <v>0.19637462235649547</v>
      </c>
      <c r="AP1381" s="215">
        <v>16.55</v>
      </c>
      <c r="AQ1381" s="215" t="s">
        <v>9658</v>
      </c>
      <c r="AR1381" s="44">
        <v>-8.9820359281437105E-3</v>
      </c>
      <c r="AS1381" s="171" t="s">
        <v>7916</v>
      </c>
      <c r="AT1381" s="171" t="s">
        <v>7054</v>
      </c>
      <c r="AU1381" s="171" t="s">
        <v>7083</v>
      </c>
      <c r="AV1381" s="7" t="s">
        <v>8470</v>
      </c>
      <c r="AW1381" s="14" t="s">
        <v>8154</v>
      </c>
      <c r="AX1381" s="49" t="s">
        <v>6020</v>
      </c>
      <c r="AY1381" s="38" t="s">
        <v>5971</v>
      </c>
      <c r="AZ1381" s="14" t="s">
        <v>6491</v>
      </c>
      <c r="BA1381" s="49" t="s">
        <v>5993</v>
      </c>
      <c r="BB1381" s="38" t="s">
        <v>5993</v>
      </c>
      <c r="BC1381" s="7">
        <v>0.4</v>
      </c>
      <c r="BD1381" s="14" t="s">
        <v>6118</v>
      </c>
      <c r="BE1381" s="49" t="s">
        <v>5960</v>
      </c>
      <c r="BF1381" s="38" t="s">
        <v>5961</v>
      </c>
      <c r="BG1381" s="7">
        <v>0.4</v>
      </c>
      <c r="BH1381" s="45">
        <v>209.70257991140056</v>
      </c>
      <c r="BI1381" s="215" t="s">
        <v>8471</v>
      </c>
      <c r="BJ1381" s="215" t="s">
        <v>8554</v>
      </c>
      <c r="BK1381" s="7">
        <v>1.1000000000000001</v>
      </c>
      <c r="BL1381" s="25">
        <v>2.1604938271605027E-2</v>
      </c>
      <c r="BM1381" s="20">
        <v>0.203375</v>
      </c>
      <c r="BN1381" s="20">
        <v>9.7500000000000003E-2</v>
      </c>
      <c r="BO1381" s="20">
        <v>0.28999999999999998</v>
      </c>
      <c r="BP1381" s="46" t="s">
        <v>8473</v>
      </c>
      <c r="BQ1381" s="215" t="s">
        <v>8473</v>
      </c>
      <c r="BR1381" s="79" t="s">
        <v>8473</v>
      </c>
      <c r="BS1381" s="9">
        <v>0</v>
      </c>
      <c r="BT1381" s="9">
        <v>0</v>
      </c>
      <c r="BU1381" s="47" t="s">
        <v>5993</v>
      </c>
      <c r="BV1381" s="47" t="s">
        <v>5993</v>
      </c>
      <c r="BW1381" s="14" t="s">
        <v>5474</v>
      </c>
      <c r="BX1381" s="83" t="s">
        <v>8473</v>
      </c>
      <c r="BY1381" s="82" t="s">
        <v>8473</v>
      </c>
      <c r="BZ1381" s="46" t="s">
        <v>8473</v>
      </c>
      <c r="CA1381" s="48" t="s">
        <v>5474</v>
      </c>
      <c r="CB1381" s="45">
        <v>-82.75</v>
      </c>
      <c r="CC1381" s="45">
        <v>-66.2</v>
      </c>
      <c r="CD1381" s="45">
        <v>0</v>
      </c>
      <c r="CE1381" s="45">
        <v>0</v>
      </c>
      <c r="CF1381" s="14" t="s">
        <v>9877</v>
      </c>
      <c r="CG1381" s="7" t="s">
        <v>8556</v>
      </c>
      <c r="CH1381" s="215" t="s">
        <v>8523</v>
      </c>
      <c r="CI1381" s="215" t="s">
        <v>8479</v>
      </c>
      <c r="CJ1381" s="215" t="s">
        <v>8479</v>
      </c>
      <c r="CK1381" s="43" t="s">
        <v>6968</v>
      </c>
      <c r="CL1381" s="43" t="s">
        <v>5474</v>
      </c>
      <c r="CM1381" s="43" t="s">
        <v>5474</v>
      </c>
      <c r="CN1381" s="145">
        <v>-66.2</v>
      </c>
      <c r="CO1381" s="145">
        <v>-82.75</v>
      </c>
      <c r="CP1381" s="148">
        <v>3470.5776975336794</v>
      </c>
      <c r="CQ1381" s="189" t="s">
        <v>5474</v>
      </c>
      <c r="CR1381" s="189" t="s">
        <v>5474</v>
      </c>
      <c r="CS1381" s="99" t="s">
        <v>5474</v>
      </c>
      <c r="CT1381" s="167" t="s">
        <v>5474</v>
      </c>
      <c r="CU1381" s="43" t="s">
        <v>5474</v>
      </c>
      <c r="CV1381" s="43" t="s">
        <v>5474</v>
      </c>
      <c r="CW1381" s="43" t="s">
        <v>5474</v>
      </c>
      <c r="CX1381" s="43" t="s">
        <v>5474</v>
      </c>
      <c r="CY1381" s="43" t="s">
        <v>5474</v>
      </c>
      <c r="CZ1381" s="43" t="s">
        <v>5474</v>
      </c>
      <c r="DA1381" s="42" t="s">
        <v>5474</v>
      </c>
      <c r="DB1381" s="42" t="s">
        <v>5474</v>
      </c>
      <c r="DC1381" s="42" t="s">
        <v>5474</v>
      </c>
      <c r="DD1381" s="42" t="s">
        <v>5474</v>
      </c>
      <c r="DE1381" s="42" t="s">
        <v>5474</v>
      </c>
      <c r="DF1381" s="42" t="s">
        <v>5474</v>
      </c>
      <c r="DG1381" s="42" t="s">
        <v>5474</v>
      </c>
      <c r="DH1381" s="42" t="s">
        <v>5474</v>
      </c>
    </row>
    <row r="1382" spans="1:112">
      <c r="A1382" s="22">
        <v>1303</v>
      </c>
      <c r="B1382" s="7" t="s">
        <v>53</v>
      </c>
      <c r="C1382" s="21">
        <v>6.3500000000000001E-2</v>
      </c>
      <c r="D1382" s="21">
        <v>0.69159999999999999</v>
      </c>
      <c r="E1382" s="21">
        <v>6.1499999999999999E-2</v>
      </c>
      <c r="F1382" s="21">
        <v>0.62839999999999996</v>
      </c>
      <c r="G1382" s="21">
        <v>0.55810000000000004</v>
      </c>
      <c r="H1382" s="21">
        <v>0.3049</v>
      </c>
      <c r="I1382" s="21">
        <v>9.7777999999999992</v>
      </c>
      <c r="J1382" s="21">
        <v>11.85</v>
      </c>
      <c r="K1382" s="21">
        <v>3.5200000000000002E-2</v>
      </c>
      <c r="L1382" s="21">
        <v>0.14729999999999999</v>
      </c>
      <c r="M1382" s="21">
        <v>9.8000000000000004E-2</v>
      </c>
      <c r="N1382" s="21">
        <v>4.0099999999999997E-2</v>
      </c>
      <c r="O1382" s="21">
        <v>0.16639999999999999</v>
      </c>
      <c r="P1382" s="21">
        <v>0.10730000000000001</v>
      </c>
      <c r="Q1382" s="21">
        <v>3.4200000000000001E-2</v>
      </c>
      <c r="R1382" s="21">
        <v>2.06E-2</v>
      </c>
      <c r="S1382" s="21">
        <v>0.1139</v>
      </c>
      <c r="T1382" s="21">
        <v>7.7600000000000002E-2</v>
      </c>
      <c r="U1382" s="10">
        <v>5.14</v>
      </c>
      <c r="V1382" s="10">
        <v>7.99</v>
      </c>
      <c r="W1382" s="7">
        <v>3.84</v>
      </c>
      <c r="X1382" s="20">
        <v>0.74390000000000001</v>
      </c>
      <c r="Y1382" s="75">
        <v>2020</v>
      </c>
      <c r="Z1382" s="7">
        <v>2.4</v>
      </c>
      <c r="AA1382" s="7">
        <v>0</v>
      </c>
      <c r="AB1382" s="51">
        <v>1999</v>
      </c>
      <c r="AC1382" s="51">
        <v>1489</v>
      </c>
      <c r="AD1382" s="51">
        <v>654</v>
      </c>
      <c r="AE1382" s="51">
        <v>27</v>
      </c>
      <c r="AF1382" s="51">
        <v>-402</v>
      </c>
      <c r="AG1382" s="51">
        <v>17</v>
      </c>
      <c r="AH1382" s="20">
        <v>3.1300000000000001E-2</v>
      </c>
      <c r="AI1382" s="7" t="s">
        <v>8487</v>
      </c>
      <c r="AJ1382" s="67" t="s">
        <v>8494</v>
      </c>
      <c r="AK1382" s="44">
        <v>0.78529411764705892</v>
      </c>
      <c r="AL1382" s="44">
        <v>-0.56944444444444342</v>
      </c>
      <c r="AM1382" s="44">
        <v>-0.59999999999999432</v>
      </c>
      <c r="AN1382" s="25">
        <v>0.40141676505312868</v>
      </c>
      <c r="AO1382" s="25">
        <v>8.5005903187721402E-2</v>
      </c>
      <c r="AP1382" s="215">
        <v>84.7</v>
      </c>
      <c r="AQ1382" s="215" t="s">
        <v>9658</v>
      </c>
      <c r="AR1382" s="44">
        <v>-2.3557126030624201E-3</v>
      </c>
      <c r="AS1382" s="171" t="s">
        <v>7006</v>
      </c>
      <c r="AT1382" s="171" t="s">
        <v>7007</v>
      </c>
      <c r="AU1382" s="171" t="s">
        <v>7008</v>
      </c>
      <c r="AV1382" s="7" t="s">
        <v>5474</v>
      </c>
      <c r="AW1382" s="14" t="s">
        <v>6869</v>
      </c>
      <c r="AX1382" s="49" t="s">
        <v>6009</v>
      </c>
      <c r="AY1382" s="38" t="s">
        <v>5971</v>
      </c>
      <c r="AZ1382" s="14" t="s">
        <v>6038</v>
      </c>
      <c r="BA1382" s="49" t="s">
        <v>5967</v>
      </c>
      <c r="BB1382" s="38" t="s">
        <v>5961</v>
      </c>
      <c r="BC1382" s="7">
        <v>0.3</v>
      </c>
      <c r="BD1382" s="14" t="s">
        <v>5980</v>
      </c>
      <c r="BE1382" s="49" t="s">
        <v>5967</v>
      </c>
      <c r="BF1382" s="38" t="s">
        <v>5989</v>
      </c>
      <c r="BG1382" s="7">
        <v>0.6</v>
      </c>
      <c r="BH1382" s="45">
        <v>2925.9066288777399</v>
      </c>
      <c r="BI1382" s="215" t="s">
        <v>8518</v>
      </c>
      <c r="BJ1382" s="215" t="s">
        <v>8568</v>
      </c>
      <c r="BK1382" s="7">
        <v>0.6</v>
      </c>
      <c r="BL1382" s="25">
        <v>7.1343638525565821E-3</v>
      </c>
      <c r="BM1382" s="20">
        <v>0.75131249999999983</v>
      </c>
      <c r="BN1382" s="20">
        <v>0.78499999999999992</v>
      </c>
      <c r="BO1382" s="20">
        <v>0.72374999999999978</v>
      </c>
      <c r="BP1382" s="46">
        <v>10.600750938673341</v>
      </c>
      <c r="BQ1382" s="215" t="s">
        <v>8585</v>
      </c>
      <c r="BR1382" s="79">
        <v>0.42573514364423432</v>
      </c>
      <c r="BS1382" s="9">
        <v>3.9256829249011416E-2</v>
      </c>
      <c r="BT1382" s="9">
        <v>2.2354527079160746E-2</v>
      </c>
      <c r="BU1382" s="47">
        <v>44399</v>
      </c>
      <c r="BV1382" s="47">
        <v>44405</v>
      </c>
      <c r="BW1382" s="14" t="s">
        <v>5474</v>
      </c>
      <c r="BX1382" s="83">
        <v>0.71088217237308116</v>
      </c>
      <c r="BY1382" s="82">
        <v>9.7399999999999984</v>
      </c>
      <c r="BZ1382" s="46">
        <v>8.6960985626283378</v>
      </c>
      <c r="CA1382" s="48" t="s">
        <v>8593</v>
      </c>
      <c r="CB1382" s="45">
        <v>169315.30000000002</v>
      </c>
      <c r="CC1382" s="45">
        <v>126118.3</v>
      </c>
      <c r="CD1382" s="45">
        <v>55393.8</v>
      </c>
      <c r="CE1382" s="45">
        <v>2286.9</v>
      </c>
      <c r="CF1382" s="14" t="s">
        <v>9878</v>
      </c>
      <c r="CG1382" s="7" t="s">
        <v>8556</v>
      </c>
      <c r="CH1382" s="215" t="s">
        <v>8546</v>
      </c>
      <c r="CI1382" s="215" t="s">
        <v>8478</v>
      </c>
      <c r="CJ1382" s="215" t="s">
        <v>8523</v>
      </c>
      <c r="CK1382" s="43" t="s">
        <v>6887</v>
      </c>
      <c r="CL1382" s="43" t="s">
        <v>5474</v>
      </c>
      <c r="CM1382" s="43" t="s">
        <v>5474</v>
      </c>
      <c r="CN1382" s="145">
        <v>128405.2</v>
      </c>
      <c r="CO1382" s="145">
        <v>224709.10000000003</v>
      </c>
      <c r="CP1382" s="148">
        <v>247824.29146594458</v>
      </c>
      <c r="CQ1382" s="189" t="s">
        <v>5474</v>
      </c>
      <c r="CR1382" s="189" t="s">
        <v>5474</v>
      </c>
      <c r="CS1382" s="99" t="s">
        <v>5474</v>
      </c>
      <c r="CT1382" s="167" t="s">
        <v>5474</v>
      </c>
      <c r="CU1382" s="43" t="s">
        <v>5474</v>
      </c>
      <c r="CV1382" s="43" t="s">
        <v>5474</v>
      </c>
      <c r="CW1382" s="43" t="s">
        <v>5474</v>
      </c>
      <c r="CX1382" s="43" t="s">
        <v>5474</v>
      </c>
      <c r="CY1382" s="43" t="s">
        <v>5474</v>
      </c>
      <c r="CZ1382" s="43" t="s">
        <v>5474</v>
      </c>
      <c r="DA1382" s="42" t="s">
        <v>5474</v>
      </c>
      <c r="DB1382" s="42" t="s">
        <v>5474</v>
      </c>
      <c r="DC1382" s="42" t="s">
        <v>5474</v>
      </c>
      <c r="DD1382" s="42" t="s">
        <v>5474</v>
      </c>
      <c r="DE1382" s="42" t="s">
        <v>5474</v>
      </c>
      <c r="DF1382" s="42" t="s">
        <v>5474</v>
      </c>
      <c r="DG1382" s="42" t="s">
        <v>5474</v>
      </c>
      <c r="DH1382" s="42" t="s">
        <v>5477</v>
      </c>
    </row>
    <row r="1383" spans="1:112">
      <c r="A1383" s="22">
        <v>2035</v>
      </c>
      <c r="B1383" s="7" t="s">
        <v>274</v>
      </c>
      <c r="C1383" s="21">
        <v>9.4799999999999995E-2</v>
      </c>
      <c r="D1383" s="21">
        <v>0.85029999999999994</v>
      </c>
      <c r="E1383" s="21">
        <v>0.2031</v>
      </c>
      <c r="F1383" s="21">
        <v>0.72989999999999999</v>
      </c>
      <c r="G1383" s="21">
        <v>0.3997</v>
      </c>
      <c r="H1383" s="21">
        <v>4.3125</v>
      </c>
      <c r="I1383" s="21">
        <v>4.2691999999999997</v>
      </c>
      <c r="J1383" s="21">
        <v>1.5706</v>
      </c>
      <c r="K1383" s="21">
        <v>4.4200000000000003E-2</v>
      </c>
      <c r="L1383" s="21">
        <v>0.1203</v>
      </c>
      <c r="M1383" s="21">
        <v>0.1203</v>
      </c>
      <c r="N1383" s="21">
        <v>5.1700000000000003E-2</v>
      </c>
      <c r="O1383" s="21">
        <v>0.1346</v>
      </c>
      <c r="P1383" s="21">
        <v>0.12479999999999999</v>
      </c>
      <c r="Q1383" s="21">
        <v>4.7399999999999998E-2</v>
      </c>
      <c r="R1383" s="21">
        <v>1.11E-2</v>
      </c>
      <c r="S1383" s="21">
        <v>-5.6300000000000003E-2</v>
      </c>
      <c r="T1383" s="21">
        <v>-1.03E-2</v>
      </c>
      <c r="U1383" s="10">
        <v>1.01</v>
      </c>
      <c r="V1383" s="10">
        <v>0.88</v>
      </c>
      <c r="W1383" s="7">
        <v>0</v>
      </c>
      <c r="X1383" s="20">
        <v>0</v>
      </c>
      <c r="Y1383" s="75"/>
      <c r="Z1383" s="7"/>
      <c r="AA1383" s="7"/>
      <c r="AB1383" s="51">
        <v>-3</v>
      </c>
      <c r="AC1383" s="51">
        <v>1</v>
      </c>
      <c r="AD1383" s="51"/>
      <c r="AE1383" s="51"/>
      <c r="AF1383" s="51"/>
      <c r="AG1383" s="51"/>
      <c r="AH1383" s="20">
        <v>6.4999999999999997E-3</v>
      </c>
      <c r="AI1383" s="7" t="s">
        <v>8493</v>
      </c>
      <c r="AJ1383" s="67" t="s">
        <v>8494</v>
      </c>
      <c r="AK1383" s="44">
        <v>-0.87965616045845307</v>
      </c>
      <c r="AL1383" s="44">
        <v>-0.92857142857142927</v>
      </c>
      <c r="AM1383" s="44">
        <v>-1</v>
      </c>
      <c r="AN1383" s="25">
        <v>0.49085794655414899</v>
      </c>
      <c r="AO1383" s="25">
        <v>0.17721518987341767</v>
      </c>
      <c r="AP1383" s="215">
        <v>35.549999999999997</v>
      </c>
      <c r="AQ1383" s="215" t="s">
        <v>9658</v>
      </c>
      <c r="AR1383" s="44">
        <v>-4.2016806722688996E-3</v>
      </c>
      <c r="AS1383" s="171" t="s">
        <v>7055</v>
      </c>
      <c r="AT1383" s="171" t="s">
        <v>7264</v>
      </c>
      <c r="AU1383" s="171" t="s">
        <v>6920</v>
      </c>
      <c r="AV1383" s="7" t="s">
        <v>8470</v>
      </c>
      <c r="AW1383" s="14" t="s">
        <v>6517</v>
      </c>
      <c r="AX1383" s="49" t="s">
        <v>5967</v>
      </c>
      <c r="AY1383" s="38" t="s">
        <v>6047</v>
      </c>
      <c r="AZ1383" s="14" t="s">
        <v>6123</v>
      </c>
      <c r="BA1383" s="49" t="s">
        <v>5993</v>
      </c>
      <c r="BB1383" s="38" t="s">
        <v>5993</v>
      </c>
      <c r="BC1383" s="7">
        <v>0.3</v>
      </c>
      <c r="BD1383" s="14" t="s">
        <v>6102</v>
      </c>
      <c r="BE1383" s="49" t="s">
        <v>5960</v>
      </c>
      <c r="BF1383" s="38" t="s">
        <v>5971</v>
      </c>
      <c r="BG1383" s="7">
        <v>0.1</v>
      </c>
      <c r="BH1383" s="45">
        <v>28.970890500704655</v>
      </c>
      <c r="BI1383" s="215" t="s">
        <v>8495</v>
      </c>
      <c r="BJ1383" s="215" t="s">
        <v>8554</v>
      </c>
      <c r="BK1383" s="7">
        <v>0.5</v>
      </c>
      <c r="BL1383" s="25">
        <v>0</v>
      </c>
      <c r="BM1383" s="20">
        <v>0.77462500000000012</v>
      </c>
      <c r="BN1383" s="20">
        <v>0.82000000000000006</v>
      </c>
      <c r="BO1383" s="20">
        <v>0.73749999999999993</v>
      </c>
      <c r="BP1383" s="46">
        <v>40.397727272727266</v>
      </c>
      <c r="BQ1383" s="215" t="s">
        <v>8553</v>
      </c>
      <c r="BR1383" s="79">
        <v>-0.72658227848101264</v>
      </c>
      <c r="BS1383" s="9">
        <v>0</v>
      </c>
      <c r="BT1383" s="9">
        <v>0</v>
      </c>
      <c r="BU1383" s="47" t="s">
        <v>5993</v>
      </c>
      <c r="BV1383" s="47" t="s">
        <v>5993</v>
      </c>
      <c r="BW1383" s="14" t="s">
        <v>5474</v>
      </c>
      <c r="BX1383" s="83">
        <v>-0.65822784810126589</v>
      </c>
      <c r="BY1383" s="82">
        <v>0.81</v>
      </c>
      <c r="BZ1383" s="46">
        <v>43.888888888888886</v>
      </c>
      <c r="CA1383" s="48" t="s">
        <v>8475</v>
      </c>
      <c r="CB1383" s="45">
        <v>-106.64999999999999</v>
      </c>
      <c r="CC1383" s="45">
        <v>35.549999999999997</v>
      </c>
      <c r="CD1383" s="45">
        <v>0</v>
      </c>
      <c r="CE1383" s="45">
        <v>0</v>
      </c>
      <c r="CF1383" s="14" t="s">
        <v>9879</v>
      </c>
      <c r="CG1383" s="7" t="s">
        <v>8556</v>
      </c>
      <c r="CH1383" s="215" t="s">
        <v>8479</v>
      </c>
      <c r="CI1383" s="215" t="s">
        <v>8478</v>
      </c>
      <c r="CJ1383" s="215" t="s">
        <v>8479</v>
      </c>
      <c r="CK1383" s="43" t="s">
        <v>6887</v>
      </c>
      <c r="CL1383" s="43" t="s">
        <v>5474</v>
      </c>
      <c r="CM1383" s="43" t="s">
        <v>5474</v>
      </c>
      <c r="CN1383" s="145">
        <v>35.549999999999997</v>
      </c>
      <c r="CO1383" s="145">
        <v>-106.64999999999999</v>
      </c>
      <c r="CP1383" s="148">
        <v>1029.9151573000504</v>
      </c>
      <c r="CQ1383" s="189" t="s">
        <v>5474</v>
      </c>
      <c r="CR1383" s="189" t="s">
        <v>5474</v>
      </c>
      <c r="CS1383" s="99" t="s">
        <v>5474</v>
      </c>
      <c r="CT1383" s="167" t="s">
        <v>5474</v>
      </c>
      <c r="CU1383" s="43" t="s">
        <v>5474</v>
      </c>
      <c r="CV1383" s="43" t="s">
        <v>5474</v>
      </c>
      <c r="CW1383" s="43" t="s">
        <v>5474</v>
      </c>
      <c r="CX1383" s="43" t="s">
        <v>5474</v>
      </c>
      <c r="CY1383" s="43" t="s">
        <v>5474</v>
      </c>
      <c r="CZ1383" s="43" t="s">
        <v>5474</v>
      </c>
      <c r="DA1383" s="42" t="s">
        <v>5474</v>
      </c>
      <c r="DB1383" s="42" t="s">
        <v>5474</v>
      </c>
      <c r="DC1383" s="42" t="s">
        <v>5474</v>
      </c>
      <c r="DD1383" s="42" t="s">
        <v>5474</v>
      </c>
      <c r="DE1383" s="42" t="s">
        <v>5474</v>
      </c>
      <c r="DF1383" s="42" t="s">
        <v>5474</v>
      </c>
      <c r="DG1383" s="42" t="s">
        <v>5474</v>
      </c>
      <c r="DH1383" s="42" t="s">
        <v>5474</v>
      </c>
    </row>
    <row r="1384" spans="1:112">
      <c r="A1384" s="22">
        <v>5543</v>
      </c>
      <c r="B1384" s="7" t="s">
        <v>5865</v>
      </c>
      <c r="C1384" s="21">
        <v>0.23119999999999999</v>
      </c>
      <c r="D1384" s="21">
        <v>0.99990000000000001</v>
      </c>
      <c r="E1384" s="21">
        <v>4.3299999999999998E-2</v>
      </c>
      <c r="F1384" s="21">
        <v>0.97160000000000002</v>
      </c>
      <c r="G1384" s="21">
        <v>1.5150999999999999</v>
      </c>
      <c r="H1384" s="21"/>
      <c r="I1384" s="21">
        <v>1.381</v>
      </c>
      <c r="J1384" s="21">
        <v>1.381</v>
      </c>
      <c r="K1384" s="21">
        <v>-8.9899999999999994E-2</v>
      </c>
      <c r="L1384" s="21">
        <v>-3.6700000000000003E-2</v>
      </c>
      <c r="M1384" s="21">
        <v>-1.34E-2</v>
      </c>
      <c r="N1384" s="21">
        <v>-5.4300000000000001E-2</v>
      </c>
      <c r="O1384" s="21">
        <v>0.13059999999999999</v>
      </c>
      <c r="P1384" s="21">
        <v>4.3799999999999999E-2</v>
      </c>
      <c r="Q1384" s="21">
        <v>1.46E-2</v>
      </c>
      <c r="R1384" s="21">
        <v>7.7999999999999996E-3</v>
      </c>
      <c r="S1384" s="21">
        <v>1.66E-2</v>
      </c>
      <c r="T1384" s="21">
        <v>1.46E-2</v>
      </c>
      <c r="U1384" s="10">
        <v>0.16</v>
      </c>
      <c r="V1384" s="10">
        <v>1.39</v>
      </c>
      <c r="W1384" s="7">
        <v>0.8</v>
      </c>
      <c r="X1384" s="20">
        <v>0.9516</v>
      </c>
      <c r="Y1384" s="75">
        <v>2020</v>
      </c>
      <c r="Z1384" s="7">
        <v>1</v>
      </c>
      <c r="AA1384" s="7">
        <v>0</v>
      </c>
      <c r="AB1384" s="51"/>
      <c r="AC1384" s="51"/>
      <c r="AD1384" s="51"/>
      <c r="AE1384" s="51"/>
      <c r="AF1384" s="51">
        <v>2</v>
      </c>
      <c r="AG1384" s="51"/>
      <c r="AH1384" s="20">
        <v>0</v>
      </c>
      <c r="AI1384" s="7" t="s">
        <v>8481</v>
      </c>
      <c r="AJ1384" s="67" t="s">
        <v>8843</v>
      </c>
      <c r="AK1384" s="44">
        <v>0.50280373831775704</v>
      </c>
      <c r="AL1384" s="44">
        <v>-0.875</v>
      </c>
      <c r="AM1384" s="44">
        <v>-1</v>
      </c>
      <c r="AN1384" s="25">
        <v>0.43495934959349591</v>
      </c>
      <c r="AO1384" s="25">
        <v>0.1951219512195122</v>
      </c>
      <c r="AP1384" s="215">
        <v>61.5</v>
      </c>
      <c r="AQ1384" s="215" t="s">
        <v>9658</v>
      </c>
      <c r="AR1384" s="44">
        <v>-4.8543689320388302E-3</v>
      </c>
      <c r="AS1384" s="171" t="s">
        <v>7055</v>
      </c>
      <c r="AT1384" s="171" t="s">
        <v>7388</v>
      </c>
      <c r="AU1384" s="171" t="s">
        <v>7300</v>
      </c>
      <c r="AV1384" s="7" t="s">
        <v>5474</v>
      </c>
      <c r="AW1384" s="14" t="s">
        <v>7824</v>
      </c>
      <c r="AX1384" s="49" t="s">
        <v>5960</v>
      </c>
      <c r="AY1384" s="38" t="s">
        <v>5971</v>
      </c>
      <c r="AZ1384" s="14" t="s">
        <v>6129</v>
      </c>
      <c r="BA1384" s="49" t="s">
        <v>5993</v>
      </c>
      <c r="BB1384" s="38" t="s">
        <v>5993</v>
      </c>
      <c r="BC1384" s="7">
        <v>0.2</v>
      </c>
      <c r="BD1384" s="14" t="s">
        <v>5980</v>
      </c>
      <c r="BE1384" s="49" t="s">
        <v>5967</v>
      </c>
      <c r="BF1384" s="38" t="s">
        <v>5961</v>
      </c>
      <c r="BG1384" s="7">
        <v>1.5</v>
      </c>
      <c r="BH1384" s="45">
        <v>34.093133353345927</v>
      </c>
      <c r="BI1384" s="215" t="s">
        <v>8495</v>
      </c>
      <c r="BJ1384" s="215" t="s">
        <v>8554</v>
      </c>
      <c r="BK1384" s="7">
        <v>3</v>
      </c>
      <c r="BL1384" s="25">
        <v>0</v>
      </c>
      <c r="BM1384" s="20">
        <v>0.73843750000000008</v>
      </c>
      <c r="BN1384" s="20">
        <v>0.8175</v>
      </c>
      <c r="BO1384" s="20">
        <v>0.67374999999999996</v>
      </c>
      <c r="BP1384" s="46">
        <v>44.244604316546763</v>
      </c>
      <c r="BQ1384" s="215" t="s">
        <v>8483</v>
      </c>
      <c r="BR1384" s="79">
        <v>-0.44296585365853652</v>
      </c>
      <c r="BS1384" s="9">
        <v>7.1164985646974266E-3</v>
      </c>
      <c r="BT1384" s="9">
        <v>1.0349617340186024E-2</v>
      </c>
      <c r="BU1384" s="47" t="s">
        <v>5993</v>
      </c>
      <c r="BV1384" s="47" t="s">
        <v>5993</v>
      </c>
      <c r="BW1384" s="14" t="s">
        <v>5474</v>
      </c>
      <c r="BX1384" s="83">
        <v>-0.33155902439024393</v>
      </c>
      <c r="BY1384" s="82">
        <v>2.16</v>
      </c>
      <c r="BZ1384" s="46">
        <v>28.472222222222221</v>
      </c>
      <c r="CA1384" s="48" t="s">
        <v>5474</v>
      </c>
      <c r="CB1384" s="45">
        <v>0</v>
      </c>
      <c r="CC1384" s="45">
        <v>0</v>
      </c>
      <c r="CD1384" s="45">
        <v>0</v>
      </c>
      <c r="CE1384" s="45">
        <v>0</v>
      </c>
      <c r="CF1384" s="14" t="s">
        <v>9880</v>
      </c>
      <c r="CG1384" s="7" t="s">
        <v>8556</v>
      </c>
      <c r="CH1384" s="215" t="s">
        <v>8479</v>
      </c>
      <c r="CI1384" s="215" t="s">
        <v>8498</v>
      </c>
      <c r="CJ1384" s="215" t="s">
        <v>8523</v>
      </c>
      <c r="CK1384" s="43" t="s">
        <v>5474</v>
      </c>
      <c r="CL1384" s="43" t="s">
        <v>5474</v>
      </c>
      <c r="CM1384" s="43" t="s">
        <v>5474</v>
      </c>
      <c r="CN1384" s="145">
        <v>0</v>
      </c>
      <c r="CO1384" s="145">
        <v>0</v>
      </c>
      <c r="CP1384" s="148">
        <v>2096.7277012307745</v>
      </c>
      <c r="CQ1384" s="189" t="s">
        <v>5474</v>
      </c>
      <c r="CR1384" s="189" t="s">
        <v>5474</v>
      </c>
      <c r="CS1384" s="99" t="s">
        <v>5474</v>
      </c>
      <c r="CT1384" s="167" t="s">
        <v>5474</v>
      </c>
      <c r="CU1384" s="43" t="s">
        <v>5474</v>
      </c>
      <c r="CV1384" s="43" t="s">
        <v>5474</v>
      </c>
      <c r="CW1384" s="43" t="s">
        <v>5474</v>
      </c>
      <c r="CX1384" s="43" t="s">
        <v>5474</v>
      </c>
      <c r="CY1384" s="43" t="s">
        <v>5474</v>
      </c>
      <c r="CZ1384" s="43" t="s">
        <v>5474</v>
      </c>
      <c r="DA1384" s="42" t="s">
        <v>5474</v>
      </c>
      <c r="DB1384" s="42" t="s">
        <v>5474</v>
      </c>
      <c r="DC1384" s="42" t="s">
        <v>5474</v>
      </c>
      <c r="DD1384" s="42" t="s">
        <v>5474</v>
      </c>
      <c r="DE1384" s="42" t="s">
        <v>5474</v>
      </c>
      <c r="DF1384" s="42" t="s">
        <v>5474</v>
      </c>
      <c r="DG1384" s="42" t="s">
        <v>5474</v>
      </c>
      <c r="DH1384" s="42" t="s">
        <v>5474</v>
      </c>
    </row>
    <row r="1385" spans="1:112">
      <c r="A1385" s="22">
        <v>2527</v>
      </c>
      <c r="B1385" s="7" t="s">
        <v>464</v>
      </c>
      <c r="C1385" s="21">
        <v>9.9768000000000008</v>
      </c>
      <c r="D1385" s="21">
        <v>10.904500000000001</v>
      </c>
      <c r="E1385" s="21">
        <v>6.1268000000000002</v>
      </c>
      <c r="F1385" s="21">
        <v>10.085699999999999</v>
      </c>
      <c r="G1385" s="21">
        <v>3.1198000000000001</v>
      </c>
      <c r="H1385" s="21">
        <v>-0.1071</v>
      </c>
      <c r="I1385" s="21">
        <v>5.8182</v>
      </c>
      <c r="J1385" s="21">
        <v>4.1289999999999996</v>
      </c>
      <c r="K1385" s="21">
        <v>5.2999999999999999E-2</v>
      </c>
      <c r="L1385" s="21">
        <v>3.2000000000000001E-2</v>
      </c>
      <c r="M1385" s="21">
        <v>1.7899999999999999E-2</v>
      </c>
      <c r="N1385" s="21">
        <v>0.1135</v>
      </c>
      <c r="O1385" s="21">
        <v>0.13370000000000001</v>
      </c>
      <c r="P1385" s="21">
        <v>2.76E-2</v>
      </c>
      <c r="Q1385" s="21">
        <v>-1.8E-3</v>
      </c>
      <c r="R1385" s="21">
        <v>1.5E-3</v>
      </c>
      <c r="S1385" s="21">
        <v>4.0399999999999998E-2</v>
      </c>
      <c r="T1385" s="21">
        <v>1.9900000000000001E-2</v>
      </c>
      <c r="U1385" s="10">
        <v>1.59</v>
      </c>
      <c r="V1385" s="10">
        <v>2.76</v>
      </c>
      <c r="W1385" s="7">
        <v>1.2</v>
      </c>
      <c r="X1385" s="20">
        <v>0.8659</v>
      </c>
      <c r="Y1385" s="75">
        <v>2020</v>
      </c>
      <c r="Z1385" s="7">
        <v>1.4</v>
      </c>
      <c r="AA1385" s="7">
        <v>0</v>
      </c>
      <c r="AB1385" s="51">
        <v>459</v>
      </c>
      <c r="AC1385" s="51">
        <v>394</v>
      </c>
      <c r="AD1385" s="51">
        <v>8</v>
      </c>
      <c r="AE1385" s="51">
        <v>4</v>
      </c>
      <c r="AF1385" s="51">
        <v>-23</v>
      </c>
      <c r="AG1385" s="51"/>
      <c r="AH1385" s="20">
        <v>0</v>
      </c>
      <c r="AI1385" s="7" t="s">
        <v>8487</v>
      </c>
      <c r="AJ1385" s="67" t="s">
        <v>8482</v>
      </c>
      <c r="AK1385" s="44">
        <v>0.76666666666666661</v>
      </c>
      <c r="AL1385" s="44">
        <v>-0.62222222222222234</v>
      </c>
      <c r="AM1385" s="44">
        <v>-0.80000000000000193</v>
      </c>
      <c r="AN1385" s="25">
        <v>0.44117647058823528</v>
      </c>
      <c r="AO1385" s="25">
        <v>0.16544117647058823</v>
      </c>
      <c r="AP1385" s="215">
        <v>27.2</v>
      </c>
      <c r="AQ1385" s="215" t="s">
        <v>9658</v>
      </c>
      <c r="AR1385" s="44">
        <v>-9.1074681238615604E-3</v>
      </c>
      <c r="AS1385" s="171" t="s">
        <v>7055</v>
      </c>
      <c r="AT1385" s="171" t="s">
        <v>7194</v>
      </c>
      <c r="AU1385" s="171" t="s">
        <v>7611</v>
      </c>
      <c r="AV1385" s="7" t="s">
        <v>5474</v>
      </c>
      <c r="AW1385" s="14" t="s">
        <v>7620</v>
      </c>
      <c r="AX1385" s="49" t="s">
        <v>6009</v>
      </c>
      <c r="AY1385" s="38" t="s">
        <v>5971</v>
      </c>
      <c r="AZ1385" s="14" t="s">
        <v>6145</v>
      </c>
      <c r="BA1385" s="49" t="s">
        <v>5967</v>
      </c>
      <c r="BB1385" s="38" t="s">
        <v>5961</v>
      </c>
      <c r="BC1385" s="7">
        <v>0.5</v>
      </c>
      <c r="BD1385" s="14" t="s">
        <v>6123</v>
      </c>
      <c r="BE1385" s="49" t="s">
        <v>6009</v>
      </c>
      <c r="BF1385" s="38" t="s">
        <v>5989</v>
      </c>
      <c r="BG1385" s="7">
        <v>1.4</v>
      </c>
      <c r="BH1385" s="45">
        <v>797.9424311487337</v>
      </c>
      <c r="BI1385" s="215" t="s">
        <v>8471</v>
      </c>
      <c r="BJ1385" s="215" t="s">
        <v>8509</v>
      </c>
      <c r="BK1385" s="7">
        <v>0.8</v>
      </c>
      <c r="BL1385" s="25">
        <v>5.5452865064694479E-3</v>
      </c>
      <c r="BM1385" s="20">
        <v>0.83156249999999998</v>
      </c>
      <c r="BN1385" s="20">
        <v>1</v>
      </c>
      <c r="BO1385" s="20">
        <v>0.69374999999999987</v>
      </c>
      <c r="BP1385" s="46">
        <v>9.8550724637681171</v>
      </c>
      <c r="BQ1385" s="215" t="s">
        <v>8585</v>
      </c>
      <c r="BR1385" s="79">
        <v>4.9902028186274512</v>
      </c>
      <c r="BS1385" s="9">
        <v>3.8045083321393447E-2</v>
      </c>
      <c r="BT1385" s="9">
        <v>4.5355259964501737E-2</v>
      </c>
      <c r="BU1385" s="47" t="s">
        <v>5993</v>
      </c>
      <c r="BV1385" s="47" t="s">
        <v>5993</v>
      </c>
      <c r="BW1385" s="14" t="s">
        <v>5474</v>
      </c>
      <c r="BX1385" s="83">
        <v>6.1882433823529404</v>
      </c>
      <c r="BY1385" s="82">
        <v>11.29</v>
      </c>
      <c r="BZ1385" s="46">
        <v>2.4092116917626218</v>
      </c>
      <c r="CA1385" s="48" t="s">
        <v>8593</v>
      </c>
      <c r="CB1385" s="45">
        <v>12484.8</v>
      </c>
      <c r="CC1385" s="45">
        <v>10716.8</v>
      </c>
      <c r="CD1385" s="45">
        <v>217.6</v>
      </c>
      <c r="CE1385" s="45">
        <v>108.8</v>
      </c>
      <c r="CF1385" s="14" t="s">
        <v>9881</v>
      </c>
      <c r="CG1385" s="7" t="s">
        <v>8556</v>
      </c>
      <c r="CH1385" s="215" t="s">
        <v>8523</v>
      </c>
      <c r="CI1385" s="215" t="s">
        <v>8478</v>
      </c>
      <c r="CJ1385" s="215" t="s">
        <v>8478</v>
      </c>
      <c r="CK1385" s="43" t="s">
        <v>6887</v>
      </c>
      <c r="CL1385" s="43" t="s">
        <v>5474</v>
      </c>
      <c r="CM1385" s="43" t="s">
        <v>5474</v>
      </c>
      <c r="CN1385" s="145">
        <v>10825.599999999999</v>
      </c>
      <c r="CO1385" s="145">
        <v>12702.4</v>
      </c>
      <c r="CP1385" s="148">
        <v>21704.034127245555</v>
      </c>
      <c r="CQ1385" s="189" t="s">
        <v>5474</v>
      </c>
      <c r="CR1385" s="189" t="s">
        <v>5474</v>
      </c>
      <c r="CS1385" s="99" t="s">
        <v>5474</v>
      </c>
      <c r="CT1385" s="167" t="s">
        <v>5474</v>
      </c>
      <c r="CU1385" s="43" t="s">
        <v>5474</v>
      </c>
      <c r="CV1385" s="43" t="s">
        <v>5474</v>
      </c>
      <c r="CW1385" s="43" t="s">
        <v>5474</v>
      </c>
      <c r="CX1385" s="43" t="s">
        <v>5474</v>
      </c>
      <c r="CY1385" s="43" t="s">
        <v>5474</v>
      </c>
      <c r="CZ1385" s="43" t="s">
        <v>5474</v>
      </c>
      <c r="DA1385" s="42" t="s">
        <v>5474</v>
      </c>
      <c r="DB1385" s="42" t="s">
        <v>5474</v>
      </c>
      <c r="DC1385" s="42" t="s">
        <v>5474</v>
      </c>
      <c r="DD1385" s="42" t="s">
        <v>5474</v>
      </c>
      <c r="DE1385" s="42" t="s">
        <v>5474</v>
      </c>
      <c r="DF1385" s="42" t="s">
        <v>5474</v>
      </c>
      <c r="DG1385" s="42" t="s">
        <v>5474</v>
      </c>
      <c r="DH1385" s="42" t="s">
        <v>5474</v>
      </c>
    </row>
    <row r="1386" spans="1:112">
      <c r="A1386" s="22">
        <v>1586</v>
      </c>
      <c r="B1386" s="7" t="s">
        <v>168</v>
      </c>
      <c r="C1386" s="21">
        <v>-0.15490000000000001</v>
      </c>
      <c r="D1386" s="21">
        <v>3.8100000000000002E-2</v>
      </c>
      <c r="E1386" s="21">
        <v>-6.4299999999999996E-2</v>
      </c>
      <c r="F1386" s="21">
        <v>-2.2200000000000001E-2</v>
      </c>
      <c r="G1386" s="21">
        <v>0.26400000000000001</v>
      </c>
      <c r="H1386" s="21">
        <v>-0.25</v>
      </c>
      <c r="I1386" s="21">
        <v>-0.36840000000000001</v>
      </c>
      <c r="J1386" s="21">
        <v>0.1351</v>
      </c>
      <c r="K1386" s="21">
        <v>-8.0000000000000004E-4</v>
      </c>
      <c r="L1386" s="21">
        <v>-2.1399999999999999E-2</v>
      </c>
      <c r="M1386" s="21">
        <v>2.1999999999999999E-2</v>
      </c>
      <c r="N1386" s="21">
        <v>-8.6999999999999994E-3</v>
      </c>
      <c r="O1386" s="21">
        <v>-1.8599999999999998E-2</v>
      </c>
      <c r="P1386" s="21">
        <v>3.9600000000000003E-2</v>
      </c>
      <c r="Q1386" s="21">
        <v>1.11E-2</v>
      </c>
      <c r="R1386" s="21">
        <v>3.5000000000000001E-3</v>
      </c>
      <c r="S1386" s="21">
        <v>3.3399999999999999E-2</v>
      </c>
      <c r="T1386" s="21">
        <v>2.0400000000000001E-2</v>
      </c>
      <c r="U1386" s="10">
        <v>0.84</v>
      </c>
      <c r="V1386" s="10">
        <v>1.82</v>
      </c>
      <c r="W1386" s="7">
        <v>0.57030000000000003</v>
      </c>
      <c r="X1386" s="20">
        <v>0.75409999999999999</v>
      </c>
      <c r="Y1386" s="75">
        <v>2020</v>
      </c>
      <c r="Z1386" s="7">
        <v>0.8</v>
      </c>
      <c r="AA1386" s="7">
        <v>0.2</v>
      </c>
      <c r="AB1386" s="51">
        <v>-64</v>
      </c>
      <c r="AC1386" s="51">
        <v>-17</v>
      </c>
      <c r="AD1386" s="51"/>
      <c r="AE1386" s="51"/>
      <c r="AF1386" s="51">
        <v>-19</v>
      </c>
      <c r="AG1386" s="51"/>
      <c r="AH1386" s="20">
        <v>3.3E-3</v>
      </c>
      <c r="AI1386" s="7" t="s">
        <v>8493</v>
      </c>
      <c r="AJ1386" s="67" t="s">
        <v>8757</v>
      </c>
      <c r="AK1386" s="44">
        <v>-0.97452229299363025</v>
      </c>
      <c r="AL1386" s="44">
        <v>-0.95505617977528023</v>
      </c>
      <c r="AM1386" s="44">
        <v>-0.62499999999999112</v>
      </c>
      <c r="AN1386" s="25">
        <v>0.40051020408163268</v>
      </c>
      <c r="AO1386" s="25">
        <v>0.11352040816326538</v>
      </c>
      <c r="AP1386" s="215">
        <v>39.200000000000003</v>
      </c>
      <c r="AQ1386" s="215" t="s">
        <v>9658</v>
      </c>
      <c r="AR1386" s="44">
        <v>-5.0761421319796898E-3</v>
      </c>
      <c r="AS1386" s="171" t="s">
        <v>7230</v>
      </c>
      <c r="AT1386" s="171" t="s">
        <v>7231</v>
      </c>
      <c r="AU1386" s="171" t="s">
        <v>6948</v>
      </c>
      <c r="AV1386" s="7" t="s">
        <v>8470</v>
      </c>
      <c r="AW1386" s="14" t="s">
        <v>7229</v>
      </c>
      <c r="AX1386" s="49" t="s">
        <v>5967</v>
      </c>
      <c r="AY1386" s="38" t="s">
        <v>6047</v>
      </c>
      <c r="AZ1386" s="14" t="s">
        <v>6544</v>
      </c>
      <c r="BA1386" s="49" t="s">
        <v>5967</v>
      </c>
      <c r="BB1386" s="38" t="s">
        <v>6007</v>
      </c>
      <c r="BC1386" s="7">
        <v>0.5</v>
      </c>
      <c r="BD1386" s="14" t="s">
        <v>6103</v>
      </c>
      <c r="BE1386" s="49" t="s">
        <v>5967</v>
      </c>
      <c r="BF1386" s="38" t="s">
        <v>6007</v>
      </c>
      <c r="BG1386" s="7">
        <v>0.3</v>
      </c>
      <c r="BH1386" s="45">
        <v>169.1208483374736</v>
      </c>
      <c r="BI1386" s="215" t="s">
        <v>8495</v>
      </c>
      <c r="BJ1386" s="215" t="s">
        <v>8554</v>
      </c>
      <c r="BK1386" s="7">
        <v>1</v>
      </c>
      <c r="BL1386" s="25">
        <v>3.8412291933420154E-3</v>
      </c>
      <c r="BM1386" s="20">
        <v>0.57687500000000003</v>
      </c>
      <c r="BN1386" s="20">
        <v>0.57000000000000006</v>
      </c>
      <c r="BO1386" s="20">
        <v>0.58249999999999991</v>
      </c>
      <c r="BP1386" s="46">
        <v>21.53846153846154</v>
      </c>
      <c r="BQ1386" s="215" t="s">
        <v>8553</v>
      </c>
      <c r="BR1386" s="79">
        <v>-0.44211989795918372</v>
      </c>
      <c r="BS1386" s="9">
        <v>8.6478792938859961E-3</v>
      </c>
      <c r="BT1386" s="9">
        <v>3.4357173798584384E-2</v>
      </c>
      <c r="BU1386" s="47" t="s">
        <v>5993</v>
      </c>
      <c r="BV1386" s="47" t="s">
        <v>5993</v>
      </c>
      <c r="BW1386" s="14" t="s">
        <v>5474</v>
      </c>
      <c r="BX1386" s="83">
        <v>-0.33054387755102055</v>
      </c>
      <c r="BY1386" s="82">
        <v>1.74</v>
      </c>
      <c r="BZ1386" s="46">
        <v>22.52873563218391</v>
      </c>
      <c r="CA1386" s="48" t="s">
        <v>5474</v>
      </c>
      <c r="CB1386" s="45">
        <v>-2508.8000000000002</v>
      </c>
      <c r="CC1386" s="45">
        <v>-666.40000000000009</v>
      </c>
      <c r="CD1386" s="45">
        <v>0</v>
      </c>
      <c r="CE1386" s="45">
        <v>0</v>
      </c>
      <c r="CF1386" s="14" t="s">
        <v>9882</v>
      </c>
      <c r="CG1386" s="7" t="s">
        <v>8556</v>
      </c>
      <c r="CH1386" s="215" t="s">
        <v>8523</v>
      </c>
      <c r="CI1386" s="215" t="s">
        <v>8546</v>
      </c>
      <c r="CJ1386" s="215" t="s">
        <v>8479</v>
      </c>
      <c r="CK1386" s="43" t="s">
        <v>6965</v>
      </c>
      <c r="CL1386" s="43" t="s">
        <v>5474</v>
      </c>
      <c r="CM1386" s="43" t="s">
        <v>5474</v>
      </c>
      <c r="CN1386" s="145">
        <v>-666.40000000000009</v>
      </c>
      <c r="CO1386" s="145">
        <v>-2508.8000000000002</v>
      </c>
      <c r="CP1386" s="148">
        <v>6629.5372548289661</v>
      </c>
      <c r="CQ1386" s="189">
        <v>-0.11734693877551006</v>
      </c>
      <c r="CR1386" s="189">
        <v>0</v>
      </c>
      <c r="CS1386" s="99">
        <v>45169</v>
      </c>
      <c r="CT1386" s="167" t="s">
        <v>5474</v>
      </c>
      <c r="CU1386" s="43" t="s">
        <v>5474</v>
      </c>
      <c r="CV1386" s="43" t="s">
        <v>5474</v>
      </c>
      <c r="CW1386" s="43" t="s">
        <v>5474</v>
      </c>
      <c r="CX1386" s="43" t="s">
        <v>5474</v>
      </c>
      <c r="CY1386" s="43" t="s">
        <v>5474</v>
      </c>
      <c r="CZ1386" s="43" t="s">
        <v>5474</v>
      </c>
      <c r="DA1386" s="42" t="s">
        <v>5474</v>
      </c>
      <c r="DB1386" s="42" t="s">
        <v>5474</v>
      </c>
      <c r="DC1386" s="42" t="s">
        <v>5474</v>
      </c>
      <c r="DD1386" s="42" t="s">
        <v>5474</v>
      </c>
      <c r="DE1386" s="42" t="s">
        <v>5474</v>
      </c>
      <c r="DF1386" s="42" t="s">
        <v>5474</v>
      </c>
      <c r="DG1386" s="42" t="s">
        <v>5474</v>
      </c>
      <c r="DH1386" s="42" t="s">
        <v>5474</v>
      </c>
    </row>
    <row r="1387" spans="1:112">
      <c r="A1387" s="22">
        <v>2542</v>
      </c>
      <c r="B1387" s="7" t="s">
        <v>474</v>
      </c>
      <c r="C1387" s="21">
        <v>-0.59850000000000003</v>
      </c>
      <c r="D1387" s="21">
        <v>1.6722999999999999</v>
      </c>
      <c r="E1387" s="21">
        <v>-0.34699999999999998</v>
      </c>
      <c r="F1387" s="21">
        <v>0.30509999999999998</v>
      </c>
      <c r="G1387" s="21">
        <v>1.45</v>
      </c>
      <c r="H1387" s="21">
        <v>-0.1283</v>
      </c>
      <c r="I1387" s="21">
        <v>0.36809999999999998</v>
      </c>
      <c r="J1387" s="21">
        <v>1.8973</v>
      </c>
      <c r="K1387" s="21">
        <v>-2.5600000000000001E-2</v>
      </c>
      <c r="L1387" s="21">
        <v>-6.4999999999999997E-3</v>
      </c>
      <c r="M1387" s="21">
        <v>6.6E-3</v>
      </c>
      <c r="N1387" s="21">
        <v>-1.09E-2</v>
      </c>
      <c r="O1387" s="21">
        <v>-0.01</v>
      </c>
      <c r="P1387" s="21">
        <v>7.2999999999999995E-2</v>
      </c>
      <c r="Q1387" s="21">
        <v>2.86E-2</v>
      </c>
      <c r="R1387" s="21">
        <v>4.7000000000000002E-3</v>
      </c>
      <c r="S1387" s="21">
        <v>0.13239999999999999</v>
      </c>
      <c r="T1387" s="21">
        <v>4.4499999999999998E-2</v>
      </c>
      <c r="U1387" s="10">
        <v>4.2300000000000004</v>
      </c>
      <c r="V1387" s="10">
        <v>5</v>
      </c>
      <c r="W1387" s="7">
        <v>3.2</v>
      </c>
      <c r="X1387" s="20">
        <v>0.82589999999999997</v>
      </c>
      <c r="Y1387" s="75">
        <v>2020</v>
      </c>
      <c r="Z1387" s="7">
        <v>2</v>
      </c>
      <c r="AA1387" s="7">
        <v>0</v>
      </c>
      <c r="AB1387" s="51">
        <v>-841</v>
      </c>
      <c r="AC1387" s="51">
        <v>484</v>
      </c>
      <c r="AD1387" s="51">
        <v>1293</v>
      </c>
      <c r="AE1387" s="51"/>
      <c r="AF1387" s="51">
        <v>1750</v>
      </c>
      <c r="AG1387" s="51">
        <v>506</v>
      </c>
      <c r="AH1387" s="20">
        <v>0.45350000000000001</v>
      </c>
      <c r="AI1387" s="7" t="s">
        <v>8487</v>
      </c>
      <c r="AJ1387" s="67" t="s">
        <v>8843</v>
      </c>
      <c r="AK1387" s="44">
        <v>0.73404255319148937</v>
      </c>
      <c r="AL1387" s="44">
        <v>-0.90909090909090906</v>
      </c>
      <c r="AM1387" s="44">
        <v>-0.83333333333334125</v>
      </c>
      <c r="AN1387" s="25">
        <v>0.19873150105708243</v>
      </c>
      <c r="AO1387" s="25">
        <v>5.8139534883720936E-2</v>
      </c>
      <c r="AP1387" s="215">
        <v>47.3</v>
      </c>
      <c r="AQ1387" s="215" t="s">
        <v>9658</v>
      </c>
      <c r="AR1387" s="44">
        <v>-7.3452256033578103E-3</v>
      </c>
      <c r="AS1387" s="171" t="s">
        <v>7230</v>
      </c>
      <c r="AT1387" s="171" t="s">
        <v>7110</v>
      </c>
      <c r="AU1387" s="171" t="s">
        <v>6911</v>
      </c>
      <c r="AV1387" s="7" t="s">
        <v>5474</v>
      </c>
      <c r="AW1387" s="14" t="s">
        <v>7162</v>
      </c>
      <c r="AX1387" s="49" t="s">
        <v>5967</v>
      </c>
      <c r="AY1387" s="38" t="s">
        <v>6007</v>
      </c>
      <c r="AZ1387" s="14" t="s">
        <v>6123</v>
      </c>
      <c r="BA1387" s="49" t="s">
        <v>5988</v>
      </c>
      <c r="BB1387" s="38" t="s">
        <v>5989</v>
      </c>
      <c r="BC1387" s="7">
        <v>0.3</v>
      </c>
      <c r="BD1387" s="14" t="s">
        <v>5980</v>
      </c>
      <c r="BE1387" s="49" t="s">
        <v>6009</v>
      </c>
      <c r="BF1387" s="38" t="s">
        <v>5961</v>
      </c>
      <c r="BG1387" s="7">
        <v>0.8</v>
      </c>
      <c r="BH1387" s="45">
        <v>3163.038930826001</v>
      </c>
      <c r="BI1387" s="215" t="s">
        <v>8518</v>
      </c>
      <c r="BJ1387" s="215" t="s">
        <v>8509</v>
      </c>
      <c r="BK1387" s="7">
        <v>1.1000000000000001</v>
      </c>
      <c r="BL1387" s="25">
        <v>2.1186440677964896E-3</v>
      </c>
      <c r="BM1387" s="20">
        <v>0.61868750000000006</v>
      </c>
      <c r="BN1387" s="20">
        <v>0.58499999999999996</v>
      </c>
      <c r="BO1387" s="20">
        <v>0.64624999999999999</v>
      </c>
      <c r="BP1387" s="46">
        <v>9.4599999999999991</v>
      </c>
      <c r="BQ1387" s="215" t="s">
        <v>8585</v>
      </c>
      <c r="BR1387" s="79">
        <v>0.4929059196617338</v>
      </c>
      <c r="BS1387" s="9">
        <v>6.1443830546903166E-2</v>
      </c>
      <c r="BT1387" s="9">
        <v>3.6221402890343146E-2</v>
      </c>
      <c r="BU1387" s="47" t="s">
        <v>5993</v>
      </c>
      <c r="BV1387" s="47" t="s">
        <v>5993</v>
      </c>
      <c r="BW1387" s="14" t="s">
        <v>5474</v>
      </c>
      <c r="BX1387" s="83">
        <v>0.79148710359408048</v>
      </c>
      <c r="BY1387" s="82">
        <v>5.1300000000000008</v>
      </c>
      <c r="BZ1387" s="46">
        <v>9.2202729044834282</v>
      </c>
      <c r="CA1387" s="48" t="s">
        <v>8475</v>
      </c>
      <c r="CB1387" s="45">
        <v>-39779.299999999996</v>
      </c>
      <c r="CC1387" s="45">
        <v>22893.199999999997</v>
      </c>
      <c r="CD1387" s="45">
        <v>61158.899999999994</v>
      </c>
      <c r="CE1387" s="45">
        <v>0</v>
      </c>
      <c r="CF1387" s="14" t="s">
        <v>9883</v>
      </c>
      <c r="CG1387" s="7" t="s">
        <v>8556</v>
      </c>
      <c r="CH1387" s="215" t="s">
        <v>8523</v>
      </c>
      <c r="CI1387" s="215" t="s">
        <v>8478</v>
      </c>
      <c r="CJ1387" s="215" t="s">
        <v>8523</v>
      </c>
      <c r="CK1387" s="43" t="s">
        <v>6968</v>
      </c>
      <c r="CL1387" s="43" t="s">
        <v>5474</v>
      </c>
      <c r="CM1387" s="43" t="s">
        <v>5474</v>
      </c>
      <c r="CN1387" s="145">
        <v>22893.199999999997</v>
      </c>
      <c r="CO1387" s="145">
        <v>21379.599999999999</v>
      </c>
      <c r="CP1387" s="148">
        <v>149611.74142806983</v>
      </c>
      <c r="CQ1387" s="189">
        <v>0.20718816067653273</v>
      </c>
      <c r="CR1387" s="189">
        <v>2.8799999999999999E-2</v>
      </c>
      <c r="CS1387" s="99">
        <v>44720</v>
      </c>
      <c r="CT1387" s="167" t="s">
        <v>9884</v>
      </c>
      <c r="CU1387" s="43" t="s">
        <v>5474</v>
      </c>
      <c r="CV1387" s="43" t="s">
        <v>5474</v>
      </c>
      <c r="CW1387" s="43" t="s">
        <v>5474</v>
      </c>
      <c r="CX1387" s="43" t="s">
        <v>5474</v>
      </c>
      <c r="CY1387" s="43" t="s">
        <v>5474</v>
      </c>
      <c r="CZ1387" s="43" t="s">
        <v>5474</v>
      </c>
      <c r="DA1387" s="42" t="s">
        <v>8958</v>
      </c>
      <c r="DB1387" s="42" t="s">
        <v>8528</v>
      </c>
      <c r="DC1387" s="42" t="s">
        <v>8601</v>
      </c>
      <c r="DD1387" s="42" t="s">
        <v>8718</v>
      </c>
      <c r="DE1387" s="42" t="s">
        <v>5474</v>
      </c>
      <c r="DF1387" s="42" t="s">
        <v>8504</v>
      </c>
      <c r="DG1387" s="42" t="s">
        <v>5474</v>
      </c>
      <c r="DH1387" s="42" t="s">
        <v>5478</v>
      </c>
    </row>
    <row r="1388" spans="1:112">
      <c r="A1388" s="22">
        <v>6670</v>
      </c>
      <c r="B1388" s="7" t="s">
        <v>4548</v>
      </c>
      <c r="C1388" s="21">
        <v>5.5599999999999997E-2</v>
      </c>
      <c r="D1388" s="21">
        <v>1.4838</v>
      </c>
      <c r="E1388" s="21">
        <v>7.1300000000000002E-2</v>
      </c>
      <c r="F1388" s="21">
        <v>1.0616000000000001</v>
      </c>
      <c r="G1388" s="21">
        <v>0.9869</v>
      </c>
      <c r="H1388" s="21">
        <v>-0.25509999999999999</v>
      </c>
      <c r="I1388" s="21">
        <v>6.1311</v>
      </c>
      <c r="J1388" s="21">
        <v>1.6194999999999999</v>
      </c>
      <c r="K1388" s="21">
        <v>-2.12E-2</v>
      </c>
      <c r="L1388" s="21">
        <v>3.44E-2</v>
      </c>
      <c r="M1388" s="21">
        <v>-1.09E-2</v>
      </c>
      <c r="N1388" s="21">
        <v>-2.6800000000000001E-2</v>
      </c>
      <c r="O1388" s="21">
        <v>7.2499999999999995E-2</v>
      </c>
      <c r="P1388" s="21">
        <v>-7.9000000000000008E-3</v>
      </c>
      <c r="Q1388" s="21">
        <v>-3.2000000000000002E-3</v>
      </c>
      <c r="R1388" s="21">
        <v>-7.1999999999999998E-3</v>
      </c>
      <c r="S1388" s="21">
        <v>1.4771000000000001</v>
      </c>
      <c r="T1388" s="21">
        <v>0.58030000000000004</v>
      </c>
      <c r="U1388" s="10">
        <v>10.19</v>
      </c>
      <c r="V1388" s="10">
        <v>14.92</v>
      </c>
      <c r="W1388" s="7">
        <v>6.92</v>
      </c>
      <c r="X1388" s="20">
        <v>0.63270000000000004</v>
      </c>
      <c r="Y1388" s="75">
        <v>2020</v>
      </c>
      <c r="Z1388" s="7">
        <v>6.6</v>
      </c>
      <c r="AA1388" s="7">
        <v>0</v>
      </c>
      <c r="AB1388" s="51">
        <v>-560</v>
      </c>
      <c r="AC1388" s="51">
        <v>-51</v>
      </c>
      <c r="AD1388" s="51">
        <v>-175</v>
      </c>
      <c r="AE1388" s="51">
        <v>-23</v>
      </c>
      <c r="AF1388" s="51">
        <v>-158</v>
      </c>
      <c r="AG1388" s="51">
        <v>-49</v>
      </c>
      <c r="AH1388" s="20">
        <v>1.77E-2</v>
      </c>
      <c r="AI1388" s="7" t="s">
        <v>8493</v>
      </c>
      <c r="AJ1388" s="67" t="s">
        <v>8494</v>
      </c>
      <c r="AK1388" s="44">
        <v>-0.85353535353535348</v>
      </c>
      <c r="AL1388" s="44">
        <v>-0.90625</v>
      </c>
      <c r="AM1388" s="44">
        <v>-1</v>
      </c>
      <c r="AN1388" s="25">
        <v>0.55932203389830504</v>
      </c>
      <c r="AO1388" s="25">
        <v>0.2711864406779661</v>
      </c>
      <c r="AP1388" s="215">
        <v>177</v>
      </c>
      <c r="AQ1388" s="215" t="s">
        <v>9658</v>
      </c>
      <c r="AR1388" s="44">
        <v>-5.6179775280898797E-3</v>
      </c>
      <c r="AS1388" s="171" t="s">
        <v>7573</v>
      </c>
      <c r="AT1388" s="171" t="s">
        <v>7200</v>
      </c>
      <c r="AU1388" s="171" t="s">
        <v>7520</v>
      </c>
      <c r="AV1388" s="7" t="s">
        <v>8470</v>
      </c>
      <c r="AW1388" s="14" t="s">
        <v>6609</v>
      </c>
      <c r="AX1388" s="49" t="s">
        <v>6009</v>
      </c>
      <c r="AY1388" s="38" t="s">
        <v>6047</v>
      </c>
      <c r="AZ1388" s="14" t="s">
        <v>6038</v>
      </c>
      <c r="BA1388" s="49" t="s">
        <v>5993</v>
      </c>
      <c r="BB1388" s="38" t="s">
        <v>5993</v>
      </c>
      <c r="BC1388" s="7">
        <v>0.3</v>
      </c>
      <c r="BD1388" s="14" t="s">
        <v>5959</v>
      </c>
      <c r="BE1388" s="49" t="s">
        <v>5967</v>
      </c>
      <c r="BF1388" s="38" t="s">
        <v>5961</v>
      </c>
      <c r="BG1388" s="7">
        <v>0.6</v>
      </c>
      <c r="BH1388" s="45">
        <v>213.92972254359975</v>
      </c>
      <c r="BI1388" s="215" t="s">
        <v>8471</v>
      </c>
      <c r="BJ1388" s="215" t="s">
        <v>8568</v>
      </c>
      <c r="BK1388" s="7">
        <v>0.6</v>
      </c>
      <c r="BL1388" s="25">
        <v>0</v>
      </c>
      <c r="BM1388" s="20">
        <v>0.7410000000000001</v>
      </c>
      <c r="BN1388" s="20">
        <v>0.84000000000000008</v>
      </c>
      <c r="BO1388" s="20">
        <v>0.65999999999999992</v>
      </c>
      <c r="BP1388" s="46">
        <v>11.863270777479892</v>
      </c>
      <c r="BQ1388" s="215" t="s">
        <v>8569</v>
      </c>
      <c r="BR1388" s="79">
        <v>0.11348050847457627</v>
      </c>
      <c r="BS1388" s="9">
        <v>3.3052686978913615E-2</v>
      </c>
      <c r="BT1388" s="9">
        <v>3.1255292134235058E-2</v>
      </c>
      <c r="BU1388" s="47" t="s">
        <v>5993</v>
      </c>
      <c r="BV1388" s="47" t="s">
        <v>5993</v>
      </c>
      <c r="BW1388" s="14" t="s">
        <v>5474</v>
      </c>
      <c r="BX1388" s="83">
        <v>0.33617661016949141</v>
      </c>
      <c r="BY1388" s="82">
        <v>18.689999999999998</v>
      </c>
      <c r="BZ1388" s="46">
        <v>9.4703049759229554</v>
      </c>
      <c r="CA1388" s="48" t="s">
        <v>5474</v>
      </c>
      <c r="CB1388" s="45">
        <v>-99120</v>
      </c>
      <c r="CC1388" s="45">
        <v>-9027</v>
      </c>
      <c r="CD1388" s="45">
        <v>-30975</v>
      </c>
      <c r="CE1388" s="45">
        <v>-4071</v>
      </c>
      <c r="CF1388" s="14" t="s">
        <v>4549</v>
      </c>
      <c r="CG1388" s="7" t="s">
        <v>8556</v>
      </c>
      <c r="CH1388" s="215" t="s">
        <v>8479</v>
      </c>
      <c r="CI1388" s="215" t="s">
        <v>8478</v>
      </c>
      <c r="CJ1388" s="215" t="s">
        <v>8479</v>
      </c>
      <c r="CK1388" s="43" t="s">
        <v>6887</v>
      </c>
      <c r="CL1388" s="43" t="s">
        <v>5474</v>
      </c>
      <c r="CM1388" s="43" t="s">
        <v>5474</v>
      </c>
      <c r="CN1388" s="145">
        <v>-13098</v>
      </c>
      <c r="CO1388" s="145">
        <v>-130095</v>
      </c>
      <c r="CP1388" s="148">
        <v>37865.560890217159</v>
      </c>
      <c r="CQ1388" s="189" t="s">
        <v>5474</v>
      </c>
      <c r="CR1388" s="189" t="s">
        <v>5474</v>
      </c>
      <c r="CS1388" s="99" t="s">
        <v>5474</v>
      </c>
      <c r="CT1388" s="167" t="s">
        <v>5474</v>
      </c>
      <c r="CU1388" s="43" t="s">
        <v>5474</v>
      </c>
      <c r="CV1388" s="43" t="s">
        <v>5474</v>
      </c>
      <c r="CW1388" s="43" t="s">
        <v>5474</v>
      </c>
      <c r="CX1388" s="43" t="s">
        <v>5474</v>
      </c>
      <c r="CY1388" s="43" t="s">
        <v>5474</v>
      </c>
      <c r="CZ1388" s="43" t="s">
        <v>5474</v>
      </c>
      <c r="DA1388" s="42" t="s">
        <v>5474</v>
      </c>
      <c r="DB1388" s="42" t="s">
        <v>5474</v>
      </c>
      <c r="DC1388" s="42" t="s">
        <v>5474</v>
      </c>
      <c r="DD1388" s="42" t="s">
        <v>5474</v>
      </c>
      <c r="DE1388" s="42" t="s">
        <v>5474</v>
      </c>
      <c r="DF1388" s="42" t="s">
        <v>5474</v>
      </c>
      <c r="DG1388" s="42" t="s">
        <v>5474</v>
      </c>
      <c r="DH1388" s="42" t="s">
        <v>5474</v>
      </c>
    </row>
    <row r="1389" spans="1:112">
      <c r="A1389" s="22">
        <v>3709</v>
      </c>
      <c r="B1389" s="7" t="s">
        <v>3062</v>
      </c>
      <c r="C1389" s="21">
        <v>-7.6399999999999996E-2</v>
      </c>
      <c r="D1389" s="21">
        <v>-0.3695</v>
      </c>
      <c r="E1389" s="21">
        <v>-0.14199999999999999</v>
      </c>
      <c r="F1389" s="21">
        <v>-0.29920000000000002</v>
      </c>
      <c r="G1389" s="21">
        <v>1.1900000000000001E-2</v>
      </c>
      <c r="H1389" s="21">
        <v>0.3548</v>
      </c>
      <c r="I1389" s="21">
        <v>1.5846</v>
      </c>
      <c r="J1389" s="21">
        <v>1.92</v>
      </c>
      <c r="K1389" s="21">
        <v>9.1000000000000004E-3</v>
      </c>
      <c r="L1389" s="21">
        <v>2.4299999999999999E-2</v>
      </c>
      <c r="M1389" s="21">
        <v>1.24E-2</v>
      </c>
      <c r="N1389" s="21">
        <v>9.9000000000000008E-3</v>
      </c>
      <c r="O1389" s="21">
        <v>1.9099999999999999E-2</v>
      </c>
      <c r="P1389" s="21">
        <v>1.0999999999999999E-2</v>
      </c>
      <c r="Q1389" s="21">
        <v>3.6700000000000003E-2</v>
      </c>
      <c r="R1389" s="21">
        <v>9.7999999999999997E-3</v>
      </c>
      <c r="S1389" s="21">
        <v>9.1300000000000006E-2</v>
      </c>
      <c r="T1389" s="21">
        <v>5.6128</v>
      </c>
      <c r="U1389" s="10">
        <v>2.92</v>
      </c>
      <c r="V1389" s="10">
        <v>4.5999999999999996</v>
      </c>
      <c r="W1389" s="7">
        <v>0.78</v>
      </c>
      <c r="X1389" s="20">
        <v>0.55940000000000001</v>
      </c>
      <c r="Y1389" s="75">
        <v>2020</v>
      </c>
      <c r="Z1389" s="7">
        <v>1.4</v>
      </c>
      <c r="AA1389" s="7">
        <v>0</v>
      </c>
      <c r="AB1389" s="51">
        <v>40</v>
      </c>
      <c r="AC1389" s="51">
        <v>25</v>
      </c>
      <c r="AD1389" s="51"/>
      <c r="AE1389" s="51"/>
      <c r="AF1389" s="51"/>
      <c r="AG1389" s="51"/>
      <c r="AH1389" s="20">
        <v>5.1200000000000002E-2</v>
      </c>
      <c r="AI1389" s="7" t="s">
        <v>8481</v>
      </c>
      <c r="AJ1389" s="67" t="s">
        <v>8757</v>
      </c>
      <c r="AK1389" s="44">
        <v>0.53809523809523796</v>
      </c>
      <c r="AL1389" s="44">
        <v>-0.6428571428571429</v>
      </c>
      <c r="AM1389" s="44">
        <v>-0.80000000000001137</v>
      </c>
      <c r="AN1389" s="25">
        <v>0.40152963671128111</v>
      </c>
      <c r="AO1389" s="25">
        <v>0.10707456978967499</v>
      </c>
      <c r="AP1389" s="215">
        <v>26.15</v>
      </c>
      <c r="AQ1389" s="215" t="s">
        <v>9658</v>
      </c>
      <c r="AR1389" s="44">
        <v>-7.5901328273244697E-3</v>
      </c>
      <c r="AS1389" s="171" t="s">
        <v>7573</v>
      </c>
      <c r="AT1389" s="171" t="s">
        <v>7511</v>
      </c>
      <c r="AU1389" s="171" t="s">
        <v>6980</v>
      </c>
      <c r="AV1389" s="7" t="s">
        <v>5474</v>
      </c>
      <c r="AW1389" s="14" t="s">
        <v>6563</v>
      </c>
      <c r="AX1389" s="49" t="s">
        <v>5967</v>
      </c>
      <c r="AY1389" s="38" t="s">
        <v>5971</v>
      </c>
      <c r="AZ1389" s="14" t="s">
        <v>6726</v>
      </c>
      <c r="BA1389" s="49" t="s">
        <v>5967</v>
      </c>
      <c r="BB1389" s="38" t="s">
        <v>5971</v>
      </c>
      <c r="BC1389" s="7">
        <v>2.8</v>
      </c>
      <c r="BD1389" s="14" t="s">
        <v>6260</v>
      </c>
      <c r="BE1389" s="49" t="s">
        <v>5967</v>
      </c>
      <c r="BF1389" s="38" t="s">
        <v>5961</v>
      </c>
      <c r="BG1389" s="7">
        <v>1.3</v>
      </c>
      <c r="BH1389" s="45">
        <v>123.44762793008765</v>
      </c>
      <c r="BI1389" s="215" t="s">
        <v>8495</v>
      </c>
      <c r="BJ1389" s="215" t="s">
        <v>8554</v>
      </c>
      <c r="BK1389" s="7">
        <v>0.2</v>
      </c>
      <c r="BL1389" s="25">
        <v>1.9157088122604274E-3</v>
      </c>
      <c r="BM1389" s="20">
        <v>0.55862500000000004</v>
      </c>
      <c r="BN1389" s="20">
        <v>0.42250000000000004</v>
      </c>
      <c r="BO1389" s="20">
        <v>0.66999999999999993</v>
      </c>
      <c r="BP1389" s="46">
        <v>5.6847826086956523</v>
      </c>
      <c r="BQ1389" s="215" t="s">
        <v>8558</v>
      </c>
      <c r="BR1389" s="79">
        <v>0.93652007648183566</v>
      </c>
      <c r="BS1389" s="9">
        <v>2.3838460873868872E-2</v>
      </c>
      <c r="BT1389" s="9">
        <v>4.7409936764763794E-2</v>
      </c>
      <c r="BU1389" s="47">
        <v>44396</v>
      </c>
      <c r="BV1389" s="47">
        <v>44400</v>
      </c>
      <c r="BW1389" s="14" t="s">
        <v>5474</v>
      </c>
      <c r="BX1389" s="83">
        <v>1.4206500956022945</v>
      </c>
      <c r="BY1389" s="82">
        <v>4.22</v>
      </c>
      <c r="BZ1389" s="46">
        <v>6.1966824644549767</v>
      </c>
      <c r="CA1389" s="48" t="s">
        <v>8475</v>
      </c>
      <c r="CB1389" s="45">
        <v>1046</v>
      </c>
      <c r="CC1389" s="45">
        <v>653.75</v>
      </c>
      <c r="CD1389" s="45">
        <v>0</v>
      </c>
      <c r="CE1389" s="45">
        <v>0</v>
      </c>
      <c r="CF1389" s="14" t="s">
        <v>9885</v>
      </c>
      <c r="CG1389" s="7" t="s">
        <v>8556</v>
      </c>
      <c r="CH1389" s="215" t="s">
        <v>8479</v>
      </c>
      <c r="CI1389" s="215" t="s">
        <v>8546</v>
      </c>
      <c r="CJ1389" s="215" t="s">
        <v>8546</v>
      </c>
      <c r="CK1389" s="43" t="s">
        <v>5474</v>
      </c>
      <c r="CL1389" s="43" t="s">
        <v>5474</v>
      </c>
      <c r="CM1389" s="43" t="s">
        <v>5474</v>
      </c>
      <c r="CN1389" s="145">
        <v>653.75</v>
      </c>
      <c r="CO1389" s="145">
        <v>1046</v>
      </c>
      <c r="CP1389" s="148">
        <v>3228.155470371792</v>
      </c>
      <c r="CQ1389" s="189" t="s">
        <v>5474</v>
      </c>
      <c r="CR1389" s="189" t="s">
        <v>5474</v>
      </c>
      <c r="CS1389" s="99" t="s">
        <v>5474</v>
      </c>
      <c r="CT1389" s="167" t="s">
        <v>5474</v>
      </c>
      <c r="CU1389" s="43" t="s">
        <v>5474</v>
      </c>
      <c r="CV1389" s="43" t="s">
        <v>5474</v>
      </c>
      <c r="CW1389" s="43" t="s">
        <v>5474</v>
      </c>
      <c r="CX1389" s="43" t="s">
        <v>5474</v>
      </c>
      <c r="CY1389" s="43" t="s">
        <v>5474</v>
      </c>
      <c r="CZ1389" s="43" t="s">
        <v>5474</v>
      </c>
      <c r="DA1389" s="42" t="s">
        <v>5474</v>
      </c>
      <c r="DB1389" s="42" t="s">
        <v>5474</v>
      </c>
      <c r="DC1389" s="42" t="s">
        <v>5474</v>
      </c>
      <c r="DD1389" s="42" t="s">
        <v>5474</v>
      </c>
      <c r="DE1389" s="42" t="s">
        <v>5474</v>
      </c>
      <c r="DF1389" s="42" t="s">
        <v>5474</v>
      </c>
      <c r="DG1389" s="42" t="s">
        <v>5474</v>
      </c>
      <c r="DH1389" s="42" t="s">
        <v>5474</v>
      </c>
    </row>
    <row r="1390" spans="1:112">
      <c r="A1390" s="22">
        <v>2640</v>
      </c>
      <c r="B1390" s="7" t="s">
        <v>502</v>
      </c>
      <c r="C1390" s="21">
        <v>-5.1499999999999997E-2</v>
      </c>
      <c r="D1390" s="21">
        <v>-0.23380000000000001</v>
      </c>
      <c r="E1390" s="21">
        <v>-0.20100000000000001</v>
      </c>
      <c r="F1390" s="21">
        <v>-0.23380000000000001</v>
      </c>
      <c r="G1390" s="21">
        <v>6.1999999999999998E-3</v>
      </c>
      <c r="H1390" s="21">
        <v>-0.6351</v>
      </c>
      <c r="I1390" s="21">
        <v>-0.53849999999999998</v>
      </c>
      <c r="J1390" s="21">
        <v>-7.3400000000000007E-2</v>
      </c>
      <c r="K1390" s="21">
        <v>-6.0999999999999999E-2</v>
      </c>
      <c r="L1390" s="21">
        <v>-5.2600000000000001E-2</v>
      </c>
      <c r="M1390" s="21">
        <v>-4.5999999999999999E-3</v>
      </c>
      <c r="N1390" s="21">
        <v>-9.0399999999999994E-2</v>
      </c>
      <c r="O1390" s="21">
        <v>-0.1065</v>
      </c>
      <c r="P1390" s="21">
        <v>-1.4999999999999999E-2</v>
      </c>
      <c r="Q1390" s="21">
        <v>1.6999999999999999E-3</v>
      </c>
      <c r="R1390" s="21">
        <v>1.6000000000000001E-3</v>
      </c>
      <c r="S1390" s="21">
        <v>0.1704</v>
      </c>
      <c r="T1390" s="21">
        <v>9.8900000000000002E-2</v>
      </c>
      <c r="U1390" s="10">
        <v>2.02</v>
      </c>
      <c r="V1390" s="10">
        <v>5.17</v>
      </c>
      <c r="W1390" s="7">
        <v>3.82</v>
      </c>
      <c r="X1390" s="20">
        <v>0.8327</v>
      </c>
      <c r="Y1390" s="75">
        <v>2020</v>
      </c>
      <c r="Z1390" s="7">
        <v>3.9</v>
      </c>
      <c r="AA1390" s="7">
        <v>0.5</v>
      </c>
      <c r="AB1390" s="51">
        <v>-189</v>
      </c>
      <c r="AC1390" s="51">
        <v>-29</v>
      </c>
      <c r="AD1390" s="51"/>
      <c r="AE1390" s="51"/>
      <c r="AF1390" s="51"/>
      <c r="AG1390" s="51"/>
      <c r="AH1390" s="20">
        <v>0</v>
      </c>
      <c r="AI1390" s="7" t="s">
        <v>8493</v>
      </c>
      <c r="AJ1390" s="67" t="s">
        <v>9174</v>
      </c>
      <c r="AK1390" s="44">
        <v>-1</v>
      </c>
      <c r="AL1390" s="44">
        <v>-1</v>
      </c>
      <c r="AM1390" s="44">
        <v>-1</v>
      </c>
      <c r="AN1390" s="25">
        <v>0.21216216216216219</v>
      </c>
      <c r="AO1390" s="25">
        <v>0.10675675675675683</v>
      </c>
      <c r="AP1390" s="215">
        <v>74</v>
      </c>
      <c r="AQ1390" s="215" t="s">
        <v>9658</v>
      </c>
      <c r="AR1390" s="44">
        <v>-9.3708165997322592E-3</v>
      </c>
      <c r="AS1390" s="171" t="s">
        <v>7573</v>
      </c>
      <c r="AT1390" s="171" t="s">
        <v>7040</v>
      </c>
      <c r="AU1390" s="171" t="s">
        <v>7070</v>
      </c>
      <c r="AV1390" s="7" t="s">
        <v>8470</v>
      </c>
      <c r="AW1390" s="14" t="s">
        <v>6517</v>
      </c>
      <c r="AX1390" s="49" t="s">
        <v>5960</v>
      </c>
      <c r="AY1390" s="38" t="s">
        <v>6047</v>
      </c>
      <c r="AZ1390" s="14" t="s">
        <v>6628</v>
      </c>
      <c r="BA1390" s="49" t="s">
        <v>5967</v>
      </c>
      <c r="BB1390" s="38" t="s">
        <v>6007</v>
      </c>
      <c r="BC1390" s="7">
        <v>0.6</v>
      </c>
      <c r="BD1390" s="14" t="s">
        <v>6097</v>
      </c>
      <c r="BE1390" s="49" t="s">
        <v>5960</v>
      </c>
      <c r="BF1390" s="38" t="s">
        <v>5971</v>
      </c>
      <c r="BG1390" s="7">
        <v>0.5</v>
      </c>
      <c r="BH1390" s="45">
        <v>142.59762404026918</v>
      </c>
      <c r="BI1390" s="215" t="s">
        <v>8495</v>
      </c>
      <c r="BJ1390" s="215" t="s">
        <v>8554</v>
      </c>
      <c r="BK1390" s="7">
        <v>4.4000000000000004</v>
      </c>
      <c r="BL1390" s="25">
        <v>0</v>
      </c>
      <c r="BM1390" s="20">
        <v>0.46618750000000003</v>
      </c>
      <c r="BN1390" s="20">
        <v>0.4325</v>
      </c>
      <c r="BO1390" s="20">
        <v>0.49375000000000002</v>
      </c>
      <c r="BP1390" s="46">
        <v>14.313346228239846</v>
      </c>
      <c r="BQ1390" s="215" t="s">
        <v>8569</v>
      </c>
      <c r="BR1390" s="79">
        <v>-0.17105090090090092</v>
      </c>
      <c r="BS1390" s="9">
        <v>4.5505414944198241E-2</v>
      </c>
      <c r="BT1390" s="9">
        <v>9.6289409656213909E-2</v>
      </c>
      <c r="BU1390" s="47">
        <v>44399</v>
      </c>
      <c r="BV1390" s="47">
        <v>44405</v>
      </c>
      <c r="BW1390" s="14" t="s">
        <v>5474</v>
      </c>
      <c r="BX1390" s="83">
        <v>-5.2610810810812449E-3</v>
      </c>
      <c r="BY1390" s="82">
        <v>4.42</v>
      </c>
      <c r="BZ1390" s="46">
        <v>16.742081447963802</v>
      </c>
      <c r="CA1390" s="48" t="s">
        <v>5474</v>
      </c>
      <c r="CB1390" s="45">
        <v>-13986</v>
      </c>
      <c r="CC1390" s="45">
        <v>-2146</v>
      </c>
      <c r="CD1390" s="45">
        <v>0</v>
      </c>
      <c r="CE1390" s="45">
        <v>0</v>
      </c>
      <c r="CF1390" s="14" t="s">
        <v>9886</v>
      </c>
      <c r="CG1390" s="7" t="s">
        <v>8556</v>
      </c>
      <c r="CH1390" s="215" t="s">
        <v>8479</v>
      </c>
      <c r="CI1390" s="215" t="s">
        <v>8479</v>
      </c>
      <c r="CJ1390" s="215" t="s">
        <v>8479</v>
      </c>
      <c r="CK1390" s="43" t="s">
        <v>7656</v>
      </c>
      <c r="CL1390" s="43" t="s">
        <v>5474</v>
      </c>
      <c r="CM1390" s="43" t="s">
        <v>5474</v>
      </c>
      <c r="CN1390" s="145">
        <v>-2146</v>
      </c>
      <c r="CO1390" s="145">
        <v>-13986</v>
      </c>
      <c r="CP1390" s="148">
        <v>10552.224178979919</v>
      </c>
      <c r="CQ1390" s="189" t="s">
        <v>5474</v>
      </c>
      <c r="CR1390" s="189" t="s">
        <v>5474</v>
      </c>
      <c r="CS1390" s="99" t="s">
        <v>5474</v>
      </c>
      <c r="CT1390" s="167" t="s">
        <v>5474</v>
      </c>
      <c r="CU1390" s="43" t="s">
        <v>5474</v>
      </c>
      <c r="CV1390" s="43" t="s">
        <v>5474</v>
      </c>
      <c r="CW1390" s="43" t="s">
        <v>5474</v>
      </c>
      <c r="CX1390" s="43" t="s">
        <v>5474</v>
      </c>
      <c r="CY1390" s="43" t="s">
        <v>5474</v>
      </c>
      <c r="CZ1390" s="43" t="s">
        <v>5474</v>
      </c>
      <c r="DA1390" s="42" t="s">
        <v>5474</v>
      </c>
      <c r="DB1390" s="42" t="s">
        <v>5474</v>
      </c>
      <c r="DC1390" s="42" t="s">
        <v>5474</v>
      </c>
      <c r="DD1390" s="42" t="s">
        <v>5474</v>
      </c>
      <c r="DE1390" s="42" t="s">
        <v>5474</v>
      </c>
      <c r="DF1390" s="42" t="s">
        <v>5474</v>
      </c>
      <c r="DG1390" s="42" t="s">
        <v>5474</v>
      </c>
      <c r="DH1390" s="42" t="s">
        <v>5474</v>
      </c>
    </row>
    <row r="1391" spans="1:112">
      <c r="A1391" s="22">
        <v>2444</v>
      </c>
      <c r="B1391" s="7" t="s">
        <v>5835</v>
      </c>
      <c r="C1391" s="21">
        <v>1.54E-2</v>
      </c>
      <c r="D1391" s="21">
        <v>-0.1439</v>
      </c>
      <c r="E1391" s="21">
        <v>0.1038</v>
      </c>
      <c r="F1391" s="21">
        <v>-0.1467</v>
      </c>
      <c r="G1391" s="21">
        <v>6.9900000000000004E-2</v>
      </c>
      <c r="H1391" s="21">
        <v>1.2222</v>
      </c>
      <c r="I1391" s="21">
        <v>1.0556000000000001</v>
      </c>
      <c r="J1391" s="21">
        <v>0.80369999999999997</v>
      </c>
      <c r="K1391" s="21">
        <v>3.6499999999999998E-2</v>
      </c>
      <c r="L1391" s="21">
        <v>9.9000000000000008E-3</v>
      </c>
      <c r="M1391" s="21">
        <v>1.5299999999999999E-2</v>
      </c>
      <c r="N1391" s="21">
        <v>7.6899999999999996E-2</v>
      </c>
      <c r="O1391" s="21">
        <v>0.36840000000000001</v>
      </c>
      <c r="P1391" s="21">
        <v>8.0199999999999994E-2</v>
      </c>
      <c r="Q1391" s="21">
        <v>0.1183</v>
      </c>
      <c r="R1391" s="21">
        <v>6.08E-2</v>
      </c>
      <c r="S1391" s="21">
        <v>-3.04E-2</v>
      </c>
      <c r="T1391" s="21">
        <v>-1.6299999999999999E-2</v>
      </c>
      <c r="U1391" s="10">
        <v>-0.21</v>
      </c>
      <c r="V1391" s="10">
        <v>-7.0000000000000007E-2</v>
      </c>
      <c r="W1391" s="7">
        <v>0.1066</v>
      </c>
      <c r="X1391" s="20">
        <v>0.67069999999999996</v>
      </c>
      <c r="Y1391" s="75"/>
      <c r="Z1391" s="7"/>
      <c r="AA1391" s="7"/>
      <c r="AB1391" s="51">
        <v>-21</v>
      </c>
      <c r="AC1391" s="51">
        <v>7</v>
      </c>
      <c r="AD1391" s="51"/>
      <c r="AE1391" s="51"/>
      <c r="AF1391" s="51"/>
      <c r="AG1391" s="51"/>
      <c r="AH1391" s="20">
        <v>0</v>
      </c>
      <c r="AI1391" s="7" t="s">
        <v>8493</v>
      </c>
      <c r="AJ1391" s="67" t="s">
        <v>8494</v>
      </c>
      <c r="AK1391" s="44">
        <v>-0.89847715736040612</v>
      </c>
      <c r="AL1391" s="44">
        <v>0.5882352941176473</v>
      </c>
      <c r="AM1391" s="44">
        <v>-1</v>
      </c>
      <c r="AN1391" s="25">
        <v>0.89545454545454561</v>
      </c>
      <c r="AO1391" s="25">
        <v>0.15454545454545449</v>
      </c>
      <c r="AP1391" s="215">
        <v>11</v>
      </c>
      <c r="AQ1391" s="215" t="s">
        <v>9658</v>
      </c>
      <c r="AR1391" s="44">
        <v>-1.3452914798206201E-2</v>
      </c>
      <c r="AS1391" s="171" t="s">
        <v>7573</v>
      </c>
      <c r="AT1391" s="171" t="s">
        <v>7062</v>
      </c>
      <c r="AU1391" s="171" t="s">
        <v>7133</v>
      </c>
      <c r="AV1391" s="7" t="s">
        <v>8470</v>
      </c>
      <c r="AW1391" s="14" t="s">
        <v>6264</v>
      </c>
      <c r="AX1391" s="49" t="s">
        <v>6009</v>
      </c>
      <c r="AY1391" s="38" t="s">
        <v>5961</v>
      </c>
      <c r="AZ1391" s="14" t="s">
        <v>6608</v>
      </c>
      <c r="BA1391" s="49" t="s">
        <v>6009</v>
      </c>
      <c r="BB1391" s="38" t="s">
        <v>6007</v>
      </c>
      <c r="BC1391" s="7">
        <v>0.1</v>
      </c>
      <c r="BD1391" s="14" t="s">
        <v>6191</v>
      </c>
      <c r="BE1391" s="49" t="s">
        <v>5967</v>
      </c>
      <c r="BF1391" s="38" t="s">
        <v>6007</v>
      </c>
      <c r="BG1391" s="7">
        <v>0.5</v>
      </c>
      <c r="BH1391" s="45">
        <v>106.94821803020187</v>
      </c>
      <c r="BI1391" s="215" t="s">
        <v>8471</v>
      </c>
      <c r="BJ1391" s="215" t="s">
        <v>8554</v>
      </c>
      <c r="BK1391" s="7">
        <v>1.2</v>
      </c>
      <c r="BL1391" s="25">
        <v>0</v>
      </c>
      <c r="BM1391" s="20">
        <v>0.66431250000000008</v>
      </c>
      <c r="BN1391" s="20">
        <v>0.58250000000000002</v>
      </c>
      <c r="BO1391" s="20">
        <v>0.73124999999999996</v>
      </c>
      <c r="BP1391" s="46" t="s">
        <v>8473</v>
      </c>
      <c r="BQ1391" s="215" t="s">
        <v>8473</v>
      </c>
      <c r="BR1391" s="79" t="s">
        <v>8473</v>
      </c>
      <c r="BS1391" s="9">
        <v>3.8185704537547771E-3</v>
      </c>
      <c r="BT1391" s="9">
        <v>0</v>
      </c>
      <c r="BU1391" s="47" t="s">
        <v>5993</v>
      </c>
      <c r="BV1391" s="47" t="s">
        <v>5993</v>
      </c>
      <c r="BW1391" s="14" t="s">
        <v>5474</v>
      </c>
      <c r="BX1391" s="83" t="s">
        <v>8473</v>
      </c>
      <c r="BY1391" s="82" t="s">
        <v>8473</v>
      </c>
      <c r="BZ1391" s="46" t="s">
        <v>8473</v>
      </c>
      <c r="CA1391" s="48" t="s">
        <v>8475</v>
      </c>
      <c r="CB1391" s="45">
        <v>-231</v>
      </c>
      <c r="CC1391" s="45">
        <v>77</v>
      </c>
      <c r="CD1391" s="45">
        <v>0</v>
      </c>
      <c r="CE1391" s="45">
        <v>0</v>
      </c>
      <c r="CF1391" s="14" t="s">
        <v>9887</v>
      </c>
      <c r="CG1391" s="7" t="s">
        <v>8556</v>
      </c>
      <c r="CH1391" s="215" t="s">
        <v>8523</v>
      </c>
      <c r="CI1391" s="215" t="s">
        <v>8498</v>
      </c>
      <c r="CJ1391" s="215" t="s">
        <v>8479</v>
      </c>
      <c r="CK1391" s="43" t="s">
        <v>5474</v>
      </c>
      <c r="CL1391" s="43" t="s">
        <v>5474</v>
      </c>
      <c r="CM1391" s="43" t="s">
        <v>5474</v>
      </c>
      <c r="CN1391" s="145">
        <v>77</v>
      </c>
      <c r="CO1391" s="145">
        <v>-231</v>
      </c>
      <c r="CP1391" s="148">
        <v>1176.4303983322206</v>
      </c>
      <c r="CQ1391" s="189" t="s">
        <v>5474</v>
      </c>
      <c r="CR1391" s="189" t="s">
        <v>5474</v>
      </c>
      <c r="CS1391" s="99" t="s">
        <v>5474</v>
      </c>
      <c r="CT1391" s="167" t="s">
        <v>5474</v>
      </c>
      <c r="CU1391" s="43" t="s">
        <v>5474</v>
      </c>
      <c r="CV1391" s="43" t="s">
        <v>5474</v>
      </c>
      <c r="CW1391" s="43" t="s">
        <v>5474</v>
      </c>
      <c r="CX1391" s="43" t="s">
        <v>5474</v>
      </c>
      <c r="CY1391" s="43" t="s">
        <v>5474</v>
      </c>
      <c r="CZ1391" s="43" t="s">
        <v>5474</v>
      </c>
      <c r="DA1391" s="42" t="s">
        <v>5474</v>
      </c>
      <c r="DB1391" s="42" t="s">
        <v>5474</v>
      </c>
      <c r="DC1391" s="42" t="s">
        <v>5474</v>
      </c>
      <c r="DD1391" s="42" t="s">
        <v>5474</v>
      </c>
      <c r="DE1391" s="42" t="s">
        <v>5474</v>
      </c>
      <c r="DF1391" s="42" t="s">
        <v>5474</v>
      </c>
      <c r="DG1391" s="42" t="s">
        <v>5474</v>
      </c>
      <c r="DH1391" s="42" t="s">
        <v>5474</v>
      </c>
    </row>
    <row r="1392" spans="1:112">
      <c r="A1392" s="22">
        <v>6122</v>
      </c>
      <c r="B1392" s="7" t="s">
        <v>1219</v>
      </c>
      <c r="C1392" s="21">
        <v>0.45669999999999999</v>
      </c>
      <c r="D1392" s="21">
        <v>0.98099999999999998</v>
      </c>
      <c r="E1392" s="21">
        <v>0.37859999999999999</v>
      </c>
      <c r="F1392" s="21">
        <v>0.69099999999999995</v>
      </c>
      <c r="G1392" s="21">
        <v>-0.34200000000000003</v>
      </c>
      <c r="H1392" s="21">
        <v>2</v>
      </c>
      <c r="I1392" s="21">
        <v>-0.66669999999999996</v>
      </c>
      <c r="J1392" s="21">
        <v>-0.73329999999999995</v>
      </c>
      <c r="K1392" s="21">
        <v>9.2999999999999992E-3</v>
      </c>
      <c r="L1392" s="21">
        <v>-4.1000000000000002E-2</v>
      </c>
      <c r="M1392" s="21">
        <v>-2.5700000000000001E-2</v>
      </c>
      <c r="N1392" s="21">
        <v>2.0199999999999999E-2</v>
      </c>
      <c r="O1392" s="21">
        <v>-4.2500000000000003E-2</v>
      </c>
      <c r="P1392" s="21">
        <v>-3.8100000000000002E-2</v>
      </c>
      <c r="Q1392" s="21">
        <v>-1.09E-2</v>
      </c>
      <c r="R1392" s="21">
        <v>-5.7000000000000002E-3</v>
      </c>
      <c r="S1392" s="21">
        <v>3.6299999999999999E-2</v>
      </c>
      <c r="T1392" s="21">
        <v>2.06E-2</v>
      </c>
      <c r="U1392" s="10">
        <v>0.08</v>
      </c>
      <c r="V1392" s="10">
        <v>0.02</v>
      </c>
      <c r="W1392" s="7">
        <v>0.22</v>
      </c>
      <c r="X1392" s="20">
        <v>0.66390000000000005</v>
      </c>
      <c r="Y1392" s="75">
        <v>2020</v>
      </c>
      <c r="Z1392" s="7">
        <v>0.3</v>
      </c>
      <c r="AA1392" s="7">
        <v>0</v>
      </c>
      <c r="AB1392" s="51">
        <v>4</v>
      </c>
      <c r="AC1392" s="51"/>
      <c r="AD1392" s="51"/>
      <c r="AE1392" s="51"/>
      <c r="AF1392" s="51"/>
      <c r="AG1392" s="51"/>
      <c r="AH1392" s="20">
        <v>0</v>
      </c>
      <c r="AI1392" s="7" t="s">
        <v>8467</v>
      </c>
      <c r="AJ1392" s="67" t="s">
        <v>8843</v>
      </c>
      <c r="AK1392" s="44">
        <v>-0.68852459016393452</v>
      </c>
      <c r="AL1392" s="44">
        <v>-0.68421052631579038</v>
      </c>
      <c r="AM1392" s="44">
        <v>-1</v>
      </c>
      <c r="AN1392" s="25">
        <v>0.28110599078341003</v>
      </c>
      <c r="AO1392" s="25">
        <v>8.7557603686635885E-2</v>
      </c>
      <c r="AP1392" s="215">
        <v>10.85</v>
      </c>
      <c r="AQ1392" s="215" t="s">
        <v>9658</v>
      </c>
      <c r="AR1392" s="44">
        <v>-1.3636363636363599E-2</v>
      </c>
      <c r="AS1392" s="171" t="s">
        <v>7573</v>
      </c>
      <c r="AT1392" s="171" t="s">
        <v>7342</v>
      </c>
      <c r="AU1392" s="171" t="s">
        <v>7320</v>
      </c>
      <c r="AV1392" s="7" t="s">
        <v>5474</v>
      </c>
      <c r="AW1392" s="14" t="s">
        <v>6741</v>
      </c>
      <c r="AX1392" s="49" t="s">
        <v>5967</v>
      </c>
      <c r="AY1392" s="38" t="s">
        <v>5971</v>
      </c>
      <c r="AZ1392" s="14" t="s">
        <v>6398</v>
      </c>
      <c r="BA1392" s="49" t="s">
        <v>5960</v>
      </c>
      <c r="BB1392" s="38" t="s">
        <v>5961</v>
      </c>
      <c r="BC1392" s="7">
        <v>0.4</v>
      </c>
      <c r="BD1392" s="14" t="s">
        <v>6352</v>
      </c>
      <c r="BE1392" s="49" t="s">
        <v>6009</v>
      </c>
      <c r="BF1392" s="38" t="s">
        <v>6007</v>
      </c>
      <c r="BG1392" s="7">
        <v>0.7</v>
      </c>
      <c r="BH1392" s="45">
        <v>141.2330911909352</v>
      </c>
      <c r="BI1392" s="215" t="s">
        <v>8495</v>
      </c>
      <c r="BJ1392" s="215" t="s">
        <v>8554</v>
      </c>
      <c r="BK1392" s="7">
        <v>3.9</v>
      </c>
      <c r="BL1392" s="25">
        <v>0</v>
      </c>
      <c r="BM1392" s="20">
        <v>0.67362500000000003</v>
      </c>
      <c r="BN1392" s="20">
        <v>0.84</v>
      </c>
      <c r="BO1392" s="20">
        <v>0.53749999999999998</v>
      </c>
      <c r="BP1392" s="46">
        <v>542.5</v>
      </c>
      <c r="BQ1392" s="215" t="s">
        <v>8473</v>
      </c>
      <c r="BR1392" s="79" t="s">
        <v>8473</v>
      </c>
      <c r="BS1392" s="9">
        <v>1.4342593523738678E-2</v>
      </c>
      <c r="BT1392" s="9">
        <v>2.1672982636828042E-2</v>
      </c>
      <c r="BU1392" s="47" t="s">
        <v>5993</v>
      </c>
      <c r="BV1392" s="47" t="s">
        <v>5993</v>
      </c>
      <c r="BW1392" s="14" t="s">
        <v>5474</v>
      </c>
      <c r="BX1392" s="83" t="s">
        <v>8473</v>
      </c>
      <c r="BY1392" s="82" t="s">
        <v>8473</v>
      </c>
      <c r="BZ1392" s="46" t="s">
        <v>8473</v>
      </c>
      <c r="CA1392" s="48" t="s">
        <v>8485</v>
      </c>
      <c r="CB1392" s="45">
        <v>43.4</v>
      </c>
      <c r="CC1392" s="45">
        <v>0</v>
      </c>
      <c r="CD1392" s="45">
        <v>0</v>
      </c>
      <c r="CE1392" s="45">
        <v>0</v>
      </c>
      <c r="CF1392" s="14" t="s">
        <v>9888</v>
      </c>
      <c r="CG1392" s="7" t="s">
        <v>8556</v>
      </c>
      <c r="CH1392" s="215" t="s">
        <v>8479</v>
      </c>
      <c r="CI1392" s="215" t="s">
        <v>8479</v>
      </c>
      <c r="CJ1392" s="215" t="s">
        <v>8546</v>
      </c>
      <c r="CK1392" s="43" t="s">
        <v>7699</v>
      </c>
      <c r="CL1392" s="43" t="s">
        <v>5474</v>
      </c>
      <c r="CM1392" s="43" t="s">
        <v>5474</v>
      </c>
      <c r="CN1392" s="145">
        <v>0</v>
      </c>
      <c r="CO1392" s="145">
        <v>43.4</v>
      </c>
      <c r="CP1392" s="148">
        <v>1532.3790394216469</v>
      </c>
      <c r="CQ1392" s="189" t="s">
        <v>5474</v>
      </c>
      <c r="CR1392" s="189" t="s">
        <v>5474</v>
      </c>
      <c r="CS1392" s="99" t="s">
        <v>5474</v>
      </c>
      <c r="CT1392" s="167" t="s">
        <v>5474</v>
      </c>
      <c r="CU1392" s="43" t="s">
        <v>5474</v>
      </c>
      <c r="CV1392" s="43" t="s">
        <v>5474</v>
      </c>
      <c r="CW1392" s="43" t="s">
        <v>5474</v>
      </c>
      <c r="CX1392" s="43" t="s">
        <v>5474</v>
      </c>
      <c r="CY1392" s="43" t="s">
        <v>5474</v>
      </c>
      <c r="CZ1392" s="43" t="s">
        <v>5474</v>
      </c>
      <c r="DA1392" s="42" t="s">
        <v>5474</v>
      </c>
      <c r="DB1392" s="42" t="s">
        <v>5474</v>
      </c>
      <c r="DC1392" s="42" t="s">
        <v>5474</v>
      </c>
      <c r="DD1392" s="42" t="s">
        <v>5474</v>
      </c>
      <c r="DE1392" s="42" t="s">
        <v>5474</v>
      </c>
      <c r="DF1392" s="42" t="s">
        <v>5474</v>
      </c>
      <c r="DG1392" s="42" t="s">
        <v>5474</v>
      </c>
      <c r="DH1392" s="42" t="s">
        <v>5474</v>
      </c>
    </row>
    <row r="1393" spans="1:112">
      <c r="A1393" s="22">
        <v>4129</v>
      </c>
      <c r="B1393" s="7" t="s">
        <v>896</v>
      </c>
      <c r="C1393" s="21">
        <v>0.32019999999999998</v>
      </c>
      <c r="D1393" s="21">
        <v>-8.5099999999999995E-2</v>
      </c>
      <c r="E1393" s="21">
        <v>6.1499999999999999E-2</v>
      </c>
      <c r="F1393" s="21">
        <v>-2.69E-2</v>
      </c>
      <c r="G1393" s="21">
        <v>0.15179999999999999</v>
      </c>
      <c r="H1393" s="21">
        <v>0.42859999999999998</v>
      </c>
      <c r="I1393" s="21">
        <v>-1.2222</v>
      </c>
      <c r="J1393" s="21">
        <v>-12</v>
      </c>
      <c r="K1393" s="21">
        <v>-1.6500000000000001E-2</v>
      </c>
      <c r="L1393" s="21">
        <v>5.8700000000000002E-2</v>
      </c>
      <c r="M1393" s="21">
        <v>3.1800000000000002E-2</v>
      </c>
      <c r="N1393" s="21">
        <v>1.2E-2</v>
      </c>
      <c r="O1393" s="21">
        <v>7.0199999999999999E-2</v>
      </c>
      <c r="P1393" s="21">
        <v>6.4100000000000004E-2</v>
      </c>
      <c r="Q1393" s="21">
        <v>5.1000000000000004E-3</v>
      </c>
      <c r="R1393" s="21">
        <v>2.3E-3</v>
      </c>
      <c r="S1393" s="21">
        <v>4.8399999999999999E-2</v>
      </c>
      <c r="T1393" s="21">
        <v>3.1399999999999997E-2</v>
      </c>
      <c r="U1393" s="10">
        <v>-0.11</v>
      </c>
      <c r="V1393" s="10">
        <v>1</v>
      </c>
      <c r="W1393" s="7">
        <v>1.2609999999999999</v>
      </c>
      <c r="X1393" s="20">
        <v>0.76970000000000005</v>
      </c>
      <c r="Y1393" s="75">
        <v>2020</v>
      </c>
      <c r="Z1393" s="7">
        <v>0.83689999999999998</v>
      </c>
      <c r="AA1393" s="7">
        <v>0</v>
      </c>
      <c r="AB1393" s="51">
        <v>18</v>
      </c>
      <c r="AC1393" s="51">
        <v>5</v>
      </c>
      <c r="AD1393" s="51"/>
      <c r="AE1393" s="51"/>
      <c r="AF1393" s="51"/>
      <c r="AG1393" s="51"/>
      <c r="AH1393" s="20">
        <v>7.7000000000000002E-3</v>
      </c>
      <c r="AI1393" s="7" t="s">
        <v>8493</v>
      </c>
      <c r="AJ1393" s="67" t="s">
        <v>9168</v>
      </c>
      <c r="AK1393" s="44">
        <v>-0.87978142076502763</v>
      </c>
      <c r="AL1393" s="44">
        <v>-0.974683544303798</v>
      </c>
      <c r="AM1393" s="44">
        <v>-0.77777777777778212</v>
      </c>
      <c r="AN1393" s="25">
        <v>0.29853181076672114</v>
      </c>
      <c r="AO1393" s="25">
        <v>0.12887438825448611</v>
      </c>
      <c r="AP1393" s="215">
        <v>30.65</v>
      </c>
      <c r="AQ1393" s="215" t="s">
        <v>9658</v>
      </c>
      <c r="AR1393" s="44">
        <v>-3.2520325203252002E-3</v>
      </c>
      <c r="AS1393" s="171" t="s">
        <v>7786</v>
      </c>
      <c r="AT1393" s="171" t="s">
        <v>6947</v>
      </c>
      <c r="AU1393" s="171" t="s">
        <v>7208</v>
      </c>
      <c r="AV1393" s="7" t="s">
        <v>8470</v>
      </c>
      <c r="AW1393" s="14" t="s">
        <v>6664</v>
      </c>
      <c r="AX1393" s="49" t="s">
        <v>5967</v>
      </c>
      <c r="AY1393" s="38" t="s">
        <v>6047</v>
      </c>
      <c r="AZ1393" s="14" t="s">
        <v>6586</v>
      </c>
      <c r="BA1393" s="49" t="s">
        <v>5967</v>
      </c>
      <c r="BB1393" s="38" t="s">
        <v>6007</v>
      </c>
      <c r="BC1393" s="7">
        <v>0.7</v>
      </c>
      <c r="BD1393" s="14" t="s">
        <v>6018</v>
      </c>
      <c r="BE1393" s="49" t="s">
        <v>5960</v>
      </c>
      <c r="BF1393" s="38" t="s">
        <v>5971</v>
      </c>
      <c r="BG1393" s="7">
        <v>0.4</v>
      </c>
      <c r="BH1393" s="45">
        <v>181.83004455117828</v>
      </c>
      <c r="BI1393" s="215" t="s">
        <v>8495</v>
      </c>
      <c r="BJ1393" s="215" t="s">
        <v>8554</v>
      </c>
      <c r="BK1393" s="7">
        <v>3.7</v>
      </c>
      <c r="BL1393" s="25">
        <v>3.2733224222585228E-3</v>
      </c>
      <c r="BM1393" s="20">
        <v>0.59093749999999989</v>
      </c>
      <c r="BN1393" s="20">
        <v>0.64250000000000007</v>
      </c>
      <c r="BO1393" s="20">
        <v>0.54874999999999985</v>
      </c>
      <c r="BP1393" s="46">
        <v>30.65</v>
      </c>
      <c r="BQ1393" s="215" t="s">
        <v>8553</v>
      </c>
      <c r="BR1393" s="79">
        <v>-0.58564274061990196</v>
      </c>
      <c r="BS1393" s="9">
        <v>3.5086667951699679E-2</v>
      </c>
      <c r="BT1393" s="9">
        <v>2.1330274987570785E-2</v>
      </c>
      <c r="BU1393" s="47" t="s">
        <v>5993</v>
      </c>
      <c r="BV1393" s="47" t="s">
        <v>5993</v>
      </c>
      <c r="BW1393" s="14" t="s">
        <v>5474</v>
      </c>
      <c r="BX1393" s="83">
        <v>-0.50277128874388244</v>
      </c>
      <c r="BY1393" s="82">
        <v>0.9900000000000001</v>
      </c>
      <c r="BZ1393" s="46">
        <v>30.959595959595955</v>
      </c>
      <c r="CA1393" s="48" t="s">
        <v>8475</v>
      </c>
      <c r="CB1393" s="45">
        <v>551.69999999999993</v>
      </c>
      <c r="CC1393" s="45">
        <v>153.25</v>
      </c>
      <c r="CD1393" s="45">
        <v>0</v>
      </c>
      <c r="CE1393" s="45">
        <v>0</v>
      </c>
      <c r="CF1393" s="14" t="s">
        <v>9889</v>
      </c>
      <c r="CG1393" s="7" t="s">
        <v>8556</v>
      </c>
      <c r="CH1393" s="215" t="s">
        <v>8546</v>
      </c>
      <c r="CI1393" s="215" t="s">
        <v>8546</v>
      </c>
      <c r="CJ1393" s="215" t="s">
        <v>8479</v>
      </c>
      <c r="CK1393" s="43" t="s">
        <v>6945</v>
      </c>
      <c r="CL1393" s="43" t="s">
        <v>5474</v>
      </c>
      <c r="CM1393" s="43" t="s">
        <v>5474</v>
      </c>
      <c r="CN1393" s="145">
        <v>153.25</v>
      </c>
      <c r="CO1393" s="145">
        <v>551.69999999999993</v>
      </c>
      <c r="CP1393" s="148">
        <v>5573.0908654936138</v>
      </c>
      <c r="CQ1393" s="189">
        <v>-0.64437194127243069</v>
      </c>
      <c r="CR1393" s="189">
        <v>0</v>
      </c>
      <c r="CS1393" s="99">
        <v>44814</v>
      </c>
      <c r="CT1393" s="167" t="s">
        <v>5474</v>
      </c>
      <c r="CU1393" s="43" t="s">
        <v>5474</v>
      </c>
      <c r="CV1393" s="43" t="s">
        <v>5474</v>
      </c>
      <c r="CW1393" s="43" t="s">
        <v>5474</v>
      </c>
      <c r="CX1393" s="43" t="s">
        <v>5474</v>
      </c>
      <c r="CY1393" s="43" t="s">
        <v>5474</v>
      </c>
      <c r="CZ1393" s="43" t="s">
        <v>5474</v>
      </c>
      <c r="DA1393" s="42" t="s">
        <v>5474</v>
      </c>
      <c r="DB1393" s="42" t="s">
        <v>5474</v>
      </c>
      <c r="DC1393" s="42" t="s">
        <v>5474</v>
      </c>
      <c r="DD1393" s="42" t="s">
        <v>5474</v>
      </c>
      <c r="DE1393" s="42" t="s">
        <v>5474</v>
      </c>
      <c r="DF1393" s="42" t="s">
        <v>5474</v>
      </c>
      <c r="DG1393" s="42" t="s">
        <v>5474</v>
      </c>
      <c r="DH1393" s="42" t="s">
        <v>5474</v>
      </c>
    </row>
    <row r="1394" spans="1:112">
      <c r="A1394" s="22">
        <v>3171</v>
      </c>
      <c r="B1394" s="7" t="s">
        <v>665</v>
      </c>
      <c r="C1394" s="21">
        <v>-5.0200000000000002E-2</v>
      </c>
      <c r="D1394" s="21">
        <v>0.17680000000000001</v>
      </c>
      <c r="E1394" s="21">
        <v>-6.6000000000000003E-2</v>
      </c>
      <c r="F1394" s="21">
        <v>9.3799999999999994E-2</v>
      </c>
      <c r="G1394" s="21">
        <v>0.25519999999999998</v>
      </c>
      <c r="H1394" s="21">
        <v>0.15559999999999999</v>
      </c>
      <c r="I1394" s="21">
        <v>-0.1333</v>
      </c>
      <c r="J1394" s="21">
        <v>-7.6200000000000004E-2</v>
      </c>
      <c r="K1394" s="21">
        <v>-1.3100000000000001E-2</v>
      </c>
      <c r="L1394" s="21">
        <v>-5.6500000000000002E-2</v>
      </c>
      <c r="M1394" s="21">
        <v>-2.4199999999999999E-2</v>
      </c>
      <c r="N1394" s="21">
        <v>-4.4999999999999997E-3</v>
      </c>
      <c r="O1394" s="21">
        <v>-3.7999999999999999E-2</v>
      </c>
      <c r="P1394" s="21">
        <v>-2.3E-2</v>
      </c>
      <c r="Q1394" s="21">
        <v>-1.8E-3</v>
      </c>
      <c r="R1394" s="21">
        <v>-1.5E-3</v>
      </c>
      <c r="S1394" s="21">
        <v>0.10879999999999999</v>
      </c>
      <c r="T1394" s="21">
        <v>5.57E-2</v>
      </c>
      <c r="U1394" s="10">
        <v>0.97</v>
      </c>
      <c r="V1394" s="10">
        <v>2.0099999999999998</v>
      </c>
      <c r="W1394" s="7">
        <v>0.90759999999999996</v>
      </c>
      <c r="X1394" s="20">
        <v>0.5948</v>
      </c>
      <c r="Y1394" s="75">
        <v>2020</v>
      </c>
      <c r="Z1394" s="7">
        <v>1.85</v>
      </c>
      <c r="AA1394" s="7">
        <v>0</v>
      </c>
      <c r="AB1394" s="51">
        <v>-2</v>
      </c>
      <c r="AC1394" s="51">
        <v>-2</v>
      </c>
      <c r="AD1394" s="51"/>
      <c r="AE1394" s="51"/>
      <c r="AF1394" s="51"/>
      <c r="AG1394" s="51"/>
      <c r="AH1394" s="20">
        <v>0</v>
      </c>
      <c r="AI1394" s="7" t="s">
        <v>8493</v>
      </c>
      <c r="AJ1394" s="67" t="s">
        <v>8757</v>
      </c>
      <c r="AK1394" s="44">
        <v>-0.95804195804195791</v>
      </c>
      <c r="AL1394" s="44">
        <v>-0.88679245283018837</v>
      </c>
      <c r="AM1394" s="44">
        <v>0.50000000000000888</v>
      </c>
      <c r="AN1394" s="25">
        <v>0.3470873786407766</v>
      </c>
      <c r="AO1394" s="25">
        <v>0.12864077669902904</v>
      </c>
      <c r="AP1394" s="215">
        <v>20.6</v>
      </c>
      <c r="AQ1394" s="215" t="s">
        <v>9658</v>
      </c>
      <c r="AR1394" s="44">
        <v>-4.8309178743961298E-3</v>
      </c>
      <c r="AS1394" s="171" t="s">
        <v>7786</v>
      </c>
      <c r="AT1394" s="171" t="s">
        <v>7203</v>
      </c>
      <c r="AU1394" s="171" t="s">
        <v>6890</v>
      </c>
      <c r="AV1394" s="7" t="s">
        <v>8470</v>
      </c>
      <c r="AW1394" s="14" t="s">
        <v>7698</v>
      </c>
      <c r="AX1394" s="49" t="s">
        <v>6009</v>
      </c>
      <c r="AY1394" s="38" t="s">
        <v>6047</v>
      </c>
      <c r="AZ1394" s="14" t="s">
        <v>6678</v>
      </c>
      <c r="BA1394" s="49" t="s">
        <v>5993</v>
      </c>
      <c r="BB1394" s="38" t="s">
        <v>5993</v>
      </c>
      <c r="BC1394" s="7">
        <v>0.8</v>
      </c>
      <c r="BD1394" s="14" t="s">
        <v>6041</v>
      </c>
      <c r="BE1394" s="49" t="s">
        <v>5967</v>
      </c>
      <c r="BF1394" s="38" t="s">
        <v>5961</v>
      </c>
      <c r="BG1394" s="7">
        <v>0.4</v>
      </c>
      <c r="BH1394" s="45">
        <v>105.01947806505437</v>
      </c>
      <c r="BI1394" s="215" t="s">
        <v>8495</v>
      </c>
      <c r="BJ1394" s="215" t="s">
        <v>8554</v>
      </c>
      <c r="BK1394" s="7">
        <v>4</v>
      </c>
      <c r="BL1394" s="25">
        <v>4.8780487804878743E-3</v>
      </c>
      <c r="BM1394" s="20">
        <v>0.59825000000000017</v>
      </c>
      <c r="BN1394" s="20">
        <v>0.61750000000000016</v>
      </c>
      <c r="BO1394" s="20">
        <v>0.58250000000000002</v>
      </c>
      <c r="BP1394" s="46">
        <v>10.248756218905475</v>
      </c>
      <c r="BQ1394" s="215" t="s">
        <v>8569</v>
      </c>
      <c r="BR1394" s="79">
        <v>0.20582524271844668</v>
      </c>
      <c r="BS1394" s="9">
        <v>3.7986034127538426E-2</v>
      </c>
      <c r="BT1394" s="9">
        <v>8.3467540132940776E-2</v>
      </c>
      <c r="BU1394" s="47" t="s">
        <v>5993</v>
      </c>
      <c r="BV1394" s="47">
        <v>44393</v>
      </c>
      <c r="BW1394" s="14" t="s">
        <v>5474</v>
      </c>
      <c r="BX1394" s="83">
        <v>0.50728155339805836</v>
      </c>
      <c r="BY1394" s="82">
        <v>2.0700000000000003</v>
      </c>
      <c r="BZ1394" s="46">
        <v>9.9516908212560384</v>
      </c>
      <c r="CA1394" s="48" t="s">
        <v>5474</v>
      </c>
      <c r="CB1394" s="45">
        <v>-41.2</v>
      </c>
      <c r="CC1394" s="45">
        <v>-41.2</v>
      </c>
      <c r="CD1394" s="45">
        <v>0</v>
      </c>
      <c r="CE1394" s="45">
        <v>0</v>
      </c>
      <c r="CF1394" s="14" t="s">
        <v>9890</v>
      </c>
      <c r="CG1394" s="7" t="s">
        <v>8590</v>
      </c>
      <c r="CH1394" s="215" t="s">
        <v>8523</v>
      </c>
      <c r="CI1394" s="215" t="s">
        <v>8479</v>
      </c>
      <c r="CJ1394" s="215" t="s">
        <v>8479</v>
      </c>
      <c r="CK1394" s="43" t="s">
        <v>7198</v>
      </c>
      <c r="CL1394" s="43" t="s">
        <v>5474</v>
      </c>
      <c r="CM1394" s="43" t="s">
        <v>5474</v>
      </c>
      <c r="CN1394" s="145">
        <v>-41.2</v>
      </c>
      <c r="CO1394" s="145">
        <v>-41.2</v>
      </c>
      <c r="CP1394" s="148">
        <v>2163.4012481401201</v>
      </c>
      <c r="CQ1394" s="189">
        <v>-7.281553398058252E-2</v>
      </c>
      <c r="CR1394" s="189">
        <v>0</v>
      </c>
      <c r="CS1394" s="99">
        <v>45214</v>
      </c>
      <c r="CT1394" s="167" t="s">
        <v>5474</v>
      </c>
      <c r="CU1394" s="43" t="s">
        <v>5474</v>
      </c>
      <c r="CV1394" s="43" t="s">
        <v>5474</v>
      </c>
      <c r="CW1394" s="43" t="s">
        <v>5474</v>
      </c>
      <c r="CX1394" s="43" t="s">
        <v>5474</v>
      </c>
      <c r="CY1394" s="43" t="s">
        <v>5474</v>
      </c>
      <c r="CZ1394" s="43" t="s">
        <v>5474</v>
      </c>
      <c r="DA1394" s="42" t="s">
        <v>5474</v>
      </c>
      <c r="DB1394" s="42" t="s">
        <v>5474</v>
      </c>
      <c r="DC1394" s="42" t="s">
        <v>5474</v>
      </c>
      <c r="DD1394" s="42" t="s">
        <v>5474</v>
      </c>
      <c r="DE1394" s="42" t="s">
        <v>5474</v>
      </c>
      <c r="DF1394" s="42" t="s">
        <v>5474</v>
      </c>
      <c r="DG1394" s="42" t="s">
        <v>5474</v>
      </c>
      <c r="DH1394" s="42" t="s">
        <v>5474</v>
      </c>
    </row>
    <row r="1395" spans="1:112">
      <c r="A1395" s="22">
        <v>1723</v>
      </c>
      <c r="B1395" s="7" t="s">
        <v>207</v>
      </c>
      <c r="C1395" s="21">
        <v>0.13600000000000001</v>
      </c>
      <c r="D1395" s="21">
        <v>1.2306999999999999</v>
      </c>
      <c r="E1395" s="21">
        <v>0.1515</v>
      </c>
      <c r="F1395" s="21">
        <v>0.93459999999999999</v>
      </c>
      <c r="G1395" s="21">
        <v>0.41660000000000003</v>
      </c>
      <c r="H1395" s="21">
        <v>0.23760000000000001</v>
      </c>
      <c r="I1395" s="21">
        <v>0.78569999999999995</v>
      </c>
      <c r="J1395" s="21">
        <v>0.52700000000000002</v>
      </c>
      <c r="K1395" s="21">
        <v>2.8999999999999998E-3</v>
      </c>
      <c r="L1395" s="21">
        <v>1.7600000000000001E-2</v>
      </c>
      <c r="M1395" s="21">
        <v>7.4999999999999997E-3</v>
      </c>
      <c r="N1395" s="21">
        <v>-6.9999999999999999E-4</v>
      </c>
      <c r="O1395" s="21">
        <v>2.9899999999999999E-2</v>
      </c>
      <c r="P1395" s="21">
        <v>8.0000000000000004E-4</v>
      </c>
      <c r="Q1395" s="21">
        <v>1E-4</v>
      </c>
      <c r="R1395" s="21">
        <v>-1E-4</v>
      </c>
      <c r="S1395" s="21">
        <v>0.16439999999999999</v>
      </c>
      <c r="T1395" s="21">
        <v>0.10829999999999999</v>
      </c>
      <c r="U1395" s="10">
        <v>2.2599999999999998</v>
      </c>
      <c r="V1395" s="10">
        <v>3.84</v>
      </c>
      <c r="W1395" s="7">
        <v>4.4400000000000004</v>
      </c>
      <c r="X1395" s="20">
        <v>0.90900000000000003</v>
      </c>
      <c r="Y1395" s="75">
        <v>2020</v>
      </c>
      <c r="Z1395" s="7">
        <v>2.8</v>
      </c>
      <c r="AA1395" s="7">
        <v>0</v>
      </c>
      <c r="AB1395" s="51">
        <v>-214</v>
      </c>
      <c r="AC1395" s="51">
        <v>1</v>
      </c>
      <c r="AD1395" s="51"/>
      <c r="AE1395" s="51"/>
      <c r="AF1395" s="51">
        <v>2</v>
      </c>
      <c r="AG1395" s="51"/>
      <c r="AH1395" s="20">
        <v>0</v>
      </c>
      <c r="AI1395" s="7" t="s">
        <v>8481</v>
      </c>
      <c r="AJ1395" s="67" t="s">
        <v>8494</v>
      </c>
      <c r="AK1395" s="44">
        <v>-0.50793650793650791</v>
      </c>
      <c r="AL1395" s="44">
        <v>-0.625</v>
      </c>
      <c r="AM1395" s="44">
        <v>-1</v>
      </c>
      <c r="AN1395" s="25">
        <v>0.29716981132075471</v>
      </c>
      <c r="AO1395" s="25">
        <v>0.11320754716981132</v>
      </c>
      <c r="AP1395" s="215">
        <v>106</v>
      </c>
      <c r="AQ1395" s="215" t="s">
        <v>9658</v>
      </c>
      <c r="AR1395" s="44">
        <v>-9.3457943925233603E-3</v>
      </c>
      <c r="AS1395" s="171" t="s">
        <v>7274</v>
      </c>
      <c r="AT1395" s="171" t="s">
        <v>6961</v>
      </c>
      <c r="AU1395" s="171" t="s">
        <v>6967</v>
      </c>
      <c r="AV1395" s="7" t="s">
        <v>8470</v>
      </c>
      <c r="AW1395" s="14" t="s">
        <v>6517</v>
      </c>
      <c r="AX1395" s="49" t="s">
        <v>6009</v>
      </c>
      <c r="AY1395" s="38" t="s">
        <v>5971</v>
      </c>
      <c r="AZ1395" s="14" t="s">
        <v>6038</v>
      </c>
      <c r="BA1395" s="49" t="s">
        <v>6039</v>
      </c>
      <c r="BB1395" s="38" t="s">
        <v>5971</v>
      </c>
      <c r="BC1395" s="7">
        <v>0.4</v>
      </c>
      <c r="BD1395" s="14" t="s">
        <v>6119</v>
      </c>
      <c r="BE1395" s="49" t="s">
        <v>5960</v>
      </c>
      <c r="BF1395" s="38" t="s">
        <v>5961</v>
      </c>
      <c r="BG1395" s="7">
        <v>0.8</v>
      </c>
      <c r="BH1395" s="45">
        <v>155.71853644128751</v>
      </c>
      <c r="BI1395" s="215" t="s">
        <v>8471</v>
      </c>
      <c r="BJ1395" s="215" t="s">
        <v>8554</v>
      </c>
      <c r="BK1395" s="7">
        <v>0.7</v>
      </c>
      <c r="BL1395" s="25">
        <v>0</v>
      </c>
      <c r="BM1395" s="20">
        <v>0.73412499999999992</v>
      </c>
      <c r="BN1395" s="20">
        <v>0.83999999999999986</v>
      </c>
      <c r="BO1395" s="20">
        <v>0.64749999999999996</v>
      </c>
      <c r="BP1395" s="46">
        <v>27.604166666666668</v>
      </c>
      <c r="BQ1395" s="215" t="s">
        <v>8483</v>
      </c>
      <c r="BR1395" s="79">
        <v>-0.29109433962264147</v>
      </c>
      <c r="BS1395" s="9">
        <v>3.5827203313446576E-2</v>
      </c>
      <c r="BT1395" s="9">
        <v>2.0445488233457043E-2</v>
      </c>
      <c r="BU1395" s="47" t="s">
        <v>5993</v>
      </c>
      <c r="BV1395" s="47" t="s">
        <v>5993</v>
      </c>
      <c r="BW1395" s="14" t="s">
        <v>5474</v>
      </c>
      <c r="BX1395" s="83">
        <v>-0.14931320754716987</v>
      </c>
      <c r="BY1395" s="82">
        <v>4.96</v>
      </c>
      <c r="BZ1395" s="46">
        <v>21.370967741935484</v>
      </c>
      <c r="CA1395" s="48" t="s">
        <v>8475</v>
      </c>
      <c r="CB1395" s="45">
        <v>-22684</v>
      </c>
      <c r="CC1395" s="45">
        <v>106</v>
      </c>
      <c r="CD1395" s="45">
        <v>0</v>
      </c>
      <c r="CE1395" s="45">
        <v>0</v>
      </c>
      <c r="CF1395" s="14" t="s">
        <v>9891</v>
      </c>
      <c r="CG1395" s="7" t="s">
        <v>8556</v>
      </c>
      <c r="CH1395" s="215" t="s">
        <v>8479</v>
      </c>
      <c r="CI1395" s="215" t="s">
        <v>8478</v>
      </c>
      <c r="CJ1395" s="215" t="s">
        <v>8479</v>
      </c>
      <c r="CK1395" s="43" t="s">
        <v>6887</v>
      </c>
      <c r="CL1395" s="43" t="s">
        <v>5474</v>
      </c>
      <c r="CM1395" s="43" t="s">
        <v>5474</v>
      </c>
      <c r="CN1395" s="145">
        <v>106</v>
      </c>
      <c r="CO1395" s="145">
        <v>-22684</v>
      </c>
      <c r="CP1395" s="148">
        <v>16506.164862776477</v>
      </c>
      <c r="CQ1395" s="189" t="s">
        <v>5474</v>
      </c>
      <c r="CR1395" s="189" t="s">
        <v>5474</v>
      </c>
      <c r="CS1395" s="99" t="s">
        <v>5474</v>
      </c>
      <c r="CT1395" s="167" t="s">
        <v>5474</v>
      </c>
      <c r="CU1395" s="43" t="s">
        <v>5474</v>
      </c>
      <c r="CV1395" s="43" t="s">
        <v>5474</v>
      </c>
      <c r="CW1395" s="43" t="s">
        <v>5474</v>
      </c>
      <c r="CX1395" s="43" t="s">
        <v>5474</v>
      </c>
      <c r="CY1395" s="43" t="s">
        <v>5474</v>
      </c>
      <c r="CZ1395" s="43" t="s">
        <v>5474</v>
      </c>
      <c r="DA1395" s="42" t="s">
        <v>5474</v>
      </c>
      <c r="DB1395" s="42" t="s">
        <v>5474</v>
      </c>
      <c r="DC1395" s="42" t="s">
        <v>5474</v>
      </c>
      <c r="DD1395" s="42" t="s">
        <v>5474</v>
      </c>
      <c r="DE1395" s="42" t="s">
        <v>5474</v>
      </c>
      <c r="DF1395" s="42" t="s">
        <v>5474</v>
      </c>
      <c r="DG1395" s="42" t="s">
        <v>5474</v>
      </c>
      <c r="DH1395" s="42" t="s">
        <v>5474</v>
      </c>
    </row>
    <row r="1396" spans="1:112">
      <c r="A1396" s="22">
        <v>5015</v>
      </c>
      <c r="B1396" s="7" t="s">
        <v>1055</v>
      </c>
      <c r="C1396" s="21">
        <v>0.1018</v>
      </c>
      <c r="D1396" s="21">
        <v>0.19239999999999999</v>
      </c>
      <c r="E1396" s="21">
        <v>0.14130000000000001</v>
      </c>
      <c r="F1396" s="21">
        <v>0.219</v>
      </c>
      <c r="G1396" s="21">
        <v>0.1089</v>
      </c>
      <c r="H1396" s="21">
        <v>0.73329999999999995</v>
      </c>
      <c r="I1396" s="21">
        <v>0.56000000000000005</v>
      </c>
      <c r="J1396" s="21">
        <v>8.8499999999999995E-2</v>
      </c>
      <c r="K1396" s="21">
        <v>4.8099999999999997E-2</v>
      </c>
      <c r="L1396" s="21">
        <v>6.1100000000000002E-2</v>
      </c>
      <c r="M1396" s="21">
        <v>1.78E-2</v>
      </c>
      <c r="N1396" s="21">
        <v>6.4100000000000004E-2</v>
      </c>
      <c r="O1396" s="21">
        <v>6.3899999999999998E-2</v>
      </c>
      <c r="P1396" s="21">
        <v>7.7000000000000002E-3</v>
      </c>
      <c r="Q1396" s="21">
        <v>4.0000000000000002E-4</v>
      </c>
      <c r="R1396" s="21">
        <v>-4.0000000000000002E-4</v>
      </c>
      <c r="S1396" s="21">
        <v>0.16350000000000001</v>
      </c>
      <c r="T1396" s="21">
        <v>0.1042</v>
      </c>
      <c r="U1396" s="10">
        <v>1.23</v>
      </c>
      <c r="V1396" s="10">
        <v>2.0299999999999998</v>
      </c>
      <c r="W1396" s="7">
        <v>2.82</v>
      </c>
      <c r="X1396" s="20">
        <v>0.91359999999999997</v>
      </c>
      <c r="Y1396" s="75">
        <v>2020</v>
      </c>
      <c r="Z1396" s="7">
        <v>1.9</v>
      </c>
      <c r="AA1396" s="7">
        <v>0</v>
      </c>
      <c r="AB1396" s="51">
        <v>-20</v>
      </c>
      <c r="AC1396" s="51">
        <v>1</v>
      </c>
      <c r="AD1396" s="51"/>
      <c r="AE1396" s="51"/>
      <c r="AF1396" s="51"/>
      <c r="AG1396" s="51"/>
      <c r="AH1396" s="20">
        <v>0</v>
      </c>
      <c r="AI1396" s="7" t="s">
        <v>8481</v>
      </c>
      <c r="AJ1396" s="67" t="s">
        <v>8843</v>
      </c>
      <c r="AK1396" s="44">
        <v>-0.53012048192771088</v>
      </c>
      <c r="AL1396" s="44">
        <v>-0.5423728813559322</v>
      </c>
      <c r="AM1396" s="44">
        <v>0.59999999999999432</v>
      </c>
      <c r="AN1396" s="25">
        <v>0.24483775811209432</v>
      </c>
      <c r="AO1396" s="25">
        <v>8.7020648967551711E-2</v>
      </c>
      <c r="AP1396" s="215">
        <v>33.9</v>
      </c>
      <c r="AQ1396" s="215" t="s">
        <v>9658</v>
      </c>
      <c r="AR1396" s="44">
        <v>-5.8651026392961799E-3</v>
      </c>
      <c r="AS1396" s="171" t="s">
        <v>7738</v>
      </c>
      <c r="AT1396" s="171" t="s">
        <v>8063</v>
      </c>
      <c r="AU1396" s="171" t="s">
        <v>6955</v>
      </c>
      <c r="AV1396" s="7" t="s">
        <v>8488</v>
      </c>
      <c r="AW1396" s="14" t="s">
        <v>8074</v>
      </c>
      <c r="AX1396" s="49" t="s">
        <v>5967</v>
      </c>
      <c r="AY1396" s="38" t="s">
        <v>5971</v>
      </c>
      <c r="AZ1396" s="14" t="s">
        <v>6548</v>
      </c>
      <c r="BA1396" s="49" t="s">
        <v>5967</v>
      </c>
      <c r="BB1396" s="38" t="s">
        <v>5971</v>
      </c>
      <c r="BC1396" s="7">
        <v>0.3</v>
      </c>
      <c r="BD1396" s="14" t="s">
        <v>6366</v>
      </c>
      <c r="BE1396" s="49" t="s">
        <v>6009</v>
      </c>
      <c r="BF1396" s="38" t="s">
        <v>5971</v>
      </c>
      <c r="BG1396" s="7">
        <v>0.4</v>
      </c>
      <c r="BH1396" s="45">
        <v>122.41771885584964</v>
      </c>
      <c r="BI1396" s="215" t="s">
        <v>8495</v>
      </c>
      <c r="BJ1396" s="215" t="s">
        <v>8554</v>
      </c>
      <c r="BK1396" s="7">
        <v>6.4</v>
      </c>
      <c r="BL1396" s="25">
        <v>4.4444444444444019E-3</v>
      </c>
      <c r="BM1396" s="20">
        <v>0.68587500000000001</v>
      </c>
      <c r="BN1396" s="20">
        <v>0.71749999999999992</v>
      </c>
      <c r="BO1396" s="20">
        <v>0.65999999999999992</v>
      </c>
      <c r="BP1396" s="46">
        <v>16.699507389162562</v>
      </c>
      <c r="BQ1396" s="215" t="s">
        <v>8558</v>
      </c>
      <c r="BR1396" s="79">
        <v>1.636184857423825E-3</v>
      </c>
      <c r="BS1396" s="9">
        <v>7.6886057272918196E-2</v>
      </c>
      <c r="BT1396" s="9">
        <v>4.9905251916407156E-2</v>
      </c>
      <c r="BU1396" s="47">
        <v>44399</v>
      </c>
      <c r="BV1396" s="47">
        <v>44405</v>
      </c>
      <c r="BW1396" s="14" t="s">
        <v>5474</v>
      </c>
      <c r="BX1396" s="83">
        <v>0.20196342182890847</v>
      </c>
      <c r="BY1396" s="82">
        <v>2.23</v>
      </c>
      <c r="BZ1396" s="46">
        <v>15.201793721973093</v>
      </c>
      <c r="CA1396" s="48" t="s">
        <v>8475</v>
      </c>
      <c r="CB1396" s="45">
        <v>-678</v>
      </c>
      <c r="CC1396" s="45">
        <v>33.9</v>
      </c>
      <c r="CD1396" s="45">
        <v>0</v>
      </c>
      <c r="CE1396" s="45">
        <v>0</v>
      </c>
      <c r="CF1396" s="14" t="s">
        <v>9892</v>
      </c>
      <c r="CG1396" s="7" t="s">
        <v>8477</v>
      </c>
      <c r="CH1396" s="215" t="s">
        <v>8523</v>
      </c>
      <c r="CI1396" s="215" t="s">
        <v>8498</v>
      </c>
      <c r="CJ1396" s="215" t="s">
        <v>8498</v>
      </c>
      <c r="CK1396" s="43" t="s">
        <v>5474</v>
      </c>
      <c r="CL1396" s="43" t="s">
        <v>5474</v>
      </c>
      <c r="CM1396" s="43" t="s">
        <v>7322</v>
      </c>
      <c r="CN1396" s="145">
        <v>33.9</v>
      </c>
      <c r="CO1396" s="145">
        <v>-678</v>
      </c>
      <c r="CP1396" s="148">
        <v>4149.9606692133029</v>
      </c>
      <c r="CQ1396" s="189" t="s">
        <v>5474</v>
      </c>
      <c r="CR1396" s="189" t="s">
        <v>5474</v>
      </c>
      <c r="CS1396" s="99" t="s">
        <v>5474</v>
      </c>
      <c r="CT1396" s="167" t="s">
        <v>5474</v>
      </c>
      <c r="CU1396" s="43" t="s">
        <v>5474</v>
      </c>
      <c r="CV1396" s="43" t="s">
        <v>5474</v>
      </c>
      <c r="CW1396" s="43" t="s">
        <v>5474</v>
      </c>
      <c r="CX1396" s="43" t="s">
        <v>5474</v>
      </c>
      <c r="CY1396" s="43" t="s">
        <v>5474</v>
      </c>
      <c r="CZ1396" s="43" t="s">
        <v>5474</v>
      </c>
      <c r="DA1396" s="42" t="s">
        <v>5474</v>
      </c>
      <c r="DB1396" s="42" t="s">
        <v>5474</v>
      </c>
      <c r="DC1396" s="42" t="s">
        <v>5474</v>
      </c>
      <c r="DD1396" s="42" t="s">
        <v>5474</v>
      </c>
      <c r="DE1396" s="42" t="s">
        <v>5474</v>
      </c>
      <c r="DF1396" s="42" t="s">
        <v>5474</v>
      </c>
      <c r="DG1396" s="42" t="s">
        <v>5474</v>
      </c>
      <c r="DH1396" s="42" t="s">
        <v>5474</v>
      </c>
    </row>
    <row r="1397" spans="1:112">
      <c r="A1397" s="22">
        <v>5398</v>
      </c>
      <c r="B1397" s="7" t="s">
        <v>3525</v>
      </c>
      <c r="C1397" s="21">
        <v>-0.68279999999999996</v>
      </c>
      <c r="D1397" s="21">
        <v>-0.26129999999999998</v>
      </c>
      <c r="E1397" s="21">
        <v>-0.53569999999999995</v>
      </c>
      <c r="F1397" s="21">
        <v>-0.31669999999999998</v>
      </c>
      <c r="G1397" s="21">
        <v>0.2009</v>
      </c>
      <c r="H1397" s="21">
        <v>0.4375</v>
      </c>
      <c r="I1397" s="21">
        <v>3.6</v>
      </c>
      <c r="J1397" s="21">
        <v>2.25</v>
      </c>
      <c r="K1397" s="21">
        <v>-3.5700000000000003E-2</v>
      </c>
      <c r="L1397" s="21">
        <v>-1.09E-2</v>
      </c>
      <c r="M1397" s="21">
        <v>-6.7999999999999996E-3</v>
      </c>
      <c r="N1397" s="21">
        <v>7.0199999999999999E-2</v>
      </c>
      <c r="O1397" s="21">
        <v>0.1452</v>
      </c>
      <c r="P1397" s="21">
        <v>6.0199999999999997E-2</v>
      </c>
      <c r="Q1397" s="21">
        <v>1.2999999999999999E-2</v>
      </c>
      <c r="R1397" s="21">
        <v>1.14E-2</v>
      </c>
      <c r="S1397" s="21">
        <v>3.5999999999999999E-3</v>
      </c>
      <c r="T1397" s="21">
        <v>3.2000000000000002E-3</v>
      </c>
      <c r="U1397" s="10">
        <v>0.39</v>
      </c>
      <c r="V1397" s="10">
        <v>0.61</v>
      </c>
      <c r="W1397" s="7">
        <v>0.1363</v>
      </c>
      <c r="X1397" s="20">
        <v>0.55000000000000004</v>
      </c>
      <c r="Y1397" s="75">
        <v>2020</v>
      </c>
      <c r="Z1397" s="7">
        <v>0.25</v>
      </c>
      <c r="AA1397" s="7">
        <v>0</v>
      </c>
      <c r="AB1397" s="51">
        <v>4</v>
      </c>
      <c r="AC1397" s="51"/>
      <c r="AD1397" s="51"/>
      <c r="AE1397" s="51"/>
      <c r="AF1397" s="51"/>
      <c r="AG1397" s="51"/>
      <c r="AH1397" s="20">
        <v>0</v>
      </c>
      <c r="AI1397" s="7" t="s">
        <v>8481</v>
      </c>
      <c r="AJ1397" s="67" t="s">
        <v>8843</v>
      </c>
      <c r="AK1397" s="44">
        <v>0.51020408163265318</v>
      </c>
      <c r="AL1397" s="44">
        <v>-0.85999999999999943</v>
      </c>
      <c r="AM1397" s="44">
        <v>-1</v>
      </c>
      <c r="AN1397" s="25">
        <v>0.24499999999999994</v>
      </c>
      <c r="AO1397" s="25">
        <v>0.125</v>
      </c>
      <c r="AP1397" s="215">
        <v>20</v>
      </c>
      <c r="AQ1397" s="215" t="s">
        <v>9658</v>
      </c>
      <c r="AR1397" s="44">
        <v>-4.97512437810945E-3</v>
      </c>
      <c r="AS1397" s="171" t="s">
        <v>7870</v>
      </c>
      <c r="AT1397" s="171" t="s">
        <v>7062</v>
      </c>
      <c r="AU1397" s="171" t="s">
        <v>7300</v>
      </c>
      <c r="AV1397" s="7" t="s">
        <v>5474</v>
      </c>
      <c r="AW1397" s="14" t="s">
        <v>6517</v>
      </c>
      <c r="AX1397" s="49" t="s">
        <v>5967</v>
      </c>
      <c r="AY1397" s="38" t="s">
        <v>6047</v>
      </c>
      <c r="AZ1397" s="14" t="s">
        <v>6743</v>
      </c>
      <c r="BA1397" s="49" t="s">
        <v>5993</v>
      </c>
      <c r="BB1397" s="38" t="s">
        <v>5993</v>
      </c>
      <c r="BC1397" s="7">
        <v>0.1</v>
      </c>
      <c r="BD1397" s="14" t="s">
        <v>6267</v>
      </c>
      <c r="BE1397" s="49" t="s">
        <v>6009</v>
      </c>
      <c r="BF1397" s="38" t="s">
        <v>5971</v>
      </c>
      <c r="BG1397" s="7">
        <v>0.5</v>
      </c>
      <c r="BH1397" s="45">
        <v>6.8274543202066482</v>
      </c>
      <c r="BI1397" s="215" t="s">
        <v>8495</v>
      </c>
      <c r="BJ1397" s="215" t="s">
        <v>8554</v>
      </c>
      <c r="BK1397" s="7">
        <v>0.4</v>
      </c>
      <c r="BL1397" s="25">
        <v>0</v>
      </c>
      <c r="BM1397" s="20">
        <v>0.49031249999999993</v>
      </c>
      <c r="BN1397" s="20">
        <v>0.23250000000000004</v>
      </c>
      <c r="BO1397" s="20">
        <v>0.70124999999999982</v>
      </c>
      <c r="BP1397" s="46">
        <v>32.786885245901637</v>
      </c>
      <c r="BQ1397" s="215" t="s">
        <v>8483</v>
      </c>
      <c r="BR1397" s="79">
        <v>-0.64599999999999991</v>
      </c>
      <c r="BS1397" s="9">
        <v>9.5938758264146884E-4</v>
      </c>
      <c r="BT1397" s="9">
        <v>6.6113237560272431E-3</v>
      </c>
      <c r="BU1397" s="47" t="s">
        <v>5993</v>
      </c>
      <c r="BV1397" s="47" t="s">
        <v>5993</v>
      </c>
      <c r="BW1397" s="14" t="s">
        <v>5474</v>
      </c>
      <c r="BX1397" s="83">
        <v>-0.55749999999999988</v>
      </c>
      <c r="BY1397" s="82">
        <v>0.59000000000000008</v>
      </c>
      <c r="BZ1397" s="46">
        <v>33.898305084745758</v>
      </c>
      <c r="CA1397" s="48" t="s">
        <v>8485</v>
      </c>
      <c r="CB1397" s="45">
        <v>80</v>
      </c>
      <c r="CC1397" s="45">
        <v>0</v>
      </c>
      <c r="CD1397" s="45">
        <v>0</v>
      </c>
      <c r="CE1397" s="45">
        <v>0</v>
      </c>
      <c r="CF1397" s="14" t="s">
        <v>9893</v>
      </c>
      <c r="CG1397" s="7" t="s">
        <v>8556</v>
      </c>
      <c r="CH1397" s="215" t="s">
        <v>8479</v>
      </c>
      <c r="CI1397" s="215" t="s">
        <v>8546</v>
      </c>
      <c r="CJ1397" s="215" t="s">
        <v>8479</v>
      </c>
      <c r="CK1397" s="43" t="s">
        <v>6894</v>
      </c>
      <c r="CL1397" s="43" t="s">
        <v>5474</v>
      </c>
      <c r="CM1397" s="43" t="s">
        <v>5474</v>
      </c>
      <c r="CN1397" s="145">
        <v>0</v>
      </c>
      <c r="CO1397" s="145">
        <v>80</v>
      </c>
      <c r="CP1397" s="148">
        <v>136.54908640413296</v>
      </c>
      <c r="CQ1397" s="189" t="s">
        <v>5474</v>
      </c>
      <c r="CR1397" s="189" t="s">
        <v>5474</v>
      </c>
      <c r="CS1397" s="99" t="s">
        <v>5474</v>
      </c>
      <c r="CT1397" s="167" t="s">
        <v>5474</v>
      </c>
      <c r="CU1397" s="43" t="s">
        <v>5474</v>
      </c>
      <c r="CV1397" s="43" t="s">
        <v>5474</v>
      </c>
      <c r="CW1397" s="43" t="s">
        <v>5474</v>
      </c>
      <c r="CX1397" s="43" t="s">
        <v>5474</v>
      </c>
      <c r="CY1397" s="43" t="s">
        <v>5474</v>
      </c>
      <c r="CZ1397" s="43" t="s">
        <v>5474</v>
      </c>
      <c r="DA1397" s="42" t="s">
        <v>5474</v>
      </c>
      <c r="DB1397" s="42" t="s">
        <v>5474</v>
      </c>
      <c r="DC1397" s="42" t="s">
        <v>5474</v>
      </c>
      <c r="DD1397" s="42" t="s">
        <v>5474</v>
      </c>
      <c r="DE1397" s="42" t="s">
        <v>5474</v>
      </c>
      <c r="DF1397" s="42" t="s">
        <v>5474</v>
      </c>
      <c r="DG1397" s="42" t="s">
        <v>5474</v>
      </c>
      <c r="DH1397" s="42" t="s">
        <v>5474</v>
      </c>
    </row>
    <row r="1398" spans="1:112">
      <c r="A1398" s="22">
        <v>5876</v>
      </c>
      <c r="B1398" s="7" t="s">
        <v>3612</v>
      </c>
      <c r="C1398" s="21">
        <v>0.12959999999999999</v>
      </c>
      <c r="D1398" s="21">
        <v>-4.2799999999999998E-2</v>
      </c>
      <c r="E1398" s="21">
        <v>0.2326</v>
      </c>
      <c r="F1398" s="21">
        <v>0.1222</v>
      </c>
      <c r="G1398" s="21">
        <v>1.37E-2</v>
      </c>
      <c r="H1398" s="21"/>
      <c r="I1398" s="21">
        <v>2.47E-2</v>
      </c>
      <c r="J1398" s="21">
        <v>2.47E-2</v>
      </c>
      <c r="K1398" s="21">
        <v>3.27E-2</v>
      </c>
      <c r="L1398" s="21">
        <v>4.0000000000000002E-4</v>
      </c>
      <c r="M1398" s="21">
        <v>-2.0299999999999999E-2</v>
      </c>
      <c r="N1398" s="21">
        <v>4.2000000000000003E-2</v>
      </c>
      <c r="O1398" s="21">
        <v>2.5999999999999999E-3</v>
      </c>
      <c r="P1398" s="21">
        <v>-0.03</v>
      </c>
      <c r="Q1398" s="21">
        <v>-4.1000000000000003E-3</v>
      </c>
      <c r="R1398" s="21">
        <v>-1.1999999999999999E-3</v>
      </c>
      <c r="S1398" s="21">
        <v>0.1171</v>
      </c>
      <c r="T1398" s="21">
        <v>8.6999999999999994E-2</v>
      </c>
      <c r="U1398" s="10">
        <v>0.83</v>
      </c>
      <c r="V1398" s="10">
        <v>3.03</v>
      </c>
      <c r="W1398" s="7">
        <v>1.81</v>
      </c>
      <c r="X1398" s="20">
        <v>0.58160000000000001</v>
      </c>
      <c r="Y1398" s="75">
        <v>2020</v>
      </c>
      <c r="Z1398" s="7">
        <v>1.7</v>
      </c>
      <c r="AA1398" s="7">
        <v>0</v>
      </c>
      <c r="AB1398" s="51">
        <v>-1366</v>
      </c>
      <c r="AC1398" s="51">
        <v>890</v>
      </c>
      <c r="AD1398" s="51">
        <v>133</v>
      </c>
      <c r="AE1398" s="51">
        <v>11</v>
      </c>
      <c r="AF1398" s="51">
        <v>-191</v>
      </c>
      <c r="AG1398" s="51">
        <v>21</v>
      </c>
      <c r="AH1398" s="20">
        <v>6.9999999999999999E-4</v>
      </c>
      <c r="AI1398" s="7" t="s">
        <v>8481</v>
      </c>
      <c r="AJ1398" s="67" t="s">
        <v>8494</v>
      </c>
      <c r="AK1398" s="44">
        <v>-0.53296703296703307</v>
      </c>
      <c r="AL1398" s="44">
        <v>-0.72340425531914887</v>
      </c>
      <c r="AM1398" s="44">
        <v>-0.85714285714285809</v>
      </c>
      <c r="AN1398" s="25">
        <v>0.22276621787025708</v>
      </c>
      <c r="AO1398" s="25">
        <v>5.752753977968162E-2</v>
      </c>
      <c r="AP1398" s="215">
        <v>40.85</v>
      </c>
      <c r="AQ1398" s="215" t="s">
        <v>9658</v>
      </c>
      <c r="AR1398" s="44">
        <v>-9.69696969696969E-3</v>
      </c>
      <c r="AS1398" s="171" t="s">
        <v>7064</v>
      </c>
      <c r="AT1398" s="171" t="s">
        <v>7045</v>
      </c>
      <c r="AU1398" s="171" t="s">
        <v>6897</v>
      </c>
      <c r="AV1398" s="7" t="s">
        <v>8470</v>
      </c>
      <c r="AW1398" s="14" t="s">
        <v>8169</v>
      </c>
      <c r="AX1398" s="49" t="s">
        <v>6009</v>
      </c>
      <c r="AY1398" s="38" t="s">
        <v>5971</v>
      </c>
      <c r="AZ1398" s="14" t="s">
        <v>6551</v>
      </c>
      <c r="BA1398" s="49" t="s">
        <v>5967</v>
      </c>
      <c r="BB1398" s="38" t="s">
        <v>6007</v>
      </c>
      <c r="BC1398" s="7">
        <v>0.5</v>
      </c>
      <c r="BD1398" s="14" t="s">
        <v>6048</v>
      </c>
      <c r="BE1398" s="49" t="s">
        <v>5967</v>
      </c>
      <c r="BF1398" s="38" t="s">
        <v>5961</v>
      </c>
      <c r="BG1398" s="7">
        <v>0.7</v>
      </c>
      <c r="BH1398" s="45">
        <v>1665.6613503254407</v>
      </c>
      <c r="BI1398" s="215" t="s">
        <v>8489</v>
      </c>
      <c r="BJ1398" s="215" t="s">
        <v>8509</v>
      </c>
      <c r="BK1398" s="7">
        <v>0.8</v>
      </c>
      <c r="BL1398" s="25">
        <v>3.6855036855036505E-3</v>
      </c>
      <c r="BM1398" s="20">
        <v>0.64274999999999993</v>
      </c>
      <c r="BN1398" s="20">
        <v>0.69499999999999995</v>
      </c>
      <c r="BO1398" s="20">
        <v>0.6</v>
      </c>
      <c r="BP1398" s="46">
        <v>13.481848184818483</v>
      </c>
      <c r="BQ1398" s="215" t="s">
        <v>8558</v>
      </c>
      <c r="BR1398" s="79">
        <v>-5.1162790697674501E-2</v>
      </c>
      <c r="BS1398" s="9">
        <v>3.8234772115559812E-2</v>
      </c>
      <c r="BT1398" s="9">
        <v>3.5557654794117877E-2</v>
      </c>
      <c r="BU1398" s="47">
        <v>44399</v>
      </c>
      <c r="BV1398" s="47">
        <v>44405</v>
      </c>
      <c r="BW1398" s="14" t="s">
        <v>5474</v>
      </c>
      <c r="BX1398" s="83">
        <v>0.186046511627907</v>
      </c>
      <c r="BY1398" s="82">
        <v>3.23</v>
      </c>
      <c r="BZ1398" s="46">
        <v>12.647058823529413</v>
      </c>
      <c r="CA1398" s="48" t="s">
        <v>8593</v>
      </c>
      <c r="CB1398" s="45">
        <v>-55801.1</v>
      </c>
      <c r="CC1398" s="45">
        <v>36356.5</v>
      </c>
      <c r="CD1398" s="45">
        <v>5433.05</v>
      </c>
      <c r="CE1398" s="45">
        <v>449.35</v>
      </c>
      <c r="CF1398" s="14" t="s">
        <v>3613</v>
      </c>
      <c r="CG1398" s="7" t="s">
        <v>8556</v>
      </c>
      <c r="CH1398" s="215" t="s">
        <v>8523</v>
      </c>
      <c r="CI1398" s="215" t="s">
        <v>8498</v>
      </c>
      <c r="CJ1398" s="215" t="s">
        <v>8479</v>
      </c>
      <c r="CK1398" s="43" t="s">
        <v>6887</v>
      </c>
      <c r="CL1398" s="43" t="s">
        <v>5474</v>
      </c>
      <c r="CM1398" s="43" t="s">
        <v>6944</v>
      </c>
      <c r="CN1398" s="145">
        <v>36805.85</v>
      </c>
      <c r="CO1398" s="145">
        <v>-50368.049999999996</v>
      </c>
      <c r="CP1398" s="148">
        <v>68042.266160794257</v>
      </c>
      <c r="CQ1398" s="189" t="s">
        <v>5474</v>
      </c>
      <c r="CR1398" s="189" t="s">
        <v>5474</v>
      </c>
      <c r="CS1398" s="99" t="s">
        <v>5474</v>
      </c>
      <c r="CT1398" s="167" t="s">
        <v>5474</v>
      </c>
      <c r="CU1398" s="43" t="s">
        <v>5474</v>
      </c>
      <c r="CV1398" s="43" t="s">
        <v>5474</v>
      </c>
      <c r="CW1398" s="43" t="s">
        <v>5474</v>
      </c>
      <c r="CX1398" s="43" t="s">
        <v>5474</v>
      </c>
      <c r="CY1398" s="43" t="s">
        <v>5474</v>
      </c>
      <c r="CZ1398" s="43" t="s">
        <v>5474</v>
      </c>
      <c r="DA1398" s="42" t="s">
        <v>5474</v>
      </c>
      <c r="DB1398" s="42" t="s">
        <v>5474</v>
      </c>
      <c r="DC1398" s="42" t="s">
        <v>5474</v>
      </c>
      <c r="DD1398" s="42" t="s">
        <v>5474</v>
      </c>
      <c r="DE1398" s="42" t="s">
        <v>5474</v>
      </c>
      <c r="DF1398" s="42" t="s">
        <v>5474</v>
      </c>
      <c r="DG1398" s="42" t="s">
        <v>5474</v>
      </c>
      <c r="DH1398" s="42" t="s">
        <v>5477</v>
      </c>
    </row>
    <row r="1399" spans="1:112">
      <c r="A1399" s="22">
        <v>6506</v>
      </c>
      <c r="B1399" s="7" t="s">
        <v>1398</v>
      </c>
      <c r="C1399" s="21">
        <v>-1.34E-2</v>
      </c>
      <c r="D1399" s="21">
        <v>0.3513</v>
      </c>
      <c r="E1399" s="21">
        <v>-8.8400000000000006E-2</v>
      </c>
      <c r="F1399" s="21">
        <v>0.45069999999999999</v>
      </c>
      <c r="G1399" s="21">
        <v>0.1605</v>
      </c>
      <c r="H1399" s="21">
        <v>-0.20830000000000001</v>
      </c>
      <c r="I1399" s="21">
        <v>0.52</v>
      </c>
      <c r="J1399" s="21">
        <v>0.30299999999999999</v>
      </c>
      <c r="K1399" s="21">
        <v>-7.1000000000000004E-3</v>
      </c>
      <c r="L1399" s="21">
        <v>2.87E-2</v>
      </c>
      <c r="M1399" s="21">
        <v>-4.7999999999999996E-3</v>
      </c>
      <c r="N1399" s="21">
        <v>8.3999999999999995E-3</v>
      </c>
      <c r="O1399" s="21">
        <v>4.9700000000000001E-2</v>
      </c>
      <c r="P1399" s="21">
        <v>-6.4999999999999997E-3</v>
      </c>
      <c r="Q1399" s="21">
        <v>-1.9E-3</v>
      </c>
      <c r="R1399" s="21">
        <v>-1.5E-3</v>
      </c>
      <c r="S1399" s="21">
        <v>9.9900000000000003E-2</v>
      </c>
      <c r="T1399" s="21">
        <v>5.9799999999999999E-2</v>
      </c>
      <c r="U1399" s="10">
        <v>0.86</v>
      </c>
      <c r="V1399" s="10">
        <v>0.91</v>
      </c>
      <c r="W1399" s="7">
        <v>1.22</v>
      </c>
      <c r="X1399" s="20">
        <v>0.82989999999999997</v>
      </c>
      <c r="Y1399" s="75">
        <v>2020</v>
      </c>
      <c r="Z1399" s="7">
        <v>0.8</v>
      </c>
      <c r="AA1399" s="7">
        <v>0</v>
      </c>
      <c r="AB1399" s="51">
        <v>10</v>
      </c>
      <c r="AC1399" s="51"/>
      <c r="AD1399" s="51"/>
      <c r="AE1399" s="51"/>
      <c r="AF1399" s="51">
        <v>-12</v>
      </c>
      <c r="AG1399" s="51"/>
      <c r="AH1399" s="20">
        <v>0</v>
      </c>
      <c r="AI1399" s="7" t="s">
        <v>8481</v>
      </c>
      <c r="AJ1399" s="67" t="s">
        <v>8757</v>
      </c>
      <c r="AK1399" s="44">
        <v>-0.57894736842105221</v>
      </c>
      <c r="AL1399" s="44">
        <v>-0.79999999999999716</v>
      </c>
      <c r="AM1399" s="44">
        <v>-0.71428571428571141</v>
      </c>
      <c r="AN1399" s="25">
        <v>0.17220543806646524</v>
      </c>
      <c r="AO1399" s="25">
        <v>4.5317220543806644E-2</v>
      </c>
      <c r="AP1399" s="215">
        <v>16.55</v>
      </c>
      <c r="AQ1399" s="215" t="s">
        <v>9658</v>
      </c>
      <c r="AR1399" s="44">
        <v>-3.0120481927710802E-3</v>
      </c>
      <c r="AS1399" s="171" t="s">
        <v>7415</v>
      </c>
      <c r="AT1399" s="171" t="s">
        <v>7007</v>
      </c>
      <c r="AU1399" s="171" t="s">
        <v>6930</v>
      </c>
      <c r="AV1399" s="7" t="s">
        <v>8470</v>
      </c>
      <c r="AW1399" s="14" t="s">
        <v>7651</v>
      </c>
      <c r="AX1399" s="49" t="s">
        <v>5967</v>
      </c>
      <c r="AY1399" s="38" t="s">
        <v>5971</v>
      </c>
      <c r="AZ1399" s="14" t="s">
        <v>6636</v>
      </c>
      <c r="BA1399" s="49" t="s">
        <v>5967</v>
      </c>
      <c r="BB1399" s="38" t="s">
        <v>6007</v>
      </c>
      <c r="BC1399" s="7">
        <v>1</v>
      </c>
      <c r="BD1399" s="14" t="s">
        <v>6326</v>
      </c>
      <c r="BE1399" s="49" t="s">
        <v>6020</v>
      </c>
      <c r="BF1399" s="38" t="s">
        <v>5961</v>
      </c>
      <c r="BG1399" s="7">
        <v>0.4</v>
      </c>
      <c r="BH1399" s="45">
        <v>50.699058376233147</v>
      </c>
      <c r="BI1399" s="215" t="s">
        <v>8495</v>
      </c>
      <c r="BJ1399" s="215" t="s">
        <v>8554</v>
      </c>
      <c r="BK1399" s="7">
        <v>0.4</v>
      </c>
      <c r="BL1399" s="25">
        <v>6.079027355623187E-3</v>
      </c>
      <c r="BM1399" s="20">
        <v>0.66074999999999995</v>
      </c>
      <c r="BN1399" s="20">
        <v>0.70750000000000002</v>
      </c>
      <c r="BO1399" s="20">
        <v>0.62249999999999994</v>
      </c>
      <c r="BP1399" s="46">
        <v>18.186813186813186</v>
      </c>
      <c r="BQ1399" s="215" t="s">
        <v>8483</v>
      </c>
      <c r="BR1399" s="79">
        <v>-0.19767975830815715</v>
      </c>
      <c r="BS1399" s="9">
        <v>6.7471304950631028E-2</v>
      </c>
      <c r="BT1399" s="9">
        <v>4.2241257225292594E-2</v>
      </c>
      <c r="BU1399" s="47" t="s">
        <v>5993</v>
      </c>
      <c r="BV1399" s="47">
        <v>44392</v>
      </c>
      <c r="BW1399" s="14" t="s">
        <v>5474</v>
      </c>
      <c r="BX1399" s="83">
        <v>-3.721570996978868E-2</v>
      </c>
      <c r="BY1399" s="82">
        <v>0.96</v>
      </c>
      <c r="BZ1399" s="46">
        <v>17.239583333333336</v>
      </c>
      <c r="CA1399" s="48" t="s">
        <v>8485</v>
      </c>
      <c r="CB1399" s="45">
        <v>165.5</v>
      </c>
      <c r="CC1399" s="45">
        <v>0</v>
      </c>
      <c r="CD1399" s="45">
        <v>0</v>
      </c>
      <c r="CE1399" s="45">
        <v>0</v>
      </c>
      <c r="CF1399" s="14" t="s">
        <v>9894</v>
      </c>
      <c r="CG1399" s="7" t="s">
        <v>8556</v>
      </c>
      <c r="CH1399" s="215" t="s">
        <v>8523</v>
      </c>
      <c r="CI1399" s="215" t="s">
        <v>8479</v>
      </c>
      <c r="CJ1399" s="215" t="s">
        <v>8479</v>
      </c>
      <c r="CK1399" s="43" t="s">
        <v>6968</v>
      </c>
      <c r="CL1399" s="43" t="s">
        <v>5474</v>
      </c>
      <c r="CM1399" s="43" t="s">
        <v>5474</v>
      </c>
      <c r="CN1399" s="145">
        <v>0</v>
      </c>
      <c r="CO1399" s="145">
        <v>165.5</v>
      </c>
      <c r="CP1399" s="148">
        <v>839.06941612665867</v>
      </c>
      <c r="CQ1399" s="189" t="s">
        <v>5474</v>
      </c>
      <c r="CR1399" s="189" t="s">
        <v>5474</v>
      </c>
      <c r="CS1399" s="99" t="s">
        <v>5474</v>
      </c>
      <c r="CT1399" s="167" t="s">
        <v>5474</v>
      </c>
      <c r="CU1399" s="43" t="s">
        <v>5474</v>
      </c>
      <c r="CV1399" s="43" t="s">
        <v>5474</v>
      </c>
      <c r="CW1399" s="43" t="s">
        <v>5474</v>
      </c>
      <c r="CX1399" s="43" t="s">
        <v>5474</v>
      </c>
      <c r="CY1399" s="43" t="s">
        <v>5474</v>
      </c>
      <c r="CZ1399" s="43" t="s">
        <v>5474</v>
      </c>
      <c r="DA1399" s="42" t="s">
        <v>5474</v>
      </c>
      <c r="DB1399" s="42" t="s">
        <v>5474</v>
      </c>
      <c r="DC1399" s="42" t="s">
        <v>5474</v>
      </c>
      <c r="DD1399" s="42" t="s">
        <v>5474</v>
      </c>
      <c r="DE1399" s="42" t="s">
        <v>5474</v>
      </c>
      <c r="DF1399" s="42" t="s">
        <v>5474</v>
      </c>
      <c r="DG1399" s="42" t="s">
        <v>5474</v>
      </c>
      <c r="DH1399" s="42" t="s">
        <v>5474</v>
      </c>
    </row>
    <row r="1400" spans="1:112">
      <c r="A1400" s="22">
        <v>3290</v>
      </c>
      <c r="B1400" s="7" t="s">
        <v>705</v>
      </c>
      <c r="C1400" s="21">
        <v>0.2235</v>
      </c>
      <c r="D1400" s="21">
        <v>-1E-3</v>
      </c>
      <c r="E1400" s="21">
        <v>0.21</v>
      </c>
      <c r="F1400" s="21">
        <v>-0.20669999999999999</v>
      </c>
      <c r="G1400" s="21">
        <v>6.6E-3</v>
      </c>
      <c r="H1400" s="21">
        <v>0.66669999999999996</v>
      </c>
      <c r="I1400" s="21">
        <v>-0.8649</v>
      </c>
      <c r="J1400" s="21">
        <v>-0.82609999999999995</v>
      </c>
      <c r="K1400" s="21">
        <v>2.7099999999999999E-2</v>
      </c>
      <c r="L1400" s="21">
        <v>-2.7799999999999998E-2</v>
      </c>
      <c r="M1400" s="21">
        <v>0.06</v>
      </c>
      <c r="N1400" s="21">
        <v>1.14E-2</v>
      </c>
      <c r="O1400" s="21">
        <v>-5.1999999999999998E-2</v>
      </c>
      <c r="P1400" s="21">
        <v>6.6699999999999995E-2</v>
      </c>
      <c r="Q1400" s="21">
        <v>4.7000000000000002E-3</v>
      </c>
      <c r="R1400" s="21">
        <v>2.7000000000000001E-3</v>
      </c>
      <c r="S1400" s="21">
        <v>4.2799999999999998E-2</v>
      </c>
      <c r="T1400" s="21">
        <v>2.3099999999999999E-2</v>
      </c>
      <c r="U1400" s="10">
        <v>0.08</v>
      </c>
      <c r="V1400" s="10">
        <v>0.24</v>
      </c>
      <c r="W1400" s="7">
        <v>0.46</v>
      </c>
      <c r="X1400" s="20">
        <v>0.68840000000000001</v>
      </c>
      <c r="Y1400" s="75">
        <v>2020</v>
      </c>
      <c r="Z1400" s="7">
        <v>0.2</v>
      </c>
      <c r="AA1400" s="7">
        <v>0</v>
      </c>
      <c r="AB1400" s="51">
        <v>-2</v>
      </c>
      <c r="AC1400" s="51">
        <v>1</v>
      </c>
      <c r="AD1400" s="51"/>
      <c r="AE1400" s="51"/>
      <c r="AF1400" s="51"/>
      <c r="AG1400" s="51"/>
      <c r="AH1400" s="20">
        <v>0</v>
      </c>
      <c r="AI1400" s="7" t="s">
        <v>8467</v>
      </c>
      <c r="AJ1400" s="67" t="s">
        <v>8757</v>
      </c>
      <c r="AK1400" s="44">
        <v>-0.83606557377049173</v>
      </c>
      <c r="AL1400" s="44">
        <v>-0.58333333333333304</v>
      </c>
      <c r="AM1400" s="44">
        <v>-1</v>
      </c>
      <c r="AN1400" s="25">
        <v>0.48605577689243007</v>
      </c>
      <c r="AO1400" s="25">
        <v>9.561752988047803E-2</v>
      </c>
      <c r="AP1400" s="215">
        <v>12.55</v>
      </c>
      <c r="AQ1400" s="215" t="s">
        <v>9658</v>
      </c>
      <c r="AR1400" s="44">
        <v>-7.9051383399209394E-3</v>
      </c>
      <c r="AS1400" s="171" t="s">
        <v>7415</v>
      </c>
      <c r="AT1400" s="171" t="s">
        <v>7511</v>
      </c>
      <c r="AU1400" s="171" t="s">
        <v>7677</v>
      </c>
      <c r="AV1400" s="7" t="s">
        <v>8470</v>
      </c>
      <c r="AW1400" s="14" t="s">
        <v>7120</v>
      </c>
      <c r="AX1400" s="49" t="s">
        <v>5967</v>
      </c>
      <c r="AY1400" s="38" t="s">
        <v>5971</v>
      </c>
      <c r="AZ1400" s="14" t="s">
        <v>6532</v>
      </c>
      <c r="BA1400" s="49" t="s">
        <v>5967</v>
      </c>
      <c r="BB1400" s="38" t="s">
        <v>5971</v>
      </c>
      <c r="BC1400" s="7">
        <v>0.1</v>
      </c>
      <c r="BD1400" s="14" t="s">
        <v>6069</v>
      </c>
      <c r="BE1400" s="49" t="s">
        <v>5967</v>
      </c>
      <c r="BF1400" s="38" t="s">
        <v>5971</v>
      </c>
      <c r="BG1400" s="7">
        <v>0.5</v>
      </c>
      <c r="BH1400" s="45">
        <v>117.1706298997442</v>
      </c>
      <c r="BI1400" s="215" t="s">
        <v>8495</v>
      </c>
      <c r="BJ1400" s="215" t="s">
        <v>8554</v>
      </c>
      <c r="BK1400" s="7">
        <v>3.3</v>
      </c>
      <c r="BL1400" s="25">
        <v>0</v>
      </c>
      <c r="BM1400" s="20">
        <v>0.55212499999999998</v>
      </c>
      <c r="BN1400" s="20">
        <v>0.59750000000000003</v>
      </c>
      <c r="BO1400" s="20">
        <v>0.5149999999999999</v>
      </c>
      <c r="BP1400" s="46">
        <v>52.291666666666671</v>
      </c>
      <c r="BQ1400" s="215" t="s">
        <v>8553</v>
      </c>
      <c r="BR1400" s="79">
        <v>-0.83544223107569715</v>
      </c>
      <c r="BS1400" s="9">
        <v>3.0624234681297713E-2</v>
      </c>
      <c r="BT1400" s="9">
        <v>1.0027593557766723E-2</v>
      </c>
      <c r="BU1400" s="47" t="s">
        <v>5993</v>
      </c>
      <c r="BV1400" s="47" t="s">
        <v>5993</v>
      </c>
      <c r="BW1400" s="14" t="s">
        <v>5474</v>
      </c>
      <c r="BX1400" s="83">
        <v>-0.80253067729083671</v>
      </c>
      <c r="BY1400" s="82">
        <v>0.18</v>
      </c>
      <c r="BZ1400" s="46">
        <v>69.722222222222229</v>
      </c>
      <c r="CA1400" s="48" t="s">
        <v>8475</v>
      </c>
      <c r="CB1400" s="45">
        <v>-25.1</v>
      </c>
      <c r="CC1400" s="45">
        <v>12.55</v>
      </c>
      <c r="CD1400" s="45">
        <v>0</v>
      </c>
      <c r="CE1400" s="45">
        <v>0</v>
      </c>
      <c r="CF1400" s="14" t="s">
        <v>9895</v>
      </c>
      <c r="CG1400" s="7" t="s">
        <v>8556</v>
      </c>
      <c r="CH1400" s="215" t="s">
        <v>8523</v>
      </c>
      <c r="CI1400" s="215" t="s">
        <v>8479</v>
      </c>
      <c r="CJ1400" s="215" t="s">
        <v>8479</v>
      </c>
      <c r="CK1400" s="43" t="s">
        <v>5474</v>
      </c>
      <c r="CL1400" s="43" t="s">
        <v>5474</v>
      </c>
      <c r="CM1400" s="43" t="s">
        <v>5474</v>
      </c>
      <c r="CN1400" s="145">
        <v>12.55</v>
      </c>
      <c r="CO1400" s="145">
        <v>-25.1</v>
      </c>
      <c r="CP1400" s="148">
        <v>1470.4914052417898</v>
      </c>
      <c r="CQ1400" s="189" t="s">
        <v>5474</v>
      </c>
      <c r="CR1400" s="189" t="s">
        <v>5474</v>
      </c>
      <c r="CS1400" s="99" t="s">
        <v>5474</v>
      </c>
      <c r="CT1400" s="167" t="s">
        <v>5474</v>
      </c>
      <c r="CU1400" s="43" t="s">
        <v>5474</v>
      </c>
      <c r="CV1400" s="43" t="s">
        <v>5474</v>
      </c>
      <c r="CW1400" s="43" t="s">
        <v>5474</v>
      </c>
      <c r="CX1400" s="43" t="s">
        <v>5474</v>
      </c>
      <c r="CY1400" s="43" t="s">
        <v>5474</v>
      </c>
      <c r="CZ1400" s="43" t="s">
        <v>5474</v>
      </c>
      <c r="DA1400" s="42" t="s">
        <v>5474</v>
      </c>
      <c r="DB1400" s="42" t="s">
        <v>5474</v>
      </c>
      <c r="DC1400" s="42" t="s">
        <v>5474</v>
      </c>
      <c r="DD1400" s="42" t="s">
        <v>5474</v>
      </c>
      <c r="DE1400" s="42" t="s">
        <v>5474</v>
      </c>
      <c r="DF1400" s="42" t="s">
        <v>5474</v>
      </c>
      <c r="DG1400" s="42" t="s">
        <v>5474</v>
      </c>
      <c r="DH1400" s="42" t="s">
        <v>5474</v>
      </c>
    </row>
    <row r="1401" spans="1:112">
      <c r="A1401" s="22">
        <v>3040</v>
      </c>
      <c r="B1401" s="7" t="s">
        <v>611</v>
      </c>
      <c r="C1401" s="21">
        <v>-0.1636</v>
      </c>
      <c r="D1401" s="21">
        <v>5.3400000000000003E-2</v>
      </c>
      <c r="E1401" s="21">
        <v>-5.3100000000000001E-2</v>
      </c>
      <c r="F1401" s="21">
        <v>-9.1999999999999998E-3</v>
      </c>
      <c r="G1401" s="21">
        <v>0.2238</v>
      </c>
      <c r="H1401" s="21">
        <v>3.1300000000000001E-2</v>
      </c>
      <c r="I1401" s="21">
        <v>-0.72950000000000004</v>
      </c>
      <c r="J1401" s="21">
        <v>-0.59630000000000005</v>
      </c>
      <c r="K1401" s="21">
        <v>4.3400000000000001E-2</v>
      </c>
      <c r="L1401" s="21">
        <v>8.0699999999999994E-2</v>
      </c>
      <c r="M1401" s="21">
        <v>-5.0000000000000001E-4</v>
      </c>
      <c r="N1401" s="21">
        <v>-2.8E-3</v>
      </c>
      <c r="O1401" s="21">
        <v>0.1426</v>
      </c>
      <c r="P1401" s="21">
        <v>1.09E-2</v>
      </c>
      <c r="Q1401" s="21">
        <v>-1.4E-3</v>
      </c>
      <c r="R1401" s="21">
        <v>4.0000000000000002E-4</v>
      </c>
      <c r="S1401" s="21">
        <v>0.1769</v>
      </c>
      <c r="T1401" s="21">
        <v>0.16300000000000001</v>
      </c>
      <c r="U1401" s="10">
        <v>1.3</v>
      </c>
      <c r="V1401" s="10">
        <v>4.41</v>
      </c>
      <c r="W1401" s="7">
        <v>4.6399999999999997</v>
      </c>
      <c r="X1401" s="20">
        <v>0.94269999999999998</v>
      </c>
      <c r="Y1401" s="75">
        <v>2020</v>
      </c>
      <c r="Z1401" s="7">
        <v>5.7</v>
      </c>
      <c r="AA1401" s="7">
        <v>0</v>
      </c>
      <c r="AB1401" s="51">
        <v>21</v>
      </c>
      <c r="AC1401" s="51">
        <v>9</v>
      </c>
      <c r="AD1401" s="51"/>
      <c r="AE1401" s="51"/>
      <c r="AF1401" s="51"/>
      <c r="AG1401" s="51"/>
      <c r="AH1401" s="20">
        <v>0.1323</v>
      </c>
      <c r="AI1401" s="7" t="s">
        <v>8467</v>
      </c>
      <c r="AJ1401" s="67" t="s">
        <v>8494</v>
      </c>
      <c r="AK1401" s="44">
        <v>-0.72398190045248867</v>
      </c>
      <c r="AL1401" s="44">
        <v>-0.90506329113924044</v>
      </c>
      <c r="AM1401" s="44">
        <v>-0.81818181818181468</v>
      </c>
      <c r="AN1401" s="25">
        <v>0.57853403141361259</v>
      </c>
      <c r="AO1401" s="25">
        <v>0.41361256544502606</v>
      </c>
      <c r="AP1401" s="215">
        <v>38.200000000000003</v>
      </c>
      <c r="AQ1401" s="215" t="s">
        <v>9658</v>
      </c>
      <c r="AR1401" s="44">
        <v>-1.16429495472186E-2</v>
      </c>
      <c r="AS1401" s="171" t="s">
        <v>7743</v>
      </c>
      <c r="AT1401" s="171" t="s">
        <v>7744</v>
      </c>
      <c r="AU1401" s="171" t="s">
        <v>7745</v>
      </c>
      <c r="AV1401" s="7" t="s">
        <v>8470</v>
      </c>
      <c r="AW1401" s="14" t="s">
        <v>6563</v>
      </c>
      <c r="AX1401" s="49" t="s">
        <v>6009</v>
      </c>
      <c r="AY1401" s="38" t="s">
        <v>6007</v>
      </c>
      <c r="AZ1401" s="14" t="s">
        <v>6038</v>
      </c>
      <c r="BA1401" s="49" t="s">
        <v>5967</v>
      </c>
      <c r="BB1401" s="38" t="s">
        <v>6007</v>
      </c>
      <c r="BC1401" s="7">
        <v>0.3</v>
      </c>
      <c r="BD1401" s="14" t="s">
        <v>6103</v>
      </c>
      <c r="BE1401" s="49" t="s">
        <v>5960</v>
      </c>
      <c r="BF1401" s="38" t="s">
        <v>5961</v>
      </c>
      <c r="BG1401" s="7">
        <v>1.6</v>
      </c>
      <c r="BH1401" s="45">
        <v>157.11509295208299</v>
      </c>
      <c r="BI1401" s="215" t="s">
        <v>8471</v>
      </c>
      <c r="BJ1401" s="215" t="s">
        <v>8554</v>
      </c>
      <c r="BK1401" s="7">
        <v>2.1</v>
      </c>
      <c r="BL1401" s="25">
        <v>2.6246719160105359E-3</v>
      </c>
      <c r="BM1401" s="20">
        <v>0.56787500000000013</v>
      </c>
      <c r="BN1401" s="20">
        <v>0.57750000000000012</v>
      </c>
      <c r="BO1401" s="20">
        <v>0.55999999999999994</v>
      </c>
      <c r="BP1401" s="46">
        <v>8.6621315192743769</v>
      </c>
      <c r="BQ1401" s="215" t="s">
        <v>8560</v>
      </c>
      <c r="BR1401" s="79">
        <v>0.89198080279232073</v>
      </c>
      <c r="BS1401" s="9">
        <v>0.11494354882575686</v>
      </c>
      <c r="BT1401" s="9">
        <v>0.14253085418885925</v>
      </c>
      <c r="BU1401" s="47" t="s">
        <v>5993</v>
      </c>
      <c r="BV1401" s="47" t="s">
        <v>5993</v>
      </c>
      <c r="BW1401" s="14" t="s">
        <v>5474</v>
      </c>
      <c r="BX1401" s="83">
        <v>1.2703769633507846</v>
      </c>
      <c r="BY1401" s="82">
        <v>4.5999999999999996</v>
      </c>
      <c r="BZ1401" s="46">
        <v>8.304347826086957</v>
      </c>
      <c r="CA1401" s="48" t="s">
        <v>8475</v>
      </c>
      <c r="CB1401" s="45">
        <v>802.2</v>
      </c>
      <c r="CC1401" s="45">
        <v>343.8</v>
      </c>
      <c r="CD1401" s="45">
        <v>0</v>
      </c>
      <c r="CE1401" s="45">
        <v>0</v>
      </c>
      <c r="CF1401" s="14" t="s">
        <v>9896</v>
      </c>
      <c r="CG1401" s="7" t="s">
        <v>8556</v>
      </c>
      <c r="CH1401" s="215" t="s">
        <v>8479</v>
      </c>
      <c r="CI1401" s="215" t="s">
        <v>8478</v>
      </c>
      <c r="CJ1401" s="215" t="s">
        <v>8479</v>
      </c>
      <c r="CK1401" s="43" t="s">
        <v>5474</v>
      </c>
      <c r="CL1401" s="43" t="s">
        <v>5474</v>
      </c>
      <c r="CM1401" s="43" t="s">
        <v>5474</v>
      </c>
      <c r="CN1401" s="145">
        <v>343.8</v>
      </c>
      <c r="CO1401" s="145">
        <v>802.2</v>
      </c>
      <c r="CP1401" s="148">
        <v>6001.7965507695708</v>
      </c>
      <c r="CQ1401" s="189" t="s">
        <v>5474</v>
      </c>
      <c r="CR1401" s="189" t="s">
        <v>5474</v>
      </c>
      <c r="CS1401" s="99" t="s">
        <v>5474</v>
      </c>
      <c r="CT1401" s="167" t="s">
        <v>5474</v>
      </c>
      <c r="CU1401" s="43" t="s">
        <v>5474</v>
      </c>
      <c r="CV1401" s="43" t="s">
        <v>5474</v>
      </c>
      <c r="CW1401" s="43" t="s">
        <v>5474</v>
      </c>
      <c r="CX1401" s="43" t="s">
        <v>5474</v>
      </c>
      <c r="CY1401" s="43" t="s">
        <v>5474</v>
      </c>
      <c r="CZ1401" s="43" t="s">
        <v>5474</v>
      </c>
      <c r="DA1401" s="42" t="s">
        <v>5474</v>
      </c>
      <c r="DB1401" s="42" t="s">
        <v>5474</v>
      </c>
      <c r="DC1401" s="42" t="s">
        <v>5474</v>
      </c>
      <c r="DD1401" s="42" t="s">
        <v>5474</v>
      </c>
      <c r="DE1401" s="42" t="s">
        <v>5474</v>
      </c>
      <c r="DF1401" s="42" t="s">
        <v>5474</v>
      </c>
      <c r="DG1401" s="42" t="s">
        <v>5474</v>
      </c>
      <c r="DH1401" s="42" t="s">
        <v>5474</v>
      </c>
    </row>
    <row r="1402" spans="1:112">
      <c r="A1402" s="22">
        <v>1326</v>
      </c>
      <c r="B1402" s="7" t="s">
        <v>70</v>
      </c>
      <c r="C1402" s="21">
        <v>-1.47E-2</v>
      </c>
      <c r="D1402" s="21">
        <v>0.47860000000000003</v>
      </c>
      <c r="E1402" s="21">
        <v>-5.3800000000000001E-2</v>
      </c>
      <c r="F1402" s="21">
        <v>0.50819999999999999</v>
      </c>
      <c r="G1402" s="21">
        <v>0.49249999999999999</v>
      </c>
      <c r="H1402" s="21">
        <v>-3.6400000000000002E-2</v>
      </c>
      <c r="I1402" s="21">
        <v>9.6</v>
      </c>
      <c r="J1402" s="21">
        <v>8.3219999999999992</v>
      </c>
      <c r="K1402" s="21">
        <v>-1.7000000000000001E-2</v>
      </c>
      <c r="L1402" s="21">
        <v>7.7399999999999997E-2</v>
      </c>
      <c r="M1402" s="21">
        <v>0.108</v>
      </c>
      <c r="N1402" s="21">
        <v>-1.21E-2</v>
      </c>
      <c r="O1402" s="21">
        <v>9.1899999999999996E-2</v>
      </c>
      <c r="P1402" s="21">
        <v>0.1132</v>
      </c>
      <c r="Q1402" s="21">
        <v>2.3900000000000001E-2</v>
      </c>
      <c r="R1402" s="21">
        <v>1.78E-2</v>
      </c>
      <c r="S1402" s="21">
        <v>0.1106</v>
      </c>
      <c r="T1402" s="21">
        <v>8.1699999999999995E-2</v>
      </c>
      <c r="U1402" s="10">
        <v>4.32</v>
      </c>
      <c r="V1402" s="10">
        <v>8.25</v>
      </c>
      <c r="W1402" s="7">
        <v>5.0199999999999996</v>
      </c>
      <c r="X1402" s="20">
        <v>0.74690000000000001</v>
      </c>
      <c r="Y1402" s="75">
        <v>2020</v>
      </c>
      <c r="Z1402" s="7">
        <v>2.5</v>
      </c>
      <c r="AA1402" s="7">
        <v>0</v>
      </c>
      <c r="AB1402" s="51">
        <v>-6438</v>
      </c>
      <c r="AC1402" s="51">
        <v>175</v>
      </c>
      <c r="AD1402" s="51">
        <v>201</v>
      </c>
      <c r="AE1402" s="51">
        <v>17</v>
      </c>
      <c r="AF1402" s="51">
        <v>-38</v>
      </c>
      <c r="AG1402" s="51">
        <v>29</v>
      </c>
      <c r="AH1402" s="20">
        <v>4.7000000000000002E-3</v>
      </c>
      <c r="AI1402" s="7" t="s">
        <v>8481</v>
      </c>
      <c r="AJ1402" s="67" t="s">
        <v>8494</v>
      </c>
      <c r="AK1402" s="44">
        <v>-0.50519031141868487</v>
      </c>
      <c r="AL1402" s="44">
        <v>-0.63265306122448794</v>
      </c>
      <c r="AM1402" s="44">
        <v>-0.88888888888888007</v>
      </c>
      <c r="AN1402" s="25">
        <v>0.35723114956736718</v>
      </c>
      <c r="AO1402" s="25">
        <v>6.0568603213844316E-2</v>
      </c>
      <c r="AP1402" s="215">
        <v>80.900000000000006</v>
      </c>
      <c r="AQ1402" s="215" t="s">
        <v>9658</v>
      </c>
      <c r="AR1402" s="44">
        <v>-4.9200492004919999E-3</v>
      </c>
      <c r="AS1402" s="171" t="s">
        <v>7051</v>
      </c>
      <c r="AT1402" s="171" t="s">
        <v>7052</v>
      </c>
      <c r="AU1402" s="171" t="s">
        <v>6992</v>
      </c>
      <c r="AV1402" s="7" t="s">
        <v>8470</v>
      </c>
      <c r="AW1402" s="14" t="s">
        <v>6828</v>
      </c>
      <c r="AX1402" s="49" t="s">
        <v>6009</v>
      </c>
      <c r="AY1402" s="38" t="s">
        <v>5971</v>
      </c>
      <c r="AZ1402" s="14" t="s">
        <v>6504</v>
      </c>
      <c r="BA1402" s="49" t="s">
        <v>6039</v>
      </c>
      <c r="BB1402" s="38" t="s">
        <v>6007</v>
      </c>
      <c r="BC1402" s="7">
        <v>0.4</v>
      </c>
      <c r="BD1402" s="14" t="s">
        <v>6048</v>
      </c>
      <c r="BE1402" s="49" t="s">
        <v>5967</v>
      </c>
      <c r="BF1402" s="38" t="s">
        <v>5961</v>
      </c>
      <c r="BG1402" s="7">
        <v>0.6</v>
      </c>
      <c r="BH1402" s="45">
        <v>2075.6403315685684</v>
      </c>
      <c r="BI1402" s="215" t="s">
        <v>8518</v>
      </c>
      <c r="BJ1402" s="215" t="s">
        <v>8568</v>
      </c>
      <c r="BK1402" s="7">
        <v>0.6</v>
      </c>
      <c r="BL1402" s="25">
        <v>1.2376237623763432E-3</v>
      </c>
      <c r="BM1402" s="20">
        <v>0.70462499999999995</v>
      </c>
      <c r="BN1402" s="20">
        <v>0.72249999999999992</v>
      </c>
      <c r="BO1402" s="20">
        <v>0.68999999999999984</v>
      </c>
      <c r="BP1402" s="46">
        <v>9.8060606060606066</v>
      </c>
      <c r="BQ1402" s="215" t="s">
        <v>8558</v>
      </c>
      <c r="BR1402" s="79">
        <v>0.54180840543881337</v>
      </c>
      <c r="BS1402" s="9">
        <v>5.5875046921123328E-2</v>
      </c>
      <c r="BT1402" s="9">
        <v>2.490664470695636E-2</v>
      </c>
      <c r="BU1402" s="47">
        <v>44398</v>
      </c>
      <c r="BV1402" s="47">
        <v>44404</v>
      </c>
      <c r="BW1402" s="14" t="s">
        <v>5474</v>
      </c>
      <c r="BX1402" s="83">
        <v>0.85017008652657566</v>
      </c>
      <c r="BY1402" s="82">
        <v>10.02</v>
      </c>
      <c r="BZ1402" s="46">
        <v>8.073852295409182</v>
      </c>
      <c r="CA1402" s="48" t="s">
        <v>8593</v>
      </c>
      <c r="CB1402" s="45">
        <v>-520834.2</v>
      </c>
      <c r="CC1402" s="45">
        <v>14157.500000000002</v>
      </c>
      <c r="CD1402" s="45">
        <v>16260.900000000001</v>
      </c>
      <c r="CE1402" s="45">
        <v>1375.3000000000002</v>
      </c>
      <c r="CF1402" s="14" t="s">
        <v>9897</v>
      </c>
      <c r="CG1402" s="7" t="s">
        <v>8556</v>
      </c>
      <c r="CH1402" s="215" t="s">
        <v>8479</v>
      </c>
      <c r="CI1402" s="215" t="s">
        <v>8498</v>
      </c>
      <c r="CJ1402" s="215" t="s">
        <v>8479</v>
      </c>
      <c r="CK1402" s="43" t="s">
        <v>6887</v>
      </c>
      <c r="CL1402" s="43" t="s">
        <v>5474</v>
      </c>
      <c r="CM1402" s="43" t="s">
        <v>5474</v>
      </c>
      <c r="CN1402" s="145">
        <v>15532.800000000003</v>
      </c>
      <c r="CO1402" s="145">
        <v>-504573.3</v>
      </c>
      <c r="CP1402" s="148">
        <v>167919.30282389719</v>
      </c>
      <c r="CQ1402" s="189" t="s">
        <v>5474</v>
      </c>
      <c r="CR1402" s="189" t="s">
        <v>5474</v>
      </c>
      <c r="CS1402" s="99" t="s">
        <v>5474</v>
      </c>
      <c r="CT1402" s="167" t="s">
        <v>5474</v>
      </c>
      <c r="CU1402" s="43" t="s">
        <v>5474</v>
      </c>
      <c r="CV1402" s="43" t="s">
        <v>5474</v>
      </c>
      <c r="CW1402" s="43" t="s">
        <v>5474</v>
      </c>
      <c r="CX1402" s="43" t="s">
        <v>5474</v>
      </c>
      <c r="CY1402" s="43" t="s">
        <v>5474</v>
      </c>
      <c r="CZ1402" s="43" t="s">
        <v>5474</v>
      </c>
      <c r="DA1402" s="42" t="s">
        <v>5474</v>
      </c>
      <c r="DB1402" s="42" t="s">
        <v>5474</v>
      </c>
      <c r="DC1402" s="42" t="s">
        <v>5474</v>
      </c>
      <c r="DD1402" s="42" t="s">
        <v>5474</v>
      </c>
      <c r="DE1402" s="42" t="s">
        <v>5474</v>
      </c>
      <c r="DF1402" s="42" t="s">
        <v>5474</v>
      </c>
      <c r="DG1402" s="42" t="s">
        <v>5474</v>
      </c>
      <c r="DH1402" s="42" t="s">
        <v>5477</v>
      </c>
    </row>
    <row r="1403" spans="1:112">
      <c r="A1403" s="22">
        <v>4904</v>
      </c>
      <c r="B1403" s="7" t="s">
        <v>1006</v>
      </c>
      <c r="C1403" s="21">
        <v>5.4000000000000003E-3</v>
      </c>
      <c r="D1403" s="21">
        <v>7.0400000000000004E-2</v>
      </c>
      <c r="E1403" s="21">
        <v>3.3500000000000002E-2</v>
      </c>
      <c r="F1403" s="21">
        <v>8.1699999999999995E-2</v>
      </c>
      <c r="G1403" s="21">
        <v>6.1199999999999997E-2</v>
      </c>
      <c r="H1403" s="21">
        <v>8.9300000000000004E-2</v>
      </c>
      <c r="I1403" s="21">
        <v>-0.1159</v>
      </c>
      <c r="J1403" s="21">
        <v>-0.13969999999999999</v>
      </c>
      <c r="K1403" s="21">
        <v>2.3599999999999999E-2</v>
      </c>
      <c r="L1403" s="21">
        <v>-3.3300000000000003E-2</v>
      </c>
      <c r="M1403" s="21">
        <v>-2.3800000000000002E-2</v>
      </c>
      <c r="N1403" s="21">
        <v>1.7399999999999999E-2</v>
      </c>
      <c r="O1403" s="21">
        <v>-2.7099999999999999E-2</v>
      </c>
      <c r="P1403" s="21">
        <v>-2.24E-2</v>
      </c>
      <c r="Q1403" s="21">
        <v>-2.3999999999999998E-3</v>
      </c>
      <c r="R1403" s="21">
        <v>-3.3999999999999998E-3</v>
      </c>
      <c r="S1403" s="21">
        <v>0.13689999999999999</v>
      </c>
      <c r="T1403" s="21">
        <v>7.5300000000000006E-2</v>
      </c>
      <c r="U1403" s="10">
        <v>1.17</v>
      </c>
      <c r="V1403" s="10">
        <v>2.38</v>
      </c>
      <c r="W1403" s="7">
        <v>3.55</v>
      </c>
      <c r="X1403" s="20">
        <v>1</v>
      </c>
      <c r="Y1403" s="75">
        <v>2020</v>
      </c>
      <c r="Z1403" s="7">
        <v>3.25</v>
      </c>
      <c r="AA1403" s="7">
        <v>0</v>
      </c>
      <c r="AB1403" s="51">
        <v>240</v>
      </c>
      <c r="AC1403" s="51">
        <v>963</v>
      </c>
      <c r="AD1403" s="51">
        <v>892</v>
      </c>
      <c r="AE1403" s="51">
        <v>7</v>
      </c>
      <c r="AF1403" s="51">
        <v>64</v>
      </c>
      <c r="AG1403" s="51">
        <v>3</v>
      </c>
      <c r="AH1403" s="20">
        <v>2.2000000000000001E-3</v>
      </c>
      <c r="AI1403" s="7" t="s">
        <v>8493</v>
      </c>
      <c r="AJ1403" s="67" t="s">
        <v>9898</v>
      </c>
      <c r="AK1403" s="44">
        <v>-0.88571428571428512</v>
      </c>
      <c r="AL1403" s="44">
        <v>-0.64705882352941146</v>
      </c>
      <c r="AM1403" s="44">
        <v>-1</v>
      </c>
      <c r="AN1403" s="25">
        <v>0.11551155115511551</v>
      </c>
      <c r="AO1403" s="25">
        <v>2.8052805280528097E-2</v>
      </c>
      <c r="AP1403" s="215">
        <v>60.6</v>
      </c>
      <c r="AQ1403" s="215" t="s">
        <v>9658</v>
      </c>
      <c r="AR1403" s="44">
        <v>-4.9261083743842296E-3</v>
      </c>
      <c r="AS1403" s="171" t="s">
        <v>7051</v>
      </c>
      <c r="AT1403" s="171" t="s">
        <v>7072</v>
      </c>
      <c r="AU1403" s="171" t="s">
        <v>6920</v>
      </c>
      <c r="AV1403" s="7" t="s">
        <v>8470</v>
      </c>
      <c r="AW1403" s="14" t="s">
        <v>6517</v>
      </c>
      <c r="AX1403" s="49" t="s">
        <v>5967</v>
      </c>
      <c r="AY1403" s="38" t="s">
        <v>5971</v>
      </c>
      <c r="AZ1403" s="14" t="s">
        <v>6545</v>
      </c>
      <c r="BA1403" s="49" t="s">
        <v>5967</v>
      </c>
      <c r="BB1403" s="38" t="s">
        <v>6007</v>
      </c>
      <c r="BC1403" s="7">
        <v>0.4</v>
      </c>
      <c r="BD1403" s="14" t="s">
        <v>6057</v>
      </c>
      <c r="BE1403" s="49" t="s">
        <v>5967</v>
      </c>
      <c r="BF1403" s="38" t="s">
        <v>5971</v>
      </c>
      <c r="BG1403" s="7">
        <v>0.8</v>
      </c>
      <c r="BH1403" s="45">
        <v>2292.5476624584094</v>
      </c>
      <c r="BI1403" s="215" t="s">
        <v>8518</v>
      </c>
      <c r="BJ1403" s="215" t="s">
        <v>8568</v>
      </c>
      <c r="BK1403" s="7">
        <v>0.6</v>
      </c>
      <c r="BL1403" s="25">
        <v>0</v>
      </c>
      <c r="BM1403" s="20">
        <v>0.60550000000000004</v>
      </c>
      <c r="BN1403" s="20">
        <v>0.62749999999999995</v>
      </c>
      <c r="BO1403" s="20">
        <v>0.58750000000000002</v>
      </c>
      <c r="BP1403" s="46">
        <v>25.462184873949582</v>
      </c>
      <c r="BQ1403" s="215" t="s">
        <v>8553</v>
      </c>
      <c r="BR1403" s="79">
        <v>-0.34818481848184818</v>
      </c>
      <c r="BS1403" s="9">
        <v>5.2424176652392074E-2</v>
      </c>
      <c r="BT1403" s="9">
        <v>4.750247356594306E-2</v>
      </c>
      <c r="BU1403" s="47">
        <v>44396</v>
      </c>
      <c r="BV1403" s="47">
        <v>44400</v>
      </c>
      <c r="BW1403" s="14" t="s">
        <v>5474</v>
      </c>
      <c r="BX1403" s="83">
        <v>-0.21782178217821788</v>
      </c>
      <c r="BY1403" s="82">
        <v>2.37</v>
      </c>
      <c r="BZ1403" s="46">
        <v>25.569620253164555</v>
      </c>
      <c r="CA1403" s="48" t="s">
        <v>8593</v>
      </c>
      <c r="CB1403" s="45">
        <v>14544</v>
      </c>
      <c r="CC1403" s="45">
        <v>58357.8</v>
      </c>
      <c r="CD1403" s="45">
        <v>54055.200000000004</v>
      </c>
      <c r="CE1403" s="45">
        <v>424.2</v>
      </c>
      <c r="CF1403" s="14" t="s">
        <v>9899</v>
      </c>
      <c r="CG1403" s="7" t="s">
        <v>8556</v>
      </c>
      <c r="CH1403" s="215" t="s">
        <v>8479</v>
      </c>
      <c r="CI1403" s="215" t="s">
        <v>8498</v>
      </c>
      <c r="CJ1403" s="215" t="s">
        <v>8478</v>
      </c>
      <c r="CK1403" s="43" t="s">
        <v>6917</v>
      </c>
      <c r="CL1403" s="43" t="s">
        <v>5474</v>
      </c>
      <c r="CM1403" s="43" t="s">
        <v>5474</v>
      </c>
      <c r="CN1403" s="145">
        <v>58782</v>
      </c>
      <c r="CO1403" s="145">
        <v>68599.200000000012</v>
      </c>
      <c r="CP1403" s="148">
        <v>138928.38834497961</v>
      </c>
      <c r="CQ1403" s="189" t="s">
        <v>5474</v>
      </c>
      <c r="CR1403" s="189" t="s">
        <v>5474</v>
      </c>
      <c r="CS1403" s="99" t="s">
        <v>5474</v>
      </c>
      <c r="CT1403" s="167" t="s">
        <v>8718</v>
      </c>
      <c r="CU1403" s="43" t="s">
        <v>5474</v>
      </c>
      <c r="CV1403" s="43" t="s">
        <v>5474</v>
      </c>
      <c r="CW1403" s="43" t="s">
        <v>5474</v>
      </c>
      <c r="CX1403" s="43" t="s">
        <v>5474</v>
      </c>
      <c r="CY1403" s="43" t="s">
        <v>5474</v>
      </c>
      <c r="CZ1403" s="43" t="s">
        <v>5474</v>
      </c>
      <c r="DA1403" s="42" t="s">
        <v>5474</v>
      </c>
      <c r="DB1403" s="42" t="s">
        <v>5474</v>
      </c>
      <c r="DC1403" s="42" t="s">
        <v>5474</v>
      </c>
      <c r="DD1403" s="42" t="s">
        <v>8718</v>
      </c>
      <c r="DE1403" s="42" t="s">
        <v>5474</v>
      </c>
      <c r="DF1403" s="42" t="s">
        <v>5474</v>
      </c>
      <c r="DG1403" s="42" t="s">
        <v>5474</v>
      </c>
      <c r="DH1403" s="42" t="s">
        <v>5477</v>
      </c>
    </row>
    <row r="1404" spans="1:112">
      <c r="A1404" s="22">
        <v>2849</v>
      </c>
      <c r="B1404" s="7" t="s">
        <v>540</v>
      </c>
      <c r="C1404" s="21">
        <v>-4.1300000000000003E-2</v>
      </c>
      <c r="D1404" s="21">
        <v>9.8199999999999996E-2</v>
      </c>
      <c r="E1404" s="21">
        <v>-4.7300000000000002E-2</v>
      </c>
      <c r="F1404" s="21">
        <v>8.7499999999999994E-2</v>
      </c>
      <c r="G1404" s="21">
        <v>-1.67E-2</v>
      </c>
      <c r="H1404" s="21">
        <v>0.1724</v>
      </c>
      <c r="I1404" s="21">
        <v>0.36</v>
      </c>
      <c r="J1404" s="21">
        <v>3.2800000000000003E-2</v>
      </c>
      <c r="K1404" s="21">
        <v>-2.47E-2</v>
      </c>
      <c r="L1404" s="21">
        <v>0.1288</v>
      </c>
      <c r="M1404" s="21">
        <v>7.2700000000000001E-2</v>
      </c>
      <c r="N1404" s="21">
        <v>1.38E-2</v>
      </c>
      <c r="O1404" s="21">
        <v>0.1188</v>
      </c>
      <c r="P1404" s="21">
        <v>3.4099999999999998E-2</v>
      </c>
      <c r="Q1404" s="21">
        <v>5.0000000000000001E-4</v>
      </c>
      <c r="R1404" s="21">
        <v>-6.9999999999999999E-4</v>
      </c>
      <c r="S1404" s="21">
        <v>5.8000000000000003E-2</v>
      </c>
      <c r="T1404" s="21">
        <v>1.24E-2</v>
      </c>
      <c r="U1404" s="10">
        <v>0.63</v>
      </c>
      <c r="V1404" s="10">
        <v>1.1299999999999999</v>
      </c>
      <c r="W1404" s="7">
        <v>0.73199999999999998</v>
      </c>
      <c r="X1404" s="20">
        <v>0.70750000000000002</v>
      </c>
      <c r="Y1404" s="75">
        <v>2020</v>
      </c>
      <c r="Z1404" s="7">
        <v>0.73</v>
      </c>
      <c r="AA1404" s="7">
        <v>0</v>
      </c>
      <c r="AB1404" s="51">
        <v>-283</v>
      </c>
      <c r="AC1404" s="51">
        <v>17</v>
      </c>
      <c r="AD1404" s="51"/>
      <c r="AE1404" s="51"/>
      <c r="AF1404" s="51">
        <v>-102</v>
      </c>
      <c r="AG1404" s="51"/>
      <c r="AH1404" s="20">
        <v>0</v>
      </c>
      <c r="AI1404" s="7" t="s">
        <v>8481</v>
      </c>
      <c r="AJ1404" s="67" t="s">
        <v>8494</v>
      </c>
      <c r="AK1404" s="44">
        <v>0.5223880597014926</v>
      </c>
      <c r="AL1404" s="44">
        <v>-0.87878787878787923</v>
      </c>
      <c r="AM1404" s="44">
        <v>-1</v>
      </c>
      <c r="AN1404" s="25">
        <v>0.21824104234527686</v>
      </c>
      <c r="AO1404" s="25">
        <v>0.10749185667752445</v>
      </c>
      <c r="AP1404" s="215">
        <v>15.35</v>
      </c>
      <c r="AQ1404" s="215" t="s">
        <v>9658</v>
      </c>
      <c r="AR1404" s="44">
        <v>-6.4724919093851101E-3</v>
      </c>
      <c r="AS1404" s="171" t="s">
        <v>7051</v>
      </c>
      <c r="AT1404" s="171" t="s">
        <v>7152</v>
      </c>
      <c r="AU1404" s="171" t="s">
        <v>7300</v>
      </c>
      <c r="AV1404" s="7" t="s">
        <v>5474</v>
      </c>
      <c r="AW1404" s="14" t="s">
        <v>6609</v>
      </c>
      <c r="AX1404" s="49" t="s">
        <v>6020</v>
      </c>
      <c r="AY1404" s="38" t="s">
        <v>5971</v>
      </c>
      <c r="AZ1404" s="14" t="s">
        <v>6638</v>
      </c>
      <c r="BA1404" s="49" t="s">
        <v>5967</v>
      </c>
      <c r="BB1404" s="38" t="s">
        <v>5961</v>
      </c>
      <c r="BC1404" s="7">
        <v>0.5</v>
      </c>
      <c r="BD1404" s="14" t="s">
        <v>6014</v>
      </c>
      <c r="BE1404" s="49" t="s">
        <v>6020</v>
      </c>
      <c r="BF1404" s="38" t="s">
        <v>5961</v>
      </c>
      <c r="BG1404" s="7">
        <v>0.4</v>
      </c>
      <c r="BH1404" s="45">
        <v>30.305007425196379</v>
      </c>
      <c r="BI1404" s="215" t="s">
        <v>8471</v>
      </c>
      <c r="BJ1404" s="215" t="s">
        <v>8554</v>
      </c>
      <c r="BK1404" s="7">
        <v>0.5</v>
      </c>
      <c r="BL1404" s="25">
        <v>0</v>
      </c>
      <c r="BM1404" s="20">
        <v>0.64768749999999997</v>
      </c>
      <c r="BN1404" s="20">
        <v>0.625</v>
      </c>
      <c r="BO1404" s="20">
        <v>0.6662499999999999</v>
      </c>
      <c r="BP1404" s="46">
        <v>13.584070796460178</v>
      </c>
      <c r="BQ1404" s="215" t="s">
        <v>8558</v>
      </c>
      <c r="BR1404" s="79">
        <v>-5.5130293159609087E-2</v>
      </c>
      <c r="BS1404" s="9">
        <v>4.1593971682595043E-2</v>
      </c>
      <c r="BT1404" s="9">
        <v>4.1464436304945229E-2</v>
      </c>
      <c r="BU1404" s="47">
        <v>44405</v>
      </c>
      <c r="BV1404" s="47">
        <v>44411</v>
      </c>
      <c r="BW1404" s="14" t="s">
        <v>5474</v>
      </c>
      <c r="BX1404" s="83">
        <v>0.133843648208469</v>
      </c>
      <c r="BY1404" s="82">
        <v>1.23</v>
      </c>
      <c r="BZ1404" s="46">
        <v>12.479674796747968</v>
      </c>
      <c r="CA1404" s="48" t="s">
        <v>8475</v>
      </c>
      <c r="CB1404" s="45">
        <v>-4344.05</v>
      </c>
      <c r="CC1404" s="45">
        <v>260.95</v>
      </c>
      <c r="CD1404" s="45">
        <v>0</v>
      </c>
      <c r="CE1404" s="45">
        <v>0</v>
      </c>
      <c r="CF1404" s="14" t="s">
        <v>9900</v>
      </c>
      <c r="CG1404" s="7" t="s">
        <v>8556</v>
      </c>
      <c r="CH1404" s="215" t="s">
        <v>8479</v>
      </c>
      <c r="CI1404" s="215" t="s">
        <v>8498</v>
      </c>
      <c r="CJ1404" s="215" t="s">
        <v>8523</v>
      </c>
      <c r="CK1404" s="43" t="s">
        <v>6917</v>
      </c>
      <c r="CL1404" s="43" t="s">
        <v>5474</v>
      </c>
      <c r="CM1404" s="43" t="s">
        <v>5474</v>
      </c>
      <c r="CN1404" s="145">
        <v>260.95</v>
      </c>
      <c r="CO1404" s="145">
        <v>-4344.05</v>
      </c>
      <c r="CP1404" s="148">
        <v>465.18186397676442</v>
      </c>
      <c r="CQ1404" s="189" t="s">
        <v>5474</v>
      </c>
      <c r="CR1404" s="189" t="s">
        <v>5474</v>
      </c>
      <c r="CS1404" s="99" t="s">
        <v>5474</v>
      </c>
      <c r="CT1404" s="167" t="s">
        <v>5474</v>
      </c>
      <c r="CU1404" s="43" t="s">
        <v>5474</v>
      </c>
      <c r="CV1404" s="43" t="s">
        <v>5474</v>
      </c>
      <c r="CW1404" s="43" t="s">
        <v>5474</v>
      </c>
      <c r="CX1404" s="43" t="s">
        <v>5474</v>
      </c>
      <c r="CY1404" s="43" t="s">
        <v>5474</v>
      </c>
      <c r="CZ1404" s="43" t="s">
        <v>5474</v>
      </c>
      <c r="DA1404" s="42" t="s">
        <v>5474</v>
      </c>
      <c r="DB1404" s="42" t="s">
        <v>5474</v>
      </c>
      <c r="DC1404" s="42" t="s">
        <v>5474</v>
      </c>
      <c r="DD1404" s="42" t="s">
        <v>5474</v>
      </c>
      <c r="DE1404" s="42" t="s">
        <v>5474</v>
      </c>
      <c r="DF1404" s="42" t="s">
        <v>5474</v>
      </c>
      <c r="DG1404" s="42" t="s">
        <v>5474</v>
      </c>
      <c r="DH1404" s="42" t="s">
        <v>5474</v>
      </c>
    </row>
    <row r="1405" spans="1:112">
      <c r="A1405" s="22">
        <v>1519</v>
      </c>
      <c r="B1405" s="7" t="s">
        <v>137</v>
      </c>
      <c r="C1405" s="21">
        <v>-0.33960000000000001</v>
      </c>
      <c r="D1405" s="21">
        <v>4.6800000000000001E-2</v>
      </c>
      <c r="E1405" s="21">
        <v>-0.19059999999999999</v>
      </c>
      <c r="F1405" s="21">
        <v>-0.1913</v>
      </c>
      <c r="G1405" s="21">
        <v>0.12670000000000001</v>
      </c>
      <c r="H1405" s="21">
        <v>5.25</v>
      </c>
      <c r="I1405" s="21">
        <v>-0.47920000000000001</v>
      </c>
      <c r="J1405" s="21">
        <v>-0.42</v>
      </c>
      <c r="K1405" s="21">
        <v>1.6199999999999999E-2</v>
      </c>
      <c r="L1405" s="21">
        <v>-2.53E-2</v>
      </c>
      <c r="M1405" s="21">
        <v>-1.7600000000000001E-2</v>
      </c>
      <c r="N1405" s="21">
        <v>2.64E-2</v>
      </c>
      <c r="O1405" s="21">
        <v>-4.0300000000000002E-2</v>
      </c>
      <c r="P1405" s="21">
        <v>-1.2200000000000001E-2</v>
      </c>
      <c r="Q1405" s="21">
        <v>-6.4999999999999997E-3</v>
      </c>
      <c r="R1405" s="21">
        <v>-3.2000000000000002E-3</v>
      </c>
      <c r="S1405" s="21">
        <v>7.6799999999999993E-2</v>
      </c>
      <c r="T1405" s="21">
        <v>3.5200000000000002E-2</v>
      </c>
      <c r="U1405" s="10">
        <v>0.28999999999999998</v>
      </c>
      <c r="V1405" s="10">
        <v>1.55</v>
      </c>
      <c r="W1405" s="7">
        <v>0.76</v>
      </c>
      <c r="X1405" s="20">
        <v>0.84099999999999997</v>
      </c>
      <c r="Y1405" s="75">
        <v>2020</v>
      </c>
      <c r="Z1405" s="7">
        <v>1.3</v>
      </c>
      <c r="AA1405" s="7">
        <v>0</v>
      </c>
      <c r="AB1405" s="51">
        <v>-306</v>
      </c>
      <c r="AC1405" s="51">
        <v>-64</v>
      </c>
      <c r="AD1405" s="51"/>
      <c r="AE1405" s="51"/>
      <c r="AF1405" s="51">
        <v>-29</v>
      </c>
      <c r="AG1405" s="51">
        <v>-1</v>
      </c>
      <c r="AH1405" s="20">
        <v>8.8999999999999999E-3</v>
      </c>
      <c r="AI1405" s="7" t="s">
        <v>8493</v>
      </c>
      <c r="AJ1405" s="67" t="s">
        <v>8494</v>
      </c>
      <c r="AK1405" s="44">
        <v>-0.92957746478873238</v>
      </c>
      <c r="AL1405" s="44">
        <v>-0.82558139534883723</v>
      </c>
      <c r="AM1405" s="44">
        <v>-0.62499999999999667</v>
      </c>
      <c r="AN1405" s="25">
        <v>0.5664893617021276</v>
      </c>
      <c r="AO1405" s="25">
        <v>0.22872340425531917</v>
      </c>
      <c r="AP1405" s="215">
        <v>37.6</v>
      </c>
      <c r="AQ1405" s="215" t="s">
        <v>9658</v>
      </c>
      <c r="AR1405" s="44">
        <v>-7.9155672823219003E-3</v>
      </c>
      <c r="AS1405" s="171" t="s">
        <v>7173</v>
      </c>
      <c r="AT1405" s="171" t="s">
        <v>7174</v>
      </c>
      <c r="AU1405" s="171" t="s">
        <v>6943</v>
      </c>
      <c r="AV1405" s="7" t="s">
        <v>8470</v>
      </c>
      <c r="AW1405" s="14" t="s">
        <v>7172</v>
      </c>
      <c r="AX1405" s="49" t="s">
        <v>6009</v>
      </c>
      <c r="AY1405" s="38" t="s">
        <v>6007</v>
      </c>
      <c r="AZ1405" s="14" t="s">
        <v>6533</v>
      </c>
      <c r="BA1405" s="49" t="s">
        <v>5967</v>
      </c>
      <c r="BB1405" s="38" t="s">
        <v>6007</v>
      </c>
      <c r="BC1405" s="7">
        <v>0.7</v>
      </c>
      <c r="BD1405" s="14" t="s">
        <v>6041</v>
      </c>
      <c r="BE1405" s="49" t="s">
        <v>5967</v>
      </c>
      <c r="BF1405" s="38" t="s">
        <v>5971</v>
      </c>
      <c r="BG1405" s="7">
        <v>0.5</v>
      </c>
      <c r="BH1405" s="45">
        <v>771.50037885073982</v>
      </c>
      <c r="BI1405" s="215" t="s">
        <v>8471</v>
      </c>
      <c r="BJ1405" s="215" t="s">
        <v>8568</v>
      </c>
      <c r="BK1405" s="7">
        <v>0.6</v>
      </c>
      <c r="BL1405" s="25">
        <v>8.042895442359364E-3</v>
      </c>
      <c r="BM1405" s="20">
        <v>0.51475000000000004</v>
      </c>
      <c r="BN1405" s="20">
        <v>0.46250000000000002</v>
      </c>
      <c r="BO1405" s="20">
        <v>0.5575</v>
      </c>
      <c r="BP1405" s="46">
        <v>24.258064516129032</v>
      </c>
      <c r="BQ1405" s="215" t="s">
        <v>8553</v>
      </c>
      <c r="BR1405" s="79">
        <v>-0.48183067375886529</v>
      </c>
      <c r="BS1405" s="9">
        <v>1.4279232447628187E-2</v>
      </c>
      <c r="BT1405" s="9">
        <v>2.8557407252678191E-2</v>
      </c>
      <c r="BU1405" s="47">
        <v>44403</v>
      </c>
      <c r="BV1405" s="47">
        <v>44407</v>
      </c>
      <c r="BW1405" s="14" t="s">
        <v>5474</v>
      </c>
      <c r="BX1405" s="83">
        <v>-0.37819680851063836</v>
      </c>
      <c r="BY1405" s="82">
        <v>1.3900000000000001</v>
      </c>
      <c r="BZ1405" s="46">
        <v>27.050359712230215</v>
      </c>
      <c r="CA1405" s="48" t="s">
        <v>5474</v>
      </c>
      <c r="CB1405" s="45">
        <v>-11505.6</v>
      </c>
      <c r="CC1405" s="45">
        <v>-2406.4</v>
      </c>
      <c r="CD1405" s="45">
        <v>0</v>
      </c>
      <c r="CE1405" s="45">
        <v>0</v>
      </c>
      <c r="CF1405" s="14" t="s">
        <v>9901</v>
      </c>
      <c r="CG1405" s="7" t="s">
        <v>8556</v>
      </c>
      <c r="CH1405" s="215" t="s">
        <v>8523</v>
      </c>
      <c r="CI1405" s="215" t="s">
        <v>8498</v>
      </c>
      <c r="CJ1405" s="215" t="s">
        <v>8479</v>
      </c>
      <c r="CK1405" s="43" t="s">
        <v>5474</v>
      </c>
      <c r="CL1405" s="43" t="s">
        <v>5474</v>
      </c>
      <c r="CM1405" s="43" t="s">
        <v>6944</v>
      </c>
      <c r="CN1405" s="145">
        <v>-2406.4</v>
      </c>
      <c r="CO1405" s="145">
        <v>-11505.6</v>
      </c>
      <c r="CP1405" s="148">
        <v>29008.414244787818</v>
      </c>
      <c r="CQ1405" s="189" t="s">
        <v>5474</v>
      </c>
      <c r="CR1405" s="189" t="s">
        <v>5474</v>
      </c>
      <c r="CS1405" s="99" t="s">
        <v>5474</v>
      </c>
      <c r="CT1405" s="167" t="s">
        <v>8727</v>
      </c>
      <c r="CU1405" s="43" t="s">
        <v>5474</v>
      </c>
      <c r="CV1405" s="43" t="s">
        <v>5474</v>
      </c>
      <c r="CW1405" s="43" t="s">
        <v>5474</v>
      </c>
      <c r="CX1405" s="43" t="s">
        <v>5474</v>
      </c>
      <c r="CY1405" s="43" t="s">
        <v>5474</v>
      </c>
      <c r="CZ1405" s="43" t="s">
        <v>5474</v>
      </c>
      <c r="DA1405" s="42" t="s">
        <v>5474</v>
      </c>
      <c r="DB1405" s="42" t="s">
        <v>8528</v>
      </c>
      <c r="DC1405" s="42" t="s">
        <v>8601</v>
      </c>
      <c r="DD1405" s="42" t="s">
        <v>5474</v>
      </c>
      <c r="DE1405" s="42" t="s">
        <v>5474</v>
      </c>
      <c r="DF1405" s="42" t="s">
        <v>5474</v>
      </c>
      <c r="DG1405" s="42" t="s">
        <v>5474</v>
      </c>
      <c r="DH1405" s="42" t="s">
        <v>5474</v>
      </c>
    </row>
    <row r="1406" spans="1:112">
      <c r="A1406" s="22">
        <v>4930</v>
      </c>
      <c r="B1406" s="7" t="s">
        <v>1019</v>
      </c>
      <c r="C1406" s="21">
        <v>-0.1008</v>
      </c>
      <c r="D1406" s="21">
        <v>-0.1067</v>
      </c>
      <c r="E1406" s="21">
        <v>-0.114</v>
      </c>
      <c r="F1406" s="21">
        <v>-0.16639999999999999</v>
      </c>
      <c r="G1406" s="21">
        <v>0.35370000000000001</v>
      </c>
      <c r="H1406" s="21">
        <v>0.22</v>
      </c>
      <c r="I1406" s="21">
        <v>-6.1499999999999999E-2</v>
      </c>
      <c r="J1406" s="21">
        <v>1.0556000000000001</v>
      </c>
      <c r="K1406" s="21">
        <v>7.6E-3</v>
      </c>
      <c r="L1406" s="21">
        <v>-3.6499999999999998E-2</v>
      </c>
      <c r="M1406" s="21">
        <v>-8.0999999999999996E-3</v>
      </c>
      <c r="N1406" s="21">
        <v>2.0799999999999999E-2</v>
      </c>
      <c r="O1406" s="21">
        <v>-7.9000000000000008E-3</v>
      </c>
      <c r="P1406" s="21">
        <v>4.1200000000000001E-2</v>
      </c>
      <c r="Q1406" s="21">
        <v>2.1600000000000001E-2</v>
      </c>
      <c r="R1406" s="21">
        <v>8.3999999999999995E-3</v>
      </c>
      <c r="S1406" s="21">
        <v>2.3099999999999999E-2</v>
      </c>
      <c r="T1406" s="21">
        <v>1.29E-2</v>
      </c>
      <c r="U1406" s="10">
        <v>1.1100000000000001</v>
      </c>
      <c r="V1406" s="10">
        <v>2.81</v>
      </c>
      <c r="W1406" s="7">
        <v>0.86</v>
      </c>
      <c r="X1406" s="20">
        <v>0.96079999999999999</v>
      </c>
      <c r="Y1406" s="75">
        <v>2020</v>
      </c>
      <c r="Z1406" s="7">
        <v>3.5</v>
      </c>
      <c r="AA1406" s="7">
        <v>0</v>
      </c>
      <c r="AB1406" s="51">
        <v>-232</v>
      </c>
      <c r="AC1406" s="51">
        <v>-2</v>
      </c>
      <c r="AD1406" s="51"/>
      <c r="AE1406" s="51"/>
      <c r="AF1406" s="51">
        <v>-22</v>
      </c>
      <c r="AG1406" s="51"/>
      <c r="AH1406" s="20">
        <v>1.6799999999999999E-2</v>
      </c>
      <c r="AI1406" s="7" t="s">
        <v>8481</v>
      </c>
      <c r="AJ1406" s="67" t="s">
        <v>8494</v>
      </c>
      <c r="AK1406" s="44">
        <v>-0.57319587628865987</v>
      </c>
      <c r="AL1406" s="44">
        <v>-0.80263157894736847</v>
      </c>
      <c r="AM1406" s="44">
        <v>0.53846153846153633</v>
      </c>
      <c r="AN1406" s="25">
        <v>1.056644880174292</v>
      </c>
      <c r="AO1406" s="25">
        <v>0.16557734204793031</v>
      </c>
      <c r="AP1406" s="215">
        <v>22.95</v>
      </c>
      <c r="AQ1406" s="215" t="s">
        <v>9658</v>
      </c>
      <c r="AR1406" s="44">
        <v>-2.17391304347826E-3</v>
      </c>
      <c r="AS1406" s="171" t="s">
        <v>7189</v>
      </c>
      <c r="AT1406" s="171" t="s">
        <v>7027</v>
      </c>
      <c r="AU1406" s="171" t="s">
        <v>7070</v>
      </c>
      <c r="AV1406" s="7" t="s">
        <v>8470</v>
      </c>
      <c r="AW1406" s="14" t="s">
        <v>6015</v>
      </c>
      <c r="AX1406" s="49" t="s">
        <v>6009</v>
      </c>
      <c r="AY1406" s="38" t="s">
        <v>6007</v>
      </c>
      <c r="AZ1406" s="14" t="s">
        <v>6038</v>
      </c>
      <c r="BA1406" s="49" t="s">
        <v>5967</v>
      </c>
      <c r="BB1406" s="38" t="s">
        <v>6007</v>
      </c>
      <c r="BC1406" s="7">
        <v>0.2</v>
      </c>
      <c r="BD1406" s="14" t="s">
        <v>6118</v>
      </c>
      <c r="BE1406" s="49" t="s">
        <v>5967</v>
      </c>
      <c r="BF1406" s="38" t="s">
        <v>5961</v>
      </c>
      <c r="BG1406" s="7">
        <v>0.4</v>
      </c>
      <c r="BH1406" s="45">
        <v>363.9707058961929</v>
      </c>
      <c r="BI1406" s="215" t="s">
        <v>8471</v>
      </c>
      <c r="BJ1406" s="215" t="s">
        <v>8554</v>
      </c>
      <c r="BK1406" s="7">
        <v>2.2999999999999998</v>
      </c>
      <c r="BL1406" s="25">
        <v>1.5486725663716719E-2</v>
      </c>
      <c r="BM1406" s="20">
        <v>0.57862500000000006</v>
      </c>
      <c r="BN1406" s="20">
        <v>0.49750000000000005</v>
      </c>
      <c r="BO1406" s="20">
        <v>0.64500000000000002</v>
      </c>
      <c r="BP1406" s="46">
        <v>8.1672597864768672</v>
      </c>
      <c r="BQ1406" s="215" t="s">
        <v>8558</v>
      </c>
      <c r="BR1406" s="79">
        <v>0.82112418300653645</v>
      </c>
      <c r="BS1406" s="9">
        <v>3.1438849614288111E-2</v>
      </c>
      <c r="BT1406" s="9">
        <v>0.14580250198647282</v>
      </c>
      <c r="BU1406" s="47" t="s">
        <v>5993</v>
      </c>
      <c r="BV1406" s="47">
        <v>44302</v>
      </c>
      <c r="BW1406" s="14" t="s">
        <v>5474</v>
      </c>
      <c r="BX1406" s="83">
        <v>1.1853490196078433</v>
      </c>
      <c r="BY1406" s="82">
        <v>2.6100000000000003</v>
      </c>
      <c r="BZ1406" s="46">
        <v>8.7931034482758612</v>
      </c>
      <c r="CA1406" s="48" t="s">
        <v>5474</v>
      </c>
      <c r="CB1406" s="45">
        <v>-5324.4</v>
      </c>
      <c r="CC1406" s="45">
        <v>-45.9</v>
      </c>
      <c r="CD1406" s="45">
        <v>0</v>
      </c>
      <c r="CE1406" s="45">
        <v>0</v>
      </c>
      <c r="CF1406" s="14" t="s">
        <v>9902</v>
      </c>
      <c r="CG1406" s="7" t="s">
        <v>8590</v>
      </c>
      <c r="CH1406" s="215" t="s">
        <v>8479</v>
      </c>
      <c r="CI1406" s="215" t="s">
        <v>8478</v>
      </c>
      <c r="CJ1406" s="215" t="s">
        <v>8479</v>
      </c>
      <c r="CK1406" s="43" t="s">
        <v>6887</v>
      </c>
      <c r="CL1406" s="43" t="s">
        <v>5474</v>
      </c>
      <c r="CM1406" s="43" t="s">
        <v>6944</v>
      </c>
      <c r="CN1406" s="145">
        <v>-45.9</v>
      </c>
      <c r="CO1406" s="145">
        <v>-5324.4</v>
      </c>
      <c r="CP1406" s="148">
        <v>8353.1277003176274</v>
      </c>
      <c r="CQ1406" s="189" t="s">
        <v>5474</v>
      </c>
      <c r="CR1406" s="189" t="s">
        <v>5474</v>
      </c>
      <c r="CS1406" s="99" t="s">
        <v>5474</v>
      </c>
      <c r="CT1406" s="167" t="s">
        <v>5474</v>
      </c>
      <c r="CU1406" s="43" t="s">
        <v>5474</v>
      </c>
      <c r="CV1406" s="43" t="s">
        <v>5474</v>
      </c>
      <c r="CW1406" s="43" t="s">
        <v>5474</v>
      </c>
      <c r="CX1406" s="43" t="s">
        <v>5474</v>
      </c>
      <c r="CY1406" s="43" t="s">
        <v>5474</v>
      </c>
      <c r="CZ1406" s="43" t="s">
        <v>5474</v>
      </c>
      <c r="DA1406" s="42" t="s">
        <v>5474</v>
      </c>
      <c r="DB1406" s="42" t="s">
        <v>5474</v>
      </c>
      <c r="DC1406" s="42" t="s">
        <v>5474</v>
      </c>
      <c r="DD1406" s="42" t="s">
        <v>5474</v>
      </c>
      <c r="DE1406" s="42" t="s">
        <v>5474</v>
      </c>
      <c r="DF1406" s="42" t="s">
        <v>5474</v>
      </c>
      <c r="DG1406" s="42" t="s">
        <v>5474</v>
      </c>
      <c r="DH1406" s="42" t="s">
        <v>5474</v>
      </c>
    </row>
    <row r="1407" spans="1:112">
      <c r="A1407" s="22">
        <v>9939</v>
      </c>
      <c r="B1407" s="7" t="s">
        <v>1608</v>
      </c>
      <c r="C1407" s="21">
        <v>2.1299999999999999E-2</v>
      </c>
      <c r="D1407" s="21">
        <v>4.2700000000000002E-2</v>
      </c>
      <c r="E1407" s="21">
        <v>5.3600000000000002E-2</v>
      </c>
      <c r="F1407" s="21">
        <v>0.1195</v>
      </c>
      <c r="G1407" s="21">
        <v>0.1198</v>
      </c>
      <c r="H1407" s="21">
        <v>0.50900000000000001</v>
      </c>
      <c r="I1407" s="21">
        <v>0.36220000000000002</v>
      </c>
      <c r="J1407" s="21">
        <v>0.5181</v>
      </c>
      <c r="K1407" s="21">
        <v>2.98E-2</v>
      </c>
      <c r="L1407" s="21">
        <v>3.3799999999999997E-2</v>
      </c>
      <c r="M1407" s="21">
        <v>2.64E-2</v>
      </c>
      <c r="N1407" s="21">
        <v>3.2599999999999997E-2</v>
      </c>
      <c r="O1407" s="21">
        <v>4.2000000000000003E-2</v>
      </c>
      <c r="P1407" s="21">
        <v>3.1800000000000002E-2</v>
      </c>
      <c r="Q1407" s="21">
        <v>1.09E-2</v>
      </c>
      <c r="R1407" s="21">
        <v>4.1999999999999997E-3</v>
      </c>
      <c r="S1407" s="21">
        <v>0.1018</v>
      </c>
      <c r="T1407" s="21">
        <v>5.1700000000000003E-2</v>
      </c>
      <c r="U1407" s="10">
        <v>4.1900000000000004</v>
      </c>
      <c r="V1407" s="10">
        <v>7.16</v>
      </c>
      <c r="W1407" s="7">
        <v>2.7906</v>
      </c>
      <c r="X1407" s="20">
        <v>0.62150000000000005</v>
      </c>
      <c r="Y1407" s="75">
        <v>2020</v>
      </c>
      <c r="Z1407" s="7">
        <v>3.6</v>
      </c>
      <c r="AA1407" s="7">
        <v>0</v>
      </c>
      <c r="AB1407" s="51">
        <v>686</v>
      </c>
      <c r="AC1407" s="51">
        <v>69</v>
      </c>
      <c r="AD1407" s="51">
        <v>1</v>
      </c>
      <c r="AE1407" s="51"/>
      <c r="AF1407" s="51">
        <v>25</v>
      </c>
      <c r="AG1407" s="51">
        <v>6</v>
      </c>
      <c r="AH1407" s="20">
        <v>1.49E-2</v>
      </c>
      <c r="AI1407" s="7" t="s">
        <v>8487</v>
      </c>
      <c r="AJ1407" s="67" t="s">
        <v>8494</v>
      </c>
      <c r="AK1407" s="44">
        <v>0.71760797342192695</v>
      </c>
      <c r="AL1407" s="44">
        <v>-0.7866666666666674</v>
      </c>
      <c r="AM1407" s="44">
        <v>-0.87500000000000666</v>
      </c>
      <c r="AN1407" s="25">
        <v>0.40133333333333338</v>
      </c>
      <c r="AO1407" s="25">
        <v>0.1</v>
      </c>
      <c r="AP1407" s="215">
        <v>75</v>
      </c>
      <c r="AQ1407" s="215" t="s">
        <v>9658</v>
      </c>
      <c r="AR1407" s="44">
        <v>-1.3315579227696399E-3</v>
      </c>
      <c r="AS1407" s="171" t="s">
        <v>7407</v>
      </c>
      <c r="AT1407" s="171" t="s">
        <v>7342</v>
      </c>
      <c r="AU1407" s="171" t="s">
        <v>7300</v>
      </c>
      <c r="AV1407" s="7" t="s">
        <v>5474</v>
      </c>
      <c r="AW1407" s="14" t="s">
        <v>6988</v>
      </c>
      <c r="AX1407" s="49" t="s">
        <v>6009</v>
      </c>
      <c r="AY1407" s="38" t="s">
        <v>5971</v>
      </c>
      <c r="AZ1407" s="14" t="s">
        <v>6123</v>
      </c>
      <c r="BA1407" s="49" t="s">
        <v>5967</v>
      </c>
      <c r="BB1407" s="38" t="s">
        <v>5961</v>
      </c>
      <c r="BC1407" s="7">
        <v>0.3</v>
      </c>
      <c r="BD1407" s="14" t="s">
        <v>6118</v>
      </c>
      <c r="BE1407" s="49" t="s">
        <v>5967</v>
      </c>
      <c r="BF1407" s="38" t="s">
        <v>5989</v>
      </c>
      <c r="BG1407" s="7">
        <v>0.7</v>
      </c>
      <c r="BH1407" s="45">
        <v>496.25545418487798</v>
      </c>
      <c r="BI1407" s="215" t="s">
        <v>8489</v>
      </c>
      <c r="BJ1407" s="215" t="s">
        <v>8509</v>
      </c>
      <c r="BK1407" s="7">
        <v>0.8</v>
      </c>
      <c r="BL1407" s="25">
        <v>1.335113484646119E-3</v>
      </c>
      <c r="BM1407" s="20">
        <v>0.65087500000000009</v>
      </c>
      <c r="BN1407" s="20">
        <v>0.65500000000000003</v>
      </c>
      <c r="BO1407" s="20">
        <v>0.64749999999999996</v>
      </c>
      <c r="BP1407" s="46">
        <v>10.474860335195531</v>
      </c>
      <c r="BQ1407" s="215" t="s">
        <v>8585</v>
      </c>
      <c r="BR1407" s="79">
        <v>3.4452222222222419E-2</v>
      </c>
      <c r="BS1407" s="9">
        <v>3.1175622607744868E-2</v>
      </c>
      <c r="BT1407" s="9">
        <v>4.1904856588954598E-2</v>
      </c>
      <c r="BU1407" s="47" t="s">
        <v>5993</v>
      </c>
      <c r="BV1407" s="47">
        <v>44385</v>
      </c>
      <c r="BW1407" s="14" t="s">
        <v>5474</v>
      </c>
      <c r="BX1407" s="83">
        <v>0.24134266666666671</v>
      </c>
      <c r="BY1407" s="82">
        <v>7.49</v>
      </c>
      <c r="BZ1407" s="46">
        <v>10.013351134846461</v>
      </c>
      <c r="CA1407" s="48" t="s">
        <v>8475</v>
      </c>
      <c r="CB1407" s="45">
        <v>51450</v>
      </c>
      <c r="CC1407" s="45">
        <v>5175</v>
      </c>
      <c r="CD1407" s="45">
        <v>75</v>
      </c>
      <c r="CE1407" s="45">
        <v>0</v>
      </c>
      <c r="CF1407" s="14" t="s">
        <v>9903</v>
      </c>
      <c r="CG1407" s="7" t="s">
        <v>8556</v>
      </c>
      <c r="CH1407" s="215" t="s">
        <v>8523</v>
      </c>
      <c r="CI1407" s="215" t="s">
        <v>8478</v>
      </c>
      <c r="CJ1407" s="215" t="s">
        <v>8479</v>
      </c>
      <c r="CK1407" s="43" t="s">
        <v>5474</v>
      </c>
      <c r="CL1407" s="43" t="s">
        <v>5474</v>
      </c>
      <c r="CM1407" s="43" t="s">
        <v>5474</v>
      </c>
      <c r="CN1407" s="145">
        <v>5175</v>
      </c>
      <c r="CO1407" s="145">
        <v>51525</v>
      </c>
      <c r="CP1407" s="148">
        <v>37219.159063865845</v>
      </c>
      <c r="CQ1407" s="189" t="s">
        <v>5474</v>
      </c>
      <c r="CR1407" s="189" t="s">
        <v>5474</v>
      </c>
      <c r="CS1407" s="99" t="s">
        <v>5474</v>
      </c>
      <c r="CT1407" s="167" t="s">
        <v>5474</v>
      </c>
      <c r="CU1407" s="43" t="s">
        <v>5474</v>
      </c>
      <c r="CV1407" s="43" t="s">
        <v>5474</v>
      </c>
      <c r="CW1407" s="43" t="s">
        <v>5474</v>
      </c>
      <c r="CX1407" s="43" t="s">
        <v>5474</v>
      </c>
      <c r="CY1407" s="43" t="s">
        <v>5474</v>
      </c>
      <c r="CZ1407" s="43" t="s">
        <v>5474</v>
      </c>
      <c r="DA1407" s="42" t="s">
        <v>5474</v>
      </c>
      <c r="DB1407" s="42" t="s">
        <v>5474</v>
      </c>
      <c r="DC1407" s="42" t="s">
        <v>5474</v>
      </c>
      <c r="DD1407" s="42" t="s">
        <v>5474</v>
      </c>
      <c r="DE1407" s="42" t="s">
        <v>5474</v>
      </c>
      <c r="DF1407" s="42" t="s">
        <v>5474</v>
      </c>
      <c r="DG1407" s="42" t="s">
        <v>5474</v>
      </c>
      <c r="DH1407" s="42" t="s">
        <v>5474</v>
      </c>
    </row>
    <row r="1408" spans="1:112">
      <c r="A1408" s="22">
        <v>2867</v>
      </c>
      <c r="B1408" s="7" t="s">
        <v>546</v>
      </c>
      <c r="C1408" s="21">
        <v>-0.21329999999999999</v>
      </c>
      <c r="D1408" s="21">
        <v>-0.31580000000000003</v>
      </c>
      <c r="E1408" s="21">
        <v>-4.48E-2</v>
      </c>
      <c r="F1408" s="21">
        <v>-0.1391</v>
      </c>
      <c r="G1408" s="21">
        <v>-3.8800000000000001E-2</v>
      </c>
      <c r="H1408" s="21"/>
      <c r="I1408" s="21">
        <v>1.4074</v>
      </c>
      <c r="J1408" s="21">
        <v>1.4074</v>
      </c>
      <c r="K1408" s="21">
        <v>1.7000000000000001E-2</v>
      </c>
      <c r="L1408" s="21">
        <v>2.1100000000000001E-2</v>
      </c>
      <c r="M1408" s="21">
        <v>-2.3699999999999999E-2</v>
      </c>
      <c r="N1408" s="21">
        <v>2.3199999999999998E-2</v>
      </c>
      <c r="O1408" s="21">
        <v>2.9000000000000001E-2</v>
      </c>
      <c r="P1408" s="21">
        <v>-2.0899999999999998E-2</v>
      </c>
      <c r="Q1408" s="21">
        <v>-3.32E-2</v>
      </c>
      <c r="R1408" s="21">
        <v>-8.0000000000000004E-4</v>
      </c>
      <c r="S1408" s="21">
        <v>7.6200000000000004E-2</v>
      </c>
      <c r="T1408" s="21">
        <v>2.3999999999999998E-3</v>
      </c>
      <c r="U1408" s="10">
        <v>0.65</v>
      </c>
      <c r="V1408" s="10">
        <v>0.97</v>
      </c>
      <c r="W1408" s="7">
        <v>0.51759999999999995</v>
      </c>
      <c r="X1408" s="20">
        <v>0.55369999999999997</v>
      </c>
      <c r="Y1408" s="75">
        <v>2020</v>
      </c>
      <c r="Z1408" s="7">
        <v>0</v>
      </c>
      <c r="AA1408" s="7">
        <v>0.15</v>
      </c>
      <c r="AB1408" s="51">
        <v>2491</v>
      </c>
      <c r="AC1408" s="51">
        <v>1791</v>
      </c>
      <c r="AD1408" s="51"/>
      <c r="AE1408" s="51"/>
      <c r="AF1408" s="51">
        <v>-644</v>
      </c>
      <c r="AG1408" s="51">
        <v>-210</v>
      </c>
      <c r="AH1408" s="20">
        <v>5.0000000000000001E-4</v>
      </c>
      <c r="AI1408" s="7" t="s">
        <v>8467</v>
      </c>
      <c r="AJ1408" s="67" t="s">
        <v>8494</v>
      </c>
      <c r="AK1408" s="44">
        <v>-0.63573883161512013</v>
      </c>
      <c r="AL1408" s="44">
        <v>-0.77777777777777635</v>
      </c>
      <c r="AM1408" s="44">
        <v>-1</v>
      </c>
      <c r="AN1408" s="25">
        <v>0.32154696132596683</v>
      </c>
      <c r="AO1408" s="25">
        <v>5.9668508287292914E-2</v>
      </c>
      <c r="AP1408" s="215">
        <v>9.0500000000000007</v>
      </c>
      <c r="AQ1408" s="215" t="s">
        <v>9658</v>
      </c>
      <c r="AR1408" s="44">
        <v>-2.2050716648291E-3</v>
      </c>
      <c r="AS1408" s="171" t="s">
        <v>7407</v>
      </c>
      <c r="AT1408" s="171" t="s">
        <v>7281</v>
      </c>
      <c r="AU1408" s="171" t="s">
        <v>7043</v>
      </c>
      <c r="AV1408" s="7" t="s">
        <v>8470</v>
      </c>
      <c r="AW1408" s="14" t="s">
        <v>6392</v>
      </c>
      <c r="AX1408" s="49" t="s">
        <v>6009</v>
      </c>
      <c r="AY1408" s="38" t="s">
        <v>5971</v>
      </c>
      <c r="AZ1408" s="14" t="s">
        <v>6484</v>
      </c>
      <c r="BA1408" s="49" t="s">
        <v>5967</v>
      </c>
      <c r="BB1408" s="38" t="s">
        <v>6007</v>
      </c>
      <c r="BC1408" s="7">
        <v>0.5</v>
      </c>
      <c r="BD1408" s="14" t="s">
        <v>6249</v>
      </c>
      <c r="BE1408" s="49" t="s">
        <v>5967</v>
      </c>
      <c r="BF1408" s="38" t="s">
        <v>5971</v>
      </c>
      <c r="BG1408" s="7">
        <v>0.6</v>
      </c>
      <c r="BH1408" s="45">
        <v>1119.1523749487085</v>
      </c>
      <c r="BI1408" s="215" t="s">
        <v>8518</v>
      </c>
      <c r="BJ1408" s="215" t="s">
        <v>8496</v>
      </c>
      <c r="BK1408" s="7">
        <v>0.3</v>
      </c>
      <c r="BL1408" s="25">
        <v>0</v>
      </c>
      <c r="BM1408" s="20">
        <v>0.58350000000000002</v>
      </c>
      <c r="BN1408" s="20">
        <v>0.49</v>
      </c>
      <c r="BO1408" s="20">
        <v>0.65999999999999992</v>
      </c>
      <c r="BP1408" s="46">
        <v>9.3298969072164954</v>
      </c>
      <c r="BQ1408" s="215" t="s">
        <v>8560</v>
      </c>
      <c r="BR1408" s="79">
        <v>0.25966850828729254</v>
      </c>
      <c r="BS1408" s="9">
        <v>5.104475832951838E-2</v>
      </c>
      <c r="BT1408" s="9">
        <v>9.0967838146842617E-3</v>
      </c>
      <c r="BU1408" s="47" t="s">
        <v>5993</v>
      </c>
      <c r="BV1408" s="47" t="s">
        <v>5993</v>
      </c>
      <c r="BW1408" s="14" t="s">
        <v>5474</v>
      </c>
      <c r="BX1408" s="83">
        <v>0.57458563535911589</v>
      </c>
      <c r="BY1408" s="82">
        <v>0.95</v>
      </c>
      <c r="BZ1408" s="46">
        <v>9.526315789473685</v>
      </c>
      <c r="CA1408" s="48" t="s">
        <v>8475</v>
      </c>
      <c r="CB1408" s="45">
        <v>22543.550000000003</v>
      </c>
      <c r="CC1408" s="45">
        <v>16208.550000000001</v>
      </c>
      <c r="CD1408" s="45">
        <v>0</v>
      </c>
      <c r="CE1408" s="45">
        <v>0</v>
      </c>
      <c r="CF1408" s="14" t="s">
        <v>9904</v>
      </c>
      <c r="CG1408" s="7" t="s">
        <v>8556</v>
      </c>
      <c r="CH1408" s="215" t="s">
        <v>8479</v>
      </c>
      <c r="CI1408" s="215" t="s">
        <v>8498</v>
      </c>
      <c r="CJ1408" s="215" t="s">
        <v>8479</v>
      </c>
      <c r="CK1408" s="43" t="s">
        <v>6887</v>
      </c>
      <c r="CL1408" s="43" t="s">
        <v>5474</v>
      </c>
      <c r="CM1408" s="43" t="s">
        <v>5474</v>
      </c>
      <c r="CN1408" s="145">
        <v>16208.550000000001</v>
      </c>
      <c r="CO1408" s="145">
        <v>22543.550000000003</v>
      </c>
      <c r="CP1408" s="148">
        <v>10128.328993285813</v>
      </c>
      <c r="CQ1408" s="189" t="s">
        <v>5474</v>
      </c>
      <c r="CR1408" s="189" t="s">
        <v>5474</v>
      </c>
      <c r="CS1408" s="99" t="s">
        <v>5474</v>
      </c>
      <c r="CT1408" s="167" t="s">
        <v>8504</v>
      </c>
      <c r="CU1408" s="43" t="s">
        <v>5474</v>
      </c>
      <c r="CV1408" s="43" t="s">
        <v>5474</v>
      </c>
      <c r="CW1408" s="43" t="s">
        <v>5474</v>
      </c>
      <c r="CX1408" s="43" t="s">
        <v>5474</v>
      </c>
      <c r="CY1408" s="43" t="s">
        <v>5474</v>
      </c>
      <c r="CZ1408" s="43" t="s">
        <v>5474</v>
      </c>
      <c r="DA1408" s="42" t="s">
        <v>5474</v>
      </c>
      <c r="DB1408" s="42" t="s">
        <v>5474</v>
      </c>
      <c r="DC1408" s="42" t="s">
        <v>5474</v>
      </c>
      <c r="DD1408" s="42" t="s">
        <v>5474</v>
      </c>
      <c r="DE1408" s="42" t="s">
        <v>5474</v>
      </c>
      <c r="DF1408" s="42" t="s">
        <v>8504</v>
      </c>
      <c r="DG1408" s="42" t="s">
        <v>5474</v>
      </c>
      <c r="DH1408" s="42" t="s">
        <v>5474</v>
      </c>
    </row>
    <row r="1409" spans="1:112">
      <c r="A1409" s="22">
        <v>2888</v>
      </c>
      <c r="B1409" s="7" t="s">
        <v>555</v>
      </c>
      <c r="C1409" s="21">
        <v>-0.16539999999999999</v>
      </c>
      <c r="D1409" s="21">
        <v>-0.31830000000000003</v>
      </c>
      <c r="E1409" s="21">
        <v>0.30869999999999997</v>
      </c>
      <c r="F1409" s="21">
        <v>0.1094</v>
      </c>
      <c r="G1409" s="21">
        <v>-0.25019999999999998</v>
      </c>
      <c r="H1409" s="21">
        <v>-0.56340000000000001</v>
      </c>
      <c r="I1409" s="21">
        <v>2.4443999999999999</v>
      </c>
      <c r="J1409" s="21">
        <v>0.6452</v>
      </c>
      <c r="K1409" s="21">
        <v>-0.13600000000000001</v>
      </c>
      <c r="L1409" s="21">
        <v>5.6800000000000003E-2</v>
      </c>
      <c r="M1409" s="21">
        <v>4.65E-2</v>
      </c>
      <c r="N1409" s="21">
        <v>-0.14580000000000001</v>
      </c>
      <c r="O1409" s="21">
        <v>1.7899999999999999E-2</v>
      </c>
      <c r="P1409" s="21">
        <v>2.2499999999999999E-2</v>
      </c>
      <c r="Q1409" s="21">
        <v>2.1700000000000001E-2</v>
      </c>
      <c r="R1409" s="21">
        <v>1.6999999999999999E-3</v>
      </c>
      <c r="S1409" s="21">
        <v>7.0000000000000007E-2</v>
      </c>
      <c r="T1409" s="21">
        <v>5.1999999999999998E-3</v>
      </c>
      <c r="U1409" s="10">
        <v>1.02</v>
      </c>
      <c r="V1409" s="10">
        <v>1.52</v>
      </c>
      <c r="W1409" s="7">
        <v>0.33439999999999998</v>
      </c>
      <c r="X1409" s="20">
        <v>0.3518</v>
      </c>
      <c r="Y1409" s="75">
        <v>2020</v>
      </c>
      <c r="Z1409" s="7">
        <v>0.40010000000000001</v>
      </c>
      <c r="AA1409" s="7">
        <v>0</v>
      </c>
      <c r="AB1409" s="51">
        <v>-15263</v>
      </c>
      <c r="AC1409" s="51">
        <v>9879</v>
      </c>
      <c r="AD1409" s="51">
        <v>147</v>
      </c>
      <c r="AE1409" s="51">
        <v>16</v>
      </c>
      <c r="AF1409" s="51">
        <v>-1593</v>
      </c>
      <c r="AG1409" s="51">
        <v>-1180</v>
      </c>
      <c r="AH1409" s="20">
        <v>0.23250000000000001</v>
      </c>
      <c r="AI1409" s="7" t="s">
        <v>8481</v>
      </c>
      <c r="AJ1409" s="67" t="s">
        <v>8494</v>
      </c>
      <c r="AK1409" s="44">
        <v>-0.52140077821011666</v>
      </c>
      <c r="AL1409" s="44">
        <v>-0.71739130434782494</v>
      </c>
      <c r="AM1409" s="44">
        <v>0.55555555555556435</v>
      </c>
      <c r="AN1409" s="25">
        <v>0.28366445916114791</v>
      </c>
      <c r="AO1409" s="25">
        <v>5.0772626931567422E-2</v>
      </c>
      <c r="AP1409" s="215">
        <v>9.06</v>
      </c>
      <c r="AQ1409" s="215" t="s">
        <v>9658</v>
      </c>
      <c r="AR1409" s="44">
        <v>-5.4884742041712399E-3</v>
      </c>
      <c r="AS1409" s="171" t="s">
        <v>7407</v>
      </c>
      <c r="AT1409" s="171" t="s">
        <v>7129</v>
      </c>
      <c r="AU1409" s="171" t="s">
        <v>6948</v>
      </c>
      <c r="AV1409" s="7" t="s">
        <v>8470</v>
      </c>
      <c r="AW1409" s="14" t="s">
        <v>7705</v>
      </c>
      <c r="AX1409" s="49" t="s">
        <v>6009</v>
      </c>
      <c r="AY1409" s="38" t="s">
        <v>5971</v>
      </c>
      <c r="AZ1409" s="14" t="s">
        <v>6554</v>
      </c>
      <c r="BA1409" s="49" t="s">
        <v>5967</v>
      </c>
      <c r="BB1409" s="38" t="s">
        <v>6007</v>
      </c>
      <c r="BC1409" s="7">
        <v>0.4</v>
      </c>
      <c r="BD1409" s="14" t="s">
        <v>6110</v>
      </c>
      <c r="BE1409" s="49" t="s">
        <v>5967</v>
      </c>
      <c r="BF1409" s="38" t="s">
        <v>5961</v>
      </c>
      <c r="BG1409" s="7">
        <v>0.5</v>
      </c>
      <c r="BH1409" s="45">
        <v>178876.97348807773</v>
      </c>
      <c r="BI1409" s="215" t="s">
        <v>8592</v>
      </c>
      <c r="BJ1409" s="215" t="s">
        <v>8490</v>
      </c>
      <c r="BK1409" s="7">
        <v>4.3</v>
      </c>
      <c r="BL1409" s="25">
        <v>5.5493895671476926E-3</v>
      </c>
      <c r="BM1409" s="20">
        <v>0.61499999999999999</v>
      </c>
      <c r="BN1409" s="20">
        <v>0.61499999999999999</v>
      </c>
      <c r="BO1409" s="20">
        <v>0.61499999999999999</v>
      </c>
      <c r="BP1409" s="46">
        <v>5.9605263157894743</v>
      </c>
      <c r="BQ1409" s="215" t="s">
        <v>8558</v>
      </c>
      <c r="BR1409" s="79">
        <v>1.0132450331125828</v>
      </c>
      <c r="BS1409" s="9">
        <v>3.0878850995407658E-2</v>
      </c>
      <c r="BT1409" s="9">
        <v>3.8088331165551548E-2</v>
      </c>
      <c r="BU1409" s="47">
        <v>44400</v>
      </c>
      <c r="BV1409" s="47">
        <v>44406</v>
      </c>
      <c r="BW1409" s="14" t="s">
        <v>5474</v>
      </c>
      <c r="BX1409" s="83">
        <v>1.5165562913907285</v>
      </c>
      <c r="BY1409" s="82">
        <v>1.52</v>
      </c>
      <c r="BZ1409" s="46">
        <v>5.9605263157894743</v>
      </c>
      <c r="CA1409" s="48" t="s">
        <v>8593</v>
      </c>
      <c r="CB1409" s="45">
        <v>-138282.78</v>
      </c>
      <c r="CC1409" s="45">
        <v>89503.74</v>
      </c>
      <c r="CD1409" s="45">
        <v>1331.8200000000002</v>
      </c>
      <c r="CE1409" s="45">
        <v>144.96</v>
      </c>
      <c r="CF1409" s="14" t="s">
        <v>9905</v>
      </c>
      <c r="CG1409" s="7" t="s">
        <v>8590</v>
      </c>
      <c r="CH1409" s="215" t="s">
        <v>8478</v>
      </c>
      <c r="CI1409" s="215" t="s">
        <v>8498</v>
      </c>
      <c r="CJ1409" s="215" t="s">
        <v>8479</v>
      </c>
      <c r="CK1409" s="43" t="s">
        <v>6887</v>
      </c>
      <c r="CL1409" s="43" t="s">
        <v>5474</v>
      </c>
      <c r="CM1409" s="43" t="s">
        <v>6944</v>
      </c>
      <c r="CN1409" s="145">
        <v>89648.700000000012</v>
      </c>
      <c r="CO1409" s="145">
        <v>-136950.96</v>
      </c>
      <c r="CP1409" s="148">
        <v>1620625.3798019842</v>
      </c>
      <c r="CQ1409" s="189">
        <v>-0.13576158940397334</v>
      </c>
      <c r="CR1409" s="189">
        <v>0</v>
      </c>
      <c r="CS1409" s="99">
        <v>44547</v>
      </c>
      <c r="CT1409" s="167" t="s">
        <v>5474</v>
      </c>
      <c r="CU1409" s="43" t="s">
        <v>5474</v>
      </c>
      <c r="CV1409" s="43" t="s">
        <v>5474</v>
      </c>
      <c r="CW1409" s="43" t="s">
        <v>5474</v>
      </c>
      <c r="CX1409" s="43" t="s">
        <v>5474</v>
      </c>
      <c r="CY1409" s="43" t="s">
        <v>5474</v>
      </c>
      <c r="CZ1409" s="43" t="s">
        <v>5474</v>
      </c>
      <c r="DA1409" s="42" t="s">
        <v>5474</v>
      </c>
      <c r="DB1409" s="42" t="s">
        <v>5474</v>
      </c>
      <c r="DC1409" s="42" t="s">
        <v>5474</v>
      </c>
      <c r="DD1409" s="42" t="s">
        <v>5474</v>
      </c>
      <c r="DE1409" s="42" t="s">
        <v>5474</v>
      </c>
      <c r="DF1409" s="42" t="s">
        <v>5474</v>
      </c>
      <c r="DG1409" s="42" t="s">
        <v>5474</v>
      </c>
      <c r="DH1409" s="42" t="s">
        <v>5473</v>
      </c>
    </row>
    <row r="1410" spans="1:112">
      <c r="A1410" s="22">
        <v>2886</v>
      </c>
      <c r="B1410" s="7" t="s">
        <v>553</v>
      </c>
      <c r="C1410" s="21">
        <v>-3.1899999999999998E-2</v>
      </c>
      <c r="D1410" s="21">
        <v>-0.12809999999999999</v>
      </c>
      <c r="E1410" s="21">
        <v>9.6600000000000005E-2</v>
      </c>
      <c r="F1410" s="21">
        <v>3.0200000000000001E-2</v>
      </c>
      <c r="G1410" s="21">
        <v>-4.9200000000000001E-2</v>
      </c>
      <c r="H1410" s="21"/>
      <c r="I1410" s="21">
        <v>2.2856999999999998</v>
      </c>
      <c r="J1410" s="21">
        <v>2.2856999999999998</v>
      </c>
      <c r="K1410" s="21">
        <v>1.14E-2</v>
      </c>
      <c r="L1410" s="21">
        <v>0.1236</v>
      </c>
      <c r="M1410" s="21">
        <v>2.0799999999999999E-2</v>
      </c>
      <c r="N1410" s="21">
        <v>2.69E-2</v>
      </c>
      <c r="O1410" s="21">
        <v>0.28010000000000002</v>
      </c>
      <c r="P1410" s="21">
        <v>9.01E-2</v>
      </c>
      <c r="Q1410" s="21">
        <v>4.4000000000000003E-3</v>
      </c>
      <c r="R1410" s="21">
        <v>-1E-3</v>
      </c>
      <c r="S1410" s="21">
        <v>8.4699999999999998E-2</v>
      </c>
      <c r="T1410" s="21">
        <v>1.3299999999999999E-2</v>
      </c>
      <c r="U1410" s="10">
        <v>0.46</v>
      </c>
      <c r="V1410" s="10">
        <v>2.16</v>
      </c>
      <c r="W1410" s="7">
        <v>1.58</v>
      </c>
      <c r="X1410" s="20">
        <v>0.82920000000000005</v>
      </c>
      <c r="Y1410" s="75">
        <v>2020</v>
      </c>
      <c r="Z1410" s="7">
        <v>1.58</v>
      </c>
      <c r="AA1410" s="7">
        <v>0</v>
      </c>
      <c r="AB1410" s="51">
        <v>-6248</v>
      </c>
      <c r="AC1410" s="51">
        <v>1518</v>
      </c>
      <c r="AD1410" s="51">
        <v>427</v>
      </c>
      <c r="AE1410" s="51">
        <v>52</v>
      </c>
      <c r="AF1410" s="51">
        <v>2061</v>
      </c>
      <c r="AG1410" s="51">
        <v>442</v>
      </c>
      <c r="AH1410" s="20">
        <v>6.54E-2</v>
      </c>
      <c r="AI1410" s="7" t="s">
        <v>8487</v>
      </c>
      <c r="AJ1410" s="67" t="s">
        <v>8494</v>
      </c>
      <c r="AK1410" s="44">
        <v>0.68800000000000017</v>
      </c>
      <c r="AL1410" s="44">
        <v>-0.73584905660377375</v>
      </c>
      <c r="AM1410" s="44">
        <v>-1</v>
      </c>
      <c r="AN1410" s="25">
        <v>0.19968051118210861</v>
      </c>
      <c r="AO1410" s="25">
        <v>8.4664536741214005E-2</v>
      </c>
      <c r="AP1410" s="215">
        <v>31.3</v>
      </c>
      <c r="AQ1410" s="215" t="s">
        <v>9658</v>
      </c>
      <c r="AR1410" s="44">
        <v>-1.5948963317384301E-3</v>
      </c>
      <c r="AS1410" s="171" t="s">
        <v>7246</v>
      </c>
      <c r="AT1410" s="171" t="s">
        <v>7073</v>
      </c>
      <c r="AU1410" s="171" t="s">
        <v>6980</v>
      </c>
      <c r="AV1410" s="7" t="s">
        <v>8470</v>
      </c>
      <c r="AW1410" s="14" t="s">
        <v>6517</v>
      </c>
      <c r="AX1410" s="49" t="s">
        <v>6009</v>
      </c>
      <c r="AY1410" s="38" t="s">
        <v>5971</v>
      </c>
      <c r="AZ1410" s="14" t="s">
        <v>6241</v>
      </c>
      <c r="BA1410" s="49" t="s">
        <v>5967</v>
      </c>
      <c r="BB1410" s="38" t="s">
        <v>5961</v>
      </c>
      <c r="BC1410" s="7">
        <v>0.5</v>
      </c>
      <c r="BD1410" s="14" t="s">
        <v>6049</v>
      </c>
      <c r="BE1410" s="49" t="s">
        <v>6020</v>
      </c>
      <c r="BF1410" s="38" t="s">
        <v>5989</v>
      </c>
      <c r="BG1410" s="7">
        <v>1.8</v>
      </c>
      <c r="BH1410" s="45">
        <v>6891.7969229408509</v>
      </c>
      <c r="BI1410" s="215" t="s">
        <v>8592</v>
      </c>
      <c r="BJ1410" s="215" t="s">
        <v>8568</v>
      </c>
      <c r="BK1410" s="7">
        <v>0.6</v>
      </c>
      <c r="BL1410" s="25">
        <v>0</v>
      </c>
      <c r="BM1410" s="20">
        <v>0.6680625</v>
      </c>
      <c r="BN1410" s="20">
        <v>0.6</v>
      </c>
      <c r="BO1410" s="20">
        <v>0.72374999999999989</v>
      </c>
      <c r="BP1410" s="46">
        <v>14.49074074074074</v>
      </c>
      <c r="BQ1410" s="215" t="s">
        <v>8585</v>
      </c>
      <c r="BR1410" s="79">
        <v>4.2019169329073507E-2</v>
      </c>
      <c r="BS1410" s="9">
        <v>4.4369670653514159E-2</v>
      </c>
      <c r="BT1410" s="9">
        <v>4.4369670653514159E-2</v>
      </c>
      <c r="BU1410" s="47" t="s">
        <v>5993</v>
      </c>
      <c r="BV1410" s="47" t="s">
        <v>5993</v>
      </c>
      <c r="BW1410" s="14" t="s">
        <v>5474</v>
      </c>
      <c r="BX1410" s="83">
        <v>0.25042300319488803</v>
      </c>
      <c r="BY1410" s="82">
        <v>2.36</v>
      </c>
      <c r="BZ1410" s="46">
        <v>13.26271186440678</v>
      </c>
      <c r="CA1410" s="48" t="s">
        <v>8593</v>
      </c>
      <c r="CB1410" s="45">
        <v>-195562.4</v>
      </c>
      <c r="CC1410" s="45">
        <v>47513.4</v>
      </c>
      <c r="CD1410" s="45">
        <v>13365.1</v>
      </c>
      <c r="CE1410" s="45">
        <v>1627.6000000000001</v>
      </c>
      <c r="CF1410" s="14" t="s">
        <v>9656</v>
      </c>
      <c r="CG1410" s="7" t="s">
        <v>8556</v>
      </c>
      <c r="CH1410" s="215" t="s">
        <v>8479</v>
      </c>
      <c r="CI1410" s="215" t="s">
        <v>8479</v>
      </c>
      <c r="CJ1410" s="215" t="s">
        <v>8479</v>
      </c>
      <c r="CK1410" s="43" t="s">
        <v>6894</v>
      </c>
      <c r="CL1410" s="43" t="s">
        <v>5474</v>
      </c>
      <c r="CM1410" s="43" t="s">
        <v>5474</v>
      </c>
      <c r="CN1410" s="145">
        <v>49141</v>
      </c>
      <c r="CO1410" s="145">
        <v>-182197.3</v>
      </c>
      <c r="CP1410" s="148">
        <v>215713.24368804865</v>
      </c>
      <c r="CQ1410" s="189" t="s">
        <v>5474</v>
      </c>
      <c r="CR1410" s="189" t="s">
        <v>5474</v>
      </c>
      <c r="CS1410" s="99" t="s">
        <v>5474</v>
      </c>
      <c r="CT1410" s="167" t="s">
        <v>5474</v>
      </c>
      <c r="CU1410" s="43" t="s">
        <v>5474</v>
      </c>
      <c r="CV1410" s="43" t="s">
        <v>5474</v>
      </c>
      <c r="CW1410" s="43" t="s">
        <v>5474</v>
      </c>
      <c r="CX1410" s="43" t="s">
        <v>5474</v>
      </c>
      <c r="CY1410" s="43" t="s">
        <v>5474</v>
      </c>
      <c r="CZ1410" s="43" t="s">
        <v>5474</v>
      </c>
      <c r="DA1410" s="42" t="s">
        <v>5474</v>
      </c>
      <c r="DB1410" s="42" t="s">
        <v>5474</v>
      </c>
      <c r="DC1410" s="42" t="s">
        <v>5474</v>
      </c>
      <c r="DD1410" s="42" t="s">
        <v>5474</v>
      </c>
      <c r="DE1410" s="42" t="s">
        <v>5474</v>
      </c>
      <c r="DF1410" s="42" t="s">
        <v>5474</v>
      </c>
      <c r="DG1410" s="42" t="s">
        <v>5474</v>
      </c>
      <c r="DH1410" s="42" t="s">
        <v>5476</v>
      </c>
    </row>
    <row r="1411" spans="1:112">
      <c r="A1411" s="22">
        <v>2892</v>
      </c>
      <c r="B1411" s="7" t="s">
        <v>559</v>
      </c>
      <c r="C1411" s="21">
        <v>3.8100000000000002E-2</v>
      </c>
      <c r="D1411" s="21">
        <v>-1.6500000000000001E-2</v>
      </c>
      <c r="E1411" s="21">
        <v>3.6400000000000002E-2</v>
      </c>
      <c r="F1411" s="21">
        <v>3.9E-2</v>
      </c>
      <c r="G1411" s="21">
        <v>9.5600000000000004E-2</v>
      </c>
      <c r="H1411" s="21"/>
      <c r="I1411" s="21">
        <v>0.625</v>
      </c>
      <c r="J1411" s="21">
        <v>0.625</v>
      </c>
      <c r="K1411" s="21">
        <v>7.3499999999999996E-2</v>
      </c>
      <c r="L1411" s="21">
        <v>7.4399999999999994E-2</v>
      </c>
      <c r="M1411" s="21">
        <v>2.1100000000000001E-2</v>
      </c>
      <c r="N1411" s="21">
        <v>0.12820000000000001</v>
      </c>
      <c r="O1411" s="21">
        <v>0.109</v>
      </c>
      <c r="P1411" s="21">
        <v>1.0500000000000001E-2</v>
      </c>
      <c r="Q1411" s="21">
        <v>8.9999999999999998E-4</v>
      </c>
      <c r="R1411" s="21">
        <v>-8.9999999999999998E-4</v>
      </c>
      <c r="S1411" s="21">
        <v>8.5199999999999998E-2</v>
      </c>
      <c r="T1411" s="21">
        <v>1.11E-2</v>
      </c>
      <c r="U1411" s="10">
        <v>0.39</v>
      </c>
      <c r="V1411" s="10">
        <v>1.47</v>
      </c>
      <c r="W1411" s="7">
        <v>1.17</v>
      </c>
      <c r="X1411" s="20">
        <v>0.8286</v>
      </c>
      <c r="Y1411" s="75">
        <v>2020</v>
      </c>
      <c r="Z1411" s="7">
        <v>0.9</v>
      </c>
      <c r="AA1411" s="7">
        <v>0.1</v>
      </c>
      <c r="AB1411" s="51">
        <v>7953</v>
      </c>
      <c r="AC1411" s="51">
        <v>4408</v>
      </c>
      <c r="AD1411" s="51">
        <v>1769</v>
      </c>
      <c r="AE1411" s="51">
        <v>50</v>
      </c>
      <c r="AF1411" s="51">
        <v>-769</v>
      </c>
      <c r="AG1411" s="51">
        <v>-354</v>
      </c>
      <c r="AH1411" s="20">
        <v>0</v>
      </c>
      <c r="AI1411" s="7" t="s">
        <v>8507</v>
      </c>
      <c r="AJ1411" s="67" t="s">
        <v>8935</v>
      </c>
      <c r="AK1411" s="44">
        <v>0.9692307692307699</v>
      </c>
      <c r="AL1411" s="44">
        <v>0.75000000000000444</v>
      </c>
      <c r="AM1411" s="44">
        <v>0.5</v>
      </c>
      <c r="AN1411" s="25">
        <v>0.14099783080260303</v>
      </c>
      <c r="AO1411" s="25">
        <v>1.7353579175704927E-2</v>
      </c>
      <c r="AP1411" s="215">
        <v>23.05</v>
      </c>
      <c r="AQ1411" s="215" t="s">
        <v>9658</v>
      </c>
      <c r="AR1411" s="44">
        <v>-2.1645021645021602E-3</v>
      </c>
      <c r="AS1411" s="171" t="s">
        <v>7175</v>
      </c>
      <c r="AT1411" s="171" t="s">
        <v>7342</v>
      </c>
      <c r="AU1411" s="171" t="s">
        <v>7021</v>
      </c>
      <c r="AV1411" s="7" t="s">
        <v>8488</v>
      </c>
      <c r="AW1411" s="14" t="s">
        <v>6015</v>
      </c>
      <c r="AX1411" s="49" t="s">
        <v>5967</v>
      </c>
      <c r="AY1411" s="38" t="s">
        <v>5961</v>
      </c>
      <c r="AZ1411" s="14" t="s">
        <v>6642</v>
      </c>
      <c r="BA1411" s="49" t="s">
        <v>6009</v>
      </c>
      <c r="BB1411" s="38" t="s">
        <v>6012</v>
      </c>
      <c r="BC1411" s="7">
        <v>0.8</v>
      </c>
      <c r="BD1411" s="14" t="s">
        <v>6257</v>
      </c>
      <c r="BE1411" s="49" t="s">
        <v>6009</v>
      </c>
      <c r="BF1411" s="38" t="s">
        <v>5989</v>
      </c>
      <c r="BG1411" s="7">
        <v>1.3</v>
      </c>
      <c r="BH1411" s="45">
        <v>20420.93951359277</v>
      </c>
      <c r="BI1411" s="215" t="s">
        <v>8499</v>
      </c>
      <c r="BJ1411" s="215" t="s">
        <v>8568</v>
      </c>
      <c r="BK1411" s="7">
        <v>0.6</v>
      </c>
      <c r="BL1411" s="25">
        <v>2.1739130434782917E-3</v>
      </c>
      <c r="BM1411" s="20">
        <v>0.65406249999999999</v>
      </c>
      <c r="BN1411" s="20">
        <v>0.60250000000000004</v>
      </c>
      <c r="BO1411" s="20">
        <v>0.69624999999999992</v>
      </c>
      <c r="BP1411" s="46">
        <v>15.680272108843539</v>
      </c>
      <c r="BQ1411" s="215" t="s">
        <v>8513</v>
      </c>
      <c r="BR1411" s="79">
        <v>-4.7379609544468633E-2</v>
      </c>
      <c r="BS1411" s="9">
        <v>4.4648028124409267E-2</v>
      </c>
      <c r="BT1411" s="9">
        <v>4.2944328821729272E-2</v>
      </c>
      <c r="BU1411" s="47" t="s">
        <v>5993</v>
      </c>
      <c r="BV1411" s="47" t="s">
        <v>5993</v>
      </c>
      <c r="BW1411" s="14" t="s">
        <v>5474</v>
      </c>
      <c r="BX1411" s="83">
        <v>0.14314446854663754</v>
      </c>
      <c r="BY1411" s="82">
        <v>1.5899999999999999</v>
      </c>
      <c r="BZ1411" s="46">
        <v>14.496855345911952</v>
      </c>
      <c r="CA1411" s="48" t="s">
        <v>8593</v>
      </c>
      <c r="CB1411" s="45">
        <v>183316.65</v>
      </c>
      <c r="CC1411" s="45">
        <v>101604.40000000001</v>
      </c>
      <c r="CD1411" s="45">
        <v>40775.450000000004</v>
      </c>
      <c r="CE1411" s="45">
        <v>1152.5</v>
      </c>
      <c r="CF1411" s="14" t="s">
        <v>9656</v>
      </c>
      <c r="CG1411" s="7" t="s">
        <v>8590</v>
      </c>
      <c r="CH1411" s="215" t="s">
        <v>8479</v>
      </c>
      <c r="CI1411" s="215" t="s">
        <v>8498</v>
      </c>
      <c r="CJ1411" s="215" t="s">
        <v>8498</v>
      </c>
      <c r="CK1411" s="43" t="s">
        <v>6989</v>
      </c>
      <c r="CL1411" s="43" t="s">
        <v>5474</v>
      </c>
      <c r="CM1411" s="43" t="s">
        <v>7003</v>
      </c>
      <c r="CN1411" s="145">
        <v>102756.90000000001</v>
      </c>
      <c r="CO1411" s="145">
        <v>224092.1</v>
      </c>
      <c r="CP1411" s="148">
        <v>470702.65578831336</v>
      </c>
      <c r="CQ1411" s="189" t="s">
        <v>5474</v>
      </c>
      <c r="CR1411" s="189" t="s">
        <v>5474</v>
      </c>
      <c r="CS1411" s="99" t="s">
        <v>5474</v>
      </c>
      <c r="CT1411" s="167" t="s">
        <v>9906</v>
      </c>
      <c r="CU1411" s="43" t="s">
        <v>5474</v>
      </c>
      <c r="CV1411" s="43" t="s">
        <v>5474</v>
      </c>
      <c r="CW1411" s="43" t="s">
        <v>5474</v>
      </c>
      <c r="CX1411" s="43" t="s">
        <v>5474</v>
      </c>
      <c r="CY1411" s="43" t="s">
        <v>5474</v>
      </c>
      <c r="CZ1411" s="43" t="s">
        <v>5474</v>
      </c>
      <c r="DA1411" s="42" t="s">
        <v>8958</v>
      </c>
      <c r="DB1411" s="42" t="s">
        <v>5474</v>
      </c>
      <c r="DC1411" s="42" t="s">
        <v>5474</v>
      </c>
      <c r="DD1411" s="42" t="s">
        <v>5474</v>
      </c>
      <c r="DE1411" s="42" t="s">
        <v>5474</v>
      </c>
      <c r="DF1411" s="42" t="s">
        <v>8504</v>
      </c>
      <c r="DG1411" s="42" t="s">
        <v>5474</v>
      </c>
      <c r="DH1411" s="42" t="s">
        <v>5477</v>
      </c>
    </row>
    <row r="1412" spans="1:112">
      <c r="A1412" s="22">
        <v>6505</v>
      </c>
      <c r="B1412" s="7" t="s">
        <v>1397</v>
      </c>
      <c r="C1412" s="21">
        <v>0.18310000000000001</v>
      </c>
      <c r="D1412" s="21">
        <v>0.60509999999999997</v>
      </c>
      <c r="E1412" s="21">
        <v>0.1138</v>
      </c>
      <c r="F1412" s="21">
        <v>0.71860000000000002</v>
      </c>
      <c r="G1412" s="21">
        <v>0.31119999999999998</v>
      </c>
      <c r="H1412" s="21">
        <v>-0.2394</v>
      </c>
      <c r="I1412" s="21">
        <v>2.5714000000000001</v>
      </c>
      <c r="J1412" s="21">
        <v>2.6888000000000001</v>
      </c>
      <c r="K1412" s="21">
        <v>-5.7200000000000001E-2</v>
      </c>
      <c r="L1412" s="21">
        <v>0.24329999999999999</v>
      </c>
      <c r="M1412" s="21">
        <v>0.17460000000000001</v>
      </c>
      <c r="N1412" s="21">
        <v>-5.5199999999999999E-2</v>
      </c>
      <c r="O1412" s="21">
        <v>0.25679999999999997</v>
      </c>
      <c r="P1412" s="21">
        <v>0.1736</v>
      </c>
      <c r="Q1412" s="21">
        <v>4.5400000000000003E-2</v>
      </c>
      <c r="R1412" s="21">
        <v>3.6999999999999998E-2</v>
      </c>
      <c r="S1412" s="21">
        <v>0.16320000000000001</v>
      </c>
      <c r="T1412" s="21">
        <v>0.1234</v>
      </c>
      <c r="U1412" s="10">
        <v>3.31</v>
      </c>
      <c r="V1412" s="10">
        <v>6.05</v>
      </c>
      <c r="W1412" s="7">
        <v>4.1180000000000003</v>
      </c>
      <c r="X1412" s="20">
        <v>0.75409999999999999</v>
      </c>
      <c r="Y1412" s="75">
        <v>2020</v>
      </c>
      <c r="Z1412" s="7">
        <v>0.59</v>
      </c>
      <c r="AA1412" s="7">
        <v>0</v>
      </c>
      <c r="AB1412" s="51">
        <v>-4467</v>
      </c>
      <c r="AC1412" s="51">
        <v>-609</v>
      </c>
      <c r="AD1412" s="51">
        <v>39</v>
      </c>
      <c r="AE1412" s="51">
        <v>7</v>
      </c>
      <c r="AF1412" s="51">
        <v>158</v>
      </c>
      <c r="AG1412" s="51">
        <v>237</v>
      </c>
      <c r="AH1412" s="20">
        <v>1.5299999999999999E-2</v>
      </c>
      <c r="AI1412" s="7" t="s">
        <v>8481</v>
      </c>
      <c r="AJ1412" s="67" t="s">
        <v>8494</v>
      </c>
      <c r="AK1412" s="44">
        <v>-0.59493670886075944</v>
      </c>
      <c r="AL1412" s="44">
        <v>-0.60638297872340419</v>
      </c>
      <c r="AM1412" s="44">
        <v>-0.94444444444444753</v>
      </c>
      <c r="AN1412" s="25">
        <v>0.42021276595744683</v>
      </c>
      <c r="AO1412" s="25">
        <v>0.10000000000000006</v>
      </c>
      <c r="AP1412" s="215">
        <v>94</v>
      </c>
      <c r="AQ1412" s="215" t="s">
        <v>9658</v>
      </c>
      <c r="AR1412" s="44">
        <v>-1.0526315789473601E-2</v>
      </c>
      <c r="AS1412" s="171" t="s">
        <v>7175</v>
      </c>
      <c r="AT1412" s="171" t="s">
        <v>7511</v>
      </c>
      <c r="AU1412" s="171" t="s">
        <v>7070</v>
      </c>
      <c r="AV1412" s="7" t="s">
        <v>8470</v>
      </c>
      <c r="AW1412" s="14" t="s">
        <v>6702</v>
      </c>
      <c r="AX1412" s="49" t="s">
        <v>6009</v>
      </c>
      <c r="AY1412" s="38" t="s">
        <v>5971</v>
      </c>
      <c r="AZ1412" s="14" t="s">
        <v>6038</v>
      </c>
      <c r="BA1412" s="49" t="s">
        <v>6039</v>
      </c>
      <c r="BB1412" s="38" t="s">
        <v>6007</v>
      </c>
      <c r="BC1412" s="7">
        <v>0.6</v>
      </c>
      <c r="BD1412" s="14" t="s">
        <v>6300</v>
      </c>
      <c r="BE1412" s="49" t="s">
        <v>5967</v>
      </c>
      <c r="BF1412" s="38" t="s">
        <v>5961</v>
      </c>
      <c r="BG1412" s="7">
        <v>0.7</v>
      </c>
      <c r="BH1412" s="45">
        <v>1890.2467898918105</v>
      </c>
      <c r="BI1412" s="215" t="s">
        <v>8518</v>
      </c>
      <c r="BJ1412" s="215" t="s">
        <v>8496</v>
      </c>
      <c r="BK1412" s="7">
        <v>0.4</v>
      </c>
      <c r="BL1412" s="25">
        <v>1.0649627263045187E-3</v>
      </c>
      <c r="BM1412" s="20">
        <v>0.75756249999999992</v>
      </c>
      <c r="BN1412" s="20">
        <v>0.80499999999999994</v>
      </c>
      <c r="BO1412" s="20">
        <v>0.71874999999999989</v>
      </c>
      <c r="BP1412" s="46">
        <v>15.537190082644628</v>
      </c>
      <c r="BQ1412" s="215" t="s">
        <v>8558</v>
      </c>
      <c r="BR1412" s="79">
        <v>9.772358156028392E-2</v>
      </c>
      <c r="BS1412" s="9">
        <v>3.7737744831036313E-2</v>
      </c>
      <c r="BT1412" s="9">
        <v>4.2411467383884904E-4</v>
      </c>
      <c r="BU1412" s="47">
        <v>44396</v>
      </c>
      <c r="BV1412" s="47">
        <v>44400</v>
      </c>
      <c r="BW1412" s="14" t="s">
        <v>5474</v>
      </c>
      <c r="BX1412" s="83">
        <v>0.31726829787234062</v>
      </c>
      <c r="BY1412" s="82">
        <v>8.2100000000000009</v>
      </c>
      <c r="BZ1412" s="46">
        <v>11.449451887941533</v>
      </c>
      <c r="CA1412" s="48" t="s">
        <v>8526</v>
      </c>
      <c r="CB1412" s="45">
        <v>-419898</v>
      </c>
      <c r="CC1412" s="45">
        <v>-57246</v>
      </c>
      <c r="CD1412" s="45">
        <v>3666</v>
      </c>
      <c r="CE1412" s="45">
        <v>658</v>
      </c>
      <c r="CF1412" s="14" t="s">
        <v>9907</v>
      </c>
      <c r="CG1412" s="7" t="s">
        <v>8556</v>
      </c>
      <c r="CH1412" s="215" t="s">
        <v>8479</v>
      </c>
      <c r="CI1412" s="215" t="s">
        <v>8478</v>
      </c>
      <c r="CJ1412" s="215" t="s">
        <v>8479</v>
      </c>
      <c r="CK1412" s="43" t="s">
        <v>6887</v>
      </c>
      <c r="CL1412" s="43" t="s">
        <v>5474</v>
      </c>
      <c r="CM1412" s="43" t="s">
        <v>5474</v>
      </c>
      <c r="CN1412" s="145">
        <v>-56588</v>
      </c>
      <c r="CO1412" s="145">
        <v>-416232</v>
      </c>
      <c r="CP1412" s="148">
        <v>177683.19824983019</v>
      </c>
      <c r="CQ1412" s="189" t="s">
        <v>5474</v>
      </c>
      <c r="CR1412" s="189" t="s">
        <v>5474</v>
      </c>
      <c r="CS1412" s="99" t="s">
        <v>5474</v>
      </c>
      <c r="CT1412" s="167" t="s">
        <v>5474</v>
      </c>
      <c r="CU1412" s="43" t="s">
        <v>5474</v>
      </c>
      <c r="CV1412" s="43" t="s">
        <v>5474</v>
      </c>
      <c r="CW1412" s="43" t="s">
        <v>5474</v>
      </c>
      <c r="CX1412" s="43" t="s">
        <v>5474</v>
      </c>
      <c r="CY1412" s="43" t="s">
        <v>5474</v>
      </c>
      <c r="CZ1412" s="43" t="s">
        <v>5474</v>
      </c>
      <c r="DA1412" s="42" t="s">
        <v>5474</v>
      </c>
      <c r="DB1412" s="42" t="s">
        <v>5474</v>
      </c>
      <c r="DC1412" s="42" t="s">
        <v>5474</v>
      </c>
      <c r="DD1412" s="42" t="s">
        <v>5474</v>
      </c>
      <c r="DE1412" s="42" t="s">
        <v>5474</v>
      </c>
      <c r="DF1412" s="42" t="s">
        <v>5474</v>
      </c>
      <c r="DG1412" s="42" t="s">
        <v>5474</v>
      </c>
      <c r="DH1412" s="42" t="s">
        <v>5477</v>
      </c>
    </row>
    <row r="1413" spans="1:112">
      <c r="A1413" s="22">
        <v>1808</v>
      </c>
      <c r="B1413" s="7" t="s">
        <v>240</v>
      </c>
      <c r="C1413" s="21">
        <v>0.28589999999999999</v>
      </c>
      <c r="D1413" s="21">
        <v>0.85960000000000003</v>
      </c>
      <c r="E1413" s="21">
        <v>0.58450000000000002</v>
      </c>
      <c r="F1413" s="21">
        <v>9.4899999999999998E-2</v>
      </c>
      <c r="G1413" s="21">
        <v>1.462</v>
      </c>
      <c r="H1413" s="21">
        <v>-0.3468</v>
      </c>
      <c r="I1413" s="21">
        <v>10.571400000000001</v>
      </c>
      <c r="J1413" s="21">
        <v>7.4062000000000001</v>
      </c>
      <c r="K1413" s="21">
        <v>1.52E-2</v>
      </c>
      <c r="L1413" s="21">
        <v>0.18090000000000001</v>
      </c>
      <c r="M1413" s="21">
        <v>0.1148</v>
      </c>
      <c r="N1413" s="21">
        <v>1.5699999999999999E-2</v>
      </c>
      <c r="O1413" s="21">
        <v>0.1943</v>
      </c>
      <c r="P1413" s="21">
        <v>0.1946</v>
      </c>
      <c r="Q1413" s="21">
        <v>2.23E-2</v>
      </c>
      <c r="R1413" s="21">
        <v>1E-4</v>
      </c>
      <c r="S1413" s="21">
        <v>0.1613</v>
      </c>
      <c r="T1413" s="21">
        <v>4.7E-2</v>
      </c>
      <c r="U1413" s="10">
        <v>2.0499999999999998</v>
      </c>
      <c r="V1413" s="10">
        <v>2.63</v>
      </c>
      <c r="W1413" s="7">
        <v>4.2824999999999998</v>
      </c>
      <c r="X1413" s="20">
        <v>0.98519999999999996</v>
      </c>
      <c r="Y1413" s="75">
        <v>2020</v>
      </c>
      <c r="Z1413" s="7">
        <v>0.2</v>
      </c>
      <c r="AA1413" s="7">
        <v>0.6</v>
      </c>
      <c r="AB1413" s="51">
        <v>-205</v>
      </c>
      <c r="AC1413" s="51">
        <v>-17</v>
      </c>
      <c r="AD1413" s="51"/>
      <c r="AE1413" s="51"/>
      <c r="AF1413" s="51">
        <v>-2</v>
      </c>
      <c r="AG1413" s="51"/>
      <c r="AH1413" s="20">
        <v>0</v>
      </c>
      <c r="AI1413" s="7" t="s">
        <v>8467</v>
      </c>
      <c r="AJ1413" s="67" t="s">
        <v>8482</v>
      </c>
      <c r="AK1413" s="44">
        <v>-0.61038961038961037</v>
      </c>
      <c r="AL1413" s="44">
        <v>-0.66153846153846108</v>
      </c>
      <c r="AM1413" s="44">
        <v>-0.64705882352941002</v>
      </c>
      <c r="AN1413" s="25">
        <v>0.52470187393526402</v>
      </c>
      <c r="AO1413" s="25">
        <v>0.11073253833049403</v>
      </c>
      <c r="AP1413" s="215">
        <v>58.7</v>
      </c>
      <c r="AQ1413" s="215" t="s">
        <v>9658</v>
      </c>
      <c r="AR1413" s="44">
        <v>-1.70068027210884E-3</v>
      </c>
      <c r="AS1413" s="171" t="s">
        <v>7321</v>
      </c>
      <c r="AT1413" s="171" t="s">
        <v>6913</v>
      </c>
      <c r="AU1413" s="171" t="s">
        <v>7171</v>
      </c>
      <c r="AV1413" s="7" t="s">
        <v>5474</v>
      </c>
      <c r="AW1413" s="14" t="s">
        <v>6491</v>
      </c>
      <c r="AX1413" s="49" t="s">
        <v>6039</v>
      </c>
      <c r="AY1413" s="38" t="s">
        <v>5971</v>
      </c>
      <c r="AZ1413" s="14" t="s">
        <v>6038</v>
      </c>
      <c r="BA1413" s="49" t="s">
        <v>5967</v>
      </c>
      <c r="BB1413" s="38" t="s">
        <v>5961</v>
      </c>
      <c r="BC1413" s="7">
        <v>0.1</v>
      </c>
      <c r="BD1413" s="14" t="s">
        <v>6140</v>
      </c>
      <c r="BE1413" s="49" t="s">
        <v>6009</v>
      </c>
      <c r="BF1413" s="38" t="s">
        <v>5961</v>
      </c>
      <c r="BG1413" s="7">
        <v>1.3</v>
      </c>
      <c r="BH1413" s="45">
        <v>212.48516842400528</v>
      </c>
      <c r="BI1413" s="215" t="s">
        <v>8471</v>
      </c>
      <c r="BJ1413" s="215" t="s">
        <v>8554</v>
      </c>
      <c r="BK1413" s="7">
        <v>2.6</v>
      </c>
      <c r="BL1413" s="25">
        <v>1.0327022375215171E-2</v>
      </c>
      <c r="BM1413" s="20">
        <v>0.739375</v>
      </c>
      <c r="BN1413" s="20">
        <v>0.78750000000000009</v>
      </c>
      <c r="BO1413" s="20">
        <v>0.69999999999999984</v>
      </c>
      <c r="BP1413" s="46">
        <v>22.319391634980992</v>
      </c>
      <c r="BQ1413" s="215" t="s">
        <v>8560</v>
      </c>
      <c r="BR1413" s="79">
        <v>-0.23074957410562183</v>
      </c>
      <c r="BS1413" s="9">
        <v>6.671542176732892E-2</v>
      </c>
      <c r="BT1413" s="9">
        <v>5.722240396237388E-2</v>
      </c>
      <c r="BU1413" s="47" t="s">
        <v>5993</v>
      </c>
      <c r="BV1413" s="47" t="s">
        <v>5993</v>
      </c>
      <c r="BW1413" s="14" t="s">
        <v>5474</v>
      </c>
      <c r="BX1413" s="83">
        <v>-7.6899488926746334E-2</v>
      </c>
      <c r="BY1413" s="82">
        <v>2.75</v>
      </c>
      <c r="BZ1413" s="46">
        <v>21.345454545454547</v>
      </c>
      <c r="CA1413" s="48" t="s">
        <v>5474</v>
      </c>
      <c r="CB1413" s="45">
        <v>-12033.5</v>
      </c>
      <c r="CC1413" s="45">
        <v>-997.90000000000009</v>
      </c>
      <c r="CD1413" s="45">
        <v>0</v>
      </c>
      <c r="CE1413" s="45">
        <v>0</v>
      </c>
      <c r="CF1413" s="14" t="s">
        <v>9908</v>
      </c>
      <c r="CG1413" s="7" t="s">
        <v>8556</v>
      </c>
      <c r="CH1413" s="215" t="s">
        <v>8479</v>
      </c>
      <c r="CI1413" s="215" t="s">
        <v>8478</v>
      </c>
      <c r="CJ1413" s="215" t="s">
        <v>8546</v>
      </c>
      <c r="CK1413" s="43" t="s">
        <v>6887</v>
      </c>
      <c r="CL1413" s="43" t="s">
        <v>8480</v>
      </c>
      <c r="CM1413" s="43" t="s">
        <v>7322</v>
      </c>
      <c r="CN1413" s="145">
        <v>-997.90000000000009</v>
      </c>
      <c r="CO1413" s="145">
        <v>-12033.5</v>
      </c>
      <c r="CP1413" s="148">
        <v>12472.87938648911</v>
      </c>
      <c r="CQ1413" s="189" t="s">
        <v>5474</v>
      </c>
      <c r="CR1413" s="189" t="s">
        <v>5474</v>
      </c>
      <c r="CS1413" s="99" t="s">
        <v>5474</v>
      </c>
      <c r="CT1413" s="167" t="s">
        <v>5474</v>
      </c>
      <c r="CU1413" s="43" t="s">
        <v>5474</v>
      </c>
      <c r="CV1413" s="43" t="s">
        <v>5474</v>
      </c>
      <c r="CW1413" s="43" t="s">
        <v>5474</v>
      </c>
      <c r="CX1413" s="43" t="s">
        <v>5474</v>
      </c>
      <c r="CY1413" s="43" t="s">
        <v>5474</v>
      </c>
      <c r="CZ1413" s="43" t="s">
        <v>5474</v>
      </c>
      <c r="DA1413" s="42" t="s">
        <v>5474</v>
      </c>
      <c r="DB1413" s="42" t="s">
        <v>5474</v>
      </c>
      <c r="DC1413" s="42" t="s">
        <v>5474</v>
      </c>
      <c r="DD1413" s="42" t="s">
        <v>5474</v>
      </c>
      <c r="DE1413" s="42" t="s">
        <v>5474</v>
      </c>
      <c r="DF1413" s="42" t="s">
        <v>5474</v>
      </c>
      <c r="DG1413" s="42" t="s">
        <v>5474</v>
      </c>
      <c r="DH1413" s="42" t="s">
        <v>5474</v>
      </c>
    </row>
    <row r="1414" spans="1:112">
      <c r="A1414" s="22">
        <v>6270</v>
      </c>
      <c r="B1414" s="7" t="s">
        <v>1341</v>
      </c>
      <c r="C1414" s="21">
        <v>0.13639999999999999</v>
      </c>
      <c r="D1414" s="21">
        <v>9.2200000000000004E-2</v>
      </c>
      <c r="E1414" s="21">
        <v>3.4000000000000002E-2</v>
      </c>
      <c r="F1414" s="21">
        <v>9.5699999999999993E-2</v>
      </c>
      <c r="G1414" s="21">
        <v>0.15040000000000001</v>
      </c>
      <c r="H1414" s="21">
        <v>0.57140000000000002</v>
      </c>
      <c r="I1414" s="21">
        <v>0.53490000000000004</v>
      </c>
      <c r="J1414" s="21">
        <v>0.56520000000000004</v>
      </c>
      <c r="K1414" s="21">
        <v>4.3E-3</v>
      </c>
      <c r="L1414" s="21">
        <v>1.24E-2</v>
      </c>
      <c r="M1414" s="21">
        <v>-1.9E-3</v>
      </c>
      <c r="N1414" s="21">
        <v>7.7000000000000002E-3</v>
      </c>
      <c r="O1414" s="21">
        <v>1.0500000000000001E-2</v>
      </c>
      <c r="P1414" s="21">
        <v>7.3000000000000001E-3</v>
      </c>
      <c r="Q1414" s="21">
        <v>5.1999999999999998E-3</v>
      </c>
      <c r="R1414" s="21">
        <v>3.5000000000000001E-3</v>
      </c>
      <c r="S1414" s="21">
        <v>4.3099999999999999E-2</v>
      </c>
      <c r="T1414" s="21">
        <v>3.2099999999999997E-2</v>
      </c>
      <c r="U1414" s="10">
        <v>1.08</v>
      </c>
      <c r="V1414" s="10">
        <v>1.67</v>
      </c>
      <c r="W1414" s="7">
        <v>0.99399999999999999</v>
      </c>
      <c r="X1414" s="20">
        <v>0.98750000000000004</v>
      </c>
      <c r="Y1414" s="75">
        <v>2020</v>
      </c>
      <c r="Z1414" s="7">
        <v>1.2</v>
      </c>
      <c r="AA1414" s="7">
        <v>0</v>
      </c>
      <c r="AB1414" s="51">
        <v>-115</v>
      </c>
      <c r="AC1414" s="51">
        <v>-20</v>
      </c>
      <c r="AD1414" s="51"/>
      <c r="AE1414" s="51"/>
      <c r="AF1414" s="51"/>
      <c r="AG1414" s="51"/>
      <c r="AH1414" s="20">
        <v>0</v>
      </c>
      <c r="AI1414" s="7" t="s">
        <v>8467</v>
      </c>
      <c r="AJ1414" s="67" t="s">
        <v>8494</v>
      </c>
      <c r="AK1414" s="44">
        <v>-0.6630434782608694</v>
      </c>
      <c r="AL1414" s="44">
        <v>-0.87999999999999923</v>
      </c>
      <c r="AM1414" s="44">
        <v>-0.61538461538461453</v>
      </c>
      <c r="AN1414" s="25">
        <v>0.45771144278606957</v>
      </c>
      <c r="AO1414" s="25">
        <v>0.18656716417910446</v>
      </c>
      <c r="AP1414" s="215">
        <v>20.100000000000001</v>
      </c>
      <c r="AQ1414" s="215" t="s">
        <v>9658</v>
      </c>
      <c r="AR1414" s="44">
        <v>-2.48138957816377E-3</v>
      </c>
      <c r="AS1414" s="171" t="s">
        <v>6935</v>
      </c>
      <c r="AT1414" s="171" t="s">
        <v>6961</v>
      </c>
      <c r="AU1414" s="171" t="s">
        <v>6992</v>
      </c>
      <c r="AV1414" s="7" t="s">
        <v>8470</v>
      </c>
      <c r="AW1414" s="14" t="s">
        <v>6491</v>
      </c>
      <c r="AX1414" s="49" t="s">
        <v>6009</v>
      </c>
      <c r="AY1414" s="38" t="s">
        <v>6007</v>
      </c>
      <c r="AZ1414" s="14" t="s">
        <v>6199</v>
      </c>
      <c r="BA1414" s="49" t="s">
        <v>5967</v>
      </c>
      <c r="BB1414" s="38" t="s">
        <v>6007</v>
      </c>
      <c r="BC1414" s="7">
        <v>0.2</v>
      </c>
      <c r="BD1414" s="14" t="s">
        <v>6288</v>
      </c>
      <c r="BE1414" s="49" t="s">
        <v>5967</v>
      </c>
      <c r="BF1414" s="38" t="s">
        <v>5961</v>
      </c>
      <c r="BG1414" s="7">
        <v>1.5</v>
      </c>
      <c r="BH1414" s="45">
        <v>272.22606909631338</v>
      </c>
      <c r="BI1414" s="215" t="s">
        <v>8471</v>
      </c>
      <c r="BJ1414" s="215" t="s">
        <v>8554</v>
      </c>
      <c r="BK1414" s="7">
        <v>4.0999999999999996</v>
      </c>
      <c r="BL1414" s="25">
        <v>1.2594458438287152E-2</v>
      </c>
      <c r="BM1414" s="20">
        <v>0.64775000000000005</v>
      </c>
      <c r="BN1414" s="20">
        <v>0.64500000000000002</v>
      </c>
      <c r="BO1414" s="20">
        <v>0.65</v>
      </c>
      <c r="BP1414" s="46">
        <v>12.035928143712576</v>
      </c>
      <c r="BQ1414" s="215" t="s">
        <v>8560</v>
      </c>
      <c r="BR1414" s="79">
        <v>0.37562189054726386</v>
      </c>
      <c r="BS1414" s="9">
        <v>4.3349143827019931E-2</v>
      </c>
      <c r="BT1414" s="9">
        <v>5.3538293520220215E-2</v>
      </c>
      <c r="BU1414" s="47" t="s">
        <v>5993</v>
      </c>
      <c r="BV1414" s="47" t="s">
        <v>5993</v>
      </c>
      <c r="BW1414" s="14" t="s">
        <v>5474</v>
      </c>
      <c r="BX1414" s="83">
        <v>0.65074626865671625</v>
      </c>
      <c r="BY1414" s="82">
        <v>1.6800000000000002</v>
      </c>
      <c r="BZ1414" s="46">
        <v>11.964285714285714</v>
      </c>
      <c r="CA1414" s="48" t="s">
        <v>5474</v>
      </c>
      <c r="CB1414" s="45">
        <v>-2311.5</v>
      </c>
      <c r="CC1414" s="45">
        <v>-402</v>
      </c>
      <c r="CD1414" s="45">
        <v>0</v>
      </c>
      <c r="CE1414" s="45">
        <v>0</v>
      </c>
      <c r="CF1414" s="14" t="s">
        <v>9909</v>
      </c>
      <c r="CG1414" s="7" t="s">
        <v>8556</v>
      </c>
      <c r="CH1414" s="215" t="s">
        <v>8479</v>
      </c>
      <c r="CI1414" s="215" t="s">
        <v>8479</v>
      </c>
      <c r="CJ1414" s="215" t="s">
        <v>8479</v>
      </c>
      <c r="CK1414" s="43" t="s">
        <v>6968</v>
      </c>
      <c r="CL1414" s="43" t="s">
        <v>5474</v>
      </c>
      <c r="CM1414" s="43" t="s">
        <v>6944</v>
      </c>
      <c r="CN1414" s="145">
        <v>-402</v>
      </c>
      <c r="CO1414" s="145">
        <v>-2311.5</v>
      </c>
      <c r="CP1414" s="148">
        <v>5471.7439888358995</v>
      </c>
      <c r="CQ1414" s="189" t="s">
        <v>5474</v>
      </c>
      <c r="CR1414" s="189" t="s">
        <v>5474</v>
      </c>
      <c r="CS1414" s="99" t="s">
        <v>5474</v>
      </c>
      <c r="CT1414" s="167" t="s">
        <v>5474</v>
      </c>
      <c r="CU1414" s="43" t="s">
        <v>5474</v>
      </c>
      <c r="CV1414" s="43" t="s">
        <v>5474</v>
      </c>
      <c r="CW1414" s="43" t="s">
        <v>5474</v>
      </c>
      <c r="CX1414" s="43" t="s">
        <v>5474</v>
      </c>
      <c r="CY1414" s="43" t="s">
        <v>5474</v>
      </c>
      <c r="CZ1414" s="43" t="s">
        <v>5474</v>
      </c>
      <c r="DA1414" s="42" t="s">
        <v>5474</v>
      </c>
      <c r="DB1414" s="42" t="s">
        <v>5474</v>
      </c>
      <c r="DC1414" s="42" t="s">
        <v>5474</v>
      </c>
      <c r="DD1414" s="42" t="s">
        <v>5474</v>
      </c>
      <c r="DE1414" s="42" t="s">
        <v>5474</v>
      </c>
      <c r="DF1414" s="42" t="s">
        <v>5474</v>
      </c>
      <c r="DG1414" s="42" t="s">
        <v>5474</v>
      </c>
      <c r="DH1414" s="42" t="s">
        <v>5474</v>
      </c>
    </row>
    <row r="1415" spans="1:112">
      <c r="A1415" s="22">
        <v>5488</v>
      </c>
      <c r="B1415" s="7" t="s">
        <v>1150</v>
      </c>
      <c r="C1415" s="21">
        <v>-0.1246</v>
      </c>
      <c r="D1415" s="21">
        <v>5.2200000000000003E-2</v>
      </c>
      <c r="E1415" s="21">
        <v>-0.10150000000000001</v>
      </c>
      <c r="F1415" s="21">
        <v>3.5099999999999999E-2</v>
      </c>
      <c r="G1415" s="21">
        <v>0.1507</v>
      </c>
      <c r="H1415" s="21">
        <v>6</v>
      </c>
      <c r="I1415" s="21">
        <v>1.5</v>
      </c>
      <c r="J1415" s="21">
        <v>2</v>
      </c>
      <c r="K1415" s="21">
        <v>-1.1000000000000001E-3</v>
      </c>
      <c r="L1415" s="21">
        <v>3.1699999999999999E-2</v>
      </c>
      <c r="M1415" s="21">
        <v>8.3000000000000001E-3</v>
      </c>
      <c r="N1415" s="21">
        <v>2.2700000000000001E-2</v>
      </c>
      <c r="O1415" s="21">
        <v>3.61E-2</v>
      </c>
      <c r="P1415" s="21">
        <v>2.52E-2</v>
      </c>
      <c r="Q1415" s="21">
        <v>4.0000000000000002E-4</v>
      </c>
      <c r="R1415" s="21">
        <v>0</v>
      </c>
      <c r="S1415" s="21">
        <v>2.86E-2</v>
      </c>
      <c r="T1415" s="21">
        <v>2.4299999999999999E-2</v>
      </c>
      <c r="U1415" s="10">
        <v>0.04</v>
      </c>
      <c r="V1415" s="10">
        <v>-0.24</v>
      </c>
      <c r="W1415" s="7">
        <v>0.28599999999999998</v>
      </c>
      <c r="X1415" s="20">
        <v>0.42020000000000002</v>
      </c>
      <c r="Y1415" s="75"/>
      <c r="Z1415" s="7"/>
      <c r="AA1415" s="7"/>
      <c r="AB1415" s="51">
        <v>4</v>
      </c>
      <c r="AC1415" s="51">
        <v>1</v>
      </c>
      <c r="AD1415" s="51"/>
      <c r="AE1415" s="51"/>
      <c r="AF1415" s="51"/>
      <c r="AG1415" s="51"/>
      <c r="AH1415" s="20">
        <v>0</v>
      </c>
      <c r="AI1415" s="7" t="s">
        <v>8467</v>
      </c>
      <c r="AJ1415" s="67" t="s">
        <v>8494</v>
      </c>
      <c r="AK1415" s="44">
        <v>-0.65517241379310354</v>
      </c>
      <c r="AL1415" s="44">
        <v>-0.78750000000000031</v>
      </c>
      <c r="AM1415" s="44">
        <v>-1</v>
      </c>
      <c r="AN1415" s="25">
        <v>0.63449163449163448</v>
      </c>
      <c r="AO1415" s="25">
        <v>0.10296010296010305</v>
      </c>
      <c r="AP1415" s="215">
        <v>7.77</v>
      </c>
      <c r="AQ1415" s="215" t="s">
        <v>9658</v>
      </c>
      <c r="AR1415" s="44">
        <v>-2.56739409499358E-3</v>
      </c>
      <c r="AS1415" s="171" t="s">
        <v>6935</v>
      </c>
      <c r="AT1415" s="171" t="s">
        <v>7073</v>
      </c>
      <c r="AU1415" s="171" t="s">
        <v>6930</v>
      </c>
      <c r="AV1415" s="7" t="s">
        <v>8470</v>
      </c>
      <c r="AW1415" s="14" t="s">
        <v>6609</v>
      </c>
      <c r="AX1415" s="49" t="s">
        <v>6009</v>
      </c>
      <c r="AY1415" s="38" t="s">
        <v>6007</v>
      </c>
      <c r="AZ1415" s="14" t="s">
        <v>6038</v>
      </c>
      <c r="BA1415" s="49" t="s">
        <v>5967</v>
      </c>
      <c r="BB1415" s="38" t="s">
        <v>5971</v>
      </c>
      <c r="BC1415" s="7">
        <v>0.2</v>
      </c>
      <c r="BD1415" s="14" t="s">
        <v>6118</v>
      </c>
      <c r="BE1415" s="49" t="s">
        <v>5967</v>
      </c>
      <c r="BF1415" s="38" t="s">
        <v>5971</v>
      </c>
      <c r="BG1415" s="7">
        <v>0.3</v>
      </c>
      <c r="BH1415" s="45">
        <v>47.792180241446538</v>
      </c>
      <c r="BI1415" s="215" t="s">
        <v>8495</v>
      </c>
      <c r="BJ1415" s="215" t="s">
        <v>8554</v>
      </c>
      <c r="BK1415" s="7">
        <v>1.2</v>
      </c>
      <c r="BL1415" s="25">
        <v>0</v>
      </c>
      <c r="BM1415" s="20">
        <v>0.62937500000000002</v>
      </c>
      <c r="BN1415" s="20">
        <v>0.5675</v>
      </c>
      <c r="BO1415" s="20">
        <v>0.67999999999999994</v>
      </c>
      <c r="BP1415" s="46" t="s">
        <v>8473</v>
      </c>
      <c r="BQ1415" s="215" t="s">
        <v>8473</v>
      </c>
      <c r="BR1415" s="79" t="s">
        <v>8473</v>
      </c>
      <c r="BS1415" s="9">
        <v>3.0778184429325339E-2</v>
      </c>
      <c r="BT1415" s="9">
        <v>0</v>
      </c>
      <c r="BU1415" s="47" t="s">
        <v>5993</v>
      </c>
      <c r="BV1415" s="47" t="s">
        <v>5993</v>
      </c>
      <c r="BW1415" s="14" t="s">
        <v>5474</v>
      </c>
      <c r="BX1415" s="83" t="s">
        <v>8473</v>
      </c>
      <c r="BY1415" s="82" t="s">
        <v>8473</v>
      </c>
      <c r="BZ1415" s="46" t="s">
        <v>8473</v>
      </c>
      <c r="CA1415" s="48" t="s">
        <v>8475</v>
      </c>
      <c r="CB1415" s="45">
        <v>31.08</v>
      </c>
      <c r="CC1415" s="45">
        <v>7.77</v>
      </c>
      <c r="CD1415" s="45">
        <v>0</v>
      </c>
      <c r="CE1415" s="45">
        <v>0</v>
      </c>
      <c r="CF1415" s="14" t="s">
        <v>9910</v>
      </c>
      <c r="CG1415" s="7" t="s">
        <v>8556</v>
      </c>
      <c r="CH1415" s="215" t="s">
        <v>8479</v>
      </c>
      <c r="CI1415" s="215" t="s">
        <v>8478</v>
      </c>
      <c r="CJ1415" s="215" t="s">
        <v>8479</v>
      </c>
      <c r="CK1415" s="43" t="s">
        <v>5474</v>
      </c>
      <c r="CL1415" s="43" t="s">
        <v>5474</v>
      </c>
      <c r="CM1415" s="43" t="s">
        <v>5474</v>
      </c>
      <c r="CN1415" s="145">
        <v>7.77</v>
      </c>
      <c r="CO1415" s="145">
        <v>31.08</v>
      </c>
      <c r="CP1415" s="148">
        <v>371.34524047603958</v>
      </c>
      <c r="CQ1415" s="189" t="s">
        <v>5474</v>
      </c>
      <c r="CR1415" s="189" t="s">
        <v>5474</v>
      </c>
      <c r="CS1415" s="99" t="s">
        <v>5474</v>
      </c>
      <c r="CT1415" s="167" t="s">
        <v>5474</v>
      </c>
      <c r="CU1415" s="43" t="s">
        <v>5474</v>
      </c>
      <c r="CV1415" s="43" t="s">
        <v>5474</v>
      </c>
      <c r="CW1415" s="43" t="s">
        <v>5474</v>
      </c>
      <c r="CX1415" s="43" t="s">
        <v>5474</v>
      </c>
      <c r="CY1415" s="43" t="s">
        <v>5474</v>
      </c>
      <c r="CZ1415" s="43" t="s">
        <v>5474</v>
      </c>
      <c r="DA1415" s="42" t="s">
        <v>5474</v>
      </c>
      <c r="DB1415" s="42" t="s">
        <v>5474</v>
      </c>
      <c r="DC1415" s="42" t="s">
        <v>5474</v>
      </c>
      <c r="DD1415" s="42" t="s">
        <v>5474</v>
      </c>
      <c r="DE1415" s="42" t="s">
        <v>5474</v>
      </c>
      <c r="DF1415" s="42" t="s">
        <v>5474</v>
      </c>
      <c r="DG1415" s="42" t="s">
        <v>5474</v>
      </c>
      <c r="DH1415" s="42" t="s">
        <v>5474</v>
      </c>
    </row>
    <row r="1416" spans="1:112">
      <c r="A1416" s="22">
        <v>9110</v>
      </c>
      <c r="B1416" s="7" t="s">
        <v>1577</v>
      </c>
      <c r="C1416" s="21"/>
      <c r="D1416" s="21"/>
      <c r="E1416" s="21"/>
      <c r="F1416" s="21"/>
      <c r="G1416" s="21"/>
      <c r="H1416" s="21"/>
      <c r="I1416" s="21">
        <v>0.7</v>
      </c>
      <c r="J1416" s="21">
        <v>0.7</v>
      </c>
      <c r="K1416" s="21"/>
      <c r="L1416" s="21"/>
      <c r="M1416" s="21"/>
      <c r="N1416" s="21"/>
      <c r="O1416" s="21"/>
      <c r="P1416" s="21"/>
      <c r="Q1416" s="21"/>
      <c r="R1416" s="21"/>
      <c r="S1416" s="21"/>
      <c r="T1416" s="21"/>
      <c r="U1416" s="10">
        <v>-0.03</v>
      </c>
      <c r="V1416" s="10">
        <v>-0.16</v>
      </c>
      <c r="W1416" s="7">
        <v>0</v>
      </c>
      <c r="X1416" s="20">
        <v>0</v>
      </c>
      <c r="Y1416" s="75"/>
      <c r="Z1416" s="7"/>
      <c r="AA1416" s="7"/>
      <c r="AB1416" s="51"/>
      <c r="AC1416" s="51"/>
      <c r="AD1416" s="51"/>
      <c r="AE1416" s="51"/>
      <c r="AF1416" s="51"/>
      <c r="AG1416" s="51"/>
      <c r="AH1416" s="20">
        <v>0</v>
      </c>
      <c r="AI1416" s="7" t="s">
        <v>8493</v>
      </c>
      <c r="AJ1416" s="67" t="s">
        <v>8757</v>
      </c>
      <c r="AK1416" s="44">
        <v>-0.85662431941923778</v>
      </c>
      <c r="AL1416" s="44">
        <v>0.54545454545454652</v>
      </c>
      <c r="AM1416" s="44">
        <v>1</v>
      </c>
      <c r="AN1416" s="25">
        <v>1.8428093645484949</v>
      </c>
      <c r="AO1416" s="25">
        <v>7.3578595317725662E-2</v>
      </c>
      <c r="AP1416" s="215">
        <v>2.99</v>
      </c>
      <c r="AQ1416" s="215" t="s">
        <v>9658</v>
      </c>
      <c r="AR1416" s="44">
        <v>-3.3333333333333301E-3</v>
      </c>
      <c r="AS1416" s="171" t="s">
        <v>6935</v>
      </c>
      <c r="AT1416" s="171" t="s">
        <v>7388</v>
      </c>
      <c r="AU1416" s="171" t="s">
        <v>7320</v>
      </c>
      <c r="AV1416" s="7" t="s">
        <v>8470</v>
      </c>
      <c r="AW1416" s="14" t="s">
        <v>8447</v>
      </c>
      <c r="AX1416" s="49" t="s">
        <v>6009</v>
      </c>
      <c r="AY1416" s="38" t="s">
        <v>5961</v>
      </c>
      <c r="AZ1416" s="14" t="s">
        <v>6878</v>
      </c>
      <c r="BA1416" s="49" t="s">
        <v>5993</v>
      </c>
      <c r="BB1416" s="38" t="s">
        <v>5993</v>
      </c>
      <c r="BC1416" s="7">
        <v>0.5</v>
      </c>
      <c r="BD1416" s="14" t="s">
        <v>6482</v>
      </c>
      <c r="BE1416" s="49" t="s">
        <v>6009</v>
      </c>
      <c r="BF1416" s="38" t="s">
        <v>5971</v>
      </c>
      <c r="BG1416" s="7">
        <v>0.2</v>
      </c>
      <c r="BH1416" s="45">
        <v>94.703148203738692</v>
      </c>
      <c r="BI1416" s="215" t="s">
        <v>8495</v>
      </c>
      <c r="BJ1416" s="215" t="s">
        <v>8554</v>
      </c>
      <c r="BK1416" s="7">
        <v>1.2</v>
      </c>
      <c r="BL1416" s="25">
        <v>1.7006802721088527E-2</v>
      </c>
      <c r="BM1416" s="20">
        <v>0.62475000000000014</v>
      </c>
      <c r="BN1416" s="20">
        <v>0.6</v>
      </c>
      <c r="BO1416" s="20">
        <v>0.64500000000000002</v>
      </c>
      <c r="BP1416" s="46" t="s">
        <v>8473</v>
      </c>
      <c r="BQ1416" s="215" t="s">
        <v>8473</v>
      </c>
      <c r="BR1416" s="79" t="s">
        <v>8473</v>
      </c>
      <c r="BS1416" s="9">
        <v>0</v>
      </c>
      <c r="BT1416" s="9">
        <v>0</v>
      </c>
      <c r="BU1416" s="47" t="s">
        <v>5993</v>
      </c>
      <c r="BV1416" s="47" t="s">
        <v>5993</v>
      </c>
      <c r="BW1416" s="14" t="s">
        <v>5474</v>
      </c>
      <c r="BX1416" s="83" t="s">
        <v>8473</v>
      </c>
      <c r="BY1416" s="82" t="s">
        <v>8473</v>
      </c>
      <c r="BZ1416" s="46" t="s">
        <v>8473</v>
      </c>
      <c r="CA1416" s="48" t="s">
        <v>5474</v>
      </c>
      <c r="CB1416" s="45">
        <v>0</v>
      </c>
      <c r="CC1416" s="45">
        <v>0</v>
      </c>
      <c r="CD1416" s="45">
        <v>0</v>
      </c>
      <c r="CE1416" s="45">
        <v>0</v>
      </c>
      <c r="CF1416" s="14" t="s">
        <v>9911</v>
      </c>
      <c r="CG1416" s="7" t="s">
        <v>8477</v>
      </c>
      <c r="CH1416" s="215" t="s">
        <v>8498</v>
      </c>
      <c r="CI1416" s="215" t="s">
        <v>8546</v>
      </c>
      <c r="CJ1416" s="215" t="s">
        <v>8479</v>
      </c>
      <c r="CK1416" s="43" t="s">
        <v>5474</v>
      </c>
      <c r="CL1416" s="43" t="s">
        <v>5474</v>
      </c>
      <c r="CM1416" s="43" t="s">
        <v>5474</v>
      </c>
      <c r="CN1416" s="145">
        <v>0</v>
      </c>
      <c r="CO1416" s="145">
        <v>0</v>
      </c>
      <c r="CP1416" s="148">
        <v>283.16241312917873</v>
      </c>
      <c r="CQ1416" s="189" t="s">
        <v>5474</v>
      </c>
      <c r="CR1416" s="189" t="s">
        <v>5474</v>
      </c>
      <c r="CS1416" s="99" t="s">
        <v>5474</v>
      </c>
      <c r="CT1416" s="167" t="s">
        <v>5474</v>
      </c>
      <c r="CU1416" s="43" t="s">
        <v>5474</v>
      </c>
      <c r="CV1416" s="43" t="s">
        <v>5474</v>
      </c>
      <c r="CW1416" s="43" t="s">
        <v>5474</v>
      </c>
      <c r="CX1416" s="43" t="s">
        <v>5474</v>
      </c>
      <c r="CY1416" s="43" t="s">
        <v>5474</v>
      </c>
      <c r="CZ1416" s="43" t="s">
        <v>5474</v>
      </c>
      <c r="DA1416" s="42" t="s">
        <v>5474</v>
      </c>
      <c r="DB1416" s="42" t="s">
        <v>5474</v>
      </c>
      <c r="DC1416" s="42" t="s">
        <v>5474</v>
      </c>
      <c r="DD1416" s="42" t="s">
        <v>5474</v>
      </c>
      <c r="DE1416" s="42" t="s">
        <v>5474</v>
      </c>
      <c r="DF1416" s="42" t="s">
        <v>5474</v>
      </c>
      <c r="DG1416" s="42" t="s">
        <v>5474</v>
      </c>
      <c r="DH1416" s="42" t="s">
        <v>5474</v>
      </c>
    </row>
    <row r="1417" spans="1:112">
      <c r="A1417" s="22">
        <v>2059</v>
      </c>
      <c r="B1417" s="7" t="s">
        <v>277</v>
      </c>
      <c r="C1417" s="21">
        <v>0.1673</v>
      </c>
      <c r="D1417" s="21">
        <v>0.33279999999999998</v>
      </c>
      <c r="E1417" s="21">
        <v>0.1162</v>
      </c>
      <c r="F1417" s="21">
        <v>0.38840000000000002</v>
      </c>
      <c r="G1417" s="21">
        <v>0.20530000000000001</v>
      </c>
      <c r="H1417" s="21">
        <v>-0.1143</v>
      </c>
      <c r="I1417" s="21">
        <v>1.3028999999999999</v>
      </c>
      <c r="J1417" s="21">
        <v>0.30990000000000001</v>
      </c>
      <c r="K1417" s="21">
        <v>2.1700000000000001E-2</v>
      </c>
      <c r="L1417" s="21">
        <v>-3.9300000000000002E-2</v>
      </c>
      <c r="M1417" s="21">
        <v>-4.5100000000000001E-2</v>
      </c>
      <c r="N1417" s="21">
        <v>3.1899999999999998E-2</v>
      </c>
      <c r="O1417" s="21">
        <v>-2.75E-2</v>
      </c>
      <c r="P1417" s="21">
        <v>-3.0099999999999998E-2</v>
      </c>
      <c r="Q1417" s="21">
        <v>-2.5000000000000001E-3</v>
      </c>
      <c r="R1417" s="21">
        <v>-2.5000000000000001E-3</v>
      </c>
      <c r="S1417" s="21">
        <v>0.1474</v>
      </c>
      <c r="T1417" s="21">
        <v>0.129</v>
      </c>
      <c r="U1417" s="10">
        <v>8.58</v>
      </c>
      <c r="V1417" s="10">
        <v>14.25</v>
      </c>
      <c r="W1417" s="7">
        <v>7.3739999999999997</v>
      </c>
      <c r="X1417" s="20">
        <v>0.50480000000000003</v>
      </c>
      <c r="Y1417" s="75">
        <v>2020</v>
      </c>
      <c r="Z1417" s="7">
        <v>6.12</v>
      </c>
      <c r="AA1417" s="7">
        <v>0</v>
      </c>
      <c r="AB1417" s="51">
        <v>-64</v>
      </c>
      <c r="AC1417" s="51">
        <v>11</v>
      </c>
      <c r="AD1417" s="51">
        <v>4</v>
      </c>
      <c r="AE1417" s="51"/>
      <c r="AF1417" s="51">
        <v>-61</v>
      </c>
      <c r="AG1417" s="51"/>
      <c r="AH1417" s="20">
        <v>0</v>
      </c>
      <c r="AI1417" s="7" t="s">
        <v>8487</v>
      </c>
      <c r="AJ1417" s="67" t="s">
        <v>8494</v>
      </c>
      <c r="AK1417" s="44">
        <v>0.62413793103448278</v>
      </c>
      <c r="AL1417" s="44">
        <v>-0.70454545454545459</v>
      </c>
      <c r="AM1417" s="44">
        <v>-0.81818181818181823</v>
      </c>
      <c r="AN1417" s="25">
        <v>0.39780521262002744</v>
      </c>
      <c r="AO1417" s="25">
        <v>6.035665294924554E-2</v>
      </c>
      <c r="AP1417" s="215">
        <v>364.5</v>
      </c>
      <c r="AQ1417" s="215" t="s">
        <v>9658</v>
      </c>
      <c r="AR1417" s="44">
        <v>-4.0983606557376999E-3</v>
      </c>
      <c r="AS1417" s="171" t="s">
        <v>6935</v>
      </c>
      <c r="AT1417" s="171" t="s">
        <v>7110</v>
      </c>
      <c r="AU1417" s="171" t="s">
        <v>6974</v>
      </c>
      <c r="AV1417" s="7" t="s">
        <v>8470</v>
      </c>
      <c r="AW1417" s="14" t="s">
        <v>7386</v>
      </c>
      <c r="AX1417" s="49" t="s">
        <v>6009</v>
      </c>
      <c r="AY1417" s="38" t="s">
        <v>5971</v>
      </c>
      <c r="AZ1417" s="14" t="s">
        <v>6566</v>
      </c>
      <c r="BA1417" s="49" t="s">
        <v>5967</v>
      </c>
      <c r="BB1417" s="38" t="s">
        <v>6007</v>
      </c>
      <c r="BC1417" s="7">
        <v>0.5</v>
      </c>
      <c r="BD1417" s="14" t="s">
        <v>6106</v>
      </c>
      <c r="BE1417" s="49" t="s">
        <v>6020</v>
      </c>
      <c r="BF1417" s="38" t="s">
        <v>5961</v>
      </c>
      <c r="BG1417" s="7">
        <v>1.2</v>
      </c>
      <c r="BH1417" s="45">
        <v>112.7472322249824</v>
      </c>
      <c r="BI1417" s="215" t="s">
        <v>8495</v>
      </c>
      <c r="BJ1417" s="215" t="s">
        <v>8568</v>
      </c>
      <c r="BK1417" s="7">
        <v>0.7</v>
      </c>
      <c r="BL1417" s="25">
        <v>2.751031636863824E-3</v>
      </c>
      <c r="BM1417" s="20">
        <v>0.68787500000000001</v>
      </c>
      <c r="BN1417" s="20">
        <v>0.75249999999999995</v>
      </c>
      <c r="BO1417" s="20">
        <v>0.63500000000000001</v>
      </c>
      <c r="BP1417" s="46">
        <v>25.578947368421051</v>
      </c>
      <c r="BQ1417" s="215" t="s">
        <v>8521</v>
      </c>
      <c r="BR1417" s="79">
        <v>-0.48707818930041152</v>
      </c>
      <c r="BS1417" s="9">
        <v>1.4296816299544934E-2</v>
      </c>
      <c r="BT1417" s="9">
        <v>1.0876495955450816E-2</v>
      </c>
      <c r="BU1417" s="47" t="s">
        <v>5993</v>
      </c>
      <c r="BV1417" s="47" t="s">
        <v>5993</v>
      </c>
      <c r="BW1417" s="14" t="s">
        <v>5474</v>
      </c>
      <c r="BX1417" s="83">
        <v>-0.35884773662551445</v>
      </c>
      <c r="BY1417" s="82">
        <v>15.58</v>
      </c>
      <c r="BZ1417" s="46">
        <v>23.395378690629013</v>
      </c>
      <c r="CA1417" s="48" t="s">
        <v>8475</v>
      </c>
      <c r="CB1417" s="45">
        <v>-23328</v>
      </c>
      <c r="CC1417" s="45">
        <v>4009.5</v>
      </c>
      <c r="CD1417" s="45">
        <v>1458</v>
      </c>
      <c r="CE1417" s="45">
        <v>0</v>
      </c>
      <c r="CF1417" s="14" t="s">
        <v>9912</v>
      </c>
      <c r="CG1417" s="7" t="s">
        <v>8556</v>
      </c>
      <c r="CH1417" s="215" t="s">
        <v>8523</v>
      </c>
      <c r="CI1417" s="215" t="s">
        <v>8498</v>
      </c>
      <c r="CJ1417" s="215" t="s">
        <v>8479</v>
      </c>
      <c r="CK1417" s="43" t="s">
        <v>6965</v>
      </c>
      <c r="CL1417" s="43" t="s">
        <v>5474</v>
      </c>
      <c r="CM1417" s="43" t="s">
        <v>5474</v>
      </c>
      <c r="CN1417" s="145">
        <v>4009.5</v>
      </c>
      <c r="CO1417" s="145">
        <v>-21870</v>
      </c>
      <c r="CP1417" s="148">
        <v>41096.366146006083</v>
      </c>
      <c r="CQ1417" s="189" t="s">
        <v>5474</v>
      </c>
      <c r="CR1417" s="189" t="s">
        <v>5474</v>
      </c>
      <c r="CS1417" s="99" t="s">
        <v>5474</v>
      </c>
      <c r="CT1417" s="167" t="s">
        <v>5474</v>
      </c>
      <c r="CU1417" s="43" t="s">
        <v>5474</v>
      </c>
      <c r="CV1417" s="43" t="s">
        <v>5474</v>
      </c>
      <c r="CW1417" s="43" t="s">
        <v>5474</v>
      </c>
      <c r="CX1417" s="43" t="s">
        <v>5474</v>
      </c>
      <c r="CY1417" s="43" t="s">
        <v>5474</v>
      </c>
      <c r="CZ1417" s="43" t="s">
        <v>5474</v>
      </c>
      <c r="DA1417" s="42" t="s">
        <v>5474</v>
      </c>
      <c r="DB1417" s="42" t="s">
        <v>5474</v>
      </c>
      <c r="DC1417" s="42" t="s">
        <v>5474</v>
      </c>
      <c r="DD1417" s="42" t="s">
        <v>5474</v>
      </c>
      <c r="DE1417" s="42" t="s">
        <v>5474</v>
      </c>
      <c r="DF1417" s="42" t="s">
        <v>5474</v>
      </c>
      <c r="DG1417" s="42" t="s">
        <v>5474</v>
      </c>
      <c r="DH1417" s="42" t="s">
        <v>5474</v>
      </c>
    </row>
    <row r="1418" spans="1:112">
      <c r="A1418" s="22">
        <v>3002</v>
      </c>
      <c r="B1418" s="7" t="s">
        <v>578</v>
      </c>
      <c r="C1418" s="21">
        <v>-0.17269999999999999</v>
      </c>
      <c r="D1418" s="21">
        <v>-0.48199999999999998</v>
      </c>
      <c r="E1418" s="21">
        <v>-0.1216</v>
      </c>
      <c r="F1418" s="21">
        <v>-0.4955</v>
      </c>
      <c r="G1418" s="21">
        <v>-0.2868</v>
      </c>
      <c r="H1418" s="21">
        <v>-2</v>
      </c>
      <c r="I1418" s="21">
        <v>-1.087</v>
      </c>
      <c r="J1418" s="21">
        <v>-1</v>
      </c>
      <c r="K1418" s="21">
        <v>-1.5699999999999999E-2</v>
      </c>
      <c r="L1418" s="21">
        <v>-8.2699999999999996E-2</v>
      </c>
      <c r="M1418" s="21">
        <v>-5.2299999999999999E-2</v>
      </c>
      <c r="N1418" s="21">
        <v>2.01E-2</v>
      </c>
      <c r="O1418" s="21">
        <v>-2.63E-2</v>
      </c>
      <c r="P1418" s="21">
        <v>6.0000000000000001E-3</v>
      </c>
      <c r="Q1418" s="21">
        <v>2.9999999999999997E-4</v>
      </c>
      <c r="R1418" s="21">
        <v>2.0000000000000001E-4</v>
      </c>
      <c r="S1418" s="21">
        <v>3.1399999999999997E-2</v>
      </c>
      <c r="T1418" s="21">
        <v>2.4199999999999999E-2</v>
      </c>
      <c r="U1418" s="10">
        <v>0</v>
      </c>
      <c r="V1418" s="10">
        <v>0.37</v>
      </c>
      <c r="W1418" s="7">
        <v>0.26440000000000002</v>
      </c>
      <c r="X1418" s="20">
        <v>0.52380000000000004</v>
      </c>
      <c r="Y1418" s="75">
        <v>2020</v>
      </c>
      <c r="Z1418" s="7">
        <v>0.10199999999999999</v>
      </c>
      <c r="AA1418" s="7">
        <v>0</v>
      </c>
      <c r="AB1418" s="51">
        <v>-6</v>
      </c>
      <c r="AC1418" s="51">
        <v>1</v>
      </c>
      <c r="AD1418" s="51"/>
      <c r="AE1418" s="51"/>
      <c r="AF1418" s="51"/>
      <c r="AG1418" s="51">
        <v>1</v>
      </c>
      <c r="AH1418" s="20">
        <v>0</v>
      </c>
      <c r="AI1418" s="7" t="s">
        <v>8467</v>
      </c>
      <c r="AJ1418" s="67" t="s">
        <v>8757</v>
      </c>
      <c r="AK1418" s="44">
        <v>-0.6785714285714286</v>
      </c>
      <c r="AL1418" s="44">
        <v>-0.8571428571428571</v>
      </c>
      <c r="AM1418" s="44">
        <v>0.66666666666666274</v>
      </c>
      <c r="AN1418" s="25">
        <v>0.35443037974683539</v>
      </c>
      <c r="AO1418" s="25">
        <v>0.14767932489451477</v>
      </c>
      <c r="AP1418" s="215">
        <v>11.85</v>
      </c>
      <c r="AQ1418" s="215" t="s">
        <v>9658</v>
      </c>
      <c r="AR1418" s="44">
        <v>-4.2016806722688996E-3</v>
      </c>
      <c r="AS1418" s="171" t="s">
        <v>6935</v>
      </c>
      <c r="AT1418" s="171" t="s">
        <v>7060</v>
      </c>
      <c r="AU1418" s="171" t="s">
        <v>7145</v>
      </c>
      <c r="AV1418" s="7" t="s">
        <v>5474</v>
      </c>
      <c r="AW1418" s="14" t="s">
        <v>6532</v>
      </c>
      <c r="AX1418" s="49" t="s">
        <v>6020</v>
      </c>
      <c r="AY1418" s="38" t="s">
        <v>5971</v>
      </c>
      <c r="AZ1418" s="14" t="s">
        <v>6652</v>
      </c>
      <c r="BA1418" s="49" t="s">
        <v>5967</v>
      </c>
      <c r="BB1418" s="38" t="s">
        <v>5971</v>
      </c>
      <c r="BC1418" s="7">
        <v>0.5</v>
      </c>
      <c r="BD1418" s="14" t="s">
        <v>6036</v>
      </c>
      <c r="BE1418" s="49" t="s">
        <v>5967</v>
      </c>
      <c r="BF1418" s="38" t="s">
        <v>5971</v>
      </c>
      <c r="BG1418" s="7">
        <v>0.1</v>
      </c>
      <c r="BH1418" s="45">
        <v>34.137271601033241</v>
      </c>
      <c r="BI1418" s="215" t="s">
        <v>8495</v>
      </c>
      <c r="BJ1418" s="215" t="s">
        <v>8554</v>
      </c>
      <c r="BK1418" s="7">
        <v>0.7</v>
      </c>
      <c r="BL1418" s="25">
        <v>8.5106382978723093E-3</v>
      </c>
      <c r="BM1418" s="20">
        <v>0.39593750000000005</v>
      </c>
      <c r="BN1418" s="20">
        <v>0.31</v>
      </c>
      <c r="BO1418" s="20">
        <v>0.46625</v>
      </c>
      <c r="BP1418" s="46">
        <v>32.027027027027025</v>
      </c>
      <c r="BQ1418" s="215" t="s">
        <v>8540</v>
      </c>
      <c r="BR1418" s="79">
        <v>-0.79746835443037967</v>
      </c>
      <c r="BS1418" s="9">
        <v>1.6366492306924441E-2</v>
      </c>
      <c r="BT1418" s="9">
        <v>2.7415568292579184E-3</v>
      </c>
      <c r="BU1418" s="47" t="s">
        <v>5993</v>
      </c>
      <c r="BV1418" s="47" t="s">
        <v>5993</v>
      </c>
      <c r="BW1418" s="14" t="s">
        <v>5474</v>
      </c>
      <c r="BX1418" s="83">
        <v>-0.74683544303797467</v>
      </c>
      <c r="BY1418" s="82">
        <v>0.2</v>
      </c>
      <c r="BZ1418" s="46">
        <v>59.249999999999993</v>
      </c>
      <c r="CA1418" s="48" t="s">
        <v>8475</v>
      </c>
      <c r="CB1418" s="45">
        <v>-71.099999999999994</v>
      </c>
      <c r="CC1418" s="45">
        <v>11.85</v>
      </c>
      <c r="CD1418" s="45">
        <v>0</v>
      </c>
      <c r="CE1418" s="45">
        <v>0</v>
      </c>
      <c r="CF1418" s="14" t="s">
        <v>9913</v>
      </c>
      <c r="CG1418" s="7" t="s">
        <v>8477</v>
      </c>
      <c r="CH1418" s="215" t="s">
        <v>8479</v>
      </c>
      <c r="CI1418" s="215" t="s">
        <v>8498</v>
      </c>
      <c r="CJ1418" s="215" t="s">
        <v>8479</v>
      </c>
      <c r="CK1418" s="43" t="s">
        <v>6887</v>
      </c>
      <c r="CL1418" s="43" t="s">
        <v>5474</v>
      </c>
      <c r="CM1418" s="43" t="s">
        <v>5474</v>
      </c>
      <c r="CN1418" s="145">
        <v>11.85</v>
      </c>
      <c r="CO1418" s="145">
        <v>-71.099999999999994</v>
      </c>
      <c r="CP1418" s="148">
        <v>404.5266684722439</v>
      </c>
      <c r="CQ1418" s="189" t="s">
        <v>5474</v>
      </c>
      <c r="CR1418" s="189" t="s">
        <v>5474</v>
      </c>
      <c r="CS1418" s="99" t="s">
        <v>5474</v>
      </c>
      <c r="CT1418" s="167" t="s">
        <v>5474</v>
      </c>
      <c r="CU1418" s="43" t="s">
        <v>5474</v>
      </c>
      <c r="CV1418" s="43" t="s">
        <v>5474</v>
      </c>
      <c r="CW1418" s="43" t="s">
        <v>5474</v>
      </c>
      <c r="CX1418" s="43" t="s">
        <v>5474</v>
      </c>
      <c r="CY1418" s="43" t="s">
        <v>5474</v>
      </c>
      <c r="CZ1418" s="43" t="s">
        <v>5474</v>
      </c>
      <c r="DA1418" s="42" t="s">
        <v>5474</v>
      </c>
      <c r="DB1418" s="42" t="s">
        <v>5474</v>
      </c>
      <c r="DC1418" s="42" t="s">
        <v>5474</v>
      </c>
      <c r="DD1418" s="42" t="s">
        <v>5474</v>
      </c>
      <c r="DE1418" s="42" t="s">
        <v>5474</v>
      </c>
      <c r="DF1418" s="42" t="s">
        <v>5474</v>
      </c>
      <c r="DG1418" s="42" t="s">
        <v>5474</v>
      </c>
      <c r="DH1418" s="42" t="s">
        <v>5474</v>
      </c>
    </row>
    <row r="1419" spans="1:112">
      <c r="A1419" s="22">
        <v>2836</v>
      </c>
      <c r="B1419" s="7" t="s">
        <v>536</v>
      </c>
      <c r="C1419" s="21">
        <v>3.27E-2</v>
      </c>
      <c r="D1419" s="21">
        <v>8.7099999999999997E-2</v>
      </c>
      <c r="E1419" s="21">
        <v>4.0599999999999997E-2</v>
      </c>
      <c r="F1419" s="21">
        <v>7.2999999999999995E-2</v>
      </c>
      <c r="G1419" s="21">
        <v>9.3399999999999997E-2</v>
      </c>
      <c r="H1419" s="21">
        <v>0</v>
      </c>
      <c r="I1419" s="21">
        <v>0.17649999999999999</v>
      </c>
      <c r="J1419" s="21">
        <v>8.1100000000000005E-2</v>
      </c>
      <c r="K1419" s="21">
        <v>0.47639999999999999</v>
      </c>
      <c r="L1419" s="21">
        <v>0.32090000000000002</v>
      </c>
      <c r="M1419" s="21">
        <v>3.0200000000000001E-2</v>
      </c>
      <c r="N1419" s="21">
        <v>0.36159999999999998</v>
      </c>
      <c r="O1419" s="21">
        <v>0.35270000000000001</v>
      </c>
      <c r="P1419" s="21">
        <v>6.2100000000000002E-2</v>
      </c>
      <c r="Q1419" s="21">
        <v>-5.0000000000000001E-4</v>
      </c>
      <c r="R1419" s="21">
        <v>-8.9999999999999998E-4</v>
      </c>
      <c r="S1419" s="21">
        <v>4.02E-2</v>
      </c>
      <c r="T1419" s="21">
        <v>9.2999999999999992E-3</v>
      </c>
      <c r="U1419" s="10">
        <v>0.4</v>
      </c>
      <c r="V1419" s="10">
        <v>0.73</v>
      </c>
      <c r="W1419" s="7">
        <v>0.56000000000000005</v>
      </c>
      <c r="X1419" s="20">
        <v>0.88</v>
      </c>
      <c r="Y1419" s="75">
        <v>2020</v>
      </c>
      <c r="Z1419" s="7">
        <v>0.3</v>
      </c>
      <c r="AA1419" s="7">
        <v>0.3</v>
      </c>
      <c r="AB1419" s="51">
        <v>-160</v>
      </c>
      <c r="AC1419" s="51">
        <v>60</v>
      </c>
      <c r="AD1419" s="51">
        <v>7</v>
      </c>
      <c r="AE1419" s="51"/>
      <c r="AF1419" s="51">
        <v>-58</v>
      </c>
      <c r="AG1419" s="51">
        <v>5</v>
      </c>
      <c r="AH1419" s="20">
        <v>0</v>
      </c>
      <c r="AI1419" s="7" t="s">
        <v>8487</v>
      </c>
      <c r="AJ1419" s="67" t="s">
        <v>8482</v>
      </c>
      <c r="AK1419" s="44">
        <v>0.68879668049792531</v>
      </c>
      <c r="AL1419" s="44">
        <v>-0.62500000000000222</v>
      </c>
      <c r="AM1419" s="44">
        <v>-1</v>
      </c>
      <c r="AN1419" s="25">
        <v>0.21517857142857144</v>
      </c>
      <c r="AO1419" s="25">
        <v>3.5714285714285587E-2</v>
      </c>
      <c r="AP1419" s="215">
        <v>11.2</v>
      </c>
      <c r="AQ1419" s="215" t="s">
        <v>9658</v>
      </c>
      <c r="AR1419" s="44">
        <v>-4.4444444444444401E-3</v>
      </c>
      <c r="AS1419" s="171" t="s">
        <v>6935</v>
      </c>
      <c r="AT1419" s="171" t="s">
        <v>7190</v>
      </c>
      <c r="AU1419" s="171" t="s">
        <v>7320</v>
      </c>
      <c r="AV1419" s="7" t="s">
        <v>5474</v>
      </c>
      <c r="AW1419" s="14" t="s">
        <v>7696</v>
      </c>
      <c r="AX1419" s="49" t="s">
        <v>6009</v>
      </c>
      <c r="AY1419" s="38" t="s">
        <v>5961</v>
      </c>
      <c r="AZ1419" s="14" t="s">
        <v>6551</v>
      </c>
      <c r="BA1419" s="49" t="s">
        <v>6009</v>
      </c>
      <c r="BB1419" s="38" t="s">
        <v>5961</v>
      </c>
      <c r="BC1419" s="7">
        <v>0.6</v>
      </c>
      <c r="BD1419" s="14" t="s">
        <v>6241</v>
      </c>
      <c r="BE1419" s="49" t="s">
        <v>6039</v>
      </c>
      <c r="BF1419" s="38" t="s">
        <v>5961</v>
      </c>
      <c r="BG1419" s="7">
        <v>0.5</v>
      </c>
      <c r="BH1419" s="45">
        <v>220.8569724598793</v>
      </c>
      <c r="BI1419" s="215" t="s">
        <v>8471</v>
      </c>
      <c r="BJ1419" s="215" t="s">
        <v>8554</v>
      </c>
      <c r="BK1419" s="7">
        <v>0.8</v>
      </c>
      <c r="BL1419" s="25">
        <v>0</v>
      </c>
      <c r="BM1419" s="20">
        <v>0.703125</v>
      </c>
      <c r="BN1419" s="20">
        <v>0.62749999999999995</v>
      </c>
      <c r="BO1419" s="20">
        <v>0.76500000000000001</v>
      </c>
      <c r="BP1419" s="46">
        <v>15.342465753424657</v>
      </c>
      <c r="BQ1419" s="215" t="s">
        <v>8585</v>
      </c>
      <c r="BR1419" s="79">
        <v>4.7619047619047769E-2</v>
      </c>
      <c r="BS1419" s="9">
        <v>4.3893224635880301E-2</v>
      </c>
      <c r="BT1419" s="9">
        <v>5.0639473366520305E-2</v>
      </c>
      <c r="BU1419" s="47" t="s">
        <v>5993</v>
      </c>
      <c r="BV1419" s="47">
        <v>44209</v>
      </c>
      <c r="BW1419" s="14" t="s">
        <v>5474</v>
      </c>
      <c r="BX1419" s="83">
        <v>0.25714285714285723</v>
      </c>
      <c r="BY1419" s="82">
        <v>0.8</v>
      </c>
      <c r="BZ1419" s="46">
        <v>13.999999999999998</v>
      </c>
      <c r="CA1419" s="48" t="s">
        <v>8475</v>
      </c>
      <c r="CB1419" s="45">
        <v>-1792</v>
      </c>
      <c r="CC1419" s="45">
        <v>672</v>
      </c>
      <c r="CD1419" s="45">
        <v>78.399999999999991</v>
      </c>
      <c r="CE1419" s="45">
        <v>0</v>
      </c>
      <c r="CF1419" s="14" t="s">
        <v>9914</v>
      </c>
      <c r="CG1419" s="7" t="s">
        <v>8556</v>
      </c>
      <c r="CH1419" s="215" t="s">
        <v>8523</v>
      </c>
      <c r="CI1419" s="215" t="s">
        <v>8498</v>
      </c>
      <c r="CJ1419" s="215" t="s">
        <v>8479</v>
      </c>
      <c r="CK1419" s="43" t="s">
        <v>6887</v>
      </c>
      <c r="CL1419" s="43" t="s">
        <v>5474</v>
      </c>
      <c r="CM1419" s="43" t="s">
        <v>5474</v>
      </c>
      <c r="CN1419" s="145">
        <v>672</v>
      </c>
      <c r="CO1419" s="145">
        <v>-1713.6</v>
      </c>
      <c r="CP1419" s="148">
        <v>2473.598091550648</v>
      </c>
      <c r="CQ1419" s="189" t="s">
        <v>5474</v>
      </c>
      <c r="CR1419" s="189" t="s">
        <v>5474</v>
      </c>
      <c r="CS1419" s="99" t="s">
        <v>5474</v>
      </c>
      <c r="CT1419" s="167" t="s">
        <v>5474</v>
      </c>
      <c r="CU1419" s="43" t="s">
        <v>5474</v>
      </c>
      <c r="CV1419" s="43" t="s">
        <v>5474</v>
      </c>
      <c r="CW1419" s="43" t="s">
        <v>5474</v>
      </c>
      <c r="CX1419" s="43" t="s">
        <v>5474</v>
      </c>
      <c r="CY1419" s="43" t="s">
        <v>5474</v>
      </c>
      <c r="CZ1419" s="43" t="s">
        <v>5474</v>
      </c>
      <c r="DA1419" s="42" t="s">
        <v>5474</v>
      </c>
      <c r="DB1419" s="42" t="s">
        <v>5474</v>
      </c>
      <c r="DC1419" s="42" t="s">
        <v>5474</v>
      </c>
      <c r="DD1419" s="42" t="s">
        <v>5474</v>
      </c>
      <c r="DE1419" s="42" t="s">
        <v>5474</v>
      </c>
      <c r="DF1419" s="42" t="s">
        <v>5474</v>
      </c>
      <c r="DG1419" s="42" t="s">
        <v>5474</v>
      </c>
      <c r="DH1419" s="42" t="s">
        <v>5474</v>
      </c>
    </row>
    <row r="1420" spans="1:112">
      <c r="A1420" s="22">
        <v>6114</v>
      </c>
      <c r="B1420" s="7" t="s">
        <v>1212</v>
      </c>
      <c r="C1420" s="21">
        <v>-0.16539999999999999</v>
      </c>
      <c r="D1420" s="21">
        <v>0.12180000000000001</v>
      </c>
      <c r="E1420" s="21">
        <v>-6.88E-2</v>
      </c>
      <c r="F1420" s="21">
        <v>-8.0999999999999996E-3</v>
      </c>
      <c r="G1420" s="21">
        <v>0.26619999999999999</v>
      </c>
      <c r="H1420" s="21">
        <v>-1.2642</v>
      </c>
      <c r="I1420" s="21">
        <v>0.64100000000000001</v>
      </c>
      <c r="J1420" s="21">
        <v>1.1667000000000001</v>
      </c>
      <c r="K1420" s="21">
        <v>-2.2100000000000002E-2</v>
      </c>
      <c r="L1420" s="21">
        <v>-3.6700000000000003E-2</v>
      </c>
      <c r="M1420" s="21">
        <v>-3.1800000000000002E-2</v>
      </c>
      <c r="N1420" s="21">
        <v>-1.6E-2</v>
      </c>
      <c r="O1420" s="21">
        <v>-3.6299999999999999E-2</v>
      </c>
      <c r="P1420" s="21">
        <v>-1.8200000000000001E-2</v>
      </c>
      <c r="Q1420" s="21">
        <v>-9.1000000000000004E-3</v>
      </c>
      <c r="R1420" s="21">
        <v>-4.7999999999999996E-3</v>
      </c>
      <c r="S1420" s="21">
        <v>0.18690000000000001</v>
      </c>
      <c r="T1420" s="21">
        <v>9.9000000000000005E-2</v>
      </c>
      <c r="U1420" s="10">
        <v>0.39</v>
      </c>
      <c r="V1420" s="10">
        <v>0.74</v>
      </c>
      <c r="W1420" s="7">
        <v>1.68</v>
      </c>
      <c r="X1420" s="20">
        <v>0.50390000000000001</v>
      </c>
      <c r="Y1420" s="75">
        <v>2020</v>
      </c>
      <c r="Z1420" s="7">
        <v>0.7</v>
      </c>
      <c r="AA1420" s="7">
        <v>0</v>
      </c>
      <c r="AB1420" s="51"/>
      <c r="AC1420" s="51"/>
      <c r="AD1420" s="51"/>
      <c r="AE1420" s="51"/>
      <c r="AF1420" s="51"/>
      <c r="AG1420" s="51"/>
      <c r="AH1420" s="20">
        <v>0</v>
      </c>
      <c r="AI1420" s="7" t="s">
        <v>8493</v>
      </c>
      <c r="AJ1420" s="67" t="s">
        <v>8757</v>
      </c>
      <c r="AK1420" s="44">
        <v>-0.8868778280542986</v>
      </c>
      <c r="AL1420" s="44">
        <v>-0.81914893617021245</v>
      </c>
      <c r="AM1420" s="44">
        <v>-1</v>
      </c>
      <c r="AN1420" s="25">
        <v>0.4944071588366889</v>
      </c>
      <c r="AO1420" s="25">
        <v>0.21029082774049213</v>
      </c>
      <c r="AP1420" s="215">
        <v>22.35</v>
      </c>
      <c r="AQ1420" s="215" t="s">
        <v>9658</v>
      </c>
      <c r="AR1420" s="44">
        <v>-4.4543429844097898E-3</v>
      </c>
      <c r="AS1420" s="171" t="s">
        <v>6935</v>
      </c>
      <c r="AT1420" s="171" t="s">
        <v>7168</v>
      </c>
      <c r="AU1420" s="171" t="s">
        <v>7067</v>
      </c>
      <c r="AV1420" s="7" t="s">
        <v>8470</v>
      </c>
      <c r="AW1420" s="14" t="s">
        <v>8185</v>
      </c>
      <c r="AX1420" s="49" t="s">
        <v>6009</v>
      </c>
      <c r="AY1420" s="38" t="s">
        <v>5971</v>
      </c>
      <c r="AZ1420" s="14" t="s">
        <v>6700</v>
      </c>
      <c r="BA1420" s="49" t="s">
        <v>5967</v>
      </c>
      <c r="BB1420" s="38" t="s">
        <v>5971</v>
      </c>
      <c r="BC1420" s="7">
        <v>0.2</v>
      </c>
      <c r="BD1420" s="14" t="s">
        <v>6041</v>
      </c>
      <c r="BE1420" s="49" t="s">
        <v>5967</v>
      </c>
      <c r="BF1420" s="38" t="s">
        <v>5971</v>
      </c>
      <c r="BG1420" s="7">
        <v>0.6</v>
      </c>
      <c r="BH1420" s="45">
        <v>18.940629640747737</v>
      </c>
      <c r="BI1420" s="215" t="s">
        <v>8495</v>
      </c>
      <c r="BJ1420" s="215" t="s">
        <v>8554</v>
      </c>
      <c r="BK1420" s="7">
        <v>1.4</v>
      </c>
      <c r="BL1420" s="25">
        <v>0</v>
      </c>
      <c r="BM1420" s="20">
        <v>0.60699999999999998</v>
      </c>
      <c r="BN1420" s="20">
        <v>0.58499999999999996</v>
      </c>
      <c r="BO1420" s="20">
        <v>0.625</v>
      </c>
      <c r="BP1420" s="46">
        <v>30.202702702702705</v>
      </c>
      <c r="BQ1420" s="215" t="s">
        <v>8553</v>
      </c>
      <c r="BR1420" s="79">
        <v>-0.62953020134228188</v>
      </c>
      <c r="BS1420" s="9">
        <v>6.8914634622358584E-2</v>
      </c>
      <c r="BT1420" s="9">
        <v>2.532177811258296E-2</v>
      </c>
      <c r="BU1420" s="47" t="s">
        <v>5993</v>
      </c>
      <c r="BV1420" s="47" t="s">
        <v>5993</v>
      </c>
      <c r="BW1420" s="14" t="s">
        <v>5474</v>
      </c>
      <c r="BX1420" s="83">
        <v>-0.53691275167785235</v>
      </c>
      <c r="BY1420" s="82">
        <v>0.69</v>
      </c>
      <c r="BZ1420" s="46">
        <v>32.391304347826093</v>
      </c>
      <c r="CA1420" s="48" t="s">
        <v>5474</v>
      </c>
      <c r="CB1420" s="45">
        <v>0</v>
      </c>
      <c r="CC1420" s="45">
        <v>0</v>
      </c>
      <c r="CD1420" s="45">
        <v>0</v>
      </c>
      <c r="CE1420" s="45">
        <v>0</v>
      </c>
      <c r="CF1420" s="14" t="s">
        <v>9915</v>
      </c>
      <c r="CG1420" s="7" t="s">
        <v>8556</v>
      </c>
      <c r="CH1420" s="215" t="s">
        <v>8523</v>
      </c>
      <c r="CI1420" s="215" t="s">
        <v>8479</v>
      </c>
      <c r="CJ1420" s="215" t="s">
        <v>8479</v>
      </c>
      <c r="CK1420" s="43" t="s">
        <v>5474</v>
      </c>
      <c r="CL1420" s="43" t="s">
        <v>5474</v>
      </c>
      <c r="CM1420" s="43" t="s">
        <v>5474</v>
      </c>
      <c r="CN1420" s="145">
        <v>0</v>
      </c>
      <c r="CO1420" s="145">
        <v>0</v>
      </c>
      <c r="CP1420" s="148">
        <v>423.32307247071196</v>
      </c>
      <c r="CQ1420" s="189" t="s">
        <v>5474</v>
      </c>
      <c r="CR1420" s="189" t="s">
        <v>5474</v>
      </c>
      <c r="CS1420" s="99" t="s">
        <v>5474</v>
      </c>
      <c r="CT1420" s="167" t="s">
        <v>5474</v>
      </c>
      <c r="CU1420" s="43" t="s">
        <v>5474</v>
      </c>
      <c r="CV1420" s="43" t="s">
        <v>5474</v>
      </c>
      <c r="CW1420" s="43" t="s">
        <v>5474</v>
      </c>
      <c r="CX1420" s="43" t="s">
        <v>5474</v>
      </c>
      <c r="CY1420" s="43" t="s">
        <v>5474</v>
      </c>
      <c r="CZ1420" s="43" t="s">
        <v>5474</v>
      </c>
      <c r="DA1420" s="42" t="s">
        <v>5474</v>
      </c>
      <c r="DB1420" s="42" t="s">
        <v>5474</v>
      </c>
      <c r="DC1420" s="42" t="s">
        <v>5474</v>
      </c>
      <c r="DD1420" s="42" t="s">
        <v>5474</v>
      </c>
      <c r="DE1420" s="42" t="s">
        <v>5474</v>
      </c>
      <c r="DF1420" s="42" t="s">
        <v>5474</v>
      </c>
      <c r="DG1420" s="42" t="s">
        <v>5474</v>
      </c>
      <c r="DH1420" s="42" t="s">
        <v>5474</v>
      </c>
    </row>
    <row r="1421" spans="1:112">
      <c r="A1421" s="22">
        <v>3303</v>
      </c>
      <c r="B1421" s="7" t="s">
        <v>711</v>
      </c>
      <c r="C1421" s="21">
        <v>-0.13489999999999999</v>
      </c>
      <c r="D1421" s="21">
        <v>-3.0700000000000002E-2</v>
      </c>
      <c r="E1421" s="21">
        <v>-4.0300000000000002E-2</v>
      </c>
      <c r="F1421" s="21">
        <v>1.5699999999999999E-2</v>
      </c>
      <c r="G1421" s="21">
        <v>0.14099999999999999</v>
      </c>
      <c r="H1421" s="21">
        <v>-1.9434</v>
      </c>
      <c r="I1421" s="21">
        <v>-1.9434</v>
      </c>
      <c r="J1421" s="21">
        <v>-0.97270000000000001</v>
      </c>
      <c r="K1421" s="21">
        <v>5.1999999999999998E-3</v>
      </c>
      <c r="L1421" s="21">
        <v>-1.83E-2</v>
      </c>
      <c r="M1421" s="21">
        <v>2.5000000000000001E-3</v>
      </c>
      <c r="N1421" s="21">
        <v>2.8799999999999999E-2</v>
      </c>
      <c r="O1421" s="21">
        <v>1.37E-2</v>
      </c>
      <c r="P1421" s="21">
        <v>8.8000000000000005E-3</v>
      </c>
      <c r="Q1421" s="21">
        <v>-2.3699999999999999E-2</v>
      </c>
      <c r="R1421" s="21">
        <v>-1.3899999999999999E-2</v>
      </c>
      <c r="S1421" s="21">
        <v>8.5099999999999995E-2</v>
      </c>
      <c r="T1421" s="21">
        <v>5.2499999999999998E-2</v>
      </c>
      <c r="U1421" s="10">
        <v>0.03</v>
      </c>
      <c r="V1421" s="10">
        <v>0.48</v>
      </c>
      <c r="W1421" s="7">
        <v>1.3319000000000001</v>
      </c>
      <c r="X1421" s="20">
        <v>0.83930000000000005</v>
      </c>
      <c r="Y1421" s="75">
        <v>2020</v>
      </c>
      <c r="Z1421" s="7">
        <v>1.4</v>
      </c>
      <c r="AA1421" s="7">
        <v>0</v>
      </c>
      <c r="AB1421" s="51">
        <v>-7</v>
      </c>
      <c r="AC1421" s="51">
        <v>1</v>
      </c>
      <c r="AD1421" s="51"/>
      <c r="AE1421" s="51"/>
      <c r="AF1421" s="51"/>
      <c r="AG1421" s="51"/>
      <c r="AH1421" s="20">
        <v>0</v>
      </c>
      <c r="AI1421" s="7" t="s">
        <v>8467</v>
      </c>
      <c r="AJ1421" s="67" t="s">
        <v>8990</v>
      </c>
      <c r="AK1421" s="44">
        <v>-0.80952380952380953</v>
      </c>
      <c r="AL1421" s="44">
        <v>0.57894736842105377</v>
      </c>
      <c r="AM1421" s="44">
        <v>-1</v>
      </c>
      <c r="AN1421" s="25">
        <v>0.24647887323943662</v>
      </c>
      <c r="AO1421" s="25">
        <v>4.4600938967136114E-2</v>
      </c>
      <c r="AP1421" s="215">
        <v>21.3</v>
      </c>
      <c r="AQ1421" s="215" t="s">
        <v>9658</v>
      </c>
      <c r="AR1421" s="44">
        <v>-4.6728971962616802E-3</v>
      </c>
      <c r="AS1421" s="171" t="s">
        <v>6935</v>
      </c>
      <c r="AT1421" s="171" t="s">
        <v>7342</v>
      </c>
      <c r="AU1421" s="171" t="s">
        <v>7008</v>
      </c>
      <c r="AV1421" s="7" t="s">
        <v>5474</v>
      </c>
      <c r="AW1421" s="14" t="s">
        <v>7120</v>
      </c>
      <c r="AX1421" s="49" t="s">
        <v>5967</v>
      </c>
      <c r="AY1421" s="38" t="s">
        <v>5961</v>
      </c>
      <c r="AZ1421" s="14" t="s">
        <v>6692</v>
      </c>
      <c r="BA1421" s="49" t="s">
        <v>6039</v>
      </c>
      <c r="BB1421" s="38" t="s">
        <v>5971</v>
      </c>
      <c r="BC1421" s="7">
        <v>0.7</v>
      </c>
      <c r="BD1421" s="14" t="s">
        <v>6289</v>
      </c>
      <c r="BE1421" s="49" t="s">
        <v>5967</v>
      </c>
      <c r="BF1421" s="38" t="s">
        <v>5971</v>
      </c>
      <c r="BG1421" s="7">
        <v>0.5</v>
      </c>
      <c r="BH1421" s="45">
        <v>125.53996060686879</v>
      </c>
      <c r="BI1421" s="215" t="s">
        <v>8471</v>
      </c>
      <c r="BJ1421" s="215" t="s">
        <v>8554</v>
      </c>
      <c r="BK1421" s="7">
        <v>1.4</v>
      </c>
      <c r="BL1421" s="25">
        <v>0</v>
      </c>
      <c r="BM1421" s="20">
        <v>0.52950000000000008</v>
      </c>
      <c r="BN1421" s="20">
        <v>0.59</v>
      </c>
      <c r="BO1421" s="20">
        <v>0.48000000000000004</v>
      </c>
      <c r="BP1421" s="46">
        <v>44.375</v>
      </c>
      <c r="BQ1421" s="215" t="s">
        <v>8569</v>
      </c>
      <c r="BR1421" s="79">
        <v>-0.71760641627543031</v>
      </c>
      <c r="BS1421" s="9">
        <v>5.6350863878237289E-2</v>
      </c>
      <c r="BT1421" s="9">
        <v>5.9529452234942104E-2</v>
      </c>
      <c r="BU1421" s="47" t="s">
        <v>5993</v>
      </c>
      <c r="BV1421" s="47">
        <v>44384</v>
      </c>
      <c r="BW1421" s="14" t="s">
        <v>5474</v>
      </c>
      <c r="BX1421" s="83">
        <v>-0.66112769953051642</v>
      </c>
      <c r="BY1421" s="82">
        <v>0.43000000000000005</v>
      </c>
      <c r="BZ1421" s="46">
        <v>49.534883720930232</v>
      </c>
      <c r="CA1421" s="48" t="s">
        <v>8475</v>
      </c>
      <c r="CB1421" s="45">
        <v>-149.1</v>
      </c>
      <c r="CC1421" s="45">
        <v>21.3</v>
      </c>
      <c r="CD1421" s="45">
        <v>0</v>
      </c>
      <c r="CE1421" s="45">
        <v>0</v>
      </c>
      <c r="CF1421" s="14" t="s">
        <v>9916</v>
      </c>
      <c r="CG1421" s="7" t="s">
        <v>8556</v>
      </c>
      <c r="CH1421" s="215" t="s">
        <v>8523</v>
      </c>
      <c r="CI1421" s="215" t="s">
        <v>8479</v>
      </c>
      <c r="CJ1421" s="215" t="s">
        <v>8498</v>
      </c>
      <c r="CK1421" s="43" t="s">
        <v>7699</v>
      </c>
      <c r="CL1421" s="43" t="s">
        <v>5474</v>
      </c>
      <c r="CM1421" s="43" t="s">
        <v>5474</v>
      </c>
      <c r="CN1421" s="145">
        <v>21.3</v>
      </c>
      <c r="CO1421" s="145">
        <v>-149.1</v>
      </c>
      <c r="CP1421" s="148">
        <v>2674.0011609263051</v>
      </c>
      <c r="CQ1421" s="189" t="s">
        <v>5474</v>
      </c>
      <c r="CR1421" s="189" t="s">
        <v>5474</v>
      </c>
      <c r="CS1421" s="99" t="s">
        <v>5474</v>
      </c>
      <c r="CT1421" s="167" t="s">
        <v>5474</v>
      </c>
      <c r="CU1421" s="43" t="s">
        <v>5474</v>
      </c>
      <c r="CV1421" s="43" t="s">
        <v>5474</v>
      </c>
      <c r="CW1421" s="43" t="s">
        <v>5474</v>
      </c>
      <c r="CX1421" s="43" t="s">
        <v>5474</v>
      </c>
      <c r="CY1421" s="43" t="s">
        <v>5474</v>
      </c>
      <c r="CZ1421" s="43" t="s">
        <v>5474</v>
      </c>
      <c r="DA1421" s="42" t="s">
        <v>5474</v>
      </c>
      <c r="DB1421" s="42" t="s">
        <v>5474</v>
      </c>
      <c r="DC1421" s="42" t="s">
        <v>5474</v>
      </c>
      <c r="DD1421" s="42" t="s">
        <v>5474</v>
      </c>
      <c r="DE1421" s="42" t="s">
        <v>5474</v>
      </c>
      <c r="DF1421" s="42" t="s">
        <v>5474</v>
      </c>
      <c r="DG1421" s="42" t="s">
        <v>5474</v>
      </c>
      <c r="DH1421" s="42" t="s">
        <v>5474</v>
      </c>
    </row>
    <row r="1422" spans="1:112">
      <c r="A1422" s="22">
        <v>9940</v>
      </c>
      <c r="B1422" s="7" t="s">
        <v>5958</v>
      </c>
      <c r="C1422" s="21">
        <v>3.2000000000000002E-3</v>
      </c>
      <c r="D1422" s="21">
        <v>0.1976</v>
      </c>
      <c r="E1422" s="21">
        <v>4.9299999999999997E-2</v>
      </c>
      <c r="F1422" s="21">
        <v>0.18110000000000001</v>
      </c>
      <c r="G1422" s="21">
        <v>0.40710000000000002</v>
      </c>
      <c r="H1422" s="21">
        <v>8.0600000000000005E-2</v>
      </c>
      <c r="I1422" s="21">
        <v>0.45650000000000002</v>
      </c>
      <c r="J1422" s="21">
        <v>1.5294000000000001</v>
      </c>
      <c r="K1422" s="21">
        <v>-4.3200000000000002E-2</v>
      </c>
      <c r="L1422" s="21">
        <v>-5.9200000000000003E-2</v>
      </c>
      <c r="M1422" s="21">
        <v>1.18E-2</v>
      </c>
      <c r="N1422" s="21">
        <v>-3.3799999999999997E-2</v>
      </c>
      <c r="O1422" s="21">
        <v>-2.7400000000000001E-2</v>
      </c>
      <c r="P1422" s="21">
        <v>6.5000000000000002E-2</v>
      </c>
      <c r="Q1422" s="21">
        <v>2.8000000000000001E-2</v>
      </c>
      <c r="R1422" s="21">
        <v>0.01</v>
      </c>
      <c r="S1422" s="21">
        <v>0.1515</v>
      </c>
      <c r="T1422" s="21">
        <v>6.2300000000000001E-2</v>
      </c>
      <c r="U1422" s="10">
        <v>1.29</v>
      </c>
      <c r="V1422" s="10">
        <v>2.88</v>
      </c>
      <c r="W1422" s="7">
        <v>1.8642000000000001</v>
      </c>
      <c r="X1422" s="20">
        <v>0.78220000000000001</v>
      </c>
      <c r="Y1422" s="75">
        <v>2020</v>
      </c>
      <c r="Z1422" s="7">
        <v>1.7</v>
      </c>
      <c r="AA1422" s="7">
        <v>0</v>
      </c>
      <c r="AB1422" s="51">
        <v>-100</v>
      </c>
      <c r="AC1422" s="51">
        <v>191</v>
      </c>
      <c r="AD1422" s="51"/>
      <c r="AE1422" s="51"/>
      <c r="AF1422" s="51">
        <v>-3</v>
      </c>
      <c r="AG1422" s="51">
        <v>3</v>
      </c>
      <c r="AH1422" s="20">
        <v>2.3599999999999999E-2</v>
      </c>
      <c r="AI1422" s="7" t="s">
        <v>8481</v>
      </c>
      <c r="AJ1422" s="67" t="s">
        <v>8494</v>
      </c>
      <c r="AK1422" s="44">
        <v>-0.58064516129032273</v>
      </c>
      <c r="AL1422" s="44">
        <v>-0.52500000000000036</v>
      </c>
      <c r="AM1422" s="44">
        <v>-1</v>
      </c>
      <c r="AN1422" s="25">
        <v>0.25451559934318568</v>
      </c>
      <c r="AO1422" s="25">
        <v>6.5681444991789822E-2</v>
      </c>
      <c r="AP1422" s="215">
        <v>30.45</v>
      </c>
      <c r="AQ1422" s="215" t="s">
        <v>9658</v>
      </c>
      <c r="AR1422" s="44">
        <v>-4.9019607843137202E-3</v>
      </c>
      <c r="AS1422" s="171" t="s">
        <v>6935</v>
      </c>
      <c r="AT1422" s="171" t="s">
        <v>7430</v>
      </c>
      <c r="AU1422" s="171" t="s">
        <v>6914</v>
      </c>
      <c r="AV1422" s="7" t="s">
        <v>5474</v>
      </c>
      <c r="AW1422" s="14" t="s">
        <v>8459</v>
      </c>
      <c r="AX1422" s="49" t="s">
        <v>6009</v>
      </c>
      <c r="AY1422" s="38" t="s">
        <v>5971</v>
      </c>
      <c r="AZ1422" s="14" t="s">
        <v>6038</v>
      </c>
      <c r="BA1422" s="49" t="s">
        <v>5981</v>
      </c>
      <c r="BB1422" s="38" t="s">
        <v>5971</v>
      </c>
      <c r="BC1422" s="7">
        <v>0.4</v>
      </c>
      <c r="BD1422" s="14" t="s">
        <v>6381</v>
      </c>
      <c r="BE1422" s="49" t="s">
        <v>5967</v>
      </c>
      <c r="BF1422" s="38" t="s">
        <v>5961</v>
      </c>
      <c r="BG1422" s="7">
        <v>0.9</v>
      </c>
      <c r="BH1422" s="45">
        <v>114.91544822930898</v>
      </c>
      <c r="BI1422" s="215" t="s">
        <v>8471</v>
      </c>
      <c r="BJ1422" s="215" t="s">
        <v>8554</v>
      </c>
      <c r="BK1422" s="7">
        <v>0.3</v>
      </c>
      <c r="BL1422" s="25">
        <v>0</v>
      </c>
      <c r="BM1422" s="20">
        <v>0.65218750000000003</v>
      </c>
      <c r="BN1422" s="20">
        <v>0.66250000000000009</v>
      </c>
      <c r="BO1422" s="20">
        <v>0.64374999999999993</v>
      </c>
      <c r="BP1422" s="46">
        <v>10.572916666666666</v>
      </c>
      <c r="BQ1422" s="215" t="s">
        <v>8558</v>
      </c>
      <c r="BR1422" s="79">
        <v>0.28011932129173506</v>
      </c>
      <c r="BS1422" s="9">
        <v>5.5049634514935164E-2</v>
      </c>
      <c r="BT1422" s="9">
        <v>4.9688550224209926E-2</v>
      </c>
      <c r="BU1422" s="47" t="s">
        <v>5993</v>
      </c>
      <c r="BV1422" s="47">
        <v>44357</v>
      </c>
      <c r="BW1422" s="14" t="s">
        <v>5474</v>
      </c>
      <c r="BX1422" s="83">
        <v>0.53614318555008211</v>
      </c>
      <c r="BY1422" s="82">
        <v>2.99</v>
      </c>
      <c r="BZ1422" s="46">
        <v>10.183946488294314</v>
      </c>
      <c r="CA1422" s="48" t="s">
        <v>8475</v>
      </c>
      <c r="CB1422" s="45">
        <v>-3045</v>
      </c>
      <c r="CC1422" s="45">
        <v>5815.95</v>
      </c>
      <c r="CD1422" s="45">
        <v>0</v>
      </c>
      <c r="CE1422" s="45">
        <v>0</v>
      </c>
      <c r="CF1422" s="14" t="s">
        <v>9917</v>
      </c>
      <c r="CG1422" s="7" t="s">
        <v>8556</v>
      </c>
      <c r="CH1422" s="215" t="s">
        <v>8523</v>
      </c>
      <c r="CI1422" s="215" t="s">
        <v>8478</v>
      </c>
      <c r="CJ1422" s="215" t="s">
        <v>8546</v>
      </c>
      <c r="CK1422" s="43" t="s">
        <v>6887</v>
      </c>
      <c r="CL1422" s="43" t="s">
        <v>5474</v>
      </c>
      <c r="CM1422" s="43" t="s">
        <v>5474</v>
      </c>
      <c r="CN1422" s="145">
        <v>5815.95</v>
      </c>
      <c r="CO1422" s="145">
        <v>-3045</v>
      </c>
      <c r="CP1422" s="148">
        <v>3499.1753985824585</v>
      </c>
      <c r="CQ1422" s="189" t="s">
        <v>5474</v>
      </c>
      <c r="CR1422" s="189" t="s">
        <v>5474</v>
      </c>
      <c r="CS1422" s="99" t="s">
        <v>5474</v>
      </c>
      <c r="CT1422" s="167" t="s">
        <v>5474</v>
      </c>
      <c r="CU1422" s="43" t="s">
        <v>5474</v>
      </c>
      <c r="CV1422" s="43" t="s">
        <v>5474</v>
      </c>
      <c r="CW1422" s="43" t="s">
        <v>5474</v>
      </c>
      <c r="CX1422" s="43" t="s">
        <v>5474</v>
      </c>
      <c r="CY1422" s="43" t="s">
        <v>5474</v>
      </c>
      <c r="CZ1422" s="43" t="s">
        <v>5474</v>
      </c>
      <c r="DA1422" s="42" t="s">
        <v>5474</v>
      </c>
      <c r="DB1422" s="42" t="s">
        <v>5474</v>
      </c>
      <c r="DC1422" s="42" t="s">
        <v>5474</v>
      </c>
      <c r="DD1422" s="42" t="s">
        <v>5474</v>
      </c>
      <c r="DE1422" s="42" t="s">
        <v>5474</v>
      </c>
      <c r="DF1422" s="42" t="s">
        <v>5474</v>
      </c>
      <c r="DG1422" s="42" t="s">
        <v>5474</v>
      </c>
      <c r="DH1422" s="42" t="s">
        <v>5474</v>
      </c>
    </row>
    <row r="1423" spans="1:112">
      <c r="A1423" s="22">
        <v>2630</v>
      </c>
      <c r="B1423" s="7" t="s">
        <v>2437</v>
      </c>
      <c r="C1423" s="21">
        <v>-0.13600000000000001</v>
      </c>
      <c r="D1423" s="21">
        <v>-0.19370000000000001</v>
      </c>
      <c r="E1423" s="21">
        <v>-0.1144</v>
      </c>
      <c r="F1423" s="21">
        <v>-0.18</v>
      </c>
      <c r="G1423" s="21">
        <v>-4.1399999999999999E-2</v>
      </c>
      <c r="H1423" s="21">
        <v>0.5</v>
      </c>
      <c r="I1423" s="21">
        <v>0.1739</v>
      </c>
      <c r="J1423" s="21">
        <v>8</v>
      </c>
      <c r="K1423" s="21">
        <v>-4.5999999999999999E-3</v>
      </c>
      <c r="L1423" s="21">
        <v>-1.44E-2</v>
      </c>
      <c r="M1423" s="21">
        <v>-3.6200000000000003E-2</v>
      </c>
      <c r="N1423" s="21">
        <v>-3.0999999999999999E-3</v>
      </c>
      <c r="O1423" s="21">
        <v>-1.44E-2</v>
      </c>
      <c r="P1423" s="21">
        <v>-1.9099999999999999E-2</v>
      </c>
      <c r="Q1423" s="21">
        <v>9.4000000000000004E-3</v>
      </c>
      <c r="R1423" s="21">
        <v>3.0999999999999999E-3</v>
      </c>
      <c r="S1423" s="21">
        <v>2.8936999999999999</v>
      </c>
      <c r="T1423" s="21">
        <v>-8.3000000000000001E-3</v>
      </c>
      <c r="U1423" s="10">
        <v>0.45</v>
      </c>
      <c r="V1423" s="10">
        <v>0.74</v>
      </c>
      <c r="W1423" s="7">
        <v>1.0780000000000001</v>
      </c>
      <c r="X1423" s="20">
        <v>1</v>
      </c>
      <c r="Y1423" s="75">
        <v>2020</v>
      </c>
      <c r="Z1423" s="7">
        <v>0.15</v>
      </c>
      <c r="AA1423" s="7">
        <v>0.44</v>
      </c>
      <c r="AB1423" s="51">
        <v>76</v>
      </c>
      <c r="AC1423" s="51">
        <v>-50</v>
      </c>
      <c r="AD1423" s="51"/>
      <c r="AE1423" s="51"/>
      <c r="AF1423" s="51"/>
      <c r="AG1423" s="51"/>
      <c r="AH1423" s="20">
        <v>0</v>
      </c>
      <c r="AI1423" s="7" t="s">
        <v>8467</v>
      </c>
      <c r="AJ1423" s="67" t="s">
        <v>8494</v>
      </c>
      <c r="AK1423" s="44">
        <v>-0.66666666666666674</v>
      </c>
      <c r="AL1423" s="44">
        <v>-0.66666666666666663</v>
      </c>
      <c r="AM1423" s="44">
        <v>-0.72727272727273018</v>
      </c>
      <c r="AN1423" s="25">
        <v>0.70588235294117641</v>
      </c>
      <c r="AO1423" s="25">
        <v>0.16844919786096268</v>
      </c>
      <c r="AP1423" s="215">
        <v>18.7</v>
      </c>
      <c r="AQ1423" s="215" t="s">
        <v>9658</v>
      </c>
      <c r="AR1423" s="44">
        <v>-5.31914893617021E-3</v>
      </c>
      <c r="AS1423" s="171" t="s">
        <v>6935</v>
      </c>
      <c r="AT1423" s="171" t="s">
        <v>7472</v>
      </c>
      <c r="AU1423" s="171" t="s">
        <v>7025</v>
      </c>
      <c r="AV1423" s="7" t="s">
        <v>8470</v>
      </c>
      <c r="AW1423" s="14" t="s">
        <v>7651</v>
      </c>
      <c r="AX1423" s="49" t="s">
        <v>6009</v>
      </c>
      <c r="AY1423" s="38" t="s">
        <v>5971</v>
      </c>
      <c r="AZ1423" s="14" t="s">
        <v>6123</v>
      </c>
      <c r="BA1423" s="49" t="s">
        <v>6039</v>
      </c>
      <c r="BB1423" s="38" t="s">
        <v>6007</v>
      </c>
      <c r="BC1423" s="7">
        <v>1</v>
      </c>
      <c r="BD1423" s="14" t="s">
        <v>6222</v>
      </c>
      <c r="BE1423" s="49" t="s">
        <v>5967</v>
      </c>
      <c r="BF1423" s="38" t="s">
        <v>5961</v>
      </c>
      <c r="BG1423" s="7">
        <v>0.6</v>
      </c>
      <c r="BH1423" s="45">
        <v>151.9790466744974</v>
      </c>
      <c r="BI1423" s="215" t="s">
        <v>8471</v>
      </c>
      <c r="BJ1423" s="215" t="s">
        <v>8554</v>
      </c>
      <c r="BK1423" s="7">
        <v>0.2</v>
      </c>
      <c r="BL1423" s="25">
        <v>8.0862533692721596E-3</v>
      </c>
      <c r="BM1423" s="20">
        <v>0.57762500000000006</v>
      </c>
      <c r="BN1423" s="20">
        <v>0.48</v>
      </c>
      <c r="BO1423" s="20">
        <v>0.65749999999999997</v>
      </c>
      <c r="BP1423" s="46">
        <v>25.27027027027027</v>
      </c>
      <c r="BQ1423" s="215" t="s">
        <v>8540</v>
      </c>
      <c r="BR1423" s="79">
        <v>-0.33155080213903743</v>
      </c>
      <c r="BS1423" s="9">
        <v>5.1495808344713012E-2</v>
      </c>
      <c r="BT1423" s="9">
        <v>4.5902858651222012E-2</v>
      </c>
      <c r="BU1423" s="47" t="s">
        <v>5993</v>
      </c>
      <c r="BV1423" s="47" t="s">
        <v>5993</v>
      </c>
      <c r="BW1423" s="14" t="s">
        <v>5474</v>
      </c>
      <c r="BX1423" s="83">
        <v>-0.19786096256684488</v>
      </c>
      <c r="BY1423" s="82">
        <v>0.75</v>
      </c>
      <c r="BZ1423" s="46">
        <v>24.933333333333334</v>
      </c>
      <c r="CA1423" s="48" t="s">
        <v>8485</v>
      </c>
      <c r="CB1423" s="45">
        <v>1421.2</v>
      </c>
      <c r="CC1423" s="45">
        <v>-935</v>
      </c>
      <c r="CD1423" s="45">
        <v>0</v>
      </c>
      <c r="CE1423" s="45">
        <v>0</v>
      </c>
      <c r="CF1423" s="14" t="s">
        <v>2438</v>
      </c>
      <c r="CG1423" s="7" t="s">
        <v>8556</v>
      </c>
      <c r="CH1423" s="215" t="s">
        <v>8523</v>
      </c>
      <c r="CI1423" s="215" t="s">
        <v>8478</v>
      </c>
      <c r="CJ1423" s="215" t="s">
        <v>8546</v>
      </c>
      <c r="CK1423" s="43" t="s">
        <v>5474</v>
      </c>
      <c r="CL1423" s="43" t="s">
        <v>5474</v>
      </c>
      <c r="CM1423" s="43" t="s">
        <v>6944</v>
      </c>
      <c r="CN1423" s="145">
        <v>-935</v>
      </c>
      <c r="CO1423" s="145">
        <v>1421.2</v>
      </c>
      <c r="CP1423" s="148">
        <v>2842.0081728131013</v>
      </c>
      <c r="CQ1423" s="189">
        <v>-1.6042780748663141E-2</v>
      </c>
      <c r="CR1423" s="189">
        <v>0</v>
      </c>
      <c r="CS1423" s="99">
        <v>44386</v>
      </c>
      <c r="CT1423" s="167" t="s">
        <v>5474</v>
      </c>
      <c r="CU1423" s="43" t="s">
        <v>5474</v>
      </c>
      <c r="CV1423" s="43" t="s">
        <v>5474</v>
      </c>
      <c r="CW1423" s="43" t="s">
        <v>5474</v>
      </c>
      <c r="CX1423" s="43" t="s">
        <v>5474</v>
      </c>
      <c r="CY1423" s="43" t="s">
        <v>5474</v>
      </c>
      <c r="CZ1423" s="43" t="s">
        <v>5474</v>
      </c>
      <c r="DA1423" s="42" t="s">
        <v>5474</v>
      </c>
      <c r="DB1423" s="42" t="s">
        <v>5474</v>
      </c>
      <c r="DC1423" s="42" t="s">
        <v>5474</v>
      </c>
      <c r="DD1423" s="42" t="s">
        <v>5474</v>
      </c>
      <c r="DE1423" s="42" t="s">
        <v>5474</v>
      </c>
      <c r="DF1423" s="42" t="s">
        <v>5474</v>
      </c>
      <c r="DG1423" s="42" t="s">
        <v>5474</v>
      </c>
      <c r="DH1423" s="42" t="s">
        <v>5474</v>
      </c>
    </row>
    <row r="1424" spans="1:112">
      <c r="A1424" s="22">
        <v>1445</v>
      </c>
      <c r="B1424" s="7" t="s">
        <v>99</v>
      </c>
      <c r="C1424" s="21">
        <v>8.3500000000000005E-2</v>
      </c>
      <c r="D1424" s="21">
        <v>0.60560000000000003</v>
      </c>
      <c r="E1424" s="21">
        <v>0.107</v>
      </c>
      <c r="F1424" s="21">
        <v>0.57609999999999995</v>
      </c>
      <c r="G1424" s="21">
        <v>0.215</v>
      </c>
      <c r="H1424" s="21">
        <v>1.0909</v>
      </c>
      <c r="I1424" s="21">
        <v>1.0417000000000001</v>
      </c>
      <c r="J1424" s="21">
        <v>0.6</v>
      </c>
      <c r="K1424" s="21">
        <v>2.0000000000000001E-4</v>
      </c>
      <c r="L1424" s="21">
        <v>0.19670000000000001</v>
      </c>
      <c r="M1424" s="21">
        <v>6.1000000000000004E-3</v>
      </c>
      <c r="N1424" s="21">
        <v>1.4999999999999999E-2</v>
      </c>
      <c r="O1424" s="21">
        <v>0.2571</v>
      </c>
      <c r="P1424" s="21">
        <v>7.6E-3</v>
      </c>
      <c r="Q1424" s="21">
        <v>3.5999999999999999E-3</v>
      </c>
      <c r="R1424" s="21">
        <v>3.0000000000000001E-3</v>
      </c>
      <c r="S1424" s="21">
        <v>-6.6E-3</v>
      </c>
      <c r="T1424" s="21">
        <v>-5.3E-3</v>
      </c>
      <c r="U1424" s="10">
        <v>-0.1</v>
      </c>
      <c r="V1424" s="10">
        <v>-0.28999999999999998</v>
      </c>
      <c r="W1424" s="7">
        <v>0.22059999999999999</v>
      </c>
      <c r="X1424" s="20">
        <v>0.82609999999999995</v>
      </c>
      <c r="Y1424" s="75">
        <v>2020</v>
      </c>
      <c r="Z1424" s="7">
        <v>0.2</v>
      </c>
      <c r="AA1424" s="7">
        <v>0</v>
      </c>
      <c r="AB1424" s="51">
        <v>-11</v>
      </c>
      <c r="AC1424" s="51"/>
      <c r="AD1424" s="51"/>
      <c r="AE1424" s="51"/>
      <c r="AF1424" s="51">
        <v>-3</v>
      </c>
      <c r="AG1424" s="51"/>
      <c r="AH1424" s="20">
        <v>0</v>
      </c>
      <c r="AI1424" s="7" t="s">
        <v>8481</v>
      </c>
      <c r="AJ1424" s="67" t="s">
        <v>8757</v>
      </c>
      <c r="AK1424" s="44">
        <v>-0.56438791732909388</v>
      </c>
      <c r="AL1424" s="44">
        <v>-0.69999999999999929</v>
      </c>
      <c r="AM1424" s="44">
        <v>-1</v>
      </c>
      <c r="AN1424" s="25">
        <v>0.53080168776371317</v>
      </c>
      <c r="AO1424" s="25">
        <v>4.2194092827004218E-2</v>
      </c>
      <c r="AP1424" s="215">
        <v>11.85</v>
      </c>
      <c r="AQ1424" s="215" t="s">
        <v>9658</v>
      </c>
      <c r="AR1424" s="44">
        <v>-8.3682008368200795E-3</v>
      </c>
      <c r="AS1424" s="171" t="s">
        <v>6935</v>
      </c>
      <c r="AT1424" s="171" t="s">
        <v>6940</v>
      </c>
      <c r="AU1424" s="171" t="s">
        <v>6914</v>
      </c>
      <c r="AV1424" s="7" t="s">
        <v>8470</v>
      </c>
      <c r="AW1424" s="14" t="s">
        <v>7108</v>
      </c>
      <c r="AX1424" s="49" t="s">
        <v>6020</v>
      </c>
      <c r="AY1424" s="38" t="s">
        <v>5961</v>
      </c>
      <c r="AZ1424" s="14" t="s">
        <v>6510</v>
      </c>
      <c r="BA1424" s="49" t="s">
        <v>5967</v>
      </c>
      <c r="BB1424" s="38" t="s">
        <v>5971</v>
      </c>
      <c r="BC1424" s="7">
        <v>0.2</v>
      </c>
      <c r="BD1424" s="14" t="s">
        <v>6072</v>
      </c>
      <c r="BE1424" s="49" t="s">
        <v>5967</v>
      </c>
      <c r="BF1424" s="38" t="s">
        <v>5961</v>
      </c>
      <c r="BG1424" s="7">
        <v>0.5</v>
      </c>
      <c r="BH1424" s="45">
        <v>72.427226251761638</v>
      </c>
      <c r="BI1424" s="215" t="s">
        <v>8495</v>
      </c>
      <c r="BJ1424" s="215" t="s">
        <v>8554</v>
      </c>
      <c r="BK1424" s="7">
        <v>4</v>
      </c>
      <c r="BL1424" s="25">
        <v>0</v>
      </c>
      <c r="BM1424" s="20">
        <v>0.75275000000000003</v>
      </c>
      <c r="BN1424" s="20">
        <v>0.77750000000000008</v>
      </c>
      <c r="BO1424" s="20">
        <v>0.73249999999999993</v>
      </c>
      <c r="BP1424" s="46" t="s">
        <v>8473</v>
      </c>
      <c r="BQ1424" s="215" t="s">
        <v>8473</v>
      </c>
      <c r="BR1424" s="79" t="s">
        <v>8473</v>
      </c>
      <c r="BS1424" s="9">
        <v>1.2691786802479843E-2</v>
      </c>
      <c r="BT1424" s="9">
        <v>1.0963500651987701E-2</v>
      </c>
      <c r="BU1424" s="47" t="s">
        <v>5993</v>
      </c>
      <c r="BV1424" s="47" t="s">
        <v>5993</v>
      </c>
      <c r="BW1424" s="14" t="s">
        <v>5474</v>
      </c>
      <c r="BX1424" s="83" t="s">
        <v>8473</v>
      </c>
      <c r="BY1424" s="82" t="s">
        <v>8473</v>
      </c>
      <c r="BZ1424" s="46" t="s">
        <v>8473</v>
      </c>
      <c r="CA1424" s="48" t="s">
        <v>5474</v>
      </c>
      <c r="CB1424" s="45">
        <v>-130.35</v>
      </c>
      <c r="CC1424" s="45">
        <v>0</v>
      </c>
      <c r="CD1424" s="45">
        <v>0</v>
      </c>
      <c r="CE1424" s="45">
        <v>0</v>
      </c>
      <c r="CF1424" s="14" t="s">
        <v>9918</v>
      </c>
      <c r="CG1424" s="7" t="s">
        <v>8556</v>
      </c>
      <c r="CH1424" s="215" t="s">
        <v>8523</v>
      </c>
      <c r="CI1424" s="215" t="s">
        <v>8498</v>
      </c>
      <c r="CJ1424" s="215" t="s">
        <v>8546</v>
      </c>
      <c r="CK1424" s="43" t="s">
        <v>6968</v>
      </c>
      <c r="CL1424" s="43" t="s">
        <v>5474</v>
      </c>
      <c r="CM1424" s="43" t="s">
        <v>5474</v>
      </c>
      <c r="CN1424" s="145">
        <v>0</v>
      </c>
      <c r="CO1424" s="145">
        <v>-130.35</v>
      </c>
      <c r="CP1424" s="148">
        <v>858.26263108337537</v>
      </c>
      <c r="CQ1424" s="189" t="s">
        <v>5474</v>
      </c>
      <c r="CR1424" s="189" t="s">
        <v>5474</v>
      </c>
      <c r="CS1424" s="99" t="s">
        <v>5474</v>
      </c>
      <c r="CT1424" s="167" t="s">
        <v>5474</v>
      </c>
      <c r="CU1424" s="43" t="s">
        <v>5474</v>
      </c>
      <c r="CV1424" s="43" t="s">
        <v>5474</v>
      </c>
      <c r="CW1424" s="43" t="s">
        <v>5474</v>
      </c>
      <c r="CX1424" s="43" t="s">
        <v>5474</v>
      </c>
      <c r="CY1424" s="43" t="s">
        <v>5474</v>
      </c>
      <c r="CZ1424" s="43" t="s">
        <v>5474</v>
      </c>
      <c r="DA1424" s="42" t="s">
        <v>5474</v>
      </c>
      <c r="DB1424" s="42" t="s">
        <v>5474</v>
      </c>
      <c r="DC1424" s="42" t="s">
        <v>5474</v>
      </c>
      <c r="DD1424" s="42" t="s">
        <v>5474</v>
      </c>
      <c r="DE1424" s="42" t="s">
        <v>5474</v>
      </c>
      <c r="DF1424" s="42" t="s">
        <v>5474</v>
      </c>
      <c r="DG1424" s="42" t="s">
        <v>5474</v>
      </c>
      <c r="DH1424" s="42" t="s">
        <v>5474</v>
      </c>
    </row>
    <row r="1425" spans="1:112">
      <c r="A1425" s="22">
        <v>1460</v>
      </c>
      <c r="B1425" s="7" t="s">
        <v>111</v>
      </c>
      <c r="C1425" s="21">
        <v>-3.8600000000000002E-2</v>
      </c>
      <c r="D1425" s="21">
        <v>0.24690000000000001</v>
      </c>
      <c r="E1425" s="21">
        <v>-5.7799999999999997E-2</v>
      </c>
      <c r="F1425" s="21">
        <v>0.13200000000000001</v>
      </c>
      <c r="G1425" s="21">
        <v>0.40760000000000002</v>
      </c>
      <c r="H1425" s="21">
        <v>1.75</v>
      </c>
      <c r="I1425" s="21">
        <v>1.2391000000000001</v>
      </c>
      <c r="J1425" s="21">
        <v>1.1948000000000001</v>
      </c>
      <c r="K1425" s="21">
        <v>2.1899999999999999E-2</v>
      </c>
      <c r="L1425" s="21">
        <v>0.1812</v>
      </c>
      <c r="M1425" s="21">
        <v>5.0500000000000003E-2</v>
      </c>
      <c r="N1425" s="21">
        <v>8.0000000000000002E-3</v>
      </c>
      <c r="O1425" s="21">
        <v>0.25269999999999998</v>
      </c>
      <c r="P1425" s="21">
        <v>6.0400000000000002E-2</v>
      </c>
      <c r="Q1425" s="21">
        <v>5.7000000000000002E-3</v>
      </c>
      <c r="R1425" s="21">
        <v>2.3E-3</v>
      </c>
      <c r="S1425" s="21">
        <v>-1.7399999999999999E-2</v>
      </c>
      <c r="T1425" s="21">
        <v>5.1000000000000004E-3</v>
      </c>
      <c r="U1425" s="10">
        <v>0.15</v>
      </c>
      <c r="V1425" s="10">
        <v>-0.96</v>
      </c>
      <c r="W1425" s="7">
        <v>0.24</v>
      </c>
      <c r="X1425" s="20">
        <v>0.56220000000000003</v>
      </c>
      <c r="Y1425" s="75"/>
      <c r="Z1425" s="7"/>
      <c r="AA1425" s="7"/>
      <c r="AB1425" s="51">
        <v>-472</v>
      </c>
      <c r="AC1425" s="51">
        <v>-96</v>
      </c>
      <c r="AD1425" s="51"/>
      <c r="AE1425" s="51"/>
      <c r="AF1425" s="51"/>
      <c r="AG1425" s="51"/>
      <c r="AH1425" s="20">
        <v>0</v>
      </c>
      <c r="AI1425" s="7" t="s">
        <v>8481</v>
      </c>
      <c r="AJ1425" s="67" t="s">
        <v>8757</v>
      </c>
      <c r="AK1425" s="44">
        <v>-0.54269175108538348</v>
      </c>
      <c r="AL1425" s="44">
        <v>-0.81578947368421073</v>
      </c>
      <c r="AM1425" s="44">
        <v>-1</v>
      </c>
      <c r="AN1425" s="25">
        <v>0.64279069767441865</v>
      </c>
      <c r="AO1425" s="25">
        <v>0.17674418604651165</v>
      </c>
      <c r="AP1425" s="215">
        <v>10.75</v>
      </c>
      <c r="AQ1425" s="215" t="s">
        <v>9658</v>
      </c>
      <c r="AR1425" s="44">
        <v>-9.2165898617511503E-3</v>
      </c>
      <c r="AS1425" s="171" t="s">
        <v>6935</v>
      </c>
      <c r="AT1425" s="171" t="s">
        <v>7132</v>
      </c>
      <c r="AU1425" s="171" t="s">
        <v>7133</v>
      </c>
      <c r="AV1425" s="7" t="s">
        <v>8470</v>
      </c>
      <c r="AW1425" s="14" t="s">
        <v>7131</v>
      </c>
      <c r="AX1425" s="49" t="s">
        <v>6009</v>
      </c>
      <c r="AY1425" s="38" t="s">
        <v>5971</v>
      </c>
      <c r="AZ1425" s="14" t="s">
        <v>6523</v>
      </c>
      <c r="BA1425" s="49" t="s">
        <v>5993</v>
      </c>
      <c r="BB1425" s="38" t="s">
        <v>5993</v>
      </c>
      <c r="BC1425" s="7">
        <v>0.7</v>
      </c>
      <c r="BD1425" s="14" t="s">
        <v>6080</v>
      </c>
      <c r="BE1425" s="49" t="s">
        <v>5967</v>
      </c>
      <c r="BF1425" s="38" t="s">
        <v>5961</v>
      </c>
      <c r="BG1425" s="7">
        <v>0.5</v>
      </c>
      <c r="BH1425" s="45">
        <v>304.30618194644131</v>
      </c>
      <c r="BI1425" s="215" t="s">
        <v>8489</v>
      </c>
      <c r="BJ1425" s="215" t="s">
        <v>8554</v>
      </c>
      <c r="BK1425" s="7">
        <v>0.4</v>
      </c>
      <c r="BL1425" s="25">
        <v>0</v>
      </c>
      <c r="BM1425" s="20">
        <v>0.7044999999999999</v>
      </c>
      <c r="BN1425" s="20">
        <v>0.65500000000000003</v>
      </c>
      <c r="BO1425" s="20">
        <v>0.74499999999999988</v>
      </c>
      <c r="BP1425" s="46" t="s">
        <v>8473</v>
      </c>
      <c r="BQ1425" s="215" t="s">
        <v>8473</v>
      </c>
      <c r="BR1425" s="79" t="s">
        <v>8473</v>
      </c>
      <c r="BS1425" s="9">
        <v>1.6379759800515981E-2</v>
      </c>
      <c r="BT1425" s="9">
        <v>0</v>
      </c>
      <c r="BU1425" s="47">
        <v>44400</v>
      </c>
      <c r="BV1425" s="47" t="s">
        <v>5993</v>
      </c>
      <c r="BW1425" s="14" t="s">
        <v>5474</v>
      </c>
      <c r="BX1425" s="83" t="s">
        <v>8473</v>
      </c>
      <c r="BY1425" s="82" t="s">
        <v>8473</v>
      </c>
      <c r="BZ1425" s="46" t="s">
        <v>8473</v>
      </c>
      <c r="CA1425" s="48" t="s">
        <v>5474</v>
      </c>
      <c r="CB1425" s="45">
        <v>-5074</v>
      </c>
      <c r="CC1425" s="45">
        <v>-1032</v>
      </c>
      <c r="CD1425" s="45">
        <v>0</v>
      </c>
      <c r="CE1425" s="45">
        <v>0</v>
      </c>
      <c r="CF1425" s="14" t="s">
        <v>9919</v>
      </c>
      <c r="CG1425" s="7" t="s">
        <v>8556</v>
      </c>
      <c r="CH1425" s="215" t="s">
        <v>8523</v>
      </c>
      <c r="CI1425" s="215" t="s">
        <v>8498</v>
      </c>
      <c r="CJ1425" s="215" t="s">
        <v>8479</v>
      </c>
      <c r="CK1425" s="43" t="s">
        <v>6887</v>
      </c>
      <c r="CL1425" s="43" t="s">
        <v>5474</v>
      </c>
      <c r="CM1425" s="43" t="s">
        <v>5474</v>
      </c>
      <c r="CN1425" s="145">
        <v>-1032</v>
      </c>
      <c r="CO1425" s="145">
        <v>-5074</v>
      </c>
      <c r="CP1425" s="148">
        <v>3271.291455924244</v>
      </c>
      <c r="CQ1425" s="189" t="s">
        <v>5474</v>
      </c>
      <c r="CR1425" s="189" t="s">
        <v>5474</v>
      </c>
      <c r="CS1425" s="99" t="s">
        <v>5474</v>
      </c>
      <c r="CT1425" s="167" t="s">
        <v>5474</v>
      </c>
      <c r="CU1425" s="43" t="s">
        <v>5474</v>
      </c>
      <c r="CV1425" s="43" t="s">
        <v>5474</v>
      </c>
      <c r="CW1425" s="43" t="s">
        <v>5474</v>
      </c>
      <c r="CX1425" s="43" t="s">
        <v>5474</v>
      </c>
      <c r="CY1425" s="43" t="s">
        <v>5474</v>
      </c>
      <c r="CZ1425" s="43" t="s">
        <v>5474</v>
      </c>
      <c r="DA1425" s="42" t="s">
        <v>5474</v>
      </c>
      <c r="DB1425" s="42" t="s">
        <v>5474</v>
      </c>
      <c r="DC1425" s="42" t="s">
        <v>5474</v>
      </c>
      <c r="DD1425" s="42" t="s">
        <v>5474</v>
      </c>
      <c r="DE1425" s="42" t="s">
        <v>5474</v>
      </c>
      <c r="DF1425" s="42" t="s">
        <v>5474</v>
      </c>
      <c r="DG1425" s="42" t="s">
        <v>5474</v>
      </c>
      <c r="DH1425" s="42" t="s">
        <v>5474</v>
      </c>
    </row>
    <row r="1426" spans="1:112">
      <c r="A1426" s="22">
        <v>2540</v>
      </c>
      <c r="B1426" s="7" t="s">
        <v>473</v>
      </c>
      <c r="C1426" s="21">
        <v>2.6200000000000001E-2</v>
      </c>
      <c r="D1426" s="21">
        <v>-0.10970000000000001</v>
      </c>
      <c r="E1426" s="21">
        <v>1.77E-2</v>
      </c>
      <c r="F1426" s="21">
        <v>-0.33450000000000002</v>
      </c>
      <c r="G1426" s="21">
        <v>0.3049</v>
      </c>
      <c r="H1426" s="21">
        <v>-0.82540000000000002</v>
      </c>
      <c r="I1426" s="21">
        <v>-0.66669999999999996</v>
      </c>
      <c r="J1426" s="21">
        <v>0.13850000000000001</v>
      </c>
      <c r="K1426" s="21">
        <v>-0.1734</v>
      </c>
      <c r="L1426" s="21">
        <v>-0.1852</v>
      </c>
      <c r="M1426" s="21">
        <v>-3.4799999999999998E-2</v>
      </c>
      <c r="N1426" s="21">
        <v>-0.18870000000000001</v>
      </c>
      <c r="O1426" s="21">
        <v>-0.13420000000000001</v>
      </c>
      <c r="P1426" s="21">
        <v>3.7000000000000002E-3</v>
      </c>
      <c r="Q1426" s="21">
        <v>2.3599999999999999E-2</v>
      </c>
      <c r="R1426" s="21">
        <v>7.1999999999999998E-3</v>
      </c>
      <c r="S1426" s="21">
        <v>7.0300000000000001E-2</v>
      </c>
      <c r="T1426" s="21">
        <v>3.27E-2</v>
      </c>
      <c r="U1426" s="10">
        <v>2.2200000000000002</v>
      </c>
      <c r="V1426" s="10">
        <v>6.45</v>
      </c>
      <c r="W1426" s="7">
        <v>0.4</v>
      </c>
      <c r="X1426" s="20">
        <v>0.3236</v>
      </c>
      <c r="Y1426" s="75">
        <v>2020</v>
      </c>
      <c r="Z1426" s="7">
        <v>1</v>
      </c>
      <c r="AA1426" s="7">
        <v>1</v>
      </c>
      <c r="AB1426" s="51">
        <v>30</v>
      </c>
      <c r="AC1426" s="51">
        <v>18</v>
      </c>
      <c r="AD1426" s="51"/>
      <c r="AE1426" s="51"/>
      <c r="AF1426" s="51"/>
      <c r="AG1426" s="51"/>
      <c r="AH1426" s="20">
        <v>0</v>
      </c>
      <c r="AI1426" s="7" t="s">
        <v>5993</v>
      </c>
      <c r="AJ1426" s="67" t="s">
        <v>5474</v>
      </c>
      <c r="AK1426" s="44" t="s">
        <v>5993</v>
      </c>
      <c r="AL1426" s="44" t="s">
        <v>5993</v>
      </c>
      <c r="AM1426" s="44" t="s">
        <v>5993</v>
      </c>
      <c r="AN1426" s="25" t="s">
        <v>5993</v>
      </c>
      <c r="AO1426" s="25" t="s">
        <v>5993</v>
      </c>
      <c r="AP1426" s="215" t="s">
        <v>5993</v>
      </c>
      <c r="AQ1426" s="215" t="s">
        <v>5993</v>
      </c>
      <c r="AR1426" s="44" t="s">
        <v>5993</v>
      </c>
      <c r="AS1426" s="171" t="s">
        <v>9920</v>
      </c>
      <c r="AT1426" s="171" t="s">
        <v>9920</v>
      </c>
      <c r="AU1426" s="171" t="s">
        <v>9920</v>
      </c>
      <c r="AV1426" s="7" t="e">
        <v>#N/A</v>
      </c>
      <c r="AW1426" s="14" t="s">
        <v>5474</v>
      </c>
      <c r="AX1426" s="49" t="s">
        <v>5474</v>
      </c>
      <c r="AY1426" s="38" t="s">
        <v>5474</v>
      </c>
      <c r="AZ1426" s="14" t="s">
        <v>5474</v>
      </c>
      <c r="BA1426" s="49" t="s">
        <v>5474</v>
      </c>
      <c r="BB1426" s="38" t="s">
        <v>5474</v>
      </c>
      <c r="BC1426" s="7" t="s">
        <v>5474</v>
      </c>
      <c r="BD1426" s="14" t="s">
        <v>5474</v>
      </c>
      <c r="BE1426" s="49" t="s">
        <v>5474</v>
      </c>
      <c r="BF1426" s="38" t="s">
        <v>5474</v>
      </c>
      <c r="BG1426" s="7" t="s">
        <v>5474</v>
      </c>
      <c r="BH1426" s="45" t="s">
        <v>5993</v>
      </c>
      <c r="BI1426" s="215" t="s">
        <v>5993</v>
      </c>
      <c r="BJ1426" s="215" t="s">
        <v>5993</v>
      </c>
      <c r="BK1426" s="7" t="s">
        <v>5993</v>
      </c>
      <c r="BL1426" s="25" t="s">
        <v>5993</v>
      </c>
      <c r="BM1426" s="20">
        <v>0.47143750000000006</v>
      </c>
      <c r="BN1426" s="20">
        <v>0.49</v>
      </c>
      <c r="BO1426" s="20">
        <v>0.45624999999999999</v>
      </c>
      <c r="BP1426" s="46" t="s">
        <v>5993</v>
      </c>
      <c r="BQ1426" s="215" t="s">
        <v>5993</v>
      </c>
      <c r="BR1426" s="79" t="s">
        <v>5993</v>
      </c>
      <c r="BS1426" s="9" t="s">
        <v>5993</v>
      </c>
      <c r="BT1426" s="9" t="s">
        <v>5993</v>
      </c>
      <c r="BU1426" s="47" t="s">
        <v>5993</v>
      </c>
      <c r="BV1426" s="47" t="s">
        <v>5993</v>
      </c>
      <c r="BW1426" s="14" t="s">
        <v>5474</v>
      </c>
      <c r="BX1426" s="83" t="s">
        <v>5993</v>
      </c>
      <c r="BY1426" s="82" t="s">
        <v>5993</v>
      </c>
      <c r="BZ1426" s="46" t="s">
        <v>5993</v>
      </c>
      <c r="CA1426" s="48" t="e">
        <v>#VALUE!</v>
      </c>
      <c r="CB1426" s="45" t="e">
        <v>#VALUE!</v>
      </c>
      <c r="CC1426" s="45" t="e">
        <v>#VALUE!</v>
      </c>
      <c r="CD1426" s="45" t="e">
        <v>#VALUE!</v>
      </c>
      <c r="CE1426" s="45" t="e">
        <v>#VALUE!</v>
      </c>
      <c r="CF1426" s="14" t="s">
        <v>9921</v>
      </c>
      <c r="CG1426" s="7" t="s">
        <v>8477</v>
      </c>
      <c r="CH1426" s="215" t="s">
        <v>8479</v>
      </c>
      <c r="CI1426" s="215" t="s">
        <v>8479</v>
      </c>
      <c r="CJ1426" s="215" t="s">
        <v>8479</v>
      </c>
      <c r="CK1426" s="43" t="s">
        <v>5993</v>
      </c>
      <c r="CL1426" s="43" t="s">
        <v>5474</v>
      </c>
      <c r="CM1426" s="43" t="s">
        <v>5474</v>
      </c>
      <c r="CN1426" s="145" t="e">
        <v>#VALUE!</v>
      </c>
      <c r="CO1426" s="145" t="e">
        <v>#VALUE!</v>
      </c>
      <c r="CP1426" s="148">
        <v>0</v>
      </c>
      <c r="CQ1426" s="189" t="s">
        <v>5474</v>
      </c>
      <c r="CR1426" s="189" t="s">
        <v>5474</v>
      </c>
      <c r="CS1426" s="99" t="s">
        <v>5474</v>
      </c>
      <c r="CT1426" s="167" t="s">
        <v>5474</v>
      </c>
      <c r="CU1426" s="43" t="s">
        <v>5474</v>
      </c>
      <c r="CV1426" s="43" t="s">
        <v>5474</v>
      </c>
      <c r="CW1426" s="43" t="s">
        <v>5474</v>
      </c>
      <c r="CX1426" s="43" t="s">
        <v>5474</v>
      </c>
      <c r="CY1426" s="43" t="s">
        <v>5474</v>
      </c>
      <c r="CZ1426" s="43" t="s">
        <v>5474</v>
      </c>
      <c r="DA1426" s="42" t="s">
        <v>5474</v>
      </c>
      <c r="DB1426" s="42" t="s">
        <v>5474</v>
      </c>
      <c r="DC1426" s="42" t="s">
        <v>5474</v>
      </c>
      <c r="DD1426" s="42" t="s">
        <v>5474</v>
      </c>
      <c r="DE1426" s="42" t="s">
        <v>5474</v>
      </c>
      <c r="DF1426" s="42" t="s">
        <v>5474</v>
      </c>
      <c r="DG1426" s="42" t="s">
        <v>5474</v>
      </c>
      <c r="DH1426" s="42" t="s">
        <v>5474</v>
      </c>
    </row>
    <row r="1427" spans="1:112">
      <c r="A1427" s="22">
        <v>3308</v>
      </c>
      <c r="B1427" s="7" t="s">
        <v>714</v>
      </c>
      <c r="C1427" s="21">
        <v>-2.87E-2</v>
      </c>
      <c r="D1427" s="21">
        <v>3.8899999999999997E-2</v>
      </c>
      <c r="E1427" s="21">
        <v>1.8E-3</v>
      </c>
      <c r="F1427" s="21">
        <v>-7.3899999999999993E-2</v>
      </c>
      <c r="G1427" s="21">
        <v>2.53E-2</v>
      </c>
      <c r="H1427" s="21">
        <v>-8.75</v>
      </c>
      <c r="I1427" s="21">
        <v>0</v>
      </c>
      <c r="J1427" s="21">
        <v>-0.125</v>
      </c>
      <c r="K1427" s="21">
        <v>6.9199999999999998E-2</v>
      </c>
      <c r="L1427" s="21">
        <v>-0.21640000000000001</v>
      </c>
      <c r="M1427" s="21">
        <v>-0.11899999999999999</v>
      </c>
      <c r="N1427" s="21">
        <v>0.1605</v>
      </c>
      <c r="O1427" s="21">
        <v>-0.2069</v>
      </c>
      <c r="P1427" s="21">
        <v>-0.1424</v>
      </c>
      <c r="Q1427" s="21">
        <v>-1.03E-2</v>
      </c>
      <c r="R1427" s="21">
        <v>-4.8999999999999998E-3</v>
      </c>
      <c r="S1427" s="21">
        <v>-9.2700000000000005E-2</v>
      </c>
      <c r="T1427" s="21">
        <v>-3.5700000000000003E-2</v>
      </c>
      <c r="U1427" s="10">
        <v>-0.27</v>
      </c>
      <c r="V1427" s="10">
        <v>-0.91</v>
      </c>
      <c r="W1427" s="7">
        <v>0</v>
      </c>
      <c r="X1427" s="20">
        <v>0</v>
      </c>
      <c r="Y1427" s="75"/>
      <c r="Z1427" s="7"/>
      <c r="AA1427" s="7"/>
      <c r="AB1427" s="51">
        <v>-6</v>
      </c>
      <c r="AC1427" s="51"/>
      <c r="AD1427" s="51"/>
      <c r="AE1427" s="51"/>
      <c r="AF1427" s="51"/>
      <c r="AG1427" s="51"/>
      <c r="AH1427" s="20">
        <v>0</v>
      </c>
      <c r="AI1427" s="7" t="s">
        <v>5993</v>
      </c>
      <c r="AJ1427" s="67" t="s">
        <v>5474</v>
      </c>
      <c r="AK1427" s="44" t="s">
        <v>5993</v>
      </c>
      <c r="AL1427" s="44" t="s">
        <v>5993</v>
      </c>
      <c r="AM1427" s="44" t="s">
        <v>5993</v>
      </c>
      <c r="AN1427" s="25" t="s">
        <v>5993</v>
      </c>
      <c r="AO1427" s="25" t="s">
        <v>5993</v>
      </c>
      <c r="AP1427" s="215" t="s">
        <v>5993</v>
      </c>
      <c r="AQ1427" s="215" t="s">
        <v>5993</v>
      </c>
      <c r="AR1427" s="44" t="s">
        <v>5993</v>
      </c>
      <c r="AS1427" s="171" t="s">
        <v>9920</v>
      </c>
      <c r="AT1427" s="171" t="s">
        <v>9920</v>
      </c>
      <c r="AU1427" s="171" t="s">
        <v>9920</v>
      </c>
      <c r="AV1427" s="7" t="e">
        <v>#N/A</v>
      </c>
      <c r="AW1427" s="14" t="s">
        <v>5474</v>
      </c>
      <c r="AX1427" s="49" t="s">
        <v>5474</v>
      </c>
      <c r="AY1427" s="38" t="s">
        <v>5474</v>
      </c>
      <c r="AZ1427" s="14" t="s">
        <v>5474</v>
      </c>
      <c r="BA1427" s="49" t="s">
        <v>5474</v>
      </c>
      <c r="BB1427" s="38" t="s">
        <v>5474</v>
      </c>
      <c r="BC1427" s="7" t="s">
        <v>5474</v>
      </c>
      <c r="BD1427" s="14" t="s">
        <v>5474</v>
      </c>
      <c r="BE1427" s="49" t="s">
        <v>5474</v>
      </c>
      <c r="BF1427" s="38" t="s">
        <v>5474</v>
      </c>
      <c r="BG1427" s="7" t="s">
        <v>5474</v>
      </c>
      <c r="BH1427" s="45" t="s">
        <v>5993</v>
      </c>
      <c r="BI1427" s="215" t="s">
        <v>5993</v>
      </c>
      <c r="BJ1427" s="215" t="s">
        <v>5993</v>
      </c>
      <c r="BK1427" s="7" t="s">
        <v>5993</v>
      </c>
      <c r="BL1427" s="25" t="s">
        <v>5993</v>
      </c>
      <c r="BM1427" s="20">
        <v>0.51993749999999994</v>
      </c>
      <c r="BN1427" s="20">
        <v>0.58250000000000002</v>
      </c>
      <c r="BO1427" s="20">
        <v>0.46874999999999989</v>
      </c>
      <c r="BP1427" s="46" t="s">
        <v>5993</v>
      </c>
      <c r="BQ1427" s="215" t="s">
        <v>5993</v>
      </c>
      <c r="BR1427" s="79" t="s">
        <v>5993</v>
      </c>
      <c r="BS1427" s="9" t="s">
        <v>5993</v>
      </c>
      <c r="BT1427" s="9" t="s">
        <v>5993</v>
      </c>
      <c r="BU1427" s="47" t="s">
        <v>5993</v>
      </c>
      <c r="BV1427" s="47" t="s">
        <v>5993</v>
      </c>
      <c r="BW1427" s="14" t="s">
        <v>5474</v>
      </c>
      <c r="BX1427" s="83" t="s">
        <v>5993</v>
      </c>
      <c r="BY1427" s="82" t="s">
        <v>5993</v>
      </c>
      <c r="BZ1427" s="46" t="s">
        <v>5993</v>
      </c>
      <c r="CA1427" s="48" t="e">
        <v>#VALUE!</v>
      </c>
      <c r="CB1427" s="45" t="e">
        <v>#VALUE!</v>
      </c>
      <c r="CC1427" s="45" t="e">
        <v>#VALUE!</v>
      </c>
      <c r="CD1427" s="45" t="e">
        <v>#VALUE!</v>
      </c>
      <c r="CE1427" s="45" t="e">
        <v>#VALUE!</v>
      </c>
      <c r="CF1427" s="14" t="s">
        <v>9922</v>
      </c>
      <c r="CG1427" s="7" t="s">
        <v>8477</v>
      </c>
      <c r="CH1427" s="215" t="s">
        <v>8479</v>
      </c>
      <c r="CI1427" s="215" t="s">
        <v>8479</v>
      </c>
      <c r="CJ1427" s="215" t="s">
        <v>8479</v>
      </c>
      <c r="CK1427" s="43" t="s">
        <v>5993</v>
      </c>
      <c r="CL1427" s="43" t="s">
        <v>5474</v>
      </c>
      <c r="CM1427" s="43" t="s">
        <v>5474</v>
      </c>
      <c r="CN1427" s="145" t="e">
        <v>#VALUE!</v>
      </c>
      <c r="CO1427" s="145" t="e">
        <v>#VALUE!</v>
      </c>
      <c r="CP1427" s="148">
        <v>0</v>
      </c>
      <c r="CQ1427" s="189" t="s">
        <v>5474</v>
      </c>
      <c r="CR1427" s="189" t="s">
        <v>5474</v>
      </c>
      <c r="CS1427" s="99" t="s">
        <v>5474</v>
      </c>
      <c r="CT1427" s="167" t="s">
        <v>5474</v>
      </c>
      <c r="CU1427" s="43" t="s">
        <v>5474</v>
      </c>
      <c r="CV1427" s="43" t="s">
        <v>5474</v>
      </c>
      <c r="CW1427" s="43" t="s">
        <v>5474</v>
      </c>
      <c r="CX1427" s="43" t="s">
        <v>5474</v>
      </c>
      <c r="CY1427" s="43" t="s">
        <v>5474</v>
      </c>
      <c r="CZ1427" s="43" t="s">
        <v>5474</v>
      </c>
      <c r="DA1427" s="42" t="s">
        <v>5474</v>
      </c>
      <c r="DB1427" s="42" t="s">
        <v>5474</v>
      </c>
      <c r="DC1427" s="42" t="s">
        <v>5474</v>
      </c>
      <c r="DD1427" s="42" t="s">
        <v>5474</v>
      </c>
      <c r="DE1427" s="42" t="s">
        <v>5474</v>
      </c>
      <c r="DF1427" s="42" t="s">
        <v>5474</v>
      </c>
      <c r="DG1427" s="42" t="s">
        <v>5474</v>
      </c>
      <c r="DH1427" s="42" t="s">
        <v>5474</v>
      </c>
    </row>
    <row r="1428" spans="1:112">
      <c r="A1428" s="22">
        <v>3520</v>
      </c>
      <c r="B1428" s="7" t="s">
        <v>8466</v>
      </c>
      <c r="C1428" s="21">
        <v>0.47460000000000002</v>
      </c>
      <c r="D1428" s="21">
        <v>3.39E-2</v>
      </c>
      <c r="E1428" s="21">
        <v>0.4516</v>
      </c>
      <c r="F1428" s="21">
        <v>0.20960000000000001</v>
      </c>
      <c r="G1428" s="21">
        <v>0.15279999999999999</v>
      </c>
      <c r="H1428" s="21">
        <v>0.78259999999999996</v>
      </c>
      <c r="I1428" s="21">
        <v>-1.2941</v>
      </c>
      <c r="J1428" s="21">
        <v>-5.6666999999999996</v>
      </c>
      <c r="K1428" s="21">
        <v>4.9000000000000002E-2</v>
      </c>
      <c r="L1428" s="21">
        <v>-4.7999999999999996E-3</v>
      </c>
      <c r="M1428" s="21">
        <v>-4.07E-2</v>
      </c>
      <c r="N1428" s="21">
        <v>6.8599999999999994E-2</v>
      </c>
      <c r="O1428" s="21">
        <v>-2.1499999999999998E-2</v>
      </c>
      <c r="P1428" s="21">
        <v>-1.04E-2</v>
      </c>
      <c r="Q1428" s="21">
        <v>-8.5000000000000006E-3</v>
      </c>
      <c r="R1428" s="21">
        <v>-3.8999999999999998E-3</v>
      </c>
      <c r="S1428" s="21">
        <v>-6.6100000000000006E-2</v>
      </c>
      <c r="T1428" s="21">
        <v>-2.6499999999999999E-2</v>
      </c>
      <c r="U1428" s="10">
        <v>-0.28000000000000003</v>
      </c>
      <c r="V1428" s="10">
        <v>-0.06</v>
      </c>
      <c r="W1428" s="7">
        <v>0</v>
      </c>
      <c r="X1428" s="20">
        <v>0</v>
      </c>
      <c r="Y1428" s="75"/>
      <c r="Z1428" s="7"/>
      <c r="AA1428" s="7"/>
      <c r="AB1428" s="51"/>
      <c r="AC1428" s="51"/>
      <c r="AD1428" s="51"/>
      <c r="AE1428" s="51"/>
      <c r="AF1428" s="51"/>
      <c r="AG1428" s="51"/>
      <c r="AH1428" s="20">
        <v>0</v>
      </c>
      <c r="AI1428" s="7" t="s">
        <v>5993</v>
      </c>
      <c r="AJ1428" s="67" t="s">
        <v>5474</v>
      </c>
      <c r="AK1428" s="44" t="s">
        <v>5993</v>
      </c>
      <c r="AL1428" s="44" t="s">
        <v>5993</v>
      </c>
      <c r="AM1428" s="44" t="s">
        <v>5993</v>
      </c>
      <c r="AN1428" s="25" t="s">
        <v>5993</v>
      </c>
      <c r="AO1428" s="25" t="s">
        <v>5993</v>
      </c>
      <c r="AP1428" s="215" t="s">
        <v>5993</v>
      </c>
      <c r="AQ1428" s="215" t="s">
        <v>5993</v>
      </c>
      <c r="AR1428" s="44" t="s">
        <v>5993</v>
      </c>
      <c r="AS1428" s="171" t="s">
        <v>9920</v>
      </c>
      <c r="AT1428" s="171" t="s">
        <v>9920</v>
      </c>
      <c r="AU1428" s="171" t="s">
        <v>9920</v>
      </c>
      <c r="AV1428" s="7" t="e">
        <v>#N/A</v>
      </c>
      <c r="AW1428" s="14" t="s">
        <v>5474</v>
      </c>
      <c r="AX1428" s="49" t="s">
        <v>5474</v>
      </c>
      <c r="AY1428" s="38" t="s">
        <v>5474</v>
      </c>
      <c r="AZ1428" s="14" t="s">
        <v>5474</v>
      </c>
      <c r="BA1428" s="49" t="s">
        <v>5474</v>
      </c>
      <c r="BB1428" s="38" t="s">
        <v>5474</v>
      </c>
      <c r="BC1428" s="7" t="s">
        <v>5474</v>
      </c>
      <c r="BD1428" s="14" t="s">
        <v>5474</v>
      </c>
      <c r="BE1428" s="49" t="s">
        <v>5474</v>
      </c>
      <c r="BF1428" s="38" t="s">
        <v>5474</v>
      </c>
      <c r="BG1428" s="7" t="s">
        <v>5474</v>
      </c>
      <c r="BH1428" s="45" t="s">
        <v>5993</v>
      </c>
      <c r="BI1428" s="215" t="s">
        <v>5993</v>
      </c>
      <c r="BJ1428" s="215" t="s">
        <v>5993</v>
      </c>
      <c r="BK1428" s="7" t="s">
        <v>5993</v>
      </c>
      <c r="BL1428" s="25" t="s">
        <v>5993</v>
      </c>
      <c r="BM1428" s="20">
        <v>0.636625</v>
      </c>
      <c r="BN1428" s="20">
        <v>0.77</v>
      </c>
      <c r="BO1428" s="20">
        <v>0.52749999999999997</v>
      </c>
      <c r="BP1428" s="46" t="s">
        <v>5993</v>
      </c>
      <c r="BQ1428" s="215" t="s">
        <v>5993</v>
      </c>
      <c r="BR1428" s="79" t="s">
        <v>5993</v>
      </c>
      <c r="BS1428" s="9" t="s">
        <v>5993</v>
      </c>
      <c r="BT1428" s="9" t="s">
        <v>5993</v>
      </c>
      <c r="BU1428" s="47" t="s">
        <v>5993</v>
      </c>
      <c r="BV1428" s="47" t="s">
        <v>5993</v>
      </c>
      <c r="BW1428" s="14" t="s">
        <v>5474</v>
      </c>
      <c r="BX1428" s="83" t="s">
        <v>5993</v>
      </c>
      <c r="BY1428" s="82" t="s">
        <v>5993</v>
      </c>
      <c r="BZ1428" s="46" t="s">
        <v>5993</v>
      </c>
      <c r="CA1428" s="48" t="e">
        <v>#VALUE!</v>
      </c>
      <c r="CB1428" s="45" t="e">
        <v>#VALUE!</v>
      </c>
      <c r="CC1428" s="45" t="e">
        <v>#VALUE!</v>
      </c>
      <c r="CD1428" s="45" t="e">
        <v>#VALUE!</v>
      </c>
      <c r="CE1428" s="45" t="e">
        <v>#VALUE!</v>
      </c>
      <c r="CF1428" s="14" t="s">
        <v>9923</v>
      </c>
      <c r="CG1428" s="7" t="s">
        <v>8477</v>
      </c>
      <c r="CH1428" s="215" t="s">
        <v>8479</v>
      </c>
      <c r="CI1428" s="215" t="s">
        <v>8479</v>
      </c>
      <c r="CJ1428" s="215" t="s">
        <v>8479</v>
      </c>
      <c r="CK1428" s="43" t="s">
        <v>5993</v>
      </c>
      <c r="CL1428" s="43" t="s">
        <v>5474</v>
      </c>
      <c r="CM1428" s="43" t="s">
        <v>5474</v>
      </c>
      <c r="CN1428" s="145" t="e">
        <v>#VALUE!</v>
      </c>
      <c r="CO1428" s="145" t="e">
        <v>#VALUE!</v>
      </c>
      <c r="CP1428" s="148">
        <v>0</v>
      </c>
      <c r="CQ1428" s="189" t="s">
        <v>5474</v>
      </c>
      <c r="CR1428" s="189" t="s">
        <v>5474</v>
      </c>
      <c r="CS1428" s="99" t="s">
        <v>5474</v>
      </c>
      <c r="CT1428" s="167" t="s">
        <v>5474</v>
      </c>
      <c r="CU1428" s="43" t="s">
        <v>5474</v>
      </c>
      <c r="CV1428" s="43" t="s">
        <v>5474</v>
      </c>
      <c r="CW1428" s="43" t="s">
        <v>5474</v>
      </c>
      <c r="CX1428" s="43" t="s">
        <v>5474</v>
      </c>
      <c r="CY1428" s="43" t="s">
        <v>5474</v>
      </c>
      <c r="CZ1428" s="43" t="s">
        <v>5474</v>
      </c>
      <c r="DA1428" s="42" t="s">
        <v>5474</v>
      </c>
      <c r="DB1428" s="42" t="s">
        <v>5474</v>
      </c>
      <c r="DC1428" s="42" t="s">
        <v>5474</v>
      </c>
      <c r="DD1428" s="42" t="s">
        <v>5474</v>
      </c>
      <c r="DE1428" s="42" t="s">
        <v>5474</v>
      </c>
      <c r="DF1428" s="42" t="s">
        <v>5474</v>
      </c>
      <c r="DG1428" s="42" t="s">
        <v>5474</v>
      </c>
      <c r="DH1428" s="42" t="s">
        <v>5474</v>
      </c>
    </row>
    <row r="1429" spans="1:112">
      <c r="A1429" s="22">
        <v>4542</v>
      </c>
      <c r="B1429" s="7" t="s">
        <v>965</v>
      </c>
      <c r="C1429" s="21">
        <v>-0.66930000000000001</v>
      </c>
      <c r="D1429" s="21">
        <v>-0.2878</v>
      </c>
      <c r="E1429" s="21">
        <v>-0.52749999999999997</v>
      </c>
      <c r="F1429" s="21">
        <v>-0.47489999999999999</v>
      </c>
      <c r="G1429" s="21">
        <v>5.0200000000000002E-2</v>
      </c>
      <c r="H1429" s="21">
        <v>2.75</v>
      </c>
      <c r="I1429" s="21">
        <v>3.9</v>
      </c>
      <c r="J1429" s="21">
        <v>-0.22220000000000001</v>
      </c>
      <c r="K1429" s="21">
        <v>-2.3999999999999998E-3</v>
      </c>
      <c r="L1429" s="21">
        <v>-5.6099999999999997E-2</v>
      </c>
      <c r="M1429" s="21">
        <v>-2.1999999999999999E-2</v>
      </c>
      <c r="N1429" s="21">
        <v>0.16059999999999999</v>
      </c>
      <c r="O1429" s="21">
        <v>5.8299999999999998E-2</v>
      </c>
      <c r="P1429" s="21">
        <v>-2.4799999999999999E-2</v>
      </c>
      <c r="Q1429" s="21">
        <v>-3.5000000000000001E-3</v>
      </c>
      <c r="R1429" s="21">
        <v>-2.2000000000000001E-3</v>
      </c>
      <c r="S1429" s="21">
        <v>5.5399999999999998E-2</v>
      </c>
      <c r="T1429" s="21">
        <v>0.2341</v>
      </c>
      <c r="U1429" s="10">
        <v>0.21</v>
      </c>
      <c r="V1429" s="10">
        <v>0.61</v>
      </c>
      <c r="W1429" s="7">
        <v>1.04</v>
      </c>
      <c r="X1429" s="20">
        <v>0.79449999999999998</v>
      </c>
      <c r="Y1429" s="75">
        <v>2020</v>
      </c>
      <c r="Z1429" s="7">
        <v>1</v>
      </c>
      <c r="AA1429" s="7">
        <v>0</v>
      </c>
      <c r="AB1429" s="51"/>
      <c r="AC1429" s="51"/>
      <c r="AD1429" s="51"/>
      <c r="AE1429" s="51"/>
      <c r="AF1429" s="51"/>
      <c r="AG1429" s="51"/>
      <c r="AH1429" s="20">
        <v>0</v>
      </c>
      <c r="AI1429" s="7" t="s">
        <v>5993</v>
      </c>
      <c r="AJ1429" s="67" t="s">
        <v>5474</v>
      </c>
      <c r="AK1429" s="44" t="s">
        <v>5993</v>
      </c>
      <c r="AL1429" s="44" t="s">
        <v>5993</v>
      </c>
      <c r="AM1429" s="44" t="s">
        <v>5993</v>
      </c>
      <c r="AN1429" s="25" t="s">
        <v>5993</v>
      </c>
      <c r="AO1429" s="25" t="s">
        <v>5993</v>
      </c>
      <c r="AP1429" s="215" t="s">
        <v>5993</v>
      </c>
      <c r="AQ1429" s="215" t="s">
        <v>5993</v>
      </c>
      <c r="AR1429" s="44" t="s">
        <v>5993</v>
      </c>
      <c r="AS1429" s="171" t="s">
        <v>9920</v>
      </c>
      <c r="AT1429" s="171" t="s">
        <v>9920</v>
      </c>
      <c r="AU1429" s="171" t="s">
        <v>9920</v>
      </c>
      <c r="AV1429" s="7" t="e">
        <v>#N/A</v>
      </c>
      <c r="AW1429" s="14" t="s">
        <v>5474</v>
      </c>
      <c r="AX1429" s="49" t="s">
        <v>5474</v>
      </c>
      <c r="AY1429" s="38" t="s">
        <v>5474</v>
      </c>
      <c r="AZ1429" s="14" t="s">
        <v>5474</v>
      </c>
      <c r="BA1429" s="49" t="s">
        <v>5474</v>
      </c>
      <c r="BB1429" s="38" t="s">
        <v>5474</v>
      </c>
      <c r="BC1429" s="7" t="s">
        <v>5474</v>
      </c>
      <c r="BD1429" s="14" t="s">
        <v>5474</v>
      </c>
      <c r="BE1429" s="49" t="s">
        <v>5474</v>
      </c>
      <c r="BF1429" s="38" t="s">
        <v>5474</v>
      </c>
      <c r="BG1429" s="7" t="s">
        <v>5474</v>
      </c>
      <c r="BH1429" s="45" t="s">
        <v>5993</v>
      </c>
      <c r="BI1429" s="215" t="s">
        <v>5993</v>
      </c>
      <c r="BJ1429" s="215" t="s">
        <v>5993</v>
      </c>
      <c r="BK1429" s="7" t="s">
        <v>5993</v>
      </c>
      <c r="BL1429" s="25" t="s">
        <v>5993</v>
      </c>
      <c r="BM1429" s="20">
        <v>0.42249999999999999</v>
      </c>
      <c r="BN1429" s="20">
        <v>0.17500000000000002</v>
      </c>
      <c r="BO1429" s="20">
        <v>0.62499999999999989</v>
      </c>
      <c r="BP1429" s="46" t="s">
        <v>5993</v>
      </c>
      <c r="BQ1429" s="215" t="s">
        <v>5993</v>
      </c>
      <c r="BR1429" s="79" t="s">
        <v>5993</v>
      </c>
      <c r="BS1429" s="9" t="s">
        <v>5993</v>
      </c>
      <c r="BT1429" s="9" t="s">
        <v>5993</v>
      </c>
      <c r="BU1429" s="47" t="s">
        <v>5993</v>
      </c>
      <c r="BV1429" s="47" t="s">
        <v>5993</v>
      </c>
      <c r="BW1429" s="14" t="s">
        <v>5474</v>
      </c>
      <c r="BX1429" s="83" t="s">
        <v>5993</v>
      </c>
      <c r="BY1429" s="82" t="s">
        <v>5993</v>
      </c>
      <c r="BZ1429" s="46" t="s">
        <v>5993</v>
      </c>
      <c r="CA1429" s="48" t="e">
        <v>#VALUE!</v>
      </c>
      <c r="CB1429" s="45" t="e">
        <v>#VALUE!</v>
      </c>
      <c r="CC1429" s="45" t="e">
        <v>#VALUE!</v>
      </c>
      <c r="CD1429" s="45" t="e">
        <v>#VALUE!</v>
      </c>
      <c r="CE1429" s="45" t="e">
        <v>#VALUE!</v>
      </c>
      <c r="CF1429" s="14" t="s">
        <v>9924</v>
      </c>
      <c r="CG1429" s="7" t="s">
        <v>8477</v>
      </c>
      <c r="CH1429" s="215" t="s">
        <v>8479</v>
      </c>
      <c r="CI1429" s="215" t="s">
        <v>8479</v>
      </c>
      <c r="CJ1429" s="215" t="s">
        <v>8479</v>
      </c>
      <c r="CK1429" s="43" t="s">
        <v>5993</v>
      </c>
      <c r="CL1429" s="43" t="s">
        <v>5474</v>
      </c>
      <c r="CM1429" s="43" t="s">
        <v>5474</v>
      </c>
      <c r="CN1429" s="145" t="e">
        <v>#VALUE!</v>
      </c>
      <c r="CO1429" s="145" t="e">
        <v>#VALUE!</v>
      </c>
      <c r="CP1429" s="148">
        <v>0</v>
      </c>
      <c r="CQ1429" s="189" t="s">
        <v>5474</v>
      </c>
      <c r="CR1429" s="189" t="s">
        <v>5474</v>
      </c>
      <c r="CS1429" s="99" t="s">
        <v>5474</v>
      </c>
      <c r="CT1429" s="167" t="s">
        <v>5474</v>
      </c>
      <c r="CU1429" s="43" t="s">
        <v>5474</v>
      </c>
      <c r="CV1429" s="43" t="s">
        <v>5474</v>
      </c>
      <c r="CW1429" s="43" t="s">
        <v>5474</v>
      </c>
      <c r="CX1429" s="43" t="s">
        <v>5474</v>
      </c>
      <c r="CY1429" s="43" t="s">
        <v>5474</v>
      </c>
      <c r="CZ1429" s="43" t="s">
        <v>5474</v>
      </c>
      <c r="DA1429" s="42" t="s">
        <v>5474</v>
      </c>
      <c r="DB1429" s="42" t="s">
        <v>5474</v>
      </c>
      <c r="DC1429" s="42" t="s">
        <v>5474</v>
      </c>
      <c r="DD1429" s="42" t="s">
        <v>5474</v>
      </c>
      <c r="DE1429" s="42" t="s">
        <v>5474</v>
      </c>
      <c r="DF1429" s="42" t="s">
        <v>5474</v>
      </c>
      <c r="DG1429" s="42" t="s">
        <v>5474</v>
      </c>
      <c r="DH1429" s="42" t="s">
        <v>5474</v>
      </c>
    </row>
    <row r="1430" spans="1:112">
      <c r="A1430" s="22">
        <v>5601</v>
      </c>
      <c r="B1430" s="7" t="s">
        <v>1176</v>
      </c>
      <c r="C1430" s="21">
        <v>4.7000000000000002E-3</v>
      </c>
      <c r="D1430" s="21">
        <v>-1.84E-2</v>
      </c>
      <c r="E1430" s="21">
        <v>5.0000000000000001E-4</v>
      </c>
      <c r="F1430" s="21">
        <v>-1.1299999999999999E-2</v>
      </c>
      <c r="G1430" s="21">
        <v>-4.0099999999999997E-2</v>
      </c>
      <c r="H1430" s="21">
        <v>0</v>
      </c>
      <c r="I1430" s="21">
        <v>-0.28570000000000001</v>
      </c>
      <c r="J1430" s="21">
        <v>-0.33329999999999999</v>
      </c>
      <c r="K1430" s="21">
        <v>2.12E-2</v>
      </c>
      <c r="L1430" s="21">
        <v>-9.3600000000000003E-2</v>
      </c>
      <c r="M1430" s="21">
        <v>-9.4999999999999998E-3</v>
      </c>
      <c r="N1430" s="21">
        <v>1.5900000000000001E-2</v>
      </c>
      <c r="O1430" s="21">
        <v>-0.1225</v>
      </c>
      <c r="P1430" s="21">
        <v>-1E-3</v>
      </c>
      <c r="Q1430" s="21">
        <v>1E-4</v>
      </c>
      <c r="R1430" s="21">
        <v>1E-4</v>
      </c>
      <c r="S1430" s="21">
        <v>1.38E-2</v>
      </c>
      <c r="T1430" s="21">
        <v>1.03E-2</v>
      </c>
      <c r="U1430" s="10">
        <v>0.1</v>
      </c>
      <c r="V1430" s="10">
        <v>0.24</v>
      </c>
      <c r="W1430" s="7">
        <v>0.27200000000000002</v>
      </c>
      <c r="X1430" s="20">
        <v>0.9304</v>
      </c>
      <c r="Y1430" s="75">
        <v>2020</v>
      </c>
      <c r="Z1430" s="7">
        <v>0.25</v>
      </c>
      <c r="AA1430" s="7">
        <v>0</v>
      </c>
      <c r="AB1430" s="51">
        <v>1</v>
      </c>
      <c r="AC1430" s="51"/>
      <c r="AD1430" s="51"/>
      <c r="AE1430" s="51"/>
      <c r="AF1430" s="51"/>
      <c r="AG1430" s="51"/>
      <c r="AH1430" s="20">
        <v>0</v>
      </c>
      <c r="AI1430" s="7" t="s">
        <v>5993</v>
      </c>
      <c r="AJ1430" s="67" t="s">
        <v>5474</v>
      </c>
      <c r="AK1430" s="44" t="s">
        <v>5993</v>
      </c>
      <c r="AL1430" s="44" t="s">
        <v>5993</v>
      </c>
      <c r="AM1430" s="44" t="s">
        <v>5993</v>
      </c>
      <c r="AN1430" s="25" t="s">
        <v>5993</v>
      </c>
      <c r="AO1430" s="25" t="s">
        <v>5993</v>
      </c>
      <c r="AP1430" s="215" t="s">
        <v>5993</v>
      </c>
      <c r="AQ1430" s="215" t="s">
        <v>5993</v>
      </c>
      <c r="AR1430" s="44" t="s">
        <v>5993</v>
      </c>
      <c r="AS1430" s="171" t="s">
        <v>9920</v>
      </c>
      <c r="AT1430" s="171" t="s">
        <v>9920</v>
      </c>
      <c r="AU1430" s="171" t="s">
        <v>9920</v>
      </c>
      <c r="AV1430" s="7" t="e">
        <v>#N/A</v>
      </c>
      <c r="AW1430" s="14" t="s">
        <v>5474</v>
      </c>
      <c r="AX1430" s="49" t="s">
        <v>5474</v>
      </c>
      <c r="AY1430" s="38" t="s">
        <v>5474</v>
      </c>
      <c r="AZ1430" s="14" t="s">
        <v>5474</v>
      </c>
      <c r="BA1430" s="49" t="s">
        <v>5474</v>
      </c>
      <c r="BB1430" s="38" t="s">
        <v>5474</v>
      </c>
      <c r="BC1430" s="7" t="s">
        <v>5474</v>
      </c>
      <c r="BD1430" s="14" t="s">
        <v>5474</v>
      </c>
      <c r="BE1430" s="49" t="s">
        <v>5474</v>
      </c>
      <c r="BF1430" s="38" t="s">
        <v>5474</v>
      </c>
      <c r="BG1430" s="7" t="s">
        <v>5474</v>
      </c>
      <c r="BH1430" s="45" t="s">
        <v>5993</v>
      </c>
      <c r="BI1430" s="215" t="s">
        <v>5993</v>
      </c>
      <c r="BJ1430" s="215" t="s">
        <v>5993</v>
      </c>
      <c r="BK1430" s="7" t="s">
        <v>5993</v>
      </c>
      <c r="BL1430" s="25" t="s">
        <v>5993</v>
      </c>
      <c r="BM1430" s="20">
        <v>0.55600000000000005</v>
      </c>
      <c r="BN1430" s="20">
        <v>0.6</v>
      </c>
      <c r="BO1430" s="20">
        <v>0.51999999999999991</v>
      </c>
      <c r="BP1430" s="46" t="s">
        <v>5993</v>
      </c>
      <c r="BQ1430" s="215" t="s">
        <v>5993</v>
      </c>
      <c r="BR1430" s="79" t="s">
        <v>5993</v>
      </c>
      <c r="BS1430" s="9" t="s">
        <v>5993</v>
      </c>
      <c r="BT1430" s="9" t="s">
        <v>5993</v>
      </c>
      <c r="BU1430" s="47" t="s">
        <v>5993</v>
      </c>
      <c r="BV1430" s="47" t="s">
        <v>5993</v>
      </c>
      <c r="BW1430" s="14" t="s">
        <v>5474</v>
      </c>
      <c r="BX1430" s="83" t="s">
        <v>5993</v>
      </c>
      <c r="BY1430" s="82" t="s">
        <v>5993</v>
      </c>
      <c r="BZ1430" s="46" t="s">
        <v>5993</v>
      </c>
      <c r="CA1430" s="48" t="e">
        <v>#VALUE!</v>
      </c>
      <c r="CB1430" s="45" t="e">
        <v>#VALUE!</v>
      </c>
      <c r="CC1430" s="45" t="e">
        <v>#VALUE!</v>
      </c>
      <c r="CD1430" s="45" t="e">
        <v>#VALUE!</v>
      </c>
      <c r="CE1430" s="45" t="e">
        <v>#VALUE!</v>
      </c>
      <c r="CF1430" s="14" t="s">
        <v>9925</v>
      </c>
      <c r="CG1430" s="7" t="s">
        <v>8477</v>
      </c>
      <c r="CH1430" s="215" t="s">
        <v>8479</v>
      </c>
      <c r="CI1430" s="215" t="s">
        <v>8479</v>
      </c>
      <c r="CJ1430" s="215" t="s">
        <v>8479</v>
      </c>
      <c r="CK1430" s="43" t="s">
        <v>5993</v>
      </c>
      <c r="CL1430" s="43" t="s">
        <v>5474</v>
      </c>
      <c r="CM1430" s="43" t="s">
        <v>5474</v>
      </c>
      <c r="CN1430" s="145" t="e">
        <v>#VALUE!</v>
      </c>
      <c r="CO1430" s="145" t="e">
        <v>#VALUE!</v>
      </c>
      <c r="CP1430" s="148">
        <v>0</v>
      </c>
      <c r="CQ1430" s="189" t="s">
        <v>5474</v>
      </c>
      <c r="CR1430" s="189" t="s">
        <v>5474</v>
      </c>
      <c r="CS1430" s="99" t="s">
        <v>5474</v>
      </c>
      <c r="CT1430" s="167" t="s">
        <v>5474</v>
      </c>
      <c r="CU1430" s="43" t="s">
        <v>5474</v>
      </c>
      <c r="CV1430" s="43" t="s">
        <v>5474</v>
      </c>
      <c r="CW1430" s="43" t="s">
        <v>5474</v>
      </c>
      <c r="CX1430" s="43" t="s">
        <v>5474</v>
      </c>
      <c r="CY1430" s="43" t="s">
        <v>5474</v>
      </c>
      <c r="CZ1430" s="43" t="s">
        <v>5474</v>
      </c>
      <c r="DA1430" s="42" t="s">
        <v>5474</v>
      </c>
      <c r="DB1430" s="42" t="s">
        <v>5474</v>
      </c>
      <c r="DC1430" s="42" t="s">
        <v>5474</v>
      </c>
      <c r="DD1430" s="42" t="s">
        <v>5474</v>
      </c>
      <c r="DE1430" s="42" t="s">
        <v>5474</v>
      </c>
      <c r="DF1430" s="42" t="s">
        <v>5474</v>
      </c>
      <c r="DG1430" s="42" t="s">
        <v>5474</v>
      </c>
      <c r="DH1430" s="42" t="s">
        <v>5474</v>
      </c>
    </row>
    <row r="1431" spans="1:112">
      <c r="A1431" s="22">
        <v>6210</v>
      </c>
      <c r="B1431" s="7" t="s">
        <v>1295</v>
      </c>
      <c r="C1431" s="21">
        <v>0.36749999999999999</v>
      </c>
      <c r="D1431" s="21">
        <v>0.1003</v>
      </c>
      <c r="E1431" s="21">
        <v>0.3473</v>
      </c>
      <c r="F1431" s="21">
        <v>0.38440000000000002</v>
      </c>
      <c r="G1431" s="21">
        <v>-8.7900000000000006E-2</v>
      </c>
      <c r="H1431" s="21">
        <v>1.2778</v>
      </c>
      <c r="I1431" s="21">
        <v>0.4909</v>
      </c>
      <c r="J1431" s="21">
        <v>-0.24840000000000001</v>
      </c>
      <c r="K1431" s="21">
        <v>7.5800000000000006E-2</v>
      </c>
      <c r="L1431" s="21">
        <v>3.2399999999999998E-2</v>
      </c>
      <c r="M1431" s="21">
        <v>-3.85E-2</v>
      </c>
      <c r="N1431" s="21">
        <v>8.6999999999999994E-2</v>
      </c>
      <c r="O1431" s="21">
        <v>4.4900000000000002E-2</v>
      </c>
      <c r="P1431" s="21">
        <v>-3.1E-2</v>
      </c>
      <c r="Q1431" s="21">
        <v>-1.4200000000000001E-2</v>
      </c>
      <c r="R1431" s="21">
        <v>-1.06E-2</v>
      </c>
      <c r="S1431" s="21">
        <v>0.15079999999999999</v>
      </c>
      <c r="T1431" s="21">
        <v>0.1149</v>
      </c>
      <c r="U1431" s="10">
        <v>1.18</v>
      </c>
      <c r="V1431" s="10">
        <v>2.85</v>
      </c>
      <c r="W1431" s="7">
        <v>2.82</v>
      </c>
      <c r="X1431" s="20">
        <v>0.81330000000000002</v>
      </c>
      <c r="Y1431" s="75">
        <v>2020</v>
      </c>
      <c r="Z1431" s="7">
        <v>3</v>
      </c>
      <c r="AA1431" s="7">
        <v>0</v>
      </c>
      <c r="AB1431" s="51">
        <v>-2</v>
      </c>
      <c r="AC1431" s="51">
        <v>-2</v>
      </c>
      <c r="AD1431" s="51"/>
      <c r="AE1431" s="51"/>
      <c r="AF1431" s="51"/>
      <c r="AG1431" s="51"/>
      <c r="AH1431" s="20">
        <v>0</v>
      </c>
      <c r="AI1431" s="7" t="s">
        <v>5993</v>
      </c>
      <c r="AJ1431" s="67" t="s">
        <v>5474</v>
      </c>
      <c r="AK1431" s="44" t="s">
        <v>5993</v>
      </c>
      <c r="AL1431" s="44" t="s">
        <v>5993</v>
      </c>
      <c r="AM1431" s="44" t="s">
        <v>5993</v>
      </c>
      <c r="AN1431" s="25" t="s">
        <v>5993</v>
      </c>
      <c r="AO1431" s="25" t="s">
        <v>5993</v>
      </c>
      <c r="AP1431" s="215" t="s">
        <v>5993</v>
      </c>
      <c r="AQ1431" s="215" t="s">
        <v>5993</v>
      </c>
      <c r="AR1431" s="44" t="s">
        <v>5993</v>
      </c>
      <c r="AS1431" s="171" t="s">
        <v>9920</v>
      </c>
      <c r="AT1431" s="171" t="s">
        <v>9920</v>
      </c>
      <c r="AU1431" s="171" t="s">
        <v>9920</v>
      </c>
      <c r="AV1431" s="7" t="e">
        <v>#N/A</v>
      </c>
      <c r="AW1431" s="14" t="s">
        <v>5474</v>
      </c>
      <c r="AX1431" s="49" t="s">
        <v>5474</v>
      </c>
      <c r="AY1431" s="38" t="s">
        <v>5474</v>
      </c>
      <c r="AZ1431" s="14" t="s">
        <v>5474</v>
      </c>
      <c r="BA1431" s="49" t="s">
        <v>5474</v>
      </c>
      <c r="BB1431" s="38" t="s">
        <v>5474</v>
      </c>
      <c r="BC1431" s="7" t="s">
        <v>5474</v>
      </c>
      <c r="BD1431" s="14" t="s">
        <v>5474</v>
      </c>
      <c r="BE1431" s="49" t="s">
        <v>5474</v>
      </c>
      <c r="BF1431" s="38" t="s">
        <v>5474</v>
      </c>
      <c r="BG1431" s="7" t="s">
        <v>5474</v>
      </c>
      <c r="BH1431" s="45" t="s">
        <v>5993</v>
      </c>
      <c r="BI1431" s="215" t="s">
        <v>5993</v>
      </c>
      <c r="BJ1431" s="215" t="s">
        <v>5993</v>
      </c>
      <c r="BK1431" s="7" t="s">
        <v>5993</v>
      </c>
      <c r="BL1431" s="25" t="s">
        <v>5993</v>
      </c>
      <c r="BM1431" s="20">
        <v>0.69068750000000001</v>
      </c>
      <c r="BN1431" s="20">
        <v>0.77249999999999996</v>
      </c>
      <c r="BO1431" s="20">
        <v>0.62374999999999992</v>
      </c>
      <c r="BP1431" s="46" t="s">
        <v>5993</v>
      </c>
      <c r="BQ1431" s="215" t="s">
        <v>5993</v>
      </c>
      <c r="BR1431" s="79" t="s">
        <v>5993</v>
      </c>
      <c r="BS1431" s="9" t="s">
        <v>5993</v>
      </c>
      <c r="BT1431" s="9" t="s">
        <v>5993</v>
      </c>
      <c r="BU1431" s="47">
        <v>44407</v>
      </c>
      <c r="BV1431" s="47">
        <v>44413</v>
      </c>
      <c r="BW1431" s="14" t="s">
        <v>5474</v>
      </c>
      <c r="BX1431" s="83" t="s">
        <v>5993</v>
      </c>
      <c r="BY1431" s="82" t="s">
        <v>5993</v>
      </c>
      <c r="BZ1431" s="46" t="s">
        <v>5993</v>
      </c>
      <c r="CA1431" s="48" t="e">
        <v>#VALUE!</v>
      </c>
      <c r="CB1431" s="45" t="e">
        <v>#VALUE!</v>
      </c>
      <c r="CC1431" s="45" t="e">
        <v>#VALUE!</v>
      </c>
      <c r="CD1431" s="45" t="e">
        <v>#VALUE!</v>
      </c>
      <c r="CE1431" s="45" t="e">
        <v>#VALUE!</v>
      </c>
      <c r="CF1431" s="14" t="s">
        <v>9926</v>
      </c>
      <c r="CG1431" s="7" t="s">
        <v>8477</v>
      </c>
      <c r="CH1431" s="215" t="s">
        <v>8479</v>
      </c>
      <c r="CI1431" s="215" t="s">
        <v>8479</v>
      </c>
      <c r="CJ1431" s="215" t="s">
        <v>8479</v>
      </c>
      <c r="CK1431" s="43" t="s">
        <v>5993</v>
      </c>
      <c r="CL1431" s="43" t="s">
        <v>5474</v>
      </c>
      <c r="CM1431" s="43" t="s">
        <v>5474</v>
      </c>
      <c r="CN1431" s="145" t="e">
        <v>#VALUE!</v>
      </c>
      <c r="CO1431" s="145" t="e">
        <v>#VALUE!</v>
      </c>
      <c r="CP1431" s="148">
        <v>0</v>
      </c>
      <c r="CQ1431" s="189" t="s">
        <v>5474</v>
      </c>
      <c r="CR1431" s="189" t="s">
        <v>5474</v>
      </c>
      <c r="CS1431" s="99" t="s">
        <v>5474</v>
      </c>
      <c r="CT1431" s="167" t="s">
        <v>5474</v>
      </c>
      <c r="CU1431" s="43" t="s">
        <v>5474</v>
      </c>
      <c r="CV1431" s="43" t="s">
        <v>5474</v>
      </c>
      <c r="CW1431" s="43" t="s">
        <v>5474</v>
      </c>
      <c r="CX1431" s="43" t="s">
        <v>5474</v>
      </c>
      <c r="CY1431" s="43" t="s">
        <v>5474</v>
      </c>
      <c r="CZ1431" s="43" t="s">
        <v>5474</v>
      </c>
      <c r="DA1431" s="42" t="s">
        <v>5474</v>
      </c>
      <c r="DB1431" s="42" t="s">
        <v>5474</v>
      </c>
      <c r="DC1431" s="42" t="s">
        <v>5474</v>
      </c>
      <c r="DD1431" s="42" t="s">
        <v>5474</v>
      </c>
      <c r="DE1431" s="42" t="s">
        <v>5474</v>
      </c>
      <c r="DF1431" s="42" t="s">
        <v>5474</v>
      </c>
      <c r="DG1431" s="42" t="s">
        <v>5474</v>
      </c>
      <c r="DH1431" s="42" t="s">
        <v>5474</v>
      </c>
    </row>
  </sheetData>
  <sortState xmlns:xlrd2="http://schemas.microsoft.com/office/spreadsheetml/2017/richdata2" ref="A3:DF1431">
    <sortCondition ref="AQ1:AQ1048576"/>
    <sortCondition descending="1" ref="AS1:AS1048576"/>
    <sortCondition descending="1" ref="AR1:AR1048576"/>
    <sortCondition descending="1" ref="BL1:BL1048576"/>
  </sortState>
  <mergeCells count="7">
    <mergeCell ref="CT1:DF1"/>
    <mergeCell ref="CQ1:CS1"/>
    <mergeCell ref="AB1:AH1"/>
    <mergeCell ref="BU1:BV1"/>
    <mergeCell ref="CA1:CE1"/>
    <mergeCell ref="BY1:BZ1"/>
    <mergeCell ref="CG1:CJ1"/>
  </mergeCells>
  <phoneticPr fontId="3" type="noConversion"/>
  <conditionalFormatting sqref="C3:G1431">
    <cfRule type="cellIs" dxfId="605" priority="912" operator="greaterThanOrEqual">
      <formula>0.8</formula>
    </cfRule>
    <cfRule type="cellIs" dxfId="604" priority="913" operator="between">
      <formula>0.5</formula>
      <formula>0.8</formula>
    </cfRule>
    <cfRule type="cellIs" dxfId="603" priority="914" operator="between">
      <formula>0</formula>
      <formula>0.5</formula>
    </cfRule>
    <cfRule type="cellIs" dxfId="602" priority="933" operator="between">
      <formula>0</formula>
      <formula>-0.1</formula>
    </cfRule>
    <cfRule type="cellIs" dxfId="601" priority="934" operator="lessThan">
      <formula>-0.1</formula>
    </cfRule>
  </conditionalFormatting>
  <conditionalFormatting sqref="BI3:BI1431">
    <cfRule type="containsText" dxfId="600" priority="925" operator="containsText" text="小">
      <formula>NOT(ISERROR(SEARCH("小",BI3)))</formula>
    </cfRule>
    <cfRule type="containsText" dxfId="599" priority="926" operator="containsText" text="中">
      <formula>NOT(ISERROR(SEARCH("中",BI3)))</formula>
    </cfRule>
    <cfRule type="containsText" dxfId="598" priority="927" operator="containsText" text="大">
      <formula>NOT(ISERROR(SEARCH("大",BI3)))</formula>
    </cfRule>
    <cfRule type="containsText" dxfId="597" priority="928" operator="containsText" text="巨">
      <formula>NOT(ISERROR(SEARCH("巨",BI3)))</formula>
    </cfRule>
  </conditionalFormatting>
  <conditionalFormatting sqref="AQ3:AQ1431">
    <cfRule type="containsText" dxfId="596" priority="921" operator="containsText" text="漲停">
      <formula>NOT(ISERROR(SEARCH("漲停",AQ3)))</formula>
    </cfRule>
    <cfRule type="containsText" dxfId="595" priority="922" operator="containsText" text="下跌">
      <formula>NOT(ISERROR(SEARCH("下跌",AQ3)))</formula>
    </cfRule>
    <cfRule type="containsText" dxfId="594" priority="923" operator="containsText" text="上漲">
      <formula>NOT(ISERROR(SEARCH("上漲",AQ3)))</formula>
    </cfRule>
    <cfRule type="containsText" dxfId="593" priority="924" operator="containsText" text="跌停">
      <formula>NOT(ISERROR(SEARCH("跌停",AQ3)))</formula>
    </cfRule>
  </conditionalFormatting>
  <conditionalFormatting sqref="BS3:BT1431">
    <cfRule type="expression" dxfId="592" priority="919">
      <formula>IF(BR3="2015",TRUE,FALSE)</formula>
    </cfRule>
    <cfRule type="cellIs" dxfId="591" priority="920" operator="greaterThan">
      <formula>0</formula>
    </cfRule>
  </conditionalFormatting>
  <conditionalFormatting sqref="BJ3:BJ1431">
    <cfRule type="containsText" dxfId="590" priority="929" operator="containsText" text="大">
      <formula>NOT(ISERROR(SEARCH("大",BJ3)))</formula>
    </cfRule>
  </conditionalFormatting>
  <conditionalFormatting sqref="BJ3:BJ1431">
    <cfRule type="containsText" dxfId="589" priority="917" operator="containsText" text="爆">
      <formula>NOT(ISERROR(SEARCH("爆",BJ3)))</formula>
    </cfRule>
  </conditionalFormatting>
  <conditionalFormatting sqref="BJ3:BJ1431">
    <cfRule type="containsText" dxfId="588" priority="918" operator="containsText" text="超">
      <formula>NOT(ISERROR(SEARCH("超",BJ3)))</formula>
    </cfRule>
  </conditionalFormatting>
  <conditionalFormatting sqref="BJ3:BJ1431">
    <cfRule type="containsText" dxfId="587" priority="916" operator="containsText" text="急縮">
      <formula>NOT(ISERROR(SEARCH("急縮",BJ3)))</formula>
    </cfRule>
  </conditionalFormatting>
  <conditionalFormatting sqref="BU3:BV1431">
    <cfRule type="expression" dxfId="586" priority="915">
      <formula>DATEDIF(TODAY(),BU3,"D")&lt;=5</formula>
    </cfRule>
  </conditionalFormatting>
  <conditionalFormatting sqref="H3:M1431">
    <cfRule type="cellIs" dxfId="585" priority="907" operator="greaterThanOrEqual">
      <formula>0.8</formula>
    </cfRule>
    <cfRule type="cellIs" dxfId="584" priority="908" operator="between">
      <formula>0.5</formula>
      <formula>0.8</formula>
    </cfRule>
    <cfRule type="cellIs" dxfId="583" priority="909" operator="between">
      <formula>0</formula>
      <formula>0.5</formula>
    </cfRule>
    <cfRule type="cellIs" dxfId="582" priority="910" operator="between">
      <formula>0</formula>
      <formula>-0.3</formula>
    </cfRule>
    <cfRule type="cellIs" dxfId="581" priority="911" operator="lessThan">
      <formula>-0.3</formula>
    </cfRule>
  </conditionalFormatting>
  <conditionalFormatting sqref="N3:R1431">
    <cfRule type="cellIs" dxfId="580" priority="902" operator="greaterThanOrEqual">
      <formula>0.8</formula>
    </cfRule>
    <cfRule type="cellIs" dxfId="579" priority="903" operator="between">
      <formula>0.5</formula>
      <formula>0.8</formula>
    </cfRule>
    <cfRule type="cellIs" dxfId="578" priority="904" operator="between">
      <formula>0</formula>
      <formula>0.5</formula>
    </cfRule>
    <cfRule type="cellIs" dxfId="577" priority="905" operator="between">
      <formula>0</formula>
      <formula>-0.5</formula>
    </cfRule>
    <cfRule type="cellIs" dxfId="576" priority="906" operator="lessThan">
      <formula>-0.5</formula>
    </cfRule>
  </conditionalFormatting>
  <conditionalFormatting sqref="BP3:BP1431">
    <cfRule type="cellIs" dxfId="575" priority="901" operator="lessThanOrEqual">
      <formula>10</formula>
    </cfRule>
    <cfRule type="containsText" dxfId="574" priority="930" operator="containsText" text="虧損">
      <formula>NOT(ISERROR(SEARCH("虧損",BP3)))</formula>
    </cfRule>
    <cfRule type="cellIs" dxfId="573" priority="931" operator="between">
      <formula>13</formula>
      <formula>15</formula>
    </cfRule>
    <cfRule type="cellIs" dxfId="572" priority="932" operator="between">
      <formula>10</formula>
      <formula>13</formula>
    </cfRule>
  </conditionalFormatting>
  <conditionalFormatting sqref="AH3:AH1431">
    <cfRule type="cellIs" dxfId="571" priority="899" operator="greaterThanOrEqual">
      <formula>0.4</formula>
    </cfRule>
    <cfRule type="cellIs" dxfId="570" priority="900" operator="greaterThanOrEqual">
      <formula>0.2</formula>
    </cfRule>
  </conditionalFormatting>
  <conditionalFormatting sqref="AP3:AP1431">
    <cfRule type="expression" dxfId="569" priority="895">
      <formula>IF(AQ3="05跌停",TRUE,FALSE)</formula>
    </cfRule>
    <cfRule type="expression" dxfId="568" priority="896">
      <formula>IF(AQ3="04下跌",TRUE,FALSE)</formula>
    </cfRule>
    <cfRule type="expression" dxfId="567" priority="897">
      <formula>IF(AQ3="02上漲",TRUE,FALSE)</formula>
    </cfRule>
    <cfRule type="expression" dxfId="566" priority="898">
      <formula>IF(AQ3="01漲停",TRUE,FALSE)</formula>
    </cfRule>
  </conditionalFormatting>
  <conditionalFormatting sqref="V3:V1431">
    <cfRule type="cellIs" dxfId="565" priority="892" operator="greaterThanOrEqual">
      <formula>10</formula>
    </cfRule>
  </conditionalFormatting>
  <conditionalFormatting sqref="BV3:BV1431">
    <cfRule type="expression" dxfId="564" priority="891">
      <formula>BV3&lt;TODAY()</formula>
    </cfRule>
  </conditionalFormatting>
  <conditionalFormatting sqref="AI3:AI1431">
    <cfRule type="containsText" dxfId="563" priority="883" operator="containsText" text="強勢走多">
      <formula>NOT(ISERROR(SEARCH("強勢走多",AI3)))</formula>
    </cfRule>
    <cfRule type="containsText" dxfId="562" priority="884" operator="containsText" text="強勢走空">
      <formula>NOT(ISERROR(SEARCH("強勢走空",AI3)))</formula>
    </cfRule>
    <cfRule type="containsText" dxfId="561" priority="885" operator="containsText" text="走空">
      <formula>NOT(ISERROR(SEARCH("走空",AI3)))</formula>
    </cfRule>
    <cfRule type="containsText" dxfId="560" priority="886" operator="containsText" text="走多">
      <formula>NOT(ISERROR(SEARCH("走多",AI3)))</formula>
    </cfRule>
  </conditionalFormatting>
  <conditionalFormatting sqref="AI3:AI1431">
    <cfRule type="containsText" dxfId="559" priority="882" operator="containsText" text="盤整">
      <formula>NOT(ISERROR(SEARCH("盤整",AI3)))</formula>
    </cfRule>
  </conditionalFormatting>
  <conditionalFormatting sqref="AN3:AO1431">
    <cfRule type="cellIs" dxfId="558" priority="879" operator="greaterThan">
      <formula>0.5</formula>
    </cfRule>
    <cfRule type="cellIs" dxfId="557" priority="880" operator="greaterThan">
      <formula>0.3</formula>
    </cfRule>
    <cfRule type="cellIs" dxfId="556" priority="881" operator="lessThan">
      <formula>0.05</formula>
    </cfRule>
  </conditionalFormatting>
  <conditionalFormatting sqref="BM3:BO1431">
    <cfRule type="cellIs" dxfId="555" priority="877" operator="lessThanOrEqual">
      <formula>60%</formula>
    </cfRule>
    <cfRule type="cellIs" dxfId="554" priority="878" operator="greaterThan">
      <formula>60%</formula>
    </cfRule>
  </conditionalFormatting>
  <conditionalFormatting sqref="AR3:AR1431">
    <cfRule type="cellIs" dxfId="553" priority="875" operator="greaterThanOrEqual">
      <formula>0.0955</formula>
    </cfRule>
    <cfRule type="cellIs" dxfId="552" priority="876" operator="lessThanOrEqual">
      <formula>-0.0955</formula>
    </cfRule>
  </conditionalFormatting>
  <conditionalFormatting sqref="AR3:AR1431">
    <cfRule type="containsText" dxfId="551" priority="874" operator="containsText" text="無">
      <formula>NOT(ISERROR(SEARCH("無",AR3)))</formula>
    </cfRule>
  </conditionalFormatting>
  <conditionalFormatting sqref="BK3:BK1431">
    <cfRule type="containsBlanks" dxfId="550" priority="871">
      <formula>LEN(TRIM(BK3))=0</formula>
    </cfRule>
    <cfRule type="cellIs" dxfId="549" priority="872" operator="greaterThanOrEqual">
      <formula>5</formula>
    </cfRule>
    <cfRule type="cellIs" dxfId="548" priority="873" operator="greaterThanOrEqual">
      <formula>3</formula>
    </cfRule>
  </conditionalFormatting>
  <conditionalFormatting sqref="BT3:BT1431">
    <cfRule type="cellIs" dxfId="547" priority="863" operator="greaterThanOrEqual">
      <formula>0.06</formula>
    </cfRule>
  </conditionalFormatting>
  <conditionalFormatting sqref="AY3:AY1431">
    <cfRule type="containsText" dxfId="546" priority="860" operator="containsText" text="下">
      <formula>NOT(ISERROR(SEARCH("下",AY3)))</formula>
    </cfRule>
  </conditionalFormatting>
  <conditionalFormatting sqref="AY3:AY1431">
    <cfRule type="containsText" dxfId="545" priority="856" operator="containsText" text="靠近超賣區">
      <formula>NOT(ISERROR(SEARCH("靠近超賣區",AY3)))</formula>
    </cfRule>
    <cfRule type="containsText" dxfId="544" priority="857" operator="containsText" text="靠近超買區">
      <formula>NOT(ISERROR(SEARCH("靠近超買區",AY3)))</formula>
    </cfRule>
    <cfRule type="containsText" dxfId="543" priority="858" operator="containsText" text="超賣區">
      <formula>NOT(ISERROR(SEARCH("超賣區",AY3)))</formula>
    </cfRule>
    <cfRule type="containsText" dxfId="542" priority="859" operator="containsText" text="超買區">
      <formula>NOT(ISERROR(SEARCH("超買區",AY3)))</formula>
    </cfRule>
  </conditionalFormatting>
  <conditionalFormatting sqref="BQ3:BQ1431">
    <cfRule type="containsText" dxfId="541" priority="850" operator="containsText" text="虧">
      <formula>NOT(ISERROR(SEARCH("虧",BQ3)))</formula>
    </cfRule>
    <cfRule type="containsText" dxfId="540" priority="851" operator="containsText" text="便宜">
      <formula>NOT(ISERROR(SEARCH("便宜",BQ3)))</formula>
    </cfRule>
    <cfRule type="containsText" dxfId="539" priority="853" operator="containsText" text="貴">
      <formula>NOT(ISERROR(SEARCH("貴",BQ3)))</formula>
    </cfRule>
  </conditionalFormatting>
  <conditionalFormatting sqref="AJ3:AJ1431">
    <cfRule type="containsText" dxfId="538" priority="837" operator="containsText" text="盤整">
      <formula>NOT(ISERROR(SEARCH("盤整",AJ3)))</formula>
    </cfRule>
    <cfRule type="containsText" dxfId="537" priority="864" operator="containsText" text="低">
      <formula>NOT(ISERROR(SEARCH("低",AJ3)))</formula>
    </cfRule>
    <cfRule type="containsText" dxfId="536" priority="865" operator="containsText" text="高">
      <formula>NOT(ISERROR(SEARCH("高",AJ3)))</formula>
    </cfRule>
    <cfRule type="containsText" dxfId="535" priority="866" operator="containsText" text="季上">
      <formula>NOT(ISERROR(SEARCH("季上",AJ3)))</formula>
    </cfRule>
    <cfRule type="containsText" dxfId="534" priority="867" operator="containsText" text="季下">
      <formula>NOT(ISERROR(SEARCH("季下",AJ3)))</formula>
    </cfRule>
  </conditionalFormatting>
  <conditionalFormatting sqref="AK3:AK1431">
    <cfRule type="cellIs" dxfId="533" priority="836" operator="between">
      <formula>0.6</formula>
      <formula>-0.6</formula>
    </cfRule>
    <cfRule type="cellIs" dxfId="532" priority="893" operator="lessThan">
      <formula>0</formula>
    </cfRule>
    <cfRule type="cellIs" dxfId="531" priority="894" operator="greaterThan">
      <formula>0</formula>
    </cfRule>
  </conditionalFormatting>
  <conditionalFormatting sqref="AL3:AL1431">
    <cfRule type="cellIs" dxfId="530" priority="833" operator="between">
      <formula>0.6</formula>
      <formula>-0.6</formula>
    </cfRule>
    <cfRule type="cellIs" dxfId="529" priority="834" operator="lessThan">
      <formula>0</formula>
    </cfRule>
    <cfRule type="cellIs" dxfId="528" priority="835" operator="greaterThan">
      <formula>0</formula>
    </cfRule>
  </conditionalFormatting>
  <conditionalFormatting sqref="AM3:AM1431">
    <cfRule type="cellIs" dxfId="527" priority="830" operator="between">
      <formula>0.6</formula>
      <formula>-0.6</formula>
    </cfRule>
    <cfRule type="cellIs" dxfId="526" priority="831" operator="lessThan">
      <formula>0</formula>
    </cfRule>
    <cfRule type="cellIs" dxfId="525" priority="832" operator="greaterThan">
      <formula>0</formula>
    </cfRule>
  </conditionalFormatting>
  <conditionalFormatting sqref="BR3:BR1431">
    <cfRule type="containsText" dxfId="524" priority="827" operator="containsText" text="無">
      <formula>NOT(ISERROR(SEARCH("無",BR3)))</formula>
    </cfRule>
    <cfRule type="cellIs" dxfId="523" priority="828" operator="lessThan">
      <formula>0</formula>
    </cfRule>
    <cfRule type="cellIs" dxfId="522" priority="829" operator="greaterThanOrEqual">
      <formula>0</formula>
    </cfRule>
  </conditionalFormatting>
  <conditionalFormatting sqref="BS3:BS1431">
    <cfRule type="cellIs" dxfId="521" priority="826" operator="greaterThanOrEqual">
      <formula>0.06</formula>
    </cfRule>
  </conditionalFormatting>
  <conditionalFormatting sqref="AV3:AV1431">
    <cfRule type="containsText" dxfId="520" priority="814" operator="containsText" text="死亡">
      <formula>NOT(ISERROR(SEARCH("死亡",AV3)))</formula>
    </cfRule>
    <cfRule type="containsText" dxfId="519" priority="815" operator="containsText" text="黃金">
      <formula>NOT(ISERROR(SEARCH("黃金",AV3)))</formula>
    </cfRule>
    <cfRule type="containsText" dxfId="518" priority="816" operator="containsText" text="空">
      <formula>NOT(ISERROR(SEARCH("空",AV3)))</formula>
    </cfRule>
    <cfRule type="containsText" dxfId="517" priority="817" operator="containsText" text="多">
      <formula>NOT(ISERROR(SEARCH("多",AV3)))</formula>
    </cfRule>
  </conditionalFormatting>
  <conditionalFormatting sqref="AB3:AB1431">
    <cfRule type="cellIs" dxfId="516" priority="808" operator="greaterThanOrEqual">
      <formula>5000</formula>
    </cfRule>
    <cfRule type="cellIs" dxfId="515" priority="809" operator="lessThanOrEqual">
      <formula>-5000</formula>
    </cfRule>
  </conditionalFormatting>
  <conditionalFormatting sqref="AB3:AB1431">
    <cfRule type="cellIs" dxfId="514" priority="810" operator="lessThan">
      <formula>0</formula>
    </cfRule>
    <cfRule type="cellIs" dxfId="513" priority="811" operator="greaterThan">
      <formula>0</formula>
    </cfRule>
  </conditionalFormatting>
  <conditionalFormatting sqref="AD3:AD1431">
    <cfRule type="cellIs" dxfId="512" priority="804" operator="greaterThanOrEqual">
      <formula>5000</formula>
    </cfRule>
    <cfRule type="cellIs" dxfId="511" priority="805" operator="lessThanOrEqual">
      <formula>-5000</formula>
    </cfRule>
  </conditionalFormatting>
  <conditionalFormatting sqref="AD3:AD1431">
    <cfRule type="cellIs" dxfId="510" priority="806" operator="lessThan">
      <formula>0</formula>
    </cfRule>
    <cfRule type="cellIs" dxfId="509" priority="807" operator="greaterThan">
      <formula>0</formula>
    </cfRule>
  </conditionalFormatting>
  <conditionalFormatting sqref="AF3:AF1431">
    <cfRule type="cellIs" dxfId="508" priority="800" operator="greaterThanOrEqual">
      <formula>5000</formula>
    </cfRule>
    <cfRule type="cellIs" dxfId="507" priority="801" operator="lessThanOrEqual">
      <formula>-5000</formula>
    </cfRule>
  </conditionalFormatting>
  <conditionalFormatting sqref="AF3:AF1431">
    <cfRule type="cellIs" dxfId="506" priority="802" operator="lessThan">
      <formula>0</formula>
    </cfRule>
    <cfRule type="cellIs" dxfId="505" priority="803" operator="greaterThan">
      <formula>0</formula>
    </cfRule>
  </conditionalFormatting>
  <conditionalFormatting sqref="AC3:AC1431">
    <cfRule type="cellIs" dxfId="504" priority="796" operator="greaterThanOrEqual">
      <formula>500</formula>
    </cfRule>
    <cfRule type="cellIs" dxfId="503" priority="797" operator="lessThanOrEqual">
      <formula>-500</formula>
    </cfRule>
  </conditionalFormatting>
  <conditionalFormatting sqref="AC3:AC1431">
    <cfRule type="cellIs" dxfId="502" priority="798" operator="lessThan">
      <formula>0</formula>
    </cfRule>
    <cfRule type="cellIs" dxfId="501" priority="799" operator="greaterThan">
      <formula>0</formula>
    </cfRule>
  </conditionalFormatting>
  <conditionalFormatting sqref="AE3:AE1431">
    <cfRule type="cellIs" dxfId="500" priority="794" operator="lessThan">
      <formula>0</formula>
    </cfRule>
    <cfRule type="cellIs" dxfId="499" priority="795" operator="greaterThan">
      <formula>0</formula>
    </cfRule>
  </conditionalFormatting>
  <conditionalFormatting sqref="AE3:AE1431">
    <cfRule type="cellIs" dxfId="498" priority="792" operator="greaterThanOrEqual">
      <formula>500</formula>
    </cfRule>
    <cfRule type="cellIs" dxfId="497" priority="793" operator="lessThanOrEqual">
      <formula>-500</formula>
    </cfRule>
  </conditionalFormatting>
  <conditionalFormatting sqref="AG3:AG1431">
    <cfRule type="cellIs" dxfId="496" priority="788" operator="greaterThanOrEqual">
      <formula>500</formula>
    </cfRule>
    <cfRule type="cellIs" dxfId="495" priority="789" operator="lessThanOrEqual">
      <formula>-500</formula>
    </cfRule>
  </conditionalFormatting>
  <conditionalFormatting sqref="AG3:AG1431">
    <cfRule type="cellIs" dxfId="494" priority="790" operator="lessThan">
      <formula>0</formula>
    </cfRule>
    <cfRule type="cellIs" dxfId="493" priority="791" operator="greaterThan">
      <formula>0</formula>
    </cfRule>
  </conditionalFormatting>
  <conditionalFormatting sqref="Y3:Y1431">
    <cfRule type="expression" dxfId="492" priority="786">
      <formula>IF(Y3=(YEAR(TODAY())-1),TRUE,FALSE)</formula>
    </cfRule>
  </conditionalFormatting>
  <conditionalFormatting sqref="CB3:CE1431">
    <cfRule type="cellIs" dxfId="491" priority="782" operator="greaterThanOrEqual">
      <formula>5000</formula>
    </cfRule>
    <cfRule type="cellIs" dxfId="490" priority="783" operator="lessThanOrEqual">
      <formula>-5000</formula>
    </cfRule>
  </conditionalFormatting>
  <conditionalFormatting sqref="CB3:CE1431">
    <cfRule type="cellIs" dxfId="489" priority="784" operator="lessThan">
      <formula>0</formula>
    </cfRule>
    <cfRule type="cellIs" dxfId="488" priority="785" operator="greaterThan">
      <formula>0</formula>
    </cfRule>
  </conditionalFormatting>
  <conditionalFormatting sqref="CA3:CA1431">
    <cfRule type="containsText" dxfId="487" priority="765" operator="containsText" text="外資">
      <formula>NOT(ISERROR(SEARCH("外資",CA3)))</formula>
    </cfRule>
  </conditionalFormatting>
  <conditionalFormatting sqref="CA3:CA1431">
    <cfRule type="containsText" dxfId="486" priority="764" operator="containsText" text="同買">
      <formula>NOT(ISERROR(SEARCH("同買",CA3)))</formula>
    </cfRule>
  </conditionalFormatting>
  <conditionalFormatting sqref="BI3:BI1431">
    <cfRule type="containsText" dxfId="485" priority="780" operator="containsText" text="微">
      <formula>NOT(ISERROR(SEARCH("微",BI3)))</formula>
    </cfRule>
  </conditionalFormatting>
  <conditionalFormatting sqref="BR3:BR1431">
    <cfRule type="containsText" dxfId="484" priority="779" operator="containsText" text="虧">
      <formula>NOT(ISERROR(SEARCH("虧",BR3)))</formula>
    </cfRule>
  </conditionalFormatting>
  <conditionalFormatting sqref="BL3:BL1431">
    <cfRule type="cellIs" dxfId="483" priority="777" operator="greaterThan">
      <formula>0.1</formula>
    </cfRule>
    <cfRule type="cellIs" dxfId="482" priority="778" operator="greaterThan">
      <formula>0.05</formula>
    </cfRule>
  </conditionalFormatting>
  <conditionalFormatting sqref="BJ3:BJ1431">
    <cfRule type="containsText" dxfId="481" priority="776" operator="containsText" text="低">
      <formula>NOT(ISERROR(SEARCH("低",BJ3)))</formula>
    </cfRule>
  </conditionalFormatting>
  <conditionalFormatting sqref="S3:S1431">
    <cfRule type="cellIs" dxfId="480" priority="770" operator="lessThanOrEqual">
      <formula>-0.15</formula>
    </cfRule>
    <cfRule type="cellIs" dxfId="479" priority="771" operator="lessThanOrEqual">
      <formula>0</formula>
    </cfRule>
    <cfRule type="cellIs" dxfId="478" priority="772" operator="greaterThanOrEqual">
      <formula>0.08</formula>
    </cfRule>
    <cfRule type="cellIs" dxfId="477" priority="773" operator="greaterThanOrEqual">
      <formula>0.15</formula>
    </cfRule>
  </conditionalFormatting>
  <conditionalFormatting sqref="T3:T1431">
    <cfRule type="cellIs" dxfId="476" priority="766" operator="lessThanOrEqual">
      <formula>-0.15</formula>
    </cfRule>
    <cfRule type="cellIs" dxfId="475" priority="767" operator="lessThanOrEqual">
      <formula>0</formula>
    </cfRule>
    <cfRule type="cellIs" dxfId="474" priority="768" operator="greaterThanOrEqual">
      <formula>0.08</formula>
    </cfRule>
    <cfRule type="cellIs" dxfId="473" priority="769" operator="greaterThanOrEqual">
      <formula>0.15</formula>
    </cfRule>
  </conditionalFormatting>
  <conditionalFormatting sqref="CA3:CA1431">
    <cfRule type="containsText" dxfId="472" priority="781" operator="containsText" text="投信">
      <formula>NOT(ISERROR(SEARCH("投信",CA3)))</formula>
    </cfRule>
  </conditionalFormatting>
  <conditionalFormatting sqref="BZ3:BZ1431">
    <cfRule type="cellIs" dxfId="471" priority="760" operator="lessThanOrEqual">
      <formula>10</formula>
    </cfRule>
    <cfRule type="containsText" dxfId="470" priority="761" operator="containsText" text="虧損">
      <formula>NOT(ISERROR(SEARCH("虧損",BZ3)))</formula>
    </cfRule>
    <cfRule type="cellIs" dxfId="469" priority="762" operator="between">
      <formula>13</formula>
      <formula>15</formula>
    </cfRule>
    <cfRule type="cellIs" dxfId="468" priority="763" operator="between">
      <formula>10</formula>
      <formula>13</formula>
    </cfRule>
  </conditionalFormatting>
  <conditionalFormatting sqref="BY3:BY1431">
    <cfRule type="cellIs" dxfId="467" priority="758" operator="lessThan">
      <formula>0</formula>
    </cfRule>
    <cfRule type="containsText" dxfId="466" priority="759" operator="containsText" text="虧損">
      <formula>NOT(ISERROR(SEARCH("虧損",BY3)))</formula>
    </cfRule>
  </conditionalFormatting>
  <conditionalFormatting sqref="BX3:BX1431">
    <cfRule type="containsText" dxfId="465" priority="756" operator="containsText" text="虧損">
      <formula>NOT(ISERROR(SEARCH("虧損",BX3)))</formula>
    </cfRule>
    <cfRule type="cellIs" dxfId="464" priority="757" operator="greaterThan">
      <formula>0</formula>
    </cfRule>
  </conditionalFormatting>
  <conditionalFormatting sqref="BA3:BA1431">
    <cfRule type="containsText" dxfId="463" priority="740" operator="containsText" text="死亡交叉">
      <formula>NOT(ISERROR(SEARCH("死亡交叉",BA3)))</formula>
    </cfRule>
    <cfRule type="containsText" dxfId="462" priority="741" operator="containsText" text="黃金交叉">
      <formula>NOT(ISERROR(SEARCH("黃金交叉",BA3)))</formula>
    </cfRule>
  </conditionalFormatting>
  <conditionalFormatting sqref="BA3:BA1431">
    <cfRule type="containsText" dxfId="461" priority="738" operator="containsText" text="交叉向下">
      <formula>NOT(ISERROR(SEARCH("交叉向下",BA3)))</formula>
    </cfRule>
    <cfRule type="containsText" dxfId="460" priority="739" operator="containsText" text="交叉向上">
      <formula>NOT(ISERROR(SEARCH("交叉向上",BA3)))</formula>
    </cfRule>
  </conditionalFormatting>
  <conditionalFormatting sqref="BB3:BB1431">
    <cfRule type="containsText" dxfId="459" priority="736" operator="containsText" text="死亡交叉">
      <formula>NOT(ISERROR(SEARCH("死亡交叉",BB3)))</formula>
    </cfRule>
    <cfRule type="containsText" dxfId="458" priority="737" operator="containsText" text="黃金交叉">
      <formula>NOT(ISERROR(SEARCH("黃金交叉",BB3)))</formula>
    </cfRule>
  </conditionalFormatting>
  <conditionalFormatting sqref="BB3:BB1431">
    <cfRule type="containsText" dxfId="457" priority="735" operator="containsText" text="下">
      <formula>NOT(ISERROR(SEARCH("下",BB3)))</formula>
    </cfRule>
  </conditionalFormatting>
  <conditionalFormatting sqref="BB3:BB1431">
    <cfRule type="containsText" dxfId="456" priority="731" operator="containsText" text="靠近超賣區">
      <formula>NOT(ISERROR(SEARCH("靠近超賣區",BB3)))</formula>
    </cfRule>
    <cfRule type="containsText" dxfId="455" priority="732" operator="containsText" text="靠近超買區">
      <formula>NOT(ISERROR(SEARCH("靠近超買區",BB3)))</formula>
    </cfRule>
    <cfRule type="containsText" dxfId="454" priority="733" operator="containsText" text="超賣區">
      <formula>NOT(ISERROR(SEARCH("超賣區",BB3)))</formula>
    </cfRule>
    <cfRule type="containsText" dxfId="453" priority="734" operator="containsText" text="超買區">
      <formula>NOT(ISERROR(SEARCH("超買區",BB3)))</formula>
    </cfRule>
  </conditionalFormatting>
  <conditionalFormatting sqref="BC3:BC1431">
    <cfRule type="containsBlanks" dxfId="452" priority="728">
      <formula>LEN(TRIM(BC3))=0</formula>
    </cfRule>
    <cfRule type="cellIs" dxfId="451" priority="729" operator="greaterThanOrEqual">
      <formula>5</formula>
    </cfRule>
    <cfRule type="cellIs" dxfId="450" priority="730" operator="greaterThanOrEqual">
      <formula>3</formula>
    </cfRule>
  </conditionalFormatting>
  <conditionalFormatting sqref="C3:G1431">
    <cfRule type="cellIs" dxfId="449" priority="723" operator="greaterThanOrEqual">
      <formula>0.8</formula>
    </cfRule>
    <cfRule type="cellIs" dxfId="448" priority="724" operator="between">
      <formula>0.5</formula>
      <formula>0.8</formula>
    </cfRule>
    <cfRule type="cellIs" dxfId="447" priority="725" operator="between">
      <formula>0</formula>
      <formula>0.5</formula>
    </cfRule>
    <cfRule type="cellIs" dxfId="446" priority="726" operator="between">
      <formula>0</formula>
      <formula>-0.1</formula>
    </cfRule>
    <cfRule type="cellIs" dxfId="445" priority="727" operator="lessThan">
      <formula>-0.1</formula>
    </cfRule>
  </conditionalFormatting>
  <conditionalFormatting sqref="H3:M1431">
    <cfRule type="cellIs" dxfId="444" priority="718" operator="greaterThanOrEqual">
      <formula>0.8</formula>
    </cfRule>
    <cfRule type="cellIs" dxfId="443" priority="719" operator="between">
      <formula>0.5</formula>
      <formula>0.8</formula>
    </cfRule>
    <cfRule type="cellIs" dxfId="442" priority="720" operator="between">
      <formula>0</formula>
      <formula>0.5</formula>
    </cfRule>
    <cfRule type="cellIs" dxfId="441" priority="721" operator="between">
      <formula>0</formula>
      <formula>-0.3</formula>
    </cfRule>
    <cfRule type="cellIs" dxfId="440" priority="722" operator="lessThan">
      <formula>-0.3</formula>
    </cfRule>
  </conditionalFormatting>
  <conditionalFormatting sqref="N3:R1431">
    <cfRule type="cellIs" dxfId="439" priority="713" operator="greaterThanOrEqual">
      <formula>0.8</formula>
    </cfRule>
    <cfRule type="cellIs" dxfId="438" priority="714" operator="between">
      <formula>0.5</formula>
      <formula>0.8</formula>
    </cfRule>
    <cfRule type="cellIs" dxfId="437" priority="715" operator="between">
      <formula>0</formula>
      <formula>0.5</formula>
    </cfRule>
    <cfRule type="cellIs" dxfId="436" priority="716" operator="between">
      <formula>0</formula>
      <formula>-0.5</formula>
    </cfRule>
    <cfRule type="cellIs" dxfId="435" priority="717" operator="lessThan">
      <formula>-0.5</formula>
    </cfRule>
  </conditionalFormatting>
  <conditionalFormatting sqref="AH3:AH1431">
    <cfRule type="cellIs" dxfId="434" priority="711" operator="greaterThanOrEqual">
      <formula>0.4</formula>
    </cfRule>
    <cfRule type="cellIs" dxfId="433" priority="712" operator="greaterThanOrEqual">
      <formula>0.2</formula>
    </cfRule>
  </conditionalFormatting>
  <conditionalFormatting sqref="V3:V1431">
    <cfRule type="cellIs" dxfId="432" priority="710" operator="greaterThanOrEqual">
      <formula>10</formula>
    </cfRule>
  </conditionalFormatting>
  <conditionalFormatting sqref="AB3:AB1431">
    <cfRule type="cellIs" dxfId="431" priority="706" operator="greaterThanOrEqual">
      <formula>5000</formula>
    </cfRule>
    <cfRule type="cellIs" dxfId="430" priority="707" operator="lessThanOrEqual">
      <formula>-5000</formula>
    </cfRule>
  </conditionalFormatting>
  <conditionalFormatting sqref="AB3:AB1431">
    <cfRule type="cellIs" dxfId="429" priority="708" operator="lessThan">
      <formula>0</formula>
    </cfRule>
    <cfRule type="cellIs" dxfId="428" priority="709" operator="greaterThan">
      <formula>0</formula>
    </cfRule>
  </conditionalFormatting>
  <conditionalFormatting sqref="AD3:AD1431">
    <cfRule type="cellIs" dxfId="427" priority="702" operator="greaterThanOrEqual">
      <formula>5000</formula>
    </cfRule>
    <cfRule type="cellIs" dxfId="426" priority="703" operator="lessThanOrEqual">
      <formula>-5000</formula>
    </cfRule>
  </conditionalFormatting>
  <conditionalFormatting sqref="AD3:AD1431">
    <cfRule type="cellIs" dxfId="425" priority="704" operator="lessThan">
      <formula>0</formula>
    </cfRule>
    <cfRule type="cellIs" dxfId="424" priority="705" operator="greaterThan">
      <formula>0</formula>
    </cfRule>
  </conditionalFormatting>
  <conditionalFormatting sqref="AF3:AF1431">
    <cfRule type="cellIs" dxfId="423" priority="698" operator="greaterThanOrEqual">
      <formula>5000</formula>
    </cfRule>
    <cfRule type="cellIs" dxfId="422" priority="699" operator="lessThanOrEqual">
      <formula>-5000</formula>
    </cfRule>
  </conditionalFormatting>
  <conditionalFormatting sqref="AF3:AF1431">
    <cfRule type="cellIs" dxfId="421" priority="700" operator="lessThan">
      <formula>0</formula>
    </cfRule>
    <cfRule type="cellIs" dxfId="420" priority="701" operator="greaterThan">
      <formula>0</formula>
    </cfRule>
  </conditionalFormatting>
  <conditionalFormatting sqref="AC3:AC1431">
    <cfRule type="cellIs" dxfId="419" priority="694" operator="greaterThanOrEqual">
      <formula>500</formula>
    </cfRule>
    <cfRule type="cellIs" dxfId="418" priority="695" operator="lessThanOrEqual">
      <formula>-500</formula>
    </cfRule>
  </conditionalFormatting>
  <conditionalFormatting sqref="AC3:AC1431">
    <cfRule type="cellIs" dxfId="417" priority="696" operator="lessThan">
      <formula>0</formula>
    </cfRule>
    <cfRule type="cellIs" dxfId="416" priority="697" operator="greaterThan">
      <formula>0</formula>
    </cfRule>
  </conditionalFormatting>
  <conditionalFormatting sqref="AE3:AE1431">
    <cfRule type="cellIs" dxfId="415" priority="692" operator="lessThan">
      <formula>0</formula>
    </cfRule>
    <cfRule type="cellIs" dxfId="414" priority="693" operator="greaterThan">
      <formula>0</formula>
    </cfRule>
  </conditionalFormatting>
  <conditionalFormatting sqref="AE3:AE1431">
    <cfRule type="cellIs" dxfId="413" priority="690" operator="greaterThanOrEqual">
      <formula>500</formula>
    </cfRule>
    <cfRule type="cellIs" dxfId="412" priority="691" operator="lessThanOrEqual">
      <formula>-500</formula>
    </cfRule>
  </conditionalFormatting>
  <conditionalFormatting sqref="AG3:AG1431">
    <cfRule type="cellIs" dxfId="411" priority="686" operator="greaterThanOrEqual">
      <formula>500</formula>
    </cfRule>
    <cfRule type="cellIs" dxfId="410" priority="687" operator="lessThanOrEqual">
      <formula>-500</formula>
    </cfRule>
  </conditionalFormatting>
  <conditionalFormatting sqref="AG3:AG1431">
    <cfRule type="cellIs" dxfId="409" priority="688" operator="lessThan">
      <formula>0</formula>
    </cfRule>
    <cfRule type="cellIs" dxfId="408" priority="689" operator="greaterThan">
      <formula>0</formula>
    </cfRule>
  </conditionalFormatting>
  <conditionalFormatting sqref="Y3:Y1431">
    <cfRule type="expression" dxfId="407" priority="685">
      <formula>IF(Y3=(YEAR(TODAY())-1),TRUE,FALSE)</formula>
    </cfRule>
  </conditionalFormatting>
  <conditionalFormatting sqref="S3:S1431">
    <cfRule type="cellIs" dxfId="406" priority="681" operator="lessThanOrEqual">
      <formula>-0.15</formula>
    </cfRule>
    <cfRule type="cellIs" dxfId="405" priority="682" operator="lessThanOrEqual">
      <formula>0</formula>
    </cfRule>
    <cfRule type="cellIs" dxfId="404" priority="683" operator="greaterThanOrEqual">
      <formula>0.08</formula>
    </cfRule>
    <cfRule type="cellIs" dxfId="403" priority="684" operator="greaterThanOrEqual">
      <formula>0.15</formula>
    </cfRule>
  </conditionalFormatting>
  <conditionalFormatting sqref="T3:T1431">
    <cfRule type="cellIs" dxfId="402" priority="677" operator="lessThanOrEqual">
      <formula>-0.15</formula>
    </cfRule>
    <cfRule type="cellIs" dxfId="401" priority="678" operator="lessThanOrEqual">
      <formula>0</formula>
    </cfRule>
    <cfRule type="cellIs" dxfId="400" priority="679" operator="greaterThanOrEqual">
      <formula>0.08</formula>
    </cfRule>
    <cfRule type="cellIs" dxfId="399" priority="680" operator="greaterThanOrEqual">
      <formula>0.15</formula>
    </cfRule>
  </conditionalFormatting>
  <conditionalFormatting sqref="AX3:AX1431">
    <cfRule type="containsText" dxfId="398" priority="854" operator="containsText" text="交叉向下">
      <formula>NOT(ISERROR(SEARCH("交叉向下",AX3)))</formula>
    </cfRule>
    <cfRule type="containsText" dxfId="397" priority="855" operator="containsText" text="交叉向上">
      <formula>NOT(ISERROR(SEARCH("交叉向上",AX3)))</formula>
    </cfRule>
    <cfRule type="containsText" dxfId="396" priority="861" operator="containsText" text="死亡交叉">
      <formula>NOT(ISERROR(SEARCH("死亡交叉",AX3)))</formula>
    </cfRule>
    <cfRule type="containsText" dxfId="395" priority="862" operator="containsText" text="黃金交叉">
      <formula>NOT(ISERROR(SEARCH("黃金交叉",AX3)))</formula>
    </cfRule>
  </conditionalFormatting>
  <conditionalFormatting sqref="BE3:BE1431">
    <cfRule type="containsText" dxfId="394" priority="659" operator="containsText" text="死亡交叉">
      <formula>NOT(ISERROR(SEARCH("死亡交叉",BE3)))</formula>
    </cfRule>
    <cfRule type="containsText" dxfId="393" priority="660" operator="containsText" text="黃金交叉">
      <formula>NOT(ISERROR(SEARCH("黃金交叉",BE3)))</formula>
    </cfRule>
  </conditionalFormatting>
  <conditionalFormatting sqref="BE3:BE1431">
    <cfRule type="containsText" dxfId="392" priority="657" operator="containsText" text="交叉向下">
      <formula>NOT(ISERROR(SEARCH("交叉向下",BE3)))</formula>
    </cfRule>
    <cfRule type="containsText" dxfId="391" priority="658" operator="containsText" text="交叉向上">
      <formula>NOT(ISERROR(SEARCH("交叉向上",BE3)))</formula>
    </cfRule>
  </conditionalFormatting>
  <conditionalFormatting sqref="BF3:BF1431">
    <cfRule type="containsText" dxfId="390" priority="655" operator="containsText" text="死亡交叉">
      <formula>NOT(ISERROR(SEARCH("死亡交叉",BF3)))</formula>
    </cfRule>
    <cfRule type="containsText" dxfId="389" priority="656" operator="containsText" text="黃金交叉">
      <formula>NOT(ISERROR(SEARCH("黃金交叉",BF3)))</formula>
    </cfRule>
  </conditionalFormatting>
  <conditionalFormatting sqref="BF3:BF1431">
    <cfRule type="containsText" dxfId="388" priority="654" operator="containsText" text="下">
      <formula>NOT(ISERROR(SEARCH("下",BF3)))</formula>
    </cfRule>
  </conditionalFormatting>
  <conditionalFormatting sqref="BF3:BF1431">
    <cfRule type="containsText" dxfId="387" priority="650" operator="containsText" text="靠近超賣區">
      <formula>NOT(ISERROR(SEARCH("靠近超賣區",BF3)))</formula>
    </cfRule>
    <cfRule type="containsText" dxfId="386" priority="651" operator="containsText" text="靠近超買區">
      <formula>NOT(ISERROR(SEARCH("靠近超買區",BF3)))</formula>
    </cfRule>
    <cfRule type="containsText" dxfId="385" priority="652" operator="containsText" text="超賣區">
      <formula>NOT(ISERROR(SEARCH("超賣區",BF3)))</formula>
    </cfRule>
    <cfRule type="containsText" dxfId="384" priority="653" operator="containsText" text="超買區">
      <formula>NOT(ISERROR(SEARCH("超買區",BF3)))</formula>
    </cfRule>
  </conditionalFormatting>
  <conditionalFormatting sqref="BG3:BG1431">
    <cfRule type="containsBlanks" dxfId="383" priority="647">
      <formula>LEN(TRIM(BG3))=0</formula>
    </cfRule>
    <cfRule type="cellIs" dxfId="382" priority="648" operator="greaterThanOrEqual">
      <formula>5</formula>
    </cfRule>
    <cfRule type="cellIs" dxfId="381" priority="649" operator="greaterThanOrEqual">
      <formula>3</formula>
    </cfRule>
  </conditionalFormatting>
  <conditionalFormatting sqref="CH3:CH1431">
    <cfRule type="containsText" dxfId="380" priority="347" operator="containsText" text="轉空">
      <formula>NOT(ISERROR(SEARCH("轉空",CH3)))</formula>
    </cfRule>
    <cfRule type="containsText" dxfId="379" priority="348" operator="containsText" text="轉多">
      <formula>NOT(ISERROR(SEARCH("轉多",CH3)))</formula>
    </cfRule>
    <cfRule type="containsText" dxfId="378" priority="428" operator="containsText" text="多方">
      <formula>NOT(ISERROR(SEARCH("多方",CH3)))</formula>
    </cfRule>
    <cfRule type="containsText" dxfId="377" priority="429" operator="containsText" text="空方">
      <formula>NOT(ISERROR(SEARCH("空方",CH3)))</formula>
    </cfRule>
  </conditionalFormatting>
  <conditionalFormatting sqref="AW3:AW1431">
    <cfRule type="containsText" dxfId="376" priority="409" operator="containsText" text="空">
      <formula>NOT(ISERROR(SEARCH("空",AW3)))</formula>
    </cfRule>
    <cfRule type="containsText" dxfId="375" priority="410" operator="containsText" text="夜">
      <formula>NOT(ISERROR(SEARCH("夜",AW3)))</formula>
    </cfRule>
    <cfRule type="containsText" dxfId="374" priority="419" operator="containsText" text="黑">
      <formula>NOT(ISERROR(SEARCH("黑",AW3)))</formula>
    </cfRule>
    <cfRule type="containsText" dxfId="373" priority="420" operator="containsText" text="劍">
      <formula>NOT(ISERROR(SEARCH("劍",AW3)))</formula>
    </cfRule>
    <cfRule type="containsText" dxfId="372" priority="422" operator="containsText" text="吊">
      <formula>NOT(ISERROR(SEARCH("吊",AW3)))</formula>
    </cfRule>
  </conditionalFormatting>
  <conditionalFormatting sqref="AW3:AW1431">
    <cfRule type="containsText" dxfId="371" priority="421" operator="containsText" text="跌">
      <formula>NOT(ISERROR(SEARCH("跌",AW3)))</formula>
    </cfRule>
  </conditionalFormatting>
  <conditionalFormatting sqref="AW3:AW1431">
    <cfRule type="containsText" dxfId="370" priority="423" operator="containsText" text="墓">
      <formula>NOT(ISERROR(SEARCH("墓",AW3)))</formula>
    </cfRule>
  </conditionalFormatting>
  <conditionalFormatting sqref="AW3:AW1431">
    <cfRule type="containsText" dxfId="369" priority="411" operator="containsText" text="紅">
      <formula>NOT(ISERROR(SEARCH("紅",AW3)))</formula>
    </cfRule>
    <cfRule type="containsText" dxfId="368" priority="412" operator="containsText" text="多">
      <formula>NOT(ISERROR(SEARCH("多",AW3)))</formula>
    </cfRule>
    <cfRule type="containsText" dxfId="367" priority="413" operator="containsText" text="漲">
      <formula>NOT(ISERROR(SEARCH("漲",AW3)))</formula>
    </cfRule>
    <cfRule type="containsText" dxfId="366" priority="414" operator="containsText" text="晨">
      <formula>NOT(ISERROR(SEARCH("晨",AW3)))</formula>
    </cfRule>
    <cfRule type="containsText" dxfId="365" priority="415" operator="containsText" text="旭">
      <formula>NOT(ISERROR(SEARCH("旭",AW3)))</formula>
    </cfRule>
    <cfRule type="containsText" dxfId="364" priority="416" operator="containsText" text="阻">
      <formula>NOT(ISERROR(SEARCH("阻",AW3)))</formula>
    </cfRule>
    <cfRule type="containsText" dxfId="363" priority="417" operator="containsText" text="T">
      <formula>NOT(ISERROR(SEARCH("T",AW3)))</formula>
    </cfRule>
    <cfRule type="containsText" dxfId="362" priority="418" operator="containsText" text="蜻蜓線">
      <formula>NOT(ISERROR(SEARCH("蜻蜓線",AW3)))</formula>
    </cfRule>
  </conditionalFormatting>
  <conditionalFormatting sqref="AZ3:AZ1431">
    <cfRule type="containsText" dxfId="361" priority="364" operator="containsText" text="空">
      <formula>NOT(ISERROR(SEARCH("空",AZ3)))</formula>
    </cfRule>
    <cfRule type="containsText" dxfId="360" priority="365" operator="containsText" text="夜">
      <formula>NOT(ISERROR(SEARCH("夜",AZ3)))</formula>
    </cfRule>
    <cfRule type="containsText" dxfId="359" priority="374" operator="containsText" text="黑">
      <formula>NOT(ISERROR(SEARCH("黑",AZ3)))</formula>
    </cfRule>
    <cfRule type="containsText" dxfId="358" priority="375" operator="containsText" text="劍">
      <formula>NOT(ISERROR(SEARCH("劍",AZ3)))</formula>
    </cfRule>
    <cfRule type="containsText" dxfId="357" priority="377" operator="containsText" text="吊">
      <formula>NOT(ISERROR(SEARCH("吊",AZ3)))</formula>
    </cfRule>
  </conditionalFormatting>
  <conditionalFormatting sqref="AZ3:AZ1431">
    <cfRule type="containsText" dxfId="356" priority="376" operator="containsText" text="跌">
      <formula>NOT(ISERROR(SEARCH("跌",AZ3)))</formula>
    </cfRule>
  </conditionalFormatting>
  <conditionalFormatting sqref="AZ3:AZ1431">
    <cfRule type="containsText" dxfId="355" priority="378" operator="containsText" text="墓">
      <formula>NOT(ISERROR(SEARCH("墓",AZ3)))</formula>
    </cfRule>
  </conditionalFormatting>
  <conditionalFormatting sqref="AZ3:AZ1431">
    <cfRule type="containsText" dxfId="354" priority="366" operator="containsText" text="紅">
      <formula>NOT(ISERROR(SEARCH("紅",AZ3)))</formula>
    </cfRule>
    <cfRule type="containsText" dxfId="353" priority="367" operator="containsText" text="多">
      <formula>NOT(ISERROR(SEARCH("多",AZ3)))</formula>
    </cfRule>
    <cfRule type="containsText" dxfId="352" priority="368" operator="containsText" text="漲">
      <formula>NOT(ISERROR(SEARCH("漲",AZ3)))</formula>
    </cfRule>
    <cfRule type="containsText" dxfId="351" priority="369" operator="containsText" text="晨">
      <formula>NOT(ISERROR(SEARCH("晨",AZ3)))</formula>
    </cfRule>
    <cfRule type="containsText" dxfId="350" priority="370" operator="containsText" text="旭">
      <formula>NOT(ISERROR(SEARCH("旭",AZ3)))</formula>
    </cfRule>
    <cfRule type="containsText" dxfId="349" priority="371" operator="containsText" text="阻">
      <formula>NOT(ISERROR(SEARCH("阻",AZ3)))</formula>
    </cfRule>
    <cfRule type="containsText" dxfId="348" priority="372" operator="containsText" text="T">
      <formula>NOT(ISERROR(SEARCH("T",AZ3)))</formula>
    </cfRule>
    <cfRule type="containsText" dxfId="347" priority="373" operator="containsText" text="蜻蜓線">
      <formula>NOT(ISERROR(SEARCH("蜻蜓線",AZ3)))</formula>
    </cfRule>
  </conditionalFormatting>
  <conditionalFormatting sqref="BD3:BD1431">
    <cfRule type="containsText" dxfId="346" priority="349" operator="containsText" text="空">
      <formula>NOT(ISERROR(SEARCH("空",BD3)))</formula>
    </cfRule>
    <cfRule type="containsText" dxfId="345" priority="350" operator="containsText" text="夜">
      <formula>NOT(ISERROR(SEARCH("夜",BD3)))</formula>
    </cfRule>
    <cfRule type="containsText" dxfId="344" priority="359" operator="containsText" text="黑">
      <formula>NOT(ISERROR(SEARCH("黑",BD3)))</formula>
    </cfRule>
    <cfRule type="containsText" dxfId="343" priority="360" operator="containsText" text="劍">
      <formula>NOT(ISERROR(SEARCH("劍",BD3)))</formula>
    </cfRule>
    <cfRule type="containsText" dxfId="342" priority="362" operator="containsText" text="吊">
      <formula>NOT(ISERROR(SEARCH("吊",BD3)))</formula>
    </cfRule>
  </conditionalFormatting>
  <conditionalFormatting sqref="BD3:BD1431">
    <cfRule type="containsText" dxfId="341" priority="361" operator="containsText" text="跌">
      <formula>NOT(ISERROR(SEARCH("跌",BD3)))</formula>
    </cfRule>
  </conditionalFormatting>
  <conditionalFormatting sqref="BD3:BD1431">
    <cfRule type="containsText" dxfId="340" priority="363" operator="containsText" text="墓">
      <formula>NOT(ISERROR(SEARCH("墓",BD3)))</formula>
    </cfRule>
  </conditionalFormatting>
  <conditionalFormatting sqref="BD3:BD1431">
    <cfRule type="containsText" dxfId="339" priority="351" operator="containsText" text="紅">
      <formula>NOT(ISERROR(SEARCH("紅",BD3)))</formula>
    </cfRule>
    <cfRule type="containsText" dxfId="338" priority="352" operator="containsText" text="多">
      <formula>NOT(ISERROR(SEARCH("多",BD3)))</formula>
    </cfRule>
    <cfRule type="containsText" dxfId="337" priority="353" operator="containsText" text="漲">
      <formula>NOT(ISERROR(SEARCH("漲",BD3)))</formula>
    </cfRule>
    <cfRule type="containsText" dxfId="336" priority="354" operator="containsText" text="晨">
      <formula>NOT(ISERROR(SEARCH("晨",BD3)))</formula>
    </cfRule>
    <cfRule type="containsText" dxfId="335" priority="355" operator="containsText" text="旭">
      <formula>NOT(ISERROR(SEARCH("旭",BD3)))</formula>
    </cfRule>
    <cfRule type="containsText" dxfId="334" priority="356" operator="containsText" text="阻">
      <formula>NOT(ISERROR(SEARCH("阻",BD3)))</formula>
    </cfRule>
    <cfRule type="containsText" dxfId="333" priority="357" operator="containsText" text="T">
      <formula>NOT(ISERROR(SEARCH("T",BD3)))</formula>
    </cfRule>
    <cfRule type="containsText" dxfId="332" priority="358" operator="containsText" text="蜻蜓線">
      <formula>NOT(ISERROR(SEARCH("蜻蜓線",BD3)))</formula>
    </cfRule>
  </conditionalFormatting>
  <conditionalFormatting sqref="CI3:CI1431">
    <cfRule type="containsText" dxfId="331" priority="343" operator="containsText" text="轉空">
      <formula>NOT(ISERROR(SEARCH("轉空",CI3)))</formula>
    </cfRule>
    <cfRule type="containsText" dxfId="330" priority="344" operator="containsText" text="轉多">
      <formula>NOT(ISERROR(SEARCH("轉多",CI3)))</formula>
    </cfRule>
    <cfRule type="containsText" dxfId="329" priority="345" operator="containsText" text="多方">
      <formula>NOT(ISERROR(SEARCH("多方",CI3)))</formula>
    </cfRule>
    <cfRule type="containsText" dxfId="328" priority="346" operator="containsText" text="空方">
      <formula>NOT(ISERROR(SEARCH("空方",CI3)))</formula>
    </cfRule>
  </conditionalFormatting>
  <conditionalFormatting sqref="CJ3:CJ1431">
    <cfRule type="containsText" dxfId="327" priority="339" operator="containsText" text="轉空">
      <formula>NOT(ISERROR(SEARCH("轉空",CJ3)))</formula>
    </cfRule>
    <cfRule type="containsText" dxfId="326" priority="340" operator="containsText" text="轉多">
      <formula>NOT(ISERROR(SEARCH("轉多",CJ3)))</formula>
    </cfRule>
    <cfRule type="containsText" dxfId="325" priority="341" operator="containsText" text="多方">
      <formula>NOT(ISERROR(SEARCH("多方",CJ3)))</formula>
    </cfRule>
    <cfRule type="containsText" dxfId="324" priority="342" operator="containsText" text="空方">
      <formula>NOT(ISERROR(SEARCH("空方",CJ3)))</formula>
    </cfRule>
  </conditionalFormatting>
  <conditionalFormatting sqref="CG3:CG1431">
    <cfRule type="containsText" dxfId="323" priority="333" operator="containsText" text="空">
      <formula>NOT(ISERROR(SEARCH("空",CG3)))</formula>
    </cfRule>
    <cfRule type="containsText" dxfId="322" priority="334" operator="containsText" text="多">
      <formula>NOT(ISERROR(SEARCH("多",CG3)))</formula>
    </cfRule>
  </conditionalFormatting>
  <conditionalFormatting sqref="BW3:BW1431">
    <cfRule type="containsText" dxfId="321" priority="331" operator="containsText" text="多">
      <formula>NOT(ISERROR(SEARCH("多",BW3)))</formula>
    </cfRule>
    <cfRule type="containsText" dxfId="320" priority="332" operator="containsText" text="空">
      <formula>NOT(ISERROR(SEARCH("空",BW3)))</formula>
    </cfRule>
  </conditionalFormatting>
  <conditionalFormatting sqref="C4:G10">
    <cfRule type="cellIs" dxfId="319" priority="307" operator="greaterThanOrEqual">
      <formula>0.8</formula>
    </cfRule>
    <cfRule type="cellIs" dxfId="318" priority="308" operator="between">
      <formula>0.5</formula>
      <formula>0.8</formula>
    </cfRule>
    <cfRule type="cellIs" dxfId="317" priority="309" operator="between">
      <formula>0</formula>
      <formula>0.5</formula>
    </cfRule>
    <cfRule type="cellIs" dxfId="316" priority="328" operator="between">
      <formula>0</formula>
      <formula>-0.1</formula>
    </cfRule>
    <cfRule type="cellIs" dxfId="315" priority="329" operator="lessThan">
      <formula>-0.1</formula>
    </cfRule>
  </conditionalFormatting>
  <conditionalFormatting sqref="H4:M10">
    <cfRule type="cellIs" dxfId="301" priority="302" operator="greaterThanOrEqual">
      <formula>0.8</formula>
    </cfRule>
    <cfRule type="cellIs" dxfId="300" priority="303" operator="between">
      <formula>0.5</formula>
      <formula>0.8</formula>
    </cfRule>
    <cfRule type="cellIs" dxfId="299" priority="304" operator="between">
      <formula>0</formula>
      <formula>0.5</formula>
    </cfRule>
    <cfRule type="cellIs" dxfId="298" priority="305" operator="between">
      <formula>0</formula>
      <formula>-0.3</formula>
    </cfRule>
    <cfRule type="cellIs" dxfId="297" priority="306" operator="lessThan">
      <formula>-0.3</formula>
    </cfRule>
  </conditionalFormatting>
  <conditionalFormatting sqref="N4:R10">
    <cfRule type="cellIs" dxfId="296" priority="297" operator="greaterThanOrEqual">
      <formula>0.8</formula>
    </cfRule>
    <cfRule type="cellIs" dxfId="295" priority="298" operator="between">
      <formula>0.5</formula>
      <formula>0.8</formula>
    </cfRule>
    <cfRule type="cellIs" dxfId="294" priority="299" operator="between">
      <formula>0</formula>
      <formula>0.5</formula>
    </cfRule>
    <cfRule type="cellIs" dxfId="293" priority="300" operator="between">
      <formula>0</formula>
      <formula>-0.5</formula>
    </cfRule>
    <cfRule type="cellIs" dxfId="292" priority="301" operator="lessThan">
      <formula>-0.5</formula>
    </cfRule>
  </conditionalFormatting>
  <conditionalFormatting sqref="AH4:AH10">
    <cfRule type="cellIs" dxfId="287" priority="294" operator="greaterThanOrEqual">
      <formula>0.4</formula>
    </cfRule>
    <cfRule type="cellIs" dxfId="286" priority="295" operator="greaterThanOrEqual">
      <formula>0.2</formula>
    </cfRule>
  </conditionalFormatting>
  <conditionalFormatting sqref="V4:V10">
    <cfRule type="cellIs" dxfId="285" priority="287" operator="greaterThanOrEqual">
      <formula>10</formula>
    </cfRule>
  </conditionalFormatting>
  <conditionalFormatting sqref="AB4:AB10">
    <cfRule type="cellIs" dxfId="228" priority="225" operator="greaterThanOrEqual">
      <formula>5000</formula>
    </cfRule>
    <cfRule type="cellIs" dxfId="227" priority="226" operator="lessThanOrEqual">
      <formula>-5000</formula>
    </cfRule>
  </conditionalFormatting>
  <conditionalFormatting sqref="AB4:AB10">
    <cfRule type="cellIs" dxfId="226" priority="227" operator="lessThan">
      <formula>0</formula>
    </cfRule>
    <cfRule type="cellIs" dxfId="225" priority="228" operator="greaterThan">
      <formula>0</formula>
    </cfRule>
  </conditionalFormatting>
  <conditionalFormatting sqref="AD4:AD10">
    <cfRule type="cellIs" dxfId="224" priority="221" operator="greaterThanOrEqual">
      <formula>5000</formula>
    </cfRule>
    <cfRule type="cellIs" dxfId="223" priority="222" operator="lessThanOrEqual">
      <formula>-5000</formula>
    </cfRule>
  </conditionalFormatting>
  <conditionalFormatting sqref="AD4:AD10">
    <cfRule type="cellIs" dxfId="222" priority="223" operator="lessThan">
      <formula>0</formula>
    </cfRule>
    <cfRule type="cellIs" dxfId="221" priority="224" operator="greaterThan">
      <formula>0</formula>
    </cfRule>
  </conditionalFormatting>
  <conditionalFormatting sqref="AF4:AF10">
    <cfRule type="cellIs" dxfId="220" priority="217" operator="greaterThanOrEqual">
      <formula>5000</formula>
    </cfRule>
    <cfRule type="cellIs" dxfId="219" priority="218" operator="lessThanOrEqual">
      <formula>-5000</formula>
    </cfRule>
  </conditionalFormatting>
  <conditionalFormatting sqref="AF4:AF10">
    <cfRule type="cellIs" dxfId="218" priority="219" operator="lessThan">
      <formula>0</formula>
    </cfRule>
    <cfRule type="cellIs" dxfId="217" priority="220" operator="greaterThan">
      <formula>0</formula>
    </cfRule>
  </conditionalFormatting>
  <conditionalFormatting sqref="AC4:AC10">
    <cfRule type="cellIs" dxfId="216" priority="213" operator="greaterThanOrEqual">
      <formula>500</formula>
    </cfRule>
    <cfRule type="cellIs" dxfId="215" priority="214" operator="lessThanOrEqual">
      <formula>-500</formula>
    </cfRule>
  </conditionalFormatting>
  <conditionalFormatting sqref="AC4:AC10">
    <cfRule type="cellIs" dxfId="214" priority="215" operator="lessThan">
      <formula>0</formula>
    </cfRule>
    <cfRule type="cellIs" dxfId="213" priority="216" operator="greaterThan">
      <formula>0</formula>
    </cfRule>
  </conditionalFormatting>
  <conditionalFormatting sqref="AE4:AE10">
    <cfRule type="cellIs" dxfId="212" priority="211" operator="lessThan">
      <formula>0</formula>
    </cfRule>
    <cfRule type="cellIs" dxfId="211" priority="212" operator="greaterThan">
      <formula>0</formula>
    </cfRule>
  </conditionalFormatting>
  <conditionalFormatting sqref="AE4:AE10">
    <cfRule type="cellIs" dxfId="210" priority="209" operator="greaterThanOrEqual">
      <formula>500</formula>
    </cfRule>
    <cfRule type="cellIs" dxfId="209" priority="210" operator="lessThanOrEqual">
      <formula>-500</formula>
    </cfRule>
  </conditionalFormatting>
  <conditionalFormatting sqref="AG4:AG10">
    <cfRule type="cellIs" dxfId="208" priority="205" operator="greaterThanOrEqual">
      <formula>500</formula>
    </cfRule>
    <cfRule type="cellIs" dxfId="207" priority="206" operator="lessThanOrEqual">
      <formula>-500</formula>
    </cfRule>
  </conditionalFormatting>
  <conditionalFormatting sqref="AG4:AG10">
    <cfRule type="cellIs" dxfId="206" priority="207" operator="lessThan">
      <formula>0</formula>
    </cfRule>
    <cfRule type="cellIs" dxfId="205" priority="208" operator="greaterThan">
      <formula>0</formula>
    </cfRule>
  </conditionalFormatting>
  <conditionalFormatting sqref="Y4:Y10">
    <cfRule type="expression" dxfId="204" priority="204">
      <formula>IF(Y4=(YEAR(TODAY())-1),TRUE,FALSE)</formula>
    </cfRule>
  </conditionalFormatting>
  <conditionalFormatting sqref="S4:S10">
    <cfRule type="cellIs" dxfId="192" priority="190" operator="lessThanOrEqual">
      <formula>-0.15</formula>
    </cfRule>
    <cfRule type="cellIs" dxfId="191" priority="191" operator="lessThanOrEqual">
      <formula>0</formula>
    </cfRule>
    <cfRule type="cellIs" dxfId="190" priority="192" operator="greaterThanOrEqual">
      <formula>0.08</formula>
    </cfRule>
    <cfRule type="cellIs" dxfId="189" priority="193" operator="greaterThanOrEqual">
      <formula>0.15</formula>
    </cfRule>
  </conditionalFormatting>
  <conditionalFormatting sqref="T4:T10">
    <cfRule type="cellIs" dxfId="188" priority="186" operator="lessThanOrEqual">
      <formula>-0.15</formula>
    </cfRule>
    <cfRule type="cellIs" dxfId="187" priority="187" operator="lessThanOrEqual">
      <formula>0</formula>
    </cfRule>
    <cfRule type="cellIs" dxfId="186" priority="188" operator="greaterThanOrEqual">
      <formula>0.08</formula>
    </cfRule>
    <cfRule type="cellIs" dxfId="185" priority="189" operator="greaterThanOrEqual">
      <formula>0.15</formula>
    </cfRule>
  </conditionalFormatting>
  <conditionalFormatting sqref="C4:G10">
    <cfRule type="cellIs" dxfId="161" priority="157" operator="greaterThanOrEqual">
      <formula>0.8</formula>
    </cfRule>
    <cfRule type="cellIs" dxfId="160" priority="158" operator="between">
      <formula>0.5</formula>
      <formula>0.8</formula>
    </cfRule>
    <cfRule type="cellIs" dxfId="159" priority="159" operator="between">
      <formula>0</formula>
      <formula>0.5</formula>
    </cfRule>
    <cfRule type="cellIs" dxfId="158" priority="160" operator="between">
      <formula>0</formula>
      <formula>-0.1</formula>
    </cfRule>
    <cfRule type="cellIs" dxfId="157" priority="161" operator="lessThan">
      <formula>-0.1</formula>
    </cfRule>
  </conditionalFormatting>
  <conditionalFormatting sqref="H4:M10">
    <cfRule type="cellIs" dxfId="156" priority="152" operator="greaterThanOrEqual">
      <formula>0.8</formula>
    </cfRule>
    <cfRule type="cellIs" dxfId="155" priority="153" operator="between">
      <formula>0.5</formula>
      <formula>0.8</formula>
    </cfRule>
    <cfRule type="cellIs" dxfId="154" priority="154" operator="between">
      <formula>0</formula>
      <formula>0.5</formula>
    </cfRule>
    <cfRule type="cellIs" dxfId="153" priority="155" operator="between">
      <formula>0</formula>
      <formula>-0.3</formula>
    </cfRule>
    <cfRule type="cellIs" dxfId="152" priority="156" operator="lessThan">
      <formula>-0.3</formula>
    </cfRule>
  </conditionalFormatting>
  <conditionalFormatting sqref="N4:R10">
    <cfRule type="cellIs" dxfId="151" priority="147" operator="greaterThanOrEqual">
      <formula>0.8</formula>
    </cfRule>
    <cfRule type="cellIs" dxfId="150" priority="148" operator="between">
      <formula>0.5</formula>
      <formula>0.8</formula>
    </cfRule>
    <cfRule type="cellIs" dxfId="149" priority="149" operator="between">
      <formula>0</formula>
      <formula>0.5</formula>
    </cfRule>
    <cfRule type="cellIs" dxfId="148" priority="150" operator="between">
      <formula>0</formula>
      <formula>-0.5</formula>
    </cfRule>
    <cfRule type="cellIs" dxfId="147" priority="151" operator="lessThan">
      <formula>-0.5</formula>
    </cfRule>
  </conditionalFormatting>
  <conditionalFormatting sqref="AH4:AH10">
    <cfRule type="cellIs" dxfId="146" priority="145" operator="greaterThanOrEqual">
      <formula>0.4</formula>
    </cfRule>
    <cfRule type="cellIs" dxfId="145" priority="146" operator="greaterThanOrEqual">
      <formula>0.2</formula>
    </cfRule>
  </conditionalFormatting>
  <conditionalFormatting sqref="V4:V10">
    <cfRule type="cellIs" dxfId="144" priority="144" operator="greaterThanOrEqual">
      <formula>10</formula>
    </cfRule>
  </conditionalFormatting>
  <conditionalFormatting sqref="AB4:AB10">
    <cfRule type="cellIs" dxfId="143" priority="140" operator="greaterThanOrEqual">
      <formula>5000</formula>
    </cfRule>
    <cfRule type="cellIs" dxfId="142" priority="141" operator="lessThanOrEqual">
      <formula>-5000</formula>
    </cfRule>
  </conditionalFormatting>
  <conditionalFormatting sqref="AB4:AB10">
    <cfRule type="cellIs" dxfId="141" priority="142" operator="lessThan">
      <formula>0</formula>
    </cfRule>
    <cfRule type="cellIs" dxfId="140" priority="143" operator="greaterThan">
      <formula>0</formula>
    </cfRule>
  </conditionalFormatting>
  <conditionalFormatting sqref="AD4:AD10">
    <cfRule type="cellIs" dxfId="139" priority="136" operator="greaterThanOrEqual">
      <formula>5000</formula>
    </cfRule>
    <cfRule type="cellIs" dxfId="138" priority="137" operator="lessThanOrEqual">
      <formula>-5000</formula>
    </cfRule>
  </conditionalFormatting>
  <conditionalFormatting sqref="AD4:AD10">
    <cfRule type="cellIs" dxfId="137" priority="138" operator="lessThan">
      <formula>0</formula>
    </cfRule>
    <cfRule type="cellIs" dxfId="136" priority="139" operator="greaterThan">
      <formula>0</formula>
    </cfRule>
  </conditionalFormatting>
  <conditionalFormatting sqref="AF4:AF10">
    <cfRule type="cellIs" dxfId="135" priority="132" operator="greaterThanOrEqual">
      <formula>5000</formula>
    </cfRule>
    <cfRule type="cellIs" dxfId="134" priority="133" operator="lessThanOrEqual">
      <formula>-5000</formula>
    </cfRule>
  </conditionalFormatting>
  <conditionalFormatting sqref="AF4:AF10">
    <cfRule type="cellIs" dxfId="133" priority="134" operator="lessThan">
      <formula>0</formula>
    </cfRule>
    <cfRule type="cellIs" dxfId="132" priority="135" operator="greaterThan">
      <formula>0</formula>
    </cfRule>
  </conditionalFormatting>
  <conditionalFormatting sqref="AC4:AC10">
    <cfRule type="cellIs" dxfId="131" priority="128" operator="greaterThanOrEqual">
      <formula>500</formula>
    </cfRule>
    <cfRule type="cellIs" dxfId="130" priority="129" operator="lessThanOrEqual">
      <formula>-500</formula>
    </cfRule>
  </conditionalFormatting>
  <conditionalFormatting sqref="AC4:AC10">
    <cfRule type="cellIs" dxfId="129" priority="130" operator="lessThan">
      <formula>0</formula>
    </cfRule>
    <cfRule type="cellIs" dxfId="128" priority="131" operator="greaterThan">
      <formula>0</formula>
    </cfRule>
  </conditionalFormatting>
  <conditionalFormatting sqref="AE4:AE10">
    <cfRule type="cellIs" dxfId="127" priority="126" operator="lessThan">
      <formula>0</formula>
    </cfRule>
    <cfRule type="cellIs" dxfId="126" priority="127" operator="greaterThan">
      <formula>0</formula>
    </cfRule>
  </conditionalFormatting>
  <conditionalFormatting sqref="AE4:AE10">
    <cfRule type="cellIs" dxfId="125" priority="124" operator="greaterThanOrEqual">
      <formula>500</formula>
    </cfRule>
    <cfRule type="cellIs" dxfId="124" priority="125" operator="lessThanOrEqual">
      <formula>-500</formula>
    </cfRule>
  </conditionalFormatting>
  <conditionalFormatting sqref="AG4:AG10">
    <cfRule type="cellIs" dxfId="123" priority="120" operator="greaterThanOrEqual">
      <formula>500</formula>
    </cfRule>
    <cfRule type="cellIs" dxfId="122" priority="121" operator="lessThanOrEqual">
      <formula>-500</formula>
    </cfRule>
  </conditionalFormatting>
  <conditionalFormatting sqref="AG4:AG10">
    <cfRule type="cellIs" dxfId="121" priority="122" operator="lessThan">
      <formula>0</formula>
    </cfRule>
    <cfRule type="cellIs" dxfId="120" priority="123" operator="greaterThan">
      <formula>0</formula>
    </cfRule>
  </conditionalFormatting>
  <conditionalFormatting sqref="Y4:Y10">
    <cfRule type="expression" dxfId="119" priority="119">
      <formula>IF(Y4=(YEAR(TODAY())-1),TRUE,FALSE)</formula>
    </cfRule>
  </conditionalFormatting>
  <conditionalFormatting sqref="S4:S10">
    <cfRule type="cellIs" dxfId="118" priority="115" operator="lessThanOrEqual">
      <formula>-0.15</formula>
    </cfRule>
    <cfRule type="cellIs" dxfId="117" priority="116" operator="lessThanOrEqual">
      <formula>0</formula>
    </cfRule>
    <cfRule type="cellIs" dxfId="116" priority="117" operator="greaterThanOrEqual">
      <formula>0.08</formula>
    </cfRule>
    <cfRule type="cellIs" dxfId="115" priority="118" operator="greaterThanOrEqual">
      <formula>0.15</formula>
    </cfRule>
  </conditionalFormatting>
  <conditionalFormatting sqref="T4:T10">
    <cfRule type="cellIs" dxfId="114" priority="111" operator="lessThanOrEqual">
      <formula>-0.15</formula>
    </cfRule>
    <cfRule type="cellIs" dxfId="113" priority="112" operator="lessThanOrEqual">
      <formula>0</formula>
    </cfRule>
    <cfRule type="cellIs" dxfId="112" priority="113" operator="greaterThanOrEqual">
      <formula>0.08</formula>
    </cfRule>
    <cfRule type="cellIs" dxfId="111" priority="114" operator="greaterThanOrEqual">
      <formula>0.15</formula>
    </cfRule>
  </conditionalFormatting>
  <conditionalFormatting sqref="AT3:AT1431">
    <cfRule type="containsText" dxfId="31" priority="26" operator="containsText" text="升">
      <formula>NOT(ISERROR(SEARCH("升",AT3)))</formula>
    </cfRule>
  </conditionalFormatting>
  <conditionalFormatting sqref="AT3:AT1431">
    <cfRule type="containsText" dxfId="30" priority="23" operator="containsText" text="轉降">
      <formula>NOT(ISERROR(SEARCH("轉降",AT3)))</formula>
    </cfRule>
    <cfRule type="containsText" dxfId="29" priority="24" operator="containsText" text="轉升">
      <formula>NOT(ISERROR(SEARCH("轉升",AT3)))</formula>
    </cfRule>
    <cfRule type="containsText" dxfId="28" priority="25" operator="containsText" text="降">
      <formula>NOT(ISERROR(SEARCH("降",AT3)))</formula>
    </cfRule>
  </conditionalFormatting>
  <conditionalFormatting sqref="AS3:AS1431">
    <cfRule type="containsText" dxfId="27" priority="18" operator="containsText" text="升">
      <formula>NOT(ISERROR(SEARCH("升",AS3)))</formula>
    </cfRule>
  </conditionalFormatting>
  <conditionalFormatting sqref="AS3:AS1431">
    <cfRule type="containsText" dxfId="26" priority="13" operator="containsText" text="轉升+1">
      <formula>NOT(ISERROR(SEARCH("轉升+1",AS3)))</formula>
    </cfRule>
    <cfRule type="containsText" dxfId="25" priority="14" operator="containsText" text="轉降-1">
      <formula>NOT(ISERROR(SEARCH("轉降-1",AS3)))</formula>
    </cfRule>
    <cfRule type="containsText" dxfId="24" priority="17" operator="containsText" text="降">
      <formula>NOT(ISERROR(SEARCH("降",AS3)))</formula>
    </cfRule>
  </conditionalFormatting>
  <conditionalFormatting sqref="AS3:AS1431">
    <cfRule type="containsText" dxfId="23" priority="11" operator="containsText" text="轉升+3">
      <formula>NOT(ISERROR(SEARCH("轉升+3",AS3)))</formula>
    </cfRule>
    <cfRule type="containsText" dxfId="22" priority="12" operator="containsText" text="轉升+2">
      <formula>NOT(ISERROR(SEARCH("轉升+2",AS3)))</formula>
    </cfRule>
    <cfRule type="containsText" dxfId="21" priority="15" operator="containsText" text="轉降-2">
      <formula>NOT(ISERROR(SEARCH("轉降-2",AS3)))</formula>
    </cfRule>
    <cfRule type="containsText" dxfId="20" priority="16" operator="containsText" text="轉降-3">
      <formula>NOT(ISERROR(SEARCH("轉降-3",AS3)))</formula>
    </cfRule>
  </conditionalFormatting>
  <conditionalFormatting sqref="AU3:AU1431">
    <cfRule type="containsText" dxfId="19" priority="10" operator="containsText" text="升">
      <formula>NOT(ISERROR(SEARCH("升",AU3)))</formula>
    </cfRule>
  </conditionalFormatting>
  <conditionalFormatting sqref="AU3:AU1431">
    <cfRule type="containsText" dxfId="18" priority="7" operator="containsText" text="轉降">
      <formula>NOT(ISERROR(SEARCH("轉降",AU3)))</formula>
    </cfRule>
    <cfRule type="containsText" dxfId="17" priority="8" operator="containsText" text="轉升">
      <formula>NOT(ISERROR(SEARCH("轉升",AU3)))</formula>
    </cfRule>
    <cfRule type="containsText" dxfId="16" priority="9" operator="containsText" text="降">
      <formula>NOT(ISERROR(SEARCH("降",AU3)))</formula>
    </cfRule>
  </conditionalFormatting>
  <conditionalFormatting sqref="CQ3:CQ1431">
    <cfRule type="cellIs" dxfId="15" priority="6" operator="greaterThan">
      <formula>0</formula>
    </cfRule>
    <cfRule type="cellIs" dxfId="14" priority="676" operator="lessThan">
      <formula>0</formula>
    </cfRule>
  </conditionalFormatting>
  <conditionalFormatting sqref="DG1:DG1048576">
    <cfRule type="containsText" dxfId="13" priority="3" operator="containsText" text="賣">
      <formula>NOT(ISERROR(SEARCH("賣",DG1)))</formula>
    </cfRule>
  </conditionalFormatting>
  <conditionalFormatting sqref="CT1:CT1048576">
    <cfRule type="containsText" dxfId="12" priority="2" operator="containsText" text="賣">
      <formula>NOT(ISERROR(SEARCH("賣",CT1)))</formula>
    </cfRule>
  </conditionalFormatting>
  <conditionalFormatting sqref="CK3:CK1431">
    <cfRule type="containsText" dxfId="11" priority="1" operator="containsText" text="低">
      <formula>NOT(ISERROR(SEARCH("低",CK3)))</formula>
    </cfRule>
  </conditionalFormatting>
  <conditionalFormatting sqref="CL3:CL1431">
    <cfRule type="containsText" dxfId="10" priority="4" operator="containsText" text="01">
      <formula>NOT(ISERROR(SEARCH("01",CL3)))</formula>
    </cfRule>
    <cfRule type="containsText" dxfId="9" priority="629" operator="containsText" text="02">
      <formula>NOT(ISERROR(SEARCH("02",CL3)))</formula>
    </cfRule>
  </conditionalFormatting>
  <pageMargins left="0.75" right="0.75" top="1" bottom="1" header="0.5" footer="0.5"/>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4">
    <tabColor rgb="FFFF6600"/>
  </sheetPr>
  <dimension ref="A1:BP2000"/>
  <sheetViews>
    <sheetView zoomScale="80" zoomScaleNormal="80" zoomScalePageLayoutView="75" workbookViewId="0">
      <pane xSplit="2" ySplit="1" topLeftCell="AA2" activePane="bottomRight" state="frozen"/>
      <selection pane="topRight" activeCell="C1" sqref="C1"/>
      <selection pane="bottomLeft" activeCell="A2" sqref="A2"/>
      <selection pane="bottomRight" activeCell="AK3" sqref="AK3:BB1846"/>
    </sheetView>
  </sheetViews>
  <sheetFormatPr baseColWidth="10" defaultColWidth="10.83203125" defaultRowHeight="15"/>
  <cols>
    <col min="1" max="2" width="10.83203125" style="60"/>
    <col min="3" max="10" width="10.83203125" style="65"/>
    <col min="11" max="16" width="10.83203125" style="60"/>
    <col min="17" max="18" width="11.5" style="60" customWidth="1"/>
    <col min="19" max="24" width="11.5" style="68" customWidth="1"/>
    <col min="25" max="25" width="11.5" style="60" bestFit="1" customWidth="1"/>
    <col min="26" max="31" width="11.5" style="60" customWidth="1"/>
    <col min="32" max="35" width="10.83203125" style="65"/>
    <col min="36" max="38" width="10.83203125" style="60"/>
    <col min="39" max="39" width="24.33203125" style="60" customWidth="1"/>
    <col min="40" max="41" width="12" style="87" customWidth="1"/>
    <col min="42" max="42" width="10" style="60" bestFit="1" customWidth="1"/>
    <col min="43" max="44" width="10" style="73" bestFit="1" customWidth="1"/>
    <col min="45" max="45" width="12.6640625" style="24" customWidth="1"/>
    <col min="46" max="46" width="10.83203125" style="24" bestFit="1" customWidth="1"/>
    <col min="47" max="48" width="12.33203125" style="24" bestFit="1" customWidth="1"/>
    <col min="49" max="49" width="10.83203125" style="24" bestFit="1" customWidth="1"/>
    <col min="50" max="50" width="10.33203125" style="24" bestFit="1" customWidth="1"/>
    <col min="51" max="53" width="16.83203125" style="24" bestFit="1" customWidth="1"/>
    <col min="54" max="54" width="16.6640625" style="57" customWidth="1"/>
    <col min="55" max="55" width="10.83203125" style="202"/>
    <col min="56" max="56" width="35" style="24" bestFit="1" customWidth="1"/>
    <col min="57" max="57" width="31.83203125" style="60" customWidth="1"/>
    <col min="58" max="58" width="10" style="60" bestFit="1" customWidth="1"/>
    <col min="59" max="59" width="24.5" style="60" bestFit="1" customWidth="1"/>
    <col min="60" max="60" width="10" style="60" bestFit="1" customWidth="1"/>
    <col min="61" max="61" width="27.1640625" style="60" bestFit="1" customWidth="1"/>
    <col min="62" max="62" width="10" style="60" bestFit="1" customWidth="1"/>
    <col min="63" max="16384" width="10.83203125" style="60"/>
  </cols>
  <sheetData>
    <row r="1" spans="1:68" ht="18">
      <c r="A1" s="15" t="s">
        <v>1</v>
      </c>
      <c r="B1" s="15" t="s">
        <v>2</v>
      </c>
      <c r="C1" s="17" t="s">
        <v>4462</v>
      </c>
      <c r="D1" s="16" t="s">
        <v>4464</v>
      </c>
      <c r="E1" s="16" t="s">
        <v>4465</v>
      </c>
      <c r="F1" s="17" t="s">
        <v>4463</v>
      </c>
      <c r="G1" s="69" t="s">
        <v>4466</v>
      </c>
      <c r="H1" s="16" t="s">
        <v>4468</v>
      </c>
      <c r="I1" s="16" t="s">
        <v>4469</v>
      </c>
      <c r="J1" s="69" t="s">
        <v>4467</v>
      </c>
      <c r="K1" s="70" t="s">
        <v>4471</v>
      </c>
      <c r="L1" s="15" t="s">
        <v>4472</v>
      </c>
      <c r="M1" s="15" t="s">
        <v>4473</v>
      </c>
      <c r="N1" s="71" t="s">
        <v>4474</v>
      </c>
      <c r="O1" s="15" t="s">
        <v>4481</v>
      </c>
      <c r="P1" s="15" t="s">
        <v>4480</v>
      </c>
      <c r="Q1" s="15" t="s">
        <v>4479</v>
      </c>
      <c r="R1" s="15" t="s">
        <v>1665</v>
      </c>
      <c r="S1" s="56" t="s">
        <v>4557</v>
      </c>
      <c r="T1" s="56" t="s">
        <v>4558</v>
      </c>
      <c r="U1" s="56" t="s">
        <v>4559</v>
      </c>
      <c r="V1" s="72" t="s">
        <v>4560</v>
      </c>
      <c r="W1" s="72" t="s">
        <v>4561</v>
      </c>
      <c r="X1" s="72" t="s">
        <v>4562</v>
      </c>
      <c r="Y1" s="71" t="s">
        <v>4554</v>
      </c>
      <c r="Z1" s="71" t="s">
        <v>4555</v>
      </c>
      <c r="AA1" s="71" t="s">
        <v>4556</v>
      </c>
      <c r="AB1" s="15" t="s">
        <v>4477</v>
      </c>
      <c r="AC1" s="15" t="s">
        <v>4456</v>
      </c>
      <c r="AD1" s="15" t="s">
        <v>1664</v>
      </c>
      <c r="AE1" s="15" t="s">
        <v>4478</v>
      </c>
      <c r="AF1" s="16" t="s">
        <v>4449</v>
      </c>
      <c r="AG1" s="16" t="s">
        <v>4450</v>
      </c>
      <c r="AH1" s="16" t="s">
        <v>4451</v>
      </c>
      <c r="AI1" s="16" t="s">
        <v>4452</v>
      </c>
      <c r="AJ1" s="16" t="s">
        <v>17</v>
      </c>
      <c r="AK1" s="17" t="s">
        <v>12</v>
      </c>
      <c r="AL1" s="17" t="s">
        <v>8</v>
      </c>
      <c r="AM1" s="78" t="s">
        <v>4619</v>
      </c>
      <c r="AN1" s="17" t="s">
        <v>4620</v>
      </c>
      <c r="AO1" s="17" t="s">
        <v>4618</v>
      </c>
      <c r="AP1" s="17" t="s">
        <v>4563</v>
      </c>
      <c r="AQ1" s="17" t="s">
        <v>4564</v>
      </c>
      <c r="AR1" s="17" t="s">
        <v>4565</v>
      </c>
      <c r="AS1" s="17" t="s">
        <v>4733</v>
      </c>
      <c r="AT1" s="78" t="s">
        <v>4772</v>
      </c>
      <c r="AU1" s="78" t="s">
        <v>4773</v>
      </c>
      <c r="AV1" s="78" t="s">
        <v>4774</v>
      </c>
      <c r="AW1" s="78" t="s">
        <v>4814</v>
      </c>
      <c r="AX1" s="78" t="s">
        <v>4815</v>
      </c>
      <c r="AY1" s="78" t="s">
        <v>4593</v>
      </c>
      <c r="AZ1" s="78" t="s">
        <v>4594</v>
      </c>
      <c r="BA1" s="78" t="s">
        <v>4595</v>
      </c>
      <c r="BB1" s="217" t="s">
        <v>5823</v>
      </c>
    </row>
    <row r="2" spans="1:68" ht="16">
      <c r="A2" s="24">
        <v>1101</v>
      </c>
      <c r="B2" s="24" t="s">
        <v>13</v>
      </c>
      <c r="C2" s="57">
        <v>46.7</v>
      </c>
      <c r="D2" s="57">
        <v>47.25</v>
      </c>
      <c r="E2" s="57">
        <v>46.55</v>
      </c>
      <c r="F2" s="57">
        <v>46.8</v>
      </c>
      <c r="G2" s="57">
        <v>47</v>
      </c>
      <c r="H2" s="57">
        <v>47.1</v>
      </c>
      <c r="I2" s="57">
        <v>46.45</v>
      </c>
      <c r="J2" s="57">
        <v>46.75</v>
      </c>
      <c r="K2" s="57">
        <v>46.8</v>
      </c>
      <c r="L2" s="57">
        <v>47.25</v>
      </c>
      <c r="M2" s="57">
        <v>46.55</v>
      </c>
      <c r="N2" s="57">
        <v>47.05</v>
      </c>
      <c r="O2" s="63">
        <v>6.4171122994652399E-3</v>
      </c>
      <c r="P2" s="57">
        <v>4243</v>
      </c>
      <c r="Q2" s="57">
        <v>10908</v>
      </c>
      <c r="R2" s="57">
        <v>27889.599999999999</v>
      </c>
      <c r="S2" s="57">
        <v>46.74</v>
      </c>
      <c r="T2" s="57">
        <v>50.502499999999998</v>
      </c>
      <c r="U2" s="57">
        <v>51.194200000000002</v>
      </c>
      <c r="V2" s="57">
        <v>46.63</v>
      </c>
      <c r="W2" s="57">
        <v>50.19</v>
      </c>
      <c r="X2" s="57">
        <v>51.113300000000002</v>
      </c>
      <c r="Y2" s="57">
        <v>46.59</v>
      </c>
      <c r="Z2" s="57">
        <v>49.922499999999999</v>
      </c>
      <c r="AA2" s="57">
        <v>51.039200000000001</v>
      </c>
      <c r="AB2" s="57">
        <v>58.7</v>
      </c>
      <c r="AC2" s="57">
        <v>40</v>
      </c>
      <c r="AD2" s="57">
        <v>54.5</v>
      </c>
      <c r="AE2" s="57">
        <v>45.65</v>
      </c>
      <c r="AF2" s="64">
        <v>23.061399999999999</v>
      </c>
      <c r="AG2" s="64">
        <v>20.206199999999999</v>
      </c>
      <c r="AH2" s="64">
        <v>30.891500000000001</v>
      </c>
      <c r="AI2" s="64">
        <v>23.768000000000001</v>
      </c>
      <c r="AJ2" s="61">
        <v>0.4513888888888889</v>
      </c>
      <c r="AK2" s="60">
        <f>IF(P2=0,"尚無資料",IF(P2&gt;=15000,"&gt;=20000",IF(P2&gt;=10000,CEILING(P2,5000),IF(P2&gt;=5000,CEILING(P2,2000),IF(P2&gt;=1000,CEILING(P2,500),CEILING(P2,50))))))</f>
        <v>4500</v>
      </c>
      <c r="AL2" s="62">
        <f>IF(ISNA(VLOOKUP(AJ2,預估放大係數樞紐!A:AM,HLOOKUP(AK2,預估放大係數樞紐!$B$1:$AM$2,2,FALSE),FALSE)*P2),"尚無資料",(VLOOKUP(AJ2,預估放大係數樞紐!A:AM,HLOOKUP(AK2,預估放大係數樞紐!$B$1:$AM$2,2,FALSE),FALSE)*P2))</f>
        <v>7603.5885046813655</v>
      </c>
      <c r="AM2" s="24" t="str">
        <f>IF(AND(MIN(C2,F2)&gt;MAX(G2,J2),MAX(G2,J2)&lt;MIN(K2,N2),IFERROR(IF(FIND("黑",AT2),"V",),"X")="V",IFERROR(IF(FIND("紅",AV2),"V",),"X")="V"), IF(OR(IFERROR(IF(FIND("十字",AU2),"V",),"X")="V",IFERROR(IF(FIND("T字",AU2),"V",),"X")="V",IFERROR(IF(FIND("蜻蜓",AU2),"V",),"X")="V",IFERROR(IF(FIND("頂槌",AU2),"V",),"X")="V",IFERROR(IF(FIND("上槌",AU2),"V",),"X")="V"),"晨蜻蜓", IF(IFERROR(IF(FIND("紅",AU2),"V",),"X")="V","晨紅星", "晨黑星")), IF(AND(MAX(C2,F2)&lt;MIN(G2,J2),MIN(G2,J2)&gt;MAX(K2,N2),IFERROR(IF(FIND("紅",AT2),"V",),"X")="V",IFERROR(IF(FIND("黑",AV2),"V",),"X")="V"), IF(OR(IFERROR(IF(FIND("十字",AU2),"V",),"X")="V",IFERROR(IF(FIND("墓碑",AU2),"V",),"X")="V",IFERROR(IF(FIND("天劍",AU2),"V",),"X")="V",IFERROR(IF(FIND("底槌",AU2),"V",),"X")="V",IFERROR(IF(FIND("下槌",AU2),"V",),"X")="V"),"夜天劍", IF(IFERROR(IF(FIND("黑",AU2),"V",),"X")="V","夜黑星", " 夜紅星")), IF(AND(G2&gt;MAX(K2,N2), J2&lt;MIN(K2,N2), OR(IFERROR(IF(FIND("中黑K",AU2),"V",),"X")="V",IFERROR(IF(FIND("大黑K",AU2),"V",),"X")="V"),IFERROR(IF(FIND("黑",AV2),"V",),"X")="X"), IF(IFERROR(IF(FIND("紅K",AV2),"V",),"X")="V","多母紅K", IF(OR(IFERROR(IF(FIND("T字",AV2),"V",),"X")="V",IFERROR(IF(FIND("蜻蜓",AV2),"V",),"X")="V",IFERROR(IF(FIND("頂槌",AV2),"V",),"X")="V",IFERROR(IF(FIND("上槌",AV2),"V",),"X")="V",),"多母蜻蜓",IF(OR(IFERROR(IF(FIND("十字",AV2),"V",),"X")="V",IFERROR(IF(FIND("一字",AV2),"V",),"X")="V"),"多母十一", "多母劍碑"))), IF(AND(J2&gt;MAX(K2,N2), G2&lt;MIN(K2,N2), OR(IFERROR(IF(FIND("中紅K",AU2),"V",),"X")="V",IFERROR(IF(FIND("大紅K",AU2),"V",),"X")="V"),IFERROR(IF(FIND("紅",AV2),"V",),"X")="X"), IF(IFERROR(IF(FIND("黑K",AV2),"V",),"X")="V","空母黑K", IF(OR(IFERROR(IF(FIND("墓碑",AV2),"V",),"X")="V",IFERROR(IF(FIND("天劍",AV2),"V",),"X")="V",IFERROR(IF(FIND("底槌",AV2),"V",),"X")="V",IFERROR(IF(FIND("下槌",AV2),"V",),"X")="V",),"空母天劍",IF(OR(IFERROR(IF(FIND("十字",AV2),"V",),"X")="V",IFERROR(IF(FIND("一字",AV2),"V",),"X")="V"),"空母十一", "空母蜻蜓"))), IF(AND(G2&gt;MAX(K2,N2), J2&gt;MIN(K2,N2),N2&gt;(MIN(G2,J2)+ABS(G2-J2)*65%),OR(IFERROR(IF(FIND("中紅K",AV2),"V",),"X")="V",IFERROR(IF(FIND("大紅K",AV2),"V",),"X")="V"),OR(IFERROR(IF(FIND("中黑K",AU2),"V",),"X")="V",IFERROR(IF(FIND("大黑K",AU2),"V",),"X")="V")),"多頭貫穿", IF(AND(J2&lt;MAX(K2,N2), G2&lt;MIN(K2,N2),N2&lt;(MAX(G2,J2)-ABS(G2-J2)*65%),OR(IFERROR(IF(FIND("中黑K",AV2),"V",),"X")="V",IFERROR(IF(FIND("大黑K",AV2),"V",),"X")="V"),OR(IFERROR(IF(FIND("中紅K",AU2),"V",),"X")="V",IFERROR(IF(FIND("大紅K",AU2),"V",),"X")="V")),"空頭貫穿", IF(AND(G2&lt;MAX(K2,N2), J2&gt;MIN(K2,N2), OR(IFERROR(IF(FIND("中紅K",AV2),"V",),"X")="V",IFERROR(IF(FIND("大紅K",AV2),"V",),"X")="V"),IFERROR(IF(FIND("紅",AU2),"V",),"X")="X"), IF(IFERROR(IF(FIND("黑K",AU2),"V",),"X")="V","多吞黑K", IF(OR(IFERROR(IF(FIND("墓碑",AU2),"V",),"X")="V",IFERROR(IF(FIND("天劍",AU2),"V",),"X")="V",IFERROR(IF(FIND("底槌",AU2),"V",),"X")="V",IFERROR(IF(FIND("下槌",AU2),"V",),"X")="V",),"多吞墓碑", IF(OR(IFERROR(IF(FIND("十字",AU2),"V",),"X")="V",IFERROR(IF(FIND("一字",AU2),"V",),"X")="V"),"多吞十一", "多吞蜻蜓"))), IF(AND(J2&gt;MAX(C2,F2),G2&lt;MIN(K2,N2), J2&lt;MAX(K2,N2), OR(IFERROR(IF(FIND("中黑K",AV2),"V",),"X")="V",IFERROR(IF(FIND("大黑K",AV2),"V",),"X")="V"),IFERROR(IF(FIND("黑",AU2),"V",),"X")="X"), IF(IFERROR(IF(FIND("紅K",AU2),"V",),"X")="V","空吞紅K", IF(OR(IFERROR(IF(FIND("T字",AU2),"V",),"X")="V",IFERROR(IF(FIND("蜻蜓",AU2),"V",),"X")="V",IFERROR(IF(FIND("頂槌",AU2),"V",),"X")="V",IFERROR(IF(FIND("上槌",AU2),"V",),"X")="V",),"空吞T字", IF(OR(IFERROR(IF(FIND("十字",AU2),"V",),"X")="V",IFERROR(IF(FIND("一字",AU2),"V",),"X")="V"),"空吞十一", "空吞天劍"))), IF(AND(J2&lt;MIN(K2,N2),G2&lt;MAX(K2,N2),G2&gt;MIN(K2,N2),OR(IFERROR(IF(FIND("中紅K",AV2),"V",),"X")="V",IFERROR(IF(FIND("大紅K",AV2),"V",),"X")="V"),IFERROR(IF(FIND("紅",AU2),"V",),"X")="X"),"旭日東昇", IF(AND(J2&gt;MAX(C2,F2),J2&gt;MAX(K2,N2),G2&gt;MIN(K2,N2),OR(IFERROR(IF(FIND("中黑K",AV2),"V",),"X")="V",IFERROR(IF(FIND("大黑K",AV2),"V",),"X")="V"),IFERROR(IF(FIND("黑",AU2),"V",),"X")="X"),"夜幕低垂", IF(AND(AND(MAX(K2,N2)&lt;MIN(G2,J2), MAX(K2,N2)&lt;MIN(C2,F2),IFERROR(IF(FIND("黑",AU2),"V",),"X")="V"),OR(IFERROR(IF(FIND("T字",AV2),"V",),"X")="V",IFERROR(IF(FIND("蜻蜓",AV2),"V",),"X")="V",IFERROR(IF(FIND("頂槌",AV2),"V",),"X")="V",IFERROR(IF(FIND("上槌",AV2),"V",),"X")="V")),"下阻線", IF(AND(AND(MIN(K2,N2)&gt;MAX(G2,J2), MIN(K2,N2)&gt;MAX(C2,F2), M2&lt;MIN(G2,J2),IFERROR(IF(FIND("紅",AU2),"V",),"X")="V"),OR(IFERROR(IF(FIND("T字",AV2),"V",),"X")="V",IFERROR(IF(FIND("蜻蜓",AV2),"V",),"X")="V",IFERROR(IF(FIND("頂槌",AV2),"V",),"X")="V",IFERROR(IF(FIND("上槌",AV2),"V",),"X")="V")),"吊首線", IF(MAX(G2,J2)&lt;MIN(K2,N2), IF(OR(AND(MAX(G2,J2)&lt;X2, MIN(K2,N2)&gt;AA2),AND(K2&lt;AA2,N2&gt;AA2)),"跳漲破季"&amp; AV2&amp;" "&amp;AW2&amp;", "&amp;AX2, IF(OR(AND(MAX(G2,J2)&lt;W2, MIN(K2,N2)&gt;Z2),AND(K2&lt;AA2,N2&gt;Z2)),"跳漲破月"&amp; AV2&amp;" "&amp;AW2&amp;", "&amp;AX2, IF(OR(AND(MAX(G2,J2)&lt;V2, MIN(K2,N2)&gt;Z2),AND(K2&lt;AA2,N2&gt;Y2)),"跳漲破週"&amp; AV2&amp;" "&amp;AW2&amp;", "&amp;AX2, "跳漲" &amp; AV2&amp;" "&amp;AW2&amp;", "&amp;AX2))), IF(MIN(G2,J2)&gt;MAX(K2,N2), IF(OR(AND(MIN(G2,J2)&gt;X2, MAX(K2,N2)&lt;AA2),AND(K2&gt;AA2,N2&lt;AA2)),"跳跌破季"&amp; AV2&amp;" "&amp;AW2&amp;", "&amp;AX2, IF(OR(AND(MIN(G2,J2)&gt;W2, MAX(K2,N2)&lt;Z2),AND(K2&gt;Z2,N2&lt;Z2)),"跳跌破月"&amp; AV2&amp;" "&amp;AW2&amp;", "&amp;AX2, IF(OR(AND(MIN(G2,J2)&gt;V2, MAX(K2,N2)&lt;Z2),AND(K2&gt;Y2,N2&lt;Y2)),"跳跌破週"&amp; AV2&amp;" "&amp;AW2&amp;", "&amp;AX2, "跳跌" &amp; AV2&amp;" "&amp;AW2&amp;", "&amp;AX2))), IF(AND(K2&lt;AA2,N2&gt;AA2),"漲破季"&amp; AV2&amp;" "&amp;AW2&amp;", "&amp;AX2, IF(AND(K2&lt;Z2,N2&gt;Z2),"漲破月"&amp; AV2&amp;" "&amp;AW2&amp;", "&amp;AX2, IF(AND(K2&lt;Y2,N2&gt;Y2),"漲破週"&amp; AV2&amp;" "&amp;AW2&amp;", "&amp;AX2, IF(AND(K2&gt;AA2,N2&lt;AA2),"跌破季"&amp; AV2&amp;" "&amp;AW2&amp;", "&amp;AX2, IF(AND(K2&gt;Z2,N2&lt;Z2),"跌破月"&amp; AV2&amp;" "&amp;AW2&amp;", "&amp;AX2, IF(AND(K2&gt;Y2,N2&lt;Y2),"跌破週"&amp; AV2&amp;" "&amp;AW2&amp;", "&amp;AX2, AV2&amp;" "&amp;AW2&amp;", "&amp;AX2))))))))))))))))))))</f>
        <v>小紅K雙影 30%, 40%</v>
      </c>
      <c r="AN2" s="87" t="str">
        <f>IF(COUNTA(AF2)=0,"尚無資料",IF(AND(AF2&lt;AG2,AH2&gt;AI2),IF(AND(AF2&lt;20.5,AG2&lt;20.5),"黃金交叉向上","交叉向上"),IF(AND(AF2&gt;AG2,AH2&lt;AI2),IF(AND(AF2&gt;79.5,AG2&gt;79.5),"死亡交叉向下","交叉向下"),IF(AND(AH2&gt;AF2),IF(AND((AI2-AG2)&lt;1,AI2&gt;=AH2),"即將交叉向上","KD向上"),IF(AND((AI2-AG2)&gt;1,AH2&gt;=AI2),"即將交叉向下","KD向下")))))</f>
        <v>KD向上</v>
      </c>
      <c r="AO2" s="87" t="str">
        <f>IF(COUNTA(AH2)=0,"尚無資料",IF(AND(AH2&gt;=79.5,AI2&gt;=79.5),"超買區",IF(OR(AH2&gt;75,AI2&gt;75),"靠近超買區",IF(AND(AH2&lt;=20.5,AI2&lt;=20.5),"超賣區",IF(OR(AH2&lt;25,AI2&lt;25),"靠近超賣區",IF(OR(AH2&gt;50,AI2&gt;50),"上徘徊區","下徘徊區"))))))</f>
        <v>靠近超賣區</v>
      </c>
      <c r="AP2" s="60" t="str">
        <f>IF(AND(N2&gt;AA2),"季上",IF(AND(N2&lt;AA2),"季下","季中"))</f>
        <v>季下</v>
      </c>
      <c r="AQ2" s="73" t="str">
        <f>IF(AND(N2&gt;Z2),"月上",IF(AND(N2&lt;Z2),"月下","月中"))</f>
        <v>月下</v>
      </c>
      <c r="AR2" s="73" t="str">
        <f>IF(AND(N2&gt;Y2),"週上",IF(AND(N2&lt;Y2),"週下","週中"))</f>
        <v>週上</v>
      </c>
      <c r="AS2" s="24" t="str">
        <f>IF(M2=AC2,"今日最低(年)",IF(M2=AE2,"今日最低(月)",IF(I2=AC2,"昨日最低(年)",IF(I2=AE2,"昨日最低(月)",IF(E2=AC2,"前日最低(年)",IF(E2=AE2,"前日最低(月)",IF(L2=AB2,"今日最高(年)",IF(L2=AD2,"今日最高(月)",IF(H2=AB2,"昨日最高(年)",IF(H2=AD2,"昨日最高(月)",IF(D2=AB2,"前日最高(年)",IF(D2=AD2,"前日最高(月)",IF(OR(D2&gt;=0.985*AB2,H2&gt;=0.985*AB2,L2&gt;=0.985*AB2),IF(MAX(D2,H2,L2)=L2,"今日最高(近年)",IF(MAX(D2,H2,L2)=H2,"昨日最高(近年)","前日最高(近年)")),IF(OR(D2&gt;=0.985*AD2,H2&gt;=0.985*AD2,L2&gt;=0.985*AD2),IF(MAX(D2,H2,L2)=L2,"今日最高(近月)",IF(MAX(D2,H2,L2)=H2,"昨日最高(近月)","前日最高(近月)")),IF(OR(E2&lt;=1.015*AC2,I2&lt;=1.015*AC2,M2&lt;=1.015*AC2),IF(MIN(E2,I2,M2)=M2,"今日最低(近年)",IF(MIN(E2,I2,M2)=I2,"昨日最低(近年)","前日最低(近年)")),IF(OR(E2&lt;=1.015*AE2,I2&lt;=1.015*AE2,M2&lt;=1.015*AE2),IF(MIN(E2,I2,M2)=M2,"今日最低(近月)",IF(MIN(E2,I2,M2)=I2,"昨日最低(近月)","前日最低(近月)")),""))))))))))))))))</f>
        <v/>
      </c>
      <c r="AT2" s="24" t="str">
        <f>IF(C2=F2, IF(AND(D2=E2,E2=F2),"一字線",IF(C2=D2,IF((D2-E2)/E2&lt;2.3%,"小T字",IF((D2-E2)/E2&lt;3.6%,"中T字","大T字")),IF(E2=F2,IF((D2-E2)/E2&lt;2.3%,"小墓碑",IF((D2-E2)/E2&lt;3.6%,"中墓碑","大墓碑")),IF(F2&gt;=(D2-((D2-E2)*35%)),IF((D2-E2)/E2&lt;2.3%,"小蜻蜓",IF((D2-E2)/E2&lt;3.6%,"中蜻蜓","大蜻蜓")),IF(C2&lt;=(E2+((D2-E2)*35%)),IF((D2-E2)/E2&lt;2.3%,"小天劍",IF((D2-E2)/E2&lt;3.6%,"中天劍","大天劍")),IF((D2-E2)/E2&lt;2.3%,"小十字",IF((D2-E2)/E2&lt;3.6%,"中十字","大十字"))))))),IF(F2&gt;C2, IF(AND(MAX(C2,F2)=D2,MIN(C2,F2)=E2), IF(OR(C2=F2,ABS(C2-F2)/MIN(C2,F2)&lt;0.15%),紅一字,IF(ABS(C2-F2)/MIN(C2,F2)&lt;2.3%,"小紅K",IF(ABS(C2-F2)/MIN(C2,F2)&lt;3.6%,"中紅K","大紅K"))), IF(SUM((D2-MAX(C2,F2))/(D2-E2), (MIN(C2,F2)-E2)/(D2-E2))&gt;=65%, IF((MIN(C2, F2)-E2)/(D2-E2)&gt;50%, IF(D2=MAX(C2,F2), IF((MIN(C2,F2)-E2)/(D2-E2)&gt;=85%, IF((D2-E2)/E2&lt;2.3%,"小紅T字",IF((D2-E2)/E2&lt;3.6%,"中紅T字","大紅T字")), IF((D2-E2)/E2&lt;2.3%,"小紅頂槌",IF((D2-E2)/E2&lt;3.6%,"中紅頂槌","大紅頂槌"))), IF(SUM((D2-MAX(C2,F2))/(D2-E2), (MIN(C2,F2)-E2)/(D2-E2))&gt;=85%, IF((D2-E2)/E2&lt;2.3%,"小紅蜻蜓",IF((D2-E2)/E2&lt;3.6%,"中紅蜻蜓","大紅蜻蜓")), IF((D2-E2)/E2&lt;2.3%,"小紅上槌",IF((D2-E2)/E2&lt;3.6%,"中紅上槌","大紅上槌")))), IF((D2-MAX(C2, F2))/(D2-E2)&gt;50%, IF(E2=MIN(C2,F2), IF((D2-MAX(C2,F2))/(D2-E2)&gt;=85%, IF((D2-E2)/E2&lt;2.3%,"小紅墓碑",IF((D2-E2)/E2&lt;3.6%,"中紅墓碑","大紅墓碑")), IF((D2-E2)/E2&lt;2.3%,"小紅底槌",IF((D2-E2)/E2&lt;3.6%,"中紅底槌","大紅底槌"))), IF(SUM((D2-MAX(C2,F2))/(D2-E2), (MIN(C2,F2)-E2)/(D2-E2))&gt;=85%, IF((D2-E2)/E2&lt;2.3%,"小紅天劍",IF((D2-E2)/E2&lt;3.6%,"中紅天劍","大紅天劍")), IF((D2-E2)/E2&lt;2.3%,"小紅下槌",IF((D2-E2)/E2&lt;3.6%,"中紅下槌","大紅下槌")))), IF(AND((D2-MAX(C2, F2))/(D2-E2)&gt;=32.5%,(MIN(C2, F2)-E2)/(D2-E2)&gt;=32.5%), IF(SUM((D2-MAX(C2,F2))/(D2-E2), (MIN(C2,F2)-E2)/(D2-E2))&gt;=85%, IF((D2-E2)/E2&lt;2.3%,"小紅十字",IF((D2-E2)/E2&lt;3.6%,"中紅十字","大紅十字")), IF((D2-E2)/E2&lt;2.3%,"小紅十槌",IF((D2-E2)/E2&lt;3.6%,"中紅十槌","大紅十槌"))), IF(D2=MAX(C2,F2), IF(ABS(C2-F2)/MIN(C2,F2)&lt;2.3%,"小紅K下影",IF(ABS(C2-F2)/MIN(C2,F2)&lt;3.6%,"中紅K下影","大紅K下影")), IF(E2=MIN(C2,F2), IF(ABS(C2-F2)/MIN(C2,F2)&lt;2.3%,"小紅K上影",IF(ABS(C2-F2)/MIN(C2,F2)&lt;3.6%,"中紅K上影","大紅K上影")), IF(ABS(C2-F2)/MIN(C2,F2)&lt;2.3%,"小紅K雙影",IF(ABS(C2-F2)/MIN(C2,F2)&lt;3.6%,"中紅K雙影","大紅K雙影"))))))), IF(D2=MAX(C2,F2), IF(ABS(C2-F2)/MIN(C2,F2)&lt;2.3%,"小紅K下影",IF(ABS(C2-F2)/MIN(C2,F2)&lt;3.6%,"中紅K下影","大紅K下影")), IF(E2=MIN(C2,F2), IF(ABS(C2-F2)/MIN(C2,F2)&lt;2.3%,"小紅K上影",IF(ABS(C2-F2)/MIN(C2,F2)&lt;3.6%,"中紅K上影","大紅K上影")), IF(ABS(C2-F2)/MIN(C2,F2)&lt;2.3%,"小紅K雙影",IF(ABS(C2-F2)/MIN(C2,F2)&lt;3.6%,"中紅K雙影","大紅K雙影")))))), IF(AND(MAX(C2,F2)=D2,MIN(C2,F2)=E2), IF(OR(C2=F2,ABS(C2-F2)/MIN(C2,F2)&lt;0.15%),黑一字,IF(ABS(C2-F2)/MIN(C2,F2)&lt;2.3%,"小黑K",IF(ABS(C2-F2)/MIN(C2,F2)&lt;3.6%,"中黑K","大黑K"))), IF(SUM((D2-MAX(C2,F2))/(D2-E2), (MIN(C2,F2)-E2)/(D2-E2))&gt;=65%, IF((MIN(C2, F2)-E2)/(D2-E2)&gt;50%, IF(D2=MAX(C2,F2), IF((MIN(C2,F2)-E2)/(D2-E2)&gt;=85%, IF((D2-E2)/E2&lt;2.3%,"小黑T字",IF((D2-E2)/E2&lt;3.6%,"中黑T字","大黑T字")), IF((D2-E2)/E2&lt;2.3%,"小黑頂槌",IF((D2-E2)/E2&lt;3.6%,"中黑頂槌","大黑頂槌"))), IF(SUM((D2-MAX(C2,F2))/(D2-E2), (MIN(C2,F2)-E2)/(D2-E2))&gt;=85%, IF((D2-E2)/E2&lt;2.3%,"小黑蜻蜓",IF((D2-E2)/E2&lt;3.6%,"中黑蜻蜓","大黑蜻蜓")), IF((D2-E2)/E2&lt;2.3%,"小黑上槌",IF((D2-E2)/E2&lt;3.6%,"中黑上槌","大黑上槌")))), IF((D2-MAX(C2, F2))/(D2-E2)&gt;50%, IF(E2=MIN(C2,F2), IF((D2-MAX(C2,F2))/(D2-E2)&gt;=85%, IF((D2-E2)/E2&lt;2.3%,"小黑墓碑",IF((D2-E2)/E2&lt;3.6%,"中黑墓碑","大黑墓碑")), IF((D2-E2)/E2&lt;2.3%,"小黑底槌",IF((D2-E2)/E2&lt;3.6%,"中黑底槌","大黑底槌"))), IF(SUM((D2-MAX(C2,F2))/(D2-E2), (MIN(C2,F2)-E2)/(D2-E2))&gt;=85%, IF((D2-E2)/E2&lt;2.3%,"小黑天劍",IF((D2-E2)/E2&lt;3.6%,"中黑天劍","大黑天劍")), IF((D2-E2)/E2&lt;2.3%,"小黑下槌",IF((D2-E2)/E2&lt;3.6%,"中黑下槌","大黑下槌")))), IF(AND((D2-MAX(C2, F2))/(D2-E2)&gt;=32.5%,(MIN(C2, F2)-E2)/(D2-E2)&gt;=32.5%), IF(SUM((D2-MAX(C2,F2))/(D2-E2), (MIN(C2,F2)-E2)/(D2-E2))&gt;=85%, IF((D2-E2)/E2&lt;2.3%,"小黑十字",IF((D2-E2)/E2&lt;3.6%,"中黑十字","大黑十字")), IF((D2-E2)/E2&lt;2.3%,"小黑十槌",IF((D2-E2)/E2&lt;3.6%,"中黑十槌","大黑十槌"))), IF(D2=MAX(C2,F2), IF(ABS(C2-F2)/MIN(C2,F2)&lt;2.3%,"小黑K下影",IF(ABS(C2-F2)/MIN(C2,F2)&lt;3.6%,"中黑K下影","大黑K下影")), IF(E2=MIN(C2,F2), IF(ABS(C2-F2)/MIN(C2,F2)&lt;2.3%,"小黑K上影",IF(ABS(C2-F2)/MIN(C2,F2)&lt;3.6%,"中黑K上影","大黑K上影")), IF(ABS(C2-F2)/MIN(C2,F2)&lt;2.3%,"小黑K雙影",IF(ABS(C2-F2)/MIN(C2,F2)&lt;3.6%,"中黑K雙影","大黑K雙影"))))))), IF(D2=MAX(C2,F2), IF(ABS(C2-F2)/MIN(C2,F2)&lt;2.3%,"小黑K下影",IF(ABS(C2-F2)/MIN(C2,F2)&lt;3.6%,"中黑K下影","大黑K下影")), IF(E2=MIN(C2,F2), IF(ABS(C2-F2)/MIN(C2,F2)&lt;2.3%,"小黑K上影",IF(ABS(C2-F2)/MIN(C2,F2)&lt;3.6%,"中黑K上影","大黑K上影")), IF(ABS(C2-F2)/MIN(C2,F2)&lt;2.3%,"小黑K雙影",IF(ABS(C2-F2)/MIN(C2,F2)&lt;3.6%,"中黑K雙影","大黑K雙影"))))))))</f>
        <v>小紅天劍</v>
      </c>
      <c r="AU2" s="24" t="str">
        <f>IF(G2=J2, IF(AND(H2=I2,I2=J2),"一字線",IF(G2=H2,IF((H2-I2)/I2&lt;2.3%,"小T字",IF((H2-I2)/I2&lt;3.6%,"中T字","大T字")),IF(I2=J2,IF((H2-I2)/I2&lt;2.3%,"小墓碑",IF((H2-I2)/I2&lt;3.6%,"中墓碑","大墓碑")),IF(J2&gt;=(H2-((H2-I2)*35%)),IF((H2-I2)/I2&lt;2.3%,"小蜻蜓",IF((H2-I2)/I2&lt;3.6%,"中蜻蜓","大蜻蜓")),IF(G2&lt;=(I2+((H2-I2)*35%)),IF((H2-I2)/I2&lt;2.3%,"小天劍",IF((H2-I2)/I2&lt;3.6%,"中天劍","大天劍")),IF((H2-I2)/I2&lt;2.3%,"小十字",IF((H2-I2)/I2&lt;3.6%,"中十字","大十字"))))))),IF(J2&gt;G2, IF(AND(MAX(G2,J2)=H2,MIN(G2,J2)=I2), IF(OR(G2=J2,ABS(G2-J2)/MIN(G2,J2)&lt;0.15%),紅一字,IF(ABS(G2-J2)/MIN(G2,J2)&lt;2.3%,"小紅K",IF(ABS(G2-J2)/MIN(G2,J2)&lt;3.6%,"中紅K","大紅K"))), IF(SUM((H2-MAX(G2,J2))/(H2-I2), (MIN(G2,J2)-I2)/(H2-I2))&gt;=65%, IF((MIN(G2, J2)-I2)/(H2-I2)&gt;50%, IF(H2=MAX(G2,J2), IF((MIN(G2,J2)-I2)/(H2-I2)&gt;=85%, IF((H2-I2)/I2&lt;2.3%,"小紅T字",IF((H2-I2)/I2&lt;3.6%,"中紅T字","大紅T字")), IF((H2-I2)/I2&lt;2.3%,"小紅頂槌",IF((H2-I2)/I2&lt;3.6%,"中紅頂槌","大紅頂槌"))), IF(SUM((H2-MAX(G2,J2))/(H2-I2), (MIN(G2,J2)-I2)/(H2-I2))&gt;=85%, IF((H2-I2)/I2&lt;2.3%,"小紅蜻蜓",IF((H2-I2)/I2&lt;3.6%,"中紅蜻蜓","大紅蜻蜓")), IF((H2-I2)/I2&lt;2.3%,"小紅上槌",IF((H2-I2)/I2&lt;3.6%,"中紅上槌","大紅上槌")))), IF((H2-MAX(G2, J2))/(H2-I2)&gt;50%, IF(I2=MIN(G2,J2), IF((H2-MAX(G2,J2))/(H2-I2)&gt;=85%, IF((H2-I2)/I2&lt;2.3%,"小紅墓碑",IF((H2-I2)/I2&lt;3.6%,"中紅墓碑","大紅墓碑")), IF((H2-I2)/I2&lt;2.3%,"小紅底槌",IF((H2-I2)/I2&lt;3.6%,"中紅底槌","大紅底槌"))), IF(SUM((H2-MAX(G2,J2))/(H2-I2), (MIN(G2,J2)-I2)/(H2-I2))&gt;=85%, IF((H2-I2)/I2&lt;2.3%,"小紅天劍",IF((H2-I2)/I2&lt;3.6%,"中紅天劍","大紅天劍")), IF((H2-I2)/I2&lt;2.3%,"小紅下槌",IF((H2-I2)/I2&lt;3.6%,"中紅下槌","大紅下槌")))), IF(AND((H2-MAX(G2, J2))/(H2-I2)&gt;=32.5%,(MIN(G2, J2)-I2)/(H2-I2)&gt;=32.5%), IF(SUM((H2-MAX(G2,J2))/(H2-I2), (MIN(G2,J2)-I2)/(H2-I2))&gt;=85%, IF((H2-I2)/I2&lt;2.3%,"小紅十字",IF((H2-I2)/I2&lt;3.6%,"中紅十字","大紅十字")), IF((H2-I2)/I2&lt;2.3%,"小紅十槌",IF((H2-I2)/I2&lt;3.6%,"中紅十槌","大紅十槌"))), IF(H2=MAX(G2,J2), IF(ABS(G2-J2)/MIN(G2,J2)&lt;2.3%,"小紅K下影",IF(ABS(G2-J2)/MIN(G2,J2)&lt;3.6%,"中紅K下影","大紅K下影")), IF(I2=MIN(G2,J2), IF(ABS(G2-J2)/MIN(G2,J2)&lt;2.3%,"小紅K上影",IF(ABS(G2-J2)/MIN(G2,J2)&lt;3.6%,"中紅K上影","大紅K上影")), IF(ABS(G2-J2)/MIN(G2,J2)&lt;2.3%,"小紅K雙影",IF(ABS(G2-J2)/MIN(G2,J2)&lt;3.6%,"中紅K雙影","大紅K雙影"))))))), IF(H2=MAX(G2,J2), IF(ABS(G2-J2)/MIN(G2,J2)&lt;2.3%,"小紅K下影",IF(ABS(G2-J2)/MIN(G2,J2)&lt;3.6%,"中紅K下影","大紅K下影")), IF(I2=MIN(G2,J2), IF(ABS(G2-J2)/MIN(G2,J2)&lt;2.3%,"小紅K上影",IF(ABS(G2-J2)/MIN(G2,J2)&lt;3.6%,"中紅K上影","大紅K上影")), IF(ABS(G2-J2)/MIN(G2,J2)&lt;2.3%,"小紅K雙影",IF(ABS(G2-J2)/MIN(G2,J2)&lt;3.6%,"中紅K雙影","大紅K雙影")))))), IF(AND(MAX(G2,J2)=H2,MIN(G2,J2)=I2), IF(OR(G2=J2,ABS(G2-J2)/MIN(G2,J2)&lt;0.15%),黑一字,IF(ABS(G2-J2)/MIN(G2,J2)&lt;2.3%,"小黑K",IF(ABS(G2-J2)/MIN(G2,J2)&lt;3.6%,"中黑K","大黑K"))), IF(SUM((H2-MAX(G2,J2))/(H2-I2), (MIN(G2,J2)-I2)/(H2-I2))&gt;=65%, IF((MIN(G2, J2)-I2)/(H2-I2)&gt;50%, IF(H2=MAX(G2,J2), IF((MIN(G2,J2)-I2)/(H2-I2)&gt;=85%, IF((H2-I2)/I2&lt;2.3%,"小黑T字",IF((H2-I2)/I2&lt;3.6%,"中黑T字","大黑T字")), IF((H2-I2)/I2&lt;2.3%,"小黑頂槌",IF((H2-I2)/I2&lt;3.6%,"中黑頂槌","大黑頂槌"))), IF(SUM((H2-MAX(G2,J2))/(H2-I2), (MIN(G2,J2)-I2)/(H2-I2))&gt;=85%, IF((H2-I2)/I2&lt;2.3%,"小黑蜻蜓",IF((H2-I2)/I2&lt;3.6%,"中黑蜻蜓","大黑蜻蜓")), IF((H2-I2)/I2&lt;2.3%,"小黑上槌",IF((H2-I2)/I2&lt;3.6%,"中黑上槌","大黑上槌")))), IF((H2-MAX(G2, J2))/(H2-I2)&gt;50%, IF(I2=MIN(G2,J2), IF((H2-MAX(G2,J2))/(H2-I2)&gt;=85%, IF((H2-I2)/I2&lt;2.3%,"小黑墓碑",IF((H2-I2)/I2&lt;3.6%,"中黑墓碑","大黑墓碑")), IF((H2-I2)/I2&lt;2.3%,"小黑底槌",IF((H2-I2)/I2&lt;3.6%,"中黑底槌","大黑底槌"))), IF(SUM((H2-MAX(G2,J2))/(H2-I2), (MIN(G2,J2)-I2)/(H2-I2))&gt;=85%, IF((H2-I2)/I2&lt;2.3%,"小黑天劍",IF((H2-I2)/I2&lt;3.6%,"中黑天劍","大黑天劍")), IF((H2-I2)/I2&lt;2.3%,"小黑下槌",IF((H2-I2)/I2&lt;3.6%,"中黑下槌","大黑下槌")))), IF(AND((H2-MAX(G2, J2))/(H2-I2)&gt;=32.5%,(MIN(G2, J2)-I2)/(H2-I2)&gt;=32.5%), IF(SUM((H2-MAX(G2,J2))/(H2-I2), (MIN(G2,J2)-I2)/(H2-I2))&gt;=85%, IF((H2-I2)/I2&lt;2.3%,"小黑十字",IF((H2-I2)/I2&lt;3.6%,"中黑十字","大黑十字")), IF((H2-I2)/I2&lt;2.3%,"小黑十槌",IF((H2-I2)/I2&lt;3.6%,"中黑十槌","大黑十槌"))), IF(H2=MAX(G2,J2), IF(ABS(G2-J2)/MIN(G2,J2)&lt;2.3%,"小黑K下影",IF(ABS(G2-J2)/MIN(G2,J2)&lt;3.6%,"中黑K下影","大黑K下影")), IF(I2=MIN(G2,J2), IF(ABS(G2-J2)/MIN(G2,J2)&lt;2.3%,"小黑K上影",IF(ABS(G2-J2)/MIN(G2,J2)&lt;3.6%,"中黑K上影","大黑K上影")), IF(ABS(G2-J2)/MIN(G2,J2)&lt;2.3%,"小黑K雙影",IF(ABS(G2-J2)/MIN(G2,J2)&lt;3.6%,"中黑K雙影","大黑K雙影"))))))), IF(H2=MAX(G2,J2), IF(ABS(G2-J2)/MIN(G2,J2)&lt;2.3%,"小黑K下影",IF(ABS(G2-J2)/MIN(G2,J2)&lt;3.6%,"中黑K下影","大黑K下影")), IF(I2=MIN(G2,J2), IF(ABS(G2-J2)/MIN(G2,J2)&lt;2.3%,"小黑K上影",IF(ABS(G2-J2)/MIN(G2,J2)&lt;3.6%,"中黑K上影","大黑K上影")), IF(ABS(G2-J2)/MIN(G2,J2)&lt;2.3%,"小黑K雙影",IF(ABS(G2-J2)/MIN(G2,J2)&lt;3.6%,"中黑K雙影","大黑K雙影"))))))))</f>
        <v>小黑K雙影</v>
      </c>
      <c r="AV2" s="24" t="str">
        <f>IF(K2=N2, IF(AND(L2=M2,M2=N2),"一字線",IF(K2=L2,IF((L2-M2)/M2&lt;2.3%,"小T字",IF((L2-M2)/M2&lt;3.6%,"中T字","大T字")),IF(M2=N2,IF((L2-M2)/M2&lt;2.3%,"小墓碑",IF((L2-M2)/M2&lt;3.6%,"中墓碑","大墓碑")),IF(N2&gt;=(L2-((L2-M2)*35%)),IF((L2-M2)/M2&lt;2.3%,"小蜻蜓",IF((L2-M2)/M2&lt;3.6%,"中蜻蜓","大蜻蜓")),IF(K2&lt;=(M2+((L2-M2)*35%)),IF((L2-M2)/M2&lt;2.3%,"小天劍",IF((L2-M2)/M2&lt;3.6%,"中天劍","大天劍")),IF((L2-M2)/M2&lt;2.3%,"小十字",IF((L2-M2)/M2&lt;3.6%,"中十字","大十字"))))))),IF(N2&gt;K2, IF(AND(MAX(K2,N2)=L2,MIN(K2,N2)=M2), IF(OR(K2=N2,ABS(K2-N2)/MIN(K2,N2)&lt;0.15%),紅一字,IF(ABS(K2-N2)/MIN(K2,N2)&lt;2.3%,"小紅K",IF(ABS(K2-N2)/MIN(K2,N2)&lt;3.6%,"中紅K","大紅K"))), IF(SUM((L2-MAX(K2,N2))/(L2-M2), (MIN(K2,N2)-M2)/(L2-M2))&gt;=65%, IF((MIN(K2, N2)-M2)/(L2-M2)&gt;50%, IF(L2=MAX(K2,N2), IF((MIN(K2,N2)-M2)/(L2-M2)&gt;=85%, IF((L2-M2)/M2&lt;2.3%,"小紅T字",IF((L2-M2)/M2&lt;3.6%,"中紅T字","大紅T字")), IF((L2-M2)/M2&lt;2.3%,"小紅頂槌",IF((L2-M2)/M2&lt;3.6%,"中紅頂槌","大紅頂槌"))), IF(SUM((L2-MAX(K2,N2))/(L2-M2), (MIN(K2,N2)-M2)/(L2-M2))&gt;=85%, IF((L2-M2)/M2&lt;2.3%,"小紅蜻蜓",IF((L2-M2)/M2&lt;3.6%,"中紅蜻蜓","大紅蜻蜓")), IF((L2-M2)/M2&lt;2.3%,"小紅上槌",IF((L2-M2)/M2&lt;3.6%,"中紅上槌","大紅上槌")))), IF((L2-MAX(K2, N2))/(L2-M2)&gt;50%, IF(M2=MIN(K2,N2), IF((L2-MAX(K2,N2))/(L2-M2)&gt;=85%, IF((L2-M2)/M2&lt;2.3%,"小紅墓碑",IF((L2-M2)/M2&lt;3.6%,"中紅墓碑","大紅墓碑")), IF((L2-M2)/M2&lt;2.3%,"小紅底槌",IF((L2-M2)/M2&lt;3.6%,"中紅底槌","大紅底槌"))), IF(SUM((L2-MAX(K2,N2))/(L2-M2), (MIN(K2,N2)-M2)/(L2-M2))&gt;=85%, IF((L2-M2)/M2&lt;2.3%,"小紅天劍",IF((L2-M2)/M2&lt;3.6%,"中紅天劍","大紅天劍")), IF((L2-M2)/M2&lt;2.3%,"小紅下槌",IF((L2-M2)/M2&lt;3.6%,"中紅下槌","大紅下槌")))), IF(AND((L2-MAX(K2, N2))/(L2-M2)&gt;=32.5%,(MIN(K2, N2)-M2)/(L2-M2)&gt;=32.5%), IF(SUM((L2-MAX(K2,N2))/(L2-M2), (MIN(K2,N2)-M2)/(L2-M2))&gt;=85%, IF((L2-M2)/M2&lt;2.3%,"小紅十字",IF((L2-M2)/M2&lt;3.6%,"中紅十字","大紅十字")), IF((L2-M2)/M2&lt;2.3%,"小紅十槌",IF((L2-M2)/M2&lt;3.6%,"中紅十槌","大紅十槌"))), IF(L2=MAX(K2,N2), IF(ABS(K2-N2)/MIN(K2,N2)&lt;2.3%,"小紅K下影",IF(ABS(K2-N2)/MIN(K2,N2)&lt;3.6%,"中紅K下影","大紅K下影")), IF(M2=MIN(K2,N2), IF(ABS(K2-N2)/MIN(K2,N2)&lt;2.3%,"小紅K上影",IF(ABS(K2-N2)/MIN(K2,N2)&lt;3.6%,"中紅K上影","大紅K上影")), IF(ABS(K2-N2)/MIN(K2,N2)&lt;2.3%,"小紅K雙影",IF(ABS(K2-N2)/MIN(K2,N2)&lt;3.6%,"中紅K雙影","大紅K雙影"))))))), IF(L2=MAX(K2,N2), IF(ABS(K2-N2)/MIN(K2,N2)&lt;2.3%,"小紅K下影",IF(ABS(K2-N2)/MIN(K2,N2)&lt;3.6%,"中紅K下影","大紅K下影")), IF(M2=MIN(K2,N2), IF(ABS(K2-N2)/MIN(K2,N2)&lt;2.3%,"小紅K上影",IF(ABS(K2-N2)/MIN(K2,N2)&lt;3.6%,"中紅K上影","大紅K上影")), IF(ABS(K2-N2)/MIN(K2,N2)&lt;2.3%,"小紅K雙影",IF(ABS(K2-N2)/MIN(K2,N2)&lt;3.6%,"中紅K雙影","大紅K雙影")))))), IF(AND(MAX(K2,N2)=L2,MIN(K2,N2)=M2), IF(OR(K2=N2,ABS(K2-N2)/MIN(K2,N2)&lt;0.15%),黑一字,IF(ABS(K2-N2)/MIN(K2,N2)&lt;2.3%,"小黑K",IF(ABS(K2-N2)/MIN(K2,N2)&lt;3.6%,"中黑K","大黑K"))), IF(SUM((L2-MAX(K2,N2))/(L2-M2), (MIN(K2,N2)-M2)/(L2-M2))&gt;=65%, IF((MIN(K2, N2)-M2)/(L2-M2)&gt;50%, IF(L2=MAX(K2,N2), IF((MIN(K2,N2)-M2)/(L2-M2)&gt;=85%, IF((L2-M2)/M2&lt;2.3%,"小黑T字",IF((L2-M2)/M2&lt;3.6%,"中黑T字","大黑T字")), IF((L2-M2)/M2&lt;2.3%,"小黑頂槌",IF((L2-M2)/M2&lt;3.6%,"中黑頂槌","大黑頂槌"))), IF(SUM((L2-MAX(K2,N2))/(L2-M2), (MIN(K2,N2)-M2)/(L2-M2))&gt;=85%, IF((L2-M2)/M2&lt;2.3%,"小黑蜻蜓",IF((L2-M2)/M2&lt;3.6%,"中黑蜻蜓","大黑蜻蜓")), IF((L2-M2)/M2&lt;2.3%,"小黑上槌",IF((L2-M2)/M2&lt;3.6%,"中黑上槌","大黑上槌")))), IF((L2-MAX(K2, N2))/(L2-M2)&gt;50%, IF(M2=MIN(K2,N2), IF((L2-MAX(K2,N2))/(L2-M2)&gt;=85%, IF((L2-M2)/M2&lt;2.3%,"小黑墓碑",IF((L2-M2)/M2&lt;3.6%,"中黑墓碑","大黑墓碑")), IF((L2-M2)/M2&lt;2.3%,"小黑底槌",IF((L2-M2)/M2&lt;3.6%,"中黑底槌","大黑底槌"))), IF(SUM((L2-MAX(K2,N2))/(L2-M2), (MIN(K2,N2)-M2)/(L2-M2))&gt;=85%, IF((L2-M2)/M2&lt;2.3%,"小黑天劍",IF((L2-M2)/M2&lt;3.6%,"中黑天劍","大黑天劍")), IF((L2-M2)/M2&lt;2.3%,"小黑下槌",IF((L2-M2)/M2&lt;3.6%,"中黑下槌","大黑下槌")))), IF(AND((L2-MAX(K2, N2))/(L2-M2)&gt;=32.5%,(MIN(K2, N2)-M2)/(L2-M2)&gt;=32.5%), IF(SUM((L2-MAX(K2,N2))/(L2-M2), (MIN(K2,N2)-M2)/(L2-M2))&gt;=85%, IF((L2-M2)/M2&lt;2.3%,"小黑十字",IF((L2-M2)/M2&lt;3.6%,"中黑十字","大黑十字")), IF((L2-M2)/M2&lt;2.3%,"小黑十槌",IF((L2-M2)/M2&lt;3.6%,"中黑十槌","大黑十槌"))), IF(L2=MAX(K2,N2), IF(ABS(K2-N2)/MIN(K2,N2)&lt;2.3%,"小黑K下影",IF(ABS(K2-N2)/MIN(K2,N2)&lt;3.6%,"中黑K下影","大黑K下影")), IF(M2=MIN(K2,N2), IF(ABS(K2-N2)/MIN(K2,N2)&lt;2.3%,"小黑K上影",IF(ABS(K2-N2)/MIN(K2,N2)&lt;3.6%,"中黑K上影","大黑K上影")), IF(ABS(K2-N2)/MIN(K2,N2)&lt;2.3%,"小黑K雙影",IF(ABS(K2-N2)/MIN(K2,N2)&lt;3.6%,"中黑K雙影","大黑K雙影"))))))), IF(L2=MAX(K2,N2), IF(ABS(K2-N2)/MIN(K2,N2)&lt;2.3%,"小黑K下影",IF(ABS(K2-N2)/MIN(K2,N2)&lt;3.6%,"中黑K下影","大黑K下影")), IF(M2=MIN(K2,N2), IF(ABS(K2-N2)/MIN(K2,N2)&lt;2.3%,"小黑K上影",IF(ABS(K2-N2)/MIN(K2,N2)&lt;3.6%,"中黑K上影","大黑K上影")), IF(ABS(K2-N2)/MIN(K2,N2)&lt;2.3%,"小黑K雙影",IF(ABS(K2-N2)/MIN(K2,N2)&lt;3.6%,"中黑K雙影","大黑K雙影"))))))))</f>
        <v>小紅K雙影</v>
      </c>
      <c r="AW2" s="24" t="str">
        <f>IF(AV2="一字線",0&amp;"%",ROUND((L2-MAX(K2, N2))/(L2-M2),1)*100&amp;"%")</f>
        <v>30%</v>
      </c>
      <c r="AX2" s="24" t="str">
        <f>IF(AV2="一字線",0&amp;"%",ROUND((MIN(K2, N2)-M2)/(L2-M2),1) *100&amp;"%")</f>
        <v>40%</v>
      </c>
      <c r="AY2" s="24" t="str">
        <f>IF(OR(COUNTA(Y2,V2)&lt;2,OR(Y2=0,V2=0)),"", IF(AND(Y2&gt;V2,V2&gt;S2),"04週直升+"&amp; ROUND((Y2-V2)/V2*100,2) &amp;"%", IF(AND(Y2&lt;V2,V2&lt;S2),"02週直降"&amp; ROUND((Y2-V2)/V2*100,2) &amp;"%", IF(OR(AND(Y2&gt;V2,V2&lt;S2), AND(Y2&gt;V2,V2=S2)),"05週轉升+"&amp; ROUND((Y2-V2)/V2*100,2) &amp;"%", IF(OR(AND(Y2&lt;V2,V2&gt;S2), AND(Y2&lt;V2,V2=S2)),"03週轉降"&amp; ROUND((Y2-V2)/V2*100,2) &amp;"%", "01週持平"&amp; ROUND((Y2-V2)/V2*100,2) &amp;"%")))))</f>
        <v>02週直降-0.09%</v>
      </c>
      <c r="AZ2" s="178" t="str">
        <f>IF(OR(COUNTA(Z2,W2)&lt;2,OR(Z2=0,W2=0)),"", IF(AND(Z2&gt;W2,W2&gt;T2),"04月直升+"&amp; ROUND((Z2-W2)/W2*100,2) &amp;"%", IF(AND(Z2&lt;W2,W2&lt;T2),"02月直降"&amp; ROUND((Z2-W2)/W2*100,2) &amp;"%", IF(OR(AND(Z2&gt;W2,W2&lt;T2), AND(Z2&gt;W2,W2=T2)),"05月轉升+"&amp; ROUND((Z2-W2)/W2*100,2) &amp;"%", IF(OR(AND(Z2&lt;W2,W2&gt;T2), AND(Z2&lt;W2,W2=T2)),"03月轉降"&amp; ROUND((Z2-W2)/W2*100,2) &amp;"%", "01月持平"&amp; ROUND((Z2-W2)/W2*100,2) &amp;"%")))))</f>
        <v>02月直降-0.53%</v>
      </c>
      <c r="BA2" s="178" t="str">
        <f>IF(OR(COUNTA(AA2,X2)&lt;2,OR(AA2=0,X2=0)),"", IF(AND(AA2&gt;X2,X2&gt;U2),"04季直升+"&amp; ROUND((AA2-X2)/X2*100,2) &amp;"%", IF(AND(AA2&lt;X2,X2&lt;U2),"02季直降"&amp; ROUND((AA2-X2)/X2*100,2) &amp;"%", IF(OR(AND(AA2&gt;X2,X2&lt;U2), AND(AA2&gt;X2,X2=U2)),"05季轉升+"&amp; ROUND((AA2-X2)/X2*100,2) &amp;"%", IF(OR(AND(AA2&lt;X2,X2&gt;U2), AND(AA2&lt;X2,X2=U2)),"03季轉降"&amp; ROUND((AA2-X2)/X2*100,2) &amp;"%", "01季持平"&amp; ROUND((AA2-X2)/X2*100,2) &amp;"%")))))</f>
        <v>02季直降-0.14%</v>
      </c>
      <c r="BB2" s="57" t="str">
        <f>IF(AND(J2&lt;V2, N2&gt;=Y2, J2&lt;W2, N2&gt;=Z2, J2&lt;X2, N2&gt;=AA2),"突破均線(週月季)", IF(AND(J2&lt;W2, N2&gt;=Z2, J2&lt;X2, N2&gt;=AA2),"突破均線(月季)", IF(AND(J2&lt;V2, N2&gt;=Y2, J2&lt;X2, N2&gt;=AA2),"突破均線(週季)", IF(AND(J2&lt;V2, N2&gt;=Y2, J2&lt;W2, N2&gt;=Z2),"突破均線(週月)", IF(AND(J2&lt;X2, N2&gt;=AA2),"突破均線(季)", IF(AND(J2&lt;W2, N2&gt;=Z2),"突破均線(月)", IF(AND(J2&lt;V2, N2&gt;=Y2),"突破均線(週)", IF(AND(M2&lt;Y2, N2&gt;=Y2, M2&lt;Z2, N2&gt;=Z2, M2&lt;AA2, N2&gt;=AA2),"破均站回(週月季)", IF(AND(M2&lt;Z2, N2&gt;=Z2, M2&lt;AA2, N2&gt;=AA2),"破均站回(月季)", IF(AND(M2&lt;Y2, N2&gt;=Y2, M2&lt;AA2, N2&gt;=AA2),"破均站回(週季)", IF(AND(M2&lt;Y2, N2&gt;=Y2, M2&lt;Z2, N2&gt;=Z2),"破均站回(週月)", IF(AND(M2&lt;AA2, N2&gt;=AA2),"破均站回(季)", IF(AND(M2&lt;Z2, N2&gt;=Z2),"破均站回(月)", IF(AND(M2&lt;Y2, N2&gt;=Y2),"破均站回(週)",""))))))))))))))</f>
        <v>破均站回(週)</v>
      </c>
      <c r="BD2" s="24" t="s">
        <v>4769</v>
      </c>
      <c r="BE2" s="151" t="s">
        <v>4735</v>
      </c>
      <c r="BF2" s="149" t="s">
        <v>4768</v>
      </c>
      <c r="BG2" s="151" t="s">
        <v>4736</v>
      </c>
      <c r="BH2" s="149" t="s">
        <v>4768</v>
      </c>
      <c r="BI2" s="151" t="s">
        <v>4737</v>
      </c>
      <c r="BJ2" s="149" t="s">
        <v>4768</v>
      </c>
      <c r="BL2" s="152" t="s">
        <v>4813</v>
      </c>
      <c r="BM2" s="114"/>
      <c r="BN2" s="114"/>
      <c r="BO2" s="114"/>
      <c r="BP2" s="149"/>
    </row>
    <row r="3" spans="1:68" s="169" customFormat="1" ht="16">
      <c r="A3" s="24">
        <v>1102</v>
      </c>
      <c r="B3" s="24" t="s">
        <v>22</v>
      </c>
      <c r="C3" s="57">
        <v>43.5</v>
      </c>
      <c r="D3" s="57">
        <v>44</v>
      </c>
      <c r="E3" s="57">
        <v>43.35</v>
      </c>
      <c r="F3" s="57">
        <v>43.6</v>
      </c>
      <c r="G3" s="57">
        <v>43.8</v>
      </c>
      <c r="H3" s="57">
        <v>43.9</v>
      </c>
      <c r="I3" s="57">
        <v>43.55</v>
      </c>
      <c r="J3" s="57">
        <v>43.8</v>
      </c>
      <c r="K3" s="57">
        <v>43.95</v>
      </c>
      <c r="L3" s="57">
        <v>44.3</v>
      </c>
      <c r="M3" s="57">
        <v>43.85</v>
      </c>
      <c r="N3" s="57">
        <v>44</v>
      </c>
      <c r="O3" s="63">
        <v>4.5662100456621002E-3</v>
      </c>
      <c r="P3" s="57">
        <v>4069</v>
      </c>
      <c r="Q3" s="57">
        <v>5322</v>
      </c>
      <c r="R3" s="57">
        <v>17527.900000000001</v>
      </c>
      <c r="S3" s="57">
        <v>43.56</v>
      </c>
      <c r="T3" s="57">
        <v>47.412500000000001</v>
      </c>
      <c r="U3" s="57">
        <v>50.099200000000003</v>
      </c>
      <c r="V3" s="57">
        <v>43.57</v>
      </c>
      <c r="W3" s="57">
        <v>46.952500000000001</v>
      </c>
      <c r="X3" s="57">
        <v>49.964199999999998</v>
      </c>
      <c r="Y3" s="57">
        <v>43.55</v>
      </c>
      <c r="Z3" s="57">
        <v>46.547499999999999</v>
      </c>
      <c r="AA3" s="57">
        <v>49.837499999999999</v>
      </c>
      <c r="AB3" s="57">
        <v>54.3</v>
      </c>
      <c r="AC3" s="57">
        <v>40</v>
      </c>
      <c r="AD3" s="57">
        <v>52.4</v>
      </c>
      <c r="AE3" s="57">
        <v>43</v>
      </c>
      <c r="AF3" s="64">
        <v>15.842599999999999</v>
      </c>
      <c r="AG3" s="64">
        <v>10.8178</v>
      </c>
      <c r="AH3" s="64">
        <v>21.8612</v>
      </c>
      <c r="AI3" s="64">
        <v>14.498900000000001</v>
      </c>
      <c r="AJ3" s="61">
        <v>0.4513888888888889</v>
      </c>
      <c r="AK3" s="216">
        <v>4500</v>
      </c>
      <c r="AL3" s="62">
        <v>7291.7750708339563</v>
      </c>
      <c r="AM3" s="24" t="s">
        <v>6883</v>
      </c>
      <c r="AN3" s="216" t="s">
        <v>6009</v>
      </c>
      <c r="AO3" s="216" t="s">
        <v>6007</v>
      </c>
      <c r="AP3" s="216" t="s">
        <v>6884</v>
      </c>
      <c r="AQ3" s="216" t="s">
        <v>6885</v>
      </c>
      <c r="AR3" s="216" t="s">
        <v>6886</v>
      </c>
      <c r="AS3" s="24" t="s">
        <v>6887</v>
      </c>
      <c r="AT3" s="24" t="s">
        <v>6499</v>
      </c>
      <c r="AU3" s="24" t="s">
        <v>6511</v>
      </c>
      <c r="AV3" s="24" t="s">
        <v>6478</v>
      </c>
      <c r="AW3" s="24" t="s">
        <v>5996</v>
      </c>
      <c r="AX3" s="24" t="s">
        <v>5990</v>
      </c>
      <c r="AY3" s="24" t="s">
        <v>6888</v>
      </c>
      <c r="AZ3" s="216" t="s">
        <v>6889</v>
      </c>
      <c r="BA3" s="216" t="s">
        <v>6890</v>
      </c>
      <c r="BB3" s="57" t="s">
        <v>5474</v>
      </c>
      <c r="BC3" s="202"/>
      <c r="BD3" s="24" t="s">
        <v>5452</v>
      </c>
      <c r="BE3" s="151" t="s">
        <v>4744</v>
      </c>
      <c r="BF3" s="169">
        <f>ABS(C2-F2)/MIN(C2,F2)</f>
        <v>2.1413276231262166E-3</v>
      </c>
      <c r="BG3" s="151" t="s">
        <v>4745</v>
      </c>
      <c r="BH3" s="169">
        <f>ABS(G2-J2)/MIN(G2,J2)</f>
        <v>5.3475935828877002E-3</v>
      </c>
      <c r="BI3" s="151" t="s">
        <v>4746</v>
      </c>
      <c r="BJ3" s="169">
        <f>ABS(K2-N2)/MIN(K2,N2)</f>
        <v>5.341880341880342E-3</v>
      </c>
      <c r="BL3" s="152" t="s">
        <v>5453</v>
      </c>
    </row>
    <row r="4" spans="1:68" s="169" customFormat="1" ht="16">
      <c r="A4" s="24">
        <v>1103</v>
      </c>
      <c r="B4" s="24" t="s">
        <v>23</v>
      </c>
      <c r="C4" s="57">
        <v>20.95</v>
      </c>
      <c r="D4" s="57">
        <v>21.3</v>
      </c>
      <c r="E4" s="57">
        <v>20.95</v>
      </c>
      <c r="F4" s="57">
        <v>21.2</v>
      </c>
      <c r="G4" s="57">
        <v>21.2</v>
      </c>
      <c r="H4" s="57">
        <v>21.5</v>
      </c>
      <c r="I4" s="57">
        <v>21.2</v>
      </c>
      <c r="J4" s="57">
        <v>21.35</v>
      </c>
      <c r="K4" s="57">
        <v>21.35</v>
      </c>
      <c r="L4" s="57">
        <v>21.55</v>
      </c>
      <c r="M4" s="57">
        <v>21.35</v>
      </c>
      <c r="N4" s="57">
        <v>21.5</v>
      </c>
      <c r="O4" s="63">
        <v>7.0257611241217703E-3</v>
      </c>
      <c r="P4" s="57">
        <v>254</v>
      </c>
      <c r="Q4" s="57">
        <v>523</v>
      </c>
      <c r="R4" s="57">
        <v>848.95</v>
      </c>
      <c r="S4" s="57">
        <v>20.94</v>
      </c>
      <c r="T4" s="57">
        <v>21.954999999999998</v>
      </c>
      <c r="U4" s="57">
        <v>22.271699999999999</v>
      </c>
      <c r="V4" s="57">
        <v>21.07</v>
      </c>
      <c r="W4" s="57">
        <v>21.8825</v>
      </c>
      <c r="X4" s="57">
        <v>22.256699999999999</v>
      </c>
      <c r="Y4" s="57">
        <v>21.13</v>
      </c>
      <c r="Z4" s="57">
        <v>21.827500000000001</v>
      </c>
      <c r="AA4" s="57">
        <v>22.245000000000001</v>
      </c>
      <c r="AB4" s="57">
        <v>28.15</v>
      </c>
      <c r="AC4" s="57">
        <v>15.45</v>
      </c>
      <c r="AD4" s="57">
        <v>22.7</v>
      </c>
      <c r="AE4" s="57">
        <v>20.3</v>
      </c>
      <c r="AF4" s="64">
        <v>39.2363</v>
      </c>
      <c r="AG4" s="64">
        <v>28.412600000000001</v>
      </c>
      <c r="AH4" s="64">
        <v>48.379800000000003</v>
      </c>
      <c r="AI4" s="64">
        <v>35.068300000000001</v>
      </c>
      <c r="AJ4" s="61">
        <v>0.4513888888888889</v>
      </c>
      <c r="AK4" s="216">
        <v>300</v>
      </c>
      <c r="AL4" s="62">
        <v>513.75715632338336</v>
      </c>
      <c r="AM4" s="24" t="s">
        <v>6054</v>
      </c>
      <c r="AN4" s="216" t="s">
        <v>6009</v>
      </c>
      <c r="AO4" s="216" t="s">
        <v>5971</v>
      </c>
      <c r="AP4" s="216" t="s">
        <v>6884</v>
      </c>
      <c r="AQ4" s="216" t="s">
        <v>6885</v>
      </c>
      <c r="AR4" s="216" t="s">
        <v>6886</v>
      </c>
      <c r="AS4" s="24" t="s">
        <v>5474</v>
      </c>
      <c r="AT4" s="24" t="s">
        <v>6055</v>
      </c>
      <c r="AU4" s="24" t="s">
        <v>6055</v>
      </c>
      <c r="AV4" s="24" t="s">
        <v>6055</v>
      </c>
      <c r="AW4" s="24" t="s">
        <v>5991</v>
      </c>
      <c r="AX4" s="24" t="s">
        <v>5979</v>
      </c>
      <c r="AY4" s="24" t="s">
        <v>6891</v>
      </c>
      <c r="AZ4" s="216" t="s">
        <v>6892</v>
      </c>
      <c r="BA4" s="216" t="s">
        <v>6893</v>
      </c>
      <c r="BB4" s="57" t="s">
        <v>5474</v>
      </c>
      <c r="BC4" s="202"/>
      <c r="BD4" s="24" t="s">
        <v>5454</v>
      </c>
      <c r="BE4" s="151" t="s">
        <v>4783</v>
      </c>
      <c r="BF4" s="169">
        <f>ABS(D2-E2)/E2</f>
        <v>1.5037593984962468E-2</v>
      </c>
      <c r="BG4" s="151" t="s">
        <v>4784</v>
      </c>
      <c r="BH4" s="169">
        <f>ABS(H2-I2)/I2</f>
        <v>1.3993541442411163E-2</v>
      </c>
      <c r="BI4" s="151" t="s">
        <v>4785</v>
      </c>
      <c r="BJ4" s="169">
        <f>ABS(L2-M2)/M2</f>
        <v>1.5037593984962468E-2</v>
      </c>
      <c r="BL4" s="152" t="s">
        <v>5455</v>
      </c>
    </row>
    <row r="5" spans="1:68" s="169" customFormat="1" ht="16">
      <c r="A5" s="24">
        <v>1104</v>
      </c>
      <c r="B5" s="24" t="s">
        <v>24</v>
      </c>
      <c r="C5" s="57">
        <v>20.8</v>
      </c>
      <c r="D5" s="57">
        <v>20.8</v>
      </c>
      <c r="E5" s="57">
        <v>20.5</v>
      </c>
      <c r="F5" s="57">
        <v>20.8</v>
      </c>
      <c r="G5" s="57">
        <v>20.8</v>
      </c>
      <c r="H5" s="57">
        <v>20.8</v>
      </c>
      <c r="I5" s="57">
        <v>20.45</v>
      </c>
      <c r="J5" s="57">
        <v>20.6</v>
      </c>
      <c r="K5" s="57">
        <v>20.6</v>
      </c>
      <c r="L5" s="57">
        <v>20.7</v>
      </c>
      <c r="M5" s="57">
        <v>20.5</v>
      </c>
      <c r="N5" s="57">
        <v>20.6</v>
      </c>
      <c r="O5" s="63">
        <v>0</v>
      </c>
      <c r="P5" s="57">
        <v>284</v>
      </c>
      <c r="Q5" s="57">
        <v>520</v>
      </c>
      <c r="R5" s="57">
        <v>597.1</v>
      </c>
      <c r="S5" s="57">
        <v>20.71</v>
      </c>
      <c r="T5" s="57">
        <v>22.202500000000001</v>
      </c>
      <c r="U5" s="57">
        <v>22.780799999999999</v>
      </c>
      <c r="V5" s="57">
        <v>20.66</v>
      </c>
      <c r="W5" s="57">
        <v>22.087499999999999</v>
      </c>
      <c r="X5" s="57">
        <v>22.745000000000001</v>
      </c>
      <c r="Y5" s="57">
        <v>20.59</v>
      </c>
      <c r="Z5" s="57">
        <v>21.984999999999999</v>
      </c>
      <c r="AA5" s="57">
        <v>22.7058</v>
      </c>
      <c r="AB5" s="57">
        <v>29.8</v>
      </c>
      <c r="AC5" s="57">
        <v>18.649999999999999</v>
      </c>
      <c r="AD5" s="57">
        <v>23.05</v>
      </c>
      <c r="AE5" s="57">
        <v>20.350000000000001</v>
      </c>
      <c r="AF5" s="64">
        <v>12.2803</v>
      </c>
      <c r="AG5" s="64">
        <v>16.0989</v>
      </c>
      <c r="AH5" s="64">
        <v>11.454800000000001</v>
      </c>
      <c r="AI5" s="64">
        <v>14.5509</v>
      </c>
      <c r="AJ5" s="61">
        <v>0.4513888888888889</v>
      </c>
      <c r="AK5" s="216">
        <v>300</v>
      </c>
      <c r="AL5" s="62">
        <v>574.43713541669638</v>
      </c>
      <c r="AM5" s="24" t="s">
        <v>6243</v>
      </c>
      <c r="AN5" s="216" t="s">
        <v>5967</v>
      </c>
      <c r="AO5" s="216" t="s">
        <v>6047</v>
      </c>
      <c r="AP5" s="216" t="s">
        <v>6884</v>
      </c>
      <c r="AQ5" s="216" t="s">
        <v>6885</v>
      </c>
      <c r="AR5" s="216" t="s">
        <v>6886</v>
      </c>
      <c r="AS5" s="24" t="s">
        <v>6894</v>
      </c>
      <c r="AT5" s="24" t="s">
        <v>6650</v>
      </c>
      <c r="AU5" s="24" t="s">
        <v>6017</v>
      </c>
      <c r="AV5" s="24" t="s">
        <v>6121</v>
      </c>
      <c r="AW5" s="24" t="s">
        <v>5970</v>
      </c>
      <c r="AX5" s="24" t="s">
        <v>5970</v>
      </c>
      <c r="AY5" s="24" t="s">
        <v>6895</v>
      </c>
      <c r="AZ5" s="216" t="s">
        <v>6896</v>
      </c>
      <c r="BA5" s="216" t="s">
        <v>6897</v>
      </c>
      <c r="BB5" s="57" t="s">
        <v>6898</v>
      </c>
      <c r="BC5" s="202"/>
      <c r="BD5" s="24" t="s">
        <v>5456</v>
      </c>
      <c r="BE5" s="151" t="s">
        <v>4763</v>
      </c>
      <c r="BF5" s="169">
        <f>(D2-MAX(C2,F2))/(D2-E2)</f>
        <v>0.64285714285714435</v>
      </c>
      <c r="BG5" s="151" t="s">
        <v>5457</v>
      </c>
      <c r="BH5" s="169">
        <f>(H2-MAX(G2,J2))/(H2-I2)</f>
        <v>0.15384615384615638</v>
      </c>
      <c r="BI5" s="151" t="s">
        <v>4764</v>
      </c>
      <c r="BJ5" s="169">
        <f>(L2-MAX(K2,N2))/(L2-M2)</f>
        <v>0.28571428571428864</v>
      </c>
      <c r="BL5" s="152" t="s">
        <v>5458</v>
      </c>
    </row>
    <row r="6" spans="1:68" s="169" customFormat="1">
      <c r="A6" s="24">
        <v>1108</v>
      </c>
      <c r="B6" s="24" t="s">
        <v>25</v>
      </c>
      <c r="C6" s="57">
        <v>12.05</v>
      </c>
      <c r="D6" s="57">
        <v>12.6</v>
      </c>
      <c r="E6" s="57">
        <v>12.05</v>
      </c>
      <c r="F6" s="57">
        <v>12.55</v>
      </c>
      <c r="G6" s="57">
        <v>12.6</v>
      </c>
      <c r="H6" s="57">
        <v>12.65</v>
      </c>
      <c r="I6" s="57">
        <v>12.5</v>
      </c>
      <c r="J6" s="57">
        <v>12.55</v>
      </c>
      <c r="K6" s="57">
        <v>12.55</v>
      </c>
      <c r="L6" s="57">
        <v>12.75</v>
      </c>
      <c r="M6" s="57">
        <v>12.55</v>
      </c>
      <c r="N6" s="57">
        <v>12.7</v>
      </c>
      <c r="O6" s="63">
        <v>1.19521912350597E-2</v>
      </c>
      <c r="P6" s="57">
        <v>228</v>
      </c>
      <c r="Q6" s="57">
        <v>263</v>
      </c>
      <c r="R6" s="57">
        <v>410.65</v>
      </c>
      <c r="S6" s="57">
        <v>12.18</v>
      </c>
      <c r="T6" s="57">
        <v>12.66</v>
      </c>
      <c r="U6" s="57">
        <v>13.3208</v>
      </c>
      <c r="V6" s="57">
        <v>12.29</v>
      </c>
      <c r="W6" s="57">
        <v>12.6225</v>
      </c>
      <c r="X6" s="57">
        <v>13.2967</v>
      </c>
      <c r="Y6" s="57">
        <v>12.37</v>
      </c>
      <c r="Z6" s="57">
        <v>12.602499999999999</v>
      </c>
      <c r="AA6" s="57">
        <v>13.2742</v>
      </c>
      <c r="AB6" s="57">
        <v>20.149999999999999</v>
      </c>
      <c r="AC6" s="57">
        <v>10.45</v>
      </c>
      <c r="AD6" s="57">
        <v>13.2</v>
      </c>
      <c r="AE6" s="57">
        <v>11.8</v>
      </c>
      <c r="AF6" s="64">
        <v>45.829799999999999</v>
      </c>
      <c r="AG6" s="64">
        <v>32.511000000000003</v>
      </c>
      <c r="AH6" s="64">
        <v>56.6402</v>
      </c>
      <c r="AI6" s="64">
        <v>40.554099999999998</v>
      </c>
      <c r="AJ6" s="61">
        <v>0.4513888888888889</v>
      </c>
      <c r="AK6" s="216">
        <v>250</v>
      </c>
      <c r="AL6" s="62">
        <v>447.85968017423028</v>
      </c>
      <c r="AM6" s="24" t="s">
        <v>6899</v>
      </c>
      <c r="AN6" s="216" t="s">
        <v>6009</v>
      </c>
      <c r="AO6" s="216" t="s">
        <v>5961</v>
      </c>
      <c r="AP6" s="216" t="s">
        <v>6884</v>
      </c>
      <c r="AQ6" s="216" t="s">
        <v>6900</v>
      </c>
      <c r="AR6" s="216" t="s">
        <v>6886</v>
      </c>
      <c r="AS6" s="24" t="s">
        <v>5474</v>
      </c>
      <c r="AT6" s="24" t="s">
        <v>6013</v>
      </c>
      <c r="AU6" s="24" t="s">
        <v>6561</v>
      </c>
      <c r="AV6" s="24" t="s">
        <v>6055</v>
      </c>
      <c r="AW6" s="24" t="s">
        <v>5991</v>
      </c>
      <c r="AX6" s="24" t="s">
        <v>5979</v>
      </c>
      <c r="AY6" s="24" t="s">
        <v>6901</v>
      </c>
      <c r="AZ6" s="216" t="s">
        <v>6902</v>
      </c>
      <c r="BA6" s="216" t="s">
        <v>6897</v>
      </c>
      <c r="BB6" s="57" t="s">
        <v>6903</v>
      </c>
      <c r="BC6" s="202"/>
      <c r="BD6" s="24" t="s">
        <v>5459</v>
      </c>
      <c r="BE6" s="151" t="s">
        <v>4765</v>
      </c>
      <c r="BF6" s="169">
        <f>(MIN(C2,F2)-E2)/(D2-E2)</f>
        <v>0.21428571428572155</v>
      </c>
      <c r="BG6" s="151" t="s">
        <v>4766</v>
      </c>
      <c r="BH6" s="169">
        <f>(MIN(G2,J2)-I2)/(H2-I2)</f>
        <v>0.46153846153845818</v>
      </c>
      <c r="BI6" s="151" t="s">
        <v>4767</v>
      </c>
      <c r="BJ6" s="169">
        <f>(MIN(K2,N2)-M2)/(L2-M2)</f>
        <v>0.35714285714285571</v>
      </c>
      <c r="BL6" s="152"/>
    </row>
    <row r="7" spans="1:68" s="169" customFormat="1">
      <c r="A7" s="24">
        <v>1109</v>
      </c>
      <c r="B7" s="24" t="s">
        <v>26</v>
      </c>
      <c r="C7" s="57">
        <v>20.8</v>
      </c>
      <c r="D7" s="57">
        <v>21.25</v>
      </c>
      <c r="E7" s="57">
        <v>20.8</v>
      </c>
      <c r="F7" s="57">
        <v>21.05</v>
      </c>
      <c r="G7" s="57">
        <v>21.1</v>
      </c>
      <c r="H7" s="57">
        <v>21.1</v>
      </c>
      <c r="I7" s="57">
        <v>20.85</v>
      </c>
      <c r="J7" s="57">
        <v>20.95</v>
      </c>
      <c r="K7" s="57">
        <v>20.9</v>
      </c>
      <c r="L7" s="57">
        <v>21.25</v>
      </c>
      <c r="M7" s="57">
        <v>20.9</v>
      </c>
      <c r="N7" s="57">
        <v>21.15</v>
      </c>
      <c r="O7" s="63">
        <v>9.5465393794749408E-3</v>
      </c>
      <c r="P7" s="57">
        <v>153</v>
      </c>
      <c r="Q7" s="57">
        <v>369</v>
      </c>
      <c r="R7" s="57">
        <v>662.45</v>
      </c>
      <c r="S7" s="57">
        <v>21.09</v>
      </c>
      <c r="T7" s="57">
        <v>22.875</v>
      </c>
      <c r="U7" s="57">
        <v>24.848299999999998</v>
      </c>
      <c r="V7" s="57">
        <v>21.03</v>
      </c>
      <c r="W7" s="57">
        <v>22.627500000000001</v>
      </c>
      <c r="X7" s="57">
        <v>24.76</v>
      </c>
      <c r="Y7" s="57">
        <v>20.97</v>
      </c>
      <c r="Z7" s="57">
        <v>22.42</v>
      </c>
      <c r="AA7" s="57">
        <v>24.66</v>
      </c>
      <c r="AB7" s="57">
        <v>31.5</v>
      </c>
      <c r="AC7" s="57">
        <v>18</v>
      </c>
      <c r="AD7" s="57">
        <v>25.55</v>
      </c>
      <c r="AE7" s="57">
        <v>20.55</v>
      </c>
      <c r="AF7" s="64">
        <v>22.695</v>
      </c>
      <c r="AG7" s="64">
        <v>18.510000000000002</v>
      </c>
      <c r="AH7" s="64">
        <v>28.923100000000002</v>
      </c>
      <c r="AI7" s="64">
        <v>21.981000000000002</v>
      </c>
      <c r="AJ7" s="61">
        <v>0.4513888888888889</v>
      </c>
      <c r="AK7" s="216">
        <v>200</v>
      </c>
      <c r="AL7" s="62">
        <v>315.7646780992925</v>
      </c>
      <c r="AM7" s="24" t="s">
        <v>6904</v>
      </c>
      <c r="AN7" s="216" t="s">
        <v>6009</v>
      </c>
      <c r="AO7" s="216" t="s">
        <v>6007</v>
      </c>
      <c r="AP7" s="216" t="s">
        <v>6884</v>
      </c>
      <c r="AQ7" s="216" t="s">
        <v>6885</v>
      </c>
      <c r="AR7" s="216" t="s">
        <v>6886</v>
      </c>
      <c r="AS7" s="24" t="s">
        <v>6887</v>
      </c>
      <c r="AT7" s="24" t="s">
        <v>6055</v>
      </c>
      <c r="AU7" s="24" t="s">
        <v>6017</v>
      </c>
      <c r="AV7" s="24" t="s">
        <v>6055</v>
      </c>
      <c r="AW7" s="24" t="s">
        <v>5991</v>
      </c>
      <c r="AX7" s="24" t="s">
        <v>5979</v>
      </c>
      <c r="AY7" s="24" t="s">
        <v>6905</v>
      </c>
      <c r="AZ7" s="216" t="s">
        <v>6906</v>
      </c>
      <c r="BA7" s="216" t="s">
        <v>6907</v>
      </c>
      <c r="BB7" s="57" t="s">
        <v>6898</v>
      </c>
      <c r="BC7" s="202"/>
      <c r="BD7" s="24" t="s">
        <v>5460</v>
      </c>
      <c r="BE7" s="151" t="s">
        <v>4786</v>
      </c>
      <c r="BF7" s="169">
        <f>ABS(C2-F2)/(D2-E2)</f>
        <v>0.14285714285713416</v>
      </c>
      <c r="BG7" s="151" t="s">
        <v>4787</v>
      </c>
      <c r="BH7" s="169">
        <f>ABS(G2-J2)/(H2-I2)</f>
        <v>0.38461538461538547</v>
      </c>
      <c r="BI7" s="151" t="s">
        <v>4788</v>
      </c>
      <c r="BJ7" s="169">
        <f>ABS(K2-N2)/(L2-M2)</f>
        <v>0.35714285714285571</v>
      </c>
      <c r="BL7" s="152"/>
      <c r="BM7" s="169" t="s">
        <v>4759</v>
      </c>
      <c r="BN7" s="169" t="s">
        <v>4760</v>
      </c>
      <c r="BO7" s="169" t="s">
        <v>4761</v>
      </c>
      <c r="BP7" s="169" t="s">
        <v>4762</v>
      </c>
    </row>
    <row r="8" spans="1:68" s="169" customFormat="1">
      <c r="A8" s="24">
        <v>1110</v>
      </c>
      <c r="B8" s="24" t="s">
        <v>27</v>
      </c>
      <c r="C8" s="57">
        <v>16.600000000000001</v>
      </c>
      <c r="D8" s="57">
        <v>17</v>
      </c>
      <c r="E8" s="57">
        <v>16.600000000000001</v>
      </c>
      <c r="F8" s="57">
        <v>17</v>
      </c>
      <c r="G8" s="57">
        <v>16.95</v>
      </c>
      <c r="H8" s="57">
        <v>17.55</v>
      </c>
      <c r="I8" s="57">
        <v>16.95</v>
      </c>
      <c r="J8" s="57">
        <v>17.55</v>
      </c>
      <c r="K8" s="57">
        <v>17.399999999999999</v>
      </c>
      <c r="L8" s="57">
        <v>17.850000000000001</v>
      </c>
      <c r="M8" s="57">
        <v>17.399999999999999</v>
      </c>
      <c r="N8" s="57">
        <v>17.7</v>
      </c>
      <c r="O8" s="63">
        <v>8.5470085470085392E-3</v>
      </c>
      <c r="P8" s="57">
        <v>50</v>
      </c>
      <c r="Q8" s="57">
        <v>237</v>
      </c>
      <c r="R8" s="57">
        <v>284.25</v>
      </c>
      <c r="S8" s="57">
        <v>16.95</v>
      </c>
      <c r="T8" s="57">
        <v>17.6675</v>
      </c>
      <c r="U8" s="57">
        <v>16.767499999999998</v>
      </c>
      <c r="V8" s="57">
        <v>17.079999999999998</v>
      </c>
      <c r="W8" s="57">
        <v>17.614999999999998</v>
      </c>
      <c r="X8" s="57">
        <v>16.7925</v>
      </c>
      <c r="Y8" s="57">
        <v>17.12</v>
      </c>
      <c r="Z8" s="57">
        <v>17.602499999999999</v>
      </c>
      <c r="AA8" s="57">
        <v>16.824999999999999</v>
      </c>
      <c r="AB8" s="57">
        <v>20.3</v>
      </c>
      <c r="AC8" s="57">
        <v>14.4</v>
      </c>
      <c r="AD8" s="57">
        <v>18.5</v>
      </c>
      <c r="AE8" s="57">
        <v>16.45</v>
      </c>
      <c r="AF8" s="64">
        <v>45.371499999999997</v>
      </c>
      <c r="AG8" s="64">
        <v>33.118000000000002</v>
      </c>
      <c r="AH8" s="64">
        <v>60.009599999999999</v>
      </c>
      <c r="AI8" s="64">
        <v>42.081899999999997</v>
      </c>
      <c r="AJ8" s="61">
        <v>0.4513888888888889</v>
      </c>
      <c r="AK8" s="216">
        <v>50</v>
      </c>
      <c r="AL8" s="62">
        <v>189.40629640747738</v>
      </c>
      <c r="AM8" s="24" t="s">
        <v>6899</v>
      </c>
      <c r="AN8" s="216" t="s">
        <v>6009</v>
      </c>
      <c r="AO8" s="216" t="s">
        <v>5961</v>
      </c>
      <c r="AP8" s="216" t="s">
        <v>6908</v>
      </c>
      <c r="AQ8" s="216" t="s">
        <v>6900</v>
      </c>
      <c r="AR8" s="216" t="s">
        <v>6886</v>
      </c>
      <c r="AS8" s="24" t="s">
        <v>6887</v>
      </c>
      <c r="AT8" s="24" t="s">
        <v>6255</v>
      </c>
      <c r="AU8" s="24" t="s">
        <v>6255</v>
      </c>
      <c r="AV8" s="24" t="s">
        <v>6055</v>
      </c>
      <c r="AW8" s="24" t="s">
        <v>5991</v>
      </c>
      <c r="AX8" s="24" t="s">
        <v>5979</v>
      </c>
      <c r="AY8" s="24" t="s">
        <v>6909</v>
      </c>
      <c r="AZ8" s="216" t="s">
        <v>6910</v>
      </c>
      <c r="BA8" s="216" t="s">
        <v>6911</v>
      </c>
      <c r="BB8" s="57" t="s">
        <v>6903</v>
      </c>
      <c r="BC8" s="202"/>
      <c r="BD8" s="24" t="s">
        <v>5461</v>
      </c>
      <c r="BE8" s="151" t="s">
        <v>4738</v>
      </c>
      <c r="BG8" s="151" t="s">
        <v>4739</v>
      </c>
      <c r="BI8" s="151" t="s">
        <v>4740</v>
      </c>
      <c r="BL8" s="152" t="s">
        <v>4735</v>
      </c>
      <c r="BM8" s="169" t="s">
        <v>4747</v>
      </c>
      <c r="BN8" s="169" t="s">
        <v>4748</v>
      </c>
      <c r="BO8" s="169" t="s">
        <v>4749</v>
      </c>
      <c r="BP8" s="169" t="s">
        <v>4750</v>
      </c>
    </row>
    <row r="9" spans="1:68" s="169" customFormat="1">
      <c r="A9" s="24">
        <v>1201</v>
      </c>
      <c r="B9" s="24" t="s">
        <v>28</v>
      </c>
      <c r="C9" s="57">
        <v>20.399999999999999</v>
      </c>
      <c r="D9" s="57">
        <v>20.75</v>
      </c>
      <c r="E9" s="57">
        <v>20.399999999999999</v>
      </c>
      <c r="F9" s="57">
        <v>20.55</v>
      </c>
      <c r="G9" s="57">
        <v>20.6</v>
      </c>
      <c r="H9" s="57">
        <v>20.8</v>
      </c>
      <c r="I9" s="57">
        <v>20.55</v>
      </c>
      <c r="J9" s="57">
        <v>20.8</v>
      </c>
      <c r="K9" s="57">
        <v>20.8</v>
      </c>
      <c r="L9" s="57">
        <v>21.05</v>
      </c>
      <c r="M9" s="57">
        <v>20.75</v>
      </c>
      <c r="N9" s="57">
        <v>20.95</v>
      </c>
      <c r="O9" s="63">
        <v>7.2115384615384602E-3</v>
      </c>
      <c r="P9" s="57">
        <v>342</v>
      </c>
      <c r="Q9" s="57">
        <v>495</v>
      </c>
      <c r="R9" s="57">
        <v>758.4</v>
      </c>
      <c r="S9" s="57">
        <v>20.45</v>
      </c>
      <c r="T9" s="57">
        <v>21.0825</v>
      </c>
      <c r="U9" s="57">
        <v>21.487500000000001</v>
      </c>
      <c r="V9" s="57">
        <v>20.5</v>
      </c>
      <c r="W9" s="57">
        <v>21.05</v>
      </c>
      <c r="X9" s="57">
        <v>21.473299999999998</v>
      </c>
      <c r="Y9" s="57">
        <v>20.58</v>
      </c>
      <c r="Z9" s="57">
        <v>21.024999999999999</v>
      </c>
      <c r="AA9" s="57">
        <v>21.460799999999999</v>
      </c>
      <c r="AB9" s="57">
        <v>25.5</v>
      </c>
      <c r="AC9" s="57">
        <v>19.45</v>
      </c>
      <c r="AD9" s="57">
        <v>21.65</v>
      </c>
      <c r="AE9" s="57">
        <v>20.2</v>
      </c>
      <c r="AF9" s="64">
        <v>31.892299999999999</v>
      </c>
      <c r="AG9" s="64">
        <v>21.092099999999999</v>
      </c>
      <c r="AH9" s="64">
        <v>50.673299999999998</v>
      </c>
      <c r="AI9" s="64">
        <v>30.952500000000001</v>
      </c>
      <c r="AJ9" s="61">
        <v>0.4513888888888889</v>
      </c>
      <c r="AK9" s="216">
        <v>350</v>
      </c>
      <c r="AL9" s="62">
        <v>690.55452427719456</v>
      </c>
      <c r="AM9" s="24" t="s">
        <v>6618</v>
      </c>
      <c r="AN9" s="216" t="s">
        <v>6009</v>
      </c>
      <c r="AO9" s="216" t="s">
        <v>5961</v>
      </c>
      <c r="AP9" s="216" t="s">
        <v>6884</v>
      </c>
      <c r="AQ9" s="216" t="s">
        <v>6885</v>
      </c>
      <c r="AR9" s="216" t="s">
        <v>6886</v>
      </c>
      <c r="AS9" s="24" t="s">
        <v>6887</v>
      </c>
      <c r="AT9" s="24" t="s">
        <v>6055</v>
      </c>
      <c r="AU9" s="24" t="s">
        <v>6126</v>
      </c>
      <c r="AV9" s="24" t="s">
        <v>6016</v>
      </c>
      <c r="AW9" s="24" t="s">
        <v>5991</v>
      </c>
      <c r="AX9" s="24" t="s">
        <v>5990</v>
      </c>
      <c r="AY9" s="24" t="s">
        <v>6912</v>
      </c>
      <c r="AZ9" s="216" t="s">
        <v>6913</v>
      </c>
      <c r="BA9" s="216" t="s">
        <v>6914</v>
      </c>
      <c r="BB9" s="57" t="s">
        <v>5474</v>
      </c>
      <c r="BC9" s="202"/>
      <c r="BD9" s="24" t="s">
        <v>5462</v>
      </c>
      <c r="BE9" s="151" t="s">
        <v>4741</v>
      </c>
      <c r="BG9" s="151" t="s">
        <v>4742</v>
      </c>
      <c r="BI9" s="151" t="s">
        <v>4743</v>
      </c>
      <c r="BL9" s="152" t="s">
        <v>4736</v>
      </c>
      <c r="BM9" s="169" t="s">
        <v>4751</v>
      </c>
      <c r="BN9" s="169" t="s">
        <v>4752</v>
      </c>
      <c r="BO9" s="169" t="s">
        <v>4753</v>
      </c>
      <c r="BP9" s="169" t="s">
        <v>4754</v>
      </c>
    </row>
    <row r="10" spans="1:68" s="169" customFormat="1">
      <c r="A10" s="24">
        <v>1210</v>
      </c>
      <c r="B10" s="24" t="s">
        <v>30</v>
      </c>
      <c r="C10" s="57">
        <v>51.9</v>
      </c>
      <c r="D10" s="57">
        <v>53.8</v>
      </c>
      <c r="E10" s="57">
        <v>51.8</v>
      </c>
      <c r="F10" s="57">
        <v>53.8</v>
      </c>
      <c r="G10" s="57">
        <v>53.8</v>
      </c>
      <c r="H10" s="57">
        <v>54.8</v>
      </c>
      <c r="I10" s="57">
        <v>53.8</v>
      </c>
      <c r="J10" s="57">
        <v>54.8</v>
      </c>
      <c r="K10" s="57">
        <v>55.5</v>
      </c>
      <c r="L10" s="57">
        <v>55.6</v>
      </c>
      <c r="M10" s="57">
        <v>54.5</v>
      </c>
      <c r="N10" s="57">
        <v>54.6</v>
      </c>
      <c r="O10" s="63">
        <v>-3.6496350364963498E-3</v>
      </c>
      <c r="P10" s="57">
        <v>1341</v>
      </c>
      <c r="Q10" s="57">
        <v>2347</v>
      </c>
      <c r="R10" s="57">
        <v>3935.95</v>
      </c>
      <c r="S10" s="57">
        <v>55.96</v>
      </c>
      <c r="T10" s="57">
        <v>58.064999999999998</v>
      </c>
      <c r="U10" s="57">
        <v>58.8767</v>
      </c>
      <c r="V10" s="57">
        <v>55.56</v>
      </c>
      <c r="W10" s="57">
        <v>57.825000000000003</v>
      </c>
      <c r="X10" s="57">
        <v>58.828299999999999</v>
      </c>
      <c r="Y10" s="57">
        <v>55.1</v>
      </c>
      <c r="Z10" s="57">
        <v>57.59</v>
      </c>
      <c r="AA10" s="57">
        <v>58.77</v>
      </c>
      <c r="AB10" s="57">
        <v>62.9</v>
      </c>
      <c r="AC10" s="57">
        <v>41.5</v>
      </c>
      <c r="AD10" s="57">
        <v>61.8</v>
      </c>
      <c r="AE10" s="57">
        <v>51.8</v>
      </c>
      <c r="AF10" s="64">
        <v>38.942999999999998</v>
      </c>
      <c r="AG10" s="64">
        <v>32.159100000000002</v>
      </c>
      <c r="AH10" s="64">
        <v>42.628700000000002</v>
      </c>
      <c r="AI10" s="64">
        <v>35.649000000000001</v>
      </c>
      <c r="AJ10" s="61">
        <v>0.4513888888888889</v>
      </c>
      <c r="AK10" s="216">
        <v>1500</v>
      </c>
      <c r="AL10" s="62">
        <v>2603.1383703274573</v>
      </c>
      <c r="AM10" s="24" t="s">
        <v>6915</v>
      </c>
      <c r="AN10" s="216" t="s">
        <v>6009</v>
      </c>
      <c r="AO10" s="216" t="s">
        <v>5971</v>
      </c>
      <c r="AP10" s="216" t="s">
        <v>6884</v>
      </c>
      <c r="AQ10" s="216" t="s">
        <v>6885</v>
      </c>
      <c r="AR10" s="216" t="s">
        <v>6916</v>
      </c>
      <c r="AS10" s="24" t="s">
        <v>6917</v>
      </c>
      <c r="AT10" s="24" t="s">
        <v>6045</v>
      </c>
      <c r="AU10" s="24" t="s">
        <v>6493</v>
      </c>
      <c r="AV10" s="24" t="s">
        <v>5984</v>
      </c>
      <c r="AW10" s="24" t="s">
        <v>5965</v>
      </c>
      <c r="AX10" s="24" t="s">
        <v>5965</v>
      </c>
      <c r="AY10" s="24" t="s">
        <v>6918</v>
      </c>
      <c r="AZ10" s="216" t="s">
        <v>6919</v>
      </c>
      <c r="BA10" s="216" t="s">
        <v>6920</v>
      </c>
      <c r="BB10" s="57" t="s">
        <v>5474</v>
      </c>
      <c r="BC10" s="202"/>
      <c r="BD10" s="24"/>
      <c r="BE10" s="151"/>
      <c r="BG10" s="151"/>
      <c r="BI10" s="151"/>
      <c r="BL10" s="152" t="s">
        <v>4737</v>
      </c>
      <c r="BM10" s="169" t="s">
        <v>4755</v>
      </c>
      <c r="BN10" s="169" t="s">
        <v>4756</v>
      </c>
      <c r="BO10" s="169" t="s">
        <v>4757</v>
      </c>
      <c r="BP10" s="169" t="s">
        <v>4758</v>
      </c>
    </row>
    <row r="11" spans="1:68" s="169" customFormat="1">
      <c r="A11" s="24">
        <v>1213</v>
      </c>
      <c r="B11" s="24" t="s">
        <v>31</v>
      </c>
      <c r="C11" s="57">
        <v>8.31</v>
      </c>
      <c r="D11" s="57">
        <v>8.49</v>
      </c>
      <c r="E11" s="57">
        <v>8.31</v>
      </c>
      <c r="F11" s="57">
        <v>8.49</v>
      </c>
      <c r="G11" s="57">
        <v>8.31</v>
      </c>
      <c r="H11" s="57">
        <v>8.48</v>
      </c>
      <c r="I11" s="57">
        <v>8.31</v>
      </c>
      <c r="J11" s="57">
        <v>8.48</v>
      </c>
      <c r="K11" s="57">
        <v>9.17</v>
      </c>
      <c r="L11" s="57">
        <v>9.17</v>
      </c>
      <c r="M11" s="57">
        <v>9.17</v>
      </c>
      <c r="N11" s="57">
        <v>9.17</v>
      </c>
      <c r="O11" s="63">
        <v>8.1367924528301799E-2</v>
      </c>
      <c r="P11" s="57">
        <v>1</v>
      </c>
      <c r="Q11" s="57">
        <v>9</v>
      </c>
      <c r="R11" s="57">
        <v>19.125</v>
      </c>
      <c r="S11" s="57">
        <v>8.3420000000000005</v>
      </c>
      <c r="T11" s="57">
        <v>8.5553000000000008</v>
      </c>
      <c r="U11" s="57">
        <v>8.6757000000000009</v>
      </c>
      <c r="V11" s="57">
        <v>8.4060000000000006</v>
      </c>
      <c r="W11" s="57">
        <v>8.5505999999999993</v>
      </c>
      <c r="X11" s="57">
        <v>8.6648999999999994</v>
      </c>
      <c r="Y11" s="57">
        <v>8.5879999999999992</v>
      </c>
      <c r="Z11" s="57">
        <v>8.6013000000000002</v>
      </c>
      <c r="AA11" s="57">
        <v>8.6732999999999993</v>
      </c>
      <c r="AB11" s="57">
        <v>10.45</v>
      </c>
      <c r="AC11" s="57">
        <v>0</v>
      </c>
      <c r="AD11" s="57">
        <v>9.3800000000000008</v>
      </c>
      <c r="AE11" s="57">
        <v>7.56</v>
      </c>
      <c r="AF11" s="64"/>
      <c r="AG11" s="64"/>
      <c r="AH11" s="64"/>
      <c r="AI11" s="64"/>
      <c r="AJ11" s="61">
        <v>0.4513888888888889</v>
      </c>
      <c r="AK11" s="216">
        <v>50</v>
      </c>
      <c r="AL11" s="62">
        <v>3.7881259281495474</v>
      </c>
      <c r="AM11" s="24" t="s">
        <v>6921</v>
      </c>
      <c r="AN11" s="216" t="s">
        <v>5993</v>
      </c>
      <c r="AO11" s="216" t="s">
        <v>5993</v>
      </c>
      <c r="AP11" s="216" t="s">
        <v>6908</v>
      </c>
      <c r="AQ11" s="216" t="s">
        <v>6900</v>
      </c>
      <c r="AR11" s="216" t="s">
        <v>6886</v>
      </c>
      <c r="AS11" s="24" t="s">
        <v>5474</v>
      </c>
      <c r="AT11" s="24" t="s">
        <v>6493</v>
      </c>
      <c r="AU11" s="24" t="s">
        <v>6493</v>
      </c>
      <c r="AV11" s="24" t="s">
        <v>6577</v>
      </c>
      <c r="AW11" s="24" t="s">
        <v>5979</v>
      </c>
      <c r="AX11" s="24" t="s">
        <v>5979</v>
      </c>
      <c r="AY11" s="24" t="s">
        <v>6922</v>
      </c>
      <c r="AZ11" s="216" t="s">
        <v>6923</v>
      </c>
      <c r="BA11" s="216" t="s">
        <v>6924</v>
      </c>
      <c r="BB11" s="57" t="s">
        <v>6925</v>
      </c>
      <c r="BC11" s="202"/>
      <c r="BD11" s="24" t="s">
        <v>4799</v>
      </c>
      <c r="BE11" s="151" t="s">
        <v>4771</v>
      </c>
      <c r="BF11" s="169" t="str">
        <f>IF(C2=F2,"一字線",IF(F2&gt;C2,"紅K","黑K"))</f>
        <v>紅K</v>
      </c>
      <c r="BG11" s="151"/>
      <c r="BI11" s="151"/>
      <c r="BL11" s="152"/>
    </row>
    <row r="12" spans="1:68" s="169" customFormat="1">
      <c r="A12" s="24">
        <v>1215</v>
      </c>
      <c r="B12" s="24" t="s">
        <v>32</v>
      </c>
      <c r="C12" s="57">
        <v>76.8</v>
      </c>
      <c r="D12" s="57">
        <v>77.599999999999994</v>
      </c>
      <c r="E12" s="57">
        <v>76.8</v>
      </c>
      <c r="F12" s="57">
        <v>77.599999999999994</v>
      </c>
      <c r="G12" s="57">
        <v>78</v>
      </c>
      <c r="H12" s="57">
        <v>78.599999999999994</v>
      </c>
      <c r="I12" s="57">
        <v>77.5</v>
      </c>
      <c r="J12" s="57">
        <v>78.5</v>
      </c>
      <c r="K12" s="57">
        <v>78.900000000000006</v>
      </c>
      <c r="L12" s="57">
        <v>79.400000000000006</v>
      </c>
      <c r="M12" s="57">
        <v>78.8</v>
      </c>
      <c r="N12" s="57">
        <v>79</v>
      </c>
      <c r="O12" s="63">
        <v>6.3694267515923501E-3</v>
      </c>
      <c r="P12" s="57">
        <v>297</v>
      </c>
      <c r="Q12" s="57">
        <v>380</v>
      </c>
      <c r="R12" s="57">
        <v>529.95000000000005</v>
      </c>
      <c r="S12" s="57">
        <v>77.22</v>
      </c>
      <c r="T12" s="57">
        <v>78.17</v>
      </c>
      <c r="U12" s="57">
        <v>79.956699999999998</v>
      </c>
      <c r="V12" s="57">
        <v>77.38</v>
      </c>
      <c r="W12" s="57">
        <v>78.180000000000007</v>
      </c>
      <c r="X12" s="57">
        <v>79.938299999999998</v>
      </c>
      <c r="Y12" s="57">
        <v>77.7</v>
      </c>
      <c r="Z12" s="57">
        <v>78.23</v>
      </c>
      <c r="AA12" s="57">
        <v>79.924999999999997</v>
      </c>
      <c r="AB12" s="57">
        <v>86.8</v>
      </c>
      <c r="AC12" s="57">
        <v>65</v>
      </c>
      <c r="AD12" s="57">
        <v>79.599999999999994</v>
      </c>
      <c r="AE12" s="57">
        <v>76.400000000000006</v>
      </c>
      <c r="AF12" s="64">
        <v>39.630699999999997</v>
      </c>
      <c r="AG12" s="64">
        <v>27.543500000000002</v>
      </c>
      <c r="AH12" s="64">
        <v>55.3093</v>
      </c>
      <c r="AI12" s="64">
        <v>36.7988</v>
      </c>
      <c r="AJ12" s="61">
        <v>0.4513888888888889</v>
      </c>
      <c r="AK12" s="216">
        <v>300</v>
      </c>
      <c r="AL12" s="62">
        <v>600.73179302379867</v>
      </c>
      <c r="AM12" s="24" t="s">
        <v>6926</v>
      </c>
      <c r="AN12" s="216" t="s">
        <v>6009</v>
      </c>
      <c r="AO12" s="216" t="s">
        <v>5961</v>
      </c>
      <c r="AP12" s="216" t="s">
        <v>6884</v>
      </c>
      <c r="AQ12" s="216" t="s">
        <v>6900</v>
      </c>
      <c r="AR12" s="216" t="s">
        <v>6886</v>
      </c>
      <c r="AS12" s="24" t="s">
        <v>6927</v>
      </c>
      <c r="AT12" s="24" t="s">
        <v>6493</v>
      </c>
      <c r="AU12" s="24" t="s">
        <v>6016</v>
      </c>
      <c r="AV12" s="24" t="s">
        <v>6499</v>
      </c>
      <c r="AW12" s="24" t="s">
        <v>5996</v>
      </c>
      <c r="AX12" s="24" t="s">
        <v>5990</v>
      </c>
      <c r="AY12" s="24" t="s">
        <v>6928</v>
      </c>
      <c r="AZ12" s="216" t="s">
        <v>6929</v>
      </c>
      <c r="BA12" s="216" t="s">
        <v>6930</v>
      </c>
      <c r="BB12" s="57" t="s">
        <v>5474</v>
      </c>
      <c r="BC12" s="202"/>
      <c r="BD12" s="24" t="s">
        <v>4793</v>
      </c>
      <c r="BE12" s="151" t="s">
        <v>4794</v>
      </c>
      <c r="BF12" s="169" t="str">
        <f>IF((D2-E2)/E2&lt;0.1%,"含影一字K", IF((D2-E2)/E2&lt;0.5%,"含影微/槌K", IF((D2-E2)/E2&lt;1.5%,"含影小K", IF((D2-E2)/E2&lt;3.5%,"含影中K","含影大K"))))</f>
        <v>含影中K</v>
      </c>
      <c r="BG12" s="151"/>
      <c r="BI12" s="151"/>
      <c r="BL12" s="152"/>
    </row>
    <row r="13" spans="1:68" s="169" customFormat="1">
      <c r="A13" s="24">
        <v>1216</v>
      </c>
      <c r="B13" s="24" t="s">
        <v>33</v>
      </c>
      <c r="C13" s="24">
        <v>69.8</v>
      </c>
      <c r="D13" s="24">
        <v>70.900000000000006</v>
      </c>
      <c r="E13" s="24">
        <v>69.5</v>
      </c>
      <c r="F13" s="24">
        <v>69.5</v>
      </c>
      <c r="G13" s="24">
        <v>69.900000000000006</v>
      </c>
      <c r="H13" s="24">
        <v>70.5</v>
      </c>
      <c r="I13" s="57">
        <v>69.8</v>
      </c>
      <c r="J13" s="57">
        <v>70.5</v>
      </c>
      <c r="K13" s="57">
        <v>70.099999999999994</v>
      </c>
      <c r="L13" s="57">
        <v>70.8</v>
      </c>
      <c r="M13" s="57">
        <v>69.900000000000006</v>
      </c>
      <c r="N13" s="57">
        <v>70.599999999999994</v>
      </c>
      <c r="O13" s="63">
        <v>1.4184397163120499E-3</v>
      </c>
      <c r="P13" s="57">
        <v>3190</v>
      </c>
      <c r="Q13" s="57">
        <v>2830</v>
      </c>
      <c r="R13" s="57">
        <v>7618.7</v>
      </c>
      <c r="S13" s="57">
        <v>69.52</v>
      </c>
      <c r="T13" s="57">
        <v>72.64</v>
      </c>
      <c r="U13" s="57">
        <v>73.153300000000002</v>
      </c>
      <c r="V13" s="57">
        <v>69.62</v>
      </c>
      <c r="W13" s="57">
        <v>72.5</v>
      </c>
      <c r="X13" s="57">
        <v>73.101699999999994</v>
      </c>
      <c r="Y13" s="57">
        <v>69.72</v>
      </c>
      <c r="Z13" s="57">
        <v>72.400000000000006</v>
      </c>
      <c r="AA13" s="57">
        <v>73.043300000000002</v>
      </c>
      <c r="AB13" s="57">
        <v>76.900000000000006</v>
      </c>
      <c r="AC13" s="57">
        <v>60.6</v>
      </c>
      <c r="AD13" s="57">
        <v>76</v>
      </c>
      <c r="AE13" s="57">
        <v>68.599999999999994</v>
      </c>
      <c r="AF13" s="64">
        <v>20.333400000000001</v>
      </c>
      <c r="AG13" s="64">
        <v>19.004200000000001</v>
      </c>
      <c r="AH13" s="64">
        <v>32.074100000000001</v>
      </c>
      <c r="AI13" s="64">
        <v>23.360800000000001</v>
      </c>
      <c r="AJ13" s="61">
        <v>0.4513888888888889</v>
      </c>
      <c r="AK13" s="216">
        <v>3500</v>
      </c>
      <c r="AL13" s="62">
        <v>6093.3160356355875</v>
      </c>
      <c r="AM13" s="24" t="s">
        <v>6506</v>
      </c>
      <c r="AN13" s="216" t="s">
        <v>6009</v>
      </c>
      <c r="AO13" s="216" t="s">
        <v>6007</v>
      </c>
      <c r="AP13" s="216" t="s">
        <v>6884</v>
      </c>
      <c r="AQ13" s="216" t="s">
        <v>6885</v>
      </c>
      <c r="AR13" s="216" t="s">
        <v>6886</v>
      </c>
      <c r="AS13" s="24" t="s">
        <v>6887</v>
      </c>
      <c r="AT13" s="24" t="s">
        <v>6535</v>
      </c>
      <c r="AU13" s="24" t="s">
        <v>6126</v>
      </c>
      <c r="AV13" s="24" t="s">
        <v>6016</v>
      </c>
      <c r="AW13" s="24" t="s">
        <v>5990</v>
      </c>
      <c r="AX13" s="24" t="s">
        <v>5990</v>
      </c>
      <c r="AY13" s="24" t="s">
        <v>6931</v>
      </c>
      <c r="AZ13" s="216" t="s">
        <v>6932</v>
      </c>
      <c r="BA13" s="216" t="s">
        <v>6933</v>
      </c>
      <c r="BB13" s="57" t="s">
        <v>5474</v>
      </c>
      <c r="BC13" s="202"/>
      <c r="BD13" s="24" t="s">
        <v>4797</v>
      </c>
      <c r="BE13" s="151" t="s">
        <v>4795</v>
      </c>
      <c r="BF13" s="169" t="str">
        <f>IF(ABS(C2-F2)/MIN(C2,F2)&lt;0.1%,"不含影一字K", IF(ABS(C2-F2)/MIN(C2,F2)&lt;0.5%,"不含影微/槌K", IF(ABS(C2-F2)/MIN(C2,F2)&lt;1.5%,"不含影小K", IF(ABS(C2-F2)/MIN(C2,F2)&lt;3.5%,"不含影中K","不含影大K"))))</f>
        <v>不含影微/槌K</v>
      </c>
      <c r="BG13" s="151"/>
      <c r="BI13" s="151"/>
      <c r="BL13" s="152"/>
    </row>
    <row r="14" spans="1:68" s="169" customFormat="1">
      <c r="A14" s="24">
        <v>1217</v>
      </c>
      <c r="B14" s="24" t="s">
        <v>34</v>
      </c>
      <c r="C14" s="57">
        <v>10.15</v>
      </c>
      <c r="D14" s="57">
        <v>10.35</v>
      </c>
      <c r="E14" s="57">
        <v>10.15</v>
      </c>
      <c r="F14" s="57">
        <v>10.3</v>
      </c>
      <c r="G14" s="57">
        <v>10.3</v>
      </c>
      <c r="H14" s="57">
        <v>10.45</v>
      </c>
      <c r="I14" s="57">
        <v>10.3</v>
      </c>
      <c r="J14" s="57">
        <v>10.3</v>
      </c>
      <c r="K14" s="57">
        <v>10.35</v>
      </c>
      <c r="L14" s="57">
        <v>10.45</v>
      </c>
      <c r="M14" s="57">
        <v>10.35</v>
      </c>
      <c r="N14" s="57">
        <v>10.35</v>
      </c>
      <c r="O14" s="63">
        <v>4.8543689320388302E-3</v>
      </c>
      <c r="P14" s="57">
        <v>545</v>
      </c>
      <c r="Q14" s="57">
        <v>1247</v>
      </c>
      <c r="R14" s="57">
        <v>2268.75</v>
      </c>
      <c r="S14" s="57">
        <v>10.199999999999999</v>
      </c>
      <c r="T14" s="57">
        <v>10.7075</v>
      </c>
      <c r="U14" s="57">
        <v>11.361700000000001</v>
      </c>
      <c r="V14" s="57">
        <v>10.210000000000001</v>
      </c>
      <c r="W14" s="57">
        <v>10.6775</v>
      </c>
      <c r="X14" s="57">
        <v>11.334199999999999</v>
      </c>
      <c r="Y14" s="57">
        <v>10.210000000000001</v>
      </c>
      <c r="Z14" s="57">
        <v>10.657500000000001</v>
      </c>
      <c r="AA14" s="57">
        <v>11.3025</v>
      </c>
      <c r="AB14" s="57">
        <v>14.6</v>
      </c>
      <c r="AC14" s="57">
        <v>7.3</v>
      </c>
      <c r="AD14" s="57">
        <v>11.35</v>
      </c>
      <c r="AE14" s="57">
        <v>9.99</v>
      </c>
      <c r="AF14" s="64">
        <v>20.842400000000001</v>
      </c>
      <c r="AG14" s="64">
        <v>18.075900000000001</v>
      </c>
      <c r="AH14" s="64">
        <v>26.3949</v>
      </c>
      <c r="AI14" s="64">
        <v>20.8489</v>
      </c>
      <c r="AJ14" s="61">
        <v>0.4513888888888889</v>
      </c>
      <c r="AK14" s="216">
        <v>550</v>
      </c>
      <c r="AL14" s="62">
        <v>1090.6142339994067</v>
      </c>
      <c r="AM14" s="24" t="s">
        <v>6934</v>
      </c>
      <c r="AN14" s="216" t="s">
        <v>6009</v>
      </c>
      <c r="AO14" s="216" t="s">
        <v>6007</v>
      </c>
      <c r="AP14" s="216" t="s">
        <v>6884</v>
      </c>
      <c r="AQ14" s="216" t="s">
        <v>6885</v>
      </c>
      <c r="AR14" s="216" t="s">
        <v>6886</v>
      </c>
      <c r="AS14" s="24" t="s">
        <v>5474</v>
      </c>
      <c r="AT14" s="24" t="s">
        <v>6055</v>
      </c>
      <c r="AU14" s="24" t="s">
        <v>6122</v>
      </c>
      <c r="AV14" s="24" t="s">
        <v>6122</v>
      </c>
      <c r="AW14" s="24" t="s">
        <v>6159</v>
      </c>
      <c r="AX14" s="24" t="s">
        <v>5979</v>
      </c>
      <c r="AY14" s="24" t="s">
        <v>6935</v>
      </c>
      <c r="AZ14" s="216" t="s">
        <v>6936</v>
      </c>
      <c r="BA14" s="216" t="s">
        <v>6937</v>
      </c>
      <c r="BB14" s="57" t="s">
        <v>5474</v>
      </c>
      <c r="BC14" s="202"/>
      <c r="BD14" s="24" t="s">
        <v>4798</v>
      </c>
      <c r="BE14" s="151" t="s">
        <v>4796</v>
      </c>
      <c r="BF14" s="169" t="str">
        <f>IF(AND(OR(C2=F2, AND(D2=MAX(C2,F2),E2=MIN(C2,F2))),OR(ABS(C2-F2)/MIN(C2,F2)&lt;0.1%, ABS(C2-F2)/MIN(C2,F2)&lt;0.5%)), IF((D2-E2)/E2&lt;0.1%,"含影一字K", IF((D2-E2)/E2&lt;0.5%,"含影微/槌K", IF((D2-E2)/E2&lt;1.5%,"含影小K", IF((D2-E2)/E2&lt;3.5%,"含影中K","含影大K")))), IF(ABS(C2-F2)/MIN(C2,F2)&lt;0.1%,"不含影一字K", IF(ABS(C2-F2)/MIN(C2,F2)&lt;0.5%,"不含影微/槌K", IF(ABS(C2-F2)/MIN(C2,F2)&lt;1.5%,"不含影小K", IF(ABS(C2-F2)/MIN(C2,F2)&lt;3.5%,"不含影中K","不含影大K")))))</f>
        <v>不含影微/槌K</v>
      </c>
      <c r="BG14" s="151"/>
      <c r="BI14" s="151"/>
      <c r="BL14" s="152"/>
    </row>
    <row r="15" spans="1:68" s="169" customFormat="1">
      <c r="A15" s="24">
        <v>1218</v>
      </c>
      <c r="B15" s="24" t="s">
        <v>35</v>
      </c>
      <c r="C15" s="57">
        <v>26.8</v>
      </c>
      <c r="D15" s="57">
        <v>27.3</v>
      </c>
      <c r="E15" s="57">
        <v>26.8</v>
      </c>
      <c r="F15" s="57">
        <v>27.3</v>
      </c>
      <c r="G15" s="57">
        <v>27.3</v>
      </c>
      <c r="H15" s="57">
        <v>28.05</v>
      </c>
      <c r="I15" s="57">
        <v>27.3</v>
      </c>
      <c r="J15" s="57">
        <v>27.8</v>
      </c>
      <c r="K15" s="57">
        <v>28.05</v>
      </c>
      <c r="L15" s="57">
        <v>28.35</v>
      </c>
      <c r="M15" s="57">
        <v>28</v>
      </c>
      <c r="N15" s="57">
        <v>28.35</v>
      </c>
      <c r="O15" s="63">
        <v>1.9784172661870499E-2</v>
      </c>
      <c r="P15" s="57">
        <v>204</v>
      </c>
      <c r="Q15" s="57">
        <v>342</v>
      </c>
      <c r="R15" s="57">
        <v>467.35</v>
      </c>
      <c r="S15" s="57">
        <v>27.01</v>
      </c>
      <c r="T15" s="57">
        <v>28.5</v>
      </c>
      <c r="U15" s="57">
        <v>28.9542</v>
      </c>
      <c r="V15" s="57">
        <v>27.15</v>
      </c>
      <c r="W15" s="57">
        <v>28.414999999999999</v>
      </c>
      <c r="X15" s="57">
        <v>28.930800000000001</v>
      </c>
      <c r="Y15" s="57">
        <v>27.37</v>
      </c>
      <c r="Z15" s="57">
        <v>28.377500000000001</v>
      </c>
      <c r="AA15" s="57">
        <v>28.916699999999999</v>
      </c>
      <c r="AB15" s="57">
        <v>34.549999999999997</v>
      </c>
      <c r="AC15" s="57">
        <v>20.85</v>
      </c>
      <c r="AD15" s="57">
        <v>29.5</v>
      </c>
      <c r="AE15" s="57">
        <v>26.6</v>
      </c>
      <c r="AF15" s="64">
        <v>25.936599999999999</v>
      </c>
      <c r="AG15" s="64">
        <v>15.604699999999999</v>
      </c>
      <c r="AH15" s="64">
        <v>42.653399999999998</v>
      </c>
      <c r="AI15" s="64">
        <v>24.620899999999999</v>
      </c>
      <c r="AJ15" s="61">
        <v>0.4513888888888889</v>
      </c>
      <c r="AK15" s="216">
        <v>250</v>
      </c>
      <c r="AL15" s="62">
        <v>400.71655594536389</v>
      </c>
      <c r="AM15" s="24" t="s">
        <v>6938</v>
      </c>
      <c r="AN15" s="216" t="s">
        <v>6009</v>
      </c>
      <c r="AO15" s="216" t="s">
        <v>6007</v>
      </c>
      <c r="AP15" s="216" t="s">
        <v>6884</v>
      </c>
      <c r="AQ15" s="216" t="s">
        <v>6885</v>
      </c>
      <c r="AR15" s="216" t="s">
        <v>6886</v>
      </c>
      <c r="AS15" s="24" t="s">
        <v>6887</v>
      </c>
      <c r="AT15" s="24" t="s">
        <v>6493</v>
      </c>
      <c r="AU15" s="24" t="s">
        <v>6055</v>
      </c>
      <c r="AV15" s="24" t="s">
        <v>6126</v>
      </c>
      <c r="AW15" s="24" t="s">
        <v>5979</v>
      </c>
      <c r="AX15" s="24" t="s">
        <v>5965</v>
      </c>
      <c r="AY15" s="24" t="s">
        <v>6939</v>
      </c>
      <c r="AZ15" s="216" t="s">
        <v>6940</v>
      </c>
      <c r="BA15" s="216" t="s">
        <v>6893</v>
      </c>
      <c r="BB15" s="57" t="s">
        <v>5474</v>
      </c>
      <c r="BC15" s="202"/>
      <c r="BD15" s="24" t="s">
        <v>4801</v>
      </c>
      <c r="BE15" s="151" t="s">
        <v>4800</v>
      </c>
      <c r="BF15" s="169" t="str">
        <f>IF(AND(D2=MAX(C2,F2),E2=MIN(C2,F2)),"無影線", IF(F2=D2,"頂棒", IF(F2=E2,"底棒", IF(F2 &gt;= (D2-((D2-E2)*37.5%)),"上棒", IF(F2 &lt;= (E2+((D2-E2)*37.5%)),"下棒","中棒")))))</f>
        <v>下棒</v>
      </c>
      <c r="BG15" s="151"/>
      <c r="BI15" s="151"/>
      <c r="BL15" s="152"/>
    </row>
    <row r="16" spans="1:68" s="169" customFormat="1">
      <c r="A16" s="24">
        <v>1219</v>
      </c>
      <c r="B16" s="24" t="s">
        <v>36</v>
      </c>
      <c r="C16" s="57">
        <v>19.2</v>
      </c>
      <c r="D16" s="57">
        <v>19.399999999999999</v>
      </c>
      <c r="E16" s="57">
        <v>19.149999999999999</v>
      </c>
      <c r="F16" s="57">
        <v>19.350000000000001</v>
      </c>
      <c r="G16" s="57">
        <v>19.350000000000001</v>
      </c>
      <c r="H16" s="57">
        <v>19.45</v>
      </c>
      <c r="I16" s="57">
        <v>19.25</v>
      </c>
      <c r="J16" s="57">
        <v>19.350000000000001</v>
      </c>
      <c r="K16" s="57">
        <v>19.350000000000001</v>
      </c>
      <c r="L16" s="57">
        <v>20.149999999999999</v>
      </c>
      <c r="M16" s="57">
        <v>19.3</v>
      </c>
      <c r="N16" s="57">
        <v>19.95</v>
      </c>
      <c r="O16" s="63">
        <v>3.1007751937984499E-2</v>
      </c>
      <c r="P16" s="57">
        <v>7887</v>
      </c>
      <c r="Q16" s="57">
        <v>232</v>
      </c>
      <c r="R16" s="57">
        <v>929.4</v>
      </c>
      <c r="S16" s="57">
        <v>19.27</v>
      </c>
      <c r="T16" s="57">
        <v>21.377500000000001</v>
      </c>
      <c r="U16" s="57">
        <v>22.841699999999999</v>
      </c>
      <c r="V16" s="57">
        <v>19.23</v>
      </c>
      <c r="W16" s="57">
        <v>21.23</v>
      </c>
      <c r="X16" s="57">
        <v>22.772500000000001</v>
      </c>
      <c r="Y16" s="57">
        <v>19.34</v>
      </c>
      <c r="Z16" s="57">
        <v>21.1325</v>
      </c>
      <c r="AA16" s="57">
        <v>22.7117</v>
      </c>
      <c r="AB16" s="57">
        <v>30.45</v>
      </c>
      <c r="AC16" s="57">
        <v>18.5</v>
      </c>
      <c r="AD16" s="57">
        <v>22.7</v>
      </c>
      <c r="AE16" s="57">
        <v>18.95</v>
      </c>
      <c r="AF16" s="64">
        <v>10.16</v>
      </c>
      <c r="AG16" s="64">
        <v>12.0785</v>
      </c>
      <c r="AH16" s="64">
        <v>18.678100000000001</v>
      </c>
      <c r="AI16" s="64">
        <v>14.2783</v>
      </c>
      <c r="AJ16" s="61">
        <v>0.4513888888888889</v>
      </c>
      <c r="AK16" s="216">
        <v>8000</v>
      </c>
      <c r="AL16" s="62">
        <v>13758.842510900664</v>
      </c>
      <c r="AM16" s="24" t="s">
        <v>6941</v>
      </c>
      <c r="AN16" s="216" t="s">
        <v>6337</v>
      </c>
      <c r="AO16" s="216" t="s">
        <v>6047</v>
      </c>
      <c r="AP16" s="216" t="s">
        <v>6884</v>
      </c>
      <c r="AQ16" s="216" t="s">
        <v>6885</v>
      </c>
      <c r="AR16" s="216" t="s">
        <v>6886</v>
      </c>
      <c r="AS16" s="24" t="s">
        <v>6887</v>
      </c>
      <c r="AT16" s="24" t="s">
        <v>6016</v>
      </c>
      <c r="AU16" s="24" t="s">
        <v>6121</v>
      </c>
      <c r="AV16" s="24" t="s">
        <v>6010</v>
      </c>
      <c r="AW16" s="24" t="s">
        <v>5990</v>
      </c>
      <c r="AX16" s="24" t="s">
        <v>5965</v>
      </c>
      <c r="AY16" s="24" t="s">
        <v>6942</v>
      </c>
      <c r="AZ16" s="216" t="s">
        <v>6896</v>
      </c>
      <c r="BA16" s="216" t="s">
        <v>6943</v>
      </c>
      <c r="BB16" s="57" t="s">
        <v>6944</v>
      </c>
      <c r="BC16" s="202"/>
      <c r="BD16" s="24"/>
      <c r="BE16" s="151"/>
      <c r="BG16" s="151"/>
      <c r="BI16" s="151"/>
      <c r="BL16" s="152"/>
    </row>
    <row r="17" spans="1:64" s="169" customFormat="1">
      <c r="A17" s="24">
        <v>1220</v>
      </c>
      <c r="B17" s="24" t="s">
        <v>37</v>
      </c>
      <c r="C17" s="57">
        <v>16.2</v>
      </c>
      <c r="D17" s="57">
        <v>16.850000000000001</v>
      </c>
      <c r="E17" s="57">
        <v>16.2</v>
      </c>
      <c r="F17" s="57">
        <v>16.75</v>
      </c>
      <c r="G17" s="57">
        <v>15.75</v>
      </c>
      <c r="H17" s="57">
        <v>15.75</v>
      </c>
      <c r="I17" s="57">
        <v>15.4</v>
      </c>
      <c r="J17" s="57">
        <v>15.4</v>
      </c>
      <c r="K17" s="57">
        <v>15.45</v>
      </c>
      <c r="L17" s="57">
        <v>15.5</v>
      </c>
      <c r="M17" s="57">
        <v>15.3</v>
      </c>
      <c r="N17" s="57">
        <v>15.4</v>
      </c>
      <c r="O17" s="63">
        <v>0</v>
      </c>
      <c r="P17" s="57">
        <v>208</v>
      </c>
      <c r="Q17" s="57">
        <v>543</v>
      </c>
      <c r="R17" s="57">
        <v>487.85</v>
      </c>
      <c r="S17" s="57">
        <v>16.28</v>
      </c>
      <c r="T17" s="57">
        <v>16.829999999999998</v>
      </c>
      <c r="U17" s="57">
        <v>17.006699999999999</v>
      </c>
      <c r="V17" s="57">
        <v>16.12</v>
      </c>
      <c r="W17" s="57">
        <v>16.734999999999999</v>
      </c>
      <c r="X17" s="57">
        <v>16.98</v>
      </c>
      <c r="Y17" s="57">
        <v>15.97</v>
      </c>
      <c r="Z17" s="57">
        <v>16.647500000000001</v>
      </c>
      <c r="AA17" s="57">
        <v>16.952500000000001</v>
      </c>
      <c r="AB17" s="57">
        <v>20.2</v>
      </c>
      <c r="AC17" s="57">
        <v>11.25</v>
      </c>
      <c r="AD17" s="57">
        <v>17.45</v>
      </c>
      <c r="AE17" s="57">
        <v>15.3</v>
      </c>
      <c r="AF17" s="64">
        <v>29.507200000000001</v>
      </c>
      <c r="AG17" s="64">
        <v>30.233000000000001</v>
      </c>
      <c r="AH17" s="64">
        <v>21.691600000000001</v>
      </c>
      <c r="AI17" s="64">
        <v>27.385899999999999</v>
      </c>
      <c r="AJ17" s="61">
        <v>0.4513888888888889</v>
      </c>
      <c r="AK17" s="216">
        <v>250</v>
      </c>
      <c r="AL17" s="62">
        <v>408.57374331684161</v>
      </c>
      <c r="AM17" s="24" t="s">
        <v>6034</v>
      </c>
      <c r="AN17" s="216" t="s">
        <v>5967</v>
      </c>
      <c r="AO17" s="216" t="s">
        <v>6007</v>
      </c>
      <c r="AP17" s="216" t="s">
        <v>6884</v>
      </c>
      <c r="AQ17" s="216" t="s">
        <v>6885</v>
      </c>
      <c r="AR17" s="216" t="s">
        <v>6916</v>
      </c>
      <c r="AS17" s="24" t="s">
        <v>6945</v>
      </c>
      <c r="AT17" s="24" t="s">
        <v>6031</v>
      </c>
      <c r="AU17" s="24" t="s">
        <v>6518</v>
      </c>
      <c r="AV17" s="24" t="s">
        <v>5984</v>
      </c>
      <c r="AW17" s="24" t="s">
        <v>5991</v>
      </c>
      <c r="AX17" s="24" t="s">
        <v>5970</v>
      </c>
      <c r="AY17" s="24" t="s">
        <v>6946</v>
      </c>
      <c r="AZ17" s="216" t="s">
        <v>6947</v>
      </c>
      <c r="BA17" s="216" t="s">
        <v>6948</v>
      </c>
      <c r="BB17" s="57" t="s">
        <v>5474</v>
      </c>
      <c r="BC17" s="202"/>
      <c r="BD17" s="24" t="s">
        <v>4607</v>
      </c>
      <c r="BE17" s="151"/>
      <c r="BG17" s="151"/>
      <c r="BI17" s="151"/>
      <c r="BL17" s="152"/>
    </row>
    <row r="18" spans="1:64" s="169" customFormat="1">
      <c r="A18" s="24">
        <v>1225</v>
      </c>
      <c r="B18" s="24" t="s">
        <v>38</v>
      </c>
      <c r="C18" s="57">
        <v>42.5</v>
      </c>
      <c r="D18" s="57">
        <v>42.6</v>
      </c>
      <c r="E18" s="57">
        <v>42.3</v>
      </c>
      <c r="F18" s="57">
        <v>42.5</v>
      </c>
      <c r="G18" s="57">
        <v>42.15</v>
      </c>
      <c r="H18" s="57">
        <v>42.8</v>
      </c>
      <c r="I18" s="57">
        <v>42</v>
      </c>
      <c r="J18" s="57">
        <v>42.75</v>
      </c>
      <c r="K18" s="57">
        <v>42.75</v>
      </c>
      <c r="L18" s="57">
        <v>43.25</v>
      </c>
      <c r="M18" s="57">
        <v>42.55</v>
      </c>
      <c r="N18" s="57">
        <v>43.25</v>
      </c>
      <c r="O18" s="63">
        <v>1.1695906432748499E-2</v>
      </c>
      <c r="P18" s="57">
        <v>48</v>
      </c>
      <c r="Q18" s="57">
        <v>72</v>
      </c>
      <c r="R18" s="57">
        <v>70.95</v>
      </c>
      <c r="S18" s="57">
        <v>42.44</v>
      </c>
      <c r="T18" s="57">
        <v>44.174999999999997</v>
      </c>
      <c r="U18" s="57">
        <v>45.435000000000002</v>
      </c>
      <c r="V18" s="57">
        <v>42.5</v>
      </c>
      <c r="W18" s="57">
        <v>44.017499999999998</v>
      </c>
      <c r="X18" s="57">
        <v>45.396700000000003</v>
      </c>
      <c r="Y18" s="57">
        <v>42.67</v>
      </c>
      <c r="Z18" s="57">
        <v>43.94</v>
      </c>
      <c r="AA18" s="57">
        <v>45.3508</v>
      </c>
      <c r="AB18" s="57">
        <v>67.5</v>
      </c>
      <c r="AC18" s="57">
        <v>30.1</v>
      </c>
      <c r="AD18" s="57">
        <v>46.5</v>
      </c>
      <c r="AE18" s="57">
        <v>40.9</v>
      </c>
      <c r="AF18" s="64">
        <v>43.890700000000002</v>
      </c>
      <c r="AG18" s="64">
        <v>34.959200000000003</v>
      </c>
      <c r="AH18" s="64">
        <v>56.271999999999998</v>
      </c>
      <c r="AI18" s="64">
        <v>42.063400000000001</v>
      </c>
      <c r="AJ18" s="61">
        <v>0.4513888888888889</v>
      </c>
      <c r="AK18" s="216">
        <v>50</v>
      </c>
      <c r="AL18" s="62">
        <v>181.83004455117828</v>
      </c>
      <c r="AM18" s="24" t="s">
        <v>6637</v>
      </c>
      <c r="AN18" s="216" t="s">
        <v>6009</v>
      </c>
      <c r="AO18" s="216" t="s">
        <v>5961</v>
      </c>
      <c r="AP18" s="216" t="s">
        <v>6884</v>
      </c>
      <c r="AQ18" s="216" t="s">
        <v>6885</v>
      </c>
      <c r="AR18" s="216" t="s">
        <v>6886</v>
      </c>
      <c r="AS18" s="24" t="s">
        <v>5474</v>
      </c>
      <c r="AT18" s="24" t="s">
        <v>6511</v>
      </c>
      <c r="AU18" s="24" t="s">
        <v>6016</v>
      </c>
      <c r="AV18" s="24" t="s">
        <v>6126</v>
      </c>
      <c r="AW18" s="24" t="s">
        <v>5979</v>
      </c>
      <c r="AX18" s="24" t="s">
        <v>5991</v>
      </c>
      <c r="AY18" s="24" t="s">
        <v>6949</v>
      </c>
      <c r="AZ18" s="216" t="s">
        <v>6950</v>
      </c>
      <c r="BA18" s="216" t="s">
        <v>6920</v>
      </c>
      <c r="BB18" s="57" t="s">
        <v>6944</v>
      </c>
      <c r="BC18" s="202"/>
      <c r="BD18" s="24" t="s">
        <v>4775</v>
      </c>
      <c r="BE18" s="151"/>
      <c r="BG18" s="151"/>
      <c r="BI18" s="151"/>
      <c r="BL18" s="152"/>
    </row>
    <row r="19" spans="1:64" s="169" customFormat="1">
      <c r="A19" s="24">
        <v>1227</v>
      </c>
      <c r="B19" s="24" t="s">
        <v>39</v>
      </c>
      <c r="C19" s="57">
        <v>51.7</v>
      </c>
      <c r="D19" s="57">
        <v>51.8</v>
      </c>
      <c r="E19" s="57">
        <v>51.4</v>
      </c>
      <c r="F19" s="57">
        <v>51.8</v>
      </c>
      <c r="G19" s="57">
        <v>51.8</v>
      </c>
      <c r="H19" s="57">
        <v>52.1</v>
      </c>
      <c r="I19" s="57">
        <v>51.5</v>
      </c>
      <c r="J19" s="57">
        <v>51.8</v>
      </c>
      <c r="K19" s="57">
        <v>51.8</v>
      </c>
      <c r="L19" s="57">
        <v>52</v>
      </c>
      <c r="M19" s="57">
        <v>51.7</v>
      </c>
      <c r="N19" s="57">
        <v>51.8</v>
      </c>
      <c r="O19" s="63">
        <v>0</v>
      </c>
      <c r="P19" s="57">
        <v>273</v>
      </c>
      <c r="Q19" s="57">
        <v>863</v>
      </c>
      <c r="R19" s="57">
        <v>774.4</v>
      </c>
      <c r="S19" s="57">
        <v>51.64</v>
      </c>
      <c r="T19" s="57">
        <v>52.094999999999999</v>
      </c>
      <c r="U19" s="57">
        <v>53.545000000000002</v>
      </c>
      <c r="V19" s="57">
        <v>51.7</v>
      </c>
      <c r="W19" s="57">
        <v>52.08</v>
      </c>
      <c r="X19" s="57">
        <v>53.513300000000001</v>
      </c>
      <c r="Y19" s="57">
        <v>51.68</v>
      </c>
      <c r="Z19" s="57">
        <v>52.08</v>
      </c>
      <c r="AA19" s="57">
        <v>53.47</v>
      </c>
      <c r="AB19" s="57">
        <v>64.900000000000006</v>
      </c>
      <c r="AC19" s="57">
        <v>51</v>
      </c>
      <c r="AD19" s="57">
        <v>53</v>
      </c>
      <c r="AE19" s="57">
        <v>51.1</v>
      </c>
      <c r="AF19" s="64">
        <v>45.861800000000002</v>
      </c>
      <c r="AG19" s="64">
        <v>34.479999999999997</v>
      </c>
      <c r="AH19" s="64">
        <v>53.907899999999998</v>
      </c>
      <c r="AI19" s="64">
        <v>40.9559</v>
      </c>
      <c r="AJ19" s="61">
        <v>0.4513888888888889</v>
      </c>
      <c r="AK19" s="216">
        <v>300</v>
      </c>
      <c r="AL19" s="62">
        <v>552.1878097491483</v>
      </c>
      <c r="AM19" s="24" t="s">
        <v>6853</v>
      </c>
      <c r="AN19" s="216" t="s">
        <v>6009</v>
      </c>
      <c r="AO19" s="216" t="s">
        <v>5961</v>
      </c>
      <c r="AP19" s="216" t="s">
        <v>6884</v>
      </c>
      <c r="AQ19" s="216" t="s">
        <v>6885</v>
      </c>
      <c r="AR19" s="216" t="s">
        <v>6886</v>
      </c>
      <c r="AS19" s="24" t="s">
        <v>6951</v>
      </c>
      <c r="AT19" s="24" t="s">
        <v>6425</v>
      </c>
      <c r="AU19" s="24" t="s">
        <v>6121</v>
      </c>
      <c r="AV19" s="24" t="s">
        <v>6166</v>
      </c>
      <c r="AW19" s="24" t="s">
        <v>5996</v>
      </c>
      <c r="AX19" s="24" t="s">
        <v>5991</v>
      </c>
      <c r="AY19" s="24" t="s">
        <v>6952</v>
      </c>
      <c r="AZ19" s="216" t="s">
        <v>6953</v>
      </c>
      <c r="BA19" s="216" t="s">
        <v>6933</v>
      </c>
      <c r="BB19" s="57" t="s">
        <v>5474</v>
      </c>
      <c r="BC19" s="202"/>
      <c r="BD19" s="24" t="s">
        <v>4770</v>
      </c>
      <c r="BE19" s="151"/>
      <c r="BG19" s="151"/>
      <c r="BI19" s="151"/>
      <c r="BL19" s="152"/>
    </row>
    <row r="20" spans="1:64" s="169" customFormat="1">
      <c r="A20" s="24">
        <v>1229</v>
      </c>
      <c r="B20" s="24" t="s">
        <v>5824</v>
      </c>
      <c r="C20" s="57">
        <v>50.1</v>
      </c>
      <c r="D20" s="57">
        <v>50.8</v>
      </c>
      <c r="E20" s="57">
        <v>50.1</v>
      </c>
      <c r="F20" s="57">
        <v>50.6</v>
      </c>
      <c r="G20" s="57">
        <v>51</v>
      </c>
      <c r="H20" s="57">
        <v>51</v>
      </c>
      <c r="I20" s="57">
        <v>50.6</v>
      </c>
      <c r="J20" s="57">
        <v>50.8</v>
      </c>
      <c r="K20" s="57">
        <v>51</v>
      </c>
      <c r="L20" s="57">
        <v>51.9</v>
      </c>
      <c r="M20" s="57">
        <v>51</v>
      </c>
      <c r="N20" s="57">
        <v>51.5</v>
      </c>
      <c r="O20" s="63">
        <v>1.3779527559055101E-2</v>
      </c>
      <c r="P20" s="57">
        <v>756</v>
      </c>
      <c r="Q20" s="57">
        <v>848</v>
      </c>
      <c r="R20" s="57">
        <v>1093.1500000000001</v>
      </c>
      <c r="S20" s="57">
        <v>50.36</v>
      </c>
      <c r="T20" s="57">
        <v>51.59</v>
      </c>
      <c r="U20" s="57">
        <v>50.555799999999998</v>
      </c>
      <c r="V20" s="57">
        <v>50.38</v>
      </c>
      <c r="W20" s="57">
        <v>51.46</v>
      </c>
      <c r="X20" s="57">
        <v>50.597499999999997</v>
      </c>
      <c r="Y20" s="57">
        <v>50.52</v>
      </c>
      <c r="Z20" s="57">
        <v>51.4</v>
      </c>
      <c r="AA20" s="57">
        <v>50.652500000000003</v>
      </c>
      <c r="AB20" s="57">
        <v>53.5</v>
      </c>
      <c r="AC20" s="57">
        <v>39</v>
      </c>
      <c r="AD20" s="57">
        <v>53.2</v>
      </c>
      <c r="AE20" s="57">
        <v>49.6</v>
      </c>
      <c r="AF20" s="64">
        <v>34.140599999999999</v>
      </c>
      <c r="AG20" s="64">
        <v>23.908300000000001</v>
      </c>
      <c r="AH20" s="64">
        <v>50.296599999999998</v>
      </c>
      <c r="AI20" s="64">
        <v>32.7044</v>
      </c>
      <c r="AJ20" s="61">
        <v>0.4513888888888889</v>
      </c>
      <c r="AK20" s="216">
        <v>800</v>
      </c>
      <c r="AL20" s="62">
        <v>1462.2394642649067</v>
      </c>
      <c r="AM20" s="24" t="s">
        <v>6954</v>
      </c>
      <c r="AN20" s="216" t="s">
        <v>6009</v>
      </c>
      <c r="AO20" s="216" t="s">
        <v>5961</v>
      </c>
      <c r="AP20" s="216" t="s">
        <v>6908</v>
      </c>
      <c r="AQ20" s="216" t="s">
        <v>6900</v>
      </c>
      <c r="AR20" s="216" t="s">
        <v>6886</v>
      </c>
      <c r="AS20" s="24" t="s">
        <v>6887</v>
      </c>
      <c r="AT20" s="24" t="s">
        <v>6055</v>
      </c>
      <c r="AU20" s="24" t="s">
        <v>6017</v>
      </c>
      <c r="AV20" s="24" t="s">
        <v>6055</v>
      </c>
      <c r="AW20" s="24" t="s">
        <v>5986</v>
      </c>
      <c r="AX20" s="24" t="s">
        <v>5979</v>
      </c>
      <c r="AY20" s="24" t="s">
        <v>6891</v>
      </c>
      <c r="AZ20" s="216" t="s">
        <v>6913</v>
      </c>
      <c r="BA20" s="216" t="s">
        <v>6955</v>
      </c>
      <c r="BB20" s="57" t="s">
        <v>6903</v>
      </c>
      <c r="BC20" s="202"/>
      <c r="BD20" s="24" t="s">
        <v>4776</v>
      </c>
      <c r="BE20" s="151"/>
      <c r="BF20" s="169" t="str">
        <f>IF(C2=F2, IF(AND(D2=E2,E2=F2),"一字線",IF(C2=D2,IF((D2-E2)/E2&lt;2.3%,"小T字",IF((D2-E2)/E2&lt;3.6%,"中T字","大T字")),IF(E2=F2,IF((D2-E2)/E2&lt;2.3%,"小墓碑",IF((D2-E2)/E2&lt;3.6%,"中墓碑","大墓碑")),IF(F2&gt;=(D2-((D2-E2)*35%)),IF((D2-E2)/E2&lt;2.3%,"小蜻蜓",IF((D2-E2)/E2&lt;3.6%,"中蜻蜓","大蜻蜓")),IF(C2&lt;=(E2+((D2-E2)*35%)),IF((D2-E2)/E2&lt;2.3%,"小天劍",IF((D2-E2)/E2&lt;3.6%,"中天劍","大天劍")),IF((D2-E2)/E2&lt;2.3%,"小十字",IF((D2-E2)/E2&lt;3.6%,"中十字","大十字"))))))),IF(F2&gt;C2, IF(AND(MAX(C2,F2)=D2,MIN(C2,F2)=E2), IF(OR(C2=F2,ABS(C2-F2)/MIN(C2,F2)&lt;0.15%),紅一字,IF(ABS(C2-F2)/MIN(C2,F2)&lt;2.3%,"小紅K",IF(ABS(C2-F2)/MIN(C2,F2)&lt;3.6%,"中紅K","大紅K"))), IF(SUM((D2-MAX(C2,F2))/(D2-E2), (MIN(C2,F2)-E2)/(D2-E2))&gt;=65%, IF((MIN(C2, F2)-E2)/(D2-E2)&gt;50%, IF(D2=MAX(C2,F2), IF((MIN(C2,F2)-E2)/(D2-E2)&gt;=85%, IF((D2-E2)/E2&lt;2.3%,"小紅T字",IF((D2-E2)/E2&lt;3.6%,"中紅T字","大紅T字")), IF((D2-E2)/E2&lt;2.3%,"小紅頂槌",IF((D2-E2)/E2&lt;3.6%,"中紅頂槌","大紅頂槌"))), IF(SUM((D2-MAX(C2,F2))/(D2-E2), (MIN(C2,F2)-E2)/(D2-E2))&gt;=85%, IF((D2-E2)/E2&lt;2.3%,"小紅蜻蜓",IF((D2-E2)/E2&lt;3.6%,"中紅蜻蜓","大紅蜻蜓")), IF((D2-E2)/E2&lt;2.3%,"小紅上槌",IF((D2-E2)/E2&lt;3.6%,"中紅上槌","大紅上槌")))), IF((D2-MAX(C2, F2))/(D2-E2)&gt;50%, IF(E2=MIN(C2,F2), IF((D2-MAX(C2,F2))/(D2-E2)&gt;=85%, IF((D2-E2)/E2&lt;2.3%,"小紅墓碑",IF((D2-E2)/E2&lt;3.6%,"中紅墓碑","大紅墓碑")), IF((D2-E2)/E2&lt;2.3%,"小紅底槌",IF((D2-E2)/E2&lt;3.6%,"中紅底槌","大紅底槌"))), IF(SUM((D2-MAX(C2,F2))/(D2-E2), (MIN(C2,F2)-E2)/(D2-E2))&gt;=85%, IF((D2-E2)/E2&lt;2.3%,"小紅天劍",IF((D2-E2)/E2&lt;3.6%,"中紅天劍","大紅天劍")), IF((D2-E2)/E2&lt;2.3%,"小紅下槌",IF((D2-E2)/E2&lt;3.6%,"中紅下槌","大紅下槌")))), IF(AND((D2-MAX(C2, F2))/(D2-E2)&gt;=32.5%,(MIN(C2, F2)-E2)/(D2-E2)&gt;=32.5%), IF(SUM((D2-MAX(C2,F2))/(D2-E2), (MIN(C2,F2)-E2)/(D2-E2))&gt;=85%, IF((D2-E2)/E2&lt;2.3%,"小紅十字",IF((D2-E2)/E2&lt;3.6%,"中紅十字","大紅十字")), IF((D2-E2)/E2&lt;2.3%,"小紅十槌",IF((D2-E2)/E2&lt;3.6%,"中紅十槌","大紅十槌"))), IF(D2=MAX(C2,F2), IF(ABS(C2-F2)/MIN(C2,F2)&lt;2.3%,"小紅K下影",IF(ABS(C2-F2)/MIN(C2,F2)&lt;3.6%,"中紅K下影","大紅K下影")), IF(E2=MIN(C2,F2), IF(ABS(C2-F2)/MIN(C2,F2)&lt;2.3%,"小紅K上影",IF(ABS(C2-F2)/MIN(C2,F2)&lt;3.6%,"中紅K上影","大紅K上影")), IF(ABS(C2-F2)/MIN(C2,F2)&lt;2.3%,"小紅K雙影",IF(ABS(C2-F2)/MIN(C2,F2)&lt;3.6%,"中紅K雙影","大紅K雙影"))))))), IF(D2=MAX(C2,F2), IF(ABS(C2-F2)/MIN(C2,F2)&lt;2.3%,"小紅K下影",IF(ABS(C2-F2)/MIN(C2,F2)&lt;3.6%,"中紅K下影","大紅K下影")), IF(E2=MIN(C2,F2), IF(ABS(C2-F2)/MIN(C2,F2)&lt;2.3%,"小紅K上影",IF(ABS(C2-F2)/MIN(C2,F2)&lt;3.6%,"中紅K上影","大紅K上影")), IF(ABS(C2-F2)/MIN(C2,F2)&lt;2.3%,"小紅K雙影",IF(ABS(C2-F2)/MIN(C2,F2)&lt;3.6%,"中紅K雙影","大紅K雙影")))))), IF(AND(MAX(C2,F2)=D2,MIN(C2,F2)=E2), IF(OR(C2=F2,ABS(C2-F2)/MIN(C2,F2)&lt;0.15%),黑一字,IF(ABS(C2-F2)/MIN(C2,F2)&lt;2.3%,"小黑K",IF(ABS(C2-F2)/MIN(C2,F2)&lt;3.6%,"中黑K","大黑K"))), IF(SUM((D2-MAX(C2,F2))/(D2-E2), (MIN(C2,F2)-E2)/(D2-E2))&gt;=65%, IF((MIN(C2, F2)-E2)/(D2-E2)&gt;50%, IF(D2=MAX(C2,F2), IF((MIN(C2,F2)-E2)/(D2-E2)&gt;=85%, IF((D2-E2)/E2&lt;2.3%,"小黑T字",IF((D2-E2)/E2&lt;3.6%,"中黑T字","大黑T字")), IF((D2-E2)/E2&lt;2.3%,"小黑頂槌",IF((D2-E2)/E2&lt;3.6%,"中黑頂槌","大黑頂槌"))), IF(SUM((D2-MAX(C2,F2))/(D2-E2), (MIN(C2,F2)-E2)/(D2-E2))&gt;=85%, IF((D2-E2)/E2&lt;2.3%,"小黑蜻蜓",IF((D2-E2)/E2&lt;3.6%,"中黑蜻蜓","大黑蜻蜓")), IF((D2-E2)/E2&lt;2.3%,"小黑上槌",IF((D2-E2)/E2&lt;3.6%,"中黑上槌","大黑上槌")))), IF((D2-MAX(C2, F2))/(D2-E2)&gt;50%, IF(E2=MIN(C2,F2), IF((D2-MAX(C2,F2))/(D2-E2)&gt;=85%, IF((D2-E2)/E2&lt;2.3%,"小黑墓碑",IF((D2-E2)/E2&lt;3.6%,"中黑墓碑","大黑墓碑")), IF((D2-E2)/E2&lt;2.3%,"小黑底槌",IF((D2-E2)/E2&lt;3.6%,"中黑底槌","大黑底槌"))), IF(SUM((D2-MAX(C2,F2))/(D2-E2), (MIN(C2,F2)-E2)/(D2-E2))&gt;=85%, IF((D2-E2)/E2&lt;2.3%,"小黑天劍",IF((D2-E2)/E2&lt;3.6%,"中黑天劍","大黑天劍")), IF((D2-E2)/E2&lt;2.3%,"小黑下槌",IF((D2-E2)/E2&lt;3.6%,"中黑下槌","大黑下槌")))), IF(AND((D2-MAX(C2, F2))/(D2-E2)&gt;=32.5%,(MIN(C2, F2)-E2)/(D2-E2)&gt;=32.5%), IF(SUM((D2-MAX(C2,F2))/(D2-E2), (MIN(C2,F2)-E2)/(D2-E2))&gt;=85%, IF((D2-E2)/E2&lt;2.3%,"小黑十字",IF((D2-E2)/E2&lt;3.6%,"中黑十字","大黑十字")), IF((D2-E2)/E2&lt;2.3%,"小黑十槌",IF((D2-E2)/E2&lt;3.6%,"中黑十槌","大黑十槌"))), IF(D2=MAX(C2,F2), IF(ABS(C2-F2)/MIN(C2,F2)&lt;2.3%,"小黑K下影",IF(ABS(C2-F2)/MIN(C2,F2)&lt;3.6%,"中黑K下影","大黑K下影")), IF(E2=MIN(C2,F2), IF(ABS(C2-F2)/MIN(C2,F2)&lt;2.3%,"小黑K上影",IF(ABS(C2-F2)/MIN(C2,F2)&lt;3.6%,"中黑K上影","大黑K上影")), IF(ABS(C2-F2)/MIN(C2,F2)&lt;2.3%,"小黑K雙影",IF(ABS(C2-F2)/MIN(C2,F2)&lt;3.6%,"中黑K雙影","大黑K雙影"))))))), IF(D2=MAX(C2,F2), IF(ABS(C2-F2)/MIN(C2,F2)&lt;2.3%,"小黑K下影",IF(ABS(C2-F2)/MIN(C2,F2)&lt;3.6%,"中黑K下影","大黑K下影")), IF(E2=MIN(C2,F2), IF(ABS(C2-F2)/MIN(C2,F2)&lt;2.3%,"小黑K上影",IF(ABS(C2-F2)/MIN(C2,F2)&lt;3.6%,"中黑K上影","大黑K上影")), IF(ABS(C2-F2)/MIN(C2,F2)&lt;2.3%,"小黑K雙影",IF(ABS(C2-F2)/MIN(C2,F2)&lt;3.6%,"中黑K雙影","大黑K雙影"))))))))</f>
        <v>小紅天劍</v>
      </c>
      <c r="BG20" s="151"/>
      <c r="BH20" s="169" t="str">
        <f>IF(G2=J2, IF(AND(H2=I2,I2=J2),"一字線",IF(G2=H2,IF((H2-I2)/I2&lt;2.3%,"小T字",IF((H2-I2)/I2&lt;3.6%,"中T字","大T字")),IF(I2=J2,IF((H2-I2)/I2&lt;2.3%,"小墓碑",IF((H2-I2)/I2&lt;3.6%,"中墓碑","大墓碑")),IF(J2&gt;=(H2-((H2-I2)*35%)),IF((H2-I2)/I2&lt;2.3%,"小蜻蜓",IF((H2-I2)/I2&lt;3.6%,"中蜻蜓","大蜻蜓")),IF(G2&lt;=(I2+((H2-I2)*35%)),IF((H2-I2)/I2&lt;2.3%,"小天劍",IF((H2-I2)/I2&lt;3.6%,"中天劍","大天劍")),IF((H2-I2)/I2&lt;2.3%,"小十字",IF((H2-I2)/I2&lt;3.6%,"中十字","大十字"))))))),IF(J2&gt;G2, IF(AND(MAX(G2,J2)=H2,MIN(G2,J2)=I2), IF(OR(G2=J2,ABS(G2-J2)/MIN(G2,J2)&lt;0.15%),紅一字,IF(ABS(G2-J2)/MIN(G2,J2)&lt;2.3%,"小紅K",IF(ABS(G2-J2)/MIN(G2,J2)&lt;3.6%,"中紅K","大紅K"))), IF(SUM((H2-MAX(G2,J2))/(H2-I2), (MIN(G2,J2)-I2)/(H2-I2))&gt;=65%, IF((MIN(G2, J2)-I2)/(H2-I2)&gt;50%, IF(H2=MAX(G2,J2), IF((MIN(G2,J2)-I2)/(H2-I2)&gt;=85%, IF((H2-I2)/I2&lt;2.3%,"小紅T字",IF((H2-I2)/I2&lt;3.6%,"中紅T字","大紅T字")), IF((H2-I2)/I2&lt;2.3%,"小紅頂槌",IF((H2-I2)/I2&lt;3.6%,"中紅頂槌","大紅頂槌"))), IF(SUM((H2-MAX(G2,J2))/(H2-I2), (MIN(G2,J2)-I2)/(H2-I2))&gt;=85%, IF((H2-I2)/I2&lt;2.3%,"小紅蜻蜓",IF((H2-I2)/I2&lt;3.6%,"中紅蜻蜓","大紅蜻蜓")), IF((H2-I2)/I2&lt;2.3%,"小紅上槌",IF((H2-I2)/I2&lt;3.6%,"中紅上槌","大紅上槌")))), IF((H2-MAX(G2, J2))/(H2-I2)&gt;50%, IF(I2=MIN(G2,J2), IF((H2-MAX(G2,J2))/(H2-I2)&gt;=85%, IF((H2-I2)/I2&lt;2.3%,"小紅墓碑",IF((H2-I2)/I2&lt;3.6%,"中紅墓碑","大紅墓碑")), IF((H2-I2)/I2&lt;2.3%,"小紅底槌",IF((H2-I2)/I2&lt;3.6%,"中紅底槌","大紅底槌"))), IF(SUM((H2-MAX(G2,J2))/(H2-I2), (MIN(G2,J2)-I2)/(H2-I2))&gt;=85%, IF((H2-I2)/I2&lt;2.3%,"小紅天劍",IF((H2-I2)/I2&lt;3.6%,"中紅天劍","大紅天劍")), IF((H2-I2)/I2&lt;2.3%,"小紅下槌",IF((H2-I2)/I2&lt;3.6%,"中紅下槌","大紅下槌")))), IF(AND((H2-MAX(G2, J2))/(H2-I2)&gt;=32.5%,(MIN(G2, J2)-I2)/(H2-I2)&gt;=32.5%), IF(SUM((H2-MAX(G2,J2))/(H2-I2), (MIN(G2,J2)-I2)/(H2-I2))&gt;=85%, IF((H2-I2)/I2&lt;2.3%,"小紅十字",IF((H2-I2)/I2&lt;3.6%,"中紅十字","大紅十字")), IF((H2-I2)/I2&lt;2.3%,"小紅十槌",IF((H2-I2)/I2&lt;3.6%,"中紅十槌","大紅十槌"))), IF(H2=MAX(G2,J2), IF(ABS(G2-J2)/MIN(G2,J2)&lt;2.3%,"小紅K下影",IF(ABS(G2-J2)/MIN(G2,J2)&lt;3.6%,"中紅K下影","大紅K下影")), IF(I2=MIN(G2,J2), IF(ABS(G2-J2)/MIN(G2,J2)&lt;2.3%,"小紅K上影",IF(ABS(G2-J2)/MIN(G2,J2)&lt;3.6%,"中紅K上影","大紅K上影")), IF(ABS(G2-J2)/MIN(G2,J2)&lt;2.3%,"小紅K雙影",IF(ABS(G2-J2)/MIN(G2,J2)&lt;3.6%,"中紅K雙影","大紅K雙影"))))))), IF(H2=MAX(G2,J2), IF(ABS(G2-J2)/MIN(G2,J2)&lt;2.3%,"小紅K下影",IF(ABS(G2-J2)/MIN(G2,J2)&lt;3.6%,"中紅K下影","大紅K下影")), IF(I2=MIN(G2,J2), IF(ABS(G2-J2)/MIN(G2,J2)&lt;2.3%,"小紅K上影",IF(ABS(G2-J2)/MIN(G2,J2)&lt;3.6%,"中紅K上影","大紅K上影")), IF(ABS(G2-J2)/MIN(G2,J2)&lt;2.3%,"小紅K雙影",IF(ABS(G2-J2)/MIN(G2,J2)&lt;3.6%,"中紅K雙影","大紅K雙影")))))), IF(AND(MAX(G2,J2)=H2,MIN(G2,J2)=I2), IF(OR(G2=J2,ABS(G2-J2)/MIN(G2,J2)&lt;0.15%),黑一字,IF(ABS(G2-J2)/MIN(G2,J2)&lt;2.3%,"小黑K",IF(ABS(G2-J2)/MIN(G2,J2)&lt;3.6%,"中黑K","大黑K"))), IF(SUM((H2-MAX(G2,J2))/(H2-I2), (MIN(G2,J2)-I2)/(H2-I2))&gt;=65%, IF((MIN(G2, J2)-I2)/(H2-I2)&gt;50%, IF(H2=MAX(G2,J2), IF((MIN(G2,J2)-I2)/(H2-I2)&gt;=85%, IF((H2-I2)/I2&lt;2.3%,"小黑T字",IF((H2-I2)/I2&lt;3.6%,"中黑T字","大黑T字")), IF((H2-I2)/I2&lt;2.3%,"小黑頂槌",IF((H2-I2)/I2&lt;3.6%,"中黑頂槌","大黑頂槌"))), IF(SUM((H2-MAX(G2,J2))/(H2-I2), (MIN(G2,J2)-I2)/(H2-I2))&gt;=85%, IF((H2-I2)/I2&lt;2.3%,"小黑蜻蜓",IF((H2-I2)/I2&lt;3.6%,"中黑蜻蜓","大黑蜻蜓")), IF((H2-I2)/I2&lt;2.3%,"小黑上槌",IF((H2-I2)/I2&lt;3.6%,"中黑上槌","大黑上槌")))), IF((H2-MAX(G2, J2))/(H2-I2)&gt;50%, IF(I2=MIN(G2,J2), IF((H2-MAX(G2,J2))/(H2-I2)&gt;=85%, IF((H2-I2)/I2&lt;2.3%,"小黑墓碑",IF((H2-I2)/I2&lt;3.6%,"中黑墓碑","大黑墓碑")), IF((H2-I2)/I2&lt;2.3%,"小黑底槌",IF((H2-I2)/I2&lt;3.6%,"中黑底槌","大黑底槌"))), IF(SUM((H2-MAX(G2,J2))/(H2-I2), (MIN(G2,J2)-I2)/(H2-I2))&gt;=85%, IF((H2-I2)/I2&lt;2.3%,"小黑天劍",IF((H2-I2)/I2&lt;3.6%,"中黑天劍","大黑天劍")), IF((H2-I2)/I2&lt;2.3%,"小黑下槌",IF((H2-I2)/I2&lt;3.6%,"中黑下槌","大黑下槌")))), IF(AND((H2-MAX(G2, J2))/(H2-I2)&gt;=32.5%,(MIN(G2, J2)-I2)/(H2-I2)&gt;=32.5%), IF(SUM((H2-MAX(G2,J2))/(H2-I2), (MIN(G2,J2)-I2)/(H2-I2))&gt;=85%, IF((H2-I2)/I2&lt;2.3%,"小黑十字",IF((H2-I2)/I2&lt;3.6%,"中黑十字","大黑十字")), IF((H2-I2)/I2&lt;2.3%,"小黑十槌",IF((H2-I2)/I2&lt;3.6%,"中黑十槌","大黑十槌"))), IF(H2=MAX(G2,J2), IF(ABS(G2-J2)/MIN(G2,J2)&lt;2.3%,"小黑K下影",IF(ABS(G2-J2)/MIN(G2,J2)&lt;3.6%,"中黑K下影","大黑K下影")), IF(I2=MIN(G2,J2), IF(ABS(G2-J2)/MIN(G2,J2)&lt;2.3%,"小黑K上影",IF(ABS(G2-J2)/MIN(G2,J2)&lt;3.6%,"中黑K上影","大黑K上影")), IF(ABS(G2-J2)/MIN(G2,J2)&lt;2.3%,"小黑K雙影",IF(ABS(G2-J2)/MIN(G2,J2)&lt;3.6%,"中黑K雙影","大黑K雙影"))))))), IF(H2=MAX(G2,J2), IF(ABS(G2-J2)/MIN(G2,J2)&lt;2.3%,"小黑K下影",IF(ABS(G2-J2)/MIN(G2,J2)&lt;3.6%,"中黑K下影","大黑K下影")), IF(I2=MIN(G2,J2), IF(ABS(G2-J2)/MIN(G2,J2)&lt;2.3%,"小黑K上影",IF(ABS(G2-J2)/MIN(G2,J2)&lt;3.6%,"中黑K上影","大黑K上影")), IF(ABS(G2-J2)/MIN(G2,J2)&lt;2.3%,"小黑K雙影",IF(ABS(G2-J2)/MIN(G2,J2)&lt;3.6%,"中黑K雙影","大黑K雙影"))))))))</f>
        <v>小黑K雙影</v>
      </c>
      <c r="BI20" s="151"/>
      <c r="BJ20" s="169" t="str">
        <f>IF(K2=N2, IF(AND(L2=M2,M2=N2),"一字線",IF(K2=L2,IF((L2-M2)/M2&lt;2.3%,"小T字",IF((L2-M2)/M2&lt;3.6%,"中T字","大T字")),IF(M2=N2,IF((L2-M2)/M2&lt;2.3%,"小墓碑",IF((L2-M2)/M2&lt;3.6%,"中墓碑","大墓碑")),IF(N2&gt;=(L2-((L2-M2)*35%)),IF((L2-M2)/M2&lt;2.3%,"小蜻蜓",IF((L2-M2)/M2&lt;3.6%,"中蜻蜓","大蜻蜓")),IF(K2&lt;=(M2+((L2-M2)*35%)),IF((L2-M2)/M2&lt;2.3%,"小天劍",IF((L2-M2)/M2&lt;3.6%,"中天劍","大天劍")),IF((L2-M2)/M2&lt;2.3%,"小十字",IF((L2-M2)/M2&lt;3.6%,"中十字","大十字"))))))),IF(N2&gt;K2, IF(AND(MAX(K2,N2)=L2,MIN(K2,N2)=M2), IF(OR(K2=N2,ABS(K2-N2)/MIN(K2,N2)&lt;0.15%),紅一字,IF(ABS(K2-N2)/MIN(K2,N2)&lt;2.3%,"小紅K",IF(ABS(K2-N2)/MIN(K2,N2)&lt;3.6%,"中紅K","大紅K"))), IF(SUM((L2-MAX(K2,N2))/(L2-M2), (MIN(K2,N2)-M2)/(L2-M2))&gt;=65%, IF((MIN(K2, N2)-M2)/(L2-M2)&gt;50%, IF(L2=MAX(K2,N2), IF((MIN(K2,N2)-M2)/(L2-M2)&gt;=85%, IF((L2-M2)/M2&lt;2.3%,"小紅T字",IF((L2-M2)/M2&lt;3.6%,"中紅T字","大紅T字")), IF((L2-M2)/M2&lt;2.3%,"小紅頂槌",IF((L2-M2)/M2&lt;3.6%,"中紅頂槌","大紅頂槌"))), IF(SUM((L2-MAX(K2,N2))/(L2-M2), (MIN(K2,N2)-M2)/(L2-M2))&gt;=85%, IF((L2-M2)/M2&lt;2.3%,"小紅蜻蜓",IF((L2-M2)/M2&lt;3.6%,"中紅蜻蜓","大紅蜻蜓")), IF((L2-M2)/M2&lt;2.3%,"小紅上槌",IF((L2-M2)/M2&lt;3.6%,"中紅上槌","大紅上槌")))), IF((L2-MAX(K2, N2))/(L2-M2)&gt;50%, IF(M2=MIN(K2,N2), IF((L2-MAX(K2,N2))/(L2-M2)&gt;=85%, IF((L2-M2)/M2&lt;2.3%,"小紅墓碑",IF((L2-M2)/M2&lt;3.6%,"中紅墓碑","大紅墓碑")), IF((L2-M2)/M2&lt;2.3%,"小紅底槌",IF((L2-M2)/M2&lt;3.6%,"中紅底槌","大紅底槌"))), IF(SUM((L2-MAX(K2,N2))/(L2-M2), (MIN(K2,N2)-M2)/(L2-M2))&gt;=85%, IF((L2-M2)/M2&lt;2.3%,"小紅天劍",IF((L2-M2)/M2&lt;3.6%,"中紅天劍","大紅天劍")), IF((L2-M2)/M2&lt;2.3%,"小紅下槌",IF((L2-M2)/M2&lt;3.6%,"中紅下槌","大紅下槌")))), IF(AND((L2-MAX(K2, N2))/(L2-M2)&gt;=32.5%,(MIN(K2, N2)-M2)/(L2-M2)&gt;=32.5%), IF(SUM((L2-MAX(K2,N2))/(L2-M2), (MIN(K2,N2)-M2)/(L2-M2))&gt;=85%, IF((L2-M2)/M2&lt;2.3%,"小紅十字",IF((L2-M2)/M2&lt;3.6%,"中紅十字","大紅十字")), IF((L2-M2)/M2&lt;2.3%,"小紅十槌",IF((L2-M2)/M2&lt;3.6%,"中紅十槌","大紅十槌"))), IF(L2=MAX(K2,N2), IF(ABS(K2-N2)/MIN(K2,N2)&lt;2.3%,"小紅K下影",IF(ABS(K2-N2)/MIN(K2,N2)&lt;3.6%,"中紅K下影","大紅K下影")), IF(M2=MIN(K2,N2), IF(ABS(K2-N2)/MIN(K2,N2)&lt;2.3%,"小紅K上影",IF(ABS(K2-N2)/MIN(K2,N2)&lt;3.6%,"中紅K上影","大紅K上影")), IF(ABS(K2-N2)/MIN(K2,N2)&lt;2.3%,"小紅K雙影",IF(ABS(K2-N2)/MIN(K2,N2)&lt;3.6%,"中紅K雙影","大紅K雙影"))))))), IF(L2=MAX(K2,N2), IF(ABS(K2-N2)/MIN(K2,N2)&lt;2.3%,"小紅K下影",IF(ABS(K2-N2)/MIN(K2,N2)&lt;3.6%,"中紅K下影","大紅K下影")), IF(M2=MIN(K2,N2), IF(ABS(K2-N2)/MIN(K2,N2)&lt;2.3%,"小紅K上影",IF(ABS(K2-N2)/MIN(K2,N2)&lt;3.6%,"中紅K上影","大紅K上影")), IF(ABS(K2-N2)/MIN(K2,N2)&lt;2.3%,"小紅K雙影",IF(ABS(K2-N2)/MIN(K2,N2)&lt;3.6%,"中紅K雙影","大紅K雙影")))))), IF(AND(MAX(K2,N2)=L2,MIN(K2,N2)=M2), IF(OR(K2=N2,ABS(K2-N2)/MIN(K2,N2)&lt;0.15%),黑一字,IF(ABS(K2-N2)/MIN(K2,N2)&lt;2.3%,"小黑K",IF(ABS(K2-N2)/MIN(K2,N2)&lt;3.6%,"中黑K","大黑K"))), IF(SUM((L2-MAX(K2,N2))/(L2-M2), (MIN(K2,N2)-M2)/(L2-M2))&gt;=65%, IF((MIN(K2, N2)-M2)/(L2-M2)&gt;50%, IF(L2=MAX(K2,N2), IF((MIN(K2,N2)-M2)/(L2-M2)&gt;=85%, IF((L2-M2)/M2&lt;2.3%,"小黑T字",IF((L2-M2)/M2&lt;3.6%,"中黑T字","大黑T字")), IF((L2-M2)/M2&lt;2.3%,"小黑頂槌",IF((L2-M2)/M2&lt;3.6%,"中黑頂槌","大黑頂槌"))), IF(SUM((L2-MAX(K2,N2))/(L2-M2), (MIN(K2,N2)-M2)/(L2-M2))&gt;=85%, IF((L2-M2)/M2&lt;2.3%,"小黑蜻蜓",IF((L2-M2)/M2&lt;3.6%,"中黑蜻蜓","大黑蜻蜓")), IF((L2-M2)/M2&lt;2.3%,"小黑上槌",IF((L2-M2)/M2&lt;3.6%,"中黑上槌","大黑上槌")))), IF((L2-MAX(K2, N2))/(L2-M2)&gt;50%, IF(M2=MIN(K2,N2), IF((L2-MAX(K2,N2))/(L2-M2)&gt;=85%, IF((L2-M2)/M2&lt;2.3%,"小黑墓碑",IF((L2-M2)/M2&lt;3.6%,"中黑墓碑","大黑墓碑")), IF((L2-M2)/M2&lt;2.3%,"小黑底槌",IF((L2-M2)/M2&lt;3.6%,"中黑底槌","大黑底槌"))), IF(SUM((L2-MAX(K2,N2))/(L2-M2), (MIN(K2,N2)-M2)/(L2-M2))&gt;=85%, IF((L2-M2)/M2&lt;2.3%,"小黑天劍",IF((L2-M2)/M2&lt;3.6%,"中黑天劍","大黑天劍")), IF((L2-M2)/M2&lt;2.3%,"小黑下槌",IF((L2-M2)/M2&lt;3.6%,"中黑下槌","大黑下槌")))), IF(AND((L2-MAX(K2, N2))/(L2-M2)&gt;=32.5%,(MIN(K2, N2)-M2)/(L2-M2)&gt;=32.5%), IF(SUM((L2-MAX(K2,N2))/(L2-M2), (MIN(K2,N2)-M2)/(L2-M2))&gt;=85%, IF((L2-M2)/M2&lt;2.3%,"小黑十字",IF((L2-M2)/M2&lt;3.6%,"中黑十字","大黑十字")), IF((L2-M2)/M2&lt;2.3%,"小黑十槌",IF((L2-M2)/M2&lt;3.6%,"中黑十槌","大黑十槌"))), IF(L2=MAX(K2,N2), IF(ABS(K2-N2)/MIN(K2,N2)&lt;2.3%,"小黑K下影",IF(ABS(K2-N2)/MIN(K2,N2)&lt;3.6%,"中黑K下影","大黑K下影")), IF(M2=MIN(K2,N2), IF(ABS(K2-N2)/MIN(K2,N2)&lt;2.3%,"小黑K上影",IF(ABS(K2-N2)/MIN(K2,N2)&lt;3.6%,"中黑K上影","大黑K上影")), IF(ABS(K2-N2)/MIN(K2,N2)&lt;2.3%,"小黑K雙影",IF(ABS(K2-N2)/MIN(K2,N2)&lt;3.6%,"中黑K雙影","大黑K雙影"))))))), IF(L2=MAX(K2,N2), IF(ABS(K2-N2)/MIN(K2,N2)&lt;2.3%,"小黑K下影",IF(ABS(K2-N2)/MIN(K2,N2)&lt;3.6%,"中黑K下影","大黑K下影")), IF(M2=MIN(K2,N2), IF(ABS(K2-N2)/MIN(K2,N2)&lt;2.3%,"小黑K上影",IF(ABS(K2-N2)/MIN(K2,N2)&lt;3.6%,"中黑K上影","大黑K上影")), IF(ABS(K2-N2)/MIN(K2,N2)&lt;2.3%,"小黑K雙影",IF(ABS(K2-N2)/MIN(K2,N2)&lt;3.6%,"中黑K雙影","大黑K雙影"))))))))</f>
        <v>小紅K雙影</v>
      </c>
      <c r="BL20" s="152"/>
    </row>
    <row r="21" spans="1:64" s="169" customFormat="1">
      <c r="A21" s="24">
        <v>1231</v>
      </c>
      <c r="B21" s="24" t="s">
        <v>41</v>
      </c>
      <c r="C21" s="57">
        <v>70.5</v>
      </c>
      <c r="D21" s="57">
        <v>71.3</v>
      </c>
      <c r="E21" s="57">
        <v>69</v>
      </c>
      <c r="F21" s="57">
        <v>70.7</v>
      </c>
      <c r="G21" s="57">
        <v>71</v>
      </c>
      <c r="H21" s="57">
        <v>72.400000000000006</v>
      </c>
      <c r="I21" s="57">
        <v>70</v>
      </c>
      <c r="J21" s="57">
        <v>71.599999999999994</v>
      </c>
      <c r="K21" s="57">
        <v>71.599999999999994</v>
      </c>
      <c r="L21" s="57">
        <v>73.599999999999994</v>
      </c>
      <c r="M21" s="57">
        <v>71.599999999999994</v>
      </c>
      <c r="N21" s="57">
        <v>73.3</v>
      </c>
      <c r="O21" s="63">
        <v>2.3743016759776501E-2</v>
      </c>
      <c r="P21" s="57">
        <v>227</v>
      </c>
      <c r="Q21" s="57">
        <v>493</v>
      </c>
      <c r="R21" s="57">
        <v>669.05</v>
      </c>
      <c r="S21" s="57">
        <v>73</v>
      </c>
      <c r="T21" s="57">
        <v>73.37</v>
      </c>
      <c r="U21" s="57">
        <v>68.290000000000006</v>
      </c>
      <c r="V21" s="57">
        <v>71.94</v>
      </c>
      <c r="W21" s="57">
        <v>73.25</v>
      </c>
      <c r="X21" s="57">
        <v>68.495000000000005</v>
      </c>
      <c r="Y21" s="57">
        <v>71.58</v>
      </c>
      <c r="Z21" s="57">
        <v>73.22</v>
      </c>
      <c r="AA21" s="57">
        <v>68.696700000000007</v>
      </c>
      <c r="AB21" s="57">
        <v>77.2</v>
      </c>
      <c r="AC21" s="57">
        <v>40.5</v>
      </c>
      <c r="AD21" s="57">
        <v>77.2</v>
      </c>
      <c r="AE21" s="57">
        <v>66.400000000000006</v>
      </c>
      <c r="AF21" s="64">
        <v>47.800400000000003</v>
      </c>
      <c r="AG21" s="64">
        <v>54.005699999999997</v>
      </c>
      <c r="AH21" s="64">
        <v>53.163200000000003</v>
      </c>
      <c r="AI21" s="64">
        <v>53.724899999999998</v>
      </c>
      <c r="AJ21" s="61">
        <v>0.4513888888888889</v>
      </c>
      <c r="AK21" s="216">
        <v>250</v>
      </c>
      <c r="AL21" s="62">
        <v>445.89538333136085</v>
      </c>
      <c r="AM21" s="24" t="s">
        <v>6956</v>
      </c>
      <c r="AN21" s="216" t="s">
        <v>6039</v>
      </c>
      <c r="AO21" s="216" t="s">
        <v>5961</v>
      </c>
      <c r="AP21" s="216" t="s">
        <v>6908</v>
      </c>
      <c r="AQ21" s="216" t="s">
        <v>6900</v>
      </c>
      <c r="AR21" s="216" t="s">
        <v>6886</v>
      </c>
      <c r="AS21" s="24" t="s">
        <v>5474</v>
      </c>
      <c r="AT21" s="24" t="s">
        <v>6124</v>
      </c>
      <c r="AU21" s="24" t="s">
        <v>6066</v>
      </c>
      <c r="AV21" s="24" t="s">
        <v>6031</v>
      </c>
      <c r="AW21" s="24" t="s">
        <v>5965</v>
      </c>
      <c r="AX21" s="24" t="s">
        <v>5979</v>
      </c>
      <c r="AY21" s="24" t="s">
        <v>6957</v>
      </c>
      <c r="AZ21" s="216" t="s">
        <v>6958</v>
      </c>
      <c r="BA21" s="216" t="s">
        <v>6959</v>
      </c>
      <c r="BB21" s="57" t="s">
        <v>6960</v>
      </c>
      <c r="BC21" s="202"/>
      <c r="BD21" s="24"/>
      <c r="BE21" s="151"/>
      <c r="BG21" s="151"/>
      <c r="BI21" s="151"/>
      <c r="BL21" s="152"/>
    </row>
    <row r="22" spans="1:64" s="169" customFormat="1">
      <c r="A22" s="24">
        <v>1232</v>
      </c>
      <c r="B22" s="24" t="s">
        <v>42</v>
      </c>
      <c r="C22" s="57">
        <v>158.5</v>
      </c>
      <c r="D22" s="57">
        <v>163</v>
      </c>
      <c r="E22" s="57">
        <v>158.5</v>
      </c>
      <c r="F22" s="57">
        <v>162</v>
      </c>
      <c r="G22" s="57">
        <v>159.5</v>
      </c>
      <c r="H22" s="57">
        <v>161</v>
      </c>
      <c r="I22" s="57">
        <v>157.5</v>
      </c>
      <c r="J22" s="57">
        <v>160</v>
      </c>
      <c r="K22" s="57">
        <v>160</v>
      </c>
      <c r="L22" s="57">
        <v>160.5</v>
      </c>
      <c r="M22" s="57">
        <v>159.5</v>
      </c>
      <c r="N22" s="57">
        <v>160</v>
      </c>
      <c r="O22" s="63">
        <v>0</v>
      </c>
      <c r="P22" s="57">
        <v>18</v>
      </c>
      <c r="Q22" s="57">
        <v>158</v>
      </c>
      <c r="R22" s="57">
        <v>91.35</v>
      </c>
      <c r="S22" s="57">
        <v>160.19999999999999</v>
      </c>
      <c r="T22" s="57">
        <v>165.27500000000001</v>
      </c>
      <c r="U22" s="57">
        <v>165.9667</v>
      </c>
      <c r="V22" s="57">
        <v>159.9</v>
      </c>
      <c r="W22" s="57">
        <v>164.92500000000001</v>
      </c>
      <c r="X22" s="57">
        <v>165.95830000000001</v>
      </c>
      <c r="Y22" s="57">
        <v>159.9</v>
      </c>
      <c r="Z22" s="57">
        <v>164.57499999999999</v>
      </c>
      <c r="AA22" s="57">
        <v>165.92500000000001</v>
      </c>
      <c r="AB22" s="57">
        <v>181.5</v>
      </c>
      <c r="AC22" s="57">
        <v>116.5</v>
      </c>
      <c r="AD22" s="57">
        <v>171.5</v>
      </c>
      <c r="AE22" s="57">
        <v>157</v>
      </c>
      <c r="AF22" s="64">
        <v>29.306100000000001</v>
      </c>
      <c r="AG22" s="64">
        <v>22.346399999999999</v>
      </c>
      <c r="AH22" s="64">
        <v>33.823099999999997</v>
      </c>
      <c r="AI22" s="64">
        <v>26.172000000000001</v>
      </c>
      <c r="AJ22" s="61">
        <v>0.4513888888888889</v>
      </c>
      <c r="AK22" s="216">
        <v>50</v>
      </c>
      <c r="AL22" s="62">
        <v>68.186266706691853</v>
      </c>
      <c r="AM22" s="24" t="s">
        <v>6243</v>
      </c>
      <c r="AN22" s="216" t="s">
        <v>6009</v>
      </c>
      <c r="AO22" s="216" t="s">
        <v>5971</v>
      </c>
      <c r="AP22" s="216" t="s">
        <v>6884</v>
      </c>
      <c r="AQ22" s="216" t="s">
        <v>6885</v>
      </c>
      <c r="AR22" s="216" t="s">
        <v>6886</v>
      </c>
      <c r="AS22" s="24" t="s">
        <v>6894</v>
      </c>
      <c r="AT22" s="24" t="s">
        <v>6055</v>
      </c>
      <c r="AU22" s="24" t="s">
        <v>6370</v>
      </c>
      <c r="AV22" s="24" t="s">
        <v>6121</v>
      </c>
      <c r="AW22" s="24" t="s">
        <v>5970</v>
      </c>
      <c r="AX22" s="24" t="s">
        <v>5970</v>
      </c>
      <c r="AY22" s="24" t="s">
        <v>6935</v>
      </c>
      <c r="AZ22" s="216" t="s">
        <v>6961</v>
      </c>
      <c r="BA22" s="216" t="s">
        <v>6930</v>
      </c>
      <c r="BB22" s="57" t="s">
        <v>6944</v>
      </c>
      <c r="BC22" s="202"/>
      <c r="BD22" s="24"/>
      <c r="BE22" s="151"/>
      <c r="BG22" s="151"/>
      <c r="BI22" s="151"/>
      <c r="BL22" s="152"/>
    </row>
    <row r="23" spans="1:64" s="169" customFormat="1">
      <c r="A23" s="24">
        <v>1233</v>
      </c>
      <c r="B23" s="24" t="s">
        <v>43</v>
      </c>
      <c r="C23" s="57">
        <v>34.299999999999997</v>
      </c>
      <c r="D23" s="57">
        <v>34.5</v>
      </c>
      <c r="E23" s="57">
        <v>34</v>
      </c>
      <c r="F23" s="57">
        <v>34.450000000000003</v>
      </c>
      <c r="G23" s="57">
        <v>34.5</v>
      </c>
      <c r="H23" s="57">
        <v>34.5</v>
      </c>
      <c r="I23" s="57">
        <v>34.450000000000003</v>
      </c>
      <c r="J23" s="57">
        <v>34.450000000000003</v>
      </c>
      <c r="K23" s="57">
        <v>34.450000000000003</v>
      </c>
      <c r="L23" s="57">
        <v>35</v>
      </c>
      <c r="M23" s="57">
        <v>34.450000000000003</v>
      </c>
      <c r="N23" s="57">
        <v>35</v>
      </c>
      <c r="O23" s="63">
        <v>1.5965166908563099E-2</v>
      </c>
      <c r="P23" s="57">
        <v>10</v>
      </c>
      <c r="Q23" s="57">
        <v>4</v>
      </c>
      <c r="R23" s="57">
        <v>130.5</v>
      </c>
      <c r="S23" s="57">
        <v>34.31</v>
      </c>
      <c r="T23" s="57">
        <v>34.5</v>
      </c>
      <c r="U23" s="57">
        <v>34.729199999999999</v>
      </c>
      <c r="V23" s="57">
        <v>34.35</v>
      </c>
      <c r="W23" s="57">
        <v>34.487499999999997</v>
      </c>
      <c r="X23" s="57">
        <v>34.725000000000001</v>
      </c>
      <c r="Y23" s="57">
        <v>34.49</v>
      </c>
      <c r="Z23" s="57">
        <v>34.522500000000001</v>
      </c>
      <c r="AA23" s="57">
        <v>34.730800000000002</v>
      </c>
      <c r="AB23" s="57">
        <v>37.450000000000003</v>
      </c>
      <c r="AC23" s="57">
        <v>33.65</v>
      </c>
      <c r="AD23" s="57">
        <v>35</v>
      </c>
      <c r="AE23" s="57">
        <v>34</v>
      </c>
      <c r="AF23" s="64">
        <v>46.720199999999998</v>
      </c>
      <c r="AG23" s="64">
        <v>40.1571</v>
      </c>
      <c r="AH23" s="64">
        <v>64.480199999999996</v>
      </c>
      <c r="AI23" s="64">
        <v>48.264800000000001</v>
      </c>
      <c r="AJ23" s="61">
        <v>0.4513888888888889</v>
      </c>
      <c r="AK23" s="216">
        <v>50</v>
      </c>
      <c r="AL23" s="62">
        <v>37.881259281495474</v>
      </c>
      <c r="AM23" s="24" t="s">
        <v>6962</v>
      </c>
      <c r="AN23" s="216" t="s">
        <v>6009</v>
      </c>
      <c r="AO23" s="216" t="s">
        <v>5961</v>
      </c>
      <c r="AP23" s="216" t="s">
        <v>6908</v>
      </c>
      <c r="AQ23" s="216" t="s">
        <v>6900</v>
      </c>
      <c r="AR23" s="216" t="s">
        <v>6886</v>
      </c>
      <c r="AS23" s="24" t="s">
        <v>6917</v>
      </c>
      <c r="AT23" s="24" t="s">
        <v>6452</v>
      </c>
      <c r="AU23" s="24" t="e">
        <v>#NAME?</v>
      </c>
      <c r="AV23" s="24" t="s">
        <v>6493</v>
      </c>
      <c r="AW23" s="24" t="s">
        <v>5979</v>
      </c>
      <c r="AX23" s="24" t="s">
        <v>5979</v>
      </c>
      <c r="AY23" s="24" t="s">
        <v>6928</v>
      </c>
      <c r="AZ23" s="216" t="s">
        <v>6963</v>
      </c>
      <c r="BA23" s="216" t="s">
        <v>6964</v>
      </c>
      <c r="BB23" s="57" t="s">
        <v>6925</v>
      </c>
      <c r="BC23" s="202"/>
      <c r="BD23" s="24"/>
      <c r="BE23" s="151"/>
      <c r="BG23" s="151"/>
      <c r="BI23" s="151"/>
      <c r="BL23" s="152"/>
    </row>
    <row r="24" spans="1:64" s="169" customFormat="1">
      <c r="A24" s="24">
        <v>1234</v>
      </c>
      <c r="B24" s="24" t="s">
        <v>44</v>
      </c>
      <c r="C24" s="57">
        <v>35.1</v>
      </c>
      <c r="D24" s="57">
        <v>35.450000000000003</v>
      </c>
      <c r="E24" s="57">
        <v>35.1</v>
      </c>
      <c r="F24" s="57">
        <v>35.4</v>
      </c>
      <c r="G24" s="57">
        <v>33.9</v>
      </c>
      <c r="H24" s="57">
        <v>34.1</v>
      </c>
      <c r="I24" s="57">
        <v>33.9</v>
      </c>
      <c r="J24" s="57">
        <v>33.950000000000003</v>
      </c>
      <c r="K24" s="57">
        <v>34.200000000000003</v>
      </c>
      <c r="L24" s="57">
        <v>34.200000000000003</v>
      </c>
      <c r="M24" s="57">
        <v>34.049999999999997</v>
      </c>
      <c r="N24" s="57">
        <v>34.049999999999997</v>
      </c>
      <c r="O24" s="63">
        <v>2.9455081001472701E-3</v>
      </c>
      <c r="P24" s="57">
        <v>42</v>
      </c>
      <c r="Q24" s="57">
        <v>331</v>
      </c>
      <c r="R24" s="57">
        <v>153.6</v>
      </c>
      <c r="S24" s="57">
        <v>35.31</v>
      </c>
      <c r="T24" s="57">
        <v>35.700000000000003</v>
      </c>
      <c r="U24" s="57">
        <v>35.575000000000003</v>
      </c>
      <c r="V24" s="57">
        <v>35.020000000000003</v>
      </c>
      <c r="W24" s="57">
        <v>35.602499999999999</v>
      </c>
      <c r="X24" s="57">
        <v>35.557499999999997</v>
      </c>
      <c r="Y24" s="57">
        <v>34.729999999999997</v>
      </c>
      <c r="Z24" s="57">
        <v>35.522500000000001</v>
      </c>
      <c r="AA24" s="57">
        <v>35.541699999999999</v>
      </c>
      <c r="AB24" s="57">
        <v>39</v>
      </c>
      <c r="AC24" s="57">
        <v>31.8</v>
      </c>
      <c r="AD24" s="57">
        <v>36.1</v>
      </c>
      <c r="AE24" s="57">
        <v>33.9</v>
      </c>
      <c r="AF24" s="64">
        <v>19.867599999999999</v>
      </c>
      <c r="AG24" s="64">
        <v>24.014399999999998</v>
      </c>
      <c r="AH24" s="64">
        <v>15.947800000000001</v>
      </c>
      <c r="AI24" s="64">
        <v>21.325500000000002</v>
      </c>
      <c r="AJ24" s="61">
        <v>0.4513888888888889</v>
      </c>
      <c r="AK24" s="216">
        <v>50</v>
      </c>
      <c r="AL24" s="62">
        <v>159.10128898228101</v>
      </c>
      <c r="AM24" s="24" t="s">
        <v>6710</v>
      </c>
      <c r="AN24" s="216" t="s">
        <v>5967</v>
      </c>
      <c r="AO24" s="216" t="s">
        <v>6007</v>
      </c>
      <c r="AP24" s="216" t="s">
        <v>6884</v>
      </c>
      <c r="AQ24" s="216" t="s">
        <v>6885</v>
      </c>
      <c r="AR24" s="216" t="s">
        <v>6916</v>
      </c>
      <c r="AS24" s="24" t="s">
        <v>6965</v>
      </c>
      <c r="AT24" s="24" t="s">
        <v>6055</v>
      </c>
      <c r="AU24" s="24" t="s">
        <v>6492</v>
      </c>
      <c r="AV24" s="24" t="s">
        <v>6518</v>
      </c>
      <c r="AW24" s="24" t="s">
        <v>5979</v>
      </c>
      <c r="AX24" s="24" t="s">
        <v>5979</v>
      </c>
      <c r="AY24" s="24" t="s">
        <v>6918</v>
      </c>
      <c r="AZ24" s="216" t="s">
        <v>6966</v>
      </c>
      <c r="BA24" s="216" t="s">
        <v>6967</v>
      </c>
      <c r="BB24" s="57" t="s">
        <v>5474</v>
      </c>
      <c r="BC24" s="202"/>
      <c r="BD24" s="24"/>
      <c r="BE24" s="151"/>
      <c r="BG24" s="151"/>
      <c r="BI24" s="151"/>
      <c r="BL24" s="152"/>
    </row>
    <row r="25" spans="1:64" s="169" customFormat="1">
      <c r="A25" s="24">
        <v>1235</v>
      </c>
      <c r="B25" s="24" t="s">
        <v>45</v>
      </c>
      <c r="C25" s="57">
        <v>33.85</v>
      </c>
      <c r="D25" s="57">
        <v>34</v>
      </c>
      <c r="E25" s="57">
        <v>33.049999999999997</v>
      </c>
      <c r="F25" s="57">
        <v>34</v>
      </c>
      <c r="G25" s="57">
        <v>33.35</v>
      </c>
      <c r="H25" s="57">
        <v>33.35</v>
      </c>
      <c r="I25" s="57">
        <v>33.299999999999997</v>
      </c>
      <c r="J25" s="57">
        <v>33.299999999999997</v>
      </c>
      <c r="K25" s="57">
        <v>33.299999999999997</v>
      </c>
      <c r="L25" s="57">
        <v>33.299999999999997</v>
      </c>
      <c r="M25" s="57">
        <v>33.049999999999997</v>
      </c>
      <c r="N25" s="57">
        <v>33.049999999999997</v>
      </c>
      <c r="O25" s="63">
        <v>-7.5075075075074996E-3</v>
      </c>
      <c r="P25" s="57">
        <v>5</v>
      </c>
      <c r="Q25" s="57">
        <v>8</v>
      </c>
      <c r="R25" s="57">
        <v>15.3889</v>
      </c>
      <c r="S25" s="57">
        <v>34.090000000000003</v>
      </c>
      <c r="T25" s="57">
        <v>34.277799999999999</v>
      </c>
      <c r="U25" s="57">
        <v>33.569000000000003</v>
      </c>
      <c r="V25" s="57">
        <v>33.880000000000003</v>
      </c>
      <c r="W25" s="57">
        <v>34.277799999999999</v>
      </c>
      <c r="X25" s="57">
        <v>33.556899999999999</v>
      </c>
      <c r="Y25" s="57">
        <v>33.619999999999997</v>
      </c>
      <c r="Z25" s="57">
        <v>34.258299999999998</v>
      </c>
      <c r="AA25" s="57">
        <v>33.539700000000003</v>
      </c>
      <c r="AB25" s="57">
        <v>35.9</v>
      </c>
      <c r="AC25" s="57">
        <v>0</v>
      </c>
      <c r="AD25" s="57">
        <v>35</v>
      </c>
      <c r="AE25" s="57">
        <v>32.6</v>
      </c>
      <c r="AF25" s="64">
        <v>52.944899999999997</v>
      </c>
      <c r="AG25" s="64">
        <v>61.223799999999997</v>
      </c>
      <c r="AH25" s="64">
        <v>43.868000000000002</v>
      </c>
      <c r="AI25" s="64">
        <v>55.438600000000001</v>
      </c>
      <c r="AJ25" s="61">
        <v>0.4548611111111111</v>
      </c>
      <c r="AK25" s="216">
        <v>50</v>
      </c>
      <c r="AL25" s="62">
        <v>18.10680656294041</v>
      </c>
      <c r="AM25" s="24" t="s">
        <v>6517</v>
      </c>
      <c r="AN25" s="216" t="s">
        <v>5967</v>
      </c>
      <c r="AO25" s="216" t="s">
        <v>5961</v>
      </c>
      <c r="AP25" s="216" t="s">
        <v>6884</v>
      </c>
      <c r="AQ25" s="216" t="s">
        <v>6885</v>
      </c>
      <c r="AR25" s="216" t="s">
        <v>6916</v>
      </c>
      <c r="AS25" s="24" t="s">
        <v>6968</v>
      </c>
      <c r="AT25" s="24" t="s">
        <v>6630</v>
      </c>
      <c r="AU25" s="24" t="s">
        <v>6518</v>
      </c>
      <c r="AV25" s="24" t="s">
        <v>6518</v>
      </c>
      <c r="AW25" s="24" t="s">
        <v>5979</v>
      </c>
      <c r="AX25" s="24" t="s">
        <v>5979</v>
      </c>
      <c r="AY25" s="24" t="s">
        <v>6969</v>
      </c>
      <c r="AZ25" s="216" t="s">
        <v>6970</v>
      </c>
      <c r="BA25" s="216" t="s">
        <v>6893</v>
      </c>
      <c r="BB25" s="57" t="s">
        <v>5474</v>
      </c>
      <c r="BC25" s="202"/>
      <c r="BD25" s="24"/>
      <c r="BE25" s="151"/>
      <c r="BG25" s="151"/>
      <c r="BI25" s="151"/>
      <c r="BL25" s="152"/>
    </row>
    <row r="26" spans="1:64" s="169" customFormat="1">
      <c r="A26" s="24">
        <v>1236</v>
      </c>
      <c r="B26" s="24" t="s">
        <v>46</v>
      </c>
      <c r="C26" s="57">
        <v>14.1</v>
      </c>
      <c r="D26" s="57">
        <v>14.15</v>
      </c>
      <c r="E26" s="57">
        <v>14</v>
      </c>
      <c r="F26" s="57">
        <v>14.15</v>
      </c>
      <c r="G26" s="57">
        <v>14</v>
      </c>
      <c r="H26" s="57">
        <v>14.1</v>
      </c>
      <c r="I26" s="57">
        <v>13.95</v>
      </c>
      <c r="J26" s="57">
        <v>14</v>
      </c>
      <c r="K26" s="57">
        <v>14.15</v>
      </c>
      <c r="L26" s="57">
        <v>14.2</v>
      </c>
      <c r="M26" s="57">
        <v>14</v>
      </c>
      <c r="N26" s="57">
        <v>14.2</v>
      </c>
      <c r="O26" s="63">
        <v>1.42857142857142E-2</v>
      </c>
      <c r="P26" s="57">
        <v>33</v>
      </c>
      <c r="Q26" s="57">
        <v>62</v>
      </c>
      <c r="R26" s="57">
        <v>40.049999999999997</v>
      </c>
      <c r="S26" s="57">
        <v>14.02</v>
      </c>
      <c r="T26" s="57">
        <v>14.682499999999999</v>
      </c>
      <c r="U26" s="57">
        <v>15.2875</v>
      </c>
      <c r="V26" s="57">
        <v>14.02</v>
      </c>
      <c r="W26" s="57">
        <v>14.6425</v>
      </c>
      <c r="X26" s="57">
        <v>15.2692</v>
      </c>
      <c r="Y26" s="57">
        <v>14.04</v>
      </c>
      <c r="Z26" s="57">
        <v>14.5975</v>
      </c>
      <c r="AA26" s="57">
        <v>15.2525</v>
      </c>
      <c r="AB26" s="57">
        <v>18.100000000000001</v>
      </c>
      <c r="AC26" s="57">
        <v>12.9</v>
      </c>
      <c r="AD26" s="57">
        <v>15.35</v>
      </c>
      <c r="AE26" s="57">
        <v>13.8</v>
      </c>
      <c r="AF26" s="64">
        <v>15.9307</v>
      </c>
      <c r="AG26" s="64">
        <v>14.746700000000001</v>
      </c>
      <c r="AH26" s="64">
        <v>22.214700000000001</v>
      </c>
      <c r="AI26" s="64">
        <v>17.236000000000001</v>
      </c>
      <c r="AJ26" s="61">
        <v>0.4548611111111111</v>
      </c>
      <c r="AK26" s="216">
        <v>50</v>
      </c>
      <c r="AL26" s="62">
        <v>119.5049233154067</v>
      </c>
      <c r="AM26" s="24" t="s">
        <v>6971</v>
      </c>
      <c r="AN26" s="216" t="s">
        <v>6009</v>
      </c>
      <c r="AO26" s="216" t="s">
        <v>6007</v>
      </c>
      <c r="AP26" s="216" t="s">
        <v>6884</v>
      </c>
      <c r="AQ26" s="216" t="s">
        <v>6885</v>
      </c>
      <c r="AR26" s="216" t="s">
        <v>6886</v>
      </c>
      <c r="AS26" s="24" t="s">
        <v>6894</v>
      </c>
      <c r="AT26" s="24" t="s">
        <v>6425</v>
      </c>
      <c r="AU26" s="24" t="s">
        <v>6166</v>
      </c>
      <c r="AV26" s="24" t="s">
        <v>6425</v>
      </c>
      <c r="AW26" s="24" t="s">
        <v>5979</v>
      </c>
      <c r="AX26" s="24" t="s">
        <v>6033</v>
      </c>
      <c r="AY26" s="24" t="s">
        <v>6972</v>
      </c>
      <c r="AZ26" s="216" t="s">
        <v>6973</v>
      </c>
      <c r="BA26" s="216" t="s">
        <v>6974</v>
      </c>
      <c r="BB26" s="57" t="s">
        <v>6898</v>
      </c>
      <c r="BC26" s="202"/>
      <c r="BD26" s="24" t="s">
        <v>4576</v>
      </c>
      <c r="BE26" s="151" t="str">
        <f>IF(AND(MIN(C2,F2)&gt;MAX(G2,J2),MAX(G2,J2)&lt;MIN(K2,N2),IFERROR(IF(FIND("黑",AT2),"V",),"X")="V",IFERROR(IF(FIND("紅",AV2),"V",),"X")="V"), IF(OR(IFERROR(IF(FIND("十字",AU2),"V",),"X")="V",IFERROR(IF(FIND("T字",AU2),"V",),"X")="V",IFERROR(IF(FIND("蜻蜓",AU2),"V",),"X")="V",IFERROR(IF(FIND("頂槌",AU2),"V",),"X")="V",IFERROR(IF(FIND("上槌",AU2),"V",),"X")="V"),"晨蜻蜓", IF(IFERROR(IF(FIND("紅",AU2),"V",),"X")="V","晨紅星", " 晨黑星")), AV2)</f>
        <v>小紅K雙影</v>
      </c>
      <c r="BG26" s="151"/>
      <c r="BI26" s="151"/>
      <c r="BL26" s="152"/>
    </row>
    <row r="27" spans="1:64" s="169" customFormat="1">
      <c r="A27" s="24">
        <v>1240</v>
      </c>
      <c r="B27" s="24" t="s">
        <v>1744</v>
      </c>
      <c r="C27" s="57">
        <v>53.5</v>
      </c>
      <c r="D27" s="57">
        <v>54.4</v>
      </c>
      <c r="E27" s="57">
        <v>53.5</v>
      </c>
      <c r="F27" s="57">
        <v>54.2</v>
      </c>
      <c r="G27" s="57">
        <v>54.3</v>
      </c>
      <c r="H27" s="57">
        <v>54.4</v>
      </c>
      <c r="I27" s="57">
        <v>54.2</v>
      </c>
      <c r="J27" s="57">
        <v>54.2</v>
      </c>
      <c r="K27" s="57">
        <v>54.4</v>
      </c>
      <c r="L27" s="57">
        <v>54.7</v>
      </c>
      <c r="M27" s="57">
        <v>54.4</v>
      </c>
      <c r="N27" s="57">
        <v>54.7</v>
      </c>
      <c r="O27" s="63">
        <v>9.2250922509225092E-3</v>
      </c>
      <c r="P27" s="57">
        <v>12</v>
      </c>
      <c r="Q27" s="57">
        <v>13</v>
      </c>
      <c r="R27" s="57">
        <v>27.35</v>
      </c>
      <c r="S27" s="57">
        <v>53.88</v>
      </c>
      <c r="T27" s="57">
        <v>54.125</v>
      </c>
      <c r="U27" s="57">
        <v>54.18</v>
      </c>
      <c r="V27" s="57">
        <v>53.98</v>
      </c>
      <c r="W27" s="57">
        <v>54.125</v>
      </c>
      <c r="X27" s="57">
        <v>54.195</v>
      </c>
      <c r="Y27" s="57">
        <v>54.06</v>
      </c>
      <c r="Z27" s="57">
        <v>54.164999999999999</v>
      </c>
      <c r="AA27" s="57">
        <v>54.22</v>
      </c>
      <c r="AB27" s="57">
        <v>61.9</v>
      </c>
      <c r="AC27" s="57">
        <v>50</v>
      </c>
      <c r="AD27" s="57">
        <v>55.1</v>
      </c>
      <c r="AE27" s="57">
        <v>53.1</v>
      </c>
      <c r="AF27" s="64">
        <v>44.644599999999997</v>
      </c>
      <c r="AG27" s="64">
        <v>41.0152</v>
      </c>
      <c r="AH27" s="64">
        <v>56.429699999999997</v>
      </c>
      <c r="AI27" s="64">
        <v>46.153399999999998</v>
      </c>
      <c r="AJ27" s="61">
        <v>0.4548611111111111</v>
      </c>
      <c r="AK27" s="216">
        <v>50</v>
      </c>
      <c r="AL27" s="62">
        <v>43.456335751056983</v>
      </c>
      <c r="AM27" s="24" t="s">
        <v>6512</v>
      </c>
      <c r="AN27" s="216" t="s">
        <v>6009</v>
      </c>
      <c r="AO27" s="216" t="s">
        <v>5961</v>
      </c>
      <c r="AP27" s="216" t="s">
        <v>6908</v>
      </c>
      <c r="AQ27" s="216" t="s">
        <v>6900</v>
      </c>
      <c r="AR27" s="216" t="s">
        <v>6886</v>
      </c>
      <c r="AS27" s="24" t="s">
        <v>6927</v>
      </c>
      <c r="AT27" s="24" t="s">
        <v>6055</v>
      </c>
      <c r="AU27" s="24" t="s">
        <v>6130</v>
      </c>
      <c r="AV27" s="24" t="s">
        <v>6493</v>
      </c>
      <c r="AW27" s="24" t="s">
        <v>5979</v>
      </c>
      <c r="AX27" s="24" t="s">
        <v>5979</v>
      </c>
      <c r="AY27" s="24" t="s">
        <v>6975</v>
      </c>
      <c r="AZ27" s="216" t="s">
        <v>6976</v>
      </c>
      <c r="BA27" s="216" t="s">
        <v>6977</v>
      </c>
      <c r="BB27" s="57" t="s">
        <v>5474</v>
      </c>
      <c r="BC27" s="202"/>
      <c r="BD27" s="24" t="s">
        <v>4609</v>
      </c>
      <c r="BE27" s="151" t="str">
        <f>IF(AND(MAX(C2,F2)&lt;MIN(G2,J2),MIN(G2,J2)&gt;MAX(K2,N2),IFERROR(IF(FIND("紅",AT2),"V",),"X")="V",IFERROR(IF(FIND("黑",AV2),"V",),"X")="V"), IF(OR(IFERROR(IF(FIND("十字",AU2),"V",),"X")="V",IFERROR(IF(FIND("墓碑",AU2),"V",),"X")="V",IFERROR(IF(FIND("天劍",AU2),"V",),"X")="V",IFERROR(IF(FIND("底槌",AU2),"V",),"X")="V",IFERROR(IF(FIND("下槌",AU2),"V",),"X")="V"),"夜天劍", IF(IFERROR(IF(FIND("黑",AU2),"V",),"X")="V","夜黑星", " 夜紅星")), AV2)</f>
        <v>小紅K雙影</v>
      </c>
      <c r="BG27" s="151"/>
      <c r="BI27" s="151"/>
      <c r="BL27" s="152"/>
    </row>
    <row r="28" spans="1:64" s="169" customFormat="1">
      <c r="A28" s="24">
        <v>1256</v>
      </c>
      <c r="B28" s="24" t="s">
        <v>47</v>
      </c>
      <c r="C28" s="57">
        <v>425</v>
      </c>
      <c r="D28" s="57">
        <v>443</v>
      </c>
      <c r="E28" s="57">
        <v>425</v>
      </c>
      <c r="F28" s="57">
        <v>442</v>
      </c>
      <c r="G28" s="57">
        <v>442</v>
      </c>
      <c r="H28" s="57">
        <v>442</v>
      </c>
      <c r="I28" s="57">
        <v>436</v>
      </c>
      <c r="J28" s="57">
        <v>440</v>
      </c>
      <c r="K28" s="57">
        <v>442</v>
      </c>
      <c r="L28" s="57">
        <v>445</v>
      </c>
      <c r="M28" s="57">
        <v>442</v>
      </c>
      <c r="N28" s="57">
        <v>445</v>
      </c>
      <c r="O28" s="63">
        <v>1.13636363636363E-2</v>
      </c>
      <c r="P28" s="57">
        <v>7</v>
      </c>
      <c r="Q28" s="57">
        <v>26</v>
      </c>
      <c r="R28" s="57">
        <v>85.3</v>
      </c>
      <c r="S28" s="57">
        <v>423.1</v>
      </c>
      <c r="T28" s="57">
        <v>462.47500000000002</v>
      </c>
      <c r="U28" s="57">
        <v>463.29169999999999</v>
      </c>
      <c r="V28" s="57">
        <v>427.4</v>
      </c>
      <c r="W28" s="57">
        <v>459.47500000000002</v>
      </c>
      <c r="X28" s="57">
        <v>462.75830000000002</v>
      </c>
      <c r="Y28" s="57">
        <v>431.9</v>
      </c>
      <c r="Z28" s="57">
        <v>456.47500000000002</v>
      </c>
      <c r="AA28" s="57">
        <v>462.33330000000001</v>
      </c>
      <c r="AB28" s="57">
        <v>514</v>
      </c>
      <c r="AC28" s="57">
        <v>233</v>
      </c>
      <c r="AD28" s="57">
        <v>514</v>
      </c>
      <c r="AE28" s="57">
        <v>405</v>
      </c>
      <c r="AF28" s="64">
        <v>53.594700000000003</v>
      </c>
      <c r="AG28" s="64">
        <v>33.034999999999997</v>
      </c>
      <c r="AH28" s="64">
        <v>66.032799999999995</v>
      </c>
      <c r="AI28" s="64">
        <v>44.034300000000002</v>
      </c>
      <c r="AJ28" s="61">
        <v>0.4548611111111111</v>
      </c>
      <c r="AK28" s="216">
        <v>50</v>
      </c>
      <c r="AL28" s="62">
        <v>25.349529188116573</v>
      </c>
      <c r="AM28" s="24" t="s">
        <v>6551</v>
      </c>
      <c r="AN28" s="216" t="s">
        <v>6009</v>
      </c>
      <c r="AO28" s="216" t="s">
        <v>5961</v>
      </c>
      <c r="AP28" s="216" t="s">
        <v>6884</v>
      </c>
      <c r="AQ28" s="216" t="s">
        <v>6885</v>
      </c>
      <c r="AR28" s="216" t="s">
        <v>6886</v>
      </c>
      <c r="AS28" s="24" t="s">
        <v>5474</v>
      </c>
      <c r="AT28" s="24" t="s">
        <v>6013</v>
      </c>
      <c r="AU28" s="24" t="s">
        <v>6345</v>
      </c>
      <c r="AV28" s="24" t="s">
        <v>6493</v>
      </c>
      <c r="AW28" s="24" t="s">
        <v>5979</v>
      </c>
      <c r="AX28" s="24" t="s">
        <v>5979</v>
      </c>
      <c r="AY28" s="24" t="s">
        <v>6978</v>
      </c>
      <c r="AZ28" s="216" t="s">
        <v>6979</v>
      </c>
      <c r="BA28" s="216" t="s">
        <v>6980</v>
      </c>
      <c r="BB28" s="57" t="s">
        <v>5474</v>
      </c>
      <c r="BC28" s="202"/>
      <c r="BD28" s="24" t="s">
        <v>4608</v>
      </c>
      <c r="BE28" s="151" t="str">
        <f>IF(AND(J2&lt;MIN(C2,F2),J2&lt;MIN(K2,N2), G2&gt;MAX(K2,N2), OR(IFERROR(IF(FIND("中黑K",AU2),"V",),"X")="V",IFERROR(IF(FIND("大黑K",AU2),"V",),"X")="V"),IFERROR(IF(FIND("黑",AV2),"V",),"X")="X"), IF(IFERROR(IF(FIND("紅K",AV2),"V",),"X")="V","多母紅K", IF(OR(IFERROR(IF(FIND("T字",AV2),"V",),"X")="V",IFERROR(IF(FIND("蜻蜓",AV2),"V",),"X")="V",IFERROR(IF(FIND("頂槌",AV2),"V",),"X")="V",IFERROR(IF(FIND("上槌",AV2),"V",),"X")="V",),"多母蜻蜓",IF(OR(IFERROR(IF(FIND("十字",AV2),"V",),"X")="V",IFERROR(IF(FIND("一字",AV2),"V",),"X")="V"),"多母十一", "多母劍碑"))),AV2)</f>
        <v>小紅K雙影</v>
      </c>
      <c r="BG28" s="151"/>
      <c r="BI28" s="151"/>
      <c r="BL28" s="152"/>
    </row>
    <row r="29" spans="1:64" s="169" customFormat="1">
      <c r="A29" s="24">
        <v>1258</v>
      </c>
      <c r="B29" s="24" t="s">
        <v>48</v>
      </c>
      <c r="C29" s="57">
        <v>15.95</v>
      </c>
      <c r="D29" s="57">
        <v>16.100000000000001</v>
      </c>
      <c r="E29" s="57">
        <v>15.95</v>
      </c>
      <c r="F29" s="57">
        <v>16.100000000000001</v>
      </c>
      <c r="G29" s="57">
        <v>15.85</v>
      </c>
      <c r="H29" s="57">
        <v>15.85</v>
      </c>
      <c r="I29" s="57">
        <v>15.8</v>
      </c>
      <c r="J29" s="57">
        <v>15.8</v>
      </c>
      <c r="K29" s="57">
        <v>15.85</v>
      </c>
      <c r="L29" s="57">
        <v>16.149999999999999</v>
      </c>
      <c r="M29" s="57">
        <v>15.85</v>
      </c>
      <c r="N29" s="57">
        <v>16.149999999999999</v>
      </c>
      <c r="O29" s="63">
        <v>2.2151898734177201E-2</v>
      </c>
      <c r="P29" s="57">
        <v>7</v>
      </c>
      <c r="Q29" s="57">
        <v>3</v>
      </c>
      <c r="R29" s="57">
        <v>12.736800000000001</v>
      </c>
      <c r="S29" s="57">
        <v>15.81</v>
      </c>
      <c r="T29" s="57">
        <v>16.1447</v>
      </c>
      <c r="U29" s="57">
        <v>16.2241</v>
      </c>
      <c r="V29" s="57">
        <v>15.85</v>
      </c>
      <c r="W29" s="57">
        <v>16.136800000000001</v>
      </c>
      <c r="X29" s="57">
        <v>16.2043</v>
      </c>
      <c r="Y29" s="57">
        <v>15.88</v>
      </c>
      <c r="Z29" s="57">
        <v>16.1553</v>
      </c>
      <c r="AA29" s="57">
        <v>16.187899999999999</v>
      </c>
      <c r="AB29" s="57">
        <v>18.25</v>
      </c>
      <c r="AC29" s="57">
        <v>12</v>
      </c>
      <c r="AD29" s="57">
        <v>16.899999999999999</v>
      </c>
      <c r="AE29" s="57">
        <v>15.25</v>
      </c>
      <c r="AF29" s="64">
        <v>36.1721</v>
      </c>
      <c r="AG29" s="64">
        <v>35.9861</v>
      </c>
      <c r="AH29" s="64">
        <v>50.201700000000002</v>
      </c>
      <c r="AI29" s="64">
        <v>40.724699999999999</v>
      </c>
      <c r="AJ29" s="61">
        <v>0.4548611111111111</v>
      </c>
      <c r="AK29" s="216">
        <v>50</v>
      </c>
      <c r="AL29" s="62">
        <v>25.349529188116573</v>
      </c>
      <c r="AM29" s="24" t="s">
        <v>6981</v>
      </c>
      <c r="AN29" s="216" t="s">
        <v>6009</v>
      </c>
      <c r="AO29" s="216" t="s">
        <v>5961</v>
      </c>
      <c r="AP29" s="216" t="s">
        <v>6884</v>
      </c>
      <c r="AQ29" s="216" t="s">
        <v>6885</v>
      </c>
      <c r="AR29" s="216" t="s">
        <v>6886</v>
      </c>
      <c r="AS29" s="24" t="s">
        <v>5474</v>
      </c>
      <c r="AT29" s="24" t="s">
        <v>6493</v>
      </c>
      <c r="AU29" s="24" t="s">
        <v>6518</v>
      </c>
      <c r="AV29" s="24" t="s">
        <v>6493</v>
      </c>
      <c r="AW29" s="24" t="s">
        <v>5979</v>
      </c>
      <c r="AX29" s="24" t="s">
        <v>5979</v>
      </c>
      <c r="AY29" s="24" t="s">
        <v>6982</v>
      </c>
      <c r="AZ29" s="216" t="s">
        <v>6983</v>
      </c>
      <c r="BA29" s="216" t="s">
        <v>6920</v>
      </c>
      <c r="BB29" s="57" t="s">
        <v>6898</v>
      </c>
      <c r="BC29" s="202"/>
      <c r="BD29" s="24" t="s">
        <v>4606</v>
      </c>
      <c r="BE29" s="151" t="str">
        <f>IF(AND(J2&gt;MAX(C2,F2),J2&gt;MAX(K2,N2), G2&lt;MIN(K2,N2), OR(IFERROR(IF(FIND("中紅K",AU2),"V",),"X")="V",IFERROR(IF(FIND("大紅K",AU2),"V",),"X")="V"),IFERROR(IF(FIND("紅",AV2),"V",),"X")="X"), IF(IFERROR(IF(FIND("黑K",AV2),"V",),"X")="V","空母黑K", IF(OR(IFERROR(IF(FIND("墓碑",AV2),"V",),"X")="V",IFERROR(IF(FIND("天劍",AV2),"V",),"X")="V",IFERROR(IF(FIND("底槌",AV2),"V",),"X")="V",IFERROR(IF(FIND("下槌",AV2),"V",),"X")="V",),"空母天劍",IF(OR(IFERROR(IF(FIND("十字",AV2),"V",),"X")="V",IFERROR(IF(FIND("一字",AV2),"V",),"X")="V"),"空母十一", "空母蜻蜓"))),AV2)</f>
        <v>小紅K雙影</v>
      </c>
      <c r="BG29" s="151"/>
      <c r="BI29" s="151"/>
      <c r="BL29" s="152"/>
    </row>
    <row r="30" spans="1:64" s="169" customFormat="1">
      <c r="A30" s="24">
        <v>1259</v>
      </c>
      <c r="B30" s="24" t="s">
        <v>49</v>
      </c>
      <c r="C30" s="57">
        <v>69.2</v>
      </c>
      <c r="D30" s="57">
        <v>69.8</v>
      </c>
      <c r="E30" s="57">
        <v>69.2</v>
      </c>
      <c r="F30" s="57">
        <v>69.5</v>
      </c>
      <c r="G30" s="57">
        <v>69.900000000000006</v>
      </c>
      <c r="H30" s="57">
        <v>69.900000000000006</v>
      </c>
      <c r="I30" s="57">
        <v>69.599999999999994</v>
      </c>
      <c r="J30" s="57">
        <v>69.599999999999994</v>
      </c>
      <c r="K30" s="57">
        <v>69.3</v>
      </c>
      <c r="L30" s="57">
        <v>69.8</v>
      </c>
      <c r="M30" s="57">
        <v>69.3</v>
      </c>
      <c r="N30" s="57">
        <v>69.8</v>
      </c>
      <c r="O30" s="63">
        <v>2.8735632183907998E-3</v>
      </c>
      <c r="P30" s="57">
        <v>4</v>
      </c>
      <c r="Q30" s="57">
        <v>5</v>
      </c>
      <c r="R30" s="57">
        <v>23.55</v>
      </c>
      <c r="S30" s="57">
        <v>69.459999999999994</v>
      </c>
      <c r="T30" s="57">
        <v>69.87</v>
      </c>
      <c r="U30" s="57">
        <v>68.293300000000002</v>
      </c>
      <c r="V30" s="57">
        <v>69.5</v>
      </c>
      <c r="W30" s="57">
        <v>69.784999999999997</v>
      </c>
      <c r="X30" s="57">
        <v>68.336699999999993</v>
      </c>
      <c r="Y30" s="57">
        <v>69.58</v>
      </c>
      <c r="Z30" s="57">
        <v>69.754999999999995</v>
      </c>
      <c r="AA30" s="57">
        <v>68.383300000000006</v>
      </c>
      <c r="AB30" s="57">
        <v>73</v>
      </c>
      <c r="AC30" s="57">
        <v>65</v>
      </c>
      <c r="AD30" s="57">
        <v>70.900000000000006</v>
      </c>
      <c r="AE30" s="57">
        <v>69</v>
      </c>
      <c r="AF30" s="64">
        <v>41.7014</v>
      </c>
      <c r="AG30" s="64">
        <v>30.615100000000002</v>
      </c>
      <c r="AH30" s="64">
        <v>54.467599999999997</v>
      </c>
      <c r="AI30" s="64">
        <v>38.565899999999999</v>
      </c>
      <c r="AJ30" s="61">
        <v>0.4548611111111111</v>
      </c>
      <c r="AK30" s="216">
        <v>50</v>
      </c>
      <c r="AL30" s="62">
        <v>14.485445250352328</v>
      </c>
      <c r="AM30" s="24" t="s">
        <v>6984</v>
      </c>
      <c r="AN30" s="216" t="s">
        <v>6009</v>
      </c>
      <c r="AO30" s="216" t="s">
        <v>5961</v>
      </c>
      <c r="AP30" s="216" t="s">
        <v>6908</v>
      </c>
      <c r="AQ30" s="216" t="s">
        <v>6900</v>
      </c>
      <c r="AR30" s="216" t="s">
        <v>6886</v>
      </c>
      <c r="AS30" s="24" t="s">
        <v>6985</v>
      </c>
      <c r="AT30" s="24" t="s">
        <v>6055</v>
      </c>
      <c r="AU30" s="24" t="s">
        <v>6518</v>
      </c>
      <c r="AV30" s="24" t="s">
        <v>6493</v>
      </c>
      <c r="AW30" s="24" t="s">
        <v>5979</v>
      </c>
      <c r="AX30" s="24" t="s">
        <v>5979</v>
      </c>
      <c r="AY30" s="24" t="s">
        <v>6986</v>
      </c>
      <c r="AZ30" s="216" t="s">
        <v>6958</v>
      </c>
      <c r="BA30" s="216" t="s">
        <v>6987</v>
      </c>
      <c r="BB30" s="57" t="s">
        <v>6903</v>
      </c>
      <c r="BC30" s="202"/>
      <c r="BD30" s="24" t="s">
        <v>4807</v>
      </c>
      <c r="BE30" s="151" t="str">
        <f>IF(AND(G2&lt;MAX(C2,F2),G2&gt;MAX(K2,N2), J2&gt;MIN(K2,N2),N2&gt;(MIN(G2,J2)+ABS(G2-J2)*65%),OR(IFERROR(IF(FIND("中紅K",AV2),"V",),"X")="V",IFERROR(IF(FIND("大紅K",AV2),"V",),"X")="V"),OR(IFERROR(IF(FIND("中黑K",AU2),"V",),"X")="V",IFERROR(IF(FIND("大黑K",AU2),"V",),"X")="V")),"多頭貫穿",AV2)</f>
        <v>小紅K雙影</v>
      </c>
      <c r="BG30" s="151"/>
      <c r="BI30" s="151"/>
      <c r="BL30" s="152"/>
    </row>
    <row r="31" spans="1:64" s="169" customFormat="1">
      <c r="A31" s="24">
        <v>1260</v>
      </c>
      <c r="B31" s="24" t="s">
        <v>1751</v>
      </c>
      <c r="C31" s="57">
        <v>19.8</v>
      </c>
      <c r="D31" s="57">
        <v>19.8</v>
      </c>
      <c r="E31" s="57">
        <v>19.2</v>
      </c>
      <c r="F31" s="57">
        <v>19.5</v>
      </c>
      <c r="G31" s="57">
        <v>19.399999999999999</v>
      </c>
      <c r="H31" s="57">
        <v>19.600000000000001</v>
      </c>
      <c r="I31" s="57">
        <v>19.3</v>
      </c>
      <c r="J31" s="57">
        <v>19.600000000000001</v>
      </c>
      <c r="K31" s="57">
        <v>19.8</v>
      </c>
      <c r="L31" s="57">
        <v>19.8</v>
      </c>
      <c r="M31" s="57">
        <v>19.399999999999999</v>
      </c>
      <c r="N31" s="57">
        <v>19.45</v>
      </c>
      <c r="O31" s="63">
        <v>-2.05233453052847E-3</v>
      </c>
      <c r="P31" s="57">
        <v>6</v>
      </c>
      <c r="Q31" s="57">
        <v>33</v>
      </c>
      <c r="R31" s="57">
        <v>25.631599999999999</v>
      </c>
      <c r="S31" s="57">
        <v>19.64</v>
      </c>
      <c r="T31" s="57">
        <v>19.463200000000001</v>
      </c>
      <c r="U31" s="57">
        <v>19.744599999999998</v>
      </c>
      <c r="V31" s="57">
        <v>19.600000000000001</v>
      </c>
      <c r="W31" s="57">
        <v>19.5</v>
      </c>
      <c r="X31" s="57">
        <v>19.735700000000001</v>
      </c>
      <c r="Y31" s="57">
        <v>19.59</v>
      </c>
      <c r="Z31" s="57">
        <v>19.534199999999998</v>
      </c>
      <c r="AA31" s="57">
        <v>19.711600000000001</v>
      </c>
      <c r="AB31" s="57"/>
      <c r="AC31" s="57"/>
      <c r="AD31" s="57">
        <v>19.850000000000001</v>
      </c>
      <c r="AE31" s="57">
        <v>18.600000000000001</v>
      </c>
      <c r="AF31" s="64">
        <v>71.198300000000003</v>
      </c>
      <c r="AG31" s="64">
        <v>74.203699999999998</v>
      </c>
      <c r="AH31" s="64">
        <v>64.132199999999997</v>
      </c>
      <c r="AI31" s="64">
        <v>70.846500000000006</v>
      </c>
      <c r="AJ31" s="61">
        <v>0.4548611111111111</v>
      </c>
      <c r="AK31" s="216">
        <v>50</v>
      </c>
      <c r="AL31" s="62">
        <v>21.728167875528491</v>
      </c>
      <c r="AM31" s="24" t="s">
        <v>6988</v>
      </c>
      <c r="AN31" s="216" t="s">
        <v>5967</v>
      </c>
      <c r="AO31" s="216" t="s">
        <v>5961</v>
      </c>
      <c r="AP31" s="216" t="s">
        <v>6884</v>
      </c>
      <c r="AQ31" s="216" t="s">
        <v>6885</v>
      </c>
      <c r="AR31" s="216" t="s">
        <v>6916</v>
      </c>
      <c r="AS31" s="24" t="s">
        <v>6989</v>
      </c>
      <c r="AT31" s="24" t="s">
        <v>6017</v>
      </c>
      <c r="AU31" s="24" t="s">
        <v>6126</v>
      </c>
      <c r="AV31" s="24" t="s">
        <v>6017</v>
      </c>
      <c r="AW31" s="24" t="s">
        <v>5979</v>
      </c>
      <c r="AX31" s="24" t="s">
        <v>5965</v>
      </c>
      <c r="AY31" s="24" t="s">
        <v>6990</v>
      </c>
      <c r="AZ31" s="216" t="s">
        <v>6991</v>
      </c>
      <c r="BA31" s="216" t="s">
        <v>6992</v>
      </c>
      <c r="BB31" s="57" t="s">
        <v>5474</v>
      </c>
      <c r="BC31" s="202"/>
      <c r="BD31" s="24" t="s">
        <v>4808</v>
      </c>
      <c r="BE31" s="151" t="str">
        <f>IF(AND(J2&gt;MIN(C2,F2),J2&lt;MAX(K2,N2), G2&lt;MIN(K2,N2),N2&lt;(MAX(G2,J2)-ABS(G2-J2)*65%),OR(IFERROR(IF(FIND("中黑K",AV2),"V",),"X")="V",IFERROR(IF(FIND("大黑K",AV2),"V",),"X")="V"),OR(IFERROR(IF(FIND("中紅K",AU2),"V",),"X")="V",IFERROR(IF(FIND("大紅K",AU2),"V",),"X")="V")),"空頭貫穿",AV2)</f>
        <v>小紅K雙影</v>
      </c>
      <c r="BG31" s="151"/>
      <c r="BI31" s="151"/>
      <c r="BL31" s="152"/>
    </row>
    <row r="32" spans="1:64" s="169" customFormat="1">
      <c r="A32" s="24">
        <v>1264</v>
      </c>
      <c r="B32" s="24" t="s">
        <v>51</v>
      </c>
      <c r="C32" s="57">
        <v>305</v>
      </c>
      <c r="D32" s="57">
        <v>305</v>
      </c>
      <c r="E32" s="57">
        <v>304</v>
      </c>
      <c r="F32" s="57">
        <v>304.5</v>
      </c>
      <c r="G32" s="57">
        <v>305</v>
      </c>
      <c r="H32" s="57">
        <v>314</v>
      </c>
      <c r="I32" s="57">
        <v>305</v>
      </c>
      <c r="J32" s="57">
        <v>314</v>
      </c>
      <c r="K32" s="57">
        <v>314</v>
      </c>
      <c r="L32" s="57">
        <v>316</v>
      </c>
      <c r="M32" s="57">
        <v>314</v>
      </c>
      <c r="N32" s="57">
        <v>316</v>
      </c>
      <c r="O32" s="63">
        <v>6.3694267515923501E-3</v>
      </c>
      <c r="P32" s="57">
        <v>5</v>
      </c>
      <c r="Q32" s="57">
        <v>7</v>
      </c>
      <c r="R32" s="57">
        <v>19.75</v>
      </c>
      <c r="S32" s="57">
        <v>305</v>
      </c>
      <c r="T32" s="57">
        <v>325.95</v>
      </c>
      <c r="U32" s="57">
        <v>313.91669999999999</v>
      </c>
      <c r="V32" s="57">
        <v>306</v>
      </c>
      <c r="W32" s="57">
        <v>325.07499999999999</v>
      </c>
      <c r="X32" s="57">
        <v>314.10000000000002</v>
      </c>
      <c r="Y32" s="57">
        <v>308.5</v>
      </c>
      <c r="Z32" s="57">
        <v>324.25</v>
      </c>
      <c r="AA32" s="57">
        <v>314.30829999999997</v>
      </c>
      <c r="AB32" s="57">
        <v>347.5</v>
      </c>
      <c r="AC32" s="57">
        <v>215.5</v>
      </c>
      <c r="AD32" s="57">
        <v>347.5</v>
      </c>
      <c r="AE32" s="57">
        <v>300</v>
      </c>
      <c r="AF32" s="64">
        <v>30.417000000000002</v>
      </c>
      <c r="AG32" s="64">
        <v>23.778199999999998</v>
      </c>
      <c r="AH32" s="64">
        <v>53.6113</v>
      </c>
      <c r="AI32" s="64">
        <v>33.7226</v>
      </c>
      <c r="AJ32" s="61">
        <v>0.4548611111111111</v>
      </c>
      <c r="AK32" s="216">
        <v>50</v>
      </c>
      <c r="AL32" s="62">
        <v>18.10680656294041</v>
      </c>
      <c r="AM32" s="24" t="s">
        <v>6962</v>
      </c>
      <c r="AN32" s="216" t="s">
        <v>6009</v>
      </c>
      <c r="AO32" s="216" t="s">
        <v>5961</v>
      </c>
      <c r="AP32" s="216" t="s">
        <v>6908</v>
      </c>
      <c r="AQ32" s="216" t="s">
        <v>6885</v>
      </c>
      <c r="AR32" s="216" t="s">
        <v>6886</v>
      </c>
      <c r="AS32" s="24" t="s">
        <v>6887</v>
      </c>
      <c r="AT32" s="24" t="s">
        <v>6017</v>
      </c>
      <c r="AU32" s="24" t="s">
        <v>6255</v>
      </c>
      <c r="AV32" s="24" t="s">
        <v>6493</v>
      </c>
      <c r="AW32" s="24" t="s">
        <v>5979</v>
      </c>
      <c r="AX32" s="24" t="s">
        <v>5979</v>
      </c>
      <c r="AY32" s="24" t="s">
        <v>6993</v>
      </c>
      <c r="AZ32" s="216" t="s">
        <v>6892</v>
      </c>
      <c r="BA32" s="216" t="s">
        <v>6987</v>
      </c>
      <c r="BB32" s="57" t="s">
        <v>6994</v>
      </c>
      <c r="BC32" s="202"/>
      <c r="BD32" s="24" t="s">
        <v>4574</v>
      </c>
      <c r="BE32" s="151" t="str">
        <f>IF(AND(G2&lt;MAX(C2,F2),G2&lt;MAX(K2,N2), J2&gt;MIN(K2,N2), OR(IFERROR(IF(FIND("中紅K",AV2),"V",),"X")="V",IFERROR(IF(FIND("大紅K",AV2),"V",),"X")="V"),IFERROR(IF(FIND("紅",AU2),"V",),"X")="X"), IF(IFERROR(IF(FIND("黑K",AU2),"V",),"X")="V","多吞黑K", IF(OR(IFERROR(IF(FIND("墓碑",AU2),"V",),"X")="V",IFERROR(IF(FIND("天劍",AU2),"V",),"X")="V",IFERROR(IF(FIND("底槌",AU2),"V",),"X")="V",IFERROR(IF(FIND("下槌",AU2),"V",),"X")="V",),"多吞墓碑", IF(OR(IFERROR(IF(FIND("十字",AU2),"V",),"X")="V",IFERROR(IF(FIND("一字",AU2),"V",),"X")="V"),"多吞十一", "多吞蜻蜓"))),AV2)</f>
        <v>小紅K雙影</v>
      </c>
      <c r="BG32" s="151"/>
      <c r="BI32" s="151"/>
      <c r="BL32" s="152"/>
    </row>
    <row r="33" spans="1:64" s="169" customFormat="1">
      <c r="A33" s="24">
        <v>1268</v>
      </c>
      <c r="B33" s="24" t="s">
        <v>1757</v>
      </c>
      <c r="C33" s="57">
        <v>127.5</v>
      </c>
      <c r="D33" s="57">
        <v>128.5</v>
      </c>
      <c r="E33" s="57">
        <v>127</v>
      </c>
      <c r="F33" s="57">
        <v>128</v>
      </c>
      <c r="G33" s="57">
        <v>129.5</v>
      </c>
      <c r="H33" s="57">
        <v>130.5</v>
      </c>
      <c r="I33" s="57">
        <v>128</v>
      </c>
      <c r="J33" s="57">
        <v>130.5</v>
      </c>
      <c r="K33" s="57">
        <v>131</v>
      </c>
      <c r="L33" s="57">
        <v>134</v>
      </c>
      <c r="M33" s="57">
        <v>131</v>
      </c>
      <c r="N33" s="57">
        <v>131</v>
      </c>
      <c r="O33" s="63">
        <v>3.83141762452107E-3</v>
      </c>
      <c r="P33" s="57">
        <v>15</v>
      </c>
      <c r="Q33" s="57">
        <v>30</v>
      </c>
      <c r="R33" s="57">
        <v>15.65</v>
      </c>
      <c r="S33" s="57">
        <v>127.5</v>
      </c>
      <c r="T33" s="57">
        <v>131.32499999999999</v>
      </c>
      <c r="U33" s="57">
        <v>131.75829999999999</v>
      </c>
      <c r="V33" s="57">
        <v>128.1</v>
      </c>
      <c r="W33" s="57">
        <v>131.1</v>
      </c>
      <c r="X33" s="57">
        <v>131.80000000000001</v>
      </c>
      <c r="Y33" s="57">
        <v>128.80000000000001</v>
      </c>
      <c r="Z33" s="57">
        <v>130.9</v>
      </c>
      <c r="AA33" s="57">
        <v>131.85</v>
      </c>
      <c r="AB33" s="57">
        <v>138</v>
      </c>
      <c r="AC33" s="57">
        <v>117</v>
      </c>
      <c r="AD33" s="57">
        <v>136</v>
      </c>
      <c r="AE33" s="57">
        <v>125.5</v>
      </c>
      <c r="AF33" s="64">
        <v>39.194499999999998</v>
      </c>
      <c r="AG33" s="64">
        <v>29.225899999999999</v>
      </c>
      <c r="AH33" s="64">
        <v>47.698300000000003</v>
      </c>
      <c r="AI33" s="64">
        <v>35.383400000000002</v>
      </c>
      <c r="AJ33" s="61">
        <v>0.4548611111111111</v>
      </c>
      <c r="AK33" s="216">
        <v>50</v>
      </c>
      <c r="AL33" s="62">
        <v>54.320419688821232</v>
      </c>
      <c r="AM33" s="24" t="s">
        <v>6995</v>
      </c>
      <c r="AN33" s="216" t="s">
        <v>6009</v>
      </c>
      <c r="AO33" s="216" t="s">
        <v>5971</v>
      </c>
      <c r="AP33" s="216" t="s">
        <v>6884</v>
      </c>
      <c r="AQ33" s="216" t="s">
        <v>6900</v>
      </c>
      <c r="AR33" s="216" t="s">
        <v>6886</v>
      </c>
      <c r="AS33" s="24" t="s">
        <v>6927</v>
      </c>
      <c r="AT33" s="24" t="s">
        <v>6218</v>
      </c>
      <c r="AU33" s="24" t="s">
        <v>6126</v>
      </c>
      <c r="AV33" s="24" t="s">
        <v>6122</v>
      </c>
      <c r="AW33" s="24" t="s">
        <v>6159</v>
      </c>
      <c r="AX33" s="24" t="s">
        <v>5979</v>
      </c>
      <c r="AY33" s="24" t="s">
        <v>6996</v>
      </c>
      <c r="AZ33" s="216" t="s">
        <v>6997</v>
      </c>
      <c r="BA33" s="216" t="s">
        <v>6998</v>
      </c>
      <c r="BB33" s="57" t="s">
        <v>6903</v>
      </c>
      <c r="BC33" s="202"/>
      <c r="BD33" s="24" t="s">
        <v>4575</v>
      </c>
      <c r="BE33" s="151" t="str">
        <f>IF(AND(J2&gt;MAX(C2,F2),G2&lt;MIN(K2,N2), J2&lt;MAX(K2,N2), OR(IFERROR(IF(FIND("中黑K",AV2),"V",),"X")="V",IFERROR(IF(FIND("大黑K",AV2),"V",),"X")="V"),IFERROR(IF(FIND("黑",AU2),"V",),"X")="X"), IF(IFERROR(IF(FIND("紅K",AU2),"V",),"X")="V","空吞紅K", IF(OR(IFERROR(IF(FIND("T字",AU2),"V",),"X")="V",IFERROR(IF(FIND("蜻蜓",AU2),"V",),"X")="V",IFERROR(IF(FIND("頂槌",AU2),"V",),"X")="V",IFERROR(IF(FIND("上槌",AU2),"V",),"X")="V",),"空吞T字", IF(OR(IFERROR(IF(FIND("十字",AU2),"V",),"X")="V",IFERROR(IF(FIND("一字",AU2),"V",),"X")="V"),"空吞十一", "空吞天劍"))),AV2)</f>
        <v>小紅K雙影</v>
      </c>
      <c r="BG33" s="151"/>
      <c r="BI33" s="151"/>
      <c r="BL33" s="152"/>
    </row>
    <row r="34" spans="1:64" s="169" customFormat="1">
      <c r="A34" s="24">
        <v>1269</v>
      </c>
      <c r="B34" s="24" t="s">
        <v>1759</v>
      </c>
      <c r="C34" s="57">
        <v>115</v>
      </c>
      <c r="D34" s="57">
        <v>123.5</v>
      </c>
      <c r="E34" s="57">
        <v>115</v>
      </c>
      <c r="F34" s="57">
        <v>123.5</v>
      </c>
      <c r="G34" s="57">
        <v>124</v>
      </c>
      <c r="H34" s="57">
        <v>124.5</v>
      </c>
      <c r="I34" s="57">
        <v>120.5</v>
      </c>
      <c r="J34" s="57">
        <v>124.5</v>
      </c>
      <c r="K34" s="57">
        <v>124.5</v>
      </c>
      <c r="L34" s="57">
        <v>125.5</v>
      </c>
      <c r="M34" s="57">
        <v>121.5</v>
      </c>
      <c r="N34" s="57">
        <v>124</v>
      </c>
      <c r="O34" s="63">
        <v>4.2925406981452899E-3</v>
      </c>
      <c r="P34" s="57">
        <v>14</v>
      </c>
      <c r="Q34" s="57">
        <v>1</v>
      </c>
      <c r="R34" s="57">
        <v>7.6429</v>
      </c>
      <c r="S34" s="57">
        <v>119.5</v>
      </c>
      <c r="T34" s="57">
        <v>121.96429999999999</v>
      </c>
      <c r="U34" s="57">
        <v>116.7192</v>
      </c>
      <c r="V34" s="57">
        <v>121.16670000000001</v>
      </c>
      <c r="W34" s="57">
        <v>122.1071</v>
      </c>
      <c r="X34" s="57">
        <v>117.2212</v>
      </c>
      <c r="Y34" s="57">
        <v>124</v>
      </c>
      <c r="Z34" s="57">
        <v>122.3214</v>
      </c>
      <c r="AA34" s="57">
        <v>117.57689999999999</v>
      </c>
      <c r="AB34" s="57"/>
      <c r="AC34" s="57"/>
      <c r="AD34" s="57">
        <v>127</v>
      </c>
      <c r="AE34" s="57">
        <v>111</v>
      </c>
      <c r="AF34" s="64"/>
      <c r="AG34" s="64"/>
      <c r="AH34" s="64"/>
      <c r="AI34" s="64"/>
      <c r="AJ34" s="61">
        <v>0.4548611111111111</v>
      </c>
      <c r="AK34" s="216">
        <v>50</v>
      </c>
      <c r="AL34" s="62">
        <v>50.699058376233147</v>
      </c>
      <c r="AM34" s="24" t="s">
        <v>6999</v>
      </c>
      <c r="AN34" s="216" t="s">
        <v>5993</v>
      </c>
      <c r="AO34" s="216" t="s">
        <v>5993</v>
      </c>
      <c r="AP34" s="216" t="s">
        <v>6908</v>
      </c>
      <c r="AQ34" s="216" t="s">
        <v>6900</v>
      </c>
      <c r="AR34" s="216" t="s">
        <v>7000</v>
      </c>
      <c r="AS34" s="24" t="s">
        <v>6989</v>
      </c>
      <c r="AT34" s="24" t="s">
        <v>6201</v>
      </c>
      <c r="AU34" s="24" t="s">
        <v>6670</v>
      </c>
      <c r="AV34" s="24" t="s">
        <v>6248</v>
      </c>
      <c r="AW34" s="24" t="s">
        <v>5991</v>
      </c>
      <c r="AX34" s="24" t="s">
        <v>5976</v>
      </c>
      <c r="AY34" s="24" t="s">
        <v>7001</v>
      </c>
      <c r="AZ34" s="216" t="s">
        <v>6991</v>
      </c>
      <c r="BA34" s="216" t="s">
        <v>7002</v>
      </c>
      <c r="BB34" s="57" t="s">
        <v>7003</v>
      </c>
      <c r="BC34" s="202"/>
      <c r="BD34" s="24" t="s">
        <v>4610</v>
      </c>
      <c r="BE34" s="151" t="str">
        <f>IF(AND(J2&lt;MIN(C2,F2),J2&lt;MIN(K2,N2),G2&lt;MAX(K2,N2),OR(IFERROR(IF(FIND("中紅K",AV2),"V",),"X")="V",IFERROR(IF(FIND("大紅K",AV2),"V",),"X")="V"),IFERROR(IF(FIND("紅",AU2),"V",),"X")="X"),"旭日東昇",AV2)</f>
        <v>小紅K雙影</v>
      </c>
      <c r="BG34" s="151"/>
      <c r="BI34" s="151"/>
      <c r="BL34" s="152"/>
    </row>
    <row r="35" spans="1:64" s="169" customFormat="1">
      <c r="A35" s="24">
        <v>1301</v>
      </c>
      <c r="B35" s="24" t="s">
        <v>52</v>
      </c>
      <c r="C35" s="57">
        <v>96.7</v>
      </c>
      <c r="D35" s="57">
        <v>98.3</v>
      </c>
      <c r="E35" s="57">
        <v>96.4</v>
      </c>
      <c r="F35" s="57">
        <v>98</v>
      </c>
      <c r="G35" s="57">
        <v>98.7</v>
      </c>
      <c r="H35" s="57">
        <v>99.2</v>
      </c>
      <c r="I35" s="57">
        <v>98.3</v>
      </c>
      <c r="J35" s="57">
        <v>99.1</v>
      </c>
      <c r="K35" s="57">
        <v>99.3</v>
      </c>
      <c r="L35" s="57">
        <v>99.8</v>
      </c>
      <c r="M35" s="57">
        <v>98.1</v>
      </c>
      <c r="N35" s="57">
        <v>98.2</v>
      </c>
      <c r="O35" s="63">
        <v>-9.0817356205852608E-3</v>
      </c>
      <c r="P35" s="57">
        <v>1427</v>
      </c>
      <c r="Q35" s="57">
        <v>3045</v>
      </c>
      <c r="R35" s="57">
        <v>5189.95</v>
      </c>
      <c r="S35" s="57">
        <v>97.78</v>
      </c>
      <c r="T35" s="57">
        <v>99.974999999999994</v>
      </c>
      <c r="U35" s="57">
        <v>102.3733</v>
      </c>
      <c r="V35" s="57">
        <v>97.82</v>
      </c>
      <c r="W35" s="57">
        <v>99.944999999999993</v>
      </c>
      <c r="X35" s="57">
        <v>102.3</v>
      </c>
      <c r="Y35" s="57">
        <v>97.56</v>
      </c>
      <c r="Z35" s="57">
        <v>99.855000000000004</v>
      </c>
      <c r="AA35" s="57">
        <v>102.22</v>
      </c>
      <c r="AB35" s="57">
        <v>113</v>
      </c>
      <c r="AC35" s="57">
        <v>77.599999999999994</v>
      </c>
      <c r="AD35" s="57">
        <v>103</v>
      </c>
      <c r="AE35" s="57">
        <v>95.6</v>
      </c>
      <c r="AF35" s="64">
        <v>37.222900000000003</v>
      </c>
      <c r="AG35" s="64">
        <v>27.559699999999999</v>
      </c>
      <c r="AH35" s="64">
        <v>42.502299999999998</v>
      </c>
      <c r="AI35" s="64">
        <v>32.540599999999998</v>
      </c>
      <c r="AJ35" s="61">
        <v>0.4513888888888889</v>
      </c>
      <c r="AK35" s="216">
        <v>1500</v>
      </c>
      <c r="AL35" s="62">
        <v>2770.0808758070702</v>
      </c>
      <c r="AM35" s="24" t="s">
        <v>6702</v>
      </c>
      <c r="AN35" s="216" t="s">
        <v>6009</v>
      </c>
      <c r="AO35" s="216" t="s">
        <v>5971</v>
      </c>
      <c r="AP35" s="216" t="s">
        <v>6884</v>
      </c>
      <c r="AQ35" s="216" t="s">
        <v>6885</v>
      </c>
      <c r="AR35" s="216" t="s">
        <v>6886</v>
      </c>
      <c r="AS35" s="24" t="s">
        <v>6887</v>
      </c>
      <c r="AT35" s="24" t="s">
        <v>6016</v>
      </c>
      <c r="AU35" s="24" t="s">
        <v>6016</v>
      </c>
      <c r="AV35" s="24" t="s">
        <v>5984</v>
      </c>
      <c r="AW35" s="24" t="s">
        <v>5991</v>
      </c>
      <c r="AX35" s="24" t="s">
        <v>5965</v>
      </c>
      <c r="AY35" s="24" t="s">
        <v>7004</v>
      </c>
      <c r="AZ35" s="216" t="s">
        <v>7005</v>
      </c>
      <c r="BA35" s="216" t="s">
        <v>6933</v>
      </c>
      <c r="BB35" s="57" t="s">
        <v>5474</v>
      </c>
      <c r="BC35" s="202"/>
      <c r="BD35" s="24" t="s">
        <v>4806</v>
      </c>
      <c r="BE35" s="151" t="str">
        <f>IF(AND(J2&gt;MAX(C2,F2),J2&gt;MAX(K2,N2),G2&gt;MIN(K2,N2),OR(IFERROR(IF(FIND("中黑K",AV2),"V",),"X")="V",IFERROR(IF(FIND("大黑K",AV2),"V",),"X")="V"),IFERROR(IF(FIND("黑",AU2),"V",),"X")="X"),"夜幕低垂",AV2)</f>
        <v>小紅K雙影</v>
      </c>
      <c r="BG35" s="151"/>
      <c r="BI35" s="151"/>
      <c r="BL35" s="152"/>
    </row>
    <row r="36" spans="1:64" s="169" customFormat="1">
      <c r="A36" s="24">
        <v>1303</v>
      </c>
      <c r="B36" s="24" t="s">
        <v>53</v>
      </c>
      <c r="C36" s="57">
        <v>83.2</v>
      </c>
      <c r="D36" s="57">
        <v>83.8</v>
      </c>
      <c r="E36" s="57">
        <v>82.7</v>
      </c>
      <c r="F36" s="57">
        <v>83.6</v>
      </c>
      <c r="G36" s="57">
        <v>84.3</v>
      </c>
      <c r="H36" s="57">
        <v>84.9</v>
      </c>
      <c r="I36" s="57">
        <v>83.7</v>
      </c>
      <c r="J36" s="57">
        <v>84.9</v>
      </c>
      <c r="K36" s="57">
        <v>85</v>
      </c>
      <c r="L36" s="57">
        <v>85.6</v>
      </c>
      <c r="M36" s="57">
        <v>84.1</v>
      </c>
      <c r="N36" s="57">
        <v>84.7</v>
      </c>
      <c r="O36" s="63">
        <v>-2.3557126030624201E-3</v>
      </c>
      <c r="P36" s="57">
        <v>1530</v>
      </c>
      <c r="Q36" s="57">
        <v>4236</v>
      </c>
      <c r="R36" s="57">
        <v>6109.5</v>
      </c>
      <c r="S36" s="57">
        <v>84.5</v>
      </c>
      <c r="T36" s="57">
        <v>86.6</v>
      </c>
      <c r="U36" s="57">
        <v>85.73</v>
      </c>
      <c r="V36" s="57">
        <v>84.26</v>
      </c>
      <c r="W36" s="57">
        <v>86.545000000000002</v>
      </c>
      <c r="X36" s="57">
        <v>85.738299999999995</v>
      </c>
      <c r="Y36" s="57">
        <v>83.82</v>
      </c>
      <c r="Z36" s="57">
        <v>86.515000000000001</v>
      </c>
      <c r="AA36" s="57">
        <v>85.7333</v>
      </c>
      <c r="AB36" s="57">
        <v>92</v>
      </c>
      <c r="AC36" s="57">
        <v>58</v>
      </c>
      <c r="AD36" s="57">
        <v>88.8</v>
      </c>
      <c r="AE36" s="57">
        <v>81.599999999999994</v>
      </c>
      <c r="AF36" s="64">
        <v>31.082000000000001</v>
      </c>
      <c r="AG36" s="64">
        <v>29.2087</v>
      </c>
      <c r="AH36" s="64">
        <v>38.235399999999998</v>
      </c>
      <c r="AI36" s="64">
        <v>32.217599999999997</v>
      </c>
      <c r="AJ36" s="61">
        <v>0.4513888888888889</v>
      </c>
      <c r="AK36" s="216">
        <v>2000</v>
      </c>
      <c r="AL36" s="62">
        <v>2925.9066288777399</v>
      </c>
      <c r="AM36" s="24" t="s">
        <v>6869</v>
      </c>
      <c r="AN36" s="216" t="s">
        <v>6009</v>
      </c>
      <c r="AO36" s="216" t="s">
        <v>5971</v>
      </c>
      <c r="AP36" s="216" t="s">
        <v>6884</v>
      </c>
      <c r="AQ36" s="216" t="s">
        <v>6885</v>
      </c>
      <c r="AR36" s="216" t="s">
        <v>6886</v>
      </c>
      <c r="AS36" s="24" t="s">
        <v>6887</v>
      </c>
      <c r="AT36" s="24" t="s">
        <v>6016</v>
      </c>
      <c r="AU36" s="24" t="s">
        <v>6126</v>
      </c>
      <c r="AV36" s="24" t="s">
        <v>6561</v>
      </c>
      <c r="AW36" s="24" t="s">
        <v>5986</v>
      </c>
      <c r="AX36" s="24" t="s">
        <v>5986</v>
      </c>
      <c r="AY36" s="24" t="s">
        <v>7006</v>
      </c>
      <c r="AZ36" s="216" t="s">
        <v>7007</v>
      </c>
      <c r="BA36" s="216" t="s">
        <v>7008</v>
      </c>
      <c r="BB36" s="57" t="s">
        <v>5474</v>
      </c>
      <c r="BC36" s="202"/>
      <c r="BD36" s="24" t="s">
        <v>4789</v>
      </c>
      <c r="BE36" s="151" t="str">
        <f>IF(AND(AND(G2&lt;MAX(C2,F2),MAX(K2,N2)&lt;MIN(G2,J2), MAX(K2,N2)&lt;MIN(C2,F2),IFERROR(IF(FIND("黑",AU2),"V",),"X")="V"),OR(IFERROR(IF(FIND("T字",AV2),"V",),"X")="V",IFERROR(IF(FIND("蜻蜓",AV2),"V",),"X")="V",IFERROR(IF(FIND("頂槌",AV2),"V",),"X")="V",IFERROR(IF(FIND("上槌",AV2),"V",),"X")="V")),"下阻線",AV2)</f>
        <v>小紅K雙影</v>
      </c>
      <c r="BG36" s="151"/>
      <c r="BI36" s="151"/>
      <c r="BL36" s="152"/>
    </row>
    <row r="37" spans="1:64" s="169" customFormat="1">
      <c r="A37" s="24">
        <v>1304</v>
      </c>
      <c r="B37" s="24" t="s">
        <v>54</v>
      </c>
      <c r="C37" s="57">
        <v>30.1</v>
      </c>
      <c r="D37" s="57">
        <v>31.2</v>
      </c>
      <c r="E37" s="57">
        <v>30.1</v>
      </c>
      <c r="F37" s="57">
        <v>30.85</v>
      </c>
      <c r="G37" s="57">
        <v>31.4</v>
      </c>
      <c r="H37" s="57">
        <v>31.7</v>
      </c>
      <c r="I37" s="57">
        <v>30.85</v>
      </c>
      <c r="J37" s="57">
        <v>31.15</v>
      </c>
      <c r="K37" s="57">
        <v>31.45</v>
      </c>
      <c r="L37" s="57">
        <v>31.85</v>
      </c>
      <c r="M37" s="57">
        <v>31.2</v>
      </c>
      <c r="N37" s="57">
        <v>31.3</v>
      </c>
      <c r="O37" s="63">
        <v>4.8154093097913303E-3</v>
      </c>
      <c r="P37" s="57">
        <v>1791</v>
      </c>
      <c r="Q37" s="57">
        <v>5485</v>
      </c>
      <c r="R37" s="57">
        <v>4939.5</v>
      </c>
      <c r="S37" s="57">
        <v>30.57</v>
      </c>
      <c r="T37" s="57">
        <v>32.362499999999997</v>
      </c>
      <c r="U37" s="57">
        <v>35.104999999999997</v>
      </c>
      <c r="V37" s="57">
        <v>30.77</v>
      </c>
      <c r="W37" s="57">
        <v>32.287500000000001</v>
      </c>
      <c r="X37" s="57">
        <v>35.019199999999998</v>
      </c>
      <c r="Y37" s="57">
        <v>30.78</v>
      </c>
      <c r="Z37" s="57">
        <v>32.247500000000002</v>
      </c>
      <c r="AA37" s="57">
        <v>34.932499999999997</v>
      </c>
      <c r="AB37" s="57">
        <v>44.85</v>
      </c>
      <c r="AC37" s="57">
        <v>15.25</v>
      </c>
      <c r="AD37" s="57">
        <v>34.6</v>
      </c>
      <c r="AE37" s="57">
        <v>29.6</v>
      </c>
      <c r="AF37" s="64">
        <v>28.141100000000002</v>
      </c>
      <c r="AG37" s="64">
        <v>24</v>
      </c>
      <c r="AH37" s="64">
        <v>33.673000000000002</v>
      </c>
      <c r="AI37" s="64">
        <v>27.224299999999999</v>
      </c>
      <c r="AJ37" s="61">
        <v>0.4513888888888889</v>
      </c>
      <c r="AK37" s="216">
        <v>2000</v>
      </c>
      <c r="AL37" s="62">
        <v>3425.0318773333543</v>
      </c>
      <c r="AM37" s="24" t="s">
        <v>6657</v>
      </c>
      <c r="AN37" s="216" t="s">
        <v>6009</v>
      </c>
      <c r="AO37" s="216" t="s">
        <v>5971</v>
      </c>
      <c r="AP37" s="216" t="s">
        <v>6884</v>
      </c>
      <c r="AQ37" s="216" t="s">
        <v>6885</v>
      </c>
      <c r="AR37" s="216" t="s">
        <v>6886</v>
      </c>
      <c r="AS37" s="24" t="s">
        <v>5474</v>
      </c>
      <c r="AT37" s="24" t="s">
        <v>6031</v>
      </c>
      <c r="AU37" s="24" t="s">
        <v>6216</v>
      </c>
      <c r="AV37" s="24" t="s">
        <v>6480</v>
      </c>
      <c r="AW37" s="24" t="s">
        <v>5976</v>
      </c>
      <c r="AX37" s="24" t="s">
        <v>5990</v>
      </c>
      <c r="AY37" s="24" t="s">
        <v>7009</v>
      </c>
      <c r="AZ37" s="216" t="s">
        <v>6913</v>
      </c>
      <c r="BA37" s="216" t="s">
        <v>6890</v>
      </c>
      <c r="BB37" s="57" t="s">
        <v>5474</v>
      </c>
      <c r="BC37" s="202"/>
      <c r="BD37" s="24" t="s">
        <v>4790</v>
      </c>
      <c r="BE37" s="151" t="str">
        <f>IF(AND(AND(MIN(K2,N2)&gt;MAX(G2,J2), MIN(K2,N2)&gt;MAX(C2,F2), M2&lt;MIN(G2,J2),IFERROR(IF(FIND("紅",AU2),"V",),"X")="V"),OR(IFERROR(IF(FIND("T字",AV2),"V",),"X")="V",IFERROR(IF(FIND("蜻蜓",AV2),"V",),"X")="V",IFERROR(IF(FIND("頂槌",AV2),"V",),"X")="V",IFERROR(IF(FIND("上槌",AV2),"V",),"X")="V")),"吊首線",AV2)</f>
        <v>小紅K雙影</v>
      </c>
      <c r="BG37" s="151"/>
      <c r="BI37" s="151"/>
      <c r="BL37" s="152"/>
    </row>
    <row r="38" spans="1:64" s="169" customFormat="1">
      <c r="A38" s="24">
        <v>1305</v>
      </c>
      <c r="B38" s="24" t="s">
        <v>55</v>
      </c>
      <c r="C38" s="57">
        <v>37.35</v>
      </c>
      <c r="D38" s="57">
        <v>38.35</v>
      </c>
      <c r="E38" s="57">
        <v>37.299999999999997</v>
      </c>
      <c r="F38" s="57">
        <v>38</v>
      </c>
      <c r="G38" s="57">
        <v>38.299999999999997</v>
      </c>
      <c r="H38" s="57">
        <v>39</v>
      </c>
      <c r="I38" s="57">
        <v>38</v>
      </c>
      <c r="J38" s="57">
        <v>38.6</v>
      </c>
      <c r="K38" s="57">
        <v>38.6</v>
      </c>
      <c r="L38" s="57">
        <v>38.85</v>
      </c>
      <c r="M38" s="57">
        <v>38.200000000000003</v>
      </c>
      <c r="N38" s="57">
        <v>38.5</v>
      </c>
      <c r="O38" s="63">
        <v>-2.5906735751295299E-3</v>
      </c>
      <c r="P38" s="57">
        <v>1858</v>
      </c>
      <c r="Q38" s="57">
        <v>7219</v>
      </c>
      <c r="R38" s="57">
        <v>5714.15</v>
      </c>
      <c r="S38" s="57">
        <v>36.69</v>
      </c>
      <c r="T38" s="57">
        <v>38.112499999999997</v>
      </c>
      <c r="U38" s="57">
        <v>37.737499999999997</v>
      </c>
      <c r="V38" s="57">
        <v>37.25</v>
      </c>
      <c r="W38" s="57">
        <v>38.1175</v>
      </c>
      <c r="X38" s="57">
        <v>37.787500000000001</v>
      </c>
      <c r="Y38" s="57">
        <v>37.69</v>
      </c>
      <c r="Z38" s="57">
        <v>38.102499999999999</v>
      </c>
      <c r="AA38" s="57">
        <v>37.830800000000004</v>
      </c>
      <c r="AB38" s="57">
        <v>47.5</v>
      </c>
      <c r="AC38" s="57">
        <v>18.5</v>
      </c>
      <c r="AD38" s="57">
        <v>40.65</v>
      </c>
      <c r="AE38" s="57">
        <v>35.049999999999997</v>
      </c>
      <c r="AF38" s="64">
        <v>63.914900000000003</v>
      </c>
      <c r="AG38" s="64">
        <v>43.412300000000002</v>
      </c>
      <c r="AH38" s="64">
        <v>71.723799999999997</v>
      </c>
      <c r="AI38" s="64">
        <v>52.849499999999999</v>
      </c>
      <c r="AJ38" s="61">
        <v>0.4513888888888889</v>
      </c>
      <c r="AK38" s="216">
        <v>2000</v>
      </c>
      <c r="AL38" s="62">
        <v>3553.1598146763663</v>
      </c>
      <c r="AM38" s="24" t="s">
        <v>6736</v>
      </c>
      <c r="AN38" s="216" t="s">
        <v>6009</v>
      </c>
      <c r="AO38" s="216" t="s">
        <v>5961</v>
      </c>
      <c r="AP38" s="216" t="s">
        <v>6908</v>
      </c>
      <c r="AQ38" s="216" t="s">
        <v>6900</v>
      </c>
      <c r="AR38" s="216" t="s">
        <v>6886</v>
      </c>
      <c r="AS38" s="24" t="s">
        <v>5474</v>
      </c>
      <c r="AT38" s="24" t="s">
        <v>6016</v>
      </c>
      <c r="AU38" s="24" t="s">
        <v>6016</v>
      </c>
      <c r="AV38" s="24" t="s">
        <v>6561</v>
      </c>
      <c r="AW38" s="24" t="s">
        <v>5986</v>
      </c>
      <c r="AX38" s="24" t="s">
        <v>5970</v>
      </c>
      <c r="AY38" s="24" t="s">
        <v>7010</v>
      </c>
      <c r="AZ38" s="216" t="s">
        <v>7011</v>
      </c>
      <c r="BA38" s="216" t="s">
        <v>6955</v>
      </c>
      <c r="BB38" s="57" t="s">
        <v>5474</v>
      </c>
      <c r="BC38" s="202"/>
      <c r="BD38" s="24" t="s">
        <v>4802</v>
      </c>
      <c r="BE38" s="151" t="str">
        <f>IF(MAX(G2,J2)&lt;MIN(K2,N2), IF(AND(J2&lt;AA2, N2&gt;AA2),"跳漲破季"&amp;AV2, IF(AND(J2&lt;Z2, N2&gt;Z2),"跳漲破月"&amp;AV2, IF(AND(J2&lt;Y2, N2&gt;Y2),"跳漲破週"&amp;AV2, "跳漲" &amp;AV2))),AV2)</f>
        <v>小紅K雙影</v>
      </c>
      <c r="BG38" s="151"/>
      <c r="BI38" s="151"/>
      <c r="BL38" s="152"/>
    </row>
    <row r="39" spans="1:64" s="169" customFormat="1">
      <c r="A39" s="24">
        <v>1307</v>
      </c>
      <c r="B39" s="24" t="s">
        <v>56</v>
      </c>
      <c r="C39" s="57">
        <v>21.1</v>
      </c>
      <c r="D39" s="57">
        <v>21.6</v>
      </c>
      <c r="E39" s="57">
        <v>21.1</v>
      </c>
      <c r="F39" s="57">
        <v>21.35</v>
      </c>
      <c r="G39" s="57">
        <v>21.4</v>
      </c>
      <c r="H39" s="57">
        <v>21.65</v>
      </c>
      <c r="I39" s="57">
        <v>21.35</v>
      </c>
      <c r="J39" s="57">
        <v>21.6</v>
      </c>
      <c r="K39" s="57">
        <v>21.6</v>
      </c>
      <c r="L39" s="57">
        <v>21.7</v>
      </c>
      <c r="M39" s="57">
        <v>21.6</v>
      </c>
      <c r="N39" s="57">
        <v>21.65</v>
      </c>
      <c r="O39" s="63">
        <v>2.3148148148148099E-3</v>
      </c>
      <c r="P39" s="57">
        <v>34</v>
      </c>
      <c r="Q39" s="57">
        <v>129</v>
      </c>
      <c r="R39" s="57">
        <v>185.2</v>
      </c>
      <c r="S39" s="57">
        <v>21.27</v>
      </c>
      <c r="T39" s="57">
        <v>22.717500000000001</v>
      </c>
      <c r="U39" s="57">
        <v>23.18</v>
      </c>
      <c r="V39" s="57">
        <v>21.33</v>
      </c>
      <c r="W39" s="57">
        <v>22.614999999999998</v>
      </c>
      <c r="X39" s="57">
        <v>23.177499999999998</v>
      </c>
      <c r="Y39" s="57">
        <v>21.36</v>
      </c>
      <c r="Z39" s="57">
        <v>22.522500000000001</v>
      </c>
      <c r="AA39" s="57">
        <v>23.171700000000001</v>
      </c>
      <c r="AB39" s="57">
        <v>28</v>
      </c>
      <c r="AC39" s="57">
        <v>19.399999999999999</v>
      </c>
      <c r="AD39" s="57">
        <v>23.85</v>
      </c>
      <c r="AE39" s="57">
        <v>21</v>
      </c>
      <c r="AF39" s="64">
        <v>16.045300000000001</v>
      </c>
      <c r="AG39" s="64">
        <v>11.845700000000001</v>
      </c>
      <c r="AH39" s="64">
        <v>23.0778</v>
      </c>
      <c r="AI39" s="64">
        <v>15.589700000000001</v>
      </c>
      <c r="AJ39" s="61">
        <v>0.4513888888888889</v>
      </c>
      <c r="AK39" s="216">
        <v>50</v>
      </c>
      <c r="AL39" s="62">
        <v>128.79628155708463</v>
      </c>
      <c r="AM39" s="24" t="s">
        <v>6120</v>
      </c>
      <c r="AN39" s="216" t="s">
        <v>6009</v>
      </c>
      <c r="AO39" s="216" t="s">
        <v>6007</v>
      </c>
      <c r="AP39" s="216" t="s">
        <v>6884</v>
      </c>
      <c r="AQ39" s="216" t="s">
        <v>6885</v>
      </c>
      <c r="AR39" s="216" t="s">
        <v>6886</v>
      </c>
      <c r="AS39" s="24" t="s">
        <v>6887</v>
      </c>
      <c r="AT39" s="24" t="s">
        <v>6055</v>
      </c>
      <c r="AU39" s="24" t="s">
        <v>6016</v>
      </c>
      <c r="AV39" s="24" t="s">
        <v>6055</v>
      </c>
      <c r="AW39" s="24" t="s">
        <v>5970</v>
      </c>
      <c r="AX39" s="24" t="s">
        <v>5979</v>
      </c>
      <c r="AY39" s="24" t="s">
        <v>6931</v>
      </c>
      <c r="AZ39" s="216" t="s">
        <v>6919</v>
      </c>
      <c r="BA39" s="216" t="s">
        <v>7012</v>
      </c>
      <c r="BB39" s="57" t="s">
        <v>5474</v>
      </c>
      <c r="BC39" s="202"/>
      <c r="BD39" s="24" t="s">
        <v>4803</v>
      </c>
      <c r="BE39" s="151" t="str">
        <f>IF(MIN(G2,J2)&gt;MAX(K2,N2), IF(AND(J2&gt;AA2, N2&lt;AA2),"跳跌破季"&amp;AV2, IF(AND(J2&gt;Z2, N2&lt;Z2),"跳跌破月"&amp;AV2, IF(AND(J2&gt;Y2, N2&lt;Y2),"跳跌破週"&amp;AV2, "跳跌" &amp;AV2))),AV2)</f>
        <v>小紅K雙影</v>
      </c>
      <c r="BG39" s="151"/>
      <c r="BI39" s="151"/>
      <c r="BL39" s="152"/>
    </row>
    <row r="40" spans="1:64" s="169" customFormat="1">
      <c r="A40" s="24">
        <v>1308</v>
      </c>
      <c r="B40" s="24" t="s">
        <v>57</v>
      </c>
      <c r="C40" s="57">
        <v>33.299999999999997</v>
      </c>
      <c r="D40" s="57">
        <v>34.450000000000003</v>
      </c>
      <c r="E40" s="57">
        <v>33.299999999999997</v>
      </c>
      <c r="F40" s="57">
        <v>34.35</v>
      </c>
      <c r="G40" s="57">
        <v>34.950000000000003</v>
      </c>
      <c r="H40" s="57">
        <v>36.25</v>
      </c>
      <c r="I40" s="57">
        <v>34.6</v>
      </c>
      <c r="J40" s="57">
        <v>35.85</v>
      </c>
      <c r="K40" s="57">
        <v>35.5</v>
      </c>
      <c r="L40" s="57">
        <v>36.549999999999997</v>
      </c>
      <c r="M40" s="57">
        <v>35.5</v>
      </c>
      <c r="N40" s="57">
        <v>36</v>
      </c>
      <c r="O40" s="63">
        <v>4.1841004184100397E-3</v>
      </c>
      <c r="P40" s="57">
        <v>3014</v>
      </c>
      <c r="Q40" s="57">
        <v>7109</v>
      </c>
      <c r="R40" s="57">
        <v>5606.9</v>
      </c>
      <c r="S40" s="57">
        <v>34.19</v>
      </c>
      <c r="T40" s="57">
        <v>35.795000000000002</v>
      </c>
      <c r="U40" s="57">
        <v>35.284999999999997</v>
      </c>
      <c r="V40" s="57">
        <v>34.49</v>
      </c>
      <c r="W40" s="57">
        <v>35.807499999999997</v>
      </c>
      <c r="X40" s="57">
        <v>35.35</v>
      </c>
      <c r="Y40" s="57">
        <v>34.61</v>
      </c>
      <c r="Z40" s="57">
        <v>35.852499999999999</v>
      </c>
      <c r="AA40" s="57">
        <v>35.404200000000003</v>
      </c>
      <c r="AB40" s="57">
        <v>42.35</v>
      </c>
      <c r="AC40" s="57">
        <v>17.100000000000001</v>
      </c>
      <c r="AD40" s="57">
        <v>38.35</v>
      </c>
      <c r="AE40" s="57">
        <v>33.049999999999997</v>
      </c>
      <c r="AF40" s="64">
        <v>35.768999999999998</v>
      </c>
      <c r="AG40" s="64">
        <v>25.360299999999999</v>
      </c>
      <c r="AH40" s="64">
        <v>48.740499999999997</v>
      </c>
      <c r="AI40" s="64">
        <v>33.153700000000001</v>
      </c>
      <c r="AJ40" s="61">
        <v>0.4513888888888889</v>
      </c>
      <c r="AK40" s="216">
        <v>3500</v>
      </c>
      <c r="AL40" s="62">
        <v>5757.1330819453487</v>
      </c>
      <c r="AM40" s="24" t="s">
        <v>7013</v>
      </c>
      <c r="AN40" s="216" t="s">
        <v>6009</v>
      </c>
      <c r="AO40" s="216" t="s">
        <v>5971</v>
      </c>
      <c r="AP40" s="216" t="s">
        <v>6908</v>
      </c>
      <c r="AQ40" s="216" t="s">
        <v>6900</v>
      </c>
      <c r="AR40" s="216" t="s">
        <v>6886</v>
      </c>
      <c r="AS40" s="24" t="s">
        <v>6887</v>
      </c>
      <c r="AT40" s="24" t="s">
        <v>6031</v>
      </c>
      <c r="AU40" s="24" t="s">
        <v>6010</v>
      </c>
      <c r="AV40" s="24" t="s">
        <v>6055</v>
      </c>
      <c r="AW40" s="24" t="s">
        <v>5970</v>
      </c>
      <c r="AX40" s="24" t="s">
        <v>5979</v>
      </c>
      <c r="AY40" s="24" t="s">
        <v>7014</v>
      </c>
      <c r="AZ40" s="216" t="s">
        <v>7015</v>
      </c>
      <c r="BA40" s="216" t="s">
        <v>7016</v>
      </c>
      <c r="BB40" s="57" t="s">
        <v>7017</v>
      </c>
      <c r="BC40" s="202"/>
      <c r="BD40" s="24" t="s">
        <v>4804</v>
      </c>
      <c r="BE40" s="151" t="str">
        <f>IF(AND(MAX(G2,J2)&lt;N2,IFERROR(IF(FIND("紅",AV2),"V",),"X")="X"), IF(AND(J2&gt;AA2, N2&lt;AA2),"漲破季"&amp;AV2, IF(AND(J2&gt;Z2, N2&lt;Z2),"漲破月"&amp;AV2, IF(AND(J2&gt;Y2, N2&lt;Y2),"漲破週"&amp;AV2,AV2))),AV2)</f>
        <v>小紅K雙影</v>
      </c>
      <c r="BG40" s="151"/>
      <c r="BI40" s="151"/>
      <c r="BL40" s="152"/>
    </row>
    <row r="41" spans="1:64" s="169" customFormat="1">
      <c r="A41" s="24">
        <v>1309</v>
      </c>
      <c r="B41" s="24" t="s">
        <v>58</v>
      </c>
      <c r="C41" s="57">
        <v>41</v>
      </c>
      <c r="D41" s="57">
        <v>42.45</v>
      </c>
      <c r="E41" s="57">
        <v>40.75</v>
      </c>
      <c r="F41" s="57">
        <v>42.4</v>
      </c>
      <c r="G41" s="57">
        <v>42.8</v>
      </c>
      <c r="H41" s="57">
        <v>43.35</v>
      </c>
      <c r="I41" s="57">
        <v>42.3</v>
      </c>
      <c r="J41" s="57">
        <v>42.95</v>
      </c>
      <c r="K41" s="57">
        <v>43.3</v>
      </c>
      <c r="L41" s="57">
        <v>43.8</v>
      </c>
      <c r="M41" s="57">
        <v>43.1</v>
      </c>
      <c r="N41" s="57">
        <v>43.25</v>
      </c>
      <c r="O41" s="63">
        <v>6.9848661233992996E-3</v>
      </c>
      <c r="P41" s="57">
        <v>1642</v>
      </c>
      <c r="Q41" s="57">
        <v>3922</v>
      </c>
      <c r="R41" s="57">
        <v>3085.15</v>
      </c>
      <c r="S41" s="57">
        <v>41.24</v>
      </c>
      <c r="T41" s="57">
        <v>42.96</v>
      </c>
      <c r="U41" s="57">
        <v>43.384999999999998</v>
      </c>
      <c r="V41" s="57">
        <v>41.67</v>
      </c>
      <c r="W41" s="57">
        <v>42.93</v>
      </c>
      <c r="X41" s="57">
        <v>43.411700000000003</v>
      </c>
      <c r="Y41" s="57">
        <v>41.96</v>
      </c>
      <c r="Z41" s="57">
        <v>42.9375</v>
      </c>
      <c r="AA41" s="57">
        <v>43.438299999999998</v>
      </c>
      <c r="AB41" s="57">
        <v>54.9</v>
      </c>
      <c r="AC41" s="57">
        <v>25.25</v>
      </c>
      <c r="AD41" s="57">
        <v>45.6</v>
      </c>
      <c r="AE41" s="57">
        <v>39.75</v>
      </c>
      <c r="AF41" s="64">
        <v>48.364199999999997</v>
      </c>
      <c r="AG41" s="64">
        <v>32.621499999999997</v>
      </c>
      <c r="AH41" s="64">
        <v>61.049399999999999</v>
      </c>
      <c r="AI41" s="64">
        <v>42.0974</v>
      </c>
      <c r="AJ41" s="61">
        <v>0.4513888888888889</v>
      </c>
      <c r="AK41" s="216">
        <v>2000</v>
      </c>
      <c r="AL41" s="62">
        <v>3140.0906435406855</v>
      </c>
      <c r="AM41" s="24" t="s">
        <v>7018</v>
      </c>
      <c r="AN41" s="216" t="s">
        <v>6009</v>
      </c>
      <c r="AO41" s="216" t="s">
        <v>5961</v>
      </c>
      <c r="AP41" s="216" t="s">
        <v>6884</v>
      </c>
      <c r="AQ41" s="216" t="s">
        <v>6900</v>
      </c>
      <c r="AR41" s="216" t="s">
        <v>6886</v>
      </c>
      <c r="AS41" s="24" t="s">
        <v>5474</v>
      </c>
      <c r="AT41" s="24" t="s">
        <v>6010</v>
      </c>
      <c r="AU41" s="24" t="s">
        <v>6008</v>
      </c>
      <c r="AV41" s="24" t="s">
        <v>6347</v>
      </c>
      <c r="AW41" s="24" t="s">
        <v>5996</v>
      </c>
      <c r="AX41" s="24" t="s">
        <v>5990</v>
      </c>
      <c r="AY41" s="24" t="s">
        <v>7019</v>
      </c>
      <c r="AZ41" s="216" t="s">
        <v>7020</v>
      </c>
      <c r="BA41" s="216" t="s">
        <v>7021</v>
      </c>
      <c r="BB41" s="57" t="s">
        <v>5474</v>
      </c>
      <c r="BC41" s="202"/>
      <c r="BD41" s="24" t="s">
        <v>4805</v>
      </c>
      <c r="BE41" s="151" t="str">
        <f>IF(AND(MIN(G2,J2)&gt;N2,IFERROR(IF(FIND("黑",AV2),"V",),"X")="X"), IF(AND(J2&gt;AA2, N2&lt;AA2),"跌破季"&amp;AV2, IF(AND(J2&gt;Z2, N2&lt;Z2),"跌破月"&amp;AV2, IF(AND(J2&gt;Y2, N2&lt;Y2),"跌破週"&amp;AV2,AV2))),AV2)</f>
        <v>小紅K雙影</v>
      </c>
      <c r="BG41" s="151"/>
      <c r="BI41" s="151"/>
      <c r="BL41" s="152"/>
    </row>
    <row r="42" spans="1:64" s="169" customFormat="1">
      <c r="A42" s="24">
        <v>1310</v>
      </c>
      <c r="B42" s="24" t="s">
        <v>59</v>
      </c>
      <c r="C42" s="57">
        <v>20.7</v>
      </c>
      <c r="D42" s="57">
        <v>21.4</v>
      </c>
      <c r="E42" s="57">
        <v>20.7</v>
      </c>
      <c r="F42" s="57">
        <v>20.95</v>
      </c>
      <c r="G42" s="57">
        <v>21</v>
      </c>
      <c r="H42" s="57">
        <v>21.7</v>
      </c>
      <c r="I42" s="57">
        <v>21</v>
      </c>
      <c r="J42" s="57">
        <v>21.35</v>
      </c>
      <c r="K42" s="57">
        <v>21.5</v>
      </c>
      <c r="L42" s="57">
        <v>21.8</v>
      </c>
      <c r="M42" s="57">
        <v>21.45</v>
      </c>
      <c r="N42" s="57">
        <v>21.6</v>
      </c>
      <c r="O42" s="63">
        <v>1.17096018735362E-2</v>
      </c>
      <c r="P42" s="57">
        <v>3175</v>
      </c>
      <c r="Q42" s="57">
        <v>10527</v>
      </c>
      <c r="R42" s="57">
        <v>5670</v>
      </c>
      <c r="S42" s="57">
        <v>20.73</v>
      </c>
      <c r="T42" s="57">
        <v>19.934999999999999</v>
      </c>
      <c r="U42" s="57">
        <v>20.449200000000001</v>
      </c>
      <c r="V42" s="57">
        <v>20.97</v>
      </c>
      <c r="W42" s="57">
        <v>20.024999999999999</v>
      </c>
      <c r="X42" s="57">
        <v>20.477499999999999</v>
      </c>
      <c r="Y42" s="57">
        <v>21.14</v>
      </c>
      <c r="Z42" s="57">
        <v>20.13</v>
      </c>
      <c r="AA42" s="57">
        <v>20.502500000000001</v>
      </c>
      <c r="AB42" s="57">
        <v>24.95</v>
      </c>
      <c r="AC42" s="57">
        <v>15.65</v>
      </c>
      <c r="AD42" s="57">
        <v>22.2</v>
      </c>
      <c r="AE42" s="57">
        <v>19.05</v>
      </c>
      <c r="AF42" s="64">
        <v>65.914900000000003</v>
      </c>
      <c r="AG42" s="64">
        <v>62.706400000000002</v>
      </c>
      <c r="AH42" s="64">
        <v>70.496899999999997</v>
      </c>
      <c r="AI42" s="64">
        <v>65.303200000000004</v>
      </c>
      <c r="AJ42" s="61">
        <v>0.4513888888888889</v>
      </c>
      <c r="AK42" s="216">
        <v>3500</v>
      </c>
      <c r="AL42" s="62">
        <v>6064.6640793551696</v>
      </c>
      <c r="AM42" s="24" t="s">
        <v>7022</v>
      </c>
      <c r="AN42" s="216" t="s">
        <v>6009</v>
      </c>
      <c r="AO42" s="216" t="s">
        <v>5961</v>
      </c>
      <c r="AP42" s="216" t="s">
        <v>6908</v>
      </c>
      <c r="AQ42" s="216" t="s">
        <v>6900</v>
      </c>
      <c r="AR42" s="216" t="s">
        <v>6886</v>
      </c>
      <c r="AS42" s="24" t="s">
        <v>5474</v>
      </c>
      <c r="AT42" s="24" t="s">
        <v>6055</v>
      </c>
      <c r="AU42" s="24" t="s">
        <v>6055</v>
      </c>
      <c r="AV42" s="24" t="s">
        <v>6499</v>
      </c>
      <c r="AW42" s="24" t="s">
        <v>5976</v>
      </c>
      <c r="AX42" s="24" t="s">
        <v>5965</v>
      </c>
      <c r="AY42" s="24" t="s">
        <v>6939</v>
      </c>
      <c r="AZ42" s="216" t="s">
        <v>7023</v>
      </c>
      <c r="BA42" s="216" t="s">
        <v>7024</v>
      </c>
      <c r="BB42" s="57" t="s">
        <v>5474</v>
      </c>
      <c r="BC42" s="202"/>
      <c r="BD42" s="24" t="s">
        <v>4792</v>
      </c>
      <c r="BE42" s="151" t="str">
        <f>IF(AND(MIN(C2,F2)&gt;MAX(G2,J2),MAX(G2,J2)&lt;MIN(K2,N2),IFERROR(IF(FIND("黑",AT2),"V",),"X")="V",IFERROR(IF(FIND("紅",AV2),"V",),"X")="V"), IF(OR(IFERROR(IF(FIND("十字",AU2),"V",),"X")="V",IFERROR(IF(FIND("T字",AU2),"V",),"X")="V",IFERROR(IF(FIND("蜻蜓",AU2),"V",),"X")="V",IFERROR(IF(FIND("頂槌",AU2),"V",),"X")="V",IFERROR(IF(FIND("上槌",AU2),"V",),"X")="V"),"晨蜻蜓", IF(IFERROR(IF(FIND("紅",AU2),"V",),"X")="V","晨紅星", " 晨黑星")), IF(AND(MAX(C2,F2)&lt;MIN(G2,J2),MIN(G2,J2)&gt;MAX(K2,N2),IFERROR(IF(FIND("紅",AT2),"V",),"X")="V",IFERROR(IF(FIND("黑",AV2),"V",),"X")="V"), IF(OR(IFERROR(IF(FIND("十字",AU2),"V",),"X")="V",IFERROR(IF(FIND("墓碑",AU2),"V",),"X")="V",IFERROR(IF(FIND("天劍",AU2),"V",),"X")="V",IFERROR(IF(FIND("底槌",AU2),"V",),"X")="V",IFERROR(IF(FIND("下槌",AU2),"V",),"X")="V"),"夜天劍", IF(IFERROR(IF(FIND("黑",AU2),"V",),"X")="V","夜黑星", " 夜紅星")), IF(AND(J2&lt;MIN(C2,F2),J2&lt;MIN(K2,N2), G2&gt;MAX(K2,N2), OR(IFERROR(IF(FIND("中黑K",AU2),"V",),"X")="V",IFERROR(IF(FIND("大黑K",AU2),"V",),"X")="V"),IFERROR(IF(FIND("黑",AV2),"V",),"X")="X"), IF(IFERROR(IF(FIND("紅K",AV2),"V",),"X")="V","多母紅K", IF(OR(IFERROR(IF(FIND("T字",AV2),"V",),"X")="V",IFERROR(IF(FIND("蜻蜓",AV2),"V",),"X")="V",IFERROR(IF(FIND("頂槌",AV2),"V",),"X")="V",IFERROR(IF(FIND("上槌",AV2),"V",),"X")="V",),"多母蜻蜓",IF(OR(IFERROR(IF(FIND("十字",AV2),"V",),"X")="V",IFERROR(IF(FIND("一字",AV2),"V",),"X")="V"),"多母十一", "多母劍碑"))), IF(AND(J2&gt;MAX(C2,F2),J2&gt;MAX(K2,N2), G2&lt;MIN(K2,N2), OR(IFERROR(IF(FIND("中紅K",AU2),"V",),"X")="V",IFERROR(IF(FIND("大紅K",AU2),"V",),"X")="V"),IFERROR(IF(FIND("紅",AV2),"V",),"X")="X"), IF(IFERROR(IF(FIND("黑K",AV2),"V",),"X")="V","空母黑K", IF(OR(IFERROR(IF(FIND("墓碑",AV2),"V",),"X")="V",IFERROR(IF(FIND("天劍",AV2),"V",),"X")="V",IFERROR(IF(FIND("底槌",AV2),"V",),"X")="V",IFERROR(IF(FIND("下槌",AV2),"V",),"X")="V",),"空母天劍",IF(OR(IFERROR(IF(FIND("十字",AV2),"V",),"X")="V",IFERROR(IF(FIND("一字",AV2),"V",),"X")="V"),"空母十一", "空母蜻蜓"))), IF(AND(G2&lt;MAX(C2,F2),G2&gt;MAX(K2,N2), J2&gt;MIN(K2,N2),N2&gt;(MIN(G2,J2)+ABS(G2-J2)*65%),OR(IFERROR(IF(FIND("中紅K",AV2),"V",),"X")="V",IFERROR(IF(FIND("大紅K",AV2),"V",),"X")="V"),OR(IFERROR(IF(FIND("中黑K",AU2),"V",),"X")="V",IFERROR(IF(FIND("大黑K",AU2),"V",),"X")="V")),"多頭貫穿", IF(AND(J2&gt;MIN(C2,F2),J2&lt;MAX(K2,N2), G2&lt;MIN(K2,N2),N2&lt;(MAX(G2,J2)-ABS(G2-J2)*65%),OR(IFERROR(IF(FIND("中黑K",AV2),"V",),"X")="V",IFERROR(IF(FIND("大黑K",AV2),"V",),"X")="V"),OR(IFERROR(IF(FIND("中紅K",AU2),"V",),"X")="V",IFERROR(IF(FIND("大紅K",AU2),"V",),"X")="V")),"空頭貫穿", IF(AND(G2&lt;MAX(C2,F2),G2&lt;MAX(K2,N2), J2&gt;MIN(K2,N2), OR(IFERROR(IF(FIND("中紅K",AV2),"V",),"X")="V",IFERROR(IF(FIND("大紅K",AV2),"V",),"X")="V"),IFERROR(IF(FIND("紅",AU2),"V",),"X")="X"), IF(IFERROR(IF(FIND("黑K",AU2),"V",),"X")="V","多吞黑K", IF(OR(IFERROR(IF(FIND("墓碑",AU2),"V",),"X")="V",IFERROR(IF(FIND("天劍",AU2),"V",),"X")="V",IFERROR(IF(FIND("底槌",AU2),"V",),"X")="V",IFERROR(IF(FIND("下槌",AU2),"V",),"X")="V",),"多吞墓碑", IF(OR(IFERROR(IF(FIND("十字",AU2),"V",),"X")="V",IFERROR(IF(FIND("一字",AU2),"V",),"X")="V"),"多吞十一", "多吞蜻蜓"))), IF(AND(J2&gt;MAX(C2,F2),G2&lt;MIN(K2,N2), J2&lt;MAX(K2,N2), OR(IFERROR(IF(FIND("中黑K",AV2),"V",),"X")="V",IFERROR(IF(FIND("大黑K",AV2),"V",),"X")="V"),IFERROR(IF(FIND("黑",AU2),"V",),"X")="X"), IF(IFERROR(IF(FIND("紅K",AU2),"V",),"X")="V","空吞紅K", IF(OR(IFERROR(IF(FIND("T字",AU2),"V",),"X")="V",IFERROR(IF(FIND("蜻蜓",AU2),"V",),"X")="V",IFERROR(IF(FIND("頂槌",AU2),"V",),"X")="V",IFERROR(IF(FIND("上槌",AU2),"V",),"X")="V",),"空吞T字", IF(OR(IFERROR(IF(FIND("十字",AU2),"V",),"X")="V",IFERROR(IF(FIND("一字",AU2),"V",),"X")="V"),"空吞十一", "空吞天劍"))), IF(AND(J2&lt;MIN(C2,F2),J2&lt;MIN(K2,N2),G2&lt;MAX(K2,N2),OR(IFERROR(IF(FIND("中紅K",AV2),"V",),"X")="V",IFERROR(IF(FIND("大紅K",AV2),"V",),"X")="V"),IFERROR(IF(FIND("紅",AU2),"V",),"X")="X"),"旭日東昇", IF(AND(J2&gt;MAX(C2,F2),J2&gt;MAX(K2,N2),G2&gt;MIN(K2,N2),OR(IFERROR(IF(FIND("中黑K",AV2),"V",),"X")="V",IFERROR(IF(FIND("大黑K",AV2),"V",),"X")="V"),IFERROR(IF(FIND("黑",AU2),"V",),"X")="X"),"夜幕低垂", IF(AND(AND(G2&lt;MAX(C2,F2),MAX(K2,N2)&lt;MIN(G2,J2), MAX(K2,N2)&lt;MIN(C2,F2),IFERROR(IF(FIND("黑",AU2),"V",),"X")="V"),OR(IFERROR(IF(FIND("T字",AV2),"V",),"X")="V",IFERROR(IF(FIND("蜻蜓",AV2),"V",),"X")="V",IFERROR(IF(FIND("頂槌",AV2),"V",),"X")="V",IFERROR(IF(FIND("上槌",AV2),"V",),"X")="V")),"下阻線", IF(AND(AND(MIN(K2,N2)&gt;MAX(G2,J2), MIN(K2,N2)&gt;MAX(C2,F2), M2&lt;MIN(G2,J2),IFERROR(IF(FIND("紅",AU2),"V",),"X")="V"),OR(IFERROR(IF(FIND("T字",AV2),"V",),"X")="V",IFERROR(IF(FIND("蜻蜓",AV2),"V",),"X")="V",IFERROR(IF(FIND("頂槌",AV2),"V",),"X")="V",IFERROR(IF(FIND("上槌",AV2),"V",),"X")="V")),"吊首線", IF(MAX(G2,J2)&lt;MIN(K2,N2), IF(AND(J2&lt;AA2, N2&gt;AA2),"跳漲破季"&amp;AV2, IF(AND(J2&lt;Z2, N2&gt;Z2),"跳漲破月"&amp;AV2, IF(AND(J2&lt;Y2, N2&gt;Y2),"跳漲破週"&amp;AV2, "跳漲" &amp;AV2))), IF(MIN(G2,J2)&gt;MAX(K2,N2), IF(AND(J2&gt;AA2, N2&lt;AA2),"跳跌破季"&amp;AV2, IF(AND(J2&gt;Z2, N2&lt;Z2),"跳跌破月"&amp;AV2, IF(AND(J2&gt;Y2, N2&lt;Y2),"跳跌破週"&amp;AV2, "跳跌" &amp;AV2))), IF(AND(MAX(G2,J2)&lt;N2,IFERROR(IF(FIND("紅",AV2),"V",),"X")="X"), IF(AND(J2&gt;AA2, N2&lt;AA2),"漲破季"&amp;AV2, IF(AND(J2&gt;Z2, N2&lt;Z2),"漲破月"&amp;AV2, IF(AND(J2&gt;Y2, N2&lt;Y2),"漲破週"&amp;AV2,AV2))), IF(AND(MIN(G2,J2)&gt;N2,IFERROR(IF(FIND("黑",AV2),"V",),"X")="X"), IF(AND(J2&gt;AA2, N2&lt;AA2),"跌破季"&amp;AV2, IF(AND(J2&gt;Z2, N2&lt;Z2),"跌破月"&amp;AV2, IF(AND(J2&gt;Y2, N2&lt;Y2),"跌破週"&amp;AV2,AV2))),AV2))))))))))))))))</f>
        <v>小紅K雙影</v>
      </c>
      <c r="BG42" s="151"/>
      <c r="BI42" s="151"/>
      <c r="BL42" s="152"/>
    </row>
    <row r="43" spans="1:64" s="169" customFormat="1">
      <c r="A43" s="24">
        <v>1312</v>
      </c>
      <c r="B43" s="24" t="s">
        <v>60</v>
      </c>
      <c r="C43" s="57">
        <v>28.2</v>
      </c>
      <c r="D43" s="57">
        <v>28.75</v>
      </c>
      <c r="E43" s="57">
        <v>28.2</v>
      </c>
      <c r="F43" s="57">
        <v>28.45</v>
      </c>
      <c r="G43" s="57">
        <v>28.9</v>
      </c>
      <c r="H43" s="57">
        <v>29.05</v>
      </c>
      <c r="I43" s="57">
        <v>28.45</v>
      </c>
      <c r="J43" s="57">
        <v>28.75</v>
      </c>
      <c r="K43" s="57">
        <v>28.9</v>
      </c>
      <c r="L43" s="57">
        <v>29.05</v>
      </c>
      <c r="M43" s="57">
        <v>28.7</v>
      </c>
      <c r="N43" s="57">
        <v>28.75</v>
      </c>
      <c r="O43" s="63">
        <v>0</v>
      </c>
      <c r="P43" s="57">
        <v>3165</v>
      </c>
      <c r="Q43" s="57">
        <v>8085</v>
      </c>
      <c r="R43" s="57">
        <v>11470.75</v>
      </c>
      <c r="S43" s="57">
        <v>28.94</v>
      </c>
      <c r="T43" s="57">
        <v>29.83</v>
      </c>
      <c r="U43" s="57">
        <v>29.945799999999998</v>
      </c>
      <c r="V43" s="57">
        <v>28.85</v>
      </c>
      <c r="W43" s="57">
        <v>29.805</v>
      </c>
      <c r="X43" s="57">
        <v>29.978300000000001</v>
      </c>
      <c r="Y43" s="57">
        <v>28.61</v>
      </c>
      <c r="Z43" s="57">
        <v>29.797499999999999</v>
      </c>
      <c r="AA43" s="57">
        <v>30.0075</v>
      </c>
      <c r="AB43" s="57">
        <v>36.15</v>
      </c>
      <c r="AC43" s="57">
        <v>17.899999999999999</v>
      </c>
      <c r="AD43" s="57">
        <v>31.95</v>
      </c>
      <c r="AE43" s="57">
        <v>28.1</v>
      </c>
      <c r="AF43" s="64">
        <v>15.8249</v>
      </c>
      <c r="AG43" s="64">
        <v>22.988299999999999</v>
      </c>
      <c r="AH43" s="64">
        <v>16.177600000000002</v>
      </c>
      <c r="AI43" s="64">
        <v>20.7181</v>
      </c>
      <c r="AJ43" s="61">
        <v>0.4513888888888889</v>
      </c>
      <c r="AK43" s="216">
        <v>3500</v>
      </c>
      <c r="AL43" s="62">
        <v>6045.5627751682241</v>
      </c>
      <c r="AM43" s="24" t="s">
        <v>6536</v>
      </c>
      <c r="AN43" s="216" t="s">
        <v>6039</v>
      </c>
      <c r="AO43" s="216" t="s">
        <v>6007</v>
      </c>
      <c r="AP43" s="216" t="s">
        <v>6884</v>
      </c>
      <c r="AQ43" s="216" t="s">
        <v>6885</v>
      </c>
      <c r="AR43" s="216" t="s">
        <v>6886</v>
      </c>
      <c r="AS43" s="24" t="s">
        <v>6887</v>
      </c>
      <c r="AT43" s="24" t="s">
        <v>6055</v>
      </c>
      <c r="AU43" s="24" t="s">
        <v>5984</v>
      </c>
      <c r="AV43" s="24" t="s">
        <v>5984</v>
      </c>
      <c r="AW43" s="24" t="s">
        <v>5986</v>
      </c>
      <c r="AX43" s="24" t="s">
        <v>5965</v>
      </c>
      <c r="AY43" s="24" t="s">
        <v>6918</v>
      </c>
      <c r="AZ43" s="216" t="s">
        <v>7007</v>
      </c>
      <c r="BA43" s="216" t="s">
        <v>7025</v>
      </c>
      <c r="BB43" s="57" t="s">
        <v>6898</v>
      </c>
      <c r="BC43" s="202"/>
      <c r="BD43" s="24" t="s">
        <v>4802</v>
      </c>
      <c r="BE43" s="151" t="str">
        <f>IF(MAX(G2,J2)&lt;MIN(K2,N2),"跳漲"&amp;AV2,AV2)</f>
        <v>小紅K雙影</v>
      </c>
      <c r="BG43" s="151"/>
      <c r="BI43" s="151"/>
      <c r="BL43" s="152"/>
    </row>
    <row r="44" spans="1:64" s="169" customFormat="1">
      <c r="A44" s="24">
        <v>1313</v>
      </c>
      <c r="B44" s="24" t="s">
        <v>61</v>
      </c>
      <c r="C44" s="57">
        <v>22.15</v>
      </c>
      <c r="D44" s="57">
        <v>22.95</v>
      </c>
      <c r="E44" s="57">
        <v>22.15</v>
      </c>
      <c r="F44" s="57">
        <v>22.85</v>
      </c>
      <c r="G44" s="57">
        <v>23.35</v>
      </c>
      <c r="H44" s="57">
        <v>23.8</v>
      </c>
      <c r="I44" s="57">
        <v>23</v>
      </c>
      <c r="J44" s="57">
        <v>23.7</v>
      </c>
      <c r="K44" s="57">
        <v>23.4</v>
      </c>
      <c r="L44" s="57">
        <v>23.65</v>
      </c>
      <c r="M44" s="57">
        <v>23.2</v>
      </c>
      <c r="N44" s="57">
        <v>23.3</v>
      </c>
      <c r="O44" s="63">
        <v>-1.68776371308016E-2</v>
      </c>
      <c r="P44" s="57">
        <v>3276</v>
      </c>
      <c r="Q44" s="57">
        <v>7424</v>
      </c>
      <c r="R44" s="57">
        <v>10049.700000000001</v>
      </c>
      <c r="S44" s="57">
        <v>22.65</v>
      </c>
      <c r="T44" s="57">
        <v>24.84</v>
      </c>
      <c r="U44" s="57">
        <v>25.966699999999999</v>
      </c>
      <c r="V44" s="57">
        <v>22.92</v>
      </c>
      <c r="W44" s="57">
        <v>24.75</v>
      </c>
      <c r="X44" s="57">
        <v>25.932500000000001</v>
      </c>
      <c r="Y44" s="57">
        <v>22.93</v>
      </c>
      <c r="Z44" s="57">
        <v>24.61</v>
      </c>
      <c r="AA44" s="57">
        <v>25.88</v>
      </c>
      <c r="AB44" s="57">
        <v>32.299999999999997</v>
      </c>
      <c r="AC44" s="57">
        <v>12.2</v>
      </c>
      <c r="AD44" s="57">
        <v>28</v>
      </c>
      <c r="AE44" s="57">
        <v>22</v>
      </c>
      <c r="AF44" s="64">
        <v>33.190800000000003</v>
      </c>
      <c r="AG44" s="64">
        <v>21.372</v>
      </c>
      <c r="AH44" s="64">
        <v>38.479399999999998</v>
      </c>
      <c r="AI44" s="64">
        <v>27.0745</v>
      </c>
      <c r="AJ44" s="61">
        <v>0.4513888888888889</v>
      </c>
      <c r="AK44" s="216">
        <v>3500</v>
      </c>
      <c r="AL44" s="62">
        <v>6257.5872516433183</v>
      </c>
      <c r="AM44" s="24" t="s">
        <v>6657</v>
      </c>
      <c r="AN44" s="216" t="s">
        <v>6009</v>
      </c>
      <c r="AO44" s="216" t="s">
        <v>5971</v>
      </c>
      <c r="AP44" s="216" t="s">
        <v>6884</v>
      </c>
      <c r="AQ44" s="216" t="s">
        <v>6885</v>
      </c>
      <c r="AR44" s="216" t="s">
        <v>6886</v>
      </c>
      <c r="AS44" s="24" t="s">
        <v>6887</v>
      </c>
      <c r="AT44" s="24" t="s">
        <v>6031</v>
      </c>
      <c r="AU44" s="24" t="s">
        <v>6016</v>
      </c>
      <c r="AV44" s="24" t="s">
        <v>6480</v>
      </c>
      <c r="AW44" s="24" t="s">
        <v>5976</v>
      </c>
      <c r="AX44" s="24" t="s">
        <v>5990</v>
      </c>
      <c r="AY44" s="24" t="s">
        <v>7026</v>
      </c>
      <c r="AZ44" s="216" t="s">
        <v>7027</v>
      </c>
      <c r="BA44" s="216" t="s">
        <v>7028</v>
      </c>
      <c r="BB44" s="57" t="s">
        <v>5474</v>
      </c>
      <c r="BC44" s="202"/>
      <c r="BD44" s="24" t="s">
        <v>4803</v>
      </c>
      <c r="BE44" s="151" t="str">
        <f>IF(MIN(G2,J2)&gt;MAX(K2,N2), "跳跌"&amp;AV2,AV2)</f>
        <v>小紅K雙影</v>
      </c>
      <c r="BG44" s="151"/>
      <c r="BI44" s="151"/>
      <c r="BL44" s="152"/>
    </row>
    <row r="45" spans="1:64" s="169" customFormat="1">
      <c r="A45" s="24">
        <v>1314</v>
      </c>
      <c r="B45" s="24" t="s">
        <v>62</v>
      </c>
      <c r="C45" s="57">
        <v>12.25</v>
      </c>
      <c r="D45" s="57">
        <v>12.55</v>
      </c>
      <c r="E45" s="57">
        <v>12.25</v>
      </c>
      <c r="F45" s="57">
        <v>12.45</v>
      </c>
      <c r="G45" s="57">
        <v>12.55</v>
      </c>
      <c r="H45" s="57">
        <v>12.75</v>
      </c>
      <c r="I45" s="57">
        <v>12.4</v>
      </c>
      <c r="J45" s="57">
        <v>12.6</v>
      </c>
      <c r="K45" s="57">
        <v>12.65</v>
      </c>
      <c r="L45" s="57">
        <v>12.75</v>
      </c>
      <c r="M45" s="57">
        <v>12.5</v>
      </c>
      <c r="N45" s="57">
        <v>12.55</v>
      </c>
      <c r="O45" s="63">
        <v>-3.9682539682539602E-3</v>
      </c>
      <c r="P45" s="57">
        <v>8589</v>
      </c>
      <c r="Q45" s="57">
        <v>27776</v>
      </c>
      <c r="R45" s="57">
        <v>29654.05</v>
      </c>
      <c r="S45" s="57">
        <v>12.56</v>
      </c>
      <c r="T45" s="57">
        <v>13.105</v>
      </c>
      <c r="U45" s="57">
        <v>13.460800000000001</v>
      </c>
      <c r="V45" s="57">
        <v>12.54</v>
      </c>
      <c r="W45" s="57">
        <v>13.085000000000001</v>
      </c>
      <c r="X45" s="57">
        <v>13.4533</v>
      </c>
      <c r="Y45" s="57">
        <v>12.43</v>
      </c>
      <c r="Z45" s="57">
        <v>13.065</v>
      </c>
      <c r="AA45" s="57">
        <v>13.4375</v>
      </c>
      <c r="AB45" s="57">
        <v>17.3</v>
      </c>
      <c r="AC45" s="57">
        <v>8.23</v>
      </c>
      <c r="AD45" s="57">
        <v>13.8</v>
      </c>
      <c r="AE45" s="57">
        <v>12.05</v>
      </c>
      <c r="AF45" s="64">
        <v>25.2715</v>
      </c>
      <c r="AG45" s="64">
        <v>25.535399999999999</v>
      </c>
      <c r="AH45" s="64">
        <v>27.6004</v>
      </c>
      <c r="AI45" s="64">
        <v>26.223700000000001</v>
      </c>
      <c r="AJ45" s="61">
        <v>0.4513888888888889</v>
      </c>
      <c r="AK45" s="216">
        <v>10000</v>
      </c>
      <c r="AL45" s="62">
        <v>15171.376909110913</v>
      </c>
      <c r="AM45" s="24" t="s">
        <v>6074</v>
      </c>
      <c r="AN45" s="216" t="s">
        <v>5981</v>
      </c>
      <c r="AO45" s="216" t="s">
        <v>5971</v>
      </c>
      <c r="AP45" s="216" t="s">
        <v>6884</v>
      </c>
      <c r="AQ45" s="216" t="s">
        <v>6885</v>
      </c>
      <c r="AR45" s="216" t="s">
        <v>6886</v>
      </c>
      <c r="AS45" s="24" t="s">
        <v>5474</v>
      </c>
      <c r="AT45" s="24" t="s">
        <v>6055</v>
      </c>
      <c r="AU45" s="24" t="s">
        <v>6008</v>
      </c>
      <c r="AV45" s="24" t="s">
        <v>5984</v>
      </c>
      <c r="AW45" s="24" t="s">
        <v>5986</v>
      </c>
      <c r="AX45" s="24" t="s">
        <v>5990</v>
      </c>
      <c r="AY45" s="24" t="s">
        <v>7029</v>
      </c>
      <c r="AZ45" s="216" t="s">
        <v>6997</v>
      </c>
      <c r="BA45" s="216" t="s">
        <v>6992</v>
      </c>
      <c r="BB45" s="57" t="s">
        <v>5474</v>
      </c>
      <c r="BC45" s="202"/>
      <c r="BD45" s="24" t="s">
        <v>4804</v>
      </c>
      <c r="BE45" s="151" t="str">
        <f>IF(AND(MAX(G2,J2)&lt;N2,IFERROR(IF(FIND("紅",AV2),"V",),"X")="X"), IF(N2&gt;Y2,"漲破週"&amp;AV2, IF(N2&gt;Z2,"漲破月"&amp;AV2, IF(N2&gt;AA2,"漲破季"&amp;AV2,AV2))),AV2)</f>
        <v>小紅K雙影</v>
      </c>
      <c r="BG45" s="151"/>
      <c r="BI45" s="151"/>
      <c r="BL45" s="152"/>
    </row>
    <row r="46" spans="1:64" s="169" customFormat="1">
      <c r="A46" s="24">
        <v>1315</v>
      </c>
      <c r="B46" s="24" t="s">
        <v>63</v>
      </c>
      <c r="C46" s="57">
        <v>64.7</v>
      </c>
      <c r="D46" s="57">
        <v>65.400000000000006</v>
      </c>
      <c r="E46" s="57">
        <v>64.2</v>
      </c>
      <c r="F46" s="57">
        <v>64.8</v>
      </c>
      <c r="G46" s="57">
        <v>65</v>
      </c>
      <c r="H46" s="57">
        <v>65.2</v>
      </c>
      <c r="I46" s="57">
        <v>64.8</v>
      </c>
      <c r="J46" s="57">
        <v>65.2</v>
      </c>
      <c r="K46" s="57">
        <v>64.900000000000006</v>
      </c>
      <c r="L46" s="57">
        <v>65.2</v>
      </c>
      <c r="M46" s="57">
        <v>64.900000000000006</v>
      </c>
      <c r="N46" s="57">
        <v>65.2</v>
      </c>
      <c r="O46" s="63">
        <v>0</v>
      </c>
      <c r="P46" s="57">
        <v>15</v>
      </c>
      <c r="Q46" s="57">
        <v>43</v>
      </c>
      <c r="R46" s="57">
        <v>77.150000000000006</v>
      </c>
      <c r="S46" s="57">
        <v>66.3</v>
      </c>
      <c r="T46" s="57">
        <v>68.680000000000007</v>
      </c>
      <c r="U46" s="57">
        <v>71.319999999999993</v>
      </c>
      <c r="V46" s="57">
        <v>65.739999999999995</v>
      </c>
      <c r="W46" s="57">
        <v>68.45</v>
      </c>
      <c r="X46" s="57">
        <v>71.216700000000003</v>
      </c>
      <c r="Y46" s="57">
        <v>65.28</v>
      </c>
      <c r="Z46" s="57">
        <v>68.254999999999995</v>
      </c>
      <c r="AA46" s="57">
        <v>71.11</v>
      </c>
      <c r="AB46" s="57">
        <v>82.5</v>
      </c>
      <c r="AC46" s="57">
        <v>50</v>
      </c>
      <c r="AD46" s="57">
        <v>70.2</v>
      </c>
      <c r="AE46" s="57">
        <v>64.2</v>
      </c>
      <c r="AF46" s="64">
        <v>13.3148</v>
      </c>
      <c r="AG46" s="64">
        <v>18.690999999999999</v>
      </c>
      <c r="AH46" s="64">
        <v>14.724500000000001</v>
      </c>
      <c r="AI46" s="64">
        <v>17.3688</v>
      </c>
      <c r="AJ46" s="61">
        <v>0.4513888888888889</v>
      </c>
      <c r="AK46" s="216">
        <v>50</v>
      </c>
      <c r="AL46" s="62">
        <v>56.821888922243211</v>
      </c>
      <c r="AM46" s="24" t="s">
        <v>6551</v>
      </c>
      <c r="AN46" s="216" t="s">
        <v>6039</v>
      </c>
      <c r="AO46" s="216" t="s">
        <v>6047</v>
      </c>
      <c r="AP46" s="216" t="s">
        <v>6884</v>
      </c>
      <c r="AQ46" s="216" t="s">
        <v>6885</v>
      </c>
      <c r="AR46" s="216" t="s">
        <v>6916</v>
      </c>
      <c r="AS46" s="24" t="s">
        <v>6917</v>
      </c>
      <c r="AT46" s="24" t="s">
        <v>6478</v>
      </c>
      <c r="AU46" s="24" t="s">
        <v>6126</v>
      </c>
      <c r="AV46" s="24" t="s">
        <v>6493</v>
      </c>
      <c r="AW46" s="24" t="s">
        <v>5979</v>
      </c>
      <c r="AX46" s="24" t="s">
        <v>5979</v>
      </c>
      <c r="AY46" s="24" t="s">
        <v>7030</v>
      </c>
      <c r="AZ46" s="216" t="s">
        <v>7031</v>
      </c>
      <c r="BA46" s="216" t="s">
        <v>7032</v>
      </c>
      <c r="BB46" s="57" t="s">
        <v>5474</v>
      </c>
      <c r="BC46" s="202"/>
      <c r="BD46" s="24" t="s">
        <v>4805</v>
      </c>
      <c r="BE46" s="151" t="str">
        <f>IF(AND(MIN(G2,J2)&gt;N2,IFERROR(IF(FIND("黑",AV2),"V",),"X")="X"), IF(N2&lt;Y2,"跌破週"&amp;AV2, IF(N2&lt;Z2,"跌破月"&amp;AV2, IF(N2&lt;AA2,"跌破季"&amp;AV2,AV2))),AV2)</f>
        <v>小紅K雙影</v>
      </c>
      <c r="BG46" s="151"/>
      <c r="BI46" s="151"/>
      <c r="BL46" s="152"/>
    </row>
    <row r="47" spans="1:64" s="169" customFormat="1">
      <c r="A47" s="24">
        <v>1316</v>
      </c>
      <c r="B47" s="24" t="s">
        <v>64</v>
      </c>
      <c r="C47" s="57">
        <v>11.4</v>
      </c>
      <c r="D47" s="57">
        <v>11.8</v>
      </c>
      <c r="E47" s="57">
        <v>11.4</v>
      </c>
      <c r="F47" s="57">
        <v>11.8</v>
      </c>
      <c r="G47" s="57">
        <v>12</v>
      </c>
      <c r="H47" s="57">
        <v>12.45</v>
      </c>
      <c r="I47" s="57">
        <v>11.95</v>
      </c>
      <c r="J47" s="57">
        <v>12.25</v>
      </c>
      <c r="K47" s="57">
        <v>12.85</v>
      </c>
      <c r="L47" s="57">
        <v>12.9</v>
      </c>
      <c r="M47" s="57">
        <v>12.5</v>
      </c>
      <c r="N47" s="57">
        <v>12.6</v>
      </c>
      <c r="O47" s="63">
        <v>2.8571428571428501E-2</v>
      </c>
      <c r="P47" s="57">
        <v>764</v>
      </c>
      <c r="Q47" s="57">
        <v>841</v>
      </c>
      <c r="R47" s="57">
        <v>482.5</v>
      </c>
      <c r="S47" s="57">
        <v>11.68</v>
      </c>
      <c r="T47" s="57">
        <v>12.08</v>
      </c>
      <c r="U47" s="57">
        <v>12.1317</v>
      </c>
      <c r="V47" s="57">
        <v>11.76</v>
      </c>
      <c r="W47" s="57">
        <v>12.067500000000001</v>
      </c>
      <c r="X47" s="57">
        <v>12.145799999999999</v>
      </c>
      <c r="Y47" s="57">
        <v>11.89</v>
      </c>
      <c r="Z47" s="57">
        <v>12.0875</v>
      </c>
      <c r="AA47" s="57">
        <v>12.165800000000001</v>
      </c>
      <c r="AB47" s="57">
        <v>14.4</v>
      </c>
      <c r="AC47" s="57">
        <v>10.050000000000001</v>
      </c>
      <c r="AD47" s="57">
        <v>12.9</v>
      </c>
      <c r="AE47" s="57">
        <v>11.3</v>
      </c>
      <c r="AF47" s="64">
        <v>36.539400000000001</v>
      </c>
      <c r="AG47" s="64">
        <v>27.927199999999999</v>
      </c>
      <c r="AH47" s="64">
        <v>51.442900000000002</v>
      </c>
      <c r="AI47" s="64">
        <v>35.765799999999999</v>
      </c>
      <c r="AJ47" s="61">
        <v>0.4513888888888889</v>
      </c>
      <c r="AK47" s="216">
        <v>800</v>
      </c>
      <c r="AL47" s="62">
        <v>1477.7128977491914</v>
      </c>
      <c r="AM47" s="24" t="s">
        <v>7033</v>
      </c>
      <c r="AN47" s="216" t="s">
        <v>6009</v>
      </c>
      <c r="AO47" s="216" t="s">
        <v>5961</v>
      </c>
      <c r="AP47" s="216" t="s">
        <v>6908</v>
      </c>
      <c r="AQ47" s="216" t="s">
        <v>6900</v>
      </c>
      <c r="AR47" s="216" t="s">
        <v>6886</v>
      </c>
      <c r="AS47" s="24" t="s">
        <v>7034</v>
      </c>
      <c r="AT47" s="24" t="s">
        <v>6255</v>
      </c>
      <c r="AU47" s="24" t="s">
        <v>6016</v>
      </c>
      <c r="AV47" s="24" t="s">
        <v>5984</v>
      </c>
      <c r="AW47" s="24" t="s">
        <v>5965</v>
      </c>
      <c r="AX47" s="24" t="s">
        <v>5990</v>
      </c>
      <c r="AY47" s="24" t="s">
        <v>7035</v>
      </c>
      <c r="AZ47" s="216" t="s">
        <v>7036</v>
      </c>
      <c r="BA47" s="216" t="s">
        <v>7037</v>
      </c>
      <c r="BB47" s="57" t="s">
        <v>5474</v>
      </c>
      <c r="BC47" s="202"/>
      <c r="BD47" s="24" t="s">
        <v>4791</v>
      </c>
      <c r="BE47" s="151">
        <f>IF(AND(MIN(C2,F2)&gt;MAX(G2,J2),MAX(G2,J2)&lt;MIN(K2,N2),IFERROR(IF(FIND("黑",Y2),"V",),"X")="V",IFERROR(IF(FIND("紅",AA2),"V",),"X")="V"), IF(OR(IFERROR(IF(FIND("十字",Z2),"V",),"X")="V",IFERROR(IF(FIND("T字",Z2),"V",),"X")="V",IFERROR(IF(FIND("蜻蜓",Z2),"V",),"X")="V",IFERROR(IF(FIND("頂槌",Z2),"V",),"X")="V",IFERROR(IF(FIND("上槌",Z2),"V",),"X")="V"),"晨蜻蜓", IF(IFERROR(IF(FIND("紅",Z2),"V",),"X")="V","晨紅星", " 晨黑星")), IF(AND(MAX(C2,F2)&lt;MIN(G2,J2),MIN(G2,J2)&gt;MAX(K2,N2),IFERROR(IF(FIND("紅",Y2),"V",),"X")="V",IFERROR(IF(FIND("黑",AA2),"V",),"X")="V"), IF(OR(IFERROR(IF(FIND("十字",Z2),"V",),"X")="V",IFERROR(IF(FIND("墓碑",Z2),"V",),"X")="V",IFERROR(IF(FIND("天劍",Z2),"V",),"X")="V",IFERROR(IF(FIND("底槌",Z2),"V",),"X")="V",IFERROR(IF(FIND("下槌",Z2),"V",),"X")="V"),"夜天劍", IF(IFERROR(IF(FIND("黑",Z2),"V",),"X")="V","夜黑星", " 夜紅星")), IF(AND(J2&lt;MIN(C2,F2),J2&lt;MIN(K2,N2), G2&gt;MAX(K2,N2), OR(IFERROR(IF(FIND("中黑K",Z2),"V",),"X")="V",IFERROR(IF(FIND("大黑K",Z2),"V",),"X")="V"),IFERROR(IF(FIND("黑",AA2),"V",),"X")="X"), IF(IFERROR(IF(FIND("紅K",AA2),"V",),"X")="V","多母紅K", IF(OR(IFERROR(IF(FIND("T字",AA2),"V",),"X")="V",IFERROR(IF(FIND("蜻蜓",AA2),"V",),"X")="V",IFERROR(IF(FIND("頂槌",AA2),"V",),"X")="V",IFERROR(IF(FIND("上槌",AA2),"V",),"X")="V",),"多母蜻蜓",IF(OR(IFERROR(IF(FIND("十字",AA2),"V",),"X")="V",IFERROR(IF(FIND("一字",AA2),"V",),"X")="V"),"多母十一", "多母劍碑"))), IF(AND(J2&gt;MAX(C2,F2),J2&gt;MAX(K2,N2), G2&lt;MIN(K2,N2), OR(IFERROR(IF(FIND("中紅K",Z2),"V",),"X")="V",IFERROR(IF(FIND("大紅K",Z2),"V",),"X")="V"),IFERROR(IF(FIND("紅",AA2),"V",),"X")="X"), IF(IFERROR(IF(FIND("黑K",AA2),"V",),"X")="V","空母黑K", IF(OR(IFERROR(IF(FIND("墓碑",AA2),"V",),"X")="V",IFERROR(IF(FIND("天劍",AA2),"V",),"X")="V",IFERROR(IF(FIND("底槌",AA2),"V",),"X")="V",IFERROR(IF(FIND("下槌",AA2),"V",),"X")="V",),"空母天劍",IF(OR(IFERROR(IF(FIND("十字",AA2),"V",),"X")="V",IFERROR(IF(FIND("一字",AA2),"V",),"X")="V"),"空母十一", "空母蜻蜓"))), IF(AND(G2&lt;MAX(C2,F2),G2&gt;MAX(K2,N2), J2&gt;MIN(K2,N2),N2&gt;(MIN(G2,J2)+ABS(G2-J2)*65%),OR(IFERROR(IF(FIND("中紅K",AA2),"V",),"X")="V",IFERROR(IF(FIND("大紅K",AA2),"V",),"X")="V"),OR(IFERROR(IF(FIND("中黑K",Z2),"V",),"X")="V",IFERROR(IF(FIND("大黑K",Z2),"V",),"X")="V")),"多頭貫穿", IF(AND(J2&gt;MIN(C2,F2),J2&lt;MAX(K2,N2), G2&lt;MIN(K2,N2),N2&lt;(MAX(G2,J2)-ABS(G2-J2)*65%),OR(IFERROR(IF(FIND("中黑K",AA2),"V",),"X")="V",IFERROR(IF(FIND("大黑K",AA2),"V",),"X")="V"),OR(IFERROR(IF(FIND("中紅K",Z2),"V",),"X")="V",IFERROR(IF(FIND("大紅K",Z2),"V",),"X")="V")),"空頭貫穿", IF(AND(G2&lt;MAX(C2,F2),G2&lt;MAX(K2,N2), J2&gt;MIN(K2,N2), OR(IFERROR(IF(FIND("中紅K",AA2),"V",),"X")="V",IFERROR(IF(FIND("大紅K",AA2),"V",),"X")="V"),IFERROR(IF(FIND("紅",Z2),"V",),"X")="X"), IF(IFERROR(IF(FIND("黑K",Z2),"V",),"X")="V","多吞黑K", IF(OR(IFERROR(IF(FIND("墓碑",Z2),"V",),"X")="V",IFERROR(IF(FIND("天劍",Z2),"V",),"X")="V",IFERROR(IF(FIND("底槌",Z2),"V",),"X")="V",IFERROR(IF(FIND("下槌",Z2),"V",),"X")="V",),"多吞墓碑", IF(OR(IFERROR(IF(FIND("十字",Z2),"V",),"X")="V",IFERROR(IF(FIND("一字",Z2),"V",),"X")="V"),"多吞十一", "多吞蜻蜓"))), IF(AND(J2&gt;MAX(C2,F2),G2&lt;MIN(K2,N2), J2&lt;MAX(K2,N2), OR(IFERROR(IF(FIND("中黑K",AA2),"V",),"X")="V",IFERROR(IF(FIND("大黑K",AA2),"V",),"X")="V"),IFERROR(IF(FIND("黑",Z2),"V",),"X")="X"), IF(IFERROR(IF(FIND("紅K",Z2),"V",),"X")="V","空吞紅K", IF(OR(IFERROR(IF(FIND("T字",Z2),"V",),"X")="V",IFERROR(IF(FIND("蜻蜓",Z2),"V",),"X")="V",IFERROR(IF(FIND("頂槌",Z2),"V",),"X")="V",IFERROR(IF(FIND("上槌",Z2),"V",),"X")="V",),"空吞T字", IF(OR(IFERROR(IF(FIND("十字",Z2),"V",),"X")="V",IFERROR(IF(FIND("一字",Z2),"V",),"X")="V"),"空吞十一", "空吞天劍"))), IF(AND(J2&lt;MIN(C2,F2),J2&lt;MIN(K2,N2),G2&lt;MAX(K2,N2),OR(IFERROR(IF(FIND("中紅K",AA2),"V",),"X")="V",IFERROR(IF(FIND("大紅K",AA2),"V",),"X")="V"),IFERROR(IF(FIND("紅",Z2),"V",),"X")="X"),"旭日東昇", IF(AND(J2&gt;MAX(C2,F2),J2&gt;MAX(K2,N2),G2&gt;MIN(K2,N2),OR(IFERROR(IF(FIND("中黑K",AA2),"V",),"X")="V",IFERROR(IF(FIND("大黑K",AA2),"V",),"X")="V"),IFERROR(IF(FIND("黑",Z2),"V",),"X")="X"),"夜幕低垂", IF(AND(AND(G2&lt;MAX(C2,F2),MAX(K2,N2)&lt;MIN(G2,J2), MAX(K2,N2)&lt;MIN(C2,F2),IFERROR(IF(FIND("黑",Z2),"V",),"X")="V"),OR(IFERROR(IF(FIND("T字",AA2),"V",),"X")="V",IFERROR(IF(FIND("蜻蜓",AA2),"V",),"X")="V",IFERROR(IF(FIND("頂槌",AA2),"V",),"X")="V",IFERROR(IF(FIND("上槌",AA2),"V",),"X")="V")),"下阻線", IF(AND(AND(MIN(K2,N2)&gt;MAX(G2,J2), MIN(K2,N2)&gt;MAX(C2,F2), M2&lt;MIN(G2,J2),IFERROR(IF(FIND("紅",Z2),"V",),"X")="V"),OR(IFERROR(IF(FIND("T字",AA2),"V",),"X")="V",IFERROR(IF(FIND("蜻蜓",AA2),"V",),"X")="V",IFERROR(IF(FIND("頂槌",AA2),"V",),"X")="V",IFERROR(IF(FIND("上槌",AA2),"V",),"X")="V")),"吊首線", IF(MAX(G2,J2)&lt;MIN(K2,N2),"跳漲" &amp;AA2, IF(MIN(G2,J2)&gt;MAX(K2,N2),"跳跌" &amp;AA2,AA2))))))))))))))</f>
        <v>51.039200000000001</v>
      </c>
      <c r="BG47" s="151"/>
      <c r="BI47" s="151"/>
      <c r="BL47" s="152"/>
    </row>
    <row r="48" spans="1:64" s="169" customFormat="1">
      <c r="A48" s="24">
        <v>1319</v>
      </c>
      <c r="B48" s="24" t="s">
        <v>65</v>
      </c>
      <c r="C48" s="57">
        <v>33.700000000000003</v>
      </c>
      <c r="D48" s="57">
        <v>34.25</v>
      </c>
      <c r="E48" s="57">
        <v>33.700000000000003</v>
      </c>
      <c r="F48" s="57">
        <v>33.85</v>
      </c>
      <c r="G48" s="57">
        <v>34.1</v>
      </c>
      <c r="H48" s="57">
        <v>34.450000000000003</v>
      </c>
      <c r="I48" s="57">
        <v>33.85</v>
      </c>
      <c r="J48" s="57">
        <v>34.049999999999997</v>
      </c>
      <c r="K48" s="57">
        <v>34.299999999999997</v>
      </c>
      <c r="L48" s="57">
        <v>34.4</v>
      </c>
      <c r="M48" s="57">
        <v>34.1</v>
      </c>
      <c r="N48" s="57">
        <v>34.299999999999997</v>
      </c>
      <c r="O48" s="63">
        <v>7.34214390602055E-3</v>
      </c>
      <c r="P48" s="57">
        <v>169</v>
      </c>
      <c r="Q48" s="57">
        <v>495</v>
      </c>
      <c r="R48" s="57">
        <v>942.9</v>
      </c>
      <c r="S48" s="57">
        <v>34.04</v>
      </c>
      <c r="T48" s="57">
        <v>35.427500000000002</v>
      </c>
      <c r="U48" s="57">
        <v>35.287500000000001</v>
      </c>
      <c r="V48" s="57">
        <v>34.049999999999997</v>
      </c>
      <c r="W48" s="57">
        <v>35.234999999999999</v>
      </c>
      <c r="X48" s="57">
        <v>35.3033</v>
      </c>
      <c r="Y48" s="57">
        <v>34.07</v>
      </c>
      <c r="Z48" s="57">
        <v>35.085000000000001</v>
      </c>
      <c r="AA48" s="57">
        <v>35.306699999999999</v>
      </c>
      <c r="AB48" s="57">
        <v>40.6</v>
      </c>
      <c r="AC48" s="57">
        <v>30.65</v>
      </c>
      <c r="AD48" s="57">
        <v>37.75</v>
      </c>
      <c r="AE48" s="57">
        <v>33.450000000000003</v>
      </c>
      <c r="AF48" s="64">
        <v>24.5138</v>
      </c>
      <c r="AG48" s="64">
        <v>22.303699999999999</v>
      </c>
      <c r="AH48" s="64">
        <v>30.872399999999999</v>
      </c>
      <c r="AI48" s="64">
        <v>25.1599</v>
      </c>
      <c r="AJ48" s="61">
        <v>0.4513888888888889</v>
      </c>
      <c r="AK48" s="216">
        <v>200</v>
      </c>
      <c r="AL48" s="62">
        <v>348.78582090706169</v>
      </c>
      <c r="AM48" s="24" t="s">
        <v>7038</v>
      </c>
      <c r="AN48" s="216" t="s">
        <v>6009</v>
      </c>
      <c r="AO48" s="216" t="s">
        <v>5971</v>
      </c>
      <c r="AP48" s="216" t="s">
        <v>6884</v>
      </c>
      <c r="AQ48" s="216" t="s">
        <v>6885</v>
      </c>
      <c r="AR48" s="216" t="s">
        <v>6886</v>
      </c>
      <c r="AS48" s="24" t="s">
        <v>6887</v>
      </c>
      <c r="AT48" s="24" t="s">
        <v>6492</v>
      </c>
      <c r="AU48" s="24" t="s">
        <v>6347</v>
      </c>
      <c r="AV48" s="24" t="s">
        <v>6511</v>
      </c>
      <c r="AW48" s="24" t="s">
        <v>5991</v>
      </c>
      <c r="AX48" s="24" t="s">
        <v>5996</v>
      </c>
      <c r="AY48" s="24" t="s">
        <v>7039</v>
      </c>
      <c r="AZ48" s="216" t="s">
        <v>7040</v>
      </c>
      <c r="BA48" s="216" t="s">
        <v>7041</v>
      </c>
      <c r="BB48" s="57" t="s">
        <v>5474</v>
      </c>
      <c r="BC48" s="202"/>
      <c r="BD48" s="24"/>
      <c r="BE48" s="151"/>
      <c r="BG48" s="151"/>
      <c r="BI48" s="151"/>
      <c r="BL48" s="152"/>
    </row>
    <row r="49" spans="1:64" s="169" customFormat="1">
      <c r="A49" s="24">
        <v>1321</v>
      </c>
      <c r="B49" s="24" t="s">
        <v>66</v>
      </c>
      <c r="C49" s="57">
        <v>34.1</v>
      </c>
      <c r="D49" s="57">
        <v>34.450000000000003</v>
      </c>
      <c r="E49" s="57">
        <v>34.1</v>
      </c>
      <c r="F49" s="57">
        <v>34.15</v>
      </c>
      <c r="G49" s="57">
        <v>34.200000000000003</v>
      </c>
      <c r="H49" s="57">
        <v>35</v>
      </c>
      <c r="I49" s="57">
        <v>34.200000000000003</v>
      </c>
      <c r="J49" s="57">
        <v>34.85</v>
      </c>
      <c r="K49" s="57">
        <v>34.9</v>
      </c>
      <c r="L49" s="57">
        <v>34.950000000000003</v>
      </c>
      <c r="M49" s="57">
        <v>34.700000000000003</v>
      </c>
      <c r="N49" s="57">
        <v>34.75</v>
      </c>
      <c r="O49" s="63">
        <v>-2.8694404591104701E-3</v>
      </c>
      <c r="P49" s="57">
        <v>177</v>
      </c>
      <c r="Q49" s="57">
        <v>683</v>
      </c>
      <c r="R49" s="57">
        <v>276.45</v>
      </c>
      <c r="S49" s="57">
        <v>34.4</v>
      </c>
      <c r="T49" s="57">
        <v>35.619999999999997</v>
      </c>
      <c r="U49" s="57">
        <v>36.5</v>
      </c>
      <c r="V49" s="57">
        <v>34.409999999999997</v>
      </c>
      <c r="W49" s="57">
        <v>35.555</v>
      </c>
      <c r="X49" s="57">
        <v>36.491700000000002</v>
      </c>
      <c r="Y49" s="57">
        <v>34.4</v>
      </c>
      <c r="Z49" s="57">
        <v>35.5</v>
      </c>
      <c r="AA49" s="57">
        <v>36.466700000000003</v>
      </c>
      <c r="AB49" s="57">
        <v>42.7</v>
      </c>
      <c r="AC49" s="57">
        <v>31.85</v>
      </c>
      <c r="AD49" s="57">
        <v>36.75</v>
      </c>
      <c r="AE49" s="57">
        <v>33.950000000000003</v>
      </c>
      <c r="AF49" s="64">
        <v>20.725999999999999</v>
      </c>
      <c r="AG49" s="64">
        <v>15.739000000000001</v>
      </c>
      <c r="AH49" s="64">
        <v>28.632100000000001</v>
      </c>
      <c r="AI49" s="64">
        <v>20.0367</v>
      </c>
      <c r="AJ49" s="61">
        <v>0.4513888888888889</v>
      </c>
      <c r="AK49" s="216">
        <v>200</v>
      </c>
      <c r="AL49" s="62">
        <v>365.29639231094626</v>
      </c>
      <c r="AM49" s="24" t="s">
        <v>6537</v>
      </c>
      <c r="AN49" s="216" t="s">
        <v>6009</v>
      </c>
      <c r="AO49" s="216" t="s">
        <v>6007</v>
      </c>
      <c r="AP49" s="216" t="s">
        <v>6884</v>
      </c>
      <c r="AQ49" s="216" t="s">
        <v>6885</v>
      </c>
      <c r="AR49" s="216" t="s">
        <v>6886</v>
      </c>
      <c r="AS49" s="24" t="s">
        <v>6887</v>
      </c>
      <c r="AT49" s="24" t="s">
        <v>6734</v>
      </c>
      <c r="AU49" s="24" t="s">
        <v>6055</v>
      </c>
      <c r="AV49" s="24" t="s">
        <v>5984</v>
      </c>
      <c r="AW49" s="24" t="s">
        <v>5990</v>
      </c>
      <c r="AX49" s="24" t="s">
        <v>5990</v>
      </c>
      <c r="AY49" s="24" t="s">
        <v>7042</v>
      </c>
      <c r="AZ49" s="216" t="s">
        <v>6997</v>
      </c>
      <c r="BA49" s="216" t="s">
        <v>7043</v>
      </c>
      <c r="BB49" s="57" t="s">
        <v>5474</v>
      </c>
      <c r="BC49" s="202"/>
      <c r="BD49" s="24"/>
      <c r="BE49" s="151"/>
      <c r="BG49" s="151"/>
      <c r="BI49" s="151"/>
      <c r="BL49" s="152"/>
    </row>
    <row r="50" spans="1:64" s="169" customFormat="1">
      <c r="A50" s="24">
        <v>1323</v>
      </c>
      <c r="B50" s="24" t="s">
        <v>67</v>
      </c>
      <c r="C50" s="57">
        <v>33.75</v>
      </c>
      <c r="D50" s="57">
        <v>33.75</v>
      </c>
      <c r="E50" s="57">
        <v>33.299999999999997</v>
      </c>
      <c r="F50" s="57">
        <v>33.75</v>
      </c>
      <c r="G50" s="57">
        <v>33.700000000000003</v>
      </c>
      <c r="H50" s="57">
        <v>33.85</v>
      </c>
      <c r="I50" s="57">
        <v>33.5</v>
      </c>
      <c r="J50" s="57">
        <v>33.85</v>
      </c>
      <c r="K50" s="57">
        <v>33.799999999999997</v>
      </c>
      <c r="L50" s="57">
        <v>33.799999999999997</v>
      </c>
      <c r="M50" s="57">
        <v>33.700000000000003</v>
      </c>
      <c r="N50" s="57">
        <v>33.75</v>
      </c>
      <c r="O50" s="63">
        <v>-2.9542097488921698E-3</v>
      </c>
      <c r="P50" s="57">
        <v>15</v>
      </c>
      <c r="Q50" s="57">
        <v>83</v>
      </c>
      <c r="R50" s="57">
        <v>77.650000000000006</v>
      </c>
      <c r="S50" s="57">
        <v>33.340000000000003</v>
      </c>
      <c r="T50" s="57">
        <v>33.847499999999997</v>
      </c>
      <c r="U50" s="57">
        <v>34.265000000000001</v>
      </c>
      <c r="V50" s="57">
        <v>33.450000000000003</v>
      </c>
      <c r="W50" s="57">
        <v>33.854999999999997</v>
      </c>
      <c r="X50" s="57">
        <v>34.258299999999998</v>
      </c>
      <c r="Y50" s="57">
        <v>33.56</v>
      </c>
      <c r="Z50" s="57">
        <v>33.840000000000003</v>
      </c>
      <c r="AA50" s="57">
        <v>34.25</v>
      </c>
      <c r="AB50" s="57">
        <v>37.049999999999997</v>
      </c>
      <c r="AC50" s="57">
        <v>30.8</v>
      </c>
      <c r="AD50" s="57">
        <v>34.450000000000003</v>
      </c>
      <c r="AE50" s="57">
        <v>32.6</v>
      </c>
      <c r="AF50" s="64">
        <v>62.083100000000002</v>
      </c>
      <c r="AG50" s="64">
        <v>42.717500000000001</v>
      </c>
      <c r="AH50" s="64">
        <v>70.875900000000001</v>
      </c>
      <c r="AI50" s="64">
        <v>52.1036</v>
      </c>
      <c r="AJ50" s="61">
        <v>0.4513888888888889</v>
      </c>
      <c r="AK50" s="216">
        <v>50</v>
      </c>
      <c r="AL50" s="62">
        <v>56.821888922243211</v>
      </c>
      <c r="AM50" s="24" t="s">
        <v>6015</v>
      </c>
      <c r="AN50" s="216" t="s">
        <v>6009</v>
      </c>
      <c r="AO50" s="216" t="s">
        <v>5961</v>
      </c>
      <c r="AP50" s="216" t="s">
        <v>6884</v>
      </c>
      <c r="AQ50" s="216" t="s">
        <v>6885</v>
      </c>
      <c r="AR50" s="216" t="s">
        <v>6886</v>
      </c>
      <c r="AS50" s="24" t="s">
        <v>5474</v>
      </c>
      <c r="AT50" s="24" t="s">
        <v>6650</v>
      </c>
      <c r="AU50" s="24" t="s">
        <v>6126</v>
      </c>
      <c r="AV50" s="24" t="s">
        <v>6017</v>
      </c>
      <c r="AW50" s="24" t="s">
        <v>5979</v>
      </c>
      <c r="AX50" s="24" t="s">
        <v>5970</v>
      </c>
      <c r="AY50" s="24" t="s">
        <v>7044</v>
      </c>
      <c r="AZ50" s="216" t="s">
        <v>7011</v>
      </c>
      <c r="BA50" s="216" t="s">
        <v>6930</v>
      </c>
      <c r="BB50" s="57" t="s">
        <v>5474</v>
      </c>
      <c r="BC50" s="202"/>
      <c r="BD50" s="24"/>
      <c r="BE50" s="151"/>
      <c r="BG50" s="151"/>
      <c r="BI50" s="151"/>
      <c r="BL50" s="152"/>
    </row>
    <row r="51" spans="1:64" s="169" customFormat="1">
      <c r="A51" s="24">
        <v>1324</v>
      </c>
      <c r="B51" s="24" t="s">
        <v>68</v>
      </c>
      <c r="C51" s="57">
        <v>10.6</v>
      </c>
      <c r="D51" s="57">
        <v>10.7</v>
      </c>
      <c r="E51" s="57">
        <v>10.6</v>
      </c>
      <c r="F51" s="57">
        <v>10.7</v>
      </c>
      <c r="G51" s="57">
        <v>10.7</v>
      </c>
      <c r="H51" s="57">
        <v>11.2</v>
      </c>
      <c r="I51" s="57">
        <v>10.65</v>
      </c>
      <c r="J51" s="57">
        <v>11</v>
      </c>
      <c r="K51" s="57">
        <v>10.95</v>
      </c>
      <c r="L51" s="57">
        <v>11</v>
      </c>
      <c r="M51" s="57">
        <v>10.95</v>
      </c>
      <c r="N51" s="57">
        <v>11</v>
      </c>
      <c r="O51" s="63">
        <v>0</v>
      </c>
      <c r="P51" s="57">
        <v>2</v>
      </c>
      <c r="Q51" s="57">
        <v>140</v>
      </c>
      <c r="R51" s="57">
        <v>54.75</v>
      </c>
      <c r="S51" s="57">
        <v>10.71</v>
      </c>
      <c r="T51" s="57">
        <v>11.04</v>
      </c>
      <c r="U51" s="57">
        <v>11.244999999999999</v>
      </c>
      <c r="V51" s="57">
        <v>10.77</v>
      </c>
      <c r="W51" s="57">
        <v>11.0275</v>
      </c>
      <c r="X51" s="57">
        <v>11.2508</v>
      </c>
      <c r="Y51" s="57">
        <v>10.77</v>
      </c>
      <c r="Z51" s="57">
        <v>11.022500000000001</v>
      </c>
      <c r="AA51" s="57">
        <v>11.2517</v>
      </c>
      <c r="AB51" s="57">
        <v>14.2</v>
      </c>
      <c r="AC51" s="57">
        <v>9.5</v>
      </c>
      <c r="AD51" s="57">
        <v>11.4</v>
      </c>
      <c r="AE51" s="57">
        <v>10.4</v>
      </c>
      <c r="AF51" s="64">
        <v>47.797400000000003</v>
      </c>
      <c r="AG51" s="64">
        <v>39.120699999999999</v>
      </c>
      <c r="AH51" s="64">
        <v>56.864899999999999</v>
      </c>
      <c r="AI51" s="64">
        <v>45.035400000000003</v>
      </c>
      <c r="AJ51" s="61">
        <v>0.4513888888888889</v>
      </c>
      <c r="AK51" s="216">
        <v>50</v>
      </c>
      <c r="AL51" s="62">
        <v>7.5762518562990948</v>
      </c>
      <c r="AM51" s="24" t="s">
        <v>6551</v>
      </c>
      <c r="AN51" s="216" t="s">
        <v>6009</v>
      </c>
      <c r="AO51" s="216" t="s">
        <v>5961</v>
      </c>
      <c r="AP51" s="216" t="s">
        <v>6884</v>
      </c>
      <c r="AQ51" s="216" t="s">
        <v>6885</v>
      </c>
      <c r="AR51" s="216" t="s">
        <v>6886</v>
      </c>
      <c r="AS51" s="24" t="s">
        <v>5474</v>
      </c>
      <c r="AT51" s="24" t="s">
        <v>6493</v>
      </c>
      <c r="AU51" s="24" t="s">
        <v>6010</v>
      </c>
      <c r="AV51" s="24" t="s">
        <v>6493</v>
      </c>
      <c r="AW51" s="24" t="s">
        <v>5979</v>
      </c>
      <c r="AX51" s="24" t="s">
        <v>5979</v>
      </c>
      <c r="AY51" s="24" t="s">
        <v>6935</v>
      </c>
      <c r="AZ51" s="216" t="s">
        <v>7045</v>
      </c>
      <c r="BA51" s="216" t="s">
        <v>7041</v>
      </c>
      <c r="BB51" s="57" t="s">
        <v>5474</v>
      </c>
      <c r="BC51" s="202"/>
      <c r="BD51" s="24"/>
      <c r="BE51" s="151"/>
      <c r="BG51" s="151"/>
      <c r="BI51" s="151"/>
      <c r="BL51" s="152"/>
    </row>
    <row r="52" spans="1:64" s="169" customFormat="1">
      <c r="A52" s="24">
        <v>1325</v>
      </c>
      <c r="B52" s="24" t="s">
        <v>69</v>
      </c>
      <c r="C52" s="57">
        <v>49.2</v>
      </c>
      <c r="D52" s="57">
        <v>50.8</v>
      </c>
      <c r="E52" s="57">
        <v>48.9</v>
      </c>
      <c r="F52" s="57">
        <v>50.1</v>
      </c>
      <c r="G52" s="57">
        <v>49.7</v>
      </c>
      <c r="H52" s="57">
        <v>50.1</v>
      </c>
      <c r="I52" s="57">
        <v>49.05</v>
      </c>
      <c r="J52" s="57">
        <v>49.1</v>
      </c>
      <c r="K52" s="57">
        <v>48.8</v>
      </c>
      <c r="L52" s="57">
        <v>50.2</v>
      </c>
      <c r="M52" s="57">
        <v>48.8</v>
      </c>
      <c r="N52" s="57">
        <v>49.7</v>
      </c>
      <c r="O52" s="63">
        <v>1.22199592668024E-2</v>
      </c>
      <c r="P52" s="57">
        <v>278</v>
      </c>
      <c r="Q52" s="57">
        <v>579</v>
      </c>
      <c r="R52" s="57">
        <v>1082.45</v>
      </c>
      <c r="S52" s="57">
        <v>50.3</v>
      </c>
      <c r="T52" s="57">
        <v>57.954999999999998</v>
      </c>
      <c r="U52" s="57">
        <v>76.58</v>
      </c>
      <c r="V52" s="57">
        <v>50.2</v>
      </c>
      <c r="W52" s="57">
        <v>57.094999999999999</v>
      </c>
      <c r="X52" s="57">
        <v>75.901700000000005</v>
      </c>
      <c r="Y52" s="57">
        <v>49.44</v>
      </c>
      <c r="Z52" s="57">
        <v>56.375</v>
      </c>
      <c r="AA52" s="57">
        <v>75.209999999999994</v>
      </c>
      <c r="AB52" s="57">
        <v>148</v>
      </c>
      <c r="AC52" s="57">
        <v>48.7</v>
      </c>
      <c r="AD52" s="57">
        <v>64.7</v>
      </c>
      <c r="AE52" s="57">
        <v>48.7</v>
      </c>
      <c r="AF52" s="64">
        <v>7.5952000000000002</v>
      </c>
      <c r="AG52" s="64">
        <v>8.9555000000000007</v>
      </c>
      <c r="AH52" s="64">
        <v>9.4495000000000005</v>
      </c>
      <c r="AI52" s="64">
        <v>9.1201000000000008</v>
      </c>
      <c r="AJ52" s="61">
        <v>0.4548611111111111</v>
      </c>
      <c r="AK52" s="216">
        <v>300</v>
      </c>
      <c r="AL52" s="62">
        <v>547.45641374363527</v>
      </c>
      <c r="AM52" s="24" t="s">
        <v>7046</v>
      </c>
      <c r="AN52" s="216" t="s">
        <v>6337</v>
      </c>
      <c r="AO52" s="216" t="s">
        <v>6047</v>
      </c>
      <c r="AP52" s="216" t="s">
        <v>6884</v>
      </c>
      <c r="AQ52" s="216" t="s">
        <v>6885</v>
      </c>
      <c r="AR52" s="216" t="s">
        <v>6886</v>
      </c>
      <c r="AS52" s="24" t="s">
        <v>7047</v>
      </c>
      <c r="AT52" s="24" t="s">
        <v>6016</v>
      </c>
      <c r="AU52" s="24" t="s">
        <v>5984</v>
      </c>
      <c r="AV52" s="24" t="s">
        <v>6055</v>
      </c>
      <c r="AW52" s="24" t="s">
        <v>5986</v>
      </c>
      <c r="AX52" s="24" t="s">
        <v>5979</v>
      </c>
      <c r="AY52" s="24" t="s">
        <v>7048</v>
      </c>
      <c r="AZ52" s="216" t="s">
        <v>7049</v>
      </c>
      <c r="BA52" s="216" t="s">
        <v>7050</v>
      </c>
      <c r="BB52" s="57" t="s">
        <v>6898</v>
      </c>
      <c r="BC52" s="202"/>
      <c r="BD52" s="24"/>
      <c r="BE52" s="151"/>
      <c r="BG52" s="151"/>
      <c r="BI52" s="151"/>
      <c r="BL52" s="152"/>
    </row>
    <row r="53" spans="1:64" s="169" customFormat="1">
      <c r="A53" s="24">
        <v>1326</v>
      </c>
      <c r="B53" s="24" t="s">
        <v>70</v>
      </c>
      <c r="C53" s="57">
        <v>80</v>
      </c>
      <c r="D53" s="57">
        <v>80.5</v>
      </c>
      <c r="E53" s="57">
        <v>79.599999999999994</v>
      </c>
      <c r="F53" s="57">
        <v>80.099999999999994</v>
      </c>
      <c r="G53" s="57">
        <v>80.5</v>
      </c>
      <c r="H53" s="57">
        <v>81.5</v>
      </c>
      <c r="I53" s="57">
        <v>80.2</v>
      </c>
      <c r="J53" s="57">
        <v>81.3</v>
      </c>
      <c r="K53" s="57">
        <v>81.5</v>
      </c>
      <c r="L53" s="57">
        <v>81.7</v>
      </c>
      <c r="M53" s="57">
        <v>80.8</v>
      </c>
      <c r="N53" s="57">
        <v>80.900000000000006</v>
      </c>
      <c r="O53" s="63">
        <v>-4.9200492004919999E-3</v>
      </c>
      <c r="P53" s="57">
        <v>1098</v>
      </c>
      <c r="Q53" s="57">
        <v>3404</v>
      </c>
      <c r="R53" s="57">
        <v>3393.8</v>
      </c>
      <c r="S53" s="57">
        <v>80.52</v>
      </c>
      <c r="T53" s="57">
        <v>81.91</v>
      </c>
      <c r="U53" s="57">
        <v>84.198300000000003</v>
      </c>
      <c r="V53" s="57">
        <v>80.48</v>
      </c>
      <c r="W53" s="57">
        <v>81.944999999999993</v>
      </c>
      <c r="X53" s="57">
        <v>84.1267</v>
      </c>
      <c r="Y53" s="57">
        <v>80.319999999999993</v>
      </c>
      <c r="Z53" s="57">
        <v>81.93</v>
      </c>
      <c r="AA53" s="57">
        <v>84.021699999999996</v>
      </c>
      <c r="AB53" s="57">
        <v>95.5</v>
      </c>
      <c r="AC53" s="57">
        <v>66.599999999999994</v>
      </c>
      <c r="AD53" s="57">
        <v>84</v>
      </c>
      <c r="AE53" s="57">
        <v>79.099999999999994</v>
      </c>
      <c r="AF53" s="64">
        <v>30.229600000000001</v>
      </c>
      <c r="AG53" s="64">
        <v>24.351900000000001</v>
      </c>
      <c r="AH53" s="64">
        <v>38.903100000000002</v>
      </c>
      <c r="AI53" s="64">
        <v>29.202300000000001</v>
      </c>
      <c r="AJ53" s="61">
        <v>0.4548611111111111</v>
      </c>
      <c r="AK53" s="216">
        <v>1500</v>
      </c>
      <c r="AL53" s="62">
        <v>2075.6403315685684</v>
      </c>
      <c r="AM53" s="24" t="s">
        <v>6828</v>
      </c>
      <c r="AN53" s="216" t="s">
        <v>6009</v>
      </c>
      <c r="AO53" s="216" t="s">
        <v>5971</v>
      </c>
      <c r="AP53" s="216" t="s">
        <v>6884</v>
      </c>
      <c r="AQ53" s="216" t="s">
        <v>6885</v>
      </c>
      <c r="AR53" s="216" t="s">
        <v>6886</v>
      </c>
      <c r="AS53" s="24" t="s">
        <v>6887</v>
      </c>
      <c r="AT53" s="24" t="s">
        <v>6497</v>
      </c>
      <c r="AU53" s="24" t="s">
        <v>6016</v>
      </c>
      <c r="AV53" s="24" t="s">
        <v>5984</v>
      </c>
      <c r="AW53" s="24" t="s">
        <v>5990</v>
      </c>
      <c r="AX53" s="24" t="s">
        <v>5965</v>
      </c>
      <c r="AY53" s="24" t="s">
        <v>7051</v>
      </c>
      <c r="AZ53" s="216" t="s">
        <v>7052</v>
      </c>
      <c r="BA53" s="216" t="s">
        <v>6992</v>
      </c>
      <c r="BB53" s="57" t="s">
        <v>5474</v>
      </c>
      <c r="BC53" s="202"/>
      <c r="BD53" s="24"/>
      <c r="BE53" s="151"/>
      <c r="BG53" s="151"/>
      <c r="BI53" s="151"/>
      <c r="BL53" s="152"/>
    </row>
    <row r="54" spans="1:64" s="169" customFormat="1">
      <c r="A54" s="24">
        <v>1336</v>
      </c>
      <c r="B54" s="24" t="s">
        <v>72</v>
      </c>
      <c r="C54" s="57">
        <v>21.5</v>
      </c>
      <c r="D54" s="57">
        <v>22.4</v>
      </c>
      <c r="E54" s="57">
        <v>21.5</v>
      </c>
      <c r="F54" s="57">
        <v>21.9</v>
      </c>
      <c r="G54" s="57">
        <v>21.8</v>
      </c>
      <c r="H54" s="57">
        <v>22</v>
      </c>
      <c r="I54" s="57">
        <v>21.65</v>
      </c>
      <c r="J54" s="57">
        <v>21.65</v>
      </c>
      <c r="K54" s="57">
        <v>21.65</v>
      </c>
      <c r="L54" s="57">
        <v>21.8</v>
      </c>
      <c r="M54" s="57">
        <v>21.65</v>
      </c>
      <c r="N54" s="57">
        <v>21.8</v>
      </c>
      <c r="O54" s="63">
        <v>6.9284064665126998E-3</v>
      </c>
      <c r="P54" s="57">
        <v>9</v>
      </c>
      <c r="Q54" s="57">
        <v>59</v>
      </c>
      <c r="R54" s="57">
        <v>294.55</v>
      </c>
      <c r="S54" s="57">
        <v>21.66</v>
      </c>
      <c r="T54" s="57">
        <v>22.984999999999999</v>
      </c>
      <c r="U54" s="57">
        <v>23.390799999999999</v>
      </c>
      <c r="V54" s="57">
        <v>21.67</v>
      </c>
      <c r="W54" s="57">
        <v>22.8675</v>
      </c>
      <c r="X54" s="57">
        <v>23.364999999999998</v>
      </c>
      <c r="Y54" s="57">
        <v>21.69</v>
      </c>
      <c r="Z54" s="57">
        <v>22.762499999999999</v>
      </c>
      <c r="AA54" s="57">
        <v>23.339200000000002</v>
      </c>
      <c r="AB54" s="57">
        <v>29.05</v>
      </c>
      <c r="AC54" s="57">
        <v>16.05</v>
      </c>
      <c r="AD54" s="57">
        <v>24.35</v>
      </c>
      <c r="AE54" s="57">
        <v>21.1</v>
      </c>
      <c r="AF54" s="64">
        <v>34.360999999999997</v>
      </c>
      <c r="AG54" s="64">
        <v>26.539400000000001</v>
      </c>
      <c r="AH54" s="64">
        <v>40.856099999999998</v>
      </c>
      <c r="AI54" s="64">
        <v>31.311599999999999</v>
      </c>
      <c r="AJ54" s="61">
        <v>0.4548611111111111</v>
      </c>
      <c r="AK54" s="216">
        <v>50</v>
      </c>
      <c r="AL54" s="62">
        <v>32.592251813292734</v>
      </c>
      <c r="AM54" s="24" t="s">
        <v>6981</v>
      </c>
      <c r="AN54" s="216" t="s">
        <v>6009</v>
      </c>
      <c r="AO54" s="216" t="s">
        <v>5971</v>
      </c>
      <c r="AP54" s="216" t="s">
        <v>6884</v>
      </c>
      <c r="AQ54" s="216" t="s">
        <v>6885</v>
      </c>
      <c r="AR54" s="216" t="s">
        <v>6886</v>
      </c>
      <c r="AS54" s="24" t="s">
        <v>5474</v>
      </c>
      <c r="AT54" s="24" t="s">
        <v>6055</v>
      </c>
      <c r="AU54" s="24" t="s">
        <v>6130</v>
      </c>
      <c r="AV54" s="24" t="s">
        <v>6493</v>
      </c>
      <c r="AW54" s="24" t="s">
        <v>5979</v>
      </c>
      <c r="AX54" s="24" t="s">
        <v>5979</v>
      </c>
      <c r="AY54" s="24" t="s">
        <v>7053</v>
      </c>
      <c r="AZ54" s="216" t="s">
        <v>6896</v>
      </c>
      <c r="BA54" s="216" t="s">
        <v>6974</v>
      </c>
      <c r="BB54" s="57" t="s">
        <v>6898</v>
      </c>
      <c r="BC54" s="202"/>
      <c r="BD54" s="24"/>
      <c r="BE54" s="151"/>
      <c r="BG54" s="151"/>
      <c r="BI54" s="151"/>
      <c r="BL54" s="152"/>
    </row>
    <row r="55" spans="1:64" s="169" customFormat="1">
      <c r="A55" s="24">
        <v>1337</v>
      </c>
      <c r="B55" s="24" t="s">
        <v>73</v>
      </c>
      <c r="C55" s="57">
        <v>6.84</v>
      </c>
      <c r="D55" s="57">
        <v>7.1</v>
      </c>
      <c r="E55" s="57">
        <v>6.84</v>
      </c>
      <c r="F55" s="57">
        <v>7.07</v>
      </c>
      <c r="G55" s="57">
        <v>7.14</v>
      </c>
      <c r="H55" s="57">
        <v>7.16</v>
      </c>
      <c r="I55" s="57">
        <v>7.05</v>
      </c>
      <c r="J55" s="57">
        <v>7.08</v>
      </c>
      <c r="K55" s="57">
        <v>7.1</v>
      </c>
      <c r="L55" s="57">
        <v>7.19</v>
      </c>
      <c r="M55" s="57">
        <v>7.1</v>
      </c>
      <c r="N55" s="57">
        <v>7.18</v>
      </c>
      <c r="O55" s="63">
        <v>1.41242937853107E-2</v>
      </c>
      <c r="P55" s="57">
        <v>208</v>
      </c>
      <c r="Q55" s="57">
        <v>367</v>
      </c>
      <c r="R55" s="57">
        <v>726.3</v>
      </c>
      <c r="S55" s="57">
        <v>6.9820000000000002</v>
      </c>
      <c r="T55" s="57">
        <v>7.5359999999999996</v>
      </c>
      <c r="U55" s="57">
        <v>7.8841999999999999</v>
      </c>
      <c r="V55" s="57">
        <v>6.9980000000000002</v>
      </c>
      <c r="W55" s="57">
        <v>7.4889999999999999</v>
      </c>
      <c r="X55" s="57">
        <v>7.8752000000000004</v>
      </c>
      <c r="Y55" s="57">
        <v>7.0039999999999996</v>
      </c>
      <c r="Z55" s="57">
        <v>7.4539999999999997</v>
      </c>
      <c r="AA55" s="57">
        <v>7.8673000000000002</v>
      </c>
      <c r="AB55" s="57">
        <v>11.75</v>
      </c>
      <c r="AC55" s="57">
        <v>6.02</v>
      </c>
      <c r="AD55" s="57">
        <v>8.17</v>
      </c>
      <c r="AE55" s="57">
        <v>6.79</v>
      </c>
      <c r="AF55" s="64">
        <v>22.808599999999998</v>
      </c>
      <c r="AG55" s="64">
        <v>14.048400000000001</v>
      </c>
      <c r="AH55" s="64">
        <v>32.773299999999999</v>
      </c>
      <c r="AI55" s="64">
        <v>20.29</v>
      </c>
      <c r="AJ55" s="61">
        <v>0.4548611111111111</v>
      </c>
      <c r="AK55" s="216">
        <v>250</v>
      </c>
      <c r="AL55" s="62">
        <v>403.20569998699074</v>
      </c>
      <c r="AM55" s="24" t="s">
        <v>6257</v>
      </c>
      <c r="AN55" s="216" t="s">
        <v>6009</v>
      </c>
      <c r="AO55" s="216" t="s">
        <v>6007</v>
      </c>
      <c r="AP55" s="216" t="s">
        <v>6884</v>
      </c>
      <c r="AQ55" s="216" t="s">
        <v>6885</v>
      </c>
      <c r="AR55" s="216" t="s">
        <v>6886</v>
      </c>
      <c r="AS55" s="24" t="s">
        <v>6887</v>
      </c>
      <c r="AT55" s="24" t="s">
        <v>6031</v>
      </c>
      <c r="AU55" s="24" t="s">
        <v>5984</v>
      </c>
      <c r="AV55" s="24" t="s">
        <v>6055</v>
      </c>
      <c r="AW55" s="24" t="s">
        <v>5965</v>
      </c>
      <c r="AX55" s="24" t="s">
        <v>5979</v>
      </c>
      <c r="AY55" s="24" t="s">
        <v>7053</v>
      </c>
      <c r="AZ55" s="216" t="s">
        <v>7054</v>
      </c>
      <c r="BA55" s="216" t="s">
        <v>6920</v>
      </c>
      <c r="BB55" s="57" t="s">
        <v>5474</v>
      </c>
      <c r="BC55" s="202"/>
      <c r="BD55" s="24"/>
      <c r="BE55" s="151"/>
      <c r="BG55" s="151"/>
      <c r="BI55" s="151"/>
      <c r="BL55" s="152"/>
    </row>
    <row r="56" spans="1:64" s="169" customFormat="1">
      <c r="A56" s="24">
        <v>1338</v>
      </c>
      <c r="B56" s="24" t="s">
        <v>74</v>
      </c>
      <c r="C56" s="57">
        <v>53.4</v>
      </c>
      <c r="D56" s="57">
        <v>54.8</v>
      </c>
      <c r="E56" s="57">
        <v>53.4</v>
      </c>
      <c r="F56" s="57">
        <v>54.6</v>
      </c>
      <c r="G56" s="57">
        <v>55</v>
      </c>
      <c r="H56" s="57">
        <v>55.3</v>
      </c>
      <c r="I56" s="57">
        <v>54</v>
      </c>
      <c r="J56" s="57">
        <v>54.1</v>
      </c>
      <c r="K56" s="57">
        <v>54.5</v>
      </c>
      <c r="L56" s="57">
        <v>54.8</v>
      </c>
      <c r="M56" s="57">
        <v>54.5</v>
      </c>
      <c r="N56" s="57">
        <v>54.6</v>
      </c>
      <c r="O56" s="63">
        <v>9.2421441774491603E-3</v>
      </c>
      <c r="P56" s="57">
        <v>79</v>
      </c>
      <c r="Q56" s="57">
        <v>147</v>
      </c>
      <c r="R56" s="57">
        <v>221.9</v>
      </c>
      <c r="S56" s="57">
        <v>54.5</v>
      </c>
      <c r="T56" s="57">
        <v>60.3</v>
      </c>
      <c r="U56" s="57">
        <v>63.818300000000001</v>
      </c>
      <c r="V56" s="57">
        <v>54.42</v>
      </c>
      <c r="W56" s="57">
        <v>59.625</v>
      </c>
      <c r="X56" s="57">
        <v>63.671700000000001</v>
      </c>
      <c r="Y56" s="57">
        <v>54.16</v>
      </c>
      <c r="Z56" s="57">
        <v>59.03</v>
      </c>
      <c r="AA56" s="57">
        <v>63.503300000000003</v>
      </c>
      <c r="AB56" s="57">
        <v>73.3</v>
      </c>
      <c r="AC56" s="57">
        <v>51.2</v>
      </c>
      <c r="AD56" s="57">
        <v>67.2</v>
      </c>
      <c r="AE56" s="57">
        <v>53.2</v>
      </c>
      <c r="AF56" s="64">
        <v>13.108000000000001</v>
      </c>
      <c r="AG56" s="64">
        <v>9.6092999999999993</v>
      </c>
      <c r="AH56" s="64">
        <v>17.888999999999999</v>
      </c>
      <c r="AI56" s="64">
        <v>12.369199999999999</v>
      </c>
      <c r="AJ56" s="61">
        <v>0.4548611111111111</v>
      </c>
      <c r="AK56" s="216">
        <v>100</v>
      </c>
      <c r="AL56" s="62">
        <v>171.28906434180018</v>
      </c>
      <c r="AM56" s="24" t="s">
        <v>6610</v>
      </c>
      <c r="AN56" s="216" t="s">
        <v>6009</v>
      </c>
      <c r="AO56" s="216" t="s">
        <v>6047</v>
      </c>
      <c r="AP56" s="216" t="s">
        <v>6884</v>
      </c>
      <c r="AQ56" s="216" t="s">
        <v>6885</v>
      </c>
      <c r="AR56" s="216" t="s">
        <v>6886</v>
      </c>
      <c r="AS56" s="24" t="s">
        <v>6887</v>
      </c>
      <c r="AT56" s="24" t="s">
        <v>6055</v>
      </c>
      <c r="AU56" s="24" t="s">
        <v>5984</v>
      </c>
      <c r="AV56" s="24" t="s">
        <v>6492</v>
      </c>
      <c r="AW56" s="24" t="s">
        <v>5996</v>
      </c>
      <c r="AX56" s="24" t="s">
        <v>5979</v>
      </c>
      <c r="AY56" s="24" t="s">
        <v>7055</v>
      </c>
      <c r="AZ56" s="216" t="s">
        <v>7056</v>
      </c>
      <c r="BA56" s="216" t="s">
        <v>7057</v>
      </c>
      <c r="BB56" s="57" t="s">
        <v>6898</v>
      </c>
      <c r="BC56" s="202"/>
      <c r="BD56" s="24"/>
      <c r="BE56" s="151"/>
      <c r="BG56" s="151"/>
      <c r="BI56" s="151"/>
      <c r="BL56" s="152"/>
    </row>
    <row r="57" spans="1:64" s="169" customFormat="1">
      <c r="A57" s="24">
        <v>1339</v>
      </c>
      <c r="B57" s="24" t="s">
        <v>75</v>
      </c>
      <c r="C57" s="57">
        <v>36.450000000000003</v>
      </c>
      <c r="D57" s="57">
        <v>36.85</v>
      </c>
      <c r="E57" s="57">
        <v>36.450000000000003</v>
      </c>
      <c r="F57" s="57">
        <v>36.799999999999997</v>
      </c>
      <c r="G57" s="57">
        <v>36.799999999999997</v>
      </c>
      <c r="H57" s="57">
        <v>36.9</v>
      </c>
      <c r="I57" s="57">
        <v>36.6</v>
      </c>
      <c r="J57" s="57">
        <v>36.75</v>
      </c>
      <c r="K57" s="57">
        <v>36.9</v>
      </c>
      <c r="L57" s="57">
        <v>36.950000000000003</v>
      </c>
      <c r="M57" s="57">
        <v>36.9</v>
      </c>
      <c r="N57" s="57">
        <v>36.9</v>
      </c>
      <c r="O57" s="63">
        <v>4.0816326530612197E-3</v>
      </c>
      <c r="P57" s="57">
        <v>14</v>
      </c>
      <c r="Q57" s="57">
        <v>43</v>
      </c>
      <c r="R57" s="57">
        <v>65.900000000000006</v>
      </c>
      <c r="S57" s="57">
        <v>36.700000000000003</v>
      </c>
      <c r="T57" s="57">
        <v>37.590000000000003</v>
      </c>
      <c r="U57" s="57">
        <v>38.017499999999998</v>
      </c>
      <c r="V57" s="57">
        <v>36.69</v>
      </c>
      <c r="W57" s="57">
        <v>37.505000000000003</v>
      </c>
      <c r="X57" s="57">
        <v>37.9983</v>
      </c>
      <c r="Y57" s="57">
        <v>36.69</v>
      </c>
      <c r="Z57" s="57">
        <v>37.44</v>
      </c>
      <c r="AA57" s="57">
        <v>37.980800000000002</v>
      </c>
      <c r="AB57" s="57">
        <v>46.3</v>
      </c>
      <c r="AC57" s="57">
        <v>35.65</v>
      </c>
      <c r="AD57" s="57">
        <v>38.6</v>
      </c>
      <c r="AE57" s="57">
        <v>36.200000000000003</v>
      </c>
      <c r="AF57" s="64">
        <v>27.246200000000002</v>
      </c>
      <c r="AG57" s="64">
        <v>24.950299999999999</v>
      </c>
      <c r="AH57" s="64">
        <v>33.2179</v>
      </c>
      <c r="AI57" s="64">
        <v>27.706199999999999</v>
      </c>
      <c r="AJ57" s="61">
        <v>0.4548611111111111</v>
      </c>
      <c r="AK57" s="216">
        <v>50</v>
      </c>
      <c r="AL57" s="62">
        <v>50.699058376233147</v>
      </c>
      <c r="AM57" s="24" t="s">
        <v>6934</v>
      </c>
      <c r="AN57" s="216" t="s">
        <v>6009</v>
      </c>
      <c r="AO57" s="216" t="s">
        <v>5971</v>
      </c>
      <c r="AP57" s="216" t="s">
        <v>6884</v>
      </c>
      <c r="AQ57" s="216" t="s">
        <v>6885</v>
      </c>
      <c r="AR57" s="216" t="s">
        <v>6886</v>
      </c>
      <c r="AS57" s="24" t="s">
        <v>6887</v>
      </c>
      <c r="AT57" s="24" t="s">
        <v>6055</v>
      </c>
      <c r="AU57" s="24" t="s">
        <v>6561</v>
      </c>
      <c r="AV57" s="24" t="s">
        <v>6122</v>
      </c>
      <c r="AW57" s="24" t="s">
        <v>6159</v>
      </c>
      <c r="AX57" s="24" t="s">
        <v>5979</v>
      </c>
      <c r="AY57" s="24" t="s">
        <v>6935</v>
      </c>
      <c r="AZ57" s="216" t="s">
        <v>7058</v>
      </c>
      <c r="BA57" s="216" t="s">
        <v>6893</v>
      </c>
      <c r="BB57" s="57" t="s">
        <v>5474</v>
      </c>
      <c r="BC57" s="202"/>
      <c r="BD57" s="24"/>
      <c r="BE57" s="151"/>
      <c r="BG57" s="151"/>
      <c r="BI57" s="151"/>
      <c r="BL57" s="152"/>
    </row>
    <row r="58" spans="1:64" s="169" customFormat="1">
      <c r="A58" s="24">
        <v>1340</v>
      </c>
      <c r="B58" s="24" t="s">
        <v>76</v>
      </c>
      <c r="C58" s="57">
        <v>10.199999999999999</v>
      </c>
      <c r="D58" s="57">
        <v>10.35</v>
      </c>
      <c r="E58" s="57">
        <v>10.15</v>
      </c>
      <c r="F58" s="57">
        <v>10.35</v>
      </c>
      <c r="G58" s="57">
        <v>10.25</v>
      </c>
      <c r="H58" s="57">
        <v>10.4</v>
      </c>
      <c r="I58" s="57">
        <v>10.25</v>
      </c>
      <c r="J58" s="57">
        <v>10.35</v>
      </c>
      <c r="K58" s="57">
        <v>10.25</v>
      </c>
      <c r="L58" s="57">
        <v>10.3</v>
      </c>
      <c r="M58" s="57">
        <v>10.25</v>
      </c>
      <c r="N58" s="57">
        <v>10.3</v>
      </c>
      <c r="O58" s="63">
        <v>-4.8309178743961298E-3</v>
      </c>
      <c r="P58" s="57">
        <v>23</v>
      </c>
      <c r="Q58" s="57">
        <v>39</v>
      </c>
      <c r="R58" s="57">
        <v>193.6</v>
      </c>
      <c r="S58" s="57">
        <v>10.34</v>
      </c>
      <c r="T58" s="57">
        <v>10.9375</v>
      </c>
      <c r="U58" s="57">
        <v>11.388299999999999</v>
      </c>
      <c r="V58" s="57">
        <v>10.34</v>
      </c>
      <c r="W58" s="57">
        <v>10.8825</v>
      </c>
      <c r="X58" s="57">
        <v>11.3825</v>
      </c>
      <c r="Y58" s="57">
        <v>10.3</v>
      </c>
      <c r="Z58" s="57">
        <v>10.835000000000001</v>
      </c>
      <c r="AA58" s="57">
        <v>11.3742</v>
      </c>
      <c r="AB58" s="57">
        <v>14.5</v>
      </c>
      <c r="AC58" s="57">
        <v>9.23</v>
      </c>
      <c r="AD58" s="57">
        <v>11.4</v>
      </c>
      <c r="AE58" s="57">
        <v>10</v>
      </c>
      <c r="AF58" s="64">
        <v>27.9238</v>
      </c>
      <c r="AG58" s="64">
        <v>23.2912</v>
      </c>
      <c r="AH58" s="64">
        <v>29.727</v>
      </c>
      <c r="AI58" s="64">
        <v>25.436399999999999</v>
      </c>
      <c r="AJ58" s="61">
        <v>0.4548611111111111</v>
      </c>
      <c r="AK58" s="216">
        <v>50</v>
      </c>
      <c r="AL58" s="62">
        <v>83.291310189525888</v>
      </c>
      <c r="AM58" s="24" t="s">
        <v>6551</v>
      </c>
      <c r="AN58" s="216" t="s">
        <v>6009</v>
      </c>
      <c r="AO58" s="216" t="s">
        <v>5971</v>
      </c>
      <c r="AP58" s="216" t="s">
        <v>6884</v>
      </c>
      <c r="AQ58" s="216" t="s">
        <v>6885</v>
      </c>
      <c r="AR58" s="216" t="s">
        <v>7000</v>
      </c>
      <c r="AS58" s="24" t="s">
        <v>6887</v>
      </c>
      <c r="AT58" s="24" t="s">
        <v>6126</v>
      </c>
      <c r="AU58" s="24" t="s">
        <v>6055</v>
      </c>
      <c r="AV58" s="24" t="s">
        <v>6493</v>
      </c>
      <c r="AW58" s="24" t="s">
        <v>5979</v>
      </c>
      <c r="AX58" s="24" t="s">
        <v>5979</v>
      </c>
      <c r="AY58" s="24" t="s">
        <v>7059</v>
      </c>
      <c r="AZ58" s="216" t="s">
        <v>7060</v>
      </c>
      <c r="BA58" s="216" t="s">
        <v>7043</v>
      </c>
      <c r="BB58" s="57" t="s">
        <v>6944</v>
      </c>
      <c r="BC58" s="202"/>
      <c r="BD58" s="24"/>
      <c r="BE58" s="151"/>
      <c r="BG58" s="151"/>
      <c r="BI58" s="151"/>
      <c r="BL58" s="152"/>
    </row>
    <row r="59" spans="1:64" s="169" customFormat="1">
      <c r="A59" s="24">
        <v>1341</v>
      </c>
      <c r="B59" s="24" t="s">
        <v>5774</v>
      </c>
      <c r="C59" s="57">
        <v>70.2</v>
      </c>
      <c r="D59" s="57">
        <v>70.900000000000006</v>
      </c>
      <c r="E59" s="57">
        <v>70.2</v>
      </c>
      <c r="F59" s="57">
        <v>70.900000000000006</v>
      </c>
      <c r="G59" s="57">
        <v>71.900000000000006</v>
      </c>
      <c r="H59" s="57">
        <v>71.900000000000006</v>
      </c>
      <c r="I59" s="57">
        <v>70.099999999999994</v>
      </c>
      <c r="J59" s="57">
        <v>70.900000000000006</v>
      </c>
      <c r="K59" s="57">
        <v>71</v>
      </c>
      <c r="L59" s="57">
        <v>71</v>
      </c>
      <c r="M59" s="57">
        <v>70.099999999999994</v>
      </c>
      <c r="N59" s="57">
        <v>70.900000000000006</v>
      </c>
      <c r="O59" s="63">
        <v>0</v>
      </c>
      <c r="P59" s="57">
        <v>6</v>
      </c>
      <c r="Q59" s="57">
        <v>8</v>
      </c>
      <c r="R59" s="57">
        <v>11.95</v>
      </c>
      <c r="S59" s="57">
        <v>70.7</v>
      </c>
      <c r="T59" s="57">
        <v>73.650000000000006</v>
      </c>
      <c r="U59" s="57">
        <v>78.311700000000002</v>
      </c>
      <c r="V59" s="57">
        <v>70.64</v>
      </c>
      <c r="W59" s="57">
        <v>73.36</v>
      </c>
      <c r="X59" s="57">
        <v>78.185000000000002</v>
      </c>
      <c r="Y59" s="57">
        <v>70.64</v>
      </c>
      <c r="Z59" s="57">
        <v>73.144999999999996</v>
      </c>
      <c r="AA59" s="57">
        <v>78.058300000000003</v>
      </c>
      <c r="AB59" s="57">
        <v>86.9</v>
      </c>
      <c r="AC59" s="57">
        <v>57</v>
      </c>
      <c r="AD59" s="57">
        <v>78.599999999999994</v>
      </c>
      <c r="AE59" s="57">
        <v>70</v>
      </c>
      <c r="AF59" s="64">
        <v>14.8505</v>
      </c>
      <c r="AG59" s="64">
        <v>13.846399999999999</v>
      </c>
      <c r="AH59" s="64">
        <v>16.0228</v>
      </c>
      <c r="AI59" s="64">
        <v>14.571899999999999</v>
      </c>
      <c r="AJ59" s="61">
        <v>0.4548611111111111</v>
      </c>
      <c r="AK59" s="216">
        <v>50</v>
      </c>
      <c r="AL59" s="62">
        <v>21.728167875528491</v>
      </c>
      <c r="AM59" s="24" t="s">
        <v>7061</v>
      </c>
      <c r="AN59" s="216" t="s">
        <v>6009</v>
      </c>
      <c r="AO59" s="216" t="s">
        <v>6047</v>
      </c>
      <c r="AP59" s="216" t="s">
        <v>6884</v>
      </c>
      <c r="AQ59" s="216" t="s">
        <v>6885</v>
      </c>
      <c r="AR59" s="216" t="s">
        <v>6886</v>
      </c>
      <c r="AS59" s="24" t="s">
        <v>6968</v>
      </c>
      <c r="AT59" s="24" t="s">
        <v>6493</v>
      </c>
      <c r="AU59" s="24" t="s">
        <v>6017</v>
      </c>
      <c r="AV59" s="24" t="s">
        <v>6748</v>
      </c>
      <c r="AW59" s="24" t="s">
        <v>5979</v>
      </c>
      <c r="AX59" s="24" t="s">
        <v>6084</v>
      </c>
      <c r="AY59" s="24" t="s">
        <v>6935</v>
      </c>
      <c r="AZ59" s="216" t="s">
        <v>7062</v>
      </c>
      <c r="BA59" s="216" t="s">
        <v>6948</v>
      </c>
      <c r="BB59" s="57" t="s">
        <v>6944</v>
      </c>
      <c r="BC59" s="202"/>
      <c r="BD59" s="24"/>
      <c r="BE59" s="151"/>
      <c r="BG59" s="151"/>
      <c r="BI59" s="151"/>
      <c r="BL59" s="152"/>
    </row>
    <row r="60" spans="1:64" s="169" customFormat="1">
      <c r="A60" s="24">
        <v>1342</v>
      </c>
      <c r="B60" s="24" t="s">
        <v>5747</v>
      </c>
      <c r="C60" s="57">
        <v>50.5</v>
      </c>
      <c r="D60" s="57">
        <v>51.2</v>
      </c>
      <c r="E60" s="57">
        <v>50.5</v>
      </c>
      <c r="F60" s="57">
        <v>51</v>
      </c>
      <c r="G60" s="57">
        <v>51.1</v>
      </c>
      <c r="H60" s="57">
        <v>51.1</v>
      </c>
      <c r="I60" s="57">
        <v>50.8</v>
      </c>
      <c r="J60" s="57">
        <v>50.8</v>
      </c>
      <c r="K60" s="57">
        <v>51.4</v>
      </c>
      <c r="L60" s="57">
        <v>51.4</v>
      </c>
      <c r="M60" s="57">
        <v>51.3</v>
      </c>
      <c r="N60" s="57">
        <v>51.3</v>
      </c>
      <c r="O60" s="63">
        <v>9.8425196850393699E-3</v>
      </c>
      <c r="P60" s="57">
        <v>3</v>
      </c>
      <c r="Q60" s="57">
        <v>14</v>
      </c>
      <c r="R60" s="57">
        <v>27.9</v>
      </c>
      <c r="S60" s="57">
        <v>51.32</v>
      </c>
      <c r="T60" s="57">
        <v>53.055</v>
      </c>
      <c r="U60" s="57">
        <v>53.67</v>
      </c>
      <c r="V60" s="57">
        <v>51.14</v>
      </c>
      <c r="W60" s="57">
        <v>52.87</v>
      </c>
      <c r="X60" s="57">
        <v>53.61</v>
      </c>
      <c r="Y60" s="57">
        <v>51</v>
      </c>
      <c r="Z60" s="57">
        <v>52.78</v>
      </c>
      <c r="AA60" s="57">
        <v>53.5533</v>
      </c>
      <c r="AB60" s="57">
        <v>68.7</v>
      </c>
      <c r="AC60" s="57">
        <v>48.7</v>
      </c>
      <c r="AD60" s="57">
        <v>54.9</v>
      </c>
      <c r="AE60" s="57">
        <v>50.5</v>
      </c>
      <c r="AF60" s="64">
        <v>10.392899999999999</v>
      </c>
      <c r="AG60" s="64">
        <v>12.949199999999999</v>
      </c>
      <c r="AH60" s="64">
        <v>15.817500000000001</v>
      </c>
      <c r="AI60" s="64">
        <v>13.9053</v>
      </c>
      <c r="AJ60" s="61">
        <v>0.4548611111111111</v>
      </c>
      <c r="AK60" s="216">
        <v>50</v>
      </c>
      <c r="AL60" s="62">
        <v>10.864083937764246</v>
      </c>
      <c r="AM60" s="24" t="s">
        <v>7063</v>
      </c>
      <c r="AN60" s="216" t="s">
        <v>6337</v>
      </c>
      <c r="AO60" s="216" t="s">
        <v>6047</v>
      </c>
      <c r="AP60" s="216" t="s">
        <v>6884</v>
      </c>
      <c r="AQ60" s="216" t="s">
        <v>6885</v>
      </c>
      <c r="AR60" s="216" t="s">
        <v>6886</v>
      </c>
      <c r="AS60" s="24" t="s">
        <v>6917</v>
      </c>
      <c r="AT60" s="24" t="s">
        <v>6055</v>
      </c>
      <c r="AU60" s="24" t="s">
        <v>6518</v>
      </c>
      <c r="AV60" s="24" t="s">
        <v>6518</v>
      </c>
      <c r="AW60" s="24" t="s">
        <v>5979</v>
      </c>
      <c r="AX60" s="24" t="s">
        <v>5979</v>
      </c>
      <c r="AY60" s="24" t="s">
        <v>7064</v>
      </c>
      <c r="AZ60" s="216" t="s">
        <v>7058</v>
      </c>
      <c r="BA60" s="216" t="s">
        <v>6974</v>
      </c>
      <c r="BB60" s="57" t="s">
        <v>6898</v>
      </c>
      <c r="BC60" s="202"/>
      <c r="BD60" s="24"/>
      <c r="BE60" s="151"/>
      <c r="BG60" s="151"/>
      <c r="BI60" s="151"/>
      <c r="BL60" s="152"/>
    </row>
    <row r="61" spans="1:64" s="169" customFormat="1">
      <c r="A61" s="24">
        <v>1402</v>
      </c>
      <c r="B61" s="24" t="s">
        <v>77</v>
      </c>
      <c r="C61" s="57">
        <v>28.55</v>
      </c>
      <c r="D61" s="57">
        <v>28.95</v>
      </c>
      <c r="E61" s="57">
        <v>28.55</v>
      </c>
      <c r="F61" s="57">
        <v>28.9</v>
      </c>
      <c r="G61" s="57">
        <v>29</v>
      </c>
      <c r="H61" s="57">
        <v>29.4</v>
      </c>
      <c r="I61" s="57">
        <v>28.85</v>
      </c>
      <c r="J61" s="57">
        <v>29.4</v>
      </c>
      <c r="K61" s="57">
        <v>29.4</v>
      </c>
      <c r="L61" s="57">
        <v>29.45</v>
      </c>
      <c r="M61" s="57">
        <v>29.15</v>
      </c>
      <c r="N61" s="57">
        <v>29.2</v>
      </c>
      <c r="O61" s="63">
        <v>-6.8027210884353704E-3</v>
      </c>
      <c r="P61" s="57">
        <v>1481</v>
      </c>
      <c r="Q61" s="57">
        <v>4513</v>
      </c>
      <c r="R61" s="57">
        <v>7157.85</v>
      </c>
      <c r="S61" s="57">
        <v>28.58</v>
      </c>
      <c r="T61" s="57">
        <v>29.785</v>
      </c>
      <c r="U61" s="57">
        <v>31.374199999999998</v>
      </c>
      <c r="V61" s="57">
        <v>28.75</v>
      </c>
      <c r="W61" s="57">
        <v>29.68</v>
      </c>
      <c r="X61" s="57">
        <v>31.3367</v>
      </c>
      <c r="Y61" s="57">
        <v>28.82</v>
      </c>
      <c r="Z61" s="57">
        <v>29.59</v>
      </c>
      <c r="AA61" s="57">
        <v>31.291699999999999</v>
      </c>
      <c r="AB61" s="57">
        <v>35.549999999999997</v>
      </c>
      <c r="AC61" s="57">
        <v>24.7</v>
      </c>
      <c r="AD61" s="57">
        <v>31.45</v>
      </c>
      <c r="AE61" s="57">
        <v>28.15</v>
      </c>
      <c r="AF61" s="64">
        <v>31.912600000000001</v>
      </c>
      <c r="AG61" s="64">
        <v>23.982500000000002</v>
      </c>
      <c r="AH61" s="64">
        <v>39.223799999999997</v>
      </c>
      <c r="AI61" s="64">
        <v>29.062899999999999</v>
      </c>
      <c r="AJ61" s="61">
        <v>0.4548611111111111</v>
      </c>
      <c r="AK61" s="216">
        <v>1500</v>
      </c>
      <c r="AL61" s="62">
        <v>2799.6569499572402</v>
      </c>
      <c r="AM61" s="24" t="s">
        <v>6537</v>
      </c>
      <c r="AN61" s="216" t="s">
        <v>6009</v>
      </c>
      <c r="AO61" s="216" t="s">
        <v>5971</v>
      </c>
      <c r="AP61" s="216" t="s">
        <v>6884</v>
      </c>
      <c r="AQ61" s="216" t="s">
        <v>6885</v>
      </c>
      <c r="AR61" s="216" t="s">
        <v>6886</v>
      </c>
      <c r="AS61" s="24" t="s">
        <v>6887</v>
      </c>
      <c r="AT61" s="24" t="s">
        <v>6055</v>
      </c>
      <c r="AU61" s="24" t="s">
        <v>6126</v>
      </c>
      <c r="AV61" s="24" t="s">
        <v>5984</v>
      </c>
      <c r="AW61" s="24" t="s">
        <v>5990</v>
      </c>
      <c r="AX61" s="24" t="s">
        <v>5990</v>
      </c>
      <c r="AY61" s="24" t="s">
        <v>7065</v>
      </c>
      <c r="AZ61" s="216" t="s">
        <v>7066</v>
      </c>
      <c r="BA61" s="216" t="s">
        <v>7067</v>
      </c>
      <c r="BB61" s="57" t="s">
        <v>5474</v>
      </c>
      <c r="BC61" s="202"/>
      <c r="BD61" s="24"/>
      <c r="BE61" s="151"/>
      <c r="BG61" s="151"/>
      <c r="BI61" s="151"/>
      <c r="BL61" s="152"/>
    </row>
    <row r="62" spans="1:64" s="169" customFormat="1">
      <c r="A62" s="24">
        <v>1409</v>
      </c>
      <c r="B62" s="24" t="s">
        <v>78</v>
      </c>
      <c r="C62" s="57">
        <v>19.55</v>
      </c>
      <c r="D62" s="57">
        <v>19.95</v>
      </c>
      <c r="E62" s="57">
        <v>19.45</v>
      </c>
      <c r="F62" s="57">
        <v>19.850000000000001</v>
      </c>
      <c r="G62" s="57">
        <v>19.899999999999999</v>
      </c>
      <c r="H62" s="57">
        <v>20.45</v>
      </c>
      <c r="I62" s="57">
        <v>19.8</v>
      </c>
      <c r="J62" s="57">
        <v>20.3</v>
      </c>
      <c r="K62" s="57">
        <v>20.399999999999999</v>
      </c>
      <c r="L62" s="57">
        <v>20.5</v>
      </c>
      <c r="M62" s="57">
        <v>20.149999999999999</v>
      </c>
      <c r="N62" s="57">
        <v>20.3</v>
      </c>
      <c r="O62" s="63">
        <v>0</v>
      </c>
      <c r="P62" s="57">
        <v>2476</v>
      </c>
      <c r="Q62" s="57">
        <v>6092</v>
      </c>
      <c r="R62" s="57">
        <v>4263.3500000000004</v>
      </c>
      <c r="S62" s="57">
        <v>19.61</v>
      </c>
      <c r="T62" s="57">
        <v>20.18</v>
      </c>
      <c r="U62" s="57">
        <v>21.208300000000001</v>
      </c>
      <c r="V62" s="57">
        <v>19.77</v>
      </c>
      <c r="W62" s="57">
        <v>20.182500000000001</v>
      </c>
      <c r="X62" s="57">
        <v>21.1875</v>
      </c>
      <c r="Y62" s="57">
        <v>19.86</v>
      </c>
      <c r="Z62" s="57">
        <v>20.190000000000001</v>
      </c>
      <c r="AA62" s="57">
        <v>21.16</v>
      </c>
      <c r="AB62" s="57">
        <v>26.4</v>
      </c>
      <c r="AC62" s="57">
        <v>10.6</v>
      </c>
      <c r="AD62" s="57">
        <v>20.95</v>
      </c>
      <c r="AE62" s="57">
        <v>18.899999999999999</v>
      </c>
      <c r="AF62" s="64">
        <v>52.381799999999998</v>
      </c>
      <c r="AG62" s="64">
        <v>37.003799999999998</v>
      </c>
      <c r="AH62" s="64">
        <v>64.087900000000005</v>
      </c>
      <c r="AI62" s="64">
        <v>46.031799999999997</v>
      </c>
      <c r="AJ62" s="61">
        <v>0.4548611111111111</v>
      </c>
      <c r="AK62" s="216">
        <v>2500</v>
      </c>
      <c r="AL62" s="62">
        <v>4490.7417725123114</v>
      </c>
      <c r="AM62" s="24" t="s">
        <v>6106</v>
      </c>
      <c r="AN62" s="216" t="s">
        <v>6009</v>
      </c>
      <c r="AO62" s="216" t="s">
        <v>5961</v>
      </c>
      <c r="AP62" s="216" t="s">
        <v>6884</v>
      </c>
      <c r="AQ62" s="216" t="s">
        <v>6900</v>
      </c>
      <c r="AR62" s="216" t="s">
        <v>6886</v>
      </c>
      <c r="AS62" s="24" t="s">
        <v>5474</v>
      </c>
      <c r="AT62" s="24" t="s">
        <v>6016</v>
      </c>
      <c r="AU62" s="24" t="s">
        <v>6016</v>
      </c>
      <c r="AV62" s="24" t="s">
        <v>5984</v>
      </c>
      <c r="AW62" s="24" t="s">
        <v>5991</v>
      </c>
      <c r="AX62" s="24" t="s">
        <v>5986</v>
      </c>
      <c r="AY62" s="24" t="s">
        <v>7068</v>
      </c>
      <c r="AZ62" s="216" t="s">
        <v>7069</v>
      </c>
      <c r="BA62" s="216" t="s">
        <v>7070</v>
      </c>
      <c r="BB62" s="57" t="s">
        <v>7017</v>
      </c>
      <c r="BC62" s="202"/>
      <c r="BD62" s="24"/>
      <c r="BE62" s="151"/>
      <c r="BG62" s="151"/>
      <c r="BI62" s="151"/>
      <c r="BL62" s="152"/>
    </row>
    <row r="63" spans="1:64" s="169" customFormat="1">
      <c r="A63" s="24">
        <v>1410</v>
      </c>
      <c r="B63" s="24" t="s">
        <v>79</v>
      </c>
      <c r="C63" s="57">
        <v>34</v>
      </c>
      <c r="D63" s="57">
        <v>34.200000000000003</v>
      </c>
      <c r="E63" s="57">
        <v>34</v>
      </c>
      <c r="F63" s="57">
        <v>34.200000000000003</v>
      </c>
      <c r="G63" s="57">
        <v>34</v>
      </c>
      <c r="H63" s="57">
        <v>34.1</v>
      </c>
      <c r="I63" s="57">
        <v>34</v>
      </c>
      <c r="J63" s="57">
        <v>34.1</v>
      </c>
      <c r="K63" s="57">
        <v>34.200000000000003</v>
      </c>
      <c r="L63" s="57">
        <v>34.200000000000003</v>
      </c>
      <c r="M63" s="57">
        <v>34.200000000000003</v>
      </c>
      <c r="N63" s="57">
        <v>34.200000000000003</v>
      </c>
      <c r="O63" s="63">
        <v>2.9325513196480899E-3</v>
      </c>
      <c r="P63" s="57">
        <v>1</v>
      </c>
      <c r="Q63" s="57">
        <v>12</v>
      </c>
      <c r="R63" s="57">
        <v>9.9</v>
      </c>
      <c r="S63" s="57">
        <v>34.06</v>
      </c>
      <c r="T63" s="57">
        <v>34.087499999999999</v>
      </c>
      <c r="U63" s="57">
        <v>34.432200000000002</v>
      </c>
      <c r="V63" s="57">
        <v>34.08</v>
      </c>
      <c r="W63" s="57">
        <v>34.102499999999999</v>
      </c>
      <c r="X63" s="57">
        <v>34.423699999999997</v>
      </c>
      <c r="Y63" s="57">
        <v>34.1</v>
      </c>
      <c r="Z63" s="57">
        <v>34.104999999999997</v>
      </c>
      <c r="AA63" s="57">
        <v>34.413600000000002</v>
      </c>
      <c r="AB63" s="57">
        <v>40.75</v>
      </c>
      <c r="AC63" s="57">
        <v>0</v>
      </c>
      <c r="AD63" s="57">
        <v>34.299999999999997</v>
      </c>
      <c r="AE63" s="57">
        <v>33.65</v>
      </c>
      <c r="AF63" s="64">
        <v>64.327799999999996</v>
      </c>
      <c r="AG63" s="64">
        <v>64.552599999999998</v>
      </c>
      <c r="AH63" s="64">
        <v>72.051900000000003</v>
      </c>
      <c r="AI63" s="64">
        <v>67.052400000000006</v>
      </c>
      <c r="AJ63" s="61">
        <v>0.4548611111111111</v>
      </c>
      <c r="AK63" s="216">
        <v>50</v>
      </c>
      <c r="AL63" s="62">
        <v>3.6213613125880819</v>
      </c>
      <c r="AM63" s="24" t="s">
        <v>7071</v>
      </c>
      <c r="AN63" s="216" t="s">
        <v>5981</v>
      </c>
      <c r="AO63" s="216" t="s">
        <v>5961</v>
      </c>
      <c r="AP63" s="216" t="s">
        <v>6884</v>
      </c>
      <c r="AQ63" s="216" t="s">
        <v>6900</v>
      </c>
      <c r="AR63" s="216" t="s">
        <v>6886</v>
      </c>
      <c r="AS63" s="24" t="s">
        <v>6927</v>
      </c>
      <c r="AT63" s="24" t="s">
        <v>6493</v>
      </c>
      <c r="AU63" s="24" t="s">
        <v>6493</v>
      </c>
      <c r="AV63" s="24" t="s">
        <v>6577</v>
      </c>
      <c r="AW63" s="24" t="s">
        <v>5979</v>
      </c>
      <c r="AX63" s="24" t="s">
        <v>5979</v>
      </c>
      <c r="AY63" s="24" t="s">
        <v>7039</v>
      </c>
      <c r="AZ63" s="216" t="s">
        <v>7072</v>
      </c>
      <c r="BA63" s="216" t="s">
        <v>7012</v>
      </c>
      <c r="BB63" s="57" t="s">
        <v>6903</v>
      </c>
      <c r="BC63" s="202"/>
      <c r="BD63" s="24"/>
      <c r="BE63" s="151"/>
      <c r="BG63" s="151"/>
      <c r="BI63" s="151"/>
      <c r="BL63" s="152"/>
    </row>
    <row r="64" spans="1:64" s="169" customFormat="1">
      <c r="A64" s="24">
        <v>1413</v>
      </c>
      <c r="B64" s="24" t="s">
        <v>80</v>
      </c>
      <c r="C64" s="57">
        <v>10.199999999999999</v>
      </c>
      <c r="D64" s="57">
        <v>10.6</v>
      </c>
      <c r="E64" s="57">
        <v>10.1</v>
      </c>
      <c r="F64" s="57">
        <v>10.4</v>
      </c>
      <c r="G64" s="57">
        <v>10.4</v>
      </c>
      <c r="H64" s="57">
        <v>10.4</v>
      </c>
      <c r="I64" s="57">
        <v>10.199999999999999</v>
      </c>
      <c r="J64" s="57">
        <v>10.25</v>
      </c>
      <c r="K64" s="57">
        <v>10.15</v>
      </c>
      <c r="L64" s="57">
        <v>10.3</v>
      </c>
      <c r="M64" s="57">
        <v>10.1</v>
      </c>
      <c r="N64" s="57">
        <v>10.25</v>
      </c>
      <c r="O64" s="63">
        <v>0</v>
      </c>
      <c r="P64" s="57">
        <v>32</v>
      </c>
      <c r="Q64" s="57">
        <v>39</v>
      </c>
      <c r="R64" s="57">
        <v>185.25</v>
      </c>
      <c r="S64" s="57">
        <v>10.38</v>
      </c>
      <c r="T64" s="57">
        <v>10.53</v>
      </c>
      <c r="U64" s="57">
        <v>11.17</v>
      </c>
      <c r="V64" s="57">
        <v>10.37</v>
      </c>
      <c r="W64" s="57">
        <v>10.4925</v>
      </c>
      <c r="X64" s="57">
        <v>11.1433</v>
      </c>
      <c r="Y64" s="57">
        <v>10.32</v>
      </c>
      <c r="Z64" s="57">
        <v>10.465</v>
      </c>
      <c r="AA64" s="57">
        <v>11.112500000000001</v>
      </c>
      <c r="AB64" s="57">
        <v>14.8</v>
      </c>
      <c r="AC64" s="57">
        <v>7.8</v>
      </c>
      <c r="AD64" s="57">
        <v>11.1</v>
      </c>
      <c r="AE64" s="57">
        <v>9.9</v>
      </c>
      <c r="AF64" s="64">
        <v>43.021599999999999</v>
      </c>
      <c r="AG64" s="64">
        <v>42.389099999999999</v>
      </c>
      <c r="AH64" s="64">
        <v>40.347700000000003</v>
      </c>
      <c r="AI64" s="64">
        <v>41.708599999999997</v>
      </c>
      <c r="AJ64" s="61">
        <v>0.4548611111111111</v>
      </c>
      <c r="AK64" s="216">
        <v>50</v>
      </c>
      <c r="AL64" s="62">
        <v>115.88356200281862</v>
      </c>
      <c r="AM64" s="24" t="s">
        <v>6245</v>
      </c>
      <c r="AN64" s="216" t="s">
        <v>5960</v>
      </c>
      <c r="AO64" s="216" t="s">
        <v>5971</v>
      </c>
      <c r="AP64" s="216" t="s">
        <v>6884</v>
      </c>
      <c r="AQ64" s="216" t="s">
        <v>6885</v>
      </c>
      <c r="AR64" s="216" t="s">
        <v>6916</v>
      </c>
      <c r="AS64" s="24" t="s">
        <v>5474</v>
      </c>
      <c r="AT64" s="24" t="s">
        <v>6016</v>
      </c>
      <c r="AU64" s="24" t="s">
        <v>6017</v>
      </c>
      <c r="AV64" s="24" t="s">
        <v>6016</v>
      </c>
      <c r="AW64" s="24" t="s">
        <v>5991</v>
      </c>
      <c r="AX64" s="24" t="s">
        <v>5991</v>
      </c>
      <c r="AY64" s="24" t="s">
        <v>7055</v>
      </c>
      <c r="AZ64" s="216" t="s">
        <v>7073</v>
      </c>
      <c r="BA64" s="216" t="s">
        <v>6937</v>
      </c>
      <c r="BB64" s="57" t="s">
        <v>5474</v>
      </c>
      <c r="BC64" s="202"/>
      <c r="BD64" s="24"/>
      <c r="BE64" s="151"/>
      <c r="BG64" s="151"/>
      <c r="BI64" s="151"/>
      <c r="BL64" s="152"/>
    </row>
    <row r="65" spans="1:64" s="169" customFormat="1">
      <c r="A65" s="24">
        <v>1414</v>
      </c>
      <c r="B65" s="24" t="s">
        <v>81</v>
      </c>
      <c r="C65" s="57">
        <v>13.7</v>
      </c>
      <c r="D65" s="57">
        <v>14.4</v>
      </c>
      <c r="E65" s="57">
        <v>13.7</v>
      </c>
      <c r="F65" s="57">
        <v>14.3</v>
      </c>
      <c r="G65" s="57">
        <v>14.3</v>
      </c>
      <c r="H65" s="57">
        <v>14.5</v>
      </c>
      <c r="I65" s="57">
        <v>13.95</v>
      </c>
      <c r="J65" s="57">
        <v>14.2</v>
      </c>
      <c r="K65" s="57">
        <v>14.1</v>
      </c>
      <c r="L65" s="57">
        <v>14.4</v>
      </c>
      <c r="M65" s="57">
        <v>14.1</v>
      </c>
      <c r="N65" s="57">
        <v>14.4</v>
      </c>
      <c r="O65" s="63">
        <v>1.4084507042253501E-2</v>
      </c>
      <c r="P65" s="57">
        <v>96</v>
      </c>
      <c r="Q65" s="57">
        <v>422</v>
      </c>
      <c r="R65" s="57">
        <v>652.6</v>
      </c>
      <c r="S65" s="57">
        <v>13.87</v>
      </c>
      <c r="T65" s="57">
        <v>14.95</v>
      </c>
      <c r="U65" s="57">
        <v>16.529199999999999</v>
      </c>
      <c r="V65" s="57">
        <v>13.96</v>
      </c>
      <c r="W65" s="57">
        <v>14.887499999999999</v>
      </c>
      <c r="X65" s="57">
        <v>16.469200000000001</v>
      </c>
      <c r="Y65" s="57">
        <v>14.02</v>
      </c>
      <c r="Z65" s="57">
        <v>14.85</v>
      </c>
      <c r="AA65" s="57">
        <v>16.408300000000001</v>
      </c>
      <c r="AB65" s="57">
        <v>25</v>
      </c>
      <c r="AC65" s="57">
        <v>7.7</v>
      </c>
      <c r="AD65" s="57">
        <v>16.5</v>
      </c>
      <c r="AE65" s="57">
        <v>12.95</v>
      </c>
      <c r="AF65" s="64">
        <v>39.471299999999999</v>
      </c>
      <c r="AG65" s="64">
        <v>28.4499</v>
      </c>
      <c r="AH65" s="64">
        <v>47.795699999999997</v>
      </c>
      <c r="AI65" s="64">
        <v>34.898499999999999</v>
      </c>
      <c r="AJ65" s="61">
        <v>0.4548611111111111</v>
      </c>
      <c r="AK65" s="216">
        <v>100</v>
      </c>
      <c r="AL65" s="62">
        <v>208.14873641535212</v>
      </c>
      <c r="AM65" s="24" t="s">
        <v>6551</v>
      </c>
      <c r="AN65" s="216" t="s">
        <v>6009</v>
      </c>
      <c r="AO65" s="216" t="s">
        <v>5971</v>
      </c>
      <c r="AP65" s="216" t="s">
        <v>6884</v>
      </c>
      <c r="AQ65" s="216" t="s">
        <v>6885</v>
      </c>
      <c r="AR65" s="216" t="s">
        <v>6886</v>
      </c>
      <c r="AS65" s="24" t="s">
        <v>5474</v>
      </c>
      <c r="AT65" s="24" t="s">
        <v>6013</v>
      </c>
      <c r="AU65" s="24" t="s">
        <v>5974</v>
      </c>
      <c r="AV65" s="24" t="s">
        <v>6493</v>
      </c>
      <c r="AW65" s="24" t="s">
        <v>5979</v>
      </c>
      <c r="AX65" s="24" t="s">
        <v>5979</v>
      </c>
      <c r="AY65" s="24" t="s">
        <v>7074</v>
      </c>
      <c r="AZ65" s="216" t="s">
        <v>6892</v>
      </c>
      <c r="BA65" s="216" t="s">
        <v>7075</v>
      </c>
      <c r="BB65" s="57" t="s">
        <v>5474</v>
      </c>
      <c r="BC65" s="202"/>
      <c r="BD65" s="24"/>
      <c r="BE65" s="151"/>
      <c r="BG65" s="151"/>
      <c r="BI65" s="151"/>
      <c r="BL65" s="152"/>
    </row>
    <row r="66" spans="1:64" s="169" customFormat="1">
      <c r="A66" s="24">
        <v>1416</v>
      </c>
      <c r="B66" s="24" t="s">
        <v>82</v>
      </c>
      <c r="C66" s="57">
        <v>10.199999999999999</v>
      </c>
      <c r="D66" s="57">
        <v>10.25</v>
      </c>
      <c r="E66" s="57">
        <v>10.15</v>
      </c>
      <c r="F66" s="57">
        <v>10.199999999999999</v>
      </c>
      <c r="G66" s="57">
        <v>10.199999999999999</v>
      </c>
      <c r="H66" s="57">
        <v>10.199999999999999</v>
      </c>
      <c r="I66" s="57">
        <v>10.1</v>
      </c>
      <c r="J66" s="57">
        <v>10.199999999999999</v>
      </c>
      <c r="K66" s="57">
        <v>10.199999999999999</v>
      </c>
      <c r="L66" s="57">
        <v>10.25</v>
      </c>
      <c r="M66" s="57">
        <v>10.15</v>
      </c>
      <c r="N66" s="57">
        <v>10.199999999999999</v>
      </c>
      <c r="O66" s="63">
        <v>0</v>
      </c>
      <c r="P66" s="57">
        <v>84</v>
      </c>
      <c r="Q66" s="57">
        <v>105</v>
      </c>
      <c r="R66" s="57">
        <v>481.8</v>
      </c>
      <c r="S66" s="57">
        <v>10.15</v>
      </c>
      <c r="T66" s="57">
        <v>10.17</v>
      </c>
      <c r="U66" s="57">
        <v>10.761699999999999</v>
      </c>
      <c r="V66" s="57">
        <v>10.17</v>
      </c>
      <c r="W66" s="57">
        <v>10.16</v>
      </c>
      <c r="X66" s="57">
        <v>10.746700000000001</v>
      </c>
      <c r="Y66" s="57">
        <v>10.17</v>
      </c>
      <c r="Z66" s="57">
        <v>10.16</v>
      </c>
      <c r="AA66" s="57">
        <v>10.73</v>
      </c>
      <c r="AB66" s="57">
        <v>14.9</v>
      </c>
      <c r="AC66" s="57">
        <v>9.8000000000000007</v>
      </c>
      <c r="AD66" s="57">
        <v>10.6</v>
      </c>
      <c r="AE66" s="57">
        <v>9.98</v>
      </c>
      <c r="AF66" s="64">
        <v>55.432000000000002</v>
      </c>
      <c r="AG66" s="64">
        <v>42.633000000000003</v>
      </c>
      <c r="AH66" s="64">
        <v>59.871299999999998</v>
      </c>
      <c r="AI66" s="64">
        <v>48.379100000000001</v>
      </c>
      <c r="AJ66" s="61">
        <v>0.4548611111111111</v>
      </c>
      <c r="AK66" s="216">
        <v>100</v>
      </c>
      <c r="AL66" s="62">
        <v>182.13014436343309</v>
      </c>
      <c r="AM66" s="24" t="s">
        <v>6243</v>
      </c>
      <c r="AN66" s="216" t="s">
        <v>6009</v>
      </c>
      <c r="AO66" s="216" t="s">
        <v>5961</v>
      </c>
      <c r="AP66" s="216" t="s">
        <v>6884</v>
      </c>
      <c r="AQ66" s="216" t="s">
        <v>6900</v>
      </c>
      <c r="AR66" s="216" t="s">
        <v>6886</v>
      </c>
      <c r="AS66" s="24" t="s">
        <v>6894</v>
      </c>
      <c r="AT66" s="24" t="s">
        <v>6121</v>
      </c>
      <c r="AU66" s="24" t="s">
        <v>6650</v>
      </c>
      <c r="AV66" s="24" t="s">
        <v>6121</v>
      </c>
      <c r="AW66" s="24" t="s">
        <v>5970</v>
      </c>
      <c r="AX66" s="24" t="s">
        <v>5970</v>
      </c>
      <c r="AY66" s="24" t="s">
        <v>6935</v>
      </c>
      <c r="AZ66" s="216" t="s">
        <v>6953</v>
      </c>
      <c r="BA66" s="216" t="s">
        <v>6948</v>
      </c>
      <c r="BB66" s="57" t="s">
        <v>7003</v>
      </c>
      <c r="BC66" s="202"/>
      <c r="BD66" s="24"/>
      <c r="BE66" s="151"/>
      <c r="BG66" s="151"/>
      <c r="BI66" s="151"/>
      <c r="BL66" s="152"/>
    </row>
    <row r="67" spans="1:64" s="169" customFormat="1">
      <c r="A67" s="24">
        <v>1417</v>
      </c>
      <c r="B67" s="24" t="s">
        <v>83</v>
      </c>
      <c r="C67" s="57">
        <v>13.1</v>
      </c>
      <c r="D67" s="57">
        <v>13.55</v>
      </c>
      <c r="E67" s="57">
        <v>13.1</v>
      </c>
      <c r="F67" s="57">
        <v>13.4</v>
      </c>
      <c r="G67" s="57">
        <v>13.5</v>
      </c>
      <c r="H67" s="57">
        <v>13.5</v>
      </c>
      <c r="I67" s="57">
        <v>13.2</v>
      </c>
      <c r="J67" s="57">
        <v>13.3</v>
      </c>
      <c r="K67" s="57">
        <v>13.3</v>
      </c>
      <c r="L67" s="57">
        <v>13.45</v>
      </c>
      <c r="M67" s="57">
        <v>13.3</v>
      </c>
      <c r="N67" s="57">
        <v>13.4</v>
      </c>
      <c r="O67" s="63">
        <v>7.5187969924812E-3</v>
      </c>
      <c r="P67" s="57">
        <v>92</v>
      </c>
      <c r="Q67" s="57">
        <v>331</v>
      </c>
      <c r="R67" s="57">
        <v>483.6</v>
      </c>
      <c r="S67" s="57">
        <v>13.21</v>
      </c>
      <c r="T67" s="57">
        <v>14.327500000000001</v>
      </c>
      <c r="U67" s="57">
        <v>15.2075</v>
      </c>
      <c r="V67" s="57">
        <v>13.25</v>
      </c>
      <c r="W67" s="57">
        <v>14.237500000000001</v>
      </c>
      <c r="X67" s="57">
        <v>15.1675</v>
      </c>
      <c r="Y67" s="57">
        <v>13.22</v>
      </c>
      <c r="Z67" s="57">
        <v>14.16</v>
      </c>
      <c r="AA67" s="57">
        <v>15.1158</v>
      </c>
      <c r="AB67" s="57">
        <v>18.3</v>
      </c>
      <c r="AC67" s="57">
        <v>9.3000000000000007</v>
      </c>
      <c r="AD67" s="57">
        <v>15.25</v>
      </c>
      <c r="AE67" s="57">
        <v>12.85</v>
      </c>
      <c r="AF67" s="64">
        <v>18.959199999999999</v>
      </c>
      <c r="AG67" s="64">
        <v>14.5976</v>
      </c>
      <c r="AH67" s="64">
        <v>24.467400000000001</v>
      </c>
      <c r="AI67" s="64">
        <v>17.887499999999999</v>
      </c>
      <c r="AJ67" s="61">
        <v>0.4548611111111111</v>
      </c>
      <c r="AK67" s="216">
        <v>100</v>
      </c>
      <c r="AL67" s="62">
        <v>199.47587239804579</v>
      </c>
      <c r="AM67" s="24" t="s">
        <v>6054</v>
      </c>
      <c r="AN67" s="216" t="s">
        <v>6009</v>
      </c>
      <c r="AO67" s="216" t="s">
        <v>6007</v>
      </c>
      <c r="AP67" s="216" t="s">
        <v>6884</v>
      </c>
      <c r="AQ67" s="216" t="s">
        <v>6885</v>
      </c>
      <c r="AR67" s="216" t="s">
        <v>6886</v>
      </c>
      <c r="AS67" s="24" t="s">
        <v>5474</v>
      </c>
      <c r="AT67" s="24" t="s">
        <v>6055</v>
      </c>
      <c r="AU67" s="24" t="s">
        <v>6017</v>
      </c>
      <c r="AV67" s="24" t="s">
        <v>6055</v>
      </c>
      <c r="AW67" s="24" t="s">
        <v>5991</v>
      </c>
      <c r="AX67" s="24" t="s">
        <v>5979</v>
      </c>
      <c r="AY67" s="24" t="s">
        <v>7076</v>
      </c>
      <c r="AZ67" s="216" t="s">
        <v>7077</v>
      </c>
      <c r="BA67" s="216" t="s">
        <v>7078</v>
      </c>
      <c r="BB67" s="57" t="s">
        <v>5474</v>
      </c>
      <c r="BC67" s="202"/>
      <c r="BD67" s="24"/>
      <c r="BE67" s="151"/>
      <c r="BG67" s="151"/>
      <c r="BI67" s="151"/>
      <c r="BL67" s="152"/>
    </row>
    <row r="68" spans="1:64" s="169" customFormat="1">
      <c r="A68" s="24">
        <v>1419</v>
      </c>
      <c r="B68" s="24" t="s">
        <v>85</v>
      </c>
      <c r="C68" s="57">
        <v>40.9</v>
      </c>
      <c r="D68" s="57">
        <v>41.15</v>
      </c>
      <c r="E68" s="57">
        <v>40.9</v>
      </c>
      <c r="F68" s="57">
        <v>41.15</v>
      </c>
      <c r="G68" s="57">
        <v>41.05</v>
      </c>
      <c r="H68" s="57">
        <v>41.2</v>
      </c>
      <c r="I68" s="57">
        <v>41.05</v>
      </c>
      <c r="J68" s="57">
        <v>41.2</v>
      </c>
      <c r="K68" s="57">
        <v>41.2</v>
      </c>
      <c r="L68" s="57">
        <v>41.2</v>
      </c>
      <c r="M68" s="57">
        <v>40.950000000000003</v>
      </c>
      <c r="N68" s="57">
        <v>41</v>
      </c>
      <c r="O68" s="63">
        <v>-4.8543689320388302E-3</v>
      </c>
      <c r="P68" s="57">
        <v>12</v>
      </c>
      <c r="Q68" s="57">
        <v>11</v>
      </c>
      <c r="R68" s="57">
        <v>20.350000000000001</v>
      </c>
      <c r="S68" s="57">
        <v>40.44</v>
      </c>
      <c r="T68" s="57">
        <v>40.770000000000003</v>
      </c>
      <c r="U68" s="57">
        <v>40.654200000000003</v>
      </c>
      <c r="V68" s="57">
        <v>40.590000000000003</v>
      </c>
      <c r="W68" s="57">
        <v>40.762500000000003</v>
      </c>
      <c r="X68" s="57">
        <v>40.677500000000002</v>
      </c>
      <c r="Y68" s="57">
        <v>40.700000000000003</v>
      </c>
      <c r="Z68" s="57">
        <v>40.777500000000003</v>
      </c>
      <c r="AA68" s="57">
        <v>40.699199999999998</v>
      </c>
      <c r="AB68" s="57">
        <v>46</v>
      </c>
      <c r="AC68" s="57">
        <v>36.35</v>
      </c>
      <c r="AD68" s="57">
        <v>41.95</v>
      </c>
      <c r="AE68" s="57">
        <v>39.700000000000003</v>
      </c>
      <c r="AF68" s="64">
        <v>74.578299999999999</v>
      </c>
      <c r="AG68" s="64">
        <v>57.288699999999999</v>
      </c>
      <c r="AH68" s="64">
        <v>78.607799999999997</v>
      </c>
      <c r="AI68" s="64">
        <v>64.394999999999996</v>
      </c>
      <c r="AJ68" s="61">
        <v>0.4548611111111111</v>
      </c>
      <c r="AK68" s="216">
        <v>50</v>
      </c>
      <c r="AL68" s="62">
        <v>43.456335751056983</v>
      </c>
      <c r="AM68" s="24" t="s">
        <v>6563</v>
      </c>
      <c r="AN68" s="216" t="s">
        <v>6009</v>
      </c>
      <c r="AO68" s="216" t="s">
        <v>5989</v>
      </c>
      <c r="AP68" s="216" t="s">
        <v>6908</v>
      </c>
      <c r="AQ68" s="216" t="s">
        <v>6900</v>
      </c>
      <c r="AR68" s="216" t="s">
        <v>6886</v>
      </c>
      <c r="AS68" s="24" t="s">
        <v>5474</v>
      </c>
      <c r="AT68" s="24" t="s">
        <v>6493</v>
      </c>
      <c r="AU68" s="24" t="s">
        <v>6493</v>
      </c>
      <c r="AV68" s="24" t="s">
        <v>6017</v>
      </c>
      <c r="AW68" s="24" t="s">
        <v>5979</v>
      </c>
      <c r="AX68" s="24" t="s">
        <v>5990</v>
      </c>
      <c r="AY68" s="24" t="s">
        <v>7079</v>
      </c>
      <c r="AZ68" s="216" t="s">
        <v>7080</v>
      </c>
      <c r="BA68" s="216" t="s">
        <v>6977</v>
      </c>
      <c r="BB68" s="57" t="s">
        <v>5474</v>
      </c>
      <c r="BC68" s="202"/>
      <c r="BD68" s="24"/>
      <c r="BE68" s="151"/>
      <c r="BG68" s="151"/>
      <c r="BI68" s="151"/>
      <c r="BL68" s="152"/>
    </row>
    <row r="69" spans="1:64" s="169" customFormat="1">
      <c r="A69" s="24">
        <v>1423</v>
      </c>
      <c r="B69" s="24" t="s">
        <v>86</v>
      </c>
      <c r="C69" s="57">
        <v>18.399999999999999</v>
      </c>
      <c r="D69" s="57">
        <v>18.8</v>
      </c>
      <c r="E69" s="57">
        <v>18.100000000000001</v>
      </c>
      <c r="F69" s="57">
        <v>18.149999999999999</v>
      </c>
      <c r="G69" s="57">
        <v>18.2</v>
      </c>
      <c r="H69" s="57">
        <v>18.2</v>
      </c>
      <c r="I69" s="57">
        <v>17.850000000000001</v>
      </c>
      <c r="J69" s="57">
        <v>17.899999999999999</v>
      </c>
      <c r="K69" s="57">
        <v>17.95</v>
      </c>
      <c r="L69" s="57">
        <v>18.100000000000001</v>
      </c>
      <c r="M69" s="57">
        <v>17.95</v>
      </c>
      <c r="N69" s="57">
        <v>18.100000000000001</v>
      </c>
      <c r="O69" s="63">
        <v>1.1173184357541799E-2</v>
      </c>
      <c r="P69" s="57">
        <v>33</v>
      </c>
      <c r="Q69" s="57">
        <v>310</v>
      </c>
      <c r="R69" s="57">
        <v>249.75</v>
      </c>
      <c r="S69" s="57">
        <v>19.77</v>
      </c>
      <c r="T69" s="57">
        <v>20.922499999999999</v>
      </c>
      <c r="U69" s="57">
        <v>21.473299999999998</v>
      </c>
      <c r="V69" s="57">
        <v>19.21</v>
      </c>
      <c r="W69" s="57">
        <v>20.745000000000001</v>
      </c>
      <c r="X69" s="57">
        <v>21.4175</v>
      </c>
      <c r="Y69" s="57">
        <v>18.68</v>
      </c>
      <c r="Z69" s="57">
        <v>20.574999999999999</v>
      </c>
      <c r="AA69" s="57">
        <v>21.3658</v>
      </c>
      <c r="AB69" s="57">
        <v>25.8</v>
      </c>
      <c r="AC69" s="57">
        <v>14</v>
      </c>
      <c r="AD69" s="57">
        <v>21.8</v>
      </c>
      <c r="AE69" s="57">
        <v>17.850000000000001</v>
      </c>
      <c r="AF69" s="64">
        <v>11.3591</v>
      </c>
      <c r="AG69" s="64">
        <v>19.953800000000001</v>
      </c>
      <c r="AH69" s="64">
        <v>10.0237</v>
      </c>
      <c r="AI69" s="64">
        <v>16.643799999999999</v>
      </c>
      <c r="AJ69" s="61">
        <v>0.4548611111111111</v>
      </c>
      <c r="AK69" s="216">
        <v>50</v>
      </c>
      <c r="AL69" s="62">
        <v>119.5049233154067</v>
      </c>
      <c r="AM69" s="24" t="s">
        <v>6551</v>
      </c>
      <c r="AN69" s="216" t="s">
        <v>5967</v>
      </c>
      <c r="AO69" s="216" t="s">
        <v>6047</v>
      </c>
      <c r="AP69" s="216" t="s">
        <v>6884</v>
      </c>
      <c r="AQ69" s="216" t="s">
        <v>6885</v>
      </c>
      <c r="AR69" s="216" t="s">
        <v>6916</v>
      </c>
      <c r="AS69" s="24" t="s">
        <v>6965</v>
      </c>
      <c r="AT69" s="24" t="s">
        <v>5984</v>
      </c>
      <c r="AU69" s="24" t="s">
        <v>6017</v>
      </c>
      <c r="AV69" s="24" t="s">
        <v>6493</v>
      </c>
      <c r="AW69" s="24" t="s">
        <v>5979</v>
      </c>
      <c r="AX69" s="24" t="s">
        <v>5979</v>
      </c>
      <c r="AY69" s="24" t="s">
        <v>7081</v>
      </c>
      <c r="AZ69" s="216" t="s">
        <v>7082</v>
      </c>
      <c r="BA69" s="216" t="s">
        <v>7083</v>
      </c>
      <c r="BB69" s="57" t="s">
        <v>5474</v>
      </c>
      <c r="BC69" s="202"/>
      <c r="BD69" s="24"/>
      <c r="BE69" s="151"/>
      <c r="BG69" s="151"/>
      <c r="BI69" s="151"/>
      <c r="BL69" s="152"/>
    </row>
    <row r="70" spans="1:64" s="169" customFormat="1">
      <c r="A70" s="24">
        <v>1432</v>
      </c>
      <c r="B70" s="24" t="s">
        <v>87</v>
      </c>
      <c r="C70" s="57">
        <v>12.5</v>
      </c>
      <c r="D70" s="57">
        <v>12.6</v>
      </c>
      <c r="E70" s="57">
        <v>12.3</v>
      </c>
      <c r="F70" s="57">
        <v>12.45</v>
      </c>
      <c r="G70" s="57">
        <v>12.45</v>
      </c>
      <c r="H70" s="57">
        <v>12.45</v>
      </c>
      <c r="I70" s="57">
        <v>12.15</v>
      </c>
      <c r="J70" s="57">
        <v>12.3</v>
      </c>
      <c r="K70" s="57">
        <v>12.25</v>
      </c>
      <c r="L70" s="57">
        <v>12.3</v>
      </c>
      <c r="M70" s="57">
        <v>12.2</v>
      </c>
      <c r="N70" s="57">
        <v>12.3</v>
      </c>
      <c r="O70" s="63">
        <v>0</v>
      </c>
      <c r="P70" s="57">
        <v>64</v>
      </c>
      <c r="Q70" s="57">
        <v>75</v>
      </c>
      <c r="R70" s="57">
        <v>94.5</v>
      </c>
      <c r="S70" s="57">
        <v>12.53</v>
      </c>
      <c r="T70" s="57">
        <v>13.145</v>
      </c>
      <c r="U70" s="57">
        <v>13.7033</v>
      </c>
      <c r="V70" s="57">
        <v>12.47</v>
      </c>
      <c r="W70" s="57">
        <v>13.065</v>
      </c>
      <c r="X70" s="57">
        <v>13.673299999999999</v>
      </c>
      <c r="Y70" s="57">
        <v>12.4</v>
      </c>
      <c r="Z70" s="57">
        <v>13</v>
      </c>
      <c r="AA70" s="57">
        <v>13.6433</v>
      </c>
      <c r="AB70" s="57">
        <v>25.7</v>
      </c>
      <c r="AC70" s="57">
        <v>8.32</v>
      </c>
      <c r="AD70" s="57">
        <v>13.75</v>
      </c>
      <c r="AE70" s="57">
        <v>12</v>
      </c>
      <c r="AF70" s="64">
        <v>31.097200000000001</v>
      </c>
      <c r="AG70" s="64">
        <v>27.796800000000001</v>
      </c>
      <c r="AH70" s="64">
        <v>30.731400000000001</v>
      </c>
      <c r="AI70" s="64">
        <v>28.774999999999999</v>
      </c>
      <c r="AJ70" s="61">
        <v>0.4548611111111111</v>
      </c>
      <c r="AK70" s="216">
        <v>100</v>
      </c>
      <c r="AL70" s="62">
        <v>138.76582427690141</v>
      </c>
      <c r="AM70" s="24" t="s">
        <v>6638</v>
      </c>
      <c r="AN70" s="216" t="s">
        <v>5967</v>
      </c>
      <c r="AO70" s="216" t="s">
        <v>5971</v>
      </c>
      <c r="AP70" s="216" t="s">
        <v>6884</v>
      </c>
      <c r="AQ70" s="216" t="s">
        <v>6885</v>
      </c>
      <c r="AR70" s="216" t="s">
        <v>6916</v>
      </c>
      <c r="AS70" s="24" t="s">
        <v>6894</v>
      </c>
      <c r="AT70" s="24" t="s">
        <v>6216</v>
      </c>
      <c r="AU70" s="24" t="s">
        <v>6017</v>
      </c>
      <c r="AV70" s="24" t="s">
        <v>6126</v>
      </c>
      <c r="AW70" s="24" t="s">
        <v>5979</v>
      </c>
      <c r="AX70" s="24" t="s">
        <v>5970</v>
      </c>
      <c r="AY70" s="24" t="s">
        <v>7084</v>
      </c>
      <c r="AZ70" s="216" t="s">
        <v>7085</v>
      </c>
      <c r="BA70" s="216" t="s">
        <v>7086</v>
      </c>
      <c r="BB70" s="57" t="s">
        <v>5474</v>
      </c>
      <c r="BC70" s="202"/>
      <c r="BD70" s="24"/>
      <c r="BE70" s="151"/>
      <c r="BG70" s="151"/>
      <c r="BI70" s="151"/>
      <c r="BL70" s="152"/>
    </row>
    <row r="71" spans="1:64" s="169" customFormat="1">
      <c r="A71" s="24">
        <v>1434</v>
      </c>
      <c r="B71" s="24" t="s">
        <v>88</v>
      </c>
      <c r="C71" s="57">
        <v>30</v>
      </c>
      <c r="D71" s="57">
        <v>30.2</v>
      </c>
      <c r="E71" s="57">
        <v>29.8</v>
      </c>
      <c r="F71" s="57">
        <v>30.2</v>
      </c>
      <c r="G71" s="57">
        <v>30.4</v>
      </c>
      <c r="H71" s="57">
        <v>30.8</v>
      </c>
      <c r="I71" s="57">
        <v>30.15</v>
      </c>
      <c r="J71" s="57">
        <v>30.7</v>
      </c>
      <c r="K71" s="57">
        <v>30.75</v>
      </c>
      <c r="L71" s="57">
        <v>30.8</v>
      </c>
      <c r="M71" s="57">
        <v>30.5</v>
      </c>
      <c r="N71" s="57">
        <v>30.65</v>
      </c>
      <c r="O71" s="63">
        <v>-1.6286644951140001E-3</v>
      </c>
      <c r="P71" s="57">
        <v>193</v>
      </c>
      <c r="Q71" s="57">
        <v>1279</v>
      </c>
      <c r="R71" s="57">
        <v>1815.75</v>
      </c>
      <c r="S71" s="57">
        <v>30.22</v>
      </c>
      <c r="T71" s="57">
        <v>31.202500000000001</v>
      </c>
      <c r="U71" s="57">
        <v>31.7425</v>
      </c>
      <c r="V71" s="57">
        <v>30.21</v>
      </c>
      <c r="W71" s="57">
        <v>31.085000000000001</v>
      </c>
      <c r="X71" s="57">
        <v>31.7392</v>
      </c>
      <c r="Y71" s="57">
        <v>30.29</v>
      </c>
      <c r="Z71" s="57">
        <v>30.987500000000001</v>
      </c>
      <c r="AA71" s="57">
        <v>31.730799999999999</v>
      </c>
      <c r="AB71" s="57">
        <v>34.5</v>
      </c>
      <c r="AC71" s="57">
        <v>28.8</v>
      </c>
      <c r="AD71" s="57">
        <v>32.950000000000003</v>
      </c>
      <c r="AE71" s="57">
        <v>29.75</v>
      </c>
      <c r="AF71" s="64">
        <v>32.154299999999999</v>
      </c>
      <c r="AG71" s="64">
        <v>27.635899999999999</v>
      </c>
      <c r="AH71" s="64">
        <v>40.7911</v>
      </c>
      <c r="AI71" s="64">
        <v>32.020899999999997</v>
      </c>
      <c r="AJ71" s="61">
        <v>0.4548611111111111</v>
      </c>
      <c r="AK71" s="216">
        <v>200</v>
      </c>
      <c r="AL71" s="62">
        <v>383.86335369714493</v>
      </c>
      <c r="AM71" s="24" t="s">
        <v>6781</v>
      </c>
      <c r="AN71" s="216" t="s">
        <v>6009</v>
      </c>
      <c r="AO71" s="216" t="s">
        <v>5971</v>
      </c>
      <c r="AP71" s="216" t="s">
        <v>6884</v>
      </c>
      <c r="AQ71" s="216" t="s">
        <v>6885</v>
      </c>
      <c r="AR71" s="216" t="s">
        <v>6886</v>
      </c>
      <c r="AS71" s="24" t="s">
        <v>6887</v>
      </c>
      <c r="AT71" s="24" t="s">
        <v>6126</v>
      </c>
      <c r="AU71" s="24" t="s">
        <v>6016</v>
      </c>
      <c r="AV71" s="24" t="s">
        <v>5984</v>
      </c>
      <c r="AW71" s="24" t="s">
        <v>5990</v>
      </c>
      <c r="AX71" s="24" t="s">
        <v>5970</v>
      </c>
      <c r="AY71" s="24" t="s">
        <v>7087</v>
      </c>
      <c r="AZ71" s="216" t="s">
        <v>6973</v>
      </c>
      <c r="BA71" s="216" t="s">
        <v>7012</v>
      </c>
      <c r="BB71" s="57" t="s">
        <v>5474</v>
      </c>
      <c r="BC71" s="202"/>
      <c r="BD71" s="24"/>
      <c r="BE71" s="151"/>
      <c r="BG71" s="151"/>
      <c r="BI71" s="151"/>
      <c r="BL71" s="152"/>
    </row>
    <row r="72" spans="1:64" s="169" customFormat="1">
      <c r="A72" s="24">
        <v>1435</v>
      </c>
      <c r="B72" s="24" t="s">
        <v>89</v>
      </c>
      <c r="C72" s="57">
        <v>21.55</v>
      </c>
      <c r="D72" s="57">
        <v>22</v>
      </c>
      <c r="E72" s="57">
        <v>21.55</v>
      </c>
      <c r="F72" s="57">
        <v>21.65</v>
      </c>
      <c r="G72" s="57">
        <v>22.05</v>
      </c>
      <c r="H72" s="57">
        <v>22.05</v>
      </c>
      <c r="I72" s="57">
        <v>21.7</v>
      </c>
      <c r="J72" s="57">
        <v>22</v>
      </c>
      <c r="K72" s="57">
        <v>21.85</v>
      </c>
      <c r="L72" s="57">
        <v>21.85</v>
      </c>
      <c r="M72" s="57">
        <v>21.6</v>
      </c>
      <c r="N72" s="57">
        <v>21.6</v>
      </c>
      <c r="O72" s="63">
        <v>-1.8181818181818101E-2</v>
      </c>
      <c r="P72" s="57">
        <v>11</v>
      </c>
      <c r="Q72" s="57">
        <v>55</v>
      </c>
      <c r="R72" s="57">
        <v>68.599999999999994</v>
      </c>
      <c r="S72" s="57">
        <v>21.44</v>
      </c>
      <c r="T72" s="57">
        <v>21.454999999999998</v>
      </c>
      <c r="U72" s="57">
        <v>20.6267</v>
      </c>
      <c r="V72" s="57">
        <v>21.57</v>
      </c>
      <c r="W72" s="57">
        <v>21.484999999999999</v>
      </c>
      <c r="X72" s="57">
        <v>20.636700000000001</v>
      </c>
      <c r="Y72" s="57">
        <v>21.6</v>
      </c>
      <c r="Z72" s="57">
        <v>21.504999999999999</v>
      </c>
      <c r="AA72" s="57">
        <v>20.651700000000002</v>
      </c>
      <c r="AB72" s="57">
        <v>31.25</v>
      </c>
      <c r="AC72" s="57">
        <v>10.199999999999999</v>
      </c>
      <c r="AD72" s="57">
        <v>23</v>
      </c>
      <c r="AE72" s="57">
        <v>20.8</v>
      </c>
      <c r="AF72" s="64">
        <v>39.5017</v>
      </c>
      <c r="AG72" s="64">
        <v>31.611699999999999</v>
      </c>
      <c r="AH72" s="64">
        <v>47.6678</v>
      </c>
      <c r="AI72" s="64">
        <v>36.963700000000003</v>
      </c>
      <c r="AJ72" s="61">
        <v>0.4548611111111111</v>
      </c>
      <c r="AK72" s="216">
        <v>50</v>
      </c>
      <c r="AL72" s="62">
        <v>39.834974438468905</v>
      </c>
      <c r="AM72" s="24" t="s">
        <v>6264</v>
      </c>
      <c r="AN72" s="216" t="s">
        <v>6009</v>
      </c>
      <c r="AO72" s="216" t="s">
        <v>5971</v>
      </c>
      <c r="AP72" s="216" t="s">
        <v>6908</v>
      </c>
      <c r="AQ72" s="216" t="s">
        <v>6900</v>
      </c>
      <c r="AR72" s="216" t="s">
        <v>7000</v>
      </c>
      <c r="AS72" s="24" t="s">
        <v>5474</v>
      </c>
      <c r="AT72" s="24" t="s">
        <v>6492</v>
      </c>
      <c r="AU72" s="24" t="s">
        <v>6748</v>
      </c>
      <c r="AV72" s="24" t="s">
        <v>6518</v>
      </c>
      <c r="AW72" s="24" t="s">
        <v>5979</v>
      </c>
      <c r="AX72" s="24" t="s">
        <v>5979</v>
      </c>
      <c r="AY72" s="24" t="s">
        <v>6931</v>
      </c>
      <c r="AZ72" s="216" t="s">
        <v>7088</v>
      </c>
      <c r="BA72" s="216" t="s">
        <v>6987</v>
      </c>
      <c r="BB72" s="57" t="s">
        <v>5474</v>
      </c>
      <c r="BC72" s="202"/>
      <c r="BD72" s="24"/>
      <c r="BE72" s="151"/>
      <c r="BG72" s="151"/>
      <c r="BI72" s="151"/>
      <c r="BL72" s="152"/>
    </row>
    <row r="73" spans="1:64" s="169" customFormat="1">
      <c r="A73" s="24">
        <v>1436</v>
      </c>
      <c r="B73" s="24" t="s">
        <v>90</v>
      </c>
      <c r="C73" s="57">
        <v>44.1</v>
      </c>
      <c r="D73" s="57">
        <v>44.1</v>
      </c>
      <c r="E73" s="57">
        <v>43.8</v>
      </c>
      <c r="F73" s="57">
        <v>44.05</v>
      </c>
      <c r="G73" s="57">
        <v>43.8</v>
      </c>
      <c r="H73" s="57">
        <v>44.05</v>
      </c>
      <c r="I73" s="57">
        <v>43.8</v>
      </c>
      <c r="J73" s="57">
        <v>44</v>
      </c>
      <c r="K73" s="57">
        <v>43.85</v>
      </c>
      <c r="L73" s="57">
        <v>44.15</v>
      </c>
      <c r="M73" s="57">
        <v>43.7</v>
      </c>
      <c r="N73" s="57">
        <v>44</v>
      </c>
      <c r="O73" s="63">
        <v>0</v>
      </c>
      <c r="P73" s="57">
        <v>35</v>
      </c>
      <c r="Q73" s="57">
        <v>32</v>
      </c>
      <c r="R73" s="57">
        <v>86.5</v>
      </c>
      <c r="S73" s="57">
        <v>44.01</v>
      </c>
      <c r="T73" s="57">
        <v>41.717500000000001</v>
      </c>
      <c r="U73" s="57">
        <v>40.760800000000003</v>
      </c>
      <c r="V73" s="57">
        <v>44.14</v>
      </c>
      <c r="W73" s="57">
        <v>41.875</v>
      </c>
      <c r="X73" s="57">
        <v>40.832500000000003</v>
      </c>
      <c r="Y73" s="57">
        <v>44.05</v>
      </c>
      <c r="Z73" s="57">
        <v>42.045000000000002</v>
      </c>
      <c r="AA73" s="57">
        <v>40.903300000000002</v>
      </c>
      <c r="AB73" s="57">
        <v>44.85</v>
      </c>
      <c r="AC73" s="57">
        <v>36.549999999999997</v>
      </c>
      <c r="AD73" s="57">
        <v>44.85</v>
      </c>
      <c r="AE73" s="57">
        <v>39</v>
      </c>
      <c r="AF73" s="64">
        <v>80.404600000000002</v>
      </c>
      <c r="AG73" s="64">
        <v>81.549599999999998</v>
      </c>
      <c r="AH73" s="64">
        <v>77.941699999999997</v>
      </c>
      <c r="AI73" s="64">
        <v>80.346900000000005</v>
      </c>
      <c r="AJ73" s="61">
        <v>0.4548611111111111</v>
      </c>
      <c r="AK73" s="216">
        <v>50</v>
      </c>
      <c r="AL73" s="62">
        <v>126.74764594058287</v>
      </c>
      <c r="AM73" s="24" t="s">
        <v>6541</v>
      </c>
      <c r="AN73" s="216" t="s">
        <v>5967</v>
      </c>
      <c r="AO73" s="216" t="s">
        <v>5989</v>
      </c>
      <c r="AP73" s="216" t="s">
        <v>6908</v>
      </c>
      <c r="AQ73" s="216" t="s">
        <v>6900</v>
      </c>
      <c r="AR73" s="216" t="s">
        <v>6916</v>
      </c>
      <c r="AS73" s="24" t="s">
        <v>5474</v>
      </c>
      <c r="AT73" s="24" t="s">
        <v>6345</v>
      </c>
      <c r="AU73" s="24" t="s">
        <v>6055</v>
      </c>
      <c r="AV73" s="24" t="s">
        <v>6218</v>
      </c>
      <c r="AW73" s="24" t="s">
        <v>5991</v>
      </c>
      <c r="AX73" s="24" t="s">
        <v>5991</v>
      </c>
      <c r="AY73" s="24" t="s">
        <v>7089</v>
      </c>
      <c r="AZ73" s="216" t="s">
        <v>7090</v>
      </c>
      <c r="BA73" s="216" t="s">
        <v>7091</v>
      </c>
      <c r="BB73" s="57" t="s">
        <v>5474</v>
      </c>
      <c r="BC73" s="202"/>
      <c r="BD73" s="24"/>
      <c r="BE73" s="151"/>
      <c r="BG73" s="151"/>
      <c r="BI73" s="151"/>
      <c r="BL73" s="152"/>
    </row>
    <row r="74" spans="1:64" s="169" customFormat="1">
      <c r="A74" s="24">
        <v>1437</v>
      </c>
      <c r="B74" s="24" t="s">
        <v>91</v>
      </c>
      <c r="C74" s="57">
        <v>24.2</v>
      </c>
      <c r="D74" s="57">
        <v>24.6</v>
      </c>
      <c r="E74" s="57">
        <v>24.2</v>
      </c>
      <c r="F74" s="57">
        <v>24.35</v>
      </c>
      <c r="G74" s="57">
        <v>24.5</v>
      </c>
      <c r="H74" s="57">
        <v>24.5</v>
      </c>
      <c r="I74" s="57">
        <v>24.35</v>
      </c>
      <c r="J74" s="57">
        <v>24.4</v>
      </c>
      <c r="K74" s="57">
        <v>24.4</v>
      </c>
      <c r="L74" s="57">
        <v>24.5</v>
      </c>
      <c r="M74" s="57">
        <v>24.35</v>
      </c>
      <c r="N74" s="57">
        <v>24.5</v>
      </c>
      <c r="O74" s="63">
        <v>4.0983606557376999E-3</v>
      </c>
      <c r="P74" s="57">
        <v>32</v>
      </c>
      <c r="Q74" s="57">
        <v>56</v>
      </c>
      <c r="R74" s="57">
        <v>133</v>
      </c>
      <c r="S74" s="57">
        <v>24.37</v>
      </c>
      <c r="T74" s="57">
        <v>24.855</v>
      </c>
      <c r="U74" s="57">
        <v>25.040800000000001</v>
      </c>
      <c r="V74" s="57">
        <v>24.33</v>
      </c>
      <c r="W74" s="57">
        <v>24.822500000000002</v>
      </c>
      <c r="X74" s="57">
        <v>25.03</v>
      </c>
      <c r="Y74" s="57">
        <v>24.31</v>
      </c>
      <c r="Z74" s="57">
        <v>24.802499999999998</v>
      </c>
      <c r="AA74" s="57">
        <v>25.021699999999999</v>
      </c>
      <c r="AB74" s="57">
        <v>27.2</v>
      </c>
      <c r="AC74" s="57">
        <v>22.5</v>
      </c>
      <c r="AD74" s="57">
        <v>25.5</v>
      </c>
      <c r="AE74" s="57">
        <v>24</v>
      </c>
      <c r="AF74" s="64">
        <v>23.661100000000001</v>
      </c>
      <c r="AG74" s="64">
        <v>21.470700000000001</v>
      </c>
      <c r="AH74" s="64">
        <v>30.2668</v>
      </c>
      <c r="AI74" s="64">
        <v>24.402699999999999</v>
      </c>
      <c r="AJ74" s="61">
        <v>0.4548611111111111</v>
      </c>
      <c r="AK74" s="216">
        <v>50</v>
      </c>
      <c r="AL74" s="62">
        <v>115.88356200281862</v>
      </c>
      <c r="AM74" s="24" t="s">
        <v>6637</v>
      </c>
      <c r="AN74" s="216" t="s">
        <v>6009</v>
      </c>
      <c r="AO74" s="216" t="s">
        <v>6007</v>
      </c>
      <c r="AP74" s="216" t="s">
        <v>6884</v>
      </c>
      <c r="AQ74" s="216" t="s">
        <v>6885</v>
      </c>
      <c r="AR74" s="216" t="s">
        <v>6886</v>
      </c>
      <c r="AS74" s="24" t="s">
        <v>6887</v>
      </c>
      <c r="AT74" s="24" t="s">
        <v>6055</v>
      </c>
      <c r="AU74" s="24" t="s">
        <v>6017</v>
      </c>
      <c r="AV74" s="24" t="s">
        <v>6126</v>
      </c>
      <c r="AW74" s="24" t="s">
        <v>5979</v>
      </c>
      <c r="AX74" s="24" t="s">
        <v>5991</v>
      </c>
      <c r="AY74" s="24" t="s">
        <v>7092</v>
      </c>
      <c r="AZ74" s="216" t="s">
        <v>7093</v>
      </c>
      <c r="BA74" s="216" t="s">
        <v>7012</v>
      </c>
      <c r="BB74" s="57" t="s">
        <v>5474</v>
      </c>
      <c r="BC74" s="202"/>
      <c r="BD74" s="24"/>
      <c r="BE74" s="151"/>
      <c r="BG74" s="151"/>
      <c r="BI74" s="151"/>
      <c r="BL74" s="152"/>
    </row>
    <row r="75" spans="1:64" s="169" customFormat="1">
      <c r="A75" s="24">
        <v>1438</v>
      </c>
      <c r="B75" s="24" t="s">
        <v>5825</v>
      </c>
      <c r="C75" s="57">
        <v>29.55</v>
      </c>
      <c r="D75" s="57">
        <v>29.55</v>
      </c>
      <c r="E75" s="57">
        <v>28.05</v>
      </c>
      <c r="F75" s="57">
        <v>28.35</v>
      </c>
      <c r="G75" s="57">
        <v>28.55</v>
      </c>
      <c r="H75" s="57">
        <v>28.55</v>
      </c>
      <c r="I75" s="57">
        <v>28.35</v>
      </c>
      <c r="J75" s="57">
        <v>28.5</v>
      </c>
      <c r="K75" s="57">
        <v>28.7</v>
      </c>
      <c r="L75" s="57">
        <v>29.25</v>
      </c>
      <c r="M75" s="57">
        <v>28.35</v>
      </c>
      <c r="N75" s="57">
        <v>28.9</v>
      </c>
      <c r="O75" s="63">
        <v>1.4035087719298201E-2</v>
      </c>
      <c r="P75" s="57">
        <v>11</v>
      </c>
      <c r="Q75" s="57">
        <v>16</v>
      </c>
      <c r="R75" s="57">
        <v>26.6</v>
      </c>
      <c r="S75" s="57">
        <v>28.46</v>
      </c>
      <c r="T75" s="57">
        <v>29.647500000000001</v>
      </c>
      <c r="U75" s="57">
        <v>30.1783</v>
      </c>
      <c r="V75" s="57">
        <v>28.43</v>
      </c>
      <c r="W75" s="57">
        <v>29.567499999999999</v>
      </c>
      <c r="X75" s="57">
        <v>30.145</v>
      </c>
      <c r="Y75" s="57">
        <v>28.44</v>
      </c>
      <c r="Z75" s="57">
        <v>29.504999999999999</v>
      </c>
      <c r="AA75" s="57">
        <v>30.105</v>
      </c>
      <c r="AB75" s="57">
        <v>38.75</v>
      </c>
      <c r="AC75" s="57">
        <v>10.85</v>
      </c>
      <c r="AD75" s="57">
        <v>31.5</v>
      </c>
      <c r="AE75" s="57">
        <v>27.55</v>
      </c>
      <c r="AF75" s="64">
        <v>29.103000000000002</v>
      </c>
      <c r="AG75" s="64">
        <v>23.595099999999999</v>
      </c>
      <c r="AH75" s="64">
        <v>40.830599999999997</v>
      </c>
      <c r="AI75" s="64">
        <v>29.340299999999999</v>
      </c>
      <c r="AJ75" s="61">
        <v>0.4548611111111111</v>
      </c>
      <c r="AK75" s="216">
        <v>50</v>
      </c>
      <c r="AL75" s="62">
        <v>39.834974438468905</v>
      </c>
      <c r="AM75" s="24" t="s">
        <v>7094</v>
      </c>
      <c r="AN75" s="216" t="s">
        <v>6009</v>
      </c>
      <c r="AO75" s="216" t="s">
        <v>5971</v>
      </c>
      <c r="AP75" s="216" t="s">
        <v>6884</v>
      </c>
      <c r="AQ75" s="216" t="s">
        <v>6885</v>
      </c>
      <c r="AR75" s="216" t="s">
        <v>6886</v>
      </c>
      <c r="AS75" s="24" t="s">
        <v>5474</v>
      </c>
      <c r="AT75" s="24" t="s">
        <v>6024</v>
      </c>
      <c r="AU75" s="24" t="s">
        <v>6345</v>
      </c>
      <c r="AV75" s="24" t="s">
        <v>6066</v>
      </c>
      <c r="AW75" s="24" t="s">
        <v>5986</v>
      </c>
      <c r="AX75" s="24" t="s">
        <v>5986</v>
      </c>
      <c r="AY75" s="24" t="s">
        <v>7095</v>
      </c>
      <c r="AZ75" s="216" t="s">
        <v>6961</v>
      </c>
      <c r="BA75" s="216" t="s">
        <v>7070</v>
      </c>
      <c r="BB75" s="57" t="s">
        <v>6944</v>
      </c>
      <c r="BC75" s="202"/>
      <c r="BD75" s="24"/>
      <c r="BE75" s="151"/>
      <c r="BG75" s="151"/>
      <c r="BI75" s="151"/>
      <c r="BL75" s="152"/>
    </row>
    <row r="76" spans="1:64" s="169" customFormat="1">
      <c r="A76" s="24">
        <v>1439</v>
      </c>
      <c r="B76" s="24" t="s">
        <v>93</v>
      </c>
      <c r="C76" s="57">
        <v>22.3</v>
      </c>
      <c r="D76" s="57">
        <v>22.3</v>
      </c>
      <c r="E76" s="57">
        <v>22.1</v>
      </c>
      <c r="F76" s="57">
        <v>22.3</v>
      </c>
      <c r="G76" s="57">
        <v>22.15</v>
      </c>
      <c r="H76" s="57">
        <v>22.3</v>
      </c>
      <c r="I76" s="57">
        <v>21.8</v>
      </c>
      <c r="J76" s="57">
        <v>21.8</v>
      </c>
      <c r="K76" s="57">
        <v>21.9</v>
      </c>
      <c r="L76" s="57">
        <v>22.3</v>
      </c>
      <c r="M76" s="57">
        <v>21.8</v>
      </c>
      <c r="N76" s="57">
        <v>21.95</v>
      </c>
      <c r="O76" s="63">
        <v>6.8807339449541201E-3</v>
      </c>
      <c r="P76" s="57">
        <v>13</v>
      </c>
      <c r="Q76" s="57">
        <v>33</v>
      </c>
      <c r="R76" s="57">
        <v>30.526299999999999</v>
      </c>
      <c r="S76" s="57">
        <v>22.412500000000001</v>
      </c>
      <c r="T76" s="57">
        <v>22.9605</v>
      </c>
      <c r="U76" s="57">
        <v>23.944099999999999</v>
      </c>
      <c r="V76" s="57">
        <v>22.237500000000001</v>
      </c>
      <c r="W76" s="57">
        <v>22.889500000000002</v>
      </c>
      <c r="X76" s="57">
        <v>23.907599999999999</v>
      </c>
      <c r="Y76" s="57">
        <v>22.087499999999999</v>
      </c>
      <c r="Z76" s="57">
        <v>22.831600000000002</v>
      </c>
      <c r="AA76" s="57">
        <v>23.872900000000001</v>
      </c>
      <c r="AB76" s="57">
        <v>30</v>
      </c>
      <c r="AC76" s="57">
        <v>0</v>
      </c>
      <c r="AD76" s="57">
        <v>23.6</v>
      </c>
      <c r="AE76" s="57">
        <v>21.65</v>
      </c>
      <c r="AF76" s="64">
        <v>29.541</v>
      </c>
      <c r="AG76" s="64">
        <v>27.587900000000001</v>
      </c>
      <c r="AH76" s="64">
        <v>29.2178</v>
      </c>
      <c r="AI76" s="64">
        <v>28.1312</v>
      </c>
      <c r="AJ76" s="61">
        <v>0.4548611111111111</v>
      </c>
      <c r="AK76" s="216">
        <v>50</v>
      </c>
      <c r="AL76" s="62">
        <v>47.077697063645061</v>
      </c>
      <c r="AM76" s="24" t="s">
        <v>7096</v>
      </c>
      <c r="AN76" s="216" t="s">
        <v>5967</v>
      </c>
      <c r="AO76" s="216" t="s">
        <v>5971</v>
      </c>
      <c r="AP76" s="216" t="s">
        <v>6884</v>
      </c>
      <c r="AQ76" s="216" t="s">
        <v>6885</v>
      </c>
      <c r="AR76" s="216" t="s">
        <v>6916</v>
      </c>
      <c r="AS76" s="24" t="s">
        <v>6968</v>
      </c>
      <c r="AT76" s="24" t="s">
        <v>6650</v>
      </c>
      <c r="AU76" s="24" t="s">
        <v>6130</v>
      </c>
      <c r="AV76" s="24" t="s">
        <v>6478</v>
      </c>
      <c r="AW76" s="24" t="s">
        <v>5996</v>
      </c>
      <c r="AX76" s="24" t="s">
        <v>5990</v>
      </c>
      <c r="AY76" s="24" t="s">
        <v>7097</v>
      </c>
      <c r="AZ76" s="216" t="s">
        <v>6892</v>
      </c>
      <c r="BA76" s="216" t="s">
        <v>7032</v>
      </c>
      <c r="BB76" s="57" t="s">
        <v>5474</v>
      </c>
      <c r="BC76" s="202"/>
      <c r="BD76" s="24"/>
      <c r="BE76" s="151"/>
      <c r="BG76" s="151"/>
      <c r="BI76" s="151"/>
      <c r="BL76" s="152"/>
    </row>
    <row r="77" spans="1:64" s="169" customFormat="1">
      <c r="A77" s="24">
        <v>1440</v>
      </c>
      <c r="B77" s="24" t="s">
        <v>94</v>
      </c>
      <c r="C77" s="57">
        <v>22.5</v>
      </c>
      <c r="D77" s="57">
        <v>23.3</v>
      </c>
      <c r="E77" s="57">
        <v>22.45</v>
      </c>
      <c r="F77" s="57">
        <v>23.2</v>
      </c>
      <c r="G77" s="57">
        <v>23.35</v>
      </c>
      <c r="H77" s="57">
        <v>23.6</v>
      </c>
      <c r="I77" s="57">
        <v>23</v>
      </c>
      <c r="J77" s="57">
        <v>23.2</v>
      </c>
      <c r="K77" s="57">
        <v>23.25</v>
      </c>
      <c r="L77" s="57">
        <v>23.65</v>
      </c>
      <c r="M77" s="57">
        <v>23.2</v>
      </c>
      <c r="N77" s="57">
        <v>23.45</v>
      </c>
      <c r="O77" s="63">
        <v>1.0775862068965501E-2</v>
      </c>
      <c r="P77" s="57">
        <v>1719</v>
      </c>
      <c r="Q77" s="57">
        <v>4997</v>
      </c>
      <c r="R77" s="57">
        <v>5732.55</v>
      </c>
      <c r="S77" s="57">
        <v>22.44</v>
      </c>
      <c r="T77" s="57">
        <v>23.574999999999999</v>
      </c>
      <c r="U77" s="57">
        <v>26.09</v>
      </c>
      <c r="V77" s="57">
        <v>22.63</v>
      </c>
      <c r="W77" s="57">
        <v>23.515000000000001</v>
      </c>
      <c r="X77" s="57">
        <v>26.01</v>
      </c>
      <c r="Y77" s="57">
        <v>22.77</v>
      </c>
      <c r="Z77" s="57">
        <v>23.484999999999999</v>
      </c>
      <c r="AA77" s="57">
        <v>25.9267</v>
      </c>
      <c r="AB77" s="57">
        <v>35.299999999999997</v>
      </c>
      <c r="AC77" s="57">
        <v>10.95</v>
      </c>
      <c r="AD77" s="57">
        <v>25</v>
      </c>
      <c r="AE77" s="57">
        <v>21.3</v>
      </c>
      <c r="AF77" s="64">
        <v>53.494199999999999</v>
      </c>
      <c r="AG77" s="64">
        <v>37.236499999999999</v>
      </c>
      <c r="AH77" s="64">
        <v>64.914500000000004</v>
      </c>
      <c r="AI77" s="64">
        <v>46.462499999999999</v>
      </c>
      <c r="AJ77" s="61">
        <v>0.4548611111111111</v>
      </c>
      <c r="AK77" s="216">
        <v>2000</v>
      </c>
      <c r="AL77" s="62">
        <v>3216.50162712876</v>
      </c>
      <c r="AM77" s="24" t="s">
        <v>6533</v>
      </c>
      <c r="AN77" s="216" t="s">
        <v>6009</v>
      </c>
      <c r="AO77" s="216" t="s">
        <v>5961</v>
      </c>
      <c r="AP77" s="216" t="s">
        <v>6884</v>
      </c>
      <c r="AQ77" s="216" t="s">
        <v>6885</v>
      </c>
      <c r="AR77" s="216" t="s">
        <v>6886</v>
      </c>
      <c r="AS77" s="24" t="s">
        <v>5474</v>
      </c>
      <c r="AT77" s="24" t="s">
        <v>6010</v>
      </c>
      <c r="AU77" s="24" t="s">
        <v>6216</v>
      </c>
      <c r="AV77" s="24" t="s">
        <v>6016</v>
      </c>
      <c r="AW77" s="24" t="s">
        <v>5986</v>
      </c>
      <c r="AX77" s="24" t="s">
        <v>5965</v>
      </c>
      <c r="AY77" s="24" t="s">
        <v>7098</v>
      </c>
      <c r="AZ77" s="216" t="s">
        <v>6940</v>
      </c>
      <c r="BA77" s="216" t="s">
        <v>7099</v>
      </c>
      <c r="BB77" s="57" t="s">
        <v>5474</v>
      </c>
      <c r="BC77" s="202"/>
      <c r="BD77" s="24"/>
      <c r="BE77" s="151"/>
      <c r="BG77" s="151"/>
      <c r="BI77" s="151"/>
      <c r="BL77" s="152"/>
    </row>
    <row r="78" spans="1:64" s="169" customFormat="1">
      <c r="A78" s="24">
        <v>1441</v>
      </c>
      <c r="B78" s="24" t="s">
        <v>95</v>
      </c>
      <c r="C78" s="57">
        <v>9.3800000000000008</v>
      </c>
      <c r="D78" s="57">
        <v>9.58</v>
      </c>
      <c r="E78" s="57">
        <v>9.3800000000000008</v>
      </c>
      <c r="F78" s="57">
        <v>9.5</v>
      </c>
      <c r="G78" s="57">
        <v>9.48</v>
      </c>
      <c r="H78" s="57">
        <v>9.5</v>
      </c>
      <c r="I78" s="57">
        <v>9.1</v>
      </c>
      <c r="J78" s="57">
        <v>9.3000000000000007</v>
      </c>
      <c r="K78" s="57">
        <v>9.1999999999999993</v>
      </c>
      <c r="L78" s="57">
        <v>9.36</v>
      </c>
      <c r="M78" s="57">
        <v>9.1999999999999993</v>
      </c>
      <c r="N78" s="57">
        <v>9.31</v>
      </c>
      <c r="O78" s="63">
        <v>1.0752688172043E-3</v>
      </c>
      <c r="P78" s="57">
        <v>70</v>
      </c>
      <c r="Q78" s="57">
        <v>395</v>
      </c>
      <c r="R78" s="57">
        <v>197.8</v>
      </c>
      <c r="S78" s="57">
        <v>9.5220000000000002</v>
      </c>
      <c r="T78" s="57">
        <v>10.1225</v>
      </c>
      <c r="U78" s="57">
        <v>11.020799999999999</v>
      </c>
      <c r="V78" s="57">
        <v>9.4499999999999993</v>
      </c>
      <c r="W78" s="57">
        <v>10.055</v>
      </c>
      <c r="X78" s="57">
        <v>10.9808</v>
      </c>
      <c r="Y78" s="57">
        <v>9.3580000000000005</v>
      </c>
      <c r="Z78" s="57">
        <v>10.0055</v>
      </c>
      <c r="AA78" s="57">
        <v>10.9427</v>
      </c>
      <c r="AB78" s="57">
        <v>16.100000000000001</v>
      </c>
      <c r="AC78" s="57">
        <v>7.02</v>
      </c>
      <c r="AD78" s="57">
        <v>10.6</v>
      </c>
      <c r="AE78" s="57">
        <v>9.1</v>
      </c>
      <c r="AF78" s="64">
        <v>15.9198</v>
      </c>
      <c r="AG78" s="64">
        <v>15.458</v>
      </c>
      <c r="AH78" s="64">
        <v>17.613199999999999</v>
      </c>
      <c r="AI78" s="64">
        <v>16.176400000000001</v>
      </c>
      <c r="AJ78" s="61">
        <v>0.4548611111111111</v>
      </c>
      <c r="AK78" s="216">
        <v>100</v>
      </c>
      <c r="AL78" s="62">
        <v>151.77512030286093</v>
      </c>
      <c r="AM78" s="24" t="s">
        <v>6054</v>
      </c>
      <c r="AN78" s="216" t="s">
        <v>6009</v>
      </c>
      <c r="AO78" s="216" t="s">
        <v>6047</v>
      </c>
      <c r="AP78" s="216" t="s">
        <v>6884</v>
      </c>
      <c r="AQ78" s="216" t="s">
        <v>6885</v>
      </c>
      <c r="AR78" s="216" t="s">
        <v>6916</v>
      </c>
      <c r="AS78" s="24" t="s">
        <v>6965</v>
      </c>
      <c r="AT78" s="24" t="s">
        <v>6055</v>
      </c>
      <c r="AU78" s="24" t="s">
        <v>5984</v>
      </c>
      <c r="AV78" s="24" t="s">
        <v>6055</v>
      </c>
      <c r="AW78" s="24" t="s">
        <v>5991</v>
      </c>
      <c r="AX78" s="24" t="s">
        <v>5979</v>
      </c>
      <c r="AY78" s="24" t="s">
        <v>7100</v>
      </c>
      <c r="AZ78" s="216" t="s">
        <v>7101</v>
      </c>
      <c r="BA78" s="216" t="s">
        <v>7102</v>
      </c>
      <c r="BB78" s="57" t="s">
        <v>5474</v>
      </c>
      <c r="BC78" s="202"/>
      <c r="BD78" s="24"/>
      <c r="BE78" s="151"/>
      <c r="BG78" s="151"/>
      <c r="BI78" s="151"/>
      <c r="BL78" s="152"/>
    </row>
    <row r="79" spans="1:64" s="169" customFormat="1">
      <c r="A79" s="24">
        <v>1442</v>
      </c>
      <c r="B79" s="24" t="s">
        <v>96</v>
      </c>
      <c r="C79" s="57">
        <v>18.7</v>
      </c>
      <c r="D79" s="57">
        <v>19.149999999999999</v>
      </c>
      <c r="E79" s="57">
        <v>18.7</v>
      </c>
      <c r="F79" s="57">
        <v>18.8</v>
      </c>
      <c r="G79" s="57">
        <v>18.899999999999999</v>
      </c>
      <c r="H79" s="57">
        <v>19.05</v>
      </c>
      <c r="I79" s="57">
        <v>18.899999999999999</v>
      </c>
      <c r="J79" s="57">
        <v>19</v>
      </c>
      <c r="K79" s="57">
        <v>19</v>
      </c>
      <c r="L79" s="57">
        <v>19.399999999999999</v>
      </c>
      <c r="M79" s="57">
        <v>19</v>
      </c>
      <c r="N79" s="57">
        <v>19.3</v>
      </c>
      <c r="O79" s="63">
        <v>1.5789473684210499E-2</v>
      </c>
      <c r="P79" s="57">
        <v>752</v>
      </c>
      <c r="Q79" s="57">
        <v>602</v>
      </c>
      <c r="R79" s="57">
        <v>572.65</v>
      </c>
      <c r="S79" s="57">
        <v>18.670000000000002</v>
      </c>
      <c r="T79" s="57">
        <v>18.739999999999998</v>
      </c>
      <c r="U79" s="57">
        <v>18.434200000000001</v>
      </c>
      <c r="V79" s="57">
        <v>18.78</v>
      </c>
      <c r="W79" s="57">
        <v>18.747499999999999</v>
      </c>
      <c r="X79" s="57">
        <v>18.4633</v>
      </c>
      <c r="Y79" s="57">
        <v>18.84</v>
      </c>
      <c r="Z79" s="57">
        <v>18.7775</v>
      </c>
      <c r="AA79" s="57">
        <v>18.495799999999999</v>
      </c>
      <c r="AB79" s="57">
        <v>20.85</v>
      </c>
      <c r="AC79" s="57">
        <v>15.85</v>
      </c>
      <c r="AD79" s="57">
        <v>20</v>
      </c>
      <c r="AE79" s="57">
        <v>18.149999999999999</v>
      </c>
      <c r="AF79" s="64">
        <v>56.897100000000002</v>
      </c>
      <c r="AG79" s="64">
        <v>47.140700000000002</v>
      </c>
      <c r="AH79" s="64">
        <v>68.598100000000002</v>
      </c>
      <c r="AI79" s="64">
        <v>54.293100000000003</v>
      </c>
      <c r="AJ79" s="61">
        <v>0.4548611111111111</v>
      </c>
      <c r="AK79" s="216">
        <v>800</v>
      </c>
      <c r="AL79" s="62">
        <v>1452.0098678796453</v>
      </c>
      <c r="AM79" s="24" t="s">
        <v>6388</v>
      </c>
      <c r="AN79" s="216" t="s">
        <v>6009</v>
      </c>
      <c r="AO79" s="216" t="s">
        <v>5961</v>
      </c>
      <c r="AP79" s="216" t="s">
        <v>6908</v>
      </c>
      <c r="AQ79" s="216" t="s">
        <v>6900</v>
      </c>
      <c r="AR79" s="216" t="s">
        <v>6886</v>
      </c>
      <c r="AS79" s="24" t="s">
        <v>5474</v>
      </c>
      <c r="AT79" s="24" t="s">
        <v>6215</v>
      </c>
      <c r="AU79" s="24" t="s">
        <v>6055</v>
      </c>
      <c r="AV79" s="24" t="s">
        <v>6055</v>
      </c>
      <c r="AW79" s="24" t="s">
        <v>5990</v>
      </c>
      <c r="AX79" s="24" t="s">
        <v>5979</v>
      </c>
      <c r="AY79" s="24" t="s">
        <v>7103</v>
      </c>
      <c r="AZ79" s="216" t="s">
        <v>7104</v>
      </c>
      <c r="BA79" s="216" t="s">
        <v>7105</v>
      </c>
      <c r="BB79" s="57" t="s">
        <v>5474</v>
      </c>
      <c r="BC79" s="202"/>
      <c r="BD79" s="24"/>
      <c r="BE79" s="151"/>
      <c r="BG79" s="151"/>
      <c r="BI79" s="151"/>
      <c r="BL79" s="152"/>
    </row>
    <row r="80" spans="1:64" s="169" customFormat="1">
      <c r="A80" s="24">
        <v>1443</v>
      </c>
      <c r="B80" s="24" t="s">
        <v>97</v>
      </c>
      <c r="C80" s="57">
        <v>14.5</v>
      </c>
      <c r="D80" s="57">
        <v>14.6</v>
      </c>
      <c r="E80" s="57">
        <v>14.45</v>
      </c>
      <c r="F80" s="57">
        <v>14.6</v>
      </c>
      <c r="G80" s="57">
        <v>14.6</v>
      </c>
      <c r="H80" s="57">
        <v>14.6</v>
      </c>
      <c r="I80" s="57">
        <v>14</v>
      </c>
      <c r="J80" s="57">
        <v>14.5</v>
      </c>
      <c r="K80" s="57">
        <v>14.5</v>
      </c>
      <c r="L80" s="57">
        <v>14.55</v>
      </c>
      <c r="M80" s="57">
        <v>14</v>
      </c>
      <c r="N80" s="57">
        <v>14.45</v>
      </c>
      <c r="O80" s="63">
        <v>-3.4482758620689598E-3</v>
      </c>
      <c r="P80" s="57">
        <v>36</v>
      </c>
      <c r="Q80" s="57">
        <v>21</v>
      </c>
      <c r="R80" s="57">
        <v>38.263199999999998</v>
      </c>
      <c r="S80" s="57">
        <v>14.42</v>
      </c>
      <c r="T80" s="57">
        <v>14.9184</v>
      </c>
      <c r="U80" s="57">
        <v>15.405099999999999</v>
      </c>
      <c r="V80" s="57">
        <v>14.48</v>
      </c>
      <c r="W80" s="57">
        <v>14.868399999999999</v>
      </c>
      <c r="X80" s="57">
        <v>15.4407</v>
      </c>
      <c r="Y80" s="57">
        <v>14.51</v>
      </c>
      <c r="Z80" s="57">
        <v>14.8263</v>
      </c>
      <c r="AA80" s="57">
        <v>15.479699999999999</v>
      </c>
      <c r="AB80" s="57">
        <v>18.45</v>
      </c>
      <c r="AC80" s="57">
        <v>0</v>
      </c>
      <c r="AD80" s="57">
        <v>15.6</v>
      </c>
      <c r="AE80" s="57">
        <v>13.95</v>
      </c>
      <c r="AF80" s="64">
        <v>48.510899999999999</v>
      </c>
      <c r="AG80" s="64">
        <v>39.365099999999998</v>
      </c>
      <c r="AH80" s="64">
        <v>49.884500000000003</v>
      </c>
      <c r="AI80" s="64">
        <v>42.871600000000001</v>
      </c>
      <c r="AJ80" s="61">
        <v>0.4548611111111111</v>
      </c>
      <c r="AK80" s="216">
        <v>50</v>
      </c>
      <c r="AL80" s="62">
        <v>130.36900725317093</v>
      </c>
      <c r="AM80" s="24" t="s">
        <v>6042</v>
      </c>
      <c r="AN80" s="216" t="s">
        <v>6009</v>
      </c>
      <c r="AO80" s="216" t="s">
        <v>5971</v>
      </c>
      <c r="AP80" s="216" t="s">
        <v>6884</v>
      </c>
      <c r="AQ80" s="216" t="s">
        <v>6885</v>
      </c>
      <c r="AR80" s="216" t="s">
        <v>6916</v>
      </c>
      <c r="AS80" s="24" t="s">
        <v>6968</v>
      </c>
      <c r="AT80" s="24" t="s">
        <v>6126</v>
      </c>
      <c r="AU80" s="24" t="s">
        <v>6060</v>
      </c>
      <c r="AV80" s="24" t="s">
        <v>5994</v>
      </c>
      <c r="AW80" s="24" t="s">
        <v>5965</v>
      </c>
      <c r="AX80" s="24" t="s">
        <v>6033</v>
      </c>
      <c r="AY80" s="24" t="s">
        <v>7106</v>
      </c>
      <c r="AZ80" s="216" t="s">
        <v>7031</v>
      </c>
      <c r="BA80" s="216" t="s">
        <v>7107</v>
      </c>
      <c r="BB80" s="57" t="s">
        <v>5474</v>
      </c>
      <c r="BC80" s="202"/>
      <c r="BD80" s="24"/>
      <c r="BE80" s="151"/>
      <c r="BG80" s="151"/>
      <c r="BI80" s="151"/>
      <c r="BL80" s="152"/>
    </row>
    <row r="81" spans="1:64" s="169" customFormat="1">
      <c r="A81" s="24">
        <v>1444</v>
      </c>
      <c r="B81" s="24" t="s">
        <v>98</v>
      </c>
      <c r="C81" s="57">
        <v>10.6</v>
      </c>
      <c r="D81" s="57">
        <v>10.95</v>
      </c>
      <c r="E81" s="57">
        <v>10.6</v>
      </c>
      <c r="F81" s="57">
        <v>10.9</v>
      </c>
      <c r="G81" s="57">
        <v>10.95</v>
      </c>
      <c r="H81" s="57">
        <v>11</v>
      </c>
      <c r="I81" s="57">
        <v>10.75</v>
      </c>
      <c r="J81" s="57">
        <v>10.85</v>
      </c>
      <c r="K81" s="57">
        <v>10.85</v>
      </c>
      <c r="L81" s="57">
        <v>11.15</v>
      </c>
      <c r="M81" s="57">
        <v>10.8</v>
      </c>
      <c r="N81" s="57">
        <v>11.1</v>
      </c>
      <c r="O81" s="63">
        <v>2.3041474654377801E-2</v>
      </c>
      <c r="P81" s="57">
        <v>3557</v>
      </c>
      <c r="Q81" s="57">
        <v>1569</v>
      </c>
      <c r="R81" s="57">
        <v>3180.05</v>
      </c>
      <c r="S81" s="57">
        <v>10.66</v>
      </c>
      <c r="T81" s="57">
        <v>11.33</v>
      </c>
      <c r="U81" s="57">
        <v>12.1858</v>
      </c>
      <c r="V81" s="57">
        <v>10.72</v>
      </c>
      <c r="W81" s="57">
        <v>11.282500000000001</v>
      </c>
      <c r="X81" s="57">
        <v>12.1533</v>
      </c>
      <c r="Y81" s="57">
        <v>10.79</v>
      </c>
      <c r="Z81" s="57">
        <v>11.25</v>
      </c>
      <c r="AA81" s="57">
        <v>12.1242</v>
      </c>
      <c r="AB81" s="57">
        <v>16.149999999999999</v>
      </c>
      <c r="AC81" s="57">
        <v>9.31</v>
      </c>
      <c r="AD81" s="57">
        <v>12.05</v>
      </c>
      <c r="AE81" s="57">
        <v>10.15</v>
      </c>
      <c r="AF81" s="64">
        <v>39.718499999999999</v>
      </c>
      <c r="AG81" s="64">
        <v>29.4941</v>
      </c>
      <c r="AH81" s="64">
        <v>52.867899999999999</v>
      </c>
      <c r="AI81" s="64">
        <v>37.285400000000003</v>
      </c>
      <c r="AJ81" s="61">
        <v>0.4548611111111111</v>
      </c>
      <c r="AK81" s="216">
        <v>4000</v>
      </c>
      <c r="AL81" s="62">
        <v>6232.9320251463523</v>
      </c>
      <c r="AM81" s="24" t="s">
        <v>6859</v>
      </c>
      <c r="AN81" s="216" t="s">
        <v>6009</v>
      </c>
      <c r="AO81" s="216" t="s">
        <v>5961</v>
      </c>
      <c r="AP81" s="216" t="s">
        <v>6884</v>
      </c>
      <c r="AQ81" s="216" t="s">
        <v>6885</v>
      </c>
      <c r="AR81" s="216" t="s">
        <v>6886</v>
      </c>
      <c r="AS81" s="24" t="s">
        <v>5474</v>
      </c>
      <c r="AT81" s="24" t="s">
        <v>6031</v>
      </c>
      <c r="AU81" s="24" t="s">
        <v>5984</v>
      </c>
      <c r="AV81" s="24" t="s">
        <v>6010</v>
      </c>
      <c r="AW81" s="24" t="s">
        <v>5965</v>
      </c>
      <c r="AX81" s="24" t="s">
        <v>5965</v>
      </c>
      <c r="AY81" s="24" t="s">
        <v>6901</v>
      </c>
      <c r="AZ81" s="216" t="s">
        <v>7062</v>
      </c>
      <c r="BA81" s="216" t="s">
        <v>7083</v>
      </c>
      <c r="BB81" s="57" t="s">
        <v>5474</v>
      </c>
      <c r="BC81" s="202"/>
      <c r="BD81" s="24"/>
      <c r="BE81" s="151"/>
      <c r="BG81" s="151"/>
      <c r="BI81" s="151"/>
      <c r="BL81" s="152"/>
    </row>
    <row r="82" spans="1:64" s="169" customFormat="1">
      <c r="A82" s="24">
        <v>1445</v>
      </c>
      <c r="B82" s="24" t="s">
        <v>99</v>
      </c>
      <c r="C82" s="57">
        <v>11.95</v>
      </c>
      <c r="D82" s="57">
        <v>12</v>
      </c>
      <c r="E82" s="57">
        <v>11.85</v>
      </c>
      <c r="F82" s="57">
        <v>12</v>
      </c>
      <c r="G82" s="57">
        <v>11.95</v>
      </c>
      <c r="H82" s="57">
        <v>11.95</v>
      </c>
      <c r="I82" s="57">
        <v>11.9</v>
      </c>
      <c r="J82" s="57">
        <v>11.95</v>
      </c>
      <c r="K82" s="57">
        <v>11.85</v>
      </c>
      <c r="L82" s="57">
        <v>11.85</v>
      </c>
      <c r="M82" s="57">
        <v>11.85</v>
      </c>
      <c r="N82" s="57">
        <v>11.85</v>
      </c>
      <c r="O82" s="63">
        <v>-8.3682008368200795E-3</v>
      </c>
      <c r="P82" s="57">
        <v>20</v>
      </c>
      <c r="Q82" s="57">
        <v>18</v>
      </c>
      <c r="R82" s="57">
        <v>58.5</v>
      </c>
      <c r="S82" s="57">
        <v>11.9</v>
      </c>
      <c r="T82" s="57">
        <v>11.9975</v>
      </c>
      <c r="U82" s="57">
        <v>12.102499999999999</v>
      </c>
      <c r="V82" s="57">
        <v>11.92</v>
      </c>
      <c r="W82" s="57">
        <v>11.99</v>
      </c>
      <c r="X82" s="57">
        <v>12.101699999999999</v>
      </c>
      <c r="Y82" s="57">
        <v>11.92</v>
      </c>
      <c r="Z82" s="57">
        <v>11.975</v>
      </c>
      <c r="AA82" s="57">
        <v>12.095000000000001</v>
      </c>
      <c r="AB82" s="57">
        <v>15.4</v>
      </c>
      <c r="AC82" s="57">
        <v>9.11</v>
      </c>
      <c r="AD82" s="57">
        <v>12.2</v>
      </c>
      <c r="AE82" s="57">
        <v>11.7</v>
      </c>
      <c r="AF82" s="64">
        <v>72.266999999999996</v>
      </c>
      <c r="AG82" s="64">
        <v>56.270800000000001</v>
      </c>
      <c r="AH82" s="64">
        <v>64.844700000000003</v>
      </c>
      <c r="AI82" s="64">
        <v>59.128700000000002</v>
      </c>
      <c r="AJ82" s="61">
        <v>0.4548611111111111</v>
      </c>
      <c r="AK82" s="216">
        <v>50</v>
      </c>
      <c r="AL82" s="62">
        <v>72.427226251761638</v>
      </c>
      <c r="AM82" s="24" t="s">
        <v>7108</v>
      </c>
      <c r="AN82" s="216" t="s">
        <v>6020</v>
      </c>
      <c r="AO82" s="216" t="s">
        <v>5961</v>
      </c>
      <c r="AP82" s="216" t="s">
        <v>6884</v>
      </c>
      <c r="AQ82" s="216" t="s">
        <v>6885</v>
      </c>
      <c r="AR82" s="216" t="s">
        <v>6916</v>
      </c>
      <c r="AS82" s="24" t="s">
        <v>6968</v>
      </c>
      <c r="AT82" s="24" t="s">
        <v>6425</v>
      </c>
      <c r="AU82" s="24" t="s">
        <v>6650</v>
      </c>
      <c r="AV82" s="24" t="s">
        <v>6577</v>
      </c>
      <c r="AW82" s="24" t="s">
        <v>5979</v>
      </c>
      <c r="AX82" s="24" t="s">
        <v>5979</v>
      </c>
      <c r="AY82" s="24" t="s">
        <v>6935</v>
      </c>
      <c r="AZ82" s="216" t="s">
        <v>6940</v>
      </c>
      <c r="BA82" s="216" t="s">
        <v>6914</v>
      </c>
      <c r="BB82" s="57" t="s">
        <v>5474</v>
      </c>
      <c r="BC82" s="202"/>
      <c r="BD82" s="24"/>
      <c r="BE82" s="151"/>
      <c r="BG82" s="151"/>
      <c r="BI82" s="151"/>
      <c r="BL82" s="152"/>
    </row>
    <row r="83" spans="1:64" s="169" customFormat="1">
      <c r="A83" s="24">
        <v>1446</v>
      </c>
      <c r="B83" s="24" t="s">
        <v>100</v>
      </c>
      <c r="C83" s="57">
        <v>30.35</v>
      </c>
      <c r="D83" s="57">
        <v>30.7</v>
      </c>
      <c r="E83" s="57">
        <v>30.1</v>
      </c>
      <c r="F83" s="57">
        <v>30.4</v>
      </c>
      <c r="G83" s="57">
        <v>30.6</v>
      </c>
      <c r="H83" s="57">
        <v>30.6</v>
      </c>
      <c r="I83" s="57">
        <v>30.3</v>
      </c>
      <c r="J83" s="57">
        <v>30.35</v>
      </c>
      <c r="K83" s="57">
        <v>30.3</v>
      </c>
      <c r="L83" s="57">
        <v>30.5</v>
      </c>
      <c r="M83" s="57">
        <v>30.3</v>
      </c>
      <c r="N83" s="57">
        <v>30.5</v>
      </c>
      <c r="O83" s="63">
        <v>4.9423393739703404E-3</v>
      </c>
      <c r="P83" s="57">
        <v>8</v>
      </c>
      <c r="Q83" s="57">
        <v>45</v>
      </c>
      <c r="R83" s="57">
        <v>73.45</v>
      </c>
      <c r="S83" s="57">
        <v>30.27</v>
      </c>
      <c r="T83" s="57">
        <v>30.91</v>
      </c>
      <c r="U83" s="57">
        <v>31.404199999999999</v>
      </c>
      <c r="V83" s="57">
        <v>30.26</v>
      </c>
      <c r="W83" s="57">
        <v>30.842500000000001</v>
      </c>
      <c r="X83" s="57">
        <v>31.4283</v>
      </c>
      <c r="Y83" s="57">
        <v>30.28</v>
      </c>
      <c r="Z83" s="57">
        <v>30.81</v>
      </c>
      <c r="AA83" s="57">
        <v>31.454999999999998</v>
      </c>
      <c r="AB83" s="57">
        <v>36.9</v>
      </c>
      <c r="AC83" s="57">
        <v>25.5</v>
      </c>
      <c r="AD83" s="57">
        <v>31.7</v>
      </c>
      <c r="AE83" s="57">
        <v>29.95</v>
      </c>
      <c r="AF83" s="64">
        <v>23.8078</v>
      </c>
      <c r="AG83" s="64">
        <v>17.0397</v>
      </c>
      <c r="AH83" s="64">
        <v>36.2423</v>
      </c>
      <c r="AI83" s="64">
        <v>23.4405</v>
      </c>
      <c r="AJ83" s="61">
        <v>0.4548611111111111</v>
      </c>
      <c r="AK83" s="216">
        <v>50</v>
      </c>
      <c r="AL83" s="62">
        <v>28.970890500704655</v>
      </c>
      <c r="AM83" s="24" t="s">
        <v>6551</v>
      </c>
      <c r="AN83" s="216" t="s">
        <v>6009</v>
      </c>
      <c r="AO83" s="216" t="s">
        <v>6007</v>
      </c>
      <c r="AP83" s="216" t="s">
        <v>6884</v>
      </c>
      <c r="AQ83" s="216" t="s">
        <v>6885</v>
      </c>
      <c r="AR83" s="216" t="s">
        <v>6886</v>
      </c>
      <c r="AS83" s="24" t="s">
        <v>6887</v>
      </c>
      <c r="AT83" s="24" t="s">
        <v>6478</v>
      </c>
      <c r="AU83" s="24" t="s">
        <v>6017</v>
      </c>
      <c r="AV83" s="24" t="s">
        <v>6493</v>
      </c>
      <c r="AW83" s="24" t="s">
        <v>5979</v>
      </c>
      <c r="AX83" s="24" t="s">
        <v>5979</v>
      </c>
      <c r="AY83" s="24" t="s">
        <v>7109</v>
      </c>
      <c r="AZ83" s="216" t="s">
        <v>7110</v>
      </c>
      <c r="BA83" s="216" t="s">
        <v>7111</v>
      </c>
      <c r="BB83" s="57" t="s">
        <v>5474</v>
      </c>
      <c r="BC83" s="202"/>
      <c r="BD83" s="24"/>
      <c r="BE83" s="151"/>
      <c r="BG83" s="151"/>
      <c r="BI83" s="151"/>
      <c r="BL83" s="152"/>
    </row>
    <row r="84" spans="1:64" s="169" customFormat="1">
      <c r="A84" s="24">
        <v>1447</v>
      </c>
      <c r="B84" s="24" t="s">
        <v>101</v>
      </c>
      <c r="C84" s="57">
        <v>10.35</v>
      </c>
      <c r="D84" s="57">
        <v>10.75</v>
      </c>
      <c r="E84" s="57">
        <v>10.35</v>
      </c>
      <c r="F84" s="57">
        <v>10.6</v>
      </c>
      <c r="G84" s="57">
        <v>10.7</v>
      </c>
      <c r="H84" s="57">
        <v>10.7</v>
      </c>
      <c r="I84" s="57">
        <v>10.45</v>
      </c>
      <c r="J84" s="57">
        <v>10.65</v>
      </c>
      <c r="K84" s="57">
        <v>10.65</v>
      </c>
      <c r="L84" s="57">
        <v>10.8</v>
      </c>
      <c r="M84" s="57">
        <v>10.55</v>
      </c>
      <c r="N84" s="57">
        <v>10.75</v>
      </c>
      <c r="O84" s="63">
        <v>9.3896713615023407E-3</v>
      </c>
      <c r="P84" s="57">
        <v>1274</v>
      </c>
      <c r="Q84" s="57">
        <v>2042</v>
      </c>
      <c r="R84" s="57">
        <v>3617.4</v>
      </c>
      <c r="S84" s="57">
        <v>10.42</v>
      </c>
      <c r="T84" s="57">
        <v>11.092499999999999</v>
      </c>
      <c r="U84" s="57">
        <v>12.1175</v>
      </c>
      <c r="V84" s="57">
        <v>10.52</v>
      </c>
      <c r="W84" s="57">
        <v>11.05</v>
      </c>
      <c r="X84" s="57">
        <v>12.083299999999999</v>
      </c>
      <c r="Y84" s="57">
        <v>10.53</v>
      </c>
      <c r="Z84" s="57">
        <v>11.0175</v>
      </c>
      <c r="AA84" s="57">
        <v>12.048299999999999</v>
      </c>
      <c r="AB84" s="57">
        <v>16</v>
      </c>
      <c r="AC84" s="57">
        <v>6.6</v>
      </c>
      <c r="AD84" s="57">
        <v>11.85</v>
      </c>
      <c r="AE84" s="57">
        <v>9.9499999999999993</v>
      </c>
      <c r="AF84" s="64">
        <v>38.546799999999998</v>
      </c>
      <c r="AG84" s="64">
        <v>28.7712</v>
      </c>
      <c r="AH84" s="64">
        <v>48.886299999999999</v>
      </c>
      <c r="AI84" s="64">
        <v>35.476199999999999</v>
      </c>
      <c r="AJ84" s="61">
        <v>0.4548611111111111</v>
      </c>
      <c r="AK84" s="216">
        <v>1500</v>
      </c>
      <c r="AL84" s="62">
        <v>2408.347707120543</v>
      </c>
      <c r="AM84" s="24" t="s">
        <v>6484</v>
      </c>
      <c r="AN84" s="216" t="s">
        <v>6009</v>
      </c>
      <c r="AO84" s="216" t="s">
        <v>5971</v>
      </c>
      <c r="AP84" s="216" t="s">
        <v>6884</v>
      </c>
      <c r="AQ84" s="216" t="s">
        <v>6885</v>
      </c>
      <c r="AR84" s="216" t="s">
        <v>6886</v>
      </c>
      <c r="AS84" s="24" t="s">
        <v>5474</v>
      </c>
      <c r="AT84" s="24" t="s">
        <v>6031</v>
      </c>
      <c r="AU84" s="24" t="s">
        <v>6390</v>
      </c>
      <c r="AV84" s="24" t="s">
        <v>6016</v>
      </c>
      <c r="AW84" s="24" t="s">
        <v>5990</v>
      </c>
      <c r="AX84" s="24" t="s">
        <v>5986</v>
      </c>
      <c r="AY84" s="24" t="s">
        <v>7112</v>
      </c>
      <c r="AZ84" s="216" t="s">
        <v>7062</v>
      </c>
      <c r="BA84" s="216" t="s">
        <v>7113</v>
      </c>
      <c r="BB84" s="57" t="s">
        <v>5474</v>
      </c>
      <c r="BC84" s="202"/>
      <c r="BD84" s="24"/>
      <c r="BE84" s="151"/>
      <c r="BG84" s="151"/>
      <c r="BI84" s="151"/>
      <c r="BL84" s="152"/>
    </row>
    <row r="85" spans="1:64" s="169" customFormat="1">
      <c r="A85" s="24">
        <v>1449</v>
      </c>
      <c r="B85" s="24" t="s">
        <v>102</v>
      </c>
      <c r="C85" s="57">
        <v>16.2</v>
      </c>
      <c r="D85" s="57">
        <v>16.2</v>
      </c>
      <c r="E85" s="57">
        <v>15.5</v>
      </c>
      <c r="F85" s="57">
        <v>15.85</v>
      </c>
      <c r="G85" s="57">
        <v>15.6</v>
      </c>
      <c r="H85" s="57">
        <v>15.6</v>
      </c>
      <c r="I85" s="57">
        <v>15</v>
      </c>
      <c r="J85" s="57">
        <v>15.2</v>
      </c>
      <c r="K85" s="57">
        <v>15.5</v>
      </c>
      <c r="L85" s="57">
        <v>15.5</v>
      </c>
      <c r="M85" s="57">
        <v>15</v>
      </c>
      <c r="N85" s="57">
        <v>15.05</v>
      </c>
      <c r="O85" s="63">
        <v>-9.8684210526315697E-3</v>
      </c>
      <c r="P85" s="57">
        <v>93</v>
      </c>
      <c r="Q85" s="57">
        <v>267</v>
      </c>
      <c r="R85" s="57">
        <v>165.75</v>
      </c>
      <c r="S85" s="57">
        <v>16.04</v>
      </c>
      <c r="T85" s="57">
        <v>16.762499999999999</v>
      </c>
      <c r="U85" s="57">
        <v>16.410799999999998</v>
      </c>
      <c r="V85" s="57">
        <v>15.85</v>
      </c>
      <c r="W85" s="57">
        <v>16.6675</v>
      </c>
      <c r="X85" s="57">
        <v>16.395800000000001</v>
      </c>
      <c r="Y85" s="57">
        <v>15.61</v>
      </c>
      <c r="Z85" s="57">
        <v>16.585000000000001</v>
      </c>
      <c r="AA85" s="57">
        <v>16.371700000000001</v>
      </c>
      <c r="AB85" s="57">
        <v>35.700000000000003</v>
      </c>
      <c r="AC85" s="57">
        <v>12.7</v>
      </c>
      <c r="AD85" s="57">
        <v>18.25</v>
      </c>
      <c r="AE85" s="57">
        <v>15</v>
      </c>
      <c r="AF85" s="64">
        <v>13.9445</v>
      </c>
      <c r="AG85" s="64">
        <v>19.333500000000001</v>
      </c>
      <c r="AH85" s="64">
        <v>9.8916000000000004</v>
      </c>
      <c r="AI85" s="64">
        <v>16.186199999999999</v>
      </c>
      <c r="AJ85" s="61">
        <v>0.4548611111111111</v>
      </c>
      <c r="AK85" s="216">
        <v>100</v>
      </c>
      <c r="AL85" s="62">
        <v>201.64408840237238</v>
      </c>
      <c r="AM85" s="24" t="s">
        <v>6530</v>
      </c>
      <c r="AN85" s="216" t="s">
        <v>5967</v>
      </c>
      <c r="AO85" s="216" t="s">
        <v>6047</v>
      </c>
      <c r="AP85" s="216" t="s">
        <v>6884</v>
      </c>
      <c r="AQ85" s="216" t="s">
        <v>6885</v>
      </c>
      <c r="AR85" s="216" t="s">
        <v>6916</v>
      </c>
      <c r="AS85" s="24" t="s">
        <v>6945</v>
      </c>
      <c r="AT85" s="24" t="s">
        <v>6017</v>
      </c>
      <c r="AU85" s="24" t="s">
        <v>6209</v>
      </c>
      <c r="AV85" s="24" t="s">
        <v>6209</v>
      </c>
      <c r="AW85" s="24" t="s">
        <v>5979</v>
      </c>
      <c r="AX85" s="24" t="s">
        <v>5965</v>
      </c>
      <c r="AY85" s="24" t="s">
        <v>7048</v>
      </c>
      <c r="AZ85" s="216" t="s">
        <v>7101</v>
      </c>
      <c r="BA85" s="216" t="s">
        <v>7032</v>
      </c>
      <c r="BB85" s="57" t="s">
        <v>5474</v>
      </c>
      <c r="BC85" s="202"/>
      <c r="BD85" s="24"/>
      <c r="BE85" s="151"/>
      <c r="BG85" s="151"/>
      <c r="BI85" s="151"/>
      <c r="BL85" s="152"/>
    </row>
    <row r="86" spans="1:64" s="169" customFormat="1">
      <c r="A86" s="24">
        <v>1451</v>
      </c>
      <c r="B86" s="24" t="s">
        <v>103</v>
      </c>
      <c r="C86" s="57">
        <v>19.5</v>
      </c>
      <c r="D86" s="57">
        <v>19.8</v>
      </c>
      <c r="E86" s="57">
        <v>19.5</v>
      </c>
      <c r="F86" s="57">
        <v>19.7</v>
      </c>
      <c r="G86" s="57">
        <v>19.7</v>
      </c>
      <c r="H86" s="57">
        <v>19.8</v>
      </c>
      <c r="I86" s="57">
        <v>19.399999999999999</v>
      </c>
      <c r="J86" s="57">
        <v>19.55</v>
      </c>
      <c r="K86" s="57">
        <v>19.55</v>
      </c>
      <c r="L86" s="57">
        <v>19.8</v>
      </c>
      <c r="M86" s="57">
        <v>19.55</v>
      </c>
      <c r="N86" s="57">
        <v>19.7</v>
      </c>
      <c r="O86" s="63">
        <v>7.6726342710997401E-3</v>
      </c>
      <c r="P86" s="57">
        <v>50</v>
      </c>
      <c r="Q86" s="57">
        <v>266</v>
      </c>
      <c r="R86" s="57">
        <v>777.95</v>
      </c>
      <c r="S86" s="57">
        <v>19.559999999999999</v>
      </c>
      <c r="T86" s="57">
        <v>21.754999999999999</v>
      </c>
      <c r="U86" s="57">
        <v>21.4008</v>
      </c>
      <c r="V86" s="57">
        <v>19.57</v>
      </c>
      <c r="W86" s="57">
        <v>21.567499999999999</v>
      </c>
      <c r="X86" s="57">
        <v>21.366700000000002</v>
      </c>
      <c r="Y86" s="57">
        <v>19.54</v>
      </c>
      <c r="Z86" s="57">
        <v>21.322500000000002</v>
      </c>
      <c r="AA86" s="57">
        <v>21.334199999999999</v>
      </c>
      <c r="AB86" s="57">
        <v>24.8</v>
      </c>
      <c r="AC86" s="57">
        <v>15.6</v>
      </c>
      <c r="AD86" s="57">
        <v>24.7</v>
      </c>
      <c r="AE86" s="57">
        <v>19.05</v>
      </c>
      <c r="AF86" s="64">
        <v>17.413</v>
      </c>
      <c r="AG86" s="64">
        <v>14.6304</v>
      </c>
      <c r="AH86" s="64">
        <v>21.926100000000002</v>
      </c>
      <c r="AI86" s="64">
        <v>17.0623</v>
      </c>
      <c r="AJ86" s="61">
        <v>0.4548611111111111</v>
      </c>
      <c r="AK86" s="216">
        <v>50</v>
      </c>
      <c r="AL86" s="62">
        <v>181.06806562940409</v>
      </c>
      <c r="AM86" s="24" t="s">
        <v>6330</v>
      </c>
      <c r="AN86" s="216" t="s">
        <v>6009</v>
      </c>
      <c r="AO86" s="216" t="s">
        <v>6007</v>
      </c>
      <c r="AP86" s="216" t="s">
        <v>6884</v>
      </c>
      <c r="AQ86" s="216" t="s">
        <v>6885</v>
      </c>
      <c r="AR86" s="216" t="s">
        <v>6886</v>
      </c>
      <c r="AS86" s="24" t="s">
        <v>5474</v>
      </c>
      <c r="AT86" s="24" t="s">
        <v>6055</v>
      </c>
      <c r="AU86" s="24" t="s">
        <v>5984</v>
      </c>
      <c r="AV86" s="24" t="s">
        <v>6055</v>
      </c>
      <c r="AW86" s="24" t="s">
        <v>5986</v>
      </c>
      <c r="AX86" s="24" t="s">
        <v>5979</v>
      </c>
      <c r="AY86" s="24" t="s">
        <v>7114</v>
      </c>
      <c r="AZ86" s="216" t="s">
        <v>7115</v>
      </c>
      <c r="BA86" s="216" t="s">
        <v>7032</v>
      </c>
      <c r="BB86" s="57" t="s">
        <v>6898</v>
      </c>
      <c r="BC86" s="202"/>
      <c r="BD86" s="24"/>
      <c r="BE86" s="151"/>
      <c r="BG86" s="151"/>
      <c r="BI86" s="151"/>
      <c r="BL86" s="152"/>
    </row>
    <row r="87" spans="1:64" s="169" customFormat="1">
      <c r="A87" s="24">
        <v>1452</v>
      </c>
      <c r="B87" s="24" t="s">
        <v>104</v>
      </c>
      <c r="C87" s="57">
        <v>23</v>
      </c>
      <c r="D87" s="57">
        <v>23.55</v>
      </c>
      <c r="E87" s="57">
        <v>22.9</v>
      </c>
      <c r="F87" s="57">
        <v>23.45</v>
      </c>
      <c r="G87" s="57">
        <v>23.7</v>
      </c>
      <c r="H87" s="57">
        <v>23.7</v>
      </c>
      <c r="I87" s="57">
        <v>22.8</v>
      </c>
      <c r="J87" s="57">
        <v>23.35</v>
      </c>
      <c r="K87" s="57">
        <v>23.2</v>
      </c>
      <c r="L87" s="57">
        <v>23.65</v>
      </c>
      <c r="M87" s="57">
        <v>23.2</v>
      </c>
      <c r="N87" s="57">
        <v>23.4</v>
      </c>
      <c r="O87" s="63">
        <v>2.1413276231263302E-3</v>
      </c>
      <c r="P87" s="57">
        <v>165</v>
      </c>
      <c r="Q87" s="57">
        <v>664</v>
      </c>
      <c r="R87" s="57">
        <v>1610.55</v>
      </c>
      <c r="S87" s="57">
        <v>23</v>
      </c>
      <c r="T87" s="57">
        <v>24.635000000000002</v>
      </c>
      <c r="U87" s="57">
        <v>25.31</v>
      </c>
      <c r="V87" s="57">
        <v>23.17</v>
      </c>
      <c r="W87" s="57">
        <v>24.552499999999998</v>
      </c>
      <c r="X87" s="57">
        <v>25.295000000000002</v>
      </c>
      <c r="Y87" s="57">
        <v>23.13</v>
      </c>
      <c r="Z87" s="57">
        <v>24.477499999999999</v>
      </c>
      <c r="AA87" s="57">
        <v>25.271699999999999</v>
      </c>
      <c r="AB87" s="57">
        <v>30.7</v>
      </c>
      <c r="AC87" s="57">
        <v>15.1</v>
      </c>
      <c r="AD87" s="57">
        <v>26.6</v>
      </c>
      <c r="AE87" s="57">
        <v>22.15</v>
      </c>
      <c r="AF87" s="64">
        <v>28.894200000000001</v>
      </c>
      <c r="AG87" s="64">
        <v>23.7514</v>
      </c>
      <c r="AH87" s="64">
        <v>33.8827</v>
      </c>
      <c r="AI87" s="64">
        <v>27.128499999999999</v>
      </c>
      <c r="AJ87" s="61">
        <v>0.4548611111111111</v>
      </c>
      <c r="AK87" s="216">
        <v>200</v>
      </c>
      <c r="AL87" s="62">
        <v>328.17333347165243</v>
      </c>
      <c r="AM87" s="24" t="s">
        <v>6548</v>
      </c>
      <c r="AN87" s="216" t="s">
        <v>6009</v>
      </c>
      <c r="AO87" s="216" t="s">
        <v>5971</v>
      </c>
      <c r="AP87" s="216" t="s">
        <v>6884</v>
      </c>
      <c r="AQ87" s="216" t="s">
        <v>6885</v>
      </c>
      <c r="AR87" s="216" t="s">
        <v>6886</v>
      </c>
      <c r="AS87" s="24" t="s">
        <v>5474</v>
      </c>
      <c r="AT87" s="24" t="s">
        <v>6016</v>
      </c>
      <c r="AU87" s="24" t="s">
        <v>6017</v>
      </c>
      <c r="AV87" s="24" t="s">
        <v>6055</v>
      </c>
      <c r="AW87" s="24" t="s">
        <v>5976</v>
      </c>
      <c r="AX87" s="24" t="s">
        <v>5979</v>
      </c>
      <c r="AY87" s="24" t="s">
        <v>7116</v>
      </c>
      <c r="AZ87" s="216" t="s">
        <v>6973</v>
      </c>
      <c r="BA87" s="216" t="s">
        <v>6980</v>
      </c>
      <c r="BB87" s="57" t="s">
        <v>5474</v>
      </c>
      <c r="BC87" s="202"/>
      <c r="BD87" s="24"/>
      <c r="BE87" s="151"/>
      <c r="BG87" s="151"/>
      <c r="BI87" s="151"/>
      <c r="BL87" s="152"/>
    </row>
    <row r="88" spans="1:64" s="169" customFormat="1">
      <c r="A88" s="24">
        <v>1453</v>
      </c>
      <c r="B88" s="24" t="s">
        <v>105</v>
      </c>
      <c r="C88" s="57">
        <v>8.15</v>
      </c>
      <c r="D88" s="57">
        <v>8.2200000000000006</v>
      </c>
      <c r="E88" s="57">
        <v>8.15</v>
      </c>
      <c r="F88" s="57">
        <v>8.2100000000000009</v>
      </c>
      <c r="G88" s="57">
        <v>8.2200000000000006</v>
      </c>
      <c r="H88" s="57">
        <v>8.25</v>
      </c>
      <c r="I88" s="57">
        <v>8.18</v>
      </c>
      <c r="J88" s="57">
        <v>8.2100000000000009</v>
      </c>
      <c r="K88" s="57">
        <v>8.24</v>
      </c>
      <c r="L88" s="57">
        <v>8.2899999999999991</v>
      </c>
      <c r="M88" s="57">
        <v>8.24</v>
      </c>
      <c r="N88" s="57">
        <v>8.2899999999999991</v>
      </c>
      <c r="O88" s="63">
        <v>9.7442143727161992E-3</v>
      </c>
      <c r="P88" s="57">
        <v>23</v>
      </c>
      <c r="Q88" s="57">
        <v>45</v>
      </c>
      <c r="R88" s="57">
        <v>76.099999999999994</v>
      </c>
      <c r="S88" s="57">
        <v>8.15</v>
      </c>
      <c r="T88" s="57">
        <v>8.5965000000000007</v>
      </c>
      <c r="U88" s="57">
        <v>8.9497</v>
      </c>
      <c r="V88" s="57">
        <v>8.1519999999999992</v>
      </c>
      <c r="W88" s="57">
        <v>8.5630000000000006</v>
      </c>
      <c r="X88" s="57">
        <v>8.9331999999999994</v>
      </c>
      <c r="Y88" s="57">
        <v>8.17</v>
      </c>
      <c r="Z88" s="57">
        <v>8.5425000000000004</v>
      </c>
      <c r="AA88" s="57">
        <v>8.9182000000000006</v>
      </c>
      <c r="AB88" s="57">
        <v>12.7</v>
      </c>
      <c r="AC88" s="57">
        <v>7.9</v>
      </c>
      <c r="AD88" s="57">
        <v>9.0399999999999991</v>
      </c>
      <c r="AE88" s="57">
        <v>8.01</v>
      </c>
      <c r="AF88" s="64">
        <v>19.1313</v>
      </c>
      <c r="AG88" s="64">
        <v>15.2387</v>
      </c>
      <c r="AH88" s="64">
        <v>25.899799999999999</v>
      </c>
      <c r="AI88" s="64">
        <v>18.792400000000001</v>
      </c>
      <c r="AJ88" s="61">
        <v>0.4548611111111111</v>
      </c>
      <c r="AK88" s="216">
        <v>50</v>
      </c>
      <c r="AL88" s="62">
        <v>83.291310189525888</v>
      </c>
      <c r="AM88" s="24" t="s">
        <v>7117</v>
      </c>
      <c r="AN88" s="216" t="s">
        <v>6009</v>
      </c>
      <c r="AO88" s="216" t="s">
        <v>6007</v>
      </c>
      <c r="AP88" s="216" t="s">
        <v>6884</v>
      </c>
      <c r="AQ88" s="216" t="s">
        <v>6885</v>
      </c>
      <c r="AR88" s="216" t="s">
        <v>6886</v>
      </c>
      <c r="AS88" s="24" t="s">
        <v>5474</v>
      </c>
      <c r="AT88" s="24" t="s">
        <v>6055</v>
      </c>
      <c r="AU88" s="24" t="s">
        <v>6238</v>
      </c>
      <c r="AV88" s="24" t="s">
        <v>6493</v>
      </c>
      <c r="AW88" s="24" t="s">
        <v>5979</v>
      </c>
      <c r="AX88" s="24" t="s">
        <v>5979</v>
      </c>
      <c r="AY88" s="24" t="s">
        <v>7118</v>
      </c>
      <c r="AZ88" s="216" t="s">
        <v>7119</v>
      </c>
      <c r="BA88" s="216" t="s">
        <v>6897</v>
      </c>
      <c r="BB88" s="57" t="s">
        <v>5474</v>
      </c>
      <c r="BC88" s="202"/>
      <c r="BD88" s="24"/>
      <c r="BE88" s="151"/>
      <c r="BG88" s="151"/>
      <c r="BI88" s="151"/>
      <c r="BL88" s="152"/>
    </row>
    <row r="89" spans="1:64" s="169" customFormat="1">
      <c r="A89" s="24">
        <v>1454</v>
      </c>
      <c r="B89" s="24" t="s">
        <v>106</v>
      </c>
      <c r="C89" s="57">
        <v>10.050000000000001</v>
      </c>
      <c r="D89" s="57">
        <v>10.050000000000001</v>
      </c>
      <c r="E89" s="57">
        <v>9.93</v>
      </c>
      <c r="F89" s="57">
        <v>9.99</v>
      </c>
      <c r="G89" s="57">
        <v>10</v>
      </c>
      <c r="H89" s="57">
        <v>10</v>
      </c>
      <c r="I89" s="57">
        <v>9.9600000000000009</v>
      </c>
      <c r="J89" s="57">
        <v>9.99</v>
      </c>
      <c r="K89" s="57">
        <v>10</v>
      </c>
      <c r="L89" s="57">
        <v>10</v>
      </c>
      <c r="M89" s="57">
        <v>9.93</v>
      </c>
      <c r="N89" s="57">
        <v>9.93</v>
      </c>
      <c r="O89" s="63">
        <v>-6.0060060060059999E-3</v>
      </c>
      <c r="P89" s="57">
        <v>14</v>
      </c>
      <c r="Q89" s="57">
        <v>8</v>
      </c>
      <c r="R89" s="57">
        <v>115.85</v>
      </c>
      <c r="S89" s="57">
        <v>9.9440000000000008</v>
      </c>
      <c r="T89" s="57">
        <v>10.2615</v>
      </c>
      <c r="U89" s="57">
        <v>10.3592</v>
      </c>
      <c r="V89" s="57">
        <v>9.9600000000000009</v>
      </c>
      <c r="W89" s="57">
        <v>10.2285</v>
      </c>
      <c r="X89" s="57">
        <v>10.353199999999999</v>
      </c>
      <c r="Y89" s="57">
        <v>9.9480000000000004</v>
      </c>
      <c r="Z89" s="57">
        <v>10.202500000000001</v>
      </c>
      <c r="AA89" s="57">
        <v>10.3462</v>
      </c>
      <c r="AB89" s="57">
        <v>12.25</v>
      </c>
      <c r="AC89" s="57">
        <v>8</v>
      </c>
      <c r="AD89" s="57">
        <v>11.4</v>
      </c>
      <c r="AE89" s="57">
        <v>9.8000000000000007</v>
      </c>
      <c r="AF89" s="64">
        <v>25.818300000000001</v>
      </c>
      <c r="AG89" s="64">
        <v>19.2669</v>
      </c>
      <c r="AH89" s="64">
        <v>31.656700000000001</v>
      </c>
      <c r="AI89" s="64">
        <v>23.396799999999999</v>
      </c>
      <c r="AJ89" s="61">
        <v>0.4548611111111111</v>
      </c>
      <c r="AK89" s="216">
        <v>50</v>
      </c>
      <c r="AL89" s="62">
        <v>50.699058376233147</v>
      </c>
      <c r="AM89" s="24" t="s">
        <v>7120</v>
      </c>
      <c r="AN89" s="216" t="s">
        <v>6009</v>
      </c>
      <c r="AO89" s="216" t="s">
        <v>6007</v>
      </c>
      <c r="AP89" s="216" t="s">
        <v>6884</v>
      </c>
      <c r="AQ89" s="216" t="s">
        <v>6885</v>
      </c>
      <c r="AR89" s="216" t="s">
        <v>6916</v>
      </c>
      <c r="AS89" s="24" t="s">
        <v>6968</v>
      </c>
      <c r="AT89" s="24" t="s">
        <v>6017</v>
      </c>
      <c r="AU89" s="24" t="s">
        <v>6345</v>
      </c>
      <c r="AV89" s="24" t="s">
        <v>6518</v>
      </c>
      <c r="AW89" s="24" t="s">
        <v>5979</v>
      </c>
      <c r="AX89" s="24" t="s">
        <v>5979</v>
      </c>
      <c r="AY89" s="24" t="s">
        <v>7121</v>
      </c>
      <c r="AZ89" s="216" t="s">
        <v>6892</v>
      </c>
      <c r="BA89" s="216" t="s">
        <v>7043</v>
      </c>
      <c r="BB89" s="57" t="s">
        <v>5474</v>
      </c>
      <c r="BC89" s="202"/>
      <c r="BD89" s="24"/>
      <c r="BE89" s="151"/>
      <c r="BG89" s="151"/>
      <c r="BI89" s="151"/>
      <c r="BL89" s="152"/>
    </row>
    <row r="90" spans="1:64" s="169" customFormat="1">
      <c r="A90" s="24">
        <v>1455</v>
      </c>
      <c r="B90" s="24" t="s">
        <v>107</v>
      </c>
      <c r="C90" s="57">
        <v>19.2</v>
      </c>
      <c r="D90" s="57">
        <v>19.7</v>
      </c>
      <c r="E90" s="57">
        <v>19.149999999999999</v>
      </c>
      <c r="F90" s="57">
        <v>19.55</v>
      </c>
      <c r="G90" s="57">
        <v>19.649999999999999</v>
      </c>
      <c r="H90" s="57">
        <v>19.649999999999999</v>
      </c>
      <c r="I90" s="57">
        <v>19.05</v>
      </c>
      <c r="J90" s="57">
        <v>19.25</v>
      </c>
      <c r="K90" s="57">
        <v>19.45</v>
      </c>
      <c r="L90" s="57">
        <v>19.7</v>
      </c>
      <c r="M90" s="57">
        <v>19.3</v>
      </c>
      <c r="N90" s="57">
        <v>19.649999999999999</v>
      </c>
      <c r="O90" s="63">
        <v>2.0779220779220699E-2</v>
      </c>
      <c r="P90" s="57">
        <v>2390</v>
      </c>
      <c r="Q90" s="57">
        <v>4513</v>
      </c>
      <c r="R90" s="57">
        <v>9268.25</v>
      </c>
      <c r="S90" s="57">
        <v>18.920000000000002</v>
      </c>
      <c r="T90" s="57">
        <v>20.234999999999999</v>
      </c>
      <c r="U90" s="57">
        <v>22.681699999999999</v>
      </c>
      <c r="V90" s="57">
        <v>19.09</v>
      </c>
      <c r="W90" s="57">
        <v>20.184999999999999</v>
      </c>
      <c r="X90" s="57">
        <v>22.584199999999999</v>
      </c>
      <c r="Y90" s="57">
        <v>19.170000000000002</v>
      </c>
      <c r="Z90" s="57">
        <v>20.127500000000001</v>
      </c>
      <c r="AA90" s="57">
        <v>22.4742</v>
      </c>
      <c r="AB90" s="57">
        <v>28.7</v>
      </c>
      <c r="AC90" s="57">
        <v>7.79</v>
      </c>
      <c r="AD90" s="57">
        <v>22.85</v>
      </c>
      <c r="AE90" s="57">
        <v>17.7</v>
      </c>
      <c r="AF90" s="64">
        <v>47.685499999999998</v>
      </c>
      <c r="AG90" s="64">
        <v>34.843800000000002</v>
      </c>
      <c r="AH90" s="64">
        <v>57.790399999999998</v>
      </c>
      <c r="AI90" s="64">
        <v>42.492699999999999</v>
      </c>
      <c r="AJ90" s="61">
        <v>0.4548611111111111</v>
      </c>
      <c r="AK90" s="216">
        <v>2500</v>
      </c>
      <c r="AL90" s="62">
        <v>4334.7628579581688</v>
      </c>
      <c r="AM90" s="24" t="s">
        <v>6615</v>
      </c>
      <c r="AN90" s="216" t="s">
        <v>6009</v>
      </c>
      <c r="AO90" s="216" t="s">
        <v>5961</v>
      </c>
      <c r="AP90" s="216" t="s">
        <v>6884</v>
      </c>
      <c r="AQ90" s="216" t="s">
        <v>6885</v>
      </c>
      <c r="AR90" s="216" t="s">
        <v>6886</v>
      </c>
      <c r="AS90" s="24" t="s">
        <v>5474</v>
      </c>
      <c r="AT90" s="24" t="s">
        <v>6016</v>
      </c>
      <c r="AU90" s="24" t="s">
        <v>6017</v>
      </c>
      <c r="AV90" s="24" t="s">
        <v>6016</v>
      </c>
      <c r="AW90" s="24" t="s">
        <v>5965</v>
      </c>
      <c r="AX90" s="24" t="s">
        <v>5986</v>
      </c>
      <c r="AY90" s="24" t="s">
        <v>7122</v>
      </c>
      <c r="AZ90" s="216" t="s">
        <v>7031</v>
      </c>
      <c r="BA90" s="216" t="s">
        <v>7123</v>
      </c>
      <c r="BB90" s="57" t="s">
        <v>5474</v>
      </c>
      <c r="BC90" s="202"/>
      <c r="BD90" s="24"/>
      <c r="BE90" s="151"/>
      <c r="BG90" s="151"/>
      <c r="BI90" s="151"/>
      <c r="BL90" s="152"/>
    </row>
    <row r="91" spans="1:64" s="169" customFormat="1">
      <c r="A91" s="24">
        <v>1456</v>
      </c>
      <c r="B91" s="24" t="s">
        <v>108</v>
      </c>
      <c r="C91" s="57">
        <v>27.3</v>
      </c>
      <c r="D91" s="57">
        <v>28</v>
      </c>
      <c r="E91" s="57">
        <v>27.1</v>
      </c>
      <c r="F91" s="57">
        <v>27.5</v>
      </c>
      <c r="G91" s="57">
        <v>28.4</v>
      </c>
      <c r="H91" s="57">
        <v>28.45</v>
      </c>
      <c r="I91" s="57">
        <v>27.2</v>
      </c>
      <c r="J91" s="57">
        <v>27.4</v>
      </c>
      <c r="K91" s="57">
        <v>27.4</v>
      </c>
      <c r="L91" s="57">
        <v>28.05</v>
      </c>
      <c r="M91" s="57">
        <v>27.35</v>
      </c>
      <c r="N91" s="57">
        <v>27.5</v>
      </c>
      <c r="O91" s="63">
        <v>3.6496350364963498E-3</v>
      </c>
      <c r="P91" s="57">
        <v>274</v>
      </c>
      <c r="Q91" s="57">
        <v>959</v>
      </c>
      <c r="R91" s="57">
        <v>2320.15</v>
      </c>
      <c r="S91" s="57">
        <v>26.93</v>
      </c>
      <c r="T91" s="57">
        <v>26.467500000000001</v>
      </c>
      <c r="U91" s="57">
        <v>21.977499999999999</v>
      </c>
      <c r="V91" s="57">
        <v>27.07</v>
      </c>
      <c r="W91" s="57">
        <v>26.72</v>
      </c>
      <c r="X91" s="57">
        <v>22.146699999999999</v>
      </c>
      <c r="Y91" s="57">
        <v>27.32</v>
      </c>
      <c r="Z91" s="57">
        <v>26.8675</v>
      </c>
      <c r="AA91" s="57">
        <v>22.318300000000001</v>
      </c>
      <c r="AB91" s="57">
        <v>31.95</v>
      </c>
      <c r="AC91" s="57">
        <v>9.41</v>
      </c>
      <c r="AD91" s="57">
        <v>31.95</v>
      </c>
      <c r="AE91" s="57">
        <v>23.1</v>
      </c>
      <c r="AF91" s="64">
        <v>65.438199999999995</v>
      </c>
      <c r="AG91" s="64">
        <v>57.0351</v>
      </c>
      <c r="AH91" s="64">
        <v>66.021299999999997</v>
      </c>
      <c r="AI91" s="64">
        <v>60.030500000000004</v>
      </c>
      <c r="AJ91" s="61">
        <v>0.4548611111111111</v>
      </c>
      <c r="AK91" s="216">
        <v>300</v>
      </c>
      <c r="AL91" s="62">
        <v>539.57934304228797</v>
      </c>
      <c r="AM91" s="24" t="s">
        <v>6868</v>
      </c>
      <c r="AN91" s="216" t="s">
        <v>6009</v>
      </c>
      <c r="AO91" s="216" t="s">
        <v>5961</v>
      </c>
      <c r="AP91" s="216" t="s">
        <v>6908</v>
      </c>
      <c r="AQ91" s="216" t="s">
        <v>6900</v>
      </c>
      <c r="AR91" s="216" t="s">
        <v>6886</v>
      </c>
      <c r="AS91" s="24" t="s">
        <v>5474</v>
      </c>
      <c r="AT91" s="24" t="s">
        <v>6240</v>
      </c>
      <c r="AU91" s="24" t="s">
        <v>5964</v>
      </c>
      <c r="AV91" s="24" t="s">
        <v>6068</v>
      </c>
      <c r="AW91" s="24" t="s">
        <v>6033</v>
      </c>
      <c r="AX91" s="24" t="s">
        <v>5965</v>
      </c>
      <c r="AY91" s="24" t="s">
        <v>7124</v>
      </c>
      <c r="AZ91" s="216" t="s">
        <v>7125</v>
      </c>
      <c r="BA91" s="216" t="s">
        <v>7126</v>
      </c>
      <c r="BB91" s="57" t="s">
        <v>5474</v>
      </c>
      <c r="BC91" s="202"/>
      <c r="BD91" s="24"/>
      <c r="BE91" s="151"/>
      <c r="BG91" s="151"/>
      <c r="BI91" s="151"/>
      <c r="BL91" s="152"/>
    </row>
    <row r="92" spans="1:64" s="169" customFormat="1">
      <c r="A92" s="24">
        <v>1457</v>
      </c>
      <c r="B92" s="24" t="s">
        <v>109</v>
      </c>
      <c r="C92" s="57">
        <v>16.600000000000001</v>
      </c>
      <c r="D92" s="57">
        <v>16.850000000000001</v>
      </c>
      <c r="E92" s="57">
        <v>16.5</v>
      </c>
      <c r="F92" s="57">
        <v>16.75</v>
      </c>
      <c r="G92" s="57">
        <v>16.75</v>
      </c>
      <c r="H92" s="57">
        <v>16.8</v>
      </c>
      <c r="I92" s="57">
        <v>16.55</v>
      </c>
      <c r="J92" s="57">
        <v>16.8</v>
      </c>
      <c r="K92" s="57">
        <v>16.8</v>
      </c>
      <c r="L92" s="57">
        <v>16.899999999999999</v>
      </c>
      <c r="M92" s="57">
        <v>16.7</v>
      </c>
      <c r="N92" s="57">
        <v>16.850000000000001</v>
      </c>
      <c r="O92" s="63">
        <v>2.97619047619047E-3</v>
      </c>
      <c r="P92" s="57">
        <v>141</v>
      </c>
      <c r="Q92" s="57">
        <v>618</v>
      </c>
      <c r="R92" s="57">
        <v>700.2</v>
      </c>
      <c r="S92" s="57">
        <v>16.61</v>
      </c>
      <c r="T92" s="57">
        <v>17.557500000000001</v>
      </c>
      <c r="U92" s="57">
        <v>18.311699999999998</v>
      </c>
      <c r="V92" s="57">
        <v>16.649999999999999</v>
      </c>
      <c r="W92" s="57">
        <v>17.495000000000001</v>
      </c>
      <c r="X92" s="57">
        <v>18.290800000000001</v>
      </c>
      <c r="Y92" s="57">
        <v>16.64</v>
      </c>
      <c r="Z92" s="57">
        <v>17.4375</v>
      </c>
      <c r="AA92" s="57">
        <v>18.270800000000001</v>
      </c>
      <c r="AB92" s="57">
        <v>22.8</v>
      </c>
      <c r="AC92" s="57">
        <v>13.2</v>
      </c>
      <c r="AD92" s="57">
        <v>18.350000000000001</v>
      </c>
      <c r="AE92" s="57">
        <v>16.2</v>
      </c>
      <c r="AF92" s="64">
        <v>26.099499999999999</v>
      </c>
      <c r="AG92" s="64">
        <v>20.292300000000001</v>
      </c>
      <c r="AH92" s="64">
        <v>30.941299999999998</v>
      </c>
      <c r="AI92" s="64">
        <v>23.841999999999999</v>
      </c>
      <c r="AJ92" s="61">
        <v>0.4548611111111111</v>
      </c>
      <c r="AK92" s="216">
        <v>150</v>
      </c>
      <c r="AL92" s="62">
        <v>296.50592604914851</v>
      </c>
      <c r="AM92" s="24" t="s">
        <v>7127</v>
      </c>
      <c r="AN92" s="216" t="s">
        <v>6009</v>
      </c>
      <c r="AO92" s="216" t="s">
        <v>6007</v>
      </c>
      <c r="AP92" s="216" t="s">
        <v>6884</v>
      </c>
      <c r="AQ92" s="216" t="s">
        <v>6885</v>
      </c>
      <c r="AR92" s="216" t="s">
        <v>6886</v>
      </c>
      <c r="AS92" s="24" t="s">
        <v>5474</v>
      </c>
      <c r="AT92" s="24" t="s">
        <v>6016</v>
      </c>
      <c r="AU92" s="24" t="s">
        <v>6425</v>
      </c>
      <c r="AV92" s="24" t="s">
        <v>6452</v>
      </c>
      <c r="AW92" s="24" t="s">
        <v>5990</v>
      </c>
      <c r="AX92" s="24" t="s">
        <v>5970</v>
      </c>
      <c r="AY92" s="24" t="s">
        <v>7128</v>
      </c>
      <c r="AZ92" s="216" t="s">
        <v>7129</v>
      </c>
      <c r="BA92" s="216" t="s">
        <v>6974</v>
      </c>
      <c r="BB92" s="57" t="s">
        <v>5474</v>
      </c>
      <c r="BC92" s="202"/>
      <c r="BD92" s="24"/>
      <c r="BE92" s="151"/>
      <c r="BG92" s="151"/>
      <c r="BI92" s="151"/>
      <c r="BL92" s="152"/>
    </row>
    <row r="93" spans="1:64" s="169" customFormat="1">
      <c r="A93" s="24">
        <v>1459</v>
      </c>
      <c r="B93" s="24" t="s">
        <v>110</v>
      </c>
      <c r="C93" s="57">
        <v>12.15</v>
      </c>
      <c r="D93" s="57">
        <v>12.35</v>
      </c>
      <c r="E93" s="57">
        <v>12.05</v>
      </c>
      <c r="F93" s="57">
        <v>12.15</v>
      </c>
      <c r="G93" s="57">
        <v>12.15</v>
      </c>
      <c r="H93" s="57">
        <v>12.2</v>
      </c>
      <c r="I93" s="57">
        <v>11.8</v>
      </c>
      <c r="J93" s="57">
        <v>11.9</v>
      </c>
      <c r="K93" s="57">
        <v>11.9</v>
      </c>
      <c r="L93" s="57">
        <v>12.2</v>
      </c>
      <c r="M93" s="57">
        <v>11.9</v>
      </c>
      <c r="N93" s="57">
        <v>12.05</v>
      </c>
      <c r="O93" s="63">
        <v>1.26050420168067E-2</v>
      </c>
      <c r="P93" s="57">
        <v>178</v>
      </c>
      <c r="Q93" s="57">
        <v>395</v>
      </c>
      <c r="R93" s="57">
        <v>672.25</v>
      </c>
      <c r="S93" s="57">
        <v>12.38</v>
      </c>
      <c r="T93" s="57">
        <v>13.085000000000001</v>
      </c>
      <c r="U93" s="57">
        <v>13.9358</v>
      </c>
      <c r="V93" s="57">
        <v>12.24</v>
      </c>
      <c r="W93" s="57">
        <v>13.02</v>
      </c>
      <c r="X93" s="57">
        <v>13.9025</v>
      </c>
      <c r="Y93" s="57">
        <v>12.09</v>
      </c>
      <c r="Z93" s="57">
        <v>12.9625</v>
      </c>
      <c r="AA93" s="57">
        <v>13.869199999999999</v>
      </c>
      <c r="AB93" s="57">
        <v>18.350000000000001</v>
      </c>
      <c r="AC93" s="57">
        <v>7.9</v>
      </c>
      <c r="AD93" s="57">
        <v>14.2</v>
      </c>
      <c r="AE93" s="57">
        <v>11.7</v>
      </c>
      <c r="AF93" s="64">
        <v>17.511399999999998</v>
      </c>
      <c r="AG93" s="64">
        <v>21.456</v>
      </c>
      <c r="AH93" s="64">
        <v>17.6572</v>
      </c>
      <c r="AI93" s="64">
        <v>20.189699999999998</v>
      </c>
      <c r="AJ93" s="61">
        <v>0.4548611111111111</v>
      </c>
      <c r="AK93" s="216">
        <v>200</v>
      </c>
      <c r="AL93" s="62">
        <v>354.02941429063111</v>
      </c>
      <c r="AM93" s="24" t="s">
        <v>6120</v>
      </c>
      <c r="AN93" s="216" t="s">
        <v>6039</v>
      </c>
      <c r="AO93" s="216" t="s">
        <v>6047</v>
      </c>
      <c r="AP93" s="216" t="s">
        <v>6884</v>
      </c>
      <c r="AQ93" s="216" t="s">
        <v>6885</v>
      </c>
      <c r="AR93" s="216" t="s">
        <v>6916</v>
      </c>
      <c r="AS93" s="24" t="s">
        <v>6894</v>
      </c>
      <c r="AT93" s="24" t="s">
        <v>6196</v>
      </c>
      <c r="AU93" s="24" t="s">
        <v>5984</v>
      </c>
      <c r="AV93" s="24" t="s">
        <v>6055</v>
      </c>
      <c r="AW93" s="24" t="s">
        <v>5970</v>
      </c>
      <c r="AX93" s="24" t="s">
        <v>5979</v>
      </c>
      <c r="AY93" s="24" t="s">
        <v>7130</v>
      </c>
      <c r="AZ93" s="216" t="s">
        <v>7060</v>
      </c>
      <c r="BA93" s="216" t="s">
        <v>7083</v>
      </c>
      <c r="BB93" s="57" t="s">
        <v>5474</v>
      </c>
      <c r="BC93" s="202"/>
      <c r="BD93" s="24"/>
      <c r="BE93" s="151"/>
      <c r="BG93" s="151"/>
      <c r="BI93" s="151"/>
      <c r="BL93" s="152"/>
    </row>
    <row r="94" spans="1:64" s="169" customFormat="1">
      <c r="A94" s="24">
        <v>1460</v>
      </c>
      <c r="B94" s="24" t="s">
        <v>111</v>
      </c>
      <c r="C94" s="57">
        <v>10.65</v>
      </c>
      <c r="D94" s="57">
        <v>10.9</v>
      </c>
      <c r="E94" s="57">
        <v>10.55</v>
      </c>
      <c r="F94" s="57">
        <v>10.9</v>
      </c>
      <c r="G94" s="57">
        <v>11.05</v>
      </c>
      <c r="H94" s="57">
        <v>11.05</v>
      </c>
      <c r="I94" s="57">
        <v>10.7</v>
      </c>
      <c r="J94" s="57">
        <v>10.85</v>
      </c>
      <c r="K94" s="57">
        <v>10.8</v>
      </c>
      <c r="L94" s="57">
        <v>10.85</v>
      </c>
      <c r="M94" s="57">
        <v>10.75</v>
      </c>
      <c r="N94" s="57">
        <v>10.75</v>
      </c>
      <c r="O94" s="63">
        <v>-9.2165898617511503E-3</v>
      </c>
      <c r="P94" s="57">
        <v>153</v>
      </c>
      <c r="Q94" s="57">
        <v>627</v>
      </c>
      <c r="R94" s="57">
        <v>1154.6500000000001</v>
      </c>
      <c r="S94" s="57">
        <v>10.71</v>
      </c>
      <c r="T94" s="57">
        <v>11.522500000000001</v>
      </c>
      <c r="U94" s="57">
        <v>11.724500000000001</v>
      </c>
      <c r="V94" s="57">
        <v>10.76</v>
      </c>
      <c r="W94" s="57">
        <v>11.4475</v>
      </c>
      <c r="X94" s="57">
        <v>11.7018</v>
      </c>
      <c r="Y94" s="57">
        <v>10.76</v>
      </c>
      <c r="Z94" s="57">
        <v>11.3775</v>
      </c>
      <c r="AA94" s="57">
        <v>11.6745</v>
      </c>
      <c r="AB94" s="57">
        <v>14.5</v>
      </c>
      <c r="AC94" s="57">
        <v>7.59</v>
      </c>
      <c r="AD94" s="57">
        <v>12.3</v>
      </c>
      <c r="AE94" s="57">
        <v>10.4</v>
      </c>
      <c r="AF94" s="64">
        <v>31.196000000000002</v>
      </c>
      <c r="AG94" s="64">
        <v>23.828600000000002</v>
      </c>
      <c r="AH94" s="64">
        <v>34.522799999999997</v>
      </c>
      <c r="AI94" s="64">
        <v>27.3934</v>
      </c>
      <c r="AJ94" s="61">
        <v>0.4548611111111111</v>
      </c>
      <c r="AK94" s="216">
        <v>200</v>
      </c>
      <c r="AL94" s="62">
        <v>304.30618194644131</v>
      </c>
      <c r="AM94" s="24" t="s">
        <v>7131</v>
      </c>
      <c r="AN94" s="216" t="s">
        <v>6009</v>
      </c>
      <c r="AO94" s="216" t="s">
        <v>5971</v>
      </c>
      <c r="AP94" s="216" t="s">
        <v>6884</v>
      </c>
      <c r="AQ94" s="216" t="s">
        <v>6885</v>
      </c>
      <c r="AR94" s="216" t="s">
        <v>6916</v>
      </c>
      <c r="AS94" s="24" t="s">
        <v>6887</v>
      </c>
      <c r="AT94" s="24" t="s">
        <v>6254</v>
      </c>
      <c r="AU94" s="24" t="s">
        <v>6017</v>
      </c>
      <c r="AV94" s="24" t="s">
        <v>6130</v>
      </c>
      <c r="AW94" s="24" t="s">
        <v>5970</v>
      </c>
      <c r="AX94" s="24" t="s">
        <v>5979</v>
      </c>
      <c r="AY94" s="24" t="s">
        <v>6935</v>
      </c>
      <c r="AZ94" s="216" t="s">
        <v>7132</v>
      </c>
      <c r="BA94" s="216" t="s">
        <v>7133</v>
      </c>
      <c r="BB94" s="57" t="s">
        <v>5474</v>
      </c>
      <c r="BC94" s="202"/>
      <c r="BD94" s="24"/>
      <c r="BE94" s="151"/>
      <c r="BG94" s="151"/>
      <c r="BI94" s="151"/>
      <c r="BL94" s="152"/>
    </row>
    <row r="95" spans="1:64" s="169" customFormat="1">
      <c r="A95" s="24">
        <v>1463</v>
      </c>
      <c r="B95" s="24" t="s">
        <v>112</v>
      </c>
      <c r="C95" s="57">
        <v>13.2</v>
      </c>
      <c r="D95" s="57">
        <v>13.45</v>
      </c>
      <c r="E95" s="57">
        <v>13.2</v>
      </c>
      <c r="F95" s="57">
        <v>13.4</v>
      </c>
      <c r="G95" s="57">
        <v>13.45</v>
      </c>
      <c r="H95" s="57">
        <v>13.5</v>
      </c>
      <c r="I95" s="57">
        <v>13.35</v>
      </c>
      <c r="J95" s="57">
        <v>13.35</v>
      </c>
      <c r="K95" s="57">
        <v>13.35</v>
      </c>
      <c r="L95" s="57">
        <v>13.4</v>
      </c>
      <c r="M95" s="57">
        <v>13.35</v>
      </c>
      <c r="N95" s="57">
        <v>13.4</v>
      </c>
      <c r="O95" s="63">
        <v>3.7453183520599199E-3</v>
      </c>
      <c r="P95" s="57">
        <v>26</v>
      </c>
      <c r="Q95" s="57">
        <v>46</v>
      </c>
      <c r="R95" s="57">
        <v>169.15</v>
      </c>
      <c r="S95" s="57">
        <v>13.31</v>
      </c>
      <c r="T95" s="57">
        <v>14.145</v>
      </c>
      <c r="U95" s="57">
        <v>14.815799999999999</v>
      </c>
      <c r="V95" s="57">
        <v>13.33</v>
      </c>
      <c r="W95" s="57">
        <v>14.0825</v>
      </c>
      <c r="X95" s="57">
        <v>14.806699999999999</v>
      </c>
      <c r="Y95" s="57">
        <v>13.28</v>
      </c>
      <c r="Z95" s="57">
        <v>14.025</v>
      </c>
      <c r="AA95" s="57">
        <v>14.8</v>
      </c>
      <c r="AB95" s="57">
        <v>19.149999999999999</v>
      </c>
      <c r="AC95" s="57">
        <v>12</v>
      </c>
      <c r="AD95" s="57">
        <v>14.75</v>
      </c>
      <c r="AE95" s="57">
        <v>12.85</v>
      </c>
      <c r="AF95" s="64">
        <v>27.215499999999999</v>
      </c>
      <c r="AG95" s="64">
        <v>26.531099999999999</v>
      </c>
      <c r="AH95" s="64">
        <v>29.971599999999999</v>
      </c>
      <c r="AI95" s="64">
        <v>27.678000000000001</v>
      </c>
      <c r="AJ95" s="61">
        <v>0.4548611111111111</v>
      </c>
      <c r="AK95" s="216">
        <v>50</v>
      </c>
      <c r="AL95" s="62">
        <v>94.155394127290123</v>
      </c>
      <c r="AM95" s="24" t="s">
        <v>6551</v>
      </c>
      <c r="AN95" s="216" t="s">
        <v>6009</v>
      </c>
      <c r="AO95" s="216" t="s">
        <v>5971</v>
      </c>
      <c r="AP95" s="216" t="s">
        <v>6884</v>
      </c>
      <c r="AQ95" s="216" t="s">
        <v>6885</v>
      </c>
      <c r="AR95" s="216" t="s">
        <v>6886</v>
      </c>
      <c r="AS95" s="24" t="s">
        <v>5474</v>
      </c>
      <c r="AT95" s="24" t="s">
        <v>6055</v>
      </c>
      <c r="AU95" s="24" t="s">
        <v>6130</v>
      </c>
      <c r="AV95" s="24" t="s">
        <v>6493</v>
      </c>
      <c r="AW95" s="24" t="s">
        <v>5979</v>
      </c>
      <c r="AX95" s="24" t="s">
        <v>5979</v>
      </c>
      <c r="AY95" s="24" t="s">
        <v>7134</v>
      </c>
      <c r="AZ95" s="216" t="s">
        <v>6919</v>
      </c>
      <c r="BA95" s="216" t="s">
        <v>6893</v>
      </c>
      <c r="BB95" s="57" t="s">
        <v>5474</v>
      </c>
      <c r="BC95" s="202"/>
      <c r="BD95" s="24"/>
      <c r="BE95" s="151"/>
      <c r="BG95" s="151"/>
      <c r="BI95" s="151"/>
      <c r="BL95" s="152"/>
    </row>
    <row r="96" spans="1:64" s="169" customFormat="1">
      <c r="A96" s="24">
        <v>1464</v>
      </c>
      <c r="B96" s="24" t="s">
        <v>113</v>
      </c>
      <c r="C96" s="57">
        <v>16.05</v>
      </c>
      <c r="D96" s="57">
        <v>16.2</v>
      </c>
      <c r="E96" s="57">
        <v>15.95</v>
      </c>
      <c r="F96" s="57">
        <v>16</v>
      </c>
      <c r="G96" s="57">
        <v>16.05</v>
      </c>
      <c r="H96" s="57">
        <v>16.25</v>
      </c>
      <c r="I96" s="57">
        <v>16.05</v>
      </c>
      <c r="J96" s="57">
        <v>16.149999999999999</v>
      </c>
      <c r="K96" s="57">
        <v>16.2</v>
      </c>
      <c r="L96" s="57">
        <v>16.3</v>
      </c>
      <c r="M96" s="57">
        <v>16.2</v>
      </c>
      <c r="N96" s="57">
        <v>16.25</v>
      </c>
      <c r="O96" s="63">
        <v>6.19195046439628E-3</v>
      </c>
      <c r="P96" s="57">
        <v>70</v>
      </c>
      <c r="Q96" s="57">
        <v>367</v>
      </c>
      <c r="R96" s="57">
        <v>549.6</v>
      </c>
      <c r="S96" s="57">
        <v>16.23</v>
      </c>
      <c r="T96" s="57">
        <v>17.260000000000002</v>
      </c>
      <c r="U96" s="57">
        <v>17.579999999999998</v>
      </c>
      <c r="V96" s="57">
        <v>16.14</v>
      </c>
      <c r="W96" s="57">
        <v>17.157499999999999</v>
      </c>
      <c r="X96" s="57">
        <v>17.561699999999998</v>
      </c>
      <c r="Y96" s="57">
        <v>16.11</v>
      </c>
      <c r="Z96" s="57">
        <v>17.072500000000002</v>
      </c>
      <c r="AA96" s="57">
        <v>17.5442</v>
      </c>
      <c r="AB96" s="57">
        <v>19.8</v>
      </c>
      <c r="AC96" s="57">
        <v>15.3</v>
      </c>
      <c r="AD96" s="57">
        <v>18.2</v>
      </c>
      <c r="AE96" s="57">
        <v>15.9</v>
      </c>
      <c r="AF96" s="64">
        <v>12.8279</v>
      </c>
      <c r="AG96" s="64">
        <v>13.0627</v>
      </c>
      <c r="AH96" s="64">
        <v>18.2742</v>
      </c>
      <c r="AI96" s="64">
        <v>14.799799999999999</v>
      </c>
      <c r="AJ96" s="61">
        <v>0.4548611111111111</v>
      </c>
      <c r="AK96" s="216">
        <v>100</v>
      </c>
      <c r="AL96" s="62">
        <v>151.77512030286093</v>
      </c>
      <c r="AM96" s="24" t="s">
        <v>7135</v>
      </c>
      <c r="AN96" s="216" t="s">
        <v>6337</v>
      </c>
      <c r="AO96" s="216" t="s">
        <v>6047</v>
      </c>
      <c r="AP96" s="216" t="s">
        <v>6884</v>
      </c>
      <c r="AQ96" s="216" t="s">
        <v>6885</v>
      </c>
      <c r="AR96" s="216" t="s">
        <v>6886</v>
      </c>
      <c r="AS96" s="24" t="s">
        <v>6887</v>
      </c>
      <c r="AT96" s="24" t="s">
        <v>6480</v>
      </c>
      <c r="AU96" s="24" t="s">
        <v>6055</v>
      </c>
      <c r="AV96" s="24" t="s">
        <v>6055</v>
      </c>
      <c r="AW96" s="24" t="s">
        <v>5970</v>
      </c>
      <c r="AX96" s="24" t="s">
        <v>5979</v>
      </c>
      <c r="AY96" s="24" t="s">
        <v>7136</v>
      </c>
      <c r="AZ96" s="216" t="s">
        <v>7085</v>
      </c>
      <c r="BA96" s="216" t="s">
        <v>6920</v>
      </c>
      <c r="BB96" s="57" t="s">
        <v>5474</v>
      </c>
      <c r="BC96" s="202"/>
      <c r="BD96" s="24"/>
      <c r="BE96" s="151"/>
      <c r="BG96" s="151"/>
      <c r="BI96" s="151"/>
      <c r="BL96" s="152"/>
    </row>
    <row r="97" spans="1:64" s="169" customFormat="1">
      <c r="A97" s="24">
        <v>1465</v>
      </c>
      <c r="B97" s="24" t="s">
        <v>114</v>
      </c>
      <c r="C97" s="57">
        <v>13</v>
      </c>
      <c r="D97" s="57">
        <v>13</v>
      </c>
      <c r="E97" s="57">
        <v>12.85</v>
      </c>
      <c r="F97" s="57">
        <v>12.95</v>
      </c>
      <c r="G97" s="57">
        <v>12.9</v>
      </c>
      <c r="H97" s="57">
        <v>12.9</v>
      </c>
      <c r="I97" s="57">
        <v>12.75</v>
      </c>
      <c r="J97" s="57">
        <v>12.85</v>
      </c>
      <c r="K97" s="57">
        <v>12.85</v>
      </c>
      <c r="L97" s="57">
        <v>12.85</v>
      </c>
      <c r="M97" s="57">
        <v>12.85</v>
      </c>
      <c r="N97" s="57">
        <v>12.85</v>
      </c>
      <c r="O97" s="63">
        <v>0</v>
      </c>
      <c r="P97" s="57">
        <v>8</v>
      </c>
      <c r="Q97" s="57">
        <v>9</v>
      </c>
      <c r="R97" s="57">
        <v>38</v>
      </c>
      <c r="S97" s="57">
        <v>12.92</v>
      </c>
      <c r="T97" s="57">
        <v>12.977499999999999</v>
      </c>
      <c r="U97" s="57">
        <v>13.01</v>
      </c>
      <c r="V97" s="57">
        <v>12.95</v>
      </c>
      <c r="W97" s="57">
        <v>12.965</v>
      </c>
      <c r="X97" s="57">
        <v>13.0108</v>
      </c>
      <c r="Y97" s="57">
        <v>12.87</v>
      </c>
      <c r="Z97" s="57">
        <v>12.955</v>
      </c>
      <c r="AA97" s="57">
        <v>13.01</v>
      </c>
      <c r="AB97" s="57">
        <v>13.8</v>
      </c>
      <c r="AC97" s="57">
        <v>11.55</v>
      </c>
      <c r="AD97" s="57">
        <v>13.25</v>
      </c>
      <c r="AE97" s="57">
        <v>12.4</v>
      </c>
      <c r="AF97" s="64">
        <v>53.45</v>
      </c>
      <c r="AG97" s="64">
        <v>46.783299999999997</v>
      </c>
      <c r="AH97" s="64">
        <v>53.2804</v>
      </c>
      <c r="AI97" s="64">
        <v>48.948999999999998</v>
      </c>
      <c r="AJ97" s="61">
        <v>0.4548611111111111</v>
      </c>
      <c r="AK97" s="216">
        <v>50</v>
      </c>
      <c r="AL97" s="62">
        <v>28.970890500704655</v>
      </c>
      <c r="AM97" s="24" t="s">
        <v>6806</v>
      </c>
      <c r="AN97" s="216" t="s">
        <v>6020</v>
      </c>
      <c r="AO97" s="216" t="s">
        <v>5961</v>
      </c>
      <c r="AP97" s="216" t="s">
        <v>6884</v>
      </c>
      <c r="AQ97" s="216" t="s">
        <v>6885</v>
      </c>
      <c r="AR97" s="216" t="s">
        <v>6916</v>
      </c>
      <c r="AS97" s="24" t="s">
        <v>5474</v>
      </c>
      <c r="AT97" s="24" t="s">
        <v>6345</v>
      </c>
      <c r="AU97" s="24" t="s">
        <v>6345</v>
      </c>
      <c r="AV97" s="24" t="s">
        <v>6577</v>
      </c>
      <c r="AW97" s="24" t="s">
        <v>5979</v>
      </c>
      <c r="AX97" s="24" t="s">
        <v>5979</v>
      </c>
      <c r="AY97" s="24" t="s">
        <v>7137</v>
      </c>
      <c r="AZ97" s="216" t="s">
        <v>7093</v>
      </c>
      <c r="BA97" s="216" t="s">
        <v>7008</v>
      </c>
      <c r="BB97" s="57" t="s">
        <v>5474</v>
      </c>
      <c r="BC97" s="202"/>
      <c r="BD97" s="24"/>
      <c r="BE97" s="151"/>
      <c r="BG97" s="151"/>
      <c r="BI97" s="151"/>
      <c r="BL97" s="152"/>
    </row>
    <row r="98" spans="1:64" s="169" customFormat="1">
      <c r="A98" s="24">
        <v>1466</v>
      </c>
      <c r="B98" s="24" t="s">
        <v>115</v>
      </c>
      <c r="C98" s="57">
        <v>16.399999999999999</v>
      </c>
      <c r="D98" s="57">
        <v>17</v>
      </c>
      <c r="E98" s="57">
        <v>16.399999999999999</v>
      </c>
      <c r="F98" s="57">
        <v>16.8</v>
      </c>
      <c r="G98" s="57">
        <v>17</v>
      </c>
      <c r="H98" s="57">
        <v>17.45</v>
      </c>
      <c r="I98" s="57">
        <v>16.600000000000001</v>
      </c>
      <c r="J98" s="57">
        <v>17</v>
      </c>
      <c r="K98" s="57">
        <v>16.850000000000001</v>
      </c>
      <c r="L98" s="57">
        <v>17.100000000000001</v>
      </c>
      <c r="M98" s="57">
        <v>16.75</v>
      </c>
      <c r="N98" s="57">
        <v>17.05</v>
      </c>
      <c r="O98" s="63">
        <v>2.94117647058823E-3</v>
      </c>
      <c r="P98" s="57">
        <v>117</v>
      </c>
      <c r="Q98" s="57">
        <v>541</v>
      </c>
      <c r="R98" s="57">
        <v>2085.6</v>
      </c>
      <c r="S98" s="57">
        <v>16.62</v>
      </c>
      <c r="T98" s="57">
        <v>17.872499999999999</v>
      </c>
      <c r="U98" s="57">
        <v>18.566700000000001</v>
      </c>
      <c r="V98" s="57">
        <v>16.71</v>
      </c>
      <c r="W98" s="57">
        <v>17.785</v>
      </c>
      <c r="X98" s="57">
        <v>18.512499999999999</v>
      </c>
      <c r="Y98" s="57">
        <v>16.72</v>
      </c>
      <c r="Z98" s="57">
        <v>17.725000000000001</v>
      </c>
      <c r="AA98" s="57">
        <v>18.449200000000001</v>
      </c>
      <c r="AB98" s="57">
        <v>29.5</v>
      </c>
      <c r="AC98" s="57">
        <v>13.55</v>
      </c>
      <c r="AD98" s="57">
        <v>19.7</v>
      </c>
      <c r="AE98" s="57">
        <v>16</v>
      </c>
      <c r="AF98" s="64">
        <v>33.3703</v>
      </c>
      <c r="AG98" s="64">
        <v>24.212499999999999</v>
      </c>
      <c r="AH98" s="64">
        <v>40.667900000000003</v>
      </c>
      <c r="AI98" s="64">
        <v>29.697700000000001</v>
      </c>
      <c r="AJ98" s="61">
        <v>0.4548611111111111</v>
      </c>
      <c r="AK98" s="216">
        <v>150</v>
      </c>
      <c r="AL98" s="62">
        <v>246.03683225354877</v>
      </c>
      <c r="AM98" s="24" t="s">
        <v>6640</v>
      </c>
      <c r="AN98" s="216" t="s">
        <v>6009</v>
      </c>
      <c r="AO98" s="216" t="s">
        <v>5971</v>
      </c>
      <c r="AP98" s="216" t="s">
        <v>6884</v>
      </c>
      <c r="AQ98" s="216" t="s">
        <v>6885</v>
      </c>
      <c r="AR98" s="216" t="s">
        <v>6886</v>
      </c>
      <c r="AS98" s="24" t="s">
        <v>5474</v>
      </c>
      <c r="AT98" s="24" t="s">
        <v>6031</v>
      </c>
      <c r="AU98" s="24" t="s">
        <v>5985</v>
      </c>
      <c r="AV98" s="24" t="s">
        <v>6016</v>
      </c>
      <c r="AW98" s="24" t="s">
        <v>5965</v>
      </c>
      <c r="AX98" s="24" t="s">
        <v>5991</v>
      </c>
      <c r="AY98" s="24" t="s">
        <v>7039</v>
      </c>
      <c r="AZ98" s="216" t="s">
        <v>7138</v>
      </c>
      <c r="BA98" s="216" t="s">
        <v>7078</v>
      </c>
      <c r="BB98" s="57" t="s">
        <v>5474</v>
      </c>
      <c r="BC98" s="202"/>
      <c r="BD98" s="24"/>
      <c r="BE98" s="151"/>
      <c r="BG98" s="151"/>
      <c r="BI98" s="151"/>
      <c r="BL98" s="152"/>
    </row>
    <row r="99" spans="1:64" s="169" customFormat="1">
      <c r="A99" s="24">
        <v>1467</v>
      </c>
      <c r="B99" s="24" t="s">
        <v>116</v>
      </c>
      <c r="C99" s="57">
        <v>14.8</v>
      </c>
      <c r="D99" s="57">
        <v>15.35</v>
      </c>
      <c r="E99" s="57">
        <v>14.8</v>
      </c>
      <c r="F99" s="57">
        <v>14.85</v>
      </c>
      <c r="G99" s="57">
        <v>15.15</v>
      </c>
      <c r="H99" s="57">
        <v>15.15</v>
      </c>
      <c r="I99" s="57">
        <v>14.9</v>
      </c>
      <c r="J99" s="57">
        <v>15.1</v>
      </c>
      <c r="K99" s="57">
        <v>14.95</v>
      </c>
      <c r="L99" s="57">
        <v>15.2</v>
      </c>
      <c r="M99" s="57">
        <v>14.95</v>
      </c>
      <c r="N99" s="57">
        <v>15.1</v>
      </c>
      <c r="O99" s="63">
        <v>0</v>
      </c>
      <c r="P99" s="57">
        <v>116</v>
      </c>
      <c r="Q99" s="57">
        <v>649</v>
      </c>
      <c r="R99" s="57">
        <v>1529.35</v>
      </c>
      <c r="S99" s="57">
        <v>14.89</v>
      </c>
      <c r="T99" s="57">
        <v>14.72</v>
      </c>
      <c r="U99" s="57">
        <v>15.9175</v>
      </c>
      <c r="V99" s="57">
        <v>14.94</v>
      </c>
      <c r="W99" s="57">
        <v>14.74</v>
      </c>
      <c r="X99" s="57">
        <v>15.8758</v>
      </c>
      <c r="Y99" s="57">
        <v>14.97</v>
      </c>
      <c r="Z99" s="57">
        <v>14.7575</v>
      </c>
      <c r="AA99" s="57">
        <v>15.8308</v>
      </c>
      <c r="AB99" s="57">
        <v>23.95</v>
      </c>
      <c r="AC99" s="57">
        <v>13.3</v>
      </c>
      <c r="AD99" s="57">
        <v>15.35</v>
      </c>
      <c r="AE99" s="57">
        <v>13.3</v>
      </c>
      <c r="AF99" s="64">
        <v>78.787000000000006</v>
      </c>
      <c r="AG99" s="64">
        <v>67.664599999999993</v>
      </c>
      <c r="AH99" s="64">
        <v>81.792900000000003</v>
      </c>
      <c r="AI99" s="64">
        <v>72.373999999999995</v>
      </c>
      <c r="AJ99" s="61">
        <v>0.4548611111111111</v>
      </c>
      <c r="AK99" s="216">
        <v>150</v>
      </c>
      <c r="AL99" s="62">
        <v>243.93395334539878</v>
      </c>
      <c r="AM99" s="24" t="s">
        <v>7046</v>
      </c>
      <c r="AN99" s="216" t="s">
        <v>6009</v>
      </c>
      <c r="AO99" s="216" t="s">
        <v>5989</v>
      </c>
      <c r="AP99" s="216" t="s">
        <v>6884</v>
      </c>
      <c r="AQ99" s="216" t="s">
        <v>6900</v>
      </c>
      <c r="AR99" s="216" t="s">
        <v>6886</v>
      </c>
      <c r="AS99" s="24" t="s">
        <v>7139</v>
      </c>
      <c r="AT99" s="24" t="s">
        <v>6227</v>
      </c>
      <c r="AU99" s="24" t="s">
        <v>6345</v>
      </c>
      <c r="AV99" s="24" t="s">
        <v>6055</v>
      </c>
      <c r="AW99" s="24" t="s">
        <v>5986</v>
      </c>
      <c r="AX99" s="24" t="s">
        <v>5979</v>
      </c>
      <c r="AY99" s="24" t="s">
        <v>7140</v>
      </c>
      <c r="AZ99" s="216" t="s">
        <v>7141</v>
      </c>
      <c r="BA99" s="216" t="s">
        <v>6937</v>
      </c>
      <c r="BB99" s="57" t="s">
        <v>6944</v>
      </c>
      <c r="BC99" s="202"/>
      <c r="BD99" s="24"/>
      <c r="BE99" s="151"/>
      <c r="BG99" s="151"/>
      <c r="BI99" s="151"/>
      <c r="BL99" s="152"/>
    </row>
    <row r="100" spans="1:64" s="169" customFormat="1">
      <c r="A100" s="24">
        <v>1468</v>
      </c>
      <c r="B100" s="24" t="s">
        <v>117</v>
      </c>
      <c r="C100" s="57">
        <v>11.15</v>
      </c>
      <c r="D100" s="57">
        <v>11.75</v>
      </c>
      <c r="E100" s="57">
        <v>11.15</v>
      </c>
      <c r="F100" s="57">
        <v>11.65</v>
      </c>
      <c r="G100" s="57">
        <v>11.65</v>
      </c>
      <c r="H100" s="57">
        <v>11.9</v>
      </c>
      <c r="I100" s="57">
        <v>11.55</v>
      </c>
      <c r="J100" s="57">
        <v>11.75</v>
      </c>
      <c r="K100" s="57">
        <v>11.85</v>
      </c>
      <c r="L100" s="57">
        <v>12.2</v>
      </c>
      <c r="M100" s="57">
        <v>11.6</v>
      </c>
      <c r="N100" s="57">
        <v>12.1</v>
      </c>
      <c r="O100" s="63">
        <v>2.9787234042553099E-2</v>
      </c>
      <c r="P100" s="57">
        <v>32</v>
      </c>
      <c r="Q100" s="57">
        <v>46</v>
      </c>
      <c r="R100" s="57">
        <v>87.65</v>
      </c>
      <c r="S100" s="57">
        <v>11.33</v>
      </c>
      <c r="T100" s="57">
        <v>11.9475</v>
      </c>
      <c r="U100" s="57">
        <v>11.942500000000001</v>
      </c>
      <c r="V100" s="57">
        <v>11.43</v>
      </c>
      <c r="W100" s="57">
        <v>11.9725</v>
      </c>
      <c r="X100" s="57">
        <v>11.933299999999999</v>
      </c>
      <c r="Y100" s="57">
        <v>11.57</v>
      </c>
      <c r="Z100" s="57">
        <v>12.015000000000001</v>
      </c>
      <c r="AA100" s="57">
        <v>11.935</v>
      </c>
      <c r="AB100" s="57">
        <v>17.399999999999999</v>
      </c>
      <c r="AC100" s="57">
        <v>10.8</v>
      </c>
      <c r="AD100" s="57">
        <v>14</v>
      </c>
      <c r="AE100" s="57">
        <v>10.8</v>
      </c>
      <c r="AF100" s="64">
        <v>34.754600000000003</v>
      </c>
      <c r="AG100" s="64">
        <v>29.625499999999999</v>
      </c>
      <c r="AH100" s="64">
        <v>48.6599</v>
      </c>
      <c r="AI100" s="64">
        <v>35.970300000000002</v>
      </c>
      <c r="AJ100" s="61">
        <v>0.4548611111111111</v>
      </c>
      <c r="AK100" s="216">
        <v>50</v>
      </c>
      <c r="AL100" s="62">
        <v>115.88356200281862</v>
      </c>
      <c r="AM100" s="24" t="s">
        <v>7142</v>
      </c>
      <c r="AN100" s="216" t="s">
        <v>6009</v>
      </c>
      <c r="AO100" s="216" t="s">
        <v>5971</v>
      </c>
      <c r="AP100" s="216" t="s">
        <v>6908</v>
      </c>
      <c r="AQ100" s="216" t="s">
        <v>6900</v>
      </c>
      <c r="AR100" s="216" t="s">
        <v>6886</v>
      </c>
      <c r="AS100" s="24" t="s">
        <v>5474</v>
      </c>
      <c r="AT100" s="24" t="s">
        <v>6013</v>
      </c>
      <c r="AU100" s="24" t="s">
        <v>6016</v>
      </c>
      <c r="AV100" s="24" t="s">
        <v>6016</v>
      </c>
      <c r="AW100" s="24" t="s">
        <v>5990</v>
      </c>
      <c r="AX100" s="24" t="s">
        <v>5986</v>
      </c>
      <c r="AY100" s="24" t="s">
        <v>7143</v>
      </c>
      <c r="AZ100" s="216" t="s">
        <v>7144</v>
      </c>
      <c r="BA100" s="216" t="s">
        <v>7145</v>
      </c>
      <c r="BB100" s="57" t="s">
        <v>6925</v>
      </c>
      <c r="BC100" s="202"/>
      <c r="BD100" s="24"/>
      <c r="BE100" s="151"/>
      <c r="BG100" s="151"/>
      <c r="BI100" s="151"/>
      <c r="BL100" s="152"/>
    </row>
    <row r="101" spans="1:64" s="169" customFormat="1">
      <c r="A101" s="24">
        <v>1470</v>
      </c>
      <c r="B101" s="24" t="s">
        <v>5735</v>
      </c>
      <c r="C101" s="57">
        <v>16.45</v>
      </c>
      <c r="D101" s="57">
        <v>16.899999999999999</v>
      </c>
      <c r="E101" s="57">
        <v>16.3</v>
      </c>
      <c r="F101" s="57">
        <v>16.55</v>
      </c>
      <c r="G101" s="57">
        <v>16.649999999999999</v>
      </c>
      <c r="H101" s="57">
        <v>16.75</v>
      </c>
      <c r="I101" s="57">
        <v>16.2</v>
      </c>
      <c r="J101" s="57">
        <v>16.3</v>
      </c>
      <c r="K101" s="57">
        <v>16.5</v>
      </c>
      <c r="L101" s="57">
        <v>16.5</v>
      </c>
      <c r="M101" s="57">
        <v>16.5</v>
      </c>
      <c r="N101" s="57">
        <v>16.5</v>
      </c>
      <c r="O101" s="63">
        <v>1.22699386503067E-2</v>
      </c>
      <c r="P101" s="57">
        <v>11</v>
      </c>
      <c r="Q101" s="57">
        <v>106</v>
      </c>
      <c r="R101" s="57">
        <v>65.166700000000006</v>
      </c>
      <c r="S101" s="57">
        <v>16.25</v>
      </c>
      <c r="T101" s="57">
        <v>16.2333</v>
      </c>
      <c r="U101" s="57">
        <v>16.232500000000002</v>
      </c>
      <c r="V101" s="57">
        <v>16.399999999999999</v>
      </c>
      <c r="W101" s="57">
        <v>16.238900000000001</v>
      </c>
      <c r="X101" s="57">
        <v>16.2395</v>
      </c>
      <c r="Y101" s="57">
        <v>16.425000000000001</v>
      </c>
      <c r="Z101" s="57">
        <v>16.255600000000001</v>
      </c>
      <c r="AA101" s="57">
        <v>16.248200000000001</v>
      </c>
      <c r="AB101" s="57">
        <v>19.899999999999999</v>
      </c>
      <c r="AC101" s="57">
        <v>0</v>
      </c>
      <c r="AD101" s="57">
        <v>16.899999999999999</v>
      </c>
      <c r="AE101" s="57">
        <v>15.6</v>
      </c>
      <c r="AF101" s="64">
        <v>57.622100000000003</v>
      </c>
      <c r="AG101" s="64">
        <v>49.589100000000002</v>
      </c>
      <c r="AH101" s="64">
        <v>61.491599999999998</v>
      </c>
      <c r="AI101" s="64">
        <v>53.556600000000003</v>
      </c>
      <c r="AJ101" s="61">
        <v>0.4548611111111111</v>
      </c>
      <c r="AK101" s="216">
        <v>50</v>
      </c>
      <c r="AL101" s="62">
        <v>39.834974438468905</v>
      </c>
      <c r="AM101" s="24" t="s">
        <v>6806</v>
      </c>
      <c r="AN101" s="216" t="s">
        <v>6009</v>
      </c>
      <c r="AO101" s="216" t="s">
        <v>5961</v>
      </c>
      <c r="AP101" s="216" t="s">
        <v>6908</v>
      </c>
      <c r="AQ101" s="216" t="s">
        <v>6900</v>
      </c>
      <c r="AR101" s="216" t="s">
        <v>6886</v>
      </c>
      <c r="AS101" s="24" t="s">
        <v>7139</v>
      </c>
      <c r="AT101" s="24" t="s">
        <v>5963</v>
      </c>
      <c r="AU101" s="24" t="s">
        <v>5984</v>
      </c>
      <c r="AV101" s="24" t="s">
        <v>6577</v>
      </c>
      <c r="AW101" s="24" t="s">
        <v>5979</v>
      </c>
      <c r="AX101" s="24" t="s">
        <v>5979</v>
      </c>
      <c r="AY101" s="24" t="s">
        <v>6975</v>
      </c>
      <c r="AZ101" s="216" t="s">
        <v>7146</v>
      </c>
      <c r="BA101" s="216" t="s">
        <v>6977</v>
      </c>
      <c r="BB101" s="57" t="s">
        <v>6898</v>
      </c>
      <c r="BC101" s="202"/>
      <c r="BD101" s="24"/>
      <c r="BE101" s="151"/>
      <c r="BG101" s="151"/>
      <c r="BI101" s="151"/>
      <c r="BL101" s="152"/>
    </row>
    <row r="102" spans="1:64" s="169" customFormat="1">
      <c r="A102" s="24">
        <v>1471</v>
      </c>
      <c r="B102" s="24" t="s">
        <v>120</v>
      </c>
      <c r="C102" s="57">
        <v>7.39</v>
      </c>
      <c r="D102" s="57">
        <v>7.75</v>
      </c>
      <c r="E102" s="57">
        <v>7.39</v>
      </c>
      <c r="F102" s="57">
        <v>7.49</v>
      </c>
      <c r="G102" s="57">
        <v>7.54</v>
      </c>
      <c r="H102" s="57">
        <v>7.64</v>
      </c>
      <c r="I102" s="57">
        <v>7.4</v>
      </c>
      <c r="J102" s="57">
        <v>7.4</v>
      </c>
      <c r="K102" s="57">
        <v>7.68</v>
      </c>
      <c r="L102" s="57">
        <v>7.68</v>
      </c>
      <c r="M102" s="57">
        <v>7.51</v>
      </c>
      <c r="N102" s="57">
        <v>7.67</v>
      </c>
      <c r="O102" s="63">
        <v>3.6486486486486398E-2</v>
      </c>
      <c r="P102" s="57">
        <v>242</v>
      </c>
      <c r="Q102" s="57">
        <v>376</v>
      </c>
      <c r="R102" s="57">
        <v>697.55</v>
      </c>
      <c r="S102" s="57">
        <v>7.6180000000000003</v>
      </c>
      <c r="T102" s="57">
        <v>8.5105000000000004</v>
      </c>
      <c r="U102" s="57">
        <v>9.6572999999999993</v>
      </c>
      <c r="V102" s="57">
        <v>7.5739999999999998</v>
      </c>
      <c r="W102" s="57">
        <v>8.4055</v>
      </c>
      <c r="X102" s="57">
        <v>9.6114999999999995</v>
      </c>
      <c r="Y102" s="57">
        <v>7.508</v>
      </c>
      <c r="Z102" s="57">
        <v>8.3285</v>
      </c>
      <c r="AA102" s="57">
        <v>9.5534999999999997</v>
      </c>
      <c r="AB102" s="57">
        <v>15.9</v>
      </c>
      <c r="AC102" s="57">
        <v>3.95</v>
      </c>
      <c r="AD102" s="57">
        <v>9.33</v>
      </c>
      <c r="AE102" s="57">
        <v>7.39</v>
      </c>
      <c r="AF102" s="64">
        <v>6.3155000000000001</v>
      </c>
      <c r="AG102" s="64">
        <v>9.4725000000000001</v>
      </c>
      <c r="AH102" s="64">
        <v>11.389799999999999</v>
      </c>
      <c r="AI102" s="64">
        <v>10.111599999999999</v>
      </c>
      <c r="AJ102" s="61">
        <v>0.4548611111111111</v>
      </c>
      <c r="AK102" s="216">
        <v>250</v>
      </c>
      <c r="AL102" s="62">
        <v>469.11432402332576</v>
      </c>
      <c r="AM102" s="24" t="s">
        <v>7147</v>
      </c>
      <c r="AN102" s="216" t="s">
        <v>6337</v>
      </c>
      <c r="AO102" s="216" t="s">
        <v>6047</v>
      </c>
      <c r="AP102" s="216" t="s">
        <v>6884</v>
      </c>
      <c r="AQ102" s="216" t="s">
        <v>6885</v>
      </c>
      <c r="AR102" s="216" t="s">
        <v>6886</v>
      </c>
      <c r="AS102" s="24" t="s">
        <v>6917</v>
      </c>
      <c r="AT102" s="24" t="s">
        <v>6090</v>
      </c>
      <c r="AU102" s="24" t="s">
        <v>6130</v>
      </c>
      <c r="AV102" s="24" t="s">
        <v>6748</v>
      </c>
      <c r="AW102" s="24" t="s">
        <v>5979</v>
      </c>
      <c r="AX102" s="24" t="s">
        <v>6084</v>
      </c>
      <c r="AY102" s="24" t="s">
        <v>7148</v>
      </c>
      <c r="AZ102" s="216" t="s">
        <v>6906</v>
      </c>
      <c r="BA102" s="216" t="s">
        <v>7149</v>
      </c>
      <c r="BB102" s="57" t="s">
        <v>6898</v>
      </c>
      <c r="BC102" s="202"/>
      <c r="BD102" s="24"/>
      <c r="BE102" s="151"/>
      <c r="BG102" s="151"/>
      <c r="BI102" s="151"/>
      <c r="BL102" s="152"/>
    </row>
    <row r="103" spans="1:64" s="169" customFormat="1">
      <c r="A103" s="24">
        <v>1472</v>
      </c>
      <c r="B103" s="24" t="s">
        <v>121</v>
      </c>
      <c r="C103" s="57">
        <v>7.57</v>
      </c>
      <c r="D103" s="57">
        <v>8.1999999999999993</v>
      </c>
      <c r="E103" s="57">
        <v>7.57</v>
      </c>
      <c r="F103" s="57">
        <v>8.1999999999999993</v>
      </c>
      <c r="G103" s="57">
        <v>8.1999999999999993</v>
      </c>
      <c r="H103" s="57">
        <v>9.02</v>
      </c>
      <c r="I103" s="57">
        <v>8.1999999999999993</v>
      </c>
      <c r="J103" s="57">
        <v>9.02</v>
      </c>
      <c r="K103" s="57">
        <v>8.5</v>
      </c>
      <c r="L103" s="57">
        <v>9.0500000000000007</v>
      </c>
      <c r="M103" s="57">
        <v>8.5</v>
      </c>
      <c r="N103" s="57">
        <v>9.0500000000000007</v>
      </c>
      <c r="O103" s="63">
        <v>3.3259423503325899E-3</v>
      </c>
      <c r="P103" s="57">
        <v>6</v>
      </c>
      <c r="Q103" s="57">
        <v>116</v>
      </c>
      <c r="R103" s="57">
        <v>69.8947</v>
      </c>
      <c r="S103" s="57">
        <v>8.4860000000000007</v>
      </c>
      <c r="T103" s="57">
        <v>9.3626000000000005</v>
      </c>
      <c r="U103" s="57">
        <v>9.9441000000000006</v>
      </c>
      <c r="V103" s="57">
        <v>8.49</v>
      </c>
      <c r="W103" s="57">
        <v>9.3241999999999994</v>
      </c>
      <c r="X103" s="57">
        <v>9.9172999999999991</v>
      </c>
      <c r="Y103" s="57">
        <v>8.5039999999999996</v>
      </c>
      <c r="Z103" s="57">
        <v>9.2867999999999995</v>
      </c>
      <c r="AA103" s="57">
        <v>9.8893000000000004</v>
      </c>
      <c r="AB103" s="57">
        <v>14.5</v>
      </c>
      <c r="AC103" s="57">
        <v>0</v>
      </c>
      <c r="AD103" s="57">
        <v>9.98</v>
      </c>
      <c r="AE103" s="57">
        <v>7.53</v>
      </c>
      <c r="AF103" s="64">
        <v>30.5578</v>
      </c>
      <c r="AG103" s="64">
        <v>17.125299999999999</v>
      </c>
      <c r="AH103" s="64">
        <v>45.832500000000003</v>
      </c>
      <c r="AI103" s="64">
        <v>26.694400000000002</v>
      </c>
      <c r="AJ103" s="61">
        <v>0.4548611111111111</v>
      </c>
      <c r="AK103" s="216">
        <v>50</v>
      </c>
      <c r="AL103" s="62">
        <v>21.728167875528491</v>
      </c>
      <c r="AM103" s="24" t="s">
        <v>7150</v>
      </c>
      <c r="AN103" s="216" t="s">
        <v>6009</v>
      </c>
      <c r="AO103" s="216" t="s">
        <v>5971</v>
      </c>
      <c r="AP103" s="216" t="s">
        <v>6884</v>
      </c>
      <c r="AQ103" s="216" t="s">
        <v>6885</v>
      </c>
      <c r="AR103" s="216" t="s">
        <v>6886</v>
      </c>
      <c r="AS103" s="24" t="s">
        <v>6887</v>
      </c>
      <c r="AT103" s="24" t="s">
        <v>6201</v>
      </c>
      <c r="AU103" s="24" t="s">
        <v>6201</v>
      </c>
      <c r="AV103" s="24" t="s">
        <v>6201</v>
      </c>
      <c r="AW103" s="24" t="s">
        <v>5979</v>
      </c>
      <c r="AX103" s="24" t="s">
        <v>5979</v>
      </c>
      <c r="AY103" s="24" t="s">
        <v>7151</v>
      </c>
      <c r="AZ103" s="216" t="s">
        <v>7152</v>
      </c>
      <c r="BA103" s="216" t="s">
        <v>6937</v>
      </c>
      <c r="BB103" s="57" t="s">
        <v>6944</v>
      </c>
      <c r="BC103" s="202"/>
      <c r="BD103" s="24"/>
      <c r="BE103" s="151"/>
      <c r="BG103" s="151"/>
      <c r="BI103" s="151"/>
      <c r="BL103" s="152"/>
    </row>
    <row r="104" spans="1:64" s="169" customFormat="1">
      <c r="A104" s="24">
        <v>1473</v>
      </c>
      <c r="B104" s="24" t="s">
        <v>122</v>
      </c>
      <c r="C104" s="57">
        <v>17.100000000000001</v>
      </c>
      <c r="D104" s="57">
        <v>17.3</v>
      </c>
      <c r="E104" s="57">
        <v>17.100000000000001</v>
      </c>
      <c r="F104" s="57">
        <v>17.3</v>
      </c>
      <c r="G104" s="57">
        <v>17.149999999999999</v>
      </c>
      <c r="H104" s="57">
        <v>17.149999999999999</v>
      </c>
      <c r="I104" s="57">
        <v>17.149999999999999</v>
      </c>
      <c r="J104" s="57">
        <v>17.149999999999999</v>
      </c>
      <c r="K104" s="57">
        <v>17.2</v>
      </c>
      <c r="L104" s="57">
        <v>17.3</v>
      </c>
      <c r="M104" s="57">
        <v>17.2</v>
      </c>
      <c r="N104" s="57">
        <v>17.2</v>
      </c>
      <c r="O104" s="63">
        <v>2.91545189504373E-3</v>
      </c>
      <c r="P104" s="57">
        <v>9</v>
      </c>
      <c r="Q104" s="57">
        <v>32</v>
      </c>
      <c r="R104" s="57">
        <v>77.3</v>
      </c>
      <c r="S104" s="57">
        <v>17.239999999999998</v>
      </c>
      <c r="T104" s="57">
        <v>17.75</v>
      </c>
      <c r="U104" s="57">
        <v>18.065799999999999</v>
      </c>
      <c r="V104" s="57">
        <v>17.23</v>
      </c>
      <c r="W104" s="57">
        <v>17.7075</v>
      </c>
      <c r="X104" s="57">
        <v>18.050799999999999</v>
      </c>
      <c r="Y104" s="57">
        <v>17.18</v>
      </c>
      <c r="Z104" s="57">
        <v>17.675000000000001</v>
      </c>
      <c r="AA104" s="57">
        <v>18.037500000000001</v>
      </c>
      <c r="AB104" s="57">
        <v>20.3</v>
      </c>
      <c r="AC104" s="57">
        <v>16.55</v>
      </c>
      <c r="AD104" s="57">
        <v>18.2</v>
      </c>
      <c r="AE104" s="57">
        <v>17.05</v>
      </c>
      <c r="AF104" s="64">
        <v>16.516999999999999</v>
      </c>
      <c r="AG104" s="64">
        <v>19.616299999999999</v>
      </c>
      <c r="AH104" s="64">
        <v>16.893699999999999</v>
      </c>
      <c r="AI104" s="64">
        <v>18.7088</v>
      </c>
      <c r="AJ104" s="61">
        <v>0.4548611111111111</v>
      </c>
      <c r="AK104" s="216">
        <v>50</v>
      </c>
      <c r="AL104" s="62">
        <v>32.592251813292734</v>
      </c>
      <c r="AM104" s="24" t="s">
        <v>6934</v>
      </c>
      <c r="AN104" s="216" t="s">
        <v>6039</v>
      </c>
      <c r="AO104" s="216" t="s">
        <v>6047</v>
      </c>
      <c r="AP104" s="216" t="s">
        <v>6884</v>
      </c>
      <c r="AQ104" s="216" t="s">
        <v>6885</v>
      </c>
      <c r="AR104" s="216" t="s">
        <v>6886</v>
      </c>
      <c r="AS104" s="24" t="s">
        <v>6887</v>
      </c>
      <c r="AT104" s="24" t="s">
        <v>6493</v>
      </c>
      <c r="AU104" s="24" t="s">
        <v>6577</v>
      </c>
      <c r="AV104" s="24" t="s">
        <v>6122</v>
      </c>
      <c r="AW104" s="24" t="s">
        <v>6159</v>
      </c>
      <c r="AX104" s="24" t="s">
        <v>5979</v>
      </c>
      <c r="AY104" s="24" t="s">
        <v>6905</v>
      </c>
      <c r="AZ104" s="216" t="s">
        <v>6950</v>
      </c>
      <c r="BA104" s="216" t="s">
        <v>7043</v>
      </c>
      <c r="BB104" s="57" t="s">
        <v>6898</v>
      </c>
      <c r="BC104" s="202"/>
      <c r="BD104" s="24"/>
      <c r="BE104" s="151"/>
      <c r="BG104" s="151"/>
      <c r="BI104" s="151"/>
      <c r="BL104" s="152"/>
    </row>
    <row r="105" spans="1:64" s="169" customFormat="1">
      <c r="A105" s="24">
        <v>1474</v>
      </c>
      <c r="B105" s="24" t="s">
        <v>123</v>
      </c>
      <c r="C105" s="57">
        <v>14.25</v>
      </c>
      <c r="D105" s="57">
        <v>14.5</v>
      </c>
      <c r="E105" s="57">
        <v>14.25</v>
      </c>
      <c r="F105" s="57">
        <v>14.5</v>
      </c>
      <c r="G105" s="57">
        <v>14.45</v>
      </c>
      <c r="H105" s="57">
        <v>15.25</v>
      </c>
      <c r="I105" s="57">
        <v>14.3</v>
      </c>
      <c r="J105" s="57">
        <v>15.1</v>
      </c>
      <c r="K105" s="57">
        <v>14.95</v>
      </c>
      <c r="L105" s="57">
        <v>15.2</v>
      </c>
      <c r="M105" s="57">
        <v>14.95</v>
      </c>
      <c r="N105" s="57">
        <v>15.2</v>
      </c>
      <c r="O105" s="63">
        <v>6.6225165562913899E-3</v>
      </c>
      <c r="P105" s="57">
        <v>535</v>
      </c>
      <c r="Q105" s="57">
        <v>2295</v>
      </c>
      <c r="R105" s="57">
        <v>731.4</v>
      </c>
      <c r="S105" s="57">
        <v>14.29</v>
      </c>
      <c r="T105" s="57">
        <v>14.3925</v>
      </c>
      <c r="U105" s="57">
        <v>15.388299999999999</v>
      </c>
      <c r="V105" s="57">
        <v>14.49</v>
      </c>
      <c r="W105" s="57">
        <v>14.425000000000001</v>
      </c>
      <c r="X105" s="57">
        <v>15.352499999999999</v>
      </c>
      <c r="Y105" s="57">
        <v>14.63</v>
      </c>
      <c r="Z105" s="57">
        <v>14.4625</v>
      </c>
      <c r="AA105" s="57">
        <v>15.318300000000001</v>
      </c>
      <c r="AB105" s="57">
        <v>21.25</v>
      </c>
      <c r="AC105" s="57">
        <v>11.35</v>
      </c>
      <c r="AD105" s="57">
        <v>15.25</v>
      </c>
      <c r="AE105" s="57">
        <v>13.95</v>
      </c>
      <c r="AF105" s="64">
        <v>62.577500000000001</v>
      </c>
      <c r="AG105" s="64">
        <v>45.981699999999996</v>
      </c>
      <c r="AH105" s="64">
        <v>73.769599999999997</v>
      </c>
      <c r="AI105" s="64">
        <v>55.244399999999999</v>
      </c>
      <c r="AJ105" s="61">
        <v>0.4548611111111111</v>
      </c>
      <c r="AK105" s="216">
        <v>550</v>
      </c>
      <c r="AL105" s="62">
        <v>1025.4473268371794</v>
      </c>
      <c r="AM105" s="24" t="s">
        <v>6551</v>
      </c>
      <c r="AN105" s="216" t="s">
        <v>6009</v>
      </c>
      <c r="AO105" s="216" t="s">
        <v>5961</v>
      </c>
      <c r="AP105" s="216" t="s">
        <v>6884</v>
      </c>
      <c r="AQ105" s="216" t="s">
        <v>6900</v>
      </c>
      <c r="AR105" s="216" t="s">
        <v>6886</v>
      </c>
      <c r="AS105" s="24" t="s">
        <v>7153</v>
      </c>
      <c r="AT105" s="24" t="s">
        <v>6493</v>
      </c>
      <c r="AU105" s="24" t="s">
        <v>5982</v>
      </c>
      <c r="AV105" s="24" t="s">
        <v>6493</v>
      </c>
      <c r="AW105" s="24" t="s">
        <v>5979</v>
      </c>
      <c r="AX105" s="24" t="s">
        <v>5979</v>
      </c>
      <c r="AY105" s="24" t="s">
        <v>7154</v>
      </c>
      <c r="AZ105" s="216" t="s">
        <v>7155</v>
      </c>
      <c r="BA105" s="216" t="s">
        <v>7086</v>
      </c>
      <c r="BB105" s="57" t="s">
        <v>5474</v>
      </c>
      <c r="BC105" s="202"/>
      <c r="BD105" s="24"/>
      <c r="BE105" s="151"/>
      <c r="BG105" s="151"/>
      <c r="BI105" s="151"/>
      <c r="BL105" s="152"/>
    </row>
    <row r="106" spans="1:64" s="169" customFormat="1">
      <c r="A106" s="24">
        <v>1475</v>
      </c>
      <c r="B106" s="24" t="s">
        <v>5826</v>
      </c>
      <c r="C106" s="57">
        <v>33.950000000000003</v>
      </c>
      <c r="D106" s="57">
        <v>34.950000000000003</v>
      </c>
      <c r="E106" s="57">
        <v>33.950000000000003</v>
      </c>
      <c r="F106" s="57">
        <v>34.85</v>
      </c>
      <c r="G106" s="57">
        <v>34.85</v>
      </c>
      <c r="H106" s="57">
        <v>34.950000000000003</v>
      </c>
      <c r="I106" s="57">
        <v>34.799999999999997</v>
      </c>
      <c r="J106" s="57">
        <v>34.950000000000003</v>
      </c>
      <c r="K106" s="57">
        <v>35</v>
      </c>
      <c r="L106" s="57">
        <v>35</v>
      </c>
      <c r="M106" s="57">
        <v>35</v>
      </c>
      <c r="N106" s="57">
        <v>35</v>
      </c>
      <c r="O106" s="63">
        <v>1.43061516452074E-3</v>
      </c>
      <c r="P106" s="57">
        <v>2</v>
      </c>
      <c r="Q106" s="57">
        <v>12</v>
      </c>
      <c r="R106" s="57">
        <v>11.368399999999999</v>
      </c>
      <c r="S106" s="57">
        <v>34.65</v>
      </c>
      <c r="T106" s="57">
        <v>34.2395</v>
      </c>
      <c r="U106" s="57">
        <v>35.965299999999999</v>
      </c>
      <c r="V106" s="57">
        <v>34.65</v>
      </c>
      <c r="W106" s="57">
        <v>34.315800000000003</v>
      </c>
      <c r="X106" s="57">
        <v>35.9619</v>
      </c>
      <c r="Y106" s="57">
        <v>34.72</v>
      </c>
      <c r="Z106" s="57">
        <v>34.3474</v>
      </c>
      <c r="AA106" s="57">
        <v>35.943199999999997</v>
      </c>
      <c r="AB106" s="57">
        <v>62.5</v>
      </c>
      <c r="AC106" s="57">
        <v>0</v>
      </c>
      <c r="AD106" s="57">
        <v>35</v>
      </c>
      <c r="AE106" s="57">
        <v>33</v>
      </c>
      <c r="AF106" s="64">
        <v>84.5745</v>
      </c>
      <c r="AG106" s="64">
        <v>76.700299999999999</v>
      </c>
      <c r="AH106" s="64">
        <v>89.716300000000004</v>
      </c>
      <c r="AI106" s="64">
        <v>81.039000000000001</v>
      </c>
      <c r="AJ106" s="61">
        <v>0.4548611111111111</v>
      </c>
      <c r="AK106" s="216">
        <v>50</v>
      </c>
      <c r="AL106" s="62">
        <v>7.2427226251761638</v>
      </c>
      <c r="AM106" s="24" t="s">
        <v>7071</v>
      </c>
      <c r="AN106" s="216" t="s">
        <v>6009</v>
      </c>
      <c r="AO106" s="216" t="s">
        <v>6012</v>
      </c>
      <c r="AP106" s="216" t="s">
        <v>6884</v>
      </c>
      <c r="AQ106" s="216" t="s">
        <v>6900</v>
      </c>
      <c r="AR106" s="216" t="s">
        <v>6886</v>
      </c>
      <c r="AS106" s="24" t="s">
        <v>7034</v>
      </c>
      <c r="AT106" s="24" t="s">
        <v>6031</v>
      </c>
      <c r="AU106" s="24" t="s">
        <v>6126</v>
      </c>
      <c r="AV106" s="24" t="s">
        <v>6577</v>
      </c>
      <c r="AW106" s="24" t="s">
        <v>5979</v>
      </c>
      <c r="AX106" s="24" t="s">
        <v>5979</v>
      </c>
      <c r="AY106" s="24" t="s">
        <v>7156</v>
      </c>
      <c r="AZ106" s="216" t="s">
        <v>7088</v>
      </c>
      <c r="BA106" s="216" t="s">
        <v>6893</v>
      </c>
      <c r="BB106" s="57" t="s">
        <v>5474</v>
      </c>
      <c r="BC106" s="202"/>
      <c r="BD106" s="24"/>
      <c r="BE106" s="151"/>
      <c r="BG106" s="151"/>
      <c r="BI106" s="151"/>
      <c r="BL106" s="152"/>
    </row>
    <row r="107" spans="1:64" s="169" customFormat="1">
      <c r="A107" s="24">
        <v>1476</v>
      </c>
      <c r="B107" s="24" t="s">
        <v>125</v>
      </c>
      <c r="C107" s="57">
        <v>535</v>
      </c>
      <c r="D107" s="57">
        <v>555</v>
      </c>
      <c r="E107" s="57">
        <v>531</v>
      </c>
      <c r="F107" s="57">
        <v>543</v>
      </c>
      <c r="G107" s="57">
        <v>543</v>
      </c>
      <c r="H107" s="57">
        <v>547</v>
      </c>
      <c r="I107" s="57">
        <v>534</v>
      </c>
      <c r="J107" s="57">
        <v>542</v>
      </c>
      <c r="K107" s="57">
        <v>549</v>
      </c>
      <c r="L107" s="57">
        <v>559</v>
      </c>
      <c r="M107" s="57">
        <v>545</v>
      </c>
      <c r="N107" s="57">
        <v>556</v>
      </c>
      <c r="O107" s="63">
        <v>2.5830258302582999E-2</v>
      </c>
      <c r="P107" s="57">
        <v>354</v>
      </c>
      <c r="Q107" s="57">
        <v>555</v>
      </c>
      <c r="R107" s="57">
        <v>902.85</v>
      </c>
      <c r="S107" s="57">
        <v>531.79999999999995</v>
      </c>
      <c r="T107" s="57">
        <v>578.65</v>
      </c>
      <c r="U107" s="57">
        <v>612.6</v>
      </c>
      <c r="V107" s="57">
        <v>534</v>
      </c>
      <c r="W107" s="57">
        <v>575.75</v>
      </c>
      <c r="X107" s="57">
        <v>610.88329999999996</v>
      </c>
      <c r="Y107" s="57">
        <v>537.20000000000005</v>
      </c>
      <c r="Z107" s="57">
        <v>573.25</v>
      </c>
      <c r="AA107" s="57">
        <v>609.56669999999997</v>
      </c>
      <c r="AB107" s="57">
        <v>683</v>
      </c>
      <c r="AC107" s="57">
        <v>345</v>
      </c>
      <c r="AD107" s="57">
        <v>625</v>
      </c>
      <c r="AE107" s="57">
        <v>503</v>
      </c>
      <c r="AF107" s="64">
        <v>38.430500000000002</v>
      </c>
      <c r="AG107" s="64">
        <v>28.066600000000001</v>
      </c>
      <c r="AH107" s="64">
        <v>53.224499999999999</v>
      </c>
      <c r="AI107" s="64">
        <v>36.452599999999997</v>
      </c>
      <c r="AJ107" s="61">
        <v>0.4548611111111111</v>
      </c>
      <c r="AK107" s="216">
        <v>400</v>
      </c>
      <c r="AL107" s="62">
        <v>693.175467292289</v>
      </c>
      <c r="AM107" s="24" t="s">
        <v>7157</v>
      </c>
      <c r="AN107" s="216" t="s">
        <v>6009</v>
      </c>
      <c r="AO107" s="216" t="s">
        <v>5961</v>
      </c>
      <c r="AP107" s="216" t="s">
        <v>6884</v>
      </c>
      <c r="AQ107" s="216" t="s">
        <v>6885</v>
      </c>
      <c r="AR107" s="216" t="s">
        <v>6886</v>
      </c>
      <c r="AS107" s="24" t="s">
        <v>5474</v>
      </c>
      <c r="AT107" s="24" t="s">
        <v>6016</v>
      </c>
      <c r="AU107" s="24" t="s">
        <v>6248</v>
      </c>
      <c r="AV107" s="24" t="s">
        <v>6016</v>
      </c>
      <c r="AW107" s="24" t="s">
        <v>5990</v>
      </c>
      <c r="AX107" s="24" t="s">
        <v>5991</v>
      </c>
      <c r="AY107" s="24" t="s">
        <v>7158</v>
      </c>
      <c r="AZ107" s="216" t="s">
        <v>7040</v>
      </c>
      <c r="BA107" s="216" t="s">
        <v>7086</v>
      </c>
      <c r="BB107" s="57" t="s">
        <v>5474</v>
      </c>
      <c r="BC107" s="202"/>
      <c r="BD107" s="24"/>
      <c r="BE107" s="151"/>
      <c r="BG107" s="151"/>
      <c r="BI107" s="151"/>
      <c r="BL107" s="152"/>
    </row>
    <row r="108" spans="1:64" s="169" customFormat="1">
      <c r="A108" s="24">
        <v>1477</v>
      </c>
      <c r="B108" s="24" t="s">
        <v>126</v>
      </c>
      <c r="C108" s="57">
        <v>220.5</v>
      </c>
      <c r="D108" s="57">
        <v>228</v>
      </c>
      <c r="E108" s="57">
        <v>220.5</v>
      </c>
      <c r="F108" s="57">
        <v>225</v>
      </c>
      <c r="G108" s="57">
        <v>227</v>
      </c>
      <c r="H108" s="57">
        <v>231</v>
      </c>
      <c r="I108" s="57">
        <v>224.5</v>
      </c>
      <c r="J108" s="57">
        <v>229.5</v>
      </c>
      <c r="K108" s="57">
        <v>229.5</v>
      </c>
      <c r="L108" s="57">
        <v>232</v>
      </c>
      <c r="M108" s="57">
        <v>227</v>
      </c>
      <c r="N108" s="57">
        <v>231</v>
      </c>
      <c r="O108" s="63">
        <v>6.5359477124183E-3</v>
      </c>
      <c r="P108" s="57">
        <v>596</v>
      </c>
      <c r="Q108" s="57">
        <v>1115</v>
      </c>
      <c r="R108" s="57">
        <v>1785.15</v>
      </c>
      <c r="S108" s="57">
        <v>221.5</v>
      </c>
      <c r="T108" s="57">
        <v>233.47499999999999</v>
      </c>
      <c r="U108" s="57">
        <v>250.66669999999999</v>
      </c>
      <c r="V108" s="57">
        <v>223.1</v>
      </c>
      <c r="W108" s="57">
        <v>232.95</v>
      </c>
      <c r="X108" s="57">
        <v>249.8083</v>
      </c>
      <c r="Y108" s="57">
        <v>224.1</v>
      </c>
      <c r="Z108" s="57">
        <v>232.52500000000001</v>
      </c>
      <c r="AA108" s="57">
        <v>248.92500000000001</v>
      </c>
      <c r="AB108" s="57">
        <v>291.5</v>
      </c>
      <c r="AC108" s="57">
        <v>160.5</v>
      </c>
      <c r="AD108" s="57">
        <v>253.5</v>
      </c>
      <c r="AE108" s="57">
        <v>213.5</v>
      </c>
      <c r="AF108" s="64">
        <v>41.329599999999999</v>
      </c>
      <c r="AG108" s="64">
        <v>29.8446</v>
      </c>
      <c r="AH108" s="64">
        <v>56.008400000000002</v>
      </c>
      <c r="AI108" s="64">
        <v>38.565899999999999</v>
      </c>
      <c r="AJ108" s="61">
        <v>0.4548611111111111</v>
      </c>
      <c r="AK108" s="216">
        <v>600</v>
      </c>
      <c r="AL108" s="62">
        <v>1160.1381433355091</v>
      </c>
      <c r="AM108" s="24" t="s">
        <v>6631</v>
      </c>
      <c r="AN108" s="216" t="s">
        <v>6009</v>
      </c>
      <c r="AO108" s="216" t="s">
        <v>5961</v>
      </c>
      <c r="AP108" s="216" t="s">
        <v>6884</v>
      </c>
      <c r="AQ108" s="216" t="s">
        <v>6885</v>
      </c>
      <c r="AR108" s="216" t="s">
        <v>6886</v>
      </c>
      <c r="AS108" s="24" t="s">
        <v>5474</v>
      </c>
      <c r="AT108" s="24" t="s">
        <v>6055</v>
      </c>
      <c r="AU108" s="24" t="s">
        <v>6016</v>
      </c>
      <c r="AV108" s="24" t="s">
        <v>6016</v>
      </c>
      <c r="AW108" s="24" t="s">
        <v>5990</v>
      </c>
      <c r="AX108" s="24" t="s">
        <v>5970</v>
      </c>
      <c r="AY108" s="24" t="s">
        <v>7159</v>
      </c>
      <c r="AZ108" s="216" t="s">
        <v>6950</v>
      </c>
      <c r="BA108" s="216" t="s">
        <v>7102</v>
      </c>
      <c r="BB108" s="57" t="s">
        <v>5474</v>
      </c>
      <c r="BC108" s="202"/>
      <c r="BD108" s="24"/>
      <c r="BE108" s="151"/>
      <c r="BG108" s="151"/>
      <c r="BI108" s="151"/>
      <c r="BL108" s="152"/>
    </row>
    <row r="109" spans="1:64" s="169" customFormat="1">
      <c r="A109" s="24">
        <v>1503</v>
      </c>
      <c r="B109" s="24" t="s">
        <v>127</v>
      </c>
      <c r="C109" s="57">
        <v>51.1</v>
      </c>
      <c r="D109" s="57">
        <v>51.6</v>
      </c>
      <c r="E109" s="57">
        <v>51.1</v>
      </c>
      <c r="F109" s="57">
        <v>51.6</v>
      </c>
      <c r="G109" s="57">
        <v>51.7</v>
      </c>
      <c r="H109" s="57">
        <v>51.8</v>
      </c>
      <c r="I109" s="57">
        <v>51.3</v>
      </c>
      <c r="J109" s="57">
        <v>51.6</v>
      </c>
      <c r="K109" s="57">
        <v>51.6</v>
      </c>
      <c r="L109" s="57">
        <v>51.6</v>
      </c>
      <c r="M109" s="57">
        <v>51.4</v>
      </c>
      <c r="N109" s="57">
        <v>51.5</v>
      </c>
      <c r="O109" s="63">
        <v>-1.9379844961240299E-3</v>
      </c>
      <c r="P109" s="57">
        <v>11</v>
      </c>
      <c r="Q109" s="57">
        <v>35</v>
      </c>
      <c r="R109" s="57">
        <v>72.150000000000006</v>
      </c>
      <c r="S109" s="57">
        <v>51.06</v>
      </c>
      <c r="T109" s="57">
        <v>52.284999999999997</v>
      </c>
      <c r="U109" s="57">
        <v>52.738300000000002</v>
      </c>
      <c r="V109" s="57">
        <v>51.16</v>
      </c>
      <c r="W109" s="57">
        <v>52.174999999999997</v>
      </c>
      <c r="X109" s="57">
        <v>52.744999999999997</v>
      </c>
      <c r="Y109" s="57">
        <v>51.14</v>
      </c>
      <c r="Z109" s="57">
        <v>52.064999999999998</v>
      </c>
      <c r="AA109" s="57">
        <v>52.744999999999997</v>
      </c>
      <c r="AB109" s="57">
        <v>55.4</v>
      </c>
      <c r="AC109" s="57">
        <v>46.6</v>
      </c>
      <c r="AD109" s="57">
        <v>54.2</v>
      </c>
      <c r="AE109" s="57">
        <v>50.3</v>
      </c>
      <c r="AF109" s="64">
        <v>53.2958</v>
      </c>
      <c r="AG109" s="64">
        <v>32.705100000000002</v>
      </c>
      <c r="AH109" s="64">
        <v>62.197200000000002</v>
      </c>
      <c r="AI109" s="64">
        <v>42.535800000000002</v>
      </c>
      <c r="AJ109" s="61">
        <v>0.4548611111111111</v>
      </c>
      <c r="AK109" s="216">
        <v>50</v>
      </c>
      <c r="AL109" s="62">
        <v>39.834974438468905</v>
      </c>
      <c r="AM109" s="24" t="s">
        <v>6015</v>
      </c>
      <c r="AN109" s="216" t="s">
        <v>6009</v>
      </c>
      <c r="AO109" s="216" t="s">
        <v>5961</v>
      </c>
      <c r="AP109" s="216" t="s">
        <v>6884</v>
      </c>
      <c r="AQ109" s="216" t="s">
        <v>6885</v>
      </c>
      <c r="AR109" s="216" t="s">
        <v>6886</v>
      </c>
      <c r="AS109" s="24" t="s">
        <v>5474</v>
      </c>
      <c r="AT109" s="24" t="s">
        <v>6493</v>
      </c>
      <c r="AU109" s="24" t="s">
        <v>6277</v>
      </c>
      <c r="AV109" s="24" t="s">
        <v>6017</v>
      </c>
      <c r="AW109" s="24" t="s">
        <v>5979</v>
      </c>
      <c r="AX109" s="24" t="s">
        <v>5970</v>
      </c>
      <c r="AY109" s="24" t="s">
        <v>6952</v>
      </c>
      <c r="AZ109" s="216" t="s">
        <v>6961</v>
      </c>
      <c r="BA109" s="216" t="s">
        <v>7160</v>
      </c>
      <c r="BB109" s="57" t="s">
        <v>5474</v>
      </c>
      <c r="BC109" s="202"/>
      <c r="BD109" s="24"/>
      <c r="BE109" s="151"/>
      <c r="BG109" s="151"/>
      <c r="BI109" s="151"/>
      <c r="BL109" s="152"/>
    </row>
    <row r="110" spans="1:64" s="169" customFormat="1">
      <c r="A110" s="24">
        <v>1504</v>
      </c>
      <c r="B110" s="24" t="s">
        <v>128</v>
      </c>
      <c r="C110" s="57">
        <v>29.2</v>
      </c>
      <c r="D110" s="57">
        <v>29.7</v>
      </c>
      <c r="E110" s="57">
        <v>29.15</v>
      </c>
      <c r="F110" s="57">
        <v>29.45</v>
      </c>
      <c r="G110" s="57">
        <v>29.65</v>
      </c>
      <c r="H110" s="57">
        <v>30.35</v>
      </c>
      <c r="I110" s="57">
        <v>29.65</v>
      </c>
      <c r="J110" s="57">
        <v>30.25</v>
      </c>
      <c r="K110" s="57">
        <v>30.2</v>
      </c>
      <c r="L110" s="57">
        <v>30.25</v>
      </c>
      <c r="M110" s="57">
        <v>29.7</v>
      </c>
      <c r="N110" s="57">
        <v>29.75</v>
      </c>
      <c r="O110" s="63">
        <v>-1.6528925619834701E-2</v>
      </c>
      <c r="P110" s="57">
        <v>688</v>
      </c>
      <c r="Q110" s="57">
        <v>2149</v>
      </c>
      <c r="R110" s="57">
        <v>1677.6</v>
      </c>
      <c r="S110" s="57">
        <v>29.1</v>
      </c>
      <c r="T110" s="57">
        <v>30.38</v>
      </c>
      <c r="U110" s="57">
        <v>31.944199999999999</v>
      </c>
      <c r="V110" s="57">
        <v>29.31</v>
      </c>
      <c r="W110" s="57">
        <v>30.315000000000001</v>
      </c>
      <c r="X110" s="57">
        <v>31.898299999999999</v>
      </c>
      <c r="Y110" s="57">
        <v>29.42</v>
      </c>
      <c r="Z110" s="57">
        <v>30.267499999999998</v>
      </c>
      <c r="AA110" s="57">
        <v>31.842500000000001</v>
      </c>
      <c r="AB110" s="57">
        <v>36.6</v>
      </c>
      <c r="AC110" s="57">
        <v>26.8</v>
      </c>
      <c r="AD110" s="57">
        <v>31.9</v>
      </c>
      <c r="AE110" s="57">
        <v>28.5</v>
      </c>
      <c r="AF110" s="64">
        <v>47.001899999999999</v>
      </c>
      <c r="AG110" s="64">
        <v>26.0303</v>
      </c>
      <c r="AH110" s="64">
        <v>53.857100000000003</v>
      </c>
      <c r="AI110" s="64">
        <v>35.305900000000001</v>
      </c>
      <c r="AJ110" s="61">
        <v>0.4548611111111111</v>
      </c>
      <c r="AK110" s="216">
        <v>700</v>
      </c>
      <c r="AL110" s="62">
        <v>1308.7415389822659</v>
      </c>
      <c r="AM110" s="24" t="s">
        <v>6749</v>
      </c>
      <c r="AN110" s="216" t="s">
        <v>6009</v>
      </c>
      <c r="AO110" s="216" t="s">
        <v>5961</v>
      </c>
      <c r="AP110" s="216" t="s">
        <v>6884</v>
      </c>
      <c r="AQ110" s="216" t="s">
        <v>6885</v>
      </c>
      <c r="AR110" s="216" t="s">
        <v>6886</v>
      </c>
      <c r="AS110" s="24" t="s">
        <v>5474</v>
      </c>
      <c r="AT110" s="24" t="s">
        <v>6016</v>
      </c>
      <c r="AU110" s="24" t="s">
        <v>6055</v>
      </c>
      <c r="AV110" s="24" t="s">
        <v>5984</v>
      </c>
      <c r="AW110" s="24" t="s">
        <v>5965</v>
      </c>
      <c r="AX110" s="24" t="s">
        <v>5965</v>
      </c>
      <c r="AY110" s="24" t="s">
        <v>7161</v>
      </c>
      <c r="AZ110" s="216" t="s">
        <v>6902</v>
      </c>
      <c r="BA110" s="216" t="s">
        <v>6897</v>
      </c>
      <c r="BB110" s="57" t="s">
        <v>5474</v>
      </c>
      <c r="BC110" s="202"/>
      <c r="BD110" s="24"/>
      <c r="BE110" s="151"/>
      <c r="BG110" s="151"/>
      <c r="BI110" s="151"/>
      <c r="BL110" s="152"/>
    </row>
    <row r="111" spans="1:64" s="169" customFormat="1">
      <c r="A111" s="24">
        <v>1506</v>
      </c>
      <c r="B111" s="24" t="s">
        <v>129</v>
      </c>
      <c r="C111" s="57">
        <v>9.48</v>
      </c>
      <c r="D111" s="57">
        <v>9.99</v>
      </c>
      <c r="E111" s="57">
        <v>9.33</v>
      </c>
      <c r="F111" s="57">
        <v>9.6300000000000008</v>
      </c>
      <c r="G111" s="57">
        <v>9.5500000000000007</v>
      </c>
      <c r="H111" s="57">
        <v>9.6</v>
      </c>
      <c r="I111" s="57">
        <v>9.5</v>
      </c>
      <c r="J111" s="57">
        <v>9.52</v>
      </c>
      <c r="K111" s="57">
        <v>9.52</v>
      </c>
      <c r="L111" s="57">
        <v>9.5399999999999991</v>
      </c>
      <c r="M111" s="57">
        <v>9.43</v>
      </c>
      <c r="N111" s="57">
        <v>9.4499999999999993</v>
      </c>
      <c r="O111" s="63">
        <v>-7.3529411764705803E-3</v>
      </c>
      <c r="P111" s="57">
        <v>144</v>
      </c>
      <c r="Q111" s="57">
        <v>89</v>
      </c>
      <c r="R111" s="57">
        <v>118.25</v>
      </c>
      <c r="S111" s="57">
        <v>9.4879999999999995</v>
      </c>
      <c r="T111" s="57">
        <v>9.8309999999999995</v>
      </c>
      <c r="U111" s="57">
        <v>10.059699999999999</v>
      </c>
      <c r="V111" s="57">
        <v>9.4979999999999993</v>
      </c>
      <c r="W111" s="57">
        <v>9.8045000000000009</v>
      </c>
      <c r="X111" s="57">
        <v>10.056699999999999</v>
      </c>
      <c r="Y111" s="57">
        <v>9.4939999999999998</v>
      </c>
      <c r="Z111" s="57">
        <v>9.7795000000000005</v>
      </c>
      <c r="AA111" s="57">
        <v>10.051</v>
      </c>
      <c r="AB111" s="57">
        <v>12.95</v>
      </c>
      <c r="AC111" s="57">
        <v>8.99</v>
      </c>
      <c r="AD111" s="57">
        <v>10.15</v>
      </c>
      <c r="AE111" s="57">
        <v>9.33</v>
      </c>
      <c r="AF111" s="64">
        <v>25.430299999999999</v>
      </c>
      <c r="AG111" s="64">
        <v>20.350999999999999</v>
      </c>
      <c r="AH111" s="64">
        <v>23.014099999999999</v>
      </c>
      <c r="AI111" s="64">
        <v>21.238700000000001</v>
      </c>
      <c r="AJ111" s="61">
        <v>0.4548611111111111</v>
      </c>
      <c r="AK111" s="216">
        <v>150</v>
      </c>
      <c r="AL111" s="62">
        <v>302.81456277359848</v>
      </c>
      <c r="AM111" s="24" t="s">
        <v>7162</v>
      </c>
      <c r="AN111" s="216" t="s">
        <v>5967</v>
      </c>
      <c r="AO111" s="216" t="s">
        <v>6007</v>
      </c>
      <c r="AP111" s="216" t="s">
        <v>6884</v>
      </c>
      <c r="AQ111" s="216" t="s">
        <v>6885</v>
      </c>
      <c r="AR111" s="216" t="s">
        <v>6916</v>
      </c>
      <c r="AS111" s="24" t="s">
        <v>6917</v>
      </c>
      <c r="AT111" s="24" t="s">
        <v>5963</v>
      </c>
      <c r="AU111" s="24" t="s">
        <v>5984</v>
      </c>
      <c r="AV111" s="24" t="s">
        <v>5984</v>
      </c>
      <c r="AW111" s="24" t="s">
        <v>5990</v>
      </c>
      <c r="AX111" s="24" t="s">
        <v>5990</v>
      </c>
      <c r="AY111" s="24" t="s">
        <v>6952</v>
      </c>
      <c r="AZ111" s="216" t="s">
        <v>6892</v>
      </c>
      <c r="BA111" s="216" t="s">
        <v>6914</v>
      </c>
      <c r="BB111" s="57" t="s">
        <v>5474</v>
      </c>
      <c r="BC111" s="202"/>
      <c r="BD111" s="24"/>
      <c r="BE111" s="151"/>
      <c r="BG111" s="151"/>
      <c r="BI111" s="151"/>
      <c r="BL111" s="152"/>
    </row>
    <row r="112" spans="1:64" s="169" customFormat="1">
      <c r="A112" s="24">
        <v>1507</v>
      </c>
      <c r="B112" s="24" t="s">
        <v>130</v>
      </c>
      <c r="C112" s="57">
        <v>58.7</v>
      </c>
      <c r="D112" s="57">
        <v>58.7</v>
      </c>
      <c r="E112" s="57">
        <v>58.3</v>
      </c>
      <c r="F112" s="57">
        <v>58.7</v>
      </c>
      <c r="G112" s="57">
        <v>58.7</v>
      </c>
      <c r="H112" s="57">
        <v>58.8</v>
      </c>
      <c r="I112" s="57">
        <v>58.3</v>
      </c>
      <c r="J112" s="57">
        <v>58.3</v>
      </c>
      <c r="K112" s="57">
        <v>58.3</v>
      </c>
      <c r="L112" s="57">
        <v>58.3</v>
      </c>
      <c r="M112" s="57">
        <v>58.2</v>
      </c>
      <c r="N112" s="57">
        <v>58.2</v>
      </c>
      <c r="O112" s="63">
        <v>-1.71526586620926E-3</v>
      </c>
      <c r="P112" s="57">
        <v>9</v>
      </c>
      <c r="Q112" s="57">
        <v>13</v>
      </c>
      <c r="R112" s="57">
        <v>34.9</v>
      </c>
      <c r="S112" s="57">
        <v>58.72</v>
      </c>
      <c r="T112" s="57">
        <v>59.914999999999999</v>
      </c>
      <c r="U112" s="57">
        <v>61.134999999999998</v>
      </c>
      <c r="V112" s="57">
        <v>58.56</v>
      </c>
      <c r="W112" s="57">
        <v>59.795000000000002</v>
      </c>
      <c r="X112" s="57">
        <v>61.075000000000003</v>
      </c>
      <c r="Y112" s="57">
        <v>58.3</v>
      </c>
      <c r="Z112" s="57">
        <v>59.695</v>
      </c>
      <c r="AA112" s="57">
        <v>61.013300000000001</v>
      </c>
      <c r="AB112" s="57">
        <v>68.8</v>
      </c>
      <c r="AC112" s="57">
        <v>53.4</v>
      </c>
      <c r="AD112" s="57">
        <v>61</v>
      </c>
      <c r="AE112" s="57">
        <v>57.9</v>
      </c>
      <c r="AF112" s="64">
        <v>17.589700000000001</v>
      </c>
      <c r="AG112" s="64">
        <v>17.1236</v>
      </c>
      <c r="AH112" s="64">
        <v>16.271899999999999</v>
      </c>
      <c r="AI112" s="64">
        <v>16.839700000000001</v>
      </c>
      <c r="AJ112" s="61">
        <v>0.4548611111111111</v>
      </c>
      <c r="AK112" s="216">
        <v>50</v>
      </c>
      <c r="AL112" s="62">
        <v>32.592251813292734</v>
      </c>
      <c r="AM112" s="24" t="s">
        <v>6517</v>
      </c>
      <c r="AN112" s="216" t="s">
        <v>5960</v>
      </c>
      <c r="AO112" s="216" t="s">
        <v>6047</v>
      </c>
      <c r="AP112" s="216" t="s">
        <v>6884</v>
      </c>
      <c r="AQ112" s="216" t="s">
        <v>6885</v>
      </c>
      <c r="AR112" s="216" t="s">
        <v>6916</v>
      </c>
      <c r="AS112" s="24" t="s">
        <v>6968</v>
      </c>
      <c r="AT112" s="24" t="s">
        <v>6650</v>
      </c>
      <c r="AU112" s="24" t="s">
        <v>6130</v>
      </c>
      <c r="AV112" s="24" t="s">
        <v>6518</v>
      </c>
      <c r="AW112" s="24" t="s">
        <v>5979</v>
      </c>
      <c r="AX112" s="24" t="s">
        <v>5979</v>
      </c>
      <c r="AY112" s="24" t="s">
        <v>7163</v>
      </c>
      <c r="AZ112" s="216" t="s">
        <v>7058</v>
      </c>
      <c r="BA112" s="216" t="s">
        <v>6920</v>
      </c>
      <c r="BB112" s="57" t="s">
        <v>5474</v>
      </c>
      <c r="BC112" s="202"/>
      <c r="BD112" s="24"/>
      <c r="BE112" s="151"/>
      <c r="BG112" s="151"/>
      <c r="BI112" s="151"/>
      <c r="BL112" s="152"/>
    </row>
    <row r="113" spans="1:64" s="169" customFormat="1">
      <c r="A113" s="24">
        <v>1512</v>
      </c>
      <c r="B113" s="24" t="s">
        <v>131</v>
      </c>
      <c r="C113" s="57">
        <v>4.34</v>
      </c>
      <c r="D113" s="57">
        <v>4.34</v>
      </c>
      <c r="E113" s="57">
        <v>4.32</v>
      </c>
      <c r="F113" s="57">
        <v>4.32</v>
      </c>
      <c r="G113" s="57">
        <v>4.1900000000000004</v>
      </c>
      <c r="H113" s="57">
        <v>4.32</v>
      </c>
      <c r="I113" s="57">
        <v>4.1900000000000004</v>
      </c>
      <c r="J113" s="57">
        <v>4.21</v>
      </c>
      <c r="K113" s="57">
        <v>4.21</v>
      </c>
      <c r="L113" s="57">
        <v>4.29</v>
      </c>
      <c r="M113" s="57">
        <v>4.21</v>
      </c>
      <c r="N113" s="57">
        <v>4.29</v>
      </c>
      <c r="O113" s="63">
        <v>1.9002375296912101E-2</v>
      </c>
      <c r="P113" s="57">
        <v>64</v>
      </c>
      <c r="Q113" s="57">
        <v>29</v>
      </c>
      <c r="R113" s="57">
        <v>59.7</v>
      </c>
      <c r="S113" s="57">
        <v>4.258</v>
      </c>
      <c r="T113" s="57">
        <v>4.4000000000000004</v>
      </c>
      <c r="U113" s="57">
        <v>4.4696999999999996</v>
      </c>
      <c r="V113" s="57">
        <v>4.26</v>
      </c>
      <c r="W113" s="57">
        <v>4.3929999999999998</v>
      </c>
      <c r="X113" s="57">
        <v>4.4630999999999998</v>
      </c>
      <c r="Y113" s="57">
        <v>4.274</v>
      </c>
      <c r="Z113" s="57">
        <v>4.3895</v>
      </c>
      <c r="AA113" s="57">
        <v>4.4564000000000004</v>
      </c>
      <c r="AB113" s="57">
        <v>5.52</v>
      </c>
      <c r="AC113" s="57">
        <v>0</v>
      </c>
      <c r="AD113" s="57">
        <v>4.74</v>
      </c>
      <c r="AE113" s="57">
        <v>4.1399999999999997</v>
      </c>
      <c r="AF113" s="64">
        <v>29.877199999999998</v>
      </c>
      <c r="AG113" s="64">
        <v>27.533899999999999</v>
      </c>
      <c r="AH113" s="64">
        <v>33.807000000000002</v>
      </c>
      <c r="AI113" s="64">
        <v>29.6249</v>
      </c>
      <c r="AJ113" s="61">
        <v>0.4548611111111111</v>
      </c>
      <c r="AK113" s="216">
        <v>100</v>
      </c>
      <c r="AL113" s="62">
        <v>138.76582427690141</v>
      </c>
      <c r="AM113" s="24" t="s">
        <v>6981</v>
      </c>
      <c r="AN113" s="216" t="s">
        <v>6009</v>
      </c>
      <c r="AO113" s="216" t="s">
        <v>5971</v>
      </c>
      <c r="AP113" s="216" t="s">
        <v>6884</v>
      </c>
      <c r="AQ113" s="216" t="s">
        <v>6885</v>
      </c>
      <c r="AR113" s="216" t="s">
        <v>6886</v>
      </c>
      <c r="AS113" s="24" t="s">
        <v>6894</v>
      </c>
      <c r="AT113" s="24" t="s">
        <v>6518</v>
      </c>
      <c r="AU113" s="24" t="s">
        <v>6215</v>
      </c>
      <c r="AV113" s="24" t="s">
        <v>6493</v>
      </c>
      <c r="AW113" s="24" t="s">
        <v>5979</v>
      </c>
      <c r="AX113" s="24" t="s">
        <v>5979</v>
      </c>
      <c r="AY113" s="24" t="s">
        <v>7044</v>
      </c>
      <c r="AZ113" s="216" t="s">
        <v>7093</v>
      </c>
      <c r="BA113" s="216" t="s">
        <v>7032</v>
      </c>
      <c r="BB113" s="57" t="s">
        <v>6898</v>
      </c>
      <c r="BC113" s="202"/>
      <c r="BD113" s="24"/>
      <c r="BE113" s="151"/>
      <c r="BG113" s="151"/>
      <c r="BI113" s="151"/>
      <c r="BL113" s="152"/>
    </row>
    <row r="114" spans="1:64" s="169" customFormat="1">
      <c r="A114" s="24">
        <v>1513</v>
      </c>
      <c r="B114" s="24" t="s">
        <v>132</v>
      </c>
      <c r="C114" s="57">
        <v>46.25</v>
      </c>
      <c r="D114" s="57">
        <v>47</v>
      </c>
      <c r="E114" s="57">
        <v>46.2</v>
      </c>
      <c r="F114" s="57">
        <v>46.9</v>
      </c>
      <c r="G114" s="57">
        <v>47.05</v>
      </c>
      <c r="H114" s="57">
        <v>47.6</v>
      </c>
      <c r="I114" s="57">
        <v>46.8</v>
      </c>
      <c r="J114" s="57">
        <v>47.35</v>
      </c>
      <c r="K114" s="57">
        <v>47.45</v>
      </c>
      <c r="L114" s="57">
        <v>47.75</v>
      </c>
      <c r="M114" s="57">
        <v>47.35</v>
      </c>
      <c r="N114" s="57">
        <v>47.55</v>
      </c>
      <c r="O114" s="63">
        <v>4.2238648363252303E-3</v>
      </c>
      <c r="P114" s="57">
        <v>676</v>
      </c>
      <c r="Q114" s="57">
        <v>1672</v>
      </c>
      <c r="R114" s="57">
        <v>3080.85</v>
      </c>
      <c r="S114" s="57">
        <v>46.35</v>
      </c>
      <c r="T114" s="57">
        <v>48.572499999999998</v>
      </c>
      <c r="U114" s="57">
        <v>49.737499999999997</v>
      </c>
      <c r="V114" s="57">
        <v>46.59</v>
      </c>
      <c r="W114" s="57">
        <v>48.39</v>
      </c>
      <c r="X114" s="57">
        <v>49.673299999999998</v>
      </c>
      <c r="Y114" s="57">
        <v>46.76</v>
      </c>
      <c r="Z114" s="57">
        <v>48.252499999999998</v>
      </c>
      <c r="AA114" s="57">
        <v>49.607500000000002</v>
      </c>
      <c r="AB114" s="57">
        <v>65.900000000000006</v>
      </c>
      <c r="AC114" s="57">
        <v>40.85</v>
      </c>
      <c r="AD114" s="57">
        <v>51.4</v>
      </c>
      <c r="AE114" s="57">
        <v>45.3</v>
      </c>
      <c r="AF114" s="64">
        <v>45.495800000000003</v>
      </c>
      <c r="AG114" s="64">
        <v>27.092700000000001</v>
      </c>
      <c r="AH114" s="64">
        <v>60.330599999999997</v>
      </c>
      <c r="AI114" s="64">
        <v>38.171999999999997</v>
      </c>
      <c r="AJ114" s="61">
        <v>0.4548611111111111</v>
      </c>
      <c r="AK114" s="216">
        <v>700</v>
      </c>
      <c r="AL114" s="62">
        <v>1285.9146516744356</v>
      </c>
      <c r="AM114" s="24" t="s">
        <v>7164</v>
      </c>
      <c r="AN114" s="216" t="s">
        <v>6009</v>
      </c>
      <c r="AO114" s="216" t="s">
        <v>5961</v>
      </c>
      <c r="AP114" s="216" t="s">
        <v>6884</v>
      </c>
      <c r="AQ114" s="216" t="s">
        <v>6885</v>
      </c>
      <c r="AR114" s="216" t="s">
        <v>6886</v>
      </c>
      <c r="AS114" s="24" t="s">
        <v>5474</v>
      </c>
      <c r="AT114" s="24" t="s">
        <v>6016</v>
      </c>
      <c r="AU114" s="24" t="s">
        <v>6016</v>
      </c>
      <c r="AV114" s="24" t="s">
        <v>6499</v>
      </c>
      <c r="AW114" s="24" t="s">
        <v>5970</v>
      </c>
      <c r="AX114" s="24" t="s">
        <v>5991</v>
      </c>
      <c r="AY114" s="24" t="s">
        <v>7165</v>
      </c>
      <c r="AZ114" s="216" t="s">
        <v>7031</v>
      </c>
      <c r="BA114" s="216" t="s">
        <v>7070</v>
      </c>
      <c r="BB114" s="57" t="s">
        <v>5474</v>
      </c>
      <c r="BC114" s="202"/>
      <c r="BD114" s="24"/>
      <c r="BE114" s="151"/>
      <c r="BG114" s="151"/>
      <c r="BI114" s="151"/>
      <c r="BL114" s="152"/>
    </row>
    <row r="115" spans="1:64" s="169" customFormat="1">
      <c r="A115" s="24">
        <v>1514</v>
      </c>
      <c r="B115" s="24" t="s">
        <v>133</v>
      </c>
      <c r="C115" s="57">
        <v>24.45</v>
      </c>
      <c r="D115" s="57">
        <v>25</v>
      </c>
      <c r="E115" s="57">
        <v>24.45</v>
      </c>
      <c r="F115" s="57">
        <v>24.75</v>
      </c>
      <c r="G115" s="57">
        <v>24.8</v>
      </c>
      <c r="H115" s="57">
        <v>25.2</v>
      </c>
      <c r="I115" s="57">
        <v>24.8</v>
      </c>
      <c r="J115" s="57">
        <v>25.2</v>
      </c>
      <c r="K115" s="57">
        <v>25.3</v>
      </c>
      <c r="L115" s="57">
        <v>25.5</v>
      </c>
      <c r="M115" s="57">
        <v>25.2</v>
      </c>
      <c r="N115" s="57">
        <v>25.2</v>
      </c>
      <c r="O115" s="63">
        <v>0</v>
      </c>
      <c r="P115" s="57">
        <v>239</v>
      </c>
      <c r="Q115" s="57">
        <v>521</v>
      </c>
      <c r="R115" s="57">
        <v>861.3</v>
      </c>
      <c r="S115" s="57">
        <v>24.42</v>
      </c>
      <c r="T115" s="57">
        <v>25.9175</v>
      </c>
      <c r="U115" s="57">
        <v>25.513300000000001</v>
      </c>
      <c r="V115" s="57">
        <v>24.6</v>
      </c>
      <c r="W115" s="57">
        <v>25.85</v>
      </c>
      <c r="X115" s="57">
        <v>25.535799999999998</v>
      </c>
      <c r="Y115" s="57">
        <v>24.69</v>
      </c>
      <c r="Z115" s="57">
        <v>25.7925</v>
      </c>
      <c r="AA115" s="57">
        <v>25.552499999999998</v>
      </c>
      <c r="AB115" s="57">
        <v>30.3</v>
      </c>
      <c r="AC115" s="57">
        <v>20.5</v>
      </c>
      <c r="AD115" s="57">
        <v>27.7</v>
      </c>
      <c r="AE115" s="57">
        <v>23.65</v>
      </c>
      <c r="AF115" s="64">
        <v>35.313099999999999</v>
      </c>
      <c r="AG115" s="64">
        <v>23.5534</v>
      </c>
      <c r="AH115" s="64">
        <v>46.505000000000003</v>
      </c>
      <c r="AI115" s="64">
        <v>31.203900000000001</v>
      </c>
      <c r="AJ115" s="61">
        <v>0.4548611111111111</v>
      </c>
      <c r="AK115" s="216">
        <v>250</v>
      </c>
      <c r="AL115" s="62">
        <v>463.29885719659035</v>
      </c>
      <c r="AM115" s="24" t="s">
        <v>6647</v>
      </c>
      <c r="AN115" s="216" t="s">
        <v>6009</v>
      </c>
      <c r="AO115" s="216" t="s">
        <v>5971</v>
      </c>
      <c r="AP115" s="216" t="s">
        <v>6884</v>
      </c>
      <c r="AQ115" s="216" t="s">
        <v>6885</v>
      </c>
      <c r="AR115" s="216" t="s">
        <v>6886</v>
      </c>
      <c r="AS115" s="24" t="s">
        <v>5474</v>
      </c>
      <c r="AT115" s="24" t="s">
        <v>6055</v>
      </c>
      <c r="AU115" s="24" t="s">
        <v>6493</v>
      </c>
      <c r="AV115" s="24" t="s">
        <v>6535</v>
      </c>
      <c r="AW115" s="24" t="s">
        <v>5996</v>
      </c>
      <c r="AX115" s="24" t="s">
        <v>5979</v>
      </c>
      <c r="AY115" s="24" t="s">
        <v>7166</v>
      </c>
      <c r="AZ115" s="216" t="s">
        <v>6966</v>
      </c>
      <c r="BA115" s="216" t="s">
        <v>6987</v>
      </c>
      <c r="BB115" s="57" t="s">
        <v>5474</v>
      </c>
      <c r="BC115" s="202"/>
      <c r="BD115" s="24"/>
      <c r="BE115" s="151"/>
      <c r="BG115" s="151"/>
      <c r="BI115" s="151"/>
      <c r="BL115" s="152"/>
    </row>
    <row r="116" spans="1:64" s="169" customFormat="1">
      <c r="A116" s="24">
        <v>1515</v>
      </c>
      <c r="B116" s="24" t="s">
        <v>134</v>
      </c>
      <c r="C116" s="24">
        <v>71</v>
      </c>
      <c r="D116" s="24">
        <v>71.7</v>
      </c>
      <c r="E116" s="24">
        <v>70.599999999999994</v>
      </c>
      <c r="F116" s="24">
        <v>70.599999999999994</v>
      </c>
      <c r="G116" s="24">
        <v>71.400000000000006</v>
      </c>
      <c r="H116" s="24">
        <v>71.400000000000006</v>
      </c>
      <c r="I116" s="24">
        <v>69.3</v>
      </c>
      <c r="J116" s="24">
        <v>69.3</v>
      </c>
      <c r="K116" s="24">
        <v>70.900000000000006</v>
      </c>
      <c r="L116" s="24">
        <v>71.8</v>
      </c>
      <c r="M116" s="24">
        <v>70.5</v>
      </c>
      <c r="N116" s="24">
        <v>71</v>
      </c>
      <c r="O116" s="24">
        <v>2.4531024531024501E-2</v>
      </c>
      <c r="P116" s="24">
        <v>604</v>
      </c>
      <c r="Q116" s="24">
        <v>616</v>
      </c>
      <c r="R116" s="24">
        <v>1200.25</v>
      </c>
      <c r="S116" s="24">
        <v>70.5</v>
      </c>
      <c r="T116" s="24">
        <v>74.715000000000003</v>
      </c>
      <c r="U116" s="24">
        <v>77.973299999999995</v>
      </c>
      <c r="V116" s="24">
        <v>70.38</v>
      </c>
      <c r="W116" s="24">
        <v>74.265000000000001</v>
      </c>
      <c r="X116" s="24">
        <v>77.838300000000004</v>
      </c>
      <c r="Y116" s="24">
        <v>70.2</v>
      </c>
      <c r="Z116" s="24">
        <v>73.92</v>
      </c>
      <c r="AA116" s="24">
        <v>77.709999999999994</v>
      </c>
      <c r="AB116" s="24">
        <v>108</v>
      </c>
      <c r="AC116" s="24">
        <v>63.1</v>
      </c>
      <c r="AD116" s="24">
        <v>82.4</v>
      </c>
      <c r="AE116" s="24">
        <v>68.900000000000006</v>
      </c>
      <c r="AF116" s="24">
        <v>14.651400000000001</v>
      </c>
      <c r="AG116" s="24">
        <v>14.266299999999999</v>
      </c>
      <c r="AH116" s="24">
        <v>22.267600000000002</v>
      </c>
      <c r="AI116" s="24">
        <v>16.933399999999999</v>
      </c>
      <c r="AJ116" s="24">
        <v>0.4548611111111111</v>
      </c>
      <c r="AK116" s="216">
        <v>650</v>
      </c>
      <c r="AL116" s="62">
        <v>1109.9639318046304</v>
      </c>
      <c r="AM116" s="24" t="s">
        <v>6123</v>
      </c>
      <c r="AN116" s="216" t="s">
        <v>6009</v>
      </c>
      <c r="AO116" s="216" t="s">
        <v>6007</v>
      </c>
      <c r="AP116" s="216" t="s">
        <v>6884</v>
      </c>
      <c r="AQ116" s="216" t="s">
        <v>6885</v>
      </c>
      <c r="AR116" s="216" t="s">
        <v>6886</v>
      </c>
      <c r="AS116" s="24" t="s">
        <v>6894</v>
      </c>
      <c r="AT116" s="24" t="s">
        <v>6130</v>
      </c>
      <c r="AU116" s="24" t="s">
        <v>6527</v>
      </c>
      <c r="AV116" s="24" t="s">
        <v>6478</v>
      </c>
      <c r="AW116" s="24" t="s">
        <v>5976</v>
      </c>
      <c r="AX116" s="24" t="s">
        <v>5991</v>
      </c>
      <c r="AY116" s="24" t="s">
        <v>7167</v>
      </c>
      <c r="AZ116" s="216" t="s">
        <v>6896</v>
      </c>
      <c r="BA116" s="216" t="s">
        <v>6948</v>
      </c>
      <c r="BB116" s="57" t="s">
        <v>6898</v>
      </c>
      <c r="BC116" s="202"/>
      <c r="BD116" s="24"/>
      <c r="BE116" s="151"/>
      <c r="BG116" s="151"/>
      <c r="BI116" s="151"/>
      <c r="BL116" s="152"/>
    </row>
    <row r="117" spans="1:64" s="169" customFormat="1">
      <c r="A117" s="24">
        <v>1516</v>
      </c>
      <c r="B117" s="24" t="s">
        <v>135</v>
      </c>
      <c r="C117" s="57">
        <v>19.3</v>
      </c>
      <c r="D117" s="57">
        <v>19.3</v>
      </c>
      <c r="E117" s="57">
        <v>19.100000000000001</v>
      </c>
      <c r="F117" s="57">
        <v>19.3</v>
      </c>
      <c r="G117" s="57">
        <v>19.05</v>
      </c>
      <c r="H117" s="57">
        <v>19.3</v>
      </c>
      <c r="I117" s="57">
        <v>19</v>
      </c>
      <c r="J117" s="57">
        <v>19.2</v>
      </c>
      <c r="K117" s="57">
        <v>19.399999999999999</v>
      </c>
      <c r="L117" s="57">
        <v>19.399999999999999</v>
      </c>
      <c r="M117" s="57">
        <v>19.05</v>
      </c>
      <c r="N117" s="57">
        <v>19.05</v>
      </c>
      <c r="O117" s="63">
        <v>-7.8125E-3</v>
      </c>
      <c r="P117" s="57">
        <v>9</v>
      </c>
      <c r="Q117" s="57">
        <v>34</v>
      </c>
      <c r="R117" s="57">
        <v>66.7</v>
      </c>
      <c r="S117" s="57">
        <v>19.440000000000001</v>
      </c>
      <c r="T117" s="57">
        <v>20.532499999999999</v>
      </c>
      <c r="U117" s="57">
        <v>21.4742</v>
      </c>
      <c r="V117" s="57">
        <v>19.329999999999998</v>
      </c>
      <c r="W117" s="57">
        <v>20.39</v>
      </c>
      <c r="X117" s="57">
        <v>21.441700000000001</v>
      </c>
      <c r="Y117" s="57">
        <v>19.170000000000002</v>
      </c>
      <c r="Z117" s="57">
        <v>20.245000000000001</v>
      </c>
      <c r="AA117" s="57">
        <v>21.405000000000001</v>
      </c>
      <c r="AB117" s="57">
        <v>26.85</v>
      </c>
      <c r="AC117" s="57">
        <v>16.05</v>
      </c>
      <c r="AD117" s="57">
        <v>22.1</v>
      </c>
      <c r="AE117" s="57">
        <v>18.899999999999999</v>
      </c>
      <c r="AF117" s="64">
        <v>21.4344</v>
      </c>
      <c r="AG117" s="64">
        <v>25.642199999999999</v>
      </c>
      <c r="AH117" s="64">
        <v>17.4146</v>
      </c>
      <c r="AI117" s="64">
        <v>22.899699999999999</v>
      </c>
      <c r="AJ117" s="61">
        <v>0.4548611111111111</v>
      </c>
      <c r="AK117" s="216">
        <v>50</v>
      </c>
      <c r="AL117" s="62">
        <v>32.592251813292734</v>
      </c>
      <c r="AM117" s="24" t="s">
        <v>7120</v>
      </c>
      <c r="AN117" s="216" t="s">
        <v>5967</v>
      </c>
      <c r="AO117" s="216" t="s">
        <v>6007</v>
      </c>
      <c r="AP117" s="216" t="s">
        <v>6884</v>
      </c>
      <c r="AQ117" s="216" t="s">
        <v>6885</v>
      </c>
      <c r="AR117" s="216" t="s">
        <v>6916</v>
      </c>
      <c r="AS117" s="24" t="s">
        <v>6894</v>
      </c>
      <c r="AT117" s="24" t="s">
        <v>6650</v>
      </c>
      <c r="AU117" s="24" t="s">
        <v>6016</v>
      </c>
      <c r="AV117" s="24" t="s">
        <v>6518</v>
      </c>
      <c r="AW117" s="24" t="s">
        <v>5979</v>
      </c>
      <c r="AX117" s="24" t="s">
        <v>5979</v>
      </c>
      <c r="AY117" s="24" t="s">
        <v>6918</v>
      </c>
      <c r="AZ117" s="216" t="s">
        <v>7168</v>
      </c>
      <c r="BA117" s="216" t="s">
        <v>6897</v>
      </c>
      <c r="BB117" s="57" t="s">
        <v>5474</v>
      </c>
      <c r="BC117" s="202"/>
      <c r="BD117" s="24"/>
      <c r="BE117" s="151"/>
      <c r="BG117" s="151"/>
      <c r="BI117" s="151"/>
      <c r="BL117" s="152"/>
    </row>
    <row r="118" spans="1:64" s="169" customFormat="1">
      <c r="A118" s="24">
        <v>1517</v>
      </c>
      <c r="B118" s="24" t="s">
        <v>136</v>
      </c>
      <c r="C118" s="57">
        <v>24.65</v>
      </c>
      <c r="D118" s="57">
        <v>25.6</v>
      </c>
      <c r="E118" s="57">
        <v>24.65</v>
      </c>
      <c r="F118" s="57">
        <v>25.35</v>
      </c>
      <c r="G118" s="57">
        <v>25.9</v>
      </c>
      <c r="H118" s="57">
        <v>27</v>
      </c>
      <c r="I118" s="57">
        <v>25.55</v>
      </c>
      <c r="J118" s="57">
        <v>26.9</v>
      </c>
      <c r="K118" s="57">
        <v>26.9</v>
      </c>
      <c r="L118" s="57">
        <v>27</v>
      </c>
      <c r="M118" s="57">
        <v>26.5</v>
      </c>
      <c r="N118" s="57">
        <v>26.8</v>
      </c>
      <c r="O118" s="63">
        <v>-3.7174721189590998E-3</v>
      </c>
      <c r="P118" s="57">
        <v>889</v>
      </c>
      <c r="Q118" s="57">
        <v>3676</v>
      </c>
      <c r="R118" s="57">
        <v>6854.7</v>
      </c>
      <c r="S118" s="57">
        <v>24.8</v>
      </c>
      <c r="T118" s="57">
        <v>28.102499999999999</v>
      </c>
      <c r="U118" s="57">
        <v>27.520800000000001</v>
      </c>
      <c r="V118" s="57">
        <v>25.34</v>
      </c>
      <c r="W118" s="57">
        <v>27.897500000000001</v>
      </c>
      <c r="X118" s="57">
        <v>27.5383</v>
      </c>
      <c r="Y118" s="57">
        <v>25.57</v>
      </c>
      <c r="Z118" s="57">
        <v>27.72</v>
      </c>
      <c r="AA118" s="57">
        <v>27.545000000000002</v>
      </c>
      <c r="AB118" s="57">
        <v>35.5</v>
      </c>
      <c r="AC118" s="57">
        <v>10.75</v>
      </c>
      <c r="AD118" s="57">
        <v>34</v>
      </c>
      <c r="AE118" s="57">
        <v>23.35</v>
      </c>
      <c r="AF118" s="64">
        <v>38.035600000000002</v>
      </c>
      <c r="AG118" s="64">
        <v>23.3125</v>
      </c>
      <c r="AH118" s="64">
        <v>50.088200000000001</v>
      </c>
      <c r="AI118" s="64">
        <v>32.2378</v>
      </c>
      <c r="AJ118" s="61">
        <v>0.4548611111111111</v>
      </c>
      <c r="AK118" s="216">
        <v>900</v>
      </c>
      <c r="AL118" s="62">
        <v>1753.8241211486124</v>
      </c>
      <c r="AM118" s="24" t="s">
        <v>6574</v>
      </c>
      <c r="AN118" s="216" t="s">
        <v>6009</v>
      </c>
      <c r="AO118" s="216" t="s">
        <v>5961</v>
      </c>
      <c r="AP118" s="216" t="s">
        <v>6884</v>
      </c>
      <c r="AQ118" s="216" t="s">
        <v>6885</v>
      </c>
      <c r="AR118" s="216" t="s">
        <v>6886</v>
      </c>
      <c r="AS118" s="24" t="s">
        <v>5474</v>
      </c>
      <c r="AT118" s="24" t="s">
        <v>6031</v>
      </c>
      <c r="AU118" s="24" t="s">
        <v>5982</v>
      </c>
      <c r="AV118" s="24" t="s">
        <v>6277</v>
      </c>
      <c r="AW118" s="24" t="s">
        <v>5990</v>
      </c>
      <c r="AX118" s="24" t="s">
        <v>5976</v>
      </c>
      <c r="AY118" s="24" t="s">
        <v>7169</v>
      </c>
      <c r="AZ118" s="216" t="s">
        <v>7170</v>
      </c>
      <c r="BA118" s="216" t="s">
        <v>7171</v>
      </c>
      <c r="BB118" s="57" t="s">
        <v>5474</v>
      </c>
      <c r="BC118" s="202"/>
      <c r="BD118" s="24"/>
      <c r="BE118" s="151"/>
      <c r="BG118" s="151"/>
      <c r="BI118" s="151"/>
      <c r="BL118" s="152"/>
    </row>
    <row r="119" spans="1:64" s="169" customFormat="1">
      <c r="A119" s="24">
        <v>1519</v>
      </c>
      <c r="B119" s="24" t="s">
        <v>137</v>
      </c>
      <c r="C119" s="57">
        <v>37.15</v>
      </c>
      <c r="D119" s="57">
        <v>38</v>
      </c>
      <c r="E119" s="57">
        <v>37.049999999999997</v>
      </c>
      <c r="F119" s="57">
        <v>38</v>
      </c>
      <c r="G119" s="57">
        <v>38</v>
      </c>
      <c r="H119" s="57">
        <v>38.5</v>
      </c>
      <c r="I119" s="57">
        <v>37.049999999999997</v>
      </c>
      <c r="J119" s="57">
        <v>37.9</v>
      </c>
      <c r="K119" s="57">
        <v>37.799999999999997</v>
      </c>
      <c r="L119" s="57">
        <v>38.1</v>
      </c>
      <c r="M119" s="57">
        <v>37.299999999999997</v>
      </c>
      <c r="N119" s="57">
        <v>37.6</v>
      </c>
      <c r="O119" s="63">
        <v>-7.9155672823219003E-3</v>
      </c>
      <c r="P119" s="57">
        <v>394</v>
      </c>
      <c r="Q119" s="57">
        <v>1110</v>
      </c>
      <c r="R119" s="57">
        <v>766.1</v>
      </c>
      <c r="S119" s="57">
        <v>37.46</v>
      </c>
      <c r="T119" s="57">
        <v>41.045000000000002</v>
      </c>
      <c r="U119" s="57">
        <v>42.599200000000003</v>
      </c>
      <c r="V119" s="57">
        <v>37.44</v>
      </c>
      <c r="W119" s="57">
        <v>40.612499999999997</v>
      </c>
      <c r="X119" s="57">
        <v>42.493299999999998</v>
      </c>
      <c r="Y119" s="57">
        <v>37.380000000000003</v>
      </c>
      <c r="Z119" s="57">
        <v>40.287500000000001</v>
      </c>
      <c r="AA119" s="57">
        <v>42.379199999999997</v>
      </c>
      <c r="AB119" s="57">
        <v>57.4</v>
      </c>
      <c r="AC119" s="57">
        <v>36.1</v>
      </c>
      <c r="AD119" s="57">
        <v>44.7</v>
      </c>
      <c r="AE119" s="57">
        <v>36.1</v>
      </c>
      <c r="AF119" s="64">
        <v>27.291</v>
      </c>
      <c r="AG119" s="64">
        <v>18.461099999999998</v>
      </c>
      <c r="AH119" s="64">
        <v>31.351900000000001</v>
      </c>
      <c r="AI119" s="64">
        <v>22.757999999999999</v>
      </c>
      <c r="AJ119" s="61">
        <v>0.4548611111111111</v>
      </c>
      <c r="AK119" s="216">
        <v>400</v>
      </c>
      <c r="AL119" s="62">
        <v>771.50037885073982</v>
      </c>
      <c r="AM119" s="24" t="s">
        <v>7172</v>
      </c>
      <c r="AN119" s="216" t="s">
        <v>6009</v>
      </c>
      <c r="AO119" s="216" t="s">
        <v>6007</v>
      </c>
      <c r="AP119" s="216" t="s">
        <v>6884</v>
      </c>
      <c r="AQ119" s="216" t="s">
        <v>6885</v>
      </c>
      <c r="AR119" s="216" t="s">
        <v>6886</v>
      </c>
      <c r="AS119" s="24" t="s">
        <v>5474</v>
      </c>
      <c r="AT119" s="24" t="s">
        <v>6126</v>
      </c>
      <c r="AU119" s="24" t="s">
        <v>5994</v>
      </c>
      <c r="AV119" s="24" t="s">
        <v>6561</v>
      </c>
      <c r="AW119" s="24" t="s">
        <v>5986</v>
      </c>
      <c r="AX119" s="24" t="s">
        <v>5986</v>
      </c>
      <c r="AY119" s="24" t="s">
        <v>7173</v>
      </c>
      <c r="AZ119" s="216" t="s">
        <v>7174</v>
      </c>
      <c r="BA119" s="216" t="s">
        <v>6943</v>
      </c>
      <c r="BB119" s="57" t="s">
        <v>6944</v>
      </c>
      <c r="BC119" s="202"/>
      <c r="BD119" s="24"/>
      <c r="BE119" s="151"/>
      <c r="BG119" s="151"/>
      <c r="BI119" s="151"/>
      <c r="BL119" s="152"/>
    </row>
    <row r="120" spans="1:64" s="169" customFormat="1">
      <c r="A120" s="24">
        <v>1521</v>
      </c>
      <c r="B120" s="24" t="s">
        <v>138</v>
      </c>
      <c r="C120" s="57">
        <v>42.35</v>
      </c>
      <c r="D120" s="57">
        <v>43.1</v>
      </c>
      <c r="E120" s="57">
        <v>42.35</v>
      </c>
      <c r="F120" s="57">
        <v>42.95</v>
      </c>
      <c r="G120" s="57">
        <v>43.3</v>
      </c>
      <c r="H120" s="57">
        <v>43.3</v>
      </c>
      <c r="I120" s="57">
        <v>42.55</v>
      </c>
      <c r="J120" s="57">
        <v>42.6</v>
      </c>
      <c r="K120" s="57">
        <v>42.9</v>
      </c>
      <c r="L120" s="57">
        <v>42.9</v>
      </c>
      <c r="M120" s="57">
        <v>42.9</v>
      </c>
      <c r="N120" s="57">
        <v>42.9</v>
      </c>
      <c r="O120" s="63">
        <v>7.0422535211267599E-3</v>
      </c>
      <c r="P120" s="57">
        <v>3</v>
      </c>
      <c r="Q120" s="57">
        <v>31</v>
      </c>
      <c r="R120" s="57">
        <v>39.9</v>
      </c>
      <c r="S120" s="57">
        <v>42.93</v>
      </c>
      <c r="T120" s="57">
        <v>44.555</v>
      </c>
      <c r="U120" s="57">
        <v>45.269199999999998</v>
      </c>
      <c r="V120" s="57">
        <v>42.65</v>
      </c>
      <c r="W120" s="57">
        <v>44.435000000000002</v>
      </c>
      <c r="X120" s="57">
        <v>45.2425</v>
      </c>
      <c r="Y120" s="57">
        <v>42.61</v>
      </c>
      <c r="Z120" s="57">
        <v>44.3125</v>
      </c>
      <c r="AA120" s="57">
        <v>45.214199999999998</v>
      </c>
      <c r="AB120" s="57">
        <v>59</v>
      </c>
      <c r="AC120" s="57">
        <v>41.6</v>
      </c>
      <c r="AD120" s="57">
        <v>45.9</v>
      </c>
      <c r="AE120" s="57">
        <v>42.1</v>
      </c>
      <c r="AF120" s="64">
        <v>13.9825</v>
      </c>
      <c r="AG120" s="64">
        <v>10.170500000000001</v>
      </c>
      <c r="AH120" s="64">
        <v>19.1982</v>
      </c>
      <c r="AI120" s="64">
        <v>13.1797</v>
      </c>
      <c r="AJ120" s="61">
        <v>0.4548611111111111</v>
      </c>
      <c r="AK120" s="216">
        <v>50</v>
      </c>
      <c r="AL120" s="62">
        <v>10.864083937764246</v>
      </c>
      <c r="AM120" s="24" t="s">
        <v>6806</v>
      </c>
      <c r="AN120" s="216" t="s">
        <v>6009</v>
      </c>
      <c r="AO120" s="216" t="s">
        <v>6047</v>
      </c>
      <c r="AP120" s="216" t="s">
        <v>6884</v>
      </c>
      <c r="AQ120" s="216" t="s">
        <v>6885</v>
      </c>
      <c r="AR120" s="216" t="s">
        <v>6886</v>
      </c>
      <c r="AS120" s="24" t="s">
        <v>6887</v>
      </c>
      <c r="AT120" s="24" t="s">
        <v>6055</v>
      </c>
      <c r="AU120" s="24" t="s">
        <v>6017</v>
      </c>
      <c r="AV120" s="24" t="s">
        <v>6577</v>
      </c>
      <c r="AW120" s="24" t="s">
        <v>5979</v>
      </c>
      <c r="AX120" s="24" t="s">
        <v>5979</v>
      </c>
      <c r="AY120" s="24" t="s">
        <v>7175</v>
      </c>
      <c r="AZ120" s="216" t="s">
        <v>7031</v>
      </c>
      <c r="BA120" s="216" t="s">
        <v>6914</v>
      </c>
      <c r="BB120" s="57" t="s">
        <v>6898</v>
      </c>
      <c r="BC120" s="202"/>
      <c r="BD120" s="24"/>
      <c r="BE120" s="151"/>
      <c r="BG120" s="151"/>
      <c r="BI120" s="151"/>
      <c r="BL120" s="152"/>
    </row>
    <row r="121" spans="1:64" s="169" customFormat="1">
      <c r="A121" s="24">
        <v>1522</v>
      </c>
      <c r="B121" s="24" t="s">
        <v>139</v>
      </c>
      <c r="C121" s="57">
        <v>19.2</v>
      </c>
      <c r="D121" s="57">
        <v>19.5</v>
      </c>
      <c r="E121" s="57">
        <v>19.149999999999999</v>
      </c>
      <c r="F121" s="57">
        <v>19.399999999999999</v>
      </c>
      <c r="G121" s="57">
        <v>19.399999999999999</v>
      </c>
      <c r="H121" s="57">
        <v>19.399999999999999</v>
      </c>
      <c r="I121" s="57">
        <v>19.100000000000001</v>
      </c>
      <c r="J121" s="57">
        <v>19.100000000000001</v>
      </c>
      <c r="K121" s="57">
        <v>19.100000000000001</v>
      </c>
      <c r="L121" s="57">
        <v>19.399999999999999</v>
      </c>
      <c r="M121" s="57">
        <v>19.100000000000001</v>
      </c>
      <c r="N121" s="57">
        <v>19.350000000000001</v>
      </c>
      <c r="O121" s="63">
        <v>1.3089005235602E-2</v>
      </c>
      <c r="P121" s="57">
        <v>75</v>
      </c>
      <c r="Q121" s="57">
        <v>203</v>
      </c>
      <c r="R121" s="57">
        <v>308.7</v>
      </c>
      <c r="S121" s="57">
        <v>19.510000000000002</v>
      </c>
      <c r="T121" s="57">
        <v>20.927499999999998</v>
      </c>
      <c r="U121" s="57">
        <v>21.647500000000001</v>
      </c>
      <c r="V121" s="57">
        <v>19.38</v>
      </c>
      <c r="W121" s="57">
        <v>20.772500000000001</v>
      </c>
      <c r="X121" s="57">
        <v>21.605799999999999</v>
      </c>
      <c r="Y121" s="57">
        <v>19.22</v>
      </c>
      <c r="Z121" s="57">
        <v>20.65</v>
      </c>
      <c r="AA121" s="57">
        <v>21.561699999999998</v>
      </c>
      <c r="AB121" s="57">
        <v>26.45</v>
      </c>
      <c r="AC121" s="57">
        <v>18.600000000000001</v>
      </c>
      <c r="AD121" s="57">
        <v>22.1</v>
      </c>
      <c r="AE121" s="57">
        <v>19.05</v>
      </c>
      <c r="AF121" s="64">
        <v>7.0201000000000002</v>
      </c>
      <c r="AG121" s="64">
        <v>8.5518000000000001</v>
      </c>
      <c r="AH121" s="64">
        <v>10.0855</v>
      </c>
      <c r="AI121" s="64">
        <v>9.0630000000000006</v>
      </c>
      <c r="AJ121" s="61">
        <v>0.4548611111111111</v>
      </c>
      <c r="AK121" s="216">
        <v>100</v>
      </c>
      <c r="AL121" s="62">
        <v>162.61620032449383</v>
      </c>
      <c r="AM121" s="24" t="s">
        <v>7176</v>
      </c>
      <c r="AN121" s="216" t="s">
        <v>6337</v>
      </c>
      <c r="AO121" s="216" t="s">
        <v>6047</v>
      </c>
      <c r="AP121" s="216" t="s">
        <v>6884</v>
      </c>
      <c r="AQ121" s="216" t="s">
        <v>6885</v>
      </c>
      <c r="AR121" s="216" t="s">
        <v>6886</v>
      </c>
      <c r="AS121" s="24" t="s">
        <v>6968</v>
      </c>
      <c r="AT121" s="24" t="s">
        <v>6016</v>
      </c>
      <c r="AU121" s="24" t="s">
        <v>6518</v>
      </c>
      <c r="AV121" s="24" t="s">
        <v>6055</v>
      </c>
      <c r="AW121" s="24" t="s">
        <v>5990</v>
      </c>
      <c r="AX121" s="24" t="s">
        <v>5979</v>
      </c>
      <c r="AY121" s="24" t="s">
        <v>6918</v>
      </c>
      <c r="AZ121" s="216" t="s">
        <v>7177</v>
      </c>
      <c r="BA121" s="216" t="s">
        <v>7028</v>
      </c>
      <c r="BB121" s="57" t="s">
        <v>6898</v>
      </c>
      <c r="BC121" s="202"/>
      <c r="BD121" s="24"/>
      <c r="BE121" s="151"/>
      <c r="BG121" s="151"/>
      <c r="BI121" s="151"/>
      <c r="BL121" s="152"/>
    </row>
    <row r="122" spans="1:64" s="169" customFormat="1">
      <c r="A122" s="24">
        <v>1524</v>
      </c>
      <c r="B122" s="24" t="s">
        <v>140</v>
      </c>
      <c r="C122" s="57">
        <v>9.73</v>
      </c>
      <c r="D122" s="57">
        <v>9.82</v>
      </c>
      <c r="E122" s="57">
        <v>9.6999999999999993</v>
      </c>
      <c r="F122" s="57">
        <v>9.7899999999999991</v>
      </c>
      <c r="G122" s="57">
        <v>9.83</v>
      </c>
      <c r="H122" s="57">
        <v>9.83</v>
      </c>
      <c r="I122" s="57">
        <v>9.6999999999999993</v>
      </c>
      <c r="J122" s="57">
        <v>9.77</v>
      </c>
      <c r="K122" s="57">
        <v>9.77</v>
      </c>
      <c r="L122" s="57">
        <v>9.82</v>
      </c>
      <c r="M122" s="57">
        <v>9.75</v>
      </c>
      <c r="N122" s="57">
        <v>9.75</v>
      </c>
      <c r="O122" s="63">
        <v>-2.04708290685772E-3</v>
      </c>
      <c r="P122" s="57">
        <v>46</v>
      </c>
      <c r="Q122" s="57">
        <v>90</v>
      </c>
      <c r="R122" s="57">
        <v>249.35</v>
      </c>
      <c r="S122" s="57">
        <v>9.7159999999999993</v>
      </c>
      <c r="T122" s="57">
        <v>10.095000000000001</v>
      </c>
      <c r="U122" s="57">
        <v>10.337999999999999</v>
      </c>
      <c r="V122" s="57">
        <v>9.7360000000000007</v>
      </c>
      <c r="W122" s="57">
        <v>10.048500000000001</v>
      </c>
      <c r="X122" s="57">
        <v>10.3353</v>
      </c>
      <c r="Y122" s="57">
        <v>9.7219999999999995</v>
      </c>
      <c r="Z122" s="57">
        <v>10.016</v>
      </c>
      <c r="AA122" s="57">
        <v>10.330299999999999</v>
      </c>
      <c r="AB122" s="57">
        <v>12.95</v>
      </c>
      <c r="AC122" s="57">
        <v>8.56</v>
      </c>
      <c r="AD122" s="57">
        <v>10.7</v>
      </c>
      <c r="AE122" s="57">
        <v>9.51</v>
      </c>
      <c r="AF122" s="64">
        <v>38.526000000000003</v>
      </c>
      <c r="AG122" s="64">
        <v>27.1982</v>
      </c>
      <c r="AH122" s="64">
        <v>42.705300000000001</v>
      </c>
      <c r="AI122" s="64">
        <v>32.367199999999997</v>
      </c>
      <c r="AJ122" s="61">
        <v>0.4548611111111111</v>
      </c>
      <c r="AK122" s="216">
        <v>50</v>
      </c>
      <c r="AL122" s="62">
        <v>166.58262037905178</v>
      </c>
      <c r="AM122" s="24" t="s">
        <v>6647</v>
      </c>
      <c r="AN122" s="216" t="s">
        <v>6009</v>
      </c>
      <c r="AO122" s="216" t="s">
        <v>5971</v>
      </c>
      <c r="AP122" s="216" t="s">
        <v>6884</v>
      </c>
      <c r="AQ122" s="216" t="s">
        <v>6885</v>
      </c>
      <c r="AR122" s="216" t="s">
        <v>6886</v>
      </c>
      <c r="AS122" s="24" t="s">
        <v>5474</v>
      </c>
      <c r="AT122" s="24" t="s">
        <v>6016</v>
      </c>
      <c r="AU122" s="24" t="s">
        <v>6017</v>
      </c>
      <c r="AV122" s="24" t="s">
        <v>6535</v>
      </c>
      <c r="AW122" s="24" t="s">
        <v>5996</v>
      </c>
      <c r="AX122" s="24" t="s">
        <v>5979</v>
      </c>
      <c r="AY122" s="24" t="s">
        <v>7178</v>
      </c>
      <c r="AZ122" s="216" t="s">
        <v>7179</v>
      </c>
      <c r="BA122" s="216" t="s">
        <v>6893</v>
      </c>
      <c r="BB122" s="57" t="s">
        <v>5474</v>
      </c>
      <c r="BC122" s="202"/>
      <c r="BD122" s="24"/>
      <c r="BE122" s="151"/>
      <c r="BG122" s="151"/>
      <c r="BI122" s="151"/>
      <c r="BL122" s="152"/>
    </row>
    <row r="123" spans="1:64" s="169" customFormat="1">
      <c r="A123" s="24">
        <v>1525</v>
      </c>
      <c r="B123" s="24" t="s">
        <v>141</v>
      </c>
      <c r="C123" s="57">
        <v>64.5</v>
      </c>
      <c r="D123" s="57">
        <v>65.099999999999994</v>
      </c>
      <c r="E123" s="57">
        <v>64.3</v>
      </c>
      <c r="F123" s="57">
        <v>64.900000000000006</v>
      </c>
      <c r="G123" s="57">
        <v>65</v>
      </c>
      <c r="H123" s="57">
        <v>65.2</v>
      </c>
      <c r="I123" s="57">
        <v>64.599999999999994</v>
      </c>
      <c r="J123" s="57">
        <v>64.900000000000006</v>
      </c>
      <c r="K123" s="57">
        <v>64.8</v>
      </c>
      <c r="L123" s="57">
        <v>65</v>
      </c>
      <c r="M123" s="57">
        <v>64.599999999999994</v>
      </c>
      <c r="N123" s="57">
        <v>65</v>
      </c>
      <c r="O123" s="63">
        <v>1.54083204930662E-3</v>
      </c>
      <c r="P123" s="57">
        <v>23</v>
      </c>
      <c r="Q123" s="57">
        <v>39</v>
      </c>
      <c r="R123" s="57">
        <v>64.45</v>
      </c>
      <c r="S123" s="57">
        <v>64.5</v>
      </c>
      <c r="T123" s="57">
        <v>67.48</v>
      </c>
      <c r="U123" s="57">
        <v>69.921700000000001</v>
      </c>
      <c r="V123" s="57">
        <v>64.58</v>
      </c>
      <c r="W123" s="57">
        <v>67.084999999999994</v>
      </c>
      <c r="X123" s="57">
        <v>69.92</v>
      </c>
      <c r="Y123" s="57">
        <v>64.58</v>
      </c>
      <c r="Z123" s="57">
        <v>66.81</v>
      </c>
      <c r="AA123" s="57">
        <v>69.903300000000002</v>
      </c>
      <c r="AB123" s="57">
        <v>85.5</v>
      </c>
      <c r="AC123" s="57">
        <v>55.6</v>
      </c>
      <c r="AD123" s="57">
        <v>71</v>
      </c>
      <c r="AE123" s="57">
        <v>62.7</v>
      </c>
      <c r="AF123" s="64">
        <v>34.278300000000002</v>
      </c>
      <c r="AG123" s="64">
        <v>27.662199999999999</v>
      </c>
      <c r="AH123" s="64">
        <v>40.276499999999999</v>
      </c>
      <c r="AI123" s="64">
        <v>31.866900000000001</v>
      </c>
      <c r="AJ123" s="61">
        <v>0.4548611111111111</v>
      </c>
      <c r="AK123" s="216">
        <v>50</v>
      </c>
      <c r="AL123" s="62">
        <v>83.291310189525888</v>
      </c>
      <c r="AM123" s="24" t="s">
        <v>6638</v>
      </c>
      <c r="AN123" s="216" t="s">
        <v>6009</v>
      </c>
      <c r="AO123" s="216" t="s">
        <v>5971</v>
      </c>
      <c r="AP123" s="216" t="s">
        <v>6884</v>
      </c>
      <c r="AQ123" s="216" t="s">
        <v>6885</v>
      </c>
      <c r="AR123" s="216" t="s">
        <v>6886</v>
      </c>
      <c r="AS123" s="24" t="s">
        <v>5474</v>
      </c>
      <c r="AT123" s="24" t="s">
        <v>6016</v>
      </c>
      <c r="AU123" s="24" t="s">
        <v>6277</v>
      </c>
      <c r="AV123" s="24" t="s">
        <v>6126</v>
      </c>
      <c r="AW123" s="24" t="s">
        <v>5979</v>
      </c>
      <c r="AX123" s="24" t="s">
        <v>5970</v>
      </c>
      <c r="AY123" s="24" t="s">
        <v>6935</v>
      </c>
      <c r="AZ123" s="216" t="s">
        <v>6919</v>
      </c>
      <c r="BA123" s="216" t="s">
        <v>6930</v>
      </c>
      <c r="BB123" s="57" t="s">
        <v>5474</v>
      </c>
      <c r="BC123" s="202"/>
      <c r="BD123" s="24"/>
      <c r="BE123" s="151"/>
      <c r="BG123" s="151"/>
      <c r="BI123" s="151"/>
      <c r="BL123" s="152"/>
    </row>
    <row r="124" spans="1:64" s="169" customFormat="1">
      <c r="A124" s="24">
        <v>1526</v>
      </c>
      <c r="B124" s="24" t="s">
        <v>142</v>
      </c>
      <c r="C124" s="57">
        <v>49.1</v>
      </c>
      <c r="D124" s="57">
        <v>49.6</v>
      </c>
      <c r="E124" s="57">
        <v>48.85</v>
      </c>
      <c r="F124" s="57">
        <v>48.9</v>
      </c>
      <c r="G124" s="57">
        <v>49.2</v>
      </c>
      <c r="H124" s="57">
        <v>49.4</v>
      </c>
      <c r="I124" s="57">
        <v>48.25</v>
      </c>
      <c r="J124" s="57">
        <v>48.35</v>
      </c>
      <c r="K124" s="57">
        <v>48.6</v>
      </c>
      <c r="L124" s="57">
        <v>49.45</v>
      </c>
      <c r="M124" s="57">
        <v>48.05</v>
      </c>
      <c r="N124" s="57">
        <v>49.3</v>
      </c>
      <c r="O124" s="63">
        <v>1.9648397104446699E-2</v>
      </c>
      <c r="P124" s="57">
        <v>266</v>
      </c>
      <c r="Q124" s="57">
        <v>377</v>
      </c>
      <c r="R124" s="57">
        <v>1680.4</v>
      </c>
      <c r="S124" s="57">
        <v>48.05</v>
      </c>
      <c r="T124" s="57">
        <v>52.952500000000001</v>
      </c>
      <c r="U124" s="57">
        <v>53.26</v>
      </c>
      <c r="V124" s="57">
        <v>48.22</v>
      </c>
      <c r="W124" s="57">
        <v>52.56</v>
      </c>
      <c r="X124" s="57">
        <v>53.247500000000002</v>
      </c>
      <c r="Y124" s="57">
        <v>48.32</v>
      </c>
      <c r="Z124" s="57">
        <v>52.19</v>
      </c>
      <c r="AA124" s="57">
        <v>53.239199999999997</v>
      </c>
      <c r="AB124" s="57">
        <v>63.3</v>
      </c>
      <c r="AC124" s="57">
        <v>39.15</v>
      </c>
      <c r="AD124" s="57">
        <v>63</v>
      </c>
      <c r="AE124" s="57">
        <v>46.5</v>
      </c>
      <c r="AF124" s="64">
        <v>27.169</v>
      </c>
      <c r="AG124" s="64">
        <v>19.790600000000001</v>
      </c>
      <c r="AH124" s="64">
        <v>38.853400000000001</v>
      </c>
      <c r="AI124" s="64">
        <v>26.1449</v>
      </c>
      <c r="AJ124" s="61">
        <v>0.4548611111111111</v>
      </c>
      <c r="AK124" s="216">
        <v>300</v>
      </c>
      <c r="AL124" s="62">
        <v>523.82520163959339</v>
      </c>
      <c r="AM124" s="24" t="s">
        <v>6615</v>
      </c>
      <c r="AN124" s="216" t="s">
        <v>6009</v>
      </c>
      <c r="AO124" s="216" t="s">
        <v>5971</v>
      </c>
      <c r="AP124" s="216" t="s">
        <v>6884</v>
      </c>
      <c r="AQ124" s="216" t="s">
        <v>6885</v>
      </c>
      <c r="AR124" s="216" t="s">
        <v>6886</v>
      </c>
      <c r="AS124" s="24" t="s">
        <v>5474</v>
      </c>
      <c r="AT124" s="24" t="s">
        <v>6480</v>
      </c>
      <c r="AU124" s="24" t="s">
        <v>5984</v>
      </c>
      <c r="AV124" s="24" t="s">
        <v>6016</v>
      </c>
      <c r="AW124" s="24" t="s">
        <v>5965</v>
      </c>
      <c r="AX124" s="24" t="s">
        <v>5986</v>
      </c>
      <c r="AY124" s="24" t="s">
        <v>7106</v>
      </c>
      <c r="AZ124" s="216" t="s">
        <v>7180</v>
      </c>
      <c r="BA124" s="216" t="s">
        <v>6930</v>
      </c>
      <c r="BB124" s="57" t="s">
        <v>6944</v>
      </c>
      <c r="BC124" s="202"/>
      <c r="BD124" s="24"/>
      <c r="BE124" s="151"/>
      <c r="BG124" s="151"/>
      <c r="BI124" s="151"/>
      <c r="BL124" s="152"/>
    </row>
    <row r="125" spans="1:64" s="169" customFormat="1">
      <c r="A125" s="24">
        <v>1527</v>
      </c>
      <c r="B125" s="24" t="s">
        <v>143</v>
      </c>
      <c r="C125" s="57">
        <v>46.4</v>
      </c>
      <c r="D125" s="57">
        <v>46.4</v>
      </c>
      <c r="E125" s="57">
        <v>46.05</v>
      </c>
      <c r="F125" s="57">
        <v>46.2</v>
      </c>
      <c r="G125" s="57">
        <v>46.45</v>
      </c>
      <c r="H125" s="57">
        <v>46.6</v>
      </c>
      <c r="I125" s="57">
        <v>45.65</v>
      </c>
      <c r="J125" s="57">
        <v>45.8</v>
      </c>
      <c r="K125" s="57">
        <v>45.95</v>
      </c>
      <c r="L125" s="57">
        <v>46.4</v>
      </c>
      <c r="M125" s="57">
        <v>45.95</v>
      </c>
      <c r="N125" s="57">
        <v>46.15</v>
      </c>
      <c r="O125" s="63">
        <v>7.6419213973799097E-3</v>
      </c>
      <c r="P125" s="57">
        <v>159</v>
      </c>
      <c r="Q125" s="57">
        <v>417</v>
      </c>
      <c r="R125" s="57">
        <v>500.25</v>
      </c>
      <c r="S125" s="57">
        <v>46.21</v>
      </c>
      <c r="T125" s="57">
        <v>48.332500000000003</v>
      </c>
      <c r="U125" s="57">
        <v>49.570799999999998</v>
      </c>
      <c r="V125" s="57">
        <v>46.11</v>
      </c>
      <c r="W125" s="57">
        <v>48.102499999999999</v>
      </c>
      <c r="X125" s="57">
        <v>49.537500000000001</v>
      </c>
      <c r="Y125" s="57">
        <v>45.91</v>
      </c>
      <c r="Z125" s="57">
        <v>47.914999999999999</v>
      </c>
      <c r="AA125" s="57">
        <v>49.484200000000001</v>
      </c>
      <c r="AB125" s="57">
        <v>58.4</v>
      </c>
      <c r="AC125" s="57">
        <v>37.450000000000003</v>
      </c>
      <c r="AD125" s="57">
        <v>50.5</v>
      </c>
      <c r="AE125" s="57">
        <v>45.3</v>
      </c>
      <c r="AF125" s="64">
        <v>15.6372</v>
      </c>
      <c r="AG125" s="64">
        <v>16.206499999999998</v>
      </c>
      <c r="AH125" s="64">
        <v>19.564599999999999</v>
      </c>
      <c r="AI125" s="64">
        <v>17.325900000000001</v>
      </c>
      <c r="AJ125" s="61">
        <v>0.4548611111111111</v>
      </c>
      <c r="AK125" s="216">
        <v>200</v>
      </c>
      <c r="AL125" s="62">
        <v>316.2397577090469</v>
      </c>
      <c r="AM125" s="24" t="s">
        <v>6548</v>
      </c>
      <c r="AN125" s="216" t="s">
        <v>6337</v>
      </c>
      <c r="AO125" s="216" t="s">
        <v>6047</v>
      </c>
      <c r="AP125" s="216" t="s">
        <v>6884</v>
      </c>
      <c r="AQ125" s="216" t="s">
        <v>6885</v>
      </c>
      <c r="AR125" s="216" t="s">
        <v>6886</v>
      </c>
      <c r="AS125" s="24" t="s">
        <v>6894</v>
      </c>
      <c r="AT125" s="24" t="s">
        <v>6017</v>
      </c>
      <c r="AU125" s="24" t="s">
        <v>5984</v>
      </c>
      <c r="AV125" s="24" t="s">
        <v>6055</v>
      </c>
      <c r="AW125" s="24" t="s">
        <v>5976</v>
      </c>
      <c r="AX125" s="24" t="s">
        <v>5979</v>
      </c>
      <c r="AY125" s="24" t="s">
        <v>7181</v>
      </c>
      <c r="AZ125" s="216" t="s">
        <v>7182</v>
      </c>
      <c r="BA125" s="216" t="s">
        <v>6974</v>
      </c>
      <c r="BB125" s="57" t="s">
        <v>6898</v>
      </c>
      <c r="BC125" s="202"/>
      <c r="BD125" s="24"/>
      <c r="BE125" s="151"/>
      <c r="BG125" s="151"/>
      <c r="BI125" s="151"/>
      <c r="BL125" s="152"/>
    </row>
    <row r="126" spans="1:64" s="169" customFormat="1">
      <c r="A126" s="24">
        <v>1528</v>
      </c>
      <c r="B126" s="24" t="s">
        <v>144</v>
      </c>
      <c r="C126" s="57">
        <v>10.199999999999999</v>
      </c>
      <c r="D126" s="57">
        <v>10.5</v>
      </c>
      <c r="E126" s="57">
        <v>10.199999999999999</v>
      </c>
      <c r="F126" s="57">
        <v>10.5</v>
      </c>
      <c r="G126" s="57">
        <v>10.55</v>
      </c>
      <c r="H126" s="57">
        <v>10.65</v>
      </c>
      <c r="I126" s="57">
        <v>10.45</v>
      </c>
      <c r="J126" s="57">
        <v>10.65</v>
      </c>
      <c r="K126" s="57">
        <v>10.55</v>
      </c>
      <c r="L126" s="57">
        <v>10.75</v>
      </c>
      <c r="M126" s="57">
        <v>10.55</v>
      </c>
      <c r="N126" s="57">
        <v>10.7</v>
      </c>
      <c r="O126" s="63">
        <v>4.6948356807511703E-3</v>
      </c>
      <c r="P126" s="57">
        <v>235</v>
      </c>
      <c r="Q126" s="57">
        <v>334</v>
      </c>
      <c r="R126" s="57">
        <v>877.6</v>
      </c>
      <c r="S126" s="57">
        <v>10.3</v>
      </c>
      <c r="T126" s="57">
        <v>11.355</v>
      </c>
      <c r="U126" s="57">
        <v>11.431800000000001</v>
      </c>
      <c r="V126" s="57">
        <v>10.39</v>
      </c>
      <c r="W126" s="57">
        <v>11.282500000000001</v>
      </c>
      <c r="X126" s="57">
        <v>11.4445</v>
      </c>
      <c r="Y126" s="57">
        <v>10.41</v>
      </c>
      <c r="Z126" s="57">
        <v>11.24</v>
      </c>
      <c r="AA126" s="57">
        <v>11.4575</v>
      </c>
      <c r="AB126" s="57">
        <v>13</v>
      </c>
      <c r="AC126" s="57">
        <v>7.76</v>
      </c>
      <c r="AD126" s="57">
        <v>12.35</v>
      </c>
      <c r="AE126" s="57">
        <v>9.9</v>
      </c>
      <c r="AF126" s="64">
        <v>28.644200000000001</v>
      </c>
      <c r="AG126" s="64">
        <v>20.517099999999999</v>
      </c>
      <c r="AH126" s="64">
        <v>36.873899999999999</v>
      </c>
      <c r="AI126" s="64">
        <v>25.9694</v>
      </c>
      <c r="AJ126" s="61">
        <v>0.4548611111111111</v>
      </c>
      <c r="AK126" s="216">
        <v>250</v>
      </c>
      <c r="AL126" s="62">
        <v>455.54490142760977</v>
      </c>
      <c r="AM126" s="24" t="s">
        <v>6054</v>
      </c>
      <c r="AN126" s="216" t="s">
        <v>6009</v>
      </c>
      <c r="AO126" s="216" t="s">
        <v>5971</v>
      </c>
      <c r="AP126" s="216" t="s">
        <v>6884</v>
      </c>
      <c r="AQ126" s="216" t="s">
        <v>6885</v>
      </c>
      <c r="AR126" s="216" t="s">
        <v>6886</v>
      </c>
      <c r="AS126" s="24" t="s">
        <v>5474</v>
      </c>
      <c r="AT126" s="24" t="s">
        <v>6255</v>
      </c>
      <c r="AU126" s="24" t="s">
        <v>6126</v>
      </c>
      <c r="AV126" s="24" t="s">
        <v>6055</v>
      </c>
      <c r="AW126" s="24" t="s">
        <v>5991</v>
      </c>
      <c r="AX126" s="24" t="s">
        <v>5979</v>
      </c>
      <c r="AY126" s="24" t="s">
        <v>6982</v>
      </c>
      <c r="AZ126" s="216" t="s">
        <v>7183</v>
      </c>
      <c r="BA126" s="216" t="s">
        <v>6955</v>
      </c>
      <c r="BB126" s="57" t="s">
        <v>5474</v>
      </c>
      <c r="BC126" s="202"/>
      <c r="BD126" s="24"/>
      <c r="BE126" s="151"/>
      <c r="BG126" s="151"/>
      <c r="BI126" s="151"/>
      <c r="BL126" s="152"/>
    </row>
    <row r="127" spans="1:64" s="169" customFormat="1">
      <c r="A127" s="24">
        <v>1529</v>
      </c>
      <c r="B127" s="24" t="s">
        <v>145</v>
      </c>
      <c r="C127" s="57">
        <v>15.95</v>
      </c>
      <c r="D127" s="57">
        <v>16.100000000000001</v>
      </c>
      <c r="E127" s="57">
        <v>15.95</v>
      </c>
      <c r="F127" s="57">
        <v>16.100000000000001</v>
      </c>
      <c r="G127" s="57">
        <v>16.100000000000001</v>
      </c>
      <c r="H127" s="57">
        <v>16.7</v>
      </c>
      <c r="I127" s="57">
        <v>16.100000000000001</v>
      </c>
      <c r="J127" s="57">
        <v>16.7</v>
      </c>
      <c r="K127" s="57">
        <v>16.8</v>
      </c>
      <c r="L127" s="57">
        <v>18.350000000000001</v>
      </c>
      <c r="M127" s="57">
        <v>16.8</v>
      </c>
      <c r="N127" s="57">
        <v>18.350000000000001</v>
      </c>
      <c r="O127" s="63">
        <v>9.8802395209580798E-2</v>
      </c>
      <c r="P127" s="57">
        <v>2316</v>
      </c>
      <c r="Q127" s="57">
        <v>416</v>
      </c>
      <c r="R127" s="57">
        <v>283.85000000000002</v>
      </c>
      <c r="S127" s="57">
        <v>16.05</v>
      </c>
      <c r="T127" s="57">
        <v>15.932499999999999</v>
      </c>
      <c r="U127" s="57">
        <v>16.784199999999998</v>
      </c>
      <c r="V127" s="57">
        <v>16.21</v>
      </c>
      <c r="W127" s="57">
        <v>15.9725</v>
      </c>
      <c r="X127" s="57">
        <v>16.78</v>
      </c>
      <c r="Y127" s="57">
        <v>16.66</v>
      </c>
      <c r="Z127" s="57">
        <v>16.105</v>
      </c>
      <c r="AA127" s="57">
        <v>16.806699999999999</v>
      </c>
      <c r="AB127" s="57">
        <v>19.95</v>
      </c>
      <c r="AC127" s="57">
        <v>14</v>
      </c>
      <c r="AD127" s="57">
        <v>18.350000000000001</v>
      </c>
      <c r="AE127" s="57">
        <v>15.2</v>
      </c>
      <c r="AF127" s="64">
        <v>64.926699999999997</v>
      </c>
      <c r="AG127" s="64">
        <v>64.819800000000001</v>
      </c>
      <c r="AH127" s="64">
        <v>76.617800000000003</v>
      </c>
      <c r="AI127" s="64">
        <v>68.752499999999998</v>
      </c>
      <c r="AJ127" s="61">
        <v>0.4548611111111111</v>
      </c>
      <c r="AK127" s="216">
        <v>2500</v>
      </c>
      <c r="AL127" s="62">
        <v>4200.5484431092545</v>
      </c>
      <c r="AM127" s="24" t="s">
        <v>7184</v>
      </c>
      <c r="AN127" s="216" t="s">
        <v>6009</v>
      </c>
      <c r="AO127" s="216" t="s">
        <v>5989</v>
      </c>
      <c r="AP127" s="216" t="s">
        <v>6908</v>
      </c>
      <c r="AQ127" s="216" t="s">
        <v>6900</v>
      </c>
      <c r="AR127" s="216" t="s">
        <v>6886</v>
      </c>
      <c r="AS127" s="24" t="s">
        <v>7034</v>
      </c>
      <c r="AT127" s="24" t="s">
        <v>6493</v>
      </c>
      <c r="AU127" s="24" t="s">
        <v>6201</v>
      </c>
      <c r="AV127" s="24" t="s">
        <v>6201</v>
      </c>
      <c r="AW127" s="24" t="s">
        <v>5979</v>
      </c>
      <c r="AX127" s="24" t="s">
        <v>5979</v>
      </c>
      <c r="AY127" s="24" t="s">
        <v>7185</v>
      </c>
      <c r="AZ127" s="216" t="s">
        <v>7186</v>
      </c>
      <c r="BA127" s="216" t="s">
        <v>7187</v>
      </c>
      <c r="BB127" s="57" t="s">
        <v>6994</v>
      </c>
      <c r="BC127" s="202"/>
      <c r="BD127" s="24"/>
      <c r="BE127" s="151"/>
      <c r="BG127" s="151"/>
      <c r="BI127" s="151"/>
      <c r="BL127" s="152"/>
    </row>
    <row r="128" spans="1:64" s="169" customFormat="1">
      <c r="A128" s="24">
        <v>1531</v>
      </c>
      <c r="B128" s="24" t="s">
        <v>147</v>
      </c>
      <c r="C128" s="57">
        <v>15.1</v>
      </c>
      <c r="D128" s="57">
        <v>15.4</v>
      </c>
      <c r="E128" s="57">
        <v>15.05</v>
      </c>
      <c r="F128" s="57">
        <v>15.35</v>
      </c>
      <c r="G128" s="57">
        <v>15.4</v>
      </c>
      <c r="H128" s="57">
        <v>15.4</v>
      </c>
      <c r="I128" s="57">
        <v>15.1</v>
      </c>
      <c r="J128" s="57">
        <v>15.1</v>
      </c>
      <c r="K128" s="57">
        <v>15.15</v>
      </c>
      <c r="L128" s="57">
        <v>15.25</v>
      </c>
      <c r="M128" s="57">
        <v>15.1</v>
      </c>
      <c r="N128" s="57">
        <v>15.1</v>
      </c>
      <c r="O128" s="63">
        <v>0</v>
      </c>
      <c r="P128" s="57">
        <v>15</v>
      </c>
      <c r="Q128" s="57">
        <v>74</v>
      </c>
      <c r="R128" s="57">
        <v>221.25</v>
      </c>
      <c r="S128" s="57">
        <v>15.14</v>
      </c>
      <c r="T128" s="57">
        <v>15.295</v>
      </c>
      <c r="U128" s="57">
        <v>14.9908</v>
      </c>
      <c r="V128" s="57">
        <v>15.13</v>
      </c>
      <c r="W128" s="57">
        <v>15.29</v>
      </c>
      <c r="X128" s="57">
        <v>15</v>
      </c>
      <c r="Y128" s="57">
        <v>15.11</v>
      </c>
      <c r="Z128" s="57">
        <v>15.2875</v>
      </c>
      <c r="AA128" s="57">
        <v>15.005800000000001</v>
      </c>
      <c r="AB128" s="57">
        <v>17.7</v>
      </c>
      <c r="AC128" s="57">
        <v>10.9</v>
      </c>
      <c r="AD128" s="57">
        <v>16.45</v>
      </c>
      <c r="AE128" s="57">
        <v>14.85</v>
      </c>
      <c r="AF128" s="64">
        <v>25.667000000000002</v>
      </c>
      <c r="AG128" s="64">
        <v>25.189299999999999</v>
      </c>
      <c r="AH128" s="64">
        <v>25.047799999999999</v>
      </c>
      <c r="AI128" s="64">
        <v>25.142199999999999</v>
      </c>
      <c r="AJ128" s="61">
        <v>0.4548611111111111</v>
      </c>
      <c r="AK128" s="216">
        <v>50</v>
      </c>
      <c r="AL128" s="62">
        <v>54.320419688821232</v>
      </c>
      <c r="AM128" s="24" t="s">
        <v>7188</v>
      </c>
      <c r="AN128" s="216" t="s">
        <v>5960</v>
      </c>
      <c r="AO128" s="216" t="s">
        <v>5971</v>
      </c>
      <c r="AP128" s="216" t="s">
        <v>6908</v>
      </c>
      <c r="AQ128" s="216" t="s">
        <v>6885</v>
      </c>
      <c r="AR128" s="216" t="s">
        <v>6916</v>
      </c>
      <c r="AS128" s="24" t="s">
        <v>6887</v>
      </c>
      <c r="AT128" s="24" t="s">
        <v>6016</v>
      </c>
      <c r="AU128" s="24" t="s">
        <v>6518</v>
      </c>
      <c r="AV128" s="24" t="s">
        <v>6535</v>
      </c>
      <c r="AW128" s="24" t="s">
        <v>5996</v>
      </c>
      <c r="AX128" s="24" t="s">
        <v>5979</v>
      </c>
      <c r="AY128" s="24" t="s">
        <v>7189</v>
      </c>
      <c r="AZ128" s="216" t="s">
        <v>7190</v>
      </c>
      <c r="BA128" s="216" t="s">
        <v>6998</v>
      </c>
      <c r="BB128" s="57" t="s">
        <v>5474</v>
      </c>
      <c r="BC128" s="202"/>
      <c r="BD128" s="24"/>
      <c r="BE128" s="151"/>
      <c r="BG128" s="151"/>
      <c r="BI128" s="151"/>
      <c r="BL128" s="152"/>
    </row>
    <row r="129" spans="1:64" s="169" customFormat="1">
      <c r="A129" s="24">
        <v>1532</v>
      </c>
      <c r="B129" s="24" t="s">
        <v>148</v>
      </c>
      <c r="C129" s="57">
        <v>31.3</v>
      </c>
      <c r="D129" s="57">
        <v>31.8</v>
      </c>
      <c r="E129" s="57">
        <v>31.1</v>
      </c>
      <c r="F129" s="57">
        <v>31.2</v>
      </c>
      <c r="G129" s="57">
        <v>31.25</v>
      </c>
      <c r="H129" s="57">
        <v>31.45</v>
      </c>
      <c r="I129" s="57">
        <v>30.95</v>
      </c>
      <c r="J129" s="57">
        <v>31.15</v>
      </c>
      <c r="K129" s="57">
        <v>31.25</v>
      </c>
      <c r="L129" s="57">
        <v>32</v>
      </c>
      <c r="M129" s="57">
        <v>31.25</v>
      </c>
      <c r="N129" s="57">
        <v>31.75</v>
      </c>
      <c r="O129" s="63">
        <v>1.92616372391653E-2</v>
      </c>
      <c r="P129" s="57">
        <v>343</v>
      </c>
      <c r="Q129" s="57">
        <v>465</v>
      </c>
      <c r="R129" s="57">
        <v>633.95000000000005</v>
      </c>
      <c r="S129" s="57">
        <v>31.92</v>
      </c>
      <c r="T129" s="57">
        <v>32.854999999999997</v>
      </c>
      <c r="U129" s="57">
        <v>32.956699999999998</v>
      </c>
      <c r="V129" s="57">
        <v>31.67</v>
      </c>
      <c r="W129" s="57">
        <v>32.797499999999999</v>
      </c>
      <c r="X129" s="57">
        <v>32.923299999999998</v>
      </c>
      <c r="Y129" s="57">
        <v>31.54</v>
      </c>
      <c r="Z129" s="57">
        <v>32.784999999999997</v>
      </c>
      <c r="AA129" s="57">
        <v>32.8917</v>
      </c>
      <c r="AB129" s="57">
        <v>39.549999999999997</v>
      </c>
      <c r="AC129" s="57">
        <v>29.4</v>
      </c>
      <c r="AD129" s="57">
        <v>34.9</v>
      </c>
      <c r="AE129" s="57">
        <v>30.95</v>
      </c>
      <c r="AF129" s="64">
        <v>9.6440000000000001</v>
      </c>
      <c r="AG129" s="64">
        <v>14.566599999999999</v>
      </c>
      <c r="AH129" s="64">
        <v>18.5505</v>
      </c>
      <c r="AI129" s="64">
        <v>15.894600000000001</v>
      </c>
      <c r="AJ129" s="61">
        <v>0.4548611111111111</v>
      </c>
      <c r="AK129" s="216">
        <v>350</v>
      </c>
      <c r="AL129" s="62">
        <v>667.19747099279073</v>
      </c>
      <c r="AM129" s="24" t="s">
        <v>6904</v>
      </c>
      <c r="AN129" s="216" t="s">
        <v>6337</v>
      </c>
      <c r="AO129" s="216" t="s">
        <v>6047</v>
      </c>
      <c r="AP129" s="216" t="s">
        <v>6884</v>
      </c>
      <c r="AQ129" s="216" t="s">
        <v>6885</v>
      </c>
      <c r="AR129" s="216" t="s">
        <v>6886</v>
      </c>
      <c r="AS129" s="24" t="s">
        <v>6965</v>
      </c>
      <c r="AT129" s="24" t="s">
        <v>6347</v>
      </c>
      <c r="AU129" s="24" t="s">
        <v>6561</v>
      </c>
      <c r="AV129" s="24" t="s">
        <v>6055</v>
      </c>
      <c r="AW129" s="24" t="s">
        <v>5991</v>
      </c>
      <c r="AX129" s="24" t="s">
        <v>5979</v>
      </c>
      <c r="AY129" s="24" t="s">
        <v>7191</v>
      </c>
      <c r="AZ129" s="216" t="s">
        <v>6958</v>
      </c>
      <c r="BA129" s="216" t="s">
        <v>6920</v>
      </c>
      <c r="BB129" s="57" t="s">
        <v>6898</v>
      </c>
      <c r="BC129" s="202"/>
      <c r="BD129" s="24"/>
      <c r="BE129" s="151"/>
      <c r="BG129" s="151"/>
      <c r="BI129" s="151"/>
      <c r="BL129" s="152"/>
    </row>
    <row r="130" spans="1:64" s="169" customFormat="1">
      <c r="A130" s="24">
        <v>1533</v>
      </c>
      <c r="B130" s="24" t="s">
        <v>149</v>
      </c>
      <c r="C130" s="57">
        <v>51</v>
      </c>
      <c r="D130" s="57">
        <v>51.8</v>
      </c>
      <c r="E130" s="57">
        <v>50.7</v>
      </c>
      <c r="F130" s="57">
        <v>51.8</v>
      </c>
      <c r="G130" s="57">
        <v>52.6</v>
      </c>
      <c r="H130" s="57">
        <v>53.9</v>
      </c>
      <c r="I130" s="57">
        <v>52</v>
      </c>
      <c r="J130" s="57">
        <v>52</v>
      </c>
      <c r="K130" s="57">
        <v>52.1</v>
      </c>
      <c r="L130" s="57">
        <v>53.3</v>
      </c>
      <c r="M130" s="57">
        <v>52.1</v>
      </c>
      <c r="N130" s="57">
        <v>53</v>
      </c>
      <c r="O130" s="63">
        <v>1.9230769230769201E-2</v>
      </c>
      <c r="P130" s="57">
        <v>71</v>
      </c>
      <c r="Q130" s="57">
        <v>416</v>
      </c>
      <c r="R130" s="57">
        <v>235.3</v>
      </c>
      <c r="S130" s="57">
        <v>51.02</v>
      </c>
      <c r="T130" s="57">
        <v>54.42</v>
      </c>
      <c r="U130" s="57">
        <v>57.121699999999997</v>
      </c>
      <c r="V130" s="57">
        <v>51.38</v>
      </c>
      <c r="W130" s="57">
        <v>54.094999999999999</v>
      </c>
      <c r="X130" s="57">
        <v>57.045000000000002</v>
      </c>
      <c r="Y130" s="57">
        <v>51.48</v>
      </c>
      <c r="Z130" s="57">
        <v>53.905000000000001</v>
      </c>
      <c r="AA130" s="57">
        <v>56.976700000000001</v>
      </c>
      <c r="AB130" s="57">
        <v>78.900000000000006</v>
      </c>
      <c r="AC130" s="57">
        <v>28.3</v>
      </c>
      <c r="AD130" s="57">
        <v>58.2</v>
      </c>
      <c r="AE130" s="57">
        <v>49.2</v>
      </c>
      <c r="AF130" s="64">
        <v>36.9876</v>
      </c>
      <c r="AG130" s="64">
        <v>25.679500000000001</v>
      </c>
      <c r="AH130" s="64">
        <v>50.508699999999997</v>
      </c>
      <c r="AI130" s="64">
        <v>33.9559</v>
      </c>
      <c r="AJ130" s="61">
        <v>0.4548611111111111</v>
      </c>
      <c r="AK130" s="216">
        <v>100</v>
      </c>
      <c r="AL130" s="62">
        <v>153.94333630718751</v>
      </c>
      <c r="AM130" s="24" t="s">
        <v>6388</v>
      </c>
      <c r="AN130" s="216" t="s">
        <v>6009</v>
      </c>
      <c r="AO130" s="216" t="s">
        <v>5961</v>
      </c>
      <c r="AP130" s="216" t="s">
        <v>6884</v>
      </c>
      <c r="AQ130" s="216" t="s">
        <v>6885</v>
      </c>
      <c r="AR130" s="216" t="s">
        <v>6886</v>
      </c>
      <c r="AS130" s="24" t="s">
        <v>5474</v>
      </c>
      <c r="AT130" s="24" t="s">
        <v>6126</v>
      </c>
      <c r="AU130" s="24" t="s">
        <v>6338</v>
      </c>
      <c r="AV130" s="24" t="s">
        <v>6055</v>
      </c>
      <c r="AW130" s="24" t="s">
        <v>5990</v>
      </c>
      <c r="AX130" s="24" t="s">
        <v>5979</v>
      </c>
      <c r="AY130" s="24" t="s">
        <v>6982</v>
      </c>
      <c r="AZ130" s="216" t="s">
        <v>7192</v>
      </c>
      <c r="BA130" s="216" t="s">
        <v>6992</v>
      </c>
      <c r="BB130" s="57" t="s">
        <v>5474</v>
      </c>
      <c r="BC130" s="202"/>
      <c r="BD130" s="24"/>
      <c r="BE130" s="151"/>
      <c r="BG130" s="151"/>
      <c r="BI130" s="151"/>
      <c r="BL130" s="152"/>
    </row>
    <row r="131" spans="1:64" s="169" customFormat="1">
      <c r="A131" s="24">
        <v>1535</v>
      </c>
      <c r="B131" s="24" t="s">
        <v>150</v>
      </c>
      <c r="C131" s="57">
        <v>37.700000000000003</v>
      </c>
      <c r="D131" s="57">
        <v>38.799999999999997</v>
      </c>
      <c r="E131" s="57">
        <v>37.700000000000003</v>
      </c>
      <c r="F131" s="57">
        <v>37.85</v>
      </c>
      <c r="G131" s="57">
        <v>37.9</v>
      </c>
      <c r="H131" s="57">
        <v>38.5</v>
      </c>
      <c r="I131" s="57">
        <v>37.85</v>
      </c>
      <c r="J131" s="57">
        <v>38.35</v>
      </c>
      <c r="K131" s="57">
        <v>38.5</v>
      </c>
      <c r="L131" s="57">
        <v>39.1</v>
      </c>
      <c r="M131" s="57">
        <v>38.5</v>
      </c>
      <c r="N131" s="57">
        <v>38.950000000000003</v>
      </c>
      <c r="O131" s="63">
        <v>1.5645371577574899E-2</v>
      </c>
      <c r="P131" s="57">
        <v>21</v>
      </c>
      <c r="Q131" s="57">
        <v>51</v>
      </c>
      <c r="R131" s="57">
        <v>143.35</v>
      </c>
      <c r="S131" s="57">
        <v>37.979999999999997</v>
      </c>
      <c r="T131" s="57">
        <v>38.892499999999998</v>
      </c>
      <c r="U131" s="57">
        <v>37.965800000000002</v>
      </c>
      <c r="V131" s="57">
        <v>37.880000000000003</v>
      </c>
      <c r="W131" s="57">
        <v>38.957500000000003</v>
      </c>
      <c r="X131" s="57">
        <v>37.965000000000003</v>
      </c>
      <c r="Y131" s="57">
        <v>37.979999999999997</v>
      </c>
      <c r="Z131" s="57">
        <v>39.055</v>
      </c>
      <c r="AA131" s="57">
        <v>37.972499999999997</v>
      </c>
      <c r="AB131" s="57">
        <v>44.1</v>
      </c>
      <c r="AC131" s="57">
        <v>31.6</v>
      </c>
      <c r="AD131" s="57">
        <v>41.4</v>
      </c>
      <c r="AE131" s="57">
        <v>37.1</v>
      </c>
      <c r="AF131" s="64">
        <v>31.981200000000001</v>
      </c>
      <c r="AG131" s="64">
        <v>32.519799999999996</v>
      </c>
      <c r="AH131" s="64">
        <v>44.160299999999999</v>
      </c>
      <c r="AI131" s="64">
        <v>36.4</v>
      </c>
      <c r="AJ131" s="61">
        <v>0.4548611111111111</v>
      </c>
      <c r="AK131" s="216">
        <v>50</v>
      </c>
      <c r="AL131" s="62">
        <v>76.048587564349717</v>
      </c>
      <c r="AM131" s="24" t="s">
        <v>7193</v>
      </c>
      <c r="AN131" s="216" t="s">
        <v>5981</v>
      </c>
      <c r="AO131" s="216" t="s">
        <v>5971</v>
      </c>
      <c r="AP131" s="216" t="s">
        <v>6908</v>
      </c>
      <c r="AQ131" s="216" t="s">
        <v>6885</v>
      </c>
      <c r="AR131" s="216" t="s">
        <v>6886</v>
      </c>
      <c r="AS131" s="24" t="s">
        <v>5474</v>
      </c>
      <c r="AT131" s="24" t="s">
        <v>6607</v>
      </c>
      <c r="AU131" s="24" t="s">
        <v>6016</v>
      </c>
      <c r="AV131" s="24" t="s">
        <v>6055</v>
      </c>
      <c r="AW131" s="24" t="s">
        <v>5990</v>
      </c>
      <c r="AX131" s="24" t="s">
        <v>5979</v>
      </c>
      <c r="AY131" s="24" t="s">
        <v>7087</v>
      </c>
      <c r="AZ131" s="216" t="s">
        <v>7194</v>
      </c>
      <c r="BA131" s="216" t="s">
        <v>6964</v>
      </c>
      <c r="BB131" s="57" t="s">
        <v>5474</v>
      </c>
      <c r="BC131" s="202"/>
      <c r="BD131" s="24"/>
      <c r="BE131" s="151"/>
      <c r="BG131" s="151"/>
      <c r="BI131" s="151"/>
      <c r="BL131" s="152"/>
    </row>
    <row r="132" spans="1:64" s="169" customFormat="1">
      <c r="A132" s="24">
        <v>1536</v>
      </c>
      <c r="B132" s="24" t="s">
        <v>151</v>
      </c>
      <c r="C132" s="57">
        <v>93.4</v>
      </c>
      <c r="D132" s="57">
        <v>95</v>
      </c>
      <c r="E132" s="57">
        <v>92.9</v>
      </c>
      <c r="F132" s="57">
        <v>95</v>
      </c>
      <c r="G132" s="57">
        <v>96.1</v>
      </c>
      <c r="H132" s="57">
        <v>96.1</v>
      </c>
      <c r="I132" s="57">
        <v>93.7</v>
      </c>
      <c r="J132" s="57">
        <v>93.8</v>
      </c>
      <c r="K132" s="57">
        <v>94.5</v>
      </c>
      <c r="L132" s="57">
        <v>95.7</v>
      </c>
      <c r="M132" s="57">
        <v>94</v>
      </c>
      <c r="N132" s="57">
        <v>95.7</v>
      </c>
      <c r="O132" s="63">
        <v>2.0255863539445602E-2</v>
      </c>
      <c r="P132" s="57">
        <v>275</v>
      </c>
      <c r="Q132" s="57">
        <v>420</v>
      </c>
      <c r="R132" s="57">
        <v>859.4</v>
      </c>
      <c r="S132" s="57">
        <v>93.46</v>
      </c>
      <c r="T132" s="57">
        <v>95.915000000000006</v>
      </c>
      <c r="U132" s="57">
        <v>100.045</v>
      </c>
      <c r="V132" s="57">
        <v>93.8</v>
      </c>
      <c r="W132" s="57">
        <v>95.674999999999997</v>
      </c>
      <c r="X132" s="57">
        <v>100.0433</v>
      </c>
      <c r="Y132" s="57">
        <v>94.04</v>
      </c>
      <c r="Z132" s="57">
        <v>95.605000000000004</v>
      </c>
      <c r="AA132" s="57">
        <v>100.06</v>
      </c>
      <c r="AB132" s="57">
        <v>130</v>
      </c>
      <c r="AC132" s="57">
        <v>80.2</v>
      </c>
      <c r="AD132" s="57">
        <v>101</v>
      </c>
      <c r="AE132" s="57">
        <v>91.1</v>
      </c>
      <c r="AF132" s="64">
        <v>38.646099999999997</v>
      </c>
      <c r="AG132" s="64">
        <v>30.585899999999999</v>
      </c>
      <c r="AH132" s="64">
        <v>50.900700000000001</v>
      </c>
      <c r="AI132" s="64">
        <v>37.357500000000002</v>
      </c>
      <c r="AJ132" s="61">
        <v>0.4548611111111111</v>
      </c>
      <c r="AK132" s="216">
        <v>300</v>
      </c>
      <c r="AL132" s="62">
        <v>541.5486107176248</v>
      </c>
      <c r="AM132" s="24" t="s">
        <v>6038</v>
      </c>
      <c r="AN132" s="216" t="s">
        <v>6009</v>
      </c>
      <c r="AO132" s="216" t="s">
        <v>5961</v>
      </c>
      <c r="AP132" s="216" t="s">
        <v>6884</v>
      </c>
      <c r="AQ132" s="216" t="s">
        <v>6900</v>
      </c>
      <c r="AR132" s="216" t="s">
        <v>6886</v>
      </c>
      <c r="AS132" s="24" t="s">
        <v>5474</v>
      </c>
      <c r="AT132" s="24" t="s">
        <v>6126</v>
      </c>
      <c r="AU132" s="24" t="s">
        <v>6209</v>
      </c>
      <c r="AV132" s="24" t="s">
        <v>6126</v>
      </c>
      <c r="AW132" s="24" t="s">
        <v>5979</v>
      </c>
      <c r="AX132" s="24" t="s">
        <v>5991</v>
      </c>
      <c r="AY132" s="24" t="s">
        <v>7195</v>
      </c>
      <c r="AZ132" s="216" t="s">
        <v>6910</v>
      </c>
      <c r="BA132" s="216" t="s">
        <v>6964</v>
      </c>
      <c r="BB132" s="57" t="s">
        <v>6903</v>
      </c>
      <c r="BC132" s="202"/>
      <c r="BD132" s="24"/>
      <c r="BE132" s="151"/>
      <c r="BG132" s="151"/>
      <c r="BI132" s="151"/>
      <c r="BL132" s="152"/>
    </row>
    <row r="133" spans="1:64" s="169" customFormat="1">
      <c r="A133" s="24">
        <v>1537</v>
      </c>
      <c r="B133" s="24" t="s">
        <v>152</v>
      </c>
      <c r="C133" s="57">
        <v>139</v>
      </c>
      <c r="D133" s="57">
        <v>139</v>
      </c>
      <c r="E133" s="57">
        <v>138</v>
      </c>
      <c r="F133" s="57">
        <v>138.5</v>
      </c>
      <c r="G133" s="57">
        <v>138.5</v>
      </c>
      <c r="H133" s="57">
        <v>139</v>
      </c>
      <c r="I133" s="57">
        <v>138</v>
      </c>
      <c r="J133" s="57">
        <v>138</v>
      </c>
      <c r="K133" s="57">
        <v>138</v>
      </c>
      <c r="L133" s="57">
        <v>139</v>
      </c>
      <c r="M133" s="57">
        <v>138</v>
      </c>
      <c r="N133" s="57">
        <v>139</v>
      </c>
      <c r="O133" s="63">
        <v>7.2463768115942004E-3</v>
      </c>
      <c r="P133" s="57">
        <v>31</v>
      </c>
      <c r="Q133" s="57">
        <v>260</v>
      </c>
      <c r="R133" s="57">
        <v>364.85</v>
      </c>
      <c r="S133" s="57">
        <v>138.69999999999999</v>
      </c>
      <c r="T133" s="57">
        <v>149.55000000000001</v>
      </c>
      <c r="U133" s="57">
        <v>150.0667</v>
      </c>
      <c r="V133" s="57">
        <v>138.30000000000001</v>
      </c>
      <c r="W133" s="57">
        <v>148.5</v>
      </c>
      <c r="X133" s="57">
        <v>149.97499999999999</v>
      </c>
      <c r="Y133" s="57">
        <v>138.19999999999999</v>
      </c>
      <c r="Z133" s="57">
        <v>147.52500000000001</v>
      </c>
      <c r="AA133" s="57">
        <v>149.8417</v>
      </c>
      <c r="AB133" s="57">
        <v>160.5</v>
      </c>
      <c r="AC133" s="57">
        <v>136</v>
      </c>
      <c r="AD133" s="57">
        <v>159.5</v>
      </c>
      <c r="AE133" s="57">
        <v>137</v>
      </c>
      <c r="AF133" s="64">
        <v>11.278499999999999</v>
      </c>
      <c r="AG133" s="64">
        <v>10.554600000000001</v>
      </c>
      <c r="AH133" s="64">
        <v>22.3338</v>
      </c>
      <c r="AI133" s="64">
        <v>14.481</v>
      </c>
      <c r="AJ133" s="61">
        <v>0.4548611111111111</v>
      </c>
      <c r="AK133" s="216">
        <v>50</v>
      </c>
      <c r="AL133" s="62">
        <v>112.26220069023054</v>
      </c>
      <c r="AM133" s="24" t="s">
        <v>6981</v>
      </c>
      <c r="AN133" s="216" t="s">
        <v>6009</v>
      </c>
      <c r="AO133" s="216" t="s">
        <v>6007</v>
      </c>
      <c r="AP133" s="216" t="s">
        <v>6884</v>
      </c>
      <c r="AQ133" s="216" t="s">
        <v>6885</v>
      </c>
      <c r="AR133" s="216" t="s">
        <v>6886</v>
      </c>
      <c r="AS133" s="24" t="s">
        <v>7047</v>
      </c>
      <c r="AT133" s="24" t="s">
        <v>6017</v>
      </c>
      <c r="AU133" s="24" t="s">
        <v>6130</v>
      </c>
      <c r="AV133" s="24" t="s">
        <v>6493</v>
      </c>
      <c r="AW133" s="24" t="s">
        <v>5979</v>
      </c>
      <c r="AX133" s="24" t="s">
        <v>5979</v>
      </c>
      <c r="AY133" s="24" t="s">
        <v>7196</v>
      </c>
      <c r="AZ133" s="216" t="s">
        <v>7197</v>
      </c>
      <c r="BA133" s="216" t="s">
        <v>6980</v>
      </c>
      <c r="BB133" s="57" t="s">
        <v>6898</v>
      </c>
      <c r="BC133" s="202"/>
      <c r="BD133" s="24"/>
      <c r="BE133" s="151"/>
      <c r="BG133" s="151"/>
      <c r="BI133" s="151"/>
      <c r="BL133" s="152"/>
    </row>
    <row r="134" spans="1:64" s="169" customFormat="1">
      <c r="A134" s="24">
        <v>1538</v>
      </c>
      <c r="B134" s="24" t="s">
        <v>5827</v>
      </c>
      <c r="C134" s="57"/>
      <c r="D134" s="57"/>
      <c r="E134" s="57"/>
      <c r="F134" s="57"/>
      <c r="G134" s="57">
        <v>10.7</v>
      </c>
      <c r="H134" s="57">
        <v>10.85</v>
      </c>
      <c r="I134" s="57">
        <v>10.7</v>
      </c>
      <c r="J134" s="57">
        <v>10.8</v>
      </c>
      <c r="K134" s="57">
        <v>10.8</v>
      </c>
      <c r="L134" s="57">
        <v>10.8</v>
      </c>
      <c r="M134" s="57">
        <v>10.8</v>
      </c>
      <c r="N134" s="57">
        <v>10.8</v>
      </c>
      <c r="O134" s="63">
        <v>0</v>
      </c>
      <c r="P134" s="57">
        <v>6</v>
      </c>
      <c r="Q134" s="57">
        <v>4</v>
      </c>
      <c r="R134" s="57">
        <v>8</v>
      </c>
      <c r="S134" s="57">
        <v>10.7</v>
      </c>
      <c r="T134" s="57">
        <v>10.9267</v>
      </c>
      <c r="U134" s="57">
        <v>11.795299999999999</v>
      </c>
      <c r="V134" s="57">
        <v>10.7333</v>
      </c>
      <c r="W134" s="57">
        <v>10.886699999999999</v>
      </c>
      <c r="X134" s="57">
        <v>11.763199999999999</v>
      </c>
      <c r="Y134" s="57">
        <v>10.7667</v>
      </c>
      <c r="Z134" s="57">
        <v>10.783300000000001</v>
      </c>
      <c r="AA134" s="57">
        <v>11.727399999999999</v>
      </c>
      <c r="AB134" s="57">
        <v>14.5</v>
      </c>
      <c r="AC134" s="57">
        <v>0</v>
      </c>
      <c r="AD134" s="57">
        <v>11.8</v>
      </c>
      <c r="AE134" s="57">
        <v>9.9700000000000006</v>
      </c>
      <c r="AF134" s="64"/>
      <c r="AG134" s="64"/>
      <c r="AH134" s="64"/>
      <c r="AI134" s="64"/>
      <c r="AJ134" s="61">
        <v>0.4548611111111111</v>
      </c>
      <c r="AK134" s="216">
        <v>50</v>
      </c>
      <c r="AL134" s="62">
        <v>21.728167875528491</v>
      </c>
      <c r="AM134" s="24" t="s">
        <v>6806</v>
      </c>
      <c r="AN134" s="216" t="s">
        <v>5993</v>
      </c>
      <c r="AO134" s="216" t="s">
        <v>5993</v>
      </c>
      <c r="AP134" s="216" t="s">
        <v>6884</v>
      </c>
      <c r="AQ134" s="216" t="s">
        <v>6900</v>
      </c>
      <c r="AR134" s="216" t="s">
        <v>6886</v>
      </c>
      <c r="AS134" s="24" t="s">
        <v>7198</v>
      </c>
      <c r="AT134" s="24" t="s">
        <v>6577</v>
      </c>
      <c r="AU134" s="24" t="s">
        <v>6055</v>
      </c>
      <c r="AV134" s="24" t="s">
        <v>6577</v>
      </c>
      <c r="AW134" s="24" t="s">
        <v>5979</v>
      </c>
      <c r="AX134" s="24" t="s">
        <v>5979</v>
      </c>
      <c r="AY134" s="24" t="s">
        <v>7199</v>
      </c>
      <c r="AZ134" s="216" t="s">
        <v>7200</v>
      </c>
      <c r="BA134" s="216" t="s">
        <v>7201</v>
      </c>
      <c r="BB134" s="57" t="s">
        <v>6903</v>
      </c>
      <c r="BC134" s="202"/>
      <c r="BD134" s="24"/>
      <c r="BE134" s="151"/>
      <c r="BG134" s="151"/>
      <c r="BI134" s="151"/>
      <c r="BL134" s="152"/>
    </row>
    <row r="135" spans="1:64" s="169" customFormat="1">
      <c r="A135" s="24">
        <v>1539</v>
      </c>
      <c r="B135" s="24" t="s">
        <v>154</v>
      </c>
      <c r="C135" s="57">
        <v>17.100000000000001</v>
      </c>
      <c r="D135" s="57">
        <v>17.2</v>
      </c>
      <c r="E135" s="57">
        <v>16.8</v>
      </c>
      <c r="F135" s="57">
        <v>17</v>
      </c>
      <c r="G135" s="57">
        <v>17.55</v>
      </c>
      <c r="H135" s="57">
        <v>17.55</v>
      </c>
      <c r="I135" s="57">
        <v>16.95</v>
      </c>
      <c r="J135" s="57">
        <v>16.95</v>
      </c>
      <c r="K135" s="57">
        <v>17.2</v>
      </c>
      <c r="L135" s="57">
        <v>17.2</v>
      </c>
      <c r="M135" s="57">
        <v>16.95</v>
      </c>
      <c r="N135" s="57">
        <v>17</v>
      </c>
      <c r="O135" s="63">
        <v>2.9498525073746299E-3</v>
      </c>
      <c r="P135" s="57">
        <v>12</v>
      </c>
      <c r="Q135" s="57">
        <v>20</v>
      </c>
      <c r="R135" s="57">
        <v>36.200000000000003</v>
      </c>
      <c r="S135" s="57">
        <v>16.89</v>
      </c>
      <c r="T135" s="57">
        <v>17.434999999999999</v>
      </c>
      <c r="U135" s="57">
        <v>17.806699999999999</v>
      </c>
      <c r="V135" s="57">
        <v>16.88</v>
      </c>
      <c r="W135" s="57">
        <v>17.399999999999999</v>
      </c>
      <c r="X135" s="57">
        <v>17.797499999999999</v>
      </c>
      <c r="Y135" s="57">
        <v>16.920000000000002</v>
      </c>
      <c r="Z135" s="57">
        <v>17.362500000000001</v>
      </c>
      <c r="AA135" s="57">
        <v>17.787500000000001</v>
      </c>
      <c r="AB135" s="57">
        <v>25.4</v>
      </c>
      <c r="AC135" s="57">
        <v>15.8</v>
      </c>
      <c r="AD135" s="57">
        <v>18.05</v>
      </c>
      <c r="AE135" s="57">
        <v>16.45</v>
      </c>
      <c r="AF135" s="64">
        <v>28.954999999999998</v>
      </c>
      <c r="AG135" s="64">
        <v>23.820799999999998</v>
      </c>
      <c r="AH135" s="64">
        <v>35.97</v>
      </c>
      <c r="AI135" s="64">
        <v>27.8706</v>
      </c>
      <c r="AJ135" s="61">
        <v>0.4548611111111111</v>
      </c>
      <c r="AK135" s="216">
        <v>50</v>
      </c>
      <c r="AL135" s="62">
        <v>43.456335751056983</v>
      </c>
      <c r="AM135" s="24" t="s">
        <v>6563</v>
      </c>
      <c r="AN135" s="216" t="s">
        <v>6009</v>
      </c>
      <c r="AO135" s="216" t="s">
        <v>5971</v>
      </c>
      <c r="AP135" s="216" t="s">
        <v>6884</v>
      </c>
      <c r="AQ135" s="216" t="s">
        <v>6885</v>
      </c>
      <c r="AR135" s="216" t="s">
        <v>6886</v>
      </c>
      <c r="AS135" s="24" t="s">
        <v>5474</v>
      </c>
      <c r="AT135" s="24" t="s">
        <v>5984</v>
      </c>
      <c r="AU135" s="24" t="s">
        <v>6527</v>
      </c>
      <c r="AV135" s="24" t="s">
        <v>6017</v>
      </c>
      <c r="AW135" s="24" t="s">
        <v>5979</v>
      </c>
      <c r="AX135" s="24" t="s">
        <v>5990</v>
      </c>
      <c r="AY135" s="24" t="s">
        <v>7202</v>
      </c>
      <c r="AZ135" s="216" t="s">
        <v>6966</v>
      </c>
      <c r="BA135" s="216" t="s">
        <v>6914</v>
      </c>
      <c r="BB135" s="57" t="s">
        <v>5474</v>
      </c>
      <c r="BC135" s="202"/>
      <c r="BD135" s="24"/>
      <c r="BE135" s="151"/>
      <c r="BG135" s="151"/>
      <c r="BI135" s="151"/>
      <c r="BL135" s="152"/>
    </row>
    <row r="136" spans="1:64" s="169" customFormat="1">
      <c r="A136" s="24">
        <v>1540</v>
      </c>
      <c r="B136" s="24" t="s">
        <v>155</v>
      </c>
      <c r="C136" s="57">
        <v>15.2</v>
      </c>
      <c r="D136" s="57">
        <v>15.25</v>
      </c>
      <c r="E136" s="57">
        <v>15.1</v>
      </c>
      <c r="F136" s="57">
        <v>15.15</v>
      </c>
      <c r="G136" s="57">
        <v>15.1</v>
      </c>
      <c r="H136" s="57">
        <v>15.2</v>
      </c>
      <c r="I136" s="57">
        <v>15</v>
      </c>
      <c r="J136" s="57">
        <v>15.2</v>
      </c>
      <c r="K136" s="57">
        <v>15.2</v>
      </c>
      <c r="L136" s="57">
        <v>15.25</v>
      </c>
      <c r="M136" s="57">
        <v>15.15</v>
      </c>
      <c r="N136" s="57">
        <v>15.2</v>
      </c>
      <c r="O136" s="63">
        <v>0</v>
      </c>
      <c r="P136" s="57">
        <v>14</v>
      </c>
      <c r="Q136" s="57">
        <v>21</v>
      </c>
      <c r="R136" s="57">
        <v>104.3</v>
      </c>
      <c r="S136" s="57">
        <v>14.99</v>
      </c>
      <c r="T136" s="57">
        <v>15.765000000000001</v>
      </c>
      <c r="U136" s="57">
        <v>16.2392</v>
      </c>
      <c r="V136" s="57">
        <v>15.05</v>
      </c>
      <c r="W136" s="57">
        <v>15.692500000000001</v>
      </c>
      <c r="X136" s="57">
        <v>16.226700000000001</v>
      </c>
      <c r="Y136" s="57">
        <v>15.11</v>
      </c>
      <c r="Z136" s="57">
        <v>15.6225</v>
      </c>
      <c r="AA136" s="57">
        <v>16.212499999999999</v>
      </c>
      <c r="AB136" s="57">
        <v>18.3</v>
      </c>
      <c r="AC136" s="57">
        <v>14.3</v>
      </c>
      <c r="AD136" s="57">
        <v>16.25</v>
      </c>
      <c r="AE136" s="57">
        <v>14.7</v>
      </c>
      <c r="AF136" s="64">
        <v>28.599299999999999</v>
      </c>
      <c r="AG136" s="64">
        <v>19.59</v>
      </c>
      <c r="AH136" s="64">
        <v>37.584800000000001</v>
      </c>
      <c r="AI136" s="64">
        <v>25.588200000000001</v>
      </c>
      <c r="AJ136" s="61">
        <v>0.4548611111111111</v>
      </c>
      <c r="AK136" s="216">
        <v>50</v>
      </c>
      <c r="AL136" s="62">
        <v>50.699058376233147</v>
      </c>
      <c r="AM136" s="24" t="s">
        <v>6243</v>
      </c>
      <c r="AN136" s="216" t="s">
        <v>6009</v>
      </c>
      <c r="AO136" s="216" t="s">
        <v>5971</v>
      </c>
      <c r="AP136" s="216" t="s">
        <v>6884</v>
      </c>
      <c r="AQ136" s="216" t="s">
        <v>6885</v>
      </c>
      <c r="AR136" s="216" t="s">
        <v>6886</v>
      </c>
      <c r="AS136" s="24" t="s">
        <v>5474</v>
      </c>
      <c r="AT136" s="24" t="s">
        <v>6561</v>
      </c>
      <c r="AU136" s="24" t="s">
        <v>6126</v>
      </c>
      <c r="AV136" s="24" t="s">
        <v>6121</v>
      </c>
      <c r="AW136" s="24" t="s">
        <v>5970</v>
      </c>
      <c r="AX136" s="24" t="s">
        <v>5970</v>
      </c>
      <c r="AY136" s="24" t="s">
        <v>6949</v>
      </c>
      <c r="AZ136" s="216" t="s">
        <v>7203</v>
      </c>
      <c r="BA136" s="216" t="s">
        <v>6980</v>
      </c>
      <c r="BB136" s="57" t="s">
        <v>5474</v>
      </c>
      <c r="BC136" s="202"/>
      <c r="BD136" s="24"/>
      <c r="BE136" s="151"/>
      <c r="BG136" s="151"/>
      <c r="BI136" s="151"/>
      <c r="BL136" s="152"/>
    </row>
    <row r="137" spans="1:64" s="169" customFormat="1">
      <c r="A137" s="24">
        <v>1541</v>
      </c>
      <c r="B137" s="24" t="s">
        <v>156</v>
      </c>
      <c r="C137" s="57">
        <v>43.7</v>
      </c>
      <c r="D137" s="57">
        <v>43.7</v>
      </c>
      <c r="E137" s="57">
        <v>41.85</v>
      </c>
      <c r="F137" s="57">
        <v>42.5</v>
      </c>
      <c r="G137" s="57">
        <v>42.2</v>
      </c>
      <c r="H137" s="57">
        <v>43.25</v>
      </c>
      <c r="I137" s="57">
        <v>42</v>
      </c>
      <c r="J137" s="57">
        <v>43.25</v>
      </c>
      <c r="K137" s="57">
        <v>43.25</v>
      </c>
      <c r="L137" s="57">
        <v>43.25</v>
      </c>
      <c r="M137" s="57">
        <v>43.25</v>
      </c>
      <c r="N137" s="57">
        <v>43.25</v>
      </c>
      <c r="O137" s="63">
        <v>0</v>
      </c>
      <c r="P137" s="57">
        <v>2</v>
      </c>
      <c r="Q137" s="57">
        <v>10</v>
      </c>
      <c r="R137" s="57">
        <v>41.35</v>
      </c>
      <c r="S137" s="57">
        <v>42.18</v>
      </c>
      <c r="T137" s="57">
        <v>46.31</v>
      </c>
      <c r="U137" s="57">
        <v>48.830800000000004</v>
      </c>
      <c r="V137" s="57">
        <v>42.29</v>
      </c>
      <c r="W137" s="57">
        <v>45.98</v>
      </c>
      <c r="X137" s="57">
        <v>48.726700000000001</v>
      </c>
      <c r="Y137" s="57">
        <v>42.56</v>
      </c>
      <c r="Z137" s="57">
        <v>45.682499999999997</v>
      </c>
      <c r="AA137" s="57">
        <v>48.622500000000002</v>
      </c>
      <c r="AB137" s="57">
        <v>70.599999999999994</v>
      </c>
      <c r="AC137" s="57">
        <v>41.4</v>
      </c>
      <c r="AD137" s="57">
        <v>49.75</v>
      </c>
      <c r="AE137" s="57">
        <v>41.4</v>
      </c>
      <c r="AF137" s="64">
        <v>17.072199999999999</v>
      </c>
      <c r="AG137" s="64">
        <v>10.4954</v>
      </c>
      <c r="AH137" s="64">
        <v>28.048100000000002</v>
      </c>
      <c r="AI137" s="64">
        <v>16.346299999999999</v>
      </c>
      <c r="AJ137" s="61">
        <v>0.4548611111111111</v>
      </c>
      <c r="AK137" s="216">
        <v>50</v>
      </c>
      <c r="AL137" s="62">
        <v>7.2427226251761638</v>
      </c>
      <c r="AM137" s="24" t="s">
        <v>6806</v>
      </c>
      <c r="AN137" s="216" t="s">
        <v>6009</v>
      </c>
      <c r="AO137" s="216" t="s">
        <v>6007</v>
      </c>
      <c r="AP137" s="216" t="s">
        <v>6884</v>
      </c>
      <c r="AQ137" s="216" t="s">
        <v>6885</v>
      </c>
      <c r="AR137" s="216" t="s">
        <v>6886</v>
      </c>
      <c r="AS137" s="24" t="s">
        <v>6951</v>
      </c>
      <c r="AT137" s="24" t="s">
        <v>6209</v>
      </c>
      <c r="AU137" s="24" t="s">
        <v>6254</v>
      </c>
      <c r="AV137" s="24" t="s">
        <v>6577</v>
      </c>
      <c r="AW137" s="24" t="s">
        <v>5979</v>
      </c>
      <c r="AX137" s="24" t="s">
        <v>5979</v>
      </c>
      <c r="AY137" s="24" t="s">
        <v>7204</v>
      </c>
      <c r="AZ137" s="216" t="s">
        <v>6979</v>
      </c>
      <c r="BA137" s="216" t="s">
        <v>7205</v>
      </c>
      <c r="BB137" s="57" t="s">
        <v>5474</v>
      </c>
      <c r="BC137" s="202"/>
      <c r="BD137" s="24"/>
      <c r="BE137" s="151"/>
      <c r="BG137" s="151"/>
      <c r="BI137" s="151"/>
      <c r="BL137" s="152"/>
    </row>
    <row r="138" spans="1:64" s="169" customFormat="1">
      <c r="A138" s="24">
        <v>1558</v>
      </c>
      <c r="B138" s="24" t="s">
        <v>157</v>
      </c>
      <c r="C138" s="57">
        <v>148</v>
      </c>
      <c r="D138" s="57">
        <v>149</v>
      </c>
      <c r="E138" s="57">
        <v>145.5</v>
      </c>
      <c r="F138" s="57">
        <v>146.5</v>
      </c>
      <c r="G138" s="57">
        <v>147</v>
      </c>
      <c r="H138" s="57">
        <v>147.5</v>
      </c>
      <c r="I138" s="57">
        <v>146.5</v>
      </c>
      <c r="J138" s="57">
        <v>146.5</v>
      </c>
      <c r="K138" s="57">
        <v>146.5</v>
      </c>
      <c r="L138" s="57">
        <v>148</v>
      </c>
      <c r="M138" s="57">
        <v>146.5</v>
      </c>
      <c r="N138" s="57">
        <v>147.5</v>
      </c>
      <c r="O138" s="63">
        <v>6.8259385665529002E-3</v>
      </c>
      <c r="P138" s="57">
        <v>29</v>
      </c>
      <c r="Q138" s="57">
        <v>127</v>
      </c>
      <c r="R138" s="57">
        <v>212.05</v>
      </c>
      <c r="S138" s="57">
        <v>155.30000000000001</v>
      </c>
      <c r="T138" s="57">
        <v>161.1</v>
      </c>
      <c r="U138" s="57">
        <v>164.45</v>
      </c>
      <c r="V138" s="57">
        <v>152.19999999999999</v>
      </c>
      <c r="W138" s="57">
        <v>160.25</v>
      </c>
      <c r="X138" s="57">
        <v>164.15</v>
      </c>
      <c r="Y138" s="57">
        <v>149.5</v>
      </c>
      <c r="Z138" s="57">
        <v>159.47499999999999</v>
      </c>
      <c r="AA138" s="57">
        <v>163.8417</v>
      </c>
      <c r="AB138" s="57">
        <v>186.5</v>
      </c>
      <c r="AC138" s="57">
        <v>132.5</v>
      </c>
      <c r="AD138" s="57">
        <v>164.5</v>
      </c>
      <c r="AE138" s="57">
        <v>145.5</v>
      </c>
      <c r="AF138" s="64">
        <v>8.5517000000000003</v>
      </c>
      <c r="AG138" s="64">
        <v>13.209</v>
      </c>
      <c r="AH138" s="64">
        <v>9.2098999999999993</v>
      </c>
      <c r="AI138" s="64">
        <v>11.875999999999999</v>
      </c>
      <c r="AJ138" s="61">
        <v>0.4548611111111111</v>
      </c>
      <c r="AK138" s="216">
        <v>50</v>
      </c>
      <c r="AL138" s="62">
        <v>105.01947806505437</v>
      </c>
      <c r="AM138" s="24" t="s">
        <v>6054</v>
      </c>
      <c r="AN138" s="216" t="s">
        <v>6039</v>
      </c>
      <c r="AO138" s="216" t="s">
        <v>6047</v>
      </c>
      <c r="AP138" s="216" t="s">
        <v>6884</v>
      </c>
      <c r="AQ138" s="216" t="s">
        <v>6885</v>
      </c>
      <c r="AR138" s="216" t="s">
        <v>6916</v>
      </c>
      <c r="AS138" s="24" t="s">
        <v>6917</v>
      </c>
      <c r="AT138" s="24" t="s">
        <v>5984</v>
      </c>
      <c r="AU138" s="24" t="s">
        <v>6130</v>
      </c>
      <c r="AV138" s="24" t="s">
        <v>6055</v>
      </c>
      <c r="AW138" s="24" t="s">
        <v>5991</v>
      </c>
      <c r="AX138" s="24" t="s">
        <v>5979</v>
      </c>
      <c r="AY138" s="24" t="s">
        <v>7206</v>
      </c>
      <c r="AZ138" s="216" t="s">
        <v>7207</v>
      </c>
      <c r="BA138" s="216" t="s">
        <v>7208</v>
      </c>
      <c r="BB138" s="57" t="s">
        <v>5474</v>
      </c>
      <c r="BC138" s="202"/>
      <c r="BD138" s="24"/>
      <c r="BE138" s="151"/>
      <c r="BG138" s="151"/>
      <c r="BI138" s="151"/>
      <c r="BL138" s="152"/>
    </row>
    <row r="139" spans="1:64" s="169" customFormat="1">
      <c r="A139" s="24">
        <v>1560</v>
      </c>
      <c r="B139" s="24" t="s">
        <v>158</v>
      </c>
      <c r="C139" s="57">
        <v>64</v>
      </c>
      <c r="D139" s="57">
        <v>64.3</v>
      </c>
      <c r="E139" s="57">
        <v>63.4</v>
      </c>
      <c r="F139" s="57">
        <v>64.3</v>
      </c>
      <c r="G139" s="57">
        <v>64.3</v>
      </c>
      <c r="H139" s="57">
        <v>64.5</v>
      </c>
      <c r="I139" s="57">
        <v>64.099999999999994</v>
      </c>
      <c r="J139" s="57">
        <v>64.3</v>
      </c>
      <c r="K139" s="57">
        <v>64.8</v>
      </c>
      <c r="L139" s="57">
        <v>65</v>
      </c>
      <c r="M139" s="57">
        <v>64.099999999999994</v>
      </c>
      <c r="N139" s="57">
        <v>64.5</v>
      </c>
      <c r="O139" s="63">
        <v>3.1104199066874002E-3</v>
      </c>
      <c r="P139" s="57">
        <v>237</v>
      </c>
      <c r="Q139" s="57">
        <v>202</v>
      </c>
      <c r="R139" s="57">
        <v>372.8</v>
      </c>
      <c r="S139" s="57">
        <v>63.8</v>
      </c>
      <c r="T139" s="57">
        <v>66.09</v>
      </c>
      <c r="U139" s="57">
        <v>67.004999999999995</v>
      </c>
      <c r="V139" s="57">
        <v>63.9</v>
      </c>
      <c r="W139" s="57">
        <v>65.834999999999994</v>
      </c>
      <c r="X139" s="57">
        <v>67.0017</v>
      </c>
      <c r="Y139" s="57">
        <v>63.92</v>
      </c>
      <c r="Z139" s="57">
        <v>65.795000000000002</v>
      </c>
      <c r="AA139" s="57">
        <v>66.986699999999999</v>
      </c>
      <c r="AB139" s="57">
        <v>81</v>
      </c>
      <c r="AC139" s="57">
        <v>57.6</v>
      </c>
      <c r="AD139" s="57">
        <v>70.2</v>
      </c>
      <c r="AE139" s="57">
        <v>62.2</v>
      </c>
      <c r="AF139" s="64">
        <v>32.252200000000002</v>
      </c>
      <c r="AG139" s="64">
        <v>26.034099999999999</v>
      </c>
      <c r="AH139" s="64">
        <v>37.473700000000001</v>
      </c>
      <c r="AI139" s="64">
        <v>29.847300000000001</v>
      </c>
      <c r="AJ139" s="61">
        <v>0.4548611111111111</v>
      </c>
      <c r="AK139" s="216">
        <v>250</v>
      </c>
      <c r="AL139" s="62">
        <v>459.42187931210003</v>
      </c>
      <c r="AM139" s="24" t="s">
        <v>7209</v>
      </c>
      <c r="AN139" s="216" t="s">
        <v>6009</v>
      </c>
      <c r="AO139" s="216" t="s">
        <v>5971</v>
      </c>
      <c r="AP139" s="216" t="s">
        <v>6884</v>
      </c>
      <c r="AQ139" s="216" t="s">
        <v>6885</v>
      </c>
      <c r="AR139" s="216" t="s">
        <v>6886</v>
      </c>
      <c r="AS139" s="24" t="s">
        <v>5474</v>
      </c>
      <c r="AT139" s="24" t="s">
        <v>6425</v>
      </c>
      <c r="AU139" s="24" t="s">
        <v>6121</v>
      </c>
      <c r="AV139" s="24" t="s">
        <v>5984</v>
      </c>
      <c r="AW139" s="24" t="s">
        <v>5990</v>
      </c>
      <c r="AX139" s="24" t="s">
        <v>5986</v>
      </c>
      <c r="AY139" s="24" t="s">
        <v>7009</v>
      </c>
      <c r="AZ139" s="216" t="s">
        <v>7210</v>
      </c>
      <c r="BA139" s="216" t="s">
        <v>6930</v>
      </c>
      <c r="BB139" s="57" t="s">
        <v>5474</v>
      </c>
      <c r="BC139" s="202"/>
      <c r="BD139" s="24"/>
      <c r="BE139" s="151"/>
      <c r="BG139" s="151"/>
      <c r="BI139" s="151"/>
      <c r="BL139" s="152"/>
    </row>
    <row r="140" spans="1:64" s="169" customFormat="1">
      <c r="A140" s="24">
        <v>1563</v>
      </c>
      <c r="B140" s="24" t="s">
        <v>1921</v>
      </c>
      <c r="C140" s="57">
        <v>53.8</v>
      </c>
      <c r="D140" s="57">
        <v>54.8</v>
      </c>
      <c r="E140" s="57">
        <v>53.6</v>
      </c>
      <c r="F140" s="57">
        <v>54.4</v>
      </c>
      <c r="G140" s="57">
        <v>54.8</v>
      </c>
      <c r="H140" s="57">
        <v>55</v>
      </c>
      <c r="I140" s="57">
        <v>54</v>
      </c>
      <c r="J140" s="57">
        <v>54.2</v>
      </c>
      <c r="K140" s="57">
        <v>54.6</v>
      </c>
      <c r="L140" s="57">
        <v>55.7</v>
      </c>
      <c r="M140" s="57">
        <v>54.2</v>
      </c>
      <c r="N140" s="57">
        <v>55.4</v>
      </c>
      <c r="O140" s="63">
        <v>1.8569589998161402E-2</v>
      </c>
      <c r="P140" s="57">
        <v>140</v>
      </c>
      <c r="Q140" s="57">
        <v>249</v>
      </c>
      <c r="R140" s="57">
        <v>514.70000000000005</v>
      </c>
      <c r="S140" s="57">
        <v>54.94</v>
      </c>
      <c r="T140" s="57">
        <v>60.19</v>
      </c>
      <c r="U140" s="57">
        <v>62.19</v>
      </c>
      <c r="V140" s="57">
        <v>54.68</v>
      </c>
      <c r="W140" s="57">
        <v>59.56</v>
      </c>
      <c r="X140" s="57">
        <v>62.076700000000002</v>
      </c>
      <c r="Y140" s="57">
        <v>54.44</v>
      </c>
      <c r="Z140" s="57">
        <v>59.005000000000003</v>
      </c>
      <c r="AA140" s="57">
        <v>61.9617</v>
      </c>
      <c r="AB140" s="57"/>
      <c r="AC140" s="57"/>
      <c r="AD140" s="57">
        <v>66.2</v>
      </c>
      <c r="AE140" s="57">
        <v>53.3</v>
      </c>
      <c r="AF140" s="64">
        <v>12.133599999999999</v>
      </c>
      <c r="AG140" s="64">
        <v>11.065200000000001</v>
      </c>
      <c r="AH140" s="64">
        <v>19.953499999999998</v>
      </c>
      <c r="AI140" s="64">
        <v>14.027900000000001</v>
      </c>
      <c r="AJ140" s="61">
        <v>0.4548611111111111</v>
      </c>
      <c r="AK140" s="216">
        <v>150</v>
      </c>
      <c r="AL140" s="62">
        <v>294.40304714099852</v>
      </c>
      <c r="AM140" s="24" t="s">
        <v>6405</v>
      </c>
      <c r="AN140" s="216" t="s">
        <v>6009</v>
      </c>
      <c r="AO140" s="216" t="s">
        <v>6047</v>
      </c>
      <c r="AP140" s="216" t="s">
        <v>6884</v>
      </c>
      <c r="AQ140" s="216" t="s">
        <v>6885</v>
      </c>
      <c r="AR140" s="216" t="s">
        <v>6886</v>
      </c>
      <c r="AS140" s="24" t="s">
        <v>6989</v>
      </c>
      <c r="AT140" s="24" t="s">
        <v>6016</v>
      </c>
      <c r="AU140" s="24" t="s">
        <v>5984</v>
      </c>
      <c r="AV140" s="24" t="s">
        <v>6016</v>
      </c>
      <c r="AW140" s="24" t="s">
        <v>5990</v>
      </c>
      <c r="AX140" s="24" t="s">
        <v>5991</v>
      </c>
      <c r="AY140" s="24" t="s">
        <v>7163</v>
      </c>
      <c r="AZ140" s="216" t="s">
        <v>7211</v>
      </c>
      <c r="BA140" s="216" t="s">
        <v>7208</v>
      </c>
      <c r="BB140" s="57" t="s">
        <v>6898</v>
      </c>
      <c r="BC140" s="202"/>
      <c r="BD140" s="24"/>
      <c r="BE140" s="151"/>
      <c r="BG140" s="151"/>
      <c r="BI140" s="151"/>
      <c r="BL140" s="152"/>
    </row>
    <row r="141" spans="1:64" s="169" customFormat="1">
      <c r="A141" s="24">
        <v>1565</v>
      </c>
      <c r="B141" s="24" t="s">
        <v>159</v>
      </c>
      <c r="C141" s="57">
        <v>342</v>
      </c>
      <c r="D141" s="57">
        <v>342</v>
      </c>
      <c r="E141" s="57">
        <v>335</v>
      </c>
      <c r="F141" s="57">
        <v>340</v>
      </c>
      <c r="G141" s="57">
        <v>340</v>
      </c>
      <c r="H141" s="57">
        <v>343</v>
      </c>
      <c r="I141" s="57">
        <v>337</v>
      </c>
      <c r="J141" s="57">
        <v>337</v>
      </c>
      <c r="K141" s="57">
        <v>337</v>
      </c>
      <c r="L141" s="57">
        <v>348.5</v>
      </c>
      <c r="M141" s="57">
        <v>337</v>
      </c>
      <c r="N141" s="57">
        <v>346.5</v>
      </c>
      <c r="O141" s="63">
        <v>2.8189910979228398E-2</v>
      </c>
      <c r="P141" s="57">
        <v>217</v>
      </c>
      <c r="Q141" s="57">
        <v>156</v>
      </c>
      <c r="R141" s="57">
        <v>724.45</v>
      </c>
      <c r="S141" s="57">
        <v>342.3</v>
      </c>
      <c r="T141" s="57">
        <v>361.8</v>
      </c>
      <c r="U141" s="57">
        <v>345.1583</v>
      </c>
      <c r="V141" s="57">
        <v>340.8</v>
      </c>
      <c r="W141" s="57">
        <v>359.375</v>
      </c>
      <c r="X141" s="57">
        <v>345.88330000000002</v>
      </c>
      <c r="Y141" s="57">
        <v>338.5</v>
      </c>
      <c r="Z141" s="57">
        <v>357.65</v>
      </c>
      <c r="AA141" s="57">
        <v>346.6</v>
      </c>
      <c r="AB141" s="57">
        <v>415</v>
      </c>
      <c r="AC141" s="57">
        <v>251</v>
      </c>
      <c r="AD141" s="57">
        <v>408.5</v>
      </c>
      <c r="AE141" s="57">
        <v>325</v>
      </c>
      <c r="AF141" s="64">
        <v>36.746099999999998</v>
      </c>
      <c r="AG141" s="64">
        <v>34.5578</v>
      </c>
      <c r="AH141" s="64">
        <v>45.890500000000003</v>
      </c>
      <c r="AI141" s="64">
        <v>38.335299999999997</v>
      </c>
      <c r="AJ141" s="61">
        <v>0.4548611111111111</v>
      </c>
      <c r="AK141" s="216">
        <v>250</v>
      </c>
      <c r="AL141" s="62">
        <v>420.6521004671971</v>
      </c>
      <c r="AM141" s="24" t="s">
        <v>7212</v>
      </c>
      <c r="AN141" s="216" t="s">
        <v>6009</v>
      </c>
      <c r="AO141" s="216" t="s">
        <v>5971</v>
      </c>
      <c r="AP141" s="216" t="s">
        <v>6884</v>
      </c>
      <c r="AQ141" s="216" t="s">
        <v>6885</v>
      </c>
      <c r="AR141" s="216" t="s">
        <v>6886</v>
      </c>
      <c r="AS141" s="24" t="s">
        <v>5474</v>
      </c>
      <c r="AT141" s="24" t="s">
        <v>6345</v>
      </c>
      <c r="AU141" s="24" t="s">
        <v>6130</v>
      </c>
      <c r="AV141" s="24" t="s">
        <v>6031</v>
      </c>
      <c r="AW141" s="24" t="s">
        <v>5990</v>
      </c>
      <c r="AX141" s="24" t="s">
        <v>5979</v>
      </c>
      <c r="AY141" s="24" t="s">
        <v>7097</v>
      </c>
      <c r="AZ141" s="216" t="s">
        <v>7207</v>
      </c>
      <c r="BA141" s="216" t="s">
        <v>7213</v>
      </c>
      <c r="BB141" s="57" t="s">
        <v>6898</v>
      </c>
      <c r="BC141" s="202"/>
      <c r="BD141" s="24"/>
      <c r="BE141" s="151"/>
      <c r="BG141" s="151"/>
      <c r="BI141" s="151"/>
      <c r="BL141" s="152"/>
    </row>
    <row r="142" spans="1:64" s="169" customFormat="1">
      <c r="A142" s="24">
        <v>1568</v>
      </c>
      <c r="B142" s="24" t="s">
        <v>161</v>
      </c>
      <c r="C142" s="57">
        <v>22.8</v>
      </c>
      <c r="D142" s="57">
        <v>23.4</v>
      </c>
      <c r="E142" s="57">
        <v>22.5</v>
      </c>
      <c r="F142" s="57">
        <v>23.1</v>
      </c>
      <c r="G142" s="57">
        <v>23.1</v>
      </c>
      <c r="H142" s="57">
        <v>23.3</v>
      </c>
      <c r="I142" s="57">
        <v>22.9</v>
      </c>
      <c r="J142" s="57">
        <v>22.9</v>
      </c>
      <c r="K142" s="57">
        <v>23.05</v>
      </c>
      <c r="L142" s="57">
        <v>23.6</v>
      </c>
      <c r="M142" s="57">
        <v>23.05</v>
      </c>
      <c r="N142" s="57">
        <v>23.35</v>
      </c>
      <c r="O142" s="63">
        <v>1.9650655021833999E-2</v>
      </c>
      <c r="P142" s="57">
        <v>92</v>
      </c>
      <c r="Q142" s="57">
        <v>193</v>
      </c>
      <c r="R142" s="57">
        <v>236.55</v>
      </c>
      <c r="S142" s="57">
        <v>22.9</v>
      </c>
      <c r="T142" s="57">
        <v>25.305</v>
      </c>
      <c r="U142" s="57">
        <v>26.319199999999999</v>
      </c>
      <c r="V142" s="57">
        <v>22.84</v>
      </c>
      <c r="W142" s="57">
        <v>25.055</v>
      </c>
      <c r="X142" s="57">
        <v>26.278300000000002</v>
      </c>
      <c r="Y142" s="57">
        <v>22.81</v>
      </c>
      <c r="Z142" s="57">
        <v>24.857500000000002</v>
      </c>
      <c r="AA142" s="57">
        <v>26.232500000000002</v>
      </c>
      <c r="AB142" s="57">
        <v>39.299999999999997</v>
      </c>
      <c r="AC142" s="57">
        <v>15.2</v>
      </c>
      <c r="AD142" s="57">
        <v>28</v>
      </c>
      <c r="AE142" s="57">
        <v>22.1</v>
      </c>
      <c r="AF142" s="64">
        <v>20.6431</v>
      </c>
      <c r="AG142" s="64">
        <v>15.3924</v>
      </c>
      <c r="AH142" s="64">
        <v>28.643000000000001</v>
      </c>
      <c r="AI142" s="64">
        <v>19.8093</v>
      </c>
      <c r="AJ142" s="61">
        <v>0.4548611111111111</v>
      </c>
      <c r="AK142" s="216">
        <v>100</v>
      </c>
      <c r="AL142" s="62">
        <v>199.47587239804579</v>
      </c>
      <c r="AM142" s="24" t="s">
        <v>6120</v>
      </c>
      <c r="AN142" s="216" t="s">
        <v>6009</v>
      </c>
      <c r="AO142" s="216" t="s">
        <v>6007</v>
      </c>
      <c r="AP142" s="216" t="s">
        <v>6884</v>
      </c>
      <c r="AQ142" s="216" t="s">
        <v>6885</v>
      </c>
      <c r="AR142" s="216" t="s">
        <v>6886</v>
      </c>
      <c r="AS142" s="24" t="s">
        <v>5474</v>
      </c>
      <c r="AT142" s="24" t="s">
        <v>6022</v>
      </c>
      <c r="AU142" s="24" t="s">
        <v>6130</v>
      </c>
      <c r="AV142" s="24" t="s">
        <v>6055</v>
      </c>
      <c r="AW142" s="24" t="s">
        <v>5970</v>
      </c>
      <c r="AX142" s="24" t="s">
        <v>5979</v>
      </c>
      <c r="AY142" s="24" t="s">
        <v>7189</v>
      </c>
      <c r="AZ142" s="216" t="s">
        <v>7214</v>
      </c>
      <c r="BA142" s="216" t="s">
        <v>6897</v>
      </c>
      <c r="BB142" s="57" t="s">
        <v>5474</v>
      </c>
      <c r="BC142" s="202"/>
      <c r="BD142" s="24"/>
      <c r="BE142" s="151"/>
      <c r="BG142" s="151"/>
      <c r="BI142" s="151"/>
      <c r="BL142" s="152"/>
    </row>
    <row r="143" spans="1:64" s="169" customFormat="1">
      <c r="A143" s="24">
        <v>1569</v>
      </c>
      <c r="B143" s="24" t="s">
        <v>162</v>
      </c>
      <c r="C143" s="57">
        <v>24.85</v>
      </c>
      <c r="D143" s="57">
        <v>25.25</v>
      </c>
      <c r="E143" s="57">
        <v>24.85</v>
      </c>
      <c r="F143" s="57">
        <v>25.05</v>
      </c>
      <c r="G143" s="57">
        <v>25.2</v>
      </c>
      <c r="H143" s="57">
        <v>25.45</v>
      </c>
      <c r="I143" s="57">
        <v>24.9</v>
      </c>
      <c r="J143" s="57">
        <v>24.95</v>
      </c>
      <c r="K143" s="57">
        <v>25.25</v>
      </c>
      <c r="L143" s="57">
        <v>25.65</v>
      </c>
      <c r="M143" s="57">
        <v>25.25</v>
      </c>
      <c r="N143" s="57">
        <v>25.65</v>
      </c>
      <c r="O143" s="63">
        <v>2.8056112224448801E-2</v>
      </c>
      <c r="P143" s="57">
        <v>152</v>
      </c>
      <c r="Q143" s="57">
        <v>205</v>
      </c>
      <c r="R143" s="57">
        <v>530.75</v>
      </c>
      <c r="S143" s="57">
        <v>24.93</v>
      </c>
      <c r="T143" s="57">
        <v>26.942499999999999</v>
      </c>
      <c r="U143" s="57">
        <v>26.594200000000001</v>
      </c>
      <c r="V143" s="57">
        <v>24.95</v>
      </c>
      <c r="W143" s="57">
        <v>26.712499999999999</v>
      </c>
      <c r="X143" s="57">
        <v>26.5733</v>
      </c>
      <c r="Y143" s="57">
        <v>24.98</v>
      </c>
      <c r="Z143" s="57">
        <v>26.5975</v>
      </c>
      <c r="AA143" s="57">
        <v>26.557500000000001</v>
      </c>
      <c r="AB143" s="57">
        <v>35.200000000000003</v>
      </c>
      <c r="AC143" s="57">
        <v>22.1</v>
      </c>
      <c r="AD143" s="57">
        <v>29.2</v>
      </c>
      <c r="AE143" s="57">
        <v>24.15</v>
      </c>
      <c r="AF143" s="64">
        <v>24.810600000000001</v>
      </c>
      <c r="AG143" s="64">
        <v>18.276800000000001</v>
      </c>
      <c r="AH143" s="64">
        <v>38.762599999999999</v>
      </c>
      <c r="AI143" s="64">
        <v>25.105399999999999</v>
      </c>
      <c r="AJ143" s="61">
        <v>0.4548611111111111</v>
      </c>
      <c r="AK143" s="216">
        <v>200</v>
      </c>
      <c r="AL143" s="62">
        <v>302.31725265267374</v>
      </c>
      <c r="AM143" s="24" t="s">
        <v>7117</v>
      </c>
      <c r="AN143" s="216" t="s">
        <v>6009</v>
      </c>
      <c r="AO143" s="216" t="s">
        <v>5971</v>
      </c>
      <c r="AP143" s="216" t="s">
        <v>6884</v>
      </c>
      <c r="AQ143" s="216" t="s">
        <v>6885</v>
      </c>
      <c r="AR143" s="216" t="s">
        <v>6886</v>
      </c>
      <c r="AS143" s="24" t="s">
        <v>5474</v>
      </c>
      <c r="AT143" s="24" t="s">
        <v>6055</v>
      </c>
      <c r="AU143" s="24" t="s">
        <v>5984</v>
      </c>
      <c r="AV143" s="24" t="s">
        <v>6493</v>
      </c>
      <c r="AW143" s="24" t="s">
        <v>5979</v>
      </c>
      <c r="AX143" s="24" t="s">
        <v>5979</v>
      </c>
      <c r="AY143" s="24" t="s">
        <v>6986</v>
      </c>
      <c r="AZ143" s="216" t="s">
        <v>7040</v>
      </c>
      <c r="BA143" s="216" t="s">
        <v>6914</v>
      </c>
      <c r="BB143" s="57" t="s">
        <v>5474</v>
      </c>
      <c r="BC143" s="202"/>
      <c r="BD143" s="24"/>
      <c r="BE143" s="151"/>
      <c r="BG143" s="151"/>
      <c r="BI143" s="151"/>
      <c r="BL143" s="152"/>
    </row>
    <row r="144" spans="1:64" s="169" customFormat="1">
      <c r="A144" s="24">
        <v>1570</v>
      </c>
      <c r="B144" s="24" t="s">
        <v>163</v>
      </c>
      <c r="C144" s="57">
        <v>16.149999999999999</v>
      </c>
      <c r="D144" s="57">
        <v>16.55</v>
      </c>
      <c r="E144" s="57">
        <v>16.149999999999999</v>
      </c>
      <c r="F144" s="57">
        <v>16.399999999999999</v>
      </c>
      <c r="G144" s="57">
        <v>16.399999999999999</v>
      </c>
      <c r="H144" s="57">
        <v>16.5</v>
      </c>
      <c r="I144" s="57">
        <v>16.2</v>
      </c>
      <c r="J144" s="57">
        <v>16.399999999999999</v>
      </c>
      <c r="K144" s="57">
        <v>16.399999999999999</v>
      </c>
      <c r="L144" s="57">
        <v>16.899999999999999</v>
      </c>
      <c r="M144" s="57">
        <v>16.399999999999999</v>
      </c>
      <c r="N144" s="57">
        <v>16.7</v>
      </c>
      <c r="O144" s="63">
        <v>1.8292682926829201E-2</v>
      </c>
      <c r="P144" s="57">
        <v>116</v>
      </c>
      <c r="Q144" s="57">
        <v>200</v>
      </c>
      <c r="R144" s="57">
        <v>1424.6</v>
      </c>
      <c r="S144" s="57">
        <v>16.55</v>
      </c>
      <c r="T144" s="57">
        <v>17.0425</v>
      </c>
      <c r="U144" s="57">
        <v>16.532499999999999</v>
      </c>
      <c r="V144" s="57">
        <v>16.46</v>
      </c>
      <c r="W144" s="57">
        <v>17.052499999999998</v>
      </c>
      <c r="X144" s="57">
        <v>16.529199999999999</v>
      </c>
      <c r="Y144" s="57">
        <v>16.37</v>
      </c>
      <c r="Z144" s="57">
        <v>17.0825</v>
      </c>
      <c r="AA144" s="57">
        <v>16.532499999999999</v>
      </c>
      <c r="AB144" s="57">
        <v>23.2</v>
      </c>
      <c r="AC144" s="57">
        <v>12.75</v>
      </c>
      <c r="AD144" s="57">
        <v>19.600000000000001</v>
      </c>
      <c r="AE144" s="57">
        <v>15.9</v>
      </c>
      <c r="AF144" s="64">
        <v>13.8413</v>
      </c>
      <c r="AG144" s="64">
        <v>20.039100000000001</v>
      </c>
      <c r="AH144" s="64">
        <v>20.111899999999999</v>
      </c>
      <c r="AI144" s="64">
        <v>20.063300000000002</v>
      </c>
      <c r="AJ144" s="61">
        <v>0.4548611111111111</v>
      </c>
      <c r="AK144" s="216">
        <v>150</v>
      </c>
      <c r="AL144" s="62">
        <v>243.93395334539878</v>
      </c>
      <c r="AM144" s="24" t="s">
        <v>7215</v>
      </c>
      <c r="AN144" s="216" t="s">
        <v>6337</v>
      </c>
      <c r="AO144" s="216" t="s">
        <v>6047</v>
      </c>
      <c r="AP144" s="216" t="s">
        <v>6908</v>
      </c>
      <c r="AQ144" s="216" t="s">
        <v>6885</v>
      </c>
      <c r="AR144" s="216" t="s">
        <v>6886</v>
      </c>
      <c r="AS144" s="24" t="s">
        <v>5474</v>
      </c>
      <c r="AT144" s="24" t="s">
        <v>6055</v>
      </c>
      <c r="AU144" s="24" t="s">
        <v>6511</v>
      </c>
      <c r="AV144" s="24" t="s">
        <v>6055</v>
      </c>
      <c r="AW144" s="24" t="s">
        <v>5986</v>
      </c>
      <c r="AX144" s="24" t="s">
        <v>5979</v>
      </c>
      <c r="AY144" s="24" t="s">
        <v>7216</v>
      </c>
      <c r="AZ144" s="216" t="s">
        <v>6991</v>
      </c>
      <c r="BA144" s="216" t="s">
        <v>6964</v>
      </c>
      <c r="BB144" s="57" t="s">
        <v>7217</v>
      </c>
      <c r="BC144" s="202"/>
      <c r="BD144" s="24"/>
      <c r="BE144" s="151"/>
      <c r="BG144" s="151"/>
      <c r="BI144" s="151"/>
      <c r="BL144" s="152"/>
    </row>
    <row r="145" spans="1:64" s="169" customFormat="1">
      <c r="A145" s="24">
        <v>1580</v>
      </c>
      <c r="B145" s="24" t="s">
        <v>164</v>
      </c>
      <c r="C145" s="57">
        <v>107.5</v>
      </c>
      <c r="D145" s="57">
        <v>108</v>
      </c>
      <c r="E145" s="57">
        <v>107</v>
      </c>
      <c r="F145" s="57">
        <v>108</v>
      </c>
      <c r="G145" s="57">
        <v>108</v>
      </c>
      <c r="H145" s="57">
        <v>108.5</v>
      </c>
      <c r="I145" s="57">
        <v>107.5</v>
      </c>
      <c r="J145" s="57">
        <v>108</v>
      </c>
      <c r="K145" s="57">
        <v>108</v>
      </c>
      <c r="L145" s="57">
        <v>109</v>
      </c>
      <c r="M145" s="57">
        <v>108</v>
      </c>
      <c r="N145" s="57">
        <v>109</v>
      </c>
      <c r="O145" s="63">
        <v>9.2592592592592501E-3</v>
      </c>
      <c r="P145" s="57">
        <v>78</v>
      </c>
      <c r="Q145" s="57">
        <v>67</v>
      </c>
      <c r="R145" s="57">
        <v>102.15</v>
      </c>
      <c r="S145" s="57">
        <v>106.9</v>
      </c>
      <c r="T145" s="57">
        <v>109.05</v>
      </c>
      <c r="U145" s="57">
        <v>107.70829999999999</v>
      </c>
      <c r="V145" s="57">
        <v>107.1</v>
      </c>
      <c r="W145" s="57">
        <v>108.9</v>
      </c>
      <c r="X145" s="57">
        <v>107.7667</v>
      </c>
      <c r="Y145" s="57">
        <v>107.4</v>
      </c>
      <c r="Z145" s="57">
        <v>108.9</v>
      </c>
      <c r="AA145" s="57">
        <v>107.8417</v>
      </c>
      <c r="AB145" s="57">
        <v>115</v>
      </c>
      <c r="AC145" s="57">
        <v>75</v>
      </c>
      <c r="AD145" s="57">
        <v>111.5</v>
      </c>
      <c r="AE145" s="57">
        <v>105.5</v>
      </c>
      <c r="AF145" s="64">
        <v>36.981299999999997</v>
      </c>
      <c r="AG145" s="64">
        <v>28.680299999999999</v>
      </c>
      <c r="AH145" s="64">
        <v>53.820900000000002</v>
      </c>
      <c r="AI145" s="64">
        <v>37.060499999999998</v>
      </c>
      <c r="AJ145" s="61">
        <v>0.4548611111111111</v>
      </c>
      <c r="AK145" s="216">
        <v>100</v>
      </c>
      <c r="AL145" s="62">
        <v>169.1208483374736</v>
      </c>
      <c r="AM145" s="24" t="s">
        <v>6984</v>
      </c>
      <c r="AN145" s="216" t="s">
        <v>6009</v>
      </c>
      <c r="AO145" s="216" t="s">
        <v>5961</v>
      </c>
      <c r="AP145" s="216" t="s">
        <v>6908</v>
      </c>
      <c r="AQ145" s="216" t="s">
        <v>6900</v>
      </c>
      <c r="AR145" s="216" t="s">
        <v>6886</v>
      </c>
      <c r="AS145" s="24" t="s">
        <v>6887</v>
      </c>
      <c r="AT145" s="24" t="s">
        <v>6126</v>
      </c>
      <c r="AU145" s="24" t="s">
        <v>6121</v>
      </c>
      <c r="AV145" s="24" t="s">
        <v>6493</v>
      </c>
      <c r="AW145" s="24" t="s">
        <v>5979</v>
      </c>
      <c r="AX145" s="24" t="s">
        <v>5979</v>
      </c>
      <c r="AY145" s="24" t="s">
        <v>6891</v>
      </c>
      <c r="AZ145" s="216" t="s">
        <v>6953</v>
      </c>
      <c r="BA145" s="216" t="s">
        <v>6987</v>
      </c>
      <c r="BB145" s="57" t="s">
        <v>6903</v>
      </c>
      <c r="BC145" s="202"/>
      <c r="BD145" s="24"/>
      <c r="BE145" s="151"/>
      <c r="BG145" s="151"/>
      <c r="BI145" s="151"/>
      <c r="BL145" s="152"/>
    </row>
    <row r="146" spans="1:64" s="169" customFormat="1">
      <c r="A146" s="24">
        <v>1582</v>
      </c>
      <c r="B146" s="24" t="s">
        <v>165</v>
      </c>
      <c r="C146" s="57">
        <v>63.5</v>
      </c>
      <c r="D146" s="57">
        <v>64.900000000000006</v>
      </c>
      <c r="E146" s="57">
        <v>63</v>
      </c>
      <c r="F146" s="57">
        <v>64.8</v>
      </c>
      <c r="G146" s="57">
        <v>66</v>
      </c>
      <c r="H146" s="57">
        <v>66.5</v>
      </c>
      <c r="I146" s="57">
        <v>65.400000000000006</v>
      </c>
      <c r="J146" s="57">
        <v>66.400000000000006</v>
      </c>
      <c r="K146" s="57">
        <v>67.5</v>
      </c>
      <c r="L146" s="57">
        <v>71.2</v>
      </c>
      <c r="M146" s="57">
        <v>67</v>
      </c>
      <c r="N146" s="57">
        <v>71.099999999999994</v>
      </c>
      <c r="O146" s="63">
        <v>7.0783132530120405E-2</v>
      </c>
      <c r="P146" s="57">
        <v>790</v>
      </c>
      <c r="Q146" s="57">
        <v>734</v>
      </c>
      <c r="R146" s="57">
        <v>859</v>
      </c>
      <c r="S146" s="57">
        <v>66.36</v>
      </c>
      <c r="T146" s="57">
        <v>76.58</v>
      </c>
      <c r="U146" s="57">
        <v>81.136700000000005</v>
      </c>
      <c r="V146" s="57">
        <v>65.739999999999995</v>
      </c>
      <c r="W146" s="57">
        <v>75.739999999999995</v>
      </c>
      <c r="X146" s="57">
        <v>80.844999999999999</v>
      </c>
      <c r="Y146" s="57">
        <v>66.34</v>
      </c>
      <c r="Z146" s="57">
        <v>75.19</v>
      </c>
      <c r="AA146" s="57">
        <v>80.6233</v>
      </c>
      <c r="AB146" s="57">
        <v>102.5</v>
      </c>
      <c r="AC146" s="57">
        <v>63</v>
      </c>
      <c r="AD146" s="57">
        <v>84.7</v>
      </c>
      <c r="AE146" s="57">
        <v>63</v>
      </c>
      <c r="AF146" s="64">
        <v>13.1227</v>
      </c>
      <c r="AG146" s="64">
        <v>10.515499999999999</v>
      </c>
      <c r="AH146" s="64">
        <v>27.897400000000001</v>
      </c>
      <c r="AI146" s="64">
        <v>16.3095</v>
      </c>
      <c r="AJ146" s="61">
        <v>0.4548611111111111</v>
      </c>
      <c r="AK146" s="216">
        <v>800</v>
      </c>
      <c r="AL146" s="62">
        <v>1525.3827069480315</v>
      </c>
      <c r="AM146" s="24" t="s">
        <v>7218</v>
      </c>
      <c r="AN146" s="216" t="s">
        <v>6009</v>
      </c>
      <c r="AO146" s="216" t="s">
        <v>6007</v>
      </c>
      <c r="AP146" s="216" t="s">
        <v>6884</v>
      </c>
      <c r="AQ146" s="216" t="s">
        <v>6885</v>
      </c>
      <c r="AR146" s="216" t="s">
        <v>6886</v>
      </c>
      <c r="AS146" s="24" t="s">
        <v>7198</v>
      </c>
      <c r="AT146" s="24" t="s">
        <v>6016</v>
      </c>
      <c r="AU146" s="24" t="s">
        <v>6016</v>
      </c>
      <c r="AV146" s="24" t="s">
        <v>5982</v>
      </c>
      <c r="AW146" s="24" t="s">
        <v>5979</v>
      </c>
      <c r="AX146" s="24" t="s">
        <v>5965</v>
      </c>
      <c r="AY146" s="24" t="s">
        <v>7219</v>
      </c>
      <c r="AZ146" s="216" t="s">
        <v>7220</v>
      </c>
      <c r="BA146" s="216" t="s">
        <v>6943</v>
      </c>
      <c r="BB146" s="57" t="s">
        <v>5474</v>
      </c>
      <c r="BC146" s="202"/>
      <c r="BD146" s="24"/>
      <c r="BE146" s="151"/>
      <c r="BG146" s="151"/>
      <c r="BI146" s="151"/>
      <c r="BL146" s="152"/>
    </row>
    <row r="147" spans="1:64" s="169" customFormat="1">
      <c r="A147" s="24">
        <v>1584</v>
      </c>
      <c r="B147" s="24" t="s">
        <v>167</v>
      </c>
      <c r="C147" s="57">
        <v>14.05</v>
      </c>
      <c r="D147" s="57">
        <v>14.25</v>
      </c>
      <c r="E147" s="57">
        <v>14</v>
      </c>
      <c r="F147" s="57">
        <v>14.2</v>
      </c>
      <c r="G147" s="57">
        <v>14.4</v>
      </c>
      <c r="H147" s="57">
        <v>14.4</v>
      </c>
      <c r="I147" s="57">
        <v>14.15</v>
      </c>
      <c r="J147" s="57">
        <v>14.25</v>
      </c>
      <c r="K147" s="57">
        <v>14.1</v>
      </c>
      <c r="L147" s="57">
        <v>14.15</v>
      </c>
      <c r="M147" s="57">
        <v>13.9</v>
      </c>
      <c r="N147" s="57">
        <v>14.1</v>
      </c>
      <c r="O147" s="63">
        <v>-1.0526315789473601E-2</v>
      </c>
      <c r="P147" s="57">
        <v>68</v>
      </c>
      <c r="Q147" s="57">
        <v>115</v>
      </c>
      <c r="R147" s="57">
        <v>319.05</v>
      </c>
      <c r="S147" s="57">
        <v>14.17</v>
      </c>
      <c r="T147" s="57">
        <v>14.397500000000001</v>
      </c>
      <c r="U147" s="57">
        <v>13.6975</v>
      </c>
      <c r="V147" s="57">
        <v>14.22</v>
      </c>
      <c r="W147" s="57">
        <v>14.4025</v>
      </c>
      <c r="X147" s="57">
        <v>13.7342</v>
      </c>
      <c r="Y147" s="57">
        <v>14.12</v>
      </c>
      <c r="Z147" s="57">
        <v>14.3925</v>
      </c>
      <c r="AA147" s="57">
        <v>13.7658</v>
      </c>
      <c r="AB147" s="57">
        <v>17.5</v>
      </c>
      <c r="AC147" s="57">
        <v>8.9</v>
      </c>
      <c r="AD147" s="57">
        <v>15.2</v>
      </c>
      <c r="AE147" s="57">
        <v>13.5</v>
      </c>
      <c r="AF147" s="64">
        <v>40.1218</v>
      </c>
      <c r="AG147" s="64">
        <v>39.728000000000002</v>
      </c>
      <c r="AH147" s="64">
        <v>38.512599999999999</v>
      </c>
      <c r="AI147" s="64">
        <v>39.322899999999997</v>
      </c>
      <c r="AJ147" s="61">
        <v>0.4548611111111111</v>
      </c>
      <c r="AK147" s="216">
        <v>100</v>
      </c>
      <c r="AL147" s="62">
        <v>147.43868829420774</v>
      </c>
      <c r="AM147" s="24" t="s">
        <v>7221</v>
      </c>
      <c r="AN147" s="216" t="s">
        <v>5960</v>
      </c>
      <c r="AO147" s="216" t="s">
        <v>5971</v>
      </c>
      <c r="AP147" s="216" t="s">
        <v>6908</v>
      </c>
      <c r="AQ147" s="216" t="s">
        <v>6885</v>
      </c>
      <c r="AR147" s="216" t="s">
        <v>6916</v>
      </c>
      <c r="AS147" s="24" t="s">
        <v>5474</v>
      </c>
      <c r="AT147" s="24" t="s">
        <v>6016</v>
      </c>
      <c r="AU147" s="24" t="s">
        <v>6017</v>
      </c>
      <c r="AV147" s="24" t="s">
        <v>6511</v>
      </c>
      <c r="AW147" s="24" t="s">
        <v>5990</v>
      </c>
      <c r="AX147" s="24" t="s">
        <v>6033</v>
      </c>
      <c r="AY147" s="24" t="s">
        <v>7222</v>
      </c>
      <c r="AZ147" s="216" t="s">
        <v>7223</v>
      </c>
      <c r="BA147" s="216" t="s">
        <v>7224</v>
      </c>
      <c r="BB147" s="57" t="s">
        <v>5474</v>
      </c>
      <c r="BC147" s="202"/>
      <c r="BD147" s="24"/>
      <c r="BE147" s="151"/>
      <c r="BG147" s="151"/>
      <c r="BI147" s="151"/>
      <c r="BL147" s="152"/>
    </row>
    <row r="148" spans="1:64" s="169" customFormat="1">
      <c r="A148" s="24">
        <v>1585</v>
      </c>
      <c r="B148" s="24" t="s">
        <v>1939</v>
      </c>
      <c r="C148" s="57">
        <v>12.55</v>
      </c>
      <c r="D148" s="57">
        <v>13</v>
      </c>
      <c r="E148" s="57">
        <v>12.45</v>
      </c>
      <c r="F148" s="57">
        <v>12.85</v>
      </c>
      <c r="G148" s="57">
        <v>12.85</v>
      </c>
      <c r="H148" s="57">
        <v>12.85</v>
      </c>
      <c r="I148" s="57">
        <v>12.45</v>
      </c>
      <c r="J148" s="57">
        <v>12.5</v>
      </c>
      <c r="K148" s="57">
        <v>12.85</v>
      </c>
      <c r="L148" s="57">
        <v>12.85</v>
      </c>
      <c r="M148" s="57">
        <v>12.45</v>
      </c>
      <c r="N148" s="57">
        <v>12.8</v>
      </c>
      <c r="O148" s="63">
        <v>2.3181454836130998E-2</v>
      </c>
      <c r="P148" s="57">
        <v>51</v>
      </c>
      <c r="Q148" s="57">
        <v>51</v>
      </c>
      <c r="R148" s="57">
        <v>75.75</v>
      </c>
      <c r="S148" s="57">
        <v>12.45</v>
      </c>
      <c r="T148" s="57">
        <v>12.1075</v>
      </c>
      <c r="U148" s="57">
        <v>11.8642</v>
      </c>
      <c r="V148" s="57">
        <v>12.43</v>
      </c>
      <c r="W148" s="57">
        <v>12.147500000000001</v>
      </c>
      <c r="X148" s="57">
        <v>11.905799999999999</v>
      </c>
      <c r="Y148" s="57">
        <v>12.51</v>
      </c>
      <c r="Z148" s="57">
        <v>12.227499999999999</v>
      </c>
      <c r="AA148" s="57">
        <v>11.95</v>
      </c>
      <c r="AB148" s="57"/>
      <c r="AC148" s="57"/>
      <c r="AD148" s="57">
        <v>13</v>
      </c>
      <c r="AE148" s="57">
        <v>11.35</v>
      </c>
      <c r="AF148" s="64">
        <v>60.070599999999999</v>
      </c>
      <c r="AG148" s="64">
        <v>57.976199999999999</v>
      </c>
      <c r="AH148" s="64">
        <v>67.8249</v>
      </c>
      <c r="AI148" s="64">
        <v>61.259099999999997</v>
      </c>
      <c r="AJ148" s="61">
        <v>0.4548611111111111</v>
      </c>
      <c r="AK148" s="216">
        <v>100</v>
      </c>
      <c r="AL148" s="62">
        <v>110.57901622065582</v>
      </c>
      <c r="AM148" s="24" t="s">
        <v>7225</v>
      </c>
      <c r="AN148" s="216" t="s">
        <v>6009</v>
      </c>
      <c r="AO148" s="216" t="s">
        <v>5961</v>
      </c>
      <c r="AP148" s="216" t="s">
        <v>6908</v>
      </c>
      <c r="AQ148" s="216" t="s">
        <v>6900</v>
      </c>
      <c r="AR148" s="216" t="s">
        <v>6886</v>
      </c>
      <c r="AS148" s="24" t="s">
        <v>7139</v>
      </c>
      <c r="AT148" s="24" t="s">
        <v>6010</v>
      </c>
      <c r="AU148" s="24" t="s">
        <v>6209</v>
      </c>
      <c r="AV148" s="24" t="s">
        <v>6386</v>
      </c>
      <c r="AW148" s="24" t="s">
        <v>5979</v>
      </c>
      <c r="AX148" s="24" t="s">
        <v>6084</v>
      </c>
      <c r="AY148" s="24" t="s">
        <v>7226</v>
      </c>
      <c r="AZ148" s="216" t="s">
        <v>7227</v>
      </c>
      <c r="BA148" s="216" t="s">
        <v>7228</v>
      </c>
      <c r="BB148" s="57" t="s">
        <v>6944</v>
      </c>
      <c r="BC148" s="202"/>
      <c r="BD148" s="24"/>
      <c r="BE148" s="151"/>
      <c r="BG148" s="151"/>
      <c r="BI148" s="151"/>
      <c r="BL148" s="152"/>
    </row>
    <row r="149" spans="1:64" s="169" customFormat="1">
      <c r="A149" s="24">
        <v>1586</v>
      </c>
      <c r="B149" s="24" t="s">
        <v>168</v>
      </c>
      <c r="C149" s="57">
        <v>39.4</v>
      </c>
      <c r="D149" s="57">
        <v>39.700000000000003</v>
      </c>
      <c r="E149" s="57">
        <v>39</v>
      </c>
      <c r="F149" s="57">
        <v>39.4</v>
      </c>
      <c r="G149" s="57">
        <v>39.5</v>
      </c>
      <c r="H149" s="57">
        <v>39.5</v>
      </c>
      <c r="I149" s="57">
        <v>39</v>
      </c>
      <c r="J149" s="57">
        <v>39.4</v>
      </c>
      <c r="K149" s="57">
        <v>39.4</v>
      </c>
      <c r="L149" s="57">
        <v>39.450000000000003</v>
      </c>
      <c r="M149" s="57">
        <v>39.049999999999997</v>
      </c>
      <c r="N149" s="57">
        <v>39.200000000000003</v>
      </c>
      <c r="O149" s="63">
        <v>-5.0761421319796898E-3</v>
      </c>
      <c r="P149" s="57">
        <v>78</v>
      </c>
      <c r="Q149" s="57">
        <v>164</v>
      </c>
      <c r="R149" s="57">
        <v>182.85</v>
      </c>
      <c r="S149" s="57">
        <v>39.65</v>
      </c>
      <c r="T149" s="57">
        <v>41.407499999999999</v>
      </c>
      <c r="U149" s="57">
        <v>42.589199999999998</v>
      </c>
      <c r="V149" s="57">
        <v>39.549999999999997</v>
      </c>
      <c r="W149" s="57">
        <v>41.202500000000001</v>
      </c>
      <c r="X149" s="57">
        <v>42.520800000000001</v>
      </c>
      <c r="Y149" s="57">
        <v>39.369999999999997</v>
      </c>
      <c r="Z149" s="57">
        <v>41.027500000000003</v>
      </c>
      <c r="AA149" s="57">
        <v>42.450800000000001</v>
      </c>
      <c r="AB149" s="57">
        <v>54.5</v>
      </c>
      <c r="AC149" s="57">
        <v>38.799999999999997</v>
      </c>
      <c r="AD149" s="57">
        <v>43.45</v>
      </c>
      <c r="AE149" s="57">
        <v>39</v>
      </c>
      <c r="AF149" s="64">
        <v>12.6609</v>
      </c>
      <c r="AG149" s="64">
        <v>9.5827000000000009</v>
      </c>
      <c r="AH149" s="64">
        <v>11.859400000000001</v>
      </c>
      <c r="AI149" s="64">
        <v>10.3416</v>
      </c>
      <c r="AJ149" s="61">
        <v>0.4548611111111111</v>
      </c>
      <c r="AK149" s="216">
        <v>100</v>
      </c>
      <c r="AL149" s="62">
        <v>169.1208483374736</v>
      </c>
      <c r="AM149" s="24" t="s">
        <v>7229</v>
      </c>
      <c r="AN149" s="216" t="s">
        <v>5967</v>
      </c>
      <c r="AO149" s="216" t="s">
        <v>6047</v>
      </c>
      <c r="AP149" s="216" t="s">
        <v>6884</v>
      </c>
      <c r="AQ149" s="216" t="s">
        <v>6885</v>
      </c>
      <c r="AR149" s="216" t="s">
        <v>6916</v>
      </c>
      <c r="AS149" s="24" t="s">
        <v>6965</v>
      </c>
      <c r="AT149" s="24" t="s">
        <v>6121</v>
      </c>
      <c r="AU149" s="24" t="s">
        <v>6345</v>
      </c>
      <c r="AV149" s="24" t="s">
        <v>5984</v>
      </c>
      <c r="AW149" s="24" t="s">
        <v>5965</v>
      </c>
      <c r="AX149" s="24" t="s">
        <v>5986</v>
      </c>
      <c r="AY149" s="24" t="s">
        <v>7230</v>
      </c>
      <c r="AZ149" s="216" t="s">
        <v>7231</v>
      </c>
      <c r="BA149" s="216" t="s">
        <v>6948</v>
      </c>
      <c r="BB149" s="57" t="s">
        <v>5474</v>
      </c>
      <c r="BC149" s="202"/>
      <c r="BD149" s="24"/>
      <c r="BE149" s="151"/>
      <c r="BG149" s="151"/>
      <c r="BI149" s="151"/>
      <c r="BL149" s="152"/>
    </row>
    <row r="150" spans="1:64" s="169" customFormat="1">
      <c r="A150" s="24">
        <v>1587</v>
      </c>
      <c r="B150" s="24" t="s">
        <v>1943</v>
      </c>
      <c r="C150" s="57">
        <v>27</v>
      </c>
      <c r="D150" s="57">
        <v>27.5</v>
      </c>
      <c r="E150" s="57">
        <v>26.65</v>
      </c>
      <c r="F150" s="57">
        <v>27.4</v>
      </c>
      <c r="G150" s="57">
        <v>27.4</v>
      </c>
      <c r="H150" s="57">
        <v>27.55</v>
      </c>
      <c r="I150" s="57">
        <v>27.3</v>
      </c>
      <c r="J150" s="57">
        <v>27.55</v>
      </c>
      <c r="K150" s="57">
        <v>27.6</v>
      </c>
      <c r="L150" s="57">
        <v>28.05</v>
      </c>
      <c r="M150" s="57">
        <v>27.45</v>
      </c>
      <c r="N150" s="57">
        <v>27.95</v>
      </c>
      <c r="O150" s="63">
        <v>1.4519056261343E-2</v>
      </c>
      <c r="P150" s="57">
        <v>83</v>
      </c>
      <c r="Q150" s="57">
        <v>40</v>
      </c>
      <c r="R150" s="57">
        <v>150.94999999999999</v>
      </c>
      <c r="S150" s="57">
        <v>27.11</v>
      </c>
      <c r="T150" s="57">
        <v>28.26</v>
      </c>
      <c r="U150" s="57">
        <v>28.905000000000001</v>
      </c>
      <c r="V150" s="57">
        <v>27.21</v>
      </c>
      <c r="W150" s="57">
        <v>28.177499999999998</v>
      </c>
      <c r="X150" s="57">
        <v>28.897500000000001</v>
      </c>
      <c r="Y150" s="57">
        <v>27.3</v>
      </c>
      <c r="Z150" s="57">
        <v>28.14</v>
      </c>
      <c r="AA150" s="57">
        <v>28.8933</v>
      </c>
      <c r="AB150" s="57">
        <v>35.5</v>
      </c>
      <c r="AC150" s="57">
        <v>22.25</v>
      </c>
      <c r="AD150" s="57">
        <v>29.5</v>
      </c>
      <c r="AE150" s="57">
        <v>26.35</v>
      </c>
      <c r="AF150" s="64">
        <v>39.9771</v>
      </c>
      <c r="AG150" s="64">
        <v>27.069299999999998</v>
      </c>
      <c r="AH150" s="64">
        <v>58.024000000000001</v>
      </c>
      <c r="AI150" s="64">
        <v>37.387500000000003</v>
      </c>
      <c r="AJ150" s="61">
        <v>0.4548611111111111</v>
      </c>
      <c r="AK150" s="216">
        <v>100</v>
      </c>
      <c r="AL150" s="62">
        <v>179.96192835910651</v>
      </c>
      <c r="AM150" s="24" t="s">
        <v>7157</v>
      </c>
      <c r="AN150" s="216" t="s">
        <v>6009</v>
      </c>
      <c r="AO150" s="216" t="s">
        <v>5961</v>
      </c>
      <c r="AP150" s="216" t="s">
        <v>6884</v>
      </c>
      <c r="AQ150" s="216" t="s">
        <v>6885</v>
      </c>
      <c r="AR150" s="216" t="s">
        <v>6886</v>
      </c>
      <c r="AS150" s="24" t="s">
        <v>6887</v>
      </c>
      <c r="AT150" s="24" t="s">
        <v>6016</v>
      </c>
      <c r="AU150" s="24" t="s">
        <v>6126</v>
      </c>
      <c r="AV150" s="24" t="s">
        <v>6016</v>
      </c>
      <c r="AW150" s="24" t="s">
        <v>5990</v>
      </c>
      <c r="AX150" s="24" t="s">
        <v>5991</v>
      </c>
      <c r="AY150" s="24" t="s">
        <v>7044</v>
      </c>
      <c r="AZ150" s="216" t="s">
        <v>6940</v>
      </c>
      <c r="BA150" s="216" t="s">
        <v>7232</v>
      </c>
      <c r="BB150" s="57" t="s">
        <v>5474</v>
      </c>
      <c r="BC150" s="202"/>
      <c r="BD150" s="24"/>
      <c r="BE150" s="151"/>
      <c r="BG150" s="151"/>
      <c r="BI150" s="151"/>
      <c r="BL150" s="152"/>
    </row>
    <row r="151" spans="1:64" s="169" customFormat="1">
      <c r="A151" s="24">
        <v>1589</v>
      </c>
      <c r="B151" s="24" t="s">
        <v>169</v>
      </c>
      <c r="C151" s="57">
        <v>64.400000000000006</v>
      </c>
      <c r="D151" s="57">
        <v>65.3</v>
      </c>
      <c r="E151" s="57">
        <v>64.099999999999994</v>
      </c>
      <c r="F151" s="57">
        <v>64.7</v>
      </c>
      <c r="G151" s="57">
        <v>65</v>
      </c>
      <c r="H151" s="57">
        <v>65.599999999999994</v>
      </c>
      <c r="I151" s="57">
        <v>64.5</v>
      </c>
      <c r="J151" s="57">
        <v>64.599999999999994</v>
      </c>
      <c r="K151" s="57">
        <v>64.7</v>
      </c>
      <c r="L151" s="57">
        <v>65.3</v>
      </c>
      <c r="M151" s="57">
        <v>64.7</v>
      </c>
      <c r="N151" s="57">
        <v>65</v>
      </c>
      <c r="O151" s="63">
        <v>6.19195046439628E-3</v>
      </c>
      <c r="P151" s="57">
        <v>77</v>
      </c>
      <c r="Q151" s="57">
        <v>384</v>
      </c>
      <c r="R151" s="57">
        <v>362.75</v>
      </c>
      <c r="S151" s="57">
        <v>65.12</v>
      </c>
      <c r="T151" s="57">
        <v>69.614999999999995</v>
      </c>
      <c r="U151" s="57">
        <v>72.048299999999998</v>
      </c>
      <c r="V151" s="57">
        <v>64.84</v>
      </c>
      <c r="W151" s="57">
        <v>69.22</v>
      </c>
      <c r="X151" s="57">
        <v>71.911699999999996</v>
      </c>
      <c r="Y151" s="57">
        <v>64.64</v>
      </c>
      <c r="Z151" s="57">
        <v>68.915000000000006</v>
      </c>
      <c r="AA151" s="57">
        <v>71.760000000000005</v>
      </c>
      <c r="AB151" s="57">
        <v>105</v>
      </c>
      <c r="AC151" s="57">
        <v>63.7</v>
      </c>
      <c r="AD151" s="57">
        <v>73.900000000000006</v>
      </c>
      <c r="AE151" s="57">
        <v>63.7</v>
      </c>
      <c r="AF151" s="64">
        <v>10.106</v>
      </c>
      <c r="AG151" s="64">
        <v>10.1313</v>
      </c>
      <c r="AH151" s="64">
        <v>13.1099</v>
      </c>
      <c r="AI151" s="64">
        <v>11.1242</v>
      </c>
      <c r="AJ151" s="61">
        <v>0.4548611111111111</v>
      </c>
      <c r="AK151" s="216">
        <v>100</v>
      </c>
      <c r="AL151" s="62">
        <v>166.95263233314702</v>
      </c>
      <c r="AM151" s="24" t="s">
        <v>6120</v>
      </c>
      <c r="AN151" s="216" t="s">
        <v>6337</v>
      </c>
      <c r="AO151" s="216" t="s">
        <v>6047</v>
      </c>
      <c r="AP151" s="216" t="s">
        <v>6884</v>
      </c>
      <c r="AQ151" s="216" t="s">
        <v>6885</v>
      </c>
      <c r="AR151" s="216" t="s">
        <v>6886</v>
      </c>
      <c r="AS151" s="24" t="s">
        <v>6951</v>
      </c>
      <c r="AT151" s="24" t="s">
        <v>6016</v>
      </c>
      <c r="AU151" s="24" t="s">
        <v>5984</v>
      </c>
      <c r="AV151" s="24" t="s">
        <v>6055</v>
      </c>
      <c r="AW151" s="24" t="s">
        <v>5970</v>
      </c>
      <c r="AX151" s="24" t="s">
        <v>5979</v>
      </c>
      <c r="AY151" s="24" t="s">
        <v>7233</v>
      </c>
      <c r="AZ151" s="216" t="s">
        <v>7060</v>
      </c>
      <c r="BA151" s="216" t="s">
        <v>7205</v>
      </c>
      <c r="BB151" s="57" t="s">
        <v>6898</v>
      </c>
      <c r="BC151" s="202"/>
      <c r="BD151" s="24"/>
      <c r="BE151" s="151"/>
      <c r="BG151" s="151"/>
      <c r="BI151" s="151"/>
      <c r="BL151" s="152"/>
    </row>
    <row r="152" spans="1:64" s="169" customFormat="1">
      <c r="A152" s="24">
        <v>1590</v>
      </c>
      <c r="B152" s="24" t="s">
        <v>170</v>
      </c>
      <c r="C152" s="57">
        <v>850</v>
      </c>
      <c r="D152" s="57">
        <v>883</v>
      </c>
      <c r="E152" s="57">
        <v>848</v>
      </c>
      <c r="F152" s="57">
        <v>871</v>
      </c>
      <c r="G152" s="57">
        <v>861</v>
      </c>
      <c r="H152" s="57">
        <v>874</v>
      </c>
      <c r="I152" s="57">
        <v>839</v>
      </c>
      <c r="J152" s="57">
        <v>839</v>
      </c>
      <c r="K152" s="57">
        <v>840</v>
      </c>
      <c r="L152" s="57">
        <v>863</v>
      </c>
      <c r="M152" s="57">
        <v>840</v>
      </c>
      <c r="N152" s="57">
        <v>857</v>
      </c>
      <c r="O152" s="63">
        <v>2.1454112038140599E-2</v>
      </c>
      <c r="P152" s="57">
        <v>622</v>
      </c>
      <c r="Q152" s="57">
        <v>819</v>
      </c>
      <c r="R152" s="57">
        <v>906</v>
      </c>
      <c r="S152" s="57">
        <v>869.4</v>
      </c>
      <c r="T152" s="57">
        <v>907.65</v>
      </c>
      <c r="U152" s="57">
        <v>1004.7166999999999</v>
      </c>
      <c r="V152" s="57">
        <v>860.8</v>
      </c>
      <c r="W152" s="57">
        <v>902.65</v>
      </c>
      <c r="X152" s="57">
        <v>1002.0667</v>
      </c>
      <c r="Y152" s="57">
        <v>855.6</v>
      </c>
      <c r="Z152" s="57">
        <v>899.4</v>
      </c>
      <c r="AA152" s="57">
        <v>999.81669999999997</v>
      </c>
      <c r="AB152" s="57">
        <v>1240</v>
      </c>
      <c r="AC152" s="57">
        <v>612</v>
      </c>
      <c r="AD152" s="57">
        <v>965</v>
      </c>
      <c r="AE152" s="57">
        <v>839</v>
      </c>
      <c r="AF152" s="64">
        <v>11.756600000000001</v>
      </c>
      <c r="AG152" s="64">
        <v>18.8584</v>
      </c>
      <c r="AH152" s="64">
        <v>13.147500000000001</v>
      </c>
      <c r="AI152" s="64">
        <v>16.954699999999999</v>
      </c>
      <c r="AJ152" s="61">
        <v>0.4548611111111111</v>
      </c>
      <c r="AK152" s="216">
        <v>650</v>
      </c>
      <c r="AL152" s="62">
        <v>1143.0423271233115</v>
      </c>
      <c r="AM152" s="24" t="s">
        <v>6038</v>
      </c>
      <c r="AN152" s="216" t="s">
        <v>6039</v>
      </c>
      <c r="AO152" s="216" t="s">
        <v>6047</v>
      </c>
      <c r="AP152" s="216" t="s">
        <v>6884</v>
      </c>
      <c r="AQ152" s="216" t="s">
        <v>6885</v>
      </c>
      <c r="AR152" s="216" t="s">
        <v>6886</v>
      </c>
      <c r="AS152" s="24" t="s">
        <v>6965</v>
      </c>
      <c r="AT152" s="24" t="s">
        <v>6010</v>
      </c>
      <c r="AU152" s="24" t="s">
        <v>6336</v>
      </c>
      <c r="AV152" s="24" t="s">
        <v>6055</v>
      </c>
      <c r="AW152" s="24" t="s">
        <v>5991</v>
      </c>
      <c r="AX152" s="24" t="s">
        <v>5979</v>
      </c>
      <c r="AY152" s="24" t="s">
        <v>7234</v>
      </c>
      <c r="AZ152" s="216" t="s">
        <v>7235</v>
      </c>
      <c r="BA152" s="216" t="s">
        <v>7086</v>
      </c>
      <c r="BB152" s="57" t="s">
        <v>6898</v>
      </c>
      <c r="BC152" s="202"/>
      <c r="BD152" s="24"/>
      <c r="BE152" s="151"/>
      <c r="BG152" s="151"/>
      <c r="BI152" s="151"/>
      <c r="BL152" s="152"/>
    </row>
    <row r="153" spans="1:64" s="169" customFormat="1">
      <c r="A153" s="24">
        <v>1591</v>
      </c>
      <c r="B153" s="24" t="s">
        <v>171</v>
      </c>
      <c r="C153" s="57">
        <v>15</v>
      </c>
      <c r="D153" s="57">
        <v>15</v>
      </c>
      <c r="E153" s="57">
        <v>14.4</v>
      </c>
      <c r="F153" s="57">
        <v>14.5</v>
      </c>
      <c r="G153" s="57">
        <v>15.05</v>
      </c>
      <c r="H153" s="57">
        <v>15.95</v>
      </c>
      <c r="I153" s="57">
        <v>15.05</v>
      </c>
      <c r="J153" s="57">
        <v>15.95</v>
      </c>
      <c r="K153" s="57">
        <v>15.3</v>
      </c>
      <c r="L153" s="57">
        <v>16</v>
      </c>
      <c r="M153" s="57">
        <v>15.3</v>
      </c>
      <c r="N153" s="57">
        <v>15.6</v>
      </c>
      <c r="O153" s="63">
        <v>-2.1943573667711599E-2</v>
      </c>
      <c r="P153" s="57">
        <v>110</v>
      </c>
      <c r="Q153" s="57">
        <v>122</v>
      </c>
      <c r="R153" s="57">
        <v>33.049999999999997</v>
      </c>
      <c r="S153" s="57">
        <v>15.01</v>
      </c>
      <c r="T153" s="57">
        <v>15.6875</v>
      </c>
      <c r="U153" s="57">
        <v>16.693300000000001</v>
      </c>
      <c r="V153" s="57">
        <v>15.11</v>
      </c>
      <c r="W153" s="57">
        <v>15.682499999999999</v>
      </c>
      <c r="X153" s="57">
        <v>16.646699999999999</v>
      </c>
      <c r="Y153" s="57">
        <v>15.19</v>
      </c>
      <c r="Z153" s="57">
        <v>15.664999999999999</v>
      </c>
      <c r="AA153" s="57">
        <v>16.594200000000001</v>
      </c>
      <c r="AB153" s="57">
        <v>24</v>
      </c>
      <c r="AC153" s="57">
        <v>14.4</v>
      </c>
      <c r="AD153" s="57">
        <v>16.45</v>
      </c>
      <c r="AE153" s="57">
        <v>14.4</v>
      </c>
      <c r="AF153" s="64">
        <v>47.598999999999997</v>
      </c>
      <c r="AG153" s="64">
        <v>34.249899999999997</v>
      </c>
      <c r="AH153" s="64">
        <v>56.732599999999998</v>
      </c>
      <c r="AI153" s="64">
        <v>41.744199999999999</v>
      </c>
      <c r="AJ153" s="61">
        <v>0.4548611111111111</v>
      </c>
      <c r="AK153" s="216">
        <v>150</v>
      </c>
      <c r="AL153" s="62">
        <v>231.31667989649884</v>
      </c>
      <c r="AM153" s="24" t="s">
        <v>6548</v>
      </c>
      <c r="AN153" s="216" t="s">
        <v>6009</v>
      </c>
      <c r="AO153" s="216" t="s">
        <v>5961</v>
      </c>
      <c r="AP153" s="216" t="s">
        <v>6884</v>
      </c>
      <c r="AQ153" s="216" t="s">
        <v>6885</v>
      </c>
      <c r="AR153" s="216" t="s">
        <v>6886</v>
      </c>
      <c r="AS153" s="24" t="s">
        <v>7198</v>
      </c>
      <c r="AT153" s="24" t="s">
        <v>6209</v>
      </c>
      <c r="AU153" s="24" t="s">
        <v>6201</v>
      </c>
      <c r="AV153" s="24" t="s">
        <v>6055</v>
      </c>
      <c r="AW153" s="24" t="s">
        <v>5976</v>
      </c>
      <c r="AX153" s="24" t="s">
        <v>5979</v>
      </c>
      <c r="AY153" s="24" t="s">
        <v>7236</v>
      </c>
      <c r="AZ153" s="216" t="s">
        <v>7110</v>
      </c>
      <c r="BA153" s="216" t="s">
        <v>7099</v>
      </c>
      <c r="BB153" s="57" t="s">
        <v>5474</v>
      </c>
      <c r="BC153" s="202"/>
      <c r="BD153" s="24"/>
      <c r="BE153" s="151"/>
      <c r="BG153" s="151"/>
      <c r="BI153" s="151"/>
      <c r="BL153" s="152"/>
    </row>
    <row r="154" spans="1:64" s="169" customFormat="1">
      <c r="A154" s="24">
        <v>1593</v>
      </c>
      <c r="B154" s="24" t="s">
        <v>173</v>
      </c>
      <c r="C154" s="57">
        <v>96.5</v>
      </c>
      <c r="D154" s="57">
        <v>97.4</v>
      </c>
      <c r="E154" s="57">
        <v>95.1</v>
      </c>
      <c r="F154" s="57">
        <v>97</v>
      </c>
      <c r="G154" s="57">
        <v>96</v>
      </c>
      <c r="H154" s="57">
        <v>97.5</v>
      </c>
      <c r="I154" s="57">
        <v>96</v>
      </c>
      <c r="J154" s="57">
        <v>97</v>
      </c>
      <c r="K154" s="57">
        <v>95</v>
      </c>
      <c r="L154" s="57">
        <v>96.5</v>
      </c>
      <c r="M154" s="57">
        <v>95</v>
      </c>
      <c r="N154" s="57">
        <v>96.5</v>
      </c>
      <c r="O154" s="63">
        <v>-5.1546391752577301E-3</v>
      </c>
      <c r="P154" s="57">
        <v>22</v>
      </c>
      <c r="Q154" s="57">
        <v>8</v>
      </c>
      <c r="R154" s="57">
        <v>70.55</v>
      </c>
      <c r="S154" s="57">
        <v>95.28</v>
      </c>
      <c r="T154" s="57">
        <v>100.63</v>
      </c>
      <c r="U154" s="57">
        <v>99.504999999999995</v>
      </c>
      <c r="V154" s="57">
        <v>95.76</v>
      </c>
      <c r="W154" s="57">
        <v>100.33</v>
      </c>
      <c r="X154" s="57">
        <v>99.55</v>
      </c>
      <c r="Y154" s="57">
        <v>95.86</v>
      </c>
      <c r="Z154" s="57">
        <v>100.155</v>
      </c>
      <c r="AA154" s="57">
        <v>99.598299999999995</v>
      </c>
      <c r="AB154" s="57">
        <v>152</v>
      </c>
      <c r="AC154" s="57">
        <v>56.1</v>
      </c>
      <c r="AD154" s="57">
        <v>113</v>
      </c>
      <c r="AE154" s="57">
        <v>93</v>
      </c>
      <c r="AF154" s="64">
        <v>31.4283</v>
      </c>
      <c r="AG154" s="64">
        <v>21.4526</v>
      </c>
      <c r="AH154" s="64">
        <v>36.507800000000003</v>
      </c>
      <c r="AI154" s="64">
        <v>26.471</v>
      </c>
      <c r="AJ154" s="61">
        <v>0.4548611111111111</v>
      </c>
      <c r="AK154" s="216">
        <v>50</v>
      </c>
      <c r="AL154" s="62">
        <v>79.669948876937809</v>
      </c>
      <c r="AM154" s="24" t="s">
        <v>6981</v>
      </c>
      <c r="AN154" s="216" t="s">
        <v>6009</v>
      </c>
      <c r="AO154" s="216" t="s">
        <v>5971</v>
      </c>
      <c r="AP154" s="216" t="s">
        <v>6884</v>
      </c>
      <c r="AQ154" s="216" t="s">
        <v>6885</v>
      </c>
      <c r="AR154" s="216" t="s">
        <v>6886</v>
      </c>
      <c r="AS154" s="24" t="s">
        <v>5474</v>
      </c>
      <c r="AT154" s="24" t="s">
        <v>6244</v>
      </c>
      <c r="AU154" s="24" t="s">
        <v>6055</v>
      </c>
      <c r="AV154" s="24" t="s">
        <v>6493</v>
      </c>
      <c r="AW154" s="24" t="s">
        <v>5979</v>
      </c>
      <c r="AX154" s="24" t="s">
        <v>5979</v>
      </c>
      <c r="AY154" s="24" t="s">
        <v>7112</v>
      </c>
      <c r="AZ154" s="216" t="s">
        <v>7058</v>
      </c>
      <c r="BA154" s="216" t="s">
        <v>6977</v>
      </c>
      <c r="BB154" s="57" t="s">
        <v>6944</v>
      </c>
      <c r="BC154" s="202"/>
      <c r="BD154" s="24"/>
      <c r="BE154" s="151"/>
      <c r="BG154" s="151"/>
      <c r="BI154" s="151"/>
      <c r="BL154" s="152"/>
    </row>
    <row r="155" spans="1:64" s="169" customFormat="1">
      <c r="A155" s="24">
        <v>1595</v>
      </c>
      <c r="B155" s="24" t="s">
        <v>174</v>
      </c>
      <c r="C155" s="57">
        <v>37.5</v>
      </c>
      <c r="D155" s="57">
        <v>39.200000000000003</v>
      </c>
      <c r="E155" s="57">
        <v>37.5</v>
      </c>
      <c r="F155" s="57">
        <v>38</v>
      </c>
      <c r="G155" s="57">
        <v>38.700000000000003</v>
      </c>
      <c r="H155" s="57">
        <v>38.700000000000003</v>
      </c>
      <c r="I155" s="57">
        <v>36.85</v>
      </c>
      <c r="J155" s="57">
        <v>37.5</v>
      </c>
      <c r="K155" s="57">
        <v>37.950000000000003</v>
      </c>
      <c r="L155" s="57">
        <v>37.950000000000003</v>
      </c>
      <c r="M155" s="57">
        <v>36.700000000000003</v>
      </c>
      <c r="N155" s="57">
        <v>37.25</v>
      </c>
      <c r="O155" s="63">
        <v>-6.6666666666666602E-3</v>
      </c>
      <c r="P155" s="57">
        <v>139</v>
      </c>
      <c r="Q155" s="57">
        <v>207</v>
      </c>
      <c r="R155" s="57">
        <v>272.25</v>
      </c>
      <c r="S155" s="57">
        <v>36.74</v>
      </c>
      <c r="T155" s="57">
        <v>35.167499999999997</v>
      </c>
      <c r="U155" s="57">
        <v>32.880800000000001</v>
      </c>
      <c r="V155" s="57">
        <v>37.020000000000003</v>
      </c>
      <c r="W155" s="57">
        <v>35.377499999999998</v>
      </c>
      <c r="X155" s="57">
        <v>33.024999999999999</v>
      </c>
      <c r="Y155" s="57">
        <v>37.25</v>
      </c>
      <c r="Z155" s="57">
        <v>35.597499999999997</v>
      </c>
      <c r="AA155" s="57">
        <v>33.160800000000002</v>
      </c>
      <c r="AB155" s="57">
        <v>40.549999999999997</v>
      </c>
      <c r="AC155" s="57">
        <v>26.8</v>
      </c>
      <c r="AD155" s="57">
        <v>40.549999999999997</v>
      </c>
      <c r="AE155" s="57">
        <v>32.799999999999997</v>
      </c>
      <c r="AF155" s="64">
        <v>59.744</v>
      </c>
      <c r="AG155" s="64">
        <v>49.538600000000002</v>
      </c>
      <c r="AH155" s="64">
        <v>61.955800000000004</v>
      </c>
      <c r="AI155" s="64">
        <v>53.677700000000002</v>
      </c>
      <c r="AJ155" s="61">
        <v>0.4548611111111111</v>
      </c>
      <c r="AK155" s="216">
        <v>150</v>
      </c>
      <c r="AL155" s="62">
        <v>292.30016823284853</v>
      </c>
      <c r="AM155" s="24" t="s">
        <v>6491</v>
      </c>
      <c r="AN155" s="216" t="s">
        <v>6009</v>
      </c>
      <c r="AO155" s="216" t="s">
        <v>5961</v>
      </c>
      <c r="AP155" s="216" t="s">
        <v>6908</v>
      </c>
      <c r="AQ155" s="216" t="s">
        <v>6900</v>
      </c>
      <c r="AR155" s="216" t="s">
        <v>7000</v>
      </c>
      <c r="AS155" s="24" t="s">
        <v>5474</v>
      </c>
      <c r="AT155" s="24" t="s">
        <v>6090</v>
      </c>
      <c r="AU155" s="24" t="s">
        <v>6209</v>
      </c>
      <c r="AV155" s="24" t="s">
        <v>6017</v>
      </c>
      <c r="AW155" s="24" t="s">
        <v>5979</v>
      </c>
      <c r="AX155" s="24" t="s">
        <v>5986</v>
      </c>
      <c r="AY155" s="24" t="s">
        <v>7098</v>
      </c>
      <c r="AZ155" s="216" t="s">
        <v>7237</v>
      </c>
      <c r="BA155" s="216" t="s">
        <v>7238</v>
      </c>
      <c r="BB155" s="57" t="s">
        <v>6944</v>
      </c>
      <c r="BC155" s="202"/>
      <c r="BD155" s="24"/>
      <c r="BE155" s="151"/>
      <c r="BG155" s="151"/>
      <c r="BI155" s="151"/>
      <c r="BL155" s="152"/>
    </row>
    <row r="156" spans="1:64" s="169" customFormat="1">
      <c r="A156" s="24">
        <v>1597</v>
      </c>
      <c r="B156" s="24" t="s">
        <v>175</v>
      </c>
      <c r="C156" s="57">
        <v>100</v>
      </c>
      <c r="D156" s="57">
        <v>101</v>
      </c>
      <c r="E156" s="57">
        <v>98.5</v>
      </c>
      <c r="F156" s="57">
        <v>100</v>
      </c>
      <c r="G156" s="57">
        <v>102</v>
      </c>
      <c r="H156" s="57">
        <v>102</v>
      </c>
      <c r="I156" s="57">
        <v>99.5</v>
      </c>
      <c r="J156" s="57">
        <v>99.8</v>
      </c>
      <c r="K156" s="57">
        <v>101</v>
      </c>
      <c r="L156" s="57">
        <v>102.5</v>
      </c>
      <c r="M156" s="57">
        <v>100</v>
      </c>
      <c r="N156" s="57">
        <v>102</v>
      </c>
      <c r="O156" s="63">
        <v>2.20440881763527E-2</v>
      </c>
      <c r="P156" s="57">
        <v>175</v>
      </c>
      <c r="Q156" s="57">
        <v>198</v>
      </c>
      <c r="R156" s="57">
        <v>305.85000000000002</v>
      </c>
      <c r="S156" s="57">
        <v>97.98</v>
      </c>
      <c r="T156" s="57">
        <v>100.825</v>
      </c>
      <c r="U156" s="57">
        <v>107.825</v>
      </c>
      <c r="V156" s="57">
        <v>98.62</v>
      </c>
      <c r="W156" s="57">
        <v>100.59</v>
      </c>
      <c r="X156" s="57">
        <v>107.80500000000001</v>
      </c>
      <c r="Y156" s="57">
        <v>99.22</v>
      </c>
      <c r="Z156" s="57">
        <v>100.61499999999999</v>
      </c>
      <c r="AA156" s="57">
        <v>107.66330000000001</v>
      </c>
      <c r="AB156" s="57">
        <v>147.5</v>
      </c>
      <c r="AC156" s="57">
        <v>71.5</v>
      </c>
      <c r="AD156" s="57">
        <v>105.5</v>
      </c>
      <c r="AE156" s="57">
        <v>93.8</v>
      </c>
      <c r="AF156" s="64">
        <v>48.993400000000001</v>
      </c>
      <c r="AG156" s="64">
        <v>39.694899999999997</v>
      </c>
      <c r="AH156" s="64">
        <v>60.840899999999998</v>
      </c>
      <c r="AI156" s="64">
        <v>46.743600000000001</v>
      </c>
      <c r="AJ156" s="61">
        <v>0.4548611111111111</v>
      </c>
      <c r="AK156" s="216">
        <v>200</v>
      </c>
      <c r="AL156" s="62">
        <v>348.06262640932835</v>
      </c>
      <c r="AM156" s="24" t="s">
        <v>6484</v>
      </c>
      <c r="AN156" s="216" t="s">
        <v>6009</v>
      </c>
      <c r="AO156" s="216" t="s">
        <v>5961</v>
      </c>
      <c r="AP156" s="216" t="s">
        <v>6884</v>
      </c>
      <c r="AQ156" s="216" t="s">
        <v>6900</v>
      </c>
      <c r="AR156" s="216" t="s">
        <v>6886</v>
      </c>
      <c r="AS156" s="24" t="s">
        <v>5474</v>
      </c>
      <c r="AT156" s="24" t="s">
        <v>5998</v>
      </c>
      <c r="AU156" s="24" t="s">
        <v>6017</v>
      </c>
      <c r="AV156" s="24" t="s">
        <v>6016</v>
      </c>
      <c r="AW156" s="24" t="s">
        <v>5990</v>
      </c>
      <c r="AX156" s="24" t="s">
        <v>5986</v>
      </c>
      <c r="AY156" s="24" t="s">
        <v>7239</v>
      </c>
      <c r="AZ156" s="216" t="s">
        <v>7020</v>
      </c>
      <c r="BA156" s="216" t="s">
        <v>7070</v>
      </c>
      <c r="BB156" s="57" t="s">
        <v>6903</v>
      </c>
      <c r="BC156" s="202"/>
      <c r="BD156" s="24"/>
      <c r="BE156" s="151"/>
      <c r="BG156" s="151"/>
      <c r="BI156" s="151"/>
      <c r="BL156" s="152"/>
    </row>
    <row r="157" spans="1:64" s="169" customFormat="1">
      <c r="A157" s="24">
        <v>1598</v>
      </c>
      <c r="B157" s="24" t="s">
        <v>176</v>
      </c>
      <c r="C157" s="57">
        <v>64.8</v>
      </c>
      <c r="D157" s="57">
        <v>68</v>
      </c>
      <c r="E157" s="57">
        <v>64.7</v>
      </c>
      <c r="F157" s="57">
        <v>68</v>
      </c>
      <c r="G157" s="57">
        <v>68</v>
      </c>
      <c r="H157" s="57">
        <v>68.5</v>
      </c>
      <c r="I157" s="57">
        <v>65.900000000000006</v>
      </c>
      <c r="J157" s="57">
        <v>67</v>
      </c>
      <c r="K157" s="57">
        <v>67.3</v>
      </c>
      <c r="L157" s="57">
        <v>68.2</v>
      </c>
      <c r="M157" s="57">
        <v>66.2</v>
      </c>
      <c r="N157" s="57">
        <v>67.900000000000006</v>
      </c>
      <c r="O157" s="63">
        <v>1.34328358208955E-2</v>
      </c>
      <c r="P157" s="57">
        <v>209</v>
      </c>
      <c r="Q157" s="57">
        <v>522</v>
      </c>
      <c r="R157" s="57">
        <v>772.6</v>
      </c>
      <c r="S157" s="57">
        <v>66.900000000000006</v>
      </c>
      <c r="T157" s="57">
        <v>76.37</v>
      </c>
      <c r="U157" s="57">
        <v>87.96</v>
      </c>
      <c r="V157" s="57">
        <v>66.94</v>
      </c>
      <c r="W157" s="57">
        <v>75.59</v>
      </c>
      <c r="X157" s="57">
        <v>87.555000000000007</v>
      </c>
      <c r="Y157" s="57">
        <v>66.64</v>
      </c>
      <c r="Z157" s="57">
        <v>74.875</v>
      </c>
      <c r="AA157" s="57">
        <v>87.133300000000006</v>
      </c>
      <c r="AB157" s="57">
        <v>162</v>
      </c>
      <c r="AC157" s="57">
        <v>63.5</v>
      </c>
      <c r="AD157" s="57">
        <v>87</v>
      </c>
      <c r="AE157" s="57">
        <v>63.5</v>
      </c>
      <c r="AF157" s="64">
        <v>21.942799999999998</v>
      </c>
      <c r="AG157" s="64">
        <v>15.865399999999999</v>
      </c>
      <c r="AH157" s="64">
        <v>29.906300000000002</v>
      </c>
      <c r="AI157" s="64">
        <v>20.5457</v>
      </c>
      <c r="AJ157" s="61">
        <v>0.4548611111111111</v>
      </c>
      <c r="AK157" s="216">
        <v>250</v>
      </c>
      <c r="AL157" s="62">
        <v>405.1441889292359</v>
      </c>
      <c r="AM157" s="24" t="s">
        <v>7240</v>
      </c>
      <c r="AN157" s="216" t="s">
        <v>6009</v>
      </c>
      <c r="AO157" s="216" t="s">
        <v>6007</v>
      </c>
      <c r="AP157" s="216" t="s">
        <v>6884</v>
      </c>
      <c r="AQ157" s="216" t="s">
        <v>6885</v>
      </c>
      <c r="AR157" s="216" t="s">
        <v>6886</v>
      </c>
      <c r="AS157" s="24" t="s">
        <v>5474</v>
      </c>
      <c r="AT157" s="24" t="s">
        <v>6045</v>
      </c>
      <c r="AU157" s="24" t="s">
        <v>5984</v>
      </c>
      <c r="AV157" s="24" t="s">
        <v>6244</v>
      </c>
      <c r="AW157" s="24" t="s">
        <v>5965</v>
      </c>
      <c r="AX157" s="24" t="s">
        <v>5970</v>
      </c>
      <c r="AY157" s="24" t="s">
        <v>7241</v>
      </c>
      <c r="AZ157" s="216" t="s">
        <v>7200</v>
      </c>
      <c r="BA157" s="216" t="s">
        <v>7242</v>
      </c>
      <c r="BB157" s="57" t="s">
        <v>6944</v>
      </c>
      <c r="BC157" s="202"/>
      <c r="BD157" s="24"/>
      <c r="BE157" s="151"/>
      <c r="BG157" s="151"/>
      <c r="BI157" s="151"/>
      <c r="BL157" s="152"/>
    </row>
    <row r="158" spans="1:64" s="169" customFormat="1">
      <c r="A158" s="24">
        <v>1599</v>
      </c>
      <c r="B158" s="24" t="s">
        <v>177</v>
      </c>
      <c r="C158" s="57">
        <v>39.5</v>
      </c>
      <c r="D158" s="57">
        <v>40.299999999999997</v>
      </c>
      <c r="E158" s="57">
        <v>39.5</v>
      </c>
      <c r="F158" s="57">
        <v>40</v>
      </c>
      <c r="G158" s="57">
        <v>40.049999999999997</v>
      </c>
      <c r="H158" s="57">
        <v>40.1</v>
      </c>
      <c r="I158" s="57">
        <v>39.85</v>
      </c>
      <c r="J158" s="57">
        <v>39.85</v>
      </c>
      <c r="K158" s="57">
        <v>40.4</v>
      </c>
      <c r="L158" s="57">
        <v>40.4</v>
      </c>
      <c r="M158" s="57">
        <v>40</v>
      </c>
      <c r="N158" s="57">
        <v>40.4</v>
      </c>
      <c r="O158" s="63">
        <v>1.3801756587202001E-2</v>
      </c>
      <c r="P158" s="57">
        <v>29</v>
      </c>
      <c r="Q158" s="57">
        <v>100</v>
      </c>
      <c r="R158" s="57">
        <v>96.95</v>
      </c>
      <c r="S158" s="57">
        <v>39.86</v>
      </c>
      <c r="T158" s="57">
        <v>41.125</v>
      </c>
      <c r="U158" s="57">
        <v>41.798299999999998</v>
      </c>
      <c r="V158" s="57">
        <v>39.83</v>
      </c>
      <c r="W158" s="57">
        <v>41.005000000000003</v>
      </c>
      <c r="X158" s="57">
        <v>41.775799999999997</v>
      </c>
      <c r="Y158" s="57">
        <v>39.85</v>
      </c>
      <c r="Z158" s="57">
        <v>40.942500000000003</v>
      </c>
      <c r="AA158" s="57">
        <v>41.7575</v>
      </c>
      <c r="AB158" s="57">
        <v>55.2</v>
      </c>
      <c r="AC158" s="57">
        <v>30.8</v>
      </c>
      <c r="AD158" s="57">
        <v>42.45</v>
      </c>
      <c r="AE158" s="57">
        <v>39.15</v>
      </c>
      <c r="AF158" s="64">
        <v>22.706299999999999</v>
      </c>
      <c r="AG158" s="64">
        <v>23.216200000000001</v>
      </c>
      <c r="AH158" s="64">
        <v>30.860800000000001</v>
      </c>
      <c r="AI158" s="64">
        <v>25.764399999999998</v>
      </c>
      <c r="AJ158" s="61">
        <v>0.4548611111111111</v>
      </c>
      <c r="AK158" s="216">
        <v>50</v>
      </c>
      <c r="AL158" s="62">
        <v>105.01947806505437</v>
      </c>
      <c r="AM158" s="24" t="s">
        <v>7243</v>
      </c>
      <c r="AN158" s="216" t="s">
        <v>5981</v>
      </c>
      <c r="AO158" s="216" t="s">
        <v>5971</v>
      </c>
      <c r="AP158" s="216" t="s">
        <v>6884</v>
      </c>
      <c r="AQ158" s="216" t="s">
        <v>6885</v>
      </c>
      <c r="AR158" s="216" t="s">
        <v>6886</v>
      </c>
      <c r="AS158" s="24" t="s">
        <v>6887</v>
      </c>
      <c r="AT158" s="24" t="s">
        <v>6055</v>
      </c>
      <c r="AU158" s="24" t="s">
        <v>6130</v>
      </c>
      <c r="AV158" s="24" t="s">
        <v>6650</v>
      </c>
      <c r="AW158" s="24" t="s">
        <v>5979</v>
      </c>
      <c r="AX158" s="24" t="s">
        <v>6159</v>
      </c>
      <c r="AY158" s="24" t="s">
        <v>7244</v>
      </c>
      <c r="AZ158" s="216" t="s">
        <v>6997</v>
      </c>
      <c r="BA158" s="216" t="s">
        <v>6967</v>
      </c>
      <c r="BB158" s="57" t="s">
        <v>5474</v>
      </c>
      <c r="BC158" s="202"/>
      <c r="BD158" s="24"/>
      <c r="BE158" s="151"/>
      <c r="BG158" s="151"/>
      <c r="BI158" s="151"/>
      <c r="BL158" s="152"/>
    </row>
    <row r="159" spans="1:64" s="169" customFormat="1">
      <c r="A159" s="24">
        <v>1603</v>
      </c>
      <c r="B159" s="24" t="s">
        <v>178</v>
      </c>
      <c r="C159" s="57">
        <v>27.05</v>
      </c>
      <c r="D159" s="57">
        <v>28.2</v>
      </c>
      <c r="E159" s="57">
        <v>27.05</v>
      </c>
      <c r="F159" s="57">
        <v>27.65</v>
      </c>
      <c r="G159" s="57">
        <v>28</v>
      </c>
      <c r="H159" s="57">
        <v>28.85</v>
      </c>
      <c r="I159" s="57">
        <v>27.9</v>
      </c>
      <c r="J159" s="57">
        <v>28.1</v>
      </c>
      <c r="K159" s="57">
        <v>28.1</v>
      </c>
      <c r="L159" s="57">
        <v>28.25</v>
      </c>
      <c r="M159" s="57">
        <v>28.05</v>
      </c>
      <c r="N159" s="57">
        <v>28.1</v>
      </c>
      <c r="O159" s="63">
        <v>0</v>
      </c>
      <c r="P159" s="57">
        <v>47</v>
      </c>
      <c r="Q159" s="57">
        <v>480</v>
      </c>
      <c r="R159" s="57">
        <v>488.25</v>
      </c>
      <c r="S159" s="57">
        <v>27.32</v>
      </c>
      <c r="T159" s="57">
        <v>28.037500000000001</v>
      </c>
      <c r="U159" s="57">
        <v>29.594999999999999</v>
      </c>
      <c r="V159" s="57">
        <v>27.72</v>
      </c>
      <c r="W159" s="57">
        <v>27.922499999999999</v>
      </c>
      <c r="X159" s="57">
        <v>29.55</v>
      </c>
      <c r="Y159" s="57">
        <v>27.6</v>
      </c>
      <c r="Z159" s="57">
        <v>27.9</v>
      </c>
      <c r="AA159" s="57">
        <v>29.4983</v>
      </c>
      <c r="AB159" s="57">
        <v>42.5</v>
      </c>
      <c r="AC159" s="57">
        <v>25.7</v>
      </c>
      <c r="AD159" s="57">
        <v>30.3</v>
      </c>
      <c r="AE159" s="57">
        <v>25.8</v>
      </c>
      <c r="AF159" s="64">
        <v>56.979100000000003</v>
      </c>
      <c r="AG159" s="64">
        <v>43.397100000000002</v>
      </c>
      <c r="AH159" s="64">
        <v>63.122599999999998</v>
      </c>
      <c r="AI159" s="64">
        <v>49.972299999999997</v>
      </c>
      <c r="AJ159" s="61">
        <v>0.4513888888888889</v>
      </c>
      <c r="AK159" s="216">
        <v>50</v>
      </c>
      <c r="AL159" s="62">
        <v>178.04191862302872</v>
      </c>
      <c r="AM159" s="24" t="s">
        <v>6853</v>
      </c>
      <c r="AN159" s="216" t="s">
        <v>6009</v>
      </c>
      <c r="AO159" s="216" t="s">
        <v>5961</v>
      </c>
      <c r="AP159" s="216" t="s">
        <v>6884</v>
      </c>
      <c r="AQ159" s="216" t="s">
        <v>6900</v>
      </c>
      <c r="AR159" s="216" t="s">
        <v>6886</v>
      </c>
      <c r="AS159" s="24" t="s">
        <v>5474</v>
      </c>
      <c r="AT159" s="24" t="s">
        <v>6055</v>
      </c>
      <c r="AU159" s="24" t="s">
        <v>6068</v>
      </c>
      <c r="AV159" s="24" t="s">
        <v>6166</v>
      </c>
      <c r="AW159" s="24" t="s">
        <v>5996</v>
      </c>
      <c r="AX159" s="24" t="s">
        <v>5991</v>
      </c>
      <c r="AY159" s="24" t="s">
        <v>7245</v>
      </c>
      <c r="AZ159" s="216" t="s">
        <v>7093</v>
      </c>
      <c r="BA159" s="216" t="s">
        <v>6897</v>
      </c>
      <c r="BB159" s="57" t="s">
        <v>5474</v>
      </c>
      <c r="BC159" s="202"/>
      <c r="BD159" s="24"/>
      <c r="BE159" s="151"/>
      <c r="BG159" s="151"/>
      <c r="BI159" s="151"/>
      <c r="BL159" s="152"/>
    </row>
    <row r="160" spans="1:64" s="169" customFormat="1">
      <c r="A160" s="24">
        <v>1604</v>
      </c>
      <c r="B160" s="24" t="s">
        <v>179</v>
      </c>
      <c r="C160" s="57">
        <v>29.15</v>
      </c>
      <c r="D160" s="57">
        <v>29.55</v>
      </c>
      <c r="E160" s="57">
        <v>29.15</v>
      </c>
      <c r="F160" s="57">
        <v>29.55</v>
      </c>
      <c r="G160" s="57">
        <v>29.6</v>
      </c>
      <c r="H160" s="57">
        <v>29.65</v>
      </c>
      <c r="I160" s="57">
        <v>29.35</v>
      </c>
      <c r="J160" s="57">
        <v>29.6</v>
      </c>
      <c r="K160" s="57">
        <v>29.6</v>
      </c>
      <c r="L160" s="57">
        <v>29.7</v>
      </c>
      <c r="M160" s="57">
        <v>29.5</v>
      </c>
      <c r="N160" s="57">
        <v>29.6</v>
      </c>
      <c r="O160" s="63">
        <v>0</v>
      </c>
      <c r="P160" s="57">
        <v>178</v>
      </c>
      <c r="Q160" s="57">
        <v>438</v>
      </c>
      <c r="R160" s="57">
        <v>735.25</v>
      </c>
      <c r="S160" s="57">
        <v>29.5</v>
      </c>
      <c r="T160" s="57">
        <v>30.315000000000001</v>
      </c>
      <c r="U160" s="57">
        <v>30.128299999999999</v>
      </c>
      <c r="V160" s="57">
        <v>29.44</v>
      </c>
      <c r="W160" s="57">
        <v>30.2775</v>
      </c>
      <c r="X160" s="57">
        <v>30.129200000000001</v>
      </c>
      <c r="Y160" s="57">
        <v>29.41</v>
      </c>
      <c r="Z160" s="57">
        <v>30.237500000000001</v>
      </c>
      <c r="AA160" s="57">
        <v>30.129200000000001</v>
      </c>
      <c r="AB160" s="57">
        <v>32.700000000000003</v>
      </c>
      <c r="AC160" s="57">
        <v>21.35</v>
      </c>
      <c r="AD160" s="57">
        <v>31.25</v>
      </c>
      <c r="AE160" s="57">
        <v>28.85</v>
      </c>
      <c r="AF160" s="64">
        <v>30.1096</v>
      </c>
      <c r="AG160" s="64">
        <v>26.252400000000002</v>
      </c>
      <c r="AH160" s="64">
        <v>35.224600000000002</v>
      </c>
      <c r="AI160" s="64">
        <v>29.243200000000002</v>
      </c>
      <c r="AJ160" s="61">
        <v>0.4513888888888889</v>
      </c>
      <c r="AK160" s="216">
        <v>200</v>
      </c>
      <c r="AL160" s="62">
        <v>367.36021373643183</v>
      </c>
      <c r="AM160" s="24" t="s">
        <v>6243</v>
      </c>
      <c r="AN160" s="216" t="s">
        <v>6009</v>
      </c>
      <c r="AO160" s="216" t="s">
        <v>5971</v>
      </c>
      <c r="AP160" s="216" t="s">
        <v>6884</v>
      </c>
      <c r="AQ160" s="216" t="s">
        <v>6885</v>
      </c>
      <c r="AR160" s="216" t="s">
        <v>6886</v>
      </c>
      <c r="AS160" s="24" t="s">
        <v>6887</v>
      </c>
      <c r="AT160" s="24" t="s">
        <v>6493</v>
      </c>
      <c r="AU160" s="24" t="s">
        <v>6511</v>
      </c>
      <c r="AV160" s="24" t="s">
        <v>6121</v>
      </c>
      <c r="AW160" s="24" t="s">
        <v>5970</v>
      </c>
      <c r="AX160" s="24" t="s">
        <v>5970</v>
      </c>
      <c r="AY160" s="24" t="s">
        <v>7246</v>
      </c>
      <c r="AZ160" s="216" t="s">
        <v>6940</v>
      </c>
      <c r="BA160" s="216" t="s">
        <v>7160</v>
      </c>
      <c r="BB160" s="57" t="s">
        <v>5474</v>
      </c>
      <c r="BC160" s="202"/>
      <c r="BD160" s="24"/>
      <c r="BE160" s="151"/>
      <c r="BG160" s="151"/>
      <c r="BI160" s="151"/>
      <c r="BL160" s="152"/>
    </row>
    <row r="161" spans="1:64" s="169" customFormat="1">
      <c r="A161" s="24">
        <v>1605</v>
      </c>
      <c r="B161" s="24" t="s">
        <v>180</v>
      </c>
      <c r="C161" s="57">
        <v>24.15</v>
      </c>
      <c r="D161" s="57">
        <v>25</v>
      </c>
      <c r="E161" s="57">
        <v>24.15</v>
      </c>
      <c r="F161" s="57">
        <v>24.9</v>
      </c>
      <c r="G161" s="57">
        <v>25.25</v>
      </c>
      <c r="H161" s="57">
        <v>25.55</v>
      </c>
      <c r="I161" s="57">
        <v>24.85</v>
      </c>
      <c r="J161" s="57">
        <v>25.35</v>
      </c>
      <c r="K161" s="57">
        <v>25.55</v>
      </c>
      <c r="L161" s="57">
        <v>25.6</v>
      </c>
      <c r="M161" s="57">
        <v>25.2</v>
      </c>
      <c r="N161" s="57">
        <v>25.3</v>
      </c>
      <c r="O161" s="63">
        <v>-1.9723865877711998E-3</v>
      </c>
      <c r="P161" s="57">
        <v>2882</v>
      </c>
      <c r="Q161" s="57">
        <v>12503</v>
      </c>
      <c r="R161" s="57">
        <v>28205.599999999999</v>
      </c>
      <c r="S161" s="57">
        <v>24.57</v>
      </c>
      <c r="T161" s="57">
        <v>27.0425</v>
      </c>
      <c r="U161" s="57">
        <v>27.035</v>
      </c>
      <c r="V161" s="57">
        <v>24.7</v>
      </c>
      <c r="W161" s="57">
        <v>26.91</v>
      </c>
      <c r="X161" s="57">
        <v>27.0167</v>
      </c>
      <c r="Y161" s="57">
        <v>24.69</v>
      </c>
      <c r="Z161" s="57">
        <v>26.7925</v>
      </c>
      <c r="AA161" s="57">
        <v>26.996700000000001</v>
      </c>
      <c r="AB161" s="57">
        <v>32.35</v>
      </c>
      <c r="AC161" s="57">
        <v>15.45</v>
      </c>
      <c r="AD161" s="57">
        <v>29.8</v>
      </c>
      <c r="AE161" s="57">
        <v>23.25</v>
      </c>
      <c r="AF161" s="64">
        <v>30.722999999999999</v>
      </c>
      <c r="AG161" s="64">
        <v>22.770199999999999</v>
      </c>
      <c r="AH161" s="64">
        <v>36.751899999999999</v>
      </c>
      <c r="AI161" s="64">
        <v>27.430800000000001</v>
      </c>
      <c r="AJ161" s="61">
        <v>0.4513888888888889</v>
      </c>
      <c r="AK161" s="216">
        <v>3000</v>
      </c>
      <c r="AL161" s="62">
        <v>5423.417023311722</v>
      </c>
      <c r="AM161" s="24" t="s">
        <v>6540</v>
      </c>
      <c r="AN161" s="216" t="s">
        <v>6009</v>
      </c>
      <c r="AO161" s="216" t="s">
        <v>5971</v>
      </c>
      <c r="AP161" s="216" t="s">
        <v>6884</v>
      </c>
      <c r="AQ161" s="216" t="s">
        <v>6885</v>
      </c>
      <c r="AR161" s="216" t="s">
        <v>6886</v>
      </c>
      <c r="AS161" s="24" t="s">
        <v>5474</v>
      </c>
      <c r="AT161" s="24" t="s">
        <v>6031</v>
      </c>
      <c r="AU161" s="24" t="s">
        <v>6124</v>
      </c>
      <c r="AV161" s="24" t="s">
        <v>5984</v>
      </c>
      <c r="AW161" s="24" t="s">
        <v>5965</v>
      </c>
      <c r="AX161" s="24" t="s">
        <v>5991</v>
      </c>
      <c r="AY161" s="24" t="s">
        <v>6952</v>
      </c>
      <c r="AZ161" s="216" t="s">
        <v>7060</v>
      </c>
      <c r="BA161" s="216" t="s">
        <v>7043</v>
      </c>
      <c r="BB161" s="57" t="s">
        <v>5474</v>
      </c>
      <c r="BC161" s="202"/>
      <c r="BD161" s="24"/>
      <c r="BE161" s="151"/>
      <c r="BG161" s="151"/>
      <c r="BI161" s="151"/>
      <c r="BL161" s="152"/>
    </row>
    <row r="162" spans="1:64" s="169" customFormat="1">
      <c r="A162" s="24">
        <v>1608</v>
      </c>
      <c r="B162" s="24" t="s">
        <v>181</v>
      </c>
      <c r="C162" s="57">
        <v>22.6</v>
      </c>
      <c r="D162" s="57">
        <v>23.45</v>
      </c>
      <c r="E162" s="57">
        <v>22.6</v>
      </c>
      <c r="F162" s="57">
        <v>23.25</v>
      </c>
      <c r="G162" s="57">
        <v>23.45</v>
      </c>
      <c r="H162" s="57">
        <v>24.6</v>
      </c>
      <c r="I162" s="57">
        <v>23.3</v>
      </c>
      <c r="J162" s="57">
        <v>23.5</v>
      </c>
      <c r="K162" s="57">
        <v>23.6</v>
      </c>
      <c r="L162" s="57">
        <v>23.95</v>
      </c>
      <c r="M162" s="57">
        <v>23.5</v>
      </c>
      <c r="N162" s="57">
        <v>23.7</v>
      </c>
      <c r="O162" s="63">
        <v>8.5106382978723406E-3</v>
      </c>
      <c r="P162" s="57">
        <v>1282</v>
      </c>
      <c r="Q162" s="57">
        <v>9517</v>
      </c>
      <c r="R162" s="57">
        <v>5420.35</v>
      </c>
      <c r="S162" s="57">
        <v>22.59</v>
      </c>
      <c r="T162" s="57">
        <v>24.774999999999999</v>
      </c>
      <c r="U162" s="57">
        <v>26.377500000000001</v>
      </c>
      <c r="V162" s="57">
        <v>22.88</v>
      </c>
      <c r="W162" s="57">
        <v>24.627500000000001</v>
      </c>
      <c r="X162" s="57">
        <v>26.3017</v>
      </c>
      <c r="Y162" s="57">
        <v>22.95</v>
      </c>
      <c r="Z162" s="57">
        <v>24.547499999999999</v>
      </c>
      <c r="AA162" s="57">
        <v>26.2317</v>
      </c>
      <c r="AB162" s="57">
        <v>36.1</v>
      </c>
      <c r="AC162" s="57">
        <v>9.64</v>
      </c>
      <c r="AD162" s="57">
        <v>27.75</v>
      </c>
      <c r="AE162" s="57">
        <v>21.25</v>
      </c>
      <c r="AF162" s="64">
        <v>38.081800000000001</v>
      </c>
      <c r="AG162" s="64">
        <v>26.189499999999999</v>
      </c>
      <c r="AH162" s="64">
        <v>47.165599999999998</v>
      </c>
      <c r="AI162" s="64">
        <v>33.181600000000003</v>
      </c>
      <c r="AJ162" s="61">
        <v>0.4513888888888889</v>
      </c>
      <c r="AK162" s="216">
        <v>1500</v>
      </c>
      <c r="AL162" s="62">
        <v>2488.6080468007458</v>
      </c>
      <c r="AM162" s="24" t="s">
        <v>7247</v>
      </c>
      <c r="AN162" s="216" t="s">
        <v>6009</v>
      </c>
      <c r="AO162" s="216" t="s">
        <v>5971</v>
      </c>
      <c r="AP162" s="216" t="s">
        <v>6884</v>
      </c>
      <c r="AQ162" s="216" t="s">
        <v>6885</v>
      </c>
      <c r="AR162" s="216" t="s">
        <v>6886</v>
      </c>
      <c r="AS162" s="24" t="s">
        <v>5474</v>
      </c>
      <c r="AT162" s="24" t="s">
        <v>6031</v>
      </c>
      <c r="AU162" s="24" t="s">
        <v>5969</v>
      </c>
      <c r="AV162" s="24" t="s">
        <v>6499</v>
      </c>
      <c r="AW162" s="24" t="s">
        <v>5976</v>
      </c>
      <c r="AX162" s="24" t="s">
        <v>5990</v>
      </c>
      <c r="AY162" s="24" t="s">
        <v>7199</v>
      </c>
      <c r="AZ162" s="216" t="s">
        <v>7179</v>
      </c>
      <c r="BA162" s="216" t="s">
        <v>6943</v>
      </c>
      <c r="BB162" s="57" t="s">
        <v>5474</v>
      </c>
      <c r="BC162" s="202"/>
      <c r="BD162" s="24"/>
      <c r="BE162" s="151"/>
      <c r="BG162" s="151"/>
      <c r="BI162" s="151"/>
      <c r="BL162" s="152"/>
    </row>
    <row r="163" spans="1:64" s="169" customFormat="1">
      <c r="A163" s="24">
        <v>1609</v>
      </c>
      <c r="B163" s="24" t="s">
        <v>182</v>
      </c>
      <c r="C163" s="57">
        <v>24.6</v>
      </c>
      <c r="D163" s="57">
        <v>25.2</v>
      </c>
      <c r="E163" s="57">
        <v>24.6</v>
      </c>
      <c r="F163" s="57">
        <v>25.15</v>
      </c>
      <c r="G163" s="57">
        <v>25.3</v>
      </c>
      <c r="H163" s="57">
        <v>25.6</v>
      </c>
      <c r="I163" s="57">
        <v>25</v>
      </c>
      <c r="J163" s="57">
        <v>25.35</v>
      </c>
      <c r="K163" s="57">
        <v>25.4</v>
      </c>
      <c r="L163" s="57">
        <v>25.6</v>
      </c>
      <c r="M163" s="57">
        <v>25.2</v>
      </c>
      <c r="N163" s="57">
        <v>25.3</v>
      </c>
      <c r="O163" s="63">
        <v>-1.9723865877711998E-3</v>
      </c>
      <c r="P163" s="57">
        <v>1520</v>
      </c>
      <c r="Q163" s="57">
        <v>4700</v>
      </c>
      <c r="R163" s="57">
        <v>7355.1</v>
      </c>
      <c r="S163" s="57">
        <v>24.54</v>
      </c>
      <c r="T163" s="57">
        <v>26.715</v>
      </c>
      <c r="U163" s="57">
        <v>28.035799999999998</v>
      </c>
      <c r="V163" s="57">
        <v>24.77</v>
      </c>
      <c r="W163" s="57">
        <v>26.594999999999999</v>
      </c>
      <c r="X163" s="57">
        <v>27.97</v>
      </c>
      <c r="Y163" s="57">
        <v>24.82</v>
      </c>
      <c r="Z163" s="57">
        <v>26.51</v>
      </c>
      <c r="AA163" s="57">
        <v>27.905799999999999</v>
      </c>
      <c r="AB163" s="57">
        <v>36.799999999999997</v>
      </c>
      <c r="AC163" s="57">
        <v>15.5</v>
      </c>
      <c r="AD163" s="57">
        <v>29.4</v>
      </c>
      <c r="AE163" s="57">
        <v>23.3</v>
      </c>
      <c r="AF163" s="64">
        <v>34.3279</v>
      </c>
      <c r="AG163" s="64">
        <v>24.902999999999999</v>
      </c>
      <c r="AH163" s="64">
        <v>39.979300000000002</v>
      </c>
      <c r="AI163" s="64">
        <v>29.9284</v>
      </c>
      <c r="AJ163" s="61">
        <v>0.4513888888888889</v>
      </c>
      <c r="AK163" s="216">
        <v>2000</v>
      </c>
      <c r="AL163" s="62">
        <v>2906.7830561399769</v>
      </c>
      <c r="AM163" s="24" t="s">
        <v>7248</v>
      </c>
      <c r="AN163" s="216" t="s">
        <v>6009</v>
      </c>
      <c r="AO163" s="216" t="s">
        <v>5971</v>
      </c>
      <c r="AP163" s="216" t="s">
        <v>6884</v>
      </c>
      <c r="AQ163" s="216" t="s">
        <v>6885</v>
      </c>
      <c r="AR163" s="216" t="s">
        <v>6886</v>
      </c>
      <c r="AS163" s="24" t="s">
        <v>5474</v>
      </c>
      <c r="AT163" s="24" t="s">
        <v>6055</v>
      </c>
      <c r="AU163" s="24" t="s">
        <v>6008</v>
      </c>
      <c r="AV163" s="24" t="s">
        <v>6480</v>
      </c>
      <c r="AW163" s="24" t="s">
        <v>5970</v>
      </c>
      <c r="AX163" s="24" t="s">
        <v>5991</v>
      </c>
      <c r="AY163" s="24" t="s">
        <v>7140</v>
      </c>
      <c r="AZ163" s="216" t="s">
        <v>7179</v>
      </c>
      <c r="BA163" s="216" t="s">
        <v>7133</v>
      </c>
      <c r="BB163" s="57" t="s">
        <v>5474</v>
      </c>
      <c r="BC163" s="202"/>
      <c r="BD163" s="24"/>
      <c r="BE163" s="151"/>
      <c r="BG163" s="151"/>
      <c r="BI163" s="151"/>
      <c r="BL163" s="152"/>
    </row>
    <row r="164" spans="1:64" s="169" customFormat="1">
      <c r="A164" s="24">
        <v>1611</v>
      </c>
      <c r="B164" s="24" t="s">
        <v>183</v>
      </c>
      <c r="C164" s="57">
        <v>10</v>
      </c>
      <c r="D164" s="57">
        <v>10.3</v>
      </c>
      <c r="E164" s="57">
        <v>10</v>
      </c>
      <c r="F164" s="57">
        <v>10.3</v>
      </c>
      <c r="G164" s="57">
        <v>10.35</v>
      </c>
      <c r="H164" s="57">
        <v>10.35</v>
      </c>
      <c r="I164" s="57">
        <v>10.25</v>
      </c>
      <c r="J164" s="57">
        <v>10.35</v>
      </c>
      <c r="K164" s="57">
        <v>10.35</v>
      </c>
      <c r="L164" s="57">
        <v>10.45</v>
      </c>
      <c r="M164" s="57">
        <v>10.3</v>
      </c>
      <c r="N164" s="57">
        <v>10.35</v>
      </c>
      <c r="O164" s="63">
        <v>0</v>
      </c>
      <c r="P164" s="57">
        <v>115</v>
      </c>
      <c r="Q164" s="57">
        <v>175</v>
      </c>
      <c r="R164" s="57">
        <v>414.8</v>
      </c>
      <c r="S164" s="57">
        <v>10.108000000000001</v>
      </c>
      <c r="T164" s="57">
        <v>10.782</v>
      </c>
      <c r="U164" s="57">
        <v>11.2415</v>
      </c>
      <c r="V164" s="57">
        <v>10.157999999999999</v>
      </c>
      <c r="W164" s="57">
        <v>10.734500000000001</v>
      </c>
      <c r="X164" s="57">
        <v>11.224</v>
      </c>
      <c r="Y164" s="57">
        <v>10.198</v>
      </c>
      <c r="Z164" s="57">
        <v>10.696999999999999</v>
      </c>
      <c r="AA164" s="57">
        <v>11.204800000000001</v>
      </c>
      <c r="AB164" s="57">
        <v>16.55</v>
      </c>
      <c r="AC164" s="57">
        <v>9.48</v>
      </c>
      <c r="AD164" s="57">
        <v>11.3</v>
      </c>
      <c r="AE164" s="57">
        <v>9.9499999999999993</v>
      </c>
      <c r="AF164" s="64">
        <v>23.229800000000001</v>
      </c>
      <c r="AG164" s="64">
        <v>16.023299999999999</v>
      </c>
      <c r="AH164" s="64">
        <v>28.184899999999999</v>
      </c>
      <c r="AI164" s="64">
        <v>20.077200000000001</v>
      </c>
      <c r="AJ164" s="61">
        <v>0.4513888888888889</v>
      </c>
      <c r="AK164" s="216">
        <v>150</v>
      </c>
      <c r="AL164" s="62">
        <v>250.90193914628253</v>
      </c>
      <c r="AM164" s="24" t="s">
        <v>6853</v>
      </c>
      <c r="AN164" s="216" t="s">
        <v>6009</v>
      </c>
      <c r="AO164" s="216" t="s">
        <v>6007</v>
      </c>
      <c r="AP164" s="216" t="s">
        <v>6884</v>
      </c>
      <c r="AQ164" s="216" t="s">
        <v>6885</v>
      </c>
      <c r="AR164" s="216" t="s">
        <v>6886</v>
      </c>
      <c r="AS164" s="24" t="s">
        <v>6887</v>
      </c>
      <c r="AT164" s="24" t="s">
        <v>6255</v>
      </c>
      <c r="AU164" s="24" t="s">
        <v>6650</v>
      </c>
      <c r="AV164" s="24" t="s">
        <v>6166</v>
      </c>
      <c r="AW164" s="24" t="s">
        <v>5996</v>
      </c>
      <c r="AX164" s="24" t="s">
        <v>5991</v>
      </c>
      <c r="AY164" s="24" t="s">
        <v>6912</v>
      </c>
      <c r="AZ164" s="216" t="s">
        <v>7192</v>
      </c>
      <c r="BA164" s="216" t="s">
        <v>6897</v>
      </c>
      <c r="BB164" s="57" t="s">
        <v>5474</v>
      </c>
      <c r="BC164" s="202"/>
      <c r="BD164" s="24"/>
      <c r="BE164" s="151"/>
      <c r="BG164" s="151"/>
      <c r="BI164" s="151"/>
      <c r="BL164" s="152"/>
    </row>
    <row r="165" spans="1:64" s="169" customFormat="1">
      <c r="A165" s="24">
        <v>1612</v>
      </c>
      <c r="B165" s="24" t="s">
        <v>184</v>
      </c>
      <c r="C165" s="57">
        <v>21.4</v>
      </c>
      <c r="D165" s="57">
        <v>22.5</v>
      </c>
      <c r="E165" s="57">
        <v>21.4</v>
      </c>
      <c r="F165" s="57">
        <v>22.3</v>
      </c>
      <c r="G165" s="57">
        <v>22.5</v>
      </c>
      <c r="H165" s="57">
        <v>23.05</v>
      </c>
      <c r="I165" s="57">
        <v>22.35</v>
      </c>
      <c r="J165" s="57">
        <v>22.8</v>
      </c>
      <c r="K165" s="57">
        <v>22.8</v>
      </c>
      <c r="L165" s="57">
        <v>22.8</v>
      </c>
      <c r="M165" s="57">
        <v>22.6</v>
      </c>
      <c r="N165" s="57">
        <v>22.75</v>
      </c>
      <c r="O165" s="63">
        <v>-2.1929824561403499E-3</v>
      </c>
      <c r="P165" s="57">
        <v>201</v>
      </c>
      <c r="Q165" s="57">
        <v>1356</v>
      </c>
      <c r="R165" s="57">
        <v>1336.6</v>
      </c>
      <c r="S165" s="57">
        <v>21.84</v>
      </c>
      <c r="T165" s="57">
        <v>23.147500000000001</v>
      </c>
      <c r="U165" s="57">
        <v>24.774999999999999</v>
      </c>
      <c r="V165" s="57">
        <v>22.09</v>
      </c>
      <c r="W165" s="57">
        <v>23.107500000000002</v>
      </c>
      <c r="X165" s="57">
        <v>24.729199999999999</v>
      </c>
      <c r="Y165" s="57">
        <v>22.14</v>
      </c>
      <c r="Z165" s="57">
        <v>23.094999999999999</v>
      </c>
      <c r="AA165" s="57">
        <v>24.673300000000001</v>
      </c>
      <c r="AB165" s="57">
        <v>34.200000000000003</v>
      </c>
      <c r="AC165" s="57">
        <v>13.15</v>
      </c>
      <c r="AD165" s="57">
        <v>24.8</v>
      </c>
      <c r="AE165" s="57">
        <v>21.05</v>
      </c>
      <c r="AF165" s="64">
        <v>39.459299999999999</v>
      </c>
      <c r="AG165" s="64">
        <v>27.424600000000002</v>
      </c>
      <c r="AH165" s="64">
        <v>50.419699999999999</v>
      </c>
      <c r="AI165" s="64">
        <v>35.089599999999997</v>
      </c>
      <c r="AJ165" s="61">
        <v>0.4513888888888889</v>
      </c>
      <c r="AK165" s="216">
        <v>250</v>
      </c>
      <c r="AL165" s="62">
        <v>394.8236654167556</v>
      </c>
      <c r="AM165" s="24" t="s">
        <v>6532</v>
      </c>
      <c r="AN165" s="216" t="s">
        <v>6009</v>
      </c>
      <c r="AO165" s="216" t="s">
        <v>5961</v>
      </c>
      <c r="AP165" s="216" t="s">
        <v>6884</v>
      </c>
      <c r="AQ165" s="216" t="s">
        <v>6885</v>
      </c>
      <c r="AR165" s="216" t="s">
        <v>6886</v>
      </c>
      <c r="AS165" s="24" t="s">
        <v>5474</v>
      </c>
      <c r="AT165" s="24" t="s">
        <v>6013</v>
      </c>
      <c r="AU165" s="24" t="s">
        <v>6016</v>
      </c>
      <c r="AV165" s="24" t="s">
        <v>6345</v>
      </c>
      <c r="AW165" s="24" t="s">
        <v>5979</v>
      </c>
      <c r="AX165" s="24" t="s">
        <v>5996</v>
      </c>
      <c r="AY165" s="24" t="s">
        <v>6909</v>
      </c>
      <c r="AZ165" s="216" t="s">
        <v>7045</v>
      </c>
      <c r="BA165" s="216" t="s">
        <v>7133</v>
      </c>
      <c r="BB165" s="57" t="s">
        <v>5474</v>
      </c>
      <c r="BC165" s="202"/>
      <c r="BD165" s="24"/>
      <c r="BE165" s="151"/>
      <c r="BG165" s="151"/>
      <c r="BI165" s="151"/>
      <c r="BL165" s="152"/>
    </row>
    <row r="166" spans="1:64" s="169" customFormat="1">
      <c r="A166" s="24">
        <v>1614</v>
      </c>
      <c r="B166" s="24" t="s">
        <v>185</v>
      </c>
      <c r="C166" s="57">
        <v>33.700000000000003</v>
      </c>
      <c r="D166" s="57">
        <v>33.700000000000003</v>
      </c>
      <c r="E166" s="57">
        <v>33.35</v>
      </c>
      <c r="F166" s="57">
        <v>33.700000000000003</v>
      </c>
      <c r="G166" s="57">
        <v>33.700000000000003</v>
      </c>
      <c r="H166" s="57">
        <v>33.950000000000003</v>
      </c>
      <c r="I166" s="57">
        <v>33.5</v>
      </c>
      <c r="J166" s="57">
        <v>33.799999999999997</v>
      </c>
      <c r="K166" s="57">
        <v>33.9</v>
      </c>
      <c r="L166" s="57">
        <v>33.9</v>
      </c>
      <c r="M166" s="57">
        <v>33.9</v>
      </c>
      <c r="N166" s="57">
        <v>33.9</v>
      </c>
      <c r="O166" s="63">
        <v>2.9585798816567999E-3</v>
      </c>
      <c r="P166" s="57">
        <v>1</v>
      </c>
      <c r="Q166" s="57">
        <v>90</v>
      </c>
      <c r="R166" s="57">
        <v>83.9</v>
      </c>
      <c r="S166" s="57">
        <v>33.44</v>
      </c>
      <c r="T166" s="57">
        <v>33.82</v>
      </c>
      <c r="U166" s="57">
        <v>33.967500000000001</v>
      </c>
      <c r="V166" s="57">
        <v>33.479999999999997</v>
      </c>
      <c r="W166" s="57">
        <v>33.797499999999999</v>
      </c>
      <c r="X166" s="57">
        <v>33.967500000000001</v>
      </c>
      <c r="Y166" s="57">
        <v>33.54</v>
      </c>
      <c r="Z166" s="57">
        <v>33.802500000000002</v>
      </c>
      <c r="AA166" s="57">
        <v>33.969200000000001</v>
      </c>
      <c r="AB166" s="57">
        <v>42.7</v>
      </c>
      <c r="AC166" s="57">
        <v>31</v>
      </c>
      <c r="AD166" s="57">
        <v>34.700000000000003</v>
      </c>
      <c r="AE166" s="57">
        <v>32.9</v>
      </c>
      <c r="AF166" s="64">
        <v>46.517299999999999</v>
      </c>
      <c r="AG166" s="64">
        <v>33.157400000000003</v>
      </c>
      <c r="AH166" s="64">
        <v>56.652500000000003</v>
      </c>
      <c r="AI166" s="64">
        <v>40.989100000000001</v>
      </c>
      <c r="AJ166" s="61">
        <v>0.4513888888888889</v>
      </c>
      <c r="AK166" s="216">
        <v>50</v>
      </c>
      <c r="AL166" s="62">
        <v>3.7881259281495474</v>
      </c>
      <c r="AM166" s="24" t="s">
        <v>7071</v>
      </c>
      <c r="AN166" s="216" t="s">
        <v>6009</v>
      </c>
      <c r="AO166" s="216" t="s">
        <v>5961</v>
      </c>
      <c r="AP166" s="216" t="s">
        <v>6884</v>
      </c>
      <c r="AQ166" s="216" t="s">
        <v>6900</v>
      </c>
      <c r="AR166" s="216" t="s">
        <v>6886</v>
      </c>
      <c r="AS166" s="24" t="s">
        <v>6887</v>
      </c>
      <c r="AT166" s="24" t="s">
        <v>6650</v>
      </c>
      <c r="AU166" s="24" t="s">
        <v>6218</v>
      </c>
      <c r="AV166" s="24" t="s">
        <v>6577</v>
      </c>
      <c r="AW166" s="24" t="s">
        <v>5979</v>
      </c>
      <c r="AX166" s="24" t="s">
        <v>5979</v>
      </c>
      <c r="AY166" s="24" t="s">
        <v>7249</v>
      </c>
      <c r="AZ166" s="216" t="s">
        <v>7250</v>
      </c>
      <c r="BA166" s="216" t="s">
        <v>7145</v>
      </c>
      <c r="BB166" s="57" t="s">
        <v>5474</v>
      </c>
      <c r="BC166" s="202"/>
      <c r="BD166" s="24"/>
      <c r="BE166" s="151"/>
      <c r="BG166" s="151"/>
      <c r="BI166" s="151"/>
      <c r="BL166" s="152"/>
    </row>
    <row r="167" spans="1:64" s="169" customFormat="1">
      <c r="A167" s="24">
        <v>1615</v>
      </c>
      <c r="B167" s="24" t="s">
        <v>186</v>
      </c>
      <c r="C167" s="57">
        <v>34.25</v>
      </c>
      <c r="D167" s="57">
        <v>34.65</v>
      </c>
      <c r="E167" s="57">
        <v>34.1</v>
      </c>
      <c r="F167" s="57">
        <v>34.200000000000003</v>
      </c>
      <c r="G167" s="57">
        <v>34.200000000000003</v>
      </c>
      <c r="H167" s="57">
        <v>34.700000000000003</v>
      </c>
      <c r="I167" s="57">
        <v>34</v>
      </c>
      <c r="J167" s="57">
        <v>34.25</v>
      </c>
      <c r="K167" s="57">
        <v>34.200000000000003</v>
      </c>
      <c r="L167" s="57">
        <v>34.450000000000003</v>
      </c>
      <c r="M167" s="57">
        <v>34.200000000000003</v>
      </c>
      <c r="N167" s="57">
        <v>34.299999999999997</v>
      </c>
      <c r="O167" s="63">
        <v>1.4598540145985401E-3</v>
      </c>
      <c r="P167" s="57">
        <v>14</v>
      </c>
      <c r="Q167" s="57">
        <v>114</v>
      </c>
      <c r="R167" s="57">
        <v>192.7</v>
      </c>
      <c r="S167" s="57">
        <v>33.72</v>
      </c>
      <c r="T167" s="57">
        <v>35.35</v>
      </c>
      <c r="U167" s="57">
        <v>37.213299999999997</v>
      </c>
      <c r="V167" s="57">
        <v>33.89</v>
      </c>
      <c r="W167" s="57">
        <v>35.335000000000001</v>
      </c>
      <c r="X167" s="57">
        <v>37.111699999999999</v>
      </c>
      <c r="Y167" s="57">
        <v>33.909999999999997</v>
      </c>
      <c r="Z167" s="57">
        <v>35.33</v>
      </c>
      <c r="AA167" s="57">
        <v>37.01</v>
      </c>
      <c r="AB167" s="57">
        <v>52.9</v>
      </c>
      <c r="AC167" s="57">
        <v>20.95</v>
      </c>
      <c r="AD167" s="57">
        <v>38.5</v>
      </c>
      <c r="AE167" s="57">
        <v>32.6</v>
      </c>
      <c r="AF167" s="64">
        <v>40.563800000000001</v>
      </c>
      <c r="AG167" s="64">
        <v>32.090299999999999</v>
      </c>
      <c r="AH167" s="64">
        <v>47.280700000000003</v>
      </c>
      <c r="AI167" s="64">
        <v>37.153700000000001</v>
      </c>
      <c r="AJ167" s="61">
        <v>0.4513888888888889</v>
      </c>
      <c r="AK167" s="216">
        <v>50</v>
      </c>
      <c r="AL167" s="62">
        <v>53.033762994093664</v>
      </c>
      <c r="AM167" s="24" t="s">
        <v>6548</v>
      </c>
      <c r="AN167" s="216" t="s">
        <v>6009</v>
      </c>
      <c r="AO167" s="216" t="s">
        <v>5971</v>
      </c>
      <c r="AP167" s="216" t="s">
        <v>6884</v>
      </c>
      <c r="AQ167" s="216" t="s">
        <v>6885</v>
      </c>
      <c r="AR167" s="216" t="s">
        <v>6886</v>
      </c>
      <c r="AS167" s="24" t="s">
        <v>5474</v>
      </c>
      <c r="AT167" s="24" t="s">
        <v>6347</v>
      </c>
      <c r="AU167" s="24" t="s">
        <v>6478</v>
      </c>
      <c r="AV167" s="24" t="s">
        <v>6055</v>
      </c>
      <c r="AW167" s="24" t="s">
        <v>5976</v>
      </c>
      <c r="AX167" s="24" t="s">
        <v>5979</v>
      </c>
      <c r="AY167" s="24" t="s">
        <v>7039</v>
      </c>
      <c r="AZ167" s="216" t="s">
        <v>7251</v>
      </c>
      <c r="BA167" s="216" t="s">
        <v>6943</v>
      </c>
      <c r="BB167" s="57" t="s">
        <v>5474</v>
      </c>
      <c r="BC167" s="202"/>
      <c r="BD167" s="24"/>
      <c r="BE167" s="151"/>
      <c r="BG167" s="151"/>
      <c r="BI167" s="151"/>
      <c r="BL167" s="152"/>
    </row>
    <row r="168" spans="1:64" s="169" customFormat="1">
      <c r="A168" s="24">
        <v>1616</v>
      </c>
      <c r="B168" s="24" t="s">
        <v>187</v>
      </c>
      <c r="C168" s="57">
        <v>8.68</v>
      </c>
      <c r="D168" s="57">
        <v>9.0299999999999994</v>
      </c>
      <c r="E168" s="57">
        <v>8.68</v>
      </c>
      <c r="F168" s="57">
        <v>8.9499999999999993</v>
      </c>
      <c r="G168" s="57">
        <v>9.0299999999999994</v>
      </c>
      <c r="H168" s="57">
        <v>9.0299999999999994</v>
      </c>
      <c r="I168" s="57">
        <v>8.52</v>
      </c>
      <c r="J168" s="57">
        <v>8.74</v>
      </c>
      <c r="K168" s="57">
        <v>8.82</v>
      </c>
      <c r="L168" s="57">
        <v>8.82</v>
      </c>
      <c r="M168" s="57">
        <v>8.67</v>
      </c>
      <c r="N168" s="57">
        <v>8.6999999999999993</v>
      </c>
      <c r="O168" s="63">
        <v>-4.5766590389016001E-3</v>
      </c>
      <c r="P168" s="57">
        <v>169</v>
      </c>
      <c r="Q168" s="57">
        <v>277</v>
      </c>
      <c r="R168" s="57">
        <v>571.9</v>
      </c>
      <c r="S168" s="57">
        <v>8.7159999999999993</v>
      </c>
      <c r="T168" s="57">
        <v>9.5020000000000007</v>
      </c>
      <c r="U168" s="57">
        <v>9.8194999999999997</v>
      </c>
      <c r="V168" s="57">
        <v>8.7520000000000007</v>
      </c>
      <c r="W168" s="57">
        <v>9.44</v>
      </c>
      <c r="X168" s="57">
        <v>9.7902000000000005</v>
      </c>
      <c r="Y168" s="57">
        <v>8.7040000000000006</v>
      </c>
      <c r="Z168" s="57">
        <v>9.3774999999999995</v>
      </c>
      <c r="AA168" s="57">
        <v>9.7601999999999993</v>
      </c>
      <c r="AB168" s="57">
        <v>13.35</v>
      </c>
      <c r="AC168" s="57">
        <v>5.04</v>
      </c>
      <c r="AD168" s="57">
        <v>10.35</v>
      </c>
      <c r="AE168" s="57">
        <v>8.2100000000000009</v>
      </c>
      <c r="AF168" s="64">
        <v>31.497</v>
      </c>
      <c r="AG168" s="64">
        <v>25.334099999999999</v>
      </c>
      <c r="AH168" s="64">
        <v>32.2624</v>
      </c>
      <c r="AI168" s="64">
        <v>27.6435</v>
      </c>
      <c r="AJ168" s="61">
        <v>0.4513888888888889</v>
      </c>
      <c r="AK168" s="216">
        <v>200</v>
      </c>
      <c r="AL168" s="62">
        <v>348.78582090706169</v>
      </c>
      <c r="AM168" s="24" t="s">
        <v>7252</v>
      </c>
      <c r="AN168" s="216" t="s">
        <v>6009</v>
      </c>
      <c r="AO168" s="216" t="s">
        <v>5971</v>
      </c>
      <c r="AP168" s="216" t="s">
        <v>6884</v>
      </c>
      <c r="AQ168" s="216" t="s">
        <v>6885</v>
      </c>
      <c r="AR168" s="216" t="s">
        <v>6916</v>
      </c>
      <c r="AS168" s="24" t="s">
        <v>5474</v>
      </c>
      <c r="AT168" s="24" t="s">
        <v>6031</v>
      </c>
      <c r="AU168" s="24" t="s">
        <v>6209</v>
      </c>
      <c r="AV168" s="24" t="s">
        <v>6017</v>
      </c>
      <c r="AW168" s="24" t="s">
        <v>5979</v>
      </c>
      <c r="AX168" s="24" t="s">
        <v>5990</v>
      </c>
      <c r="AY168" s="24" t="s">
        <v>7253</v>
      </c>
      <c r="AZ168" s="216" t="s">
        <v>7197</v>
      </c>
      <c r="BA168" s="216" t="s">
        <v>7254</v>
      </c>
      <c r="BB168" s="57" t="s">
        <v>5474</v>
      </c>
      <c r="BC168" s="202"/>
      <c r="BD168" s="24"/>
      <c r="BE168" s="151"/>
      <c r="BG168" s="151"/>
      <c r="BI168" s="151"/>
      <c r="BL168" s="152"/>
    </row>
    <row r="169" spans="1:64" s="169" customFormat="1">
      <c r="A169" s="24">
        <v>1617</v>
      </c>
      <c r="B169" s="24" t="s">
        <v>188</v>
      </c>
      <c r="C169" s="57">
        <v>17.149999999999999</v>
      </c>
      <c r="D169" s="57">
        <v>17.649999999999999</v>
      </c>
      <c r="E169" s="57">
        <v>17.149999999999999</v>
      </c>
      <c r="F169" s="57">
        <v>17.649999999999999</v>
      </c>
      <c r="G169" s="57">
        <v>17.5</v>
      </c>
      <c r="H169" s="57">
        <v>17.55</v>
      </c>
      <c r="I169" s="57">
        <v>17.399999999999999</v>
      </c>
      <c r="J169" s="57">
        <v>17.399999999999999</v>
      </c>
      <c r="K169" s="57">
        <v>17.600000000000001</v>
      </c>
      <c r="L169" s="57">
        <v>17.600000000000001</v>
      </c>
      <c r="M169" s="57">
        <v>17.45</v>
      </c>
      <c r="N169" s="57">
        <v>17.5</v>
      </c>
      <c r="O169" s="63">
        <v>5.74712643678161E-3</v>
      </c>
      <c r="P169" s="57">
        <v>31</v>
      </c>
      <c r="Q169" s="57">
        <v>105</v>
      </c>
      <c r="R169" s="57">
        <v>273</v>
      </c>
      <c r="S169" s="57">
        <v>17.3</v>
      </c>
      <c r="T169" s="57">
        <v>19.022500000000001</v>
      </c>
      <c r="U169" s="57">
        <v>19.12</v>
      </c>
      <c r="V169" s="57">
        <v>17.350000000000001</v>
      </c>
      <c r="W169" s="57">
        <v>18.87</v>
      </c>
      <c r="X169" s="57">
        <v>19.0883</v>
      </c>
      <c r="Y169" s="57">
        <v>17.34</v>
      </c>
      <c r="Z169" s="57">
        <v>18.745000000000001</v>
      </c>
      <c r="AA169" s="57">
        <v>19.0608</v>
      </c>
      <c r="AB169" s="57">
        <v>25.9</v>
      </c>
      <c r="AC169" s="57">
        <v>12.35</v>
      </c>
      <c r="AD169" s="57">
        <v>20.75</v>
      </c>
      <c r="AE169" s="57">
        <v>16.5</v>
      </c>
      <c r="AF169" s="64">
        <v>28.080500000000001</v>
      </c>
      <c r="AG169" s="64">
        <v>22.775200000000002</v>
      </c>
      <c r="AH169" s="64">
        <v>33.213099999999997</v>
      </c>
      <c r="AI169" s="64">
        <v>26.2545</v>
      </c>
      <c r="AJ169" s="61">
        <v>0.4513888888888889</v>
      </c>
      <c r="AK169" s="216">
        <v>50</v>
      </c>
      <c r="AL169" s="62">
        <v>117.43190377263596</v>
      </c>
      <c r="AM169" s="24" t="s">
        <v>6575</v>
      </c>
      <c r="AN169" s="216" t="s">
        <v>6009</v>
      </c>
      <c r="AO169" s="216" t="s">
        <v>5971</v>
      </c>
      <c r="AP169" s="216" t="s">
        <v>6884</v>
      </c>
      <c r="AQ169" s="216" t="s">
        <v>6885</v>
      </c>
      <c r="AR169" s="216" t="s">
        <v>6886</v>
      </c>
      <c r="AS169" s="24" t="s">
        <v>5474</v>
      </c>
      <c r="AT169" s="24" t="s">
        <v>6255</v>
      </c>
      <c r="AU169" s="24" t="s">
        <v>6130</v>
      </c>
      <c r="AV169" s="24" t="s">
        <v>6017</v>
      </c>
      <c r="AW169" s="24" t="s">
        <v>5979</v>
      </c>
      <c r="AX169" s="24" t="s">
        <v>5991</v>
      </c>
      <c r="AY169" s="24" t="s">
        <v>7128</v>
      </c>
      <c r="AZ169" s="216" t="s">
        <v>7197</v>
      </c>
      <c r="BA169" s="216" t="s">
        <v>7067</v>
      </c>
      <c r="BB169" s="57" t="s">
        <v>5474</v>
      </c>
      <c r="BC169" s="202"/>
      <c r="BD169" s="24"/>
      <c r="BE169" s="151"/>
      <c r="BG169" s="151"/>
      <c r="BI169" s="151"/>
      <c r="BL169" s="152"/>
    </row>
    <row r="170" spans="1:64" s="169" customFormat="1">
      <c r="A170" s="24">
        <v>1618</v>
      </c>
      <c r="B170" s="24" t="s">
        <v>189</v>
      </c>
      <c r="C170" s="57">
        <v>12.6</v>
      </c>
      <c r="D170" s="57">
        <v>13.25</v>
      </c>
      <c r="E170" s="57">
        <v>12.6</v>
      </c>
      <c r="F170" s="57">
        <v>13.2</v>
      </c>
      <c r="G170" s="57">
        <v>13.25</v>
      </c>
      <c r="H170" s="57">
        <v>13.3</v>
      </c>
      <c r="I170" s="57">
        <v>12.9</v>
      </c>
      <c r="J170" s="57">
        <v>13</v>
      </c>
      <c r="K170" s="57">
        <v>12.55</v>
      </c>
      <c r="L170" s="57">
        <v>13</v>
      </c>
      <c r="M170" s="57">
        <v>12.55</v>
      </c>
      <c r="N170" s="57">
        <v>13</v>
      </c>
      <c r="O170" s="63">
        <v>0</v>
      </c>
      <c r="P170" s="57">
        <v>460</v>
      </c>
      <c r="Q170" s="57">
        <v>521</v>
      </c>
      <c r="R170" s="57">
        <v>2139.1999999999998</v>
      </c>
      <c r="S170" s="57">
        <v>12.8</v>
      </c>
      <c r="T170" s="57">
        <v>14.275</v>
      </c>
      <c r="U170" s="57">
        <v>15.807499999999999</v>
      </c>
      <c r="V170" s="57">
        <v>12.9</v>
      </c>
      <c r="W170" s="57">
        <v>14.1325</v>
      </c>
      <c r="X170" s="57">
        <v>15.754200000000001</v>
      </c>
      <c r="Y170" s="57">
        <v>12.89</v>
      </c>
      <c r="Z170" s="57">
        <v>14.012499999999999</v>
      </c>
      <c r="AA170" s="57">
        <v>15.7</v>
      </c>
      <c r="AB170" s="57">
        <v>23.3</v>
      </c>
      <c r="AC170" s="57">
        <v>8.8000000000000007</v>
      </c>
      <c r="AD170" s="57">
        <v>16</v>
      </c>
      <c r="AE170" s="57">
        <v>12.1</v>
      </c>
      <c r="AF170" s="64">
        <v>35.0961</v>
      </c>
      <c r="AG170" s="64">
        <v>24.7653</v>
      </c>
      <c r="AH170" s="64">
        <v>38.397399999999998</v>
      </c>
      <c r="AI170" s="64">
        <v>29.3094</v>
      </c>
      <c r="AJ170" s="61">
        <v>0.4513888888888889</v>
      </c>
      <c r="AK170" s="216">
        <v>500</v>
      </c>
      <c r="AL170" s="62">
        <v>898.64215475201672</v>
      </c>
      <c r="AM170" s="24" t="s">
        <v>7255</v>
      </c>
      <c r="AN170" s="216" t="s">
        <v>6009</v>
      </c>
      <c r="AO170" s="216" t="s">
        <v>5971</v>
      </c>
      <c r="AP170" s="216" t="s">
        <v>6884</v>
      </c>
      <c r="AQ170" s="216" t="s">
        <v>6885</v>
      </c>
      <c r="AR170" s="216" t="s">
        <v>6886</v>
      </c>
      <c r="AS170" s="24" t="s">
        <v>5474</v>
      </c>
      <c r="AT170" s="24" t="s">
        <v>6013</v>
      </c>
      <c r="AU170" s="24" t="s">
        <v>5984</v>
      </c>
      <c r="AV170" s="24" t="s">
        <v>6255</v>
      </c>
      <c r="AW170" s="24" t="s">
        <v>5979</v>
      </c>
      <c r="AX170" s="24" t="s">
        <v>5979</v>
      </c>
      <c r="AY170" s="24" t="s">
        <v>7256</v>
      </c>
      <c r="AZ170" s="216" t="s">
        <v>7257</v>
      </c>
      <c r="BA170" s="216" t="s">
        <v>7078</v>
      </c>
      <c r="BB170" s="57" t="s">
        <v>6944</v>
      </c>
      <c r="BC170" s="202"/>
      <c r="BD170" s="24"/>
      <c r="BE170" s="151"/>
      <c r="BG170" s="151"/>
      <c r="BI170" s="151"/>
      <c r="BL170" s="152"/>
    </row>
    <row r="171" spans="1:64" s="169" customFormat="1">
      <c r="A171" s="24">
        <v>1626</v>
      </c>
      <c r="B171" s="24" t="s">
        <v>190</v>
      </c>
      <c r="C171" s="57">
        <v>24.05</v>
      </c>
      <c r="D171" s="57">
        <v>24.6</v>
      </c>
      <c r="E171" s="57">
        <v>24.05</v>
      </c>
      <c r="F171" s="57">
        <v>24.5</v>
      </c>
      <c r="G171" s="57">
        <v>24.5</v>
      </c>
      <c r="H171" s="57">
        <v>24.6</v>
      </c>
      <c r="I171" s="57">
        <v>24.35</v>
      </c>
      <c r="J171" s="57">
        <v>24.35</v>
      </c>
      <c r="K171" s="57">
        <v>24.6</v>
      </c>
      <c r="L171" s="57">
        <v>24.6</v>
      </c>
      <c r="M171" s="57">
        <v>24.4</v>
      </c>
      <c r="N171" s="57">
        <v>24.4</v>
      </c>
      <c r="O171" s="63">
        <v>2.05338809034907E-3</v>
      </c>
      <c r="P171" s="57">
        <v>17</v>
      </c>
      <c r="Q171" s="57">
        <v>26</v>
      </c>
      <c r="R171" s="57">
        <v>99.55</v>
      </c>
      <c r="S171" s="57">
        <v>24.15</v>
      </c>
      <c r="T171" s="57">
        <v>25.247499999999999</v>
      </c>
      <c r="U171" s="57">
        <v>25.789200000000001</v>
      </c>
      <c r="V171" s="57">
        <v>24.12</v>
      </c>
      <c r="W171" s="57">
        <v>25.15</v>
      </c>
      <c r="X171" s="57">
        <v>25.791699999999999</v>
      </c>
      <c r="Y171" s="57">
        <v>24.08</v>
      </c>
      <c r="Z171" s="57">
        <v>25.07</v>
      </c>
      <c r="AA171" s="57">
        <v>25.796700000000001</v>
      </c>
      <c r="AB171" s="57">
        <v>29.4</v>
      </c>
      <c r="AC171" s="57">
        <v>21.8</v>
      </c>
      <c r="AD171" s="57">
        <v>26.4</v>
      </c>
      <c r="AE171" s="57">
        <v>22.9</v>
      </c>
      <c r="AF171" s="64">
        <v>46.044400000000003</v>
      </c>
      <c r="AG171" s="64">
        <v>31.966999999999999</v>
      </c>
      <c r="AH171" s="64">
        <v>53.952100000000002</v>
      </c>
      <c r="AI171" s="64">
        <v>39.295400000000001</v>
      </c>
      <c r="AJ171" s="61">
        <v>0.4513888888888889</v>
      </c>
      <c r="AK171" s="216">
        <v>50</v>
      </c>
      <c r="AL171" s="62">
        <v>64.398140778542313</v>
      </c>
      <c r="AM171" s="24" t="s">
        <v>6517</v>
      </c>
      <c r="AN171" s="216" t="s">
        <v>6009</v>
      </c>
      <c r="AO171" s="216" t="s">
        <v>5961</v>
      </c>
      <c r="AP171" s="216" t="s">
        <v>6884</v>
      </c>
      <c r="AQ171" s="216" t="s">
        <v>6885</v>
      </c>
      <c r="AR171" s="216" t="s">
        <v>6886</v>
      </c>
      <c r="AS171" s="24" t="s">
        <v>5474</v>
      </c>
      <c r="AT171" s="24" t="s">
        <v>6055</v>
      </c>
      <c r="AU171" s="24" t="s">
        <v>6130</v>
      </c>
      <c r="AV171" s="24" t="s">
        <v>6518</v>
      </c>
      <c r="AW171" s="24" t="s">
        <v>5979</v>
      </c>
      <c r="AX171" s="24" t="s">
        <v>5979</v>
      </c>
      <c r="AY171" s="24" t="s">
        <v>7258</v>
      </c>
      <c r="AZ171" s="216" t="s">
        <v>7179</v>
      </c>
      <c r="BA171" s="216" t="s">
        <v>7171</v>
      </c>
      <c r="BB171" s="57" t="s">
        <v>5474</v>
      </c>
      <c r="BC171" s="202"/>
      <c r="BD171" s="24"/>
      <c r="BE171" s="151"/>
      <c r="BG171" s="151"/>
      <c r="BI171" s="151"/>
      <c r="BL171" s="152"/>
    </row>
    <row r="172" spans="1:64" s="169" customFormat="1">
      <c r="A172" s="24">
        <v>1701</v>
      </c>
      <c r="B172" s="24" t="s">
        <v>191</v>
      </c>
      <c r="C172" s="57">
        <v>22.4</v>
      </c>
      <c r="D172" s="57">
        <v>22.45</v>
      </c>
      <c r="E172" s="57">
        <v>22.25</v>
      </c>
      <c r="F172" s="57">
        <v>22.35</v>
      </c>
      <c r="G172" s="57">
        <v>22.45</v>
      </c>
      <c r="H172" s="57">
        <v>22.45</v>
      </c>
      <c r="I172" s="57">
        <v>22.2</v>
      </c>
      <c r="J172" s="57">
        <v>22.25</v>
      </c>
      <c r="K172" s="57">
        <v>22.25</v>
      </c>
      <c r="L172" s="57">
        <v>22.5</v>
      </c>
      <c r="M172" s="57">
        <v>22.25</v>
      </c>
      <c r="N172" s="57">
        <v>22.45</v>
      </c>
      <c r="O172" s="63">
        <v>8.9887640449438193E-3</v>
      </c>
      <c r="P172" s="57">
        <v>143</v>
      </c>
      <c r="Q172" s="57">
        <v>312</v>
      </c>
      <c r="R172" s="57">
        <v>689.2</v>
      </c>
      <c r="S172" s="57">
        <v>22.33</v>
      </c>
      <c r="T172" s="57">
        <v>23.12</v>
      </c>
      <c r="U172" s="57">
        <v>23.936699999999998</v>
      </c>
      <c r="V172" s="57">
        <v>22.29</v>
      </c>
      <c r="W172" s="57">
        <v>23.052499999999998</v>
      </c>
      <c r="X172" s="57">
        <v>23.921700000000001</v>
      </c>
      <c r="Y172" s="57">
        <v>22.28</v>
      </c>
      <c r="Z172" s="57">
        <v>23.02</v>
      </c>
      <c r="AA172" s="57">
        <v>23.907499999999999</v>
      </c>
      <c r="AB172" s="57">
        <v>25.85</v>
      </c>
      <c r="AC172" s="57">
        <v>21.7</v>
      </c>
      <c r="AD172" s="57">
        <v>24.25</v>
      </c>
      <c r="AE172" s="57">
        <v>21.9</v>
      </c>
      <c r="AF172" s="64">
        <v>28.042899999999999</v>
      </c>
      <c r="AG172" s="64">
        <v>22.979500000000002</v>
      </c>
      <c r="AH172" s="64">
        <v>41.611899999999999</v>
      </c>
      <c r="AI172" s="64">
        <v>29.190300000000001</v>
      </c>
      <c r="AJ172" s="61">
        <v>0.4513888888888889</v>
      </c>
      <c r="AK172" s="216">
        <v>150</v>
      </c>
      <c r="AL172" s="62">
        <v>311.9911069384209</v>
      </c>
      <c r="AM172" s="24" t="s">
        <v>7176</v>
      </c>
      <c r="AN172" s="216" t="s">
        <v>6009</v>
      </c>
      <c r="AO172" s="216" t="s">
        <v>5971</v>
      </c>
      <c r="AP172" s="216" t="s">
        <v>6884</v>
      </c>
      <c r="AQ172" s="216" t="s">
        <v>6885</v>
      </c>
      <c r="AR172" s="216" t="s">
        <v>6886</v>
      </c>
      <c r="AS172" s="24" t="s">
        <v>6894</v>
      </c>
      <c r="AT172" s="24" t="s">
        <v>6277</v>
      </c>
      <c r="AU172" s="24" t="s">
        <v>6017</v>
      </c>
      <c r="AV172" s="24" t="s">
        <v>6055</v>
      </c>
      <c r="AW172" s="24" t="s">
        <v>5990</v>
      </c>
      <c r="AX172" s="24" t="s">
        <v>5979</v>
      </c>
      <c r="AY172" s="24" t="s">
        <v>7259</v>
      </c>
      <c r="AZ172" s="216" t="s">
        <v>6932</v>
      </c>
      <c r="BA172" s="216" t="s">
        <v>6914</v>
      </c>
      <c r="BB172" s="57" t="s">
        <v>6898</v>
      </c>
      <c r="BC172" s="202"/>
      <c r="BD172" s="24"/>
      <c r="BE172" s="151"/>
      <c r="BG172" s="151"/>
      <c r="BI172" s="151"/>
      <c r="BL172" s="152"/>
    </row>
    <row r="173" spans="1:64" s="169" customFormat="1">
      <c r="A173" s="24">
        <v>1702</v>
      </c>
      <c r="B173" s="24" t="s">
        <v>192</v>
      </c>
      <c r="C173" s="57">
        <v>46.9</v>
      </c>
      <c r="D173" s="57">
        <v>47.75</v>
      </c>
      <c r="E173" s="57">
        <v>46.9</v>
      </c>
      <c r="F173" s="57">
        <v>47.75</v>
      </c>
      <c r="G173" s="57">
        <v>48.6</v>
      </c>
      <c r="H173" s="57">
        <v>49.3</v>
      </c>
      <c r="I173" s="57">
        <v>48.2</v>
      </c>
      <c r="J173" s="57">
        <v>48.65</v>
      </c>
      <c r="K173" s="57">
        <v>48.65</v>
      </c>
      <c r="L173" s="57">
        <v>48.9</v>
      </c>
      <c r="M173" s="57">
        <v>48.45</v>
      </c>
      <c r="N173" s="57">
        <v>48.6</v>
      </c>
      <c r="O173" s="63">
        <v>-1.0277492291880701E-3</v>
      </c>
      <c r="P173" s="57">
        <v>101</v>
      </c>
      <c r="Q173" s="57">
        <v>559</v>
      </c>
      <c r="R173" s="57">
        <v>417.75</v>
      </c>
      <c r="S173" s="57">
        <v>47.43</v>
      </c>
      <c r="T173" s="57">
        <v>49.26</v>
      </c>
      <c r="U173" s="57">
        <v>51.354999999999997</v>
      </c>
      <c r="V173" s="57">
        <v>47.59</v>
      </c>
      <c r="W173" s="57">
        <v>49.137500000000003</v>
      </c>
      <c r="X173" s="57">
        <v>51.217500000000001</v>
      </c>
      <c r="Y173" s="57">
        <v>47.76</v>
      </c>
      <c r="Z173" s="57">
        <v>49.042499999999997</v>
      </c>
      <c r="AA173" s="57">
        <v>51.110799999999998</v>
      </c>
      <c r="AB173" s="57">
        <v>60.1</v>
      </c>
      <c r="AC173" s="57">
        <v>41.7</v>
      </c>
      <c r="AD173" s="57">
        <v>51.2</v>
      </c>
      <c r="AE173" s="57">
        <v>46.35</v>
      </c>
      <c r="AF173" s="64">
        <v>40.834899999999998</v>
      </c>
      <c r="AG173" s="64">
        <v>23.267499999999998</v>
      </c>
      <c r="AH173" s="64">
        <v>52.646999999999998</v>
      </c>
      <c r="AI173" s="64">
        <v>33.060699999999997</v>
      </c>
      <c r="AJ173" s="61">
        <v>0.4513888888888889</v>
      </c>
      <c r="AK173" s="216">
        <v>150</v>
      </c>
      <c r="AL173" s="62">
        <v>220.35735525021335</v>
      </c>
      <c r="AM173" s="24" t="s">
        <v>6570</v>
      </c>
      <c r="AN173" s="216" t="s">
        <v>6009</v>
      </c>
      <c r="AO173" s="216" t="s">
        <v>5961</v>
      </c>
      <c r="AP173" s="216" t="s">
        <v>6884</v>
      </c>
      <c r="AQ173" s="216" t="s">
        <v>6885</v>
      </c>
      <c r="AR173" s="216" t="s">
        <v>6886</v>
      </c>
      <c r="AS173" s="24" t="s">
        <v>6887</v>
      </c>
      <c r="AT173" s="24" t="s">
        <v>6493</v>
      </c>
      <c r="AU173" s="24" t="s">
        <v>6478</v>
      </c>
      <c r="AV173" s="24" t="s">
        <v>6347</v>
      </c>
      <c r="AW173" s="24" t="s">
        <v>5976</v>
      </c>
      <c r="AX173" s="24" t="s">
        <v>5991</v>
      </c>
      <c r="AY173" s="24" t="s">
        <v>7165</v>
      </c>
      <c r="AZ173" s="216" t="s">
        <v>6936</v>
      </c>
      <c r="BA173" s="216" t="s">
        <v>7205</v>
      </c>
      <c r="BB173" s="57" t="s">
        <v>5474</v>
      </c>
      <c r="BC173" s="202"/>
      <c r="BD173" s="24"/>
      <c r="BE173" s="151"/>
      <c r="BG173" s="151"/>
      <c r="BI173" s="151"/>
      <c r="BL173" s="152"/>
    </row>
    <row r="174" spans="1:64" s="169" customFormat="1">
      <c r="A174" s="24">
        <v>1707</v>
      </c>
      <c r="B174" s="24" t="s">
        <v>194</v>
      </c>
      <c r="C174" s="57">
        <v>162.5</v>
      </c>
      <c r="D174" s="57">
        <v>164</v>
      </c>
      <c r="E174" s="57">
        <v>162.5</v>
      </c>
      <c r="F174" s="57">
        <v>164</v>
      </c>
      <c r="G174" s="57">
        <v>165</v>
      </c>
      <c r="H174" s="57">
        <v>165</v>
      </c>
      <c r="I174" s="57">
        <v>164</v>
      </c>
      <c r="J174" s="57">
        <v>165</v>
      </c>
      <c r="K174" s="57">
        <v>165</v>
      </c>
      <c r="L174" s="57">
        <v>165</v>
      </c>
      <c r="M174" s="57">
        <v>164.5</v>
      </c>
      <c r="N174" s="57">
        <v>165</v>
      </c>
      <c r="O174" s="63">
        <v>0</v>
      </c>
      <c r="P174" s="57">
        <v>6</v>
      </c>
      <c r="Q174" s="57">
        <v>76</v>
      </c>
      <c r="R174" s="57">
        <v>136.25</v>
      </c>
      <c r="S174" s="57">
        <v>163.4</v>
      </c>
      <c r="T174" s="57">
        <v>166.9</v>
      </c>
      <c r="U174" s="57">
        <v>169.8167</v>
      </c>
      <c r="V174" s="57">
        <v>163.69999999999999</v>
      </c>
      <c r="W174" s="57">
        <v>166.57499999999999</v>
      </c>
      <c r="X174" s="57">
        <v>169.79169999999999</v>
      </c>
      <c r="Y174" s="57">
        <v>163.80000000000001</v>
      </c>
      <c r="Z174" s="57">
        <v>166.3</v>
      </c>
      <c r="AA174" s="57">
        <v>169.6833</v>
      </c>
      <c r="AB174" s="57">
        <v>190.5</v>
      </c>
      <c r="AC174" s="57">
        <v>162</v>
      </c>
      <c r="AD174" s="57">
        <v>172</v>
      </c>
      <c r="AE174" s="57">
        <v>162</v>
      </c>
      <c r="AF174" s="64">
        <v>34.0871</v>
      </c>
      <c r="AG174" s="64">
        <v>23.453900000000001</v>
      </c>
      <c r="AH174" s="64">
        <v>42.724699999999999</v>
      </c>
      <c r="AI174" s="64">
        <v>29.877500000000001</v>
      </c>
      <c r="AJ174" s="61">
        <v>0.4513888888888889</v>
      </c>
      <c r="AK174" s="216">
        <v>50</v>
      </c>
      <c r="AL174" s="62">
        <v>22.728755568897284</v>
      </c>
      <c r="AM174" s="24" t="s">
        <v>6745</v>
      </c>
      <c r="AN174" s="216" t="s">
        <v>6009</v>
      </c>
      <c r="AO174" s="216" t="s">
        <v>5971</v>
      </c>
      <c r="AP174" s="216" t="s">
        <v>6884</v>
      </c>
      <c r="AQ174" s="216" t="s">
        <v>6885</v>
      </c>
      <c r="AR174" s="216" t="s">
        <v>6886</v>
      </c>
      <c r="AS174" s="24" t="s">
        <v>6951</v>
      </c>
      <c r="AT174" s="24" t="s">
        <v>6493</v>
      </c>
      <c r="AU174" s="24" t="s">
        <v>6650</v>
      </c>
      <c r="AV174" s="24" t="s">
        <v>6650</v>
      </c>
      <c r="AW174" s="24" t="s">
        <v>5979</v>
      </c>
      <c r="AX174" s="24" t="s">
        <v>6159</v>
      </c>
      <c r="AY174" s="24" t="s">
        <v>7039</v>
      </c>
      <c r="AZ174" s="216" t="s">
        <v>7058</v>
      </c>
      <c r="BA174" s="216" t="s">
        <v>6914</v>
      </c>
      <c r="BB174" s="57" t="s">
        <v>5474</v>
      </c>
      <c r="BC174" s="202"/>
      <c r="BD174" s="24"/>
      <c r="BE174" s="151"/>
      <c r="BG174" s="151"/>
      <c r="BI174" s="151"/>
      <c r="BL174" s="152"/>
    </row>
    <row r="175" spans="1:64" s="169" customFormat="1">
      <c r="A175" s="24">
        <v>1708</v>
      </c>
      <c r="B175" s="24" t="s">
        <v>195</v>
      </c>
      <c r="C175" s="57">
        <v>37.5</v>
      </c>
      <c r="D175" s="57">
        <v>39.9</v>
      </c>
      <c r="E175" s="57">
        <v>37.4</v>
      </c>
      <c r="F175" s="57">
        <v>39</v>
      </c>
      <c r="G175" s="57">
        <v>39.450000000000003</v>
      </c>
      <c r="H175" s="57">
        <v>39.450000000000003</v>
      </c>
      <c r="I175" s="57">
        <v>36.9</v>
      </c>
      <c r="J175" s="57">
        <v>37.299999999999997</v>
      </c>
      <c r="K175" s="57">
        <v>37.299999999999997</v>
      </c>
      <c r="L175" s="57">
        <v>37.5</v>
      </c>
      <c r="M175" s="57">
        <v>36.549999999999997</v>
      </c>
      <c r="N175" s="57">
        <v>36.950000000000003</v>
      </c>
      <c r="O175" s="63">
        <v>-9.3833780160857798E-3</v>
      </c>
      <c r="P175" s="57">
        <v>2544</v>
      </c>
      <c r="Q175" s="57">
        <v>16655</v>
      </c>
      <c r="R175" s="57">
        <v>4677.2</v>
      </c>
      <c r="S175" s="57">
        <v>35.86</v>
      </c>
      <c r="T175" s="57">
        <v>34.700000000000003</v>
      </c>
      <c r="U175" s="57">
        <v>33.965800000000002</v>
      </c>
      <c r="V175" s="57">
        <v>36.479999999999997</v>
      </c>
      <c r="W175" s="57">
        <v>34.880000000000003</v>
      </c>
      <c r="X175" s="57">
        <v>34.129199999999997</v>
      </c>
      <c r="Y175" s="57">
        <v>36.85</v>
      </c>
      <c r="Z175" s="57">
        <v>35.037500000000001</v>
      </c>
      <c r="AA175" s="57">
        <v>34.282499999999999</v>
      </c>
      <c r="AB175" s="57">
        <v>43.85</v>
      </c>
      <c r="AC175" s="57">
        <v>21.55</v>
      </c>
      <c r="AD175" s="57">
        <v>39.9</v>
      </c>
      <c r="AE175" s="57">
        <v>33.15</v>
      </c>
      <c r="AF175" s="64">
        <v>67.599199999999996</v>
      </c>
      <c r="AG175" s="64">
        <v>60.433599999999998</v>
      </c>
      <c r="AH175" s="64">
        <v>63.831499999999998</v>
      </c>
      <c r="AI175" s="64">
        <v>61.566299999999998</v>
      </c>
      <c r="AJ175" s="61">
        <v>0.4513888888888889</v>
      </c>
      <c r="AK175" s="216">
        <v>3000</v>
      </c>
      <c r="AL175" s="62">
        <v>4787.3604813688489</v>
      </c>
      <c r="AM175" s="24" t="s">
        <v>6048</v>
      </c>
      <c r="AN175" s="216" t="s">
        <v>6020</v>
      </c>
      <c r="AO175" s="216" t="s">
        <v>5961</v>
      </c>
      <c r="AP175" s="216" t="s">
        <v>6908</v>
      </c>
      <c r="AQ175" s="216" t="s">
        <v>6900</v>
      </c>
      <c r="AR175" s="216" t="s">
        <v>6886</v>
      </c>
      <c r="AS175" s="24" t="s">
        <v>7139</v>
      </c>
      <c r="AT175" s="24" t="s">
        <v>5982</v>
      </c>
      <c r="AU175" s="24" t="s">
        <v>6024</v>
      </c>
      <c r="AV175" s="24" t="s">
        <v>5984</v>
      </c>
      <c r="AW175" s="24" t="s">
        <v>5990</v>
      </c>
      <c r="AX175" s="24" t="s">
        <v>5986</v>
      </c>
      <c r="AY175" s="24" t="s">
        <v>7260</v>
      </c>
      <c r="AZ175" s="216" t="s">
        <v>7261</v>
      </c>
      <c r="BA175" s="216" t="s">
        <v>7262</v>
      </c>
      <c r="BB175" s="57" t="s">
        <v>6944</v>
      </c>
      <c r="BC175" s="202"/>
      <c r="BD175" s="24"/>
      <c r="BE175" s="151"/>
      <c r="BG175" s="151"/>
      <c r="BI175" s="151"/>
      <c r="BL175" s="152"/>
    </row>
    <row r="176" spans="1:64" s="169" customFormat="1">
      <c r="A176" s="24">
        <v>1709</v>
      </c>
      <c r="B176" s="24" t="s">
        <v>196</v>
      </c>
      <c r="C176" s="57">
        <v>20.100000000000001</v>
      </c>
      <c r="D176" s="57">
        <v>20.399999999999999</v>
      </c>
      <c r="E176" s="57">
        <v>20.100000000000001</v>
      </c>
      <c r="F176" s="57">
        <v>20.3</v>
      </c>
      <c r="G176" s="57">
        <v>20.5</v>
      </c>
      <c r="H176" s="57">
        <v>20.6</v>
      </c>
      <c r="I176" s="57">
        <v>20.350000000000001</v>
      </c>
      <c r="J176" s="57">
        <v>20.6</v>
      </c>
      <c r="K176" s="57">
        <v>19.399999999999999</v>
      </c>
      <c r="L176" s="57">
        <v>19.55</v>
      </c>
      <c r="M176" s="57">
        <v>19.25</v>
      </c>
      <c r="N176" s="57">
        <v>19.350000000000001</v>
      </c>
      <c r="O176" s="63">
        <v>-2.5773195876288599E-3</v>
      </c>
      <c r="P176" s="57">
        <v>2796</v>
      </c>
      <c r="Q176" s="57">
        <v>2789</v>
      </c>
      <c r="R176" s="57">
        <v>1539.95</v>
      </c>
      <c r="S176" s="57">
        <v>20.02</v>
      </c>
      <c r="T176" s="57">
        <v>20.555</v>
      </c>
      <c r="U176" s="57">
        <v>20.765799999999999</v>
      </c>
      <c r="V176" s="57">
        <v>20.16</v>
      </c>
      <c r="W176" s="57">
        <v>20.535</v>
      </c>
      <c r="X176" s="57">
        <v>20.7942</v>
      </c>
      <c r="Y176" s="57">
        <v>20.010000000000002</v>
      </c>
      <c r="Z176" s="57">
        <v>20.47</v>
      </c>
      <c r="AA176" s="57">
        <v>20.796700000000001</v>
      </c>
      <c r="AB176" s="57">
        <v>23.65</v>
      </c>
      <c r="AC176" s="57">
        <v>13.3</v>
      </c>
      <c r="AD176" s="57">
        <v>21.4</v>
      </c>
      <c r="AE176" s="57">
        <v>19.25</v>
      </c>
      <c r="AF176" s="64">
        <v>61.507199999999997</v>
      </c>
      <c r="AG176" s="64">
        <v>42.421700000000001</v>
      </c>
      <c r="AH176" s="64">
        <v>43.473999999999997</v>
      </c>
      <c r="AI176" s="64">
        <v>42.772500000000001</v>
      </c>
      <c r="AJ176" s="61">
        <v>0.4513888888888889</v>
      </c>
      <c r="AK176" s="216">
        <v>3000</v>
      </c>
      <c r="AL176" s="62">
        <v>5261.5801516931215</v>
      </c>
      <c r="AM176" s="24" t="s">
        <v>6470</v>
      </c>
      <c r="AN176" s="216" t="s">
        <v>5967</v>
      </c>
      <c r="AO176" s="216" t="s">
        <v>5971</v>
      </c>
      <c r="AP176" s="216" t="s">
        <v>6884</v>
      </c>
      <c r="AQ176" s="216" t="s">
        <v>6885</v>
      </c>
      <c r="AR176" s="216" t="s">
        <v>6916</v>
      </c>
      <c r="AS176" s="24" t="s">
        <v>6945</v>
      </c>
      <c r="AT176" s="24" t="s">
        <v>6055</v>
      </c>
      <c r="AU176" s="24" t="s">
        <v>6126</v>
      </c>
      <c r="AV176" s="24" t="s">
        <v>6480</v>
      </c>
      <c r="AW176" s="24" t="s">
        <v>5970</v>
      </c>
      <c r="AX176" s="24" t="s">
        <v>5991</v>
      </c>
      <c r="AY176" s="24" t="s">
        <v>7263</v>
      </c>
      <c r="AZ176" s="216" t="s">
        <v>7179</v>
      </c>
      <c r="BA176" s="216" t="s">
        <v>7041</v>
      </c>
      <c r="BB176" s="57" t="s">
        <v>5474</v>
      </c>
      <c r="BC176" s="202"/>
      <c r="BD176" s="24"/>
      <c r="BE176" s="151"/>
      <c r="BG176" s="151"/>
      <c r="BI176" s="151"/>
      <c r="BL176" s="152"/>
    </row>
    <row r="177" spans="1:64" s="169" customFormat="1">
      <c r="A177" s="24">
        <v>1710</v>
      </c>
      <c r="B177" s="24" t="s">
        <v>197</v>
      </c>
      <c r="C177" s="57">
        <v>20.350000000000001</v>
      </c>
      <c r="D177" s="57">
        <v>21.1</v>
      </c>
      <c r="E177" s="57">
        <v>20.350000000000001</v>
      </c>
      <c r="F177" s="57">
        <v>20.9</v>
      </c>
      <c r="G177" s="57">
        <v>21.1</v>
      </c>
      <c r="H177" s="57">
        <v>21.4</v>
      </c>
      <c r="I177" s="57">
        <v>20.7</v>
      </c>
      <c r="J177" s="57">
        <v>21.25</v>
      </c>
      <c r="K177" s="57">
        <v>21.3</v>
      </c>
      <c r="L177" s="57">
        <v>21.4</v>
      </c>
      <c r="M177" s="57">
        <v>21.05</v>
      </c>
      <c r="N177" s="57">
        <v>21.15</v>
      </c>
      <c r="O177" s="63">
        <v>-4.70588235294117E-3</v>
      </c>
      <c r="P177" s="57">
        <v>334</v>
      </c>
      <c r="Q177" s="57">
        <v>1491</v>
      </c>
      <c r="R177" s="57">
        <v>2050.15</v>
      </c>
      <c r="S177" s="57">
        <v>20.5</v>
      </c>
      <c r="T177" s="57">
        <v>21.8125</v>
      </c>
      <c r="U177" s="57">
        <v>22.385000000000002</v>
      </c>
      <c r="V177" s="57">
        <v>20.63</v>
      </c>
      <c r="W177" s="57">
        <v>21.695</v>
      </c>
      <c r="X177" s="57">
        <v>22.377500000000001</v>
      </c>
      <c r="Y177" s="57">
        <v>20.68</v>
      </c>
      <c r="Z177" s="57">
        <v>21.637499999999999</v>
      </c>
      <c r="AA177" s="57">
        <v>22.360800000000001</v>
      </c>
      <c r="AB177" s="57">
        <v>27.85</v>
      </c>
      <c r="AC177" s="57">
        <v>15.5</v>
      </c>
      <c r="AD177" s="57">
        <v>22.85</v>
      </c>
      <c r="AE177" s="57">
        <v>19.899999999999999</v>
      </c>
      <c r="AF177" s="64">
        <v>34.956699999999998</v>
      </c>
      <c r="AG177" s="64">
        <v>22.103400000000001</v>
      </c>
      <c r="AH177" s="64">
        <v>45.234299999999998</v>
      </c>
      <c r="AI177" s="64">
        <v>29.813700000000001</v>
      </c>
      <c r="AJ177" s="61">
        <v>0.4513888888888889</v>
      </c>
      <c r="AK177" s="216">
        <v>350</v>
      </c>
      <c r="AL177" s="62">
        <v>674.40120207187999</v>
      </c>
      <c r="AM177" s="24" t="s">
        <v>6296</v>
      </c>
      <c r="AN177" s="216" t="s">
        <v>6009</v>
      </c>
      <c r="AO177" s="216" t="s">
        <v>5971</v>
      </c>
      <c r="AP177" s="216" t="s">
        <v>6884</v>
      </c>
      <c r="AQ177" s="216" t="s">
        <v>6885</v>
      </c>
      <c r="AR177" s="216" t="s">
        <v>6886</v>
      </c>
      <c r="AS177" s="24" t="s">
        <v>5474</v>
      </c>
      <c r="AT177" s="24" t="s">
        <v>6031</v>
      </c>
      <c r="AU177" s="24" t="s">
        <v>6244</v>
      </c>
      <c r="AV177" s="24" t="s">
        <v>5984</v>
      </c>
      <c r="AW177" s="24" t="s">
        <v>5991</v>
      </c>
      <c r="AX177" s="24" t="s">
        <v>5991</v>
      </c>
      <c r="AY177" s="24" t="s">
        <v>7065</v>
      </c>
      <c r="AZ177" s="216" t="s">
        <v>7264</v>
      </c>
      <c r="BA177" s="216" t="s">
        <v>7043</v>
      </c>
      <c r="BB177" s="57" t="s">
        <v>5474</v>
      </c>
      <c r="BC177" s="202"/>
      <c r="BD177" s="24"/>
      <c r="BE177" s="151"/>
      <c r="BG177" s="151"/>
      <c r="BI177" s="151"/>
      <c r="BL177" s="152"/>
    </row>
    <row r="178" spans="1:64" s="169" customFormat="1">
      <c r="A178" s="24">
        <v>1711</v>
      </c>
      <c r="B178" s="24" t="s">
        <v>198</v>
      </c>
      <c r="C178" s="57">
        <v>18.05</v>
      </c>
      <c r="D178" s="57">
        <v>18.25</v>
      </c>
      <c r="E178" s="57">
        <v>17.95</v>
      </c>
      <c r="F178" s="57">
        <v>18.149999999999999</v>
      </c>
      <c r="G178" s="57">
        <v>18.25</v>
      </c>
      <c r="H178" s="57">
        <v>18.45</v>
      </c>
      <c r="I178" s="57">
        <v>18.100000000000001</v>
      </c>
      <c r="J178" s="57">
        <v>18.399999999999999</v>
      </c>
      <c r="K178" s="57">
        <v>18.399999999999999</v>
      </c>
      <c r="L178" s="57">
        <v>18.600000000000001</v>
      </c>
      <c r="M178" s="57">
        <v>18.350000000000001</v>
      </c>
      <c r="N178" s="57">
        <v>18.5</v>
      </c>
      <c r="O178" s="63">
        <v>5.4347826086956503E-3</v>
      </c>
      <c r="P178" s="57">
        <v>554</v>
      </c>
      <c r="Q178" s="57">
        <v>1326</v>
      </c>
      <c r="R178" s="57">
        <v>2170.25</v>
      </c>
      <c r="S178" s="57">
        <v>18.02</v>
      </c>
      <c r="T178" s="57">
        <v>18.87</v>
      </c>
      <c r="U178" s="57">
        <v>19.452500000000001</v>
      </c>
      <c r="V178" s="57">
        <v>18.100000000000001</v>
      </c>
      <c r="W178" s="57">
        <v>18.805</v>
      </c>
      <c r="X178" s="57">
        <v>19.442499999999999</v>
      </c>
      <c r="Y178" s="57">
        <v>18.11</v>
      </c>
      <c r="Z178" s="57">
        <v>18.734999999999999</v>
      </c>
      <c r="AA178" s="57">
        <v>19.430800000000001</v>
      </c>
      <c r="AB178" s="57">
        <v>21.85</v>
      </c>
      <c r="AC178" s="57">
        <v>15.3</v>
      </c>
      <c r="AD178" s="57">
        <v>20.100000000000001</v>
      </c>
      <c r="AE178" s="57">
        <v>17.5</v>
      </c>
      <c r="AF178" s="64">
        <v>43.404600000000002</v>
      </c>
      <c r="AG178" s="64">
        <v>28.938500000000001</v>
      </c>
      <c r="AH178" s="64">
        <v>57.921900000000001</v>
      </c>
      <c r="AI178" s="64">
        <v>38.599699999999999</v>
      </c>
      <c r="AJ178" s="61">
        <v>0.4513888888888889</v>
      </c>
      <c r="AK178" s="216">
        <v>600</v>
      </c>
      <c r="AL178" s="62">
        <v>1074.0242434495224</v>
      </c>
      <c r="AM178" s="24" t="s">
        <v>6523</v>
      </c>
      <c r="AN178" s="216" t="s">
        <v>6009</v>
      </c>
      <c r="AO178" s="216" t="s">
        <v>5961</v>
      </c>
      <c r="AP178" s="216" t="s">
        <v>6884</v>
      </c>
      <c r="AQ178" s="216" t="s">
        <v>6885</v>
      </c>
      <c r="AR178" s="216" t="s">
        <v>6886</v>
      </c>
      <c r="AS178" s="24" t="s">
        <v>5474</v>
      </c>
      <c r="AT178" s="24" t="s">
        <v>6218</v>
      </c>
      <c r="AU178" s="24" t="s">
        <v>6016</v>
      </c>
      <c r="AV178" s="24" t="s">
        <v>6016</v>
      </c>
      <c r="AW178" s="24" t="s">
        <v>5986</v>
      </c>
      <c r="AX178" s="24" t="s">
        <v>5990</v>
      </c>
      <c r="AY178" s="24" t="s">
        <v>7039</v>
      </c>
      <c r="AZ178" s="216" t="s">
        <v>7265</v>
      </c>
      <c r="BA178" s="216" t="s">
        <v>6914</v>
      </c>
      <c r="BB178" s="57" t="s">
        <v>5474</v>
      </c>
      <c r="BC178" s="202"/>
      <c r="BD178" s="24"/>
      <c r="BE178" s="151"/>
      <c r="BG178" s="151"/>
      <c r="BI178" s="151"/>
      <c r="BL178" s="152"/>
    </row>
    <row r="179" spans="1:64" s="169" customFormat="1">
      <c r="A179" s="24">
        <v>1712</v>
      </c>
      <c r="B179" s="24" t="s">
        <v>199</v>
      </c>
      <c r="C179" s="57">
        <v>22.25</v>
      </c>
      <c r="D179" s="57">
        <v>22.6</v>
      </c>
      <c r="E179" s="57">
        <v>22.25</v>
      </c>
      <c r="F179" s="57">
        <v>22.45</v>
      </c>
      <c r="G179" s="57">
        <v>22.45</v>
      </c>
      <c r="H179" s="57">
        <v>22.6</v>
      </c>
      <c r="I179" s="57">
        <v>22.45</v>
      </c>
      <c r="J179" s="57">
        <v>22.5</v>
      </c>
      <c r="K179" s="57">
        <v>22.5</v>
      </c>
      <c r="L179" s="57">
        <v>22.8</v>
      </c>
      <c r="M179" s="57">
        <v>22.5</v>
      </c>
      <c r="N179" s="57">
        <v>22.75</v>
      </c>
      <c r="O179" s="63">
        <v>1.1111111111111099E-2</v>
      </c>
      <c r="P179" s="57">
        <v>178</v>
      </c>
      <c r="Q179" s="57">
        <v>212</v>
      </c>
      <c r="R179" s="57">
        <v>478.5</v>
      </c>
      <c r="S179" s="57">
        <v>22.38</v>
      </c>
      <c r="T179" s="57">
        <v>22.8125</v>
      </c>
      <c r="U179" s="57">
        <v>22.609200000000001</v>
      </c>
      <c r="V179" s="57">
        <v>22.37</v>
      </c>
      <c r="W179" s="57">
        <v>22.785</v>
      </c>
      <c r="X179" s="57">
        <v>22.622499999999999</v>
      </c>
      <c r="Y179" s="57">
        <v>22.43</v>
      </c>
      <c r="Z179" s="57">
        <v>22.774999999999999</v>
      </c>
      <c r="AA179" s="57">
        <v>22.639199999999999</v>
      </c>
      <c r="AB179" s="57">
        <v>23.9</v>
      </c>
      <c r="AC179" s="57">
        <v>19.399999999999999</v>
      </c>
      <c r="AD179" s="57">
        <v>23.25</v>
      </c>
      <c r="AE179" s="57">
        <v>22.15</v>
      </c>
      <c r="AF179" s="64">
        <v>26.572299999999998</v>
      </c>
      <c r="AG179" s="64">
        <v>18.3264</v>
      </c>
      <c r="AH179" s="64">
        <v>44.381500000000003</v>
      </c>
      <c r="AI179" s="64">
        <v>27.011500000000002</v>
      </c>
      <c r="AJ179" s="61">
        <v>0.4513888888888889</v>
      </c>
      <c r="AK179" s="216">
        <v>200</v>
      </c>
      <c r="AL179" s="62">
        <v>367.36021373643183</v>
      </c>
      <c r="AM179" s="24" t="s">
        <v>7266</v>
      </c>
      <c r="AN179" s="216" t="s">
        <v>6009</v>
      </c>
      <c r="AO179" s="216" t="s">
        <v>5971</v>
      </c>
      <c r="AP179" s="216" t="s">
        <v>6908</v>
      </c>
      <c r="AQ179" s="216" t="s">
        <v>6885</v>
      </c>
      <c r="AR179" s="216" t="s">
        <v>6886</v>
      </c>
      <c r="AS179" s="24" t="s">
        <v>6887</v>
      </c>
      <c r="AT179" s="24" t="s">
        <v>6055</v>
      </c>
      <c r="AU179" s="24" t="s">
        <v>6492</v>
      </c>
      <c r="AV179" s="24" t="s">
        <v>6055</v>
      </c>
      <c r="AW179" s="24" t="s">
        <v>5990</v>
      </c>
      <c r="AX179" s="24" t="s">
        <v>5979</v>
      </c>
      <c r="AY179" s="24" t="s">
        <v>7267</v>
      </c>
      <c r="AZ179" s="216" t="s">
        <v>6958</v>
      </c>
      <c r="BA179" s="216" t="s">
        <v>6987</v>
      </c>
      <c r="BB179" s="57" t="s">
        <v>6994</v>
      </c>
      <c r="BC179" s="202"/>
      <c r="BD179" s="24"/>
      <c r="BE179" s="151"/>
      <c r="BG179" s="151"/>
      <c r="BI179" s="151"/>
      <c r="BL179" s="152"/>
    </row>
    <row r="180" spans="1:64" s="169" customFormat="1">
      <c r="A180" s="24">
        <v>1713</v>
      </c>
      <c r="B180" s="24" t="s">
        <v>200</v>
      </c>
      <c r="C180" s="57">
        <v>22.4</v>
      </c>
      <c r="D180" s="57">
        <v>22.4</v>
      </c>
      <c r="E180" s="57">
        <v>21.9</v>
      </c>
      <c r="F180" s="57">
        <v>22.25</v>
      </c>
      <c r="G180" s="57">
        <v>22</v>
      </c>
      <c r="H180" s="57">
        <v>22.7</v>
      </c>
      <c r="I180" s="57">
        <v>22</v>
      </c>
      <c r="J180" s="57">
        <v>22.7</v>
      </c>
      <c r="K180" s="57">
        <v>22.6</v>
      </c>
      <c r="L180" s="57">
        <v>22.7</v>
      </c>
      <c r="M180" s="57">
        <v>22.15</v>
      </c>
      <c r="N180" s="57">
        <v>22.65</v>
      </c>
      <c r="O180" s="63">
        <v>-2.2026431718061598E-3</v>
      </c>
      <c r="P180" s="57">
        <v>61</v>
      </c>
      <c r="Q180" s="57">
        <v>42</v>
      </c>
      <c r="R180" s="57">
        <v>119.6</v>
      </c>
      <c r="S180" s="57">
        <v>22.04</v>
      </c>
      <c r="T180" s="57">
        <v>22.695</v>
      </c>
      <c r="U180" s="57">
        <v>23.658300000000001</v>
      </c>
      <c r="V180" s="57">
        <v>22.16</v>
      </c>
      <c r="W180" s="57">
        <v>22.6675</v>
      </c>
      <c r="X180" s="57">
        <v>23.6617</v>
      </c>
      <c r="Y180" s="57">
        <v>22.26</v>
      </c>
      <c r="Z180" s="57">
        <v>22.66</v>
      </c>
      <c r="AA180" s="57">
        <v>23.6633</v>
      </c>
      <c r="AB180" s="57">
        <v>26.1</v>
      </c>
      <c r="AC180" s="57">
        <v>17.600000000000001</v>
      </c>
      <c r="AD180" s="57">
        <v>23.4</v>
      </c>
      <c r="AE180" s="57">
        <v>21.55</v>
      </c>
      <c r="AF180" s="64">
        <v>45.319600000000001</v>
      </c>
      <c r="AG180" s="64">
        <v>30.9803</v>
      </c>
      <c r="AH180" s="64">
        <v>57.373600000000003</v>
      </c>
      <c r="AI180" s="64">
        <v>39.778100000000002</v>
      </c>
      <c r="AJ180" s="61">
        <v>0.4548611111111111</v>
      </c>
      <c r="AK180" s="216">
        <v>100</v>
      </c>
      <c r="AL180" s="62">
        <v>132.26117626392167</v>
      </c>
      <c r="AM180" s="24" t="s">
        <v>7268</v>
      </c>
      <c r="AN180" s="216" t="s">
        <v>6009</v>
      </c>
      <c r="AO180" s="216" t="s">
        <v>5961</v>
      </c>
      <c r="AP180" s="216" t="s">
        <v>6884</v>
      </c>
      <c r="AQ180" s="216" t="s">
        <v>6885</v>
      </c>
      <c r="AR180" s="216" t="s">
        <v>6886</v>
      </c>
      <c r="AS180" s="24" t="s">
        <v>5474</v>
      </c>
      <c r="AT180" s="24" t="s">
        <v>6345</v>
      </c>
      <c r="AU180" s="24" t="s">
        <v>6255</v>
      </c>
      <c r="AV180" s="24" t="s">
        <v>6124</v>
      </c>
      <c r="AW180" s="24" t="s">
        <v>5965</v>
      </c>
      <c r="AX180" s="24" t="s">
        <v>6033</v>
      </c>
      <c r="AY180" s="24" t="s">
        <v>7159</v>
      </c>
      <c r="AZ180" s="216" t="s">
        <v>7007</v>
      </c>
      <c r="BA180" s="216" t="s">
        <v>7041</v>
      </c>
      <c r="BB180" s="57" t="s">
        <v>6944</v>
      </c>
      <c r="BC180" s="202"/>
      <c r="BD180" s="24"/>
      <c r="BE180" s="151"/>
      <c r="BG180" s="151"/>
      <c r="BI180" s="151"/>
      <c r="BL180" s="152"/>
    </row>
    <row r="181" spans="1:64" s="169" customFormat="1">
      <c r="A181" s="24">
        <v>1714</v>
      </c>
      <c r="B181" s="24" t="s">
        <v>201</v>
      </c>
      <c r="C181" s="57">
        <v>10.9</v>
      </c>
      <c r="D181" s="57">
        <v>11.15</v>
      </c>
      <c r="E181" s="57">
        <v>10.9</v>
      </c>
      <c r="F181" s="57">
        <v>11.1</v>
      </c>
      <c r="G181" s="57">
        <v>11.1</v>
      </c>
      <c r="H181" s="57">
        <v>11.3</v>
      </c>
      <c r="I181" s="57">
        <v>11.05</v>
      </c>
      <c r="J181" s="57">
        <v>11.2</v>
      </c>
      <c r="K181" s="57">
        <v>11.3</v>
      </c>
      <c r="L181" s="57">
        <v>11.35</v>
      </c>
      <c r="M181" s="57">
        <v>11.2</v>
      </c>
      <c r="N181" s="57">
        <v>11.2</v>
      </c>
      <c r="O181" s="63">
        <v>0</v>
      </c>
      <c r="P181" s="57">
        <v>2955</v>
      </c>
      <c r="Q181" s="57">
        <v>4391</v>
      </c>
      <c r="R181" s="57">
        <v>4711.8</v>
      </c>
      <c r="S181" s="57">
        <v>10.98</v>
      </c>
      <c r="T181" s="57">
        <v>11.215</v>
      </c>
      <c r="U181" s="57">
        <v>11.6808</v>
      </c>
      <c r="V181" s="57">
        <v>11.04</v>
      </c>
      <c r="W181" s="57">
        <v>11.2125</v>
      </c>
      <c r="X181" s="57">
        <v>11.68</v>
      </c>
      <c r="Y181" s="57">
        <v>11.05</v>
      </c>
      <c r="Z181" s="57">
        <v>11.2125</v>
      </c>
      <c r="AA181" s="57">
        <v>11.674200000000001</v>
      </c>
      <c r="AB181" s="57">
        <v>13.5</v>
      </c>
      <c r="AC181" s="57">
        <v>9.0299999999999994</v>
      </c>
      <c r="AD181" s="57">
        <v>11.5</v>
      </c>
      <c r="AE181" s="57">
        <v>10.7</v>
      </c>
      <c r="AF181" s="64">
        <v>44.867400000000004</v>
      </c>
      <c r="AG181" s="64">
        <v>38.977699999999999</v>
      </c>
      <c r="AH181" s="64">
        <v>50.744900000000001</v>
      </c>
      <c r="AI181" s="64">
        <v>42.900100000000002</v>
      </c>
      <c r="AJ181" s="61">
        <v>0.4548611111111111</v>
      </c>
      <c r="AK181" s="216">
        <v>3000</v>
      </c>
      <c r="AL181" s="62">
        <v>5389.6264442063612</v>
      </c>
      <c r="AM181" s="24" t="s">
        <v>7269</v>
      </c>
      <c r="AN181" s="216" t="s">
        <v>6009</v>
      </c>
      <c r="AO181" s="216" t="s">
        <v>5961</v>
      </c>
      <c r="AP181" s="216" t="s">
        <v>6884</v>
      </c>
      <c r="AQ181" s="216" t="s">
        <v>6885</v>
      </c>
      <c r="AR181" s="216" t="s">
        <v>6886</v>
      </c>
      <c r="AS181" s="24" t="s">
        <v>6927</v>
      </c>
      <c r="AT181" s="24" t="s">
        <v>6055</v>
      </c>
      <c r="AU181" s="24" t="s">
        <v>6016</v>
      </c>
      <c r="AV181" s="24" t="s">
        <v>6130</v>
      </c>
      <c r="AW181" s="24" t="s">
        <v>5991</v>
      </c>
      <c r="AX181" s="24" t="s">
        <v>5979</v>
      </c>
      <c r="AY181" s="24" t="s">
        <v>7053</v>
      </c>
      <c r="AZ181" s="216" t="s">
        <v>6953</v>
      </c>
      <c r="BA181" s="216" t="s">
        <v>6893</v>
      </c>
      <c r="BB181" s="57" t="s">
        <v>5474</v>
      </c>
      <c r="BC181" s="202"/>
      <c r="BD181" s="24"/>
      <c r="BE181" s="151"/>
      <c r="BG181" s="151"/>
      <c r="BI181" s="151"/>
      <c r="BL181" s="152"/>
    </row>
    <row r="182" spans="1:64" s="169" customFormat="1">
      <c r="A182" s="24">
        <v>1717</v>
      </c>
      <c r="B182" s="24" t="s">
        <v>202</v>
      </c>
      <c r="C182" s="57">
        <v>35.450000000000003</v>
      </c>
      <c r="D182" s="57">
        <v>35.75</v>
      </c>
      <c r="E182" s="57">
        <v>35.299999999999997</v>
      </c>
      <c r="F182" s="57">
        <v>35.6</v>
      </c>
      <c r="G182" s="57">
        <v>36.1</v>
      </c>
      <c r="H182" s="57">
        <v>36.4</v>
      </c>
      <c r="I182" s="57">
        <v>35.950000000000003</v>
      </c>
      <c r="J182" s="57">
        <v>36.200000000000003</v>
      </c>
      <c r="K182" s="57">
        <v>36.25</v>
      </c>
      <c r="L182" s="57">
        <v>36.700000000000003</v>
      </c>
      <c r="M182" s="57">
        <v>36.1</v>
      </c>
      <c r="N182" s="57">
        <v>36.5</v>
      </c>
      <c r="O182" s="63">
        <v>8.2872928176795507E-3</v>
      </c>
      <c r="P182" s="57">
        <v>974</v>
      </c>
      <c r="Q182" s="57">
        <v>2804</v>
      </c>
      <c r="R182" s="57">
        <v>2568.25</v>
      </c>
      <c r="S182" s="57">
        <v>35.51</v>
      </c>
      <c r="T182" s="57">
        <v>37.134999999999998</v>
      </c>
      <c r="U182" s="57">
        <v>39.624200000000002</v>
      </c>
      <c r="V182" s="57">
        <v>35.68</v>
      </c>
      <c r="W182" s="57">
        <v>36.984999999999999</v>
      </c>
      <c r="X182" s="57">
        <v>39.552500000000002</v>
      </c>
      <c r="Y182" s="57">
        <v>35.74</v>
      </c>
      <c r="Z182" s="57">
        <v>36.897500000000001</v>
      </c>
      <c r="AA182" s="57">
        <v>39.472499999999997</v>
      </c>
      <c r="AB182" s="57">
        <v>47.1</v>
      </c>
      <c r="AC182" s="57">
        <v>31.85</v>
      </c>
      <c r="AD182" s="57">
        <v>39.35</v>
      </c>
      <c r="AE182" s="57">
        <v>34.799999999999997</v>
      </c>
      <c r="AF182" s="64">
        <v>36.7943</v>
      </c>
      <c r="AG182" s="64">
        <v>21.763500000000001</v>
      </c>
      <c r="AH182" s="64">
        <v>54.354100000000003</v>
      </c>
      <c r="AI182" s="64">
        <v>32.627000000000002</v>
      </c>
      <c r="AJ182" s="61">
        <v>0.4548611111111111</v>
      </c>
      <c r="AK182" s="216">
        <v>1000</v>
      </c>
      <c r="AL182" s="62">
        <v>1888.3080752355111</v>
      </c>
      <c r="AM182" s="24" t="s">
        <v>7270</v>
      </c>
      <c r="AN182" s="216" t="s">
        <v>6009</v>
      </c>
      <c r="AO182" s="216" t="s">
        <v>5961</v>
      </c>
      <c r="AP182" s="216" t="s">
        <v>6884</v>
      </c>
      <c r="AQ182" s="216" t="s">
        <v>6885</v>
      </c>
      <c r="AR182" s="216" t="s">
        <v>6886</v>
      </c>
      <c r="AS182" s="24" t="s">
        <v>6887</v>
      </c>
      <c r="AT182" s="24" t="s">
        <v>6218</v>
      </c>
      <c r="AU182" s="24" t="s">
        <v>6218</v>
      </c>
      <c r="AV182" s="24" t="s">
        <v>6016</v>
      </c>
      <c r="AW182" s="24" t="s">
        <v>5991</v>
      </c>
      <c r="AX182" s="24" t="s">
        <v>5990</v>
      </c>
      <c r="AY182" s="24" t="s">
        <v>7271</v>
      </c>
      <c r="AZ182" s="216" t="s">
        <v>7119</v>
      </c>
      <c r="BA182" s="216" t="s">
        <v>7028</v>
      </c>
      <c r="BB182" s="57" t="s">
        <v>5474</v>
      </c>
      <c r="BC182" s="202"/>
      <c r="BD182" s="24"/>
      <c r="BE182" s="151"/>
      <c r="BG182" s="151"/>
      <c r="BI182" s="151"/>
      <c r="BL182" s="152"/>
    </row>
    <row r="183" spans="1:64" s="169" customFormat="1">
      <c r="A183" s="24">
        <v>1718</v>
      </c>
      <c r="B183" s="24" t="s">
        <v>203</v>
      </c>
      <c r="C183" s="57">
        <v>9.6300000000000008</v>
      </c>
      <c r="D183" s="57">
        <v>9.93</v>
      </c>
      <c r="E183" s="57">
        <v>9.6300000000000008</v>
      </c>
      <c r="F183" s="57">
        <v>9.85</v>
      </c>
      <c r="G183" s="57">
        <v>9.89</v>
      </c>
      <c r="H183" s="57">
        <v>10.050000000000001</v>
      </c>
      <c r="I183" s="57">
        <v>9.81</v>
      </c>
      <c r="J183" s="57">
        <v>9.98</v>
      </c>
      <c r="K183" s="57">
        <v>10.050000000000001</v>
      </c>
      <c r="L183" s="57">
        <v>10.050000000000001</v>
      </c>
      <c r="M183" s="57">
        <v>9.93</v>
      </c>
      <c r="N183" s="57">
        <v>9.94</v>
      </c>
      <c r="O183" s="63">
        <v>-4.0080160320641201E-3</v>
      </c>
      <c r="P183" s="57">
        <v>1918</v>
      </c>
      <c r="Q183" s="57">
        <v>5190</v>
      </c>
      <c r="R183" s="57">
        <v>7382.15</v>
      </c>
      <c r="S183" s="57">
        <v>9.7780000000000005</v>
      </c>
      <c r="T183" s="57">
        <v>10.46</v>
      </c>
      <c r="U183" s="57">
        <v>10.782500000000001</v>
      </c>
      <c r="V183" s="57">
        <v>9.8239999999999998</v>
      </c>
      <c r="W183" s="57">
        <v>10.419</v>
      </c>
      <c r="X183" s="57">
        <v>10.7797</v>
      </c>
      <c r="Y183" s="57">
        <v>9.8260000000000005</v>
      </c>
      <c r="Z183" s="57">
        <v>10.381</v>
      </c>
      <c r="AA183" s="57">
        <v>10.7728</v>
      </c>
      <c r="AB183" s="57">
        <v>14.15</v>
      </c>
      <c r="AC183" s="57">
        <v>7.33</v>
      </c>
      <c r="AD183" s="57">
        <v>11.1</v>
      </c>
      <c r="AE183" s="57">
        <v>9.51</v>
      </c>
      <c r="AF183" s="64">
        <v>26.9999</v>
      </c>
      <c r="AG183" s="64">
        <v>20.646100000000001</v>
      </c>
      <c r="AH183" s="64">
        <v>31.149799999999999</v>
      </c>
      <c r="AI183" s="64">
        <v>24.147300000000001</v>
      </c>
      <c r="AJ183" s="61">
        <v>0.4548611111111111</v>
      </c>
      <c r="AK183" s="216">
        <v>2000</v>
      </c>
      <c r="AL183" s="62">
        <v>3588.8598725031775</v>
      </c>
      <c r="AM183" s="24" t="s">
        <v>6463</v>
      </c>
      <c r="AN183" s="216" t="s">
        <v>6009</v>
      </c>
      <c r="AO183" s="216" t="s">
        <v>6007</v>
      </c>
      <c r="AP183" s="216" t="s">
        <v>6884</v>
      </c>
      <c r="AQ183" s="216" t="s">
        <v>6885</v>
      </c>
      <c r="AR183" s="216" t="s">
        <v>6886</v>
      </c>
      <c r="AS183" s="24" t="s">
        <v>6887</v>
      </c>
      <c r="AT183" s="24" t="s">
        <v>6055</v>
      </c>
      <c r="AU183" s="24" t="s">
        <v>6016</v>
      </c>
      <c r="AV183" s="24" t="s">
        <v>6017</v>
      </c>
      <c r="AW183" s="24" t="s">
        <v>5979</v>
      </c>
      <c r="AX183" s="24" t="s">
        <v>5965</v>
      </c>
      <c r="AY183" s="24" t="s">
        <v>7272</v>
      </c>
      <c r="AZ183" s="216" t="s">
        <v>7235</v>
      </c>
      <c r="BA183" s="216" t="s">
        <v>6914</v>
      </c>
      <c r="BB183" s="57" t="s">
        <v>5474</v>
      </c>
      <c r="BC183" s="202"/>
      <c r="BD183" s="24"/>
      <c r="BE183" s="151"/>
      <c r="BG183" s="151"/>
      <c r="BI183" s="151"/>
      <c r="BL183" s="152"/>
    </row>
    <row r="184" spans="1:64" s="169" customFormat="1">
      <c r="A184" s="24">
        <v>1720</v>
      </c>
      <c r="B184" s="24" t="s">
        <v>204</v>
      </c>
      <c r="C184" s="57">
        <v>36.9</v>
      </c>
      <c r="D184" s="57">
        <v>37.200000000000003</v>
      </c>
      <c r="E184" s="57">
        <v>36.9</v>
      </c>
      <c r="F184" s="57">
        <v>37.15</v>
      </c>
      <c r="G184" s="57">
        <v>37.200000000000003</v>
      </c>
      <c r="H184" s="57">
        <v>37.35</v>
      </c>
      <c r="I184" s="57">
        <v>37.15</v>
      </c>
      <c r="J184" s="57">
        <v>37.35</v>
      </c>
      <c r="K184" s="57">
        <v>37.4</v>
      </c>
      <c r="L184" s="57">
        <v>37.4</v>
      </c>
      <c r="M184" s="57">
        <v>37.25</v>
      </c>
      <c r="N184" s="57">
        <v>37.4</v>
      </c>
      <c r="O184" s="63">
        <v>1.3386880856760301E-3</v>
      </c>
      <c r="P184" s="57">
        <v>57</v>
      </c>
      <c r="Q184" s="57">
        <v>122</v>
      </c>
      <c r="R184" s="57">
        <v>280.64999999999998</v>
      </c>
      <c r="S184" s="57">
        <v>37.159999999999997</v>
      </c>
      <c r="T184" s="57">
        <v>38.137500000000003</v>
      </c>
      <c r="U184" s="57">
        <v>39.152500000000003</v>
      </c>
      <c r="V184" s="57">
        <v>37.17</v>
      </c>
      <c r="W184" s="57">
        <v>38.002499999999998</v>
      </c>
      <c r="X184" s="57">
        <v>39.1342</v>
      </c>
      <c r="Y184" s="57">
        <v>37.15</v>
      </c>
      <c r="Z184" s="57">
        <v>37.8825</v>
      </c>
      <c r="AA184" s="57">
        <v>39.1158</v>
      </c>
      <c r="AB184" s="57">
        <v>41.35</v>
      </c>
      <c r="AC184" s="57">
        <v>0</v>
      </c>
      <c r="AD184" s="57">
        <v>39.25</v>
      </c>
      <c r="AE184" s="57">
        <v>36.799999999999997</v>
      </c>
      <c r="AF184" s="64">
        <v>23.229600000000001</v>
      </c>
      <c r="AG184" s="64">
        <v>17.1373</v>
      </c>
      <c r="AH184" s="64">
        <v>32.152999999999999</v>
      </c>
      <c r="AI184" s="64">
        <v>22.142600000000002</v>
      </c>
      <c r="AJ184" s="61">
        <v>0.4548611111111111</v>
      </c>
      <c r="AK184" s="216">
        <v>100</v>
      </c>
      <c r="AL184" s="62">
        <v>123.58831224661532</v>
      </c>
      <c r="AM184" s="24" t="s">
        <v>7243</v>
      </c>
      <c r="AN184" s="216" t="s">
        <v>6009</v>
      </c>
      <c r="AO184" s="216" t="s">
        <v>6007</v>
      </c>
      <c r="AP184" s="216" t="s">
        <v>6884</v>
      </c>
      <c r="AQ184" s="216" t="s">
        <v>6885</v>
      </c>
      <c r="AR184" s="216" t="s">
        <v>6886</v>
      </c>
      <c r="AS184" s="24" t="s">
        <v>6887</v>
      </c>
      <c r="AT184" s="24" t="s">
        <v>6055</v>
      </c>
      <c r="AU184" s="24" t="s">
        <v>6126</v>
      </c>
      <c r="AV184" s="24" t="s">
        <v>6650</v>
      </c>
      <c r="AW184" s="24" t="s">
        <v>5979</v>
      </c>
      <c r="AX184" s="24" t="s">
        <v>6159</v>
      </c>
      <c r="AY184" s="24" t="s">
        <v>6888</v>
      </c>
      <c r="AZ184" s="216" t="s">
        <v>7179</v>
      </c>
      <c r="BA184" s="216" t="s">
        <v>6893</v>
      </c>
      <c r="BB184" s="57" t="s">
        <v>5474</v>
      </c>
      <c r="BC184" s="202"/>
      <c r="BD184" s="24"/>
      <c r="BE184" s="151"/>
      <c r="BG184" s="151"/>
      <c r="BI184" s="151"/>
      <c r="BL184" s="152"/>
    </row>
    <row r="185" spans="1:64" s="169" customFormat="1">
      <c r="A185" s="24">
        <v>1721</v>
      </c>
      <c r="B185" s="24" t="s">
        <v>205</v>
      </c>
      <c r="C185" s="57">
        <v>8.98</v>
      </c>
      <c r="D185" s="57">
        <v>9.15</v>
      </c>
      <c r="E185" s="57">
        <v>8.98</v>
      </c>
      <c r="F185" s="57">
        <v>9.02</v>
      </c>
      <c r="G185" s="57">
        <v>9.0500000000000007</v>
      </c>
      <c r="H185" s="57">
        <v>9.08</v>
      </c>
      <c r="I185" s="57">
        <v>9.01</v>
      </c>
      <c r="J185" s="57">
        <v>9.08</v>
      </c>
      <c r="K185" s="57">
        <v>9.09</v>
      </c>
      <c r="L185" s="57">
        <v>9.11</v>
      </c>
      <c r="M185" s="57">
        <v>9.08</v>
      </c>
      <c r="N185" s="57">
        <v>9.08</v>
      </c>
      <c r="O185" s="63">
        <v>0</v>
      </c>
      <c r="P185" s="57">
        <v>44</v>
      </c>
      <c r="Q185" s="57">
        <v>69</v>
      </c>
      <c r="R185" s="57">
        <v>158.35</v>
      </c>
      <c r="S185" s="57">
        <v>9.032</v>
      </c>
      <c r="T185" s="57">
        <v>9.5269999999999992</v>
      </c>
      <c r="U185" s="57">
        <v>9.8179999999999996</v>
      </c>
      <c r="V185" s="57">
        <v>9.032</v>
      </c>
      <c r="W185" s="57">
        <v>9.4830000000000005</v>
      </c>
      <c r="X185" s="57">
        <v>9.8062000000000005</v>
      </c>
      <c r="Y185" s="57">
        <v>9.032</v>
      </c>
      <c r="Z185" s="57">
        <v>9.4414999999999996</v>
      </c>
      <c r="AA185" s="57">
        <v>9.7927999999999997</v>
      </c>
      <c r="AB185" s="57">
        <v>12.95</v>
      </c>
      <c r="AC185" s="57">
        <v>8.9499999999999993</v>
      </c>
      <c r="AD185" s="57">
        <v>10.1</v>
      </c>
      <c r="AE185" s="57">
        <v>8.9499999999999993</v>
      </c>
      <c r="AF185" s="64">
        <v>15.928699999999999</v>
      </c>
      <c r="AG185" s="64">
        <v>10.880100000000001</v>
      </c>
      <c r="AH185" s="64">
        <v>21.188300000000002</v>
      </c>
      <c r="AI185" s="64">
        <v>14.3162</v>
      </c>
      <c r="AJ185" s="61">
        <v>0.4548611111111111</v>
      </c>
      <c r="AK185" s="216">
        <v>50</v>
      </c>
      <c r="AL185" s="62">
        <v>159.33989775387562</v>
      </c>
      <c r="AM185" s="24" t="s">
        <v>6647</v>
      </c>
      <c r="AN185" s="216" t="s">
        <v>6009</v>
      </c>
      <c r="AO185" s="216" t="s">
        <v>6007</v>
      </c>
      <c r="AP185" s="216" t="s">
        <v>6884</v>
      </c>
      <c r="AQ185" s="216" t="s">
        <v>6885</v>
      </c>
      <c r="AR185" s="216" t="s">
        <v>6886</v>
      </c>
      <c r="AS185" s="24" t="s">
        <v>6951</v>
      </c>
      <c r="AT185" s="24" t="s">
        <v>6492</v>
      </c>
      <c r="AU185" s="24" t="s">
        <v>6126</v>
      </c>
      <c r="AV185" s="24" t="s">
        <v>6535</v>
      </c>
      <c r="AW185" s="24" t="s">
        <v>5996</v>
      </c>
      <c r="AX185" s="24" t="s">
        <v>5979</v>
      </c>
      <c r="AY185" s="24" t="s">
        <v>6935</v>
      </c>
      <c r="AZ185" s="216" t="s">
        <v>7060</v>
      </c>
      <c r="BA185" s="216" t="s">
        <v>7067</v>
      </c>
      <c r="BB185" s="57" t="s">
        <v>5474</v>
      </c>
      <c r="BC185" s="202"/>
      <c r="BD185" s="24"/>
      <c r="BE185" s="151"/>
      <c r="BG185" s="151"/>
      <c r="BI185" s="151"/>
      <c r="BL185" s="152"/>
    </row>
    <row r="186" spans="1:64" s="169" customFormat="1">
      <c r="A186" s="24">
        <v>1722</v>
      </c>
      <c r="B186" s="24" t="s">
        <v>206</v>
      </c>
      <c r="C186" s="57">
        <v>57.2</v>
      </c>
      <c r="D186" s="57">
        <v>57.6</v>
      </c>
      <c r="E186" s="57">
        <v>56.9</v>
      </c>
      <c r="F186" s="57">
        <v>57.4</v>
      </c>
      <c r="G186" s="57">
        <v>57.6</v>
      </c>
      <c r="H186" s="57">
        <v>57.6</v>
      </c>
      <c r="I186" s="57">
        <v>57</v>
      </c>
      <c r="J186" s="57">
        <v>57.4</v>
      </c>
      <c r="K186" s="57">
        <v>57.5</v>
      </c>
      <c r="L186" s="57">
        <v>57.8</v>
      </c>
      <c r="M186" s="57">
        <v>57.5</v>
      </c>
      <c r="N186" s="57">
        <v>57.7</v>
      </c>
      <c r="O186" s="63">
        <v>5.2264808362369299E-3</v>
      </c>
      <c r="P186" s="57">
        <v>378</v>
      </c>
      <c r="Q186" s="57">
        <v>1761</v>
      </c>
      <c r="R186" s="57">
        <v>1382.65</v>
      </c>
      <c r="S186" s="57">
        <v>57.28</v>
      </c>
      <c r="T186" s="57">
        <v>58.585000000000001</v>
      </c>
      <c r="U186" s="57">
        <v>58.268300000000004</v>
      </c>
      <c r="V186" s="57">
        <v>57.28</v>
      </c>
      <c r="W186" s="57">
        <v>58.5</v>
      </c>
      <c r="X186" s="57">
        <v>58.301699999999997</v>
      </c>
      <c r="Y186" s="57">
        <v>57.22</v>
      </c>
      <c r="Z186" s="57">
        <v>58.45</v>
      </c>
      <c r="AA186" s="57">
        <v>58.328299999999999</v>
      </c>
      <c r="AB186" s="57">
        <v>62.8</v>
      </c>
      <c r="AC186" s="57">
        <v>49.1</v>
      </c>
      <c r="AD186" s="57">
        <v>60.5</v>
      </c>
      <c r="AE186" s="57">
        <v>56.5</v>
      </c>
      <c r="AF186" s="64">
        <v>30.177299999999999</v>
      </c>
      <c r="AG186" s="64">
        <v>22.2545</v>
      </c>
      <c r="AH186" s="64">
        <v>45.118200000000002</v>
      </c>
      <c r="AI186" s="64">
        <v>29.875800000000002</v>
      </c>
      <c r="AJ186" s="61">
        <v>0.4548611111111111</v>
      </c>
      <c r="AK186" s="216">
        <v>400</v>
      </c>
      <c r="AL186" s="62">
        <v>740.17041422735952</v>
      </c>
      <c r="AM186" s="24" t="s">
        <v>6054</v>
      </c>
      <c r="AN186" s="216" t="s">
        <v>6009</v>
      </c>
      <c r="AO186" s="216" t="s">
        <v>5971</v>
      </c>
      <c r="AP186" s="216" t="s">
        <v>6884</v>
      </c>
      <c r="AQ186" s="216" t="s">
        <v>6885</v>
      </c>
      <c r="AR186" s="216" t="s">
        <v>6886</v>
      </c>
      <c r="AS186" s="24" t="s">
        <v>6887</v>
      </c>
      <c r="AT186" s="24" t="s">
        <v>6016</v>
      </c>
      <c r="AU186" s="24" t="s">
        <v>6345</v>
      </c>
      <c r="AV186" s="24" t="s">
        <v>6055</v>
      </c>
      <c r="AW186" s="24" t="s">
        <v>5991</v>
      </c>
      <c r="AX186" s="24" t="s">
        <v>5979</v>
      </c>
      <c r="AY186" s="24" t="s">
        <v>7273</v>
      </c>
      <c r="AZ186" s="216" t="s">
        <v>7005</v>
      </c>
      <c r="BA186" s="216" t="s">
        <v>6977</v>
      </c>
      <c r="BB186" s="57" t="s">
        <v>5474</v>
      </c>
      <c r="BC186" s="202"/>
      <c r="BD186" s="24"/>
      <c r="BE186" s="151"/>
      <c r="BG186" s="151"/>
      <c r="BI186" s="151"/>
      <c r="BL186" s="152"/>
    </row>
    <row r="187" spans="1:64" s="169" customFormat="1">
      <c r="A187" s="24">
        <v>1723</v>
      </c>
      <c r="B187" s="24" t="s">
        <v>207</v>
      </c>
      <c r="C187" s="57">
        <v>104</v>
      </c>
      <c r="D187" s="57">
        <v>104.5</v>
      </c>
      <c r="E187" s="57">
        <v>103</v>
      </c>
      <c r="F187" s="57">
        <v>104.5</v>
      </c>
      <c r="G187" s="57">
        <v>106</v>
      </c>
      <c r="H187" s="57">
        <v>107</v>
      </c>
      <c r="I187" s="57">
        <v>105</v>
      </c>
      <c r="J187" s="57">
        <v>107</v>
      </c>
      <c r="K187" s="57">
        <v>107.5</v>
      </c>
      <c r="L187" s="57">
        <v>107.5</v>
      </c>
      <c r="M187" s="57">
        <v>106</v>
      </c>
      <c r="N187" s="57">
        <v>106</v>
      </c>
      <c r="O187" s="63">
        <v>-9.3457943925233603E-3</v>
      </c>
      <c r="P187" s="57">
        <v>43</v>
      </c>
      <c r="Q187" s="57">
        <v>214</v>
      </c>
      <c r="R187" s="57">
        <v>239.4</v>
      </c>
      <c r="S187" s="57">
        <v>105.4</v>
      </c>
      <c r="T187" s="57">
        <v>109.625</v>
      </c>
      <c r="U187" s="57">
        <v>111.2833</v>
      </c>
      <c r="V187" s="57">
        <v>105</v>
      </c>
      <c r="W187" s="57">
        <v>109.375</v>
      </c>
      <c r="X187" s="57">
        <v>111.27500000000001</v>
      </c>
      <c r="Y187" s="57">
        <v>104.6</v>
      </c>
      <c r="Z187" s="57">
        <v>109.15</v>
      </c>
      <c r="AA187" s="57">
        <v>111.2333</v>
      </c>
      <c r="AB187" s="57">
        <v>122</v>
      </c>
      <c r="AC187" s="57">
        <v>90.5</v>
      </c>
      <c r="AD187" s="57">
        <v>113.5</v>
      </c>
      <c r="AE187" s="57">
        <v>101.5</v>
      </c>
      <c r="AF187" s="64">
        <v>30.778099999999998</v>
      </c>
      <c r="AG187" s="64">
        <v>23.132000000000001</v>
      </c>
      <c r="AH187" s="64">
        <v>36.308199999999999</v>
      </c>
      <c r="AI187" s="64">
        <v>27.524100000000001</v>
      </c>
      <c r="AJ187" s="61">
        <v>0.4548611111111111</v>
      </c>
      <c r="AK187" s="216">
        <v>50</v>
      </c>
      <c r="AL187" s="62">
        <v>155.71853644128751</v>
      </c>
      <c r="AM187" s="24" t="s">
        <v>6517</v>
      </c>
      <c r="AN187" s="216" t="s">
        <v>6009</v>
      </c>
      <c r="AO187" s="216" t="s">
        <v>5971</v>
      </c>
      <c r="AP187" s="216" t="s">
        <v>6884</v>
      </c>
      <c r="AQ187" s="216" t="s">
        <v>6885</v>
      </c>
      <c r="AR187" s="216" t="s">
        <v>6886</v>
      </c>
      <c r="AS187" s="24" t="s">
        <v>6887</v>
      </c>
      <c r="AT187" s="24" t="s">
        <v>6425</v>
      </c>
      <c r="AU187" s="24" t="s">
        <v>6126</v>
      </c>
      <c r="AV187" s="24" t="s">
        <v>6518</v>
      </c>
      <c r="AW187" s="24" t="s">
        <v>5979</v>
      </c>
      <c r="AX187" s="24" t="s">
        <v>5979</v>
      </c>
      <c r="AY187" s="24" t="s">
        <v>7274</v>
      </c>
      <c r="AZ187" s="216" t="s">
        <v>6961</v>
      </c>
      <c r="BA187" s="216" t="s">
        <v>6967</v>
      </c>
      <c r="BB187" s="57" t="s">
        <v>5474</v>
      </c>
      <c r="BC187" s="202"/>
      <c r="BD187" s="24"/>
      <c r="BE187" s="151"/>
      <c r="BG187" s="151"/>
      <c r="BI187" s="151"/>
      <c r="BL187" s="152"/>
    </row>
    <row r="188" spans="1:64" s="169" customFormat="1">
      <c r="A188" s="24">
        <v>1724</v>
      </c>
      <c r="B188" s="24" t="s">
        <v>208</v>
      </c>
      <c r="C188" s="57">
        <v>15.85</v>
      </c>
      <c r="D188" s="57">
        <v>15.9</v>
      </c>
      <c r="E188" s="57">
        <v>15.85</v>
      </c>
      <c r="F188" s="57">
        <v>15.9</v>
      </c>
      <c r="G188" s="57">
        <v>15.85</v>
      </c>
      <c r="H188" s="57">
        <v>15.85</v>
      </c>
      <c r="I188" s="57">
        <v>15.85</v>
      </c>
      <c r="J188" s="57">
        <v>15.85</v>
      </c>
      <c r="K188" s="57">
        <v>15.85</v>
      </c>
      <c r="L188" s="57">
        <v>15.9</v>
      </c>
      <c r="M188" s="57">
        <v>15.85</v>
      </c>
      <c r="N188" s="57">
        <v>15.85</v>
      </c>
      <c r="O188" s="63">
        <v>0</v>
      </c>
      <c r="P188" s="57">
        <v>12</v>
      </c>
      <c r="Q188" s="57">
        <v>56</v>
      </c>
      <c r="R188" s="57">
        <v>102.55</v>
      </c>
      <c r="S188" s="57">
        <v>15.89</v>
      </c>
      <c r="T188" s="57">
        <v>15.852499999999999</v>
      </c>
      <c r="U188" s="57">
        <v>15.825799999999999</v>
      </c>
      <c r="V188" s="57">
        <v>15.88</v>
      </c>
      <c r="W188" s="57">
        <v>15.855</v>
      </c>
      <c r="X188" s="57">
        <v>15.826700000000001</v>
      </c>
      <c r="Y188" s="57">
        <v>15.87</v>
      </c>
      <c r="Z188" s="57">
        <v>15.855</v>
      </c>
      <c r="AA188" s="57">
        <v>15.827500000000001</v>
      </c>
      <c r="AB188" s="57">
        <v>16</v>
      </c>
      <c r="AC188" s="57">
        <v>0</v>
      </c>
      <c r="AD188" s="57">
        <v>15.9</v>
      </c>
      <c r="AE188" s="57">
        <v>15.8</v>
      </c>
      <c r="AF188" s="64">
        <v>74.471900000000005</v>
      </c>
      <c r="AG188" s="64">
        <v>81.044700000000006</v>
      </c>
      <c r="AH188" s="64">
        <v>49.6479</v>
      </c>
      <c r="AI188" s="64">
        <v>70.579099999999997</v>
      </c>
      <c r="AJ188" s="61">
        <v>0.4548611111111111</v>
      </c>
      <c r="AK188" s="216">
        <v>50</v>
      </c>
      <c r="AL188" s="62">
        <v>43.456335751056983</v>
      </c>
      <c r="AM188" s="24" t="s">
        <v>6555</v>
      </c>
      <c r="AN188" s="216" t="s">
        <v>5967</v>
      </c>
      <c r="AO188" s="216" t="s">
        <v>5961</v>
      </c>
      <c r="AP188" s="216" t="s">
        <v>6908</v>
      </c>
      <c r="AQ188" s="216" t="s">
        <v>6885</v>
      </c>
      <c r="AR188" s="216" t="s">
        <v>6916</v>
      </c>
      <c r="AS188" s="24" t="s">
        <v>7034</v>
      </c>
      <c r="AT188" s="24" t="s">
        <v>6493</v>
      </c>
      <c r="AU188" s="24" t="s">
        <v>6577</v>
      </c>
      <c r="AV188" s="24" t="s">
        <v>6122</v>
      </c>
      <c r="AW188" s="24" t="s">
        <v>6159</v>
      </c>
      <c r="AX188" s="24" t="s">
        <v>5979</v>
      </c>
      <c r="AY188" s="24" t="s">
        <v>7275</v>
      </c>
      <c r="AZ188" s="216" t="s">
        <v>6953</v>
      </c>
      <c r="BA188" s="216" t="s">
        <v>7041</v>
      </c>
      <c r="BB188" s="57" t="s">
        <v>5474</v>
      </c>
      <c r="BC188" s="202"/>
      <c r="BD188" s="24"/>
      <c r="BE188" s="151"/>
      <c r="BG188" s="151"/>
      <c r="BI188" s="151"/>
      <c r="BL188" s="152"/>
    </row>
    <row r="189" spans="1:64" s="169" customFormat="1">
      <c r="A189" s="24">
        <v>1725</v>
      </c>
      <c r="B189" s="24" t="s">
        <v>209</v>
      </c>
      <c r="C189" s="57">
        <v>20.25</v>
      </c>
      <c r="D189" s="57">
        <v>20.65</v>
      </c>
      <c r="E189" s="57">
        <v>20.25</v>
      </c>
      <c r="F189" s="57">
        <v>20.399999999999999</v>
      </c>
      <c r="G189" s="57">
        <v>20.399999999999999</v>
      </c>
      <c r="H189" s="57">
        <v>22.4</v>
      </c>
      <c r="I189" s="57">
        <v>20.25</v>
      </c>
      <c r="J189" s="57">
        <v>21.3</v>
      </c>
      <c r="K189" s="57">
        <v>21.3</v>
      </c>
      <c r="L189" s="57">
        <v>21.6</v>
      </c>
      <c r="M189" s="57">
        <v>20.9</v>
      </c>
      <c r="N189" s="57">
        <v>21.2</v>
      </c>
      <c r="O189" s="63">
        <v>-4.6948356807511703E-3</v>
      </c>
      <c r="P189" s="57">
        <v>296</v>
      </c>
      <c r="Q189" s="57">
        <v>1903</v>
      </c>
      <c r="R189" s="57">
        <v>437.75</v>
      </c>
      <c r="S189" s="57">
        <v>20.2</v>
      </c>
      <c r="T189" s="57">
        <v>20.76</v>
      </c>
      <c r="U189" s="57">
        <v>20.791699999999999</v>
      </c>
      <c r="V189" s="57">
        <v>20.54</v>
      </c>
      <c r="W189" s="57">
        <v>20.815000000000001</v>
      </c>
      <c r="X189" s="57">
        <v>20.8325</v>
      </c>
      <c r="Y189" s="57">
        <v>20.78</v>
      </c>
      <c r="Z189" s="57">
        <v>20.895</v>
      </c>
      <c r="AA189" s="57">
        <v>20.864999999999998</v>
      </c>
      <c r="AB189" s="57">
        <v>29.1</v>
      </c>
      <c r="AC189" s="57">
        <v>13.25</v>
      </c>
      <c r="AD189" s="57">
        <v>24.2</v>
      </c>
      <c r="AE189" s="57">
        <v>19.25</v>
      </c>
      <c r="AF189" s="64">
        <v>48.157699999999998</v>
      </c>
      <c r="AG189" s="64">
        <v>37.295299999999997</v>
      </c>
      <c r="AH189" s="64">
        <v>51.645400000000002</v>
      </c>
      <c r="AI189" s="64">
        <v>42.078600000000002</v>
      </c>
      <c r="AJ189" s="61">
        <v>0.4548611111111111</v>
      </c>
      <c r="AK189" s="216">
        <v>300</v>
      </c>
      <c r="AL189" s="62">
        <v>582.90323189969797</v>
      </c>
      <c r="AM189" s="24" t="s">
        <v>7276</v>
      </c>
      <c r="AN189" s="216" t="s">
        <v>6009</v>
      </c>
      <c r="AO189" s="216" t="s">
        <v>5961</v>
      </c>
      <c r="AP189" s="216" t="s">
        <v>6908</v>
      </c>
      <c r="AQ189" s="216" t="s">
        <v>6900</v>
      </c>
      <c r="AR189" s="216" t="s">
        <v>6886</v>
      </c>
      <c r="AS189" s="24" t="s">
        <v>5474</v>
      </c>
      <c r="AT189" s="24" t="s">
        <v>6055</v>
      </c>
      <c r="AU189" s="24" t="s">
        <v>5982</v>
      </c>
      <c r="AV189" s="24" t="s">
        <v>6188</v>
      </c>
      <c r="AW189" s="24" t="s">
        <v>5986</v>
      </c>
      <c r="AX189" s="24" t="s">
        <v>5986</v>
      </c>
      <c r="AY189" s="24" t="s">
        <v>7277</v>
      </c>
      <c r="AZ189" s="216" t="s">
        <v>7278</v>
      </c>
      <c r="BA189" s="216" t="s">
        <v>7037</v>
      </c>
      <c r="BB189" s="57" t="s">
        <v>5474</v>
      </c>
      <c r="BC189" s="202"/>
      <c r="BD189" s="24"/>
      <c r="BE189" s="151"/>
      <c r="BG189" s="151"/>
      <c r="BI189" s="151"/>
      <c r="BL189" s="152"/>
    </row>
    <row r="190" spans="1:64" s="169" customFormat="1">
      <c r="A190" s="24">
        <v>1726</v>
      </c>
      <c r="B190" s="24" t="s">
        <v>210</v>
      </c>
      <c r="C190" s="57">
        <v>74.900000000000006</v>
      </c>
      <c r="D190" s="57">
        <v>75.599999999999994</v>
      </c>
      <c r="E190" s="57">
        <v>74.8</v>
      </c>
      <c r="F190" s="57">
        <v>75.400000000000006</v>
      </c>
      <c r="G190" s="57">
        <v>75.400000000000006</v>
      </c>
      <c r="H190" s="57">
        <v>76</v>
      </c>
      <c r="I190" s="57">
        <v>75.099999999999994</v>
      </c>
      <c r="J190" s="57">
        <v>76</v>
      </c>
      <c r="K190" s="57">
        <v>72.8</v>
      </c>
      <c r="L190" s="57">
        <v>73</v>
      </c>
      <c r="M190" s="57">
        <v>72.5</v>
      </c>
      <c r="N190" s="57">
        <v>72.900000000000006</v>
      </c>
      <c r="O190" s="63">
        <v>5.5172413793103401E-3</v>
      </c>
      <c r="P190" s="57">
        <v>58</v>
      </c>
      <c r="Q190" s="57">
        <v>143</v>
      </c>
      <c r="R190" s="57">
        <v>59.05</v>
      </c>
      <c r="S190" s="57">
        <v>75.06</v>
      </c>
      <c r="T190" s="57">
        <v>75.984999999999999</v>
      </c>
      <c r="U190" s="57">
        <v>75.325000000000003</v>
      </c>
      <c r="V190" s="57">
        <v>75.16</v>
      </c>
      <c r="W190" s="57">
        <v>75.97</v>
      </c>
      <c r="X190" s="57">
        <v>75.351699999999994</v>
      </c>
      <c r="Y190" s="57">
        <v>74.739999999999995</v>
      </c>
      <c r="Z190" s="57">
        <v>75.814999999999998</v>
      </c>
      <c r="AA190" s="57">
        <v>75.331699999999998</v>
      </c>
      <c r="AB190" s="57">
        <v>77.5</v>
      </c>
      <c r="AC190" s="57">
        <v>0</v>
      </c>
      <c r="AD190" s="57">
        <v>77.5</v>
      </c>
      <c r="AE190" s="57">
        <v>72.5</v>
      </c>
      <c r="AF190" s="64">
        <v>50.413699999999999</v>
      </c>
      <c r="AG190" s="64">
        <v>33.791699999999999</v>
      </c>
      <c r="AH190" s="64">
        <v>37.212699999999998</v>
      </c>
      <c r="AI190" s="64">
        <v>34.932000000000002</v>
      </c>
      <c r="AJ190" s="61">
        <v>0.4548611111111111</v>
      </c>
      <c r="AK190" s="216">
        <v>100</v>
      </c>
      <c r="AL190" s="62">
        <v>125.7565282509419</v>
      </c>
      <c r="AM190" s="24" t="s">
        <v>7279</v>
      </c>
      <c r="AN190" s="216" t="s">
        <v>6020</v>
      </c>
      <c r="AO190" s="216" t="s">
        <v>5971</v>
      </c>
      <c r="AP190" s="216" t="s">
        <v>6884</v>
      </c>
      <c r="AQ190" s="216" t="s">
        <v>6885</v>
      </c>
      <c r="AR190" s="216" t="s">
        <v>6916</v>
      </c>
      <c r="AS190" s="24" t="s">
        <v>6945</v>
      </c>
      <c r="AT190" s="24" t="s">
        <v>6016</v>
      </c>
      <c r="AU190" s="24" t="s">
        <v>6126</v>
      </c>
      <c r="AV190" s="24" t="s">
        <v>6452</v>
      </c>
      <c r="AW190" s="24" t="s">
        <v>5990</v>
      </c>
      <c r="AX190" s="24" t="s">
        <v>5976</v>
      </c>
      <c r="AY190" s="24" t="s">
        <v>7280</v>
      </c>
      <c r="AZ190" s="216" t="s">
        <v>7281</v>
      </c>
      <c r="BA190" s="216" t="s">
        <v>7282</v>
      </c>
      <c r="BB190" s="57" t="s">
        <v>5474</v>
      </c>
      <c r="BC190" s="202"/>
      <c r="BD190" s="24"/>
      <c r="BE190" s="151"/>
      <c r="BG190" s="151"/>
      <c r="BI190" s="151"/>
      <c r="BL190" s="152"/>
    </row>
    <row r="191" spans="1:64" s="169" customFormat="1">
      <c r="A191" s="24">
        <v>1727</v>
      </c>
      <c r="B191" s="24" t="s">
        <v>211</v>
      </c>
      <c r="C191" s="57">
        <v>18.2</v>
      </c>
      <c r="D191" s="57">
        <v>18.899999999999999</v>
      </c>
      <c r="E191" s="57">
        <v>17.850000000000001</v>
      </c>
      <c r="F191" s="57">
        <v>18.399999999999999</v>
      </c>
      <c r="G191" s="57">
        <v>18.600000000000001</v>
      </c>
      <c r="H191" s="57">
        <v>18.75</v>
      </c>
      <c r="I191" s="57">
        <v>17.2</v>
      </c>
      <c r="J191" s="57">
        <v>17.350000000000001</v>
      </c>
      <c r="K191" s="57">
        <v>17.350000000000001</v>
      </c>
      <c r="L191" s="57">
        <v>18</v>
      </c>
      <c r="M191" s="57">
        <v>16.600000000000001</v>
      </c>
      <c r="N191" s="57">
        <v>17.7</v>
      </c>
      <c r="O191" s="63">
        <v>2.0172910662824201E-2</v>
      </c>
      <c r="P191" s="57">
        <v>5031</v>
      </c>
      <c r="Q191" s="57">
        <v>5815</v>
      </c>
      <c r="R191" s="57">
        <v>4403.1499999999996</v>
      </c>
      <c r="S191" s="57">
        <v>18.05</v>
      </c>
      <c r="T191" s="57">
        <v>15.7775</v>
      </c>
      <c r="U191" s="57">
        <v>15.17</v>
      </c>
      <c r="V191" s="57">
        <v>18.3</v>
      </c>
      <c r="W191" s="57">
        <v>15.89</v>
      </c>
      <c r="X191" s="57">
        <v>15.2475</v>
      </c>
      <c r="Y191" s="57">
        <v>18.3</v>
      </c>
      <c r="Z191" s="57">
        <v>16.035</v>
      </c>
      <c r="AA191" s="57">
        <v>15.3108</v>
      </c>
      <c r="AB191" s="57">
        <v>19.850000000000001</v>
      </c>
      <c r="AC191" s="57">
        <v>10.35</v>
      </c>
      <c r="AD191" s="57">
        <v>19.850000000000001</v>
      </c>
      <c r="AE191" s="57">
        <v>13.85</v>
      </c>
      <c r="AF191" s="64">
        <v>71.529899999999998</v>
      </c>
      <c r="AG191" s="64">
        <v>74.273399999999995</v>
      </c>
      <c r="AH191" s="64">
        <v>66.967600000000004</v>
      </c>
      <c r="AI191" s="64">
        <v>71.838200000000001</v>
      </c>
      <c r="AJ191" s="61">
        <v>0.4548611111111111</v>
      </c>
      <c r="AK191" s="216">
        <v>6000</v>
      </c>
      <c r="AL191" s="62">
        <v>8685.4232518694644</v>
      </c>
      <c r="AM191" s="24" t="s">
        <v>7283</v>
      </c>
      <c r="AN191" s="216" t="s">
        <v>5967</v>
      </c>
      <c r="AO191" s="216" t="s">
        <v>5961</v>
      </c>
      <c r="AP191" s="216" t="s">
        <v>6908</v>
      </c>
      <c r="AQ191" s="216" t="s">
        <v>6900</v>
      </c>
      <c r="AR191" s="216" t="s">
        <v>6916</v>
      </c>
      <c r="AS191" s="24" t="s">
        <v>5474</v>
      </c>
      <c r="AT191" s="24" t="s">
        <v>6022</v>
      </c>
      <c r="AU191" s="24" t="s">
        <v>5964</v>
      </c>
      <c r="AV191" s="24" t="s">
        <v>6075</v>
      </c>
      <c r="AW191" s="24" t="s">
        <v>5990</v>
      </c>
      <c r="AX191" s="24" t="s">
        <v>5970</v>
      </c>
      <c r="AY191" s="24" t="s">
        <v>6935</v>
      </c>
      <c r="AZ191" s="216" t="s">
        <v>7284</v>
      </c>
      <c r="BA191" s="216" t="s">
        <v>7285</v>
      </c>
      <c r="BB191" s="57" t="s">
        <v>5474</v>
      </c>
      <c r="BC191" s="202"/>
      <c r="BD191" s="24"/>
      <c r="BE191" s="151"/>
      <c r="BG191" s="151"/>
      <c r="BI191" s="151"/>
      <c r="BL191" s="152"/>
    </row>
    <row r="192" spans="1:64" s="169" customFormat="1">
      <c r="A192" s="24">
        <v>1730</v>
      </c>
      <c r="B192" s="24" t="s">
        <v>213</v>
      </c>
      <c r="C192" s="57">
        <v>62</v>
      </c>
      <c r="D192" s="57">
        <v>64.400000000000006</v>
      </c>
      <c r="E192" s="57">
        <v>62</v>
      </c>
      <c r="F192" s="57">
        <v>64.400000000000006</v>
      </c>
      <c r="G192" s="57">
        <v>64.599999999999994</v>
      </c>
      <c r="H192" s="57">
        <v>64.599999999999994</v>
      </c>
      <c r="I192" s="57">
        <v>63.6</v>
      </c>
      <c r="J192" s="57">
        <v>64.2</v>
      </c>
      <c r="K192" s="57">
        <v>64.5</v>
      </c>
      <c r="L192" s="57">
        <v>64.8</v>
      </c>
      <c r="M192" s="57">
        <v>64.5</v>
      </c>
      <c r="N192" s="57">
        <v>64.599999999999994</v>
      </c>
      <c r="O192" s="63">
        <v>6.2305295950155701E-3</v>
      </c>
      <c r="P192" s="57">
        <v>31</v>
      </c>
      <c r="Q192" s="57">
        <v>28</v>
      </c>
      <c r="R192" s="57">
        <v>104.35</v>
      </c>
      <c r="S192" s="57">
        <v>63.06</v>
      </c>
      <c r="T192" s="57">
        <v>66.44</v>
      </c>
      <c r="U192" s="57">
        <v>67.888300000000001</v>
      </c>
      <c r="V192" s="57">
        <v>63.1</v>
      </c>
      <c r="W192" s="57">
        <v>66.2</v>
      </c>
      <c r="X192" s="57">
        <v>67.801699999999997</v>
      </c>
      <c r="Y192" s="57">
        <v>63.42</v>
      </c>
      <c r="Z192" s="57">
        <v>66.004999999999995</v>
      </c>
      <c r="AA192" s="57">
        <v>67.724999999999994</v>
      </c>
      <c r="AB192" s="57">
        <v>79.2</v>
      </c>
      <c r="AC192" s="57">
        <v>61.6</v>
      </c>
      <c r="AD192" s="57">
        <v>69.900000000000006</v>
      </c>
      <c r="AE192" s="57">
        <v>61.6</v>
      </c>
      <c r="AF192" s="64">
        <v>39.318600000000004</v>
      </c>
      <c r="AG192" s="64">
        <v>21.5015</v>
      </c>
      <c r="AH192" s="64">
        <v>51.853400000000001</v>
      </c>
      <c r="AI192" s="64">
        <v>31.6188</v>
      </c>
      <c r="AJ192" s="61">
        <v>0.4548611111111111</v>
      </c>
      <c r="AK192" s="216">
        <v>50</v>
      </c>
      <c r="AL192" s="62">
        <v>112.26220069023054</v>
      </c>
      <c r="AM192" s="24" t="s">
        <v>6610</v>
      </c>
      <c r="AN192" s="216" t="s">
        <v>6009</v>
      </c>
      <c r="AO192" s="216" t="s">
        <v>5961</v>
      </c>
      <c r="AP192" s="216" t="s">
        <v>6884</v>
      </c>
      <c r="AQ192" s="216" t="s">
        <v>6885</v>
      </c>
      <c r="AR192" s="216" t="s">
        <v>6886</v>
      </c>
      <c r="AS192" s="24" t="s">
        <v>6951</v>
      </c>
      <c r="AT192" s="24" t="s">
        <v>6201</v>
      </c>
      <c r="AU192" s="24" t="s">
        <v>6017</v>
      </c>
      <c r="AV192" s="24" t="s">
        <v>6492</v>
      </c>
      <c r="AW192" s="24" t="s">
        <v>5996</v>
      </c>
      <c r="AX192" s="24" t="s">
        <v>5979</v>
      </c>
      <c r="AY192" s="24" t="s">
        <v>7286</v>
      </c>
      <c r="AZ192" s="216" t="s">
        <v>7062</v>
      </c>
      <c r="BA192" s="216" t="s">
        <v>6974</v>
      </c>
      <c r="BB192" s="57" t="s">
        <v>5474</v>
      </c>
      <c r="BC192" s="202"/>
      <c r="BD192" s="24"/>
      <c r="BE192" s="151"/>
      <c r="BG192" s="151"/>
      <c r="BI192" s="151"/>
      <c r="BL192" s="152"/>
    </row>
    <row r="193" spans="1:64" s="169" customFormat="1">
      <c r="A193" s="24">
        <v>1731</v>
      </c>
      <c r="B193" s="24" t="s">
        <v>214</v>
      </c>
      <c r="C193" s="57">
        <v>17.45</v>
      </c>
      <c r="D193" s="57">
        <v>17.649999999999999</v>
      </c>
      <c r="E193" s="57">
        <v>17.45</v>
      </c>
      <c r="F193" s="57">
        <v>17.649999999999999</v>
      </c>
      <c r="G193" s="57">
        <v>17.7</v>
      </c>
      <c r="H193" s="57">
        <v>18.25</v>
      </c>
      <c r="I193" s="57">
        <v>17.5</v>
      </c>
      <c r="J193" s="57">
        <v>18.100000000000001</v>
      </c>
      <c r="K193" s="57">
        <v>18</v>
      </c>
      <c r="L193" s="57">
        <v>18</v>
      </c>
      <c r="M193" s="57">
        <v>17.899999999999999</v>
      </c>
      <c r="N193" s="57">
        <v>17.95</v>
      </c>
      <c r="O193" s="63">
        <v>-8.2872928176795594E-3</v>
      </c>
      <c r="P193" s="57">
        <v>81</v>
      </c>
      <c r="Q193" s="57">
        <v>374</v>
      </c>
      <c r="R193" s="57">
        <v>333.75</v>
      </c>
      <c r="S193" s="57">
        <v>17.48</v>
      </c>
      <c r="T193" s="57">
        <v>18.725000000000001</v>
      </c>
      <c r="U193" s="57">
        <v>19.691700000000001</v>
      </c>
      <c r="V193" s="57">
        <v>17.579999999999998</v>
      </c>
      <c r="W193" s="57">
        <v>18.64</v>
      </c>
      <c r="X193" s="57">
        <v>19.651700000000002</v>
      </c>
      <c r="Y193" s="57">
        <v>17.66</v>
      </c>
      <c r="Z193" s="57">
        <v>18.557500000000001</v>
      </c>
      <c r="AA193" s="57">
        <v>19.6083</v>
      </c>
      <c r="AB193" s="57">
        <v>24.95</v>
      </c>
      <c r="AC193" s="57">
        <v>15.9</v>
      </c>
      <c r="AD193" s="57">
        <v>20</v>
      </c>
      <c r="AE193" s="57">
        <v>16.8</v>
      </c>
      <c r="AF193" s="64">
        <v>35.788200000000003</v>
      </c>
      <c r="AG193" s="64">
        <v>22.864000000000001</v>
      </c>
      <c r="AH193" s="64">
        <v>42.1128</v>
      </c>
      <c r="AI193" s="64">
        <v>29.2803</v>
      </c>
      <c r="AJ193" s="61">
        <v>0.4548611111111111</v>
      </c>
      <c r="AK193" s="216">
        <v>100</v>
      </c>
      <c r="AL193" s="62">
        <v>175.62549635045335</v>
      </c>
      <c r="AM193" s="24" t="s">
        <v>6015</v>
      </c>
      <c r="AN193" s="216" t="s">
        <v>6009</v>
      </c>
      <c r="AO193" s="216" t="s">
        <v>5971</v>
      </c>
      <c r="AP193" s="216" t="s">
        <v>6884</v>
      </c>
      <c r="AQ193" s="216" t="s">
        <v>6885</v>
      </c>
      <c r="AR193" s="216" t="s">
        <v>6886</v>
      </c>
      <c r="AS193" s="24" t="s">
        <v>5474</v>
      </c>
      <c r="AT193" s="24" t="s">
        <v>6493</v>
      </c>
      <c r="AU193" s="24" t="s">
        <v>6016</v>
      </c>
      <c r="AV193" s="24" t="s">
        <v>6017</v>
      </c>
      <c r="AW193" s="24" t="s">
        <v>5979</v>
      </c>
      <c r="AX193" s="24" t="s">
        <v>5970</v>
      </c>
      <c r="AY193" s="24" t="s">
        <v>7068</v>
      </c>
      <c r="AZ193" s="216" t="s">
        <v>7060</v>
      </c>
      <c r="BA193" s="216" t="s">
        <v>7086</v>
      </c>
      <c r="BB193" s="57" t="s">
        <v>5474</v>
      </c>
      <c r="BC193" s="202"/>
      <c r="BD193" s="24"/>
      <c r="BE193" s="151"/>
      <c r="BG193" s="151"/>
      <c r="BI193" s="151"/>
      <c r="BL193" s="152"/>
    </row>
    <row r="194" spans="1:64" s="169" customFormat="1">
      <c r="A194" s="24">
        <v>1732</v>
      </c>
      <c r="B194" s="24" t="s">
        <v>215</v>
      </c>
      <c r="C194" s="57">
        <v>25.2</v>
      </c>
      <c r="D194" s="57">
        <v>25.5</v>
      </c>
      <c r="E194" s="57">
        <v>25.15</v>
      </c>
      <c r="F194" s="57">
        <v>25.3</v>
      </c>
      <c r="G194" s="57">
        <v>25.5</v>
      </c>
      <c r="H194" s="57">
        <v>26.05</v>
      </c>
      <c r="I194" s="57">
        <v>25.35</v>
      </c>
      <c r="J194" s="57">
        <v>25.9</v>
      </c>
      <c r="K194" s="57">
        <v>25.9</v>
      </c>
      <c r="L194" s="57">
        <v>25.9</v>
      </c>
      <c r="M194" s="57">
        <v>25.25</v>
      </c>
      <c r="N194" s="57">
        <v>25.65</v>
      </c>
      <c r="O194" s="63">
        <v>-9.6525096525096506E-3</v>
      </c>
      <c r="P194" s="57">
        <v>62</v>
      </c>
      <c r="Q194" s="57">
        <v>228</v>
      </c>
      <c r="R194" s="57">
        <v>307.60000000000002</v>
      </c>
      <c r="S194" s="57">
        <v>25.46</v>
      </c>
      <c r="T194" s="57">
        <v>27.835000000000001</v>
      </c>
      <c r="U194" s="57">
        <v>32.284999999999997</v>
      </c>
      <c r="V194" s="57">
        <v>25.58</v>
      </c>
      <c r="W194" s="57">
        <v>27.7</v>
      </c>
      <c r="X194" s="57">
        <v>32.113300000000002</v>
      </c>
      <c r="Y194" s="57">
        <v>25.52</v>
      </c>
      <c r="Z194" s="57">
        <v>27.5275</v>
      </c>
      <c r="AA194" s="57">
        <v>31.930800000000001</v>
      </c>
      <c r="AB194" s="57">
        <v>52.3</v>
      </c>
      <c r="AC194" s="57">
        <v>19.95</v>
      </c>
      <c r="AD194" s="57">
        <v>30.4</v>
      </c>
      <c r="AE194" s="57">
        <v>24.3</v>
      </c>
      <c r="AF194" s="64">
        <v>27.1248</v>
      </c>
      <c r="AG194" s="64">
        <v>20.941099999999999</v>
      </c>
      <c r="AH194" s="64">
        <v>31.516100000000002</v>
      </c>
      <c r="AI194" s="64">
        <v>24.466100000000001</v>
      </c>
      <c r="AJ194" s="61">
        <v>0.4548611111111111</v>
      </c>
      <c r="AK194" s="216">
        <v>100</v>
      </c>
      <c r="AL194" s="62">
        <v>134.42939226824825</v>
      </c>
      <c r="AM194" s="24" t="s">
        <v>6241</v>
      </c>
      <c r="AN194" s="216" t="s">
        <v>6009</v>
      </c>
      <c r="AO194" s="216" t="s">
        <v>6007</v>
      </c>
      <c r="AP194" s="216" t="s">
        <v>6884</v>
      </c>
      <c r="AQ194" s="216" t="s">
        <v>6885</v>
      </c>
      <c r="AR194" s="216" t="s">
        <v>6886</v>
      </c>
      <c r="AS194" s="24" t="s">
        <v>5474</v>
      </c>
      <c r="AT194" s="24" t="s">
        <v>6499</v>
      </c>
      <c r="AU194" s="24" t="s">
        <v>6016</v>
      </c>
      <c r="AV194" s="24" t="s">
        <v>6017</v>
      </c>
      <c r="AW194" s="24" t="s">
        <v>5979</v>
      </c>
      <c r="AX194" s="24" t="s">
        <v>5976</v>
      </c>
      <c r="AY194" s="24" t="s">
        <v>7076</v>
      </c>
      <c r="AZ194" s="216" t="s">
        <v>7287</v>
      </c>
      <c r="BA194" s="216" t="s">
        <v>7288</v>
      </c>
      <c r="BB194" s="57" t="s">
        <v>6944</v>
      </c>
      <c r="BC194" s="202"/>
      <c r="BD194" s="24"/>
      <c r="BE194" s="151"/>
      <c r="BG194" s="151"/>
      <c r="BI194" s="151"/>
      <c r="BL194" s="152"/>
    </row>
    <row r="195" spans="1:64" s="169" customFormat="1">
      <c r="A195" s="24">
        <v>1733</v>
      </c>
      <c r="B195" s="24" t="s">
        <v>216</v>
      </c>
      <c r="C195" s="57">
        <v>22.65</v>
      </c>
      <c r="D195" s="57">
        <v>22.7</v>
      </c>
      <c r="E195" s="57">
        <v>22.5</v>
      </c>
      <c r="F195" s="57">
        <v>22.6</v>
      </c>
      <c r="G195" s="57">
        <v>22.7</v>
      </c>
      <c r="H195" s="57">
        <v>22.85</v>
      </c>
      <c r="I195" s="57">
        <v>22.65</v>
      </c>
      <c r="J195" s="57">
        <v>22.7</v>
      </c>
      <c r="K195" s="57">
        <v>22.7</v>
      </c>
      <c r="L195" s="57">
        <v>22.8</v>
      </c>
      <c r="M195" s="57">
        <v>22.7</v>
      </c>
      <c r="N195" s="57">
        <v>22.8</v>
      </c>
      <c r="O195" s="63">
        <v>4.40528634361233E-3</v>
      </c>
      <c r="P195" s="57">
        <v>36</v>
      </c>
      <c r="Q195" s="57">
        <v>50</v>
      </c>
      <c r="R195" s="57">
        <v>174.4</v>
      </c>
      <c r="S195" s="57">
        <v>22.68</v>
      </c>
      <c r="T195" s="57">
        <v>23.7425</v>
      </c>
      <c r="U195" s="57">
        <v>24.0075</v>
      </c>
      <c r="V195" s="57">
        <v>22.65</v>
      </c>
      <c r="W195" s="57">
        <v>23.675000000000001</v>
      </c>
      <c r="X195" s="57">
        <v>23.987500000000001</v>
      </c>
      <c r="Y195" s="57">
        <v>22.65</v>
      </c>
      <c r="Z195" s="57">
        <v>23.6175</v>
      </c>
      <c r="AA195" s="57">
        <v>23.968299999999999</v>
      </c>
      <c r="AB195" s="57">
        <v>26.9</v>
      </c>
      <c r="AC195" s="57">
        <v>21.65</v>
      </c>
      <c r="AD195" s="57">
        <v>24.8</v>
      </c>
      <c r="AE195" s="57">
        <v>22.5</v>
      </c>
      <c r="AF195" s="64">
        <v>7.4431000000000003</v>
      </c>
      <c r="AG195" s="64">
        <v>10.725300000000001</v>
      </c>
      <c r="AH195" s="64">
        <v>10.8444</v>
      </c>
      <c r="AI195" s="64">
        <v>10.765000000000001</v>
      </c>
      <c r="AJ195" s="61">
        <v>0.4548611111111111</v>
      </c>
      <c r="AK195" s="216">
        <v>50</v>
      </c>
      <c r="AL195" s="62">
        <v>130.36900725317093</v>
      </c>
      <c r="AM195" s="24" t="s">
        <v>6551</v>
      </c>
      <c r="AN195" s="216" t="s">
        <v>6337</v>
      </c>
      <c r="AO195" s="216" t="s">
        <v>6047</v>
      </c>
      <c r="AP195" s="216" t="s">
        <v>6884</v>
      </c>
      <c r="AQ195" s="216" t="s">
        <v>6885</v>
      </c>
      <c r="AR195" s="216" t="s">
        <v>6886</v>
      </c>
      <c r="AS195" s="24" t="s">
        <v>6917</v>
      </c>
      <c r="AT195" s="24" t="s">
        <v>6277</v>
      </c>
      <c r="AU195" s="24" t="s">
        <v>6166</v>
      </c>
      <c r="AV195" s="24" t="s">
        <v>6493</v>
      </c>
      <c r="AW195" s="24" t="s">
        <v>5979</v>
      </c>
      <c r="AX195" s="24" t="s">
        <v>5979</v>
      </c>
      <c r="AY195" s="24" t="s">
        <v>6935</v>
      </c>
      <c r="AZ195" s="216" t="s">
        <v>7119</v>
      </c>
      <c r="BA195" s="216" t="s">
        <v>6933</v>
      </c>
      <c r="BB195" s="57" t="s">
        <v>5474</v>
      </c>
      <c r="BC195" s="202"/>
      <c r="BD195" s="24"/>
      <c r="BE195" s="151"/>
      <c r="BG195" s="151"/>
      <c r="BI195" s="151"/>
      <c r="BL195" s="152"/>
    </row>
    <row r="196" spans="1:64" s="169" customFormat="1">
      <c r="A196" s="24">
        <v>1734</v>
      </c>
      <c r="B196" s="24" t="s">
        <v>217</v>
      </c>
      <c r="C196" s="57">
        <v>39.85</v>
      </c>
      <c r="D196" s="57">
        <v>41.5</v>
      </c>
      <c r="E196" s="57">
        <v>39.85</v>
      </c>
      <c r="F196" s="57">
        <v>39.85</v>
      </c>
      <c r="G196" s="57">
        <v>39.35</v>
      </c>
      <c r="H196" s="57">
        <v>39.4</v>
      </c>
      <c r="I196" s="57">
        <v>37</v>
      </c>
      <c r="J196" s="57">
        <v>37.15</v>
      </c>
      <c r="K196" s="57">
        <v>37.15</v>
      </c>
      <c r="L196" s="57">
        <v>38.4</v>
      </c>
      <c r="M196" s="57">
        <v>37.15</v>
      </c>
      <c r="N196" s="57">
        <v>37.4</v>
      </c>
      <c r="O196" s="63">
        <v>6.7294751009421196E-3</v>
      </c>
      <c r="P196" s="57">
        <v>1458</v>
      </c>
      <c r="Q196" s="57">
        <v>6986</v>
      </c>
      <c r="R196" s="57">
        <v>11976.55</v>
      </c>
      <c r="S196" s="57">
        <v>37.6</v>
      </c>
      <c r="T196" s="57">
        <v>36.567500000000003</v>
      </c>
      <c r="U196" s="57">
        <v>32.003300000000003</v>
      </c>
      <c r="V196" s="57">
        <v>37.82</v>
      </c>
      <c r="W196" s="57">
        <v>36.965000000000003</v>
      </c>
      <c r="X196" s="57">
        <v>32.115000000000002</v>
      </c>
      <c r="Y196" s="57">
        <v>38.1</v>
      </c>
      <c r="Z196" s="57">
        <v>37.39</v>
      </c>
      <c r="AA196" s="57">
        <v>32.230800000000002</v>
      </c>
      <c r="AB196" s="57">
        <v>47</v>
      </c>
      <c r="AC196" s="57">
        <v>26.35</v>
      </c>
      <c r="AD196" s="57">
        <v>47</v>
      </c>
      <c r="AE196" s="57">
        <v>28.9</v>
      </c>
      <c r="AF196" s="64">
        <v>45.818399999999997</v>
      </c>
      <c r="AG196" s="64">
        <v>41.282499999999999</v>
      </c>
      <c r="AH196" s="64">
        <v>44.3551</v>
      </c>
      <c r="AI196" s="64">
        <v>42.306699999999999</v>
      </c>
      <c r="AJ196" s="61">
        <v>0.4548611111111111</v>
      </c>
      <c r="AK196" s="216">
        <v>1500</v>
      </c>
      <c r="AL196" s="62">
        <v>2756.1781451976071</v>
      </c>
      <c r="AM196" s="24" t="s">
        <v>7289</v>
      </c>
      <c r="AN196" s="216" t="s">
        <v>6020</v>
      </c>
      <c r="AO196" s="216" t="s">
        <v>5971</v>
      </c>
      <c r="AP196" s="216" t="s">
        <v>6908</v>
      </c>
      <c r="AQ196" s="216" t="s">
        <v>6900</v>
      </c>
      <c r="AR196" s="216" t="s">
        <v>6916</v>
      </c>
      <c r="AS196" s="24" t="s">
        <v>5474</v>
      </c>
      <c r="AT196" s="24" t="s">
        <v>6812</v>
      </c>
      <c r="AU196" s="24" t="s">
        <v>5964</v>
      </c>
      <c r="AV196" s="24" t="s">
        <v>6215</v>
      </c>
      <c r="AW196" s="24" t="s">
        <v>6033</v>
      </c>
      <c r="AX196" s="24" t="s">
        <v>5979</v>
      </c>
      <c r="AY196" s="24" t="s">
        <v>7290</v>
      </c>
      <c r="AZ196" s="216" t="s">
        <v>7291</v>
      </c>
      <c r="BA196" s="216" t="s">
        <v>7292</v>
      </c>
      <c r="BB196" s="57" t="s">
        <v>7017</v>
      </c>
      <c r="BC196" s="202"/>
      <c r="BD196" s="24"/>
      <c r="BE196" s="151"/>
      <c r="BG196" s="151"/>
      <c r="BI196" s="151"/>
      <c r="BL196" s="152"/>
    </row>
    <row r="197" spans="1:64" s="169" customFormat="1">
      <c r="A197" s="24">
        <v>1736</v>
      </c>
      <c r="B197" s="24" t="s">
        <v>219</v>
      </c>
      <c r="C197" s="57">
        <v>64.099999999999994</v>
      </c>
      <c r="D197" s="57">
        <v>66.099999999999994</v>
      </c>
      <c r="E197" s="57">
        <v>64.099999999999994</v>
      </c>
      <c r="F197" s="57">
        <v>65.599999999999994</v>
      </c>
      <c r="G197" s="57">
        <v>66.5</v>
      </c>
      <c r="H197" s="57">
        <v>66.5</v>
      </c>
      <c r="I197" s="57">
        <v>64.400000000000006</v>
      </c>
      <c r="J197" s="57">
        <v>65.599999999999994</v>
      </c>
      <c r="K197" s="57">
        <v>66</v>
      </c>
      <c r="L197" s="57">
        <v>66.400000000000006</v>
      </c>
      <c r="M197" s="57">
        <v>65.7</v>
      </c>
      <c r="N197" s="57">
        <v>66.400000000000006</v>
      </c>
      <c r="O197" s="63">
        <v>1.21951219512195E-2</v>
      </c>
      <c r="P197" s="57">
        <v>113</v>
      </c>
      <c r="Q197" s="57">
        <v>331</v>
      </c>
      <c r="R197" s="57">
        <v>1283.75</v>
      </c>
      <c r="S197" s="57">
        <v>65.2</v>
      </c>
      <c r="T197" s="57">
        <v>73.430000000000007</v>
      </c>
      <c r="U197" s="57">
        <v>78.158299999999997</v>
      </c>
      <c r="V197" s="57">
        <v>65.5</v>
      </c>
      <c r="W197" s="57">
        <v>72.924999999999997</v>
      </c>
      <c r="X197" s="57">
        <v>77.935000000000002</v>
      </c>
      <c r="Y197" s="57">
        <v>65.22</v>
      </c>
      <c r="Z197" s="57">
        <v>72.430000000000007</v>
      </c>
      <c r="AA197" s="57">
        <v>77.723299999999995</v>
      </c>
      <c r="AB197" s="57">
        <v>102</v>
      </c>
      <c r="AC197" s="57">
        <v>62.3</v>
      </c>
      <c r="AD197" s="57">
        <v>85.5</v>
      </c>
      <c r="AE197" s="57">
        <v>63.4</v>
      </c>
      <c r="AF197" s="64">
        <v>14.1694</v>
      </c>
      <c r="AG197" s="64">
        <v>12.157</v>
      </c>
      <c r="AH197" s="64">
        <v>18.6206</v>
      </c>
      <c r="AI197" s="64">
        <v>14.311500000000001</v>
      </c>
      <c r="AJ197" s="61">
        <v>0.4548611111111111</v>
      </c>
      <c r="AK197" s="216">
        <v>150</v>
      </c>
      <c r="AL197" s="62">
        <v>237.62531662094881</v>
      </c>
      <c r="AM197" s="24" t="s">
        <v>6545</v>
      </c>
      <c r="AN197" s="216" t="s">
        <v>6009</v>
      </c>
      <c r="AO197" s="216" t="s">
        <v>6047</v>
      </c>
      <c r="AP197" s="216" t="s">
        <v>6884</v>
      </c>
      <c r="AQ197" s="216" t="s">
        <v>6885</v>
      </c>
      <c r="AR197" s="216" t="s">
        <v>6886</v>
      </c>
      <c r="AS197" s="24" t="s">
        <v>6887</v>
      </c>
      <c r="AT197" s="24" t="s">
        <v>6031</v>
      </c>
      <c r="AU197" s="24" t="s">
        <v>6017</v>
      </c>
      <c r="AV197" s="24" t="s">
        <v>6126</v>
      </c>
      <c r="AW197" s="24" t="s">
        <v>5979</v>
      </c>
      <c r="AX197" s="24" t="s">
        <v>5986</v>
      </c>
      <c r="AY197" s="24" t="s">
        <v>7245</v>
      </c>
      <c r="AZ197" s="216" t="s">
        <v>7293</v>
      </c>
      <c r="BA197" s="216" t="s">
        <v>6943</v>
      </c>
      <c r="BB197" s="57" t="s">
        <v>5474</v>
      </c>
      <c r="BC197" s="202"/>
      <c r="BD197" s="24"/>
      <c r="BE197" s="151"/>
      <c r="BG197" s="151"/>
      <c r="BI197" s="151"/>
      <c r="BL197" s="152"/>
    </row>
    <row r="198" spans="1:64" s="169" customFormat="1">
      <c r="A198" s="24">
        <v>1737</v>
      </c>
      <c r="B198" s="24" t="s">
        <v>220</v>
      </c>
      <c r="C198" s="57">
        <v>32</v>
      </c>
      <c r="D198" s="57">
        <v>32.4</v>
      </c>
      <c r="E198" s="57">
        <v>32</v>
      </c>
      <c r="F198" s="57">
        <v>32.299999999999997</v>
      </c>
      <c r="G198" s="57">
        <v>32.4</v>
      </c>
      <c r="H198" s="57">
        <v>32.75</v>
      </c>
      <c r="I198" s="57">
        <v>32.299999999999997</v>
      </c>
      <c r="J198" s="57">
        <v>32.6</v>
      </c>
      <c r="K198" s="57">
        <v>32.700000000000003</v>
      </c>
      <c r="L198" s="57">
        <v>32.75</v>
      </c>
      <c r="M198" s="57">
        <v>32.5</v>
      </c>
      <c r="N198" s="57">
        <v>32.549999999999997</v>
      </c>
      <c r="O198" s="63">
        <v>-1.5337423312883399E-3</v>
      </c>
      <c r="P198" s="57">
        <v>137</v>
      </c>
      <c r="Q198" s="57">
        <v>626</v>
      </c>
      <c r="R198" s="57">
        <v>385.9</v>
      </c>
      <c r="S198" s="57">
        <v>32.14</v>
      </c>
      <c r="T198" s="57">
        <v>32.299999999999997</v>
      </c>
      <c r="U198" s="57">
        <v>32.379199999999997</v>
      </c>
      <c r="V198" s="57">
        <v>32.21</v>
      </c>
      <c r="W198" s="57">
        <v>32.32</v>
      </c>
      <c r="X198" s="57">
        <v>32.389200000000002</v>
      </c>
      <c r="Y198" s="57">
        <v>32.28</v>
      </c>
      <c r="Z198" s="57">
        <v>32.342500000000001</v>
      </c>
      <c r="AA198" s="57">
        <v>32.395800000000001</v>
      </c>
      <c r="AB198" s="57">
        <v>35.85</v>
      </c>
      <c r="AC198" s="57">
        <v>30.15</v>
      </c>
      <c r="AD198" s="57">
        <v>33.200000000000003</v>
      </c>
      <c r="AE198" s="57">
        <v>31.9</v>
      </c>
      <c r="AF198" s="64">
        <v>29.6417</v>
      </c>
      <c r="AG198" s="64">
        <v>22.842700000000001</v>
      </c>
      <c r="AH198" s="64">
        <v>37.816699999999997</v>
      </c>
      <c r="AI198" s="64">
        <v>27.834</v>
      </c>
      <c r="AJ198" s="61">
        <v>0.4548611111111111</v>
      </c>
      <c r="AK198" s="216">
        <v>150</v>
      </c>
      <c r="AL198" s="62">
        <v>288.09441041654856</v>
      </c>
      <c r="AM198" s="24" t="s">
        <v>6537</v>
      </c>
      <c r="AN198" s="216" t="s">
        <v>6009</v>
      </c>
      <c r="AO198" s="216" t="s">
        <v>5971</v>
      </c>
      <c r="AP198" s="216" t="s">
        <v>6908</v>
      </c>
      <c r="AQ198" s="216" t="s">
        <v>6900</v>
      </c>
      <c r="AR198" s="216" t="s">
        <v>6886</v>
      </c>
      <c r="AS198" s="24" t="s">
        <v>6927</v>
      </c>
      <c r="AT198" s="24" t="s">
        <v>6055</v>
      </c>
      <c r="AU198" s="24" t="s">
        <v>6016</v>
      </c>
      <c r="AV198" s="24" t="s">
        <v>5984</v>
      </c>
      <c r="AW198" s="24" t="s">
        <v>5990</v>
      </c>
      <c r="AX198" s="24" t="s">
        <v>5990</v>
      </c>
      <c r="AY198" s="24" t="s">
        <v>7118</v>
      </c>
      <c r="AZ198" s="216" t="s">
        <v>7294</v>
      </c>
      <c r="BA198" s="216" t="s">
        <v>7171</v>
      </c>
      <c r="BB198" s="57" t="s">
        <v>5474</v>
      </c>
      <c r="BC198" s="202"/>
      <c r="BD198" s="24"/>
      <c r="BE198" s="151"/>
      <c r="BG198" s="151"/>
      <c r="BI198" s="151"/>
      <c r="BL198" s="152"/>
    </row>
    <row r="199" spans="1:64" s="169" customFormat="1">
      <c r="A199" s="24">
        <v>1742</v>
      </c>
      <c r="B199" s="24" t="s">
        <v>221</v>
      </c>
      <c r="C199" s="57">
        <v>19</v>
      </c>
      <c r="D199" s="57">
        <v>19.8</v>
      </c>
      <c r="E199" s="57">
        <v>18.8</v>
      </c>
      <c r="F199" s="57">
        <v>19.2</v>
      </c>
      <c r="G199" s="57">
        <v>19.2</v>
      </c>
      <c r="H199" s="57">
        <v>19.399999999999999</v>
      </c>
      <c r="I199" s="57">
        <v>19.100000000000001</v>
      </c>
      <c r="J199" s="57">
        <v>19.149999999999999</v>
      </c>
      <c r="K199" s="57">
        <v>19.399999999999999</v>
      </c>
      <c r="L199" s="57">
        <v>19.399999999999999</v>
      </c>
      <c r="M199" s="57">
        <v>19.2</v>
      </c>
      <c r="N199" s="57">
        <v>19.2</v>
      </c>
      <c r="O199" s="63">
        <v>2.6109660574412498E-3</v>
      </c>
      <c r="P199" s="57">
        <v>27</v>
      </c>
      <c r="Q199" s="57">
        <v>52</v>
      </c>
      <c r="R199" s="57">
        <v>321</v>
      </c>
      <c r="S199" s="57">
        <v>18.98</v>
      </c>
      <c r="T199" s="57">
        <v>19.6675</v>
      </c>
      <c r="U199" s="57">
        <v>17.883299999999998</v>
      </c>
      <c r="V199" s="57">
        <v>19.09</v>
      </c>
      <c r="W199" s="57">
        <v>19.52</v>
      </c>
      <c r="X199" s="57">
        <v>17.940000000000001</v>
      </c>
      <c r="Y199" s="57">
        <v>19.03</v>
      </c>
      <c r="Z199" s="57">
        <v>19.445</v>
      </c>
      <c r="AA199" s="57">
        <v>17.995799999999999</v>
      </c>
      <c r="AB199" s="57">
        <v>24.7</v>
      </c>
      <c r="AC199" s="57">
        <v>14.95</v>
      </c>
      <c r="AD199" s="57">
        <v>22</v>
      </c>
      <c r="AE199" s="57">
        <v>17.600000000000001</v>
      </c>
      <c r="AF199" s="64">
        <v>54.070300000000003</v>
      </c>
      <c r="AG199" s="64">
        <v>46.029000000000003</v>
      </c>
      <c r="AH199" s="64">
        <v>53.590800000000002</v>
      </c>
      <c r="AI199" s="64">
        <v>48.549599999999998</v>
      </c>
      <c r="AJ199" s="61">
        <v>0.4548611111111111</v>
      </c>
      <c r="AK199" s="216">
        <v>50</v>
      </c>
      <c r="AL199" s="62">
        <v>97.776755439878215</v>
      </c>
      <c r="AM199" s="24" t="s">
        <v>6517</v>
      </c>
      <c r="AN199" s="216" t="s">
        <v>6020</v>
      </c>
      <c r="AO199" s="216" t="s">
        <v>5961</v>
      </c>
      <c r="AP199" s="216" t="s">
        <v>6908</v>
      </c>
      <c r="AQ199" s="216" t="s">
        <v>6885</v>
      </c>
      <c r="AR199" s="216" t="s">
        <v>6886</v>
      </c>
      <c r="AS199" s="24" t="s">
        <v>5474</v>
      </c>
      <c r="AT199" s="24" t="s">
        <v>5963</v>
      </c>
      <c r="AU199" s="24" t="s">
        <v>6480</v>
      </c>
      <c r="AV199" s="24" t="s">
        <v>6518</v>
      </c>
      <c r="AW199" s="24" t="s">
        <v>5979</v>
      </c>
      <c r="AX199" s="24" t="s">
        <v>5979</v>
      </c>
      <c r="AY199" s="24" t="s">
        <v>7295</v>
      </c>
      <c r="AZ199" s="216" t="s">
        <v>7183</v>
      </c>
      <c r="BA199" s="216" t="s">
        <v>7296</v>
      </c>
      <c r="BB199" s="57" t="s">
        <v>5474</v>
      </c>
      <c r="BC199" s="202"/>
      <c r="BD199" s="24"/>
      <c r="BE199" s="151"/>
      <c r="BG199" s="151"/>
      <c r="BI199" s="151"/>
      <c r="BL199" s="152"/>
    </row>
    <row r="200" spans="1:64" s="169" customFormat="1">
      <c r="A200" s="24">
        <v>1752</v>
      </c>
      <c r="B200" s="24" t="s">
        <v>222</v>
      </c>
      <c r="C200" s="57">
        <v>37.5</v>
      </c>
      <c r="D200" s="57">
        <v>38.15</v>
      </c>
      <c r="E200" s="57">
        <v>37.5</v>
      </c>
      <c r="F200" s="57">
        <v>37.9</v>
      </c>
      <c r="G200" s="57">
        <v>37</v>
      </c>
      <c r="H200" s="57">
        <v>37</v>
      </c>
      <c r="I200" s="57">
        <v>36.5</v>
      </c>
      <c r="J200" s="57">
        <v>36.5</v>
      </c>
      <c r="K200" s="57">
        <v>36.6</v>
      </c>
      <c r="L200" s="57">
        <v>36.950000000000003</v>
      </c>
      <c r="M200" s="57">
        <v>36.6</v>
      </c>
      <c r="N200" s="57">
        <v>36.799999999999997</v>
      </c>
      <c r="O200" s="63">
        <v>8.21917808219178E-3</v>
      </c>
      <c r="P200" s="57">
        <v>10</v>
      </c>
      <c r="Q200" s="57">
        <v>120</v>
      </c>
      <c r="R200" s="57">
        <v>110.6</v>
      </c>
      <c r="S200" s="57">
        <v>37.409999999999997</v>
      </c>
      <c r="T200" s="57">
        <v>37.897500000000001</v>
      </c>
      <c r="U200" s="57">
        <v>38.531700000000001</v>
      </c>
      <c r="V200" s="57">
        <v>37.24</v>
      </c>
      <c r="W200" s="57">
        <v>37.797499999999999</v>
      </c>
      <c r="X200" s="57">
        <v>38.489199999999997</v>
      </c>
      <c r="Y200" s="57">
        <v>37.14</v>
      </c>
      <c r="Z200" s="57">
        <v>37.729999999999997</v>
      </c>
      <c r="AA200" s="57">
        <v>38.453299999999999</v>
      </c>
      <c r="AB200" s="57">
        <v>43.7</v>
      </c>
      <c r="AC200" s="57">
        <v>36.5</v>
      </c>
      <c r="AD200" s="57">
        <v>38.799999999999997</v>
      </c>
      <c r="AE200" s="57">
        <v>36.5</v>
      </c>
      <c r="AF200" s="64">
        <v>19.215199999999999</v>
      </c>
      <c r="AG200" s="64">
        <v>17.411899999999999</v>
      </c>
      <c r="AH200" s="64">
        <v>18.870699999999999</v>
      </c>
      <c r="AI200" s="64">
        <v>17.898099999999999</v>
      </c>
      <c r="AJ200" s="61">
        <v>0.4548611111111111</v>
      </c>
      <c r="AK200" s="216">
        <v>50</v>
      </c>
      <c r="AL200" s="62">
        <v>36.213613125880819</v>
      </c>
      <c r="AM200" s="24" t="s">
        <v>6330</v>
      </c>
      <c r="AN200" s="216" t="s">
        <v>5967</v>
      </c>
      <c r="AO200" s="216" t="s">
        <v>6047</v>
      </c>
      <c r="AP200" s="216" t="s">
        <v>6884</v>
      </c>
      <c r="AQ200" s="216" t="s">
        <v>6885</v>
      </c>
      <c r="AR200" s="216" t="s">
        <v>6916</v>
      </c>
      <c r="AS200" s="24" t="s">
        <v>7297</v>
      </c>
      <c r="AT200" s="24" t="s">
        <v>6055</v>
      </c>
      <c r="AU200" s="24" t="s">
        <v>6518</v>
      </c>
      <c r="AV200" s="24" t="s">
        <v>6055</v>
      </c>
      <c r="AW200" s="24" t="s">
        <v>5986</v>
      </c>
      <c r="AX200" s="24" t="s">
        <v>5979</v>
      </c>
      <c r="AY200" s="24" t="s">
        <v>7064</v>
      </c>
      <c r="AZ200" s="216" t="s">
        <v>6950</v>
      </c>
      <c r="BA200" s="216" t="s">
        <v>6980</v>
      </c>
      <c r="BB200" s="57" t="s">
        <v>5474</v>
      </c>
      <c r="BC200" s="202"/>
      <c r="BD200" s="24"/>
      <c r="BE200" s="151"/>
      <c r="BG200" s="151"/>
      <c r="BI200" s="151"/>
      <c r="BL200" s="152"/>
    </row>
    <row r="201" spans="1:64" s="169" customFormat="1">
      <c r="A201" s="24">
        <v>1760</v>
      </c>
      <c r="B201" s="24" t="s">
        <v>2028</v>
      </c>
      <c r="C201" s="57">
        <v>75.599999999999994</v>
      </c>
      <c r="D201" s="57">
        <v>76.900000000000006</v>
      </c>
      <c r="E201" s="57">
        <v>75.099999999999994</v>
      </c>
      <c r="F201" s="57">
        <v>76.400000000000006</v>
      </c>
      <c r="G201" s="57">
        <v>77.400000000000006</v>
      </c>
      <c r="H201" s="57">
        <v>78</v>
      </c>
      <c r="I201" s="57">
        <v>76.099999999999994</v>
      </c>
      <c r="J201" s="57">
        <v>77.599999999999994</v>
      </c>
      <c r="K201" s="57">
        <v>77.599999999999994</v>
      </c>
      <c r="L201" s="57">
        <v>78.7</v>
      </c>
      <c r="M201" s="57">
        <v>77.599999999999994</v>
      </c>
      <c r="N201" s="57">
        <v>78.599999999999994</v>
      </c>
      <c r="O201" s="63">
        <v>1.28865979381443E-2</v>
      </c>
      <c r="P201" s="57">
        <v>197</v>
      </c>
      <c r="Q201" s="57">
        <v>511</v>
      </c>
      <c r="R201" s="57">
        <v>580.04999999999995</v>
      </c>
      <c r="S201" s="57">
        <v>76.56</v>
      </c>
      <c r="T201" s="57">
        <v>80.114999999999995</v>
      </c>
      <c r="U201" s="57">
        <v>92.963300000000004</v>
      </c>
      <c r="V201" s="57">
        <v>76.680000000000007</v>
      </c>
      <c r="W201" s="57">
        <v>79.915000000000006</v>
      </c>
      <c r="X201" s="57">
        <v>92.643299999999996</v>
      </c>
      <c r="Y201" s="57">
        <v>76.680000000000007</v>
      </c>
      <c r="Z201" s="57">
        <v>79.894999999999996</v>
      </c>
      <c r="AA201" s="57">
        <v>92.303299999999993</v>
      </c>
      <c r="AB201" s="57">
        <v>144.5</v>
      </c>
      <c r="AC201" s="57">
        <v>71</v>
      </c>
      <c r="AD201" s="57">
        <v>86.4</v>
      </c>
      <c r="AE201" s="57">
        <v>74</v>
      </c>
      <c r="AF201" s="64">
        <v>33.928100000000001</v>
      </c>
      <c r="AG201" s="64">
        <v>26.74</v>
      </c>
      <c r="AH201" s="64">
        <v>44.523499999999999</v>
      </c>
      <c r="AI201" s="64">
        <v>32.6678</v>
      </c>
      <c r="AJ201" s="61">
        <v>0.4548611111111111</v>
      </c>
      <c r="AK201" s="216">
        <v>200</v>
      </c>
      <c r="AL201" s="62">
        <v>391.81907087221532</v>
      </c>
      <c r="AM201" s="24" t="s">
        <v>6257</v>
      </c>
      <c r="AN201" s="216" t="s">
        <v>6009</v>
      </c>
      <c r="AO201" s="216" t="s">
        <v>5971</v>
      </c>
      <c r="AP201" s="216" t="s">
        <v>6884</v>
      </c>
      <c r="AQ201" s="216" t="s">
        <v>6885</v>
      </c>
      <c r="AR201" s="216" t="s">
        <v>6886</v>
      </c>
      <c r="AS201" s="24" t="s">
        <v>6887</v>
      </c>
      <c r="AT201" s="24" t="s">
        <v>6016</v>
      </c>
      <c r="AU201" s="24" t="s">
        <v>6124</v>
      </c>
      <c r="AV201" s="24" t="s">
        <v>6055</v>
      </c>
      <c r="AW201" s="24" t="s">
        <v>5965</v>
      </c>
      <c r="AX201" s="24" t="s">
        <v>5979</v>
      </c>
      <c r="AY201" s="24" t="s">
        <v>6935</v>
      </c>
      <c r="AZ201" s="216" t="s">
        <v>7007</v>
      </c>
      <c r="BA201" s="216" t="s">
        <v>7075</v>
      </c>
      <c r="BB201" s="57" t="s">
        <v>5474</v>
      </c>
      <c r="BC201" s="202"/>
      <c r="BD201" s="24"/>
      <c r="BE201" s="151"/>
      <c r="BG201" s="151"/>
      <c r="BI201" s="151"/>
      <c r="BL201" s="152"/>
    </row>
    <row r="202" spans="1:64" s="169" customFormat="1">
      <c r="A202" s="24">
        <v>1762</v>
      </c>
      <c r="B202" s="24" t="s">
        <v>223</v>
      </c>
      <c r="C202" s="57">
        <v>69</v>
      </c>
      <c r="D202" s="57">
        <v>69.599999999999994</v>
      </c>
      <c r="E202" s="57">
        <v>67.2</v>
      </c>
      <c r="F202" s="57">
        <v>67.8</v>
      </c>
      <c r="G202" s="57">
        <v>67.900000000000006</v>
      </c>
      <c r="H202" s="57">
        <v>68.7</v>
      </c>
      <c r="I202" s="57">
        <v>67.099999999999994</v>
      </c>
      <c r="J202" s="57">
        <v>68.400000000000006</v>
      </c>
      <c r="K202" s="57">
        <v>68.400000000000006</v>
      </c>
      <c r="L202" s="57">
        <v>69</v>
      </c>
      <c r="M202" s="57">
        <v>67.8</v>
      </c>
      <c r="N202" s="57">
        <v>67.8</v>
      </c>
      <c r="O202" s="63">
        <v>-8.7719298245613996E-3</v>
      </c>
      <c r="P202" s="57">
        <v>337</v>
      </c>
      <c r="Q202" s="57">
        <v>575</v>
      </c>
      <c r="R202" s="57">
        <v>1248.5999999999999</v>
      </c>
      <c r="S202" s="57">
        <v>68.02</v>
      </c>
      <c r="T202" s="57">
        <v>64.56</v>
      </c>
      <c r="U202" s="57">
        <v>64.400000000000006</v>
      </c>
      <c r="V202" s="57">
        <v>68.22</v>
      </c>
      <c r="W202" s="57">
        <v>64.91</v>
      </c>
      <c r="X202" s="57">
        <v>64.491699999999994</v>
      </c>
      <c r="Y202" s="57">
        <v>67.62</v>
      </c>
      <c r="Z202" s="57">
        <v>65.275000000000006</v>
      </c>
      <c r="AA202" s="57">
        <v>64.55</v>
      </c>
      <c r="AB202" s="57">
        <v>78.8</v>
      </c>
      <c r="AC202" s="57">
        <v>52.5</v>
      </c>
      <c r="AD202" s="57">
        <v>70.8</v>
      </c>
      <c r="AE202" s="57">
        <v>60.5</v>
      </c>
      <c r="AF202" s="64">
        <v>63.2089</v>
      </c>
      <c r="AG202" s="64">
        <v>66.959599999999995</v>
      </c>
      <c r="AH202" s="64">
        <v>58.231200000000001</v>
      </c>
      <c r="AI202" s="64">
        <v>64.050200000000004</v>
      </c>
      <c r="AJ202" s="61">
        <v>0.4548611111111111</v>
      </c>
      <c r="AK202" s="216">
        <v>350</v>
      </c>
      <c r="AL202" s="62">
        <v>655.52637820574489</v>
      </c>
      <c r="AM202" s="24" t="s">
        <v>6392</v>
      </c>
      <c r="AN202" s="216" t="s">
        <v>5967</v>
      </c>
      <c r="AO202" s="216" t="s">
        <v>5961</v>
      </c>
      <c r="AP202" s="216" t="s">
        <v>6908</v>
      </c>
      <c r="AQ202" s="216" t="s">
        <v>6900</v>
      </c>
      <c r="AR202" s="216" t="s">
        <v>6886</v>
      </c>
      <c r="AS202" s="24" t="s">
        <v>5474</v>
      </c>
      <c r="AT202" s="24" t="s">
        <v>5984</v>
      </c>
      <c r="AU202" s="24" t="s">
        <v>6244</v>
      </c>
      <c r="AV202" s="24" t="s">
        <v>6130</v>
      </c>
      <c r="AW202" s="24" t="s">
        <v>5970</v>
      </c>
      <c r="AX202" s="24" t="s">
        <v>5979</v>
      </c>
      <c r="AY202" s="24" t="s">
        <v>7298</v>
      </c>
      <c r="AZ202" s="216" t="s">
        <v>7299</v>
      </c>
      <c r="BA202" s="216" t="s">
        <v>7300</v>
      </c>
      <c r="BB202" s="57" t="s">
        <v>5474</v>
      </c>
      <c r="BC202" s="202"/>
      <c r="BD202" s="24"/>
      <c r="BE202" s="151"/>
      <c r="BG202" s="151"/>
      <c r="BI202" s="151"/>
      <c r="BL202" s="152"/>
    </row>
    <row r="203" spans="1:64" s="169" customFormat="1">
      <c r="A203" s="24">
        <v>1773</v>
      </c>
      <c r="B203" s="24" t="s">
        <v>224</v>
      </c>
      <c r="C203" s="57">
        <v>123</v>
      </c>
      <c r="D203" s="57">
        <v>126.5</v>
      </c>
      <c r="E203" s="57">
        <v>122.5</v>
      </c>
      <c r="F203" s="57">
        <v>124.5</v>
      </c>
      <c r="G203" s="57">
        <v>127</v>
      </c>
      <c r="H203" s="57">
        <v>128</v>
      </c>
      <c r="I203" s="57">
        <v>125</v>
      </c>
      <c r="J203" s="57">
        <v>125.5</v>
      </c>
      <c r="K203" s="57">
        <v>125.5</v>
      </c>
      <c r="L203" s="57">
        <v>127</v>
      </c>
      <c r="M203" s="57">
        <v>125.5</v>
      </c>
      <c r="N203" s="57">
        <v>127</v>
      </c>
      <c r="O203" s="63">
        <v>1.19521912350597E-2</v>
      </c>
      <c r="P203" s="57">
        <v>104</v>
      </c>
      <c r="Q203" s="57">
        <v>320</v>
      </c>
      <c r="R203" s="57">
        <v>835.45</v>
      </c>
      <c r="S203" s="57">
        <v>124.6</v>
      </c>
      <c r="T203" s="57">
        <v>142.6</v>
      </c>
      <c r="U203" s="57">
        <v>132.51669999999999</v>
      </c>
      <c r="V203" s="57">
        <v>124.9</v>
      </c>
      <c r="W203" s="57">
        <v>142</v>
      </c>
      <c r="X203" s="57">
        <v>132.72499999999999</v>
      </c>
      <c r="Y203" s="57">
        <v>124.4</v>
      </c>
      <c r="Z203" s="57">
        <v>141.55000000000001</v>
      </c>
      <c r="AA203" s="57">
        <v>132.95830000000001</v>
      </c>
      <c r="AB203" s="57">
        <v>165</v>
      </c>
      <c r="AC203" s="57">
        <v>98.1</v>
      </c>
      <c r="AD203" s="57">
        <v>165</v>
      </c>
      <c r="AE203" s="57">
        <v>120.5</v>
      </c>
      <c r="AF203" s="64">
        <v>11.5648</v>
      </c>
      <c r="AG203" s="64">
        <v>15.768599999999999</v>
      </c>
      <c r="AH203" s="64">
        <v>22.6524</v>
      </c>
      <c r="AI203" s="64">
        <v>18.063199999999998</v>
      </c>
      <c r="AJ203" s="61">
        <v>0.4548611111111111</v>
      </c>
      <c r="AK203" s="216">
        <v>150</v>
      </c>
      <c r="AL203" s="62">
        <v>218.6994064475989</v>
      </c>
      <c r="AM203" s="24" t="s">
        <v>6551</v>
      </c>
      <c r="AN203" s="216" t="s">
        <v>6337</v>
      </c>
      <c r="AO203" s="216" t="s">
        <v>6007</v>
      </c>
      <c r="AP203" s="216" t="s">
        <v>6884</v>
      </c>
      <c r="AQ203" s="216" t="s">
        <v>6885</v>
      </c>
      <c r="AR203" s="216" t="s">
        <v>6886</v>
      </c>
      <c r="AS203" s="24" t="s">
        <v>5474</v>
      </c>
      <c r="AT203" s="24" t="s">
        <v>6016</v>
      </c>
      <c r="AU203" s="24" t="s">
        <v>5984</v>
      </c>
      <c r="AV203" s="24" t="s">
        <v>6493</v>
      </c>
      <c r="AW203" s="24" t="s">
        <v>5979</v>
      </c>
      <c r="AX203" s="24" t="s">
        <v>5979</v>
      </c>
      <c r="AY203" s="24" t="s">
        <v>7301</v>
      </c>
      <c r="AZ203" s="216" t="s">
        <v>7179</v>
      </c>
      <c r="BA203" s="216" t="s">
        <v>7105</v>
      </c>
      <c r="BB203" s="57" t="s">
        <v>5474</v>
      </c>
      <c r="BC203" s="202"/>
      <c r="BD203" s="24"/>
      <c r="BE203" s="151"/>
      <c r="BG203" s="151"/>
      <c r="BI203" s="151"/>
      <c r="BL203" s="152"/>
    </row>
    <row r="204" spans="1:64" s="169" customFormat="1">
      <c r="A204" s="24">
        <v>1776</v>
      </c>
      <c r="B204" s="24" t="s">
        <v>225</v>
      </c>
      <c r="C204" s="57">
        <v>21.2</v>
      </c>
      <c r="D204" s="57">
        <v>21.9</v>
      </c>
      <c r="E204" s="57">
        <v>19.5</v>
      </c>
      <c r="F204" s="57">
        <v>19.899999999999999</v>
      </c>
      <c r="G204" s="57">
        <v>20.100000000000001</v>
      </c>
      <c r="H204" s="57">
        <v>20.5</v>
      </c>
      <c r="I204" s="57">
        <v>19.600000000000001</v>
      </c>
      <c r="J204" s="57">
        <v>20.45</v>
      </c>
      <c r="K204" s="57">
        <v>19</v>
      </c>
      <c r="L204" s="57">
        <v>19.45</v>
      </c>
      <c r="M204" s="57">
        <v>18.8</v>
      </c>
      <c r="N204" s="57">
        <v>19.25</v>
      </c>
      <c r="O204" s="63">
        <v>-1.02827763496143E-2</v>
      </c>
      <c r="P204" s="57">
        <v>339</v>
      </c>
      <c r="Q204" s="57">
        <v>868</v>
      </c>
      <c r="R204" s="57">
        <v>526.15</v>
      </c>
      <c r="S204" s="57">
        <v>20.53</v>
      </c>
      <c r="T204" s="57">
        <v>18.662500000000001</v>
      </c>
      <c r="U204" s="57">
        <v>18.2483</v>
      </c>
      <c r="V204" s="57">
        <v>20.86</v>
      </c>
      <c r="W204" s="57">
        <v>18.772500000000001</v>
      </c>
      <c r="X204" s="57">
        <v>18.302499999999998</v>
      </c>
      <c r="Y204" s="57">
        <v>20.58</v>
      </c>
      <c r="Z204" s="57">
        <v>18.837499999999999</v>
      </c>
      <c r="AA204" s="57">
        <v>18.3308</v>
      </c>
      <c r="AB204" s="57">
        <v>24.95</v>
      </c>
      <c r="AC204" s="57">
        <v>0</v>
      </c>
      <c r="AD204" s="57">
        <v>24.95</v>
      </c>
      <c r="AE204" s="57">
        <v>17.8</v>
      </c>
      <c r="AF204" s="64">
        <v>47.828800000000001</v>
      </c>
      <c r="AG204" s="64">
        <v>54.179499999999997</v>
      </c>
      <c r="AH204" s="64">
        <v>37.881100000000004</v>
      </c>
      <c r="AI204" s="64">
        <v>48.746699999999997</v>
      </c>
      <c r="AJ204" s="61">
        <v>0.4548611111111111</v>
      </c>
      <c r="AK204" s="216">
        <v>350</v>
      </c>
      <c r="AL204" s="62">
        <v>659.4167424680935</v>
      </c>
      <c r="AM204" s="24" t="s">
        <v>6753</v>
      </c>
      <c r="AN204" s="216" t="s">
        <v>5967</v>
      </c>
      <c r="AO204" s="216" t="s">
        <v>5971</v>
      </c>
      <c r="AP204" s="216" t="s">
        <v>6908</v>
      </c>
      <c r="AQ204" s="216" t="s">
        <v>6900</v>
      </c>
      <c r="AR204" s="216" t="s">
        <v>6916</v>
      </c>
      <c r="AS204" s="24" t="s">
        <v>5474</v>
      </c>
      <c r="AT204" s="24" t="s">
        <v>5964</v>
      </c>
      <c r="AU204" s="24" t="s">
        <v>6016</v>
      </c>
      <c r="AV204" s="24" t="s">
        <v>6016</v>
      </c>
      <c r="AW204" s="24" t="s">
        <v>5991</v>
      </c>
      <c r="AX204" s="24" t="s">
        <v>5991</v>
      </c>
      <c r="AY204" s="24" t="s">
        <v>7302</v>
      </c>
      <c r="AZ204" s="216" t="s">
        <v>7144</v>
      </c>
      <c r="BA204" s="216" t="s">
        <v>7016</v>
      </c>
      <c r="BB204" s="57" t="s">
        <v>7017</v>
      </c>
      <c r="BC204" s="202"/>
      <c r="BD204" s="24"/>
      <c r="BE204" s="151"/>
      <c r="BG204" s="151"/>
      <c r="BI204" s="151"/>
      <c r="BL204" s="152"/>
    </row>
    <row r="205" spans="1:64" s="169" customFormat="1">
      <c r="A205" s="24">
        <v>1777</v>
      </c>
      <c r="B205" s="24" t="s">
        <v>226</v>
      </c>
      <c r="C205" s="57">
        <v>70.3</v>
      </c>
      <c r="D205" s="57">
        <v>70.8</v>
      </c>
      <c r="E205" s="57">
        <v>70.3</v>
      </c>
      <c r="F205" s="57">
        <v>70.599999999999994</v>
      </c>
      <c r="G205" s="57">
        <v>70.5</v>
      </c>
      <c r="H205" s="57">
        <v>70.599999999999994</v>
      </c>
      <c r="I205" s="57">
        <v>70.3</v>
      </c>
      <c r="J205" s="57">
        <v>70.3</v>
      </c>
      <c r="K205" s="57">
        <v>70.3</v>
      </c>
      <c r="L205" s="57">
        <v>70.900000000000006</v>
      </c>
      <c r="M205" s="57">
        <v>70.3</v>
      </c>
      <c r="N205" s="57">
        <v>70.900000000000006</v>
      </c>
      <c r="O205" s="63">
        <v>8.5348506401137902E-3</v>
      </c>
      <c r="P205" s="57">
        <v>10</v>
      </c>
      <c r="Q205" s="57">
        <v>18</v>
      </c>
      <c r="R205" s="57">
        <v>42.9</v>
      </c>
      <c r="S205" s="57">
        <v>70.2</v>
      </c>
      <c r="T205" s="57">
        <v>72.275000000000006</v>
      </c>
      <c r="U205" s="57">
        <v>76.185000000000002</v>
      </c>
      <c r="V205" s="57">
        <v>70.260000000000005</v>
      </c>
      <c r="W205" s="57">
        <v>72.05</v>
      </c>
      <c r="X205" s="57">
        <v>76.008300000000006</v>
      </c>
      <c r="Y205" s="57">
        <v>70.44</v>
      </c>
      <c r="Z205" s="57">
        <v>71.95</v>
      </c>
      <c r="AA205" s="57">
        <v>75.849999999999994</v>
      </c>
      <c r="AB205" s="57">
        <v>122</v>
      </c>
      <c r="AC205" s="57">
        <v>69.599999999999994</v>
      </c>
      <c r="AD205" s="57">
        <v>74.8</v>
      </c>
      <c r="AE205" s="57">
        <v>69.599999999999994</v>
      </c>
      <c r="AF205" s="64">
        <v>22.075800000000001</v>
      </c>
      <c r="AG205" s="64">
        <v>16.822900000000001</v>
      </c>
      <c r="AH205" s="64">
        <v>34.414099999999998</v>
      </c>
      <c r="AI205" s="64">
        <v>22.686599999999999</v>
      </c>
      <c r="AJ205" s="61">
        <v>0.4548611111111111</v>
      </c>
      <c r="AK205" s="216">
        <v>50</v>
      </c>
      <c r="AL205" s="62">
        <v>36.213613125880819</v>
      </c>
      <c r="AM205" s="24" t="s">
        <v>6981</v>
      </c>
      <c r="AN205" s="216" t="s">
        <v>6009</v>
      </c>
      <c r="AO205" s="216" t="s">
        <v>6007</v>
      </c>
      <c r="AP205" s="216" t="s">
        <v>6884</v>
      </c>
      <c r="AQ205" s="216" t="s">
        <v>6885</v>
      </c>
      <c r="AR205" s="216" t="s">
        <v>6886</v>
      </c>
      <c r="AS205" s="24" t="s">
        <v>7047</v>
      </c>
      <c r="AT205" s="24" t="s">
        <v>6055</v>
      </c>
      <c r="AU205" s="24" t="s">
        <v>6130</v>
      </c>
      <c r="AV205" s="24" t="s">
        <v>6493</v>
      </c>
      <c r="AW205" s="24" t="s">
        <v>5979</v>
      </c>
      <c r="AX205" s="24" t="s">
        <v>5979</v>
      </c>
      <c r="AY205" s="24" t="s">
        <v>7195</v>
      </c>
      <c r="AZ205" s="216" t="s">
        <v>6932</v>
      </c>
      <c r="BA205" s="216" t="s">
        <v>7205</v>
      </c>
      <c r="BB205" s="57" t="s">
        <v>6944</v>
      </c>
      <c r="BC205" s="202"/>
      <c r="BD205" s="24"/>
      <c r="BE205" s="151"/>
      <c r="BG205" s="151"/>
      <c r="BI205" s="151"/>
      <c r="BL205" s="152"/>
    </row>
    <row r="206" spans="1:64" s="169" customFormat="1">
      <c r="A206" s="24">
        <v>1781</v>
      </c>
      <c r="B206" s="24" t="s">
        <v>227</v>
      </c>
      <c r="C206" s="57">
        <v>14.1</v>
      </c>
      <c r="D206" s="57">
        <v>14.2</v>
      </c>
      <c r="E206" s="57">
        <v>13.85</v>
      </c>
      <c r="F206" s="57">
        <v>14</v>
      </c>
      <c r="G206" s="57">
        <v>14.15</v>
      </c>
      <c r="H206" s="57">
        <v>14.15</v>
      </c>
      <c r="I206" s="57">
        <v>13.7</v>
      </c>
      <c r="J206" s="57">
        <v>13.8</v>
      </c>
      <c r="K206" s="57">
        <v>13.8</v>
      </c>
      <c r="L206" s="57">
        <v>14</v>
      </c>
      <c r="M206" s="57">
        <v>13.8</v>
      </c>
      <c r="N206" s="57">
        <v>14</v>
      </c>
      <c r="O206" s="63">
        <v>1.4492753623188401E-2</v>
      </c>
      <c r="P206" s="57">
        <v>32</v>
      </c>
      <c r="Q206" s="57">
        <v>113</v>
      </c>
      <c r="R206" s="57">
        <v>96.95</v>
      </c>
      <c r="S206" s="57">
        <v>14.58</v>
      </c>
      <c r="T206" s="57">
        <v>16.7575</v>
      </c>
      <c r="U206" s="57">
        <v>19.872499999999999</v>
      </c>
      <c r="V206" s="57">
        <v>14.24</v>
      </c>
      <c r="W206" s="57">
        <v>16.522500000000001</v>
      </c>
      <c r="X206" s="57">
        <v>19.7242</v>
      </c>
      <c r="Y206" s="57">
        <v>14.03</v>
      </c>
      <c r="Z206" s="57">
        <v>16.342500000000001</v>
      </c>
      <c r="AA206" s="57">
        <v>19.584199999999999</v>
      </c>
      <c r="AB206" s="57">
        <v>31</v>
      </c>
      <c r="AC206" s="57">
        <v>13.6</v>
      </c>
      <c r="AD206" s="57">
        <v>18.5</v>
      </c>
      <c r="AE206" s="57">
        <v>13.6</v>
      </c>
      <c r="AF206" s="64">
        <v>10.0581</v>
      </c>
      <c r="AG206" s="64">
        <v>11.811500000000001</v>
      </c>
      <c r="AH206" s="64">
        <v>11.149900000000001</v>
      </c>
      <c r="AI206" s="64">
        <v>11.5909</v>
      </c>
      <c r="AJ206" s="61">
        <v>0.4548611111111111</v>
      </c>
      <c r="AK206" s="216">
        <v>50</v>
      </c>
      <c r="AL206" s="62">
        <v>115.88356200281862</v>
      </c>
      <c r="AM206" s="24" t="s">
        <v>6551</v>
      </c>
      <c r="AN206" s="216" t="s">
        <v>6039</v>
      </c>
      <c r="AO206" s="216" t="s">
        <v>6047</v>
      </c>
      <c r="AP206" s="216" t="s">
        <v>6884</v>
      </c>
      <c r="AQ206" s="216" t="s">
        <v>6885</v>
      </c>
      <c r="AR206" s="216" t="s">
        <v>6916</v>
      </c>
      <c r="AS206" s="24" t="s">
        <v>7303</v>
      </c>
      <c r="AT206" s="24" t="s">
        <v>5984</v>
      </c>
      <c r="AU206" s="24" t="s">
        <v>6209</v>
      </c>
      <c r="AV206" s="24" t="s">
        <v>6493</v>
      </c>
      <c r="AW206" s="24" t="s">
        <v>5979</v>
      </c>
      <c r="AX206" s="24" t="s">
        <v>5979</v>
      </c>
      <c r="AY206" s="24" t="s">
        <v>7304</v>
      </c>
      <c r="AZ206" s="216" t="s">
        <v>7305</v>
      </c>
      <c r="BA206" s="216" t="s">
        <v>7306</v>
      </c>
      <c r="BB206" s="57" t="s">
        <v>5474</v>
      </c>
      <c r="BC206" s="202"/>
      <c r="BD206" s="24"/>
      <c r="BE206" s="151"/>
      <c r="BG206" s="151"/>
      <c r="BI206" s="151"/>
      <c r="BL206" s="152"/>
    </row>
    <row r="207" spans="1:64" s="169" customFormat="1">
      <c r="A207" s="24">
        <v>1783</v>
      </c>
      <c r="B207" s="24" t="s">
        <v>228</v>
      </c>
      <c r="C207" s="57">
        <v>65.400000000000006</v>
      </c>
      <c r="D207" s="57">
        <v>68.900000000000006</v>
      </c>
      <c r="E207" s="57">
        <v>64</v>
      </c>
      <c r="F207" s="57">
        <v>66.2</v>
      </c>
      <c r="G207" s="57">
        <v>67.099999999999994</v>
      </c>
      <c r="H207" s="57">
        <v>70.099999999999994</v>
      </c>
      <c r="I207" s="57">
        <v>63.4</v>
      </c>
      <c r="J207" s="57">
        <v>64</v>
      </c>
      <c r="K207" s="57">
        <v>64</v>
      </c>
      <c r="L207" s="57">
        <v>65.599999999999994</v>
      </c>
      <c r="M207" s="57">
        <v>61.6</v>
      </c>
      <c r="N207" s="57">
        <v>65.2</v>
      </c>
      <c r="O207" s="63">
        <v>1.8749999999999999E-2</v>
      </c>
      <c r="P207" s="57">
        <v>1270</v>
      </c>
      <c r="Q207" s="57">
        <v>2529</v>
      </c>
      <c r="R207" s="57">
        <v>3528.95</v>
      </c>
      <c r="S207" s="57">
        <v>67.56</v>
      </c>
      <c r="T207" s="57">
        <v>64.325000000000003</v>
      </c>
      <c r="U207" s="57">
        <v>46.052500000000002</v>
      </c>
      <c r="V207" s="57">
        <v>66.44</v>
      </c>
      <c r="W207" s="57">
        <v>65.267499999999998</v>
      </c>
      <c r="X207" s="57">
        <v>46.510800000000003</v>
      </c>
      <c r="Y207" s="57">
        <v>66.44</v>
      </c>
      <c r="Z207" s="57">
        <v>66.045000000000002</v>
      </c>
      <c r="AA207" s="57">
        <v>46.999200000000002</v>
      </c>
      <c r="AB207" s="57">
        <v>79.7</v>
      </c>
      <c r="AC207" s="57">
        <v>21.5</v>
      </c>
      <c r="AD207" s="57">
        <v>79.7</v>
      </c>
      <c r="AE207" s="57">
        <v>49.05</v>
      </c>
      <c r="AF207" s="64">
        <v>34.418999999999997</v>
      </c>
      <c r="AG207" s="64">
        <v>44.470300000000002</v>
      </c>
      <c r="AH207" s="64">
        <v>32.1768</v>
      </c>
      <c r="AI207" s="64">
        <v>40.372500000000002</v>
      </c>
      <c r="AJ207" s="61">
        <v>0.4548611111111111</v>
      </c>
      <c r="AK207" s="216">
        <v>1500</v>
      </c>
      <c r="AL207" s="62">
        <v>2400.7861758579979</v>
      </c>
      <c r="AM207" s="24" t="s">
        <v>6190</v>
      </c>
      <c r="AN207" s="216" t="s">
        <v>5967</v>
      </c>
      <c r="AO207" s="216" t="s">
        <v>5971</v>
      </c>
      <c r="AP207" s="216" t="s">
        <v>6908</v>
      </c>
      <c r="AQ207" s="216" t="s">
        <v>6885</v>
      </c>
      <c r="AR207" s="216" t="s">
        <v>6916</v>
      </c>
      <c r="AS207" s="24" t="s">
        <v>5474</v>
      </c>
      <c r="AT207" s="24" t="s">
        <v>5963</v>
      </c>
      <c r="AU207" s="24" t="s">
        <v>5964</v>
      </c>
      <c r="AV207" s="24" t="s">
        <v>6075</v>
      </c>
      <c r="AW207" s="24" t="s">
        <v>5965</v>
      </c>
      <c r="AX207" s="24" t="s">
        <v>5976</v>
      </c>
      <c r="AY207" s="24" t="s">
        <v>6935</v>
      </c>
      <c r="AZ207" s="216" t="s">
        <v>7307</v>
      </c>
      <c r="BA207" s="216" t="s">
        <v>7308</v>
      </c>
      <c r="BB207" s="57" t="s">
        <v>5474</v>
      </c>
      <c r="BC207" s="202"/>
      <c r="BD207" s="24"/>
      <c r="BE207" s="151"/>
      <c r="BG207" s="151"/>
      <c r="BI207" s="151"/>
      <c r="BL207" s="152"/>
    </row>
    <row r="208" spans="1:64" s="169" customFormat="1">
      <c r="A208" s="24">
        <v>1784</v>
      </c>
      <c r="B208" s="24" t="s">
        <v>229</v>
      </c>
      <c r="C208" s="57">
        <v>44</v>
      </c>
      <c r="D208" s="57">
        <v>45.95</v>
      </c>
      <c r="E208" s="57">
        <v>44</v>
      </c>
      <c r="F208" s="57">
        <v>45.3</v>
      </c>
      <c r="G208" s="57">
        <v>45.3</v>
      </c>
      <c r="H208" s="57">
        <v>45.5</v>
      </c>
      <c r="I208" s="57">
        <v>44.5</v>
      </c>
      <c r="J208" s="57">
        <v>44.9</v>
      </c>
      <c r="K208" s="57">
        <v>44.85</v>
      </c>
      <c r="L208" s="57">
        <v>45.3</v>
      </c>
      <c r="M208" s="57">
        <v>44.8</v>
      </c>
      <c r="N208" s="57">
        <v>45.05</v>
      </c>
      <c r="O208" s="63">
        <v>3.3407572383073402E-3</v>
      </c>
      <c r="P208" s="57">
        <v>78</v>
      </c>
      <c r="Q208" s="57">
        <v>257</v>
      </c>
      <c r="R208" s="57">
        <v>1166.1500000000001</v>
      </c>
      <c r="S208" s="57">
        <v>44.66</v>
      </c>
      <c r="T208" s="57">
        <v>45.585000000000001</v>
      </c>
      <c r="U208" s="57">
        <v>43.7517</v>
      </c>
      <c r="V208" s="57">
        <v>44.74</v>
      </c>
      <c r="W208" s="57">
        <v>45.647500000000001</v>
      </c>
      <c r="X208" s="57">
        <v>43.825800000000001</v>
      </c>
      <c r="Y208" s="57">
        <v>44.74</v>
      </c>
      <c r="Z208" s="57">
        <v>45.744999999999997</v>
      </c>
      <c r="AA208" s="57">
        <v>43.885800000000003</v>
      </c>
      <c r="AB208" s="57">
        <v>51.9</v>
      </c>
      <c r="AC208" s="57">
        <v>35.15</v>
      </c>
      <c r="AD208" s="57">
        <v>51.9</v>
      </c>
      <c r="AE208" s="57">
        <v>43.15</v>
      </c>
      <c r="AF208" s="64">
        <v>34.401200000000003</v>
      </c>
      <c r="AG208" s="64">
        <v>28.7502</v>
      </c>
      <c r="AH208" s="64">
        <v>39.823</v>
      </c>
      <c r="AI208" s="64">
        <v>32.441200000000002</v>
      </c>
      <c r="AJ208" s="61">
        <v>0.4548611111111111</v>
      </c>
      <c r="AK208" s="216">
        <v>100</v>
      </c>
      <c r="AL208" s="62">
        <v>169.1208483374736</v>
      </c>
      <c r="AM208" s="24" t="s">
        <v>6376</v>
      </c>
      <c r="AN208" s="216" t="s">
        <v>6009</v>
      </c>
      <c r="AO208" s="216" t="s">
        <v>5971</v>
      </c>
      <c r="AP208" s="216" t="s">
        <v>6908</v>
      </c>
      <c r="AQ208" s="216" t="s">
        <v>6885</v>
      </c>
      <c r="AR208" s="216" t="s">
        <v>6886</v>
      </c>
      <c r="AS208" s="24" t="s">
        <v>5474</v>
      </c>
      <c r="AT208" s="24" t="s">
        <v>6031</v>
      </c>
      <c r="AU208" s="24" t="s">
        <v>5984</v>
      </c>
      <c r="AV208" s="24" t="s">
        <v>6016</v>
      </c>
      <c r="AW208" s="24" t="s">
        <v>5970</v>
      </c>
      <c r="AX208" s="24" t="s">
        <v>5965</v>
      </c>
      <c r="AY208" s="24" t="s">
        <v>6935</v>
      </c>
      <c r="AZ208" s="216" t="s">
        <v>7309</v>
      </c>
      <c r="BA208" s="216" t="s">
        <v>7310</v>
      </c>
      <c r="BB208" s="57" t="s">
        <v>5474</v>
      </c>
      <c r="BC208" s="202"/>
      <c r="BD208" s="24"/>
      <c r="BE208" s="151"/>
      <c r="BG208" s="151"/>
      <c r="BI208" s="151"/>
      <c r="BL208" s="152"/>
    </row>
    <row r="209" spans="1:64" s="169" customFormat="1">
      <c r="A209" s="24">
        <v>1785</v>
      </c>
      <c r="B209" s="24" t="s">
        <v>230</v>
      </c>
      <c r="C209" s="57">
        <v>46.1</v>
      </c>
      <c r="D209" s="57">
        <v>46.65</v>
      </c>
      <c r="E209" s="57">
        <v>46</v>
      </c>
      <c r="F209" s="57">
        <v>46.5</v>
      </c>
      <c r="G209" s="57">
        <v>47.3</v>
      </c>
      <c r="H209" s="57">
        <v>48.2</v>
      </c>
      <c r="I209" s="57">
        <v>47</v>
      </c>
      <c r="J209" s="57">
        <v>47.05</v>
      </c>
      <c r="K209" s="57">
        <v>47.65</v>
      </c>
      <c r="L209" s="57">
        <v>47.8</v>
      </c>
      <c r="M209" s="57">
        <v>47.35</v>
      </c>
      <c r="N209" s="57">
        <v>47.8</v>
      </c>
      <c r="O209" s="63">
        <v>1.5940488841657802E-2</v>
      </c>
      <c r="P209" s="57">
        <v>2097</v>
      </c>
      <c r="Q209" s="57">
        <v>7797</v>
      </c>
      <c r="R209" s="57">
        <v>4177.8500000000004</v>
      </c>
      <c r="S209" s="57">
        <v>45.69</v>
      </c>
      <c r="T209" s="57">
        <v>46.674999999999997</v>
      </c>
      <c r="U209" s="57">
        <v>47.203299999999999</v>
      </c>
      <c r="V209" s="57">
        <v>46.11</v>
      </c>
      <c r="W209" s="57">
        <v>46.597499999999997</v>
      </c>
      <c r="X209" s="57">
        <v>47.193300000000001</v>
      </c>
      <c r="Y209" s="57">
        <v>46.53</v>
      </c>
      <c r="Z209" s="57">
        <v>46.637500000000003</v>
      </c>
      <c r="AA209" s="57">
        <v>47.186700000000002</v>
      </c>
      <c r="AB209" s="57">
        <v>62.4</v>
      </c>
      <c r="AC209" s="57">
        <v>39.1</v>
      </c>
      <c r="AD209" s="57">
        <v>48.85</v>
      </c>
      <c r="AE209" s="57">
        <v>44.05</v>
      </c>
      <c r="AF209" s="64">
        <v>57.244500000000002</v>
      </c>
      <c r="AG209" s="64">
        <v>41.957500000000003</v>
      </c>
      <c r="AH209" s="64">
        <v>68.283500000000004</v>
      </c>
      <c r="AI209" s="64">
        <v>50.732799999999997</v>
      </c>
      <c r="AJ209" s="61">
        <v>0.4548611111111111</v>
      </c>
      <c r="AK209" s="216">
        <v>2500</v>
      </c>
      <c r="AL209" s="62">
        <v>3803.34632348882</v>
      </c>
      <c r="AM209" s="24" t="s">
        <v>6642</v>
      </c>
      <c r="AN209" s="216" t="s">
        <v>6009</v>
      </c>
      <c r="AO209" s="216" t="s">
        <v>5961</v>
      </c>
      <c r="AP209" s="216" t="s">
        <v>6908</v>
      </c>
      <c r="AQ209" s="216" t="s">
        <v>6900</v>
      </c>
      <c r="AR209" s="216" t="s">
        <v>6886</v>
      </c>
      <c r="AS209" s="24" t="s">
        <v>6985</v>
      </c>
      <c r="AT209" s="24" t="s">
        <v>6016</v>
      </c>
      <c r="AU209" s="24" t="s">
        <v>6029</v>
      </c>
      <c r="AV209" s="24" t="s">
        <v>6425</v>
      </c>
      <c r="AW209" s="24" t="s">
        <v>5979</v>
      </c>
      <c r="AX209" s="24" t="s">
        <v>5996</v>
      </c>
      <c r="AY209" s="24" t="s">
        <v>7169</v>
      </c>
      <c r="AZ209" s="216" t="s">
        <v>7311</v>
      </c>
      <c r="BA209" s="216" t="s">
        <v>7232</v>
      </c>
      <c r="BB209" s="57" t="s">
        <v>6994</v>
      </c>
      <c r="BC209" s="202"/>
      <c r="BD209" s="24"/>
      <c r="BE209" s="151"/>
      <c r="BG209" s="151"/>
      <c r="BI209" s="151"/>
      <c r="BL209" s="152"/>
    </row>
    <row r="210" spans="1:64" s="169" customFormat="1">
      <c r="A210" s="24">
        <v>1786</v>
      </c>
      <c r="B210" s="24" t="s">
        <v>231</v>
      </c>
      <c r="C210" s="57">
        <v>53.4</v>
      </c>
      <c r="D210" s="57">
        <v>54.9</v>
      </c>
      <c r="E210" s="57">
        <v>53.3</v>
      </c>
      <c r="F210" s="57">
        <v>54.9</v>
      </c>
      <c r="G210" s="57">
        <v>54.6</v>
      </c>
      <c r="H210" s="57">
        <v>55.8</v>
      </c>
      <c r="I210" s="57">
        <v>54.5</v>
      </c>
      <c r="J210" s="57">
        <v>55.8</v>
      </c>
      <c r="K210" s="57">
        <v>55.8</v>
      </c>
      <c r="L210" s="57">
        <v>55.9</v>
      </c>
      <c r="M210" s="57">
        <v>55.5</v>
      </c>
      <c r="N210" s="57">
        <v>55.5</v>
      </c>
      <c r="O210" s="63">
        <v>-5.3763440860214997E-3</v>
      </c>
      <c r="P210" s="57">
        <v>41</v>
      </c>
      <c r="Q210" s="57">
        <v>14</v>
      </c>
      <c r="R210" s="57">
        <v>60.2</v>
      </c>
      <c r="S210" s="57">
        <v>54.58</v>
      </c>
      <c r="T210" s="57">
        <v>56.945</v>
      </c>
      <c r="U210" s="57">
        <v>55.011699999999998</v>
      </c>
      <c r="V210" s="57">
        <v>54.76</v>
      </c>
      <c r="W210" s="57">
        <v>56.865000000000002</v>
      </c>
      <c r="X210" s="57">
        <v>55.076700000000002</v>
      </c>
      <c r="Y210" s="57">
        <v>55.02</v>
      </c>
      <c r="Z210" s="57">
        <v>56.76</v>
      </c>
      <c r="AA210" s="57">
        <v>55.131700000000002</v>
      </c>
      <c r="AB210" s="57">
        <v>76.599999999999994</v>
      </c>
      <c r="AC210" s="57">
        <v>45.8</v>
      </c>
      <c r="AD210" s="57">
        <v>60</v>
      </c>
      <c r="AE210" s="57">
        <v>52.5</v>
      </c>
      <c r="AF210" s="64">
        <v>41.973999999999997</v>
      </c>
      <c r="AG210" s="64">
        <v>32.386899999999997</v>
      </c>
      <c r="AH210" s="64">
        <v>46.8506</v>
      </c>
      <c r="AI210" s="64">
        <v>37.208100000000002</v>
      </c>
      <c r="AJ210" s="61">
        <v>0.4548611111111111</v>
      </c>
      <c r="AK210" s="216">
        <v>50</v>
      </c>
      <c r="AL210" s="62">
        <v>148.47581381611135</v>
      </c>
      <c r="AM210" s="24" t="s">
        <v>6609</v>
      </c>
      <c r="AN210" s="216" t="s">
        <v>6009</v>
      </c>
      <c r="AO210" s="216" t="s">
        <v>5971</v>
      </c>
      <c r="AP210" s="216" t="s">
        <v>6908</v>
      </c>
      <c r="AQ210" s="216" t="s">
        <v>6885</v>
      </c>
      <c r="AR210" s="216" t="s">
        <v>6886</v>
      </c>
      <c r="AS210" s="24" t="s">
        <v>5474</v>
      </c>
      <c r="AT210" s="24" t="s">
        <v>6254</v>
      </c>
      <c r="AU210" s="24" t="s">
        <v>6126</v>
      </c>
      <c r="AV210" s="24" t="s">
        <v>6130</v>
      </c>
      <c r="AW210" s="24" t="s">
        <v>5991</v>
      </c>
      <c r="AX210" s="24" t="s">
        <v>5979</v>
      </c>
      <c r="AY210" s="24" t="s">
        <v>7312</v>
      </c>
      <c r="AZ210" s="216" t="s">
        <v>6950</v>
      </c>
      <c r="BA210" s="216" t="s">
        <v>7025</v>
      </c>
      <c r="BB210" s="57" t="s">
        <v>5474</v>
      </c>
      <c r="BC210" s="202"/>
      <c r="BD210" s="24"/>
      <c r="BE210" s="151"/>
      <c r="BG210" s="151"/>
      <c r="BI210" s="151"/>
      <c r="BL210" s="152"/>
    </row>
    <row r="211" spans="1:64" s="169" customFormat="1">
      <c r="A211" s="24">
        <v>1788</v>
      </c>
      <c r="B211" s="24" t="s">
        <v>233</v>
      </c>
      <c r="C211" s="57">
        <v>132.5</v>
      </c>
      <c r="D211" s="57">
        <v>133.5</v>
      </c>
      <c r="E211" s="57">
        <v>132.5</v>
      </c>
      <c r="F211" s="57">
        <v>133</v>
      </c>
      <c r="G211" s="57">
        <v>133</v>
      </c>
      <c r="H211" s="57">
        <v>133.5</v>
      </c>
      <c r="I211" s="57">
        <v>133</v>
      </c>
      <c r="J211" s="57">
        <v>133.5</v>
      </c>
      <c r="K211" s="57">
        <v>133.5</v>
      </c>
      <c r="L211" s="57">
        <v>133.5</v>
      </c>
      <c r="M211" s="57">
        <v>132.5</v>
      </c>
      <c r="N211" s="57">
        <v>133</v>
      </c>
      <c r="O211" s="63">
        <v>-3.7453183520599199E-3</v>
      </c>
      <c r="P211" s="57">
        <v>24</v>
      </c>
      <c r="Q211" s="57">
        <v>19</v>
      </c>
      <c r="R211" s="57">
        <v>51.6</v>
      </c>
      <c r="S211" s="57">
        <v>133.1</v>
      </c>
      <c r="T211" s="57">
        <v>135.72499999999999</v>
      </c>
      <c r="U211" s="57">
        <v>136.4667</v>
      </c>
      <c r="V211" s="57">
        <v>133.1</v>
      </c>
      <c r="W211" s="57">
        <v>135.375</v>
      </c>
      <c r="X211" s="57">
        <v>136.4333</v>
      </c>
      <c r="Y211" s="57">
        <v>132.9</v>
      </c>
      <c r="Z211" s="57">
        <v>135</v>
      </c>
      <c r="AA211" s="57">
        <v>136.39169999999999</v>
      </c>
      <c r="AB211" s="57">
        <v>142.5</v>
      </c>
      <c r="AC211" s="57">
        <v>107</v>
      </c>
      <c r="AD211" s="57">
        <v>140.5</v>
      </c>
      <c r="AE211" s="57">
        <v>131.5</v>
      </c>
      <c r="AF211" s="64">
        <v>38.636499999999998</v>
      </c>
      <c r="AG211" s="64">
        <v>26.359300000000001</v>
      </c>
      <c r="AH211" s="64">
        <v>45.7577</v>
      </c>
      <c r="AI211" s="64">
        <v>32.825400000000002</v>
      </c>
      <c r="AJ211" s="61">
        <v>0.4548611111111111</v>
      </c>
      <c r="AK211" s="216">
        <v>50</v>
      </c>
      <c r="AL211" s="62">
        <v>86.912671502113966</v>
      </c>
      <c r="AM211" s="24" t="s">
        <v>6015</v>
      </c>
      <c r="AN211" s="216" t="s">
        <v>6009</v>
      </c>
      <c r="AO211" s="216" t="s">
        <v>5971</v>
      </c>
      <c r="AP211" s="216" t="s">
        <v>6884</v>
      </c>
      <c r="AQ211" s="216" t="s">
        <v>6885</v>
      </c>
      <c r="AR211" s="216" t="s">
        <v>6886</v>
      </c>
      <c r="AS211" s="24" t="s">
        <v>6968</v>
      </c>
      <c r="AT211" s="24" t="s">
        <v>6055</v>
      </c>
      <c r="AU211" s="24" t="s">
        <v>6493</v>
      </c>
      <c r="AV211" s="24" t="s">
        <v>6017</v>
      </c>
      <c r="AW211" s="24" t="s">
        <v>5979</v>
      </c>
      <c r="AX211" s="24" t="s">
        <v>5970</v>
      </c>
      <c r="AY211" s="24" t="s">
        <v>7114</v>
      </c>
      <c r="AZ211" s="216" t="s">
        <v>7031</v>
      </c>
      <c r="BA211" s="216" t="s">
        <v>7012</v>
      </c>
      <c r="BB211" s="57" t="s">
        <v>6944</v>
      </c>
      <c r="BC211" s="202"/>
      <c r="BD211" s="24"/>
      <c r="BE211" s="151"/>
      <c r="BG211" s="151"/>
      <c r="BI211" s="151"/>
      <c r="BL211" s="152"/>
    </row>
    <row r="212" spans="1:64" s="169" customFormat="1">
      <c r="A212" s="24">
        <v>1789</v>
      </c>
      <c r="B212" s="24" t="s">
        <v>234</v>
      </c>
      <c r="C212" s="57">
        <v>23.75</v>
      </c>
      <c r="D212" s="57">
        <v>24.4</v>
      </c>
      <c r="E212" s="57">
        <v>23.75</v>
      </c>
      <c r="F212" s="57">
        <v>24.3</v>
      </c>
      <c r="G212" s="57">
        <v>24.65</v>
      </c>
      <c r="H212" s="57">
        <v>24.7</v>
      </c>
      <c r="I212" s="57">
        <v>24.3</v>
      </c>
      <c r="J212" s="57">
        <v>24.35</v>
      </c>
      <c r="K212" s="57">
        <v>24.4</v>
      </c>
      <c r="L212" s="57">
        <v>24.65</v>
      </c>
      <c r="M212" s="57">
        <v>24.3</v>
      </c>
      <c r="N212" s="57">
        <v>24.6</v>
      </c>
      <c r="O212" s="63">
        <v>1.02669404517453E-2</v>
      </c>
      <c r="P212" s="57">
        <v>269</v>
      </c>
      <c r="Q212" s="57">
        <v>262</v>
      </c>
      <c r="R212" s="57">
        <v>565.1</v>
      </c>
      <c r="S212" s="57">
        <v>24.2</v>
      </c>
      <c r="T212" s="57">
        <v>25.27</v>
      </c>
      <c r="U212" s="57">
        <v>26.039200000000001</v>
      </c>
      <c r="V212" s="57">
        <v>24.14</v>
      </c>
      <c r="W212" s="57">
        <v>25.204999999999998</v>
      </c>
      <c r="X212" s="57">
        <v>25.984999999999999</v>
      </c>
      <c r="Y212" s="57">
        <v>24.17</v>
      </c>
      <c r="Z212" s="57">
        <v>25.145</v>
      </c>
      <c r="AA212" s="57">
        <v>25.9358</v>
      </c>
      <c r="AB212" s="57">
        <v>34.5</v>
      </c>
      <c r="AC212" s="57">
        <v>23.6</v>
      </c>
      <c r="AD212" s="57">
        <v>26.3</v>
      </c>
      <c r="AE212" s="57">
        <v>23.6</v>
      </c>
      <c r="AF212" s="64">
        <v>26.345600000000001</v>
      </c>
      <c r="AG212" s="64">
        <v>17.960799999999999</v>
      </c>
      <c r="AH212" s="64">
        <v>36.6113</v>
      </c>
      <c r="AI212" s="64">
        <v>24.177700000000002</v>
      </c>
      <c r="AJ212" s="61">
        <v>0.4548611111111111</v>
      </c>
      <c r="AK212" s="216">
        <v>300</v>
      </c>
      <c r="AL212" s="62">
        <v>529.73300466560386</v>
      </c>
      <c r="AM212" s="24" t="s">
        <v>6640</v>
      </c>
      <c r="AN212" s="216" t="s">
        <v>6009</v>
      </c>
      <c r="AO212" s="216" t="s">
        <v>6007</v>
      </c>
      <c r="AP212" s="216" t="s">
        <v>6884</v>
      </c>
      <c r="AQ212" s="216" t="s">
        <v>6885</v>
      </c>
      <c r="AR212" s="216" t="s">
        <v>6886</v>
      </c>
      <c r="AS212" s="24" t="s">
        <v>6951</v>
      </c>
      <c r="AT212" s="24" t="s">
        <v>6031</v>
      </c>
      <c r="AU212" s="24" t="s">
        <v>5984</v>
      </c>
      <c r="AV212" s="24" t="s">
        <v>6016</v>
      </c>
      <c r="AW212" s="24" t="s">
        <v>5965</v>
      </c>
      <c r="AX212" s="24" t="s">
        <v>5991</v>
      </c>
      <c r="AY212" s="24" t="s">
        <v>7313</v>
      </c>
      <c r="AZ212" s="216" t="s">
        <v>7119</v>
      </c>
      <c r="BA212" s="216" t="s">
        <v>7208</v>
      </c>
      <c r="BB212" s="57" t="s">
        <v>5474</v>
      </c>
      <c r="BC212" s="202"/>
      <c r="BD212" s="24"/>
      <c r="BE212" s="151"/>
      <c r="BG212" s="151"/>
      <c r="BI212" s="151"/>
      <c r="BL212" s="152"/>
    </row>
    <row r="213" spans="1:64" s="169" customFormat="1">
      <c r="A213" s="24">
        <v>1795</v>
      </c>
      <c r="B213" s="24" t="s">
        <v>235</v>
      </c>
      <c r="C213" s="57">
        <v>102.5</v>
      </c>
      <c r="D213" s="57">
        <v>108</v>
      </c>
      <c r="E213" s="57">
        <v>102</v>
      </c>
      <c r="F213" s="57">
        <v>105</v>
      </c>
      <c r="G213" s="57">
        <v>105.5</v>
      </c>
      <c r="H213" s="57">
        <v>106</v>
      </c>
      <c r="I213" s="57">
        <v>99.5</v>
      </c>
      <c r="J213" s="57">
        <v>103</v>
      </c>
      <c r="K213" s="57">
        <v>105.5</v>
      </c>
      <c r="L213" s="57">
        <v>109</v>
      </c>
      <c r="M213" s="57">
        <v>104</v>
      </c>
      <c r="N213" s="57">
        <v>108.5</v>
      </c>
      <c r="O213" s="63">
        <v>5.3398058252427098E-2</v>
      </c>
      <c r="P213" s="57">
        <v>1800</v>
      </c>
      <c r="Q213" s="57">
        <v>3029</v>
      </c>
      <c r="R213" s="57">
        <v>4137.55</v>
      </c>
      <c r="S213" s="57">
        <v>106.6</v>
      </c>
      <c r="T213" s="57">
        <v>130.625</v>
      </c>
      <c r="U213" s="57">
        <v>114.2167</v>
      </c>
      <c r="V213" s="57">
        <v>104.5</v>
      </c>
      <c r="W213" s="57">
        <v>128.35</v>
      </c>
      <c r="X213" s="57">
        <v>114.38330000000001</v>
      </c>
      <c r="Y213" s="57">
        <v>103.7</v>
      </c>
      <c r="Z213" s="57">
        <v>126.575</v>
      </c>
      <c r="AA213" s="57">
        <v>114.6533</v>
      </c>
      <c r="AB213" s="57">
        <v>157.5</v>
      </c>
      <c r="AC213" s="57">
        <v>65.8</v>
      </c>
      <c r="AD213" s="57">
        <v>156.5</v>
      </c>
      <c r="AE213" s="57">
        <v>96.8</v>
      </c>
      <c r="AF213" s="64">
        <v>13.1936</v>
      </c>
      <c r="AG213" s="64">
        <v>11.950100000000001</v>
      </c>
      <c r="AH213" s="64">
        <v>21.499300000000002</v>
      </c>
      <c r="AI213" s="64">
        <v>15.1332</v>
      </c>
      <c r="AJ213" s="61">
        <v>0.4548611111111111</v>
      </c>
      <c r="AK213" s="216">
        <v>2000</v>
      </c>
      <c r="AL213" s="62">
        <v>3368.0645310248797</v>
      </c>
      <c r="AM213" s="24" t="s">
        <v>6458</v>
      </c>
      <c r="AN213" s="216" t="s">
        <v>6009</v>
      </c>
      <c r="AO213" s="216" t="s">
        <v>6007</v>
      </c>
      <c r="AP213" s="216" t="s">
        <v>6884</v>
      </c>
      <c r="AQ213" s="216" t="s">
        <v>6885</v>
      </c>
      <c r="AR213" s="216" t="s">
        <v>6886</v>
      </c>
      <c r="AS213" s="24" t="s">
        <v>5474</v>
      </c>
      <c r="AT213" s="24" t="s">
        <v>6010</v>
      </c>
      <c r="AU213" s="24" t="s">
        <v>5962</v>
      </c>
      <c r="AV213" s="24" t="s">
        <v>6010</v>
      </c>
      <c r="AW213" s="24" t="s">
        <v>5965</v>
      </c>
      <c r="AX213" s="24" t="s">
        <v>5991</v>
      </c>
      <c r="AY213" s="24" t="s">
        <v>6969</v>
      </c>
      <c r="AZ213" s="216" t="s">
        <v>7314</v>
      </c>
      <c r="BA213" s="216" t="s">
        <v>7315</v>
      </c>
      <c r="BB213" s="57" t="s">
        <v>6898</v>
      </c>
      <c r="BC213" s="202"/>
      <c r="BD213" s="24"/>
      <c r="BE213" s="151"/>
      <c r="BG213" s="151"/>
      <c r="BI213" s="151"/>
      <c r="BL213" s="152"/>
    </row>
    <row r="214" spans="1:64" s="169" customFormat="1">
      <c r="A214" s="24">
        <v>1796</v>
      </c>
      <c r="B214" s="24" t="s">
        <v>2047</v>
      </c>
      <c r="C214" s="57">
        <v>33.200000000000003</v>
      </c>
      <c r="D214" s="57">
        <v>33.200000000000003</v>
      </c>
      <c r="E214" s="57">
        <v>33.1</v>
      </c>
      <c r="F214" s="57">
        <v>33.1</v>
      </c>
      <c r="G214" s="57">
        <v>32.1</v>
      </c>
      <c r="H214" s="57">
        <v>32.1</v>
      </c>
      <c r="I214" s="57">
        <v>32</v>
      </c>
      <c r="J214" s="57">
        <v>32.049999999999997</v>
      </c>
      <c r="K214" s="57">
        <v>32.4</v>
      </c>
      <c r="L214" s="57">
        <v>34.5</v>
      </c>
      <c r="M214" s="57">
        <v>32.299999999999997</v>
      </c>
      <c r="N214" s="57">
        <v>32.299999999999997</v>
      </c>
      <c r="O214" s="63">
        <v>7.8003120124804899E-3</v>
      </c>
      <c r="P214" s="57">
        <v>6</v>
      </c>
      <c r="Q214" s="57">
        <v>11</v>
      </c>
      <c r="R214" s="57">
        <v>5.6666999999999996</v>
      </c>
      <c r="S214" s="57">
        <v>33.049999999999997</v>
      </c>
      <c r="T214" s="57">
        <v>33.211100000000002</v>
      </c>
      <c r="U214" s="57">
        <v>33.470700000000001</v>
      </c>
      <c r="V214" s="57">
        <v>32.9</v>
      </c>
      <c r="W214" s="57">
        <v>33.1417</v>
      </c>
      <c r="X214" s="57">
        <v>33.446599999999997</v>
      </c>
      <c r="Y214" s="57">
        <v>32.770000000000003</v>
      </c>
      <c r="Z214" s="57">
        <v>33.113900000000001</v>
      </c>
      <c r="AA214" s="57">
        <v>33.426699999999997</v>
      </c>
      <c r="AB214" s="57">
        <v>42.2</v>
      </c>
      <c r="AC214" s="57">
        <v>20.100000000000001</v>
      </c>
      <c r="AD214" s="57">
        <v>34.5</v>
      </c>
      <c r="AE214" s="57">
        <v>32</v>
      </c>
      <c r="AF214" s="64">
        <v>29.5138</v>
      </c>
      <c r="AG214" s="64">
        <v>38.627600000000001</v>
      </c>
      <c r="AH214" s="64">
        <v>23.675899999999999</v>
      </c>
      <c r="AI214" s="64">
        <v>33.643700000000003</v>
      </c>
      <c r="AJ214" s="61">
        <v>0.4548611111111111</v>
      </c>
      <c r="AK214" s="216">
        <v>50</v>
      </c>
      <c r="AL214" s="62">
        <v>21.728167875528491</v>
      </c>
      <c r="AM214" s="24" t="s">
        <v>6758</v>
      </c>
      <c r="AN214" s="216" t="s">
        <v>5967</v>
      </c>
      <c r="AO214" s="216" t="s">
        <v>6007</v>
      </c>
      <c r="AP214" s="216" t="s">
        <v>6884</v>
      </c>
      <c r="AQ214" s="216" t="s">
        <v>6885</v>
      </c>
      <c r="AR214" s="216" t="s">
        <v>6916</v>
      </c>
      <c r="AS214" s="24" t="s">
        <v>6965</v>
      </c>
      <c r="AT214" s="24" t="s">
        <v>6518</v>
      </c>
      <c r="AU214" s="24" t="s">
        <v>6017</v>
      </c>
      <c r="AV214" s="24" t="s">
        <v>6200</v>
      </c>
      <c r="AW214" s="24" t="s">
        <v>6159</v>
      </c>
      <c r="AX214" s="24" t="s">
        <v>5979</v>
      </c>
      <c r="AY214" s="24" t="s">
        <v>7316</v>
      </c>
      <c r="AZ214" s="216" t="s">
        <v>7093</v>
      </c>
      <c r="BA214" s="216" t="s">
        <v>6914</v>
      </c>
      <c r="BB214" s="57" t="s">
        <v>5474</v>
      </c>
      <c r="BC214" s="202"/>
      <c r="BD214" s="24"/>
      <c r="BE214" s="151"/>
      <c r="BG214" s="151"/>
      <c r="BI214" s="151"/>
      <c r="BL214" s="152"/>
    </row>
    <row r="215" spans="1:64" s="169" customFormat="1">
      <c r="A215" s="24">
        <v>1799</v>
      </c>
      <c r="B215" s="24" t="s">
        <v>236</v>
      </c>
      <c r="C215" s="57">
        <v>15.75</v>
      </c>
      <c r="D215" s="57">
        <v>15.75</v>
      </c>
      <c r="E215" s="57">
        <v>15.6</v>
      </c>
      <c r="F215" s="57">
        <v>15.65</v>
      </c>
      <c r="G215" s="57">
        <v>15.7</v>
      </c>
      <c r="H215" s="57">
        <v>15.7</v>
      </c>
      <c r="I215" s="57">
        <v>15.55</v>
      </c>
      <c r="J215" s="57">
        <v>15.6</v>
      </c>
      <c r="K215" s="57">
        <v>15.65</v>
      </c>
      <c r="L215" s="57">
        <v>15.65</v>
      </c>
      <c r="M215" s="57">
        <v>15.6</v>
      </c>
      <c r="N215" s="57">
        <v>15.65</v>
      </c>
      <c r="O215" s="63">
        <v>3.2051282051281998E-3</v>
      </c>
      <c r="P215" s="57">
        <v>18</v>
      </c>
      <c r="Q215" s="57">
        <v>63</v>
      </c>
      <c r="R215" s="57">
        <v>97.5</v>
      </c>
      <c r="S215" s="57">
        <v>15.58</v>
      </c>
      <c r="T215" s="57">
        <v>15.695</v>
      </c>
      <c r="U215" s="57">
        <v>15.9383</v>
      </c>
      <c r="V215" s="57">
        <v>15.58</v>
      </c>
      <c r="W215" s="57">
        <v>15.6975</v>
      </c>
      <c r="X215" s="57">
        <v>15.914999999999999</v>
      </c>
      <c r="Y215" s="57">
        <v>15.58</v>
      </c>
      <c r="Z215" s="57">
        <v>15.7075</v>
      </c>
      <c r="AA215" s="57">
        <v>15.8942</v>
      </c>
      <c r="AB215" s="57">
        <v>23.9</v>
      </c>
      <c r="AC215" s="57">
        <v>14.7</v>
      </c>
      <c r="AD215" s="57">
        <v>16.25</v>
      </c>
      <c r="AE215" s="57">
        <v>15.45</v>
      </c>
      <c r="AF215" s="64">
        <v>35.931100000000001</v>
      </c>
      <c r="AG215" s="64">
        <v>29.753499999999999</v>
      </c>
      <c r="AH215" s="64">
        <v>43.0017</v>
      </c>
      <c r="AI215" s="64">
        <v>34.169600000000003</v>
      </c>
      <c r="AJ215" s="61">
        <v>0.4548611111111111</v>
      </c>
      <c r="AK215" s="216">
        <v>50</v>
      </c>
      <c r="AL215" s="62">
        <v>65.184503626585467</v>
      </c>
      <c r="AM215" s="24" t="s">
        <v>6745</v>
      </c>
      <c r="AN215" s="216" t="s">
        <v>6009</v>
      </c>
      <c r="AO215" s="216" t="s">
        <v>5971</v>
      </c>
      <c r="AP215" s="216" t="s">
        <v>6884</v>
      </c>
      <c r="AQ215" s="216" t="s">
        <v>6885</v>
      </c>
      <c r="AR215" s="216" t="s">
        <v>6886</v>
      </c>
      <c r="AS215" s="24" t="s">
        <v>6894</v>
      </c>
      <c r="AT215" s="24" t="s">
        <v>6017</v>
      </c>
      <c r="AU215" s="24" t="s">
        <v>6017</v>
      </c>
      <c r="AV215" s="24" t="s">
        <v>6650</v>
      </c>
      <c r="AW215" s="24" t="s">
        <v>5979</v>
      </c>
      <c r="AX215" s="24" t="s">
        <v>6159</v>
      </c>
      <c r="AY215" s="24" t="s">
        <v>6935</v>
      </c>
      <c r="AZ215" s="216" t="s">
        <v>6929</v>
      </c>
      <c r="BA215" s="216" t="s">
        <v>7070</v>
      </c>
      <c r="BB215" s="57" t="s">
        <v>5474</v>
      </c>
      <c r="BC215" s="202"/>
      <c r="BD215" s="24"/>
      <c r="BE215" s="151"/>
      <c r="BG215" s="151"/>
      <c r="BI215" s="151"/>
      <c r="BL215" s="152"/>
    </row>
    <row r="216" spans="1:64" s="169" customFormat="1">
      <c r="A216" s="24">
        <v>1802</v>
      </c>
      <c r="B216" s="24" t="s">
        <v>237</v>
      </c>
      <c r="C216" s="57">
        <v>33.1</v>
      </c>
      <c r="D216" s="57">
        <v>34.85</v>
      </c>
      <c r="E216" s="57">
        <v>33.049999999999997</v>
      </c>
      <c r="F216" s="57">
        <v>34.549999999999997</v>
      </c>
      <c r="G216" s="57">
        <v>35</v>
      </c>
      <c r="H216" s="57">
        <v>35.25</v>
      </c>
      <c r="I216" s="57">
        <v>33.65</v>
      </c>
      <c r="J216" s="57">
        <v>34.700000000000003</v>
      </c>
      <c r="K216" s="57">
        <v>33.950000000000003</v>
      </c>
      <c r="L216" s="57">
        <v>34.9</v>
      </c>
      <c r="M216" s="57">
        <v>33.950000000000003</v>
      </c>
      <c r="N216" s="57">
        <v>34.549999999999997</v>
      </c>
      <c r="O216" s="63">
        <v>-4.3227665706051799E-3</v>
      </c>
      <c r="P216" s="57">
        <v>6418</v>
      </c>
      <c r="Q216" s="57">
        <v>27034</v>
      </c>
      <c r="R216" s="57">
        <v>26804.45</v>
      </c>
      <c r="S216" s="57">
        <v>33.06</v>
      </c>
      <c r="T216" s="57">
        <v>36.677500000000002</v>
      </c>
      <c r="U216" s="57">
        <v>37.176699999999997</v>
      </c>
      <c r="V216" s="57">
        <v>33.51</v>
      </c>
      <c r="W216" s="57">
        <v>36.497500000000002</v>
      </c>
      <c r="X216" s="57">
        <v>37.206699999999998</v>
      </c>
      <c r="Y216" s="57">
        <v>33.54</v>
      </c>
      <c r="Z216" s="57">
        <v>36.365000000000002</v>
      </c>
      <c r="AA216" s="57">
        <v>37.22</v>
      </c>
      <c r="AB216" s="57">
        <v>47.9</v>
      </c>
      <c r="AC216" s="57">
        <v>11.5</v>
      </c>
      <c r="AD216" s="57">
        <v>39.9</v>
      </c>
      <c r="AE216" s="57">
        <v>31.35</v>
      </c>
      <c r="AF216" s="64">
        <v>34.629800000000003</v>
      </c>
      <c r="AG216" s="64">
        <v>25.177800000000001</v>
      </c>
      <c r="AH216" s="64">
        <v>41.6372</v>
      </c>
      <c r="AI216" s="64">
        <v>30.664300000000001</v>
      </c>
      <c r="AJ216" s="61">
        <v>0.4548611111111111</v>
      </c>
      <c r="AK216" s="216">
        <v>8000</v>
      </c>
      <c r="AL216" s="62">
        <v>10950.28398392346</v>
      </c>
      <c r="AM216" s="24" t="s">
        <v>7317</v>
      </c>
      <c r="AN216" s="216" t="s">
        <v>6009</v>
      </c>
      <c r="AO216" s="216" t="s">
        <v>5971</v>
      </c>
      <c r="AP216" s="216" t="s">
        <v>6884</v>
      </c>
      <c r="AQ216" s="216" t="s">
        <v>6885</v>
      </c>
      <c r="AR216" s="216" t="s">
        <v>6886</v>
      </c>
      <c r="AS216" s="24" t="s">
        <v>5474</v>
      </c>
      <c r="AT216" s="24" t="s">
        <v>5982</v>
      </c>
      <c r="AU216" s="24" t="s">
        <v>5975</v>
      </c>
      <c r="AV216" s="24" t="s">
        <v>6055</v>
      </c>
      <c r="AW216" s="24" t="s">
        <v>5986</v>
      </c>
      <c r="AX216" s="24" t="s">
        <v>5979</v>
      </c>
      <c r="AY216" s="24" t="s">
        <v>7053</v>
      </c>
      <c r="AZ216" s="216" t="s">
        <v>7235</v>
      </c>
      <c r="BA216" s="216" t="s">
        <v>6998</v>
      </c>
      <c r="BB216" s="57" t="s">
        <v>5474</v>
      </c>
      <c r="BC216" s="202"/>
      <c r="BD216" s="24"/>
      <c r="BE216" s="151"/>
      <c r="BG216" s="151"/>
      <c r="BI216" s="151"/>
      <c r="BL216" s="152"/>
    </row>
    <row r="217" spans="1:64" s="169" customFormat="1">
      <c r="A217" s="24">
        <v>1805</v>
      </c>
      <c r="B217" s="24" t="s">
        <v>238</v>
      </c>
      <c r="C217" s="57">
        <v>13.3</v>
      </c>
      <c r="D217" s="57">
        <v>14.2</v>
      </c>
      <c r="E217" s="57">
        <v>13.3</v>
      </c>
      <c r="F217" s="57">
        <v>14.1</v>
      </c>
      <c r="G217" s="57">
        <v>14.3</v>
      </c>
      <c r="H217" s="57">
        <v>14.4</v>
      </c>
      <c r="I217" s="57">
        <v>13.75</v>
      </c>
      <c r="J217" s="57">
        <v>14.15</v>
      </c>
      <c r="K217" s="57">
        <v>14</v>
      </c>
      <c r="L217" s="57">
        <v>14</v>
      </c>
      <c r="M217" s="57">
        <v>14</v>
      </c>
      <c r="N217" s="57">
        <v>14</v>
      </c>
      <c r="O217" s="63">
        <v>-1.06007067137809E-2</v>
      </c>
      <c r="P217" s="57">
        <v>1</v>
      </c>
      <c r="Q217" s="57">
        <v>110</v>
      </c>
      <c r="R217" s="57">
        <v>189.15</v>
      </c>
      <c r="S217" s="57">
        <v>13.32</v>
      </c>
      <c r="T217" s="57">
        <v>14.07</v>
      </c>
      <c r="U217" s="57">
        <v>13.6275</v>
      </c>
      <c r="V217" s="57">
        <v>13.52</v>
      </c>
      <c r="W217" s="57">
        <v>14.057499999999999</v>
      </c>
      <c r="X217" s="57">
        <v>13.6325</v>
      </c>
      <c r="Y217" s="57">
        <v>13.67</v>
      </c>
      <c r="Z217" s="57">
        <v>14.05</v>
      </c>
      <c r="AA217" s="57">
        <v>13.6342</v>
      </c>
      <c r="AB217" s="57">
        <v>18.2</v>
      </c>
      <c r="AC217" s="57">
        <v>8.91</v>
      </c>
      <c r="AD217" s="57">
        <v>15.4</v>
      </c>
      <c r="AE217" s="57">
        <v>12.75</v>
      </c>
      <c r="AF217" s="64">
        <v>56.312899999999999</v>
      </c>
      <c r="AG217" s="64">
        <v>38.5383</v>
      </c>
      <c r="AH217" s="64">
        <v>62.794499999999999</v>
      </c>
      <c r="AI217" s="64">
        <v>46.623699999999999</v>
      </c>
      <c r="AJ217" s="61">
        <v>0.4548611111111111</v>
      </c>
      <c r="AK217" s="216">
        <v>50</v>
      </c>
      <c r="AL217" s="62">
        <v>3.6213613125880819</v>
      </c>
      <c r="AM217" s="24" t="s">
        <v>7318</v>
      </c>
      <c r="AN217" s="216" t="s">
        <v>6009</v>
      </c>
      <c r="AO217" s="216" t="s">
        <v>5961</v>
      </c>
      <c r="AP217" s="216" t="s">
        <v>6908</v>
      </c>
      <c r="AQ217" s="216" t="s">
        <v>6885</v>
      </c>
      <c r="AR217" s="216" t="s">
        <v>6886</v>
      </c>
      <c r="AS217" s="24" t="s">
        <v>5474</v>
      </c>
      <c r="AT217" s="24" t="s">
        <v>6013</v>
      </c>
      <c r="AU217" s="24" t="s">
        <v>5975</v>
      </c>
      <c r="AV217" s="24" t="s">
        <v>6577</v>
      </c>
      <c r="AW217" s="24" t="s">
        <v>5979</v>
      </c>
      <c r="AX217" s="24" t="s">
        <v>5979</v>
      </c>
      <c r="AY217" s="24" t="s">
        <v>7035</v>
      </c>
      <c r="AZ217" s="216" t="s">
        <v>7045</v>
      </c>
      <c r="BA217" s="216" t="s">
        <v>7041</v>
      </c>
      <c r="BB217" s="57" t="s">
        <v>5474</v>
      </c>
      <c r="BC217" s="202"/>
      <c r="BD217" s="24"/>
      <c r="BE217" s="151"/>
      <c r="BG217" s="151"/>
      <c r="BI217" s="151"/>
      <c r="BL217" s="152"/>
    </row>
    <row r="218" spans="1:64" s="169" customFormat="1">
      <c r="A218" s="24">
        <v>1806</v>
      </c>
      <c r="B218" s="24" t="s">
        <v>239</v>
      </c>
      <c r="C218" s="57">
        <v>10.8</v>
      </c>
      <c r="D218" s="57">
        <v>11.85</v>
      </c>
      <c r="E218" s="57">
        <v>10.8</v>
      </c>
      <c r="F218" s="57">
        <v>11.8</v>
      </c>
      <c r="G218" s="57">
        <v>11.85</v>
      </c>
      <c r="H218" s="57">
        <v>12.2</v>
      </c>
      <c r="I218" s="57">
        <v>11.65</v>
      </c>
      <c r="J218" s="57">
        <v>12.1</v>
      </c>
      <c r="K218" s="57">
        <v>11.9</v>
      </c>
      <c r="L218" s="57">
        <v>12.15</v>
      </c>
      <c r="M218" s="57">
        <v>11.9</v>
      </c>
      <c r="N218" s="57">
        <v>12.05</v>
      </c>
      <c r="O218" s="63">
        <v>-4.13223140495867E-3</v>
      </c>
      <c r="P218" s="57">
        <v>345</v>
      </c>
      <c r="Q218" s="57">
        <v>1883</v>
      </c>
      <c r="R218" s="57">
        <v>1037.8</v>
      </c>
      <c r="S218" s="57">
        <v>11.34</v>
      </c>
      <c r="T218" s="57">
        <v>11.797499999999999</v>
      </c>
      <c r="U218" s="57">
        <v>12.2958</v>
      </c>
      <c r="V218" s="57">
        <v>11.5</v>
      </c>
      <c r="W218" s="57">
        <v>11.78</v>
      </c>
      <c r="X218" s="57">
        <v>12.3033</v>
      </c>
      <c r="Y218" s="57">
        <v>11.59</v>
      </c>
      <c r="Z218" s="57">
        <v>11.782500000000001</v>
      </c>
      <c r="AA218" s="57">
        <v>12.307499999999999</v>
      </c>
      <c r="AB218" s="57">
        <v>17.5</v>
      </c>
      <c r="AC218" s="57">
        <v>5.9</v>
      </c>
      <c r="AD218" s="57">
        <v>12.5</v>
      </c>
      <c r="AE218" s="57">
        <v>10.75</v>
      </c>
      <c r="AF218" s="64">
        <v>60.722900000000003</v>
      </c>
      <c r="AG218" s="64">
        <v>42.302700000000002</v>
      </c>
      <c r="AH218" s="64">
        <v>70.367000000000004</v>
      </c>
      <c r="AI218" s="64">
        <v>51.657499999999999</v>
      </c>
      <c r="AJ218" s="61">
        <v>0.4548611111111111</v>
      </c>
      <c r="AK218" s="216">
        <v>350</v>
      </c>
      <c r="AL218" s="62">
        <v>671.08783525513945</v>
      </c>
      <c r="AM218" s="24" t="s">
        <v>6330</v>
      </c>
      <c r="AN218" s="216" t="s">
        <v>6009</v>
      </c>
      <c r="AO218" s="216" t="s">
        <v>5961</v>
      </c>
      <c r="AP218" s="216" t="s">
        <v>6884</v>
      </c>
      <c r="AQ218" s="216" t="s">
        <v>6900</v>
      </c>
      <c r="AR218" s="216" t="s">
        <v>6886</v>
      </c>
      <c r="AS218" s="24" t="s">
        <v>6887</v>
      </c>
      <c r="AT218" s="24" t="s">
        <v>6013</v>
      </c>
      <c r="AU218" s="24" t="s">
        <v>6016</v>
      </c>
      <c r="AV218" s="24" t="s">
        <v>6055</v>
      </c>
      <c r="AW218" s="24" t="s">
        <v>5986</v>
      </c>
      <c r="AX218" s="24" t="s">
        <v>5979</v>
      </c>
      <c r="AY218" s="24" t="s">
        <v>7319</v>
      </c>
      <c r="AZ218" s="216" t="s">
        <v>7020</v>
      </c>
      <c r="BA218" s="216" t="s">
        <v>7320</v>
      </c>
      <c r="BB218" s="57" t="s">
        <v>5474</v>
      </c>
      <c r="BC218" s="202"/>
      <c r="BD218" s="24"/>
      <c r="BE218" s="151"/>
      <c r="BG218" s="151"/>
      <c r="BI218" s="151"/>
      <c r="BL218" s="152"/>
    </row>
    <row r="219" spans="1:64" s="169" customFormat="1">
      <c r="A219" s="24">
        <v>1808</v>
      </c>
      <c r="B219" s="24" t="s">
        <v>240</v>
      </c>
      <c r="C219" s="57">
        <v>57</v>
      </c>
      <c r="D219" s="57">
        <v>58.2</v>
      </c>
      <c r="E219" s="57">
        <v>56.9</v>
      </c>
      <c r="F219" s="57">
        <v>58</v>
      </c>
      <c r="G219" s="57">
        <v>58.5</v>
      </c>
      <c r="H219" s="57">
        <v>59.9</v>
      </c>
      <c r="I219" s="57">
        <v>58.5</v>
      </c>
      <c r="J219" s="57">
        <v>58.8</v>
      </c>
      <c r="K219" s="57">
        <v>59.8</v>
      </c>
      <c r="L219" s="57">
        <v>59.8</v>
      </c>
      <c r="M219" s="57">
        <v>58.1</v>
      </c>
      <c r="N219" s="57">
        <v>58.7</v>
      </c>
      <c r="O219" s="63">
        <v>-1.70068027210884E-3</v>
      </c>
      <c r="P219" s="57">
        <v>98</v>
      </c>
      <c r="Q219" s="57">
        <v>79</v>
      </c>
      <c r="R219" s="57">
        <v>214.2</v>
      </c>
      <c r="S219" s="57">
        <v>58.18</v>
      </c>
      <c r="T219" s="57">
        <v>60.55</v>
      </c>
      <c r="U219" s="57">
        <v>58.0717</v>
      </c>
      <c r="V219" s="57">
        <v>57.82</v>
      </c>
      <c r="W219" s="57">
        <v>60.505000000000003</v>
      </c>
      <c r="X219" s="57">
        <v>58.091700000000003</v>
      </c>
      <c r="Y219" s="57">
        <v>57.8</v>
      </c>
      <c r="Z219" s="57">
        <v>60.43</v>
      </c>
      <c r="AA219" s="57">
        <v>58.103299999999997</v>
      </c>
      <c r="AB219" s="57">
        <v>77.5</v>
      </c>
      <c r="AC219" s="57">
        <v>46.7</v>
      </c>
      <c r="AD219" s="57">
        <v>63</v>
      </c>
      <c r="AE219" s="57">
        <v>56.5</v>
      </c>
      <c r="AF219" s="64">
        <v>27.231100000000001</v>
      </c>
      <c r="AG219" s="64">
        <v>35.098799999999997</v>
      </c>
      <c r="AH219" s="64">
        <v>29.4361</v>
      </c>
      <c r="AI219" s="64">
        <v>33.211199999999998</v>
      </c>
      <c r="AJ219" s="61">
        <v>0.4548611111111111</v>
      </c>
      <c r="AK219" s="216">
        <v>100</v>
      </c>
      <c r="AL219" s="62">
        <v>212.48516842400528</v>
      </c>
      <c r="AM219" s="24" t="s">
        <v>6491</v>
      </c>
      <c r="AN219" s="216" t="s">
        <v>6039</v>
      </c>
      <c r="AO219" s="216" t="s">
        <v>5971</v>
      </c>
      <c r="AP219" s="216" t="s">
        <v>6908</v>
      </c>
      <c r="AQ219" s="216" t="s">
        <v>6885</v>
      </c>
      <c r="AR219" s="216" t="s">
        <v>6886</v>
      </c>
      <c r="AS219" s="24" t="s">
        <v>6887</v>
      </c>
      <c r="AT219" s="24" t="s">
        <v>6016</v>
      </c>
      <c r="AU219" s="24" t="s">
        <v>6215</v>
      </c>
      <c r="AV219" s="24" t="s">
        <v>6017</v>
      </c>
      <c r="AW219" s="24" t="s">
        <v>5979</v>
      </c>
      <c r="AX219" s="24" t="s">
        <v>5986</v>
      </c>
      <c r="AY219" s="24" t="s">
        <v>7321</v>
      </c>
      <c r="AZ219" s="216" t="s">
        <v>6913</v>
      </c>
      <c r="BA219" s="216" t="s">
        <v>7171</v>
      </c>
      <c r="BB219" s="57" t="s">
        <v>7322</v>
      </c>
      <c r="BC219" s="202"/>
      <c r="BD219" s="24"/>
      <c r="BE219" s="151"/>
      <c r="BG219" s="151"/>
      <c r="BI219" s="151"/>
      <c r="BL219" s="152"/>
    </row>
    <row r="220" spans="1:64" s="169" customFormat="1">
      <c r="A220" s="24">
        <v>1809</v>
      </c>
      <c r="B220" s="24" t="s">
        <v>241</v>
      </c>
      <c r="C220" s="57">
        <v>12.6</v>
      </c>
      <c r="D220" s="57">
        <v>13.1</v>
      </c>
      <c r="E220" s="57">
        <v>12.6</v>
      </c>
      <c r="F220" s="57">
        <v>13.05</v>
      </c>
      <c r="G220" s="57">
        <v>13.2</v>
      </c>
      <c r="H220" s="57">
        <v>13.25</v>
      </c>
      <c r="I220" s="57">
        <v>12.8</v>
      </c>
      <c r="J220" s="57">
        <v>13.15</v>
      </c>
      <c r="K220" s="57">
        <v>13.1</v>
      </c>
      <c r="L220" s="57">
        <v>13.15</v>
      </c>
      <c r="M220" s="57">
        <v>13</v>
      </c>
      <c r="N220" s="57">
        <v>13.15</v>
      </c>
      <c r="O220" s="63">
        <v>0</v>
      </c>
      <c r="P220" s="57">
        <v>279</v>
      </c>
      <c r="Q220" s="57">
        <v>1947</v>
      </c>
      <c r="R220" s="57">
        <v>970.6</v>
      </c>
      <c r="S220" s="57">
        <v>12.59</v>
      </c>
      <c r="T220" s="57">
        <v>13.532500000000001</v>
      </c>
      <c r="U220" s="57">
        <v>14.5542</v>
      </c>
      <c r="V220" s="57">
        <v>12.76</v>
      </c>
      <c r="W220" s="57">
        <v>13.47</v>
      </c>
      <c r="X220" s="57">
        <v>14.5367</v>
      </c>
      <c r="Y220" s="57">
        <v>12.84</v>
      </c>
      <c r="Z220" s="57">
        <v>13.425000000000001</v>
      </c>
      <c r="AA220" s="57">
        <v>14.5075</v>
      </c>
      <c r="AB220" s="57">
        <v>20.6</v>
      </c>
      <c r="AC220" s="57">
        <v>10.35</v>
      </c>
      <c r="AD220" s="57">
        <v>14.55</v>
      </c>
      <c r="AE220" s="57">
        <v>12</v>
      </c>
      <c r="AF220" s="64">
        <v>47.285699999999999</v>
      </c>
      <c r="AG220" s="64">
        <v>29.965800000000002</v>
      </c>
      <c r="AH220" s="64">
        <v>61.011000000000003</v>
      </c>
      <c r="AI220" s="64">
        <v>40.3142</v>
      </c>
      <c r="AJ220" s="61">
        <v>0.4548611111111111</v>
      </c>
      <c r="AK220" s="216">
        <v>300</v>
      </c>
      <c r="AL220" s="62">
        <v>549.42568141897209</v>
      </c>
      <c r="AM220" s="24" t="s">
        <v>6424</v>
      </c>
      <c r="AN220" s="216" t="s">
        <v>6009</v>
      </c>
      <c r="AO220" s="216" t="s">
        <v>5961</v>
      </c>
      <c r="AP220" s="216" t="s">
        <v>6884</v>
      </c>
      <c r="AQ220" s="216" t="s">
        <v>6885</v>
      </c>
      <c r="AR220" s="216" t="s">
        <v>6886</v>
      </c>
      <c r="AS220" s="24" t="s">
        <v>5474</v>
      </c>
      <c r="AT220" s="24" t="s">
        <v>6031</v>
      </c>
      <c r="AU220" s="24" t="s">
        <v>6248</v>
      </c>
      <c r="AV220" s="24" t="s">
        <v>6425</v>
      </c>
      <c r="AW220" s="24" t="s">
        <v>5979</v>
      </c>
      <c r="AX220" s="24" t="s">
        <v>5996</v>
      </c>
      <c r="AY220" s="24" t="s">
        <v>7323</v>
      </c>
      <c r="AZ220" s="216" t="s">
        <v>7129</v>
      </c>
      <c r="BA220" s="216" t="s">
        <v>7028</v>
      </c>
      <c r="BB220" s="57" t="s">
        <v>5474</v>
      </c>
      <c r="BC220" s="202"/>
      <c r="BD220" s="24"/>
      <c r="BE220" s="151"/>
      <c r="BG220" s="151"/>
      <c r="BI220" s="151"/>
      <c r="BL220" s="152"/>
    </row>
    <row r="221" spans="1:64" s="169" customFormat="1">
      <c r="A221" s="24">
        <v>1810</v>
      </c>
      <c r="B221" s="24" t="s">
        <v>2057</v>
      </c>
      <c r="C221" s="57">
        <v>10.7</v>
      </c>
      <c r="D221" s="57">
        <v>11.05</v>
      </c>
      <c r="E221" s="57">
        <v>10.7</v>
      </c>
      <c r="F221" s="57">
        <v>11</v>
      </c>
      <c r="G221" s="57">
        <v>11</v>
      </c>
      <c r="H221" s="57">
        <v>11.25</v>
      </c>
      <c r="I221" s="57">
        <v>10.9</v>
      </c>
      <c r="J221" s="57">
        <v>11.2</v>
      </c>
      <c r="K221" s="57">
        <v>11.2</v>
      </c>
      <c r="L221" s="57">
        <v>11.35</v>
      </c>
      <c r="M221" s="57">
        <v>11.2</v>
      </c>
      <c r="N221" s="57">
        <v>11.3</v>
      </c>
      <c r="O221" s="63">
        <v>8.9285714285714194E-3</v>
      </c>
      <c r="P221" s="57">
        <v>98</v>
      </c>
      <c r="Q221" s="57">
        <v>428</v>
      </c>
      <c r="R221" s="57">
        <v>495.05</v>
      </c>
      <c r="S221" s="57">
        <v>10.66</v>
      </c>
      <c r="T221" s="57">
        <v>11.27</v>
      </c>
      <c r="U221" s="57">
        <v>11.725</v>
      </c>
      <c r="V221" s="57">
        <v>10.81</v>
      </c>
      <c r="W221" s="57">
        <v>11.244999999999999</v>
      </c>
      <c r="X221" s="57">
        <v>11.725</v>
      </c>
      <c r="Y221" s="57">
        <v>10.91</v>
      </c>
      <c r="Z221" s="57">
        <v>11.234999999999999</v>
      </c>
      <c r="AA221" s="57">
        <v>11.7242</v>
      </c>
      <c r="AB221" s="57">
        <v>15.55</v>
      </c>
      <c r="AC221" s="57">
        <v>8.7799999999999994</v>
      </c>
      <c r="AD221" s="57">
        <v>11.85</v>
      </c>
      <c r="AE221" s="57">
        <v>10.199999999999999</v>
      </c>
      <c r="AF221" s="64">
        <v>51.143300000000004</v>
      </c>
      <c r="AG221" s="64">
        <v>33.396500000000003</v>
      </c>
      <c r="AH221" s="64">
        <v>65.979600000000005</v>
      </c>
      <c r="AI221" s="64">
        <v>44.2575</v>
      </c>
      <c r="AJ221" s="61">
        <v>0.4548611111111111</v>
      </c>
      <c r="AK221" s="216">
        <v>100</v>
      </c>
      <c r="AL221" s="62">
        <v>212.48516842400528</v>
      </c>
      <c r="AM221" s="24" t="s">
        <v>6899</v>
      </c>
      <c r="AN221" s="216" t="s">
        <v>6009</v>
      </c>
      <c r="AO221" s="216" t="s">
        <v>5961</v>
      </c>
      <c r="AP221" s="216" t="s">
        <v>6884</v>
      </c>
      <c r="AQ221" s="216" t="s">
        <v>6900</v>
      </c>
      <c r="AR221" s="216" t="s">
        <v>6886</v>
      </c>
      <c r="AS221" s="24" t="s">
        <v>5474</v>
      </c>
      <c r="AT221" s="24" t="s">
        <v>6031</v>
      </c>
      <c r="AU221" s="24" t="s">
        <v>6016</v>
      </c>
      <c r="AV221" s="24" t="s">
        <v>6055</v>
      </c>
      <c r="AW221" s="24" t="s">
        <v>5991</v>
      </c>
      <c r="AX221" s="24" t="s">
        <v>5979</v>
      </c>
      <c r="AY221" s="24" t="s">
        <v>7324</v>
      </c>
      <c r="AZ221" s="216" t="s">
        <v>7005</v>
      </c>
      <c r="BA221" s="216" t="s">
        <v>7008</v>
      </c>
      <c r="BB221" s="57" t="s">
        <v>6903</v>
      </c>
      <c r="BC221" s="202"/>
      <c r="BD221" s="24"/>
      <c r="BE221" s="151"/>
      <c r="BG221" s="151"/>
      <c r="BI221" s="151"/>
      <c r="BL221" s="152"/>
    </row>
    <row r="222" spans="1:64" s="169" customFormat="1">
      <c r="A222" s="24">
        <v>1813</v>
      </c>
      <c r="B222" s="24" t="s">
        <v>242</v>
      </c>
      <c r="C222" s="57">
        <v>18.05</v>
      </c>
      <c r="D222" s="57">
        <v>18.100000000000001</v>
      </c>
      <c r="E222" s="57">
        <v>18.05</v>
      </c>
      <c r="F222" s="57">
        <v>18.05</v>
      </c>
      <c r="G222" s="57">
        <v>18.100000000000001</v>
      </c>
      <c r="H222" s="57">
        <v>18.100000000000001</v>
      </c>
      <c r="I222" s="57">
        <v>17.7</v>
      </c>
      <c r="J222" s="57">
        <v>17.8</v>
      </c>
      <c r="K222" s="57">
        <v>17.7</v>
      </c>
      <c r="L222" s="57">
        <v>17.899999999999999</v>
      </c>
      <c r="M222" s="57">
        <v>17.7</v>
      </c>
      <c r="N222" s="57">
        <v>17.8</v>
      </c>
      <c r="O222" s="63">
        <v>0</v>
      </c>
      <c r="P222" s="57">
        <v>34</v>
      </c>
      <c r="Q222" s="57">
        <v>76</v>
      </c>
      <c r="R222" s="57">
        <v>52</v>
      </c>
      <c r="S222" s="57">
        <v>18.260000000000002</v>
      </c>
      <c r="T222" s="57">
        <v>18.887499999999999</v>
      </c>
      <c r="U222" s="57">
        <v>18.97</v>
      </c>
      <c r="V222" s="57">
        <v>18.13</v>
      </c>
      <c r="W222" s="57">
        <v>18.8</v>
      </c>
      <c r="X222" s="57">
        <v>18.96</v>
      </c>
      <c r="Y222" s="57">
        <v>18.010000000000002</v>
      </c>
      <c r="Z222" s="57">
        <v>18.717500000000001</v>
      </c>
      <c r="AA222" s="57">
        <v>18.9483</v>
      </c>
      <c r="AB222" s="57">
        <v>20.399999999999999</v>
      </c>
      <c r="AC222" s="57">
        <v>17.3</v>
      </c>
      <c r="AD222" s="57">
        <v>19.8</v>
      </c>
      <c r="AE222" s="57">
        <v>17.7</v>
      </c>
      <c r="AF222" s="64">
        <v>17.052299999999999</v>
      </c>
      <c r="AG222" s="64">
        <v>18.712700000000002</v>
      </c>
      <c r="AH222" s="64">
        <v>14.3985</v>
      </c>
      <c r="AI222" s="64">
        <v>17.2746</v>
      </c>
      <c r="AJ222" s="61">
        <v>0.4548611111111111</v>
      </c>
      <c r="AK222" s="216">
        <v>50</v>
      </c>
      <c r="AL222" s="62">
        <v>123.12628462799478</v>
      </c>
      <c r="AM222" s="24" t="s">
        <v>6120</v>
      </c>
      <c r="AN222" s="216" t="s">
        <v>5967</v>
      </c>
      <c r="AO222" s="216" t="s">
        <v>6047</v>
      </c>
      <c r="AP222" s="216" t="s">
        <v>6884</v>
      </c>
      <c r="AQ222" s="216" t="s">
        <v>6885</v>
      </c>
      <c r="AR222" s="216" t="s">
        <v>6916</v>
      </c>
      <c r="AS222" s="24" t="s">
        <v>6945</v>
      </c>
      <c r="AT222" s="24" t="s">
        <v>6122</v>
      </c>
      <c r="AU222" s="24" t="s">
        <v>6017</v>
      </c>
      <c r="AV222" s="24" t="s">
        <v>6055</v>
      </c>
      <c r="AW222" s="24" t="s">
        <v>5970</v>
      </c>
      <c r="AX222" s="24" t="s">
        <v>5979</v>
      </c>
      <c r="AY222" s="24" t="s">
        <v>7325</v>
      </c>
      <c r="AZ222" s="216" t="s">
        <v>7060</v>
      </c>
      <c r="BA222" s="216" t="s">
        <v>6914</v>
      </c>
      <c r="BB222" s="57" t="s">
        <v>5474</v>
      </c>
      <c r="BC222" s="202"/>
      <c r="BD222" s="24"/>
      <c r="BE222" s="151"/>
      <c r="BG222" s="151"/>
      <c r="BI222" s="151"/>
      <c r="BL222" s="152"/>
    </row>
    <row r="223" spans="1:64" s="169" customFormat="1">
      <c r="A223" s="24">
        <v>1815</v>
      </c>
      <c r="B223" s="24" t="s">
        <v>243</v>
      </c>
      <c r="C223" s="57">
        <v>17.149999999999999</v>
      </c>
      <c r="D223" s="57">
        <v>17.649999999999999</v>
      </c>
      <c r="E223" s="57">
        <v>17.05</v>
      </c>
      <c r="F223" s="57">
        <v>17.55</v>
      </c>
      <c r="G223" s="57">
        <v>17.8</v>
      </c>
      <c r="H223" s="57">
        <v>17.850000000000001</v>
      </c>
      <c r="I223" s="57">
        <v>17.100000000000001</v>
      </c>
      <c r="J223" s="57">
        <v>17.149999999999999</v>
      </c>
      <c r="K223" s="57">
        <v>17.3</v>
      </c>
      <c r="L223" s="57">
        <v>17.899999999999999</v>
      </c>
      <c r="M223" s="57">
        <v>17.25</v>
      </c>
      <c r="N223" s="57">
        <v>17.8</v>
      </c>
      <c r="O223" s="63">
        <v>3.7900874635568502E-2</v>
      </c>
      <c r="P223" s="57">
        <v>2995</v>
      </c>
      <c r="Q223" s="57">
        <v>3612</v>
      </c>
      <c r="R223" s="57">
        <v>8930.15</v>
      </c>
      <c r="S223" s="57">
        <v>17</v>
      </c>
      <c r="T223" s="57">
        <v>18.635000000000002</v>
      </c>
      <c r="U223" s="57">
        <v>18.475000000000001</v>
      </c>
      <c r="V223" s="57">
        <v>17.11</v>
      </c>
      <c r="W223" s="57">
        <v>18.489999999999998</v>
      </c>
      <c r="X223" s="57">
        <v>18.4725</v>
      </c>
      <c r="Y223" s="57">
        <v>17.18</v>
      </c>
      <c r="Z223" s="57">
        <v>18.427499999999998</v>
      </c>
      <c r="AA223" s="57">
        <v>18.480799999999999</v>
      </c>
      <c r="AB223" s="57">
        <v>22.8</v>
      </c>
      <c r="AC223" s="57">
        <v>9.99</v>
      </c>
      <c r="AD223" s="57">
        <v>20.9</v>
      </c>
      <c r="AE223" s="57">
        <v>16.3</v>
      </c>
      <c r="AF223" s="64">
        <v>28.913</v>
      </c>
      <c r="AG223" s="64">
        <v>22.523599999999998</v>
      </c>
      <c r="AH223" s="64">
        <v>42.002600000000001</v>
      </c>
      <c r="AI223" s="64">
        <v>29.0166</v>
      </c>
      <c r="AJ223" s="61">
        <v>0.4548611111111111</v>
      </c>
      <c r="AK223" s="216">
        <v>3000</v>
      </c>
      <c r="AL223" s="62">
        <v>5462.5824705238756</v>
      </c>
      <c r="AM223" s="24" t="s">
        <v>6941</v>
      </c>
      <c r="AN223" s="216" t="s">
        <v>6009</v>
      </c>
      <c r="AO223" s="216" t="s">
        <v>5971</v>
      </c>
      <c r="AP223" s="216" t="s">
        <v>6884</v>
      </c>
      <c r="AQ223" s="216" t="s">
        <v>6885</v>
      </c>
      <c r="AR223" s="216" t="s">
        <v>6886</v>
      </c>
      <c r="AS223" s="24" t="s">
        <v>5474</v>
      </c>
      <c r="AT223" s="24" t="s">
        <v>6010</v>
      </c>
      <c r="AU223" s="24" t="s">
        <v>5964</v>
      </c>
      <c r="AV223" s="24" t="s">
        <v>6010</v>
      </c>
      <c r="AW223" s="24" t="s">
        <v>5990</v>
      </c>
      <c r="AX223" s="24" t="s">
        <v>5965</v>
      </c>
      <c r="AY223" s="24" t="s">
        <v>6928</v>
      </c>
      <c r="AZ223" s="216" t="s">
        <v>7138</v>
      </c>
      <c r="BA223" s="216" t="s">
        <v>7326</v>
      </c>
      <c r="BB223" s="57" t="s">
        <v>5474</v>
      </c>
      <c r="BC223" s="202"/>
      <c r="BD223" s="24"/>
      <c r="BE223" s="151"/>
      <c r="BG223" s="151"/>
      <c r="BI223" s="151"/>
      <c r="BL223" s="152"/>
    </row>
    <row r="224" spans="1:64" s="169" customFormat="1">
      <c r="A224" s="24">
        <v>1817</v>
      </c>
      <c r="B224" s="24" t="s">
        <v>244</v>
      </c>
      <c r="C224" s="57">
        <v>36</v>
      </c>
      <c r="D224" s="57">
        <v>36</v>
      </c>
      <c r="E224" s="57">
        <v>35.35</v>
      </c>
      <c r="F224" s="57">
        <v>35.85</v>
      </c>
      <c r="G224" s="57">
        <v>35.85</v>
      </c>
      <c r="H224" s="57">
        <v>35.9</v>
      </c>
      <c r="I224" s="57">
        <v>35.799999999999997</v>
      </c>
      <c r="J224" s="57">
        <v>35.9</v>
      </c>
      <c r="K224" s="57">
        <v>37.700000000000003</v>
      </c>
      <c r="L224" s="57">
        <v>37.700000000000003</v>
      </c>
      <c r="M224" s="57">
        <v>36.299999999999997</v>
      </c>
      <c r="N224" s="57">
        <v>36.5</v>
      </c>
      <c r="O224" s="63">
        <v>1.6713091922005499E-2</v>
      </c>
      <c r="P224" s="57">
        <v>33</v>
      </c>
      <c r="Q224" s="57">
        <v>42</v>
      </c>
      <c r="R224" s="57">
        <v>72</v>
      </c>
      <c r="S224" s="57">
        <v>36.86</v>
      </c>
      <c r="T224" s="57">
        <v>37.577500000000001</v>
      </c>
      <c r="U224" s="57">
        <v>37.903300000000002</v>
      </c>
      <c r="V224" s="57">
        <v>36.64</v>
      </c>
      <c r="W224" s="57">
        <v>37.475000000000001</v>
      </c>
      <c r="X224" s="57">
        <v>37.896700000000003</v>
      </c>
      <c r="Y224" s="57">
        <v>36.5</v>
      </c>
      <c r="Z224" s="57">
        <v>37.402500000000003</v>
      </c>
      <c r="AA224" s="57">
        <v>37.898299999999999</v>
      </c>
      <c r="AB224" s="57">
        <v>42.05</v>
      </c>
      <c r="AC224" s="57">
        <v>30</v>
      </c>
      <c r="AD224" s="57">
        <v>38.450000000000003</v>
      </c>
      <c r="AE224" s="57">
        <v>35.35</v>
      </c>
      <c r="AF224" s="64">
        <v>20.981999999999999</v>
      </c>
      <c r="AG224" s="64">
        <v>19.7393</v>
      </c>
      <c r="AH224" s="64">
        <v>29.9602</v>
      </c>
      <c r="AI224" s="64">
        <v>23.1463</v>
      </c>
      <c r="AJ224" s="61">
        <v>0.4548611111111111</v>
      </c>
      <c r="AK224" s="216">
        <v>50</v>
      </c>
      <c r="AL224" s="62">
        <v>119.5049233154067</v>
      </c>
      <c r="AM224" s="24" t="s">
        <v>7327</v>
      </c>
      <c r="AN224" s="216" t="s">
        <v>6009</v>
      </c>
      <c r="AO224" s="216" t="s">
        <v>6007</v>
      </c>
      <c r="AP224" s="216" t="s">
        <v>6884</v>
      </c>
      <c r="AQ224" s="216" t="s">
        <v>6885</v>
      </c>
      <c r="AR224" s="216" t="s">
        <v>7000</v>
      </c>
      <c r="AS224" s="24" t="s">
        <v>6917</v>
      </c>
      <c r="AT224" s="24" t="s">
        <v>6345</v>
      </c>
      <c r="AU224" s="24" t="s">
        <v>6126</v>
      </c>
      <c r="AV224" s="24" t="s">
        <v>6209</v>
      </c>
      <c r="AW224" s="24" t="s">
        <v>5979</v>
      </c>
      <c r="AX224" s="24" t="s">
        <v>5965</v>
      </c>
      <c r="AY224" s="24" t="s">
        <v>7274</v>
      </c>
      <c r="AZ224" s="216" t="s">
        <v>6936</v>
      </c>
      <c r="BA224" s="216" t="s">
        <v>7328</v>
      </c>
      <c r="BB224" s="57" t="s">
        <v>6898</v>
      </c>
      <c r="BC224" s="202"/>
      <c r="BD224" s="24"/>
      <c r="BE224" s="151"/>
      <c r="BG224" s="151"/>
      <c r="BI224" s="151"/>
      <c r="BL224" s="152"/>
    </row>
    <row r="225" spans="1:64" s="169" customFormat="1">
      <c r="A225" s="24">
        <v>1903</v>
      </c>
      <c r="B225" s="24" t="s">
        <v>245</v>
      </c>
      <c r="C225" s="57">
        <v>57</v>
      </c>
      <c r="D225" s="57">
        <v>62.4</v>
      </c>
      <c r="E225" s="57">
        <v>57</v>
      </c>
      <c r="F225" s="57">
        <v>62.4</v>
      </c>
      <c r="G225" s="57">
        <v>62.4</v>
      </c>
      <c r="H225" s="57">
        <v>66.8</v>
      </c>
      <c r="I225" s="57">
        <v>60.7</v>
      </c>
      <c r="J225" s="57">
        <v>65.5</v>
      </c>
      <c r="K225" s="57">
        <v>64.5</v>
      </c>
      <c r="L225" s="57">
        <v>65.7</v>
      </c>
      <c r="M225" s="57">
        <v>63.9</v>
      </c>
      <c r="N225" s="57">
        <v>64.3</v>
      </c>
      <c r="O225" s="63">
        <v>-1.8320610687022901E-2</v>
      </c>
      <c r="P225" s="57">
        <v>546</v>
      </c>
      <c r="Q225" s="57">
        <v>2811</v>
      </c>
      <c r="R225" s="57">
        <v>529.85</v>
      </c>
      <c r="S225" s="57">
        <v>58.04</v>
      </c>
      <c r="T225" s="57">
        <v>57.83</v>
      </c>
      <c r="U225" s="57">
        <v>60.21</v>
      </c>
      <c r="V225" s="57">
        <v>59.76</v>
      </c>
      <c r="W225" s="57">
        <v>58.204999999999998</v>
      </c>
      <c r="X225" s="57">
        <v>60.4283</v>
      </c>
      <c r="Y225" s="57">
        <v>61.02</v>
      </c>
      <c r="Z225" s="57">
        <v>58.54</v>
      </c>
      <c r="AA225" s="57">
        <v>60.613300000000002</v>
      </c>
      <c r="AB225" s="57">
        <v>78.8</v>
      </c>
      <c r="AC225" s="57">
        <v>46.3</v>
      </c>
      <c r="AD225" s="57">
        <v>66.8</v>
      </c>
      <c r="AE225" s="57">
        <v>55.4</v>
      </c>
      <c r="AF225" s="64">
        <v>68.360299999999995</v>
      </c>
      <c r="AG225" s="64">
        <v>52.999899999999997</v>
      </c>
      <c r="AH225" s="64">
        <v>71.596900000000005</v>
      </c>
      <c r="AI225" s="64">
        <v>59.198900000000002</v>
      </c>
      <c r="AJ225" s="61">
        <v>0.4513888888888889</v>
      </c>
      <c r="AK225" s="216">
        <v>550</v>
      </c>
      <c r="AL225" s="62">
        <v>1092.6153610342681</v>
      </c>
      <c r="AM225" s="24" t="s">
        <v>6026</v>
      </c>
      <c r="AN225" s="216" t="s">
        <v>6009</v>
      </c>
      <c r="AO225" s="216" t="s">
        <v>5961</v>
      </c>
      <c r="AP225" s="216" t="s">
        <v>6908</v>
      </c>
      <c r="AQ225" s="216" t="s">
        <v>6900</v>
      </c>
      <c r="AR225" s="216" t="s">
        <v>6886</v>
      </c>
      <c r="AS225" s="24" t="s">
        <v>7153</v>
      </c>
      <c r="AT225" s="24" t="s">
        <v>6201</v>
      </c>
      <c r="AU225" s="24" t="s">
        <v>5982</v>
      </c>
      <c r="AV225" s="24" t="s">
        <v>6027</v>
      </c>
      <c r="AW225" s="24" t="s">
        <v>5996</v>
      </c>
      <c r="AX225" s="24" t="s">
        <v>5990</v>
      </c>
      <c r="AY225" s="24" t="s">
        <v>7329</v>
      </c>
      <c r="AZ225" s="216" t="s">
        <v>7330</v>
      </c>
      <c r="BA225" s="216" t="s">
        <v>7296</v>
      </c>
      <c r="BB225" s="57" t="s">
        <v>5474</v>
      </c>
      <c r="BC225" s="202"/>
      <c r="BD225" s="24"/>
      <c r="BE225" s="151"/>
      <c r="BG225" s="151"/>
      <c r="BI225" s="151"/>
      <c r="BL225" s="152"/>
    </row>
    <row r="226" spans="1:64" s="169" customFormat="1">
      <c r="A226" s="24">
        <v>1904</v>
      </c>
      <c r="B226" s="24" t="s">
        <v>246</v>
      </c>
      <c r="C226" s="57">
        <v>36.200000000000003</v>
      </c>
      <c r="D226" s="57">
        <v>36.75</v>
      </c>
      <c r="E226" s="57">
        <v>36.15</v>
      </c>
      <c r="F226" s="57">
        <v>36.65</v>
      </c>
      <c r="G226" s="57">
        <v>36.65</v>
      </c>
      <c r="H226" s="57">
        <v>36.700000000000003</v>
      </c>
      <c r="I226" s="57">
        <v>35.799999999999997</v>
      </c>
      <c r="J226" s="57">
        <v>36</v>
      </c>
      <c r="K226" s="57">
        <v>36.049999999999997</v>
      </c>
      <c r="L226" s="57">
        <v>36.65</v>
      </c>
      <c r="M226" s="57">
        <v>36.049999999999997</v>
      </c>
      <c r="N226" s="57">
        <v>36.35</v>
      </c>
      <c r="O226" s="63">
        <v>9.7222222222222206E-3</v>
      </c>
      <c r="P226" s="57">
        <v>1028</v>
      </c>
      <c r="Q226" s="57">
        <v>3825</v>
      </c>
      <c r="R226" s="57">
        <v>3310.75</v>
      </c>
      <c r="S226" s="57">
        <v>36.42</v>
      </c>
      <c r="T226" s="57">
        <v>40.354999999999997</v>
      </c>
      <c r="U226" s="57">
        <v>43.5608</v>
      </c>
      <c r="V226" s="57">
        <v>36.25</v>
      </c>
      <c r="W226" s="57">
        <v>40.067500000000003</v>
      </c>
      <c r="X226" s="57">
        <v>43.472499999999997</v>
      </c>
      <c r="Y226" s="57">
        <v>36.17</v>
      </c>
      <c r="Z226" s="57">
        <v>39.799999999999997</v>
      </c>
      <c r="AA226" s="57">
        <v>43.383299999999998</v>
      </c>
      <c r="AB226" s="57">
        <v>51.5</v>
      </c>
      <c r="AC226" s="57">
        <v>28</v>
      </c>
      <c r="AD226" s="57">
        <v>42.7</v>
      </c>
      <c r="AE226" s="57">
        <v>35.200000000000003</v>
      </c>
      <c r="AF226" s="64">
        <v>13.7608</v>
      </c>
      <c r="AG226" s="64">
        <v>15.2277</v>
      </c>
      <c r="AH226" s="64">
        <v>15.458</v>
      </c>
      <c r="AI226" s="64">
        <v>15.304500000000001</v>
      </c>
      <c r="AJ226" s="61">
        <v>0.4513888888888889</v>
      </c>
      <c r="AK226" s="216">
        <v>1500</v>
      </c>
      <c r="AL226" s="62">
        <v>1995.5452980586324</v>
      </c>
      <c r="AM226" s="24" t="s">
        <v>7331</v>
      </c>
      <c r="AN226" s="216" t="s">
        <v>6337</v>
      </c>
      <c r="AO226" s="216" t="s">
        <v>6047</v>
      </c>
      <c r="AP226" s="216" t="s">
        <v>6884</v>
      </c>
      <c r="AQ226" s="216" t="s">
        <v>6885</v>
      </c>
      <c r="AR226" s="216" t="s">
        <v>6886</v>
      </c>
      <c r="AS226" s="24" t="s">
        <v>5474</v>
      </c>
      <c r="AT226" s="24" t="s">
        <v>6016</v>
      </c>
      <c r="AU226" s="24" t="s">
        <v>5984</v>
      </c>
      <c r="AV226" s="24" t="s">
        <v>6055</v>
      </c>
      <c r="AW226" s="24" t="s">
        <v>5970</v>
      </c>
      <c r="AX226" s="24" t="s">
        <v>5979</v>
      </c>
      <c r="AY226" s="24" t="s">
        <v>7332</v>
      </c>
      <c r="AZ226" s="216" t="s">
        <v>7333</v>
      </c>
      <c r="BA226" s="216" t="s">
        <v>7205</v>
      </c>
      <c r="BB226" s="57" t="s">
        <v>6898</v>
      </c>
      <c r="BC226" s="202"/>
      <c r="BD226" s="24"/>
      <c r="BE226" s="151"/>
      <c r="BG226" s="151"/>
      <c r="BI226" s="151"/>
      <c r="BL226" s="152"/>
    </row>
    <row r="227" spans="1:64" s="169" customFormat="1">
      <c r="A227" s="24">
        <v>1905</v>
      </c>
      <c r="B227" s="24" t="s">
        <v>247</v>
      </c>
      <c r="C227" s="57">
        <v>24.65</v>
      </c>
      <c r="D227" s="57">
        <v>25.2</v>
      </c>
      <c r="E227" s="57">
        <v>24.2</v>
      </c>
      <c r="F227" s="57">
        <v>24.95</v>
      </c>
      <c r="G227" s="57">
        <v>25.3</v>
      </c>
      <c r="H227" s="57">
        <v>25.7</v>
      </c>
      <c r="I227" s="57">
        <v>24.7</v>
      </c>
      <c r="J227" s="57">
        <v>25.2</v>
      </c>
      <c r="K227" s="57">
        <v>25.55</v>
      </c>
      <c r="L227" s="57">
        <v>25.85</v>
      </c>
      <c r="M227" s="57">
        <v>25.15</v>
      </c>
      <c r="N227" s="57">
        <v>25.35</v>
      </c>
      <c r="O227" s="63">
        <v>5.9523809523809503E-3</v>
      </c>
      <c r="P227" s="57">
        <v>4977</v>
      </c>
      <c r="Q227" s="57">
        <v>8352</v>
      </c>
      <c r="R227" s="57">
        <v>7422.15</v>
      </c>
      <c r="S227" s="57">
        <v>24.13</v>
      </c>
      <c r="T227" s="57">
        <v>25.085000000000001</v>
      </c>
      <c r="U227" s="57">
        <v>27.003299999999999</v>
      </c>
      <c r="V227" s="57">
        <v>24.45</v>
      </c>
      <c r="W227" s="57">
        <v>25.0425</v>
      </c>
      <c r="X227" s="57">
        <v>27.017499999999998</v>
      </c>
      <c r="Y227" s="57">
        <v>24.66</v>
      </c>
      <c r="Z227" s="57">
        <v>25.055</v>
      </c>
      <c r="AA227" s="57">
        <v>27.031700000000001</v>
      </c>
      <c r="AB227" s="57">
        <v>33.6</v>
      </c>
      <c r="AC227" s="57">
        <v>8.6300000000000008</v>
      </c>
      <c r="AD227" s="57">
        <v>26.65</v>
      </c>
      <c r="AE227" s="57">
        <v>22.5</v>
      </c>
      <c r="AF227" s="64">
        <v>58.334200000000003</v>
      </c>
      <c r="AG227" s="64">
        <v>45.679900000000004</v>
      </c>
      <c r="AH227" s="64">
        <v>67.247699999999995</v>
      </c>
      <c r="AI227" s="64">
        <v>52.869199999999999</v>
      </c>
      <c r="AJ227" s="61">
        <v>0.4513888888888889</v>
      </c>
      <c r="AK227" s="216">
        <v>5000</v>
      </c>
      <c r="AL227" s="62">
        <v>8862.5369142512536</v>
      </c>
      <c r="AM227" s="24" t="s">
        <v>7334</v>
      </c>
      <c r="AN227" s="216" t="s">
        <v>6009</v>
      </c>
      <c r="AO227" s="216" t="s">
        <v>5961</v>
      </c>
      <c r="AP227" s="216" t="s">
        <v>6884</v>
      </c>
      <c r="AQ227" s="216" t="s">
        <v>6900</v>
      </c>
      <c r="AR227" s="216" t="s">
        <v>6886</v>
      </c>
      <c r="AS227" s="24" t="s">
        <v>5474</v>
      </c>
      <c r="AT227" s="24" t="s">
        <v>6016</v>
      </c>
      <c r="AU227" s="24" t="s">
        <v>6073</v>
      </c>
      <c r="AV227" s="24" t="s">
        <v>5984</v>
      </c>
      <c r="AW227" s="24" t="s">
        <v>5986</v>
      </c>
      <c r="AX227" s="24" t="s">
        <v>5991</v>
      </c>
      <c r="AY227" s="24" t="s">
        <v>7335</v>
      </c>
      <c r="AZ227" s="216" t="s">
        <v>7336</v>
      </c>
      <c r="BA227" s="216" t="s">
        <v>6977</v>
      </c>
      <c r="BB227" s="57" t="s">
        <v>5474</v>
      </c>
      <c r="BC227" s="202"/>
      <c r="BD227" s="24"/>
      <c r="BE227" s="151"/>
      <c r="BG227" s="151"/>
      <c r="BI227" s="151"/>
      <c r="BL227" s="152"/>
    </row>
    <row r="228" spans="1:64" s="169" customFormat="1">
      <c r="A228" s="24">
        <v>1906</v>
      </c>
      <c r="B228" s="24" t="s">
        <v>1631</v>
      </c>
      <c r="C228" s="57">
        <v>21.45</v>
      </c>
      <c r="D228" s="57">
        <v>21.7</v>
      </c>
      <c r="E228" s="57">
        <v>20.7</v>
      </c>
      <c r="F228" s="57">
        <v>21.55</v>
      </c>
      <c r="G228" s="57">
        <v>21.2</v>
      </c>
      <c r="H228" s="57">
        <v>22</v>
      </c>
      <c r="I228" s="57">
        <v>21.2</v>
      </c>
      <c r="J228" s="57">
        <v>21.7</v>
      </c>
      <c r="K228" s="57">
        <v>21.75</v>
      </c>
      <c r="L228" s="57">
        <v>21.9</v>
      </c>
      <c r="M228" s="57">
        <v>21.5</v>
      </c>
      <c r="N228" s="57">
        <v>21.7</v>
      </c>
      <c r="O228" s="63">
        <v>0</v>
      </c>
      <c r="P228" s="57">
        <v>294</v>
      </c>
      <c r="Q228" s="57">
        <v>1155</v>
      </c>
      <c r="R228" s="57">
        <v>967.35</v>
      </c>
      <c r="S228" s="57">
        <v>20.5</v>
      </c>
      <c r="T228" s="57">
        <v>20.225000000000001</v>
      </c>
      <c r="U228" s="57">
        <v>20.653300000000002</v>
      </c>
      <c r="V228" s="57">
        <v>20.89</v>
      </c>
      <c r="W228" s="57">
        <v>20.315000000000001</v>
      </c>
      <c r="X228" s="57">
        <v>20.691700000000001</v>
      </c>
      <c r="Y228" s="57">
        <v>21.17</v>
      </c>
      <c r="Z228" s="57">
        <v>20.412500000000001</v>
      </c>
      <c r="AA228" s="57">
        <v>20.727499999999999</v>
      </c>
      <c r="AB228" s="57">
        <v>25.1</v>
      </c>
      <c r="AC228" s="57">
        <v>13.35</v>
      </c>
      <c r="AD228" s="57">
        <v>22</v>
      </c>
      <c r="AE228" s="57">
        <v>19.3</v>
      </c>
      <c r="AF228" s="64">
        <v>76.430400000000006</v>
      </c>
      <c r="AG228" s="64">
        <v>64.204499999999996</v>
      </c>
      <c r="AH228" s="64">
        <v>80.583200000000005</v>
      </c>
      <c r="AI228" s="64">
        <v>69.664100000000005</v>
      </c>
      <c r="AJ228" s="61">
        <v>0.4513888888888889</v>
      </c>
      <c r="AK228" s="216">
        <v>300</v>
      </c>
      <c r="AL228" s="62">
        <v>594.66379511446735</v>
      </c>
      <c r="AM228" s="24" t="s">
        <v>6237</v>
      </c>
      <c r="AN228" s="216" t="s">
        <v>6009</v>
      </c>
      <c r="AO228" s="216" t="s">
        <v>5989</v>
      </c>
      <c r="AP228" s="216" t="s">
        <v>6908</v>
      </c>
      <c r="AQ228" s="216" t="s">
        <v>6900</v>
      </c>
      <c r="AR228" s="216" t="s">
        <v>6886</v>
      </c>
      <c r="AS228" s="24" t="s">
        <v>7153</v>
      </c>
      <c r="AT228" s="24" t="s">
        <v>5972</v>
      </c>
      <c r="AU228" s="24" t="s">
        <v>6031</v>
      </c>
      <c r="AV228" s="24" t="s">
        <v>6238</v>
      </c>
      <c r="AW228" s="24" t="s">
        <v>5986</v>
      </c>
      <c r="AX228" s="24" t="s">
        <v>5970</v>
      </c>
      <c r="AY228" s="24" t="s">
        <v>7337</v>
      </c>
      <c r="AZ228" s="216" t="s">
        <v>7338</v>
      </c>
      <c r="BA228" s="216" t="s">
        <v>7091</v>
      </c>
      <c r="BB228" s="57" t="s">
        <v>5474</v>
      </c>
      <c r="BC228" s="202"/>
      <c r="BD228" s="24"/>
      <c r="BE228" s="151"/>
      <c r="BG228" s="151"/>
      <c r="BI228" s="151"/>
      <c r="BL228" s="152"/>
    </row>
    <row r="229" spans="1:64" s="169" customFormat="1">
      <c r="A229" s="24">
        <v>1907</v>
      </c>
      <c r="B229" s="24" t="s">
        <v>248</v>
      </c>
      <c r="C229" s="57">
        <v>34.950000000000003</v>
      </c>
      <c r="D229" s="57">
        <v>35.9</v>
      </c>
      <c r="E229" s="57">
        <v>34.85</v>
      </c>
      <c r="F229" s="57">
        <v>35.65</v>
      </c>
      <c r="G229" s="57">
        <v>36.200000000000003</v>
      </c>
      <c r="H229" s="57">
        <v>36.299999999999997</v>
      </c>
      <c r="I229" s="57">
        <v>35.299999999999997</v>
      </c>
      <c r="J229" s="57">
        <v>36.1</v>
      </c>
      <c r="K229" s="57">
        <v>36.450000000000003</v>
      </c>
      <c r="L229" s="57">
        <v>36.9</v>
      </c>
      <c r="M229" s="57">
        <v>35.85</v>
      </c>
      <c r="N229" s="57">
        <v>35.950000000000003</v>
      </c>
      <c r="O229" s="63">
        <v>-4.1551246537396098E-3</v>
      </c>
      <c r="P229" s="57">
        <v>2505</v>
      </c>
      <c r="Q229" s="57">
        <v>3214</v>
      </c>
      <c r="R229" s="57">
        <v>4588.3500000000004</v>
      </c>
      <c r="S229" s="57">
        <v>34.92</v>
      </c>
      <c r="T229" s="57">
        <v>37.814999999999998</v>
      </c>
      <c r="U229" s="57">
        <v>41.6858</v>
      </c>
      <c r="V229" s="57">
        <v>35.22</v>
      </c>
      <c r="W229" s="57">
        <v>37.67</v>
      </c>
      <c r="X229" s="57">
        <v>41.65</v>
      </c>
      <c r="Y229" s="57">
        <v>35.29</v>
      </c>
      <c r="Z229" s="57">
        <v>37.524999999999999</v>
      </c>
      <c r="AA229" s="57">
        <v>41.597499999999997</v>
      </c>
      <c r="AB229" s="57">
        <v>51.8</v>
      </c>
      <c r="AC229" s="57">
        <v>16.600000000000001</v>
      </c>
      <c r="AD229" s="57">
        <v>40.4</v>
      </c>
      <c r="AE229" s="57">
        <v>33.450000000000003</v>
      </c>
      <c r="AF229" s="64">
        <v>32.020099999999999</v>
      </c>
      <c r="AG229" s="64">
        <v>26.566099999999999</v>
      </c>
      <c r="AH229" s="64">
        <v>37.848399999999998</v>
      </c>
      <c r="AI229" s="64">
        <v>30.326899999999998</v>
      </c>
      <c r="AJ229" s="61">
        <v>0.4513888888888889</v>
      </c>
      <c r="AK229" s="216">
        <v>3000</v>
      </c>
      <c r="AL229" s="62">
        <v>4713.9693419139021</v>
      </c>
      <c r="AM229" s="24" t="s">
        <v>6536</v>
      </c>
      <c r="AN229" s="216" t="s">
        <v>6009</v>
      </c>
      <c r="AO229" s="216" t="s">
        <v>5971</v>
      </c>
      <c r="AP229" s="216" t="s">
        <v>6884</v>
      </c>
      <c r="AQ229" s="216" t="s">
        <v>6885</v>
      </c>
      <c r="AR229" s="216" t="s">
        <v>6886</v>
      </c>
      <c r="AS229" s="24" t="s">
        <v>5474</v>
      </c>
      <c r="AT229" s="24" t="s">
        <v>6016</v>
      </c>
      <c r="AU229" s="24" t="s">
        <v>6248</v>
      </c>
      <c r="AV229" s="24" t="s">
        <v>5984</v>
      </c>
      <c r="AW229" s="24" t="s">
        <v>5986</v>
      </c>
      <c r="AX229" s="24" t="s">
        <v>5965</v>
      </c>
      <c r="AY229" s="24" t="s">
        <v>7140</v>
      </c>
      <c r="AZ229" s="216" t="s">
        <v>7183</v>
      </c>
      <c r="BA229" s="216" t="s">
        <v>7070</v>
      </c>
      <c r="BB229" s="57" t="s">
        <v>5474</v>
      </c>
      <c r="BC229" s="202"/>
      <c r="BD229" s="24"/>
      <c r="BE229" s="151"/>
      <c r="BG229" s="151"/>
      <c r="BI229" s="151"/>
      <c r="BL229" s="152"/>
    </row>
    <row r="230" spans="1:64" s="169" customFormat="1">
      <c r="A230" s="24">
        <v>1909</v>
      </c>
      <c r="B230" s="24" t="s">
        <v>249</v>
      </c>
      <c r="C230" s="57">
        <v>29.6</v>
      </c>
      <c r="D230" s="57">
        <v>29.85</v>
      </c>
      <c r="E230" s="57">
        <v>28.6</v>
      </c>
      <c r="F230" s="57">
        <v>29.8</v>
      </c>
      <c r="G230" s="57">
        <v>29.5</v>
      </c>
      <c r="H230" s="57">
        <v>30.35</v>
      </c>
      <c r="I230" s="57">
        <v>29.25</v>
      </c>
      <c r="J230" s="57">
        <v>30.2</v>
      </c>
      <c r="K230" s="57">
        <v>30.35</v>
      </c>
      <c r="L230" s="57">
        <v>30.8</v>
      </c>
      <c r="M230" s="57">
        <v>29.85</v>
      </c>
      <c r="N230" s="57">
        <v>30</v>
      </c>
      <c r="O230" s="63">
        <v>-6.6225165562913899E-3</v>
      </c>
      <c r="P230" s="57">
        <v>13788</v>
      </c>
      <c r="Q230" s="57">
        <v>25951</v>
      </c>
      <c r="R230" s="57">
        <v>14324.1</v>
      </c>
      <c r="S230" s="57">
        <v>28.25</v>
      </c>
      <c r="T230" s="57">
        <v>27.885000000000002</v>
      </c>
      <c r="U230" s="57">
        <v>27.863299999999999</v>
      </c>
      <c r="V230" s="57">
        <v>28.85</v>
      </c>
      <c r="W230" s="57">
        <v>28.02</v>
      </c>
      <c r="X230" s="57">
        <v>27.9758</v>
      </c>
      <c r="Y230" s="57">
        <v>29.32</v>
      </c>
      <c r="Z230" s="57">
        <v>28.182500000000001</v>
      </c>
      <c r="AA230" s="57">
        <v>28.074999999999999</v>
      </c>
      <c r="AB230" s="57">
        <v>33.6</v>
      </c>
      <c r="AC230" s="57">
        <v>15.9</v>
      </c>
      <c r="AD230" s="57">
        <v>30.8</v>
      </c>
      <c r="AE230" s="57">
        <v>26</v>
      </c>
      <c r="AF230" s="64">
        <v>80.326099999999997</v>
      </c>
      <c r="AG230" s="64">
        <v>69.136899999999997</v>
      </c>
      <c r="AH230" s="64">
        <v>81.328500000000005</v>
      </c>
      <c r="AI230" s="64">
        <v>73.200800000000001</v>
      </c>
      <c r="AJ230" s="61">
        <v>0.4513888888888889</v>
      </c>
      <c r="AK230" s="216">
        <v>15000</v>
      </c>
      <c r="AL230" s="62">
        <v>23327.983323061519</v>
      </c>
      <c r="AM230" s="24" t="s">
        <v>6621</v>
      </c>
      <c r="AN230" s="216" t="s">
        <v>6009</v>
      </c>
      <c r="AO230" s="216" t="s">
        <v>5989</v>
      </c>
      <c r="AP230" s="216" t="s">
        <v>6908</v>
      </c>
      <c r="AQ230" s="216" t="s">
        <v>6900</v>
      </c>
      <c r="AR230" s="216" t="s">
        <v>6886</v>
      </c>
      <c r="AS230" s="24" t="s">
        <v>7034</v>
      </c>
      <c r="AT230" s="24" t="s">
        <v>6075</v>
      </c>
      <c r="AU230" s="24" t="s">
        <v>6010</v>
      </c>
      <c r="AV230" s="24" t="s">
        <v>5984</v>
      </c>
      <c r="AW230" s="24" t="s">
        <v>5970</v>
      </c>
      <c r="AX230" s="24" t="s">
        <v>5990</v>
      </c>
      <c r="AY230" s="24" t="s">
        <v>7339</v>
      </c>
      <c r="AZ230" s="216" t="s">
        <v>7330</v>
      </c>
      <c r="BA230" s="216" t="s">
        <v>7340</v>
      </c>
      <c r="BB230" s="57" t="s">
        <v>5474</v>
      </c>
      <c r="BC230" s="202"/>
      <c r="BD230" s="24"/>
      <c r="BE230" s="151"/>
      <c r="BG230" s="151"/>
      <c r="BI230" s="151"/>
      <c r="BL230" s="152"/>
    </row>
    <row r="231" spans="1:64" s="169" customFormat="1">
      <c r="A231" s="24">
        <v>2002</v>
      </c>
      <c r="B231" s="24" t="s">
        <v>250</v>
      </c>
      <c r="C231" s="57">
        <v>35.549999999999997</v>
      </c>
      <c r="D231" s="57">
        <v>36.200000000000003</v>
      </c>
      <c r="E231" s="57">
        <v>35.549999999999997</v>
      </c>
      <c r="F231" s="57">
        <v>35.65</v>
      </c>
      <c r="G231" s="57">
        <v>35.9</v>
      </c>
      <c r="H231" s="57">
        <v>36.200000000000003</v>
      </c>
      <c r="I231" s="57">
        <v>35.299999999999997</v>
      </c>
      <c r="J231" s="57">
        <v>36</v>
      </c>
      <c r="K231" s="57">
        <v>36.25</v>
      </c>
      <c r="L231" s="57">
        <v>36.25</v>
      </c>
      <c r="M231" s="57">
        <v>35.65</v>
      </c>
      <c r="N231" s="57">
        <v>35.700000000000003</v>
      </c>
      <c r="O231" s="63">
        <v>-8.3333333333333297E-3</v>
      </c>
      <c r="P231" s="57">
        <v>18662</v>
      </c>
      <c r="Q231" s="57">
        <v>53996</v>
      </c>
      <c r="R231" s="57">
        <v>85746.4</v>
      </c>
      <c r="S231" s="57">
        <v>35.86</v>
      </c>
      <c r="T231" s="57">
        <v>36.497500000000002</v>
      </c>
      <c r="U231" s="57">
        <v>36.811700000000002</v>
      </c>
      <c r="V231" s="57">
        <v>35.81</v>
      </c>
      <c r="W231" s="57">
        <v>36.537500000000001</v>
      </c>
      <c r="X231" s="57">
        <v>36.7958</v>
      </c>
      <c r="Y231" s="57">
        <v>35.549999999999997</v>
      </c>
      <c r="Z231" s="57">
        <v>36.557499999999997</v>
      </c>
      <c r="AA231" s="57">
        <v>36.768300000000004</v>
      </c>
      <c r="AB231" s="57">
        <v>46.75</v>
      </c>
      <c r="AC231" s="57">
        <v>20</v>
      </c>
      <c r="AD231" s="57">
        <v>38.5</v>
      </c>
      <c r="AE231" s="57">
        <v>34.700000000000003</v>
      </c>
      <c r="AF231" s="64">
        <v>29.898</v>
      </c>
      <c r="AG231" s="64">
        <v>37.272199999999998</v>
      </c>
      <c r="AH231" s="64">
        <v>28.703900000000001</v>
      </c>
      <c r="AI231" s="64">
        <v>34.4161</v>
      </c>
      <c r="AJ231" s="61">
        <v>0.4513888888888889</v>
      </c>
      <c r="AK231" s="216" t="s">
        <v>4611</v>
      </c>
      <c r="AL231" s="62">
        <v>29830.695207350691</v>
      </c>
      <c r="AM231" s="24" t="s">
        <v>6463</v>
      </c>
      <c r="AN231" s="216" t="s">
        <v>5967</v>
      </c>
      <c r="AO231" s="216" t="s">
        <v>5971</v>
      </c>
      <c r="AP231" s="216" t="s">
        <v>6884</v>
      </c>
      <c r="AQ231" s="216" t="s">
        <v>6885</v>
      </c>
      <c r="AR231" s="216" t="s">
        <v>6886</v>
      </c>
      <c r="AS231" s="24" t="s">
        <v>5474</v>
      </c>
      <c r="AT231" s="24" t="s">
        <v>6492</v>
      </c>
      <c r="AU231" s="24" t="s">
        <v>6124</v>
      </c>
      <c r="AV231" s="24" t="s">
        <v>6017</v>
      </c>
      <c r="AW231" s="24" t="s">
        <v>5979</v>
      </c>
      <c r="AX231" s="24" t="s">
        <v>5965</v>
      </c>
      <c r="AY231" s="24" t="s">
        <v>7341</v>
      </c>
      <c r="AZ231" s="216" t="s">
        <v>7342</v>
      </c>
      <c r="BA231" s="216" t="s">
        <v>7043</v>
      </c>
      <c r="BB231" s="57" t="s">
        <v>5474</v>
      </c>
      <c r="BC231" s="202"/>
      <c r="BD231" s="24"/>
      <c r="BE231" s="151"/>
      <c r="BG231" s="151"/>
      <c r="BI231" s="151"/>
      <c r="BL231" s="152"/>
    </row>
    <row r="232" spans="1:64" s="169" customFormat="1">
      <c r="A232" s="24">
        <v>2006</v>
      </c>
      <c r="B232" s="24" t="s">
        <v>251</v>
      </c>
      <c r="C232" s="57">
        <v>41.75</v>
      </c>
      <c r="D232" s="57">
        <v>42.9</v>
      </c>
      <c r="E232" s="57">
        <v>41.7</v>
      </c>
      <c r="F232" s="57">
        <v>42.25</v>
      </c>
      <c r="G232" s="57">
        <v>42.7</v>
      </c>
      <c r="H232" s="57">
        <v>44.15</v>
      </c>
      <c r="I232" s="57">
        <v>42.05</v>
      </c>
      <c r="J232" s="57">
        <v>42.65</v>
      </c>
      <c r="K232" s="57">
        <v>42.25</v>
      </c>
      <c r="L232" s="57">
        <v>42.95</v>
      </c>
      <c r="M232" s="57">
        <v>42.05</v>
      </c>
      <c r="N232" s="57">
        <v>42.7</v>
      </c>
      <c r="O232" s="63">
        <v>1.1723329425556801E-3</v>
      </c>
      <c r="P232" s="57">
        <v>3020</v>
      </c>
      <c r="Q232" s="57">
        <v>10044</v>
      </c>
      <c r="R232" s="57">
        <v>7510.05</v>
      </c>
      <c r="S232" s="57">
        <v>42.41</v>
      </c>
      <c r="T232" s="57">
        <v>45.372500000000002</v>
      </c>
      <c r="U232" s="57">
        <v>48.442500000000003</v>
      </c>
      <c r="V232" s="57">
        <v>42.6</v>
      </c>
      <c r="W232" s="57">
        <v>45.167499999999997</v>
      </c>
      <c r="X232" s="57">
        <v>48.347499999999997</v>
      </c>
      <c r="Y232" s="57">
        <v>42.3</v>
      </c>
      <c r="Z232" s="57">
        <v>44.96</v>
      </c>
      <c r="AA232" s="57">
        <v>48.25</v>
      </c>
      <c r="AB232" s="57">
        <v>64.7</v>
      </c>
      <c r="AC232" s="57">
        <v>27.8</v>
      </c>
      <c r="AD232" s="57">
        <v>48.25</v>
      </c>
      <c r="AE232" s="57">
        <v>40.65</v>
      </c>
      <c r="AF232" s="64">
        <v>26.512899999999998</v>
      </c>
      <c r="AG232" s="64">
        <v>25.362300000000001</v>
      </c>
      <c r="AH232" s="64">
        <v>28.877400000000002</v>
      </c>
      <c r="AI232" s="64">
        <v>26.533999999999999</v>
      </c>
      <c r="AJ232" s="61">
        <v>0.4513888888888889</v>
      </c>
      <c r="AK232" s="216">
        <v>3500</v>
      </c>
      <c r="AL232" s="62">
        <v>5768.5938644575153</v>
      </c>
      <c r="AM232" s="24" t="s">
        <v>7343</v>
      </c>
      <c r="AN232" s="216" t="s">
        <v>6009</v>
      </c>
      <c r="AO232" s="216" t="s">
        <v>5971</v>
      </c>
      <c r="AP232" s="216" t="s">
        <v>6884</v>
      </c>
      <c r="AQ232" s="216" t="s">
        <v>6885</v>
      </c>
      <c r="AR232" s="216" t="s">
        <v>6886</v>
      </c>
      <c r="AS232" s="24" t="s">
        <v>5474</v>
      </c>
      <c r="AT232" s="24" t="s">
        <v>6016</v>
      </c>
      <c r="AU232" s="24" t="s">
        <v>5978</v>
      </c>
      <c r="AV232" s="24" t="s">
        <v>6016</v>
      </c>
      <c r="AW232" s="24" t="s">
        <v>5991</v>
      </c>
      <c r="AX232" s="24" t="s">
        <v>5990</v>
      </c>
      <c r="AY232" s="24" t="s">
        <v>7222</v>
      </c>
      <c r="AZ232" s="216" t="s">
        <v>6896</v>
      </c>
      <c r="BA232" s="216" t="s">
        <v>7028</v>
      </c>
      <c r="BB232" s="57" t="s">
        <v>6944</v>
      </c>
      <c r="BC232" s="202"/>
      <c r="BD232" s="24"/>
      <c r="BE232" s="151"/>
      <c r="BG232" s="151"/>
      <c r="BI232" s="151"/>
      <c r="BL232" s="152"/>
    </row>
    <row r="233" spans="1:64" s="169" customFormat="1">
      <c r="A233" s="24">
        <v>2007</v>
      </c>
      <c r="B233" s="24" t="s">
        <v>252</v>
      </c>
      <c r="C233" s="57">
        <v>25.9</v>
      </c>
      <c r="D233" s="57">
        <v>27.4</v>
      </c>
      <c r="E233" s="57">
        <v>25.45</v>
      </c>
      <c r="F233" s="57">
        <v>26.15</v>
      </c>
      <c r="G233" s="57">
        <v>26.3</v>
      </c>
      <c r="H233" s="57">
        <v>26.7</v>
      </c>
      <c r="I233" s="57">
        <v>25.1</v>
      </c>
      <c r="J233" s="57">
        <v>26.3</v>
      </c>
      <c r="K233" s="57">
        <v>26.3</v>
      </c>
      <c r="L233" s="57">
        <v>26.45</v>
      </c>
      <c r="M233" s="57">
        <v>25.65</v>
      </c>
      <c r="N233" s="57">
        <v>25.95</v>
      </c>
      <c r="O233" s="63">
        <v>-1.33079847908745E-2</v>
      </c>
      <c r="P233" s="57">
        <v>3814</v>
      </c>
      <c r="Q233" s="57">
        <v>12472</v>
      </c>
      <c r="R233" s="57">
        <v>32921.599999999999</v>
      </c>
      <c r="S233" s="57">
        <v>26.03</v>
      </c>
      <c r="T233" s="57">
        <v>29.762499999999999</v>
      </c>
      <c r="U233" s="57">
        <v>23.0075</v>
      </c>
      <c r="V233" s="57">
        <v>26.08</v>
      </c>
      <c r="W233" s="57">
        <v>29.72</v>
      </c>
      <c r="X233" s="57">
        <v>23.193300000000001</v>
      </c>
      <c r="Y233" s="57">
        <v>25.83</v>
      </c>
      <c r="Z233" s="57">
        <v>29.572500000000002</v>
      </c>
      <c r="AA233" s="57">
        <v>23.3767</v>
      </c>
      <c r="AB233" s="57">
        <v>34.9</v>
      </c>
      <c r="AC233" s="57">
        <v>6</v>
      </c>
      <c r="AD233" s="57">
        <v>34.9</v>
      </c>
      <c r="AE233" s="57">
        <v>24.7</v>
      </c>
      <c r="AF233" s="64">
        <v>17.848600000000001</v>
      </c>
      <c r="AG233" s="64">
        <v>19.215399999999999</v>
      </c>
      <c r="AH233" s="64">
        <v>18.026499999999999</v>
      </c>
      <c r="AI233" s="64">
        <v>18.819099999999999</v>
      </c>
      <c r="AJ233" s="61">
        <v>0.4548611111111111</v>
      </c>
      <c r="AK233" s="216">
        <v>4000</v>
      </c>
      <c r="AL233" s="62">
        <v>6683.2731919899325</v>
      </c>
      <c r="AM233" s="24" t="s">
        <v>6048</v>
      </c>
      <c r="AN233" s="216" t="s">
        <v>6039</v>
      </c>
      <c r="AO233" s="216" t="s">
        <v>6047</v>
      </c>
      <c r="AP233" s="216" t="s">
        <v>6908</v>
      </c>
      <c r="AQ233" s="216" t="s">
        <v>6885</v>
      </c>
      <c r="AR233" s="216" t="s">
        <v>6886</v>
      </c>
      <c r="AS233" s="24" t="s">
        <v>5474</v>
      </c>
      <c r="AT233" s="24" t="s">
        <v>5969</v>
      </c>
      <c r="AU233" s="24" t="s">
        <v>6061</v>
      </c>
      <c r="AV233" s="24" t="s">
        <v>5984</v>
      </c>
      <c r="AW233" s="24" t="s">
        <v>5990</v>
      </c>
      <c r="AX233" s="24" t="s">
        <v>5986</v>
      </c>
      <c r="AY233" s="24" t="s">
        <v>7344</v>
      </c>
      <c r="AZ233" s="216" t="s">
        <v>7085</v>
      </c>
      <c r="BA233" s="216" t="s">
        <v>7345</v>
      </c>
      <c r="BB233" s="57" t="s">
        <v>6944</v>
      </c>
      <c r="BC233" s="202"/>
      <c r="BD233" s="24"/>
      <c r="BE233" s="151"/>
      <c r="BG233" s="151"/>
      <c r="BI233" s="151"/>
      <c r="BL233" s="152"/>
    </row>
    <row r="234" spans="1:64" s="169" customFormat="1">
      <c r="A234" s="24">
        <v>2008</v>
      </c>
      <c r="B234" s="24" t="s">
        <v>253</v>
      </c>
      <c r="C234" s="57">
        <v>23</v>
      </c>
      <c r="D234" s="57">
        <v>23.9</v>
      </c>
      <c r="E234" s="57">
        <v>22.8</v>
      </c>
      <c r="F234" s="57">
        <v>23.15</v>
      </c>
      <c r="G234" s="57">
        <v>23.25</v>
      </c>
      <c r="H234" s="57">
        <v>23.8</v>
      </c>
      <c r="I234" s="57">
        <v>22.5</v>
      </c>
      <c r="J234" s="57">
        <v>22.8</v>
      </c>
      <c r="K234" s="57">
        <v>22.7</v>
      </c>
      <c r="L234" s="57">
        <v>23</v>
      </c>
      <c r="M234" s="57">
        <v>22.5</v>
      </c>
      <c r="N234" s="57">
        <v>22.65</v>
      </c>
      <c r="O234" s="63">
        <v>-6.5789473684210497E-3</v>
      </c>
      <c r="P234" s="57">
        <v>474</v>
      </c>
      <c r="Q234" s="57">
        <v>1054</v>
      </c>
      <c r="R234" s="57">
        <v>3251.1</v>
      </c>
      <c r="S234" s="57">
        <v>23.53</v>
      </c>
      <c r="T234" s="57">
        <v>23.905000000000001</v>
      </c>
      <c r="U234" s="57">
        <v>22.835799999999999</v>
      </c>
      <c r="V234" s="57">
        <v>23.18</v>
      </c>
      <c r="W234" s="57">
        <v>23.9</v>
      </c>
      <c r="X234" s="57">
        <v>22.8825</v>
      </c>
      <c r="Y234" s="57">
        <v>22.74</v>
      </c>
      <c r="Z234" s="57">
        <v>23.885000000000002</v>
      </c>
      <c r="AA234" s="57">
        <v>22.93</v>
      </c>
      <c r="AB234" s="57">
        <v>29.65</v>
      </c>
      <c r="AC234" s="57">
        <v>12.35</v>
      </c>
      <c r="AD234" s="57">
        <v>28.35</v>
      </c>
      <c r="AE234" s="57">
        <v>22.3</v>
      </c>
      <c r="AF234" s="64">
        <v>16.9819</v>
      </c>
      <c r="AG234" s="64">
        <v>27.8263</v>
      </c>
      <c r="AH234" s="64">
        <v>13.249700000000001</v>
      </c>
      <c r="AI234" s="64">
        <v>22.967400000000001</v>
      </c>
      <c r="AJ234" s="61">
        <v>0.4548611111111111</v>
      </c>
      <c r="AK234" s="216">
        <v>500</v>
      </c>
      <c r="AL234" s="62">
        <v>906.02441332489457</v>
      </c>
      <c r="AM234" s="24" t="s">
        <v>6613</v>
      </c>
      <c r="AN234" s="216" t="s">
        <v>5967</v>
      </c>
      <c r="AO234" s="216" t="s">
        <v>6007</v>
      </c>
      <c r="AP234" s="216" t="s">
        <v>6884</v>
      </c>
      <c r="AQ234" s="216" t="s">
        <v>6885</v>
      </c>
      <c r="AR234" s="216" t="s">
        <v>6916</v>
      </c>
      <c r="AS234" s="24" t="s">
        <v>6968</v>
      </c>
      <c r="AT234" s="24" t="s">
        <v>5969</v>
      </c>
      <c r="AU234" s="24" t="s">
        <v>5984</v>
      </c>
      <c r="AV234" s="24" t="s">
        <v>6347</v>
      </c>
      <c r="AW234" s="24" t="s">
        <v>5976</v>
      </c>
      <c r="AX234" s="24" t="s">
        <v>5991</v>
      </c>
      <c r="AY234" s="24" t="s">
        <v>7346</v>
      </c>
      <c r="AZ234" s="216" t="s">
        <v>7210</v>
      </c>
      <c r="BA234" s="216" t="s">
        <v>7213</v>
      </c>
      <c r="BB234" s="57" t="s">
        <v>5474</v>
      </c>
      <c r="BC234" s="202"/>
      <c r="BD234" s="24"/>
      <c r="BE234" s="151"/>
      <c r="BG234" s="151"/>
      <c r="BI234" s="151"/>
      <c r="BL234" s="152"/>
    </row>
    <row r="235" spans="1:64" s="169" customFormat="1">
      <c r="A235" s="24">
        <v>2009</v>
      </c>
      <c r="B235" s="24" t="s">
        <v>254</v>
      </c>
      <c r="C235" s="57">
        <v>49.9</v>
      </c>
      <c r="D235" s="57">
        <v>51.1</v>
      </c>
      <c r="E235" s="57">
        <v>48.7</v>
      </c>
      <c r="F235" s="57">
        <v>50.6</v>
      </c>
      <c r="G235" s="57">
        <v>50.6</v>
      </c>
      <c r="H235" s="57">
        <v>52.8</v>
      </c>
      <c r="I235" s="57">
        <v>50.3</v>
      </c>
      <c r="J235" s="57">
        <v>52.4</v>
      </c>
      <c r="K235" s="57">
        <v>52</v>
      </c>
      <c r="L235" s="57">
        <v>52.6</v>
      </c>
      <c r="M235" s="57">
        <v>51</v>
      </c>
      <c r="N235" s="57">
        <v>52</v>
      </c>
      <c r="O235" s="63">
        <v>-7.63358778625954E-3</v>
      </c>
      <c r="P235" s="57">
        <v>2222</v>
      </c>
      <c r="Q235" s="57">
        <v>8278</v>
      </c>
      <c r="R235" s="57">
        <v>9995.75</v>
      </c>
      <c r="S235" s="57">
        <v>49.23</v>
      </c>
      <c r="T235" s="57">
        <v>54.847499999999997</v>
      </c>
      <c r="U235" s="57">
        <v>59.374200000000002</v>
      </c>
      <c r="V235" s="57">
        <v>49.75</v>
      </c>
      <c r="W235" s="57">
        <v>54.497500000000002</v>
      </c>
      <c r="X235" s="57">
        <v>59.097499999999997</v>
      </c>
      <c r="Y235" s="57">
        <v>49.99</v>
      </c>
      <c r="Z235" s="57">
        <v>54.342500000000001</v>
      </c>
      <c r="AA235" s="57">
        <v>58.800800000000002</v>
      </c>
      <c r="AB235" s="57">
        <v>76.599999999999994</v>
      </c>
      <c r="AC235" s="57">
        <v>8.58</v>
      </c>
      <c r="AD235" s="57">
        <v>62.5</v>
      </c>
      <c r="AE235" s="57">
        <v>44.6</v>
      </c>
      <c r="AF235" s="64">
        <v>39.340200000000003</v>
      </c>
      <c r="AG235" s="64">
        <v>27.5396</v>
      </c>
      <c r="AH235" s="64">
        <v>46.119300000000003</v>
      </c>
      <c r="AI235" s="64">
        <v>33.732799999999997</v>
      </c>
      <c r="AJ235" s="61">
        <v>0.4548611111111111</v>
      </c>
      <c r="AK235" s="216">
        <v>2500</v>
      </c>
      <c r="AL235" s="62">
        <v>4030.0598620849582</v>
      </c>
      <c r="AM235" s="24" t="s">
        <v>6459</v>
      </c>
      <c r="AN235" s="216" t="s">
        <v>6009</v>
      </c>
      <c r="AO235" s="216" t="s">
        <v>5971</v>
      </c>
      <c r="AP235" s="216" t="s">
        <v>6884</v>
      </c>
      <c r="AQ235" s="216" t="s">
        <v>6885</v>
      </c>
      <c r="AR235" s="216" t="s">
        <v>6886</v>
      </c>
      <c r="AS235" s="24" t="s">
        <v>5474</v>
      </c>
      <c r="AT235" s="24" t="s">
        <v>6016</v>
      </c>
      <c r="AU235" s="24" t="s">
        <v>6010</v>
      </c>
      <c r="AV235" s="24" t="s">
        <v>5998</v>
      </c>
      <c r="AW235" s="24" t="s">
        <v>5986</v>
      </c>
      <c r="AX235" s="24" t="s">
        <v>5976</v>
      </c>
      <c r="AY235" s="24" t="s">
        <v>7347</v>
      </c>
      <c r="AZ235" s="216" t="s">
        <v>7031</v>
      </c>
      <c r="BA235" s="216" t="s">
        <v>7348</v>
      </c>
      <c r="BB235" s="57" t="s">
        <v>5474</v>
      </c>
      <c r="BC235" s="202"/>
      <c r="BD235" s="24"/>
      <c r="BE235" s="151"/>
      <c r="BG235" s="151"/>
      <c r="BI235" s="151"/>
      <c r="BL235" s="152"/>
    </row>
    <row r="236" spans="1:64" s="169" customFormat="1">
      <c r="A236" s="24">
        <v>2010</v>
      </c>
      <c r="B236" s="24" t="s">
        <v>255</v>
      </c>
      <c r="C236" s="57">
        <v>25.7</v>
      </c>
      <c r="D236" s="57">
        <v>27.25</v>
      </c>
      <c r="E236" s="57">
        <v>25.7</v>
      </c>
      <c r="F236" s="57">
        <v>26.8</v>
      </c>
      <c r="G236" s="57">
        <v>26.5</v>
      </c>
      <c r="H236" s="57">
        <v>27</v>
      </c>
      <c r="I236" s="57">
        <v>25.7</v>
      </c>
      <c r="J236" s="57">
        <v>26.85</v>
      </c>
      <c r="K236" s="57">
        <v>26.9</v>
      </c>
      <c r="L236" s="57">
        <v>27</v>
      </c>
      <c r="M236" s="57">
        <v>26.2</v>
      </c>
      <c r="N236" s="57">
        <v>26.45</v>
      </c>
      <c r="O236" s="63">
        <v>-1.4897579143389199E-2</v>
      </c>
      <c r="P236" s="57">
        <v>1695</v>
      </c>
      <c r="Q236" s="57">
        <v>8173</v>
      </c>
      <c r="R236" s="57">
        <v>6683.9</v>
      </c>
      <c r="S236" s="57">
        <v>25.56</v>
      </c>
      <c r="T236" s="57">
        <v>27.612500000000001</v>
      </c>
      <c r="U236" s="57">
        <v>27.3508</v>
      </c>
      <c r="V236" s="57">
        <v>25.97</v>
      </c>
      <c r="W236" s="57">
        <v>27.555</v>
      </c>
      <c r="X236" s="57">
        <v>27.443300000000001</v>
      </c>
      <c r="Y236" s="57">
        <v>26.05</v>
      </c>
      <c r="Z236" s="57">
        <v>27.487500000000001</v>
      </c>
      <c r="AA236" s="57">
        <v>27.528300000000002</v>
      </c>
      <c r="AB236" s="57">
        <v>37.549999999999997</v>
      </c>
      <c r="AC236" s="57">
        <v>10.25</v>
      </c>
      <c r="AD236" s="57">
        <v>30.2</v>
      </c>
      <c r="AE236" s="57">
        <v>23.9</v>
      </c>
      <c r="AF236" s="64">
        <v>43.500500000000002</v>
      </c>
      <c r="AG236" s="64">
        <v>32.017899999999997</v>
      </c>
      <c r="AH236" s="64">
        <v>47.681699999999999</v>
      </c>
      <c r="AI236" s="64">
        <v>37.239100000000001</v>
      </c>
      <c r="AJ236" s="61">
        <v>0.4548611111111111</v>
      </c>
      <c r="AK236" s="216">
        <v>2000</v>
      </c>
      <c r="AL236" s="62">
        <v>3171.5941000484286</v>
      </c>
      <c r="AM236" s="24" t="s">
        <v>6540</v>
      </c>
      <c r="AN236" s="216" t="s">
        <v>6009</v>
      </c>
      <c r="AO236" s="216" t="s">
        <v>5971</v>
      </c>
      <c r="AP236" s="216" t="s">
        <v>6884</v>
      </c>
      <c r="AQ236" s="216" t="s">
        <v>6885</v>
      </c>
      <c r="AR236" s="216" t="s">
        <v>6886</v>
      </c>
      <c r="AS236" s="24" t="s">
        <v>5474</v>
      </c>
      <c r="AT236" s="24" t="s">
        <v>6013</v>
      </c>
      <c r="AU236" s="24" t="s">
        <v>6075</v>
      </c>
      <c r="AV236" s="24" t="s">
        <v>5984</v>
      </c>
      <c r="AW236" s="24" t="s">
        <v>5965</v>
      </c>
      <c r="AX236" s="24" t="s">
        <v>5991</v>
      </c>
      <c r="AY236" s="24" t="s">
        <v>7199</v>
      </c>
      <c r="AZ236" s="216" t="s">
        <v>7119</v>
      </c>
      <c r="BA236" s="216" t="s">
        <v>7296</v>
      </c>
      <c r="BB236" s="57" t="s">
        <v>5474</v>
      </c>
      <c r="BC236" s="202"/>
      <c r="BD236" s="24"/>
      <c r="BE236" s="151"/>
      <c r="BG236" s="151"/>
      <c r="BI236" s="151"/>
      <c r="BL236" s="152"/>
    </row>
    <row r="237" spans="1:64" s="169" customFormat="1">
      <c r="A237" s="24">
        <v>2012</v>
      </c>
      <c r="B237" s="24" t="s">
        <v>256</v>
      </c>
      <c r="C237" s="57">
        <v>30.6</v>
      </c>
      <c r="D237" s="57">
        <v>31.5</v>
      </c>
      <c r="E237" s="57">
        <v>30.35</v>
      </c>
      <c r="F237" s="57">
        <v>31</v>
      </c>
      <c r="G237" s="57">
        <v>31</v>
      </c>
      <c r="H237" s="57">
        <v>31.55</v>
      </c>
      <c r="I237" s="57">
        <v>30</v>
      </c>
      <c r="J237" s="57">
        <v>30.8</v>
      </c>
      <c r="K237" s="57">
        <v>31.3</v>
      </c>
      <c r="L237" s="57">
        <v>31.3</v>
      </c>
      <c r="M237" s="57">
        <v>30.7</v>
      </c>
      <c r="N237" s="57">
        <v>30.8</v>
      </c>
      <c r="O237" s="63">
        <v>0</v>
      </c>
      <c r="P237" s="57">
        <v>162</v>
      </c>
      <c r="Q237" s="57">
        <v>793</v>
      </c>
      <c r="R237" s="57">
        <v>1299.9000000000001</v>
      </c>
      <c r="S237" s="57">
        <v>30.09</v>
      </c>
      <c r="T237" s="57">
        <v>32.157499999999999</v>
      </c>
      <c r="U237" s="57">
        <v>31.966699999999999</v>
      </c>
      <c r="V237" s="57">
        <v>30.55</v>
      </c>
      <c r="W237" s="57">
        <v>32.052500000000002</v>
      </c>
      <c r="X237" s="57">
        <v>32</v>
      </c>
      <c r="Y237" s="57">
        <v>30.44</v>
      </c>
      <c r="Z237" s="57">
        <v>31.93</v>
      </c>
      <c r="AA237" s="57">
        <v>32.0383</v>
      </c>
      <c r="AB237" s="57">
        <v>42.5</v>
      </c>
      <c r="AC237" s="57">
        <v>15.7</v>
      </c>
      <c r="AD237" s="57">
        <v>35.299999999999997</v>
      </c>
      <c r="AE237" s="57">
        <v>27.5</v>
      </c>
      <c r="AF237" s="64">
        <v>48.031999999999996</v>
      </c>
      <c r="AG237" s="64">
        <v>37.481099999999998</v>
      </c>
      <c r="AH237" s="64">
        <v>51.664200000000001</v>
      </c>
      <c r="AI237" s="64">
        <v>42.208799999999997</v>
      </c>
      <c r="AJ237" s="61">
        <v>0.4548611111111111</v>
      </c>
      <c r="AK237" s="216">
        <v>200</v>
      </c>
      <c r="AL237" s="62">
        <v>322.20654559034966</v>
      </c>
      <c r="AM237" s="24" t="s">
        <v>6563</v>
      </c>
      <c r="AN237" s="216" t="s">
        <v>6009</v>
      </c>
      <c r="AO237" s="216" t="s">
        <v>5961</v>
      </c>
      <c r="AP237" s="216" t="s">
        <v>6884</v>
      </c>
      <c r="AQ237" s="216" t="s">
        <v>6885</v>
      </c>
      <c r="AR237" s="216" t="s">
        <v>6886</v>
      </c>
      <c r="AS237" s="24" t="s">
        <v>5474</v>
      </c>
      <c r="AT237" s="24" t="s">
        <v>6016</v>
      </c>
      <c r="AU237" s="24" t="s">
        <v>5994</v>
      </c>
      <c r="AV237" s="24" t="s">
        <v>6017</v>
      </c>
      <c r="AW237" s="24" t="s">
        <v>5979</v>
      </c>
      <c r="AX237" s="24" t="s">
        <v>5990</v>
      </c>
      <c r="AY237" s="24" t="s">
        <v>7349</v>
      </c>
      <c r="AZ237" s="216" t="s">
        <v>7183</v>
      </c>
      <c r="BA237" s="216" t="s">
        <v>7024</v>
      </c>
      <c r="BB237" s="57" t="s">
        <v>5474</v>
      </c>
      <c r="BC237" s="202"/>
      <c r="BD237" s="24"/>
      <c r="BE237" s="151"/>
      <c r="BG237" s="151"/>
      <c r="BI237" s="151"/>
      <c r="BL237" s="152"/>
    </row>
    <row r="238" spans="1:64" s="169" customFormat="1">
      <c r="A238" s="24">
        <v>2013</v>
      </c>
      <c r="B238" s="24" t="s">
        <v>257</v>
      </c>
      <c r="C238" s="57">
        <v>52.6</v>
      </c>
      <c r="D238" s="57">
        <v>57.2</v>
      </c>
      <c r="E238" s="57">
        <v>52.5</v>
      </c>
      <c r="F238" s="57">
        <v>55.1</v>
      </c>
      <c r="G238" s="57">
        <v>54.9</v>
      </c>
      <c r="H238" s="57">
        <v>60.6</v>
      </c>
      <c r="I238" s="57">
        <v>54.7</v>
      </c>
      <c r="J238" s="57">
        <v>60.6</v>
      </c>
      <c r="K238" s="57">
        <v>62.4</v>
      </c>
      <c r="L238" s="57">
        <v>66.599999999999994</v>
      </c>
      <c r="M238" s="57">
        <v>62</v>
      </c>
      <c r="N238" s="57">
        <v>66.599999999999994</v>
      </c>
      <c r="O238" s="63">
        <v>9.9009900990099001E-2</v>
      </c>
      <c r="P238" s="57">
        <v>9300</v>
      </c>
      <c r="Q238" s="57">
        <v>18836</v>
      </c>
      <c r="R238" s="57">
        <v>7917.75</v>
      </c>
      <c r="S238" s="57">
        <v>52.39</v>
      </c>
      <c r="T238" s="57">
        <v>47.15</v>
      </c>
      <c r="U238" s="57">
        <v>45.084200000000003</v>
      </c>
      <c r="V238" s="57">
        <v>54.76</v>
      </c>
      <c r="W238" s="57">
        <v>48.01</v>
      </c>
      <c r="X238" s="57">
        <v>45.3733</v>
      </c>
      <c r="Y238" s="57">
        <v>57.7</v>
      </c>
      <c r="Z238" s="57">
        <v>49.1875</v>
      </c>
      <c r="AA238" s="57">
        <v>45.7592</v>
      </c>
      <c r="AB238" s="57">
        <v>66.599999999999994</v>
      </c>
      <c r="AC238" s="57">
        <v>27.65</v>
      </c>
      <c r="AD238" s="57">
        <v>66.599999999999994</v>
      </c>
      <c r="AE238" s="57">
        <v>43</v>
      </c>
      <c r="AF238" s="64">
        <v>77.700199999999995</v>
      </c>
      <c r="AG238" s="64">
        <v>78.821100000000001</v>
      </c>
      <c r="AH238" s="64">
        <v>85.133399999999995</v>
      </c>
      <c r="AI238" s="64">
        <v>80.925200000000004</v>
      </c>
      <c r="AJ238" s="61">
        <v>0.4548611111111111</v>
      </c>
      <c r="AK238" s="216">
        <v>10000</v>
      </c>
      <c r="AL238" s="62">
        <v>15777.122039604757</v>
      </c>
      <c r="AM238" s="24" t="s">
        <v>6818</v>
      </c>
      <c r="AN238" s="216" t="s">
        <v>5981</v>
      </c>
      <c r="AO238" s="216" t="s">
        <v>6012</v>
      </c>
      <c r="AP238" s="216" t="s">
        <v>6908</v>
      </c>
      <c r="AQ238" s="216" t="s">
        <v>6900</v>
      </c>
      <c r="AR238" s="216" t="s">
        <v>6886</v>
      </c>
      <c r="AS238" s="24" t="s">
        <v>7350</v>
      </c>
      <c r="AT238" s="24" t="s">
        <v>5982</v>
      </c>
      <c r="AU238" s="24" t="s">
        <v>6045</v>
      </c>
      <c r="AV238" s="24" t="s">
        <v>6045</v>
      </c>
      <c r="AW238" s="24" t="s">
        <v>5979</v>
      </c>
      <c r="AX238" s="24" t="s">
        <v>5965</v>
      </c>
      <c r="AY238" s="24" t="s">
        <v>7351</v>
      </c>
      <c r="AZ238" s="216" t="s">
        <v>7352</v>
      </c>
      <c r="BA238" s="216" t="s">
        <v>7353</v>
      </c>
      <c r="BB238" s="57" t="s">
        <v>5474</v>
      </c>
      <c r="BC238" s="202"/>
      <c r="BD238" s="24"/>
      <c r="BE238" s="151"/>
      <c r="BG238" s="151"/>
      <c r="BI238" s="151"/>
      <c r="BL238" s="152"/>
    </row>
    <row r="239" spans="1:64" s="169" customFormat="1">
      <c r="A239" s="24">
        <v>2014</v>
      </c>
      <c r="B239" s="24" t="s">
        <v>258</v>
      </c>
      <c r="C239" s="57">
        <v>43.75</v>
      </c>
      <c r="D239" s="57">
        <v>45.3</v>
      </c>
      <c r="E239" s="57">
        <v>43.65</v>
      </c>
      <c r="F239" s="57">
        <v>44.1</v>
      </c>
      <c r="G239" s="57">
        <v>44.7</v>
      </c>
      <c r="H239" s="57">
        <v>44.8</v>
      </c>
      <c r="I239" s="57">
        <v>43</v>
      </c>
      <c r="J239" s="57">
        <v>44</v>
      </c>
      <c r="K239" s="57">
        <v>44.4</v>
      </c>
      <c r="L239" s="57">
        <v>44.6</v>
      </c>
      <c r="M239" s="57">
        <v>43.5</v>
      </c>
      <c r="N239" s="57">
        <v>43.65</v>
      </c>
      <c r="O239" s="63">
        <v>-7.9545454545454503E-3</v>
      </c>
      <c r="P239" s="57">
        <v>6945</v>
      </c>
      <c r="Q239" s="57">
        <v>18968</v>
      </c>
      <c r="R239" s="57">
        <v>30286.35</v>
      </c>
      <c r="S239" s="57">
        <v>43.99</v>
      </c>
      <c r="T239" s="57">
        <v>46.997500000000002</v>
      </c>
      <c r="U239" s="57">
        <v>50.727499999999999</v>
      </c>
      <c r="V239" s="57">
        <v>43.93</v>
      </c>
      <c r="W239" s="57">
        <v>46.872500000000002</v>
      </c>
      <c r="X239" s="57">
        <v>50.587499999999999</v>
      </c>
      <c r="Y239" s="57">
        <v>43.58</v>
      </c>
      <c r="Z239" s="57">
        <v>46.71</v>
      </c>
      <c r="AA239" s="57">
        <v>50.426699999999997</v>
      </c>
      <c r="AB239" s="57">
        <v>64.7</v>
      </c>
      <c r="AC239" s="57">
        <v>9.02</v>
      </c>
      <c r="AD239" s="57">
        <v>50.6</v>
      </c>
      <c r="AE239" s="57">
        <v>41.7</v>
      </c>
      <c r="AF239" s="64">
        <v>28.187000000000001</v>
      </c>
      <c r="AG239" s="64">
        <v>28.917100000000001</v>
      </c>
      <c r="AH239" s="64">
        <v>27.457999999999998</v>
      </c>
      <c r="AI239" s="64">
        <v>28.430800000000001</v>
      </c>
      <c r="AJ239" s="61">
        <v>0.4548611111111111</v>
      </c>
      <c r="AK239" s="216">
        <v>8000</v>
      </c>
      <c r="AL239" s="62">
        <v>11849.442547265258</v>
      </c>
      <c r="AM239" s="24" t="s">
        <v>6828</v>
      </c>
      <c r="AN239" s="216" t="s">
        <v>5967</v>
      </c>
      <c r="AO239" s="216" t="s">
        <v>5971</v>
      </c>
      <c r="AP239" s="216" t="s">
        <v>6884</v>
      </c>
      <c r="AQ239" s="216" t="s">
        <v>6885</v>
      </c>
      <c r="AR239" s="216" t="s">
        <v>6886</v>
      </c>
      <c r="AS239" s="24" t="s">
        <v>5474</v>
      </c>
      <c r="AT239" s="24" t="s">
        <v>5963</v>
      </c>
      <c r="AU239" s="24" t="s">
        <v>5984</v>
      </c>
      <c r="AV239" s="24" t="s">
        <v>5984</v>
      </c>
      <c r="AW239" s="24" t="s">
        <v>5990</v>
      </c>
      <c r="AX239" s="24" t="s">
        <v>5965</v>
      </c>
      <c r="AY239" s="24" t="s">
        <v>7354</v>
      </c>
      <c r="AZ239" s="216" t="s">
        <v>7192</v>
      </c>
      <c r="BA239" s="216" t="s">
        <v>7099</v>
      </c>
      <c r="BB239" s="57" t="s">
        <v>6944</v>
      </c>
      <c r="BC239" s="202"/>
      <c r="BD239" s="24"/>
      <c r="BE239" s="151"/>
      <c r="BG239" s="151"/>
      <c r="BI239" s="151"/>
      <c r="BL239" s="152"/>
    </row>
    <row r="240" spans="1:64" s="169" customFormat="1">
      <c r="A240" s="24">
        <v>2015</v>
      </c>
      <c r="B240" s="24" t="s">
        <v>259</v>
      </c>
      <c r="C240" s="57">
        <v>70.3</v>
      </c>
      <c r="D240" s="57">
        <v>71.3</v>
      </c>
      <c r="E240" s="57">
        <v>69</v>
      </c>
      <c r="F240" s="57">
        <v>69.2</v>
      </c>
      <c r="G240" s="57">
        <v>69.7</v>
      </c>
      <c r="H240" s="57">
        <v>70.7</v>
      </c>
      <c r="I240" s="57">
        <v>68</v>
      </c>
      <c r="J240" s="57">
        <v>69.599999999999994</v>
      </c>
      <c r="K240" s="57">
        <v>69.3</v>
      </c>
      <c r="L240" s="57">
        <v>71.8</v>
      </c>
      <c r="M240" s="57">
        <v>69.3</v>
      </c>
      <c r="N240" s="57">
        <v>71</v>
      </c>
      <c r="O240" s="63">
        <v>2.0114942528735601E-2</v>
      </c>
      <c r="P240" s="57">
        <v>1364</v>
      </c>
      <c r="Q240" s="57">
        <v>2007</v>
      </c>
      <c r="R240" s="57">
        <v>818</v>
      </c>
      <c r="S240" s="57">
        <v>73.12</v>
      </c>
      <c r="T240" s="57">
        <v>78.734999999999999</v>
      </c>
      <c r="U240" s="57">
        <v>78.046700000000001</v>
      </c>
      <c r="V240" s="57">
        <v>71.98</v>
      </c>
      <c r="W240" s="57">
        <v>77.864999999999995</v>
      </c>
      <c r="X240" s="57">
        <v>77.953299999999999</v>
      </c>
      <c r="Y240" s="57">
        <v>71.02</v>
      </c>
      <c r="Z240" s="57">
        <v>77.36</v>
      </c>
      <c r="AA240" s="57">
        <v>77.896699999999996</v>
      </c>
      <c r="AB240" s="57">
        <v>94.8</v>
      </c>
      <c r="AC240" s="57">
        <v>55.1</v>
      </c>
      <c r="AD240" s="57">
        <v>83.1</v>
      </c>
      <c r="AE240" s="57">
        <v>68</v>
      </c>
      <c r="AF240" s="64">
        <v>11.7249</v>
      </c>
      <c r="AG240" s="64">
        <v>14.789</v>
      </c>
      <c r="AH240" s="64">
        <v>15.816599999999999</v>
      </c>
      <c r="AI240" s="64">
        <v>15.131500000000001</v>
      </c>
      <c r="AJ240" s="61">
        <v>0.4548611111111111</v>
      </c>
      <c r="AK240" s="216">
        <v>1500</v>
      </c>
      <c r="AL240" s="62">
        <v>2578.4821605278025</v>
      </c>
      <c r="AM240" s="24" t="s">
        <v>6263</v>
      </c>
      <c r="AN240" s="216" t="s">
        <v>6337</v>
      </c>
      <c r="AO240" s="216" t="s">
        <v>6047</v>
      </c>
      <c r="AP240" s="216" t="s">
        <v>6884</v>
      </c>
      <c r="AQ240" s="216" t="s">
        <v>6885</v>
      </c>
      <c r="AR240" s="216" t="s">
        <v>6916</v>
      </c>
      <c r="AS240" s="24" t="s">
        <v>6965</v>
      </c>
      <c r="AT240" s="24" t="s">
        <v>5984</v>
      </c>
      <c r="AU240" s="24" t="s">
        <v>5994</v>
      </c>
      <c r="AV240" s="24" t="s">
        <v>6031</v>
      </c>
      <c r="AW240" s="24" t="s">
        <v>5991</v>
      </c>
      <c r="AX240" s="24" t="s">
        <v>5979</v>
      </c>
      <c r="AY240" s="24" t="s">
        <v>7355</v>
      </c>
      <c r="AZ240" s="216" t="s">
        <v>6979</v>
      </c>
      <c r="BA240" s="216" t="s">
        <v>7043</v>
      </c>
      <c r="BB240" s="57" t="s">
        <v>5474</v>
      </c>
      <c r="BC240" s="202"/>
      <c r="BD240" s="24"/>
      <c r="BE240" s="151"/>
      <c r="BG240" s="151"/>
      <c r="BI240" s="151"/>
      <c r="BL240" s="152"/>
    </row>
    <row r="241" spans="1:64" s="169" customFormat="1">
      <c r="A241" s="24">
        <v>2017</v>
      </c>
      <c r="B241" s="24" t="s">
        <v>260</v>
      </c>
      <c r="C241" s="57">
        <v>25.3</v>
      </c>
      <c r="D241" s="57">
        <v>26.4</v>
      </c>
      <c r="E241" s="57">
        <v>25.2</v>
      </c>
      <c r="F241" s="57">
        <v>25.45</v>
      </c>
      <c r="G241" s="57">
        <v>25.8</v>
      </c>
      <c r="H241" s="57">
        <v>26</v>
      </c>
      <c r="I241" s="57">
        <v>24.65</v>
      </c>
      <c r="J241" s="57">
        <v>25.6</v>
      </c>
      <c r="K241" s="57">
        <v>26</v>
      </c>
      <c r="L241" s="57">
        <v>26.05</v>
      </c>
      <c r="M241" s="57">
        <v>24.9</v>
      </c>
      <c r="N241" s="57">
        <v>25</v>
      </c>
      <c r="O241" s="63">
        <v>-2.3437499999999899E-2</v>
      </c>
      <c r="P241" s="57">
        <v>2189</v>
      </c>
      <c r="Q241" s="57">
        <v>2799</v>
      </c>
      <c r="R241" s="57">
        <v>4268.55</v>
      </c>
      <c r="S241" s="57">
        <v>24.99</v>
      </c>
      <c r="T241" s="57">
        <v>27.06</v>
      </c>
      <c r="U241" s="57">
        <v>27.159199999999998</v>
      </c>
      <c r="V241" s="57">
        <v>25.26</v>
      </c>
      <c r="W241" s="57">
        <v>26.95</v>
      </c>
      <c r="X241" s="57">
        <v>27.190799999999999</v>
      </c>
      <c r="Y241" s="57">
        <v>25.09</v>
      </c>
      <c r="Z241" s="57">
        <v>26.82</v>
      </c>
      <c r="AA241" s="57">
        <v>27.2075</v>
      </c>
      <c r="AB241" s="57">
        <v>36.799999999999997</v>
      </c>
      <c r="AC241" s="57">
        <v>8.0500000000000007</v>
      </c>
      <c r="AD241" s="57">
        <v>30.4</v>
      </c>
      <c r="AE241" s="57">
        <v>23.05</v>
      </c>
      <c r="AF241" s="64">
        <v>38.292999999999999</v>
      </c>
      <c r="AG241" s="64">
        <v>31.621600000000001</v>
      </c>
      <c r="AH241" s="64">
        <v>39.070300000000003</v>
      </c>
      <c r="AI241" s="64">
        <v>34.104500000000002</v>
      </c>
      <c r="AJ241" s="61">
        <v>0.4548611111111111</v>
      </c>
      <c r="AK241" s="216">
        <v>2500</v>
      </c>
      <c r="AL241" s="62">
        <v>3970.2074878955777</v>
      </c>
      <c r="AM241" s="24" t="s">
        <v>7356</v>
      </c>
      <c r="AN241" s="216" t="s">
        <v>6009</v>
      </c>
      <c r="AO241" s="216" t="s">
        <v>5971</v>
      </c>
      <c r="AP241" s="216" t="s">
        <v>6884</v>
      </c>
      <c r="AQ241" s="216" t="s">
        <v>6885</v>
      </c>
      <c r="AR241" s="216" t="s">
        <v>6916</v>
      </c>
      <c r="AS241" s="24" t="s">
        <v>5474</v>
      </c>
      <c r="AT241" s="24" t="s">
        <v>5969</v>
      </c>
      <c r="AU241" s="24" t="s">
        <v>5994</v>
      </c>
      <c r="AV241" s="24" t="s">
        <v>5964</v>
      </c>
      <c r="AW241" s="24" t="s">
        <v>5979</v>
      </c>
      <c r="AX241" s="24" t="s">
        <v>5965</v>
      </c>
      <c r="AY241" s="24" t="s">
        <v>7357</v>
      </c>
      <c r="AZ241" s="216" t="s">
        <v>7207</v>
      </c>
      <c r="BA241" s="216" t="s">
        <v>7021</v>
      </c>
      <c r="BB241" s="57" t="s">
        <v>5474</v>
      </c>
      <c r="BC241" s="202"/>
      <c r="BD241" s="24"/>
      <c r="BE241" s="151"/>
      <c r="BG241" s="151"/>
      <c r="BI241" s="151"/>
      <c r="BL241" s="152"/>
    </row>
    <row r="242" spans="1:64" s="169" customFormat="1">
      <c r="A242" s="24">
        <v>2020</v>
      </c>
      <c r="B242" s="24" t="s">
        <v>261</v>
      </c>
      <c r="C242" s="57">
        <v>31.45</v>
      </c>
      <c r="D242" s="57">
        <v>32.299999999999997</v>
      </c>
      <c r="E242" s="57">
        <v>31.1</v>
      </c>
      <c r="F242" s="57">
        <v>31.5</v>
      </c>
      <c r="G242" s="57">
        <v>31.6</v>
      </c>
      <c r="H242" s="57">
        <v>32.450000000000003</v>
      </c>
      <c r="I242" s="57">
        <v>31.2</v>
      </c>
      <c r="J242" s="57">
        <v>32.25</v>
      </c>
      <c r="K242" s="57">
        <v>32.450000000000003</v>
      </c>
      <c r="L242" s="57">
        <v>32.799999999999997</v>
      </c>
      <c r="M242" s="57">
        <v>31.75</v>
      </c>
      <c r="N242" s="57">
        <v>31.9</v>
      </c>
      <c r="O242" s="63">
        <v>-1.0852713178294501E-2</v>
      </c>
      <c r="P242" s="57">
        <v>614</v>
      </c>
      <c r="Q242" s="57">
        <v>2090</v>
      </c>
      <c r="R242" s="57">
        <v>2189.9</v>
      </c>
      <c r="S242" s="57">
        <v>31.31</v>
      </c>
      <c r="T242" s="57">
        <v>33.96</v>
      </c>
      <c r="U242" s="57">
        <v>35.225000000000001</v>
      </c>
      <c r="V242" s="57">
        <v>31.57</v>
      </c>
      <c r="W242" s="57">
        <v>33.832500000000003</v>
      </c>
      <c r="X242" s="57">
        <v>35.186700000000002</v>
      </c>
      <c r="Y242" s="57">
        <v>31.45</v>
      </c>
      <c r="Z242" s="57">
        <v>33.68</v>
      </c>
      <c r="AA242" s="57">
        <v>35.138300000000001</v>
      </c>
      <c r="AB242" s="57">
        <v>44.25</v>
      </c>
      <c r="AC242" s="57">
        <v>15.7</v>
      </c>
      <c r="AD242" s="57">
        <v>37.15</v>
      </c>
      <c r="AE242" s="57">
        <v>29.8</v>
      </c>
      <c r="AF242" s="64">
        <v>32.0441</v>
      </c>
      <c r="AG242" s="64">
        <v>25.358899999999998</v>
      </c>
      <c r="AH242" s="64">
        <v>35.362699999999997</v>
      </c>
      <c r="AI242" s="64">
        <v>28.6935</v>
      </c>
      <c r="AJ242" s="61">
        <v>0.4548611111111111</v>
      </c>
      <c r="AK242" s="216">
        <v>650</v>
      </c>
      <c r="AL242" s="62">
        <v>1128.3408180927865</v>
      </c>
      <c r="AM242" s="24" t="s">
        <v>6702</v>
      </c>
      <c r="AN242" s="216" t="s">
        <v>6009</v>
      </c>
      <c r="AO242" s="216" t="s">
        <v>5971</v>
      </c>
      <c r="AP242" s="216" t="s">
        <v>6884</v>
      </c>
      <c r="AQ242" s="216" t="s">
        <v>6885</v>
      </c>
      <c r="AR242" s="216" t="s">
        <v>6886</v>
      </c>
      <c r="AS242" s="24" t="s">
        <v>5474</v>
      </c>
      <c r="AT242" s="24" t="s">
        <v>5969</v>
      </c>
      <c r="AU242" s="24" t="s">
        <v>6016</v>
      </c>
      <c r="AV242" s="24" t="s">
        <v>5984</v>
      </c>
      <c r="AW242" s="24" t="s">
        <v>5991</v>
      </c>
      <c r="AX242" s="24" t="s">
        <v>5965</v>
      </c>
      <c r="AY242" s="24" t="s">
        <v>7134</v>
      </c>
      <c r="AZ242" s="216" t="s">
        <v>7203</v>
      </c>
      <c r="BA242" s="216" t="s">
        <v>7067</v>
      </c>
      <c r="BB242" s="57" t="s">
        <v>5474</v>
      </c>
      <c r="BC242" s="202"/>
      <c r="BD242" s="24"/>
      <c r="BE242" s="151"/>
      <c r="BG242" s="151"/>
      <c r="BI242" s="151"/>
      <c r="BL242" s="152"/>
    </row>
    <row r="243" spans="1:64" s="169" customFormat="1">
      <c r="A243" s="24">
        <v>2022</v>
      </c>
      <c r="B243" s="24" t="s">
        <v>262</v>
      </c>
      <c r="C243" s="57">
        <v>18.5</v>
      </c>
      <c r="D243" s="57">
        <v>19.399999999999999</v>
      </c>
      <c r="E243" s="57">
        <v>18.350000000000001</v>
      </c>
      <c r="F243" s="57">
        <v>18.95</v>
      </c>
      <c r="G243" s="57">
        <v>19.3</v>
      </c>
      <c r="H243" s="57">
        <v>19.350000000000001</v>
      </c>
      <c r="I243" s="57">
        <v>18.2</v>
      </c>
      <c r="J243" s="57">
        <v>18.75</v>
      </c>
      <c r="K243" s="57">
        <v>18.600000000000001</v>
      </c>
      <c r="L243" s="57">
        <v>18.899999999999999</v>
      </c>
      <c r="M243" s="57">
        <v>18.350000000000001</v>
      </c>
      <c r="N243" s="57">
        <v>18.399999999999999</v>
      </c>
      <c r="O243" s="63">
        <v>-1.8666666666666599E-2</v>
      </c>
      <c r="P243" s="57">
        <v>2910</v>
      </c>
      <c r="Q243" s="57">
        <v>15103</v>
      </c>
      <c r="R243" s="57">
        <v>13001.1</v>
      </c>
      <c r="S243" s="57">
        <v>17.82</v>
      </c>
      <c r="T243" s="57">
        <v>19.285</v>
      </c>
      <c r="U243" s="57">
        <v>19.800799999999999</v>
      </c>
      <c r="V243" s="57">
        <v>18.239999999999998</v>
      </c>
      <c r="W243" s="57">
        <v>19.22</v>
      </c>
      <c r="X243" s="57">
        <v>19.860800000000001</v>
      </c>
      <c r="Y243" s="57">
        <v>18.260000000000002</v>
      </c>
      <c r="Z243" s="57">
        <v>19.149999999999999</v>
      </c>
      <c r="AA243" s="57">
        <v>19.91</v>
      </c>
      <c r="AB243" s="57">
        <v>27.6</v>
      </c>
      <c r="AC243" s="57">
        <v>5.01</v>
      </c>
      <c r="AD243" s="57">
        <v>21.7</v>
      </c>
      <c r="AE243" s="57">
        <v>15.85</v>
      </c>
      <c r="AF243" s="64">
        <v>52.511400000000002</v>
      </c>
      <c r="AG243" s="64">
        <v>38.898299999999999</v>
      </c>
      <c r="AH243" s="64">
        <v>56.257599999999996</v>
      </c>
      <c r="AI243" s="64">
        <v>44.684699999999999</v>
      </c>
      <c r="AJ243" s="61">
        <v>0.4548611111111111</v>
      </c>
      <c r="AK243" s="216">
        <v>3000</v>
      </c>
      <c r="AL243" s="62">
        <v>5307.5509145991582</v>
      </c>
      <c r="AM243" s="24" t="s">
        <v>7358</v>
      </c>
      <c r="AN243" s="216" t="s">
        <v>6009</v>
      </c>
      <c r="AO243" s="216" t="s">
        <v>5961</v>
      </c>
      <c r="AP243" s="216" t="s">
        <v>6884</v>
      </c>
      <c r="AQ243" s="216" t="s">
        <v>6885</v>
      </c>
      <c r="AR243" s="216" t="s">
        <v>6886</v>
      </c>
      <c r="AS243" s="24" t="s">
        <v>5474</v>
      </c>
      <c r="AT243" s="24" t="s">
        <v>6010</v>
      </c>
      <c r="AU243" s="24" t="s">
        <v>5962</v>
      </c>
      <c r="AV243" s="24" t="s">
        <v>5984</v>
      </c>
      <c r="AW243" s="24" t="s">
        <v>5970</v>
      </c>
      <c r="AX243" s="24" t="s">
        <v>5965</v>
      </c>
      <c r="AY243" s="24" t="s">
        <v>7359</v>
      </c>
      <c r="AZ243" s="216" t="s">
        <v>7235</v>
      </c>
      <c r="BA243" s="216" t="s">
        <v>7107</v>
      </c>
      <c r="BB243" s="57" t="s">
        <v>5474</v>
      </c>
      <c r="BC243" s="202"/>
      <c r="BD243" s="24"/>
      <c r="BE243" s="151"/>
      <c r="BG243" s="151"/>
      <c r="BI243" s="151"/>
      <c r="BL243" s="152"/>
    </row>
    <row r="244" spans="1:64" s="169" customFormat="1">
      <c r="A244" s="24">
        <v>2023</v>
      </c>
      <c r="B244" s="24" t="s">
        <v>263</v>
      </c>
      <c r="C244" s="57">
        <v>30.2</v>
      </c>
      <c r="D244" s="57">
        <v>31.5</v>
      </c>
      <c r="E244" s="57">
        <v>29.95</v>
      </c>
      <c r="F244" s="57">
        <v>30.4</v>
      </c>
      <c r="G244" s="57">
        <v>30.55</v>
      </c>
      <c r="H244" s="57">
        <v>31.25</v>
      </c>
      <c r="I244" s="57">
        <v>29.3</v>
      </c>
      <c r="J244" s="57">
        <v>30.75</v>
      </c>
      <c r="K244" s="57">
        <v>30.9</v>
      </c>
      <c r="L244" s="57">
        <v>30.9</v>
      </c>
      <c r="M244" s="57">
        <v>30</v>
      </c>
      <c r="N244" s="57">
        <v>30.2</v>
      </c>
      <c r="O244" s="63">
        <v>-1.7886178861788601E-2</v>
      </c>
      <c r="P244" s="57">
        <v>9183</v>
      </c>
      <c r="Q244" s="57">
        <v>28628</v>
      </c>
      <c r="R244" s="57">
        <v>35064.949999999997</v>
      </c>
      <c r="S244" s="57">
        <v>30.12</v>
      </c>
      <c r="T244" s="57">
        <v>33.137500000000003</v>
      </c>
      <c r="U244" s="57">
        <v>31.002500000000001</v>
      </c>
      <c r="V244" s="57">
        <v>30.35</v>
      </c>
      <c r="W244" s="57">
        <v>33.015000000000001</v>
      </c>
      <c r="X244" s="57">
        <v>31.124199999999998</v>
      </c>
      <c r="Y244" s="57">
        <v>30.08</v>
      </c>
      <c r="Z244" s="57">
        <v>32.854999999999997</v>
      </c>
      <c r="AA244" s="57">
        <v>31.23</v>
      </c>
      <c r="AB244" s="57">
        <v>41.6</v>
      </c>
      <c r="AC244" s="57">
        <v>9.2100000000000009</v>
      </c>
      <c r="AD244" s="57">
        <v>37.6</v>
      </c>
      <c r="AE244" s="57">
        <v>28.2</v>
      </c>
      <c r="AF244" s="64">
        <v>30.187100000000001</v>
      </c>
      <c r="AG244" s="64">
        <v>26.144400000000001</v>
      </c>
      <c r="AH244" s="64">
        <v>30.9648</v>
      </c>
      <c r="AI244" s="64">
        <v>27.751200000000001</v>
      </c>
      <c r="AJ244" s="61">
        <v>0.4548611111111111</v>
      </c>
      <c r="AK244" s="216">
        <v>10000</v>
      </c>
      <c r="AL244" s="62">
        <v>15578.635665558117</v>
      </c>
      <c r="AM244" s="24" t="s">
        <v>6700</v>
      </c>
      <c r="AN244" s="216" t="s">
        <v>6009</v>
      </c>
      <c r="AO244" s="216" t="s">
        <v>5971</v>
      </c>
      <c r="AP244" s="216" t="s">
        <v>6884</v>
      </c>
      <c r="AQ244" s="216" t="s">
        <v>6885</v>
      </c>
      <c r="AR244" s="216" t="s">
        <v>6886</v>
      </c>
      <c r="AS244" s="24" t="s">
        <v>5474</v>
      </c>
      <c r="AT244" s="24" t="s">
        <v>5969</v>
      </c>
      <c r="AU244" s="24" t="s">
        <v>5972</v>
      </c>
      <c r="AV244" s="24" t="s">
        <v>6209</v>
      </c>
      <c r="AW244" s="24" t="s">
        <v>5979</v>
      </c>
      <c r="AX244" s="24" t="s">
        <v>5990</v>
      </c>
      <c r="AY244" s="24" t="s">
        <v>7360</v>
      </c>
      <c r="AZ244" s="216" t="s">
        <v>7207</v>
      </c>
      <c r="BA244" s="216" t="s">
        <v>7361</v>
      </c>
      <c r="BB244" s="57" t="s">
        <v>6944</v>
      </c>
      <c r="BC244" s="202"/>
      <c r="BD244" s="24"/>
      <c r="BE244" s="151"/>
      <c r="BG244" s="151"/>
      <c r="BI244" s="151"/>
      <c r="BL244" s="152"/>
    </row>
    <row r="245" spans="1:64" s="169" customFormat="1">
      <c r="A245" s="24">
        <v>2024</v>
      </c>
      <c r="B245" s="24" t="s">
        <v>264</v>
      </c>
      <c r="C245" s="57">
        <v>26.5</v>
      </c>
      <c r="D245" s="57">
        <v>28.4</v>
      </c>
      <c r="E245" s="57">
        <v>26.4</v>
      </c>
      <c r="F245" s="57">
        <v>26.5</v>
      </c>
      <c r="G245" s="57">
        <v>26.75</v>
      </c>
      <c r="H245" s="57">
        <v>27.2</v>
      </c>
      <c r="I245" s="57">
        <v>25.5</v>
      </c>
      <c r="J245" s="57">
        <v>25.5</v>
      </c>
      <c r="K245" s="57">
        <v>25.6</v>
      </c>
      <c r="L245" s="57">
        <v>26.3</v>
      </c>
      <c r="M245" s="57">
        <v>25.4</v>
      </c>
      <c r="N245" s="57">
        <v>25.45</v>
      </c>
      <c r="O245" s="63">
        <v>-1.9607843137254902E-3</v>
      </c>
      <c r="P245" s="57">
        <v>362</v>
      </c>
      <c r="Q245" s="57">
        <v>1367</v>
      </c>
      <c r="R245" s="57">
        <v>2299.9</v>
      </c>
      <c r="S245" s="57">
        <v>27.93</v>
      </c>
      <c r="T245" s="57">
        <v>26.2925</v>
      </c>
      <c r="U245" s="57">
        <v>24.098299999999998</v>
      </c>
      <c r="V245" s="57">
        <v>27.24</v>
      </c>
      <c r="W245" s="57">
        <v>26.4</v>
      </c>
      <c r="X245" s="57">
        <v>24.204999999999998</v>
      </c>
      <c r="Y245" s="57">
        <v>26.45</v>
      </c>
      <c r="Z245" s="57">
        <v>26.515000000000001</v>
      </c>
      <c r="AA245" s="57">
        <v>24.3233</v>
      </c>
      <c r="AB245" s="57">
        <v>33.85</v>
      </c>
      <c r="AC245" s="57">
        <v>13.2</v>
      </c>
      <c r="AD245" s="57">
        <v>31.2</v>
      </c>
      <c r="AE245" s="57">
        <v>23.5</v>
      </c>
      <c r="AF245" s="64">
        <v>32.970399999999998</v>
      </c>
      <c r="AG245" s="64">
        <v>46.568899999999999</v>
      </c>
      <c r="AH245" s="64">
        <v>22.267600000000002</v>
      </c>
      <c r="AI245" s="64">
        <v>38.468499999999999</v>
      </c>
      <c r="AJ245" s="61">
        <v>0.4548611111111111</v>
      </c>
      <c r="AK245" s="216">
        <v>400</v>
      </c>
      <c r="AL245" s="62">
        <v>708.84044960397921</v>
      </c>
      <c r="AM245" s="24" t="s">
        <v>7362</v>
      </c>
      <c r="AN245" s="216" t="s">
        <v>5967</v>
      </c>
      <c r="AO245" s="216" t="s">
        <v>6007</v>
      </c>
      <c r="AP245" s="216" t="s">
        <v>6908</v>
      </c>
      <c r="AQ245" s="216" t="s">
        <v>6885</v>
      </c>
      <c r="AR245" s="216" t="s">
        <v>6916</v>
      </c>
      <c r="AS245" s="24" t="s">
        <v>5474</v>
      </c>
      <c r="AT245" s="24" t="s">
        <v>6164</v>
      </c>
      <c r="AU245" s="24" t="s">
        <v>6004</v>
      </c>
      <c r="AV245" s="24" t="s">
        <v>6029</v>
      </c>
      <c r="AW245" s="24" t="s">
        <v>6033</v>
      </c>
      <c r="AX245" s="24" t="s">
        <v>5965</v>
      </c>
      <c r="AY245" s="24" t="s">
        <v>7363</v>
      </c>
      <c r="AZ245" s="216" t="s">
        <v>7364</v>
      </c>
      <c r="BA245" s="216" t="s">
        <v>7365</v>
      </c>
      <c r="BB245" s="57" t="s">
        <v>5474</v>
      </c>
      <c r="BC245" s="202"/>
      <c r="BD245" s="24"/>
      <c r="BE245" s="151"/>
      <c r="BG245" s="151"/>
      <c r="BI245" s="151"/>
      <c r="BL245" s="152"/>
    </row>
    <row r="246" spans="1:64" s="169" customFormat="1">
      <c r="A246" s="24">
        <v>2025</v>
      </c>
      <c r="B246" s="24" t="s">
        <v>265</v>
      </c>
      <c r="C246" s="57">
        <v>5.35</v>
      </c>
      <c r="D246" s="57">
        <v>5.74</v>
      </c>
      <c r="E246" s="57">
        <v>5.35</v>
      </c>
      <c r="F246" s="57">
        <v>5.71</v>
      </c>
      <c r="G246" s="57">
        <v>5.71</v>
      </c>
      <c r="H246" s="57">
        <v>5.71</v>
      </c>
      <c r="I246" s="57">
        <v>5.4</v>
      </c>
      <c r="J246" s="57">
        <v>5.52</v>
      </c>
      <c r="K246" s="57">
        <v>5.52</v>
      </c>
      <c r="L246" s="57">
        <v>5.52</v>
      </c>
      <c r="M246" s="57">
        <v>5.4</v>
      </c>
      <c r="N246" s="57">
        <v>5.4</v>
      </c>
      <c r="O246" s="63">
        <v>-2.1739130434782601E-2</v>
      </c>
      <c r="P246" s="57">
        <v>140</v>
      </c>
      <c r="Q246" s="57">
        <v>570</v>
      </c>
      <c r="R246" s="57">
        <v>1006.3</v>
      </c>
      <c r="S246" s="57">
        <v>5.6340000000000003</v>
      </c>
      <c r="T246" s="57">
        <v>6.093</v>
      </c>
      <c r="U246" s="57">
        <v>5.5751999999999997</v>
      </c>
      <c r="V246" s="57">
        <v>5.58</v>
      </c>
      <c r="W246" s="57">
        <v>6.0579999999999998</v>
      </c>
      <c r="X246" s="57">
        <v>5.6007999999999996</v>
      </c>
      <c r="Y246" s="57">
        <v>5.46</v>
      </c>
      <c r="Z246" s="57">
        <v>6.016</v>
      </c>
      <c r="AA246" s="57">
        <v>5.6242999999999999</v>
      </c>
      <c r="AB246" s="57">
        <v>8.3000000000000007</v>
      </c>
      <c r="AC246" s="57">
        <v>2.2000000000000002</v>
      </c>
      <c r="AD246" s="57">
        <v>6.9</v>
      </c>
      <c r="AE246" s="57">
        <v>5.22</v>
      </c>
      <c r="AF246" s="64">
        <v>24.208500000000001</v>
      </c>
      <c r="AG246" s="64">
        <v>27.220400000000001</v>
      </c>
      <c r="AH246" s="64">
        <v>20.550799999999999</v>
      </c>
      <c r="AI246" s="64">
        <v>24.997199999999999</v>
      </c>
      <c r="AJ246" s="61">
        <v>0.4548611111111111</v>
      </c>
      <c r="AK246" s="216">
        <v>150</v>
      </c>
      <c r="AL246" s="62">
        <v>294.40304714099852</v>
      </c>
      <c r="AM246" s="24" t="s">
        <v>7120</v>
      </c>
      <c r="AN246" s="216" t="s">
        <v>5967</v>
      </c>
      <c r="AO246" s="216" t="s">
        <v>6007</v>
      </c>
      <c r="AP246" s="216" t="s">
        <v>6884</v>
      </c>
      <c r="AQ246" s="216" t="s">
        <v>6885</v>
      </c>
      <c r="AR246" s="216" t="s">
        <v>6916</v>
      </c>
      <c r="AS246" s="24" t="s">
        <v>5474</v>
      </c>
      <c r="AT246" s="24" t="s">
        <v>6013</v>
      </c>
      <c r="AU246" s="24" t="s">
        <v>6209</v>
      </c>
      <c r="AV246" s="24" t="s">
        <v>6518</v>
      </c>
      <c r="AW246" s="24" t="s">
        <v>5979</v>
      </c>
      <c r="AX246" s="24" t="s">
        <v>5979</v>
      </c>
      <c r="AY246" s="24" t="s">
        <v>7366</v>
      </c>
      <c r="AZ246" s="216" t="s">
        <v>7367</v>
      </c>
      <c r="BA246" s="216" t="s">
        <v>7285</v>
      </c>
      <c r="BB246" s="57" t="s">
        <v>5474</v>
      </c>
      <c r="BC246" s="202"/>
      <c r="BD246" s="24"/>
      <c r="BE246" s="151"/>
      <c r="BG246" s="151"/>
      <c r="BI246" s="151"/>
      <c r="BL246" s="152"/>
    </row>
    <row r="247" spans="1:64" s="169" customFormat="1">
      <c r="A247" s="24">
        <v>2027</v>
      </c>
      <c r="B247" s="24" t="s">
        <v>266</v>
      </c>
      <c r="C247" s="57">
        <v>46.9</v>
      </c>
      <c r="D247" s="57">
        <v>48.4</v>
      </c>
      <c r="E247" s="57">
        <v>46.65</v>
      </c>
      <c r="F247" s="57">
        <v>47.7</v>
      </c>
      <c r="G247" s="57">
        <v>48.2</v>
      </c>
      <c r="H247" s="57">
        <v>48.35</v>
      </c>
      <c r="I247" s="57">
        <v>46.3</v>
      </c>
      <c r="J247" s="57">
        <v>48.35</v>
      </c>
      <c r="K247" s="57">
        <v>48.35</v>
      </c>
      <c r="L247" s="57">
        <v>48.5</v>
      </c>
      <c r="M247" s="57">
        <v>47.5</v>
      </c>
      <c r="N247" s="57">
        <v>47.75</v>
      </c>
      <c r="O247" s="63">
        <v>-1.24095139607032E-2</v>
      </c>
      <c r="P247" s="57">
        <v>13068</v>
      </c>
      <c r="Q247" s="57">
        <v>35883</v>
      </c>
      <c r="R247" s="57">
        <v>37786.85</v>
      </c>
      <c r="S247" s="57">
        <v>47.16</v>
      </c>
      <c r="T247" s="57">
        <v>50.774999999999999</v>
      </c>
      <c r="U247" s="57">
        <v>51.861699999999999</v>
      </c>
      <c r="V247" s="57">
        <v>47.43</v>
      </c>
      <c r="W247" s="57">
        <v>50.612499999999997</v>
      </c>
      <c r="X247" s="57">
        <v>51.900799999999997</v>
      </c>
      <c r="Y247" s="57">
        <v>47.27</v>
      </c>
      <c r="Z247" s="57">
        <v>50.435000000000002</v>
      </c>
      <c r="AA247" s="57">
        <v>51.898299999999999</v>
      </c>
      <c r="AB247" s="57">
        <v>63.7</v>
      </c>
      <c r="AC247" s="57">
        <v>18.7</v>
      </c>
      <c r="AD247" s="57">
        <v>54.4</v>
      </c>
      <c r="AE247" s="57">
        <v>44.8</v>
      </c>
      <c r="AF247" s="64">
        <v>30.311399999999999</v>
      </c>
      <c r="AG247" s="64">
        <v>27.114000000000001</v>
      </c>
      <c r="AH247" s="64">
        <v>31.914000000000001</v>
      </c>
      <c r="AI247" s="64">
        <v>28.713999999999999</v>
      </c>
      <c r="AJ247" s="61">
        <v>0.4548611111111111</v>
      </c>
      <c r="AK247" s="216">
        <v>15000</v>
      </c>
      <c r="AL247" s="62">
        <v>21988.285985843071</v>
      </c>
      <c r="AM247" s="24" t="s">
        <v>6540</v>
      </c>
      <c r="AN247" s="216" t="s">
        <v>6009</v>
      </c>
      <c r="AO247" s="216" t="s">
        <v>5971</v>
      </c>
      <c r="AP247" s="216" t="s">
        <v>6884</v>
      </c>
      <c r="AQ247" s="216" t="s">
        <v>6885</v>
      </c>
      <c r="AR247" s="216" t="s">
        <v>6886</v>
      </c>
      <c r="AS247" s="24" t="s">
        <v>5474</v>
      </c>
      <c r="AT247" s="24" t="s">
        <v>6016</v>
      </c>
      <c r="AU247" s="24" t="s">
        <v>6064</v>
      </c>
      <c r="AV247" s="24" t="s">
        <v>5984</v>
      </c>
      <c r="AW247" s="24" t="s">
        <v>5965</v>
      </c>
      <c r="AX247" s="24" t="s">
        <v>5991</v>
      </c>
      <c r="AY247" s="24" t="s">
        <v>7368</v>
      </c>
      <c r="AZ247" s="216" t="s">
        <v>7192</v>
      </c>
      <c r="BA247" s="216" t="s">
        <v>7369</v>
      </c>
      <c r="BB247" s="57" t="s">
        <v>5474</v>
      </c>
      <c r="BC247" s="202"/>
      <c r="BD247" s="24"/>
      <c r="BE247" s="151"/>
      <c r="BG247" s="151"/>
      <c r="BI247" s="151"/>
      <c r="BL247" s="152"/>
    </row>
    <row r="248" spans="1:64" s="169" customFormat="1">
      <c r="A248" s="24">
        <v>2028</v>
      </c>
      <c r="B248" s="24" t="s">
        <v>267</v>
      </c>
      <c r="C248" s="57">
        <v>43.9</v>
      </c>
      <c r="D248" s="57">
        <v>47</v>
      </c>
      <c r="E248" s="57">
        <v>43.7</v>
      </c>
      <c r="F248" s="57">
        <v>45.85</v>
      </c>
      <c r="G248" s="57">
        <v>47.2</v>
      </c>
      <c r="H248" s="57">
        <v>47.2</v>
      </c>
      <c r="I248" s="57">
        <v>44.1</v>
      </c>
      <c r="J248" s="57">
        <v>46.4</v>
      </c>
      <c r="K248" s="57">
        <v>46.7</v>
      </c>
      <c r="L248" s="57">
        <v>46.75</v>
      </c>
      <c r="M248" s="57">
        <v>45.2</v>
      </c>
      <c r="N248" s="57">
        <v>45.4</v>
      </c>
      <c r="O248" s="63">
        <v>-2.1551724137931001E-2</v>
      </c>
      <c r="P248" s="57">
        <v>1213</v>
      </c>
      <c r="Q248" s="57">
        <v>5757</v>
      </c>
      <c r="R248" s="57">
        <v>6631.15</v>
      </c>
      <c r="S248" s="57">
        <v>45.99</v>
      </c>
      <c r="T248" s="57">
        <v>47.852499999999999</v>
      </c>
      <c r="U248" s="57">
        <v>50.205800000000004</v>
      </c>
      <c r="V248" s="57">
        <v>45.55</v>
      </c>
      <c r="W248" s="57">
        <v>47.81</v>
      </c>
      <c r="X248" s="57">
        <v>50.364199999999997</v>
      </c>
      <c r="Y248" s="57">
        <v>44.95</v>
      </c>
      <c r="Z248" s="57">
        <v>47.73</v>
      </c>
      <c r="AA248" s="57">
        <v>50.445</v>
      </c>
      <c r="AB248" s="57">
        <v>67.8</v>
      </c>
      <c r="AC248" s="57">
        <v>9.65</v>
      </c>
      <c r="AD248" s="57">
        <v>54.4</v>
      </c>
      <c r="AE248" s="57">
        <v>42.5</v>
      </c>
      <c r="AF248" s="64">
        <v>28.267600000000002</v>
      </c>
      <c r="AG248" s="64">
        <v>32.490900000000003</v>
      </c>
      <c r="AH248" s="64">
        <v>26.968299999999999</v>
      </c>
      <c r="AI248" s="64">
        <v>30.65</v>
      </c>
      <c r="AJ248" s="61">
        <v>0.4548611111111111</v>
      </c>
      <c r="AK248" s="216">
        <v>1500</v>
      </c>
      <c r="AL248" s="62">
        <v>2293.0343553667335</v>
      </c>
      <c r="AM248" s="24" t="s">
        <v>7370</v>
      </c>
      <c r="AN248" s="216" t="s">
        <v>5967</v>
      </c>
      <c r="AO248" s="216" t="s">
        <v>5971</v>
      </c>
      <c r="AP248" s="216" t="s">
        <v>6884</v>
      </c>
      <c r="AQ248" s="216" t="s">
        <v>6885</v>
      </c>
      <c r="AR248" s="216" t="s">
        <v>6886</v>
      </c>
      <c r="AS248" s="24" t="s">
        <v>5474</v>
      </c>
      <c r="AT248" s="24" t="s">
        <v>5982</v>
      </c>
      <c r="AU248" s="24" t="s">
        <v>6060</v>
      </c>
      <c r="AV248" s="24" t="s">
        <v>5962</v>
      </c>
      <c r="AW248" s="24" t="s">
        <v>5979</v>
      </c>
      <c r="AX248" s="24" t="s">
        <v>5965</v>
      </c>
      <c r="AY248" s="24" t="s">
        <v>7371</v>
      </c>
      <c r="AZ248" s="216" t="s">
        <v>7058</v>
      </c>
      <c r="BA248" s="216" t="s">
        <v>7037</v>
      </c>
      <c r="BB248" s="57" t="s">
        <v>5474</v>
      </c>
      <c r="BC248" s="202"/>
      <c r="BD248" s="24"/>
      <c r="BE248" s="151"/>
      <c r="BG248" s="151"/>
      <c r="BI248" s="151"/>
      <c r="BL248" s="152"/>
    </row>
    <row r="249" spans="1:64" s="169" customFormat="1">
      <c r="A249" s="24">
        <v>2029</v>
      </c>
      <c r="B249" s="24" t="s">
        <v>268</v>
      </c>
      <c r="C249" s="57">
        <v>40.85</v>
      </c>
      <c r="D249" s="57">
        <v>43.15</v>
      </c>
      <c r="E249" s="57">
        <v>40.799999999999997</v>
      </c>
      <c r="F249" s="57">
        <v>42.3</v>
      </c>
      <c r="G249" s="57">
        <v>42.8</v>
      </c>
      <c r="H249" s="57">
        <v>42.8</v>
      </c>
      <c r="I249" s="57">
        <v>41</v>
      </c>
      <c r="J249" s="57">
        <v>42.25</v>
      </c>
      <c r="K249" s="57">
        <v>42.35</v>
      </c>
      <c r="L249" s="57">
        <v>42.6</v>
      </c>
      <c r="M249" s="57">
        <v>41.6</v>
      </c>
      <c r="N249" s="57">
        <v>41.8</v>
      </c>
      <c r="O249" s="63">
        <v>-1.06508875739644E-2</v>
      </c>
      <c r="P249" s="57">
        <v>854</v>
      </c>
      <c r="Q249" s="57">
        <v>3033</v>
      </c>
      <c r="R249" s="57">
        <v>4763.45</v>
      </c>
      <c r="S249" s="57">
        <v>41.19</v>
      </c>
      <c r="T249" s="57">
        <v>44.78</v>
      </c>
      <c r="U249" s="57">
        <v>43.923299999999998</v>
      </c>
      <c r="V249" s="57">
        <v>41.52</v>
      </c>
      <c r="W249" s="57">
        <v>44.69</v>
      </c>
      <c r="X249" s="57">
        <v>44.058300000000003</v>
      </c>
      <c r="Y249" s="57">
        <v>41.39</v>
      </c>
      <c r="Z249" s="57">
        <v>44.58</v>
      </c>
      <c r="AA249" s="57">
        <v>44.157499999999999</v>
      </c>
      <c r="AB249" s="57">
        <v>58</v>
      </c>
      <c r="AC249" s="57">
        <v>18.100000000000001</v>
      </c>
      <c r="AD249" s="57">
        <v>48.65</v>
      </c>
      <c r="AE249" s="57">
        <v>39.5</v>
      </c>
      <c r="AF249" s="64">
        <v>26.941500000000001</v>
      </c>
      <c r="AG249" s="64">
        <v>25.712700000000002</v>
      </c>
      <c r="AH249" s="64">
        <v>27.8535</v>
      </c>
      <c r="AI249" s="64">
        <v>26.426300000000001</v>
      </c>
      <c r="AJ249" s="61">
        <v>0.4548611111111111</v>
      </c>
      <c r="AK249" s="216">
        <v>900</v>
      </c>
      <c r="AL249" s="62">
        <v>1684.7759274026041</v>
      </c>
      <c r="AM249" s="24" t="s">
        <v>6417</v>
      </c>
      <c r="AN249" s="216" t="s">
        <v>6009</v>
      </c>
      <c r="AO249" s="216" t="s">
        <v>5971</v>
      </c>
      <c r="AP249" s="216" t="s">
        <v>6884</v>
      </c>
      <c r="AQ249" s="216" t="s">
        <v>6885</v>
      </c>
      <c r="AR249" s="216" t="s">
        <v>6886</v>
      </c>
      <c r="AS249" s="24" t="s">
        <v>5474</v>
      </c>
      <c r="AT249" s="24" t="s">
        <v>6010</v>
      </c>
      <c r="AU249" s="24" t="s">
        <v>6060</v>
      </c>
      <c r="AV249" s="24" t="s">
        <v>5984</v>
      </c>
      <c r="AW249" s="24" t="s">
        <v>5991</v>
      </c>
      <c r="AX249" s="24" t="s">
        <v>5990</v>
      </c>
      <c r="AY249" s="24" t="s">
        <v>7295</v>
      </c>
      <c r="AZ249" s="216" t="s">
        <v>6892</v>
      </c>
      <c r="BA249" s="216" t="s">
        <v>7224</v>
      </c>
      <c r="BB249" s="57" t="s">
        <v>5474</v>
      </c>
      <c r="BC249" s="202"/>
      <c r="BD249" s="24"/>
      <c r="BE249" s="151"/>
      <c r="BG249" s="151"/>
      <c r="BI249" s="151"/>
      <c r="BL249" s="152"/>
    </row>
    <row r="250" spans="1:64" s="169" customFormat="1">
      <c r="A250" s="24">
        <v>2030</v>
      </c>
      <c r="B250" s="24" t="s">
        <v>269</v>
      </c>
      <c r="C250" s="57">
        <v>34</v>
      </c>
      <c r="D250" s="57">
        <v>36</v>
      </c>
      <c r="E250" s="57">
        <v>33.549999999999997</v>
      </c>
      <c r="F250" s="57">
        <v>34.549999999999997</v>
      </c>
      <c r="G250" s="57">
        <v>34.549999999999997</v>
      </c>
      <c r="H250" s="57">
        <v>34.75</v>
      </c>
      <c r="I250" s="57">
        <v>33.049999999999997</v>
      </c>
      <c r="J250" s="57">
        <v>34.35</v>
      </c>
      <c r="K250" s="57">
        <v>34.950000000000003</v>
      </c>
      <c r="L250" s="57">
        <v>34.950000000000003</v>
      </c>
      <c r="M250" s="57">
        <v>33.6</v>
      </c>
      <c r="N250" s="57">
        <v>33.85</v>
      </c>
      <c r="O250" s="63">
        <v>-1.45560407569141E-2</v>
      </c>
      <c r="P250" s="57">
        <v>3588</v>
      </c>
      <c r="Q250" s="57">
        <v>12455</v>
      </c>
      <c r="R250" s="57">
        <v>19915.8</v>
      </c>
      <c r="S250" s="57">
        <v>33.51</v>
      </c>
      <c r="T250" s="57">
        <v>38.51</v>
      </c>
      <c r="U250" s="57">
        <v>34.155000000000001</v>
      </c>
      <c r="V250" s="57">
        <v>33.72</v>
      </c>
      <c r="W250" s="57">
        <v>38.177500000000002</v>
      </c>
      <c r="X250" s="57">
        <v>34.39</v>
      </c>
      <c r="Y250" s="57">
        <v>33.56</v>
      </c>
      <c r="Z250" s="57">
        <v>37.74</v>
      </c>
      <c r="AA250" s="57">
        <v>34.607500000000002</v>
      </c>
      <c r="AB250" s="57">
        <v>52.8</v>
      </c>
      <c r="AC250" s="57">
        <v>9.92</v>
      </c>
      <c r="AD250" s="57">
        <v>46.4</v>
      </c>
      <c r="AE250" s="57">
        <v>31.55</v>
      </c>
      <c r="AF250" s="64">
        <v>28.593299999999999</v>
      </c>
      <c r="AG250" s="64">
        <v>21.831700000000001</v>
      </c>
      <c r="AH250" s="64">
        <v>30.6784</v>
      </c>
      <c r="AI250" s="64">
        <v>24.7806</v>
      </c>
      <c r="AJ250" s="61">
        <v>0.4548611111111111</v>
      </c>
      <c r="AK250" s="216">
        <v>4000</v>
      </c>
      <c r="AL250" s="62">
        <v>6287.2533332091971</v>
      </c>
      <c r="AM250" s="24" t="s">
        <v>7372</v>
      </c>
      <c r="AN250" s="216" t="s">
        <v>6009</v>
      </c>
      <c r="AO250" s="216" t="s">
        <v>6007</v>
      </c>
      <c r="AP250" s="216" t="s">
        <v>6884</v>
      </c>
      <c r="AQ250" s="216" t="s">
        <v>6885</v>
      </c>
      <c r="AR250" s="216" t="s">
        <v>6886</v>
      </c>
      <c r="AS250" s="24" t="s">
        <v>5474</v>
      </c>
      <c r="AT250" s="24" t="s">
        <v>5963</v>
      </c>
      <c r="AU250" s="24" t="s">
        <v>5994</v>
      </c>
      <c r="AV250" s="24" t="s">
        <v>6209</v>
      </c>
      <c r="AW250" s="24" t="s">
        <v>5979</v>
      </c>
      <c r="AX250" s="24" t="s">
        <v>5990</v>
      </c>
      <c r="AY250" s="24" t="s">
        <v>7373</v>
      </c>
      <c r="AZ250" s="216" t="s">
        <v>7374</v>
      </c>
      <c r="BA250" s="216" t="s">
        <v>7375</v>
      </c>
      <c r="BB250" s="57" t="s">
        <v>5474</v>
      </c>
      <c r="BC250" s="202"/>
      <c r="BD250" s="24"/>
      <c r="BE250" s="151"/>
      <c r="BG250" s="151"/>
      <c r="BI250" s="151"/>
      <c r="BL250" s="152"/>
    </row>
    <row r="251" spans="1:64" s="169" customFormat="1">
      <c r="A251" s="24">
        <v>2031</v>
      </c>
      <c r="B251" s="24" t="s">
        <v>270</v>
      </c>
      <c r="C251" s="57">
        <v>65.099999999999994</v>
      </c>
      <c r="D251" s="57">
        <v>66.900000000000006</v>
      </c>
      <c r="E251" s="57">
        <v>64.599999999999994</v>
      </c>
      <c r="F251" s="57">
        <v>65.8</v>
      </c>
      <c r="G251" s="57">
        <v>66</v>
      </c>
      <c r="H251" s="57">
        <v>66.7</v>
      </c>
      <c r="I251" s="57">
        <v>64</v>
      </c>
      <c r="J251" s="57">
        <v>66.3</v>
      </c>
      <c r="K251" s="57">
        <v>66.3</v>
      </c>
      <c r="L251" s="57">
        <v>66.400000000000006</v>
      </c>
      <c r="M251" s="57">
        <v>65.3</v>
      </c>
      <c r="N251" s="57">
        <v>66</v>
      </c>
      <c r="O251" s="63">
        <v>-4.5248868778280504E-3</v>
      </c>
      <c r="P251" s="57">
        <v>1786</v>
      </c>
      <c r="Q251" s="57">
        <v>7084</v>
      </c>
      <c r="R251" s="57">
        <v>6924</v>
      </c>
      <c r="S251" s="57">
        <v>64.739999999999995</v>
      </c>
      <c r="T251" s="57">
        <v>71.594999999999999</v>
      </c>
      <c r="U251" s="57">
        <v>72.111699999999999</v>
      </c>
      <c r="V251" s="57">
        <v>65.099999999999994</v>
      </c>
      <c r="W251" s="57">
        <v>71.305000000000007</v>
      </c>
      <c r="X251" s="57">
        <v>72.146699999999996</v>
      </c>
      <c r="Y251" s="57">
        <v>64.900000000000006</v>
      </c>
      <c r="Z251" s="57">
        <v>70.98</v>
      </c>
      <c r="AA251" s="57">
        <v>72.153300000000002</v>
      </c>
      <c r="AB251" s="57">
        <v>94.6</v>
      </c>
      <c r="AC251" s="57">
        <v>29.6</v>
      </c>
      <c r="AD251" s="57">
        <v>78</v>
      </c>
      <c r="AE251" s="57">
        <v>61.7</v>
      </c>
      <c r="AF251" s="64">
        <v>25.0091</v>
      </c>
      <c r="AG251" s="64">
        <v>21.239100000000001</v>
      </c>
      <c r="AH251" s="64">
        <v>28.421399999999998</v>
      </c>
      <c r="AI251" s="64">
        <v>23.633199999999999</v>
      </c>
      <c r="AJ251" s="61">
        <v>0.4548611111111111</v>
      </c>
      <c r="AK251" s="216">
        <v>2000</v>
      </c>
      <c r="AL251" s="62">
        <v>3341.8684735613529</v>
      </c>
      <c r="AM251" s="24" t="s">
        <v>6832</v>
      </c>
      <c r="AN251" s="216" t="s">
        <v>6009</v>
      </c>
      <c r="AO251" s="216" t="s">
        <v>6007</v>
      </c>
      <c r="AP251" s="216" t="s">
        <v>6884</v>
      </c>
      <c r="AQ251" s="216" t="s">
        <v>6885</v>
      </c>
      <c r="AR251" s="216" t="s">
        <v>6886</v>
      </c>
      <c r="AS251" s="24" t="s">
        <v>5474</v>
      </c>
      <c r="AT251" s="24" t="s">
        <v>6016</v>
      </c>
      <c r="AU251" s="24" t="s">
        <v>5972</v>
      </c>
      <c r="AV251" s="24" t="s">
        <v>6277</v>
      </c>
      <c r="AW251" s="24" t="s">
        <v>5965</v>
      </c>
      <c r="AX251" s="24" t="s">
        <v>5976</v>
      </c>
      <c r="AY251" s="24" t="s">
        <v>7295</v>
      </c>
      <c r="AZ251" s="216" t="s">
        <v>6896</v>
      </c>
      <c r="BA251" s="216" t="s">
        <v>7041</v>
      </c>
      <c r="BB251" s="57" t="s">
        <v>5474</v>
      </c>
      <c r="BC251" s="202"/>
      <c r="BD251" s="24"/>
      <c r="BE251" s="151"/>
      <c r="BG251" s="151"/>
      <c r="BI251" s="151"/>
      <c r="BL251" s="152"/>
    </row>
    <row r="252" spans="1:64" s="169" customFormat="1">
      <c r="A252" s="24">
        <v>2032</v>
      </c>
      <c r="B252" s="24" t="s">
        <v>271</v>
      </c>
      <c r="C252" s="57">
        <v>29.9</v>
      </c>
      <c r="D252" s="57">
        <v>31.55</v>
      </c>
      <c r="E252" s="57">
        <v>29.4</v>
      </c>
      <c r="F252" s="57">
        <v>30.45</v>
      </c>
      <c r="G252" s="57">
        <v>30.2</v>
      </c>
      <c r="H252" s="57">
        <v>30.9</v>
      </c>
      <c r="I252" s="57">
        <v>29.2</v>
      </c>
      <c r="J252" s="57">
        <v>30.55</v>
      </c>
      <c r="K252" s="57">
        <v>31.1</v>
      </c>
      <c r="L252" s="57">
        <v>31.1</v>
      </c>
      <c r="M252" s="57">
        <v>29.8</v>
      </c>
      <c r="N252" s="57">
        <v>30</v>
      </c>
      <c r="O252" s="63">
        <v>-1.80032733224222E-2</v>
      </c>
      <c r="P252" s="57">
        <v>760</v>
      </c>
      <c r="Q252" s="57">
        <v>2993</v>
      </c>
      <c r="R252" s="57">
        <v>3101.85</v>
      </c>
      <c r="S252" s="57">
        <v>29.63</v>
      </c>
      <c r="T252" s="57">
        <v>32.634999999999998</v>
      </c>
      <c r="U252" s="57">
        <v>30.048300000000001</v>
      </c>
      <c r="V252" s="57">
        <v>29.84</v>
      </c>
      <c r="W252" s="57">
        <v>32.43</v>
      </c>
      <c r="X252" s="57">
        <v>30.216699999999999</v>
      </c>
      <c r="Y252" s="57">
        <v>29.68</v>
      </c>
      <c r="Z252" s="57">
        <v>32.215000000000003</v>
      </c>
      <c r="AA252" s="57">
        <v>30.369199999999999</v>
      </c>
      <c r="AB252" s="57">
        <v>46.5</v>
      </c>
      <c r="AC252" s="57">
        <v>9.25</v>
      </c>
      <c r="AD252" s="57">
        <v>37.450000000000003</v>
      </c>
      <c r="AE252" s="57">
        <v>28.2</v>
      </c>
      <c r="AF252" s="64">
        <v>29.459099999999999</v>
      </c>
      <c r="AG252" s="64">
        <v>25.152999999999999</v>
      </c>
      <c r="AH252" s="64">
        <v>31.177900000000001</v>
      </c>
      <c r="AI252" s="64">
        <v>27.161300000000001</v>
      </c>
      <c r="AJ252" s="61">
        <v>0.4548611111111111</v>
      </c>
      <c r="AK252" s="216">
        <v>800</v>
      </c>
      <c r="AL252" s="62">
        <v>1467.4567813677265</v>
      </c>
      <c r="AM252" s="24" t="s">
        <v>7376</v>
      </c>
      <c r="AN252" s="216" t="s">
        <v>6009</v>
      </c>
      <c r="AO252" s="216" t="s">
        <v>5971</v>
      </c>
      <c r="AP252" s="216" t="s">
        <v>6884</v>
      </c>
      <c r="AQ252" s="216" t="s">
        <v>6885</v>
      </c>
      <c r="AR252" s="216" t="s">
        <v>6886</v>
      </c>
      <c r="AS252" s="24" t="s">
        <v>5474</v>
      </c>
      <c r="AT252" s="24" t="s">
        <v>5963</v>
      </c>
      <c r="AU252" s="24" t="s">
        <v>6075</v>
      </c>
      <c r="AV252" s="24" t="s">
        <v>6024</v>
      </c>
      <c r="AW252" s="24" t="s">
        <v>5979</v>
      </c>
      <c r="AX252" s="24" t="s">
        <v>5990</v>
      </c>
      <c r="AY252" s="24" t="s">
        <v>7377</v>
      </c>
      <c r="AZ252" s="216" t="s">
        <v>7197</v>
      </c>
      <c r="BA252" s="216" t="s">
        <v>7378</v>
      </c>
      <c r="BB252" s="57" t="s">
        <v>5474</v>
      </c>
      <c r="BC252" s="202"/>
      <c r="BD252" s="24"/>
      <c r="BE252" s="151"/>
      <c r="BG252" s="151"/>
      <c r="BI252" s="151"/>
      <c r="BL252" s="152"/>
    </row>
    <row r="253" spans="1:64" s="169" customFormat="1">
      <c r="A253" s="24">
        <v>2033</v>
      </c>
      <c r="B253" s="24" t="s">
        <v>272</v>
      </c>
      <c r="C253" s="57">
        <v>21.9</v>
      </c>
      <c r="D253" s="57">
        <v>22.5</v>
      </c>
      <c r="E253" s="57">
        <v>21.35</v>
      </c>
      <c r="F253" s="57">
        <v>21.85</v>
      </c>
      <c r="G253" s="57">
        <v>22.4</v>
      </c>
      <c r="H253" s="57">
        <v>22.4</v>
      </c>
      <c r="I253" s="57">
        <v>20.65</v>
      </c>
      <c r="J253" s="57">
        <v>21.7</v>
      </c>
      <c r="K253" s="57">
        <v>21.15</v>
      </c>
      <c r="L253" s="57">
        <v>21.65</v>
      </c>
      <c r="M253" s="57">
        <v>21.1</v>
      </c>
      <c r="N253" s="57">
        <v>21.25</v>
      </c>
      <c r="O253" s="63">
        <v>-7.0093457943925198E-3</v>
      </c>
      <c r="P253" s="57">
        <v>158</v>
      </c>
      <c r="Q253" s="57">
        <v>505</v>
      </c>
      <c r="R253" s="57">
        <v>1832.5</v>
      </c>
      <c r="S253" s="57">
        <v>21.36</v>
      </c>
      <c r="T253" s="57">
        <v>23.225000000000001</v>
      </c>
      <c r="U253" s="57">
        <v>22.1267</v>
      </c>
      <c r="V253" s="57">
        <v>21.48</v>
      </c>
      <c r="W253" s="57">
        <v>23.175000000000001</v>
      </c>
      <c r="X253" s="57">
        <v>22.203299999999999</v>
      </c>
      <c r="Y253" s="57">
        <v>21.3</v>
      </c>
      <c r="Z253" s="57">
        <v>23.0975</v>
      </c>
      <c r="AA253" s="57">
        <v>22.250800000000002</v>
      </c>
      <c r="AB253" s="57">
        <v>31.4</v>
      </c>
      <c r="AC253" s="57">
        <v>9.31</v>
      </c>
      <c r="AD253" s="57">
        <v>26</v>
      </c>
      <c r="AE253" s="57">
        <v>19.899999999999999</v>
      </c>
      <c r="AF253" s="64">
        <v>31.221800000000002</v>
      </c>
      <c r="AG253" s="64">
        <v>28.561599999999999</v>
      </c>
      <c r="AH253" s="64">
        <v>30.388999999999999</v>
      </c>
      <c r="AI253" s="64">
        <v>29.1707</v>
      </c>
      <c r="AJ253" s="61">
        <v>0.4548611111111111</v>
      </c>
      <c r="AK253" s="216">
        <v>200</v>
      </c>
      <c r="AL253" s="62">
        <v>314.25082841527927</v>
      </c>
      <c r="AM253" s="24" t="s">
        <v>7379</v>
      </c>
      <c r="AN253" s="216" t="s">
        <v>5967</v>
      </c>
      <c r="AO253" s="216" t="s">
        <v>5971</v>
      </c>
      <c r="AP253" s="216" t="s">
        <v>6884</v>
      </c>
      <c r="AQ253" s="216" t="s">
        <v>6885</v>
      </c>
      <c r="AR253" s="216" t="s">
        <v>6916</v>
      </c>
      <c r="AS253" s="24" t="s">
        <v>5474</v>
      </c>
      <c r="AT253" s="24" t="s">
        <v>5978</v>
      </c>
      <c r="AU253" s="24" t="s">
        <v>6209</v>
      </c>
      <c r="AV253" s="24" t="s">
        <v>6240</v>
      </c>
      <c r="AW253" s="24" t="s">
        <v>5996</v>
      </c>
      <c r="AX253" s="24" t="s">
        <v>5965</v>
      </c>
      <c r="AY253" s="24" t="s">
        <v>7380</v>
      </c>
      <c r="AZ253" s="216" t="s">
        <v>7129</v>
      </c>
      <c r="BA253" s="216" t="s">
        <v>7213</v>
      </c>
      <c r="BB253" s="57" t="s">
        <v>5474</v>
      </c>
      <c r="BC253" s="202"/>
      <c r="BD253" s="24"/>
      <c r="BE253" s="151"/>
      <c r="BG253" s="151"/>
      <c r="BI253" s="151"/>
      <c r="BL253" s="152"/>
    </row>
    <row r="254" spans="1:64" s="169" customFormat="1">
      <c r="A254" s="24">
        <v>2034</v>
      </c>
      <c r="B254" s="24" t="s">
        <v>273</v>
      </c>
      <c r="C254" s="57">
        <v>35.25</v>
      </c>
      <c r="D254" s="57">
        <v>36.6</v>
      </c>
      <c r="E254" s="57">
        <v>35.200000000000003</v>
      </c>
      <c r="F254" s="57">
        <v>35.35</v>
      </c>
      <c r="G254" s="57">
        <v>35.450000000000003</v>
      </c>
      <c r="H254" s="57">
        <v>35.9</v>
      </c>
      <c r="I254" s="57">
        <v>34.5</v>
      </c>
      <c r="J254" s="57">
        <v>35.700000000000003</v>
      </c>
      <c r="K254" s="57">
        <v>35.5</v>
      </c>
      <c r="L254" s="57">
        <v>35.85</v>
      </c>
      <c r="M254" s="57">
        <v>34.950000000000003</v>
      </c>
      <c r="N254" s="57">
        <v>35.049999999999997</v>
      </c>
      <c r="O254" s="63">
        <v>-1.8207282913165201E-2</v>
      </c>
      <c r="P254" s="57">
        <v>2617</v>
      </c>
      <c r="Q254" s="57">
        <v>8366</v>
      </c>
      <c r="R254" s="57">
        <v>14199.35</v>
      </c>
      <c r="S254" s="57">
        <v>35.200000000000003</v>
      </c>
      <c r="T254" s="57">
        <v>39.475000000000001</v>
      </c>
      <c r="U254" s="57">
        <v>37.614199999999997</v>
      </c>
      <c r="V254" s="57">
        <v>35.4</v>
      </c>
      <c r="W254" s="57">
        <v>39.200000000000003</v>
      </c>
      <c r="X254" s="57">
        <v>37.672499999999999</v>
      </c>
      <c r="Y254" s="57">
        <v>35.119999999999997</v>
      </c>
      <c r="Z254" s="57">
        <v>38.842500000000001</v>
      </c>
      <c r="AA254" s="57">
        <v>37.718299999999999</v>
      </c>
      <c r="AB254" s="57">
        <v>47.3</v>
      </c>
      <c r="AC254" s="57">
        <v>22.8</v>
      </c>
      <c r="AD254" s="57">
        <v>46.2</v>
      </c>
      <c r="AE254" s="57">
        <v>33.4</v>
      </c>
      <c r="AF254" s="64">
        <v>26.6859</v>
      </c>
      <c r="AG254" s="64">
        <v>21.3826</v>
      </c>
      <c r="AH254" s="64">
        <v>26.806999999999999</v>
      </c>
      <c r="AI254" s="64">
        <v>23.1907</v>
      </c>
      <c r="AJ254" s="61">
        <v>0.4548611111111111</v>
      </c>
      <c r="AK254" s="216">
        <v>3000</v>
      </c>
      <c r="AL254" s="62">
        <v>4773.1480218233664</v>
      </c>
      <c r="AM254" s="24" t="s">
        <v>7381</v>
      </c>
      <c r="AN254" s="216" t="s">
        <v>6009</v>
      </c>
      <c r="AO254" s="216" t="s">
        <v>6007</v>
      </c>
      <c r="AP254" s="216" t="s">
        <v>6884</v>
      </c>
      <c r="AQ254" s="216" t="s">
        <v>6885</v>
      </c>
      <c r="AR254" s="216" t="s">
        <v>6916</v>
      </c>
      <c r="AS254" s="24" t="s">
        <v>5474</v>
      </c>
      <c r="AT254" s="24" t="s">
        <v>5969</v>
      </c>
      <c r="AU254" s="24" t="s">
        <v>6075</v>
      </c>
      <c r="AV254" s="24" t="s">
        <v>5984</v>
      </c>
      <c r="AW254" s="24" t="s">
        <v>5986</v>
      </c>
      <c r="AX254" s="24" t="s">
        <v>5965</v>
      </c>
      <c r="AY254" s="24" t="s">
        <v>7382</v>
      </c>
      <c r="AZ254" s="216" t="s">
        <v>7383</v>
      </c>
      <c r="BA254" s="216" t="s">
        <v>7024</v>
      </c>
      <c r="BB254" s="57" t="s">
        <v>5474</v>
      </c>
      <c r="BC254" s="202"/>
      <c r="BD254" s="24"/>
      <c r="BE254" s="151"/>
      <c r="BG254" s="151"/>
      <c r="BI254" s="151"/>
      <c r="BL254" s="152"/>
    </row>
    <row r="255" spans="1:64" s="169" customFormat="1">
      <c r="A255" s="24">
        <v>2035</v>
      </c>
      <c r="B255" s="24" t="s">
        <v>274</v>
      </c>
      <c r="C255" s="57">
        <v>35.700000000000003</v>
      </c>
      <c r="D255" s="57">
        <v>36.5</v>
      </c>
      <c r="E255" s="57">
        <v>35.25</v>
      </c>
      <c r="F255" s="57">
        <v>35.6</v>
      </c>
      <c r="G255" s="57">
        <v>35.549999999999997</v>
      </c>
      <c r="H255" s="57">
        <v>36.549999999999997</v>
      </c>
      <c r="I255" s="57">
        <v>35.549999999999997</v>
      </c>
      <c r="J255" s="57">
        <v>35.700000000000003</v>
      </c>
      <c r="K255" s="57">
        <v>35.799999999999997</v>
      </c>
      <c r="L255" s="57">
        <v>35.799999999999997</v>
      </c>
      <c r="M255" s="57">
        <v>35.549999999999997</v>
      </c>
      <c r="N255" s="57">
        <v>35.549999999999997</v>
      </c>
      <c r="O255" s="63">
        <v>-4.2016806722688996E-3</v>
      </c>
      <c r="P255" s="57">
        <v>8</v>
      </c>
      <c r="Q255" s="57">
        <v>51</v>
      </c>
      <c r="R255" s="57">
        <v>108.05</v>
      </c>
      <c r="S255" s="57">
        <v>35.68</v>
      </c>
      <c r="T255" s="57">
        <v>37.797499999999999</v>
      </c>
      <c r="U255" s="57">
        <v>38.692500000000003</v>
      </c>
      <c r="V255" s="57">
        <v>35.659999999999997</v>
      </c>
      <c r="W255" s="57">
        <v>37.68</v>
      </c>
      <c r="X255" s="57">
        <v>38.657499999999999</v>
      </c>
      <c r="Y255" s="57">
        <v>35.49</v>
      </c>
      <c r="Z255" s="57">
        <v>37.577500000000001</v>
      </c>
      <c r="AA255" s="57">
        <v>38.619999999999997</v>
      </c>
      <c r="AB255" s="57">
        <v>50.9</v>
      </c>
      <c r="AC255" s="57">
        <v>33.450000000000003</v>
      </c>
      <c r="AD255" s="57">
        <v>41.4</v>
      </c>
      <c r="AE255" s="57">
        <v>35.1</v>
      </c>
      <c r="AF255" s="64">
        <v>13.192600000000001</v>
      </c>
      <c r="AG255" s="64">
        <v>13.3255</v>
      </c>
      <c r="AH255" s="64">
        <v>12.8491</v>
      </c>
      <c r="AI255" s="64">
        <v>13.166700000000001</v>
      </c>
      <c r="AJ255" s="61">
        <v>0.4548611111111111</v>
      </c>
      <c r="AK255" s="216">
        <v>50</v>
      </c>
      <c r="AL255" s="62">
        <v>28.970890500704655</v>
      </c>
      <c r="AM255" s="24" t="s">
        <v>6517</v>
      </c>
      <c r="AN255" s="216" t="s">
        <v>5967</v>
      </c>
      <c r="AO255" s="216" t="s">
        <v>6047</v>
      </c>
      <c r="AP255" s="216" t="s">
        <v>6884</v>
      </c>
      <c r="AQ255" s="216" t="s">
        <v>6885</v>
      </c>
      <c r="AR255" s="216" t="s">
        <v>6886</v>
      </c>
      <c r="AS255" s="24" t="s">
        <v>6887</v>
      </c>
      <c r="AT255" s="24" t="s">
        <v>6027</v>
      </c>
      <c r="AU255" s="24" t="s">
        <v>6215</v>
      </c>
      <c r="AV255" s="24" t="s">
        <v>6518</v>
      </c>
      <c r="AW255" s="24" t="s">
        <v>5979</v>
      </c>
      <c r="AX255" s="24" t="s">
        <v>5979</v>
      </c>
      <c r="AY255" s="24" t="s">
        <v>7055</v>
      </c>
      <c r="AZ255" s="216" t="s">
        <v>7264</v>
      </c>
      <c r="BA255" s="216" t="s">
        <v>6920</v>
      </c>
      <c r="BB255" s="57" t="s">
        <v>5474</v>
      </c>
      <c r="BC255" s="202"/>
      <c r="BD255" s="24"/>
      <c r="BE255" s="151"/>
      <c r="BG255" s="151"/>
      <c r="BI255" s="151"/>
      <c r="BL255" s="152"/>
    </row>
    <row r="256" spans="1:64" s="169" customFormat="1">
      <c r="A256" s="24">
        <v>2038</v>
      </c>
      <c r="B256" s="24" t="s">
        <v>275</v>
      </c>
      <c r="C256" s="57">
        <v>41</v>
      </c>
      <c r="D256" s="57">
        <v>43.7</v>
      </c>
      <c r="E256" s="57">
        <v>41</v>
      </c>
      <c r="F256" s="57">
        <v>43</v>
      </c>
      <c r="G256" s="57">
        <v>43.5</v>
      </c>
      <c r="H256" s="57">
        <v>43.7</v>
      </c>
      <c r="I256" s="57">
        <v>41.5</v>
      </c>
      <c r="J256" s="57">
        <v>42.9</v>
      </c>
      <c r="K256" s="57">
        <v>42.8</v>
      </c>
      <c r="L256" s="57">
        <v>42.9</v>
      </c>
      <c r="M256" s="57">
        <v>41.55</v>
      </c>
      <c r="N256" s="57">
        <v>41.8</v>
      </c>
      <c r="O256" s="63">
        <v>-1.41509433962264E-2</v>
      </c>
      <c r="P256" s="57">
        <v>1491</v>
      </c>
      <c r="Q256" s="57">
        <v>4902</v>
      </c>
      <c r="R256" s="57">
        <v>6324.65</v>
      </c>
      <c r="S256" s="57">
        <v>41.25</v>
      </c>
      <c r="T256" s="57">
        <v>43.587499999999999</v>
      </c>
      <c r="U256" s="57">
        <v>48.839199999999998</v>
      </c>
      <c r="V256" s="57">
        <v>41.73</v>
      </c>
      <c r="W256" s="57">
        <v>43.447499999999998</v>
      </c>
      <c r="X256" s="57">
        <v>48.924199999999999</v>
      </c>
      <c r="Y256" s="57">
        <v>41.79</v>
      </c>
      <c r="Z256" s="57">
        <v>43.3125</v>
      </c>
      <c r="AA256" s="57">
        <v>48.9283</v>
      </c>
      <c r="AB256" s="57">
        <v>69.3</v>
      </c>
      <c r="AC256" s="57">
        <v>9.41</v>
      </c>
      <c r="AD256" s="57">
        <v>48.1</v>
      </c>
      <c r="AE256" s="57">
        <v>37.85</v>
      </c>
      <c r="AF256" s="64">
        <v>52.111199999999997</v>
      </c>
      <c r="AG256" s="64">
        <v>41.508800000000001</v>
      </c>
      <c r="AH256" s="64">
        <v>52.5336</v>
      </c>
      <c r="AI256" s="64">
        <v>45.183799999999998</v>
      </c>
      <c r="AJ256" s="61">
        <v>0.4548611111111111</v>
      </c>
      <c r="AK256" s="216">
        <v>1500</v>
      </c>
      <c r="AL256" s="62">
        <v>2818.5607781136023</v>
      </c>
      <c r="AM256" s="24" t="s">
        <v>7384</v>
      </c>
      <c r="AN256" s="216" t="s">
        <v>6009</v>
      </c>
      <c r="AO256" s="216" t="s">
        <v>5961</v>
      </c>
      <c r="AP256" s="216" t="s">
        <v>6884</v>
      </c>
      <c r="AQ256" s="216" t="s">
        <v>6885</v>
      </c>
      <c r="AR256" s="216" t="s">
        <v>6886</v>
      </c>
      <c r="AS256" s="24" t="s">
        <v>5474</v>
      </c>
      <c r="AT256" s="24" t="s">
        <v>6013</v>
      </c>
      <c r="AU256" s="24" t="s">
        <v>5975</v>
      </c>
      <c r="AV256" s="24" t="s">
        <v>5962</v>
      </c>
      <c r="AW256" s="24" t="s">
        <v>5965</v>
      </c>
      <c r="AX256" s="24" t="s">
        <v>5990</v>
      </c>
      <c r="AY256" s="24" t="s">
        <v>6931</v>
      </c>
      <c r="AZ256" s="216" t="s">
        <v>6973</v>
      </c>
      <c r="BA256" s="216" t="s">
        <v>7041</v>
      </c>
      <c r="BB256" s="57" t="s">
        <v>6944</v>
      </c>
      <c r="BC256" s="202"/>
      <c r="BD256" s="24"/>
      <c r="BE256" s="151"/>
      <c r="BG256" s="151"/>
      <c r="BI256" s="151"/>
      <c r="BL256" s="152"/>
    </row>
    <row r="257" spans="1:64" s="169" customFormat="1">
      <c r="A257" s="24">
        <v>2049</v>
      </c>
      <c r="B257" s="24" t="s">
        <v>276</v>
      </c>
      <c r="C257" s="57">
        <v>306</v>
      </c>
      <c r="D257" s="57">
        <v>314.5</v>
      </c>
      <c r="E257" s="57">
        <v>306</v>
      </c>
      <c r="F257" s="57">
        <v>312</v>
      </c>
      <c r="G257" s="57">
        <v>312</v>
      </c>
      <c r="H257" s="57">
        <v>316</v>
      </c>
      <c r="I257" s="57">
        <v>312</v>
      </c>
      <c r="J257" s="57">
        <v>316</v>
      </c>
      <c r="K257" s="57">
        <v>314</v>
      </c>
      <c r="L257" s="57">
        <v>319.5</v>
      </c>
      <c r="M257" s="57">
        <v>310.5</v>
      </c>
      <c r="N257" s="57">
        <v>318.5</v>
      </c>
      <c r="O257" s="63">
        <v>7.9113924050632899E-3</v>
      </c>
      <c r="P257" s="57">
        <v>343</v>
      </c>
      <c r="Q257" s="57">
        <v>901</v>
      </c>
      <c r="R257" s="57">
        <v>1615.3</v>
      </c>
      <c r="S257" s="57">
        <v>312.5</v>
      </c>
      <c r="T257" s="57">
        <v>333.45</v>
      </c>
      <c r="U257" s="57">
        <v>370</v>
      </c>
      <c r="V257" s="57">
        <v>313.7</v>
      </c>
      <c r="W257" s="57">
        <v>331.47500000000002</v>
      </c>
      <c r="X257" s="57">
        <v>369.13330000000002</v>
      </c>
      <c r="Y257" s="57">
        <v>313</v>
      </c>
      <c r="Z257" s="57">
        <v>330.375</v>
      </c>
      <c r="AA257" s="57">
        <v>368.18329999999997</v>
      </c>
      <c r="AB257" s="57">
        <v>468</v>
      </c>
      <c r="AC257" s="57">
        <v>246.5</v>
      </c>
      <c r="AD257" s="57">
        <v>355</v>
      </c>
      <c r="AE257" s="57">
        <v>302.5</v>
      </c>
      <c r="AF257" s="64">
        <v>22.538699999999999</v>
      </c>
      <c r="AG257" s="64">
        <v>23.666599999999999</v>
      </c>
      <c r="AH257" s="64">
        <v>28.033899999999999</v>
      </c>
      <c r="AI257" s="64">
        <v>25.122399999999999</v>
      </c>
      <c r="AJ257" s="61">
        <v>0.4548611111111111</v>
      </c>
      <c r="AK257" s="216">
        <v>350</v>
      </c>
      <c r="AL257" s="62">
        <v>667.19747099279073</v>
      </c>
      <c r="AM257" s="24" t="s">
        <v>6615</v>
      </c>
      <c r="AN257" s="216" t="s">
        <v>5981</v>
      </c>
      <c r="AO257" s="216" t="s">
        <v>5971</v>
      </c>
      <c r="AP257" s="216" t="s">
        <v>6884</v>
      </c>
      <c r="AQ257" s="216" t="s">
        <v>6885</v>
      </c>
      <c r="AR257" s="216" t="s">
        <v>6886</v>
      </c>
      <c r="AS257" s="24" t="s">
        <v>6887</v>
      </c>
      <c r="AT257" s="24" t="s">
        <v>6055</v>
      </c>
      <c r="AU257" s="24" t="s">
        <v>6493</v>
      </c>
      <c r="AV257" s="24" t="s">
        <v>6016</v>
      </c>
      <c r="AW257" s="24" t="s">
        <v>5965</v>
      </c>
      <c r="AX257" s="24" t="s">
        <v>5986</v>
      </c>
      <c r="AY257" s="24" t="s">
        <v>7385</v>
      </c>
      <c r="AZ257" s="216" t="s">
        <v>7129</v>
      </c>
      <c r="BA257" s="216" t="s">
        <v>7057</v>
      </c>
      <c r="BB257" s="57" t="s">
        <v>6944</v>
      </c>
      <c r="BC257" s="202"/>
      <c r="BD257" s="24"/>
      <c r="BE257" s="151"/>
      <c r="BG257" s="151"/>
      <c r="BI257" s="151"/>
      <c r="BL257" s="152"/>
    </row>
    <row r="258" spans="1:64" s="169" customFormat="1">
      <c r="A258" s="24">
        <v>2059</v>
      </c>
      <c r="B258" s="24" t="s">
        <v>277</v>
      </c>
      <c r="C258" s="57">
        <v>364.5</v>
      </c>
      <c r="D258" s="57">
        <v>366.5</v>
      </c>
      <c r="E258" s="57">
        <v>362.5</v>
      </c>
      <c r="F258" s="57">
        <v>362.5</v>
      </c>
      <c r="G258" s="57">
        <v>364</v>
      </c>
      <c r="H258" s="57">
        <v>368</v>
      </c>
      <c r="I258" s="57">
        <v>358</v>
      </c>
      <c r="J258" s="57">
        <v>366</v>
      </c>
      <c r="K258" s="57">
        <v>369</v>
      </c>
      <c r="L258" s="57">
        <v>369</v>
      </c>
      <c r="M258" s="57">
        <v>363.5</v>
      </c>
      <c r="N258" s="57">
        <v>364.5</v>
      </c>
      <c r="O258" s="63">
        <v>-4.0983606557376999E-3</v>
      </c>
      <c r="P258" s="57">
        <v>52</v>
      </c>
      <c r="Q258" s="57">
        <v>143</v>
      </c>
      <c r="R258" s="57">
        <v>166.35</v>
      </c>
      <c r="S258" s="57">
        <v>363.9</v>
      </c>
      <c r="T258" s="57">
        <v>367.2</v>
      </c>
      <c r="U258" s="57">
        <v>381.5333</v>
      </c>
      <c r="V258" s="57">
        <v>363.3</v>
      </c>
      <c r="W258" s="57">
        <v>366.95</v>
      </c>
      <c r="X258" s="57">
        <v>381.24169999999998</v>
      </c>
      <c r="Y258" s="57">
        <v>363.3</v>
      </c>
      <c r="Z258" s="57">
        <v>366.55</v>
      </c>
      <c r="AA258" s="57">
        <v>380.83330000000001</v>
      </c>
      <c r="AB258" s="57">
        <v>419</v>
      </c>
      <c r="AC258" s="57">
        <v>274</v>
      </c>
      <c r="AD258" s="57">
        <v>380</v>
      </c>
      <c r="AE258" s="57">
        <v>358</v>
      </c>
      <c r="AF258" s="64">
        <v>29.4971</v>
      </c>
      <c r="AG258" s="64">
        <v>28.0307</v>
      </c>
      <c r="AH258" s="64">
        <v>33.6432</v>
      </c>
      <c r="AI258" s="64">
        <v>29.901599999999998</v>
      </c>
      <c r="AJ258" s="61">
        <v>0.4548611111111111</v>
      </c>
      <c r="AK258" s="216">
        <v>100</v>
      </c>
      <c r="AL258" s="62">
        <v>112.7472322249824</v>
      </c>
      <c r="AM258" s="24" t="s">
        <v>7386</v>
      </c>
      <c r="AN258" s="216" t="s">
        <v>6009</v>
      </c>
      <c r="AO258" s="216" t="s">
        <v>5971</v>
      </c>
      <c r="AP258" s="216" t="s">
        <v>6884</v>
      </c>
      <c r="AQ258" s="216" t="s">
        <v>6885</v>
      </c>
      <c r="AR258" s="216" t="s">
        <v>6886</v>
      </c>
      <c r="AS258" s="24" t="s">
        <v>6965</v>
      </c>
      <c r="AT258" s="24" t="s">
        <v>6130</v>
      </c>
      <c r="AU258" s="24" t="s">
        <v>6244</v>
      </c>
      <c r="AV258" s="24" t="s">
        <v>6017</v>
      </c>
      <c r="AW258" s="24" t="s">
        <v>5979</v>
      </c>
      <c r="AX258" s="24" t="s">
        <v>5990</v>
      </c>
      <c r="AY258" s="24" t="s">
        <v>6935</v>
      </c>
      <c r="AZ258" s="216" t="s">
        <v>7110</v>
      </c>
      <c r="BA258" s="216" t="s">
        <v>6974</v>
      </c>
      <c r="BB258" s="57" t="s">
        <v>5474</v>
      </c>
      <c r="BC258" s="202"/>
      <c r="BD258" s="24"/>
      <c r="BE258" s="151"/>
      <c r="BG258" s="151"/>
      <c r="BI258" s="151"/>
      <c r="BL258" s="152"/>
    </row>
    <row r="259" spans="1:64" s="169" customFormat="1">
      <c r="A259" s="24">
        <v>2061</v>
      </c>
      <c r="B259" s="24" t="s">
        <v>278</v>
      </c>
      <c r="C259" s="57">
        <v>20.149999999999999</v>
      </c>
      <c r="D259" s="57">
        <v>20.2</v>
      </c>
      <c r="E259" s="57">
        <v>19.649999999999999</v>
      </c>
      <c r="F259" s="57">
        <v>19.850000000000001</v>
      </c>
      <c r="G259" s="57">
        <v>19.600000000000001</v>
      </c>
      <c r="H259" s="57">
        <v>19.850000000000001</v>
      </c>
      <c r="I259" s="57">
        <v>19.55</v>
      </c>
      <c r="J259" s="57">
        <v>19.55</v>
      </c>
      <c r="K259" s="57">
        <v>19.8</v>
      </c>
      <c r="L259" s="57">
        <v>19.8</v>
      </c>
      <c r="M259" s="57">
        <v>19.7</v>
      </c>
      <c r="N259" s="57">
        <v>19.7</v>
      </c>
      <c r="O259" s="63">
        <v>7.6726342710997401E-3</v>
      </c>
      <c r="P259" s="57">
        <v>34</v>
      </c>
      <c r="Q259" s="57">
        <v>66</v>
      </c>
      <c r="R259" s="57">
        <v>113.65</v>
      </c>
      <c r="S259" s="57">
        <v>19.75</v>
      </c>
      <c r="T259" s="57">
        <v>19.872499999999999</v>
      </c>
      <c r="U259" s="57">
        <v>20.256699999999999</v>
      </c>
      <c r="V259" s="57">
        <v>19.79</v>
      </c>
      <c r="W259" s="57">
        <v>19.850000000000001</v>
      </c>
      <c r="X259" s="57">
        <v>20.230799999999999</v>
      </c>
      <c r="Y259" s="57">
        <v>19.829999999999998</v>
      </c>
      <c r="Z259" s="57">
        <v>19.842500000000001</v>
      </c>
      <c r="AA259" s="57">
        <v>20.202500000000001</v>
      </c>
      <c r="AB259" s="57">
        <v>36.5</v>
      </c>
      <c r="AC259" s="57">
        <v>9.67</v>
      </c>
      <c r="AD259" s="57">
        <v>21.05</v>
      </c>
      <c r="AE259" s="57">
        <v>18.95</v>
      </c>
      <c r="AF259" s="64">
        <v>37.584000000000003</v>
      </c>
      <c r="AG259" s="64">
        <v>33.994799999999998</v>
      </c>
      <c r="AH259" s="64">
        <v>37.8765</v>
      </c>
      <c r="AI259" s="64">
        <v>35.288699999999999</v>
      </c>
      <c r="AJ259" s="61">
        <v>0.4548611111111111</v>
      </c>
      <c r="AK259" s="216">
        <v>50</v>
      </c>
      <c r="AL259" s="62">
        <v>123.12628462799478</v>
      </c>
      <c r="AM259" s="24" t="s">
        <v>6710</v>
      </c>
      <c r="AN259" s="216" t="s">
        <v>6009</v>
      </c>
      <c r="AO259" s="216" t="s">
        <v>5971</v>
      </c>
      <c r="AP259" s="216" t="s">
        <v>6884</v>
      </c>
      <c r="AQ259" s="216" t="s">
        <v>6885</v>
      </c>
      <c r="AR259" s="216" t="s">
        <v>6916</v>
      </c>
      <c r="AS259" s="24" t="s">
        <v>5474</v>
      </c>
      <c r="AT259" s="24" t="s">
        <v>5984</v>
      </c>
      <c r="AU259" s="24" t="s">
        <v>6535</v>
      </c>
      <c r="AV259" s="24" t="s">
        <v>6518</v>
      </c>
      <c r="AW259" s="24" t="s">
        <v>5979</v>
      </c>
      <c r="AX259" s="24" t="s">
        <v>5979</v>
      </c>
      <c r="AY259" s="24" t="s">
        <v>7140</v>
      </c>
      <c r="AZ259" s="216" t="s">
        <v>6958</v>
      </c>
      <c r="BA259" s="216" t="s">
        <v>7067</v>
      </c>
      <c r="BB259" s="57" t="s">
        <v>5474</v>
      </c>
      <c r="BC259" s="202"/>
      <c r="BD259" s="24"/>
      <c r="BE259" s="151"/>
      <c r="BG259" s="151"/>
      <c r="BI259" s="151"/>
      <c r="BL259" s="152"/>
    </row>
    <row r="260" spans="1:64" s="169" customFormat="1">
      <c r="A260" s="24">
        <v>2062</v>
      </c>
      <c r="B260" s="24" t="s">
        <v>279</v>
      </c>
      <c r="C260" s="57">
        <v>26.85</v>
      </c>
      <c r="D260" s="57">
        <v>27.75</v>
      </c>
      <c r="E260" s="57">
        <v>26.5</v>
      </c>
      <c r="F260" s="57">
        <v>27.1</v>
      </c>
      <c r="G260" s="57">
        <v>27.5</v>
      </c>
      <c r="H260" s="57">
        <v>28.2</v>
      </c>
      <c r="I260" s="57">
        <v>27.3</v>
      </c>
      <c r="J260" s="57">
        <v>28.2</v>
      </c>
      <c r="K260" s="57">
        <v>28.2</v>
      </c>
      <c r="L260" s="57">
        <v>28.4</v>
      </c>
      <c r="M260" s="57">
        <v>27.9</v>
      </c>
      <c r="N260" s="57">
        <v>28.1</v>
      </c>
      <c r="O260" s="63">
        <v>-3.54609929078014E-3</v>
      </c>
      <c r="P260" s="57">
        <v>247</v>
      </c>
      <c r="Q260" s="57">
        <v>478</v>
      </c>
      <c r="R260" s="57">
        <v>502.35</v>
      </c>
      <c r="S260" s="57">
        <v>27.25</v>
      </c>
      <c r="T260" s="57">
        <v>29.515000000000001</v>
      </c>
      <c r="U260" s="57">
        <v>30.0442</v>
      </c>
      <c r="V260" s="57">
        <v>27.3</v>
      </c>
      <c r="W260" s="57">
        <v>29.385000000000002</v>
      </c>
      <c r="X260" s="57">
        <v>30.04</v>
      </c>
      <c r="Y260" s="57">
        <v>27.36</v>
      </c>
      <c r="Z260" s="57">
        <v>29.2775</v>
      </c>
      <c r="AA260" s="57">
        <v>30.032499999999999</v>
      </c>
      <c r="AB260" s="57">
        <v>39.799999999999997</v>
      </c>
      <c r="AC260" s="57">
        <v>22.05</v>
      </c>
      <c r="AD260" s="57">
        <v>32.200000000000003</v>
      </c>
      <c r="AE260" s="57">
        <v>26.5</v>
      </c>
      <c r="AF260" s="64">
        <v>23.4313</v>
      </c>
      <c r="AG260" s="64">
        <v>14.9818</v>
      </c>
      <c r="AH260" s="64">
        <v>33.398600000000002</v>
      </c>
      <c r="AI260" s="64">
        <v>21.120699999999999</v>
      </c>
      <c r="AJ260" s="61">
        <v>0.4548611111111111</v>
      </c>
      <c r="AK260" s="216">
        <v>250</v>
      </c>
      <c r="AL260" s="62">
        <v>478.80676873455155</v>
      </c>
      <c r="AM260" s="24" t="s">
        <v>6869</v>
      </c>
      <c r="AN260" s="216" t="s">
        <v>6009</v>
      </c>
      <c r="AO260" s="216" t="s">
        <v>6007</v>
      </c>
      <c r="AP260" s="216" t="s">
        <v>6884</v>
      </c>
      <c r="AQ260" s="216" t="s">
        <v>6885</v>
      </c>
      <c r="AR260" s="216" t="s">
        <v>6886</v>
      </c>
      <c r="AS260" s="24" t="s">
        <v>6917</v>
      </c>
      <c r="AT260" s="24" t="s">
        <v>5963</v>
      </c>
      <c r="AU260" s="24" t="s">
        <v>6254</v>
      </c>
      <c r="AV260" s="24" t="s">
        <v>6561</v>
      </c>
      <c r="AW260" s="24" t="s">
        <v>5986</v>
      </c>
      <c r="AX260" s="24" t="s">
        <v>5986</v>
      </c>
      <c r="AY260" s="24" t="s">
        <v>7118</v>
      </c>
      <c r="AZ260" s="216" t="s">
        <v>7265</v>
      </c>
      <c r="BA260" s="216" t="s">
        <v>6930</v>
      </c>
      <c r="BB260" s="57" t="s">
        <v>5474</v>
      </c>
      <c r="BC260" s="202"/>
      <c r="BD260" s="24"/>
      <c r="BE260" s="151"/>
      <c r="BG260" s="151"/>
      <c r="BI260" s="151"/>
      <c r="BL260" s="152"/>
    </row>
    <row r="261" spans="1:64" s="169" customFormat="1">
      <c r="A261" s="24">
        <v>2063</v>
      </c>
      <c r="B261" s="24" t="s">
        <v>280</v>
      </c>
      <c r="C261" s="57">
        <v>35.9</v>
      </c>
      <c r="D261" s="57">
        <v>36.9</v>
      </c>
      <c r="E261" s="57">
        <v>35</v>
      </c>
      <c r="F261" s="57">
        <v>35.65</v>
      </c>
      <c r="G261" s="57">
        <v>35.200000000000003</v>
      </c>
      <c r="H261" s="57">
        <v>35.6</v>
      </c>
      <c r="I261" s="57">
        <v>35.15</v>
      </c>
      <c r="J261" s="57">
        <v>35.5</v>
      </c>
      <c r="K261" s="57">
        <v>35.9</v>
      </c>
      <c r="L261" s="57">
        <v>35.9</v>
      </c>
      <c r="M261" s="57">
        <v>35.75</v>
      </c>
      <c r="N261" s="57">
        <v>35.799999999999997</v>
      </c>
      <c r="O261" s="63">
        <v>8.4507042253521101E-3</v>
      </c>
      <c r="P261" s="57">
        <v>28</v>
      </c>
      <c r="Q261" s="57">
        <v>78</v>
      </c>
      <c r="R261" s="57">
        <v>70.849999999999994</v>
      </c>
      <c r="S261" s="57">
        <v>35.36</v>
      </c>
      <c r="T261" s="57">
        <v>36.39</v>
      </c>
      <c r="U261" s="57">
        <v>36.161900000000003</v>
      </c>
      <c r="V261" s="57">
        <v>35.4</v>
      </c>
      <c r="W261" s="57">
        <v>36.340000000000003</v>
      </c>
      <c r="X261" s="57">
        <v>36.188099999999999</v>
      </c>
      <c r="Y261" s="57">
        <v>35.450000000000003</v>
      </c>
      <c r="Z261" s="57">
        <v>36.305</v>
      </c>
      <c r="AA261" s="57">
        <v>36.214399999999998</v>
      </c>
      <c r="AB261" s="57">
        <v>39.450000000000003</v>
      </c>
      <c r="AC261" s="57">
        <v>30</v>
      </c>
      <c r="AD261" s="57">
        <v>38.1</v>
      </c>
      <c r="AE261" s="57">
        <v>34.700000000000003</v>
      </c>
      <c r="AF261" s="64">
        <v>21.744900000000001</v>
      </c>
      <c r="AG261" s="64">
        <v>22.2026</v>
      </c>
      <c r="AH261" s="64">
        <v>25.607700000000001</v>
      </c>
      <c r="AI261" s="64">
        <v>23.337599999999998</v>
      </c>
      <c r="AJ261" s="61">
        <v>0.4548611111111111</v>
      </c>
      <c r="AK261" s="216">
        <v>50</v>
      </c>
      <c r="AL261" s="62">
        <v>101.39811675246629</v>
      </c>
      <c r="AM261" s="24" t="s">
        <v>7387</v>
      </c>
      <c r="AN261" s="216" t="s">
        <v>5981</v>
      </c>
      <c r="AO261" s="216" t="s">
        <v>6007</v>
      </c>
      <c r="AP261" s="216" t="s">
        <v>6884</v>
      </c>
      <c r="AQ261" s="216" t="s">
        <v>6885</v>
      </c>
      <c r="AR261" s="216" t="s">
        <v>6886</v>
      </c>
      <c r="AS261" s="24" t="s">
        <v>6887</v>
      </c>
      <c r="AT261" s="24" t="s">
        <v>5978</v>
      </c>
      <c r="AU261" s="24" t="s">
        <v>6016</v>
      </c>
      <c r="AV261" s="24" t="s">
        <v>6017</v>
      </c>
      <c r="AW261" s="24" t="s">
        <v>5979</v>
      </c>
      <c r="AX261" s="24" t="s">
        <v>5991</v>
      </c>
      <c r="AY261" s="24" t="s">
        <v>6931</v>
      </c>
      <c r="AZ261" s="216" t="s">
        <v>7388</v>
      </c>
      <c r="BA261" s="216" t="s">
        <v>6987</v>
      </c>
      <c r="BB261" s="57" t="s">
        <v>5474</v>
      </c>
      <c r="BC261" s="202"/>
      <c r="BD261" s="24"/>
      <c r="BE261" s="151"/>
      <c r="BG261" s="151"/>
      <c r="BI261" s="151"/>
      <c r="BL261" s="152"/>
    </row>
    <row r="262" spans="1:64" s="169" customFormat="1">
      <c r="A262" s="24">
        <v>2064</v>
      </c>
      <c r="B262" s="24" t="s">
        <v>281</v>
      </c>
      <c r="C262" s="57">
        <v>17.75</v>
      </c>
      <c r="D262" s="57">
        <v>18.399999999999999</v>
      </c>
      <c r="E262" s="57">
        <v>17.75</v>
      </c>
      <c r="F262" s="57">
        <v>17.75</v>
      </c>
      <c r="G262" s="57">
        <v>17.850000000000001</v>
      </c>
      <c r="H262" s="57">
        <v>17.899999999999999</v>
      </c>
      <c r="I262" s="57">
        <v>17.55</v>
      </c>
      <c r="J262" s="57">
        <v>17.600000000000001</v>
      </c>
      <c r="K262" s="57">
        <v>17.7</v>
      </c>
      <c r="L262" s="57">
        <v>17.899999999999999</v>
      </c>
      <c r="M262" s="57">
        <v>17.649999999999999</v>
      </c>
      <c r="N262" s="57">
        <v>17.7</v>
      </c>
      <c r="O262" s="63">
        <v>5.6818181818181802E-3</v>
      </c>
      <c r="P262" s="57">
        <v>23</v>
      </c>
      <c r="Q262" s="57">
        <v>110</v>
      </c>
      <c r="R262" s="57">
        <v>142.30000000000001</v>
      </c>
      <c r="S262" s="57">
        <v>18.02</v>
      </c>
      <c r="T262" s="57">
        <v>19.149999999999999</v>
      </c>
      <c r="U262" s="57">
        <v>18.7775</v>
      </c>
      <c r="V262" s="57">
        <v>17.97</v>
      </c>
      <c r="W262" s="57">
        <v>19.0275</v>
      </c>
      <c r="X262" s="57">
        <v>18.799199999999999</v>
      </c>
      <c r="Y262" s="57">
        <v>17.8</v>
      </c>
      <c r="Z262" s="57">
        <v>18.922499999999999</v>
      </c>
      <c r="AA262" s="57">
        <v>18.825800000000001</v>
      </c>
      <c r="AB262" s="57">
        <v>26</v>
      </c>
      <c r="AC262" s="57">
        <v>11.5</v>
      </c>
      <c r="AD262" s="57">
        <v>20.95</v>
      </c>
      <c r="AE262" s="57">
        <v>17.45</v>
      </c>
      <c r="AF262" s="64">
        <v>15.5122</v>
      </c>
      <c r="AG262" s="64">
        <v>20.678699999999999</v>
      </c>
      <c r="AH262" s="64">
        <v>13.887600000000001</v>
      </c>
      <c r="AI262" s="64">
        <v>18.414999999999999</v>
      </c>
      <c r="AJ262" s="61">
        <v>0.4548611111111111</v>
      </c>
      <c r="AK262" s="216">
        <v>50</v>
      </c>
      <c r="AL262" s="62">
        <v>83.291310189525888</v>
      </c>
      <c r="AM262" s="24" t="s">
        <v>7389</v>
      </c>
      <c r="AN262" s="216" t="s">
        <v>5967</v>
      </c>
      <c r="AO262" s="216" t="s">
        <v>6047</v>
      </c>
      <c r="AP262" s="216" t="s">
        <v>6884</v>
      </c>
      <c r="AQ262" s="216" t="s">
        <v>6885</v>
      </c>
      <c r="AR262" s="216" t="s">
        <v>6916</v>
      </c>
      <c r="AS262" s="24" t="s">
        <v>6894</v>
      </c>
      <c r="AT262" s="24" t="s">
        <v>6812</v>
      </c>
      <c r="AU262" s="24" t="s">
        <v>5984</v>
      </c>
      <c r="AV262" s="24" t="s">
        <v>6166</v>
      </c>
      <c r="AW262" s="24" t="s">
        <v>6033</v>
      </c>
      <c r="AX262" s="24" t="s">
        <v>5990</v>
      </c>
      <c r="AY262" s="24" t="s">
        <v>7390</v>
      </c>
      <c r="AZ262" s="216" t="s">
        <v>7391</v>
      </c>
      <c r="BA262" s="216" t="s">
        <v>7310</v>
      </c>
      <c r="BB262" s="57" t="s">
        <v>5474</v>
      </c>
      <c r="BC262" s="202"/>
      <c r="BD262" s="24"/>
      <c r="BE262" s="151"/>
      <c r="BG262" s="151"/>
      <c r="BI262" s="151"/>
      <c r="BL262" s="152"/>
    </row>
    <row r="263" spans="1:64" s="169" customFormat="1">
      <c r="A263" s="24">
        <v>2065</v>
      </c>
      <c r="B263" s="24" t="s">
        <v>2125</v>
      </c>
      <c r="C263" s="57">
        <v>51.5</v>
      </c>
      <c r="D263" s="57">
        <v>53</v>
      </c>
      <c r="E263" s="57">
        <v>51.5</v>
      </c>
      <c r="F263" s="57">
        <v>52.9</v>
      </c>
      <c r="G263" s="57">
        <v>52.9</v>
      </c>
      <c r="H263" s="57">
        <v>53.4</v>
      </c>
      <c r="I263" s="57">
        <v>52.5</v>
      </c>
      <c r="J263" s="57">
        <v>53.1</v>
      </c>
      <c r="K263" s="57">
        <v>47.45</v>
      </c>
      <c r="L263" s="57">
        <v>48.05</v>
      </c>
      <c r="M263" s="57">
        <v>47.45</v>
      </c>
      <c r="N263" s="57">
        <v>47.75</v>
      </c>
      <c r="O263" s="63">
        <v>6.3224446786090604E-3</v>
      </c>
      <c r="P263" s="57">
        <v>410</v>
      </c>
      <c r="Q263" s="57">
        <v>478</v>
      </c>
      <c r="R263" s="57">
        <v>278.25</v>
      </c>
      <c r="S263" s="57">
        <v>51.6</v>
      </c>
      <c r="T263" s="57">
        <v>52.965000000000003</v>
      </c>
      <c r="U263" s="57">
        <v>51.38</v>
      </c>
      <c r="V263" s="57">
        <v>51.9</v>
      </c>
      <c r="W263" s="57">
        <v>53.02</v>
      </c>
      <c r="X263" s="57">
        <v>51.486699999999999</v>
      </c>
      <c r="Y263" s="57">
        <v>51.03</v>
      </c>
      <c r="Z263" s="57">
        <v>52.807499999999997</v>
      </c>
      <c r="AA263" s="57">
        <v>51.486699999999999</v>
      </c>
      <c r="AB263" s="57">
        <v>63</v>
      </c>
      <c r="AC263" s="57">
        <v>42.6</v>
      </c>
      <c r="AD263" s="57">
        <v>54.9</v>
      </c>
      <c r="AE263" s="57">
        <v>47.45</v>
      </c>
      <c r="AF263" s="64">
        <v>48.809600000000003</v>
      </c>
      <c r="AG263" s="64">
        <v>40.205199999999998</v>
      </c>
      <c r="AH263" s="64">
        <v>33.881999999999998</v>
      </c>
      <c r="AI263" s="64">
        <v>38.0974</v>
      </c>
      <c r="AJ263" s="61">
        <v>0.4548611111111111</v>
      </c>
      <c r="AK263" s="216">
        <v>450</v>
      </c>
      <c r="AL263" s="62">
        <v>795.45148859062851</v>
      </c>
      <c r="AM263" s="24" t="s">
        <v>7392</v>
      </c>
      <c r="AN263" s="216" t="s">
        <v>5960</v>
      </c>
      <c r="AO263" s="216" t="s">
        <v>5971</v>
      </c>
      <c r="AP263" s="216" t="s">
        <v>6884</v>
      </c>
      <c r="AQ263" s="216" t="s">
        <v>6885</v>
      </c>
      <c r="AR263" s="216" t="s">
        <v>6916</v>
      </c>
      <c r="AS263" s="24" t="s">
        <v>6945</v>
      </c>
      <c r="AT263" s="24" t="s">
        <v>6031</v>
      </c>
      <c r="AU263" s="24" t="s">
        <v>6218</v>
      </c>
      <c r="AV263" s="24" t="s">
        <v>6055</v>
      </c>
      <c r="AW263" s="24" t="s">
        <v>5970</v>
      </c>
      <c r="AX263" s="24" t="s">
        <v>5979</v>
      </c>
      <c r="AY263" s="24" t="s">
        <v>7393</v>
      </c>
      <c r="AZ263" s="216" t="s">
        <v>7394</v>
      </c>
      <c r="BA263" s="216" t="s">
        <v>7160</v>
      </c>
      <c r="BB263" s="57" t="s">
        <v>5474</v>
      </c>
      <c r="BC263" s="202"/>
      <c r="BD263" s="24"/>
      <c r="BE263" s="151"/>
      <c r="BG263" s="151"/>
      <c r="BI263" s="151"/>
      <c r="BL263" s="152"/>
    </row>
    <row r="264" spans="1:64" s="169" customFormat="1">
      <c r="A264" s="24">
        <v>2067</v>
      </c>
      <c r="B264" s="24" t="s">
        <v>283</v>
      </c>
      <c r="C264" s="57">
        <v>12.65</v>
      </c>
      <c r="D264" s="57">
        <v>12.95</v>
      </c>
      <c r="E264" s="57">
        <v>12.65</v>
      </c>
      <c r="F264" s="57">
        <v>12.95</v>
      </c>
      <c r="G264" s="57">
        <v>12.5</v>
      </c>
      <c r="H264" s="57">
        <v>12.9</v>
      </c>
      <c r="I264" s="57">
        <v>12.4</v>
      </c>
      <c r="J264" s="57">
        <v>12.55</v>
      </c>
      <c r="K264" s="57">
        <v>12.5</v>
      </c>
      <c r="L264" s="57">
        <v>12.5</v>
      </c>
      <c r="M264" s="57">
        <v>12.5</v>
      </c>
      <c r="N264" s="57">
        <v>12.5</v>
      </c>
      <c r="O264" s="63">
        <v>-3.9840637450199202E-3</v>
      </c>
      <c r="P264" s="57">
        <v>7</v>
      </c>
      <c r="Q264" s="57">
        <v>29</v>
      </c>
      <c r="R264" s="57">
        <v>53.4</v>
      </c>
      <c r="S264" s="57">
        <v>12.76</v>
      </c>
      <c r="T264" s="57">
        <v>12.815</v>
      </c>
      <c r="U264" s="57">
        <v>12.9533</v>
      </c>
      <c r="V264" s="57">
        <v>12.77</v>
      </c>
      <c r="W264" s="57">
        <v>12.7925</v>
      </c>
      <c r="X264" s="57">
        <v>12.9458</v>
      </c>
      <c r="Y264" s="57">
        <v>12.72</v>
      </c>
      <c r="Z264" s="57">
        <v>12.772500000000001</v>
      </c>
      <c r="AA264" s="57">
        <v>12.94</v>
      </c>
      <c r="AB264" s="57">
        <v>16.75</v>
      </c>
      <c r="AC264" s="57">
        <v>8.5500000000000007</v>
      </c>
      <c r="AD264" s="57">
        <v>13.25</v>
      </c>
      <c r="AE264" s="57">
        <v>12.3</v>
      </c>
      <c r="AF264" s="64">
        <v>43.661099999999998</v>
      </c>
      <c r="AG264" s="64">
        <v>44.444800000000001</v>
      </c>
      <c r="AH264" s="64">
        <v>36.124899999999997</v>
      </c>
      <c r="AI264" s="64">
        <v>41.671500000000002</v>
      </c>
      <c r="AJ264" s="61">
        <v>0.4548611111111111</v>
      </c>
      <c r="AK264" s="216">
        <v>50</v>
      </c>
      <c r="AL264" s="62">
        <v>25.349529188116573</v>
      </c>
      <c r="AM264" s="24" t="s">
        <v>6806</v>
      </c>
      <c r="AN264" s="216" t="s">
        <v>5967</v>
      </c>
      <c r="AO264" s="216" t="s">
        <v>5971</v>
      </c>
      <c r="AP264" s="216" t="s">
        <v>6884</v>
      </c>
      <c r="AQ264" s="216" t="s">
        <v>6885</v>
      </c>
      <c r="AR264" s="216" t="s">
        <v>6916</v>
      </c>
      <c r="AS264" s="24" t="s">
        <v>6894</v>
      </c>
      <c r="AT264" s="24" t="s">
        <v>6255</v>
      </c>
      <c r="AU264" s="24" t="s">
        <v>5969</v>
      </c>
      <c r="AV264" s="24" t="s">
        <v>6577</v>
      </c>
      <c r="AW264" s="24" t="s">
        <v>5979</v>
      </c>
      <c r="AX264" s="24" t="s">
        <v>5979</v>
      </c>
      <c r="AY264" s="24" t="s">
        <v>7059</v>
      </c>
      <c r="AZ264" s="216" t="s">
        <v>6902</v>
      </c>
      <c r="BA264" s="216" t="s">
        <v>6967</v>
      </c>
      <c r="BB264" s="57" t="s">
        <v>5474</v>
      </c>
      <c r="BC264" s="202"/>
      <c r="BD264" s="24"/>
      <c r="BE264" s="151"/>
      <c r="BG264" s="151"/>
      <c r="BI264" s="151"/>
      <c r="BL264" s="152"/>
    </row>
    <row r="265" spans="1:64" s="169" customFormat="1">
      <c r="A265" s="24">
        <v>2069</v>
      </c>
      <c r="B265" s="24" t="s">
        <v>284</v>
      </c>
      <c r="C265" s="57">
        <v>34.799999999999997</v>
      </c>
      <c r="D265" s="57">
        <v>36.200000000000003</v>
      </c>
      <c r="E265" s="57">
        <v>34.5</v>
      </c>
      <c r="F265" s="57">
        <v>34.700000000000003</v>
      </c>
      <c r="G265" s="57">
        <v>34.9</v>
      </c>
      <c r="H265" s="57">
        <v>34.950000000000003</v>
      </c>
      <c r="I265" s="57">
        <v>33.200000000000003</v>
      </c>
      <c r="J265" s="57">
        <v>34.15</v>
      </c>
      <c r="K265" s="57">
        <v>34.700000000000003</v>
      </c>
      <c r="L265" s="57">
        <v>34.9</v>
      </c>
      <c r="M265" s="57">
        <v>33.6</v>
      </c>
      <c r="N265" s="57">
        <v>33.799999999999997</v>
      </c>
      <c r="O265" s="63">
        <v>-1.0248901903367399E-2</v>
      </c>
      <c r="P265" s="57">
        <v>1028</v>
      </c>
      <c r="Q265" s="57">
        <v>4066</v>
      </c>
      <c r="R265" s="57">
        <v>6171.75</v>
      </c>
      <c r="S265" s="57">
        <v>34.61</v>
      </c>
      <c r="T265" s="57">
        <v>38.15</v>
      </c>
      <c r="U265" s="57">
        <v>35.265000000000001</v>
      </c>
      <c r="V265" s="57">
        <v>34.44</v>
      </c>
      <c r="W265" s="57">
        <v>37.935000000000002</v>
      </c>
      <c r="X265" s="57">
        <v>35.432499999999997</v>
      </c>
      <c r="Y265" s="57">
        <v>33.97</v>
      </c>
      <c r="Z265" s="57">
        <v>37.674999999999997</v>
      </c>
      <c r="AA265" s="57">
        <v>35.57</v>
      </c>
      <c r="AB265" s="57">
        <v>48.8</v>
      </c>
      <c r="AC265" s="57">
        <v>14.2</v>
      </c>
      <c r="AD265" s="57">
        <v>44.05</v>
      </c>
      <c r="AE265" s="57">
        <v>32.85</v>
      </c>
      <c r="AF265" s="64">
        <v>18.452300000000001</v>
      </c>
      <c r="AG265" s="64">
        <v>22.547899999999998</v>
      </c>
      <c r="AH265" s="64">
        <v>16.284800000000001</v>
      </c>
      <c r="AI265" s="64">
        <v>20.4602</v>
      </c>
      <c r="AJ265" s="61">
        <v>0.4548611111111111</v>
      </c>
      <c r="AK265" s="216">
        <v>1500</v>
      </c>
      <c r="AL265" s="62">
        <v>1943.3135344740328</v>
      </c>
      <c r="AM265" s="24" t="s">
        <v>7395</v>
      </c>
      <c r="AN265" s="216" t="s">
        <v>5967</v>
      </c>
      <c r="AO265" s="216" t="s">
        <v>6047</v>
      </c>
      <c r="AP265" s="216" t="s">
        <v>6884</v>
      </c>
      <c r="AQ265" s="216" t="s">
        <v>6885</v>
      </c>
      <c r="AR265" s="216" t="s">
        <v>6916</v>
      </c>
      <c r="AS265" s="24" t="s">
        <v>6894</v>
      </c>
      <c r="AT265" s="24" t="s">
        <v>5978</v>
      </c>
      <c r="AU265" s="24" t="s">
        <v>5984</v>
      </c>
      <c r="AV265" s="24" t="s">
        <v>5962</v>
      </c>
      <c r="AW265" s="24" t="s">
        <v>5990</v>
      </c>
      <c r="AX265" s="24" t="s">
        <v>5990</v>
      </c>
      <c r="AY265" s="24" t="s">
        <v>7396</v>
      </c>
      <c r="AZ265" s="216" t="s">
        <v>7367</v>
      </c>
      <c r="BA265" s="216" t="s">
        <v>7397</v>
      </c>
      <c r="BB265" s="57" t="s">
        <v>5474</v>
      </c>
      <c r="BC265" s="202"/>
      <c r="BD265" s="24"/>
      <c r="BE265" s="151"/>
      <c r="BG265" s="151"/>
      <c r="BI265" s="151"/>
      <c r="BL265" s="152"/>
    </row>
    <row r="266" spans="1:64" s="169" customFormat="1">
      <c r="A266" s="24">
        <v>2070</v>
      </c>
      <c r="B266" s="24" t="s">
        <v>2131</v>
      </c>
      <c r="C266" s="57">
        <v>35.5</v>
      </c>
      <c r="D266" s="57">
        <v>36.9</v>
      </c>
      <c r="E266" s="57">
        <v>35.5</v>
      </c>
      <c r="F266" s="57">
        <v>36.9</v>
      </c>
      <c r="G266" s="57">
        <v>38.700000000000003</v>
      </c>
      <c r="H266" s="57">
        <v>39.9</v>
      </c>
      <c r="I266" s="57">
        <v>36.049999999999997</v>
      </c>
      <c r="J266" s="57">
        <v>36.5</v>
      </c>
      <c r="K266" s="57">
        <v>36.799999999999997</v>
      </c>
      <c r="L266" s="57">
        <v>36.85</v>
      </c>
      <c r="M266" s="57">
        <v>35.1</v>
      </c>
      <c r="N266" s="57">
        <v>35.950000000000003</v>
      </c>
      <c r="O266" s="63">
        <v>-1.5068493150684901E-2</v>
      </c>
      <c r="P266" s="57">
        <v>438</v>
      </c>
      <c r="Q266" s="57">
        <v>2225</v>
      </c>
      <c r="R266" s="57">
        <v>338.35</v>
      </c>
      <c r="S266" s="57">
        <v>32.1</v>
      </c>
      <c r="T266" s="57">
        <v>29.254999999999999</v>
      </c>
      <c r="U266" s="57">
        <v>28.787500000000001</v>
      </c>
      <c r="V266" s="57">
        <v>33.46</v>
      </c>
      <c r="W266" s="57">
        <v>29.697500000000002</v>
      </c>
      <c r="X266" s="57">
        <v>28.92</v>
      </c>
      <c r="Y266" s="57">
        <v>34.68</v>
      </c>
      <c r="Z266" s="57">
        <v>30.114999999999998</v>
      </c>
      <c r="AA266" s="57">
        <v>29.037500000000001</v>
      </c>
      <c r="AB266" s="57">
        <v>39.9</v>
      </c>
      <c r="AC266" s="57">
        <v>23.05</v>
      </c>
      <c r="AD266" s="57">
        <v>39.9</v>
      </c>
      <c r="AE266" s="57">
        <v>26.35</v>
      </c>
      <c r="AF266" s="64">
        <v>75.108699999999999</v>
      </c>
      <c r="AG266" s="64">
        <v>66.614900000000006</v>
      </c>
      <c r="AH266" s="64">
        <v>71.856099999999998</v>
      </c>
      <c r="AI266" s="64">
        <v>68.361999999999995</v>
      </c>
      <c r="AJ266" s="61">
        <v>0.4548611111111111</v>
      </c>
      <c r="AK266" s="216">
        <v>450</v>
      </c>
      <c r="AL266" s="62">
        <v>849.77500488462272</v>
      </c>
      <c r="AM266" s="24" t="s">
        <v>6397</v>
      </c>
      <c r="AN266" s="216" t="s">
        <v>6020</v>
      </c>
      <c r="AO266" s="216" t="s">
        <v>5961</v>
      </c>
      <c r="AP266" s="216" t="s">
        <v>6908</v>
      </c>
      <c r="AQ266" s="216" t="s">
        <v>6900</v>
      </c>
      <c r="AR266" s="216" t="s">
        <v>6886</v>
      </c>
      <c r="AS266" s="24" t="s">
        <v>7398</v>
      </c>
      <c r="AT266" s="24" t="s">
        <v>6201</v>
      </c>
      <c r="AU266" s="24" t="s">
        <v>5964</v>
      </c>
      <c r="AV266" s="24" t="s">
        <v>5962</v>
      </c>
      <c r="AW266" s="24" t="s">
        <v>5979</v>
      </c>
      <c r="AX266" s="24" t="s">
        <v>5970</v>
      </c>
      <c r="AY266" s="24" t="s">
        <v>7399</v>
      </c>
      <c r="AZ266" s="216" t="s">
        <v>7400</v>
      </c>
      <c r="BA266" s="216" t="s">
        <v>7238</v>
      </c>
      <c r="BB266" s="57" t="s">
        <v>5474</v>
      </c>
      <c r="BC266" s="202"/>
      <c r="BD266" s="24"/>
      <c r="BE266" s="151"/>
      <c r="BG266" s="151"/>
      <c r="BI266" s="151"/>
      <c r="BL266" s="152"/>
    </row>
    <row r="267" spans="1:64" s="169" customFormat="1">
      <c r="A267" s="24">
        <v>2072</v>
      </c>
      <c r="B267" s="24" t="s">
        <v>5727</v>
      </c>
      <c r="C267" s="57">
        <v>170</v>
      </c>
      <c r="D267" s="57">
        <v>172.5</v>
      </c>
      <c r="E267" s="57">
        <v>169</v>
      </c>
      <c r="F267" s="57">
        <v>172</v>
      </c>
      <c r="G267" s="57">
        <v>172</v>
      </c>
      <c r="H267" s="57">
        <v>172</v>
      </c>
      <c r="I267" s="57">
        <v>168</v>
      </c>
      <c r="J267" s="57">
        <v>171.5</v>
      </c>
      <c r="K267" s="57">
        <v>170</v>
      </c>
      <c r="L267" s="57">
        <v>172.5</v>
      </c>
      <c r="M267" s="57">
        <v>170</v>
      </c>
      <c r="N267" s="57">
        <v>172.5</v>
      </c>
      <c r="O267" s="63">
        <v>1.4347877219804701E-2</v>
      </c>
      <c r="P267" s="57">
        <v>19</v>
      </c>
      <c r="Q267" s="57">
        <v>36</v>
      </c>
      <c r="R267" s="57">
        <v>115.55</v>
      </c>
      <c r="S267" s="57">
        <v>172.2</v>
      </c>
      <c r="T267" s="57">
        <v>186.2</v>
      </c>
      <c r="U267" s="57">
        <v>193.20830000000001</v>
      </c>
      <c r="V267" s="57">
        <v>171.7</v>
      </c>
      <c r="W267" s="57">
        <v>184.92500000000001</v>
      </c>
      <c r="X267" s="57">
        <v>193.01669999999999</v>
      </c>
      <c r="Y267" s="57">
        <v>171.2</v>
      </c>
      <c r="Z267" s="57">
        <v>183.65</v>
      </c>
      <c r="AA267" s="57">
        <v>192.85</v>
      </c>
      <c r="AB267" s="57"/>
      <c r="AC267" s="57"/>
      <c r="AD267" s="57">
        <v>200</v>
      </c>
      <c r="AE267" s="57">
        <v>166</v>
      </c>
      <c r="AF267" s="64">
        <v>24.710100000000001</v>
      </c>
      <c r="AG267" s="64">
        <v>20.549399999999999</v>
      </c>
      <c r="AH267" s="64">
        <v>30.0151</v>
      </c>
      <c r="AI267" s="64">
        <v>23.704599999999999</v>
      </c>
      <c r="AJ267" s="61">
        <v>0.4548611111111111</v>
      </c>
      <c r="AK267" s="216">
        <v>50</v>
      </c>
      <c r="AL267" s="62">
        <v>68.80586493917356</v>
      </c>
      <c r="AM267" s="24" t="s">
        <v>6981</v>
      </c>
      <c r="AN267" s="216" t="s">
        <v>6009</v>
      </c>
      <c r="AO267" s="216" t="s">
        <v>6007</v>
      </c>
      <c r="AP267" s="216" t="s">
        <v>6884</v>
      </c>
      <c r="AQ267" s="216" t="s">
        <v>6885</v>
      </c>
      <c r="AR267" s="216" t="s">
        <v>6886</v>
      </c>
      <c r="AS267" s="24" t="s">
        <v>6989</v>
      </c>
      <c r="AT267" s="24" t="s">
        <v>6016</v>
      </c>
      <c r="AU267" s="24" t="s">
        <v>6386</v>
      </c>
      <c r="AV267" s="24" t="s">
        <v>6493</v>
      </c>
      <c r="AW267" s="24" t="s">
        <v>5979</v>
      </c>
      <c r="AX267" s="24" t="s">
        <v>5979</v>
      </c>
      <c r="AY267" s="24" t="s">
        <v>6905</v>
      </c>
      <c r="AZ267" s="216" t="s">
        <v>7367</v>
      </c>
      <c r="BA267" s="216" t="s">
        <v>6980</v>
      </c>
      <c r="BB267" s="57" t="s">
        <v>6898</v>
      </c>
      <c r="BC267" s="202"/>
      <c r="BD267" s="24"/>
      <c r="BE267" s="151"/>
      <c r="BG267" s="151"/>
      <c r="BI267" s="151"/>
      <c r="BL267" s="152"/>
    </row>
    <row r="268" spans="1:64" s="169" customFormat="1">
      <c r="A268" s="24">
        <v>2101</v>
      </c>
      <c r="B268" s="24" t="s">
        <v>285</v>
      </c>
      <c r="C268" s="57">
        <v>37.5</v>
      </c>
      <c r="D268" s="57">
        <v>38.200000000000003</v>
      </c>
      <c r="E268" s="57">
        <v>37.200000000000003</v>
      </c>
      <c r="F268" s="57">
        <v>37.9</v>
      </c>
      <c r="G268" s="57">
        <v>37.700000000000003</v>
      </c>
      <c r="H268" s="57">
        <v>37.75</v>
      </c>
      <c r="I268" s="57">
        <v>37.25</v>
      </c>
      <c r="J268" s="57">
        <v>37.4</v>
      </c>
      <c r="K268" s="57">
        <v>37.15</v>
      </c>
      <c r="L268" s="57">
        <v>38.200000000000003</v>
      </c>
      <c r="M268" s="57">
        <v>37.15</v>
      </c>
      <c r="N268" s="57">
        <v>37.799999999999997</v>
      </c>
      <c r="O268" s="63">
        <v>1.06951871657754E-2</v>
      </c>
      <c r="P268" s="57">
        <v>832</v>
      </c>
      <c r="Q268" s="57">
        <v>1142</v>
      </c>
      <c r="R268" s="57">
        <v>1867.55</v>
      </c>
      <c r="S268" s="57">
        <v>37.79</v>
      </c>
      <c r="T268" s="57">
        <v>39.265000000000001</v>
      </c>
      <c r="U268" s="57">
        <v>39.11</v>
      </c>
      <c r="V268" s="57">
        <v>37.75</v>
      </c>
      <c r="W268" s="57">
        <v>39.1325</v>
      </c>
      <c r="X268" s="57">
        <v>39.098300000000002</v>
      </c>
      <c r="Y268" s="57">
        <v>37.65</v>
      </c>
      <c r="Z268" s="57">
        <v>39.022500000000001</v>
      </c>
      <c r="AA268" s="57">
        <v>39.0867</v>
      </c>
      <c r="AB268" s="57">
        <v>49.2</v>
      </c>
      <c r="AC268" s="57">
        <v>34.549999999999997</v>
      </c>
      <c r="AD268" s="57">
        <v>42</v>
      </c>
      <c r="AE268" s="57">
        <v>36.6</v>
      </c>
      <c r="AF268" s="64">
        <v>30.645099999999999</v>
      </c>
      <c r="AG268" s="64">
        <v>27.644500000000001</v>
      </c>
      <c r="AH268" s="64">
        <v>37.4514</v>
      </c>
      <c r="AI268" s="64">
        <v>30.913399999999999</v>
      </c>
      <c r="AJ268" s="61">
        <v>0.4548611111111111</v>
      </c>
      <c r="AK268" s="216">
        <v>850</v>
      </c>
      <c r="AL268" s="62">
        <v>1643.7738627456381</v>
      </c>
      <c r="AM268" s="24" t="s">
        <v>7046</v>
      </c>
      <c r="AN268" s="216" t="s">
        <v>6009</v>
      </c>
      <c r="AO268" s="216" t="s">
        <v>5971</v>
      </c>
      <c r="AP268" s="216" t="s">
        <v>6884</v>
      </c>
      <c r="AQ268" s="216" t="s">
        <v>6885</v>
      </c>
      <c r="AR268" s="216" t="s">
        <v>6886</v>
      </c>
      <c r="AS268" s="24" t="s">
        <v>5474</v>
      </c>
      <c r="AT268" s="24" t="s">
        <v>6016</v>
      </c>
      <c r="AU268" s="24" t="s">
        <v>5984</v>
      </c>
      <c r="AV268" s="24" t="s">
        <v>6055</v>
      </c>
      <c r="AW268" s="24" t="s">
        <v>5986</v>
      </c>
      <c r="AX268" s="24" t="s">
        <v>5979</v>
      </c>
      <c r="AY268" s="24" t="s">
        <v>7167</v>
      </c>
      <c r="AZ268" s="216" t="s">
        <v>7031</v>
      </c>
      <c r="BA268" s="216" t="s">
        <v>7012</v>
      </c>
      <c r="BB268" s="57" t="s">
        <v>6898</v>
      </c>
      <c r="BC268" s="202"/>
      <c r="BD268" s="24"/>
      <c r="BE268" s="151"/>
      <c r="BG268" s="151"/>
      <c r="BI268" s="151"/>
      <c r="BL268" s="152"/>
    </row>
    <row r="269" spans="1:64" s="169" customFormat="1">
      <c r="A269" s="24">
        <v>2102</v>
      </c>
      <c r="B269" s="24" t="s">
        <v>286</v>
      </c>
      <c r="C269" s="57">
        <v>26.6</v>
      </c>
      <c r="D269" s="57">
        <v>28.35</v>
      </c>
      <c r="E269" s="57">
        <v>26.4</v>
      </c>
      <c r="F269" s="57">
        <v>28.35</v>
      </c>
      <c r="G269" s="57">
        <v>27.7</v>
      </c>
      <c r="H269" s="57">
        <v>29.05</v>
      </c>
      <c r="I269" s="57">
        <v>27.7</v>
      </c>
      <c r="J269" s="57">
        <v>28.7</v>
      </c>
      <c r="K269" s="57">
        <v>28.35</v>
      </c>
      <c r="L269" s="57">
        <v>29.3</v>
      </c>
      <c r="M269" s="57">
        <v>28.35</v>
      </c>
      <c r="N269" s="57">
        <v>29.05</v>
      </c>
      <c r="O269" s="63">
        <v>1.21951219512195E-2</v>
      </c>
      <c r="P269" s="57">
        <v>1171</v>
      </c>
      <c r="Q269" s="57">
        <v>2872</v>
      </c>
      <c r="R269" s="57">
        <v>1632.9</v>
      </c>
      <c r="S269" s="57">
        <v>26.84</v>
      </c>
      <c r="T269" s="57">
        <v>27.58</v>
      </c>
      <c r="U269" s="57">
        <v>28.290800000000001</v>
      </c>
      <c r="V269" s="57">
        <v>27.12</v>
      </c>
      <c r="W269" s="57">
        <v>27.5825</v>
      </c>
      <c r="X269" s="57">
        <v>28.315799999999999</v>
      </c>
      <c r="Y269" s="57">
        <v>27.6</v>
      </c>
      <c r="Z269" s="57">
        <v>27.63</v>
      </c>
      <c r="AA269" s="57">
        <v>28.337499999999999</v>
      </c>
      <c r="AB269" s="57">
        <v>35.35</v>
      </c>
      <c r="AC269" s="57">
        <v>16.5</v>
      </c>
      <c r="AD269" s="57">
        <v>29.65</v>
      </c>
      <c r="AE269" s="57">
        <v>25.8</v>
      </c>
      <c r="AF269" s="64">
        <v>56.659799999999997</v>
      </c>
      <c r="AG269" s="64">
        <v>41.257199999999997</v>
      </c>
      <c r="AH269" s="64">
        <v>68.7256</v>
      </c>
      <c r="AI269" s="64">
        <v>50.4133</v>
      </c>
      <c r="AJ269" s="61">
        <v>0.4548611111111111</v>
      </c>
      <c r="AK269" s="216">
        <v>1500</v>
      </c>
      <c r="AL269" s="62">
        <v>2213.638277110012</v>
      </c>
      <c r="AM269" s="24" t="s">
        <v>6501</v>
      </c>
      <c r="AN269" s="216" t="s">
        <v>6009</v>
      </c>
      <c r="AO269" s="216" t="s">
        <v>5961</v>
      </c>
      <c r="AP269" s="216" t="s">
        <v>6908</v>
      </c>
      <c r="AQ269" s="216" t="s">
        <v>6900</v>
      </c>
      <c r="AR269" s="216" t="s">
        <v>6886</v>
      </c>
      <c r="AS269" s="24" t="s">
        <v>6927</v>
      </c>
      <c r="AT269" s="24" t="s">
        <v>6045</v>
      </c>
      <c r="AU269" s="24" t="s">
        <v>6013</v>
      </c>
      <c r="AV269" s="24" t="s">
        <v>6031</v>
      </c>
      <c r="AW269" s="24" t="s">
        <v>5991</v>
      </c>
      <c r="AX269" s="24" t="s">
        <v>5979</v>
      </c>
      <c r="AY269" s="24" t="s">
        <v>7401</v>
      </c>
      <c r="AZ269" s="216" t="s">
        <v>7402</v>
      </c>
      <c r="BA269" s="216" t="s">
        <v>7111</v>
      </c>
      <c r="BB269" s="57" t="s">
        <v>5474</v>
      </c>
      <c r="BC269" s="202"/>
      <c r="BD269" s="24"/>
      <c r="BE269" s="151"/>
      <c r="BG269" s="151"/>
      <c r="BI269" s="151"/>
      <c r="BL269" s="152"/>
    </row>
    <row r="270" spans="1:64" s="169" customFormat="1">
      <c r="A270" s="24">
        <v>2103</v>
      </c>
      <c r="B270" s="24" t="s">
        <v>287</v>
      </c>
      <c r="C270" s="57">
        <v>30.15</v>
      </c>
      <c r="D270" s="57">
        <v>30.85</v>
      </c>
      <c r="E270" s="57">
        <v>30.15</v>
      </c>
      <c r="F270" s="57">
        <v>30.55</v>
      </c>
      <c r="G270" s="57">
        <v>30.6</v>
      </c>
      <c r="H270" s="57">
        <v>31.7</v>
      </c>
      <c r="I270" s="57">
        <v>30.45</v>
      </c>
      <c r="J270" s="57">
        <v>31.5</v>
      </c>
      <c r="K270" s="57">
        <v>31.2</v>
      </c>
      <c r="L270" s="57">
        <v>31.6</v>
      </c>
      <c r="M270" s="57">
        <v>30.8</v>
      </c>
      <c r="N270" s="57">
        <v>31.15</v>
      </c>
      <c r="O270" s="63">
        <v>0</v>
      </c>
      <c r="P270" s="57">
        <v>2034</v>
      </c>
      <c r="Q270" s="57">
        <v>3924</v>
      </c>
      <c r="R270" s="57">
        <v>3031.95</v>
      </c>
      <c r="S270" s="57">
        <v>30.48</v>
      </c>
      <c r="T270" s="57">
        <v>31.002500000000001</v>
      </c>
      <c r="U270" s="57">
        <v>32.768300000000004</v>
      </c>
      <c r="V270" s="57">
        <v>30.71</v>
      </c>
      <c r="W270" s="57">
        <v>31.047499999999999</v>
      </c>
      <c r="X270" s="57">
        <v>32.775799999999997</v>
      </c>
      <c r="Y270" s="57">
        <v>30.74</v>
      </c>
      <c r="Z270" s="57">
        <v>31.08</v>
      </c>
      <c r="AA270" s="57">
        <v>32.7883</v>
      </c>
      <c r="AB270" s="57">
        <v>40.4</v>
      </c>
      <c r="AC270" s="57">
        <v>16.600000000000001</v>
      </c>
      <c r="AD270" s="57">
        <v>32.35</v>
      </c>
      <c r="AE270" s="57">
        <v>29.6</v>
      </c>
      <c r="AF270" s="64">
        <v>44.1053</v>
      </c>
      <c r="AG270" s="64">
        <v>39.591200000000001</v>
      </c>
      <c r="AH270" s="64">
        <v>49.131399999999999</v>
      </c>
      <c r="AI270" s="64">
        <v>42.771299999999997</v>
      </c>
      <c r="AJ270" s="61">
        <v>0.4548611111111111</v>
      </c>
      <c r="AK270" s="216">
        <v>2500</v>
      </c>
      <c r="AL270" s="62">
        <v>3689.0827000363661</v>
      </c>
      <c r="AM270" s="24" t="s">
        <v>6026</v>
      </c>
      <c r="AN270" s="216" t="s">
        <v>6009</v>
      </c>
      <c r="AO270" s="216" t="s">
        <v>5971</v>
      </c>
      <c r="AP270" s="216" t="s">
        <v>6884</v>
      </c>
      <c r="AQ270" s="216" t="s">
        <v>6900</v>
      </c>
      <c r="AR270" s="216" t="s">
        <v>6886</v>
      </c>
      <c r="AS270" s="24" t="s">
        <v>5474</v>
      </c>
      <c r="AT270" s="24" t="s">
        <v>6055</v>
      </c>
      <c r="AU270" s="24" t="s">
        <v>6010</v>
      </c>
      <c r="AV270" s="24" t="s">
        <v>6027</v>
      </c>
      <c r="AW270" s="24" t="s">
        <v>5970</v>
      </c>
      <c r="AX270" s="24" t="s">
        <v>5986</v>
      </c>
      <c r="AY270" s="24" t="s">
        <v>7112</v>
      </c>
      <c r="AZ270" s="216" t="s">
        <v>7146</v>
      </c>
      <c r="BA270" s="216" t="s">
        <v>6998</v>
      </c>
      <c r="BB270" s="57" t="s">
        <v>7017</v>
      </c>
      <c r="BC270" s="202"/>
      <c r="BD270" s="24"/>
      <c r="BE270" s="151"/>
      <c r="BG270" s="151"/>
      <c r="BI270" s="151"/>
      <c r="BL270" s="152"/>
    </row>
    <row r="271" spans="1:64" s="169" customFormat="1">
      <c r="A271" s="24">
        <v>2104</v>
      </c>
      <c r="B271" s="24" t="s">
        <v>5828</v>
      </c>
      <c r="C271" s="57">
        <v>22.75</v>
      </c>
      <c r="D271" s="57">
        <v>22.9</v>
      </c>
      <c r="E271" s="57">
        <v>22.65</v>
      </c>
      <c r="F271" s="57">
        <v>22.85</v>
      </c>
      <c r="G271" s="57">
        <v>22.85</v>
      </c>
      <c r="H271" s="57">
        <v>23</v>
      </c>
      <c r="I271" s="57">
        <v>22.55</v>
      </c>
      <c r="J271" s="57">
        <v>22.7</v>
      </c>
      <c r="K271" s="57">
        <v>22.75</v>
      </c>
      <c r="L271" s="57">
        <v>22.95</v>
      </c>
      <c r="M271" s="57">
        <v>22.65</v>
      </c>
      <c r="N271" s="57">
        <v>22.7</v>
      </c>
      <c r="O271" s="63">
        <v>0</v>
      </c>
      <c r="P271" s="57">
        <v>1172</v>
      </c>
      <c r="Q271" s="57">
        <v>2047</v>
      </c>
      <c r="R271" s="57">
        <v>3303.35</v>
      </c>
      <c r="S271" s="57">
        <v>22.73</v>
      </c>
      <c r="T271" s="57">
        <v>25.2</v>
      </c>
      <c r="U271" s="57">
        <v>25.982500000000002</v>
      </c>
      <c r="V271" s="57">
        <v>22.74</v>
      </c>
      <c r="W271" s="57">
        <v>24.997499999999999</v>
      </c>
      <c r="X271" s="57">
        <v>25.907499999999999</v>
      </c>
      <c r="Y271" s="57">
        <v>22.62</v>
      </c>
      <c r="Z271" s="57">
        <v>24.8125</v>
      </c>
      <c r="AA271" s="57">
        <v>25.848299999999998</v>
      </c>
      <c r="AB271" s="57">
        <v>32.9</v>
      </c>
      <c r="AC271" s="57">
        <v>18.899999999999999</v>
      </c>
      <c r="AD271" s="57">
        <v>27.15</v>
      </c>
      <c r="AE271" s="57">
        <v>22.15</v>
      </c>
      <c r="AF271" s="64">
        <v>13.679600000000001</v>
      </c>
      <c r="AG271" s="64">
        <v>13.156499999999999</v>
      </c>
      <c r="AH271" s="64">
        <v>15.667400000000001</v>
      </c>
      <c r="AI271" s="64">
        <v>13.993499999999999</v>
      </c>
      <c r="AJ271" s="61">
        <v>0.4548611111111111</v>
      </c>
      <c r="AK271" s="216">
        <v>1500</v>
      </c>
      <c r="AL271" s="62">
        <v>2215.5286599256483</v>
      </c>
      <c r="AM271" s="24" t="s">
        <v>7403</v>
      </c>
      <c r="AN271" s="216" t="s">
        <v>6009</v>
      </c>
      <c r="AO271" s="216" t="s">
        <v>6047</v>
      </c>
      <c r="AP271" s="216" t="s">
        <v>6884</v>
      </c>
      <c r="AQ271" s="216" t="s">
        <v>6885</v>
      </c>
      <c r="AR271" s="216" t="s">
        <v>6886</v>
      </c>
      <c r="AS271" s="24" t="s">
        <v>5474</v>
      </c>
      <c r="AT271" s="24" t="s">
        <v>6016</v>
      </c>
      <c r="AU271" s="24" t="s">
        <v>6561</v>
      </c>
      <c r="AV271" s="24" t="s">
        <v>6480</v>
      </c>
      <c r="AW271" s="24" t="s">
        <v>5996</v>
      </c>
      <c r="AX271" s="24" t="s">
        <v>5990</v>
      </c>
      <c r="AY271" s="24" t="s">
        <v>7404</v>
      </c>
      <c r="AZ271" s="216" t="s">
        <v>7405</v>
      </c>
      <c r="BA271" s="216" t="s">
        <v>7133</v>
      </c>
      <c r="BB271" s="57" t="s">
        <v>6898</v>
      </c>
      <c r="BC271" s="202"/>
      <c r="BD271" s="24"/>
      <c r="BE271" s="151"/>
      <c r="BG271" s="151"/>
      <c r="BI271" s="151"/>
      <c r="BL271" s="152"/>
    </row>
    <row r="272" spans="1:64" s="169" customFormat="1">
      <c r="A272" s="24">
        <v>2105</v>
      </c>
      <c r="B272" s="24" t="s">
        <v>289</v>
      </c>
      <c r="C272" s="57">
        <v>37.9</v>
      </c>
      <c r="D272" s="57">
        <v>38.15</v>
      </c>
      <c r="E272" s="57">
        <v>37.75</v>
      </c>
      <c r="F272" s="57">
        <v>38.049999999999997</v>
      </c>
      <c r="G272" s="57">
        <v>38.299999999999997</v>
      </c>
      <c r="H272" s="57">
        <v>38.4</v>
      </c>
      <c r="I272" s="57">
        <v>37.5</v>
      </c>
      <c r="J272" s="57">
        <v>37.6</v>
      </c>
      <c r="K272" s="57">
        <v>37.65</v>
      </c>
      <c r="L272" s="57">
        <v>37.950000000000003</v>
      </c>
      <c r="M272" s="57">
        <v>37.6</v>
      </c>
      <c r="N272" s="57">
        <v>37.6</v>
      </c>
      <c r="O272" s="63">
        <v>0</v>
      </c>
      <c r="P272" s="57">
        <v>2468</v>
      </c>
      <c r="Q272" s="57">
        <v>6751</v>
      </c>
      <c r="R272" s="57">
        <v>5758.95</v>
      </c>
      <c r="S272" s="57">
        <v>37.880000000000003</v>
      </c>
      <c r="T272" s="57">
        <v>41.454999999999998</v>
      </c>
      <c r="U272" s="57">
        <v>44.292499999999997</v>
      </c>
      <c r="V272" s="57">
        <v>37.72</v>
      </c>
      <c r="W272" s="57">
        <v>41.1175</v>
      </c>
      <c r="X272" s="57">
        <v>44.1417</v>
      </c>
      <c r="Y272" s="57">
        <v>37.68</v>
      </c>
      <c r="Z272" s="57">
        <v>40.817500000000003</v>
      </c>
      <c r="AA272" s="57">
        <v>43.984999999999999</v>
      </c>
      <c r="AB272" s="57">
        <v>59.1</v>
      </c>
      <c r="AC272" s="57">
        <v>35.5</v>
      </c>
      <c r="AD272" s="57">
        <v>44.25</v>
      </c>
      <c r="AE272" s="57">
        <v>36.75</v>
      </c>
      <c r="AF272" s="64">
        <v>16.302600000000002</v>
      </c>
      <c r="AG272" s="64">
        <v>13.4137</v>
      </c>
      <c r="AH272" s="64">
        <v>18.133299999999998</v>
      </c>
      <c r="AI272" s="64">
        <v>14.9869</v>
      </c>
      <c r="AJ272" s="61">
        <v>0.4548611111111111</v>
      </c>
      <c r="AK272" s="216">
        <v>2500</v>
      </c>
      <c r="AL272" s="62">
        <v>4476.2321060421591</v>
      </c>
      <c r="AM272" s="24" t="s">
        <v>7406</v>
      </c>
      <c r="AN272" s="216" t="s">
        <v>6009</v>
      </c>
      <c r="AO272" s="216" t="s">
        <v>6047</v>
      </c>
      <c r="AP272" s="216" t="s">
        <v>6884</v>
      </c>
      <c r="AQ272" s="216" t="s">
        <v>6885</v>
      </c>
      <c r="AR272" s="216" t="s">
        <v>6916</v>
      </c>
      <c r="AS272" s="24" t="s">
        <v>5474</v>
      </c>
      <c r="AT272" s="24" t="s">
        <v>6016</v>
      </c>
      <c r="AU272" s="24" t="s">
        <v>5984</v>
      </c>
      <c r="AV272" s="24" t="s">
        <v>6617</v>
      </c>
      <c r="AW272" s="24" t="s">
        <v>6084</v>
      </c>
      <c r="AX272" s="24" t="s">
        <v>5979</v>
      </c>
      <c r="AY272" s="24" t="s">
        <v>7407</v>
      </c>
      <c r="AZ272" s="216" t="s">
        <v>7220</v>
      </c>
      <c r="BA272" s="216" t="s">
        <v>7102</v>
      </c>
      <c r="BB272" s="57" t="s">
        <v>5474</v>
      </c>
      <c r="BC272" s="202"/>
      <c r="BD272" s="24"/>
      <c r="BE272" s="151"/>
      <c r="BG272" s="151"/>
      <c r="BI272" s="151"/>
      <c r="BL272" s="152"/>
    </row>
    <row r="273" spans="1:64" s="169" customFormat="1">
      <c r="A273" s="24">
        <v>2106</v>
      </c>
      <c r="B273" s="24" t="s">
        <v>290</v>
      </c>
      <c r="C273" s="57">
        <v>33.1</v>
      </c>
      <c r="D273" s="57">
        <v>33.950000000000003</v>
      </c>
      <c r="E273" s="57">
        <v>32.9</v>
      </c>
      <c r="F273" s="57">
        <v>33.35</v>
      </c>
      <c r="G273" s="57">
        <v>34</v>
      </c>
      <c r="H273" s="57">
        <v>34</v>
      </c>
      <c r="I273" s="57">
        <v>33</v>
      </c>
      <c r="J273" s="57">
        <v>33.15</v>
      </c>
      <c r="K273" s="57">
        <v>33.200000000000003</v>
      </c>
      <c r="L273" s="57">
        <v>33.35</v>
      </c>
      <c r="M273" s="57">
        <v>32.700000000000003</v>
      </c>
      <c r="N273" s="57">
        <v>32.85</v>
      </c>
      <c r="O273" s="63">
        <v>-9.0497737556561094E-3</v>
      </c>
      <c r="P273" s="57">
        <v>2012</v>
      </c>
      <c r="Q273" s="57">
        <v>2054</v>
      </c>
      <c r="R273" s="57">
        <v>1216.45</v>
      </c>
      <c r="S273" s="57">
        <v>33.11</v>
      </c>
      <c r="T273" s="57">
        <v>36.25</v>
      </c>
      <c r="U273" s="57">
        <v>38.665799999999997</v>
      </c>
      <c r="V273" s="57">
        <v>33.119999999999997</v>
      </c>
      <c r="W273" s="57">
        <v>36</v>
      </c>
      <c r="X273" s="57">
        <v>38.544199999999996</v>
      </c>
      <c r="Y273" s="57">
        <v>32.96</v>
      </c>
      <c r="Z273" s="57">
        <v>35.75</v>
      </c>
      <c r="AA273" s="57">
        <v>38.409199999999998</v>
      </c>
      <c r="AB273" s="57">
        <v>51.5</v>
      </c>
      <c r="AC273" s="57">
        <v>28.4</v>
      </c>
      <c r="AD273" s="57">
        <v>39</v>
      </c>
      <c r="AE273" s="57">
        <v>32.200000000000003</v>
      </c>
      <c r="AF273" s="64">
        <v>15.4559</v>
      </c>
      <c r="AG273" s="64">
        <v>11.5792</v>
      </c>
      <c r="AH273" s="64">
        <v>15.228199999999999</v>
      </c>
      <c r="AI273" s="64">
        <v>12.795500000000001</v>
      </c>
      <c r="AJ273" s="61">
        <v>0.4548611111111111</v>
      </c>
      <c r="AK273" s="216">
        <v>2500</v>
      </c>
      <c r="AL273" s="62">
        <v>3649.1811172434454</v>
      </c>
      <c r="AM273" s="24" t="s">
        <v>7162</v>
      </c>
      <c r="AN273" s="216" t="s">
        <v>6020</v>
      </c>
      <c r="AO273" s="216" t="s">
        <v>6047</v>
      </c>
      <c r="AP273" s="216" t="s">
        <v>6884</v>
      </c>
      <c r="AQ273" s="216" t="s">
        <v>6885</v>
      </c>
      <c r="AR273" s="216" t="s">
        <v>6916</v>
      </c>
      <c r="AS273" s="24" t="s">
        <v>5474</v>
      </c>
      <c r="AT273" s="24" t="s">
        <v>6240</v>
      </c>
      <c r="AU273" s="24" t="s">
        <v>6209</v>
      </c>
      <c r="AV273" s="24" t="s">
        <v>5984</v>
      </c>
      <c r="AW273" s="24" t="s">
        <v>5990</v>
      </c>
      <c r="AX273" s="24" t="s">
        <v>5990</v>
      </c>
      <c r="AY273" s="24" t="s">
        <v>7408</v>
      </c>
      <c r="AZ273" s="216" t="s">
        <v>7367</v>
      </c>
      <c r="BA273" s="216" t="s">
        <v>7102</v>
      </c>
      <c r="BB273" s="57" t="s">
        <v>5474</v>
      </c>
      <c r="BC273" s="202"/>
      <c r="BD273" s="24"/>
      <c r="BE273" s="151"/>
      <c r="BG273" s="151"/>
      <c r="BI273" s="151"/>
      <c r="BL273" s="152"/>
    </row>
    <row r="274" spans="1:64" s="169" customFormat="1">
      <c r="A274" s="24">
        <v>2107</v>
      </c>
      <c r="B274" s="24" t="s">
        <v>291</v>
      </c>
      <c r="C274" s="57">
        <v>23.25</v>
      </c>
      <c r="D274" s="57">
        <v>23.95</v>
      </c>
      <c r="E274" s="57">
        <v>23.25</v>
      </c>
      <c r="F274" s="57">
        <v>23.95</v>
      </c>
      <c r="G274" s="57">
        <v>22.3</v>
      </c>
      <c r="H274" s="57">
        <v>22.45</v>
      </c>
      <c r="I274" s="57">
        <v>22.05</v>
      </c>
      <c r="J274" s="57">
        <v>22.1</v>
      </c>
      <c r="K274" s="57">
        <v>22.1</v>
      </c>
      <c r="L274" s="57">
        <v>22.2</v>
      </c>
      <c r="M274" s="57">
        <v>22.1</v>
      </c>
      <c r="N274" s="57">
        <v>22.1</v>
      </c>
      <c r="O274" s="63">
        <v>0</v>
      </c>
      <c r="P274" s="57">
        <v>174</v>
      </c>
      <c r="Q274" s="57">
        <v>1342</v>
      </c>
      <c r="R274" s="57">
        <v>591.45000000000005</v>
      </c>
      <c r="S274" s="57">
        <v>23.53</v>
      </c>
      <c r="T274" s="57">
        <v>23.895</v>
      </c>
      <c r="U274" s="57">
        <v>24.383299999999998</v>
      </c>
      <c r="V274" s="57">
        <v>23.24</v>
      </c>
      <c r="W274" s="57">
        <v>23.795000000000002</v>
      </c>
      <c r="X274" s="57">
        <v>24.35</v>
      </c>
      <c r="Y274" s="57">
        <v>22.94</v>
      </c>
      <c r="Z274" s="57">
        <v>23.704999999999998</v>
      </c>
      <c r="AA274" s="57">
        <v>24.31</v>
      </c>
      <c r="AB274" s="57">
        <v>29.55</v>
      </c>
      <c r="AC274" s="57">
        <v>19.100000000000001</v>
      </c>
      <c r="AD274" s="57">
        <v>24.25</v>
      </c>
      <c r="AE274" s="57">
        <v>22.05</v>
      </c>
      <c r="AF274" s="64">
        <v>28.822600000000001</v>
      </c>
      <c r="AG274" s="64">
        <v>32.519599999999997</v>
      </c>
      <c r="AH274" s="64">
        <v>20.028099999999998</v>
      </c>
      <c r="AI274" s="64">
        <v>28.355699999999999</v>
      </c>
      <c r="AJ274" s="61">
        <v>0.4548611111111111</v>
      </c>
      <c r="AK274" s="216">
        <v>200</v>
      </c>
      <c r="AL274" s="62">
        <v>346.07369711556072</v>
      </c>
      <c r="AM274" s="24" t="s">
        <v>6555</v>
      </c>
      <c r="AN274" s="216" t="s">
        <v>5967</v>
      </c>
      <c r="AO274" s="216" t="s">
        <v>6007</v>
      </c>
      <c r="AP274" s="216" t="s">
        <v>6884</v>
      </c>
      <c r="AQ274" s="216" t="s">
        <v>6885</v>
      </c>
      <c r="AR274" s="216" t="s">
        <v>6916</v>
      </c>
      <c r="AS274" s="24" t="s">
        <v>6965</v>
      </c>
      <c r="AT274" s="24" t="s">
        <v>6255</v>
      </c>
      <c r="AU274" s="24" t="s">
        <v>5984</v>
      </c>
      <c r="AV274" s="24" t="s">
        <v>6122</v>
      </c>
      <c r="AW274" s="24" t="s">
        <v>6159</v>
      </c>
      <c r="AX274" s="24" t="s">
        <v>5979</v>
      </c>
      <c r="AY274" s="24" t="s">
        <v>7409</v>
      </c>
      <c r="AZ274" s="216" t="s">
        <v>7183</v>
      </c>
      <c r="BA274" s="216" t="s">
        <v>6948</v>
      </c>
      <c r="BB274" s="57" t="s">
        <v>5474</v>
      </c>
      <c r="BC274" s="202"/>
      <c r="BD274" s="24"/>
      <c r="BE274" s="151"/>
      <c r="BG274" s="151"/>
      <c r="BI274" s="151"/>
      <c r="BL274" s="152"/>
    </row>
    <row r="275" spans="1:64" s="169" customFormat="1">
      <c r="A275" s="24">
        <v>2108</v>
      </c>
      <c r="B275" s="24" t="s">
        <v>292</v>
      </c>
      <c r="C275" s="57">
        <v>113</v>
      </c>
      <c r="D275" s="57">
        <v>114</v>
      </c>
      <c r="E275" s="57">
        <v>111.5</v>
      </c>
      <c r="F275" s="57">
        <v>111.5</v>
      </c>
      <c r="G275" s="57">
        <v>112</v>
      </c>
      <c r="H275" s="57">
        <v>112.5</v>
      </c>
      <c r="I275" s="57">
        <v>109</v>
      </c>
      <c r="J275" s="57">
        <v>110</v>
      </c>
      <c r="K275" s="57">
        <v>109.5</v>
      </c>
      <c r="L275" s="57">
        <v>112</v>
      </c>
      <c r="M275" s="57">
        <v>109.5</v>
      </c>
      <c r="N275" s="57">
        <v>110.5</v>
      </c>
      <c r="O275" s="63">
        <v>4.54545454545454E-3</v>
      </c>
      <c r="P275" s="57">
        <v>433</v>
      </c>
      <c r="Q275" s="57">
        <v>1435</v>
      </c>
      <c r="R275" s="57">
        <v>2778.45</v>
      </c>
      <c r="S275" s="57">
        <v>109.8</v>
      </c>
      <c r="T275" s="57">
        <v>118.25</v>
      </c>
      <c r="U275" s="57">
        <v>130.99170000000001</v>
      </c>
      <c r="V275" s="57">
        <v>110.6</v>
      </c>
      <c r="W275" s="57">
        <v>117.675</v>
      </c>
      <c r="X275" s="57">
        <v>130.64169999999999</v>
      </c>
      <c r="Y275" s="57">
        <v>110.4</v>
      </c>
      <c r="Z275" s="57">
        <v>117.125</v>
      </c>
      <c r="AA275" s="57">
        <v>130.19999999999999</v>
      </c>
      <c r="AB275" s="57">
        <v>176</v>
      </c>
      <c r="AC275" s="57">
        <v>46.45</v>
      </c>
      <c r="AD275" s="57">
        <v>128</v>
      </c>
      <c r="AE275" s="57">
        <v>103</v>
      </c>
      <c r="AF275" s="64">
        <v>33.6</v>
      </c>
      <c r="AG275" s="64">
        <v>29.859300000000001</v>
      </c>
      <c r="AH275" s="64">
        <v>35.557899999999997</v>
      </c>
      <c r="AI275" s="64">
        <v>31.758800000000001</v>
      </c>
      <c r="AJ275" s="61">
        <v>0.4548611111111111</v>
      </c>
      <c r="AK275" s="216">
        <v>450</v>
      </c>
      <c r="AL275" s="62">
        <v>840.07437697498085</v>
      </c>
      <c r="AM275" s="24" t="s">
        <v>7410</v>
      </c>
      <c r="AN275" s="216" t="s">
        <v>6009</v>
      </c>
      <c r="AO275" s="216" t="s">
        <v>5971</v>
      </c>
      <c r="AP275" s="216" t="s">
        <v>6884</v>
      </c>
      <c r="AQ275" s="216" t="s">
        <v>6885</v>
      </c>
      <c r="AR275" s="216" t="s">
        <v>6886</v>
      </c>
      <c r="AS275" s="24" t="s">
        <v>5474</v>
      </c>
      <c r="AT275" s="24" t="s">
        <v>6130</v>
      </c>
      <c r="AU275" s="24" t="s">
        <v>5984</v>
      </c>
      <c r="AV275" s="24" t="s">
        <v>6055</v>
      </c>
      <c r="AW275" s="24" t="s">
        <v>5976</v>
      </c>
      <c r="AX275" s="24" t="s">
        <v>5979</v>
      </c>
      <c r="AY275" s="24" t="s">
        <v>7411</v>
      </c>
      <c r="AZ275" s="216" t="s">
        <v>7054</v>
      </c>
      <c r="BA275" s="216" t="s">
        <v>7078</v>
      </c>
      <c r="BB275" s="57" t="s">
        <v>6898</v>
      </c>
      <c r="BC275" s="202"/>
      <c r="BD275" s="24"/>
      <c r="BE275" s="151"/>
      <c r="BG275" s="151"/>
      <c r="BI275" s="151"/>
      <c r="BL275" s="152"/>
    </row>
    <row r="276" spans="1:64" s="169" customFormat="1">
      <c r="A276" s="24">
        <v>2109</v>
      </c>
      <c r="B276" s="24" t="s">
        <v>293</v>
      </c>
      <c r="C276" s="57">
        <v>16.649999999999999</v>
      </c>
      <c r="D276" s="57">
        <v>17.3</v>
      </c>
      <c r="E276" s="57">
        <v>16.649999999999999</v>
      </c>
      <c r="F276" s="57">
        <v>17.149999999999999</v>
      </c>
      <c r="G276" s="57">
        <v>17.3</v>
      </c>
      <c r="H276" s="57">
        <v>17.45</v>
      </c>
      <c r="I276" s="57">
        <v>17.149999999999999</v>
      </c>
      <c r="J276" s="57">
        <v>17.149999999999999</v>
      </c>
      <c r="K276" s="57">
        <v>17.3</v>
      </c>
      <c r="L276" s="57">
        <v>17.350000000000001</v>
      </c>
      <c r="M276" s="57">
        <v>17.149999999999999</v>
      </c>
      <c r="N276" s="57">
        <v>17.2</v>
      </c>
      <c r="O276" s="63">
        <v>2.91545189504373E-3</v>
      </c>
      <c r="P276" s="57">
        <v>87</v>
      </c>
      <c r="Q276" s="57">
        <v>151</v>
      </c>
      <c r="R276" s="57">
        <v>312.25</v>
      </c>
      <c r="S276" s="57">
        <v>16.96</v>
      </c>
      <c r="T276" s="57">
        <v>17.734999999999999</v>
      </c>
      <c r="U276" s="57">
        <v>18.600000000000001</v>
      </c>
      <c r="V276" s="57">
        <v>16.96</v>
      </c>
      <c r="W276" s="57">
        <v>17.675000000000001</v>
      </c>
      <c r="X276" s="57">
        <v>18.5717</v>
      </c>
      <c r="Y276" s="57">
        <v>16.98</v>
      </c>
      <c r="Z276" s="57">
        <v>17.627500000000001</v>
      </c>
      <c r="AA276" s="57">
        <v>18.541699999999999</v>
      </c>
      <c r="AB276" s="57">
        <v>25.9</v>
      </c>
      <c r="AC276" s="57">
        <v>11.1</v>
      </c>
      <c r="AD276" s="57">
        <v>18.7</v>
      </c>
      <c r="AE276" s="57">
        <v>16.5</v>
      </c>
      <c r="AF276" s="64">
        <v>29.110800000000001</v>
      </c>
      <c r="AG276" s="64">
        <v>17.3262</v>
      </c>
      <c r="AH276" s="64">
        <v>37.355899999999998</v>
      </c>
      <c r="AI276" s="64">
        <v>24.002800000000001</v>
      </c>
      <c r="AJ276" s="61">
        <v>0.4548611111111111</v>
      </c>
      <c r="AK276" s="216">
        <v>100</v>
      </c>
      <c r="AL276" s="62">
        <v>188.63479237641286</v>
      </c>
      <c r="AM276" s="24" t="s">
        <v>6296</v>
      </c>
      <c r="AN276" s="216" t="s">
        <v>6009</v>
      </c>
      <c r="AO276" s="216" t="s">
        <v>6007</v>
      </c>
      <c r="AP276" s="216" t="s">
        <v>6884</v>
      </c>
      <c r="AQ276" s="216" t="s">
        <v>6885</v>
      </c>
      <c r="AR276" s="216" t="s">
        <v>6886</v>
      </c>
      <c r="AS276" s="24" t="s">
        <v>6887</v>
      </c>
      <c r="AT276" s="24" t="s">
        <v>6031</v>
      </c>
      <c r="AU276" s="24" t="s">
        <v>6130</v>
      </c>
      <c r="AV276" s="24" t="s">
        <v>5984</v>
      </c>
      <c r="AW276" s="24" t="s">
        <v>5991</v>
      </c>
      <c r="AX276" s="24" t="s">
        <v>5991</v>
      </c>
      <c r="AY276" s="24" t="s">
        <v>7313</v>
      </c>
      <c r="AZ276" s="216" t="s">
        <v>7264</v>
      </c>
      <c r="BA276" s="216" t="s">
        <v>6948</v>
      </c>
      <c r="BB276" s="57" t="s">
        <v>5474</v>
      </c>
      <c r="BC276" s="202"/>
      <c r="BD276" s="24"/>
      <c r="BE276" s="151"/>
      <c r="BG276" s="151"/>
      <c r="BI276" s="151"/>
      <c r="BL276" s="152"/>
    </row>
    <row r="277" spans="1:64" s="169" customFormat="1">
      <c r="A277" s="24">
        <v>2114</v>
      </c>
      <c r="B277" s="24" t="s">
        <v>294</v>
      </c>
      <c r="C277" s="57">
        <v>143</v>
      </c>
      <c r="D277" s="57">
        <v>151</v>
      </c>
      <c r="E277" s="57">
        <v>143</v>
      </c>
      <c r="F277" s="57">
        <v>150</v>
      </c>
      <c r="G277" s="57">
        <v>152.5</v>
      </c>
      <c r="H277" s="57">
        <v>158</v>
      </c>
      <c r="I277" s="57">
        <v>150.5</v>
      </c>
      <c r="J277" s="57">
        <v>156</v>
      </c>
      <c r="K277" s="57">
        <v>157</v>
      </c>
      <c r="L277" s="57">
        <v>159</v>
      </c>
      <c r="M277" s="57">
        <v>154</v>
      </c>
      <c r="N277" s="57">
        <v>159</v>
      </c>
      <c r="O277" s="63">
        <v>1.9230769230769201E-2</v>
      </c>
      <c r="P277" s="57">
        <v>373</v>
      </c>
      <c r="Q277" s="57">
        <v>714</v>
      </c>
      <c r="R277" s="57">
        <v>316.95</v>
      </c>
      <c r="S277" s="57">
        <v>144.6</v>
      </c>
      <c r="T277" s="57">
        <v>148.35</v>
      </c>
      <c r="U277" s="57">
        <v>141.20830000000001</v>
      </c>
      <c r="V277" s="57">
        <v>147.4</v>
      </c>
      <c r="W277" s="57">
        <v>148.92500000000001</v>
      </c>
      <c r="X277" s="57">
        <v>141.8167</v>
      </c>
      <c r="Y277" s="57">
        <v>150</v>
      </c>
      <c r="Z277" s="57">
        <v>149.6</v>
      </c>
      <c r="AA277" s="57">
        <v>142.45830000000001</v>
      </c>
      <c r="AB277" s="57">
        <v>163</v>
      </c>
      <c r="AC277" s="57">
        <v>79.400000000000006</v>
      </c>
      <c r="AD277" s="57">
        <v>163</v>
      </c>
      <c r="AE277" s="57">
        <v>138</v>
      </c>
      <c r="AF277" s="64">
        <v>56.3613</v>
      </c>
      <c r="AG277" s="64">
        <v>38.383400000000002</v>
      </c>
      <c r="AH277" s="64">
        <v>70.907499999999999</v>
      </c>
      <c r="AI277" s="64">
        <v>49.224800000000002</v>
      </c>
      <c r="AJ277" s="61">
        <v>0.4548611111111111</v>
      </c>
      <c r="AK277" s="216">
        <v>400</v>
      </c>
      <c r="AL277" s="62">
        <v>730.37980028255311</v>
      </c>
      <c r="AM277" s="24" t="s">
        <v>6488</v>
      </c>
      <c r="AN277" s="216" t="s">
        <v>6009</v>
      </c>
      <c r="AO277" s="216" t="s">
        <v>5961</v>
      </c>
      <c r="AP277" s="216" t="s">
        <v>6908</v>
      </c>
      <c r="AQ277" s="216" t="s">
        <v>6900</v>
      </c>
      <c r="AR277" s="216" t="s">
        <v>6886</v>
      </c>
      <c r="AS277" s="24" t="s">
        <v>5474</v>
      </c>
      <c r="AT277" s="24" t="s">
        <v>6013</v>
      </c>
      <c r="AU277" s="24" t="s">
        <v>6016</v>
      </c>
      <c r="AV277" s="24" t="s">
        <v>6126</v>
      </c>
      <c r="AW277" s="24" t="s">
        <v>5979</v>
      </c>
      <c r="AX277" s="24" t="s">
        <v>5976</v>
      </c>
      <c r="AY277" s="24" t="s">
        <v>7412</v>
      </c>
      <c r="AZ277" s="216" t="s">
        <v>7261</v>
      </c>
      <c r="BA277" s="216" t="s">
        <v>7262</v>
      </c>
      <c r="BB277" s="57" t="s">
        <v>5474</v>
      </c>
      <c r="BC277" s="202"/>
      <c r="BD277" s="24"/>
      <c r="BE277" s="151"/>
      <c r="BG277" s="151"/>
      <c r="BI277" s="151"/>
      <c r="BL277" s="152"/>
    </row>
    <row r="278" spans="1:64" s="169" customFormat="1">
      <c r="A278" s="24">
        <v>2115</v>
      </c>
      <c r="B278" s="24" t="s">
        <v>295</v>
      </c>
      <c r="C278" s="57">
        <v>41.7</v>
      </c>
      <c r="D278" s="57">
        <v>43.25</v>
      </c>
      <c r="E278" s="57">
        <v>41.7</v>
      </c>
      <c r="F278" s="57">
        <v>43.25</v>
      </c>
      <c r="G278" s="57">
        <v>43.1</v>
      </c>
      <c r="H278" s="57">
        <v>43.5</v>
      </c>
      <c r="I278" s="57">
        <v>43.05</v>
      </c>
      <c r="J278" s="57">
        <v>43.5</v>
      </c>
      <c r="K278" s="57">
        <v>43.4</v>
      </c>
      <c r="L278" s="57">
        <v>43.5</v>
      </c>
      <c r="M278" s="57">
        <v>43.4</v>
      </c>
      <c r="N278" s="57">
        <v>43.5</v>
      </c>
      <c r="O278" s="63">
        <v>0</v>
      </c>
      <c r="P278" s="57">
        <v>17</v>
      </c>
      <c r="Q278" s="57">
        <v>45</v>
      </c>
      <c r="R278" s="57">
        <v>77.400000000000006</v>
      </c>
      <c r="S278" s="57">
        <v>42.26</v>
      </c>
      <c r="T278" s="57">
        <v>46.204999999999998</v>
      </c>
      <c r="U278" s="57">
        <v>47.52</v>
      </c>
      <c r="V278" s="57">
        <v>42.61</v>
      </c>
      <c r="W278" s="57">
        <v>45.897500000000001</v>
      </c>
      <c r="X278" s="57">
        <v>47.463299999999997</v>
      </c>
      <c r="Y278" s="57">
        <v>42.9</v>
      </c>
      <c r="Z278" s="57">
        <v>45.602499999999999</v>
      </c>
      <c r="AA278" s="57">
        <v>47.403300000000002</v>
      </c>
      <c r="AB278" s="57">
        <v>55.3</v>
      </c>
      <c r="AC278" s="57">
        <v>39.9</v>
      </c>
      <c r="AD278" s="57">
        <v>51</v>
      </c>
      <c r="AE278" s="57">
        <v>41</v>
      </c>
      <c r="AF278" s="64">
        <v>52.150300000000001</v>
      </c>
      <c r="AG278" s="64">
        <v>32.883800000000001</v>
      </c>
      <c r="AH278" s="64">
        <v>68.100200000000001</v>
      </c>
      <c r="AI278" s="64">
        <v>44.622599999999998</v>
      </c>
      <c r="AJ278" s="61">
        <v>0.4548611111111111</v>
      </c>
      <c r="AK278" s="216">
        <v>50</v>
      </c>
      <c r="AL278" s="62">
        <v>61.563142313997389</v>
      </c>
      <c r="AM278" s="24" t="s">
        <v>6551</v>
      </c>
      <c r="AN278" s="216" t="s">
        <v>6009</v>
      </c>
      <c r="AO278" s="216" t="s">
        <v>5961</v>
      </c>
      <c r="AP278" s="216" t="s">
        <v>6884</v>
      </c>
      <c r="AQ278" s="216" t="s">
        <v>6885</v>
      </c>
      <c r="AR278" s="216" t="s">
        <v>6886</v>
      </c>
      <c r="AS278" s="24" t="s">
        <v>5474</v>
      </c>
      <c r="AT278" s="24" t="s">
        <v>6201</v>
      </c>
      <c r="AU278" s="24" t="s">
        <v>6126</v>
      </c>
      <c r="AV278" s="24" t="s">
        <v>6493</v>
      </c>
      <c r="AW278" s="24" t="s">
        <v>5979</v>
      </c>
      <c r="AX278" s="24" t="s">
        <v>5979</v>
      </c>
      <c r="AY278" s="24" t="s">
        <v>7413</v>
      </c>
      <c r="AZ278" s="216" t="s">
        <v>7170</v>
      </c>
      <c r="BA278" s="216" t="s">
        <v>7070</v>
      </c>
      <c r="BB278" s="57" t="s">
        <v>5474</v>
      </c>
      <c r="BC278" s="202"/>
      <c r="BD278" s="24"/>
      <c r="BE278" s="151"/>
      <c r="BG278" s="151"/>
      <c r="BI278" s="151"/>
      <c r="BL278" s="152"/>
    </row>
    <row r="279" spans="1:64" s="169" customFormat="1">
      <c r="A279" s="24">
        <v>2201</v>
      </c>
      <c r="B279" s="24" t="s">
        <v>296</v>
      </c>
      <c r="C279" s="57">
        <v>36.85</v>
      </c>
      <c r="D279" s="57">
        <v>37</v>
      </c>
      <c r="E279" s="57">
        <v>36.549999999999997</v>
      </c>
      <c r="F279" s="57">
        <v>36.65</v>
      </c>
      <c r="G279" s="57">
        <v>36.799999999999997</v>
      </c>
      <c r="H279" s="57">
        <v>37.1</v>
      </c>
      <c r="I279" s="57">
        <v>36.700000000000003</v>
      </c>
      <c r="J279" s="57">
        <v>36.950000000000003</v>
      </c>
      <c r="K279" s="57">
        <v>37.200000000000003</v>
      </c>
      <c r="L279" s="57">
        <v>37.5</v>
      </c>
      <c r="M279" s="57">
        <v>37.1</v>
      </c>
      <c r="N279" s="57">
        <v>37.1</v>
      </c>
      <c r="O279" s="63">
        <v>4.0595399188091998E-3</v>
      </c>
      <c r="P279" s="57">
        <v>1091</v>
      </c>
      <c r="Q279" s="57">
        <v>1561</v>
      </c>
      <c r="R279" s="57">
        <v>2483.3000000000002</v>
      </c>
      <c r="S279" s="57">
        <v>36.85</v>
      </c>
      <c r="T279" s="57">
        <v>38.972499999999997</v>
      </c>
      <c r="U279" s="57">
        <v>40.387500000000003</v>
      </c>
      <c r="V279" s="57">
        <v>36.840000000000003</v>
      </c>
      <c r="W279" s="57">
        <v>38.799999999999997</v>
      </c>
      <c r="X279" s="57">
        <v>40.345799999999997</v>
      </c>
      <c r="Y279" s="57">
        <v>36.75</v>
      </c>
      <c r="Z279" s="57">
        <v>38.67</v>
      </c>
      <c r="AA279" s="57">
        <v>40.2958</v>
      </c>
      <c r="AB279" s="57">
        <v>53.1</v>
      </c>
      <c r="AC279" s="57">
        <v>22.2</v>
      </c>
      <c r="AD279" s="57">
        <v>41.95</v>
      </c>
      <c r="AE279" s="57">
        <v>36.049999999999997</v>
      </c>
      <c r="AF279" s="64">
        <v>17.433800000000002</v>
      </c>
      <c r="AG279" s="64">
        <v>13.690899999999999</v>
      </c>
      <c r="AH279" s="64">
        <v>22.0703</v>
      </c>
      <c r="AI279" s="64">
        <v>16.484000000000002</v>
      </c>
      <c r="AJ279" s="61">
        <v>0.4513888888888889</v>
      </c>
      <c r="AK279" s="216">
        <v>1500</v>
      </c>
      <c r="AL279" s="62">
        <v>2117.8403892820697</v>
      </c>
      <c r="AM279" s="24" t="s">
        <v>7414</v>
      </c>
      <c r="AN279" s="216" t="s">
        <v>6009</v>
      </c>
      <c r="AO279" s="216" t="s">
        <v>6007</v>
      </c>
      <c r="AP279" s="216" t="s">
        <v>6884</v>
      </c>
      <c r="AQ279" s="216" t="s">
        <v>6885</v>
      </c>
      <c r="AR279" s="216" t="s">
        <v>6886</v>
      </c>
      <c r="AS279" s="24" t="s">
        <v>6887</v>
      </c>
      <c r="AT279" s="24" t="s">
        <v>5984</v>
      </c>
      <c r="AU279" s="24" t="s">
        <v>6016</v>
      </c>
      <c r="AV279" s="24" t="s">
        <v>6535</v>
      </c>
      <c r="AW279" s="24" t="s">
        <v>5996</v>
      </c>
      <c r="AX279" s="24" t="s">
        <v>5979</v>
      </c>
      <c r="AY279" s="24" t="s">
        <v>7415</v>
      </c>
      <c r="AZ279" s="216" t="s">
        <v>7138</v>
      </c>
      <c r="BA279" s="216" t="s">
        <v>6992</v>
      </c>
      <c r="BB279" s="57" t="s">
        <v>5474</v>
      </c>
      <c r="BC279" s="202"/>
      <c r="BD279" s="24"/>
      <c r="BE279" s="151"/>
      <c r="BG279" s="151"/>
      <c r="BI279" s="151"/>
      <c r="BL279" s="152"/>
    </row>
    <row r="280" spans="1:64" s="169" customFormat="1">
      <c r="A280" s="24">
        <v>2204</v>
      </c>
      <c r="B280" s="24" t="s">
        <v>297</v>
      </c>
      <c r="C280" s="57">
        <v>64.599999999999994</v>
      </c>
      <c r="D280" s="57">
        <v>65.8</v>
      </c>
      <c r="E280" s="57">
        <v>64.599999999999994</v>
      </c>
      <c r="F280" s="57">
        <v>65.8</v>
      </c>
      <c r="G280" s="57">
        <v>66.099999999999994</v>
      </c>
      <c r="H280" s="57">
        <v>66.099999999999994</v>
      </c>
      <c r="I280" s="57">
        <v>64.900000000000006</v>
      </c>
      <c r="J280" s="57">
        <v>65.400000000000006</v>
      </c>
      <c r="K280" s="57">
        <v>65.900000000000006</v>
      </c>
      <c r="L280" s="57">
        <v>66.5</v>
      </c>
      <c r="M280" s="57">
        <v>65.5</v>
      </c>
      <c r="N280" s="57">
        <v>65.7</v>
      </c>
      <c r="O280" s="63">
        <v>4.5871559633027499E-3</v>
      </c>
      <c r="P280" s="57">
        <v>329</v>
      </c>
      <c r="Q280" s="57">
        <v>625</v>
      </c>
      <c r="R280" s="57">
        <v>1504.65</v>
      </c>
      <c r="S280" s="57">
        <v>65</v>
      </c>
      <c r="T280" s="57">
        <v>67.28</v>
      </c>
      <c r="U280" s="57">
        <v>70.9983</v>
      </c>
      <c r="V280" s="57">
        <v>65.14</v>
      </c>
      <c r="W280" s="57">
        <v>67.305000000000007</v>
      </c>
      <c r="X280" s="57">
        <v>70.944999999999993</v>
      </c>
      <c r="Y280" s="57">
        <v>65.099999999999994</v>
      </c>
      <c r="Z280" s="57">
        <v>67.385000000000005</v>
      </c>
      <c r="AA280" s="57">
        <v>70.87</v>
      </c>
      <c r="AB280" s="57">
        <v>77.5</v>
      </c>
      <c r="AC280" s="57">
        <v>40.15</v>
      </c>
      <c r="AD280" s="57">
        <v>71.900000000000006</v>
      </c>
      <c r="AE280" s="57">
        <v>63.3</v>
      </c>
      <c r="AF280" s="64">
        <v>27.257200000000001</v>
      </c>
      <c r="AG280" s="64">
        <v>28.2042</v>
      </c>
      <c r="AH280" s="64">
        <v>30.869900000000001</v>
      </c>
      <c r="AI280" s="64">
        <v>29.092700000000001</v>
      </c>
      <c r="AJ280" s="61">
        <v>0.4513888888888889</v>
      </c>
      <c r="AK280" s="216">
        <v>350</v>
      </c>
      <c r="AL280" s="62">
        <v>664.30537569355852</v>
      </c>
      <c r="AM280" s="24" t="s">
        <v>6657</v>
      </c>
      <c r="AN280" s="216" t="s">
        <v>5981</v>
      </c>
      <c r="AO280" s="216" t="s">
        <v>5971</v>
      </c>
      <c r="AP280" s="216" t="s">
        <v>6884</v>
      </c>
      <c r="AQ280" s="216" t="s">
        <v>6885</v>
      </c>
      <c r="AR280" s="216" t="s">
        <v>6886</v>
      </c>
      <c r="AS280" s="24" t="s">
        <v>5474</v>
      </c>
      <c r="AT280" s="24" t="s">
        <v>6493</v>
      </c>
      <c r="AU280" s="24" t="s">
        <v>6017</v>
      </c>
      <c r="AV280" s="24" t="s">
        <v>6480</v>
      </c>
      <c r="AW280" s="24" t="s">
        <v>5976</v>
      </c>
      <c r="AX280" s="24" t="s">
        <v>5990</v>
      </c>
      <c r="AY280" s="24" t="s">
        <v>7128</v>
      </c>
      <c r="AZ280" s="216" t="s">
        <v>7141</v>
      </c>
      <c r="BA280" s="216" t="s">
        <v>6974</v>
      </c>
      <c r="BB280" s="57" t="s">
        <v>5474</v>
      </c>
      <c r="BC280" s="202"/>
      <c r="BD280" s="24"/>
      <c r="BE280" s="151"/>
      <c r="BG280" s="151"/>
      <c r="BI280" s="151"/>
      <c r="BL280" s="152"/>
    </row>
    <row r="281" spans="1:64" s="169" customFormat="1">
      <c r="A281" s="24">
        <v>2206</v>
      </c>
      <c r="B281" s="24" t="s">
        <v>298</v>
      </c>
      <c r="C281" s="57">
        <v>26.15</v>
      </c>
      <c r="D281" s="57">
        <v>26.45</v>
      </c>
      <c r="E281" s="57">
        <v>26.15</v>
      </c>
      <c r="F281" s="57">
        <v>26.3</v>
      </c>
      <c r="G281" s="57">
        <v>26.3</v>
      </c>
      <c r="H281" s="57">
        <v>26.35</v>
      </c>
      <c r="I281" s="57">
        <v>26</v>
      </c>
      <c r="J281" s="57">
        <v>26.05</v>
      </c>
      <c r="K281" s="57">
        <v>26</v>
      </c>
      <c r="L281" s="57">
        <v>26.05</v>
      </c>
      <c r="M281" s="57">
        <v>25.9</v>
      </c>
      <c r="N281" s="57">
        <v>25.95</v>
      </c>
      <c r="O281" s="63">
        <v>-3.8387715930902101E-3</v>
      </c>
      <c r="P281" s="57">
        <v>518</v>
      </c>
      <c r="Q281" s="57">
        <v>710</v>
      </c>
      <c r="R281" s="57">
        <v>983.05</v>
      </c>
      <c r="S281" s="57">
        <v>26.44</v>
      </c>
      <c r="T281" s="57">
        <v>27.807500000000001</v>
      </c>
      <c r="U281" s="57">
        <v>28.947500000000002</v>
      </c>
      <c r="V281" s="57">
        <v>26.33</v>
      </c>
      <c r="W281" s="57">
        <v>27.675000000000001</v>
      </c>
      <c r="X281" s="57">
        <v>28.915800000000001</v>
      </c>
      <c r="Y281" s="57">
        <v>26.18</v>
      </c>
      <c r="Z281" s="57">
        <v>27.552499999999998</v>
      </c>
      <c r="AA281" s="57">
        <v>28.8767</v>
      </c>
      <c r="AB281" s="57">
        <v>40.75</v>
      </c>
      <c r="AC281" s="57">
        <v>22.05</v>
      </c>
      <c r="AD281" s="57">
        <v>29.15</v>
      </c>
      <c r="AE281" s="57">
        <v>25.9</v>
      </c>
      <c r="AF281" s="64">
        <v>12.507999999999999</v>
      </c>
      <c r="AG281" s="64">
        <v>15.8949</v>
      </c>
      <c r="AH281" s="64">
        <v>9.2911000000000001</v>
      </c>
      <c r="AI281" s="64">
        <v>13.6936</v>
      </c>
      <c r="AJ281" s="61">
        <v>0.4513888888888889</v>
      </c>
      <c r="AK281" s="216">
        <v>550</v>
      </c>
      <c r="AL281" s="62">
        <v>1036.5838040581518</v>
      </c>
      <c r="AM281" s="24" t="s">
        <v>7416</v>
      </c>
      <c r="AN281" s="216" t="s">
        <v>5967</v>
      </c>
      <c r="AO281" s="216" t="s">
        <v>6047</v>
      </c>
      <c r="AP281" s="216" t="s">
        <v>6884</v>
      </c>
      <c r="AQ281" s="216" t="s">
        <v>6885</v>
      </c>
      <c r="AR281" s="216" t="s">
        <v>6916</v>
      </c>
      <c r="AS281" s="24" t="s">
        <v>6945</v>
      </c>
      <c r="AT281" s="24" t="s">
        <v>6055</v>
      </c>
      <c r="AU281" s="24" t="s">
        <v>5984</v>
      </c>
      <c r="AV281" s="24" t="s">
        <v>6561</v>
      </c>
      <c r="AW281" s="24" t="s">
        <v>5991</v>
      </c>
      <c r="AX281" s="24" t="s">
        <v>5991</v>
      </c>
      <c r="AY281" s="24" t="s">
        <v>7417</v>
      </c>
      <c r="AZ281" s="216" t="s">
        <v>7060</v>
      </c>
      <c r="BA281" s="216" t="s">
        <v>7067</v>
      </c>
      <c r="BB281" s="57" t="s">
        <v>5474</v>
      </c>
      <c r="BC281" s="202"/>
      <c r="BD281" s="24"/>
      <c r="BE281" s="151"/>
      <c r="BG281" s="151"/>
      <c r="BI281" s="151"/>
      <c r="BL281" s="152"/>
    </row>
    <row r="282" spans="1:64" s="169" customFormat="1">
      <c r="A282" s="24">
        <v>2207</v>
      </c>
      <c r="B282" s="24" t="s">
        <v>299</v>
      </c>
      <c r="C282" s="57">
        <v>540</v>
      </c>
      <c r="D282" s="57">
        <v>549</v>
      </c>
      <c r="E282" s="57">
        <v>536</v>
      </c>
      <c r="F282" s="57">
        <v>549</v>
      </c>
      <c r="G282" s="57">
        <v>551</v>
      </c>
      <c r="H282" s="57">
        <v>552</v>
      </c>
      <c r="I282" s="57">
        <v>543</v>
      </c>
      <c r="J282" s="57">
        <v>548</v>
      </c>
      <c r="K282" s="57">
        <v>554</v>
      </c>
      <c r="L282" s="57">
        <v>555</v>
      </c>
      <c r="M282" s="57">
        <v>550</v>
      </c>
      <c r="N282" s="57">
        <v>552</v>
      </c>
      <c r="O282" s="63">
        <v>7.2992700729926996E-3</v>
      </c>
      <c r="P282" s="57">
        <v>20</v>
      </c>
      <c r="Q282" s="57">
        <v>156</v>
      </c>
      <c r="R282" s="57">
        <v>188.6</v>
      </c>
      <c r="S282" s="57">
        <v>549</v>
      </c>
      <c r="T282" s="57">
        <v>580.20000000000005</v>
      </c>
      <c r="U282" s="57">
        <v>588.63329999999996</v>
      </c>
      <c r="V282" s="57">
        <v>546.4</v>
      </c>
      <c r="W282" s="57">
        <v>578.1</v>
      </c>
      <c r="X282" s="57">
        <v>588.26670000000001</v>
      </c>
      <c r="Y282" s="57">
        <v>544.20000000000005</v>
      </c>
      <c r="Z282" s="57">
        <v>576.20000000000005</v>
      </c>
      <c r="AA282" s="57">
        <v>588.04999999999995</v>
      </c>
      <c r="AB282" s="57">
        <v>707</v>
      </c>
      <c r="AC282" s="57">
        <v>515</v>
      </c>
      <c r="AD282" s="57">
        <v>608</v>
      </c>
      <c r="AE282" s="57">
        <v>533</v>
      </c>
      <c r="AF282" s="64">
        <v>18.897600000000001</v>
      </c>
      <c r="AG282" s="64">
        <v>17.956299999999999</v>
      </c>
      <c r="AH282" s="64">
        <v>26.073599999999999</v>
      </c>
      <c r="AI282" s="64">
        <v>20.661999999999999</v>
      </c>
      <c r="AJ282" s="61">
        <v>0.4513888888888889</v>
      </c>
      <c r="AK282" s="216">
        <v>50</v>
      </c>
      <c r="AL282" s="62">
        <v>75.762518562990948</v>
      </c>
      <c r="AM282" s="24" t="s">
        <v>7209</v>
      </c>
      <c r="AN282" s="216" t="s">
        <v>6009</v>
      </c>
      <c r="AO282" s="216" t="s">
        <v>6007</v>
      </c>
      <c r="AP282" s="216" t="s">
        <v>6884</v>
      </c>
      <c r="AQ282" s="216" t="s">
        <v>6885</v>
      </c>
      <c r="AR282" s="216" t="s">
        <v>6886</v>
      </c>
      <c r="AS282" s="24" t="s">
        <v>6887</v>
      </c>
      <c r="AT282" s="24" t="s">
        <v>6126</v>
      </c>
      <c r="AU282" s="24" t="s">
        <v>6277</v>
      </c>
      <c r="AV282" s="24" t="s">
        <v>5984</v>
      </c>
      <c r="AW282" s="24" t="s">
        <v>5990</v>
      </c>
      <c r="AX282" s="24" t="s">
        <v>5986</v>
      </c>
      <c r="AY282" s="24" t="s">
        <v>7316</v>
      </c>
      <c r="AZ282" s="216" t="s">
        <v>7129</v>
      </c>
      <c r="BA282" s="216" t="s">
        <v>6967</v>
      </c>
      <c r="BB282" s="57" t="s">
        <v>5474</v>
      </c>
      <c r="BC282" s="202"/>
      <c r="BD282" s="24"/>
      <c r="BE282" s="151"/>
      <c r="BG282" s="151"/>
      <c r="BI282" s="151"/>
      <c r="BL282" s="152"/>
    </row>
    <row r="283" spans="1:64" s="169" customFormat="1">
      <c r="A283" s="24">
        <v>2208</v>
      </c>
      <c r="B283" s="24" t="s">
        <v>300</v>
      </c>
      <c r="C283" s="57">
        <v>23.55</v>
      </c>
      <c r="D283" s="57">
        <v>24.7</v>
      </c>
      <c r="E283" s="57">
        <v>23.5</v>
      </c>
      <c r="F283" s="57">
        <v>24</v>
      </c>
      <c r="G283" s="57">
        <v>24.4</v>
      </c>
      <c r="H283" s="57">
        <v>24.7</v>
      </c>
      <c r="I283" s="57">
        <v>23.85</v>
      </c>
      <c r="J283" s="57">
        <v>23.85</v>
      </c>
      <c r="K283" s="57">
        <v>24.05</v>
      </c>
      <c r="L283" s="57">
        <v>24.25</v>
      </c>
      <c r="M283" s="57">
        <v>23.9</v>
      </c>
      <c r="N283" s="57">
        <v>23.9</v>
      </c>
      <c r="O283" s="63">
        <v>2.0964360587002002E-3</v>
      </c>
      <c r="P283" s="57">
        <v>1405</v>
      </c>
      <c r="Q283" s="57">
        <v>8030</v>
      </c>
      <c r="R283" s="57">
        <v>6588.3</v>
      </c>
      <c r="S283" s="57">
        <v>23.5</v>
      </c>
      <c r="T283" s="57">
        <v>23.822500000000002</v>
      </c>
      <c r="U283" s="57">
        <v>25.282499999999999</v>
      </c>
      <c r="V283" s="57">
        <v>23.71</v>
      </c>
      <c r="W283" s="57">
        <v>23.795000000000002</v>
      </c>
      <c r="X283" s="57">
        <v>25.3125</v>
      </c>
      <c r="Y283" s="57">
        <v>23.67</v>
      </c>
      <c r="Z283" s="57">
        <v>23.797499999999999</v>
      </c>
      <c r="AA283" s="57">
        <v>25.331700000000001</v>
      </c>
      <c r="AB283" s="57">
        <v>33.799999999999997</v>
      </c>
      <c r="AC283" s="57">
        <v>18.149999999999999</v>
      </c>
      <c r="AD283" s="57">
        <v>24.8</v>
      </c>
      <c r="AE283" s="57">
        <v>22.35</v>
      </c>
      <c r="AF283" s="64">
        <v>53.338999999999999</v>
      </c>
      <c r="AG283" s="64">
        <v>44.398299999999999</v>
      </c>
      <c r="AH283" s="64">
        <v>57.0871</v>
      </c>
      <c r="AI283" s="64">
        <v>48.627899999999997</v>
      </c>
      <c r="AJ283" s="61">
        <v>0.4513888888888889</v>
      </c>
      <c r="AK283" s="216">
        <v>1500</v>
      </c>
      <c r="AL283" s="62">
        <v>2727.3746534750762</v>
      </c>
      <c r="AM283" s="24" t="s">
        <v>6696</v>
      </c>
      <c r="AN283" s="216" t="s">
        <v>6009</v>
      </c>
      <c r="AO283" s="216" t="s">
        <v>5961</v>
      </c>
      <c r="AP283" s="216" t="s">
        <v>6884</v>
      </c>
      <c r="AQ283" s="216" t="s">
        <v>6900</v>
      </c>
      <c r="AR283" s="216" t="s">
        <v>6886</v>
      </c>
      <c r="AS283" s="24" t="s">
        <v>6985</v>
      </c>
      <c r="AT283" s="24" t="s">
        <v>6016</v>
      </c>
      <c r="AU283" s="24" t="s">
        <v>6336</v>
      </c>
      <c r="AV283" s="24" t="s">
        <v>6130</v>
      </c>
      <c r="AW283" s="24" t="s">
        <v>5976</v>
      </c>
      <c r="AX283" s="24" t="s">
        <v>5979</v>
      </c>
      <c r="AY283" s="24" t="s">
        <v>7116</v>
      </c>
      <c r="AZ283" s="216" t="s">
        <v>7250</v>
      </c>
      <c r="BA283" s="216" t="s">
        <v>7111</v>
      </c>
      <c r="BB283" s="57" t="s">
        <v>5474</v>
      </c>
      <c r="BC283" s="202"/>
      <c r="BD283" s="24"/>
      <c r="BE283" s="151"/>
      <c r="BG283" s="151"/>
      <c r="BI283" s="151"/>
      <c r="BL283" s="152"/>
    </row>
    <row r="284" spans="1:64" s="169" customFormat="1">
      <c r="A284" s="24">
        <v>2211</v>
      </c>
      <c r="B284" s="24" t="s">
        <v>5829</v>
      </c>
      <c r="C284" s="57">
        <v>51.2</v>
      </c>
      <c r="D284" s="57">
        <v>52.7</v>
      </c>
      <c r="E284" s="57">
        <v>51.2</v>
      </c>
      <c r="F284" s="57">
        <v>52.2</v>
      </c>
      <c r="G284" s="57">
        <v>52.8</v>
      </c>
      <c r="H284" s="57">
        <v>52.8</v>
      </c>
      <c r="I284" s="57">
        <v>51.8</v>
      </c>
      <c r="J284" s="57">
        <v>52.1</v>
      </c>
      <c r="K284" s="57">
        <v>52.4</v>
      </c>
      <c r="L284" s="57">
        <v>52.6</v>
      </c>
      <c r="M284" s="57">
        <v>51.8</v>
      </c>
      <c r="N284" s="57">
        <v>52.3</v>
      </c>
      <c r="O284" s="63">
        <v>3.8387715930902101E-3</v>
      </c>
      <c r="P284" s="57">
        <v>189</v>
      </c>
      <c r="Q284" s="57">
        <v>452</v>
      </c>
      <c r="R284" s="57">
        <v>679.85</v>
      </c>
      <c r="S284" s="57">
        <v>51.52</v>
      </c>
      <c r="T284" s="57">
        <v>53.945</v>
      </c>
      <c r="U284" s="57">
        <v>57.914999999999999</v>
      </c>
      <c r="V284" s="57">
        <v>51.76</v>
      </c>
      <c r="W284" s="57">
        <v>53.82</v>
      </c>
      <c r="X284" s="57">
        <v>57.87</v>
      </c>
      <c r="Y284" s="57">
        <v>51.7</v>
      </c>
      <c r="Z284" s="57">
        <v>53.72</v>
      </c>
      <c r="AA284" s="57">
        <v>57.843299999999999</v>
      </c>
      <c r="AB284" s="57">
        <v>75.5</v>
      </c>
      <c r="AC284" s="57">
        <v>45.75</v>
      </c>
      <c r="AD284" s="57">
        <v>57</v>
      </c>
      <c r="AE284" s="57">
        <v>50</v>
      </c>
      <c r="AF284" s="64">
        <v>33.204900000000002</v>
      </c>
      <c r="AG284" s="64">
        <v>25.923300000000001</v>
      </c>
      <c r="AH284" s="64">
        <v>38.448700000000002</v>
      </c>
      <c r="AI284" s="64">
        <v>30.098500000000001</v>
      </c>
      <c r="AJ284" s="61">
        <v>0.4513888888888889</v>
      </c>
      <c r="AK284" s="216">
        <v>200</v>
      </c>
      <c r="AL284" s="62">
        <v>390.06224941677311</v>
      </c>
      <c r="AM284" s="24" t="s">
        <v>7418</v>
      </c>
      <c r="AN284" s="216" t="s">
        <v>6009</v>
      </c>
      <c r="AO284" s="216" t="s">
        <v>5971</v>
      </c>
      <c r="AP284" s="216" t="s">
        <v>6884</v>
      </c>
      <c r="AQ284" s="216" t="s">
        <v>6885</v>
      </c>
      <c r="AR284" s="216" t="s">
        <v>6886</v>
      </c>
      <c r="AS284" s="24" t="s">
        <v>5474</v>
      </c>
      <c r="AT284" s="24" t="s">
        <v>6055</v>
      </c>
      <c r="AU284" s="24" t="s">
        <v>6017</v>
      </c>
      <c r="AV284" s="24" t="s">
        <v>6328</v>
      </c>
      <c r="AW284" s="24" t="s">
        <v>5991</v>
      </c>
      <c r="AX284" s="24" t="s">
        <v>5976</v>
      </c>
      <c r="AY284" s="24" t="s">
        <v>7121</v>
      </c>
      <c r="AZ284" s="216" t="s">
        <v>6936</v>
      </c>
      <c r="BA284" s="216" t="s">
        <v>6893</v>
      </c>
      <c r="BB284" s="57" t="s">
        <v>5474</v>
      </c>
      <c r="BC284" s="202"/>
      <c r="BD284" s="24"/>
      <c r="BE284" s="151"/>
      <c r="BG284" s="151"/>
      <c r="BI284" s="151"/>
      <c r="BL284" s="152"/>
    </row>
    <row r="285" spans="1:64" s="169" customFormat="1">
      <c r="A285" s="24">
        <v>2221</v>
      </c>
      <c r="B285" s="24" t="s">
        <v>301</v>
      </c>
      <c r="C285" s="57">
        <v>40.6</v>
      </c>
      <c r="D285" s="57">
        <v>40.6</v>
      </c>
      <c r="E285" s="57">
        <v>37.9</v>
      </c>
      <c r="F285" s="57">
        <v>40.299999999999997</v>
      </c>
      <c r="G285" s="57">
        <v>41</v>
      </c>
      <c r="H285" s="57">
        <v>44.3</v>
      </c>
      <c r="I285" s="57">
        <v>40.700000000000003</v>
      </c>
      <c r="J285" s="57">
        <v>44.3</v>
      </c>
      <c r="K285" s="57">
        <v>46.1</v>
      </c>
      <c r="L285" s="57">
        <v>48.65</v>
      </c>
      <c r="M285" s="57">
        <v>45.3</v>
      </c>
      <c r="N285" s="57">
        <v>46.8</v>
      </c>
      <c r="O285" s="63">
        <v>5.6433408577878097E-2</v>
      </c>
      <c r="P285" s="57">
        <v>6374</v>
      </c>
      <c r="Q285" s="57">
        <v>5668</v>
      </c>
      <c r="R285" s="57">
        <v>3966.8</v>
      </c>
      <c r="S285" s="57">
        <v>40.39</v>
      </c>
      <c r="T285" s="57">
        <v>33.950000000000003</v>
      </c>
      <c r="U285" s="57">
        <v>29.644200000000001</v>
      </c>
      <c r="V285" s="57">
        <v>41.15</v>
      </c>
      <c r="W285" s="57">
        <v>34.645000000000003</v>
      </c>
      <c r="X285" s="57">
        <v>29.979199999999999</v>
      </c>
      <c r="Y285" s="57">
        <v>42.28</v>
      </c>
      <c r="Z285" s="57">
        <v>35.47</v>
      </c>
      <c r="AA285" s="57">
        <v>30.3583</v>
      </c>
      <c r="AB285" s="57">
        <v>48.65</v>
      </c>
      <c r="AC285" s="57">
        <v>22.5</v>
      </c>
      <c r="AD285" s="57">
        <v>48.65</v>
      </c>
      <c r="AE285" s="57">
        <v>29.9</v>
      </c>
      <c r="AF285" s="64">
        <v>71.363699999999994</v>
      </c>
      <c r="AG285" s="64">
        <v>72.33</v>
      </c>
      <c r="AH285" s="64">
        <v>76.566400000000002</v>
      </c>
      <c r="AI285" s="64">
        <v>73.742099999999994</v>
      </c>
      <c r="AJ285" s="61">
        <v>0.4513888888888889</v>
      </c>
      <c r="AK285" s="216">
        <v>8000</v>
      </c>
      <c r="AL285" s="62">
        <v>11119.419572014813</v>
      </c>
      <c r="AM285" s="24" t="s">
        <v>6355</v>
      </c>
      <c r="AN285" s="216" t="s">
        <v>5981</v>
      </c>
      <c r="AO285" s="216" t="s">
        <v>5989</v>
      </c>
      <c r="AP285" s="216" t="s">
        <v>6908</v>
      </c>
      <c r="AQ285" s="216" t="s">
        <v>6900</v>
      </c>
      <c r="AR285" s="216" t="s">
        <v>6886</v>
      </c>
      <c r="AS285" s="24" t="s">
        <v>7350</v>
      </c>
      <c r="AT285" s="24" t="s">
        <v>6503</v>
      </c>
      <c r="AU285" s="24" t="s">
        <v>6045</v>
      </c>
      <c r="AV285" s="24" t="s">
        <v>5963</v>
      </c>
      <c r="AW285" s="24" t="s">
        <v>5976</v>
      </c>
      <c r="AX285" s="24" t="s">
        <v>5990</v>
      </c>
      <c r="AY285" s="24" t="s">
        <v>7419</v>
      </c>
      <c r="AZ285" s="216" t="s">
        <v>7420</v>
      </c>
      <c r="BA285" s="216" t="s">
        <v>7421</v>
      </c>
      <c r="BB285" s="57" t="s">
        <v>5474</v>
      </c>
      <c r="BC285" s="202"/>
      <c r="BD285" s="24"/>
      <c r="BE285" s="151"/>
      <c r="BG285" s="151"/>
      <c r="BI285" s="151"/>
      <c r="BL285" s="152"/>
    </row>
    <row r="286" spans="1:64" s="169" customFormat="1">
      <c r="A286" s="24">
        <v>2227</v>
      </c>
      <c r="B286" s="24" t="s">
        <v>302</v>
      </c>
      <c r="C286" s="57">
        <v>250</v>
      </c>
      <c r="D286" s="57">
        <v>250.5</v>
      </c>
      <c r="E286" s="57">
        <v>248</v>
      </c>
      <c r="F286" s="57">
        <v>250</v>
      </c>
      <c r="G286" s="57">
        <v>250</v>
      </c>
      <c r="H286" s="57">
        <v>250</v>
      </c>
      <c r="I286" s="57">
        <v>249.5</v>
      </c>
      <c r="J286" s="57">
        <v>249.5</v>
      </c>
      <c r="K286" s="57">
        <v>249.5</v>
      </c>
      <c r="L286" s="57">
        <v>250</v>
      </c>
      <c r="M286" s="57">
        <v>249</v>
      </c>
      <c r="N286" s="57">
        <v>250</v>
      </c>
      <c r="O286" s="63">
        <v>2.0040080160320601E-3</v>
      </c>
      <c r="P286" s="57">
        <v>7</v>
      </c>
      <c r="Q286" s="57">
        <v>29</v>
      </c>
      <c r="R286" s="57">
        <v>113.65</v>
      </c>
      <c r="S286" s="57">
        <v>248.2</v>
      </c>
      <c r="T286" s="57">
        <v>260.97500000000002</v>
      </c>
      <c r="U286" s="57">
        <v>267.57499999999999</v>
      </c>
      <c r="V286" s="57">
        <v>248.9</v>
      </c>
      <c r="W286" s="57">
        <v>259.55</v>
      </c>
      <c r="X286" s="57">
        <v>267.29169999999999</v>
      </c>
      <c r="Y286" s="57">
        <v>248.9</v>
      </c>
      <c r="Z286" s="57">
        <v>258.14999999999998</v>
      </c>
      <c r="AA286" s="57">
        <v>267.00830000000002</v>
      </c>
      <c r="AB286" s="57">
        <v>285.5</v>
      </c>
      <c r="AC286" s="57">
        <v>242</v>
      </c>
      <c r="AD286" s="57">
        <v>279.5</v>
      </c>
      <c r="AE286" s="57">
        <v>244.5</v>
      </c>
      <c r="AF286" s="64">
        <v>43.520200000000003</v>
      </c>
      <c r="AG286" s="64">
        <v>28.307600000000001</v>
      </c>
      <c r="AH286" s="64">
        <v>53.457900000000002</v>
      </c>
      <c r="AI286" s="64">
        <v>36.691000000000003</v>
      </c>
      <c r="AJ286" s="61">
        <v>0.4513888888888889</v>
      </c>
      <c r="AK286" s="216">
        <v>50</v>
      </c>
      <c r="AL286" s="62">
        <v>26.516881497046832</v>
      </c>
      <c r="AM286" s="24" t="s">
        <v>6638</v>
      </c>
      <c r="AN286" s="216" t="s">
        <v>6009</v>
      </c>
      <c r="AO286" s="216" t="s">
        <v>5961</v>
      </c>
      <c r="AP286" s="216" t="s">
        <v>6884</v>
      </c>
      <c r="AQ286" s="216" t="s">
        <v>6885</v>
      </c>
      <c r="AR286" s="216" t="s">
        <v>6886</v>
      </c>
      <c r="AS286" s="24" t="s">
        <v>6887</v>
      </c>
      <c r="AT286" s="24" t="s">
        <v>6511</v>
      </c>
      <c r="AU286" s="24" t="s">
        <v>6518</v>
      </c>
      <c r="AV286" s="24" t="s">
        <v>6126</v>
      </c>
      <c r="AW286" s="24" t="s">
        <v>5979</v>
      </c>
      <c r="AX286" s="24" t="s">
        <v>5970</v>
      </c>
      <c r="AY286" s="24" t="s">
        <v>6935</v>
      </c>
      <c r="AZ286" s="216" t="s">
        <v>7077</v>
      </c>
      <c r="BA286" s="216" t="s">
        <v>6974</v>
      </c>
      <c r="BB286" s="57" t="s">
        <v>5474</v>
      </c>
      <c r="BC286" s="202"/>
      <c r="BD286" s="24"/>
      <c r="BE286" s="151"/>
      <c r="BG286" s="151"/>
      <c r="BI286" s="151"/>
      <c r="BL286" s="152"/>
    </row>
    <row r="287" spans="1:64" s="169" customFormat="1">
      <c r="A287" s="24">
        <v>2228</v>
      </c>
      <c r="B287" s="24" t="s">
        <v>303</v>
      </c>
      <c r="C287" s="57">
        <v>68</v>
      </c>
      <c r="D287" s="57">
        <v>70.8</v>
      </c>
      <c r="E287" s="57">
        <v>67.8</v>
      </c>
      <c r="F287" s="57">
        <v>68.5</v>
      </c>
      <c r="G287" s="57">
        <v>69.5</v>
      </c>
      <c r="H287" s="57">
        <v>69.8</v>
      </c>
      <c r="I287" s="57">
        <v>68.599999999999994</v>
      </c>
      <c r="J287" s="57">
        <v>68.7</v>
      </c>
      <c r="K287" s="57">
        <v>69</v>
      </c>
      <c r="L287" s="57">
        <v>69.400000000000006</v>
      </c>
      <c r="M287" s="57">
        <v>69</v>
      </c>
      <c r="N287" s="57">
        <v>69.400000000000006</v>
      </c>
      <c r="O287" s="63">
        <v>1.01892285298398E-2</v>
      </c>
      <c r="P287" s="57">
        <v>17</v>
      </c>
      <c r="Q287" s="57">
        <v>77</v>
      </c>
      <c r="R287" s="57">
        <v>186.05</v>
      </c>
      <c r="S287" s="57">
        <v>68.78</v>
      </c>
      <c r="T287" s="57">
        <v>71.915000000000006</v>
      </c>
      <c r="U287" s="57">
        <v>72.665000000000006</v>
      </c>
      <c r="V287" s="57">
        <v>68.52</v>
      </c>
      <c r="W287" s="57">
        <v>71.564999999999998</v>
      </c>
      <c r="X287" s="57">
        <v>72.618300000000005</v>
      </c>
      <c r="Y287" s="57">
        <v>68.44</v>
      </c>
      <c r="Z287" s="57">
        <v>71.314999999999998</v>
      </c>
      <c r="AA287" s="57">
        <v>72.58</v>
      </c>
      <c r="AB287" s="57">
        <v>88</v>
      </c>
      <c r="AC287" s="57">
        <v>65.599999999999994</v>
      </c>
      <c r="AD287" s="57">
        <v>75.400000000000006</v>
      </c>
      <c r="AE287" s="57">
        <v>66.8</v>
      </c>
      <c r="AF287" s="64">
        <v>22.672000000000001</v>
      </c>
      <c r="AG287" s="64">
        <v>17.406700000000001</v>
      </c>
      <c r="AH287" s="64">
        <v>29.803899999999999</v>
      </c>
      <c r="AI287" s="64">
        <v>21.539100000000001</v>
      </c>
      <c r="AJ287" s="61">
        <v>0.4513888888888889</v>
      </c>
      <c r="AK287" s="216">
        <v>50</v>
      </c>
      <c r="AL287" s="62">
        <v>64.398140778542313</v>
      </c>
      <c r="AM287" s="24" t="s">
        <v>6551</v>
      </c>
      <c r="AN287" s="216" t="s">
        <v>6009</v>
      </c>
      <c r="AO287" s="216" t="s">
        <v>6007</v>
      </c>
      <c r="AP287" s="216" t="s">
        <v>6884</v>
      </c>
      <c r="AQ287" s="216" t="s">
        <v>6885</v>
      </c>
      <c r="AR287" s="216" t="s">
        <v>6886</v>
      </c>
      <c r="AS287" s="24" t="s">
        <v>6887</v>
      </c>
      <c r="AT287" s="24" t="s">
        <v>5963</v>
      </c>
      <c r="AU287" s="24" t="s">
        <v>5984</v>
      </c>
      <c r="AV287" s="24" t="s">
        <v>6493</v>
      </c>
      <c r="AW287" s="24" t="s">
        <v>5979</v>
      </c>
      <c r="AX287" s="24" t="s">
        <v>5979</v>
      </c>
      <c r="AY287" s="24" t="s">
        <v>7422</v>
      </c>
      <c r="AZ287" s="216" t="s">
        <v>7192</v>
      </c>
      <c r="BA287" s="216" t="s">
        <v>6893</v>
      </c>
      <c r="BB287" s="57" t="s">
        <v>5474</v>
      </c>
      <c r="BC287" s="202"/>
      <c r="BD287" s="24"/>
      <c r="BE287" s="151"/>
      <c r="BG287" s="151"/>
      <c r="BI287" s="151"/>
      <c r="BL287" s="152"/>
    </row>
    <row r="288" spans="1:64" s="169" customFormat="1">
      <c r="A288" s="24">
        <v>2230</v>
      </c>
      <c r="B288" s="24" t="s">
        <v>304</v>
      </c>
      <c r="C288" s="57">
        <v>14.7</v>
      </c>
      <c r="D288" s="57">
        <v>15.2</v>
      </c>
      <c r="E288" s="57">
        <v>14.7</v>
      </c>
      <c r="F288" s="57">
        <v>15.2</v>
      </c>
      <c r="G288" s="57">
        <v>15.45</v>
      </c>
      <c r="H288" s="57">
        <v>15.45</v>
      </c>
      <c r="I288" s="57">
        <v>15.05</v>
      </c>
      <c r="J288" s="57">
        <v>15.3</v>
      </c>
      <c r="K288" s="57">
        <v>15.4</v>
      </c>
      <c r="L288" s="57">
        <v>15.4</v>
      </c>
      <c r="M288" s="57">
        <v>15.4</v>
      </c>
      <c r="N288" s="57">
        <v>15.4</v>
      </c>
      <c r="O288" s="63">
        <v>6.5359477124183E-3</v>
      </c>
      <c r="P288" s="57">
        <v>1</v>
      </c>
      <c r="Q288" s="57">
        <v>14</v>
      </c>
      <c r="R288" s="57">
        <v>72.849999999999994</v>
      </c>
      <c r="S288" s="57">
        <v>14.69</v>
      </c>
      <c r="T288" s="57">
        <v>15.2475</v>
      </c>
      <c r="U288" s="57">
        <v>15.558299999999999</v>
      </c>
      <c r="V288" s="57">
        <v>14.8</v>
      </c>
      <c r="W288" s="57">
        <v>15.1975</v>
      </c>
      <c r="X288" s="57">
        <v>15.547499999999999</v>
      </c>
      <c r="Y288" s="57">
        <v>14.96</v>
      </c>
      <c r="Z288" s="57">
        <v>15.1525</v>
      </c>
      <c r="AA288" s="57">
        <v>15.530799999999999</v>
      </c>
      <c r="AB288" s="57">
        <v>20.2</v>
      </c>
      <c r="AC288" s="57">
        <v>11.6</v>
      </c>
      <c r="AD288" s="57">
        <v>17.2</v>
      </c>
      <c r="AE288" s="57">
        <v>13.75</v>
      </c>
      <c r="AF288" s="64">
        <v>72.276700000000005</v>
      </c>
      <c r="AG288" s="64">
        <v>55.570300000000003</v>
      </c>
      <c r="AH288" s="64">
        <v>80.537400000000005</v>
      </c>
      <c r="AI288" s="64">
        <v>63.892699999999998</v>
      </c>
      <c r="AJ288" s="61">
        <v>0.4513888888888889</v>
      </c>
      <c r="AK288" s="216">
        <v>50</v>
      </c>
      <c r="AL288" s="62">
        <v>3.7881259281495474</v>
      </c>
      <c r="AM288" s="24" t="s">
        <v>6806</v>
      </c>
      <c r="AN288" s="216" t="s">
        <v>6009</v>
      </c>
      <c r="AO288" s="216" t="s">
        <v>5989</v>
      </c>
      <c r="AP288" s="216" t="s">
        <v>6884</v>
      </c>
      <c r="AQ288" s="216" t="s">
        <v>6900</v>
      </c>
      <c r="AR288" s="216" t="s">
        <v>6886</v>
      </c>
      <c r="AS288" s="24" t="s">
        <v>5474</v>
      </c>
      <c r="AT288" s="24" t="s">
        <v>6255</v>
      </c>
      <c r="AU288" s="24" t="s">
        <v>6017</v>
      </c>
      <c r="AV288" s="24" t="s">
        <v>6577</v>
      </c>
      <c r="AW288" s="24" t="s">
        <v>5979</v>
      </c>
      <c r="AX288" s="24" t="s">
        <v>5979</v>
      </c>
      <c r="AY288" s="24" t="s">
        <v>7423</v>
      </c>
      <c r="AZ288" s="216" t="s">
        <v>7066</v>
      </c>
      <c r="BA288" s="216" t="s">
        <v>6974</v>
      </c>
      <c r="BB288" s="57" t="s">
        <v>5474</v>
      </c>
      <c r="BC288" s="202"/>
      <c r="BD288" s="24"/>
      <c r="BE288" s="151"/>
      <c r="BG288" s="151"/>
      <c r="BI288" s="151"/>
      <c r="BL288" s="152"/>
    </row>
    <row r="289" spans="1:64" s="169" customFormat="1">
      <c r="A289" s="24">
        <v>2231</v>
      </c>
      <c r="B289" s="24" t="s">
        <v>305</v>
      </c>
      <c r="C289" s="57">
        <v>151</v>
      </c>
      <c r="D289" s="57">
        <v>155</v>
      </c>
      <c r="E289" s="57">
        <v>150</v>
      </c>
      <c r="F289" s="57">
        <v>154.5</v>
      </c>
      <c r="G289" s="57">
        <v>155.5</v>
      </c>
      <c r="H289" s="57">
        <v>156</v>
      </c>
      <c r="I289" s="57">
        <v>149</v>
      </c>
      <c r="J289" s="57">
        <v>150</v>
      </c>
      <c r="K289" s="57">
        <v>152</v>
      </c>
      <c r="L289" s="57">
        <v>157</v>
      </c>
      <c r="M289" s="57">
        <v>151</v>
      </c>
      <c r="N289" s="57">
        <v>157</v>
      </c>
      <c r="O289" s="63">
        <v>4.6666666666666599E-2</v>
      </c>
      <c r="P289" s="57">
        <v>463</v>
      </c>
      <c r="Q289" s="57">
        <v>477</v>
      </c>
      <c r="R289" s="57">
        <v>843.55</v>
      </c>
      <c r="S289" s="57">
        <v>151.1</v>
      </c>
      <c r="T289" s="57">
        <v>169.375</v>
      </c>
      <c r="U289" s="57">
        <v>184.7167</v>
      </c>
      <c r="V289" s="57">
        <v>150.80000000000001</v>
      </c>
      <c r="W289" s="57">
        <v>167.95</v>
      </c>
      <c r="X289" s="57">
        <v>183.86670000000001</v>
      </c>
      <c r="Y289" s="57">
        <v>151.4</v>
      </c>
      <c r="Z289" s="57">
        <v>167</v>
      </c>
      <c r="AA289" s="57">
        <v>183.125</v>
      </c>
      <c r="AB289" s="57">
        <v>268</v>
      </c>
      <c r="AC289" s="57">
        <v>143</v>
      </c>
      <c r="AD289" s="57">
        <v>186</v>
      </c>
      <c r="AE289" s="57">
        <v>143</v>
      </c>
      <c r="AF289" s="64">
        <v>19.278300000000002</v>
      </c>
      <c r="AG289" s="64">
        <v>17.0472</v>
      </c>
      <c r="AH289" s="64">
        <v>26.993600000000001</v>
      </c>
      <c r="AI289" s="64">
        <v>20.3627</v>
      </c>
      <c r="AJ289" s="61">
        <v>0.4513888888888889</v>
      </c>
      <c r="AK289" s="216">
        <v>500</v>
      </c>
      <c r="AL289" s="62">
        <v>904.5028644569212</v>
      </c>
      <c r="AM289" s="24" t="s">
        <v>6157</v>
      </c>
      <c r="AN289" s="216" t="s">
        <v>6009</v>
      </c>
      <c r="AO289" s="216" t="s">
        <v>6007</v>
      </c>
      <c r="AP289" s="216" t="s">
        <v>6884</v>
      </c>
      <c r="AQ289" s="216" t="s">
        <v>6885</v>
      </c>
      <c r="AR289" s="216" t="s">
        <v>6886</v>
      </c>
      <c r="AS289" s="24" t="s">
        <v>5474</v>
      </c>
      <c r="AT289" s="24" t="s">
        <v>6010</v>
      </c>
      <c r="AU289" s="24" t="s">
        <v>5964</v>
      </c>
      <c r="AV289" s="24" t="s">
        <v>6254</v>
      </c>
      <c r="AW289" s="24" t="s">
        <v>5979</v>
      </c>
      <c r="AX289" s="24" t="s">
        <v>5990</v>
      </c>
      <c r="AY289" s="24" t="s">
        <v>7424</v>
      </c>
      <c r="AZ289" s="216" t="s">
        <v>7027</v>
      </c>
      <c r="BA289" s="216" t="s">
        <v>6907</v>
      </c>
      <c r="BB289" s="57" t="s">
        <v>6898</v>
      </c>
      <c r="BC289" s="202"/>
      <c r="BD289" s="24"/>
      <c r="BE289" s="151"/>
      <c r="BG289" s="151"/>
      <c r="BI289" s="151"/>
      <c r="BL289" s="152"/>
    </row>
    <row r="290" spans="1:64" s="169" customFormat="1">
      <c r="A290" s="24">
        <v>2233</v>
      </c>
      <c r="B290" s="24" t="s">
        <v>306</v>
      </c>
      <c r="C290" s="57">
        <v>109</v>
      </c>
      <c r="D290" s="57">
        <v>113.5</v>
      </c>
      <c r="E290" s="57">
        <v>109</v>
      </c>
      <c r="F290" s="57">
        <v>111</v>
      </c>
      <c r="G290" s="57">
        <v>111.5</v>
      </c>
      <c r="H290" s="57">
        <v>112.5</v>
      </c>
      <c r="I290" s="57">
        <v>109</v>
      </c>
      <c r="J290" s="57">
        <v>110</v>
      </c>
      <c r="K290" s="57">
        <v>108.5</v>
      </c>
      <c r="L290" s="57">
        <v>116</v>
      </c>
      <c r="M290" s="57">
        <v>108.5</v>
      </c>
      <c r="N290" s="57">
        <v>116</v>
      </c>
      <c r="O290" s="63">
        <v>5.4545454545454501E-2</v>
      </c>
      <c r="P290" s="57">
        <v>539</v>
      </c>
      <c r="Q290" s="57">
        <v>298</v>
      </c>
      <c r="R290" s="57">
        <v>826.15</v>
      </c>
      <c r="S290" s="57">
        <v>109.7</v>
      </c>
      <c r="T290" s="57">
        <v>121.675</v>
      </c>
      <c r="U290" s="57">
        <v>125.5333</v>
      </c>
      <c r="V290" s="57">
        <v>109.8</v>
      </c>
      <c r="W290" s="57">
        <v>120.8</v>
      </c>
      <c r="X290" s="57">
        <v>125.575</v>
      </c>
      <c r="Y290" s="57">
        <v>110.1</v>
      </c>
      <c r="Z290" s="57">
        <v>120.1</v>
      </c>
      <c r="AA290" s="57">
        <v>125.58329999999999</v>
      </c>
      <c r="AB290" s="57">
        <v>143</v>
      </c>
      <c r="AC290" s="57">
        <v>67.5</v>
      </c>
      <c r="AD290" s="57">
        <v>137.5</v>
      </c>
      <c r="AE290" s="57">
        <v>103</v>
      </c>
      <c r="AF290" s="64">
        <v>26.624199999999998</v>
      </c>
      <c r="AG290" s="64">
        <v>22.293600000000001</v>
      </c>
      <c r="AH290" s="64">
        <v>39.4161</v>
      </c>
      <c r="AI290" s="64">
        <v>28.001100000000001</v>
      </c>
      <c r="AJ290" s="61">
        <v>0.4513888888888889</v>
      </c>
      <c r="AK290" s="216">
        <v>550</v>
      </c>
      <c r="AL290" s="62">
        <v>1078.6074717902391</v>
      </c>
      <c r="AM290" s="24" t="s">
        <v>6154</v>
      </c>
      <c r="AN290" s="216" t="s">
        <v>6009</v>
      </c>
      <c r="AO290" s="216" t="s">
        <v>5971</v>
      </c>
      <c r="AP290" s="216" t="s">
        <v>6884</v>
      </c>
      <c r="AQ290" s="216" t="s">
        <v>6885</v>
      </c>
      <c r="AR290" s="216" t="s">
        <v>6886</v>
      </c>
      <c r="AS290" s="24" t="s">
        <v>5474</v>
      </c>
      <c r="AT290" s="24" t="s">
        <v>6055</v>
      </c>
      <c r="AU290" s="24" t="s">
        <v>5984</v>
      </c>
      <c r="AV290" s="24" t="s">
        <v>6201</v>
      </c>
      <c r="AW290" s="24" t="s">
        <v>5979</v>
      </c>
      <c r="AX290" s="24" t="s">
        <v>5979</v>
      </c>
      <c r="AY290" s="24" t="s">
        <v>7079</v>
      </c>
      <c r="AZ290" s="216" t="s">
        <v>7425</v>
      </c>
      <c r="BA290" s="216" t="s">
        <v>7041</v>
      </c>
      <c r="BB290" s="57" t="s">
        <v>6944</v>
      </c>
      <c r="BC290" s="202"/>
      <c r="BD290" s="24"/>
      <c r="BE290" s="151"/>
      <c r="BG290" s="151"/>
      <c r="BI290" s="151"/>
      <c r="BL290" s="152"/>
    </row>
    <row r="291" spans="1:64" s="169" customFormat="1">
      <c r="A291" s="24">
        <v>2235</v>
      </c>
      <c r="B291" s="24" t="s">
        <v>307</v>
      </c>
      <c r="C291" s="57">
        <v>40</v>
      </c>
      <c r="D291" s="57">
        <v>40.049999999999997</v>
      </c>
      <c r="E291" s="57">
        <v>40</v>
      </c>
      <c r="F291" s="57">
        <v>40.049999999999997</v>
      </c>
      <c r="G291" s="57">
        <v>40.049999999999997</v>
      </c>
      <c r="H291" s="57">
        <v>40.049999999999997</v>
      </c>
      <c r="I291" s="57">
        <v>40</v>
      </c>
      <c r="J291" s="57">
        <v>40</v>
      </c>
      <c r="K291" s="57">
        <v>40.1</v>
      </c>
      <c r="L291" s="57">
        <v>40.4</v>
      </c>
      <c r="M291" s="57">
        <v>40</v>
      </c>
      <c r="N291" s="57">
        <v>40.4</v>
      </c>
      <c r="O291" s="63">
        <v>0.01</v>
      </c>
      <c r="P291" s="57">
        <v>11</v>
      </c>
      <c r="Q291" s="57">
        <v>19</v>
      </c>
      <c r="R291" s="57">
        <v>12.8947</v>
      </c>
      <c r="S291" s="57">
        <v>40.130000000000003</v>
      </c>
      <c r="T291" s="57">
        <v>42.110500000000002</v>
      </c>
      <c r="U291" s="57">
        <v>42.6922</v>
      </c>
      <c r="V291" s="57">
        <v>40.090000000000003</v>
      </c>
      <c r="W291" s="57">
        <v>41.897399999999998</v>
      </c>
      <c r="X291" s="57">
        <v>42.641399999999997</v>
      </c>
      <c r="Y291" s="57">
        <v>40.049999999999997</v>
      </c>
      <c r="Z291" s="57">
        <v>41.75</v>
      </c>
      <c r="AA291" s="57">
        <v>42.607799999999997</v>
      </c>
      <c r="AB291" s="57">
        <v>48.3</v>
      </c>
      <c r="AC291" s="57">
        <v>39.9</v>
      </c>
      <c r="AD291" s="57">
        <v>43.45</v>
      </c>
      <c r="AE291" s="57">
        <v>39.9</v>
      </c>
      <c r="AF291" s="64">
        <v>4.2690999999999999</v>
      </c>
      <c r="AG291" s="64">
        <v>4.6844999999999999</v>
      </c>
      <c r="AH291" s="64">
        <v>10.7826</v>
      </c>
      <c r="AI291" s="64">
        <v>6.7172000000000001</v>
      </c>
      <c r="AJ291" s="61">
        <v>0.4513888888888889</v>
      </c>
      <c r="AK291" s="216">
        <v>50</v>
      </c>
      <c r="AL291" s="62">
        <v>41.669385209645021</v>
      </c>
      <c r="AM291" s="24" t="s">
        <v>7426</v>
      </c>
      <c r="AN291" s="216" t="s">
        <v>6337</v>
      </c>
      <c r="AO291" s="216" t="s">
        <v>6047</v>
      </c>
      <c r="AP291" s="216" t="s">
        <v>6884</v>
      </c>
      <c r="AQ291" s="216" t="s">
        <v>6885</v>
      </c>
      <c r="AR291" s="216" t="s">
        <v>6886</v>
      </c>
      <c r="AS291" s="24" t="s">
        <v>7047</v>
      </c>
      <c r="AT291" s="24" t="e">
        <v>#NAME?</v>
      </c>
      <c r="AU291" s="24" t="e">
        <v>#NAME?</v>
      </c>
      <c r="AV291" s="24" t="s">
        <v>6126</v>
      </c>
      <c r="AW291" s="24" t="s">
        <v>5979</v>
      </c>
      <c r="AX291" s="24" t="s">
        <v>5991</v>
      </c>
      <c r="AY291" s="24" t="s">
        <v>7246</v>
      </c>
      <c r="AZ291" s="216" t="s">
        <v>7192</v>
      </c>
      <c r="BA291" s="216" t="s">
        <v>6933</v>
      </c>
      <c r="BB291" s="57" t="s">
        <v>6898</v>
      </c>
      <c r="BC291" s="202"/>
      <c r="BD291" s="24"/>
      <c r="BE291" s="151"/>
      <c r="BG291" s="151"/>
      <c r="BI291" s="151"/>
      <c r="BL291" s="152"/>
    </row>
    <row r="292" spans="1:64" s="169" customFormat="1">
      <c r="A292" s="24">
        <v>2236</v>
      </c>
      <c r="B292" s="24" t="s">
        <v>308</v>
      </c>
      <c r="C292" s="57">
        <v>25.2</v>
      </c>
      <c r="D292" s="57">
        <v>25.95</v>
      </c>
      <c r="E292" s="57">
        <v>25.1</v>
      </c>
      <c r="F292" s="57">
        <v>25.95</v>
      </c>
      <c r="G292" s="57">
        <v>26</v>
      </c>
      <c r="H292" s="57">
        <v>26</v>
      </c>
      <c r="I292" s="57">
        <v>25.8</v>
      </c>
      <c r="J292" s="57">
        <v>25.95</v>
      </c>
      <c r="K292" s="57">
        <v>26</v>
      </c>
      <c r="L292" s="57">
        <v>26</v>
      </c>
      <c r="M292" s="57">
        <v>25.8</v>
      </c>
      <c r="N292" s="57">
        <v>25.8</v>
      </c>
      <c r="O292" s="63">
        <v>-5.7803468208092396E-3</v>
      </c>
      <c r="P292" s="57">
        <v>5</v>
      </c>
      <c r="Q292" s="57">
        <v>9</v>
      </c>
      <c r="R292" s="57">
        <v>15.3</v>
      </c>
      <c r="S292" s="57">
        <v>25.5</v>
      </c>
      <c r="T292" s="57">
        <v>26.212499999999999</v>
      </c>
      <c r="U292" s="57">
        <v>25.9467</v>
      </c>
      <c r="V292" s="57">
        <v>25.62</v>
      </c>
      <c r="W292" s="57">
        <v>26.22</v>
      </c>
      <c r="X292" s="57">
        <v>25.970800000000001</v>
      </c>
      <c r="Y292" s="57">
        <v>25.7</v>
      </c>
      <c r="Z292" s="57">
        <v>26.217500000000001</v>
      </c>
      <c r="AA292" s="57">
        <v>25.994199999999999</v>
      </c>
      <c r="AB292" s="57">
        <v>30.6</v>
      </c>
      <c r="AC292" s="57">
        <v>16.25</v>
      </c>
      <c r="AD292" s="57">
        <v>27.6</v>
      </c>
      <c r="AE292" s="57">
        <v>25.1</v>
      </c>
      <c r="AF292" s="64">
        <v>41.189700000000002</v>
      </c>
      <c r="AG292" s="64">
        <v>30.779699999999998</v>
      </c>
      <c r="AH292" s="64">
        <v>50.793100000000003</v>
      </c>
      <c r="AI292" s="64">
        <v>37.450800000000001</v>
      </c>
      <c r="AJ292" s="61">
        <v>0.4513888888888889</v>
      </c>
      <c r="AK292" s="216">
        <v>50</v>
      </c>
      <c r="AL292" s="62">
        <v>18.940629640747737</v>
      </c>
      <c r="AM292" s="24" t="s">
        <v>7427</v>
      </c>
      <c r="AN292" s="216" t="s">
        <v>6009</v>
      </c>
      <c r="AO292" s="216" t="s">
        <v>5961</v>
      </c>
      <c r="AP292" s="216" t="s">
        <v>6884</v>
      </c>
      <c r="AQ292" s="216" t="s">
        <v>6885</v>
      </c>
      <c r="AR292" s="216" t="s">
        <v>6886</v>
      </c>
      <c r="AS292" s="24" t="s">
        <v>6917</v>
      </c>
      <c r="AT292" s="24" t="s">
        <v>6254</v>
      </c>
      <c r="AU292" s="24" t="s">
        <v>6345</v>
      </c>
      <c r="AV292" s="24" t="s">
        <v>6518</v>
      </c>
      <c r="AW292" s="24" t="s">
        <v>5979</v>
      </c>
      <c r="AX292" s="24" t="s">
        <v>5979</v>
      </c>
      <c r="AY292" s="24" t="s">
        <v>7199</v>
      </c>
      <c r="AZ292" s="216" t="s">
        <v>7428</v>
      </c>
      <c r="BA292" s="216" t="s">
        <v>7300</v>
      </c>
      <c r="BB292" s="57" t="s">
        <v>5474</v>
      </c>
      <c r="BC292" s="202"/>
      <c r="BD292" s="24"/>
      <c r="BE292" s="151"/>
      <c r="BG292" s="151"/>
      <c r="BI292" s="151"/>
      <c r="BL292" s="152"/>
    </row>
    <row r="293" spans="1:64" s="169" customFormat="1">
      <c r="A293" s="24">
        <v>2237</v>
      </c>
      <c r="B293" s="24" t="s">
        <v>5830</v>
      </c>
      <c r="C293" s="57">
        <v>36</v>
      </c>
      <c r="D293" s="57">
        <v>36</v>
      </c>
      <c r="E293" s="57">
        <v>35.299999999999997</v>
      </c>
      <c r="F293" s="57">
        <v>35.5</v>
      </c>
      <c r="G293" s="57">
        <v>35.950000000000003</v>
      </c>
      <c r="H293" s="57">
        <v>35.950000000000003</v>
      </c>
      <c r="I293" s="57">
        <v>35.4</v>
      </c>
      <c r="J293" s="57">
        <v>35.5</v>
      </c>
      <c r="K293" s="57">
        <v>35.5</v>
      </c>
      <c r="L293" s="57">
        <v>35.6</v>
      </c>
      <c r="M293" s="57">
        <v>35.25</v>
      </c>
      <c r="N293" s="57">
        <v>35.25</v>
      </c>
      <c r="O293" s="63">
        <v>-1.09427609427609E-2</v>
      </c>
      <c r="P293" s="57">
        <v>32</v>
      </c>
      <c r="Q293" s="57">
        <v>25</v>
      </c>
      <c r="R293" s="57">
        <v>43.75</v>
      </c>
      <c r="S293" s="57">
        <v>35.409999999999997</v>
      </c>
      <c r="T293" s="57">
        <v>35.375</v>
      </c>
      <c r="U293" s="57">
        <v>35.840800000000002</v>
      </c>
      <c r="V293" s="57">
        <v>35.43</v>
      </c>
      <c r="W293" s="57">
        <v>35.4</v>
      </c>
      <c r="X293" s="57">
        <v>35.817500000000003</v>
      </c>
      <c r="Y293" s="57">
        <v>35.43</v>
      </c>
      <c r="Z293" s="57">
        <v>35.407499999999999</v>
      </c>
      <c r="AA293" s="57">
        <v>35.776699999999998</v>
      </c>
      <c r="AB293" s="57"/>
      <c r="AC293" s="57"/>
      <c r="AD293" s="57">
        <v>36.75</v>
      </c>
      <c r="AE293" s="57">
        <v>34</v>
      </c>
      <c r="AF293" s="64">
        <v>32.257599999999996</v>
      </c>
      <c r="AG293" s="64">
        <v>33.679400000000001</v>
      </c>
      <c r="AH293" s="64">
        <v>28.522600000000001</v>
      </c>
      <c r="AI293" s="64">
        <v>31.9605</v>
      </c>
      <c r="AJ293" s="61">
        <v>0.4513888888888889</v>
      </c>
      <c r="AK293" s="216">
        <v>50</v>
      </c>
      <c r="AL293" s="62">
        <v>121.22002970078552</v>
      </c>
      <c r="AM293" s="24" t="s">
        <v>7269</v>
      </c>
      <c r="AN293" s="216" t="s">
        <v>5967</v>
      </c>
      <c r="AO293" s="216" t="s">
        <v>5971</v>
      </c>
      <c r="AP293" s="216" t="s">
        <v>6884</v>
      </c>
      <c r="AQ293" s="216" t="s">
        <v>6885</v>
      </c>
      <c r="AR293" s="216" t="s">
        <v>6916</v>
      </c>
      <c r="AS293" s="24" t="s">
        <v>7429</v>
      </c>
      <c r="AT293" s="24" t="s">
        <v>6017</v>
      </c>
      <c r="AU293" s="24" t="s">
        <v>6017</v>
      </c>
      <c r="AV293" s="24" t="s">
        <v>6130</v>
      </c>
      <c r="AW293" s="24" t="s">
        <v>5991</v>
      </c>
      <c r="AX293" s="24" t="s">
        <v>5979</v>
      </c>
      <c r="AY293" s="24" t="s">
        <v>6935</v>
      </c>
      <c r="AZ293" s="216" t="s">
        <v>7430</v>
      </c>
      <c r="BA293" s="216" t="s">
        <v>6974</v>
      </c>
      <c r="BB293" s="57" t="s">
        <v>5474</v>
      </c>
      <c r="BC293" s="202"/>
      <c r="BD293" s="24"/>
      <c r="BE293" s="151"/>
      <c r="BG293" s="151"/>
      <c r="BI293" s="151"/>
      <c r="BL293" s="152"/>
    </row>
    <row r="294" spans="1:64" s="169" customFormat="1">
      <c r="A294" s="24">
        <v>2239</v>
      </c>
      <c r="B294" s="24" t="s">
        <v>309</v>
      </c>
      <c r="C294" s="57">
        <v>68.5</v>
      </c>
      <c r="D294" s="57">
        <v>72.099999999999994</v>
      </c>
      <c r="E294" s="57">
        <v>68.5</v>
      </c>
      <c r="F294" s="57">
        <v>72</v>
      </c>
      <c r="G294" s="57">
        <v>73.8</v>
      </c>
      <c r="H294" s="57">
        <v>73.8</v>
      </c>
      <c r="I294" s="57">
        <v>70.3</v>
      </c>
      <c r="J294" s="57">
        <v>72.099999999999994</v>
      </c>
      <c r="K294" s="57">
        <v>71.5</v>
      </c>
      <c r="L294" s="57">
        <v>73.3</v>
      </c>
      <c r="M294" s="57">
        <v>71.5</v>
      </c>
      <c r="N294" s="57">
        <v>73.3</v>
      </c>
      <c r="O294" s="63">
        <v>1.6643550624133099E-2</v>
      </c>
      <c r="P294" s="57">
        <v>98</v>
      </c>
      <c r="Q294" s="57">
        <v>129</v>
      </c>
      <c r="R294" s="57">
        <v>151.15</v>
      </c>
      <c r="S294" s="57">
        <v>69.48</v>
      </c>
      <c r="T294" s="57">
        <v>79.784999999999997</v>
      </c>
      <c r="U294" s="57">
        <v>86.268299999999996</v>
      </c>
      <c r="V294" s="57">
        <v>69.7</v>
      </c>
      <c r="W294" s="57">
        <v>78.974999999999994</v>
      </c>
      <c r="X294" s="57">
        <v>85.95</v>
      </c>
      <c r="Y294" s="57">
        <v>70.36</v>
      </c>
      <c r="Z294" s="57">
        <v>78.34</v>
      </c>
      <c r="AA294" s="57">
        <v>85.621700000000004</v>
      </c>
      <c r="AB294" s="57">
        <v>125.5</v>
      </c>
      <c r="AC294" s="57">
        <v>65.400000000000006</v>
      </c>
      <c r="AD294" s="57">
        <v>87.6</v>
      </c>
      <c r="AE294" s="57">
        <v>65.400000000000006</v>
      </c>
      <c r="AF294" s="64">
        <v>29.194099999999999</v>
      </c>
      <c r="AG294" s="64">
        <v>19.174700000000001</v>
      </c>
      <c r="AH294" s="64">
        <v>36.674100000000003</v>
      </c>
      <c r="AI294" s="64">
        <v>25.0078</v>
      </c>
      <c r="AJ294" s="61">
        <v>0.4513888888888889</v>
      </c>
      <c r="AK294" s="216">
        <v>100</v>
      </c>
      <c r="AL294" s="62">
        <v>218.62609395018356</v>
      </c>
      <c r="AM294" s="24" t="s">
        <v>6144</v>
      </c>
      <c r="AN294" s="216" t="s">
        <v>6009</v>
      </c>
      <c r="AO294" s="216" t="s">
        <v>5971</v>
      </c>
      <c r="AP294" s="216" t="s">
        <v>6884</v>
      </c>
      <c r="AQ294" s="216" t="s">
        <v>6885</v>
      </c>
      <c r="AR294" s="216" t="s">
        <v>6886</v>
      </c>
      <c r="AS294" s="24" t="s">
        <v>5474</v>
      </c>
      <c r="AT294" s="24" t="s">
        <v>6013</v>
      </c>
      <c r="AU294" s="24" t="s">
        <v>6209</v>
      </c>
      <c r="AV294" s="24" t="s">
        <v>6255</v>
      </c>
      <c r="AW294" s="24" t="s">
        <v>5979</v>
      </c>
      <c r="AX294" s="24" t="s">
        <v>5979</v>
      </c>
      <c r="AY294" s="24" t="s">
        <v>7431</v>
      </c>
      <c r="AZ294" s="216" t="s">
        <v>7174</v>
      </c>
      <c r="BA294" s="216" t="s">
        <v>7432</v>
      </c>
      <c r="BB294" s="57" t="s">
        <v>5474</v>
      </c>
      <c r="BC294" s="202"/>
      <c r="BD294" s="24"/>
      <c r="BE294" s="151"/>
      <c r="BG294" s="151"/>
      <c r="BI294" s="151"/>
      <c r="BL294" s="152"/>
    </row>
    <row r="295" spans="1:64" s="169" customFormat="1">
      <c r="A295" s="24">
        <v>2241</v>
      </c>
      <c r="B295" s="24" t="s">
        <v>2174</v>
      </c>
      <c r="C295" s="57">
        <v>55.1</v>
      </c>
      <c r="D295" s="57">
        <v>58</v>
      </c>
      <c r="E295" s="57">
        <v>55.1</v>
      </c>
      <c r="F295" s="57">
        <v>57.2</v>
      </c>
      <c r="G295" s="57">
        <v>57.7</v>
      </c>
      <c r="H295" s="57">
        <v>57.9</v>
      </c>
      <c r="I295" s="57">
        <v>56.2</v>
      </c>
      <c r="J295" s="57">
        <v>56.2</v>
      </c>
      <c r="K295" s="57">
        <v>56.9</v>
      </c>
      <c r="L295" s="57">
        <v>58.8</v>
      </c>
      <c r="M295" s="57">
        <v>56.8</v>
      </c>
      <c r="N295" s="57">
        <v>58</v>
      </c>
      <c r="O295" s="63">
        <v>3.2028469750889597E-2</v>
      </c>
      <c r="P295" s="57">
        <v>104</v>
      </c>
      <c r="Q295" s="57">
        <v>134</v>
      </c>
      <c r="R295" s="57">
        <v>516.15</v>
      </c>
      <c r="S295" s="57">
        <v>55.72</v>
      </c>
      <c r="T295" s="57">
        <v>59.564999999999998</v>
      </c>
      <c r="U295" s="57">
        <v>58.55</v>
      </c>
      <c r="V295" s="57">
        <v>55.94</v>
      </c>
      <c r="W295" s="57">
        <v>59.115000000000002</v>
      </c>
      <c r="X295" s="57">
        <v>58.606699999999996</v>
      </c>
      <c r="Y295" s="57">
        <v>56.22</v>
      </c>
      <c r="Z295" s="57">
        <v>58.96</v>
      </c>
      <c r="AA295" s="57">
        <v>58.68</v>
      </c>
      <c r="AB295" s="57">
        <v>79</v>
      </c>
      <c r="AC295" s="57">
        <v>48.2</v>
      </c>
      <c r="AD295" s="57">
        <v>64.599999999999994</v>
      </c>
      <c r="AE295" s="57">
        <v>52.9</v>
      </c>
      <c r="AF295" s="64">
        <v>33.002000000000002</v>
      </c>
      <c r="AG295" s="64">
        <v>24.079799999999999</v>
      </c>
      <c r="AH295" s="64">
        <v>44.974299999999999</v>
      </c>
      <c r="AI295" s="64">
        <v>31.044599999999999</v>
      </c>
      <c r="AJ295" s="61">
        <v>0.4513888888888889</v>
      </c>
      <c r="AK295" s="216">
        <v>150</v>
      </c>
      <c r="AL295" s="62">
        <v>226.90262322794246</v>
      </c>
      <c r="AM295" s="24" t="s">
        <v>6533</v>
      </c>
      <c r="AN295" s="216" t="s">
        <v>6009</v>
      </c>
      <c r="AO295" s="216" t="s">
        <v>5971</v>
      </c>
      <c r="AP295" s="216" t="s">
        <v>6884</v>
      </c>
      <c r="AQ295" s="216" t="s">
        <v>6885</v>
      </c>
      <c r="AR295" s="216" t="s">
        <v>6886</v>
      </c>
      <c r="AS295" s="24" t="s">
        <v>5474</v>
      </c>
      <c r="AT295" s="24" t="s">
        <v>6013</v>
      </c>
      <c r="AU295" s="24" t="s">
        <v>6336</v>
      </c>
      <c r="AV295" s="24" t="s">
        <v>6016</v>
      </c>
      <c r="AW295" s="24" t="s">
        <v>5986</v>
      </c>
      <c r="AX295" s="24" t="s">
        <v>5965</v>
      </c>
      <c r="AY295" s="24" t="s">
        <v>7433</v>
      </c>
      <c r="AZ295" s="216" t="s">
        <v>7073</v>
      </c>
      <c r="BA295" s="216" t="s">
        <v>7434</v>
      </c>
      <c r="BB295" s="57" t="s">
        <v>5474</v>
      </c>
      <c r="BC295" s="202"/>
      <c r="BD295" s="24"/>
      <c r="BE295" s="151"/>
      <c r="BG295" s="151"/>
      <c r="BI295" s="151"/>
      <c r="BL295" s="152"/>
    </row>
    <row r="296" spans="1:64" s="169" customFormat="1">
      <c r="A296" s="24">
        <v>2243</v>
      </c>
      <c r="B296" s="24" t="s">
        <v>4486</v>
      </c>
      <c r="C296" s="57">
        <v>11.1</v>
      </c>
      <c r="D296" s="57">
        <v>12.2</v>
      </c>
      <c r="E296" s="57">
        <v>11.1</v>
      </c>
      <c r="F296" s="57">
        <v>12.2</v>
      </c>
      <c r="G296" s="57">
        <v>12.2</v>
      </c>
      <c r="H296" s="57">
        <v>13.1</v>
      </c>
      <c r="I296" s="57">
        <v>11.8</v>
      </c>
      <c r="J296" s="57">
        <v>12.5</v>
      </c>
      <c r="K296" s="57">
        <v>12.35</v>
      </c>
      <c r="L296" s="57">
        <v>12.75</v>
      </c>
      <c r="M296" s="57">
        <v>12</v>
      </c>
      <c r="N296" s="57">
        <v>12.3</v>
      </c>
      <c r="O296" s="63">
        <v>-1.6E-2</v>
      </c>
      <c r="P296" s="57">
        <v>100</v>
      </c>
      <c r="Q296" s="57">
        <v>635</v>
      </c>
      <c r="R296" s="57">
        <v>549.68420000000003</v>
      </c>
      <c r="S296" s="57">
        <v>12.18</v>
      </c>
      <c r="T296" s="57">
        <v>11.008900000000001</v>
      </c>
      <c r="U296" s="57">
        <v>10.9703</v>
      </c>
      <c r="V296" s="57">
        <v>12.22</v>
      </c>
      <c r="W296" s="57">
        <v>11.152100000000001</v>
      </c>
      <c r="X296" s="57">
        <v>11.012700000000001</v>
      </c>
      <c r="Y296" s="57">
        <v>12.02</v>
      </c>
      <c r="Z296" s="57">
        <v>11.279500000000001</v>
      </c>
      <c r="AA296" s="57">
        <v>11.0534</v>
      </c>
      <c r="AB296" s="57">
        <v>15.5</v>
      </c>
      <c r="AC296" s="57">
        <v>0</v>
      </c>
      <c r="AD296" s="57">
        <v>14.1</v>
      </c>
      <c r="AE296" s="57">
        <v>9.6999999999999993</v>
      </c>
      <c r="AF296" s="64">
        <v>50.992400000000004</v>
      </c>
      <c r="AG296" s="64">
        <v>58.456899999999997</v>
      </c>
      <c r="AH296" s="64">
        <v>47.656199999999998</v>
      </c>
      <c r="AI296" s="64">
        <v>54.8566</v>
      </c>
      <c r="AJ296" s="61">
        <v>0.4513888888888889</v>
      </c>
      <c r="AK296" s="216">
        <v>100</v>
      </c>
      <c r="AL296" s="62">
        <v>223.08785096957507</v>
      </c>
      <c r="AM296" s="24" t="s">
        <v>6026</v>
      </c>
      <c r="AN296" s="216" t="s">
        <v>5967</v>
      </c>
      <c r="AO296" s="216" t="s">
        <v>5961</v>
      </c>
      <c r="AP296" s="216" t="s">
        <v>6908</v>
      </c>
      <c r="AQ296" s="216" t="s">
        <v>6900</v>
      </c>
      <c r="AR296" s="216" t="s">
        <v>6886</v>
      </c>
      <c r="AS296" s="24" t="s">
        <v>5474</v>
      </c>
      <c r="AT296" s="24" t="s">
        <v>6201</v>
      </c>
      <c r="AU296" s="24" t="s">
        <v>6010</v>
      </c>
      <c r="AV296" s="24" t="s">
        <v>5978</v>
      </c>
      <c r="AW296" s="24" t="s">
        <v>5970</v>
      </c>
      <c r="AX296" s="24" t="s">
        <v>5986</v>
      </c>
      <c r="AY296" s="24" t="s">
        <v>7435</v>
      </c>
      <c r="AZ296" s="216" t="s">
        <v>7436</v>
      </c>
      <c r="BA296" s="216" t="s">
        <v>7228</v>
      </c>
      <c r="BB296" s="57" t="s">
        <v>6944</v>
      </c>
      <c r="BC296" s="202"/>
      <c r="BD296" s="24"/>
      <c r="BE296" s="151"/>
      <c r="BG296" s="151"/>
      <c r="BI296" s="151"/>
      <c r="BL296" s="152"/>
    </row>
    <row r="297" spans="1:64" s="169" customFormat="1">
      <c r="A297" s="24">
        <v>2245</v>
      </c>
      <c r="B297" s="24" t="s">
        <v>2176</v>
      </c>
      <c r="C297" s="57"/>
      <c r="D297" s="57"/>
      <c r="E297" s="57"/>
      <c r="F297" s="57"/>
      <c r="G297" s="57">
        <v>30.5</v>
      </c>
      <c r="H297" s="57">
        <v>30.5</v>
      </c>
      <c r="I297" s="57">
        <v>30.5</v>
      </c>
      <c r="J297" s="57">
        <v>30.5</v>
      </c>
      <c r="K297" s="57">
        <v>30</v>
      </c>
      <c r="L297" s="57">
        <v>30</v>
      </c>
      <c r="M297" s="57">
        <v>30</v>
      </c>
      <c r="N297" s="57">
        <v>30</v>
      </c>
      <c r="O297" s="63">
        <v>-1.63934426229508E-2</v>
      </c>
      <c r="P297" s="57">
        <v>3</v>
      </c>
      <c r="Q297" s="57">
        <v>1</v>
      </c>
      <c r="R297" s="57">
        <v>18.454499999999999</v>
      </c>
      <c r="S297" s="57">
        <v>30.725000000000001</v>
      </c>
      <c r="T297" s="57">
        <v>29.586400000000001</v>
      </c>
      <c r="U297" s="57">
        <v>28.876899999999999</v>
      </c>
      <c r="V297" s="57">
        <v>30.975000000000001</v>
      </c>
      <c r="W297" s="57">
        <v>29.895499999999998</v>
      </c>
      <c r="X297" s="57">
        <v>28.973099999999999</v>
      </c>
      <c r="Y297" s="57">
        <v>30.65</v>
      </c>
      <c r="Z297" s="57">
        <v>30.159099999999999</v>
      </c>
      <c r="AA297" s="57">
        <v>29.011099999999999</v>
      </c>
      <c r="AB297" s="57"/>
      <c r="AC297" s="57"/>
      <c r="AD297" s="57">
        <v>32.75</v>
      </c>
      <c r="AE297" s="57">
        <v>27.1</v>
      </c>
      <c r="AF297" s="64"/>
      <c r="AG297" s="64"/>
      <c r="AH297" s="64"/>
      <c r="AI297" s="64"/>
      <c r="AJ297" s="61">
        <v>0.4513888888888889</v>
      </c>
      <c r="AK297" s="216">
        <v>50</v>
      </c>
      <c r="AL297" s="62">
        <v>11.364377784448642</v>
      </c>
      <c r="AM297" s="24" t="s">
        <v>7318</v>
      </c>
      <c r="AN297" s="216" t="s">
        <v>5993</v>
      </c>
      <c r="AO297" s="216" t="s">
        <v>5993</v>
      </c>
      <c r="AP297" s="216" t="s">
        <v>6908</v>
      </c>
      <c r="AQ297" s="216" t="s">
        <v>6885</v>
      </c>
      <c r="AR297" s="216" t="s">
        <v>6916</v>
      </c>
      <c r="AS297" s="24" t="s">
        <v>7198</v>
      </c>
      <c r="AT297" s="24" t="s">
        <v>6577</v>
      </c>
      <c r="AU297" s="24" t="s">
        <v>6577</v>
      </c>
      <c r="AV297" s="24" t="s">
        <v>6577</v>
      </c>
      <c r="AW297" s="24" t="s">
        <v>5979</v>
      </c>
      <c r="AX297" s="24" t="s">
        <v>5979</v>
      </c>
      <c r="AY297" s="24" t="s">
        <v>7437</v>
      </c>
      <c r="AZ297" s="216" t="s">
        <v>7438</v>
      </c>
      <c r="BA297" s="216" t="s">
        <v>7434</v>
      </c>
      <c r="BB297" s="57" t="s">
        <v>5474</v>
      </c>
      <c r="BC297" s="202"/>
      <c r="BD297" s="24"/>
      <c r="BE297" s="151"/>
      <c r="BG297" s="151"/>
      <c r="BI297" s="151"/>
      <c r="BL297" s="152"/>
    </row>
    <row r="298" spans="1:64" s="169" customFormat="1">
      <c r="A298" s="24">
        <v>2246</v>
      </c>
      <c r="B298" s="24" t="s">
        <v>2178</v>
      </c>
      <c r="C298" s="57">
        <v>20.5</v>
      </c>
      <c r="D298" s="57">
        <v>21.3</v>
      </c>
      <c r="E298" s="57">
        <v>20.350000000000001</v>
      </c>
      <c r="F298" s="57">
        <v>20.8</v>
      </c>
      <c r="G298" s="57">
        <v>21</v>
      </c>
      <c r="H298" s="57">
        <v>21.3</v>
      </c>
      <c r="I298" s="57">
        <v>20.75</v>
      </c>
      <c r="J298" s="57">
        <v>21.25</v>
      </c>
      <c r="K298" s="57">
        <v>21.25</v>
      </c>
      <c r="L298" s="57">
        <v>21.25</v>
      </c>
      <c r="M298" s="57">
        <v>20.45</v>
      </c>
      <c r="N298" s="57">
        <v>20.8</v>
      </c>
      <c r="O298" s="63">
        <v>-8.5795996186844598E-3</v>
      </c>
      <c r="P298" s="57">
        <v>46</v>
      </c>
      <c r="Q298" s="57">
        <v>215</v>
      </c>
      <c r="R298" s="57">
        <v>409.5</v>
      </c>
      <c r="S298" s="57">
        <v>20.75</v>
      </c>
      <c r="T298" s="57">
        <v>20.100000000000001</v>
      </c>
      <c r="U298" s="57">
        <v>19.8325</v>
      </c>
      <c r="V298" s="57">
        <v>20.7</v>
      </c>
      <c r="W298" s="57">
        <v>20.195</v>
      </c>
      <c r="X298" s="57">
        <v>19.874199999999998</v>
      </c>
      <c r="Y298" s="57">
        <v>20.58</v>
      </c>
      <c r="Z298" s="57">
        <v>20.262499999999999</v>
      </c>
      <c r="AA298" s="57">
        <v>19.91</v>
      </c>
      <c r="AB298" s="57"/>
      <c r="AC298" s="57"/>
      <c r="AD298" s="57">
        <v>22.4</v>
      </c>
      <c r="AE298" s="57">
        <v>18.45</v>
      </c>
      <c r="AF298" s="64">
        <v>52.352800000000002</v>
      </c>
      <c r="AG298" s="64">
        <v>52.2883</v>
      </c>
      <c r="AH298" s="64">
        <v>50.156100000000002</v>
      </c>
      <c r="AI298" s="64">
        <v>51.577599999999997</v>
      </c>
      <c r="AJ298" s="61">
        <v>0.4513888888888889</v>
      </c>
      <c r="AK298" s="216">
        <v>50</v>
      </c>
      <c r="AL298" s="62">
        <v>174.25379269487917</v>
      </c>
      <c r="AM298" s="24" t="s">
        <v>6491</v>
      </c>
      <c r="AN298" s="216" t="s">
        <v>5960</v>
      </c>
      <c r="AO298" s="216" t="s">
        <v>5961</v>
      </c>
      <c r="AP298" s="216" t="s">
        <v>6908</v>
      </c>
      <c r="AQ298" s="216" t="s">
        <v>6900</v>
      </c>
      <c r="AR298" s="216" t="s">
        <v>6886</v>
      </c>
      <c r="AS298" s="24" t="s">
        <v>7439</v>
      </c>
      <c r="AT298" s="24" t="s">
        <v>5963</v>
      </c>
      <c r="AU298" s="24" t="s">
        <v>6016</v>
      </c>
      <c r="AV298" s="24" t="s">
        <v>6017</v>
      </c>
      <c r="AW298" s="24" t="s">
        <v>5979</v>
      </c>
      <c r="AX298" s="24" t="s">
        <v>5986</v>
      </c>
      <c r="AY298" s="24" t="s">
        <v>7440</v>
      </c>
      <c r="AZ298" s="216" t="s">
        <v>7441</v>
      </c>
      <c r="BA298" s="216" t="s">
        <v>7105</v>
      </c>
      <c r="BB298" s="57" t="s">
        <v>6944</v>
      </c>
      <c r="BC298" s="202"/>
      <c r="BD298" s="24"/>
      <c r="BE298" s="151"/>
      <c r="BG298" s="151"/>
      <c r="BI298" s="151"/>
      <c r="BL298" s="152"/>
    </row>
    <row r="299" spans="1:64" s="169" customFormat="1">
      <c r="A299" s="24">
        <v>2247</v>
      </c>
      <c r="B299" s="24" t="s">
        <v>4489</v>
      </c>
      <c r="C299" s="57">
        <v>217.5</v>
      </c>
      <c r="D299" s="57">
        <v>222</v>
      </c>
      <c r="E299" s="57">
        <v>217.5</v>
      </c>
      <c r="F299" s="57">
        <v>222</v>
      </c>
      <c r="G299" s="57">
        <v>220</v>
      </c>
      <c r="H299" s="57">
        <v>222.5</v>
      </c>
      <c r="I299" s="57">
        <v>219</v>
      </c>
      <c r="J299" s="57">
        <v>219</v>
      </c>
      <c r="K299" s="57">
        <v>220.5</v>
      </c>
      <c r="L299" s="57">
        <v>220.5</v>
      </c>
      <c r="M299" s="57">
        <v>220</v>
      </c>
      <c r="N299" s="57">
        <v>220</v>
      </c>
      <c r="O299" s="63">
        <v>4.5662100456621002E-3</v>
      </c>
      <c r="P299" s="57">
        <v>6</v>
      </c>
      <c r="Q299" s="57">
        <v>26</v>
      </c>
      <c r="R299" s="57">
        <v>42.9</v>
      </c>
      <c r="S299" s="57">
        <v>218.7</v>
      </c>
      <c r="T299" s="57">
        <v>223.15</v>
      </c>
      <c r="U299" s="57">
        <v>224.9333</v>
      </c>
      <c r="V299" s="57">
        <v>218.6</v>
      </c>
      <c r="W299" s="57">
        <v>222.8</v>
      </c>
      <c r="X299" s="57">
        <v>224.89169999999999</v>
      </c>
      <c r="Y299" s="57">
        <v>218.8</v>
      </c>
      <c r="Z299" s="57">
        <v>222.55</v>
      </c>
      <c r="AA299" s="57">
        <v>224.86670000000001</v>
      </c>
      <c r="AB299" s="57">
        <v>301.5</v>
      </c>
      <c r="AC299" s="57">
        <v>212</v>
      </c>
      <c r="AD299" s="57">
        <v>226.5</v>
      </c>
      <c r="AE299" s="57">
        <v>215</v>
      </c>
      <c r="AF299" s="64">
        <v>35.422400000000003</v>
      </c>
      <c r="AG299" s="64">
        <v>27.235800000000001</v>
      </c>
      <c r="AH299" s="64">
        <v>41.158799999999999</v>
      </c>
      <c r="AI299" s="64">
        <v>31.876799999999999</v>
      </c>
      <c r="AJ299" s="61">
        <v>0.4513888888888889</v>
      </c>
      <c r="AK299" s="216">
        <v>50</v>
      </c>
      <c r="AL299" s="62">
        <v>22.728755568897284</v>
      </c>
      <c r="AM299" s="24" t="s">
        <v>6517</v>
      </c>
      <c r="AN299" s="216" t="s">
        <v>6009</v>
      </c>
      <c r="AO299" s="216" t="s">
        <v>5971</v>
      </c>
      <c r="AP299" s="216" t="s">
        <v>6884</v>
      </c>
      <c r="AQ299" s="216" t="s">
        <v>6885</v>
      </c>
      <c r="AR299" s="216" t="s">
        <v>6886</v>
      </c>
      <c r="AS299" s="24" t="s">
        <v>6887</v>
      </c>
      <c r="AT299" s="24" t="s">
        <v>6493</v>
      </c>
      <c r="AU299" s="24" t="s">
        <v>6535</v>
      </c>
      <c r="AV299" s="24" t="s">
        <v>6518</v>
      </c>
      <c r="AW299" s="24" t="s">
        <v>5979</v>
      </c>
      <c r="AX299" s="24" t="s">
        <v>5979</v>
      </c>
      <c r="AY299" s="24" t="s">
        <v>7442</v>
      </c>
      <c r="AZ299" s="216" t="s">
        <v>7110</v>
      </c>
      <c r="BA299" s="216" t="s">
        <v>7232</v>
      </c>
      <c r="BB299" s="57" t="s">
        <v>5474</v>
      </c>
      <c r="BC299" s="202"/>
      <c r="BD299" s="24"/>
      <c r="BE299" s="151"/>
      <c r="BG299" s="151"/>
      <c r="BI299" s="151"/>
      <c r="BL299" s="152"/>
    </row>
    <row r="300" spans="1:64" s="169" customFormat="1">
      <c r="A300" s="24">
        <v>2249</v>
      </c>
      <c r="B300" s="24" t="s">
        <v>5831</v>
      </c>
      <c r="C300" s="57">
        <v>58.5</v>
      </c>
      <c r="D300" s="57">
        <v>59.5</v>
      </c>
      <c r="E300" s="57">
        <v>58.3</v>
      </c>
      <c r="F300" s="57">
        <v>58.6</v>
      </c>
      <c r="G300" s="57">
        <v>58.1</v>
      </c>
      <c r="H300" s="57">
        <v>58.3</v>
      </c>
      <c r="I300" s="57">
        <v>58.1</v>
      </c>
      <c r="J300" s="57">
        <v>58.3</v>
      </c>
      <c r="K300" s="57">
        <v>58.1</v>
      </c>
      <c r="L300" s="57">
        <v>59</v>
      </c>
      <c r="M300" s="57">
        <v>58.1</v>
      </c>
      <c r="N300" s="57">
        <v>59</v>
      </c>
      <c r="O300" s="63">
        <v>1.37457044673539E-2</v>
      </c>
      <c r="P300" s="57">
        <v>2</v>
      </c>
      <c r="Q300" s="57">
        <v>8</v>
      </c>
      <c r="R300" s="57">
        <v>25.3</v>
      </c>
      <c r="S300" s="57">
        <v>59.22</v>
      </c>
      <c r="T300" s="57">
        <v>65.09</v>
      </c>
      <c r="U300" s="57">
        <v>66.83</v>
      </c>
      <c r="V300" s="57">
        <v>58.88</v>
      </c>
      <c r="W300" s="57">
        <v>64.53</v>
      </c>
      <c r="X300" s="57">
        <v>66.760000000000005</v>
      </c>
      <c r="Y300" s="57">
        <v>58.68</v>
      </c>
      <c r="Z300" s="57">
        <v>64.03</v>
      </c>
      <c r="AA300" s="57">
        <v>66.738299999999995</v>
      </c>
      <c r="AB300" s="57"/>
      <c r="AC300" s="57"/>
      <c r="AD300" s="57">
        <v>70.5</v>
      </c>
      <c r="AE300" s="57">
        <v>58</v>
      </c>
      <c r="AF300" s="64">
        <v>6.6561000000000003</v>
      </c>
      <c r="AG300" s="64">
        <v>9.4738000000000007</v>
      </c>
      <c r="AH300" s="64">
        <v>12.7707</v>
      </c>
      <c r="AI300" s="64">
        <v>10.572800000000001</v>
      </c>
      <c r="AJ300" s="61">
        <v>0.4548611111111111</v>
      </c>
      <c r="AK300" s="216">
        <v>50</v>
      </c>
      <c r="AL300" s="62">
        <v>7.2427226251761638</v>
      </c>
      <c r="AM300" s="24" t="s">
        <v>6981</v>
      </c>
      <c r="AN300" s="216" t="s">
        <v>6337</v>
      </c>
      <c r="AO300" s="216" t="s">
        <v>6047</v>
      </c>
      <c r="AP300" s="216" t="s">
        <v>6884</v>
      </c>
      <c r="AQ300" s="216" t="s">
        <v>6885</v>
      </c>
      <c r="AR300" s="216" t="s">
        <v>6886</v>
      </c>
      <c r="AS300" s="24" t="s">
        <v>7429</v>
      </c>
      <c r="AT300" s="24" t="s">
        <v>6478</v>
      </c>
      <c r="AU300" s="24" t="s">
        <v>6493</v>
      </c>
      <c r="AV300" s="24" t="s">
        <v>6493</v>
      </c>
      <c r="AW300" s="24" t="s">
        <v>5979</v>
      </c>
      <c r="AX300" s="24" t="s">
        <v>5979</v>
      </c>
      <c r="AY300" s="24" t="s">
        <v>6895</v>
      </c>
      <c r="AZ300" s="216" t="s">
        <v>7443</v>
      </c>
      <c r="BA300" s="216" t="s">
        <v>7012</v>
      </c>
      <c r="BB300" s="57" t="s">
        <v>6898</v>
      </c>
      <c r="BC300" s="202"/>
      <c r="BD300" s="24"/>
      <c r="BE300" s="151"/>
      <c r="BG300" s="151"/>
      <c r="BI300" s="151"/>
      <c r="BL300" s="152"/>
    </row>
    <row r="301" spans="1:64" s="169" customFormat="1">
      <c r="A301" s="24">
        <v>2250</v>
      </c>
      <c r="B301" s="24" t="s">
        <v>5832</v>
      </c>
      <c r="C301" s="57">
        <v>132</v>
      </c>
      <c r="D301" s="57">
        <v>137.5</v>
      </c>
      <c r="E301" s="57">
        <v>131.5</v>
      </c>
      <c r="F301" s="57">
        <v>137</v>
      </c>
      <c r="G301" s="57">
        <v>138</v>
      </c>
      <c r="H301" s="57">
        <v>140</v>
      </c>
      <c r="I301" s="57">
        <v>133.5</v>
      </c>
      <c r="J301" s="57">
        <v>134</v>
      </c>
      <c r="K301" s="57">
        <v>134</v>
      </c>
      <c r="L301" s="57">
        <v>135.5</v>
      </c>
      <c r="M301" s="57">
        <v>131.5</v>
      </c>
      <c r="N301" s="57">
        <v>132.5</v>
      </c>
      <c r="O301" s="63">
        <v>-1.11940298507462E-2</v>
      </c>
      <c r="P301" s="57">
        <v>37</v>
      </c>
      <c r="Q301" s="57">
        <v>106</v>
      </c>
      <c r="R301" s="57">
        <v>173.65</v>
      </c>
      <c r="S301" s="57">
        <v>133.69999999999999</v>
      </c>
      <c r="T301" s="57">
        <v>153.625</v>
      </c>
      <c r="U301" s="57">
        <v>176.95</v>
      </c>
      <c r="V301" s="57">
        <v>134.30000000000001</v>
      </c>
      <c r="W301" s="57">
        <v>152.32499999999999</v>
      </c>
      <c r="X301" s="57">
        <v>176.5333</v>
      </c>
      <c r="Y301" s="57">
        <v>133.19999999999999</v>
      </c>
      <c r="Z301" s="57">
        <v>151</v>
      </c>
      <c r="AA301" s="57">
        <v>176.24170000000001</v>
      </c>
      <c r="AB301" s="57">
        <v>220</v>
      </c>
      <c r="AC301" s="57">
        <v>125</v>
      </c>
      <c r="AD301" s="57">
        <v>186</v>
      </c>
      <c r="AE301" s="57">
        <v>125</v>
      </c>
      <c r="AF301" s="64">
        <v>25.025200000000002</v>
      </c>
      <c r="AG301" s="64">
        <v>19.799800000000001</v>
      </c>
      <c r="AH301" s="64">
        <v>25.158100000000001</v>
      </c>
      <c r="AI301" s="64">
        <v>21.585899999999999</v>
      </c>
      <c r="AJ301" s="61">
        <v>0.4548611111111111</v>
      </c>
      <c r="AK301" s="216">
        <v>50</v>
      </c>
      <c r="AL301" s="62">
        <v>133.99036856575904</v>
      </c>
      <c r="AM301" s="24" t="s">
        <v>7444</v>
      </c>
      <c r="AN301" s="216" t="s">
        <v>6009</v>
      </c>
      <c r="AO301" s="216" t="s">
        <v>6007</v>
      </c>
      <c r="AP301" s="216" t="s">
        <v>6884</v>
      </c>
      <c r="AQ301" s="216" t="s">
        <v>6885</v>
      </c>
      <c r="AR301" s="216" t="s">
        <v>6916</v>
      </c>
      <c r="AS301" s="24" t="s">
        <v>5474</v>
      </c>
      <c r="AT301" s="24" t="s">
        <v>5982</v>
      </c>
      <c r="AU301" s="24" t="s">
        <v>5962</v>
      </c>
      <c r="AV301" s="24" t="s">
        <v>5984</v>
      </c>
      <c r="AW301" s="24" t="s">
        <v>5986</v>
      </c>
      <c r="AX301" s="24" t="s">
        <v>5991</v>
      </c>
      <c r="AY301" s="24" t="s">
        <v>7445</v>
      </c>
      <c r="AZ301" s="216" t="s">
        <v>7446</v>
      </c>
      <c r="BA301" s="216" t="s">
        <v>6897</v>
      </c>
      <c r="BB301" s="57" t="s">
        <v>5474</v>
      </c>
      <c r="BC301" s="202"/>
      <c r="BD301" s="24"/>
      <c r="BE301" s="151"/>
      <c r="BG301" s="151"/>
      <c r="BI301" s="151"/>
      <c r="BL301" s="152"/>
    </row>
    <row r="302" spans="1:64" s="169" customFormat="1">
      <c r="A302" s="24">
        <v>2252</v>
      </c>
      <c r="B302" s="24" t="s">
        <v>5833</v>
      </c>
      <c r="C302" s="57">
        <v>95.9</v>
      </c>
      <c r="D302" s="57">
        <v>120</v>
      </c>
      <c r="E302" s="57">
        <v>80</v>
      </c>
      <c r="F302" s="57">
        <v>93.2</v>
      </c>
      <c r="G302" s="57">
        <v>90.3</v>
      </c>
      <c r="H302" s="57">
        <v>92.9</v>
      </c>
      <c r="I302" s="57">
        <v>85.7</v>
      </c>
      <c r="J302" s="57">
        <v>90.8</v>
      </c>
      <c r="K302" s="57">
        <v>90.6</v>
      </c>
      <c r="L302" s="57">
        <v>99.3</v>
      </c>
      <c r="M302" s="57">
        <v>89.5</v>
      </c>
      <c r="N302" s="57">
        <v>97</v>
      </c>
      <c r="O302" s="63">
        <v>7.1113074204947002E-2</v>
      </c>
      <c r="P302" s="57">
        <v>242</v>
      </c>
      <c r="Q302" s="57">
        <v>219</v>
      </c>
      <c r="R302" s="57">
        <v>367.66669999999999</v>
      </c>
      <c r="S302" s="57">
        <v>93.2</v>
      </c>
      <c r="T302" s="57">
        <v>93.2</v>
      </c>
      <c r="U302" s="57">
        <v>93.2</v>
      </c>
      <c r="V302" s="57">
        <v>92</v>
      </c>
      <c r="W302" s="57">
        <v>92</v>
      </c>
      <c r="X302" s="57">
        <v>92</v>
      </c>
      <c r="Y302" s="57">
        <v>93.666700000000006</v>
      </c>
      <c r="Z302" s="57">
        <v>93.666700000000006</v>
      </c>
      <c r="AA302" s="57">
        <v>93.666700000000006</v>
      </c>
      <c r="AB302" s="57"/>
      <c r="AC302" s="57"/>
      <c r="AD302" s="57">
        <v>120</v>
      </c>
      <c r="AE302" s="57">
        <v>80</v>
      </c>
      <c r="AF302" s="64"/>
      <c r="AG302" s="64"/>
      <c r="AH302" s="64"/>
      <c r="AI302" s="64"/>
      <c r="AJ302" s="61">
        <v>0.4548611111111111</v>
      </c>
      <c r="AK302" s="216">
        <v>250</v>
      </c>
      <c r="AL302" s="62">
        <v>469.11432402332576</v>
      </c>
      <c r="AM302" s="24" t="s">
        <v>7447</v>
      </c>
      <c r="AN302" s="216" t="s">
        <v>5993</v>
      </c>
      <c r="AO302" s="216" t="s">
        <v>5993</v>
      </c>
      <c r="AP302" s="216" t="s">
        <v>6908</v>
      </c>
      <c r="AQ302" s="216" t="s">
        <v>6900</v>
      </c>
      <c r="AR302" s="216" t="s">
        <v>6886</v>
      </c>
      <c r="AS302" s="24" t="s">
        <v>6917</v>
      </c>
      <c r="AT302" s="24" t="s">
        <v>5978</v>
      </c>
      <c r="AU302" s="24" t="s">
        <v>5972</v>
      </c>
      <c r="AV302" s="24" t="s">
        <v>5982</v>
      </c>
      <c r="AW302" s="24" t="s">
        <v>5990</v>
      </c>
      <c r="AX302" s="24" t="s">
        <v>5965</v>
      </c>
      <c r="AY302" s="24" t="s">
        <v>7448</v>
      </c>
      <c r="AZ302" s="216" t="s">
        <v>7449</v>
      </c>
      <c r="BA302" s="216" t="s">
        <v>7450</v>
      </c>
      <c r="BB302" s="57" t="s">
        <v>7451</v>
      </c>
      <c r="BC302" s="202"/>
      <c r="BD302" s="24"/>
      <c r="BE302" s="151"/>
      <c r="BG302" s="151"/>
      <c r="BI302" s="151"/>
      <c r="BL302" s="152"/>
    </row>
    <row r="303" spans="1:64" s="169" customFormat="1">
      <c r="A303" s="24">
        <v>2301</v>
      </c>
      <c r="B303" s="24" t="s">
        <v>310</v>
      </c>
      <c r="C303" s="57">
        <v>58.1</v>
      </c>
      <c r="D303" s="57">
        <v>59</v>
      </c>
      <c r="E303" s="57">
        <v>58</v>
      </c>
      <c r="F303" s="57">
        <v>58.3</v>
      </c>
      <c r="G303" s="57">
        <v>58.6</v>
      </c>
      <c r="H303" s="57">
        <v>59</v>
      </c>
      <c r="I303" s="57">
        <v>58.2</v>
      </c>
      <c r="J303" s="57">
        <v>58.4</v>
      </c>
      <c r="K303" s="57">
        <v>58.7</v>
      </c>
      <c r="L303" s="57">
        <v>59.6</v>
      </c>
      <c r="M303" s="57">
        <v>58.5</v>
      </c>
      <c r="N303" s="57">
        <v>59.5</v>
      </c>
      <c r="O303" s="63">
        <v>1.8835616438356101E-2</v>
      </c>
      <c r="P303" s="57">
        <v>2189</v>
      </c>
      <c r="Q303" s="57">
        <v>3793</v>
      </c>
      <c r="R303" s="57">
        <v>6877</v>
      </c>
      <c r="S303" s="57">
        <v>57.94</v>
      </c>
      <c r="T303" s="57">
        <v>60.825000000000003</v>
      </c>
      <c r="U303" s="57">
        <v>61.31</v>
      </c>
      <c r="V303" s="57">
        <v>57.92</v>
      </c>
      <c r="W303" s="57">
        <v>60.81</v>
      </c>
      <c r="X303" s="57">
        <v>61.18</v>
      </c>
      <c r="Y303" s="57">
        <v>58.12</v>
      </c>
      <c r="Z303" s="57">
        <v>60.84</v>
      </c>
      <c r="AA303" s="57">
        <v>61.064999999999998</v>
      </c>
      <c r="AB303" s="57">
        <v>67.900000000000006</v>
      </c>
      <c r="AC303" s="57">
        <v>44.95</v>
      </c>
      <c r="AD303" s="57">
        <v>65</v>
      </c>
      <c r="AE303" s="57">
        <v>56.6</v>
      </c>
      <c r="AF303" s="64">
        <v>22.816400000000002</v>
      </c>
      <c r="AG303" s="64">
        <v>21.137699999999999</v>
      </c>
      <c r="AH303" s="64">
        <v>33.4499</v>
      </c>
      <c r="AI303" s="64">
        <v>25.241800000000001</v>
      </c>
      <c r="AJ303" s="61">
        <v>0.4548611111111111</v>
      </c>
      <c r="AK303" s="216">
        <v>2500</v>
      </c>
      <c r="AL303" s="62">
        <v>3970.2074878955777</v>
      </c>
      <c r="AM303" s="24" t="s">
        <v>7452</v>
      </c>
      <c r="AN303" s="216" t="s">
        <v>6009</v>
      </c>
      <c r="AO303" s="216" t="s">
        <v>5971</v>
      </c>
      <c r="AP303" s="216" t="s">
        <v>6884</v>
      </c>
      <c r="AQ303" s="216" t="s">
        <v>6885</v>
      </c>
      <c r="AR303" s="216" t="s">
        <v>6886</v>
      </c>
      <c r="AS303" s="24" t="s">
        <v>5474</v>
      </c>
      <c r="AT303" s="24" t="s">
        <v>6499</v>
      </c>
      <c r="AU303" s="24" t="s">
        <v>5984</v>
      </c>
      <c r="AV303" s="24" t="s">
        <v>6016</v>
      </c>
      <c r="AW303" s="24" t="s">
        <v>5965</v>
      </c>
      <c r="AX303" s="24" t="s">
        <v>5990</v>
      </c>
      <c r="AY303" s="24" t="s">
        <v>7453</v>
      </c>
      <c r="AZ303" s="216" t="s">
        <v>7336</v>
      </c>
      <c r="BA303" s="216" t="s">
        <v>7208</v>
      </c>
      <c r="BB303" s="57" t="s">
        <v>5474</v>
      </c>
      <c r="BC303" s="202"/>
      <c r="BD303" s="24"/>
      <c r="BE303" s="151"/>
      <c r="BG303" s="151"/>
      <c r="BI303" s="151"/>
      <c r="BL303" s="152"/>
    </row>
    <row r="304" spans="1:64" s="169" customFormat="1">
      <c r="A304" s="24">
        <v>2302</v>
      </c>
      <c r="B304" s="24" t="s">
        <v>311</v>
      </c>
      <c r="C304" s="57">
        <v>17.3</v>
      </c>
      <c r="D304" s="57">
        <v>17.95</v>
      </c>
      <c r="E304" s="57">
        <v>17.25</v>
      </c>
      <c r="F304" s="57">
        <v>17.55</v>
      </c>
      <c r="G304" s="57">
        <v>17.899999999999999</v>
      </c>
      <c r="H304" s="57">
        <v>17.899999999999999</v>
      </c>
      <c r="I304" s="57">
        <v>17.399999999999999</v>
      </c>
      <c r="J304" s="57">
        <v>17.600000000000001</v>
      </c>
      <c r="K304" s="57">
        <v>17.600000000000001</v>
      </c>
      <c r="L304" s="57">
        <v>18.25</v>
      </c>
      <c r="M304" s="57">
        <v>17.600000000000001</v>
      </c>
      <c r="N304" s="57">
        <v>18</v>
      </c>
      <c r="O304" s="63">
        <v>2.27272727272727E-2</v>
      </c>
      <c r="P304" s="57">
        <v>174</v>
      </c>
      <c r="Q304" s="57">
        <v>661</v>
      </c>
      <c r="R304" s="57">
        <v>482.6</v>
      </c>
      <c r="S304" s="57">
        <v>17.2</v>
      </c>
      <c r="T304" s="57">
        <v>18.627500000000001</v>
      </c>
      <c r="U304" s="57">
        <v>18.922499999999999</v>
      </c>
      <c r="V304" s="57">
        <v>17.350000000000001</v>
      </c>
      <c r="W304" s="57">
        <v>18.5075</v>
      </c>
      <c r="X304" s="57">
        <v>18.914200000000001</v>
      </c>
      <c r="Y304" s="57">
        <v>17.38</v>
      </c>
      <c r="Z304" s="57">
        <v>18.440000000000001</v>
      </c>
      <c r="AA304" s="57">
        <v>18.91</v>
      </c>
      <c r="AB304" s="57">
        <v>28.75</v>
      </c>
      <c r="AC304" s="57">
        <v>11.15</v>
      </c>
      <c r="AD304" s="57">
        <v>20.149999999999999</v>
      </c>
      <c r="AE304" s="57">
        <v>16.3</v>
      </c>
      <c r="AF304" s="64">
        <v>33.989699999999999</v>
      </c>
      <c r="AG304" s="64">
        <v>25.346699999999998</v>
      </c>
      <c r="AH304" s="64">
        <v>47.844999999999999</v>
      </c>
      <c r="AI304" s="64">
        <v>32.8461</v>
      </c>
      <c r="AJ304" s="61">
        <v>0.4548611111111111</v>
      </c>
      <c r="AK304" s="216">
        <v>200</v>
      </c>
      <c r="AL304" s="62">
        <v>346.07369711556072</v>
      </c>
      <c r="AM304" s="24" t="s">
        <v>6330</v>
      </c>
      <c r="AN304" s="216" t="s">
        <v>6009</v>
      </c>
      <c r="AO304" s="216" t="s">
        <v>5971</v>
      </c>
      <c r="AP304" s="216" t="s">
        <v>6884</v>
      </c>
      <c r="AQ304" s="216" t="s">
        <v>6885</v>
      </c>
      <c r="AR304" s="216" t="s">
        <v>6886</v>
      </c>
      <c r="AS304" s="24" t="s">
        <v>5474</v>
      </c>
      <c r="AT304" s="24" t="s">
        <v>6016</v>
      </c>
      <c r="AU304" s="24" t="s">
        <v>6017</v>
      </c>
      <c r="AV304" s="24" t="s">
        <v>6055</v>
      </c>
      <c r="AW304" s="24" t="s">
        <v>5986</v>
      </c>
      <c r="AX304" s="24" t="s">
        <v>5979</v>
      </c>
      <c r="AY304" s="24" t="s">
        <v>7271</v>
      </c>
      <c r="AZ304" s="216" t="s">
        <v>7235</v>
      </c>
      <c r="BA304" s="216" t="s">
        <v>6930</v>
      </c>
      <c r="BB304" s="57" t="s">
        <v>5474</v>
      </c>
      <c r="BC304" s="202"/>
      <c r="BD304" s="24"/>
      <c r="BE304" s="151"/>
      <c r="BG304" s="151"/>
      <c r="BI304" s="151"/>
      <c r="BL304" s="152"/>
    </row>
    <row r="305" spans="1:64" s="169" customFormat="1">
      <c r="A305" s="24">
        <v>2303</v>
      </c>
      <c r="B305" s="24" t="s">
        <v>312</v>
      </c>
      <c r="C305" s="57">
        <v>57.4</v>
      </c>
      <c r="D305" s="57">
        <v>58.8</v>
      </c>
      <c r="E305" s="57">
        <v>57</v>
      </c>
      <c r="F305" s="57">
        <v>58.6</v>
      </c>
      <c r="G305" s="57">
        <v>59.6</v>
      </c>
      <c r="H305" s="57">
        <v>60.1</v>
      </c>
      <c r="I305" s="57">
        <v>58.3</v>
      </c>
      <c r="J305" s="57">
        <v>58.4</v>
      </c>
      <c r="K305" s="57">
        <v>59.4</v>
      </c>
      <c r="L305" s="57">
        <v>60.6</v>
      </c>
      <c r="M305" s="57">
        <v>59.2</v>
      </c>
      <c r="N305" s="57">
        <v>60.3</v>
      </c>
      <c r="O305" s="63">
        <v>3.2534246575342401E-2</v>
      </c>
      <c r="P305" s="57">
        <v>144028</v>
      </c>
      <c r="Q305" s="57">
        <v>177363</v>
      </c>
      <c r="R305" s="57">
        <v>265226.65000000002</v>
      </c>
      <c r="S305" s="57">
        <v>56.8</v>
      </c>
      <c r="T305" s="57">
        <v>58.03</v>
      </c>
      <c r="U305" s="57">
        <v>54.52</v>
      </c>
      <c r="V305" s="57">
        <v>57.26</v>
      </c>
      <c r="W305" s="57">
        <v>58.295000000000002</v>
      </c>
      <c r="X305" s="57">
        <v>54.61</v>
      </c>
      <c r="Y305" s="57">
        <v>57.7</v>
      </c>
      <c r="Z305" s="57">
        <v>58.72</v>
      </c>
      <c r="AA305" s="57">
        <v>54.744999999999997</v>
      </c>
      <c r="AB305" s="57">
        <v>63.9</v>
      </c>
      <c r="AC305" s="57">
        <v>22.3</v>
      </c>
      <c r="AD305" s="57">
        <v>63.9</v>
      </c>
      <c r="AE305" s="57">
        <v>53.3</v>
      </c>
      <c r="AF305" s="64">
        <v>39.6113</v>
      </c>
      <c r="AG305" s="64">
        <v>31.6267</v>
      </c>
      <c r="AH305" s="64">
        <v>58.127899999999997</v>
      </c>
      <c r="AI305" s="64">
        <v>40.460500000000003</v>
      </c>
      <c r="AJ305" s="61">
        <v>0.45833333333333331</v>
      </c>
      <c r="AK305" s="216" t="s">
        <v>4611</v>
      </c>
      <c r="AL305" s="62">
        <v>222208.16920745597</v>
      </c>
      <c r="AM305" s="24" t="s">
        <v>6554</v>
      </c>
      <c r="AN305" s="216" t="s">
        <v>6009</v>
      </c>
      <c r="AO305" s="216" t="s">
        <v>5961</v>
      </c>
      <c r="AP305" s="216" t="s">
        <v>6908</v>
      </c>
      <c r="AQ305" s="216" t="s">
        <v>6900</v>
      </c>
      <c r="AR305" s="216" t="s">
        <v>6886</v>
      </c>
      <c r="AS305" s="24" t="s">
        <v>5474</v>
      </c>
      <c r="AT305" s="24" t="s">
        <v>6016</v>
      </c>
      <c r="AU305" s="24" t="s">
        <v>5984</v>
      </c>
      <c r="AV305" s="24" t="s">
        <v>6016</v>
      </c>
      <c r="AW305" s="24" t="s">
        <v>5990</v>
      </c>
      <c r="AX305" s="24" t="s">
        <v>5965</v>
      </c>
      <c r="AY305" s="24" t="s">
        <v>7454</v>
      </c>
      <c r="AZ305" s="216" t="s">
        <v>7455</v>
      </c>
      <c r="BA305" s="216" t="s">
        <v>7107</v>
      </c>
      <c r="BB305" s="57" t="s">
        <v>5474</v>
      </c>
      <c r="BC305" s="202"/>
      <c r="BD305" s="24"/>
      <c r="BE305" s="151"/>
      <c r="BG305" s="151"/>
      <c r="BI305" s="151"/>
      <c r="BL305" s="152"/>
    </row>
    <row r="306" spans="1:64" s="169" customFormat="1">
      <c r="A306" s="24">
        <v>2305</v>
      </c>
      <c r="B306" s="24" t="s">
        <v>313</v>
      </c>
      <c r="C306" s="57">
        <v>7.72</v>
      </c>
      <c r="D306" s="57">
        <v>7.85</v>
      </c>
      <c r="E306" s="57">
        <v>7.65</v>
      </c>
      <c r="F306" s="57">
        <v>7.82</v>
      </c>
      <c r="G306" s="57">
        <v>7.86</v>
      </c>
      <c r="H306" s="57">
        <v>7.98</v>
      </c>
      <c r="I306" s="57">
        <v>7.78</v>
      </c>
      <c r="J306" s="57">
        <v>7.8</v>
      </c>
      <c r="K306" s="57">
        <v>7.86</v>
      </c>
      <c r="L306" s="57">
        <v>7.9</v>
      </c>
      <c r="M306" s="57">
        <v>7.8</v>
      </c>
      <c r="N306" s="57">
        <v>7.88</v>
      </c>
      <c r="O306" s="63">
        <v>1.0256410256410199E-2</v>
      </c>
      <c r="P306" s="57">
        <v>179</v>
      </c>
      <c r="Q306" s="57">
        <v>366</v>
      </c>
      <c r="R306" s="57">
        <v>697.4</v>
      </c>
      <c r="S306" s="57">
        <v>7.77</v>
      </c>
      <c r="T306" s="57">
        <v>8.1660000000000004</v>
      </c>
      <c r="U306" s="57">
        <v>8.5031999999999996</v>
      </c>
      <c r="V306" s="57">
        <v>7.77</v>
      </c>
      <c r="W306" s="57">
        <v>8.1310000000000002</v>
      </c>
      <c r="X306" s="57">
        <v>8.4794999999999998</v>
      </c>
      <c r="Y306" s="57">
        <v>7.766</v>
      </c>
      <c r="Z306" s="57">
        <v>8.1084999999999994</v>
      </c>
      <c r="AA306" s="57">
        <v>8.4537999999999993</v>
      </c>
      <c r="AB306" s="57">
        <v>11.45</v>
      </c>
      <c r="AC306" s="57">
        <v>7.39</v>
      </c>
      <c r="AD306" s="57">
        <v>8.65</v>
      </c>
      <c r="AE306" s="57">
        <v>7.6</v>
      </c>
      <c r="AF306" s="64">
        <v>24.177800000000001</v>
      </c>
      <c r="AG306" s="64">
        <v>20.586600000000001</v>
      </c>
      <c r="AH306" s="64">
        <v>31.4191</v>
      </c>
      <c r="AI306" s="64">
        <v>24.197399999999998</v>
      </c>
      <c r="AJ306" s="61">
        <v>0.46875</v>
      </c>
      <c r="AK306" s="216">
        <v>200</v>
      </c>
      <c r="AL306" s="62">
        <v>322.00245886476995</v>
      </c>
      <c r="AM306" s="24" t="s">
        <v>6698</v>
      </c>
      <c r="AN306" s="216" t="s">
        <v>6009</v>
      </c>
      <c r="AO306" s="216" t="s">
        <v>6007</v>
      </c>
      <c r="AP306" s="216" t="s">
        <v>6884</v>
      </c>
      <c r="AQ306" s="216" t="s">
        <v>6885</v>
      </c>
      <c r="AR306" s="216" t="s">
        <v>6886</v>
      </c>
      <c r="AS306" s="24" t="s">
        <v>6887</v>
      </c>
      <c r="AT306" s="24" t="s">
        <v>6016</v>
      </c>
      <c r="AU306" s="24" t="s">
        <v>6029</v>
      </c>
      <c r="AV306" s="24" t="s">
        <v>6452</v>
      </c>
      <c r="AW306" s="24" t="s">
        <v>5990</v>
      </c>
      <c r="AX306" s="24" t="s">
        <v>5976</v>
      </c>
      <c r="AY306" s="24" t="s">
        <v>6888</v>
      </c>
      <c r="AZ306" s="216" t="s">
        <v>7031</v>
      </c>
      <c r="BA306" s="216" t="s">
        <v>7201</v>
      </c>
      <c r="BB306" s="57" t="s">
        <v>5474</v>
      </c>
      <c r="BC306" s="202"/>
      <c r="BD306" s="24"/>
      <c r="BE306" s="151"/>
      <c r="BG306" s="151"/>
      <c r="BI306" s="151"/>
      <c r="BL306" s="152"/>
    </row>
    <row r="307" spans="1:64" s="169" customFormat="1">
      <c r="A307" s="24">
        <v>2308</v>
      </c>
      <c r="B307" s="24" t="s">
        <v>314</v>
      </c>
      <c r="C307" s="57">
        <v>266.5</v>
      </c>
      <c r="D307" s="57">
        <v>272</v>
      </c>
      <c r="E307" s="57">
        <v>265</v>
      </c>
      <c r="F307" s="57">
        <v>270</v>
      </c>
      <c r="G307" s="57">
        <v>273</v>
      </c>
      <c r="H307" s="57">
        <v>274</v>
      </c>
      <c r="I307" s="57">
        <v>267.5</v>
      </c>
      <c r="J307" s="57">
        <v>268</v>
      </c>
      <c r="K307" s="57">
        <v>270</v>
      </c>
      <c r="L307" s="57">
        <v>274.5</v>
      </c>
      <c r="M307" s="57">
        <v>267.5</v>
      </c>
      <c r="N307" s="57">
        <v>274.5</v>
      </c>
      <c r="O307" s="63">
        <v>2.4253731343283499E-2</v>
      </c>
      <c r="P307" s="57">
        <v>2707</v>
      </c>
      <c r="Q307" s="57">
        <v>3978</v>
      </c>
      <c r="R307" s="57">
        <v>6357.7</v>
      </c>
      <c r="S307" s="57">
        <v>266.2</v>
      </c>
      <c r="T307" s="57">
        <v>279.77499999999998</v>
      </c>
      <c r="U307" s="57">
        <v>293.83330000000001</v>
      </c>
      <c r="V307" s="57">
        <v>267.39999999999998</v>
      </c>
      <c r="W307" s="57">
        <v>278.57499999999999</v>
      </c>
      <c r="X307" s="57">
        <v>293.36669999999998</v>
      </c>
      <c r="Y307" s="57">
        <v>268.89999999999998</v>
      </c>
      <c r="Z307" s="57">
        <v>277.7</v>
      </c>
      <c r="AA307" s="57">
        <v>292.99169999999998</v>
      </c>
      <c r="AB307" s="57">
        <v>335</v>
      </c>
      <c r="AC307" s="57">
        <v>176</v>
      </c>
      <c r="AD307" s="57">
        <v>296.5</v>
      </c>
      <c r="AE307" s="57">
        <v>254.5</v>
      </c>
      <c r="AF307" s="64">
        <v>44.389000000000003</v>
      </c>
      <c r="AG307" s="64">
        <v>35.353000000000002</v>
      </c>
      <c r="AH307" s="64">
        <v>55.233699999999999</v>
      </c>
      <c r="AI307" s="64">
        <v>41.979900000000001</v>
      </c>
      <c r="AJ307" s="61">
        <v>0.46875</v>
      </c>
      <c r="AK307" s="216">
        <v>3000</v>
      </c>
      <c r="AL307" s="62">
        <v>4507.8788580087803</v>
      </c>
      <c r="AM307" s="24" t="s">
        <v>6545</v>
      </c>
      <c r="AN307" s="216" t="s">
        <v>6009</v>
      </c>
      <c r="AO307" s="216" t="s">
        <v>5961</v>
      </c>
      <c r="AP307" s="216" t="s">
        <v>6884</v>
      </c>
      <c r="AQ307" s="216" t="s">
        <v>6885</v>
      </c>
      <c r="AR307" s="216" t="s">
        <v>6886</v>
      </c>
      <c r="AS307" s="24" t="s">
        <v>5474</v>
      </c>
      <c r="AT307" s="24" t="s">
        <v>6016</v>
      </c>
      <c r="AU307" s="24" t="s">
        <v>5984</v>
      </c>
      <c r="AV307" s="24" t="s">
        <v>6126</v>
      </c>
      <c r="AW307" s="24" t="s">
        <v>5979</v>
      </c>
      <c r="AX307" s="24" t="s">
        <v>5986</v>
      </c>
      <c r="AY307" s="24" t="s">
        <v>7456</v>
      </c>
      <c r="AZ307" s="216" t="s">
        <v>6973</v>
      </c>
      <c r="BA307" s="216" t="s">
        <v>7070</v>
      </c>
      <c r="BB307" s="57" t="s">
        <v>6944</v>
      </c>
      <c r="BC307" s="202"/>
      <c r="BD307" s="24"/>
      <c r="BE307" s="151"/>
      <c r="BG307" s="151"/>
      <c r="BI307" s="151"/>
      <c r="BL307" s="152"/>
    </row>
    <row r="308" spans="1:64" s="169" customFormat="1">
      <c r="A308" s="24">
        <v>2312</v>
      </c>
      <c r="B308" s="24" t="s">
        <v>316</v>
      </c>
      <c r="C308" s="57">
        <v>11.8</v>
      </c>
      <c r="D308" s="57">
        <v>12.3</v>
      </c>
      <c r="E308" s="57">
        <v>11.8</v>
      </c>
      <c r="F308" s="57">
        <v>12.2</v>
      </c>
      <c r="G308" s="57">
        <v>12.3</v>
      </c>
      <c r="H308" s="57">
        <v>12.35</v>
      </c>
      <c r="I308" s="57">
        <v>12.1</v>
      </c>
      <c r="J308" s="57">
        <v>12.2</v>
      </c>
      <c r="K308" s="57">
        <v>12.3</v>
      </c>
      <c r="L308" s="57">
        <v>12.45</v>
      </c>
      <c r="M308" s="57">
        <v>12.2</v>
      </c>
      <c r="N308" s="57">
        <v>12.4</v>
      </c>
      <c r="O308" s="63">
        <v>1.63934426229508E-2</v>
      </c>
      <c r="P308" s="57">
        <v>1358</v>
      </c>
      <c r="Q308" s="57">
        <v>2804</v>
      </c>
      <c r="R308" s="57">
        <v>3987.8</v>
      </c>
      <c r="S308" s="57">
        <v>11.82</v>
      </c>
      <c r="T308" s="57">
        <v>12.5175</v>
      </c>
      <c r="U308" s="57">
        <v>13.067500000000001</v>
      </c>
      <c r="V308" s="57">
        <v>11.91</v>
      </c>
      <c r="W308" s="57">
        <v>12.4725</v>
      </c>
      <c r="X308" s="57">
        <v>13.0442</v>
      </c>
      <c r="Y308" s="57">
        <v>12</v>
      </c>
      <c r="Z308" s="57">
        <v>12.445</v>
      </c>
      <c r="AA308" s="57">
        <v>13.015000000000001</v>
      </c>
      <c r="AB308" s="57">
        <v>18.8</v>
      </c>
      <c r="AC308" s="57">
        <v>10.4</v>
      </c>
      <c r="AD308" s="57">
        <v>13.15</v>
      </c>
      <c r="AE308" s="57">
        <v>11.35</v>
      </c>
      <c r="AF308" s="64">
        <v>42.263500000000001</v>
      </c>
      <c r="AG308" s="64">
        <v>29.094799999999999</v>
      </c>
      <c r="AH308" s="64">
        <v>54.101599999999998</v>
      </c>
      <c r="AI308" s="64">
        <v>37.430399999999999</v>
      </c>
      <c r="AJ308" s="61">
        <v>0.46875</v>
      </c>
      <c r="AK308" s="216">
        <v>1500</v>
      </c>
      <c r="AL308" s="62">
        <v>2335.6577526257374</v>
      </c>
      <c r="AM308" s="24" t="s">
        <v>6484</v>
      </c>
      <c r="AN308" s="216" t="s">
        <v>6009</v>
      </c>
      <c r="AO308" s="216" t="s">
        <v>5961</v>
      </c>
      <c r="AP308" s="216" t="s">
        <v>6884</v>
      </c>
      <c r="AQ308" s="216" t="s">
        <v>6885</v>
      </c>
      <c r="AR308" s="216" t="s">
        <v>6886</v>
      </c>
      <c r="AS308" s="24" t="s">
        <v>5474</v>
      </c>
      <c r="AT308" s="24" t="s">
        <v>6031</v>
      </c>
      <c r="AU308" s="24" t="s">
        <v>5984</v>
      </c>
      <c r="AV308" s="24" t="s">
        <v>6016</v>
      </c>
      <c r="AW308" s="24" t="s">
        <v>5990</v>
      </c>
      <c r="AX308" s="24" t="s">
        <v>5986</v>
      </c>
      <c r="AY308" s="24" t="s">
        <v>7457</v>
      </c>
      <c r="AZ308" s="216" t="s">
        <v>6966</v>
      </c>
      <c r="BA308" s="216" t="s">
        <v>7086</v>
      </c>
      <c r="BB308" s="57" t="s">
        <v>5474</v>
      </c>
      <c r="BC308" s="202"/>
      <c r="BD308" s="24"/>
      <c r="BE308" s="151"/>
      <c r="BG308" s="151"/>
      <c r="BI308" s="151"/>
      <c r="BL308" s="152"/>
    </row>
    <row r="309" spans="1:64" s="169" customFormat="1">
      <c r="A309" s="24">
        <v>2313</v>
      </c>
      <c r="B309" s="24" t="s">
        <v>317</v>
      </c>
      <c r="C309" s="57">
        <v>39.75</v>
      </c>
      <c r="D309" s="57">
        <v>40.6</v>
      </c>
      <c r="E309" s="57">
        <v>39.15</v>
      </c>
      <c r="F309" s="57">
        <v>40.35</v>
      </c>
      <c r="G309" s="57">
        <v>40.950000000000003</v>
      </c>
      <c r="H309" s="57">
        <v>41.7</v>
      </c>
      <c r="I309" s="57">
        <v>40.35</v>
      </c>
      <c r="J309" s="57">
        <v>40.4</v>
      </c>
      <c r="K309" s="57">
        <v>40.5</v>
      </c>
      <c r="L309" s="57">
        <v>41.05</v>
      </c>
      <c r="M309" s="57">
        <v>40.15</v>
      </c>
      <c r="N309" s="57">
        <v>40.9</v>
      </c>
      <c r="O309" s="63">
        <v>1.23762376237623E-2</v>
      </c>
      <c r="P309" s="57">
        <v>4976</v>
      </c>
      <c r="Q309" s="57">
        <v>14953</v>
      </c>
      <c r="R309" s="57">
        <v>13649.8</v>
      </c>
      <c r="S309" s="57">
        <v>39.18</v>
      </c>
      <c r="T309" s="57">
        <v>41.49</v>
      </c>
      <c r="U309" s="57">
        <v>41.770800000000001</v>
      </c>
      <c r="V309" s="57">
        <v>39.549999999999997</v>
      </c>
      <c r="W309" s="57">
        <v>41.204999999999998</v>
      </c>
      <c r="X309" s="57">
        <v>41.804200000000002</v>
      </c>
      <c r="Y309" s="57">
        <v>39.81</v>
      </c>
      <c r="Z309" s="57">
        <v>41.012500000000003</v>
      </c>
      <c r="AA309" s="57">
        <v>41.828299999999999</v>
      </c>
      <c r="AB309" s="57">
        <v>49.55</v>
      </c>
      <c r="AC309" s="57">
        <v>31.7</v>
      </c>
      <c r="AD309" s="57">
        <v>45.3</v>
      </c>
      <c r="AE309" s="57">
        <v>37.9</v>
      </c>
      <c r="AF309" s="64">
        <v>42.5762</v>
      </c>
      <c r="AG309" s="64">
        <v>27.741599999999998</v>
      </c>
      <c r="AH309" s="64">
        <v>54.6999</v>
      </c>
      <c r="AI309" s="64">
        <v>36.727699999999999</v>
      </c>
      <c r="AJ309" s="61">
        <v>0.46875</v>
      </c>
      <c r="AK309" s="216">
        <v>5000</v>
      </c>
      <c r="AL309" s="62">
        <v>8158.2642198422045</v>
      </c>
      <c r="AM309" s="24" t="s">
        <v>6484</v>
      </c>
      <c r="AN309" s="216" t="s">
        <v>6009</v>
      </c>
      <c r="AO309" s="216" t="s">
        <v>5961</v>
      </c>
      <c r="AP309" s="216" t="s">
        <v>6884</v>
      </c>
      <c r="AQ309" s="216" t="s">
        <v>6885</v>
      </c>
      <c r="AR309" s="216" t="s">
        <v>6886</v>
      </c>
      <c r="AS309" s="24" t="s">
        <v>5474</v>
      </c>
      <c r="AT309" s="24" t="s">
        <v>6016</v>
      </c>
      <c r="AU309" s="24" t="s">
        <v>5984</v>
      </c>
      <c r="AV309" s="24" t="s">
        <v>6016</v>
      </c>
      <c r="AW309" s="24" t="s">
        <v>5990</v>
      </c>
      <c r="AX309" s="24" t="s">
        <v>5986</v>
      </c>
      <c r="AY309" s="24" t="s">
        <v>7458</v>
      </c>
      <c r="AZ309" s="216" t="s">
        <v>7054</v>
      </c>
      <c r="BA309" s="216" t="s">
        <v>7021</v>
      </c>
      <c r="BB309" s="57" t="s">
        <v>5474</v>
      </c>
      <c r="BC309" s="202"/>
      <c r="BD309" s="24"/>
      <c r="BE309" s="151"/>
      <c r="BG309" s="151"/>
      <c r="BI309" s="151"/>
      <c r="BL309" s="152"/>
    </row>
    <row r="310" spans="1:64" s="169" customFormat="1">
      <c r="A310" s="24">
        <v>2314</v>
      </c>
      <c r="B310" s="24" t="s">
        <v>318</v>
      </c>
      <c r="C310" s="57">
        <v>47.5</v>
      </c>
      <c r="D310" s="57">
        <v>50.2</v>
      </c>
      <c r="E310" s="57">
        <v>47.35</v>
      </c>
      <c r="F310" s="57">
        <v>49.55</v>
      </c>
      <c r="G310" s="57">
        <v>50.6</v>
      </c>
      <c r="H310" s="57">
        <v>54.5</v>
      </c>
      <c r="I310" s="57">
        <v>50.1</v>
      </c>
      <c r="J310" s="57">
        <v>54.5</v>
      </c>
      <c r="K310" s="57">
        <v>54.9</v>
      </c>
      <c r="L310" s="57">
        <v>58.6</v>
      </c>
      <c r="M310" s="57">
        <v>53.5</v>
      </c>
      <c r="N310" s="57">
        <v>58.2</v>
      </c>
      <c r="O310" s="63">
        <v>6.7889908256880696E-2</v>
      </c>
      <c r="P310" s="57">
        <v>13313</v>
      </c>
      <c r="Q310" s="57">
        <v>22808</v>
      </c>
      <c r="R310" s="57">
        <v>12381.95</v>
      </c>
      <c r="S310" s="57">
        <v>48.24</v>
      </c>
      <c r="T310" s="57">
        <v>52.825000000000003</v>
      </c>
      <c r="U310" s="57">
        <v>52.034199999999998</v>
      </c>
      <c r="V310" s="57">
        <v>49.89</v>
      </c>
      <c r="W310" s="57">
        <v>52.484999999999999</v>
      </c>
      <c r="X310" s="57">
        <v>52.359200000000001</v>
      </c>
      <c r="Y310" s="57">
        <v>51.37</v>
      </c>
      <c r="Z310" s="57">
        <v>52.475000000000001</v>
      </c>
      <c r="AA310" s="57">
        <v>52.6875</v>
      </c>
      <c r="AB310" s="57">
        <v>67.900000000000006</v>
      </c>
      <c r="AC310" s="57">
        <v>21.3</v>
      </c>
      <c r="AD310" s="57">
        <v>60.1</v>
      </c>
      <c r="AE310" s="57">
        <v>44.8</v>
      </c>
      <c r="AF310" s="64">
        <v>47.132300000000001</v>
      </c>
      <c r="AG310" s="64">
        <v>31.811900000000001</v>
      </c>
      <c r="AH310" s="64">
        <v>63.788699999999999</v>
      </c>
      <c r="AI310" s="64">
        <v>42.470799999999997</v>
      </c>
      <c r="AJ310" s="61">
        <v>0.46875</v>
      </c>
      <c r="AK310" s="216">
        <v>15000</v>
      </c>
      <c r="AL310" s="62">
        <v>20851.974991562191</v>
      </c>
      <c r="AM310" s="24" t="s">
        <v>6265</v>
      </c>
      <c r="AN310" s="216" t="s">
        <v>6009</v>
      </c>
      <c r="AO310" s="216" t="s">
        <v>5961</v>
      </c>
      <c r="AP310" s="216" t="s">
        <v>6908</v>
      </c>
      <c r="AQ310" s="216" t="s">
        <v>6900</v>
      </c>
      <c r="AR310" s="216" t="s">
        <v>6886</v>
      </c>
      <c r="AS310" s="24" t="s">
        <v>5474</v>
      </c>
      <c r="AT310" s="24" t="s">
        <v>5982</v>
      </c>
      <c r="AU310" s="24" t="s">
        <v>6045</v>
      </c>
      <c r="AV310" s="24" t="s">
        <v>5982</v>
      </c>
      <c r="AW310" s="24" t="s">
        <v>5965</v>
      </c>
      <c r="AX310" s="24" t="s">
        <v>5991</v>
      </c>
      <c r="AY310" s="24" t="s">
        <v>7459</v>
      </c>
      <c r="AZ310" s="216" t="s">
        <v>7190</v>
      </c>
      <c r="BA310" s="216" t="s">
        <v>7375</v>
      </c>
      <c r="BB310" s="57" t="s">
        <v>5474</v>
      </c>
      <c r="BC310" s="202"/>
      <c r="BD310" s="24"/>
      <c r="BE310" s="151"/>
      <c r="BG310" s="151"/>
      <c r="BI310" s="151"/>
      <c r="BL310" s="152"/>
    </row>
    <row r="311" spans="1:64" s="169" customFormat="1">
      <c r="A311" s="24">
        <v>2316</v>
      </c>
      <c r="B311" s="24" t="s">
        <v>319</v>
      </c>
      <c r="C311" s="57">
        <v>28.4</v>
      </c>
      <c r="D311" s="57">
        <v>29.15</v>
      </c>
      <c r="E311" s="57">
        <v>28.4</v>
      </c>
      <c r="F311" s="57">
        <v>29.1</v>
      </c>
      <c r="G311" s="57">
        <v>29.3</v>
      </c>
      <c r="H311" s="57">
        <v>29.3</v>
      </c>
      <c r="I311" s="57">
        <v>28.9</v>
      </c>
      <c r="J311" s="57">
        <v>28.95</v>
      </c>
      <c r="K311" s="57">
        <v>29</v>
      </c>
      <c r="L311" s="57">
        <v>29.45</v>
      </c>
      <c r="M311" s="57">
        <v>29</v>
      </c>
      <c r="N311" s="57">
        <v>29.3</v>
      </c>
      <c r="O311" s="63">
        <v>1.2089810017271101E-2</v>
      </c>
      <c r="P311" s="57">
        <v>131</v>
      </c>
      <c r="Q311" s="57">
        <v>97</v>
      </c>
      <c r="R311" s="57">
        <v>283.39999999999998</v>
      </c>
      <c r="S311" s="57">
        <v>28.67</v>
      </c>
      <c r="T311" s="57">
        <v>29.515000000000001</v>
      </c>
      <c r="U311" s="57">
        <v>29.844200000000001</v>
      </c>
      <c r="V311" s="57">
        <v>28.75</v>
      </c>
      <c r="W311" s="57">
        <v>29.405000000000001</v>
      </c>
      <c r="X311" s="57">
        <v>29.843299999999999</v>
      </c>
      <c r="Y311" s="57">
        <v>28.83</v>
      </c>
      <c r="Z311" s="57">
        <v>29.352499999999999</v>
      </c>
      <c r="AA311" s="57">
        <v>29.8383</v>
      </c>
      <c r="AB311" s="57">
        <v>38.25</v>
      </c>
      <c r="AC311" s="57">
        <v>24.9</v>
      </c>
      <c r="AD311" s="57">
        <v>30.8</v>
      </c>
      <c r="AE311" s="57">
        <v>28.2</v>
      </c>
      <c r="AF311" s="64">
        <v>39.74</v>
      </c>
      <c r="AG311" s="64">
        <v>25.933700000000002</v>
      </c>
      <c r="AH311" s="64">
        <v>55.826700000000002</v>
      </c>
      <c r="AI311" s="64">
        <v>35.898000000000003</v>
      </c>
      <c r="AJ311" s="61">
        <v>0.46875</v>
      </c>
      <c r="AK311" s="216">
        <v>150</v>
      </c>
      <c r="AL311" s="62">
        <v>244.25763733984283</v>
      </c>
      <c r="AM311" s="24" t="s">
        <v>6054</v>
      </c>
      <c r="AN311" s="216" t="s">
        <v>6009</v>
      </c>
      <c r="AO311" s="216" t="s">
        <v>5961</v>
      </c>
      <c r="AP311" s="216" t="s">
        <v>6884</v>
      </c>
      <c r="AQ311" s="216" t="s">
        <v>6885</v>
      </c>
      <c r="AR311" s="216" t="s">
        <v>6886</v>
      </c>
      <c r="AS311" s="24" t="s">
        <v>6887</v>
      </c>
      <c r="AT311" s="24" t="s">
        <v>6031</v>
      </c>
      <c r="AU311" s="24" t="s">
        <v>6017</v>
      </c>
      <c r="AV311" s="24" t="s">
        <v>6055</v>
      </c>
      <c r="AW311" s="24" t="s">
        <v>5991</v>
      </c>
      <c r="AX311" s="24" t="s">
        <v>5979</v>
      </c>
      <c r="AY311" s="24" t="s">
        <v>6891</v>
      </c>
      <c r="AZ311" s="216" t="s">
        <v>6950</v>
      </c>
      <c r="BA311" s="216" t="s">
        <v>6930</v>
      </c>
      <c r="BB311" s="57" t="s">
        <v>5474</v>
      </c>
      <c r="BC311" s="202"/>
      <c r="BD311" s="24"/>
      <c r="BE311" s="151"/>
      <c r="BG311" s="151"/>
      <c r="BI311" s="151"/>
      <c r="BL311" s="152"/>
    </row>
    <row r="312" spans="1:64" s="169" customFormat="1">
      <c r="A312" s="24">
        <v>2317</v>
      </c>
      <c r="B312" s="24" t="s">
        <v>320</v>
      </c>
      <c r="C312" s="57">
        <v>105.5</v>
      </c>
      <c r="D312" s="57">
        <v>108</v>
      </c>
      <c r="E312" s="57">
        <v>105.5</v>
      </c>
      <c r="F312" s="57">
        <v>107.5</v>
      </c>
      <c r="G312" s="57">
        <v>108.5</v>
      </c>
      <c r="H312" s="57">
        <v>109</v>
      </c>
      <c r="I312" s="57">
        <v>107.5</v>
      </c>
      <c r="J312" s="57">
        <v>109</v>
      </c>
      <c r="K312" s="57">
        <v>109</v>
      </c>
      <c r="L312" s="57">
        <v>109</v>
      </c>
      <c r="M312" s="57">
        <v>107.5</v>
      </c>
      <c r="N312" s="57">
        <v>108</v>
      </c>
      <c r="O312" s="63">
        <v>-9.1743119266054999E-3</v>
      </c>
      <c r="P312" s="57">
        <v>7453</v>
      </c>
      <c r="Q312" s="57">
        <v>17856</v>
      </c>
      <c r="R312" s="57">
        <v>28800</v>
      </c>
      <c r="S312" s="57">
        <v>105.7</v>
      </c>
      <c r="T312" s="57">
        <v>109.375</v>
      </c>
      <c r="U312" s="57">
        <v>111.7667</v>
      </c>
      <c r="V312" s="57">
        <v>106.2</v>
      </c>
      <c r="W312" s="57">
        <v>109.25</v>
      </c>
      <c r="X312" s="57">
        <v>111.6917</v>
      </c>
      <c r="Y312" s="57">
        <v>106.4</v>
      </c>
      <c r="Z312" s="57">
        <v>109.125</v>
      </c>
      <c r="AA312" s="57">
        <v>111.58329999999999</v>
      </c>
      <c r="AB312" s="57">
        <v>134.5</v>
      </c>
      <c r="AC312" s="57">
        <v>74.099999999999994</v>
      </c>
      <c r="AD312" s="57">
        <v>113</v>
      </c>
      <c r="AE312" s="57">
        <v>102</v>
      </c>
      <c r="AF312" s="64">
        <v>54.123199999999997</v>
      </c>
      <c r="AG312" s="64">
        <v>38.515599999999999</v>
      </c>
      <c r="AH312" s="64">
        <v>61.082099999999997</v>
      </c>
      <c r="AI312" s="64">
        <v>46.037799999999997</v>
      </c>
      <c r="AJ312" s="61">
        <v>0.46875</v>
      </c>
      <c r="AK312" s="216">
        <v>8000</v>
      </c>
      <c r="AL312" s="62">
        <v>11807.15792951681</v>
      </c>
      <c r="AM312" s="24" t="s">
        <v>6575</v>
      </c>
      <c r="AN312" s="216" t="s">
        <v>6009</v>
      </c>
      <c r="AO312" s="216" t="s">
        <v>5961</v>
      </c>
      <c r="AP312" s="216" t="s">
        <v>6884</v>
      </c>
      <c r="AQ312" s="216" t="s">
        <v>6885</v>
      </c>
      <c r="AR312" s="216" t="s">
        <v>6886</v>
      </c>
      <c r="AS312" s="24" t="s">
        <v>5474</v>
      </c>
      <c r="AT312" s="24" t="s">
        <v>6055</v>
      </c>
      <c r="AU312" s="24" t="s">
        <v>6425</v>
      </c>
      <c r="AV312" s="24" t="s">
        <v>6017</v>
      </c>
      <c r="AW312" s="24" t="s">
        <v>5979</v>
      </c>
      <c r="AX312" s="24" t="s">
        <v>5991</v>
      </c>
      <c r="AY312" s="24" t="s">
        <v>6982</v>
      </c>
      <c r="AZ312" s="216" t="s">
        <v>7110</v>
      </c>
      <c r="BA312" s="216" t="s">
        <v>6920</v>
      </c>
      <c r="BB312" s="57" t="s">
        <v>5474</v>
      </c>
      <c r="BC312" s="202"/>
      <c r="BD312" s="24" t="str">
        <f>IF(OR(K312=N312, AND(L312=MAX(K312,N312),M312=MIN(K312,N312),ABS(K312-N312)/MIN(K312,N312)&lt;0.15%)),"一字K","")</f>
        <v/>
      </c>
      <c r="BE312" s="151"/>
      <c r="BG312" s="151"/>
      <c r="BI312" s="151"/>
      <c r="BL312" s="152"/>
    </row>
    <row r="313" spans="1:64" s="169" customFormat="1">
      <c r="A313" s="24">
        <v>2321</v>
      </c>
      <c r="B313" s="24" t="s">
        <v>321</v>
      </c>
      <c r="C313" s="57">
        <v>6.6</v>
      </c>
      <c r="D313" s="57">
        <v>6.6</v>
      </c>
      <c r="E313" s="57">
        <v>6.6</v>
      </c>
      <c r="F313" s="57">
        <v>6.6</v>
      </c>
      <c r="G313" s="57">
        <v>6.35</v>
      </c>
      <c r="H313" s="57">
        <v>6.35</v>
      </c>
      <c r="I313" s="57">
        <v>6.35</v>
      </c>
      <c r="J313" s="57">
        <v>6.35</v>
      </c>
      <c r="K313" s="57">
        <v>6.36</v>
      </c>
      <c r="L313" s="57">
        <v>6.87</v>
      </c>
      <c r="M313" s="57">
        <v>6.36</v>
      </c>
      <c r="N313" s="57">
        <v>6.87</v>
      </c>
      <c r="O313" s="63">
        <v>8.1889763779527502E-2</v>
      </c>
      <c r="P313" s="57">
        <v>6</v>
      </c>
      <c r="Q313" s="57">
        <v>1</v>
      </c>
      <c r="R313" s="57">
        <v>10.2105</v>
      </c>
      <c r="S313" s="57">
        <v>6.6420000000000003</v>
      </c>
      <c r="T313" s="57">
        <v>6.8494999999999999</v>
      </c>
      <c r="U313" s="57">
        <v>6.9988999999999999</v>
      </c>
      <c r="V313" s="57">
        <v>6.5439999999999996</v>
      </c>
      <c r="W313" s="57">
        <v>6.8152999999999997</v>
      </c>
      <c r="X313" s="57">
        <v>6.9840999999999998</v>
      </c>
      <c r="Y313" s="57">
        <v>6.6059999999999999</v>
      </c>
      <c r="Z313" s="57">
        <v>6.8083999999999998</v>
      </c>
      <c r="AA313" s="57">
        <v>6.9786000000000001</v>
      </c>
      <c r="AB313" s="57">
        <v>13.8</v>
      </c>
      <c r="AC313" s="57">
        <v>0</v>
      </c>
      <c r="AD313" s="57">
        <v>7.35</v>
      </c>
      <c r="AE313" s="57">
        <v>6.35</v>
      </c>
      <c r="AF313" s="64">
        <v>10.7727</v>
      </c>
      <c r="AG313" s="64">
        <v>15.011699999999999</v>
      </c>
      <c r="AH313" s="64">
        <v>40.515099999999997</v>
      </c>
      <c r="AI313" s="64">
        <v>23.512799999999999</v>
      </c>
      <c r="AJ313" s="61">
        <v>0.46875</v>
      </c>
      <c r="AK313" s="216">
        <v>50</v>
      </c>
      <c r="AL313" s="62">
        <v>17.804230315210809</v>
      </c>
      <c r="AM313" s="24" t="s">
        <v>7460</v>
      </c>
      <c r="AN313" s="216" t="s">
        <v>6337</v>
      </c>
      <c r="AO313" s="216" t="s">
        <v>6007</v>
      </c>
      <c r="AP313" s="216" t="s">
        <v>6884</v>
      </c>
      <c r="AQ313" s="216" t="s">
        <v>6900</v>
      </c>
      <c r="AR313" s="216" t="s">
        <v>6886</v>
      </c>
      <c r="AS313" s="24" t="s">
        <v>6965</v>
      </c>
      <c r="AT313" s="24" t="s">
        <v>6577</v>
      </c>
      <c r="AU313" s="24" t="s">
        <v>6577</v>
      </c>
      <c r="AV313" s="24" t="s">
        <v>6201</v>
      </c>
      <c r="AW313" s="24" t="s">
        <v>5979</v>
      </c>
      <c r="AX313" s="24" t="s">
        <v>5979</v>
      </c>
      <c r="AY313" s="24" t="s">
        <v>7461</v>
      </c>
      <c r="AZ313" s="216" t="s">
        <v>7388</v>
      </c>
      <c r="BA313" s="216" t="s">
        <v>6933</v>
      </c>
      <c r="BB313" s="57" t="s">
        <v>6960</v>
      </c>
      <c r="BC313" s="202"/>
      <c r="BD313" s="24"/>
      <c r="BE313" s="151"/>
      <c r="BG313" s="151"/>
      <c r="BI313" s="151"/>
      <c r="BL313" s="152"/>
    </row>
    <row r="314" spans="1:64" s="169" customFormat="1">
      <c r="A314" s="24">
        <v>2323</v>
      </c>
      <c r="B314" s="24" t="s">
        <v>322</v>
      </c>
      <c r="C314" s="57">
        <v>9.35</v>
      </c>
      <c r="D314" s="57">
        <v>9.5</v>
      </c>
      <c r="E314" s="57">
        <v>9.35</v>
      </c>
      <c r="F314" s="57">
        <v>9.48</v>
      </c>
      <c r="G314" s="57">
        <v>9.56</v>
      </c>
      <c r="H314" s="57">
        <v>9.6</v>
      </c>
      <c r="I314" s="57">
        <v>9.44</v>
      </c>
      <c r="J314" s="57">
        <v>9.4499999999999993</v>
      </c>
      <c r="K314" s="57">
        <v>9.4700000000000006</v>
      </c>
      <c r="L314" s="57">
        <v>9.6199999999999992</v>
      </c>
      <c r="M314" s="57">
        <v>9.4600000000000009</v>
      </c>
      <c r="N314" s="57">
        <v>9.61</v>
      </c>
      <c r="O314" s="63">
        <v>1.6931216931216901E-2</v>
      </c>
      <c r="P314" s="57">
        <v>5028</v>
      </c>
      <c r="Q314" s="57">
        <v>5533</v>
      </c>
      <c r="R314" s="57">
        <v>9475.2000000000007</v>
      </c>
      <c r="S314" s="57">
        <v>9.3919999999999995</v>
      </c>
      <c r="T314" s="57">
        <v>9.7370000000000001</v>
      </c>
      <c r="U314" s="57">
        <v>9.9733000000000001</v>
      </c>
      <c r="V314" s="57">
        <v>9.4160000000000004</v>
      </c>
      <c r="W314" s="57">
        <v>9.7140000000000004</v>
      </c>
      <c r="X314" s="57">
        <v>9.9600000000000009</v>
      </c>
      <c r="Y314" s="57">
        <v>9.4359999999999999</v>
      </c>
      <c r="Z314" s="57">
        <v>9.7074999999999996</v>
      </c>
      <c r="AA314" s="57">
        <v>9.9459999999999997</v>
      </c>
      <c r="AB314" s="57">
        <v>12.5</v>
      </c>
      <c r="AC314" s="57">
        <v>7.53</v>
      </c>
      <c r="AD314" s="57">
        <v>10.6</v>
      </c>
      <c r="AE314" s="57">
        <v>9.23</v>
      </c>
      <c r="AF314" s="64">
        <v>24.2971</v>
      </c>
      <c r="AG314" s="64">
        <v>17.8447</v>
      </c>
      <c r="AH314" s="64">
        <v>37.667000000000002</v>
      </c>
      <c r="AI314" s="64">
        <v>24.452100000000002</v>
      </c>
      <c r="AJ314" s="61">
        <v>0.46875</v>
      </c>
      <c r="AK314" s="216">
        <v>6000</v>
      </c>
      <c r="AL314" s="62">
        <v>7962.2772530494467</v>
      </c>
      <c r="AM314" s="24" t="s">
        <v>7462</v>
      </c>
      <c r="AN314" s="216" t="s">
        <v>6009</v>
      </c>
      <c r="AO314" s="216" t="s">
        <v>6007</v>
      </c>
      <c r="AP314" s="216" t="s">
        <v>6884</v>
      </c>
      <c r="AQ314" s="216" t="s">
        <v>6885</v>
      </c>
      <c r="AR314" s="216" t="s">
        <v>6886</v>
      </c>
      <c r="AS314" s="24" t="s">
        <v>6887</v>
      </c>
      <c r="AT314" s="24" t="s">
        <v>6055</v>
      </c>
      <c r="AU314" s="24" t="s">
        <v>5984</v>
      </c>
      <c r="AV314" s="24" t="s">
        <v>6016</v>
      </c>
      <c r="AW314" s="24" t="s">
        <v>5965</v>
      </c>
      <c r="AX314" s="24" t="s">
        <v>5965</v>
      </c>
      <c r="AY314" s="24" t="s">
        <v>7106</v>
      </c>
      <c r="AZ314" s="216" t="s">
        <v>6910</v>
      </c>
      <c r="BA314" s="216" t="s">
        <v>7067</v>
      </c>
      <c r="BB314" s="57" t="s">
        <v>5474</v>
      </c>
      <c r="BC314" s="202"/>
      <c r="BD314" s="24"/>
      <c r="BE314" s="151"/>
      <c r="BG314" s="151"/>
      <c r="BI314" s="151"/>
      <c r="BL314" s="152"/>
    </row>
    <row r="315" spans="1:64" s="169" customFormat="1">
      <c r="A315" s="24">
        <v>2324</v>
      </c>
      <c r="B315" s="24" t="s">
        <v>323</v>
      </c>
      <c r="C315" s="57">
        <v>22.5</v>
      </c>
      <c r="D315" s="57">
        <v>22.6</v>
      </c>
      <c r="E315" s="57">
        <v>22.35</v>
      </c>
      <c r="F315" s="57">
        <v>22.35</v>
      </c>
      <c r="G315" s="57">
        <v>22.4</v>
      </c>
      <c r="H315" s="57">
        <v>22.65</v>
      </c>
      <c r="I315" s="57">
        <v>22.4</v>
      </c>
      <c r="J315" s="57">
        <v>22.55</v>
      </c>
      <c r="K315" s="57">
        <v>22.65</v>
      </c>
      <c r="L315" s="57">
        <v>22.7</v>
      </c>
      <c r="M315" s="57">
        <v>22.45</v>
      </c>
      <c r="N315" s="57">
        <v>22.45</v>
      </c>
      <c r="O315" s="63">
        <v>-4.4345898004434503E-3</v>
      </c>
      <c r="P315" s="57">
        <v>5004</v>
      </c>
      <c r="Q315" s="57">
        <v>15387</v>
      </c>
      <c r="R315" s="57">
        <v>14431.4</v>
      </c>
      <c r="S315" s="57">
        <v>22.32</v>
      </c>
      <c r="T315" s="57">
        <v>21.802499999999998</v>
      </c>
      <c r="U315" s="57">
        <v>22.2425</v>
      </c>
      <c r="V315" s="57">
        <v>22.37</v>
      </c>
      <c r="W315" s="57">
        <v>21.837499999999999</v>
      </c>
      <c r="X315" s="57">
        <v>22.227499999999999</v>
      </c>
      <c r="Y315" s="57">
        <v>22.4</v>
      </c>
      <c r="Z315" s="57">
        <v>21.872499999999999</v>
      </c>
      <c r="AA315" s="57">
        <v>22.210799999999999</v>
      </c>
      <c r="AB315" s="57">
        <v>27.95</v>
      </c>
      <c r="AC315" s="57">
        <v>18.5</v>
      </c>
      <c r="AD315" s="57">
        <v>22.7</v>
      </c>
      <c r="AE315" s="57">
        <v>21.25</v>
      </c>
      <c r="AF315" s="64">
        <v>83.284899999999993</v>
      </c>
      <c r="AG315" s="64">
        <v>79.770399999999995</v>
      </c>
      <c r="AH315" s="64">
        <v>82.19</v>
      </c>
      <c r="AI315" s="64">
        <v>80.576899999999995</v>
      </c>
      <c r="AJ315" s="61">
        <v>0.46875</v>
      </c>
      <c r="AK315" s="216">
        <v>6000</v>
      </c>
      <c r="AL315" s="62">
        <v>7924.2711563761804</v>
      </c>
      <c r="AM315" s="24" t="s">
        <v>6529</v>
      </c>
      <c r="AN315" s="216" t="s">
        <v>5967</v>
      </c>
      <c r="AO315" s="216" t="s">
        <v>6012</v>
      </c>
      <c r="AP315" s="216" t="s">
        <v>6908</v>
      </c>
      <c r="AQ315" s="216" t="s">
        <v>6900</v>
      </c>
      <c r="AR315" s="216" t="s">
        <v>6886</v>
      </c>
      <c r="AS315" s="24" t="s">
        <v>7034</v>
      </c>
      <c r="AT315" s="24" t="s">
        <v>6130</v>
      </c>
      <c r="AU315" s="24" t="s">
        <v>6055</v>
      </c>
      <c r="AV315" s="24" t="s">
        <v>6130</v>
      </c>
      <c r="AW315" s="24" t="s">
        <v>5990</v>
      </c>
      <c r="AX315" s="24" t="s">
        <v>5979</v>
      </c>
      <c r="AY315" s="24" t="s">
        <v>7463</v>
      </c>
      <c r="AZ315" s="216" t="s">
        <v>7104</v>
      </c>
      <c r="BA315" s="216" t="s">
        <v>6933</v>
      </c>
      <c r="BB315" s="57" t="s">
        <v>5474</v>
      </c>
      <c r="BC315" s="202"/>
      <c r="BD315" s="24"/>
      <c r="BE315" s="151"/>
      <c r="BG315" s="151"/>
      <c r="BI315" s="151"/>
      <c r="BL315" s="152"/>
    </row>
    <row r="316" spans="1:64" s="169" customFormat="1">
      <c r="A316" s="24">
        <v>2327</v>
      </c>
      <c r="B316" s="24" t="s">
        <v>325</v>
      </c>
      <c r="C316" s="57">
        <v>451.5</v>
      </c>
      <c r="D316" s="57">
        <v>456.5</v>
      </c>
      <c r="E316" s="57">
        <v>444</v>
      </c>
      <c r="F316" s="57">
        <v>454</v>
      </c>
      <c r="G316" s="57">
        <v>456.5</v>
      </c>
      <c r="H316" s="57">
        <v>467.5</v>
      </c>
      <c r="I316" s="57">
        <v>455</v>
      </c>
      <c r="J316" s="57">
        <v>455.5</v>
      </c>
      <c r="K316" s="57">
        <v>454.5</v>
      </c>
      <c r="L316" s="57">
        <v>466</v>
      </c>
      <c r="M316" s="57">
        <v>454.5</v>
      </c>
      <c r="N316" s="57">
        <v>464</v>
      </c>
      <c r="O316" s="63">
        <v>1.8660812294182198E-2</v>
      </c>
      <c r="P316" s="57">
        <v>1938</v>
      </c>
      <c r="Q316" s="57">
        <v>5688</v>
      </c>
      <c r="R316" s="57">
        <v>5367.1</v>
      </c>
      <c r="S316" s="57">
        <v>464.4</v>
      </c>
      <c r="T316" s="57">
        <v>525.45000000000005</v>
      </c>
      <c r="U316" s="57">
        <v>539.51689999999996</v>
      </c>
      <c r="V316" s="57">
        <v>460.7</v>
      </c>
      <c r="W316" s="57">
        <v>519.17499999999995</v>
      </c>
      <c r="X316" s="57">
        <v>538.678</v>
      </c>
      <c r="Y316" s="57">
        <v>453.9</v>
      </c>
      <c r="Z316" s="57">
        <v>514.125</v>
      </c>
      <c r="AA316" s="57">
        <v>538.06780000000003</v>
      </c>
      <c r="AB316" s="57">
        <v>644</v>
      </c>
      <c r="AC316" s="57">
        <v>0</v>
      </c>
      <c r="AD316" s="57">
        <v>575</v>
      </c>
      <c r="AE316" s="57">
        <v>435.5</v>
      </c>
      <c r="AF316" s="64">
        <v>14.713800000000001</v>
      </c>
      <c r="AG316" s="64">
        <v>12.646100000000001</v>
      </c>
      <c r="AH316" s="64">
        <v>19.862100000000002</v>
      </c>
      <c r="AI316" s="64">
        <v>15.051500000000001</v>
      </c>
      <c r="AJ316" s="61">
        <v>0.46875</v>
      </c>
      <c r="AK316" s="216">
        <v>2000</v>
      </c>
      <c r="AL316" s="62">
        <v>3293.2837413895481</v>
      </c>
      <c r="AM316" s="24" t="s">
        <v>6388</v>
      </c>
      <c r="AN316" s="216" t="s">
        <v>6009</v>
      </c>
      <c r="AO316" s="216" t="s">
        <v>6047</v>
      </c>
      <c r="AP316" s="216" t="s">
        <v>6884</v>
      </c>
      <c r="AQ316" s="216" t="s">
        <v>6885</v>
      </c>
      <c r="AR316" s="216" t="s">
        <v>6886</v>
      </c>
      <c r="AS316" s="24" t="s">
        <v>5474</v>
      </c>
      <c r="AT316" s="24" t="s">
        <v>6244</v>
      </c>
      <c r="AU316" s="24" t="s">
        <v>6027</v>
      </c>
      <c r="AV316" s="24" t="s">
        <v>6055</v>
      </c>
      <c r="AW316" s="24" t="s">
        <v>5990</v>
      </c>
      <c r="AX316" s="24" t="s">
        <v>5979</v>
      </c>
      <c r="AY316" s="24" t="s">
        <v>7464</v>
      </c>
      <c r="AZ316" s="216" t="s">
        <v>7465</v>
      </c>
      <c r="BA316" s="216" t="s">
        <v>6974</v>
      </c>
      <c r="BB316" s="57" t="s">
        <v>6898</v>
      </c>
      <c r="BC316" s="202"/>
      <c r="BD316" s="24"/>
      <c r="BE316" s="151"/>
      <c r="BG316" s="151"/>
      <c r="BI316" s="151"/>
      <c r="BL316" s="152"/>
    </row>
    <row r="317" spans="1:64" s="169" customFormat="1">
      <c r="A317" s="24">
        <v>2328</v>
      </c>
      <c r="B317" s="24" t="s">
        <v>326</v>
      </c>
      <c r="C317" s="57">
        <v>37.799999999999997</v>
      </c>
      <c r="D317" s="57">
        <v>38.799999999999997</v>
      </c>
      <c r="E317" s="57">
        <v>37.700000000000003</v>
      </c>
      <c r="F317" s="57">
        <v>38.65</v>
      </c>
      <c r="G317" s="57">
        <v>39.15</v>
      </c>
      <c r="H317" s="57">
        <v>40.4</v>
      </c>
      <c r="I317" s="57">
        <v>39.049999999999997</v>
      </c>
      <c r="J317" s="57">
        <v>40</v>
      </c>
      <c r="K317" s="57">
        <v>40</v>
      </c>
      <c r="L317" s="57">
        <v>40.4</v>
      </c>
      <c r="M317" s="57">
        <v>39.4</v>
      </c>
      <c r="N317" s="57">
        <v>40.1</v>
      </c>
      <c r="O317" s="63">
        <v>2.5000000000000001E-3</v>
      </c>
      <c r="P317" s="57">
        <v>4446</v>
      </c>
      <c r="Q317" s="57">
        <v>16292</v>
      </c>
      <c r="R317" s="57">
        <v>10923.35</v>
      </c>
      <c r="S317" s="57">
        <v>37.64</v>
      </c>
      <c r="T317" s="57">
        <v>40.447499999999998</v>
      </c>
      <c r="U317" s="57">
        <v>40.326700000000002</v>
      </c>
      <c r="V317" s="57">
        <v>38.270000000000003</v>
      </c>
      <c r="W317" s="57">
        <v>40.35</v>
      </c>
      <c r="X317" s="57">
        <v>40.334200000000003</v>
      </c>
      <c r="Y317" s="57">
        <v>38.71</v>
      </c>
      <c r="Z317" s="57">
        <v>40.195</v>
      </c>
      <c r="AA317" s="57">
        <v>40.335000000000001</v>
      </c>
      <c r="AB317" s="57">
        <v>50.3</v>
      </c>
      <c r="AC317" s="57">
        <v>16.649999999999999</v>
      </c>
      <c r="AD317" s="57">
        <v>44.45</v>
      </c>
      <c r="AE317" s="57">
        <v>35.9</v>
      </c>
      <c r="AF317" s="64">
        <v>49.722499999999997</v>
      </c>
      <c r="AG317" s="64">
        <v>31.786100000000001</v>
      </c>
      <c r="AH317" s="64">
        <v>62.622</v>
      </c>
      <c r="AI317" s="64">
        <v>42.064799999999998</v>
      </c>
      <c r="AJ317" s="61">
        <v>0.46875</v>
      </c>
      <c r="AK317" s="216">
        <v>4500</v>
      </c>
      <c r="AL317" s="62">
        <v>7339.6550677888517</v>
      </c>
      <c r="AM317" s="24" t="s">
        <v>6411</v>
      </c>
      <c r="AN317" s="216" t="s">
        <v>6009</v>
      </c>
      <c r="AO317" s="216" t="s">
        <v>5961</v>
      </c>
      <c r="AP317" s="216" t="s">
        <v>6884</v>
      </c>
      <c r="AQ317" s="216" t="s">
        <v>6885</v>
      </c>
      <c r="AR317" s="216" t="s">
        <v>6886</v>
      </c>
      <c r="AS317" s="24" t="s">
        <v>5474</v>
      </c>
      <c r="AT317" s="24" t="s">
        <v>6016</v>
      </c>
      <c r="AU317" s="24" t="s">
        <v>6016</v>
      </c>
      <c r="AV317" s="24" t="s">
        <v>6124</v>
      </c>
      <c r="AW317" s="24" t="s">
        <v>5991</v>
      </c>
      <c r="AX317" s="24" t="s">
        <v>5976</v>
      </c>
      <c r="AY317" s="24" t="s">
        <v>7466</v>
      </c>
      <c r="AZ317" s="216" t="s">
        <v>7183</v>
      </c>
      <c r="BA317" s="216" t="s">
        <v>7467</v>
      </c>
      <c r="BB317" s="57" t="s">
        <v>5474</v>
      </c>
      <c r="BC317" s="202"/>
      <c r="BD317" s="24"/>
      <c r="BE317" s="151"/>
      <c r="BG317" s="151"/>
      <c r="BI317" s="151"/>
      <c r="BL317" s="152"/>
    </row>
    <row r="318" spans="1:64" s="169" customFormat="1">
      <c r="A318" s="24">
        <v>2329</v>
      </c>
      <c r="B318" s="24" t="s">
        <v>327</v>
      </c>
      <c r="C318" s="57">
        <v>26.1</v>
      </c>
      <c r="D318" s="57">
        <v>27.3</v>
      </c>
      <c r="E318" s="57">
        <v>26.05</v>
      </c>
      <c r="F318" s="57">
        <v>26.85</v>
      </c>
      <c r="G318" s="57">
        <v>27.3</v>
      </c>
      <c r="H318" s="57">
        <v>27.45</v>
      </c>
      <c r="I318" s="57">
        <v>25.85</v>
      </c>
      <c r="J318" s="57">
        <v>26.45</v>
      </c>
      <c r="K318" s="57">
        <v>26.35</v>
      </c>
      <c r="L318" s="57">
        <v>27.55</v>
      </c>
      <c r="M318" s="57">
        <v>26.15</v>
      </c>
      <c r="N318" s="57">
        <v>27.5</v>
      </c>
      <c r="O318" s="63">
        <v>3.96975425330812E-2</v>
      </c>
      <c r="P318" s="57">
        <v>17604</v>
      </c>
      <c r="Q318" s="57">
        <v>25388</v>
      </c>
      <c r="R318" s="57">
        <v>47126.75</v>
      </c>
      <c r="S318" s="57">
        <v>26.05</v>
      </c>
      <c r="T318" s="57">
        <v>27.692499999999999</v>
      </c>
      <c r="U318" s="57">
        <v>23.274999999999999</v>
      </c>
      <c r="V318" s="57">
        <v>26.26</v>
      </c>
      <c r="W318" s="57">
        <v>27.795000000000002</v>
      </c>
      <c r="X318" s="57">
        <v>23.414200000000001</v>
      </c>
      <c r="Y318" s="57">
        <v>26.29</v>
      </c>
      <c r="Z318" s="57">
        <v>27.932500000000001</v>
      </c>
      <c r="AA318" s="57">
        <v>23.57</v>
      </c>
      <c r="AB318" s="57">
        <v>33.299999999999997</v>
      </c>
      <c r="AC318" s="57">
        <v>10</v>
      </c>
      <c r="AD318" s="57">
        <v>33.299999999999997</v>
      </c>
      <c r="AE318" s="57">
        <v>24.05</v>
      </c>
      <c r="AF318" s="64">
        <v>29.898</v>
      </c>
      <c r="AG318" s="64">
        <v>27.2317</v>
      </c>
      <c r="AH318" s="64">
        <v>40.064</v>
      </c>
      <c r="AI318" s="64">
        <v>31.5091</v>
      </c>
      <c r="AJ318" s="61">
        <v>0.46875</v>
      </c>
      <c r="AK318" s="216" t="s">
        <v>4611</v>
      </c>
      <c r="AL318" s="62">
        <v>25759.808706271462</v>
      </c>
      <c r="AM318" s="24" t="s">
        <v>6154</v>
      </c>
      <c r="AN318" s="216" t="s">
        <v>6009</v>
      </c>
      <c r="AO318" s="216" t="s">
        <v>5971</v>
      </c>
      <c r="AP318" s="216" t="s">
        <v>6908</v>
      </c>
      <c r="AQ318" s="216" t="s">
        <v>6885</v>
      </c>
      <c r="AR318" s="216" t="s">
        <v>6886</v>
      </c>
      <c r="AS318" s="24" t="s">
        <v>5474</v>
      </c>
      <c r="AT318" s="24" t="s">
        <v>6010</v>
      </c>
      <c r="AU318" s="24" t="s">
        <v>5962</v>
      </c>
      <c r="AV318" s="24" t="s">
        <v>5982</v>
      </c>
      <c r="AW318" s="24" t="s">
        <v>5979</v>
      </c>
      <c r="AX318" s="24" t="s">
        <v>5965</v>
      </c>
      <c r="AY318" s="24" t="s">
        <v>7359</v>
      </c>
      <c r="AZ318" s="216" t="s">
        <v>7468</v>
      </c>
      <c r="BA318" s="216" t="s">
        <v>7469</v>
      </c>
      <c r="BB318" s="57" t="s">
        <v>6944</v>
      </c>
      <c r="BC318" s="202"/>
      <c r="BD318" s="24"/>
      <c r="BE318" s="151"/>
      <c r="BG318" s="151"/>
      <c r="BI318" s="151"/>
      <c r="BL318" s="152"/>
    </row>
    <row r="319" spans="1:64" s="169" customFormat="1">
      <c r="A319" s="24">
        <v>2330</v>
      </c>
      <c r="B319" s="24" t="s">
        <v>328</v>
      </c>
      <c r="C319" s="57">
        <v>560</v>
      </c>
      <c r="D319" s="57">
        <v>572</v>
      </c>
      <c r="E319" s="57">
        <v>559</v>
      </c>
      <c r="F319" s="57">
        <v>566</v>
      </c>
      <c r="G319" s="57">
        <v>574</v>
      </c>
      <c r="H319" s="57">
        <v>575</v>
      </c>
      <c r="I319" s="57">
        <v>571</v>
      </c>
      <c r="J319" s="57">
        <v>572</v>
      </c>
      <c r="K319" s="57">
        <v>579</v>
      </c>
      <c r="L319" s="57">
        <v>584</v>
      </c>
      <c r="M319" s="57">
        <v>574</v>
      </c>
      <c r="N319" s="57">
        <v>583</v>
      </c>
      <c r="O319" s="63">
        <v>1.9230769230769201E-2</v>
      </c>
      <c r="P319" s="57">
        <v>16644</v>
      </c>
      <c r="Q319" s="57">
        <v>24820</v>
      </c>
      <c r="R319" s="57">
        <v>24179.200000000001</v>
      </c>
      <c r="S319" s="57">
        <v>566.20000000000005</v>
      </c>
      <c r="T319" s="57">
        <v>582.35</v>
      </c>
      <c r="U319" s="57">
        <v>589.76670000000001</v>
      </c>
      <c r="V319" s="57">
        <v>564.6</v>
      </c>
      <c r="W319" s="57">
        <v>581.95000000000005</v>
      </c>
      <c r="X319" s="57">
        <v>589.35</v>
      </c>
      <c r="Y319" s="57">
        <v>566.4</v>
      </c>
      <c r="Z319" s="57">
        <v>582.15</v>
      </c>
      <c r="AA319" s="57">
        <v>589.1</v>
      </c>
      <c r="AB319" s="57">
        <v>679</v>
      </c>
      <c r="AC319" s="57">
        <v>421</v>
      </c>
      <c r="AD319" s="57">
        <v>598</v>
      </c>
      <c r="AE319" s="57">
        <v>551</v>
      </c>
      <c r="AF319" s="64">
        <v>33.346800000000002</v>
      </c>
      <c r="AG319" s="64">
        <v>27.438800000000001</v>
      </c>
      <c r="AH319" s="64">
        <v>52.7074</v>
      </c>
      <c r="AI319" s="64">
        <v>35.861699999999999</v>
      </c>
      <c r="AJ319" s="61">
        <v>0.46875</v>
      </c>
      <c r="AK319" s="216" t="s">
        <v>4611</v>
      </c>
      <c r="AL319" s="62">
        <v>24355.047495295512</v>
      </c>
      <c r="AM319" s="24" t="s">
        <v>7470</v>
      </c>
      <c r="AN319" s="216" t="s">
        <v>6009</v>
      </c>
      <c r="AO319" s="216" t="s">
        <v>5961</v>
      </c>
      <c r="AP319" s="216" t="s">
        <v>6884</v>
      </c>
      <c r="AQ319" s="216" t="s">
        <v>6900</v>
      </c>
      <c r="AR319" s="216" t="s">
        <v>6886</v>
      </c>
      <c r="AS319" s="24" t="s">
        <v>6887</v>
      </c>
      <c r="AT319" s="24" t="s">
        <v>6016</v>
      </c>
      <c r="AU319" s="24" t="s">
        <v>5984</v>
      </c>
      <c r="AV319" s="24" t="s">
        <v>6016</v>
      </c>
      <c r="AW319" s="24" t="s">
        <v>5965</v>
      </c>
      <c r="AX319" s="24" t="s">
        <v>5970</v>
      </c>
      <c r="AY319" s="24" t="s">
        <v>7471</v>
      </c>
      <c r="AZ319" s="216" t="s">
        <v>7472</v>
      </c>
      <c r="BA319" s="216" t="s">
        <v>6967</v>
      </c>
      <c r="BB319" s="57" t="s">
        <v>6903</v>
      </c>
      <c r="BC319" s="202"/>
      <c r="BD319" s="24"/>
      <c r="BE319" s="151"/>
      <c r="BG319" s="151"/>
      <c r="BI319" s="151"/>
      <c r="BL319" s="152"/>
    </row>
    <row r="320" spans="1:64" s="169" customFormat="1">
      <c r="A320" s="24">
        <v>2331</v>
      </c>
      <c r="B320" s="24" t="s">
        <v>329</v>
      </c>
      <c r="C320" s="57">
        <v>19.899999999999999</v>
      </c>
      <c r="D320" s="57">
        <v>20.5</v>
      </c>
      <c r="E320" s="57">
        <v>19.850000000000001</v>
      </c>
      <c r="F320" s="57">
        <v>20.45</v>
      </c>
      <c r="G320" s="57">
        <v>20.45</v>
      </c>
      <c r="H320" s="57">
        <v>22.3</v>
      </c>
      <c r="I320" s="57">
        <v>20.45</v>
      </c>
      <c r="J320" s="57">
        <v>21.9</v>
      </c>
      <c r="K320" s="57">
        <v>22</v>
      </c>
      <c r="L320" s="57">
        <v>22.95</v>
      </c>
      <c r="M320" s="57">
        <v>21.95</v>
      </c>
      <c r="N320" s="57">
        <v>22.7</v>
      </c>
      <c r="O320" s="63">
        <v>3.6529680365296802E-2</v>
      </c>
      <c r="P320" s="57">
        <v>8953</v>
      </c>
      <c r="Q320" s="57">
        <v>10655</v>
      </c>
      <c r="R320" s="57">
        <v>2990.3</v>
      </c>
      <c r="S320" s="57">
        <v>19.73</v>
      </c>
      <c r="T320" s="57">
        <v>20.77</v>
      </c>
      <c r="U320" s="57">
        <v>21.817499999999999</v>
      </c>
      <c r="V320" s="57">
        <v>20.25</v>
      </c>
      <c r="W320" s="57">
        <v>20.7425</v>
      </c>
      <c r="X320" s="57">
        <v>21.772500000000001</v>
      </c>
      <c r="Y320" s="57">
        <v>20.85</v>
      </c>
      <c r="Z320" s="57">
        <v>20.815000000000001</v>
      </c>
      <c r="AA320" s="57">
        <v>21.74</v>
      </c>
      <c r="AB320" s="57">
        <v>36.200000000000003</v>
      </c>
      <c r="AC320" s="57">
        <v>12.15</v>
      </c>
      <c r="AD320" s="57">
        <v>22.95</v>
      </c>
      <c r="AE320" s="57">
        <v>18.899999999999999</v>
      </c>
      <c r="AF320" s="64">
        <v>52.599400000000003</v>
      </c>
      <c r="AG320" s="64">
        <v>35.584400000000002</v>
      </c>
      <c r="AH320" s="64">
        <v>66.341999999999999</v>
      </c>
      <c r="AI320" s="64">
        <v>45.8369</v>
      </c>
      <c r="AJ320" s="61">
        <v>0.46875</v>
      </c>
      <c r="AK320" s="216">
        <v>10000</v>
      </c>
      <c r="AL320" s="62">
        <v>13998.639383905558</v>
      </c>
      <c r="AM320" s="24" t="s">
        <v>7473</v>
      </c>
      <c r="AN320" s="216" t="s">
        <v>6009</v>
      </c>
      <c r="AO320" s="216" t="s">
        <v>5961</v>
      </c>
      <c r="AP320" s="216" t="s">
        <v>6908</v>
      </c>
      <c r="AQ320" s="216" t="s">
        <v>6900</v>
      </c>
      <c r="AR320" s="216" t="s">
        <v>6886</v>
      </c>
      <c r="AS320" s="24" t="s">
        <v>7034</v>
      </c>
      <c r="AT320" s="24" t="s">
        <v>6010</v>
      </c>
      <c r="AU320" s="24" t="s">
        <v>6013</v>
      </c>
      <c r="AV320" s="24" t="s">
        <v>6010</v>
      </c>
      <c r="AW320" s="24" t="s">
        <v>5991</v>
      </c>
      <c r="AX320" s="24" t="s">
        <v>5965</v>
      </c>
      <c r="AY320" s="24" t="s">
        <v>7474</v>
      </c>
      <c r="AZ320" s="216" t="s">
        <v>7475</v>
      </c>
      <c r="BA320" s="216" t="s">
        <v>7032</v>
      </c>
      <c r="BB320" s="57" t="s">
        <v>5474</v>
      </c>
      <c r="BC320" s="202"/>
      <c r="BD320" s="24"/>
      <c r="BE320" s="151"/>
      <c r="BG320" s="151"/>
      <c r="BI320" s="151"/>
      <c r="BL320" s="152"/>
    </row>
    <row r="321" spans="1:64" s="169" customFormat="1">
      <c r="A321" s="24">
        <v>2332</v>
      </c>
      <c r="B321" s="24" t="s">
        <v>330</v>
      </c>
      <c r="C321" s="57">
        <v>16.5</v>
      </c>
      <c r="D321" s="57">
        <v>16.850000000000001</v>
      </c>
      <c r="E321" s="57">
        <v>16.5</v>
      </c>
      <c r="F321" s="57">
        <v>16.850000000000001</v>
      </c>
      <c r="G321" s="57">
        <v>16.899999999999999</v>
      </c>
      <c r="H321" s="57">
        <v>17.3</v>
      </c>
      <c r="I321" s="57">
        <v>16.899999999999999</v>
      </c>
      <c r="J321" s="57">
        <v>17.149999999999999</v>
      </c>
      <c r="K321" s="57">
        <v>17.149999999999999</v>
      </c>
      <c r="L321" s="57">
        <v>17.75</v>
      </c>
      <c r="M321" s="57">
        <v>17.100000000000001</v>
      </c>
      <c r="N321" s="57">
        <v>17.649999999999999</v>
      </c>
      <c r="O321" s="63">
        <v>2.9154518950437299E-2</v>
      </c>
      <c r="P321" s="57">
        <v>2078</v>
      </c>
      <c r="Q321" s="57">
        <v>2413</v>
      </c>
      <c r="R321" s="57">
        <v>3714.95</v>
      </c>
      <c r="S321" s="57">
        <v>16.600000000000001</v>
      </c>
      <c r="T321" s="57">
        <v>18.247499999999999</v>
      </c>
      <c r="U321" s="57">
        <v>18.9283</v>
      </c>
      <c r="V321" s="57">
        <v>16.739999999999998</v>
      </c>
      <c r="W321" s="57">
        <v>18.13</v>
      </c>
      <c r="X321" s="57">
        <v>18.88</v>
      </c>
      <c r="Y321" s="57">
        <v>16.91</v>
      </c>
      <c r="Z321" s="57">
        <v>18.045000000000002</v>
      </c>
      <c r="AA321" s="57">
        <v>18.837499999999999</v>
      </c>
      <c r="AB321" s="57">
        <v>30.8</v>
      </c>
      <c r="AC321" s="57">
        <v>16.2</v>
      </c>
      <c r="AD321" s="57">
        <v>20.149999999999999</v>
      </c>
      <c r="AE321" s="57">
        <v>16.2</v>
      </c>
      <c r="AF321" s="64">
        <v>26.331199999999999</v>
      </c>
      <c r="AG321" s="64">
        <v>16.820799999999998</v>
      </c>
      <c r="AH321" s="64">
        <v>41.720799999999997</v>
      </c>
      <c r="AI321" s="64">
        <v>25.120799999999999</v>
      </c>
      <c r="AJ321" s="61">
        <v>0.46875</v>
      </c>
      <c r="AK321" s="216">
        <v>2500</v>
      </c>
      <c r="AL321" s="62">
        <v>3440.8645251729022</v>
      </c>
      <c r="AM321" s="24" t="s">
        <v>6941</v>
      </c>
      <c r="AN321" s="216" t="s">
        <v>6009</v>
      </c>
      <c r="AO321" s="216" t="s">
        <v>5971</v>
      </c>
      <c r="AP321" s="216" t="s">
        <v>6884</v>
      </c>
      <c r="AQ321" s="216" t="s">
        <v>6885</v>
      </c>
      <c r="AR321" s="216" t="s">
        <v>6886</v>
      </c>
      <c r="AS321" s="24" t="s">
        <v>5474</v>
      </c>
      <c r="AT321" s="24" t="s">
        <v>6493</v>
      </c>
      <c r="AU321" s="24" t="s">
        <v>6055</v>
      </c>
      <c r="AV321" s="24" t="s">
        <v>6010</v>
      </c>
      <c r="AW321" s="24" t="s">
        <v>5990</v>
      </c>
      <c r="AX321" s="24" t="s">
        <v>5965</v>
      </c>
      <c r="AY321" s="24" t="s">
        <v>7476</v>
      </c>
      <c r="AZ321" s="216" t="s">
        <v>7054</v>
      </c>
      <c r="BA321" s="216" t="s">
        <v>7133</v>
      </c>
      <c r="BB321" s="57" t="s">
        <v>5474</v>
      </c>
      <c r="BC321" s="202"/>
      <c r="BD321" s="24"/>
      <c r="BE321" s="151"/>
      <c r="BG321" s="151"/>
      <c r="BI321" s="151"/>
      <c r="BL321" s="152"/>
    </row>
    <row r="322" spans="1:64" s="169" customFormat="1">
      <c r="A322" s="24">
        <v>2337</v>
      </c>
      <c r="B322" s="24" t="s">
        <v>331</v>
      </c>
      <c r="C322" s="57">
        <v>38.35</v>
      </c>
      <c r="D322" s="57">
        <v>39.049999999999997</v>
      </c>
      <c r="E322" s="57">
        <v>38.25</v>
      </c>
      <c r="F322" s="57">
        <v>38.799999999999997</v>
      </c>
      <c r="G322" s="57">
        <v>39.15</v>
      </c>
      <c r="H322" s="57">
        <v>39.35</v>
      </c>
      <c r="I322" s="57">
        <v>38.1</v>
      </c>
      <c r="J322" s="57">
        <v>38.6</v>
      </c>
      <c r="K322" s="57">
        <v>38.75</v>
      </c>
      <c r="L322" s="57">
        <v>39.450000000000003</v>
      </c>
      <c r="M322" s="57">
        <v>38.5</v>
      </c>
      <c r="N322" s="57">
        <v>39.4</v>
      </c>
      <c r="O322" s="63">
        <v>2.0725388601036201E-2</v>
      </c>
      <c r="P322" s="57">
        <v>11748</v>
      </c>
      <c r="Q322" s="57">
        <v>19020</v>
      </c>
      <c r="R322" s="57">
        <v>49526.5</v>
      </c>
      <c r="S322" s="57">
        <v>38.42</v>
      </c>
      <c r="T322" s="57">
        <v>41.225000000000001</v>
      </c>
      <c r="U322" s="57">
        <v>42.8</v>
      </c>
      <c r="V322" s="57">
        <v>38.61</v>
      </c>
      <c r="W322" s="57">
        <v>41.01</v>
      </c>
      <c r="X322" s="57">
        <v>42.74</v>
      </c>
      <c r="Y322" s="57">
        <v>38.549999999999997</v>
      </c>
      <c r="Z322" s="57">
        <v>40.922499999999999</v>
      </c>
      <c r="AA322" s="57">
        <v>42.68</v>
      </c>
      <c r="AB322" s="57">
        <v>50</v>
      </c>
      <c r="AC322" s="57">
        <v>28.7</v>
      </c>
      <c r="AD322" s="57">
        <v>48</v>
      </c>
      <c r="AE322" s="57">
        <v>37.200000000000003</v>
      </c>
      <c r="AF322" s="64">
        <v>23.977499999999999</v>
      </c>
      <c r="AG322" s="64">
        <v>19.2791</v>
      </c>
      <c r="AH322" s="64">
        <v>37.241</v>
      </c>
      <c r="AI322" s="64">
        <v>25.266400000000001</v>
      </c>
      <c r="AJ322" s="61">
        <v>0.46875</v>
      </c>
      <c r="AK322" s="216">
        <v>15000</v>
      </c>
      <c r="AL322" s="62">
        <v>18400.736287904503</v>
      </c>
      <c r="AM322" s="24" t="s">
        <v>6640</v>
      </c>
      <c r="AN322" s="216" t="s">
        <v>6009</v>
      </c>
      <c r="AO322" s="216" t="s">
        <v>5971</v>
      </c>
      <c r="AP322" s="216" t="s">
        <v>6884</v>
      </c>
      <c r="AQ322" s="216" t="s">
        <v>6885</v>
      </c>
      <c r="AR322" s="216" t="s">
        <v>6886</v>
      </c>
      <c r="AS322" s="24" t="s">
        <v>5474</v>
      </c>
      <c r="AT322" s="24" t="s">
        <v>6016</v>
      </c>
      <c r="AU322" s="24" t="s">
        <v>5984</v>
      </c>
      <c r="AV322" s="24" t="s">
        <v>6016</v>
      </c>
      <c r="AW322" s="24" t="s">
        <v>5965</v>
      </c>
      <c r="AX322" s="24" t="s">
        <v>5991</v>
      </c>
      <c r="AY322" s="24" t="s">
        <v>7477</v>
      </c>
      <c r="AZ322" s="216" t="s">
        <v>6961</v>
      </c>
      <c r="BA322" s="216" t="s">
        <v>7067</v>
      </c>
      <c r="BB322" s="57" t="s">
        <v>6898</v>
      </c>
      <c r="BC322" s="202"/>
      <c r="BD322" s="24"/>
      <c r="BE322" s="151"/>
      <c r="BG322" s="151"/>
      <c r="BI322" s="151"/>
      <c r="BL322" s="152"/>
    </row>
    <row r="323" spans="1:64" s="169" customFormat="1">
      <c r="A323" s="24">
        <v>2338</v>
      </c>
      <c r="B323" s="24" t="s">
        <v>332</v>
      </c>
      <c r="C323" s="57">
        <v>76.900000000000006</v>
      </c>
      <c r="D323" s="57">
        <v>82.1</v>
      </c>
      <c r="E323" s="57">
        <v>76.3</v>
      </c>
      <c r="F323" s="57">
        <v>82.1</v>
      </c>
      <c r="G323" s="57">
        <v>84.2</v>
      </c>
      <c r="H323" s="57">
        <v>85</v>
      </c>
      <c r="I323" s="57">
        <v>82.1</v>
      </c>
      <c r="J323" s="57">
        <v>83.5</v>
      </c>
      <c r="K323" s="57">
        <v>82.8</v>
      </c>
      <c r="L323" s="57">
        <v>89.8</v>
      </c>
      <c r="M323" s="57">
        <v>82.8</v>
      </c>
      <c r="N323" s="57">
        <v>88.7</v>
      </c>
      <c r="O323" s="63">
        <v>6.2275449101796401E-2</v>
      </c>
      <c r="P323" s="57">
        <v>20314</v>
      </c>
      <c r="Q323" s="57">
        <v>20534</v>
      </c>
      <c r="R323" s="57">
        <v>15955.85</v>
      </c>
      <c r="S323" s="57">
        <v>75.34</v>
      </c>
      <c r="T323" s="57">
        <v>86.584999999999994</v>
      </c>
      <c r="U323" s="57">
        <v>87.818299999999994</v>
      </c>
      <c r="V323" s="57">
        <v>77.900000000000006</v>
      </c>
      <c r="W323" s="57">
        <v>85.66</v>
      </c>
      <c r="X323" s="57">
        <v>87.801699999999997</v>
      </c>
      <c r="Y323" s="57">
        <v>80.400000000000006</v>
      </c>
      <c r="Z323" s="57">
        <v>85.32</v>
      </c>
      <c r="AA323" s="57">
        <v>87.8733</v>
      </c>
      <c r="AB323" s="57">
        <v>114</v>
      </c>
      <c r="AC323" s="57">
        <v>26.05</v>
      </c>
      <c r="AD323" s="57">
        <v>104.5</v>
      </c>
      <c r="AE323" s="57">
        <v>69.3</v>
      </c>
      <c r="AF323" s="64">
        <v>47.68</v>
      </c>
      <c r="AG323" s="64">
        <v>30.126100000000001</v>
      </c>
      <c r="AH323" s="64">
        <v>63.331400000000002</v>
      </c>
      <c r="AI323" s="64">
        <v>41.194499999999998</v>
      </c>
      <c r="AJ323" s="61">
        <v>0.46875</v>
      </c>
      <c r="AK323" s="216" t="s">
        <v>4611</v>
      </c>
      <c r="AL323" s="62">
        <v>29725.332541422318</v>
      </c>
      <c r="AM323" s="24" t="s">
        <v>6154</v>
      </c>
      <c r="AN323" s="216" t="s">
        <v>6009</v>
      </c>
      <c r="AO323" s="216" t="s">
        <v>5961</v>
      </c>
      <c r="AP323" s="216" t="s">
        <v>6908</v>
      </c>
      <c r="AQ323" s="216" t="s">
        <v>6900</v>
      </c>
      <c r="AR323" s="216" t="s">
        <v>6886</v>
      </c>
      <c r="AS323" s="24" t="s">
        <v>5474</v>
      </c>
      <c r="AT323" s="24" t="s">
        <v>6045</v>
      </c>
      <c r="AU323" s="24" t="s">
        <v>5984</v>
      </c>
      <c r="AV323" s="24" t="s">
        <v>6013</v>
      </c>
      <c r="AW323" s="24" t="s">
        <v>5990</v>
      </c>
      <c r="AX323" s="24" t="s">
        <v>5979</v>
      </c>
      <c r="AY323" s="24" t="s">
        <v>7478</v>
      </c>
      <c r="AZ323" s="216" t="s">
        <v>7152</v>
      </c>
      <c r="BA323" s="216" t="s">
        <v>7479</v>
      </c>
      <c r="BB323" s="57" t="s">
        <v>6925</v>
      </c>
      <c r="BC323" s="202"/>
      <c r="BD323" s="24"/>
      <c r="BE323" s="151"/>
      <c r="BG323" s="151"/>
      <c r="BI323" s="151"/>
      <c r="BL323" s="152"/>
    </row>
    <row r="324" spans="1:64" s="169" customFormat="1">
      <c r="A324" s="24">
        <v>2340</v>
      </c>
      <c r="B324" s="24" t="s">
        <v>333</v>
      </c>
      <c r="C324" s="57">
        <v>31.8</v>
      </c>
      <c r="D324" s="57">
        <v>32.200000000000003</v>
      </c>
      <c r="E324" s="57">
        <v>31.55</v>
      </c>
      <c r="F324" s="57">
        <v>32</v>
      </c>
      <c r="G324" s="57">
        <v>32.200000000000003</v>
      </c>
      <c r="H324" s="57">
        <v>32.65</v>
      </c>
      <c r="I324" s="57">
        <v>31.8</v>
      </c>
      <c r="J324" s="57">
        <v>32.1</v>
      </c>
      <c r="K324" s="57">
        <v>32.200000000000003</v>
      </c>
      <c r="L324" s="57">
        <v>34.25</v>
      </c>
      <c r="M324" s="57">
        <v>32.200000000000003</v>
      </c>
      <c r="N324" s="57">
        <v>33.75</v>
      </c>
      <c r="O324" s="63">
        <v>5.1401869158878399E-2</v>
      </c>
      <c r="P324" s="57">
        <v>13613</v>
      </c>
      <c r="Q324" s="57">
        <v>6077</v>
      </c>
      <c r="R324" s="57">
        <v>15574.55</v>
      </c>
      <c r="S324" s="57">
        <v>31.01</v>
      </c>
      <c r="T324" s="57">
        <v>32.672499999999999</v>
      </c>
      <c r="U324" s="57">
        <v>29.818300000000001</v>
      </c>
      <c r="V324" s="57">
        <v>31.39</v>
      </c>
      <c r="W324" s="57">
        <v>32.552500000000002</v>
      </c>
      <c r="X324" s="57">
        <v>29.905000000000001</v>
      </c>
      <c r="Y324" s="57">
        <v>31.85</v>
      </c>
      <c r="Z324" s="57">
        <v>32.585000000000001</v>
      </c>
      <c r="AA324" s="57">
        <v>30.0183</v>
      </c>
      <c r="AB324" s="57">
        <v>37.65</v>
      </c>
      <c r="AC324" s="57">
        <v>21.2</v>
      </c>
      <c r="AD324" s="57">
        <v>36.35</v>
      </c>
      <c r="AE324" s="57">
        <v>29.25</v>
      </c>
      <c r="AF324" s="64">
        <v>46.605899999999998</v>
      </c>
      <c r="AG324" s="64">
        <v>34.706000000000003</v>
      </c>
      <c r="AH324" s="64">
        <v>61.070599999999999</v>
      </c>
      <c r="AI324" s="64">
        <v>43.494199999999999</v>
      </c>
      <c r="AJ324" s="61">
        <v>0.46875</v>
      </c>
      <c r="AK324" s="216">
        <v>15000</v>
      </c>
      <c r="AL324" s="62">
        <v>21321.861005042898</v>
      </c>
      <c r="AM324" s="24" t="s">
        <v>7480</v>
      </c>
      <c r="AN324" s="216" t="s">
        <v>6009</v>
      </c>
      <c r="AO324" s="216" t="s">
        <v>5961</v>
      </c>
      <c r="AP324" s="216" t="s">
        <v>6908</v>
      </c>
      <c r="AQ324" s="216" t="s">
        <v>6900</v>
      </c>
      <c r="AR324" s="216" t="s">
        <v>6886</v>
      </c>
      <c r="AS324" s="24" t="s">
        <v>5474</v>
      </c>
      <c r="AT324" s="24" t="s">
        <v>6016</v>
      </c>
      <c r="AU324" s="24" t="s">
        <v>6027</v>
      </c>
      <c r="AV324" s="24" t="s">
        <v>6013</v>
      </c>
      <c r="AW324" s="24" t="s">
        <v>5990</v>
      </c>
      <c r="AX324" s="24" t="s">
        <v>5979</v>
      </c>
      <c r="AY324" s="24" t="s">
        <v>7481</v>
      </c>
      <c r="AZ324" s="216" t="s">
        <v>6963</v>
      </c>
      <c r="BA324" s="216" t="s">
        <v>7482</v>
      </c>
      <c r="BB324" s="57" t="s">
        <v>6903</v>
      </c>
      <c r="BC324" s="202"/>
      <c r="BD324" s="24"/>
      <c r="BE324" s="151"/>
      <c r="BG324" s="151"/>
      <c r="BI324" s="151"/>
      <c r="BL324" s="152"/>
    </row>
    <row r="325" spans="1:64" s="169" customFormat="1">
      <c r="A325" s="24">
        <v>2342</v>
      </c>
      <c r="B325" s="24" t="s">
        <v>334</v>
      </c>
      <c r="C325" s="57">
        <v>41.5</v>
      </c>
      <c r="D325" s="57">
        <v>42.55</v>
      </c>
      <c r="E325" s="57">
        <v>41.35</v>
      </c>
      <c r="F325" s="57">
        <v>42.15</v>
      </c>
      <c r="G325" s="57">
        <v>42.8</v>
      </c>
      <c r="H325" s="57">
        <v>45.45</v>
      </c>
      <c r="I325" s="57">
        <v>42</v>
      </c>
      <c r="J325" s="57">
        <v>45.45</v>
      </c>
      <c r="K325" s="57">
        <v>45.8</v>
      </c>
      <c r="L325" s="57">
        <v>49.95</v>
      </c>
      <c r="M325" s="57">
        <v>45.5</v>
      </c>
      <c r="N325" s="57">
        <v>49.45</v>
      </c>
      <c r="O325" s="63">
        <v>8.8008800880088001E-2</v>
      </c>
      <c r="P325" s="57">
        <v>36910</v>
      </c>
      <c r="Q325" s="57">
        <v>7936</v>
      </c>
      <c r="R325" s="57">
        <v>6642.45</v>
      </c>
      <c r="S325" s="57">
        <v>40.69</v>
      </c>
      <c r="T325" s="57">
        <v>43.975000000000001</v>
      </c>
      <c r="U325" s="57">
        <v>41.120800000000003</v>
      </c>
      <c r="V325" s="57">
        <v>41.85</v>
      </c>
      <c r="W325" s="57">
        <v>43.942500000000003</v>
      </c>
      <c r="X325" s="57">
        <v>41.33</v>
      </c>
      <c r="Y325" s="57">
        <v>43.42</v>
      </c>
      <c r="Z325" s="57">
        <v>44.19</v>
      </c>
      <c r="AA325" s="57">
        <v>41.604199999999999</v>
      </c>
      <c r="AB325" s="57">
        <v>55.6</v>
      </c>
      <c r="AC325" s="57">
        <v>26.15</v>
      </c>
      <c r="AD325" s="57">
        <v>49.95</v>
      </c>
      <c r="AE325" s="57">
        <v>37.950000000000003</v>
      </c>
      <c r="AF325" s="64">
        <v>44.032699999999998</v>
      </c>
      <c r="AG325" s="64">
        <v>32.3797</v>
      </c>
      <c r="AH325" s="64">
        <v>61.299599999999998</v>
      </c>
      <c r="AI325" s="64">
        <v>42.0197</v>
      </c>
      <c r="AJ325" s="61">
        <v>0.46875</v>
      </c>
      <c r="AK325" s="216" t="s">
        <v>4611</v>
      </c>
      <c r="AL325" s="62">
        <v>54010.141976169034</v>
      </c>
      <c r="AM325" s="24" t="s">
        <v>6490</v>
      </c>
      <c r="AN325" s="216" t="s">
        <v>6009</v>
      </c>
      <c r="AO325" s="216" t="s">
        <v>5961</v>
      </c>
      <c r="AP325" s="216" t="s">
        <v>6908</v>
      </c>
      <c r="AQ325" s="216" t="s">
        <v>6900</v>
      </c>
      <c r="AR325" s="216" t="s">
        <v>6886</v>
      </c>
      <c r="AS325" s="24" t="s">
        <v>7034</v>
      </c>
      <c r="AT325" s="24" t="s">
        <v>6016</v>
      </c>
      <c r="AU325" s="24" t="s">
        <v>6045</v>
      </c>
      <c r="AV325" s="24" t="s">
        <v>5982</v>
      </c>
      <c r="AW325" s="24" t="s">
        <v>5965</v>
      </c>
      <c r="AX325" s="24" t="s">
        <v>5965</v>
      </c>
      <c r="AY325" s="24" t="s">
        <v>7483</v>
      </c>
      <c r="AZ325" s="216" t="s">
        <v>7484</v>
      </c>
      <c r="BA325" s="216" t="s">
        <v>7485</v>
      </c>
      <c r="BB325" s="57" t="s">
        <v>5474</v>
      </c>
      <c r="BC325" s="202"/>
      <c r="BD325" s="24"/>
      <c r="BE325" s="151"/>
      <c r="BG325" s="151"/>
      <c r="BI325" s="151"/>
      <c r="BL325" s="152"/>
    </row>
    <row r="326" spans="1:64" s="169" customFormat="1">
      <c r="A326" s="24">
        <v>2344</v>
      </c>
      <c r="B326" s="24" t="s">
        <v>335</v>
      </c>
      <c r="C326" s="57">
        <v>28.9</v>
      </c>
      <c r="D326" s="57">
        <v>29.8</v>
      </c>
      <c r="E326" s="57">
        <v>28.85</v>
      </c>
      <c r="F326" s="57">
        <v>29.5</v>
      </c>
      <c r="G326" s="57">
        <v>30</v>
      </c>
      <c r="H326" s="57">
        <v>30.15</v>
      </c>
      <c r="I326" s="57">
        <v>28.85</v>
      </c>
      <c r="J326" s="57">
        <v>28.9</v>
      </c>
      <c r="K326" s="57">
        <v>29.1</v>
      </c>
      <c r="L326" s="57">
        <v>29.95</v>
      </c>
      <c r="M326" s="57">
        <v>29.05</v>
      </c>
      <c r="N326" s="57">
        <v>29.7</v>
      </c>
      <c r="O326" s="63">
        <v>2.76816608996539E-2</v>
      </c>
      <c r="P326" s="57">
        <v>26964</v>
      </c>
      <c r="Q326" s="57">
        <v>42550</v>
      </c>
      <c r="R326" s="57">
        <v>91498.35</v>
      </c>
      <c r="S326" s="57">
        <v>29.13</v>
      </c>
      <c r="T326" s="57">
        <v>32.032499999999999</v>
      </c>
      <c r="U326" s="57">
        <v>33.530799999999999</v>
      </c>
      <c r="V326" s="57">
        <v>29.16</v>
      </c>
      <c r="W326" s="57">
        <v>31.795000000000002</v>
      </c>
      <c r="X326" s="57">
        <v>33.443300000000001</v>
      </c>
      <c r="Y326" s="57">
        <v>29.08</v>
      </c>
      <c r="Z326" s="57">
        <v>31.68</v>
      </c>
      <c r="AA326" s="57">
        <v>33.363300000000002</v>
      </c>
      <c r="AB326" s="57">
        <v>38.9</v>
      </c>
      <c r="AC326" s="57">
        <v>12.15</v>
      </c>
      <c r="AD326" s="57">
        <v>35.85</v>
      </c>
      <c r="AE326" s="57">
        <v>28.35</v>
      </c>
      <c r="AF326" s="64">
        <v>15.8621</v>
      </c>
      <c r="AG326" s="64">
        <v>16.094200000000001</v>
      </c>
      <c r="AH326" s="64">
        <v>35.574800000000003</v>
      </c>
      <c r="AI326" s="64">
        <v>22.587700000000002</v>
      </c>
      <c r="AJ326" s="61">
        <v>0.46875</v>
      </c>
      <c r="AK326" s="216" t="s">
        <v>4611</v>
      </c>
      <c r="AL326" s="62">
        <v>39456.230513286966</v>
      </c>
      <c r="AM326" s="24" t="s">
        <v>6038</v>
      </c>
      <c r="AN326" s="216" t="s">
        <v>6337</v>
      </c>
      <c r="AO326" s="216" t="s">
        <v>6007</v>
      </c>
      <c r="AP326" s="216" t="s">
        <v>6884</v>
      </c>
      <c r="AQ326" s="216" t="s">
        <v>6885</v>
      </c>
      <c r="AR326" s="216" t="s">
        <v>6886</v>
      </c>
      <c r="AS326" s="24" t="s">
        <v>5474</v>
      </c>
      <c r="AT326" s="24" t="s">
        <v>6016</v>
      </c>
      <c r="AU326" s="24" t="s">
        <v>5964</v>
      </c>
      <c r="AV326" s="24" t="s">
        <v>6016</v>
      </c>
      <c r="AW326" s="24" t="s">
        <v>5991</v>
      </c>
      <c r="AX326" s="24" t="s">
        <v>5965</v>
      </c>
      <c r="AY326" s="24" t="s">
        <v>7004</v>
      </c>
      <c r="AZ326" s="216" t="s">
        <v>7235</v>
      </c>
      <c r="BA326" s="216" t="s">
        <v>7083</v>
      </c>
      <c r="BB326" s="57" t="s">
        <v>6898</v>
      </c>
      <c r="BC326" s="202"/>
      <c r="BD326" s="24"/>
      <c r="BE326" s="151"/>
      <c r="BG326" s="151"/>
      <c r="BI326" s="151"/>
      <c r="BL326" s="152"/>
    </row>
    <row r="327" spans="1:64" s="169" customFormat="1">
      <c r="A327" s="24">
        <v>2345</v>
      </c>
      <c r="B327" s="24" t="s">
        <v>336</v>
      </c>
      <c r="C327" s="57">
        <v>287</v>
      </c>
      <c r="D327" s="57">
        <v>291.5</v>
      </c>
      <c r="E327" s="57">
        <v>284</v>
      </c>
      <c r="F327" s="57">
        <v>288</v>
      </c>
      <c r="G327" s="57">
        <v>295</v>
      </c>
      <c r="H327" s="57">
        <v>299</v>
      </c>
      <c r="I327" s="57">
        <v>290</v>
      </c>
      <c r="J327" s="57">
        <v>296</v>
      </c>
      <c r="K327" s="57">
        <v>290</v>
      </c>
      <c r="L327" s="57">
        <v>297.5</v>
      </c>
      <c r="M327" s="57">
        <v>290</v>
      </c>
      <c r="N327" s="57">
        <v>293.5</v>
      </c>
      <c r="O327" s="63">
        <v>-8.4459459459459395E-3</v>
      </c>
      <c r="P327" s="57">
        <v>616</v>
      </c>
      <c r="Q327" s="57">
        <v>2452</v>
      </c>
      <c r="R327" s="57">
        <v>2223.5500000000002</v>
      </c>
      <c r="S327" s="57">
        <v>283.7</v>
      </c>
      <c r="T327" s="57">
        <v>313.375</v>
      </c>
      <c r="U327" s="57">
        <v>317.05829999999997</v>
      </c>
      <c r="V327" s="57">
        <v>288.7</v>
      </c>
      <c r="W327" s="57">
        <v>311.39999999999998</v>
      </c>
      <c r="X327" s="57">
        <v>316.86669999999998</v>
      </c>
      <c r="Y327" s="57">
        <v>290.2</v>
      </c>
      <c r="Z327" s="57">
        <v>309.7</v>
      </c>
      <c r="AA327" s="57">
        <v>316.64999999999998</v>
      </c>
      <c r="AB327" s="57">
        <v>354</v>
      </c>
      <c r="AC327" s="57">
        <v>202</v>
      </c>
      <c r="AD327" s="57">
        <v>341</v>
      </c>
      <c r="AE327" s="57">
        <v>262</v>
      </c>
      <c r="AF327" s="64">
        <v>38.212600000000002</v>
      </c>
      <c r="AG327" s="64">
        <v>33.7791</v>
      </c>
      <c r="AH327" s="64">
        <v>47.350099999999998</v>
      </c>
      <c r="AI327" s="64">
        <v>38.302799999999998</v>
      </c>
      <c r="AJ327" s="61">
        <v>0.46875</v>
      </c>
      <c r="AK327" s="216">
        <v>650</v>
      </c>
      <c r="AL327" s="62">
        <v>1061.4140994833922</v>
      </c>
      <c r="AM327" s="24" t="s">
        <v>7486</v>
      </c>
      <c r="AN327" s="216" t="s">
        <v>6009</v>
      </c>
      <c r="AO327" s="216" t="s">
        <v>5971</v>
      </c>
      <c r="AP327" s="216" t="s">
        <v>6884</v>
      </c>
      <c r="AQ327" s="216" t="s">
        <v>6885</v>
      </c>
      <c r="AR327" s="216" t="s">
        <v>6886</v>
      </c>
      <c r="AS327" s="24" t="s">
        <v>5474</v>
      </c>
      <c r="AT327" s="24" t="s">
        <v>6008</v>
      </c>
      <c r="AU327" s="24" t="s">
        <v>6124</v>
      </c>
      <c r="AV327" s="24" t="s">
        <v>6055</v>
      </c>
      <c r="AW327" s="24" t="s">
        <v>5970</v>
      </c>
      <c r="AX327" s="24" t="s">
        <v>5979</v>
      </c>
      <c r="AY327" s="24" t="s">
        <v>7487</v>
      </c>
      <c r="AZ327" s="216" t="s">
        <v>7391</v>
      </c>
      <c r="BA327" s="216" t="s">
        <v>7043</v>
      </c>
      <c r="BB327" s="57" t="s">
        <v>6944</v>
      </c>
      <c r="BC327" s="202"/>
      <c r="BD327" s="24"/>
      <c r="BE327" s="151"/>
      <c r="BG327" s="151"/>
      <c r="BI327" s="151"/>
      <c r="BL327" s="152"/>
    </row>
    <row r="328" spans="1:64" s="169" customFormat="1">
      <c r="A328" s="24">
        <v>2347</v>
      </c>
      <c r="B328" s="24" t="s">
        <v>337</v>
      </c>
      <c r="C328" s="57">
        <v>51.5</v>
      </c>
      <c r="D328" s="57">
        <v>51.7</v>
      </c>
      <c r="E328" s="57">
        <v>51.1</v>
      </c>
      <c r="F328" s="57">
        <v>51.5</v>
      </c>
      <c r="G328" s="57">
        <v>51.6</v>
      </c>
      <c r="H328" s="57">
        <v>52.1</v>
      </c>
      <c r="I328" s="57">
        <v>51.4</v>
      </c>
      <c r="J328" s="57">
        <v>52.1</v>
      </c>
      <c r="K328" s="57">
        <v>52.1</v>
      </c>
      <c r="L328" s="57">
        <v>52.2</v>
      </c>
      <c r="M328" s="57">
        <v>51.8</v>
      </c>
      <c r="N328" s="57">
        <v>52</v>
      </c>
      <c r="O328" s="63">
        <v>-1.9193857965451001E-3</v>
      </c>
      <c r="P328" s="57">
        <v>1005</v>
      </c>
      <c r="Q328" s="57">
        <v>2199</v>
      </c>
      <c r="R328" s="57">
        <v>4556.25</v>
      </c>
      <c r="S328" s="57">
        <v>51.52</v>
      </c>
      <c r="T328" s="57">
        <v>52.844999999999999</v>
      </c>
      <c r="U328" s="57">
        <v>53.120800000000003</v>
      </c>
      <c r="V328" s="57">
        <v>51.54</v>
      </c>
      <c r="W328" s="57">
        <v>52.814999999999998</v>
      </c>
      <c r="X328" s="57">
        <v>52.9925</v>
      </c>
      <c r="Y328" s="57">
        <v>51.48</v>
      </c>
      <c r="Z328" s="57">
        <v>52.795000000000002</v>
      </c>
      <c r="AA328" s="57">
        <v>52.832500000000003</v>
      </c>
      <c r="AB328" s="57">
        <v>62.3</v>
      </c>
      <c r="AC328" s="57">
        <v>40.049999999999997</v>
      </c>
      <c r="AD328" s="57">
        <v>54.3</v>
      </c>
      <c r="AE328" s="57">
        <v>50.5</v>
      </c>
      <c r="AF328" s="64">
        <v>29.539200000000001</v>
      </c>
      <c r="AG328" s="64">
        <v>30.560400000000001</v>
      </c>
      <c r="AH328" s="64">
        <v>32.850700000000003</v>
      </c>
      <c r="AI328" s="64">
        <v>31.323799999999999</v>
      </c>
      <c r="AJ328" s="61">
        <v>0.46875</v>
      </c>
      <c r="AK328" s="216">
        <v>1500</v>
      </c>
      <c r="AL328" s="62">
        <v>1728.5243309196362</v>
      </c>
      <c r="AM328" s="24" t="s">
        <v>6034</v>
      </c>
      <c r="AN328" s="216" t="s">
        <v>5981</v>
      </c>
      <c r="AO328" s="216" t="s">
        <v>5971</v>
      </c>
      <c r="AP328" s="216" t="s">
        <v>6884</v>
      </c>
      <c r="AQ328" s="216" t="s">
        <v>6885</v>
      </c>
      <c r="AR328" s="216" t="s">
        <v>6886</v>
      </c>
      <c r="AS328" s="24" t="s">
        <v>6887</v>
      </c>
      <c r="AT328" s="24" t="s">
        <v>6511</v>
      </c>
      <c r="AU328" s="24" t="s">
        <v>6126</v>
      </c>
      <c r="AV328" s="24" t="s">
        <v>5984</v>
      </c>
      <c r="AW328" s="24" t="s">
        <v>5991</v>
      </c>
      <c r="AX328" s="24" t="s">
        <v>5970</v>
      </c>
      <c r="AY328" s="24" t="s">
        <v>7121</v>
      </c>
      <c r="AZ328" s="216" t="s">
        <v>6958</v>
      </c>
      <c r="BA328" s="216" t="s">
        <v>7201</v>
      </c>
      <c r="BB328" s="57" t="s">
        <v>5474</v>
      </c>
      <c r="BC328" s="202"/>
      <c r="BD328" s="24"/>
      <c r="BE328" s="151"/>
      <c r="BG328" s="151"/>
      <c r="BI328" s="151"/>
      <c r="BL328" s="152"/>
    </row>
    <row r="329" spans="1:64" s="169" customFormat="1">
      <c r="A329" s="24">
        <v>2348</v>
      </c>
      <c r="B329" s="24" t="s">
        <v>338</v>
      </c>
      <c r="C329" s="57">
        <v>88.6</v>
      </c>
      <c r="D329" s="57">
        <v>89.6</v>
      </c>
      <c r="E329" s="57">
        <v>88.6</v>
      </c>
      <c r="F329" s="57">
        <v>89.1</v>
      </c>
      <c r="G329" s="57">
        <v>89.8</v>
      </c>
      <c r="H329" s="57">
        <v>90.3</v>
      </c>
      <c r="I329" s="57">
        <v>89.4</v>
      </c>
      <c r="J329" s="57">
        <v>90</v>
      </c>
      <c r="K329" s="57">
        <v>90.1</v>
      </c>
      <c r="L329" s="57">
        <v>92.3</v>
      </c>
      <c r="M329" s="57">
        <v>90</v>
      </c>
      <c r="N329" s="57">
        <v>92</v>
      </c>
      <c r="O329" s="63">
        <v>2.2222222222222199E-2</v>
      </c>
      <c r="P329" s="57">
        <v>108</v>
      </c>
      <c r="Q329" s="57">
        <v>216</v>
      </c>
      <c r="R329" s="57">
        <v>348.2</v>
      </c>
      <c r="S329" s="57">
        <v>89.28</v>
      </c>
      <c r="T329" s="57">
        <v>93.935000000000002</v>
      </c>
      <c r="U329" s="57">
        <v>97.1083</v>
      </c>
      <c r="V329" s="57">
        <v>89.38</v>
      </c>
      <c r="W329" s="57">
        <v>93.16</v>
      </c>
      <c r="X329" s="57">
        <v>97.053299999999993</v>
      </c>
      <c r="Y329" s="57">
        <v>89.64</v>
      </c>
      <c r="Z329" s="57">
        <v>92.584999999999994</v>
      </c>
      <c r="AA329" s="57">
        <v>96.97</v>
      </c>
      <c r="AB329" s="57">
        <v>119.5</v>
      </c>
      <c r="AC329" s="57">
        <v>83</v>
      </c>
      <c r="AD329" s="57">
        <v>107</v>
      </c>
      <c r="AE329" s="57">
        <v>88.1</v>
      </c>
      <c r="AF329" s="64">
        <v>18.508099999999999</v>
      </c>
      <c r="AG329" s="64">
        <v>15.3681</v>
      </c>
      <c r="AH329" s="64">
        <v>35.552999999999997</v>
      </c>
      <c r="AI329" s="64">
        <v>22.096399999999999</v>
      </c>
      <c r="AJ329" s="61">
        <v>0.46875</v>
      </c>
      <c r="AK329" s="216">
        <v>150</v>
      </c>
      <c r="AL329" s="62">
        <v>201.37270864658799</v>
      </c>
      <c r="AM329" s="24" t="s">
        <v>7488</v>
      </c>
      <c r="AN329" s="216" t="s">
        <v>6009</v>
      </c>
      <c r="AO329" s="216" t="s">
        <v>6007</v>
      </c>
      <c r="AP329" s="216" t="s">
        <v>6884</v>
      </c>
      <c r="AQ329" s="216" t="s">
        <v>6885</v>
      </c>
      <c r="AR329" s="216" t="s">
        <v>6886</v>
      </c>
      <c r="AS329" s="24" t="s">
        <v>6887</v>
      </c>
      <c r="AT329" s="24" t="s">
        <v>6055</v>
      </c>
      <c r="AU329" s="24" t="s">
        <v>6218</v>
      </c>
      <c r="AV329" s="24" t="s">
        <v>6016</v>
      </c>
      <c r="AW329" s="24" t="s">
        <v>5965</v>
      </c>
      <c r="AX329" s="24" t="s">
        <v>5979</v>
      </c>
      <c r="AY329" s="24" t="s">
        <v>7489</v>
      </c>
      <c r="AZ329" s="216" t="s">
        <v>7287</v>
      </c>
      <c r="BA329" s="216" t="s">
        <v>6980</v>
      </c>
      <c r="BB329" s="57" t="s">
        <v>5474</v>
      </c>
      <c r="BC329" s="202"/>
      <c r="BD329" s="24"/>
      <c r="BE329" s="151"/>
      <c r="BG329" s="151"/>
      <c r="BI329" s="151"/>
      <c r="BL329" s="152"/>
    </row>
    <row r="330" spans="1:64" s="169" customFormat="1">
      <c r="A330" s="24">
        <v>2349</v>
      </c>
      <c r="B330" s="24" t="s">
        <v>339</v>
      </c>
      <c r="C330" s="57">
        <v>9.5299999999999994</v>
      </c>
      <c r="D330" s="57">
        <v>9.6300000000000008</v>
      </c>
      <c r="E330" s="57">
        <v>9.4600000000000009</v>
      </c>
      <c r="F330" s="57">
        <v>9.58</v>
      </c>
      <c r="G330" s="57">
        <v>9.67</v>
      </c>
      <c r="H330" s="57">
        <v>9.67</v>
      </c>
      <c r="I330" s="57">
        <v>9.5</v>
      </c>
      <c r="J330" s="57">
        <v>9.59</v>
      </c>
      <c r="K330" s="57">
        <v>9.59</v>
      </c>
      <c r="L330" s="57">
        <v>9.69</v>
      </c>
      <c r="M330" s="57">
        <v>9.58</v>
      </c>
      <c r="N330" s="57">
        <v>9.66</v>
      </c>
      <c r="O330" s="63">
        <v>7.2992700729926996E-3</v>
      </c>
      <c r="P330" s="57">
        <v>1051</v>
      </c>
      <c r="Q330" s="57">
        <v>2327</v>
      </c>
      <c r="R330" s="57">
        <v>6106.2</v>
      </c>
      <c r="S330" s="57">
        <v>9.64</v>
      </c>
      <c r="T330" s="57">
        <v>9.9469999999999992</v>
      </c>
      <c r="U330" s="57">
        <v>9.8407999999999998</v>
      </c>
      <c r="V330" s="57">
        <v>9.5939999999999994</v>
      </c>
      <c r="W330" s="57">
        <v>9.9375</v>
      </c>
      <c r="X330" s="57">
        <v>9.8339999999999996</v>
      </c>
      <c r="Y330" s="57">
        <v>9.5619999999999994</v>
      </c>
      <c r="Z330" s="57">
        <v>9.9425000000000008</v>
      </c>
      <c r="AA330" s="57">
        <v>9.8257999999999992</v>
      </c>
      <c r="AB330" s="57">
        <v>14.1</v>
      </c>
      <c r="AC330" s="57">
        <v>5.48</v>
      </c>
      <c r="AD330" s="57">
        <v>12.2</v>
      </c>
      <c r="AE330" s="57">
        <v>9.3800000000000008</v>
      </c>
      <c r="AF330" s="64">
        <v>12.119199999999999</v>
      </c>
      <c r="AG330" s="64">
        <v>14.216799999999999</v>
      </c>
      <c r="AH330" s="64">
        <v>19.461600000000001</v>
      </c>
      <c r="AI330" s="64">
        <v>15.965</v>
      </c>
      <c r="AJ330" s="61">
        <v>0.46875</v>
      </c>
      <c r="AK330" s="216">
        <v>1500</v>
      </c>
      <c r="AL330" s="62">
        <v>1807.6408674592415</v>
      </c>
      <c r="AM330" s="24" t="s">
        <v>6777</v>
      </c>
      <c r="AN330" s="216" t="s">
        <v>6337</v>
      </c>
      <c r="AO330" s="216" t="s">
        <v>6047</v>
      </c>
      <c r="AP330" s="216" t="s">
        <v>6884</v>
      </c>
      <c r="AQ330" s="216" t="s">
        <v>6885</v>
      </c>
      <c r="AR330" s="216" t="s">
        <v>6886</v>
      </c>
      <c r="AS330" s="24" t="s">
        <v>6887</v>
      </c>
      <c r="AT330" s="24" t="s">
        <v>6016</v>
      </c>
      <c r="AU330" s="24" t="s">
        <v>6017</v>
      </c>
      <c r="AV330" s="24" t="s">
        <v>6016</v>
      </c>
      <c r="AW330" s="24" t="s">
        <v>5991</v>
      </c>
      <c r="AX330" s="24" t="s">
        <v>5965</v>
      </c>
      <c r="AY330" s="24" t="s">
        <v>7490</v>
      </c>
      <c r="AZ330" s="216" t="s">
        <v>7336</v>
      </c>
      <c r="BA330" s="216" t="s">
        <v>6933</v>
      </c>
      <c r="BB330" s="57" t="s">
        <v>6898</v>
      </c>
      <c r="BC330" s="202"/>
      <c r="BD330" s="24"/>
      <c r="BE330" s="151"/>
      <c r="BG330" s="151"/>
      <c r="BI330" s="151"/>
      <c r="BL330" s="152"/>
    </row>
    <row r="331" spans="1:64" s="169" customFormat="1">
      <c r="A331" s="24">
        <v>2351</v>
      </c>
      <c r="B331" s="24" t="s">
        <v>340</v>
      </c>
      <c r="C331" s="57">
        <v>141</v>
      </c>
      <c r="D331" s="57">
        <v>152</v>
      </c>
      <c r="E331" s="57">
        <v>140</v>
      </c>
      <c r="F331" s="57">
        <v>148.5</v>
      </c>
      <c r="G331" s="57">
        <v>148.5</v>
      </c>
      <c r="H331" s="57">
        <v>153.5</v>
      </c>
      <c r="I331" s="57">
        <v>146.5</v>
      </c>
      <c r="J331" s="57">
        <v>152.5</v>
      </c>
      <c r="K331" s="57">
        <v>151</v>
      </c>
      <c r="L331" s="57">
        <v>154</v>
      </c>
      <c r="M331" s="57">
        <v>147.5</v>
      </c>
      <c r="N331" s="57">
        <v>150</v>
      </c>
      <c r="O331" s="63">
        <v>-1.63934426229508E-2</v>
      </c>
      <c r="P331" s="57">
        <v>4305</v>
      </c>
      <c r="Q331" s="57">
        <v>8365</v>
      </c>
      <c r="R331" s="57">
        <v>5071.55</v>
      </c>
      <c r="S331" s="57">
        <v>137.19999999999999</v>
      </c>
      <c r="T331" s="57">
        <v>141.875</v>
      </c>
      <c r="U331" s="57">
        <v>130.20500000000001</v>
      </c>
      <c r="V331" s="57">
        <v>142.5</v>
      </c>
      <c r="W331" s="57">
        <v>142.125</v>
      </c>
      <c r="X331" s="57">
        <v>131.1283</v>
      </c>
      <c r="Y331" s="57">
        <v>145.4</v>
      </c>
      <c r="Z331" s="57">
        <v>142.9</v>
      </c>
      <c r="AA331" s="57">
        <v>131.995</v>
      </c>
      <c r="AB331" s="57">
        <v>160</v>
      </c>
      <c r="AC331" s="57">
        <v>48.5</v>
      </c>
      <c r="AD331" s="57">
        <v>159.5</v>
      </c>
      <c r="AE331" s="57">
        <v>118.5</v>
      </c>
      <c r="AF331" s="64">
        <v>71.314999999999998</v>
      </c>
      <c r="AG331" s="64">
        <v>51.6477</v>
      </c>
      <c r="AH331" s="64">
        <v>77.120800000000003</v>
      </c>
      <c r="AI331" s="64">
        <v>60.138800000000003</v>
      </c>
      <c r="AJ331" s="61">
        <v>0.46875</v>
      </c>
      <c r="AK331" s="216">
        <v>4500</v>
      </c>
      <c r="AL331" s="62">
        <v>7106.8859799439961</v>
      </c>
      <c r="AM331" s="24" t="s">
        <v>6011</v>
      </c>
      <c r="AN331" s="216" t="s">
        <v>6009</v>
      </c>
      <c r="AO331" s="216" t="s">
        <v>5989</v>
      </c>
      <c r="AP331" s="216" t="s">
        <v>6908</v>
      </c>
      <c r="AQ331" s="216" t="s">
        <v>6900</v>
      </c>
      <c r="AR331" s="216" t="s">
        <v>6886</v>
      </c>
      <c r="AS331" s="24" t="s">
        <v>5474</v>
      </c>
      <c r="AT331" s="24" t="s">
        <v>5982</v>
      </c>
      <c r="AU331" s="24" t="s">
        <v>6010</v>
      </c>
      <c r="AV331" s="24" t="s">
        <v>5974</v>
      </c>
      <c r="AW331" s="24" t="s">
        <v>5970</v>
      </c>
      <c r="AX331" s="24" t="s">
        <v>5986</v>
      </c>
      <c r="AY331" s="24" t="s">
        <v>7491</v>
      </c>
      <c r="AZ331" s="216" t="s">
        <v>7125</v>
      </c>
      <c r="BA331" s="216" t="s">
        <v>7485</v>
      </c>
      <c r="BB331" s="57" t="s">
        <v>5474</v>
      </c>
      <c r="BC331" s="202"/>
      <c r="BD331" s="24"/>
      <c r="BE331" s="151"/>
      <c r="BG331" s="151"/>
      <c r="BI331" s="151"/>
      <c r="BL331" s="152"/>
    </row>
    <row r="332" spans="1:64" s="169" customFormat="1">
      <c r="A332" s="24">
        <v>2352</v>
      </c>
      <c r="B332" s="24" t="s">
        <v>341</v>
      </c>
      <c r="C332" s="57">
        <v>29.3</v>
      </c>
      <c r="D332" s="57">
        <v>29.5</v>
      </c>
      <c r="E332" s="57">
        <v>29.1</v>
      </c>
      <c r="F332" s="57">
        <v>29.3</v>
      </c>
      <c r="G332" s="57">
        <v>29.4</v>
      </c>
      <c r="H332" s="57">
        <v>29.45</v>
      </c>
      <c r="I332" s="57">
        <v>29</v>
      </c>
      <c r="J332" s="57">
        <v>29.05</v>
      </c>
      <c r="K332" s="57">
        <v>29.05</v>
      </c>
      <c r="L332" s="57">
        <v>29.25</v>
      </c>
      <c r="M332" s="57">
        <v>29.05</v>
      </c>
      <c r="N332" s="57">
        <v>29.2</v>
      </c>
      <c r="O332" s="63">
        <v>5.1635111876075701E-3</v>
      </c>
      <c r="P332" s="57">
        <v>1344</v>
      </c>
      <c r="Q332" s="57">
        <v>4425</v>
      </c>
      <c r="R332" s="57">
        <v>8164.85</v>
      </c>
      <c r="S332" s="57">
        <v>28.96</v>
      </c>
      <c r="T332" s="57">
        <v>29.702500000000001</v>
      </c>
      <c r="U332" s="57">
        <v>30.377500000000001</v>
      </c>
      <c r="V332" s="57">
        <v>29</v>
      </c>
      <c r="W332" s="57">
        <v>29.6675</v>
      </c>
      <c r="X332" s="57">
        <v>30.35</v>
      </c>
      <c r="Y332" s="57">
        <v>28.99</v>
      </c>
      <c r="Z332" s="57">
        <v>29.662500000000001</v>
      </c>
      <c r="AA332" s="57">
        <v>30.319199999999999</v>
      </c>
      <c r="AB332" s="57">
        <v>38.75</v>
      </c>
      <c r="AC332" s="57">
        <v>17.8</v>
      </c>
      <c r="AD332" s="57">
        <v>31.65</v>
      </c>
      <c r="AE332" s="57">
        <v>28.1</v>
      </c>
      <c r="AF332" s="64">
        <v>27.340900000000001</v>
      </c>
      <c r="AG332" s="64">
        <v>30.396699999999999</v>
      </c>
      <c r="AH332" s="64">
        <v>28.555900000000001</v>
      </c>
      <c r="AI332" s="64">
        <v>29.783100000000001</v>
      </c>
      <c r="AJ332" s="61">
        <v>0.46875</v>
      </c>
      <c r="AK332" s="216">
        <v>1500</v>
      </c>
      <c r="AL332" s="62">
        <v>2311.5788067223793</v>
      </c>
      <c r="AM332" s="24" t="s">
        <v>6054</v>
      </c>
      <c r="AN332" s="216" t="s">
        <v>6039</v>
      </c>
      <c r="AO332" s="216" t="s">
        <v>5971</v>
      </c>
      <c r="AP332" s="216" t="s">
        <v>6884</v>
      </c>
      <c r="AQ332" s="216" t="s">
        <v>6885</v>
      </c>
      <c r="AR332" s="216" t="s">
        <v>6886</v>
      </c>
      <c r="AS332" s="24" t="s">
        <v>5474</v>
      </c>
      <c r="AT332" s="24" t="s">
        <v>6121</v>
      </c>
      <c r="AU332" s="24" t="s">
        <v>5984</v>
      </c>
      <c r="AV332" s="24" t="s">
        <v>6055</v>
      </c>
      <c r="AW332" s="24" t="s">
        <v>5991</v>
      </c>
      <c r="AX332" s="24" t="s">
        <v>5979</v>
      </c>
      <c r="AY332" s="24" t="s">
        <v>7042</v>
      </c>
      <c r="AZ332" s="216" t="s">
        <v>7190</v>
      </c>
      <c r="BA332" s="216" t="s">
        <v>6920</v>
      </c>
      <c r="BB332" s="57" t="s">
        <v>5474</v>
      </c>
      <c r="BC332" s="202"/>
      <c r="BD332" s="24"/>
      <c r="BE332" s="151"/>
      <c r="BG332" s="151"/>
      <c r="BI332" s="151"/>
      <c r="BL332" s="152"/>
    </row>
    <row r="333" spans="1:64" s="169" customFormat="1">
      <c r="A333" s="24">
        <v>2353</v>
      </c>
      <c r="B333" s="24" t="s">
        <v>342</v>
      </c>
      <c r="C333" s="57">
        <v>24.7</v>
      </c>
      <c r="D333" s="57">
        <v>24.95</v>
      </c>
      <c r="E333" s="57">
        <v>24.6</v>
      </c>
      <c r="F333" s="57">
        <v>24.9</v>
      </c>
      <c r="G333" s="57">
        <v>25.05</v>
      </c>
      <c r="H333" s="57">
        <v>25.05</v>
      </c>
      <c r="I333" s="57">
        <v>24.7</v>
      </c>
      <c r="J333" s="57">
        <v>24.8</v>
      </c>
      <c r="K333" s="57">
        <v>24.85</v>
      </c>
      <c r="L333" s="57">
        <v>25.15</v>
      </c>
      <c r="M333" s="57">
        <v>24.85</v>
      </c>
      <c r="N333" s="57">
        <v>25.05</v>
      </c>
      <c r="O333" s="63">
        <v>1.00806451612903E-2</v>
      </c>
      <c r="P333" s="57">
        <v>4316</v>
      </c>
      <c r="Q333" s="57">
        <v>9514</v>
      </c>
      <c r="R333" s="57">
        <v>22157.9</v>
      </c>
      <c r="S333" s="57">
        <v>24.85</v>
      </c>
      <c r="T333" s="57">
        <v>26.33</v>
      </c>
      <c r="U333" s="57">
        <v>28.682500000000001</v>
      </c>
      <c r="V333" s="57">
        <v>24.78</v>
      </c>
      <c r="W333" s="57">
        <v>26.175000000000001</v>
      </c>
      <c r="X333" s="57">
        <v>28.5642</v>
      </c>
      <c r="Y333" s="57">
        <v>24.71</v>
      </c>
      <c r="Z333" s="57">
        <v>26.06</v>
      </c>
      <c r="AA333" s="57">
        <v>28.449200000000001</v>
      </c>
      <c r="AB333" s="57">
        <v>35.85</v>
      </c>
      <c r="AC333" s="57">
        <v>22.2</v>
      </c>
      <c r="AD333" s="57">
        <v>29.7</v>
      </c>
      <c r="AE333" s="57">
        <v>24.2</v>
      </c>
      <c r="AF333" s="64">
        <v>21.184200000000001</v>
      </c>
      <c r="AG333" s="64">
        <v>16.3064</v>
      </c>
      <c r="AH333" s="64">
        <v>33.011699999999998</v>
      </c>
      <c r="AI333" s="64">
        <v>21.8749</v>
      </c>
      <c r="AJ333" s="61">
        <v>0.46875</v>
      </c>
      <c r="AK333" s="216">
        <v>4500</v>
      </c>
      <c r="AL333" s="62">
        <v>7125.0452704850841</v>
      </c>
      <c r="AM333" s="24" t="s">
        <v>6054</v>
      </c>
      <c r="AN333" s="216" t="s">
        <v>6009</v>
      </c>
      <c r="AO333" s="216" t="s">
        <v>6007</v>
      </c>
      <c r="AP333" s="216" t="s">
        <v>6884</v>
      </c>
      <c r="AQ333" s="216" t="s">
        <v>6885</v>
      </c>
      <c r="AR333" s="216" t="s">
        <v>6886</v>
      </c>
      <c r="AS333" s="24" t="s">
        <v>5474</v>
      </c>
      <c r="AT333" s="24" t="s">
        <v>6016</v>
      </c>
      <c r="AU333" s="24" t="s">
        <v>6017</v>
      </c>
      <c r="AV333" s="24" t="s">
        <v>6055</v>
      </c>
      <c r="AW333" s="24" t="s">
        <v>5991</v>
      </c>
      <c r="AX333" s="24" t="s">
        <v>5979</v>
      </c>
      <c r="AY333" s="24" t="s">
        <v>7492</v>
      </c>
      <c r="AZ333" s="216" t="s">
        <v>7060</v>
      </c>
      <c r="BA333" s="216" t="s">
        <v>6907</v>
      </c>
      <c r="BB333" s="57" t="s">
        <v>5474</v>
      </c>
      <c r="BC333" s="202"/>
      <c r="BD333" s="24"/>
      <c r="BE333" s="151"/>
      <c r="BG333" s="151"/>
      <c r="BI333" s="151"/>
      <c r="BL333" s="152"/>
    </row>
    <row r="334" spans="1:64" s="169" customFormat="1">
      <c r="A334" s="24">
        <v>2354</v>
      </c>
      <c r="B334" s="24" t="s">
        <v>343</v>
      </c>
      <c r="C334" s="57">
        <v>66.8</v>
      </c>
      <c r="D334" s="57">
        <v>67.5</v>
      </c>
      <c r="E334" s="57">
        <v>66.3</v>
      </c>
      <c r="F334" s="57">
        <v>67.3</v>
      </c>
      <c r="G334" s="57">
        <v>67.599999999999994</v>
      </c>
      <c r="H334" s="57">
        <v>67.599999999999994</v>
      </c>
      <c r="I334" s="57">
        <v>65.5</v>
      </c>
      <c r="J334" s="57">
        <v>65.7</v>
      </c>
      <c r="K334" s="57">
        <v>66.3</v>
      </c>
      <c r="L334" s="57">
        <v>66.599999999999994</v>
      </c>
      <c r="M334" s="57">
        <v>65.7</v>
      </c>
      <c r="N334" s="57">
        <v>65.900000000000006</v>
      </c>
      <c r="O334" s="63">
        <v>3.0441400304414001E-3</v>
      </c>
      <c r="P334" s="57">
        <v>2719</v>
      </c>
      <c r="Q334" s="57">
        <v>8863</v>
      </c>
      <c r="R334" s="57">
        <v>5987.4</v>
      </c>
      <c r="S334" s="57">
        <v>65.78</v>
      </c>
      <c r="T334" s="57">
        <v>63.57</v>
      </c>
      <c r="U334" s="57">
        <v>64.506699999999995</v>
      </c>
      <c r="V334" s="57">
        <v>66.040000000000006</v>
      </c>
      <c r="W334" s="57">
        <v>63.73</v>
      </c>
      <c r="X334" s="57">
        <v>64.513300000000001</v>
      </c>
      <c r="Y334" s="57">
        <v>65.86</v>
      </c>
      <c r="Z334" s="57">
        <v>63.914999999999999</v>
      </c>
      <c r="AA334" s="57">
        <v>64.504999999999995</v>
      </c>
      <c r="AB334" s="57">
        <v>79.599999999999994</v>
      </c>
      <c r="AC334" s="57">
        <v>50</v>
      </c>
      <c r="AD334" s="57">
        <v>67.599999999999994</v>
      </c>
      <c r="AE334" s="57">
        <v>61.5</v>
      </c>
      <c r="AF334" s="64">
        <v>72.662199999999999</v>
      </c>
      <c r="AG334" s="64">
        <v>73.957099999999997</v>
      </c>
      <c r="AH334" s="64">
        <v>69.182199999999995</v>
      </c>
      <c r="AI334" s="64">
        <v>72.365499999999997</v>
      </c>
      <c r="AJ334" s="61">
        <v>0.46875</v>
      </c>
      <c r="AK334" s="216">
        <v>3000</v>
      </c>
      <c r="AL334" s="62">
        <v>4527.8620668363037</v>
      </c>
      <c r="AM334" s="24" t="s">
        <v>6417</v>
      </c>
      <c r="AN334" s="216" t="s">
        <v>5967</v>
      </c>
      <c r="AO334" s="216" t="s">
        <v>5961</v>
      </c>
      <c r="AP334" s="216" t="s">
        <v>6908</v>
      </c>
      <c r="AQ334" s="216" t="s">
        <v>6900</v>
      </c>
      <c r="AR334" s="216" t="s">
        <v>6886</v>
      </c>
      <c r="AS334" s="24" t="s">
        <v>7153</v>
      </c>
      <c r="AT334" s="24" t="s">
        <v>6016</v>
      </c>
      <c r="AU334" s="24" t="s">
        <v>6209</v>
      </c>
      <c r="AV334" s="24" t="s">
        <v>5984</v>
      </c>
      <c r="AW334" s="24" t="s">
        <v>5991</v>
      </c>
      <c r="AX334" s="24" t="s">
        <v>5990</v>
      </c>
      <c r="AY334" s="24" t="s">
        <v>7004</v>
      </c>
      <c r="AZ334" s="216" t="s">
        <v>7493</v>
      </c>
      <c r="BA334" s="216" t="s">
        <v>7008</v>
      </c>
      <c r="BB334" s="57" t="s">
        <v>6898</v>
      </c>
      <c r="BC334" s="202"/>
      <c r="BD334" s="24"/>
      <c r="BE334" s="151"/>
      <c r="BG334" s="151"/>
      <c r="BI334" s="151"/>
      <c r="BL334" s="152"/>
    </row>
    <row r="335" spans="1:64" s="169" customFormat="1">
      <c r="A335" s="24">
        <v>2355</v>
      </c>
      <c r="B335" s="24" t="s">
        <v>344</v>
      </c>
      <c r="C335" s="57">
        <v>30.05</v>
      </c>
      <c r="D335" s="57">
        <v>31.15</v>
      </c>
      <c r="E335" s="57">
        <v>30.05</v>
      </c>
      <c r="F335" s="57">
        <v>30.95</v>
      </c>
      <c r="G335" s="57">
        <v>30.95</v>
      </c>
      <c r="H335" s="57">
        <v>31.35</v>
      </c>
      <c r="I335" s="57">
        <v>30.5</v>
      </c>
      <c r="J335" s="57">
        <v>30.6</v>
      </c>
      <c r="K335" s="57">
        <v>30.75</v>
      </c>
      <c r="L335" s="57">
        <v>30.95</v>
      </c>
      <c r="M335" s="57">
        <v>30.5</v>
      </c>
      <c r="N335" s="57">
        <v>30.85</v>
      </c>
      <c r="O335" s="63">
        <v>8.1699346405228693E-3</v>
      </c>
      <c r="P335" s="57">
        <v>592</v>
      </c>
      <c r="Q335" s="57">
        <v>646</v>
      </c>
      <c r="R335" s="57">
        <v>1017.05</v>
      </c>
      <c r="S335" s="57">
        <v>30.14</v>
      </c>
      <c r="T335" s="57">
        <v>31.535</v>
      </c>
      <c r="U335" s="57">
        <v>31.869199999999999</v>
      </c>
      <c r="V335" s="57">
        <v>30.33</v>
      </c>
      <c r="W335" s="57">
        <v>31.414999999999999</v>
      </c>
      <c r="X335" s="57">
        <v>31.897500000000001</v>
      </c>
      <c r="Y335" s="57">
        <v>30.41</v>
      </c>
      <c r="Z335" s="57">
        <v>31.3475</v>
      </c>
      <c r="AA335" s="57">
        <v>31.909199999999998</v>
      </c>
      <c r="AB335" s="57">
        <v>40.450000000000003</v>
      </c>
      <c r="AC335" s="57">
        <v>23.85</v>
      </c>
      <c r="AD335" s="57">
        <v>33.25</v>
      </c>
      <c r="AE335" s="57">
        <v>29.4</v>
      </c>
      <c r="AF335" s="64">
        <v>31.709700000000002</v>
      </c>
      <c r="AG335" s="64">
        <v>27.680299999999999</v>
      </c>
      <c r="AH335" s="64">
        <v>36.244</v>
      </c>
      <c r="AI335" s="64">
        <v>30.5349</v>
      </c>
      <c r="AJ335" s="61">
        <v>0.46875</v>
      </c>
      <c r="AK335" s="216">
        <v>600</v>
      </c>
      <c r="AL335" s="62">
        <v>1039.5572144071014</v>
      </c>
      <c r="AM335" s="24" t="s">
        <v>6698</v>
      </c>
      <c r="AN335" s="216" t="s">
        <v>6009</v>
      </c>
      <c r="AO335" s="216" t="s">
        <v>5971</v>
      </c>
      <c r="AP335" s="216" t="s">
        <v>6884</v>
      </c>
      <c r="AQ335" s="216" t="s">
        <v>6885</v>
      </c>
      <c r="AR335" s="216" t="s">
        <v>6886</v>
      </c>
      <c r="AS335" s="24" t="s">
        <v>5474</v>
      </c>
      <c r="AT335" s="24" t="s">
        <v>6031</v>
      </c>
      <c r="AU335" s="24" t="s">
        <v>5984</v>
      </c>
      <c r="AV335" s="24" t="s">
        <v>6452</v>
      </c>
      <c r="AW335" s="24" t="s">
        <v>5990</v>
      </c>
      <c r="AX335" s="24" t="s">
        <v>5976</v>
      </c>
      <c r="AY335" s="24" t="s">
        <v>7195</v>
      </c>
      <c r="AZ335" s="216" t="s">
        <v>6961</v>
      </c>
      <c r="BA335" s="216" t="s">
        <v>6998</v>
      </c>
      <c r="BB335" s="57" t="s">
        <v>5474</v>
      </c>
      <c r="BC335" s="202"/>
      <c r="BD335" s="24"/>
      <c r="BE335" s="151"/>
      <c r="BG335" s="151"/>
      <c r="BI335" s="151"/>
      <c r="BL335" s="152"/>
    </row>
    <row r="336" spans="1:64" s="169" customFormat="1">
      <c r="A336" s="24">
        <v>2356</v>
      </c>
      <c r="B336" s="24" t="s">
        <v>345</v>
      </c>
      <c r="C336" s="57">
        <v>24</v>
      </c>
      <c r="D336" s="57">
        <v>24.25</v>
      </c>
      <c r="E336" s="57">
        <v>23.95</v>
      </c>
      <c r="F336" s="57">
        <v>24.15</v>
      </c>
      <c r="G336" s="57">
        <v>24.25</v>
      </c>
      <c r="H336" s="57">
        <v>24.4</v>
      </c>
      <c r="I336" s="57">
        <v>24.15</v>
      </c>
      <c r="J336" s="57">
        <v>24.3</v>
      </c>
      <c r="K336" s="57">
        <v>24.3</v>
      </c>
      <c r="L336" s="57">
        <v>24.4</v>
      </c>
      <c r="M336" s="57">
        <v>24.1</v>
      </c>
      <c r="N336" s="57">
        <v>24.15</v>
      </c>
      <c r="O336" s="63">
        <v>-6.17283950617284E-3</v>
      </c>
      <c r="P336" s="57">
        <v>2677</v>
      </c>
      <c r="Q336" s="57">
        <v>8396</v>
      </c>
      <c r="R336" s="57">
        <v>8368.2000000000007</v>
      </c>
      <c r="S336" s="57">
        <v>23.86</v>
      </c>
      <c r="T336" s="57">
        <v>23.635000000000002</v>
      </c>
      <c r="U336" s="57">
        <v>24.995000000000001</v>
      </c>
      <c r="V336" s="57">
        <v>23.98</v>
      </c>
      <c r="W336" s="57">
        <v>23.657499999999999</v>
      </c>
      <c r="X336" s="57">
        <v>24.969200000000001</v>
      </c>
      <c r="Y336" s="57">
        <v>24.06</v>
      </c>
      <c r="Z336" s="57">
        <v>23.682500000000001</v>
      </c>
      <c r="AA336" s="57">
        <v>24.934999999999999</v>
      </c>
      <c r="AB336" s="57">
        <v>28</v>
      </c>
      <c r="AC336" s="57">
        <v>21.6</v>
      </c>
      <c r="AD336" s="57">
        <v>24.4</v>
      </c>
      <c r="AE336" s="57">
        <v>23.1</v>
      </c>
      <c r="AF336" s="64">
        <v>87.676900000000003</v>
      </c>
      <c r="AG336" s="64">
        <v>80.186599999999999</v>
      </c>
      <c r="AH336" s="64">
        <v>84.208799999999997</v>
      </c>
      <c r="AI336" s="64">
        <v>81.527299999999997</v>
      </c>
      <c r="AJ336" s="61">
        <v>0.46875</v>
      </c>
      <c r="AK336" s="216">
        <v>3000</v>
      </c>
      <c r="AL336" s="62">
        <v>4457.9208359399718</v>
      </c>
      <c r="AM336" s="24" t="s">
        <v>6417</v>
      </c>
      <c r="AN336" s="216" t="s">
        <v>6020</v>
      </c>
      <c r="AO336" s="216" t="s">
        <v>6012</v>
      </c>
      <c r="AP336" s="216" t="s">
        <v>6884</v>
      </c>
      <c r="AQ336" s="216" t="s">
        <v>6900</v>
      </c>
      <c r="AR336" s="216" t="s">
        <v>6886</v>
      </c>
      <c r="AS336" s="24" t="s">
        <v>7034</v>
      </c>
      <c r="AT336" s="24" t="s">
        <v>6016</v>
      </c>
      <c r="AU336" s="24" t="s">
        <v>6218</v>
      </c>
      <c r="AV336" s="24" t="s">
        <v>5984</v>
      </c>
      <c r="AW336" s="24" t="s">
        <v>5991</v>
      </c>
      <c r="AX336" s="24" t="s">
        <v>5990</v>
      </c>
      <c r="AY336" s="24" t="s">
        <v>7044</v>
      </c>
      <c r="AZ336" s="216" t="s">
        <v>7494</v>
      </c>
      <c r="BA336" s="216" t="s">
        <v>7067</v>
      </c>
      <c r="BB336" s="57" t="s">
        <v>5474</v>
      </c>
      <c r="BC336" s="202"/>
      <c r="BD336" s="24"/>
      <c r="BE336" s="151"/>
      <c r="BG336" s="151"/>
      <c r="BI336" s="151"/>
      <c r="BL336" s="152"/>
    </row>
    <row r="337" spans="1:64" s="169" customFormat="1">
      <c r="A337" s="24">
        <v>2357</v>
      </c>
      <c r="B337" s="24" t="s">
        <v>346</v>
      </c>
      <c r="C337" s="57">
        <v>316</v>
      </c>
      <c r="D337" s="57">
        <v>319</v>
      </c>
      <c r="E337" s="57">
        <v>314.5</v>
      </c>
      <c r="F337" s="57">
        <v>317.5</v>
      </c>
      <c r="G337" s="57">
        <v>319.5</v>
      </c>
      <c r="H337" s="57">
        <v>319.5</v>
      </c>
      <c r="I337" s="57">
        <v>315</v>
      </c>
      <c r="J337" s="57">
        <v>315</v>
      </c>
      <c r="K337" s="57">
        <v>316</v>
      </c>
      <c r="L337" s="57">
        <v>318.5</v>
      </c>
      <c r="M337" s="57">
        <v>316</v>
      </c>
      <c r="N337" s="57">
        <v>317.5</v>
      </c>
      <c r="O337" s="63">
        <v>7.9365079365079309E-3</v>
      </c>
      <c r="P337" s="57">
        <v>334</v>
      </c>
      <c r="Q337" s="57">
        <v>1477</v>
      </c>
      <c r="R337" s="57">
        <v>4198.6499999999996</v>
      </c>
      <c r="S337" s="57">
        <v>315.2</v>
      </c>
      <c r="T337" s="57">
        <v>325.97500000000002</v>
      </c>
      <c r="U337" s="57">
        <v>360.97500000000002</v>
      </c>
      <c r="V337" s="57">
        <v>314.60000000000002</v>
      </c>
      <c r="W337" s="57">
        <v>323.77499999999998</v>
      </c>
      <c r="X337" s="57">
        <v>359.64170000000001</v>
      </c>
      <c r="Y337" s="57">
        <v>314.60000000000002</v>
      </c>
      <c r="Z337" s="57">
        <v>321.97500000000002</v>
      </c>
      <c r="AA337" s="57">
        <v>358.2167</v>
      </c>
      <c r="AB337" s="57">
        <v>428</v>
      </c>
      <c r="AC337" s="57">
        <v>236</v>
      </c>
      <c r="AD337" s="57">
        <v>357</v>
      </c>
      <c r="AE337" s="57">
        <v>307</v>
      </c>
      <c r="AF337" s="64">
        <v>30.332000000000001</v>
      </c>
      <c r="AG337" s="64">
        <v>24.780100000000001</v>
      </c>
      <c r="AH337" s="64">
        <v>45.221299999999999</v>
      </c>
      <c r="AI337" s="64">
        <v>31.593900000000001</v>
      </c>
      <c r="AJ337" s="61">
        <v>0.46875</v>
      </c>
      <c r="AK337" s="216">
        <v>350</v>
      </c>
      <c r="AL337" s="62">
        <v>588.96981898223032</v>
      </c>
      <c r="AM337" s="24" t="s">
        <v>6330</v>
      </c>
      <c r="AN337" s="216" t="s">
        <v>6009</v>
      </c>
      <c r="AO337" s="216" t="s">
        <v>5971</v>
      </c>
      <c r="AP337" s="216" t="s">
        <v>6884</v>
      </c>
      <c r="AQ337" s="216" t="s">
        <v>6885</v>
      </c>
      <c r="AR337" s="216" t="s">
        <v>6886</v>
      </c>
      <c r="AS337" s="24" t="s">
        <v>5474</v>
      </c>
      <c r="AT337" s="24" t="s">
        <v>6218</v>
      </c>
      <c r="AU337" s="24" t="s">
        <v>6518</v>
      </c>
      <c r="AV337" s="24" t="s">
        <v>6055</v>
      </c>
      <c r="AW337" s="24" t="s">
        <v>5986</v>
      </c>
      <c r="AX337" s="24" t="s">
        <v>5979</v>
      </c>
      <c r="AY337" s="24" t="s">
        <v>6935</v>
      </c>
      <c r="AZ337" s="216" t="s">
        <v>7495</v>
      </c>
      <c r="BA337" s="216" t="s">
        <v>6907</v>
      </c>
      <c r="BB337" s="57" t="s">
        <v>5474</v>
      </c>
      <c r="BC337" s="202"/>
      <c r="BD337" s="24"/>
      <c r="BE337" s="151"/>
      <c r="BG337" s="151"/>
      <c r="BI337" s="151"/>
      <c r="BL337" s="152"/>
    </row>
    <row r="338" spans="1:64" s="169" customFormat="1">
      <c r="A338" s="24">
        <v>2358</v>
      </c>
      <c r="B338" s="24" t="s">
        <v>347</v>
      </c>
      <c r="C338" s="57">
        <v>20.100000000000001</v>
      </c>
      <c r="D338" s="57">
        <v>21.4</v>
      </c>
      <c r="E338" s="57">
        <v>19.95</v>
      </c>
      <c r="F338" s="57">
        <v>21.2</v>
      </c>
      <c r="G338" s="57">
        <v>21.55</v>
      </c>
      <c r="H338" s="57">
        <v>21.95</v>
      </c>
      <c r="I338" s="57">
        <v>21.05</v>
      </c>
      <c r="J338" s="57">
        <v>21.05</v>
      </c>
      <c r="K338" s="57">
        <v>21.2</v>
      </c>
      <c r="L338" s="57">
        <v>21.7</v>
      </c>
      <c r="M338" s="57">
        <v>21</v>
      </c>
      <c r="N338" s="57">
        <v>21.5</v>
      </c>
      <c r="O338" s="63">
        <v>2.1377672209026099E-2</v>
      </c>
      <c r="P338" s="57">
        <v>1045</v>
      </c>
      <c r="Q338" s="57">
        <v>2594</v>
      </c>
      <c r="R338" s="57">
        <v>4746.1000000000004</v>
      </c>
      <c r="S338" s="57">
        <v>19.940000000000001</v>
      </c>
      <c r="T338" s="57">
        <v>21.677499999999998</v>
      </c>
      <c r="U338" s="57">
        <v>18.466699999999999</v>
      </c>
      <c r="V338" s="57">
        <v>20.22</v>
      </c>
      <c r="W338" s="57">
        <v>21.585000000000001</v>
      </c>
      <c r="X338" s="57">
        <v>18.570799999999998</v>
      </c>
      <c r="Y338" s="57">
        <v>20.47</v>
      </c>
      <c r="Z338" s="57">
        <v>21.567499999999999</v>
      </c>
      <c r="AA338" s="57">
        <v>18.681699999999999</v>
      </c>
      <c r="AB338" s="57">
        <v>25</v>
      </c>
      <c r="AC338" s="57">
        <v>12.5</v>
      </c>
      <c r="AD338" s="57">
        <v>25</v>
      </c>
      <c r="AE338" s="57">
        <v>18.7</v>
      </c>
      <c r="AF338" s="64">
        <v>50.673900000000003</v>
      </c>
      <c r="AG338" s="64">
        <v>34.3489</v>
      </c>
      <c r="AH338" s="64">
        <v>62.500599999999999</v>
      </c>
      <c r="AI338" s="64">
        <v>43.732799999999997</v>
      </c>
      <c r="AJ338" s="61">
        <v>0.46875</v>
      </c>
      <c r="AK338" s="216">
        <v>1500</v>
      </c>
      <c r="AL338" s="62">
        <v>1797.3213192149451</v>
      </c>
      <c r="AM338" s="24" t="s">
        <v>6038</v>
      </c>
      <c r="AN338" s="216" t="s">
        <v>6009</v>
      </c>
      <c r="AO338" s="216" t="s">
        <v>5961</v>
      </c>
      <c r="AP338" s="216" t="s">
        <v>6908</v>
      </c>
      <c r="AQ338" s="216" t="s">
        <v>6885</v>
      </c>
      <c r="AR338" s="216" t="s">
        <v>6886</v>
      </c>
      <c r="AS338" s="24" t="s">
        <v>5474</v>
      </c>
      <c r="AT338" s="24" t="s">
        <v>5982</v>
      </c>
      <c r="AU338" s="24" t="s">
        <v>6336</v>
      </c>
      <c r="AV338" s="24" t="s">
        <v>6016</v>
      </c>
      <c r="AW338" s="24" t="s">
        <v>5991</v>
      </c>
      <c r="AX338" s="24" t="s">
        <v>5991</v>
      </c>
      <c r="AY338" s="24" t="s">
        <v>7496</v>
      </c>
      <c r="AZ338" s="216" t="s">
        <v>7093</v>
      </c>
      <c r="BA338" s="216" t="s">
        <v>7497</v>
      </c>
      <c r="BB338" s="57" t="s">
        <v>5474</v>
      </c>
      <c r="BC338" s="202"/>
      <c r="BD338" s="24"/>
      <c r="BE338" s="151"/>
      <c r="BG338" s="151"/>
      <c r="BI338" s="151"/>
      <c r="BL338" s="152"/>
    </row>
    <row r="339" spans="1:64" s="169" customFormat="1">
      <c r="A339" s="24">
        <v>2359</v>
      </c>
      <c r="B339" s="24" t="s">
        <v>348</v>
      </c>
      <c r="C339" s="57">
        <v>16.850000000000001</v>
      </c>
      <c r="D339" s="57">
        <v>17.25</v>
      </c>
      <c r="E339" s="57">
        <v>16.8</v>
      </c>
      <c r="F339" s="57">
        <v>17.2</v>
      </c>
      <c r="G339" s="57">
        <v>17.399999999999999</v>
      </c>
      <c r="H339" s="57">
        <v>17.55</v>
      </c>
      <c r="I339" s="57">
        <v>17.100000000000001</v>
      </c>
      <c r="J339" s="57">
        <v>17.2</v>
      </c>
      <c r="K339" s="57">
        <v>17.2</v>
      </c>
      <c r="L339" s="57">
        <v>17.399999999999999</v>
      </c>
      <c r="M339" s="57">
        <v>17.2</v>
      </c>
      <c r="N339" s="57">
        <v>17.25</v>
      </c>
      <c r="O339" s="63">
        <v>2.90697674418604E-3</v>
      </c>
      <c r="P339" s="57">
        <v>250</v>
      </c>
      <c r="Q339" s="57">
        <v>302</v>
      </c>
      <c r="R339" s="57">
        <v>699.3</v>
      </c>
      <c r="S339" s="57">
        <v>17.11</v>
      </c>
      <c r="T339" s="57">
        <v>17.672499999999999</v>
      </c>
      <c r="U339" s="57">
        <v>17.331700000000001</v>
      </c>
      <c r="V339" s="57">
        <v>17.09</v>
      </c>
      <c r="W339" s="57">
        <v>17.627500000000001</v>
      </c>
      <c r="X339" s="57">
        <v>17.335000000000001</v>
      </c>
      <c r="Y339" s="57">
        <v>17.059999999999999</v>
      </c>
      <c r="Z339" s="57">
        <v>17.61</v>
      </c>
      <c r="AA339" s="57">
        <v>17.3367</v>
      </c>
      <c r="AB339" s="57">
        <v>20.3</v>
      </c>
      <c r="AC339" s="57">
        <v>15.25</v>
      </c>
      <c r="AD339" s="57">
        <v>19.25</v>
      </c>
      <c r="AE339" s="57">
        <v>16.7</v>
      </c>
      <c r="AF339" s="64">
        <v>29.877700000000001</v>
      </c>
      <c r="AG339" s="64">
        <v>22.3368</v>
      </c>
      <c r="AH339" s="64">
        <v>37.378799999999998</v>
      </c>
      <c r="AI339" s="64">
        <v>27.3508</v>
      </c>
      <c r="AJ339" s="61">
        <v>0.46875</v>
      </c>
      <c r="AK339" s="216">
        <v>250</v>
      </c>
      <c r="AL339" s="62">
        <v>448.82759630496429</v>
      </c>
      <c r="AM339" s="24" t="s">
        <v>6610</v>
      </c>
      <c r="AN339" s="216" t="s">
        <v>6009</v>
      </c>
      <c r="AO339" s="216" t="s">
        <v>5971</v>
      </c>
      <c r="AP339" s="216" t="s">
        <v>6884</v>
      </c>
      <c r="AQ339" s="216" t="s">
        <v>6885</v>
      </c>
      <c r="AR339" s="216" t="s">
        <v>6886</v>
      </c>
      <c r="AS339" s="24" t="s">
        <v>6887</v>
      </c>
      <c r="AT339" s="24" t="s">
        <v>6016</v>
      </c>
      <c r="AU339" s="24" t="s">
        <v>5984</v>
      </c>
      <c r="AV339" s="24" t="s">
        <v>6492</v>
      </c>
      <c r="AW339" s="24" t="s">
        <v>5996</v>
      </c>
      <c r="AX339" s="24" t="s">
        <v>5979</v>
      </c>
      <c r="AY339" s="24" t="s">
        <v>7498</v>
      </c>
      <c r="AZ339" s="216" t="s">
        <v>7388</v>
      </c>
      <c r="BA339" s="216" t="s">
        <v>7041</v>
      </c>
      <c r="BB339" s="57" t="s">
        <v>5474</v>
      </c>
      <c r="BC339" s="202"/>
      <c r="BD339" s="24"/>
      <c r="BE339" s="151"/>
      <c r="BG339" s="151"/>
      <c r="BI339" s="151"/>
      <c r="BL339" s="152"/>
    </row>
    <row r="340" spans="1:64" s="169" customFormat="1">
      <c r="A340" s="24">
        <v>2360</v>
      </c>
      <c r="B340" s="24" t="s">
        <v>349</v>
      </c>
      <c r="C340" s="57">
        <v>179.5</v>
      </c>
      <c r="D340" s="57">
        <v>181.5</v>
      </c>
      <c r="E340" s="57">
        <v>179</v>
      </c>
      <c r="F340" s="57">
        <v>179</v>
      </c>
      <c r="G340" s="57">
        <v>180</v>
      </c>
      <c r="H340" s="57">
        <v>180.5</v>
      </c>
      <c r="I340" s="57">
        <v>178</v>
      </c>
      <c r="J340" s="57">
        <v>178.5</v>
      </c>
      <c r="K340" s="57">
        <v>179</v>
      </c>
      <c r="L340" s="57">
        <v>182</v>
      </c>
      <c r="M340" s="57">
        <v>179</v>
      </c>
      <c r="N340" s="57">
        <v>181</v>
      </c>
      <c r="O340" s="63">
        <v>1.40056022408963E-2</v>
      </c>
      <c r="P340" s="57">
        <v>178</v>
      </c>
      <c r="Q340" s="57">
        <v>160</v>
      </c>
      <c r="R340" s="57">
        <v>563</v>
      </c>
      <c r="S340" s="57">
        <v>178.2</v>
      </c>
      <c r="T340" s="57">
        <v>186.1</v>
      </c>
      <c r="U340" s="57">
        <v>193.7167</v>
      </c>
      <c r="V340" s="57">
        <v>178.8</v>
      </c>
      <c r="W340" s="57">
        <v>184.82499999999999</v>
      </c>
      <c r="X340" s="57">
        <v>193.55</v>
      </c>
      <c r="Y340" s="57">
        <v>178.7</v>
      </c>
      <c r="Z340" s="57">
        <v>184.07499999999999</v>
      </c>
      <c r="AA340" s="57">
        <v>193.41669999999999</v>
      </c>
      <c r="AB340" s="57">
        <v>230</v>
      </c>
      <c r="AC340" s="57">
        <v>133.5</v>
      </c>
      <c r="AD340" s="57">
        <v>199.5</v>
      </c>
      <c r="AE340" s="57">
        <v>174</v>
      </c>
      <c r="AF340" s="64">
        <v>41.171399999999998</v>
      </c>
      <c r="AG340" s="64">
        <v>33.146799999999999</v>
      </c>
      <c r="AH340" s="64">
        <v>54.1143</v>
      </c>
      <c r="AI340" s="64">
        <v>40.136000000000003</v>
      </c>
      <c r="AJ340" s="61">
        <v>0.46875</v>
      </c>
      <c r="AK340" s="216">
        <v>200</v>
      </c>
      <c r="AL340" s="62">
        <v>320.20356244653101</v>
      </c>
      <c r="AM340" s="24" t="s">
        <v>6054</v>
      </c>
      <c r="AN340" s="216" t="s">
        <v>6009</v>
      </c>
      <c r="AO340" s="216" t="s">
        <v>5961</v>
      </c>
      <c r="AP340" s="216" t="s">
        <v>6884</v>
      </c>
      <c r="AQ340" s="216" t="s">
        <v>6885</v>
      </c>
      <c r="AR340" s="216" t="s">
        <v>6886</v>
      </c>
      <c r="AS340" s="24" t="s">
        <v>5474</v>
      </c>
      <c r="AT340" s="24" t="s">
        <v>6535</v>
      </c>
      <c r="AU340" s="24" t="s">
        <v>5984</v>
      </c>
      <c r="AV340" s="24" t="s">
        <v>6055</v>
      </c>
      <c r="AW340" s="24" t="s">
        <v>5991</v>
      </c>
      <c r="AX340" s="24" t="s">
        <v>5979</v>
      </c>
      <c r="AY340" s="24" t="s">
        <v>7128</v>
      </c>
      <c r="AZ340" s="216" t="s">
        <v>6919</v>
      </c>
      <c r="BA340" s="216" t="s">
        <v>7043</v>
      </c>
      <c r="BB340" s="57" t="s">
        <v>6898</v>
      </c>
      <c r="BC340" s="202"/>
      <c r="BD340" s="24"/>
      <c r="BE340" s="151"/>
      <c r="BG340" s="151"/>
      <c r="BI340" s="151"/>
      <c r="BL340" s="152"/>
    </row>
    <row r="341" spans="1:64" s="169" customFormat="1">
      <c r="A341" s="24">
        <v>2362</v>
      </c>
      <c r="B341" s="24" t="s">
        <v>350</v>
      </c>
      <c r="C341" s="57">
        <v>29.05</v>
      </c>
      <c r="D341" s="57">
        <v>29.45</v>
      </c>
      <c r="E341" s="57">
        <v>29.05</v>
      </c>
      <c r="F341" s="57">
        <v>29.35</v>
      </c>
      <c r="G341" s="57">
        <v>29.6</v>
      </c>
      <c r="H341" s="57">
        <v>29.65</v>
      </c>
      <c r="I341" s="57">
        <v>29.35</v>
      </c>
      <c r="J341" s="57">
        <v>29.35</v>
      </c>
      <c r="K341" s="57">
        <v>29.4</v>
      </c>
      <c r="L341" s="57">
        <v>29.55</v>
      </c>
      <c r="M341" s="57">
        <v>29.4</v>
      </c>
      <c r="N341" s="57">
        <v>29.4</v>
      </c>
      <c r="O341" s="63">
        <v>1.7035775127768301E-3</v>
      </c>
      <c r="P341" s="57">
        <v>61</v>
      </c>
      <c r="Q341" s="57">
        <v>165</v>
      </c>
      <c r="R341" s="57">
        <v>234.85</v>
      </c>
      <c r="S341" s="57">
        <v>29.26</v>
      </c>
      <c r="T341" s="57">
        <v>29.535</v>
      </c>
      <c r="U341" s="57">
        <v>29.9358</v>
      </c>
      <c r="V341" s="57">
        <v>29.27</v>
      </c>
      <c r="W341" s="57">
        <v>29.504999999999999</v>
      </c>
      <c r="X341" s="57">
        <v>29.9267</v>
      </c>
      <c r="Y341" s="57">
        <v>29.27</v>
      </c>
      <c r="Z341" s="57">
        <v>29.497499999999999</v>
      </c>
      <c r="AA341" s="57">
        <v>29.916699999999999</v>
      </c>
      <c r="AB341" s="57">
        <v>33.4</v>
      </c>
      <c r="AC341" s="57">
        <v>27.4</v>
      </c>
      <c r="AD341" s="57">
        <v>30</v>
      </c>
      <c r="AE341" s="57">
        <v>28.95</v>
      </c>
      <c r="AF341" s="64">
        <v>41.395899999999997</v>
      </c>
      <c r="AG341" s="64">
        <v>31.9695</v>
      </c>
      <c r="AH341" s="64">
        <v>49.025799999999997</v>
      </c>
      <c r="AI341" s="64">
        <v>37.655000000000001</v>
      </c>
      <c r="AJ341" s="61">
        <v>0.46875</v>
      </c>
      <c r="AK341" s="216">
        <v>100</v>
      </c>
      <c r="AL341" s="62">
        <v>116.67938828448169</v>
      </c>
      <c r="AM341" s="24" t="s">
        <v>6555</v>
      </c>
      <c r="AN341" s="216" t="s">
        <v>6009</v>
      </c>
      <c r="AO341" s="216" t="s">
        <v>5971</v>
      </c>
      <c r="AP341" s="216" t="s">
        <v>6884</v>
      </c>
      <c r="AQ341" s="216" t="s">
        <v>6885</v>
      </c>
      <c r="AR341" s="216" t="s">
        <v>6886</v>
      </c>
      <c r="AS341" s="24" t="s">
        <v>6985</v>
      </c>
      <c r="AT341" s="24" t="s">
        <v>6055</v>
      </c>
      <c r="AU341" s="24" t="s">
        <v>6130</v>
      </c>
      <c r="AV341" s="24" t="s">
        <v>6122</v>
      </c>
      <c r="AW341" s="24" t="s">
        <v>6159</v>
      </c>
      <c r="AX341" s="24" t="s">
        <v>5979</v>
      </c>
      <c r="AY341" s="24" t="s">
        <v>6935</v>
      </c>
      <c r="AZ341" s="216" t="s">
        <v>7007</v>
      </c>
      <c r="BA341" s="216" t="s">
        <v>7012</v>
      </c>
      <c r="BB341" s="57" t="s">
        <v>5474</v>
      </c>
      <c r="BC341" s="202"/>
      <c r="BD341" s="24"/>
      <c r="BE341" s="151"/>
      <c r="BG341" s="151"/>
      <c r="BI341" s="151"/>
      <c r="BL341" s="152"/>
    </row>
    <row r="342" spans="1:64" s="169" customFormat="1">
      <c r="A342" s="24">
        <v>2363</v>
      </c>
      <c r="B342" s="24" t="s">
        <v>351</v>
      </c>
      <c r="C342" s="57">
        <v>25.7</v>
      </c>
      <c r="D342" s="57">
        <v>27.15</v>
      </c>
      <c r="E342" s="57">
        <v>25.4</v>
      </c>
      <c r="F342" s="57">
        <v>26.95</v>
      </c>
      <c r="G342" s="57">
        <v>27.45</v>
      </c>
      <c r="H342" s="57">
        <v>27.65</v>
      </c>
      <c r="I342" s="57">
        <v>26.2</v>
      </c>
      <c r="J342" s="57">
        <v>26.65</v>
      </c>
      <c r="K342" s="57">
        <v>27</v>
      </c>
      <c r="L342" s="57">
        <v>27.8</v>
      </c>
      <c r="M342" s="57">
        <v>26.95</v>
      </c>
      <c r="N342" s="57">
        <v>27.3</v>
      </c>
      <c r="O342" s="63">
        <v>2.4390243902439001E-2</v>
      </c>
      <c r="P342" s="57">
        <v>24662</v>
      </c>
      <c r="Q342" s="57">
        <v>31555</v>
      </c>
      <c r="R342" s="57">
        <v>59988</v>
      </c>
      <c r="S342" s="57">
        <v>25.23</v>
      </c>
      <c r="T342" s="57">
        <v>26.395</v>
      </c>
      <c r="U342" s="57">
        <v>23.6525</v>
      </c>
      <c r="V342" s="57">
        <v>25.74</v>
      </c>
      <c r="W342" s="57">
        <v>26.5</v>
      </c>
      <c r="X342" s="57">
        <v>23.743300000000001</v>
      </c>
      <c r="Y342" s="57">
        <v>26.06</v>
      </c>
      <c r="Z342" s="57">
        <v>26.69</v>
      </c>
      <c r="AA342" s="57">
        <v>23.840800000000002</v>
      </c>
      <c r="AB342" s="57">
        <v>31.8</v>
      </c>
      <c r="AC342" s="57">
        <v>10</v>
      </c>
      <c r="AD342" s="57">
        <v>31.8</v>
      </c>
      <c r="AE342" s="57">
        <v>23.5</v>
      </c>
      <c r="AF342" s="64">
        <v>49.102400000000003</v>
      </c>
      <c r="AG342" s="64">
        <v>34.775100000000002</v>
      </c>
      <c r="AH342" s="64">
        <v>62.192300000000003</v>
      </c>
      <c r="AI342" s="64">
        <v>43.914099999999998</v>
      </c>
      <c r="AJ342" s="61">
        <v>0.46875</v>
      </c>
      <c r="AK342" s="216" t="s">
        <v>4611</v>
      </c>
      <c r="AL342" s="62">
        <v>36087.730192800889</v>
      </c>
      <c r="AM342" s="24" t="s">
        <v>6038</v>
      </c>
      <c r="AN342" s="216" t="s">
        <v>6009</v>
      </c>
      <c r="AO342" s="216" t="s">
        <v>5961</v>
      </c>
      <c r="AP342" s="216" t="s">
        <v>6908</v>
      </c>
      <c r="AQ342" s="216" t="s">
        <v>6900</v>
      </c>
      <c r="AR342" s="216" t="s">
        <v>6886</v>
      </c>
      <c r="AS342" s="24" t="s">
        <v>5474</v>
      </c>
      <c r="AT342" s="24" t="s">
        <v>5982</v>
      </c>
      <c r="AU342" s="24" t="s">
        <v>5962</v>
      </c>
      <c r="AV342" s="24" t="s">
        <v>6016</v>
      </c>
      <c r="AW342" s="24" t="s">
        <v>5976</v>
      </c>
      <c r="AX342" s="24" t="s">
        <v>5965</v>
      </c>
      <c r="AY342" s="24" t="s">
        <v>7496</v>
      </c>
      <c r="AZ342" s="216" t="s">
        <v>7499</v>
      </c>
      <c r="BA342" s="216" t="s">
        <v>7238</v>
      </c>
      <c r="BB342" s="57" t="s">
        <v>5474</v>
      </c>
      <c r="BC342" s="202"/>
      <c r="BD342" s="24"/>
      <c r="BE342" s="151"/>
      <c r="BG342" s="151"/>
      <c r="BI342" s="151"/>
      <c r="BL342" s="152"/>
    </row>
    <row r="343" spans="1:64" s="169" customFormat="1">
      <c r="A343" s="24">
        <v>2364</v>
      </c>
      <c r="B343" s="24" t="s">
        <v>352</v>
      </c>
      <c r="C343" s="57">
        <v>3.12</v>
      </c>
      <c r="D343" s="57">
        <v>3.19</v>
      </c>
      <c r="E343" s="57">
        <v>3.12</v>
      </c>
      <c r="F343" s="57">
        <v>3.14</v>
      </c>
      <c r="G343" s="57">
        <v>3.16</v>
      </c>
      <c r="H343" s="57">
        <v>3.16</v>
      </c>
      <c r="I343" s="57">
        <v>3.14</v>
      </c>
      <c r="J343" s="57">
        <v>3.14</v>
      </c>
      <c r="K343" s="57">
        <v>3.14</v>
      </c>
      <c r="L343" s="57">
        <v>3.16</v>
      </c>
      <c r="M343" s="57">
        <v>3.14</v>
      </c>
      <c r="N343" s="57">
        <v>3.16</v>
      </c>
      <c r="O343" s="63">
        <v>6.3694267515923501E-3</v>
      </c>
      <c r="P343" s="57">
        <v>36</v>
      </c>
      <c r="Q343" s="57">
        <v>24</v>
      </c>
      <c r="R343" s="57">
        <v>220.6</v>
      </c>
      <c r="S343" s="57">
        <v>3.19</v>
      </c>
      <c r="T343" s="57">
        <v>3.2665000000000002</v>
      </c>
      <c r="U343" s="57">
        <v>3.2414999999999998</v>
      </c>
      <c r="V343" s="57">
        <v>3.1760000000000002</v>
      </c>
      <c r="W343" s="57">
        <v>3.2559999999999998</v>
      </c>
      <c r="X343" s="57">
        <v>3.24</v>
      </c>
      <c r="Y343" s="57">
        <v>3.1680000000000001</v>
      </c>
      <c r="Z343" s="57">
        <v>3.2524999999999999</v>
      </c>
      <c r="AA343" s="57">
        <v>3.2397999999999998</v>
      </c>
      <c r="AB343" s="57">
        <v>6.18</v>
      </c>
      <c r="AC343" s="57">
        <v>2.56</v>
      </c>
      <c r="AD343" s="57">
        <v>3.7</v>
      </c>
      <c r="AE343" s="57">
        <v>3.11</v>
      </c>
      <c r="AF343" s="64">
        <v>26.631499999999999</v>
      </c>
      <c r="AG343" s="64">
        <v>28.831499999999998</v>
      </c>
      <c r="AH343" s="64">
        <v>27.0136</v>
      </c>
      <c r="AI343" s="64">
        <v>28.2255</v>
      </c>
      <c r="AJ343" s="61">
        <v>0.46875</v>
      </c>
      <c r="AK343" s="216">
        <v>50</v>
      </c>
      <c r="AL343" s="62">
        <v>106.82538189126485</v>
      </c>
      <c r="AM343" s="24" t="s">
        <v>6551</v>
      </c>
      <c r="AN343" s="216" t="s">
        <v>6039</v>
      </c>
      <c r="AO343" s="216" t="s">
        <v>5971</v>
      </c>
      <c r="AP343" s="216" t="s">
        <v>6884</v>
      </c>
      <c r="AQ343" s="216" t="s">
        <v>6885</v>
      </c>
      <c r="AR343" s="216" t="s">
        <v>6916</v>
      </c>
      <c r="AS343" s="24" t="s">
        <v>6887</v>
      </c>
      <c r="AT343" s="24" t="s">
        <v>6492</v>
      </c>
      <c r="AU343" s="24" t="s">
        <v>6518</v>
      </c>
      <c r="AV343" s="24" t="s">
        <v>6493</v>
      </c>
      <c r="AW343" s="24" t="s">
        <v>5979</v>
      </c>
      <c r="AX343" s="24" t="s">
        <v>5979</v>
      </c>
      <c r="AY343" s="24" t="s">
        <v>7500</v>
      </c>
      <c r="AZ343" s="216" t="s">
        <v>7110</v>
      </c>
      <c r="BA343" s="216" t="s">
        <v>7232</v>
      </c>
      <c r="BB343" s="57" t="s">
        <v>5474</v>
      </c>
      <c r="BC343" s="202"/>
      <c r="BD343" s="24"/>
      <c r="BE343" s="151"/>
      <c r="BG343" s="151"/>
      <c r="BI343" s="151"/>
      <c r="BL343" s="152"/>
    </row>
    <row r="344" spans="1:64" s="169" customFormat="1">
      <c r="A344" s="24">
        <v>2365</v>
      </c>
      <c r="B344" s="24" t="s">
        <v>353</v>
      </c>
      <c r="C344" s="57">
        <v>9.8699999999999992</v>
      </c>
      <c r="D344" s="57">
        <v>10.15</v>
      </c>
      <c r="E344" s="57">
        <v>9.8699999999999992</v>
      </c>
      <c r="F344" s="57">
        <v>10.050000000000001</v>
      </c>
      <c r="G344" s="57">
        <v>10.15</v>
      </c>
      <c r="H344" s="57">
        <v>10.15</v>
      </c>
      <c r="I344" s="57">
        <v>9.9499999999999993</v>
      </c>
      <c r="J344" s="57">
        <v>10</v>
      </c>
      <c r="K344" s="57">
        <v>10</v>
      </c>
      <c r="L344" s="57">
        <v>10.45</v>
      </c>
      <c r="M344" s="57">
        <v>10</v>
      </c>
      <c r="N344" s="57">
        <v>10.35</v>
      </c>
      <c r="O344" s="63">
        <v>3.4999999999999899E-2</v>
      </c>
      <c r="P344" s="57">
        <v>333</v>
      </c>
      <c r="Q344" s="57">
        <v>475</v>
      </c>
      <c r="R344" s="57">
        <v>608</v>
      </c>
      <c r="S344" s="57">
        <v>9.9499999999999993</v>
      </c>
      <c r="T344" s="57">
        <v>11.0025</v>
      </c>
      <c r="U344" s="57">
        <v>11.691700000000001</v>
      </c>
      <c r="V344" s="57">
        <v>9.9719999999999995</v>
      </c>
      <c r="W344" s="57">
        <v>10.907500000000001</v>
      </c>
      <c r="X344" s="57">
        <v>11.646699999999999</v>
      </c>
      <c r="Y344" s="57">
        <v>10.012</v>
      </c>
      <c r="Z344" s="57">
        <v>10.8375</v>
      </c>
      <c r="AA344" s="57">
        <v>11.601699999999999</v>
      </c>
      <c r="AB344" s="57">
        <v>16.3</v>
      </c>
      <c r="AC344" s="57">
        <v>9.52</v>
      </c>
      <c r="AD344" s="57">
        <v>12.1</v>
      </c>
      <c r="AE344" s="57">
        <v>9.67</v>
      </c>
      <c r="AF344" s="64">
        <v>19.011600000000001</v>
      </c>
      <c r="AG344" s="64">
        <v>14.2178</v>
      </c>
      <c r="AH344" s="64">
        <v>34.680799999999998</v>
      </c>
      <c r="AI344" s="64">
        <v>21.038799999999998</v>
      </c>
      <c r="AJ344" s="61">
        <v>0.46875</v>
      </c>
      <c r="AK344" s="216">
        <v>350</v>
      </c>
      <c r="AL344" s="62">
        <v>587.20643629066672</v>
      </c>
      <c r="AM344" s="24" t="s">
        <v>7212</v>
      </c>
      <c r="AN344" s="216" t="s">
        <v>6009</v>
      </c>
      <c r="AO344" s="216" t="s">
        <v>6007</v>
      </c>
      <c r="AP344" s="216" t="s">
        <v>6884</v>
      </c>
      <c r="AQ344" s="216" t="s">
        <v>6885</v>
      </c>
      <c r="AR344" s="216" t="s">
        <v>6886</v>
      </c>
      <c r="AS344" s="24" t="s">
        <v>5474</v>
      </c>
      <c r="AT344" s="24" t="s">
        <v>6055</v>
      </c>
      <c r="AU344" s="24" t="s">
        <v>6017</v>
      </c>
      <c r="AV344" s="24" t="s">
        <v>6031</v>
      </c>
      <c r="AW344" s="24" t="s">
        <v>5990</v>
      </c>
      <c r="AX344" s="24" t="s">
        <v>5979</v>
      </c>
      <c r="AY344" s="24" t="s">
        <v>6949</v>
      </c>
      <c r="AZ344" s="216" t="s">
        <v>7170</v>
      </c>
      <c r="BA344" s="216" t="s">
        <v>7501</v>
      </c>
      <c r="BB344" s="57" t="s">
        <v>6944</v>
      </c>
      <c r="BC344" s="202"/>
      <c r="BD344" s="24"/>
      <c r="BE344" s="151"/>
      <c r="BG344" s="151"/>
      <c r="BI344" s="151"/>
      <c r="BL344" s="152"/>
    </row>
    <row r="345" spans="1:64" s="169" customFormat="1">
      <c r="A345" s="24">
        <v>2367</v>
      </c>
      <c r="B345" s="24" t="s">
        <v>354</v>
      </c>
      <c r="C345" s="57">
        <v>18.8</v>
      </c>
      <c r="D345" s="57">
        <v>19</v>
      </c>
      <c r="E345" s="57">
        <v>18.7</v>
      </c>
      <c r="F345" s="57">
        <v>18.8</v>
      </c>
      <c r="G345" s="57">
        <v>19</v>
      </c>
      <c r="H345" s="57">
        <v>19.75</v>
      </c>
      <c r="I345" s="57">
        <v>19</v>
      </c>
      <c r="J345" s="57">
        <v>19.399999999999999</v>
      </c>
      <c r="K345" s="57">
        <v>19.399999999999999</v>
      </c>
      <c r="L345" s="57">
        <v>19.600000000000001</v>
      </c>
      <c r="M345" s="57">
        <v>19.149999999999999</v>
      </c>
      <c r="N345" s="57">
        <v>19.5</v>
      </c>
      <c r="O345" s="63">
        <v>5.1546391752577301E-3</v>
      </c>
      <c r="P345" s="57">
        <v>1895</v>
      </c>
      <c r="Q345" s="57">
        <v>8063</v>
      </c>
      <c r="R345" s="57">
        <v>5184.3</v>
      </c>
      <c r="S345" s="57">
        <v>18.489999999999998</v>
      </c>
      <c r="T345" s="57">
        <v>20.02</v>
      </c>
      <c r="U345" s="57">
        <v>21.344999999999999</v>
      </c>
      <c r="V345" s="57">
        <v>18.75</v>
      </c>
      <c r="W345" s="57">
        <v>19.93</v>
      </c>
      <c r="X345" s="57">
        <v>21.319199999999999</v>
      </c>
      <c r="Y345" s="57">
        <v>18.93</v>
      </c>
      <c r="Z345" s="57">
        <v>19.855</v>
      </c>
      <c r="AA345" s="57">
        <v>21.281700000000001</v>
      </c>
      <c r="AB345" s="57">
        <v>24.75</v>
      </c>
      <c r="AC345" s="57">
        <v>17.600000000000001</v>
      </c>
      <c r="AD345" s="57">
        <v>21.4</v>
      </c>
      <c r="AE345" s="57">
        <v>17.600000000000001</v>
      </c>
      <c r="AF345" s="64">
        <v>41.473300000000002</v>
      </c>
      <c r="AG345" s="64">
        <v>28.556899999999999</v>
      </c>
      <c r="AH345" s="64">
        <v>52.485399999999998</v>
      </c>
      <c r="AI345" s="64">
        <v>36.533099999999997</v>
      </c>
      <c r="AJ345" s="61">
        <v>0.46875</v>
      </c>
      <c r="AK345" s="216">
        <v>2000</v>
      </c>
      <c r="AL345" s="62">
        <v>3220.2129463019573</v>
      </c>
      <c r="AM345" s="24" t="s">
        <v>7502</v>
      </c>
      <c r="AN345" s="216" t="s">
        <v>6009</v>
      </c>
      <c r="AO345" s="216" t="s">
        <v>5961</v>
      </c>
      <c r="AP345" s="216" t="s">
        <v>6884</v>
      </c>
      <c r="AQ345" s="216" t="s">
        <v>6885</v>
      </c>
      <c r="AR345" s="216" t="s">
        <v>6886</v>
      </c>
      <c r="AS345" s="24" t="s">
        <v>5474</v>
      </c>
      <c r="AT345" s="24" t="s">
        <v>6166</v>
      </c>
      <c r="AU345" s="24" t="s">
        <v>6055</v>
      </c>
      <c r="AV345" s="24" t="s">
        <v>6244</v>
      </c>
      <c r="AW345" s="24" t="s">
        <v>5990</v>
      </c>
      <c r="AX345" s="24" t="s">
        <v>5976</v>
      </c>
      <c r="AY345" s="24" t="s">
        <v>7503</v>
      </c>
      <c r="AZ345" s="216" t="s">
        <v>7183</v>
      </c>
      <c r="BA345" s="216" t="s">
        <v>7504</v>
      </c>
      <c r="BB345" s="57" t="s">
        <v>5474</v>
      </c>
      <c r="BC345" s="202"/>
      <c r="BD345" s="24"/>
      <c r="BE345" s="151"/>
      <c r="BG345" s="151"/>
      <c r="BI345" s="151"/>
      <c r="BL345" s="152"/>
    </row>
    <row r="346" spans="1:64" s="169" customFormat="1">
      <c r="A346" s="24">
        <v>2368</v>
      </c>
      <c r="B346" s="24" t="s">
        <v>355</v>
      </c>
      <c r="C346" s="57">
        <v>69.400000000000006</v>
      </c>
      <c r="D346" s="57">
        <v>69.5</v>
      </c>
      <c r="E346" s="57">
        <v>66.900000000000006</v>
      </c>
      <c r="F346" s="57">
        <v>68.400000000000006</v>
      </c>
      <c r="G346" s="57">
        <v>69.2</v>
      </c>
      <c r="H346" s="57">
        <v>73.7</v>
      </c>
      <c r="I346" s="57">
        <v>68.099999999999994</v>
      </c>
      <c r="J346" s="57">
        <v>71.900000000000006</v>
      </c>
      <c r="K346" s="57">
        <v>72.099999999999994</v>
      </c>
      <c r="L346" s="57">
        <v>74</v>
      </c>
      <c r="M346" s="57">
        <v>71.5</v>
      </c>
      <c r="N346" s="57">
        <v>73.5</v>
      </c>
      <c r="O346" s="63">
        <v>2.22531293463143E-2</v>
      </c>
      <c r="P346" s="57">
        <v>19304</v>
      </c>
      <c r="Q346" s="57">
        <v>42390</v>
      </c>
      <c r="R346" s="57">
        <v>14742.05</v>
      </c>
      <c r="S346" s="57">
        <v>64.28</v>
      </c>
      <c r="T346" s="57">
        <v>68.405000000000001</v>
      </c>
      <c r="U346" s="57">
        <v>67.545000000000002</v>
      </c>
      <c r="V346" s="57">
        <v>66.98</v>
      </c>
      <c r="W346" s="57">
        <v>68.349999999999994</v>
      </c>
      <c r="X346" s="57">
        <v>67.823300000000003</v>
      </c>
      <c r="Y346" s="57">
        <v>68.84</v>
      </c>
      <c r="Z346" s="57">
        <v>68.415000000000006</v>
      </c>
      <c r="AA346" s="57">
        <v>68.096699999999998</v>
      </c>
      <c r="AB346" s="57">
        <v>83.6</v>
      </c>
      <c r="AC346" s="57">
        <v>38.65</v>
      </c>
      <c r="AD346" s="57">
        <v>77.5</v>
      </c>
      <c r="AE346" s="57">
        <v>56.5</v>
      </c>
      <c r="AF346" s="64">
        <v>69.321200000000005</v>
      </c>
      <c r="AG346" s="64">
        <v>48.572099999999999</v>
      </c>
      <c r="AH346" s="64">
        <v>78.595100000000002</v>
      </c>
      <c r="AI346" s="64">
        <v>58.579799999999999</v>
      </c>
      <c r="AJ346" s="61">
        <v>0.46875</v>
      </c>
      <c r="AK346" s="216" t="s">
        <v>4611</v>
      </c>
      <c r="AL346" s="62">
        <v>28247.406684041373</v>
      </c>
      <c r="AM346" s="24" t="s">
        <v>6601</v>
      </c>
      <c r="AN346" s="216" t="s">
        <v>6009</v>
      </c>
      <c r="AO346" s="216" t="s">
        <v>5989</v>
      </c>
      <c r="AP346" s="216" t="s">
        <v>6908</v>
      </c>
      <c r="AQ346" s="216" t="s">
        <v>6900</v>
      </c>
      <c r="AR346" s="216" t="s">
        <v>6886</v>
      </c>
      <c r="AS346" s="24" t="s">
        <v>5474</v>
      </c>
      <c r="AT346" s="24" t="s">
        <v>5984</v>
      </c>
      <c r="AU346" s="24" t="s">
        <v>5982</v>
      </c>
      <c r="AV346" s="24" t="s">
        <v>6016</v>
      </c>
      <c r="AW346" s="24" t="s">
        <v>5990</v>
      </c>
      <c r="AX346" s="24" t="s">
        <v>5990</v>
      </c>
      <c r="AY346" s="24" t="s">
        <v>7185</v>
      </c>
      <c r="AZ346" s="216" t="s">
        <v>6963</v>
      </c>
      <c r="BA346" s="216" t="s">
        <v>7505</v>
      </c>
      <c r="BB346" s="57" t="s">
        <v>5474</v>
      </c>
      <c r="BC346" s="202"/>
      <c r="BD346" s="24"/>
      <c r="BE346" s="151"/>
      <c r="BG346" s="151"/>
      <c r="BI346" s="151"/>
      <c r="BL346" s="152"/>
    </row>
    <row r="347" spans="1:64" s="169" customFormat="1">
      <c r="A347" s="24">
        <v>2369</v>
      </c>
      <c r="B347" s="24" t="s">
        <v>356</v>
      </c>
      <c r="C347" s="57">
        <v>26.7</v>
      </c>
      <c r="D347" s="57">
        <v>28.6</v>
      </c>
      <c r="E347" s="57">
        <v>26.65</v>
      </c>
      <c r="F347" s="57">
        <v>28.6</v>
      </c>
      <c r="G347" s="57">
        <v>28.95</v>
      </c>
      <c r="H347" s="57">
        <v>29.15</v>
      </c>
      <c r="I347" s="57">
        <v>27.5</v>
      </c>
      <c r="J347" s="57">
        <v>27.95</v>
      </c>
      <c r="K347" s="57">
        <v>28.1</v>
      </c>
      <c r="L347" s="57">
        <v>29.05</v>
      </c>
      <c r="M347" s="57">
        <v>28</v>
      </c>
      <c r="N347" s="57">
        <v>28.85</v>
      </c>
      <c r="O347" s="63">
        <v>3.2200357781753099E-2</v>
      </c>
      <c r="P347" s="57">
        <v>16185</v>
      </c>
      <c r="Q347" s="57">
        <v>28308</v>
      </c>
      <c r="R347" s="57">
        <v>43223.9</v>
      </c>
      <c r="S347" s="57">
        <v>26.51</v>
      </c>
      <c r="T347" s="57">
        <v>27.5</v>
      </c>
      <c r="U347" s="57">
        <v>23.465800000000002</v>
      </c>
      <c r="V347" s="57">
        <v>27.09</v>
      </c>
      <c r="W347" s="57">
        <v>27.545000000000002</v>
      </c>
      <c r="X347" s="57">
        <v>23.6417</v>
      </c>
      <c r="Y347" s="57">
        <v>27.48</v>
      </c>
      <c r="Z347" s="57">
        <v>27.677499999999998</v>
      </c>
      <c r="AA347" s="57">
        <v>23.824999999999999</v>
      </c>
      <c r="AB347" s="57">
        <v>32.299999999999997</v>
      </c>
      <c r="AC347" s="57">
        <v>10.050000000000001</v>
      </c>
      <c r="AD347" s="57">
        <v>32.299999999999997</v>
      </c>
      <c r="AE347" s="57">
        <v>24.25</v>
      </c>
      <c r="AF347" s="64">
        <v>56.442999999999998</v>
      </c>
      <c r="AG347" s="64">
        <v>40.107999999999997</v>
      </c>
      <c r="AH347" s="64">
        <v>68.921199999999999</v>
      </c>
      <c r="AI347" s="64">
        <v>49.712400000000002</v>
      </c>
      <c r="AJ347" s="61">
        <v>0.46875</v>
      </c>
      <c r="AK347" s="216" t="s">
        <v>4611</v>
      </c>
      <c r="AL347" s="62">
        <v>23683.396041297638</v>
      </c>
      <c r="AM347" s="24" t="s">
        <v>6038</v>
      </c>
      <c r="AN347" s="216" t="s">
        <v>6009</v>
      </c>
      <c r="AO347" s="216" t="s">
        <v>5961</v>
      </c>
      <c r="AP347" s="216" t="s">
        <v>6908</v>
      </c>
      <c r="AQ347" s="216" t="s">
        <v>6900</v>
      </c>
      <c r="AR347" s="216" t="s">
        <v>6886</v>
      </c>
      <c r="AS347" s="24" t="s">
        <v>5474</v>
      </c>
      <c r="AT347" s="24" t="s">
        <v>6045</v>
      </c>
      <c r="AU347" s="24" t="s">
        <v>5962</v>
      </c>
      <c r="AV347" s="24" t="s">
        <v>6010</v>
      </c>
      <c r="AW347" s="24" t="s">
        <v>5990</v>
      </c>
      <c r="AX347" s="24" t="s">
        <v>5965</v>
      </c>
      <c r="AY347" s="24" t="s">
        <v>7506</v>
      </c>
      <c r="AZ347" s="216" t="s">
        <v>7338</v>
      </c>
      <c r="BA347" s="216" t="s">
        <v>7507</v>
      </c>
      <c r="BB347" s="57" t="s">
        <v>5474</v>
      </c>
      <c r="BC347" s="202"/>
      <c r="BD347" s="24"/>
      <c r="BE347" s="151"/>
      <c r="BG347" s="151"/>
      <c r="BI347" s="151"/>
      <c r="BL347" s="152"/>
    </row>
    <row r="348" spans="1:64" s="169" customFormat="1">
      <c r="A348" s="24">
        <v>2371</v>
      </c>
      <c r="B348" s="24" t="s">
        <v>357</v>
      </c>
      <c r="C348" s="57">
        <v>28.1</v>
      </c>
      <c r="D348" s="57">
        <v>28.75</v>
      </c>
      <c r="E348" s="57">
        <v>27.1</v>
      </c>
      <c r="F348" s="57">
        <v>27.85</v>
      </c>
      <c r="G348" s="57">
        <v>27.8</v>
      </c>
      <c r="H348" s="57">
        <v>28.8</v>
      </c>
      <c r="I348" s="57">
        <v>27.65</v>
      </c>
      <c r="J348" s="57">
        <v>28.35</v>
      </c>
      <c r="K348" s="57">
        <v>28.3</v>
      </c>
      <c r="L348" s="57">
        <v>28.7</v>
      </c>
      <c r="M348" s="57">
        <v>28.05</v>
      </c>
      <c r="N348" s="57">
        <v>28.25</v>
      </c>
      <c r="O348" s="63">
        <v>-3.5273368606701899E-3</v>
      </c>
      <c r="P348" s="57">
        <v>35732</v>
      </c>
      <c r="Q348" s="57">
        <v>67843</v>
      </c>
      <c r="R348" s="57">
        <v>36818.400000000001</v>
      </c>
      <c r="S348" s="57">
        <v>26.59</v>
      </c>
      <c r="T348" s="57">
        <v>26.182500000000001</v>
      </c>
      <c r="U348" s="57">
        <v>25.0733</v>
      </c>
      <c r="V348" s="57">
        <v>27.23</v>
      </c>
      <c r="W348" s="57">
        <v>26.4</v>
      </c>
      <c r="X348" s="57">
        <v>25.131699999999999</v>
      </c>
      <c r="Y348" s="57">
        <v>27.75</v>
      </c>
      <c r="Z348" s="57">
        <v>26.612500000000001</v>
      </c>
      <c r="AA348" s="57">
        <v>25.188300000000002</v>
      </c>
      <c r="AB348" s="57">
        <v>30.7</v>
      </c>
      <c r="AC348" s="57">
        <v>15</v>
      </c>
      <c r="AD348" s="57">
        <v>28.9</v>
      </c>
      <c r="AE348" s="57">
        <v>24.3</v>
      </c>
      <c r="AF348" s="64">
        <v>66.654700000000005</v>
      </c>
      <c r="AG348" s="64">
        <v>51.693300000000001</v>
      </c>
      <c r="AH348" s="64">
        <v>72.485299999999995</v>
      </c>
      <c r="AI348" s="64">
        <v>58.623899999999999</v>
      </c>
      <c r="AJ348" s="61">
        <v>0.46875</v>
      </c>
      <c r="AK348" s="216" t="s">
        <v>4611</v>
      </c>
      <c r="AL348" s="62">
        <v>52286.382906867293</v>
      </c>
      <c r="AM348" s="24" t="s">
        <v>6738</v>
      </c>
      <c r="AN348" s="216" t="s">
        <v>6009</v>
      </c>
      <c r="AO348" s="216" t="s">
        <v>5961</v>
      </c>
      <c r="AP348" s="216" t="s">
        <v>6908</v>
      </c>
      <c r="AQ348" s="216" t="s">
        <v>6900</v>
      </c>
      <c r="AR348" s="216" t="s">
        <v>6886</v>
      </c>
      <c r="AS348" s="24" t="s">
        <v>6985</v>
      </c>
      <c r="AT348" s="24" t="s">
        <v>5974</v>
      </c>
      <c r="AU348" s="24" t="s">
        <v>6016</v>
      </c>
      <c r="AV348" s="24" t="s">
        <v>6027</v>
      </c>
      <c r="AW348" s="24" t="s">
        <v>5976</v>
      </c>
      <c r="AX348" s="24" t="s">
        <v>5991</v>
      </c>
      <c r="AY348" s="24" t="s">
        <v>7508</v>
      </c>
      <c r="AZ348" s="216" t="s">
        <v>7509</v>
      </c>
      <c r="BA348" s="216" t="s">
        <v>7224</v>
      </c>
      <c r="BB348" s="57" t="s">
        <v>5474</v>
      </c>
      <c r="BC348" s="202"/>
      <c r="BD348" s="24"/>
      <c r="BE348" s="151"/>
      <c r="BG348" s="151"/>
      <c r="BI348" s="151"/>
      <c r="BL348" s="152"/>
    </row>
    <row r="349" spans="1:64" s="169" customFormat="1">
      <c r="A349" s="24">
        <v>2373</v>
      </c>
      <c r="B349" s="24" t="s">
        <v>358</v>
      </c>
      <c r="C349" s="57">
        <v>87.8</v>
      </c>
      <c r="D349" s="57">
        <v>88.5</v>
      </c>
      <c r="E349" s="57">
        <v>87.7</v>
      </c>
      <c r="F349" s="57">
        <v>88.5</v>
      </c>
      <c r="G349" s="57">
        <v>88.9</v>
      </c>
      <c r="H349" s="57">
        <v>88.9</v>
      </c>
      <c r="I349" s="57">
        <v>88.5</v>
      </c>
      <c r="J349" s="57">
        <v>88.7</v>
      </c>
      <c r="K349" s="57">
        <v>88.7</v>
      </c>
      <c r="L349" s="57">
        <v>89</v>
      </c>
      <c r="M349" s="57">
        <v>88.2</v>
      </c>
      <c r="N349" s="57">
        <v>88.3</v>
      </c>
      <c r="O349" s="63">
        <v>-4.5095828635851104E-3</v>
      </c>
      <c r="P349" s="57">
        <v>21</v>
      </c>
      <c r="Q349" s="57">
        <v>27</v>
      </c>
      <c r="R349" s="57">
        <v>73.5</v>
      </c>
      <c r="S349" s="57">
        <v>88.1</v>
      </c>
      <c r="T349" s="57">
        <v>89.915000000000006</v>
      </c>
      <c r="U349" s="57">
        <v>91.555000000000007</v>
      </c>
      <c r="V349" s="57">
        <v>88.2</v>
      </c>
      <c r="W349" s="57">
        <v>89.66</v>
      </c>
      <c r="X349" s="57">
        <v>91.506699999999995</v>
      </c>
      <c r="Y349" s="57">
        <v>88.16</v>
      </c>
      <c r="Z349" s="57">
        <v>89.39</v>
      </c>
      <c r="AA349" s="57">
        <v>91.443299999999994</v>
      </c>
      <c r="AB349" s="57">
        <v>94.7</v>
      </c>
      <c r="AC349" s="57">
        <v>0</v>
      </c>
      <c r="AD349" s="57">
        <v>94.1</v>
      </c>
      <c r="AE349" s="57">
        <v>87.6</v>
      </c>
      <c r="AF349" s="64">
        <v>30.691400000000002</v>
      </c>
      <c r="AG349" s="64">
        <v>20.946899999999999</v>
      </c>
      <c r="AH349" s="64">
        <v>34.186500000000002</v>
      </c>
      <c r="AI349" s="64">
        <v>25.360099999999999</v>
      </c>
      <c r="AJ349" s="61">
        <v>0.46875</v>
      </c>
      <c r="AK349" s="216">
        <v>50</v>
      </c>
      <c r="AL349" s="62">
        <v>62.314806103237835</v>
      </c>
      <c r="AM349" s="24" t="s">
        <v>6536</v>
      </c>
      <c r="AN349" s="216" t="s">
        <v>6009</v>
      </c>
      <c r="AO349" s="216" t="s">
        <v>5971</v>
      </c>
      <c r="AP349" s="216" t="s">
        <v>6884</v>
      </c>
      <c r="AQ349" s="216" t="s">
        <v>6885</v>
      </c>
      <c r="AR349" s="216" t="s">
        <v>6886</v>
      </c>
      <c r="AS349" s="24" t="s">
        <v>6887</v>
      </c>
      <c r="AT349" s="24" t="s">
        <v>6126</v>
      </c>
      <c r="AU349" s="24" t="s">
        <v>6017</v>
      </c>
      <c r="AV349" s="24" t="s">
        <v>5984</v>
      </c>
      <c r="AW349" s="24" t="s">
        <v>5986</v>
      </c>
      <c r="AX349" s="24" t="s">
        <v>5965</v>
      </c>
      <c r="AY349" s="24" t="s">
        <v>6888</v>
      </c>
      <c r="AZ349" s="216" t="s">
        <v>7066</v>
      </c>
      <c r="BA349" s="216" t="s">
        <v>7043</v>
      </c>
      <c r="BB349" s="57" t="s">
        <v>5474</v>
      </c>
      <c r="BC349" s="202"/>
      <c r="BD349" s="24"/>
      <c r="BE349" s="151"/>
      <c r="BG349" s="151"/>
      <c r="BI349" s="151"/>
      <c r="BL349" s="152"/>
    </row>
    <row r="350" spans="1:64" s="169" customFormat="1">
      <c r="A350" s="24">
        <v>2374</v>
      </c>
      <c r="B350" s="24" t="s">
        <v>359</v>
      </c>
      <c r="C350" s="57">
        <v>14.9</v>
      </c>
      <c r="D350" s="57">
        <v>15</v>
      </c>
      <c r="E350" s="57">
        <v>14.8</v>
      </c>
      <c r="F350" s="57">
        <v>14.85</v>
      </c>
      <c r="G350" s="57">
        <v>14.95</v>
      </c>
      <c r="H350" s="57">
        <v>15.05</v>
      </c>
      <c r="I350" s="57">
        <v>14.85</v>
      </c>
      <c r="J350" s="57">
        <v>14.95</v>
      </c>
      <c r="K350" s="57">
        <v>14.85</v>
      </c>
      <c r="L350" s="57">
        <v>15.15</v>
      </c>
      <c r="M350" s="57">
        <v>14.85</v>
      </c>
      <c r="N350" s="57">
        <v>15.15</v>
      </c>
      <c r="O350" s="63">
        <v>1.3377926421404601E-2</v>
      </c>
      <c r="P350" s="57">
        <v>188</v>
      </c>
      <c r="Q350" s="57">
        <v>267</v>
      </c>
      <c r="R350" s="57">
        <v>570.35</v>
      </c>
      <c r="S350" s="57">
        <v>14.93</v>
      </c>
      <c r="T350" s="57">
        <v>15.407500000000001</v>
      </c>
      <c r="U350" s="57">
        <v>15.6342</v>
      </c>
      <c r="V350" s="57">
        <v>14.95</v>
      </c>
      <c r="W350" s="57">
        <v>15.345000000000001</v>
      </c>
      <c r="X350" s="57">
        <v>15.629200000000001</v>
      </c>
      <c r="Y350" s="57">
        <v>14.94</v>
      </c>
      <c r="Z350" s="57">
        <v>15.31</v>
      </c>
      <c r="AA350" s="57">
        <v>15.6267</v>
      </c>
      <c r="AB350" s="57">
        <v>19.850000000000001</v>
      </c>
      <c r="AC350" s="57">
        <v>12.6</v>
      </c>
      <c r="AD350" s="57">
        <v>16.2</v>
      </c>
      <c r="AE350" s="57">
        <v>14.55</v>
      </c>
      <c r="AF350" s="64">
        <v>31.674700000000001</v>
      </c>
      <c r="AG350" s="64">
        <v>26.091100000000001</v>
      </c>
      <c r="AH350" s="64">
        <v>43.338700000000003</v>
      </c>
      <c r="AI350" s="64">
        <v>31.840299999999999</v>
      </c>
      <c r="AJ350" s="61">
        <v>0.46875</v>
      </c>
      <c r="AK350" s="216">
        <v>200</v>
      </c>
      <c r="AL350" s="62">
        <v>338.1925266289204</v>
      </c>
      <c r="AM350" s="24" t="s">
        <v>6981</v>
      </c>
      <c r="AN350" s="216" t="s">
        <v>6009</v>
      </c>
      <c r="AO350" s="216" t="s">
        <v>5971</v>
      </c>
      <c r="AP350" s="216" t="s">
        <v>6884</v>
      </c>
      <c r="AQ350" s="216" t="s">
        <v>6885</v>
      </c>
      <c r="AR350" s="216" t="s">
        <v>6886</v>
      </c>
      <c r="AS350" s="24" t="s">
        <v>5474</v>
      </c>
      <c r="AT350" s="24" t="s">
        <v>5984</v>
      </c>
      <c r="AU350" s="24" t="s">
        <v>6121</v>
      </c>
      <c r="AV350" s="24" t="s">
        <v>6493</v>
      </c>
      <c r="AW350" s="24" t="s">
        <v>5979</v>
      </c>
      <c r="AX350" s="24" t="s">
        <v>5979</v>
      </c>
      <c r="AY350" s="24" t="s">
        <v>7510</v>
      </c>
      <c r="AZ350" s="216" t="s">
        <v>7511</v>
      </c>
      <c r="BA350" s="216" t="s">
        <v>6930</v>
      </c>
      <c r="BB350" s="57" t="s">
        <v>6944</v>
      </c>
      <c r="BC350" s="202"/>
      <c r="BD350" s="24"/>
      <c r="BE350" s="151"/>
      <c r="BG350" s="151"/>
      <c r="BI350" s="151"/>
      <c r="BL350" s="152"/>
    </row>
    <row r="351" spans="1:64" s="169" customFormat="1">
      <c r="A351" s="24">
        <v>2375</v>
      </c>
      <c r="B351" s="24" t="s">
        <v>1103</v>
      </c>
      <c r="C351" s="57">
        <v>97.4</v>
      </c>
      <c r="D351" s="57">
        <v>100.5</v>
      </c>
      <c r="E351" s="57">
        <v>97.4</v>
      </c>
      <c r="F351" s="57">
        <v>100.5</v>
      </c>
      <c r="G351" s="57">
        <v>100.5</v>
      </c>
      <c r="H351" s="57">
        <v>102</v>
      </c>
      <c r="I351" s="57">
        <v>99.7</v>
      </c>
      <c r="J351" s="57">
        <v>100.5</v>
      </c>
      <c r="K351" s="57">
        <v>101</v>
      </c>
      <c r="L351" s="57">
        <v>104</v>
      </c>
      <c r="M351" s="57">
        <v>100.5</v>
      </c>
      <c r="N351" s="57">
        <v>103.5</v>
      </c>
      <c r="O351" s="63">
        <v>2.9850746268656699E-2</v>
      </c>
      <c r="P351" s="57">
        <v>1090</v>
      </c>
      <c r="Q351" s="57">
        <v>1402</v>
      </c>
      <c r="R351" s="57">
        <v>2561.65</v>
      </c>
      <c r="S351" s="57">
        <v>97.56</v>
      </c>
      <c r="T351" s="57">
        <v>104.39</v>
      </c>
      <c r="U351" s="57">
        <v>109.2967</v>
      </c>
      <c r="V351" s="57">
        <v>98.46</v>
      </c>
      <c r="W351" s="57">
        <v>103.94</v>
      </c>
      <c r="X351" s="57">
        <v>109.23</v>
      </c>
      <c r="Y351" s="57">
        <v>98.86</v>
      </c>
      <c r="Z351" s="57">
        <v>103.89</v>
      </c>
      <c r="AA351" s="57">
        <v>109.205</v>
      </c>
      <c r="AB351" s="57">
        <v>146.5</v>
      </c>
      <c r="AC351" s="57">
        <v>36.5</v>
      </c>
      <c r="AD351" s="57">
        <v>114</v>
      </c>
      <c r="AE351" s="57">
        <v>92.1</v>
      </c>
      <c r="AF351" s="64">
        <v>34.743400000000001</v>
      </c>
      <c r="AG351" s="64">
        <v>28.3017</v>
      </c>
      <c r="AH351" s="64">
        <v>45.647500000000001</v>
      </c>
      <c r="AI351" s="64">
        <v>34.083599999999997</v>
      </c>
      <c r="AJ351" s="61">
        <v>0.46875</v>
      </c>
      <c r="AK351" s="216">
        <v>1500</v>
      </c>
      <c r="AL351" s="62">
        <v>1874.7179310471677</v>
      </c>
      <c r="AM351" s="24" t="s">
        <v>7512</v>
      </c>
      <c r="AN351" s="216" t="s">
        <v>6009</v>
      </c>
      <c r="AO351" s="216" t="s">
        <v>5971</v>
      </c>
      <c r="AP351" s="216" t="s">
        <v>6884</v>
      </c>
      <c r="AQ351" s="216" t="s">
        <v>6885</v>
      </c>
      <c r="AR351" s="216" t="s">
        <v>6886</v>
      </c>
      <c r="AS351" s="24" t="s">
        <v>5474</v>
      </c>
      <c r="AT351" s="24" t="s">
        <v>6255</v>
      </c>
      <c r="AU351" s="24" t="s">
        <v>6196</v>
      </c>
      <c r="AV351" s="24" t="s">
        <v>6010</v>
      </c>
      <c r="AW351" s="24" t="s">
        <v>5965</v>
      </c>
      <c r="AX351" s="24" t="s">
        <v>5965</v>
      </c>
      <c r="AY351" s="24" t="s">
        <v>6928</v>
      </c>
      <c r="AZ351" s="216" t="s">
        <v>7045</v>
      </c>
      <c r="BA351" s="216" t="s">
        <v>6930</v>
      </c>
      <c r="BB351" s="57" t="s">
        <v>5474</v>
      </c>
      <c r="BC351" s="202"/>
      <c r="BD351" s="24"/>
      <c r="BE351" s="151"/>
      <c r="BG351" s="151"/>
      <c r="BI351" s="151"/>
      <c r="BL351" s="152"/>
    </row>
    <row r="352" spans="1:64" s="169" customFormat="1">
      <c r="A352" s="24">
        <v>2376</v>
      </c>
      <c r="B352" s="24" t="s">
        <v>361</v>
      </c>
      <c r="C352" s="57">
        <v>82.8</v>
      </c>
      <c r="D352" s="57">
        <v>83.7</v>
      </c>
      <c r="E352" s="57">
        <v>82.5</v>
      </c>
      <c r="F352" s="57">
        <v>83.2</v>
      </c>
      <c r="G352" s="57">
        <v>85.5</v>
      </c>
      <c r="H352" s="57">
        <v>88.2</v>
      </c>
      <c r="I352" s="57">
        <v>85.2</v>
      </c>
      <c r="J352" s="57">
        <v>86.2</v>
      </c>
      <c r="K352" s="57">
        <v>85.6</v>
      </c>
      <c r="L352" s="57">
        <v>87.5</v>
      </c>
      <c r="M352" s="57">
        <v>85</v>
      </c>
      <c r="N352" s="57">
        <v>87.4</v>
      </c>
      <c r="O352" s="63">
        <v>1.3921113689095099E-2</v>
      </c>
      <c r="P352" s="57">
        <v>5553</v>
      </c>
      <c r="Q352" s="57">
        <v>13796</v>
      </c>
      <c r="R352" s="57">
        <v>8094</v>
      </c>
      <c r="S352" s="57">
        <v>83.96</v>
      </c>
      <c r="T352" s="57">
        <v>93.81</v>
      </c>
      <c r="U352" s="57">
        <v>102.98</v>
      </c>
      <c r="V352" s="57">
        <v>84.08</v>
      </c>
      <c r="W352" s="57">
        <v>93.07</v>
      </c>
      <c r="X352" s="57">
        <v>102.58329999999999</v>
      </c>
      <c r="Y352" s="57">
        <v>84.28</v>
      </c>
      <c r="Z352" s="57">
        <v>92.465000000000003</v>
      </c>
      <c r="AA352" s="57">
        <v>102.14830000000001</v>
      </c>
      <c r="AB352" s="57">
        <v>134.5</v>
      </c>
      <c r="AC352" s="57">
        <v>69.2</v>
      </c>
      <c r="AD352" s="57">
        <v>102.5</v>
      </c>
      <c r="AE352" s="57">
        <v>80.5</v>
      </c>
      <c r="AF352" s="64">
        <v>20.741599999999998</v>
      </c>
      <c r="AG352" s="64">
        <v>15.3408</v>
      </c>
      <c r="AH352" s="64">
        <v>30.864799999999999</v>
      </c>
      <c r="AI352" s="64">
        <v>20.5154</v>
      </c>
      <c r="AJ352" s="61">
        <v>0.46875</v>
      </c>
      <c r="AK352" s="216">
        <v>6000</v>
      </c>
      <c r="AL352" s="62">
        <v>8793.6606177771646</v>
      </c>
      <c r="AM352" s="24" t="s">
        <v>7513</v>
      </c>
      <c r="AN352" s="216" t="s">
        <v>6009</v>
      </c>
      <c r="AO352" s="216" t="s">
        <v>6007</v>
      </c>
      <c r="AP352" s="216" t="s">
        <v>6884</v>
      </c>
      <c r="AQ352" s="216" t="s">
        <v>6885</v>
      </c>
      <c r="AR352" s="216" t="s">
        <v>6886</v>
      </c>
      <c r="AS352" s="24" t="s">
        <v>5474</v>
      </c>
      <c r="AT352" s="24" t="s">
        <v>6016</v>
      </c>
      <c r="AU352" s="24" t="s">
        <v>6240</v>
      </c>
      <c r="AV352" s="24" t="s">
        <v>6016</v>
      </c>
      <c r="AW352" s="24" t="s">
        <v>5979</v>
      </c>
      <c r="AX352" s="24" t="s">
        <v>5990</v>
      </c>
      <c r="AY352" s="24" t="s">
        <v>7065</v>
      </c>
      <c r="AZ352" s="216" t="s">
        <v>6979</v>
      </c>
      <c r="BA352" s="216" t="s">
        <v>7514</v>
      </c>
      <c r="BB352" s="57" t="s">
        <v>5474</v>
      </c>
      <c r="BC352" s="202"/>
      <c r="BD352" s="24"/>
      <c r="BE352" s="151"/>
      <c r="BG352" s="151"/>
      <c r="BI352" s="151"/>
      <c r="BL352" s="152"/>
    </row>
    <row r="353" spans="1:64" s="169" customFormat="1">
      <c r="A353" s="24">
        <v>2377</v>
      </c>
      <c r="B353" s="24" t="s">
        <v>362</v>
      </c>
      <c r="C353" s="57">
        <v>119</v>
      </c>
      <c r="D353" s="57">
        <v>120.5</v>
      </c>
      <c r="E353" s="57">
        <v>117</v>
      </c>
      <c r="F353" s="57">
        <v>119.5</v>
      </c>
      <c r="G353" s="57">
        <v>124</v>
      </c>
      <c r="H353" s="57">
        <v>127</v>
      </c>
      <c r="I353" s="57">
        <v>122.5</v>
      </c>
      <c r="J353" s="57">
        <v>124.5</v>
      </c>
      <c r="K353" s="57">
        <v>125</v>
      </c>
      <c r="L353" s="57">
        <v>127.5</v>
      </c>
      <c r="M353" s="57">
        <v>124.5</v>
      </c>
      <c r="N353" s="57">
        <v>127</v>
      </c>
      <c r="O353" s="63">
        <v>2.00803212851405E-2</v>
      </c>
      <c r="P353" s="57">
        <v>2840</v>
      </c>
      <c r="Q353" s="57">
        <v>9338</v>
      </c>
      <c r="R353" s="57">
        <v>5852.8</v>
      </c>
      <c r="S353" s="57">
        <v>124.2</v>
      </c>
      <c r="T353" s="57">
        <v>140.67500000000001</v>
      </c>
      <c r="U353" s="57">
        <v>154.35830000000001</v>
      </c>
      <c r="V353" s="57">
        <v>123.2</v>
      </c>
      <c r="W353" s="57">
        <v>139.4</v>
      </c>
      <c r="X353" s="57">
        <v>153.67500000000001</v>
      </c>
      <c r="Y353" s="57">
        <v>123.4</v>
      </c>
      <c r="Z353" s="57">
        <v>138.32499999999999</v>
      </c>
      <c r="AA353" s="57">
        <v>152.9333</v>
      </c>
      <c r="AB353" s="57">
        <v>203</v>
      </c>
      <c r="AC353" s="57">
        <v>112.5</v>
      </c>
      <c r="AD353" s="57">
        <v>153</v>
      </c>
      <c r="AE353" s="57">
        <v>117</v>
      </c>
      <c r="AF353" s="64">
        <v>14.792400000000001</v>
      </c>
      <c r="AG353" s="64">
        <v>12.215299999999999</v>
      </c>
      <c r="AH353" s="64">
        <v>23.467099999999999</v>
      </c>
      <c r="AI353" s="64">
        <v>15.9659</v>
      </c>
      <c r="AJ353" s="61">
        <v>0.46875</v>
      </c>
      <c r="AK353" s="216">
        <v>3000</v>
      </c>
      <c r="AL353" s="62">
        <v>4729.3594225138295</v>
      </c>
      <c r="AM353" s="24" t="s">
        <v>7515</v>
      </c>
      <c r="AN353" s="216" t="s">
        <v>6009</v>
      </c>
      <c r="AO353" s="216" t="s">
        <v>6007</v>
      </c>
      <c r="AP353" s="216" t="s">
        <v>6884</v>
      </c>
      <c r="AQ353" s="216" t="s">
        <v>6885</v>
      </c>
      <c r="AR353" s="216" t="s">
        <v>6886</v>
      </c>
      <c r="AS353" s="24" t="s">
        <v>6917</v>
      </c>
      <c r="AT353" s="24" t="s">
        <v>6124</v>
      </c>
      <c r="AU353" s="24" t="s">
        <v>5969</v>
      </c>
      <c r="AV353" s="24" t="s">
        <v>6016</v>
      </c>
      <c r="AW353" s="24" t="s">
        <v>5990</v>
      </c>
      <c r="AX353" s="24" t="s">
        <v>5990</v>
      </c>
      <c r="AY353" s="24" t="s">
        <v>7516</v>
      </c>
      <c r="AZ353" s="216" t="s">
        <v>7443</v>
      </c>
      <c r="BA353" s="216" t="s">
        <v>7242</v>
      </c>
      <c r="BB353" s="57" t="s">
        <v>5474</v>
      </c>
      <c r="BC353" s="202"/>
      <c r="BD353" s="24"/>
      <c r="BE353" s="151"/>
      <c r="BG353" s="151"/>
      <c r="BI353" s="151"/>
      <c r="BL353" s="152"/>
    </row>
    <row r="354" spans="1:64" s="169" customFormat="1">
      <c r="A354" s="24">
        <v>2379</v>
      </c>
      <c r="B354" s="24" t="s">
        <v>363</v>
      </c>
      <c r="C354" s="57">
        <v>543</v>
      </c>
      <c r="D354" s="57">
        <v>557</v>
      </c>
      <c r="E354" s="57">
        <v>540</v>
      </c>
      <c r="F354" s="57">
        <v>552</v>
      </c>
      <c r="G354" s="57">
        <v>556</v>
      </c>
      <c r="H354" s="57">
        <v>558</v>
      </c>
      <c r="I354" s="57">
        <v>548</v>
      </c>
      <c r="J354" s="57">
        <v>550</v>
      </c>
      <c r="K354" s="57">
        <v>559</v>
      </c>
      <c r="L354" s="57">
        <v>560</v>
      </c>
      <c r="M354" s="57">
        <v>550</v>
      </c>
      <c r="N354" s="57">
        <v>552</v>
      </c>
      <c r="O354" s="63">
        <v>3.6363636363636299E-3</v>
      </c>
      <c r="P354" s="57">
        <v>393</v>
      </c>
      <c r="Q354" s="57">
        <v>1928</v>
      </c>
      <c r="R354" s="57">
        <v>2157.5500000000002</v>
      </c>
      <c r="S354" s="57">
        <v>537.20000000000005</v>
      </c>
      <c r="T354" s="57">
        <v>572.95000000000005</v>
      </c>
      <c r="U354" s="57">
        <v>535.99170000000004</v>
      </c>
      <c r="V354" s="57">
        <v>541.4</v>
      </c>
      <c r="W354" s="57">
        <v>569.79999999999995</v>
      </c>
      <c r="X354" s="57">
        <v>536.84169999999995</v>
      </c>
      <c r="Y354" s="57">
        <v>541.6</v>
      </c>
      <c r="Z354" s="57">
        <v>568.04999999999995</v>
      </c>
      <c r="AA354" s="57">
        <v>537.60829999999999</v>
      </c>
      <c r="AB354" s="57">
        <v>621</v>
      </c>
      <c r="AC354" s="57">
        <v>342</v>
      </c>
      <c r="AD354" s="57">
        <v>621</v>
      </c>
      <c r="AE354" s="57">
        <v>510</v>
      </c>
      <c r="AF354" s="64">
        <v>43.947000000000003</v>
      </c>
      <c r="AG354" s="64">
        <v>31.165700000000001</v>
      </c>
      <c r="AH354" s="64">
        <v>55.713099999999997</v>
      </c>
      <c r="AI354" s="64">
        <v>39.348100000000002</v>
      </c>
      <c r="AJ354" s="61">
        <v>0.46875</v>
      </c>
      <c r="AK354" s="216">
        <v>400</v>
      </c>
      <c r="AL354" s="62">
        <v>678.29220188790612</v>
      </c>
      <c r="AM354" s="24" t="s">
        <v>7517</v>
      </c>
      <c r="AN354" s="216" t="s">
        <v>6009</v>
      </c>
      <c r="AO354" s="216" t="s">
        <v>5961</v>
      </c>
      <c r="AP354" s="216" t="s">
        <v>6908</v>
      </c>
      <c r="AQ354" s="216" t="s">
        <v>6885</v>
      </c>
      <c r="AR354" s="216" t="s">
        <v>6886</v>
      </c>
      <c r="AS354" s="24" t="s">
        <v>5474</v>
      </c>
      <c r="AT354" s="24" t="s">
        <v>6016</v>
      </c>
      <c r="AU354" s="24" t="s">
        <v>5984</v>
      </c>
      <c r="AV354" s="24" t="s">
        <v>5984</v>
      </c>
      <c r="AW354" s="24" t="s">
        <v>5965</v>
      </c>
      <c r="AX354" s="24" t="s">
        <v>5990</v>
      </c>
      <c r="AY354" s="24" t="s">
        <v>7026</v>
      </c>
      <c r="AZ354" s="216" t="s">
        <v>6973</v>
      </c>
      <c r="BA354" s="216" t="s">
        <v>7310</v>
      </c>
      <c r="BB354" s="57" t="s">
        <v>5474</v>
      </c>
      <c r="BC354" s="202"/>
      <c r="BD354" s="24"/>
      <c r="BE354" s="151"/>
      <c r="BG354" s="151"/>
      <c r="BI354" s="151"/>
      <c r="BL354" s="152"/>
    </row>
    <row r="355" spans="1:64" s="169" customFormat="1">
      <c r="A355" s="24">
        <v>2380</v>
      </c>
      <c r="B355" s="24" t="s">
        <v>364</v>
      </c>
      <c r="C355" s="57">
        <v>10.55</v>
      </c>
      <c r="D355" s="57">
        <v>10.85</v>
      </c>
      <c r="E355" s="57">
        <v>10.55</v>
      </c>
      <c r="F355" s="57">
        <v>10.6</v>
      </c>
      <c r="G355" s="57">
        <v>10.8</v>
      </c>
      <c r="H355" s="57">
        <v>10.8</v>
      </c>
      <c r="I355" s="57">
        <v>10.55</v>
      </c>
      <c r="J355" s="57">
        <v>10.55</v>
      </c>
      <c r="K355" s="57">
        <v>10.6</v>
      </c>
      <c r="L355" s="57">
        <v>10.85</v>
      </c>
      <c r="M355" s="57">
        <v>10.55</v>
      </c>
      <c r="N355" s="57">
        <v>10.8</v>
      </c>
      <c r="O355" s="63">
        <v>2.3696682464454898E-2</v>
      </c>
      <c r="P355" s="57">
        <v>244</v>
      </c>
      <c r="Q355" s="57">
        <v>286</v>
      </c>
      <c r="R355" s="57">
        <v>807.7</v>
      </c>
      <c r="S355" s="57">
        <v>10.68</v>
      </c>
      <c r="T355" s="57">
        <v>10.952500000000001</v>
      </c>
      <c r="U355" s="57">
        <v>11.592499999999999</v>
      </c>
      <c r="V355" s="57">
        <v>10.68</v>
      </c>
      <c r="W355" s="57">
        <v>10.9375</v>
      </c>
      <c r="X355" s="57">
        <v>11.566700000000001</v>
      </c>
      <c r="Y355" s="57">
        <v>10.65</v>
      </c>
      <c r="Z355" s="57">
        <v>10.95</v>
      </c>
      <c r="AA355" s="57">
        <v>11.525</v>
      </c>
      <c r="AB355" s="57">
        <v>16.5</v>
      </c>
      <c r="AC355" s="57">
        <v>5.3</v>
      </c>
      <c r="AD355" s="57">
        <v>12.7</v>
      </c>
      <c r="AE355" s="57">
        <v>10.4</v>
      </c>
      <c r="AF355" s="64">
        <v>24.591100000000001</v>
      </c>
      <c r="AG355" s="64">
        <v>25.255700000000001</v>
      </c>
      <c r="AH355" s="64">
        <v>33.0608</v>
      </c>
      <c r="AI355" s="64">
        <v>27.857399999999998</v>
      </c>
      <c r="AJ355" s="61">
        <v>0.46875</v>
      </c>
      <c r="AK355" s="216">
        <v>250</v>
      </c>
      <c r="AL355" s="62">
        <v>438.05573399364511</v>
      </c>
      <c r="AM355" s="24" t="s">
        <v>7518</v>
      </c>
      <c r="AN355" s="216" t="s">
        <v>5981</v>
      </c>
      <c r="AO355" s="216" t="s">
        <v>5971</v>
      </c>
      <c r="AP355" s="216" t="s">
        <v>6884</v>
      </c>
      <c r="AQ355" s="216" t="s">
        <v>6885</v>
      </c>
      <c r="AR355" s="216" t="s">
        <v>6886</v>
      </c>
      <c r="AS355" s="24" t="s">
        <v>6968</v>
      </c>
      <c r="AT355" s="24" t="s">
        <v>6215</v>
      </c>
      <c r="AU355" s="24" t="s">
        <v>6527</v>
      </c>
      <c r="AV355" s="24" t="s">
        <v>6016</v>
      </c>
      <c r="AW355" s="24" t="s">
        <v>5990</v>
      </c>
      <c r="AX355" s="24" t="s">
        <v>5990</v>
      </c>
      <c r="AY355" s="24" t="s">
        <v>7519</v>
      </c>
      <c r="AZ355" s="216" t="s">
        <v>6983</v>
      </c>
      <c r="BA355" s="216" t="s">
        <v>7520</v>
      </c>
      <c r="BB355" s="57" t="s">
        <v>6898</v>
      </c>
      <c r="BC355" s="202"/>
      <c r="BD355" s="24"/>
      <c r="BE355" s="151"/>
      <c r="BG355" s="151"/>
      <c r="BI355" s="151"/>
      <c r="BL355" s="152"/>
    </row>
    <row r="356" spans="1:64" s="169" customFormat="1">
      <c r="A356" s="24">
        <v>2382</v>
      </c>
      <c r="B356" s="24" t="s">
        <v>365</v>
      </c>
      <c r="C356" s="57">
        <v>76.400000000000006</v>
      </c>
      <c r="D356" s="57">
        <v>76.599999999999994</v>
      </c>
      <c r="E356" s="57">
        <v>75.5</v>
      </c>
      <c r="F356" s="57">
        <v>75.900000000000006</v>
      </c>
      <c r="G356" s="57">
        <v>76.3</v>
      </c>
      <c r="H356" s="57">
        <v>77</v>
      </c>
      <c r="I356" s="57">
        <v>76.2</v>
      </c>
      <c r="J356" s="57">
        <v>76.7</v>
      </c>
      <c r="K356" s="57">
        <v>76.8</v>
      </c>
      <c r="L356" s="57">
        <v>77.2</v>
      </c>
      <c r="M356" s="57">
        <v>76.8</v>
      </c>
      <c r="N356" s="57">
        <v>77</v>
      </c>
      <c r="O356" s="63">
        <v>3.9113428943937396E-3</v>
      </c>
      <c r="P356" s="57">
        <v>2205</v>
      </c>
      <c r="Q356" s="57">
        <v>5967</v>
      </c>
      <c r="R356" s="57">
        <v>8681.9</v>
      </c>
      <c r="S356" s="57">
        <v>75.06</v>
      </c>
      <c r="T356" s="57">
        <v>76.47</v>
      </c>
      <c r="U356" s="57">
        <v>84.37</v>
      </c>
      <c r="V356" s="57">
        <v>75.66</v>
      </c>
      <c r="W356" s="57">
        <v>76.284999999999997</v>
      </c>
      <c r="X356" s="57">
        <v>84.153300000000002</v>
      </c>
      <c r="Y356" s="57">
        <v>76.02</v>
      </c>
      <c r="Z356" s="57">
        <v>76.185000000000002</v>
      </c>
      <c r="AA356" s="57">
        <v>83.938299999999998</v>
      </c>
      <c r="AB356" s="57">
        <v>102</v>
      </c>
      <c r="AC356" s="57">
        <v>70.8</v>
      </c>
      <c r="AD356" s="57">
        <v>79.099999999999994</v>
      </c>
      <c r="AE356" s="57">
        <v>72.5</v>
      </c>
      <c r="AF356" s="64">
        <v>65.338899999999995</v>
      </c>
      <c r="AG356" s="64">
        <v>47.3095</v>
      </c>
      <c r="AH356" s="64">
        <v>75.474100000000007</v>
      </c>
      <c r="AI356" s="64">
        <v>56.697699999999998</v>
      </c>
      <c r="AJ356" s="61">
        <v>0.46875</v>
      </c>
      <c r="AK356" s="216">
        <v>2500</v>
      </c>
      <c r="AL356" s="62">
        <v>3651.1579778663377</v>
      </c>
      <c r="AM356" s="24" t="s">
        <v>7521</v>
      </c>
      <c r="AN356" s="216" t="s">
        <v>6009</v>
      </c>
      <c r="AO356" s="216" t="s">
        <v>5989</v>
      </c>
      <c r="AP356" s="216" t="s">
        <v>6884</v>
      </c>
      <c r="AQ356" s="216" t="s">
        <v>6900</v>
      </c>
      <c r="AR356" s="216" t="s">
        <v>6886</v>
      </c>
      <c r="AS356" s="24" t="s">
        <v>5474</v>
      </c>
      <c r="AT356" s="24" t="s">
        <v>5984</v>
      </c>
      <c r="AU356" s="24" t="s">
        <v>6016</v>
      </c>
      <c r="AV356" s="24" t="s">
        <v>6055</v>
      </c>
      <c r="AW356" s="24" t="s">
        <v>5970</v>
      </c>
      <c r="AX356" s="24" t="s">
        <v>5979</v>
      </c>
      <c r="AY356" s="24" t="s">
        <v>7347</v>
      </c>
      <c r="AZ356" s="216" t="s">
        <v>6940</v>
      </c>
      <c r="BA356" s="216" t="s">
        <v>7057</v>
      </c>
      <c r="BB356" s="57" t="s">
        <v>5474</v>
      </c>
      <c r="BC356" s="202"/>
      <c r="BD356" s="24"/>
      <c r="BE356" s="151"/>
      <c r="BG356" s="151"/>
      <c r="BI356" s="151"/>
      <c r="BL356" s="152"/>
    </row>
    <row r="357" spans="1:64" s="169" customFormat="1">
      <c r="A357" s="24">
        <v>2383</v>
      </c>
      <c r="B357" s="24" t="s">
        <v>366</v>
      </c>
      <c r="C357" s="57">
        <v>236.5</v>
      </c>
      <c r="D357" s="57">
        <v>237</v>
      </c>
      <c r="E357" s="57">
        <v>228.5</v>
      </c>
      <c r="F357" s="57">
        <v>231.5</v>
      </c>
      <c r="G357" s="57">
        <v>234.5</v>
      </c>
      <c r="H357" s="57">
        <v>242</v>
      </c>
      <c r="I357" s="57">
        <v>233</v>
      </c>
      <c r="J357" s="57">
        <v>236.5</v>
      </c>
      <c r="K357" s="57">
        <v>236.5</v>
      </c>
      <c r="L357" s="57">
        <v>239.5</v>
      </c>
      <c r="M357" s="57">
        <v>231</v>
      </c>
      <c r="N357" s="57">
        <v>235.5</v>
      </c>
      <c r="O357" s="63">
        <v>-4.2283298097251501E-3</v>
      </c>
      <c r="P357" s="57">
        <v>2172</v>
      </c>
      <c r="Q357" s="57">
        <v>5506</v>
      </c>
      <c r="R357" s="57">
        <v>3800.65</v>
      </c>
      <c r="S357" s="57">
        <v>225.1</v>
      </c>
      <c r="T357" s="57">
        <v>221.17500000000001</v>
      </c>
      <c r="U357" s="57">
        <v>212.99170000000001</v>
      </c>
      <c r="V357" s="57">
        <v>230.8</v>
      </c>
      <c r="W357" s="57">
        <v>221.45</v>
      </c>
      <c r="X357" s="57">
        <v>214.2</v>
      </c>
      <c r="Y357" s="57">
        <v>233.4</v>
      </c>
      <c r="Z357" s="57">
        <v>221.72499999999999</v>
      </c>
      <c r="AA357" s="57">
        <v>215.41669999999999</v>
      </c>
      <c r="AB357" s="57">
        <v>248.5</v>
      </c>
      <c r="AC357" s="57">
        <v>141</v>
      </c>
      <c r="AD357" s="57">
        <v>242</v>
      </c>
      <c r="AE357" s="57">
        <v>200</v>
      </c>
      <c r="AF357" s="64">
        <v>79.726500000000001</v>
      </c>
      <c r="AG357" s="64">
        <v>66.216399999999993</v>
      </c>
      <c r="AH357" s="64">
        <v>81.325599999999994</v>
      </c>
      <c r="AI357" s="64">
        <v>71.252799999999993</v>
      </c>
      <c r="AJ357" s="61">
        <v>0.46875</v>
      </c>
      <c r="AK357" s="216">
        <v>2500</v>
      </c>
      <c r="AL357" s="62">
        <v>3596.5147972452087</v>
      </c>
      <c r="AM357" s="24" t="s">
        <v>5992</v>
      </c>
      <c r="AN357" s="216" t="s">
        <v>6009</v>
      </c>
      <c r="AO357" s="216" t="s">
        <v>5989</v>
      </c>
      <c r="AP357" s="216" t="s">
        <v>6908</v>
      </c>
      <c r="AQ357" s="216" t="s">
        <v>6900</v>
      </c>
      <c r="AR357" s="216" t="s">
        <v>6886</v>
      </c>
      <c r="AS357" s="24" t="s">
        <v>7153</v>
      </c>
      <c r="AT357" s="24" t="s">
        <v>5984</v>
      </c>
      <c r="AU357" s="24" t="s">
        <v>5963</v>
      </c>
      <c r="AV357" s="24" t="s">
        <v>5994</v>
      </c>
      <c r="AW357" s="24" t="s">
        <v>5986</v>
      </c>
      <c r="AX357" s="24" t="s">
        <v>5970</v>
      </c>
      <c r="AY357" s="24" t="s">
        <v>7522</v>
      </c>
      <c r="AZ357" s="216" t="s">
        <v>7141</v>
      </c>
      <c r="BA357" s="216" t="s">
        <v>7523</v>
      </c>
      <c r="BB357" s="57" t="s">
        <v>6944</v>
      </c>
      <c r="BC357" s="202"/>
      <c r="BD357" s="24"/>
      <c r="BE357" s="151"/>
      <c r="BG357" s="151"/>
      <c r="BI357" s="151"/>
      <c r="BL357" s="152"/>
    </row>
    <row r="358" spans="1:64" s="169" customFormat="1">
      <c r="A358" s="24">
        <v>2385</v>
      </c>
      <c r="B358" s="24" t="s">
        <v>367</v>
      </c>
      <c r="C358" s="57">
        <v>79.3</v>
      </c>
      <c r="D358" s="57">
        <v>79.3</v>
      </c>
      <c r="E358" s="57">
        <v>78.599999999999994</v>
      </c>
      <c r="F358" s="57">
        <v>79.2</v>
      </c>
      <c r="G358" s="57">
        <v>79.5</v>
      </c>
      <c r="H358" s="57">
        <v>79.900000000000006</v>
      </c>
      <c r="I358" s="57">
        <v>79.099999999999994</v>
      </c>
      <c r="J358" s="57">
        <v>79.599999999999994</v>
      </c>
      <c r="K358" s="57">
        <v>79.8</v>
      </c>
      <c r="L358" s="57">
        <v>79.900000000000006</v>
      </c>
      <c r="M358" s="57">
        <v>79.2</v>
      </c>
      <c r="N358" s="57">
        <v>79.7</v>
      </c>
      <c r="O358" s="63">
        <v>1.25628140703517E-3</v>
      </c>
      <c r="P358" s="57">
        <v>1073</v>
      </c>
      <c r="Q358" s="57">
        <v>1334</v>
      </c>
      <c r="R358" s="57">
        <v>2636.8</v>
      </c>
      <c r="S358" s="57">
        <v>78.62</v>
      </c>
      <c r="T358" s="57">
        <v>79.09</v>
      </c>
      <c r="U358" s="57">
        <v>79.601699999999994</v>
      </c>
      <c r="V358" s="57">
        <v>78.92</v>
      </c>
      <c r="W358" s="57">
        <v>78.97</v>
      </c>
      <c r="X358" s="57">
        <v>79.631699999999995</v>
      </c>
      <c r="Y358" s="57">
        <v>79.16</v>
      </c>
      <c r="Z358" s="57">
        <v>78.94</v>
      </c>
      <c r="AA358" s="57">
        <v>79.599999999999994</v>
      </c>
      <c r="AB358" s="57">
        <v>107</v>
      </c>
      <c r="AC358" s="57">
        <v>75.900000000000006</v>
      </c>
      <c r="AD358" s="57">
        <v>81.099999999999994</v>
      </c>
      <c r="AE358" s="57">
        <v>76.8</v>
      </c>
      <c r="AF358" s="64">
        <v>76.3386</v>
      </c>
      <c r="AG358" s="64">
        <v>57.2697</v>
      </c>
      <c r="AH358" s="64">
        <v>82.075199999999995</v>
      </c>
      <c r="AI358" s="64">
        <v>65.538200000000003</v>
      </c>
      <c r="AJ358" s="61">
        <v>0.46875</v>
      </c>
      <c r="AK358" s="216">
        <v>1500</v>
      </c>
      <c r="AL358" s="62">
        <v>1845.4792110216613</v>
      </c>
      <c r="AM358" s="24" t="s">
        <v>6179</v>
      </c>
      <c r="AN358" s="216" t="s">
        <v>6009</v>
      </c>
      <c r="AO358" s="216" t="s">
        <v>5989</v>
      </c>
      <c r="AP358" s="216" t="s">
        <v>6908</v>
      </c>
      <c r="AQ358" s="216" t="s">
        <v>6900</v>
      </c>
      <c r="AR358" s="216" t="s">
        <v>6886</v>
      </c>
      <c r="AS358" s="24" t="s">
        <v>6927</v>
      </c>
      <c r="AT358" s="24" t="s">
        <v>6748</v>
      </c>
      <c r="AU358" s="24" t="s">
        <v>6497</v>
      </c>
      <c r="AV358" s="24" t="s">
        <v>6328</v>
      </c>
      <c r="AW358" s="24" t="s">
        <v>5965</v>
      </c>
      <c r="AX358" s="24" t="s">
        <v>5996</v>
      </c>
      <c r="AY358" s="24" t="s">
        <v>7524</v>
      </c>
      <c r="AZ358" s="216" t="s">
        <v>6958</v>
      </c>
      <c r="BA358" s="216" t="s">
        <v>7525</v>
      </c>
      <c r="BB358" s="57" t="s">
        <v>6994</v>
      </c>
      <c r="BC358" s="202"/>
      <c r="BD358" s="24"/>
      <c r="BE358" s="151"/>
      <c r="BG358" s="151"/>
      <c r="BI358" s="151"/>
      <c r="BL358" s="152"/>
    </row>
    <row r="359" spans="1:64" s="169" customFormat="1">
      <c r="A359" s="24">
        <v>2387</v>
      </c>
      <c r="B359" s="24" t="s">
        <v>368</v>
      </c>
      <c r="C359" s="57">
        <v>47.45</v>
      </c>
      <c r="D359" s="57">
        <v>48</v>
      </c>
      <c r="E359" s="57">
        <v>47.2</v>
      </c>
      <c r="F359" s="57">
        <v>47.85</v>
      </c>
      <c r="G359" s="57">
        <v>48.45</v>
      </c>
      <c r="H359" s="57">
        <v>48.65</v>
      </c>
      <c r="I359" s="57">
        <v>47.25</v>
      </c>
      <c r="J359" s="57">
        <v>47.6</v>
      </c>
      <c r="K359" s="57">
        <v>47.6</v>
      </c>
      <c r="L359" s="57">
        <v>48.25</v>
      </c>
      <c r="M359" s="57">
        <v>47.6</v>
      </c>
      <c r="N359" s="57">
        <v>48</v>
      </c>
      <c r="O359" s="63">
        <v>8.4033613445378096E-3</v>
      </c>
      <c r="P359" s="57">
        <v>277</v>
      </c>
      <c r="Q359" s="57">
        <v>520</v>
      </c>
      <c r="R359" s="57">
        <v>1552.25</v>
      </c>
      <c r="S359" s="57">
        <v>47.55</v>
      </c>
      <c r="T359" s="57">
        <v>52.414999999999999</v>
      </c>
      <c r="U359" s="57">
        <v>53.666699999999999</v>
      </c>
      <c r="V359" s="57">
        <v>47.5</v>
      </c>
      <c r="W359" s="57">
        <v>51.914999999999999</v>
      </c>
      <c r="X359" s="57">
        <v>53.536700000000003</v>
      </c>
      <c r="Y359" s="57">
        <v>47.33</v>
      </c>
      <c r="Z359" s="57">
        <v>51.524999999999999</v>
      </c>
      <c r="AA359" s="57">
        <v>53.396700000000003</v>
      </c>
      <c r="AB359" s="57">
        <v>78</v>
      </c>
      <c r="AC359" s="57">
        <v>45.8</v>
      </c>
      <c r="AD359" s="57">
        <v>58.1</v>
      </c>
      <c r="AE359" s="57">
        <v>45.8</v>
      </c>
      <c r="AF359" s="64">
        <v>21.185500000000001</v>
      </c>
      <c r="AG359" s="64">
        <v>15.888199999999999</v>
      </c>
      <c r="AH359" s="64">
        <v>26.989100000000001</v>
      </c>
      <c r="AI359" s="64">
        <v>19.5885</v>
      </c>
      <c r="AJ359" s="61">
        <v>0.46875</v>
      </c>
      <c r="AK359" s="216">
        <v>300</v>
      </c>
      <c r="AL359" s="62">
        <v>483.10623887905143</v>
      </c>
      <c r="AM359" s="24" t="s">
        <v>6330</v>
      </c>
      <c r="AN359" s="216" t="s">
        <v>6009</v>
      </c>
      <c r="AO359" s="216" t="s">
        <v>6007</v>
      </c>
      <c r="AP359" s="216" t="s">
        <v>6884</v>
      </c>
      <c r="AQ359" s="216" t="s">
        <v>6885</v>
      </c>
      <c r="AR359" s="216" t="s">
        <v>6886</v>
      </c>
      <c r="AS359" s="24" t="s">
        <v>5474</v>
      </c>
      <c r="AT359" s="24" t="s">
        <v>6016</v>
      </c>
      <c r="AU359" s="24" t="s">
        <v>5984</v>
      </c>
      <c r="AV359" s="24" t="s">
        <v>6055</v>
      </c>
      <c r="AW359" s="24" t="s">
        <v>5986</v>
      </c>
      <c r="AX359" s="24" t="s">
        <v>5979</v>
      </c>
      <c r="AY359" s="24" t="s">
        <v>7526</v>
      </c>
      <c r="AZ359" s="216" t="s">
        <v>7527</v>
      </c>
      <c r="BA359" s="216" t="s">
        <v>7057</v>
      </c>
      <c r="BB359" s="57" t="s">
        <v>5474</v>
      </c>
      <c r="BC359" s="202"/>
      <c r="BD359" s="24"/>
      <c r="BE359" s="151"/>
      <c r="BG359" s="151"/>
      <c r="BI359" s="151"/>
      <c r="BL359" s="152"/>
    </row>
    <row r="360" spans="1:64" s="169" customFormat="1">
      <c r="A360" s="24">
        <v>2388</v>
      </c>
      <c r="B360" s="24" t="s">
        <v>369</v>
      </c>
      <c r="C360" s="57">
        <v>47</v>
      </c>
      <c r="D360" s="57">
        <v>48.9</v>
      </c>
      <c r="E360" s="57">
        <v>47</v>
      </c>
      <c r="F360" s="57">
        <v>48.6</v>
      </c>
      <c r="G360" s="57">
        <v>49.6</v>
      </c>
      <c r="H360" s="57">
        <v>49.6</v>
      </c>
      <c r="I360" s="57">
        <v>47.5</v>
      </c>
      <c r="J360" s="57">
        <v>47.55</v>
      </c>
      <c r="K360" s="57">
        <v>47.85</v>
      </c>
      <c r="L360" s="57">
        <v>49.15</v>
      </c>
      <c r="M360" s="57">
        <v>47.85</v>
      </c>
      <c r="N360" s="57">
        <v>49</v>
      </c>
      <c r="O360" s="63">
        <v>3.0494216614090401E-2</v>
      </c>
      <c r="P360" s="57">
        <v>637</v>
      </c>
      <c r="Q360" s="57">
        <v>1197</v>
      </c>
      <c r="R360" s="57">
        <v>2420.0500000000002</v>
      </c>
      <c r="S360" s="57">
        <v>47.64</v>
      </c>
      <c r="T360" s="57">
        <v>51.917499999999997</v>
      </c>
      <c r="U360" s="57">
        <v>54.655799999999999</v>
      </c>
      <c r="V360" s="57">
        <v>47.72</v>
      </c>
      <c r="W360" s="57">
        <v>51.414999999999999</v>
      </c>
      <c r="X360" s="57">
        <v>54.625</v>
      </c>
      <c r="Y360" s="57">
        <v>47.71</v>
      </c>
      <c r="Z360" s="57">
        <v>51.04</v>
      </c>
      <c r="AA360" s="57">
        <v>54.583300000000001</v>
      </c>
      <c r="AB360" s="57">
        <v>66</v>
      </c>
      <c r="AC360" s="57">
        <v>34.450000000000003</v>
      </c>
      <c r="AD360" s="57">
        <v>58.8</v>
      </c>
      <c r="AE360" s="57">
        <v>46</v>
      </c>
      <c r="AF360" s="64">
        <v>16.2974</v>
      </c>
      <c r="AG360" s="64">
        <v>14.7844</v>
      </c>
      <c r="AH360" s="64">
        <v>26.489899999999999</v>
      </c>
      <c r="AI360" s="64">
        <v>18.686199999999999</v>
      </c>
      <c r="AJ360" s="61">
        <v>0.46875</v>
      </c>
      <c r="AK360" s="216">
        <v>650</v>
      </c>
      <c r="AL360" s="62">
        <v>1097.5986710566897</v>
      </c>
      <c r="AM360" s="24" t="s">
        <v>6038</v>
      </c>
      <c r="AN360" s="216" t="s">
        <v>6009</v>
      </c>
      <c r="AO360" s="216" t="s">
        <v>6007</v>
      </c>
      <c r="AP360" s="216" t="s">
        <v>6884</v>
      </c>
      <c r="AQ360" s="216" t="s">
        <v>6885</v>
      </c>
      <c r="AR360" s="216" t="s">
        <v>6886</v>
      </c>
      <c r="AS360" s="24" t="s">
        <v>5474</v>
      </c>
      <c r="AT360" s="24" t="s">
        <v>6031</v>
      </c>
      <c r="AU360" s="24" t="s">
        <v>6024</v>
      </c>
      <c r="AV360" s="24" t="s">
        <v>6031</v>
      </c>
      <c r="AW360" s="24" t="s">
        <v>5965</v>
      </c>
      <c r="AX360" s="24" t="s">
        <v>5979</v>
      </c>
      <c r="AY360" s="24" t="s">
        <v>7528</v>
      </c>
      <c r="AZ360" s="216" t="s">
        <v>7220</v>
      </c>
      <c r="BA360" s="216" t="s">
        <v>6933</v>
      </c>
      <c r="BB360" s="57" t="s">
        <v>6898</v>
      </c>
      <c r="BC360" s="202"/>
      <c r="BD360" s="24"/>
      <c r="BE360" s="151"/>
      <c r="BG360" s="151"/>
      <c r="BI360" s="151"/>
      <c r="BL360" s="152"/>
    </row>
    <row r="361" spans="1:64" s="169" customFormat="1">
      <c r="A361" s="24">
        <v>2390</v>
      </c>
      <c r="B361" s="24" t="s">
        <v>370</v>
      </c>
      <c r="C361" s="57">
        <v>26.2</v>
      </c>
      <c r="D361" s="57">
        <v>26.45</v>
      </c>
      <c r="E361" s="57">
        <v>25.3</v>
      </c>
      <c r="F361" s="57">
        <v>25.35</v>
      </c>
      <c r="G361" s="57">
        <v>25.65</v>
      </c>
      <c r="H361" s="57">
        <v>25.75</v>
      </c>
      <c r="I361" s="57">
        <v>24.15</v>
      </c>
      <c r="J361" s="57">
        <v>24.2</v>
      </c>
      <c r="K361" s="57">
        <v>24.15</v>
      </c>
      <c r="L361" s="57">
        <v>25.4</v>
      </c>
      <c r="M361" s="57">
        <v>24.15</v>
      </c>
      <c r="N361" s="57">
        <v>24.85</v>
      </c>
      <c r="O361" s="63">
        <v>2.6859504132231399E-2</v>
      </c>
      <c r="P361" s="57">
        <v>4519</v>
      </c>
      <c r="Q361" s="57">
        <v>7768</v>
      </c>
      <c r="R361" s="57">
        <v>13783.65</v>
      </c>
      <c r="S361" s="57">
        <v>25.72</v>
      </c>
      <c r="T361" s="57">
        <v>26.357500000000002</v>
      </c>
      <c r="U361" s="57">
        <v>26.515799999999999</v>
      </c>
      <c r="V361" s="57">
        <v>25.3</v>
      </c>
      <c r="W361" s="57">
        <v>26.2775</v>
      </c>
      <c r="X361" s="57">
        <v>26.491700000000002</v>
      </c>
      <c r="Y361" s="57">
        <v>25.11</v>
      </c>
      <c r="Z361" s="57">
        <v>26.2075</v>
      </c>
      <c r="AA361" s="57">
        <v>26.5092</v>
      </c>
      <c r="AB361" s="57">
        <v>34.049999999999997</v>
      </c>
      <c r="AC361" s="57">
        <v>12.65</v>
      </c>
      <c r="AD361" s="57">
        <v>28.9</v>
      </c>
      <c r="AE361" s="57">
        <v>24.15</v>
      </c>
      <c r="AF361" s="64">
        <v>17.4206</v>
      </c>
      <c r="AG361" s="64">
        <v>26.3064</v>
      </c>
      <c r="AH361" s="64">
        <v>16.526</v>
      </c>
      <c r="AI361" s="64">
        <v>23.046299999999999</v>
      </c>
      <c r="AJ361" s="61">
        <v>0.46875</v>
      </c>
      <c r="AK361" s="216">
        <v>5000</v>
      </c>
      <c r="AL361" s="62">
        <v>7409.0024134780797</v>
      </c>
      <c r="AM361" s="24" t="s">
        <v>6550</v>
      </c>
      <c r="AN361" s="216" t="s">
        <v>5967</v>
      </c>
      <c r="AO361" s="216" t="s">
        <v>6007</v>
      </c>
      <c r="AP361" s="216" t="s">
        <v>6884</v>
      </c>
      <c r="AQ361" s="216" t="s">
        <v>6885</v>
      </c>
      <c r="AR361" s="216" t="s">
        <v>6916</v>
      </c>
      <c r="AS361" s="24" t="s">
        <v>6945</v>
      </c>
      <c r="AT361" s="24" t="s">
        <v>5962</v>
      </c>
      <c r="AU361" s="24" t="s">
        <v>5964</v>
      </c>
      <c r="AV361" s="24" t="s">
        <v>6031</v>
      </c>
      <c r="AW361" s="24" t="s">
        <v>5986</v>
      </c>
      <c r="AX361" s="24" t="s">
        <v>5979</v>
      </c>
      <c r="AY361" s="24" t="s">
        <v>7529</v>
      </c>
      <c r="AZ361" s="216" t="s">
        <v>7264</v>
      </c>
      <c r="BA361" s="216" t="s">
        <v>7530</v>
      </c>
      <c r="BB361" s="57" t="s">
        <v>5474</v>
      </c>
      <c r="BC361" s="202"/>
      <c r="BD361" s="24"/>
      <c r="BE361" s="151"/>
      <c r="BG361" s="151"/>
      <c r="BI361" s="151"/>
      <c r="BL361" s="152"/>
    </row>
    <row r="362" spans="1:64" s="169" customFormat="1">
      <c r="A362" s="24">
        <v>2392</v>
      </c>
      <c r="B362" s="24" t="s">
        <v>371</v>
      </c>
      <c r="C362" s="57">
        <v>37.700000000000003</v>
      </c>
      <c r="D362" s="57">
        <v>38.450000000000003</v>
      </c>
      <c r="E362" s="57">
        <v>37.700000000000003</v>
      </c>
      <c r="F362" s="57">
        <v>38.4</v>
      </c>
      <c r="G362" s="57">
        <v>38.450000000000003</v>
      </c>
      <c r="H362" s="57">
        <v>38.549999999999997</v>
      </c>
      <c r="I362" s="57">
        <v>38.299999999999997</v>
      </c>
      <c r="J362" s="57">
        <v>38.4</v>
      </c>
      <c r="K362" s="57">
        <v>38.5</v>
      </c>
      <c r="L362" s="57">
        <v>39.1</v>
      </c>
      <c r="M362" s="57">
        <v>38.5</v>
      </c>
      <c r="N362" s="57">
        <v>39.049999999999997</v>
      </c>
      <c r="O362" s="63">
        <v>1.6927083333333301E-2</v>
      </c>
      <c r="P362" s="57">
        <v>340</v>
      </c>
      <c r="Q362" s="57">
        <v>439</v>
      </c>
      <c r="R362" s="57">
        <v>1040.25</v>
      </c>
      <c r="S362" s="57">
        <v>38.020000000000003</v>
      </c>
      <c r="T362" s="57">
        <v>39.722499999999997</v>
      </c>
      <c r="U362" s="57">
        <v>41.16</v>
      </c>
      <c r="V362" s="57">
        <v>38.119999999999997</v>
      </c>
      <c r="W362" s="57">
        <v>39.582500000000003</v>
      </c>
      <c r="X362" s="57">
        <v>41.13</v>
      </c>
      <c r="Y362" s="57">
        <v>38.229999999999997</v>
      </c>
      <c r="Z362" s="57">
        <v>39.484999999999999</v>
      </c>
      <c r="AA362" s="57">
        <v>41.094999999999999</v>
      </c>
      <c r="AB362" s="57">
        <v>51.5</v>
      </c>
      <c r="AC362" s="57">
        <v>36.299999999999997</v>
      </c>
      <c r="AD362" s="57">
        <v>41.3</v>
      </c>
      <c r="AE362" s="57">
        <v>37.200000000000003</v>
      </c>
      <c r="AF362" s="64">
        <v>27.0304</v>
      </c>
      <c r="AG362" s="64">
        <v>19.690899999999999</v>
      </c>
      <c r="AH362" s="64">
        <v>38.924199999999999</v>
      </c>
      <c r="AI362" s="64">
        <v>26.102</v>
      </c>
      <c r="AJ362" s="61">
        <v>0.46875</v>
      </c>
      <c r="AK362" s="216">
        <v>350</v>
      </c>
      <c r="AL362" s="62">
        <v>599.55011513161162</v>
      </c>
      <c r="AM362" s="24" t="s">
        <v>7531</v>
      </c>
      <c r="AN362" s="216" t="s">
        <v>6009</v>
      </c>
      <c r="AO362" s="216" t="s">
        <v>5971</v>
      </c>
      <c r="AP362" s="216" t="s">
        <v>6884</v>
      </c>
      <c r="AQ362" s="216" t="s">
        <v>6885</v>
      </c>
      <c r="AR362" s="216" t="s">
        <v>6886</v>
      </c>
      <c r="AS362" s="24" t="s">
        <v>6887</v>
      </c>
      <c r="AT362" s="24" t="s">
        <v>6055</v>
      </c>
      <c r="AU362" s="24" t="s">
        <v>6561</v>
      </c>
      <c r="AV362" s="24" t="s">
        <v>6055</v>
      </c>
      <c r="AW362" s="24" t="s">
        <v>5965</v>
      </c>
      <c r="AX362" s="24" t="s">
        <v>5979</v>
      </c>
      <c r="AY362" s="24" t="s">
        <v>7489</v>
      </c>
      <c r="AZ362" s="216" t="s">
        <v>6892</v>
      </c>
      <c r="BA362" s="216" t="s">
        <v>6980</v>
      </c>
      <c r="BB362" s="57" t="s">
        <v>5474</v>
      </c>
      <c r="BC362" s="202"/>
      <c r="BD362" s="24"/>
      <c r="BE362" s="151"/>
      <c r="BG362" s="151"/>
      <c r="BI362" s="151"/>
      <c r="BL362" s="152"/>
    </row>
    <row r="363" spans="1:64" s="169" customFormat="1">
      <c r="A363" s="24">
        <v>2393</v>
      </c>
      <c r="B363" s="24" t="s">
        <v>372</v>
      </c>
      <c r="C363" s="57">
        <v>52.3</v>
      </c>
      <c r="D363" s="57">
        <v>54.8</v>
      </c>
      <c r="E363" s="57">
        <v>51.9</v>
      </c>
      <c r="F363" s="57">
        <v>54.1</v>
      </c>
      <c r="G363" s="57">
        <v>54.9</v>
      </c>
      <c r="H363" s="57">
        <v>55.3</v>
      </c>
      <c r="I363" s="57">
        <v>52.6</v>
      </c>
      <c r="J363" s="57">
        <v>52.9</v>
      </c>
      <c r="K363" s="57">
        <v>53.5</v>
      </c>
      <c r="L363" s="57">
        <v>55.8</v>
      </c>
      <c r="M363" s="57">
        <v>53.4</v>
      </c>
      <c r="N363" s="57">
        <v>55.1</v>
      </c>
      <c r="O363" s="63">
        <v>4.1587901701323197E-2</v>
      </c>
      <c r="P363" s="57">
        <v>6576</v>
      </c>
      <c r="Q363" s="57">
        <v>5688</v>
      </c>
      <c r="R363" s="57">
        <v>10133.6</v>
      </c>
      <c r="S363" s="57">
        <v>53.22</v>
      </c>
      <c r="T363" s="57">
        <v>60.005000000000003</v>
      </c>
      <c r="U363" s="57">
        <v>55.168300000000002</v>
      </c>
      <c r="V363" s="57">
        <v>53.06</v>
      </c>
      <c r="W363" s="57">
        <v>59.52</v>
      </c>
      <c r="X363" s="57">
        <v>55.286700000000003</v>
      </c>
      <c r="Y363" s="57">
        <v>52.98</v>
      </c>
      <c r="Z363" s="57">
        <v>59.29</v>
      </c>
      <c r="AA363" s="57">
        <v>55.4283</v>
      </c>
      <c r="AB363" s="57">
        <v>68.900000000000006</v>
      </c>
      <c r="AC363" s="57">
        <v>34.6</v>
      </c>
      <c r="AD363" s="57">
        <v>68.900000000000006</v>
      </c>
      <c r="AE363" s="57">
        <v>50.2</v>
      </c>
      <c r="AF363" s="64">
        <v>22.645900000000001</v>
      </c>
      <c r="AG363" s="64">
        <v>18.9269</v>
      </c>
      <c r="AH363" s="64">
        <v>33.871200000000002</v>
      </c>
      <c r="AI363" s="64">
        <v>23.9084</v>
      </c>
      <c r="AJ363" s="61">
        <v>0.46875</v>
      </c>
      <c r="AK363" s="216">
        <v>8000</v>
      </c>
      <c r="AL363" s="62">
        <v>10417.800958607613</v>
      </c>
      <c r="AM363" s="24" t="s">
        <v>6157</v>
      </c>
      <c r="AN363" s="216" t="s">
        <v>6009</v>
      </c>
      <c r="AO363" s="216" t="s">
        <v>6007</v>
      </c>
      <c r="AP363" s="216" t="s">
        <v>6884</v>
      </c>
      <c r="AQ363" s="216" t="s">
        <v>6885</v>
      </c>
      <c r="AR363" s="216" t="s">
        <v>6886</v>
      </c>
      <c r="AS363" s="24" t="s">
        <v>5474</v>
      </c>
      <c r="AT363" s="24" t="s">
        <v>6010</v>
      </c>
      <c r="AU363" s="24" t="s">
        <v>5964</v>
      </c>
      <c r="AV363" s="24" t="s">
        <v>6010</v>
      </c>
      <c r="AW363" s="24" t="s">
        <v>5991</v>
      </c>
      <c r="AX363" s="24" t="s">
        <v>5979</v>
      </c>
      <c r="AY363" s="24" t="s">
        <v>7532</v>
      </c>
      <c r="AZ363" s="216" t="s">
        <v>7182</v>
      </c>
      <c r="BA363" s="216" t="s">
        <v>7533</v>
      </c>
      <c r="BB363" s="57" t="s">
        <v>6898</v>
      </c>
      <c r="BC363" s="202"/>
      <c r="BD363" s="24"/>
      <c r="BE363" s="151"/>
      <c r="BG363" s="151"/>
      <c r="BI363" s="151"/>
      <c r="BL363" s="152"/>
    </row>
    <row r="364" spans="1:64" s="169" customFormat="1">
      <c r="A364" s="24">
        <v>2395</v>
      </c>
      <c r="B364" s="24" t="s">
        <v>373</v>
      </c>
      <c r="C364" s="57">
        <v>365</v>
      </c>
      <c r="D364" s="57">
        <v>372.5</v>
      </c>
      <c r="E364" s="57">
        <v>365</v>
      </c>
      <c r="F364" s="57">
        <v>370</v>
      </c>
      <c r="G364" s="57">
        <v>371</v>
      </c>
      <c r="H364" s="57">
        <v>374</v>
      </c>
      <c r="I364" s="57">
        <v>370</v>
      </c>
      <c r="J364" s="57">
        <v>372</v>
      </c>
      <c r="K364" s="57">
        <v>375</v>
      </c>
      <c r="L364" s="57">
        <v>375.5</v>
      </c>
      <c r="M364" s="57">
        <v>373</v>
      </c>
      <c r="N364" s="57">
        <v>373</v>
      </c>
      <c r="O364" s="63">
        <v>2.6881720430107499E-3</v>
      </c>
      <c r="P364" s="57">
        <v>200</v>
      </c>
      <c r="Q364" s="57">
        <v>284</v>
      </c>
      <c r="R364" s="57">
        <v>749.65</v>
      </c>
      <c r="S364" s="57">
        <v>363.4</v>
      </c>
      <c r="T364" s="57">
        <v>362.2</v>
      </c>
      <c r="U364" s="57">
        <v>348.82499999999999</v>
      </c>
      <c r="V364" s="57">
        <v>366.7</v>
      </c>
      <c r="W364" s="57">
        <v>362.27499999999998</v>
      </c>
      <c r="X364" s="57">
        <v>349.5333</v>
      </c>
      <c r="Y364" s="57">
        <v>368.4</v>
      </c>
      <c r="Z364" s="57">
        <v>362.92500000000001</v>
      </c>
      <c r="AA364" s="57">
        <v>350.36669999999998</v>
      </c>
      <c r="AB364" s="57">
        <v>396</v>
      </c>
      <c r="AC364" s="57">
        <v>274</v>
      </c>
      <c r="AD364" s="57">
        <v>375.5</v>
      </c>
      <c r="AE364" s="57">
        <v>347.5</v>
      </c>
      <c r="AF364" s="64">
        <v>73.814999999999998</v>
      </c>
      <c r="AG364" s="64">
        <v>60.157800000000002</v>
      </c>
      <c r="AH364" s="64">
        <v>79.567099999999996</v>
      </c>
      <c r="AI364" s="64">
        <v>66.627600000000001</v>
      </c>
      <c r="AJ364" s="61">
        <v>0.46875</v>
      </c>
      <c r="AK364" s="216">
        <v>200</v>
      </c>
      <c r="AL364" s="62">
        <v>359.77928364778762</v>
      </c>
      <c r="AM364" s="24" t="s">
        <v>7534</v>
      </c>
      <c r="AN364" s="216" t="s">
        <v>6009</v>
      </c>
      <c r="AO364" s="216" t="s">
        <v>5989</v>
      </c>
      <c r="AP364" s="216" t="s">
        <v>6908</v>
      </c>
      <c r="AQ364" s="216" t="s">
        <v>6900</v>
      </c>
      <c r="AR364" s="216" t="s">
        <v>6886</v>
      </c>
      <c r="AS364" s="24" t="s">
        <v>7034</v>
      </c>
      <c r="AT364" s="24" t="s">
        <v>6055</v>
      </c>
      <c r="AU364" s="24" t="s">
        <v>6016</v>
      </c>
      <c r="AV364" s="24" t="s">
        <v>6130</v>
      </c>
      <c r="AW364" s="24" t="s">
        <v>5990</v>
      </c>
      <c r="AX364" s="24" t="s">
        <v>5979</v>
      </c>
      <c r="AY364" s="24" t="s">
        <v>7068</v>
      </c>
      <c r="AZ364" s="216" t="s">
        <v>6991</v>
      </c>
      <c r="BA364" s="216" t="s">
        <v>7315</v>
      </c>
      <c r="BB364" s="57" t="s">
        <v>5474</v>
      </c>
      <c r="BC364" s="202"/>
      <c r="BD364" s="24"/>
      <c r="BE364" s="151"/>
      <c r="BG364" s="151"/>
      <c r="BI364" s="151"/>
      <c r="BL364" s="152"/>
    </row>
    <row r="365" spans="1:64" s="169" customFormat="1">
      <c r="A365" s="24">
        <v>2397</v>
      </c>
      <c r="B365" s="24" t="s">
        <v>374</v>
      </c>
      <c r="C365" s="57">
        <v>59.8</v>
      </c>
      <c r="D365" s="57">
        <v>59.9</v>
      </c>
      <c r="E365" s="57">
        <v>59.1</v>
      </c>
      <c r="F365" s="57">
        <v>59.9</v>
      </c>
      <c r="G365" s="57">
        <v>59.5</v>
      </c>
      <c r="H365" s="57">
        <v>59.5</v>
      </c>
      <c r="I365" s="57">
        <v>57</v>
      </c>
      <c r="J365" s="57">
        <v>57.8</v>
      </c>
      <c r="K365" s="57">
        <v>57.8</v>
      </c>
      <c r="L365" s="57">
        <v>58.1</v>
      </c>
      <c r="M365" s="57">
        <v>57.6</v>
      </c>
      <c r="N365" s="57">
        <v>57.6</v>
      </c>
      <c r="O365" s="63">
        <v>-3.4602076124567401E-3</v>
      </c>
      <c r="P365" s="57">
        <v>12</v>
      </c>
      <c r="Q365" s="57">
        <v>134</v>
      </c>
      <c r="R365" s="57">
        <v>50.95</v>
      </c>
      <c r="S365" s="57">
        <v>59.56</v>
      </c>
      <c r="T365" s="57">
        <v>62.05</v>
      </c>
      <c r="U365" s="57">
        <v>64.42</v>
      </c>
      <c r="V365" s="57">
        <v>59.32</v>
      </c>
      <c r="W365" s="57">
        <v>61.715000000000003</v>
      </c>
      <c r="X365" s="57">
        <v>64.326700000000002</v>
      </c>
      <c r="Y365" s="57">
        <v>58.98</v>
      </c>
      <c r="Z365" s="57">
        <v>61.424999999999997</v>
      </c>
      <c r="AA365" s="57">
        <v>64.226699999999994</v>
      </c>
      <c r="AB365" s="57">
        <v>74.5</v>
      </c>
      <c r="AC365" s="57">
        <v>0</v>
      </c>
      <c r="AD365" s="57">
        <v>66.5</v>
      </c>
      <c r="AE365" s="57">
        <v>57</v>
      </c>
      <c r="AF365" s="64">
        <v>35.666899999999998</v>
      </c>
      <c r="AG365" s="64">
        <v>30.277999999999999</v>
      </c>
      <c r="AH365" s="64">
        <v>30.444600000000001</v>
      </c>
      <c r="AI365" s="64">
        <v>30.333500000000001</v>
      </c>
      <c r="AJ365" s="61">
        <v>0.46875</v>
      </c>
      <c r="AK365" s="216">
        <v>50</v>
      </c>
      <c r="AL365" s="62">
        <v>35.608460630421618</v>
      </c>
      <c r="AM365" s="24" t="s">
        <v>6696</v>
      </c>
      <c r="AN365" s="216" t="s">
        <v>5967</v>
      </c>
      <c r="AO365" s="216" t="s">
        <v>5971</v>
      </c>
      <c r="AP365" s="216" t="s">
        <v>6884</v>
      </c>
      <c r="AQ365" s="216" t="s">
        <v>6885</v>
      </c>
      <c r="AR365" s="216" t="s">
        <v>6916</v>
      </c>
      <c r="AS365" s="24" t="s">
        <v>6965</v>
      </c>
      <c r="AT365" s="24" t="s">
        <v>6509</v>
      </c>
      <c r="AU365" s="24" t="s">
        <v>6209</v>
      </c>
      <c r="AV365" s="24" t="s">
        <v>6130</v>
      </c>
      <c r="AW365" s="24" t="s">
        <v>5976</v>
      </c>
      <c r="AX365" s="24" t="s">
        <v>5979</v>
      </c>
      <c r="AY365" s="24" t="s">
        <v>7417</v>
      </c>
      <c r="AZ365" s="216" t="s">
        <v>7054</v>
      </c>
      <c r="BA365" s="216" t="s">
        <v>6948</v>
      </c>
      <c r="BB365" s="57" t="s">
        <v>5474</v>
      </c>
      <c r="BC365" s="202"/>
      <c r="BD365" s="24"/>
      <c r="BE365" s="151"/>
      <c r="BG365" s="151"/>
      <c r="BI365" s="151"/>
      <c r="BL365" s="152"/>
    </row>
    <row r="366" spans="1:64" s="169" customFormat="1">
      <c r="A366" s="24">
        <v>2399</v>
      </c>
      <c r="B366" s="24" t="s">
        <v>375</v>
      </c>
      <c r="C366" s="57">
        <v>21.65</v>
      </c>
      <c r="D366" s="57">
        <v>22.3</v>
      </c>
      <c r="E366" s="57">
        <v>21.55</v>
      </c>
      <c r="F366" s="57">
        <v>22.3</v>
      </c>
      <c r="G366" s="57">
        <v>23.3</v>
      </c>
      <c r="H366" s="57">
        <v>24.1</v>
      </c>
      <c r="I366" s="57">
        <v>22.65</v>
      </c>
      <c r="J366" s="57">
        <v>22.85</v>
      </c>
      <c r="K366" s="57">
        <v>23</v>
      </c>
      <c r="L366" s="57">
        <v>23.15</v>
      </c>
      <c r="M366" s="57">
        <v>22.65</v>
      </c>
      <c r="N366" s="57">
        <v>22.9</v>
      </c>
      <c r="O366" s="63">
        <v>2.1881838074398201E-3</v>
      </c>
      <c r="P366" s="57">
        <v>1278</v>
      </c>
      <c r="Q366" s="57">
        <v>5349</v>
      </c>
      <c r="R366" s="57">
        <v>3807.45</v>
      </c>
      <c r="S366" s="57">
        <v>21.45</v>
      </c>
      <c r="T366" s="57">
        <v>24.1175</v>
      </c>
      <c r="U366" s="57">
        <v>25.563300000000002</v>
      </c>
      <c r="V366" s="57">
        <v>21.82</v>
      </c>
      <c r="W366" s="57">
        <v>23.945</v>
      </c>
      <c r="X366" s="57">
        <v>25.526700000000002</v>
      </c>
      <c r="Y366" s="57">
        <v>22</v>
      </c>
      <c r="Z366" s="57">
        <v>23.83</v>
      </c>
      <c r="AA366" s="57">
        <v>25.449200000000001</v>
      </c>
      <c r="AB366" s="57">
        <v>42</v>
      </c>
      <c r="AC366" s="57">
        <v>10.3</v>
      </c>
      <c r="AD366" s="57">
        <v>27.6</v>
      </c>
      <c r="AE366" s="57">
        <v>20.55</v>
      </c>
      <c r="AF366" s="64">
        <v>34.052399999999999</v>
      </c>
      <c r="AG366" s="64">
        <v>21.0275</v>
      </c>
      <c r="AH366" s="64">
        <v>44.767299999999999</v>
      </c>
      <c r="AI366" s="64">
        <v>28.940799999999999</v>
      </c>
      <c r="AJ366" s="61">
        <v>0.46875</v>
      </c>
      <c r="AK366" s="216">
        <v>1500</v>
      </c>
      <c r="AL366" s="62">
        <v>2198.0637760351196</v>
      </c>
      <c r="AM366" s="24" t="s">
        <v>6034</v>
      </c>
      <c r="AN366" s="216" t="s">
        <v>6009</v>
      </c>
      <c r="AO366" s="216" t="s">
        <v>5971</v>
      </c>
      <c r="AP366" s="216" t="s">
        <v>6884</v>
      </c>
      <c r="AQ366" s="216" t="s">
        <v>6885</v>
      </c>
      <c r="AR366" s="216" t="s">
        <v>6886</v>
      </c>
      <c r="AS366" s="24" t="s">
        <v>5474</v>
      </c>
      <c r="AT366" s="24" t="s">
        <v>6254</v>
      </c>
      <c r="AU366" s="24" t="s">
        <v>6000</v>
      </c>
      <c r="AV366" s="24" t="s">
        <v>5984</v>
      </c>
      <c r="AW366" s="24" t="s">
        <v>5991</v>
      </c>
      <c r="AX366" s="24" t="s">
        <v>5970</v>
      </c>
      <c r="AY366" s="24" t="s">
        <v>6993</v>
      </c>
      <c r="AZ366" s="216" t="s">
        <v>7207</v>
      </c>
      <c r="BA366" s="216" t="s">
        <v>7201</v>
      </c>
      <c r="BB366" s="57" t="s">
        <v>5474</v>
      </c>
      <c r="BC366" s="202"/>
      <c r="BD366" s="24"/>
      <c r="BE366" s="151"/>
      <c r="BG366" s="151"/>
      <c r="BI366" s="151"/>
      <c r="BL366" s="152"/>
    </row>
    <row r="367" spans="1:64" s="169" customFormat="1">
      <c r="A367" s="24">
        <v>2401</v>
      </c>
      <c r="B367" s="24" t="s">
        <v>376</v>
      </c>
      <c r="C367" s="57">
        <v>37.950000000000003</v>
      </c>
      <c r="D367" s="57">
        <v>39.200000000000003</v>
      </c>
      <c r="E367" s="57">
        <v>37.700000000000003</v>
      </c>
      <c r="F367" s="57">
        <v>38.549999999999997</v>
      </c>
      <c r="G367" s="57">
        <v>38.6</v>
      </c>
      <c r="H367" s="57">
        <v>39</v>
      </c>
      <c r="I367" s="57">
        <v>37.4</v>
      </c>
      <c r="J367" s="57">
        <v>37.5</v>
      </c>
      <c r="K367" s="57">
        <v>37.85</v>
      </c>
      <c r="L367" s="57">
        <v>39.65</v>
      </c>
      <c r="M367" s="57">
        <v>37.6</v>
      </c>
      <c r="N367" s="57">
        <v>39.1</v>
      </c>
      <c r="O367" s="63">
        <v>4.2666666666666603E-2</v>
      </c>
      <c r="P367" s="57">
        <v>19339</v>
      </c>
      <c r="Q367" s="57">
        <v>12876</v>
      </c>
      <c r="R367" s="57">
        <v>21252.25</v>
      </c>
      <c r="S367" s="57">
        <v>36.97</v>
      </c>
      <c r="T367" s="57">
        <v>40.262500000000003</v>
      </c>
      <c r="U367" s="57">
        <v>36.205800000000004</v>
      </c>
      <c r="V367" s="57">
        <v>37.44</v>
      </c>
      <c r="W367" s="57">
        <v>39.967500000000001</v>
      </c>
      <c r="X367" s="57">
        <v>36.333300000000001</v>
      </c>
      <c r="Y367" s="57">
        <v>37.74</v>
      </c>
      <c r="Z367" s="57">
        <v>39.799999999999997</v>
      </c>
      <c r="AA367" s="57">
        <v>36.481699999999996</v>
      </c>
      <c r="AB367" s="57">
        <v>47.55</v>
      </c>
      <c r="AC367" s="57">
        <v>12.9</v>
      </c>
      <c r="AD367" s="57">
        <v>45.4</v>
      </c>
      <c r="AE367" s="57">
        <v>33.9</v>
      </c>
      <c r="AF367" s="64">
        <v>46.584000000000003</v>
      </c>
      <c r="AG367" s="64">
        <v>34.832299999999996</v>
      </c>
      <c r="AH367" s="64">
        <v>57.722700000000003</v>
      </c>
      <c r="AI367" s="64">
        <v>42.462400000000002</v>
      </c>
      <c r="AJ367" s="61">
        <v>0.46875</v>
      </c>
      <c r="AK367" s="216" t="s">
        <v>4611</v>
      </c>
      <c r="AL367" s="62">
        <v>28298.621936524869</v>
      </c>
      <c r="AM367" s="24" t="s">
        <v>6157</v>
      </c>
      <c r="AN367" s="216" t="s">
        <v>6009</v>
      </c>
      <c r="AO367" s="216" t="s">
        <v>5961</v>
      </c>
      <c r="AP367" s="216" t="s">
        <v>6908</v>
      </c>
      <c r="AQ367" s="216" t="s">
        <v>6885</v>
      </c>
      <c r="AR367" s="216" t="s">
        <v>6886</v>
      </c>
      <c r="AS367" s="24" t="s">
        <v>5474</v>
      </c>
      <c r="AT367" s="24" t="s">
        <v>6016</v>
      </c>
      <c r="AU367" s="24" t="s">
        <v>5962</v>
      </c>
      <c r="AV367" s="24" t="s">
        <v>6010</v>
      </c>
      <c r="AW367" s="24" t="s">
        <v>5991</v>
      </c>
      <c r="AX367" s="24" t="s">
        <v>5965</v>
      </c>
      <c r="AY367" s="24" t="s">
        <v>7535</v>
      </c>
      <c r="AZ367" s="216" t="s">
        <v>7231</v>
      </c>
      <c r="BA367" s="216" t="s">
        <v>7238</v>
      </c>
      <c r="BB367" s="57" t="s">
        <v>6944</v>
      </c>
      <c r="BC367" s="202"/>
      <c r="BD367" s="24"/>
      <c r="BE367" s="151"/>
      <c r="BG367" s="151"/>
      <c r="BI367" s="151"/>
      <c r="BL367" s="152"/>
    </row>
    <row r="368" spans="1:64" s="169" customFormat="1">
      <c r="A368" s="24">
        <v>2402</v>
      </c>
      <c r="B368" s="24" t="s">
        <v>377</v>
      </c>
      <c r="C368" s="57">
        <v>16.45</v>
      </c>
      <c r="D368" s="57">
        <v>16.899999999999999</v>
      </c>
      <c r="E368" s="57">
        <v>16.399999999999999</v>
      </c>
      <c r="F368" s="57">
        <v>16.850000000000001</v>
      </c>
      <c r="G368" s="57">
        <v>17</v>
      </c>
      <c r="H368" s="57">
        <v>17.100000000000001</v>
      </c>
      <c r="I368" s="57">
        <v>16.649999999999999</v>
      </c>
      <c r="J368" s="57">
        <v>16.8</v>
      </c>
      <c r="K368" s="57">
        <v>16.850000000000001</v>
      </c>
      <c r="L368" s="57">
        <v>17.149999999999999</v>
      </c>
      <c r="M368" s="57">
        <v>16.8</v>
      </c>
      <c r="N368" s="57">
        <v>17.149999999999999</v>
      </c>
      <c r="O368" s="63">
        <v>2.0833333333333301E-2</v>
      </c>
      <c r="P368" s="57">
        <v>413</v>
      </c>
      <c r="Q368" s="57">
        <v>565</v>
      </c>
      <c r="R368" s="57">
        <v>1687.95</v>
      </c>
      <c r="S368" s="57">
        <v>16.510000000000002</v>
      </c>
      <c r="T368" s="57">
        <v>17.940000000000001</v>
      </c>
      <c r="U368" s="57">
        <v>18.6892</v>
      </c>
      <c r="V368" s="57">
        <v>16.64</v>
      </c>
      <c r="W368" s="57">
        <v>17.77</v>
      </c>
      <c r="X368" s="57">
        <v>18.68</v>
      </c>
      <c r="Y368" s="57">
        <v>16.7</v>
      </c>
      <c r="Z368" s="57">
        <v>17.66</v>
      </c>
      <c r="AA368" s="57">
        <v>18.670000000000002</v>
      </c>
      <c r="AB368" s="57">
        <v>23</v>
      </c>
      <c r="AC368" s="57">
        <v>14.2</v>
      </c>
      <c r="AD368" s="57">
        <v>19.649999999999999</v>
      </c>
      <c r="AE368" s="57">
        <v>15.8</v>
      </c>
      <c r="AF368" s="64">
        <v>40.452300000000001</v>
      </c>
      <c r="AG368" s="64">
        <v>26.348199999999999</v>
      </c>
      <c r="AH368" s="64">
        <v>55.093200000000003</v>
      </c>
      <c r="AI368" s="64">
        <v>35.929900000000004</v>
      </c>
      <c r="AJ368" s="61">
        <v>0.47222222222222227</v>
      </c>
      <c r="AK368" s="216">
        <v>450</v>
      </c>
      <c r="AL368" s="62">
        <v>714.94521631196449</v>
      </c>
      <c r="AM368" s="24" t="s">
        <v>6557</v>
      </c>
      <c r="AN368" s="216" t="s">
        <v>6009</v>
      </c>
      <c r="AO368" s="216" t="s">
        <v>5961</v>
      </c>
      <c r="AP368" s="216" t="s">
        <v>6884</v>
      </c>
      <c r="AQ368" s="216" t="s">
        <v>6885</v>
      </c>
      <c r="AR368" s="216" t="s">
        <v>6886</v>
      </c>
      <c r="AS368" s="24" t="s">
        <v>5474</v>
      </c>
      <c r="AT368" s="24" t="s">
        <v>6010</v>
      </c>
      <c r="AU368" s="24" t="s">
        <v>5984</v>
      </c>
      <c r="AV368" s="24" t="s">
        <v>6126</v>
      </c>
      <c r="AW368" s="24" t="s">
        <v>5979</v>
      </c>
      <c r="AX368" s="24" t="s">
        <v>5965</v>
      </c>
      <c r="AY368" s="24" t="s">
        <v>7165</v>
      </c>
      <c r="AZ368" s="216" t="s">
        <v>7287</v>
      </c>
      <c r="BA368" s="216" t="s">
        <v>6893</v>
      </c>
      <c r="BB368" s="57" t="s">
        <v>5474</v>
      </c>
      <c r="BC368" s="202"/>
      <c r="BD368" s="24"/>
      <c r="BE368" s="151"/>
      <c r="BG368" s="151"/>
      <c r="BI368" s="151"/>
      <c r="BL368" s="152"/>
    </row>
    <row r="369" spans="1:64" s="169" customFormat="1">
      <c r="A369" s="24">
        <v>2404</v>
      </c>
      <c r="B369" s="24" t="s">
        <v>378</v>
      </c>
      <c r="C369" s="57">
        <v>190</v>
      </c>
      <c r="D369" s="57">
        <v>193.5</v>
      </c>
      <c r="E369" s="57">
        <v>190</v>
      </c>
      <c r="F369" s="57">
        <v>191</v>
      </c>
      <c r="G369" s="57">
        <v>192</v>
      </c>
      <c r="H369" s="57">
        <v>193</v>
      </c>
      <c r="I369" s="57">
        <v>188.5</v>
      </c>
      <c r="J369" s="57">
        <v>189.5</v>
      </c>
      <c r="K369" s="57">
        <v>189.5</v>
      </c>
      <c r="L369" s="57">
        <v>192</v>
      </c>
      <c r="M369" s="57">
        <v>188.5</v>
      </c>
      <c r="N369" s="57">
        <v>192</v>
      </c>
      <c r="O369" s="63">
        <v>1.3192612137203101E-2</v>
      </c>
      <c r="P369" s="57">
        <v>128</v>
      </c>
      <c r="Q369" s="57">
        <v>399</v>
      </c>
      <c r="R369" s="57">
        <v>1002.15</v>
      </c>
      <c r="S369" s="57">
        <v>189.9</v>
      </c>
      <c r="T369" s="57">
        <v>195.02500000000001</v>
      </c>
      <c r="U369" s="57">
        <v>210.32499999999999</v>
      </c>
      <c r="V369" s="57">
        <v>189.5</v>
      </c>
      <c r="W369" s="57">
        <v>194.375</v>
      </c>
      <c r="X369" s="57">
        <v>209.63329999999999</v>
      </c>
      <c r="Y369" s="57">
        <v>189.4</v>
      </c>
      <c r="Z369" s="57">
        <v>194</v>
      </c>
      <c r="AA369" s="57">
        <v>209.00829999999999</v>
      </c>
      <c r="AB369" s="57">
        <v>275.5</v>
      </c>
      <c r="AC369" s="57">
        <v>180</v>
      </c>
      <c r="AD369" s="57">
        <v>207</v>
      </c>
      <c r="AE369" s="57">
        <v>180</v>
      </c>
      <c r="AF369" s="64">
        <v>35.613</v>
      </c>
      <c r="AG369" s="64">
        <v>34.798200000000001</v>
      </c>
      <c r="AH369" s="64">
        <v>40.763300000000001</v>
      </c>
      <c r="AI369" s="64">
        <v>36.7866</v>
      </c>
      <c r="AJ369" s="61">
        <v>0.47222222222222227</v>
      </c>
      <c r="AK369" s="216">
        <v>150</v>
      </c>
      <c r="AL369" s="62">
        <v>233.27154057983816</v>
      </c>
      <c r="AM369" s="24" t="s">
        <v>6637</v>
      </c>
      <c r="AN369" s="216" t="s">
        <v>6009</v>
      </c>
      <c r="AO369" s="216" t="s">
        <v>5971</v>
      </c>
      <c r="AP369" s="216" t="s">
        <v>6884</v>
      </c>
      <c r="AQ369" s="216" t="s">
        <v>6885</v>
      </c>
      <c r="AR369" s="216" t="s">
        <v>6886</v>
      </c>
      <c r="AS369" s="24" t="s">
        <v>5474</v>
      </c>
      <c r="AT369" s="24" t="s">
        <v>6492</v>
      </c>
      <c r="AU369" s="24" t="s">
        <v>5984</v>
      </c>
      <c r="AV369" s="24" t="s">
        <v>6126</v>
      </c>
      <c r="AW369" s="24" t="s">
        <v>5979</v>
      </c>
      <c r="AX369" s="24" t="s">
        <v>5991</v>
      </c>
      <c r="AY369" s="24" t="s">
        <v>6990</v>
      </c>
      <c r="AZ369" s="216" t="s">
        <v>6936</v>
      </c>
      <c r="BA369" s="216" t="s">
        <v>7201</v>
      </c>
      <c r="BB369" s="57" t="s">
        <v>6944</v>
      </c>
      <c r="BC369" s="202"/>
      <c r="BD369" s="24"/>
      <c r="BE369" s="151"/>
      <c r="BG369" s="151"/>
      <c r="BI369" s="151"/>
      <c r="BL369" s="152"/>
    </row>
    <row r="370" spans="1:64" s="169" customFormat="1">
      <c r="A370" s="24">
        <v>2405</v>
      </c>
      <c r="B370" s="24" t="s">
        <v>379</v>
      </c>
      <c r="C370" s="57">
        <v>10.35</v>
      </c>
      <c r="D370" s="57">
        <v>10.55</v>
      </c>
      <c r="E370" s="57">
        <v>10.35</v>
      </c>
      <c r="F370" s="57">
        <v>10.55</v>
      </c>
      <c r="G370" s="57">
        <v>10.4</v>
      </c>
      <c r="H370" s="57">
        <v>10.6</v>
      </c>
      <c r="I370" s="57">
        <v>10.35</v>
      </c>
      <c r="J370" s="57">
        <v>10.5</v>
      </c>
      <c r="K370" s="57">
        <v>10.5</v>
      </c>
      <c r="L370" s="57">
        <v>10.6</v>
      </c>
      <c r="M370" s="57">
        <v>10.3</v>
      </c>
      <c r="N370" s="57">
        <v>10.6</v>
      </c>
      <c r="O370" s="63">
        <v>9.5238095238095195E-3</v>
      </c>
      <c r="P370" s="57">
        <v>231</v>
      </c>
      <c r="Q370" s="57">
        <v>616</v>
      </c>
      <c r="R370" s="57">
        <v>774.05</v>
      </c>
      <c r="S370" s="57">
        <v>10.39</v>
      </c>
      <c r="T370" s="57">
        <v>11.324999999999999</v>
      </c>
      <c r="U370" s="57">
        <v>12.029199999999999</v>
      </c>
      <c r="V370" s="57">
        <v>10.41</v>
      </c>
      <c r="W370" s="57">
        <v>11.244999999999999</v>
      </c>
      <c r="X370" s="57">
        <v>11.9892</v>
      </c>
      <c r="Y370" s="57">
        <v>10.43</v>
      </c>
      <c r="Z370" s="57">
        <v>11.18</v>
      </c>
      <c r="AA370" s="57">
        <v>11.9458</v>
      </c>
      <c r="AB370" s="57">
        <v>15.3</v>
      </c>
      <c r="AC370" s="57">
        <v>8.66</v>
      </c>
      <c r="AD370" s="57">
        <v>12</v>
      </c>
      <c r="AE370" s="57">
        <v>10.1</v>
      </c>
      <c r="AF370" s="64">
        <v>19.138999999999999</v>
      </c>
      <c r="AG370" s="64">
        <v>13.448399999999999</v>
      </c>
      <c r="AH370" s="64">
        <v>27.252099999999999</v>
      </c>
      <c r="AI370" s="64">
        <v>18.049600000000002</v>
      </c>
      <c r="AJ370" s="61">
        <v>0.47222222222222227</v>
      </c>
      <c r="AK370" s="216">
        <v>250</v>
      </c>
      <c r="AL370" s="62">
        <v>402.6132080647759</v>
      </c>
      <c r="AM370" s="24" t="s">
        <v>7536</v>
      </c>
      <c r="AN370" s="216" t="s">
        <v>6009</v>
      </c>
      <c r="AO370" s="216" t="s">
        <v>6007</v>
      </c>
      <c r="AP370" s="216" t="s">
        <v>6884</v>
      </c>
      <c r="AQ370" s="216" t="s">
        <v>6885</v>
      </c>
      <c r="AR370" s="216" t="s">
        <v>6886</v>
      </c>
      <c r="AS370" s="24" t="s">
        <v>5474</v>
      </c>
      <c r="AT370" s="24" t="s">
        <v>6493</v>
      </c>
      <c r="AU370" s="24" t="s">
        <v>6016</v>
      </c>
      <c r="AV370" s="24" t="s">
        <v>6630</v>
      </c>
      <c r="AW370" s="24" t="s">
        <v>5979</v>
      </c>
      <c r="AX370" s="24" t="s">
        <v>5996</v>
      </c>
      <c r="AY370" s="24" t="s">
        <v>6982</v>
      </c>
      <c r="AZ370" s="216" t="s">
        <v>7425</v>
      </c>
      <c r="BA370" s="216" t="s">
        <v>7520</v>
      </c>
      <c r="BB370" s="57" t="s">
        <v>6944</v>
      </c>
      <c r="BC370" s="202"/>
      <c r="BD370" s="24"/>
      <c r="BE370" s="151"/>
      <c r="BG370" s="151"/>
      <c r="BI370" s="151"/>
      <c r="BL370" s="152"/>
    </row>
    <row r="371" spans="1:64" s="169" customFormat="1">
      <c r="A371" s="24">
        <v>2406</v>
      </c>
      <c r="B371" s="24" t="s">
        <v>380</v>
      </c>
      <c r="C371" s="57">
        <v>21.6</v>
      </c>
      <c r="D371" s="57">
        <v>22.35</v>
      </c>
      <c r="E371" s="57">
        <v>21.55</v>
      </c>
      <c r="F371" s="57">
        <v>22.1</v>
      </c>
      <c r="G371" s="57">
        <v>22.4</v>
      </c>
      <c r="H371" s="57">
        <v>22.4</v>
      </c>
      <c r="I371" s="57">
        <v>21.15</v>
      </c>
      <c r="J371" s="57">
        <v>21.35</v>
      </c>
      <c r="K371" s="57">
        <v>21.7</v>
      </c>
      <c r="L371" s="57">
        <v>23.45</v>
      </c>
      <c r="M371" s="57">
        <v>21.55</v>
      </c>
      <c r="N371" s="57">
        <v>23</v>
      </c>
      <c r="O371" s="63">
        <v>7.7283372365339498E-2</v>
      </c>
      <c r="P371" s="57">
        <v>17468</v>
      </c>
      <c r="Q371" s="57">
        <v>6003</v>
      </c>
      <c r="R371" s="57">
        <v>14139.65</v>
      </c>
      <c r="S371" s="57">
        <v>21.35</v>
      </c>
      <c r="T371" s="57">
        <v>24.364999999999998</v>
      </c>
      <c r="U371" s="57">
        <v>22.764199999999999</v>
      </c>
      <c r="V371" s="57">
        <v>21.46</v>
      </c>
      <c r="W371" s="57">
        <v>24.164999999999999</v>
      </c>
      <c r="X371" s="57">
        <v>22.805800000000001</v>
      </c>
      <c r="Y371" s="57">
        <v>21.66</v>
      </c>
      <c r="Z371" s="57">
        <v>24</v>
      </c>
      <c r="AA371" s="57">
        <v>22.8642</v>
      </c>
      <c r="AB371" s="57">
        <v>29.3</v>
      </c>
      <c r="AC371" s="57">
        <v>13.7</v>
      </c>
      <c r="AD371" s="57">
        <v>28.3</v>
      </c>
      <c r="AE371" s="57">
        <v>20.2</v>
      </c>
      <c r="AF371" s="64">
        <v>22.446100000000001</v>
      </c>
      <c r="AG371" s="64">
        <v>18.241800000000001</v>
      </c>
      <c r="AH371" s="64">
        <v>35.704799999999999</v>
      </c>
      <c r="AI371" s="64">
        <v>24.062799999999999</v>
      </c>
      <c r="AJ371" s="61">
        <v>0.47222222222222227</v>
      </c>
      <c r="AK371" s="216" t="s">
        <v>4611</v>
      </c>
      <c r="AL371" s="62">
        <v>25226.186713623239</v>
      </c>
      <c r="AM371" s="24" t="s">
        <v>6157</v>
      </c>
      <c r="AN371" s="216" t="s">
        <v>6009</v>
      </c>
      <c r="AO371" s="216" t="s">
        <v>6007</v>
      </c>
      <c r="AP371" s="216" t="s">
        <v>6908</v>
      </c>
      <c r="AQ371" s="216" t="s">
        <v>6885</v>
      </c>
      <c r="AR371" s="216" t="s">
        <v>6886</v>
      </c>
      <c r="AS371" s="24" t="s">
        <v>5474</v>
      </c>
      <c r="AT371" s="24" t="s">
        <v>6010</v>
      </c>
      <c r="AU371" s="24" t="s">
        <v>6024</v>
      </c>
      <c r="AV371" s="24" t="s">
        <v>5982</v>
      </c>
      <c r="AW371" s="24" t="s">
        <v>5990</v>
      </c>
      <c r="AX371" s="24" t="s">
        <v>5965</v>
      </c>
      <c r="AY371" s="24" t="s">
        <v>7324</v>
      </c>
      <c r="AZ371" s="216" t="s">
        <v>7293</v>
      </c>
      <c r="BA371" s="216" t="s">
        <v>7533</v>
      </c>
      <c r="BB371" s="57" t="s">
        <v>7217</v>
      </c>
      <c r="BC371" s="202"/>
      <c r="BD371" s="24"/>
      <c r="BE371" s="151"/>
      <c r="BG371" s="151"/>
      <c r="BI371" s="151"/>
      <c r="BL371" s="152"/>
    </row>
    <row r="372" spans="1:64" s="169" customFormat="1">
      <c r="A372" s="24">
        <v>2408</v>
      </c>
      <c r="B372" s="24" t="s">
        <v>381</v>
      </c>
      <c r="C372" s="57">
        <v>65.7</v>
      </c>
      <c r="D372" s="57">
        <v>67.2</v>
      </c>
      <c r="E372" s="57">
        <v>65.5</v>
      </c>
      <c r="F372" s="57">
        <v>66.8</v>
      </c>
      <c r="G372" s="57">
        <v>67.5</v>
      </c>
      <c r="H372" s="57">
        <v>68.099999999999994</v>
      </c>
      <c r="I372" s="57">
        <v>65.400000000000006</v>
      </c>
      <c r="J372" s="57">
        <v>66</v>
      </c>
      <c r="K372" s="57">
        <v>66.2</v>
      </c>
      <c r="L372" s="57">
        <v>67.099999999999994</v>
      </c>
      <c r="M372" s="57">
        <v>66.099999999999994</v>
      </c>
      <c r="N372" s="57">
        <v>66.7</v>
      </c>
      <c r="O372" s="63">
        <v>1.06060606060606E-2</v>
      </c>
      <c r="P372" s="57">
        <v>4063</v>
      </c>
      <c r="Q372" s="57">
        <v>9325</v>
      </c>
      <c r="R372" s="57">
        <v>17182.349999999999</v>
      </c>
      <c r="S372" s="57">
        <v>66.540000000000006</v>
      </c>
      <c r="T372" s="57">
        <v>70.295000000000002</v>
      </c>
      <c r="U372" s="57">
        <v>75.569999999999993</v>
      </c>
      <c r="V372" s="57">
        <v>66.42</v>
      </c>
      <c r="W372" s="57">
        <v>69.930000000000007</v>
      </c>
      <c r="X372" s="57">
        <v>75.305000000000007</v>
      </c>
      <c r="Y372" s="57">
        <v>65.959999999999994</v>
      </c>
      <c r="Z372" s="57">
        <v>69.655000000000001</v>
      </c>
      <c r="AA372" s="57">
        <v>75.061700000000002</v>
      </c>
      <c r="AB372" s="57">
        <v>105</v>
      </c>
      <c r="AC372" s="57">
        <v>52.2</v>
      </c>
      <c r="AD372" s="57">
        <v>76.8</v>
      </c>
      <c r="AE372" s="57">
        <v>63.3</v>
      </c>
      <c r="AF372" s="64">
        <v>38.322400000000002</v>
      </c>
      <c r="AG372" s="64">
        <v>31.3401</v>
      </c>
      <c r="AH372" s="64">
        <v>45.4313</v>
      </c>
      <c r="AI372" s="64">
        <v>36.037199999999999</v>
      </c>
      <c r="AJ372" s="61">
        <v>0.47222222222222227</v>
      </c>
      <c r="AK372" s="216">
        <v>4500</v>
      </c>
      <c r="AL372" s="62">
        <v>6815.0558693302801</v>
      </c>
      <c r="AM372" s="24" t="s">
        <v>6533</v>
      </c>
      <c r="AN372" s="216" t="s">
        <v>6009</v>
      </c>
      <c r="AO372" s="216" t="s">
        <v>5971</v>
      </c>
      <c r="AP372" s="216" t="s">
        <v>6884</v>
      </c>
      <c r="AQ372" s="216" t="s">
        <v>6885</v>
      </c>
      <c r="AR372" s="216" t="s">
        <v>6886</v>
      </c>
      <c r="AS372" s="24" t="s">
        <v>5474</v>
      </c>
      <c r="AT372" s="24" t="s">
        <v>6016</v>
      </c>
      <c r="AU372" s="24" t="s">
        <v>5984</v>
      </c>
      <c r="AV372" s="24" t="s">
        <v>6016</v>
      </c>
      <c r="AW372" s="24" t="s">
        <v>5986</v>
      </c>
      <c r="AX372" s="24" t="s">
        <v>5965</v>
      </c>
      <c r="AY372" s="24" t="s">
        <v>7537</v>
      </c>
      <c r="AZ372" s="216" t="s">
        <v>7182</v>
      </c>
      <c r="BA372" s="216" t="s">
        <v>7099</v>
      </c>
      <c r="BB372" s="57" t="s">
        <v>6898</v>
      </c>
      <c r="BC372" s="202"/>
      <c r="BD372" s="24"/>
      <c r="BE372" s="151"/>
      <c r="BG372" s="151"/>
      <c r="BI372" s="151"/>
      <c r="BL372" s="152"/>
    </row>
    <row r="373" spans="1:64" s="169" customFormat="1">
      <c r="A373" s="24">
        <v>2409</v>
      </c>
      <c r="B373" s="24" t="s">
        <v>382</v>
      </c>
      <c r="C373" s="57">
        <v>18.8</v>
      </c>
      <c r="D373" s="57">
        <v>19.2</v>
      </c>
      <c r="E373" s="57">
        <v>18.8</v>
      </c>
      <c r="F373" s="57">
        <v>19.05</v>
      </c>
      <c r="G373" s="57">
        <v>18.95</v>
      </c>
      <c r="H373" s="57">
        <v>19</v>
      </c>
      <c r="I373" s="57">
        <v>17.600000000000001</v>
      </c>
      <c r="J373" s="57">
        <v>17.8</v>
      </c>
      <c r="K373" s="57">
        <v>17.899999999999999</v>
      </c>
      <c r="L373" s="57">
        <v>18.350000000000001</v>
      </c>
      <c r="M373" s="57">
        <v>17.75</v>
      </c>
      <c r="N373" s="57">
        <v>18.05</v>
      </c>
      <c r="O373" s="63">
        <v>1.40449438202247E-2</v>
      </c>
      <c r="P373" s="57">
        <v>115280</v>
      </c>
      <c r="Q373" s="57">
        <v>331415</v>
      </c>
      <c r="R373" s="57">
        <v>188578.2</v>
      </c>
      <c r="S373" s="57">
        <v>19.68</v>
      </c>
      <c r="T373" s="57">
        <v>20.822500000000002</v>
      </c>
      <c r="U373" s="57">
        <v>22.026700000000002</v>
      </c>
      <c r="V373" s="57">
        <v>19.27</v>
      </c>
      <c r="W373" s="57">
        <v>20.6875</v>
      </c>
      <c r="X373" s="57">
        <v>21.892499999999998</v>
      </c>
      <c r="Y373" s="57">
        <v>18.739999999999998</v>
      </c>
      <c r="Z373" s="57">
        <v>20.5275</v>
      </c>
      <c r="AA373" s="57">
        <v>21.765000000000001</v>
      </c>
      <c r="AB373" s="57">
        <v>35.549999999999997</v>
      </c>
      <c r="AC373" s="57">
        <v>10.35</v>
      </c>
      <c r="AD373" s="57">
        <v>23.45</v>
      </c>
      <c r="AE373" s="57">
        <v>17.600000000000001</v>
      </c>
      <c r="AF373" s="64">
        <v>8.5404</v>
      </c>
      <c r="AG373" s="64">
        <v>12.5814</v>
      </c>
      <c r="AH373" s="64">
        <v>10.308999999999999</v>
      </c>
      <c r="AI373" s="64">
        <v>11.824</v>
      </c>
      <c r="AJ373" s="61">
        <v>0.47222222222222227</v>
      </c>
      <c r="AK373" s="216" t="s">
        <v>4611</v>
      </c>
      <c r="AL373" s="62">
        <v>166480.12390350853</v>
      </c>
      <c r="AM373" s="24" t="s">
        <v>6038</v>
      </c>
      <c r="AN373" s="216" t="s">
        <v>6039</v>
      </c>
      <c r="AO373" s="216" t="s">
        <v>6047</v>
      </c>
      <c r="AP373" s="216" t="s">
        <v>6884</v>
      </c>
      <c r="AQ373" s="216" t="s">
        <v>6885</v>
      </c>
      <c r="AR373" s="216" t="s">
        <v>6916</v>
      </c>
      <c r="AS373" s="24" t="s">
        <v>6965</v>
      </c>
      <c r="AT373" s="24" t="s">
        <v>6055</v>
      </c>
      <c r="AU373" s="24" t="s">
        <v>5964</v>
      </c>
      <c r="AV373" s="24" t="s">
        <v>6016</v>
      </c>
      <c r="AW373" s="24" t="s">
        <v>5970</v>
      </c>
      <c r="AX373" s="24" t="s">
        <v>5990</v>
      </c>
      <c r="AY373" s="24" t="s">
        <v>7538</v>
      </c>
      <c r="AZ373" s="216" t="s">
        <v>7443</v>
      </c>
      <c r="BA373" s="216" t="s">
        <v>7539</v>
      </c>
      <c r="BB373" s="57" t="s">
        <v>5474</v>
      </c>
      <c r="BC373" s="202"/>
      <c r="BD373" s="24"/>
      <c r="BE373" s="151"/>
      <c r="BG373" s="151"/>
      <c r="BI373" s="151"/>
      <c r="BL373" s="152"/>
    </row>
    <row r="374" spans="1:64" s="169" customFormat="1">
      <c r="A374" s="24">
        <v>2412</v>
      </c>
      <c r="B374" s="24" t="s">
        <v>383</v>
      </c>
      <c r="C374" s="57">
        <v>116</v>
      </c>
      <c r="D374" s="57">
        <v>116.5</v>
      </c>
      <c r="E374" s="57">
        <v>115.5</v>
      </c>
      <c r="F374" s="57">
        <v>115.5</v>
      </c>
      <c r="G374" s="57">
        <v>115.5</v>
      </c>
      <c r="H374" s="57">
        <v>116</v>
      </c>
      <c r="I374" s="57">
        <v>115</v>
      </c>
      <c r="J374" s="57">
        <v>115.5</v>
      </c>
      <c r="K374" s="57">
        <v>110.5</v>
      </c>
      <c r="L374" s="57">
        <v>111</v>
      </c>
      <c r="M374" s="57">
        <v>109</v>
      </c>
      <c r="N374" s="57">
        <v>109.5</v>
      </c>
      <c r="O374" s="63">
        <v>-1.35135135135135E-2</v>
      </c>
      <c r="P374" s="57">
        <v>24912</v>
      </c>
      <c r="Q374" s="57">
        <v>14966</v>
      </c>
      <c r="R374" s="57">
        <v>10246.950000000001</v>
      </c>
      <c r="S374" s="57">
        <v>116.6</v>
      </c>
      <c r="T374" s="57">
        <v>116.95</v>
      </c>
      <c r="U374" s="57">
        <v>115.1833</v>
      </c>
      <c r="V374" s="57">
        <v>116.2</v>
      </c>
      <c r="W374" s="57">
        <v>116.95</v>
      </c>
      <c r="X374" s="57">
        <v>115.2167</v>
      </c>
      <c r="Y374" s="57">
        <v>114.6</v>
      </c>
      <c r="Z374" s="57">
        <v>116.625</v>
      </c>
      <c r="AA374" s="57">
        <v>115.15</v>
      </c>
      <c r="AB374" s="57">
        <v>118.5</v>
      </c>
      <c r="AC374" s="57">
        <v>106.5</v>
      </c>
      <c r="AD374" s="57">
        <v>118.5</v>
      </c>
      <c r="AE374" s="57">
        <v>109</v>
      </c>
      <c r="AF374" s="64">
        <v>38.738300000000002</v>
      </c>
      <c r="AG374" s="64">
        <v>41.671900000000001</v>
      </c>
      <c r="AH374" s="64">
        <v>27.677399999999999</v>
      </c>
      <c r="AI374" s="64">
        <v>37.007100000000001</v>
      </c>
      <c r="AJ374" s="61">
        <v>0.47222222222222227</v>
      </c>
      <c r="AK374" s="216" t="s">
        <v>4611</v>
      </c>
      <c r="AL374" s="62">
        <v>35976.343222451462</v>
      </c>
      <c r="AM374" s="24" t="s">
        <v>7540</v>
      </c>
      <c r="AN374" s="216" t="s">
        <v>5967</v>
      </c>
      <c r="AO374" s="216" t="s">
        <v>5971</v>
      </c>
      <c r="AP374" s="216" t="s">
        <v>6884</v>
      </c>
      <c r="AQ374" s="216" t="s">
        <v>6885</v>
      </c>
      <c r="AR374" s="216" t="s">
        <v>6916</v>
      </c>
      <c r="AS374" s="24" t="s">
        <v>6945</v>
      </c>
      <c r="AT374" s="24" t="s">
        <v>6130</v>
      </c>
      <c r="AU374" s="24" t="s">
        <v>6121</v>
      </c>
      <c r="AV374" s="24" t="s">
        <v>5984</v>
      </c>
      <c r="AW374" s="24" t="s">
        <v>5991</v>
      </c>
      <c r="AX374" s="24" t="s">
        <v>5991</v>
      </c>
      <c r="AY374" s="24" t="s">
        <v>7541</v>
      </c>
      <c r="AZ374" s="216" t="s">
        <v>7542</v>
      </c>
      <c r="BA374" s="216" t="s">
        <v>7543</v>
      </c>
      <c r="BB374" s="57" t="s">
        <v>5474</v>
      </c>
      <c r="BC374" s="202"/>
      <c r="BD374" s="24"/>
      <c r="BE374" s="151"/>
      <c r="BG374" s="151"/>
      <c r="BI374" s="151"/>
      <c r="BL374" s="152"/>
    </row>
    <row r="375" spans="1:64" s="169" customFormat="1">
      <c r="A375" s="24">
        <v>2413</v>
      </c>
      <c r="B375" s="24" t="s">
        <v>384</v>
      </c>
      <c r="C375" s="57">
        <v>16.600000000000001</v>
      </c>
      <c r="D375" s="57">
        <v>17</v>
      </c>
      <c r="E375" s="57">
        <v>16.5</v>
      </c>
      <c r="F375" s="57">
        <v>16.899999999999999</v>
      </c>
      <c r="G375" s="57">
        <v>17.2</v>
      </c>
      <c r="H375" s="57">
        <v>17.2</v>
      </c>
      <c r="I375" s="57">
        <v>16.55</v>
      </c>
      <c r="J375" s="57">
        <v>16.55</v>
      </c>
      <c r="K375" s="57">
        <v>16.600000000000001</v>
      </c>
      <c r="L375" s="57">
        <v>17.3</v>
      </c>
      <c r="M375" s="57">
        <v>16.600000000000001</v>
      </c>
      <c r="N375" s="57">
        <v>17.25</v>
      </c>
      <c r="O375" s="63">
        <v>4.2296072507552802E-2</v>
      </c>
      <c r="P375" s="57">
        <v>194</v>
      </c>
      <c r="Q375" s="57">
        <v>151</v>
      </c>
      <c r="R375" s="57">
        <v>642.4</v>
      </c>
      <c r="S375" s="57">
        <v>16.79</v>
      </c>
      <c r="T375" s="57">
        <v>18.715</v>
      </c>
      <c r="U375" s="57">
        <v>20.502500000000001</v>
      </c>
      <c r="V375" s="57">
        <v>16.760000000000002</v>
      </c>
      <c r="W375" s="57">
        <v>18.517499999999998</v>
      </c>
      <c r="X375" s="57">
        <v>20.39</v>
      </c>
      <c r="Y375" s="57">
        <v>16.75</v>
      </c>
      <c r="Z375" s="57">
        <v>18.375</v>
      </c>
      <c r="AA375" s="57">
        <v>20.285799999999998</v>
      </c>
      <c r="AB375" s="57">
        <v>35</v>
      </c>
      <c r="AC375" s="57">
        <v>14.25</v>
      </c>
      <c r="AD375" s="57">
        <v>21.2</v>
      </c>
      <c r="AE375" s="57">
        <v>16.05</v>
      </c>
      <c r="AF375" s="64">
        <v>20.4053</v>
      </c>
      <c r="AG375" s="64">
        <v>16.183499999999999</v>
      </c>
      <c r="AH375" s="64">
        <v>35.825800000000001</v>
      </c>
      <c r="AI375" s="64">
        <v>22.730899999999998</v>
      </c>
      <c r="AJ375" s="61">
        <v>0.47222222222222227</v>
      </c>
      <c r="AK375" s="216">
        <v>200</v>
      </c>
      <c r="AL375" s="62">
        <v>340.27684912619389</v>
      </c>
      <c r="AM375" s="24" t="s">
        <v>6157</v>
      </c>
      <c r="AN375" s="216" t="s">
        <v>6009</v>
      </c>
      <c r="AO375" s="216" t="s">
        <v>6007</v>
      </c>
      <c r="AP375" s="216" t="s">
        <v>6884</v>
      </c>
      <c r="AQ375" s="216" t="s">
        <v>6885</v>
      </c>
      <c r="AR375" s="216" t="s">
        <v>6886</v>
      </c>
      <c r="AS375" s="24" t="s">
        <v>5474</v>
      </c>
      <c r="AT375" s="24" t="s">
        <v>6016</v>
      </c>
      <c r="AU375" s="24" t="s">
        <v>6058</v>
      </c>
      <c r="AV375" s="24" t="s">
        <v>6013</v>
      </c>
      <c r="AW375" s="24" t="s">
        <v>5965</v>
      </c>
      <c r="AX375" s="24" t="s">
        <v>5979</v>
      </c>
      <c r="AY375" s="24" t="s">
        <v>7275</v>
      </c>
      <c r="AZ375" s="216" t="s">
        <v>7443</v>
      </c>
      <c r="BA375" s="216" t="s">
        <v>7544</v>
      </c>
      <c r="BB375" s="57" t="s">
        <v>6898</v>
      </c>
      <c r="BC375" s="202"/>
      <c r="BD375" s="24"/>
      <c r="BE375" s="151"/>
      <c r="BG375" s="151"/>
      <c r="BI375" s="151"/>
      <c r="BL375" s="152"/>
    </row>
    <row r="376" spans="1:64" s="169" customFormat="1">
      <c r="A376" s="24">
        <v>2414</v>
      </c>
      <c r="B376" s="24" t="s">
        <v>385</v>
      </c>
      <c r="C376" s="57">
        <v>31</v>
      </c>
      <c r="D376" s="57">
        <v>31.85</v>
      </c>
      <c r="E376" s="57">
        <v>30.8</v>
      </c>
      <c r="F376" s="57">
        <v>31.75</v>
      </c>
      <c r="G376" s="57">
        <v>32</v>
      </c>
      <c r="H376" s="57">
        <v>32.15</v>
      </c>
      <c r="I376" s="57">
        <v>31.05</v>
      </c>
      <c r="J376" s="57">
        <v>31.35</v>
      </c>
      <c r="K376" s="57">
        <v>31.35</v>
      </c>
      <c r="L376" s="57">
        <v>31.75</v>
      </c>
      <c r="M376" s="57">
        <v>31.35</v>
      </c>
      <c r="N376" s="57">
        <v>31.65</v>
      </c>
      <c r="O376" s="63">
        <v>9.5693779904306199E-3</v>
      </c>
      <c r="P376" s="57">
        <v>124</v>
      </c>
      <c r="Q376" s="57">
        <v>406</v>
      </c>
      <c r="R376" s="57">
        <v>1464.55</v>
      </c>
      <c r="S376" s="57">
        <v>31</v>
      </c>
      <c r="T376" s="57">
        <v>30.9</v>
      </c>
      <c r="U376" s="57">
        <v>30.004200000000001</v>
      </c>
      <c r="V376" s="57">
        <v>31.16</v>
      </c>
      <c r="W376" s="57">
        <v>30.977499999999999</v>
      </c>
      <c r="X376" s="57">
        <v>30.043299999999999</v>
      </c>
      <c r="Y376" s="57">
        <v>31.24</v>
      </c>
      <c r="Z376" s="57">
        <v>31.09</v>
      </c>
      <c r="AA376" s="57">
        <v>30.084199999999999</v>
      </c>
      <c r="AB376" s="57">
        <v>35.4</v>
      </c>
      <c r="AC376" s="57">
        <v>24</v>
      </c>
      <c r="AD376" s="57">
        <v>35.4</v>
      </c>
      <c r="AE376" s="57">
        <v>29.35</v>
      </c>
      <c r="AF376" s="64">
        <v>37.251800000000003</v>
      </c>
      <c r="AG376" s="64">
        <v>33.117199999999997</v>
      </c>
      <c r="AH376" s="64">
        <v>42.744900000000001</v>
      </c>
      <c r="AI376" s="64">
        <v>36.3264</v>
      </c>
      <c r="AJ376" s="61">
        <v>0.47222222222222227</v>
      </c>
      <c r="AK376" s="216">
        <v>150</v>
      </c>
      <c r="AL376" s="62">
        <v>225.98180493671822</v>
      </c>
      <c r="AM376" s="24" t="s">
        <v>6054</v>
      </c>
      <c r="AN376" s="216" t="s">
        <v>6009</v>
      </c>
      <c r="AO376" s="216" t="s">
        <v>5971</v>
      </c>
      <c r="AP376" s="216" t="s">
        <v>6908</v>
      </c>
      <c r="AQ376" s="216" t="s">
        <v>6900</v>
      </c>
      <c r="AR376" s="216" t="s">
        <v>6886</v>
      </c>
      <c r="AS376" s="24" t="s">
        <v>5474</v>
      </c>
      <c r="AT376" s="24" t="s">
        <v>6010</v>
      </c>
      <c r="AU376" s="24" t="s">
        <v>5984</v>
      </c>
      <c r="AV376" s="24" t="s">
        <v>6055</v>
      </c>
      <c r="AW376" s="24" t="s">
        <v>5991</v>
      </c>
      <c r="AX376" s="24" t="s">
        <v>5979</v>
      </c>
      <c r="AY376" s="24" t="s">
        <v>7195</v>
      </c>
      <c r="AZ376" s="216" t="s">
        <v>7545</v>
      </c>
      <c r="BA376" s="216" t="s">
        <v>7310</v>
      </c>
      <c r="BB376" s="57" t="s">
        <v>5474</v>
      </c>
      <c r="BC376" s="202"/>
      <c r="BD376" s="24"/>
      <c r="BE376" s="151"/>
      <c r="BG376" s="151"/>
      <c r="BI376" s="151"/>
      <c r="BL376" s="152"/>
    </row>
    <row r="377" spans="1:64" s="169" customFormat="1">
      <c r="A377" s="24">
        <v>2415</v>
      </c>
      <c r="B377" s="24" t="s">
        <v>386</v>
      </c>
      <c r="C377" s="57">
        <v>42.6</v>
      </c>
      <c r="D377" s="57">
        <v>44.4</v>
      </c>
      <c r="E377" s="57">
        <v>42.6</v>
      </c>
      <c r="F377" s="57">
        <v>43.7</v>
      </c>
      <c r="G377" s="57">
        <v>44</v>
      </c>
      <c r="H377" s="57">
        <v>45.8</v>
      </c>
      <c r="I377" s="57">
        <v>42.5</v>
      </c>
      <c r="J377" s="57">
        <v>42.6</v>
      </c>
      <c r="K377" s="57">
        <v>43.15</v>
      </c>
      <c r="L377" s="57">
        <v>44.7</v>
      </c>
      <c r="M377" s="57">
        <v>42.75</v>
      </c>
      <c r="N377" s="57">
        <v>44.4</v>
      </c>
      <c r="O377" s="63">
        <v>4.22535211267605E-2</v>
      </c>
      <c r="P377" s="57">
        <v>561</v>
      </c>
      <c r="Q377" s="57">
        <v>709</v>
      </c>
      <c r="R377" s="57">
        <v>1057.45</v>
      </c>
      <c r="S377" s="57">
        <v>42.59</v>
      </c>
      <c r="T377" s="57">
        <v>46.585000000000001</v>
      </c>
      <c r="U377" s="57">
        <v>46.0717</v>
      </c>
      <c r="V377" s="57">
        <v>42.75</v>
      </c>
      <c r="W377" s="57">
        <v>46.134999999999998</v>
      </c>
      <c r="X377" s="57">
        <v>46.1325</v>
      </c>
      <c r="Y377" s="57">
        <v>42.85</v>
      </c>
      <c r="Z377" s="57">
        <v>45.884999999999998</v>
      </c>
      <c r="AA377" s="57">
        <v>46.210799999999999</v>
      </c>
      <c r="AB377" s="57">
        <v>64.099999999999994</v>
      </c>
      <c r="AC377" s="57">
        <v>14.75</v>
      </c>
      <c r="AD377" s="57">
        <v>51.7</v>
      </c>
      <c r="AE377" s="57">
        <v>40</v>
      </c>
      <c r="AF377" s="64">
        <v>32.095399999999998</v>
      </c>
      <c r="AG377" s="64">
        <v>26.822900000000001</v>
      </c>
      <c r="AH377" s="64">
        <v>40.6952</v>
      </c>
      <c r="AI377" s="64">
        <v>31.446999999999999</v>
      </c>
      <c r="AJ377" s="61">
        <v>0.47222222222222227</v>
      </c>
      <c r="AK377" s="216">
        <v>600</v>
      </c>
      <c r="AL377" s="62">
        <v>972.49334800650365</v>
      </c>
      <c r="AM377" s="24" t="s">
        <v>6157</v>
      </c>
      <c r="AN377" s="216" t="s">
        <v>6009</v>
      </c>
      <c r="AO377" s="216" t="s">
        <v>5971</v>
      </c>
      <c r="AP377" s="216" t="s">
        <v>6884</v>
      </c>
      <c r="AQ377" s="216" t="s">
        <v>6885</v>
      </c>
      <c r="AR377" s="216" t="s">
        <v>6886</v>
      </c>
      <c r="AS377" s="24" t="s">
        <v>5474</v>
      </c>
      <c r="AT377" s="24" t="s">
        <v>6031</v>
      </c>
      <c r="AU377" s="24" t="s">
        <v>5962</v>
      </c>
      <c r="AV377" s="24" t="s">
        <v>6010</v>
      </c>
      <c r="AW377" s="24" t="s">
        <v>5990</v>
      </c>
      <c r="AX377" s="24" t="s">
        <v>5990</v>
      </c>
      <c r="AY377" s="24" t="s">
        <v>6909</v>
      </c>
      <c r="AZ377" s="216" t="s">
        <v>7077</v>
      </c>
      <c r="BA377" s="216" t="s">
        <v>7091</v>
      </c>
      <c r="BB377" s="57" t="s">
        <v>6898</v>
      </c>
      <c r="BC377" s="202"/>
      <c r="BD377" s="24"/>
      <c r="BE377" s="151"/>
      <c r="BG377" s="151"/>
      <c r="BI377" s="151"/>
      <c r="BL377" s="152"/>
    </row>
    <row r="378" spans="1:64" s="169" customFormat="1">
      <c r="A378" s="24">
        <v>2417</v>
      </c>
      <c r="B378" s="24" t="s">
        <v>387</v>
      </c>
      <c r="C378" s="57">
        <v>28.05</v>
      </c>
      <c r="D378" s="57">
        <v>28.8</v>
      </c>
      <c r="E378" s="57">
        <v>28</v>
      </c>
      <c r="F378" s="57">
        <v>28.6</v>
      </c>
      <c r="G378" s="57">
        <v>28.6</v>
      </c>
      <c r="H378" s="57">
        <v>28.85</v>
      </c>
      <c r="I378" s="57">
        <v>27.9</v>
      </c>
      <c r="J378" s="57">
        <v>28</v>
      </c>
      <c r="K378" s="57">
        <v>28.45</v>
      </c>
      <c r="L378" s="57">
        <v>28.95</v>
      </c>
      <c r="M378" s="57">
        <v>28.2</v>
      </c>
      <c r="N378" s="57">
        <v>28.8</v>
      </c>
      <c r="O378" s="63">
        <v>2.8571428571428501E-2</v>
      </c>
      <c r="P378" s="57">
        <v>582</v>
      </c>
      <c r="Q378" s="57">
        <v>656</v>
      </c>
      <c r="R378" s="57">
        <v>2246.5</v>
      </c>
      <c r="S378" s="57">
        <v>27.97</v>
      </c>
      <c r="T378" s="57">
        <v>32.012500000000003</v>
      </c>
      <c r="U378" s="57">
        <v>37.921700000000001</v>
      </c>
      <c r="V378" s="57">
        <v>28.04</v>
      </c>
      <c r="W378" s="57">
        <v>31.5625</v>
      </c>
      <c r="X378" s="57">
        <v>37.661700000000003</v>
      </c>
      <c r="Y378" s="57">
        <v>28.03</v>
      </c>
      <c r="Z378" s="57">
        <v>31.247499999999999</v>
      </c>
      <c r="AA378" s="57">
        <v>37.396700000000003</v>
      </c>
      <c r="AB378" s="57">
        <v>72.400000000000006</v>
      </c>
      <c r="AC378" s="57">
        <v>26.6</v>
      </c>
      <c r="AD378" s="57">
        <v>36.9</v>
      </c>
      <c r="AE378" s="57">
        <v>26.6</v>
      </c>
      <c r="AF378" s="64">
        <v>26.171399999999998</v>
      </c>
      <c r="AG378" s="64">
        <v>18.4937</v>
      </c>
      <c r="AH378" s="64">
        <v>35.780900000000003</v>
      </c>
      <c r="AI378" s="64">
        <v>24.2561</v>
      </c>
      <c r="AJ378" s="61">
        <v>0.47222222222222227</v>
      </c>
      <c r="AK378" s="216">
        <v>600</v>
      </c>
      <c r="AL378" s="62">
        <v>1008.8968423169075</v>
      </c>
      <c r="AM378" s="24" t="s">
        <v>6405</v>
      </c>
      <c r="AN378" s="216" t="s">
        <v>6009</v>
      </c>
      <c r="AO378" s="216" t="s">
        <v>6007</v>
      </c>
      <c r="AP378" s="216" t="s">
        <v>6884</v>
      </c>
      <c r="AQ378" s="216" t="s">
        <v>6885</v>
      </c>
      <c r="AR378" s="216" t="s">
        <v>6886</v>
      </c>
      <c r="AS378" s="24" t="s">
        <v>5474</v>
      </c>
      <c r="AT378" s="24" t="s">
        <v>6016</v>
      </c>
      <c r="AU378" s="24" t="s">
        <v>5984</v>
      </c>
      <c r="AV378" s="24" t="s">
        <v>6016</v>
      </c>
      <c r="AW378" s="24" t="s">
        <v>5990</v>
      </c>
      <c r="AX378" s="24" t="s">
        <v>5991</v>
      </c>
      <c r="AY378" s="24" t="s">
        <v>6952</v>
      </c>
      <c r="AZ378" s="216" t="s">
        <v>7056</v>
      </c>
      <c r="BA378" s="216" t="s">
        <v>7546</v>
      </c>
      <c r="BB378" s="57" t="s">
        <v>6898</v>
      </c>
      <c r="BC378" s="202"/>
      <c r="BD378" s="24"/>
      <c r="BE378" s="151"/>
      <c r="BG378" s="151"/>
      <c r="BI378" s="151"/>
      <c r="BL378" s="152"/>
    </row>
    <row r="379" spans="1:64" s="169" customFormat="1">
      <c r="A379" s="24">
        <v>2419</v>
      </c>
      <c r="B379" s="24" t="s">
        <v>388</v>
      </c>
      <c r="C379" s="57">
        <v>18.600000000000001</v>
      </c>
      <c r="D379" s="57">
        <v>18.649999999999999</v>
      </c>
      <c r="E379" s="57">
        <v>18.350000000000001</v>
      </c>
      <c r="F379" s="57">
        <v>18.600000000000001</v>
      </c>
      <c r="G379" s="57">
        <v>18.600000000000001</v>
      </c>
      <c r="H379" s="57">
        <v>18.75</v>
      </c>
      <c r="I379" s="57">
        <v>18.399999999999999</v>
      </c>
      <c r="J379" s="57">
        <v>18.45</v>
      </c>
      <c r="K379" s="57">
        <v>18.399999999999999</v>
      </c>
      <c r="L379" s="57">
        <v>18.8</v>
      </c>
      <c r="M379" s="57">
        <v>18.399999999999999</v>
      </c>
      <c r="N379" s="57">
        <v>18.75</v>
      </c>
      <c r="O379" s="63">
        <v>1.6260162601626001E-2</v>
      </c>
      <c r="P379" s="57">
        <v>225</v>
      </c>
      <c r="Q379" s="57">
        <v>418</v>
      </c>
      <c r="R379" s="57">
        <v>413.6</v>
      </c>
      <c r="S379" s="57">
        <v>18.309999999999999</v>
      </c>
      <c r="T379" s="57">
        <v>19.475000000000001</v>
      </c>
      <c r="U379" s="57">
        <v>20.281700000000001</v>
      </c>
      <c r="V379" s="57">
        <v>18.38</v>
      </c>
      <c r="W379" s="57">
        <v>19.385000000000002</v>
      </c>
      <c r="X379" s="57">
        <v>20.238299999999999</v>
      </c>
      <c r="Y379" s="57">
        <v>18.45</v>
      </c>
      <c r="Z379" s="57">
        <v>19.324999999999999</v>
      </c>
      <c r="AA379" s="57">
        <v>20.194199999999999</v>
      </c>
      <c r="AB379" s="57">
        <v>27.5</v>
      </c>
      <c r="AC379" s="57">
        <v>17.899999999999999</v>
      </c>
      <c r="AD379" s="57">
        <v>20.75</v>
      </c>
      <c r="AE379" s="57">
        <v>17.899999999999999</v>
      </c>
      <c r="AF379" s="64">
        <v>32.062600000000003</v>
      </c>
      <c r="AG379" s="64">
        <v>21.777200000000001</v>
      </c>
      <c r="AH379" s="64">
        <v>52.856499999999997</v>
      </c>
      <c r="AI379" s="64">
        <v>32.137</v>
      </c>
      <c r="AJ379" s="61">
        <v>0.47222222222222227</v>
      </c>
      <c r="AK379" s="216">
        <v>250</v>
      </c>
      <c r="AL379" s="62">
        <v>392.15572214101547</v>
      </c>
      <c r="AM379" s="24" t="s">
        <v>7547</v>
      </c>
      <c r="AN379" s="216" t="s">
        <v>6009</v>
      </c>
      <c r="AO379" s="216" t="s">
        <v>5961</v>
      </c>
      <c r="AP379" s="216" t="s">
        <v>6884</v>
      </c>
      <c r="AQ379" s="216" t="s">
        <v>6885</v>
      </c>
      <c r="AR379" s="216" t="s">
        <v>6886</v>
      </c>
      <c r="AS379" s="24" t="s">
        <v>5474</v>
      </c>
      <c r="AT379" s="24" t="s">
        <v>6511</v>
      </c>
      <c r="AU379" s="24" t="s">
        <v>5984</v>
      </c>
      <c r="AV379" s="24" t="s">
        <v>6055</v>
      </c>
      <c r="AW379" s="24" t="s">
        <v>5965</v>
      </c>
      <c r="AX379" s="24" t="s">
        <v>5979</v>
      </c>
      <c r="AY379" s="24" t="s">
        <v>7161</v>
      </c>
      <c r="AZ379" s="216" t="s">
        <v>6973</v>
      </c>
      <c r="BA379" s="216" t="s">
        <v>7086</v>
      </c>
      <c r="BB379" s="57" t="s">
        <v>6944</v>
      </c>
      <c r="BC379" s="202"/>
      <c r="BD379" s="24"/>
      <c r="BE379" s="151"/>
      <c r="BG379" s="151"/>
      <c r="BI379" s="151"/>
      <c r="BL379" s="152"/>
    </row>
    <row r="380" spans="1:64" s="169" customFormat="1">
      <c r="A380" s="24">
        <v>2420</v>
      </c>
      <c r="B380" s="24" t="s">
        <v>389</v>
      </c>
      <c r="C380" s="57">
        <v>39.35</v>
      </c>
      <c r="D380" s="57">
        <v>39.9</v>
      </c>
      <c r="E380" s="57">
        <v>39.35</v>
      </c>
      <c r="F380" s="57">
        <v>39.75</v>
      </c>
      <c r="G380" s="57">
        <v>39.85</v>
      </c>
      <c r="H380" s="57">
        <v>39.85</v>
      </c>
      <c r="I380" s="57">
        <v>39.450000000000003</v>
      </c>
      <c r="J380" s="57">
        <v>39.6</v>
      </c>
      <c r="K380" s="57">
        <v>39.6</v>
      </c>
      <c r="L380" s="57">
        <v>39.700000000000003</v>
      </c>
      <c r="M380" s="57">
        <v>39.6</v>
      </c>
      <c r="N380" s="57">
        <v>39.6</v>
      </c>
      <c r="O380" s="63">
        <v>0</v>
      </c>
      <c r="P380" s="57">
        <v>120</v>
      </c>
      <c r="Q380" s="57">
        <v>224</v>
      </c>
      <c r="R380" s="57">
        <v>429.1</v>
      </c>
      <c r="S380" s="57">
        <v>39.49</v>
      </c>
      <c r="T380" s="57">
        <v>40.457500000000003</v>
      </c>
      <c r="U380" s="57">
        <v>39.5167</v>
      </c>
      <c r="V380" s="57">
        <v>39.49</v>
      </c>
      <c r="W380" s="57">
        <v>40.36</v>
      </c>
      <c r="X380" s="57">
        <v>39.5608</v>
      </c>
      <c r="Y380" s="57">
        <v>39.49</v>
      </c>
      <c r="Z380" s="57">
        <v>40.317500000000003</v>
      </c>
      <c r="AA380" s="57">
        <v>39.601700000000001</v>
      </c>
      <c r="AB380" s="57">
        <v>42.9</v>
      </c>
      <c r="AC380" s="57">
        <v>30.65</v>
      </c>
      <c r="AD380" s="57">
        <v>42.2</v>
      </c>
      <c r="AE380" s="57">
        <v>39</v>
      </c>
      <c r="AF380" s="64">
        <v>27.579599999999999</v>
      </c>
      <c r="AG380" s="64">
        <v>22.6828</v>
      </c>
      <c r="AH380" s="64">
        <v>29.815000000000001</v>
      </c>
      <c r="AI380" s="64">
        <v>25.060199999999998</v>
      </c>
      <c r="AJ380" s="61">
        <v>0.47222222222222227</v>
      </c>
      <c r="AK380" s="216">
        <v>150</v>
      </c>
      <c r="AL380" s="62">
        <v>218.69206929359828</v>
      </c>
      <c r="AM380" s="24" t="s">
        <v>6555</v>
      </c>
      <c r="AN380" s="216" t="s">
        <v>6009</v>
      </c>
      <c r="AO380" s="216" t="s">
        <v>5971</v>
      </c>
      <c r="AP380" s="216" t="s">
        <v>6884</v>
      </c>
      <c r="AQ380" s="216" t="s">
        <v>6885</v>
      </c>
      <c r="AR380" s="216" t="s">
        <v>6886</v>
      </c>
      <c r="AS380" s="24" t="s">
        <v>6887</v>
      </c>
      <c r="AT380" s="24" t="s">
        <v>6055</v>
      </c>
      <c r="AU380" s="24" t="s">
        <v>6017</v>
      </c>
      <c r="AV380" s="24" t="s">
        <v>6122</v>
      </c>
      <c r="AW380" s="24" t="s">
        <v>6159</v>
      </c>
      <c r="AX380" s="24" t="s">
        <v>5979</v>
      </c>
      <c r="AY380" s="24" t="s">
        <v>6935</v>
      </c>
      <c r="AZ380" s="216" t="s">
        <v>7110</v>
      </c>
      <c r="BA380" s="216" t="s">
        <v>7025</v>
      </c>
      <c r="BB380" s="57" t="s">
        <v>5474</v>
      </c>
      <c r="BC380" s="202"/>
      <c r="BD380" s="24"/>
      <c r="BE380" s="151"/>
      <c r="BG380" s="151"/>
      <c r="BI380" s="151"/>
      <c r="BL380" s="152"/>
    </row>
    <row r="381" spans="1:64" s="169" customFormat="1">
      <c r="A381" s="24">
        <v>2421</v>
      </c>
      <c r="B381" s="24" t="s">
        <v>390</v>
      </c>
      <c r="C381" s="57">
        <v>38.1</v>
      </c>
      <c r="D381" s="57">
        <v>38.700000000000003</v>
      </c>
      <c r="E381" s="57">
        <v>38.1</v>
      </c>
      <c r="F381" s="57">
        <v>38.700000000000003</v>
      </c>
      <c r="G381" s="57">
        <v>38.700000000000003</v>
      </c>
      <c r="H381" s="57">
        <v>39.4</v>
      </c>
      <c r="I381" s="57">
        <v>38.700000000000003</v>
      </c>
      <c r="J381" s="57">
        <v>39.200000000000003</v>
      </c>
      <c r="K381" s="57">
        <v>39.25</v>
      </c>
      <c r="L381" s="57">
        <v>40.450000000000003</v>
      </c>
      <c r="M381" s="57">
        <v>39.25</v>
      </c>
      <c r="N381" s="57">
        <v>39.9</v>
      </c>
      <c r="O381" s="63">
        <v>1.7857142857142801E-2</v>
      </c>
      <c r="P381" s="57">
        <v>807</v>
      </c>
      <c r="Q381" s="57">
        <v>378</v>
      </c>
      <c r="R381" s="57">
        <v>868.5</v>
      </c>
      <c r="S381" s="57">
        <v>37.340000000000003</v>
      </c>
      <c r="T381" s="57">
        <v>39.917499999999997</v>
      </c>
      <c r="U381" s="57">
        <v>43.65</v>
      </c>
      <c r="V381" s="57">
        <v>37.89</v>
      </c>
      <c r="W381" s="57">
        <v>39.664999999999999</v>
      </c>
      <c r="X381" s="57">
        <v>43.5792</v>
      </c>
      <c r="Y381" s="57">
        <v>38.49</v>
      </c>
      <c r="Z381" s="57">
        <v>39.497500000000002</v>
      </c>
      <c r="AA381" s="57">
        <v>43.478299999999997</v>
      </c>
      <c r="AB381" s="57">
        <v>66</v>
      </c>
      <c r="AC381" s="57">
        <v>36.1</v>
      </c>
      <c r="AD381" s="57">
        <v>43.95</v>
      </c>
      <c r="AE381" s="57">
        <v>36.1</v>
      </c>
      <c r="AF381" s="64">
        <v>54.308999999999997</v>
      </c>
      <c r="AG381" s="64">
        <v>34.550699999999999</v>
      </c>
      <c r="AH381" s="64">
        <v>65.324799999999996</v>
      </c>
      <c r="AI381" s="64">
        <v>44.808799999999998</v>
      </c>
      <c r="AJ381" s="61">
        <v>0.47222222222222227</v>
      </c>
      <c r="AK381" s="216">
        <v>850</v>
      </c>
      <c r="AL381" s="62">
        <v>1337.9312224565131</v>
      </c>
      <c r="AM381" s="24" t="s">
        <v>7521</v>
      </c>
      <c r="AN381" s="216" t="s">
        <v>6009</v>
      </c>
      <c r="AO381" s="216" t="s">
        <v>5961</v>
      </c>
      <c r="AP381" s="216" t="s">
        <v>6884</v>
      </c>
      <c r="AQ381" s="216" t="s">
        <v>6900</v>
      </c>
      <c r="AR381" s="216" t="s">
        <v>6886</v>
      </c>
      <c r="AS381" s="24" t="s">
        <v>5474</v>
      </c>
      <c r="AT381" s="24" t="s">
        <v>6493</v>
      </c>
      <c r="AU381" s="24" t="s">
        <v>6055</v>
      </c>
      <c r="AV381" s="24" t="s">
        <v>6055</v>
      </c>
      <c r="AW381" s="24" t="s">
        <v>5970</v>
      </c>
      <c r="AX381" s="24" t="s">
        <v>5979</v>
      </c>
      <c r="AY381" s="24" t="s">
        <v>7548</v>
      </c>
      <c r="AZ381" s="216" t="s">
        <v>7231</v>
      </c>
      <c r="BA381" s="216" t="s">
        <v>7133</v>
      </c>
      <c r="BB381" s="57" t="s">
        <v>6903</v>
      </c>
      <c r="BC381" s="202"/>
      <c r="BD381" s="24"/>
      <c r="BE381" s="151"/>
      <c r="BG381" s="151"/>
      <c r="BI381" s="151"/>
      <c r="BL381" s="152"/>
    </row>
    <row r="382" spans="1:64" s="169" customFormat="1">
      <c r="A382" s="24">
        <v>2423</v>
      </c>
      <c r="B382" s="24" t="s">
        <v>391</v>
      </c>
      <c r="C382" s="57">
        <v>24.4</v>
      </c>
      <c r="D382" s="57">
        <v>24.75</v>
      </c>
      <c r="E382" s="57">
        <v>24.1</v>
      </c>
      <c r="F382" s="57">
        <v>24.7</v>
      </c>
      <c r="G382" s="57">
        <v>24.8</v>
      </c>
      <c r="H382" s="57">
        <v>24.8</v>
      </c>
      <c r="I382" s="57">
        <v>24.5</v>
      </c>
      <c r="J382" s="57">
        <v>24.55</v>
      </c>
      <c r="K382" s="57">
        <v>24.7</v>
      </c>
      <c r="L382" s="57">
        <v>25.15</v>
      </c>
      <c r="M382" s="57">
        <v>24.65</v>
      </c>
      <c r="N382" s="57">
        <v>25.1</v>
      </c>
      <c r="O382" s="63">
        <v>2.2403258655804399E-2</v>
      </c>
      <c r="P382" s="57">
        <v>165</v>
      </c>
      <c r="Q382" s="57">
        <v>223</v>
      </c>
      <c r="R382" s="57">
        <v>660.95</v>
      </c>
      <c r="S382" s="57">
        <v>24.25</v>
      </c>
      <c r="T382" s="57">
        <v>24.872499999999999</v>
      </c>
      <c r="U382" s="57">
        <v>24.569199999999999</v>
      </c>
      <c r="V382" s="57">
        <v>24.36</v>
      </c>
      <c r="W382" s="57">
        <v>24.885000000000002</v>
      </c>
      <c r="X382" s="57">
        <v>24.583300000000001</v>
      </c>
      <c r="Y382" s="57">
        <v>24.5</v>
      </c>
      <c r="Z382" s="57">
        <v>24.94</v>
      </c>
      <c r="AA382" s="57">
        <v>24.602499999999999</v>
      </c>
      <c r="AB382" s="57">
        <v>28.35</v>
      </c>
      <c r="AC382" s="57">
        <v>21.75</v>
      </c>
      <c r="AD382" s="57">
        <v>28.35</v>
      </c>
      <c r="AE382" s="57">
        <v>23.75</v>
      </c>
      <c r="AF382" s="64">
        <v>31.1553</v>
      </c>
      <c r="AG382" s="64">
        <v>22.6751</v>
      </c>
      <c r="AH382" s="64">
        <v>52.912999999999997</v>
      </c>
      <c r="AI382" s="64">
        <v>32.754399999999997</v>
      </c>
      <c r="AJ382" s="61">
        <v>0.47222222222222227</v>
      </c>
      <c r="AK382" s="216">
        <v>200</v>
      </c>
      <c r="AL382" s="62">
        <v>289.41072219495874</v>
      </c>
      <c r="AM382" s="24" t="s">
        <v>7549</v>
      </c>
      <c r="AN382" s="216" t="s">
        <v>6009</v>
      </c>
      <c r="AO382" s="216" t="s">
        <v>5961</v>
      </c>
      <c r="AP382" s="216" t="s">
        <v>6908</v>
      </c>
      <c r="AQ382" s="216" t="s">
        <v>6900</v>
      </c>
      <c r="AR382" s="216" t="s">
        <v>6886</v>
      </c>
      <c r="AS382" s="24" t="s">
        <v>6887</v>
      </c>
      <c r="AT382" s="24" t="s">
        <v>6016</v>
      </c>
      <c r="AU382" s="24" t="s">
        <v>6017</v>
      </c>
      <c r="AV382" s="24" t="s">
        <v>6016</v>
      </c>
      <c r="AW382" s="24" t="s">
        <v>5965</v>
      </c>
      <c r="AX382" s="24" t="s">
        <v>5965</v>
      </c>
      <c r="AY382" s="24" t="s">
        <v>7550</v>
      </c>
      <c r="AZ382" s="216" t="s">
        <v>7551</v>
      </c>
      <c r="BA382" s="216" t="s">
        <v>7111</v>
      </c>
      <c r="BB382" s="57" t="s">
        <v>6925</v>
      </c>
      <c r="BC382" s="202"/>
      <c r="BD382" s="24"/>
      <c r="BE382" s="151"/>
      <c r="BG382" s="151"/>
      <c r="BI382" s="151"/>
      <c r="BL382" s="152"/>
    </row>
    <row r="383" spans="1:64" s="169" customFormat="1">
      <c r="A383" s="24">
        <v>2424</v>
      </c>
      <c r="B383" s="24" t="s">
        <v>392</v>
      </c>
      <c r="C383" s="57">
        <v>24.5</v>
      </c>
      <c r="D383" s="57">
        <v>24.5</v>
      </c>
      <c r="E383" s="57">
        <v>23.75</v>
      </c>
      <c r="F383" s="57">
        <v>23.75</v>
      </c>
      <c r="G383" s="57">
        <v>23.35</v>
      </c>
      <c r="H383" s="57">
        <v>24.55</v>
      </c>
      <c r="I383" s="57">
        <v>23.3</v>
      </c>
      <c r="J383" s="57">
        <v>24.55</v>
      </c>
      <c r="K383" s="57">
        <v>25.4</v>
      </c>
      <c r="L383" s="57">
        <v>25.4</v>
      </c>
      <c r="M383" s="57">
        <v>24.9</v>
      </c>
      <c r="N383" s="57">
        <v>24.9</v>
      </c>
      <c r="O383" s="63">
        <v>1.42566191446028E-2</v>
      </c>
      <c r="P383" s="57">
        <v>3</v>
      </c>
      <c r="Q383" s="57">
        <v>7</v>
      </c>
      <c r="R383" s="57">
        <v>3.5</v>
      </c>
      <c r="S383" s="57">
        <v>22.333300000000001</v>
      </c>
      <c r="T383" s="57">
        <v>22.125</v>
      </c>
      <c r="U383" s="57">
        <v>23.577100000000002</v>
      </c>
      <c r="V383" s="57">
        <v>23.65</v>
      </c>
      <c r="W383" s="57">
        <v>22.281199999999998</v>
      </c>
      <c r="X383" s="57">
        <v>23.616</v>
      </c>
      <c r="Y383" s="57">
        <v>23.962499999999999</v>
      </c>
      <c r="Z383" s="57">
        <v>22.543700000000001</v>
      </c>
      <c r="AA383" s="57">
        <v>23.562000000000001</v>
      </c>
      <c r="AB383" s="57">
        <v>34.1</v>
      </c>
      <c r="AC383" s="57">
        <v>0</v>
      </c>
      <c r="AD383" s="57">
        <v>25.4</v>
      </c>
      <c r="AE383" s="57">
        <v>20.6</v>
      </c>
      <c r="AF383" s="64"/>
      <c r="AG383" s="64"/>
      <c r="AH383" s="64"/>
      <c r="AI383" s="64"/>
      <c r="AJ383" s="61">
        <v>0.47222222222222227</v>
      </c>
      <c r="AK383" s="216">
        <v>50</v>
      </c>
      <c r="AL383" s="62">
        <v>8.5560816636591301</v>
      </c>
      <c r="AM383" s="24" t="s">
        <v>6710</v>
      </c>
      <c r="AN383" s="216" t="s">
        <v>5993</v>
      </c>
      <c r="AO383" s="216" t="s">
        <v>5993</v>
      </c>
      <c r="AP383" s="216" t="s">
        <v>6908</v>
      </c>
      <c r="AQ383" s="216" t="s">
        <v>6900</v>
      </c>
      <c r="AR383" s="216" t="s">
        <v>6886</v>
      </c>
      <c r="AS383" s="24" t="s">
        <v>7034</v>
      </c>
      <c r="AT383" s="24" t="s">
        <v>6527</v>
      </c>
      <c r="AU383" s="24" t="s">
        <v>6045</v>
      </c>
      <c r="AV383" s="24" t="s">
        <v>6518</v>
      </c>
      <c r="AW383" s="24" t="s">
        <v>5979</v>
      </c>
      <c r="AX383" s="24" t="s">
        <v>5979</v>
      </c>
      <c r="AY383" s="24" t="s">
        <v>7552</v>
      </c>
      <c r="AZ383" s="216" t="s">
        <v>7553</v>
      </c>
      <c r="BA383" s="216" t="s">
        <v>7554</v>
      </c>
      <c r="BB383" s="57" t="s">
        <v>5474</v>
      </c>
      <c r="BC383" s="202"/>
      <c r="BD383" s="24"/>
      <c r="BE383" s="151"/>
      <c r="BG383" s="151"/>
      <c r="BI383" s="151"/>
      <c r="BL383" s="152"/>
    </row>
    <row r="384" spans="1:64" s="169" customFormat="1">
      <c r="A384" s="24">
        <v>2425</v>
      </c>
      <c r="B384" s="24" t="s">
        <v>393</v>
      </c>
      <c r="C384" s="57">
        <v>26.2</v>
      </c>
      <c r="D384" s="57">
        <v>26.8</v>
      </c>
      <c r="E384" s="57">
        <v>26.1</v>
      </c>
      <c r="F384" s="57">
        <v>26.3</v>
      </c>
      <c r="G384" s="57">
        <v>26.45</v>
      </c>
      <c r="H384" s="57">
        <v>26.75</v>
      </c>
      <c r="I384" s="57">
        <v>25.85</v>
      </c>
      <c r="J384" s="57">
        <v>26.5</v>
      </c>
      <c r="K384" s="57">
        <v>26.65</v>
      </c>
      <c r="L384" s="57">
        <v>27.15</v>
      </c>
      <c r="M384" s="57">
        <v>26.25</v>
      </c>
      <c r="N384" s="57">
        <v>26.5</v>
      </c>
      <c r="O384" s="63">
        <v>0</v>
      </c>
      <c r="P384" s="57">
        <v>361</v>
      </c>
      <c r="Q384" s="57">
        <v>355</v>
      </c>
      <c r="R384" s="57">
        <v>371.7</v>
      </c>
      <c r="S384" s="57">
        <v>26.24</v>
      </c>
      <c r="T384" s="57">
        <v>27.467500000000001</v>
      </c>
      <c r="U384" s="57">
        <v>28.8675</v>
      </c>
      <c r="V384" s="57">
        <v>26.27</v>
      </c>
      <c r="W384" s="57">
        <v>27.38</v>
      </c>
      <c r="X384" s="57">
        <v>28.784199999999998</v>
      </c>
      <c r="Y384" s="57">
        <v>26.28</v>
      </c>
      <c r="Z384" s="57">
        <v>27.317499999999999</v>
      </c>
      <c r="AA384" s="57">
        <v>28.6875</v>
      </c>
      <c r="AB384" s="57">
        <v>42.5</v>
      </c>
      <c r="AC384" s="57">
        <v>23.2</v>
      </c>
      <c r="AD384" s="57">
        <v>29.45</v>
      </c>
      <c r="AE384" s="57">
        <v>25.4</v>
      </c>
      <c r="AF384" s="64">
        <v>26.311599999999999</v>
      </c>
      <c r="AG384" s="64">
        <v>23.6693</v>
      </c>
      <c r="AH384" s="64">
        <v>31.920100000000001</v>
      </c>
      <c r="AI384" s="64">
        <v>26.419599999999999</v>
      </c>
      <c r="AJ384" s="61">
        <v>0.47222222222222227</v>
      </c>
      <c r="AK384" s="216">
        <v>400</v>
      </c>
      <c r="AL384" s="62">
        <v>619.80182481179179</v>
      </c>
      <c r="AM384" s="24" t="s">
        <v>7555</v>
      </c>
      <c r="AN384" s="216" t="s">
        <v>6009</v>
      </c>
      <c r="AO384" s="216" t="s">
        <v>5971</v>
      </c>
      <c r="AP384" s="216" t="s">
        <v>6884</v>
      </c>
      <c r="AQ384" s="216" t="s">
        <v>6885</v>
      </c>
      <c r="AR384" s="216" t="s">
        <v>6886</v>
      </c>
      <c r="AS384" s="24" t="s">
        <v>5474</v>
      </c>
      <c r="AT384" s="24" t="s">
        <v>6068</v>
      </c>
      <c r="AU384" s="24" t="s">
        <v>6124</v>
      </c>
      <c r="AV384" s="24" t="s">
        <v>6029</v>
      </c>
      <c r="AW384" s="24" t="s">
        <v>5976</v>
      </c>
      <c r="AX384" s="24" t="s">
        <v>5991</v>
      </c>
      <c r="AY384" s="24" t="s">
        <v>7026</v>
      </c>
      <c r="AZ384" s="216" t="s">
        <v>7511</v>
      </c>
      <c r="BA384" s="216" t="s">
        <v>7078</v>
      </c>
      <c r="BB384" s="57" t="s">
        <v>6944</v>
      </c>
      <c r="BC384" s="202"/>
      <c r="BD384" s="24"/>
      <c r="BE384" s="151"/>
      <c r="BG384" s="151"/>
      <c r="BI384" s="151"/>
      <c r="BL384" s="152"/>
    </row>
    <row r="385" spans="1:64" s="169" customFormat="1">
      <c r="A385" s="24">
        <v>2426</v>
      </c>
      <c r="B385" s="24" t="s">
        <v>394</v>
      </c>
      <c r="C385" s="57">
        <v>23.4</v>
      </c>
      <c r="D385" s="57">
        <v>23.65</v>
      </c>
      <c r="E385" s="57">
        <v>23</v>
      </c>
      <c r="F385" s="57">
        <v>23.65</v>
      </c>
      <c r="G385" s="57">
        <v>23.8</v>
      </c>
      <c r="H385" s="57">
        <v>23.9</v>
      </c>
      <c r="I385" s="57">
        <v>23.05</v>
      </c>
      <c r="J385" s="57">
        <v>23.05</v>
      </c>
      <c r="K385" s="57">
        <v>23.05</v>
      </c>
      <c r="L385" s="57">
        <v>24.8</v>
      </c>
      <c r="M385" s="57">
        <v>23.05</v>
      </c>
      <c r="N385" s="57">
        <v>24.75</v>
      </c>
      <c r="O385" s="63">
        <v>7.3752711496746198E-2</v>
      </c>
      <c r="P385" s="57">
        <v>4691</v>
      </c>
      <c r="Q385" s="57">
        <v>1989</v>
      </c>
      <c r="R385" s="57">
        <v>5629.25</v>
      </c>
      <c r="S385" s="57">
        <v>23.41</v>
      </c>
      <c r="T385" s="57">
        <v>25.504999999999999</v>
      </c>
      <c r="U385" s="57">
        <v>26.019200000000001</v>
      </c>
      <c r="V385" s="57">
        <v>23.29</v>
      </c>
      <c r="W385" s="57">
        <v>25.2575</v>
      </c>
      <c r="X385" s="57">
        <v>25.947500000000002</v>
      </c>
      <c r="Y385" s="57">
        <v>23.38</v>
      </c>
      <c r="Z385" s="57">
        <v>25.157499999999999</v>
      </c>
      <c r="AA385" s="57">
        <v>25.908300000000001</v>
      </c>
      <c r="AB385" s="57">
        <v>32.6</v>
      </c>
      <c r="AC385" s="57">
        <v>14.3</v>
      </c>
      <c r="AD385" s="57">
        <v>28.35</v>
      </c>
      <c r="AE385" s="57">
        <v>22.5</v>
      </c>
      <c r="AF385" s="64">
        <v>17.1233</v>
      </c>
      <c r="AG385" s="64">
        <v>16.005700000000001</v>
      </c>
      <c r="AH385" s="64">
        <v>33.154600000000002</v>
      </c>
      <c r="AI385" s="64">
        <v>21.722000000000001</v>
      </c>
      <c r="AJ385" s="61">
        <v>0.47222222222222227</v>
      </c>
      <c r="AK385" s="216">
        <v>5000</v>
      </c>
      <c r="AL385" s="62">
        <v>7466.1893886457401</v>
      </c>
      <c r="AM385" s="24" t="s">
        <v>7556</v>
      </c>
      <c r="AN385" s="216" t="s">
        <v>6009</v>
      </c>
      <c r="AO385" s="216" t="s">
        <v>6007</v>
      </c>
      <c r="AP385" s="216" t="s">
        <v>6884</v>
      </c>
      <c r="AQ385" s="216" t="s">
        <v>6885</v>
      </c>
      <c r="AR385" s="216" t="s">
        <v>6886</v>
      </c>
      <c r="AS385" s="24" t="s">
        <v>5474</v>
      </c>
      <c r="AT385" s="24" t="s">
        <v>6126</v>
      </c>
      <c r="AU385" s="24" t="s">
        <v>6336</v>
      </c>
      <c r="AV385" s="24" t="s">
        <v>6013</v>
      </c>
      <c r="AW385" s="24" t="s">
        <v>5979</v>
      </c>
      <c r="AX385" s="24" t="s">
        <v>5979</v>
      </c>
      <c r="AY385" s="24" t="s">
        <v>7557</v>
      </c>
      <c r="AZ385" s="216" t="s">
        <v>7152</v>
      </c>
      <c r="BA385" s="216" t="s">
        <v>7032</v>
      </c>
      <c r="BB385" s="57" t="s">
        <v>6898</v>
      </c>
      <c r="BC385" s="202"/>
      <c r="BD385" s="24"/>
      <c r="BE385" s="151"/>
      <c r="BG385" s="151"/>
      <c r="BI385" s="151"/>
      <c r="BL385" s="152"/>
    </row>
    <row r="386" spans="1:64" s="169" customFormat="1">
      <c r="A386" s="24">
        <v>2427</v>
      </c>
      <c r="B386" s="24" t="s">
        <v>395</v>
      </c>
      <c r="C386" s="57">
        <v>10.6</v>
      </c>
      <c r="D386" s="57">
        <v>10.7</v>
      </c>
      <c r="E386" s="57">
        <v>10.55</v>
      </c>
      <c r="F386" s="57">
        <v>10.7</v>
      </c>
      <c r="G386" s="57">
        <v>10.7</v>
      </c>
      <c r="H386" s="57">
        <v>10.7</v>
      </c>
      <c r="I386" s="57">
        <v>10.55</v>
      </c>
      <c r="J386" s="57">
        <v>10.6</v>
      </c>
      <c r="K386" s="57">
        <v>10.6</v>
      </c>
      <c r="L386" s="57">
        <v>10.7</v>
      </c>
      <c r="M386" s="57">
        <v>10.6</v>
      </c>
      <c r="N386" s="57">
        <v>10.65</v>
      </c>
      <c r="O386" s="63">
        <v>4.7169811320754698E-3</v>
      </c>
      <c r="P386" s="57">
        <v>123</v>
      </c>
      <c r="Q386" s="57">
        <v>288</v>
      </c>
      <c r="R386" s="57">
        <v>252.85</v>
      </c>
      <c r="S386" s="57">
        <v>10.61</v>
      </c>
      <c r="T386" s="57">
        <v>10.862500000000001</v>
      </c>
      <c r="U386" s="57">
        <v>11.1233</v>
      </c>
      <c r="V386" s="57">
        <v>10.6</v>
      </c>
      <c r="W386" s="57">
        <v>10.8375</v>
      </c>
      <c r="X386" s="57">
        <v>11.110799999999999</v>
      </c>
      <c r="Y386" s="57">
        <v>10.59</v>
      </c>
      <c r="Z386" s="57">
        <v>10.817500000000001</v>
      </c>
      <c r="AA386" s="57">
        <v>11.0983</v>
      </c>
      <c r="AB386" s="57">
        <v>14.45</v>
      </c>
      <c r="AC386" s="57">
        <v>10.199999999999999</v>
      </c>
      <c r="AD386" s="57">
        <v>11.1</v>
      </c>
      <c r="AE386" s="57">
        <v>10.45</v>
      </c>
      <c r="AF386" s="64">
        <v>29.527000000000001</v>
      </c>
      <c r="AG386" s="64">
        <v>26.421500000000002</v>
      </c>
      <c r="AH386" s="64">
        <v>34.499499999999998</v>
      </c>
      <c r="AI386" s="64">
        <v>29.114100000000001</v>
      </c>
      <c r="AJ386" s="61">
        <v>0.47222222222222227</v>
      </c>
      <c r="AK386" s="216">
        <v>150</v>
      </c>
      <c r="AL386" s="62">
        <v>224.15937102593824</v>
      </c>
      <c r="AM386" s="24" t="s">
        <v>6120</v>
      </c>
      <c r="AN386" s="216" t="s">
        <v>6009</v>
      </c>
      <c r="AO386" s="216" t="s">
        <v>5971</v>
      </c>
      <c r="AP386" s="216" t="s">
        <v>6884</v>
      </c>
      <c r="AQ386" s="216" t="s">
        <v>6885</v>
      </c>
      <c r="AR386" s="216" t="s">
        <v>6886</v>
      </c>
      <c r="AS386" s="24" t="s">
        <v>6894</v>
      </c>
      <c r="AT386" s="24" t="s">
        <v>6126</v>
      </c>
      <c r="AU386" s="24" t="s">
        <v>6017</v>
      </c>
      <c r="AV386" s="24" t="s">
        <v>6055</v>
      </c>
      <c r="AW386" s="24" t="s">
        <v>5970</v>
      </c>
      <c r="AX386" s="24" t="s">
        <v>5979</v>
      </c>
      <c r="AY386" s="24" t="s">
        <v>7175</v>
      </c>
      <c r="AZ386" s="216" t="s">
        <v>6950</v>
      </c>
      <c r="BA386" s="216" t="s">
        <v>6974</v>
      </c>
      <c r="BB386" s="57" t="s">
        <v>5474</v>
      </c>
      <c r="BC386" s="202"/>
      <c r="BD386" s="24"/>
      <c r="BE386" s="151"/>
      <c r="BG386" s="151"/>
      <c r="BI386" s="151"/>
      <c r="BL386" s="152"/>
    </row>
    <row r="387" spans="1:64" s="169" customFormat="1">
      <c r="A387" s="24">
        <v>2428</v>
      </c>
      <c r="B387" s="24" t="s">
        <v>396</v>
      </c>
      <c r="C387" s="57">
        <v>192</v>
      </c>
      <c r="D387" s="57">
        <v>202.5</v>
      </c>
      <c r="E387" s="57">
        <v>192</v>
      </c>
      <c r="F387" s="57">
        <v>200</v>
      </c>
      <c r="G387" s="57">
        <v>203</v>
      </c>
      <c r="H387" s="57">
        <v>203.5</v>
      </c>
      <c r="I387" s="57">
        <v>198</v>
      </c>
      <c r="J387" s="57">
        <v>200.5</v>
      </c>
      <c r="K387" s="57">
        <v>203</v>
      </c>
      <c r="L387" s="57">
        <v>218</v>
      </c>
      <c r="M387" s="57">
        <v>202.5</v>
      </c>
      <c r="N387" s="57">
        <v>216</v>
      </c>
      <c r="O387" s="63">
        <v>7.7306733167082295E-2</v>
      </c>
      <c r="P387" s="57">
        <v>1150</v>
      </c>
      <c r="Q387" s="57">
        <v>405</v>
      </c>
      <c r="R387" s="57">
        <v>575.1</v>
      </c>
      <c r="S387" s="57">
        <v>194.6</v>
      </c>
      <c r="T387" s="57">
        <v>214.07499999999999</v>
      </c>
      <c r="U387" s="57">
        <v>203.0333</v>
      </c>
      <c r="V387" s="57">
        <v>196.1</v>
      </c>
      <c r="W387" s="57">
        <v>212.72499999999999</v>
      </c>
      <c r="X387" s="57">
        <v>203.65</v>
      </c>
      <c r="Y387" s="57">
        <v>198.9</v>
      </c>
      <c r="Z387" s="57">
        <v>212.375</v>
      </c>
      <c r="AA387" s="57">
        <v>204.54169999999999</v>
      </c>
      <c r="AB387" s="57">
        <v>257</v>
      </c>
      <c r="AC387" s="57">
        <v>96</v>
      </c>
      <c r="AD387" s="57">
        <v>234.5</v>
      </c>
      <c r="AE387" s="57">
        <v>186.5</v>
      </c>
      <c r="AF387" s="64">
        <v>28.816700000000001</v>
      </c>
      <c r="AG387" s="64">
        <v>22.688400000000001</v>
      </c>
      <c r="AH387" s="64">
        <v>49.467500000000001</v>
      </c>
      <c r="AI387" s="64">
        <v>31.614799999999999</v>
      </c>
      <c r="AJ387" s="61">
        <v>0.47222222222222227</v>
      </c>
      <c r="AK387" s="216">
        <v>1500</v>
      </c>
      <c r="AL387" s="62">
        <v>1932.7425659888354</v>
      </c>
      <c r="AM387" s="24" t="s">
        <v>7558</v>
      </c>
      <c r="AN387" s="216" t="s">
        <v>6009</v>
      </c>
      <c r="AO387" s="216" t="s">
        <v>5971</v>
      </c>
      <c r="AP387" s="216" t="s">
        <v>6908</v>
      </c>
      <c r="AQ387" s="216" t="s">
        <v>6900</v>
      </c>
      <c r="AR387" s="216" t="s">
        <v>6886</v>
      </c>
      <c r="AS387" s="24" t="s">
        <v>5474</v>
      </c>
      <c r="AT387" s="24" t="s">
        <v>6013</v>
      </c>
      <c r="AU387" s="24" t="s">
        <v>5984</v>
      </c>
      <c r="AV387" s="24" t="s">
        <v>5982</v>
      </c>
      <c r="AW387" s="24" t="s">
        <v>5965</v>
      </c>
      <c r="AX387" s="24" t="s">
        <v>5979</v>
      </c>
      <c r="AY387" s="24" t="s">
        <v>7559</v>
      </c>
      <c r="AZ387" s="216" t="s">
        <v>6902</v>
      </c>
      <c r="BA387" s="216" t="s">
        <v>7560</v>
      </c>
      <c r="BB387" s="57" t="s">
        <v>6925</v>
      </c>
      <c r="BC387" s="202"/>
      <c r="BD387" s="24"/>
      <c r="BE387" s="151"/>
      <c r="BG387" s="151"/>
      <c r="BI387" s="151"/>
      <c r="BL387" s="152"/>
    </row>
    <row r="388" spans="1:64" s="169" customFormat="1">
      <c r="A388" s="24">
        <v>2430</v>
      </c>
      <c r="B388" s="24" t="s">
        <v>398</v>
      </c>
      <c r="C388" s="57">
        <v>37.6</v>
      </c>
      <c r="D388" s="57">
        <v>38.950000000000003</v>
      </c>
      <c r="E388" s="57">
        <v>37.6</v>
      </c>
      <c r="F388" s="57">
        <v>37.9</v>
      </c>
      <c r="G388" s="57">
        <v>37.85</v>
      </c>
      <c r="H388" s="57">
        <v>39.9</v>
      </c>
      <c r="I388" s="57">
        <v>37.35</v>
      </c>
      <c r="J388" s="57">
        <v>39.200000000000003</v>
      </c>
      <c r="K388" s="57">
        <v>39.4</v>
      </c>
      <c r="L388" s="57">
        <v>39.450000000000003</v>
      </c>
      <c r="M388" s="57">
        <v>38.299999999999997</v>
      </c>
      <c r="N388" s="57">
        <v>38.75</v>
      </c>
      <c r="O388" s="63">
        <v>-1.1479591836734601E-2</v>
      </c>
      <c r="P388" s="57">
        <v>907</v>
      </c>
      <c r="Q388" s="57">
        <v>2542</v>
      </c>
      <c r="R388" s="57">
        <v>1240.5999999999999</v>
      </c>
      <c r="S388" s="57">
        <v>37.56</v>
      </c>
      <c r="T388" s="57">
        <v>37.047499999999999</v>
      </c>
      <c r="U388" s="57">
        <v>34.4617</v>
      </c>
      <c r="V388" s="57">
        <v>37.93</v>
      </c>
      <c r="W388" s="57">
        <v>37.212499999999999</v>
      </c>
      <c r="X388" s="57">
        <v>34.653300000000002</v>
      </c>
      <c r="Y388" s="57">
        <v>38.07</v>
      </c>
      <c r="Z388" s="57">
        <v>37.357500000000002</v>
      </c>
      <c r="AA388" s="57">
        <v>34.8292</v>
      </c>
      <c r="AB388" s="57">
        <v>39.9</v>
      </c>
      <c r="AC388" s="57">
        <v>18</v>
      </c>
      <c r="AD388" s="57">
        <v>39.9</v>
      </c>
      <c r="AE388" s="57">
        <v>34.950000000000003</v>
      </c>
      <c r="AF388" s="64">
        <v>71.458500000000001</v>
      </c>
      <c r="AG388" s="64">
        <v>67.762699999999995</v>
      </c>
      <c r="AH388" s="64">
        <v>71.735399999999998</v>
      </c>
      <c r="AI388" s="64">
        <v>69.0869</v>
      </c>
      <c r="AJ388" s="61">
        <v>0.47222222222222227</v>
      </c>
      <c r="AK388" s="216">
        <v>950</v>
      </c>
      <c r="AL388" s="62">
        <v>1547.7189451305085</v>
      </c>
      <c r="AM388" s="24" t="s">
        <v>6249</v>
      </c>
      <c r="AN388" s="216" t="s">
        <v>6009</v>
      </c>
      <c r="AO388" s="216" t="s">
        <v>5961</v>
      </c>
      <c r="AP388" s="216" t="s">
        <v>6908</v>
      </c>
      <c r="AQ388" s="216" t="s">
        <v>6900</v>
      </c>
      <c r="AR388" s="216" t="s">
        <v>6886</v>
      </c>
      <c r="AS388" s="24" t="s">
        <v>7398</v>
      </c>
      <c r="AT388" s="24" t="s">
        <v>6215</v>
      </c>
      <c r="AU388" s="24" t="s">
        <v>6010</v>
      </c>
      <c r="AV388" s="24" t="s">
        <v>5984</v>
      </c>
      <c r="AW388" s="24" t="s">
        <v>5979</v>
      </c>
      <c r="AX388" s="24" t="s">
        <v>5986</v>
      </c>
      <c r="AY388" s="24" t="s">
        <v>7166</v>
      </c>
      <c r="AZ388" s="216" t="s">
        <v>7561</v>
      </c>
      <c r="BA388" s="216" t="s">
        <v>7562</v>
      </c>
      <c r="BB388" s="57" t="s">
        <v>5474</v>
      </c>
      <c r="BC388" s="202"/>
      <c r="BD388" s="24"/>
      <c r="BE388" s="151"/>
      <c r="BG388" s="151"/>
      <c r="BI388" s="151"/>
      <c r="BL388" s="152"/>
    </row>
    <row r="389" spans="1:64" s="169" customFormat="1">
      <c r="A389" s="24">
        <v>2431</v>
      </c>
      <c r="B389" s="24" t="s">
        <v>399</v>
      </c>
      <c r="C389" s="57">
        <v>11.6</v>
      </c>
      <c r="D389" s="57">
        <v>11.85</v>
      </c>
      <c r="E389" s="57">
        <v>11.6</v>
      </c>
      <c r="F389" s="57">
        <v>11.85</v>
      </c>
      <c r="G389" s="57">
        <v>11.85</v>
      </c>
      <c r="H389" s="57">
        <v>12.1</v>
      </c>
      <c r="I389" s="57">
        <v>11.65</v>
      </c>
      <c r="J389" s="57">
        <v>11.65</v>
      </c>
      <c r="K389" s="57">
        <v>11.8</v>
      </c>
      <c r="L389" s="57">
        <v>12.3</v>
      </c>
      <c r="M389" s="57">
        <v>11.8</v>
      </c>
      <c r="N389" s="57">
        <v>12.3</v>
      </c>
      <c r="O389" s="63">
        <v>5.5793991416309002E-2</v>
      </c>
      <c r="P389" s="57">
        <v>302</v>
      </c>
      <c r="Q389" s="57">
        <v>244</v>
      </c>
      <c r="R389" s="57">
        <v>612.9</v>
      </c>
      <c r="S389" s="57">
        <v>11.72</v>
      </c>
      <c r="T389" s="57">
        <v>12.5175</v>
      </c>
      <c r="U389" s="57">
        <v>13.672499999999999</v>
      </c>
      <c r="V389" s="57">
        <v>11.72</v>
      </c>
      <c r="W389" s="57">
        <v>12.425000000000001</v>
      </c>
      <c r="X389" s="57">
        <v>13.62</v>
      </c>
      <c r="Y389" s="57">
        <v>11.79</v>
      </c>
      <c r="Z389" s="57">
        <v>12.39</v>
      </c>
      <c r="AA389" s="57">
        <v>13.576700000000001</v>
      </c>
      <c r="AB389" s="57">
        <v>16.899999999999999</v>
      </c>
      <c r="AC389" s="57">
        <v>9.1999999999999993</v>
      </c>
      <c r="AD389" s="57">
        <v>13.5</v>
      </c>
      <c r="AE389" s="57">
        <v>11.4</v>
      </c>
      <c r="AF389" s="64">
        <v>20.209099999999999</v>
      </c>
      <c r="AG389" s="64">
        <v>18.576000000000001</v>
      </c>
      <c r="AH389" s="64">
        <v>40.745399999999997</v>
      </c>
      <c r="AI389" s="64">
        <v>25.965800000000002</v>
      </c>
      <c r="AJ389" s="61">
        <v>0.47222222222222227</v>
      </c>
      <c r="AK389" s="216">
        <v>350</v>
      </c>
      <c r="AL389" s="62">
        <v>512.92329530564382</v>
      </c>
      <c r="AM389" s="24" t="s">
        <v>6157</v>
      </c>
      <c r="AN389" s="216" t="s">
        <v>6009</v>
      </c>
      <c r="AO389" s="216" t="s">
        <v>5971</v>
      </c>
      <c r="AP389" s="216" t="s">
        <v>6884</v>
      </c>
      <c r="AQ389" s="216" t="s">
        <v>6885</v>
      </c>
      <c r="AR389" s="216" t="s">
        <v>6886</v>
      </c>
      <c r="AS389" s="24" t="s">
        <v>5474</v>
      </c>
      <c r="AT389" s="24" t="s">
        <v>6493</v>
      </c>
      <c r="AU389" s="24" t="s">
        <v>6130</v>
      </c>
      <c r="AV389" s="24" t="s">
        <v>6201</v>
      </c>
      <c r="AW389" s="24" t="s">
        <v>5979</v>
      </c>
      <c r="AX389" s="24" t="s">
        <v>5979</v>
      </c>
      <c r="AY389" s="24" t="s">
        <v>7563</v>
      </c>
      <c r="AZ389" s="216" t="s">
        <v>7031</v>
      </c>
      <c r="BA389" s="216" t="s">
        <v>7099</v>
      </c>
      <c r="BB389" s="57" t="s">
        <v>6898</v>
      </c>
      <c r="BC389" s="202"/>
      <c r="BD389" s="24"/>
      <c r="BE389" s="151"/>
      <c r="BG389" s="151"/>
      <c r="BI389" s="151"/>
      <c r="BL389" s="152"/>
    </row>
    <row r="390" spans="1:64" s="169" customFormat="1">
      <c r="A390" s="24">
        <v>2433</v>
      </c>
      <c r="B390" s="24" t="s">
        <v>400</v>
      </c>
      <c r="C390" s="57">
        <v>50.2</v>
      </c>
      <c r="D390" s="57">
        <v>50.5</v>
      </c>
      <c r="E390" s="57">
        <v>50.1</v>
      </c>
      <c r="F390" s="57">
        <v>50.5</v>
      </c>
      <c r="G390" s="57">
        <v>50.6</v>
      </c>
      <c r="H390" s="57">
        <v>50.6</v>
      </c>
      <c r="I390" s="57">
        <v>50.3</v>
      </c>
      <c r="J390" s="57">
        <v>50.5</v>
      </c>
      <c r="K390" s="57">
        <v>50.8</v>
      </c>
      <c r="L390" s="57">
        <v>50.8</v>
      </c>
      <c r="M390" s="57">
        <v>50.5</v>
      </c>
      <c r="N390" s="57">
        <v>50.5</v>
      </c>
      <c r="O390" s="63">
        <v>0</v>
      </c>
      <c r="P390" s="57">
        <v>24</v>
      </c>
      <c r="Q390" s="57">
        <v>14</v>
      </c>
      <c r="R390" s="57">
        <v>106.45</v>
      </c>
      <c r="S390" s="57">
        <v>50.12</v>
      </c>
      <c r="T390" s="57">
        <v>51.99</v>
      </c>
      <c r="U390" s="57">
        <v>53.0167</v>
      </c>
      <c r="V390" s="57">
        <v>50.24</v>
      </c>
      <c r="W390" s="57">
        <v>51.79</v>
      </c>
      <c r="X390" s="57">
        <v>52.986699999999999</v>
      </c>
      <c r="Y390" s="57">
        <v>50.28</v>
      </c>
      <c r="Z390" s="57">
        <v>51.585000000000001</v>
      </c>
      <c r="AA390" s="57">
        <v>52.948300000000003</v>
      </c>
      <c r="AB390" s="57">
        <v>55</v>
      </c>
      <c r="AC390" s="57">
        <v>47.2</v>
      </c>
      <c r="AD390" s="57">
        <v>54.8</v>
      </c>
      <c r="AE390" s="57">
        <v>49.5</v>
      </c>
      <c r="AF390" s="64">
        <v>60.143099999999997</v>
      </c>
      <c r="AG390" s="64">
        <v>41.002000000000002</v>
      </c>
      <c r="AH390" s="64">
        <v>65.736400000000003</v>
      </c>
      <c r="AI390" s="64">
        <v>49.2468</v>
      </c>
      <c r="AJ390" s="61">
        <v>0.47222222222222227</v>
      </c>
      <c r="AK390" s="216">
        <v>50</v>
      </c>
      <c r="AL390" s="62">
        <v>68.448653309273041</v>
      </c>
      <c r="AM390" s="24" t="s">
        <v>6517</v>
      </c>
      <c r="AN390" s="216" t="s">
        <v>6009</v>
      </c>
      <c r="AO390" s="216" t="s">
        <v>5961</v>
      </c>
      <c r="AP390" s="216" t="s">
        <v>6884</v>
      </c>
      <c r="AQ390" s="216" t="s">
        <v>6885</v>
      </c>
      <c r="AR390" s="216" t="s">
        <v>6886</v>
      </c>
      <c r="AS390" s="24" t="s">
        <v>6887</v>
      </c>
      <c r="AT390" s="24" t="s">
        <v>6126</v>
      </c>
      <c r="AU390" s="24" t="s">
        <v>6345</v>
      </c>
      <c r="AV390" s="24" t="s">
        <v>6518</v>
      </c>
      <c r="AW390" s="24" t="s">
        <v>5979</v>
      </c>
      <c r="AX390" s="24" t="s">
        <v>5979</v>
      </c>
      <c r="AY390" s="24" t="s">
        <v>7564</v>
      </c>
      <c r="AZ390" s="216" t="s">
        <v>7152</v>
      </c>
      <c r="BA390" s="216" t="s">
        <v>7043</v>
      </c>
      <c r="BB390" s="57" t="s">
        <v>5474</v>
      </c>
      <c r="BC390" s="202"/>
      <c r="BD390" s="24"/>
      <c r="BE390" s="151"/>
      <c r="BG390" s="151"/>
      <c r="BI390" s="151"/>
      <c r="BL390" s="152"/>
    </row>
    <row r="391" spans="1:64" s="169" customFormat="1">
      <c r="A391" s="24">
        <v>2434</v>
      </c>
      <c r="B391" s="24" t="s">
        <v>401</v>
      </c>
      <c r="C391" s="57">
        <v>38.1</v>
      </c>
      <c r="D391" s="57">
        <v>39.65</v>
      </c>
      <c r="E391" s="57">
        <v>38</v>
      </c>
      <c r="F391" s="57">
        <v>39.65</v>
      </c>
      <c r="G391" s="57">
        <v>38.35</v>
      </c>
      <c r="H391" s="57">
        <v>38.35</v>
      </c>
      <c r="I391" s="57">
        <v>38.25</v>
      </c>
      <c r="J391" s="57">
        <v>38.25</v>
      </c>
      <c r="K391" s="57">
        <v>38.299999999999997</v>
      </c>
      <c r="L391" s="57">
        <v>38.950000000000003</v>
      </c>
      <c r="M391" s="57">
        <v>38.299999999999997</v>
      </c>
      <c r="N391" s="57">
        <v>38.85</v>
      </c>
      <c r="O391" s="63">
        <v>1.5686274509803901E-2</v>
      </c>
      <c r="P391" s="57">
        <v>4</v>
      </c>
      <c r="Q391" s="57">
        <v>3</v>
      </c>
      <c r="R391" s="57">
        <v>37.450000000000003</v>
      </c>
      <c r="S391" s="57">
        <v>38.270000000000003</v>
      </c>
      <c r="T391" s="57">
        <v>40.405000000000001</v>
      </c>
      <c r="U391" s="57">
        <v>41.035800000000002</v>
      </c>
      <c r="V391" s="57">
        <v>38.39</v>
      </c>
      <c r="W391" s="57">
        <v>40.177500000000002</v>
      </c>
      <c r="X391" s="57">
        <v>41.059199999999997</v>
      </c>
      <c r="Y391" s="57">
        <v>38.49</v>
      </c>
      <c r="Z391" s="57">
        <v>39.97</v>
      </c>
      <c r="AA391" s="57">
        <v>41.091700000000003</v>
      </c>
      <c r="AB391" s="57">
        <v>53.5</v>
      </c>
      <c r="AC391" s="57">
        <v>0</v>
      </c>
      <c r="AD391" s="57">
        <v>43.75</v>
      </c>
      <c r="AE391" s="57">
        <v>37</v>
      </c>
      <c r="AF391" s="64">
        <v>42.440100000000001</v>
      </c>
      <c r="AG391" s="64">
        <v>32.320399999999999</v>
      </c>
      <c r="AH391" s="64">
        <v>48.8489</v>
      </c>
      <c r="AI391" s="64">
        <v>37.829900000000002</v>
      </c>
      <c r="AJ391" s="61">
        <v>0.47222222222222227</v>
      </c>
      <c r="AK391" s="216">
        <v>50</v>
      </c>
      <c r="AL391" s="62">
        <v>11.408108884878841</v>
      </c>
      <c r="AM391" s="24" t="s">
        <v>7176</v>
      </c>
      <c r="AN391" s="216" t="s">
        <v>6009</v>
      </c>
      <c r="AO391" s="216" t="s">
        <v>5971</v>
      </c>
      <c r="AP391" s="216" t="s">
        <v>6884</v>
      </c>
      <c r="AQ391" s="216" t="s">
        <v>6885</v>
      </c>
      <c r="AR391" s="216" t="s">
        <v>6886</v>
      </c>
      <c r="AS391" s="24" t="s">
        <v>5474</v>
      </c>
      <c r="AT391" s="24" t="s">
        <v>6045</v>
      </c>
      <c r="AU391" s="24" t="s">
        <v>6518</v>
      </c>
      <c r="AV391" s="24" t="s">
        <v>6055</v>
      </c>
      <c r="AW391" s="24" t="s">
        <v>5990</v>
      </c>
      <c r="AX391" s="24" t="s">
        <v>5979</v>
      </c>
      <c r="AY391" s="24" t="s">
        <v>7195</v>
      </c>
      <c r="AZ391" s="216" t="s">
        <v>6947</v>
      </c>
      <c r="BA391" s="216" t="s">
        <v>7111</v>
      </c>
      <c r="BB391" s="57" t="s">
        <v>6898</v>
      </c>
      <c r="BC391" s="202"/>
      <c r="BD391" s="24"/>
      <c r="BE391" s="151"/>
      <c r="BG391" s="151"/>
      <c r="BI391" s="151"/>
      <c r="BL391" s="152"/>
    </row>
    <row r="392" spans="1:64" s="169" customFormat="1">
      <c r="A392" s="24">
        <v>2436</v>
      </c>
      <c r="B392" s="24" t="s">
        <v>402</v>
      </c>
      <c r="C392" s="57">
        <v>71.5</v>
      </c>
      <c r="D392" s="57">
        <v>74.400000000000006</v>
      </c>
      <c r="E392" s="57">
        <v>71.099999999999994</v>
      </c>
      <c r="F392" s="57">
        <v>74</v>
      </c>
      <c r="G392" s="57">
        <v>75</v>
      </c>
      <c r="H392" s="57">
        <v>75.2</v>
      </c>
      <c r="I392" s="57">
        <v>71.599999999999994</v>
      </c>
      <c r="J392" s="57">
        <v>72.3</v>
      </c>
      <c r="K392" s="57">
        <v>72.8</v>
      </c>
      <c r="L392" s="57">
        <v>75.599999999999994</v>
      </c>
      <c r="M392" s="57">
        <v>72.599999999999994</v>
      </c>
      <c r="N392" s="57">
        <v>75.3</v>
      </c>
      <c r="O392" s="63">
        <v>4.1493775933609901E-2</v>
      </c>
      <c r="P392" s="57">
        <v>4512</v>
      </c>
      <c r="Q392" s="57">
        <v>4983</v>
      </c>
      <c r="R392" s="57">
        <v>6082.95</v>
      </c>
      <c r="S392" s="57">
        <v>70.040000000000006</v>
      </c>
      <c r="T392" s="57">
        <v>75.34</v>
      </c>
      <c r="U392" s="57">
        <v>76.91</v>
      </c>
      <c r="V392" s="57">
        <v>71.14</v>
      </c>
      <c r="W392" s="57">
        <v>74.67</v>
      </c>
      <c r="X392" s="57">
        <v>76.92</v>
      </c>
      <c r="Y392" s="57">
        <v>71.959999999999994</v>
      </c>
      <c r="Z392" s="57">
        <v>74.525000000000006</v>
      </c>
      <c r="AA392" s="57">
        <v>76.954999999999998</v>
      </c>
      <c r="AB392" s="57">
        <v>94</v>
      </c>
      <c r="AC392" s="57">
        <v>28.5</v>
      </c>
      <c r="AD392" s="57">
        <v>82.8</v>
      </c>
      <c r="AE392" s="57">
        <v>65</v>
      </c>
      <c r="AF392" s="64">
        <v>50.452100000000002</v>
      </c>
      <c r="AG392" s="64">
        <v>34.879199999999997</v>
      </c>
      <c r="AH392" s="64">
        <v>66.024699999999996</v>
      </c>
      <c r="AI392" s="64">
        <v>45.261099999999999</v>
      </c>
      <c r="AJ392" s="61">
        <v>0.47222222222222227</v>
      </c>
      <c r="AK392" s="216">
        <v>5000</v>
      </c>
      <c r="AL392" s="62">
        <v>7181.2932256596841</v>
      </c>
      <c r="AM392" s="24" t="s">
        <v>6157</v>
      </c>
      <c r="AN392" s="216" t="s">
        <v>6009</v>
      </c>
      <c r="AO392" s="216" t="s">
        <v>5961</v>
      </c>
      <c r="AP392" s="216" t="s">
        <v>6884</v>
      </c>
      <c r="AQ392" s="216" t="s">
        <v>6900</v>
      </c>
      <c r="AR392" s="216" t="s">
        <v>6886</v>
      </c>
      <c r="AS392" s="24" t="s">
        <v>5474</v>
      </c>
      <c r="AT392" s="24" t="s">
        <v>6010</v>
      </c>
      <c r="AU392" s="24" t="s">
        <v>5964</v>
      </c>
      <c r="AV392" s="24" t="s">
        <v>6010</v>
      </c>
      <c r="AW392" s="24" t="s">
        <v>5965</v>
      </c>
      <c r="AX392" s="24" t="s">
        <v>5965</v>
      </c>
      <c r="AY392" s="24" t="s">
        <v>7466</v>
      </c>
      <c r="AZ392" s="216" t="s">
        <v>6936</v>
      </c>
      <c r="BA392" s="216" t="s">
        <v>6977</v>
      </c>
      <c r="BB392" s="57" t="s">
        <v>6903</v>
      </c>
      <c r="BC392" s="202"/>
      <c r="BD392" s="24"/>
      <c r="BE392" s="151"/>
      <c r="BG392" s="151"/>
      <c r="BI392" s="151"/>
      <c r="BL392" s="152"/>
    </row>
    <row r="393" spans="1:64" s="169" customFormat="1">
      <c r="A393" s="24">
        <v>2438</v>
      </c>
      <c r="B393" s="24" t="s">
        <v>403</v>
      </c>
      <c r="C393" s="57">
        <v>10.3</v>
      </c>
      <c r="D393" s="57">
        <v>10.5</v>
      </c>
      <c r="E393" s="57">
        <v>10</v>
      </c>
      <c r="F393" s="57">
        <v>10.45</v>
      </c>
      <c r="G393" s="57">
        <v>10.199999999999999</v>
      </c>
      <c r="H393" s="57">
        <v>10.35</v>
      </c>
      <c r="I393" s="57">
        <v>10.15</v>
      </c>
      <c r="J393" s="57">
        <v>10.3</v>
      </c>
      <c r="K393" s="57">
        <v>10.3</v>
      </c>
      <c r="L393" s="57">
        <v>10.3</v>
      </c>
      <c r="M393" s="57">
        <v>10.15</v>
      </c>
      <c r="N393" s="57">
        <v>10.25</v>
      </c>
      <c r="O393" s="63">
        <v>-4.8543689320388302E-3</v>
      </c>
      <c r="P393" s="57">
        <v>5</v>
      </c>
      <c r="Q393" s="57">
        <v>18</v>
      </c>
      <c r="R393" s="57">
        <v>91.7</v>
      </c>
      <c r="S393" s="57">
        <v>10.51</v>
      </c>
      <c r="T393" s="57">
        <v>11.26</v>
      </c>
      <c r="U393" s="57">
        <v>10.842499999999999</v>
      </c>
      <c r="V393" s="57">
        <v>10.47</v>
      </c>
      <c r="W393" s="57">
        <v>11.18</v>
      </c>
      <c r="X393" s="57">
        <v>10.827500000000001</v>
      </c>
      <c r="Y393" s="57">
        <v>10.33</v>
      </c>
      <c r="Z393" s="57">
        <v>11.135</v>
      </c>
      <c r="AA393" s="57">
        <v>10.815</v>
      </c>
      <c r="AB393" s="57">
        <v>16.25</v>
      </c>
      <c r="AC393" s="57">
        <v>5.96</v>
      </c>
      <c r="AD393" s="57">
        <v>12.2</v>
      </c>
      <c r="AE393" s="57">
        <v>10</v>
      </c>
      <c r="AF393" s="64">
        <v>21.282699999999998</v>
      </c>
      <c r="AG393" s="64">
        <v>23.5688</v>
      </c>
      <c r="AH393" s="64">
        <v>19.935600000000001</v>
      </c>
      <c r="AI393" s="64">
        <v>22.357700000000001</v>
      </c>
      <c r="AJ393" s="61">
        <v>0.47222222222222227</v>
      </c>
      <c r="AK393" s="216">
        <v>50</v>
      </c>
      <c r="AL393" s="62">
        <v>14.260136106098551</v>
      </c>
      <c r="AM393" s="24" t="s">
        <v>6532</v>
      </c>
      <c r="AN393" s="216" t="s">
        <v>5967</v>
      </c>
      <c r="AO393" s="216" t="s">
        <v>6007</v>
      </c>
      <c r="AP393" s="216" t="s">
        <v>6884</v>
      </c>
      <c r="AQ393" s="216" t="s">
        <v>6885</v>
      </c>
      <c r="AR393" s="216" t="s">
        <v>6916</v>
      </c>
      <c r="AS393" s="24" t="s">
        <v>6917</v>
      </c>
      <c r="AT393" s="24" t="s">
        <v>6075</v>
      </c>
      <c r="AU393" s="24" t="s">
        <v>6016</v>
      </c>
      <c r="AV393" s="24" t="s">
        <v>6345</v>
      </c>
      <c r="AW393" s="24" t="s">
        <v>5979</v>
      </c>
      <c r="AX393" s="24" t="s">
        <v>5996</v>
      </c>
      <c r="AY393" s="24" t="s">
        <v>7565</v>
      </c>
      <c r="AZ393" s="216" t="s">
        <v>7152</v>
      </c>
      <c r="BA393" s="216" t="s">
        <v>6992</v>
      </c>
      <c r="BB393" s="57" t="s">
        <v>5474</v>
      </c>
      <c r="BC393" s="202"/>
      <c r="BD393" s="24"/>
      <c r="BE393" s="151"/>
      <c r="BG393" s="151"/>
      <c r="BI393" s="151"/>
      <c r="BL393" s="152"/>
    </row>
    <row r="394" spans="1:64" s="169" customFormat="1">
      <c r="A394" s="24">
        <v>2439</v>
      </c>
      <c r="B394" s="24" t="s">
        <v>404</v>
      </c>
      <c r="C394" s="57">
        <v>105</v>
      </c>
      <c r="D394" s="57">
        <v>106</v>
      </c>
      <c r="E394" s="57">
        <v>104</v>
      </c>
      <c r="F394" s="57">
        <v>104.5</v>
      </c>
      <c r="G394" s="57">
        <v>105.5</v>
      </c>
      <c r="H394" s="57">
        <v>105.5</v>
      </c>
      <c r="I394" s="57">
        <v>103.5</v>
      </c>
      <c r="J394" s="57">
        <v>103.5</v>
      </c>
      <c r="K394" s="57">
        <v>98.4</v>
      </c>
      <c r="L394" s="57">
        <v>101</v>
      </c>
      <c r="M394" s="57">
        <v>98.3</v>
      </c>
      <c r="N394" s="57">
        <v>99.7</v>
      </c>
      <c r="O394" s="63">
        <v>1.3211382113821101E-2</v>
      </c>
      <c r="P394" s="57">
        <v>1009</v>
      </c>
      <c r="Q394" s="57">
        <v>1229</v>
      </c>
      <c r="R394" s="57">
        <v>1115.9000000000001</v>
      </c>
      <c r="S394" s="57">
        <v>105</v>
      </c>
      <c r="T394" s="57">
        <v>109.075</v>
      </c>
      <c r="U394" s="57">
        <v>107.8</v>
      </c>
      <c r="V394" s="57">
        <v>104.7</v>
      </c>
      <c r="W394" s="57">
        <v>108.625</v>
      </c>
      <c r="X394" s="57">
        <v>107.7333</v>
      </c>
      <c r="Y394" s="57">
        <v>103.44</v>
      </c>
      <c r="Z394" s="57">
        <v>108.185</v>
      </c>
      <c r="AA394" s="57">
        <v>107.5783</v>
      </c>
      <c r="AB394" s="57">
        <v>159</v>
      </c>
      <c r="AC394" s="57">
        <v>95.2</v>
      </c>
      <c r="AD394" s="57">
        <v>114.5</v>
      </c>
      <c r="AE394" s="57">
        <v>98.3</v>
      </c>
      <c r="AF394" s="64">
        <v>32.025199999999998</v>
      </c>
      <c r="AG394" s="64">
        <v>28.652000000000001</v>
      </c>
      <c r="AH394" s="64">
        <v>25.1753</v>
      </c>
      <c r="AI394" s="64">
        <v>27.493099999999998</v>
      </c>
      <c r="AJ394" s="61">
        <v>0.47222222222222227</v>
      </c>
      <c r="AK394" s="216">
        <v>1500</v>
      </c>
      <c r="AL394" s="62">
        <v>1695.7715209415085</v>
      </c>
      <c r="AM394" s="24" t="s">
        <v>7566</v>
      </c>
      <c r="AN394" s="216" t="s">
        <v>5960</v>
      </c>
      <c r="AO394" s="216" t="s">
        <v>5971</v>
      </c>
      <c r="AP394" s="216" t="s">
        <v>6884</v>
      </c>
      <c r="AQ394" s="216" t="s">
        <v>6885</v>
      </c>
      <c r="AR394" s="216" t="s">
        <v>6916</v>
      </c>
      <c r="AS394" s="24" t="s">
        <v>6945</v>
      </c>
      <c r="AT394" s="24" t="s">
        <v>5984</v>
      </c>
      <c r="AU394" s="24" t="s">
        <v>6518</v>
      </c>
      <c r="AV394" s="24" t="s">
        <v>6016</v>
      </c>
      <c r="AW394" s="24" t="s">
        <v>5970</v>
      </c>
      <c r="AX394" s="24" t="s">
        <v>5979</v>
      </c>
      <c r="AY394" s="24" t="s">
        <v>7567</v>
      </c>
      <c r="AZ394" s="216" t="s">
        <v>6919</v>
      </c>
      <c r="BA394" s="216" t="s">
        <v>7067</v>
      </c>
      <c r="BB394" s="57" t="s">
        <v>5474</v>
      </c>
      <c r="BC394" s="202"/>
      <c r="BD394" s="24"/>
      <c r="BE394" s="151"/>
      <c r="BG394" s="151"/>
      <c r="BI394" s="151"/>
      <c r="BL394" s="152"/>
    </row>
    <row r="395" spans="1:64" s="169" customFormat="1">
      <c r="A395" s="24">
        <v>2440</v>
      </c>
      <c r="B395" s="24" t="s">
        <v>405</v>
      </c>
      <c r="C395" s="57">
        <v>15.7</v>
      </c>
      <c r="D395" s="57">
        <v>16.25</v>
      </c>
      <c r="E395" s="57">
        <v>15.7</v>
      </c>
      <c r="F395" s="57">
        <v>16.149999999999999</v>
      </c>
      <c r="G395" s="57">
        <v>16.399999999999999</v>
      </c>
      <c r="H395" s="57">
        <v>16.399999999999999</v>
      </c>
      <c r="I395" s="57">
        <v>15.85</v>
      </c>
      <c r="J395" s="57">
        <v>16.100000000000001</v>
      </c>
      <c r="K395" s="57">
        <v>16.100000000000001</v>
      </c>
      <c r="L395" s="57">
        <v>16.350000000000001</v>
      </c>
      <c r="M395" s="57">
        <v>16.100000000000001</v>
      </c>
      <c r="N395" s="57">
        <v>16.3</v>
      </c>
      <c r="O395" s="63">
        <v>1.2422360248447201E-2</v>
      </c>
      <c r="P395" s="57">
        <v>240</v>
      </c>
      <c r="Q395" s="57">
        <v>399</v>
      </c>
      <c r="R395" s="57">
        <v>693.7</v>
      </c>
      <c r="S395" s="57">
        <v>16.39</v>
      </c>
      <c r="T395" s="57">
        <v>18.572500000000002</v>
      </c>
      <c r="U395" s="57">
        <v>20.2117</v>
      </c>
      <c r="V395" s="57">
        <v>16.28</v>
      </c>
      <c r="W395" s="57">
        <v>18.3325</v>
      </c>
      <c r="X395" s="57">
        <v>20.156700000000001</v>
      </c>
      <c r="Y395" s="57">
        <v>16.09</v>
      </c>
      <c r="Z395" s="57">
        <v>18.147500000000001</v>
      </c>
      <c r="AA395" s="57">
        <v>20.1067</v>
      </c>
      <c r="AB395" s="57">
        <v>30.6</v>
      </c>
      <c r="AC395" s="57">
        <v>10.199999999999999</v>
      </c>
      <c r="AD395" s="57">
        <v>21</v>
      </c>
      <c r="AE395" s="57">
        <v>15.5</v>
      </c>
      <c r="AF395" s="64">
        <v>15.223000000000001</v>
      </c>
      <c r="AG395" s="64">
        <v>13.2189</v>
      </c>
      <c r="AH395" s="64">
        <v>18.8918</v>
      </c>
      <c r="AI395" s="64">
        <v>15.1099</v>
      </c>
      <c r="AJ395" s="61">
        <v>0.47222222222222227</v>
      </c>
      <c r="AK395" s="216">
        <v>250</v>
      </c>
      <c r="AL395" s="62">
        <v>418.29943695041652</v>
      </c>
      <c r="AM395" s="24" t="s">
        <v>6388</v>
      </c>
      <c r="AN395" s="216" t="s">
        <v>6009</v>
      </c>
      <c r="AO395" s="216" t="s">
        <v>6047</v>
      </c>
      <c r="AP395" s="216" t="s">
        <v>6884</v>
      </c>
      <c r="AQ395" s="216" t="s">
        <v>6885</v>
      </c>
      <c r="AR395" s="216" t="s">
        <v>6886</v>
      </c>
      <c r="AS395" s="24" t="s">
        <v>6887</v>
      </c>
      <c r="AT395" s="24" t="s">
        <v>6031</v>
      </c>
      <c r="AU395" s="24" t="s">
        <v>6017</v>
      </c>
      <c r="AV395" s="24" t="s">
        <v>6055</v>
      </c>
      <c r="AW395" s="24" t="s">
        <v>5990</v>
      </c>
      <c r="AX395" s="24" t="s">
        <v>5979</v>
      </c>
      <c r="AY395" s="24" t="s">
        <v>7568</v>
      </c>
      <c r="AZ395" s="216" t="s">
        <v>7569</v>
      </c>
      <c r="BA395" s="216" t="s">
        <v>6890</v>
      </c>
      <c r="BB395" s="57" t="s">
        <v>6898</v>
      </c>
      <c r="BC395" s="202"/>
      <c r="BD395" s="24"/>
      <c r="BE395" s="151"/>
      <c r="BG395" s="151"/>
      <c r="BI395" s="151"/>
      <c r="BL395" s="152"/>
    </row>
    <row r="396" spans="1:64" s="169" customFormat="1">
      <c r="A396" s="24">
        <v>2441</v>
      </c>
      <c r="B396" s="24" t="s">
        <v>406</v>
      </c>
      <c r="C396" s="57">
        <v>88.3</v>
      </c>
      <c r="D396" s="57">
        <v>90.8</v>
      </c>
      <c r="E396" s="57">
        <v>88.2</v>
      </c>
      <c r="F396" s="57">
        <v>90.3</v>
      </c>
      <c r="G396" s="57">
        <v>91.8</v>
      </c>
      <c r="H396" s="57">
        <v>91.9</v>
      </c>
      <c r="I396" s="57">
        <v>88.1</v>
      </c>
      <c r="J396" s="57">
        <v>88.1</v>
      </c>
      <c r="K396" s="57">
        <v>88.8</v>
      </c>
      <c r="L396" s="57">
        <v>91.1</v>
      </c>
      <c r="M396" s="57">
        <v>88.7</v>
      </c>
      <c r="N396" s="57">
        <v>91.1</v>
      </c>
      <c r="O396" s="63">
        <v>3.4052213393870601E-2</v>
      </c>
      <c r="P396" s="57">
        <v>1981</v>
      </c>
      <c r="Q396" s="57">
        <v>3514</v>
      </c>
      <c r="R396" s="57">
        <v>6070.9</v>
      </c>
      <c r="S396" s="57">
        <v>87.8</v>
      </c>
      <c r="T396" s="57">
        <v>91.86</v>
      </c>
      <c r="U396" s="57">
        <v>83.135000000000005</v>
      </c>
      <c r="V396" s="57">
        <v>88.2</v>
      </c>
      <c r="W396" s="57">
        <v>91.795000000000002</v>
      </c>
      <c r="X396" s="57">
        <v>83.401700000000005</v>
      </c>
      <c r="Y396" s="57">
        <v>88.72</v>
      </c>
      <c r="Z396" s="57">
        <v>91.73</v>
      </c>
      <c r="AA396" s="57">
        <v>83.713300000000004</v>
      </c>
      <c r="AB396" s="57">
        <v>99.5</v>
      </c>
      <c r="AC396" s="57">
        <v>48.2</v>
      </c>
      <c r="AD396" s="57">
        <v>99.5</v>
      </c>
      <c r="AE396" s="57">
        <v>83.5</v>
      </c>
      <c r="AF396" s="64">
        <v>38.044499999999999</v>
      </c>
      <c r="AG396" s="64">
        <v>34.418999999999997</v>
      </c>
      <c r="AH396" s="64">
        <v>47.5852</v>
      </c>
      <c r="AI396" s="64">
        <v>38.807699999999997</v>
      </c>
      <c r="AJ396" s="61">
        <v>0.47222222222222227</v>
      </c>
      <c r="AK396" s="216">
        <v>2000</v>
      </c>
      <c r="AL396" s="62">
        <v>3313.5578434412655</v>
      </c>
      <c r="AM396" s="24" t="s">
        <v>6038</v>
      </c>
      <c r="AN396" s="216" t="s">
        <v>6009</v>
      </c>
      <c r="AO396" s="216" t="s">
        <v>5971</v>
      </c>
      <c r="AP396" s="216" t="s">
        <v>6908</v>
      </c>
      <c r="AQ396" s="216" t="s">
        <v>6885</v>
      </c>
      <c r="AR396" s="216" t="s">
        <v>6886</v>
      </c>
      <c r="AS396" s="24" t="s">
        <v>5474</v>
      </c>
      <c r="AT396" s="24" t="s">
        <v>6016</v>
      </c>
      <c r="AU396" s="24" t="s">
        <v>6004</v>
      </c>
      <c r="AV396" s="24" t="s">
        <v>6254</v>
      </c>
      <c r="AW396" s="24" t="s">
        <v>5979</v>
      </c>
      <c r="AX396" s="24" t="s">
        <v>5979</v>
      </c>
      <c r="AY396" s="24" t="s">
        <v>7570</v>
      </c>
      <c r="AZ396" s="216" t="s">
        <v>6910</v>
      </c>
      <c r="BA396" s="216" t="s">
        <v>7228</v>
      </c>
      <c r="BB396" s="57" t="s">
        <v>6898</v>
      </c>
      <c r="BC396" s="202"/>
      <c r="BD396" s="24"/>
      <c r="BE396" s="151"/>
      <c r="BG396" s="151"/>
      <c r="BI396" s="151"/>
      <c r="BL396" s="152"/>
    </row>
    <row r="397" spans="1:64" s="169" customFormat="1">
      <c r="A397" s="24">
        <v>2442</v>
      </c>
      <c r="B397" s="24" t="s">
        <v>407</v>
      </c>
      <c r="C397" s="57">
        <v>10.85</v>
      </c>
      <c r="D397" s="57">
        <v>11.15</v>
      </c>
      <c r="E397" s="57">
        <v>10.8</v>
      </c>
      <c r="F397" s="57">
        <v>11.05</v>
      </c>
      <c r="G397" s="57">
        <v>11.05</v>
      </c>
      <c r="H397" s="57">
        <v>11.35</v>
      </c>
      <c r="I397" s="57">
        <v>10.9</v>
      </c>
      <c r="J397" s="57">
        <v>11.2</v>
      </c>
      <c r="K397" s="57">
        <v>11.1</v>
      </c>
      <c r="L397" s="57">
        <v>11.25</v>
      </c>
      <c r="M397" s="57">
        <v>11.05</v>
      </c>
      <c r="N397" s="57">
        <v>11.2</v>
      </c>
      <c r="O397" s="63">
        <v>0</v>
      </c>
      <c r="P397" s="57">
        <v>624</v>
      </c>
      <c r="Q397" s="57">
        <v>8826</v>
      </c>
      <c r="R397" s="57">
        <v>2776.3</v>
      </c>
      <c r="S397" s="57">
        <v>11.19</v>
      </c>
      <c r="T397" s="57">
        <v>10.99</v>
      </c>
      <c r="U397" s="57">
        <v>10.3992</v>
      </c>
      <c r="V397" s="57">
        <v>11.2</v>
      </c>
      <c r="W397" s="57">
        <v>11.012499999999999</v>
      </c>
      <c r="X397" s="57">
        <v>10.414999999999999</v>
      </c>
      <c r="Y397" s="57">
        <v>11.12</v>
      </c>
      <c r="Z397" s="57">
        <v>11.047499999999999</v>
      </c>
      <c r="AA397" s="57">
        <v>10.43</v>
      </c>
      <c r="AB397" s="57">
        <v>13</v>
      </c>
      <c r="AC397" s="57">
        <v>9.1</v>
      </c>
      <c r="AD397" s="57">
        <v>11.75</v>
      </c>
      <c r="AE397" s="57">
        <v>10.5</v>
      </c>
      <c r="AF397" s="64">
        <v>45.956400000000002</v>
      </c>
      <c r="AG397" s="64">
        <v>51.360300000000002</v>
      </c>
      <c r="AH397" s="64">
        <v>46.510599999999997</v>
      </c>
      <c r="AI397" s="64">
        <v>49.7438</v>
      </c>
      <c r="AJ397" s="61">
        <v>0.47222222222222227</v>
      </c>
      <c r="AK397" s="216">
        <v>650</v>
      </c>
      <c r="AL397" s="62">
        <v>1044.7225044712245</v>
      </c>
      <c r="AM397" s="24" t="s">
        <v>7343</v>
      </c>
      <c r="AN397" s="216" t="s">
        <v>6039</v>
      </c>
      <c r="AO397" s="216" t="s">
        <v>5971</v>
      </c>
      <c r="AP397" s="216" t="s">
        <v>6908</v>
      </c>
      <c r="AQ397" s="216" t="s">
        <v>6900</v>
      </c>
      <c r="AR397" s="216" t="s">
        <v>6886</v>
      </c>
      <c r="AS397" s="24" t="s">
        <v>5474</v>
      </c>
      <c r="AT397" s="24" t="s">
        <v>6016</v>
      </c>
      <c r="AU397" s="24" t="s">
        <v>6022</v>
      </c>
      <c r="AV397" s="24" t="s">
        <v>6016</v>
      </c>
      <c r="AW397" s="24" t="s">
        <v>5991</v>
      </c>
      <c r="AX397" s="24" t="s">
        <v>5990</v>
      </c>
      <c r="AY397" s="24" t="s">
        <v>7571</v>
      </c>
      <c r="AZ397" s="216" t="s">
        <v>7572</v>
      </c>
      <c r="BA397" s="216" t="s">
        <v>7310</v>
      </c>
      <c r="BB397" s="57" t="s">
        <v>6944</v>
      </c>
      <c r="BC397" s="202"/>
      <c r="BD397" s="24"/>
      <c r="BE397" s="151"/>
      <c r="BG397" s="151"/>
      <c r="BI397" s="151"/>
      <c r="BL397" s="152"/>
    </row>
    <row r="398" spans="1:64" s="169" customFormat="1">
      <c r="A398" s="24">
        <v>2443</v>
      </c>
      <c r="B398" s="24" t="s">
        <v>5834</v>
      </c>
      <c r="C398" s="57">
        <v>2.88</v>
      </c>
      <c r="D398" s="57">
        <v>2.98</v>
      </c>
      <c r="E398" s="57">
        <v>2.88</v>
      </c>
      <c r="F398" s="57">
        <v>2.97</v>
      </c>
      <c r="G398" s="57">
        <v>2.92</v>
      </c>
      <c r="H398" s="57">
        <v>2.92</v>
      </c>
      <c r="I398" s="57">
        <v>2.88</v>
      </c>
      <c r="J398" s="57">
        <v>2.89</v>
      </c>
      <c r="K398" s="57">
        <v>2.85</v>
      </c>
      <c r="L398" s="57">
        <v>2.89</v>
      </c>
      <c r="M398" s="57">
        <v>2.85</v>
      </c>
      <c r="N398" s="57">
        <v>2.89</v>
      </c>
      <c r="O398" s="63">
        <v>0</v>
      </c>
      <c r="P398" s="57">
        <v>30</v>
      </c>
      <c r="Q398" s="57">
        <v>66</v>
      </c>
      <c r="R398" s="57">
        <v>65.45</v>
      </c>
      <c r="S398" s="57">
        <v>2.97</v>
      </c>
      <c r="T398" s="57">
        <v>3.0085000000000002</v>
      </c>
      <c r="U398" s="57">
        <v>2.9962</v>
      </c>
      <c r="V398" s="57">
        <v>2.9580000000000002</v>
      </c>
      <c r="W398" s="57">
        <v>2.9980000000000002</v>
      </c>
      <c r="X398" s="57">
        <v>2.9944999999999999</v>
      </c>
      <c r="Y398" s="57">
        <v>2.93</v>
      </c>
      <c r="Z398" s="57">
        <v>2.984</v>
      </c>
      <c r="AA398" s="57">
        <v>2.9927999999999999</v>
      </c>
      <c r="AB398" s="57">
        <v>6.51</v>
      </c>
      <c r="AC398" s="57">
        <v>1.89</v>
      </c>
      <c r="AD398" s="57">
        <v>3.23</v>
      </c>
      <c r="AE398" s="57">
        <v>2.82</v>
      </c>
      <c r="AF398" s="64">
        <v>51.945599999999999</v>
      </c>
      <c r="AG398" s="64">
        <v>54.885899999999999</v>
      </c>
      <c r="AH398" s="64">
        <v>44.775300000000001</v>
      </c>
      <c r="AI398" s="64">
        <v>51.515700000000002</v>
      </c>
      <c r="AJ398" s="61">
        <v>0.47222222222222227</v>
      </c>
      <c r="AK398" s="216">
        <v>50</v>
      </c>
      <c r="AL398" s="62">
        <v>85.560816636591312</v>
      </c>
      <c r="AM398" s="24" t="s">
        <v>6551</v>
      </c>
      <c r="AN398" s="216" t="s">
        <v>5967</v>
      </c>
      <c r="AO398" s="216" t="s">
        <v>5961</v>
      </c>
      <c r="AP398" s="216" t="s">
        <v>6884</v>
      </c>
      <c r="AQ398" s="216" t="s">
        <v>6885</v>
      </c>
      <c r="AR398" s="216" t="s">
        <v>6916</v>
      </c>
      <c r="AS398" s="24" t="s">
        <v>6968</v>
      </c>
      <c r="AT398" s="24" t="s">
        <v>6031</v>
      </c>
      <c r="AU398" s="24" t="s">
        <v>6017</v>
      </c>
      <c r="AV398" s="24" t="s">
        <v>6493</v>
      </c>
      <c r="AW398" s="24" t="s">
        <v>5979</v>
      </c>
      <c r="AX398" s="24" t="s">
        <v>5979</v>
      </c>
      <c r="AY398" s="24" t="s">
        <v>7390</v>
      </c>
      <c r="AZ398" s="216" t="s">
        <v>7054</v>
      </c>
      <c r="BA398" s="216" t="s">
        <v>6914</v>
      </c>
      <c r="BB398" s="57" t="s">
        <v>5474</v>
      </c>
      <c r="BC398" s="202"/>
      <c r="BD398" s="24"/>
      <c r="BE398" s="151"/>
      <c r="BG398" s="151"/>
      <c r="BI398" s="151"/>
      <c r="BL398" s="152"/>
    </row>
    <row r="399" spans="1:64" s="169" customFormat="1">
      <c r="A399" s="24">
        <v>2444</v>
      </c>
      <c r="B399" s="24" t="s">
        <v>5835</v>
      </c>
      <c r="C399" s="57">
        <v>10.7</v>
      </c>
      <c r="D399" s="57">
        <v>11.1</v>
      </c>
      <c r="E399" s="57">
        <v>10.7</v>
      </c>
      <c r="F399" s="57">
        <v>11.1</v>
      </c>
      <c r="G399" s="57">
        <v>11.35</v>
      </c>
      <c r="H399" s="57">
        <v>11.35</v>
      </c>
      <c r="I399" s="57">
        <v>10.85</v>
      </c>
      <c r="J399" s="57">
        <v>11.15</v>
      </c>
      <c r="K399" s="57">
        <v>11.1</v>
      </c>
      <c r="L399" s="57">
        <v>11.15</v>
      </c>
      <c r="M399" s="57">
        <v>11</v>
      </c>
      <c r="N399" s="57">
        <v>11</v>
      </c>
      <c r="O399" s="63">
        <v>-1.3452914798206201E-2</v>
      </c>
      <c r="P399" s="57">
        <v>57</v>
      </c>
      <c r="Q399" s="57">
        <v>87</v>
      </c>
      <c r="R399" s="57">
        <v>209.4</v>
      </c>
      <c r="S399" s="57">
        <v>11.02</v>
      </c>
      <c r="T399" s="57">
        <v>11.25</v>
      </c>
      <c r="U399" s="57">
        <v>11.7225</v>
      </c>
      <c r="V399" s="57">
        <v>11.01</v>
      </c>
      <c r="W399" s="57">
        <v>11.22</v>
      </c>
      <c r="X399" s="57">
        <v>11.6983</v>
      </c>
      <c r="Y399" s="57">
        <v>10.96</v>
      </c>
      <c r="Z399" s="57">
        <v>11.1875</v>
      </c>
      <c r="AA399" s="57">
        <v>11.6717</v>
      </c>
      <c r="AB399" s="57">
        <v>19.850000000000001</v>
      </c>
      <c r="AC399" s="57">
        <v>10</v>
      </c>
      <c r="AD399" s="57">
        <v>11.7</v>
      </c>
      <c r="AE399" s="57">
        <v>10</v>
      </c>
      <c r="AF399" s="64">
        <v>63.331699999999998</v>
      </c>
      <c r="AG399" s="64">
        <v>51.452199999999998</v>
      </c>
      <c r="AH399" s="64">
        <v>64.443299999999994</v>
      </c>
      <c r="AI399" s="64">
        <v>55.782600000000002</v>
      </c>
      <c r="AJ399" s="61">
        <v>0.47222222222222227</v>
      </c>
      <c r="AK399" s="216">
        <v>100</v>
      </c>
      <c r="AL399" s="62">
        <v>106.94821803020187</v>
      </c>
      <c r="AM399" s="24" t="s">
        <v>6264</v>
      </c>
      <c r="AN399" s="216" t="s">
        <v>6009</v>
      </c>
      <c r="AO399" s="216" t="s">
        <v>5961</v>
      </c>
      <c r="AP399" s="216" t="s">
        <v>6884</v>
      </c>
      <c r="AQ399" s="216" t="s">
        <v>6885</v>
      </c>
      <c r="AR399" s="216" t="s">
        <v>6886</v>
      </c>
      <c r="AS399" s="24" t="s">
        <v>5474</v>
      </c>
      <c r="AT399" s="24" t="s">
        <v>6201</v>
      </c>
      <c r="AU399" s="24" t="s">
        <v>6017</v>
      </c>
      <c r="AV399" s="24" t="s">
        <v>6130</v>
      </c>
      <c r="AW399" s="24" t="s">
        <v>5991</v>
      </c>
      <c r="AX399" s="24" t="s">
        <v>5979</v>
      </c>
      <c r="AY399" s="24" t="s">
        <v>7573</v>
      </c>
      <c r="AZ399" s="216" t="s">
        <v>7062</v>
      </c>
      <c r="BA399" s="216" t="s">
        <v>7133</v>
      </c>
      <c r="BB399" s="57" t="s">
        <v>5474</v>
      </c>
      <c r="BC399" s="202"/>
      <c r="BD399" s="24"/>
      <c r="BE399" s="151"/>
      <c r="BG399" s="151"/>
      <c r="BI399" s="151"/>
      <c r="BL399" s="152"/>
    </row>
    <row r="400" spans="1:64" s="169" customFormat="1">
      <c r="A400" s="24">
        <v>2449</v>
      </c>
      <c r="B400" s="24" t="s">
        <v>411</v>
      </c>
      <c r="C400" s="57">
        <v>42.5</v>
      </c>
      <c r="D400" s="57">
        <v>43</v>
      </c>
      <c r="E400" s="57">
        <v>42.2</v>
      </c>
      <c r="F400" s="57">
        <v>42.7</v>
      </c>
      <c r="G400" s="57">
        <v>43</v>
      </c>
      <c r="H400" s="57">
        <v>43.8</v>
      </c>
      <c r="I400" s="57">
        <v>42.5</v>
      </c>
      <c r="J400" s="57">
        <v>43.55</v>
      </c>
      <c r="K400" s="57">
        <v>43.55</v>
      </c>
      <c r="L400" s="57">
        <v>44.25</v>
      </c>
      <c r="M400" s="57">
        <v>43.2</v>
      </c>
      <c r="N400" s="57">
        <v>44</v>
      </c>
      <c r="O400" s="63">
        <v>1.0332950631457999E-2</v>
      </c>
      <c r="P400" s="57">
        <v>5088</v>
      </c>
      <c r="Q400" s="57">
        <v>12808</v>
      </c>
      <c r="R400" s="57">
        <v>18257.599999999999</v>
      </c>
      <c r="S400" s="57">
        <v>42.62</v>
      </c>
      <c r="T400" s="57">
        <v>46.152500000000003</v>
      </c>
      <c r="U400" s="57">
        <v>44.4542</v>
      </c>
      <c r="V400" s="57">
        <v>42.69</v>
      </c>
      <c r="W400" s="57">
        <v>45.987499999999997</v>
      </c>
      <c r="X400" s="57">
        <v>44.46</v>
      </c>
      <c r="Y400" s="57">
        <v>42.49</v>
      </c>
      <c r="Z400" s="57">
        <v>45.912500000000001</v>
      </c>
      <c r="AA400" s="57">
        <v>44.464199999999998</v>
      </c>
      <c r="AB400" s="57">
        <v>52</v>
      </c>
      <c r="AC400" s="57">
        <v>29.45</v>
      </c>
      <c r="AD400" s="57">
        <v>51.4</v>
      </c>
      <c r="AE400" s="57">
        <v>40.65</v>
      </c>
      <c r="AF400" s="64">
        <v>23.256799999999998</v>
      </c>
      <c r="AG400" s="64">
        <v>19.531500000000001</v>
      </c>
      <c r="AH400" s="64">
        <v>30.697199999999999</v>
      </c>
      <c r="AI400" s="64">
        <v>23.253399999999999</v>
      </c>
      <c r="AJ400" s="61">
        <v>0.47222222222222227</v>
      </c>
      <c r="AK400" s="216">
        <v>6000</v>
      </c>
      <c r="AL400" s="62">
        <v>8006.5437218365205</v>
      </c>
      <c r="AM400" s="24" t="s">
        <v>6405</v>
      </c>
      <c r="AN400" s="216" t="s">
        <v>6009</v>
      </c>
      <c r="AO400" s="216" t="s">
        <v>6007</v>
      </c>
      <c r="AP400" s="216" t="s">
        <v>6884</v>
      </c>
      <c r="AQ400" s="216" t="s">
        <v>6885</v>
      </c>
      <c r="AR400" s="216" t="s">
        <v>6886</v>
      </c>
      <c r="AS400" s="24" t="s">
        <v>5474</v>
      </c>
      <c r="AT400" s="24" t="s">
        <v>6218</v>
      </c>
      <c r="AU400" s="24" t="s">
        <v>6016</v>
      </c>
      <c r="AV400" s="24" t="s">
        <v>6016</v>
      </c>
      <c r="AW400" s="24" t="s">
        <v>5990</v>
      </c>
      <c r="AX400" s="24" t="s">
        <v>5991</v>
      </c>
      <c r="AY400" s="24" t="s">
        <v>7373</v>
      </c>
      <c r="AZ400" s="216" t="s">
        <v>6902</v>
      </c>
      <c r="BA400" s="216" t="s">
        <v>7041</v>
      </c>
      <c r="BB400" s="57" t="s">
        <v>5474</v>
      </c>
      <c r="BC400" s="202"/>
      <c r="BD400" s="24"/>
      <c r="BE400" s="151"/>
      <c r="BG400" s="151"/>
      <c r="BI400" s="151"/>
      <c r="BL400" s="152"/>
    </row>
    <row r="401" spans="1:64" s="169" customFormat="1">
      <c r="A401" s="24">
        <v>2450</v>
      </c>
      <c r="B401" s="24" t="s">
        <v>412</v>
      </c>
      <c r="C401" s="57">
        <v>31</v>
      </c>
      <c r="D401" s="57">
        <v>31</v>
      </c>
      <c r="E401" s="57">
        <v>30.65</v>
      </c>
      <c r="F401" s="57">
        <v>30.9</v>
      </c>
      <c r="G401" s="57">
        <v>31</v>
      </c>
      <c r="H401" s="57">
        <v>31.5</v>
      </c>
      <c r="I401" s="57">
        <v>30.9</v>
      </c>
      <c r="J401" s="57">
        <v>31</v>
      </c>
      <c r="K401" s="57">
        <v>31.35</v>
      </c>
      <c r="L401" s="57">
        <v>31.35</v>
      </c>
      <c r="M401" s="57">
        <v>31.3</v>
      </c>
      <c r="N401" s="57">
        <v>31.35</v>
      </c>
      <c r="O401" s="63">
        <v>1.12903225806451E-2</v>
      </c>
      <c r="P401" s="57">
        <v>14</v>
      </c>
      <c r="Q401" s="57">
        <v>68</v>
      </c>
      <c r="R401" s="57">
        <v>67.599999999999994</v>
      </c>
      <c r="S401" s="57">
        <v>30.82</v>
      </c>
      <c r="T401" s="57">
        <v>31.577500000000001</v>
      </c>
      <c r="U401" s="57">
        <v>32.104199999999999</v>
      </c>
      <c r="V401" s="57">
        <v>30.81</v>
      </c>
      <c r="W401" s="57">
        <v>31.5275</v>
      </c>
      <c r="X401" s="57">
        <v>32.08</v>
      </c>
      <c r="Y401" s="57">
        <v>30.87</v>
      </c>
      <c r="Z401" s="57">
        <v>31.51</v>
      </c>
      <c r="AA401" s="57">
        <v>32.058300000000003</v>
      </c>
      <c r="AB401" s="57">
        <v>41.65</v>
      </c>
      <c r="AC401" s="57">
        <v>28</v>
      </c>
      <c r="AD401" s="57">
        <v>32.4</v>
      </c>
      <c r="AE401" s="57">
        <v>30.1</v>
      </c>
      <c r="AF401" s="64">
        <v>37.432000000000002</v>
      </c>
      <c r="AG401" s="64">
        <v>26.717300000000002</v>
      </c>
      <c r="AH401" s="64">
        <v>50.996299999999998</v>
      </c>
      <c r="AI401" s="64">
        <v>34.810299999999998</v>
      </c>
      <c r="AJ401" s="61">
        <v>0.47222222222222227</v>
      </c>
      <c r="AK401" s="216">
        <v>50</v>
      </c>
      <c r="AL401" s="62">
        <v>39.928381097075942</v>
      </c>
      <c r="AM401" s="24" t="s">
        <v>7243</v>
      </c>
      <c r="AN401" s="216" t="s">
        <v>6009</v>
      </c>
      <c r="AO401" s="216" t="s">
        <v>5961</v>
      </c>
      <c r="AP401" s="216" t="s">
        <v>6884</v>
      </c>
      <c r="AQ401" s="216" t="s">
        <v>6885</v>
      </c>
      <c r="AR401" s="216" t="s">
        <v>6886</v>
      </c>
      <c r="AS401" s="24" t="s">
        <v>5474</v>
      </c>
      <c r="AT401" s="24" t="s">
        <v>6345</v>
      </c>
      <c r="AU401" s="24" t="s">
        <v>6166</v>
      </c>
      <c r="AV401" s="24" t="s">
        <v>6650</v>
      </c>
      <c r="AW401" s="24" t="s">
        <v>5979</v>
      </c>
      <c r="AX401" s="24" t="s">
        <v>6159</v>
      </c>
      <c r="AY401" s="24" t="s">
        <v>7574</v>
      </c>
      <c r="AZ401" s="216" t="s">
        <v>7210</v>
      </c>
      <c r="BA401" s="216" t="s">
        <v>7043</v>
      </c>
      <c r="BB401" s="57" t="s">
        <v>5474</v>
      </c>
      <c r="BC401" s="202"/>
      <c r="BD401" s="24"/>
      <c r="BE401" s="151"/>
      <c r="BG401" s="151"/>
      <c r="BI401" s="151"/>
      <c r="BL401" s="152"/>
    </row>
    <row r="402" spans="1:64" s="169" customFormat="1">
      <c r="A402" s="24">
        <v>2451</v>
      </c>
      <c r="B402" s="24" t="s">
        <v>413</v>
      </c>
      <c r="C402" s="57">
        <v>67.5</v>
      </c>
      <c r="D402" s="57">
        <v>68.099999999999994</v>
      </c>
      <c r="E402" s="57">
        <v>67.2</v>
      </c>
      <c r="F402" s="57">
        <v>68</v>
      </c>
      <c r="G402" s="57">
        <v>68.400000000000006</v>
      </c>
      <c r="H402" s="57">
        <v>68.400000000000006</v>
      </c>
      <c r="I402" s="57">
        <v>67.7</v>
      </c>
      <c r="J402" s="57">
        <v>68.2</v>
      </c>
      <c r="K402" s="57">
        <v>68.2</v>
      </c>
      <c r="L402" s="57">
        <v>69.099999999999994</v>
      </c>
      <c r="M402" s="57">
        <v>68.2</v>
      </c>
      <c r="N402" s="57">
        <v>68.599999999999994</v>
      </c>
      <c r="O402" s="63">
        <v>5.8651026392961799E-3</v>
      </c>
      <c r="P402" s="57">
        <v>254</v>
      </c>
      <c r="Q402" s="57">
        <v>445</v>
      </c>
      <c r="R402" s="57">
        <v>1731.3</v>
      </c>
      <c r="S402" s="57">
        <v>67.52</v>
      </c>
      <c r="T402" s="57">
        <v>70.385000000000005</v>
      </c>
      <c r="U402" s="57">
        <v>71.704999999999998</v>
      </c>
      <c r="V402" s="57">
        <v>67.64</v>
      </c>
      <c r="W402" s="57">
        <v>70.25</v>
      </c>
      <c r="X402" s="57">
        <v>71.66</v>
      </c>
      <c r="Y402" s="57">
        <v>67.72</v>
      </c>
      <c r="Z402" s="57">
        <v>70.19</v>
      </c>
      <c r="AA402" s="57">
        <v>71.581699999999998</v>
      </c>
      <c r="AB402" s="57">
        <v>85.9</v>
      </c>
      <c r="AC402" s="57">
        <v>61.4</v>
      </c>
      <c r="AD402" s="57">
        <v>75.5</v>
      </c>
      <c r="AE402" s="57">
        <v>66.400000000000006</v>
      </c>
      <c r="AF402" s="64">
        <v>19.077000000000002</v>
      </c>
      <c r="AG402" s="64">
        <v>19.252300000000002</v>
      </c>
      <c r="AH402" s="64">
        <v>29.772200000000002</v>
      </c>
      <c r="AI402" s="64">
        <v>22.758900000000001</v>
      </c>
      <c r="AJ402" s="61">
        <v>0.47222222222222227</v>
      </c>
      <c r="AK402" s="216">
        <v>300</v>
      </c>
      <c r="AL402" s="62">
        <v>431.10656277742487</v>
      </c>
      <c r="AM402" s="24" t="s">
        <v>6548</v>
      </c>
      <c r="AN402" s="216" t="s">
        <v>6337</v>
      </c>
      <c r="AO402" s="216" t="s">
        <v>6007</v>
      </c>
      <c r="AP402" s="216" t="s">
        <v>6884</v>
      </c>
      <c r="AQ402" s="216" t="s">
        <v>6885</v>
      </c>
      <c r="AR402" s="216" t="s">
        <v>6886</v>
      </c>
      <c r="AS402" s="24" t="s">
        <v>6887</v>
      </c>
      <c r="AT402" s="24" t="s">
        <v>6016</v>
      </c>
      <c r="AU402" s="24" t="s">
        <v>6345</v>
      </c>
      <c r="AV402" s="24" t="s">
        <v>6055</v>
      </c>
      <c r="AW402" s="24" t="s">
        <v>5976</v>
      </c>
      <c r="AX402" s="24" t="s">
        <v>5979</v>
      </c>
      <c r="AY402" s="24" t="s">
        <v>6986</v>
      </c>
      <c r="AZ402" s="216" t="s">
        <v>7005</v>
      </c>
      <c r="BA402" s="216" t="s">
        <v>6974</v>
      </c>
      <c r="BB402" s="57" t="s">
        <v>5474</v>
      </c>
      <c r="BC402" s="202"/>
      <c r="BD402" s="24"/>
      <c r="BE402" s="151"/>
      <c r="BG402" s="151"/>
      <c r="BI402" s="151"/>
      <c r="BL402" s="152"/>
    </row>
    <row r="403" spans="1:64" s="169" customFormat="1">
      <c r="A403" s="24">
        <v>2453</v>
      </c>
      <c r="B403" s="24" t="s">
        <v>414</v>
      </c>
      <c r="C403" s="57">
        <v>23.6</v>
      </c>
      <c r="D403" s="57">
        <v>24.35</v>
      </c>
      <c r="E403" s="57">
        <v>23.6</v>
      </c>
      <c r="F403" s="57">
        <v>24.05</v>
      </c>
      <c r="G403" s="57">
        <v>24.05</v>
      </c>
      <c r="H403" s="57">
        <v>24.3</v>
      </c>
      <c r="I403" s="57">
        <v>24</v>
      </c>
      <c r="J403" s="57">
        <v>24.2</v>
      </c>
      <c r="K403" s="57">
        <v>24.2</v>
      </c>
      <c r="L403" s="57">
        <v>24.7</v>
      </c>
      <c r="M403" s="57">
        <v>24.2</v>
      </c>
      <c r="N403" s="57">
        <v>24.65</v>
      </c>
      <c r="O403" s="63">
        <v>1.8595041322314002E-2</v>
      </c>
      <c r="P403" s="57">
        <v>231</v>
      </c>
      <c r="Q403" s="57">
        <v>150</v>
      </c>
      <c r="R403" s="57">
        <v>407.85</v>
      </c>
      <c r="S403" s="57">
        <v>23.74</v>
      </c>
      <c r="T403" s="57">
        <v>24.795000000000002</v>
      </c>
      <c r="U403" s="57">
        <v>25.056699999999999</v>
      </c>
      <c r="V403" s="57">
        <v>23.88</v>
      </c>
      <c r="W403" s="57">
        <v>24.662500000000001</v>
      </c>
      <c r="X403" s="57">
        <v>25.015000000000001</v>
      </c>
      <c r="Y403" s="57">
        <v>23.98</v>
      </c>
      <c r="Z403" s="57">
        <v>24.62</v>
      </c>
      <c r="AA403" s="57">
        <v>24.984200000000001</v>
      </c>
      <c r="AB403" s="57">
        <v>30</v>
      </c>
      <c r="AC403" s="57">
        <v>15.75</v>
      </c>
      <c r="AD403" s="57">
        <v>25.9</v>
      </c>
      <c r="AE403" s="57">
        <v>23.05</v>
      </c>
      <c r="AF403" s="64">
        <v>42.036499999999997</v>
      </c>
      <c r="AG403" s="64">
        <v>28.055299999999999</v>
      </c>
      <c r="AH403" s="64">
        <v>60.3476</v>
      </c>
      <c r="AI403" s="64">
        <v>38.819400000000002</v>
      </c>
      <c r="AJ403" s="61">
        <v>0.47222222222222227</v>
      </c>
      <c r="AK403" s="216">
        <v>250</v>
      </c>
      <c r="AL403" s="62">
        <v>402.6132080647759</v>
      </c>
      <c r="AM403" s="24" t="s">
        <v>7575</v>
      </c>
      <c r="AN403" s="216" t="s">
        <v>6009</v>
      </c>
      <c r="AO403" s="216" t="s">
        <v>5961</v>
      </c>
      <c r="AP403" s="216" t="s">
        <v>6884</v>
      </c>
      <c r="AQ403" s="216" t="s">
        <v>6900</v>
      </c>
      <c r="AR403" s="216" t="s">
        <v>6886</v>
      </c>
      <c r="AS403" s="24" t="s">
        <v>5474</v>
      </c>
      <c r="AT403" s="24" t="s">
        <v>6055</v>
      </c>
      <c r="AU403" s="24" t="s">
        <v>6016</v>
      </c>
      <c r="AV403" s="24" t="s">
        <v>6055</v>
      </c>
      <c r="AW403" s="24" t="s">
        <v>5965</v>
      </c>
      <c r="AX403" s="24" t="s">
        <v>5979</v>
      </c>
      <c r="AY403" s="24" t="s">
        <v>7122</v>
      </c>
      <c r="AZ403" s="216" t="s">
        <v>7058</v>
      </c>
      <c r="BA403" s="216" t="s">
        <v>6992</v>
      </c>
      <c r="BB403" s="57" t="s">
        <v>6903</v>
      </c>
      <c r="BC403" s="202"/>
      <c r="BD403" s="24"/>
      <c r="BE403" s="151"/>
      <c r="BG403" s="151"/>
      <c r="BI403" s="151"/>
      <c r="BL403" s="152"/>
    </row>
    <row r="404" spans="1:64" s="169" customFormat="1">
      <c r="A404" s="24">
        <v>2454</v>
      </c>
      <c r="B404" s="24" t="s">
        <v>415</v>
      </c>
      <c r="C404" s="57">
        <v>882</v>
      </c>
      <c r="D404" s="57">
        <v>915</v>
      </c>
      <c r="E404" s="57">
        <v>882</v>
      </c>
      <c r="F404" s="57">
        <v>911</v>
      </c>
      <c r="G404" s="57">
        <v>920</v>
      </c>
      <c r="H404" s="57">
        <v>920</v>
      </c>
      <c r="I404" s="57">
        <v>903</v>
      </c>
      <c r="J404" s="57">
        <v>909</v>
      </c>
      <c r="K404" s="57">
        <v>915</v>
      </c>
      <c r="L404" s="57">
        <v>915</v>
      </c>
      <c r="M404" s="57">
        <v>900</v>
      </c>
      <c r="N404" s="57">
        <v>910</v>
      </c>
      <c r="O404" s="63">
        <v>1.1001100110011001E-3</v>
      </c>
      <c r="P404" s="57">
        <v>2021</v>
      </c>
      <c r="Q404" s="57">
        <v>2820</v>
      </c>
      <c r="R404" s="57">
        <v>4702.1499999999996</v>
      </c>
      <c r="S404" s="57">
        <v>892.8</v>
      </c>
      <c r="T404" s="57">
        <v>916.1</v>
      </c>
      <c r="U404" s="57">
        <v>937.23329999999999</v>
      </c>
      <c r="V404" s="57">
        <v>898.6</v>
      </c>
      <c r="W404" s="57">
        <v>914.65</v>
      </c>
      <c r="X404" s="57">
        <v>935.8</v>
      </c>
      <c r="Y404" s="57">
        <v>898.2</v>
      </c>
      <c r="Z404" s="57">
        <v>915.65</v>
      </c>
      <c r="AA404" s="57">
        <v>934.68330000000003</v>
      </c>
      <c r="AB404" s="57">
        <v>1185</v>
      </c>
      <c r="AC404" s="57">
        <v>581</v>
      </c>
      <c r="AD404" s="57">
        <v>964</v>
      </c>
      <c r="AE404" s="57">
        <v>865</v>
      </c>
      <c r="AF404" s="64">
        <v>52.973100000000002</v>
      </c>
      <c r="AG404" s="64">
        <v>37.711100000000002</v>
      </c>
      <c r="AH404" s="64">
        <v>62.588099999999997</v>
      </c>
      <c r="AI404" s="64">
        <v>46.003399999999999</v>
      </c>
      <c r="AJ404" s="61">
        <v>0.47222222222222227</v>
      </c>
      <c r="AK404" s="216">
        <v>2500</v>
      </c>
      <c r="AL404" s="62">
        <v>3293.2745799890408</v>
      </c>
      <c r="AM404" s="24" t="s">
        <v>6532</v>
      </c>
      <c r="AN404" s="216" t="s">
        <v>6009</v>
      </c>
      <c r="AO404" s="216" t="s">
        <v>5961</v>
      </c>
      <c r="AP404" s="216" t="s">
        <v>6884</v>
      </c>
      <c r="AQ404" s="216" t="s">
        <v>6885</v>
      </c>
      <c r="AR404" s="216" t="s">
        <v>6886</v>
      </c>
      <c r="AS404" s="24" t="s">
        <v>5474</v>
      </c>
      <c r="AT404" s="24" t="s">
        <v>6031</v>
      </c>
      <c r="AU404" s="24" t="s">
        <v>6017</v>
      </c>
      <c r="AV404" s="24" t="s">
        <v>6345</v>
      </c>
      <c r="AW404" s="24" t="s">
        <v>5979</v>
      </c>
      <c r="AX404" s="24" t="s">
        <v>5996</v>
      </c>
      <c r="AY404" s="24" t="s">
        <v>6952</v>
      </c>
      <c r="AZ404" s="216" t="s">
        <v>6983</v>
      </c>
      <c r="BA404" s="216" t="s">
        <v>6992</v>
      </c>
      <c r="BB404" s="57" t="s">
        <v>5474</v>
      </c>
      <c r="BC404" s="202"/>
      <c r="BD404" s="24"/>
      <c r="BE404" s="151"/>
      <c r="BG404" s="151"/>
      <c r="BI404" s="151"/>
      <c r="BL404" s="152"/>
    </row>
    <row r="405" spans="1:64" s="169" customFormat="1">
      <c r="A405" s="24">
        <v>2455</v>
      </c>
      <c r="B405" s="24" t="s">
        <v>416</v>
      </c>
      <c r="C405" s="57">
        <v>115.5</v>
      </c>
      <c r="D405" s="57">
        <v>122</v>
      </c>
      <c r="E405" s="57">
        <v>115</v>
      </c>
      <c r="F405" s="57">
        <v>121</v>
      </c>
      <c r="G405" s="57">
        <v>122</v>
      </c>
      <c r="H405" s="57">
        <v>125</v>
      </c>
      <c r="I405" s="57">
        <v>118.5</v>
      </c>
      <c r="J405" s="57">
        <v>123.5</v>
      </c>
      <c r="K405" s="57">
        <v>126</v>
      </c>
      <c r="L405" s="57">
        <v>131</v>
      </c>
      <c r="M405" s="57">
        <v>124</v>
      </c>
      <c r="N405" s="57">
        <v>131</v>
      </c>
      <c r="O405" s="63">
        <v>6.0728744939271197E-2</v>
      </c>
      <c r="P405" s="57">
        <v>2474</v>
      </c>
      <c r="Q405" s="57">
        <v>3932</v>
      </c>
      <c r="R405" s="57">
        <v>2356.5500000000002</v>
      </c>
      <c r="S405" s="57">
        <v>115.1</v>
      </c>
      <c r="T405" s="57">
        <v>126.6</v>
      </c>
      <c r="U405" s="57">
        <v>129.7833</v>
      </c>
      <c r="V405" s="57">
        <v>117.4</v>
      </c>
      <c r="W405" s="57">
        <v>125.875</v>
      </c>
      <c r="X405" s="57">
        <v>129.94999999999999</v>
      </c>
      <c r="Y405" s="57">
        <v>120</v>
      </c>
      <c r="Z405" s="57">
        <v>125.75</v>
      </c>
      <c r="AA405" s="57">
        <v>130.1833</v>
      </c>
      <c r="AB405" s="57">
        <v>153.5</v>
      </c>
      <c r="AC405" s="57">
        <v>74.900000000000006</v>
      </c>
      <c r="AD405" s="57">
        <v>142.5</v>
      </c>
      <c r="AE405" s="57">
        <v>109.5</v>
      </c>
      <c r="AF405" s="64">
        <v>41.307899999999997</v>
      </c>
      <c r="AG405" s="64">
        <v>26.407399999999999</v>
      </c>
      <c r="AH405" s="64">
        <v>60.871899999999997</v>
      </c>
      <c r="AI405" s="64">
        <v>37.895600000000002</v>
      </c>
      <c r="AJ405" s="61">
        <v>0.47222222222222227</v>
      </c>
      <c r="AK405" s="216">
        <v>2500</v>
      </c>
      <c r="AL405" s="62">
        <v>4031.4504259737196</v>
      </c>
      <c r="AM405" s="24" t="s">
        <v>7576</v>
      </c>
      <c r="AN405" s="216" t="s">
        <v>6009</v>
      </c>
      <c r="AO405" s="216" t="s">
        <v>5961</v>
      </c>
      <c r="AP405" s="216" t="s">
        <v>6908</v>
      </c>
      <c r="AQ405" s="216" t="s">
        <v>6900</v>
      </c>
      <c r="AR405" s="216" t="s">
        <v>6886</v>
      </c>
      <c r="AS405" s="24" t="s">
        <v>5474</v>
      </c>
      <c r="AT405" s="24" t="s">
        <v>5982</v>
      </c>
      <c r="AU405" s="24" t="s">
        <v>6075</v>
      </c>
      <c r="AV405" s="24" t="s">
        <v>6045</v>
      </c>
      <c r="AW405" s="24" t="s">
        <v>5979</v>
      </c>
      <c r="AX405" s="24" t="s">
        <v>5991</v>
      </c>
      <c r="AY405" s="24" t="s">
        <v>7577</v>
      </c>
      <c r="AZ405" s="216" t="s">
        <v>7388</v>
      </c>
      <c r="BA405" s="216" t="s">
        <v>7105</v>
      </c>
      <c r="BB405" s="57" t="s">
        <v>6925</v>
      </c>
      <c r="BC405" s="202"/>
      <c r="BD405" s="24"/>
      <c r="BE405" s="151"/>
      <c r="BG405" s="151"/>
      <c r="BI405" s="151"/>
      <c r="BL405" s="152"/>
    </row>
    <row r="406" spans="1:64" s="169" customFormat="1">
      <c r="A406" s="24">
        <v>2456</v>
      </c>
      <c r="B406" s="24" t="s">
        <v>417</v>
      </c>
      <c r="C406" s="57">
        <v>86.8</v>
      </c>
      <c r="D406" s="57">
        <v>87.8</v>
      </c>
      <c r="E406" s="57">
        <v>85</v>
      </c>
      <c r="F406" s="57">
        <v>86.7</v>
      </c>
      <c r="G406" s="57">
        <v>87.1</v>
      </c>
      <c r="H406" s="57">
        <v>89.4</v>
      </c>
      <c r="I406" s="57">
        <v>87</v>
      </c>
      <c r="J406" s="57">
        <v>87.7</v>
      </c>
      <c r="K406" s="57">
        <v>87.2</v>
      </c>
      <c r="L406" s="57">
        <v>89.3</v>
      </c>
      <c r="M406" s="57">
        <v>87.2</v>
      </c>
      <c r="N406" s="57">
        <v>89</v>
      </c>
      <c r="O406" s="63">
        <v>1.48232611174458E-2</v>
      </c>
      <c r="P406" s="57">
        <v>717</v>
      </c>
      <c r="Q406" s="57">
        <v>2768</v>
      </c>
      <c r="R406" s="57">
        <v>2696.9</v>
      </c>
      <c r="S406" s="57">
        <v>89.12</v>
      </c>
      <c r="T406" s="57">
        <v>101.15</v>
      </c>
      <c r="U406" s="57">
        <v>103.9915</v>
      </c>
      <c r="V406" s="57">
        <v>88.46</v>
      </c>
      <c r="W406" s="57">
        <v>99.935000000000002</v>
      </c>
      <c r="X406" s="57">
        <v>103.7898</v>
      </c>
      <c r="Y406" s="57">
        <v>87.28</v>
      </c>
      <c r="Z406" s="57">
        <v>98.935000000000002</v>
      </c>
      <c r="AA406" s="57">
        <v>103.5949</v>
      </c>
      <c r="AB406" s="57">
        <v>139</v>
      </c>
      <c r="AC406" s="57">
        <v>0</v>
      </c>
      <c r="AD406" s="57">
        <v>111</v>
      </c>
      <c r="AE406" s="57">
        <v>84.8</v>
      </c>
      <c r="AF406" s="64">
        <v>10.8687</v>
      </c>
      <c r="AG406" s="64">
        <v>10.017799999999999</v>
      </c>
      <c r="AH406" s="64">
        <v>15.385400000000001</v>
      </c>
      <c r="AI406" s="64">
        <v>11.807</v>
      </c>
      <c r="AJ406" s="61">
        <v>0.47222222222222227</v>
      </c>
      <c r="AK406" s="216">
        <v>750</v>
      </c>
      <c r="AL406" s="62">
        <v>1237.7358693241092</v>
      </c>
      <c r="AM406" s="24" t="s">
        <v>7547</v>
      </c>
      <c r="AN406" s="216" t="s">
        <v>6009</v>
      </c>
      <c r="AO406" s="216" t="s">
        <v>6047</v>
      </c>
      <c r="AP406" s="216" t="s">
        <v>6884</v>
      </c>
      <c r="AQ406" s="216" t="s">
        <v>6885</v>
      </c>
      <c r="AR406" s="216" t="s">
        <v>6886</v>
      </c>
      <c r="AS406" s="24" t="s">
        <v>6887</v>
      </c>
      <c r="AT406" s="24" t="s">
        <v>6248</v>
      </c>
      <c r="AU406" s="24" t="s">
        <v>6240</v>
      </c>
      <c r="AV406" s="24" t="s">
        <v>6055</v>
      </c>
      <c r="AW406" s="24" t="s">
        <v>5965</v>
      </c>
      <c r="AX406" s="24" t="s">
        <v>5979</v>
      </c>
      <c r="AY406" s="24" t="s">
        <v>7355</v>
      </c>
      <c r="AZ406" s="216" t="s">
        <v>7056</v>
      </c>
      <c r="BA406" s="216" t="s">
        <v>7208</v>
      </c>
      <c r="BB406" s="57" t="s">
        <v>6898</v>
      </c>
      <c r="BC406" s="202"/>
      <c r="BD406" s="24"/>
      <c r="BE406" s="151"/>
      <c r="BG406" s="151"/>
      <c r="BI406" s="151"/>
      <c r="BL406" s="152"/>
    </row>
    <row r="407" spans="1:64" s="169" customFormat="1">
      <c r="A407" s="24">
        <v>2457</v>
      </c>
      <c r="B407" s="24" t="s">
        <v>418</v>
      </c>
      <c r="C407" s="57">
        <v>34.049999999999997</v>
      </c>
      <c r="D407" s="57">
        <v>35</v>
      </c>
      <c r="E407" s="57">
        <v>34.049999999999997</v>
      </c>
      <c r="F407" s="57">
        <v>34.9</v>
      </c>
      <c r="G407" s="57">
        <v>35.799999999999997</v>
      </c>
      <c r="H407" s="57">
        <v>36.450000000000003</v>
      </c>
      <c r="I407" s="57">
        <v>34</v>
      </c>
      <c r="J407" s="57">
        <v>34.25</v>
      </c>
      <c r="K407" s="57">
        <v>34.65</v>
      </c>
      <c r="L407" s="57">
        <v>36.4</v>
      </c>
      <c r="M407" s="57">
        <v>34.450000000000003</v>
      </c>
      <c r="N407" s="57">
        <v>36.35</v>
      </c>
      <c r="O407" s="63">
        <v>6.1313868613138603E-2</v>
      </c>
      <c r="P407" s="57">
        <v>6783</v>
      </c>
      <c r="Q407" s="57">
        <v>9878</v>
      </c>
      <c r="R407" s="57">
        <v>8441.2999999999993</v>
      </c>
      <c r="S407" s="57">
        <v>33.54</v>
      </c>
      <c r="T407" s="57">
        <v>36.542499999999997</v>
      </c>
      <c r="U407" s="57">
        <v>37.3658</v>
      </c>
      <c r="V407" s="57">
        <v>34.03</v>
      </c>
      <c r="W407" s="57">
        <v>36.272500000000001</v>
      </c>
      <c r="X407" s="57">
        <v>37.33</v>
      </c>
      <c r="Y407" s="57">
        <v>34.409999999999997</v>
      </c>
      <c r="Z407" s="57">
        <v>36.185000000000002</v>
      </c>
      <c r="AA407" s="57">
        <v>37.324199999999998</v>
      </c>
      <c r="AB407" s="57">
        <v>48.95</v>
      </c>
      <c r="AC407" s="57">
        <v>9.5500000000000007</v>
      </c>
      <c r="AD407" s="57">
        <v>39.35</v>
      </c>
      <c r="AE407" s="57">
        <v>30.3</v>
      </c>
      <c r="AF407" s="64">
        <v>39.823799999999999</v>
      </c>
      <c r="AG407" s="64">
        <v>34.7669</v>
      </c>
      <c r="AH407" s="64">
        <v>51.446300000000001</v>
      </c>
      <c r="AI407" s="64">
        <v>40.326700000000002</v>
      </c>
      <c r="AJ407" s="61">
        <v>0.47222222222222227</v>
      </c>
      <c r="AK407" s="216">
        <v>8000</v>
      </c>
      <c r="AL407" s="62">
        <v>10606.445269064647</v>
      </c>
      <c r="AM407" s="24" t="s">
        <v>6157</v>
      </c>
      <c r="AN407" s="216" t="s">
        <v>6009</v>
      </c>
      <c r="AO407" s="216" t="s">
        <v>5961</v>
      </c>
      <c r="AP407" s="216" t="s">
        <v>6884</v>
      </c>
      <c r="AQ407" s="216" t="s">
        <v>6900</v>
      </c>
      <c r="AR407" s="216" t="s">
        <v>6886</v>
      </c>
      <c r="AS407" s="24" t="s">
        <v>5474</v>
      </c>
      <c r="AT407" s="24" t="s">
        <v>6031</v>
      </c>
      <c r="AU407" s="24" t="s">
        <v>5964</v>
      </c>
      <c r="AV407" s="24" t="s">
        <v>5982</v>
      </c>
      <c r="AW407" s="24" t="s">
        <v>5979</v>
      </c>
      <c r="AX407" s="24" t="s">
        <v>5965</v>
      </c>
      <c r="AY407" s="24" t="s">
        <v>7578</v>
      </c>
      <c r="AZ407" s="216" t="s">
        <v>7119</v>
      </c>
      <c r="BA407" s="216" t="s">
        <v>6930</v>
      </c>
      <c r="BB407" s="57" t="s">
        <v>6903</v>
      </c>
      <c r="BC407" s="202"/>
      <c r="BD407" s="24"/>
      <c r="BE407" s="151"/>
      <c r="BG407" s="151"/>
      <c r="BI407" s="151"/>
      <c r="BL407" s="152"/>
    </row>
    <row r="408" spans="1:64" s="169" customFormat="1">
      <c r="A408" s="24">
        <v>2458</v>
      </c>
      <c r="B408" s="24" t="s">
        <v>419</v>
      </c>
      <c r="C408" s="57">
        <v>156</v>
      </c>
      <c r="D408" s="57">
        <v>159</v>
      </c>
      <c r="E408" s="57">
        <v>155</v>
      </c>
      <c r="F408" s="57">
        <v>159</v>
      </c>
      <c r="G408" s="57">
        <v>160.5</v>
      </c>
      <c r="H408" s="57">
        <v>161</v>
      </c>
      <c r="I408" s="57">
        <v>156.5</v>
      </c>
      <c r="J408" s="57">
        <v>157</v>
      </c>
      <c r="K408" s="57">
        <v>158</v>
      </c>
      <c r="L408" s="57">
        <v>161.5</v>
      </c>
      <c r="M408" s="57">
        <v>157.5</v>
      </c>
      <c r="N408" s="57">
        <v>161.5</v>
      </c>
      <c r="O408" s="63">
        <v>2.8662420382165599E-2</v>
      </c>
      <c r="P408" s="57">
        <v>1384</v>
      </c>
      <c r="Q408" s="57">
        <v>1891</v>
      </c>
      <c r="R408" s="57">
        <v>4533.3</v>
      </c>
      <c r="S408" s="57">
        <v>155.5</v>
      </c>
      <c r="T408" s="57">
        <v>168.4</v>
      </c>
      <c r="U408" s="57">
        <v>189.52500000000001</v>
      </c>
      <c r="V408" s="57">
        <v>156</v>
      </c>
      <c r="W408" s="57">
        <v>166.97499999999999</v>
      </c>
      <c r="X408" s="57">
        <v>188.625</v>
      </c>
      <c r="Y408" s="57">
        <v>156.69999999999999</v>
      </c>
      <c r="Z408" s="57">
        <v>165.82499999999999</v>
      </c>
      <c r="AA408" s="57">
        <v>187.83330000000001</v>
      </c>
      <c r="AB408" s="57">
        <v>224</v>
      </c>
      <c r="AC408" s="57">
        <v>127.5</v>
      </c>
      <c r="AD408" s="57">
        <v>187.5</v>
      </c>
      <c r="AE408" s="57">
        <v>149</v>
      </c>
      <c r="AF408" s="64">
        <v>33.030799999999999</v>
      </c>
      <c r="AG408" s="64">
        <v>23.634</v>
      </c>
      <c r="AH408" s="64">
        <v>48.062199999999997</v>
      </c>
      <c r="AI408" s="64">
        <v>31.776800000000001</v>
      </c>
      <c r="AJ408" s="61">
        <v>0.47222222222222227</v>
      </c>
      <c r="AK408" s="216">
        <v>1500</v>
      </c>
      <c r="AL408" s="62">
        <v>2326.0136620248245</v>
      </c>
      <c r="AM408" s="24" t="s">
        <v>6557</v>
      </c>
      <c r="AN408" s="216" t="s">
        <v>6009</v>
      </c>
      <c r="AO408" s="216" t="s">
        <v>5971</v>
      </c>
      <c r="AP408" s="216" t="s">
        <v>6884</v>
      </c>
      <c r="AQ408" s="216" t="s">
        <v>6885</v>
      </c>
      <c r="AR408" s="216" t="s">
        <v>6886</v>
      </c>
      <c r="AS408" s="24" t="s">
        <v>5474</v>
      </c>
      <c r="AT408" s="24" t="s">
        <v>6126</v>
      </c>
      <c r="AU408" s="24" t="s">
        <v>5984</v>
      </c>
      <c r="AV408" s="24" t="s">
        <v>6126</v>
      </c>
      <c r="AW408" s="24" t="s">
        <v>5979</v>
      </c>
      <c r="AX408" s="24" t="s">
        <v>5965</v>
      </c>
      <c r="AY408" s="24" t="s">
        <v>7159</v>
      </c>
      <c r="AZ408" s="216" t="s">
        <v>7367</v>
      </c>
      <c r="BA408" s="216" t="s">
        <v>7514</v>
      </c>
      <c r="BB408" s="57" t="s">
        <v>5474</v>
      </c>
      <c r="BC408" s="202"/>
      <c r="BD408" s="24"/>
      <c r="BE408" s="151"/>
      <c r="BG408" s="151"/>
      <c r="BI408" s="151"/>
      <c r="BL408" s="152"/>
    </row>
    <row r="409" spans="1:64" s="169" customFormat="1">
      <c r="A409" s="24">
        <v>2459</v>
      </c>
      <c r="B409" s="24" t="s">
        <v>420</v>
      </c>
      <c r="C409" s="57">
        <v>53</v>
      </c>
      <c r="D409" s="57">
        <v>53.5</v>
      </c>
      <c r="E409" s="57">
        <v>52.8</v>
      </c>
      <c r="F409" s="57">
        <v>52.9</v>
      </c>
      <c r="G409" s="57">
        <v>52.9</v>
      </c>
      <c r="H409" s="57">
        <v>53.8</v>
      </c>
      <c r="I409" s="57">
        <v>52.9</v>
      </c>
      <c r="J409" s="57">
        <v>53.3</v>
      </c>
      <c r="K409" s="57">
        <v>53.8</v>
      </c>
      <c r="L409" s="57">
        <v>54.1</v>
      </c>
      <c r="M409" s="57">
        <v>53.8</v>
      </c>
      <c r="N409" s="57">
        <v>54.1</v>
      </c>
      <c r="O409" s="63">
        <v>1.50093808630394E-2</v>
      </c>
      <c r="P409" s="57">
        <v>37</v>
      </c>
      <c r="Q409" s="57">
        <v>87</v>
      </c>
      <c r="R409" s="57">
        <v>98</v>
      </c>
      <c r="S409" s="57">
        <v>52.44</v>
      </c>
      <c r="T409" s="57">
        <v>54.115000000000002</v>
      </c>
      <c r="U409" s="57">
        <v>54.676699999999997</v>
      </c>
      <c r="V409" s="57">
        <v>52.64</v>
      </c>
      <c r="W409" s="57">
        <v>54.02</v>
      </c>
      <c r="X409" s="57">
        <v>54.67</v>
      </c>
      <c r="Y409" s="57">
        <v>52.82</v>
      </c>
      <c r="Z409" s="57">
        <v>54.01</v>
      </c>
      <c r="AA409" s="57">
        <v>54.673299999999998</v>
      </c>
      <c r="AB409" s="57">
        <v>59.7</v>
      </c>
      <c r="AC409" s="57">
        <v>40</v>
      </c>
      <c r="AD409" s="57">
        <v>55.9</v>
      </c>
      <c r="AE409" s="57">
        <v>51.8</v>
      </c>
      <c r="AF409" s="64">
        <v>28.218399999999999</v>
      </c>
      <c r="AG409" s="64">
        <v>20.013400000000001</v>
      </c>
      <c r="AH409" s="64">
        <v>43.543500000000002</v>
      </c>
      <c r="AI409" s="64">
        <v>27.8568</v>
      </c>
      <c r="AJ409" s="61">
        <v>0.47222222222222227</v>
      </c>
      <c r="AK409" s="216">
        <v>50</v>
      </c>
      <c r="AL409" s="62">
        <v>105.52500718512928</v>
      </c>
      <c r="AM409" s="24" t="s">
        <v>7579</v>
      </c>
      <c r="AN409" s="216" t="s">
        <v>6009</v>
      </c>
      <c r="AO409" s="216" t="s">
        <v>5971</v>
      </c>
      <c r="AP409" s="216" t="s">
        <v>6884</v>
      </c>
      <c r="AQ409" s="216" t="s">
        <v>6900</v>
      </c>
      <c r="AR409" s="216" t="s">
        <v>6886</v>
      </c>
      <c r="AS409" s="24" t="s">
        <v>5474</v>
      </c>
      <c r="AT409" s="24" t="s">
        <v>6347</v>
      </c>
      <c r="AU409" s="24" t="s">
        <v>6055</v>
      </c>
      <c r="AV409" s="24" t="s">
        <v>6493</v>
      </c>
      <c r="AW409" s="24" t="s">
        <v>5979</v>
      </c>
      <c r="AX409" s="24" t="s">
        <v>5979</v>
      </c>
      <c r="AY409" s="24" t="s">
        <v>7580</v>
      </c>
      <c r="AZ409" s="216" t="s">
        <v>7190</v>
      </c>
      <c r="BA409" s="216" t="s">
        <v>7145</v>
      </c>
      <c r="BB409" s="57" t="s">
        <v>6903</v>
      </c>
      <c r="BC409" s="202"/>
      <c r="BD409" s="24"/>
      <c r="BE409" s="151"/>
      <c r="BG409" s="151"/>
      <c r="BI409" s="151"/>
      <c r="BL409" s="152"/>
    </row>
    <row r="410" spans="1:64" s="169" customFormat="1">
      <c r="A410" s="24">
        <v>2460</v>
      </c>
      <c r="B410" s="24" t="s">
        <v>421</v>
      </c>
      <c r="C410" s="57">
        <v>26.35</v>
      </c>
      <c r="D410" s="57">
        <v>27.1</v>
      </c>
      <c r="E410" s="57">
        <v>26.35</v>
      </c>
      <c r="F410" s="57">
        <v>26.7</v>
      </c>
      <c r="G410" s="57">
        <v>26.85</v>
      </c>
      <c r="H410" s="57">
        <v>26.95</v>
      </c>
      <c r="I410" s="57">
        <v>26</v>
      </c>
      <c r="J410" s="57">
        <v>26.2</v>
      </c>
      <c r="K410" s="57">
        <v>26.6</v>
      </c>
      <c r="L410" s="57">
        <v>27.45</v>
      </c>
      <c r="M410" s="57">
        <v>26.5</v>
      </c>
      <c r="N410" s="57">
        <v>26.9</v>
      </c>
      <c r="O410" s="63">
        <v>2.6717557251908299E-2</v>
      </c>
      <c r="P410" s="57">
        <v>749</v>
      </c>
      <c r="Q410" s="57">
        <v>521</v>
      </c>
      <c r="R410" s="57">
        <v>2149.5</v>
      </c>
      <c r="S410" s="57">
        <v>26.38</v>
      </c>
      <c r="T410" s="57">
        <v>30.0275</v>
      </c>
      <c r="U410" s="57">
        <v>32.19</v>
      </c>
      <c r="V410" s="57">
        <v>26.47</v>
      </c>
      <c r="W410" s="57">
        <v>29.645</v>
      </c>
      <c r="X410" s="57">
        <v>32.043300000000002</v>
      </c>
      <c r="Y410" s="57">
        <v>26.46</v>
      </c>
      <c r="Z410" s="57">
        <v>29.342500000000001</v>
      </c>
      <c r="AA410" s="57">
        <v>31.8917</v>
      </c>
      <c r="AB410" s="57">
        <v>44.5</v>
      </c>
      <c r="AC410" s="57">
        <v>12.15</v>
      </c>
      <c r="AD410" s="57">
        <v>35.299999999999997</v>
      </c>
      <c r="AE410" s="57">
        <v>24.7</v>
      </c>
      <c r="AF410" s="64">
        <v>21.031099999999999</v>
      </c>
      <c r="AG410" s="64">
        <v>17.816700000000001</v>
      </c>
      <c r="AH410" s="64">
        <v>30.6874</v>
      </c>
      <c r="AI410" s="64">
        <v>22.1069</v>
      </c>
      <c r="AJ410" s="61">
        <v>0.47222222222222227</v>
      </c>
      <c r="AK410" s="216">
        <v>750</v>
      </c>
      <c r="AL410" s="62">
        <v>1292.9765217904571</v>
      </c>
      <c r="AM410" s="24" t="s">
        <v>6709</v>
      </c>
      <c r="AN410" s="216" t="s">
        <v>6009</v>
      </c>
      <c r="AO410" s="216" t="s">
        <v>6007</v>
      </c>
      <c r="AP410" s="216" t="s">
        <v>6884</v>
      </c>
      <c r="AQ410" s="216" t="s">
        <v>6885</v>
      </c>
      <c r="AR410" s="216" t="s">
        <v>6886</v>
      </c>
      <c r="AS410" s="24" t="s">
        <v>5474</v>
      </c>
      <c r="AT410" s="24" t="s">
        <v>6055</v>
      </c>
      <c r="AU410" s="24" t="s">
        <v>5962</v>
      </c>
      <c r="AV410" s="24" t="s">
        <v>6240</v>
      </c>
      <c r="AW410" s="24" t="s">
        <v>5976</v>
      </c>
      <c r="AX410" s="24" t="s">
        <v>5965</v>
      </c>
      <c r="AY410" s="24" t="s">
        <v>6952</v>
      </c>
      <c r="AZ410" s="216" t="s">
        <v>7581</v>
      </c>
      <c r="BA410" s="216" t="s">
        <v>7582</v>
      </c>
      <c r="BB410" s="57" t="s">
        <v>6898</v>
      </c>
      <c r="BC410" s="202"/>
      <c r="BD410" s="24"/>
      <c r="BE410" s="151"/>
      <c r="BG410" s="151"/>
      <c r="BI410" s="151"/>
      <c r="BL410" s="152"/>
    </row>
    <row r="411" spans="1:64" s="169" customFormat="1">
      <c r="A411" s="24">
        <v>2461</v>
      </c>
      <c r="B411" s="24" t="s">
        <v>422</v>
      </c>
      <c r="C411" s="57">
        <v>22.1</v>
      </c>
      <c r="D411" s="57">
        <v>23.25</v>
      </c>
      <c r="E411" s="57">
        <v>21.8</v>
      </c>
      <c r="F411" s="57">
        <v>22.9</v>
      </c>
      <c r="G411" s="57">
        <v>23.8</v>
      </c>
      <c r="H411" s="57">
        <v>23.8</v>
      </c>
      <c r="I411" s="57">
        <v>22.95</v>
      </c>
      <c r="J411" s="57">
        <v>23.05</v>
      </c>
      <c r="K411" s="57">
        <v>23.1</v>
      </c>
      <c r="L411" s="57">
        <v>24</v>
      </c>
      <c r="M411" s="57">
        <v>23.05</v>
      </c>
      <c r="N411" s="57">
        <v>23.9</v>
      </c>
      <c r="O411" s="63">
        <v>3.6876355748373099E-2</v>
      </c>
      <c r="P411" s="57">
        <v>1350</v>
      </c>
      <c r="Q411" s="57">
        <v>1112</v>
      </c>
      <c r="R411" s="57">
        <v>1391.95</v>
      </c>
      <c r="S411" s="57">
        <v>22.04</v>
      </c>
      <c r="T411" s="57">
        <v>22.607500000000002</v>
      </c>
      <c r="U411" s="57">
        <v>22.017499999999998</v>
      </c>
      <c r="V411" s="57">
        <v>22.28</v>
      </c>
      <c r="W411" s="57">
        <v>22.62</v>
      </c>
      <c r="X411" s="57">
        <v>22.048300000000001</v>
      </c>
      <c r="Y411" s="57">
        <v>22.63</v>
      </c>
      <c r="Z411" s="57">
        <v>22.684999999999999</v>
      </c>
      <c r="AA411" s="57">
        <v>22.084199999999999</v>
      </c>
      <c r="AB411" s="57">
        <v>25.45</v>
      </c>
      <c r="AC411" s="57">
        <v>15.05</v>
      </c>
      <c r="AD411" s="57">
        <v>24.1</v>
      </c>
      <c r="AE411" s="57">
        <v>21.2</v>
      </c>
      <c r="AF411" s="64">
        <v>44.083399999999997</v>
      </c>
      <c r="AG411" s="64">
        <v>36.413899999999998</v>
      </c>
      <c r="AH411" s="64">
        <v>60.423400000000001</v>
      </c>
      <c r="AI411" s="64">
        <v>44.417099999999998</v>
      </c>
      <c r="AJ411" s="61">
        <v>0.47222222222222227</v>
      </c>
      <c r="AK411" s="216">
        <v>1500</v>
      </c>
      <c r="AL411" s="62">
        <v>2268.8717078999371</v>
      </c>
      <c r="AM411" s="24" t="s">
        <v>6157</v>
      </c>
      <c r="AN411" s="216" t="s">
        <v>6009</v>
      </c>
      <c r="AO411" s="216" t="s">
        <v>5961</v>
      </c>
      <c r="AP411" s="216" t="s">
        <v>6908</v>
      </c>
      <c r="AQ411" s="216" t="s">
        <v>6900</v>
      </c>
      <c r="AR411" s="216" t="s">
        <v>6886</v>
      </c>
      <c r="AS411" s="24" t="s">
        <v>6927</v>
      </c>
      <c r="AT411" s="24" t="s">
        <v>5982</v>
      </c>
      <c r="AU411" s="24" t="s">
        <v>6209</v>
      </c>
      <c r="AV411" s="24" t="s">
        <v>6010</v>
      </c>
      <c r="AW411" s="24" t="s">
        <v>5965</v>
      </c>
      <c r="AX411" s="24" t="s">
        <v>5965</v>
      </c>
      <c r="AY411" s="24" t="s">
        <v>7583</v>
      </c>
      <c r="AZ411" s="216" t="s">
        <v>7493</v>
      </c>
      <c r="BA411" s="216" t="s">
        <v>7037</v>
      </c>
      <c r="BB411" s="57" t="s">
        <v>5474</v>
      </c>
      <c r="BC411" s="202"/>
      <c r="BD411" s="24"/>
      <c r="BE411" s="151"/>
      <c r="BG411" s="151"/>
      <c r="BI411" s="151"/>
      <c r="BL411" s="152"/>
    </row>
    <row r="412" spans="1:64" s="169" customFormat="1">
      <c r="A412" s="24">
        <v>2462</v>
      </c>
      <c r="B412" s="24" t="s">
        <v>423</v>
      </c>
      <c r="C412" s="57">
        <v>27.55</v>
      </c>
      <c r="D412" s="57">
        <v>28</v>
      </c>
      <c r="E412" s="57">
        <v>27.55</v>
      </c>
      <c r="F412" s="57">
        <v>28</v>
      </c>
      <c r="G412" s="57">
        <v>28</v>
      </c>
      <c r="H412" s="57">
        <v>28.1</v>
      </c>
      <c r="I412" s="57">
        <v>27.3</v>
      </c>
      <c r="J412" s="57">
        <v>27.6</v>
      </c>
      <c r="K412" s="57">
        <v>27.7</v>
      </c>
      <c r="L412" s="57">
        <v>28.25</v>
      </c>
      <c r="M412" s="57">
        <v>27.45</v>
      </c>
      <c r="N412" s="57">
        <v>27.8</v>
      </c>
      <c r="O412" s="63">
        <v>7.2463768115942004E-3</v>
      </c>
      <c r="P412" s="57">
        <v>69</v>
      </c>
      <c r="Q412" s="57">
        <v>78</v>
      </c>
      <c r="R412" s="57">
        <v>176.3</v>
      </c>
      <c r="S412" s="57">
        <v>27.97</v>
      </c>
      <c r="T412" s="57">
        <v>28.655000000000001</v>
      </c>
      <c r="U412" s="57">
        <v>30.5625</v>
      </c>
      <c r="V412" s="57">
        <v>27.83</v>
      </c>
      <c r="W412" s="57">
        <v>28.5075</v>
      </c>
      <c r="X412" s="57">
        <v>30.460799999999999</v>
      </c>
      <c r="Y412" s="57">
        <v>27.71</v>
      </c>
      <c r="Z412" s="57">
        <v>28.4</v>
      </c>
      <c r="AA412" s="57">
        <v>30.351700000000001</v>
      </c>
      <c r="AB412" s="57">
        <v>37.4</v>
      </c>
      <c r="AC412" s="57">
        <v>24</v>
      </c>
      <c r="AD412" s="57">
        <v>30.1</v>
      </c>
      <c r="AE412" s="57">
        <v>26.7</v>
      </c>
      <c r="AF412" s="64">
        <v>46.228900000000003</v>
      </c>
      <c r="AG412" s="64">
        <v>40.862200000000001</v>
      </c>
      <c r="AH412" s="64">
        <v>48.705399999999997</v>
      </c>
      <c r="AI412" s="64">
        <v>43.476599999999998</v>
      </c>
      <c r="AJ412" s="61">
        <v>0.47222222222222227</v>
      </c>
      <c r="AK412" s="216">
        <v>100</v>
      </c>
      <c r="AL412" s="62">
        <v>129.46363235234963</v>
      </c>
      <c r="AM412" s="24" t="s">
        <v>7584</v>
      </c>
      <c r="AN412" s="216" t="s">
        <v>6009</v>
      </c>
      <c r="AO412" s="216" t="s">
        <v>5971</v>
      </c>
      <c r="AP412" s="216" t="s">
        <v>6884</v>
      </c>
      <c r="AQ412" s="216" t="s">
        <v>6885</v>
      </c>
      <c r="AR412" s="216" t="s">
        <v>6886</v>
      </c>
      <c r="AS412" s="24" t="s">
        <v>5474</v>
      </c>
      <c r="AT412" s="24" t="s">
        <v>6493</v>
      </c>
      <c r="AU412" s="24" t="s">
        <v>5984</v>
      </c>
      <c r="AV412" s="24" t="s">
        <v>6068</v>
      </c>
      <c r="AW412" s="24" t="s">
        <v>5976</v>
      </c>
      <c r="AX412" s="24" t="s">
        <v>5991</v>
      </c>
      <c r="AY412" s="24" t="s">
        <v>7181</v>
      </c>
      <c r="AZ412" s="216" t="s">
        <v>7183</v>
      </c>
      <c r="BA412" s="216" t="s">
        <v>7520</v>
      </c>
      <c r="BB412" s="57" t="s">
        <v>6898</v>
      </c>
      <c r="BC412" s="202"/>
      <c r="BD412" s="24"/>
      <c r="BE412" s="151"/>
      <c r="BG412" s="151"/>
      <c r="BI412" s="151"/>
      <c r="BL412" s="152"/>
    </row>
    <row r="413" spans="1:64" s="169" customFormat="1">
      <c r="A413" s="24">
        <v>2464</v>
      </c>
      <c r="B413" s="24" t="s">
        <v>424</v>
      </c>
      <c r="C413" s="57">
        <v>39.049999999999997</v>
      </c>
      <c r="D413" s="57">
        <v>39.6</v>
      </c>
      <c r="E413" s="57">
        <v>38.9</v>
      </c>
      <c r="F413" s="57">
        <v>39.549999999999997</v>
      </c>
      <c r="G413" s="57">
        <v>39.799999999999997</v>
      </c>
      <c r="H413" s="57">
        <v>40</v>
      </c>
      <c r="I413" s="57">
        <v>39.549999999999997</v>
      </c>
      <c r="J413" s="57">
        <v>39.6</v>
      </c>
      <c r="K413" s="57">
        <v>40</v>
      </c>
      <c r="L413" s="57">
        <v>40.9</v>
      </c>
      <c r="M413" s="57">
        <v>39.700000000000003</v>
      </c>
      <c r="N413" s="57">
        <v>40.6</v>
      </c>
      <c r="O413" s="63">
        <v>2.52525252525252E-2</v>
      </c>
      <c r="P413" s="57">
        <v>555</v>
      </c>
      <c r="Q413" s="57">
        <v>235</v>
      </c>
      <c r="R413" s="57">
        <v>909.95</v>
      </c>
      <c r="S413" s="57">
        <v>39.18</v>
      </c>
      <c r="T413" s="57">
        <v>42.877499999999998</v>
      </c>
      <c r="U413" s="57">
        <v>43.869199999999999</v>
      </c>
      <c r="V413" s="57">
        <v>39.229999999999997</v>
      </c>
      <c r="W413" s="57">
        <v>42.645000000000003</v>
      </c>
      <c r="X413" s="57">
        <v>43.755800000000001</v>
      </c>
      <c r="Y413" s="57">
        <v>39.43</v>
      </c>
      <c r="Z413" s="57">
        <v>42.494999999999997</v>
      </c>
      <c r="AA413" s="57">
        <v>43.643300000000004</v>
      </c>
      <c r="AB413" s="57">
        <v>53.9</v>
      </c>
      <c r="AC413" s="57">
        <v>38.4</v>
      </c>
      <c r="AD413" s="57">
        <v>46.05</v>
      </c>
      <c r="AE413" s="57">
        <v>38.4</v>
      </c>
      <c r="AF413" s="64">
        <v>14.6126</v>
      </c>
      <c r="AG413" s="64">
        <v>12.418699999999999</v>
      </c>
      <c r="AH413" s="64">
        <v>23.8443</v>
      </c>
      <c r="AI413" s="64">
        <v>16.2272</v>
      </c>
      <c r="AJ413" s="61">
        <v>0.47222222222222227</v>
      </c>
      <c r="AK413" s="216">
        <v>600</v>
      </c>
      <c r="AL413" s="62">
        <v>962.09234963210258</v>
      </c>
      <c r="AM413" s="24" t="s">
        <v>7515</v>
      </c>
      <c r="AN413" s="216" t="s">
        <v>6009</v>
      </c>
      <c r="AO413" s="216" t="s">
        <v>6007</v>
      </c>
      <c r="AP413" s="216" t="s">
        <v>6884</v>
      </c>
      <c r="AQ413" s="216" t="s">
        <v>6885</v>
      </c>
      <c r="AR413" s="216" t="s">
        <v>6886</v>
      </c>
      <c r="AS413" s="24" t="s">
        <v>6951</v>
      </c>
      <c r="AT413" s="24" t="s">
        <v>6016</v>
      </c>
      <c r="AU413" s="24" t="s">
        <v>5984</v>
      </c>
      <c r="AV413" s="24" t="s">
        <v>6016</v>
      </c>
      <c r="AW413" s="24" t="s">
        <v>5990</v>
      </c>
      <c r="AX413" s="24" t="s">
        <v>5990</v>
      </c>
      <c r="AY413" s="24" t="s">
        <v>7286</v>
      </c>
      <c r="AZ413" s="216" t="s">
        <v>7192</v>
      </c>
      <c r="BA413" s="216" t="s">
        <v>7057</v>
      </c>
      <c r="BB413" s="57" t="s">
        <v>5474</v>
      </c>
      <c r="BC413" s="202"/>
      <c r="BD413" s="24"/>
      <c r="BE413" s="151"/>
      <c r="BG413" s="151"/>
      <c r="BI413" s="151"/>
      <c r="BL413" s="152"/>
    </row>
    <row r="414" spans="1:64" s="169" customFormat="1">
      <c r="A414" s="24">
        <v>2465</v>
      </c>
      <c r="B414" s="24" t="s">
        <v>425</v>
      </c>
      <c r="C414" s="57">
        <v>62.5</v>
      </c>
      <c r="D414" s="57">
        <v>65.400000000000006</v>
      </c>
      <c r="E414" s="57">
        <v>61.2</v>
      </c>
      <c r="F414" s="57">
        <v>65.400000000000006</v>
      </c>
      <c r="G414" s="57">
        <v>67.900000000000006</v>
      </c>
      <c r="H414" s="57">
        <v>70.3</v>
      </c>
      <c r="I414" s="57">
        <v>65.599999999999994</v>
      </c>
      <c r="J414" s="57">
        <v>65.7</v>
      </c>
      <c r="K414" s="57">
        <v>67</v>
      </c>
      <c r="L414" s="57">
        <v>69.900000000000006</v>
      </c>
      <c r="M414" s="57">
        <v>66.900000000000006</v>
      </c>
      <c r="N414" s="57">
        <v>68.5</v>
      </c>
      <c r="O414" s="63">
        <v>4.2617960426179602E-2</v>
      </c>
      <c r="P414" s="57">
        <v>2950</v>
      </c>
      <c r="Q414" s="57">
        <v>5170</v>
      </c>
      <c r="R414" s="57">
        <v>2411.65</v>
      </c>
      <c r="S414" s="57">
        <v>60.9</v>
      </c>
      <c r="T414" s="57">
        <v>63.84</v>
      </c>
      <c r="U414" s="57">
        <v>70.084999999999994</v>
      </c>
      <c r="V414" s="57">
        <v>62.22</v>
      </c>
      <c r="W414" s="57">
        <v>63.64</v>
      </c>
      <c r="X414" s="57">
        <v>70.218299999999999</v>
      </c>
      <c r="Y414" s="57">
        <v>63.52</v>
      </c>
      <c r="Z414" s="57">
        <v>63.704999999999998</v>
      </c>
      <c r="AA414" s="57">
        <v>70.303299999999993</v>
      </c>
      <c r="AB414" s="57">
        <v>98</v>
      </c>
      <c r="AC414" s="57">
        <v>12.15</v>
      </c>
      <c r="AD414" s="57">
        <v>74.099999999999994</v>
      </c>
      <c r="AE414" s="57">
        <v>56.1</v>
      </c>
      <c r="AF414" s="64">
        <v>47.614899999999999</v>
      </c>
      <c r="AG414" s="64">
        <v>36.235300000000002</v>
      </c>
      <c r="AH414" s="64">
        <v>60.851300000000002</v>
      </c>
      <c r="AI414" s="64">
        <v>44.440600000000003</v>
      </c>
      <c r="AJ414" s="61">
        <v>0.47222222222222227</v>
      </c>
      <c r="AK414" s="216">
        <v>3000</v>
      </c>
      <c r="AL414" s="62">
        <v>4789.856114399794</v>
      </c>
      <c r="AM414" s="24" t="s">
        <v>6839</v>
      </c>
      <c r="AN414" s="216" t="s">
        <v>6009</v>
      </c>
      <c r="AO414" s="216" t="s">
        <v>5961</v>
      </c>
      <c r="AP414" s="216" t="s">
        <v>6884</v>
      </c>
      <c r="AQ414" s="216" t="s">
        <v>6900</v>
      </c>
      <c r="AR414" s="216" t="s">
        <v>6886</v>
      </c>
      <c r="AS414" s="24" t="s">
        <v>5474</v>
      </c>
      <c r="AT414" s="24" t="s">
        <v>6045</v>
      </c>
      <c r="AU414" s="24" t="s">
        <v>5962</v>
      </c>
      <c r="AV414" s="24" t="s">
        <v>6016</v>
      </c>
      <c r="AW414" s="24" t="s">
        <v>5970</v>
      </c>
      <c r="AX414" s="24" t="s">
        <v>5979</v>
      </c>
      <c r="AY414" s="24" t="s">
        <v>7585</v>
      </c>
      <c r="AZ414" s="216" t="s">
        <v>6963</v>
      </c>
      <c r="BA414" s="216" t="s">
        <v>7024</v>
      </c>
      <c r="BB414" s="57" t="s">
        <v>5474</v>
      </c>
      <c r="BC414" s="202"/>
      <c r="BD414" s="24"/>
      <c r="BE414" s="151"/>
      <c r="BG414" s="151"/>
      <c r="BI414" s="151"/>
      <c r="BL414" s="152"/>
    </row>
    <row r="415" spans="1:64" s="169" customFormat="1">
      <c r="A415" s="24">
        <v>2466</v>
      </c>
      <c r="B415" s="24" t="s">
        <v>426</v>
      </c>
      <c r="C415" s="57">
        <v>44.5</v>
      </c>
      <c r="D415" s="57">
        <v>45.3</v>
      </c>
      <c r="E415" s="57">
        <v>44.5</v>
      </c>
      <c r="F415" s="57">
        <v>45</v>
      </c>
      <c r="G415" s="57">
        <v>45</v>
      </c>
      <c r="H415" s="57">
        <v>45.05</v>
      </c>
      <c r="I415" s="57">
        <v>44.65</v>
      </c>
      <c r="J415" s="57">
        <v>44.95</v>
      </c>
      <c r="K415" s="57">
        <v>44.95</v>
      </c>
      <c r="L415" s="57">
        <v>45.3</v>
      </c>
      <c r="M415" s="57">
        <v>44.95</v>
      </c>
      <c r="N415" s="57">
        <v>45.1</v>
      </c>
      <c r="O415" s="63">
        <v>3.3370411568409298E-3</v>
      </c>
      <c r="P415" s="57">
        <v>65</v>
      </c>
      <c r="Q415" s="57">
        <v>101</v>
      </c>
      <c r="R415" s="57">
        <v>109.45</v>
      </c>
      <c r="S415" s="57">
        <v>43.91</v>
      </c>
      <c r="T415" s="57">
        <v>43.204999999999998</v>
      </c>
      <c r="U415" s="57">
        <v>38.721699999999998</v>
      </c>
      <c r="V415" s="57">
        <v>44.25</v>
      </c>
      <c r="W415" s="57">
        <v>43.34</v>
      </c>
      <c r="X415" s="57">
        <v>38.934199999999997</v>
      </c>
      <c r="Y415" s="57">
        <v>44.57</v>
      </c>
      <c r="Z415" s="57">
        <v>43.51</v>
      </c>
      <c r="AA415" s="57">
        <v>39.145800000000001</v>
      </c>
      <c r="AB415" s="57">
        <v>45.3</v>
      </c>
      <c r="AC415" s="57">
        <v>29.3</v>
      </c>
      <c r="AD415" s="57">
        <v>45.3</v>
      </c>
      <c r="AE415" s="57">
        <v>41.7</v>
      </c>
      <c r="AF415" s="64">
        <v>81.480400000000003</v>
      </c>
      <c r="AG415" s="64">
        <v>77.472899999999996</v>
      </c>
      <c r="AH415" s="64">
        <v>84.932500000000005</v>
      </c>
      <c r="AI415" s="64">
        <v>79.959400000000002</v>
      </c>
      <c r="AJ415" s="61">
        <v>0.47222222222222227</v>
      </c>
      <c r="AK415" s="216">
        <v>100</v>
      </c>
      <c r="AL415" s="62">
        <v>121.95849424496706</v>
      </c>
      <c r="AM415" s="24" t="s">
        <v>6548</v>
      </c>
      <c r="AN415" s="216" t="s">
        <v>6009</v>
      </c>
      <c r="AO415" s="216" t="s">
        <v>6012</v>
      </c>
      <c r="AP415" s="216" t="s">
        <v>6908</v>
      </c>
      <c r="AQ415" s="216" t="s">
        <v>6900</v>
      </c>
      <c r="AR415" s="216" t="s">
        <v>6886</v>
      </c>
      <c r="AS415" s="24" t="s">
        <v>7350</v>
      </c>
      <c r="AT415" s="24" t="s">
        <v>6055</v>
      </c>
      <c r="AU415" s="24" t="s">
        <v>6328</v>
      </c>
      <c r="AV415" s="24" t="s">
        <v>6055</v>
      </c>
      <c r="AW415" s="24" t="s">
        <v>5976</v>
      </c>
      <c r="AX415" s="24" t="s">
        <v>5979</v>
      </c>
      <c r="AY415" s="24" t="s">
        <v>7586</v>
      </c>
      <c r="AZ415" s="216" t="s">
        <v>7561</v>
      </c>
      <c r="BA415" s="216" t="s">
        <v>7587</v>
      </c>
      <c r="BB415" s="57" t="s">
        <v>5474</v>
      </c>
      <c r="BC415" s="202"/>
      <c r="BD415" s="24"/>
      <c r="BE415" s="151"/>
      <c r="BG415" s="151"/>
      <c r="BI415" s="151"/>
      <c r="BL415" s="152"/>
    </row>
    <row r="416" spans="1:64" s="169" customFormat="1">
      <c r="A416" s="24">
        <v>2467</v>
      </c>
      <c r="B416" s="24" t="s">
        <v>427</v>
      </c>
      <c r="C416" s="57">
        <v>47.1</v>
      </c>
      <c r="D416" s="57">
        <v>48.45</v>
      </c>
      <c r="E416" s="57">
        <v>47.1</v>
      </c>
      <c r="F416" s="57">
        <v>48.3</v>
      </c>
      <c r="G416" s="57">
        <v>48.7</v>
      </c>
      <c r="H416" s="57">
        <v>49</v>
      </c>
      <c r="I416" s="57">
        <v>48.2</v>
      </c>
      <c r="J416" s="57">
        <v>48.3</v>
      </c>
      <c r="K416" s="57">
        <v>48.3</v>
      </c>
      <c r="L416" s="57">
        <v>50.5</v>
      </c>
      <c r="M416" s="57">
        <v>48.3</v>
      </c>
      <c r="N416" s="57">
        <v>50.2</v>
      </c>
      <c r="O416" s="63">
        <v>3.9337474120082802E-2</v>
      </c>
      <c r="P416" s="57">
        <v>406</v>
      </c>
      <c r="Q416" s="57">
        <v>225</v>
      </c>
      <c r="R416" s="57">
        <v>738.15</v>
      </c>
      <c r="S416" s="57">
        <v>47.68</v>
      </c>
      <c r="T416" s="57">
        <v>52.732500000000002</v>
      </c>
      <c r="U416" s="57">
        <v>55.232500000000002</v>
      </c>
      <c r="V416" s="57">
        <v>47.84</v>
      </c>
      <c r="W416" s="57">
        <v>52.152500000000003</v>
      </c>
      <c r="X416" s="57">
        <v>55.144199999999998</v>
      </c>
      <c r="Y416" s="57">
        <v>48.14</v>
      </c>
      <c r="Z416" s="57">
        <v>51.717500000000001</v>
      </c>
      <c r="AA416" s="57">
        <v>55.074199999999998</v>
      </c>
      <c r="AB416" s="57">
        <v>65.900000000000006</v>
      </c>
      <c r="AC416" s="57">
        <v>26.8</v>
      </c>
      <c r="AD416" s="57">
        <v>60.9</v>
      </c>
      <c r="AE416" s="57">
        <v>46.2</v>
      </c>
      <c r="AF416" s="64">
        <v>27.490400000000001</v>
      </c>
      <c r="AG416" s="64">
        <v>18.430299999999999</v>
      </c>
      <c r="AH416" s="64">
        <v>46.695700000000002</v>
      </c>
      <c r="AI416" s="64">
        <v>27.8521</v>
      </c>
      <c r="AJ416" s="61">
        <v>0.47222222222222227</v>
      </c>
      <c r="AK416" s="216">
        <v>450</v>
      </c>
      <c r="AL416" s="62">
        <v>702.82750078125332</v>
      </c>
      <c r="AM416" s="24" t="s">
        <v>6065</v>
      </c>
      <c r="AN416" s="216" t="s">
        <v>6009</v>
      </c>
      <c r="AO416" s="216" t="s">
        <v>5971</v>
      </c>
      <c r="AP416" s="216" t="s">
        <v>6884</v>
      </c>
      <c r="AQ416" s="216" t="s">
        <v>6885</v>
      </c>
      <c r="AR416" s="216" t="s">
        <v>6886</v>
      </c>
      <c r="AS416" s="24" t="s">
        <v>5474</v>
      </c>
      <c r="AT416" s="24" t="s">
        <v>6031</v>
      </c>
      <c r="AU416" s="24" t="s">
        <v>5984</v>
      </c>
      <c r="AV416" s="24" t="s">
        <v>6013</v>
      </c>
      <c r="AW416" s="24" t="s">
        <v>5965</v>
      </c>
      <c r="AX416" s="24" t="s">
        <v>5979</v>
      </c>
      <c r="AY416" s="24" t="s">
        <v>7323</v>
      </c>
      <c r="AZ416" s="216" t="s">
        <v>7588</v>
      </c>
      <c r="BA416" s="216" t="s">
        <v>7070</v>
      </c>
      <c r="BB416" s="57" t="s">
        <v>5474</v>
      </c>
      <c r="BC416" s="202"/>
      <c r="BD416" s="24"/>
      <c r="BE416" s="151"/>
      <c r="BG416" s="151"/>
      <c r="BI416" s="151"/>
      <c r="BL416" s="152"/>
    </row>
    <row r="417" spans="1:64" s="169" customFormat="1">
      <c r="A417" s="24">
        <v>2468</v>
      </c>
      <c r="B417" s="24" t="s">
        <v>428</v>
      </c>
      <c r="C417" s="57">
        <v>12.85</v>
      </c>
      <c r="D417" s="57">
        <v>12.9</v>
      </c>
      <c r="E417" s="57">
        <v>12.7</v>
      </c>
      <c r="F417" s="57">
        <v>12.75</v>
      </c>
      <c r="G417" s="57">
        <v>12.85</v>
      </c>
      <c r="H417" s="57">
        <v>12.85</v>
      </c>
      <c r="I417" s="57">
        <v>12.7</v>
      </c>
      <c r="J417" s="57">
        <v>12.7</v>
      </c>
      <c r="K417" s="57">
        <v>12.65</v>
      </c>
      <c r="L417" s="57">
        <v>12.75</v>
      </c>
      <c r="M417" s="57">
        <v>12.65</v>
      </c>
      <c r="N417" s="57">
        <v>12.75</v>
      </c>
      <c r="O417" s="63">
        <v>3.9370078740157402E-3</v>
      </c>
      <c r="P417" s="57">
        <v>10</v>
      </c>
      <c r="Q417" s="57">
        <v>37</v>
      </c>
      <c r="R417" s="57">
        <v>51.7</v>
      </c>
      <c r="S417" s="57">
        <v>12.86</v>
      </c>
      <c r="T417" s="57">
        <v>13.1775</v>
      </c>
      <c r="U417" s="57">
        <v>13.43</v>
      </c>
      <c r="V417" s="57">
        <v>12.82</v>
      </c>
      <c r="W417" s="57">
        <v>13.147500000000001</v>
      </c>
      <c r="X417" s="57">
        <v>13.415800000000001</v>
      </c>
      <c r="Y417" s="57">
        <v>12.75</v>
      </c>
      <c r="Z417" s="57">
        <v>13.125</v>
      </c>
      <c r="AA417" s="57">
        <v>13.398300000000001</v>
      </c>
      <c r="AB417" s="57">
        <v>18.149999999999999</v>
      </c>
      <c r="AC417" s="57">
        <v>12.5</v>
      </c>
      <c r="AD417" s="57">
        <v>13.55</v>
      </c>
      <c r="AE417" s="57">
        <v>12.5</v>
      </c>
      <c r="AF417" s="64">
        <v>25.295000000000002</v>
      </c>
      <c r="AG417" s="64">
        <v>22.960100000000001</v>
      </c>
      <c r="AH417" s="64">
        <v>27.28</v>
      </c>
      <c r="AI417" s="64">
        <v>24.400099999999998</v>
      </c>
      <c r="AJ417" s="61">
        <v>0.47222222222222227</v>
      </c>
      <c r="AK417" s="216">
        <v>50</v>
      </c>
      <c r="AL417" s="62">
        <v>28.520272212197103</v>
      </c>
      <c r="AM417" s="24" t="s">
        <v>6551</v>
      </c>
      <c r="AN417" s="216" t="s">
        <v>6009</v>
      </c>
      <c r="AO417" s="216" t="s">
        <v>6007</v>
      </c>
      <c r="AP417" s="216" t="s">
        <v>6884</v>
      </c>
      <c r="AQ417" s="216" t="s">
        <v>6885</v>
      </c>
      <c r="AR417" s="216" t="s">
        <v>7000</v>
      </c>
      <c r="AS417" s="24" t="s">
        <v>7047</v>
      </c>
      <c r="AT417" s="24" t="s">
        <v>5984</v>
      </c>
      <c r="AU417" s="24" t="s">
        <v>6518</v>
      </c>
      <c r="AV417" s="24" t="s">
        <v>6493</v>
      </c>
      <c r="AW417" s="24" t="s">
        <v>5979</v>
      </c>
      <c r="AX417" s="24" t="s">
        <v>5979</v>
      </c>
      <c r="AY417" s="24" t="s">
        <v>7216</v>
      </c>
      <c r="AZ417" s="216" t="s">
        <v>7058</v>
      </c>
      <c r="BA417" s="216" t="s">
        <v>7070</v>
      </c>
      <c r="BB417" s="57" t="s">
        <v>6898</v>
      </c>
      <c r="BC417" s="202"/>
      <c r="BD417" s="24"/>
      <c r="BE417" s="151"/>
      <c r="BG417" s="151"/>
      <c r="BI417" s="151"/>
      <c r="BL417" s="152"/>
    </row>
    <row r="418" spans="1:64" s="169" customFormat="1">
      <c r="A418" s="24">
        <v>2471</v>
      </c>
      <c r="B418" s="24" t="s">
        <v>429</v>
      </c>
      <c r="C418" s="57">
        <v>23.4</v>
      </c>
      <c r="D418" s="57">
        <v>23.8</v>
      </c>
      <c r="E418" s="57">
        <v>23.4</v>
      </c>
      <c r="F418" s="57">
        <v>23.75</v>
      </c>
      <c r="G418" s="57">
        <v>23.75</v>
      </c>
      <c r="H418" s="57">
        <v>23.8</v>
      </c>
      <c r="I418" s="57">
        <v>23.65</v>
      </c>
      <c r="J418" s="57">
        <v>23.75</v>
      </c>
      <c r="K418" s="57">
        <v>23.75</v>
      </c>
      <c r="L418" s="57">
        <v>24.3</v>
      </c>
      <c r="M418" s="57">
        <v>23.7</v>
      </c>
      <c r="N418" s="57">
        <v>24.25</v>
      </c>
      <c r="O418" s="63">
        <v>2.1052631578947299E-2</v>
      </c>
      <c r="P418" s="57">
        <v>19</v>
      </c>
      <c r="Q418" s="57">
        <v>57</v>
      </c>
      <c r="R418" s="57">
        <v>143.75</v>
      </c>
      <c r="S418" s="57">
        <v>24.57</v>
      </c>
      <c r="T418" s="57">
        <v>25.405000000000001</v>
      </c>
      <c r="U418" s="57">
        <v>25.840800000000002</v>
      </c>
      <c r="V418" s="57">
        <v>24.36</v>
      </c>
      <c r="W418" s="57">
        <v>25.285</v>
      </c>
      <c r="X418" s="57">
        <v>25.797499999999999</v>
      </c>
      <c r="Y418" s="57">
        <v>24.26</v>
      </c>
      <c r="Z418" s="57">
        <v>25.202500000000001</v>
      </c>
      <c r="AA418" s="57">
        <v>25.761700000000001</v>
      </c>
      <c r="AB418" s="57">
        <v>32.5</v>
      </c>
      <c r="AC418" s="57">
        <v>19.649999999999999</v>
      </c>
      <c r="AD418" s="57">
        <v>26.3</v>
      </c>
      <c r="AE418" s="57">
        <v>23.4</v>
      </c>
      <c r="AF418" s="64">
        <v>18.298300000000001</v>
      </c>
      <c r="AG418" s="64">
        <v>18.754899999999999</v>
      </c>
      <c r="AH418" s="64">
        <v>25.690899999999999</v>
      </c>
      <c r="AI418" s="64">
        <v>21.0669</v>
      </c>
      <c r="AJ418" s="61">
        <v>0.47222222222222227</v>
      </c>
      <c r="AK418" s="216">
        <v>50</v>
      </c>
      <c r="AL418" s="62">
        <v>54.188517203174491</v>
      </c>
      <c r="AM418" s="24" t="s">
        <v>7462</v>
      </c>
      <c r="AN418" s="216" t="s">
        <v>6337</v>
      </c>
      <c r="AO418" s="216" t="s">
        <v>6007</v>
      </c>
      <c r="AP418" s="216" t="s">
        <v>6884</v>
      </c>
      <c r="AQ418" s="216" t="s">
        <v>6885</v>
      </c>
      <c r="AR418" s="216" t="s">
        <v>6916</v>
      </c>
      <c r="AS418" s="24" t="s">
        <v>6917</v>
      </c>
      <c r="AT418" s="24" t="s">
        <v>6055</v>
      </c>
      <c r="AU418" s="24" t="s">
        <v>6511</v>
      </c>
      <c r="AV418" s="24" t="s">
        <v>6016</v>
      </c>
      <c r="AW418" s="24" t="s">
        <v>5965</v>
      </c>
      <c r="AX418" s="24" t="s">
        <v>5965</v>
      </c>
      <c r="AY418" s="24" t="s">
        <v>7191</v>
      </c>
      <c r="AZ418" s="216" t="s">
        <v>7129</v>
      </c>
      <c r="BA418" s="216" t="s">
        <v>7067</v>
      </c>
      <c r="BB418" s="57" t="s">
        <v>5474</v>
      </c>
      <c r="BC418" s="202"/>
      <c r="BD418" s="24"/>
      <c r="BE418" s="151"/>
      <c r="BG418" s="151"/>
      <c r="BI418" s="151"/>
      <c r="BL418" s="152"/>
    </row>
    <row r="419" spans="1:64" s="169" customFormat="1">
      <c r="A419" s="24">
        <v>2472</v>
      </c>
      <c r="B419" s="24" t="s">
        <v>430</v>
      </c>
      <c r="C419" s="57">
        <v>68.099999999999994</v>
      </c>
      <c r="D419" s="57">
        <v>69.5</v>
      </c>
      <c r="E419" s="57">
        <v>68.099999999999994</v>
      </c>
      <c r="F419" s="57">
        <v>69.400000000000006</v>
      </c>
      <c r="G419" s="57">
        <v>69.8</v>
      </c>
      <c r="H419" s="57">
        <v>70.599999999999994</v>
      </c>
      <c r="I419" s="57">
        <v>69.2</v>
      </c>
      <c r="J419" s="57">
        <v>69.5</v>
      </c>
      <c r="K419" s="57">
        <v>71.599999999999994</v>
      </c>
      <c r="L419" s="57">
        <v>72</v>
      </c>
      <c r="M419" s="57">
        <v>70.400000000000006</v>
      </c>
      <c r="N419" s="57">
        <v>71.900000000000006</v>
      </c>
      <c r="O419" s="63">
        <v>3.4532374100719403E-2</v>
      </c>
      <c r="P419" s="57">
        <v>1169</v>
      </c>
      <c r="Q419" s="57">
        <v>874</v>
      </c>
      <c r="R419" s="57">
        <v>1967.35</v>
      </c>
      <c r="S419" s="57">
        <v>68.2</v>
      </c>
      <c r="T419" s="57">
        <v>72.534999999999997</v>
      </c>
      <c r="U419" s="57">
        <v>70.745000000000005</v>
      </c>
      <c r="V419" s="57">
        <v>68.819999999999993</v>
      </c>
      <c r="W419" s="57">
        <v>72.234999999999999</v>
      </c>
      <c r="X419" s="57">
        <v>70.81</v>
      </c>
      <c r="Y419" s="57">
        <v>69.16</v>
      </c>
      <c r="Z419" s="57">
        <v>72.185000000000002</v>
      </c>
      <c r="AA419" s="57">
        <v>70.91</v>
      </c>
      <c r="AB419" s="57">
        <v>85.3</v>
      </c>
      <c r="AC419" s="57">
        <v>49</v>
      </c>
      <c r="AD419" s="57">
        <v>79</v>
      </c>
      <c r="AE419" s="57">
        <v>64.7</v>
      </c>
      <c r="AF419" s="64">
        <v>34.069400000000002</v>
      </c>
      <c r="AG419" s="64">
        <v>28.4377</v>
      </c>
      <c r="AH419" s="64">
        <v>45.142899999999997</v>
      </c>
      <c r="AI419" s="64">
        <v>34.006100000000004</v>
      </c>
      <c r="AJ419" s="61">
        <v>0.47222222222222227</v>
      </c>
      <c r="AK419" s="216">
        <v>1500</v>
      </c>
      <c r="AL419" s="62">
        <v>1964.6748344703899</v>
      </c>
      <c r="AM419" s="24" t="s">
        <v>7589</v>
      </c>
      <c r="AN419" s="216" t="s">
        <v>6009</v>
      </c>
      <c r="AO419" s="216" t="s">
        <v>5971</v>
      </c>
      <c r="AP419" s="216" t="s">
        <v>6908</v>
      </c>
      <c r="AQ419" s="216" t="s">
        <v>6885</v>
      </c>
      <c r="AR419" s="216" t="s">
        <v>6886</v>
      </c>
      <c r="AS419" s="24" t="s">
        <v>5474</v>
      </c>
      <c r="AT419" s="24" t="s">
        <v>6055</v>
      </c>
      <c r="AU419" s="24" t="s">
        <v>6480</v>
      </c>
      <c r="AV419" s="24" t="s">
        <v>6452</v>
      </c>
      <c r="AW419" s="24" t="s">
        <v>5965</v>
      </c>
      <c r="AX419" s="24" t="s">
        <v>5996</v>
      </c>
      <c r="AY419" s="24" t="s">
        <v>7590</v>
      </c>
      <c r="AZ419" s="216" t="s">
        <v>6910</v>
      </c>
      <c r="BA419" s="216" t="s">
        <v>7310</v>
      </c>
      <c r="BB419" s="57" t="s">
        <v>6994</v>
      </c>
      <c r="BC419" s="202"/>
      <c r="BD419" s="24"/>
      <c r="BE419" s="151"/>
      <c r="BG419" s="151"/>
      <c r="BI419" s="151"/>
      <c r="BL419" s="152"/>
    </row>
    <row r="420" spans="1:64" s="169" customFormat="1">
      <c r="A420" s="24">
        <v>2474</v>
      </c>
      <c r="B420" s="24" t="s">
        <v>431</v>
      </c>
      <c r="C420" s="57">
        <v>174.5</v>
      </c>
      <c r="D420" s="57">
        <v>175.5</v>
      </c>
      <c r="E420" s="57">
        <v>174</v>
      </c>
      <c r="F420" s="57">
        <v>174.5</v>
      </c>
      <c r="G420" s="57">
        <v>176.5</v>
      </c>
      <c r="H420" s="57">
        <v>177</v>
      </c>
      <c r="I420" s="57">
        <v>175</v>
      </c>
      <c r="J420" s="57">
        <v>176.5</v>
      </c>
      <c r="K420" s="57">
        <v>177</v>
      </c>
      <c r="L420" s="57">
        <v>178</v>
      </c>
      <c r="M420" s="57">
        <v>176.5</v>
      </c>
      <c r="N420" s="57">
        <v>176.5</v>
      </c>
      <c r="O420" s="63">
        <v>0</v>
      </c>
      <c r="P420" s="57">
        <v>1600</v>
      </c>
      <c r="Q420" s="57">
        <v>3227</v>
      </c>
      <c r="R420" s="57">
        <v>2637.75</v>
      </c>
      <c r="S420" s="57">
        <v>176.2</v>
      </c>
      <c r="T420" s="57">
        <v>181.8</v>
      </c>
      <c r="U420" s="57">
        <v>182.3417</v>
      </c>
      <c r="V420" s="57">
        <v>175.6</v>
      </c>
      <c r="W420" s="57">
        <v>181.17500000000001</v>
      </c>
      <c r="X420" s="57">
        <v>182.2167</v>
      </c>
      <c r="Y420" s="57">
        <v>175.3</v>
      </c>
      <c r="Z420" s="57">
        <v>180.6</v>
      </c>
      <c r="AA420" s="57">
        <v>182.07499999999999</v>
      </c>
      <c r="AB420" s="57">
        <v>218</v>
      </c>
      <c r="AC420" s="57">
        <v>169.5</v>
      </c>
      <c r="AD420" s="57">
        <v>189</v>
      </c>
      <c r="AE420" s="57">
        <v>172.5</v>
      </c>
      <c r="AF420" s="64">
        <v>28.193300000000001</v>
      </c>
      <c r="AG420" s="64">
        <v>29.4969</v>
      </c>
      <c r="AH420" s="64">
        <v>30.560199999999998</v>
      </c>
      <c r="AI420" s="64">
        <v>29.851400000000002</v>
      </c>
      <c r="AJ420" s="61">
        <v>0.47222222222222227</v>
      </c>
      <c r="AK420" s="216">
        <v>2000</v>
      </c>
      <c r="AL420" s="62">
        <v>2676.2708478071809</v>
      </c>
      <c r="AM420" s="24" t="s">
        <v>6647</v>
      </c>
      <c r="AN420" s="216" t="s">
        <v>5981</v>
      </c>
      <c r="AO420" s="216" t="s">
        <v>5971</v>
      </c>
      <c r="AP420" s="216" t="s">
        <v>6884</v>
      </c>
      <c r="AQ420" s="216" t="s">
        <v>6885</v>
      </c>
      <c r="AR420" s="216" t="s">
        <v>6886</v>
      </c>
      <c r="AS420" s="24" t="s">
        <v>6887</v>
      </c>
      <c r="AT420" s="24" t="s">
        <v>6166</v>
      </c>
      <c r="AU420" s="24" t="s">
        <v>6511</v>
      </c>
      <c r="AV420" s="24" t="s">
        <v>6535</v>
      </c>
      <c r="AW420" s="24" t="s">
        <v>5996</v>
      </c>
      <c r="AX420" s="24" t="s">
        <v>5979</v>
      </c>
      <c r="AY420" s="24" t="s">
        <v>7258</v>
      </c>
      <c r="AZ420" s="216" t="s">
        <v>7179</v>
      </c>
      <c r="BA420" s="216" t="s">
        <v>6933</v>
      </c>
      <c r="BB420" s="57" t="s">
        <v>5474</v>
      </c>
      <c r="BC420" s="202"/>
      <c r="BD420" s="24"/>
      <c r="BE420" s="151"/>
      <c r="BG420" s="151"/>
      <c r="BI420" s="151"/>
      <c r="BL420" s="152"/>
    </row>
    <row r="421" spans="1:64" s="169" customFormat="1">
      <c r="A421" s="24">
        <v>2476</v>
      </c>
      <c r="B421" s="24" t="s">
        <v>433</v>
      </c>
      <c r="C421" s="57">
        <v>54.6</v>
      </c>
      <c r="D421" s="57">
        <v>55.8</v>
      </c>
      <c r="E421" s="57">
        <v>53.8</v>
      </c>
      <c r="F421" s="57">
        <v>55.8</v>
      </c>
      <c r="G421" s="57">
        <v>55.8</v>
      </c>
      <c r="H421" s="57">
        <v>58</v>
      </c>
      <c r="I421" s="57">
        <v>55.1</v>
      </c>
      <c r="J421" s="57">
        <v>57.7</v>
      </c>
      <c r="K421" s="57">
        <v>57.2</v>
      </c>
      <c r="L421" s="57">
        <v>60</v>
      </c>
      <c r="M421" s="57">
        <v>56.5</v>
      </c>
      <c r="N421" s="57">
        <v>59.8</v>
      </c>
      <c r="O421" s="63">
        <v>3.6395147313691499E-2</v>
      </c>
      <c r="P421" s="57">
        <v>10738</v>
      </c>
      <c r="Q421" s="57">
        <v>13384</v>
      </c>
      <c r="R421" s="57">
        <v>9846.5</v>
      </c>
      <c r="S421" s="57">
        <v>52.54</v>
      </c>
      <c r="T421" s="57">
        <v>55.645000000000003</v>
      </c>
      <c r="U421" s="57">
        <v>48.2333</v>
      </c>
      <c r="V421" s="57">
        <v>54.28</v>
      </c>
      <c r="W421" s="57">
        <v>55.674999999999997</v>
      </c>
      <c r="X421" s="57">
        <v>48.6083</v>
      </c>
      <c r="Y421" s="57">
        <v>55.62</v>
      </c>
      <c r="Z421" s="57">
        <v>55.9</v>
      </c>
      <c r="AA421" s="57">
        <v>48.9925</v>
      </c>
      <c r="AB421" s="57">
        <v>64.7</v>
      </c>
      <c r="AC421" s="57">
        <v>18.45</v>
      </c>
      <c r="AD421" s="57">
        <v>62.9</v>
      </c>
      <c r="AE421" s="57">
        <v>47.45</v>
      </c>
      <c r="AF421" s="64">
        <v>60.524999999999999</v>
      </c>
      <c r="AG421" s="64">
        <v>43.872500000000002</v>
      </c>
      <c r="AH421" s="64">
        <v>73.152100000000004</v>
      </c>
      <c r="AI421" s="64">
        <v>53.632399999999997</v>
      </c>
      <c r="AJ421" s="61">
        <v>0.47222222222222227</v>
      </c>
      <c r="AK421" s="216">
        <v>15000</v>
      </c>
      <c r="AL421" s="62">
        <v>16322.062510258194</v>
      </c>
      <c r="AM421" s="24" t="s">
        <v>6440</v>
      </c>
      <c r="AN421" s="216" t="s">
        <v>6009</v>
      </c>
      <c r="AO421" s="216" t="s">
        <v>5961</v>
      </c>
      <c r="AP421" s="216" t="s">
        <v>6908</v>
      </c>
      <c r="AQ421" s="216" t="s">
        <v>6900</v>
      </c>
      <c r="AR421" s="216" t="s">
        <v>6886</v>
      </c>
      <c r="AS421" s="24" t="s">
        <v>5474</v>
      </c>
      <c r="AT421" s="24" t="s">
        <v>6126</v>
      </c>
      <c r="AU421" s="24" t="s">
        <v>6010</v>
      </c>
      <c r="AV421" s="24" t="s">
        <v>5982</v>
      </c>
      <c r="AW421" s="24" t="s">
        <v>5965</v>
      </c>
      <c r="AX421" s="24" t="s">
        <v>5990</v>
      </c>
      <c r="AY421" s="24" t="s">
        <v>7591</v>
      </c>
      <c r="AZ421" s="216" t="s">
        <v>7592</v>
      </c>
      <c r="BA421" s="216" t="s">
        <v>7345</v>
      </c>
      <c r="BB421" s="57" t="s">
        <v>5474</v>
      </c>
      <c r="BC421" s="202"/>
      <c r="BD421" s="24"/>
      <c r="BE421" s="151"/>
      <c r="BG421" s="151"/>
      <c r="BI421" s="151"/>
      <c r="BL421" s="152"/>
    </row>
    <row r="422" spans="1:64" s="169" customFormat="1">
      <c r="A422" s="24">
        <v>2477</v>
      </c>
      <c r="B422" s="24" t="s">
        <v>434</v>
      </c>
      <c r="C422" s="57">
        <v>27.15</v>
      </c>
      <c r="D422" s="57">
        <v>27.65</v>
      </c>
      <c r="E422" s="57">
        <v>27.15</v>
      </c>
      <c r="F422" s="57">
        <v>27.55</v>
      </c>
      <c r="G422" s="57">
        <v>27.9</v>
      </c>
      <c r="H422" s="57">
        <v>27.9</v>
      </c>
      <c r="I422" s="57">
        <v>27.05</v>
      </c>
      <c r="J422" s="57">
        <v>27.25</v>
      </c>
      <c r="K422" s="57">
        <v>27.4</v>
      </c>
      <c r="L422" s="57">
        <v>27.7</v>
      </c>
      <c r="M422" s="57">
        <v>27.25</v>
      </c>
      <c r="N422" s="57">
        <v>27.65</v>
      </c>
      <c r="O422" s="63">
        <v>1.4678899082568799E-2</v>
      </c>
      <c r="P422" s="57">
        <v>167</v>
      </c>
      <c r="Q422" s="57">
        <v>252</v>
      </c>
      <c r="R422" s="57">
        <v>701.2</v>
      </c>
      <c r="S422" s="57">
        <v>26.87</v>
      </c>
      <c r="T422" s="57">
        <v>30.6175</v>
      </c>
      <c r="U422" s="57">
        <v>32.945</v>
      </c>
      <c r="V422" s="57">
        <v>27.02</v>
      </c>
      <c r="W422" s="57">
        <v>30.307500000000001</v>
      </c>
      <c r="X422" s="57">
        <v>32.83</v>
      </c>
      <c r="Y422" s="57">
        <v>27.13</v>
      </c>
      <c r="Z422" s="57">
        <v>30.05</v>
      </c>
      <c r="AA422" s="57">
        <v>32.729199999999999</v>
      </c>
      <c r="AB422" s="57">
        <v>45.3</v>
      </c>
      <c r="AC422" s="57">
        <v>21</v>
      </c>
      <c r="AD422" s="57">
        <v>34.799999999999997</v>
      </c>
      <c r="AE422" s="57">
        <v>25.85</v>
      </c>
      <c r="AF422" s="64">
        <v>23.155999999999999</v>
      </c>
      <c r="AG422" s="64">
        <v>16.459399999999999</v>
      </c>
      <c r="AH422" s="64">
        <v>31.875699999999998</v>
      </c>
      <c r="AI422" s="64">
        <v>21.598199999999999</v>
      </c>
      <c r="AJ422" s="61">
        <v>0.47222222222222227</v>
      </c>
      <c r="AK422" s="216">
        <v>200</v>
      </c>
      <c r="AL422" s="62">
        <v>292.91873094883704</v>
      </c>
      <c r="AM422" s="24" t="s">
        <v>6038</v>
      </c>
      <c r="AN422" s="216" t="s">
        <v>6009</v>
      </c>
      <c r="AO422" s="216" t="s">
        <v>6007</v>
      </c>
      <c r="AP422" s="216" t="s">
        <v>6884</v>
      </c>
      <c r="AQ422" s="216" t="s">
        <v>6885</v>
      </c>
      <c r="AR422" s="216" t="s">
        <v>6886</v>
      </c>
      <c r="AS422" s="24" t="s">
        <v>5474</v>
      </c>
      <c r="AT422" s="24" t="s">
        <v>6055</v>
      </c>
      <c r="AU422" s="24" t="s">
        <v>6209</v>
      </c>
      <c r="AV422" s="24" t="s">
        <v>6016</v>
      </c>
      <c r="AW422" s="24" t="s">
        <v>5965</v>
      </c>
      <c r="AX422" s="24" t="s">
        <v>5991</v>
      </c>
      <c r="AY422" s="24" t="s">
        <v>6928</v>
      </c>
      <c r="AZ422" s="216" t="s">
        <v>7257</v>
      </c>
      <c r="BA422" s="216" t="s">
        <v>7254</v>
      </c>
      <c r="BB422" s="57" t="s">
        <v>5474</v>
      </c>
      <c r="BC422" s="202"/>
      <c r="BD422" s="24"/>
      <c r="BE422" s="151"/>
      <c r="BG422" s="151"/>
      <c r="BI422" s="151"/>
      <c r="BL422" s="152"/>
    </row>
    <row r="423" spans="1:64" s="169" customFormat="1">
      <c r="A423" s="24">
        <v>2478</v>
      </c>
      <c r="B423" s="24" t="s">
        <v>435</v>
      </c>
      <c r="C423" s="57">
        <v>61.5</v>
      </c>
      <c r="D423" s="57">
        <v>62.5</v>
      </c>
      <c r="E423" s="57">
        <v>61.3</v>
      </c>
      <c r="F423" s="57">
        <v>62.1</v>
      </c>
      <c r="G423" s="57">
        <v>62.4</v>
      </c>
      <c r="H423" s="57">
        <v>63.4</v>
      </c>
      <c r="I423" s="57">
        <v>62.4</v>
      </c>
      <c r="J423" s="57">
        <v>62.9</v>
      </c>
      <c r="K423" s="57">
        <v>63</v>
      </c>
      <c r="L423" s="57">
        <v>64.7</v>
      </c>
      <c r="M423" s="57">
        <v>63</v>
      </c>
      <c r="N423" s="57">
        <v>64.7</v>
      </c>
      <c r="O423" s="63">
        <v>2.8616852146263898E-2</v>
      </c>
      <c r="P423" s="57">
        <v>338</v>
      </c>
      <c r="Q423" s="57">
        <v>389</v>
      </c>
      <c r="R423" s="57">
        <v>645</v>
      </c>
      <c r="S423" s="57">
        <v>62.28</v>
      </c>
      <c r="T423" s="57">
        <v>66.704999999999998</v>
      </c>
      <c r="U423" s="57">
        <v>69.481700000000004</v>
      </c>
      <c r="V423" s="57">
        <v>62.32</v>
      </c>
      <c r="W423" s="57">
        <v>66.17</v>
      </c>
      <c r="X423" s="57">
        <v>69.356700000000004</v>
      </c>
      <c r="Y423" s="57">
        <v>62.3</v>
      </c>
      <c r="Z423" s="57">
        <v>65.844999999999999</v>
      </c>
      <c r="AA423" s="57">
        <v>69.263300000000001</v>
      </c>
      <c r="AB423" s="57">
        <v>92.7</v>
      </c>
      <c r="AC423" s="57">
        <v>59.2</v>
      </c>
      <c r="AD423" s="57">
        <v>70.099999999999994</v>
      </c>
      <c r="AE423" s="57">
        <v>60</v>
      </c>
      <c r="AF423" s="64">
        <v>24.538399999999999</v>
      </c>
      <c r="AG423" s="64">
        <v>18.136500000000002</v>
      </c>
      <c r="AH423" s="64">
        <v>37.247799999999998</v>
      </c>
      <c r="AI423" s="64">
        <v>24.507000000000001</v>
      </c>
      <c r="AJ423" s="61">
        <v>0.47222222222222227</v>
      </c>
      <c r="AK423" s="216">
        <v>350</v>
      </c>
      <c r="AL423" s="62">
        <v>574.06646958048884</v>
      </c>
      <c r="AM423" s="24" t="s">
        <v>7593</v>
      </c>
      <c r="AN423" s="216" t="s">
        <v>6009</v>
      </c>
      <c r="AO423" s="216" t="s">
        <v>6007</v>
      </c>
      <c r="AP423" s="216" t="s">
        <v>6884</v>
      </c>
      <c r="AQ423" s="216" t="s">
        <v>6885</v>
      </c>
      <c r="AR423" s="216" t="s">
        <v>6886</v>
      </c>
      <c r="AS423" s="24" t="s">
        <v>5474</v>
      </c>
      <c r="AT423" s="24" t="s">
        <v>6016</v>
      </c>
      <c r="AU423" s="24" t="s">
        <v>6055</v>
      </c>
      <c r="AV423" s="24" t="s">
        <v>6255</v>
      </c>
      <c r="AW423" s="24" t="s">
        <v>5979</v>
      </c>
      <c r="AX423" s="24" t="s">
        <v>5979</v>
      </c>
      <c r="AY423" s="24" t="s">
        <v>7042</v>
      </c>
      <c r="AZ423" s="216" t="s">
        <v>7101</v>
      </c>
      <c r="BA423" s="216" t="s">
        <v>7070</v>
      </c>
      <c r="BB423" s="57" t="s">
        <v>5474</v>
      </c>
      <c r="BC423" s="202"/>
      <c r="BD423" s="24"/>
      <c r="BE423" s="151"/>
      <c r="BG423" s="151"/>
      <c r="BI423" s="151"/>
      <c r="BL423" s="152"/>
    </row>
    <row r="424" spans="1:64" s="169" customFormat="1">
      <c r="A424" s="24">
        <v>2480</v>
      </c>
      <c r="B424" s="24" t="s">
        <v>436</v>
      </c>
      <c r="C424" s="57">
        <v>67.2</v>
      </c>
      <c r="D424" s="57">
        <v>67.8</v>
      </c>
      <c r="E424" s="57">
        <v>67.2</v>
      </c>
      <c r="F424" s="57">
        <v>67.7</v>
      </c>
      <c r="G424" s="57">
        <v>67.900000000000006</v>
      </c>
      <c r="H424" s="57">
        <v>67.900000000000006</v>
      </c>
      <c r="I424" s="57">
        <v>67.400000000000006</v>
      </c>
      <c r="J424" s="57">
        <v>67.400000000000006</v>
      </c>
      <c r="K424" s="57">
        <v>67.5</v>
      </c>
      <c r="L424" s="57">
        <v>68.099999999999994</v>
      </c>
      <c r="M424" s="57">
        <v>67.5</v>
      </c>
      <c r="N424" s="57">
        <v>68</v>
      </c>
      <c r="O424" s="63">
        <v>8.9020771513353102E-3</v>
      </c>
      <c r="P424" s="57">
        <v>32</v>
      </c>
      <c r="Q424" s="57">
        <v>156</v>
      </c>
      <c r="R424" s="57">
        <v>234.75</v>
      </c>
      <c r="S424" s="57">
        <v>67.400000000000006</v>
      </c>
      <c r="T424" s="57">
        <v>68.265000000000001</v>
      </c>
      <c r="U424" s="57">
        <v>68.938299999999998</v>
      </c>
      <c r="V424" s="57">
        <v>67.36</v>
      </c>
      <c r="W424" s="57">
        <v>68.23</v>
      </c>
      <c r="X424" s="57">
        <v>68.908299999999997</v>
      </c>
      <c r="Y424" s="57">
        <v>67.44</v>
      </c>
      <c r="Z424" s="57">
        <v>68.215000000000003</v>
      </c>
      <c r="AA424" s="57">
        <v>68.88</v>
      </c>
      <c r="AB424" s="57">
        <v>73.7</v>
      </c>
      <c r="AC424" s="57">
        <v>60.8</v>
      </c>
      <c r="AD424" s="57">
        <v>70.5</v>
      </c>
      <c r="AE424" s="57">
        <v>66.8</v>
      </c>
      <c r="AF424" s="64">
        <v>24.306799999999999</v>
      </c>
      <c r="AG424" s="64">
        <v>18.439699999999998</v>
      </c>
      <c r="AH424" s="64">
        <v>37.257100000000001</v>
      </c>
      <c r="AI424" s="64">
        <v>24.712199999999999</v>
      </c>
      <c r="AJ424" s="61">
        <v>0.47222222222222227</v>
      </c>
      <c r="AK424" s="216">
        <v>50</v>
      </c>
      <c r="AL424" s="62">
        <v>91.264871079030726</v>
      </c>
      <c r="AM424" s="24" t="s">
        <v>6388</v>
      </c>
      <c r="AN424" s="216" t="s">
        <v>6009</v>
      </c>
      <c r="AO424" s="216" t="s">
        <v>6007</v>
      </c>
      <c r="AP424" s="216" t="s">
        <v>6884</v>
      </c>
      <c r="AQ424" s="216" t="s">
        <v>6885</v>
      </c>
      <c r="AR424" s="216" t="s">
        <v>6886</v>
      </c>
      <c r="AS424" s="24" t="s">
        <v>6887</v>
      </c>
      <c r="AT424" s="24" t="s">
        <v>6055</v>
      </c>
      <c r="AU424" s="24" t="s">
        <v>6518</v>
      </c>
      <c r="AV424" s="24" t="s">
        <v>6055</v>
      </c>
      <c r="AW424" s="24" t="s">
        <v>5990</v>
      </c>
      <c r="AX424" s="24" t="s">
        <v>5979</v>
      </c>
      <c r="AY424" s="24" t="s">
        <v>7313</v>
      </c>
      <c r="AZ424" s="216" t="s">
        <v>7190</v>
      </c>
      <c r="BA424" s="216" t="s">
        <v>6967</v>
      </c>
      <c r="BB424" s="57" t="s">
        <v>5474</v>
      </c>
      <c r="BC424" s="202"/>
      <c r="BD424" s="24"/>
      <c r="BE424" s="151"/>
      <c r="BG424" s="151"/>
      <c r="BI424" s="151"/>
      <c r="BL424" s="152"/>
    </row>
    <row r="425" spans="1:64" s="169" customFormat="1">
      <c r="A425" s="24">
        <v>2481</v>
      </c>
      <c r="B425" s="24" t="s">
        <v>437</v>
      </c>
      <c r="C425" s="57">
        <v>107.5</v>
      </c>
      <c r="D425" s="57">
        <v>110</v>
      </c>
      <c r="E425" s="57">
        <v>105</v>
      </c>
      <c r="F425" s="57">
        <v>106</v>
      </c>
      <c r="G425" s="57">
        <v>109</v>
      </c>
      <c r="H425" s="57">
        <v>112.5</v>
      </c>
      <c r="I425" s="57">
        <v>106.5</v>
      </c>
      <c r="J425" s="57">
        <v>107.5</v>
      </c>
      <c r="K425" s="57">
        <v>109.5</v>
      </c>
      <c r="L425" s="57">
        <v>117</v>
      </c>
      <c r="M425" s="57">
        <v>109</v>
      </c>
      <c r="N425" s="57">
        <v>117</v>
      </c>
      <c r="O425" s="63">
        <v>8.8372093023255799E-2</v>
      </c>
      <c r="P425" s="57">
        <v>32951</v>
      </c>
      <c r="Q425" s="57">
        <v>39484</v>
      </c>
      <c r="R425" s="57">
        <v>25415.75</v>
      </c>
      <c r="S425" s="57">
        <v>100.2</v>
      </c>
      <c r="T425" s="57">
        <v>104.125</v>
      </c>
      <c r="U425" s="57">
        <v>88.156700000000001</v>
      </c>
      <c r="V425" s="57">
        <v>103.5</v>
      </c>
      <c r="W425" s="57">
        <v>103.77500000000001</v>
      </c>
      <c r="X425" s="57">
        <v>89.094999999999999</v>
      </c>
      <c r="Y425" s="57">
        <v>106.9</v>
      </c>
      <c r="Z425" s="57">
        <v>104.4</v>
      </c>
      <c r="AA425" s="57">
        <v>90.178299999999993</v>
      </c>
      <c r="AB425" s="57">
        <v>124.5</v>
      </c>
      <c r="AC425" s="57">
        <v>33.6</v>
      </c>
      <c r="AD425" s="57">
        <v>118</v>
      </c>
      <c r="AE425" s="57">
        <v>87.6</v>
      </c>
      <c r="AF425" s="64">
        <v>64.819100000000006</v>
      </c>
      <c r="AG425" s="64">
        <v>51.233499999999999</v>
      </c>
      <c r="AH425" s="64">
        <v>76.546099999999996</v>
      </c>
      <c r="AI425" s="64">
        <v>59.670999999999999</v>
      </c>
      <c r="AJ425" s="61">
        <v>0.47222222222222227</v>
      </c>
      <c r="AK425" s="216" t="s">
        <v>4611</v>
      </c>
      <c r="AL425" s="62">
        <v>47585.761300698381</v>
      </c>
      <c r="AM425" s="24" t="s">
        <v>6818</v>
      </c>
      <c r="AN425" s="216" t="s">
        <v>6009</v>
      </c>
      <c r="AO425" s="216" t="s">
        <v>5989</v>
      </c>
      <c r="AP425" s="216" t="s">
        <v>6908</v>
      </c>
      <c r="AQ425" s="216" t="s">
        <v>6900</v>
      </c>
      <c r="AR425" s="216" t="s">
        <v>6886</v>
      </c>
      <c r="AS425" s="24" t="s">
        <v>6927</v>
      </c>
      <c r="AT425" s="24" t="s">
        <v>5984</v>
      </c>
      <c r="AU425" s="24" t="s">
        <v>6000</v>
      </c>
      <c r="AV425" s="24" t="s">
        <v>6045</v>
      </c>
      <c r="AW425" s="24" t="s">
        <v>5979</v>
      </c>
      <c r="AX425" s="24" t="s">
        <v>5965</v>
      </c>
      <c r="AY425" s="24" t="s">
        <v>7594</v>
      </c>
      <c r="AZ425" s="216" t="s">
        <v>7595</v>
      </c>
      <c r="BA425" s="216" t="s">
        <v>7596</v>
      </c>
      <c r="BB425" s="57" t="s">
        <v>5474</v>
      </c>
      <c r="BC425" s="202"/>
      <c r="BD425" s="24"/>
      <c r="BE425" s="151"/>
      <c r="BG425" s="151"/>
      <c r="BI425" s="151"/>
      <c r="BL425" s="152"/>
    </row>
    <row r="426" spans="1:64" s="169" customFormat="1">
      <c r="A426" s="24">
        <v>2482</v>
      </c>
      <c r="B426" s="24" t="s">
        <v>438</v>
      </c>
      <c r="C426" s="57">
        <v>11.3</v>
      </c>
      <c r="D426" s="57">
        <v>11.6</v>
      </c>
      <c r="E426" s="57">
        <v>11.3</v>
      </c>
      <c r="F426" s="57">
        <v>11.6</v>
      </c>
      <c r="G426" s="57">
        <v>11.7</v>
      </c>
      <c r="H426" s="57">
        <v>11.7</v>
      </c>
      <c r="I426" s="57">
        <v>11.35</v>
      </c>
      <c r="J426" s="57">
        <v>11.35</v>
      </c>
      <c r="K426" s="57">
        <v>11.35</v>
      </c>
      <c r="L426" s="57">
        <v>11.65</v>
      </c>
      <c r="M426" s="57">
        <v>11.35</v>
      </c>
      <c r="N426" s="57">
        <v>11.55</v>
      </c>
      <c r="O426" s="63">
        <v>1.7621145374449299E-2</v>
      </c>
      <c r="P426" s="57">
        <v>26</v>
      </c>
      <c r="Q426" s="57">
        <v>86</v>
      </c>
      <c r="R426" s="57">
        <v>270.7</v>
      </c>
      <c r="S426" s="57">
        <v>11.42</v>
      </c>
      <c r="T426" s="57">
        <v>12.455</v>
      </c>
      <c r="U426" s="57">
        <v>12.479200000000001</v>
      </c>
      <c r="V426" s="57">
        <v>11.39</v>
      </c>
      <c r="W426" s="57">
        <v>12.355</v>
      </c>
      <c r="X426" s="57">
        <v>12.484999999999999</v>
      </c>
      <c r="Y426" s="57">
        <v>11.39</v>
      </c>
      <c r="Z426" s="57">
        <v>12.2925</v>
      </c>
      <c r="AA426" s="57">
        <v>12.4908</v>
      </c>
      <c r="AB426" s="57">
        <v>15.45</v>
      </c>
      <c r="AC426" s="57">
        <v>9.9</v>
      </c>
      <c r="AD426" s="57">
        <v>13.85</v>
      </c>
      <c r="AE426" s="57">
        <v>11.15</v>
      </c>
      <c r="AF426" s="64">
        <v>14.1691</v>
      </c>
      <c r="AG426" s="64">
        <v>11.7155</v>
      </c>
      <c r="AH426" s="64">
        <v>20.1127</v>
      </c>
      <c r="AI426" s="64">
        <v>14.5146</v>
      </c>
      <c r="AJ426" s="61">
        <v>0.47222222222222227</v>
      </c>
      <c r="AK426" s="216">
        <v>50</v>
      </c>
      <c r="AL426" s="62">
        <v>74.15270775171247</v>
      </c>
      <c r="AM426" s="24" t="s">
        <v>6904</v>
      </c>
      <c r="AN426" s="216" t="s">
        <v>6009</v>
      </c>
      <c r="AO426" s="216" t="s">
        <v>6047</v>
      </c>
      <c r="AP426" s="216" t="s">
        <v>6884</v>
      </c>
      <c r="AQ426" s="216" t="s">
        <v>6885</v>
      </c>
      <c r="AR426" s="216" t="s">
        <v>6886</v>
      </c>
      <c r="AS426" s="24" t="s">
        <v>6887</v>
      </c>
      <c r="AT426" s="24" t="s">
        <v>6255</v>
      </c>
      <c r="AU426" s="24" t="s">
        <v>6527</v>
      </c>
      <c r="AV426" s="24" t="s">
        <v>6055</v>
      </c>
      <c r="AW426" s="24" t="s">
        <v>5991</v>
      </c>
      <c r="AX426" s="24" t="s">
        <v>5979</v>
      </c>
      <c r="AY426" s="24" t="s">
        <v>6935</v>
      </c>
      <c r="AZ426" s="216" t="s">
        <v>7597</v>
      </c>
      <c r="BA426" s="216" t="s">
        <v>6977</v>
      </c>
      <c r="BB426" s="57" t="s">
        <v>6898</v>
      </c>
      <c r="BC426" s="202"/>
      <c r="BD426" s="24"/>
      <c r="BE426" s="151"/>
      <c r="BG426" s="151"/>
      <c r="BI426" s="151"/>
      <c r="BL426" s="152"/>
    </row>
    <row r="427" spans="1:64" s="169" customFormat="1">
      <c r="A427" s="24">
        <v>2483</v>
      </c>
      <c r="B427" s="24" t="s">
        <v>439</v>
      </c>
      <c r="C427" s="57">
        <v>24.9</v>
      </c>
      <c r="D427" s="57">
        <v>25.45</v>
      </c>
      <c r="E427" s="57">
        <v>24.8</v>
      </c>
      <c r="F427" s="57">
        <v>25</v>
      </c>
      <c r="G427" s="57">
        <v>25.15</v>
      </c>
      <c r="H427" s="57">
        <v>27.3</v>
      </c>
      <c r="I427" s="57">
        <v>25.15</v>
      </c>
      <c r="J427" s="57">
        <v>26.6</v>
      </c>
      <c r="K427" s="57">
        <v>26.95</v>
      </c>
      <c r="L427" s="57">
        <v>27</v>
      </c>
      <c r="M427" s="57">
        <v>26.2</v>
      </c>
      <c r="N427" s="57">
        <v>26.95</v>
      </c>
      <c r="O427" s="63">
        <v>1.3157894736842099E-2</v>
      </c>
      <c r="P427" s="57">
        <v>365</v>
      </c>
      <c r="Q427" s="57">
        <v>1365</v>
      </c>
      <c r="R427" s="57">
        <v>687.7</v>
      </c>
      <c r="S427" s="57">
        <v>24.41</v>
      </c>
      <c r="T427" s="57">
        <v>25.452500000000001</v>
      </c>
      <c r="U427" s="57">
        <v>23.7242</v>
      </c>
      <c r="V427" s="57">
        <v>25.02</v>
      </c>
      <c r="W427" s="57">
        <v>25.4175</v>
      </c>
      <c r="X427" s="57">
        <v>23.8367</v>
      </c>
      <c r="Y427" s="57">
        <v>25.43</v>
      </c>
      <c r="Z427" s="57">
        <v>25.47</v>
      </c>
      <c r="AA427" s="57">
        <v>23.95</v>
      </c>
      <c r="AB427" s="57">
        <v>30</v>
      </c>
      <c r="AC427" s="57">
        <v>18</v>
      </c>
      <c r="AD427" s="57">
        <v>27.8</v>
      </c>
      <c r="AE427" s="57">
        <v>23.2</v>
      </c>
      <c r="AF427" s="64">
        <v>50.573300000000003</v>
      </c>
      <c r="AG427" s="64">
        <v>34.881599999999999</v>
      </c>
      <c r="AH427" s="64">
        <v>64.203299999999999</v>
      </c>
      <c r="AI427" s="64">
        <v>44.655500000000004</v>
      </c>
      <c r="AJ427" s="61">
        <v>0.47222222222222227</v>
      </c>
      <c r="AK427" s="216">
        <v>400</v>
      </c>
      <c r="AL427" s="62">
        <v>626.66943505901384</v>
      </c>
      <c r="AM427" s="24" t="s">
        <v>6292</v>
      </c>
      <c r="AN427" s="216" t="s">
        <v>6009</v>
      </c>
      <c r="AO427" s="216" t="s">
        <v>5961</v>
      </c>
      <c r="AP427" s="216" t="s">
        <v>6908</v>
      </c>
      <c r="AQ427" s="216" t="s">
        <v>6900</v>
      </c>
      <c r="AR427" s="216" t="s">
        <v>6886</v>
      </c>
      <c r="AS427" s="24" t="s">
        <v>5474</v>
      </c>
      <c r="AT427" s="24" t="s">
        <v>6240</v>
      </c>
      <c r="AU427" s="24" t="s">
        <v>6013</v>
      </c>
      <c r="AV427" s="24" t="s">
        <v>6293</v>
      </c>
      <c r="AW427" s="24" t="s">
        <v>5965</v>
      </c>
      <c r="AX427" s="24" t="s">
        <v>6084</v>
      </c>
      <c r="AY427" s="24" t="s">
        <v>7598</v>
      </c>
      <c r="AZ427" s="216" t="s">
        <v>7599</v>
      </c>
      <c r="BA427" s="216" t="s">
        <v>7600</v>
      </c>
      <c r="BB427" s="57" t="s">
        <v>5474</v>
      </c>
      <c r="BC427" s="202"/>
      <c r="BD427" s="24"/>
      <c r="BE427" s="151"/>
      <c r="BG427" s="151"/>
      <c r="BI427" s="151"/>
      <c r="BL427" s="152"/>
    </row>
    <row r="428" spans="1:64" s="169" customFormat="1">
      <c r="A428" s="24">
        <v>2484</v>
      </c>
      <c r="B428" s="24" t="s">
        <v>440</v>
      </c>
      <c r="C428" s="57">
        <v>34.4</v>
      </c>
      <c r="D428" s="57">
        <v>35.75</v>
      </c>
      <c r="E428" s="57">
        <v>34.200000000000003</v>
      </c>
      <c r="F428" s="57">
        <v>35.5</v>
      </c>
      <c r="G428" s="57">
        <v>35.950000000000003</v>
      </c>
      <c r="H428" s="57">
        <v>36.200000000000003</v>
      </c>
      <c r="I428" s="57">
        <v>35.15</v>
      </c>
      <c r="J428" s="57">
        <v>35.299999999999997</v>
      </c>
      <c r="K428" s="57">
        <v>35.299999999999997</v>
      </c>
      <c r="L428" s="57">
        <v>36.6</v>
      </c>
      <c r="M428" s="57">
        <v>35.299999999999997</v>
      </c>
      <c r="N428" s="57">
        <v>36.6</v>
      </c>
      <c r="O428" s="63">
        <v>3.6827195467421997E-2</v>
      </c>
      <c r="P428" s="57">
        <v>1727</v>
      </c>
      <c r="Q428" s="57">
        <v>1502</v>
      </c>
      <c r="R428" s="57">
        <v>4743.6000000000004</v>
      </c>
      <c r="S428" s="57">
        <v>34.21</v>
      </c>
      <c r="T428" s="57">
        <v>35.972499999999997</v>
      </c>
      <c r="U428" s="57">
        <v>34.417499999999997</v>
      </c>
      <c r="V428" s="57">
        <v>34.57</v>
      </c>
      <c r="W428" s="57">
        <v>35.942500000000003</v>
      </c>
      <c r="X428" s="57">
        <v>34.527500000000003</v>
      </c>
      <c r="Y428" s="57">
        <v>34.97</v>
      </c>
      <c r="Z428" s="57">
        <v>35.97</v>
      </c>
      <c r="AA428" s="57">
        <v>34.660800000000002</v>
      </c>
      <c r="AB428" s="57">
        <v>40.450000000000003</v>
      </c>
      <c r="AC428" s="57">
        <v>20.05</v>
      </c>
      <c r="AD428" s="57">
        <v>38.700000000000003</v>
      </c>
      <c r="AE428" s="57">
        <v>32.5</v>
      </c>
      <c r="AF428" s="64">
        <v>45.243499999999997</v>
      </c>
      <c r="AG428" s="64">
        <v>36.472499999999997</v>
      </c>
      <c r="AH428" s="64">
        <v>59.552999999999997</v>
      </c>
      <c r="AI428" s="64">
        <v>44.165999999999997</v>
      </c>
      <c r="AJ428" s="61">
        <v>0.47222222222222227</v>
      </c>
      <c r="AK428" s="216">
        <v>2000</v>
      </c>
      <c r="AL428" s="62">
        <v>2888.6998463518757</v>
      </c>
      <c r="AM428" s="24" t="s">
        <v>7601</v>
      </c>
      <c r="AN428" s="216" t="s">
        <v>6009</v>
      </c>
      <c r="AO428" s="216" t="s">
        <v>5961</v>
      </c>
      <c r="AP428" s="216" t="s">
        <v>6908</v>
      </c>
      <c r="AQ428" s="216" t="s">
        <v>6900</v>
      </c>
      <c r="AR428" s="216" t="s">
        <v>6886</v>
      </c>
      <c r="AS428" s="24" t="s">
        <v>5474</v>
      </c>
      <c r="AT428" s="24" t="s">
        <v>6010</v>
      </c>
      <c r="AU428" s="24" t="s">
        <v>5984</v>
      </c>
      <c r="AV428" s="24" t="s">
        <v>6201</v>
      </c>
      <c r="AW428" s="24" t="s">
        <v>5979</v>
      </c>
      <c r="AX428" s="24" t="s">
        <v>5979</v>
      </c>
      <c r="AY428" s="24" t="s">
        <v>7602</v>
      </c>
      <c r="AZ428" s="216" t="s">
        <v>7603</v>
      </c>
      <c r="BA428" s="216" t="s">
        <v>7397</v>
      </c>
      <c r="BB428" s="57" t="s">
        <v>6903</v>
      </c>
      <c r="BC428" s="202"/>
      <c r="BD428" s="24"/>
      <c r="BE428" s="151"/>
      <c r="BG428" s="151"/>
      <c r="BI428" s="151"/>
      <c r="BL428" s="152"/>
    </row>
    <row r="429" spans="1:64" s="169" customFormat="1">
      <c r="A429" s="24">
        <v>2485</v>
      </c>
      <c r="B429" s="24" t="s">
        <v>441</v>
      </c>
      <c r="C429" s="57">
        <v>18.149999999999999</v>
      </c>
      <c r="D429" s="57">
        <v>18.55</v>
      </c>
      <c r="E429" s="57">
        <v>18.149999999999999</v>
      </c>
      <c r="F429" s="57">
        <v>18.350000000000001</v>
      </c>
      <c r="G429" s="57">
        <v>18.5</v>
      </c>
      <c r="H429" s="57">
        <v>18.55</v>
      </c>
      <c r="I429" s="57">
        <v>18.2</v>
      </c>
      <c r="J429" s="57">
        <v>18.25</v>
      </c>
      <c r="K429" s="57">
        <v>18.2</v>
      </c>
      <c r="L429" s="57">
        <v>18.75</v>
      </c>
      <c r="M429" s="57">
        <v>18.2</v>
      </c>
      <c r="N429" s="57">
        <v>18.75</v>
      </c>
      <c r="O429" s="63">
        <v>2.7397260273972601E-2</v>
      </c>
      <c r="P429" s="57">
        <v>771</v>
      </c>
      <c r="Q429" s="57">
        <v>466</v>
      </c>
      <c r="R429" s="57">
        <v>1592.25</v>
      </c>
      <c r="S429" s="57">
        <v>18.059999999999999</v>
      </c>
      <c r="T429" s="57">
        <v>19.399999999999999</v>
      </c>
      <c r="U429" s="57">
        <v>20.5733</v>
      </c>
      <c r="V429" s="57">
        <v>18.16</v>
      </c>
      <c r="W429" s="57">
        <v>19.252500000000001</v>
      </c>
      <c r="X429" s="57">
        <v>20.5533</v>
      </c>
      <c r="Y429" s="57">
        <v>18.22</v>
      </c>
      <c r="Z429" s="57">
        <v>19.157499999999999</v>
      </c>
      <c r="AA429" s="57">
        <v>20.533300000000001</v>
      </c>
      <c r="AB429" s="57">
        <v>27</v>
      </c>
      <c r="AC429" s="57">
        <v>17.05</v>
      </c>
      <c r="AD429" s="57">
        <v>21.2</v>
      </c>
      <c r="AE429" s="57">
        <v>17.600000000000001</v>
      </c>
      <c r="AF429" s="64">
        <v>28.842400000000001</v>
      </c>
      <c r="AG429" s="64">
        <v>21.77</v>
      </c>
      <c r="AH429" s="64">
        <v>41.133000000000003</v>
      </c>
      <c r="AI429" s="64">
        <v>28.224299999999999</v>
      </c>
      <c r="AJ429" s="61">
        <v>0.47222222222222227</v>
      </c>
      <c r="AK429" s="216">
        <v>800</v>
      </c>
      <c r="AL429" s="62">
        <v>1262.5261440065997</v>
      </c>
      <c r="AM429" s="24" t="s">
        <v>6154</v>
      </c>
      <c r="AN429" s="216" t="s">
        <v>6009</v>
      </c>
      <c r="AO429" s="216" t="s">
        <v>5971</v>
      </c>
      <c r="AP429" s="216" t="s">
        <v>6884</v>
      </c>
      <c r="AQ429" s="216" t="s">
        <v>6885</v>
      </c>
      <c r="AR429" s="216" t="s">
        <v>6886</v>
      </c>
      <c r="AS429" s="24" t="s">
        <v>5474</v>
      </c>
      <c r="AT429" s="24" t="s">
        <v>6055</v>
      </c>
      <c r="AU429" s="24" t="s">
        <v>5984</v>
      </c>
      <c r="AV429" s="24" t="s">
        <v>6255</v>
      </c>
      <c r="AW429" s="24" t="s">
        <v>5979</v>
      </c>
      <c r="AX429" s="24" t="s">
        <v>5979</v>
      </c>
      <c r="AY429" s="24" t="s">
        <v>7044</v>
      </c>
      <c r="AZ429" s="216" t="s">
        <v>7101</v>
      </c>
      <c r="BA429" s="216" t="s">
        <v>6920</v>
      </c>
      <c r="BB429" s="57" t="s">
        <v>6944</v>
      </c>
      <c r="BC429" s="202"/>
      <c r="BD429" s="24"/>
      <c r="BE429" s="151"/>
      <c r="BG429" s="151"/>
      <c r="BI429" s="151"/>
      <c r="BL429" s="152"/>
    </row>
    <row r="430" spans="1:64" s="169" customFormat="1">
      <c r="A430" s="24">
        <v>2486</v>
      </c>
      <c r="B430" s="24" t="s">
        <v>442</v>
      </c>
      <c r="C430" s="57">
        <v>46.9</v>
      </c>
      <c r="D430" s="57">
        <v>50</v>
      </c>
      <c r="E430" s="57">
        <v>46.8</v>
      </c>
      <c r="F430" s="57">
        <v>48.9</v>
      </c>
      <c r="G430" s="57">
        <v>50.3</v>
      </c>
      <c r="H430" s="57">
        <v>51.4</v>
      </c>
      <c r="I430" s="57">
        <v>48</v>
      </c>
      <c r="J430" s="57">
        <v>49.25</v>
      </c>
      <c r="K430" s="57">
        <v>49.25</v>
      </c>
      <c r="L430" s="57">
        <v>51.1</v>
      </c>
      <c r="M430" s="57">
        <v>48.85</v>
      </c>
      <c r="N430" s="57">
        <v>50.8</v>
      </c>
      <c r="O430" s="63">
        <v>3.1472081218274099E-2</v>
      </c>
      <c r="P430" s="57">
        <v>10076</v>
      </c>
      <c r="Q430" s="57">
        <v>22223</v>
      </c>
      <c r="R430" s="57">
        <v>19015.2</v>
      </c>
      <c r="S430" s="57">
        <v>46.75</v>
      </c>
      <c r="T430" s="57">
        <v>54.147500000000001</v>
      </c>
      <c r="U430" s="57">
        <v>45.896700000000003</v>
      </c>
      <c r="V430" s="57">
        <v>47.6</v>
      </c>
      <c r="W430" s="57">
        <v>53.835000000000001</v>
      </c>
      <c r="X430" s="57">
        <v>46.2333</v>
      </c>
      <c r="Y430" s="57">
        <v>48.3</v>
      </c>
      <c r="Z430" s="57">
        <v>53.545000000000002</v>
      </c>
      <c r="AA430" s="57">
        <v>46.58</v>
      </c>
      <c r="AB430" s="57">
        <v>65.599999999999994</v>
      </c>
      <c r="AC430" s="57">
        <v>10.6</v>
      </c>
      <c r="AD430" s="57">
        <v>65.599999999999994</v>
      </c>
      <c r="AE430" s="57">
        <v>42.8</v>
      </c>
      <c r="AF430" s="64">
        <v>35.134099999999997</v>
      </c>
      <c r="AG430" s="64">
        <v>25.183499999999999</v>
      </c>
      <c r="AH430" s="64">
        <v>50.358699999999999</v>
      </c>
      <c r="AI430" s="64">
        <v>33.575200000000002</v>
      </c>
      <c r="AJ430" s="61">
        <v>0.47222222222222227</v>
      </c>
      <c r="AK430" s="216">
        <v>15000</v>
      </c>
      <c r="AL430" s="62">
        <v>15315.803860435981</v>
      </c>
      <c r="AM430" s="24" t="s">
        <v>6514</v>
      </c>
      <c r="AN430" s="216" t="s">
        <v>6009</v>
      </c>
      <c r="AO430" s="216" t="s">
        <v>5961</v>
      </c>
      <c r="AP430" s="216" t="s">
        <v>6908</v>
      </c>
      <c r="AQ430" s="216" t="s">
        <v>6885</v>
      </c>
      <c r="AR430" s="216" t="s">
        <v>6886</v>
      </c>
      <c r="AS430" s="24" t="s">
        <v>5474</v>
      </c>
      <c r="AT430" s="24" t="s">
        <v>5982</v>
      </c>
      <c r="AU430" s="24" t="s">
        <v>5984</v>
      </c>
      <c r="AV430" s="24" t="s">
        <v>6010</v>
      </c>
      <c r="AW430" s="24" t="s">
        <v>5965</v>
      </c>
      <c r="AX430" s="24" t="s">
        <v>5990</v>
      </c>
      <c r="AY430" s="24" t="s">
        <v>7481</v>
      </c>
      <c r="AZ430" s="216" t="s">
        <v>7077</v>
      </c>
      <c r="BA430" s="216" t="s">
        <v>7604</v>
      </c>
      <c r="BB430" s="57" t="s">
        <v>5474</v>
      </c>
      <c r="BC430" s="202"/>
      <c r="BD430" s="24"/>
      <c r="BE430" s="151"/>
      <c r="BG430" s="151"/>
      <c r="BI430" s="151"/>
      <c r="BL430" s="152"/>
    </row>
    <row r="431" spans="1:64" s="169" customFormat="1">
      <c r="A431" s="24">
        <v>2488</v>
      </c>
      <c r="B431" s="24" t="s">
        <v>443</v>
      </c>
      <c r="C431" s="57">
        <v>28.8</v>
      </c>
      <c r="D431" s="57">
        <v>28.9</v>
      </c>
      <c r="E431" s="57">
        <v>28.55</v>
      </c>
      <c r="F431" s="57">
        <v>28.85</v>
      </c>
      <c r="G431" s="57">
        <v>28.85</v>
      </c>
      <c r="H431" s="57">
        <v>28.85</v>
      </c>
      <c r="I431" s="57">
        <v>28.7</v>
      </c>
      <c r="J431" s="57">
        <v>28.75</v>
      </c>
      <c r="K431" s="57">
        <v>28.7</v>
      </c>
      <c r="L431" s="57">
        <v>28.95</v>
      </c>
      <c r="M431" s="57">
        <v>28.7</v>
      </c>
      <c r="N431" s="57">
        <v>28.95</v>
      </c>
      <c r="O431" s="63">
        <v>6.9565217391304298E-3</v>
      </c>
      <c r="P431" s="57">
        <v>32</v>
      </c>
      <c r="Q431" s="57">
        <v>57</v>
      </c>
      <c r="R431" s="57">
        <v>138.85</v>
      </c>
      <c r="S431" s="57">
        <v>28.65</v>
      </c>
      <c r="T431" s="57">
        <v>29.747499999999999</v>
      </c>
      <c r="U431" s="57">
        <v>30.164999999999999</v>
      </c>
      <c r="V431" s="57">
        <v>28.7</v>
      </c>
      <c r="W431" s="57">
        <v>29.63</v>
      </c>
      <c r="X431" s="57">
        <v>30.144200000000001</v>
      </c>
      <c r="Y431" s="57">
        <v>28.75</v>
      </c>
      <c r="Z431" s="57">
        <v>29.547499999999999</v>
      </c>
      <c r="AA431" s="57">
        <v>30.125800000000002</v>
      </c>
      <c r="AB431" s="57">
        <v>35.799999999999997</v>
      </c>
      <c r="AC431" s="57">
        <v>27.55</v>
      </c>
      <c r="AD431" s="57">
        <v>30.9</v>
      </c>
      <c r="AE431" s="57">
        <v>28.2</v>
      </c>
      <c r="AF431" s="64">
        <v>36.653500000000001</v>
      </c>
      <c r="AG431" s="64">
        <v>24.561900000000001</v>
      </c>
      <c r="AH431" s="64">
        <v>53.8474</v>
      </c>
      <c r="AI431" s="64">
        <v>34.323700000000002</v>
      </c>
      <c r="AJ431" s="61">
        <v>0.47222222222222227</v>
      </c>
      <c r="AK431" s="216">
        <v>50</v>
      </c>
      <c r="AL431" s="62">
        <v>91.264871079030726</v>
      </c>
      <c r="AM431" s="24" t="s">
        <v>6981</v>
      </c>
      <c r="AN431" s="216" t="s">
        <v>6009</v>
      </c>
      <c r="AO431" s="216" t="s">
        <v>5961</v>
      </c>
      <c r="AP431" s="216" t="s">
        <v>6884</v>
      </c>
      <c r="AQ431" s="216" t="s">
        <v>6885</v>
      </c>
      <c r="AR431" s="216" t="s">
        <v>6886</v>
      </c>
      <c r="AS431" s="24" t="s">
        <v>6887</v>
      </c>
      <c r="AT431" s="24" t="s">
        <v>6370</v>
      </c>
      <c r="AU431" s="24" t="s">
        <v>6017</v>
      </c>
      <c r="AV431" s="24" t="s">
        <v>6493</v>
      </c>
      <c r="AW431" s="24" t="s">
        <v>5979</v>
      </c>
      <c r="AX431" s="24" t="s">
        <v>5979</v>
      </c>
      <c r="AY431" s="24" t="s">
        <v>7271</v>
      </c>
      <c r="AZ431" s="216" t="s">
        <v>7031</v>
      </c>
      <c r="BA431" s="216" t="s">
        <v>6914</v>
      </c>
      <c r="BB431" s="57" t="s">
        <v>6944</v>
      </c>
      <c r="BC431" s="202"/>
      <c r="BD431" s="24"/>
      <c r="BE431" s="151"/>
      <c r="BG431" s="151"/>
      <c r="BI431" s="151"/>
      <c r="BL431" s="152"/>
    </row>
    <row r="432" spans="1:64" s="169" customFormat="1">
      <c r="A432" s="24">
        <v>2489</v>
      </c>
      <c r="B432" s="24" t="s">
        <v>444</v>
      </c>
      <c r="C432" s="57">
        <v>16.8</v>
      </c>
      <c r="D432" s="57">
        <v>16.95</v>
      </c>
      <c r="E432" s="57">
        <v>16.75</v>
      </c>
      <c r="F432" s="57">
        <v>16.850000000000001</v>
      </c>
      <c r="G432" s="57">
        <v>17</v>
      </c>
      <c r="H432" s="57">
        <v>17.05</v>
      </c>
      <c r="I432" s="57">
        <v>16.600000000000001</v>
      </c>
      <c r="J432" s="57">
        <v>16.649999999999999</v>
      </c>
      <c r="K432" s="57">
        <v>16.8</v>
      </c>
      <c r="L432" s="57">
        <v>17.149999999999999</v>
      </c>
      <c r="M432" s="57">
        <v>16.75</v>
      </c>
      <c r="N432" s="57">
        <v>16.95</v>
      </c>
      <c r="O432" s="63">
        <v>1.8018018018018001E-2</v>
      </c>
      <c r="P432" s="57">
        <v>2062</v>
      </c>
      <c r="Q432" s="57">
        <v>3397</v>
      </c>
      <c r="R432" s="57">
        <v>10281.299999999999</v>
      </c>
      <c r="S432" s="57">
        <v>16.88</v>
      </c>
      <c r="T432" s="57">
        <v>17.45</v>
      </c>
      <c r="U432" s="57">
        <v>17.572500000000002</v>
      </c>
      <c r="V432" s="57">
        <v>16.829999999999998</v>
      </c>
      <c r="W432" s="57">
        <v>17.397500000000001</v>
      </c>
      <c r="X432" s="57">
        <v>17.550799999999999</v>
      </c>
      <c r="Y432" s="57">
        <v>16.760000000000002</v>
      </c>
      <c r="Z432" s="57">
        <v>17.372499999999999</v>
      </c>
      <c r="AA432" s="57">
        <v>17.535799999999998</v>
      </c>
      <c r="AB432" s="57">
        <v>22.7</v>
      </c>
      <c r="AC432" s="57">
        <v>9.5</v>
      </c>
      <c r="AD432" s="57">
        <v>19.100000000000001</v>
      </c>
      <c r="AE432" s="57">
        <v>16.5</v>
      </c>
      <c r="AF432" s="64">
        <v>13.589399999999999</v>
      </c>
      <c r="AG432" s="64">
        <v>17.454599999999999</v>
      </c>
      <c r="AH432" s="64">
        <v>19.404399999999999</v>
      </c>
      <c r="AI432" s="64">
        <v>18.104500000000002</v>
      </c>
      <c r="AJ432" s="61">
        <v>0.47222222222222227</v>
      </c>
      <c r="AK432" s="216">
        <v>2500</v>
      </c>
      <c r="AL432" s="62">
        <v>3360.0851973960425</v>
      </c>
      <c r="AM432" s="24" t="s">
        <v>6376</v>
      </c>
      <c r="AN432" s="216" t="s">
        <v>6337</v>
      </c>
      <c r="AO432" s="216" t="s">
        <v>6047</v>
      </c>
      <c r="AP432" s="216" t="s">
        <v>6884</v>
      </c>
      <c r="AQ432" s="216" t="s">
        <v>6885</v>
      </c>
      <c r="AR432" s="216" t="s">
        <v>6886</v>
      </c>
      <c r="AS432" s="24" t="s">
        <v>6894</v>
      </c>
      <c r="AT432" s="24" t="s">
        <v>6016</v>
      </c>
      <c r="AU432" s="24" t="s">
        <v>5984</v>
      </c>
      <c r="AV432" s="24" t="s">
        <v>6016</v>
      </c>
      <c r="AW432" s="24" t="s">
        <v>5970</v>
      </c>
      <c r="AX432" s="24" t="s">
        <v>5965</v>
      </c>
      <c r="AY432" s="24" t="s">
        <v>7605</v>
      </c>
      <c r="AZ432" s="216" t="s">
        <v>6932</v>
      </c>
      <c r="BA432" s="216" t="s">
        <v>6980</v>
      </c>
      <c r="BB432" s="57" t="s">
        <v>6898</v>
      </c>
      <c r="BC432" s="202"/>
      <c r="BD432" s="24"/>
      <c r="BE432" s="151"/>
      <c r="BG432" s="151"/>
      <c r="BI432" s="151"/>
      <c r="BL432" s="152"/>
    </row>
    <row r="433" spans="1:64" s="169" customFormat="1">
      <c r="A433" s="24">
        <v>2491</v>
      </c>
      <c r="B433" s="24" t="s">
        <v>445</v>
      </c>
      <c r="C433" s="57">
        <v>23.7</v>
      </c>
      <c r="D433" s="57">
        <v>25.2</v>
      </c>
      <c r="E433" s="57">
        <v>23.65</v>
      </c>
      <c r="F433" s="57">
        <v>24.5</v>
      </c>
      <c r="G433" s="57">
        <v>25.15</v>
      </c>
      <c r="H433" s="57">
        <v>25.2</v>
      </c>
      <c r="I433" s="57">
        <v>23.7</v>
      </c>
      <c r="J433" s="57">
        <v>23.7</v>
      </c>
      <c r="K433" s="57">
        <v>23.6</v>
      </c>
      <c r="L433" s="57">
        <v>25.05</v>
      </c>
      <c r="M433" s="57">
        <v>23.6</v>
      </c>
      <c r="N433" s="57">
        <v>24.6</v>
      </c>
      <c r="O433" s="63">
        <v>3.7974683544303701E-2</v>
      </c>
      <c r="P433" s="57">
        <v>910</v>
      </c>
      <c r="Q433" s="57">
        <v>1112</v>
      </c>
      <c r="R433" s="57">
        <v>2838.95</v>
      </c>
      <c r="S433" s="57">
        <v>23.84</v>
      </c>
      <c r="T433" s="57">
        <v>29.887499999999999</v>
      </c>
      <c r="U433" s="57">
        <v>28.714200000000002</v>
      </c>
      <c r="V433" s="57">
        <v>23.84</v>
      </c>
      <c r="W433" s="57">
        <v>29.19</v>
      </c>
      <c r="X433" s="57">
        <v>28.639199999999999</v>
      </c>
      <c r="Y433" s="57">
        <v>23.84</v>
      </c>
      <c r="Z433" s="57">
        <v>28.725000000000001</v>
      </c>
      <c r="AA433" s="57">
        <v>28.572500000000002</v>
      </c>
      <c r="AB433" s="57">
        <v>41.8</v>
      </c>
      <c r="AC433" s="57">
        <v>8.16</v>
      </c>
      <c r="AD433" s="57">
        <v>37</v>
      </c>
      <c r="AE433" s="57">
        <v>22.7</v>
      </c>
      <c r="AF433" s="64">
        <v>13.9472</v>
      </c>
      <c r="AG433" s="64">
        <v>12.2849</v>
      </c>
      <c r="AH433" s="64">
        <v>21.839400000000001</v>
      </c>
      <c r="AI433" s="64">
        <v>15.4697</v>
      </c>
      <c r="AJ433" s="61">
        <v>0.47222222222222227</v>
      </c>
      <c r="AK433" s="216">
        <v>950</v>
      </c>
      <c r="AL433" s="62">
        <v>1552.8381919170483</v>
      </c>
      <c r="AM433" s="24" t="s">
        <v>7606</v>
      </c>
      <c r="AN433" s="216" t="s">
        <v>6009</v>
      </c>
      <c r="AO433" s="216" t="s">
        <v>6007</v>
      </c>
      <c r="AP433" s="216" t="s">
        <v>6884</v>
      </c>
      <c r="AQ433" s="216" t="s">
        <v>6885</v>
      </c>
      <c r="AR433" s="216" t="s">
        <v>6886</v>
      </c>
      <c r="AS433" s="24" t="s">
        <v>5474</v>
      </c>
      <c r="AT433" s="24" t="s">
        <v>6010</v>
      </c>
      <c r="AU433" s="24" t="s">
        <v>6004</v>
      </c>
      <c r="AV433" s="24" t="s">
        <v>6013</v>
      </c>
      <c r="AW433" s="24" t="s">
        <v>5991</v>
      </c>
      <c r="AX433" s="24" t="s">
        <v>5979</v>
      </c>
      <c r="AY433" s="24" t="s">
        <v>6935</v>
      </c>
      <c r="AZ433" s="216" t="s">
        <v>7607</v>
      </c>
      <c r="BA433" s="216" t="s">
        <v>7133</v>
      </c>
      <c r="BB433" s="57" t="s">
        <v>6898</v>
      </c>
      <c r="BC433" s="202"/>
      <c r="BD433" s="24"/>
      <c r="BE433" s="151"/>
      <c r="BG433" s="151"/>
      <c r="BI433" s="151"/>
      <c r="BL433" s="152"/>
    </row>
    <row r="434" spans="1:64" s="169" customFormat="1">
      <c r="A434" s="24">
        <v>2492</v>
      </c>
      <c r="B434" s="24" t="s">
        <v>446</v>
      </c>
      <c r="C434" s="57">
        <v>180.5</v>
      </c>
      <c r="D434" s="57">
        <v>183</v>
      </c>
      <c r="E434" s="57">
        <v>180.5</v>
      </c>
      <c r="F434" s="57">
        <v>183</v>
      </c>
      <c r="G434" s="57">
        <v>184</v>
      </c>
      <c r="H434" s="57">
        <v>186.5</v>
      </c>
      <c r="I434" s="57">
        <v>182.5</v>
      </c>
      <c r="J434" s="57">
        <v>182.5</v>
      </c>
      <c r="K434" s="57">
        <v>183</v>
      </c>
      <c r="L434" s="57">
        <v>186.5</v>
      </c>
      <c r="M434" s="57">
        <v>183</v>
      </c>
      <c r="N434" s="57">
        <v>186</v>
      </c>
      <c r="O434" s="63">
        <v>1.9178082191780799E-2</v>
      </c>
      <c r="P434" s="57">
        <v>1199</v>
      </c>
      <c r="Q434" s="57">
        <v>2142</v>
      </c>
      <c r="R434" s="57">
        <v>2478.85</v>
      </c>
      <c r="S434" s="57">
        <v>182.3</v>
      </c>
      <c r="T434" s="57">
        <v>196.15</v>
      </c>
      <c r="U434" s="57">
        <v>205.95830000000001</v>
      </c>
      <c r="V434" s="57">
        <v>182.1</v>
      </c>
      <c r="W434" s="57">
        <v>195</v>
      </c>
      <c r="X434" s="57">
        <v>205.5</v>
      </c>
      <c r="Y434" s="57">
        <v>181.3</v>
      </c>
      <c r="Z434" s="57">
        <v>194.125</v>
      </c>
      <c r="AA434" s="57">
        <v>205.0917</v>
      </c>
      <c r="AB434" s="57">
        <v>291.5</v>
      </c>
      <c r="AC434" s="57">
        <v>143</v>
      </c>
      <c r="AD434" s="57">
        <v>211</v>
      </c>
      <c r="AE434" s="57">
        <v>173.5</v>
      </c>
      <c r="AF434" s="64">
        <v>26.2257</v>
      </c>
      <c r="AG434" s="64">
        <v>19.488199999999999</v>
      </c>
      <c r="AH434" s="64">
        <v>36.863599999999998</v>
      </c>
      <c r="AI434" s="64">
        <v>25.28</v>
      </c>
      <c r="AJ434" s="61">
        <v>0.47222222222222227</v>
      </c>
      <c r="AK434" s="216">
        <v>1500</v>
      </c>
      <c r="AL434" s="62">
        <v>2015.0942057570553</v>
      </c>
      <c r="AM434" s="24" t="s">
        <v>6257</v>
      </c>
      <c r="AN434" s="216" t="s">
        <v>6009</v>
      </c>
      <c r="AO434" s="216" t="s">
        <v>5971</v>
      </c>
      <c r="AP434" s="216" t="s">
        <v>6884</v>
      </c>
      <c r="AQ434" s="216" t="s">
        <v>6885</v>
      </c>
      <c r="AR434" s="216" t="s">
        <v>6886</v>
      </c>
      <c r="AS434" s="24" t="s">
        <v>5474</v>
      </c>
      <c r="AT434" s="24" t="s">
        <v>6493</v>
      </c>
      <c r="AU434" s="24" t="s">
        <v>6130</v>
      </c>
      <c r="AV434" s="24" t="s">
        <v>6055</v>
      </c>
      <c r="AW434" s="24" t="s">
        <v>5965</v>
      </c>
      <c r="AX434" s="24" t="s">
        <v>5979</v>
      </c>
      <c r="AY434" s="24" t="s">
        <v>7163</v>
      </c>
      <c r="AZ434" s="216" t="s">
        <v>7203</v>
      </c>
      <c r="BA434" s="216" t="s">
        <v>7028</v>
      </c>
      <c r="BB434" s="57" t="s">
        <v>5474</v>
      </c>
      <c r="BC434" s="202"/>
      <c r="BD434" s="24"/>
      <c r="BE434" s="151"/>
      <c r="BG434" s="151"/>
      <c r="BI434" s="151"/>
      <c r="BL434" s="152"/>
    </row>
    <row r="435" spans="1:64" s="169" customFormat="1">
      <c r="A435" s="24">
        <v>2493</v>
      </c>
      <c r="B435" s="24" t="s">
        <v>447</v>
      </c>
      <c r="C435" s="57">
        <v>38.299999999999997</v>
      </c>
      <c r="D435" s="57">
        <v>38.6</v>
      </c>
      <c r="E435" s="57">
        <v>38.049999999999997</v>
      </c>
      <c r="F435" s="57">
        <v>38.6</v>
      </c>
      <c r="G435" s="57">
        <v>38.6</v>
      </c>
      <c r="H435" s="57">
        <v>38.85</v>
      </c>
      <c r="I435" s="57">
        <v>38.5</v>
      </c>
      <c r="J435" s="57">
        <v>38.6</v>
      </c>
      <c r="K435" s="57">
        <v>38.6</v>
      </c>
      <c r="L435" s="57">
        <v>38.65</v>
      </c>
      <c r="M435" s="57">
        <v>38.549999999999997</v>
      </c>
      <c r="N435" s="57">
        <v>38.6</v>
      </c>
      <c r="O435" s="63">
        <v>0</v>
      </c>
      <c r="P435" s="57">
        <v>78</v>
      </c>
      <c r="Q435" s="57">
        <v>183</v>
      </c>
      <c r="R435" s="57">
        <v>285.5</v>
      </c>
      <c r="S435" s="57">
        <v>38.42</v>
      </c>
      <c r="T435" s="57">
        <v>38.842500000000001</v>
      </c>
      <c r="U435" s="57">
        <v>38.602499999999999</v>
      </c>
      <c r="V435" s="57">
        <v>38.49</v>
      </c>
      <c r="W435" s="57">
        <v>38.8125</v>
      </c>
      <c r="X435" s="57">
        <v>38.619999999999997</v>
      </c>
      <c r="Y435" s="57">
        <v>38.479999999999997</v>
      </c>
      <c r="Z435" s="57">
        <v>38.797499999999999</v>
      </c>
      <c r="AA435" s="57">
        <v>38.630000000000003</v>
      </c>
      <c r="AB435" s="57">
        <v>42.2</v>
      </c>
      <c r="AC435" s="57">
        <v>31.3</v>
      </c>
      <c r="AD435" s="57">
        <v>39.450000000000003</v>
      </c>
      <c r="AE435" s="57">
        <v>37.85</v>
      </c>
      <c r="AF435" s="64">
        <v>48.53</v>
      </c>
      <c r="AG435" s="64">
        <v>42.284199999999998</v>
      </c>
      <c r="AH435" s="64">
        <v>55.080599999999997</v>
      </c>
      <c r="AI435" s="64">
        <v>46.549700000000001</v>
      </c>
      <c r="AJ435" s="61">
        <v>0.47222222222222227</v>
      </c>
      <c r="AK435" s="216">
        <v>100</v>
      </c>
      <c r="AL435" s="62">
        <v>146.35019309396046</v>
      </c>
      <c r="AM435" s="24" t="s">
        <v>6243</v>
      </c>
      <c r="AN435" s="216" t="s">
        <v>6009</v>
      </c>
      <c r="AO435" s="216" t="s">
        <v>5961</v>
      </c>
      <c r="AP435" s="216" t="s">
        <v>6884</v>
      </c>
      <c r="AQ435" s="216" t="s">
        <v>6885</v>
      </c>
      <c r="AR435" s="216" t="s">
        <v>6886</v>
      </c>
      <c r="AS435" s="24" t="s">
        <v>6887</v>
      </c>
      <c r="AT435" s="24" t="s">
        <v>6126</v>
      </c>
      <c r="AU435" s="24" t="s">
        <v>6166</v>
      </c>
      <c r="AV435" s="24" t="s">
        <v>6121</v>
      </c>
      <c r="AW435" s="24" t="s">
        <v>5970</v>
      </c>
      <c r="AX435" s="24" t="s">
        <v>5970</v>
      </c>
      <c r="AY435" s="24" t="s">
        <v>7042</v>
      </c>
      <c r="AZ435" s="216" t="s">
        <v>6958</v>
      </c>
      <c r="BA435" s="216" t="s">
        <v>7320</v>
      </c>
      <c r="BB435" s="57" t="s">
        <v>5474</v>
      </c>
      <c r="BC435" s="202"/>
      <c r="BD435" s="24"/>
      <c r="BE435" s="151"/>
      <c r="BG435" s="151"/>
      <c r="BI435" s="151"/>
      <c r="BL435" s="152"/>
    </row>
    <row r="436" spans="1:64" s="169" customFormat="1">
      <c r="A436" s="24">
        <v>2495</v>
      </c>
      <c r="B436" s="24" t="s">
        <v>448</v>
      </c>
      <c r="C436" s="57">
        <v>15.8</v>
      </c>
      <c r="D436" s="57">
        <v>16.399999999999999</v>
      </c>
      <c r="E436" s="57">
        <v>15.8</v>
      </c>
      <c r="F436" s="57">
        <v>16.25</v>
      </c>
      <c r="G436" s="57">
        <v>16.25</v>
      </c>
      <c r="H436" s="57">
        <v>16.45</v>
      </c>
      <c r="I436" s="57">
        <v>15.8</v>
      </c>
      <c r="J436" s="57">
        <v>15.85</v>
      </c>
      <c r="K436" s="57">
        <v>15.7</v>
      </c>
      <c r="L436" s="57">
        <v>16.55</v>
      </c>
      <c r="M436" s="57">
        <v>15.65</v>
      </c>
      <c r="N436" s="57">
        <v>16.55</v>
      </c>
      <c r="O436" s="63">
        <v>6.4308681672025705E-2</v>
      </c>
      <c r="P436" s="57">
        <v>671</v>
      </c>
      <c r="Q436" s="57">
        <v>891</v>
      </c>
      <c r="R436" s="57">
        <v>1461.4</v>
      </c>
      <c r="S436" s="57">
        <v>15.71</v>
      </c>
      <c r="T436" s="57">
        <v>17.245000000000001</v>
      </c>
      <c r="U436" s="57">
        <v>18.750800000000002</v>
      </c>
      <c r="V436" s="57">
        <v>15.82</v>
      </c>
      <c r="W436" s="57">
        <v>17.100000000000001</v>
      </c>
      <c r="X436" s="57">
        <v>18.6892</v>
      </c>
      <c r="Y436" s="57">
        <v>15.93</v>
      </c>
      <c r="Z436" s="57">
        <v>17.017499999999998</v>
      </c>
      <c r="AA436" s="57">
        <v>18.6067</v>
      </c>
      <c r="AB436" s="57">
        <v>30.1</v>
      </c>
      <c r="AC436" s="57">
        <v>11.65</v>
      </c>
      <c r="AD436" s="57">
        <v>19.649999999999999</v>
      </c>
      <c r="AE436" s="57">
        <v>14.9</v>
      </c>
      <c r="AF436" s="64">
        <v>40.379300000000001</v>
      </c>
      <c r="AG436" s="64">
        <v>28.0716</v>
      </c>
      <c r="AH436" s="64">
        <v>60.252899999999997</v>
      </c>
      <c r="AI436" s="64">
        <v>38.798699999999997</v>
      </c>
      <c r="AJ436" s="61">
        <v>0.47222222222222227</v>
      </c>
      <c r="AK436" s="216">
        <v>700</v>
      </c>
      <c r="AL436" s="62">
        <v>1112.4971063147113</v>
      </c>
      <c r="AM436" s="24" t="s">
        <v>6154</v>
      </c>
      <c r="AN436" s="216" t="s">
        <v>6009</v>
      </c>
      <c r="AO436" s="216" t="s">
        <v>5961</v>
      </c>
      <c r="AP436" s="216" t="s">
        <v>6884</v>
      </c>
      <c r="AQ436" s="216" t="s">
        <v>6885</v>
      </c>
      <c r="AR436" s="216" t="s">
        <v>6886</v>
      </c>
      <c r="AS436" s="24" t="s">
        <v>5474</v>
      </c>
      <c r="AT436" s="24" t="s">
        <v>6031</v>
      </c>
      <c r="AU436" s="24" t="s">
        <v>5962</v>
      </c>
      <c r="AV436" s="24" t="s">
        <v>6045</v>
      </c>
      <c r="AW436" s="24" t="s">
        <v>5979</v>
      </c>
      <c r="AX436" s="24" t="s">
        <v>5965</v>
      </c>
      <c r="AY436" s="24" t="s">
        <v>7019</v>
      </c>
      <c r="AZ436" s="216" t="s">
        <v>7207</v>
      </c>
      <c r="BA436" s="216" t="s">
        <v>7608</v>
      </c>
      <c r="BB436" s="57" t="s">
        <v>6944</v>
      </c>
      <c r="BC436" s="202"/>
      <c r="BD436" s="24"/>
      <c r="BE436" s="151"/>
      <c r="BG436" s="151"/>
      <c r="BI436" s="151"/>
      <c r="BL436" s="152"/>
    </row>
    <row r="437" spans="1:64" s="169" customFormat="1">
      <c r="A437" s="24">
        <v>2496</v>
      </c>
      <c r="B437" s="24" t="s">
        <v>449</v>
      </c>
      <c r="C437" s="57">
        <v>49.35</v>
      </c>
      <c r="D437" s="57">
        <v>49.95</v>
      </c>
      <c r="E437" s="57">
        <v>49.3</v>
      </c>
      <c r="F437" s="57">
        <v>49.9</v>
      </c>
      <c r="G437" s="57">
        <v>49.5</v>
      </c>
      <c r="H437" s="57">
        <v>49.75</v>
      </c>
      <c r="I437" s="57">
        <v>48.9</v>
      </c>
      <c r="J437" s="57">
        <v>49.25</v>
      </c>
      <c r="K437" s="57">
        <v>49.5</v>
      </c>
      <c r="L437" s="57">
        <v>50</v>
      </c>
      <c r="M437" s="57">
        <v>49.3</v>
      </c>
      <c r="N437" s="57">
        <v>50</v>
      </c>
      <c r="O437" s="63">
        <v>1.5228426395939E-2</v>
      </c>
      <c r="P437" s="57">
        <v>15</v>
      </c>
      <c r="Q437" s="57">
        <v>31</v>
      </c>
      <c r="R437" s="57">
        <v>27.35</v>
      </c>
      <c r="S437" s="57">
        <v>50.26</v>
      </c>
      <c r="T437" s="57">
        <v>51.104999999999997</v>
      </c>
      <c r="U437" s="57">
        <v>54.648299999999999</v>
      </c>
      <c r="V437" s="57">
        <v>49.91</v>
      </c>
      <c r="W437" s="57">
        <v>50.947499999999998</v>
      </c>
      <c r="X437" s="57">
        <v>54.485799999999998</v>
      </c>
      <c r="Y437" s="57">
        <v>49.83</v>
      </c>
      <c r="Z437" s="57">
        <v>50.857500000000002</v>
      </c>
      <c r="AA437" s="57">
        <v>54.335799999999999</v>
      </c>
      <c r="AB437" s="57">
        <v>62.9</v>
      </c>
      <c r="AC437" s="57">
        <v>48.9</v>
      </c>
      <c r="AD437" s="57">
        <v>53</v>
      </c>
      <c r="AE437" s="57">
        <v>48.9</v>
      </c>
      <c r="AF437" s="64">
        <v>23.716799999999999</v>
      </c>
      <c r="AG437" s="64">
        <v>30.442599999999999</v>
      </c>
      <c r="AH437" s="64">
        <v>29.391400000000001</v>
      </c>
      <c r="AI437" s="64">
        <v>30.092199999999998</v>
      </c>
      <c r="AJ437" s="61">
        <v>0.47222222222222227</v>
      </c>
      <c r="AK437" s="216">
        <v>50</v>
      </c>
      <c r="AL437" s="62">
        <v>42.780408318295656</v>
      </c>
      <c r="AM437" s="24" t="s">
        <v>7609</v>
      </c>
      <c r="AN437" s="216" t="s">
        <v>6039</v>
      </c>
      <c r="AO437" s="216" t="s">
        <v>5971</v>
      </c>
      <c r="AP437" s="216" t="s">
        <v>6884</v>
      </c>
      <c r="AQ437" s="216" t="s">
        <v>6885</v>
      </c>
      <c r="AR437" s="216" t="s">
        <v>6886</v>
      </c>
      <c r="AS437" s="24" t="s">
        <v>7297</v>
      </c>
      <c r="AT437" s="24" t="s">
        <v>6016</v>
      </c>
      <c r="AU437" s="24" t="s">
        <v>5984</v>
      </c>
      <c r="AV437" s="24" t="s">
        <v>6126</v>
      </c>
      <c r="AW437" s="24" t="s">
        <v>5979</v>
      </c>
      <c r="AX437" s="24" t="s">
        <v>5991</v>
      </c>
      <c r="AY437" s="24" t="s">
        <v>7173</v>
      </c>
      <c r="AZ437" s="216" t="s">
        <v>6950</v>
      </c>
      <c r="BA437" s="216" t="s">
        <v>6937</v>
      </c>
      <c r="BB437" s="57" t="s">
        <v>6898</v>
      </c>
      <c r="BC437" s="202"/>
      <c r="BD437" s="24"/>
      <c r="BE437" s="151"/>
      <c r="BG437" s="151"/>
      <c r="BI437" s="151"/>
      <c r="BL437" s="152"/>
    </row>
    <row r="438" spans="1:64" s="169" customFormat="1">
      <c r="A438" s="24">
        <v>2497</v>
      </c>
      <c r="B438" s="24" t="s">
        <v>450</v>
      </c>
      <c r="C438" s="57">
        <v>34.200000000000003</v>
      </c>
      <c r="D438" s="57">
        <v>34.950000000000003</v>
      </c>
      <c r="E438" s="57">
        <v>34.200000000000003</v>
      </c>
      <c r="F438" s="57">
        <v>34.75</v>
      </c>
      <c r="G438" s="57">
        <v>35.5</v>
      </c>
      <c r="H438" s="57">
        <v>35.5</v>
      </c>
      <c r="I438" s="57">
        <v>33.9</v>
      </c>
      <c r="J438" s="57">
        <v>34.4</v>
      </c>
      <c r="K438" s="57">
        <v>34.4</v>
      </c>
      <c r="L438" s="57">
        <v>36.299999999999997</v>
      </c>
      <c r="M438" s="57">
        <v>34.25</v>
      </c>
      <c r="N438" s="57">
        <v>36.1</v>
      </c>
      <c r="O438" s="63">
        <v>4.9418604651162698E-2</v>
      </c>
      <c r="P438" s="57">
        <v>505</v>
      </c>
      <c r="Q438" s="57">
        <v>310</v>
      </c>
      <c r="R438" s="57">
        <v>762.95</v>
      </c>
      <c r="S438" s="57">
        <v>33.909999999999997</v>
      </c>
      <c r="T438" s="57">
        <v>36.774999999999999</v>
      </c>
      <c r="U438" s="57">
        <v>35.454999999999998</v>
      </c>
      <c r="V438" s="57">
        <v>34.21</v>
      </c>
      <c r="W438" s="57">
        <v>36.467500000000001</v>
      </c>
      <c r="X438" s="57">
        <v>35.541699999999999</v>
      </c>
      <c r="Y438" s="57">
        <v>34.49</v>
      </c>
      <c r="Z438" s="57">
        <v>36.2575</v>
      </c>
      <c r="AA438" s="57">
        <v>35.638300000000001</v>
      </c>
      <c r="AB438" s="57">
        <v>46.9</v>
      </c>
      <c r="AC438" s="57">
        <v>15.85</v>
      </c>
      <c r="AD438" s="57">
        <v>41.3</v>
      </c>
      <c r="AE438" s="57">
        <v>31.5</v>
      </c>
      <c r="AF438" s="64">
        <v>41.762999999999998</v>
      </c>
      <c r="AG438" s="64">
        <v>31.799199999999999</v>
      </c>
      <c r="AH438" s="64">
        <v>54.052799999999998</v>
      </c>
      <c r="AI438" s="64">
        <v>39.217100000000002</v>
      </c>
      <c r="AJ438" s="61">
        <v>0.47222222222222227</v>
      </c>
      <c r="AK438" s="216">
        <v>550</v>
      </c>
      <c r="AL438" s="62">
        <v>839.83564749475249</v>
      </c>
      <c r="AM438" s="24" t="s">
        <v>7610</v>
      </c>
      <c r="AN438" s="216" t="s">
        <v>6009</v>
      </c>
      <c r="AO438" s="216" t="s">
        <v>5961</v>
      </c>
      <c r="AP438" s="216" t="s">
        <v>6908</v>
      </c>
      <c r="AQ438" s="216" t="s">
        <v>6885</v>
      </c>
      <c r="AR438" s="216" t="s">
        <v>6886</v>
      </c>
      <c r="AS438" s="24" t="s">
        <v>5474</v>
      </c>
      <c r="AT438" s="24" t="s">
        <v>6055</v>
      </c>
      <c r="AU438" s="24" t="s">
        <v>6209</v>
      </c>
      <c r="AV438" s="24" t="s">
        <v>5982</v>
      </c>
      <c r="AW438" s="24" t="s">
        <v>5965</v>
      </c>
      <c r="AX438" s="24" t="s">
        <v>5965</v>
      </c>
      <c r="AY438" s="24" t="s">
        <v>6993</v>
      </c>
      <c r="AZ438" s="216" t="s">
        <v>7425</v>
      </c>
      <c r="BA438" s="216" t="s">
        <v>7611</v>
      </c>
      <c r="BB438" s="57" t="s">
        <v>6994</v>
      </c>
      <c r="BC438" s="202"/>
      <c r="BD438" s="24"/>
      <c r="BE438" s="151"/>
      <c r="BG438" s="151"/>
      <c r="BI438" s="151"/>
      <c r="BL438" s="152"/>
    </row>
    <row r="439" spans="1:64" s="169" customFormat="1">
      <c r="A439" s="24">
        <v>2498</v>
      </c>
      <c r="B439" s="24" t="s">
        <v>451</v>
      </c>
      <c r="C439" s="57">
        <v>35.049999999999997</v>
      </c>
      <c r="D439" s="57">
        <v>35.65</v>
      </c>
      <c r="E439" s="57">
        <v>34.85</v>
      </c>
      <c r="F439" s="57">
        <v>35.5</v>
      </c>
      <c r="G439" s="57">
        <v>36.15</v>
      </c>
      <c r="H439" s="57">
        <v>36.15</v>
      </c>
      <c r="I439" s="57">
        <v>35.200000000000003</v>
      </c>
      <c r="J439" s="57">
        <v>35.25</v>
      </c>
      <c r="K439" s="57">
        <v>35.450000000000003</v>
      </c>
      <c r="L439" s="57">
        <v>35.950000000000003</v>
      </c>
      <c r="M439" s="57">
        <v>35.15</v>
      </c>
      <c r="N439" s="57">
        <v>35.85</v>
      </c>
      <c r="O439" s="63">
        <v>1.7021276595744601E-2</v>
      </c>
      <c r="P439" s="57">
        <v>1910</v>
      </c>
      <c r="Q439" s="57">
        <v>3560</v>
      </c>
      <c r="R439" s="57">
        <v>8422.2999999999993</v>
      </c>
      <c r="S439" s="57">
        <v>35.25</v>
      </c>
      <c r="T439" s="57">
        <v>37.854999999999997</v>
      </c>
      <c r="U439" s="57">
        <v>38.214199999999998</v>
      </c>
      <c r="V439" s="57">
        <v>35.229999999999997</v>
      </c>
      <c r="W439" s="57">
        <v>37.78</v>
      </c>
      <c r="X439" s="57">
        <v>38.184199999999997</v>
      </c>
      <c r="Y439" s="57">
        <v>35.18</v>
      </c>
      <c r="Z439" s="57">
        <v>37.805</v>
      </c>
      <c r="AA439" s="57">
        <v>38.160800000000002</v>
      </c>
      <c r="AB439" s="57">
        <v>45.6</v>
      </c>
      <c r="AC439" s="57">
        <v>27.7</v>
      </c>
      <c r="AD439" s="57">
        <v>42.3</v>
      </c>
      <c r="AE439" s="57">
        <v>34.25</v>
      </c>
      <c r="AF439" s="64">
        <v>17.841100000000001</v>
      </c>
      <c r="AG439" s="64">
        <v>16.090800000000002</v>
      </c>
      <c r="AH439" s="64">
        <v>25.929099999999998</v>
      </c>
      <c r="AI439" s="64">
        <v>19.370200000000001</v>
      </c>
      <c r="AJ439" s="61">
        <v>0.47222222222222227</v>
      </c>
      <c r="AK439" s="216">
        <v>2000</v>
      </c>
      <c r="AL439" s="62">
        <v>3194.7983245698219</v>
      </c>
      <c r="AM439" s="24" t="s">
        <v>6038</v>
      </c>
      <c r="AN439" s="216" t="s">
        <v>6009</v>
      </c>
      <c r="AO439" s="216" t="s">
        <v>6007</v>
      </c>
      <c r="AP439" s="216" t="s">
        <v>6884</v>
      </c>
      <c r="AQ439" s="216" t="s">
        <v>6885</v>
      </c>
      <c r="AR439" s="216" t="s">
        <v>6886</v>
      </c>
      <c r="AS439" s="24" t="s">
        <v>5474</v>
      </c>
      <c r="AT439" s="24" t="s">
        <v>6016</v>
      </c>
      <c r="AU439" s="24" t="s">
        <v>6209</v>
      </c>
      <c r="AV439" s="24" t="s">
        <v>6016</v>
      </c>
      <c r="AW439" s="24" t="s">
        <v>5965</v>
      </c>
      <c r="AX439" s="24" t="s">
        <v>5986</v>
      </c>
      <c r="AY439" s="24" t="s">
        <v>7612</v>
      </c>
      <c r="AZ439" s="216" t="s">
        <v>6976</v>
      </c>
      <c r="BA439" s="216" t="s">
        <v>6914</v>
      </c>
      <c r="BB439" s="57" t="s">
        <v>6944</v>
      </c>
      <c r="BC439" s="202"/>
      <c r="BD439" s="24"/>
      <c r="BE439" s="151"/>
      <c r="BG439" s="151"/>
      <c r="BI439" s="151"/>
      <c r="BL439" s="152"/>
    </row>
    <row r="440" spans="1:64" s="169" customFormat="1">
      <c r="A440" s="24">
        <v>2501</v>
      </c>
      <c r="B440" s="24" t="s">
        <v>453</v>
      </c>
      <c r="C440" s="57">
        <v>19.100000000000001</v>
      </c>
      <c r="D440" s="57">
        <v>19.3</v>
      </c>
      <c r="E440" s="57">
        <v>19.100000000000001</v>
      </c>
      <c r="F440" s="57">
        <v>19.2</v>
      </c>
      <c r="G440" s="57">
        <v>19.3</v>
      </c>
      <c r="H440" s="57">
        <v>19.45</v>
      </c>
      <c r="I440" s="57">
        <v>19.3</v>
      </c>
      <c r="J440" s="57">
        <v>19.350000000000001</v>
      </c>
      <c r="K440" s="57">
        <v>19.399999999999999</v>
      </c>
      <c r="L440" s="57">
        <v>19.45</v>
      </c>
      <c r="M440" s="57">
        <v>19.399999999999999</v>
      </c>
      <c r="N440" s="57">
        <v>19.399999999999999</v>
      </c>
      <c r="O440" s="63">
        <v>2.58397932816537E-3</v>
      </c>
      <c r="P440" s="57">
        <v>103</v>
      </c>
      <c r="Q440" s="57">
        <v>259</v>
      </c>
      <c r="R440" s="57">
        <v>838</v>
      </c>
      <c r="S440" s="57">
        <v>19.100000000000001</v>
      </c>
      <c r="T440" s="57">
        <v>20.2225</v>
      </c>
      <c r="U440" s="57">
        <v>20.055800000000001</v>
      </c>
      <c r="V440" s="57">
        <v>19.149999999999999</v>
      </c>
      <c r="W440" s="57">
        <v>20.155000000000001</v>
      </c>
      <c r="X440" s="57">
        <v>20.048300000000001</v>
      </c>
      <c r="Y440" s="57">
        <v>19.2</v>
      </c>
      <c r="Z440" s="57">
        <v>20.0975</v>
      </c>
      <c r="AA440" s="57">
        <v>20.0425</v>
      </c>
      <c r="AB440" s="57">
        <v>22.7</v>
      </c>
      <c r="AC440" s="57">
        <v>18.600000000000001</v>
      </c>
      <c r="AD440" s="57">
        <v>21.1</v>
      </c>
      <c r="AE440" s="57">
        <v>18.95</v>
      </c>
      <c r="AF440" s="64">
        <v>14.131</v>
      </c>
      <c r="AG440" s="64">
        <v>11.161799999999999</v>
      </c>
      <c r="AH440" s="64">
        <v>20.5318</v>
      </c>
      <c r="AI440" s="64">
        <v>14.2851</v>
      </c>
      <c r="AJ440" s="61">
        <v>0.4513888888888889</v>
      </c>
      <c r="AK440" s="216">
        <v>150</v>
      </c>
      <c r="AL440" s="62">
        <v>224.72086723536609</v>
      </c>
      <c r="AM440" s="24" t="s">
        <v>6934</v>
      </c>
      <c r="AN440" s="216" t="s">
        <v>6009</v>
      </c>
      <c r="AO440" s="216" t="s">
        <v>6007</v>
      </c>
      <c r="AP440" s="216" t="s">
        <v>6884</v>
      </c>
      <c r="AQ440" s="216" t="s">
        <v>6885</v>
      </c>
      <c r="AR440" s="216" t="s">
        <v>6886</v>
      </c>
      <c r="AS440" s="24" t="s">
        <v>6887</v>
      </c>
      <c r="AT440" s="24" t="s">
        <v>6055</v>
      </c>
      <c r="AU440" s="24" t="s">
        <v>6492</v>
      </c>
      <c r="AV440" s="24" t="s">
        <v>6122</v>
      </c>
      <c r="AW440" s="24" t="s">
        <v>6159</v>
      </c>
      <c r="AX440" s="24" t="s">
        <v>5979</v>
      </c>
      <c r="AY440" s="24" t="s">
        <v>7195</v>
      </c>
      <c r="AZ440" s="216" t="s">
        <v>7062</v>
      </c>
      <c r="BA440" s="216" t="s">
        <v>7012</v>
      </c>
      <c r="BB440" s="57" t="s">
        <v>5474</v>
      </c>
      <c r="BC440" s="202"/>
      <c r="BD440" s="24"/>
      <c r="BE440" s="151"/>
      <c r="BG440" s="151"/>
      <c r="BI440" s="151"/>
      <c r="BL440" s="152"/>
    </row>
    <row r="441" spans="1:64" s="169" customFormat="1">
      <c r="A441" s="24">
        <v>2504</v>
      </c>
      <c r="B441" s="24" t="s">
        <v>454</v>
      </c>
      <c r="C441" s="57">
        <v>21.7</v>
      </c>
      <c r="D441" s="57">
        <v>22.6</v>
      </c>
      <c r="E441" s="57">
        <v>21.7</v>
      </c>
      <c r="F441" s="57">
        <v>22.6</v>
      </c>
      <c r="G441" s="57">
        <v>22.6</v>
      </c>
      <c r="H441" s="57">
        <v>22.6</v>
      </c>
      <c r="I441" s="57">
        <v>22.15</v>
      </c>
      <c r="J441" s="57">
        <v>22.25</v>
      </c>
      <c r="K441" s="57">
        <v>22.3</v>
      </c>
      <c r="L441" s="57">
        <v>22.45</v>
      </c>
      <c r="M441" s="57">
        <v>22.2</v>
      </c>
      <c r="N441" s="57">
        <v>22.2</v>
      </c>
      <c r="O441" s="63">
        <v>-2.24719101123595E-3</v>
      </c>
      <c r="P441" s="57">
        <v>689</v>
      </c>
      <c r="Q441" s="57">
        <v>2853</v>
      </c>
      <c r="R441" s="57">
        <v>2824.5</v>
      </c>
      <c r="S441" s="57">
        <v>21.72</v>
      </c>
      <c r="T441" s="57">
        <v>22.344999999999999</v>
      </c>
      <c r="U441" s="57">
        <v>24.046700000000001</v>
      </c>
      <c r="V441" s="57">
        <v>21.88</v>
      </c>
      <c r="W441" s="57">
        <v>22.317499999999999</v>
      </c>
      <c r="X441" s="57">
        <v>23.991700000000002</v>
      </c>
      <c r="Y441" s="57">
        <v>22.02</v>
      </c>
      <c r="Z441" s="57">
        <v>22.282499999999999</v>
      </c>
      <c r="AA441" s="57">
        <v>23.94</v>
      </c>
      <c r="AB441" s="57">
        <v>30.9</v>
      </c>
      <c r="AC441" s="57">
        <v>20.8</v>
      </c>
      <c r="AD441" s="57">
        <v>23.4</v>
      </c>
      <c r="AE441" s="57">
        <v>21.1</v>
      </c>
      <c r="AF441" s="64">
        <v>56.848199999999999</v>
      </c>
      <c r="AG441" s="64">
        <v>36.122199999999999</v>
      </c>
      <c r="AH441" s="64">
        <v>62.343299999999999</v>
      </c>
      <c r="AI441" s="64">
        <v>44.8626</v>
      </c>
      <c r="AJ441" s="61">
        <v>0.4513888888888889</v>
      </c>
      <c r="AK441" s="216">
        <v>700</v>
      </c>
      <c r="AL441" s="62">
        <v>1362.752274992039</v>
      </c>
      <c r="AM441" s="24" t="s">
        <v>7613</v>
      </c>
      <c r="AN441" s="216" t="s">
        <v>6009</v>
      </c>
      <c r="AO441" s="216" t="s">
        <v>5961</v>
      </c>
      <c r="AP441" s="216" t="s">
        <v>6884</v>
      </c>
      <c r="AQ441" s="216" t="s">
        <v>6885</v>
      </c>
      <c r="AR441" s="216" t="s">
        <v>6886</v>
      </c>
      <c r="AS441" s="24" t="s">
        <v>5474</v>
      </c>
      <c r="AT441" s="24" t="s">
        <v>6201</v>
      </c>
      <c r="AU441" s="24" t="s">
        <v>6017</v>
      </c>
      <c r="AV441" s="24" t="s">
        <v>6130</v>
      </c>
      <c r="AW441" s="24" t="s">
        <v>5976</v>
      </c>
      <c r="AX441" s="24" t="s">
        <v>5979</v>
      </c>
      <c r="AY441" s="24" t="s">
        <v>7204</v>
      </c>
      <c r="AZ441" s="216" t="s">
        <v>6902</v>
      </c>
      <c r="BA441" s="216" t="s">
        <v>7086</v>
      </c>
      <c r="BB441" s="57" t="s">
        <v>5474</v>
      </c>
      <c r="BC441" s="202"/>
      <c r="BD441" s="24"/>
      <c r="BE441" s="151"/>
      <c r="BG441" s="151"/>
      <c r="BI441" s="151"/>
      <c r="BL441" s="152"/>
    </row>
    <row r="442" spans="1:64" s="169" customFormat="1">
      <c r="A442" s="24">
        <v>2505</v>
      </c>
      <c r="B442" s="24" t="s">
        <v>455</v>
      </c>
      <c r="C442" s="57">
        <v>26.6</v>
      </c>
      <c r="D442" s="57">
        <v>27.1</v>
      </c>
      <c r="E442" s="57">
        <v>26.6</v>
      </c>
      <c r="F442" s="57">
        <v>27.05</v>
      </c>
      <c r="G442" s="57">
        <v>27.15</v>
      </c>
      <c r="H442" s="57">
        <v>27.65</v>
      </c>
      <c r="I442" s="57">
        <v>26.9</v>
      </c>
      <c r="J442" s="57">
        <v>27.3</v>
      </c>
      <c r="K442" s="57">
        <v>27.35</v>
      </c>
      <c r="L442" s="57">
        <v>27.7</v>
      </c>
      <c r="M442" s="57">
        <v>27.35</v>
      </c>
      <c r="N442" s="57">
        <v>27.55</v>
      </c>
      <c r="O442" s="63">
        <v>9.1575091575091493E-3</v>
      </c>
      <c r="P442" s="57">
        <v>124</v>
      </c>
      <c r="Q442" s="57">
        <v>516</v>
      </c>
      <c r="R442" s="57">
        <v>648.45000000000005</v>
      </c>
      <c r="S442" s="57">
        <v>26.81</v>
      </c>
      <c r="T442" s="57">
        <v>28.504999999999999</v>
      </c>
      <c r="U442" s="57">
        <v>29.223299999999998</v>
      </c>
      <c r="V442" s="57">
        <v>26.87</v>
      </c>
      <c r="W442" s="57">
        <v>28.36</v>
      </c>
      <c r="X442" s="57">
        <v>29.168299999999999</v>
      </c>
      <c r="Y442" s="57">
        <v>27</v>
      </c>
      <c r="Z442" s="57">
        <v>28.247499999999999</v>
      </c>
      <c r="AA442" s="57">
        <v>29.11</v>
      </c>
      <c r="AB442" s="57">
        <v>41.5</v>
      </c>
      <c r="AC442" s="57">
        <v>23.15</v>
      </c>
      <c r="AD442" s="57">
        <v>30.25</v>
      </c>
      <c r="AE442" s="57">
        <v>26.2</v>
      </c>
      <c r="AF442" s="64">
        <v>25.632200000000001</v>
      </c>
      <c r="AG442" s="64">
        <v>16.677900000000001</v>
      </c>
      <c r="AH442" s="64">
        <v>39.588099999999997</v>
      </c>
      <c r="AI442" s="64">
        <v>24.314699999999998</v>
      </c>
      <c r="AJ442" s="61">
        <v>0.4513888888888889</v>
      </c>
      <c r="AK442" s="216">
        <v>150</v>
      </c>
      <c r="AL442" s="62">
        <v>270.53774307946986</v>
      </c>
      <c r="AM442" s="24" t="s">
        <v>7614</v>
      </c>
      <c r="AN442" s="216" t="s">
        <v>6009</v>
      </c>
      <c r="AO442" s="216" t="s">
        <v>6007</v>
      </c>
      <c r="AP442" s="216" t="s">
        <v>6884</v>
      </c>
      <c r="AQ442" s="216" t="s">
        <v>6885</v>
      </c>
      <c r="AR442" s="216" t="s">
        <v>6886</v>
      </c>
      <c r="AS442" s="24" t="s">
        <v>5474</v>
      </c>
      <c r="AT442" s="24" t="s">
        <v>6055</v>
      </c>
      <c r="AU442" s="24" t="s">
        <v>6066</v>
      </c>
      <c r="AV442" s="24" t="s">
        <v>6055</v>
      </c>
      <c r="AW442" s="24" t="s">
        <v>5986</v>
      </c>
      <c r="AX442" s="24" t="s">
        <v>5979</v>
      </c>
      <c r="AY442" s="24" t="s">
        <v>7347</v>
      </c>
      <c r="AZ442" s="216" t="s">
        <v>7152</v>
      </c>
      <c r="BA442" s="216" t="s">
        <v>7028</v>
      </c>
      <c r="BB442" s="57" t="s">
        <v>5474</v>
      </c>
      <c r="BC442" s="202"/>
      <c r="BD442" s="24"/>
      <c r="BE442" s="151"/>
      <c r="BG442" s="151"/>
      <c r="BI442" s="151"/>
      <c r="BL442" s="152"/>
    </row>
    <row r="443" spans="1:64" s="169" customFormat="1">
      <c r="A443" s="24">
        <v>2506</v>
      </c>
      <c r="B443" s="24" t="s">
        <v>456</v>
      </c>
      <c r="C443" s="57">
        <v>9.1999999999999993</v>
      </c>
      <c r="D443" s="57">
        <v>9.42</v>
      </c>
      <c r="E443" s="57">
        <v>9.1999999999999993</v>
      </c>
      <c r="F443" s="57">
        <v>9.41</v>
      </c>
      <c r="G443" s="57">
        <v>9.49</v>
      </c>
      <c r="H443" s="57">
        <v>9.49</v>
      </c>
      <c r="I443" s="57">
        <v>9.35</v>
      </c>
      <c r="J443" s="57">
        <v>9.41</v>
      </c>
      <c r="K443" s="57">
        <v>9.4</v>
      </c>
      <c r="L443" s="57">
        <v>9.4499999999999993</v>
      </c>
      <c r="M443" s="57">
        <v>9.4</v>
      </c>
      <c r="N443" s="57">
        <v>9.44</v>
      </c>
      <c r="O443" s="63">
        <v>3.1880977683315598E-3</v>
      </c>
      <c r="P443" s="57">
        <v>29</v>
      </c>
      <c r="Q443" s="57">
        <v>252</v>
      </c>
      <c r="R443" s="57">
        <v>181.35</v>
      </c>
      <c r="S443" s="57">
        <v>9.3019999999999996</v>
      </c>
      <c r="T443" s="57">
        <v>9.6539999999999999</v>
      </c>
      <c r="U443" s="57">
        <v>10.032299999999999</v>
      </c>
      <c r="V443" s="57">
        <v>9.3239999999999998</v>
      </c>
      <c r="W443" s="57">
        <v>9.6300000000000008</v>
      </c>
      <c r="X443" s="57">
        <v>10.0192</v>
      </c>
      <c r="Y443" s="57">
        <v>9.3379999999999992</v>
      </c>
      <c r="Z443" s="57">
        <v>9.6144999999999996</v>
      </c>
      <c r="AA443" s="57">
        <v>10.005699999999999</v>
      </c>
      <c r="AB443" s="57">
        <v>13</v>
      </c>
      <c r="AC443" s="57">
        <v>9.1</v>
      </c>
      <c r="AD443" s="57">
        <v>10</v>
      </c>
      <c r="AE443" s="57">
        <v>9.1</v>
      </c>
      <c r="AF443" s="64">
        <v>35.593299999999999</v>
      </c>
      <c r="AG443" s="64">
        <v>25.612300000000001</v>
      </c>
      <c r="AH443" s="64">
        <v>44.334899999999998</v>
      </c>
      <c r="AI443" s="64">
        <v>31.853200000000001</v>
      </c>
      <c r="AJ443" s="61">
        <v>0.4513888888888889</v>
      </c>
      <c r="AK443" s="216">
        <v>50</v>
      </c>
      <c r="AL443" s="62">
        <v>109.85565191633688</v>
      </c>
      <c r="AM443" s="24" t="s">
        <v>6388</v>
      </c>
      <c r="AN443" s="216" t="s">
        <v>6009</v>
      </c>
      <c r="AO443" s="216" t="s">
        <v>5971</v>
      </c>
      <c r="AP443" s="216" t="s">
        <v>6884</v>
      </c>
      <c r="AQ443" s="216" t="s">
        <v>6885</v>
      </c>
      <c r="AR443" s="216" t="s">
        <v>6886</v>
      </c>
      <c r="AS443" s="24" t="s">
        <v>6951</v>
      </c>
      <c r="AT443" s="24" t="s">
        <v>6055</v>
      </c>
      <c r="AU443" s="24" t="s">
        <v>6017</v>
      </c>
      <c r="AV443" s="24" t="s">
        <v>6055</v>
      </c>
      <c r="AW443" s="24" t="s">
        <v>5990</v>
      </c>
      <c r="AX443" s="24" t="s">
        <v>5979</v>
      </c>
      <c r="AY443" s="24" t="s">
        <v>6975</v>
      </c>
      <c r="AZ443" s="216" t="s">
        <v>6902</v>
      </c>
      <c r="BA443" s="216" t="s">
        <v>7070</v>
      </c>
      <c r="BB443" s="57" t="s">
        <v>5474</v>
      </c>
      <c r="BC443" s="202"/>
      <c r="BD443" s="24"/>
      <c r="BE443" s="151"/>
      <c r="BG443" s="151"/>
      <c r="BI443" s="151"/>
      <c r="BL443" s="152"/>
    </row>
    <row r="444" spans="1:64" s="169" customFormat="1">
      <c r="A444" s="24">
        <v>2509</v>
      </c>
      <c r="B444" s="24" t="s">
        <v>457</v>
      </c>
      <c r="C444" s="57">
        <v>18</v>
      </c>
      <c r="D444" s="57">
        <v>18.25</v>
      </c>
      <c r="E444" s="57">
        <v>18</v>
      </c>
      <c r="F444" s="57">
        <v>18.2</v>
      </c>
      <c r="G444" s="57">
        <v>18.25</v>
      </c>
      <c r="H444" s="57">
        <v>18.25</v>
      </c>
      <c r="I444" s="57">
        <v>18</v>
      </c>
      <c r="J444" s="57">
        <v>18.05</v>
      </c>
      <c r="K444" s="57">
        <v>18.100000000000001</v>
      </c>
      <c r="L444" s="57">
        <v>18.2</v>
      </c>
      <c r="M444" s="57">
        <v>18.05</v>
      </c>
      <c r="N444" s="57">
        <v>18.100000000000001</v>
      </c>
      <c r="O444" s="63">
        <v>2.77008310249307E-3</v>
      </c>
      <c r="P444" s="57">
        <v>67</v>
      </c>
      <c r="Q444" s="57">
        <v>131</v>
      </c>
      <c r="R444" s="57">
        <v>614.70000000000005</v>
      </c>
      <c r="S444" s="57">
        <v>18.04</v>
      </c>
      <c r="T444" s="57">
        <v>19.75</v>
      </c>
      <c r="U444" s="57">
        <v>19.845800000000001</v>
      </c>
      <c r="V444" s="57">
        <v>18.04</v>
      </c>
      <c r="W444" s="57">
        <v>19.61</v>
      </c>
      <c r="X444" s="57">
        <v>19.8217</v>
      </c>
      <c r="Y444" s="57">
        <v>18.02</v>
      </c>
      <c r="Z444" s="57">
        <v>19.4925</v>
      </c>
      <c r="AA444" s="57">
        <v>19.797499999999999</v>
      </c>
      <c r="AB444" s="57">
        <v>26.6</v>
      </c>
      <c r="AC444" s="57">
        <v>16.399999999999999</v>
      </c>
      <c r="AD444" s="57">
        <v>21.8</v>
      </c>
      <c r="AE444" s="57">
        <v>17.7</v>
      </c>
      <c r="AF444" s="64">
        <v>21.646599999999999</v>
      </c>
      <c r="AG444" s="64">
        <v>15.5977</v>
      </c>
      <c r="AH444" s="64">
        <v>31.0977</v>
      </c>
      <c r="AI444" s="64">
        <v>20.764399999999998</v>
      </c>
      <c r="AJ444" s="61">
        <v>0.4513888888888889</v>
      </c>
      <c r="AK444" s="216">
        <v>100</v>
      </c>
      <c r="AL444" s="62">
        <v>149.4688601496153</v>
      </c>
      <c r="AM444" s="24" t="s">
        <v>6853</v>
      </c>
      <c r="AN444" s="216" t="s">
        <v>6009</v>
      </c>
      <c r="AO444" s="216" t="s">
        <v>6007</v>
      </c>
      <c r="AP444" s="216" t="s">
        <v>6884</v>
      </c>
      <c r="AQ444" s="216" t="s">
        <v>6885</v>
      </c>
      <c r="AR444" s="216" t="s">
        <v>6886</v>
      </c>
      <c r="AS444" s="24" t="s">
        <v>5474</v>
      </c>
      <c r="AT444" s="24" t="s">
        <v>6055</v>
      </c>
      <c r="AU444" s="24" t="s">
        <v>6017</v>
      </c>
      <c r="AV444" s="24" t="s">
        <v>6166</v>
      </c>
      <c r="AW444" s="24" t="s">
        <v>5996</v>
      </c>
      <c r="AX444" s="24" t="s">
        <v>5991</v>
      </c>
      <c r="AY444" s="24" t="s">
        <v>7615</v>
      </c>
      <c r="AZ444" s="216" t="s">
        <v>7616</v>
      </c>
      <c r="BA444" s="216" t="s">
        <v>6992</v>
      </c>
      <c r="BB444" s="57" t="s">
        <v>5474</v>
      </c>
      <c r="BC444" s="202"/>
      <c r="BD444" s="24"/>
      <c r="BE444" s="151"/>
      <c r="BG444" s="151"/>
      <c r="BI444" s="151"/>
      <c r="BL444" s="152"/>
    </row>
    <row r="445" spans="1:64" s="169" customFormat="1">
      <c r="A445" s="24">
        <v>2511</v>
      </c>
      <c r="B445" s="24" t="s">
        <v>458</v>
      </c>
      <c r="C445" s="57">
        <v>12.7</v>
      </c>
      <c r="D445" s="57">
        <v>12.9</v>
      </c>
      <c r="E445" s="57">
        <v>12.6</v>
      </c>
      <c r="F445" s="57">
        <v>12.8</v>
      </c>
      <c r="G445" s="57">
        <v>12.45</v>
      </c>
      <c r="H445" s="57">
        <v>12.65</v>
      </c>
      <c r="I445" s="57">
        <v>12.4</v>
      </c>
      <c r="J445" s="57">
        <v>12.6</v>
      </c>
      <c r="K445" s="57">
        <v>12.75</v>
      </c>
      <c r="L445" s="57">
        <v>12.75</v>
      </c>
      <c r="M445" s="57">
        <v>12.55</v>
      </c>
      <c r="N445" s="57">
        <v>12.6</v>
      </c>
      <c r="O445" s="63">
        <v>0</v>
      </c>
      <c r="P445" s="57">
        <v>723</v>
      </c>
      <c r="Q445" s="57">
        <v>1610</v>
      </c>
      <c r="R445" s="57">
        <v>3731.1</v>
      </c>
      <c r="S445" s="57">
        <v>12.85</v>
      </c>
      <c r="T445" s="57">
        <v>12.625</v>
      </c>
      <c r="U445" s="57">
        <v>12.1783</v>
      </c>
      <c r="V445" s="57">
        <v>12.74</v>
      </c>
      <c r="W445" s="57">
        <v>12.654999999999999</v>
      </c>
      <c r="X445" s="57">
        <v>12.19</v>
      </c>
      <c r="Y445" s="57">
        <v>12.64</v>
      </c>
      <c r="Z445" s="57">
        <v>12.69</v>
      </c>
      <c r="AA445" s="57">
        <v>12.2033</v>
      </c>
      <c r="AB445" s="57">
        <v>13.7</v>
      </c>
      <c r="AC445" s="57">
        <v>10.35</v>
      </c>
      <c r="AD445" s="57">
        <v>13.7</v>
      </c>
      <c r="AE445" s="57">
        <v>11.9</v>
      </c>
      <c r="AF445" s="64">
        <v>24.787099999999999</v>
      </c>
      <c r="AG445" s="64">
        <v>34.462800000000001</v>
      </c>
      <c r="AH445" s="64">
        <v>23.191400000000002</v>
      </c>
      <c r="AI445" s="64">
        <v>30.7057</v>
      </c>
      <c r="AJ445" s="61">
        <v>0.4513888888888889</v>
      </c>
      <c r="AK445" s="216">
        <v>750</v>
      </c>
      <c r="AL445" s="62">
        <v>1461.3097379690935</v>
      </c>
      <c r="AM445" s="24" t="s">
        <v>7386</v>
      </c>
      <c r="AN445" s="216" t="s">
        <v>5967</v>
      </c>
      <c r="AO445" s="216" t="s">
        <v>6007</v>
      </c>
      <c r="AP445" s="216" t="s">
        <v>6908</v>
      </c>
      <c r="AQ445" s="216" t="s">
        <v>6885</v>
      </c>
      <c r="AR445" s="216" t="s">
        <v>6916</v>
      </c>
      <c r="AS445" s="24" t="s">
        <v>5474</v>
      </c>
      <c r="AT445" s="24" t="s">
        <v>6066</v>
      </c>
      <c r="AU445" s="24" t="s">
        <v>6016</v>
      </c>
      <c r="AV445" s="24" t="s">
        <v>6017</v>
      </c>
      <c r="AW445" s="24" t="s">
        <v>5979</v>
      </c>
      <c r="AX445" s="24" t="s">
        <v>5990</v>
      </c>
      <c r="AY445" s="24" t="s">
        <v>7617</v>
      </c>
      <c r="AZ445" s="216" t="s">
        <v>7618</v>
      </c>
      <c r="BA445" s="216" t="s">
        <v>6955</v>
      </c>
      <c r="BB445" s="57" t="s">
        <v>5474</v>
      </c>
      <c r="BC445" s="202"/>
      <c r="BD445" s="24"/>
      <c r="BE445" s="151"/>
      <c r="BG445" s="151"/>
      <c r="BI445" s="151"/>
      <c r="BL445" s="152"/>
    </row>
    <row r="446" spans="1:64" s="169" customFormat="1">
      <c r="A446" s="24">
        <v>2514</v>
      </c>
      <c r="B446" s="24" t="s">
        <v>459</v>
      </c>
      <c r="C446" s="57">
        <v>18.3</v>
      </c>
      <c r="D446" s="57">
        <v>18.350000000000001</v>
      </c>
      <c r="E446" s="57">
        <v>18.149999999999999</v>
      </c>
      <c r="F446" s="57">
        <v>18.25</v>
      </c>
      <c r="G446" s="57">
        <v>18.3</v>
      </c>
      <c r="H446" s="57">
        <v>18.350000000000001</v>
      </c>
      <c r="I446" s="57">
        <v>18.149999999999999</v>
      </c>
      <c r="J446" s="57">
        <v>18.3</v>
      </c>
      <c r="K446" s="57">
        <v>18.3</v>
      </c>
      <c r="L446" s="57">
        <v>18.350000000000001</v>
      </c>
      <c r="M446" s="57">
        <v>18.25</v>
      </c>
      <c r="N446" s="57">
        <v>18.25</v>
      </c>
      <c r="O446" s="63">
        <v>-2.7322404371584699E-3</v>
      </c>
      <c r="P446" s="57">
        <v>65</v>
      </c>
      <c r="Q446" s="57">
        <v>137</v>
      </c>
      <c r="R446" s="57">
        <v>183.55</v>
      </c>
      <c r="S446" s="57">
        <v>18.21</v>
      </c>
      <c r="T446" s="57">
        <v>18.517499999999998</v>
      </c>
      <c r="U446" s="57">
        <v>18.1417</v>
      </c>
      <c r="V446" s="57">
        <v>18.23</v>
      </c>
      <c r="W446" s="57">
        <v>18.502500000000001</v>
      </c>
      <c r="X446" s="57">
        <v>18.13</v>
      </c>
      <c r="Y446" s="57">
        <v>18.21</v>
      </c>
      <c r="Z446" s="57">
        <v>18.487500000000001</v>
      </c>
      <c r="AA446" s="57">
        <v>18.128299999999999</v>
      </c>
      <c r="AB446" s="57">
        <v>20.25</v>
      </c>
      <c r="AC446" s="57">
        <v>13.4</v>
      </c>
      <c r="AD446" s="57">
        <v>19</v>
      </c>
      <c r="AE446" s="57">
        <v>18</v>
      </c>
      <c r="AF446" s="64">
        <v>25.4483</v>
      </c>
      <c r="AG446" s="64">
        <v>27.0032</v>
      </c>
      <c r="AH446" s="64">
        <v>26.769500000000001</v>
      </c>
      <c r="AI446" s="64">
        <v>26.9253</v>
      </c>
      <c r="AJ446" s="61">
        <v>0.4513888888888889</v>
      </c>
      <c r="AK446" s="216">
        <v>100</v>
      </c>
      <c r="AL446" s="62">
        <v>145.00710313022378</v>
      </c>
      <c r="AM446" s="24" t="s">
        <v>6392</v>
      </c>
      <c r="AN446" s="216" t="s">
        <v>6039</v>
      </c>
      <c r="AO446" s="216" t="s">
        <v>5971</v>
      </c>
      <c r="AP446" s="216" t="s">
        <v>6908</v>
      </c>
      <c r="AQ446" s="216" t="s">
        <v>6885</v>
      </c>
      <c r="AR446" s="216" t="s">
        <v>6886</v>
      </c>
      <c r="AS446" s="24" t="s">
        <v>6894</v>
      </c>
      <c r="AT446" s="24" t="s">
        <v>5984</v>
      </c>
      <c r="AU446" s="24" t="s">
        <v>6511</v>
      </c>
      <c r="AV446" s="24" t="s">
        <v>6130</v>
      </c>
      <c r="AW446" s="24" t="s">
        <v>5970</v>
      </c>
      <c r="AX446" s="24" t="s">
        <v>5979</v>
      </c>
      <c r="AY446" s="24" t="s">
        <v>7615</v>
      </c>
      <c r="AZ446" s="216" t="s">
        <v>7093</v>
      </c>
      <c r="BA446" s="216" t="s">
        <v>7232</v>
      </c>
      <c r="BB446" s="57" t="s">
        <v>5474</v>
      </c>
      <c r="BC446" s="202"/>
      <c r="BD446" s="24"/>
      <c r="BE446" s="151"/>
      <c r="BG446" s="151"/>
      <c r="BI446" s="151"/>
      <c r="BL446" s="152"/>
    </row>
    <row r="447" spans="1:64" s="169" customFormat="1">
      <c r="A447" s="24">
        <v>2515</v>
      </c>
      <c r="B447" s="24" t="s">
        <v>460</v>
      </c>
      <c r="C447" s="57">
        <v>8.3000000000000007</v>
      </c>
      <c r="D447" s="57">
        <v>8.4700000000000006</v>
      </c>
      <c r="E447" s="57">
        <v>8.3000000000000007</v>
      </c>
      <c r="F447" s="57">
        <v>8.4499999999999993</v>
      </c>
      <c r="G447" s="57">
        <v>8.5299999999999994</v>
      </c>
      <c r="H447" s="57">
        <v>8.5399999999999991</v>
      </c>
      <c r="I447" s="57">
        <v>8.4</v>
      </c>
      <c r="J447" s="57">
        <v>8.49</v>
      </c>
      <c r="K447" s="57">
        <v>8.5</v>
      </c>
      <c r="L447" s="57">
        <v>8.59</v>
      </c>
      <c r="M447" s="57">
        <v>8.4700000000000006</v>
      </c>
      <c r="N447" s="57">
        <v>8.56</v>
      </c>
      <c r="O447" s="63">
        <v>8.2449941107184902E-3</v>
      </c>
      <c r="P447" s="57">
        <v>2295</v>
      </c>
      <c r="Q447" s="57">
        <v>3183</v>
      </c>
      <c r="R447" s="57">
        <v>4487.8500000000004</v>
      </c>
      <c r="S447" s="57">
        <v>8.3960000000000008</v>
      </c>
      <c r="T447" s="57">
        <v>8.7144999999999992</v>
      </c>
      <c r="U447" s="57">
        <v>8.8927999999999994</v>
      </c>
      <c r="V447" s="57">
        <v>8.4019999999999992</v>
      </c>
      <c r="W447" s="57">
        <v>8.6959999999999997</v>
      </c>
      <c r="X447" s="57">
        <v>8.8842999999999996</v>
      </c>
      <c r="Y447" s="57">
        <v>8.4120000000000008</v>
      </c>
      <c r="Z447" s="57">
        <v>8.6869999999999994</v>
      </c>
      <c r="AA447" s="57">
        <v>8.8763000000000005</v>
      </c>
      <c r="AB447" s="57">
        <v>11.8</v>
      </c>
      <c r="AC447" s="57">
        <v>7.3</v>
      </c>
      <c r="AD447" s="57">
        <v>9.02</v>
      </c>
      <c r="AE447" s="57">
        <v>8.2200000000000006</v>
      </c>
      <c r="AF447" s="64">
        <v>24.600100000000001</v>
      </c>
      <c r="AG447" s="64">
        <v>21.774799999999999</v>
      </c>
      <c r="AH447" s="64">
        <v>33.571800000000003</v>
      </c>
      <c r="AI447" s="64">
        <v>25.707100000000001</v>
      </c>
      <c r="AJ447" s="61">
        <v>0.4513888888888889</v>
      </c>
      <c r="AK447" s="216">
        <v>2500</v>
      </c>
      <c r="AL447" s="62">
        <v>4270.9894572122257</v>
      </c>
      <c r="AM447" s="24" t="s">
        <v>6506</v>
      </c>
      <c r="AN447" s="216" t="s">
        <v>6009</v>
      </c>
      <c r="AO447" s="216" t="s">
        <v>5971</v>
      </c>
      <c r="AP447" s="216" t="s">
        <v>6884</v>
      </c>
      <c r="AQ447" s="216" t="s">
        <v>6885</v>
      </c>
      <c r="AR447" s="216" t="s">
        <v>6886</v>
      </c>
      <c r="AS447" s="24" t="s">
        <v>6887</v>
      </c>
      <c r="AT447" s="24" t="s">
        <v>6055</v>
      </c>
      <c r="AU447" s="24" t="s">
        <v>6277</v>
      </c>
      <c r="AV447" s="24" t="s">
        <v>6016</v>
      </c>
      <c r="AW447" s="24" t="s">
        <v>5990</v>
      </c>
      <c r="AX447" s="24" t="s">
        <v>5990</v>
      </c>
      <c r="AY447" s="24" t="s">
        <v>6986</v>
      </c>
      <c r="AZ447" s="216" t="s">
        <v>7388</v>
      </c>
      <c r="BA447" s="216" t="s">
        <v>6980</v>
      </c>
      <c r="BB447" s="57" t="s">
        <v>5474</v>
      </c>
      <c r="BC447" s="202"/>
      <c r="BD447" s="24"/>
      <c r="BE447" s="151"/>
      <c r="BG447" s="151"/>
      <c r="BI447" s="151"/>
      <c r="BL447" s="152"/>
    </row>
    <row r="448" spans="1:64" s="169" customFormat="1">
      <c r="A448" s="24">
        <v>2516</v>
      </c>
      <c r="B448" s="24" t="s">
        <v>461</v>
      </c>
      <c r="C448" s="57">
        <v>5.6</v>
      </c>
      <c r="D448" s="57">
        <v>5.72</v>
      </c>
      <c r="E448" s="57">
        <v>5.6</v>
      </c>
      <c r="F448" s="57">
        <v>5.67</v>
      </c>
      <c r="G448" s="57">
        <v>5.69</v>
      </c>
      <c r="H448" s="57">
        <v>5.69</v>
      </c>
      <c r="I448" s="57">
        <v>5.64</v>
      </c>
      <c r="J448" s="57">
        <v>5.67</v>
      </c>
      <c r="K448" s="57">
        <v>5.67</v>
      </c>
      <c r="L448" s="57">
        <v>5.68</v>
      </c>
      <c r="M448" s="57">
        <v>5.66</v>
      </c>
      <c r="N448" s="57">
        <v>5.68</v>
      </c>
      <c r="O448" s="63">
        <v>1.76366843033509E-3</v>
      </c>
      <c r="P448" s="57">
        <v>37</v>
      </c>
      <c r="Q448" s="57">
        <v>37</v>
      </c>
      <c r="R448" s="57">
        <v>219.95</v>
      </c>
      <c r="S448" s="57">
        <v>5.6879999999999997</v>
      </c>
      <c r="T448" s="57">
        <v>5.867</v>
      </c>
      <c r="U448" s="57">
        <v>6.0612000000000004</v>
      </c>
      <c r="V448" s="57">
        <v>5.6740000000000004</v>
      </c>
      <c r="W448" s="57">
        <v>5.851</v>
      </c>
      <c r="X448" s="57">
        <v>6.0522999999999998</v>
      </c>
      <c r="Y448" s="57">
        <v>5.6559999999999997</v>
      </c>
      <c r="Z448" s="57">
        <v>5.84</v>
      </c>
      <c r="AA448" s="57">
        <v>6.0382999999999996</v>
      </c>
      <c r="AB448" s="57">
        <v>6.93</v>
      </c>
      <c r="AC448" s="57">
        <v>4.6500000000000004</v>
      </c>
      <c r="AD448" s="57">
        <v>6.04</v>
      </c>
      <c r="AE448" s="57">
        <v>5.55</v>
      </c>
      <c r="AF448" s="64">
        <v>23.529900000000001</v>
      </c>
      <c r="AG448" s="64">
        <v>24.863199999999999</v>
      </c>
      <c r="AH448" s="64">
        <v>24.530100000000001</v>
      </c>
      <c r="AI448" s="64">
        <v>24.752199999999998</v>
      </c>
      <c r="AJ448" s="61">
        <v>0.4513888888888889</v>
      </c>
      <c r="AK448" s="216">
        <v>50</v>
      </c>
      <c r="AL448" s="62">
        <v>140.16065934153326</v>
      </c>
      <c r="AM448" s="24" t="s">
        <v>6638</v>
      </c>
      <c r="AN448" s="216" t="s">
        <v>6039</v>
      </c>
      <c r="AO448" s="216" t="s">
        <v>6007</v>
      </c>
      <c r="AP448" s="216" t="s">
        <v>6884</v>
      </c>
      <c r="AQ448" s="216" t="s">
        <v>6885</v>
      </c>
      <c r="AR448" s="216" t="s">
        <v>6886</v>
      </c>
      <c r="AS448" s="24" t="s">
        <v>6887</v>
      </c>
      <c r="AT448" s="24" t="s">
        <v>6055</v>
      </c>
      <c r="AU448" s="24" t="s">
        <v>6017</v>
      </c>
      <c r="AV448" s="24" t="s">
        <v>6126</v>
      </c>
      <c r="AW448" s="24" t="s">
        <v>5979</v>
      </c>
      <c r="AX448" s="24" t="s">
        <v>5970</v>
      </c>
      <c r="AY448" s="24" t="s">
        <v>7619</v>
      </c>
      <c r="AZ448" s="216" t="s">
        <v>6936</v>
      </c>
      <c r="BA448" s="216" t="s">
        <v>7133</v>
      </c>
      <c r="BB448" s="57" t="s">
        <v>6898</v>
      </c>
      <c r="BC448" s="202"/>
      <c r="BD448" s="24"/>
      <c r="BE448" s="151"/>
      <c r="BG448" s="151"/>
      <c r="BI448" s="151"/>
      <c r="BL448" s="152"/>
    </row>
    <row r="449" spans="1:64" s="169" customFormat="1">
      <c r="A449" s="24">
        <v>2520</v>
      </c>
      <c r="B449" s="24" t="s">
        <v>462</v>
      </c>
      <c r="C449" s="57">
        <v>40.6</v>
      </c>
      <c r="D449" s="57">
        <v>40.6</v>
      </c>
      <c r="E449" s="57">
        <v>40.299999999999997</v>
      </c>
      <c r="F449" s="57">
        <v>40.4</v>
      </c>
      <c r="G449" s="57">
        <v>40.4</v>
      </c>
      <c r="H449" s="57">
        <v>41.2</v>
      </c>
      <c r="I449" s="57">
        <v>40.25</v>
      </c>
      <c r="J449" s="57">
        <v>41.15</v>
      </c>
      <c r="K449" s="57">
        <v>41.1</v>
      </c>
      <c r="L449" s="57">
        <v>41.1</v>
      </c>
      <c r="M449" s="57">
        <v>40.700000000000003</v>
      </c>
      <c r="N449" s="57">
        <v>41</v>
      </c>
      <c r="O449" s="63">
        <v>-3.6452004860267301E-3</v>
      </c>
      <c r="P449" s="57">
        <v>535</v>
      </c>
      <c r="Q449" s="57">
        <v>3737</v>
      </c>
      <c r="R449" s="57">
        <v>4562.2</v>
      </c>
      <c r="S449" s="57">
        <v>40.14</v>
      </c>
      <c r="T449" s="57">
        <v>41.517499999999998</v>
      </c>
      <c r="U449" s="57">
        <v>39.9908</v>
      </c>
      <c r="V449" s="57">
        <v>40.520000000000003</v>
      </c>
      <c r="W449" s="57">
        <v>41.384999999999998</v>
      </c>
      <c r="X449" s="57">
        <v>40.051699999999997</v>
      </c>
      <c r="Y449" s="57">
        <v>40.630000000000003</v>
      </c>
      <c r="Z449" s="57">
        <v>41.244999999999997</v>
      </c>
      <c r="AA449" s="57">
        <v>40.099200000000003</v>
      </c>
      <c r="AB449" s="57">
        <v>44.6</v>
      </c>
      <c r="AC449" s="57">
        <v>31.6</v>
      </c>
      <c r="AD449" s="57">
        <v>44.35</v>
      </c>
      <c r="AE449" s="57">
        <v>37.5</v>
      </c>
      <c r="AF449" s="64">
        <v>77.136399999999995</v>
      </c>
      <c r="AG449" s="64">
        <v>62.190800000000003</v>
      </c>
      <c r="AH449" s="64">
        <v>82.1935</v>
      </c>
      <c r="AI449" s="64">
        <v>68.858400000000003</v>
      </c>
      <c r="AJ449" s="61">
        <v>0.4513888888888889</v>
      </c>
      <c r="AK449" s="216">
        <v>550</v>
      </c>
      <c r="AL449" s="62">
        <v>1070.6029636507938</v>
      </c>
      <c r="AM449" s="24" t="s">
        <v>6532</v>
      </c>
      <c r="AN449" s="216" t="s">
        <v>6009</v>
      </c>
      <c r="AO449" s="216" t="s">
        <v>5989</v>
      </c>
      <c r="AP449" s="216" t="s">
        <v>6908</v>
      </c>
      <c r="AQ449" s="216" t="s">
        <v>6885</v>
      </c>
      <c r="AR449" s="216" t="s">
        <v>6886</v>
      </c>
      <c r="AS449" s="24" t="s">
        <v>5474</v>
      </c>
      <c r="AT449" s="24" t="s">
        <v>6017</v>
      </c>
      <c r="AU449" s="24" t="s">
        <v>6016</v>
      </c>
      <c r="AV449" s="24" t="s">
        <v>6345</v>
      </c>
      <c r="AW449" s="24" t="s">
        <v>5979</v>
      </c>
      <c r="AX449" s="24" t="s">
        <v>5996</v>
      </c>
      <c r="AY449" s="24" t="s">
        <v>7079</v>
      </c>
      <c r="AZ449" s="216" t="s">
        <v>7138</v>
      </c>
      <c r="BA449" s="216" t="s">
        <v>7024</v>
      </c>
      <c r="BB449" s="57" t="s">
        <v>5474</v>
      </c>
      <c r="BC449" s="202"/>
      <c r="BD449" s="24"/>
      <c r="BE449" s="151"/>
      <c r="BG449" s="151"/>
      <c r="BI449" s="151"/>
      <c r="BL449" s="152"/>
    </row>
    <row r="450" spans="1:64" s="169" customFormat="1">
      <c r="A450" s="24">
        <v>2524</v>
      </c>
      <c r="B450" s="24" t="s">
        <v>463</v>
      </c>
      <c r="C450" s="57">
        <v>34.049999999999997</v>
      </c>
      <c r="D450" s="57">
        <v>34.299999999999997</v>
      </c>
      <c r="E450" s="57">
        <v>34</v>
      </c>
      <c r="F450" s="57">
        <v>34.299999999999997</v>
      </c>
      <c r="G450" s="57">
        <v>34.549999999999997</v>
      </c>
      <c r="H450" s="57">
        <v>34.549999999999997</v>
      </c>
      <c r="I450" s="57">
        <v>34</v>
      </c>
      <c r="J450" s="57">
        <v>34</v>
      </c>
      <c r="K450" s="57">
        <v>34.5</v>
      </c>
      <c r="L450" s="57">
        <v>34.5</v>
      </c>
      <c r="M450" s="57">
        <v>34</v>
      </c>
      <c r="N450" s="57">
        <v>34</v>
      </c>
      <c r="O450" s="63">
        <v>0</v>
      </c>
      <c r="P450" s="57">
        <v>6</v>
      </c>
      <c r="Q450" s="57">
        <v>52</v>
      </c>
      <c r="R450" s="57">
        <v>371.5</v>
      </c>
      <c r="S450" s="57">
        <v>34.32</v>
      </c>
      <c r="T450" s="57">
        <v>34.887500000000003</v>
      </c>
      <c r="U450" s="57">
        <v>34.820799999999998</v>
      </c>
      <c r="V450" s="57">
        <v>34.24</v>
      </c>
      <c r="W450" s="57">
        <v>34.79</v>
      </c>
      <c r="X450" s="57">
        <v>34.8033</v>
      </c>
      <c r="Y450" s="57">
        <v>34.18</v>
      </c>
      <c r="Z450" s="57">
        <v>34.707500000000003</v>
      </c>
      <c r="AA450" s="57">
        <v>34.79</v>
      </c>
      <c r="AB450" s="57">
        <v>43</v>
      </c>
      <c r="AC450" s="57">
        <v>31.9</v>
      </c>
      <c r="AD450" s="57">
        <v>36.25</v>
      </c>
      <c r="AE450" s="57">
        <v>31.9</v>
      </c>
      <c r="AF450" s="64">
        <v>58.681899999999999</v>
      </c>
      <c r="AG450" s="64">
        <v>46.183599999999998</v>
      </c>
      <c r="AH450" s="64">
        <v>60.333399999999997</v>
      </c>
      <c r="AI450" s="64">
        <v>50.900199999999998</v>
      </c>
      <c r="AJ450" s="61">
        <v>0.4513888888888889</v>
      </c>
      <c r="AK450" s="216">
        <v>50</v>
      </c>
      <c r="AL450" s="62">
        <v>22.728755568897284</v>
      </c>
      <c r="AM450" s="24" t="s">
        <v>7120</v>
      </c>
      <c r="AN450" s="216" t="s">
        <v>6009</v>
      </c>
      <c r="AO450" s="216" t="s">
        <v>5961</v>
      </c>
      <c r="AP450" s="216" t="s">
        <v>6884</v>
      </c>
      <c r="AQ450" s="216" t="s">
        <v>6885</v>
      </c>
      <c r="AR450" s="216" t="s">
        <v>6916</v>
      </c>
      <c r="AS450" s="24" t="s">
        <v>5474</v>
      </c>
      <c r="AT450" s="24" t="s">
        <v>6126</v>
      </c>
      <c r="AU450" s="24" t="s">
        <v>6518</v>
      </c>
      <c r="AV450" s="24" t="s">
        <v>6518</v>
      </c>
      <c r="AW450" s="24" t="s">
        <v>5979</v>
      </c>
      <c r="AX450" s="24" t="s">
        <v>5979</v>
      </c>
      <c r="AY450" s="24" t="s">
        <v>7498</v>
      </c>
      <c r="AZ450" s="216" t="s">
        <v>7119</v>
      </c>
      <c r="BA450" s="216" t="s">
        <v>6967</v>
      </c>
      <c r="BB450" s="57" t="s">
        <v>5474</v>
      </c>
      <c r="BC450" s="202"/>
      <c r="BD450" s="24"/>
      <c r="BE450" s="151"/>
      <c r="BG450" s="151"/>
      <c r="BI450" s="151"/>
      <c r="BL450" s="152"/>
    </row>
    <row r="451" spans="1:64" s="169" customFormat="1">
      <c r="A451" s="24">
        <v>2527</v>
      </c>
      <c r="B451" s="24" t="s">
        <v>464</v>
      </c>
      <c r="C451" s="57">
        <v>25.8</v>
      </c>
      <c r="D451" s="57">
        <v>26.8</v>
      </c>
      <c r="E451" s="57">
        <v>25.7</v>
      </c>
      <c r="F451" s="57">
        <v>26.3</v>
      </c>
      <c r="G451" s="57">
        <v>26.8</v>
      </c>
      <c r="H451" s="57">
        <v>27.45</v>
      </c>
      <c r="I451" s="57">
        <v>26.65</v>
      </c>
      <c r="J451" s="57">
        <v>27.45</v>
      </c>
      <c r="K451" s="57">
        <v>27.5</v>
      </c>
      <c r="L451" s="57">
        <v>27.8</v>
      </c>
      <c r="M451" s="57">
        <v>27.05</v>
      </c>
      <c r="N451" s="57">
        <v>27.2</v>
      </c>
      <c r="O451" s="63">
        <v>-9.1074681238615604E-3</v>
      </c>
      <c r="P451" s="57">
        <v>395</v>
      </c>
      <c r="Q451" s="57">
        <v>915</v>
      </c>
      <c r="R451" s="57">
        <v>920.8</v>
      </c>
      <c r="S451" s="57">
        <v>27.13</v>
      </c>
      <c r="T451" s="57">
        <v>27.1525</v>
      </c>
      <c r="U451" s="57">
        <v>26.3567</v>
      </c>
      <c r="V451" s="57">
        <v>27.12</v>
      </c>
      <c r="W451" s="57">
        <v>27.232500000000002</v>
      </c>
      <c r="X451" s="57">
        <v>26.432500000000001</v>
      </c>
      <c r="Y451" s="57">
        <v>26.99</v>
      </c>
      <c r="Z451" s="57">
        <v>27.3</v>
      </c>
      <c r="AA451" s="57">
        <v>26.503299999999999</v>
      </c>
      <c r="AB451" s="57">
        <v>30</v>
      </c>
      <c r="AC451" s="57">
        <v>18</v>
      </c>
      <c r="AD451" s="57">
        <v>30</v>
      </c>
      <c r="AE451" s="57">
        <v>25.5</v>
      </c>
      <c r="AF451" s="64">
        <v>38.826000000000001</v>
      </c>
      <c r="AG451" s="64">
        <v>33.933</v>
      </c>
      <c r="AH451" s="64">
        <v>47.623100000000001</v>
      </c>
      <c r="AI451" s="64">
        <v>38.496400000000001</v>
      </c>
      <c r="AJ451" s="61">
        <v>0.4513888888888889</v>
      </c>
      <c r="AK451" s="216">
        <v>400</v>
      </c>
      <c r="AL451" s="62">
        <v>797.9424311487337</v>
      </c>
      <c r="AM451" s="24" t="s">
        <v>7620</v>
      </c>
      <c r="AN451" s="216" t="s">
        <v>6009</v>
      </c>
      <c r="AO451" s="216" t="s">
        <v>5971</v>
      </c>
      <c r="AP451" s="216" t="s">
        <v>6908</v>
      </c>
      <c r="AQ451" s="216" t="s">
        <v>6885</v>
      </c>
      <c r="AR451" s="216" t="s">
        <v>6886</v>
      </c>
      <c r="AS451" s="24" t="s">
        <v>6887</v>
      </c>
      <c r="AT451" s="24" t="s">
        <v>6016</v>
      </c>
      <c r="AU451" s="24" t="s">
        <v>6254</v>
      </c>
      <c r="AV451" s="24" t="s">
        <v>5984</v>
      </c>
      <c r="AW451" s="24" t="s">
        <v>5986</v>
      </c>
      <c r="AX451" s="24" t="s">
        <v>5990</v>
      </c>
      <c r="AY451" s="24" t="s">
        <v>7055</v>
      </c>
      <c r="AZ451" s="216" t="s">
        <v>7194</v>
      </c>
      <c r="BA451" s="216" t="s">
        <v>7611</v>
      </c>
      <c r="BB451" s="57" t="s">
        <v>5474</v>
      </c>
      <c r="BC451" s="202"/>
      <c r="BD451" s="24"/>
      <c r="BE451" s="151"/>
      <c r="BG451" s="151"/>
      <c r="BI451" s="151"/>
      <c r="BL451" s="152"/>
    </row>
    <row r="452" spans="1:64" s="169" customFormat="1">
      <c r="A452" s="24">
        <v>2528</v>
      </c>
      <c r="B452" s="24" t="s">
        <v>465</v>
      </c>
      <c r="C452" s="57">
        <v>21.3</v>
      </c>
      <c r="D452" s="57">
        <v>21.8</v>
      </c>
      <c r="E452" s="57">
        <v>21.3</v>
      </c>
      <c r="F452" s="57">
        <v>21.8</v>
      </c>
      <c r="G452" s="57">
        <v>21.9</v>
      </c>
      <c r="H452" s="57">
        <v>22</v>
      </c>
      <c r="I452" s="57">
        <v>21.7</v>
      </c>
      <c r="J452" s="57">
        <v>22</v>
      </c>
      <c r="K452" s="57">
        <v>22</v>
      </c>
      <c r="L452" s="57">
        <v>22.7</v>
      </c>
      <c r="M452" s="57">
        <v>22</v>
      </c>
      <c r="N452" s="57">
        <v>22.1</v>
      </c>
      <c r="O452" s="63">
        <v>4.54545454545454E-3</v>
      </c>
      <c r="P452" s="57">
        <v>28</v>
      </c>
      <c r="Q452" s="57">
        <v>37</v>
      </c>
      <c r="R452" s="57">
        <v>27.5</v>
      </c>
      <c r="S452" s="57">
        <v>21.47</v>
      </c>
      <c r="T452" s="57">
        <v>21.704999999999998</v>
      </c>
      <c r="U452" s="57">
        <v>21.880800000000001</v>
      </c>
      <c r="V452" s="57">
        <v>21.6</v>
      </c>
      <c r="W452" s="57">
        <v>21.712499999999999</v>
      </c>
      <c r="X452" s="57">
        <v>21.875800000000002</v>
      </c>
      <c r="Y452" s="57">
        <v>21.7</v>
      </c>
      <c r="Z452" s="57">
        <v>21.737500000000001</v>
      </c>
      <c r="AA452" s="57">
        <v>21.871700000000001</v>
      </c>
      <c r="AB452" s="57">
        <v>26.8</v>
      </c>
      <c r="AC452" s="57">
        <v>19.8</v>
      </c>
      <c r="AD452" s="57">
        <v>22.7</v>
      </c>
      <c r="AE452" s="57">
        <v>20.55</v>
      </c>
      <c r="AF452" s="64">
        <v>53.673400000000001</v>
      </c>
      <c r="AG452" s="64">
        <v>44.201500000000003</v>
      </c>
      <c r="AH452" s="64">
        <v>59.813299999999998</v>
      </c>
      <c r="AI452" s="64">
        <v>49.4054</v>
      </c>
      <c r="AJ452" s="61">
        <v>0.4513888888888889</v>
      </c>
      <c r="AK452" s="216">
        <v>50</v>
      </c>
      <c r="AL452" s="62">
        <v>106.06752598818733</v>
      </c>
      <c r="AM452" s="24" t="s">
        <v>6606</v>
      </c>
      <c r="AN452" s="216" t="s">
        <v>6009</v>
      </c>
      <c r="AO452" s="216" t="s">
        <v>5961</v>
      </c>
      <c r="AP452" s="216" t="s">
        <v>6908</v>
      </c>
      <c r="AQ452" s="216" t="s">
        <v>6900</v>
      </c>
      <c r="AR452" s="216" t="s">
        <v>6886</v>
      </c>
      <c r="AS452" s="24" t="s">
        <v>7034</v>
      </c>
      <c r="AT452" s="24" t="s">
        <v>6255</v>
      </c>
      <c r="AU452" s="24" t="s">
        <v>6425</v>
      </c>
      <c r="AV452" s="24" t="s">
        <v>6607</v>
      </c>
      <c r="AW452" s="24" t="s">
        <v>6084</v>
      </c>
      <c r="AX452" s="24" t="s">
        <v>5979</v>
      </c>
      <c r="AY452" s="24" t="s">
        <v>7068</v>
      </c>
      <c r="AZ452" s="216" t="s">
        <v>7141</v>
      </c>
      <c r="BA452" s="216" t="s">
        <v>6930</v>
      </c>
      <c r="BB452" s="57" t="s">
        <v>5474</v>
      </c>
      <c r="BC452" s="202"/>
      <c r="BD452" s="24"/>
      <c r="BE452" s="151"/>
      <c r="BG452" s="151"/>
      <c r="BI452" s="151"/>
      <c r="BL452" s="152"/>
    </row>
    <row r="453" spans="1:64" s="169" customFormat="1">
      <c r="A453" s="24">
        <v>2530</v>
      </c>
      <c r="B453" s="24" t="s">
        <v>466</v>
      </c>
      <c r="C453" s="57">
        <v>13.65</v>
      </c>
      <c r="D453" s="57">
        <v>13.7</v>
      </c>
      <c r="E453" s="57">
        <v>13.55</v>
      </c>
      <c r="F453" s="57">
        <v>13.65</v>
      </c>
      <c r="G453" s="57">
        <v>13.65</v>
      </c>
      <c r="H453" s="57">
        <v>13.75</v>
      </c>
      <c r="I453" s="57">
        <v>13.55</v>
      </c>
      <c r="J453" s="57">
        <v>13.65</v>
      </c>
      <c r="K453" s="57">
        <v>13.7</v>
      </c>
      <c r="L453" s="57">
        <v>13.8</v>
      </c>
      <c r="M453" s="57">
        <v>13.7</v>
      </c>
      <c r="N453" s="57">
        <v>13.7</v>
      </c>
      <c r="O453" s="63">
        <v>3.66300366300366E-3</v>
      </c>
      <c r="P453" s="57">
        <v>149</v>
      </c>
      <c r="Q453" s="57">
        <v>213</v>
      </c>
      <c r="R453" s="57">
        <v>390.6</v>
      </c>
      <c r="S453" s="57">
        <v>13.61</v>
      </c>
      <c r="T453" s="57">
        <v>13.817500000000001</v>
      </c>
      <c r="U453" s="57">
        <v>13.779199999999999</v>
      </c>
      <c r="V453" s="57">
        <v>13.62</v>
      </c>
      <c r="W453" s="57">
        <v>13.7925</v>
      </c>
      <c r="X453" s="57">
        <v>13.775</v>
      </c>
      <c r="Y453" s="57">
        <v>13.63</v>
      </c>
      <c r="Z453" s="57">
        <v>13.78</v>
      </c>
      <c r="AA453" s="57">
        <v>13.771699999999999</v>
      </c>
      <c r="AB453" s="57">
        <v>16.100000000000001</v>
      </c>
      <c r="AC453" s="57">
        <v>12.95</v>
      </c>
      <c r="AD453" s="57">
        <v>14.2</v>
      </c>
      <c r="AE453" s="57">
        <v>13.55</v>
      </c>
      <c r="AF453" s="64">
        <v>18.561499999999999</v>
      </c>
      <c r="AG453" s="64">
        <v>14.8729</v>
      </c>
      <c r="AH453" s="64">
        <v>29.041</v>
      </c>
      <c r="AI453" s="64">
        <v>19.595600000000001</v>
      </c>
      <c r="AJ453" s="61">
        <v>0.4513888888888889</v>
      </c>
      <c r="AK453" s="216">
        <v>150</v>
      </c>
      <c r="AL453" s="62">
        <v>325.08164289387912</v>
      </c>
      <c r="AM453" s="24" t="s">
        <v>6934</v>
      </c>
      <c r="AN453" s="216" t="s">
        <v>6009</v>
      </c>
      <c r="AO453" s="216" t="s">
        <v>6007</v>
      </c>
      <c r="AP453" s="216" t="s">
        <v>6884</v>
      </c>
      <c r="AQ453" s="216" t="s">
        <v>6885</v>
      </c>
      <c r="AR453" s="216" t="s">
        <v>6886</v>
      </c>
      <c r="AS453" s="24" t="s">
        <v>6965</v>
      </c>
      <c r="AT453" s="24" t="s">
        <v>6511</v>
      </c>
      <c r="AU453" s="24" t="s">
        <v>6121</v>
      </c>
      <c r="AV453" s="24" t="s">
        <v>6122</v>
      </c>
      <c r="AW453" s="24" t="s">
        <v>6159</v>
      </c>
      <c r="AX453" s="24" t="s">
        <v>5979</v>
      </c>
      <c r="AY453" s="24" t="s">
        <v>7621</v>
      </c>
      <c r="AZ453" s="216" t="s">
        <v>7005</v>
      </c>
      <c r="BA453" s="216" t="s">
        <v>6930</v>
      </c>
      <c r="BB453" s="57" t="s">
        <v>5474</v>
      </c>
      <c r="BC453" s="202"/>
      <c r="BD453" s="24"/>
      <c r="BE453" s="151"/>
      <c r="BG453" s="151"/>
      <c r="BI453" s="151"/>
      <c r="BL453" s="152"/>
    </row>
    <row r="454" spans="1:64" s="169" customFormat="1">
      <c r="A454" s="24">
        <v>2534</v>
      </c>
      <c r="B454" s="24" t="s">
        <v>467</v>
      </c>
      <c r="C454" s="57">
        <v>19.8</v>
      </c>
      <c r="D454" s="57">
        <v>20</v>
      </c>
      <c r="E454" s="57">
        <v>19.8</v>
      </c>
      <c r="F454" s="57">
        <v>20</v>
      </c>
      <c r="G454" s="57">
        <v>19.95</v>
      </c>
      <c r="H454" s="57">
        <v>20.2</v>
      </c>
      <c r="I454" s="57">
        <v>19.899999999999999</v>
      </c>
      <c r="J454" s="57">
        <v>19.899999999999999</v>
      </c>
      <c r="K454" s="57">
        <v>19.899999999999999</v>
      </c>
      <c r="L454" s="57">
        <v>19.899999999999999</v>
      </c>
      <c r="M454" s="57">
        <v>19.899999999999999</v>
      </c>
      <c r="N454" s="57">
        <v>19.899999999999999</v>
      </c>
      <c r="O454" s="63">
        <v>0</v>
      </c>
      <c r="P454" s="57">
        <v>88</v>
      </c>
      <c r="Q454" s="57">
        <v>678</v>
      </c>
      <c r="R454" s="57">
        <v>828.1</v>
      </c>
      <c r="S454" s="57">
        <v>19.87</v>
      </c>
      <c r="T454" s="57">
        <v>20.309999999999999</v>
      </c>
      <c r="U454" s="57">
        <v>20.094200000000001</v>
      </c>
      <c r="V454" s="57">
        <v>19.86</v>
      </c>
      <c r="W454" s="57">
        <v>20.265000000000001</v>
      </c>
      <c r="X454" s="57">
        <v>20.096699999999998</v>
      </c>
      <c r="Y454" s="57">
        <v>19.850000000000001</v>
      </c>
      <c r="Z454" s="57">
        <v>20.2225</v>
      </c>
      <c r="AA454" s="57">
        <v>20.096699999999998</v>
      </c>
      <c r="AB454" s="57">
        <v>23.4</v>
      </c>
      <c r="AC454" s="57">
        <v>17</v>
      </c>
      <c r="AD454" s="57">
        <v>21.05</v>
      </c>
      <c r="AE454" s="57">
        <v>19.600000000000001</v>
      </c>
      <c r="AF454" s="64">
        <v>35.658999999999999</v>
      </c>
      <c r="AG454" s="64">
        <v>31.6815</v>
      </c>
      <c r="AH454" s="64">
        <v>37.106000000000002</v>
      </c>
      <c r="AI454" s="64">
        <v>33.489699999999999</v>
      </c>
      <c r="AJ454" s="61">
        <v>0.4513888888888889</v>
      </c>
      <c r="AK454" s="216">
        <v>100</v>
      </c>
      <c r="AL454" s="62">
        <v>196.31730885322605</v>
      </c>
      <c r="AM454" s="24" t="s">
        <v>6806</v>
      </c>
      <c r="AN454" s="216" t="s">
        <v>6009</v>
      </c>
      <c r="AO454" s="216" t="s">
        <v>5971</v>
      </c>
      <c r="AP454" s="216" t="s">
        <v>6884</v>
      </c>
      <c r="AQ454" s="216" t="s">
        <v>6885</v>
      </c>
      <c r="AR454" s="216" t="s">
        <v>6886</v>
      </c>
      <c r="AS454" s="24" t="s">
        <v>6887</v>
      </c>
      <c r="AT454" s="24" t="s">
        <v>6493</v>
      </c>
      <c r="AU454" s="24" t="s">
        <v>6535</v>
      </c>
      <c r="AV454" s="24" t="s">
        <v>6577</v>
      </c>
      <c r="AW454" s="24" t="s">
        <v>5979</v>
      </c>
      <c r="AX454" s="24" t="s">
        <v>5979</v>
      </c>
      <c r="AY454" s="24" t="s">
        <v>6990</v>
      </c>
      <c r="AZ454" s="216" t="s">
        <v>6961</v>
      </c>
      <c r="BA454" s="216" t="s">
        <v>7160</v>
      </c>
      <c r="BB454" s="57" t="s">
        <v>5474</v>
      </c>
      <c r="BC454" s="202"/>
      <c r="BD454" s="24"/>
      <c r="BE454" s="151"/>
      <c r="BG454" s="151"/>
      <c r="BI454" s="151"/>
      <c r="BL454" s="152"/>
    </row>
    <row r="455" spans="1:64" s="169" customFormat="1">
      <c r="A455" s="24">
        <v>2535</v>
      </c>
      <c r="B455" s="24" t="s">
        <v>468</v>
      </c>
      <c r="C455" s="57">
        <v>29.5</v>
      </c>
      <c r="D455" s="57">
        <v>29.9</v>
      </c>
      <c r="E455" s="57">
        <v>29.5</v>
      </c>
      <c r="F455" s="57">
        <v>29.85</v>
      </c>
      <c r="G455" s="57">
        <v>29.85</v>
      </c>
      <c r="H455" s="57">
        <v>30.05</v>
      </c>
      <c r="I455" s="57">
        <v>29.8</v>
      </c>
      <c r="J455" s="57">
        <v>29.8</v>
      </c>
      <c r="K455" s="57">
        <v>29.8</v>
      </c>
      <c r="L455" s="57">
        <v>29.95</v>
      </c>
      <c r="M455" s="57">
        <v>29.8</v>
      </c>
      <c r="N455" s="57">
        <v>29.9</v>
      </c>
      <c r="O455" s="63">
        <v>3.3557046979865702E-3</v>
      </c>
      <c r="P455" s="57">
        <v>92</v>
      </c>
      <c r="Q455" s="57">
        <v>256</v>
      </c>
      <c r="R455" s="57">
        <v>567.45000000000005</v>
      </c>
      <c r="S455" s="57">
        <v>29.86</v>
      </c>
      <c r="T455" s="57">
        <v>30.12</v>
      </c>
      <c r="U455" s="57">
        <v>31.991700000000002</v>
      </c>
      <c r="V455" s="57">
        <v>29.85</v>
      </c>
      <c r="W455" s="57">
        <v>30.11</v>
      </c>
      <c r="X455" s="57">
        <v>31.933299999999999</v>
      </c>
      <c r="Y455" s="57">
        <v>29.77</v>
      </c>
      <c r="Z455" s="57">
        <v>30.12</v>
      </c>
      <c r="AA455" s="57">
        <v>31.872499999999999</v>
      </c>
      <c r="AB455" s="57">
        <v>37.299999999999997</v>
      </c>
      <c r="AC455" s="57">
        <v>23.8</v>
      </c>
      <c r="AD455" s="57">
        <v>31.05</v>
      </c>
      <c r="AE455" s="57">
        <v>29.45</v>
      </c>
      <c r="AF455" s="64">
        <v>25.796199999999999</v>
      </c>
      <c r="AG455" s="64">
        <v>23.276700000000002</v>
      </c>
      <c r="AH455" s="64">
        <v>32.197499999999998</v>
      </c>
      <c r="AI455" s="64">
        <v>26.250299999999999</v>
      </c>
      <c r="AJ455" s="61">
        <v>0.4513888888888889</v>
      </c>
      <c r="AK455" s="216">
        <v>100</v>
      </c>
      <c r="AL455" s="62">
        <v>205.24082289200905</v>
      </c>
      <c r="AM455" s="24" t="s">
        <v>6054</v>
      </c>
      <c r="AN455" s="216" t="s">
        <v>6009</v>
      </c>
      <c r="AO455" s="216" t="s">
        <v>5971</v>
      </c>
      <c r="AP455" s="216" t="s">
        <v>6884</v>
      </c>
      <c r="AQ455" s="216" t="s">
        <v>6885</v>
      </c>
      <c r="AR455" s="216" t="s">
        <v>6886</v>
      </c>
      <c r="AS455" s="24" t="s">
        <v>6887</v>
      </c>
      <c r="AT455" s="24" t="s">
        <v>6055</v>
      </c>
      <c r="AU455" s="24" t="s">
        <v>6535</v>
      </c>
      <c r="AV455" s="24" t="s">
        <v>6055</v>
      </c>
      <c r="AW455" s="24" t="s">
        <v>5991</v>
      </c>
      <c r="AX455" s="24" t="s">
        <v>5979</v>
      </c>
      <c r="AY455" s="24" t="s">
        <v>7064</v>
      </c>
      <c r="AZ455" s="216" t="s">
        <v>7472</v>
      </c>
      <c r="BA455" s="216" t="s">
        <v>7208</v>
      </c>
      <c r="BB455" s="57" t="s">
        <v>6898</v>
      </c>
      <c r="BC455" s="202"/>
      <c r="BD455" s="24"/>
      <c r="BE455" s="151"/>
      <c r="BG455" s="151"/>
      <c r="BI455" s="151"/>
      <c r="BL455" s="152"/>
    </row>
    <row r="456" spans="1:64" s="169" customFormat="1">
      <c r="A456" s="24">
        <v>2536</v>
      </c>
      <c r="B456" s="24" t="s">
        <v>469</v>
      </c>
      <c r="C456" s="57">
        <v>21.55</v>
      </c>
      <c r="D456" s="57">
        <v>21.8</v>
      </c>
      <c r="E456" s="57">
        <v>21.55</v>
      </c>
      <c r="F456" s="57">
        <v>21.6</v>
      </c>
      <c r="G456" s="57">
        <v>20.399999999999999</v>
      </c>
      <c r="H456" s="57">
        <v>20.85</v>
      </c>
      <c r="I456" s="57">
        <v>20.399999999999999</v>
      </c>
      <c r="J456" s="57">
        <v>20.55</v>
      </c>
      <c r="K456" s="57">
        <v>20.55</v>
      </c>
      <c r="L456" s="57">
        <v>20.85</v>
      </c>
      <c r="M456" s="57">
        <v>20.55</v>
      </c>
      <c r="N456" s="57">
        <v>20.85</v>
      </c>
      <c r="O456" s="63">
        <v>1.4598540145985399E-2</v>
      </c>
      <c r="P456" s="57">
        <v>26</v>
      </c>
      <c r="Q456" s="57">
        <v>309</v>
      </c>
      <c r="R456" s="57">
        <v>230.65</v>
      </c>
      <c r="S456" s="57">
        <v>21.68</v>
      </c>
      <c r="T456" s="57">
        <v>21.89</v>
      </c>
      <c r="U456" s="57">
        <v>21.842500000000001</v>
      </c>
      <c r="V456" s="57">
        <v>21.43</v>
      </c>
      <c r="W456" s="57">
        <v>21.81</v>
      </c>
      <c r="X456" s="57">
        <v>21.8233</v>
      </c>
      <c r="Y456" s="57">
        <v>21.25</v>
      </c>
      <c r="Z456" s="57">
        <v>21.76</v>
      </c>
      <c r="AA456" s="57">
        <v>21.807500000000001</v>
      </c>
      <c r="AB456" s="57">
        <v>25.15</v>
      </c>
      <c r="AC456" s="57">
        <v>20</v>
      </c>
      <c r="AD456" s="57">
        <v>22.3</v>
      </c>
      <c r="AE456" s="57">
        <v>20.399999999999999</v>
      </c>
      <c r="AF456" s="64">
        <v>14.8322</v>
      </c>
      <c r="AG456" s="64">
        <v>24.3293</v>
      </c>
      <c r="AH456" s="64">
        <v>18.221499999999999</v>
      </c>
      <c r="AI456" s="64">
        <v>22.293299999999999</v>
      </c>
      <c r="AJ456" s="61">
        <v>0.4513888888888889</v>
      </c>
      <c r="AK456" s="216">
        <v>50</v>
      </c>
      <c r="AL456" s="62">
        <v>98.491274131888233</v>
      </c>
      <c r="AM456" s="24" t="s">
        <v>6551</v>
      </c>
      <c r="AN456" s="216" t="s">
        <v>6039</v>
      </c>
      <c r="AO456" s="216" t="s">
        <v>6007</v>
      </c>
      <c r="AP456" s="216" t="s">
        <v>6884</v>
      </c>
      <c r="AQ456" s="216" t="s">
        <v>6885</v>
      </c>
      <c r="AR456" s="216" t="s">
        <v>6916</v>
      </c>
      <c r="AS456" s="24" t="s">
        <v>6965</v>
      </c>
      <c r="AT456" s="24" t="s">
        <v>6492</v>
      </c>
      <c r="AU456" s="24" t="s">
        <v>6492</v>
      </c>
      <c r="AV456" s="24" t="s">
        <v>6493</v>
      </c>
      <c r="AW456" s="24" t="s">
        <v>5979</v>
      </c>
      <c r="AX456" s="24" t="s">
        <v>5979</v>
      </c>
      <c r="AY456" s="24" t="s">
        <v>7622</v>
      </c>
      <c r="AZ456" s="216" t="s">
        <v>7511</v>
      </c>
      <c r="BA456" s="216" t="s">
        <v>7043</v>
      </c>
      <c r="BB456" s="57" t="s">
        <v>5474</v>
      </c>
      <c r="BC456" s="202"/>
      <c r="BD456" s="24"/>
      <c r="BE456" s="151"/>
      <c r="BG456" s="151"/>
      <c r="BI456" s="151"/>
      <c r="BL456" s="152"/>
    </row>
    <row r="457" spans="1:64" s="169" customFormat="1">
      <c r="A457" s="24">
        <v>2537</v>
      </c>
      <c r="B457" s="24" t="s">
        <v>470</v>
      </c>
      <c r="C457" s="57">
        <v>9.25</v>
      </c>
      <c r="D457" s="57">
        <v>9.35</v>
      </c>
      <c r="E457" s="57">
        <v>9.1999999999999993</v>
      </c>
      <c r="F457" s="57">
        <v>9.2899999999999991</v>
      </c>
      <c r="G457" s="57">
        <v>9.35</v>
      </c>
      <c r="H457" s="57">
        <v>9.48</v>
      </c>
      <c r="I457" s="57">
        <v>9.2899999999999991</v>
      </c>
      <c r="J457" s="57">
        <v>9.4</v>
      </c>
      <c r="K457" s="57">
        <v>9.4499999999999993</v>
      </c>
      <c r="L457" s="57">
        <v>9.59</v>
      </c>
      <c r="M457" s="57">
        <v>9.4</v>
      </c>
      <c r="N457" s="57">
        <v>9.52</v>
      </c>
      <c r="O457" s="63">
        <v>1.27659574468085E-2</v>
      </c>
      <c r="P457" s="57">
        <v>369</v>
      </c>
      <c r="Q457" s="57">
        <v>310</v>
      </c>
      <c r="R457" s="57">
        <v>806.9</v>
      </c>
      <c r="S457" s="57">
        <v>9.298</v>
      </c>
      <c r="T457" s="57">
        <v>9.6850000000000005</v>
      </c>
      <c r="U457" s="57">
        <v>9.7077000000000009</v>
      </c>
      <c r="V457" s="57">
        <v>9.3179999999999996</v>
      </c>
      <c r="W457" s="57">
        <v>9.657</v>
      </c>
      <c r="X457" s="57">
        <v>9.7121999999999993</v>
      </c>
      <c r="Y457" s="57">
        <v>9.3219999999999992</v>
      </c>
      <c r="Z457" s="57">
        <v>9.6379999999999999</v>
      </c>
      <c r="AA457" s="57">
        <v>9.7177000000000007</v>
      </c>
      <c r="AB457" s="57">
        <v>11.85</v>
      </c>
      <c r="AC457" s="57">
        <v>7.92</v>
      </c>
      <c r="AD457" s="57">
        <v>10.1</v>
      </c>
      <c r="AE457" s="57">
        <v>9.11</v>
      </c>
      <c r="AF457" s="64">
        <v>29.965599999999998</v>
      </c>
      <c r="AG457" s="64">
        <v>22.158999999999999</v>
      </c>
      <c r="AH457" s="64">
        <v>48.449300000000001</v>
      </c>
      <c r="AI457" s="64">
        <v>30.9224</v>
      </c>
      <c r="AJ457" s="61">
        <v>0.4513888888888889</v>
      </c>
      <c r="AK457" s="216">
        <v>400</v>
      </c>
      <c r="AL457" s="62">
        <v>745.41963821236141</v>
      </c>
      <c r="AM457" s="24" t="s">
        <v>7623</v>
      </c>
      <c r="AN457" s="216" t="s">
        <v>6009</v>
      </c>
      <c r="AO457" s="216" t="s">
        <v>5971</v>
      </c>
      <c r="AP457" s="216" t="s">
        <v>6884</v>
      </c>
      <c r="AQ457" s="216" t="s">
        <v>6885</v>
      </c>
      <c r="AR457" s="216" t="s">
        <v>6886</v>
      </c>
      <c r="AS457" s="24" t="s">
        <v>6887</v>
      </c>
      <c r="AT457" s="24" t="s">
        <v>6218</v>
      </c>
      <c r="AU457" s="24" t="s">
        <v>6016</v>
      </c>
      <c r="AV457" s="24" t="s">
        <v>6016</v>
      </c>
      <c r="AW457" s="24" t="s">
        <v>5986</v>
      </c>
      <c r="AX457" s="24" t="s">
        <v>5991</v>
      </c>
      <c r="AY457" s="24" t="s">
        <v>7026</v>
      </c>
      <c r="AZ457" s="216" t="s">
        <v>7281</v>
      </c>
      <c r="BA457" s="216" t="s">
        <v>7021</v>
      </c>
      <c r="BB457" s="57" t="s">
        <v>5474</v>
      </c>
      <c r="BC457" s="202"/>
      <c r="BD457" s="24"/>
      <c r="BE457" s="151"/>
      <c r="BG457" s="151"/>
      <c r="BI457" s="151"/>
      <c r="BL457" s="152"/>
    </row>
    <row r="458" spans="1:64" s="169" customFormat="1">
      <c r="A458" s="24">
        <v>2538</v>
      </c>
      <c r="B458" s="24" t="s">
        <v>471</v>
      </c>
      <c r="C458" s="57">
        <v>11.2</v>
      </c>
      <c r="D458" s="57">
        <v>11.5</v>
      </c>
      <c r="E458" s="57">
        <v>11.15</v>
      </c>
      <c r="F458" s="57">
        <v>11.4</v>
      </c>
      <c r="G458" s="57">
        <v>11.4</v>
      </c>
      <c r="H458" s="57">
        <v>11.6</v>
      </c>
      <c r="I458" s="57">
        <v>11.25</v>
      </c>
      <c r="J458" s="57">
        <v>11.3</v>
      </c>
      <c r="K458" s="57">
        <v>11.35</v>
      </c>
      <c r="L458" s="57">
        <v>11.45</v>
      </c>
      <c r="M458" s="57">
        <v>11.35</v>
      </c>
      <c r="N458" s="57">
        <v>11.4</v>
      </c>
      <c r="O458" s="63">
        <v>8.8495575221238902E-3</v>
      </c>
      <c r="P458" s="57">
        <v>218</v>
      </c>
      <c r="Q458" s="57">
        <v>1120</v>
      </c>
      <c r="R458" s="57">
        <v>3919</v>
      </c>
      <c r="S458" s="57">
        <v>11.28</v>
      </c>
      <c r="T458" s="57">
        <v>11.073499999999999</v>
      </c>
      <c r="U458" s="57">
        <v>10.33</v>
      </c>
      <c r="V458" s="57">
        <v>11.27</v>
      </c>
      <c r="W458" s="57">
        <v>11.141</v>
      </c>
      <c r="X458" s="57">
        <v>10.351699999999999</v>
      </c>
      <c r="Y458" s="57">
        <v>11.25</v>
      </c>
      <c r="Z458" s="57">
        <v>11.2125</v>
      </c>
      <c r="AA458" s="57">
        <v>10.3752</v>
      </c>
      <c r="AB458" s="57">
        <v>12.5</v>
      </c>
      <c r="AC458" s="57">
        <v>9.1999999999999993</v>
      </c>
      <c r="AD458" s="57">
        <v>12.5</v>
      </c>
      <c r="AE458" s="57">
        <v>10.25</v>
      </c>
      <c r="AF458" s="64">
        <v>32.8123</v>
      </c>
      <c r="AG458" s="64">
        <v>43.181199999999997</v>
      </c>
      <c r="AH458" s="64">
        <v>32.985999999999997</v>
      </c>
      <c r="AI458" s="64">
        <v>39.782800000000002</v>
      </c>
      <c r="AJ458" s="61">
        <v>0.4513888888888889</v>
      </c>
      <c r="AK458" s="216">
        <v>250</v>
      </c>
      <c r="AL458" s="62">
        <v>428.21671174553597</v>
      </c>
      <c r="AM458" s="24" t="s">
        <v>6120</v>
      </c>
      <c r="AN458" s="216" t="s">
        <v>6039</v>
      </c>
      <c r="AO458" s="216" t="s">
        <v>5971</v>
      </c>
      <c r="AP458" s="216" t="s">
        <v>6908</v>
      </c>
      <c r="AQ458" s="216" t="s">
        <v>6900</v>
      </c>
      <c r="AR458" s="216" t="s">
        <v>6886</v>
      </c>
      <c r="AS458" s="24" t="s">
        <v>5474</v>
      </c>
      <c r="AT458" s="24" t="s">
        <v>6016</v>
      </c>
      <c r="AU458" s="24" t="s">
        <v>6029</v>
      </c>
      <c r="AV458" s="24" t="s">
        <v>6055</v>
      </c>
      <c r="AW458" s="24" t="s">
        <v>5970</v>
      </c>
      <c r="AX458" s="24" t="s">
        <v>5979</v>
      </c>
      <c r="AY458" s="24" t="s">
        <v>7498</v>
      </c>
      <c r="AZ458" s="216" t="s">
        <v>7624</v>
      </c>
      <c r="BA458" s="216" t="s">
        <v>7224</v>
      </c>
      <c r="BB458" s="57" t="s">
        <v>5474</v>
      </c>
      <c r="BC458" s="202"/>
      <c r="BD458" s="24"/>
      <c r="BE458" s="151"/>
      <c r="BG458" s="151"/>
      <c r="BI458" s="151"/>
      <c r="BL458" s="152"/>
    </row>
    <row r="459" spans="1:64" s="169" customFormat="1">
      <c r="A459" s="24">
        <v>2539</v>
      </c>
      <c r="B459" s="24" t="s">
        <v>472</v>
      </c>
      <c r="C459" s="57">
        <v>32</v>
      </c>
      <c r="D459" s="57">
        <v>32.85</v>
      </c>
      <c r="E459" s="57">
        <v>32</v>
      </c>
      <c r="F459" s="57">
        <v>32.5</v>
      </c>
      <c r="G459" s="57">
        <v>32.5</v>
      </c>
      <c r="H459" s="57">
        <v>32.85</v>
      </c>
      <c r="I459" s="57">
        <v>32.5</v>
      </c>
      <c r="J459" s="57">
        <v>32.75</v>
      </c>
      <c r="K459" s="57">
        <v>32.75</v>
      </c>
      <c r="L459" s="57">
        <v>33.200000000000003</v>
      </c>
      <c r="M459" s="57">
        <v>32.75</v>
      </c>
      <c r="N459" s="57">
        <v>33</v>
      </c>
      <c r="O459" s="63">
        <v>7.63358778625954E-3</v>
      </c>
      <c r="P459" s="57">
        <v>321</v>
      </c>
      <c r="Q459" s="57">
        <v>284</v>
      </c>
      <c r="R459" s="57">
        <v>161.80000000000001</v>
      </c>
      <c r="S459" s="57">
        <v>32.06</v>
      </c>
      <c r="T459" s="57">
        <v>32.31</v>
      </c>
      <c r="U459" s="57">
        <v>32.082500000000003</v>
      </c>
      <c r="V459" s="57">
        <v>32.21</v>
      </c>
      <c r="W459" s="57">
        <v>32.314999999999998</v>
      </c>
      <c r="X459" s="57">
        <v>32.103299999999997</v>
      </c>
      <c r="Y459" s="57">
        <v>32.35</v>
      </c>
      <c r="Z459" s="57">
        <v>32.35</v>
      </c>
      <c r="AA459" s="57">
        <v>32.129199999999997</v>
      </c>
      <c r="AB459" s="57">
        <v>33.65</v>
      </c>
      <c r="AC459" s="57">
        <v>29.9</v>
      </c>
      <c r="AD459" s="57">
        <v>33.200000000000003</v>
      </c>
      <c r="AE459" s="57">
        <v>31.6</v>
      </c>
      <c r="AF459" s="64">
        <v>50.6036</v>
      </c>
      <c r="AG459" s="64">
        <v>38.095100000000002</v>
      </c>
      <c r="AH459" s="64">
        <v>62.9024</v>
      </c>
      <c r="AI459" s="64">
        <v>46.364199999999997</v>
      </c>
      <c r="AJ459" s="61">
        <v>0.4513888888888889</v>
      </c>
      <c r="AK459" s="216">
        <v>350</v>
      </c>
      <c r="AL459" s="62">
        <v>648.15205348824395</v>
      </c>
      <c r="AM459" s="24" t="s">
        <v>6330</v>
      </c>
      <c r="AN459" s="216" t="s">
        <v>6009</v>
      </c>
      <c r="AO459" s="216" t="s">
        <v>5961</v>
      </c>
      <c r="AP459" s="216" t="s">
        <v>6908</v>
      </c>
      <c r="AQ459" s="216" t="s">
        <v>6900</v>
      </c>
      <c r="AR459" s="216" t="s">
        <v>6886</v>
      </c>
      <c r="AS459" s="24" t="s">
        <v>7034</v>
      </c>
      <c r="AT459" s="24" t="s">
        <v>6055</v>
      </c>
      <c r="AU459" s="24" t="s">
        <v>6055</v>
      </c>
      <c r="AV459" s="24" t="s">
        <v>6055</v>
      </c>
      <c r="AW459" s="24" t="s">
        <v>5986</v>
      </c>
      <c r="AX459" s="24" t="s">
        <v>5979</v>
      </c>
      <c r="AY459" s="24" t="s">
        <v>7074</v>
      </c>
      <c r="AZ459" s="216" t="s">
        <v>7494</v>
      </c>
      <c r="BA459" s="216" t="s">
        <v>7111</v>
      </c>
      <c r="BB459" s="57" t="s">
        <v>5474</v>
      </c>
      <c r="BC459" s="202"/>
      <c r="BD459" s="24"/>
      <c r="BE459" s="151"/>
      <c r="BG459" s="151"/>
      <c r="BI459" s="151"/>
      <c r="BL459" s="152"/>
    </row>
    <row r="460" spans="1:64" s="169" customFormat="1">
      <c r="A460" s="24">
        <v>2542</v>
      </c>
      <c r="B460" s="24" t="s">
        <v>474</v>
      </c>
      <c r="C460" s="57">
        <v>47.6</v>
      </c>
      <c r="D460" s="57">
        <v>48.05</v>
      </c>
      <c r="E460" s="57">
        <v>47.45</v>
      </c>
      <c r="F460" s="57">
        <v>47.5</v>
      </c>
      <c r="G460" s="57">
        <v>47.7</v>
      </c>
      <c r="H460" s="57">
        <v>48.05</v>
      </c>
      <c r="I460" s="57">
        <v>47.4</v>
      </c>
      <c r="J460" s="57">
        <v>47.65</v>
      </c>
      <c r="K460" s="57">
        <v>47.7</v>
      </c>
      <c r="L460" s="57">
        <v>47.8</v>
      </c>
      <c r="M460" s="57">
        <v>47.2</v>
      </c>
      <c r="N460" s="57">
        <v>47.3</v>
      </c>
      <c r="O460" s="63">
        <v>-7.3452256033578103E-3</v>
      </c>
      <c r="P460" s="57">
        <v>1654</v>
      </c>
      <c r="Q460" s="57">
        <v>2649</v>
      </c>
      <c r="R460" s="57">
        <v>4665.8999999999996</v>
      </c>
      <c r="S460" s="57">
        <v>47.92</v>
      </c>
      <c r="T460" s="57">
        <v>48.64</v>
      </c>
      <c r="U460" s="57">
        <v>45.37</v>
      </c>
      <c r="V460" s="57">
        <v>47.73</v>
      </c>
      <c r="W460" s="57">
        <v>48.615000000000002</v>
      </c>
      <c r="X460" s="57">
        <v>45.462499999999999</v>
      </c>
      <c r="Y460" s="57">
        <v>47.51</v>
      </c>
      <c r="Z460" s="57">
        <v>48.5625</v>
      </c>
      <c r="AA460" s="57">
        <v>45.547499999999999</v>
      </c>
      <c r="AB460" s="57">
        <v>49.8</v>
      </c>
      <c r="AC460" s="57">
        <v>40.4</v>
      </c>
      <c r="AD460" s="57">
        <v>49.8</v>
      </c>
      <c r="AE460" s="57">
        <v>47.05</v>
      </c>
      <c r="AF460" s="64">
        <v>25.0015</v>
      </c>
      <c r="AG460" s="64">
        <v>30.520299999999999</v>
      </c>
      <c r="AH460" s="64">
        <v>20.213699999999999</v>
      </c>
      <c r="AI460" s="64">
        <v>27.084800000000001</v>
      </c>
      <c r="AJ460" s="61">
        <v>0.4513888888888889</v>
      </c>
      <c r="AK460" s="216">
        <v>2000</v>
      </c>
      <c r="AL460" s="62">
        <v>3163.038930826001</v>
      </c>
      <c r="AM460" s="24" t="s">
        <v>7162</v>
      </c>
      <c r="AN460" s="216" t="s">
        <v>5967</v>
      </c>
      <c r="AO460" s="216" t="s">
        <v>6007</v>
      </c>
      <c r="AP460" s="216" t="s">
        <v>6908</v>
      </c>
      <c r="AQ460" s="216" t="s">
        <v>6885</v>
      </c>
      <c r="AR460" s="216" t="s">
        <v>6916</v>
      </c>
      <c r="AS460" s="24" t="s">
        <v>6968</v>
      </c>
      <c r="AT460" s="24" t="s">
        <v>6480</v>
      </c>
      <c r="AU460" s="24" t="s">
        <v>6347</v>
      </c>
      <c r="AV460" s="24" t="s">
        <v>5984</v>
      </c>
      <c r="AW460" s="24" t="s">
        <v>5990</v>
      </c>
      <c r="AX460" s="24" t="s">
        <v>5990</v>
      </c>
      <c r="AY460" s="24" t="s">
        <v>7230</v>
      </c>
      <c r="AZ460" s="216" t="s">
        <v>7110</v>
      </c>
      <c r="BA460" s="216" t="s">
        <v>6911</v>
      </c>
      <c r="BB460" s="57" t="s">
        <v>5474</v>
      </c>
      <c r="BC460" s="202"/>
      <c r="BD460" s="24"/>
      <c r="BE460" s="151"/>
      <c r="BG460" s="151"/>
      <c r="BI460" s="151"/>
      <c r="BL460" s="152"/>
    </row>
    <row r="461" spans="1:64" s="169" customFormat="1">
      <c r="A461" s="24">
        <v>2543</v>
      </c>
      <c r="B461" s="24" t="s">
        <v>475</v>
      </c>
      <c r="C461" s="57">
        <v>7.13</v>
      </c>
      <c r="D461" s="57">
        <v>7.25</v>
      </c>
      <c r="E461" s="57">
        <v>7.13</v>
      </c>
      <c r="F461" s="57">
        <v>7.25</v>
      </c>
      <c r="G461" s="57">
        <v>7.2</v>
      </c>
      <c r="H461" s="57">
        <v>7.25</v>
      </c>
      <c r="I461" s="57">
        <v>7.14</v>
      </c>
      <c r="J461" s="57">
        <v>7.25</v>
      </c>
      <c r="K461" s="57">
        <v>7.17</v>
      </c>
      <c r="L461" s="57">
        <v>7.25</v>
      </c>
      <c r="M461" s="57">
        <v>7.17</v>
      </c>
      <c r="N461" s="57">
        <v>7.25</v>
      </c>
      <c r="O461" s="63">
        <v>0</v>
      </c>
      <c r="P461" s="57">
        <v>6</v>
      </c>
      <c r="Q461" s="57">
        <v>23</v>
      </c>
      <c r="R461" s="57">
        <v>56.4</v>
      </c>
      <c r="S461" s="57">
        <v>7.2640000000000002</v>
      </c>
      <c r="T461" s="57">
        <v>7.5324999999999998</v>
      </c>
      <c r="U461" s="57">
        <v>7.5827999999999998</v>
      </c>
      <c r="V461" s="57">
        <v>7.2279999999999998</v>
      </c>
      <c r="W461" s="57">
        <v>7.5084999999999997</v>
      </c>
      <c r="X461" s="57">
        <v>7.5753000000000004</v>
      </c>
      <c r="Y461" s="57">
        <v>7.1740000000000004</v>
      </c>
      <c r="Z461" s="57">
        <v>7.4935</v>
      </c>
      <c r="AA461" s="57">
        <v>7.5663</v>
      </c>
      <c r="AB461" s="57">
        <v>10.5</v>
      </c>
      <c r="AC461" s="57">
        <v>6.5</v>
      </c>
      <c r="AD461" s="57">
        <v>7.8</v>
      </c>
      <c r="AE461" s="57">
        <v>7.05</v>
      </c>
      <c r="AF461" s="64">
        <v>21.381</v>
      </c>
      <c r="AG461" s="64">
        <v>19.479900000000001</v>
      </c>
      <c r="AH461" s="64">
        <v>25.5534</v>
      </c>
      <c r="AI461" s="64">
        <v>21.5044</v>
      </c>
      <c r="AJ461" s="61">
        <v>0.4513888888888889</v>
      </c>
      <c r="AK461" s="216">
        <v>50</v>
      </c>
      <c r="AL461" s="62">
        <v>22.728755568897284</v>
      </c>
      <c r="AM461" s="24" t="s">
        <v>6981</v>
      </c>
      <c r="AN461" s="216" t="s">
        <v>6009</v>
      </c>
      <c r="AO461" s="216" t="s">
        <v>6007</v>
      </c>
      <c r="AP461" s="216" t="s">
        <v>6884</v>
      </c>
      <c r="AQ461" s="216" t="s">
        <v>6885</v>
      </c>
      <c r="AR461" s="216" t="s">
        <v>6886</v>
      </c>
      <c r="AS461" s="24" t="s">
        <v>6887</v>
      </c>
      <c r="AT461" s="24" t="s">
        <v>6493</v>
      </c>
      <c r="AU461" s="24" t="s">
        <v>6126</v>
      </c>
      <c r="AV461" s="24" t="s">
        <v>6493</v>
      </c>
      <c r="AW461" s="24" t="s">
        <v>5979</v>
      </c>
      <c r="AX461" s="24" t="s">
        <v>5979</v>
      </c>
      <c r="AY461" s="24" t="s">
        <v>7529</v>
      </c>
      <c r="AZ461" s="216" t="s">
        <v>7281</v>
      </c>
      <c r="BA461" s="216" t="s">
        <v>6992</v>
      </c>
      <c r="BB461" s="57" t="s">
        <v>6944</v>
      </c>
      <c r="BC461" s="202"/>
      <c r="BD461" s="24"/>
      <c r="BE461" s="151"/>
      <c r="BG461" s="151"/>
      <c r="BI461" s="151"/>
      <c r="BL461" s="152"/>
    </row>
    <row r="462" spans="1:64" s="169" customFormat="1">
      <c r="A462" s="24">
        <v>2545</v>
      </c>
      <c r="B462" s="24" t="s">
        <v>476</v>
      </c>
      <c r="C462" s="57">
        <v>39</v>
      </c>
      <c r="D462" s="57">
        <v>39</v>
      </c>
      <c r="E462" s="57">
        <v>38.049999999999997</v>
      </c>
      <c r="F462" s="57">
        <v>38.75</v>
      </c>
      <c r="G462" s="57">
        <v>39</v>
      </c>
      <c r="H462" s="57">
        <v>39</v>
      </c>
      <c r="I462" s="57">
        <v>37.6</v>
      </c>
      <c r="J462" s="57">
        <v>37.85</v>
      </c>
      <c r="K462" s="57">
        <v>37.85</v>
      </c>
      <c r="L462" s="57">
        <v>37.85</v>
      </c>
      <c r="M462" s="57">
        <v>36.65</v>
      </c>
      <c r="N462" s="57">
        <v>36.700000000000003</v>
      </c>
      <c r="O462" s="63">
        <v>-3.03830911492734E-2</v>
      </c>
      <c r="P462" s="57">
        <v>1113</v>
      </c>
      <c r="Q462" s="57">
        <v>2087</v>
      </c>
      <c r="R462" s="57">
        <v>1186.0999999999999</v>
      </c>
      <c r="S462" s="57">
        <v>42.79</v>
      </c>
      <c r="T462" s="57">
        <v>43.472499999999997</v>
      </c>
      <c r="U462" s="57">
        <v>42.854999999999997</v>
      </c>
      <c r="V462" s="57">
        <v>41.58</v>
      </c>
      <c r="W462" s="57">
        <v>43.192500000000003</v>
      </c>
      <c r="X462" s="57">
        <v>42.802500000000002</v>
      </c>
      <c r="Y462" s="57">
        <v>40.119999999999997</v>
      </c>
      <c r="Z462" s="57">
        <v>42.877499999999998</v>
      </c>
      <c r="AA462" s="57">
        <v>42.720799999999997</v>
      </c>
      <c r="AB462" s="57">
        <v>44.85</v>
      </c>
      <c r="AC462" s="57">
        <v>34.1</v>
      </c>
      <c r="AD462" s="57">
        <v>44.45</v>
      </c>
      <c r="AE462" s="57">
        <v>36.65</v>
      </c>
      <c r="AF462" s="64">
        <v>29.062200000000001</v>
      </c>
      <c r="AG462" s="64">
        <v>43.068100000000001</v>
      </c>
      <c r="AH462" s="64">
        <v>19.5885</v>
      </c>
      <c r="AI462" s="64">
        <v>35.241599999999998</v>
      </c>
      <c r="AJ462" s="61">
        <v>0.4548611111111111</v>
      </c>
      <c r="AK462" s="216">
        <v>1500</v>
      </c>
      <c r="AL462" s="62">
        <v>2103.9960738031114</v>
      </c>
      <c r="AM462" s="24" t="s">
        <v>6562</v>
      </c>
      <c r="AN462" s="216" t="s">
        <v>5967</v>
      </c>
      <c r="AO462" s="216" t="s">
        <v>6007</v>
      </c>
      <c r="AP462" s="216" t="s">
        <v>6884</v>
      </c>
      <c r="AQ462" s="216" t="s">
        <v>6885</v>
      </c>
      <c r="AR462" s="216" t="s">
        <v>6916</v>
      </c>
      <c r="AS462" s="24" t="s">
        <v>6945</v>
      </c>
      <c r="AT462" s="24" t="s">
        <v>6390</v>
      </c>
      <c r="AU462" s="24" t="s">
        <v>6209</v>
      </c>
      <c r="AV462" s="24" t="s">
        <v>6209</v>
      </c>
      <c r="AW462" s="24" t="s">
        <v>5979</v>
      </c>
      <c r="AX462" s="24" t="s">
        <v>5979</v>
      </c>
      <c r="AY462" s="24" t="s">
        <v>7625</v>
      </c>
      <c r="AZ462" s="216" t="s">
        <v>7220</v>
      </c>
      <c r="BA462" s="216" t="s">
        <v>7208</v>
      </c>
      <c r="BB462" s="57" t="s">
        <v>5474</v>
      </c>
      <c r="BC462" s="202"/>
      <c r="BD462" s="24"/>
      <c r="BE462" s="151"/>
      <c r="BG462" s="151"/>
      <c r="BI462" s="151"/>
      <c r="BL462" s="152"/>
    </row>
    <row r="463" spans="1:64" s="169" customFormat="1">
      <c r="A463" s="24">
        <v>2546</v>
      </c>
      <c r="B463" s="24" t="s">
        <v>477</v>
      </c>
      <c r="C463" s="57">
        <v>45.85</v>
      </c>
      <c r="D463" s="57">
        <v>45.85</v>
      </c>
      <c r="E463" s="57">
        <v>45</v>
      </c>
      <c r="F463" s="57">
        <v>45.6</v>
      </c>
      <c r="G463" s="57">
        <v>45.85</v>
      </c>
      <c r="H463" s="57">
        <v>46.1</v>
      </c>
      <c r="I463" s="57">
        <v>45.55</v>
      </c>
      <c r="J463" s="57">
        <v>45.85</v>
      </c>
      <c r="K463" s="57">
        <v>46.05</v>
      </c>
      <c r="L463" s="57">
        <v>46.05</v>
      </c>
      <c r="M463" s="57">
        <v>45.75</v>
      </c>
      <c r="N463" s="57">
        <v>45.75</v>
      </c>
      <c r="O463" s="63">
        <v>-2.1810250817884398E-3</v>
      </c>
      <c r="P463" s="57">
        <v>10</v>
      </c>
      <c r="Q463" s="57">
        <v>93</v>
      </c>
      <c r="R463" s="57">
        <v>154.15</v>
      </c>
      <c r="S463" s="57">
        <v>45.42</v>
      </c>
      <c r="T463" s="57">
        <v>46.784999999999997</v>
      </c>
      <c r="U463" s="57">
        <v>47.426699999999997</v>
      </c>
      <c r="V463" s="57">
        <v>45.47</v>
      </c>
      <c r="W463" s="57">
        <v>46.655000000000001</v>
      </c>
      <c r="X463" s="57">
        <v>47.400799999999997</v>
      </c>
      <c r="Y463" s="57">
        <v>45.46</v>
      </c>
      <c r="Z463" s="57">
        <v>46.515000000000001</v>
      </c>
      <c r="AA463" s="57">
        <v>47.362499999999997</v>
      </c>
      <c r="AB463" s="57">
        <v>54</v>
      </c>
      <c r="AC463" s="57">
        <v>44.2</v>
      </c>
      <c r="AD463" s="57">
        <v>48.65</v>
      </c>
      <c r="AE463" s="57">
        <v>44.75</v>
      </c>
      <c r="AF463" s="64">
        <v>44.54</v>
      </c>
      <c r="AG463" s="64">
        <v>32.140999999999998</v>
      </c>
      <c r="AH463" s="64">
        <v>50.804499999999997</v>
      </c>
      <c r="AI463" s="64">
        <v>38.362200000000001</v>
      </c>
      <c r="AJ463" s="61">
        <v>0.4548611111111111</v>
      </c>
      <c r="AK463" s="216">
        <v>50</v>
      </c>
      <c r="AL463" s="62">
        <v>36.213613125880819</v>
      </c>
      <c r="AM463" s="24" t="s">
        <v>6517</v>
      </c>
      <c r="AN463" s="216" t="s">
        <v>6009</v>
      </c>
      <c r="AO463" s="216" t="s">
        <v>5961</v>
      </c>
      <c r="AP463" s="216" t="s">
        <v>6884</v>
      </c>
      <c r="AQ463" s="216" t="s">
        <v>6885</v>
      </c>
      <c r="AR463" s="216" t="s">
        <v>6886</v>
      </c>
      <c r="AS463" s="24" t="s">
        <v>6887</v>
      </c>
      <c r="AT463" s="24" t="s">
        <v>6345</v>
      </c>
      <c r="AU463" s="24" t="s">
        <v>6121</v>
      </c>
      <c r="AV463" s="24" t="s">
        <v>6518</v>
      </c>
      <c r="AW463" s="24" t="s">
        <v>5979</v>
      </c>
      <c r="AX463" s="24" t="s">
        <v>5979</v>
      </c>
      <c r="AY463" s="24" t="s">
        <v>7528</v>
      </c>
      <c r="AZ463" s="216" t="s">
        <v>7066</v>
      </c>
      <c r="BA463" s="216" t="s">
        <v>6933</v>
      </c>
      <c r="BB463" s="57" t="s">
        <v>5474</v>
      </c>
      <c r="BC463" s="202"/>
      <c r="BD463" s="24"/>
      <c r="BE463" s="151"/>
      <c r="BG463" s="151"/>
      <c r="BI463" s="151"/>
      <c r="BL463" s="152"/>
    </row>
    <row r="464" spans="1:64" s="169" customFormat="1">
      <c r="A464" s="24">
        <v>2547</v>
      </c>
      <c r="B464" s="24" t="s">
        <v>478</v>
      </c>
      <c r="C464" s="57">
        <v>11</v>
      </c>
      <c r="D464" s="57">
        <v>11.1</v>
      </c>
      <c r="E464" s="57">
        <v>11</v>
      </c>
      <c r="F464" s="57">
        <v>11</v>
      </c>
      <c r="G464" s="57">
        <v>11.1</v>
      </c>
      <c r="H464" s="57">
        <v>11.1</v>
      </c>
      <c r="I464" s="57">
        <v>10.9</v>
      </c>
      <c r="J464" s="57">
        <v>10.95</v>
      </c>
      <c r="K464" s="57">
        <v>10.4</v>
      </c>
      <c r="L464" s="57">
        <v>10.5</v>
      </c>
      <c r="M464" s="57">
        <v>10.3</v>
      </c>
      <c r="N464" s="57">
        <v>10.4</v>
      </c>
      <c r="O464" s="63">
        <v>4.8309178743961298E-3</v>
      </c>
      <c r="P464" s="57">
        <v>2270</v>
      </c>
      <c r="Q464" s="57">
        <v>3267</v>
      </c>
      <c r="R464" s="57">
        <v>1681.9</v>
      </c>
      <c r="S464" s="57">
        <v>11.02</v>
      </c>
      <c r="T464" s="57">
        <v>11.23</v>
      </c>
      <c r="U464" s="57">
        <v>11.14</v>
      </c>
      <c r="V464" s="57">
        <v>11</v>
      </c>
      <c r="W464" s="57">
        <v>11.22</v>
      </c>
      <c r="X464" s="57">
        <v>11.137499999999999</v>
      </c>
      <c r="Y464" s="57">
        <v>10.85</v>
      </c>
      <c r="Z464" s="57">
        <v>11.1875</v>
      </c>
      <c r="AA464" s="57">
        <v>11.125</v>
      </c>
      <c r="AB464" s="57">
        <v>14.5</v>
      </c>
      <c r="AC464" s="57">
        <v>10</v>
      </c>
      <c r="AD464" s="57">
        <v>11.6</v>
      </c>
      <c r="AE464" s="57">
        <v>10.3</v>
      </c>
      <c r="AF464" s="64">
        <v>31.942799999999998</v>
      </c>
      <c r="AG464" s="64">
        <v>28.9695</v>
      </c>
      <c r="AH464" s="64">
        <v>24.1937</v>
      </c>
      <c r="AI464" s="64">
        <v>27.377600000000001</v>
      </c>
      <c r="AJ464" s="61">
        <v>0.4548611111111111</v>
      </c>
      <c r="AK464" s="216">
        <v>2500</v>
      </c>
      <c r="AL464" s="62">
        <v>4117.1178609058752</v>
      </c>
      <c r="AM464" s="24" t="s">
        <v>7626</v>
      </c>
      <c r="AN464" s="216" t="s">
        <v>5960</v>
      </c>
      <c r="AO464" s="216" t="s">
        <v>6007</v>
      </c>
      <c r="AP464" s="216" t="s">
        <v>6884</v>
      </c>
      <c r="AQ464" s="216" t="s">
        <v>6885</v>
      </c>
      <c r="AR464" s="216" t="s">
        <v>6916</v>
      </c>
      <c r="AS464" s="24" t="s">
        <v>6945</v>
      </c>
      <c r="AT464" s="24" t="s">
        <v>6122</v>
      </c>
      <c r="AU464" s="24" t="s">
        <v>6017</v>
      </c>
      <c r="AV464" s="24" t="s">
        <v>6121</v>
      </c>
      <c r="AW464" s="24" t="s">
        <v>5970</v>
      </c>
      <c r="AX464" s="24" t="s">
        <v>5970</v>
      </c>
      <c r="AY464" s="24" t="s">
        <v>7396</v>
      </c>
      <c r="AZ464" s="216" t="s">
        <v>7062</v>
      </c>
      <c r="BA464" s="216" t="s">
        <v>6974</v>
      </c>
      <c r="BB464" s="57" t="s">
        <v>5474</v>
      </c>
      <c r="BC464" s="202"/>
      <c r="BD464" s="24"/>
      <c r="BE464" s="151"/>
      <c r="BG464" s="151"/>
      <c r="BI464" s="151"/>
      <c r="BL464" s="152"/>
    </row>
    <row r="465" spans="1:64" s="169" customFormat="1">
      <c r="A465" s="24">
        <v>2548</v>
      </c>
      <c r="B465" s="24" t="s">
        <v>479</v>
      </c>
      <c r="C465" s="57">
        <v>85</v>
      </c>
      <c r="D465" s="57">
        <v>86</v>
      </c>
      <c r="E465" s="57">
        <v>84.9</v>
      </c>
      <c r="F465" s="57">
        <v>85.4</v>
      </c>
      <c r="G465" s="57">
        <v>85.4</v>
      </c>
      <c r="H465" s="57">
        <v>85.5</v>
      </c>
      <c r="I465" s="57">
        <v>85.1</v>
      </c>
      <c r="J465" s="57">
        <v>85.3</v>
      </c>
      <c r="K465" s="57">
        <v>85.3</v>
      </c>
      <c r="L465" s="57">
        <v>85.6</v>
      </c>
      <c r="M465" s="57">
        <v>85.3</v>
      </c>
      <c r="N465" s="57">
        <v>85.4</v>
      </c>
      <c r="O465" s="63">
        <v>1.1723329425556801E-3</v>
      </c>
      <c r="P465" s="57">
        <v>222</v>
      </c>
      <c r="Q465" s="57">
        <v>324</v>
      </c>
      <c r="R465" s="57">
        <v>399.85</v>
      </c>
      <c r="S465" s="57">
        <v>85.08</v>
      </c>
      <c r="T465" s="57">
        <v>84.88</v>
      </c>
      <c r="U465" s="57">
        <v>86.094999999999999</v>
      </c>
      <c r="V465" s="57">
        <v>85.16</v>
      </c>
      <c r="W465" s="57">
        <v>84.9</v>
      </c>
      <c r="X465" s="57">
        <v>85.954999999999998</v>
      </c>
      <c r="Y465" s="57">
        <v>85.24</v>
      </c>
      <c r="Z465" s="57">
        <v>84.924999999999997</v>
      </c>
      <c r="AA465" s="57">
        <v>85.818299999999994</v>
      </c>
      <c r="AB465" s="57">
        <v>96</v>
      </c>
      <c r="AC465" s="57">
        <v>84.3</v>
      </c>
      <c r="AD465" s="57">
        <v>86</v>
      </c>
      <c r="AE465" s="57">
        <v>84.3</v>
      </c>
      <c r="AF465" s="64">
        <v>56.658900000000003</v>
      </c>
      <c r="AG465" s="64">
        <v>52.284399999999998</v>
      </c>
      <c r="AH465" s="64">
        <v>58.605899999999998</v>
      </c>
      <c r="AI465" s="64">
        <v>54.391599999999997</v>
      </c>
      <c r="AJ465" s="61">
        <v>0.4548611111111111</v>
      </c>
      <c r="AK465" s="216">
        <v>250</v>
      </c>
      <c r="AL465" s="62">
        <v>430.34454517842283</v>
      </c>
      <c r="AM465" s="24" t="s">
        <v>6610</v>
      </c>
      <c r="AN465" s="216" t="s">
        <v>6009</v>
      </c>
      <c r="AO465" s="216" t="s">
        <v>5961</v>
      </c>
      <c r="AP465" s="216" t="s">
        <v>6884</v>
      </c>
      <c r="AQ465" s="216" t="s">
        <v>6900</v>
      </c>
      <c r="AR465" s="216" t="s">
        <v>6886</v>
      </c>
      <c r="AS465" s="24" t="s">
        <v>7139</v>
      </c>
      <c r="AT465" s="24" t="s">
        <v>6016</v>
      </c>
      <c r="AU465" s="24" t="s">
        <v>5984</v>
      </c>
      <c r="AV465" s="24" t="s">
        <v>6492</v>
      </c>
      <c r="AW465" s="24" t="s">
        <v>5996</v>
      </c>
      <c r="AX465" s="24" t="s">
        <v>5979</v>
      </c>
      <c r="AY465" s="24" t="s">
        <v>7053</v>
      </c>
      <c r="AZ465" s="216" t="s">
        <v>7627</v>
      </c>
      <c r="BA465" s="216" t="s">
        <v>6948</v>
      </c>
      <c r="BB465" s="57" t="s">
        <v>5474</v>
      </c>
      <c r="BC465" s="202"/>
      <c r="BD465" s="24"/>
      <c r="BE465" s="151"/>
      <c r="BG465" s="151"/>
      <c r="BI465" s="151"/>
      <c r="BL465" s="152"/>
    </row>
    <row r="466" spans="1:64" s="169" customFormat="1">
      <c r="A466" s="24">
        <v>2596</v>
      </c>
      <c r="B466" s="24" t="s">
        <v>480</v>
      </c>
      <c r="C466" s="57">
        <v>22.7</v>
      </c>
      <c r="D466" s="57">
        <v>23.4</v>
      </c>
      <c r="E466" s="57">
        <v>22.65</v>
      </c>
      <c r="F466" s="57">
        <v>23.15</v>
      </c>
      <c r="G466" s="57">
        <v>23.15</v>
      </c>
      <c r="H466" s="57">
        <v>23.4</v>
      </c>
      <c r="I466" s="57">
        <v>22.9</v>
      </c>
      <c r="J466" s="57">
        <v>22.9</v>
      </c>
      <c r="K466" s="57">
        <v>22.85</v>
      </c>
      <c r="L466" s="57">
        <v>23.8</v>
      </c>
      <c r="M466" s="57">
        <v>22.7</v>
      </c>
      <c r="N466" s="57">
        <v>23.5</v>
      </c>
      <c r="O466" s="63">
        <v>2.62008733624454E-2</v>
      </c>
      <c r="P466" s="57">
        <v>222</v>
      </c>
      <c r="Q466" s="57">
        <v>61</v>
      </c>
      <c r="R466" s="57">
        <v>158.6</v>
      </c>
      <c r="S466" s="57">
        <v>22.88</v>
      </c>
      <c r="T466" s="57">
        <v>23.397500000000001</v>
      </c>
      <c r="U466" s="57">
        <v>22.646699999999999</v>
      </c>
      <c r="V466" s="57">
        <v>22.88</v>
      </c>
      <c r="W466" s="57">
        <v>23.352499999999999</v>
      </c>
      <c r="X466" s="57">
        <v>22.68</v>
      </c>
      <c r="Y466" s="57">
        <v>23.01</v>
      </c>
      <c r="Z466" s="57">
        <v>23.35</v>
      </c>
      <c r="AA466" s="57">
        <v>22.721699999999998</v>
      </c>
      <c r="AB466" s="57">
        <v>24.5</v>
      </c>
      <c r="AC466" s="57">
        <v>19.3</v>
      </c>
      <c r="AD466" s="57">
        <v>24.5</v>
      </c>
      <c r="AE466" s="57">
        <v>22.55</v>
      </c>
      <c r="AF466" s="64">
        <v>26.964600000000001</v>
      </c>
      <c r="AG466" s="64">
        <v>21.776</v>
      </c>
      <c r="AH466" s="64">
        <v>43.309699999999999</v>
      </c>
      <c r="AI466" s="64">
        <v>28.953900000000001</v>
      </c>
      <c r="AJ466" s="61">
        <v>0.4548611111111111</v>
      </c>
      <c r="AK466" s="216">
        <v>250</v>
      </c>
      <c r="AL466" s="62">
        <v>430.34454517842283</v>
      </c>
      <c r="AM466" s="24" t="s">
        <v>6154</v>
      </c>
      <c r="AN466" s="216" t="s">
        <v>6009</v>
      </c>
      <c r="AO466" s="216" t="s">
        <v>5971</v>
      </c>
      <c r="AP466" s="216" t="s">
        <v>6908</v>
      </c>
      <c r="AQ466" s="216" t="s">
        <v>6900</v>
      </c>
      <c r="AR466" s="216" t="s">
        <v>6886</v>
      </c>
      <c r="AS466" s="24" t="s">
        <v>6887</v>
      </c>
      <c r="AT466" s="24" t="s">
        <v>6016</v>
      </c>
      <c r="AU466" s="24" t="s">
        <v>6130</v>
      </c>
      <c r="AV466" s="24" t="s">
        <v>6010</v>
      </c>
      <c r="AW466" s="24" t="s">
        <v>5991</v>
      </c>
      <c r="AX466" s="24" t="s">
        <v>5965</v>
      </c>
      <c r="AY466" s="24" t="s">
        <v>6942</v>
      </c>
      <c r="AZ466" s="216" t="s">
        <v>7251</v>
      </c>
      <c r="BA466" s="216" t="s">
        <v>7105</v>
      </c>
      <c r="BB466" s="57" t="s">
        <v>6903</v>
      </c>
      <c r="BC466" s="202"/>
      <c r="BD466" s="24"/>
      <c r="BE466" s="151"/>
      <c r="BG466" s="151"/>
      <c r="BI466" s="151"/>
      <c r="BL466" s="152"/>
    </row>
    <row r="467" spans="1:64" s="169" customFormat="1">
      <c r="A467" s="24">
        <v>2597</v>
      </c>
      <c r="B467" s="24" t="s">
        <v>481</v>
      </c>
      <c r="C467" s="57">
        <v>150</v>
      </c>
      <c r="D467" s="57">
        <v>155</v>
      </c>
      <c r="E467" s="57">
        <v>148</v>
      </c>
      <c r="F467" s="57">
        <v>154</v>
      </c>
      <c r="G467" s="57">
        <v>155.5</v>
      </c>
      <c r="H467" s="57">
        <v>159</v>
      </c>
      <c r="I467" s="57">
        <v>153</v>
      </c>
      <c r="J467" s="57">
        <v>157</v>
      </c>
      <c r="K467" s="57">
        <v>157.5</v>
      </c>
      <c r="L467" s="57">
        <v>161.5</v>
      </c>
      <c r="M467" s="57">
        <v>157.5</v>
      </c>
      <c r="N467" s="57">
        <v>158</v>
      </c>
      <c r="O467" s="63">
        <v>6.3694267515923501E-3</v>
      </c>
      <c r="P467" s="57">
        <v>259</v>
      </c>
      <c r="Q467" s="57">
        <v>345</v>
      </c>
      <c r="R467" s="57">
        <v>260.8</v>
      </c>
      <c r="S467" s="57">
        <v>143.30000000000001</v>
      </c>
      <c r="T467" s="57">
        <v>144.19999999999999</v>
      </c>
      <c r="U467" s="57">
        <v>149.19999999999999</v>
      </c>
      <c r="V467" s="57">
        <v>147.30000000000001</v>
      </c>
      <c r="W467" s="57">
        <v>144.9</v>
      </c>
      <c r="X467" s="57">
        <v>149.44999999999999</v>
      </c>
      <c r="Y467" s="57">
        <v>150.69999999999999</v>
      </c>
      <c r="Z467" s="57">
        <v>145.77500000000001</v>
      </c>
      <c r="AA467" s="57">
        <v>149.72499999999999</v>
      </c>
      <c r="AB467" s="57">
        <v>185.5</v>
      </c>
      <c r="AC467" s="57">
        <v>59.1</v>
      </c>
      <c r="AD467" s="57">
        <v>161.5</v>
      </c>
      <c r="AE467" s="57">
        <v>132</v>
      </c>
      <c r="AF467" s="64">
        <v>66.999399999999994</v>
      </c>
      <c r="AG467" s="64">
        <v>50.036200000000001</v>
      </c>
      <c r="AH467" s="64">
        <v>74.044799999999995</v>
      </c>
      <c r="AI467" s="64">
        <v>58.039000000000001</v>
      </c>
      <c r="AJ467" s="61">
        <v>0.4548611111111111</v>
      </c>
      <c r="AK467" s="216">
        <v>300</v>
      </c>
      <c r="AL467" s="62">
        <v>510.04032791223574</v>
      </c>
      <c r="AM467" s="24" t="s">
        <v>7628</v>
      </c>
      <c r="AN467" s="216" t="s">
        <v>6009</v>
      </c>
      <c r="AO467" s="216" t="s">
        <v>5961</v>
      </c>
      <c r="AP467" s="216" t="s">
        <v>6908</v>
      </c>
      <c r="AQ467" s="216" t="s">
        <v>6900</v>
      </c>
      <c r="AR467" s="216" t="s">
        <v>6886</v>
      </c>
      <c r="AS467" s="24" t="s">
        <v>7034</v>
      </c>
      <c r="AT467" s="24" t="s">
        <v>6010</v>
      </c>
      <c r="AU467" s="24" t="s">
        <v>6022</v>
      </c>
      <c r="AV467" s="24" t="s">
        <v>6607</v>
      </c>
      <c r="AW467" s="24" t="s">
        <v>6084</v>
      </c>
      <c r="AX467" s="24" t="s">
        <v>5979</v>
      </c>
      <c r="AY467" s="24" t="s">
        <v>7629</v>
      </c>
      <c r="AZ467" s="216" t="s">
        <v>7630</v>
      </c>
      <c r="BA467" s="216" t="s">
        <v>7105</v>
      </c>
      <c r="BB467" s="57" t="s">
        <v>5474</v>
      </c>
      <c r="BC467" s="202"/>
      <c r="BD467" s="24"/>
      <c r="BE467" s="151"/>
      <c r="BG467" s="151"/>
      <c r="BI467" s="151"/>
      <c r="BL467" s="152"/>
    </row>
    <row r="468" spans="1:64" s="169" customFormat="1">
      <c r="A468" s="24">
        <v>2601</v>
      </c>
      <c r="B468" s="24" t="s">
        <v>482</v>
      </c>
      <c r="C468" s="57">
        <v>16.399999999999999</v>
      </c>
      <c r="D468" s="57">
        <v>17.350000000000001</v>
      </c>
      <c r="E468" s="57">
        <v>16.3</v>
      </c>
      <c r="F468" s="57">
        <v>17.350000000000001</v>
      </c>
      <c r="G468" s="57">
        <v>18.149999999999999</v>
      </c>
      <c r="H468" s="57">
        <v>18.55</v>
      </c>
      <c r="I468" s="57">
        <v>17.2</v>
      </c>
      <c r="J468" s="57">
        <v>17.399999999999999</v>
      </c>
      <c r="K468" s="57">
        <v>17.2</v>
      </c>
      <c r="L468" s="57">
        <v>17.5</v>
      </c>
      <c r="M468" s="57">
        <v>16.8</v>
      </c>
      <c r="N468" s="57">
        <v>16.95</v>
      </c>
      <c r="O468" s="63">
        <v>-2.5862068965517199E-2</v>
      </c>
      <c r="P468" s="57">
        <v>21427</v>
      </c>
      <c r="Q468" s="57">
        <v>114864</v>
      </c>
      <c r="R468" s="57">
        <v>32008.25</v>
      </c>
      <c r="S468" s="57">
        <v>16.010000000000002</v>
      </c>
      <c r="T468" s="57">
        <v>16.567499999999999</v>
      </c>
      <c r="U468" s="57">
        <v>18.072500000000002</v>
      </c>
      <c r="V468" s="57">
        <v>16.45</v>
      </c>
      <c r="W468" s="57">
        <v>16.552499999999998</v>
      </c>
      <c r="X468" s="57">
        <v>18.153300000000002</v>
      </c>
      <c r="Y468" s="57">
        <v>16.600000000000001</v>
      </c>
      <c r="Z468" s="57">
        <v>16.53</v>
      </c>
      <c r="AA468" s="57">
        <v>18.2058</v>
      </c>
      <c r="AB468" s="57">
        <v>26.5</v>
      </c>
      <c r="AC468" s="57">
        <v>8.7799999999999994</v>
      </c>
      <c r="AD468" s="57">
        <v>18.55</v>
      </c>
      <c r="AE468" s="57">
        <v>15</v>
      </c>
      <c r="AF468" s="64">
        <v>58.363700000000001</v>
      </c>
      <c r="AG468" s="64">
        <v>43.6892</v>
      </c>
      <c r="AH468" s="64">
        <v>57.219000000000001</v>
      </c>
      <c r="AI468" s="64">
        <v>48.199100000000001</v>
      </c>
      <c r="AJ468" s="61">
        <v>0.4548611111111111</v>
      </c>
      <c r="AK468" s="216" t="s">
        <v>4611</v>
      </c>
      <c r="AL468" s="62">
        <v>33580.66981722878</v>
      </c>
      <c r="AM468" s="24" t="s">
        <v>6264</v>
      </c>
      <c r="AN468" s="216" t="s">
        <v>6020</v>
      </c>
      <c r="AO468" s="216" t="s">
        <v>5961</v>
      </c>
      <c r="AP468" s="216" t="s">
        <v>6884</v>
      </c>
      <c r="AQ468" s="216" t="s">
        <v>6900</v>
      </c>
      <c r="AR468" s="216" t="s">
        <v>6886</v>
      </c>
      <c r="AS468" s="24" t="s">
        <v>7153</v>
      </c>
      <c r="AT468" s="24" t="s">
        <v>6045</v>
      </c>
      <c r="AU468" s="24" t="s">
        <v>5964</v>
      </c>
      <c r="AV468" s="24" t="s">
        <v>5984</v>
      </c>
      <c r="AW468" s="24" t="s">
        <v>5986</v>
      </c>
      <c r="AX468" s="24" t="s">
        <v>5990</v>
      </c>
      <c r="AY468" s="24" t="s">
        <v>7169</v>
      </c>
      <c r="AZ468" s="216" t="s">
        <v>6932</v>
      </c>
      <c r="BA468" s="216" t="s">
        <v>6959</v>
      </c>
      <c r="BB468" s="57" t="s">
        <v>5474</v>
      </c>
      <c r="BC468" s="202"/>
      <c r="BD468" s="24"/>
      <c r="BE468" s="151"/>
      <c r="BG468" s="151"/>
      <c r="BI468" s="151"/>
      <c r="BL468" s="152"/>
    </row>
    <row r="469" spans="1:64" s="169" customFormat="1">
      <c r="A469" s="24">
        <v>2603</v>
      </c>
      <c r="B469" s="24" t="s">
        <v>483</v>
      </c>
      <c r="C469" s="57">
        <v>138</v>
      </c>
      <c r="D469" s="57">
        <v>145.5</v>
      </c>
      <c r="E469" s="57">
        <v>137</v>
      </c>
      <c r="F469" s="57">
        <v>144</v>
      </c>
      <c r="G469" s="57">
        <v>147</v>
      </c>
      <c r="H469" s="57">
        <v>148</v>
      </c>
      <c r="I469" s="57">
        <v>139</v>
      </c>
      <c r="J469" s="57">
        <v>140</v>
      </c>
      <c r="K469" s="57">
        <v>141</v>
      </c>
      <c r="L469" s="57">
        <v>142</v>
      </c>
      <c r="M469" s="57">
        <v>138.5</v>
      </c>
      <c r="N469" s="57">
        <v>140</v>
      </c>
      <c r="O469" s="63">
        <v>0</v>
      </c>
      <c r="P469" s="57">
        <v>70835</v>
      </c>
      <c r="Q469" s="57">
        <v>358752</v>
      </c>
      <c r="R469" s="57">
        <v>364445.25</v>
      </c>
      <c r="S469" s="57">
        <v>133.4</v>
      </c>
      <c r="T469" s="57">
        <v>136</v>
      </c>
      <c r="U469" s="57">
        <v>149.16829999999999</v>
      </c>
      <c r="V469" s="57">
        <v>136.1</v>
      </c>
      <c r="W469" s="57">
        <v>136.67500000000001</v>
      </c>
      <c r="X469" s="57">
        <v>149.85830000000001</v>
      </c>
      <c r="Y469" s="57">
        <v>136.9</v>
      </c>
      <c r="Z469" s="57">
        <v>137.1</v>
      </c>
      <c r="AA469" s="57">
        <v>150.39169999999999</v>
      </c>
      <c r="AB469" s="57">
        <v>233</v>
      </c>
      <c r="AC469" s="57">
        <v>14.8</v>
      </c>
      <c r="AD469" s="57">
        <v>150.5</v>
      </c>
      <c r="AE469" s="57">
        <v>121.5</v>
      </c>
      <c r="AF469" s="64">
        <v>59.008200000000002</v>
      </c>
      <c r="AG469" s="64">
        <v>46.569400000000002</v>
      </c>
      <c r="AH469" s="64">
        <v>62.609200000000001</v>
      </c>
      <c r="AI469" s="64">
        <v>51.915999999999997</v>
      </c>
      <c r="AJ469" s="61">
        <v>0.45833333333333331</v>
      </c>
      <c r="AK469" s="216" t="s">
        <v>4611</v>
      </c>
      <c r="AL469" s="62">
        <v>109285.10890806055</v>
      </c>
      <c r="AM469" s="24" t="s">
        <v>6106</v>
      </c>
      <c r="AN469" s="216" t="s">
        <v>6009</v>
      </c>
      <c r="AO469" s="216" t="s">
        <v>5961</v>
      </c>
      <c r="AP469" s="216" t="s">
        <v>6884</v>
      </c>
      <c r="AQ469" s="216" t="s">
        <v>6900</v>
      </c>
      <c r="AR469" s="216" t="s">
        <v>6886</v>
      </c>
      <c r="AS469" s="24" t="s">
        <v>5474</v>
      </c>
      <c r="AT469" s="24" t="s">
        <v>5982</v>
      </c>
      <c r="AU469" s="24" t="s">
        <v>5964</v>
      </c>
      <c r="AV469" s="24" t="s">
        <v>5984</v>
      </c>
      <c r="AW469" s="24" t="s">
        <v>5991</v>
      </c>
      <c r="AX469" s="24" t="s">
        <v>5986</v>
      </c>
      <c r="AY469" s="24" t="s">
        <v>7570</v>
      </c>
      <c r="AZ469" s="216" t="s">
        <v>7631</v>
      </c>
      <c r="BA469" s="216" t="s">
        <v>7292</v>
      </c>
      <c r="BB469" s="57" t="s">
        <v>5474</v>
      </c>
      <c r="BC469" s="202"/>
      <c r="BD469" s="24"/>
      <c r="BE469" s="151"/>
      <c r="BG469" s="151"/>
      <c r="BI469" s="151"/>
      <c r="BL469" s="152"/>
    </row>
    <row r="470" spans="1:64" s="169" customFormat="1">
      <c r="A470" s="24">
        <v>2605</v>
      </c>
      <c r="B470" s="24" t="s">
        <v>484</v>
      </c>
      <c r="C470" s="57">
        <v>38.15</v>
      </c>
      <c r="D470" s="57">
        <v>39.35</v>
      </c>
      <c r="E470" s="57">
        <v>38</v>
      </c>
      <c r="F470" s="57">
        <v>39.35</v>
      </c>
      <c r="G470" s="57">
        <v>42.45</v>
      </c>
      <c r="H470" s="57">
        <v>43.25</v>
      </c>
      <c r="I470" s="57">
        <v>39.700000000000003</v>
      </c>
      <c r="J470" s="57">
        <v>43.25</v>
      </c>
      <c r="K470" s="57">
        <v>42.3</v>
      </c>
      <c r="L470" s="57">
        <v>43.45</v>
      </c>
      <c r="M470" s="57">
        <v>41</v>
      </c>
      <c r="N470" s="57">
        <v>41.9</v>
      </c>
      <c r="O470" s="63">
        <v>-3.1213872832369899E-2</v>
      </c>
      <c r="P470" s="57">
        <v>66205</v>
      </c>
      <c r="Q470" s="57">
        <v>108683</v>
      </c>
      <c r="R470" s="57">
        <v>26891.25</v>
      </c>
      <c r="S470" s="57">
        <v>35.69</v>
      </c>
      <c r="T470" s="57">
        <v>37.077500000000001</v>
      </c>
      <c r="U470" s="57">
        <v>38.4833</v>
      </c>
      <c r="V470" s="57">
        <v>37.72</v>
      </c>
      <c r="W470" s="57">
        <v>37.357500000000002</v>
      </c>
      <c r="X470" s="57">
        <v>38.767499999999998</v>
      </c>
      <c r="Y470" s="57">
        <v>38.96</v>
      </c>
      <c r="Z470" s="57">
        <v>37.542499999999997</v>
      </c>
      <c r="AA470" s="57">
        <v>39.005800000000001</v>
      </c>
      <c r="AB470" s="57">
        <v>58.8</v>
      </c>
      <c r="AC470" s="57">
        <v>13.95</v>
      </c>
      <c r="AD470" s="57">
        <v>43.45</v>
      </c>
      <c r="AE470" s="57">
        <v>32.6</v>
      </c>
      <c r="AF470" s="64">
        <v>69.123400000000004</v>
      </c>
      <c r="AG470" s="64">
        <v>45.884500000000003</v>
      </c>
      <c r="AH470" s="64">
        <v>74.653700000000001</v>
      </c>
      <c r="AI470" s="64">
        <v>55.474299999999999</v>
      </c>
      <c r="AJ470" s="61">
        <v>0.46527777777777773</v>
      </c>
      <c r="AK470" s="216" t="s">
        <v>4611</v>
      </c>
      <c r="AL470" s="62">
        <v>98333.383291456325</v>
      </c>
      <c r="AM470" s="24" t="s">
        <v>6470</v>
      </c>
      <c r="AN470" s="216" t="s">
        <v>6009</v>
      </c>
      <c r="AO470" s="216" t="s">
        <v>5961</v>
      </c>
      <c r="AP470" s="216" t="s">
        <v>6908</v>
      </c>
      <c r="AQ470" s="216" t="s">
        <v>6900</v>
      </c>
      <c r="AR470" s="216" t="s">
        <v>6886</v>
      </c>
      <c r="AS470" s="24" t="s">
        <v>7034</v>
      </c>
      <c r="AT470" s="24" t="s">
        <v>6254</v>
      </c>
      <c r="AU470" s="24" t="s">
        <v>6311</v>
      </c>
      <c r="AV470" s="24" t="s">
        <v>5974</v>
      </c>
      <c r="AW470" s="24" t="s">
        <v>5970</v>
      </c>
      <c r="AX470" s="24" t="s">
        <v>5986</v>
      </c>
      <c r="AY470" s="24" t="s">
        <v>7594</v>
      </c>
      <c r="AZ470" s="216" t="s">
        <v>7632</v>
      </c>
      <c r="BA470" s="216" t="s">
        <v>7633</v>
      </c>
      <c r="BB470" s="57" t="s">
        <v>5474</v>
      </c>
      <c r="BC470" s="202"/>
      <c r="BD470" s="24"/>
      <c r="BE470" s="151"/>
      <c r="BG470" s="151"/>
      <c r="BI470" s="151"/>
      <c r="BL470" s="152"/>
    </row>
    <row r="471" spans="1:64" s="169" customFormat="1">
      <c r="A471" s="24">
        <v>2606</v>
      </c>
      <c r="B471" s="24" t="s">
        <v>485</v>
      </c>
      <c r="C471" s="57">
        <v>68.900000000000006</v>
      </c>
      <c r="D471" s="57">
        <v>70.099999999999994</v>
      </c>
      <c r="E471" s="57">
        <v>68.099999999999994</v>
      </c>
      <c r="F471" s="57">
        <v>70.099999999999994</v>
      </c>
      <c r="G471" s="57">
        <v>72.599999999999994</v>
      </c>
      <c r="H471" s="57">
        <v>75.900000000000006</v>
      </c>
      <c r="I471" s="57">
        <v>70.5</v>
      </c>
      <c r="J471" s="57">
        <v>72.8</v>
      </c>
      <c r="K471" s="57">
        <v>73.2</v>
      </c>
      <c r="L471" s="57">
        <v>73.900000000000006</v>
      </c>
      <c r="M471" s="57">
        <v>71.3</v>
      </c>
      <c r="N471" s="57">
        <v>72.3</v>
      </c>
      <c r="O471" s="63">
        <v>-6.8681318681318602E-3</v>
      </c>
      <c r="P471" s="57">
        <v>23439</v>
      </c>
      <c r="Q471" s="57">
        <v>97043</v>
      </c>
      <c r="R471" s="57">
        <v>23885.65</v>
      </c>
      <c r="S471" s="57">
        <v>62.76</v>
      </c>
      <c r="T471" s="57">
        <v>62.835000000000001</v>
      </c>
      <c r="U471" s="57">
        <v>67.438299999999998</v>
      </c>
      <c r="V471" s="57">
        <v>65.900000000000006</v>
      </c>
      <c r="W471" s="57">
        <v>63.375</v>
      </c>
      <c r="X471" s="57">
        <v>67.655000000000001</v>
      </c>
      <c r="Y471" s="57">
        <v>67.88</v>
      </c>
      <c r="Z471" s="57">
        <v>63.875</v>
      </c>
      <c r="AA471" s="57">
        <v>67.843299999999999</v>
      </c>
      <c r="AB471" s="57">
        <v>96.4</v>
      </c>
      <c r="AC471" s="57">
        <v>27.85</v>
      </c>
      <c r="AD471" s="57">
        <v>75.900000000000006</v>
      </c>
      <c r="AE471" s="57">
        <v>56.5</v>
      </c>
      <c r="AF471" s="64">
        <v>73.224400000000003</v>
      </c>
      <c r="AG471" s="64">
        <v>54.882300000000001</v>
      </c>
      <c r="AH471" s="64">
        <v>75.964100000000002</v>
      </c>
      <c r="AI471" s="64">
        <v>61.909599999999998</v>
      </c>
      <c r="AJ471" s="61">
        <v>0.46875</v>
      </c>
      <c r="AK471" s="216" t="s">
        <v>4611</v>
      </c>
      <c r="AL471" s="62">
        <v>34298.122941734648</v>
      </c>
      <c r="AM471" s="24" t="s">
        <v>6106</v>
      </c>
      <c r="AN471" s="216" t="s">
        <v>6009</v>
      </c>
      <c r="AO471" s="216" t="s">
        <v>5989</v>
      </c>
      <c r="AP471" s="216" t="s">
        <v>6908</v>
      </c>
      <c r="AQ471" s="216" t="s">
        <v>6900</v>
      </c>
      <c r="AR471" s="216" t="s">
        <v>6886</v>
      </c>
      <c r="AS471" s="24" t="s">
        <v>7153</v>
      </c>
      <c r="AT471" s="24" t="s">
        <v>6126</v>
      </c>
      <c r="AU471" s="24" t="s">
        <v>5969</v>
      </c>
      <c r="AV471" s="24" t="s">
        <v>5984</v>
      </c>
      <c r="AW471" s="24" t="s">
        <v>5991</v>
      </c>
      <c r="AX471" s="24" t="s">
        <v>5986</v>
      </c>
      <c r="AY471" s="24" t="s">
        <v>7634</v>
      </c>
      <c r="AZ471" s="216" t="s">
        <v>7635</v>
      </c>
      <c r="BA471" s="216" t="s">
        <v>7636</v>
      </c>
      <c r="BB471" s="57" t="s">
        <v>5474</v>
      </c>
      <c r="BC471" s="202"/>
      <c r="BD471" s="24"/>
      <c r="BE471" s="151"/>
      <c r="BG471" s="151"/>
      <c r="BI471" s="151"/>
      <c r="BL471" s="152"/>
    </row>
    <row r="472" spans="1:64" s="169" customFormat="1">
      <c r="A472" s="24">
        <v>2607</v>
      </c>
      <c r="B472" s="24" t="s">
        <v>486</v>
      </c>
      <c r="C472" s="57">
        <v>34.4</v>
      </c>
      <c r="D472" s="57">
        <v>35.950000000000003</v>
      </c>
      <c r="E472" s="57">
        <v>34</v>
      </c>
      <c r="F472" s="57">
        <v>35.950000000000003</v>
      </c>
      <c r="G472" s="57">
        <v>36.799999999999997</v>
      </c>
      <c r="H472" s="57">
        <v>38.700000000000003</v>
      </c>
      <c r="I472" s="57">
        <v>35.700000000000003</v>
      </c>
      <c r="J472" s="57">
        <v>36.35</v>
      </c>
      <c r="K472" s="57">
        <v>35.75</v>
      </c>
      <c r="L472" s="57">
        <v>36.5</v>
      </c>
      <c r="M472" s="57">
        <v>35.049999999999997</v>
      </c>
      <c r="N472" s="57">
        <v>35.6</v>
      </c>
      <c r="O472" s="63">
        <v>-2.0632737276478599E-2</v>
      </c>
      <c r="P472" s="57">
        <v>13963</v>
      </c>
      <c r="Q472" s="57">
        <v>69554</v>
      </c>
      <c r="R472" s="57">
        <v>22662.6</v>
      </c>
      <c r="S472" s="57">
        <v>32.61</v>
      </c>
      <c r="T472" s="57">
        <v>32.497500000000002</v>
      </c>
      <c r="U472" s="57">
        <v>33.479999999999997</v>
      </c>
      <c r="V472" s="57">
        <v>33.880000000000003</v>
      </c>
      <c r="W472" s="57">
        <v>32.67</v>
      </c>
      <c r="X472" s="57">
        <v>33.717500000000001</v>
      </c>
      <c r="Y472" s="57">
        <v>34.520000000000003</v>
      </c>
      <c r="Z472" s="57">
        <v>32.827500000000001</v>
      </c>
      <c r="AA472" s="57">
        <v>33.935000000000002</v>
      </c>
      <c r="AB472" s="57">
        <v>52</v>
      </c>
      <c r="AC472" s="57">
        <v>13.3</v>
      </c>
      <c r="AD472" s="57">
        <v>38.700000000000003</v>
      </c>
      <c r="AE472" s="57">
        <v>29.3</v>
      </c>
      <c r="AF472" s="64">
        <v>65.059799999999996</v>
      </c>
      <c r="AG472" s="64">
        <v>48.601500000000001</v>
      </c>
      <c r="AH472" s="64">
        <v>65.7136</v>
      </c>
      <c r="AI472" s="64">
        <v>54.305500000000002</v>
      </c>
      <c r="AJ472" s="61">
        <v>0.46875</v>
      </c>
      <c r="AK472" s="216">
        <v>15000</v>
      </c>
      <c r="AL472" s="62">
        <v>21870.061354103724</v>
      </c>
      <c r="AM472" s="24" t="s">
        <v>6076</v>
      </c>
      <c r="AN472" s="216" t="s">
        <v>6009</v>
      </c>
      <c r="AO472" s="216" t="s">
        <v>5961</v>
      </c>
      <c r="AP472" s="216" t="s">
        <v>6908</v>
      </c>
      <c r="AQ472" s="216" t="s">
        <v>6900</v>
      </c>
      <c r="AR472" s="216" t="s">
        <v>6886</v>
      </c>
      <c r="AS472" s="24" t="s">
        <v>7153</v>
      </c>
      <c r="AT472" s="24" t="s">
        <v>6045</v>
      </c>
      <c r="AU472" s="24" t="s">
        <v>5978</v>
      </c>
      <c r="AV472" s="24" t="s">
        <v>5978</v>
      </c>
      <c r="AW472" s="24" t="s">
        <v>5970</v>
      </c>
      <c r="AX472" s="24" t="s">
        <v>5986</v>
      </c>
      <c r="AY472" s="24" t="s">
        <v>7637</v>
      </c>
      <c r="AZ472" s="216" t="s">
        <v>7338</v>
      </c>
      <c r="BA472" s="216" t="s">
        <v>7638</v>
      </c>
      <c r="BB472" s="57" t="s">
        <v>5474</v>
      </c>
      <c r="BC472" s="202"/>
      <c r="BD472" s="24"/>
      <c r="BE472" s="151"/>
      <c r="BG472" s="151"/>
      <c r="BI472" s="151"/>
      <c r="BL472" s="152"/>
    </row>
    <row r="473" spans="1:64" s="169" customFormat="1">
      <c r="A473" s="24">
        <v>2608</v>
      </c>
      <c r="B473" s="24" t="s">
        <v>5793</v>
      </c>
      <c r="C473" s="57">
        <v>48.8</v>
      </c>
      <c r="D473" s="57">
        <v>50.4</v>
      </c>
      <c r="E473" s="57">
        <v>48.65</v>
      </c>
      <c r="F473" s="57">
        <v>49.05</v>
      </c>
      <c r="G473" s="57">
        <v>49.65</v>
      </c>
      <c r="H473" s="57">
        <v>49.9</v>
      </c>
      <c r="I473" s="57">
        <v>49.15</v>
      </c>
      <c r="J473" s="57">
        <v>49.65</v>
      </c>
      <c r="K473" s="57">
        <v>49.8</v>
      </c>
      <c r="L473" s="57">
        <v>49.8</v>
      </c>
      <c r="M473" s="57">
        <v>49.05</v>
      </c>
      <c r="N473" s="57">
        <v>49.2</v>
      </c>
      <c r="O473" s="63">
        <v>-9.0634441087613198E-3</v>
      </c>
      <c r="P473" s="57">
        <v>269</v>
      </c>
      <c r="Q473" s="57">
        <v>1061</v>
      </c>
      <c r="R473" s="57">
        <v>1507.6</v>
      </c>
      <c r="S473" s="57">
        <v>48.54</v>
      </c>
      <c r="T473" s="57">
        <v>52.524999999999999</v>
      </c>
      <c r="U473" s="57">
        <v>60.82</v>
      </c>
      <c r="V473" s="57">
        <v>48.93</v>
      </c>
      <c r="W473" s="57">
        <v>52.207500000000003</v>
      </c>
      <c r="X473" s="57">
        <v>60.515799999999999</v>
      </c>
      <c r="Y473" s="57">
        <v>48.78</v>
      </c>
      <c r="Z473" s="57">
        <v>51.8675</v>
      </c>
      <c r="AA473" s="57">
        <v>60.227499999999999</v>
      </c>
      <c r="AB473" s="57">
        <v>80.400000000000006</v>
      </c>
      <c r="AC473" s="57">
        <v>37.5</v>
      </c>
      <c r="AD473" s="57">
        <v>58</v>
      </c>
      <c r="AE473" s="57">
        <v>46.8</v>
      </c>
      <c r="AF473" s="64">
        <v>33.782699999999998</v>
      </c>
      <c r="AG473" s="64">
        <v>23.764099999999999</v>
      </c>
      <c r="AH473" s="64">
        <v>38.521799999999999</v>
      </c>
      <c r="AI473" s="64">
        <v>28.683299999999999</v>
      </c>
      <c r="AJ473" s="61">
        <v>0.46875</v>
      </c>
      <c r="AK473" s="216">
        <v>300</v>
      </c>
      <c r="AL473" s="62">
        <v>469.15371212442182</v>
      </c>
      <c r="AM473" s="24" t="s">
        <v>6563</v>
      </c>
      <c r="AN473" s="216" t="s">
        <v>6009</v>
      </c>
      <c r="AO473" s="216" t="s">
        <v>5971</v>
      </c>
      <c r="AP473" s="216" t="s">
        <v>6884</v>
      </c>
      <c r="AQ473" s="216" t="s">
        <v>6885</v>
      </c>
      <c r="AR473" s="216" t="s">
        <v>6886</v>
      </c>
      <c r="AS473" s="24" t="s">
        <v>5474</v>
      </c>
      <c r="AT473" s="24" t="s">
        <v>6068</v>
      </c>
      <c r="AU473" s="24" t="s">
        <v>6511</v>
      </c>
      <c r="AV473" s="24" t="s">
        <v>6017</v>
      </c>
      <c r="AW473" s="24" t="s">
        <v>5979</v>
      </c>
      <c r="AX473" s="24" t="s">
        <v>5990</v>
      </c>
      <c r="AY473" s="24" t="s">
        <v>7295</v>
      </c>
      <c r="AZ473" s="216" t="s">
        <v>6979</v>
      </c>
      <c r="BA473" s="216" t="s">
        <v>7242</v>
      </c>
      <c r="BB473" s="57" t="s">
        <v>5474</v>
      </c>
      <c r="BC473" s="202"/>
      <c r="BD473" s="24"/>
      <c r="BE473" s="151"/>
      <c r="BG473" s="151"/>
      <c r="BI473" s="151"/>
      <c r="BL473" s="152"/>
    </row>
    <row r="474" spans="1:64" s="169" customFormat="1">
      <c r="A474" s="24">
        <v>2609</v>
      </c>
      <c r="B474" s="24" t="s">
        <v>488</v>
      </c>
      <c r="C474" s="57">
        <v>134.5</v>
      </c>
      <c r="D474" s="57">
        <v>143</v>
      </c>
      <c r="E474" s="57">
        <v>134.5</v>
      </c>
      <c r="F474" s="57">
        <v>139.5</v>
      </c>
      <c r="G474" s="57">
        <v>143.5</v>
      </c>
      <c r="H474" s="57">
        <v>144</v>
      </c>
      <c r="I474" s="57">
        <v>134</v>
      </c>
      <c r="J474" s="57">
        <v>134.5</v>
      </c>
      <c r="K474" s="57">
        <v>135.5</v>
      </c>
      <c r="L474" s="57">
        <v>136.5</v>
      </c>
      <c r="M474" s="57">
        <v>132.5</v>
      </c>
      <c r="N474" s="57">
        <v>134.5</v>
      </c>
      <c r="O474" s="63">
        <v>0</v>
      </c>
      <c r="P474" s="57">
        <v>53018</v>
      </c>
      <c r="Q474" s="57">
        <v>227832</v>
      </c>
      <c r="R474" s="57">
        <v>150382.9</v>
      </c>
      <c r="S474" s="57">
        <v>131.5</v>
      </c>
      <c r="T474" s="57">
        <v>127.8</v>
      </c>
      <c r="U474" s="57">
        <v>145.72499999999999</v>
      </c>
      <c r="V474" s="57">
        <v>133.5</v>
      </c>
      <c r="W474" s="57">
        <v>128.4</v>
      </c>
      <c r="X474" s="57">
        <v>146.25829999999999</v>
      </c>
      <c r="Y474" s="57">
        <v>133.1</v>
      </c>
      <c r="Z474" s="57">
        <v>129.22499999999999</v>
      </c>
      <c r="AA474" s="57">
        <v>146.625</v>
      </c>
      <c r="AB474" s="57">
        <v>234.5</v>
      </c>
      <c r="AC474" s="57">
        <v>9.01</v>
      </c>
      <c r="AD474" s="57">
        <v>144</v>
      </c>
      <c r="AE474" s="57">
        <v>110</v>
      </c>
      <c r="AF474" s="64">
        <v>63.977400000000003</v>
      </c>
      <c r="AG474" s="64">
        <v>62.06</v>
      </c>
      <c r="AH474" s="64">
        <v>62.216799999999999</v>
      </c>
      <c r="AI474" s="64">
        <v>62.112299999999998</v>
      </c>
      <c r="AJ474" s="61">
        <v>0.46875</v>
      </c>
      <c r="AK474" s="216" t="s">
        <v>4611</v>
      </c>
      <c r="AL474" s="62">
        <v>77580.864462002981</v>
      </c>
      <c r="AM474" s="24" t="s">
        <v>6034</v>
      </c>
      <c r="AN474" s="216" t="s">
        <v>5967</v>
      </c>
      <c r="AO474" s="216" t="s">
        <v>5961</v>
      </c>
      <c r="AP474" s="216" t="s">
        <v>6884</v>
      </c>
      <c r="AQ474" s="216" t="s">
        <v>6900</v>
      </c>
      <c r="AR474" s="216" t="s">
        <v>6886</v>
      </c>
      <c r="AS474" s="24" t="s">
        <v>7153</v>
      </c>
      <c r="AT474" s="24" t="s">
        <v>6013</v>
      </c>
      <c r="AU474" s="24" t="s">
        <v>5964</v>
      </c>
      <c r="AV474" s="24" t="s">
        <v>5984</v>
      </c>
      <c r="AW474" s="24" t="s">
        <v>5991</v>
      </c>
      <c r="AX474" s="24" t="s">
        <v>5970</v>
      </c>
      <c r="AY474" s="24" t="s">
        <v>7639</v>
      </c>
      <c r="AZ474" s="216" t="s">
        <v>7624</v>
      </c>
      <c r="BA474" s="216" t="s">
        <v>7107</v>
      </c>
      <c r="BB474" s="57" t="s">
        <v>6944</v>
      </c>
      <c r="BC474" s="202"/>
      <c r="BD474" s="24"/>
      <c r="BE474" s="151"/>
      <c r="BG474" s="151"/>
      <c r="BI474" s="151"/>
      <c r="BL474" s="152"/>
    </row>
    <row r="475" spans="1:64" s="169" customFormat="1">
      <c r="A475" s="24">
        <v>2610</v>
      </c>
      <c r="B475" s="24" t="s">
        <v>489</v>
      </c>
      <c r="C475" s="57">
        <v>16.899999999999999</v>
      </c>
      <c r="D475" s="57">
        <v>17.399999999999999</v>
      </c>
      <c r="E475" s="57">
        <v>16.899999999999999</v>
      </c>
      <c r="F475" s="57">
        <v>17.3</v>
      </c>
      <c r="G475" s="57">
        <v>17.25</v>
      </c>
      <c r="H475" s="57">
        <v>17.45</v>
      </c>
      <c r="I475" s="57">
        <v>17</v>
      </c>
      <c r="J475" s="57">
        <v>17</v>
      </c>
      <c r="K475" s="57">
        <v>17.2</v>
      </c>
      <c r="L475" s="57">
        <v>17.3</v>
      </c>
      <c r="M475" s="57">
        <v>17</v>
      </c>
      <c r="N475" s="57">
        <v>17.2</v>
      </c>
      <c r="O475" s="63">
        <v>1.1764705882352899E-2</v>
      </c>
      <c r="P475" s="57">
        <v>15314</v>
      </c>
      <c r="Q475" s="57">
        <v>42553</v>
      </c>
      <c r="R475" s="57">
        <v>62932.2</v>
      </c>
      <c r="S475" s="57">
        <v>16.91</v>
      </c>
      <c r="T475" s="57">
        <v>17.34</v>
      </c>
      <c r="U475" s="57">
        <v>18.362500000000001</v>
      </c>
      <c r="V475" s="57">
        <v>16.91</v>
      </c>
      <c r="W475" s="57">
        <v>17.305</v>
      </c>
      <c r="X475" s="57">
        <v>18.353300000000001</v>
      </c>
      <c r="Y475" s="57">
        <v>16.95</v>
      </c>
      <c r="Z475" s="57">
        <v>17.2925</v>
      </c>
      <c r="AA475" s="57">
        <v>18.326699999999999</v>
      </c>
      <c r="AB475" s="57">
        <v>22.8</v>
      </c>
      <c r="AC475" s="57">
        <v>8.06</v>
      </c>
      <c r="AD475" s="57">
        <v>18.8</v>
      </c>
      <c r="AE475" s="57">
        <v>16.2</v>
      </c>
      <c r="AF475" s="64">
        <v>34.137099999999997</v>
      </c>
      <c r="AG475" s="64">
        <v>28.640999999999998</v>
      </c>
      <c r="AH475" s="64">
        <v>39.424700000000001</v>
      </c>
      <c r="AI475" s="64">
        <v>32.235599999999998</v>
      </c>
      <c r="AJ475" s="61">
        <v>0.46875</v>
      </c>
      <c r="AK475" s="216" t="s">
        <v>4611</v>
      </c>
      <c r="AL475" s="62">
        <v>22408.867900922585</v>
      </c>
      <c r="AM475" s="24" t="s">
        <v>6510</v>
      </c>
      <c r="AN475" s="216" t="s">
        <v>6009</v>
      </c>
      <c r="AO475" s="216" t="s">
        <v>5971</v>
      </c>
      <c r="AP475" s="216" t="s">
        <v>6884</v>
      </c>
      <c r="AQ475" s="216" t="s">
        <v>6885</v>
      </c>
      <c r="AR475" s="216" t="s">
        <v>6886</v>
      </c>
      <c r="AS475" s="24" t="s">
        <v>5474</v>
      </c>
      <c r="AT475" s="24" t="s">
        <v>6031</v>
      </c>
      <c r="AU475" s="24" t="s">
        <v>6130</v>
      </c>
      <c r="AV475" s="24" t="s">
        <v>6511</v>
      </c>
      <c r="AW475" s="24" t="s">
        <v>5991</v>
      </c>
      <c r="AX475" s="24" t="s">
        <v>5996</v>
      </c>
      <c r="AY475" s="24" t="s">
        <v>7202</v>
      </c>
      <c r="AZ475" s="216" t="s">
        <v>6910</v>
      </c>
      <c r="BA475" s="216" t="s">
        <v>7067</v>
      </c>
      <c r="BB475" s="57" t="s">
        <v>5474</v>
      </c>
      <c r="BC475" s="202"/>
      <c r="BD475" s="24"/>
      <c r="BE475" s="151"/>
      <c r="BG475" s="151"/>
      <c r="BI475" s="151"/>
      <c r="BL475" s="152"/>
    </row>
    <row r="476" spans="1:64" s="169" customFormat="1">
      <c r="A476" s="24">
        <v>2611</v>
      </c>
      <c r="B476" s="24" t="s">
        <v>490</v>
      </c>
      <c r="C476" s="57">
        <v>32</v>
      </c>
      <c r="D476" s="57">
        <v>33.549999999999997</v>
      </c>
      <c r="E476" s="57">
        <v>31.95</v>
      </c>
      <c r="F476" s="57">
        <v>33.549999999999997</v>
      </c>
      <c r="G476" s="57">
        <v>35.75</v>
      </c>
      <c r="H476" s="57">
        <v>36.9</v>
      </c>
      <c r="I476" s="57">
        <v>33.200000000000003</v>
      </c>
      <c r="J476" s="57">
        <v>33.700000000000003</v>
      </c>
      <c r="K476" s="57">
        <v>33.799999999999997</v>
      </c>
      <c r="L476" s="57">
        <v>34.200000000000003</v>
      </c>
      <c r="M476" s="57">
        <v>32.4</v>
      </c>
      <c r="N476" s="57">
        <v>32.85</v>
      </c>
      <c r="O476" s="63">
        <v>-2.52225519287833E-2</v>
      </c>
      <c r="P476" s="57">
        <v>10577</v>
      </c>
      <c r="Q476" s="57">
        <v>52635</v>
      </c>
      <c r="R476" s="57">
        <v>13499.1</v>
      </c>
      <c r="S476" s="57">
        <v>28.92</v>
      </c>
      <c r="T476" s="57">
        <v>29.452500000000001</v>
      </c>
      <c r="U476" s="57">
        <v>29.012499999999999</v>
      </c>
      <c r="V476" s="57">
        <v>30.63</v>
      </c>
      <c r="W476" s="57">
        <v>29.574999999999999</v>
      </c>
      <c r="X476" s="57">
        <v>29.284199999999998</v>
      </c>
      <c r="Y476" s="57">
        <v>31.67</v>
      </c>
      <c r="Z476" s="57">
        <v>29.6175</v>
      </c>
      <c r="AA476" s="57">
        <v>29.530799999999999</v>
      </c>
      <c r="AB476" s="57">
        <v>46</v>
      </c>
      <c r="AC476" s="57">
        <v>6.81</v>
      </c>
      <c r="AD476" s="57">
        <v>36.9</v>
      </c>
      <c r="AE476" s="57">
        <v>24.3</v>
      </c>
      <c r="AF476" s="64">
        <v>69.747100000000003</v>
      </c>
      <c r="AG476" s="64">
        <v>52.488100000000003</v>
      </c>
      <c r="AH476" s="64">
        <v>69.117099999999994</v>
      </c>
      <c r="AI476" s="64">
        <v>58.031100000000002</v>
      </c>
      <c r="AJ476" s="61">
        <v>0.46875</v>
      </c>
      <c r="AK476" s="216">
        <v>15000</v>
      </c>
      <c r="AL476" s="62">
        <v>16566.614548618141</v>
      </c>
      <c r="AM476" s="24" t="s">
        <v>6393</v>
      </c>
      <c r="AN476" s="216" t="s">
        <v>6020</v>
      </c>
      <c r="AO476" s="216" t="s">
        <v>5961</v>
      </c>
      <c r="AP476" s="216" t="s">
        <v>6908</v>
      </c>
      <c r="AQ476" s="216" t="s">
        <v>6900</v>
      </c>
      <c r="AR476" s="216" t="s">
        <v>6886</v>
      </c>
      <c r="AS476" s="24" t="s">
        <v>7153</v>
      </c>
      <c r="AT476" s="24" t="s">
        <v>6045</v>
      </c>
      <c r="AU476" s="24" t="s">
        <v>5964</v>
      </c>
      <c r="AV476" s="24" t="s">
        <v>5962</v>
      </c>
      <c r="AW476" s="24" t="s">
        <v>5990</v>
      </c>
      <c r="AX476" s="24" t="s">
        <v>5991</v>
      </c>
      <c r="AY476" s="24" t="s">
        <v>7640</v>
      </c>
      <c r="AZ476" s="216" t="s">
        <v>7641</v>
      </c>
      <c r="BA476" s="216" t="s">
        <v>7642</v>
      </c>
      <c r="BB476" s="57" t="s">
        <v>5474</v>
      </c>
      <c r="BC476" s="202"/>
      <c r="BD476" s="24"/>
      <c r="BE476" s="151"/>
      <c r="BG476" s="151"/>
      <c r="BI476" s="151"/>
      <c r="BL476" s="152"/>
    </row>
    <row r="477" spans="1:64" s="169" customFormat="1">
      <c r="A477" s="24">
        <v>2612</v>
      </c>
      <c r="B477" s="24" t="s">
        <v>491</v>
      </c>
      <c r="C477" s="57">
        <v>77</v>
      </c>
      <c r="D477" s="57">
        <v>81.099999999999994</v>
      </c>
      <c r="E477" s="57">
        <v>76.5</v>
      </c>
      <c r="F477" s="57">
        <v>81.099999999999994</v>
      </c>
      <c r="G477" s="57">
        <v>84.5</v>
      </c>
      <c r="H477" s="57">
        <v>89.2</v>
      </c>
      <c r="I477" s="57">
        <v>83.5</v>
      </c>
      <c r="J477" s="57">
        <v>89.2</v>
      </c>
      <c r="K477" s="57">
        <v>86</v>
      </c>
      <c r="L477" s="57">
        <v>87.9</v>
      </c>
      <c r="M477" s="57">
        <v>81.599999999999994</v>
      </c>
      <c r="N477" s="57">
        <v>82.7</v>
      </c>
      <c r="O477" s="63">
        <v>-7.2869955156950605E-2</v>
      </c>
      <c r="P477" s="57">
        <v>49947</v>
      </c>
      <c r="Q477" s="57">
        <v>50350</v>
      </c>
      <c r="R477" s="57">
        <v>19568.75</v>
      </c>
      <c r="S477" s="57">
        <v>71.66</v>
      </c>
      <c r="T477" s="57">
        <v>63.975000000000001</v>
      </c>
      <c r="U477" s="57">
        <v>63.212499999999999</v>
      </c>
      <c r="V477" s="57">
        <v>77.2</v>
      </c>
      <c r="W477" s="57">
        <v>65.204999999999998</v>
      </c>
      <c r="X477" s="57">
        <v>63.951700000000002</v>
      </c>
      <c r="Y477" s="57">
        <v>80.22</v>
      </c>
      <c r="Z477" s="57">
        <v>66.25</v>
      </c>
      <c r="AA477" s="57">
        <v>64.566699999999997</v>
      </c>
      <c r="AB477" s="57">
        <v>92.7</v>
      </c>
      <c r="AC477" s="57">
        <v>24.4</v>
      </c>
      <c r="AD477" s="57">
        <v>89.2</v>
      </c>
      <c r="AE477" s="57">
        <v>57.5</v>
      </c>
      <c r="AF477" s="64">
        <v>89.657799999999995</v>
      </c>
      <c r="AG477" s="64">
        <v>76.394800000000004</v>
      </c>
      <c r="AH477" s="64">
        <v>85.735600000000005</v>
      </c>
      <c r="AI477" s="64">
        <v>79.508399999999995</v>
      </c>
      <c r="AJ477" s="61">
        <v>0.46875</v>
      </c>
      <c r="AK477" s="216" t="s">
        <v>4611</v>
      </c>
      <c r="AL477" s="62">
        <v>73087.091879808038</v>
      </c>
      <c r="AM477" s="24" t="s">
        <v>6014</v>
      </c>
      <c r="AN477" s="216" t="s">
        <v>6020</v>
      </c>
      <c r="AO477" s="216" t="s">
        <v>6012</v>
      </c>
      <c r="AP477" s="216" t="s">
        <v>6908</v>
      </c>
      <c r="AQ477" s="216" t="s">
        <v>6900</v>
      </c>
      <c r="AR477" s="216" t="s">
        <v>6886</v>
      </c>
      <c r="AS477" s="24" t="s">
        <v>7153</v>
      </c>
      <c r="AT477" s="24" t="s">
        <v>6045</v>
      </c>
      <c r="AU477" s="24" t="s">
        <v>6045</v>
      </c>
      <c r="AV477" s="24" t="s">
        <v>5964</v>
      </c>
      <c r="AW477" s="24" t="s">
        <v>5991</v>
      </c>
      <c r="AX477" s="24" t="s">
        <v>5990</v>
      </c>
      <c r="AY477" s="24" t="s">
        <v>7643</v>
      </c>
      <c r="AZ477" s="216" t="s">
        <v>7644</v>
      </c>
      <c r="BA477" s="216" t="s">
        <v>7645</v>
      </c>
      <c r="BB477" s="57" t="s">
        <v>5474</v>
      </c>
      <c r="BC477" s="202"/>
      <c r="BD477" s="24"/>
      <c r="BE477" s="151"/>
      <c r="BG477" s="151"/>
      <c r="BI477" s="151"/>
      <c r="BL477" s="152"/>
    </row>
    <row r="478" spans="1:64" s="169" customFormat="1">
      <c r="A478" s="24">
        <v>2613</v>
      </c>
      <c r="B478" s="24" t="s">
        <v>492</v>
      </c>
      <c r="C478" s="57">
        <v>33.5</v>
      </c>
      <c r="D478" s="57">
        <v>35.799999999999997</v>
      </c>
      <c r="E478" s="57">
        <v>33.5</v>
      </c>
      <c r="F478" s="57">
        <v>35.799999999999997</v>
      </c>
      <c r="G478" s="57">
        <v>36.5</v>
      </c>
      <c r="H478" s="57">
        <v>38.75</v>
      </c>
      <c r="I478" s="57">
        <v>34.5</v>
      </c>
      <c r="J478" s="57">
        <v>35.25</v>
      </c>
      <c r="K478" s="57">
        <v>35.25</v>
      </c>
      <c r="L478" s="57">
        <v>35.65</v>
      </c>
      <c r="M478" s="57">
        <v>34.35</v>
      </c>
      <c r="N478" s="57">
        <v>34.75</v>
      </c>
      <c r="O478" s="63">
        <v>-1.4184397163120499E-2</v>
      </c>
      <c r="P478" s="57">
        <v>1130</v>
      </c>
      <c r="Q478" s="57">
        <v>11543</v>
      </c>
      <c r="R478" s="57">
        <v>2861.5</v>
      </c>
      <c r="S478" s="57">
        <v>32.69</v>
      </c>
      <c r="T478" s="57">
        <v>33.342500000000001</v>
      </c>
      <c r="U478" s="57">
        <v>36.1008</v>
      </c>
      <c r="V478" s="57">
        <v>33.68</v>
      </c>
      <c r="W478" s="57">
        <v>33.392499999999998</v>
      </c>
      <c r="X478" s="57">
        <v>36.243299999999998</v>
      </c>
      <c r="Y478" s="57">
        <v>33.97</v>
      </c>
      <c r="Z478" s="57">
        <v>33.442500000000003</v>
      </c>
      <c r="AA478" s="57">
        <v>36.362499999999997</v>
      </c>
      <c r="AB478" s="57">
        <v>52.4</v>
      </c>
      <c r="AC478" s="57">
        <v>14</v>
      </c>
      <c r="AD478" s="57">
        <v>38.75</v>
      </c>
      <c r="AE478" s="57">
        <v>29.8</v>
      </c>
      <c r="AF478" s="64">
        <v>57.420499999999997</v>
      </c>
      <c r="AG478" s="64">
        <v>42.188800000000001</v>
      </c>
      <c r="AH478" s="64">
        <v>56.716099999999997</v>
      </c>
      <c r="AI478" s="64">
        <v>47.031199999999998</v>
      </c>
      <c r="AJ478" s="61">
        <v>0.47222222222222227</v>
      </c>
      <c r="AK478" s="216">
        <v>1500</v>
      </c>
      <c r="AL478" s="62">
        <v>1899.129651797725</v>
      </c>
      <c r="AM478" s="24" t="s">
        <v>6296</v>
      </c>
      <c r="AN478" s="216" t="s">
        <v>6020</v>
      </c>
      <c r="AO478" s="216" t="s">
        <v>5961</v>
      </c>
      <c r="AP478" s="216" t="s">
        <v>6884</v>
      </c>
      <c r="AQ478" s="216" t="s">
        <v>6900</v>
      </c>
      <c r="AR478" s="216" t="s">
        <v>6886</v>
      </c>
      <c r="AS478" s="24" t="s">
        <v>7153</v>
      </c>
      <c r="AT478" s="24" t="s">
        <v>6201</v>
      </c>
      <c r="AU478" s="24" t="s">
        <v>6000</v>
      </c>
      <c r="AV478" s="24" t="s">
        <v>5984</v>
      </c>
      <c r="AW478" s="24" t="s">
        <v>5991</v>
      </c>
      <c r="AX478" s="24" t="s">
        <v>5991</v>
      </c>
      <c r="AY478" s="24" t="s">
        <v>7335</v>
      </c>
      <c r="AZ478" s="216" t="s">
        <v>7646</v>
      </c>
      <c r="BA478" s="216" t="s">
        <v>7647</v>
      </c>
      <c r="BB478" s="57" t="s">
        <v>5474</v>
      </c>
      <c r="BC478" s="202"/>
      <c r="BD478" s="24"/>
      <c r="BE478" s="151"/>
      <c r="BG478" s="151"/>
      <c r="BI478" s="151"/>
      <c r="BL478" s="152"/>
    </row>
    <row r="479" spans="1:64" s="169" customFormat="1">
      <c r="A479" s="24">
        <v>2614</v>
      </c>
      <c r="B479" s="24" t="s">
        <v>493</v>
      </c>
      <c r="C479" s="57">
        <v>33.950000000000003</v>
      </c>
      <c r="D479" s="57">
        <v>36.5</v>
      </c>
      <c r="E479" s="57">
        <v>33.799999999999997</v>
      </c>
      <c r="F479" s="57">
        <v>34.700000000000003</v>
      </c>
      <c r="G479" s="57">
        <v>35.1</v>
      </c>
      <c r="H479" s="57">
        <v>35.4</v>
      </c>
      <c r="I479" s="57">
        <v>33.450000000000003</v>
      </c>
      <c r="J479" s="57">
        <v>33.450000000000003</v>
      </c>
      <c r="K479" s="57">
        <v>33.799999999999997</v>
      </c>
      <c r="L479" s="57">
        <v>35.549999999999997</v>
      </c>
      <c r="M479" s="57">
        <v>33.450000000000003</v>
      </c>
      <c r="N479" s="57">
        <v>35.299999999999997</v>
      </c>
      <c r="O479" s="63">
        <v>5.5306427503736898E-2</v>
      </c>
      <c r="P479" s="57">
        <v>18795</v>
      </c>
      <c r="Q479" s="57">
        <v>21503</v>
      </c>
      <c r="R479" s="57">
        <v>47340.9</v>
      </c>
      <c r="S479" s="57">
        <v>34.729999999999997</v>
      </c>
      <c r="T479" s="57">
        <v>39.92</v>
      </c>
      <c r="U479" s="57">
        <v>39.956699999999998</v>
      </c>
      <c r="V479" s="57">
        <v>34.15</v>
      </c>
      <c r="W479" s="57">
        <v>38.997500000000002</v>
      </c>
      <c r="X479" s="57">
        <v>40.225000000000001</v>
      </c>
      <c r="Y479" s="57">
        <v>34.11</v>
      </c>
      <c r="Z479" s="57">
        <v>38.424999999999997</v>
      </c>
      <c r="AA479" s="57">
        <v>40.526699999999998</v>
      </c>
      <c r="AB479" s="57">
        <v>71.3</v>
      </c>
      <c r="AC479" s="57">
        <v>14.4</v>
      </c>
      <c r="AD479" s="57">
        <v>48.25</v>
      </c>
      <c r="AE479" s="57">
        <v>33.299999999999997</v>
      </c>
      <c r="AF479" s="64">
        <v>8.3508999999999993</v>
      </c>
      <c r="AG479" s="64">
        <v>11.268700000000001</v>
      </c>
      <c r="AH479" s="64">
        <v>14.059799999999999</v>
      </c>
      <c r="AI479" s="64">
        <v>12.1991</v>
      </c>
      <c r="AJ479" s="61">
        <v>0.47222222222222227</v>
      </c>
      <c r="AK479" s="216" t="s">
        <v>4611</v>
      </c>
      <c r="AL479" s="62">
        <v>27142.556633990655</v>
      </c>
      <c r="AM479" s="24" t="s">
        <v>6157</v>
      </c>
      <c r="AN479" s="216" t="s">
        <v>6337</v>
      </c>
      <c r="AO479" s="216" t="s">
        <v>6047</v>
      </c>
      <c r="AP479" s="216" t="s">
        <v>6884</v>
      </c>
      <c r="AQ479" s="216" t="s">
        <v>6885</v>
      </c>
      <c r="AR479" s="216" t="s">
        <v>6886</v>
      </c>
      <c r="AS479" s="24" t="s">
        <v>6968</v>
      </c>
      <c r="AT479" s="24" t="s">
        <v>5963</v>
      </c>
      <c r="AU479" s="24" t="s">
        <v>6004</v>
      </c>
      <c r="AV479" s="24" t="s">
        <v>5982</v>
      </c>
      <c r="AW479" s="24" t="s">
        <v>5965</v>
      </c>
      <c r="AX479" s="24" t="s">
        <v>5990</v>
      </c>
      <c r="AY479" s="24" t="s">
        <v>7422</v>
      </c>
      <c r="AZ479" s="216" t="s">
        <v>7648</v>
      </c>
      <c r="BA479" s="216" t="s">
        <v>7604</v>
      </c>
      <c r="BB479" s="57" t="s">
        <v>6898</v>
      </c>
      <c r="BC479" s="202"/>
      <c r="BD479" s="24"/>
      <c r="BE479" s="151"/>
      <c r="BG479" s="151"/>
      <c r="BI479" s="151"/>
      <c r="BL479" s="152"/>
    </row>
    <row r="480" spans="1:64" s="169" customFormat="1">
      <c r="A480" s="24">
        <v>2615</v>
      </c>
      <c r="B480" s="24" t="s">
        <v>494</v>
      </c>
      <c r="C480" s="57">
        <v>233.5</v>
      </c>
      <c r="D480" s="57">
        <v>248</v>
      </c>
      <c r="E480" s="57">
        <v>232</v>
      </c>
      <c r="F480" s="57">
        <v>248</v>
      </c>
      <c r="G480" s="57">
        <v>253</v>
      </c>
      <c r="H480" s="57">
        <v>259</v>
      </c>
      <c r="I480" s="57">
        <v>241</v>
      </c>
      <c r="J480" s="57">
        <v>244</v>
      </c>
      <c r="K480" s="57">
        <v>247</v>
      </c>
      <c r="L480" s="57">
        <v>248</v>
      </c>
      <c r="M480" s="57">
        <v>242</v>
      </c>
      <c r="N480" s="57">
        <v>245.5</v>
      </c>
      <c r="O480" s="63">
        <v>6.1475409836065503E-3</v>
      </c>
      <c r="P480" s="57">
        <v>36265</v>
      </c>
      <c r="Q480" s="57">
        <v>161051</v>
      </c>
      <c r="R480" s="57">
        <v>123870.2</v>
      </c>
      <c r="S480" s="57">
        <v>223.6</v>
      </c>
      <c r="T480" s="57">
        <v>224.85</v>
      </c>
      <c r="U480" s="57">
        <v>234.00829999999999</v>
      </c>
      <c r="V480" s="57">
        <v>231.3</v>
      </c>
      <c r="W480" s="57">
        <v>226.8</v>
      </c>
      <c r="X480" s="57">
        <v>235.6583</v>
      </c>
      <c r="Y480" s="57">
        <v>235.2</v>
      </c>
      <c r="Z480" s="57">
        <v>227.8</v>
      </c>
      <c r="AA480" s="57">
        <v>237.0917</v>
      </c>
      <c r="AB480" s="57">
        <v>353</v>
      </c>
      <c r="AC480" s="57">
        <v>18.95</v>
      </c>
      <c r="AD480" s="57">
        <v>259</v>
      </c>
      <c r="AE480" s="57">
        <v>201</v>
      </c>
      <c r="AF480" s="64">
        <v>66.543499999999995</v>
      </c>
      <c r="AG480" s="64">
        <v>52.999400000000001</v>
      </c>
      <c r="AH480" s="64">
        <v>69.936999999999998</v>
      </c>
      <c r="AI480" s="64">
        <v>58.645299999999999</v>
      </c>
      <c r="AJ480" s="61">
        <v>0.47222222222222227</v>
      </c>
      <c r="AK480" s="216" t="s">
        <v>4611</v>
      </c>
      <c r="AL480" s="62">
        <v>52371.631621796812</v>
      </c>
      <c r="AM480" s="24" t="s">
        <v>6750</v>
      </c>
      <c r="AN480" s="216" t="s">
        <v>6009</v>
      </c>
      <c r="AO480" s="216" t="s">
        <v>5961</v>
      </c>
      <c r="AP480" s="216" t="s">
        <v>6908</v>
      </c>
      <c r="AQ480" s="216" t="s">
        <v>6900</v>
      </c>
      <c r="AR480" s="216" t="s">
        <v>6886</v>
      </c>
      <c r="AS480" s="24" t="s">
        <v>7153</v>
      </c>
      <c r="AT480" s="24" t="s">
        <v>6045</v>
      </c>
      <c r="AU480" s="24" t="s">
        <v>5964</v>
      </c>
      <c r="AV480" s="24" t="s">
        <v>6127</v>
      </c>
      <c r="AW480" s="24" t="s">
        <v>5990</v>
      </c>
      <c r="AX480" s="24" t="s">
        <v>5976</v>
      </c>
      <c r="AY480" s="24" t="s">
        <v>7649</v>
      </c>
      <c r="AZ480" s="216" t="s">
        <v>7364</v>
      </c>
      <c r="BA480" s="216" t="s">
        <v>7633</v>
      </c>
      <c r="BB480" s="57" t="s">
        <v>5474</v>
      </c>
      <c r="BC480" s="202"/>
      <c r="BD480" s="24"/>
      <c r="BE480" s="151"/>
      <c r="BG480" s="151"/>
      <c r="BI480" s="151"/>
      <c r="BL480" s="152"/>
    </row>
    <row r="481" spans="1:64" s="169" customFormat="1">
      <c r="A481" s="24">
        <v>2616</v>
      </c>
      <c r="B481" s="24" t="s">
        <v>495</v>
      </c>
      <c r="C481" s="57">
        <v>33.799999999999997</v>
      </c>
      <c r="D481" s="57">
        <v>34.299999999999997</v>
      </c>
      <c r="E481" s="57">
        <v>33.799999999999997</v>
      </c>
      <c r="F481" s="57">
        <v>34.25</v>
      </c>
      <c r="G481" s="57">
        <v>34.25</v>
      </c>
      <c r="H481" s="57">
        <v>34.6</v>
      </c>
      <c r="I481" s="57">
        <v>34.25</v>
      </c>
      <c r="J481" s="57">
        <v>34.5</v>
      </c>
      <c r="K481" s="57">
        <v>34.5</v>
      </c>
      <c r="L481" s="57">
        <v>34.75</v>
      </c>
      <c r="M481" s="57">
        <v>34.5</v>
      </c>
      <c r="N481" s="57">
        <v>34.75</v>
      </c>
      <c r="O481" s="63">
        <v>7.2463768115942004E-3</v>
      </c>
      <c r="P481" s="57">
        <v>51</v>
      </c>
      <c r="Q481" s="57">
        <v>84</v>
      </c>
      <c r="R481" s="57">
        <v>150.55000000000001</v>
      </c>
      <c r="S481" s="57">
        <v>34</v>
      </c>
      <c r="T481" s="57">
        <v>34.682499999999997</v>
      </c>
      <c r="U481" s="57">
        <v>36.76</v>
      </c>
      <c r="V481" s="57">
        <v>34.18</v>
      </c>
      <c r="W481" s="57">
        <v>34.6175</v>
      </c>
      <c r="X481" s="57">
        <v>36.7333</v>
      </c>
      <c r="Y481" s="57">
        <v>34.28</v>
      </c>
      <c r="Z481" s="57">
        <v>34.58</v>
      </c>
      <c r="AA481" s="57">
        <v>36.709200000000003</v>
      </c>
      <c r="AB481" s="57">
        <v>39.950000000000003</v>
      </c>
      <c r="AC481" s="57">
        <v>29.35</v>
      </c>
      <c r="AD481" s="57">
        <v>35.799999999999997</v>
      </c>
      <c r="AE481" s="57">
        <v>33.299999999999997</v>
      </c>
      <c r="AF481" s="64">
        <v>47.706099999999999</v>
      </c>
      <c r="AG481" s="64">
        <v>34.409100000000002</v>
      </c>
      <c r="AH481" s="64">
        <v>58.655999999999999</v>
      </c>
      <c r="AI481" s="64">
        <v>42.491399999999999</v>
      </c>
      <c r="AJ481" s="61">
        <v>0.47222222222222227</v>
      </c>
      <c r="AK481" s="216">
        <v>100</v>
      </c>
      <c r="AL481" s="62">
        <v>95.690510869127991</v>
      </c>
      <c r="AM481" s="24" t="s">
        <v>6984</v>
      </c>
      <c r="AN481" s="216" t="s">
        <v>6009</v>
      </c>
      <c r="AO481" s="216" t="s">
        <v>5961</v>
      </c>
      <c r="AP481" s="216" t="s">
        <v>6884</v>
      </c>
      <c r="AQ481" s="216" t="s">
        <v>6900</v>
      </c>
      <c r="AR481" s="216" t="s">
        <v>6886</v>
      </c>
      <c r="AS481" s="24" t="s">
        <v>5474</v>
      </c>
      <c r="AT481" s="24" t="s">
        <v>6055</v>
      </c>
      <c r="AU481" s="24" t="s">
        <v>6055</v>
      </c>
      <c r="AV481" s="24" t="s">
        <v>6493</v>
      </c>
      <c r="AW481" s="24" t="s">
        <v>5979</v>
      </c>
      <c r="AX481" s="24" t="s">
        <v>5979</v>
      </c>
      <c r="AY481" s="24" t="s">
        <v>7489</v>
      </c>
      <c r="AZ481" s="216" t="s">
        <v>7110</v>
      </c>
      <c r="BA481" s="216" t="s">
        <v>7043</v>
      </c>
      <c r="BB481" s="57" t="s">
        <v>6903</v>
      </c>
      <c r="BC481" s="202"/>
      <c r="BD481" s="24"/>
      <c r="BE481" s="151"/>
      <c r="BG481" s="151"/>
      <c r="BI481" s="151"/>
      <c r="BL481" s="152"/>
    </row>
    <row r="482" spans="1:64" s="169" customFormat="1">
      <c r="A482" s="24">
        <v>2617</v>
      </c>
      <c r="B482" s="24" t="s">
        <v>496</v>
      </c>
      <c r="C482" s="57">
        <v>50.8</v>
      </c>
      <c r="D482" s="57">
        <v>52.9</v>
      </c>
      <c r="E482" s="57">
        <v>50</v>
      </c>
      <c r="F482" s="57">
        <v>52.9</v>
      </c>
      <c r="G482" s="57">
        <v>54.5</v>
      </c>
      <c r="H482" s="57">
        <v>57.3</v>
      </c>
      <c r="I482" s="57">
        <v>52.7</v>
      </c>
      <c r="J482" s="57">
        <v>53.5</v>
      </c>
      <c r="K482" s="57">
        <v>54</v>
      </c>
      <c r="L482" s="57">
        <v>54</v>
      </c>
      <c r="M482" s="57">
        <v>51.5</v>
      </c>
      <c r="N482" s="57">
        <v>52.6</v>
      </c>
      <c r="O482" s="63">
        <v>-1.6822429906542001E-2</v>
      </c>
      <c r="P482" s="57">
        <v>16604</v>
      </c>
      <c r="Q482" s="57">
        <v>77538</v>
      </c>
      <c r="R482" s="57">
        <v>23905.15</v>
      </c>
      <c r="S482" s="57">
        <v>48.32</v>
      </c>
      <c r="T482" s="57">
        <v>45.75</v>
      </c>
      <c r="U482" s="57">
        <v>51.405799999999999</v>
      </c>
      <c r="V482" s="57">
        <v>50.32</v>
      </c>
      <c r="W482" s="57">
        <v>46.195</v>
      </c>
      <c r="X482" s="57">
        <v>51.660800000000002</v>
      </c>
      <c r="Y482" s="57">
        <v>51.27</v>
      </c>
      <c r="Z482" s="57">
        <v>46.607500000000002</v>
      </c>
      <c r="AA482" s="57">
        <v>51.837499999999999</v>
      </c>
      <c r="AB482" s="57">
        <v>78</v>
      </c>
      <c r="AC482" s="57">
        <v>16.149999999999999</v>
      </c>
      <c r="AD482" s="57">
        <v>57.3</v>
      </c>
      <c r="AE482" s="57">
        <v>40.9</v>
      </c>
      <c r="AF482" s="64">
        <v>75.356999999999999</v>
      </c>
      <c r="AG482" s="64">
        <v>67.547499999999999</v>
      </c>
      <c r="AH482" s="64">
        <v>72.877399999999994</v>
      </c>
      <c r="AI482" s="64">
        <v>69.324100000000001</v>
      </c>
      <c r="AJ482" s="61">
        <v>0.47222222222222227</v>
      </c>
      <c r="AK482" s="216" t="s">
        <v>4611</v>
      </c>
      <c r="AL482" s="62">
        <v>23978.452266601798</v>
      </c>
      <c r="AM482" s="24" t="s">
        <v>6678</v>
      </c>
      <c r="AN482" s="216" t="s">
        <v>6020</v>
      </c>
      <c r="AO482" s="216" t="s">
        <v>5961</v>
      </c>
      <c r="AP482" s="216" t="s">
        <v>6908</v>
      </c>
      <c r="AQ482" s="216" t="s">
        <v>6900</v>
      </c>
      <c r="AR482" s="216" t="s">
        <v>6886</v>
      </c>
      <c r="AS482" s="24" t="s">
        <v>7153</v>
      </c>
      <c r="AT482" s="24" t="s">
        <v>6045</v>
      </c>
      <c r="AU482" s="24" t="s">
        <v>6000</v>
      </c>
      <c r="AV482" s="24" t="s">
        <v>6209</v>
      </c>
      <c r="AW482" s="24" t="s">
        <v>5979</v>
      </c>
      <c r="AX482" s="24" t="s">
        <v>5986</v>
      </c>
      <c r="AY482" s="24" t="s">
        <v>7637</v>
      </c>
      <c r="AZ482" s="216" t="s">
        <v>7650</v>
      </c>
      <c r="BA482" s="216" t="s">
        <v>7361</v>
      </c>
      <c r="BB482" s="57" t="s">
        <v>7322</v>
      </c>
      <c r="BC482" s="202"/>
      <c r="BD482" s="24"/>
      <c r="BE482" s="151"/>
      <c r="BG482" s="151"/>
      <c r="BI482" s="151"/>
      <c r="BL482" s="152"/>
    </row>
    <row r="483" spans="1:64" s="169" customFormat="1">
      <c r="A483" s="24">
        <v>2618</v>
      </c>
      <c r="B483" s="24" t="s">
        <v>497</v>
      </c>
      <c r="C483" s="57">
        <v>18.45</v>
      </c>
      <c r="D483" s="57">
        <v>19.3</v>
      </c>
      <c r="E483" s="57">
        <v>18.399999999999999</v>
      </c>
      <c r="F483" s="57">
        <v>19.100000000000001</v>
      </c>
      <c r="G483" s="57">
        <v>18.95</v>
      </c>
      <c r="H483" s="57">
        <v>19.149999999999999</v>
      </c>
      <c r="I483" s="57">
        <v>18.55</v>
      </c>
      <c r="J483" s="57">
        <v>18.649999999999999</v>
      </c>
      <c r="K483" s="57">
        <v>18.75</v>
      </c>
      <c r="L483" s="57">
        <v>18.8</v>
      </c>
      <c r="M483" s="57">
        <v>18.5</v>
      </c>
      <c r="N483" s="57">
        <v>18.75</v>
      </c>
      <c r="O483" s="63">
        <v>5.3619302949061603E-3</v>
      </c>
      <c r="P483" s="57">
        <v>14056</v>
      </c>
      <c r="Q483" s="57">
        <v>52641</v>
      </c>
      <c r="R483" s="57">
        <v>55392.6</v>
      </c>
      <c r="S483" s="57">
        <v>18.47</v>
      </c>
      <c r="T483" s="57">
        <v>18.587499999999999</v>
      </c>
      <c r="U483" s="57">
        <v>19.469200000000001</v>
      </c>
      <c r="V483" s="57">
        <v>18.53</v>
      </c>
      <c r="W483" s="57">
        <v>18.574999999999999</v>
      </c>
      <c r="X483" s="57">
        <v>19.496700000000001</v>
      </c>
      <c r="Y483" s="57">
        <v>18.579999999999998</v>
      </c>
      <c r="Z483" s="57">
        <v>18.587499999999999</v>
      </c>
      <c r="AA483" s="57">
        <v>19.5092</v>
      </c>
      <c r="AB483" s="57">
        <v>23.8</v>
      </c>
      <c r="AC483" s="57">
        <v>10.6</v>
      </c>
      <c r="AD483" s="57">
        <v>20</v>
      </c>
      <c r="AE483" s="57">
        <v>17.45</v>
      </c>
      <c r="AF483" s="64">
        <v>46.944099999999999</v>
      </c>
      <c r="AG483" s="64">
        <v>38.818800000000003</v>
      </c>
      <c r="AH483" s="64">
        <v>50.555300000000003</v>
      </c>
      <c r="AI483" s="64">
        <v>42.731000000000002</v>
      </c>
      <c r="AJ483" s="61">
        <v>0.47222222222222227</v>
      </c>
      <c r="AK483" s="216">
        <v>15000</v>
      </c>
      <c r="AL483" s="62">
        <v>21365.515984744754</v>
      </c>
      <c r="AM483" s="24" t="s">
        <v>6539</v>
      </c>
      <c r="AN483" s="216" t="s">
        <v>6009</v>
      </c>
      <c r="AO483" s="216" t="s">
        <v>5961</v>
      </c>
      <c r="AP483" s="216" t="s">
        <v>6884</v>
      </c>
      <c r="AQ483" s="216" t="s">
        <v>6900</v>
      </c>
      <c r="AR483" s="216" t="s">
        <v>6886</v>
      </c>
      <c r="AS483" s="24" t="s">
        <v>5474</v>
      </c>
      <c r="AT483" s="24" t="s">
        <v>6010</v>
      </c>
      <c r="AU483" s="24" t="s">
        <v>5984</v>
      </c>
      <c r="AV483" s="24" t="s">
        <v>6511</v>
      </c>
      <c r="AW483" s="24" t="s">
        <v>5990</v>
      </c>
      <c r="AX483" s="24" t="s">
        <v>6033</v>
      </c>
      <c r="AY483" s="24" t="s">
        <v>7079</v>
      </c>
      <c r="AZ483" s="216" t="s">
        <v>6976</v>
      </c>
      <c r="BA483" s="216" t="s">
        <v>7021</v>
      </c>
      <c r="BB483" s="57" t="s">
        <v>7003</v>
      </c>
      <c r="BC483" s="202"/>
      <c r="BD483" s="24"/>
      <c r="BE483" s="151"/>
      <c r="BG483" s="151"/>
      <c r="BI483" s="151"/>
      <c r="BL483" s="152"/>
    </row>
    <row r="484" spans="1:64" s="169" customFormat="1">
      <c r="A484" s="24">
        <v>2630</v>
      </c>
      <c r="B484" s="24" t="s">
        <v>2437</v>
      </c>
      <c r="C484" s="57">
        <v>18.350000000000001</v>
      </c>
      <c r="D484" s="57">
        <v>19.649999999999999</v>
      </c>
      <c r="E484" s="57">
        <v>18.350000000000001</v>
      </c>
      <c r="F484" s="57">
        <v>18.850000000000001</v>
      </c>
      <c r="G484" s="57">
        <v>19.5</v>
      </c>
      <c r="H484" s="57">
        <v>19.5</v>
      </c>
      <c r="I484" s="57">
        <v>18.8</v>
      </c>
      <c r="J484" s="57">
        <v>18.8</v>
      </c>
      <c r="K484" s="57">
        <v>19.100000000000001</v>
      </c>
      <c r="L484" s="57">
        <v>19.100000000000001</v>
      </c>
      <c r="M484" s="57">
        <v>18.55</v>
      </c>
      <c r="N484" s="57">
        <v>18.7</v>
      </c>
      <c r="O484" s="63">
        <v>-5.31914893617021E-3</v>
      </c>
      <c r="P484" s="57">
        <v>81</v>
      </c>
      <c r="Q484" s="57">
        <v>511</v>
      </c>
      <c r="R484" s="57">
        <v>759.85</v>
      </c>
      <c r="S484" s="57">
        <v>18.46</v>
      </c>
      <c r="T484" s="57">
        <v>18.920000000000002</v>
      </c>
      <c r="U484" s="57">
        <v>20.139199999999999</v>
      </c>
      <c r="V484" s="57">
        <v>18.59</v>
      </c>
      <c r="W484" s="57">
        <v>18.920000000000002</v>
      </c>
      <c r="X484" s="57">
        <v>20.164200000000001</v>
      </c>
      <c r="Y484" s="57">
        <v>18.59</v>
      </c>
      <c r="Z484" s="57">
        <v>18.925000000000001</v>
      </c>
      <c r="AA484" s="57">
        <v>20.184200000000001</v>
      </c>
      <c r="AB484" s="57">
        <v>27.5</v>
      </c>
      <c r="AC484" s="57">
        <v>14.3</v>
      </c>
      <c r="AD484" s="57">
        <v>20.8</v>
      </c>
      <c r="AE484" s="57">
        <v>17.649999999999999</v>
      </c>
      <c r="AF484" s="64">
        <v>36.0473</v>
      </c>
      <c r="AG484" s="64">
        <v>30.363600000000002</v>
      </c>
      <c r="AH484" s="64">
        <v>38.925199999999997</v>
      </c>
      <c r="AI484" s="64">
        <v>33.217399999999998</v>
      </c>
      <c r="AJ484" s="61">
        <v>0.47222222222222227</v>
      </c>
      <c r="AK484" s="216">
        <v>100</v>
      </c>
      <c r="AL484" s="62">
        <v>151.9790466744974</v>
      </c>
      <c r="AM484" s="24" t="s">
        <v>7651</v>
      </c>
      <c r="AN484" s="216" t="s">
        <v>6009</v>
      </c>
      <c r="AO484" s="216" t="s">
        <v>5971</v>
      </c>
      <c r="AP484" s="216" t="s">
        <v>6884</v>
      </c>
      <c r="AQ484" s="216" t="s">
        <v>6885</v>
      </c>
      <c r="AR484" s="216" t="s">
        <v>6886</v>
      </c>
      <c r="AS484" s="24" t="s">
        <v>5474</v>
      </c>
      <c r="AT484" s="24" t="s">
        <v>6031</v>
      </c>
      <c r="AU484" s="24" t="s">
        <v>6058</v>
      </c>
      <c r="AV484" s="24" t="s">
        <v>6017</v>
      </c>
      <c r="AW484" s="24" t="s">
        <v>5979</v>
      </c>
      <c r="AX484" s="24" t="s">
        <v>5991</v>
      </c>
      <c r="AY484" s="24" t="s">
        <v>6935</v>
      </c>
      <c r="AZ484" s="216" t="s">
        <v>7472</v>
      </c>
      <c r="BA484" s="216" t="s">
        <v>7025</v>
      </c>
      <c r="BB484" s="57" t="s">
        <v>6944</v>
      </c>
      <c r="BC484" s="202"/>
      <c r="BD484" s="24"/>
      <c r="BE484" s="151"/>
      <c r="BG484" s="151"/>
      <c r="BI484" s="151"/>
      <c r="BL484" s="152"/>
    </row>
    <row r="485" spans="1:64" s="169" customFormat="1">
      <c r="A485" s="24">
        <v>2633</v>
      </c>
      <c r="B485" s="24" t="s">
        <v>498</v>
      </c>
      <c r="C485" s="57">
        <v>29</v>
      </c>
      <c r="D485" s="57">
        <v>29.45</v>
      </c>
      <c r="E485" s="57">
        <v>28.9</v>
      </c>
      <c r="F485" s="57">
        <v>29.4</v>
      </c>
      <c r="G485" s="57">
        <v>29.55</v>
      </c>
      <c r="H485" s="57">
        <v>29.8</v>
      </c>
      <c r="I485" s="57">
        <v>29.4</v>
      </c>
      <c r="J485" s="57">
        <v>29.8</v>
      </c>
      <c r="K485" s="57">
        <v>29.9</v>
      </c>
      <c r="L485" s="57">
        <v>29.9</v>
      </c>
      <c r="M485" s="57">
        <v>29.75</v>
      </c>
      <c r="N485" s="57">
        <v>29.8</v>
      </c>
      <c r="O485" s="63">
        <v>0</v>
      </c>
      <c r="P485" s="57">
        <v>1095</v>
      </c>
      <c r="Q485" s="57">
        <v>4288</v>
      </c>
      <c r="R485" s="57">
        <v>3502.1</v>
      </c>
      <c r="S485" s="57">
        <v>29.13</v>
      </c>
      <c r="T485" s="57">
        <v>29.862500000000001</v>
      </c>
      <c r="U485" s="57">
        <v>29.8383</v>
      </c>
      <c r="V485" s="57">
        <v>29.27</v>
      </c>
      <c r="W485" s="57">
        <v>29.844999999999999</v>
      </c>
      <c r="X485" s="57">
        <v>29.844200000000001</v>
      </c>
      <c r="Y485" s="57">
        <v>29.37</v>
      </c>
      <c r="Z485" s="57">
        <v>29.84</v>
      </c>
      <c r="AA485" s="57">
        <v>29.841699999999999</v>
      </c>
      <c r="AB485" s="57">
        <v>32.75</v>
      </c>
      <c r="AC485" s="57">
        <v>26.8</v>
      </c>
      <c r="AD485" s="57">
        <v>30.5</v>
      </c>
      <c r="AE485" s="57">
        <v>28.75</v>
      </c>
      <c r="AF485" s="64">
        <v>41.8489</v>
      </c>
      <c r="AG485" s="64">
        <v>27.230699999999999</v>
      </c>
      <c r="AH485" s="64">
        <v>55.899299999999997</v>
      </c>
      <c r="AI485" s="64">
        <v>36.786900000000003</v>
      </c>
      <c r="AJ485" s="61">
        <v>0.47222222222222227</v>
      </c>
      <c r="AK485" s="216">
        <v>1500</v>
      </c>
      <c r="AL485" s="62">
        <v>1840.3070519632822</v>
      </c>
      <c r="AM485" s="24" t="s">
        <v>7652</v>
      </c>
      <c r="AN485" s="216" t="s">
        <v>6009</v>
      </c>
      <c r="AO485" s="216" t="s">
        <v>5961</v>
      </c>
      <c r="AP485" s="216" t="s">
        <v>6884</v>
      </c>
      <c r="AQ485" s="216" t="s">
        <v>6885</v>
      </c>
      <c r="AR485" s="216" t="s">
        <v>6886</v>
      </c>
      <c r="AS485" s="24" t="s">
        <v>6887</v>
      </c>
      <c r="AT485" s="24" t="s">
        <v>6016</v>
      </c>
      <c r="AU485" s="24" t="s">
        <v>6126</v>
      </c>
      <c r="AV485" s="24" t="s">
        <v>6017</v>
      </c>
      <c r="AW485" s="24" t="s">
        <v>5979</v>
      </c>
      <c r="AX485" s="24" t="s">
        <v>5991</v>
      </c>
      <c r="AY485" s="24" t="s">
        <v>7580</v>
      </c>
      <c r="AZ485" s="216" t="s">
        <v>7190</v>
      </c>
      <c r="BA485" s="216" t="s">
        <v>7008</v>
      </c>
      <c r="BB485" s="57" t="s">
        <v>5474</v>
      </c>
      <c r="BC485" s="202"/>
      <c r="BD485" s="24"/>
      <c r="BE485" s="151"/>
      <c r="BG485" s="151"/>
      <c r="BI485" s="151"/>
      <c r="BL485" s="152"/>
    </row>
    <row r="486" spans="1:64" s="169" customFormat="1">
      <c r="A486" s="24">
        <v>2634</v>
      </c>
      <c r="B486" s="24" t="s">
        <v>499</v>
      </c>
      <c r="C486" s="57">
        <v>28.9</v>
      </c>
      <c r="D486" s="57">
        <v>29.3</v>
      </c>
      <c r="E486" s="57">
        <v>28.9</v>
      </c>
      <c r="F486" s="57">
        <v>29.15</v>
      </c>
      <c r="G486" s="57">
        <v>29.2</v>
      </c>
      <c r="H486" s="57">
        <v>29.45</v>
      </c>
      <c r="I486" s="57">
        <v>29</v>
      </c>
      <c r="J486" s="57">
        <v>29.3</v>
      </c>
      <c r="K486" s="57">
        <v>29.3</v>
      </c>
      <c r="L486" s="57">
        <v>29.35</v>
      </c>
      <c r="M486" s="57">
        <v>29.05</v>
      </c>
      <c r="N486" s="57">
        <v>29.15</v>
      </c>
      <c r="O486" s="63">
        <v>-5.1194539249146704E-3</v>
      </c>
      <c r="P486" s="57">
        <v>590</v>
      </c>
      <c r="Q486" s="57">
        <v>1184</v>
      </c>
      <c r="R486" s="57">
        <v>3344.5</v>
      </c>
      <c r="S486" s="57">
        <v>29.15</v>
      </c>
      <c r="T486" s="57">
        <v>29.807500000000001</v>
      </c>
      <c r="U486" s="57">
        <v>29.267499999999998</v>
      </c>
      <c r="V486" s="57">
        <v>29.15</v>
      </c>
      <c r="W486" s="57">
        <v>29.772500000000001</v>
      </c>
      <c r="X486" s="57">
        <v>29.291699999999999</v>
      </c>
      <c r="Y486" s="57">
        <v>29.09</v>
      </c>
      <c r="Z486" s="57">
        <v>29.74</v>
      </c>
      <c r="AA486" s="57">
        <v>29.313300000000002</v>
      </c>
      <c r="AB486" s="57">
        <v>32.1</v>
      </c>
      <c r="AC486" s="57">
        <v>25.45</v>
      </c>
      <c r="AD486" s="57">
        <v>31.2</v>
      </c>
      <c r="AE486" s="57">
        <v>28.6</v>
      </c>
      <c r="AF486" s="64">
        <v>25.038599999999999</v>
      </c>
      <c r="AG486" s="64">
        <v>24.355699999999999</v>
      </c>
      <c r="AH486" s="64">
        <v>25.025700000000001</v>
      </c>
      <c r="AI486" s="64">
        <v>24.579000000000001</v>
      </c>
      <c r="AJ486" s="61">
        <v>0.47222222222222227</v>
      </c>
      <c r="AK486" s="216">
        <v>600</v>
      </c>
      <c r="AL486" s="62">
        <v>1022.7648401494423</v>
      </c>
      <c r="AM486" s="24" t="s">
        <v>6115</v>
      </c>
      <c r="AN486" s="216" t="s">
        <v>5967</v>
      </c>
      <c r="AO486" s="216" t="s">
        <v>6007</v>
      </c>
      <c r="AP486" s="216" t="s">
        <v>6884</v>
      </c>
      <c r="AQ486" s="216" t="s">
        <v>6885</v>
      </c>
      <c r="AR486" s="216" t="s">
        <v>6886</v>
      </c>
      <c r="AS486" s="24" t="s">
        <v>6887</v>
      </c>
      <c r="AT486" s="24" t="s">
        <v>6055</v>
      </c>
      <c r="AU486" s="24" t="s">
        <v>6218</v>
      </c>
      <c r="AV486" s="24" t="s">
        <v>5984</v>
      </c>
      <c r="AW486" s="24" t="s">
        <v>5990</v>
      </c>
      <c r="AX486" s="24" t="s">
        <v>5991</v>
      </c>
      <c r="AY486" s="24" t="s">
        <v>7653</v>
      </c>
      <c r="AZ486" s="216" t="s">
        <v>7110</v>
      </c>
      <c r="BA486" s="216" t="s">
        <v>6987</v>
      </c>
      <c r="BB486" s="57" t="s">
        <v>6944</v>
      </c>
      <c r="BC486" s="202"/>
      <c r="BD486" s="24"/>
      <c r="BE486" s="151"/>
      <c r="BG486" s="151"/>
      <c r="BI486" s="151"/>
      <c r="BL486" s="152"/>
    </row>
    <row r="487" spans="1:64" s="169" customFormat="1">
      <c r="A487" s="24">
        <v>2636</v>
      </c>
      <c r="B487" s="24" t="s">
        <v>500</v>
      </c>
      <c r="C487" s="57">
        <v>183</v>
      </c>
      <c r="D487" s="57">
        <v>193.5</v>
      </c>
      <c r="E487" s="57">
        <v>181</v>
      </c>
      <c r="F487" s="57">
        <v>184</v>
      </c>
      <c r="G487" s="57">
        <v>189</v>
      </c>
      <c r="H487" s="57">
        <v>191</v>
      </c>
      <c r="I487" s="57">
        <v>180</v>
      </c>
      <c r="J487" s="57">
        <v>180</v>
      </c>
      <c r="K487" s="57">
        <v>182</v>
      </c>
      <c r="L487" s="57">
        <v>185.5</v>
      </c>
      <c r="M487" s="57">
        <v>179.5</v>
      </c>
      <c r="N487" s="57">
        <v>182</v>
      </c>
      <c r="O487" s="63">
        <v>1.1111111111111099E-2</v>
      </c>
      <c r="P487" s="57">
        <v>3334</v>
      </c>
      <c r="Q487" s="57">
        <v>11705</v>
      </c>
      <c r="R487" s="57">
        <v>21860.3</v>
      </c>
      <c r="S487" s="57">
        <v>180.2</v>
      </c>
      <c r="T487" s="57">
        <v>183.27500000000001</v>
      </c>
      <c r="U487" s="57">
        <v>198.98330000000001</v>
      </c>
      <c r="V487" s="57">
        <v>181.3</v>
      </c>
      <c r="W487" s="57">
        <v>182.77500000000001</v>
      </c>
      <c r="X487" s="57">
        <v>200.26669999999999</v>
      </c>
      <c r="Y487" s="57">
        <v>179.4</v>
      </c>
      <c r="Z487" s="57">
        <v>182.7</v>
      </c>
      <c r="AA487" s="57">
        <v>201.41669999999999</v>
      </c>
      <c r="AB487" s="57">
        <v>321</v>
      </c>
      <c r="AC487" s="57">
        <v>32.6</v>
      </c>
      <c r="AD487" s="57">
        <v>206.5</v>
      </c>
      <c r="AE487" s="57">
        <v>170.5</v>
      </c>
      <c r="AF487" s="64">
        <v>39.717799999999997</v>
      </c>
      <c r="AG487" s="64">
        <v>37.463700000000003</v>
      </c>
      <c r="AH487" s="64">
        <v>41.982399999999998</v>
      </c>
      <c r="AI487" s="64">
        <v>38.969900000000003</v>
      </c>
      <c r="AJ487" s="61">
        <v>0.47222222222222227</v>
      </c>
      <c r="AK487" s="216">
        <v>3500</v>
      </c>
      <c r="AL487" s="62">
        <v>5523.610834085539</v>
      </c>
      <c r="AM487" s="24" t="s">
        <v>6057</v>
      </c>
      <c r="AN487" s="216" t="s">
        <v>6009</v>
      </c>
      <c r="AO487" s="216" t="s">
        <v>5971</v>
      </c>
      <c r="AP487" s="216" t="s">
        <v>6884</v>
      </c>
      <c r="AQ487" s="216" t="s">
        <v>6885</v>
      </c>
      <c r="AR487" s="216" t="s">
        <v>6886</v>
      </c>
      <c r="AS487" s="24" t="s">
        <v>5474</v>
      </c>
      <c r="AT487" s="24" t="s">
        <v>5969</v>
      </c>
      <c r="AU487" s="24" t="s">
        <v>6004</v>
      </c>
      <c r="AV487" s="24" t="s">
        <v>5998</v>
      </c>
      <c r="AW487" s="24" t="s">
        <v>5976</v>
      </c>
      <c r="AX487" s="24" t="s">
        <v>5986</v>
      </c>
      <c r="AY487" s="24" t="s">
        <v>7437</v>
      </c>
      <c r="AZ487" s="216" t="s">
        <v>6958</v>
      </c>
      <c r="BA487" s="216" t="s">
        <v>7523</v>
      </c>
      <c r="BB487" s="57" t="s">
        <v>6898</v>
      </c>
      <c r="BC487" s="202"/>
      <c r="BD487" s="24"/>
      <c r="BE487" s="151"/>
      <c r="BG487" s="151"/>
      <c r="BI487" s="151"/>
      <c r="BL487" s="152"/>
    </row>
    <row r="488" spans="1:64" s="169" customFormat="1">
      <c r="A488" s="24">
        <v>2637</v>
      </c>
      <c r="B488" s="24" t="s">
        <v>501</v>
      </c>
      <c r="C488" s="57">
        <v>83.1</v>
      </c>
      <c r="D488" s="57">
        <v>87.3</v>
      </c>
      <c r="E488" s="57">
        <v>82.7</v>
      </c>
      <c r="F488" s="57">
        <v>87.3</v>
      </c>
      <c r="G488" s="57">
        <v>89.2</v>
      </c>
      <c r="H488" s="57">
        <v>94.1</v>
      </c>
      <c r="I488" s="57">
        <v>87</v>
      </c>
      <c r="J488" s="57">
        <v>87</v>
      </c>
      <c r="K488" s="57">
        <v>88.5</v>
      </c>
      <c r="L488" s="57">
        <v>90.6</v>
      </c>
      <c r="M488" s="57">
        <v>86.8</v>
      </c>
      <c r="N488" s="57">
        <v>88.6</v>
      </c>
      <c r="O488" s="63">
        <v>1.8390804597701101E-2</v>
      </c>
      <c r="P488" s="57">
        <v>25895</v>
      </c>
      <c r="Q488" s="57">
        <v>83598</v>
      </c>
      <c r="R488" s="57">
        <v>26471.8</v>
      </c>
      <c r="S488" s="57">
        <v>79.84</v>
      </c>
      <c r="T488" s="57">
        <v>78.545000000000002</v>
      </c>
      <c r="U488" s="57">
        <v>83.61</v>
      </c>
      <c r="V488" s="57">
        <v>82.4</v>
      </c>
      <c r="W488" s="57">
        <v>79.144999999999996</v>
      </c>
      <c r="X488" s="57">
        <v>83.936700000000002</v>
      </c>
      <c r="Y488" s="57">
        <v>83.8</v>
      </c>
      <c r="Z488" s="57">
        <v>79.790000000000006</v>
      </c>
      <c r="AA488" s="57">
        <v>84.246700000000004</v>
      </c>
      <c r="AB488" s="57">
        <v>121</v>
      </c>
      <c r="AC488" s="57">
        <v>20.95</v>
      </c>
      <c r="AD488" s="57">
        <v>94.1</v>
      </c>
      <c r="AE488" s="57">
        <v>73.5</v>
      </c>
      <c r="AF488" s="64">
        <v>61.1325</v>
      </c>
      <c r="AG488" s="64">
        <v>47.671199999999999</v>
      </c>
      <c r="AH488" s="64">
        <v>65.188599999999994</v>
      </c>
      <c r="AI488" s="64">
        <v>53.510300000000001</v>
      </c>
      <c r="AJ488" s="61">
        <v>0.47222222222222227</v>
      </c>
      <c r="AK488" s="216" t="s">
        <v>4611</v>
      </c>
      <c r="AL488" s="62">
        <v>37395.92998335664</v>
      </c>
      <c r="AM488" s="24" t="s">
        <v>6353</v>
      </c>
      <c r="AN488" s="216" t="s">
        <v>6009</v>
      </c>
      <c r="AO488" s="216" t="s">
        <v>5961</v>
      </c>
      <c r="AP488" s="216" t="s">
        <v>6908</v>
      </c>
      <c r="AQ488" s="216" t="s">
        <v>6900</v>
      </c>
      <c r="AR488" s="216" t="s">
        <v>6886</v>
      </c>
      <c r="AS488" s="24" t="s">
        <v>7153</v>
      </c>
      <c r="AT488" s="24" t="s">
        <v>6045</v>
      </c>
      <c r="AU488" s="24" t="s">
        <v>6338</v>
      </c>
      <c r="AV488" s="24" t="s">
        <v>5969</v>
      </c>
      <c r="AW488" s="24" t="s">
        <v>5970</v>
      </c>
      <c r="AX488" s="24" t="s">
        <v>5986</v>
      </c>
      <c r="AY488" s="24" t="s">
        <v>7654</v>
      </c>
      <c r="AZ488" s="216" t="s">
        <v>7655</v>
      </c>
      <c r="BA488" s="216" t="s">
        <v>7228</v>
      </c>
      <c r="BB488" s="57" t="s">
        <v>5474</v>
      </c>
      <c r="BC488" s="202"/>
      <c r="BD488" s="24"/>
      <c r="BE488" s="151"/>
      <c r="BG488" s="151"/>
      <c r="BI488" s="151"/>
      <c r="BL488" s="152"/>
    </row>
    <row r="489" spans="1:64" s="169" customFormat="1">
      <c r="A489" s="24">
        <v>2640</v>
      </c>
      <c r="B489" s="24" t="s">
        <v>502</v>
      </c>
      <c r="C489" s="57">
        <v>76.5</v>
      </c>
      <c r="D489" s="57">
        <v>76.8</v>
      </c>
      <c r="E489" s="57">
        <v>75</v>
      </c>
      <c r="F489" s="57">
        <v>75</v>
      </c>
      <c r="G489" s="57">
        <v>75.2</v>
      </c>
      <c r="H489" s="57">
        <v>75.2</v>
      </c>
      <c r="I489" s="57">
        <v>74.5</v>
      </c>
      <c r="J489" s="57">
        <v>74.7</v>
      </c>
      <c r="K489" s="57">
        <v>74.7</v>
      </c>
      <c r="L489" s="57">
        <v>74.7</v>
      </c>
      <c r="M489" s="57">
        <v>74</v>
      </c>
      <c r="N489" s="57">
        <v>74</v>
      </c>
      <c r="O489" s="63">
        <v>-9.3708165997322592E-3</v>
      </c>
      <c r="P489" s="57">
        <v>76</v>
      </c>
      <c r="Q489" s="57">
        <v>32</v>
      </c>
      <c r="R489" s="57">
        <v>50</v>
      </c>
      <c r="S489" s="57">
        <v>75.3</v>
      </c>
      <c r="T489" s="57">
        <v>78.16</v>
      </c>
      <c r="U489" s="57">
        <v>80.788300000000007</v>
      </c>
      <c r="V489" s="57">
        <v>75.14</v>
      </c>
      <c r="W489" s="57">
        <v>77.605000000000004</v>
      </c>
      <c r="X489" s="57">
        <v>80.686700000000002</v>
      </c>
      <c r="Y489" s="57">
        <v>74.8</v>
      </c>
      <c r="Z489" s="57">
        <v>77.27</v>
      </c>
      <c r="AA489" s="57">
        <v>80.583299999999994</v>
      </c>
      <c r="AB489" s="57">
        <v>89.7</v>
      </c>
      <c r="AC489" s="57">
        <v>74</v>
      </c>
      <c r="AD489" s="57">
        <v>81.900000000000006</v>
      </c>
      <c r="AE489" s="57">
        <v>74</v>
      </c>
      <c r="AF489" s="64">
        <v>15.111499999999999</v>
      </c>
      <c r="AG489" s="64">
        <v>10.708</v>
      </c>
      <c r="AH489" s="64">
        <v>10.074299999999999</v>
      </c>
      <c r="AI489" s="64">
        <v>10.4968</v>
      </c>
      <c r="AJ489" s="61">
        <v>0.47222222222222227</v>
      </c>
      <c r="AK489" s="216">
        <v>100</v>
      </c>
      <c r="AL489" s="62">
        <v>142.59762404026918</v>
      </c>
      <c r="AM489" s="24" t="s">
        <v>6517</v>
      </c>
      <c r="AN489" s="216" t="s">
        <v>5960</v>
      </c>
      <c r="AO489" s="216" t="s">
        <v>6047</v>
      </c>
      <c r="AP489" s="216" t="s">
        <v>6884</v>
      </c>
      <c r="AQ489" s="216" t="s">
        <v>6885</v>
      </c>
      <c r="AR489" s="216" t="s">
        <v>6916</v>
      </c>
      <c r="AS489" s="24" t="s">
        <v>7656</v>
      </c>
      <c r="AT489" s="24" t="s">
        <v>6130</v>
      </c>
      <c r="AU489" s="24" t="s">
        <v>6017</v>
      </c>
      <c r="AV489" s="24" t="s">
        <v>6518</v>
      </c>
      <c r="AW489" s="24" t="s">
        <v>5979</v>
      </c>
      <c r="AX489" s="24" t="s">
        <v>5979</v>
      </c>
      <c r="AY489" s="24" t="s">
        <v>7573</v>
      </c>
      <c r="AZ489" s="216" t="s">
        <v>7040</v>
      </c>
      <c r="BA489" s="216" t="s">
        <v>7070</v>
      </c>
      <c r="BB489" s="57" t="s">
        <v>5474</v>
      </c>
      <c r="BC489" s="202"/>
      <c r="BD489" s="24"/>
      <c r="BE489" s="151"/>
      <c r="BG489" s="151"/>
      <c r="BI489" s="151"/>
      <c r="BL489" s="152"/>
    </row>
    <row r="490" spans="1:64" s="169" customFormat="1">
      <c r="A490" s="24">
        <v>2641</v>
      </c>
      <c r="B490" s="24" t="s">
        <v>503</v>
      </c>
      <c r="C490" s="57">
        <v>32.200000000000003</v>
      </c>
      <c r="D490" s="57">
        <v>33.049999999999997</v>
      </c>
      <c r="E490" s="57">
        <v>31.85</v>
      </c>
      <c r="F490" s="57">
        <v>33.049999999999997</v>
      </c>
      <c r="G490" s="57">
        <v>35.200000000000003</v>
      </c>
      <c r="H490" s="57">
        <v>36.200000000000003</v>
      </c>
      <c r="I490" s="57">
        <v>32.9</v>
      </c>
      <c r="J490" s="57">
        <v>33.049999999999997</v>
      </c>
      <c r="K490" s="57">
        <v>33.25</v>
      </c>
      <c r="L490" s="57">
        <v>33.4</v>
      </c>
      <c r="M490" s="57">
        <v>31.65</v>
      </c>
      <c r="N490" s="57">
        <v>32.299999999999997</v>
      </c>
      <c r="O490" s="63">
        <v>-2.2692889561270801E-2</v>
      </c>
      <c r="P490" s="57">
        <v>16325</v>
      </c>
      <c r="Q490" s="57">
        <v>74904</v>
      </c>
      <c r="R490" s="57">
        <v>21114.65</v>
      </c>
      <c r="S490" s="57">
        <v>28.73</v>
      </c>
      <c r="T490" s="57">
        <v>29.395</v>
      </c>
      <c r="U490" s="57">
        <v>30.430800000000001</v>
      </c>
      <c r="V490" s="57">
        <v>30.27</v>
      </c>
      <c r="W490" s="57">
        <v>29.622499999999999</v>
      </c>
      <c r="X490" s="57">
        <v>30.674199999999999</v>
      </c>
      <c r="Y490" s="57">
        <v>31.16</v>
      </c>
      <c r="Z490" s="57">
        <v>29.67</v>
      </c>
      <c r="AA490" s="57">
        <v>30.8842</v>
      </c>
      <c r="AB490" s="57">
        <v>43.85</v>
      </c>
      <c r="AC490" s="57">
        <v>7.4</v>
      </c>
      <c r="AD490" s="57">
        <v>36.200000000000003</v>
      </c>
      <c r="AE490" s="57">
        <v>24.6</v>
      </c>
      <c r="AF490" s="64">
        <v>66.417400000000001</v>
      </c>
      <c r="AG490" s="64">
        <v>49.493200000000002</v>
      </c>
      <c r="AH490" s="64">
        <v>66.404700000000005</v>
      </c>
      <c r="AI490" s="64">
        <v>55.130400000000002</v>
      </c>
      <c r="AJ490" s="61">
        <v>0.47222222222222227</v>
      </c>
      <c r="AK490" s="216" t="s">
        <v>4611</v>
      </c>
      <c r="AL490" s="62">
        <v>23575.538018084462</v>
      </c>
      <c r="AM490" s="24" t="s">
        <v>5983</v>
      </c>
      <c r="AN490" s="216" t="s">
        <v>6020</v>
      </c>
      <c r="AO490" s="216" t="s">
        <v>5961</v>
      </c>
      <c r="AP490" s="216" t="s">
        <v>6908</v>
      </c>
      <c r="AQ490" s="216" t="s">
        <v>6900</v>
      </c>
      <c r="AR490" s="216" t="s">
        <v>6886</v>
      </c>
      <c r="AS490" s="24" t="s">
        <v>7153</v>
      </c>
      <c r="AT490" s="24" t="s">
        <v>6254</v>
      </c>
      <c r="AU490" s="24" t="s">
        <v>5964</v>
      </c>
      <c r="AV490" s="24" t="s">
        <v>5962</v>
      </c>
      <c r="AW490" s="24" t="s">
        <v>5965</v>
      </c>
      <c r="AX490" s="24" t="s">
        <v>5986</v>
      </c>
      <c r="AY490" s="24" t="s">
        <v>7657</v>
      </c>
      <c r="AZ490" s="216" t="s">
        <v>7104</v>
      </c>
      <c r="BA490" s="216" t="s">
        <v>7658</v>
      </c>
      <c r="BB490" s="57" t="s">
        <v>5474</v>
      </c>
      <c r="BC490" s="202"/>
      <c r="BD490" s="24"/>
      <c r="BE490" s="151"/>
      <c r="BG490" s="151"/>
      <c r="BI490" s="151"/>
      <c r="BL490" s="152"/>
    </row>
    <row r="491" spans="1:64" s="169" customFormat="1">
      <c r="A491" s="24">
        <v>2642</v>
      </c>
      <c r="B491" s="24" t="s">
        <v>504</v>
      </c>
      <c r="C491" s="57">
        <v>85.2</v>
      </c>
      <c r="D491" s="57">
        <v>89.6</v>
      </c>
      <c r="E491" s="57">
        <v>83.6</v>
      </c>
      <c r="F491" s="57">
        <v>83.6</v>
      </c>
      <c r="G491" s="57">
        <v>85</v>
      </c>
      <c r="H491" s="57">
        <v>85.9</v>
      </c>
      <c r="I491" s="57">
        <v>82</v>
      </c>
      <c r="J491" s="57">
        <v>82</v>
      </c>
      <c r="K491" s="57">
        <v>82.9</v>
      </c>
      <c r="L491" s="57">
        <v>82.9</v>
      </c>
      <c r="M491" s="57">
        <v>81.3</v>
      </c>
      <c r="N491" s="57">
        <v>82.3</v>
      </c>
      <c r="O491" s="63">
        <v>3.65853658536585E-3</v>
      </c>
      <c r="P491" s="57">
        <v>329</v>
      </c>
      <c r="Q491" s="57">
        <v>1441</v>
      </c>
      <c r="R491" s="57">
        <v>1948.95</v>
      </c>
      <c r="S491" s="57">
        <v>81.44</v>
      </c>
      <c r="T491" s="57">
        <v>84.885000000000005</v>
      </c>
      <c r="U491" s="57">
        <v>96.09</v>
      </c>
      <c r="V491" s="57">
        <v>82.2</v>
      </c>
      <c r="W491" s="57">
        <v>84.41</v>
      </c>
      <c r="X491" s="57">
        <v>96.031700000000001</v>
      </c>
      <c r="Y491" s="57">
        <v>82.08</v>
      </c>
      <c r="Z491" s="57">
        <v>84.025000000000006</v>
      </c>
      <c r="AA491" s="57">
        <v>96.058300000000003</v>
      </c>
      <c r="AB491" s="57">
        <v>152.5</v>
      </c>
      <c r="AC491" s="57">
        <v>31.25</v>
      </c>
      <c r="AD491" s="57">
        <v>95.8</v>
      </c>
      <c r="AE491" s="57">
        <v>77.099999999999994</v>
      </c>
      <c r="AF491" s="64">
        <v>43.130800000000001</v>
      </c>
      <c r="AG491" s="64">
        <v>37.222499999999997</v>
      </c>
      <c r="AH491" s="64">
        <v>42.6205</v>
      </c>
      <c r="AI491" s="64">
        <v>39.021799999999999</v>
      </c>
      <c r="AJ491" s="61">
        <v>0.47222222222222227</v>
      </c>
      <c r="AK491" s="216">
        <v>350</v>
      </c>
      <c r="AL491" s="62">
        <v>558.78067601177759</v>
      </c>
      <c r="AM491" s="24" t="s">
        <v>6241</v>
      </c>
      <c r="AN491" s="216" t="s">
        <v>6020</v>
      </c>
      <c r="AO491" s="216" t="s">
        <v>5971</v>
      </c>
      <c r="AP491" s="216" t="s">
        <v>6884</v>
      </c>
      <c r="AQ491" s="216" t="s">
        <v>6885</v>
      </c>
      <c r="AR491" s="216" t="s">
        <v>6886</v>
      </c>
      <c r="AS491" s="24" t="s">
        <v>5474</v>
      </c>
      <c r="AT491" s="24" t="s">
        <v>6338</v>
      </c>
      <c r="AU491" s="24" t="s">
        <v>6004</v>
      </c>
      <c r="AV491" s="24" t="s">
        <v>6017</v>
      </c>
      <c r="AW491" s="24" t="s">
        <v>5979</v>
      </c>
      <c r="AX491" s="24" t="s">
        <v>5976</v>
      </c>
      <c r="AY491" s="24" t="s">
        <v>7114</v>
      </c>
      <c r="AZ491" s="216" t="s">
        <v>6896</v>
      </c>
      <c r="BA491" s="216" t="s">
        <v>7659</v>
      </c>
      <c r="BB491" s="57" t="s">
        <v>6898</v>
      </c>
      <c r="BC491" s="202"/>
      <c r="BD491" s="24"/>
      <c r="BE491" s="151"/>
      <c r="BG491" s="151"/>
      <c r="BI491" s="151"/>
      <c r="BL491" s="152"/>
    </row>
    <row r="492" spans="1:64" s="169" customFormat="1">
      <c r="A492" s="24">
        <v>2643</v>
      </c>
      <c r="B492" s="24" t="s">
        <v>505</v>
      </c>
      <c r="C492" s="57">
        <v>81.3</v>
      </c>
      <c r="D492" s="57">
        <v>86.5</v>
      </c>
      <c r="E492" s="57">
        <v>81.3</v>
      </c>
      <c r="F492" s="57">
        <v>84.7</v>
      </c>
      <c r="G492" s="57">
        <v>87.5</v>
      </c>
      <c r="H492" s="57">
        <v>88</v>
      </c>
      <c r="I492" s="57">
        <v>83</v>
      </c>
      <c r="J492" s="57">
        <v>83.7</v>
      </c>
      <c r="K492" s="57">
        <v>84.1</v>
      </c>
      <c r="L492" s="57">
        <v>85.1</v>
      </c>
      <c r="M492" s="57">
        <v>83</v>
      </c>
      <c r="N492" s="57">
        <v>84.9</v>
      </c>
      <c r="O492" s="63">
        <v>1.4336917562724E-2</v>
      </c>
      <c r="P492" s="57">
        <v>160</v>
      </c>
      <c r="Q492" s="57">
        <v>671</v>
      </c>
      <c r="R492" s="57">
        <v>863.5</v>
      </c>
      <c r="S492" s="57">
        <v>79.400000000000006</v>
      </c>
      <c r="T492" s="57">
        <v>85.98</v>
      </c>
      <c r="U492" s="57">
        <v>93.241699999999994</v>
      </c>
      <c r="V492" s="57">
        <v>81.14</v>
      </c>
      <c r="W492" s="57">
        <v>85.724999999999994</v>
      </c>
      <c r="X492" s="57">
        <v>93.566699999999997</v>
      </c>
      <c r="Y492" s="57">
        <v>82.12</v>
      </c>
      <c r="Z492" s="57">
        <v>85.53</v>
      </c>
      <c r="AA492" s="57">
        <v>93.89</v>
      </c>
      <c r="AB492" s="57">
        <v>132</v>
      </c>
      <c r="AC492" s="57">
        <v>47.7</v>
      </c>
      <c r="AD492" s="57">
        <v>96.5</v>
      </c>
      <c r="AE492" s="57">
        <v>74</v>
      </c>
      <c r="AF492" s="64">
        <v>45.874000000000002</v>
      </c>
      <c r="AG492" s="64">
        <v>30.953900000000001</v>
      </c>
      <c r="AH492" s="64">
        <v>54.967500000000001</v>
      </c>
      <c r="AI492" s="64">
        <v>38.958500000000001</v>
      </c>
      <c r="AJ492" s="61">
        <v>0.47222222222222227</v>
      </c>
      <c r="AK492" s="216">
        <v>200</v>
      </c>
      <c r="AL492" s="62">
        <v>280.64070031026301</v>
      </c>
      <c r="AM492" s="24" t="s">
        <v>6038</v>
      </c>
      <c r="AN492" s="216" t="s">
        <v>6009</v>
      </c>
      <c r="AO492" s="216" t="s">
        <v>5961</v>
      </c>
      <c r="AP492" s="216" t="s">
        <v>6884</v>
      </c>
      <c r="AQ492" s="216" t="s">
        <v>6885</v>
      </c>
      <c r="AR492" s="216" t="s">
        <v>6886</v>
      </c>
      <c r="AS492" s="24" t="s">
        <v>5474</v>
      </c>
      <c r="AT492" s="24" t="s">
        <v>6013</v>
      </c>
      <c r="AU492" s="24" t="s">
        <v>5964</v>
      </c>
      <c r="AV492" s="24" t="s">
        <v>6016</v>
      </c>
      <c r="AW492" s="24" t="s">
        <v>5965</v>
      </c>
      <c r="AX492" s="24" t="s">
        <v>5970</v>
      </c>
      <c r="AY492" s="24" t="s">
        <v>7660</v>
      </c>
      <c r="AZ492" s="216" t="s">
        <v>7511</v>
      </c>
      <c r="BA492" s="216" t="s">
        <v>7340</v>
      </c>
      <c r="BB492" s="57" t="s">
        <v>5474</v>
      </c>
      <c r="BC492" s="202"/>
      <c r="BD492" s="24"/>
      <c r="BE492" s="151"/>
      <c r="BG492" s="151"/>
      <c r="BI492" s="151"/>
      <c r="BL492" s="152"/>
    </row>
    <row r="493" spans="1:64" s="169" customFormat="1">
      <c r="A493" s="24">
        <v>2701</v>
      </c>
      <c r="B493" s="24" t="s">
        <v>506</v>
      </c>
      <c r="C493" s="57">
        <v>11.75</v>
      </c>
      <c r="D493" s="57">
        <v>11.95</v>
      </c>
      <c r="E493" s="57">
        <v>11.75</v>
      </c>
      <c r="F493" s="57">
        <v>11.95</v>
      </c>
      <c r="G493" s="57">
        <v>11.95</v>
      </c>
      <c r="H493" s="57">
        <v>11.95</v>
      </c>
      <c r="I493" s="57">
        <v>11.75</v>
      </c>
      <c r="J493" s="57">
        <v>11.85</v>
      </c>
      <c r="K493" s="57">
        <v>11.9</v>
      </c>
      <c r="L493" s="57">
        <v>12.05</v>
      </c>
      <c r="M493" s="57">
        <v>11.9</v>
      </c>
      <c r="N493" s="57">
        <v>12.05</v>
      </c>
      <c r="O493" s="63">
        <v>1.68776371308016E-2</v>
      </c>
      <c r="P493" s="57">
        <v>68</v>
      </c>
      <c r="Q493" s="57">
        <v>27</v>
      </c>
      <c r="R493" s="57">
        <v>75.7</v>
      </c>
      <c r="S493" s="57">
        <v>11.86</v>
      </c>
      <c r="T493" s="57">
        <v>12.17</v>
      </c>
      <c r="U493" s="57">
        <v>12.4292</v>
      </c>
      <c r="V493" s="57">
        <v>11.86</v>
      </c>
      <c r="W493" s="57">
        <v>12.137499999999999</v>
      </c>
      <c r="X493" s="57">
        <v>12.4283</v>
      </c>
      <c r="Y493" s="57">
        <v>11.88</v>
      </c>
      <c r="Z493" s="57">
        <v>12.1225</v>
      </c>
      <c r="AA493" s="57">
        <v>12.43</v>
      </c>
      <c r="AB493" s="57">
        <v>13.6</v>
      </c>
      <c r="AC493" s="57">
        <v>10.85</v>
      </c>
      <c r="AD493" s="57">
        <v>12.45</v>
      </c>
      <c r="AE493" s="57">
        <v>11.65</v>
      </c>
      <c r="AF493" s="64">
        <v>31.848800000000001</v>
      </c>
      <c r="AG493" s="64">
        <v>26.1738</v>
      </c>
      <c r="AH493" s="64">
        <v>45.475000000000001</v>
      </c>
      <c r="AI493" s="64">
        <v>32.607599999999998</v>
      </c>
      <c r="AJ493" s="61">
        <v>0.47222222222222227</v>
      </c>
      <c r="AK493" s="216">
        <v>100</v>
      </c>
      <c r="AL493" s="62">
        <v>127.587347825504</v>
      </c>
      <c r="AM493" s="24" t="s">
        <v>6551</v>
      </c>
      <c r="AN493" s="216" t="s">
        <v>6009</v>
      </c>
      <c r="AO493" s="216" t="s">
        <v>5971</v>
      </c>
      <c r="AP493" s="216" t="s">
        <v>6884</v>
      </c>
      <c r="AQ493" s="216" t="s">
        <v>6885</v>
      </c>
      <c r="AR493" s="216" t="s">
        <v>6886</v>
      </c>
      <c r="AS493" s="24" t="s">
        <v>6894</v>
      </c>
      <c r="AT493" s="24" t="s">
        <v>6493</v>
      </c>
      <c r="AU493" s="24" t="s">
        <v>6017</v>
      </c>
      <c r="AV493" s="24" t="s">
        <v>6493</v>
      </c>
      <c r="AW493" s="24" t="s">
        <v>5979</v>
      </c>
      <c r="AX493" s="24" t="s">
        <v>5979</v>
      </c>
      <c r="AY493" s="24" t="s">
        <v>7661</v>
      </c>
      <c r="AZ493" s="216" t="s">
        <v>6913</v>
      </c>
      <c r="BA493" s="216" t="s">
        <v>7145</v>
      </c>
      <c r="BB493" s="57" t="s">
        <v>6898</v>
      </c>
      <c r="BC493" s="202"/>
      <c r="BD493" s="24"/>
      <c r="BE493" s="151"/>
      <c r="BG493" s="151"/>
      <c r="BI493" s="151"/>
      <c r="BL493" s="152"/>
    </row>
    <row r="494" spans="1:64" s="169" customFormat="1">
      <c r="A494" s="24">
        <v>2702</v>
      </c>
      <c r="B494" s="24" t="s">
        <v>507</v>
      </c>
      <c r="C494" s="57">
        <v>22.5</v>
      </c>
      <c r="D494" s="57">
        <v>25.2</v>
      </c>
      <c r="E494" s="57">
        <v>22.5</v>
      </c>
      <c r="F494" s="57">
        <v>24.85</v>
      </c>
      <c r="G494" s="57">
        <v>24.8</v>
      </c>
      <c r="H494" s="57">
        <v>25.6</v>
      </c>
      <c r="I494" s="57">
        <v>24.3</v>
      </c>
      <c r="J494" s="57">
        <v>25.45</v>
      </c>
      <c r="K494" s="57">
        <v>25.45</v>
      </c>
      <c r="L494" s="57">
        <v>25.95</v>
      </c>
      <c r="M494" s="57">
        <v>25.25</v>
      </c>
      <c r="N494" s="57">
        <v>25.6</v>
      </c>
      <c r="O494" s="63">
        <v>5.89390962671905E-3</v>
      </c>
      <c r="P494" s="57">
        <v>182</v>
      </c>
      <c r="Q494" s="57">
        <v>282</v>
      </c>
      <c r="R494" s="57">
        <v>255.75</v>
      </c>
      <c r="S494" s="57">
        <v>23.21</v>
      </c>
      <c r="T494" s="57">
        <v>23.967500000000001</v>
      </c>
      <c r="U494" s="57">
        <v>24.933299999999999</v>
      </c>
      <c r="V494" s="57">
        <v>23.76</v>
      </c>
      <c r="W494" s="57">
        <v>24.004999999999999</v>
      </c>
      <c r="X494" s="57">
        <v>25.047499999999999</v>
      </c>
      <c r="Y494" s="57">
        <v>24.28</v>
      </c>
      <c r="Z494" s="57">
        <v>24.072500000000002</v>
      </c>
      <c r="AA494" s="57">
        <v>25.16</v>
      </c>
      <c r="AB494" s="57">
        <v>31.65</v>
      </c>
      <c r="AC494" s="57">
        <v>14.8</v>
      </c>
      <c r="AD494" s="57">
        <v>25.95</v>
      </c>
      <c r="AE494" s="57">
        <v>22.35</v>
      </c>
      <c r="AF494" s="64">
        <v>56.088200000000001</v>
      </c>
      <c r="AG494" s="64">
        <v>35.285699999999999</v>
      </c>
      <c r="AH494" s="64">
        <v>67.484700000000004</v>
      </c>
      <c r="AI494" s="64">
        <v>46.018700000000003</v>
      </c>
      <c r="AJ494" s="61">
        <v>0.47222222222222227</v>
      </c>
      <c r="AK494" s="216">
        <v>200</v>
      </c>
      <c r="AL494" s="62">
        <v>319.22879660292415</v>
      </c>
      <c r="AM494" s="24" t="s">
        <v>6366</v>
      </c>
      <c r="AN494" s="216" t="s">
        <v>6009</v>
      </c>
      <c r="AO494" s="216" t="s">
        <v>5961</v>
      </c>
      <c r="AP494" s="216" t="s">
        <v>6908</v>
      </c>
      <c r="AQ494" s="216" t="s">
        <v>6900</v>
      </c>
      <c r="AR494" s="216" t="s">
        <v>6886</v>
      </c>
      <c r="AS494" s="24" t="s">
        <v>7034</v>
      </c>
      <c r="AT494" s="24" t="s">
        <v>6013</v>
      </c>
      <c r="AU494" s="24" t="s">
        <v>6010</v>
      </c>
      <c r="AV494" s="24" t="s">
        <v>6016</v>
      </c>
      <c r="AW494" s="24" t="s">
        <v>5970</v>
      </c>
      <c r="AX494" s="24" t="s">
        <v>5991</v>
      </c>
      <c r="AY494" s="24" t="s">
        <v>7662</v>
      </c>
      <c r="AZ494" s="216" t="s">
        <v>7618</v>
      </c>
      <c r="BA494" s="216" t="s">
        <v>7262</v>
      </c>
      <c r="BB494" s="57" t="s">
        <v>5474</v>
      </c>
      <c r="BC494" s="202"/>
      <c r="BD494" s="24"/>
      <c r="BE494" s="151"/>
      <c r="BG494" s="151"/>
      <c r="BI494" s="151"/>
      <c r="BL494" s="152"/>
    </row>
    <row r="495" spans="1:64" s="169" customFormat="1">
      <c r="A495" s="24">
        <v>2704</v>
      </c>
      <c r="B495" s="24" t="s">
        <v>508</v>
      </c>
      <c r="C495" s="57">
        <v>27.55</v>
      </c>
      <c r="D495" s="57">
        <v>27.6</v>
      </c>
      <c r="E495" s="57">
        <v>27.3</v>
      </c>
      <c r="F495" s="57">
        <v>27.5</v>
      </c>
      <c r="G495" s="57">
        <v>27.5</v>
      </c>
      <c r="H495" s="57">
        <v>28</v>
      </c>
      <c r="I495" s="57">
        <v>27.3</v>
      </c>
      <c r="J495" s="57">
        <v>27.9</v>
      </c>
      <c r="K495" s="57">
        <v>28.1</v>
      </c>
      <c r="L495" s="57">
        <v>28.95</v>
      </c>
      <c r="M495" s="57">
        <v>28.1</v>
      </c>
      <c r="N495" s="57">
        <v>28.95</v>
      </c>
      <c r="O495" s="63">
        <v>3.7634408602150497E-2</v>
      </c>
      <c r="P495" s="57">
        <v>174</v>
      </c>
      <c r="Q495" s="57">
        <v>52</v>
      </c>
      <c r="R495" s="57">
        <v>98.7</v>
      </c>
      <c r="S495" s="57">
        <v>27.32</v>
      </c>
      <c r="T495" s="57">
        <v>27.78</v>
      </c>
      <c r="U495" s="57">
        <v>28.462499999999999</v>
      </c>
      <c r="V495" s="57">
        <v>27.5</v>
      </c>
      <c r="W495" s="57">
        <v>27.76</v>
      </c>
      <c r="X495" s="57">
        <v>28.460799999999999</v>
      </c>
      <c r="Y495" s="57">
        <v>27.82</v>
      </c>
      <c r="Z495" s="57">
        <v>27.8</v>
      </c>
      <c r="AA495" s="57">
        <v>28.476700000000001</v>
      </c>
      <c r="AB495" s="57">
        <v>33.200000000000003</v>
      </c>
      <c r="AC495" s="57">
        <v>25.55</v>
      </c>
      <c r="AD495" s="57">
        <v>28.95</v>
      </c>
      <c r="AE495" s="57">
        <v>26.65</v>
      </c>
      <c r="AF495" s="64">
        <v>55.006999999999998</v>
      </c>
      <c r="AG495" s="64">
        <v>43.277500000000003</v>
      </c>
      <c r="AH495" s="64">
        <v>70.0047</v>
      </c>
      <c r="AI495" s="64">
        <v>52.186599999999999</v>
      </c>
      <c r="AJ495" s="61">
        <v>0.47222222222222227</v>
      </c>
      <c r="AK495" s="216">
        <v>200</v>
      </c>
      <c r="AL495" s="62">
        <v>305.196761587411</v>
      </c>
      <c r="AM495" s="24" t="s">
        <v>7663</v>
      </c>
      <c r="AN495" s="216" t="s">
        <v>6009</v>
      </c>
      <c r="AO495" s="216" t="s">
        <v>5961</v>
      </c>
      <c r="AP495" s="216" t="s">
        <v>6908</v>
      </c>
      <c r="AQ495" s="216" t="s">
        <v>6900</v>
      </c>
      <c r="AR495" s="216" t="s">
        <v>6886</v>
      </c>
      <c r="AS495" s="24" t="s">
        <v>7034</v>
      </c>
      <c r="AT495" s="24" t="s">
        <v>6277</v>
      </c>
      <c r="AU495" s="24" t="s">
        <v>6016</v>
      </c>
      <c r="AV495" s="24" t="s">
        <v>6255</v>
      </c>
      <c r="AW495" s="24" t="s">
        <v>5979</v>
      </c>
      <c r="AX495" s="24" t="s">
        <v>5979</v>
      </c>
      <c r="AY495" s="24" t="s">
        <v>7602</v>
      </c>
      <c r="AZ495" s="216" t="s">
        <v>7664</v>
      </c>
      <c r="BA495" s="216" t="s">
        <v>7665</v>
      </c>
      <c r="BB495" s="57" t="s">
        <v>6994</v>
      </c>
      <c r="BC495" s="202"/>
      <c r="BD495" s="24"/>
      <c r="BE495" s="151"/>
      <c r="BG495" s="151"/>
      <c r="BI495" s="151"/>
      <c r="BL495" s="152"/>
    </row>
    <row r="496" spans="1:64" s="169" customFormat="1">
      <c r="A496" s="24">
        <v>2705</v>
      </c>
      <c r="B496" s="24" t="s">
        <v>509</v>
      </c>
      <c r="C496" s="57">
        <v>17.8</v>
      </c>
      <c r="D496" s="57">
        <v>17.899999999999999</v>
      </c>
      <c r="E496" s="57">
        <v>17.5</v>
      </c>
      <c r="F496" s="57">
        <v>17.899999999999999</v>
      </c>
      <c r="G496" s="57">
        <v>17.95</v>
      </c>
      <c r="H496" s="57">
        <v>18.100000000000001</v>
      </c>
      <c r="I496" s="57">
        <v>17.899999999999999</v>
      </c>
      <c r="J496" s="57">
        <v>18</v>
      </c>
      <c r="K496" s="57">
        <v>18.100000000000001</v>
      </c>
      <c r="L496" s="57">
        <v>18.25</v>
      </c>
      <c r="M496" s="57">
        <v>17.8</v>
      </c>
      <c r="N496" s="57">
        <v>18.25</v>
      </c>
      <c r="O496" s="63">
        <v>1.38888888888888E-2</v>
      </c>
      <c r="P496" s="57">
        <v>91</v>
      </c>
      <c r="Q496" s="57">
        <v>84</v>
      </c>
      <c r="R496" s="57">
        <v>165.6</v>
      </c>
      <c r="S496" s="57">
        <v>17.75</v>
      </c>
      <c r="T496" s="57">
        <v>18.087499999999999</v>
      </c>
      <c r="U496" s="57">
        <v>18.296700000000001</v>
      </c>
      <c r="V496" s="57">
        <v>17.809999999999999</v>
      </c>
      <c r="W496" s="57">
        <v>18.0625</v>
      </c>
      <c r="X496" s="57">
        <v>18.3142</v>
      </c>
      <c r="Y496" s="57">
        <v>17.920000000000002</v>
      </c>
      <c r="Z496" s="57">
        <v>18.07</v>
      </c>
      <c r="AA496" s="57">
        <v>18.334199999999999</v>
      </c>
      <c r="AB496" s="57">
        <v>23.05</v>
      </c>
      <c r="AC496" s="57">
        <v>14.5</v>
      </c>
      <c r="AD496" s="57">
        <v>18.850000000000001</v>
      </c>
      <c r="AE496" s="57">
        <v>17.350000000000001</v>
      </c>
      <c r="AF496" s="64">
        <v>34.407400000000003</v>
      </c>
      <c r="AG496" s="64">
        <v>31.473800000000001</v>
      </c>
      <c r="AH496" s="64">
        <v>42.938200000000002</v>
      </c>
      <c r="AI496" s="64">
        <v>35.295299999999997</v>
      </c>
      <c r="AJ496" s="61">
        <v>0.47222222222222227</v>
      </c>
      <c r="AK496" s="216">
        <v>100</v>
      </c>
      <c r="AL496" s="62">
        <v>170.74189194295388</v>
      </c>
      <c r="AM496" s="24" t="s">
        <v>6179</v>
      </c>
      <c r="AN496" s="216" t="s">
        <v>6009</v>
      </c>
      <c r="AO496" s="216" t="s">
        <v>5971</v>
      </c>
      <c r="AP496" s="216" t="s">
        <v>6884</v>
      </c>
      <c r="AQ496" s="216" t="s">
        <v>6900</v>
      </c>
      <c r="AR496" s="216" t="s">
        <v>6886</v>
      </c>
      <c r="AS496" s="24" t="s">
        <v>6887</v>
      </c>
      <c r="AT496" s="24" t="s">
        <v>6425</v>
      </c>
      <c r="AU496" s="24" t="s">
        <v>6016</v>
      </c>
      <c r="AV496" s="24" t="s">
        <v>6630</v>
      </c>
      <c r="AW496" s="24" t="s">
        <v>5979</v>
      </c>
      <c r="AX496" s="24" t="s">
        <v>5996</v>
      </c>
      <c r="AY496" s="24" t="s">
        <v>7098</v>
      </c>
      <c r="AZ496" s="216" t="s">
        <v>7080</v>
      </c>
      <c r="BA496" s="216" t="s">
        <v>6955</v>
      </c>
      <c r="BB496" s="57" t="s">
        <v>6903</v>
      </c>
      <c r="BC496" s="202"/>
      <c r="BD496" s="24"/>
      <c r="BE496" s="151"/>
      <c r="BG496" s="151"/>
      <c r="BI496" s="151"/>
      <c r="BL496" s="152"/>
    </row>
    <row r="497" spans="1:64" s="169" customFormat="1">
      <c r="A497" s="24">
        <v>2706</v>
      </c>
      <c r="B497" s="24" t="s">
        <v>510</v>
      </c>
      <c r="C497" s="57">
        <v>13.3</v>
      </c>
      <c r="D497" s="57">
        <v>13.6</v>
      </c>
      <c r="E497" s="57">
        <v>13.3</v>
      </c>
      <c r="F497" s="57">
        <v>13.5</v>
      </c>
      <c r="G497" s="57">
        <v>13.6</v>
      </c>
      <c r="H497" s="57">
        <v>13.75</v>
      </c>
      <c r="I497" s="57">
        <v>13.5</v>
      </c>
      <c r="J497" s="57">
        <v>13.65</v>
      </c>
      <c r="K497" s="57">
        <v>13.75</v>
      </c>
      <c r="L497" s="57">
        <v>14.15</v>
      </c>
      <c r="M497" s="57">
        <v>13.75</v>
      </c>
      <c r="N497" s="57">
        <v>14.1</v>
      </c>
      <c r="O497" s="63">
        <v>3.2967032967032898E-2</v>
      </c>
      <c r="P497" s="57">
        <v>352</v>
      </c>
      <c r="Q497" s="57">
        <v>286</v>
      </c>
      <c r="R497" s="57">
        <v>372.9</v>
      </c>
      <c r="S497" s="57">
        <v>13.46</v>
      </c>
      <c r="T497" s="57">
        <v>13.942500000000001</v>
      </c>
      <c r="U497" s="57">
        <v>14.635</v>
      </c>
      <c r="V497" s="57">
        <v>13.5</v>
      </c>
      <c r="W497" s="57">
        <v>13.887499999999999</v>
      </c>
      <c r="X497" s="57">
        <v>14.6325</v>
      </c>
      <c r="Y497" s="57">
        <v>13.58</v>
      </c>
      <c r="Z497" s="57">
        <v>13.8725</v>
      </c>
      <c r="AA497" s="57">
        <v>14.6342</v>
      </c>
      <c r="AB497" s="57">
        <v>17.100000000000001</v>
      </c>
      <c r="AC497" s="57">
        <v>12.55</v>
      </c>
      <c r="AD497" s="57">
        <v>14.65</v>
      </c>
      <c r="AE497" s="57">
        <v>13.3</v>
      </c>
      <c r="AF497" s="64">
        <v>24.8887</v>
      </c>
      <c r="AG497" s="64">
        <v>18.347100000000001</v>
      </c>
      <c r="AH497" s="64">
        <v>47.965000000000003</v>
      </c>
      <c r="AI497" s="64">
        <v>28.219799999999999</v>
      </c>
      <c r="AJ497" s="61">
        <v>0.47222222222222227</v>
      </c>
      <c r="AK497" s="216">
        <v>400</v>
      </c>
      <c r="AL497" s="62">
        <v>604.34970175554213</v>
      </c>
      <c r="AM497" s="24" t="s">
        <v>7666</v>
      </c>
      <c r="AN497" s="216" t="s">
        <v>6009</v>
      </c>
      <c r="AO497" s="216" t="s">
        <v>5971</v>
      </c>
      <c r="AP497" s="216" t="s">
        <v>6884</v>
      </c>
      <c r="AQ497" s="216" t="s">
        <v>6900</v>
      </c>
      <c r="AR497" s="216" t="s">
        <v>6886</v>
      </c>
      <c r="AS497" s="24" t="s">
        <v>6917</v>
      </c>
      <c r="AT497" s="24" t="s">
        <v>6055</v>
      </c>
      <c r="AU497" s="24" t="s">
        <v>6218</v>
      </c>
      <c r="AV497" s="24" t="s">
        <v>6031</v>
      </c>
      <c r="AW497" s="24" t="s">
        <v>5965</v>
      </c>
      <c r="AX497" s="24" t="s">
        <v>5979</v>
      </c>
      <c r="AY497" s="24" t="s">
        <v>7570</v>
      </c>
      <c r="AZ497" s="216" t="s">
        <v>7110</v>
      </c>
      <c r="BA497" s="216" t="s">
        <v>7145</v>
      </c>
      <c r="BB497" s="57" t="s">
        <v>6903</v>
      </c>
      <c r="BC497" s="202"/>
      <c r="BD497" s="24"/>
      <c r="BE497" s="151"/>
      <c r="BG497" s="151"/>
      <c r="BI497" s="151"/>
      <c r="BL497" s="152"/>
    </row>
    <row r="498" spans="1:64" s="169" customFormat="1">
      <c r="A498" s="24">
        <v>2707</v>
      </c>
      <c r="B498" s="24" t="s">
        <v>511</v>
      </c>
      <c r="C498" s="57">
        <v>138</v>
      </c>
      <c r="D498" s="57">
        <v>141</v>
      </c>
      <c r="E498" s="57">
        <v>138</v>
      </c>
      <c r="F498" s="57">
        <v>140</v>
      </c>
      <c r="G498" s="57">
        <v>140</v>
      </c>
      <c r="H498" s="57">
        <v>143</v>
      </c>
      <c r="I498" s="57">
        <v>139</v>
      </c>
      <c r="J498" s="57">
        <v>142</v>
      </c>
      <c r="K498" s="57">
        <v>142.5</v>
      </c>
      <c r="L498" s="57">
        <v>146.5</v>
      </c>
      <c r="M498" s="57">
        <v>142.5</v>
      </c>
      <c r="N498" s="57">
        <v>146</v>
      </c>
      <c r="O498" s="63">
        <v>2.8169014084507001E-2</v>
      </c>
      <c r="P498" s="57">
        <v>138</v>
      </c>
      <c r="Q498" s="57">
        <v>227</v>
      </c>
      <c r="R498" s="57">
        <v>227.35</v>
      </c>
      <c r="S498" s="57">
        <v>141.5</v>
      </c>
      <c r="T498" s="57">
        <v>147.02500000000001</v>
      </c>
      <c r="U498" s="57">
        <v>147.51669999999999</v>
      </c>
      <c r="V498" s="57">
        <v>141.1</v>
      </c>
      <c r="W498" s="57">
        <v>146.65</v>
      </c>
      <c r="X498" s="57">
        <v>147.55000000000001</v>
      </c>
      <c r="Y498" s="57">
        <v>141.6</v>
      </c>
      <c r="Z498" s="57">
        <v>146.47499999999999</v>
      </c>
      <c r="AA498" s="57">
        <v>147.61670000000001</v>
      </c>
      <c r="AB498" s="57">
        <v>162</v>
      </c>
      <c r="AC498" s="57">
        <v>124.5</v>
      </c>
      <c r="AD498" s="57">
        <v>153</v>
      </c>
      <c r="AE498" s="57">
        <v>138</v>
      </c>
      <c r="AF498" s="64">
        <v>20.0779</v>
      </c>
      <c r="AG498" s="64">
        <v>16.977499999999999</v>
      </c>
      <c r="AH498" s="64">
        <v>34.718600000000002</v>
      </c>
      <c r="AI498" s="64">
        <v>22.891200000000001</v>
      </c>
      <c r="AJ498" s="61">
        <v>0.47222222222222227</v>
      </c>
      <c r="AK498" s="216">
        <v>150</v>
      </c>
      <c r="AL498" s="62">
        <v>251.49587968763802</v>
      </c>
      <c r="AM498" s="24" t="s">
        <v>7667</v>
      </c>
      <c r="AN498" s="216" t="s">
        <v>6009</v>
      </c>
      <c r="AO498" s="216" t="s">
        <v>6007</v>
      </c>
      <c r="AP498" s="216" t="s">
        <v>6884</v>
      </c>
      <c r="AQ498" s="216" t="s">
        <v>6885</v>
      </c>
      <c r="AR498" s="216" t="s">
        <v>6886</v>
      </c>
      <c r="AS498" s="24" t="s">
        <v>6917</v>
      </c>
      <c r="AT498" s="24" t="s">
        <v>6055</v>
      </c>
      <c r="AU498" s="24" t="s">
        <v>6016</v>
      </c>
      <c r="AV498" s="24" t="s">
        <v>6031</v>
      </c>
      <c r="AW498" s="24" t="s">
        <v>5965</v>
      </c>
      <c r="AX498" s="24" t="s">
        <v>5979</v>
      </c>
      <c r="AY498" s="24" t="s">
        <v>7453</v>
      </c>
      <c r="AZ498" s="216" t="s">
        <v>6913</v>
      </c>
      <c r="BA498" s="216" t="s">
        <v>6977</v>
      </c>
      <c r="BB498" s="57" t="s">
        <v>5474</v>
      </c>
      <c r="BC498" s="202"/>
      <c r="BD498" s="24"/>
      <c r="BE498" s="151"/>
      <c r="BG498" s="151"/>
      <c r="BI498" s="151"/>
      <c r="BL498" s="152"/>
    </row>
    <row r="499" spans="1:64" s="169" customFormat="1">
      <c r="A499" s="24">
        <v>2712</v>
      </c>
      <c r="B499" s="24" t="s">
        <v>512</v>
      </c>
      <c r="C499" s="57">
        <v>36.200000000000003</v>
      </c>
      <c r="D499" s="57">
        <v>37.5</v>
      </c>
      <c r="E499" s="57">
        <v>36.200000000000003</v>
      </c>
      <c r="F499" s="57">
        <v>37.5</v>
      </c>
      <c r="G499" s="57">
        <v>37.5</v>
      </c>
      <c r="H499" s="57">
        <v>37.5</v>
      </c>
      <c r="I499" s="57">
        <v>36.9</v>
      </c>
      <c r="J499" s="57">
        <v>37.5</v>
      </c>
      <c r="K499" s="57">
        <v>37.5</v>
      </c>
      <c r="L499" s="57">
        <v>38.6</v>
      </c>
      <c r="M499" s="57">
        <v>37.5</v>
      </c>
      <c r="N499" s="57">
        <v>38.6</v>
      </c>
      <c r="O499" s="63">
        <v>2.9333333333333302E-2</v>
      </c>
      <c r="P499" s="57">
        <v>5</v>
      </c>
      <c r="Q499" s="57">
        <v>4</v>
      </c>
      <c r="R499" s="57">
        <v>15.75</v>
      </c>
      <c r="S499" s="57">
        <v>36.869999999999997</v>
      </c>
      <c r="T499" s="57">
        <v>37.907499999999999</v>
      </c>
      <c r="U499" s="57">
        <v>37.76</v>
      </c>
      <c r="V499" s="57">
        <v>37.03</v>
      </c>
      <c r="W499" s="57">
        <v>37.784999999999997</v>
      </c>
      <c r="X499" s="57">
        <v>37.82</v>
      </c>
      <c r="Y499" s="57">
        <v>37.47</v>
      </c>
      <c r="Z499" s="57">
        <v>37.795000000000002</v>
      </c>
      <c r="AA499" s="57">
        <v>37.8992</v>
      </c>
      <c r="AB499" s="57">
        <v>51.9</v>
      </c>
      <c r="AC499" s="57">
        <v>0</v>
      </c>
      <c r="AD499" s="57">
        <v>38.950000000000003</v>
      </c>
      <c r="AE499" s="57">
        <v>36.049999999999997</v>
      </c>
      <c r="AF499" s="64">
        <v>41.049799999999998</v>
      </c>
      <c r="AG499" s="64">
        <v>34.964300000000001</v>
      </c>
      <c r="AH499" s="64">
        <v>60.6999</v>
      </c>
      <c r="AI499" s="64">
        <v>43.5428</v>
      </c>
      <c r="AJ499" s="61">
        <v>0.47222222222222227</v>
      </c>
      <c r="AK499" s="216">
        <v>50</v>
      </c>
      <c r="AL499" s="62">
        <v>14.260136106098551</v>
      </c>
      <c r="AM499" s="24" t="s">
        <v>7668</v>
      </c>
      <c r="AN499" s="216" t="s">
        <v>6009</v>
      </c>
      <c r="AO499" s="216" t="s">
        <v>5961</v>
      </c>
      <c r="AP499" s="216" t="s">
        <v>6908</v>
      </c>
      <c r="AQ499" s="216" t="s">
        <v>6900</v>
      </c>
      <c r="AR499" s="216" t="s">
        <v>6886</v>
      </c>
      <c r="AS499" s="24" t="s">
        <v>6927</v>
      </c>
      <c r="AT499" s="24" t="s">
        <v>6255</v>
      </c>
      <c r="AU499" s="24" t="s">
        <v>6650</v>
      </c>
      <c r="AV499" s="24" t="s">
        <v>6255</v>
      </c>
      <c r="AW499" s="24" t="s">
        <v>5979</v>
      </c>
      <c r="AX499" s="24" t="s">
        <v>5979</v>
      </c>
      <c r="AY499" s="24" t="s">
        <v>7669</v>
      </c>
      <c r="AZ499" s="216" t="s">
        <v>7472</v>
      </c>
      <c r="BA499" s="216" t="s">
        <v>7213</v>
      </c>
      <c r="BB499" s="57" t="s">
        <v>6925</v>
      </c>
      <c r="BC499" s="202"/>
      <c r="BD499" s="24"/>
      <c r="BE499" s="151"/>
      <c r="BG499" s="151"/>
      <c r="BI499" s="151"/>
      <c r="BL499" s="152"/>
    </row>
    <row r="500" spans="1:64" s="169" customFormat="1">
      <c r="A500" s="24">
        <v>2718</v>
      </c>
      <c r="B500" s="24" t="s">
        <v>513</v>
      </c>
      <c r="C500" s="57">
        <v>27.5</v>
      </c>
      <c r="D500" s="57">
        <v>27.9</v>
      </c>
      <c r="E500" s="57">
        <v>27.5</v>
      </c>
      <c r="F500" s="57">
        <v>27.9</v>
      </c>
      <c r="G500" s="57">
        <v>27.8</v>
      </c>
      <c r="H500" s="57">
        <v>27.9</v>
      </c>
      <c r="I500" s="57">
        <v>27.8</v>
      </c>
      <c r="J500" s="57">
        <v>27.9</v>
      </c>
      <c r="K500" s="57">
        <v>27.9</v>
      </c>
      <c r="L500" s="57">
        <v>27.9</v>
      </c>
      <c r="M500" s="57">
        <v>27.5</v>
      </c>
      <c r="N500" s="57">
        <v>27.9</v>
      </c>
      <c r="O500" s="63">
        <v>0</v>
      </c>
      <c r="P500" s="57">
        <v>12</v>
      </c>
      <c r="Q500" s="57">
        <v>8</v>
      </c>
      <c r="R500" s="57">
        <v>6.8571</v>
      </c>
      <c r="S500" s="57">
        <v>27.82</v>
      </c>
      <c r="T500" s="57">
        <v>28.3</v>
      </c>
      <c r="U500" s="57">
        <v>27.819800000000001</v>
      </c>
      <c r="V500" s="57">
        <v>27.84</v>
      </c>
      <c r="W500" s="57">
        <v>28.2821</v>
      </c>
      <c r="X500" s="57">
        <v>27.8216</v>
      </c>
      <c r="Y500" s="57">
        <v>27.86</v>
      </c>
      <c r="Z500" s="57">
        <v>28.2607</v>
      </c>
      <c r="AA500" s="57">
        <v>27.841999999999999</v>
      </c>
      <c r="AB500" s="57">
        <v>43.8</v>
      </c>
      <c r="AC500" s="57">
        <v>17.399999999999999</v>
      </c>
      <c r="AD500" s="57">
        <v>29.5</v>
      </c>
      <c r="AE500" s="57">
        <v>27.5</v>
      </c>
      <c r="AF500" s="64"/>
      <c r="AG500" s="64"/>
      <c r="AH500" s="64"/>
      <c r="AI500" s="64"/>
      <c r="AJ500" s="61">
        <v>0.47222222222222227</v>
      </c>
      <c r="AK500" s="216">
        <v>50</v>
      </c>
      <c r="AL500" s="62">
        <v>34.224326654636521</v>
      </c>
      <c r="AM500" s="24" t="s">
        <v>6745</v>
      </c>
      <c r="AN500" s="216" t="s">
        <v>5993</v>
      </c>
      <c r="AO500" s="216" t="s">
        <v>5993</v>
      </c>
      <c r="AP500" s="216" t="s">
        <v>6908</v>
      </c>
      <c r="AQ500" s="216" t="s">
        <v>6885</v>
      </c>
      <c r="AR500" s="216" t="s">
        <v>6886</v>
      </c>
      <c r="AS500" s="24" t="s">
        <v>6945</v>
      </c>
      <c r="AT500" s="24" t="s">
        <v>6493</v>
      </c>
      <c r="AU500" s="24" t="s">
        <v>6493</v>
      </c>
      <c r="AV500" s="24" t="s">
        <v>6650</v>
      </c>
      <c r="AW500" s="24" t="s">
        <v>5979</v>
      </c>
      <c r="AX500" s="24" t="s">
        <v>6159</v>
      </c>
      <c r="AY500" s="24" t="s">
        <v>7621</v>
      </c>
      <c r="AZ500" s="216" t="s">
        <v>7093</v>
      </c>
      <c r="BA500" s="216" t="s">
        <v>6987</v>
      </c>
      <c r="BB500" s="57" t="s">
        <v>7670</v>
      </c>
      <c r="BC500" s="202"/>
      <c r="BD500" s="24"/>
      <c r="BE500" s="151"/>
      <c r="BG500" s="151"/>
      <c r="BI500" s="151"/>
      <c r="BL500" s="152"/>
    </row>
    <row r="501" spans="1:64" s="169" customFormat="1">
      <c r="A501" s="24">
        <v>2722</v>
      </c>
      <c r="B501" s="24" t="s">
        <v>515</v>
      </c>
      <c r="C501" s="57">
        <v>29.05</v>
      </c>
      <c r="D501" s="57">
        <v>29.85</v>
      </c>
      <c r="E501" s="57">
        <v>29.05</v>
      </c>
      <c r="F501" s="57">
        <v>29.7</v>
      </c>
      <c r="G501" s="57">
        <v>30.8</v>
      </c>
      <c r="H501" s="57">
        <v>30.8</v>
      </c>
      <c r="I501" s="57">
        <v>30.05</v>
      </c>
      <c r="J501" s="57">
        <v>30.6</v>
      </c>
      <c r="K501" s="57">
        <v>30.6</v>
      </c>
      <c r="L501" s="57">
        <v>31.4</v>
      </c>
      <c r="M501" s="57">
        <v>30.6</v>
      </c>
      <c r="N501" s="57">
        <v>31.3</v>
      </c>
      <c r="O501" s="63">
        <v>2.2875816993463999E-2</v>
      </c>
      <c r="P501" s="57">
        <v>10</v>
      </c>
      <c r="Q501" s="57">
        <v>15</v>
      </c>
      <c r="R501" s="57">
        <v>34.65</v>
      </c>
      <c r="S501" s="57">
        <v>29.9</v>
      </c>
      <c r="T501" s="57">
        <v>32.077500000000001</v>
      </c>
      <c r="U501" s="57">
        <v>32.267499999999998</v>
      </c>
      <c r="V501" s="57">
        <v>30</v>
      </c>
      <c r="W501" s="57">
        <v>31.8825</v>
      </c>
      <c r="X501" s="57">
        <v>32.286700000000003</v>
      </c>
      <c r="Y501" s="57">
        <v>30.27</v>
      </c>
      <c r="Z501" s="57">
        <v>31.782499999999999</v>
      </c>
      <c r="AA501" s="57">
        <v>32.318300000000001</v>
      </c>
      <c r="AB501" s="57">
        <v>39.9</v>
      </c>
      <c r="AC501" s="57">
        <v>24.25</v>
      </c>
      <c r="AD501" s="57">
        <v>35.25</v>
      </c>
      <c r="AE501" s="57">
        <v>29.05</v>
      </c>
      <c r="AF501" s="64">
        <v>21.507300000000001</v>
      </c>
      <c r="AG501" s="64">
        <v>15.7776</v>
      </c>
      <c r="AH501" s="64">
        <v>34.608499999999999</v>
      </c>
      <c r="AI501" s="64">
        <v>22.054600000000001</v>
      </c>
      <c r="AJ501" s="61">
        <v>0.47222222222222227</v>
      </c>
      <c r="AK501" s="216">
        <v>50</v>
      </c>
      <c r="AL501" s="62">
        <v>28.520272212197103</v>
      </c>
      <c r="AM501" s="24" t="s">
        <v>6257</v>
      </c>
      <c r="AN501" s="216" t="s">
        <v>6009</v>
      </c>
      <c r="AO501" s="216" t="s">
        <v>6007</v>
      </c>
      <c r="AP501" s="216" t="s">
        <v>6884</v>
      </c>
      <c r="AQ501" s="216" t="s">
        <v>6885</v>
      </c>
      <c r="AR501" s="216" t="s">
        <v>6886</v>
      </c>
      <c r="AS501" s="24" t="s">
        <v>6917</v>
      </c>
      <c r="AT501" s="24" t="s">
        <v>6055</v>
      </c>
      <c r="AU501" s="24" t="s">
        <v>6390</v>
      </c>
      <c r="AV501" s="24" t="s">
        <v>6055</v>
      </c>
      <c r="AW501" s="24" t="s">
        <v>5965</v>
      </c>
      <c r="AX501" s="24" t="s">
        <v>5979</v>
      </c>
      <c r="AY501" s="24" t="s">
        <v>7671</v>
      </c>
      <c r="AZ501" s="216" t="s">
        <v>6973</v>
      </c>
      <c r="BA501" s="216" t="s">
        <v>7025</v>
      </c>
      <c r="BB501" s="57" t="s">
        <v>5474</v>
      </c>
      <c r="BC501" s="202"/>
      <c r="BD501" s="24"/>
      <c r="BE501" s="151"/>
      <c r="BG501" s="151"/>
      <c r="BI501" s="151"/>
      <c r="BL501" s="152"/>
    </row>
    <row r="502" spans="1:64" s="169" customFormat="1">
      <c r="A502" s="24">
        <v>2723</v>
      </c>
      <c r="B502" s="24" t="s">
        <v>516</v>
      </c>
      <c r="C502" s="57">
        <v>126</v>
      </c>
      <c r="D502" s="57">
        <v>131</v>
      </c>
      <c r="E502" s="57">
        <v>125</v>
      </c>
      <c r="F502" s="57">
        <v>128</v>
      </c>
      <c r="G502" s="57">
        <v>133.5</v>
      </c>
      <c r="H502" s="57">
        <v>140.5</v>
      </c>
      <c r="I502" s="57">
        <v>133</v>
      </c>
      <c r="J502" s="57">
        <v>140.5</v>
      </c>
      <c r="K502" s="57">
        <v>142</v>
      </c>
      <c r="L502" s="57">
        <v>142.5</v>
      </c>
      <c r="M502" s="57">
        <v>135</v>
      </c>
      <c r="N502" s="57">
        <v>139</v>
      </c>
      <c r="O502" s="63">
        <v>-1.06761565836298E-2</v>
      </c>
      <c r="P502" s="57">
        <v>2290</v>
      </c>
      <c r="Q502" s="57">
        <v>2875</v>
      </c>
      <c r="R502" s="57">
        <v>1360.25</v>
      </c>
      <c r="S502" s="57">
        <v>125.2</v>
      </c>
      <c r="T502" s="57">
        <v>135.80000000000001</v>
      </c>
      <c r="U502" s="57">
        <v>158.95830000000001</v>
      </c>
      <c r="V502" s="57">
        <v>128.5</v>
      </c>
      <c r="W502" s="57">
        <v>135.30000000000001</v>
      </c>
      <c r="X502" s="57">
        <v>158.51669999999999</v>
      </c>
      <c r="Y502" s="57">
        <v>130.69999999999999</v>
      </c>
      <c r="Z502" s="57">
        <v>134.625</v>
      </c>
      <c r="AA502" s="57">
        <v>157.9333</v>
      </c>
      <c r="AB502" s="57">
        <v>191.5</v>
      </c>
      <c r="AC502" s="57">
        <v>98.5</v>
      </c>
      <c r="AD502" s="57">
        <v>154</v>
      </c>
      <c r="AE502" s="57">
        <v>121</v>
      </c>
      <c r="AF502" s="64">
        <v>45.473999999999997</v>
      </c>
      <c r="AG502" s="64">
        <v>27.029699999999998</v>
      </c>
      <c r="AH502" s="64">
        <v>58.222999999999999</v>
      </c>
      <c r="AI502" s="64">
        <v>37.427399999999999</v>
      </c>
      <c r="AJ502" s="61">
        <v>0.47222222222222227</v>
      </c>
      <c r="AK502" s="216">
        <v>2500</v>
      </c>
      <c r="AL502" s="62">
        <v>3731.617411269126</v>
      </c>
      <c r="AM502" s="24" t="s">
        <v>6242</v>
      </c>
      <c r="AN502" s="216" t="s">
        <v>6009</v>
      </c>
      <c r="AO502" s="216" t="s">
        <v>5961</v>
      </c>
      <c r="AP502" s="216" t="s">
        <v>6884</v>
      </c>
      <c r="AQ502" s="216" t="s">
        <v>6900</v>
      </c>
      <c r="AR502" s="216" t="s">
        <v>6886</v>
      </c>
      <c r="AS502" s="24" t="s">
        <v>5474</v>
      </c>
      <c r="AT502" s="24" t="s">
        <v>6016</v>
      </c>
      <c r="AU502" s="24" t="s">
        <v>6045</v>
      </c>
      <c r="AV502" s="24" t="s">
        <v>5984</v>
      </c>
      <c r="AW502" s="24" t="s">
        <v>5965</v>
      </c>
      <c r="AX502" s="24" t="s">
        <v>5970</v>
      </c>
      <c r="AY502" s="24" t="s">
        <v>7672</v>
      </c>
      <c r="AZ502" s="216" t="s">
        <v>7085</v>
      </c>
      <c r="BA502" s="216" t="s">
        <v>7075</v>
      </c>
      <c r="BB502" s="57" t="s">
        <v>5474</v>
      </c>
      <c r="BC502" s="202"/>
      <c r="BD502" s="24"/>
      <c r="BE502" s="151"/>
      <c r="BG502" s="151"/>
      <c r="BI502" s="151"/>
      <c r="BL502" s="152"/>
    </row>
    <row r="503" spans="1:64" s="169" customFormat="1">
      <c r="A503" s="24">
        <v>2726</v>
      </c>
      <c r="B503" s="24" t="s">
        <v>518</v>
      </c>
      <c r="C503" s="57">
        <v>42.1</v>
      </c>
      <c r="D503" s="57">
        <v>45.1</v>
      </c>
      <c r="E503" s="57">
        <v>42.1</v>
      </c>
      <c r="F503" s="57">
        <v>44.5</v>
      </c>
      <c r="G503" s="57">
        <v>44.5</v>
      </c>
      <c r="H503" s="57">
        <v>46.5</v>
      </c>
      <c r="I503" s="57">
        <v>44.5</v>
      </c>
      <c r="J503" s="57">
        <v>44.55</v>
      </c>
      <c r="K503" s="57">
        <v>46</v>
      </c>
      <c r="L503" s="57">
        <v>47</v>
      </c>
      <c r="M503" s="57">
        <v>43.6</v>
      </c>
      <c r="N503" s="57">
        <v>44</v>
      </c>
      <c r="O503" s="63">
        <v>-1.23456790123456E-2</v>
      </c>
      <c r="P503" s="57">
        <v>216</v>
      </c>
      <c r="Q503" s="57">
        <v>233</v>
      </c>
      <c r="R503" s="57">
        <v>351.05</v>
      </c>
      <c r="S503" s="57">
        <v>43.06</v>
      </c>
      <c r="T503" s="57">
        <v>54.537500000000001</v>
      </c>
      <c r="U503" s="57">
        <v>65.640799999999999</v>
      </c>
      <c r="V503" s="57">
        <v>43.46</v>
      </c>
      <c r="W503" s="57">
        <v>53.325000000000003</v>
      </c>
      <c r="X503" s="57">
        <v>65.215000000000003</v>
      </c>
      <c r="Y503" s="57">
        <v>43.4</v>
      </c>
      <c r="Z503" s="57">
        <v>52.115000000000002</v>
      </c>
      <c r="AA503" s="57">
        <v>64.715000000000003</v>
      </c>
      <c r="AB503" s="57">
        <v>86.2</v>
      </c>
      <c r="AC503" s="57">
        <v>39.65</v>
      </c>
      <c r="AD503" s="57">
        <v>68</v>
      </c>
      <c r="AE503" s="57">
        <v>39.65</v>
      </c>
      <c r="AF503" s="64">
        <v>29.502600000000001</v>
      </c>
      <c r="AG503" s="64">
        <v>19.398</v>
      </c>
      <c r="AH503" s="64">
        <v>37.138300000000001</v>
      </c>
      <c r="AI503" s="64">
        <v>25.311399999999999</v>
      </c>
      <c r="AJ503" s="61">
        <v>0.47222222222222227</v>
      </c>
      <c r="AK503" s="216">
        <v>250</v>
      </c>
      <c r="AL503" s="62">
        <v>376.46949325537486</v>
      </c>
      <c r="AM503" s="24" t="s">
        <v>6102</v>
      </c>
      <c r="AN503" s="216" t="s">
        <v>6009</v>
      </c>
      <c r="AO503" s="216" t="s">
        <v>5971</v>
      </c>
      <c r="AP503" s="216" t="s">
        <v>6884</v>
      </c>
      <c r="AQ503" s="216" t="s">
        <v>6885</v>
      </c>
      <c r="AR503" s="216" t="s">
        <v>6886</v>
      </c>
      <c r="AS503" s="24" t="s">
        <v>5474</v>
      </c>
      <c r="AT503" s="24" t="s">
        <v>6013</v>
      </c>
      <c r="AU503" s="24" t="s">
        <v>6227</v>
      </c>
      <c r="AV503" s="24" t="s">
        <v>5964</v>
      </c>
      <c r="AW503" s="24" t="s">
        <v>5991</v>
      </c>
      <c r="AX503" s="24" t="s">
        <v>5965</v>
      </c>
      <c r="AY503" s="24" t="s">
        <v>7178</v>
      </c>
      <c r="AZ503" s="216" t="s">
        <v>7673</v>
      </c>
      <c r="BA503" s="216" t="s">
        <v>7674</v>
      </c>
      <c r="BB503" s="57" t="s">
        <v>5474</v>
      </c>
      <c r="BC503" s="202"/>
      <c r="BD503" s="24"/>
      <c r="BE503" s="151"/>
      <c r="BG503" s="151"/>
      <c r="BI503" s="151"/>
      <c r="BL503" s="152"/>
    </row>
    <row r="504" spans="1:64" s="169" customFormat="1">
      <c r="A504" s="24">
        <v>2727</v>
      </c>
      <c r="B504" s="24" t="s">
        <v>519</v>
      </c>
      <c r="C504" s="57">
        <v>129</v>
      </c>
      <c r="D504" s="57">
        <v>134.5</v>
      </c>
      <c r="E504" s="57">
        <v>126.5</v>
      </c>
      <c r="F504" s="57">
        <v>133.5</v>
      </c>
      <c r="G504" s="57">
        <v>134.5</v>
      </c>
      <c r="H504" s="57">
        <v>146</v>
      </c>
      <c r="I504" s="57">
        <v>134.5</v>
      </c>
      <c r="J504" s="57">
        <v>142.5</v>
      </c>
      <c r="K504" s="57">
        <v>142.5</v>
      </c>
      <c r="L504" s="57">
        <v>145</v>
      </c>
      <c r="M504" s="57">
        <v>138</v>
      </c>
      <c r="N504" s="57">
        <v>145</v>
      </c>
      <c r="O504" s="63">
        <v>1.7543859649122799E-2</v>
      </c>
      <c r="P504" s="57">
        <v>883</v>
      </c>
      <c r="Q504" s="57">
        <v>1932</v>
      </c>
      <c r="R504" s="57">
        <v>1282.3499999999999</v>
      </c>
      <c r="S504" s="57">
        <v>134</v>
      </c>
      <c r="T504" s="57">
        <v>148.25</v>
      </c>
      <c r="U504" s="57">
        <v>152.48330000000001</v>
      </c>
      <c r="V504" s="57">
        <v>135.6</v>
      </c>
      <c r="W504" s="57">
        <v>147.27500000000001</v>
      </c>
      <c r="X504" s="57">
        <v>152.48330000000001</v>
      </c>
      <c r="Y504" s="57">
        <v>136.80000000000001</v>
      </c>
      <c r="Z504" s="57">
        <v>146.55000000000001</v>
      </c>
      <c r="AA504" s="57">
        <v>152.54169999999999</v>
      </c>
      <c r="AB504" s="57">
        <v>207</v>
      </c>
      <c r="AC504" s="57">
        <v>72.599999999999994</v>
      </c>
      <c r="AD504" s="57">
        <v>164</v>
      </c>
      <c r="AE504" s="57">
        <v>126.5</v>
      </c>
      <c r="AF504" s="64">
        <v>31.501300000000001</v>
      </c>
      <c r="AG504" s="64">
        <v>20.0884</v>
      </c>
      <c r="AH504" s="64">
        <v>47.8125</v>
      </c>
      <c r="AI504" s="64">
        <v>29.329799999999999</v>
      </c>
      <c r="AJ504" s="61">
        <v>0.47222222222222227</v>
      </c>
      <c r="AK504" s="216">
        <v>900</v>
      </c>
      <c r="AL504" s="62">
        <v>1487.2975586256844</v>
      </c>
      <c r="AM504" s="24" t="s">
        <v>6553</v>
      </c>
      <c r="AN504" s="216" t="s">
        <v>6009</v>
      </c>
      <c r="AO504" s="216" t="s">
        <v>5971</v>
      </c>
      <c r="AP504" s="216" t="s">
        <v>6884</v>
      </c>
      <c r="AQ504" s="216" t="s">
        <v>6885</v>
      </c>
      <c r="AR504" s="216" t="s">
        <v>6886</v>
      </c>
      <c r="AS504" s="24" t="s">
        <v>6917</v>
      </c>
      <c r="AT504" s="24" t="s">
        <v>6010</v>
      </c>
      <c r="AU504" s="24" t="s">
        <v>6013</v>
      </c>
      <c r="AV504" s="24" t="s">
        <v>6126</v>
      </c>
      <c r="AW504" s="24" t="s">
        <v>5979</v>
      </c>
      <c r="AX504" s="24" t="s">
        <v>5976</v>
      </c>
      <c r="AY504" s="24" t="s">
        <v>7675</v>
      </c>
      <c r="AZ504" s="216" t="s">
        <v>7101</v>
      </c>
      <c r="BA504" s="216" t="s">
        <v>7326</v>
      </c>
      <c r="BB504" s="57" t="s">
        <v>5474</v>
      </c>
      <c r="BC504" s="202"/>
      <c r="BD504" s="24"/>
      <c r="BE504" s="151"/>
      <c r="BG504" s="151"/>
      <c r="BI504" s="151"/>
      <c r="BL504" s="152"/>
    </row>
    <row r="505" spans="1:64" s="169" customFormat="1">
      <c r="A505" s="24">
        <v>2731</v>
      </c>
      <c r="B505" s="24" t="s">
        <v>521</v>
      </c>
      <c r="C505" s="57">
        <v>82.6</v>
      </c>
      <c r="D505" s="57">
        <v>83</v>
      </c>
      <c r="E505" s="57">
        <v>81.5</v>
      </c>
      <c r="F505" s="57">
        <v>82.8</v>
      </c>
      <c r="G505" s="57">
        <v>82.8</v>
      </c>
      <c r="H505" s="57">
        <v>84.5</v>
      </c>
      <c r="I505" s="57">
        <v>82.6</v>
      </c>
      <c r="J505" s="57">
        <v>84.5</v>
      </c>
      <c r="K505" s="57">
        <v>85.1</v>
      </c>
      <c r="L505" s="57">
        <v>86.5</v>
      </c>
      <c r="M505" s="57">
        <v>84.6</v>
      </c>
      <c r="N505" s="57">
        <v>86.5</v>
      </c>
      <c r="O505" s="63">
        <v>2.3668639053254399E-2</v>
      </c>
      <c r="P505" s="57">
        <v>132</v>
      </c>
      <c r="Q505" s="57">
        <v>121</v>
      </c>
      <c r="R505" s="57">
        <v>186.45</v>
      </c>
      <c r="S505" s="57">
        <v>81.760000000000005</v>
      </c>
      <c r="T505" s="57">
        <v>86.16</v>
      </c>
      <c r="U505" s="57">
        <v>89.326700000000002</v>
      </c>
      <c r="V505" s="57">
        <v>82.22</v>
      </c>
      <c r="W505" s="57">
        <v>85.88</v>
      </c>
      <c r="X505" s="57">
        <v>89.35</v>
      </c>
      <c r="Y505" s="57">
        <v>83.08</v>
      </c>
      <c r="Z505" s="57">
        <v>85.73</v>
      </c>
      <c r="AA505" s="57">
        <v>89.333299999999994</v>
      </c>
      <c r="AB505" s="57">
        <v>106</v>
      </c>
      <c r="AC505" s="57">
        <v>64.599999999999994</v>
      </c>
      <c r="AD505" s="57">
        <v>90.9</v>
      </c>
      <c r="AE505" s="57">
        <v>80</v>
      </c>
      <c r="AF505" s="64">
        <v>32.485599999999998</v>
      </c>
      <c r="AG505" s="64">
        <v>21.1357</v>
      </c>
      <c r="AH505" s="64">
        <v>54.990400000000001</v>
      </c>
      <c r="AI505" s="64">
        <v>32.4206</v>
      </c>
      <c r="AJ505" s="61">
        <v>0.47222222222222227</v>
      </c>
      <c r="AK505" s="216">
        <v>150</v>
      </c>
      <c r="AL505" s="62">
        <v>240.5612762229581</v>
      </c>
      <c r="AM505" s="24" t="s">
        <v>7676</v>
      </c>
      <c r="AN505" s="216" t="s">
        <v>6009</v>
      </c>
      <c r="AO505" s="216" t="s">
        <v>5961</v>
      </c>
      <c r="AP505" s="216" t="s">
        <v>6884</v>
      </c>
      <c r="AQ505" s="216" t="s">
        <v>6900</v>
      </c>
      <c r="AR505" s="216" t="s">
        <v>6886</v>
      </c>
      <c r="AS505" s="24" t="s">
        <v>5474</v>
      </c>
      <c r="AT505" s="24" t="s">
        <v>6370</v>
      </c>
      <c r="AU505" s="24" t="s">
        <v>6126</v>
      </c>
      <c r="AV505" s="24" t="s">
        <v>6126</v>
      </c>
      <c r="AW505" s="24" t="s">
        <v>5979</v>
      </c>
      <c r="AX505" s="24" t="s">
        <v>5991</v>
      </c>
      <c r="AY505" s="24" t="s">
        <v>6978</v>
      </c>
      <c r="AZ505" s="216" t="s">
        <v>7058</v>
      </c>
      <c r="BA505" s="216" t="s">
        <v>7677</v>
      </c>
      <c r="BB505" s="57" t="s">
        <v>6903</v>
      </c>
      <c r="BC505" s="202"/>
      <c r="BD505" s="24"/>
      <c r="BE505" s="151"/>
      <c r="BG505" s="151"/>
      <c r="BI505" s="151"/>
      <c r="BL505" s="152"/>
    </row>
    <row r="506" spans="1:64" s="169" customFormat="1">
      <c r="A506" s="24">
        <v>2732</v>
      </c>
      <c r="B506" s="24" t="s">
        <v>522</v>
      </c>
      <c r="C506" s="57">
        <v>99.5</v>
      </c>
      <c r="D506" s="57">
        <v>100.5</v>
      </c>
      <c r="E506" s="57">
        <v>99.5</v>
      </c>
      <c r="F506" s="57">
        <v>100.5</v>
      </c>
      <c r="G506" s="57">
        <v>100</v>
      </c>
      <c r="H506" s="57">
        <v>106.5</v>
      </c>
      <c r="I506" s="57">
        <v>100</v>
      </c>
      <c r="J506" s="57">
        <v>103</v>
      </c>
      <c r="K506" s="57">
        <v>103</v>
      </c>
      <c r="L506" s="57">
        <v>103</v>
      </c>
      <c r="M506" s="57">
        <v>102</v>
      </c>
      <c r="N506" s="57">
        <v>102</v>
      </c>
      <c r="O506" s="63">
        <v>-9.7087378640776604E-3</v>
      </c>
      <c r="P506" s="57">
        <v>64</v>
      </c>
      <c r="Q506" s="57">
        <v>249</v>
      </c>
      <c r="R506" s="57">
        <v>112.6</v>
      </c>
      <c r="S506" s="57">
        <v>99.76</v>
      </c>
      <c r="T506" s="57">
        <v>105.14</v>
      </c>
      <c r="U506" s="57">
        <v>112.63</v>
      </c>
      <c r="V506" s="57">
        <v>100.36</v>
      </c>
      <c r="W506" s="57">
        <v>104.765</v>
      </c>
      <c r="X506" s="57">
        <v>112.4217</v>
      </c>
      <c r="Y506" s="57">
        <v>100.76</v>
      </c>
      <c r="Z506" s="57">
        <v>104.36499999999999</v>
      </c>
      <c r="AA506" s="57">
        <v>112.2133</v>
      </c>
      <c r="AB506" s="57">
        <v>153.5</v>
      </c>
      <c r="AC506" s="57">
        <v>95.4</v>
      </c>
      <c r="AD506" s="57">
        <v>113</v>
      </c>
      <c r="AE506" s="57">
        <v>98.2</v>
      </c>
      <c r="AF506" s="64">
        <v>30.360800000000001</v>
      </c>
      <c r="AG506" s="64">
        <v>18.380199999999999</v>
      </c>
      <c r="AH506" s="64">
        <v>35.501600000000003</v>
      </c>
      <c r="AI506" s="64">
        <v>24.087299999999999</v>
      </c>
      <c r="AJ506" s="61">
        <v>0.47222222222222227</v>
      </c>
      <c r="AK506" s="216">
        <v>100</v>
      </c>
      <c r="AL506" s="62">
        <v>120.0822097181214</v>
      </c>
      <c r="AM506" s="24" t="s">
        <v>6517</v>
      </c>
      <c r="AN506" s="216" t="s">
        <v>6009</v>
      </c>
      <c r="AO506" s="216" t="s">
        <v>6007</v>
      </c>
      <c r="AP506" s="216" t="s">
        <v>6884</v>
      </c>
      <c r="AQ506" s="216" t="s">
        <v>6885</v>
      </c>
      <c r="AR506" s="216" t="s">
        <v>6886</v>
      </c>
      <c r="AS506" s="24" t="s">
        <v>6887</v>
      </c>
      <c r="AT506" s="24" t="s">
        <v>6493</v>
      </c>
      <c r="AU506" s="24" t="s">
        <v>6031</v>
      </c>
      <c r="AV506" s="24" t="s">
        <v>6518</v>
      </c>
      <c r="AW506" s="24" t="s">
        <v>5979</v>
      </c>
      <c r="AX506" s="24" t="s">
        <v>5979</v>
      </c>
      <c r="AY506" s="24" t="s">
        <v>6949</v>
      </c>
      <c r="AZ506" s="216" t="s">
        <v>7183</v>
      </c>
      <c r="BA506" s="216" t="s">
        <v>7208</v>
      </c>
      <c r="BB506" s="57" t="s">
        <v>5474</v>
      </c>
      <c r="BC506" s="202"/>
      <c r="BD506" s="24"/>
      <c r="BE506" s="151"/>
      <c r="BG506" s="151"/>
      <c r="BI506" s="151"/>
      <c r="BL506" s="152"/>
    </row>
    <row r="507" spans="1:64" s="169" customFormat="1">
      <c r="A507" s="24">
        <v>2734</v>
      </c>
      <c r="B507" s="24" t="s">
        <v>523</v>
      </c>
      <c r="C507" s="57">
        <v>21.65</v>
      </c>
      <c r="D507" s="57">
        <v>22.25</v>
      </c>
      <c r="E507" s="57">
        <v>20.55</v>
      </c>
      <c r="F507" s="57">
        <v>21.6</v>
      </c>
      <c r="G507" s="57">
        <v>21.15</v>
      </c>
      <c r="H507" s="57">
        <v>21.55</v>
      </c>
      <c r="I507" s="57">
        <v>21</v>
      </c>
      <c r="J507" s="57">
        <v>21.3</v>
      </c>
      <c r="K507" s="57">
        <v>21.3</v>
      </c>
      <c r="L507" s="57">
        <v>22.15</v>
      </c>
      <c r="M507" s="57">
        <v>21.3</v>
      </c>
      <c r="N507" s="57">
        <v>22.05</v>
      </c>
      <c r="O507" s="63">
        <v>3.5211267605633798E-2</v>
      </c>
      <c r="P507" s="57">
        <v>57</v>
      </c>
      <c r="Q507" s="57">
        <v>93</v>
      </c>
      <c r="R507" s="57">
        <v>160.85</v>
      </c>
      <c r="S507" s="57">
        <v>22.01</v>
      </c>
      <c r="T507" s="57">
        <v>24.51</v>
      </c>
      <c r="U507" s="57">
        <v>26.442499999999999</v>
      </c>
      <c r="V507" s="57">
        <v>21.62</v>
      </c>
      <c r="W507" s="57">
        <v>24.197500000000002</v>
      </c>
      <c r="X507" s="57">
        <v>26.458300000000001</v>
      </c>
      <c r="Y507" s="57">
        <v>21.44</v>
      </c>
      <c r="Z507" s="57">
        <v>23.94</v>
      </c>
      <c r="AA507" s="57">
        <v>26.453299999999999</v>
      </c>
      <c r="AB507" s="57">
        <v>34.450000000000003</v>
      </c>
      <c r="AC507" s="57">
        <v>10.050000000000001</v>
      </c>
      <c r="AD507" s="57">
        <v>27.5</v>
      </c>
      <c r="AE507" s="57">
        <v>20.5</v>
      </c>
      <c r="AF507" s="64">
        <v>17.216699999999999</v>
      </c>
      <c r="AG507" s="64">
        <v>15.9518</v>
      </c>
      <c r="AH507" s="64">
        <v>25.074300000000001</v>
      </c>
      <c r="AI507" s="64">
        <v>18.992599999999999</v>
      </c>
      <c r="AJ507" s="61">
        <v>0.47222222222222227</v>
      </c>
      <c r="AK507" s="216">
        <v>100</v>
      </c>
      <c r="AL507" s="62">
        <v>106.94821803020187</v>
      </c>
      <c r="AM507" s="24" t="s">
        <v>7678</v>
      </c>
      <c r="AN507" s="216" t="s">
        <v>6009</v>
      </c>
      <c r="AO507" s="216" t="s">
        <v>6007</v>
      </c>
      <c r="AP507" s="216" t="s">
        <v>6884</v>
      </c>
      <c r="AQ507" s="216" t="s">
        <v>6885</v>
      </c>
      <c r="AR507" s="216" t="s">
        <v>6886</v>
      </c>
      <c r="AS507" s="24" t="s">
        <v>6887</v>
      </c>
      <c r="AT507" s="24" t="s">
        <v>5994</v>
      </c>
      <c r="AU507" s="24" t="s">
        <v>6016</v>
      </c>
      <c r="AV507" s="24" t="s">
        <v>6031</v>
      </c>
      <c r="AW507" s="24" t="s">
        <v>5965</v>
      </c>
      <c r="AX507" s="24" t="s">
        <v>5979</v>
      </c>
      <c r="AY507" s="24" t="s">
        <v>6918</v>
      </c>
      <c r="AZ507" s="216" t="s">
        <v>7679</v>
      </c>
      <c r="BA507" s="216" t="s">
        <v>7677</v>
      </c>
      <c r="BB507" s="57" t="s">
        <v>6898</v>
      </c>
      <c r="BC507" s="202"/>
      <c r="BD507" s="24"/>
      <c r="BE507" s="151"/>
      <c r="BG507" s="151"/>
      <c r="BI507" s="151"/>
      <c r="BL507" s="152"/>
    </row>
    <row r="508" spans="1:64" s="169" customFormat="1">
      <c r="A508" s="24">
        <v>2736</v>
      </c>
      <c r="B508" s="24" t="s">
        <v>524</v>
      </c>
      <c r="C508" s="57">
        <v>17.5</v>
      </c>
      <c r="D508" s="57">
        <v>17.8</v>
      </c>
      <c r="E508" s="57">
        <v>17.350000000000001</v>
      </c>
      <c r="F508" s="57">
        <v>17.8</v>
      </c>
      <c r="G508" s="57">
        <v>17.8</v>
      </c>
      <c r="H508" s="57">
        <v>17.899999999999999</v>
      </c>
      <c r="I508" s="57">
        <v>17.2</v>
      </c>
      <c r="J508" s="57">
        <v>17.2</v>
      </c>
      <c r="K508" s="57">
        <v>17.5</v>
      </c>
      <c r="L508" s="57">
        <v>17.95</v>
      </c>
      <c r="M508" s="57">
        <v>17.3</v>
      </c>
      <c r="N508" s="57">
        <v>17.649999999999999</v>
      </c>
      <c r="O508" s="63">
        <v>2.6162790697674399E-2</v>
      </c>
      <c r="P508" s="57">
        <v>171</v>
      </c>
      <c r="Q508" s="57">
        <v>121</v>
      </c>
      <c r="R508" s="57">
        <v>177.2</v>
      </c>
      <c r="S508" s="57">
        <v>17.45</v>
      </c>
      <c r="T508" s="57">
        <v>17.467500000000001</v>
      </c>
      <c r="U508" s="57">
        <v>17.467500000000001</v>
      </c>
      <c r="V508" s="57">
        <v>17.53</v>
      </c>
      <c r="W508" s="57">
        <v>17.3825</v>
      </c>
      <c r="X508" s="57">
        <v>17.496700000000001</v>
      </c>
      <c r="Y508" s="57">
        <v>17.53</v>
      </c>
      <c r="Z508" s="57">
        <v>17.355</v>
      </c>
      <c r="AA508" s="57">
        <v>17.5258</v>
      </c>
      <c r="AB508" s="57">
        <v>21.3</v>
      </c>
      <c r="AC508" s="57">
        <v>12.4</v>
      </c>
      <c r="AD508" s="57">
        <v>18.5</v>
      </c>
      <c r="AE508" s="57">
        <v>16.5</v>
      </c>
      <c r="AF508" s="64">
        <v>60.784799999999997</v>
      </c>
      <c r="AG508" s="64">
        <v>53.864600000000003</v>
      </c>
      <c r="AH508" s="64">
        <v>66.713700000000003</v>
      </c>
      <c r="AI508" s="64">
        <v>58.147599999999997</v>
      </c>
      <c r="AJ508" s="61">
        <v>0.47222222222222227</v>
      </c>
      <c r="AK508" s="216">
        <v>200</v>
      </c>
      <c r="AL508" s="62">
        <v>299.93474845659358</v>
      </c>
      <c r="AM508" s="24" t="s">
        <v>6038</v>
      </c>
      <c r="AN508" s="216" t="s">
        <v>6009</v>
      </c>
      <c r="AO508" s="216" t="s">
        <v>5961</v>
      </c>
      <c r="AP508" s="216" t="s">
        <v>6908</v>
      </c>
      <c r="AQ508" s="216" t="s">
        <v>6900</v>
      </c>
      <c r="AR508" s="216" t="s">
        <v>6886</v>
      </c>
      <c r="AS508" s="24" t="s">
        <v>5474</v>
      </c>
      <c r="AT508" s="24" t="s">
        <v>6126</v>
      </c>
      <c r="AU508" s="24" t="s">
        <v>6336</v>
      </c>
      <c r="AV508" s="24" t="s">
        <v>6016</v>
      </c>
      <c r="AW508" s="24" t="s">
        <v>5970</v>
      </c>
      <c r="AX508" s="24" t="s">
        <v>5991</v>
      </c>
      <c r="AY508" s="24" t="s">
        <v>6935</v>
      </c>
      <c r="AZ508" s="216" t="s">
        <v>6902</v>
      </c>
      <c r="BA508" s="216" t="s">
        <v>7091</v>
      </c>
      <c r="BB508" s="57" t="s">
        <v>7451</v>
      </c>
      <c r="BC508" s="202"/>
      <c r="BD508" s="24"/>
      <c r="BE508" s="151"/>
      <c r="BG508" s="151"/>
      <c r="BI508" s="151"/>
      <c r="BL508" s="152"/>
    </row>
    <row r="509" spans="1:64" s="169" customFormat="1">
      <c r="A509" s="24">
        <v>2739</v>
      </c>
      <c r="B509" s="24" t="s">
        <v>525</v>
      </c>
      <c r="C509" s="57">
        <v>22.3</v>
      </c>
      <c r="D509" s="57">
        <v>22.55</v>
      </c>
      <c r="E509" s="57">
        <v>22.3</v>
      </c>
      <c r="F509" s="57">
        <v>22.45</v>
      </c>
      <c r="G509" s="57">
        <v>22.2</v>
      </c>
      <c r="H509" s="57">
        <v>22.7</v>
      </c>
      <c r="I509" s="57">
        <v>21.5</v>
      </c>
      <c r="J509" s="57">
        <v>22.45</v>
      </c>
      <c r="K509" s="57">
        <v>22.6</v>
      </c>
      <c r="L509" s="57">
        <v>22.65</v>
      </c>
      <c r="M509" s="57">
        <v>22.55</v>
      </c>
      <c r="N509" s="57">
        <v>22.65</v>
      </c>
      <c r="O509" s="63">
        <v>8.9086859688196005E-3</v>
      </c>
      <c r="P509" s="57">
        <v>17</v>
      </c>
      <c r="Q509" s="57">
        <v>308</v>
      </c>
      <c r="R509" s="57">
        <v>72.45</v>
      </c>
      <c r="S509" s="57">
        <v>22.51</v>
      </c>
      <c r="T509" s="57">
        <v>23.414999999999999</v>
      </c>
      <c r="U509" s="57">
        <v>24.020800000000001</v>
      </c>
      <c r="V509" s="57">
        <v>22.48</v>
      </c>
      <c r="W509" s="57">
        <v>23.3325</v>
      </c>
      <c r="X509" s="57">
        <v>24.013300000000001</v>
      </c>
      <c r="Y509" s="57">
        <v>22.49</v>
      </c>
      <c r="Z509" s="57">
        <v>23.26</v>
      </c>
      <c r="AA509" s="57">
        <v>23.993300000000001</v>
      </c>
      <c r="AB509" s="57">
        <v>27.95</v>
      </c>
      <c r="AC509" s="57">
        <v>20.9</v>
      </c>
      <c r="AD509" s="57">
        <v>24.3</v>
      </c>
      <c r="AE509" s="57">
        <v>21.5</v>
      </c>
      <c r="AF509" s="64">
        <v>30.0564</v>
      </c>
      <c r="AG509" s="64">
        <v>22.7879</v>
      </c>
      <c r="AH509" s="64">
        <v>40.213000000000001</v>
      </c>
      <c r="AI509" s="64">
        <v>28.596299999999999</v>
      </c>
      <c r="AJ509" s="61">
        <v>0.47222222222222227</v>
      </c>
      <c r="AK509" s="216">
        <v>50</v>
      </c>
      <c r="AL509" s="62">
        <v>48.48446276073507</v>
      </c>
      <c r="AM509" s="24" t="s">
        <v>7680</v>
      </c>
      <c r="AN509" s="216" t="s">
        <v>6009</v>
      </c>
      <c r="AO509" s="216" t="s">
        <v>5971</v>
      </c>
      <c r="AP509" s="216" t="s">
        <v>6884</v>
      </c>
      <c r="AQ509" s="216" t="s">
        <v>6885</v>
      </c>
      <c r="AR509" s="216" t="s">
        <v>6886</v>
      </c>
      <c r="AS509" s="24" t="s">
        <v>6965</v>
      </c>
      <c r="AT509" s="24" t="s">
        <v>6055</v>
      </c>
      <c r="AU509" s="24" t="s">
        <v>6075</v>
      </c>
      <c r="AV509" s="24" t="s">
        <v>6126</v>
      </c>
      <c r="AW509" s="24" t="s">
        <v>5979</v>
      </c>
      <c r="AX509" s="24" t="s">
        <v>5970</v>
      </c>
      <c r="AY509" s="24" t="s">
        <v>7095</v>
      </c>
      <c r="AZ509" s="216" t="s">
        <v>6973</v>
      </c>
      <c r="BA509" s="216" t="s">
        <v>6933</v>
      </c>
      <c r="BB509" s="57" t="s">
        <v>6898</v>
      </c>
      <c r="BC509" s="202"/>
      <c r="BD509" s="24"/>
      <c r="BE509" s="151"/>
      <c r="BG509" s="151"/>
      <c r="BI509" s="151"/>
      <c r="BL509" s="152"/>
    </row>
    <row r="510" spans="1:64" s="169" customFormat="1">
      <c r="A510" s="24">
        <v>2740</v>
      </c>
      <c r="B510" s="24" t="s">
        <v>526</v>
      </c>
      <c r="C510" s="57">
        <v>21.5</v>
      </c>
      <c r="D510" s="57">
        <v>21.5</v>
      </c>
      <c r="E510" s="57">
        <v>20.9</v>
      </c>
      <c r="F510" s="57">
        <v>21</v>
      </c>
      <c r="G510" s="57">
        <v>21.05</v>
      </c>
      <c r="H510" s="57">
        <v>21.05</v>
      </c>
      <c r="I510" s="57">
        <v>20.8</v>
      </c>
      <c r="J510" s="57">
        <v>20.8</v>
      </c>
      <c r="K510" s="57">
        <v>22</v>
      </c>
      <c r="L510" s="57">
        <v>22</v>
      </c>
      <c r="M510" s="57">
        <v>20.8</v>
      </c>
      <c r="N510" s="57">
        <v>20.85</v>
      </c>
      <c r="O510" s="63">
        <v>2.4038461538461501E-3</v>
      </c>
      <c r="P510" s="57">
        <v>6</v>
      </c>
      <c r="Q510" s="57">
        <v>5</v>
      </c>
      <c r="R510" s="57">
        <v>2.3889</v>
      </c>
      <c r="S510" s="57">
        <v>20.84</v>
      </c>
      <c r="T510" s="57">
        <v>21.475000000000001</v>
      </c>
      <c r="U510" s="57">
        <v>22.212800000000001</v>
      </c>
      <c r="V510" s="57">
        <v>21.04</v>
      </c>
      <c r="W510" s="57">
        <v>21.444400000000002</v>
      </c>
      <c r="X510" s="57">
        <v>22.194199999999999</v>
      </c>
      <c r="Y510" s="57">
        <v>20.89</v>
      </c>
      <c r="Z510" s="57">
        <v>21.324999999999999</v>
      </c>
      <c r="AA510" s="57">
        <v>22.1267</v>
      </c>
      <c r="AB510" s="57">
        <v>23.75</v>
      </c>
      <c r="AC510" s="57">
        <v>16.2</v>
      </c>
      <c r="AD510" s="57">
        <v>23.15</v>
      </c>
      <c r="AE510" s="57">
        <v>19.8</v>
      </c>
      <c r="AF510" s="64"/>
      <c r="AG510" s="64"/>
      <c r="AH510" s="64"/>
      <c r="AI510" s="64"/>
      <c r="AJ510" s="61">
        <v>0.47222222222222227</v>
      </c>
      <c r="AK510" s="216">
        <v>50</v>
      </c>
      <c r="AL510" s="62">
        <v>17.11216332731826</v>
      </c>
      <c r="AM510" s="24" t="s">
        <v>7681</v>
      </c>
      <c r="AN510" s="216" t="s">
        <v>5993</v>
      </c>
      <c r="AO510" s="216" t="s">
        <v>5993</v>
      </c>
      <c r="AP510" s="216" t="s">
        <v>6884</v>
      </c>
      <c r="AQ510" s="216" t="s">
        <v>6885</v>
      </c>
      <c r="AR510" s="216" t="s">
        <v>6916</v>
      </c>
      <c r="AS510" s="24" t="s">
        <v>5474</v>
      </c>
      <c r="AT510" s="24" t="s">
        <v>6209</v>
      </c>
      <c r="AU510" s="24" t="s">
        <v>6518</v>
      </c>
      <c r="AV510" s="24" t="s">
        <v>6024</v>
      </c>
      <c r="AW510" s="24" t="s">
        <v>5979</v>
      </c>
      <c r="AX510" s="24" t="s">
        <v>5979</v>
      </c>
      <c r="AY510" s="24" t="s">
        <v>7571</v>
      </c>
      <c r="AZ510" s="216" t="s">
        <v>7495</v>
      </c>
      <c r="BA510" s="216" t="s">
        <v>7201</v>
      </c>
      <c r="BB510" s="57" t="s">
        <v>5474</v>
      </c>
      <c r="BC510" s="202"/>
      <c r="BD510" s="24"/>
      <c r="BE510" s="151"/>
      <c r="BG510" s="151"/>
      <c r="BI510" s="151"/>
      <c r="BL510" s="152"/>
    </row>
    <row r="511" spans="1:64" s="169" customFormat="1">
      <c r="A511" s="24">
        <v>2743</v>
      </c>
      <c r="B511" s="24" t="s">
        <v>2486</v>
      </c>
      <c r="C511" s="57">
        <v>19.7</v>
      </c>
      <c r="D511" s="57">
        <v>20.5</v>
      </c>
      <c r="E511" s="57">
        <v>19.7</v>
      </c>
      <c r="F511" s="57">
        <v>19.75</v>
      </c>
      <c r="G511" s="57">
        <v>20</v>
      </c>
      <c r="H511" s="57">
        <v>20.45</v>
      </c>
      <c r="I511" s="57">
        <v>19.95</v>
      </c>
      <c r="J511" s="57">
        <v>19.95</v>
      </c>
      <c r="K511" s="57">
        <v>20</v>
      </c>
      <c r="L511" s="57">
        <v>21.25</v>
      </c>
      <c r="M511" s="57">
        <v>20</v>
      </c>
      <c r="N511" s="57">
        <v>20.9</v>
      </c>
      <c r="O511" s="63">
        <v>4.7619047619047603E-2</v>
      </c>
      <c r="P511" s="57">
        <v>20</v>
      </c>
      <c r="Q511" s="57">
        <v>11</v>
      </c>
      <c r="R511" s="57">
        <v>40.65</v>
      </c>
      <c r="S511" s="57">
        <v>19.88</v>
      </c>
      <c r="T511" s="57">
        <v>21.6325</v>
      </c>
      <c r="U511" s="57">
        <v>22.929200000000002</v>
      </c>
      <c r="V511" s="57">
        <v>19.89</v>
      </c>
      <c r="W511" s="57">
        <v>21.46</v>
      </c>
      <c r="X511" s="57">
        <v>22.918299999999999</v>
      </c>
      <c r="Y511" s="57">
        <v>20.03</v>
      </c>
      <c r="Z511" s="57">
        <v>21.3475</v>
      </c>
      <c r="AA511" s="57">
        <v>22.904199999999999</v>
      </c>
      <c r="AB511" s="57">
        <v>27.35</v>
      </c>
      <c r="AC511" s="57">
        <v>13.75</v>
      </c>
      <c r="AD511" s="57">
        <v>23.45</v>
      </c>
      <c r="AE511" s="57">
        <v>19.5</v>
      </c>
      <c r="AF511" s="64">
        <v>12.5908</v>
      </c>
      <c r="AG511" s="64">
        <v>10.487399999999999</v>
      </c>
      <c r="AH511" s="64">
        <v>35.060499999999998</v>
      </c>
      <c r="AI511" s="64">
        <v>18.6785</v>
      </c>
      <c r="AJ511" s="61">
        <v>0.47222222222222227</v>
      </c>
      <c r="AK511" s="216">
        <v>50</v>
      </c>
      <c r="AL511" s="62">
        <v>57.040544424394206</v>
      </c>
      <c r="AM511" s="24" t="s">
        <v>7606</v>
      </c>
      <c r="AN511" s="216" t="s">
        <v>6009</v>
      </c>
      <c r="AO511" s="216" t="s">
        <v>6007</v>
      </c>
      <c r="AP511" s="216" t="s">
        <v>6884</v>
      </c>
      <c r="AQ511" s="216" t="s">
        <v>6885</v>
      </c>
      <c r="AR511" s="216" t="s">
        <v>6886</v>
      </c>
      <c r="AS511" s="24" t="s">
        <v>6887</v>
      </c>
      <c r="AT511" s="24" t="s">
        <v>6227</v>
      </c>
      <c r="AU511" s="24" t="s">
        <v>6558</v>
      </c>
      <c r="AV511" s="24" t="s">
        <v>6013</v>
      </c>
      <c r="AW511" s="24" t="s">
        <v>5991</v>
      </c>
      <c r="AX511" s="24" t="s">
        <v>5979</v>
      </c>
      <c r="AY511" s="24" t="s">
        <v>7019</v>
      </c>
      <c r="AZ511" s="216" t="s">
        <v>6947</v>
      </c>
      <c r="BA511" s="216" t="s">
        <v>6914</v>
      </c>
      <c r="BB511" s="57" t="s">
        <v>6944</v>
      </c>
      <c r="BC511" s="202"/>
      <c r="BD511" s="24"/>
      <c r="BE511" s="151"/>
      <c r="BG511" s="151"/>
      <c r="BI511" s="151"/>
      <c r="BL511" s="152"/>
    </row>
    <row r="512" spans="1:64" s="169" customFormat="1">
      <c r="A512" s="24">
        <v>2745</v>
      </c>
      <c r="B512" s="24" t="s">
        <v>2488</v>
      </c>
      <c r="C512" s="57">
        <v>20.350000000000001</v>
      </c>
      <c r="D512" s="57">
        <v>21.2</v>
      </c>
      <c r="E512" s="57">
        <v>20</v>
      </c>
      <c r="F512" s="57">
        <v>21.2</v>
      </c>
      <c r="G512" s="57">
        <v>20.5</v>
      </c>
      <c r="H512" s="57">
        <v>21</v>
      </c>
      <c r="I512" s="57">
        <v>20</v>
      </c>
      <c r="J512" s="57">
        <v>21</v>
      </c>
      <c r="K512" s="57">
        <v>20.95</v>
      </c>
      <c r="L512" s="57">
        <v>21.4</v>
      </c>
      <c r="M512" s="57">
        <v>20.2</v>
      </c>
      <c r="N512" s="57">
        <v>21.4</v>
      </c>
      <c r="O512" s="63">
        <v>1.9047619047619001E-2</v>
      </c>
      <c r="P512" s="57">
        <v>23</v>
      </c>
      <c r="Q512" s="57">
        <v>23</v>
      </c>
      <c r="R512" s="57">
        <v>28.4</v>
      </c>
      <c r="S512" s="57">
        <v>20.89</v>
      </c>
      <c r="T512" s="57">
        <v>22.952500000000001</v>
      </c>
      <c r="U512" s="57">
        <v>24.318300000000001</v>
      </c>
      <c r="V512" s="57">
        <v>20.86</v>
      </c>
      <c r="W512" s="57">
        <v>22.7575</v>
      </c>
      <c r="X512" s="57">
        <v>24.3</v>
      </c>
      <c r="Y512" s="57">
        <v>20.92</v>
      </c>
      <c r="Z512" s="57">
        <v>22.6</v>
      </c>
      <c r="AA512" s="57">
        <v>24.265000000000001</v>
      </c>
      <c r="AB512" s="57">
        <v>31</v>
      </c>
      <c r="AC512" s="57">
        <v>15</v>
      </c>
      <c r="AD512" s="57">
        <v>24.7</v>
      </c>
      <c r="AE512" s="57">
        <v>20</v>
      </c>
      <c r="AF512" s="64">
        <v>24.287199999999999</v>
      </c>
      <c r="AG512" s="64">
        <v>18.689699999999998</v>
      </c>
      <c r="AH512" s="64">
        <v>34.8581</v>
      </c>
      <c r="AI512" s="64">
        <v>24.0792</v>
      </c>
      <c r="AJ512" s="61">
        <v>0.47222222222222227</v>
      </c>
      <c r="AK512" s="216">
        <v>50</v>
      </c>
      <c r="AL512" s="62">
        <v>65.596626088053341</v>
      </c>
      <c r="AM512" s="24" t="s">
        <v>6553</v>
      </c>
      <c r="AN512" s="216" t="s">
        <v>6009</v>
      </c>
      <c r="AO512" s="216" t="s">
        <v>6007</v>
      </c>
      <c r="AP512" s="216" t="s">
        <v>6884</v>
      </c>
      <c r="AQ512" s="216" t="s">
        <v>6885</v>
      </c>
      <c r="AR512" s="216" t="s">
        <v>6886</v>
      </c>
      <c r="AS512" s="24" t="s">
        <v>6965</v>
      </c>
      <c r="AT512" s="24" t="s">
        <v>6045</v>
      </c>
      <c r="AU512" s="24" t="s">
        <v>6254</v>
      </c>
      <c r="AV512" s="24" t="s">
        <v>6126</v>
      </c>
      <c r="AW512" s="24" t="s">
        <v>5979</v>
      </c>
      <c r="AX512" s="24" t="s">
        <v>5976</v>
      </c>
      <c r="AY512" s="24" t="s">
        <v>7682</v>
      </c>
      <c r="AZ512" s="216" t="s">
        <v>7367</v>
      </c>
      <c r="BA512" s="216" t="s">
        <v>7067</v>
      </c>
      <c r="BB512" s="57" t="s">
        <v>6944</v>
      </c>
      <c r="BC512" s="202"/>
      <c r="BD512" s="24"/>
      <c r="BE512" s="151"/>
      <c r="BG512" s="151"/>
      <c r="BI512" s="151"/>
      <c r="BL512" s="152"/>
    </row>
    <row r="513" spans="1:64" s="169" customFormat="1">
      <c r="A513" s="24">
        <v>2748</v>
      </c>
      <c r="B513" s="24" t="s">
        <v>527</v>
      </c>
      <c r="C513" s="57">
        <v>40.65</v>
      </c>
      <c r="D513" s="57">
        <v>41.3</v>
      </c>
      <c r="E513" s="57">
        <v>40.6</v>
      </c>
      <c r="F513" s="57">
        <v>41.3</v>
      </c>
      <c r="G513" s="57">
        <v>41</v>
      </c>
      <c r="H513" s="57">
        <v>41.6</v>
      </c>
      <c r="I513" s="57">
        <v>41</v>
      </c>
      <c r="J513" s="57">
        <v>41.2</v>
      </c>
      <c r="K513" s="57">
        <v>41.75</v>
      </c>
      <c r="L513" s="57">
        <v>42.5</v>
      </c>
      <c r="M513" s="57">
        <v>41.75</v>
      </c>
      <c r="N513" s="57">
        <v>42.3</v>
      </c>
      <c r="O513" s="63">
        <v>2.6699029126213501E-2</v>
      </c>
      <c r="P513" s="57">
        <v>35</v>
      </c>
      <c r="Q513" s="57">
        <v>25</v>
      </c>
      <c r="R513" s="57">
        <v>74.95</v>
      </c>
      <c r="S513" s="57">
        <v>40.840000000000003</v>
      </c>
      <c r="T513" s="57">
        <v>42.575000000000003</v>
      </c>
      <c r="U513" s="57">
        <v>42.515799999999999</v>
      </c>
      <c r="V513" s="57">
        <v>40.880000000000003</v>
      </c>
      <c r="W513" s="57">
        <v>42.435000000000002</v>
      </c>
      <c r="X513" s="57">
        <v>42.540799999999997</v>
      </c>
      <c r="Y513" s="57">
        <v>41.18</v>
      </c>
      <c r="Z513" s="57">
        <v>42.354999999999997</v>
      </c>
      <c r="AA513" s="57">
        <v>42.569200000000002</v>
      </c>
      <c r="AB513" s="57">
        <v>47.6</v>
      </c>
      <c r="AC513" s="57">
        <v>35.799999999999997</v>
      </c>
      <c r="AD513" s="57">
        <v>44.5</v>
      </c>
      <c r="AE513" s="57">
        <v>40.15</v>
      </c>
      <c r="AF513" s="64">
        <v>26.392499999999998</v>
      </c>
      <c r="AG513" s="64">
        <v>17.827100000000002</v>
      </c>
      <c r="AH513" s="64">
        <v>43.6556</v>
      </c>
      <c r="AI513" s="64">
        <v>26.436599999999999</v>
      </c>
      <c r="AJ513" s="61">
        <v>0.47222222222222227</v>
      </c>
      <c r="AK513" s="216">
        <v>50</v>
      </c>
      <c r="AL513" s="62">
        <v>99.820952742689855</v>
      </c>
      <c r="AM513" s="24" t="s">
        <v>7683</v>
      </c>
      <c r="AN513" s="216" t="s">
        <v>6009</v>
      </c>
      <c r="AO513" s="216" t="s">
        <v>5971</v>
      </c>
      <c r="AP513" s="216" t="s">
        <v>6884</v>
      </c>
      <c r="AQ513" s="216" t="s">
        <v>6885</v>
      </c>
      <c r="AR513" s="216" t="s">
        <v>6886</v>
      </c>
      <c r="AS513" s="24" t="s">
        <v>6887</v>
      </c>
      <c r="AT513" s="24" t="s">
        <v>6126</v>
      </c>
      <c r="AU513" s="24" t="s">
        <v>6492</v>
      </c>
      <c r="AV513" s="24" t="s">
        <v>6055</v>
      </c>
      <c r="AW513" s="24" t="s">
        <v>5991</v>
      </c>
      <c r="AX513" s="24" t="s">
        <v>5979</v>
      </c>
      <c r="AY513" s="24" t="s">
        <v>7684</v>
      </c>
      <c r="AZ513" s="216" t="s">
        <v>6936</v>
      </c>
      <c r="BA513" s="216" t="s">
        <v>6987</v>
      </c>
      <c r="BB513" s="57" t="s">
        <v>5474</v>
      </c>
      <c r="BC513" s="202"/>
      <c r="BD513" s="24"/>
      <c r="BE513" s="151"/>
      <c r="BG513" s="151"/>
      <c r="BI513" s="151"/>
      <c r="BL513" s="152"/>
    </row>
    <row r="514" spans="1:64" s="169" customFormat="1">
      <c r="A514" s="24">
        <v>2752</v>
      </c>
      <c r="B514" s="24" t="s">
        <v>5728</v>
      </c>
      <c r="C514" s="57">
        <v>146</v>
      </c>
      <c r="D514" s="57">
        <v>147</v>
      </c>
      <c r="E514" s="57">
        <v>146</v>
      </c>
      <c r="F514" s="57">
        <v>147</v>
      </c>
      <c r="G514" s="57">
        <v>150.5</v>
      </c>
      <c r="H514" s="57">
        <v>151</v>
      </c>
      <c r="I514" s="57">
        <v>146</v>
      </c>
      <c r="J514" s="57">
        <v>151</v>
      </c>
      <c r="K514" s="57">
        <v>151</v>
      </c>
      <c r="L514" s="57">
        <v>151</v>
      </c>
      <c r="M514" s="57">
        <v>150</v>
      </c>
      <c r="N514" s="57">
        <v>150</v>
      </c>
      <c r="O514" s="63">
        <v>-6.6225165562913899E-3</v>
      </c>
      <c r="P514" s="57">
        <v>17</v>
      </c>
      <c r="Q514" s="57">
        <v>41</v>
      </c>
      <c r="R514" s="57">
        <v>18.350000000000001</v>
      </c>
      <c r="S514" s="57">
        <v>146.30000000000001</v>
      </c>
      <c r="T514" s="57">
        <v>149.69999999999999</v>
      </c>
      <c r="U514" s="57">
        <v>151.6583</v>
      </c>
      <c r="V514" s="57">
        <v>147.4</v>
      </c>
      <c r="W514" s="57">
        <v>149.375</v>
      </c>
      <c r="X514" s="57">
        <v>151.58330000000001</v>
      </c>
      <c r="Y514" s="57">
        <v>147.80000000000001</v>
      </c>
      <c r="Z514" s="57">
        <v>149.30000000000001</v>
      </c>
      <c r="AA514" s="57">
        <v>151.44999999999999</v>
      </c>
      <c r="AB514" s="57">
        <v>189.5</v>
      </c>
      <c r="AC514" s="57">
        <v>130.5</v>
      </c>
      <c r="AD514" s="57">
        <v>156</v>
      </c>
      <c r="AE514" s="57">
        <v>145</v>
      </c>
      <c r="AF514" s="64">
        <v>47.953800000000001</v>
      </c>
      <c r="AG514" s="64">
        <v>28.660599999999999</v>
      </c>
      <c r="AH514" s="64">
        <v>59.747</v>
      </c>
      <c r="AI514" s="64">
        <v>39.0227</v>
      </c>
      <c r="AJ514" s="61">
        <v>0.47222222222222227</v>
      </c>
      <c r="AK514" s="216">
        <v>50</v>
      </c>
      <c r="AL514" s="62">
        <v>48.48446276073507</v>
      </c>
      <c r="AM514" s="24" t="s">
        <v>6517</v>
      </c>
      <c r="AN514" s="216" t="s">
        <v>6009</v>
      </c>
      <c r="AO514" s="216" t="s">
        <v>5961</v>
      </c>
      <c r="AP514" s="216" t="s">
        <v>6884</v>
      </c>
      <c r="AQ514" s="216" t="s">
        <v>6900</v>
      </c>
      <c r="AR514" s="216" t="s">
        <v>6886</v>
      </c>
      <c r="AS514" s="24" t="s">
        <v>6894</v>
      </c>
      <c r="AT514" s="24" t="s">
        <v>6493</v>
      </c>
      <c r="AU514" s="24" t="s">
        <v>6670</v>
      </c>
      <c r="AV514" s="24" t="s">
        <v>6518</v>
      </c>
      <c r="AW514" s="24" t="s">
        <v>5979</v>
      </c>
      <c r="AX514" s="24" t="s">
        <v>5979</v>
      </c>
      <c r="AY514" s="24" t="s">
        <v>7079</v>
      </c>
      <c r="AZ514" s="216" t="s">
        <v>7045</v>
      </c>
      <c r="BA514" s="216" t="s">
        <v>6980</v>
      </c>
      <c r="BB514" s="57" t="s">
        <v>5474</v>
      </c>
      <c r="BC514" s="202"/>
      <c r="BD514" s="24"/>
      <c r="BE514" s="151"/>
      <c r="BG514" s="151"/>
      <c r="BI514" s="151"/>
      <c r="BL514" s="152"/>
    </row>
    <row r="515" spans="1:64" s="169" customFormat="1">
      <c r="A515" s="24">
        <v>2753</v>
      </c>
      <c r="B515" s="24" t="s">
        <v>5753</v>
      </c>
      <c r="C515" s="57">
        <v>180</v>
      </c>
      <c r="D515" s="57">
        <v>185</v>
      </c>
      <c r="E515" s="57">
        <v>180</v>
      </c>
      <c r="F515" s="57">
        <v>181.5</v>
      </c>
      <c r="G515" s="57">
        <v>180.5</v>
      </c>
      <c r="H515" s="57">
        <v>186.5</v>
      </c>
      <c r="I515" s="57">
        <v>180.5</v>
      </c>
      <c r="J515" s="57">
        <v>184</v>
      </c>
      <c r="K515" s="57">
        <v>182.5</v>
      </c>
      <c r="L515" s="57">
        <v>185</v>
      </c>
      <c r="M515" s="57">
        <v>180.5</v>
      </c>
      <c r="N515" s="57">
        <v>180.5</v>
      </c>
      <c r="O515" s="63">
        <v>-1.68845315904139E-2</v>
      </c>
      <c r="P515" s="57">
        <v>39</v>
      </c>
      <c r="Q515" s="57">
        <v>589</v>
      </c>
      <c r="R515" s="57">
        <v>189.3</v>
      </c>
      <c r="S515" s="57">
        <v>184.3</v>
      </c>
      <c r="T515" s="57">
        <v>187.42500000000001</v>
      </c>
      <c r="U515" s="57">
        <v>186.27500000000001</v>
      </c>
      <c r="V515" s="57">
        <v>183.5</v>
      </c>
      <c r="W515" s="57">
        <v>187.17500000000001</v>
      </c>
      <c r="X515" s="57">
        <v>186.4417</v>
      </c>
      <c r="Y515" s="57">
        <v>182.2</v>
      </c>
      <c r="Z515" s="57">
        <v>186.8</v>
      </c>
      <c r="AA515" s="57">
        <v>186.51669999999999</v>
      </c>
      <c r="AB515" s="57"/>
      <c r="AC515" s="57"/>
      <c r="AD515" s="57">
        <v>193.5</v>
      </c>
      <c r="AE515" s="57">
        <v>178</v>
      </c>
      <c r="AF515" s="64">
        <v>30.796299999999999</v>
      </c>
      <c r="AG515" s="64">
        <v>32.552199999999999</v>
      </c>
      <c r="AH515" s="64">
        <v>25.9072</v>
      </c>
      <c r="AI515" s="64">
        <v>30.337199999999999</v>
      </c>
      <c r="AJ515" s="61">
        <v>0.47222222222222227</v>
      </c>
      <c r="AK515" s="216">
        <v>50</v>
      </c>
      <c r="AL515" s="62">
        <v>111.2290616275687</v>
      </c>
      <c r="AM515" s="24" t="s">
        <v>7685</v>
      </c>
      <c r="AN515" s="216" t="s">
        <v>5967</v>
      </c>
      <c r="AO515" s="216" t="s">
        <v>5971</v>
      </c>
      <c r="AP515" s="216" t="s">
        <v>6884</v>
      </c>
      <c r="AQ515" s="216" t="s">
        <v>6885</v>
      </c>
      <c r="AR515" s="216" t="s">
        <v>6916</v>
      </c>
      <c r="AS515" s="24" t="s">
        <v>7439</v>
      </c>
      <c r="AT515" s="24" t="s">
        <v>6215</v>
      </c>
      <c r="AU515" s="24" t="s">
        <v>6055</v>
      </c>
      <c r="AV515" s="24" t="s">
        <v>6130</v>
      </c>
      <c r="AW515" s="24" t="s">
        <v>5976</v>
      </c>
      <c r="AX515" s="24" t="s">
        <v>5979</v>
      </c>
      <c r="AY515" s="24" t="s">
        <v>7686</v>
      </c>
      <c r="AZ515" s="216" t="s">
        <v>7281</v>
      </c>
      <c r="BA515" s="216" t="s">
        <v>6998</v>
      </c>
      <c r="BB515" s="57" t="s">
        <v>5474</v>
      </c>
      <c r="BC515" s="202"/>
      <c r="BD515" s="24"/>
      <c r="BE515" s="151"/>
      <c r="BG515" s="151"/>
      <c r="BI515" s="151"/>
      <c r="BL515" s="152"/>
    </row>
    <row r="516" spans="1:64" s="169" customFormat="1">
      <c r="A516" s="24">
        <v>2754</v>
      </c>
      <c r="B516" s="24" t="s">
        <v>5836</v>
      </c>
      <c r="C516" s="57">
        <v>69.7</v>
      </c>
      <c r="D516" s="57">
        <v>72</v>
      </c>
      <c r="E516" s="57">
        <v>69.7</v>
      </c>
      <c r="F516" s="57">
        <v>71.8</v>
      </c>
      <c r="G516" s="57">
        <v>71.8</v>
      </c>
      <c r="H516" s="57">
        <v>73.099999999999994</v>
      </c>
      <c r="I516" s="57">
        <v>71.8</v>
      </c>
      <c r="J516" s="57">
        <v>72.900000000000006</v>
      </c>
      <c r="K516" s="57">
        <v>73</v>
      </c>
      <c r="L516" s="57">
        <v>73.2</v>
      </c>
      <c r="M516" s="57">
        <v>72</v>
      </c>
      <c r="N516" s="57">
        <v>73.099999999999994</v>
      </c>
      <c r="O516" s="63">
        <v>2.7434842249657002E-3</v>
      </c>
      <c r="P516" s="57">
        <v>37</v>
      </c>
      <c r="Q516" s="57">
        <v>101</v>
      </c>
      <c r="R516" s="57">
        <v>73.650000000000006</v>
      </c>
      <c r="S516" s="57">
        <v>70.44</v>
      </c>
      <c r="T516" s="57">
        <v>72.150000000000006</v>
      </c>
      <c r="U516" s="57">
        <v>71.715000000000003</v>
      </c>
      <c r="V516" s="57">
        <v>70.88</v>
      </c>
      <c r="W516" s="57">
        <v>72.105000000000004</v>
      </c>
      <c r="X516" s="57">
        <v>71.86</v>
      </c>
      <c r="Y516" s="57">
        <v>71.34</v>
      </c>
      <c r="Z516" s="57">
        <v>72.094999999999999</v>
      </c>
      <c r="AA516" s="57">
        <v>71.978300000000004</v>
      </c>
      <c r="AB516" s="57">
        <v>120.5</v>
      </c>
      <c r="AC516" s="57">
        <v>58.6</v>
      </c>
      <c r="AD516" s="57">
        <v>75.7</v>
      </c>
      <c r="AE516" s="57">
        <v>69.2</v>
      </c>
      <c r="AF516" s="64">
        <v>52.563499999999998</v>
      </c>
      <c r="AG516" s="64">
        <v>31.3065</v>
      </c>
      <c r="AH516" s="64">
        <v>67.542400000000001</v>
      </c>
      <c r="AI516" s="64">
        <v>43.385100000000001</v>
      </c>
      <c r="AJ516" s="61">
        <v>0.47222222222222227</v>
      </c>
      <c r="AK516" s="216">
        <v>50</v>
      </c>
      <c r="AL516" s="62">
        <v>105.52500718512928</v>
      </c>
      <c r="AM516" s="24" t="s">
        <v>7687</v>
      </c>
      <c r="AN516" s="216" t="s">
        <v>6009</v>
      </c>
      <c r="AO516" s="216" t="s">
        <v>5961</v>
      </c>
      <c r="AP516" s="216" t="s">
        <v>6908</v>
      </c>
      <c r="AQ516" s="216" t="s">
        <v>6900</v>
      </c>
      <c r="AR516" s="216" t="s">
        <v>6886</v>
      </c>
      <c r="AS516" s="24" t="s">
        <v>6887</v>
      </c>
      <c r="AT516" s="24" t="s">
        <v>6031</v>
      </c>
      <c r="AU516" s="24" t="s">
        <v>6055</v>
      </c>
      <c r="AV516" s="24" t="s">
        <v>6370</v>
      </c>
      <c r="AW516" s="24" t="s">
        <v>5965</v>
      </c>
      <c r="AX516" s="24" t="s">
        <v>6033</v>
      </c>
      <c r="AY516" s="24" t="s">
        <v>6901</v>
      </c>
      <c r="AZ516" s="216" t="s">
        <v>7251</v>
      </c>
      <c r="BA516" s="216" t="s">
        <v>7037</v>
      </c>
      <c r="BB516" s="57" t="s">
        <v>7017</v>
      </c>
      <c r="BC516" s="202"/>
      <c r="BD516" s="24"/>
      <c r="BE516" s="151"/>
      <c r="BG516" s="151"/>
      <c r="BI516" s="151"/>
      <c r="BL516" s="152"/>
    </row>
    <row r="517" spans="1:64" s="169" customFormat="1">
      <c r="A517" s="24">
        <v>2755</v>
      </c>
      <c r="B517" s="24" t="s">
        <v>5837</v>
      </c>
      <c r="C517" s="57">
        <v>59.7</v>
      </c>
      <c r="D517" s="57">
        <v>60</v>
      </c>
      <c r="E517" s="57">
        <v>59.6</v>
      </c>
      <c r="F517" s="57">
        <v>60</v>
      </c>
      <c r="G517" s="57">
        <v>59.5</v>
      </c>
      <c r="H517" s="57">
        <v>60</v>
      </c>
      <c r="I517" s="57">
        <v>59.4</v>
      </c>
      <c r="J517" s="57">
        <v>59.4</v>
      </c>
      <c r="K517" s="57">
        <v>59.4</v>
      </c>
      <c r="L517" s="57">
        <v>60.5</v>
      </c>
      <c r="M517" s="57">
        <v>58.6</v>
      </c>
      <c r="N517" s="57">
        <v>60.1</v>
      </c>
      <c r="O517" s="63">
        <v>1.17845117845117E-2</v>
      </c>
      <c r="P517" s="57">
        <v>7</v>
      </c>
      <c r="Q517" s="57">
        <v>6</v>
      </c>
      <c r="R517" s="57">
        <v>11.9</v>
      </c>
      <c r="S517" s="57">
        <v>59.2</v>
      </c>
      <c r="T517" s="57">
        <v>59.1</v>
      </c>
      <c r="U517" s="57">
        <v>56.069499999999998</v>
      </c>
      <c r="V517" s="57">
        <v>59.3</v>
      </c>
      <c r="W517" s="57">
        <v>59.125</v>
      </c>
      <c r="X517" s="57">
        <v>56.125</v>
      </c>
      <c r="Y517" s="57">
        <v>59.46</v>
      </c>
      <c r="Z517" s="57">
        <v>59.185000000000002</v>
      </c>
      <c r="AA517" s="57">
        <v>56.273299999999999</v>
      </c>
      <c r="AB517" s="57">
        <v>71</v>
      </c>
      <c r="AC517" s="57">
        <v>48</v>
      </c>
      <c r="AD517" s="57">
        <v>60.5</v>
      </c>
      <c r="AE517" s="57">
        <v>57.7</v>
      </c>
      <c r="AF517" s="64">
        <v>62.854799999999997</v>
      </c>
      <c r="AG517" s="64">
        <v>62.684399999999997</v>
      </c>
      <c r="AH517" s="64">
        <v>69.439400000000006</v>
      </c>
      <c r="AI517" s="64">
        <v>64.936099999999996</v>
      </c>
      <c r="AJ517" s="61">
        <v>0.47222222222222227</v>
      </c>
      <c r="AK517" s="216">
        <v>50</v>
      </c>
      <c r="AL517" s="62">
        <v>19.964190548537971</v>
      </c>
      <c r="AM517" s="24" t="s">
        <v>7688</v>
      </c>
      <c r="AN517" s="216" t="s">
        <v>6009</v>
      </c>
      <c r="AO517" s="216" t="s">
        <v>5961</v>
      </c>
      <c r="AP517" s="216" t="s">
        <v>6908</v>
      </c>
      <c r="AQ517" s="216" t="s">
        <v>6900</v>
      </c>
      <c r="AR517" s="216" t="s">
        <v>6886</v>
      </c>
      <c r="AS517" s="24" t="s">
        <v>7034</v>
      </c>
      <c r="AT517" s="24" t="s">
        <v>6126</v>
      </c>
      <c r="AU517" s="24" t="s">
        <v>6535</v>
      </c>
      <c r="AV517" s="24" t="s">
        <v>6016</v>
      </c>
      <c r="AW517" s="24" t="s">
        <v>5990</v>
      </c>
      <c r="AX517" s="24" t="s">
        <v>5986</v>
      </c>
      <c r="AY517" s="24" t="s">
        <v>7079</v>
      </c>
      <c r="AZ517" s="216" t="s">
        <v>7146</v>
      </c>
      <c r="BA517" s="216" t="s">
        <v>7533</v>
      </c>
      <c r="BB517" s="57" t="s">
        <v>7003</v>
      </c>
      <c r="BC517" s="202"/>
      <c r="BD517" s="24"/>
      <c r="BE517" s="151"/>
      <c r="BG517" s="151"/>
      <c r="BI517" s="151"/>
      <c r="BL517" s="152"/>
    </row>
    <row r="518" spans="1:64" s="169" customFormat="1">
      <c r="A518" s="24">
        <v>2756</v>
      </c>
      <c r="B518" s="24" t="s">
        <v>5838</v>
      </c>
      <c r="C518" s="57">
        <v>114</v>
      </c>
      <c r="D518" s="57">
        <v>116.5</v>
      </c>
      <c r="E518" s="57">
        <v>110.5</v>
      </c>
      <c r="F518" s="57">
        <v>115</v>
      </c>
      <c r="G518" s="57">
        <v>113</v>
      </c>
      <c r="H518" s="57">
        <v>115</v>
      </c>
      <c r="I518" s="57">
        <v>106.5</v>
      </c>
      <c r="J518" s="57">
        <v>107</v>
      </c>
      <c r="K518" s="57">
        <v>111.5</v>
      </c>
      <c r="L518" s="57">
        <v>111.5</v>
      </c>
      <c r="M518" s="57">
        <v>107</v>
      </c>
      <c r="N518" s="57">
        <v>108</v>
      </c>
      <c r="O518" s="63">
        <v>-2.8864310763420501E-2</v>
      </c>
      <c r="P518" s="57">
        <v>1</v>
      </c>
      <c r="Q518" s="57">
        <v>15</v>
      </c>
      <c r="R518" s="57">
        <v>16.399999999999999</v>
      </c>
      <c r="S518" s="57">
        <v>126.8</v>
      </c>
      <c r="T518" s="57">
        <v>130.17500000000001</v>
      </c>
      <c r="U518" s="57">
        <v>135.59460000000001</v>
      </c>
      <c r="V518" s="57">
        <v>122.5</v>
      </c>
      <c r="W518" s="57">
        <v>129</v>
      </c>
      <c r="X518" s="57">
        <v>134.84209999999999</v>
      </c>
      <c r="Y518" s="57">
        <v>118.1</v>
      </c>
      <c r="Z518" s="57">
        <v>128.35</v>
      </c>
      <c r="AA518" s="57">
        <v>134.0658</v>
      </c>
      <c r="AB518" s="57"/>
      <c r="AC518" s="57"/>
      <c r="AD518" s="57">
        <v>156.5</v>
      </c>
      <c r="AE518" s="57">
        <v>106.5</v>
      </c>
      <c r="AF518" s="64"/>
      <c r="AG518" s="64"/>
      <c r="AH518" s="64"/>
      <c r="AI518" s="64"/>
      <c r="AJ518" s="61">
        <v>0.47222222222222227</v>
      </c>
      <c r="AK518" s="216">
        <v>50</v>
      </c>
      <c r="AL518" s="62">
        <v>2.8520272212197102</v>
      </c>
      <c r="AM518" s="24" t="s">
        <v>6700</v>
      </c>
      <c r="AN518" s="216" t="s">
        <v>5993</v>
      </c>
      <c r="AO518" s="216" t="s">
        <v>5993</v>
      </c>
      <c r="AP518" s="216" t="s">
        <v>6884</v>
      </c>
      <c r="AQ518" s="216" t="s">
        <v>6885</v>
      </c>
      <c r="AR518" s="216" t="s">
        <v>6916</v>
      </c>
      <c r="AS518" s="24" t="s">
        <v>6965</v>
      </c>
      <c r="AT518" s="24" t="s">
        <v>6075</v>
      </c>
      <c r="AU518" s="24" t="s">
        <v>5964</v>
      </c>
      <c r="AV518" s="24" t="s">
        <v>6209</v>
      </c>
      <c r="AW518" s="24" t="s">
        <v>5979</v>
      </c>
      <c r="AX518" s="24" t="s">
        <v>5990</v>
      </c>
      <c r="AY518" s="24" t="s">
        <v>7689</v>
      </c>
      <c r="AZ518" s="216" t="s">
        <v>7085</v>
      </c>
      <c r="BA518" s="216" t="s">
        <v>7539</v>
      </c>
      <c r="BB518" s="57" t="s">
        <v>5474</v>
      </c>
      <c r="BC518" s="202"/>
      <c r="BD518" s="24"/>
      <c r="BE518" s="151"/>
      <c r="BG518" s="151"/>
      <c r="BI518" s="151"/>
      <c r="BL518" s="152"/>
    </row>
    <row r="519" spans="1:64" s="169" customFormat="1">
      <c r="A519" s="24">
        <v>2801</v>
      </c>
      <c r="B519" s="24" t="s">
        <v>528</v>
      </c>
      <c r="C519" s="57">
        <v>16.649999999999999</v>
      </c>
      <c r="D519" s="57">
        <v>16.75</v>
      </c>
      <c r="E519" s="57">
        <v>16.600000000000001</v>
      </c>
      <c r="F519" s="57">
        <v>16.7</v>
      </c>
      <c r="G519" s="57">
        <v>16.75</v>
      </c>
      <c r="H519" s="57">
        <v>16.8</v>
      </c>
      <c r="I519" s="57">
        <v>16.649999999999999</v>
      </c>
      <c r="J519" s="57">
        <v>16.75</v>
      </c>
      <c r="K519" s="57">
        <v>16.75</v>
      </c>
      <c r="L519" s="57">
        <v>16.8</v>
      </c>
      <c r="M519" s="57">
        <v>16.75</v>
      </c>
      <c r="N519" s="57">
        <v>16.75</v>
      </c>
      <c r="O519" s="63">
        <v>0</v>
      </c>
      <c r="P519" s="57">
        <v>1600</v>
      </c>
      <c r="Q519" s="57">
        <v>5913</v>
      </c>
      <c r="R519" s="57">
        <v>5387.6</v>
      </c>
      <c r="S519" s="57">
        <v>16.670000000000002</v>
      </c>
      <c r="T519" s="57">
        <v>16.7</v>
      </c>
      <c r="U519" s="57">
        <v>16.482500000000002</v>
      </c>
      <c r="V519" s="57">
        <v>16.68</v>
      </c>
      <c r="W519" s="57">
        <v>16.71</v>
      </c>
      <c r="X519" s="57">
        <v>16.480799999999999</v>
      </c>
      <c r="Y519" s="57">
        <v>16.670000000000002</v>
      </c>
      <c r="Z519" s="57">
        <v>16.7225</v>
      </c>
      <c r="AA519" s="57">
        <v>16.479199999999999</v>
      </c>
      <c r="AB519" s="57">
        <v>18.3</v>
      </c>
      <c r="AC519" s="57">
        <v>15.95</v>
      </c>
      <c r="AD519" s="57">
        <v>16.899999999999999</v>
      </c>
      <c r="AE519" s="57">
        <v>16.399999999999999</v>
      </c>
      <c r="AF519" s="64">
        <v>45.679900000000004</v>
      </c>
      <c r="AG519" s="64">
        <v>43.827100000000002</v>
      </c>
      <c r="AH519" s="64">
        <v>54.262799999999999</v>
      </c>
      <c r="AI519" s="64">
        <v>47.305700000000002</v>
      </c>
      <c r="AJ519" s="61">
        <v>0.4513888888888889</v>
      </c>
      <c r="AK519" s="216">
        <v>2000</v>
      </c>
      <c r="AL519" s="62">
        <v>3059.7716380420811</v>
      </c>
      <c r="AM519" s="24" t="s">
        <v>6555</v>
      </c>
      <c r="AN519" s="216" t="s">
        <v>6009</v>
      </c>
      <c r="AO519" s="216" t="s">
        <v>5961</v>
      </c>
      <c r="AP519" s="216" t="s">
        <v>6908</v>
      </c>
      <c r="AQ519" s="216" t="s">
        <v>6900</v>
      </c>
      <c r="AR519" s="216" t="s">
        <v>6886</v>
      </c>
      <c r="AS519" s="24" t="s">
        <v>6927</v>
      </c>
      <c r="AT519" s="24" t="s">
        <v>6218</v>
      </c>
      <c r="AU519" s="24" t="s">
        <v>6511</v>
      </c>
      <c r="AV519" s="24" t="s">
        <v>6122</v>
      </c>
      <c r="AW519" s="24" t="s">
        <v>6159</v>
      </c>
      <c r="AX519" s="24" t="s">
        <v>5979</v>
      </c>
      <c r="AY519" s="24" t="s">
        <v>7128</v>
      </c>
      <c r="AZ519" s="216" t="s">
        <v>7294</v>
      </c>
      <c r="BA519" s="216" t="s">
        <v>7232</v>
      </c>
      <c r="BB519" s="57" t="s">
        <v>5474</v>
      </c>
      <c r="BC519" s="202"/>
      <c r="BD519" s="24"/>
      <c r="BE519" s="151"/>
      <c r="BG519" s="151"/>
      <c r="BI519" s="151"/>
      <c r="BL519" s="152"/>
    </row>
    <row r="520" spans="1:64" s="169" customFormat="1">
      <c r="A520" s="24">
        <v>2809</v>
      </c>
      <c r="B520" s="24" t="s">
        <v>529</v>
      </c>
      <c r="C520" s="57">
        <v>42.8</v>
      </c>
      <c r="D520" s="57">
        <v>42.95</v>
      </c>
      <c r="E520" s="57">
        <v>42.5</v>
      </c>
      <c r="F520" s="57">
        <v>42.7</v>
      </c>
      <c r="G520" s="57">
        <v>42.7</v>
      </c>
      <c r="H520" s="57">
        <v>43.25</v>
      </c>
      <c r="I520" s="57">
        <v>42.4</v>
      </c>
      <c r="J520" s="57">
        <v>43.25</v>
      </c>
      <c r="K520" s="57">
        <v>43.45</v>
      </c>
      <c r="L520" s="57">
        <v>43.45</v>
      </c>
      <c r="M520" s="57">
        <v>42.95</v>
      </c>
      <c r="N520" s="57">
        <v>42.95</v>
      </c>
      <c r="O520" s="63">
        <v>-6.9364161849710896E-3</v>
      </c>
      <c r="P520" s="57">
        <v>798</v>
      </c>
      <c r="Q520" s="57">
        <v>2188</v>
      </c>
      <c r="R520" s="57">
        <v>2001.8</v>
      </c>
      <c r="S520" s="57">
        <v>42.58</v>
      </c>
      <c r="T520" s="57">
        <v>41.22</v>
      </c>
      <c r="U520" s="57">
        <v>40.625799999999998</v>
      </c>
      <c r="V520" s="57">
        <v>42.86</v>
      </c>
      <c r="W520" s="57">
        <v>41.354999999999997</v>
      </c>
      <c r="X520" s="57">
        <v>40.661700000000003</v>
      </c>
      <c r="Y520" s="57">
        <v>42.88</v>
      </c>
      <c r="Z520" s="57">
        <v>41.472499999999997</v>
      </c>
      <c r="AA520" s="57">
        <v>40.686700000000002</v>
      </c>
      <c r="AB520" s="57">
        <v>44.3</v>
      </c>
      <c r="AC520" s="57">
        <v>36.1</v>
      </c>
      <c r="AD520" s="57">
        <v>43.5</v>
      </c>
      <c r="AE520" s="57">
        <v>40.4</v>
      </c>
      <c r="AF520" s="64">
        <v>80.819800000000001</v>
      </c>
      <c r="AG520" s="64">
        <v>76.563900000000004</v>
      </c>
      <c r="AH520" s="64">
        <v>80.295000000000002</v>
      </c>
      <c r="AI520" s="64">
        <v>77.807599999999994</v>
      </c>
      <c r="AJ520" s="61">
        <v>0.4513888888888889</v>
      </c>
      <c r="AK520" s="216">
        <v>800</v>
      </c>
      <c r="AL520" s="62">
        <v>1543.4749900574013</v>
      </c>
      <c r="AM520" s="24" t="s">
        <v>6517</v>
      </c>
      <c r="AN520" s="216" t="s">
        <v>6020</v>
      </c>
      <c r="AO520" s="216" t="s">
        <v>5989</v>
      </c>
      <c r="AP520" s="216" t="s">
        <v>6908</v>
      </c>
      <c r="AQ520" s="216" t="s">
        <v>6900</v>
      </c>
      <c r="AR520" s="216" t="s">
        <v>6886</v>
      </c>
      <c r="AS520" s="24" t="s">
        <v>6927</v>
      </c>
      <c r="AT520" s="24" t="s">
        <v>6561</v>
      </c>
      <c r="AU520" s="24" t="s">
        <v>6126</v>
      </c>
      <c r="AV520" s="24" t="s">
        <v>6518</v>
      </c>
      <c r="AW520" s="24" t="s">
        <v>5979</v>
      </c>
      <c r="AX520" s="24" t="s">
        <v>5979</v>
      </c>
      <c r="AY520" s="24" t="s">
        <v>7690</v>
      </c>
      <c r="AZ520" s="216" t="s">
        <v>7618</v>
      </c>
      <c r="BA520" s="216" t="s">
        <v>7021</v>
      </c>
      <c r="BB520" s="57" t="s">
        <v>5474</v>
      </c>
      <c r="BC520" s="202"/>
      <c r="BD520" s="24"/>
      <c r="BE520" s="151"/>
      <c r="BG520" s="151"/>
      <c r="BI520" s="151"/>
      <c r="BL520" s="152"/>
    </row>
    <row r="521" spans="1:64" s="169" customFormat="1">
      <c r="A521" s="24">
        <v>2812</v>
      </c>
      <c r="B521" s="24" t="s">
        <v>530</v>
      </c>
      <c r="C521" s="57">
        <v>11.9</v>
      </c>
      <c r="D521" s="57">
        <v>11.95</v>
      </c>
      <c r="E521" s="57">
        <v>11.9</v>
      </c>
      <c r="F521" s="57">
        <v>11.95</v>
      </c>
      <c r="G521" s="57">
        <v>11.95</v>
      </c>
      <c r="H521" s="57">
        <v>12</v>
      </c>
      <c r="I521" s="57">
        <v>11.9</v>
      </c>
      <c r="J521" s="57">
        <v>11.95</v>
      </c>
      <c r="K521" s="57">
        <v>11.95</v>
      </c>
      <c r="L521" s="57">
        <v>12</v>
      </c>
      <c r="M521" s="57">
        <v>11.95</v>
      </c>
      <c r="N521" s="57">
        <v>12</v>
      </c>
      <c r="O521" s="63">
        <v>4.1841004184100397E-3</v>
      </c>
      <c r="P521" s="57">
        <v>2569</v>
      </c>
      <c r="Q521" s="57">
        <v>6148</v>
      </c>
      <c r="R521" s="57">
        <v>4389.3</v>
      </c>
      <c r="S521" s="57">
        <v>11.9</v>
      </c>
      <c r="T521" s="57">
        <v>11.9375</v>
      </c>
      <c r="U521" s="57">
        <v>11.738300000000001</v>
      </c>
      <c r="V521" s="57">
        <v>11.91</v>
      </c>
      <c r="W521" s="57">
        <v>11.9375</v>
      </c>
      <c r="X521" s="57">
        <v>11.7483</v>
      </c>
      <c r="Y521" s="57">
        <v>11.93</v>
      </c>
      <c r="Z521" s="57">
        <v>11.942500000000001</v>
      </c>
      <c r="AA521" s="57">
        <v>11.7575</v>
      </c>
      <c r="AB521" s="57">
        <v>12.1</v>
      </c>
      <c r="AC521" s="57">
        <v>10.5</v>
      </c>
      <c r="AD521" s="57">
        <v>12</v>
      </c>
      <c r="AE521" s="57">
        <v>11.8</v>
      </c>
      <c r="AF521" s="64">
        <v>58.359900000000003</v>
      </c>
      <c r="AG521" s="64">
        <v>51.536799999999999</v>
      </c>
      <c r="AH521" s="64">
        <v>72.239999999999995</v>
      </c>
      <c r="AI521" s="64">
        <v>58.437800000000003</v>
      </c>
      <c r="AJ521" s="61">
        <v>0.4513888888888889</v>
      </c>
      <c r="AK521" s="216">
        <v>3000</v>
      </c>
      <c r="AL521" s="62">
        <v>4834.406083583558</v>
      </c>
      <c r="AM521" s="24" t="s">
        <v>6551</v>
      </c>
      <c r="AN521" s="216" t="s">
        <v>6009</v>
      </c>
      <c r="AO521" s="216" t="s">
        <v>5961</v>
      </c>
      <c r="AP521" s="216" t="s">
        <v>6908</v>
      </c>
      <c r="AQ521" s="216" t="s">
        <v>6900</v>
      </c>
      <c r="AR521" s="216" t="s">
        <v>6886</v>
      </c>
      <c r="AS521" s="24" t="s">
        <v>7034</v>
      </c>
      <c r="AT521" s="24" t="s">
        <v>6493</v>
      </c>
      <c r="AU521" s="24" t="s">
        <v>6121</v>
      </c>
      <c r="AV521" s="24" t="s">
        <v>6493</v>
      </c>
      <c r="AW521" s="24" t="s">
        <v>5979</v>
      </c>
      <c r="AX521" s="24" t="s">
        <v>5979</v>
      </c>
      <c r="AY521" s="24" t="s">
        <v>7271</v>
      </c>
      <c r="AZ521" s="216" t="s">
        <v>7080</v>
      </c>
      <c r="BA521" s="216" t="s">
        <v>7111</v>
      </c>
      <c r="BB521" s="57" t="s">
        <v>5474</v>
      </c>
      <c r="BC521" s="202"/>
      <c r="BD521" s="24"/>
      <c r="BE521" s="151"/>
      <c r="BG521" s="151"/>
      <c r="BI521" s="151"/>
      <c r="BL521" s="152"/>
    </row>
    <row r="522" spans="1:64" s="169" customFormat="1">
      <c r="A522" s="24">
        <v>2816</v>
      </c>
      <c r="B522" s="24" t="s">
        <v>531</v>
      </c>
      <c r="C522" s="57">
        <v>19.8</v>
      </c>
      <c r="D522" s="57">
        <v>19.8</v>
      </c>
      <c r="E522" s="57">
        <v>19.5</v>
      </c>
      <c r="F522" s="57">
        <v>19.8</v>
      </c>
      <c r="G522" s="57">
        <v>19.55</v>
      </c>
      <c r="H522" s="57">
        <v>19.75</v>
      </c>
      <c r="I522" s="57">
        <v>19.55</v>
      </c>
      <c r="J522" s="57">
        <v>19.649999999999999</v>
      </c>
      <c r="K522" s="57">
        <v>19.7</v>
      </c>
      <c r="L522" s="57">
        <v>19.7</v>
      </c>
      <c r="M522" s="57">
        <v>19.7</v>
      </c>
      <c r="N522" s="57">
        <v>19.7</v>
      </c>
      <c r="O522" s="63">
        <v>2.5445292620865098E-3</v>
      </c>
      <c r="P522" s="57">
        <v>4</v>
      </c>
      <c r="Q522" s="57">
        <v>112</v>
      </c>
      <c r="R522" s="57">
        <v>163.05000000000001</v>
      </c>
      <c r="S522" s="57">
        <v>19.97</v>
      </c>
      <c r="T522" s="57">
        <v>20.645</v>
      </c>
      <c r="U522" s="57">
        <v>20.664999999999999</v>
      </c>
      <c r="V522" s="57">
        <v>19.79</v>
      </c>
      <c r="W522" s="57">
        <v>20.574999999999999</v>
      </c>
      <c r="X522" s="57">
        <v>20.6525</v>
      </c>
      <c r="Y522" s="57">
        <v>19.63</v>
      </c>
      <c r="Z522" s="57">
        <v>20.515000000000001</v>
      </c>
      <c r="AA522" s="57">
        <v>20.639199999999999</v>
      </c>
      <c r="AB522" s="57">
        <v>22.2</v>
      </c>
      <c r="AC522" s="57">
        <v>18.2</v>
      </c>
      <c r="AD522" s="57">
        <v>21.15</v>
      </c>
      <c r="AE522" s="57">
        <v>19.350000000000001</v>
      </c>
      <c r="AF522" s="64">
        <v>18.676100000000002</v>
      </c>
      <c r="AG522" s="64">
        <v>18.851500000000001</v>
      </c>
      <c r="AH522" s="64">
        <v>20.2285</v>
      </c>
      <c r="AI522" s="64">
        <v>19.310500000000001</v>
      </c>
      <c r="AJ522" s="61">
        <v>0.4513888888888889</v>
      </c>
      <c r="AK522" s="216">
        <v>50</v>
      </c>
      <c r="AL522" s="62">
        <v>15.15250371259819</v>
      </c>
      <c r="AM522" s="24" t="s">
        <v>7691</v>
      </c>
      <c r="AN522" s="216" t="s">
        <v>6337</v>
      </c>
      <c r="AO522" s="216" t="s">
        <v>6047</v>
      </c>
      <c r="AP522" s="216" t="s">
        <v>6884</v>
      </c>
      <c r="AQ522" s="216" t="s">
        <v>6885</v>
      </c>
      <c r="AR522" s="216" t="s">
        <v>6886</v>
      </c>
      <c r="AS522" s="24" t="s">
        <v>6887</v>
      </c>
      <c r="AT522" s="24" t="s">
        <v>6650</v>
      </c>
      <c r="AU522" s="24" t="s">
        <v>6055</v>
      </c>
      <c r="AV522" s="24" t="s">
        <v>6577</v>
      </c>
      <c r="AW522" s="24" t="s">
        <v>5979</v>
      </c>
      <c r="AX522" s="24" t="s">
        <v>5979</v>
      </c>
      <c r="AY522" s="24" t="s">
        <v>7692</v>
      </c>
      <c r="AZ522" s="216" t="s">
        <v>7062</v>
      </c>
      <c r="BA522" s="216" t="s">
        <v>6914</v>
      </c>
      <c r="BB522" s="57" t="s">
        <v>6898</v>
      </c>
      <c r="BC522" s="202"/>
      <c r="BD522" s="24"/>
      <c r="BE522" s="151"/>
      <c r="BG522" s="151"/>
      <c r="BI522" s="151"/>
      <c r="BL522" s="152"/>
    </row>
    <row r="523" spans="1:64" s="169" customFormat="1">
      <c r="A523" s="24">
        <v>2820</v>
      </c>
      <c r="B523" s="24" t="s">
        <v>532</v>
      </c>
      <c r="C523" s="57">
        <v>16.2</v>
      </c>
      <c r="D523" s="57">
        <v>16.2</v>
      </c>
      <c r="E523" s="57">
        <v>16.05</v>
      </c>
      <c r="F523" s="57">
        <v>16.05</v>
      </c>
      <c r="G523" s="57">
        <v>16.100000000000001</v>
      </c>
      <c r="H523" s="57">
        <v>16.149999999999999</v>
      </c>
      <c r="I523" s="57">
        <v>16</v>
      </c>
      <c r="J523" s="57">
        <v>16</v>
      </c>
      <c r="K523" s="57">
        <v>16.05</v>
      </c>
      <c r="L523" s="57">
        <v>16.100000000000001</v>
      </c>
      <c r="M523" s="57">
        <v>16</v>
      </c>
      <c r="N523" s="57">
        <v>16</v>
      </c>
      <c r="O523" s="63">
        <v>0</v>
      </c>
      <c r="P523" s="57">
        <v>407</v>
      </c>
      <c r="Q523" s="57">
        <v>1576</v>
      </c>
      <c r="R523" s="57">
        <v>1677.75</v>
      </c>
      <c r="S523" s="57">
        <v>16.149999999999999</v>
      </c>
      <c r="T523" s="57">
        <v>16.517499999999998</v>
      </c>
      <c r="U523" s="57">
        <v>16.408300000000001</v>
      </c>
      <c r="V523" s="57">
        <v>16.11</v>
      </c>
      <c r="W523" s="57">
        <v>16.465</v>
      </c>
      <c r="X523" s="57">
        <v>16.41</v>
      </c>
      <c r="Y523" s="57">
        <v>16.059999999999999</v>
      </c>
      <c r="Z523" s="57">
        <v>16.414999999999999</v>
      </c>
      <c r="AA523" s="57">
        <v>16.410799999999998</v>
      </c>
      <c r="AB523" s="57">
        <v>17.149999999999999</v>
      </c>
      <c r="AC523" s="57">
        <v>14.35</v>
      </c>
      <c r="AD523" s="57">
        <v>17.05</v>
      </c>
      <c r="AE523" s="57">
        <v>16</v>
      </c>
      <c r="AF523" s="64">
        <v>9.2182999999999993</v>
      </c>
      <c r="AG523" s="64">
        <v>17.9864</v>
      </c>
      <c r="AH523" s="64">
        <v>6.1456</v>
      </c>
      <c r="AI523" s="64">
        <v>14.039400000000001</v>
      </c>
      <c r="AJ523" s="61">
        <v>0.4513888888888889</v>
      </c>
      <c r="AK523" s="216">
        <v>450</v>
      </c>
      <c r="AL523" s="62">
        <v>810.50410875169825</v>
      </c>
      <c r="AM523" s="24" t="s">
        <v>6392</v>
      </c>
      <c r="AN523" s="216" t="s">
        <v>5967</v>
      </c>
      <c r="AO523" s="216" t="s">
        <v>6047</v>
      </c>
      <c r="AP523" s="216" t="s">
        <v>6884</v>
      </c>
      <c r="AQ523" s="216" t="s">
        <v>6885</v>
      </c>
      <c r="AR523" s="216" t="s">
        <v>6916</v>
      </c>
      <c r="AS523" s="24" t="s">
        <v>6945</v>
      </c>
      <c r="AT523" s="24" t="s">
        <v>6518</v>
      </c>
      <c r="AU523" s="24" t="s">
        <v>6130</v>
      </c>
      <c r="AV523" s="24" t="s">
        <v>6130</v>
      </c>
      <c r="AW523" s="24" t="s">
        <v>5970</v>
      </c>
      <c r="AX523" s="24" t="s">
        <v>5979</v>
      </c>
      <c r="AY523" s="24" t="s">
        <v>7233</v>
      </c>
      <c r="AZ523" s="216" t="s">
        <v>7066</v>
      </c>
      <c r="BA523" s="216" t="s">
        <v>7467</v>
      </c>
      <c r="BB523" s="57" t="s">
        <v>5474</v>
      </c>
      <c r="BC523" s="202"/>
      <c r="BD523" s="24"/>
      <c r="BE523" s="151"/>
      <c r="BG523" s="151"/>
      <c r="BI523" s="151"/>
      <c r="BL523" s="152"/>
    </row>
    <row r="524" spans="1:64" s="169" customFormat="1">
      <c r="A524" s="24">
        <v>2823</v>
      </c>
      <c r="B524" s="24" t="s">
        <v>533</v>
      </c>
      <c r="C524" s="57">
        <v>28.2</v>
      </c>
      <c r="D524" s="57">
        <v>28.4</v>
      </c>
      <c r="E524" s="57">
        <v>28.2</v>
      </c>
      <c r="F524" s="57">
        <v>28.35</v>
      </c>
      <c r="G524" s="57">
        <v>28.4</v>
      </c>
      <c r="H524" s="57">
        <v>28.5</v>
      </c>
      <c r="I524" s="57">
        <v>28.25</v>
      </c>
      <c r="J524" s="57">
        <v>28.5</v>
      </c>
      <c r="K524" s="57">
        <v>28.45</v>
      </c>
      <c r="L524" s="57">
        <v>28.65</v>
      </c>
      <c r="M524" s="57">
        <v>28.4</v>
      </c>
      <c r="N524" s="57">
        <v>28.55</v>
      </c>
      <c r="O524" s="63">
        <v>1.7543859649122801E-3</v>
      </c>
      <c r="P524" s="57">
        <v>5137</v>
      </c>
      <c r="Q524" s="57">
        <v>10053</v>
      </c>
      <c r="R524" s="57">
        <v>18705.95</v>
      </c>
      <c r="S524" s="57">
        <v>28.3</v>
      </c>
      <c r="T524" s="57">
        <v>27.234999999999999</v>
      </c>
      <c r="U524" s="57">
        <v>26.305</v>
      </c>
      <c r="V524" s="57">
        <v>28.37</v>
      </c>
      <c r="W524" s="57">
        <v>27.34</v>
      </c>
      <c r="X524" s="57">
        <v>26.3675</v>
      </c>
      <c r="Y524" s="57">
        <v>28.38</v>
      </c>
      <c r="Z524" s="57">
        <v>27.452500000000001</v>
      </c>
      <c r="AA524" s="57">
        <v>26.43</v>
      </c>
      <c r="AB524" s="57">
        <v>28.95</v>
      </c>
      <c r="AC524" s="57">
        <v>19.100000000000001</v>
      </c>
      <c r="AD524" s="57">
        <v>28.95</v>
      </c>
      <c r="AE524" s="57">
        <v>26.25</v>
      </c>
      <c r="AF524" s="64">
        <v>73.334900000000005</v>
      </c>
      <c r="AG524" s="64">
        <v>70.993700000000004</v>
      </c>
      <c r="AH524" s="64">
        <v>71.112200000000001</v>
      </c>
      <c r="AI524" s="64">
        <v>71.033199999999994</v>
      </c>
      <c r="AJ524" s="61">
        <v>0.4513888888888889</v>
      </c>
      <c r="AK524" s="216">
        <v>6000</v>
      </c>
      <c r="AL524" s="62">
        <v>9059.7784720252894</v>
      </c>
      <c r="AM524" s="24" t="s">
        <v>6523</v>
      </c>
      <c r="AN524" s="216" t="s">
        <v>5967</v>
      </c>
      <c r="AO524" s="216" t="s">
        <v>5961</v>
      </c>
      <c r="AP524" s="216" t="s">
        <v>6908</v>
      </c>
      <c r="AQ524" s="216" t="s">
        <v>6900</v>
      </c>
      <c r="AR524" s="216" t="s">
        <v>6886</v>
      </c>
      <c r="AS524" s="24" t="s">
        <v>6989</v>
      </c>
      <c r="AT524" s="24" t="s">
        <v>6055</v>
      </c>
      <c r="AU524" s="24" t="s">
        <v>6126</v>
      </c>
      <c r="AV524" s="24" t="s">
        <v>6016</v>
      </c>
      <c r="AW524" s="24" t="s">
        <v>5986</v>
      </c>
      <c r="AX524" s="24" t="s">
        <v>5990</v>
      </c>
      <c r="AY524" s="24" t="s">
        <v>7026</v>
      </c>
      <c r="AZ524" s="216" t="s">
        <v>7090</v>
      </c>
      <c r="BA524" s="216" t="s">
        <v>7315</v>
      </c>
      <c r="BB524" s="57" t="s">
        <v>5474</v>
      </c>
      <c r="BC524" s="202"/>
      <c r="BD524" s="24"/>
      <c r="BE524" s="151"/>
      <c r="BG524" s="151"/>
      <c r="BI524" s="151"/>
      <c r="BL524" s="152"/>
    </row>
    <row r="525" spans="1:64" s="169" customFormat="1">
      <c r="A525" s="24">
        <v>2832</v>
      </c>
      <c r="B525" s="24" t="s">
        <v>534</v>
      </c>
      <c r="C525" s="57">
        <v>19.75</v>
      </c>
      <c r="D525" s="57">
        <v>19.8</v>
      </c>
      <c r="E525" s="57">
        <v>19.649999999999999</v>
      </c>
      <c r="F525" s="57">
        <v>19.8</v>
      </c>
      <c r="G525" s="57">
        <v>19.75</v>
      </c>
      <c r="H525" s="57">
        <v>19.8</v>
      </c>
      <c r="I525" s="57">
        <v>19.7</v>
      </c>
      <c r="J525" s="57">
        <v>19.75</v>
      </c>
      <c r="K525" s="57">
        <v>19.8</v>
      </c>
      <c r="L525" s="57">
        <v>19.8</v>
      </c>
      <c r="M525" s="57">
        <v>19.7</v>
      </c>
      <c r="N525" s="57">
        <v>19.8</v>
      </c>
      <c r="O525" s="63">
        <v>2.5316455696202502E-3</v>
      </c>
      <c r="P525" s="57">
        <v>30</v>
      </c>
      <c r="Q525" s="57">
        <v>67</v>
      </c>
      <c r="R525" s="57">
        <v>415.4</v>
      </c>
      <c r="S525" s="57">
        <v>19.79</v>
      </c>
      <c r="T525" s="57">
        <v>19.695</v>
      </c>
      <c r="U525" s="57">
        <v>20.2758</v>
      </c>
      <c r="V525" s="57">
        <v>19.77</v>
      </c>
      <c r="W525" s="57">
        <v>19.695</v>
      </c>
      <c r="X525" s="57">
        <v>20.258299999999998</v>
      </c>
      <c r="Y525" s="57">
        <v>19.760000000000002</v>
      </c>
      <c r="Z525" s="57">
        <v>19.702500000000001</v>
      </c>
      <c r="AA525" s="57">
        <v>20.239999999999998</v>
      </c>
      <c r="AB525" s="57">
        <v>24.2</v>
      </c>
      <c r="AC525" s="57">
        <v>19.45</v>
      </c>
      <c r="AD525" s="57">
        <v>19.95</v>
      </c>
      <c r="AE525" s="57">
        <v>19.55</v>
      </c>
      <c r="AF525" s="64">
        <v>53.034199999999998</v>
      </c>
      <c r="AG525" s="64">
        <v>51.672600000000003</v>
      </c>
      <c r="AH525" s="64">
        <v>56.189500000000002</v>
      </c>
      <c r="AI525" s="64">
        <v>53.1783</v>
      </c>
      <c r="AJ525" s="61">
        <v>0.4513888888888889</v>
      </c>
      <c r="AK525" s="216">
        <v>50</v>
      </c>
      <c r="AL525" s="62">
        <v>113.64377784448642</v>
      </c>
      <c r="AM525" s="24" t="s">
        <v>7693</v>
      </c>
      <c r="AN525" s="216" t="s">
        <v>6009</v>
      </c>
      <c r="AO525" s="216" t="s">
        <v>5961</v>
      </c>
      <c r="AP525" s="216" t="s">
        <v>6884</v>
      </c>
      <c r="AQ525" s="216" t="s">
        <v>6900</v>
      </c>
      <c r="AR525" s="216" t="s">
        <v>6886</v>
      </c>
      <c r="AS525" s="24" t="s">
        <v>6927</v>
      </c>
      <c r="AT525" s="24" t="s">
        <v>6425</v>
      </c>
      <c r="AU525" s="24" t="s">
        <v>6121</v>
      </c>
      <c r="AV525" s="24" t="s">
        <v>6650</v>
      </c>
      <c r="AW525" s="24" t="s">
        <v>5979</v>
      </c>
      <c r="AX525" s="24" t="s">
        <v>6159</v>
      </c>
      <c r="AY525" s="24" t="s">
        <v>6990</v>
      </c>
      <c r="AZ525" s="216" t="s">
        <v>7080</v>
      </c>
      <c r="BA525" s="216" t="s">
        <v>6980</v>
      </c>
      <c r="BB525" s="57" t="s">
        <v>6898</v>
      </c>
      <c r="BC525" s="202"/>
      <c r="BD525" s="24"/>
      <c r="BE525" s="151"/>
      <c r="BG525" s="151"/>
      <c r="BI525" s="151"/>
      <c r="BL525" s="152"/>
    </row>
    <row r="526" spans="1:64" s="169" customFormat="1">
      <c r="A526" s="24">
        <v>2834</v>
      </c>
      <c r="B526" s="24" t="s">
        <v>535</v>
      </c>
      <c r="C526" s="57">
        <v>9.61</v>
      </c>
      <c r="D526" s="57">
        <v>9.65</v>
      </c>
      <c r="E526" s="57">
        <v>9.58</v>
      </c>
      <c r="F526" s="57">
        <v>9.61</v>
      </c>
      <c r="G526" s="57">
        <v>9.58</v>
      </c>
      <c r="H526" s="57">
        <v>9.61</v>
      </c>
      <c r="I526" s="57">
        <v>9.52</v>
      </c>
      <c r="J526" s="57">
        <v>9.59</v>
      </c>
      <c r="K526" s="57">
        <v>9.6</v>
      </c>
      <c r="L526" s="57">
        <v>9.61</v>
      </c>
      <c r="M526" s="57">
        <v>9.56</v>
      </c>
      <c r="N526" s="57">
        <v>9.56</v>
      </c>
      <c r="O526" s="63">
        <v>-3.1282586027111502E-3</v>
      </c>
      <c r="P526" s="57">
        <v>7441</v>
      </c>
      <c r="Q526" s="57">
        <v>37206</v>
      </c>
      <c r="R526" s="57">
        <v>20905.7</v>
      </c>
      <c r="S526" s="57">
        <v>9.6039999999999992</v>
      </c>
      <c r="T526" s="57">
        <v>9.5815000000000001</v>
      </c>
      <c r="U526" s="57">
        <v>9.5248000000000008</v>
      </c>
      <c r="V526" s="57">
        <v>9.6080000000000005</v>
      </c>
      <c r="W526" s="57">
        <v>9.5845000000000002</v>
      </c>
      <c r="X526" s="57">
        <v>9.5244999999999997</v>
      </c>
      <c r="Y526" s="57">
        <v>9.59</v>
      </c>
      <c r="Z526" s="57">
        <v>9.5894999999999992</v>
      </c>
      <c r="AA526" s="57">
        <v>9.5239999999999991</v>
      </c>
      <c r="AB526" s="57">
        <v>10.3</v>
      </c>
      <c r="AC526" s="57">
        <v>9.1</v>
      </c>
      <c r="AD526" s="57">
        <v>9.8800000000000008</v>
      </c>
      <c r="AE526" s="57">
        <v>9.4499999999999993</v>
      </c>
      <c r="AF526" s="64">
        <v>28.534099999999999</v>
      </c>
      <c r="AG526" s="64">
        <v>35.268799999999999</v>
      </c>
      <c r="AH526" s="64">
        <v>27.718399999999999</v>
      </c>
      <c r="AI526" s="64">
        <v>32.752000000000002</v>
      </c>
      <c r="AJ526" s="61">
        <v>0.4513888888888889</v>
      </c>
      <c r="AK526" s="216">
        <v>8000</v>
      </c>
      <c r="AL526" s="62">
        <v>12980.797150198028</v>
      </c>
      <c r="AM526" s="24" t="s">
        <v>7694</v>
      </c>
      <c r="AN526" s="216" t="s">
        <v>5967</v>
      </c>
      <c r="AO526" s="216" t="s">
        <v>5971</v>
      </c>
      <c r="AP526" s="216" t="s">
        <v>6908</v>
      </c>
      <c r="AQ526" s="216" t="s">
        <v>6885</v>
      </c>
      <c r="AR526" s="216" t="s">
        <v>6916</v>
      </c>
      <c r="AS526" s="24" t="s">
        <v>6894</v>
      </c>
      <c r="AT526" s="24" t="s">
        <v>6121</v>
      </c>
      <c r="AU526" s="24" t="s">
        <v>6370</v>
      </c>
      <c r="AV526" s="24" t="s">
        <v>6130</v>
      </c>
      <c r="AW526" s="24" t="s">
        <v>5990</v>
      </c>
      <c r="AX526" s="24" t="s">
        <v>5979</v>
      </c>
      <c r="AY526" s="24" t="s">
        <v>7695</v>
      </c>
      <c r="AZ526" s="216" t="s">
        <v>7342</v>
      </c>
      <c r="BA526" s="216" t="s">
        <v>7232</v>
      </c>
      <c r="BB526" s="57" t="s">
        <v>5474</v>
      </c>
      <c r="BC526" s="202"/>
      <c r="BD526" s="24"/>
      <c r="BE526" s="151"/>
      <c r="BG526" s="151"/>
      <c r="BI526" s="151"/>
      <c r="BL526" s="152"/>
    </row>
    <row r="527" spans="1:64" s="169" customFormat="1">
      <c r="A527" s="24">
        <v>2836</v>
      </c>
      <c r="B527" s="24" t="s">
        <v>536</v>
      </c>
      <c r="C527" s="57">
        <v>11.15</v>
      </c>
      <c r="D527" s="57">
        <v>11.25</v>
      </c>
      <c r="E527" s="57">
        <v>11.15</v>
      </c>
      <c r="F527" s="57">
        <v>11.25</v>
      </c>
      <c r="G527" s="57">
        <v>11.25</v>
      </c>
      <c r="H527" s="57">
        <v>11.25</v>
      </c>
      <c r="I527" s="57">
        <v>11.2</v>
      </c>
      <c r="J527" s="57">
        <v>11.25</v>
      </c>
      <c r="K527" s="57">
        <v>11.2</v>
      </c>
      <c r="L527" s="57">
        <v>11.25</v>
      </c>
      <c r="M527" s="57">
        <v>11.2</v>
      </c>
      <c r="N527" s="57">
        <v>11.2</v>
      </c>
      <c r="O527" s="63">
        <v>-4.4444444444444401E-3</v>
      </c>
      <c r="P527" s="57">
        <v>99</v>
      </c>
      <c r="Q527" s="57">
        <v>273</v>
      </c>
      <c r="R527" s="57">
        <v>325.05</v>
      </c>
      <c r="S527" s="57">
        <v>11.17</v>
      </c>
      <c r="T527" s="57">
        <v>11.25</v>
      </c>
      <c r="U527" s="57">
        <v>11.065</v>
      </c>
      <c r="V527" s="57">
        <v>11.19</v>
      </c>
      <c r="W527" s="57">
        <v>11.2475</v>
      </c>
      <c r="X527" s="57">
        <v>11.0708</v>
      </c>
      <c r="Y527" s="57">
        <v>11.19</v>
      </c>
      <c r="Z527" s="57">
        <v>11.244999999999999</v>
      </c>
      <c r="AA527" s="57">
        <v>11.074199999999999</v>
      </c>
      <c r="AB527" s="57">
        <v>11.95</v>
      </c>
      <c r="AC527" s="57">
        <v>9.5399999999999991</v>
      </c>
      <c r="AD527" s="57">
        <v>11.45</v>
      </c>
      <c r="AE527" s="57">
        <v>11.05</v>
      </c>
      <c r="AF527" s="64">
        <v>50.259799999999998</v>
      </c>
      <c r="AG527" s="64">
        <v>39.264899999999997</v>
      </c>
      <c r="AH527" s="64">
        <v>53.506500000000003</v>
      </c>
      <c r="AI527" s="64">
        <v>44.012099999999997</v>
      </c>
      <c r="AJ527" s="61">
        <v>0.4513888888888889</v>
      </c>
      <c r="AK527" s="216">
        <v>100</v>
      </c>
      <c r="AL527" s="62">
        <v>220.8569724598793</v>
      </c>
      <c r="AM527" s="24" t="s">
        <v>7696</v>
      </c>
      <c r="AN527" s="216" t="s">
        <v>6009</v>
      </c>
      <c r="AO527" s="216" t="s">
        <v>5961</v>
      </c>
      <c r="AP527" s="216" t="s">
        <v>6908</v>
      </c>
      <c r="AQ527" s="216" t="s">
        <v>6885</v>
      </c>
      <c r="AR527" s="216" t="s">
        <v>6886</v>
      </c>
      <c r="AS527" s="24" t="s">
        <v>6887</v>
      </c>
      <c r="AT527" s="24" t="s">
        <v>6493</v>
      </c>
      <c r="AU527" s="24" t="s">
        <v>6650</v>
      </c>
      <c r="AV527" s="24" t="s">
        <v>6122</v>
      </c>
      <c r="AW527" s="24" t="s">
        <v>6159</v>
      </c>
      <c r="AX527" s="24" t="s">
        <v>5979</v>
      </c>
      <c r="AY527" s="24" t="s">
        <v>6935</v>
      </c>
      <c r="AZ527" s="216" t="s">
        <v>7190</v>
      </c>
      <c r="BA527" s="216" t="s">
        <v>7320</v>
      </c>
      <c r="BB527" s="57" t="s">
        <v>5474</v>
      </c>
      <c r="BC527" s="202"/>
      <c r="BD527" s="24"/>
      <c r="BE527" s="151"/>
      <c r="BG527" s="151"/>
      <c r="BI527" s="151"/>
      <c r="BL527" s="152"/>
    </row>
    <row r="528" spans="1:64" s="169" customFormat="1">
      <c r="A528" s="24">
        <v>2838</v>
      </c>
      <c r="B528" s="24" t="s">
        <v>537</v>
      </c>
      <c r="C528" s="57">
        <v>11.85</v>
      </c>
      <c r="D528" s="57">
        <v>11.9</v>
      </c>
      <c r="E528" s="57">
        <v>11.8</v>
      </c>
      <c r="F528" s="57">
        <v>11.9</v>
      </c>
      <c r="G528" s="57">
        <v>11.9</v>
      </c>
      <c r="H528" s="57">
        <v>11.95</v>
      </c>
      <c r="I528" s="57">
        <v>11.8</v>
      </c>
      <c r="J528" s="57">
        <v>11.95</v>
      </c>
      <c r="K528" s="57">
        <v>11.9</v>
      </c>
      <c r="L528" s="57">
        <v>11.95</v>
      </c>
      <c r="M528" s="57">
        <v>11.85</v>
      </c>
      <c r="N528" s="57">
        <v>11.9</v>
      </c>
      <c r="O528" s="63">
        <v>-4.1841004184100397E-3</v>
      </c>
      <c r="P528" s="57">
        <v>289</v>
      </c>
      <c r="Q528" s="57">
        <v>1393</v>
      </c>
      <c r="R528" s="57">
        <v>1257.8</v>
      </c>
      <c r="S528" s="57">
        <v>11.83</v>
      </c>
      <c r="T528" s="57">
        <v>12.035</v>
      </c>
      <c r="U528" s="57">
        <v>11.853300000000001</v>
      </c>
      <c r="V528" s="57">
        <v>11.85</v>
      </c>
      <c r="W528" s="57">
        <v>12.025</v>
      </c>
      <c r="X528" s="57">
        <v>11.8575</v>
      </c>
      <c r="Y528" s="57">
        <v>11.86</v>
      </c>
      <c r="Z528" s="57">
        <v>12.015000000000001</v>
      </c>
      <c r="AA528" s="57">
        <v>11.860799999999999</v>
      </c>
      <c r="AB528" s="57">
        <v>12.5</v>
      </c>
      <c r="AC528" s="57">
        <v>9.7799999999999994</v>
      </c>
      <c r="AD528" s="57">
        <v>12.2</v>
      </c>
      <c r="AE528" s="57">
        <v>11.7</v>
      </c>
      <c r="AF528" s="64">
        <v>39.721200000000003</v>
      </c>
      <c r="AG528" s="64">
        <v>31.5122</v>
      </c>
      <c r="AH528" s="64">
        <v>45.528399999999998</v>
      </c>
      <c r="AI528" s="64">
        <v>36.184199999999997</v>
      </c>
      <c r="AJ528" s="61">
        <v>0.4513888888888889</v>
      </c>
      <c r="AK528" s="216">
        <v>300</v>
      </c>
      <c r="AL528" s="62">
        <v>584.55046526558192</v>
      </c>
      <c r="AM528" s="24" t="s">
        <v>6243</v>
      </c>
      <c r="AN528" s="216" t="s">
        <v>6009</v>
      </c>
      <c r="AO528" s="216" t="s">
        <v>5971</v>
      </c>
      <c r="AP528" s="216" t="s">
        <v>6908</v>
      </c>
      <c r="AQ528" s="216" t="s">
        <v>6885</v>
      </c>
      <c r="AR528" s="216" t="s">
        <v>6886</v>
      </c>
      <c r="AS528" s="24" t="s">
        <v>6894</v>
      </c>
      <c r="AT528" s="24" t="s">
        <v>6126</v>
      </c>
      <c r="AU528" s="24" t="s">
        <v>6425</v>
      </c>
      <c r="AV528" s="24" t="s">
        <v>6121</v>
      </c>
      <c r="AW528" s="24" t="s">
        <v>5970</v>
      </c>
      <c r="AX528" s="24" t="s">
        <v>5970</v>
      </c>
      <c r="AY528" s="24" t="s">
        <v>7564</v>
      </c>
      <c r="AZ528" s="216" t="s">
        <v>7093</v>
      </c>
      <c r="BA528" s="216" t="s">
        <v>7320</v>
      </c>
      <c r="BB528" s="57" t="s">
        <v>7670</v>
      </c>
      <c r="BC528" s="202"/>
      <c r="BD528" s="24"/>
      <c r="BE528" s="151"/>
      <c r="BG528" s="151"/>
      <c r="BI528" s="151"/>
      <c r="BL528" s="152"/>
    </row>
    <row r="529" spans="1:64" s="169" customFormat="1">
      <c r="A529" s="24">
        <v>2841</v>
      </c>
      <c r="B529" s="24" t="s">
        <v>538</v>
      </c>
      <c r="C529" s="57">
        <v>5.7</v>
      </c>
      <c r="D529" s="57">
        <v>5.95</v>
      </c>
      <c r="E529" s="57">
        <v>5.67</v>
      </c>
      <c r="F529" s="57">
        <v>5.95</v>
      </c>
      <c r="G529" s="57">
        <v>5.96</v>
      </c>
      <c r="H529" s="57">
        <v>6</v>
      </c>
      <c r="I529" s="57">
        <v>5.9</v>
      </c>
      <c r="J529" s="57">
        <v>6</v>
      </c>
      <c r="K529" s="57">
        <v>6.01</v>
      </c>
      <c r="L529" s="57">
        <v>6.03</v>
      </c>
      <c r="M529" s="57">
        <v>5.99</v>
      </c>
      <c r="N529" s="57">
        <v>6</v>
      </c>
      <c r="O529" s="63">
        <v>0</v>
      </c>
      <c r="P529" s="57">
        <v>171</v>
      </c>
      <c r="Q529" s="57">
        <v>449</v>
      </c>
      <c r="R529" s="57">
        <v>1010.05</v>
      </c>
      <c r="S529" s="57">
        <v>5.798</v>
      </c>
      <c r="T529" s="57">
        <v>6.0585000000000004</v>
      </c>
      <c r="U529" s="57">
        <v>6.4108000000000001</v>
      </c>
      <c r="V529" s="57">
        <v>5.84</v>
      </c>
      <c r="W529" s="57">
        <v>6.0339999999999998</v>
      </c>
      <c r="X529" s="57">
        <v>6.3940000000000001</v>
      </c>
      <c r="Y529" s="57">
        <v>5.89</v>
      </c>
      <c r="Z529" s="57">
        <v>6.0119999999999996</v>
      </c>
      <c r="AA529" s="57">
        <v>6.3777999999999997</v>
      </c>
      <c r="AB529" s="57">
        <v>8.35</v>
      </c>
      <c r="AC529" s="57">
        <v>5.35</v>
      </c>
      <c r="AD529" s="57">
        <v>6.45</v>
      </c>
      <c r="AE529" s="57">
        <v>5.37</v>
      </c>
      <c r="AF529" s="64">
        <v>64.4071</v>
      </c>
      <c r="AG529" s="64">
        <v>53.926000000000002</v>
      </c>
      <c r="AH529" s="64">
        <v>70.210800000000006</v>
      </c>
      <c r="AI529" s="64">
        <v>59.354300000000002</v>
      </c>
      <c r="AJ529" s="61">
        <v>0.4513888888888889</v>
      </c>
      <c r="AK529" s="216">
        <v>200</v>
      </c>
      <c r="AL529" s="62">
        <v>352.91346375803283</v>
      </c>
      <c r="AM529" s="24" t="s">
        <v>7697</v>
      </c>
      <c r="AN529" s="216" t="s">
        <v>6009</v>
      </c>
      <c r="AO529" s="216" t="s">
        <v>5961</v>
      </c>
      <c r="AP529" s="216" t="s">
        <v>6884</v>
      </c>
      <c r="AQ529" s="216" t="s">
        <v>6885</v>
      </c>
      <c r="AR529" s="216" t="s">
        <v>6886</v>
      </c>
      <c r="AS529" s="24" t="s">
        <v>5474</v>
      </c>
      <c r="AT529" s="24" t="s">
        <v>6045</v>
      </c>
      <c r="AU529" s="24" t="s">
        <v>6126</v>
      </c>
      <c r="AV529" s="24" t="s">
        <v>6480</v>
      </c>
      <c r="AW529" s="24" t="s">
        <v>5970</v>
      </c>
      <c r="AX529" s="24" t="s">
        <v>5990</v>
      </c>
      <c r="AY529" s="24" t="s">
        <v>7335</v>
      </c>
      <c r="AZ529" s="216" t="s">
        <v>7235</v>
      </c>
      <c r="BA529" s="216" t="s">
        <v>6890</v>
      </c>
      <c r="BB529" s="57" t="s">
        <v>5474</v>
      </c>
      <c r="BC529" s="202"/>
      <c r="BD529" s="24"/>
      <c r="BE529" s="151"/>
      <c r="BG529" s="151"/>
      <c r="BI529" s="151"/>
      <c r="BL529" s="152"/>
    </row>
    <row r="530" spans="1:64" s="169" customFormat="1">
      <c r="A530" s="24">
        <v>2845</v>
      </c>
      <c r="B530" s="24" t="s">
        <v>539</v>
      </c>
      <c r="C530" s="57">
        <v>10.7</v>
      </c>
      <c r="D530" s="57">
        <v>10.7</v>
      </c>
      <c r="E530" s="57">
        <v>10.65</v>
      </c>
      <c r="F530" s="57">
        <v>10.7</v>
      </c>
      <c r="G530" s="57">
        <v>10.7</v>
      </c>
      <c r="H530" s="57">
        <v>10.75</v>
      </c>
      <c r="I530" s="57">
        <v>10.65</v>
      </c>
      <c r="J530" s="57">
        <v>10.7</v>
      </c>
      <c r="K530" s="57">
        <v>10.75</v>
      </c>
      <c r="L530" s="57">
        <v>10.75</v>
      </c>
      <c r="M530" s="57">
        <v>10.7</v>
      </c>
      <c r="N530" s="57">
        <v>10.75</v>
      </c>
      <c r="O530" s="63">
        <v>4.6728971962616802E-3</v>
      </c>
      <c r="P530" s="57">
        <v>775</v>
      </c>
      <c r="Q530" s="57">
        <v>3558</v>
      </c>
      <c r="R530" s="57">
        <v>2862.9</v>
      </c>
      <c r="S530" s="57">
        <v>10.67</v>
      </c>
      <c r="T530" s="57">
        <v>10.72</v>
      </c>
      <c r="U530" s="57">
        <v>10.6417</v>
      </c>
      <c r="V530" s="57">
        <v>10.68</v>
      </c>
      <c r="W530" s="57">
        <v>10.717499999999999</v>
      </c>
      <c r="X530" s="57">
        <v>10.645</v>
      </c>
      <c r="Y530" s="57">
        <v>10.69</v>
      </c>
      <c r="Z530" s="57">
        <v>10.7225</v>
      </c>
      <c r="AA530" s="57">
        <v>10.647500000000001</v>
      </c>
      <c r="AB530" s="57">
        <v>11.2</v>
      </c>
      <c r="AC530" s="57">
        <v>10.050000000000001</v>
      </c>
      <c r="AD530" s="57">
        <v>10.8</v>
      </c>
      <c r="AE530" s="57">
        <v>10.6</v>
      </c>
      <c r="AF530" s="64">
        <v>42.118499999999997</v>
      </c>
      <c r="AG530" s="64">
        <v>39.843800000000002</v>
      </c>
      <c r="AH530" s="64">
        <v>61.412300000000002</v>
      </c>
      <c r="AI530" s="64">
        <v>47.033299999999997</v>
      </c>
      <c r="AJ530" s="61">
        <v>0.4513888888888889</v>
      </c>
      <c r="AK530" s="216">
        <v>800</v>
      </c>
      <c r="AL530" s="62">
        <v>1498.9888687900827</v>
      </c>
      <c r="AM530" s="24" t="s">
        <v>7693</v>
      </c>
      <c r="AN530" s="216" t="s">
        <v>6009</v>
      </c>
      <c r="AO530" s="216" t="s">
        <v>5961</v>
      </c>
      <c r="AP530" s="216" t="s">
        <v>6908</v>
      </c>
      <c r="AQ530" s="216" t="s">
        <v>6900</v>
      </c>
      <c r="AR530" s="216" t="s">
        <v>6886</v>
      </c>
      <c r="AS530" s="24" t="s">
        <v>6927</v>
      </c>
      <c r="AT530" s="24" t="s">
        <v>6650</v>
      </c>
      <c r="AU530" s="24" t="s">
        <v>6121</v>
      </c>
      <c r="AV530" s="24" t="s">
        <v>6650</v>
      </c>
      <c r="AW530" s="24" t="s">
        <v>5979</v>
      </c>
      <c r="AX530" s="24" t="s">
        <v>6159</v>
      </c>
      <c r="AY530" s="24" t="s">
        <v>7053</v>
      </c>
      <c r="AZ530" s="216" t="s">
        <v>7336</v>
      </c>
      <c r="BA530" s="216" t="s">
        <v>7171</v>
      </c>
      <c r="BB530" s="57" t="s">
        <v>6903</v>
      </c>
      <c r="BC530" s="202"/>
      <c r="BD530" s="24"/>
      <c r="BE530" s="151"/>
      <c r="BG530" s="151"/>
      <c r="BI530" s="151"/>
      <c r="BL530" s="152"/>
    </row>
    <row r="531" spans="1:64" s="169" customFormat="1">
      <c r="A531" s="24">
        <v>2849</v>
      </c>
      <c r="B531" s="24" t="s">
        <v>540</v>
      </c>
      <c r="C531" s="57">
        <v>15.3</v>
      </c>
      <c r="D531" s="57">
        <v>15.45</v>
      </c>
      <c r="E531" s="57">
        <v>15.15</v>
      </c>
      <c r="F531" s="57">
        <v>15.3</v>
      </c>
      <c r="G531" s="57">
        <v>15.35</v>
      </c>
      <c r="H531" s="57">
        <v>15.45</v>
      </c>
      <c r="I531" s="57">
        <v>15.3</v>
      </c>
      <c r="J531" s="57">
        <v>15.45</v>
      </c>
      <c r="K531" s="57">
        <v>15.45</v>
      </c>
      <c r="L531" s="57">
        <v>15.5</v>
      </c>
      <c r="M531" s="57">
        <v>15.35</v>
      </c>
      <c r="N531" s="57">
        <v>15.35</v>
      </c>
      <c r="O531" s="63">
        <v>-6.4724919093851101E-3</v>
      </c>
      <c r="P531" s="57">
        <v>8</v>
      </c>
      <c r="Q531" s="57">
        <v>57</v>
      </c>
      <c r="R531" s="57">
        <v>202.15</v>
      </c>
      <c r="S531" s="57">
        <v>15.41</v>
      </c>
      <c r="T531" s="57">
        <v>15.8125</v>
      </c>
      <c r="U531" s="57">
        <v>15.612500000000001</v>
      </c>
      <c r="V531" s="57">
        <v>15.37</v>
      </c>
      <c r="W531" s="57">
        <v>15.76</v>
      </c>
      <c r="X531" s="57">
        <v>15.629200000000001</v>
      </c>
      <c r="Y531" s="57">
        <v>15.34</v>
      </c>
      <c r="Z531" s="57">
        <v>15.6975</v>
      </c>
      <c r="AA531" s="57">
        <v>15.6425</v>
      </c>
      <c r="AB531" s="57">
        <v>16.95</v>
      </c>
      <c r="AC531" s="57">
        <v>13.6</v>
      </c>
      <c r="AD531" s="57">
        <v>16.8</v>
      </c>
      <c r="AE531" s="57">
        <v>15.15</v>
      </c>
      <c r="AF531" s="64">
        <v>33.2746</v>
      </c>
      <c r="AG531" s="64">
        <v>29.054200000000002</v>
      </c>
      <c r="AH531" s="64">
        <v>32.439500000000002</v>
      </c>
      <c r="AI531" s="64">
        <v>30.182600000000001</v>
      </c>
      <c r="AJ531" s="61">
        <v>0.4513888888888889</v>
      </c>
      <c r="AK531" s="216">
        <v>50</v>
      </c>
      <c r="AL531" s="62">
        <v>30.305007425196379</v>
      </c>
      <c r="AM531" s="24" t="s">
        <v>6609</v>
      </c>
      <c r="AN531" s="216" t="s">
        <v>6020</v>
      </c>
      <c r="AO531" s="216" t="s">
        <v>5971</v>
      </c>
      <c r="AP531" s="216" t="s">
        <v>6884</v>
      </c>
      <c r="AQ531" s="216" t="s">
        <v>6885</v>
      </c>
      <c r="AR531" s="216" t="s">
        <v>6886</v>
      </c>
      <c r="AS531" s="24" t="s">
        <v>6917</v>
      </c>
      <c r="AT531" s="24" t="s">
        <v>6121</v>
      </c>
      <c r="AU531" s="24" t="s">
        <v>6126</v>
      </c>
      <c r="AV531" s="24" t="s">
        <v>6130</v>
      </c>
      <c r="AW531" s="24" t="s">
        <v>5991</v>
      </c>
      <c r="AX531" s="24" t="s">
        <v>5979</v>
      </c>
      <c r="AY531" s="24" t="s">
        <v>7051</v>
      </c>
      <c r="AZ531" s="216" t="s">
        <v>7152</v>
      </c>
      <c r="BA531" s="216" t="s">
        <v>7300</v>
      </c>
      <c r="BB531" s="57" t="s">
        <v>5474</v>
      </c>
      <c r="BC531" s="202"/>
      <c r="BD531" s="24"/>
      <c r="BE531" s="151"/>
      <c r="BG531" s="151"/>
      <c r="BI531" s="151"/>
      <c r="BL531" s="152"/>
    </row>
    <row r="532" spans="1:64" s="169" customFormat="1">
      <c r="A532" s="24">
        <v>2850</v>
      </c>
      <c r="B532" s="24" t="s">
        <v>541</v>
      </c>
      <c r="C532" s="57">
        <v>42.4</v>
      </c>
      <c r="D532" s="57">
        <v>42.5</v>
      </c>
      <c r="E532" s="57">
        <v>42.25</v>
      </c>
      <c r="F532" s="57">
        <v>42.3</v>
      </c>
      <c r="G532" s="57">
        <v>42.3</v>
      </c>
      <c r="H532" s="57">
        <v>42.4</v>
      </c>
      <c r="I532" s="57">
        <v>42.1</v>
      </c>
      <c r="J532" s="57">
        <v>42.25</v>
      </c>
      <c r="K532" s="57">
        <v>42.25</v>
      </c>
      <c r="L532" s="57">
        <v>42.25</v>
      </c>
      <c r="M532" s="57">
        <v>42.05</v>
      </c>
      <c r="N532" s="57">
        <v>42.15</v>
      </c>
      <c r="O532" s="63">
        <v>-2.3668639053254399E-3</v>
      </c>
      <c r="P532" s="57">
        <v>51</v>
      </c>
      <c r="Q532" s="57">
        <v>65</v>
      </c>
      <c r="R532" s="57">
        <v>164.3</v>
      </c>
      <c r="S532" s="57">
        <v>42.09</v>
      </c>
      <c r="T532" s="57">
        <v>41.884999999999998</v>
      </c>
      <c r="U532" s="57">
        <v>41.32</v>
      </c>
      <c r="V532" s="57">
        <v>42.16</v>
      </c>
      <c r="W532" s="57">
        <v>41.842500000000001</v>
      </c>
      <c r="X532" s="57">
        <v>41.359200000000001</v>
      </c>
      <c r="Y532" s="57">
        <v>42.19</v>
      </c>
      <c r="Z532" s="57">
        <v>41.842500000000001</v>
      </c>
      <c r="AA532" s="57">
        <v>41.395000000000003</v>
      </c>
      <c r="AB532" s="57">
        <v>43.6</v>
      </c>
      <c r="AC532" s="57">
        <v>34.35</v>
      </c>
      <c r="AD532" s="57">
        <v>42.8</v>
      </c>
      <c r="AE532" s="57">
        <v>41.15</v>
      </c>
      <c r="AF532" s="64">
        <v>61.841299999999997</v>
      </c>
      <c r="AG532" s="64">
        <v>62.593699999999998</v>
      </c>
      <c r="AH532" s="64">
        <v>59.084699999999998</v>
      </c>
      <c r="AI532" s="64">
        <v>61.423999999999999</v>
      </c>
      <c r="AJ532" s="61">
        <v>0.4513888888888889</v>
      </c>
      <c r="AK532" s="216">
        <v>100</v>
      </c>
      <c r="AL532" s="62">
        <v>113.77480399448328</v>
      </c>
      <c r="AM532" s="24" t="s">
        <v>7698</v>
      </c>
      <c r="AN532" s="216" t="s">
        <v>5967</v>
      </c>
      <c r="AO532" s="216" t="s">
        <v>5961</v>
      </c>
      <c r="AP532" s="216" t="s">
        <v>6908</v>
      </c>
      <c r="AQ532" s="216" t="s">
        <v>6900</v>
      </c>
      <c r="AR532" s="216" t="s">
        <v>6916</v>
      </c>
      <c r="AS532" s="24" t="s">
        <v>7699</v>
      </c>
      <c r="AT532" s="24" t="s">
        <v>5984</v>
      </c>
      <c r="AU532" s="24" t="s">
        <v>6561</v>
      </c>
      <c r="AV532" s="24" t="s">
        <v>6017</v>
      </c>
      <c r="AW532" s="24" t="s">
        <v>5979</v>
      </c>
      <c r="AX532" s="24" t="s">
        <v>5970</v>
      </c>
      <c r="AY532" s="24" t="s">
        <v>7621</v>
      </c>
      <c r="AZ532" s="216" t="s">
        <v>6953</v>
      </c>
      <c r="BA532" s="216" t="s">
        <v>7300</v>
      </c>
      <c r="BB532" s="57" t="s">
        <v>5474</v>
      </c>
      <c r="BC532" s="202"/>
      <c r="BD532" s="24"/>
      <c r="BE532" s="151"/>
      <c r="BG532" s="151"/>
      <c r="BI532" s="151"/>
      <c r="BL532" s="152"/>
    </row>
    <row r="533" spans="1:64" s="169" customFormat="1">
      <c r="A533" s="24">
        <v>2851</v>
      </c>
      <c r="B533" s="24" t="s">
        <v>542</v>
      </c>
      <c r="C533" s="57">
        <v>26.6</v>
      </c>
      <c r="D533" s="57">
        <v>28.2</v>
      </c>
      <c r="E533" s="57">
        <v>26.3</v>
      </c>
      <c r="F533" s="57">
        <v>27.95</v>
      </c>
      <c r="G533" s="57">
        <v>29.3</v>
      </c>
      <c r="H533" s="57">
        <v>30.4</v>
      </c>
      <c r="I533" s="57">
        <v>29.2</v>
      </c>
      <c r="J533" s="57">
        <v>29.5</v>
      </c>
      <c r="K533" s="57">
        <v>29</v>
      </c>
      <c r="L533" s="57">
        <v>29.15</v>
      </c>
      <c r="M533" s="57">
        <v>28.5</v>
      </c>
      <c r="N533" s="57">
        <v>28.6</v>
      </c>
      <c r="O533" s="63">
        <v>-3.0508474576271101E-2</v>
      </c>
      <c r="P533" s="57">
        <v>1693</v>
      </c>
      <c r="Q533" s="57">
        <v>10819</v>
      </c>
      <c r="R533" s="57">
        <v>1931.95</v>
      </c>
      <c r="S533" s="57">
        <v>26.65</v>
      </c>
      <c r="T533" s="57">
        <v>28.072500000000002</v>
      </c>
      <c r="U533" s="57">
        <v>28.970800000000001</v>
      </c>
      <c r="V533" s="57">
        <v>27.29</v>
      </c>
      <c r="W533" s="57">
        <v>28.045000000000002</v>
      </c>
      <c r="X533" s="57">
        <v>29.030799999999999</v>
      </c>
      <c r="Y533" s="57">
        <v>27.64</v>
      </c>
      <c r="Z533" s="57">
        <v>27.977499999999999</v>
      </c>
      <c r="AA533" s="57">
        <v>29.070799999999998</v>
      </c>
      <c r="AB533" s="57">
        <v>41.7</v>
      </c>
      <c r="AC533" s="57">
        <v>19.899999999999999</v>
      </c>
      <c r="AD533" s="57">
        <v>30.8</v>
      </c>
      <c r="AE533" s="57">
        <v>25.9</v>
      </c>
      <c r="AF533" s="64">
        <v>51.436700000000002</v>
      </c>
      <c r="AG533" s="64">
        <v>30.894200000000001</v>
      </c>
      <c r="AH533" s="64">
        <v>54.2911</v>
      </c>
      <c r="AI533" s="64">
        <v>38.693199999999997</v>
      </c>
      <c r="AJ533" s="61">
        <v>0.4513888888888889</v>
      </c>
      <c r="AK533" s="216">
        <v>2000</v>
      </c>
      <c r="AL533" s="62">
        <v>3237.6208645032771</v>
      </c>
      <c r="AM533" s="24" t="s">
        <v>6076</v>
      </c>
      <c r="AN533" s="216" t="s">
        <v>6009</v>
      </c>
      <c r="AO533" s="216" t="s">
        <v>5961</v>
      </c>
      <c r="AP533" s="216" t="s">
        <v>6884</v>
      </c>
      <c r="AQ533" s="216" t="s">
        <v>6900</v>
      </c>
      <c r="AR533" s="216" t="s">
        <v>6886</v>
      </c>
      <c r="AS533" s="24" t="s">
        <v>6985</v>
      </c>
      <c r="AT533" s="24" t="s">
        <v>5982</v>
      </c>
      <c r="AU533" s="24" t="s">
        <v>5963</v>
      </c>
      <c r="AV533" s="24" t="s">
        <v>5984</v>
      </c>
      <c r="AW533" s="24" t="s">
        <v>5990</v>
      </c>
      <c r="AX533" s="24" t="s">
        <v>5990</v>
      </c>
      <c r="AY533" s="24" t="s">
        <v>7700</v>
      </c>
      <c r="AZ533" s="216" t="s">
        <v>7119</v>
      </c>
      <c r="BA533" s="216" t="s">
        <v>7310</v>
      </c>
      <c r="BB533" s="57" t="s">
        <v>5474</v>
      </c>
      <c r="BC533" s="202"/>
      <c r="BD533" s="24"/>
      <c r="BE533" s="151"/>
      <c r="BG533" s="151"/>
      <c r="BI533" s="151"/>
      <c r="BL533" s="152"/>
    </row>
    <row r="534" spans="1:64" s="169" customFormat="1">
      <c r="A534" s="24">
        <v>2852</v>
      </c>
      <c r="B534" s="24" t="s">
        <v>543</v>
      </c>
      <c r="C534" s="57">
        <v>13.05</v>
      </c>
      <c r="D534" s="57">
        <v>13.1</v>
      </c>
      <c r="E534" s="57">
        <v>13</v>
      </c>
      <c r="F534" s="57">
        <v>13.1</v>
      </c>
      <c r="G534" s="57">
        <v>13.1</v>
      </c>
      <c r="H534" s="57">
        <v>13.2</v>
      </c>
      <c r="I534" s="57">
        <v>13.05</v>
      </c>
      <c r="J534" s="57">
        <v>13.1</v>
      </c>
      <c r="K534" s="57">
        <v>13.1</v>
      </c>
      <c r="L534" s="57">
        <v>13.1</v>
      </c>
      <c r="M534" s="57">
        <v>13.1</v>
      </c>
      <c r="N534" s="57">
        <v>13.1</v>
      </c>
      <c r="O534" s="63">
        <v>0</v>
      </c>
      <c r="P534" s="57">
        <v>13</v>
      </c>
      <c r="Q534" s="57">
        <v>280</v>
      </c>
      <c r="R534" s="57">
        <v>83.05</v>
      </c>
      <c r="S534" s="57">
        <v>13.01</v>
      </c>
      <c r="T534" s="57">
        <v>13.0625</v>
      </c>
      <c r="U534" s="57">
        <v>13.0625</v>
      </c>
      <c r="V534" s="57">
        <v>13.03</v>
      </c>
      <c r="W534" s="57">
        <v>13.06</v>
      </c>
      <c r="X534" s="57">
        <v>13.0642</v>
      </c>
      <c r="Y534" s="57">
        <v>13.04</v>
      </c>
      <c r="Z534" s="57">
        <v>13.0625</v>
      </c>
      <c r="AA534" s="57">
        <v>13.065799999999999</v>
      </c>
      <c r="AB534" s="57">
        <v>14.1</v>
      </c>
      <c r="AC534" s="57">
        <v>12.5</v>
      </c>
      <c r="AD534" s="57">
        <v>13.25</v>
      </c>
      <c r="AE534" s="57">
        <v>12.95</v>
      </c>
      <c r="AF534" s="64">
        <v>36.680700000000002</v>
      </c>
      <c r="AG534" s="64">
        <v>27.948699999999999</v>
      </c>
      <c r="AH534" s="64">
        <v>44.453800000000001</v>
      </c>
      <c r="AI534" s="64">
        <v>33.450400000000002</v>
      </c>
      <c r="AJ534" s="61">
        <v>0.4513888888888889</v>
      </c>
      <c r="AK534" s="216">
        <v>50</v>
      </c>
      <c r="AL534" s="62">
        <v>49.245637065944116</v>
      </c>
      <c r="AM534" s="24" t="s">
        <v>6806</v>
      </c>
      <c r="AN534" s="216" t="s">
        <v>6009</v>
      </c>
      <c r="AO534" s="216" t="s">
        <v>5971</v>
      </c>
      <c r="AP534" s="216" t="s">
        <v>6908</v>
      </c>
      <c r="AQ534" s="216" t="s">
        <v>6900</v>
      </c>
      <c r="AR534" s="216" t="s">
        <v>6886</v>
      </c>
      <c r="AS534" s="24" t="s">
        <v>6985</v>
      </c>
      <c r="AT534" s="24" t="s">
        <v>6126</v>
      </c>
      <c r="AU534" s="24" t="s">
        <v>6166</v>
      </c>
      <c r="AV534" s="24" t="s">
        <v>6577</v>
      </c>
      <c r="AW534" s="24" t="s">
        <v>5979</v>
      </c>
      <c r="AX534" s="24" t="s">
        <v>5979</v>
      </c>
      <c r="AY534" s="24" t="s">
        <v>7564</v>
      </c>
      <c r="AZ534" s="216" t="s">
        <v>7020</v>
      </c>
      <c r="BA534" s="216" t="s">
        <v>7041</v>
      </c>
      <c r="BB534" s="57" t="s">
        <v>5474</v>
      </c>
      <c r="BC534" s="202"/>
      <c r="BD534" s="24"/>
      <c r="BE534" s="151"/>
      <c r="BG534" s="151"/>
      <c r="BI534" s="151"/>
      <c r="BL534" s="152"/>
    </row>
    <row r="535" spans="1:64" s="169" customFormat="1">
      <c r="A535" s="24">
        <v>2855</v>
      </c>
      <c r="B535" s="24" t="s">
        <v>544</v>
      </c>
      <c r="C535" s="57">
        <v>25.8</v>
      </c>
      <c r="D535" s="57">
        <v>25.9</v>
      </c>
      <c r="E535" s="57">
        <v>25.6</v>
      </c>
      <c r="F535" s="57">
        <v>25.85</v>
      </c>
      <c r="G535" s="57">
        <v>25.95</v>
      </c>
      <c r="H535" s="57">
        <v>26.3</v>
      </c>
      <c r="I535" s="57">
        <v>25.9</v>
      </c>
      <c r="J535" s="57">
        <v>26.25</v>
      </c>
      <c r="K535" s="57">
        <v>26.4</v>
      </c>
      <c r="L535" s="57">
        <v>26.4</v>
      </c>
      <c r="M535" s="57">
        <v>26.15</v>
      </c>
      <c r="N535" s="57">
        <v>26.2</v>
      </c>
      <c r="O535" s="63">
        <v>-1.9047619047619E-3</v>
      </c>
      <c r="P535" s="57">
        <v>2997</v>
      </c>
      <c r="Q535" s="57">
        <v>5397</v>
      </c>
      <c r="R535" s="57">
        <v>3164.55</v>
      </c>
      <c r="S535" s="57">
        <v>25.58</v>
      </c>
      <c r="T535" s="57">
        <v>26.547499999999999</v>
      </c>
      <c r="U535" s="57">
        <v>26.9758</v>
      </c>
      <c r="V535" s="57">
        <v>25.81</v>
      </c>
      <c r="W535" s="57">
        <v>26.48</v>
      </c>
      <c r="X535" s="57">
        <v>26.936699999999998</v>
      </c>
      <c r="Y535" s="57">
        <v>25.89</v>
      </c>
      <c r="Z535" s="57">
        <v>26.432500000000001</v>
      </c>
      <c r="AA535" s="57">
        <v>26.894200000000001</v>
      </c>
      <c r="AB535" s="57">
        <v>27.6</v>
      </c>
      <c r="AC535" s="57"/>
      <c r="AD535" s="57">
        <v>27.6</v>
      </c>
      <c r="AE535" s="57">
        <v>24.9</v>
      </c>
      <c r="AF535" s="64">
        <v>53.892499999999998</v>
      </c>
      <c r="AG535" s="64">
        <v>35.0242</v>
      </c>
      <c r="AH535" s="64">
        <v>64.8172</v>
      </c>
      <c r="AI535" s="64">
        <v>44.955199999999998</v>
      </c>
      <c r="AJ535" s="61">
        <v>0.4513888888888889</v>
      </c>
      <c r="AK535" s="216">
        <v>3000</v>
      </c>
      <c r="AL535" s="62">
        <v>5639.8267934993864</v>
      </c>
      <c r="AM535" s="24" t="s">
        <v>6563</v>
      </c>
      <c r="AN535" s="216" t="s">
        <v>6009</v>
      </c>
      <c r="AO535" s="216" t="s">
        <v>5961</v>
      </c>
      <c r="AP535" s="216" t="s">
        <v>6884</v>
      </c>
      <c r="AQ535" s="216" t="s">
        <v>6885</v>
      </c>
      <c r="AR535" s="216" t="s">
        <v>6886</v>
      </c>
      <c r="AS535" s="24" t="s">
        <v>5474</v>
      </c>
      <c r="AT535" s="24" t="s">
        <v>6452</v>
      </c>
      <c r="AU535" s="24" t="s">
        <v>6016</v>
      </c>
      <c r="AV535" s="24" t="s">
        <v>6017</v>
      </c>
      <c r="AW535" s="24" t="s">
        <v>5979</v>
      </c>
      <c r="AX535" s="24" t="s">
        <v>5990</v>
      </c>
      <c r="AY535" s="24" t="s">
        <v>7199</v>
      </c>
      <c r="AZ535" s="216" t="s">
        <v>6950</v>
      </c>
      <c r="BA535" s="216" t="s">
        <v>6948</v>
      </c>
      <c r="BB535" s="57" t="s">
        <v>5474</v>
      </c>
      <c r="BC535" s="202"/>
      <c r="BD535" s="24"/>
      <c r="BE535" s="151"/>
      <c r="BG535" s="151"/>
      <c r="BI535" s="151"/>
      <c r="BL535" s="152"/>
    </row>
    <row r="536" spans="1:64" s="169" customFormat="1">
      <c r="A536" s="24">
        <v>2867</v>
      </c>
      <c r="B536" s="24" t="s">
        <v>546</v>
      </c>
      <c r="C536" s="57">
        <v>9.02</v>
      </c>
      <c r="D536" s="57">
        <v>9.0399999999999991</v>
      </c>
      <c r="E536" s="57">
        <v>8.98</v>
      </c>
      <c r="F536" s="57">
        <v>9.02</v>
      </c>
      <c r="G536" s="57">
        <v>9.0500000000000007</v>
      </c>
      <c r="H536" s="57">
        <v>9.09</v>
      </c>
      <c r="I536" s="57">
        <v>8.99</v>
      </c>
      <c r="J536" s="57">
        <v>9.07</v>
      </c>
      <c r="K536" s="57">
        <v>9.07</v>
      </c>
      <c r="L536" s="57">
        <v>9.09</v>
      </c>
      <c r="M536" s="57">
        <v>9.0500000000000007</v>
      </c>
      <c r="N536" s="57">
        <v>9.0500000000000007</v>
      </c>
      <c r="O536" s="63">
        <v>-2.2050716648291E-3</v>
      </c>
      <c r="P536" s="57">
        <v>609</v>
      </c>
      <c r="Q536" s="57">
        <v>3289</v>
      </c>
      <c r="R536" s="57">
        <v>4103.3999999999996</v>
      </c>
      <c r="S536" s="57">
        <v>9.0419999999999998</v>
      </c>
      <c r="T536" s="57">
        <v>9.1585000000000001</v>
      </c>
      <c r="U536" s="57">
        <v>9.2812999999999999</v>
      </c>
      <c r="V536" s="57">
        <v>9.0399999999999991</v>
      </c>
      <c r="W536" s="57">
        <v>9.1445000000000007</v>
      </c>
      <c r="X536" s="57">
        <v>9.2758000000000003</v>
      </c>
      <c r="Y536" s="57">
        <v>9.0299999999999994</v>
      </c>
      <c r="Z536" s="57">
        <v>9.1259999999999994</v>
      </c>
      <c r="AA536" s="57">
        <v>9.2691999999999997</v>
      </c>
      <c r="AB536" s="57">
        <v>10.9</v>
      </c>
      <c r="AC536" s="57">
        <v>7.99</v>
      </c>
      <c r="AD536" s="57">
        <v>9.4700000000000006</v>
      </c>
      <c r="AE536" s="57">
        <v>8.93</v>
      </c>
      <c r="AF536" s="64">
        <v>36.378700000000002</v>
      </c>
      <c r="AG536" s="64">
        <v>30.146899999999999</v>
      </c>
      <c r="AH536" s="64">
        <v>39.637099999999997</v>
      </c>
      <c r="AI536" s="64">
        <v>33.310299999999998</v>
      </c>
      <c r="AJ536" s="61">
        <v>0.4548611111111111</v>
      </c>
      <c r="AK536" s="216">
        <v>650</v>
      </c>
      <c r="AL536" s="62">
        <v>1119.1523749487085</v>
      </c>
      <c r="AM536" s="24" t="s">
        <v>6392</v>
      </c>
      <c r="AN536" s="216" t="s">
        <v>6009</v>
      </c>
      <c r="AO536" s="216" t="s">
        <v>5971</v>
      </c>
      <c r="AP536" s="216" t="s">
        <v>6884</v>
      </c>
      <c r="AQ536" s="216" t="s">
        <v>6885</v>
      </c>
      <c r="AR536" s="216" t="s">
        <v>6886</v>
      </c>
      <c r="AS536" s="24" t="s">
        <v>6887</v>
      </c>
      <c r="AT536" s="24" t="s">
        <v>6511</v>
      </c>
      <c r="AU536" s="24" t="s">
        <v>6452</v>
      </c>
      <c r="AV536" s="24" t="s">
        <v>6130</v>
      </c>
      <c r="AW536" s="24" t="s">
        <v>5970</v>
      </c>
      <c r="AX536" s="24" t="s">
        <v>5979</v>
      </c>
      <c r="AY536" s="24" t="s">
        <v>7407</v>
      </c>
      <c r="AZ536" s="216" t="s">
        <v>7281</v>
      </c>
      <c r="BA536" s="216" t="s">
        <v>7043</v>
      </c>
      <c r="BB536" s="57" t="s">
        <v>5474</v>
      </c>
      <c r="BC536" s="202"/>
      <c r="BD536" s="24"/>
      <c r="BE536" s="151"/>
      <c r="BG536" s="151"/>
      <c r="BI536" s="151"/>
      <c r="BL536" s="152"/>
    </row>
    <row r="537" spans="1:64" s="169" customFormat="1">
      <c r="A537" s="24">
        <v>2880</v>
      </c>
      <c r="B537" s="24" t="s">
        <v>547</v>
      </c>
      <c r="C537" s="57">
        <v>19.649999999999999</v>
      </c>
      <c r="D537" s="57">
        <v>19.649999999999999</v>
      </c>
      <c r="E537" s="57">
        <v>19.5</v>
      </c>
      <c r="F537" s="57">
        <v>19.5</v>
      </c>
      <c r="G537" s="57">
        <v>19.649999999999999</v>
      </c>
      <c r="H537" s="57">
        <v>19.8</v>
      </c>
      <c r="I537" s="57">
        <v>19.55</v>
      </c>
      <c r="J537" s="57">
        <v>19.8</v>
      </c>
      <c r="K537" s="57">
        <v>19.8</v>
      </c>
      <c r="L537" s="57">
        <v>19.899999999999999</v>
      </c>
      <c r="M537" s="57">
        <v>19.7</v>
      </c>
      <c r="N537" s="57">
        <v>19.8</v>
      </c>
      <c r="O537" s="63">
        <v>0</v>
      </c>
      <c r="P537" s="57">
        <v>5809</v>
      </c>
      <c r="Q537" s="57">
        <v>16993</v>
      </c>
      <c r="R537" s="57">
        <v>11860.6</v>
      </c>
      <c r="S537" s="57">
        <v>19.62</v>
      </c>
      <c r="T537" s="57">
        <v>19.592500000000001</v>
      </c>
      <c r="U537" s="57">
        <v>18.907499999999999</v>
      </c>
      <c r="V537" s="57">
        <v>19.63</v>
      </c>
      <c r="W537" s="57">
        <v>19.612500000000001</v>
      </c>
      <c r="X537" s="57">
        <v>18.933299999999999</v>
      </c>
      <c r="Y537" s="57">
        <v>19.64</v>
      </c>
      <c r="Z537" s="57">
        <v>19.635000000000002</v>
      </c>
      <c r="AA537" s="57">
        <v>18.958300000000001</v>
      </c>
      <c r="AB537" s="57">
        <v>19.899999999999999</v>
      </c>
      <c r="AC537" s="57">
        <v>17.149999999999999</v>
      </c>
      <c r="AD537" s="57">
        <v>19.899999999999999</v>
      </c>
      <c r="AE537" s="57">
        <v>19.3</v>
      </c>
      <c r="AF537" s="64">
        <v>58.302700000000002</v>
      </c>
      <c r="AG537" s="64">
        <v>61.163499999999999</v>
      </c>
      <c r="AH537" s="64">
        <v>65.5351</v>
      </c>
      <c r="AI537" s="64">
        <v>62.620699999999999</v>
      </c>
      <c r="AJ537" s="61">
        <v>0.4548611111111111</v>
      </c>
      <c r="AK537" s="216">
        <v>6000</v>
      </c>
      <c r="AL537" s="62">
        <v>10028.547738046058</v>
      </c>
      <c r="AM537" s="24" t="s">
        <v>6243</v>
      </c>
      <c r="AN537" s="216" t="s">
        <v>5981</v>
      </c>
      <c r="AO537" s="216" t="s">
        <v>5961</v>
      </c>
      <c r="AP537" s="216" t="s">
        <v>6908</v>
      </c>
      <c r="AQ537" s="216" t="s">
        <v>6900</v>
      </c>
      <c r="AR537" s="216" t="s">
        <v>6886</v>
      </c>
      <c r="AS537" s="24" t="s">
        <v>7350</v>
      </c>
      <c r="AT537" s="24" t="s">
        <v>6518</v>
      </c>
      <c r="AU537" s="24" t="s">
        <v>6126</v>
      </c>
      <c r="AV537" s="24" t="s">
        <v>6121</v>
      </c>
      <c r="AW537" s="24" t="s">
        <v>5970</v>
      </c>
      <c r="AX537" s="24" t="s">
        <v>5970</v>
      </c>
      <c r="AY537" s="24" t="s">
        <v>7690</v>
      </c>
      <c r="AZ537" s="216" t="s">
        <v>7494</v>
      </c>
      <c r="BA537" s="216" t="s">
        <v>7434</v>
      </c>
      <c r="BB537" s="57" t="s">
        <v>5474</v>
      </c>
      <c r="BC537" s="202"/>
      <c r="BD537" s="24"/>
      <c r="BE537" s="151"/>
      <c r="BG537" s="151"/>
      <c r="BI537" s="151"/>
      <c r="BL537" s="152"/>
    </row>
    <row r="538" spans="1:64" s="169" customFormat="1">
      <c r="A538" s="24">
        <v>2881</v>
      </c>
      <c r="B538" s="24" t="s">
        <v>548</v>
      </c>
      <c r="C538" s="57">
        <v>77.599999999999994</v>
      </c>
      <c r="D538" s="57">
        <v>79.3</v>
      </c>
      <c r="E538" s="57">
        <v>77.5</v>
      </c>
      <c r="F538" s="57">
        <v>79</v>
      </c>
      <c r="G538" s="57">
        <v>79</v>
      </c>
      <c r="H538" s="57">
        <v>80.400000000000006</v>
      </c>
      <c r="I538" s="57">
        <v>78.3</v>
      </c>
      <c r="J538" s="57">
        <v>80.400000000000006</v>
      </c>
      <c r="K538" s="57">
        <v>80.8</v>
      </c>
      <c r="L538" s="57">
        <v>81</v>
      </c>
      <c r="M538" s="57">
        <v>79.7</v>
      </c>
      <c r="N538" s="57">
        <v>80.2</v>
      </c>
      <c r="O538" s="63">
        <v>-2.4875621890547198E-3</v>
      </c>
      <c r="P538" s="57">
        <v>9803</v>
      </c>
      <c r="Q538" s="57">
        <v>29712</v>
      </c>
      <c r="R538" s="57">
        <v>20542.95</v>
      </c>
      <c r="S538" s="57">
        <v>77.739999999999995</v>
      </c>
      <c r="T538" s="57">
        <v>76.885000000000005</v>
      </c>
      <c r="U538" s="57">
        <v>75.686700000000002</v>
      </c>
      <c r="V538" s="57">
        <v>78.180000000000007</v>
      </c>
      <c r="W538" s="57">
        <v>77.084999999999994</v>
      </c>
      <c r="X538" s="57">
        <v>75.821700000000007</v>
      </c>
      <c r="Y538" s="57">
        <v>78.62</v>
      </c>
      <c r="Z538" s="57">
        <v>77.314999999999998</v>
      </c>
      <c r="AA538" s="57">
        <v>75.941699999999997</v>
      </c>
      <c r="AB538" s="57">
        <v>85.7</v>
      </c>
      <c r="AC538" s="57">
        <v>40.4</v>
      </c>
      <c r="AD538" s="57">
        <v>81</v>
      </c>
      <c r="AE538" s="57">
        <v>74.400000000000006</v>
      </c>
      <c r="AF538" s="64">
        <v>66.016900000000007</v>
      </c>
      <c r="AG538" s="64">
        <v>57.048400000000001</v>
      </c>
      <c r="AH538" s="64">
        <v>72.406300000000002</v>
      </c>
      <c r="AI538" s="64">
        <v>62.167700000000004</v>
      </c>
      <c r="AJ538" s="61">
        <v>0.4548611111111111</v>
      </c>
      <c r="AK538" s="216">
        <v>10000</v>
      </c>
      <c r="AL538" s="62">
        <v>16630.443801531768</v>
      </c>
      <c r="AM538" s="24" t="s">
        <v>6048</v>
      </c>
      <c r="AN538" s="216" t="s">
        <v>6009</v>
      </c>
      <c r="AO538" s="216" t="s">
        <v>5961</v>
      </c>
      <c r="AP538" s="216" t="s">
        <v>6908</v>
      </c>
      <c r="AQ538" s="216" t="s">
        <v>6900</v>
      </c>
      <c r="AR538" s="216" t="s">
        <v>6886</v>
      </c>
      <c r="AS538" s="24" t="s">
        <v>7034</v>
      </c>
      <c r="AT538" s="24" t="s">
        <v>6016</v>
      </c>
      <c r="AU538" s="24" t="s">
        <v>6126</v>
      </c>
      <c r="AV538" s="24" t="s">
        <v>5984</v>
      </c>
      <c r="AW538" s="24" t="s">
        <v>5990</v>
      </c>
      <c r="AX538" s="24" t="s">
        <v>5986</v>
      </c>
      <c r="AY538" s="24" t="s">
        <v>7456</v>
      </c>
      <c r="AZ538" s="216" t="s">
        <v>7701</v>
      </c>
      <c r="BA538" s="216" t="s">
        <v>7037</v>
      </c>
      <c r="BB538" s="57" t="s">
        <v>5474</v>
      </c>
      <c r="BC538" s="202"/>
      <c r="BD538" s="24"/>
      <c r="BE538" s="151"/>
      <c r="BG538" s="151"/>
      <c r="BI538" s="151"/>
      <c r="BL538" s="152"/>
    </row>
    <row r="539" spans="1:64" s="169" customFormat="1">
      <c r="A539" s="24">
        <v>2882</v>
      </c>
      <c r="B539" s="24" t="s">
        <v>549</v>
      </c>
      <c r="C539" s="57">
        <v>54.4</v>
      </c>
      <c r="D539" s="57">
        <v>55.4</v>
      </c>
      <c r="E539" s="57">
        <v>54.3</v>
      </c>
      <c r="F539" s="57">
        <v>55.1</v>
      </c>
      <c r="G539" s="57">
        <v>55.4</v>
      </c>
      <c r="H539" s="57">
        <v>55.8</v>
      </c>
      <c r="I539" s="57">
        <v>55</v>
      </c>
      <c r="J539" s="57">
        <v>55.8</v>
      </c>
      <c r="K539" s="57">
        <v>55.8</v>
      </c>
      <c r="L539" s="57">
        <v>55.9</v>
      </c>
      <c r="M539" s="57">
        <v>55.4</v>
      </c>
      <c r="N539" s="57">
        <v>55.6</v>
      </c>
      <c r="O539" s="63">
        <v>-3.5842293906810001E-3</v>
      </c>
      <c r="P539" s="57">
        <v>8109</v>
      </c>
      <c r="Q539" s="57">
        <v>26885</v>
      </c>
      <c r="R539" s="57">
        <v>27157</v>
      </c>
      <c r="S539" s="57">
        <v>54.34</v>
      </c>
      <c r="T539" s="57">
        <v>54.884999999999998</v>
      </c>
      <c r="U539" s="57">
        <v>55.198300000000003</v>
      </c>
      <c r="V539" s="57">
        <v>54.56</v>
      </c>
      <c r="W539" s="57">
        <v>54.924999999999997</v>
      </c>
      <c r="X539" s="57">
        <v>55.1967</v>
      </c>
      <c r="Y539" s="57">
        <v>54.8</v>
      </c>
      <c r="Z539" s="57">
        <v>55.015000000000001</v>
      </c>
      <c r="AA539" s="57">
        <v>55.193300000000001</v>
      </c>
      <c r="AB539" s="57">
        <v>61</v>
      </c>
      <c r="AC539" s="57">
        <v>38</v>
      </c>
      <c r="AD539" s="57">
        <v>56.6</v>
      </c>
      <c r="AE539" s="57">
        <v>53.2</v>
      </c>
      <c r="AF539" s="64">
        <v>48.599699999999999</v>
      </c>
      <c r="AG539" s="64">
        <v>39.267099999999999</v>
      </c>
      <c r="AH539" s="64">
        <v>62.029400000000003</v>
      </c>
      <c r="AI539" s="64">
        <v>46.854500000000002</v>
      </c>
      <c r="AJ539" s="61">
        <v>0.4548611111111111</v>
      </c>
      <c r="AK539" s="216">
        <v>10000</v>
      </c>
      <c r="AL539" s="62">
        <v>13756.632539694083</v>
      </c>
      <c r="AM539" s="24" t="s">
        <v>6048</v>
      </c>
      <c r="AN539" s="216" t="s">
        <v>6009</v>
      </c>
      <c r="AO539" s="216" t="s">
        <v>5961</v>
      </c>
      <c r="AP539" s="216" t="s">
        <v>6908</v>
      </c>
      <c r="AQ539" s="216" t="s">
        <v>6900</v>
      </c>
      <c r="AR539" s="216" t="s">
        <v>6886</v>
      </c>
      <c r="AS539" s="24" t="s">
        <v>6927</v>
      </c>
      <c r="AT539" s="24" t="s">
        <v>6016</v>
      </c>
      <c r="AU539" s="24" t="s">
        <v>6126</v>
      </c>
      <c r="AV539" s="24" t="s">
        <v>5984</v>
      </c>
      <c r="AW539" s="24" t="s">
        <v>5990</v>
      </c>
      <c r="AX539" s="24" t="s">
        <v>5986</v>
      </c>
      <c r="AY539" s="24" t="s">
        <v>7702</v>
      </c>
      <c r="AZ539" s="216" t="s">
        <v>7104</v>
      </c>
      <c r="BA539" s="216" t="s">
        <v>7232</v>
      </c>
      <c r="BB539" s="57" t="s">
        <v>5474</v>
      </c>
      <c r="BC539" s="202"/>
      <c r="BD539" s="24"/>
      <c r="BE539" s="151"/>
      <c r="BG539" s="151"/>
      <c r="BI539" s="151"/>
      <c r="BL539" s="152"/>
    </row>
    <row r="540" spans="1:64" s="169" customFormat="1">
      <c r="A540" s="24">
        <v>2883</v>
      </c>
      <c r="B540" s="24" t="s">
        <v>550</v>
      </c>
      <c r="C540" s="57">
        <v>13.25</v>
      </c>
      <c r="D540" s="57">
        <v>13.4</v>
      </c>
      <c r="E540" s="57">
        <v>13.15</v>
      </c>
      <c r="F540" s="57">
        <v>13.35</v>
      </c>
      <c r="G540" s="57">
        <v>13.35</v>
      </c>
      <c r="H540" s="57">
        <v>13.4</v>
      </c>
      <c r="I540" s="57">
        <v>13.2</v>
      </c>
      <c r="J540" s="57">
        <v>13.4</v>
      </c>
      <c r="K540" s="57">
        <v>13.4</v>
      </c>
      <c r="L540" s="57">
        <v>13.6</v>
      </c>
      <c r="M540" s="57">
        <v>13.35</v>
      </c>
      <c r="N540" s="57">
        <v>13.55</v>
      </c>
      <c r="O540" s="63">
        <v>1.11940298507462E-2</v>
      </c>
      <c r="P540" s="57">
        <v>28577</v>
      </c>
      <c r="Q540" s="57">
        <v>42518</v>
      </c>
      <c r="R540" s="57">
        <v>79998.399999999994</v>
      </c>
      <c r="S540" s="57">
        <v>13.39</v>
      </c>
      <c r="T540" s="57">
        <v>13.8925</v>
      </c>
      <c r="U540" s="57">
        <v>13.4283</v>
      </c>
      <c r="V540" s="57">
        <v>13.34</v>
      </c>
      <c r="W540" s="57">
        <v>13.865</v>
      </c>
      <c r="X540" s="57">
        <v>13.4442</v>
      </c>
      <c r="Y540" s="57">
        <v>13.33</v>
      </c>
      <c r="Z540" s="57">
        <v>13.85</v>
      </c>
      <c r="AA540" s="57">
        <v>13.46</v>
      </c>
      <c r="AB540" s="57">
        <v>14.9</v>
      </c>
      <c r="AC540" s="57">
        <v>8.18</v>
      </c>
      <c r="AD540" s="57">
        <v>14.6</v>
      </c>
      <c r="AE540" s="57">
        <v>12.9</v>
      </c>
      <c r="AF540" s="64">
        <v>23.750900000000001</v>
      </c>
      <c r="AG540" s="64">
        <v>24.954000000000001</v>
      </c>
      <c r="AH540" s="64">
        <v>28.5791</v>
      </c>
      <c r="AI540" s="64">
        <v>26.162400000000002</v>
      </c>
      <c r="AJ540" s="61">
        <v>0.4548611111111111</v>
      </c>
      <c r="AK540" s="216" t="s">
        <v>4611</v>
      </c>
      <c r="AL540" s="62">
        <v>44786.241721517101</v>
      </c>
      <c r="AM540" s="24" t="s">
        <v>7703</v>
      </c>
      <c r="AN540" s="216" t="s">
        <v>5981</v>
      </c>
      <c r="AO540" s="216" t="s">
        <v>5971</v>
      </c>
      <c r="AP540" s="216" t="s">
        <v>6908</v>
      </c>
      <c r="AQ540" s="216" t="s">
        <v>6885</v>
      </c>
      <c r="AR540" s="216" t="s">
        <v>6886</v>
      </c>
      <c r="AS540" s="24" t="s">
        <v>5474</v>
      </c>
      <c r="AT540" s="24" t="s">
        <v>6016</v>
      </c>
      <c r="AU540" s="24" t="s">
        <v>6425</v>
      </c>
      <c r="AV540" s="24" t="s">
        <v>6016</v>
      </c>
      <c r="AW540" s="24" t="s">
        <v>5990</v>
      </c>
      <c r="AX540" s="24" t="s">
        <v>5990</v>
      </c>
      <c r="AY540" s="24" t="s">
        <v>7196</v>
      </c>
      <c r="AZ540" s="216" t="s">
        <v>7110</v>
      </c>
      <c r="BA540" s="216" t="s">
        <v>7024</v>
      </c>
      <c r="BB540" s="57" t="s">
        <v>6994</v>
      </c>
      <c r="BC540" s="202"/>
      <c r="BD540" s="24"/>
      <c r="BE540" s="151"/>
      <c r="BG540" s="151"/>
      <c r="BI540" s="151"/>
      <c r="BL540" s="152"/>
    </row>
    <row r="541" spans="1:64" s="169" customFormat="1">
      <c r="A541" s="24">
        <v>2884</v>
      </c>
      <c r="B541" s="24" t="s">
        <v>551</v>
      </c>
      <c r="C541" s="57">
        <v>26.95</v>
      </c>
      <c r="D541" s="57">
        <v>27</v>
      </c>
      <c r="E541" s="57">
        <v>26.85</v>
      </c>
      <c r="F541" s="57">
        <v>26.9</v>
      </c>
      <c r="G541" s="57">
        <v>27</v>
      </c>
      <c r="H541" s="57">
        <v>27.3</v>
      </c>
      <c r="I541" s="57">
        <v>26.9</v>
      </c>
      <c r="J541" s="57">
        <v>27.3</v>
      </c>
      <c r="K541" s="57">
        <v>27.35</v>
      </c>
      <c r="L541" s="57">
        <v>27.45</v>
      </c>
      <c r="M541" s="57">
        <v>27.25</v>
      </c>
      <c r="N541" s="57">
        <v>27.25</v>
      </c>
      <c r="O541" s="63">
        <v>-1.83150183150183E-3</v>
      </c>
      <c r="P541" s="57">
        <v>13414</v>
      </c>
      <c r="Q541" s="57">
        <v>52496</v>
      </c>
      <c r="R541" s="57">
        <v>21848.1</v>
      </c>
      <c r="S541" s="57">
        <v>26.93</v>
      </c>
      <c r="T541" s="57">
        <v>26.84</v>
      </c>
      <c r="U541" s="57">
        <v>26.308299999999999</v>
      </c>
      <c r="V541" s="57">
        <v>27</v>
      </c>
      <c r="W541" s="57">
        <v>26.88</v>
      </c>
      <c r="X541" s="57">
        <v>26.337499999999999</v>
      </c>
      <c r="Y541" s="57">
        <v>27.05</v>
      </c>
      <c r="Z541" s="57">
        <v>26.9175</v>
      </c>
      <c r="AA541" s="57">
        <v>26.36</v>
      </c>
      <c r="AB541" s="57">
        <v>27.45</v>
      </c>
      <c r="AC541" s="57">
        <v>23.6</v>
      </c>
      <c r="AD541" s="57">
        <v>27.45</v>
      </c>
      <c r="AE541" s="57">
        <v>26.4</v>
      </c>
      <c r="AF541" s="64">
        <v>78.639499999999998</v>
      </c>
      <c r="AG541" s="64">
        <v>79.635999999999996</v>
      </c>
      <c r="AH541" s="64">
        <v>77.916499999999999</v>
      </c>
      <c r="AI541" s="64">
        <v>79.062799999999996</v>
      </c>
      <c r="AJ541" s="61">
        <v>0.4548611111111111</v>
      </c>
      <c r="AK541" s="216">
        <v>15000</v>
      </c>
      <c r="AL541" s="62">
        <v>22570.467417669035</v>
      </c>
      <c r="AM541" s="24" t="s">
        <v>6392</v>
      </c>
      <c r="AN541" s="216" t="s">
        <v>5967</v>
      </c>
      <c r="AO541" s="216" t="s">
        <v>5989</v>
      </c>
      <c r="AP541" s="216" t="s">
        <v>6908</v>
      </c>
      <c r="AQ541" s="216" t="s">
        <v>6900</v>
      </c>
      <c r="AR541" s="216" t="s">
        <v>6886</v>
      </c>
      <c r="AS541" s="24" t="s">
        <v>7350</v>
      </c>
      <c r="AT541" s="24" t="s">
        <v>6561</v>
      </c>
      <c r="AU541" s="24" t="s">
        <v>6126</v>
      </c>
      <c r="AV541" s="24" t="s">
        <v>6130</v>
      </c>
      <c r="AW541" s="24" t="s">
        <v>5970</v>
      </c>
      <c r="AX541" s="24" t="s">
        <v>5979</v>
      </c>
      <c r="AY541" s="24" t="s">
        <v>6982</v>
      </c>
      <c r="AZ541" s="216" t="s">
        <v>7641</v>
      </c>
      <c r="BA541" s="216" t="s">
        <v>7300</v>
      </c>
      <c r="BB541" s="57" t="s">
        <v>5474</v>
      </c>
      <c r="BC541" s="202"/>
      <c r="BD541" s="24"/>
      <c r="BE541" s="151"/>
      <c r="BG541" s="151"/>
      <c r="BI541" s="151"/>
      <c r="BL541" s="152"/>
    </row>
    <row r="542" spans="1:64" s="169" customFormat="1">
      <c r="A542" s="24">
        <v>2885</v>
      </c>
      <c r="B542" s="24" t="s">
        <v>552</v>
      </c>
      <c r="C542" s="57">
        <v>23.95</v>
      </c>
      <c r="D542" s="57">
        <v>24.25</v>
      </c>
      <c r="E542" s="57">
        <v>23.9</v>
      </c>
      <c r="F542" s="57">
        <v>24.15</v>
      </c>
      <c r="G542" s="57">
        <v>24.2</v>
      </c>
      <c r="H542" s="57">
        <v>24.5</v>
      </c>
      <c r="I542" s="57">
        <v>24.05</v>
      </c>
      <c r="J542" s="57">
        <v>24.45</v>
      </c>
      <c r="K542" s="57">
        <v>24.5</v>
      </c>
      <c r="L542" s="57">
        <v>24.5</v>
      </c>
      <c r="M542" s="57">
        <v>24.3</v>
      </c>
      <c r="N542" s="57">
        <v>24.35</v>
      </c>
      <c r="O542" s="63">
        <v>-4.0899795501022403E-3</v>
      </c>
      <c r="P542" s="57">
        <v>5986</v>
      </c>
      <c r="Q542" s="57">
        <v>19469</v>
      </c>
      <c r="R542" s="57">
        <v>36933.599999999999</v>
      </c>
      <c r="S542" s="57">
        <v>23.75</v>
      </c>
      <c r="T542" s="57">
        <v>24.824999999999999</v>
      </c>
      <c r="U542" s="57">
        <v>25.52</v>
      </c>
      <c r="V542" s="57">
        <v>23.9</v>
      </c>
      <c r="W542" s="57">
        <v>24.787500000000001</v>
      </c>
      <c r="X542" s="57">
        <v>25.500800000000002</v>
      </c>
      <c r="Y542" s="57">
        <v>23.99</v>
      </c>
      <c r="Z542" s="57">
        <v>24.752500000000001</v>
      </c>
      <c r="AA542" s="57">
        <v>25.478300000000001</v>
      </c>
      <c r="AB542" s="57">
        <v>27.8</v>
      </c>
      <c r="AC542" s="57">
        <v>17.149999999999999</v>
      </c>
      <c r="AD542" s="57">
        <v>25.95</v>
      </c>
      <c r="AE542" s="57">
        <v>23.15</v>
      </c>
      <c r="AF542" s="64">
        <v>46.652799999999999</v>
      </c>
      <c r="AG542" s="64">
        <v>32.719799999999999</v>
      </c>
      <c r="AH542" s="64">
        <v>60.731499999999997</v>
      </c>
      <c r="AI542" s="64">
        <v>42.057000000000002</v>
      </c>
      <c r="AJ542" s="61">
        <v>0.4548611111111111</v>
      </c>
      <c r="AK542" s="216">
        <v>6000</v>
      </c>
      <c r="AL542" s="62">
        <v>10334.117190556672</v>
      </c>
      <c r="AM542" s="24" t="s">
        <v>6575</v>
      </c>
      <c r="AN542" s="216" t="s">
        <v>6009</v>
      </c>
      <c r="AO542" s="216" t="s">
        <v>5961</v>
      </c>
      <c r="AP542" s="216" t="s">
        <v>6884</v>
      </c>
      <c r="AQ542" s="216" t="s">
        <v>6885</v>
      </c>
      <c r="AR542" s="216" t="s">
        <v>6886</v>
      </c>
      <c r="AS542" s="24" t="s">
        <v>5474</v>
      </c>
      <c r="AT542" s="24" t="s">
        <v>6016</v>
      </c>
      <c r="AU542" s="24" t="s">
        <v>6016</v>
      </c>
      <c r="AV542" s="24" t="s">
        <v>6017</v>
      </c>
      <c r="AW542" s="24" t="s">
        <v>5979</v>
      </c>
      <c r="AX542" s="24" t="s">
        <v>5991</v>
      </c>
      <c r="AY542" s="24" t="s">
        <v>7161</v>
      </c>
      <c r="AZ542" s="216" t="s">
        <v>6932</v>
      </c>
      <c r="BA542" s="216" t="s">
        <v>6980</v>
      </c>
      <c r="BB542" s="57" t="s">
        <v>5474</v>
      </c>
      <c r="BC542" s="202"/>
      <c r="BD542" s="24"/>
      <c r="BE542" s="151"/>
      <c r="BG542" s="151"/>
      <c r="BI542" s="151"/>
      <c r="BL542" s="152"/>
    </row>
    <row r="543" spans="1:64" s="169" customFormat="1">
      <c r="A543" s="24">
        <v>2886</v>
      </c>
      <c r="B543" s="24" t="s">
        <v>553</v>
      </c>
      <c r="C543" s="57">
        <v>31.55</v>
      </c>
      <c r="D543" s="57">
        <v>31.55</v>
      </c>
      <c r="E543" s="57">
        <v>31.05</v>
      </c>
      <c r="F543" s="57">
        <v>31.05</v>
      </c>
      <c r="G543" s="57">
        <v>31.15</v>
      </c>
      <c r="H543" s="57">
        <v>31.35</v>
      </c>
      <c r="I543" s="57">
        <v>31.05</v>
      </c>
      <c r="J543" s="57">
        <v>31.35</v>
      </c>
      <c r="K543" s="57">
        <v>31.45</v>
      </c>
      <c r="L543" s="57">
        <v>31.45</v>
      </c>
      <c r="M543" s="57">
        <v>31.3</v>
      </c>
      <c r="N543" s="57">
        <v>31.3</v>
      </c>
      <c r="O543" s="63">
        <v>-1.5948963317384301E-3</v>
      </c>
      <c r="P543" s="57">
        <v>3933</v>
      </c>
      <c r="Q543" s="57">
        <v>10370</v>
      </c>
      <c r="R543" s="57">
        <v>23696.75</v>
      </c>
      <c r="S543" s="57">
        <v>31.34</v>
      </c>
      <c r="T543" s="57">
        <v>32.332500000000003</v>
      </c>
      <c r="U543" s="57">
        <v>32.694200000000002</v>
      </c>
      <c r="V543" s="57">
        <v>31.32</v>
      </c>
      <c r="W543" s="57">
        <v>32.247500000000002</v>
      </c>
      <c r="X543" s="57">
        <v>32.664999999999999</v>
      </c>
      <c r="Y543" s="57">
        <v>31.29</v>
      </c>
      <c r="Z543" s="57">
        <v>32.162500000000001</v>
      </c>
      <c r="AA543" s="57">
        <v>32.636699999999998</v>
      </c>
      <c r="AB543" s="57">
        <v>33.25</v>
      </c>
      <c r="AC543" s="57">
        <v>27</v>
      </c>
      <c r="AD543" s="57">
        <v>33.25</v>
      </c>
      <c r="AE543" s="57">
        <v>30.6</v>
      </c>
      <c r="AF543" s="64">
        <v>36.065899999999999</v>
      </c>
      <c r="AG543" s="64">
        <v>32.679499999999997</v>
      </c>
      <c r="AH543" s="64">
        <v>40.043900000000001</v>
      </c>
      <c r="AI543" s="64">
        <v>35.134300000000003</v>
      </c>
      <c r="AJ543" s="61">
        <v>0.4548611111111111</v>
      </c>
      <c r="AK543" s="216">
        <v>4000</v>
      </c>
      <c r="AL543" s="62">
        <v>6891.7969229408509</v>
      </c>
      <c r="AM543" s="24" t="s">
        <v>6517</v>
      </c>
      <c r="AN543" s="216" t="s">
        <v>6009</v>
      </c>
      <c r="AO543" s="216" t="s">
        <v>5971</v>
      </c>
      <c r="AP543" s="216" t="s">
        <v>6884</v>
      </c>
      <c r="AQ543" s="216" t="s">
        <v>6885</v>
      </c>
      <c r="AR543" s="216" t="s">
        <v>6886</v>
      </c>
      <c r="AS543" s="24" t="s">
        <v>6894</v>
      </c>
      <c r="AT543" s="24" t="s">
        <v>6518</v>
      </c>
      <c r="AU543" s="24" t="s">
        <v>6126</v>
      </c>
      <c r="AV543" s="24" t="s">
        <v>6518</v>
      </c>
      <c r="AW543" s="24" t="s">
        <v>5979</v>
      </c>
      <c r="AX543" s="24" t="s">
        <v>5979</v>
      </c>
      <c r="AY543" s="24" t="s">
        <v>7246</v>
      </c>
      <c r="AZ543" s="216" t="s">
        <v>7073</v>
      </c>
      <c r="BA543" s="216" t="s">
        <v>6980</v>
      </c>
      <c r="BB543" s="57" t="s">
        <v>5474</v>
      </c>
      <c r="BC543" s="202"/>
      <c r="BD543" s="24"/>
      <c r="BE543" s="151"/>
      <c r="BG543" s="151"/>
      <c r="BI543" s="151"/>
      <c r="BL543" s="152"/>
    </row>
    <row r="544" spans="1:64" s="169" customFormat="1">
      <c r="A544" s="24">
        <v>2887</v>
      </c>
      <c r="B544" s="24" t="s">
        <v>554</v>
      </c>
      <c r="C544" s="57">
        <v>17</v>
      </c>
      <c r="D544" s="57">
        <v>17.149999999999999</v>
      </c>
      <c r="E544" s="57">
        <v>16.95</v>
      </c>
      <c r="F544" s="57">
        <v>17.100000000000001</v>
      </c>
      <c r="G544" s="57">
        <v>17.2</v>
      </c>
      <c r="H544" s="57">
        <v>17.7</v>
      </c>
      <c r="I544" s="57">
        <v>17.100000000000001</v>
      </c>
      <c r="J544" s="57">
        <v>17.7</v>
      </c>
      <c r="K544" s="57">
        <v>17.8</v>
      </c>
      <c r="L544" s="57">
        <v>17.850000000000001</v>
      </c>
      <c r="M544" s="57">
        <v>17.5</v>
      </c>
      <c r="N544" s="57">
        <v>17.649999999999999</v>
      </c>
      <c r="O544" s="63">
        <v>-2.8248587570621399E-3</v>
      </c>
      <c r="P544" s="57">
        <v>17494</v>
      </c>
      <c r="Q544" s="57">
        <v>64791</v>
      </c>
      <c r="R544" s="57">
        <v>21298.45</v>
      </c>
      <c r="S544" s="57">
        <v>16.96</v>
      </c>
      <c r="T544" s="57">
        <v>16.977499999999999</v>
      </c>
      <c r="U544" s="57">
        <v>16.065799999999999</v>
      </c>
      <c r="V544" s="57">
        <v>17.12</v>
      </c>
      <c r="W544" s="57">
        <v>17.024999999999999</v>
      </c>
      <c r="X544" s="57">
        <v>16.1142</v>
      </c>
      <c r="Y544" s="57">
        <v>17.25</v>
      </c>
      <c r="Z544" s="57">
        <v>17.065000000000001</v>
      </c>
      <c r="AA544" s="57">
        <v>16.160799999999998</v>
      </c>
      <c r="AB544" s="57">
        <v>17.850000000000001</v>
      </c>
      <c r="AC544" s="57">
        <v>12.4</v>
      </c>
      <c r="AD544" s="57">
        <v>17.850000000000001</v>
      </c>
      <c r="AE544" s="57">
        <v>16.7</v>
      </c>
      <c r="AF544" s="64">
        <v>65.736000000000004</v>
      </c>
      <c r="AG544" s="64">
        <v>54.034300000000002</v>
      </c>
      <c r="AH544" s="64">
        <v>71.360200000000006</v>
      </c>
      <c r="AI544" s="64">
        <v>59.809600000000003</v>
      </c>
      <c r="AJ544" s="61">
        <v>0.4548611111111111</v>
      </c>
      <c r="AK544" s="216" t="s">
        <v>4611</v>
      </c>
      <c r="AL544" s="62">
        <v>27416.821663443334</v>
      </c>
      <c r="AM544" s="24" t="s">
        <v>6006</v>
      </c>
      <c r="AN544" s="216" t="s">
        <v>6009</v>
      </c>
      <c r="AO544" s="216" t="s">
        <v>5961</v>
      </c>
      <c r="AP544" s="216" t="s">
        <v>6908</v>
      </c>
      <c r="AQ544" s="216" t="s">
        <v>6900</v>
      </c>
      <c r="AR544" s="216" t="s">
        <v>6886</v>
      </c>
      <c r="AS544" s="24" t="s">
        <v>7350</v>
      </c>
      <c r="AT544" s="24" t="s">
        <v>6016</v>
      </c>
      <c r="AU544" s="24" t="s">
        <v>6254</v>
      </c>
      <c r="AV544" s="24" t="s">
        <v>5984</v>
      </c>
      <c r="AW544" s="24" t="s">
        <v>5965</v>
      </c>
      <c r="AX544" s="24" t="s">
        <v>5986</v>
      </c>
      <c r="AY544" s="24" t="s">
        <v>7457</v>
      </c>
      <c r="AZ544" s="216" t="s">
        <v>7704</v>
      </c>
      <c r="BA544" s="216" t="s">
        <v>6959</v>
      </c>
      <c r="BB544" s="57" t="s">
        <v>5474</v>
      </c>
      <c r="BC544" s="202"/>
      <c r="BD544" s="24"/>
      <c r="BE544" s="151"/>
      <c r="BG544" s="151"/>
      <c r="BI544" s="151"/>
      <c r="BL544" s="152"/>
    </row>
    <row r="545" spans="1:64" s="169" customFormat="1">
      <c r="A545" s="24">
        <v>2888</v>
      </c>
      <c r="B545" s="24" t="s">
        <v>555</v>
      </c>
      <c r="C545" s="57">
        <v>9</v>
      </c>
      <c r="D545" s="57">
        <v>9.07</v>
      </c>
      <c r="E545" s="57">
        <v>8.99</v>
      </c>
      <c r="F545" s="57">
        <v>9.02</v>
      </c>
      <c r="G545" s="57">
        <v>9.06</v>
      </c>
      <c r="H545" s="57">
        <v>9.14</v>
      </c>
      <c r="I545" s="57">
        <v>9.0299999999999994</v>
      </c>
      <c r="J545" s="57">
        <v>9.11</v>
      </c>
      <c r="K545" s="57">
        <v>9.02</v>
      </c>
      <c r="L545" s="57">
        <v>9.1</v>
      </c>
      <c r="M545" s="57">
        <v>9.01</v>
      </c>
      <c r="N545" s="57">
        <v>9.06</v>
      </c>
      <c r="O545" s="63">
        <v>-5.4884742041712399E-3</v>
      </c>
      <c r="P545" s="57">
        <v>114137</v>
      </c>
      <c r="Q545" s="57">
        <v>41521</v>
      </c>
      <c r="R545" s="57">
        <v>50366.6</v>
      </c>
      <c r="S545" s="57">
        <v>9.0440000000000005</v>
      </c>
      <c r="T545" s="57">
        <v>9.2070000000000007</v>
      </c>
      <c r="U545" s="57">
        <v>9.5327999999999999</v>
      </c>
      <c r="V545" s="57">
        <v>9.0399999999999991</v>
      </c>
      <c r="W545" s="57">
        <v>9.1735000000000007</v>
      </c>
      <c r="X545" s="57">
        <v>9.5172000000000008</v>
      </c>
      <c r="Y545" s="57">
        <v>9.0299999999999994</v>
      </c>
      <c r="Z545" s="57">
        <v>9.1430000000000007</v>
      </c>
      <c r="AA545" s="57">
        <v>9.5015000000000001</v>
      </c>
      <c r="AB545" s="57">
        <v>10.4</v>
      </c>
      <c r="AC545" s="57">
        <v>7.83</v>
      </c>
      <c r="AD545" s="57">
        <v>9.39</v>
      </c>
      <c r="AE545" s="57">
        <v>8.93</v>
      </c>
      <c r="AF545" s="64">
        <v>35.347999999999999</v>
      </c>
      <c r="AG545" s="64">
        <v>31.283799999999999</v>
      </c>
      <c r="AH545" s="64">
        <v>40.898699999999998</v>
      </c>
      <c r="AI545" s="64">
        <v>34.488799999999998</v>
      </c>
      <c r="AJ545" s="61">
        <v>0.4548611111111111</v>
      </c>
      <c r="AK545" s="216" t="s">
        <v>4611</v>
      </c>
      <c r="AL545" s="62">
        <v>178876.97348807773</v>
      </c>
      <c r="AM545" s="24" t="s">
        <v>7705</v>
      </c>
      <c r="AN545" s="216" t="s">
        <v>6009</v>
      </c>
      <c r="AO545" s="216" t="s">
        <v>5971</v>
      </c>
      <c r="AP545" s="216" t="s">
        <v>6884</v>
      </c>
      <c r="AQ545" s="216" t="s">
        <v>6885</v>
      </c>
      <c r="AR545" s="216" t="s">
        <v>6886</v>
      </c>
      <c r="AS545" s="24" t="s">
        <v>6887</v>
      </c>
      <c r="AT545" s="24" t="s">
        <v>6499</v>
      </c>
      <c r="AU545" s="24" t="s">
        <v>6016</v>
      </c>
      <c r="AV545" s="24" t="s">
        <v>6016</v>
      </c>
      <c r="AW545" s="24" t="s">
        <v>5986</v>
      </c>
      <c r="AX545" s="24" t="s">
        <v>5965</v>
      </c>
      <c r="AY545" s="24" t="s">
        <v>7407</v>
      </c>
      <c r="AZ545" s="216" t="s">
        <v>7129</v>
      </c>
      <c r="BA545" s="216" t="s">
        <v>6948</v>
      </c>
      <c r="BB545" s="57" t="s">
        <v>6944</v>
      </c>
      <c r="BC545" s="202"/>
      <c r="BD545" s="24"/>
      <c r="BE545" s="151"/>
      <c r="BG545" s="151"/>
      <c r="BI545" s="151"/>
      <c r="BL545" s="152"/>
    </row>
    <row r="546" spans="1:64" s="169" customFormat="1">
      <c r="A546" s="24">
        <v>2889</v>
      </c>
      <c r="B546" s="24" t="s">
        <v>556</v>
      </c>
      <c r="C546" s="57">
        <v>15.8</v>
      </c>
      <c r="D546" s="57">
        <v>15.9</v>
      </c>
      <c r="E546" s="57">
        <v>15.75</v>
      </c>
      <c r="F546" s="57">
        <v>15.85</v>
      </c>
      <c r="G546" s="57">
        <v>15.9</v>
      </c>
      <c r="H546" s="57">
        <v>16</v>
      </c>
      <c r="I546" s="57">
        <v>15.9</v>
      </c>
      <c r="J546" s="57">
        <v>16</v>
      </c>
      <c r="K546" s="57">
        <v>16.05</v>
      </c>
      <c r="L546" s="57">
        <v>16.05</v>
      </c>
      <c r="M546" s="57">
        <v>15.9</v>
      </c>
      <c r="N546" s="57">
        <v>15.95</v>
      </c>
      <c r="O546" s="63">
        <v>-3.1250000000000002E-3</v>
      </c>
      <c r="P546" s="57">
        <v>661</v>
      </c>
      <c r="Q546" s="57">
        <v>1743</v>
      </c>
      <c r="R546" s="57">
        <v>2738.3</v>
      </c>
      <c r="S546" s="57">
        <v>15.86</v>
      </c>
      <c r="T546" s="57">
        <v>16.23</v>
      </c>
      <c r="U546" s="57">
        <v>16.605</v>
      </c>
      <c r="V546" s="57">
        <v>15.89</v>
      </c>
      <c r="W546" s="57">
        <v>16.21</v>
      </c>
      <c r="X546" s="57">
        <v>16.5867</v>
      </c>
      <c r="Y546" s="57">
        <v>15.88</v>
      </c>
      <c r="Z546" s="57">
        <v>16.192499999999999</v>
      </c>
      <c r="AA546" s="57">
        <v>16.566700000000001</v>
      </c>
      <c r="AB546" s="57">
        <v>18.2</v>
      </c>
      <c r="AC546" s="57">
        <v>11.3</v>
      </c>
      <c r="AD546" s="57">
        <v>16.55</v>
      </c>
      <c r="AE546" s="57">
        <v>15.65</v>
      </c>
      <c r="AF546" s="64">
        <v>29.034300000000002</v>
      </c>
      <c r="AG546" s="64">
        <v>25.446999999999999</v>
      </c>
      <c r="AH546" s="64">
        <v>32.689599999999999</v>
      </c>
      <c r="AI546" s="64">
        <v>27.8612</v>
      </c>
      <c r="AJ546" s="61">
        <v>0.4548611111111111</v>
      </c>
      <c r="AK546" s="216">
        <v>700</v>
      </c>
      <c r="AL546" s="62">
        <v>1257.3810425396478</v>
      </c>
      <c r="AM546" s="24" t="s">
        <v>6575</v>
      </c>
      <c r="AN546" s="216" t="s">
        <v>6009</v>
      </c>
      <c r="AO546" s="216" t="s">
        <v>5971</v>
      </c>
      <c r="AP546" s="216" t="s">
        <v>6884</v>
      </c>
      <c r="AQ546" s="216" t="s">
        <v>6885</v>
      </c>
      <c r="AR546" s="216" t="s">
        <v>6886</v>
      </c>
      <c r="AS546" s="24" t="s">
        <v>6887</v>
      </c>
      <c r="AT546" s="24" t="s">
        <v>6218</v>
      </c>
      <c r="AU546" s="24" t="s">
        <v>6493</v>
      </c>
      <c r="AV546" s="24" t="s">
        <v>6017</v>
      </c>
      <c r="AW546" s="24" t="s">
        <v>5979</v>
      </c>
      <c r="AX546" s="24" t="s">
        <v>5991</v>
      </c>
      <c r="AY546" s="24" t="s">
        <v>7128</v>
      </c>
      <c r="AZ546" s="216" t="s">
        <v>7110</v>
      </c>
      <c r="BA546" s="216" t="s">
        <v>6992</v>
      </c>
      <c r="BB546" s="57" t="s">
        <v>5474</v>
      </c>
      <c r="BC546" s="202"/>
      <c r="BD546" s="24"/>
      <c r="BE546" s="151"/>
      <c r="BG546" s="151"/>
      <c r="BI546" s="151"/>
      <c r="BL546" s="152"/>
    </row>
    <row r="547" spans="1:64" s="169" customFormat="1">
      <c r="A547" s="24">
        <v>2890</v>
      </c>
      <c r="B547" s="24" t="s">
        <v>557</v>
      </c>
      <c r="C547" s="57">
        <v>13.7</v>
      </c>
      <c r="D547" s="57">
        <v>13.7</v>
      </c>
      <c r="E547" s="57">
        <v>13.45</v>
      </c>
      <c r="F547" s="57">
        <v>13.5</v>
      </c>
      <c r="G547" s="57">
        <v>13.5</v>
      </c>
      <c r="H547" s="57">
        <v>13.6</v>
      </c>
      <c r="I547" s="57">
        <v>13.4</v>
      </c>
      <c r="J547" s="57">
        <v>13.6</v>
      </c>
      <c r="K547" s="57">
        <v>13.6</v>
      </c>
      <c r="L547" s="57">
        <v>13.65</v>
      </c>
      <c r="M547" s="57">
        <v>13.55</v>
      </c>
      <c r="N547" s="57">
        <v>13.65</v>
      </c>
      <c r="O547" s="63">
        <v>3.6764705882352902E-3</v>
      </c>
      <c r="P547" s="57">
        <v>3749</v>
      </c>
      <c r="Q547" s="57">
        <v>16103</v>
      </c>
      <c r="R547" s="57">
        <v>35774.800000000003</v>
      </c>
      <c r="S547" s="57">
        <v>13.59</v>
      </c>
      <c r="T547" s="57">
        <v>13.9</v>
      </c>
      <c r="U547" s="57">
        <v>13.8558</v>
      </c>
      <c r="V547" s="57">
        <v>13.6</v>
      </c>
      <c r="W547" s="57">
        <v>13.8725</v>
      </c>
      <c r="X547" s="57">
        <v>13.8567</v>
      </c>
      <c r="Y547" s="57">
        <v>13.6</v>
      </c>
      <c r="Z547" s="57">
        <v>13.85</v>
      </c>
      <c r="AA547" s="57">
        <v>13.8583</v>
      </c>
      <c r="AB547" s="57">
        <v>14.5</v>
      </c>
      <c r="AC547" s="57">
        <v>10.5</v>
      </c>
      <c r="AD547" s="57">
        <v>14.3</v>
      </c>
      <c r="AE547" s="57">
        <v>13.2</v>
      </c>
      <c r="AF547" s="64">
        <v>48.764499999999998</v>
      </c>
      <c r="AG547" s="64">
        <v>40.015799999999999</v>
      </c>
      <c r="AH547" s="64">
        <v>62.509700000000002</v>
      </c>
      <c r="AI547" s="64">
        <v>47.5137</v>
      </c>
      <c r="AJ547" s="61">
        <v>0.4548611111111111</v>
      </c>
      <c r="AK547" s="216">
        <v>4000</v>
      </c>
      <c r="AL547" s="62">
        <v>6569.3736750839689</v>
      </c>
      <c r="AM547" s="24" t="s">
        <v>6638</v>
      </c>
      <c r="AN547" s="216" t="s">
        <v>6009</v>
      </c>
      <c r="AO547" s="216" t="s">
        <v>5961</v>
      </c>
      <c r="AP547" s="216" t="s">
        <v>6884</v>
      </c>
      <c r="AQ547" s="216" t="s">
        <v>6885</v>
      </c>
      <c r="AR547" s="216" t="s">
        <v>6886</v>
      </c>
      <c r="AS547" s="24" t="s">
        <v>5474</v>
      </c>
      <c r="AT547" s="24" t="s">
        <v>6017</v>
      </c>
      <c r="AU547" s="24" t="s">
        <v>6126</v>
      </c>
      <c r="AV547" s="24" t="s">
        <v>6126</v>
      </c>
      <c r="AW547" s="24" t="s">
        <v>5979</v>
      </c>
      <c r="AX547" s="24" t="s">
        <v>5970</v>
      </c>
      <c r="AY547" s="24" t="s">
        <v>6935</v>
      </c>
      <c r="AZ547" s="216" t="s">
        <v>6902</v>
      </c>
      <c r="BA547" s="216" t="s">
        <v>7041</v>
      </c>
      <c r="BB547" s="57" t="s">
        <v>6944</v>
      </c>
      <c r="BC547" s="202"/>
      <c r="BD547" s="24"/>
      <c r="BE547" s="151"/>
      <c r="BG547" s="151"/>
      <c r="BI547" s="151"/>
      <c r="BL547" s="152"/>
    </row>
    <row r="548" spans="1:64" s="169" customFormat="1">
      <c r="A548" s="24">
        <v>2891</v>
      </c>
      <c r="B548" s="24" t="s">
        <v>558</v>
      </c>
      <c r="C548" s="57">
        <v>21.4</v>
      </c>
      <c r="D548" s="57">
        <v>21.65</v>
      </c>
      <c r="E548" s="57">
        <v>21.35</v>
      </c>
      <c r="F548" s="57">
        <v>21.45</v>
      </c>
      <c r="G548" s="57">
        <v>21.6</v>
      </c>
      <c r="H548" s="57">
        <v>22</v>
      </c>
      <c r="I548" s="57">
        <v>21.5</v>
      </c>
      <c r="J548" s="57">
        <v>22</v>
      </c>
      <c r="K548" s="57">
        <v>22</v>
      </c>
      <c r="L548" s="57">
        <v>22.2</v>
      </c>
      <c r="M548" s="57">
        <v>22</v>
      </c>
      <c r="N548" s="57">
        <v>22.2</v>
      </c>
      <c r="O548" s="63">
        <v>9.0909090909090905E-3</v>
      </c>
      <c r="P548" s="57">
        <v>18351</v>
      </c>
      <c r="Q548" s="57">
        <v>34513</v>
      </c>
      <c r="R548" s="57">
        <v>35886.199999999997</v>
      </c>
      <c r="S548" s="57">
        <v>21.43</v>
      </c>
      <c r="T548" s="57">
        <v>22.497499999999999</v>
      </c>
      <c r="U548" s="57">
        <v>22.5992</v>
      </c>
      <c r="V548" s="57">
        <v>21.51</v>
      </c>
      <c r="W548" s="57">
        <v>22.454999999999998</v>
      </c>
      <c r="X548" s="57">
        <v>22.581700000000001</v>
      </c>
      <c r="Y548" s="57">
        <v>21.63</v>
      </c>
      <c r="Z548" s="57">
        <v>22.427499999999998</v>
      </c>
      <c r="AA548" s="57">
        <v>22.568300000000001</v>
      </c>
      <c r="AB548" s="57">
        <v>24.05</v>
      </c>
      <c r="AC548" s="57">
        <v>17.5</v>
      </c>
      <c r="AD548" s="57">
        <v>23.15</v>
      </c>
      <c r="AE548" s="57">
        <v>21.05</v>
      </c>
      <c r="AF548" s="64">
        <v>26.735299999999999</v>
      </c>
      <c r="AG548" s="64">
        <v>23.906700000000001</v>
      </c>
      <c r="AH548" s="64">
        <v>37.998899999999999</v>
      </c>
      <c r="AI548" s="64">
        <v>28.604099999999999</v>
      </c>
      <c r="AJ548" s="61">
        <v>0.4548611111111111</v>
      </c>
      <c r="AK548" s="216" t="s">
        <v>4611</v>
      </c>
      <c r="AL548" s="62">
        <v>28759.923079104185</v>
      </c>
      <c r="AM548" s="24" t="s">
        <v>6551</v>
      </c>
      <c r="AN548" s="216" t="s">
        <v>6009</v>
      </c>
      <c r="AO548" s="216" t="s">
        <v>5971</v>
      </c>
      <c r="AP548" s="216" t="s">
        <v>6884</v>
      </c>
      <c r="AQ548" s="216" t="s">
        <v>6885</v>
      </c>
      <c r="AR548" s="216" t="s">
        <v>6886</v>
      </c>
      <c r="AS548" s="24" t="s">
        <v>6887</v>
      </c>
      <c r="AT548" s="24" t="s">
        <v>6499</v>
      </c>
      <c r="AU548" s="24" t="s">
        <v>6126</v>
      </c>
      <c r="AV548" s="24" t="s">
        <v>6493</v>
      </c>
      <c r="AW548" s="24" t="s">
        <v>5979</v>
      </c>
      <c r="AX548" s="24" t="s">
        <v>5979</v>
      </c>
      <c r="AY548" s="24" t="s">
        <v>7456</v>
      </c>
      <c r="AZ548" s="216" t="s">
        <v>6913</v>
      </c>
      <c r="BA548" s="216" t="s">
        <v>6914</v>
      </c>
      <c r="BB548" s="57" t="s">
        <v>5474</v>
      </c>
      <c r="BC548" s="202"/>
      <c r="BD548" s="24"/>
      <c r="BE548" s="151"/>
      <c r="BG548" s="151"/>
      <c r="BI548" s="151"/>
      <c r="BL548" s="152"/>
    </row>
    <row r="549" spans="1:64" s="169" customFormat="1">
      <c r="A549" s="24">
        <v>2892</v>
      </c>
      <c r="B549" s="24" t="s">
        <v>559</v>
      </c>
      <c r="C549" s="57">
        <v>23.05</v>
      </c>
      <c r="D549" s="57">
        <v>23.1</v>
      </c>
      <c r="E549" s="57">
        <v>22.95</v>
      </c>
      <c r="F549" s="57">
        <v>23.05</v>
      </c>
      <c r="G549" s="57">
        <v>23.05</v>
      </c>
      <c r="H549" s="57">
        <v>23.1</v>
      </c>
      <c r="I549" s="57">
        <v>23</v>
      </c>
      <c r="J549" s="57">
        <v>23.1</v>
      </c>
      <c r="K549" s="57">
        <v>23.1</v>
      </c>
      <c r="L549" s="57">
        <v>23.1</v>
      </c>
      <c r="M549" s="57">
        <v>23</v>
      </c>
      <c r="N549" s="57">
        <v>23.05</v>
      </c>
      <c r="O549" s="63">
        <v>-2.1645021645021602E-3</v>
      </c>
      <c r="P549" s="57">
        <v>12375</v>
      </c>
      <c r="Q549" s="57">
        <v>33699</v>
      </c>
      <c r="R549" s="57">
        <v>14791.6</v>
      </c>
      <c r="S549" s="57">
        <v>23.07</v>
      </c>
      <c r="T549" s="57">
        <v>23.004999999999999</v>
      </c>
      <c r="U549" s="57">
        <v>22.664200000000001</v>
      </c>
      <c r="V549" s="57">
        <v>23.06</v>
      </c>
      <c r="W549" s="57">
        <v>23.015000000000001</v>
      </c>
      <c r="X549" s="57">
        <v>22.682500000000001</v>
      </c>
      <c r="Y549" s="57">
        <v>23.04</v>
      </c>
      <c r="Z549" s="57">
        <v>23.0275</v>
      </c>
      <c r="AA549" s="57">
        <v>22.6967</v>
      </c>
      <c r="AB549" s="57">
        <v>23.15</v>
      </c>
      <c r="AC549" s="57">
        <v>19.899999999999999</v>
      </c>
      <c r="AD549" s="57">
        <v>23.15</v>
      </c>
      <c r="AE549" s="57">
        <v>22.75</v>
      </c>
      <c r="AF549" s="64">
        <v>68.216499999999996</v>
      </c>
      <c r="AG549" s="64">
        <v>69.5565</v>
      </c>
      <c r="AH549" s="64">
        <v>65.477699999999999</v>
      </c>
      <c r="AI549" s="64">
        <v>68.196899999999999</v>
      </c>
      <c r="AJ549" s="61">
        <v>0.45833333333333331</v>
      </c>
      <c r="AK549" s="216">
        <v>15000</v>
      </c>
      <c r="AL549" s="62">
        <v>20420.93951359277</v>
      </c>
      <c r="AM549" s="24" t="s">
        <v>6015</v>
      </c>
      <c r="AN549" s="216" t="s">
        <v>5967</v>
      </c>
      <c r="AO549" s="216" t="s">
        <v>5961</v>
      </c>
      <c r="AP549" s="216" t="s">
        <v>6908</v>
      </c>
      <c r="AQ549" s="216" t="s">
        <v>6900</v>
      </c>
      <c r="AR549" s="216" t="s">
        <v>6886</v>
      </c>
      <c r="AS549" s="24" t="s">
        <v>6989</v>
      </c>
      <c r="AT549" s="24" t="s">
        <v>6511</v>
      </c>
      <c r="AU549" s="24" t="s">
        <v>6126</v>
      </c>
      <c r="AV549" s="24" t="s">
        <v>6017</v>
      </c>
      <c r="AW549" s="24" t="s">
        <v>5979</v>
      </c>
      <c r="AX549" s="24" t="s">
        <v>5970</v>
      </c>
      <c r="AY549" s="24" t="s">
        <v>7175</v>
      </c>
      <c r="AZ549" s="216" t="s">
        <v>7342</v>
      </c>
      <c r="BA549" s="216" t="s">
        <v>7021</v>
      </c>
      <c r="BB549" s="57" t="s">
        <v>7003</v>
      </c>
      <c r="BC549" s="202"/>
      <c r="BD549" s="24"/>
      <c r="BE549" s="151"/>
      <c r="BG549" s="151"/>
      <c r="BI549" s="151"/>
      <c r="BL549" s="152"/>
    </row>
    <row r="550" spans="1:64" s="169" customFormat="1">
      <c r="A550" s="24">
        <v>2897</v>
      </c>
      <c r="B550" s="24" t="s">
        <v>1632</v>
      </c>
      <c r="C550" s="57">
        <v>6.87</v>
      </c>
      <c r="D550" s="57">
        <v>7.14</v>
      </c>
      <c r="E550" s="57">
        <v>6.85</v>
      </c>
      <c r="F550" s="57">
        <v>7.13</v>
      </c>
      <c r="G550" s="57">
        <v>7.16</v>
      </c>
      <c r="H550" s="57">
        <v>7.25</v>
      </c>
      <c r="I550" s="57">
        <v>7.11</v>
      </c>
      <c r="J550" s="57">
        <v>7.22</v>
      </c>
      <c r="K550" s="57">
        <v>7.22</v>
      </c>
      <c r="L550" s="57">
        <v>7.27</v>
      </c>
      <c r="M550" s="57">
        <v>7.2</v>
      </c>
      <c r="N550" s="57">
        <v>7.23</v>
      </c>
      <c r="O550" s="63">
        <v>1.38504155124653E-3</v>
      </c>
      <c r="P550" s="57">
        <v>1906</v>
      </c>
      <c r="Q550" s="57">
        <v>6224</v>
      </c>
      <c r="R550" s="57">
        <v>1824.8</v>
      </c>
      <c r="S550" s="57">
        <v>6.91</v>
      </c>
      <c r="T550" s="57">
        <v>6.9530000000000003</v>
      </c>
      <c r="U550" s="57">
        <v>7.0374999999999996</v>
      </c>
      <c r="V550" s="57">
        <v>6.98</v>
      </c>
      <c r="W550" s="57">
        <v>6.9634999999999998</v>
      </c>
      <c r="X550" s="57">
        <v>7.0404999999999998</v>
      </c>
      <c r="Y550" s="57">
        <v>7.0460000000000003</v>
      </c>
      <c r="Z550" s="57">
        <v>6.9770000000000003</v>
      </c>
      <c r="AA550" s="57">
        <v>7.0434999999999999</v>
      </c>
      <c r="AB550" s="57">
        <v>7.69</v>
      </c>
      <c r="AC550" s="57">
        <v>6.35</v>
      </c>
      <c r="AD550" s="57">
        <v>7.27</v>
      </c>
      <c r="AE550" s="57">
        <v>6.8</v>
      </c>
      <c r="AF550" s="64">
        <v>59.136400000000002</v>
      </c>
      <c r="AG550" s="64">
        <v>37.853999999999999</v>
      </c>
      <c r="AH550" s="64">
        <v>69.920699999999997</v>
      </c>
      <c r="AI550" s="64">
        <v>48.542900000000003</v>
      </c>
      <c r="AJ550" s="61">
        <v>0.45833333333333331</v>
      </c>
      <c r="AK550" s="216">
        <v>2000</v>
      </c>
      <c r="AL550" s="62">
        <v>3535.3357496834228</v>
      </c>
      <c r="AM550" s="24" t="s">
        <v>6746</v>
      </c>
      <c r="AN550" s="216" t="s">
        <v>6009</v>
      </c>
      <c r="AO550" s="216" t="s">
        <v>5961</v>
      </c>
      <c r="AP550" s="216" t="s">
        <v>6908</v>
      </c>
      <c r="AQ550" s="216" t="s">
        <v>6900</v>
      </c>
      <c r="AR550" s="216" t="s">
        <v>6886</v>
      </c>
      <c r="AS550" s="24" t="s">
        <v>7034</v>
      </c>
      <c r="AT550" s="24" t="s">
        <v>5982</v>
      </c>
      <c r="AU550" s="24" t="s">
        <v>6016</v>
      </c>
      <c r="AV550" s="24" t="s">
        <v>6478</v>
      </c>
      <c r="AW550" s="24" t="s">
        <v>5976</v>
      </c>
      <c r="AX550" s="24" t="s">
        <v>5991</v>
      </c>
      <c r="AY550" s="24" t="s">
        <v>7431</v>
      </c>
      <c r="AZ550" s="216" t="s">
        <v>7706</v>
      </c>
      <c r="BA550" s="216" t="s">
        <v>6998</v>
      </c>
      <c r="BB550" s="57" t="s">
        <v>5474</v>
      </c>
      <c r="BC550" s="202"/>
      <c r="BD550" s="24"/>
      <c r="BE550" s="151"/>
      <c r="BG550" s="151"/>
      <c r="BI550" s="151"/>
      <c r="BL550" s="152"/>
    </row>
    <row r="551" spans="1:64" s="169" customFormat="1">
      <c r="A551" s="24">
        <v>2901</v>
      </c>
      <c r="B551" s="24" t="s">
        <v>560</v>
      </c>
      <c r="C551" s="57">
        <v>26.1</v>
      </c>
      <c r="D551" s="57">
        <v>26.15</v>
      </c>
      <c r="E551" s="57">
        <v>26</v>
      </c>
      <c r="F551" s="57">
        <v>26</v>
      </c>
      <c r="G551" s="57">
        <v>26.2</v>
      </c>
      <c r="H551" s="57">
        <v>26.2</v>
      </c>
      <c r="I551" s="57">
        <v>25.8</v>
      </c>
      <c r="J551" s="57">
        <v>26</v>
      </c>
      <c r="K551" s="57">
        <v>25.65</v>
      </c>
      <c r="L551" s="57">
        <v>26.1</v>
      </c>
      <c r="M551" s="57">
        <v>25.3</v>
      </c>
      <c r="N551" s="57">
        <v>25.5</v>
      </c>
      <c r="O551" s="63">
        <v>-1.9230769230769201E-2</v>
      </c>
      <c r="P551" s="57">
        <v>13</v>
      </c>
      <c r="Q551" s="57">
        <v>6</v>
      </c>
      <c r="R551" s="57">
        <v>80.45</v>
      </c>
      <c r="S551" s="57">
        <v>25.82</v>
      </c>
      <c r="T551" s="57">
        <v>26.265000000000001</v>
      </c>
      <c r="U551" s="57">
        <v>28.144200000000001</v>
      </c>
      <c r="V551" s="57">
        <v>25.88</v>
      </c>
      <c r="W551" s="57">
        <v>26.175000000000001</v>
      </c>
      <c r="X551" s="57">
        <v>28.105799999999999</v>
      </c>
      <c r="Y551" s="57">
        <v>25.81</v>
      </c>
      <c r="Z551" s="57">
        <v>26.06</v>
      </c>
      <c r="AA551" s="57">
        <v>28.06</v>
      </c>
      <c r="AB551" s="57">
        <v>36.799999999999997</v>
      </c>
      <c r="AC551" s="57">
        <v>23.15</v>
      </c>
      <c r="AD551" s="57">
        <v>28.05</v>
      </c>
      <c r="AE551" s="57">
        <v>24.7</v>
      </c>
      <c r="AF551" s="64">
        <v>80.659000000000006</v>
      </c>
      <c r="AG551" s="64">
        <v>68.653300000000002</v>
      </c>
      <c r="AH551" s="64">
        <v>71.550399999999996</v>
      </c>
      <c r="AI551" s="64">
        <v>69.619</v>
      </c>
      <c r="AJ551" s="61">
        <v>0.45833333333333331</v>
      </c>
      <c r="AK551" s="216">
        <v>50</v>
      </c>
      <c r="AL551" s="62">
        <v>44.37845308134321</v>
      </c>
      <c r="AM551" s="24" t="s">
        <v>7707</v>
      </c>
      <c r="AN551" s="216" t="s">
        <v>5967</v>
      </c>
      <c r="AO551" s="216" t="s">
        <v>5961</v>
      </c>
      <c r="AP551" s="216" t="s">
        <v>6884</v>
      </c>
      <c r="AQ551" s="216" t="s">
        <v>6885</v>
      </c>
      <c r="AR551" s="216" t="s">
        <v>6916</v>
      </c>
      <c r="AS551" s="24" t="s">
        <v>5474</v>
      </c>
      <c r="AT551" s="24" t="s">
        <v>6130</v>
      </c>
      <c r="AU551" s="24" t="s">
        <v>6017</v>
      </c>
      <c r="AV551" s="24" t="s">
        <v>6029</v>
      </c>
      <c r="AW551" s="24" t="s">
        <v>5976</v>
      </c>
      <c r="AX551" s="24" t="s">
        <v>5990</v>
      </c>
      <c r="AY551" s="24" t="s">
        <v>7004</v>
      </c>
      <c r="AZ551" s="216" t="s">
        <v>7060</v>
      </c>
      <c r="BA551" s="216" t="s">
        <v>6948</v>
      </c>
      <c r="BB551" s="57" t="s">
        <v>5474</v>
      </c>
      <c r="BC551" s="202"/>
      <c r="BD551" s="24"/>
      <c r="BE551" s="151"/>
      <c r="BG551" s="151"/>
      <c r="BI551" s="151"/>
      <c r="BL551" s="152"/>
    </row>
    <row r="552" spans="1:64" s="169" customFormat="1">
      <c r="A552" s="24">
        <v>2903</v>
      </c>
      <c r="B552" s="24" t="s">
        <v>561</v>
      </c>
      <c r="C552" s="57">
        <v>20.9</v>
      </c>
      <c r="D552" s="57">
        <v>21.5</v>
      </c>
      <c r="E552" s="57">
        <v>20.9</v>
      </c>
      <c r="F552" s="57">
        <v>21.3</v>
      </c>
      <c r="G552" s="57">
        <v>21.45</v>
      </c>
      <c r="H552" s="57">
        <v>21.9</v>
      </c>
      <c r="I552" s="57">
        <v>21.35</v>
      </c>
      <c r="J552" s="57">
        <v>21.85</v>
      </c>
      <c r="K552" s="57">
        <v>21.9</v>
      </c>
      <c r="L552" s="57">
        <v>21.9</v>
      </c>
      <c r="M552" s="57">
        <v>21.55</v>
      </c>
      <c r="N552" s="57">
        <v>21.6</v>
      </c>
      <c r="O552" s="63">
        <v>-1.1441647597254001E-2</v>
      </c>
      <c r="P552" s="57">
        <v>317</v>
      </c>
      <c r="Q552" s="57">
        <v>808</v>
      </c>
      <c r="R552" s="57">
        <v>676.05</v>
      </c>
      <c r="S552" s="57">
        <v>21.08</v>
      </c>
      <c r="T552" s="57">
        <v>22.3325</v>
      </c>
      <c r="U552" s="57">
        <v>22.9633</v>
      </c>
      <c r="V552" s="57">
        <v>21.21</v>
      </c>
      <c r="W552" s="57">
        <v>22.234999999999999</v>
      </c>
      <c r="X552" s="57">
        <v>22.9542</v>
      </c>
      <c r="Y552" s="57">
        <v>21.3</v>
      </c>
      <c r="Z552" s="57">
        <v>22.175000000000001</v>
      </c>
      <c r="AA552" s="57">
        <v>22.94</v>
      </c>
      <c r="AB552" s="57">
        <v>26.7</v>
      </c>
      <c r="AC552" s="57">
        <v>20.7</v>
      </c>
      <c r="AD552" s="57">
        <v>23.1</v>
      </c>
      <c r="AE552" s="57">
        <v>20.7</v>
      </c>
      <c r="AF552" s="64">
        <v>28.860399999999998</v>
      </c>
      <c r="AG552" s="64">
        <v>17.8874</v>
      </c>
      <c r="AH552" s="64">
        <v>35.906999999999996</v>
      </c>
      <c r="AI552" s="64">
        <v>23.893899999999999</v>
      </c>
      <c r="AJ552" s="61">
        <v>0.45833333333333331</v>
      </c>
      <c r="AK552" s="216">
        <v>350</v>
      </c>
      <c r="AL552" s="62">
        <v>598.38077426754842</v>
      </c>
      <c r="AM552" s="24" t="s">
        <v>6463</v>
      </c>
      <c r="AN552" s="216" t="s">
        <v>6009</v>
      </c>
      <c r="AO552" s="216" t="s">
        <v>6007</v>
      </c>
      <c r="AP552" s="216" t="s">
        <v>6884</v>
      </c>
      <c r="AQ552" s="216" t="s">
        <v>6885</v>
      </c>
      <c r="AR552" s="216" t="s">
        <v>6886</v>
      </c>
      <c r="AS552" s="24" t="s">
        <v>6951</v>
      </c>
      <c r="AT552" s="24" t="s">
        <v>6055</v>
      </c>
      <c r="AU552" s="24" t="s">
        <v>6016</v>
      </c>
      <c r="AV552" s="24" t="s">
        <v>6017</v>
      </c>
      <c r="AW552" s="24" t="s">
        <v>5979</v>
      </c>
      <c r="AX552" s="24" t="s">
        <v>5965</v>
      </c>
      <c r="AY552" s="24" t="s">
        <v>7122</v>
      </c>
      <c r="AZ552" s="216" t="s">
        <v>7264</v>
      </c>
      <c r="BA552" s="216" t="s">
        <v>6914</v>
      </c>
      <c r="BB552" s="57" t="s">
        <v>5474</v>
      </c>
      <c r="BC552" s="202"/>
      <c r="BD552" s="24"/>
      <c r="BE552" s="151"/>
      <c r="BG552" s="151"/>
      <c r="BI552" s="151"/>
      <c r="BL552" s="152"/>
    </row>
    <row r="553" spans="1:64" s="169" customFormat="1">
      <c r="A553" s="24">
        <v>2904</v>
      </c>
      <c r="B553" s="24" t="s">
        <v>562</v>
      </c>
      <c r="C553" s="57">
        <v>27.75</v>
      </c>
      <c r="D553" s="57">
        <v>28</v>
      </c>
      <c r="E553" s="57">
        <v>27.45</v>
      </c>
      <c r="F553" s="57">
        <v>27.8</v>
      </c>
      <c r="G553" s="57">
        <v>27.8</v>
      </c>
      <c r="H553" s="57">
        <v>27.8</v>
      </c>
      <c r="I553" s="57">
        <v>27.5</v>
      </c>
      <c r="J553" s="57">
        <v>27.65</v>
      </c>
      <c r="K553" s="57">
        <v>27.85</v>
      </c>
      <c r="L553" s="57">
        <v>27.85</v>
      </c>
      <c r="M553" s="57">
        <v>27.7</v>
      </c>
      <c r="N553" s="57">
        <v>27.8</v>
      </c>
      <c r="O553" s="63">
        <v>5.4249547920433901E-3</v>
      </c>
      <c r="P553" s="57">
        <v>14</v>
      </c>
      <c r="Q553" s="57">
        <v>59</v>
      </c>
      <c r="R553" s="57">
        <v>102.6</v>
      </c>
      <c r="S553" s="57">
        <v>27.47</v>
      </c>
      <c r="T553" s="57">
        <v>28.1525</v>
      </c>
      <c r="U553" s="57">
        <v>29.050799999999999</v>
      </c>
      <c r="V553" s="57">
        <v>27.61</v>
      </c>
      <c r="W553" s="57">
        <v>28.08</v>
      </c>
      <c r="X553" s="57">
        <v>29.026700000000002</v>
      </c>
      <c r="Y553" s="57">
        <v>27.62</v>
      </c>
      <c r="Z553" s="57">
        <v>28.015000000000001</v>
      </c>
      <c r="AA553" s="57">
        <v>29.000800000000002</v>
      </c>
      <c r="AB553" s="57">
        <v>31.85</v>
      </c>
      <c r="AC553" s="57">
        <v>23.7</v>
      </c>
      <c r="AD553" s="57">
        <v>29.2</v>
      </c>
      <c r="AE553" s="57">
        <v>26.7</v>
      </c>
      <c r="AF553" s="64">
        <v>52.372500000000002</v>
      </c>
      <c r="AG553" s="64">
        <v>37.475299999999997</v>
      </c>
      <c r="AH553" s="64">
        <v>63.120100000000001</v>
      </c>
      <c r="AI553" s="64">
        <v>46.023600000000002</v>
      </c>
      <c r="AJ553" s="61">
        <v>0.45833333333333331</v>
      </c>
      <c r="AK553" s="216">
        <v>50</v>
      </c>
      <c r="AL553" s="62">
        <v>47.792180241446538</v>
      </c>
      <c r="AM553" s="24" t="s">
        <v>6532</v>
      </c>
      <c r="AN553" s="216" t="s">
        <v>6009</v>
      </c>
      <c r="AO553" s="216" t="s">
        <v>5961</v>
      </c>
      <c r="AP553" s="216" t="s">
        <v>6884</v>
      </c>
      <c r="AQ553" s="216" t="s">
        <v>6885</v>
      </c>
      <c r="AR553" s="216" t="s">
        <v>6886</v>
      </c>
      <c r="AS553" s="24" t="s">
        <v>5474</v>
      </c>
      <c r="AT553" s="24" t="s">
        <v>6370</v>
      </c>
      <c r="AU553" s="24" t="s">
        <v>6017</v>
      </c>
      <c r="AV553" s="24" t="s">
        <v>6345</v>
      </c>
      <c r="AW553" s="24" t="s">
        <v>5979</v>
      </c>
      <c r="AX553" s="24" t="s">
        <v>5996</v>
      </c>
      <c r="AY553" s="24" t="s">
        <v>7026</v>
      </c>
      <c r="AZ553" s="216" t="s">
        <v>7511</v>
      </c>
      <c r="BA553" s="216" t="s">
        <v>6980</v>
      </c>
      <c r="BB553" s="57" t="s">
        <v>5474</v>
      </c>
      <c r="BC553" s="202"/>
      <c r="BD553" s="24"/>
      <c r="BE553" s="151"/>
      <c r="BG553" s="151"/>
      <c r="BI553" s="151"/>
      <c r="BL553" s="152"/>
    </row>
    <row r="554" spans="1:64" s="169" customFormat="1">
      <c r="A554" s="24">
        <v>2905</v>
      </c>
      <c r="B554" s="24" t="s">
        <v>563</v>
      </c>
      <c r="C554" s="57">
        <v>21.05</v>
      </c>
      <c r="D554" s="57">
        <v>21.45</v>
      </c>
      <c r="E554" s="57">
        <v>21.05</v>
      </c>
      <c r="F554" s="57">
        <v>21.3</v>
      </c>
      <c r="G554" s="57">
        <v>21.4</v>
      </c>
      <c r="H554" s="57">
        <v>21.65</v>
      </c>
      <c r="I554" s="57">
        <v>21.4</v>
      </c>
      <c r="J554" s="57">
        <v>21.55</v>
      </c>
      <c r="K554" s="57">
        <v>21.7</v>
      </c>
      <c r="L554" s="57">
        <v>21.8</v>
      </c>
      <c r="M554" s="57">
        <v>21.55</v>
      </c>
      <c r="N554" s="57">
        <v>21.6</v>
      </c>
      <c r="O554" s="63">
        <v>2.32018561484918E-3</v>
      </c>
      <c r="P554" s="57">
        <v>244</v>
      </c>
      <c r="Q554" s="57">
        <v>610</v>
      </c>
      <c r="R554" s="57">
        <v>898.2</v>
      </c>
      <c r="S554" s="57">
        <v>21.33</v>
      </c>
      <c r="T554" s="57">
        <v>22.95</v>
      </c>
      <c r="U554" s="57">
        <v>22.8367</v>
      </c>
      <c r="V554" s="57">
        <v>21.29</v>
      </c>
      <c r="W554" s="57">
        <v>22.86</v>
      </c>
      <c r="X554" s="57">
        <v>22.827500000000001</v>
      </c>
      <c r="Y554" s="57">
        <v>21.27</v>
      </c>
      <c r="Z554" s="57">
        <v>22.76</v>
      </c>
      <c r="AA554" s="57">
        <v>22.8142</v>
      </c>
      <c r="AB554" s="57">
        <v>24.3</v>
      </c>
      <c r="AC554" s="57">
        <v>19.600000000000001</v>
      </c>
      <c r="AD554" s="57">
        <v>24</v>
      </c>
      <c r="AE554" s="57">
        <v>20.85</v>
      </c>
      <c r="AF554" s="64">
        <v>15.5631</v>
      </c>
      <c r="AG554" s="64">
        <v>15.884399999999999</v>
      </c>
      <c r="AH554" s="64">
        <v>19.147300000000001</v>
      </c>
      <c r="AI554" s="64">
        <v>16.972100000000001</v>
      </c>
      <c r="AJ554" s="61">
        <v>0.45833333333333331</v>
      </c>
      <c r="AK554" s="216">
        <v>250</v>
      </c>
      <c r="AL554" s="62">
        <v>458.99305728009955</v>
      </c>
      <c r="AM554" s="24" t="s">
        <v>7708</v>
      </c>
      <c r="AN554" s="216" t="s">
        <v>6337</v>
      </c>
      <c r="AO554" s="216" t="s">
        <v>6047</v>
      </c>
      <c r="AP554" s="216" t="s">
        <v>6884</v>
      </c>
      <c r="AQ554" s="216" t="s">
        <v>6885</v>
      </c>
      <c r="AR554" s="216" t="s">
        <v>6886</v>
      </c>
      <c r="AS554" s="24" t="s">
        <v>6887</v>
      </c>
      <c r="AT554" s="24" t="s">
        <v>6055</v>
      </c>
      <c r="AU554" s="24" t="s">
        <v>6055</v>
      </c>
      <c r="AV554" s="24" t="s">
        <v>5984</v>
      </c>
      <c r="AW554" s="24" t="s">
        <v>5986</v>
      </c>
      <c r="AX554" s="24" t="s">
        <v>5990</v>
      </c>
      <c r="AY554" s="24" t="s">
        <v>7175</v>
      </c>
      <c r="AZ554" s="216" t="s">
        <v>7060</v>
      </c>
      <c r="BA554" s="216" t="s">
        <v>6914</v>
      </c>
      <c r="BB554" s="57" t="s">
        <v>5474</v>
      </c>
      <c r="BC554" s="202"/>
      <c r="BD554" s="24"/>
      <c r="BE554" s="151"/>
      <c r="BG554" s="151"/>
      <c r="BI554" s="151"/>
      <c r="BL554" s="152"/>
    </row>
    <row r="555" spans="1:64" s="169" customFormat="1">
      <c r="A555" s="24">
        <v>2906</v>
      </c>
      <c r="B555" s="24" t="s">
        <v>564</v>
      </c>
      <c r="C555" s="57">
        <v>14.65</v>
      </c>
      <c r="D555" s="57">
        <v>15.2</v>
      </c>
      <c r="E555" s="57">
        <v>14.65</v>
      </c>
      <c r="F555" s="57">
        <v>15.15</v>
      </c>
      <c r="G555" s="57">
        <v>15.25</v>
      </c>
      <c r="H555" s="57">
        <v>15.25</v>
      </c>
      <c r="I555" s="57">
        <v>14.95</v>
      </c>
      <c r="J555" s="57">
        <v>15.2</v>
      </c>
      <c r="K555" s="57">
        <v>15.3</v>
      </c>
      <c r="L555" s="57">
        <v>15.3</v>
      </c>
      <c r="M555" s="57">
        <v>15.15</v>
      </c>
      <c r="N555" s="57">
        <v>15.2</v>
      </c>
      <c r="O555" s="63">
        <v>0</v>
      </c>
      <c r="P555" s="57">
        <v>43</v>
      </c>
      <c r="Q555" s="57">
        <v>210</v>
      </c>
      <c r="R555" s="57">
        <v>242.1</v>
      </c>
      <c r="S555" s="57">
        <v>14.7</v>
      </c>
      <c r="T555" s="57">
        <v>14.72</v>
      </c>
      <c r="U555" s="57">
        <v>15.244199999999999</v>
      </c>
      <c r="V555" s="57">
        <v>14.81</v>
      </c>
      <c r="W555" s="57">
        <v>14.75</v>
      </c>
      <c r="X555" s="57">
        <v>15.236700000000001</v>
      </c>
      <c r="Y555" s="57">
        <v>14.91</v>
      </c>
      <c r="Z555" s="57">
        <v>14.79</v>
      </c>
      <c r="AA555" s="57">
        <v>15.2317</v>
      </c>
      <c r="AB555" s="57">
        <v>18.2</v>
      </c>
      <c r="AC555" s="57">
        <v>12.7</v>
      </c>
      <c r="AD555" s="57">
        <v>15.3</v>
      </c>
      <c r="AE555" s="57">
        <v>14.35</v>
      </c>
      <c r="AF555" s="64">
        <v>63.072699999999998</v>
      </c>
      <c r="AG555" s="64">
        <v>46.340400000000002</v>
      </c>
      <c r="AH555" s="64">
        <v>71.873000000000005</v>
      </c>
      <c r="AI555" s="64">
        <v>54.851300000000002</v>
      </c>
      <c r="AJ555" s="61">
        <v>0.45833333333333331</v>
      </c>
      <c r="AK555" s="216">
        <v>50</v>
      </c>
      <c r="AL555" s="62">
        <v>146.79026788444293</v>
      </c>
      <c r="AM555" s="24" t="s">
        <v>7652</v>
      </c>
      <c r="AN555" s="216" t="s">
        <v>6009</v>
      </c>
      <c r="AO555" s="216" t="s">
        <v>5961</v>
      </c>
      <c r="AP555" s="216" t="s">
        <v>6884</v>
      </c>
      <c r="AQ555" s="216" t="s">
        <v>6900</v>
      </c>
      <c r="AR555" s="216" t="s">
        <v>6886</v>
      </c>
      <c r="AS555" s="24" t="s">
        <v>7034</v>
      </c>
      <c r="AT555" s="24" t="s">
        <v>6031</v>
      </c>
      <c r="AU555" s="24" t="s">
        <v>6345</v>
      </c>
      <c r="AV555" s="24" t="s">
        <v>6017</v>
      </c>
      <c r="AW555" s="24" t="s">
        <v>5979</v>
      </c>
      <c r="AX555" s="24" t="s">
        <v>5991</v>
      </c>
      <c r="AY555" s="24" t="s">
        <v>7413</v>
      </c>
      <c r="AZ555" s="216" t="s">
        <v>7709</v>
      </c>
      <c r="BA555" s="216" t="s">
        <v>7012</v>
      </c>
      <c r="BB555" s="57" t="s">
        <v>5474</v>
      </c>
      <c r="BC555" s="202"/>
      <c r="BD555" s="24"/>
      <c r="BE555" s="151"/>
      <c r="BG555" s="151"/>
      <c r="BI555" s="151"/>
      <c r="BL555" s="152"/>
    </row>
    <row r="556" spans="1:64" s="169" customFormat="1">
      <c r="A556" s="24">
        <v>2908</v>
      </c>
      <c r="B556" s="24" t="s">
        <v>565</v>
      </c>
      <c r="C556" s="57">
        <v>23.8</v>
      </c>
      <c r="D556" s="57">
        <v>24.3</v>
      </c>
      <c r="E556" s="57">
        <v>23.8</v>
      </c>
      <c r="F556" s="57">
        <v>24.3</v>
      </c>
      <c r="G556" s="57">
        <v>24.4</v>
      </c>
      <c r="H556" s="57">
        <v>24.4</v>
      </c>
      <c r="I556" s="57">
        <v>23.85</v>
      </c>
      <c r="J556" s="57">
        <v>24</v>
      </c>
      <c r="K556" s="57">
        <v>24.1</v>
      </c>
      <c r="L556" s="57">
        <v>24.15</v>
      </c>
      <c r="M556" s="57">
        <v>24.1</v>
      </c>
      <c r="N556" s="57">
        <v>24.1</v>
      </c>
      <c r="O556" s="63">
        <v>4.1666666666666597E-3</v>
      </c>
      <c r="P556" s="57">
        <v>14</v>
      </c>
      <c r="Q556" s="57">
        <v>86</v>
      </c>
      <c r="R556" s="57">
        <v>85.85</v>
      </c>
      <c r="S556" s="57">
        <v>24.01</v>
      </c>
      <c r="T556" s="57">
        <v>24.537500000000001</v>
      </c>
      <c r="U556" s="57">
        <v>25.624199999999998</v>
      </c>
      <c r="V556" s="57">
        <v>24</v>
      </c>
      <c r="W556" s="57">
        <v>24.484999999999999</v>
      </c>
      <c r="X556" s="57">
        <v>25.566700000000001</v>
      </c>
      <c r="Y556" s="57">
        <v>23.98</v>
      </c>
      <c r="Z556" s="57">
        <v>24.445</v>
      </c>
      <c r="AA556" s="57">
        <v>25.508299999999998</v>
      </c>
      <c r="AB556" s="57">
        <v>28</v>
      </c>
      <c r="AC556" s="57">
        <v>22.7</v>
      </c>
      <c r="AD556" s="57">
        <v>25.5</v>
      </c>
      <c r="AE556" s="57">
        <v>23.5</v>
      </c>
      <c r="AF556" s="64">
        <v>47.456600000000002</v>
      </c>
      <c r="AG556" s="64">
        <v>32.639600000000002</v>
      </c>
      <c r="AH556" s="64">
        <v>53.859900000000003</v>
      </c>
      <c r="AI556" s="64">
        <v>39.713000000000001</v>
      </c>
      <c r="AJ556" s="61">
        <v>0.45833333333333331</v>
      </c>
      <c r="AK556" s="216">
        <v>50</v>
      </c>
      <c r="AL556" s="62">
        <v>47.792180241446538</v>
      </c>
      <c r="AM556" s="24" t="s">
        <v>6555</v>
      </c>
      <c r="AN556" s="216" t="s">
        <v>6009</v>
      </c>
      <c r="AO556" s="216" t="s">
        <v>5961</v>
      </c>
      <c r="AP556" s="216" t="s">
        <v>6884</v>
      </c>
      <c r="AQ556" s="216" t="s">
        <v>6885</v>
      </c>
      <c r="AR556" s="216" t="s">
        <v>6886</v>
      </c>
      <c r="AS556" s="24" t="s">
        <v>6887</v>
      </c>
      <c r="AT556" s="24" t="s">
        <v>6493</v>
      </c>
      <c r="AU556" s="24" t="s">
        <v>6017</v>
      </c>
      <c r="AV556" s="24" t="s">
        <v>6122</v>
      </c>
      <c r="AW556" s="24" t="s">
        <v>6159</v>
      </c>
      <c r="AX556" s="24" t="s">
        <v>5979</v>
      </c>
      <c r="AY556" s="24" t="s">
        <v>7092</v>
      </c>
      <c r="AZ556" s="216" t="s">
        <v>6902</v>
      </c>
      <c r="BA556" s="216" t="s">
        <v>7133</v>
      </c>
      <c r="BB556" s="57" t="s">
        <v>5474</v>
      </c>
      <c r="BC556" s="202"/>
      <c r="BD556" s="24"/>
      <c r="BE556" s="151"/>
      <c r="BG556" s="151"/>
      <c r="BI556" s="151"/>
      <c r="BL556" s="152"/>
    </row>
    <row r="557" spans="1:64" s="169" customFormat="1">
      <c r="A557" s="24">
        <v>2910</v>
      </c>
      <c r="B557" s="24" t="s">
        <v>566</v>
      </c>
      <c r="C557" s="57">
        <v>33</v>
      </c>
      <c r="D557" s="57">
        <v>33</v>
      </c>
      <c r="E557" s="57">
        <v>32.799999999999997</v>
      </c>
      <c r="F557" s="57">
        <v>32.950000000000003</v>
      </c>
      <c r="G557" s="57">
        <v>32.450000000000003</v>
      </c>
      <c r="H557" s="57">
        <v>32.5</v>
      </c>
      <c r="I557" s="57">
        <v>32.450000000000003</v>
      </c>
      <c r="J557" s="57">
        <v>32.5</v>
      </c>
      <c r="K557" s="57">
        <v>32.799999999999997</v>
      </c>
      <c r="L557" s="57">
        <v>32.799999999999997</v>
      </c>
      <c r="M557" s="57">
        <v>32.549999999999997</v>
      </c>
      <c r="N557" s="57">
        <v>32.549999999999997</v>
      </c>
      <c r="O557" s="63">
        <v>1.53846153846153E-3</v>
      </c>
      <c r="P557" s="57">
        <v>2</v>
      </c>
      <c r="Q557" s="57">
        <v>2</v>
      </c>
      <c r="R557" s="57">
        <v>4.55</v>
      </c>
      <c r="S557" s="57">
        <v>32.51</v>
      </c>
      <c r="T557" s="57">
        <v>32.862499999999997</v>
      </c>
      <c r="U557" s="57">
        <v>32.919199999999996</v>
      </c>
      <c r="V557" s="57">
        <v>32.51</v>
      </c>
      <c r="W557" s="57">
        <v>32.840000000000003</v>
      </c>
      <c r="X557" s="57">
        <v>32.923299999999998</v>
      </c>
      <c r="Y557" s="57">
        <v>32.46</v>
      </c>
      <c r="Z557" s="57">
        <v>32.807499999999997</v>
      </c>
      <c r="AA557" s="57">
        <v>32.9283</v>
      </c>
      <c r="AB557" s="57">
        <v>52.9</v>
      </c>
      <c r="AC557" s="57">
        <v>0</v>
      </c>
      <c r="AD557" s="57">
        <v>33.5</v>
      </c>
      <c r="AE557" s="57">
        <v>31.9</v>
      </c>
      <c r="AF557" s="64">
        <v>49.531500000000001</v>
      </c>
      <c r="AG557" s="64">
        <v>48.191600000000001</v>
      </c>
      <c r="AH557" s="64">
        <v>52.718000000000004</v>
      </c>
      <c r="AI557" s="64">
        <v>49.700400000000002</v>
      </c>
      <c r="AJ557" s="61">
        <v>0.45833333333333331</v>
      </c>
      <c r="AK557" s="216">
        <v>50</v>
      </c>
      <c r="AL557" s="62">
        <v>6.8274543202066482</v>
      </c>
      <c r="AM557" s="24" t="s">
        <v>7063</v>
      </c>
      <c r="AN557" s="216" t="s">
        <v>6009</v>
      </c>
      <c r="AO557" s="216" t="s">
        <v>5961</v>
      </c>
      <c r="AP557" s="216" t="s">
        <v>6884</v>
      </c>
      <c r="AQ557" s="216" t="s">
        <v>6885</v>
      </c>
      <c r="AR557" s="216" t="s">
        <v>6886</v>
      </c>
      <c r="AS557" s="24" t="s">
        <v>7699</v>
      </c>
      <c r="AT557" s="24" t="s">
        <v>6345</v>
      </c>
      <c r="AU557" s="24" t="s">
        <v>6493</v>
      </c>
      <c r="AV557" s="24" t="s">
        <v>6518</v>
      </c>
      <c r="AW557" s="24" t="s">
        <v>5979</v>
      </c>
      <c r="AX557" s="24" t="s">
        <v>5979</v>
      </c>
      <c r="AY557" s="24" t="s">
        <v>7114</v>
      </c>
      <c r="AZ557" s="216" t="s">
        <v>7388</v>
      </c>
      <c r="BA557" s="216" t="s">
        <v>7171</v>
      </c>
      <c r="BB557" s="57" t="s">
        <v>6898</v>
      </c>
      <c r="BC557" s="202"/>
      <c r="BD557" s="24"/>
      <c r="BE557" s="151"/>
      <c r="BG557" s="151"/>
      <c r="BI557" s="151"/>
      <c r="BL557" s="152"/>
    </row>
    <row r="558" spans="1:64" s="169" customFormat="1">
      <c r="A558" s="24">
        <v>2911</v>
      </c>
      <c r="B558" s="24" t="s">
        <v>567</v>
      </c>
      <c r="C558" s="57">
        <v>7.1</v>
      </c>
      <c r="D558" s="57">
        <v>7.26</v>
      </c>
      <c r="E558" s="57">
        <v>7.1</v>
      </c>
      <c r="F558" s="57">
        <v>7.21</v>
      </c>
      <c r="G558" s="57">
        <v>7.21</v>
      </c>
      <c r="H558" s="57">
        <v>7.23</v>
      </c>
      <c r="I558" s="57">
        <v>7.12</v>
      </c>
      <c r="J558" s="57">
        <v>7.17</v>
      </c>
      <c r="K558" s="57">
        <v>7.17</v>
      </c>
      <c r="L558" s="57">
        <v>7.24</v>
      </c>
      <c r="M558" s="57">
        <v>7.17</v>
      </c>
      <c r="N558" s="57">
        <v>7.18</v>
      </c>
      <c r="O558" s="63">
        <v>1.39470013947001E-3</v>
      </c>
      <c r="P558" s="57">
        <v>163</v>
      </c>
      <c r="Q558" s="57">
        <v>224</v>
      </c>
      <c r="R558" s="57">
        <v>370.5</v>
      </c>
      <c r="S558" s="57">
        <v>7.2119999999999997</v>
      </c>
      <c r="T558" s="57">
        <v>7.6835000000000004</v>
      </c>
      <c r="U558" s="57">
        <v>8.3096999999999994</v>
      </c>
      <c r="V558" s="57">
        <v>7.1959999999999997</v>
      </c>
      <c r="W558" s="57">
        <v>7.6355000000000004</v>
      </c>
      <c r="X558" s="57">
        <v>8.3012999999999995</v>
      </c>
      <c r="Y558" s="57">
        <v>7.1639999999999997</v>
      </c>
      <c r="Z558" s="57">
        <v>7.5945</v>
      </c>
      <c r="AA558" s="57">
        <v>8.2805</v>
      </c>
      <c r="AB558" s="57">
        <v>10.4</v>
      </c>
      <c r="AC558" s="57">
        <v>6.1</v>
      </c>
      <c r="AD558" s="57">
        <v>8.18</v>
      </c>
      <c r="AE558" s="57">
        <v>7.09</v>
      </c>
      <c r="AF558" s="64">
        <v>11.4383</v>
      </c>
      <c r="AG558" s="64">
        <v>10.305400000000001</v>
      </c>
      <c r="AH558" s="64">
        <v>12.5436</v>
      </c>
      <c r="AI558" s="64">
        <v>11.051500000000001</v>
      </c>
      <c r="AJ558" s="61">
        <v>0.45833333333333331</v>
      </c>
      <c r="AK558" s="216">
        <v>200</v>
      </c>
      <c r="AL558" s="62">
        <v>324.18506815862878</v>
      </c>
      <c r="AM558" s="24" t="s">
        <v>7710</v>
      </c>
      <c r="AN558" s="216" t="s">
        <v>6009</v>
      </c>
      <c r="AO558" s="216" t="s">
        <v>6047</v>
      </c>
      <c r="AP558" s="216" t="s">
        <v>6884</v>
      </c>
      <c r="AQ558" s="216" t="s">
        <v>6885</v>
      </c>
      <c r="AR558" s="216" t="s">
        <v>6886</v>
      </c>
      <c r="AS558" s="24" t="s">
        <v>6887</v>
      </c>
      <c r="AT558" s="24" t="s">
        <v>6055</v>
      </c>
      <c r="AU558" s="24" t="s">
        <v>5984</v>
      </c>
      <c r="AV558" s="24" t="s">
        <v>6734</v>
      </c>
      <c r="AW558" s="24" t="s">
        <v>6084</v>
      </c>
      <c r="AX558" s="24" t="s">
        <v>5979</v>
      </c>
      <c r="AY558" s="24" t="s">
        <v>7163</v>
      </c>
      <c r="AZ558" s="216" t="s">
        <v>7077</v>
      </c>
      <c r="BA558" s="216" t="s">
        <v>6890</v>
      </c>
      <c r="BB558" s="57" t="s">
        <v>6898</v>
      </c>
      <c r="BC558" s="202"/>
      <c r="BD558" s="24"/>
      <c r="BE558" s="151"/>
      <c r="BG558" s="151"/>
      <c r="BI558" s="151"/>
      <c r="BL558" s="152"/>
    </row>
    <row r="559" spans="1:64" s="169" customFormat="1">
      <c r="A559" s="24">
        <v>2912</v>
      </c>
      <c r="B559" s="24" t="s">
        <v>568</v>
      </c>
      <c r="C559" s="57">
        <v>287.5</v>
      </c>
      <c r="D559" s="57">
        <v>289</v>
      </c>
      <c r="E559" s="57">
        <v>286.5</v>
      </c>
      <c r="F559" s="57">
        <v>288</v>
      </c>
      <c r="G559" s="57">
        <v>289.5</v>
      </c>
      <c r="H559" s="57">
        <v>292</v>
      </c>
      <c r="I559" s="57">
        <v>288</v>
      </c>
      <c r="J559" s="57">
        <v>291</v>
      </c>
      <c r="K559" s="57">
        <v>289.5</v>
      </c>
      <c r="L559" s="57">
        <v>291</v>
      </c>
      <c r="M559" s="57">
        <v>288</v>
      </c>
      <c r="N559" s="57">
        <v>288.5</v>
      </c>
      <c r="O559" s="63">
        <v>-8.5910652920962206E-3</v>
      </c>
      <c r="P559" s="57">
        <v>405</v>
      </c>
      <c r="Q559" s="57">
        <v>1997</v>
      </c>
      <c r="R559" s="57">
        <v>1813</v>
      </c>
      <c r="S559" s="57">
        <v>287.7</v>
      </c>
      <c r="T559" s="57">
        <v>282.8</v>
      </c>
      <c r="U559" s="57">
        <v>269.3</v>
      </c>
      <c r="V559" s="57">
        <v>288.10000000000002</v>
      </c>
      <c r="W559" s="57">
        <v>283.95</v>
      </c>
      <c r="X559" s="57">
        <v>269.74169999999998</v>
      </c>
      <c r="Y559" s="57">
        <v>288</v>
      </c>
      <c r="Z559" s="57">
        <v>284.89999999999998</v>
      </c>
      <c r="AA559" s="57">
        <v>270.10829999999999</v>
      </c>
      <c r="AB559" s="57">
        <v>292</v>
      </c>
      <c r="AC559" s="57">
        <v>253</v>
      </c>
      <c r="AD559" s="57">
        <v>292</v>
      </c>
      <c r="AE559" s="57">
        <v>270</v>
      </c>
      <c r="AF559" s="64">
        <v>86.876900000000006</v>
      </c>
      <c r="AG559" s="64">
        <v>82.961699999999993</v>
      </c>
      <c r="AH559" s="64">
        <v>81.528999999999996</v>
      </c>
      <c r="AI559" s="64">
        <v>82.484099999999998</v>
      </c>
      <c r="AJ559" s="61">
        <v>0.45833333333333331</v>
      </c>
      <c r="AK559" s="216">
        <v>450</v>
      </c>
      <c r="AL559" s="62">
        <v>767.30822256800946</v>
      </c>
      <c r="AM559" s="24" t="s">
        <v>6621</v>
      </c>
      <c r="AN559" s="216" t="s">
        <v>5988</v>
      </c>
      <c r="AO559" s="216" t="s">
        <v>6012</v>
      </c>
      <c r="AP559" s="216" t="s">
        <v>6908</v>
      </c>
      <c r="AQ559" s="216" t="s">
        <v>6900</v>
      </c>
      <c r="AR559" s="216" t="s">
        <v>6886</v>
      </c>
      <c r="AS559" s="24" t="s">
        <v>7398</v>
      </c>
      <c r="AT559" s="24" t="s">
        <v>6218</v>
      </c>
      <c r="AU559" s="24" t="s">
        <v>6016</v>
      </c>
      <c r="AV559" s="24" t="s">
        <v>5984</v>
      </c>
      <c r="AW559" s="24" t="s">
        <v>5970</v>
      </c>
      <c r="AX559" s="24" t="s">
        <v>5990</v>
      </c>
      <c r="AY559" s="24" t="s">
        <v>7042</v>
      </c>
      <c r="AZ559" s="216" t="s">
        <v>7441</v>
      </c>
      <c r="BA559" s="216" t="s">
        <v>7310</v>
      </c>
      <c r="BB559" s="57" t="s">
        <v>5474</v>
      </c>
      <c r="BC559" s="202"/>
      <c r="BD559" s="24"/>
      <c r="BE559" s="151"/>
      <c r="BG559" s="151"/>
      <c r="BI559" s="151"/>
      <c r="BL559" s="152"/>
    </row>
    <row r="560" spans="1:64" s="169" customFormat="1">
      <c r="A560" s="24">
        <v>2913</v>
      </c>
      <c r="B560" s="24" t="s">
        <v>569</v>
      </c>
      <c r="C560" s="57">
        <v>19.399999999999999</v>
      </c>
      <c r="D560" s="57">
        <v>19.8</v>
      </c>
      <c r="E560" s="57">
        <v>19.350000000000001</v>
      </c>
      <c r="F560" s="57">
        <v>19.75</v>
      </c>
      <c r="G560" s="57">
        <v>19.8</v>
      </c>
      <c r="H560" s="57">
        <v>20.2</v>
      </c>
      <c r="I560" s="57">
        <v>19.600000000000001</v>
      </c>
      <c r="J560" s="57">
        <v>20.05</v>
      </c>
      <c r="K560" s="57">
        <v>20.05</v>
      </c>
      <c r="L560" s="57">
        <v>20.2</v>
      </c>
      <c r="M560" s="57">
        <v>19.899999999999999</v>
      </c>
      <c r="N560" s="57">
        <v>20</v>
      </c>
      <c r="O560" s="63">
        <v>-2.4937655860349101E-3</v>
      </c>
      <c r="P560" s="57">
        <v>410</v>
      </c>
      <c r="Q560" s="57">
        <v>2076</v>
      </c>
      <c r="R560" s="57">
        <v>2550.25</v>
      </c>
      <c r="S560" s="57">
        <v>19.34</v>
      </c>
      <c r="T560" s="57">
        <v>20.107500000000002</v>
      </c>
      <c r="U560" s="57">
        <v>20.5183</v>
      </c>
      <c r="V560" s="57">
        <v>19.55</v>
      </c>
      <c r="W560" s="57">
        <v>20.0975</v>
      </c>
      <c r="X560" s="57">
        <v>20.523299999999999</v>
      </c>
      <c r="Y560" s="57">
        <v>19.68</v>
      </c>
      <c r="Z560" s="57">
        <v>20.09</v>
      </c>
      <c r="AA560" s="57">
        <v>20.526700000000002</v>
      </c>
      <c r="AB560" s="57">
        <v>25.6</v>
      </c>
      <c r="AC560" s="57">
        <v>16.2</v>
      </c>
      <c r="AD560" s="57">
        <v>21.15</v>
      </c>
      <c r="AE560" s="57">
        <v>18.75</v>
      </c>
      <c r="AF560" s="64">
        <v>45.57</v>
      </c>
      <c r="AG560" s="64">
        <v>33.743499999999997</v>
      </c>
      <c r="AH560" s="64">
        <v>57.261699999999998</v>
      </c>
      <c r="AI560" s="64">
        <v>41.582900000000002</v>
      </c>
      <c r="AJ560" s="61">
        <v>0.45833333333333331</v>
      </c>
      <c r="AK560" s="216">
        <v>450</v>
      </c>
      <c r="AL560" s="62">
        <v>776.7811635873677</v>
      </c>
      <c r="AM560" s="24" t="s">
        <v>7711</v>
      </c>
      <c r="AN560" s="216" t="s">
        <v>6009</v>
      </c>
      <c r="AO560" s="216" t="s">
        <v>5961</v>
      </c>
      <c r="AP560" s="216" t="s">
        <v>6884</v>
      </c>
      <c r="AQ560" s="216" t="s">
        <v>6885</v>
      </c>
      <c r="AR560" s="216" t="s">
        <v>6886</v>
      </c>
      <c r="AS560" s="24" t="s">
        <v>5474</v>
      </c>
      <c r="AT560" s="24" t="s">
        <v>6016</v>
      </c>
      <c r="AU560" s="24" t="s">
        <v>6016</v>
      </c>
      <c r="AV560" s="24" t="s">
        <v>6561</v>
      </c>
      <c r="AW560" s="24" t="s">
        <v>5970</v>
      </c>
      <c r="AX560" s="24" t="s">
        <v>5991</v>
      </c>
      <c r="AY560" s="24" t="s">
        <v>7458</v>
      </c>
      <c r="AZ560" s="216" t="s">
        <v>6958</v>
      </c>
      <c r="BA560" s="216" t="s">
        <v>7171</v>
      </c>
      <c r="BB560" s="57" t="s">
        <v>5474</v>
      </c>
      <c r="BC560" s="202"/>
      <c r="BD560" s="24"/>
      <c r="BE560" s="151"/>
      <c r="BG560" s="151"/>
      <c r="BI560" s="151"/>
      <c r="BL560" s="152"/>
    </row>
    <row r="561" spans="1:64" s="169" customFormat="1">
      <c r="A561" s="24">
        <v>2915</v>
      </c>
      <c r="B561" s="24" t="s">
        <v>570</v>
      </c>
      <c r="C561" s="57">
        <v>96</v>
      </c>
      <c r="D561" s="57">
        <v>98</v>
      </c>
      <c r="E561" s="57">
        <v>95.8</v>
      </c>
      <c r="F561" s="57">
        <v>97.9</v>
      </c>
      <c r="G561" s="57">
        <v>98.6</v>
      </c>
      <c r="H561" s="57">
        <v>98.8</v>
      </c>
      <c r="I561" s="57">
        <v>96.9</v>
      </c>
      <c r="J561" s="57">
        <v>98.4</v>
      </c>
      <c r="K561" s="57">
        <v>98.3</v>
      </c>
      <c r="L561" s="57">
        <v>99.8</v>
      </c>
      <c r="M561" s="57">
        <v>98.2</v>
      </c>
      <c r="N561" s="57">
        <v>99.3</v>
      </c>
      <c r="O561" s="63">
        <v>9.1463414634146301E-3</v>
      </c>
      <c r="P561" s="57">
        <v>942</v>
      </c>
      <c r="Q561" s="57">
        <v>2391</v>
      </c>
      <c r="R561" s="57">
        <v>3001.5</v>
      </c>
      <c r="S561" s="57">
        <v>97.28</v>
      </c>
      <c r="T561" s="57">
        <v>97.04</v>
      </c>
      <c r="U561" s="57">
        <v>91.968299999999999</v>
      </c>
      <c r="V561" s="57">
        <v>97.34</v>
      </c>
      <c r="W561" s="57">
        <v>97.01</v>
      </c>
      <c r="X561" s="57">
        <v>92.226699999999994</v>
      </c>
      <c r="Y561" s="57">
        <v>97.24</v>
      </c>
      <c r="Z561" s="57">
        <v>97.144999999999996</v>
      </c>
      <c r="AA561" s="57">
        <v>92.493300000000005</v>
      </c>
      <c r="AB561" s="57">
        <v>107</v>
      </c>
      <c r="AC561" s="57">
        <v>63.8</v>
      </c>
      <c r="AD561" s="57">
        <v>105.5</v>
      </c>
      <c r="AE561" s="57">
        <v>91.8</v>
      </c>
      <c r="AF561" s="64">
        <v>38.359000000000002</v>
      </c>
      <c r="AG561" s="64">
        <v>42.890599999999999</v>
      </c>
      <c r="AH561" s="64">
        <v>41.0899</v>
      </c>
      <c r="AI561" s="64">
        <v>42.290399999999998</v>
      </c>
      <c r="AJ561" s="61">
        <v>0.45833333333333331</v>
      </c>
      <c r="AK561" s="216">
        <v>950</v>
      </c>
      <c r="AL561" s="62">
        <v>1753.382325991786</v>
      </c>
      <c r="AM561" s="24" t="s">
        <v>6777</v>
      </c>
      <c r="AN561" s="216" t="s">
        <v>6039</v>
      </c>
      <c r="AO561" s="216" t="s">
        <v>5971</v>
      </c>
      <c r="AP561" s="216" t="s">
        <v>6908</v>
      </c>
      <c r="AQ561" s="216" t="s">
        <v>6900</v>
      </c>
      <c r="AR561" s="216" t="s">
        <v>6886</v>
      </c>
      <c r="AS561" s="24" t="s">
        <v>5474</v>
      </c>
      <c r="AT561" s="24" t="s">
        <v>6016</v>
      </c>
      <c r="AU561" s="24" t="s">
        <v>6328</v>
      </c>
      <c r="AV561" s="24" t="s">
        <v>6016</v>
      </c>
      <c r="AW561" s="24" t="s">
        <v>5991</v>
      </c>
      <c r="AX561" s="24" t="s">
        <v>5965</v>
      </c>
      <c r="AY561" s="24" t="s">
        <v>7273</v>
      </c>
      <c r="AZ561" s="216" t="s">
        <v>7664</v>
      </c>
      <c r="BA561" s="216" t="s">
        <v>6959</v>
      </c>
      <c r="BB561" s="57" t="s">
        <v>5474</v>
      </c>
      <c r="BC561" s="202"/>
      <c r="BD561" s="24"/>
      <c r="BE561" s="151"/>
      <c r="BG561" s="151"/>
      <c r="BI561" s="151"/>
      <c r="BL561" s="152"/>
    </row>
    <row r="562" spans="1:64" s="169" customFormat="1">
      <c r="A562" s="24">
        <v>2916</v>
      </c>
      <c r="B562" s="24" t="s">
        <v>571</v>
      </c>
      <c r="C562" s="57">
        <v>18.95</v>
      </c>
      <c r="D562" s="57">
        <v>19</v>
      </c>
      <c r="E562" s="57">
        <v>18.899999999999999</v>
      </c>
      <c r="F562" s="57">
        <v>18.899999999999999</v>
      </c>
      <c r="G562" s="57">
        <v>18.899999999999999</v>
      </c>
      <c r="H562" s="57">
        <v>19.05</v>
      </c>
      <c r="I562" s="57">
        <v>18.899999999999999</v>
      </c>
      <c r="J562" s="57">
        <v>18.899999999999999</v>
      </c>
      <c r="K562" s="57">
        <v>19</v>
      </c>
      <c r="L562" s="57">
        <v>19</v>
      </c>
      <c r="M562" s="57">
        <v>19</v>
      </c>
      <c r="N562" s="57">
        <v>19</v>
      </c>
      <c r="O562" s="63">
        <v>5.2910052910052898E-3</v>
      </c>
      <c r="P562" s="57">
        <v>1</v>
      </c>
      <c r="Q562" s="57">
        <v>12</v>
      </c>
      <c r="R562" s="57">
        <v>18.526299999999999</v>
      </c>
      <c r="S562" s="57">
        <v>19.03</v>
      </c>
      <c r="T562" s="57">
        <v>19.2895</v>
      </c>
      <c r="U562" s="57">
        <v>20.314399999999999</v>
      </c>
      <c r="V562" s="57">
        <v>18.95</v>
      </c>
      <c r="W562" s="57">
        <v>19.263200000000001</v>
      </c>
      <c r="X562" s="57">
        <v>20.25</v>
      </c>
      <c r="Y562" s="57">
        <v>18.88</v>
      </c>
      <c r="Z562" s="57">
        <v>19.247399999999999</v>
      </c>
      <c r="AA562" s="57">
        <v>20.195799999999998</v>
      </c>
      <c r="AB562" s="57">
        <v>24.8</v>
      </c>
      <c r="AC562" s="57">
        <v>15.8</v>
      </c>
      <c r="AD562" s="57">
        <v>19.649999999999999</v>
      </c>
      <c r="AE562" s="57">
        <v>18.8</v>
      </c>
      <c r="AF562" s="64">
        <v>12.881600000000001</v>
      </c>
      <c r="AG562" s="64">
        <v>15.2254</v>
      </c>
      <c r="AH562" s="64">
        <v>17.476700000000001</v>
      </c>
      <c r="AI562" s="64">
        <v>15.9758</v>
      </c>
      <c r="AJ562" s="61">
        <v>0.45833333333333331</v>
      </c>
      <c r="AK562" s="216">
        <v>50</v>
      </c>
      <c r="AL562" s="62">
        <v>3.4137271601033241</v>
      </c>
      <c r="AM562" s="24" t="s">
        <v>7691</v>
      </c>
      <c r="AN562" s="216" t="s">
        <v>6337</v>
      </c>
      <c r="AO562" s="216" t="s">
        <v>6047</v>
      </c>
      <c r="AP562" s="216" t="s">
        <v>6884</v>
      </c>
      <c r="AQ562" s="216" t="s">
        <v>6885</v>
      </c>
      <c r="AR562" s="216" t="s">
        <v>6886</v>
      </c>
      <c r="AS562" s="24" t="s">
        <v>6894</v>
      </c>
      <c r="AT562" s="24" t="s">
        <v>6130</v>
      </c>
      <c r="AU562" s="24" t="s">
        <v>6122</v>
      </c>
      <c r="AV562" s="24" t="s">
        <v>6577</v>
      </c>
      <c r="AW562" s="24" t="s">
        <v>5979</v>
      </c>
      <c r="AX562" s="24" t="s">
        <v>5979</v>
      </c>
      <c r="AY562" s="24" t="s">
        <v>7712</v>
      </c>
      <c r="AZ562" s="216" t="s">
        <v>7093</v>
      </c>
      <c r="BA562" s="216" t="s">
        <v>6943</v>
      </c>
      <c r="BB562" s="57" t="s">
        <v>6898</v>
      </c>
      <c r="BC562" s="202"/>
      <c r="BD562" s="24"/>
      <c r="BE562" s="151"/>
      <c r="BG562" s="151"/>
      <c r="BI562" s="151"/>
      <c r="BL562" s="152"/>
    </row>
    <row r="563" spans="1:64" s="169" customFormat="1">
      <c r="A563" s="24">
        <v>2923</v>
      </c>
      <c r="B563" s="24" t="s">
        <v>572</v>
      </c>
      <c r="C563" s="57">
        <v>23.25</v>
      </c>
      <c r="D563" s="57">
        <v>24.9</v>
      </c>
      <c r="E563" s="57">
        <v>23.25</v>
      </c>
      <c r="F563" s="57">
        <v>24.9</v>
      </c>
      <c r="G563" s="57">
        <v>24.7</v>
      </c>
      <c r="H563" s="57">
        <v>26.9</v>
      </c>
      <c r="I563" s="57">
        <v>24.7</v>
      </c>
      <c r="J563" s="57">
        <v>25.75</v>
      </c>
      <c r="K563" s="57">
        <v>25.9</v>
      </c>
      <c r="L563" s="57">
        <v>26.45</v>
      </c>
      <c r="M563" s="57">
        <v>25.9</v>
      </c>
      <c r="N563" s="57">
        <v>25.95</v>
      </c>
      <c r="O563" s="63">
        <v>7.7669902912621304E-3</v>
      </c>
      <c r="P563" s="57">
        <v>6</v>
      </c>
      <c r="Q563" s="57">
        <v>31</v>
      </c>
      <c r="R563" s="57">
        <v>75.5</v>
      </c>
      <c r="S563" s="57">
        <v>24.13</v>
      </c>
      <c r="T563" s="57">
        <v>26.195</v>
      </c>
      <c r="U563" s="57">
        <v>27.745000000000001</v>
      </c>
      <c r="V563" s="57">
        <v>24.43</v>
      </c>
      <c r="W563" s="57">
        <v>26.09</v>
      </c>
      <c r="X563" s="57">
        <v>27.7</v>
      </c>
      <c r="Y563" s="57">
        <v>24.68</v>
      </c>
      <c r="Z563" s="57">
        <v>26.037500000000001</v>
      </c>
      <c r="AA563" s="57">
        <v>27.6675</v>
      </c>
      <c r="AB563" s="57">
        <v>43.85</v>
      </c>
      <c r="AC563" s="57">
        <v>21.55</v>
      </c>
      <c r="AD563" s="57">
        <v>28.1</v>
      </c>
      <c r="AE563" s="57">
        <v>23.1</v>
      </c>
      <c r="AF563" s="64">
        <v>40.334699999999998</v>
      </c>
      <c r="AG563" s="64">
        <v>26.616499999999998</v>
      </c>
      <c r="AH563" s="64">
        <v>51.889800000000001</v>
      </c>
      <c r="AI563" s="64">
        <v>35.040999999999997</v>
      </c>
      <c r="AJ563" s="61">
        <v>0.45833333333333331</v>
      </c>
      <c r="AK563" s="216">
        <v>50</v>
      </c>
      <c r="AL563" s="62">
        <v>20.482362960619945</v>
      </c>
      <c r="AM563" s="24" t="s">
        <v>7713</v>
      </c>
      <c r="AN563" s="216" t="s">
        <v>6009</v>
      </c>
      <c r="AO563" s="216" t="s">
        <v>5961</v>
      </c>
      <c r="AP563" s="216" t="s">
        <v>6884</v>
      </c>
      <c r="AQ563" s="216" t="s">
        <v>6885</v>
      </c>
      <c r="AR563" s="216" t="s">
        <v>6886</v>
      </c>
      <c r="AS563" s="24" t="s">
        <v>6887</v>
      </c>
      <c r="AT563" s="24" t="s">
        <v>6201</v>
      </c>
      <c r="AU563" s="24" t="s">
        <v>6013</v>
      </c>
      <c r="AV563" s="24" t="s">
        <v>6734</v>
      </c>
      <c r="AW563" s="24" t="s">
        <v>6084</v>
      </c>
      <c r="AX563" s="24" t="s">
        <v>5979</v>
      </c>
      <c r="AY563" s="24" t="s">
        <v>7476</v>
      </c>
      <c r="AZ563" s="216" t="s">
        <v>7281</v>
      </c>
      <c r="BA563" s="216" t="s">
        <v>6992</v>
      </c>
      <c r="BB563" s="57" t="s">
        <v>5474</v>
      </c>
      <c r="BC563" s="202"/>
      <c r="BD563" s="24"/>
      <c r="BE563" s="151"/>
      <c r="BG563" s="151"/>
      <c r="BI563" s="151"/>
      <c r="BL563" s="152"/>
    </row>
    <row r="564" spans="1:64" s="169" customFormat="1">
      <c r="A564" s="24">
        <v>2926</v>
      </c>
      <c r="B564" s="24" t="s">
        <v>574</v>
      </c>
      <c r="C564" s="57">
        <v>57.9</v>
      </c>
      <c r="D564" s="57">
        <v>59.5</v>
      </c>
      <c r="E564" s="57">
        <v>57.3</v>
      </c>
      <c r="F564" s="57">
        <v>59.4</v>
      </c>
      <c r="G564" s="57">
        <v>58.4</v>
      </c>
      <c r="H564" s="57">
        <v>59.9</v>
      </c>
      <c r="I564" s="57">
        <v>58.4</v>
      </c>
      <c r="J564" s="57">
        <v>58.9</v>
      </c>
      <c r="K564" s="57">
        <v>58.6</v>
      </c>
      <c r="L564" s="57">
        <v>59.8</v>
      </c>
      <c r="M564" s="57">
        <v>58.1</v>
      </c>
      <c r="N564" s="57">
        <v>59.8</v>
      </c>
      <c r="O564" s="63">
        <v>1.52801358234295E-2</v>
      </c>
      <c r="P564" s="57">
        <v>18</v>
      </c>
      <c r="Q564" s="57">
        <v>38</v>
      </c>
      <c r="R564" s="57">
        <v>39.6</v>
      </c>
      <c r="S564" s="57">
        <v>59.16</v>
      </c>
      <c r="T564" s="57">
        <v>60.765000000000001</v>
      </c>
      <c r="U564" s="57">
        <v>61.131700000000002</v>
      </c>
      <c r="V564" s="57">
        <v>59.02</v>
      </c>
      <c r="W564" s="57">
        <v>60.625</v>
      </c>
      <c r="X564" s="57">
        <v>61.056699999999999</v>
      </c>
      <c r="Y564" s="57">
        <v>59.06</v>
      </c>
      <c r="Z564" s="57">
        <v>60.56</v>
      </c>
      <c r="AA564" s="57">
        <v>60.991700000000002</v>
      </c>
      <c r="AB564" s="57">
        <v>84.4</v>
      </c>
      <c r="AC564" s="57">
        <v>57</v>
      </c>
      <c r="AD564" s="57">
        <v>62.8</v>
      </c>
      <c r="AE564" s="57">
        <v>57</v>
      </c>
      <c r="AF564" s="64">
        <v>41.408200000000001</v>
      </c>
      <c r="AG564" s="64">
        <v>44.1691</v>
      </c>
      <c r="AH564" s="64">
        <v>46.754399999999997</v>
      </c>
      <c r="AI564" s="64">
        <v>45.030900000000003</v>
      </c>
      <c r="AJ564" s="61">
        <v>0.45833333333333331</v>
      </c>
      <c r="AK564" s="216">
        <v>50</v>
      </c>
      <c r="AL564" s="62">
        <v>61.447088881859834</v>
      </c>
      <c r="AM564" s="24" t="s">
        <v>7609</v>
      </c>
      <c r="AN564" s="216" t="s">
        <v>5981</v>
      </c>
      <c r="AO564" s="216" t="s">
        <v>5971</v>
      </c>
      <c r="AP564" s="216" t="s">
        <v>6884</v>
      </c>
      <c r="AQ564" s="216" t="s">
        <v>6885</v>
      </c>
      <c r="AR564" s="216" t="s">
        <v>6886</v>
      </c>
      <c r="AS564" s="24" t="s">
        <v>6951</v>
      </c>
      <c r="AT564" s="24" t="s">
        <v>6010</v>
      </c>
      <c r="AU564" s="24" t="s">
        <v>6215</v>
      </c>
      <c r="AV564" s="24" t="s">
        <v>6126</v>
      </c>
      <c r="AW564" s="24" t="s">
        <v>5979</v>
      </c>
      <c r="AX564" s="24" t="s">
        <v>5991</v>
      </c>
      <c r="AY564" s="24" t="s">
        <v>7109</v>
      </c>
      <c r="AZ564" s="216" t="s">
        <v>7110</v>
      </c>
      <c r="BA564" s="216" t="s">
        <v>6974</v>
      </c>
      <c r="BB564" s="57" t="s">
        <v>6898</v>
      </c>
      <c r="BC564" s="202"/>
      <c r="BD564" s="24"/>
      <c r="BE564" s="151"/>
      <c r="BG564" s="151"/>
      <c r="BI564" s="151"/>
      <c r="BL564" s="152"/>
    </row>
    <row r="565" spans="1:64" s="169" customFormat="1">
      <c r="A565" s="24">
        <v>2928</v>
      </c>
      <c r="B565" s="24" t="s">
        <v>575</v>
      </c>
      <c r="C565" s="57">
        <v>31.65</v>
      </c>
      <c r="D565" s="57">
        <v>31.65</v>
      </c>
      <c r="E565" s="57">
        <v>31.6</v>
      </c>
      <c r="F565" s="57">
        <v>31.6</v>
      </c>
      <c r="G565" s="57">
        <v>31.65</v>
      </c>
      <c r="H565" s="57">
        <v>31.65</v>
      </c>
      <c r="I565" s="57">
        <v>31.65</v>
      </c>
      <c r="J565" s="57">
        <v>31.65</v>
      </c>
      <c r="K565" s="57">
        <v>31.7</v>
      </c>
      <c r="L565" s="57">
        <v>31.8</v>
      </c>
      <c r="M565" s="57">
        <v>31.65</v>
      </c>
      <c r="N565" s="57">
        <v>31.65</v>
      </c>
      <c r="O565" s="63">
        <v>0</v>
      </c>
      <c r="P565" s="57">
        <v>203</v>
      </c>
      <c r="Q565" s="57">
        <v>15</v>
      </c>
      <c r="R565" s="57">
        <v>108.05</v>
      </c>
      <c r="S565" s="57">
        <v>31.62</v>
      </c>
      <c r="T565" s="57">
        <v>31.607500000000002</v>
      </c>
      <c r="U565" s="57">
        <v>27.7258</v>
      </c>
      <c r="V565" s="57">
        <v>31.62</v>
      </c>
      <c r="W565" s="57">
        <v>31.612500000000001</v>
      </c>
      <c r="X565" s="57">
        <v>27.9192</v>
      </c>
      <c r="Y565" s="57">
        <v>31.62</v>
      </c>
      <c r="Z565" s="57">
        <v>31.614999999999998</v>
      </c>
      <c r="AA565" s="57">
        <v>28.1142</v>
      </c>
      <c r="AB565" s="57">
        <v>33.799999999999997</v>
      </c>
      <c r="AC565" s="57">
        <v>18.399999999999999</v>
      </c>
      <c r="AD565" s="57">
        <v>31.8</v>
      </c>
      <c r="AE565" s="57">
        <v>31.55</v>
      </c>
      <c r="AF565" s="64">
        <v>19.027699999999999</v>
      </c>
      <c r="AG565" s="64">
        <v>29.3886</v>
      </c>
      <c r="AH565" s="64">
        <v>21.0184</v>
      </c>
      <c r="AI565" s="64">
        <v>26.598500000000001</v>
      </c>
      <c r="AJ565" s="61">
        <v>0.45833333333333331</v>
      </c>
      <c r="AK565" s="216">
        <v>250</v>
      </c>
      <c r="AL565" s="62">
        <v>381.86717470434513</v>
      </c>
      <c r="AM565" s="24" t="s">
        <v>6647</v>
      </c>
      <c r="AN565" s="216" t="s">
        <v>6039</v>
      </c>
      <c r="AO565" s="216" t="s">
        <v>6007</v>
      </c>
      <c r="AP565" s="216" t="s">
        <v>6908</v>
      </c>
      <c r="AQ565" s="216" t="s">
        <v>6900</v>
      </c>
      <c r="AR565" s="216" t="s">
        <v>6886</v>
      </c>
      <c r="AS565" s="24" t="s">
        <v>7034</v>
      </c>
      <c r="AT565" s="24" t="s">
        <v>6518</v>
      </c>
      <c r="AU565" s="24" t="s">
        <v>6577</v>
      </c>
      <c r="AV565" s="24" t="s">
        <v>6535</v>
      </c>
      <c r="AW565" s="24" t="s">
        <v>5996</v>
      </c>
      <c r="AX565" s="24" t="s">
        <v>5979</v>
      </c>
      <c r="AY565" s="24" t="s">
        <v>6935</v>
      </c>
      <c r="AZ565" s="216" t="s">
        <v>7072</v>
      </c>
      <c r="BA565" s="216" t="s">
        <v>7714</v>
      </c>
      <c r="BB565" s="57" t="s">
        <v>5474</v>
      </c>
      <c r="BC565" s="202"/>
      <c r="BD565" s="24"/>
      <c r="BE565" s="151"/>
      <c r="BG565" s="151"/>
      <c r="BI565" s="151"/>
      <c r="BL565" s="152"/>
    </row>
    <row r="566" spans="1:64" s="169" customFormat="1">
      <c r="A566" s="24">
        <v>2929</v>
      </c>
      <c r="B566" s="24" t="s">
        <v>576</v>
      </c>
      <c r="C566" s="57">
        <v>13.9</v>
      </c>
      <c r="D566" s="57">
        <v>14.25</v>
      </c>
      <c r="E566" s="57">
        <v>13.9</v>
      </c>
      <c r="F566" s="57">
        <v>14.1</v>
      </c>
      <c r="G566" s="57">
        <v>14.3</v>
      </c>
      <c r="H566" s="57">
        <v>14.3</v>
      </c>
      <c r="I566" s="57">
        <v>13.9</v>
      </c>
      <c r="J566" s="57">
        <v>13.9</v>
      </c>
      <c r="K566" s="57">
        <v>14.3</v>
      </c>
      <c r="L566" s="57">
        <v>14.95</v>
      </c>
      <c r="M566" s="57">
        <v>14</v>
      </c>
      <c r="N566" s="57">
        <v>14.65</v>
      </c>
      <c r="O566" s="63">
        <v>5.3956834532374098E-2</v>
      </c>
      <c r="P566" s="57">
        <v>299</v>
      </c>
      <c r="Q566" s="57">
        <v>152</v>
      </c>
      <c r="R566" s="57">
        <v>544.6</v>
      </c>
      <c r="S566" s="57">
        <v>13.96</v>
      </c>
      <c r="T566" s="57">
        <v>14.41</v>
      </c>
      <c r="U566" s="57">
        <v>15.8208</v>
      </c>
      <c r="V566" s="57">
        <v>13.98</v>
      </c>
      <c r="W566" s="57">
        <v>14.33</v>
      </c>
      <c r="X566" s="57">
        <v>15.808299999999999</v>
      </c>
      <c r="Y566" s="57">
        <v>14.05</v>
      </c>
      <c r="Z566" s="57">
        <v>14.307499999999999</v>
      </c>
      <c r="AA566" s="57">
        <v>15.7842</v>
      </c>
      <c r="AB566" s="57">
        <v>39.799999999999997</v>
      </c>
      <c r="AC566" s="57">
        <v>7.2</v>
      </c>
      <c r="AD566" s="57">
        <v>15.95</v>
      </c>
      <c r="AE566" s="57">
        <v>13.4</v>
      </c>
      <c r="AF566" s="64">
        <v>18.231000000000002</v>
      </c>
      <c r="AG566" s="64">
        <v>21.610800000000001</v>
      </c>
      <c r="AH566" s="64">
        <v>27.431799999999999</v>
      </c>
      <c r="AI566" s="64">
        <v>23.551100000000002</v>
      </c>
      <c r="AJ566" s="61">
        <v>0.45833333333333331</v>
      </c>
      <c r="AK566" s="216">
        <v>300</v>
      </c>
      <c r="AL566" s="62">
        <v>571.20304354392727</v>
      </c>
      <c r="AM566" s="24" t="s">
        <v>7715</v>
      </c>
      <c r="AN566" s="216" t="s">
        <v>5981</v>
      </c>
      <c r="AO566" s="216" t="s">
        <v>6007</v>
      </c>
      <c r="AP566" s="216" t="s">
        <v>6884</v>
      </c>
      <c r="AQ566" s="216" t="s">
        <v>6900</v>
      </c>
      <c r="AR566" s="216" t="s">
        <v>6886</v>
      </c>
      <c r="AS566" s="24" t="s">
        <v>5474</v>
      </c>
      <c r="AT566" s="24" t="s">
        <v>6055</v>
      </c>
      <c r="AU566" s="24" t="s">
        <v>6527</v>
      </c>
      <c r="AV566" s="24" t="s">
        <v>6010</v>
      </c>
      <c r="AW566" s="24" t="s">
        <v>5991</v>
      </c>
      <c r="AX566" s="24" t="s">
        <v>5991</v>
      </c>
      <c r="AY566" s="24" t="s">
        <v>7433</v>
      </c>
      <c r="AZ566" s="216" t="s">
        <v>6902</v>
      </c>
      <c r="BA566" s="216" t="s">
        <v>7032</v>
      </c>
      <c r="BB566" s="57" t="s">
        <v>6960</v>
      </c>
      <c r="BC566" s="202"/>
      <c r="BD566" s="24"/>
      <c r="BE566" s="151"/>
      <c r="BG566" s="151"/>
      <c r="BI566" s="151"/>
      <c r="BL566" s="152"/>
    </row>
    <row r="567" spans="1:64" s="169" customFormat="1">
      <c r="A567" s="24">
        <v>2937</v>
      </c>
      <c r="B567" s="24" t="s">
        <v>2557</v>
      </c>
      <c r="C567" s="57">
        <v>36.700000000000003</v>
      </c>
      <c r="D567" s="57">
        <v>37</v>
      </c>
      <c r="E567" s="57">
        <v>36.450000000000003</v>
      </c>
      <c r="F567" s="57">
        <v>36.5</v>
      </c>
      <c r="G567" s="57">
        <v>37</v>
      </c>
      <c r="H567" s="57">
        <v>37</v>
      </c>
      <c r="I567" s="57">
        <v>36.5</v>
      </c>
      <c r="J567" s="57">
        <v>37</v>
      </c>
      <c r="K567" s="57">
        <v>36.299999999999997</v>
      </c>
      <c r="L567" s="57">
        <v>37</v>
      </c>
      <c r="M567" s="57">
        <v>36.299999999999997</v>
      </c>
      <c r="N567" s="57">
        <v>37</v>
      </c>
      <c r="O567" s="63">
        <v>0</v>
      </c>
      <c r="P567" s="57">
        <v>9</v>
      </c>
      <c r="Q567" s="57">
        <v>16</v>
      </c>
      <c r="R567" s="57">
        <v>14.5</v>
      </c>
      <c r="S567" s="57">
        <v>36.630000000000003</v>
      </c>
      <c r="T567" s="57">
        <v>36.475000000000001</v>
      </c>
      <c r="U567" s="57">
        <v>36.420200000000001</v>
      </c>
      <c r="V567" s="57">
        <v>36.75</v>
      </c>
      <c r="W567" s="57">
        <v>36.51</v>
      </c>
      <c r="X567" s="57">
        <v>36.432499999999997</v>
      </c>
      <c r="Y567" s="57">
        <v>36.78</v>
      </c>
      <c r="Z567" s="57">
        <v>36.522500000000001</v>
      </c>
      <c r="AA567" s="57">
        <v>36.450000000000003</v>
      </c>
      <c r="AB567" s="57">
        <v>41.8</v>
      </c>
      <c r="AC567" s="57">
        <v>30.2</v>
      </c>
      <c r="AD567" s="57">
        <v>37.1</v>
      </c>
      <c r="AE567" s="57">
        <v>35.1</v>
      </c>
      <c r="AF567" s="64">
        <v>79.763000000000005</v>
      </c>
      <c r="AG567" s="64">
        <v>66.812899999999999</v>
      </c>
      <c r="AH567" s="64">
        <v>86.508700000000005</v>
      </c>
      <c r="AI567" s="64">
        <v>73.378100000000003</v>
      </c>
      <c r="AJ567" s="61">
        <v>0.45833333333333331</v>
      </c>
      <c r="AK567" s="216">
        <v>50</v>
      </c>
      <c r="AL567" s="62">
        <v>30.723544440929917</v>
      </c>
      <c r="AM567" s="24" t="s">
        <v>6962</v>
      </c>
      <c r="AN567" s="216" t="s">
        <v>6009</v>
      </c>
      <c r="AO567" s="216" t="s">
        <v>5989</v>
      </c>
      <c r="AP567" s="216" t="s">
        <v>6908</v>
      </c>
      <c r="AQ567" s="216" t="s">
        <v>6900</v>
      </c>
      <c r="AR567" s="216" t="s">
        <v>6886</v>
      </c>
      <c r="AS567" s="24" t="s">
        <v>6927</v>
      </c>
      <c r="AT567" s="24" t="s">
        <v>5984</v>
      </c>
      <c r="AU567" s="24" t="s">
        <v>6650</v>
      </c>
      <c r="AV567" s="24" t="s">
        <v>6493</v>
      </c>
      <c r="AW567" s="24" t="s">
        <v>5979</v>
      </c>
      <c r="AX567" s="24" t="s">
        <v>5979</v>
      </c>
      <c r="AY567" s="24" t="s">
        <v>7564</v>
      </c>
      <c r="AZ567" s="216" t="s">
        <v>7627</v>
      </c>
      <c r="BA567" s="216" t="s">
        <v>6977</v>
      </c>
      <c r="BB567" s="57" t="s">
        <v>7716</v>
      </c>
      <c r="BC567" s="202"/>
      <c r="BD567" s="24"/>
      <c r="BE567" s="151"/>
      <c r="BG567" s="151"/>
      <c r="BI567" s="151"/>
      <c r="BL567" s="152"/>
    </row>
    <row r="568" spans="1:64" s="169" customFormat="1">
      <c r="A568" s="24">
        <v>2939</v>
      </c>
      <c r="B568" s="24" t="s">
        <v>2562</v>
      </c>
      <c r="C568" s="57">
        <v>36</v>
      </c>
      <c r="D568" s="57">
        <v>38.700000000000003</v>
      </c>
      <c r="E568" s="57">
        <v>36</v>
      </c>
      <c r="F568" s="57">
        <v>38.700000000000003</v>
      </c>
      <c r="G568" s="57">
        <v>42.55</v>
      </c>
      <c r="H568" s="57">
        <v>42.55</v>
      </c>
      <c r="I568" s="57">
        <v>42.05</v>
      </c>
      <c r="J568" s="57">
        <v>42.55</v>
      </c>
      <c r="K568" s="57">
        <v>46.8</v>
      </c>
      <c r="L568" s="57">
        <v>46.8</v>
      </c>
      <c r="M568" s="57">
        <v>46.8</v>
      </c>
      <c r="N568" s="57">
        <v>46.8</v>
      </c>
      <c r="O568" s="63">
        <v>9.9882491186839006E-2</v>
      </c>
      <c r="P568" s="57">
        <v>254</v>
      </c>
      <c r="Q568" s="57">
        <v>121</v>
      </c>
      <c r="R568" s="57">
        <v>109.6</v>
      </c>
      <c r="S568" s="57">
        <v>35.03</v>
      </c>
      <c r="T568" s="57">
        <v>34.369999999999997</v>
      </c>
      <c r="U568" s="57">
        <v>34.609200000000001</v>
      </c>
      <c r="V568" s="57">
        <v>36.85</v>
      </c>
      <c r="W568" s="57">
        <v>34.767499999999998</v>
      </c>
      <c r="X568" s="57">
        <v>34.761699999999998</v>
      </c>
      <c r="Y568" s="57">
        <v>39.51</v>
      </c>
      <c r="Z568" s="57">
        <v>35.3825</v>
      </c>
      <c r="AA568" s="57">
        <v>34.973300000000002</v>
      </c>
      <c r="AB568" s="57">
        <v>124.5</v>
      </c>
      <c r="AC568" s="57">
        <v>0</v>
      </c>
      <c r="AD568" s="57">
        <v>46.8</v>
      </c>
      <c r="AE568" s="57">
        <v>31.7</v>
      </c>
      <c r="AF568" s="64">
        <v>75.837000000000003</v>
      </c>
      <c r="AG568" s="64">
        <v>67.846000000000004</v>
      </c>
      <c r="AH568" s="64">
        <v>83.891300000000001</v>
      </c>
      <c r="AI568" s="64">
        <v>73.194400000000002</v>
      </c>
      <c r="AJ568" s="61">
        <v>0.45833333333333331</v>
      </c>
      <c r="AK568" s="216">
        <v>300</v>
      </c>
      <c r="AL568" s="62">
        <v>485.23603030153021</v>
      </c>
      <c r="AM568" s="24" t="s">
        <v>6576</v>
      </c>
      <c r="AN568" s="216" t="s">
        <v>6009</v>
      </c>
      <c r="AO568" s="216" t="s">
        <v>5989</v>
      </c>
      <c r="AP568" s="216" t="s">
        <v>6908</v>
      </c>
      <c r="AQ568" s="216" t="s">
        <v>6900</v>
      </c>
      <c r="AR568" s="216" t="s">
        <v>6886</v>
      </c>
      <c r="AS568" s="24" t="s">
        <v>7034</v>
      </c>
      <c r="AT568" s="24" t="s">
        <v>6201</v>
      </c>
      <c r="AU568" s="24" t="s">
        <v>6650</v>
      </c>
      <c r="AV568" s="24" t="s">
        <v>6577</v>
      </c>
      <c r="AW568" s="24" t="s">
        <v>5979</v>
      </c>
      <c r="AX568" s="24" t="s">
        <v>5979</v>
      </c>
      <c r="AY568" s="24" t="s">
        <v>7717</v>
      </c>
      <c r="AZ568" s="216" t="s">
        <v>7718</v>
      </c>
      <c r="BA568" s="216" t="s">
        <v>7633</v>
      </c>
      <c r="BB568" s="57" t="s">
        <v>5474</v>
      </c>
      <c r="BC568" s="202"/>
      <c r="BD568" s="24"/>
      <c r="BE568" s="151"/>
      <c r="BG568" s="151"/>
      <c r="BI568" s="151"/>
      <c r="BL568" s="152"/>
    </row>
    <row r="569" spans="1:64" s="169" customFormat="1">
      <c r="A569" s="24">
        <v>2945</v>
      </c>
      <c r="B569" s="24" t="s">
        <v>5818</v>
      </c>
      <c r="C569" s="57">
        <v>92.8</v>
      </c>
      <c r="D569" s="57">
        <v>92.8</v>
      </c>
      <c r="E569" s="57">
        <v>90.5</v>
      </c>
      <c r="F569" s="57">
        <v>90.5</v>
      </c>
      <c r="G569" s="57">
        <v>92.8</v>
      </c>
      <c r="H569" s="57">
        <v>92.8</v>
      </c>
      <c r="I569" s="57">
        <v>88.3</v>
      </c>
      <c r="J569" s="57">
        <v>88.3</v>
      </c>
      <c r="K569" s="57">
        <v>90.5</v>
      </c>
      <c r="L569" s="57">
        <v>92.4</v>
      </c>
      <c r="M569" s="57">
        <v>90.5</v>
      </c>
      <c r="N569" s="57">
        <v>90.5</v>
      </c>
      <c r="O569" s="63">
        <v>-7.0221637041913499E-3</v>
      </c>
      <c r="P569" s="57">
        <v>4</v>
      </c>
      <c r="Q569" s="57">
        <v>1</v>
      </c>
      <c r="R569" s="57">
        <v>8.7368000000000006</v>
      </c>
      <c r="S569" s="57">
        <v>92.72</v>
      </c>
      <c r="T569" s="57">
        <v>96.247399999999999</v>
      </c>
      <c r="U569" s="57">
        <v>98.855900000000005</v>
      </c>
      <c r="V569" s="57">
        <v>91.6</v>
      </c>
      <c r="W569" s="57">
        <v>95.736800000000002</v>
      </c>
      <c r="X569" s="57">
        <v>98.661000000000001</v>
      </c>
      <c r="Y569" s="57">
        <v>90.92</v>
      </c>
      <c r="Z569" s="57">
        <v>95.289500000000004</v>
      </c>
      <c r="AA569" s="57">
        <v>98.503399999999999</v>
      </c>
      <c r="AB569" s="57"/>
      <c r="AC569" s="57"/>
      <c r="AD569" s="57">
        <v>100.5</v>
      </c>
      <c r="AE569" s="57">
        <v>88.3</v>
      </c>
      <c r="AF569" s="64">
        <v>15.839</v>
      </c>
      <c r="AG569" s="64">
        <v>22.5868</v>
      </c>
      <c r="AH569" s="64">
        <v>19.086500000000001</v>
      </c>
      <c r="AI569" s="64">
        <v>21.42</v>
      </c>
      <c r="AJ569" s="61">
        <v>0.45833333333333331</v>
      </c>
      <c r="AK569" s="216">
        <v>50</v>
      </c>
      <c r="AL569" s="62">
        <v>13.654908640413296</v>
      </c>
      <c r="AM569" s="24" t="s">
        <v>6123</v>
      </c>
      <c r="AN569" s="216" t="s">
        <v>6039</v>
      </c>
      <c r="AO569" s="216" t="s">
        <v>6007</v>
      </c>
      <c r="AP569" s="216" t="s">
        <v>6884</v>
      </c>
      <c r="AQ569" s="216" t="s">
        <v>6885</v>
      </c>
      <c r="AR569" s="216" t="s">
        <v>6916</v>
      </c>
      <c r="AS569" s="24" t="s">
        <v>6965</v>
      </c>
      <c r="AT569" s="24" t="s">
        <v>6527</v>
      </c>
      <c r="AU569" s="24" t="s">
        <v>6058</v>
      </c>
      <c r="AV569" s="24" t="s">
        <v>6122</v>
      </c>
      <c r="AW569" s="24" t="s">
        <v>6159</v>
      </c>
      <c r="AX569" s="24" t="s">
        <v>5979</v>
      </c>
      <c r="AY569" s="24" t="s">
        <v>7719</v>
      </c>
      <c r="AZ569" s="216" t="s">
        <v>7054</v>
      </c>
      <c r="BA569" s="216" t="s">
        <v>6948</v>
      </c>
      <c r="BB569" s="57" t="s">
        <v>5474</v>
      </c>
      <c r="BC569" s="202"/>
      <c r="BD569" s="24"/>
      <c r="BE569" s="151"/>
      <c r="BG569" s="151"/>
      <c r="BI569" s="151"/>
      <c r="BL569" s="152"/>
    </row>
    <row r="570" spans="1:64" s="169" customFormat="1">
      <c r="A570" s="24">
        <v>2947</v>
      </c>
      <c r="B570" s="24" t="s">
        <v>5839</v>
      </c>
      <c r="C570" s="57">
        <v>105.5</v>
      </c>
      <c r="D570" s="57">
        <v>108</v>
      </c>
      <c r="E570" s="57">
        <v>102.5</v>
      </c>
      <c r="F570" s="57">
        <v>107</v>
      </c>
      <c r="G570" s="57">
        <v>107.5</v>
      </c>
      <c r="H570" s="57">
        <v>107.5</v>
      </c>
      <c r="I570" s="57">
        <v>104</v>
      </c>
      <c r="J570" s="57">
        <v>106</v>
      </c>
      <c r="K570" s="57">
        <v>107.5</v>
      </c>
      <c r="L570" s="57">
        <v>107.5</v>
      </c>
      <c r="M570" s="57">
        <v>106</v>
      </c>
      <c r="N570" s="57">
        <v>107</v>
      </c>
      <c r="O570" s="63">
        <v>1.27780407004259E-2</v>
      </c>
      <c r="P570" s="57">
        <v>7</v>
      </c>
      <c r="Q570" s="57">
        <v>14</v>
      </c>
      <c r="R570" s="57">
        <v>12.9</v>
      </c>
      <c r="S570" s="57">
        <v>105.8</v>
      </c>
      <c r="T570" s="57">
        <v>108.2</v>
      </c>
      <c r="U570" s="57">
        <v>109.4068</v>
      </c>
      <c r="V570" s="57">
        <v>105.6</v>
      </c>
      <c r="W570" s="57">
        <v>108.05</v>
      </c>
      <c r="X570" s="57">
        <v>109.4237</v>
      </c>
      <c r="Y570" s="57">
        <v>105.8</v>
      </c>
      <c r="Z570" s="57">
        <v>108.2</v>
      </c>
      <c r="AA570" s="57">
        <v>109.5254</v>
      </c>
      <c r="AB570" s="57"/>
      <c r="AC570" s="57"/>
      <c r="AD570" s="57">
        <v>111</v>
      </c>
      <c r="AE570" s="57">
        <v>102.5</v>
      </c>
      <c r="AF570" s="64">
        <v>39.997100000000003</v>
      </c>
      <c r="AG570" s="64">
        <v>42.364800000000002</v>
      </c>
      <c r="AH570" s="64">
        <v>45.414700000000003</v>
      </c>
      <c r="AI570" s="64">
        <v>43.381399999999999</v>
      </c>
      <c r="AJ570" s="61">
        <v>0.45833333333333331</v>
      </c>
      <c r="AK570" s="216">
        <v>50</v>
      </c>
      <c r="AL570" s="62">
        <v>23.896090120723269</v>
      </c>
      <c r="AM570" s="24" t="s">
        <v>6532</v>
      </c>
      <c r="AN570" s="216" t="s">
        <v>5981</v>
      </c>
      <c r="AO570" s="216" t="s">
        <v>5971</v>
      </c>
      <c r="AP570" s="216" t="s">
        <v>6884</v>
      </c>
      <c r="AQ570" s="216" t="s">
        <v>6885</v>
      </c>
      <c r="AR570" s="216" t="s">
        <v>6886</v>
      </c>
      <c r="AS570" s="24" t="s">
        <v>6917</v>
      </c>
      <c r="AT570" s="24" t="s">
        <v>6075</v>
      </c>
      <c r="AU570" s="24" t="s">
        <v>6017</v>
      </c>
      <c r="AV570" s="24" t="s">
        <v>6345</v>
      </c>
      <c r="AW570" s="24" t="s">
        <v>5979</v>
      </c>
      <c r="AX570" s="24" t="s">
        <v>5996</v>
      </c>
      <c r="AY570" s="24" t="s">
        <v>7574</v>
      </c>
      <c r="AZ570" s="216" t="s">
        <v>7664</v>
      </c>
      <c r="BA570" s="216" t="s">
        <v>7300</v>
      </c>
      <c r="BB570" s="57" t="s">
        <v>5474</v>
      </c>
      <c r="BC570" s="202"/>
      <c r="BD570" s="24"/>
      <c r="BE570" s="151"/>
      <c r="BG570" s="151"/>
      <c r="BI570" s="151"/>
      <c r="BL570" s="152"/>
    </row>
    <row r="571" spans="1:64" s="169" customFormat="1">
      <c r="A571" s="24">
        <v>3002</v>
      </c>
      <c r="B571" s="24" t="s">
        <v>578</v>
      </c>
      <c r="C571" s="57">
        <v>11.9</v>
      </c>
      <c r="D571" s="57">
        <v>12</v>
      </c>
      <c r="E571" s="57">
        <v>11.7</v>
      </c>
      <c r="F571" s="57">
        <v>12</v>
      </c>
      <c r="G571" s="57">
        <v>11.9</v>
      </c>
      <c r="H571" s="57">
        <v>12</v>
      </c>
      <c r="I571" s="57">
        <v>11.75</v>
      </c>
      <c r="J571" s="57">
        <v>11.9</v>
      </c>
      <c r="K571" s="57">
        <v>11.9</v>
      </c>
      <c r="L571" s="57">
        <v>11.9</v>
      </c>
      <c r="M571" s="57">
        <v>11.75</v>
      </c>
      <c r="N571" s="57">
        <v>11.85</v>
      </c>
      <c r="O571" s="63">
        <v>-4.2016806722688996E-3</v>
      </c>
      <c r="P571" s="57">
        <v>10</v>
      </c>
      <c r="Q571" s="57">
        <v>47</v>
      </c>
      <c r="R571" s="57">
        <v>189</v>
      </c>
      <c r="S571" s="57">
        <v>11.89</v>
      </c>
      <c r="T571" s="57">
        <v>12.432499999999999</v>
      </c>
      <c r="U571" s="57">
        <v>12.193300000000001</v>
      </c>
      <c r="V571" s="57">
        <v>11.91</v>
      </c>
      <c r="W571" s="57">
        <v>12.3725</v>
      </c>
      <c r="X571" s="57">
        <v>12.193300000000001</v>
      </c>
      <c r="Y571" s="57">
        <v>11.91</v>
      </c>
      <c r="Z571" s="57">
        <v>12.317500000000001</v>
      </c>
      <c r="AA571" s="57">
        <v>12.1942</v>
      </c>
      <c r="AB571" s="57">
        <v>14.7</v>
      </c>
      <c r="AC571" s="57">
        <v>10.5</v>
      </c>
      <c r="AD571" s="57">
        <v>13.35</v>
      </c>
      <c r="AE571" s="57">
        <v>11.6</v>
      </c>
      <c r="AF571" s="64">
        <v>36.1736</v>
      </c>
      <c r="AG571" s="64">
        <v>28.815200000000001</v>
      </c>
      <c r="AH571" s="64">
        <v>36.020499999999998</v>
      </c>
      <c r="AI571" s="64">
        <v>31.216899999999999</v>
      </c>
      <c r="AJ571" s="61">
        <v>0.45833333333333331</v>
      </c>
      <c r="AK571" s="216">
        <v>50</v>
      </c>
      <c r="AL571" s="62">
        <v>34.137271601033241</v>
      </c>
      <c r="AM571" s="24" t="s">
        <v>6532</v>
      </c>
      <c r="AN571" s="216" t="s">
        <v>6020</v>
      </c>
      <c r="AO571" s="216" t="s">
        <v>5971</v>
      </c>
      <c r="AP571" s="216" t="s">
        <v>6884</v>
      </c>
      <c r="AQ571" s="216" t="s">
        <v>6885</v>
      </c>
      <c r="AR571" s="216" t="s">
        <v>6916</v>
      </c>
      <c r="AS571" s="24" t="s">
        <v>6887</v>
      </c>
      <c r="AT571" s="24" t="s">
        <v>6630</v>
      </c>
      <c r="AU571" s="24" t="s">
        <v>6121</v>
      </c>
      <c r="AV571" s="24" t="s">
        <v>6345</v>
      </c>
      <c r="AW571" s="24" t="s">
        <v>5979</v>
      </c>
      <c r="AX571" s="24" t="s">
        <v>5996</v>
      </c>
      <c r="AY571" s="24" t="s">
        <v>6935</v>
      </c>
      <c r="AZ571" s="216" t="s">
        <v>7060</v>
      </c>
      <c r="BA571" s="216" t="s">
        <v>7145</v>
      </c>
      <c r="BB571" s="57" t="s">
        <v>5474</v>
      </c>
      <c r="BC571" s="202"/>
      <c r="BD571" s="24"/>
      <c r="BE571" s="151"/>
      <c r="BG571" s="151"/>
      <c r="BI571" s="151"/>
      <c r="BL571" s="152"/>
    </row>
    <row r="572" spans="1:64" s="169" customFormat="1">
      <c r="A572" s="24">
        <v>3003</v>
      </c>
      <c r="B572" s="24" t="s">
        <v>579</v>
      </c>
      <c r="C572" s="57">
        <v>94.6</v>
      </c>
      <c r="D572" s="57">
        <v>98</v>
      </c>
      <c r="E572" s="57">
        <v>92.1</v>
      </c>
      <c r="F572" s="57">
        <v>98</v>
      </c>
      <c r="G572" s="57">
        <v>98</v>
      </c>
      <c r="H572" s="57">
        <v>104.5</v>
      </c>
      <c r="I572" s="57">
        <v>97.1</v>
      </c>
      <c r="J572" s="57">
        <v>102.5</v>
      </c>
      <c r="K572" s="57">
        <v>103.5</v>
      </c>
      <c r="L572" s="57">
        <v>108</v>
      </c>
      <c r="M572" s="57">
        <v>99.3</v>
      </c>
      <c r="N572" s="57">
        <v>106.5</v>
      </c>
      <c r="O572" s="63">
        <v>3.9024390243902397E-2</v>
      </c>
      <c r="P572" s="57">
        <v>17533</v>
      </c>
      <c r="Q572" s="57">
        <v>26162</v>
      </c>
      <c r="R572" s="57">
        <v>7225.45</v>
      </c>
      <c r="S572" s="57">
        <v>91.52</v>
      </c>
      <c r="T572" s="57">
        <v>90.75</v>
      </c>
      <c r="U572" s="57">
        <v>86.06</v>
      </c>
      <c r="V572" s="57">
        <v>94.44</v>
      </c>
      <c r="W572" s="57">
        <v>91.36</v>
      </c>
      <c r="X572" s="57">
        <v>86.531700000000001</v>
      </c>
      <c r="Y572" s="57">
        <v>97.4</v>
      </c>
      <c r="Z572" s="57">
        <v>92.25</v>
      </c>
      <c r="AA572" s="57">
        <v>87.058300000000003</v>
      </c>
      <c r="AB572" s="57">
        <v>108</v>
      </c>
      <c r="AC572" s="57">
        <v>37.1</v>
      </c>
      <c r="AD572" s="57">
        <v>108</v>
      </c>
      <c r="AE572" s="57">
        <v>83</v>
      </c>
      <c r="AF572" s="64">
        <v>71.973399999999998</v>
      </c>
      <c r="AG572" s="64">
        <v>57.576099999999997</v>
      </c>
      <c r="AH572" s="64">
        <v>79.315600000000003</v>
      </c>
      <c r="AI572" s="64">
        <v>64.822599999999994</v>
      </c>
      <c r="AJ572" s="61">
        <v>0.45833333333333331</v>
      </c>
      <c r="AK572" s="216" t="s">
        <v>4611</v>
      </c>
      <c r="AL572" s="62">
        <v>27050.12796618939</v>
      </c>
      <c r="AM572" s="24" t="s">
        <v>7720</v>
      </c>
      <c r="AN572" s="216" t="s">
        <v>6009</v>
      </c>
      <c r="AO572" s="216" t="s">
        <v>5989</v>
      </c>
      <c r="AP572" s="216" t="s">
        <v>6908</v>
      </c>
      <c r="AQ572" s="216" t="s">
        <v>6900</v>
      </c>
      <c r="AR572" s="216" t="s">
        <v>6886</v>
      </c>
      <c r="AS572" s="24" t="s">
        <v>7350</v>
      </c>
      <c r="AT572" s="24" t="s">
        <v>6254</v>
      </c>
      <c r="AU572" s="24" t="s">
        <v>5982</v>
      </c>
      <c r="AV572" s="24" t="s">
        <v>6010</v>
      </c>
      <c r="AW572" s="24" t="s">
        <v>5990</v>
      </c>
      <c r="AX572" s="24" t="s">
        <v>5970</v>
      </c>
      <c r="AY572" s="24" t="s">
        <v>7721</v>
      </c>
      <c r="AZ572" s="216" t="s">
        <v>7722</v>
      </c>
      <c r="BA572" s="216" t="s">
        <v>7633</v>
      </c>
      <c r="BB572" s="57" t="s">
        <v>5474</v>
      </c>
      <c r="BC572" s="202"/>
      <c r="BD572" s="24"/>
      <c r="BE572" s="151"/>
      <c r="BG572" s="151"/>
      <c r="BI572" s="151"/>
      <c r="BL572" s="152"/>
    </row>
    <row r="573" spans="1:64" s="169" customFormat="1">
      <c r="A573" s="24">
        <v>3004</v>
      </c>
      <c r="B573" s="24" t="s">
        <v>580</v>
      </c>
      <c r="C573" s="57">
        <v>52.5</v>
      </c>
      <c r="D573" s="57">
        <v>54.3</v>
      </c>
      <c r="E573" s="57">
        <v>52.5</v>
      </c>
      <c r="F573" s="57">
        <v>53.5</v>
      </c>
      <c r="G573" s="57">
        <v>54.6</v>
      </c>
      <c r="H573" s="57">
        <v>54.6</v>
      </c>
      <c r="I573" s="57">
        <v>53.6</v>
      </c>
      <c r="J573" s="57">
        <v>54.5</v>
      </c>
      <c r="K573" s="57">
        <v>55.5</v>
      </c>
      <c r="L573" s="57">
        <v>58.2</v>
      </c>
      <c r="M573" s="57">
        <v>55.5</v>
      </c>
      <c r="N573" s="57">
        <v>57</v>
      </c>
      <c r="O573" s="63">
        <v>4.5871559633027498E-2</v>
      </c>
      <c r="P573" s="57">
        <v>111</v>
      </c>
      <c r="Q573" s="57">
        <v>40</v>
      </c>
      <c r="R573" s="57">
        <v>84.65</v>
      </c>
      <c r="S573" s="57">
        <v>53</v>
      </c>
      <c r="T573" s="57">
        <v>57.064999999999998</v>
      </c>
      <c r="U573" s="57">
        <v>59.77</v>
      </c>
      <c r="V573" s="57">
        <v>53.3</v>
      </c>
      <c r="W573" s="57">
        <v>56.77</v>
      </c>
      <c r="X573" s="57">
        <v>59.741700000000002</v>
      </c>
      <c r="Y573" s="57">
        <v>53.98</v>
      </c>
      <c r="Z573" s="57">
        <v>56.64</v>
      </c>
      <c r="AA573" s="57">
        <v>59.744999999999997</v>
      </c>
      <c r="AB573" s="57">
        <v>70.8</v>
      </c>
      <c r="AC573" s="57">
        <v>45.05</v>
      </c>
      <c r="AD573" s="57">
        <v>61.5</v>
      </c>
      <c r="AE573" s="57">
        <v>51.8</v>
      </c>
      <c r="AF573" s="64">
        <v>23.736999999999998</v>
      </c>
      <c r="AG573" s="64">
        <v>16.962800000000001</v>
      </c>
      <c r="AH573" s="64">
        <v>41.695300000000003</v>
      </c>
      <c r="AI573" s="64">
        <v>25.207000000000001</v>
      </c>
      <c r="AJ573" s="61">
        <v>0.45833333333333331</v>
      </c>
      <c r="AK573" s="216">
        <v>150</v>
      </c>
      <c r="AL573" s="62">
        <v>221.92709534896798</v>
      </c>
      <c r="AM573" s="24" t="s">
        <v>7723</v>
      </c>
      <c r="AN573" s="216" t="s">
        <v>6009</v>
      </c>
      <c r="AO573" s="216" t="s">
        <v>5971</v>
      </c>
      <c r="AP573" s="216" t="s">
        <v>6884</v>
      </c>
      <c r="AQ573" s="216" t="s">
        <v>6900</v>
      </c>
      <c r="AR573" s="216" t="s">
        <v>6886</v>
      </c>
      <c r="AS573" s="24" t="s">
        <v>6887</v>
      </c>
      <c r="AT573" s="24" t="s">
        <v>6055</v>
      </c>
      <c r="AU573" s="24" t="s">
        <v>6748</v>
      </c>
      <c r="AV573" s="24" t="s">
        <v>6031</v>
      </c>
      <c r="AW573" s="24" t="s">
        <v>5986</v>
      </c>
      <c r="AX573" s="24" t="s">
        <v>5979</v>
      </c>
      <c r="AY573" s="24" t="s">
        <v>7700</v>
      </c>
      <c r="AZ573" s="216" t="s">
        <v>7511</v>
      </c>
      <c r="BA573" s="216" t="s">
        <v>7145</v>
      </c>
      <c r="BB573" s="57" t="s">
        <v>6903</v>
      </c>
      <c r="BC573" s="202"/>
      <c r="BD573" s="24"/>
      <c r="BE573" s="151"/>
      <c r="BG573" s="151"/>
      <c r="BI573" s="151"/>
      <c r="BL573" s="152"/>
    </row>
    <row r="574" spans="1:64" s="169" customFormat="1">
      <c r="A574" s="24">
        <v>3005</v>
      </c>
      <c r="B574" s="24" t="s">
        <v>581</v>
      </c>
      <c r="C574" s="57">
        <v>51.2</v>
      </c>
      <c r="D574" s="57">
        <v>51.8</v>
      </c>
      <c r="E574" s="57">
        <v>51.1</v>
      </c>
      <c r="F574" s="57">
        <v>51.3</v>
      </c>
      <c r="G574" s="57">
        <v>51.6</v>
      </c>
      <c r="H574" s="57">
        <v>51.7</v>
      </c>
      <c r="I574" s="57">
        <v>51</v>
      </c>
      <c r="J574" s="57">
        <v>51.1</v>
      </c>
      <c r="K574" s="57">
        <v>51.2</v>
      </c>
      <c r="L574" s="57">
        <v>52.3</v>
      </c>
      <c r="M574" s="57">
        <v>51.2</v>
      </c>
      <c r="N574" s="57">
        <v>52.2</v>
      </c>
      <c r="O574" s="63">
        <v>2.1526418786692699E-2</v>
      </c>
      <c r="P574" s="57">
        <v>481</v>
      </c>
      <c r="Q574" s="57">
        <v>640</v>
      </c>
      <c r="R574" s="57">
        <v>1257.9000000000001</v>
      </c>
      <c r="S574" s="57">
        <v>51.84</v>
      </c>
      <c r="T574" s="57">
        <v>54.43</v>
      </c>
      <c r="U574" s="57">
        <v>53.845799999999997</v>
      </c>
      <c r="V574" s="57">
        <v>51.5</v>
      </c>
      <c r="W574" s="57">
        <v>54.164999999999999</v>
      </c>
      <c r="X574" s="57">
        <v>53.835799999999999</v>
      </c>
      <c r="Y574" s="57">
        <v>51.38</v>
      </c>
      <c r="Z574" s="57">
        <v>53.85</v>
      </c>
      <c r="AA574" s="57">
        <v>53.832500000000003</v>
      </c>
      <c r="AB574" s="57">
        <v>66.8</v>
      </c>
      <c r="AC574" s="57">
        <v>44.45</v>
      </c>
      <c r="AD574" s="57">
        <v>59</v>
      </c>
      <c r="AE574" s="57">
        <v>50.7</v>
      </c>
      <c r="AF574" s="64">
        <v>14.0769</v>
      </c>
      <c r="AG574" s="64">
        <v>17.201000000000001</v>
      </c>
      <c r="AH574" s="64">
        <v>21.579699999999999</v>
      </c>
      <c r="AI574" s="64">
        <v>18.660499999999999</v>
      </c>
      <c r="AJ574" s="61">
        <v>0.45833333333333331</v>
      </c>
      <c r="AK574" s="216">
        <v>500</v>
      </c>
      <c r="AL574" s="62">
        <v>885.29448724435429</v>
      </c>
      <c r="AM574" s="24" t="s">
        <v>7547</v>
      </c>
      <c r="AN574" s="216" t="s">
        <v>6337</v>
      </c>
      <c r="AO574" s="216" t="s">
        <v>6007</v>
      </c>
      <c r="AP574" s="216" t="s">
        <v>6884</v>
      </c>
      <c r="AQ574" s="216" t="s">
        <v>6885</v>
      </c>
      <c r="AR574" s="216" t="s">
        <v>6886</v>
      </c>
      <c r="AS574" s="24" t="s">
        <v>6894</v>
      </c>
      <c r="AT574" s="24" t="s">
        <v>6478</v>
      </c>
      <c r="AU574" s="24" t="s">
        <v>5984</v>
      </c>
      <c r="AV574" s="24" t="s">
        <v>6055</v>
      </c>
      <c r="AW574" s="24" t="s">
        <v>5965</v>
      </c>
      <c r="AX574" s="24" t="s">
        <v>5979</v>
      </c>
      <c r="AY574" s="24" t="s">
        <v>7724</v>
      </c>
      <c r="AZ574" s="216" t="s">
        <v>7425</v>
      </c>
      <c r="BA574" s="216" t="s">
        <v>7232</v>
      </c>
      <c r="BB574" s="57" t="s">
        <v>6898</v>
      </c>
      <c r="BC574" s="202"/>
      <c r="BD574" s="24"/>
      <c r="BE574" s="151"/>
      <c r="BG574" s="151"/>
      <c r="BI574" s="151"/>
      <c r="BL574" s="152"/>
    </row>
    <row r="575" spans="1:64" s="169" customFormat="1">
      <c r="A575" s="24">
        <v>3006</v>
      </c>
      <c r="B575" s="24" t="s">
        <v>582</v>
      </c>
      <c r="C575" s="57">
        <v>138</v>
      </c>
      <c r="D575" s="57">
        <v>143</v>
      </c>
      <c r="E575" s="57">
        <v>136</v>
      </c>
      <c r="F575" s="57">
        <v>140</v>
      </c>
      <c r="G575" s="57">
        <v>142</v>
      </c>
      <c r="H575" s="57">
        <v>143.5</v>
      </c>
      <c r="I575" s="57">
        <v>135</v>
      </c>
      <c r="J575" s="57">
        <v>135.5</v>
      </c>
      <c r="K575" s="57">
        <v>136.5</v>
      </c>
      <c r="L575" s="57">
        <v>142</v>
      </c>
      <c r="M575" s="57">
        <v>136</v>
      </c>
      <c r="N575" s="57">
        <v>140</v>
      </c>
      <c r="O575" s="63">
        <v>3.3210332103321E-2</v>
      </c>
      <c r="P575" s="57">
        <v>13771</v>
      </c>
      <c r="Q575" s="57">
        <v>26554</v>
      </c>
      <c r="R575" s="57">
        <v>33430.85</v>
      </c>
      <c r="S575" s="57">
        <v>135.80000000000001</v>
      </c>
      <c r="T575" s="57">
        <v>163.9</v>
      </c>
      <c r="U575" s="57">
        <v>156.36670000000001</v>
      </c>
      <c r="V575" s="57">
        <v>136.4</v>
      </c>
      <c r="W575" s="57">
        <v>160.97499999999999</v>
      </c>
      <c r="X575" s="57">
        <v>156.39169999999999</v>
      </c>
      <c r="Y575" s="57">
        <v>135.80000000000001</v>
      </c>
      <c r="Z575" s="57">
        <v>159.22499999999999</v>
      </c>
      <c r="AA575" s="57">
        <v>156.44999999999999</v>
      </c>
      <c r="AB575" s="57">
        <v>213</v>
      </c>
      <c r="AC575" s="57">
        <v>35.1</v>
      </c>
      <c r="AD575" s="57">
        <v>192</v>
      </c>
      <c r="AE575" s="57">
        <v>127</v>
      </c>
      <c r="AF575" s="64">
        <v>19.943300000000001</v>
      </c>
      <c r="AG575" s="64">
        <v>16.431799999999999</v>
      </c>
      <c r="AH575" s="64">
        <v>31.735299999999999</v>
      </c>
      <c r="AI575" s="64">
        <v>21.532900000000001</v>
      </c>
      <c r="AJ575" s="61">
        <v>0.45833333333333331</v>
      </c>
      <c r="AK575" s="216">
        <v>15000</v>
      </c>
      <c r="AL575" s="62">
        <v>22724.586508419074</v>
      </c>
      <c r="AM575" s="24" t="s">
        <v>6038</v>
      </c>
      <c r="AN575" s="216" t="s">
        <v>6009</v>
      </c>
      <c r="AO575" s="216" t="s">
        <v>6007</v>
      </c>
      <c r="AP575" s="216" t="s">
        <v>6884</v>
      </c>
      <c r="AQ575" s="216" t="s">
        <v>6885</v>
      </c>
      <c r="AR575" s="216" t="s">
        <v>6886</v>
      </c>
      <c r="AS575" s="24" t="s">
        <v>5474</v>
      </c>
      <c r="AT575" s="24" t="s">
        <v>6016</v>
      </c>
      <c r="AU575" s="24" t="s">
        <v>5964</v>
      </c>
      <c r="AV575" s="24" t="s">
        <v>6010</v>
      </c>
      <c r="AW575" s="24" t="s">
        <v>5991</v>
      </c>
      <c r="AX575" s="24" t="s">
        <v>5965</v>
      </c>
      <c r="AY575" s="24" t="s">
        <v>7725</v>
      </c>
      <c r="AZ575" s="216" t="s">
        <v>7305</v>
      </c>
      <c r="BA575" s="216" t="s">
        <v>6998</v>
      </c>
      <c r="BB575" s="57" t="s">
        <v>6898</v>
      </c>
      <c r="BC575" s="202"/>
      <c r="BD575" s="24"/>
      <c r="BE575" s="151"/>
      <c r="BG575" s="151"/>
      <c r="BI575" s="151"/>
      <c r="BL575" s="152"/>
    </row>
    <row r="576" spans="1:64" s="169" customFormat="1">
      <c r="A576" s="24">
        <v>3008</v>
      </c>
      <c r="B576" s="24" t="s">
        <v>583</v>
      </c>
      <c r="C576" s="57">
        <v>2775</v>
      </c>
      <c r="D576" s="57">
        <v>2810</v>
      </c>
      <c r="E576" s="57">
        <v>2750</v>
      </c>
      <c r="F576" s="57">
        <v>2770</v>
      </c>
      <c r="G576" s="57">
        <v>2785</v>
      </c>
      <c r="H576" s="57">
        <v>2795</v>
      </c>
      <c r="I576" s="57">
        <v>2730</v>
      </c>
      <c r="J576" s="57">
        <v>2745</v>
      </c>
      <c r="K576" s="57">
        <v>2760</v>
      </c>
      <c r="L576" s="57">
        <v>2765</v>
      </c>
      <c r="M576" s="57">
        <v>2740</v>
      </c>
      <c r="N576" s="57">
        <v>2750</v>
      </c>
      <c r="O576" s="63">
        <v>1.82149362477231E-3</v>
      </c>
      <c r="P576" s="57">
        <v>50</v>
      </c>
      <c r="Q576" s="57">
        <v>226</v>
      </c>
      <c r="R576" s="57">
        <v>366.7</v>
      </c>
      <c r="S576" s="57">
        <v>2747</v>
      </c>
      <c r="T576" s="57">
        <v>2814.5</v>
      </c>
      <c r="U576" s="57">
        <v>2963.1667000000002</v>
      </c>
      <c r="V576" s="57">
        <v>2757</v>
      </c>
      <c r="W576" s="57">
        <v>2803.25</v>
      </c>
      <c r="X576" s="57">
        <v>2958.4167000000002</v>
      </c>
      <c r="Y576" s="57">
        <v>2750</v>
      </c>
      <c r="Z576" s="57">
        <v>2791.5</v>
      </c>
      <c r="AA576" s="57">
        <v>2953.1667000000002</v>
      </c>
      <c r="AB576" s="57">
        <v>3690</v>
      </c>
      <c r="AC576" s="57">
        <v>2610</v>
      </c>
      <c r="AD576" s="57">
        <v>3010</v>
      </c>
      <c r="AE576" s="57">
        <v>2650</v>
      </c>
      <c r="AF576" s="64">
        <v>53.032400000000003</v>
      </c>
      <c r="AG576" s="64">
        <v>40.639800000000001</v>
      </c>
      <c r="AH576" s="64">
        <v>55.557000000000002</v>
      </c>
      <c r="AI576" s="64">
        <v>45.612200000000001</v>
      </c>
      <c r="AJ576" s="61">
        <v>0.46180555555555558</v>
      </c>
      <c r="AK576" s="216">
        <v>50</v>
      </c>
      <c r="AL576" s="62">
        <v>163.66155515841979</v>
      </c>
      <c r="AM576" s="24" t="s">
        <v>6048</v>
      </c>
      <c r="AN576" s="216" t="s">
        <v>6009</v>
      </c>
      <c r="AO576" s="216" t="s">
        <v>5961</v>
      </c>
      <c r="AP576" s="216" t="s">
        <v>6884</v>
      </c>
      <c r="AQ576" s="216" t="s">
        <v>6885</v>
      </c>
      <c r="AR576" s="216" t="s">
        <v>7000</v>
      </c>
      <c r="AS576" s="24" t="s">
        <v>5474</v>
      </c>
      <c r="AT576" s="24" t="s">
        <v>6347</v>
      </c>
      <c r="AU576" s="24" t="s">
        <v>5984</v>
      </c>
      <c r="AV576" s="24" t="s">
        <v>5984</v>
      </c>
      <c r="AW576" s="24" t="s">
        <v>5990</v>
      </c>
      <c r="AX576" s="24" t="s">
        <v>5986</v>
      </c>
      <c r="AY576" s="24" t="s">
        <v>7726</v>
      </c>
      <c r="AZ576" s="216" t="s">
        <v>7231</v>
      </c>
      <c r="BA576" s="216" t="s">
        <v>7504</v>
      </c>
      <c r="BB576" s="57" t="s">
        <v>6898</v>
      </c>
      <c r="BC576" s="202"/>
      <c r="BD576" s="24"/>
      <c r="BE576" s="151"/>
      <c r="BG576" s="151"/>
      <c r="BI576" s="151"/>
      <c r="BL576" s="152"/>
    </row>
    <row r="577" spans="1:64" s="169" customFormat="1">
      <c r="A577" s="24">
        <v>3010</v>
      </c>
      <c r="B577" s="24" t="s">
        <v>584</v>
      </c>
      <c r="C577" s="57">
        <v>84.3</v>
      </c>
      <c r="D577" s="57">
        <v>84.9</v>
      </c>
      <c r="E577" s="57">
        <v>84</v>
      </c>
      <c r="F577" s="57">
        <v>84.7</v>
      </c>
      <c r="G577" s="57">
        <v>85.3</v>
      </c>
      <c r="H577" s="57">
        <v>86.2</v>
      </c>
      <c r="I577" s="57">
        <v>84.9</v>
      </c>
      <c r="J577" s="57">
        <v>86</v>
      </c>
      <c r="K577" s="57">
        <v>86.3</v>
      </c>
      <c r="L577" s="57">
        <v>86.9</v>
      </c>
      <c r="M577" s="57">
        <v>86.1</v>
      </c>
      <c r="N577" s="57">
        <v>86.9</v>
      </c>
      <c r="O577" s="63">
        <v>1.04651162790697E-2</v>
      </c>
      <c r="P577" s="57">
        <v>339</v>
      </c>
      <c r="Q577" s="57">
        <v>609</v>
      </c>
      <c r="R577" s="57">
        <v>954.25</v>
      </c>
      <c r="S577" s="57">
        <v>84</v>
      </c>
      <c r="T577" s="57">
        <v>88.155000000000001</v>
      </c>
      <c r="U577" s="57">
        <v>84.01</v>
      </c>
      <c r="V577" s="57">
        <v>84.4</v>
      </c>
      <c r="W577" s="57">
        <v>88.084999999999994</v>
      </c>
      <c r="X577" s="57">
        <v>84.144999999999996</v>
      </c>
      <c r="Y577" s="57">
        <v>84.74</v>
      </c>
      <c r="Z577" s="57">
        <v>88.075000000000003</v>
      </c>
      <c r="AA577" s="57">
        <v>84.284999999999997</v>
      </c>
      <c r="AB577" s="57">
        <v>93.6</v>
      </c>
      <c r="AC577" s="57">
        <v>55</v>
      </c>
      <c r="AD577" s="57">
        <v>93.6</v>
      </c>
      <c r="AE577" s="57">
        <v>82.3</v>
      </c>
      <c r="AF577" s="64">
        <v>25.0566</v>
      </c>
      <c r="AG577" s="64">
        <v>21.218599999999999</v>
      </c>
      <c r="AH577" s="64">
        <v>36.113700000000001</v>
      </c>
      <c r="AI577" s="64">
        <v>26.183599999999998</v>
      </c>
      <c r="AJ577" s="61">
        <v>0.46180555555555558</v>
      </c>
      <c r="AK577" s="216">
        <v>350</v>
      </c>
      <c r="AL577" s="62">
        <v>620.14488540263608</v>
      </c>
      <c r="AM577" s="24" t="s">
        <v>6740</v>
      </c>
      <c r="AN577" s="216" t="s">
        <v>6009</v>
      </c>
      <c r="AO577" s="216" t="s">
        <v>5971</v>
      </c>
      <c r="AP577" s="216" t="s">
        <v>6908</v>
      </c>
      <c r="AQ577" s="216" t="s">
        <v>6885</v>
      </c>
      <c r="AR577" s="216" t="s">
        <v>6886</v>
      </c>
      <c r="AS577" s="24" t="s">
        <v>5474</v>
      </c>
      <c r="AT577" s="24" t="s">
        <v>6016</v>
      </c>
      <c r="AU577" s="24" t="s">
        <v>6016</v>
      </c>
      <c r="AV577" s="24" t="s">
        <v>6126</v>
      </c>
      <c r="AW577" s="24" t="s">
        <v>5979</v>
      </c>
      <c r="AX577" s="24" t="s">
        <v>5991</v>
      </c>
      <c r="AY577" s="24" t="s">
        <v>6949</v>
      </c>
      <c r="AZ577" s="216" t="s">
        <v>7251</v>
      </c>
      <c r="BA577" s="216" t="s">
        <v>7091</v>
      </c>
      <c r="BB577" s="57" t="s">
        <v>5474</v>
      </c>
      <c r="BC577" s="202"/>
      <c r="BD577" s="24"/>
      <c r="BE577" s="151"/>
      <c r="BG577" s="151"/>
      <c r="BI577" s="151"/>
      <c r="BL577" s="152"/>
    </row>
    <row r="578" spans="1:64" s="169" customFormat="1">
      <c r="A578" s="24">
        <v>3011</v>
      </c>
      <c r="B578" s="24" t="s">
        <v>585</v>
      </c>
      <c r="C578" s="57">
        <v>8.4</v>
      </c>
      <c r="D578" s="57">
        <v>8.8800000000000008</v>
      </c>
      <c r="E578" s="57">
        <v>8.4</v>
      </c>
      <c r="F578" s="57">
        <v>8.52</v>
      </c>
      <c r="G578" s="57">
        <v>8.67</v>
      </c>
      <c r="H578" s="57">
        <v>8.68</v>
      </c>
      <c r="I578" s="57">
        <v>8.49</v>
      </c>
      <c r="J578" s="57">
        <v>8.6</v>
      </c>
      <c r="K578" s="57">
        <v>8.6</v>
      </c>
      <c r="L578" s="57">
        <v>8.8000000000000007</v>
      </c>
      <c r="M578" s="57">
        <v>8.6</v>
      </c>
      <c r="N578" s="57">
        <v>8.66</v>
      </c>
      <c r="O578" s="63">
        <v>6.9767441860465098E-3</v>
      </c>
      <c r="P578" s="57">
        <v>168</v>
      </c>
      <c r="Q578" s="57">
        <v>250</v>
      </c>
      <c r="R578" s="57">
        <v>409.15</v>
      </c>
      <c r="S578" s="57">
        <v>8.4619999999999997</v>
      </c>
      <c r="T578" s="57">
        <v>8.8684999999999992</v>
      </c>
      <c r="U578" s="57">
        <v>8.4482999999999997</v>
      </c>
      <c r="V578" s="57">
        <v>8.4819999999999993</v>
      </c>
      <c r="W578" s="57">
        <v>8.8330000000000002</v>
      </c>
      <c r="X578" s="57">
        <v>8.4572000000000003</v>
      </c>
      <c r="Y578" s="57">
        <v>8.5139999999999993</v>
      </c>
      <c r="Z578" s="57">
        <v>8.8149999999999995</v>
      </c>
      <c r="AA578" s="57">
        <v>8.4657</v>
      </c>
      <c r="AB578" s="57">
        <v>10.25</v>
      </c>
      <c r="AC578" s="57">
        <v>6.06</v>
      </c>
      <c r="AD578" s="57">
        <v>9.5</v>
      </c>
      <c r="AE578" s="57">
        <v>8.1999999999999993</v>
      </c>
      <c r="AF578" s="64">
        <v>28.020199999999999</v>
      </c>
      <c r="AG578" s="64">
        <v>19.221699999999998</v>
      </c>
      <c r="AH578" s="64">
        <v>37.154000000000003</v>
      </c>
      <c r="AI578" s="64">
        <v>25.199200000000001</v>
      </c>
      <c r="AJ578" s="61">
        <v>0.46180555555555558</v>
      </c>
      <c r="AK578" s="216">
        <v>200</v>
      </c>
      <c r="AL578" s="62">
        <v>324.33233226657472</v>
      </c>
      <c r="AM578" s="24" t="s">
        <v>6646</v>
      </c>
      <c r="AN578" s="216" t="s">
        <v>6009</v>
      </c>
      <c r="AO578" s="216" t="s">
        <v>5971</v>
      </c>
      <c r="AP578" s="216" t="s">
        <v>6908</v>
      </c>
      <c r="AQ578" s="216" t="s">
        <v>6885</v>
      </c>
      <c r="AR578" s="216" t="s">
        <v>6886</v>
      </c>
      <c r="AS578" s="24" t="s">
        <v>5474</v>
      </c>
      <c r="AT578" s="24" t="s">
        <v>6090</v>
      </c>
      <c r="AU578" s="24" t="s">
        <v>5984</v>
      </c>
      <c r="AV578" s="24" t="s">
        <v>6215</v>
      </c>
      <c r="AW578" s="24" t="s">
        <v>5996</v>
      </c>
      <c r="AX578" s="24" t="s">
        <v>5979</v>
      </c>
      <c r="AY578" s="24" t="s">
        <v>7161</v>
      </c>
      <c r="AZ578" s="216" t="s">
        <v>7281</v>
      </c>
      <c r="BA578" s="216" t="s">
        <v>7025</v>
      </c>
      <c r="BB578" s="57" t="s">
        <v>5474</v>
      </c>
      <c r="BC578" s="202"/>
      <c r="BD578" s="24"/>
      <c r="BE578" s="151"/>
      <c r="BG578" s="151"/>
      <c r="BI578" s="151"/>
      <c r="BL578" s="152"/>
    </row>
    <row r="579" spans="1:64" s="169" customFormat="1">
      <c r="A579" s="24">
        <v>3013</v>
      </c>
      <c r="B579" s="24" t="s">
        <v>586</v>
      </c>
      <c r="C579" s="57">
        <v>12.4</v>
      </c>
      <c r="D579" s="57">
        <v>12.6</v>
      </c>
      <c r="E579" s="57">
        <v>12.35</v>
      </c>
      <c r="F579" s="57">
        <v>12.6</v>
      </c>
      <c r="G579" s="57">
        <v>12.55</v>
      </c>
      <c r="H579" s="57">
        <v>12.55</v>
      </c>
      <c r="I579" s="57">
        <v>12.4</v>
      </c>
      <c r="J579" s="57">
        <v>12.55</v>
      </c>
      <c r="K579" s="57">
        <v>12.6</v>
      </c>
      <c r="L579" s="57">
        <v>12.75</v>
      </c>
      <c r="M579" s="57">
        <v>12.6</v>
      </c>
      <c r="N579" s="57">
        <v>12.7</v>
      </c>
      <c r="O579" s="63">
        <v>1.19521912350597E-2</v>
      </c>
      <c r="P579" s="57">
        <v>48</v>
      </c>
      <c r="Q579" s="57">
        <v>73</v>
      </c>
      <c r="R579" s="57">
        <v>228.65</v>
      </c>
      <c r="S579" s="57">
        <v>12.36</v>
      </c>
      <c r="T579" s="57">
        <v>13.175000000000001</v>
      </c>
      <c r="U579" s="57">
        <v>13.2883</v>
      </c>
      <c r="V579" s="57">
        <v>12.44</v>
      </c>
      <c r="W579" s="57">
        <v>13.1075</v>
      </c>
      <c r="X579" s="57">
        <v>13.2767</v>
      </c>
      <c r="Y579" s="57">
        <v>12.48</v>
      </c>
      <c r="Z579" s="57">
        <v>13.0625</v>
      </c>
      <c r="AA579" s="57">
        <v>13.2658</v>
      </c>
      <c r="AB579" s="57">
        <v>18</v>
      </c>
      <c r="AC579" s="57">
        <v>11.6</v>
      </c>
      <c r="AD579" s="57">
        <v>14.1</v>
      </c>
      <c r="AE579" s="57">
        <v>12.05</v>
      </c>
      <c r="AF579" s="64">
        <v>26.985099999999999</v>
      </c>
      <c r="AG579" s="64">
        <v>20.676200000000001</v>
      </c>
      <c r="AH579" s="64">
        <v>34.039400000000001</v>
      </c>
      <c r="AI579" s="64">
        <v>25.130600000000001</v>
      </c>
      <c r="AJ579" s="61">
        <v>0.46180555555555558</v>
      </c>
      <c r="AK579" s="216">
        <v>50</v>
      </c>
      <c r="AL579" s="62">
        <v>157.11509295208299</v>
      </c>
      <c r="AM579" s="24" t="s">
        <v>7683</v>
      </c>
      <c r="AN579" s="216" t="s">
        <v>6009</v>
      </c>
      <c r="AO579" s="216" t="s">
        <v>5971</v>
      </c>
      <c r="AP579" s="216" t="s">
        <v>6884</v>
      </c>
      <c r="AQ579" s="216" t="s">
        <v>6885</v>
      </c>
      <c r="AR579" s="216" t="s">
        <v>6886</v>
      </c>
      <c r="AS579" s="24" t="s">
        <v>5474</v>
      </c>
      <c r="AT579" s="24" t="s">
        <v>6126</v>
      </c>
      <c r="AU579" s="24" t="s">
        <v>6650</v>
      </c>
      <c r="AV579" s="24" t="s">
        <v>6055</v>
      </c>
      <c r="AW579" s="24" t="s">
        <v>5991</v>
      </c>
      <c r="AX579" s="24" t="s">
        <v>5979</v>
      </c>
      <c r="AY579" s="24" t="s">
        <v>7103</v>
      </c>
      <c r="AZ579" s="216" t="s">
        <v>7138</v>
      </c>
      <c r="BA579" s="216" t="s">
        <v>6933</v>
      </c>
      <c r="BB579" s="57" t="s">
        <v>5474</v>
      </c>
      <c r="BC579" s="202"/>
      <c r="BD579" s="24"/>
      <c r="BE579" s="151"/>
      <c r="BG579" s="151"/>
      <c r="BI579" s="151"/>
      <c r="BL579" s="152"/>
    </row>
    <row r="580" spans="1:64" s="169" customFormat="1">
      <c r="A580" s="24">
        <v>3014</v>
      </c>
      <c r="B580" s="24" t="s">
        <v>587</v>
      </c>
      <c r="C580" s="57">
        <v>119.5</v>
      </c>
      <c r="D580" s="57">
        <v>122.5</v>
      </c>
      <c r="E580" s="57">
        <v>118.5</v>
      </c>
      <c r="F580" s="57">
        <v>121.5</v>
      </c>
      <c r="G580" s="57">
        <v>123</v>
      </c>
      <c r="H580" s="57">
        <v>123.5</v>
      </c>
      <c r="I580" s="57">
        <v>119.5</v>
      </c>
      <c r="J580" s="57">
        <v>120</v>
      </c>
      <c r="K580" s="57">
        <v>121</v>
      </c>
      <c r="L580" s="57">
        <v>121.5</v>
      </c>
      <c r="M580" s="57">
        <v>119.5</v>
      </c>
      <c r="N580" s="57">
        <v>121</v>
      </c>
      <c r="O580" s="63">
        <v>8.3333333333333297E-3</v>
      </c>
      <c r="P580" s="57">
        <v>1951</v>
      </c>
      <c r="Q580" s="57">
        <v>2557</v>
      </c>
      <c r="R580" s="57">
        <v>6957.55</v>
      </c>
      <c r="S580" s="57">
        <v>117.8</v>
      </c>
      <c r="T580" s="57">
        <v>126.35</v>
      </c>
      <c r="U580" s="57">
        <v>124.7833</v>
      </c>
      <c r="V580" s="57">
        <v>118.5</v>
      </c>
      <c r="W580" s="57">
        <v>125.6</v>
      </c>
      <c r="X580" s="57">
        <v>124.79170000000001</v>
      </c>
      <c r="Y580" s="57">
        <v>118.5</v>
      </c>
      <c r="Z580" s="57">
        <v>125.4</v>
      </c>
      <c r="AA580" s="57">
        <v>124.8167</v>
      </c>
      <c r="AB580" s="57">
        <v>143.5</v>
      </c>
      <c r="AC580" s="57">
        <v>66.599999999999994</v>
      </c>
      <c r="AD580" s="57">
        <v>143.5</v>
      </c>
      <c r="AE580" s="57">
        <v>111</v>
      </c>
      <c r="AF580" s="64">
        <v>38.726199999999999</v>
      </c>
      <c r="AG580" s="64">
        <v>28.424800000000001</v>
      </c>
      <c r="AH580" s="64">
        <v>45.4253</v>
      </c>
      <c r="AI580" s="64">
        <v>34.091700000000003</v>
      </c>
      <c r="AJ580" s="61">
        <v>0.46180555555555558</v>
      </c>
      <c r="AK580" s="216">
        <v>2000</v>
      </c>
      <c r="AL580" s="62">
        <v>3540.7093460203687</v>
      </c>
      <c r="AM580" s="24" t="s">
        <v>6083</v>
      </c>
      <c r="AN580" s="216" t="s">
        <v>6009</v>
      </c>
      <c r="AO580" s="216" t="s">
        <v>5971</v>
      </c>
      <c r="AP580" s="216" t="s">
        <v>6884</v>
      </c>
      <c r="AQ580" s="216" t="s">
        <v>6885</v>
      </c>
      <c r="AR580" s="216" t="s">
        <v>6886</v>
      </c>
      <c r="AS580" s="24" t="s">
        <v>5474</v>
      </c>
      <c r="AT580" s="24" t="s">
        <v>6016</v>
      </c>
      <c r="AU580" s="24" t="s">
        <v>5962</v>
      </c>
      <c r="AV580" s="24" t="s">
        <v>6511</v>
      </c>
      <c r="AW580" s="24" t="s">
        <v>5991</v>
      </c>
      <c r="AX580" s="24" t="s">
        <v>6033</v>
      </c>
      <c r="AY580" s="24" t="s">
        <v>6935</v>
      </c>
      <c r="AZ580" s="216" t="s">
        <v>6902</v>
      </c>
      <c r="BA580" s="216" t="s">
        <v>7171</v>
      </c>
      <c r="BB580" s="57" t="s">
        <v>5474</v>
      </c>
      <c r="BC580" s="202"/>
      <c r="BD580" s="24"/>
      <c r="BE580" s="151"/>
      <c r="BG580" s="151"/>
      <c r="BI580" s="151"/>
      <c r="BL580" s="152"/>
    </row>
    <row r="581" spans="1:64" s="169" customFormat="1">
      <c r="A581" s="24">
        <v>3015</v>
      </c>
      <c r="B581" s="24" t="s">
        <v>588</v>
      </c>
      <c r="C581" s="57">
        <v>37.950000000000003</v>
      </c>
      <c r="D581" s="57">
        <v>38.950000000000003</v>
      </c>
      <c r="E581" s="57">
        <v>37.950000000000003</v>
      </c>
      <c r="F581" s="57">
        <v>38.85</v>
      </c>
      <c r="G581" s="57">
        <v>38.85</v>
      </c>
      <c r="H581" s="57">
        <v>39.450000000000003</v>
      </c>
      <c r="I581" s="57">
        <v>38.5</v>
      </c>
      <c r="J581" s="57">
        <v>39.25</v>
      </c>
      <c r="K581" s="57">
        <v>39.1</v>
      </c>
      <c r="L581" s="57">
        <v>39.700000000000003</v>
      </c>
      <c r="M581" s="57">
        <v>39</v>
      </c>
      <c r="N581" s="57">
        <v>39.549999999999997</v>
      </c>
      <c r="O581" s="63">
        <v>7.6433121019108203E-3</v>
      </c>
      <c r="P581" s="57">
        <v>75</v>
      </c>
      <c r="Q581" s="57">
        <v>189</v>
      </c>
      <c r="R581" s="57">
        <v>274.60000000000002</v>
      </c>
      <c r="S581" s="57">
        <v>38.32</v>
      </c>
      <c r="T581" s="57">
        <v>40.270000000000003</v>
      </c>
      <c r="U581" s="57">
        <v>43.020800000000001</v>
      </c>
      <c r="V581" s="57">
        <v>38.56</v>
      </c>
      <c r="W581" s="57">
        <v>40.1325</v>
      </c>
      <c r="X581" s="57">
        <v>42.94</v>
      </c>
      <c r="Y581" s="57">
        <v>38.71</v>
      </c>
      <c r="Z581" s="57">
        <v>40.06</v>
      </c>
      <c r="AA581" s="57">
        <v>42.845799999999997</v>
      </c>
      <c r="AB581" s="57">
        <v>57.9</v>
      </c>
      <c r="AC581" s="57">
        <v>30.2</v>
      </c>
      <c r="AD581" s="57">
        <v>42.2</v>
      </c>
      <c r="AE581" s="57">
        <v>37.35</v>
      </c>
      <c r="AF581" s="64">
        <v>34.5349</v>
      </c>
      <c r="AG581" s="64">
        <v>23.604500000000002</v>
      </c>
      <c r="AH581" s="64">
        <v>47.067</v>
      </c>
      <c r="AI581" s="64">
        <v>31.4253</v>
      </c>
      <c r="AJ581" s="61">
        <v>0.46180555555555558</v>
      </c>
      <c r="AK581" s="216">
        <v>100</v>
      </c>
      <c r="AL581" s="62">
        <v>154.24723896498011</v>
      </c>
      <c r="AM581" s="24" t="s">
        <v>6554</v>
      </c>
      <c r="AN581" s="216" t="s">
        <v>6009</v>
      </c>
      <c r="AO581" s="216" t="s">
        <v>5971</v>
      </c>
      <c r="AP581" s="216" t="s">
        <v>6884</v>
      </c>
      <c r="AQ581" s="216" t="s">
        <v>6885</v>
      </c>
      <c r="AR581" s="216" t="s">
        <v>6886</v>
      </c>
      <c r="AS581" s="24" t="s">
        <v>5474</v>
      </c>
      <c r="AT581" s="24" t="s">
        <v>6031</v>
      </c>
      <c r="AU581" s="24" t="s">
        <v>6016</v>
      </c>
      <c r="AV581" s="24" t="s">
        <v>6016</v>
      </c>
      <c r="AW581" s="24" t="s">
        <v>5990</v>
      </c>
      <c r="AX581" s="24" t="s">
        <v>5965</v>
      </c>
      <c r="AY581" s="24" t="s">
        <v>6912</v>
      </c>
      <c r="AZ581" s="216" t="s">
        <v>6950</v>
      </c>
      <c r="BA581" s="216" t="s">
        <v>7086</v>
      </c>
      <c r="BB581" s="57" t="s">
        <v>5474</v>
      </c>
      <c r="BC581" s="202"/>
      <c r="BD581" s="24"/>
      <c r="BE581" s="151"/>
      <c r="BG581" s="151"/>
      <c r="BI581" s="151"/>
      <c r="BL581" s="152"/>
    </row>
    <row r="582" spans="1:64" s="169" customFormat="1">
      <c r="A582" s="24">
        <v>3016</v>
      </c>
      <c r="B582" s="24" t="s">
        <v>589</v>
      </c>
      <c r="C582" s="57">
        <v>81.900000000000006</v>
      </c>
      <c r="D582" s="57">
        <v>85.8</v>
      </c>
      <c r="E582" s="57">
        <v>81.3</v>
      </c>
      <c r="F582" s="57">
        <v>83.7</v>
      </c>
      <c r="G582" s="57">
        <v>83.9</v>
      </c>
      <c r="H582" s="57">
        <v>85.5</v>
      </c>
      <c r="I582" s="57">
        <v>82.8</v>
      </c>
      <c r="J582" s="57">
        <v>83.7</v>
      </c>
      <c r="K582" s="57">
        <v>84.8</v>
      </c>
      <c r="L582" s="57">
        <v>92</v>
      </c>
      <c r="M582" s="57">
        <v>84.6</v>
      </c>
      <c r="N582" s="57">
        <v>92</v>
      </c>
      <c r="O582" s="63">
        <v>9.9163679808841096E-2</v>
      </c>
      <c r="P582" s="57">
        <v>8742</v>
      </c>
      <c r="Q582" s="57">
        <v>6648</v>
      </c>
      <c r="R582" s="57">
        <v>6423.7</v>
      </c>
      <c r="S582" s="57">
        <v>80.16</v>
      </c>
      <c r="T582" s="57">
        <v>86.84</v>
      </c>
      <c r="U582" s="57">
        <v>80.223299999999995</v>
      </c>
      <c r="V582" s="57">
        <v>81.52</v>
      </c>
      <c r="W582" s="57">
        <v>86.094999999999999</v>
      </c>
      <c r="X582" s="57">
        <v>80.503299999999996</v>
      </c>
      <c r="Y582" s="57">
        <v>83.62</v>
      </c>
      <c r="Z582" s="57">
        <v>86.12</v>
      </c>
      <c r="AA582" s="57">
        <v>80.896699999999996</v>
      </c>
      <c r="AB582" s="57">
        <v>107.5</v>
      </c>
      <c r="AC582" s="57">
        <v>54.7</v>
      </c>
      <c r="AD582" s="57">
        <v>96.7</v>
      </c>
      <c r="AE582" s="57">
        <v>75</v>
      </c>
      <c r="AF582" s="64">
        <v>46.051699999999997</v>
      </c>
      <c r="AG582" s="64">
        <v>33.515300000000003</v>
      </c>
      <c r="AH582" s="64">
        <v>64.034499999999994</v>
      </c>
      <c r="AI582" s="64">
        <v>43.688299999999998</v>
      </c>
      <c r="AJ582" s="61">
        <v>0.46180555555555558</v>
      </c>
      <c r="AK582" s="216">
        <v>10000</v>
      </c>
      <c r="AL582" s="62">
        <v>14148.178422728992</v>
      </c>
      <c r="AM582" s="24" t="s">
        <v>6383</v>
      </c>
      <c r="AN582" s="216" t="s">
        <v>6009</v>
      </c>
      <c r="AO582" s="216" t="s">
        <v>5961</v>
      </c>
      <c r="AP582" s="216" t="s">
        <v>6908</v>
      </c>
      <c r="AQ582" s="216" t="s">
        <v>6900</v>
      </c>
      <c r="AR582" s="216" t="s">
        <v>6886</v>
      </c>
      <c r="AS582" s="24" t="s">
        <v>5474</v>
      </c>
      <c r="AT582" s="24" t="s">
        <v>6016</v>
      </c>
      <c r="AU582" s="24" t="s">
        <v>6027</v>
      </c>
      <c r="AV582" s="24" t="s">
        <v>6045</v>
      </c>
      <c r="AW582" s="24" t="s">
        <v>5979</v>
      </c>
      <c r="AX582" s="24" t="s">
        <v>5979</v>
      </c>
      <c r="AY582" s="24" t="s">
        <v>7727</v>
      </c>
      <c r="AZ582" s="216" t="s">
        <v>7472</v>
      </c>
      <c r="BA582" s="216" t="s">
        <v>7365</v>
      </c>
      <c r="BB582" s="57" t="s">
        <v>6903</v>
      </c>
      <c r="BC582" s="202"/>
      <c r="BD582" s="24"/>
      <c r="BE582" s="151"/>
      <c r="BG582" s="151"/>
      <c r="BI582" s="151"/>
      <c r="BL582" s="152"/>
    </row>
    <row r="583" spans="1:64" s="169" customFormat="1">
      <c r="A583" s="24">
        <v>3017</v>
      </c>
      <c r="B583" s="24" t="s">
        <v>590</v>
      </c>
      <c r="C583" s="57">
        <v>72.099999999999994</v>
      </c>
      <c r="D583" s="57">
        <v>72.5</v>
      </c>
      <c r="E583" s="57">
        <v>71.2</v>
      </c>
      <c r="F583" s="57">
        <v>72.400000000000006</v>
      </c>
      <c r="G583" s="57">
        <v>70.599999999999994</v>
      </c>
      <c r="H583" s="57">
        <v>71</v>
      </c>
      <c r="I583" s="57">
        <v>68.900000000000006</v>
      </c>
      <c r="J583" s="57">
        <v>69.8</v>
      </c>
      <c r="K583" s="57">
        <v>70.2</v>
      </c>
      <c r="L583" s="57">
        <v>70.599999999999994</v>
      </c>
      <c r="M583" s="57">
        <v>69.8</v>
      </c>
      <c r="N583" s="57">
        <v>70.3</v>
      </c>
      <c r="O583" s="63">
        <v>7.1633237822349496E-3</v>
      </c>
      <c r="P583" s="57">
        <v>1467</v>
      </c>
      <c r="Q583" s="57">
        <v>5232</v>
      </c>
      <c r="R583" s="57">
        <v>7706.85</v>
      </c>
      <c r="S583" s="57">
        <v>70.319999999999993</v>
      </c>
      <c r="T583" s="57">
        <v>73.67</v>
      </c>
      <c r="U583" s="57">
        <v>75.753299999999996</v>
      </c>
      <c r="V583" s="57">
        <v>70.72</v>
      </c>
      <c r="W583" s="57">
        <v>73.405000000000001</v>
      </c>
      <c r="X583" s="57">
        <v>75.693299999999994</v>
      </c>
      <c r="Y583" s="57">
        <v>70.64</v>
      </c>
      <c r="Z583" s="57">
        <v>73.180000000000007</v>
      </c>
      <c r="AA583" s="57">
        <v>75.658299999999997</v>
      </c>
      <c r="AB583" s="57">
        <v>86.5</v>
      </c>
      <c r="AC583" s="57">
        <v>52.5</v>
      </c>
      <c r="AD583" s="57">
        <v>80.8</v>
      </c>
      <c r="AE583" s="57">
        <v>66.8</v>
      </c>
      <c r="AF583" s="64">
        <v>42.251199999999997</v>
      </c>
      <c r="AG583" s="64">
        <v>33.791699999999999</v>
      </c>
      <c r="AH583" s="64">
        <v>46.396599999999999</v>
      </c>
      <c r="AI583" s="64">
        <v>37.993400000000001</v>
      </c>
      <c r="AJ583" s="61">
        <v>0.46180555555555558</v>
      </c>
      <c r="AK583" s="216">
        <v>1500</v>
      </c>
      <c r="AL583" s="62">
        <v>2616.7129636750428</v>
      </c>
      <c r="AM583" s="24" t="s">
        <v>7728</v>
      </c>
      <c r="AN583" s="216" t="s">
        <v>6009</v>
      </c>
      <c r="AO583" s="216" t="s">
        <v>5971</v>
      </c>
      <c r="AP583" s="216" t="s">
        <v>6884</v>
      </c>
      <c r="AQ583" s="216" t="s">
        <v>6885</v>
      </c>
      <c r="AR583" s="216" t="s">
        <v>6916</v>
      </c>
      <c r="AS583" s="24" t="s">
        <v>5474</v>
      </c>
      <c r="AT583" s="24" t="s">
        <v>6452</v>
      </c>
      <c r="AU583" s="24" t="s">
        <v>5984</v>
      </c>
      <c r="AV583" s="24" t="s">
        <v>6370</v>
      </c>
      <c r="AW583" s="24" t="s">
        <v>5986</v>
      </c>
      <c r="AX583" s="24" t="s">
        <v>5970</v>
      </c>
      <c r="AY583" s="24" t="s">
        <v>7615</v>
      </c>
      <c r="AZ583" s="216" t="s">
        <v>6973</v>
      </c>
      <c r="BA583" s="216" t="s">
        <v>6893</v>
      </c>
      <c r="BB583" s="57" t="s">
        <v>5474</v>
      </c>
      <c r="BC583" s="202"/>
      <c r="BD583" s="24"/>
      <c r="BE583" s="151"/>
      <c r="BG583" s="151"/>
      <c r="BI583" s="151"/>
      <c r="BL583" s="152"/>
    </row>
    <row r="584" spans="1:64" s="169" customFormat="1">
      <c r="A584" s="24">
        <v>3018</v>
      </c>
      <c r="B584" s="24" t="s">
        <v>591</v>
      </c>
      <c r="C584" s="57">
        <v>15.5</v>
      </c>
      <c r="D584" s="57">
        <v>15.6</v>
      </c>
      <c r="E584" s="57">
        <v>15.45</v>
      </c>
      <c r="F584" s="57">
        <v>15.6</v>
      </c>
      <c r="G584" s="57">
        <v>15.55</v>
      </c>
      <c r="H584" s="57">
        <v>15.65</v>
      </c>
      <c r="I584" s="57">
        <v>15.4</v>
      </c>
      <c r="J584" s="57">
        <v>15.65</v>
      </c>
      <c r="K584" s="57">
        <v>15.7</v>
      </c>
      <c r="L584" s="57">
        <v>16</v>
      </c>
      <c r="M584" s="57">
        <v>15.7</v>
      </c>
      <c r="N584" s="57">
        <v>15.8</v>
      </c>
      <c r="O584" s="63">
        <v>9.5846645367412102E-3</v>
      </c>
      <c r="P584" s="57">
        <v>44</v>
      </c>
      <c r="Q584" s="57">
        <v>33</v>
      </c>
      <c r="R584" s="57">
        <v>52.65</v>
      </c>
      <c r="S584" s="57">
        <v>15.68</v>
      </c>
      <c r="T584" s="57">
        <v>16.227499999999999</v>
      </c>
      <c r="U584" s="57">
        <v>16.309999999999999</v>
      </c>
      <c r="V584" s="57">
        <v>15.65</v>
      </c>
      <c r="W584" s="57">
        <v>16.18</v>
      </c>
      <c r="X584" s="57">
        <v>16.299199999999999</v>
      </c>
      <c r="Y584" s="57">
        <v>15.65</v>
      </c>
      <c r="Z584" s="57">
        <v>16.147500000000001</v>
      </c>
      <c r="AA584" s="57">
        <v>16.2925</v>
      </c>
      <c r="AB584" s="57">
        <v>23.3</v>
      </c>
      <c r="AC584" s="57">
        <v>14.3</v>
      </c>
      <c r="AD584" s="57">
        <v>16.600000000000001</v>
      </c>
      <c r="AE584" s="57">
        <v>15.4</v>
      </c>
      <c r="AF584" s="64">
        <v>19.190200000000001</v>
      </c>
      <c r="AG584" s="64">
        <v>23.5337</v>
      </c>
      <c r="AH584" s="64">
        <v>26.126799999999999</v>
      </c>
      <c r="AI584" s="64">
        <v>24.398099999999999</v>
      </c>
      <c r="AJ584" s="61">
        <v>0.46180555555555558</v>
      </c>
      <c r="AK584" s="216">
        <v>50</v>
      </c>
      <c r="AL584" s="62">
        <v>144.02216853940939</v>
      </c>
      <c r="AM584" s="24" t="s">
        <v>7729</v>
      </c>
      <c r="AN584" s="216" t="s">
        <v>5981</v>
      </c>
      <c r="AO584" s="216" t="s">
        <v>6007</v>
      </c>
      <c r="AP584" s="216" t="s">
        <v>6884</v>
      </c>
      <c r="AQ584" s="216" t="s">
        <v>6885</v>
      </c>
      <c r="AR584" s="216" t="s">
        <v>6886</v>
      </c>
      <c r="AS584" s="24" t="s">
        <v>6965</v>
      </c>
      <c r="AT584" s="24" t="s">
        <v>6126</v>
      </c>
      <c r="AU584" s="24" t="s">
        <v>6126</v>
      </c>
      <c r="AV584" s="24" t="s">
        <v>6492</v>
      </c>
      <c r="AW584" s="24" t="s">
        <v>5996</v>
      </c>
      <c r="AX584" s="24" t="s">
        <v>5979</v>
      </c>
      <c r="AY584" s="24" t="s">
        <v>6935</v>
      </c>
      <c r="AZ584" s="216" t="s">
        <v>7281</v>
      </c>
      <c r="BA584" s="216" t="s">
        <v>6967</v>
      </c>
      <c r="BB584" s="57" t="s">
        <v>5474</v>
      </c>
      <c r="BC584" s="202"/>
      <c r="BD584" s="24"/>
      <c r="BE584" s="151"/>
      <c r="BG584" s="151"/>
      <c r="BI584" s="151"/>
      <c r="BL584" s="152"/>
    </row>
    <row r="585" spans="1:64" s="169" customFormat="1">
      <c r="A585" s="24">
        <v>3019</v>
      </c>
      <c r="B585" s="24" t="s">
        <v>592</v>
      </c>
      <c r="C585" s="57">
        <v>80</v>
      </c>
      <c r="D585" s="57">
        <v>81.400000000000006</v>
      </c>
      <c r="E585" s="57">
        <v>79.8</v>
      </c>
      <c r="F585" s="57">
        <v>81.400000000000006</v>
      </c>
      <c r="G585" s="57">
        <v>82.3</v>
      </c>
      <c r="H585" s="57">
        <v>82.4</v>
      </c>
      <c r="I585" s="57">
        <v>80.2</v>
      </c>
      <c r="J585" s="57">
        <v>81.099999999999994</v>
      </c>
      <c r="K585" s="57">
        <v>81.7</v>
      </c>
      <c r="L585" s="57">
        <v>86.2</v>
      </c>
      <c r="M585" s="57">
        <v>81.400000000000006</v>
      </c>
      <c r="N585" s="57">
        <v>83.6</v>
      </c>
      <c r="O585" s="63">
        <v>3.0826140567200899E-2</v>
      </c>
      <c r="P585" s="57">
        <v>5682</v>
      </c>
      <c r="Q585" s="57">
        <v>1402</v>
      </c>
      <c r="R585" s="57">
        <v>2636.5</v>
      </c>
      <c r="S585" s="57">
        <v>79.540000000000006</v>
      </c>
      <c r="T585" s="57">
        <v>83.924999999999997</v>
      </c>
      <c r="U585" s="57">
        <v>85.686700000000002</v>
      </c>
      <c r="V585" s="57">
        <v>80.06</v>
      </c>
      <c r="W585" s="57">
        <v>83.515000000000001</v>
      </c>
      <c r="X585" s="57">
        <v>85.671700000000001</v>
      </c>
      <c r="Y585" s="57">
        <v>80.64</v>
      </c>
      <c r="Z585" s="57">
        <v>83.4</v>
      </c>
      <c r="AA585" s="57">
        <v>85.69</v>
      </c>
      <c r="AB585" s="57">
        <v>101.5</v>
      </c>
      <c r="AC585" s="57">
        <v>61.5</v>
      </c>
      <c r="AD585" s="57">
        <v>88.5</v>
      </c>
      <c r="AE585" s="57">
        <v>76.599999999999994</v>
      </c>
      <c r="AF585" s="64">
        <v>36.196399999999997</v>
      </c>
      <c r="AG585" s="64">
        <v>29.4057</v>
      </c>
      <c r="AH585" s="64">
        <v>48.436500000000002</v>
      </c>
      <c r="AI585" s="64">
        <v>35.749299999999998</v>
      </c>
      <c r="AJ585" s="61">
        <v>0.46180555555555558</v>
      </c>
      <c r="AK585" s="216">
        <v>6000</v>
      </c>
      <c r="AL585" s="62">
        <v>9469.774101492656</v>
      </c>
      <c r="AM585" s="24" t="s">
        <v>6157</v>
      </c>
      <c r="AN585" s="216" t="s">
        <v>6009</v>
      </c>
      <c r="AO585" s="216" t="s">
        <v>5971</v>
      </c>
      <c r="AP585" s="216" t="s">
        <v>6884</v>
      </c>
      <c r="AQ585" s="216" t="s">
        <v>6900</v>
      </c>
      <c r="AR585" s="216" t="s">
        <v>6886</v>
      </c>
      <c r="AS585" s="24" t="s">
        <v>5474</v>
      </c>
      <c r="AT585" s="24" t="s">
        <v>6126</v>
      </c>
      <c r="AU585" s="24" t="s">
        <v>5984</v>
      </c>
      <c r="AV585" s="24" t="s">
        <v>6010</v>
      </c>
      <c r="AW585" s="24" t="s">
        <v>5970</v>
      </c>
      <c r="AX585" s="24" t="s">
        <v>5965</v>
      </c>
      <c r="AY585" s="24" t="s">
        <v>7586</v>
      </c>
      <c r="AZ585" s="216" t="s">
        <v>6932</v>
      </c>
      <c r="BA585" s="216" t="s">
        <v>6964</v>
      </c>
      <c r="BB585" s="57" t="s">
        <v>6903</v>
      </c>
      <c r="BC585" s="202"/>
      <c r="BD585" s="24"/>
      <c r="BE585" s="151"/>
      <c r="BG585" s="151"/>
      <c r="BI585" s="151"/>
      <c r="BL585" s="152"/>
    </row>
    <row r="586" spans="1:64" s="169" customFormat="1">
      <c r="A586" s="24">
        <v>3021</v>
      </c>
      <c r="B586" s="24" t="s">
        <v>593</v>
      </c>
      <c r="C586" s="57">
        <v>20.3</v>
      </c>
      <c r="D586" s="57">
        <v>20.7</v>
      </c>
      <c r="E586" s="57">
        <v>20</v>
      </c>
      <c r="F586" s="57">
        <v>20.55</v>
      </c>
      <c r="G586" s="57">
        <v>21.3</v>
      </c>
      <c r="H586" s="57">
        <v>21.3</v>
      </c>
      <c r="I586" s="57">
        <v>20.149999999999999</v>
      </c>
      <c r="J586" s="57">
        <v>20.149999999999999</v>
      </c>
      <c r="K586" s="57">
        <v>20.65</v>
      </c>
      <c r="L586" s="57">
        <v>20.65</v>
      </c>
      <c r="M586" s="57">
        <v>20.2</v>
      </c>
      <c r="N586" s="57">
        <v>20.399999999999999</v>
      </c>
      <c r="O586" s="63">
        <v>1.24069478908188E-2</v>
      </c>
      <c r="P586" s="57">
        <v>51</v>
      </c>
      <c r="Q586" s="57">
        <v>189</v>
      </c>
      <c r="R586" s="57">
        <v>1213.25</v>
      </c>
      <c r="S586" s="57">
        <v>19.8</v>
      </c>
      <c r="T586" s="57">
        <v>22.85</v>
      </c>
      <c r="U586" s="57">
        <v>21.443300000000001</v>
      </c>
      <c r="V586" s="57">
        <v>19.899999999999999</v>
      </c>
      <c r="W586" s="57">
        <v>22.6175</v>
      </c>
      <c r="X586" s="57">
        <v>21.433299999999999</v>
      </c>
      <c r="Y586" s="57">
        <v>19.98</v>
      </c>
      <c r="Z586" s="57">
        <v>22.387499999999999</v>
      </c>
      <c r="AA586" s="57">
        <v>21.3933</v>
      </c>
      <c r="AB586" s="57">
        <v>33.799999999999997</v>
      </c>
      <c r="AC586" s="57">
        <v>14.1</v>
      </c>
      <c r="AD586" s="57">
        <v>28.2</v>
      </c>
      <c r="AE586" s="57">
        <v>18.600000000000001</v>
      </c>
      <c r="AF586" s="64">
        <v>32.295499999999997</v>
      </c>
      <c r="AG586" s="64">
        <v>20.9404</v>
      </c>
      <c r="AH586" s="64">
        <v>43.752499999999998</v>
      </c>
      <c r="AI586" s="64">
        <v>28.5444</v>
      </c>
      <c r="AJ586" s="61">
        <v>0.46180555555555558</v>
      </c>
      <c r="AK586" s="216">
        <v>100</v>
      </c>
      <c r="AL586" s="62">
        <v>104.88812249618648</v>
      </c>
      <c r="AM586" s="24" t="s">
        <v>6491</v>
      </c>
      <c r="AN586" s="216" t="s">
        <v>6009</v>
      </c>
      <c r="AO586" s="216" t="s">
        <v>5971</v>
      </c>
      <c r="AP586" s="216" t="s">
        <v>6884</v>
      </c>
      <c r="AQ586" s="216" t="s">
        <v>6885</v>
      </c>
      <c r="AR586" s="216" t="s">
        <v>6886</v>
      </c>
      <c r="AS586" s="24" t="s">
        <v>5474</v>
      </c>
      <c r="AT586" s="24" t="s">
        <v>6016</v>
      </c>
      <c r="AU586" s="24" t="s">
        <v>6058</v>
      </c>
      <c r="AV586" s="24" t="s">
        <v>6017</v>
      </c>
      <c r="AW586" s="24" t="s">
        <v>5979</v>
      </c>
      <c r="AX586" s="24" t="s">
        <v>5986</v>
      </c>
      <c r="AY586" s="24" t="s">
        <v>6949</v>
      </c>
      <c r="AZ586" s="216" t="s">
        <v>7581</v>
      </c>
      <c r="BA586" s="216" t="s">
        <v>7208</v>
      </c>
      <c r="BB586" s="57" t="s">
        <v>5474</v>
      </c>
      <c r="BC586" s="202"/>
      <c r="BD586" s="24"/>
      <c r="BE586" s="151"/>
      <c r="BG586" s="151"/>
      <c r="BI586" s="151"/>
      <c r="BL586" s="152"/>
    </row>
    <row r="587" spans="1:64" s="169" customFormat="1">
      <c r="A587" s="24">
        <v>3022</v>
      </c>
      <c r="B587" s="24" t="s">
        <v>594</v>
      </c>
      <c r="C587" s="57">
        <v>46.45</v>
      </c>
      <c r="D587" s="57">
        <v>47.3</v>
      </c>
      <c r="E587" s="57">
        <v>46.45</v>
      </c>
      <c r="F587" s="57">
        <v>47.1</v>
      </c>
      <c r="G587" s="57">
        <v>46.2</v>
      </c>
      <c r="H587" s="57">
        <v>46.2</v>
      </c>
      <c r="I587" s="57">
        <v>45.1</v>
      </c>
      <c r="J587" s="57">
        <v>45.3</v>
      </c>
      <c r="K587" s="57">
        <v>46.3</v>
      </c>
      <c r="L587" s="57">
        <v>46.3</v>
      </c>
      <c r="M587" s="57">
        <v>45.3</v>
      </c>
      <c r="N587" s="57">
        <v>45.75</v>
      </c>
      <c r="O587" s="63">
        <v>9.9337748344370796E-3</v>
      </c>
      <c r="P587" s="57">
        <v>54</v>
      </c>
      <c r="Q587" s="57">
        <v>165</v>
      </c>
      <c r="R587" s="57">
        <v>279.25</v>
      </c>
      <c r="S587" s="57">
        <v>46.6</v>
      </c>
      <c r="T587" s="57">
        <v>49.907499999999999</v>
      </c>
      <c r="U587" s="57">
        <v>50.577500000000001</v>
      </c>
      <c r="V587" s="57">
        <v>46.3</v>
      </c>
      <c r="W587" s="57">
        <v>49.502499999999998</v>
      </c>
      <c r="X587" s="57">
        <v>50.482500000000002</v>
      </c>
      <c r="Y587" s="57">
        <v>46.02</v>
      </c>
      <c r="Z587" s="57">
        <v>49.18</v>
      </c>
      <c r="AA587" s="57">
        <v>50.383299999999998</v>
      </c>
      <c r="AB587" s="57">
        <v>63.2</v>
      </c>
      <c r="AC587" s="57">
        <v>41.35</v>
      </c>
      <c r="AD587" s="57">
        <v>53.3</v>
      </c>
      <c r="AE587" s="57">
        <v>45.1</v>
      </c>
      <c r="AF587" s="64">
        <v>11.988300000000001</v>
      </c>
      <c r="AG587" s="64">
        <v>10.871499999999999</v>
      </c>
      <c r="AH587" s="64">
        <v>12.916399999999999</v>
      </c>
      <c r="AI587" s="64">
        <v>11.553100000000001</v>
      </c>
      <c r="AJ587" s="61">
        <v>0.46180555555555558</v>
      </c>
      <c r="AK587" s="216">
        <v>100</v>
      </c>
      <c r="AL587" s="62">
        <v>111.05801205478568</v>
      </c>
      <c r="AM587" s="24" t="s">
        <v>7698</v>
      </c>
      <c r="AN587" s="216" t="s">
        <v>6009</v>
      </c>
      <c r="AO587" s="216" t="s">
        <v>6047</v>
      </c>
      <c r="AP587" s="216" t="s">
        <v>6884</v>
      </c>
      <c r="AQ587" s="216" t="s">
        <v>6885</v>
      </c>
      <c r="AR587" s="216" t="s">
        <v>6916</v>
      </c>
      <c r="AS587" s="24" t="s">
        <v>6965</v>
      </c>
      <c r="AT587" s="24" t="s">
        <v>6055</v>
      </c>
      <c r="AU587" s="24" t="s">
        <v>6017</v>
      </c>
      <c r="AV587" s="24" t="s">
        <v>6017</v>
      </c>
      <c r="AW587" s="24" t="s">
        <v>5979</v>
      </c>
      <c r="AX587" s="24" t="s">
        <v>5970</v>
      </c>
      <c r="AY587" s="24" t="s">
        <v>7234</v>
      </c>
      <c r="AZ587" s="216" t="s">
        <v>6979</v>
      </c>
      <c r="BA587" s="216" t="s">
        <v>7028</v>
      </c>
      <c r="BB587" s="57" t="s">
        <v>5474</v>
      </c>
      <c r="BC587" s="202"/>
      <c r="BD587" s="24"/>
      <c r="BE587" s="151"/>
      <c r="BG587" s="151"/>
      <c r="BI587" s="151"/>
      <c r="BL587" s="152"/>
    </row>
    <row r="588" spans="1:64" s="169" customFormat="1">
      <c r="A588" s="24">
        <v>3023</v>
      </c>
      <c r="B588" s="24" t="s">
        <v>595</v>
      </c>
      <c r="C588" s="57">
        <v>209.5</v>
      </c>
      <c r="D588" s="57">
        <v>222</v>
      </c>
      <c r="E588" s="57">
        <v>209</v>
      </c>
      <c r="F588" s="57">
        <v>220</v>
      </c>
      <c r="G588" s="57">
        <v>223</v>
      </c>
      <c r="H588" s="57">
        <v>224</v>
      </c>
      <c r="I588" s="57">
        <v>220</v>
      </c>
      <c r="J588" s="57">
        <v>221</v>
      </c>
      <c r="K588" s="57">
        <v>221</v>
      </c>
      <c r="L588" s="57">
        <v>224</v>
      </c>
      <c r="M588" s="57">
        <v>221</v>
      </c>
      <c r="N588" s="57">
        <v>223.5</v>
      </c>
      <c r="O588" s="63">
        <v>1.1312217194570101E-2</v>
      </c>
      <c r="P588" s="57">
        <v>171</v>
      </c>
      <c r="Q588" s="57">
        <v>339</v>
      </c>
      <c r="R588" s="57">
        <v>508.1</v>
      </c>
      <c r="S588" s="57">
        <v>215.5</v>
      </c>
      <c r="T588" s="57">
        <v>230.875</v>
      </c>
      <c r="U588" s="57">
        <v>256.875</v>
      </c>
      <c r="V588" s="57">
        <v>216</v>
      </c>
      <c r="W588" s="57">
        <v>229.05</v>
      </c>
      <c r="X588" s="57">
        <v>256.125</v>
      </c>
      <c r="Y588" s="57">
        <v>217.5</v>
      </c>
      <c r="Z588" s="57">
        <v>227.97499999999999</v>
      </c>
      <c r="AA588" s="57">
        <v>255.45</v>
      </c>
      <c r="AB588" s="57">
        <v>298</v>
      </c>
      <c r="AC588" s="57">
        <v>175</v>
      </c>
      <c r="AD588" s="57">
        <v>250</v>
      </c>
      <c r="AE588" s="57">
        <v>207.5</v>
      </c>
      <c r="AF588" s="64">
        <v>34.412700000000001</v>
      </c>
      <c r="AG588" s="64">
        <v>21.497199999999999</v>
      </c>
      <c r="AH588" s="64">
        <v>49.608499999999999</v>
      </c>
      <c r="AI588" s="64">
        <v>30.867599999999999</v>
      </c>
      <c r="AJ588" s="61">
        <v>0.46180555555555558</v>
      </c>
      <c r="AK588" s="216">
        <v>200</v>
      </c>
      <c r="AL588" s="62">
        <v>330.12398105704926</v>
      </c>
      <c r="AM588" s="24" t="s">
        <v>6388</v>
      </c>
      <c r="AN588" s="216" t="s">
        <v>6009</v>
      </c>
      <c r="AO588" s="216" t="s">
        <v>5971</v>
      </c>
      <c r="AP588" s="216" t="s">
        <v>6884</v>
      </c>
      <c r="AQ588" s="216" t="s">
        <v>6885</v>
      </c>
      <c r="AR588" s="216" t="s">
        <v>6886</v>
      </c>
      <c r="AS588" s="24" t="s">
        <v>6887</v>
      </c>
      <c r="AT588" s="24" t="s">
        <v>5982</v>
      </c>
      <c r="AU588" s="24" t="s">
        <v>5984</v>
      </c>
      <c r="AV588" s="24" t="s">
        <v>6055</v>
      </c>
      <c r="AW588" s="24" t="s">
        <v>5990</v>
      </c>
      <c r="AX588" s="24" t="s">
        <v>5979</v>
      </c>
      <c r="AY588" s="24" t="s">
        <v>7730</v>
      </c>
      <c r="AZ588" s="216" t="s">
        <v>7054</v>
      </c>
      <c r="BA588" s="216" t="s">
        <v>7057</v>
      </c>
      <c r="BB588" s="57" t="s">
        <v>5474</v>
      </c>
      <c r="BC588" s="202"/>
      <c r="BD588" s="24"/>
      <c r="BE588" s="151"/>
      <c r="BG588" s="151"/>
      <c r="BI588" s="151"/>
      <c r="BL588" s="152"/>
    </row>
    <row r="589" spans="1:64" s="169" customFormat="1">
      <c r="A589" s="24">
        <v>3024</v>
      </c>
      <c r="B589" s="24" t="s">
        <v>596</v>
      </c>
      <c r="C589" s="57">
        <v>12.4</v>
      </c>
      <c r="D589" s="57">
        <v>12.7</v>
      </c>
      <c r="E589" s="57">
        <v>12.35</v>
      </c>
      <c r="F589" s="57">
        <v>12.55</v>
      </c>
      <c r="G589" s="57">
        <v>12.55</v>
      </c>
      <c r="H589" s="57">
        <v>12.65</v>
      </c>
      <c r="I589" s="57">
        <v>12.35</v>
      </c>
      <c r="J589" s="57">
        <v>12.35</v>
      </c>
      <c r="K589" s="57">
        <v>12.4</v>
      </c>
      <c r="L589" s="57">
        <v>12.5</v>
      </c>
      <c r="M589" s="57">
        <v>12.35</v>
      </c>
      <c r="N589" s="57">
        <v>12.5</v>
      </c>
      <c r="O589" s="63">
        <v>1.2145748987854201E-2</v>
      </c>
      <c r="P589" s="57">
        <v>167</v>
      </c>
      <c r="Q589" s="57">
        <v>234</v>
      </c>
      <c r="R589" s="57">
        <v>790</v>
      </c>
      <c r="S589" s="57">
        <v>12.44</v>
      </c>
      <c r="T589" s="57">
        <v>12.705</v>
      </c>
      <c r="U589" s="57">
        <v>13.2333</v>
      </c>
      <c r="V589" s="57">
        <v>12.41</v>
      </c>
      <c r="W589" s="57">
        <v>12.6875</v>
      </c>
      <c r="X589" s="57">
        <v>13.215</v>
      </c>
      <c r="Y589" s="57">
        <v>12.39</v>
      </c>
      <c r="Z589" s="57">
        <v>12.6775</v>
      </c>
      <c r="AA589" s="57">
        <v>13.1958</v>
      </c>
      <c r="AB589" s="57">
        <v>18.05</v>
      </c>
      <c r="AC589" s="57">
        <v>9.86</v>
      </c>
      <c r="AD589" s="57">
        <v>13.5</v>
      </c>
      <c r="AE589" s="57">
        <v>12.15</v>
      </c>
      <c r="AF589" s="64">
        <v>20.072500000000002</v>
      </c>
      <c r="AG589" s="64">
        <v>20.8873</v>
      </c>
      <c r="AH589" s="64">
        <v>23.526599999999998</v>
      </c>
      <c r="AI589" s="64">
        <v>21.767099999999999</v>
      </c>
      <c r="AJ589" s="61">
        <v>0.46180555555555558</v>
      </c>
      <c r="AK589" s="216">
        <v>200</v>
      </c>
      <c r="AL589" s="62">
        <v>322.40178266974988</v>
      </c>
      <c r="AM589" s="24" t="s">
        <v>6637</v>
      </c>
      <c r="AN589" s="216" t="s">
        <v>5981</v>
      </c>
      <c r="AO589" s="216" t="s">
        <v>6007</v>
      </c>
      <c r="AP589" s="216" t="s">
        <v>6884</v>
      </c>
      <c r="AQ589" s="216" t="s">
        <v>6885</v>
      </c>
      <c r="AR589" s="216" t="s">
        <v>6886</v>
      </c>
      <c r="AS589" s="24" t="s">
        <v>5474</v>
      </c>
      <c r="AT589" s="24" t="s">
        <v>6016</v>
      </c>
      <c r="AU589" s="24" t="s">
        <v>6130</v>
      </c>
      <c r="AV589" s="24" t="s">
        <v>6126</v>
      </c>
      <c r="AW589" s="24" t="s">
        <v>5979</v>
      </c>
      <c r="AX589" s="24" t="s">
        <v>5991</v>
      </c>
      <c r="AY589" s="24" t="s">
        <v>7173</v>
      </c>
      <c r="AZ589" s="216" t="s">
        <v>7093</v>
      </c>
      <c r="BA589" s="216" t="s">
        <v>7032</v>
      </c>
      <c r="BB589" s="57" t="s">
        <v>6898</v>
      </c>
      <c r="BC589" s="202"/>
      <c r="BD589" s="24"/>
      <c r="BE589" s="151"/>
      <c r="BG589" s="151"/>
      <c r="BI589" s="151"/>
      <c r="BL589" s="152"/>
    </row>
    <row r="590" spans="1:64" s="169" customFormat="1">
      <c r="A590" s="24">
        <v>3025</v>
      </c>
      <c r="B590" s="24" t="s">
        <v>597</v>
      </c>
      <c r="C590" s="57">
        <v>19.5</v>
      </c>
      <c r="D590" s="57">
        <v>20</v>
      </c>
      <c r="E590" s="57">
        <v>19.399999999999999</v>
      </c>
      <c r="F590" s="57">
        <v>19.8</v>
      </c>
      <c r="G590" s="57">
        <v>20.3</v>
      </c>
      <c r="H590" s="57">
        <v>20.3</v>
      </c>
      <c r="I590" s="57">
        <v>19.850000000000001</v>
      </c>
      <c r="J590" s="57">
        <v>19.899999999999999</v>
      </c>
      <c r="K590" s="57">
        <v>19.850000000000001</v>
      </c>
      <c r="L590" s="57">
        <v>20.7</v>
      </c>
      <c r="M590" s="57">
        <v>19.850000000000001</v>
      </c>
      <c r="N590" s="57">
        <v>20.6</v>
      </c>
      <c r="O590" s="63">
        <v>3.5175879396984903E-2</v>
      </c>
      <c r="P590" s="57">
        <v>306</v>
      </c>
      <c r="Q590" s="57">
        <v>128</v>
      </c>
      <c r="R590" s="57">
        <v>632.04999999999995</v>
      </c>
      <c r="S590" s="57">
        <v>19.62</v>
      </c>
      <c r="T590" s="57">
        <v>20.95</v>
      </c>
      <c r="U590" s="57">
        <v>23.153300000000002</v>
      </c>
      <c r="V590" s="57">
        <v>19.760000000000002</v>
      </c>
      <c r="W590" s="57">
        <v>20.785</v>
      </c>
      <c r="X590" s="57">
        <v>23.0517</v>
      </c>
      <c r="Y590" s="57">
        <v>19.89</v>
      </c>
      <c r="Z590" s="57">
        <v>20.697500000000002</v>
      </c>
      <c r="AA590" s="57">
        <v>22.942499999999999</v>
      </c>
      <c r="AB590" s="57">
        <v>45.95</v>
      </c>
      <c r="AC590" s="57">
        <v>17.600000000000001</v>
      </c>
      <c r="AD590" s="57">
        <v>22.65</v>
      </c>
      <c r="AE590" s="57">
        <v>18.45</v>
      </c>
      <c r="AF590" s="64">
        <v>48.433399999999999</v>
      </c>
      <c r="AG590" s="64">
        <v>35.915500000000002</v>
      </c>
      <c r="AH590" s="64">
        <v>64.140799999999999</v>
      </c>
      <c r="AI590" s="64">
        <v>45.323999999999998</v>
      </c>
      <c r="AJ590" s="61">
        <v>0.46180555555555558</v>
      </c>
      <c r="AK590" s="216">
        <v>350</v>
      </c>
      <c r="AL590" s="62">
        <v>559.77679921299898</v>
      </c>
      <c r="AM590" s="24" t="s">
        <v>6154</v>
      </c>
      <c r="AN590" s="216" t="s">
        <v>6009</v>
      </c>
      <c r="AO590" s="216" t="s">
        <v>5961</v>
      </c>
      <c r="AP590" s="216" t="s">
        <v>6884</v>
      </c>
      <c r="AQ590" s="216" t="s">
        <v>6885</v>
      </c>
      <c r="AR590" s="216" t="s">
        <v>6886</v>
      </c>
      <c r="AS590" s="24" t="s">
        <v>5474</v>
      </c>
      <c r="AT590" s="24" t="s">
        <v>6016</v>
      </c>
      <c r="AU590" s="24" t="s">
        <v>6017</v>
      </c>
      <c r="AV590" s="24" t="s">
        <v>6013</v>
      </c>
      <c r="AW590" s="24" t="s">
        <v>5965</v>
      </c>
      <c r="AX590" s="24" t="s">
        <v>5979</v>
      </c>
      <c r="AY590" s="24" t="s">
        <v>7458</v>
      </c>
      <c r="AZ590" s="216" t="s">
        <v>7231</v>
      </c>
      <c r="BA590" s="216" t="s">
        <v>7582</v>
      </c>
      <c r="BB590" s="57" t="s">
        <v>6944</v>
      </c>
      <c r="BC590" s="202"/>
      <c r="BD590" s="24"/>
      <c r="BE590" s="151"/>
      <c r="BG590" s="151"/>
      <c r="BI590" s="151"/>
      <c r="BL590" s="152"/>
    </row>
    <row r="591" spans="1:64" s="169" customFormat="1">
      <c r="A591" s="24">
        <v>3026</v>
      </c>
      <c r="B591" s="24" t="s">
        <v>598</v>
      </c>
      <c r="C591" s="57">
        <v>119.5</v>
      </c>
      <c r="D591" s="57">
        <v>119.5</v>
      </c>
      <c r="E591" s="57">
        <v>118.5</v>
      </c>
      <c r="F591" s="57">
        <v>119</v>
      </c>
      <c r="G591" s="57">
        <v>120</v>
      </c>
      <c r="H591" s="57">
        <v>121</v>
      </c>
      <c r="I591" s="57">
        <v>118.5</v>
      </c>
      <c r="J591" s="57">
        <v>119</v>
      </c>
      <c r="K591" s="57">
        <v>119</v>
      </c>
      <c r="L591" s="57">
        <v>120.5</v>
      </c>
      <c r="M591" s="57">
        <v>119</v>
      </c>
      <c r="N591" s="57">
        <v>119.5</v>
      </c>
      <c r="O591" s="63">
        <v>4.2016806722688996E-3</v>
      </c>
      <c r="P591" s="57">
        <v>308</v>
      </c>
      <c r="Q591" s="57">
        <v>702</v>
      </c>
      <c r="R591" s="57">
        <v>1409.6</v>
      </c>
      <c r="S591" s="57">
        <v>119.6</v>
      </c>
      <c r="T591" s="57">
        <v>126.375</v>
      </c>
      <c r="U591" s="57">
        <v>134.33330000000001</v>
      </c>
      <c r="V591" s="57">
        <v>119.3</v>
      </c>
      <c r="W591" s="57">
        <v>125.97499999999999</v>
      </c>
      <c r="X591" s="57">
        <v>134.10830000000001</v>
      </c>
      <c r="Y591" s="57">
        <v>118.6</v>
      </c>
      <c r="Z591" s="57">
        <v>125.55</v>
      </c>
      <c r="AA591" s="57">
        <v>133.875</v>
      </c>
      <c r="AB591" s="57">
        <v>151.5</v>
      </c>
      <c r="AC591" s="57">
        <v>96.6</v>
      </c>
      <c r="AD591" s="57">
        <v>135</v>
      </c>
      <c r="AE591" s="57">
        <v>113</v>
      </c>
      <c r="AF591" s="64">
        <v>27.708500000000001</v>
      </c>
      <c r="AG591" s="64">
        <v>24.504799999999999</v>
      </c>
      <c r="AH591" s="64">
        <v>32.916800000000002</v>
      </c>
      <c r="AI591" s="64">
        <v>27.308800000000002</v>
      </c>
      <c r="AJ591" s="61">
        <v>0.46180555555555558</v>
      </c>
      <c r="AK591" s="216">
        <v>350</v>
      </c>
      <c r="AL591" s="62">
        <v>563.43547110328007</v>
      </c>
      <c r="AM591" s="24" t="s">
        <v>6610</v>
      </c>
      <c r="AN591" s="216" t="s">
        <v>6009</v>
      </c>
      <c r="AO591" s="216" t="s">
        <v>5971</v>
      </c>
      <c r="AP591" s="216" t="s">
        <v>6884</v>
      </c>
      <c r="AQ591" s="216" t="s">
        <v>6885</v>
      </c>
      <c r="AR591" s="216" t="s">
        <v>6886</v>
      </c>
      <c r="AS591" s="24" t="s">
        <v>5474</v>
      </c>
      <c r="AT591" s="24" t="s">
        <v>6017</v>
      </c>
      <c r="AU591" s="24" t="s">
        <v>5984</v>
      </c>
      <c r="AV591" s="24" t="s">
        <v>6492</v>
      </c>
      <c r="AW591" s="24" t="s">
        <v>5996</v>
      </c>
      <c r="AX591" s="24" t="s">
        <v>5979</v>
      </c>
      <c r="AY591" s="24" t="s">
        <v>7731</v>
      </c>
      <c r="AZ591" s="216" t="s">
        <v>7138</v>
      </c>
      <c r="BA591" s="216" t="s">
        <v>6897</v>
      </c>
      <c r="BB591" s="57" t="s">
        <v>6898</v>
      </c>
      <c r="BC591" s="202"/>
      <c r="BD591" s="24"/>
      <c r="BE591" s="151"/>
      <c r="BG591" s="151"/>
      <c r="BI591" s="151"/>
      <c r="BL591" s="152"/>
    </row>
    <row r="592" spans="1:64" s="169" customFormat="1">
      <c r="A592" s="24">
        <v>3027</v>
      </c>
      <c r="B592" s="24" t="s">
        <v>599</v>
      </c>
      <c r="C592" s="57">
        <v>20.2</v>
      </c>
      <c r="D592" s="57">
        <v>21.7</v>
      </c>
      <c r="E592" s="57">
        <v>20.2</v>
      </c>
      <c r="F592" s="57">
        <v>21.4</v>
      </c>
      <c r="G592" s="57">
        <v>21.6</v>
      </c>
      <c r="H592" s="57">
        <v>21.9</v>
      </c>
      <c r="I592" s="57">
        <v>21</v>
      </c>
      <c r="J592" s="57">
        <v>21.3</v>
      </c>
      <c r="K592" s="57">
        <v>21.3</v>
      </c>
      <c r="L592" s="57">
        <v>22.55</v>
      </c>
      <c r="M592" s="57">
        <v>21.3</v>
      </c>
      <c r="N592" s="57">
        <v>22.4</v>
      </c>
      <c r="O592" s="63">
        <v>5.16431924882629E-2</v>
      </c>
      <c r="P592" s="57">
        <v>578</v>
      </c>
      <c r="Q592" s="57">
        <v>561</v>
      </c>
      <c r="R592" s="57">
        <v>787.65</v>
      </c>
      <c r="S592" s="57">
        <v>20.53</v>
      </c>
      <c r="T592" s="57">
        <v>22.22</v>
      </c>
      <c r="U592" s="57">
        <v>23.157499999999999</v>
      </c>
      <c r="V592" s="57">
        <v>20.82</v>
      </c>
      <c r="W592" s="57">
        <v>22.08</v>
      </c>
      <c r="X592" s="57">
        <v>23.121700000000001</v>
      </c>
      <c r="Y592" s="57">
        <v>21.08</v>
      </c>
      <c r="Z592" s="57">
        <v>22.0275</v>
      </c>
      <c r="AA592" s="57">
        <v>23.098299999999998</v>
      </c>
      <c r="AB592" s="57">
        <v>36.4</v>
      </c>
      <c r="AC592" s="57">
        <v>17</v>
      </c>
      <c r="AD592" s="57">
        <v>24.5</v>
      </c>
      <c r="AE592" s="57">
        <v>19.100000000000001</v>
      </c>
      <c r="AF592" s="64">
        <v>43.031599999999997</v>
      </c>
      <c r="AG592" s="64">
        <v>30.6846</v>
      </c>
      <c r="AH592" s="64">
        <v>60.116300000000003</v>
      </c>
      <c r="AI592" s="64">
        <v>40.495199999999997</v>
      </c>
      <c r="AJ592" s="61">
        <v>0.46180555555555558</v>
      </c>
      <c r="AK592" s="216">
        <v>600</v>
      </c>
      <c r="AL592" s="62">
        <v>1057.3577900488754</v>
      </c>
      <c r="AM592" s="24" t="s">
        <v>7732</v>
      </c>
      <c r="AN592" s="216" t="s">
        <v>6009</v>
      </c>
      <c r="AO592" s="216" t="s">
        <v>5961</v>
      </c>
      <c r="AP592" s="216" t="s">
        <v>6884</v>
      </c>
      <c r="AQ592" s="216" t="s">
        <v>6900</v>
      </c>
      <c r="AR592" s="216" t="s">
        <v>6886</v>
      </c>
      <c r="AS592" s="24" t="s">
        <v>5474</v>
      </c>
      <c r="AT592" s="24" t="s">
        <v>6013</v>
      </c>
      <c r="AU592" s="24" t="s">
        <v>5974</v>
      </c>
      <c r="AV592" s="24" t="s">
        <v>6013</v>
      </c>
      <c r="AW592" s="24" t="s">
        <v>5965</v>
      </c>
      <c r="AX592" s="24" t="s">
        <v>5979</v>
      </c>
      <c r="AY592" s="24" t="s">
        <v>7733</v>
      </c>
      <c r="AZ592" s="216" t="s">
        <v>7119</v>
      </c>
      <c r="BA592" s="216" t="s">
        <v>6920</v>
      </c>
      <c r="BB592" s="57" t="s">
        <v>6903</v>
      </c>
      <c r="BC592" s="202"/>
      <c r="BD592" s="24"/>
      <c r="BE592" s="151"/>
      <c r="BG592" s="151"/>
      <c r="BI592" s="151"/>
      <c r="BL592" s="152"/>
    </row>
    <row r="593" spans="1:64" s="169" customFormat="1">
      <c r="A593" s="24">
        <v>3028</v>
      </c>
      <c r="B593" s="24" t="s">
        <v>600</v>
      </c>
      <c r="C593" s="57">
        <v>27.2</v>
      </c>
      <c r="D593" s="57">
        <v>27.6</v>
      </c>
      <c r="E593" s="57">
        <v>27.2</v>
      </c>
      <c r="F593" s="57">
        <v>27.5</v>
      </c>
      <c r="G593" s="57">
        <v>27.55</v>
      </c>
      <c r="H593" s="57">
        <v>27.6</v>
      </c>
      <c r="I593" s="57">
        <v>27.4</v>
      </c>
      <c r="J593" s="57">
        <v>27.6</v>
      </c>
      <c r="K593" s="57">
        <v>27.6</v>
      </c>
      <c r="L593" s="57">
        <v>27.7</v>
      </c>
      <c r="M593" s="57">
        <v>27.5</v>
      </c>
      <c r="N593" s="57">
        <v>27.6</v>
      </c>
      <c r="O593" s="63">
        <v>0</v>
      </c>
      <c r="P593" s="57">
        <v>123</v>
      </c>
      <c r="Q593" s="57">
        <v>316</v>
      </c>
      <c r="R593" s="57">
        <v>645.75</v>
      </c>
      <c r="S593" s="57">
        <v>27.41</v>
      </c>
      <c r="T593" s="57">
        <v>28.032499999999999</v>
      </c>
      <c r="U593" s="57">
        <v>28.340800000000002</v>
      </c>
      <c r="V593" s="57">
        <v>27.41</v>
      </c>
      <c r="W593" s="57">
        <v>28.0275</v>
      </c>
      <c r="X593" s="57">
        <v>28.334199999999999</v>
      </c>
      <c r="Y593" s="57">
        <v>27.41</v>
      </c>
      <c r="Z593" s="57">
        <v>28.0275</v>
      </c>
      <c r="AA593" s="57">
        <v>28.324200000000001</v>
      </c>
      <c r="AB593" s="57">
        <v>30.6</v>
      </c>
      <c r="AC593" s="57">
        <v>19.649999999999999</v>
      </c>
      <c r="AD593" s="57">
        <v>29.35</v>
      </c>
      <c r="AE593" s="57">
        <v>26.85</v>
      </c>
      <c r="AF593" s="64">
        <v>34.7652</v>
      </c>
      <c r="AG593" s="64">
        <v>26.393899999999999</v>
      </c>
      <c r="AH593" s="64">
        <v>41.695300000000003</v>
      </c>
      <c r="AI593" s="64">
        <v>31.494399999999999</v>
      </c>
      <c r="AJ593" s="61">
        <v>0.46180555555555558</v>
      </c>
      <c r="AK593" s="216">
        <v>150</v>
      </c>
      <c r="AL593" s="62">
        <v>238.75825268720124</v>
      </c>
      <c r="AM593" s="24" t="s">
        <v>6243</v>
      </c>
      <c r="AN593" s="216" t="s">
        <v>6009</v>
      </c>
      <c r="AO593" s="216" t="s">
        <v>5971</v>
      </c>
      <c r="AP593" s="216" t="s">
        <v>6884</v>
      </c>
      <c r="AQ593" s="216" t="s">
        <v>6885</v>
      </c>
      <c r="AR593" s="216" t="s">
        <v>6886</v>
      </c>
      <c r="AS593" s="24" t="s">
        <v>6887</v>
      </c>
      <c r="AT593" s="24" t="s">
        <v>6055</v>
      </c>
      <c r="AU593" s="24" t="s">
        <v>6425</v>
      </c>
      <c r="AV593" s="24" t="s">
        <v>6121</v>
      </c>
      <c r="AW593" s="24" t="s">
        <v>5970</v>
      </c>
      <c r="AX593" s="24" t="s">
        <v>5970</v>
      </c>
      <c r="AY593" s="24" t="s">
        <v>6935</v>
      </c>
      <c r="AZ593" s="216" t="s">
        <v>6953</v>
      </c>
      <c r="BA593" s="216" t="s">
        <v>6967</v>
      </c>
      <c r="BB593" s="57" t="s">
        <v>5474</v>
      </c>
      <c r="BC593" s="202"/>
      <c r="BD593" s="24"/>
      <c r="BE593" s="151"/>
      <c r="BG593" s="151"/>
      <c r="BI593" s="151"/>
      <c r="BL593" s="152"/>
    </row>
    <row r="594" spans="1:64" s="169" customFormat="1">
      <c r="A594" s="24">
        <v>3029</v>
      </c>
      <c r="B594" s="24" t="s">
        <v>601</v>
      </c>
      <c r="C594" s="57">
        <v>41.05</v>
      </c>
      <c r="D594" s="57">
        <v>42</v>
      </c>
      <c r="E594" s="57">
        <v>41.05</v>
      </c>
      <c r="F594" s="57">
        <v>41.85</v>
      </c>
      <c r="G594" s="57">
        <v>42</v>
      </c>
      <c r="H594" s="57">
        <v>43.25</v>
      </c>
      <c r="I594" s="57">
        <v>42</v>
      </c>
      <c r="J594" s="57">
        <v>43.1</v>
      </c>
      <c r="K594" s="57">
        <v>43.05</v>
      </c>
      <c r="L594" s="57">
        <v>43.1</v>
      </c>
      <c r="M594" s="57">
        <v>42.55</v>
      </c>
      <c r="N594" s="57">
        <v>43.1</v>
      </c>
      <c r="O594" s="63">
        <v>0</v>
      </c>
      <c r="P594" s="57">
        <v>144</v>
      </c>
      <c r="Q594" s="57">
        <v>710</v>
      </c>
      <c r="R594" s="57">
        <v>473.85</v>
      </c>
      <c r="S594" s="57">
        <v>41.36</v>
      </c>
      <c r="T594" s="57">
        <v>42.88</v>
      </c>
      <c r="U594" s="57">
        <v>45.351700000000001</v>
      </c>
      <c r="V594" s="57">
        <v>41.73</v>
      </c>
      <c r="W594" s="57">
        <v>42.825000000000003</v>
      </c>
      <c r="X594" s="57">
        <v>45.29</v>
      </c>
      <c r="Y594" s="57">
        <v>41.97</v>
      </c>
      <c r="Z594" s="57">
        <v>42.792499999999997</v>
      </c>
      <c r="AA594" s="57">
        <v>45.225000000000001</v>
      </c>
      <c r="AB594" s="57">
        <v>51.2</v>
      </c>
      <c r="AC594" s="57">
        <v>35.200000000000003</v>
      </c>
      <c r="AD594" s="57">
        <v>44.2</v>
      </c>
      <c r="AE594" s="57">
        <v>40.5</v>
      </c>
      <c r="AF594" s="64">
        <v>45.89</v>
      </c>
      <c r="AG594" s="64">
        <v>30.978999999999999</v>
      </c>
      <c r="AH594" s="64">
        <v>59.971899999999998</v>
      </c>
      <c r="AI594" s="64">
        <v>40.643300000000004</v>
      </c>
      <c r="AJ594" s="61">
        <v>0.46180555555555558</v>
      </c>
      <c r="AK594" s="216">
        <v>150</v>
      </c>
      <c r="AL594" s="62">
        <v>279.52185680452828</v>
      </c>
      <c r="AM594" s="24" t="s">
        <v>7734</v>
      </c>
      <c r="AN594" s="216" t="s">
        <v>6009</v>
      </c>
      <c r="AO594" s="216" t="s">
        <v>5961</v>
      </c>
      <c r="AP594" s="216" t="s">
        <v>6884</v>
      </c>
      <c r="AQ594" s="216" t="s">
        <v>6900</v>
      </c>
      <c r="AR594" s="216" t="s">
        <v>6886</v>
      </c>
      <c r="AS594" s="24" t="s">
        <v>6887</v>
      </c>
      <c r="AT594" s="24" t="s">
        <v>6055</v>
      </c>
      <c r="AU594" s="24" t="s">
        <v>6031</v>
      </c>
      <c r="AV594" s="24" t="s">
        <v>6509</v>
      </c>
      <c r="AW594" s="24" t="s">
        <v>5979</v>
      </c>
      <c r="AX594" s="24" t="s">
        <v>6084</v>
      </c>
      <c r="AY594" s="24" t="s">
        <v>7735</v>
      </c>
      <c r="AZ594" s="216" t="s">
        <v>7093</v>
      </c>
      <c r="BA594" s="216" t="s">
        <v>7067</v>
      </c>
      <c r="BB594" s="57" t="s">
        <v>7017</v>
      </c>
      <c r="BC594" s="202"/>
      <c r="BD594" s="24"/>
      <c r="BE594" s="151"/>
      <c r="BG594" s="151"/>
      <c r="BI594" s="151"/>
      <c r="BL594" s="152"/>
    </row>
    <row r="595" spans="1:64" s="169" customFormat="1">
      <c r="A595" s="24">
        <v>3030</v>
      </c>
      <c r="B595" s="24" t="s">
        <v>602</v>
      </c>
      <c r="C595" s="57">
        <v>55.6</v>
      </c>
      <c r="D595" s="57">
        <v>55.6</v>
      </c>
      <c r="E595" s="57">
        <v>55</v>
      </c>
      <c r="F595" s="57">
        <v>55.6</v>
      </c>
      <c r="G595" s="57">
        <v>55.8</v>
      </c>
      <c r="H595" s="57">
        <v>56.1</v>
      </c>
      <c r="I595" s="57">
        <v>55.6</v>
      </c>
      <c r="J595" s="57">
        <v>55.9</v>
      </c>
      <c r="K595" s="57">
        <v>55.9</v>
      </c>
      <c r="L595" s="57">
        <v>56.3</v>
      </c>
      <c r="M595" s="57">
        <v>55.9</v>
      </c>
      <c r="N595" s="57">
        <v>56.1</v>
      </c>
      <c r="O595" s="63">
        <v>3.5778175313058999E-3</v>
      </c>
      <c r="P595" s="57">
        <v>88</v>
      </c>
      <c r="Q595" s="57">
        <v>174</v>
      </c>
      <c r="R595" s="57">
        <v>328.65</v>
      </c>
      <c r="S595" s="57">
        <v>55.22</v>
      </c>
      <c r="T595" s="57">
        <v>56.725000000000001</v>
      </c>
      <c r="U595" s="57">
        <v>58.33</v>
      </c>
      <c r="V595" s="57">
        <v>55.4</v>
      </c>
      <c r="W595" s="57">
        <v>56.68</v>
      </c>
      <c r="X595" s="57">
        <v>58.306699999999999</v>
      </c>
      <c r="Y595" s="57">
        <v>55.46</v>
      </c>
      <c r="Z595" s="57">
        <v>56.63</v>
      </c>
      <c r="AA595" s="57">
        <v>58.276699999999998</v>
      </c>
      <c r="AB595" s="57">
        <v>69.400000000000006</v>
      </c>
      <c r="AC595" s="57">
        <v>51</v>
      </c>
      <c r="AD595" s="57">
        <v>58.3</v>
      </c>
      <c r="AE595" s="57">
        <v>54.4</v>
      </c>
      <c r="AF595" s="64">
        <v>32.5167</v>
      </c>
      <c r="AG595" s="64">
        <v>25.110800000000001</v>
      </c>
      <c r="AH595" s="64">
        <v>41.218000000000004</v>
      </c>
      <c r="AI595" s="64">
        <v>30.479900000000001</v>
      </c>
      <c r="AJ595" s="61">
        <v>0.46180555555555558</v>
      </c>
      <c r="AK595" s="216">
        <v>100</v>
      </c>
      <c r="AL595" s="62">
        <v>180.98342705224334</v>
      </c>
      <c r="AM595" s="24" t="s">
        <v>6120</v>
      </c>
      <c r="AN595" s="216" t="s">
        <v>6009</v>
      </c>
      <c r="AO595" s="216" t="s">
        <v>5971</v>
      </c>
      <c r="AP595" s="216" t="s">
        <v>6884</v>
      </c>
      <c r="AQ595" s="216" t="s">
        <v>6885</v>
      </c>
      <c r="AR595" s="216" t="s">
        <v>6886</v>
      </c>
      <c r="AS595" s="24" t="s">
        <v>6887</v>
      </c>
      <c r="AT595" s="24" t="s">
        <v>6650</v>
      </c>
      <c r="AU595" s="24" t="s">
        <v>6218</v>
      </c>
      <c r="AV595" s="24" t="s">
        <v>6055</v>
      </c>
      <c r="AW595" s="24" t="s">
        <v>5970</v>
      </c>
      <c r="AX595" s="24" t="s">
        <v>5979</v>
      </c>
      <c r="AY595" s="24" t="s">
        <v>7359</v>
      </c>
      <c r="AZ595" s="216" t="s">
        <v>7005</v>
      </c>
      <c r="BA595" s="216" t="s">
        <v>6893</v>
      </c>
      <c r="BB595" s="57" t="s">
        <v>5474</v>
      </c>
      <c r="BC595" s="202"/>
      <c r="BD595" s="24"/>
      <c r="BE595" s="151"/>
      <c r="BG595" s="151"/>
      <c r="BI595" s="151"/>
      <c r="BL595" s="152"/>
    </row>
    <row r="596" spans="1:64" s="169" customFormat="1">
      <c r="A596" s="24">
        <v>3031</v>
      </c>
      <c r="B596" s="24" t="s">
        <v>603</v>
      </c>
      <c r="C596" s="57">
        <v>25.5</v>
      </c>
      <c r="D596" s="57">
        <v>26.1</v>
      </c>
      <c r="E596" s="57">
        <v>25.15</v>
      </c>
      <c r="F596" s="57">
        <v>25.9</v>
      </c>
      <c r="G596" s="57">
        <v>26.55</v>
      </c>
      <c r="H596" s="57">
        <v>26.7</v>
      </c>
      <c r="I596" s="57">
        <v>24.8</v>
      </c>
      <c r="J596" s="57">
        <v>24.8</v>
      </c>
      <c r="K596" s="57">
        <v>25.2</v>
      </c>
      <c r="L596" s="57">
        <v>27</v>
      </c>
      <c r="M596" s="57">
        <v>24.75</v>
      </c>
      <c r="N596" s="57">
        <v>26.3</v>
      </c>
      <c r="O596" s="63">
        <v>6.0483870967741903E-2</v>
      </c>
      <c r="P596" s="57">
        <v>4164</v>
      </c>
      <c r="Q596" s="57">
        <v>3229</v>
      </c>
      <c r="R596" s="57">
        <v>8761.65</v>
      </c>
      <c r="S596" s="57">
        <v>25.28</v>
      </c>
      <c r="T596" s="57">
        <v>26.965</v>
      </c>
      <c r="U596" s="57">
        <v>21.95</v>
      </c>
      <c r="V596" s="57">
        <v>25.34</v>
      </c>
      <c r="W596" s="57">
        <v>26.864999999999998</v>
      </c>
      <c r="X596" s="57">
        <v>22.056699999999999</v>
      </c>
      <c r="Y596" s="57">
        <v>25.36</v>
      </c>
      <c r="Z596" s="57">
        <v>26.93</v>
      </c>
      <c r="AA596" s="57">
        <v>22.183299999999999</v>
      </c>
      <c r="AB596" s="57">
        <v>31.85</v>
      </c>
      <c r="AC596" s="57">
        <v>13.05</v>
      </c>
      <c r="AD596" s="57">
        <v>31.85</v>
      </c>
      <c r="AE596" s="57">
        <v>24.1</v>
      </c>
      <c r="AF596" s="64">
        <v>29.711400000000001</v>
      </c>
      <c r="AG596" s="64">
        <v>29.176300000000001</v>
      </c>
      <c r="AH596" s="64">
        <v>42.029800000000002</v>
      </c>
      <c r="AI596" s="64">
        <v>33.460799999999999</v>
      </c>
      <c r="AJ596" s="61">
        <v>0.46180555555555558</v>
      </c>
      <c r="AK596" s="216">
        <v>4500</v>
      </c>
      <c r="AL596" s="62">
        <v>6980.3376018113604</v>
      </c>
      <c r="AM596" s="24" t="s">
        <v>6038</v>
      </c>
      <c r="AN596" s="216" t="s">
        <v>6009</v>
      </c>
      <c r="AO596" s="216" t="s">
        <v>5971</v>
      </c>
      <c r="AP596" s="216" t="s">
        <v>6908</v>
      </c>
      <c r="AQ596" s="216" t="s">
        <v>6885</v>
      </c>
      <c r="AR596" s="216" t="s">
        <v>6886</v>
      </c>
      <c r="AS596" s="24" t="s">
        <v>5474</v>
      </c>
      <c r="AT596" s="24" t="s">
        <v>6016</v>
      </c>
      <c r="AU596" s="24" t="s">
        <v>6004</v>
      </c>
      <c r="AV596" s="24" t="s">
        <v>5982</v>
      </c>
      <c r="AW596" s="24" t="s">
        <v>5991</v>
      </c>
      <c r="AX596" s="24" t="s">
        <v>5990</v>
      </c>
      <c r="AY596" s="24" t="s">
        <v>7564</v>
      </c>
      <c r="AZ596" s="216" t="s">
        <v>7736</v>
      </c>
      <c r="BA596" s="216" t="s">
        <v>7523</v>
      </c>
      <c r="BB596" s="57" t="s">
        <v>6898</v>
      </c>
      <c r="BC596" s="202"/>
      <c r="BD596" s="24"/>
      <c r="BE596" s="151"/>
      <c r="BG596" s="151"/>
      <c r="BI596" s="151"/>
      <c r="BL596" s="152"/>
    </row>
    <row r="597" spans="1:64" s="169" customFormat="1">
      <c r="A597" s="24">
        <v>3032</v>
      </c>
      <c r="B597" s="24" t="s">
        <v>604</v>
      </c>
      <c r="C597" s="57">
        <v>30.75</v>
      </c>
      <c r="D597" s="57">
        <v>32</v>
      </c>
      <c r="E597" s="57">
        <v>30.75</v>
      </c>
      <c r="F597" s="57">
        <v>31.9</v>
      </c>
      <c r="G597" s="57">
        <v>31.9</v>
      </c>
      <c r="H597" s="57">
        <v>32.35</v>
      </c>
      <c r="I597" s="57">
        <v>31.9</v>
      </c>
      <c r="J597" s="57">
        <v>32.1</v>
      </c>
      <c r="K597" s="57">
        <v>32.1</v>
      </c>
      <c r="L597" s="57">
        <v>32.9</v>
      </c>
      <c r="M597" s="57">
        <v>32.049999999999997</v>
      </c>
      <c r="N597" s="57">
        <v>32.85</v>
      </c>
      <c r="O597" s="63">
        <v>2.33644859813084E-2</v>
      </c>
      <c r="P597" s="57">
        <v>83</v>
      </c>
      <c r="Q597" s="57">
        <v>119</v>
      </c>
      <c r="R597" s="57">
        <v>416.2</v>
      </c>
      <c r="S597" s="57">
        <v>31.74</v>
      </c>
      <c r="T597" s="57">
        <v>38.292499999999997</v>
      </c>
      <c r="U597" s="57">
        <v>40.588299999999997</v>
      </c>
      <c r="V597" s="57">
        <v>31.66</v>
      </c>
      <c r="W597" s="57">
        <v>37.79</v>
      </c>
      <c r="X597" s="57">
        <v>40.431699999999999</v>
      </c>
      <c r="Y597" s="57">
        <v>31.76</v>
      </c>
      <c r="Z597" s="57">
        <v>37.322499999999998</v>
      </c>
      <c r="AA597" s="57">
        <v>40.2742</v>
      </c>
      <c r="AB597" s="57">
        <v>52.3</v>
      </c>
      <c r="AC597" s="57">
        <v>30.6</v>
      </c>
      <c r="AD597" s="57">
        <v>42.8</v>
      </c>
      <c r="AE597" s="57">
        <v>30.6</v>
      </c>
      <c r="AF597" s="64">
        <v>13.359</v>
      </c>
      <c r="AG597" s="64">
        <v>10.283799999999999</v>
      </c>
      <c r="AH597" s="64">
        <v>21.837</v>
      </c>
      <c r="AI597" s="64">
        <v>14.1349</v>
      </c>
      <c r="AJ597" s="61">
        <v>0.46180555555555558</v>
      </c>
      <c r="AK597" s="216">
        <v>100</v>
      </c>
      <c r="AL597" s="62">
        <v>170.70027778791132</v>
      </c>
      <c r="AM597" s="24" t="s">
        <v>6859</v>
      </c>
      <c r="AN597" s="216" t="s">
        <v>6009</v>
      </c>
      <c r="AO597" s="216" t="s">
        <v>6007</v>
      </c>
      <c r="AP597" s="216" t="s">
        <v>6884</v>
      </c>
      <c r="AQ597" s="216" t="s">
        <v>6885</v>
      </c>
      <c r="AR597" s="216" t="s">
        <v>6886</v>
      </c>
      <c r="AS597" s="24" t="s">
        <v>6951</v>
      </c>
      <c r="AT597" s="24" t="s">
        <v>6013</v>
      </c>
      <c r="AU597" s="24" t="s">
        <v>6055</v>
      </c>
      <c r="AV597" s="24" t="s">
        <v>6010</v>
      </c>
      <c r="AW597" s="24" t="s">
        <v>5965</v>
      </c>
      <c r="AX597" s="24" t="s">
        <v>5965</v>
      </c>
      <c r="AY597" s="24" t="s">
        <v>7471</v>
      </c>
      <c r="AZ597" s="216" t="s">
        <v>7737</v>
      </c>
      <c r="BA597" s="216" t="s">
        <v>7501</v>
      </c>
      <c r="BB597" s="57" t="s">
        <v>5474</v>
      </c>
      <c r="BC597" s="202"/>
      <c r="BD597" s="24"/>
      <c r="BE597" s="151"/>
      <c r="BG597" s="151"/>
      <c r="BI597" s="151"/>
      <c r="BL597" s="152"/>
    </row>
    <row r="598" spans="1:64" s="169" customFormat="1">
      <c r="A598" s="24">
        <v>3033</v>
      </c>
      <c r="B598" s="24" t="s">
        <v>605</v>
      </c>
      <c r="C598" s="57">
        <v>22.95</v>
      </c>
      <c r="D598" s="57">
        <v>23.25</v>
      </c>
      <c r="E598" s="57">
        <v>22.85</v>
      </c>
      <c r="F598" s="57">
        <v>23.2</v>
      </c>
      <c r="G598" s="57">
        <v>23.4</v>
      </c>
      <c r="H598" s="57">
        <v>23.4</v>
      </c>
      <c r="I598" s="57">
        <v>23.05</v>
      </c>
      <c r="J598" s="57">
        <v>23.15</v>
      </c>
      <c r="K598" s="57">
        <v>23.15</v>
      </c>
      <c r="L598" s="57">
        <v>23.3</v>
      </c>
      <c r="M598" s="57">
        <v>23.05</v>
      </c>
      <c r="N598" s="57">
        <v>23.2</v>
      </c>
      <c r="O598" s="63">
        <v>2.15982721382289E-3</v>
      </c>
      <c r="P598" s="57">
        <v>707</v>
      </c>
      <c r="Q598" s="57">
        <v>1479</v>
      </c>
      <c r="R598" s="57">
        <v>6750.15</v>
      </c>
      <c r="S598" s="57">
        <v>23.14</v>
      </c>
      <c r="T598" s="57">
        <v>23.805</v>
      </c>
      <c r="U598" s="57">
        <v>24.105</v>
      </c>
      <c r="V598" s="57">
        <v>23.1</v>
      </c>
      <c r="W598" s="57">
        <v>23.835000000000001</v>
      </c>
      <c r="X598" s="57">
        <v>24.104199999999999</v>
      </c>
      <c r="Y598" s="57">
        <v>23.02</v>
      </c>
      <c r="Z598" s="57">
        <v>23.887499999999999</v>
      </c>
      <c r="AA598" s="57">
        <v>24.078299999999999</v>
      </c>
      <c r="AB598" s="57">
        <v>26.2</v>
      </c>
      <c r="AC598" s="57">
        <v>16.899999999999999</v>
      </c>
      <c r="AD598" s="57">
        <v>26.15</v>
      </c>
      <c r="AE598" s="57">
        <v>22.6</v>
      </c>
      <c r="AF598" s="64">
        <v>27.401</v>
      </c>
      <c r="AG598" s="64">
        <v>20.149000000000001</v>
      </c>
      <c r="AH598" s="64">
        <v>33.652000000000001</v>
      </c>
      <c r="AI598" s="64">
        <v>24.65</v>
      </c>
      <c r="AJ598" s="61">
        <v>0.46180555555555558</v>
      </c>
      <c r="AK598" s="216">
        <v>750</v>
      </c>
      <c r="AL598" s="62">
        <v>1261.8341634116425</v>
      </c>
      <c r="AM598" s="24" t="s">
        <v>6217</v>
      </c>
      <c r="AN598" s="216" t="s">
        <v>6009</v>
      </c>
      <c r="AO598" s="216" t="s">
        <v>6007</v>
      </c>
      <c r="AP598" s="216" t="s">
        <v>6884</v>
      </c>
      <c r="AQ598" s="216" t="s">
        <v>6885</v>
      </c>
      <c r="AR598" s="216" t="s">
        <v>6886</v>
      </c>
      <c r="AS598" s="24" t="s">
        <v>6887</v>
      </c>
      <c r="AT598" s="24" t="s">
        <v>6016</v>
      </c>
      <c r="AU598" s="24" t="s">
        <v>6017</v>
      </c>
      <c r="AV598" s="24" t="s">
        <v>6218</v>
      </c>
      <c r="AW598" s="24" t="s">
        <v>5986</v>
      </c>
      <c r="AX598" s="24" t="s">
        <v>5986</v>
      </c>
      <c r="AY598" s="24" t="s">
        <v>7738</v>
      </c>
      <c r="AZ598" s="216" t="s">
        <v>7551</v>
      </c>
      <c r="BA598" s="216" t="s">
        <v>6974</v>
      </c>
      <c r="BB598" s="57" t="s">
        <v>5474</v>
      </c>
      <c r="BC598" s="202"/>
      <c r="BD598" s="24"/>
      <c r="BE598" s="151"/>
      <c r="BG598" s="151"/>
      <c r="BI598" s="151"/>
      <c r="BL598" s="152"/>
    </row>
    <row r="599" spans="1:64" s="169" customFormat="1">
      <c r="A599" s="24">
        <v>3034</v>
      </c>
      <c r="B599" s="24" t="s">
        <v>606</v>
      </c>
      <c r="C599" s="57">
        <v>474.5</v>
      </c>
      <c r="D599" s="57">
        <v>486.5</v>
      </c>
      <c r="E599" s="57">
        <v>472</v>
      </c>
      <c r="F599" s="57">
        <v>480.5</v>
      </c>
      <c r="G599" s="57">
        <v>487.5</v>
      </c>
      <c r="H599" s="57">
        <v>488.5</v>
      </c>
      <c r="I599" s="57">
        <v>461</v>
      </c>
      <c r="J599" s="57">
        <v>461</v>
      </c>
      <c r="K599" s="57">
        <v>459</v>
      </c>
      <c r="L599" s="57">
        <v>466.5</v>
      </c>
      <c r="M599" s="57">
        <v>454.5</v>
      </c>
      <c r="N599" s="57">
        <v>464.5</v>
      </c>
      <c r="O599" s="63">
        <v>7.5921908893709297E-3</v>
      </c>
      <c r="P599" s="57">
        <v>6214</v>
      </c>
      <c r="Q599" s="57">
        <v>8783</v>
      </c>
      <c r="R599" s="57">
        <v>10056.549999999999</v>
      </c>
      <c r="S599" s="57">
        <v>477.3</v>
      </c>
      <c r="T599" s="57">
        <v>516.02499999999998</v>
      </c>
      <c r="U599" s="57">
        <v>505.35829999999999</v>
      </c>
      <c r="V599" s="57">
        <v>474.7</v>
      </c>
      <c r="W599" s="57">
        <v>512.97500000000002</v>
      </c>
      <c r="X599" s="57">
        <v>504.14170000000001</v>
      </c>
      <c r="Y599" s="57">
        <v>469.3</v>
      </c>
      <c r="Z599" s="57">
        <v>511.7</v>
      </c>
      <c r="AA599" s="57">
        <v>503.2833</v>
      </c>
      <c r="AB599" s="57">
        <v>656</v>
      </c>
      <c r="AC599" s="57">
        <v>232.5</v>
      </c>
      <c r="AD599" s="57">
        <v>582</v>
      </c>
      <c r="AE599" s="57">
        <v>454.5</v>
      </c>
      <c r="AF599" s="64">
        <v>17.242799999999999</v>
      </c>
      <c r="AG599" s="64">
        <v>19.942499999999999</v>
      </c>
      <c r="AH599" s="64">
        <v>15.7415</v>
      </c>
      <c r="AI599" s="64">
        <v>18.542200000000001</v>
      </c>
      <c r="AJ599" s="61">
        <v>0.46180555555555558</v>
      </c>
      <c r="AK599" s="216">
        <v>8000</v>
      </c>
      <c r="AL599" s="62">
        <v>10180.548017270423</v>
      </c>
      <c r="AM599" s="24" t="s">
        <v>6484</v>
      </c>
      <c r="AN599" s="216" t="s">
        <v>5967</v>
      </c>
      <c r="AO599" s="216" t="s">
        <v>6047</v>
      </c>
      <c r="AP599" s="216" t="s">
        <v>6884</v>
      </c>
      <c r="AQ599" s="216" t="s">
        <v>6885</v>
      </c>
      <c r="AR599" s="216" t="s">
        <v>6916</v>
      </c>
      <c r="AS599" s="24" t="s">
        <v>6945</v>
      </c>
      <c r="AT599" s="24" t="s">
        <v>6016</v>
      </c>
      <c r="AU599" s="24" t="s">
        <v>6004</v>
      </c>
      <c r="AV599" s="24" t="s">
        <v>6016</v>
      </c>
      <c r="AW599" s="24" t="s">
        <v>5990</v>
      </c>
      <c r="AX599" s="24" t="s">
        <v>5986</v>
      </c>
      <c r="AY599" s="24" t="s">
        <v>7739</v>
      </c>
      <c r="AZ599" s="216" t="s">
        <v>6892</v>
      </c>
      <c r="BA599" s="216" t="s">
        <v>6897</v>
      </c>
      <c r="BB599" s="57" t="s">
        <v>5474</v>
      </c>
      <c r="BC599" s="202"/>
      <c r="BD599" s="24"/>
      <c r="BE599" s="151"/>
      <c r="BG599" s="151"/>
      <c r="BI599" s="151"/>
      <c r="BL599" s="152"/>
    </row>
    <row r="600" spans="1:64" s="169" customFormat="1">
      <c r="A600" s="24">
        <v>3035</v>
      </c>
      <c r="B600" s="24" t="s">
        <v>607</v>
      </c>
      <c r="C600" s="57">
        <v>93.8</v>
      </c>
      <c r="D600" s="57">
        <v>97.4</v>
      </c>
      <c r="E600" s="57">
        <v>92.8</v>
      </c>
      <c r="F600" s="57">
        <v>94.4</v>
      </c>
      <c r="G600" s="57">
        <v>97</v>
      </c>
      <c r="H600" s="57">
        <v>98.7</v>
      </c>
      <c r="I600" s="57">
        <v>93.9</v>
      </c>
      <c r="J600" s="57">
        <v>94.3</v>
      </c>
      <c r="K600" s="57">
        <v>94.5</v>
      </c>
      <c r="L600" s="57">
        <v>96.5</v>
      </c>
      <c r="M600" s="57">
        <v>94.5</v>
      </c>
      <c r="N600" s="57">
        <v>95.2</v>
      </c>
      <c r="O600" s="63">
        <v>9.5440084835630903E-3</v>
      </c>
      <c r="P600" s="57">
        <v>3665</v>
      </c>
      <c r="Q600" s="57">
        <v>14043</v>
      </c>
      <c r="R600" s="57">
        <v>11885.2</v>
      </c>
      <c r="S600" s="57">
        <v>89.6</v>
      </c>
      <c r="T600" s="57">
        <v>100.17</v>
      </c>
      <c r="U600" s="57">
        <v>91.45</v>
      </c>
      <c r="V600" s="57">
        <v>91.12</v>
      </c>
      <c r="W600" s="57">
        <v>99.06</v>
      </c>
      <c r="X600" s="57">
        <v>91.881699999999995</v>
      </c>
      <c r="Y600" s="57">
        <v>92.2</v>
      </c>
      <c r="Z600" s="57">
        <v>98.57</v>
      </c>
      <c r="AA600" s="57">
        <v>92.311700000000002</v>
      </c>
      <c r="AB600" s="57">
        <v>123</v>
      </c>
      <c r="AC600" s="57">
        <v>40.6</v>
      </c>
      <c r="AD600" s="57">
        <v>118</v>
      </c>
      <c r="AE600" s="57">
        <v>84.8</v>
      </c>
      <c r="AF600" s="64">
        <v>46.1053</v>
      </c>
      <c r="AG600" s="64">
        <v>30.19</v>
      </c>
      <c r="AH600" s="64">
        <v>55.676900000000003</v>
      </c>
      <c r="AI600" s="64">
        <v>38.685600000000001</v>
      </c>
      <c r="AJ600" s="61">
        <v>0.46180555555555558</v>
      </c>
      <c r="AK600" s="216">
        <v>4000</v>
      </c>
      <c r="AL600" s="62">
        <v>6147.8090163566812</v>
      </c>
      <c r="AM600" s="24" t="s">
        <v>6038</v>
      </c>
      <c r="AN600" s="216" t="s">
        <v>6009</v>
      </c>
      <c r="AO600" s="216" t="s">
        <v>5961</v>
      </c>
      <c r="AP600" s="216" t="s">
        <v>6908</v>
      </c>
      <c r="AQ600" s="216" t="s">
        <v>6885</v>
      </c>
      <c r="AR600" s="216" t="s">
        <v>6886</v>
      </c>
      <c r="AS600" s="24" t="s">
        <v>5474</v>
      </c>
      <c r="AT600" s="24" t="s">
        <v>5969</v>
      </c>
      <c r="AU600" s="24" t="s">
        <v>5962</v>
      </c>
      <c r="AV600" s="24" t="s">
        <v>6055</v>
      </c>
      <c r="AW600" s="24" t="s">
        <v>5976</v>
      </c>
      <c r="AX600" s="24" t="s">
        <v>5979</v>
      </c>
      <c r="AY600" s="24" t="s">
        <v>7669</v>
      </c>
      <c r="AZ600" s="216" t="s">
        <v>7101</v>
      </c>
      <c r="BA600" s="216" t="s">
        <v>7740</v>
      </c>
      <c r="BB600" s="57" t="s">
        <v>5474</v>
      </c>
      <c r="BC600" s="202"/>
      <c r="BD600" s="24"/>
      <c r="BE600" s="151"/>
      <c r="BG600" s="151"/>
      <c r="BI600" s="151"/>
      <c r="BL600" s="152"/>
    </row>
    <row r="601" spans="1:64" s="169" customFormat="1">
      <c r="A601" s="24">
        <v>3036</v>
      </c>
      <c r="B601" s="24" t="s">
        <v>608</v>
      </c>
      <c r="C601" s="57">
        <v>58.1</v>
      </c>
      <c r="D601" s="57">
        <v>58.9</v>
      </c>
      <c r="E601" s="57">
        <v>57.8</v>
      </c>
      <c r="F601" s="57">
        <v>58.7</v>
      </c>
      <c r="G601" s="57">
        <v>59</v>
      </c>
      <c r="H601" s="57">
        <v>59.1</v>
      </c>
      <c r="I601" s="57">
        <v>57.9</v>
      </c>
      <c r="J601" s="57">
        <v>58.3</v>
      </c>
      <c r="K601" s="57">
        <v>58.2</v>
      </c>
      <c r="L601" s="57">
        <v>58.8</v>
      </c>
      <c r="M601" s="57">
        <v>58.2</v>
      </c>
      <c r="N601" s="57">
        <v>58.4</v>
      </c>
      <c r="O601" s="63">
        <v>1.71526586620926E-3</v>
      </c>
      <c r="P601" s="57">
        <v>611</v>
      </c>
      <c r="Q601" s="57">
        <v>975</v>
      </c>
      <c r="R601" s="57">
        <v>2875.7</v>
      </c>
      <c r="S601" s="57">
        <v>58.56</v>
      </c>
      <c r="T601" s="57">
        <v>61.58</v>
      </c>
      <c r="U601" s="57">
        <v>58.454999999999998</v>
      </c>
      <c r="V601" s="57">
        <v>58.32</v>
      </c>
      <c r="W601" s="57">
        <v>61.35</v>
      </c>
      <c r="X601" s="57">
        <v>58.521700000000003</v>
      </c>
      <c r="Y601" s="57">
        <v>58.08</v>
      </c>
      <c r="Z601" s="57">
        <v>61.21</v>
      </c>
      <c r="AA601" s="57">
        <v>58.566699999999997</v>
      </c>
      <c r="AB601" s="57">
        <v>69.3</v>
      </c>
      <c r="AC601" s="57">
        <v>35.85</v>
      </c>
      <c r="AD601" s="57">
        <v>69.3</v>
      </c>
      <c r="AE601" s="57">
        <v>56.8</v>
      </c>
      <c r="AF601" s="64">
        <v>13.6302</v>
      </c>
      <c r="AG601" s="64">
        <v>17.805099999999999</v>
      </c>
      <c r="AH601" s="64">
        <v>15.753399999999999</v>
      </c>
      <c r="AI601" s="64">
        <v>17.121200000000002</v>
      </c>
      <c r="AJ601" s="61">
        <v>0.46180555555555558</v>
      </c>
      <c r="AK601" s="216">
        <v>650</v>
      </c>
      <c r="AL601" s="62">
        <v>1081.5837529726509</v>
      </c>
      <c r="AM601" s="24" t="s">
        <v>6610</v>
      </c>
      <c r="AN601" s="216" t="s">
        <v>6039</v>
      </c>
      <c r="AO601" s="216" t="s">
        <v>6047</v>
      </c>
      <c r="AP601" s="216" t="s">
        <v>6884</v>
      </c>
      <c r="AQ601" s="216" t="s">
        <v>6885</v>
      </c>
      <c r="AR601" s="216" t="s">
        <v>6886</v>
      </c>
      <c r="AS601" s="24" t="s">
        <v>5474</v>
      </c>
      <c r="AT601" s="24" t="s">
        <v>6016</v>
      </c>
      <c r="AU601" s="24" t="s">
        <v>5984</v>
      </c>
      <c r="AV601" s="24" t="s">
        <v>6492</v>
      </c>
      <c r="AW601" s="24" t="s">
        <v>5996</v>
      </c>
      <c r="AX601" s="24" t="s">
        <v>5979</v>
      </c>
      <c r="AY601" s="24" t="s">
        <v>7191</v>
      </c>
      <c r="AZ601" s="216" t="s">
        <v>7511</v>
      </c>
      <c r="BA601" s="216" t="s">
        <v>7111</v>
      </c>
      <c r="BB601" s="57" t="s">
        <v>6898</v>
      </c>
      <c r="BC601" s="202"/>
      <c r="BD601" s="24"/>
      <c r="BE601" s="151"/>
      <c r="BG601" s="151"/>
      <c r="BI601" s="151"/>
      <c r="BL601" s="152"/>
    </row>
    <row r="602" spans="1:64" s="169" customFormat="1">
      <c r="A602" s="24">
        <v>3037</v>
      </c>
      <c r="B602" s="24" t="s">
        <v>609</v>
      </c>
      <c r="C602" s="57">
        <v>136</v>
      </c>
      <c r="D602" s="57">
        <v>139.5</v>
      </c>
      <c r="E602" s="57">
        <v>135.5</v>
      </c>
      <c r="F602" s="57">
        <v>138</v>
      </c>
      <c r="G602" s="57">
        <v>141.5</v>
      </c>
      <c r="H602" s="57">
        <v>141.5</v>
      </c>
      <c r="I602" s="57">
        <v>136.5</v>
      </c>
      <c r="J602" s="57">
        <v>136.5</v>
      </c>
      <c r="K602" s="57">
        <v>139</v>
      </c>
      <c r="L602" s="57">
        <v>145</v>
      </c>
      <c r="M602" s="57">
        <v>138.5</v>
      </c>
      <c r="N602" s="57">
        <v>145</v>
      </c>
      <c r="O602" s="63">
        <v>6.2271062271062202E-2</v>
      </c>
      <c r="P602" s="57">
        <v>19811</v>
      </c>
      <c r="Q602" s="57">
        <v>16300</v>
      </c>
      <c r="R602" s="57">
        <v>27782.15</v>
      </c>
      <c r="S602" s="57">
        <v>133.9</v>
      </c>
      <c r="T602" s="57">
        <v>141.1</v>
      </c>
      <c r="U602" s="57">
        <v>134.72499999999999</v>
      </c>
      <c r="V602" s="57">
        <v>135.5</v>
      </c>
      <c r="W602" s="57">
        <v>140.82499999999999</v>
      </c>
      <c r="X602" s="57">
        <v>135.125</v>
      </c>
      <c r="Y602" s="57">
        <v>136.9</v>
      </c>
      <c r="Z602" s="57">
        <v>141.17500000000001</v>
      </c>
      <c r="AA602" s="57">
        <v>135.6583</v>
      </c>
      <c r="AB602" s="57">
        <v>153</v>
      </c>
      <c r="AC602" s="57">
        <v>65</v>
      </c>
      <c r="AD602" s="57">
        <v>153</v>
      </c>
      <c r="AE602" s="57">
        <v>123.5</v>
      </c>
      <c r="AF602" s="64">
        <v>53.046500000000002</v>
      </c>
      <c r="AG602" s="64">
        <v>43.700699999999998</v>
      </c>
      <c r="AH602" s="64">
        <v>68.697599999999994</v>
      </c>
      <c r="AI602" s="64">
        <v>52.033000000000001</v>
      </c>
      <c r="AJ602" s="61">
        <v>0.46180555555555558</v>
      </c>
      <c r="AK602" s="216" t="s">
        <v>4611</v>
      </c>
      <c r="AL602" s="62">
        <v>29893.424029221856</v>
      </c>
      <c r="AM602" s="24" t="s">
        <v>6157</v>
      </c>
      <c r="AN602" s="216" t="s">
        <v>6009</v>
      </c>
      <c r="AO602" s="216" t="s">
        <v>5961</v>
      </c>
      <c r="AP602" s="216" t="s">
        <v>6908</v>
      </c>
      <c r="AQ602" s="216" t="s">
        <v>6900</v>
      </c>
      <c r="AR602" s="216" t="s">
        <v>6886</v>
      </c>
      <c r="AS602" s="24" t="s">
        <v>5474</v>
      </c>
      <c r="AT602" s="24" t="s">
        <v>6016</v>
      </c>
      <c r="AU602" s="24" t="s">
        <v>6058</v>
      </c>
      <c r="AV602" s="24" t="s">
        <v>6045</v>
      </c>
      <c r="AW602" s="24" t="s">
        <v>5979</v>
      </c>
      <c r="AX602" s="24" t="s">
        <v>5965</v>
      </c>
      <c r="AY602" s="24" t="s">
        <v>7741</v>
      </c>
      <c r="AZ602" s="216" t="s">
        <v>7742</v>
      </c>
      <c r="BA602" s="216" t="s">
        <v>7397</v>
      </c>
      <c r="BB602" s="57" t="s">
        <v>6903</v>
      </c>
      <c r="BC602" s="202"/>
      <c r="BD602" s="24"/>
      <c r="BE602" s="151"/>
      <c r="BG602" s="151"/>
      <c r="BI602" s="151"/>
      <c r="BL602" s="152"/>
    </row>
    <row r="603" spans="1:64" s="169" customFormat="1">
      <c r="A603" s="24">
        <v>3038</v>
      </c>
      <c r="B603" s="24" t="s">
        <v>610</v>
      </c>
      <c r="C603" s="57">
        <v>17.649999999999999</v>
      </c>
      <c r="D603" s="57">
        <v>18.25</v>
      </c>
      <c r="E603" s="57">
        <v>17.649999999999999</v>
      </c>
      <c r="F603" s="57">
        <v>18.25</v>
      </c>
      <c r="G603" s="57">
        <v>18.3</v>
      </c>
      <c r="H603" s="57">
        <v>18.45</v>
      </c>
      <c r="I603" s="57">
        <v>17.7</v>
      </c>
      <c r="J603" s="57">
        <v>17.7</v>
      </c>
      <c r="K603" s="57">
        <v>17.7</v>
      </c>
      <c r="L603" s="57">
        <v>18.05</v>
      </c>
      <c r="M603" s="57">
        <v>17.7</v>
      </c>
      <c r="N603" s="57">
        <v>17.850000000000001</v>
      </c>
      <c r="O603" s="63">
        <v>8.4745762711864302E-3</v>
      </c>
      <c r="P603" s="57">
        <v>324</v>
      </c>
      <c r="Q603" s="57">
        <v>499</v>
      </c>
      <c r="R603" s="57">
        <v>589.04999999999995</v>
      </c>
      <c r="S603" s="57">
        <v>17.89</v>
      </c>
      <c r="T603" s="57">
        <v>18.602499999999999</v>
      </c>
      <c r="U603" s="57">
        <v>20.269200000000001</v>
      </c>
      <c r="V603" s="57">
        <v>17.850000000000001</v>
      </c>
      <c r="W603" s="57">
        <v>18.53</v>
      </c>
      <c r="X603" s="57">
        <v>20.2133</v>
      </c>
      <c r="Y603" s="57">
        <v>17.8</v>
      </c>
      <c r="Z603" s="57">
        <v>18.482500000000002</v>
      </c>
      <c r="AA603" s="57">
        <v>20.154199999999999</v>
      </c>
      <c r="AB603" s="57">
        <v>26.3</v>
      </c>
      <c r="AC603" s="57">
        <v>16.75</v>
      </c>
      <c r="AD603" s="57">
        <v>19.45</v>
      </c>
      <c r="AE603" s="57">
        <v>17.5</v>
      </c>
      <c r="AF603" s="64">
        <v>19.834700000000002</v>
      </c>
      <c r="AG603" s="64">
        <v>18.160299999999999</v>
      </c>
      <c r="AH603" s="64">
        <v>21.865100000000002</v>
      </c>
      <c r="AI603" s="64">
        <v>19.395299999999999</v>
      </c>
      <c r="AJ603" s="61">
        <v>0.46180555555555558</v>
      </c>
      <c r="AK603" s="216">
        <v>350</v>
      </c>
      <c r="AL603" s="62">
        <v>592.70484622552829</v>
      </c>
      <c r="AM603" s="24" t="s">
        <v>7410</v>
      </c>
      <c r="AN603" s="216" t="s">
        <v>6009</v>
      </c>
      <c r="AO603" s="216" t="s">
        <v>6007</v>
      </c>
      <c r="AP603" s="216" t="s">
        <v>6884</v>
      </c>
      <c r="AQ603" s="216" t="s">
        <v>6885</v>
      </c>
      <c r="AR603" s="216" t="s">
        <v>6886</v>
      </c>
      <c r="AS603" s="24" t="s">
        <v>6887</v>
      </c>
      <c r="AT603" s="24" t="s">
        <v>6255</v>
      </c>
      <c r="AU603" s="24" t="s">
        <v>6336</v>
      </c>
      <c r="AV603" s="24" t="s">
        <v>6055</v>
      </c>
      <c r="AW603" s="24" t="s">
        <v>5976</v>
      </c>
      <c r="AX603" s="24" t="s">
        <v>5979</v>
      </c>
      <c r="AY603" s="24" t="s">
        <v>7492</v>
      </c>
      <c r="AZ603" s="216" t="s">
        <v>7073</v>
      </c>
      <c r="BA603" s="216" t="s">
        <v>7113</v>
      </c>
      <c r="BB603" s="57" t="s">
        <v>6898</v>
      </c>
      <c r="BC603" s="202"/>
      <c r="BD603" s="24"/>
      <c r="BE603" s="151"/>
      <c r="BG603" s="151"/>
      <c r="BI603" s="151"/>
      <c r="BL603" s="152"/>
    </row>
    <row r="604" spans="1:64" s="169" customFormat="1">
      <c r="A604" s="24">
        <v>3040</v>
      </c>
      <c r="B604" s="24" t="s">
        <v>611</v>
      </c>
      <c r="C604" s="57">
        <v>37.9</v>
      </c>
      <c r="D604" s="57">
        <v>38.5</v>
      </c>
      <c r="E604" s="57">
        <v>37.75</v>
      </c>
      <c r="F604" s="57">
        <v>38.450000000000003</v>
      </c>
      <c r="G604" s="57">
        <v>38.6</v>
      </c>
      <c r="H604" s="57">
        <v>38.700000000000003</v>
      </c>
      <c r="I604" s="57">
        <v>38.5</v>
      </c>
      <c r="J604" s="57">
        <v>38.65</v>
      </c>
      <c r="K604" s="57">
        <v>38.65</v>
      </c>
      <c r="L604" s="57">
        <v>38.65</v>
      </c>
      <c r="M604" s="57">
        <v>38.1</v>
      </c>
      <c r="N604" s="57">
        <v>38.200000000000003</v>
      </c>
      <c r="O604" s="63">
        <v>-1.16429495472186E-2</v>
      </c>
      <c r="P604" s="57">
        <v>48</v>
      </c>
      <c r="Q604" s="57">
        <v>72</v>
      </c>
      <c r="R604" s="57">
        <v>394.2</v>
      </c>
      <c r="S604" s="57">
        <v>38.159999999999997</v>
      </c>
      <c r="T604" s="57">
        <v>44.615000000000002</v>
      </c>
      <c r="U604" s="57">
        <v>48.3292</v>
      </c>
      <c r="V604" s="57">
        <v>38.15</v>
      </c>
      <c r="W604" s="57">
        <v>43.947499999999998</v>
      </c>
      <c r="X604" s="57">
        <v>48.146700000000003</v>
      </c>
      <c r="Y604" s="57">
        <v>38.07</v>
      </c>
      <c r="Z604" s="57">
        <v>43.277500000000003</v>
      </c>
      <c r="AA604" s="57">
        <v>47.951700000000002</v>
      </c>
      <c r="AB604" s="57">
        <v>54.2</v>
      </c>
      <c r="AC604" s="57">
        <v>32.1</v>
      </c>
      <c r="AD604" s="57">
        <v>52.5</v>
      </c>
      <c r="AE604" s="57">
        <v>36.700000000000003</v>
      </c>
      <c r="AF604" s="64">
        <v>28.445599999999999</v>
      </c>
      <c r="AG604" s="64">
        <v>17.014800000000001</v>
      </c>
      <c r="AH604" s="64">
        <v>31.784199999999998</v>
      </c>
      <c r="AI604" s="64">
        <v>21.937999999999999</v>
      </c>
      <c r="AJ604" s="61">
        <v>0.46180555555555558</v>
      </c>
      <c r="AK604" s="216">
        <v>50</v>
      </c>
      <c r="AL604" s="62">
        <v>157.11509295208299</v>
      </c>
      <c r="AM604" s="24" t="s">
        <v>6563</v>
      </c>
      <c r="AN604" s="216" t="s">
        <v>6009</v>
      </c>
      <c r="AO604" s="216" t="s">
        <v>6007</v>
      </c>
      <c r="AP604" s="216" t="s">
        <v>6884</v>
      </c>
      <c r="AQ604" s="216" t="s">
        <v>6885</v>
      </c>
      <c r="AR604" s="216" t="s">
        <v>6886</v>
      </c>
      <c r="AS604" s="24" t="s">
        <v>5474</v>
      </c>
      <c r="AT604" s="24" t="s">
        <v>6016</v>
      </c>
      <c r="AU604" s="24" t="s">
        <v>6016</v>
      </c>
      <c r="AV604" s="24" t="s">
        <v>6017</v>
      </c>
      <c r="AW604" s="24" t="s">
        <v>5979</v>
      </c>
      <c r="AX604" s="24" t="s">
        <v>5990</v>
      </c>
      <c r="AY604" s="24" t="s">
        <v>7743</v>
      </c>
      <c r="AZ604" s="216" t="s">
        <v>7744</v>
      </c>
      <c r="BA604" s="216" t="s">
        <v>7745</v>
      </c>
      <c r="BB604" s="57" t="s">
        <v>5474</v>
      </c>
      <c r="BC604" s="202"/>
      <c r="BD604" s="24"/>
      <c r="BE604" s="151"/>
      <c r="BG604" s="151"/>
      <c r="BI604" s="151"/>
      <c r="BL604" s="152"/>
    </row>
    <row r="605" spans="1:64" s="169" customFormat="1">
      <c r="A605" s="24">
        <v>3041</v>
      </c>
      <c r="B605" s="24" t="s">
        <v>612</v>
      </c>
      <c r="C605" s="57">
        <v>26.3</v>
      </c>
      <c r="D605" s="57">
        <v>27.3</v>
      </c>
      <c r="E605" s="57">
        <v>26.1</v>
      </c>
      <c r="F605" s="57">
        <v>27.05</v>
      </c>
      <c r="G605" s="57">
        <v>27</v>
      </c>
      <c r="H605" s="57">
        <v>27.7</v>
      </c>
      <c r="I605" s="57">
        <v>26.75</v>
      </c>
      <c r="J605" s="57">
        <v>27</v>
      </c>
      <c r="K605" s="57">
        <v>27.25</v>
      </c>
      <c r="L605" s="57">
        <v>28.3</v>
      </c>
      <c r="M605" s="57">
        <v>27.25</v>
      </c>
      <c r="N605" s="57">
        <v>28.25</v>
      </c>
      <c r="O605" s="63">
        <v>4.6296296296296197E-2</v>
      </c>
      <c r="P605" s="57">
        <v>1504</v>
      </c>
      <c r="Q605" s="57">
        <v>1516</v>
      </c>
      <c r="R605" s="57">
        <v>3347.4</v>
      </c>
      <c r="S605" s="57">
        <v>26.55</v>
      </c>
      <c r="T605" s="57">
        <v>28.747499999999999</v>
      </c>
      <c r="U605" s="57">
        <v>28.361699999999999</v>
      </c>
      <c r="V605" s="57">
        <v>26.64</v>
      </c>
      <c r="W605" s="57">
        <v>28.577500000000001</v>
      </c>
      <c r="X605" s="57">
        <v>28.37</v>
      </c>
      <c r="Y605" s="57">
        <v>26.81</v>
      </c>
      <c r="Z605" s="57">
        <v>28.537500000000001</v>
      </c>
      <c r="AA605" s="57">
        <v>28.3858</v>
      </c>
      <c r="AB605" s="57">
        <v>37</v>
      </c>
      <c r="AC605" s="57">
        <v>20.6</v>
      </c>
      <c r="AD605" s="57">
        <v>31.8</v>
      </c>
      <c r="AE605" s="57">
        <v>25.5</v>
      </c>
      <c r="AF605" s="64">
        <v>24.926300000000001</v>
      </c>
      <c r="AG605" s="64">
        <v>18.732299999999999</v>
      </c>
      <c r="AH605" s="64">
        <v>41.061999999999998</v>
      </c>
      <c r="AI605" s="64">
        <v>26.1755</v>
      </c>
      <c r="AJ605" s="61">
        <v>0.46180555555555558</v>
      </c>
      <c r="AK605" s="216">
        <v>2000</v>
      </c>
      <c r="AL605" s="62">
        <v>2729.4858310684954</v>
      </c>
      <c r="AM605" s="24" t="s">
        <v>7746</v>
      </c>
      <c r="AN605" s="216" t="s">
        <v>6009</v>
      </c>
      <c r="AO605" s="216" t="s">
        <v>5971</v>
      </c>
      <c r="AP605" s="216" t="s">
        <v>6884</v>
      </c>
      <c r="AQ605" s="216" t="s">
        <v>6885</v>
      </c>
      <c r="AR605" s="216" t="s">
        <v>6886</v>
      </c>
      <c r="AS605" s="24" t="s">
        <v>5474</v>
      </c>
      <c r="AT605" s="24" t="s">
        <v>6010</v>
      </c>
      <c r="AU605" s="24" t="s">
        <v>6196</v>
      </c>
      <c r="AV605" s="24" t="s">
        <v>6013</v>
      </c>
      <c r="AW605" s="24" t="s">
        <v>5979</v>
      </c>
      <c r="AX605" s="24" t="s">
        <v>5979</v>
      </c>
      <c r="AY605" s="24" t="s">
        <v>7204</v>
      </c>
      <c r="AZ605" s="216" t="s">
        <v>6932</v>
      </c>
      <c r="BA605" s="216" t="s">
        <v>7021</v>
      </c>
      <c r="BB605" s="57" t="s">
        <v>5474</v>
      </c>
      <c r="BC605" s="202"/>
      <c r="BD605" s="24"/>
      <c r="BE605" s="151"/>
      <c r="BG605" s="151"/>
      <c r="BI605" s="151"/>
      <c r="BL605" s="152"/>
    </row>
    <row r="606" spans="1:64" s="169" customFormat="1">
      <c r="A606" s="24">
        <v>3042</v>
      </c>
      <c r="B606" s="24" t="s">
        <v>613</v>
      </c>
      <c r="C606" s="57">
        <v>108.5</v>
      </c>
      <c r="D606" s="57">
        <v>116</v>
      </c>
      <c r="E606" s="57">
        <v>107.5</v>
      </c>
      <c r="F606" s="57">
        <v>114</v>
      </c>
      <c r="G606" s="57">
        <v>116</v>
      </c>
      <c r="H606" s="57">
        <v>119</v>
      </c>
      <c r="I606" s="57">
        <v>111</v>
      </c>
      <c r="J606" s="57">
        <v>112</v>
      </c>
      <c r="K606" s="57">
        <v>112</v>
      </c>
      <c r="L606" s="57">
        <v>116</v>
      </c>
      <c r="M606" s="57">
        <v>112</v>
      </c>
      <c r="N606" s="57">
        <v>116</v>
      </c>
      <c r="O606" s="63">
        <v>3.5714285714285698E-2</v>
      </c>
      <c r="P606" s="57">
        <v>2782</v>
      </c>
      <c r="Q606" s="57">
        <v>6595</v>
      </c>
      <c r="R606" s="57">
        <v>5827.85</v>
      </c>
      <c r="S606" s="57">
        <v>112</v>
      </c>
      <c r="T606" s="57">
        <v>119.02500000000001</v>
      </c>
      <c r="U606" s="57">
        <v>120.95</v>
      </c>
      <c r="V606" s="57">
        <v>112</v>
      </c>
      <c r="W606" s="57">
        <v>118.52500000000001</v>
      </c>
      <c r="X606" s="57">
        <v>120.97499999999999</v>
      </c>
      <c r="Y606" s="57">
        <v>112</v>
      </c>
      <c r="Z606" s="57">
        <v>118.425</v>
      </c>
      <c r="AA606" s="57">
        <v>121.0583</v>
      </c>
      <c r="AB606" s="57">
        <v>144.5</v>
      </c>
      <c r="AC606" s="57">
        <v>70.099999999999994</v>
      </c>
      <c r="AD606" s="57">
        <v>128</v>
      </c>
      <c r="AE606" s="57">
        <v>106</v>
      </c>
      <c r="AF606" s="64">
        <v>29.8764</v>
      </c>
      <c r="AG606" s="64">
        <v>28.640699999999999</v>
      </c>
      <c r="AH606" s="64">
        <v>37.935600000000001</v>
      </c>
      <c r="AI606" s="64">
        <v>31.739000000000001</v>
      </c>
      <c r="AJ606" s="61">
        <v>0.46180555555555558</v>
      </c>
      <c r="AK606" s="216">
        <v>3000</v>
      </c>
      <c r="AL606" s="62">
        <v>4809.9574579276396</v>
      </c>
      <c r="AM606" s="24" t="s">
        <v>6528</v>
      </c>
      <c r="AN606" s="216" t="s">
        <v>6009</v>
      </c>
      <c r="AO606" s="216" t="s">
        <v>5971</v>
      </c>
      <c r="AP606" s="216" t="s">
        <v>6884</v>
      </c>
      <c r="AQ606" s="216" t="s">
        <v>6885</v>
      </c>
      <c r="AR606" s="216" t="s">
        <v>6886</v>
      </c>
      <c r="AS606" s="24" t="s">
        <v>6887</v>
      </c>
      <c r="AT606" s="24" t="s">
        <v>5982</v>
      </c>
      <c r="AU606" s="24" t="s">
        <v>5962</v>
      </c>
      <c r="AV606" s="24" t="s">
        <v>6255</v>
      </c>
      <c r="AW606" s="24" t="s">
        <v>5979</v>
      </c>
      <c r="AX606" s="24" t="s">
        <v>5979</v>
      </c>
      <c r="AY606" s="24" t="s">
        <v>6935</v>
      </c>
      <c r="AZ606" s="216" t="s">
        <v>7093</v>
      </c>
      <c r="BA606" s="216" t="s">
        <v>6987</v>
      </c>
      <c r="BB606" s="57" t="s">
        <v>5474</v>
      </c>
      <c r="BC606" s="202"/>
      <c r="BD606" s="24"/>
      <c r="BE606" s="151"/>
      <c r="BG606" s="151"/>
      <c r="BI606" s="151"/>
      <c r="BL606" s="152"/>
    </row>
    <row r="607" spans="1:64" s="169" customFormat="1">
      <c r="A607" s="24">
        <v>3043</v>
      </c>
      <c r="B607" s="24" t="s">
        <v>614</v>
      </c>
      <c r="C607" s="57">
        <v>3.65</v>
      </c>
      <c r="D607" s="57">
        <v>3.65</v>
      </c>
      <c r="E607" s="57">
        <v>3.58</v>
      </c>
      <c r="F607" s="57">
        <v>3.59</v>
      </c>
      <c r="G607" s="57">
        <v>3.53</v>
      </c>
      <c r="H607" s="57">
        <v>3.6</v>
      </c>
      <c r="I607" s="57">
        <v>3.5</v>
      </c>
      <c r="J607" s="57">
        <v>3.59</v>
      </c>
      <c r="K607" s="57">
        <v>3.64</v>
      </c>
      <c r="L607" s="57">
        <v>3.65</v>
      </c>
      <c r="M607" s="57">
        <v>3.63</v>
      </c>
      <c r="N607" s="57">
        <v>3.63</v>
      </c>
      <c r="O607" s="63">
        <v>1.1142061281337001E-2</v>
      </c>
      <c r="P607" s="57">
        <v>74</v>
      </c>
      <c r="Q607" s="57">
        <v>413</v>
      </c>
      <c r="R607" s="57">
        <v>171.1</v>
      </c>
      <c r="S607" s="57">
        <v>3.6339999999999999</v>
      </c>
      <c r="T607" s="57">
        <v>3.8439999999999999</v>
      </c>
      <c r="U607" s="57">
        <v>3.9678</v>
      </c>
      <c r="V607" s="57">
        <v>3.6040000000000001</v>
      </c>
      <c r="W607" s="57">
        <v>3.8195000000000001</v>
      </c>
      <c r="X607" s="57">
        <v>3.9609999999999999</v>
      </c>
      <c r="Y607" s="57">
        <v>3.61</v>
      </c>
      <c r="Z607" s="57">
        <v>3.7974999999999999</v>
      </c>
      <c r="AA607" s="57">
        <v>3.9537</v>
      </c>
      <c r="AB607" s="57">
        <v>14.95</v>
      </c>
      <c r="AC607" s="57">
        <v>3.38</v>
      </c>
      <c r="AD607" s="57">
        <v>4</v>
      </c>
      <c r="AE607" s="57">
        <v>3.4</v>
      </c>
      <c r="AF607" s="64">
        <v>34.577300000000001</v>
      </c>
      <c r="AG607" s="64">
        <v>27.889399999999998</v>
      </c>
      <c r="AH607" s="64">
        <v>40.881</v>
      </c>
      <c r="AI607" s="64">
        <v>32.22</v>
      </c>
      <c r="AJ607" s="61">
        <v>0.46180555555555558</v>
      </c>
      <c r="AK607" s="216">
        <v>100</v>
      </c>
      <c r="AL607" s="62">
        <v>152.19060911211372</v>
      </c>
      <c r="AM607" s="24" t="s">
        <v>7747</v>
      </c>
      <c r="AN607" s="216" t="s">
        <v>6009</v>
      </c>
      <c r="AO607" s="216" t="s">
        <v>5971</v>
      </c>
      <c r="AP607" s="216" t="s">
        <v>6884</v>
      </c>
      <c r="AQ607" s="216" t="s">
        <v>6885</v>
      </c>
      <c r="AR607" s="216" t="s">
        <v>6886</v>
      </c>
      <c r="AS607" s="24" t="s">
        <v>5474</v>
      </c>
      <c r="AT607" s="24" t="s">
        <v>6017</v>
      </c>
      <c r="AU607" s="24" t="s">
        <v>6016</v>
      </c>
      <c r="AV607" s="24" t="s">
        <v>6130</v>
      </c>
      <c r="AW607" s="24" t="s">
        <v>5970</v>
      </c>
      <c r="AX607" s="24" t="s">
        <v>5979</v>
      </c>
      <c r="AY607" s="24" t="s">
        <v>7661</v>
      </c>
      <c r="AZ607" s="216" t="s">
        <v>7425</v>
      </c>
      <c r="BA607" s="216" t="s">
        <v>7504</v>
      </c>
      <c r="BB607" s="57" t="s">
        <v>6898</v>
      </c>
      <c r="BC607" s="202"/>
      <c r="BD607" s="24"/>
      <c r="BE607" s="151"/>
      <c r="BG607" s="151"/>
      <c r="BI607" s="151"/>
      <c r="BL607" s="152"/>
    </row>
    <row r="608" spans="1:64" s="169" customFormat="1">
      <c r="A608" s="24">
        <v>3044</v>
      </c>
      <c r="B608" s="24" t="s">
        <v>615</v>
      </c>
      <c r="C608" s="57">
        <v>113</v>
      </c>
      <c r="D608" s="57">
        <v>114</v>
      </c>
      <c r="E608" s="57">
        <v>112</v>
      </c>
      <c r="F608" s="57">
        <v>113.5</v>
      </c>
      <c r="G608" s="57">
        <v>114.5</v>
      </c>
      <c r="H608" s="57">
        <v>115</v>
      </c>
      <c r="I608" s="57">
        <v>112.5</v>
      </c>
      <c r="J608" s="57">
        <v>113</v>
      </c>
      <c r="K608" s="57">
        <v>113.5</v>
      </c>
      <c r="L608" s="57">
        <v>115</v>
      </c>
      <c r="M608" s="57">
        <v>113</v>
      </c>
      <c r="N608" s="57">
        <v>114.5</v>
      </c>
      <c r="O608" s="63">
        <v>1.3274336283185801E-2</v>
      </c>
      <c r="P608" s="57">
        <v>404</v>
      </c>
      <c r="Q608" s="57">
        <v>903</v>
      </c>
      <c r="R608" s="57">
        <v>1840.8</v>
      </c>
      <c r="S608" s="57">
        <v>111.4</v>
      </c>
      <c r="T608" s="57">
        <v>117.22499999999999</v>
      </c>
      <c r="U608" s="57">
        <v>125.2833</v>
      </c>
      <c r="V608" s="57">
        <v>112.1</v>
      </c>
      <c r="W608" s="57">
        <v>116.65</v>
      </c>
      <c r="X608" s="57">
        <v>125.02500000000001</v>
      </c>
      <c r="Y608" s="57">
        <v>112.6</v>
      </c>
      <c r="Z608" s="57">
        <v>116.22499999999999</v>
      </c>
      <c r="AA608" s="57">
        <v>124.7667</v>
      </c>
      <c r="AB608" s="57">
        <v>147</v>
      </c>
      <c r="AC608" s="57">
        <v>108</v>
      </c>
      <c r="AD608" s="57">
        <v>124</v>
      </c>
      <c r="AE608" s="57">
        <v>108</v>
      </c>
      <c r="AF608" s="64">
        <v>38.789200000000001</v>
      </c>
      <c r="AG608" s="64">
        <v>26.321999999999999</v>
      </c>
      <c r="AH608" s="64">
        <v>56.811799999999998</v>
      </c>
      <c r="AI608" s="64">
        <v>36.485300000000002</v>
      </c>
      <c r="AJ608" s="61">
        <v>0.46180555555555558</v>
      </c>
      <c r="AK608" s="216">
        <v>450</v>
      </c>
      <c r="AL608" s="62">
        <v>749.33479213391718</v>
      </c>
      <c r="AM608" s="24" t="s">
        <v>6245</v>
      </c>
      <c r="AN608" s="216" t="s">
        <v>6009</v>
      </c>
      <c r="AO608" s="216" t="s">
        <v>5961</v>
      </c>
      <c r="AP608" s="216" t="s">
        <v>6884</v>
      </c>
      <c r="AQ608" s="216" t="s">
        <v>6885</v>
      </c>
      <c r="AR608" s="216" t="s">
        <v>6886</v>
      </c>
      <c r="AS608" s="24" t="s">
        <v>5474</v>
      </c>
      <c r="AT608" s="24" t="s">
        <v>6016</v>
      </c>
      <c r="AU608" s="24" t="s">
        <v>5984</v>
      </c>
      <c r="AV608" s="24" t="s">
        <v>6016</v>
      </c>
      <c r="AW608" s="24" t="s">
        <v>5991</v>
      </c>
      <c r="AX608" s="24" t="s">
        <v>5991</v>
      </c>
      <c r="AY608" s="24" t="s">
        <v>7159</v>
      </c>
      <c r="AZ608" s="216" t="s">
        <v>7235</v>
      </c>
      <c r="BA608" s="216" t="s">
        <v>7205</v>
      </c>
      <c r="BB608" s="57" t="s">
        <v>5474</v>
      </c>
      <c r="BC608" s="202"/>
      <c r="BD608" s="24"/>
      <c r="BE608" s="151"/>
      <c r="BG608" s="151"/>
      <c r="BI608" s="151"/>
      <c r="BL608" s="152"/>
    </row>
    <row r="609" spans="1:64" s="169" customFormat="1">
      <c r="A609" s="24">
        <v>3045</v>
      </c>
      <c r="B609" s="24" t="s">
        <v>616</v>
      </c>
      <c r="C609" s="57">
        <v>96.1</v>
      </c>
      <c r="D609" s="57">
        <v>96.9</v>
      </c>
      <c r="E609" s="57">
        <v>96</v>
      </c>
      <c r="F609" s="57">
        <v>96.9</v>
      </c>
      <c r="G609" s="57">
        <v>97.5</v>
      </c>
      <c r="H609" s="57">
        <v>98</v>
      </c>
      <c r="I609" s="57">
        <v>96.9</v>
      </c>
      <c r="J609" s="57">
        <v>98</v>
      </c>
      <c r="K609" s="57">
        <v>98.3</v>
      </c>
      <c r="L609" s="57">
        <v>98.5</v>
      </c>
      <c r="M609" s="57">
        <v>97.3</v>
      </c>
      <c r="N609" s="57">
        <v>97.5</v>
      </c>
      <c r="O609" s="63">
        <v>-5.1020408163265302E-3</v>
      </c>
      <c r="P609" s="57">
        <v>2982</v>
      </c>
      <c r="Q609" s="57">
        <v>8183</v>
      </c>
      <c r="R609" s="57">
        <v>5978.4</v>
      </c>
      <c r="S609" s="57">
        <v>102.28</v>
      </c>
      <c r="T609" s="57">
        <v>105.07</v>
      </c>
      <c r="U609" s="57">
        <v>103.14</v>
      </c>
      <c r="V609" s="57">
        <v>100.88</v>
      </c>
      <c r="W609" s="57">
        <v>104.77</v>
      </c>
      <c r="X609" s="57">
        <v>103.09829999999999</v>
      </c>
      <c r="Y609" s="57">
        <v>99.38</v>
      </c>
      <c r="Z609" s="57">
        <v>104.44499999999999</v>
      </c>
      <c r="AA609" s="57">
        <v>103.05670000000001</v>
      </c>
      <c r="AB609" s="57">
        <v>109.5</v>
      </c>
      <c r="AC609" s="57">
        <v>95</v>
      </c>
      <c r="AD609" s="57">
        <v>109.5</v>
      </c>
      <c r="AE609" s="57">
        <v>96</v>
      </c>
      <c r="AF609" s="64">
        <v>15.241899999999999</v>
      </c>
      <c r="AG609" s="64">
        <v>20.942699999999999</v>
      </c>
      <c r="AH609" s="64">
        <v>14.9232</v>
      </c>
      <c r="AI609" s="64">
        <v>18.936199999999999</v>
      </c>
      <c r="AJ609" s="61">
        <v>0.46180555555555558</v>
      </c>
      <c r="AK609" s="216">
        <v>3000</v>
      </c>
      <c r="AL609" s="62">
        <v>5155.7487920705325</v>
      </c>
      <c r="AM609" s="24" t="s">
        <v>6537</v>
      </c>
      <c r="AN609" s="216" t="s">
        <v>5967</v>
      </c>
      <c r="AO609" s="216" t="s">
        <v>6047</v>
      </c>
      <c r="AP609" s="216" t="s">
        <v>6884</v>
      </c>
      <c r="AQ609" s="216" t="s">
        <v>6885</v>
      </c>
      <c r="AR609" s="216" t="s">
        <v>6916</v>
      </c>
      <c r="AS609" s="24" t="s">
        <v>6917</v>
      </c>
      <c r="AT609" s="24" t="s">
        <v>6126</v>
      </c>
      <c r="AU609" s="24" t="s">
        <v>6126</v>
      </c>
      <c r="AV609" s="24" t="s">
        <v>5984</v>
      </c>
      <c r="AW609" s="24" t="s">
        <v>5990</v>
      </c>
      <c r="AX609" s="24" t="s">
        <v>5990</v>
      </c>
      <c r="AY609" s="24" t="s">
        <v>7748</v>
      </c>
      <c r="AZ609" s="216" t="s">
        <v>6973</v>
      </c>
      <c r="BA609" s="216" t="s">
        <v>6967</v>
      </c>
      <c r="BB609" s="57" t="s">
        <v>5474</v>
      </c>
      <c r="BC609" s="202"/>
      <c r="BD609" s="24"/>
      <c r="BE609" s="151"/>
      <c r="BG609" s="151"/>
      <c r="BI609" s="151"/>
      <c r="BL609" s="152"/>
    </row>
    <row r="610" spans="1:64" s="169" customFormat="1">
      <c r="A610" s="24">
        <v>3046</v>
      </c>
      <c r="B610" s="24" t="s">
        <v>617</v>
      </c>
      <c r="C610" s="57">
        <v>21</v>
      </c>
      <c r="D610" s="57">
        <v>21.25</v>
      </c>
      <c r="E610" s="57">
        <v>20.45</v>
      </c>
      <c r="F610" s="57">
        <v>21.2</v>
      </c>
      <c r="G610" s="57">
        <v>21.6</v>
      </c>
      <c r="H610" s="57">
        <v>21.6</v>
      </c>
      <c r="I610" s="57">
        <v>20.85</v>
      </c>
      <c r="J610" s="57">
        <v>20.85</v>
      </c>
      <c r="K610" s="57">
        <v>21.35</v>
      </c>
      <c r="L610" s="57">
        <v>21.5</v>
      </c>
      <c r="M610" s="57">
        <v>21.35</v>
      </c>
      <c r="N610" s="57">
        <v>21.4</v>
      </c>
      <c r="O610" s="63">
        <v>2.6378896882494E-2</v>
      </c>
      <c r="P610" s="57">
        <v>19</v>
      </c>
      <c r="Q610" s="57">
        <v>24</v>
      </c>
      <c r="R610" s="57">
        <v>60.5</v>
      </c>
      <c r="S610" s="57">
        <v>21.08</v>
      </c>
      <c r="T610" s="57">
        <v>22.197500000000002</v>
      </c>
      <c r="U610" s="57">
        <v>23.1967</v>
      </c>
      <c r="V610" s="57">
        <v>21.01</v>
      </c>
      <c r="W610" s="57">
        <v>22.074999999999999</v>
      </c>
      <c r="X610" s="57">
        <v>23.1358</v>
      </c>
      <c r="Y610" s="57">
        <v>20.98</v>
      </c>
      <c r="Z610" s="57">
        <v>22.004999999999999</v>
      </c>
      <c r="AA610" s="57">
        <v>23.0625</v>
      </c>
      <c r="AB610" s="57">
        <v>32.549999999999997</v>
      </c>
      <c r="AC610" s="57">
        <v>13.9</v>
      </c>
      <c r="AD610" s="57">
        <v>23.85</v>
      </c>
      <c r="AE610" s="57">
        <v>20.2</v>
      </c>
      <c r="AF610" s="64">
        <v>29.2529</v>
      </c>
      <c r="AG610" s="64">
        <v>27.877400000000002</v>
      </c>
      <c r="AH610" s="64">
        <v>36.8932</v>
      </c>
      <c r="AI610" s="64">
        <v>30.8827</v>
      </c>
      <c r="AJ610" s="61">
        <v>0.46180555555555558</v>
      </c>
      <c r="AK610" s="216">
        <v>50</v>
      </c>
      <c r="AL610" s="62">
        <v>62.191390960199513</v>
      </c>
      <c r="AM610" s="24" t="s">
        <v>6123</v>
      </c>
      <c r="AN610" s="216" t="s">
        <v>6009</v>
      </c>
      <c r="AO610" s="216" t="s">
        <v>5971</v>
      </c>
      <c r="AP610" s="216" t="s">
        <v>6884</v>
      </c>
      <c r="AQ610" s="216" t="s">
        <v>6885</v>
      </c>
      <c r="AR610" s="216" t="s">
        <v>6886</v>
      </c>
      <c r="AS610" s="24" t="s">
        <v>6887</v>
      </c>
      <c r="AT610" s="24" t="s">
        <v>6075</v>
      </c>
      <c r="AU610" s="24" t="s">
        <v>6527</v>
      </c>
      <c r="AV610" s="24" t="s">
        <v>6492</v>
      </c>
      <c r="AW610" s="24" t="s">
        <v>5996</v>
      </c>
      <c r="AX610" s="24" t="s">
        <v>5979</v>
      </c>
      <c r="AY610" s="24" t="s">
        <v>7612</v>
      </c>
      <c r="AZ610" s="216" t="s">
        <v>7179</v>
      </c>
      <c r="BA610" s="216" t="s">
        <v>7099</v>
      </c>
      <c r="BB610" s="57" t="s">
        <v>6898</v>
      </c>
      <c r="BC610" s="202"/>
      <c r="BD610" s="24"/>
      <c r="BE610" s="151"/>
      <c r="BG610" s="151"/>
      <c r="BI610" s="151"/>
      <c r="BL610" s="152"/>
    </row>
    <row r="611" spans="1:64" s="169" customFormat="1">
      <c r="A611" s="24">
        <v>3047</v>
      </c>
      <c r="B611" s="24" t="s">
        <v>618</v>
      </c>
      <c r="C611" s="57">
        <v>9.94</v>
      </c>
      <c r="D611" s="57">
        <v>9.9499999999999993</v>
      </c>
      <c r="E611" s="57">
        <v>9.74</v>
      </c>
      <c r="F611" s="57">
        <v>9.8699999999999992</v>
      </c>
      <c r="G611" s="57">
        <v>9.9</v>
      </c>
      <c r="H611" s="57">
        <v>10</v>
      </c>
      <c r="I611" s="57">
        <v>9.8699999999999992</v>
      </c>
      <c r="J611" s="57">
        <v>9.92</v>
      </c>
      <c r="K611" s="57">
        <v>9.92</v>
      </c>
      <c r="L611" s="57">
        <v>10.1</v>
      </c>
      <c r="M611" s="57">
        <v>9.91</v>
      </c>
      <c r="N611" s="57">
        <v>10.050000000000001</v>
      </c>
      <c r="O611" s="63">
        <v>1.3104838709677401E-2</v>
      </c>
      <c r="P611" s="57">
        <v>248</v>
      </c>
      <c r="Q611" s="57">
        <v>290</v>
      </c>
      <c r="R611" s="57">
        <v>1018.4</v>
      </c>
      <c r="S611" s="57">
        <v>9.8740000000000006</v>
      </c>
      <c r="T611" s="57">
        <v>10.598000000000001</v>
      </c>
      <c r="U611" s="57">
        <v>10.888500000000001</v>
      </c>
      <c r="V611" s="57">
        <v>9.8640000000000008</v>
      </c>
      <c r="W611" s="57">
        <v>10.5365</v>
      </c>
      <c r="X611" s="57">
        <v>10.866300000000001</v>
      </c>
      <c r="Y611" s="57">
        <v>9.8640000000000008</v>
      </c>
      <c r="Z611" s="57">
        <v>10.478999999999999</v>
      </c>
      <c r="AA611" s="57">
        <v>10.839700000000001</v>
      </c>
      <c r="AB611" s="57">
        <v>16.899999999999999</v>
      </c>
      <c r="AC611" s="57">
        <v>9.1999999999999993</v>
      </c>
      <c r="AD611" s="57">
        <v>11.55</v>
      </c>
      <c r="AE611" s="57">
        <v>9.65</v>
      </c>
      <c r="AF611" s="64">
        <v>19.398299999999999</v>
      </c>
      <c r="AG611" s="64">
        <v>15.333399999999999</v>
      </c>
      <c r="AH611" s="64">
        <v>29.598800000000001</v>
      </c>
      <c r="AI611" s="64">
        <v>20.0886</v>
      </c>
      <c r="AJ611" s="61">
        <v>0.46180555555555558</v>
      </c>
      <c r="AK611" s="216">
        <v>250</v>
      </c>
      <c r="AL611" s="62">
        <v>456.07060850435761</v>
      </c>
      <c r="AM611" s="24" t="s">
        <v>6777</v>
      </c>
      <c r="AN611" s="216" t="s">
        <v>6009</v>
      </c>
      <c r="AO611" s="216" t="s">
        <v>6007</v>
      </c>
      <c r="AP611" s="216" t="s">
        <v>6884</v>
      </c>
      <c r="AQ611" s="216" t="s">
        <v>6885</v>
      </c>
      <c r="AR611" s="216" t="s">
        <v>6886</v>
      </c>
      <c r="AS611" s="24" t="s">
        <v>6887</v>
      </c>
      <c r="AT611" s="24" t="s">
        <v>6277</v>
      </c>
      <c r="AU611" s="24" t="s">
        <v>6499</v>
      </c>
      <c r="AV611" s="24" t="s">
        <v>6016</v>
      </c>
      <c r="AW611" s="24" t="s">
        <v>5991</v>
      </c>
      <c r="AX611" s="24" t="s">
        <v>5965</v>
      </c>
      <c r="AY611" s="24" t="s">
        <v>6935</v>
      </c>
      <c r="AZ611" s="216" t="s">
        <v>7391</v>
      </c>
      <c r="BA611" s="216" t="s">
        <v>7083</v>
      </c>
      <c r="BB611" s="57" t="s">
        <v>5474</v>
      </c>
      <c r="BC611" s="202"/>
      <c r="BD611" s="24"/>
      <c r="BE611" s="151"/>
      <c r="BG611" s="151"/>
      <c r="BI611" s="151"/>
      <c r="BL611" s="152"/>
    </row>
    <row r="612" spans="1:64" s="169" customFormat="1">
      <c r="A612" s="24">
        <v>3048</v>
      </c>
      <c r="B612" s="24" t="s">
        <v>619</v>
      </c>
      <c r="C612" s="57">
        <v>34.1</v>
      </c>
      <c r="D612" s="57">
        <v>35.1</v>
      </c>
      <c r="E612" s="57">
        <v>33.950000000000003</v>
      </c>
      <c r="F612" s="57">
        <v>35</v>
      </c>
      <c r="G612" s="57">
        <v>35.15</v>
      </c>
      <c r="H612" s="57">
        <v>35.6</v>
      </c>
      <c r="I612" s="57">
        <v>34.950000000000003</v>
      </c>
      <c r="J612" s="57">
        <v>35.4</v>
      </c>
      <c r="K612" s="57">
        <v>35.450000000000003</v>
      </c>
      <c r="L612" s="57">
        <v>36.4</v>
      </c>
      <c r="M612" s="57">
        <v>35.4</v>
      </c>
      <c r="N612" s="57">
        <v>36.15</v>
      </c>
      <c r="O612" s="63">
        <v>2.1186440677966101E-2</v>
      </c>
      <c r="P612" s="57">
        <v>956</v>
      </c>
      <c r="Q612" s="57">
        <v>1005</v>
      </c>
      <c r="R612" s="57">
        <v>1377.75</v>
      </c>
      <c r="S612" s="57">
        <v>34.130000000000003</v>
      </c>
      <c r="T612" s="57">
        <v>35.682499999999997</v>
      </c>
      <c r="U612" s="57">
        <v>35.237499999999997</v>
      </c>
      <c r="V612" s="57">
        <v>34.49</v>
      </c>
      <c r="W612" s="57">
        <v>35.615000000000002</v>
      </c>
      <c r="X612" s="57">
        <v>35.246699999999997</v>
      </c>
      <c r="Y612" s="57">
        <v>34.840000000000003</v>
      </c>
      <c r="Z612" s="57">
        <v>35.592500000000001</v>
      </c>
      <c r="AA612" s="57">
        <v>35.255000000000003</v>
      </c>
      <c r="AB612" s="57">
        <v>40.049999999999997</v>
      </c>
      <c r="AC612" s="57">
        <v>16.8</v>
      </c>
      <c r="AD612" s="57">
        <v>38</v>
      </c>
      <c r="AE612" s="57">
        <v>32.950000000000003</v>
      </c>
      <c r="AF612" s="64">
        <v>47.667299999999997</v>
      </c>
      <c r="AG612" s="64">
        <v>32.058700000000002</v>
      </c>
      <c r="AH612" s="64">
        <v>62.696100000000001</v>
      </c>
      <c r="AI612" s="64">
        <v>42.2712</v>
      </c>
      <c r="AJ612" s="61">
        <v>0.46180555555555558</v>
      </c>
      <c r="AK612" s="216">
        <v>1000</v>
      </c>
      <c r="AL612" s="62">
        <v>1760.5308544666182</v>
      </c>
      <c r="AM612" s="24" t="s">
        <v>7749</v>
      </c>
      <c r="AN612" s="216" t="s">
        <v>6009</v>
      </c>
      <c r="AO612" s="216" t="s">
        <v>5961</v>
      </c>
      <c r="AP612" s="216" t="s">
        <v>6908</v>
      </c>
      <c r="AQ612" s="216" t="s">
        <v>6900</v>
      </c>
      <c r="AR612" s="216" t="s">
        <v>6886</v>
      </c>
      <c r="AS612" s="24" t="s">
        <v>5474</v>
      </c>
      <c r="AT612" s="24" t="s">
        <v>6010</v>
      </c>
      <c r="AU612" s="24" t="s">
        <v>6016</v>
      </c>
      <c r="AV612" s="24" t="s">
        <v>6016</v>
      </c>
      <c r="AW612" s="24" t="s">
        <v>5991</v>
      </c>
      <c r="AX612" s="24" t="s">
        <v>5965</v>
      </c>
      <c r="AY612" s="24" t="s">
        <v>7260</v>
      </c>
      <c r="AZ612" s="216" t="s">
        <v>7210</v>
      </c>
      <c r="BA612" s="216" t="s">
        <v>7171</v>
      </c>
      <c r="BB612" s="57" t="s">
        <v>6903</v>
      </c>
      <c r="BC612" s="202"/>
      <c r="BD612" s="24"/>
      <c r="BE612" s="151"/>
      <c r="BG612" s="151"/>
      <c r="BI612" s="151"/>
      <c r="BL612" s="152"/>
    </row>
    <row r="613" spans="1:64" s="169" customFormat="1">
      <c r="A613" s="24">
        <v>3049</v>
      </c>
      <c r="B613" s="24" t="s">
        <v>620</v>
      </c>
      <c r="C613" s="57">
        <v>11.15</v>
      </c>
      <c r="D613" s="57">
        <v>11.35</v>
      </c>
      <c r="E613" s="57">
        <v>11.15</v>
      </c>
      <c r="F613" s="57">
        <v>11.25</v>
      </c>
      <c r="G613" s="57">
        <v>11.3</v>
      </c>
      <c r="H613" s="57">
        <v>11.35</v>
      </c>
      <c r="I613" s="57">
        <v>11.05</v>
      </c>
      <c r="J613" s="57">
        <v>11.1</v>
      </c>
      <c r="K613" s="57">
        <v>11.15</v>
      </c>
      <c r="L613" s="57">
        <v>11.5</v>
      </c>
      <c r="M613" s="57">
        <v>11.15</v>
      </c>
      <c r="N613" s="57">
        <v>11.45</v>
      </c>
      <c r="O613" s="63">
        <v>3.1531531531531501E-2</v>
      </c>
      <c r="P613" s="57">
        <v>2143</v>
      </c>
      <c r="Q613" s="57">
        <v>3557</v>
      </c>
      <c r="R613" s="57">
        <v>8022.8</v>
      </c>
      <c r="S613" s="57">
        <v>11.54</v>
      </c>
      <c r="T613" s="57">
        <v>12.8125</v>
      </c>
      <c r="U613" s="57">
        <v>12.761699999999999</v>
      </c>
      <c r="V613" s="57">
        <v>11.38</v>
      </c>
      <c r="W613" s="57">
        <v>12.6875</v>
      </c>
      <c r="X613" s="57">
        <v>12.735799999999999</v>
      </c>
      <c r="Y613" s="57">
        <v>11.24</v>
      </c>
      <c r="Z613" s="57">
        <v>12.5725</v>
      </c>
      <c r="AA613" s="57">
        <v>12.7117</v>
      </c>
      <c r="AB613" s="57">
        <v>15.45</v>
      </c>
      <c r="AC613" s="57">
        <v>9.11</v>
      </c>
      <c r="AD613" s="57">
        <v>14.15</v>
      </c>
      <c r="AE613" s="57">
        <v>11</v>
      </c>
      <c r="AF613" s="64">
        <v>8.0888000000000009</v>
      </c>
      <c r="AG613" s="64">
        <v>10.8691</v>
      </c>
      <c r="AH613" s="64">
        <v>12.8925</v>
      </c>
      <c r="AI613" s="64">
        <v>11.5436</v>
      </c>
      <c r="AJ613" s="61">
        <v>0.46180555555555558</v>
      </c>
      <c r="AK613" s="216">
        <v>2500</v>
      </c>
      <c r="AL613" s="62">
        <v>3669.7775832994516</v>
      </c>
      <c r="AM613" s="24" t="s">
        <v>6157</v>
      </c>
      <c r="AN613" s="216" t="s">
        <v>6337</v>
      </c>
      <c r="AO613" s="216" t="s">
        <v>6047</v>
      </c>
      <c r="AP613" s="216" t="s">
        <v>6884</v>
      </c>
      <c r="AQ613" s="216" t="s">
        <v>6885</v>
      </c>
      <c r="AR613" s="216" t="s">
        <v>6886</v>
      </c>
      <c r="AS613" s="24" t="s">
        <v>6894</v>
      </c>
      <c r="AT613" s="24" t="s">
        <v>6055</v>
      </c>
      <c r="AU613" s="24" t="s">
        <v>5984</v>
      </c>
      <c r="AV613" s="24" t="s">
        <v>6031</v>
      </c>
      <c r="AW613" s="24" t="s">
        <v>5965</v>
      </c>
      <c r="AX613" s="24" t="s">
        <v>5979</v>
      </c>
      <c r="AY613" s="24" t="s">
        <v>7130</v>
      </c>
      <c r="AZ613" s="216" t="s">
        <v>7383</v>
      </c>
      <c r="BA613" s="216" t="s">
        <v>7208</v>
      </c>
      <c r="BB613" s="57" t="s">
        <v>6898</v>
      </c>
      <c r="BC613" s="202"/>
      <c r="BD613" s="24"/>
      <c r="BE613" s="151"/>
      <c r="BG613" s="151"/>
      <c r="BI613" s="151"/>
      <c r="BL613" s="152"/>
    </row>
    <row r="614" spans="1:64" s="169" customFormat="1">
      <c r="A614" s="24">
        <v>3050</v>
      </c>
      <c r="B614" s="24" t="s">
        <v>621</v>
      </c>
      <c r="C614" s="57">
        <v>14</v>
      </c>
      <c r="D614" s="57">
        <v>14.15</v>
      </c>
      <c r="E614" s="57">
        <v>14</v>
      </c>
      <c r="F614" s="57">
        <v>14.05</v>
      </c>
      <c r="G614" s="57">
        <v>14.25</v>
      </c>
      <c r="H614" s="57">
        <v>14.85</v>
      </c>
      <c r="I614" s="57">
        <v>14.05</v>
      </c>
      <c r="J614" s="57">
        <v>14.8</v>
      </c>
      <c r="K614" s="57">
        <v>14.85</v>
      </c>
      <c r="L614" s="57">
        <v>15.2</v>
      </c>
      <c r="M614" s="57">
        <v>14.8</v>
      </c>
      <c r="N614" s="57">
        <v>14.85</v>
      </c>
      <c r="O614" s="63">
        <v>3.3783783783783699E-3</v>
      </c>
      <c r="P614" s="57">
        <v>2139</v>
      </c>
      <c r="Q614" s="57">
        <v>2125</v>
      </c>
      <c r="R614" s="57">
        <v>1418.3</v>
      </c>
      <c r="S614" s="57">
        <v>14.08</v>
      </c>
      <c r="T614" s="57">
        <v>14.505000000000001</v>
      </c>
      <c r="U614" s="57">
        <v>14.6508</v>
      </c>
      <c r="V614" s="57">
        <v>14.18</v>
      </c>
      <c r="W614" s="57">
        <v>14.515000000000001</v>
      </c>
      <c r="X614" s="57">
        <v>14.6408</v>
      </c>
      <c r="Y614" s="57">
        <v>14.29</v>
      </c>
      <c r="Z614" s="57">
        <v>14.547499999999999</v>
      </c>
      <c r="AA614" s="57">
        <v>14.6258</v>
      </c>
      <c r="AB614" s="57">
        <v>21.9</v>
      </c>
      <c r="AC614" s="57">
        <v>10.5</v>
      </c>
      <c r="AD614" s="57">
        <v>15.75</v>
      </c>
      <c r="AE614" s="57">
        <v>13.85</v>
      </c>
      <c r="AF614" s="64">
        <v>31.668900000000001</v>
      </c>
      <c r="AG614" s="64">
        <v>22.373899999999999</v>
      </c>
      <c r="AH614" s="64">
        <v>45.803899999999999</v>
      </c>
      <c r="AI614" s="64">
        <v>30.183900000000001</v>
      </c>
      <c r="AJ614" s="61">
        <v>0.46180555555555558</v>
      </c>
      <c r="AK614" s="216">
        <v>2500</v>
      </c>
      <c r="AL614" s="62">
        <v>3662.9277884636153</v>
      </c>
      <c r="AM614" s="24" t="s">
        <v>6195</v>
      </c>
      <c r="AN614" s="216" t="s">
        <v>6009</v>
      </c>
      <c r="AO614" s="216" t="s">
        <v>5971</v>
      </c>
      <c r="AP614" s="216" t="s">
        <v>6908</v>
      </c>
      <c r="AQ614" s="216" t="s">
        <v>6900</v>
      </c>
      <c r="AR614" s="216" t="s">
        <v>6886</v>
      </c>
      <c r="AS614" s="24" t="s">
        <v>6887</v>
      </c>
      <c r="AT614" s="24" t="s">
        <v>6492</v>
      </c>
      <c r="AU614" s="24" t="s">
        <v>5982</v>
      </c>
      <c r="AV614" s="24" t="s">
        <v>6196</v>
      </c>
      <c r="AW614" s="24" t="s">
        <v>6084</v>
      </c>
      <c r="AX614" s="24" t="s">
        <v>5965</v>
      </c>
      <c r="AY614" s="24" t="s">
        <v>7319</v>
      </c>
      <c r="AZ614" s="216" t="s">
        <v>7551</v>
      </c>
      <c r="BA614" s="216" t="s">
        <v>6920</v>
      </c>
      <c r="BB614" s="57" t="s">
        <v>5474</v>
      </c>
      <c r="BC614" s="202"/>
      <c r="BD614" s="24"/>
      <c r="BE614" s="151"/>
      <c r="BG614" s="151"/>
      <c r="BI614" s="151"/>
      <c r="BL614" s="152"/>
    </row>
    <row r="615" spans="1:64" s="169" customFormat="1">
      <c r="A615" s="24">
        <v>3051</v>
      </c>
      <c r="B615" s="24" t="s">
        <v>622</v>
      </c>
      <c r="C615" s="57">
        <v>8.9</v>
      </c>
      <c r="D615" s="57">
        <v>9.65</v>
      </c>
      <c r="E615" s="57">
        <v>8.59</v>
      </c>
      <c r="F615" s="57">
        <v>9.1</v>
      </c>
      <c r="G615" s="57">
        <v>9.24</v>
      </c>
      <c r="H615" s="57">
        <v>9.2899999999999991</v>
      </c>
      <c r="I615" s="57">
        <v>8.2799999999999994</v>
      </c>
      <c r="J615" s="57">
        <v>8.5</v>
      </c>
      <c r="K615" s="57">
        <v>8.5</v>
      </c>
      <c r="L615" s="57">
        <v>8.84</v>
      </c>
      <c r="M615" s="57">
        <v>8.35</v>
      </c>
      <c r="N615" s="57">
        <v>8.6300000000000008</v>
      </c>
      <c r="O615" s="63">
        <v>1.52941176470588E-2</v>
      </c>
      <c r="P615" s="57">
        <v>1455</v>
      </c>
      <c r="Q615" s="57">
        <v>3784</v>
      </c>
      <c r="R615" s="57">
        <v>2867.95</v>
      </c>
      <c r="S615" s="57">
        <v>10.128</v>
      </c>
      <c r="T615" s="57">
        <v>11.439500000000001</v>
      </c>
      <c r="U615" s="57">
        <v>10.7713</v>
      </c>
      <c r="V615" s="57">
        <v>9.4580000000000002</v>
      </c>
      <c r="W615" s="57">
        <v>11.282</v>
      </c>
      <c r="X615" s="57">
        <v>10.7797</v>
      </c>
      <c r="Y615" s="57">
        <v>8.9939999999999998</v>
      </c>
      <c r="Z615" s="57">
        <v>11.135999999999999</v>
      </c>
      <c r="AA615" s="57">
        <v>10.786300000000001</v>
      </c>
      <c r="AB615" s="57">
        <v>13.9</v>
      </c>
      <c r="AC615" s="57">
        <v>4.2699999999999996</v>
      </c>
      <c r="AD615" s="57">
        <v>12.9</v>
      </c>
      <c r="AE615" s="57">
        <v>8.2799999999999994</v>
      </c>
      <c r="AF615" s="64">
        <v>11.274800000000001</v>
      </c>
      <c r="AG615" s="64">
        <v>18.993600000000001</v>
      </c>
      <c r="AH615" s="64">
        <v>10.6111</v>
      </c>
      <c r="AI615" s="64">
        <v>16.199400000000001</v>
      </c>
      <c r="AJ615" s="61">
        <v>0.46180555555555558</v>
      </c>
      <c r="AK615" s="216">
        <v>1500</v>
      </c>
      <c r="AL615" s="62">
        <v>2595.3083586552061</v>
      </c>
      <c r="AM615" s="24" t="s">
        <v>6803</v>
      </c>
      <c r="AN615" s="216" t="s">
        <v>5967</v>
      </c>
      <c r="AO615" s="216" t="s">
        <v>6047</v>
      </c>
      <c r="AP615" s="216" t="s">
        <v>6884</v>
      </c>
      <c r="AQ615" s="216" t="s">
        <v>6885</v>
      </c>
      <c r="AR615" s="216" t="s">
        <v>6916</v>
      </c>
      <c r="AS615" s="24" t="s">
        <v>6965</v>
      </c>
      <c r="AT615" s="24" t="s">
        <v>5963</v>
      </c>
      <c r="AU615" s="24" t="s">
        <v>5964</v>
      </c>
      <c r="AV615" s="24" t="s">
        <v>6016</v>
      </c>
      <c r="AW615" s="24" t="s">
        <v>5986</v>
      </c>
      <c r="AX615" s="24" t="s">
        <v>5991</v>
      </c>
      <c r="AY615" s="24" t="s">
        <v>7750</v>
      </c>
      <c r="AZ615" s="216" t="s">
        <v>7751</v>
      </c>
      <c r="BA615" s="216" t="s">
        <v>7021</v>
      </c>
      <c r="BB615" s="57" t="s">
        <v>5474</v>
      </c>
      <c r="BC615" s="202"/>
      <c r="BD615" s="24"/>
      <c r="BE615" s="151"/>
      <c r="BG615" s="151"/>
      <c r="BI615" s="151"/>
      <c r="BL615" s="152"/>
    </row>
    <row r="616" spans="1:64" s="169" customFormat="1">
      <c r="A616" s="24">
        <v>3052</v>
      </c>
      <c r="B616" s="24" t="s">
        <v>623</v>
      </c>
      <c r="C616" s="57">
        <v>11.75</v>
      </c>
      <c r="D616" s="57">
        <v>11.9</v>
      </c>
      <c r="E616" s="57">
        <v>11.75</v>
      </c>
      <c r="F616" s="57">
        <v>11.9</v>
      </c>
      <c r="G616" s="57">
        <v>11.9</v>
      </c>
      <c r="H616" s="57">
        <v>11.9</v>
      </c>
      <c r="I616" s="57">
        <v>11.8</v>
      </c>
      <c r="J616" s="57">
        <v>11.9</v>
      </c>
      <c r="K616" s="57">
        <v>11.9</v>
      </c>
      <c r="L616" s="57">
        <v>11.95</v>
      </c>
      <c r="M616" s="57">
        <v>11.9</v>
      </c>
      <c r="N616" s="57">
        <v>11.9</v>
      </c>
      <c r="O616" s="63">
        <v>0</v>
      </c>
      <c r="P616" s="57">
        <v>256</v>
      </c>
      <c r="Q616" s="57">
        <v>160</v>
      </c>
      <c r="R616" s="57">
        <v>292.55</v>
      </c>
      <c r="S616" s="57">
        <v>11.75</v>
      </c>
      <c r="T616" s="57">
        <v>11.914999999999999</v>
      </c>
      <c r="U616" s="57">
        <v>12.148300000000001</v>
      </c>
      <c r="V616" s="57">
        <v>11.8</v>
      </c>
      <c r="W616" s="57">
        <v>11.91</v>
      </c>
      <c r="X616" s="57">
        <v>12.148300000000001</v>
      </c>
      <c r="Y616" s="57">
        <v>11.82</v>
      </c>
      <c r="Z616" s="57">
        <v>11.91</v>
      </c>
      <c r="AA616" s="57">
        <v>12.135</v>
      </c>
      <c r="AB616" s="57">
        <v>15.2</v>
      </c>
      <c r="AC616" s="57">
        <v>10.6</v>
      </c>
      <c r="AD616" s="57">
        <v>12.25</v>
      </c>
      <c r="AE616" s="57">
        <v>11.6</v>
      </c>
      <c r="AF616" s="64">
        <v>55.293799999999997</v>
      </c>
      <c r="AG616" s="64">
        <v>36.090600000000002</v>
      </c>
      <c r="AH616" s="64">
        <v>65.433999999999997</v>
      </c>
      <c r="AI616" s="64">
        <v>45.8718</v>
      </c>
      <c r="AJ616" s="61">
        <v>0.46180555555555558</v>
      </c>
      <c r="AK616" s="216">
        <v>300</v>
      </c>
      <c r="AL616" s="62">
        <v>474.76448434177217</v>
      </c>
      <c r="AM616" s="24" t="s">
        <v>6555</v>
      </c>
      <c r="AN616" s="216" t="s">
        <v>6009</v>
      </c>
      <c r="AO616" s="216" t="s">
        <v>5961</v>
      </c>
      <c r="AP616" s="216" t="s">
        <v>6884</v>
      </c>
      <c r="AQ616" s="216" t="s">
        <v>6885</v>
      </c>
      <c r="AR616" s="216" t="s">
        <v>6886</v>
      </c>
      <c r="AS616" s="24" t="s">
        <v>6887</v>
      </c>
      <c r="AT616" s="24" t="s">
        <v>6493</v>
      </c>
      <c r="AU616" s="24" t="s">
        <v>6650</v>
      </c>
      <c r="AV616" s="24" t="s">
        <v>6122</v>
      </c>
      <c r="AW616" s="24" t="s">
        <v>6159</v>
      </c>
      <c r="AX616" s="24" t="s">
        <v>5979</v>
      </c>
      <c r="AY616" s="24" t="s">
        <v>7271</v>
      </c>
      <c r="AZ616" s="216" t="s">
        <v>6953</v>
      </c>
      <c r="BA616" s="216" t="s">
        <v>7752</v>
      </c>
      <c r="BB616" s="57" t="s">
        <v>5474</v>
      </c>
      <c r="BC616" s="202"/>
      <c r="BD616" s="24"/>
      <c r="BE616" s="151"/>
      <c r="BG616" s="151"/>
      <c r="BI616" s="151"/>
      <c r="BL616" s="152"/>
    </row>
    <row r="617" spans="1:64" s="169" customFormat="1">
      <c r="A617" s="24">
        <v>3054</v>
      </c>
      <c r="B617" s="24" t="s">
        <v>624</v>
      </c>
      <c r="C617" s="57">
        <v>22.5</v>
      </c>
      <c r="D617" s="57">
        <v>23.15</v>
      </c>
      <c r="E617" s="57">
        <v>22.5</v>
      </c>
      <c r="F617" s="57">
        <v>22.8</v>
      </c>
      <c r="G617" s="57">
        <v>23.75</v>
      </c>
      <c r="H617" s="57">
        <v>23.75</v>
      </c>
      <c r="I617" s="57">
        <v>22.15</v>
      </c>
      <c r="J617" s="57">
        <v>22.3</v>
      </c>
      <c r="K617" s="57">
        <v>22.5</v>
      </c>
      <c r="L617" s="57">
        <v>23</v>
      </c>
      <c r="M617" s="57">
        <v>22.3</v>
      </c>
      <c r="N617" s="57">
        <v>22.5</v>
      </c>
      <c r="O617" s="63">
        <v>8.9686098654708502E-3</v>
      </c>
      <c r="P617" s="57">
        <v>67</v>
      </c>
      <c r="Q617" s="57">
        <v>202</v>
      </c>
      <c r="R617" s="57">
        <v>1038</v>
      </c>
      <c r="S617" s="57">
        <v>22.34</v>
      </c>
      <c r="T617" s="57">
        <v>24.512499999999999</v>
      </c>
      <c r="U617" s="57">
        <v>22.624199999999998</v>
      </c>
      <c r="V617" s="57">
        <v>22.43</v>
      </c>
      <c r="W617" s="57">
        <v>24.512499999999999</v>
      </c>
      <c r="X617" s="57">
        <v>22.604199999999999</v>
      </c>
      <c r="Y617" s="57">
        <v>22.36</v>
      </c>
      <c r="Z617" s="57">
        <v>24.412500000000001</v>
      </c>
      <c r="AA617" s="57">
        <v>22.590800000000002</v>
      </c>
      <c r="AB617" s="57">
        <v>31.5</v>
      </c>
      <c r="AC617" s="57">
        <v>0</v>
      </c>
      <c r="AD617" s="57">
        <v>31.5</v>
      </c>
      <c r="AE617" s="57">
        <v>21.4</v>
      </c>
      <c r="AF617" s="64">
        <v>17.472000000000001</v>
      </c>
      <c r="AG617" s="64">
        <v>20.572500000000002</v>
      </c>
      <c r="AH617" s="64">
        <v>18.438099999999999</v>
      </c>
      <c r="AI617" s="64">
        <v>19.861000000000001</v>
      </c>
      <c r="AJ617" s="61">
        <v>0.46180555555555558</v>
      </c>
      <c r="AK617" s="216">
        <v>100</v>
      </c>
      <c r="AL617" s="62">
        <v>137.79420014204891</v>
      </c>
      <c r="AM617" s="24" t="s">
        <v>6123</v>
      </c>
      <c r="AN617" s="216" t="s">
        <v>6039</v>
      </c>
      <c r="AO617" s="216" t="s">
        <v>6047</v>
      </c>
      <c r="AP617" s="216" t="s">
        <v>6884</v>
      </c>
      <c r="AQ617" s="216" t="s">
        <v>6885</v>
      </c>
      <c r="AR617" s="216" t="s">
        <v>6886</v>
      </c>
      <c r="AS617" s="24" t="s">
        <v>5474</v>
      </c>
      <c r="AT617" s="24" t="s">
        <v>6055</v>
      </c>
      <c r="AU617" s="24" t="s">
        <v>6024</v>
      </c>
      <c r="AV617" s="24" t="s">
        <v>6196</v>
      </c>
      <c r="AW617" s="24" t="s">
        <v>5996</v>
      </c>
      <c r="AX617" s="24" t="s">
        <v>5991</v>
      </c>
      <c r="AY617" s="24" t="s">
        <v>7295</v>
      </c>
      <c r="AZ617" s="216" t="s">
        <v>7753</v>
      </c>
      <c r="BA617" s="216" t="s">
        <v>6914</v>
      </c>
      <c r="BB617" s="57" t="s">
        <v>6898</v>
      </c>
      <c r="BC617" s="202"/>
      <c r="BD617" s="24"/>
      <c r="BE617" s="151"/>
      <c r="BG617" s="151"/>
      <c r="BI617" s="151"/>
      <c r="BL617" s="152"/>
    </row>
    <row r="618" spans="1:64" s="169" customFormat="1">
      <c r="A618" s="24">
        <v>3055</v>
      </c>
      <c r="B618" s="24" t="s">
        <v>625</v>
      </c>
      <c r="C618" s="57">
        <v>29.65</v>
      </c>
      <c r="D618" s="57">
        <v>30.1</v>
      </c>
      <c r="E618" s="57">
        <v>29.65</v>
      </c>
      <c r="F618" s="57">
        <v>30</v>
      </c>
      <c r="G618" s="57">
        <v>29.8</v>
      </c>
      <c r="H618" s="57">
        <v>30</v>
      </c>
      <c r="I618" s="57">
        <v>29.75</v>
      </c>
      <c r="J618" s="57">
        <v>29.75</v>
      </c>
      <c r="K618" s="57">
        <v>29.75</v>
      </c>
      <c r="L618" s="57">
        <v>30.4</v>
      </c>
      <c r="M618" s="57">
        <v>29.75</v>
      </c>
      <c r="N618" s="57">
        <v>30.2</v>
      </c>
      <c r="O618" s="63">
        <v>1.5126050420168E-2</v>
      </c>
      <c r="P618" s="57">
        <v>68</v>
      </c>
      <c r="Q618" s="57">
        <v>31</v>
      </c>
      <c r="R618" s="57">
        <v>142.6</v>
      </c>
      <c r="S618" s="57">
        <v>29.8</v>
      </c>
      <c r="T618" s="57">
        <v>30.0825</v>
      </c>
      <c r="U618" s="57">
        <v>29.9558</v>
      </c>
      <c r="V618" s="57">
        <v>29.86</v>
      </c>
      <c r="W618" s="57">
        <v>30.004999999999999</v>
      </c>
      <c r="X618" s="57">
        <v>29.9617</v>
      </c>
      <c r="Y618" s="57">
        <v>29.93</v>
      </c>
      <c r="Z618" s="57">
        <v>30.0075</v>
      </c>
      <c r="AA618" s="57">
        <v>29.976700000000001</v>
      </c>
      <c r="AB618" s="57">
        <v>38.5</v>
      </c>
      <c r="AC618" s="57">
        <v>25.1</v>
      </c>
      <c r="AD618" s="57">
        <v>30.9</v>
      </c>
      <c r="AE618" s="57">
        <v>29.05</v>
      </c>
      <c r="AF618" s="64">
        <v>64.879199999999997</v>
      </c>
      <c r="AG618" s="64">
        <v>60.601900000000001</v>
      </c>
      <c r="AH618" s="64">
        <v>71.647900000000007</v>
      </c>
      <c r="AI618" s="64">
        <v>64.283900000000003</v>
      </c>
      <c r="AJ618" s="61">
        <v>0.46180555555555558</v>
      </c>
      <c r="AK618" s="216">
        <v>100</v>
      </c>
      <c r="AL618" s="62">
        <v>139.8508299949153</v>
      </c>
      <c r="AM618" s="24" t="s">
        <v>7754</v>
      </c>
      <c r="AN618" s="216" t="s">
        <v>6009</v>
      </c>
      <c r="AO618" s="216" t="s">
        <v>5961</v>
      </c>
      <c r="AP618" s="216" t="s">
        <v>6908</v>
      </c>
      <c r="AQ618" s="216" t="s">
        <v>6900</v>
      </c>
      <c r="AR618" s="216" t="s">
        <v>6886</v>
      </c>
      <c r="AS618" s="24" t="s">
        <v>5474</v>
      </c>
      <c r="AT618" s="24" t="s">
        <v>6055</v>
      </c>
      <c r="AU618" s="24" t="s">
        <v>6535</v>
      </c>
      <c r="AV618" s="24" t="s">
        <v>6055</v>
      </c>
      <c r="AW618" s="24" t="s">
        <v>5991</v>
      </c>
      <c r="AX618" s="24" t="s">
        <v>5979</v>
      </c>
      <c r="AY618" s="24" t="s">
        <v>6909</v>
      </c>
      <c r="AZ618" s="216" t="s">
        <v>7250</v>
      </c>
      <c r="BA618" s="216" t="s">
        <v>6977</v>
      </c>
      <c r="BB618" s="57" t="s">
        <v>7451</v>
      </c>
      <c r="BC618" s="202"/>
      <c r="BD618" s="24"/>
      <c r="BE618" s="151"/>
      <c r="BG618" s="151"/>
      <c r="BI618" s="151"/>
      <c r="BL618" s="152"/>
    </row>
    <row r="619" spans="1:64" s="169" customFormat="1">
      <c r="A619" s="24">
        <v>3056</v>
      </c>
      <c r="B619" s="24" t="s">
        <v>626</v>
      </c>
      <c r="C619" s="57">
        <v>42.15</v>
      </c>
      <c r="D619" s="57">
        <v>42.7</v>
      </c>
      <c r="E619" s="57">
        <v>42.15</v>
      </c>
      <c r="F619" s="57">
        <v>42.25</v>
      </c>
      <c r="G619" s="57">
        <v>42.45</v>
      </c>
      <c r="H619" s="57">
        <v>42.55</v>
      </c>
      <c r="I619" s="57">
        <v>41.95</v>
      </c>
      <c r="J619" s="57">
        <v>42.1</v>
      </c>
      <c r="K619" s="57">
        <v>42.2</v>
      </c>
      <c r="L619" s="57">
        <v>42.2</v>
      </c>
      <c r="M619" s="57">
        <v>41.95</v>
      </c>
      <c r="N619" s="57">
        <v>41.95</v>
      </c>
      <c r="O619" s="63">
        <v>-3.5629453681710198E-3</v>
      </c>
      <c r="P619" s="57">
        <v>2247</v>
      </c>
      <c r="Q619" s="57">
        <v>2841</v>
      </c>
      <c r="R619" s="57">
        <v>2149.1</v>
      </c>
      <c r="S619" s="57">
        <v>42.18</v>
      </c>
      <c r="T619" s="57">
        <v>42.72</v>
      </c>
      <c r="U619" s="57">
        <v>40.524999999999999</v>
      </c>
      <c r="V619" s="57">
        <v>42.21</v>
      </c>
      <c r="W619" s="57">
        <v>42.8</v>
      </c>
      <c r="X619" s="57">
        <v>40.578299999999999</v>
      </c>
      <c r="Y619" s="57">
        <v>42.1</v>
      </c>
      <c r="Z619" s="57">
        <v>42.88</v>
      </c>
      <c r="AA619" s="57">
        <v>40.628300000000003</v>
      </c>
      <c r="AB619" s="57">
        <v>44.95</v>
      </c>
      <c r="AC619" s="57">
        <v>35.5</v>
      </c>
      <c r="AD619" s="57">
        <v>44.95</v>
      </c>
      <c r="AE619" s="57">
        <v>40.4</v>
      </c>
      <c r="AF619" s="64">
        <v>29.203499999999998</v>
      </c>
      <c r="AG619" s="64">
        <v>32.7502</v>
      </c>
      <c r="AH619" s="64">
        <v>25.609300000000001</v>
      </c>
      <c r="AI619" s="64">
        <v>30.369900000000001</v>
      </c>
      <c r="AJ619" s="61">
        <v>0.46180555555555558</v>
      </c>
      <c r="AK619" s="216">
        <v>2500</v>
      </c>
      <c r="AL619" s="62">
        <v>3847.872249031203</v>
      </c>
      <c r="AM619" s="24" t="s">
        <v>7120</v>
      </c>
      <c r="AN619" s="216" t="s">
        <v>5967</v>
      </c>
      <c r="AO619" s="216" t="s">
        <v>5971</v>
      </c>
      <c r="AP619" s="216" t="s">
        <v>6908</v>
      </c>
      <c r="AQ619" s="216" t="s">
        <v>6885</v>
      </c>
      <c r="AR619" s="216" t="s">
        <v>6916</v>
      </c>
      <c r="AS619" s="24" t="s">
        <v>5474</v>
      </c>
      <c r="AT619" s="24" t="s">
        <v>6492</v>
      </c>
      <c r="AU619" s="24" t="s">
        <v>5984</v>
      </c>
      <c r="AV619" s="24" t="s">
        <v>6518</v>
      </c>
      <c r="AW619" s="24" t="s">
        <v>5979</v>
      </c>
      <c r="AX619" s="24" t="s">
        <v>5979</v>
      </c>
      <c r="AY619" s="24" t="s">
        <v>7755</v>
      </c>
      <c r="AZ619" s="216" t="s">
        <v>7706</v>
      </c>
      <c r="BA619" s="216" t="s">
        <v>7024</v>
      </c>
      <c r="BB619" s="57" t="s">
        <v>5474</v>
      </c>
      <c r="BC619" s="202"/>
      <c r="BD619" s="24"/>
      <c r="BE619" s="151"/>
      <c r="BG619" s="151"/>
      <c r="BI619" s="151"/>
      <c r="BL619" s="152"/>
    </row>
    <row r="620" spans="1:64" s="169" customFormat="1">
      <c r="A620" s="24">
        <v>3057</v>
      </c>
      <c r="B620" s="24" t="s">
        <v>627</v>
      </c>
      <c r="C620" s="57">
        <v>11.8</v>
      </c>
      <c r="D620" s="57">
        <v>12.45</v>
      </c>
      <c r="E620" s="57">
        <v>11.8</v>
      </c>
      <c r="F620" s="57">
        <v>12</v>
      </c>
      <c r="G620" s="57">
        <v>11.9</v>
      </c>
      <c r="H620" s="57">
        <v>11.95</v>
      </c>
      <c r="I620" s="57">
        <v>11.75</v>
      </c>
      <c r="J620" s="57">
        <v>11.8</v>
      </c>
      <c r="K620" s="57">
        <v>11.9</v>
      </c>
      <c r="L620" s="57">
        <v>12.1</v>
      </c>
      <c r="M620" s="57">
        <v>11.9</v>
      </c>
      <c r="N620" s="57">
        <v>12</v>
      </c>
      <c r="O620" s="63">
        <v>1.6949152542372801E-2</v>
      </c>
      <c r="P620" s="57">
        <v>45</v>
      </c>
      <c r="Q620" s="57">
        <v>88</v>
      </c>
      <c r="R620" s="57">
        <v>222.7</v>
      </c>
      <c r="S620" s="57">
        <v>12.07</v>
      </c>
      <c r="T620" s="57">
        <v>13.2</v>
      </c>
      <c r="U620" s="57">
        <v>14.2142</v>
      </c>
      <c r="V620" s="57">
        <v>11.9</v>
      </c>
      <c r="W620" s="57">
        <v>13.074999999999999</v>
      </c>
      <c r="X620" s="57">
        <v>14.1525</v>
      </c>
      <c r="Y620" s="57">
        <v>11.83</v>
      </c>
      <c r="Z620" s="57">
        <v>12.9725</v>
      </c>
      <c r="AA620" s="57">
        <v>14.068300000000001</v>
      </c>
      <c r="AB620" s="57">
        <v>19.55</v>
      </c>
      <c r="AC620" s="57">
        <v>6.55</v>
      </c>
      <c r="AD620" s="57">
        <v>14.35</v>
      </c>
      <c r="AE620" s="57">
        <v>11.5</v>
      </c>
      <c r="AF620" s="64">
        <v>18.893999999999998</v>
      </c>
      <c r="AG620" s="64">
        <v>17.4863</v>
      </c>
      <c r="AH620" s="64">
        <v>25.416499999999999</v>
      </c>
      <c r="AI620" s="64">
        <v>20.1297</v>
      </c>
      <c r="AJ620" s="61">
        <v>0.46180555555555558</v>
      </c>
      <c r="AK620" s="216">
        <v>50</v>
      </c>
      <c r="AL620" s="62">
        <v>147.29539964257779</v>
      </c>
      <c r="AM620" s="24" t="s">
        <v>6120</v>
      </c>
      <c r="AN620" s="216" t="s">
        <v>6009</v>
      </c>
      <c r="AO620" s="216" t="s">
        <v>6007</v>
      </c>
      <c r="AP620" s="216" t="s">
        <v>6884</v>
      </c>
      <c r="AQ620" s="216" t="s">
        <v>6885</v>
      </c>
      <c r="AR620" s="216" t="s">
        <v>6886</v>
      </c>
      <c r="AS620" s="24" t="s">
        <v>5474</v>
      </c>
      <c r="AT620" s="24" t="s">
        <v>6090</v>
      </c>
      <c r="AU620" s="24" t="s">
        <v>5984</v>
      </c>
      <c r="AV620" s="24" t="s">
        <v>6055</v>
      </c>
      <c r="AW620" s="24" t="s">
        <v>5970</v>
      </c>
      <c r="AX620" s="24" t="s">
        <v>5979</v>
      </c>
      <c r="AY620" s="24" t="s">
        <v>7731</v>
      </c>
      <c r="AZ620" s="216" t="s">
        <v>7756</v>
      </c>
      <c r="BA620" s="216" t="s">
        <v>7757</v>
      </c>
      <c r="BB620" s="57" t="s">
        <v>6898</v>
      </c>
      <c r="BC620" s="202"/>
      <c r="BD620" s="24"/>
      <c r="BE620" s="151"/>
      <c r="BG620" s="151"/>
      <c r="BI620" s="151"/>
      <c r="BL620" s="152"/>
    </row>
    <row r="621" spans="1:64" s="169" customFormat="1">
      <c r="A621" s="24">
        <v>3058</v>
      </c>
      <c r="B621" s="24" t="s">
        <v>628</v>
      </c>
      <c r="C621" s="57">
        <v>15.3</v>
      </c>
      <c r="D621" s="57">
        <v>15.55</v>
      </c>
      <c r="E621" s="57">
        <v>15.25</v>
      </c>
      <c r="F621" s="57">
        <v>15.25</v>
      </c>
      <c r="G621" s="57">
        <v>15.5</v>
      </c>
      <c r="H621" s="57">
        <v>16.149999999999999</v>
      </c>
      <c r="I621" s="57">
        <v>15.4</v>
      </c>
      <c r="J621" s="57">
        <v>15.75</v>
      </c>
      <c r="K621" s="57">
        <v>15.7</v>
      </c>
      <c r="L621" s="57">
        <v>16.05</v>
      </c>
      <c r="M621" s="57">
        <v>15.5</v>
      </c>
      <c r="N621" s="57">
        <v>15.8</v>
      </c>
      <c r="O621" s="63">
        <v>3.1746031746031698E-3</v>
      </c>
      <c r="P621" s="57">
        <v>1158</v>
      </c>
      <c r="Q621" s="57">
        <v>5413</v>
      </c>
      <c r="R621" s="57">
        <v>2949.8</v>
      </c>
      <c r="S621" s="57">
        <v>14.91</v>
      </c>
      <c r="T621" s="57">
        <v>16.38</v>
      </c>
      <c r="U621" s="57">
        <v>16.4617</v>
      </c>
      <c r="V621" s="57">
        <v>15.29</v>
      </c>
      <c r="W621" s="57">
        <v>16.2575</v>
      </c>
      <c r="X621" s="57">
        <v>16.464200000000002</v>
      </c>
      <c r="Y621" s="57">
        <v>15.45</v>
      </c>
      <c r="Z621" s="57">
        <v>16.164999999999999</v>
      </c>
      <c r="AA621" s="57">
        <v>16.454999999999998</v>
      </c>
      <c r="AB621" s="57">
        <v>24.55</v>
      </c>
      <c r="AC621" s="57">
        <v>7.4</v>
      </c>
      <c r="AD621" s="57">
        <v>18.149999999999999</v>
      </c>
      <c r="AE621" s="57">
        <v>13.4</v>
      </c>
      <c r="AF621" s="64">
        <v>55.106299999999997</v>
      </c>
      <c r="AG621" s="64">
        <v>37.050699999999999</v>
      </c>
      <c r="AH621" s="64">
        <v>65.828500000000005</v>
      </c>
      <c r="AI621" s="64">
        <v>46.643300000000004</v>
      </c>
      <c r="AJ621" s="61">
        <v>0.46180555555555558</v>
      </c>
      <c r="AK621" s="216">
        <v>1500</v>
      </c>
      <c r="AL621" s="62">
        <v>2065.5443844142465</v>
      </c>
      <c r="AM621" s="24" t="s">
        <v>7758</v>
      </c>
      <c r="AN621" s="216" t="s">
        <v>6009</v>
      </c>
      <c r="AO621" s="216" t="s">
        <v>5961</v>
      </c>
      <c r="AP621" s="216" t="s">
        <v>6884</v>
      </c>
      <c r="AQ621" s="216" t="s">
        <v>6885</v>
      </c>
      <c r="AR621" s="216" t="s">
        <v>6886</v>
      </c>
      <c r="AS621" s="24" t="s">
        <v>5474</v>
      </c>
      <c r="AT621" s="24" t="s">
        <v>6535</v>
      </c>
      <c r="AU621" s="24" t="s">
        <v>5963</v>
      </c>
      <c r="AV621" s="24" t="s">
        <v>6066</v>
      </c>
      <c r="AW621" s="24" t="s">
        <v>5970</v>
      </c>
      <c r="AX621" s="24" t="s">
        <v>5986</v>
      </c>
      <c r="AY621" s="24" t="s">
        <v>6978</v>
      </c>
      <c r="AZ621" s="216" t="s">
        <v>7027</v>
      </c>
      <c r="BA621" s="216" t="s">
        <v>7543</v>
      </c>
      <c r="BB621" s="57" t="s">
        <v>5474</v>
      </c>
      <c r="BC621" s="202"/>
      <c r="BD621" s="24"/>
      <c r="BE621" s="151"/>
      <c r="BG621" s="151"/>
      <c r="BI621" s="151"/>
      <c r="BL621" s="152"/>
    </row>
    <row r="622" spans="1:64" s="169" customFormat="1">
      <c r="A622" s="24">
        <v>3059</v>
      </c>
      <c r="B622" s="24" t="s">
        <v>629</v>
      </c>
      <c r="C622" s="57">
        <v>33.75</v>
      </c>
      <c r="D622" s="57">
        <v>34.5</v>
      </c>
      <c r="E622" s="57">
        <v>33.450000000000003</v>
      </c>
      <c r="F622" s="57">
        <v>34.35</v>
      </c>
      <c r="G622" s="57">
        <v>34.799999999999997</v>
      </c>
      <c r="H622" s="57">
        <v>34.9</v>
      </c>
      <c r="I622" s="57">
        <v>33.75</v>
      </c>
      <c r="J622" s="57">
        <v>33.75</v>
      </c>
      <c r="K622" s="57">
        <v>34</v>
      </c>
      <c r="L622" s="57">
        <v>35.75</v>
      </c>
      <c r="M622" s="57">
        <v>34</v>
      </c>
      <c r="N622" s="57">
        <v>35.4</v>
      </c>
      <c r="O622" s="63">
        <v>4.8888888888888801E-2</v>
      </c>
      <c r="P622" s="57">
        <v>2383</v>
      </c>
      <c r="Q622" s="57">
        <v>1294</v>
      </c>
      <c r="R622" s="57">
        <v>4760.3500000000004</v>
      </c>
      <c r="S622" s="57">
        <v>33.17</v>
      </c>
      <c r="T622" s="57">
        <v>36.802500000000002</v>
      </c>
      <c r="U622" s="57">
        <v>36.934199999999997</v>
      </c>
      <c r="V622" s="57">
        <v>33.450000000000003</v>
      </c>
      <c r="W622" s="57">
        <v>36.3675</v>
      </c>
      <c r="X622" s="57">
        <v>36.903300000000002</v>
      </c>
      <c r="Y622" s="57">
        <v>33.75</v>
      </c>
      <c r="Z622" s="57">
        <v>36.155000000000001</v>
      </c>
      <c r="AA622" s="57">
        <v>36.895000000000003</v>
      </c>
      <c r="AB622" s="57">
        <v>48.55</v>
      </c>
      <c r="AC622" s="57">
        <v>24.55</v>
      </c>
      <c r="AD622" s="57">
        <v>42</v>
      </c>
      <c r="AE622" s="57">
        <v>31.65</v>
      </c>
      <c r="AF622" s="64">
        <v>31.745000000000001</v>
      </c>
      <c r="AG622" s="64">
        <v>22.1646</v>
      </c>
      <c r="AH622" s="64">
        <v>46.936500000000002</v>
      </c>
      <c r="AI622" s="64">
        <v>30.421900000000001</v>
      </c>
      <c r="AJ622" s="61">
        <v>0.46180555555555558</v>
      </c>
      <c r="AK622" s="216">
        <v>2500</v>
      </c>
      <c r="AL622" s="62">
        <v>4080.7652734496469</v>
      </c>
      <c r="AM622" s="24" t="s">
        <v>6157</v>
      </c>
      <c r="AN622" s="216" t="s">
        <v>6009</v>
      </c>
      <c r="AO622" s="216" t="s">
        <v>5971</v>
      </c>
      <c r="AP622" s="216" t="s">
        <v>6884</v>
      </c>
      <c r="AQ622" s="216" t="s">
        <v>6885</v>
      </c>
      <c r="AR622" s="216" t="s">
        <v>6886</v>
      </c>
      <c r="AS622" s="24" t="s">
        <v>5474</v>
      </c>
      <c r="AT622" s="24" t="s">
        <v>6016</v>
      </c>
      <c r="AU622" s="24" t="s">
        <v>6336</v>
      </c>
      <c r="AV622" s="24" t="s">
        <v>6013</v>
      </c>
      <c r="AW622" s="24" t="s">
        <v>5990</v>
      </c>
      <c r="AX622" s="24" t="s">
        <v>5979</v>
      </c>
      <c r="AY622" s="24" t="s">
        <v>7671</v>
      </c>
      <c r="AZ622" s="216" t="s">
        <v>7425</v>
      </c>
      <c r="BA622" s="216" t="s">
        <v>6930</v>
      </c>
      <c r="BB622" s="57" t="s">
        <v>5474</v>
      </c>
      <c r="BC622" s="202"/>
      <c r="BD622" s="24"/>
      <c r="BE622" s="151"/>
      <c r="BG622" s="151"/>
      <c r="BI622" s="151"/>
      <c r="BL622" s="152"/>
    </row>
    <row r="623" spans="1:64" s="169" customFormat="1">
      <c r="A623" s="24">
        <v>3060</v>
      </c>
      <c r="B623" s="24" t="s">
        <v>630</v>
      </c>
      <c r="C623" s="57">
        <v>21.35</v>
      </c>
      <c r="D623" s="57">
        <v>22.45</v>
      </c>
      <c r="E623" s="57">
        <v>21.35</v>
      </c>
      <c r="F623" s="57">
        <v>22.4</v>
      </c>
      <c r="G623" s="57">
        <v>22.5</v>
      </c>
      <c r="H623" s="57">
        <v>23.1</v>
      </c>
      <c r="I623" s="57">
        <v>22.1</v>
      </c>
      <c r="J623" s="57">
        <v>22.2</v>
      </c>
      <c r="K623" s="57">
        <v>22.3</v>
      </c>
      <c r="L623" s="57">
        <v>22.9</v>
      </c>
      <c r="M623" s="57">
        <v>22.3</v>
      </c>
      <c r="N623" s="57">
        <v>22.9</v>
      </c>
      <c r="O623" s="63">
        <v>3.1531531531531501E-2</v>
      </c>
      <c r="P623" s="57">
        <v>689</v>
      </c>
      <c r="Q623" s="57">
        <v>1015</v>
      </c>
      <c r="R623" s="57">
        <v>1981.95</v>
      </c>
      <c r="S623" s="57">
        <v>21.79</v>
      </c>
      <c r="T623" s="57">
        <v>23.5275</v>
      </c>
      <c r="U623" s="57">
        <v>25.9358</v>
      </c>
      <c r="V623" s="57">
        <v>21.95</v>
      </c>
      <c r="W623" s="57">
        <v>23.395</v>
      </c>
      <c r="X623" s="57">
        <v>25.887499999999999</v>
      </c>
      <c r="Y623" s="57">
        <v>21.99</v>
      </c>
      <c r="Z623" s="57">
        <v>23.322500000000002</v>
      </c>
      <c r="AA623" s="57">
        <v>25.809200000000001</v>
      </c>
      <c r="AB623" s="57">
        <v>37.35</v>
      </c>
      <c r="AC623" s="57">
        <v>12.95</v>
      </c>
      <c r="AD623" s="57">
        <v>26.3</v>
      </c>
      <c r="AE623" s="57">
        <v>20.9</v>
      </c>
      <c r="AF623" s="64">
        <v>33.476199999999999</v>
      </c>
      <c r="AG623" s="64">
        <v>24.620999999999999</v>
      </c>
      <c r="AH623" s="64">
        <v>46.559899999999999</v>
      </c>
      <c r="AI623" s="64">
        <v>31.933900000000001</v>
      </c>
      <c r="AJ623" s="61">
        <v>0.46180555555555558</v>
      </c>
      <c r="AK623" s="216">
        <v>700</v>
      </c>
      <c r="AL623" s="62">
        <v>1252.9801926350251</v>
      </c>
      <c r="AM623" s="24" t="s">
        <v>6157</v>
      </c>
      <c r="AN623" s="216" t="s">
        <v>6009</v>
      </c>
      <c r="AO623" s="216" t="s">
        <v>5971</v>
      </c>
      <c r="AP623" s="216" t="s">
        <v>6884</v>
      </c>
      <c r="AQ623" s="216" t="s">
        <v>6885</v>
      </c>
      <c r="AR623" s="216" t="s">
        <v>6886</v>
      </c>
      <c r="AS623" s="24" t="s">
        <v>5474</v>
      </c>
      <c r="AT623" s="24" t="s">
        <v>6013</v>
      </c>
      <c r="AU623" s="24" t="s">
        <v>6000</v>
      </c>
      <c r="AV623" s="24" t="s">
        <v>6255</v>
      </c>
      <c r="AW623" s="24" t="s">
        <v>5979</v>
      </c>
      <c r="AX623" s="24" t="s">
        <v>5979</v>
      </c>
      <c r="AY623" s="24" t="s">
        <v>7249</v>
      </c>
      <c r="AZ623" s="216" t="s">
        <v>6973</v>
      </c>
      <c r="BA623" s="216" t="s">
        <v>7201</v>
      </c>
      <c r="BB623" s="57" t="s">
        <v>5474</v>
      </c>
      <c r="BC623" s="202"/>
      <c r="BD623" s="24"/>
      <c r="BE623" s="151"/>
      <c r="BG623" s="151"/>
      <c r="BI623" s="151"/>
      <c r="BL623" s="152"/>
    </row>
    <row r="624" spans="1:64" s="169" customFormat="1">
      <c r="A624" s="24">
        <v>3062</v>
      </c>
      <c r="B624" s="24" t="s">
        <v>631</v>
      </c>
      <c r="C624" s="57">
        <v>17.05</v>
      </c>
      <c r="D624" s="57">
        <v>17.649999999999999</v>
      </c>
      <c r="E624" s="57">
        <v>17.05</v>
      </c>
      <c r="F624" s="57">
        <v>17.600000000000001</v>
      </c>
      <c r="G624" s="57">
        <v>17.8</v>
      </c>
      <c r="H624" s="57">
        <v>18.399999999999999</v>
      </c>
      <c r="I624" s="57">
        <v>17.600000000000001</v>
      </c>
      <c r="J624" s="57">
        <v>17.850000000000001</v>
      </c>
      <c r="K624" s="57">
        <v>17.899999999999999</v>
      </c>
      <c r="L624" s="57">
        <v>18.3</v>
      </c>
      <c r="M624" s="57">
        <v>17.850000000000001</v>
      </c>
      <c r="N624" s="57">
        <v>18.3</v>
      </c>
      <c r="O624" s="63">
        <v>2.5210084033613401E-2</v>
      </c>
      <c r="P624" s="57">
        <v>943</v>
      </c>
      <c r="Q624" s="57">
        <v>3579</v>
      </c>
      <c r="R624" s="57">
        <v>2345.6999999999998</v>
      </c>
      <c r="S624" s="57">
        <v>17.23</v>
      </c>
      <c r="T624" s="57">
        <v>18.635000000000002</v>
      </c>
      <c r="U624" s="57">
        <v>18.958300000000001</v>
      </c>
      <c r="V624" s="57">
        <v>17.399999999999999</v>
      </c>
      <c r="W624" s="57">
        <v>18.515000000000001</v>
      </c>
      <c r="X624" s="57">
        <v>18.962499999999999</v>
      </c>
      <c r="Y624" s="57">
        <v>17.54</v>
      </c>
      <c r="Z624" s="57">
        <v>18.445</v>
      </c>
      <c r="AA624" s="57">
        <v>18.967500000000001</v>
      </c>
      <c r="AB624" s="57">
        <v>23.2</v>
      </c>
      <c r="AC624" s="57">
        <v>13.6</v>
      </c>
      <c r="AD624" s="57">
        <v>20.5</v>
      </c>
      <c r="AE624" s="57">
        <v>16.600000000000001</v>
      </c>
      <c r="AF624" s="64">
        <v>39.0306</v>
      </c>
      <c r="AG624" s="64">
        <v>23.6358</v>
      </c>
      <c r="AH624" s="64">
        <v>57.501899999999999</v>
      </c>
      <c r="AI624" s="64">
        <v>34.924500000000002</v>
      </c>
      <c r="AJ624" s="61">
        <v>0.46180555555555558</v>
      </c>
      <c r="AK624" s="216">
        <v>950</v>
      </c>
      <c r="AL624" s="62">
        <v>1757.7349483588293</v>
      </c>
      <c r="AM624" s="24" t="s">
        <v>6938</v>
      </c>
      <c r="AN624" s="216" t="s">
        <v>6009</v>
      </c>
      <c r="AO624" s="216" t="s">
        <v>5961</v>
      </c>
      <c r="AP624" s="216" t="s">
        <v>6884</v>
      </c>
      <c r="AQ624" s="216" t="s">
        <v>6885</v>
      </c>
      <c r="AR624" s="216" t="s">
        <v>6886</v>
      </c>
      <c r="AS624" s="24" t="s">
        <v>5474</v>
      </c>
      <c r="AT624" s="24" t="s">
        <v>6031</v>
      </c>
      <c r="AU624" s="24" t="s">
        <v>5969</v>
      </c>
      <c r="AV624" s="24" t="s">
        <v>6126</v>
      </c>
      <c r="AW624" s="24" t="s">
        <v>5979</v>
      </c>
      <c r="AX624" s="24" t="s">
        <v>5965</v>
      </c>
      <c r="AY624" s="24" t="s">
        <v>7535</v>
      </c>
      <c r="AZ624" s="216" t="s">
        <v>7183</v>
      </c>
      <c r="BA624" s="216" t="s">
        <v>7320</v>
      </c>
      <c r="BB624" s="57" t="s">
        <v>5474</v>
      </c>
      <c r="BC624" s="202"/>
      <c r="BD624" s="24"/>
      <c r="BE624" s="151"/>
      <c r="BG624" s="151"/>
      <c r="BI624" s="151"/>
      <c r="BL624" s="152"/>
    </row>
    <row r="625" spans="1:64" s="169" customFormat="1">
      <c r="A625" s="24">
        <v>3066</v>
      </c>
      <c r="B625" s="24" t="s">
        <v>633</v>
      </c>
      <c r="C625" s="57">
        <v>12.4</v>
      </c>
      <c r="D625" s="57">
        <v>13.35</v>
      </c>
      <c r="E625" s="57">
        <v>12.3</v>
      </c>
      <c r="F625" s="57">
        <v>13.2</v>
      </c>
      <c r="G625" s="57">
        <v>13.05</v>
      </c>
      <c r="H625" s="57">
        <v>13.5</v>
      </c>
      <c r="I625" s="57">
        <v>12.6</v>
      </c>
      <c r="J625" s="57">
        <v>13</v>
      </c>
      <c r="K625" s="57">
        <v>13.3</v>
      </c>
      <c r="L625" s="57">
        <v>13.75</v>
      </c>
      <c r="M625" s="57">
        <v>13.05</v>
      </c>
      <c r="N625" s="57">
        <v>13.6</v>
      </c>
      <c r="O625" s="63">
        <v>4.6153846153846101E-2</v>
      </c>
      <c r="P625" s="57">
        <v>40</v>
      </c>
      <c r="Q625" s="57">
        <v>59</v>
      </c>
      <c r="R625" s="57">
        <v>176.7</v>
      </c>
      <c r="S625" s="57">
        <v>12.63</v>
      </c>
      <c r="T625" s="57">
        <v>14.265000000000001</v>
      </c>
      <c r="U625" s="57">
        <v>13.24</v>
      </c>
      <c r="V625" s="57">
        <v>12.69</v>
      </c>
      <c r="W625" s="57">
        <v>14.09</v>
      </c>
      <c r="X625" s="57">
        <v>13.2475</v>
      </c>
      <c r="Y625" s="57">
        <v>12.84</v>
      </c>
      <c r="Z625" s="57">
        <v>14.005000000000001</v>
      </c>
      <c r="AA625" s="57">
        <v>13.27</v>
      </c>
      <c r="AB625" s="57">
        <v>18.399999999999999</v>
      </c>
      <c r="AC625" s="57">
        <v>6.55</v>
      </c>
      <c r="AD625" s="57">
        <v>16.5</v>
      </c>
      <c r="AE625" s="57">
        <v>11.6</v>
      </c>
      <c r="AF625" s="64">
        <v>34.578400000000002</v>
      </c>
      <c r="AG625" s="64">
        <v>25.331399999999999</v>
      </c>
      <c r="AH625" s="64">
        <v>46.040799999999997</v>
      </c>
      <c r="AI625" s="64">
        <v>32.2346</v>
      </c>
      <c r="AJ625" s="61">
        <v>0.46180555555555558</v>
      </c>
      <c r="AK625" s="216">
        <v>50</v>
      </c>
      <c r="AL625" s="62">
        <v>130.92924412673582</v>
      </c>
      <c r="AM625" s="24" t="s">
        <v>7142</v>
      </c>
      <c r="AN625" s="216" t="s">
        <v>6009</v>
      </c>
      <c r="AO625" s="216" t="s">
        <v>5971</v>
      </c>
      <c r="AP625" s="216" t="s">
        <v>6908</v>
      </c>
      <c r="AQ625" s="216" t="s">
        <v>6885</v>
      </c>
      <c r="AR625" s="216" t="s">
        <v>6886</v>
      </c>
      <c r="AS625" s="24" t="s">
        <v>5474</v>
      </c>
      <c r="AT625" s="24" t="s">
        <v>5982</v>
      </c>
      <c r="AU625" s="24" t="s">
        <v>6073</v>
      </c>
      <c r="AV625" s="24" t="s">
        <v>6016</v>
      </c>
      <c r="AW625" s="24" t="s">
        <v>5990</v>
      </c>
      <c r="AX625" s="24" t="s">
        <v>5986</v>
      </c>
      <c r="AY625" s="24" t="s">
        <v>7010</v>
      </c>
      <c r="AZ625" s="216" t="s">
        <v>7616</v>
      </c>
      <c r="BA625" s="216" t="s">
        <v>7091</v>
      </c>
      <c r="BB625" s="57" t="s">
        <v>6994</v>
      </c>
      <c r="BC625" s="202"/>
      <c r="BD625" s="24"/>
      <c r="BE625" s="151"/>
      <c r="BG625" s="151"/>
      <c r="BI625" s="151"/>
      <c r="BL625" s="152"/>
    </row>
    <row r="626" spans="1:64" s="169" customFormat="1">
      <c r="A626" s="24">
        <v>3067</v>
      </c>
      <c r="B626" s="24" t="s">
        <v>634</v>
      </c>
      <c r="C626" s="57">
        <v>28.8</v>
      </c>
      <c r="D626" s="57">
        <v>28.8</v>
      </c>
      <c r="E626" s="57">
        <v>28.1</v>
      </c>
      <c r="F626" s="57">
        <v>28.6</v>
      </c>
      <c r="G626" s="57">
        <v>29.4</v>
      </c>
      <c r="H626" s="57">
        <v>29.4</v>
      </c>
      <c r="I626" s="57">
        <v>28</v>
      </c>
      <c r="J626" s="57">
        <v>28</v>
      </c>
      <c r="K626" s="57">
        <v>28.6</v>
      </c>
      <c r="L626" s="57">
        <v>28.6</v>
      </c>
      <c r="M626" s="57">
        <v>28.4</v>
      </c>
      <c r="N626" s="57">
        <v>28.4</v>
      </c>
      <c r="O626" s="63">
        <v>1.42857142857142E-2</v>
      </c>
      <c r="P626" s="57">
        <v>6</v>
      </c>
      <c r="Q626" s="57">
        <v>5</v>
      </c>
      <c r="R626" s="57">
        <v>8.2631999999999994</v>
      </c>
      <c r="S626" s="57">
        <v>28.14</v>
      </c>
      <c r="T626" s="57">
        <v>28.2026</v>
      </c>
      <c r="U626" s="57">
        <v>27.9773</v>
      </c>
      <c r="V626" s="57">
        <v>28.26</v>
      </c>
      <c r="W626" s="57">
        <v>28.2789</v>
      </c>
      <c r="X626" s="57">
        <v>27.977699999999999</v>
      </c>
      <c r="Y626" s="57">
        <v>28.36</v>
      </c>
      <c r="Z626" s="57">
        <v>28.342099999999999</v>
      </c>
      <c r="AA626" s="57">
        <v>28.0045</v>
      </c>
      <c r="AB626" s="57">
        <v>37.950000000000003</v>
      </c>
      <c r="AC626" s="57">
        <v>24.5</v>
      </c>
      <c r="AD626" s="57">
        <v>29.4</v>
      </c>
      <c r="AE626" s="57">
        <v>26.6</v>
      </c>
      <c r="AF626" s="64">
        <v>59.509799999999998</v>
      </c>
      <c r="AG626" s="64">
        <v>57.235999999999997</v>
      </c>
      <c r="AH626" s="64">
        <v>61.101799999999997</v>
      </c>
      <c r="AI626" s="64">
        <v>58.5246</v>
      </c>
      <c r="AJ626" s="61">
        <v>0.46180555555555558</v>
      </c>
      <c r="AK626" s="216">
        <v>50</v>
      </c>
      <c r="AL626" s="62">
        <v>19.639386619010374</v>
      </c>
      <c r="AM626" s="24" t="s">
        <v>6517</v>
      </c>
      <c r="AN626" s="216" t="s">
        <v>6009</v>
      </c>
      <c r="AO626" s="216" t="s">
        <v>5961</v>
      </c>
      <c r="AP626" s="216" t="s">
        <v>6908</v>
      </c>
      <c r="AQ626" s="216" t="s">
        <v>6900</v>
      </c>
      <c r="AR626" s="216" t="s">
        <v>6886</v>
      </c>
      <c r="AS626" s="24" t="s">
        <v>7153</v>
      </c>
      <c r="AT626" s="24" t="s">
        <v>6390</v>
      </c>
      <c r="AU626" s="24" t="s">
        <v>6058</v>
      </c>
      <c r="AV626" s="24" t="s">
        <v>6518</v>
      </c>
      <c r="AW626" s="24" t="s">
        <v>5979</v>
      </c>
      <c r="AX626" s="24" t="s">
        <v>5979</v>
      </c>
      <c r="AY626" s="24" t="s">
        <v>7014</v>
      </c>
      <c r="AZ626" s="216" t="s">
        <v>7551</v>
      </c>
      <c r="BA626" s="216" t="s">
        <v>7025</v>
      </c>
      <c r="BB626" s="57" t="s">
        <v>6960</v>
      </c>
      <c r="BC626" s="202"/>
      <c r="BD626" s="24"/>
      <c r="BE626" s="151"/>
      <c r="BG626" s="151"/>
      <c r="BI626" s="151"/>
      <c r="BL626" s="152"/>
    </row>
    <row r="627" spans="1:64" s="169" customFormat="1">
      <c r="A627" s="24">
        <v>3071</v>
      </c>
      <c r="B627" s="24" t="s">
        <v>636</v>
      </c>
      <c r="C627" s="57">
        <v>22.5</v>
      </c>
      <c r="D627" s="57">
        <v>22.8</v>
      </c>
      <c r="E627" s="57">
        <v>22.5</v>
      </c>
      <c r="F627" s="57">
        <v>22.8</v>
      </c>
      <c r="G627" s="57">
        <v>22.8</v>
      </c>
      <c r="H627" s="57">
        <v>22.8</v>
      </c>
      <c r="I627" s="57">
        <v>22.45</v>
      </c>
      <c r="J627" s="57">
        <v>22.5</v>
      </c>
      <c r="K627" s="57">
        <v>22.5</v>
      </c>
      <c r="L627" s="57">
        <v>22.95</v>
      </c>
      <c r="M627" s="57">
        <v>22.5</v>
      </c>
      <c r="N627" s="57">
        <v>22.95</v>
      </c>
      <c r="O627" s="63">
        <v>0.02</v>
      </c>
      <c r="P627" s="57">
        <v>120</v>
      </c>
      <c r="Q627" s="57">
        <v>177</v>
      </c>
      <c r="R627" s="57">
        <v>227.8</v>
      </c>
      <c r="S627" s="57">
        <v>23.54</v>
      </c>
      <c r="T627" s="57">
        <v>25.29</v>
      </c>
      <c r="U627" s="57">
        <v>25.979199999999999</v>
      </c>
      <c r="V627" s="57">
        <v>23.13</v>
      </c>
      <c r="W627" s="57">
        <v>25.107500000000002</v>
      </c>
      <c r="X627" s="57">
        <v>25.925000000000001</v>
      </c>
      <c r="Y627" s="57">
        <v>22.72</v>
      </c>
      <c r="Z627" s="57">
        <v>24.965</v>
      </c>
      <c r="AA627" s="57">
        <v>25.872499999999999</v>
      </c>
      <c r="AB627" s="57">
        <v>32.799999999999997</v>
      </c>
      <c r="AC627" s="57">
        <v>20.7</v>
      </c>
      <c r="AD627" s="57">
        <v>26.7</v>
      </c>
      <c r="AE627" s="57">
        <v>22.25</v>
      </c>
      <c r="AF627" s="64">
        <v>11.7821</v>
      </c>
      <c r="AG627" s="64">
        <v>15.928000000000001</v>
      </c>
      <c r="AH627" s="64">
        <v>15.1464</v>
      </c>
      <c r="AI627" s="64">
        <v>15.6675</v>
      </c>
      <c r="AJ627" s="61">
        <v>0.46180555555555558</v>
      </c>
      <c r="AK627" s="216">
        <v>150</v>
      </c>
      <c r="AL627" s="62">
        <v>232.93488067044021</v>
      </c>
      <c r="AM627" s="24" t="s">
        <v>6981</v>
      </c>
      <c r="AN627" s="216" t="s">
        <v>6039</v>
      </c>
      <c r="AO627" s="216" t="s">
        <v>6047</v>
      </c>
      <c r="AP627" s="216" t="s">
        <v>6884</v>
      </c>
      <c r="AQ627" s="216" t="s">
        <v>6885</v>
      </c>
      <c r="AR627" s="216" t="s">
        <v>6886</v>
      </c>
      <c r="AS627" s="24" t="s">
        <v>6894</v>
      </c>
      <c r="AT627" s="24" t="s">
        <v>6493</v>
      </c>
      <c r="AU627" s="24" t="s">
        <v>6017</v>
      </c>
      <c r="AV627" s="24" t="s">
        <v>6493</v>
      </c>
      <c r="AW627" s="24" t="s">
        <v>5979</v>
      </c>
      <c r="AX627" s="24" t="s">
        <v>5979</v>
      </c>
      <c r="AY627" s="24" t="s">
        <v>7206</v>
      </c>
      <c r="AZ627" s="216" t="s">
        <v>7027</v>
      </c>
      <c r="BA627" s="216" t="s">
        <v>7028</v>
      </c>
      <c r="BB627" s="57" t="s">
        <v>6898</v>
      </c>
      <c r="BC627" s="202"/>
      <c r="BD627" s="24"/>
      <c r="BE627" s="151"/>
      <c r="BG627" s="151"/>
      <c r="BI627" s="151"/>
      <c r="BL627" s="152"/>
    </row>
    <row r="628" spans="1:64" s="169" customFormat="1">
      <c r="A628" s="24">
        <v>3073</v>
      </c>
      <c r="B628" s="24" t="s">
        <v>5840</v>
      </c>
      <c r="C628" s="57">
        <v>29.75</v>
      </c>
      <c r="D628" s="57">
        <v>29.8</v>
      </c>
      <c r="E628" s="57">
        <v>29</v>
      </c>
      <c r="F628" s="57">
        <v>29.5</v>
      </c>
      <c r="G628" s="57">
        <v>29.55</v>
      </c>
      <c r="H628" s="57">
        <v>29.8</v>
      </c>
      <c r="I628" s="57">
        <v>29.5</v>
      </c>
      <c r="J628" s="57">
        <v>29.8</v>
      </c>
      <c r="K628" s="57">
        <v>29.85</v>
      </c>
      <c r="L628" s="57">
        <v>29.85</v>
      </c>
      <c r="M628" s="57">
        <v>29.5</v>
      </c>
      <c r="N628" s="57">
        <v>29.7</v>
      </c>
      <c r="O628" s="63">
        <v>-3.3557046979865702E-3</v>
      </c>
      <c r="P628" s="57">
        <v>14</v>
      </c>
      <c r="Q628" s="57">
        <v>37</v>
      </c>
      <c r="R628" s="57">
        <v>21.1053</v>
      </c>
      <c r="S628" s="57">
        <v>26.84</v>
      </c>
      <c r="T628" s="57">
        <v>26.060500000000001</v>
      </c>
      <c r="U628" s="57">
        <v>23.805800000000001</v>
      </c>
      <c r="V628" s="57">
        <v>28.2</v>
      </c>
      <c r="W628" s="57">
        <v>26.428899999999999</v>
      </c>
      <c r="X628" s="57">
        <v>23.9221</v>
      </c>
      <c r="Y628" s="57">
        <v>29.1</v>
      </c>
      <c r="Z628" s="57">
        <v>26.794699999999999</v>
      </c>
      <c r="AA628" s="57">
        <v>24.043299999999999</v>
      </c>
      <c r="AB628" s="57">
        <v>34.200000000000003</v>
      </c>
      <c r="AC628" s="57">
        <v>21.3</v>
      </c>
      <c r="AD628" s="57">
        <v>31</v>
      </c>
      <c r="AE628" s="57">
        <v>22</v>
      </c>
      <c r="AF628" s="64">
        <v>76.4208</v>
      </c>
      <c r="AG628" s="64">
        <v>58.050199999999997</v>
      </c>
      <c r="AH628" s="64">
        <v>83.550600000000003</v>
      </c>
      <c r="AI628" s="64">
        <v>66.550299999999993</v>
      </c>
      <c r="AJ628" s="61">
        <v>0.46180555555555558</v>
      </c>
      <c r="AK628" s="216">
        <v>50</v>
      </c>
      <c r="AL628" s="62">
        <v>45.825235444357538</v>
      </c>
      <c r="AM628" s="24" t="s">
        <v>6241</v>
      </c>
      <c r="AN628" s="216" t="s">
        <v>6009</v>
      </c>
      <c r="AO628" s="216" t="s">
        <v>5989</v>
      </c>
      <c r="AP628" s="216" t="s">
        <v>6908</v>
      </c>
      <c r="AQ628" s="216" t="s">
        <v>6900</v>
      </c>
      <c r="AR628" s="216" t="s">
        <v>6886</v>
      </c>
      <c r="AS628" s="24" t="s">
        <v>5474</v>
      </c>
      <c r="AT628" s="24" t="s">
        <v>6127</v>
      </c>
      <c r="AU628" s="24" t="s">
        <v>6126</v>
      </c>
      <c r="AV628" s="24" t="s">
        <v>6017</v>
      </c>
      <c r="AW628" s="24" t="s">
        <v>5979</v>
      </c>
      <c r="AX628" s="24" t="s">
        <v>5976</v>
      </c>
      <c r="AY628" s="24" t="s">
        <v>7759</v>
      </c>
      <c r="AZ628" s="216" t="s">
        <v>7760</v>
      </c>
      <c r="BA628" s="216" t="s">
        <v>7562</v>
      </c>
      <c r="BB628" s="57" t="s">
        <v>5474</v>
      </c>
      <c r="BC628" s="202"/>
      <c r="BD628" s="24"/>
      <c r="BE628" s="151"/>
      <c r="BG628" s="151"/>
      <c r="BI628" s="151"/>
      <c r="BL628" s="152"/>
    </row>
    <row r="629" spans="1:64" s="169" customFormat="1">
      <c r="A629" s="24">
        <v>3078</v>
      </c>
      <c r="B629" s="24" t="s">
        <v>637</v>
      </c>
      <c r="C629" s="57">
        <v>45.55</v>
      </c>
      <c r="D629" s="57">
        <v>46.25</v>
      </c>
      <c r="E629" s="57">
        <v>45.55</v>
      </c>
      <c r="F629" s="57">
        <v>45.9</v>
      </c>
      <c r="G629" s="57">
        <v>46.35</v>
      </c>
      <c r="H629" s="57">
        <v>46.55</v>
      </c>
      <c r="I629" s="57">
        <v>45.7</v>
      </c>
      <c r="J629" s="57">
        <v>45.9</v>
      </c>
      <c r="K629" s="57">
        <v>45.8</v>
      </c>
      <c r="L629" s="57">
        <v>46.8</v>
      </c>
      <c r="M629" s="57">
        <v>45.75</v>
      </c>
      <c r="N629" s="57">
        <v>46.7</v>
      </c>
      <c r="O629" s="63">
        <v>1.7429193899782099E-2</v>
      </c>
      <c r="P629" s="57">
        <v>1312</v>
      </c>
      <c r="Q629" s="57">
        <v>989</v>
      </c>
      <c r="R629" s="57">
        <v>2262.8000000000002</v>
      </c>
      <c r="S629" s="57">
        <v>45.49</v>
      </c>
      <c r="T629" s="57">
        <v>50.092500000000001</v>
      </c>
      <c r="U629" s="57">
        <v>52.109200000000001</v>
      </c>
      <c r="V629" s="57">
        <v>45.57</v>
      </c>
      <c r="W629" s="57">
        <v>49.737499999999997</v>
      </c>
      <c r="X629" s="57">
        <v>52.000799999999998</v>
      </c>
      <c r="Y629" s="57">
        <v>45.63</v>
      </c>
      <c r="Z629" s="57">
        <v>49.422499999999999</v>
      </c>
      <c r="AA629" s="57">
        <v>51.895800000000001</v>
      </c>
      <c r="AB629" s="57">
        <v>67.900000000000006</v>
      </c>
      <c r="AC629" s="57">
        <v>38</v>
      </c>
      <c r="AD629" s="57">
        <v>56.1</v>
      </c>
      <c r="AE629" s="57">
        <v>44.3</v>
      </c>
      <c r="AF629" s="64">
        <v>21.915299999999998</v>
      </c>
      <c r="AG629" s="64">
        <v>15.844799999999999</v>
      </c>
      <c r="AH629" s="64">
        <v>31.814499999999999</v>
      </c>
      <c r="AI629" s="64">
        <v>21.167999999999999</v>
      </c>
      <c r="AJ629" s="61">
        <v>0.46180555555555558</v>
      </c>
      <c r="AK629" s="216">
        <v>1500</v>
      </c>
      <c r="AL629" s="62">
        <v>2340.2368155021513</v>
      </c>
      <c r="AM629" s="24" t="s">
        <v>7761</v>
      </c>
      <c r="AN629" s="216" t="s">
        <v>6009</v>
      </c>
      <c r="AO629" s="216" t="s">
        <v>6007</v>
      </c>
      <c r="AP629" s="216" t="s">
        <v>6884</v>
      </c>
      <c r="AQ629" s="216" t="s">
        <v>6885</v>
      </c>
      <c r="AR629" s="216" t="s">
        <v>6886</v>
      </c>
      <c r="AS629" s="24" t="s">
        <v>5474</v>
      </c>
      <c r="AT629" s="24" t="s">
        <v>6055</v>
      </c>
      <c r="AU629" s="24" t="s">
        <v>5984</v>
      </c>
      <c r="AV629" s="24" t="s">
        <v>6016</v>
      </c>
      <c r="AW629" s="24" t="s">
        <v>5965</v>
      </c>
      <c r="AX629" s="24" t="s">
        <v>5979</v>
      </c>
      <c r="AY629" s="24" t="s">
        <v>7463</v>
      </c>
      <c r="AZ629" s="216" t="s">
        <v>7762</v>
      </c>
      <c r="BA629" s="216" t="s">
        <v>7028</v>
      </c>
      <c r="BB629" s="57" t="s">
        <v>5474</v>
      </c>
      <c r="BC629" s="202"/>
      <c r="BD629" s="24"/>
      <c r="BE629" s="151"/>
      <c r="BG629" s="151"/>
      <c r="BI629" s="151"/>
      <c r="BL629" s="152"/>
    </row>
    <row r="630" spans="1:64" s="169" customFormat="1">
      <c r="A630" s="24">
        <v>3081</v>
      </c>
      <c r="B630" s="24" t="s">
        <v>638</v>
      </c>
      <c r="C630" s="57">
        <v>212</v>
      </c>
      <c r="D630" s="57">
        <v>222</v>
      </c>
      <c r="E630" s="57">
        <v>212</v>
      </c>
      <c r="F630" s="57">
        <v>220</v>
      </c>
      <c r="G630" s="57">
        <v>217.5</v>
      </c>
      <c r="H630" s="57">
        <v>220</v>
      </c>
      <c r="I630" s="57">
        <v>216.5</v>
      </c>
      <c r="J630" s="57">
        <v>216.5</v>
      </c>
      <c r="K630" s="57">
        <v>216.5</v>
      </c>
      <c r="L630" s="57">
        <v>223</v>
      </c>
      <c r="M630" s="57">
        <v>216.5</v>
      </c>
      <c r="N630" s="57">
        <v>219.5</v>
      </c>
      <c r="O630" s="63">
        <v>1.38568129330254E-2</v>
      </c>
      <c r="P630" s="57">
        <v>110</v>
      </c>
      <c r="Q630" s="57">
        <v>190</v>
      </c>
      <c r="R630" s="57">
        <v>604.45000000000005</v>
      </c>
      <c r="S630" s="57">
        <v>216.4</v>
      </c>
      <c r="T630" s="57">
        <v>231.92500000000001</v>
      </c>
      <c r="U630" s="57">
        <v>248.55</v>
      </c>
      <c r="V630" s="57">
        <v>216.5</v>
      </c>
      <c r="W630" s="57">
        <v>230.42500000000001</v>
      </c>
      <c r="X630" s="57">
        <v>247.91669999999999</v>
      </c>
      <c r="Y630" s="57">
        <v>216.2</v>
      </c>
      <c r="Z630" s="57">
        <v>229.25</v>
      </c>
      <c r="AA630" s="57">
        <v>247.49170000000001</v>
      </c>
      <c r="AB630" s="57">
        <v>325</v>
      </c>
      <c r="AC630" s="57">
        <v>209</v>
      </c>
      <c r="AD630" s="57">
        <v>242.5</v>
      </c>
      <c r="AE630" s="57">
        <v>209</v>
      </c>
      <c r="AF630" s="64">
        <v>24.319600000000001</v>
      </c>
      <c r="AG630" s="64">
        <v>22.674099999999999</v>
      </c>
      <c r="AH630" s="64">
        <v>27.8797</v>
      </c>
      <c r="AI630" s="64">
        <v>24.409300000000002</v>
      </c>
      <c r="AJ630" s="61">
        <v>0.46180555555555558</v>
      </c>
      <c r="AK630" s="216">
        <v>150</v>
      </c>
      <c r="AL630" s="62">
        <v>213.52364061457021</v>
      </c>
      <c r="AM630" s="24" t="s">
        <v>6120</v>
      </c>
      <c r="AN630" s="216" t="s">
        <v>6009</v>
      </c>
      <c r="AO630" s="216" t="s">
        <v>6007</v>
      </c>
      <c r="AP630" s="216" t="s">
        <v>6884</v>
      </c>
      <c r="AQ630" s="216" t="s">
        <v>6885</v>
      </c>
      <c r="AR630" s="216" t="s">
        <v>6886</v>
      </c>
      <c r="AS630" s="24" t="s">
        <v>6951</v>
      </c>
      <c r="AT630" s="24" t="s">
        <v>6013</v>
      </c>
      <c r="AU630" s="24" t="s">
        <v>6535</v>
      </c>
      <c r="AV630" s="24" t="s">
        <v>6055</v>
      </c>
      <c r="AW630" s="24" t="s">
        <v>5970</v>
      </c>
      <c r="AX630" s="24" t="s">
        <v>5979</v>
      </c>
      <c r="AY630" s="24" t="s">
        <v>7178</v>
      </c>
      <c r="AZ630" s="216" t="s">
        <v>7597</v>
      </c>
      <c r="BA630" s="216" t="s">
        <v>6897</v>
      </c>
      <c r="BB630" s="57" t="s">
        <v>5474</v>
      </c>
      <c r="BC630" s="202"/>
      <c r="BD630" s="24"/>
      <c r="BE630" s="151"/>
      <c r="BG630" s="151"/>
      <c r="BI630" s="151"/>
      <c r="BL630" s="152"/>
    </row>
    <row r="631" spans="1:64" s="169" customFormat="1">
      <c r="A631" s="24">
        <v>3083</v>
      </c>
      <c r="B631" s="24" t="s">
        <v>639</v>
      </c>
      <c r="C631" s="57">
        <v>43.65</v>
      </c>
      <c r="D631" s="57">
        <v>44.7</v>
      </c>
      <c r="E631" s="57">
        <v>43.65</v>
      </c>
      <c r="F631" s="57">
        <v>44.55</v>
      </c>
      <c r="G631" s="57">
        <v>44.55</v>
      </c>
      <c r="H631" s="57">
        <v>45.8</v>
      </c>
      <c r="I631" s="57">
        <v>44.45</v>
      </c>
      <c r="J631" s="57">
        <v>44.45</v>
      </c>
      <c r="K631" s="57">
        <v>44.95</v>
      </c>
      <c r="L631" s="57">
        <v>47.9</v>
      </c>
      <c r="M631" s="57">
        <v>44.65</v>
      </c>
      <c r="N631" s="57">
        <v>47</v>
      </c>
      <c r="O631" s="63">
        <v>5.7367829021372302E-2</v>
      </c>
      <c r="P631" s="57">
        <v>289</v>
      </c>
      <c r="Q631" s="57">
        <v>149</v>
      </c>
      <c r="R631" s="57">
        <v>302.05</v>
      </c>
      <c r="S631" s="57">
        <v>44.32</v>
      </c>
      <c r="T631" s="57">
        <v>47.817500000000003</v>
      </c>
      <c r="U631" s="57">
        <v>52.785800000000002</v>
      </c>
      <c r="V631" s="57">
        <v>44.41</v>
      </c>
      <c r="W631" s="57">
        <v>47.47</v>
      </c>
      <c r="X631" s="57">
        <v>52.588299999999997</v>
      </c>
      <c r="Y631" s="57">
        <v>44.75</v>
      </c>
      <c r="Z631" s="57">
        <v>47.25</v>
      </c>
      <c r="AA631" s="57">
        <v>52.436700000000002</v>
      </c>
      <c r="AB631" s="57">
        <v>65.2</v>
      </c>
      <c r="AC631" s="57">
        <v>43.3</v>
      </c>
      <c r="AD631" s="57">
        <v>52.6</v>
      </c>
      <c r="AE631" s="57">
        <v>43.3</v>
      </c>
      <c r="AF631" s="64">
        <v>19.9604</v>
      </c>
      <c r="AG631" s="64">
        <v>14.716699999999999</v>
      </c>
      <c r="AH631" s="64">
        <v>40.118499999999997</v>
      </c>
      <c r="AI631" s="64">
        <v>23.183900000000001</v>
      </c>
      <c r="AJ631" s="61">
        <v>0.46180555555555558</v>
      </c>
      <c r="AK631" s="216">
        <v>300</v>
      </c>
      <c r="AL631" s="62">
        <v>535.9645936514537</v>
      </c>
      <c r="AM631" s="24" t="s">
        <v>7763</v>
      </c>
      <c r="AN631" s="216" t="s">
        <v>6009</v>
      </c>
      <c r="AO631" s="216" t="s">
        <v>6007</v>
      </c>
      <c r="AP631" s="216" t="s">
        <v>6884</v>
      </c>
      <c r="AQ631" s="216" t="s">
        <v>6885</v>
      </c>
      <c r="AR631" s="216" t="s">
        <v>6886</v>
      </c>
      <c r="AS631" s="24" t="s">
        <v>6951</v>
      </c>
      <c r="AT631" s="24" t="s">
        <v>6055</v>
      </c>
      <c r="AU631" s="24" t="s">
        <v>6558</v>
      </c>
      <c r="AV631" s="24" t="s">
        <v>5982</v>
      </c>
      <c r="AW631" s="24" t="s">
        <v>5991</v>
      </c>
      <c r="AX631" s="24" t="s">
        <v>5965</v>
      </c>
      <c r="AY631" s="24" t="s">
        <v>7454</v>
      </c>
      <c r="AZ631" s="216" t="s">
        <v>6896</v>
      </c>
      <c r="BA631" s="216" t="s">
        <v>7113</v>
      </c>
      <c r="BB631" s="57" t="s">
        <v>6944</v>
      </c>
      <c r="BC631" s="202"/>
      <c r="BD631" s="24"/>
      <c r="BE631" s="151"/>
      <c r="BG631" s="151"/>
      <c r="BI631" s="151"/>
      <c r="BL631" s="152"/>
    </row>
    <row r="632" spans="1:64" s="169" customFormat="1">
      <c r="A632" s="24">
        <v>3085</v>
      </c>
      <c r="B632" s="24" t="s">
        <v>2655</v>
      </c>
      <c r="C632" s="57">
        <v>6.65</v>
      </c>
      <c r="D632" s="57">
        <v>6.65</v>
      </c>
      <c r="E632" s="57">
        <v>6.65</v>
      </c>
      <c r="F632" s="57">
        <v>6.65</v>
      </c>
      <c r="G632" s="57">
        <v>6.37</v>
      </c>
      <c r="H632" s="57">
        <v>6.37</v>
      </c>
      <c r="I632" s="57">
        <v>6.37</v>
      </c>
      <c r="J632" s="57">
        <v>6.37</v>
      </c>
      <c r="K632" s="57">
        <v>6.42</v>
      </c>
      <c r="L632" s="57">
        <v>6.42</v>
      </c>
      <c r="M632" s="57">
        <v>6.42</v>
      </c>
      <c r="N632" s="57">
        <v>6.42</v>
      </c>
      <c r="O632" s="63">
        <v>7.8492935635792703E-3</v>
      </c>
      <c r="P632" s="57">
        <v>8</v>
      </c>
      <c r="Q632" s="57">
        <v>5</v>
      </c>
      <c r="R632" s="57">
        <v>7.8421000000000003</v>
      </c>
      <c r="S632" s="57">
        <v>6.9050000000000002</v>
      </c>
      <c r="T632" s="57">
        <v>8.0616000000000003</v>
      </c>
      <c r="U632" s="57">
        <v>8.6385000000000005</v>
      </c>
      <c r="V632" s="57">
        <v>6.7474999999999996</v>
      </c>
      <c r="W632" s="57">
        <v>7.9047000000000001</v>
      </c>
      <c r="X632" s="57">
        <v>8.5648</v>
      </c>
      <c r="Y632" s="57">
        <v>6.5225</v>
      </c>
      <c r="Z632" s="57">
        <v>7.7794999999999996</v>
      </c>
      <c r="AA632" s="57">
        <v>8.5243000000000002</v>
      </c>
      <c r="AB632" s="57">
        <v>13.9</v>
      </c>
      <c r="AC632" s="57">
        <v>5.0599999999999996</v>
      </c>
      <c r="AD632" s="57">
        <v>9.32</v>
      </c>
      <c r="AE632" s="57">
        <v>6.37</v>
      </c>
      <c r="AF632" s="64">
        <v>2.1301000000000001</v>
      </c>
      <c r="AG632" s="64">
        <v>4.1083999999999996</v>
      </c>
      <c r="AH632" s="64">
        <v>3.0703</v>
      </c>
      <c r="AI632" s="64">
        <v>3.7623000000000002</v>
      </c>
      <c r="AJ632" s="61">
        <v>0.46180555555555558</v>
      </c>
      <c r="AK632" s="216">
        <v>50</v>
      </c>
      <c r="AL632" s="62">
        <v>26.185848825347165</v>
      </c>
      <c r="AM632" s="24" t="s">
        <v>6576</v>
      </c>
      <c r="AN632" s="216" t="s">
        <v>6039</v>
      </c>
      <c r="AO632" s="216" t="s">
        <v>6047</v>
      </c>
      <c r="AP632" s="216" t="s">
        <v>6884</v>
      </c>
      <c r="AQ632" s="216" t="s">
        <v>6885</v>
      </c>
      <c r="AR632" s="216" t="s">
        <v>6916</v>
      </c>
      <c r="AS632" s="24" t="s">
        <v>6965</v>
      </c>
      <c r="AT632" s="24" t="s">
        <v>6577</v>
      </c>
      <c r="AU632" s="24" t="s">
        <v>6577</v>
      </c>
      <c r="AV632" s="24" t="s">
        <v>6577</v>
      </c>
      <c r="AW632" s="24" t="s">
        <v>5979</v>
      </c>
      <c r="AX632" s="24" t="s">
        <v>5979</v>
      </c>
      <c r="AY632" s="24" t="s">
        <v>7764</v>
      </c>
      <c r="AZ632" s="216" t="s">
        <v>7765</v>
      </c>
      <c r="BA632" s="216" t="s">
        <v>7582</v>
      </c>
      <c r="BB632" s="57" t="s">
        <v>5474</v>
      </c>
      <c r="BC632" s="202"/>
      <c r="BD632" s="24"/>
      <c r="BE632" s="151"/>
      <c r="BG632" s="151"/>
      <c r="BI632" s="151"/>
      <c r="BL632" s="152"/>
    </row>
    <row r="633" spans="1:64" s="169" customFormat="1">
      <c r="A633" s="24">
        <v>3086</v>
      </c>
      <c r="B633" s="24" t="s">
        <v>640</v>
      </c>
      <c r="C633" s="57">
        <v>104</v>
      </c>
      <c r="D633" s="57">
        <v>106</v>
      </c>
      <c r="E633" s="57">
        <v>101</v>
      </c>
      <c r="F633" s="57">
        <v>102</v>
      </c>
      <c r="G633" s="57">
        <v>102</v>
      </c>
      <c r="H633" s="57">
        <v>102</v>
      </c>
      <c r="I633" s="57">
        <v>99</v>
      </c>
      <c r="J633" s="57">
        <v>99</v>
      </c>
      <c r="K633" s="57">
        <v>100</v>
      </c>
      <c r="L633" s="57">
        <v>100</v>
      </c>
      <c r="M633" s="57">
        <v>100</v>
      </c>
      <c r="N633" s="57">
        <v>100</v>
      </c>
      <c r="O633" s="63">
        <v>1.01010101010101E-2</v>
      </c>
      <c r="P633" s="57">
        <v>1</v>
      </c>
      <c r="Q633" s="57">
        <v>5</v>
      </c>
      <c r="R633" s="57">
        <v>27.6</v>
      </c>
      <c r="S633" s="57">
        <v>101.64</v>
      </c>
      <c r="T633" s="57">
        <v>100.95</v>
      </c>
      <c r="U633" s="57">
        <v>109.855</v>
      </c>
      <c r="V633" s="57">
        <v>100.44</v>
      </c>
      <c r="W633" s="57">
        <v>100.85</v>
      </c>
      <c r="X633" s="57">
        <v>109.455</v>
      </c>
      <c r="Y633" s="57">
        <v>99.64</v>
      </c>
      <c r="Z633" s="57">
        <v>100.85</v>
      </c>
      <c r="AA633" s="57">
        <v>109.0467</v>
      </c>
      <c r="AB633" s="57">
        <v>204.5</v>
      </c>
      <c r="AC633" s="57">
        <v>17.649999999999999</v>
      </c>
      <c r="AD633" s="57">
        <v>112.5</v>
      </c>
      <c r="AE633" s="57">
        <v>92.3</v>
      </c>
      <c r="AF633" s="64">
        <v>37.094499999999996</v>
      </c>
      <c r="AG633" s="64">
        <v>46.300400000000003</v>
      </c>
      <c r="AH633" s="64">
        <v>29.327400000000001</v>
      </c>
      <c r="AI633" s="64">
        <v>40.642699999999998</v>
      </c>
      <c r="AJ633" s="61">
        <v>0.46180555555555558</v>
      </c>
      <c r="AK633" s="216">
        <v>50</v>
      </c>
      <c r="AL633" s="62">
        <v>3.2732311031683956</v>
      </c>
      <c r="AM633" s="24" t="s">
        <v>6057</v>
      </c>
      <c r="AN633" s="216" t="s">
        <v>5967</v>
      </c>
      <c r="AO633" s="216" t="s">
        <v>5971</v>
      </c>
      <c r="AP633" s="216" t="s">
        <v>6884</v>
      </c>
      <c r="AQ633" s="216" t="s">
        <v>6885</v>
      </c>
      <c r="AR633" s="216" t="s">
        <v>6886</v>
      </c>
      <c r="AS633" s="24" t="s">
        <v>5474</v>
      </c>
      <c r="AT633" s="24" t="s">
        <v>5984</v>
      </c>
      <c r="AU633" s="24" t="s">
        <v>6527</v>
      </c>
      <c r="AV633" s="24" t="s">
        <v>6577</v>
      </c>
      <c r="AW633" s="24" t="s">
        <v>5979</v>
      </c>
      <c r="AX633" s="24" t="s">
        <v>5979</v>
      </c>
      <c r="AY633" s="24" t="s">
        <v>7354</v>
      </c>
      <c r="AZ633" s="216" t="s">
        <v>6953</v>
      </c>
      <c r="BA633" s="216" t="s">
        <v>7075</v>
      </c>
      <c r="BB633" s="57" t="s">
        <v>6898</v>
      </c>
      <c r="BC633" s="202"/>
      <c r="BD633" s="24"/>
      <c r="BE633" s="151"/>
      <c r="BG633" s="151"/>
      <c r="BI633" s="151"/>
      <c r="BL633" s="152"/>
    </row>
    <row r="634" spans="1:64" s="169" customFormat="1">
      <c r="A634" s="24">
        <v>3088</v>
      </c>
      <c r="B634" s="24" t="s">
        <v>641</v>
      </c>
      <c r="C634" s="57">
        <v>49.5</v>
      </c>
      <c r="D634" s="57">
        <v>49.5</v>
      </c>
      <c r="E634" s="57">
        <v>48.9</v>
      </c>
      <c r="F634" s="57">
        <v>49</v>
      </c>
      <c r="G634" s="57">
        <v>49</v>
      </c>
      <c r="H634" s="57">
        <v>49.3</v>
      </c>
      <c r="I634" s="57">
        <v>48.9</v>
      </c>
      <c r="J634" s="57">
        <v>49.3</v>
      </c>
      <c r="K634" s="57">
        <v>49.3</v>
      </c>
      <c r="L634" s="57">
        <v>49.3</v>
      </c>
      <c r="M634" s="57">
        <v>49.1</v>
      </c>
      <c r="N634" s="57">
        <v>49.3</v>
      </c>
      <c r="O634" s="63">
        <v>0</v>
      </c>
      <c r="P634" s="57">
        <v>47</v>
      </c>
      <c r="Q634" s="57">
        <v>150</v>
      </c>
      <c r="R634" s="57">
        <v>188.45</v>
      </c>
      <c r="S634" s="57">
        <v>49.44</v>
      </c>
      <c r="T634" s="57">
        <v>51.685000000000002</v>
      </c>
      <c r="U634" s="57">
        <v>54</v>
      </c>
      <c r="V634" s="57">
        <v>49.37</v>
      </c>
      <c r="W634" s="57">
        <v>51.375</v>
      </c>
      <c r="X634" s="57">
        <v>53.906700000000001</v>
      </c>
      <c r="Y634" s="57">
        <v>49.24</v>
      </c>
      <c r="Z634" s="57">
        <v>51.075000000000003</v>
      </c>
      <c r="AA634" s="57">
        <v>53.8</v>
      </c>
      <c r="AB634" s="57">
        <v>58</v>
      </c>
      <c r="AC634" s="57">
        <v>48.8</v>
      </c>
      <c r="AD634" s="57">
        <v>55.5</v>
      </c>
      <c r="AE634" s="57">
        <v>48.8</v>
      </c>
      <c r="AF634" s="64">
        <v>16.020800000000001</v>
      </c>
      <c r="AG634" s="64">
        <v>13.922499999999999</v>
      </c>
      <c r="AH634" s="64">
        <v>18.2563</v>
      </c>
      <c r="AI634" s="64">
        <v>15.367100000000001</v>
      </c>
      <c r="AJ634" s="61">
        <v>0.46180555555555558</v>
      </c>
      <c r="AK634" s="216">
        <v>50</v>
      </c>
      <c r="AL634" s="62">
        <v>153.84186184891459</v>
      </c>
      <c r="AM634" s="24" t="s">
        <v>6745</v>
      </c>
      <c r="AN634" s="216" t="s">
        <v>6009</v>
      </c>
      <c r="AO634" s="216" t="s">
        <v>6047</v>
      </c>
      <c r="AP634" s="216" t="s">
        <v>6884</v>
      </c>
      <c r="AQ634" s="216" t="s">
        <v>6885</v>
      </c>
      <c r="AR634" s="216" t="s">
        <v>6886</v>
      </c>
      <c r="AS634" s="24" t="s">
        <v>7303</v>
      </c>
      <c r="AT634" s="24" t="s">
        <v>6017</v>
      </c>
      <c r="AU634" s="24" t="s">
        <v>6126</v>
      </c>
      <c r="AV634" s="24" t="s">
        <v>6650</v>
      </c>
      <c r="AW634" s="24" t="s">
        <v>5979</v>
      </c>
      <c r="AX634" s="24" t="s">
        <v>6159</v>
      </c>
      <c r="AY634" s="24" t="s">
        <v>7167</v>
      </c>
      <c r="AZ634" s="216" t="s">
        <v>7425</v>
      </c>
      <c r="BA634" s="216" t="s">
        <v>7028</v>
      </c>
      <c r="BB634" s="57" t="s">
        <v>6898</v>
      </c>
      <c r="BC634" s="202"/>
      <c r="BD634" s="24"/>
      <c r="BE634" s="151"/>
      <c r="BG634" s="151"/>
      <c r="BI634" s="151"/>
      <c r="BL634" s="152"/>
    </row>
    <row r="635" spans="1:64" s="169" customFormat="1">
      <c r="A635" s="24">
        <v>3089</v>
      </c>
      <c r="B635" s="24" t="s">
        <v>5841</v>
      </c>
      <c r="C635" s="57">
        <v>25.5</v>
      </c>
      <c r="D635" s="57">
        <v>25.5</v>
      </c>
      <c r="E635" s="57">
        <v>25.25</v>
      </c>
      <c r="F635" s="57">
        <v>25.35</v>
      </c>
      <c r="G635" s="57">
        <v>25.4</v>
      </c>
      <c r="H635" s="57">
        <v>25.4</v>
      </c>
      <c r="I635" s="57">
        <v>25.3</v>
      </c>
      <c r="J635" s="57">
        <v>25.3</v>
      </c>
      <c r="K635" s="57">
        <v>25.3</v>
      </c>
      <c r="L635" s="57">
        <v>25.3</v>
      </c>
      <c r="M635" s="57">
        <v>25.25</v>
      </c>
      <c r="N635" s="57">
        <v>25.3</v>
      </c>
      <c r="O635" s="63">
        <v>0</v>
      </c>
      <c r="P635" s="57">
        <v>55</v>
      </c>
      <c r="Q635" s="57">
        <v>79</v>
      </c>
      <c r="R635" s="57">
        <v>151.1</v>
      </c>
      <c r="S635" s="57">
        <v>25.37</v>
      </c>
      <c r="T635" s="57">
        <v>24.067499999999999</v>
      </c>
      <c r="U635" s="57">
        <v>22.962</v>
      </c>
      <c r="V635" s="57">
        <v>25.35</v>
      </c>
      <c r="W635" s="57">
        <v>24.387499999999999</v>
      </c>
      <c r="X635" s="57">
        <v>23.0519</v>
      </c>
      <c r="Y635" s="57">
        <v>25.32</v>
      </c>
      <c r="Z635" s="57">
        <v>24.6875</v>
      </c>
      <c r="AA635" s="57">
        <v>23.135200000000001</v>
      </c>
      <c r="AB635" s="57">
        <v>27.55</v>
      </c>
      <c r="AC635" s="57">
        <v>15.65</v>
      </c>
      <c r="AD635" s="57">
        <v>27.55</v>
      </c>
      <c r="AE635" s="57">
        <v>19.7</v>
      </c>
      <c r="AF635" s="64"/>
      <c r="AG635" s="64"/>
      <c r="AH635" s="64"/>
      <c r="AI635" s="64"/>
      <c r="AJ635" s="61">
        <v>0.46180555555555558</v>
      </c>
      <c r="AK635" s="216">
        <v>100</v>
      </c>
      <c r="AL635" s="62">
        <v>113.11464190765209</v>
      </c>
      <c r="AM635" s="24" t="s">
        <v>6745</v>
      </c>
      <c r="AN635" s="216" t="s">
        <v>5993</v>
      </c>
      <c r="AO635" s="216" t="s">
        <v>5993</v>
      </c>
      <c r="AP635" s="216" t="s">
        <v>6908</v>
      </c>
      <c r="AQ635" s="216" t="s">
        <v>6900</v>
      </c>
      <c r="AR635" s="216" t="s">
        <v>6916</v>
      </c>
      <c r="AS635" s="24" t="s">
        <v>5474</v>
      </c>
      <c r="AT635" s="24" t="s">
        <v>6017</v>
      </c>
      <c r="AU635" s="24" t="s">
        <v>6518</v>
      </c>
      <c r="AV635" s="24" t="s">
        <v>6650</v>
      </c>
      <c r="AW635" s="24" t="s">
        <v>5979</v>
      </c>
      <c r="AX635" s="24" t="s">
        <v>6159</v>
      </c>
      <c r="AY635" s="24" t="s">
        <v>7422</v>
      </c>
      <c r="AZ635" s="216" t="s">
        <v>7766</v>
      </c>
      <c r="BA635" s="216" t="s">
        <v>7292</v>
      </c>
      <c r="BB635" s="57" t="s">
        <v>5474</v>
      </c>
      <c r="BC635" s="202"/>
      <c r="BD635" s="24"/>
      <c r="BE635" s="151"/>
      <c r="BG635" s="151"/>
      <c r="BI635" s="151"/>
      <c r="BL635" s="152"/>
    </row>
    <row r="636" spans="1:64" s="169" customFormat="1">
      <c r="A636" s="24">
        <v>3090</v>
      </c>
      <c r="B636" s="24" t="s">
        <v>643</v>
      </c>
      <c r="C636" s="57">
        <v>49.3</v>
      </c>
      <c r="D636" s="57">
        <v>50.2</v>
      </c>
      <c r="E636" s="57">
        <v>49.3</v>
      </c>
      <c r="F636" s="57">
        <v>50</v>
      </c>
      <c r="G636" s="57">
        <v>50.6</v>
      </c>
      <c r="H636" s="57">
        <v>50.8</v>
      </c>
      <c r="I636" s="57">
        <v>49.8</v>
      </c>
      <c r="J636" s="57">
        <v>49.8</v>
      </c>
      <c r="K636" s="57">
        <v>49.85</v>
      </c>
      <c r="L636" s="57">
        <v>50.8</v>
      </c>
      <c r="M636" s="57">
        <v>49.85</v>
      </c>
      <c r="N636" s="57">
        <v>50.8</v>
      </c>
      <c r="O636" s="63">
        <v>2.00803212851405E-2</v>
      </c>
      <c r="P636" s="57">
        <v>216</v>
      </c>
      <c r="Q636" s="57">
        <v>431</v>
      </c>
      <c r="R636" s="57">
        <v>1096.1500000000001</v>
      </c>
      <c r="S636" s="57">
        <v>49.89</v>
      </c>
      <c r="T636" s="57">
        <v>53.82</v>
      </c>
      <c r="U636" s="57">
        <v>55.314999999999998</v>
      </c>
      <c r="V636" s="57">
        <v>49.86</v>
      </c>
      <c r="W636" s="57">
        <v>53.375</v>
      </c>
      <c r="X636" s="57">
        <v>55.258299999999998</v>
      </c>
      <c r="Y636" s="57">
        <v>49.8</v>
      </c>
      <c r="Z636" s="57">
        <v>53.03</v>
      </c>
      <c r="AA636" s="57">
        <v>55.213299999999997</v>
      </c>
      <c r="AB636" s="57">
        <v>63.1</v>
      </c>
      <c r="AC636" s="57">
        <v>42.55</v>
      </c>
      <c r="AD636" s="57">
        <v>58.4</v>
      </c>
      <c r="AE636" s="57">
        <v>48.7</v>
      </c>
      <c r="AF636" s="64">
        <v>20.351900000000001</v>
      </c>
      <c r="AG636" s="64">
        <v>14.0807</v>
      </c>
      <c r="AH636" s="64">
        <v>33.567900000000002</v>
      </c>
      <c r="AI636" s="64">
        <v>20.5764</v>
      </c>
      <c r="AJ636" s="61">
        <v>0.46180555555555558</v>
      </c>
      <c r="AK636" s="216">
        <v>250</v>
      </c>
      <c r="AL636" s="62">
        <v>397.22278805218247</v>
      </c>
      <c r="AM636" s="24" t="s">
        <v>6551</v>
      </c>
      <c r="AN636" s="216" t="s">
        <v>6009</v>
      </c>
      <c r="AO636" s="216" t="s">
        <v>6007</v>
      </c>
      <c r="AP636" s="216" t="s">
        <v>6884</v>
      </c>
      <c r="AQ636" s="216" t="s">
        <v>6885</v>
      </c>
      <c r="AR636" s="216" t="s">
        <v>6886</v>
      </c>
      <c r="AS636" s="24" t="s">
        <v>6887</v>
      </c>
      <c r="AT636" s="24" t="s">
        <v>6055</v>
      </c>
      <c r="AU636" s="24" t="s">
        <v>6130</v>
      </c>
      <c r="AV636" s="24" t="s">
        <v>6493</v>
      </c>
      <c r="AW636" s="24" t="s">
        <v>5979</v>
      </c>
      <c r="AX636" s="24" t="s">
        <v>5979</v>
      </c>
      <c r="AY636" s="24" t="s">
        <v>7422</v>
      </c>
      <c r="AZ636" s="216" t="s">
        <v>6979</v>
      </c>
      <c r="BA636" s="216" t="s">
        <v>6933</v>
      </c>
      <c r="BB636" s="57" t="s">
        <v>6898</v>
      </c>
      <c r="BC636" s="202"/>
      <c r="BD636" s="24"/>
      <c r="BE636" s="151"/>
      <c r="BG636" s="151"/>
      <c r="BI636" s="151"/>
      <c r="BL636" s="152"/>
    </row>
    <row r="637" spans="1:64" s="169" customFormat="1">
      <c r="A637" s="24">
        <v>3092</v>
      </c>
      <c r="B637" s="24" t="s">
        <v>644</v>
      </c>
      <c r="C637" s="57">
        <v>69</v>
      </c>
      <c r="D637" s="57">
        <v>69.8</v>
      </c>
      <c r="E637" s="57">
        <v>67.7</v>
      </c>
      <c r="F637" s="57">
        <v>68.400000000000006</v>
      </c>
      <c r="G637" s="57">
        <v>69.099999999999994</v>
      </c>
      <c r="H637" s="57">
        <v>69.5</v>
      </c>
      <c r="I637" s="57">
        <v>67.599999999999994</v>
      </c>
      <c r="J637" s="57">
        <v>67.7</v>
      </c>
      <c r="K637" s="57">
        <v>68</v>
      </c>
      <c r="L637" s="57">
        <v>69.099999999999994</v>
      </c>
      <c r="M637" s="57">
        <v>67.7</v>
      </c>
      <c r="N637" s="57">
        <v>68.900000000000006</v>
      </c>
      <c r="O637" s="63">
        <v>1.7725258493353001E-2</v>
      </c>
      <c r="P637" s="57">
        <v>732</v>
      </c>
      <c r="Q637" s="57">
        <v>1128</v>
      </c>
      <c r="R637" s="57">
        <v>4694.8</v>
      </c>
      <c r="S637" s="57">
        <v>68.040000000000006</v>
      </c>
      <c r="T637" s="57">
        <v>69.814999999999998</v>
      </c>
      <c r="U637" s="57">
        <v>68.383300000000006</v>
      </c>
      <c r="V637" s="57">
        <v>68.36</v>
      </c>
      <c r="W637" s="57">
        <v>69.72</v>
      </c>
      <c r="X637" s="57">
        <v>68.378299999999996</v>
      </c>
      <c r="Y637" s="57">
        <v>68.099999999999994</v>
      </c>
      <c r="Z637" s="57">
        <v>69.885000000000005</v>
      </c>
      <c r="AA637" s="57">
        <v>68.3917</v>
      </c>
      <c r="AB637" s="57">
        <v>83.4</v>
      </c>
      <c r="AC637" s="57">
        <v>36.549999999999997</v>
      </c>
      <c r="AD637" s="57">
        <v>78.400000000000006</v>
      </c>
      <c r="AE637" s="57">
        <v>62.4</v>
      </c>
      <c r="AF637" s="64">
        <v>47.546999999999997</v>
      </c>
      <c r="AG637" s="64">
        <v>42.4373</v>
      </c>
      <c r="AH637" s="64">
        <v>53.003799999999998</v>
      </c>
      <c r="AI637" s="64">
        <v>45.959499999999998</v>
      </c>
      <c r="AJ637" s="61">
        <v>0.46180555555555558</v>
      </c>
      <c r="AK637" s="216">
        <v>750</v>
      </c>
      <c r="AL637" s="62">
        <v>1306.4534761206821</v>
      </c>
      <c r="AM637" s="24" t="s">
        <v>7767</v>
      </c>
      <c r="AN637" s="216" t="s">
        <v>6009</v>
      </c>
      <c r="AO637" s="216" t="s">
        <v>5961</v>
      </c>
      <c r="AP637" s="216" t="s">
        <v>6908</v>
      </c>
      <c r="AQ637" s="216" t="s">
        <v>6885</v>
      </c>
      <c r="AR637" s="216" t="s">
        <v>6886</v>
      </c>
      <c r="AS637" s="24" t="s">
        <v>5474</v>
      </c>
      <c r="AT637" s="24" t="s">
        <v>6216</v>
      </c>
      <c r="AU637" s="24" t="s">
        <v>5984</v>
      </c>
      <c r="AV637" s="24" t="s">
        <v>6016</v>
      </c>
      <c r="AW637" s="24" t="s">
        <v>5965</v>
      </c>
      <c r="AX637" s="24" t="s">
        <v>5990</v>
      </c>
      <c r="AY637" s="24" t="s">
        <v>7134</v>
      </c>
      <c r="AZ637" s="216" t="s">
        <v>7736</v>
      </c>
      <c r="BA637" s="216" t="s">
        <v>6964</v>
      </c>
      <c r="BB637" s="57" t="s">
        <v>7217</v>
      </c>
      <c r="BC637" s="202"/>
      <c r="BD637" s="24"/>
      <c r="BE637" s="151"/>
      <c r="BG637" s="151"/>
      <c r="BI637" s="151"/>
      <c r="BL637" s="152"/>
    </row>
    <row r="638" spans="1:64" s="169" customFormat="1">
      <c r="A638" s="24">
        <v>3093</v>
      </c>
      <c r="B638" s="24" t="s">
        <v>645</v>
      </c>
      <c r="C638" s="57">
        <v>74.7</v>
      </c>
      <c r="D638" s="57">
        <v>80</v>
      </c>
      <c r="E638" s="57">
        <v>74.7</v>
      </c>
      <c r="F638" s="57">
        <v>76.900000000000006</v>
      </c>
      <c r="G638" s="57">
        <v>77.599999999999994</v>
      </c>
      <c r="H638" s="57">
        <v>78.599999999999994</v>
      </c>
      <c r="I638" s="57">
        <v>74.8</v>
      </c>
      <c r="J638" s="57">
        <v>78.099999999999994</v>
      </c>
      <c r="K638" s="57">
        <v>75.900000000000006</v>
      </c>
      <c r="L638" s="57">
        <v>76.8</v>
      </c>
      <c r="M638" s="57">
        <v>75</v>
      </c>
      <c r="N638" s="57">
        <v>75.2</v>
      </c>
      <c r="O638" s="63">
        <v>1.75913396481732E-2</v>
      </c>
      <c r="P638" s="57">
        <v>115</v>
      </c>
      <c r="Q638" s="57">
        <v>358</v>
      </c>
      <c r="R638" s="57">
        <v>259.05</v>
      </c>
      <c r="S638" s="57">
        <v>74</v>
      </c>
      <c r="T638" s="57">
        <v>72.385000000000005</v>
      </c>
      <c r="U638" s="57">
        <v>67.665000000000006</v>
      </c>
      <c r="V638" s="57">
        <v>75.62</v>
      </c>
      <c r="W638" s="57">
        <v>72.814999999999998</v>
      </c>
      <c r="X638" s="57">
        <v>68.015000000000001</v>
      </c>
      <c r="Y638" s="57">
        <v>75.64</v>
      </c>
      <c r="Z638" s="57">
        <v>73.150000000000006</v>
      </c>
      <c r="AA638" s="57">
        <v>68.31</v>
      </c>
      <c r="AB638" s="57">
        <v>83</v>
      </c>
      <c r="AC638" s="57">
        <v>33.049999999999997</v>
      </c>
      <c r="AD638" s="57">
        <v>83</v>
      </c>
      <c r="AE638" s="57">
        <v>68.099999999999994</v>
      </c>
      <c r="AF638" s="64">
        <v>57.537300000000002</v>
      </c>
      <c r="AG638" s="64">
        <v>49.641399999999997</v>
      </c>
      <c r="AH638" s="64">
        <v>56.906599999999997</v>
      </c>
      <c r="AI638" s="64">
        <v>52.063099999999999</v>
      </c>
      <c r="AJ638" s="61">
        <v>0.46180555555555558</v>
      </c>
      <c r="AK638" s="216">
        <v>150</v>
      </c>
      <c r="AL638" s="62">
        <v>223.22926064250521</v>
      </c>
      <c r="AM638" s="24" t="s">
        <v>6470</v>
      </c>
      <c r="AN638" s="216" t="s">
        <v>6020</v>
      </c>
      <c r="AO638" s="216" t="s">
        <v>5961</v>
      </c>
      <c r="AP638" s="216" t="s">
        <v>6908</v>
      </c>
      <c r="AQ638" s="216" t="s">
        <v>6900</v>
      </c>
      <c r="AR638" s="216" t="s">
        <v>6916</v>
      </c>
      <c r="AS638" s="24" t="s">
        <v>5474</v>
      </c>
      <c r="AT638" s="24" t="s">
        <v>6031</v>
      </c>
      <c r="AU638" s="24" t="s">
        <v>5972</v>
      </c>
      <c r="AV638" s="24" t="s">
        <v>5984</v>
      </c>
      <c r="AW638" s="24" t="s">
        <v>5970</v>
      </c>
      <c r="AX638" s="24" t="s">
        <v>5965</v>
      </c>
      <c r="AY638" s="24" t="s">
        <v>7009</v>
      </c>
      <c r="AZ638" s="216" t="s">
        <v>7768</v>
      </c>
      <c r="BA638" s="216" t="s">
        <v>7769</v>
      </c>
      <c r="BB638" s="57" t="s">
        <v>5474</v>
      </c>
      <c r="BC638" s="202"/>
      <c r="BD638" s="24"/>
      <c r="BE638" s="151"/>
      <c r="BG638" s="151"/>
      <c r="BI638" s="151"/>
      <c r="BL638" s="152"/>
    </row>
    <row r="639" spans="1:64" s="169" customFormat="1">
      <c r="A639" s="24">
        <v>3094</v>
      </c>
      <c r="B639" s="24" t="s">
        <v>646</v>
      </c>
      <c r="C639" s="57">
        <v>32.5</v>
      </c>
      <c r="D639" s="57">
        <v>33.299999999999997</v>
      </c>
      <c r="E639" s="57">
        <v>32.4</v>
      </c>
      <c r="F639" s="57">
        <v>33</v>
      </c>
      <c r="G639" s="57">
        <v>33.5</v>
      </c>
      <c r="H639" s="57">
        <v>33.799999999999997</v>
      </c>
      <c r="I639" s="57">
        <v>32.799999999999997</v>
      </c>
      <c r="J639" s="57">
        <v>32.85</v>
      </c>
      <c r="K639" s="57">
        <v>33.049999999999997</v>
      </c>
      <c r="L639" s="57">
        <v>34.450000000000003</v>
      </c>
      <c r="M639" s="57">
        <v>32.950000000000003</v>
      </c>
      <c r="N639" s="57">
        <v>34.200000000000003</v>
      </c>
      <c r="O639" s="63">
        <v>4.1095890410958902E-2</v>
      </c>
      <c r="P639" s="57">
        <v>854</v>
      </c>
      <c r="Q639" s="57">
        <v>770</v>
      </c>
      <c r="R639" s="57">
        <v>2493.8000000000002</v>
      </c>
      <c r="S639" s="57">
        <v>32.56</v>
      </c>
      <c r="T639" s="57">
        <v>35.727499999999999</v>
      </c>
      <c r="U639" s="57">
        <v>35.564999999999998</v>
      </c>
      <c r="V639" s="57">
        <v>32.61</v>
      </c>
      <c r="W639" s="57">
        <v>35.51</v>
      </c>
      <c r="X639" s="57">
        <v>35.540799999999997</v>
      </c>
      <c r="Y639" s="57">
        <v>32.65</v>
      </c>
      <c r="Z639" s="57">
        <v>35.454999999999998</v>
      </c>
      <c r="AA639" s="57">
        <v>35.536700000000003</v>
      </c>
      <c r="AB639" s="57">
        <v>45.65</v>
      </c>
      <c r="AC639" s="57">
        <v>18.350000000000001</v>
      </c>
      <c r="AD639" s="57">
        <v>40.5</v>
      </c>
      <c r="AE639" s="57">
        <v>30.8</v>
      </c>
      <c r="AF639" s="64">
        <v>23.886500000000002</v>
      </c>
      <c r="AG639" s="64">
        <v>20.8627</v>
      </c>
      <c r="AH639" s="64">
        <v>34.352499999999999</v>
      </c>
      <c r="AI639" s="64">
        <v>25.359300000000001</v>
      </c>
      <c r="AJ639" s="61">
        <v>0.46180555555555558</v>
      </c>
      <c r="AK639" s="216">
        <v>900</v>
      </c>
      <c r="AL639" s="62">
        <v>1552.0356770136882</v>
      </c>
      <c r="AM639" s="24" t="s">
        <v>6157</v>
      </c>
      <c r="AN639" s="216" t="s">
        <v>6009</v>
      </c>
      <c r="AO639" s="216" t="s">
        <v>5971</v>
      </c>
      <c r="AP639" s="216" t="s">
        <v>6884</v>
      </c>
      <c r="AQ639" s="216" t="s">
        <v>6885</v>
      </c>
      <c r="AR639" s="216" t="s">
        <v>6886</v>
      </c>
      <c r="AS639" s="24" t="s">
        <v>5474</v>
      </c>
      <c r="AT639" s="24" t="s">
        <v>6016</v>
      </c>
      <c r="AU639" s="24" t="s">
        <v>5984</v>
      </c>
      <c r="AV639" s="24" t="s">
        <v>6010</v>
      </c>
      <c r="AW639" s="24" t="s">
        <v>5990</v>
      </c>
      <c r="AX639" s="24" t="s">
        <v>5965</v>
      </c>
      <c r="AY639" s="24" t="s">
        <v>6986</v>
      </c>
      <c r="AZ639" s="216" t="s">
        <v>6997</v>
      </c>
      <c r="BA639" s="216" t="s">
        <v>7232</v>
      </c>
      <c r="BB639" s="57" t="s">
        <v>5474</v>
      </c>
      <c r="BC639" s="202"/>
      <c r="BD639" s="24"/>
      <c r="BE639" s="151"/>
      <c r="BG639" s="151"/>
      <c r="BI639" s="151"/>
      <c r="BL639" s="152"/>
    </row>
    <row r="640" spans="1:64" s="169" customFormat="1">
      <c r="A640" s="24">
        <v>3095</v>
      </c>
      <c r="B640" s="24" t="s">
        <v>647</v>
      </c>
      <c r="C640" s="57">
        <v>2.94</v>
      </c>
      <c r="D640" s="57">
        <v>3.04</v>
      </c>
      <c r="E640" s="57">
        <v>2.94</v>
      </c>
      <c r="F640" s="57">
        <v>3.02</v>
      </c>
      <c r="G640" s="57">
        <v>3</v>
      </c>
      <c r="H640" s="57">
        <v>3</v>
      </c>
      <c r="I640" s="57">
        <v>2.95</v>
      </c>
      <c r="J640" s="57">
        <v>2.95</v>
      </c>
      <c r="K640" s="57">
        <v>3</v>
      </c>
      <c r="L640" s="57">
        <v>3</v>
      </c>
      <c r="M640" s="57">
        <v>3</v>
      </c>
      <c r="N640" s="57">
        <v>3</v>
      </c>
      <c r="O640" s="63">
        <v>1.6949152542372801E-2</v>
      </c>
      <c r="P640" s="57">
        <v>16</v>
      </c>
      <c r="Q640" s="57">
        <v>19</v>
      </c>
      <c r="R640" s="57">
        <v>59</v>
      </c>
      <c r="S640" s="57">
        <v>2.9620000000000002</v>
      </c>
      <c r="T640" s="57">
        <v>3.1589999999999998</v>
      </c>
      <c r="U640" s="57">
        <v>3.0710000000000002</v>
      </c>
      <c r="V640" s="57">
        <v>2.9620000000000002</v>
      </c>
      <c r="W640" s="57">
        <v>3.1515</v>
      </c>
      <c r="X640" s="57">
        <v>3.0691999999999999</v>
      </c>
      <c r="Y640" s="57">
        <v>2.972</v>
      </c>
      <c r="Z640" s="57">
        <v>3.1415000000000002</v>
      </c>
      <c r="AA640" s="57">
        <v>3.0680000000000001</v>
      </c>
      <c r="AB640" s="57">
        <v>5.67</v>
      </c>
      <c r="AC640" s="57">
        <v>2.2000000000000002</v>
      </c>
      <c r="AD640" s="57">
        <v>3.6</v>
      </c>
      <c r="AE640" s="57">
        <v>2.85</v>
      </c>
      <c r="AF640" s="64">
        <v>35.636400000000002</v>
      </c>
      <c r="AG640" s="64">
        <v>26.702400000000001</v>
      </c>
      <c r="AH640" s="64">
        <v>48.757599999999996</v>
      </c>
      <c r="AI640" s="64">
        <v>34.054099999999998</v>
      </c>
      <c r="AJ640" s="61">
        <v>0.46180555555555558</v>
      </c>
      <c r="AK640" s="216">
        <v>50</v>
      </c>
      <c r="AL640" s="62">
        <v>52.37169765069433</v>
      </c>
      <c r="AM640" s="24" t="s">
        <v>6806</v>
      </c>
      <c r="AN640" s="216" t="s">
        <v>6009</v>
      </c>
      <c r="AO640" s="216" t="s">
        <v>5971</v>
      </c>
      <c r="AP640" s="216" t="s">
        <v>6884</v>
      </c>
      <c r="AQ640" s="216" t="s">
        <v>6885</v>
      </c>
      <c r="AR640" s="216" t="s">
        <v>6886</v>
      </c>
      <c r="AS640" s="24" t="s">
        <v>5474</v>
      </c>
      <c r="AT640" s="24" t="s">
        <v>6031</v>
      </c>
      <c r="AU640" s="24" t="s">
        <v>6518</v>
      </c>
      <c r="AV640" s="24" t="s">
        <v>6577</v>
      </c>
      <c r="AW640" s="24" t="s">
        <v>5979</v>
      </c>
      <c r="AX640" s="24" t="s">
        <v>5979</v>
      </c>
      <c r="AY640" s="24" t="s">
        <v>7770</v>
      </c>
      <c r="AZ640" s="216" t="s">
        <v>7179</v>
      </c>
      <c r="BA640" s="216" t="s">
        <v>6967</v>
      </c>
      <c r="BB640" s="57" t="s">
        <v>6898</v>
      </c>
      <c r="BC640" s="202"/>
      <c r="BD640" s="24"/>
      <c r="BE640" s="151"/>
      <c r="BG640" s="151"/>
      <c r="BI640" s="151"/>
      <c r="BL640" s="152"/>
    </row>
    <row r="641" spans="1:64" s="169" customFormat="1">
      <c r="A641" s="24">
        <v>3097</v>
      </c>
      <c r="B641" s="24" t="s">
        <v>2670</v>
      </c>
      <c r="C641" s="57">
        <v>16</v>
      </c>
      <c r="D641" s="57">
        <v>16.25</v>
      </c>
      <c r="E641" s="57">
        <v>16</v>
      </c>
      <c r="F641" s="57">
        <v>16</v>
      </c>
      <c r="G641" s="57">
        <v>16.25</v>
      </c>
      <c r="H641" s="57">
        <v>16.3</v>
      </c>
      <c r="I641" s="57">
        <v>16.25</v>
      </c>
      <c r="J641" s="57">
        <v>16.25</v>
      </c>
      <c r="K641" s="57">
        <v>16.45</v>
      </c>
      <c r="L641" s="57">
        <v>16.45</v>
      </c>
      <c r="M641" s="57">
        <v>16.2</v>
      </c>
      <c r="N641" s="57">
        <v>16.25</v>
      </c>
      <c r="O641" s="63">
        <v>-1.2292562999385299E-3</v>
      </c>
      <c r="P641" s="57">
        <v>12</v>
      </c>
      <c r="Q641" s="57">
        <v>15</v>
      </c>
      <c r="R641" s="57">
        <v>16.777799999999999</v>
      </c>
      <c r="S641" s="57">
        <v>16.32</v>
      </c>
      <c r="T641" s="57">
        <v>16.4056</v>
      </c>
      <c r="U641" s="57">
        <v>16.805800000000001</v>
      </c>
      <c r="V641" s="57">
        <v>16.28</v>
      </c>
      <c r="W641" s="57">
        <v>16.394400000000001</v>
      </c>
      <c r="X641" s="57">
        <v>16.810600000000001</v>
      </c>
      <c r="Y641" s="57">
        <v>16.25</v>
      </c>
      <c r="Z641" s="57">
        <v>16.380600000000001</v>
      </c>
      <c r="AA641" s="57">
        <v>16.807700000000001</v>
      </c>
      <c r="AB641" s="57"/>
      <c r="AC641" s="57"/>
      <c r="AD641" s="57">
        <v>16.899999999999999</v>
      </c>
      <c r="AE641" s="57">
        <v>15.8</v>
      </c>
      <c r="AF641" s="64">
        <v>46.622999999999998</v>
      </c>
      <c r="AG641" s="64">
        <v>46.446300000000001</v>
      </c>
      <c r="AH641" s="64">
        <v>52.510599999999997</v>
      </c>
      <c r="AI641" s="64">
        <v>48.467700000000001</v>
      </c>
      <c r="AJ641" s="61">
        <v>0.46180555555555558</v>
      </c>
      <c r="AK641" s="216">
        <v>50</v>
      </c>
      <c r="AL641" s="62">
        <v>39.278773238020747</v>
      </c>
      <c r="AM641" s="24" t="s">
        <v>7386</v>
      </c>
      <c r="AN641" s="216" t="s">
        <v>6009</v>
      </c>
      <c r="AO641" s="216" t="s">
        <v>5961</v>
      </c>
      <c r="AP641" s="216" t="s">
        <v>6884</v>
      </c>
      <c r="AQ641" s="216" t="s">
        <v>6885</v>
      </c>
      <c r="AR641" s="216" t="s">
        <v>7000</v>
      </c>
      <c r="AS641" s="24" t="s">
        <v>6989</v>
      </c>
      <c r="AT641" s="24" t="s">
        <v>6122</v>
      </c>
      <c r="AU641" s="24" t="s">
        <v>6122</v>
      </c>
      <c r="AV641" s="24" t="s">
        <v>6017</v>
      </c>
      <c r="AW641" s="24" t="s">
        <v>5979</v>
      </c>
      <c r="AX641" s="24" t="s">
        <v>5990</v>
      </c>
      <c r="AY641" s="24" t="s">
        <v>7498</v>
      </c>
      <c r="AZ641" s="216" t="s">
        <v>7093</v>
      </c>
      <c r="BA641" s="216" t="s">
        <v>7677</v>
      </c>
      <c r="BB641" s="57" t="s">
        <v>6898</v>
      </c>
      <c r="BC641" s="202"/>
      <c r="BD641" s="24"/>
      <c r="BE641" s="151"/>
      <c r="BG641" s="151"/>
      <c r="BI641" s="151"/>
      <c r="BL641" s="152"/>
    </row>
    <row r="642" spans="1:64" s="169" customFormat="1">
      <c r="A642" s="24">
        <v>3105</v>
      </c>
      <c r="B642" s="24" t="s">
        <v>648</v>
      </c>
      <c r="C642" s="57">
        <v>314</v>
      </c>
      <c r="D642" s="57">
        <v>325</v>
      </c>
      <c r="E642" s="57">
        <v>313</v>
      </c>
      <c r="F642" s="57">
        <v>321</v>
      </c>
      <c r="G642" s="57">
        <v>322</v>
      </c>
      <c r="H642" s="57">
        <v>328</v>
      </c>
      <c r="I642" s="57">
        <v>318</v>
      </c>
      <c r="J642" s="57">
        <v>319.5</v>
      </c>
      <c r="K642" s="57">
        <v>321.5</v>
      </c>
      <c r="L642" s="57">
        <v>325.5</v>
      </c>
      <c r="M642" s="57">
        <v>319</v>
      </c>
      <c r="N642" s="57">
        <v>325.5</v>
      </c>
      <c r="O642" s="63">
        <v>1.8779342723004602E-2</v>
      </c>
      <c r="P642" s="57">
        <v>1376</v>
      </c>
      <c r="Q642" s="57">
        <v>3116</v>
      </c>
      <c r="R642" s="57">
        <v>3494.9</v>
      </c>
      <c r="S642" s="57">
        <v>320.60000000000002</v>
      </c>
      <c r="T642" s="57">
        <v>335.7</v>
      </c>
      <c r="U642" s="57">
        <v>354.76670000000001</v>
      </c>
      <c r="V642" s="57">
        <v>320.60000000000002</v>
      </c>
      <c r="W642" s="57">
        <v>333.875</v>
      </c>
      <c r="X642" s="57">
        <v>354.6583</v>
      </c>
      <c r="Y642" s="57">
        <v>320.10000000000002</v>
      </c>
      <c r="Z642" s="57">
        <v>332.92500000000001</v>
      </c>
      <c r="AA642" s="57">
        <v>354.6</v>
      </c>
      <c r="AB642" s="57">
        <v>467.5</v>
      </c>
      <c r="AC642" s="57">
        <v>275.5</v>
      </c>
      <c r="AD642" s="57">
        <v>360</v>
      </c>
      <c r="AE642" s="57">
        <v>308</v>
      </c>
      <c r="AF642" s="64">
        <v>24.789899999999999</v>
      </c>
      <c r="AG642" s="64">
        <v>21.0701</v>
      </c>
      <c r="AH642" s="64">
        <v>31.877500000000001</v>
      </c>
      <c r="AI642" s="64">
        <v>24.672599999999999</v>
      </c>
      <c r="AJ642" s="61">
        <v>0.4513888888888889</v>
      </c>
      <c r="AK642" s="216">
        <v>1500</v>
      </c>
      <c r="AL642" s="62">
        <v>2671.0800876738112</v>
      </c>
      <c r="AM642" s="24" t="s">
        <v>6545</v>
      </c>
      <c r="AN642" s="216" t="s">
        <v>6009</v>
      </c>
      <c r="AO642" s="216" t="s">
        <v>6007</v>
      </c>
      <c r="AP642" s="216" t="s">
        <v>6884</v>
      </c>
      <c r="AQ642" s="216" t="s">
        <v>6885</v>
      </c>
      <c r="AR642" s="216" t="s">
        <v>6886</v>
      </c>
      <c r="AS642" s="24" t="s">
        <v>5474</v>
      </c>
      <c r="AT642" s="24" t="s">
        <v>6016</v>
      </c>
      <c r="AU642" s="24" t="s">
        <v>6029</v>
      </c>
      <c r="AV642" s="24" t="s">
        <v>6126</v>
      </c>
      <c r="AW642" s="24" t="s">
        <v>5979</v>
      </c>
      <c r="AX642" s="24" t="s">
        <v>5986</v>
      </c>
      <c r="AY642" s="24" t="s">
        <v>7477</v>
      </c>
      <c r="AZ642" s="216" t="s">
        <v>7031</v>
      </c>
      <c r="BA642" s="216" t="s">
        <v>6930</v>
      </c>
      <c r="BB642" s="57" t="s">
        <v>6898</v>
      </c>
      <c r="BC642" s="202"/>
      <c r="BD642" s="24"/>
      <c r="BE642" s="151"/>
      <c r="BG642" s="151"/>
      <c r="BI642" s="151"/>
      <c r="BL642" s="152"/>
    </row>
    <row r="643" spans="1:64" s="169" customFormat="1">
      <c r="A643" s="24">
        <v>3114</v>
      </c>
      <c r="B643" s="24" t="s">
        <v>649</v>
      </c>
      <c r="C643" s="57">
        <v>34.75</v>
      </c>
      <c r="D643" s="57">
        <v>35.1</v>
      </c>
      <c r="E643" s="57">
        <v>30.7</v>
      </c>
      <c r="F643" s="57">
        <v>30.7</v>
      </c>
      <c r="G643" s="57">
        <v>30.9</v>
      </c>
      <c r="H643" s="57">
        <v>31</v>
      </c>
      <c r="I643" s="57">
        <v>28.25</v>
      </c>
      <c r="J643" s="57">
        <v>28.6</v>
      </c>
      <c r="K643" s="57">
        <v>29</v>
      </c>
      <c r="L643" s="57">
        <v>29.7</v>
      </c>
      <c r="M643" s="57">
        <v>29</v>
      </c>
      <c r="N643" s="57">
        <v>29.3</v>
      </c>
      <c r="O643" s="63">
        <v>2.44755244755244E-2</v>
      </c>
      <c r="P643" s="57">
        <v>1492</v>
      </c>
      <c r="Q643" s="57">
        <v>4687</v>
      </c>
      <c r="R643" s="57">
        <v>3142.85</v>
      </c>
      <c r="S643" s="57">
        <v>34.06</v>
      </c>
      <c r="T643" s="57">
        <v>35.907499999999999</v>
      </c>
      <c r="U643" s="57">
        <v>28.4817</v>
      </c>
      <c r="V643" s="57">
        <v>32.78</v>
      </c>
      <c r="W643" s="57">
        <v>36.022500000000001</v>
      </c>
      <c r="X643" s="57">
        <v>28.555800000000001</v>
      </c>
      <c r="Y643" s="57">
        <v>31.42</v>
      </c>
      <c r="Z643" s="57">
        <v>36.055</v>
      </c>
      <c r="AA643" s="57">
        <v>28.644200000000001</v>
      </c>
      <c r="AB643" s="57">
        <v>43</v>
      </c>
      <c r="AC643" s="57">
        <v>17.7</v>
      </c>
      <c r="AD643" s="57">
        <v>43</v>
      </c>
      <c r="AE643" s="57">
        <v>28</v>
      </c>
      <c r="AF643" s="64">
        <v>9.6113</v>
      </c>
      <c r="AG643" s="64">
        <v>17.3278</v>
      </c>
      <c r="AH643" s="64">
        <v>9.8221000000000007</v>
      </c>
      <c r="AI643" s="64">
        <v>14.825900000000001</v>
      </c>
      <c r="AJ643" s="61">
        <v>0.4513888888888889</v>
      </c>
      <c r="AK643" s="216">
        <v>1500</v>
      </c>
      <c r="AL643" s="62">
        <v>2896.2583508788712</v>
      </c>
      <c r="AM643" s="24" t="s">
        <v>6038</v>
      </c>
      <c r="AN643" s="216" t="s">
        <v>6039</v>
      </c>
      <c r="AO643" s="216" t="s">
        <v>6047</v>
      </c>
      <c r="AP643" s="216" t="s">
        <v>6908</v>
      </c>
      <c r="AQ643" s="216" t="s">
        <v>6885</v>
      </c>
      <c r="AR643" s="216" t="s">
        <v>6916</v>
      </c>
      <c r="AS643" s="24" t="s">
        <v>6894</v>
      </c>
      <c r="AT643" s="24" t="s">
        <v>6004</v>
      </c>
      <c r="AU643" s="24" t="s">
        <v>5964</v>
      </c>
      <c r="AV643" s="24" t="s">
        <v>6055</v>
      </c>
      <c r="AW643" s="24" t="s">
        <v>5976</v>
      </c>
      <c r="AX643" s="24" t="s">
        <v>5979</v>
      </c>
      <c r="AY643" s="24" t="s">
        <v>7771</v>
      </c>
      <c r="AZ643" s="216" t="s">
        <v>7088</v>
      </c>
      <c r="BA643" s="216" t="s">
        <v>7296</v>
      </c>
      <c r="BB643" s="57" t="s">
        <v>5474</v>
      </c>
      <c r="BC643" s="202"/>
      <c r="BD643" s="24"/>
      <c r="BE643" s="151"/>
      <c r="BG643" s="151"/>
      <c r="BI643" s="151"/>
      <c r="BL643" s="152"/>
    </row>
    <row r="644" spans="1:64" s="169" customFormat="1">
      <c r="A644" s="24">
        <v>3115</v>
      </c>
      <c r="B644" s="24" t="s">
        <v>650</v>
      </c>
      <c r="C644" s="57">
        <v>13.75</v>
      </c>
      <c r="D644" s="57">
        <v>13.9</v>
      </c>
      <c r="E644" s="57">
        <v>13.75</v>
      </c>
      <c r="F644" s="57">
        <v>13.9</v>
      </c>
      <c r="G644" s="57">
        <v>14.3</v>
      </c>
      <c r="H644" s="57">
        <v>14.4</v>
      </c>
      <c r="I644" s="57">
        <v>13.9</v>
      </c>
      <c r="J644" s="57">
        <v>14.15</v>
      </c>
      <c r="K644" s="57">
        <v>14.1</v>
      </c>
      <c r="L644" s="57">
        <v>14.1</v>
      </c>
      <c r="M644" s="57">
        <v>14.1</v>
      </c>
      <c r="N644" s="57">
        <v>14.1</v>
      </c>
      <c r="O644" s="63">
        <v>-3.53356890459363E-3</v>
      </c>
      <c r="P644" s="57">
        <v>1</v>
      </c>
      <c r="Q644" s="57">
        <v>6</v>
      </c>
      <c r="R644" s="57">
        <v>15.5625</v>
      </c>
      <c r="S644" s="57">
        <v>14.137499999999999</v>
      </c>
      <c r="T644" s="57">
        <v>14.2844</v>
      </c>
      <c r="U644" s="57">
        <v>14.679500000000001</v>
      </c>
      <c r="V644" s="57">
        <v>14.0625</v>
      </c>
      <c r="W644" s="57">
        <v>14.275</v>
      </c>
      <c r="X644" s="57">
        <v>14.6678</v>
      </c>
      <c r="Y644" s="57">
        <v>13.975</v>
      </c>
      <c r="Z644" s="57">
        <v>14.2812</v>
      </c>
      <c r="AA644" s="57">
        <v>14.6256</v>
      </c>
      <c r="AB644" s="57">
        <v>19</v>
      </c>
      <c r="AC644" s="57">
        <v>13.4</v>
      </c>
      <c r="AD644" s="57">
        <v>14.8</v>
      </c>
      <c r="AE644" s="57">
        <v>13.4</v>
      </c>
      <c r="AF644" s="64"/>
      <c r="AG644" s="64"/>
      <c r="AH644" s="64"/>
      <c r="AI644" s="64"/>
      <c r="AJ644" s="61">
        <v>0.4513888888888889</v>
      </c>
      <c r="AK644" s="216">
        <v>50</v>
      </c>
      <c r="AL644" s="62">
        <v>3.7881259281495474</v>
      </c>
      <c r="AM644" s="24" t="s">
        <v>7108</v>
      </c>
      <c r="AN644" s="216" t="s">
        <v>5993</v>
      </c>
      <c r="AO644" s="216" t="s">
        <v>5993</v>
      </c>
      <c r="AP644" s="216" t="s">
        <v>6884</v>
      </c>
      <c r="AQ644" s="216" t="s">
        <v>6885</v>
      </c>
      <c r="AR644" s="216" t="s">
        <v>6886</v>
      </c>
      <c r="AS644" s="24" t="s">
        <v>5474</v>
      </c>
      <c r="AT644" s="24" t="s">
        <v>6493</v>
      </c>
      <c r="AU644" s="24" t="s">
        <v>5984</v>
      </c>
      <c r="AV644" s="24" t="s">
        <v>6577</v>
      </c>
      <c r="AW644" s="24" t="s">
        <v>5979</v>
      </c>
      <c r="AX644" s="24" t="s">
        <v>5979</v>
      </c>
      <c r="AY644" s="24" t="s">
        <v>7772</v>
      </c>
      <c r="AZ644" s="216" t="s">
        <v>7080</v>
      </c>
      <c r="BA644" s="216" t="s">
        <v>7113</v>
      </c>
      <c r="BB644" s="57" t="s">
        <v>5474</v>
      </c>
      <c r="BC644" s="202"/>
      <c r="BD644" s="24"/>
      <c r="BE644" s="151"/>
      <c r="BG644" s="151"/>
      <c r="BI644" s="151"/>
      <c r="BL644" s="152"/>
    </row>
    <row r="645" spans="1:64" s="169" customFormat="1">
      <c r="A645" s="24">
        <v>3118</v>
      </c>
      <c r="B645" s="24" t="s">
        <v>651</v>
      </c>
      <c r="C645" s="57">
        <v>30.75</v>
      </c>
      <c r="D645" s="57">
        <v>30.8</v>
      </c>
      <c r="E645" s="57">
        <v>30.1</v>
      </c>
      <c r="F645" s="57">
        <v>30.2</v>
      </c>
      <c r="G645" s="57">
        <v>30.25</v>
      </c>
      <c r="H645" s="57">
        <v>30.25</v>
      </c>
      <c r="I645" s="57">
        <v>30.1</v>
      </c>
      <c r="J645" s="57">
        <v>30.1</v>
      </c>
      <c r="K645" s="57">
        <v>30.35</v>
      </c>
      <c r="L645" s="57">
        <v>30.35</v>
      </c>
      <c r="M645" s="57">
        <v>30.35</v>
      </c>
      <c r="N645" s="57">
        <v>30.35</v>
      </c>
      <c r="O645" s="63">
        <v>8.3056478405315604E-3</v>
      </c>
      <c r="P645" s="57">
        <v>1</v>
      </c>
      <c r="Q645" s="57">
        <v>15</v>
      </c>
      <c r="R645" s="57">
        <v>20.25</v>
      </c>
      <c r="S645" s="57">
        <v>29.99</v>
      </c>
      <c r="T645" s="57">
        <v>30.1675</v>
      </c>
      <c r="U645" s="57">
        <v>31.037500000000001</v>
      </c>
      <c r="V645" s="57">
        <v>30.02</v>
      </c>
      <c r="W645" s="57">
        <v>30.162500000000001</v>
      </c>
      <c r="X645" s="57">
        <v>31.015799999999999</v>
      </c>
      <c r="Y645" s="57">
        <v>30.11</v>
      </c>
      <c r="Z645" s="57">
        <v>30.175000000000001</v>
      </c>
      <c r="AA645" s="57">
        <v>30.995000000000001</v>
      </c>
      <c r="AB645" s="57">
        <v>34.75</v>
      </c>
      <c r="AC645" s="57">
        <v>26.75</v>
      </c>
      <c r="AD645" s="57">
        <v>31.05</v>
      </c>
      <c r="AE645" s="57">
        <v>29.35</v>
      </c>
      <c r="AF645" s="64">
        <v>38.4163</v>
      </c>
      <c r="AG645" s="64">
        <v>30.939399999999999</v>
      </c>
      <c r="AH645" s="64">
        <v>48.599400000000003</v>
      </c>
      <c r="AI645" s="64">
        <v>36.826099999999997</v>
      </c>
      <c r="AJ645" s="61">
        <v>0.4513888888888889</v>
      </c>
      <c r="AK645" s="216">
        <v>50</v>
      </c>
      <c r="AL645" s="62">
        <v>3.7881259281495474</v>
      </c>
      <c r="AM645" s="24" t="s">
        <v>7071</v>
      </c>
      <c r="AN645" s="216" t="s">
        <v>6009</v>
      </c>
      <c r="AO645" s="216" t="s">
        <v>5971</v>
      </c>
      <c r="AP645" s="216" t="s">
        <v>6884</v>
      </c>
      <c r="AQ645" s="216" t="s">
        <v>6900</v>
      </c>
      <c r="AR645" s="216" t="s">
        <v>6886</v>
      </c>
      <c r="AS645" s="24" t="s">
        <v>7699</v>
      </c>
      <c r="AT645" s="24" t="s">
        <v>5984</v>
      </c>
      <c r="AU645" s="24" t="s">
        <v>6518</v>
      </c>
      <c r="AV645" s="24" t="s">
        <v>6577</v>
      </c>
      <c r="AW645" s="24" t="s">
        <v>5979</v>
      </c>
      <c r="AX645" s="24" t="s">
        <v>5979</v>
      </c>
      <c r="AY645" s="24" t="s">
        <v>7524</v>
      </c>
      <c r="AZ645" s="216" t="s">
        <v>7080</v>
      </c>
      <c r="BA645" s="216" t="s">
        <v>7043</v>
      </c>
      <c r="BB645" s="57" t="s">
        <v>6903</v>
      </c>
      <c r="BC645" s="202"/>
      <c r="BD645" s="24"/>
      <c r="BE645" s="151"/>
      <c r="BG645" s="151"/>
      <c r="BI645" s="151"/>
      <c r="BL645" s="152"/>
    </row>
    <row r="646" spans="1:64" s="169" customFormat="1">
      <c r="A646" s="24">
        <v>3122</v>
      </c>
      <c r="B646" s="24" t="s">
        <v>652</v>
      </c>
      <c r="C646" s="57">
        <v>44.5</v>
      </c>
      <c r="D646" s="57">
        <v>46.3</v>
      </c>
      <c r="E646" s="57">
        <v>44</v>
      </c>
      <c r="F646" s="57">
        <v>46.15</v>
      </c>
      <c r="G646" s="57">
        <v>46.9</v>
      </c>
      <c r="H646" s="57">
        <v>47.9</v>
      </c>
      <c r="I646" s="57">
        <v>44.9</v>
      </c>
      <c r="J646" s="57">
        <v>44.9</v>
      </c>
      <c r="K646" s="57">
        <v>45.15</v>
      </c>
      <c r="L646" s="57">
        <v>49.35</v>
      </c>
      <c r="M646" s="57">
        <v>45.15</v>
      </c>
      <c r="N646" s="57">
        <v>49.35</v>
      </c>
      <c r="O646" s="63">
        <v>9.9109131403118E-2</v>
      </c>
      <c r="P646" s="57">
        <v>3058</v>
      </c>
      <c r="Q646" s="57">
        <v>2975</v>
      </c>
      <c r="R646" s="57">
        <v>4615.8500000000004</v>
      </c>
      <c r="S646" s="57">
        <v>44.55</v>
      </c>
      <c r="T646" s="57">
        <v>49.127499999999998</v>
      </c>
      <c r="U646" s="57">
        <v>44.782499999999999</v>
      </c>
      <c r="V646" s="57">
        <v>44.76</v>
      </c>
      <c r="W646" s="57">
        <v>48.842500000000001</v>
      </c>
      <c r="X646" s="57">
        <v>44.9283</v>
      </c>
      <c r="Y646" s="57">
        <v>45.23</v>
      </c>
      <c r="Z646" s="57">
        <v>48.907499999999999</v>
      </c>
      <c r="AA646" s="57">
        <v>45.102499999999999</v>
      </c>
      <c r="AB646" s="57">
        <v>63.2</v>
      </c>
      <c r="AC646" s="57">
        <v>11</v>
      </c>
      <c r="AD646" s="57">
        <v>57.2</v>
      </c>
      <c r="AE646" s="57">
        <v>41.3</v>
      </c>
      <c r="AF646" s="64">
        <v>34.0122</v>
      </c>
      <c r="AG646" s="64">
        <v>25.2468</v>
      </c>
      <c r="AH646" s="64">
        <v>56.008099999999999</v>
      </c>
      <c r="AI646" s="64">
        <v>35.500599999999999</v>
      </c>
      <c r="AJ646" s="61">
        <v>0.4513888888888889</v>
      </c>
      <c r="AK646" s="216">
        <v>3500</v>
      </c>
      <c r="AL646" s="62">
        <v>5841.178820367908</v>
      </c>
      <c r="AM646" s="24" t="s">
        <v>6157</v>
      </c>
      <c r="AN646" s="216" t="s">
        <v>6009</v>
      </c>
      <c r="AO646" s="216" t="s">
        <v>5961</v>
      </c>
      <c r="AP646" s="216" t="s">
        <v>6908</v>
      </c>
      <c r="AQ646" s="216" t="s">
        <v>6900</v>
      </c>
      <c r="AR646" s="216" t="s">
        <v>6886</v>
      </c>
      <c r="AS646" s="24" t="s">
        <v>5474</v>
      </c>
      <c r="AT646" s="24" t="s">
        <v>5982</v>
      </c>
      <c r="AU646" s="24" t="s">
        <v>6004</v>
      </c>
      <c r="AV646" s="24" t="s">
        <v>6201</v>
      </c>
      <c r="AW646" s="24" t="s">
        <v>5979</v>
      </c>
      <c r="AX646" s="24" t="s">
        <v>5979</v>
      </c>
      <c r="AY646" s="24" t="s">
        <v>6978</v>
      </c>
      <c r="AZ646" s="216" t="s">
        <v>7773</v>
      </c>
      <c r="BA646" s="216" t="s">
        <v>7397</v>
      </c>
      <c r="BB646" s="57" t="s">
        <v>6925</v>
      </c>
      <c r="BC646" s="202"/>
      <c r="BD646" s="24"/>
      <c r="BE646" s="151"/>
      <c r="BG646" s="151"/>
      <c r="BI646" s="151"/>
      <c r="BL646" s="152"/>
    </row>
    <row r="647" spans="1:64" s="169" customFormat="1">
      <c r="A647" s="24">
        <v>3128</v>
      </c>
      <c r="B647" s="24" t="s">
        <v>653</v>
      </c>
      <c r="C647" s="57">
        <v>17.55</v>
      </c>
      <c r="D647" s="57">
        <v>18</v>
      </c>
      <c r="E647" s="57">
        <v>17.55</v>
      </c>
      <c r="F647" s="57">
        <v>17.899999999999999</v>
      </c>
      <c r="G647" s="57">
        <v>17.899999999999999</v>
      </c>
      <c r="H647" s="57">
        <v>17.95</v>
      </c>
      <c r="I647" s="57">
        <v>17.399999999999999</v>
      </c>
      <c r="J647" s="57">
        <v>17.7</v>
      </c>
      <c r="K647" s="57">
        <v>17.899999999999999</v>
      </c>
      <c r="L647" s="57">
        <v>18.100000000000001</v>
      </c>
      <c r="M647" s="57">
        <v>17.850000000000001</v>
      </c>
      <c r="N647" s="57">
        <v>18.100000000000001</v>
      </c>
      <c r="O647" s="63">
        <v>2.2598870056497099E-2</v>
      </c>
      <c r="P647" s="57">
        <v>91</v>
      </c>
      <c r="Q647" s="57">
        <v>330</v>
      </c>
      <c r="R647" s="57">
        <v>406.6</v>
      </c>
      <c r="S647" s="57">
        <v>17.72</v>
      </c>
      <c r="T647" s="57">
        <v>18.127500000000001</v>
      </c>
      <c r="U647" s="57">
        <v>19.243300000000001</v>
      </c>
      <c r="V647" s="57">
        <v>17.690000000000001</v>
      </c>
      <c r="W647" s="57">
        <v>18.037500000000001</v>
      </c>
      <c r="X647" s="57">
        <v>19.2408</v>
      </c>
      <c r="Y647" s="57">
        <v>17.73</v>
      </c>
      <c r="Z647" s="57">
        <v>18.0075</v>
      </c>
      <c r="AA647" s="57">
        <v>19.241700000000002</v>
      </c>
      <c r="AB647" s="57">
        <v>26.5</v>
      </c>
      <c r="AC647" s="57">
        <v>12.6</v>
      </c>
      <c r="AD647" s="57">
        <v>19.25</v>
      </c>
      <c r="AE647" s="57">
        <v>17.149999999999999</v>
      </c>
      <c r="AF647" s="64">
        <v>48.0289</v>
      </c>
      <c r="AG647" s="64">
        <v>36.775599999999997</v>
      </c>
      <c r="AH647" s="64">
        <v>65.352599999999995</v>
      </c>
      <c r="AI647" s="64">
        <v>46.301299999999998</v>
      </c>
      <c r="AJ647" s="61">
        <v>0.4513888888888889</v>
      </c>
      <c r="AK647" s="216">
        <v>100</v>
      </c>
      <c r="AL647" s="62">
        <v>203.00994438231331</v>
      </c>
      <c r="AM647" s="24" t="s">
        <v>7774</v>
      </c>
      <c r="AN647" s="216" t="s">
        <v>6009</v>
      </c>
      <c r="AO647" s="216" t="s">
        <v>5961</v>
      </c>
      <c r="AP647" s="216" t="s">
        <v>6884</v>
      </c>
      <c r="AQ647" s="216" t="s">
        <v>6900</v>
      </c>
      <c r="AR647" s="216" t="s">
        <v>6886</v>
      </c>
      <c r="AS647" s="24" t="s">
        <v>6894</v>
      </c>
      <c r="AT647" s="24" t="s">
        <v>6055</v>
      </c>
      <c r="AU647" s="24" t="s">
        <v>5984</v>
      </c>
      <c r="AV647" s="24" t="s">
        <v>6126</v>
      </c>
      <c r="AW647" s="24" t="s">
        <v>5979</v>
      </c>
      <c r="AX647" s="24" t="s">
        <v>5990</v>
      </c>
      <c r="AY647" s="24" t="s">
        <v>7775</v>
      </c>
      <c r="AZ647" s="216" t="s">
        <v>7058</v>
      </c>
      <c r="BA647" s="216" t="s">
        <v>7328</v>
      </c>
      <c r="BB647" s="57" t="s">
        <v>6903</v>
      </c>
      <c r="BC647" s="202"/>
      <c r="BD647" s="24"/>
      <c r="BE647" s="151"/>
      <c r="BG647" s="151"/>
      <c r="BI647" s="151"/>
      <c r="BL647" s="152"/>
    </row>
    <row r="648" spans="1:64" s="169" customFormat="1">
      <c r="A648" s="24">
        <v>3131</v>
      </c>
      <c r="B648" s="24" t="s">
        <v>655</v>
      </c>
      <c r="C648" s="57">
        <v>380</v>
      </c>
      <c r="D648" s="57">
        <v>391</v>
      </c>
      <c r="E648" s="57">
        <v>380</v>
      </c>
      <c r="F648" s="57">
        <v>391</v>
      </c>
      <c r="G648" s="57">
        <v>395</v>
      </c>
      <c r="H648" s="57">
        <v>402</v>
      </c>
      <c r="I648" s="57">
        <v>387</v>
      </c>
      <c r="J648" s="57">
        <v>397</v>
      </c>
      <c r="K648" s="57">
        <v>398</v>
      </c>
      <c r="L648" s="57">
        <v>404.5</v>
      </c>
      <c r="M648" s="57">
        <v>398</v>
      </c>
      <c r="N648" s="57">
        <v>401</v>
      </c>
      <c r="O648" s="63">
        <v>1.00755667506297E-2</v>
      </c>
      <c r="P648" s="57">
        <v>90</v>
      </c>
      <c r="Q648" s="57">
        <v>384</v>
      </c>
      <c r="R648" s="57">
        <v>399.65</v>
      </c>
      <c r="S648" s="57">
        <v>383</v>
      </c>
      <c r="T648" s="57">
        <v>407.45</v>
      </c>
      <c r="U648" s="57">
        <v>401.95830000000001</v>
      </c>
      <c r="V648" s="57">
        <v>386.6</v>
      </c>
      <c r="W648" s="57">
        <v>406.7</v>
      </c>
      <c r="X648" s="57">
        <v>402.875</v>
      </c>
      <c r="Y648" s="57">
        <v>388.1</v>
      </c>
      <c r="Z648" s="57">
        <v>406.4</v>
      </c>
      <c r="AA648" s="57">
        <v>403.875</v>
      </c>
      <c r="AB648" s="57">
        <v>468</v>
      </c>
      <c r="AC648" s="57">
        <v>273.5</v>
      </c>
      <c r="AD648" s="57">
        <v>453.5</v>
      </c>
      <c r="AE648" s="57">
        <v>360</v>
      </c>
      <c r="AF648" s="64">
        <v>47.971499999999999</v>
      </c>
      <c r="AG648" s="64">
        <v>34.502899999999997</v>
      </c>
      <c r="AH648" s="64">
        <v>62.351399999999998</v>
      </c>
      <c r="AI648" s="64">
        <v>43.785699999999999</v>
      </c>
      <c r="AJ648" s="61">
        <v>0.4513888888888889</v>
      </c>
      <c r="AK648" s="216">
        <v>100</v>
      </c>
      <c r="AL648" s="62">
        <v>200.77906587261756</v>
      </c>
      <c r="AM648" s="24" t="s">
        <v>7135</v>
      </c>
      <c r="AN648" s="216" t="s">
        <v>6009</v>
      </c>
      <c r="AO648" s="216" t="s">
        <v>5961</v>
      </c>
      <c r="AP648" s="216" t="s">
        <v>6884</v>
      </c>
      <c r="AQ648" s="216" t="s">
        <v>6885</v>
      </c>
      <c r="AR648" s="216" t="s">
        <v>6886</v>
      </c>
      <c r="AS648" s="24" t="s">
        <v>5474</v>
      </c>
      <c r="AT648" s="24" t="s">
        <v>6255</v>
      </c>
      <c r="AU648" s="24" t="s">
        <v>5972</v>
      </c>
      <c r="AV648" s="24" t="s">
        <v>6055</v>
      </c>
      <c r="AW648" s="24" t="s">
        <v>5970</v>
      </c>
      <c r="AX648" s="24" t="s">
        <v>5979</v>
      </c>
      <c r="AY648" s="24" t="s">
        <v>6912</v>
      </c>
      <c r="AZ648" s="216" t="s">
        <v>6910</v>
      </c>
      <c r="BA648" s="216" t="s">
        <v>7107</v>
      </c>
      <c r="BB648" s="57" t="s">
        <v>5474</v>
      </c>
      <c r="BC648" s="202"/>
      <c r="BD648" s="24"/>
      <c r="BE648" s="151"/>
      <c r="BG648" s="151"/>
      <c r="BI648" s="151"/>
      <c r="BL648" s="152"/>
    </row>
    <row r="649" spans="1:64" s="169" customFormat="1">
      <c r="A649" s="24">
        <v>3138</v>
      </c>
      <c r="B649" s="24" t="s">
        <v>2686</v>
      </c>
      <c r="C649" s="57">
        <v>175</v>
      </c>
      <c r="D649" s="57">
        <v>191</v>
      </c>
      <c r="E649" s="57">
        <v>175</v>
      </c>
      <c r="F649" s="57">
        <v>191</v>
      </c>
      <c r="G649" s="57">
        <v>197</v>
      </c>
      <c r="H649" s="57">
        <v>198</v>
      </c>
      <c r="I649" s="57">
        <v>181.5</v>
      </c>
      <c r="J649" s="57">
        <v>185</v>
      </c>
      <c r="K649" s="57">
        <v>187.5</v>
      </c>
      <c r="L649" s="57">
        <v>194</v>
      </c>
      <c r="M649" s="57">
        <v>187.5</v>
      </c>
      <c r="N649" s="57">
        <v>190.5</v>
      </c>
      <c r="O649" s="63">
        <v>2.97297297297297E-2</v>
      </c>
      <c r="P649" s="57">
        <v>424</v>
      </c>
      <c r="Q649" s="57">
        <v>879</v>
      </c>
      <c r="R649" s="57">
        <v>464.3</v>
      </c>
      <c r="S649" s="57">
        <v>178.7</v>
      </c>
      <c r="T649" s="57">
        <v>195.8</v>
      </c>
      <c r="U649" s="57">
        <v>217.1833</v>
      </c>
      <c r="V649" s="57">
        <v>180.5</v>
      </c>
      <c r="W649" s="57">
        <v>193.55</v>
      </c>
      <c r="X649" s="57">
        <v>217.1</v>
      </c>
      <c r="Y649" s="57">
        <v>182.3</v>
      </c>
      <c r="Z649" s="57">
        <v>192.375</v>
      </c>
      <c r="AA649" s="57">
        <v>216.95830000000001</v>
      </c>
      <c r="AB649" s="57">
        <v>518</v>
      </c>
      <c r="AC649" s="57">
        <v>80.5</v>
      </c>
      <c r="AD649" s="57">
        <v>219.5</v>
      </c>
      <c r="AE649" s="57">
        <v>167</v>
      </c>
      <c r="AF649" s="64">
        <v>42.1479</v>
      </c>
      <c r="AG649" s="64">
        <v>28.0459</v>
      </c>
      <c r="AH649" s="64">
        <v>53.367400000000004</v>
      </c>
      <c r="AI649" s="64">
        <v>36.486400000000003</v>
      </c>
      <c r="AJ649" s="61">
        <v>0.4513888888888889</v>
      </c>
      <c r="AK649" s="216">
        <v>450</v>
      </c>
      <c r="AL649" s="62">
        <v>844.35808872412792</v>
      </c>
      <c r="AM649" s="24" t="s">
        <v>6038</v>
      </c>
      <c r="AN649" s="216" t="s">
        <v>6009</v>
      </c>
      <c r="AO649" s="216" t="s">
        <v>5961</v>
      </c>
      <c r="AP649" s="216" t="s">
        <v>6884</v>
      </c>
      <c r="AQ649" s="216" t="s">
        <v>6885</v>
      </c>
      <c r="AR649" s="216" t="s">
        <v>6886</v>
      </c>
      <c r="AS649" s="24" t="s">
        <v>5474</v>
      </c>
      <c r="AT649" s="24" t="s">
        <v>6201</v>
      </c>
      <c r="AU649" s="24" t="s">
        <v>5964</v>
      </c>
      <c r="AV649" s="24" t="s">
        <v>6055</v>
      </c>
      <c r="AW649" s="24" t="s">
        <v>5970</v>
      </c>
      <c r="AX649" s="24" t="s">
        <v>5979</v>
      </c>
      <c r="AY649" s="24" t="s">
        <v>7776</v>
      </c>
      <c r="AZ649" s="216" t="s">
        <v>7132</v>
      </c>
      <c r="BA649" s="216" t="s">
        <v>7043</v>
      </c>
      <c r="BB649" s="57" t="s">
        <v>5474</v>
      </c>
      <c r="BC649" s="202"/>
      <c r="BD649" s="24"/>
      <c r="BE649" s="151"/>
      <c r="BG649" s="151"/>
      <c r="BI649" s="151"/>
      <c r="BL649" s="152"/>
    </row>
    <row r="650" spans="1:64" s="169" customFormat="1">
      <c r="A650" s="24">
        <v>3141</v>
      </c>
      <c r="B650" s="24" t="s">
        <v>656</v>
      </c>
      <c r="C650" s="57">
        <v>138</v>
      </c>
      <c r="D650" s="57">
        <v>148</v>
      </c>
      <c r="E650" s="57">
        <v>137.5</v>
      </c>
      <c r="F650" s="57">
        <v>146.5</v>
      </c>
      <c r="G650" s="57">
        <v>150</v>
      </c>
      <c r="H650" s="57">
        <v>158.5</v>
      </c>
      <c r="I650" s="57">
        <v>147</v>
      </c>
      <c r="J650" s="57">
        <v>148.5</v>
      </c>
      <c r="K650" s="57">
        <v>148</v>
      </c>
      <c r="L650" s="57">
        <v>155</v>
      </c>
      <c r="M650" s="57">
        <v>145</v>
      </c>
      <c r="N650" s="57">
        <v>155</v>
      </c>
      <c r="O650" s="63">
        <v>4.3771043771043697E-2</v>
      </c>
      <c r="P650" s="57">
        <v>8840</v>
      </c>
      <c r="Q650" s="57">
        <v>23915</v>
      </c>
      <c r="R650" s="57">
        <v>16532</v>
      </c>
      <c r="S650" s="57">
        <v>136.19999999999999</v>
      </c>
      <c r="T650" s="57">
        <v>150.07499999999999</v>
      </c>
      <c r="U650" s="57">
        <v>130.1217</v>
      </c>
      <c r="V650" s="57">
        <v>139.69999999999999</v>
      </c>
      <c r="W650" s="57">
        <v>149.15</v>
      </c>
      <c r="X650" s="57">
        <v>131.46</v>
      </c>
      <c r="Y650" s="57">
        <v>143.30000000000001</v>
      </c>
      <c r="Z650" s="57">
        <v>149.1</v>
      </c>
      <c r="AA650" s="57">
        <v>132.81</v>
      </c>
      <c r="AB650" s="57">
        <v>203.5</v>
      </c>
      <c r="AC650" s="57">
        <v>27.5</v>
      </c>
      <c r="AD650" s="57">
        <v>182</v>
      </c>
      <c r="AE650" s="57">
        <v>118</v>
      </c>
      <c r="AF650" s="64">
        <v>59.804900000000004</v>
      </c>
      <c r="AG650" s="64">
        <v>41.428800000000003</v>
      </c>
      <c r="AH650" s="64">
        <v>70.322599999999994</v>
      </c>
      <c r="AI650" s="64">
        <v>51.060099999999998</v>
      </c>
      <c r="AJ650" s="61">
        <v>0.4513888888888889</v>
      </c>
      <c r="AK650" s="216">
        <v>10000</v>
      </c>
      <c r="AL650" s="62">
        <v>15614.736509086095</v>
      </c>
      <c r="AM650" s="24" t="s">
        <v>6145</v>
      </c>
      <c r="AN650" s="216" t="s">
        <v>6009</v>
      </c>
      <c r="AO650" s="216" t="s">
        <v>5961</v>
      </c>
      <c r="AP650" s="216" t="s">
        <v>6908</v>
      </c>
      <c r="AQ650" s="216" t="s">
        <v>6900</v>
      </c>
      <c r="AR650" s="216" t="s">
        <v>6886</v>
      </c>
      <c r="AS650" s="24" t="s">
        <v>5474</v>
      </c>
      <c r="AT650" s="24" t="s">
        <v>5982</v>
      </c>
      <c r="AU650" s="24" t="s">
        <v>5978</v>
      </c>
      <c r="AV650" s="24" t="s">
        <v>6045</v>
      </c>
      <c r="AW650" s="24" t="s">
        <v>5979</v>
      </c>
      <c r="AX650" s="24" t="s">
        <v>5991</v>
      </c>
      <c r="AY650" s="24" t="s">
        <v>7727</v>
      </c>
      <c r="AZ650" s="216" t="s">
        <v>7007</v>
      </c>
      <c r="BA650" s="216" t="s">
        <v>7777</v>
      </c>
      <c r="BB650" s="57" t="s">
        <v>6903</v>
      </c>
      <c r="BC650" s="202"/>
      <c r="BD650" s="24"/>
      <c r="BE650" s="151"/>
      <c r="BG650" s="151"/>
      <c r="BI650" s="151"/>
      <c r="BL650" s="152"/>
    </row>
    <row r="651" spans="1:64" s="169" customFormat="1">
      <c r="A651" s="24">
        <v>3144</v>
      </c>
      <c r="B651" s="24" t="s">
        <v>657</v>
      </c>
      <c r="C651" s="57">
        <v>39.450000000000003</v>
      </c>
      <c r="D651" s="57">
        <v>39.5</v>
      </c>
      <c r="E651" s="57">
        <v>39.450000000000003</v>
      </c>
      <c r="F651" s="57">
        <v>39.450000000000003</v>
      </c>
      <c r="G651" s="57">
        <v>39.5</v>
      </c>
      <c r="H651" s="57">
        <v>39.5</v>
      </c>
      <c r="I651" s="57">
        <v>39.450000000000003</v>
      </c>
      <c r="J651" s="57">
        <v>39.450000000000003</v>
      </c>
      <c r="K651" s="57">
        <v>39.549999999999997</v>
      </c>
      <c r="L651" s="57">
        <v>39.549999999999997</v>
      </c>
      <c r="M651" s="57">
        <v>39.5</v>
      </c>
      <c r="N651" s="57">
        <v>39.5</v>
      </c>
      <c r="O651" s="63">
        <v>1.26742712294043E-3</v>
      </c>
      <c r="P651" s="57">
        <v>22</v>
      </c>
      <c r="Q651" s="57">
        <v>22</v>
      </c>
      <c r="R651" s="57">
        <v>53.25</v>
      </c>
      <c r="S651" s="57">
        <v>39.450000000000003</v>
      </c>
      <c r="T651" s="57">
        <v>39.43</v>
      </c>
      <c r="U651" s="57">
        <v>38.401699999999998</v>
      </c>
      <c r="V651" s="57">
        <v>39.450000000000003</v>
      </c>
      <c r="W651" s="57">
        <v>39.435000000000002</v>
      </c>
      <c r="X651" s="57">
        <v>38.419499999999999</v>
      </c>
      <c r="Y651" s="57">
        <v>39.46</v>
      </c>
      <c r="Z651" s="57">
        <v>39.445</v>
      </c>
      <c r="AA651" s="57">
        <v>38.444899999999997</v>
      </c>
      <c r="AB651" s="57">
        <v>51</v>
      </c>
      <c r="AC651" s="57">
        <v>24.7</v>
      </c>
      <c r="AD651" s="57">
        <v>39.549999999999997</v>
      </c>
      <c r="AE651" s="57">
        <v>39.299999999999997</v>
      </c>
      <c r="AF651" s="64">
        <v>5.1562999999999999</v>
      </c>
      <c r="AG651" s="64">
        <v>15.619300000000001</v>
      </c>
      <c r="AH651" s="64">
        <v>20.104199999999999</v>
      </c>
      <c r="AI651" s="64">
        <v>17.1143</v>
      </c>
      <c r="AJ651" s="61">
        <v>0.4548611111111111</v>
      </c>
      <c r="AK651" s="216">
        <v>50</v>
      </c>
      <c r="AL651" s="62">
        <v>79.669948876937809</v>
      </c>
      <c r="AM651" s="24" t="e">
        <v>#NAME?</v>
      </c>
      <c r="AN651" s="216" t="s">
        <v>6337</v>
      </c>
      <c r="AO651" s="216" t="s">
        <v>6047</v>
      </c>
      <c r="AP651" s="216" t="s">
        <v>6908</v>
      </c>
      <c r="AQ651" s="216" t="s">
        <v>6900</v>
      </c>
      <c r="AR651" s="216" t="s">
        <v>6886</v>
      </c>
      <c r="AS651" s="24" t="s">
        <v>7034</v>
      </c>
      <c r="AT651" s="24" t="s">
        <v>6122</v>
      </c>
      <c r="AU651" s="24" t="e">
        <v>#NAME?</v>
      </c>
      <c r="AV651" s="24" t="e">
        <v>#NAME?</v>
      </c>
      <c r="AW651" s="24" t="e">
        <v>#NAME?</v>
      </c>
      <c r="AX651" s="24" t="e">
        <v>#NAME?</v>
      </c>
      <c r="AY651" s="24" t="s">
        <v>7778</v>
      </c>
      <c r="AZ651" s="216" t="s">
        <v>7627</v>
      </c>
      <c r="BA651" s="216" t="s">
        <v>6987</v>
      </c>
      <c r="BB651" s="57" t="s">
        <v>5474</v>
      </c>
      <c r="BC651" s="202"/>
      <c r="BD651" s="24"/>
      <c r="BE651" s="151"/>
      <c r="BG651" s="151"/>
      <c r="BI651" s="151"/>
      <c r="BL651" s="152"/>
    </row>
    <row r="652" spans="1:64" s="169" customFormat="1">
      <c r="A652" s="24">
        <v>3147</v>
      </c>
      <c r="B652" s="24" t="s">
        <v>2693</v>
      </c>
      <c r="C652" s="57">
        <v>52.8</v>
      </c>
      <c r="D652" s="57">
        <v>54.4</v>
      </c>
      <c r="E652" s="57">
        <v>52.7</v>
      </c>
      <c r="F652" s="57">
        <v>53.2</v>
      </c>
      <c r="G652" s="57">
        <v>53.4</v>
      </c>
      <c r="H652" s="57">
        <v>53.8</v>
      </c>
      <c r="I652" s="57">
        <v>52.2</v>
      </c>
      <c r="J652" s="57">
        <v>52.8</v>
      </c>
      <c r="K652" s="57">
        <v>52.8</v>
      </c>
      <c r="L652" s="57">
        <v>53.6</v>
      </c>
      <c r="M652" s="57">
        <v>52.7</v>
      </c>
      <c r="N652" s="57">
        <v>53.4</v>
      </c>
      <c r="O652" s="63">
        <v>1.13636363636363E-2</v>
      </c>
      <c r="P652" s="57">
        <v>72</v>
      </c>
      <c r="Q652" s="57">
        <v>156</v>
      </c>
      <c r="R652" s="57">
        <v>433.35</v>
      </c>
      <c r="S652" s="57">
        <v>52.68</v>
      </c>
      <c r="T652" s="57">
        <v>55.914999999999999</v>
      </c>
      <c r="U652" s="57">
        <v>52.848300000000002</v>
      </c>
      <c r="V652" s="57">
        <v>52.8</v>
      </c>
      <c r="W652" s="57">
        <v>55.484999999999999</v>
      </c>
      <c r="X652" s="57">
        <v>52.945799999999998</v>
      </c>
      <c r="Y652" s="57">
        <v>52.7</v>
      </c>
      <c r="Z652" s="57">
        <v>55.16</v>
      </c>
      <c r="AA652" s="57">
        <v>53.035800000000002</v>
      </c>
      <c r="AB652" s="57">
        <v>64.900000000000006</v>
      </c>
      <c r="AC652" s="57">
        <v>27.6</v>
      </c>
      <c r="AD652" s="57">
        <v>64.8</v>
      </c>
      <c r="AE652" s="57">
        <v>51.2</v>
      </c>
      <c r="AF652" s="64">
        <v>21.246400000000001</v>
      </c>
      <c r="AG652" s="64">
        <v>23.693000000000001</v>
      </c>
      <c r="AH652" s="64">
        <v>23.688099999999999</v>
      </c>
      <c r="AI652" s="64">
        <v>23.691400000000002</v>
      </c>
      <c r="AJ652" s="61">
        <v>0.4548611111111111</v>
      </c>
      <c r="AK652" s="216">
        <v>100</v>
      </c>
      <c r="AL652" s="62">
        <v>156.11155231151409</v>
      </c>
      <c r="AM652" s="24" t="s">
        <v>7779</v>
      </c>
      <c r="AN652" s="216" t="s">
        <v>6039</v>
      </c>
      <c r="AO652" s="216" t="s">
        <v>6007</v>
      </c>
      <c r="AP652" s="216" t="s">
        <v>6908</v>
      </c>
      <c r="AQ652" s="216" t="s">
        <v>6885</v>
      </c>
      <c r="AR652" s="216" t="s">
        <v>6886</v>
      </c>
      <c r="AS652" s="24" t="s">
        <v>5474</v>
      </c>
      <c r="AT652" s="24" t="s">
        <v>6240</v>
      </c>
      <c r="AU652" s="24" t="s">
        <v>5984</v>
      </c>
      <c r="AV652" s="24" t="s">
        <v>6016</v>
      </c>
      <c r="AW652" s="24" t="s">
        <v>5990</v>
      </c>
      <c r="AX652" s="24" t="s">
        <v>5965</v>
      </c>
      <c r="AY652" s="24" t="s">
        <v>7695</v>
      </c>
      <c r="AZ652" s="216" t="s">
        <v>7177</v>
      </c>
      <c r="BA652" s="216" t="s">
        <v>7091</v>
      </c>
      <c r="BB652" s="57" t="s">
        <v>6994</v>
      </c>
      <c r="BC652" s="202"/>
      <c r="BD652" s="24"/>
      <c r="BE652" s="151"/>
      <c r="BG652" s="151"/>
      <c r="BI652" s="151"/>
      <c r="BL652" s="152"/>
    </row>
    <row r="653" spans="1:64" s="169" customFormat="1">
      <c r="A653" s="24">
        <v>3149</v>
      </c>
      <c r="B653" s="24" t="s">
        <v>658</v>
      </c>
      <c r="C653" s="57">
        <v>37.799999999999997</v>
      </c>
      <c r="D653" s="57">
        <v>39.200000000000003</v>
      </c>
      <c r="E653" s="57">
        <v>37.799999999999997</v>
      </c>
      <c r="F653" s="57">
        <v>38.700000000000003</v>
      </c>
      <c r="G653" s="57">
        <v>38.85</v>
      </c>
      <c r="H653" s="57">
        <v>39.35</v>
      </c>
      <c r="I653" s="57">
        <v>38</v>
      </c>
      <c r="J653" s="57">
        <v>38.25</v>
      </c>
      <c r="K653" s="57">
        <v>38.950000000000003</v>
      </c>
      <c r="L653" s="57">
        <v>39.700000000000003</v>
      </c>
      <c r="M653" s="57">
        <v>38.5</v>
      </c>
      <c r="N653" s="57">
        <v>39.299999999999997</v>
      </c>
      <c r="O653" s="63">
        <v>2.74509803921568E-2</v>
      </c>
      <c r="P653" s="57">
        <v>755</v>
      </c>
      <c r="Q653" s="57">
        <v>868</v>
      </c>
      <c r="R653" s="57">
        <v>2046.6</v>
      </c>
      <c r="S653" s="57">
        <v>37.979999999999997</v>
      </c>
      <c r="T653" s="57">
        <v>41.21</v>
      </c>
      <c r="U653" s="57">
        <v>40.213299999999997</v>
      </c>
      <c r="V653" s="57">
        <v>38.43</v>
      </c>
      <c r="W653" s="57">
        <v>40.932499999999997</v>
      </c>
      <c r="X653" s="57">
        <v>40.269199999999998</v>
      </c>
      <c r="Y653" s="57">
        <v>38.49</v>
      </c>
      <c r="Z653" s="57">
        <v>40.75</v>
      </c>
      <c r="AA653" s="57">
        <v>40.322499999999998</v>
      </c>
      <c r="AB653" s="57">
        <v>54.4</v>
      </c>
      <c r="AC653" s="57">
        <v>10.199999999999999</v>
      </c>
      <c r="AD653" s="57">
        <v>45.9</v>
      </c>
      <c r="AE653" s="57">
        <v>34</v>
      </c>
      <c r="AF653" s="64">
        <v>43.179099999999998</v>
      </c>
      <c r="AG653" s="64">
        <v>35.525199999999998</v>
      </c>
      <c r="AH653" s="64">
        <v>48.861800000000002</v>
      </c>
      <c r="AI653" s="64">
        <v>39.970700000000001</v>
      </c>
      <c r="AJ653" s="61">
        <v>0.4548611111111111</v>
      </c>
      <c r="AK653" s="216">
        <v>800</v>
      </c>
      <c r="AL653" s="62">
        <v>1457.8024604376758</v>
      </c>
      <c r="AM653" s="24" t="s">
        <v>7780</v>
      </c>
      <c r="AN653" s="216" t="s">
        <v>6009</v>
      </c>
      <c r="AO653" s="216" t="s">
        <v>5971</v>
      </c>
      <c r="AP653" s="216" t="s">
        <v>6884</v>
      </c>
      <c r="AQ653" s="216" t="s">
        <v>6885</v>
      </c>
      <c r="AR653" s="216" t="s">
        <v>6886</v>
      </c>
      <c r="AS653" s="24" t="s">
        <v>5474</v>
      </c>
      <c r="AT653" s="24" t="s">
        <v>6031</v>
      </c>
      <c r="AU653" s="24" t="s">
        <v>5984</v>
      </c>
      <c r="AV653" s="24" t="s">
        <v>6066</v>
      </c>
      <c r="AW653" s="24" t="s">
        <v>5991</v>
      </c>
      <c r="AX653" s="24" t="s">
        <v>5986</v>
      </c>
      <c r="AY653" s="24" t="s">
        <v>7151</v>
      </c>
      <c r="AZ653" s="216" t="s">
        <v>7203</v>
      </c>
      <c r="BA653" s="216" t="s">
        <v>7434</v>
      </c>
      <c r="BB653" s="57" t="s">
        <v>6898</v>
      </c>
      <c r="BC653" s="202"/>
      <c r="BD653" s="24"/>
      <c r="BE653" s="151"/>
      <c r="BG653" s="151"/>
      <c r="BI653" s="151"/>
      <c r="BL653" s="152"/>
    </row>
    <row r="654" spans="1:64" s="169" customFormat="1">
      <c r="A654" s="24">
        <v>3150</v>
      </c>
      <c r="B654" s="24" t="s">
        <v>2696</v>
      </c>
      <c r="C654" s="57">
        <v>21.2</v>
      </c>
      <c r="D654" s="57">
        <v>23.2</v>
      </c>
      <c r="E654" s="57">
        <v>21.2</v>
      </c>
      <c r="F654" s="57">
        <v>23</v>
      </c>
      <c r="G654" s="57">
        <v>22.65</v>
      </c>
      <c r="H654" s="57">
        <v>23.9</v>
      </c>
      <c r="I654" s="57">
        <v>22.65</v>
      </c>
      <c r="J654" s="57">
        <v>23.9</v>
      </c>
      <c r="K654" s="57">
        <v>23</v>
      </c>
      <c r="L654" s="57">
        <v>23.2</v>
      </c>
      <c r="M654" s="57">
        <v>23</v>
      </c>
      <c r="N654" s="57">
        <v>23.2</v>
      </c>
      <c r="O654" s="63">
        <v>-1.8197206940329998E-2</v>
      </c>
      <c r="P654" s="57">
        <v>8</v>
      </c>
      <c r="Q654" s="57">
        <v>19</v>
      </c>
      <c r="R654" s="57">
        <v>71.684200000000004</v>
      </c>
      <c r="S654" s="57">
        <v>22.274999999999999</v>
      </c>
      <c r="T654" s="57">
        <v>23.360499999999998</v>
      </c>
      <c r="U654" s="57">
        <v>23.4557</v>
      </c>
      <c r="V654" s="57">
        <v>22.75</v>
      </c>
      <c r="W654" s="57">
        <v>23.407900000000001</v>
      </c>
      <c r="X654" s="57">
        <v>23.4255</v>
      </c>
      <c r="Y654" s="57">
        <v>22.975000000000001</v>
      </c>
      <c r="Z654" s="57">
        <v>23.434200000000001</v>
      </c>
      <c r="AA654" s="57">
        <v>23.3736</v>
      </c>
      <c r="AB654" s="57"/>
      <c r="AC654" s="57"/>
      <c r="AD654" s="57">
        <v>30.2</v>
      </c>
      <c r="AE654" s="57">
        <v>21.2</v>
      </c>
      <c r="AF654" s="64">
        <v>39.679299999999998</v>
      </c>
      <c r="AG654" s="64">
        <v>25.309799999999999</v>
      </c>
      <c r="AH654" s="64">
        <v>43.996699999999997</v>
      </c>
      <c r="AI654" s="64">
        <v>31.538799999999998</v>
      </c>
      <c r="AJ654" s="61">
        <v>0.4548611111111111</v>
      </c>
      <c r="AK654" s="216">
        <v>50</v>
      </c>
      <c r="AL654" s="62">
        <v>28.970890500704655</v>
      </c>
      <c r="AM654" s="24" t="s">
        <v>6551</v>
      </c>
      <c r="AN654" s="216" t="s">
        <v>6009</v>
      </c>
      <c r="AO654" s="216" t="s">
        <v>5971</v>
      </c>
      <c r="AP654" s="216" t="s">
        <v>6884</v>
      </c>
      <c r="AQ654" s="216" t="s">
        <v>6885</v>
      </c>
      <c r="AR654" s="216" t="s">
        <v>6886</v>
      </c>
      <c r="AS654" s="24" t="s">
        <v>6917</v>
      </c>
      <c r="AT654" s="24" t="s">
        <v>6013</v>
      </c>
      <c r="AU654" s="24" t="s">
        <v>6201</v>
      </c>
      <c r="AV654" s="24" t="s">
        <v>6493</v>
      </c>
      <c r="AW654" s="24" t="s">
        <v>5979</v>
      </c>
      <c r="AX654" s="24" t="s">
        <v>5979</v>
      </c>
      <c r="AY654" s="24" t="s">
        <v>7781</v>
      </c>
      <c r="AZ654" s="216" t="s">
        <v>7494</v>
      </c>
      <c r="BA654" s="216" t="s">
        <v>7086</v>
      </c>
      <c r="BB654" s="57" t="s">
        <v>5474</v>
      </c>
      <c r="BC654" s="202"/>
      <c r="BD654" s="24"/>
      <c r="BE654" s="151"/>
      <c r="BG654" s="151"/>
      <c r="BI654" s="151"/>
      <c r="BL654" s="152"/>
    </row>
    <row r="655" spans="1:64" s="169" customFormat="1">
      <c r="A655" s="24">
        <v>3152</v>
      </c>
      <c r="B655" s="24" t="s">
        <v>659</v>
      </c>
      <c r="C655" s="57">
        <v>446</v>
      </c>
      <c r="D655" s="57">
        <v>452.5</v>
      </c>
      <c r="E655" s="57">
        <v>441.5</v>
      </c>
      <c r="F655" s="57">
        <v>451</v>
      </c>
      <c r="G655" s="57">
        <v>457.5</v>
      </c>
      <c r="H655" s="57">
        <v>457.5</v>
      </c>
      <c r="I655" s="57">
        <v>441.5</v>
      </c>
      <c r="J655" s="57">
        <v>442.5</v>
      </c>
      <c r="K655" s="57">
        <v>444.5</v>
      </c>
      <c r="L655" s="57">
        <v>454</v>
      </c>
      <c r="M655" s="57">
        <v>444.5</v>
      </c>
      <c r="N655" s="57">
        <v>453</v>
      </c>
      <c r="O655" s="63">
        <v>2.3728813559322E-2</v>
      </c>
      <c r="P655" s="57">
        <v>108</v>
      </c>
      <c r="Q655" s="57">
        <v>170</v>
      </c>
      <c r="R655" s="57">
        <v>296.14999999999998</v>
      </c>
      <c r="S655" s="57">
        <v>449.2</v>
      </c>
      <c r="T655" s="57">
        <v>457.125</v>
      </c>
      <c r="U655" s="57">
        <v>481.72500000000002</v>
      </c>
      <c r="V655" s="57">
        <v>447.8</v>
      </c>
      <c r="W655" s="57">
        <v>455.75</v>
      </c>
      <c r="X655" s="57">
        <v>481.05829999999997</v>
      </c>
      <c r="Y655" s="57">
        <v>447</v>
      </c>
      <c r="Z655" s="57">
        <v>455.27499999999998</v>
      </c>
      <c r="AA655" s="57">
        <v>480.42500000000001</v>
      </c>
      <c r="AB655" s="57">
        <v>615</v>
      </c>
      <c r="AC655" s="57">
        <v>350.5</v>
      </c>
      <c r="AD655" s="57">
        <v>497</v>
      </c>
      <c r="AE655" s="57">
        <v>434</v>
      </c>
      <c r="AF655" s="64">
        <v>42.488</v>
      </c>
      <c r="AG655" s="64">
        <v>40.657499999999999</v>
      </c>
      <c r="AH655" s="64">
        <v>52.6843</v>
      </c>
      <c r="AI655" s="64">
        <v>44.666400000000003</v>
      </c>
      <c r="AJ655" s="61">
        <v>0.4548611111111111</v>
      </c>
      <c r="AK655" s="216">
        <v>150</v>
      </c>
      <c r="AL655" s="62">
        <v>227.11092208019886</v>
      </c>
      <c r="AM655" s="24" t="s">
        <v>6038</v>
      </c>
      <c r="AN655" s="216" t="s">
        <v>6009</v>
      </c>
      <c r="AO655" s="216" t="s">
        <v>5961</v>
      </c>
      <c r="AP655" s="216" t="s">
        <v>6884</v>
      </c>
      <c r="AQ655" s="216" t="s">
        <v>6885</v>
      </c>
      <c r="AR655" s="216" t="s">
        <v>6886</v>
      </c>
      <c r="AS655" s="24" t="s">
        <v>5474</v>
      </c>
      <c r="AT655" s="24" t="s">
        <v>6016</v>
      </c>
      <c r="AU655" s="24" t="s">
        <v>6209</v>
      </c>
      <c r="AV655" s="24" t="s">
        <v>6055</v>
      </c>
      <c r="AW655" s="24" t="s">
        <v>5965</v>
      </c>
      <c r="AX655" s="24" t="s">
        <v>5979</v>
      </c>
      <c r="AY655" s="24" t="s">
        <v>7498</v>
      </c>
      <c r="AZ655" s="216" t="s">
        <v>7388</v>
      </c>
      <c r="BA655" s="216" t="s">
        <v>7070</v>
      </c>
      <c r="BB655" s="57" t="s">
        <v>6898</v>
      </c>
      <c r="BC655" s="202"/>
      <c r="BD655" s="24"/>
      <c r="BE655" s="151"/>
      <c r="BG655" s="151"/>
      <c r="BI655" s="151"/>
      <c r="BL655" s="152"/>
    </row>
    <row r="656" spans="1:64" s="169" customFormat="1">
      <c r="A656" s="24">
        <v>3162</v>
      </c>
      <c r="B656" s="24" t="s">
        <v>660</v>
      </c>
      <c r="C656" s="57">
        <v>49</v>
      </c>
      <c r="D656" s="57">
        <v>50.4</v>
      </c>
      <c r="E656" s="57">
        <v>48.95</v>
      </c>
      <c r="F656" s="57">
        <v>49.8</v>
      </c>
      <c r="G656" s="57">
        <v>49.45</v>
      </c>
      <c r="H656" s="57">
        <v>49.95</v>
      </c>
      <c r="I656" s="57">
        <v>49.4</v>
      </c>
      <c r="J656" s="57">
        <v>49.85</v>
      </c>
      <c r="K656" s="57">
        <v>50.5</v>
      </c>
      <c r="L656" s="57">
        <v>50.9</v>
      </c>
      <c r="M656" s="57">
        <v>49.7</v>
      </c>
      <c r="N656" s="57">
        <v>50.3</v>
      </c>
      <c r="O656" s="63">
        <v>9.0270812437311908E-3</v>
      </c>
      <c r="P656" s="57">
        <v>212</v>
      </c>
      <c r="Q656" s="57">
        <v>146</v>
      </c>
      <c r="R656" s="57">
        <v>349.4</v>
      </c>
      <c r="S656" s="57">
        <v>49.55</v>
      </c>
      <c r="T656" s="57">
        <v>52.732500000000002</v>
      </c>
      <c r="U656" s="57">
        <v>42.019799999999996</v>
      </c>
      <c r="V656" s="57">
        <v>49.52</v>
      </c>
      <c r="W656" s="57">
        <v>52.792499999999997</v>
      </c>
      <c r="X656" s="57">
        <v>42.478299999999997</v>
      </c>
      <c r="Y656" s="57">
        <v>49.69</v>
      </c>
      <c r="Z656" s="57">
        <v>52.877499999999998</v>
      </c>
      <c r="AA656" s="57">
        <v>42.953800000000001</v>
      </c>
      <c r="AB656" s="57">
        <v>60.5</v>
      </c>
      <c r="AC656" s="57">
        <v>11.65</v>
      </c>
      <c r="AD656" s="57">
        <v>60.5</v>
      </c>
      <c r="AE656" s="57">
        <v>45.2</v>
      </c>
      <c r="AF656" s="64">
        <v>35.838500000000003</v>
      </c>
      <c r="AG656" s="64">
        <v>32.466900000000003</v>
      </c>
      <c r="AH656" s="64">
        <v>39.070900000000002</v>
      </c>
      <c r="AI656" s="64">
        <v>34.668300000000002</v>
      </c>
      <c r="AJ656" s="61">
        <v>0.4548611111111111</v>
      </c>
      <c r="AK656" s="216">
        <v>250</v>
      </c>
      <c r="AL656" s="62">
        <v>410.95965575597137</v>
      </c>
      <c r="AM656" s="24" t="s">
        <v>7782</v>
      </c>
      <c r="AN656" s="216" t="s">
        <v>6009</v>
      </c>
      <c r="AO656" s="216" t="s">
        <v>5971</v>
      </c>
      <c r="AP656" s="216" t="s">
        <v>6908</v>
      </c>
      <c r="AQ656" s="216" t="s">
        <v>6885</v>
      </c>
      <c r="AR656" s="216" t="s">
        <v>6886</v>
      </c>
      <c r="AS656" s="24" t="s">
        <v>5474</v>
      </c>
      <c r="AT656" s="24" t="s">
        <v>6016</v>
      </c>
      <c r="AU656" s="24" t="s">
        <v>6016</v>
      </c>
      <c r="AV656" s="24" t="s">
        <v>6216</v>
      </c>
      <c r="AW656" s="24" t="s">
        <v>5991</v>
      </c>
      <c r="AX656" s="24" t="s">
        <v>5970</v>
      </c>
      <c r="AY656" s="24" t="s">
        <v>7770</v>
      </c>
      <c r="AZ656" s="216" t="s">
        <v>7104</v>
      </c>
      <c r="BA656" s="216" t="s">
        <v>7783</v>
      </c>
      <c r="BB656" s="57" t="s">
        <v>5474</v>
      </c>
      <c r="BC656" s="202"/>
      <c r="BD656" s="24"/>
      <c r="BE656" s="151"/>
      <c r="BG656" s="151"/>
      <c r="BI656" s="151"/>
      <c r="BL656" s="152"/>
    </row>
    <row r="657" spans="1:64" s="169" customFormat="1">
      <c r="A657" s="24">
        <v>3163</v>
      </c>
      <c r="B657" s="24" t="s">
        <v>661</v>
      </c>
      <c r="C657" s="57">
        <v>42</v>
      </c>
      <c r="D657" s="57">
        <v>42.75</v>
      </c>
      <c r="E657" s="57">
        <v>41.25</v>
      </c>
      <c r="F657" s="57">
        <v>42.6</v>
      </c>
      <c r="G657" s="57">
        <v>42.6</v>
      </c>
      <c r="H657" s="57">
        <v>45.5</v>
      </c>
      <c r="I657" s="57">
        <v>42.6</v>
      </c>
      <c r="J657" s="57">
        <v>44.85</v>
      </c>
      <c r="K657" s="57">
        <v>45</v>
      </c>
      <c r="L657" s="57">
        <v>45.3</v>
      </c>
      <c r="M657" s="57">
        <v>44.65</v>
      </c>
      <c r="N657" s="57">
        <v>45</v>
      </c>
      <c r="O657" s="63">
        <v>3.3444816053511701E-3</v>
      </c>
      <c r="P657" s="57">
        <v>315</v>
      </c>
      <c r="Q657" s="57">
        <v>1284</v>
      </c>
      <c r="R657" s="57">
        <v>383.45</v>
      </c>
      <c r="S657" s="57">
        <v>40.299999999999997</v>
      </c>
      <c r="T657" s="57">
        <v>42.375</v>
      </c>
      <c r="U657" s="57">
        <v>44.0792</v>
      </c>
      <c r="V657" s="57">
        <v>41.43</v>
      </c>
      <c r="W657" s="57">
        <v>42.3125</v>
      </c>
      <c r="X657" s="57">
        <v>44.065800000000003</v>
      </c>
      <c r="Y657" s="57">
        <v>42.43</v>
      </c>
      <c r="Z657" s="57">
        <v>42.344999999999999</v>
      </c>
      <c r="AA657" s="57">
        <v>44.0383</v>
      </c>
      <c r="AB657" s="57">
        <v>71.400000000000006</v>
      </c>
      <c r="AC657" s="57">
        <v>36.950000000000003</v>
      </c>
      <c r="AD657" s="57">
        <v>45.5</v>
      </c>
      <c r="AE657" s="57">
        <v>38.200000000000003</v>
      </c>
      <c r="AF657" s="64">
        <v>64.671099999999996</v>
      </c>
      <c r="AG657" s="64">
        <v>40.077399999999997</v>
      </c>
      <c r="AH657" s="64">
        <v>74.164299999999997</v>
      </c>
      <c r="AI657" s="64">
        <v>51.439700000000002</v>
      </c>
      <c r="AJ657" s="61">
        <v>0.4548611111111111</v>
      </c>
      <c r="AK657" s="216">
        <v>350</v>
      </c>
      <c r="AL657" s="62">
        <v>612.73237131990993</v>
      </c>
      <c r="AM657" s="24" t="s">
        <v>6870</v>
      </c>
      <c r="AN657" s="216" t="s">
        <v>6009</v>
      </c>
      <c r="AO657" s="216" t="s">
        <v>5961</v>
      </c>
      <c r="AP657" s="216" t="s">
        <v>6908</v>
      </c>
      <c r="AQ657" s="216" t="s">
        <v>6900</v>
      </c>
      <c r="AR657" s="216" t="s">
        <v>6886</v>
      </c>
      <c r="AS657" s="24" t="s">
        <v>7153</v>
      </c>
      <c r="AT657" s="24" t="s">
        <v>6016</v>
      </c>
      <c r="AU657" s="24" t="s">
        <v>6013</v>
      </c>
      <c r="AV657" s="24" t="s">
        <v>6121</v>
      </c>
      <c r="AW657" s="24" t="s">
        <v>5970</v>
      </c>
      <c r="AX657" s="24" t="s">
        <v>5970</v>
      </c>
      <c r="AY657" s="24" t="s">
        <v>7784</v>
      </c>
      <c r="AZ657" s="216" t="s">
        <v>7603</v>
      </c>
      <c r="BA657" s="216" t="s">
        <v>6914</v>
      </c>
      <c r="BB657" s="57" t="s">
        <v>5474</v>
      </c>
      <c r="BC657" s="202"/>
      <c r="BD657" s="24"/>
      <c r="BE657" s="151"/>
      <c r="BG657" s="151"/>
      <c r="BI657" s="151"/>
      <c r="BL657" s="152"/>
    </row>
    <row r="658" spans="1:64" s="169" customFormat="1">
      <c r="A658" s="24">
        <v>3164</v>
      </c>
      <c r="B658" s="24" t="s">
        <v>662</v>
      </c>
      <c r="C658" s="57">
        <v>23.05</v>
      </c>
      <c r="D658" s="57">
        <v>23.7</v>
      </c>
      <c r="E658" s="57">
        <v>23.05</v>
      </c>
      <c r="F658" s="57">
        <v>23.7</v>
      </c>
      <c r="G658" s="57">
        <v>23.4</v>
      </c>
      <c r="H658" s="57">
        <v>24</v>
      </c>
      <c r="I658" s="57">
        <v>23.35</v>
      </c>
      <c r="J658" s="57">
        <v>24</v>
      </c>
      <c r="K658" s="57">
        <v>23.9</v>
      </c>
      <c r="L658" s="57">
        <v>24</v>
      </c>
      <c r="M658" s="57">
        <v>23.6</v>
      </c>
      <c r="N658" s="57">
        <v>23.9</v>
      </c>
      <c r="O658" s="63">
        <v>-4.1666666666666597E-3</v>
      </c>
      <c r="P658" s="57">
        <v>24</v>
      </c>
      <c r="Q658" s="57">
        <v>28</v>
      </c>
      <c r="R658" s="57">
        <v>41.3</v>
      </c>
      <c r="S658" s="57">
        <v>23.25</v>
      </c>
      <c r="T658" s="57">
        <v>23.914999999999999</v>
      </c>
      <c r="U658" s="57">
        <v>24.533300000000001</v>
      </c>
      <c r="V658" s="57">
        <v>23.43</v>
      </c>
      <c r="W658" s="57">
        <v>23.89</v>
      </c>
      <c r="X658" s="57">
        <v>24.52</v>
      </c>
      <c r="Y658" s="57">
        <v>23.56</v>
      </c>
      <c r="Z658" s="57">
        <v>23.887499999999999</v>
      </c>
      <c r="AA658" s="57">
        <v>24.504999999999999</v>
      </c>
      <c r="AB658" s="57">
        <v>29.2</v>
      </c>
      <c r="AC658" s="57">
        <v>19.899999999999999</v>
      </c>
      <c r="AD658" s="57">
        <v>24.9</v>
      </c>
      <c r="AE658" s="57">
        <v>22.85</v>
      </c>
      <c r="AF658" s="64">
        <v>49.990600000000001</v>
      </c>
      <c r="AG658" s="64">
        <v>31.313800000000001</v>
      </c>
      <c r="AH658" s="64">
        <v>63.761800000000001</v>
      </c>
      <c r="AI658" s="64">
        <v>42.129800000000003</v>
      </c>
      <c r="AJ658" s="61">
        <v>0.4548611111111111</v>
      </c>
      <c r="AK658" s="216">
        <v>50</v>
      </c>
      <c r="AL658" s="62">
        <v>86.912671502113966</v>
      </c>
      <c r="AM658" s="24" t="s">
        <v>6011</v>
      </c>
      <c r="AN658" s="216" t="s">
        <v>6009</v>
      </c>
      <c r="AO658" s="216" t="s">
        <v>5961</v>
      </c>
      <c r="AP658" s="216" t="s">
        <v>6884</v>
      </c>
      <c r="AQ658" s="216" t="s">
        <v>6900</v>
      </c>
      <c r="AR658" s="216" t="s">
        <v>6886</v>
      </c>
      <c r="AS658" s="24" t="s">
        <v>6887</v>
      </c>
      <c r="AT658" s="24" t="s">
        <v>6255</v>
      </c>
      <c r="AU658" s="24" t="s">
        <v>6254</v>
      </c>
      <c r="AV658" s="24" t="s">
        <v>6511</v>
      </c>
      <c r="AW658" s="24" t="s">
        <v>5991</v>
      </c>
      <c r="AX658" s="24" t="s">
        <v>5996</v>
      </c>
      <c r="AY658" s="24" t="s">
        <v>6996</v>
      </c>
      <c r="AZ658" s="216" t="s">
        <v>7251</v>
      </c>
      <c r="BA658" s="216" t="s">
        <v>6914</v>
      </c>
      <c r="BB658" s="57" t="s">
        <v>7017</v>
      </c>
      <c r="BC658" s="202"/>
      <c r="BD658" s="24"/>
      <c r="BE658" s="151"/>
      <c r="BG658" s="151"/>
      <c r="BI658" s="151"/>
      <c r="BL658" s="152"/>
    </row>
    <row r="659" spans="1:64" s="169" customFormat="1">
      <c r="A659" s="24">
        <v>3167</v>
      </c>
      <c r="B659" s="24" t="s">
        <v>663</v>
      </c>
      <c r="C659" s="57">
        <v>66.2</v>
      </c>
      <c r="D659" s="57">
        <v>67.8</v>
      </c>
      <c r="E659" s="57">
        <v>66.099999999999994</v>
      </c>
      <c r="F659" s="57">
        <v>67</v>
      </c>
      <c r="G659" s="57">
        <v>67.5</v>
      </c>
      <c r="H659" s="57">
        <v>67.7</v>
      </c>
      <c r="I659" s="57">
        <v>65.400000000000006</v>
      </c>
      <c r="J659" s="57">
        <v>65.5</v>
      </c>
      <c r="K659" s="57">
        <v>65.400000000000006</v>
      </c>
      <c r="L659" s="57">
        <v>66.5</v>
      </c>
      <c r="M659" s="57">
        <v>65.400000000000006</v>
      </c>
      <c r="N659" s="57">
        <v>66.099999999999994</v>
      </c>
      <c r="O659" s="63">
        <v>9.1603053435114507E-3</v>
      </c>
      <c r="P659" s="57">
        <v>42</v>
      </c>
      <c r="Q659" s="57">
        <v>162</v>
      </c>
      <c r="R659" s="57">
        <v>674.45</v>
      </c>
      <c r="S659" s="57">
        <v>66.38</v>
      </c>
      <c r="T659" s="57">
        <v>71.91</v>
      </c>
      <c r="U659" s="57">
        <v>67.38</v>
      </c>
      <c r="V659" s="57">
        <v>66.22</v>
      </c>
      <c r="W659" s="57">
        <v>71.484999999999999</v>
      </c>
      <c r="X659" s="57">
        <v>67.415000000000006</v>
      </c>
      <c r="Y659" s="57">
        <v>65.86</v>
      </c>
      <c r="Z659" s="57">
        <v>71.034999999999997</v>
      </c>
      <c r="AA659" s="57">
        <v>67.405000000000001</v>
      </c>
      <c r="AB659" s="57">
        <v>84.7</v>
      </c>
      <c r="AC659" s="57">
        <v>41.85</v>
      </c>
      <c r="AD659" s="57">
        <v>83.7</v>
      </c>
      <c r="AE659" s="57">
        <v>64.2</v>
      </c>
      <c r="AF659" s="64">
        <v>18.838000000000001</v>
      </c>
      <c r="AG659" s="64">
        <v>17.1053</v>
      </c>
      <c r="AH659" s="64">
        <v>22.454499999999999</v>
      </c>
      <c r="AI659" s="64">
        <v>18.888300000000001</v>
      </c>
      <c r="AJ659" s="61">
        <v>0.4548611111111111</v>
      </c>
      <c r="AK659" s="216">
        <v>50</v>
      </c>
      <c r="AL659" s="62">
        <v>152.09717512869943</v>
      </c>
      <c r="AM659" s="24" t="s">
        <v>7046</v>
      </c>
      <c r="AN659" s="216" t="s">
        <v>6009</v>
      </c>
      <c r="AO659" s="216" t="s">
        <v>6007</v>
      </c>
      <c r="AP659" s="216" t="s">
        <v>6884</v>
      </c>
      <c r="AQ659" s="216" t="s">
        <v>6885</v>
      </c>
      <c r="AR659" s="216" t="s">
        <v>6886</v>
      </c>
      <c r="AS659" s="24" t="s">
        <v>5474</v>
      </c>
      <c r="AT659" s="24" t="s">
        <v>6016</v>
      </c>
      <c r="AU659" s="24" t="s">
        <v>5962</v>
      </c>
      <c r="AV659" s="24" t="s">
        <v>6055</v>
      </c>
      <c r="AW659" s="24" t="s">
        <v>5986</v>
      </c>
      <c r="AX659" s="24" t="s">
        <v>5979</v>
      </c>
      <c r="AY659" s="24" t="s">
        <v>7785</v>
      </c>
      <c r="AZ659" s="216" t="s">
        <v>7762</v>
      </c>
      <c r="BA659" s="216" t="s">
        <v>7008</v>
      </c>
      <c r="BB659" s="57" t="s">
        <v>6898</v>
      </c>
      <c r="BC659" s="202"/>
      <c r="BD659" s="24"/>
      <c r="BE659" s="151"/>
      <c r="BG659" s="151"/>
      <c r="BI659" s="151"/>
      <c r="BL659" s="152"/>
    </row>
    <row r="660" spans="1:64" s="169" customFormat="1">
      <c r="A660" s="24">
        <v>3169</v>
      </c>
      <c r="B660" s="24" t="s">
        <v>664</v>
      </c>
      <c r="C660" s="57">
        <v>139.5</v>
      </c>
      <c r="D660" s="57">
        <v>146</v>
      </c>
      <c r="E660" s="57">
        <v>138.5</v>
      </c>
      <c r="F660" s="57">
        <v>142.5</v>
      </c>
      <c r="G660" s="57">
        <v>144.5</v>
      </c>
      <c r="H660" s="57">
        <v>145.5</v>
      </c>
      <c r="I660" s="57">
        <v>135</v>
      </c>
      <c r="J660" s="57">
        <v>137.5</v>
      </c>
      <c r="K660" s="57">
        <v>139</v>
      </c>
      <c r="L660" s="57">
        <v>145</v>
      </c>
      <c r="M660" s="57">
        <v>139</v>
      </c>
      <c r="N660" s="57">
        <v>143.5</v>
      </c>
      <c r="O660" s="63">
        <v>4.3636363636363598E-2</v>
      </c>
      <c r="P660" s="57">
        <v>1723</v>
      </c>
      <c r="Q660" s="57">
        <v>1641</v>
      </c>
      <c r="R660" s="57">
        <v>3582.4</v>
      </c>
      <c r="S660" s="57">
        <v>136.5</v>
      </c>
      <c r="T660" s="57">
        <v>156.25</v>
      </c>
      <c r="U660" s="57">
        <v>163.1</v>
      </c>
      <c r="V660" s="57">
        <v>137.6</v>
      </c>
      <c r="W660" s="57">
        <v>154.375</v>
      </c>
      <c r="X660" s="57">
        <v>163.3167</v>
      </c>
      <c r="Y660" s="57">
        <v>138.19999999999999</v>
      </c>
      <c r="Z660" s="57">
        <v>153.65</v>
      </c>
      <c r="AA660" s="57">
        <v>163.4333</v>
      </c>
      <c r="AB660" s="57">
        <v>220</v>
      </c>
      <c r="AC660" s="57">
        <v>34.9</v>
      </c>
      <c r="AD660" s="57">
        <v>186</v>
      </c>
      <c r="AE660" s="57">
        <v>125</v>
      </c>
      <c r="AF660" s="64">
        <v>33.251199999999997</v>
      </c>
      <c r="AG660" s="64">
        <v>24.955300000000001</v>
      </c>
      <c r="AH660" s="64">
        <v>45.437899999999999</v>
      </c>
      <c r="AI660" s="64">
        <v>31.782900000000001</v>
      </c>
      <c r="AJ660" s="61">
        <v>0.4548611111111111</v>
      </c>
      <c r="AK660" s="216">
        <v>2000</v>
      </c>
      <c r="AL660" s="62">
        <v>3223.9862149754822</v>
      </c>
      <c r="AM660" s="24" t="s">
        <v>6038</v>
      </c>
      <c r="AN660" s="216" t="s">
        <v>6009</v>
      </c>
      <c r="AO660" s="216" t="s">
        <v>5971</v>
      </c>
      <c r="AP660" s="216" t="s">
        <v>6884</v>
      </c>
      <c r="AQ660" s="216" t="s">
        <v>6885</v>
      </c>
      <c r="AR660" s="216" t="s">
        <v>6886</v>
      </c>
      <c r="AS660" s="24" t="s">
        <v>5474</v>
      </c>
      <c r="AT660" s="24" t="s">
        <v>6016</v>
      </c>
      <c r="AU660" s="24" t="s">
        <v>5964</v>
      </c>
      <c r="AV660" s="24" t="s">
        <v>6031</v>
      </c>
      <c r="AW660" s="24" t="s">
        <v>5991</v>
      </c>
      <c r="AX660" s="24" t="s">
        <v>5979</v>
      </c>
      <c r="AY660" s="24" t="s">
        <v>7702</v>
      </c>
      <c r="AZ660" s="216" t="s">
        <v>7054</v>
      </c>
      <c r="BA660" s="216" t="s">
        <v>6987</v>
      </c>
      <c r="BB660" s="57" t="s">
        <v>6898</v>
      </c>
      <c r="BC660" s="202"/>
      <c r="BD660" s="24"/>
      <c r="BE660" s="151"/>
      <c r="BG660" s="151"/>
      <c r="BI660" s="151"/>
      <c r="BL660" s="152"/>
    </row>
    <row r="661" spans="1:64" s="169" customFormat="1">
      <c r="A661" s="24">
        <v>3171</v>
      </c>
      <c r="B661" s="24" t="s">
        <v>665</v>
      </c>
      <c r="C661" s="57">
        <v>21.3</v>
      </c>
      <c r="D661" s="57">
        <v>21.3</v>
      </c>
      <c r="E661" s="57">
        <v>20.3</v>
      </c>
      <c r="F661" s="57">
        <v>20.45</v>
      </c>
      <c r="G661" s="57">
        <v>20.6</v>
      </c>
      <c r="H661" s="57">
        <v>20.7</v>
      </c>
      <c r="I661" s="57">
        <v>20.45</v>
      </c>
      <c r="J661" s="57">
        <v>20.7</v>
      </c>
      <c r="K661" s="57">
        <v>20.7</v>
      </c>
      <c r="L661" s="57">
        <v>20.7</v>
      </c>
      <c r="M661" s="57">
        <v>20.5</v>
      </c>
      <c r="N661" s="57">
        <v>20.6</v>
      </c>
      <c r="O661" s="63">
        <v>-4.8309178743961298E-3</v>
      </c>
      <c r="P661" s="57">
        <v>29</v>
      </c>
      <c r="Q661" s="57">
        <v>26</v>
      </c>
      <c r="R661" s="57">
        <v>48.3</v>
      </c>
      <c r="S661" s="57">
        <v>20.81</v>
      </c>
      <c r="T661" s="57">
        <v>22.147500000000001</v>
      </c>
      <c r="U661" s="57">
        <v>24.0183</v>
      </c>
      <c r="V661" s="57">
        <v>20.7</v>
      </c>
      <c r="W661" s="57">
        <v>22.035</v>
      </c>
      <c r="X661" s="57">
        <v>23.965</v>
      </c>
      <c r="Y661" s="57">
        <v>20.62</v>
      </c>
      <c r="Z661" s="57">
        <v>21.934999999999999</v>
      </c>
      <c r="AA661" s="57">
        <v>23.905799999999999</v>
      </c>
      <c r="AB661" s="57">
        <v>27.45</v>
      </c>
      <c r="AC661" s="57">
        <v>20.3</v>
      </c>
      <c r="AD661" s="57">
        <v>22.95</v>
      </c>
      <c r="AE661" s="57">
        <v>20.3</v>
      </c>
      <c r="AF661" s="64">
        <v>10.646800000000001</v>
      </c>
      <c r="AG661" s="64">
        <v>9.4547000000000008</v>
      </c>
      <c r="AH661" s="64">
        <v>11.2645</v>
      </c>
      <c r="AI661" s="64">
        <v>10.058</v>
      </c>
      <c r="AJ661" s="61">
        <v>0.4548611111111111</v>
      </c>
      <c r="AK661" s="216">
        <v>50</v>
      </c>
      <c r="AL661" s="62">
        <v>105.01947806505437</v>
      </c>
      <c r="AM661" s="24" t="s">
        <v>7698</v>
      </c>
      <c r="AN661" s="216" t="s">
        <v>6009</v>
      </c>
      <c r="AO661" s="216" t="s">
        <v>6047</v>
      </c>
      <c r="AP661" s="216" t="s">
        <v>6884</v>
      </c>
      <c r="AQ661" s="216" t="s">
        <v>6885</v>
      </c>
      <c r="AR661" s="216" t="s">
        <v>6916</v>
      </c>
      <c r="AS661" s="24" t="s">
        <v>7198</v>
      </c>
      <c r="AT661" s="24" t="s">
        <v>6024</v>
      </c>
      <c r="AU661" s="24" t="s">
        <v>6126</v>
      </c>
      <c r="AV661" s="24" t="s">
        <v>6017</v>
      </c>
      <c r="AW661" s="24" t="s">
        <v>5979</v>
      </c>
      <c r="AX661" s="24" t="s">
        <v>5970</v>
      </c>
      <c r="AY661" s="24" t="s">
        <v>7786</v>
      </c>
      <c r="AZ661" s="216" t="s">
        <v>7203</v>
      </c>
      <c r="BA661" s="216" t="s">
        <v>6890</v>
      </c>
      <c r="BB661" s="57" t="s">
        <v>5474</v>
      </c>
      <c r="BC661" s="202"/>
      <c r="BD661" s="24"/>
      <c r="BE661" s="151"/>
      <c r="BG661" s="151"/>
      <c r="BI661" s="151"/>
      <c r="BL661" s="152"/>
    </row>
    <row r="662" spans="1:64" s="169" customFormat="1">
      <c r="A662" s="24">
        <v>3176</v>
      </c>
      <c r="B662" s="24" t="s">
        <v>666</v>
      </c>
      <c r="C662" s="57">
        <v>64.5</v>
      </c>
      <c r="D662" s="57">
        <v>64.5</v>
      </c>
      <c r="E662" s="57">
        <v>62.5</v>
      </c>
      <c r="F662" s="57">
        <v>62.5</v>
      </c>
      <c r="G662" s="57">
        <v>63.5</v>
      </c>
      <c r="H662" s="57">
        <v>63.5</v>
      </c>
      <c r="I662" s="57">
        <v>60.6</v>
      </c>
      <c r="J662" s="57">
        <v>60.9</v>
      </c>
      <c r="K662" s="57">
        <v>60.7</v>
      </c>
      <c r="L662" s="57">
        <v>62</v>
      </c>
      <c r="M662" s="57">
        <v>60.5</v>
      </c>
      <c r="N662" s="57">
        <v>61.3</v>
      </c>
      <c r="O662" s="63">
        <v>6.56814449917898E-3</v>
      </c>
      <c r="P662" s="57">
        <v>251</v>
      </c>
      <c r="Q662" s="57">
        <v>1031</v>
      </c>
      <c r="R662" s="57">
        <v>931.95</v>
      </c>
      <c r="S662" s="57">
        <v>63.62</v>
      </c>
      <c r="T662" s="57">
        <v>64.09</v>
      </c>
      <c r="U662" s="57">
        <v>66.5017</v>
      </c>
      <c r="V662" s="57">
        <v>62.5</v>
      </c>
      <c r="W662" s="57">
        <v>64.010000000000005</v>
      </c>
      <c r="X662" s="57">
        <v>66.394999999999996</v>
      </c>
      <c r="Y662" s="57">
        <v>62.04</v>
      </c>
      <c r="Z662" s="57">
        <v>63.9</v>
      </c>
      <c r="AA662" s="57">
        <v>66.331699999999998</v>
      </c>
      <c r="AB662" s="57">
        <v>90</v>
      </c>
      <c r="AC662" s="57">
        <v>47.05</v>
      </c>
      <c r="AD662" s="57">
        <v>70.099999999999994</v>
      </c>
      <c r="AE662" s="57">
        <v>60.5</v>
      </c>
      <c r="AF662" s="64">
        <v>13.4476</v>
      </c>
      <c r="AG662" s="64">
        <v>23.159600000000001</v>
      </c>
      <c r="AH662" s="64">
        <v>11.742800000000001</v>
      </c>
      <c r="AI662" s="64">
        <v>19.353999999999999</v>
      </c>
      <c r="AJ662" s="61">
        <v>0.4548611111111111</v>
      </c>
      <c r="AK662" s="216">
        <v>300</v>
      </c>
      <c r="AL662" s="62">
        <v>494.28618650954121</v>
      </c>
      <c r="AM662" s="24" t="s">
        <v>6376</v>
      </c>
      <c r="AN662" s="216" t="s">
        <v>5967</v>
      </c>
      <c r="AO662" s="216" t="s">
        <v>6047</v>
      </c>
      <c r="AP662" s="216" t="s">
        <v>6884</v>
      </c>
      <c r="AQ662" s="216" t="s">
        <v>6885</v>
      </c>
      <c r="AR662" s="216" t="s">
        <v>6916</v>
      </c>
      <c r="AS662" s="24" t="s">
        <v>6945</v>
      </c>
      <c r="AT662" s="24" t="s">
        <v>6527</v>
      </c>
      <c r="AU662" s="24" t="s">
        <v>6024</v>
      </c>
      <c r="AV662" s="24" t="s">
        <v>6016</v>
      </c>
      <c r="AW662" s="24" t="s">
        <v>5970</v>
      </c>
      <c r="AX662" s="24" t="s">
        <v>5965</v>
      </c>
      <c r="AY662" s="24" t="s">
        <v>7719</v>
      </c>
      <c r="AZ662" s="216" t="s">
        <v>7058</v>
      </c>
      <c r="BA662" s="216" t="s">
        <v>6920</v>
      </c>
      <c r="BB662" s="57" t="s">
        <v>5474</v>
      </c>
      <c r="BC662" s="202"/>
      <c r="BD662" s="24"/>
      <c r="BE662" s="151"/>
      <c r="BG662" s="151"/>
      <c r="BI662" s="151"/>
      <c r="BL662" s="152"/>
    </row>
    <row r="663" spans="1:64" s="169" customFormat="1">
      <c r="A663" s="24">
        <v>3178</v>
      </c>
      <c r="B663" s="24" t="s">
        <v>2712</v>
      </c>
      <c r="C663" s="57">
        <v>62</v>
      </c>
      <c r="D663" s="57">
        <v>65.5</v>
      </c>
      <c r="E663" s="57">
        <v>62</v>
      </c>
      <c r="F663" s="57">
        <v>65.400000000000006</v>
      </c>
      <c r="G663" s="57">
        <v>65.5</v>
      </c>
      <c r="H663" s="57">
        <v>65.7</v>
      </c>
      <c r="I663" s="57">
        <v>63</v>
      </c>
      <c r="J663" s="57">
        <v>64.400000000000006</v>
      </c>
      <c r="K663" s="57">
        <v>64.2</v>
      </c>
      <c r="L663" s="57">
        <v>66.7</v>
      </c>
      <c r="M663" s="57">
        <v>64.2</v>
      </c>
      <c r="N663" s="57">
        <v>66.5</v>
      </c>
      <c r="O663" s="63">
        <v>3.2608695652173898E-2</v>
      </c>
      <c r="P663" s="57">
        <v>84</v>
      </c>
      <c r="Q663" s="57">
        <v>110</v>
      </c>
      <c r="R663" s="57">
        <v>177.15</v>
      </c>
      <c r="S663" s="57">
        <v>63.72</v>
      </c>
      <c r="T663" s="57">
        <v>70.75</v>
      </c>
      <c r="U663" s="57">
        <v>73.155000000000001</v>
      </c>
      <c r="V663" s="57">
        <v>63.9</v>
      </c>
      <c r="W663" s="57">
        <v>69.989999999999995</v>
      </c>
      <c r="X663" s="57">
        <v>73.034999999999997</v>
      </c>
      <c r="Y663" s="57">
        <v>64.099999999999994</v>
      </c>
      <c r="Z663" s="57">
        <v>69.484999999999999</v>
      </c>
      <c r="AA663" s="57">
        <v>72.915000000000006</v>
      </c>
      <c r="AB663" s="57">
        <v>106.5</v>
      </c>
      <c r="AC663" s="57">
        <v>44.7</v>
      </c>
      <c r="AD663" s="57">
        <v>78.2</v>
      </c>
      <c r="AE663" s="57">
        <v>60.1</v>
      </c>
      <c r="AF663" s="64">
        <v>34.796999999999997</v>
      </c>
      <c r="AG663" s="64">
        <v>23.614899999999999</v>
      </c>
      <c r="AH663" s="64">
        <v>47.167999999999999</v>
      </c>
      <c r="AI663" s="64">
        <v>31.465900000000001</v>
      </c>
      <c r="AJ663" s="61">
        <v>0.4548611111111111</v>
      </c>
      <c r="AK663" s="216">
        <v>100</v>
      </c>
      <c r="AL663" s="62">
        <v>182.13014436343309</v>
      </c>
      <c r="AM663" s="24" t="s">
        <v>6154</v>
      </c>
      <c r="AN663" s="216" t="s">
        <v>6009</v>
      </c>
      <c r="AO663" s="216" t="s">
        <v>5971</v>
      </c>
      <c r="AP663" s="216" t="s">
        <v>6884</v>
      </c>
      <c r="AQ663" s="216" t="s">
        <v>6885</v>
      </c>
      <c r="AR663" s="216" t="s">
        <v>6886</v>
      </c>
      <c r="AS663" s="24" t="s">
        <v>5474</v>
      </c>
      <c r="AT663" s="24" t="s">
        <v>6013</v>
      </c>
      <c r="AU663" s="24" t="s">
        <v>5984</v>
      </c>
      <c r="AV663" s="24" t="s">
        <v>6031</v>
      </c>
      <c r="AW663" s="24" t="s">
        <v>5965</v>
      </c>
      <c r="AX663" s="24" t="s">
        <v>5979</v>
      </c>
      <c r="AY663" s="24" t="s">
        <v>7199</v>
      </c>
      <c r="AZ663" s="216" t="s">
        <v>7787</v>
      </c>
      <c r="BA663" s="216" t="s">
        <v>6948</v>
      </c>
      <c r="BB663" s="57" t="s">
        <v>5474</v>
      </c>
      <c r="BC663" s="202"/>
      <c r="BD663" s="24"/>
      <c r="BE663" s="151"/>
      <c r="BG663" s="151"/>
      <c r="BI663" s="151"/>
      <c r="BL663" s="152"/>
    </row>
    <row r="664" spans="1:64" s="169" customFormat="1">
      <c r="A664" s="24">
        <v>3184</v>
      </c>
      <c r="B664" s="24" t="s">
        <v>2714</v>
      </c>
      <c r="C664" s="57">
        <v>11.85</v>
      </c>
      <c r="D664" s="57">
        <v>12.1</v>
      </c>
      <c r="E664" s="57">
        <v>11.45</v>
      </c>
      <c r="F664" s="57">
        <v>11.95</v>
      </c>
      <c r="G664" s="57">
        <v>12</v>
      </c>
      <c r="H664" s="57">
        <v>12</v>
      </c>
      <c r="I664" s="57">
        <v>11.85</v>
      </c>
      <c r="J664" s="57">
        <v>12</v>
      </c>
      <c r="K664" s="57">
        <v>12.1</v>
      </c>
      <c r="L664" s="57">
        <v>12.6</v>
      </c>
      <c r="M664" s="57">
        <v>12.1</v>
      </c>
      <c r="N664" s="57">
        <v>12.6</v>
      </c>
      <c r="O664" s="63">
        <v>5.52763819095477E-2</v>
      </c>
      <c r="P664" s="57">
        <v>12</v>
      </c>
      <c r="Q664" s="57">
        <v>10</v>
      </c>
      <c r="R664" s="57">
        <v>13.722200000000001</v>
      </c>
      <c r="S664" s="57">
        <v>11.57</v>
      </c>
      <c r="T664" s="57">
        <v>11.9056</v>
      </c>
      <c r="U664" s="57">
        <v>12.0855</v>
      </c>
      <c r="V664" s="57">
        <v>11.76</v>
      </c>
      <c r="W664" s="57">
        <v>11.916700000000001</v>
      </c>
      <c r="X664" s="57">
        <v>12.07</v>
      </c>
      <c r="Y664" s="57">
        <v>11.99</v>
      </c>
      <c r="Z664" s="57">
        <v>11.9611</v>
      </c>
      <c r="AA664" s="57">
        <v>12.0718</v>
      </c>
      <c r="AB664" s="57"/>
      <c r="AC664" s="57"/>
      <c r="AD664" s="57">
        <v>12.65</v>
      </c>
      <c r="AE664" s="57">
        <v>11</v>
      </c>
      <c r="AF664" s="64"/>
      <c r="AG664" s="64"/>
      <c r="AH664" s="64"/>
      <c r="AI664" s="64"/>
      <c r="AJ664" s="61">
        <v>0.4548611111111111</v>
      </c>
      <c r="AK664" s="216">
        <v>50</v>
      </c>
      <c r="AL664" s="62">
        <v>43.456335751056983</v>
      </c>
      <c r="AM664" s="24" t="s">
        <v>7184</v>
      </c>
      <c r="AN664" s="216" t="s">
        <v>5993</v>
      </c>
      <c r="AO664" s="216" t="s">
        <v>5993</v>
      </c>
      <c r="AP664" s="216" t="s">
        <v>6908</v>
      </c>
      <c r="AQ664" s="216" t="s">
        <v>6900</v>
      </c>
      <c r="AR664" s="216" t="s">
        <v>6886</v>
      </c>
      <c r="AS664" s="24" t="s">
        <v>6989</v>
      </c>
      <c r="AT664" s="24" t="s">
        <v>6075</v>
      </c>
      <c r="AU664" s="24" t="s">
        <v>6650</v>
      </c>
      <c r="AV664" s="24" t="s">
        <v>6201</v>
      </c>
      <c r="AW664" s="24" t="s">
        <v>5979</v>
      </c>
      <c r="AX664" s="24" t="s">
        <v>5979</v>
      </c>
      <c r="AY664" s="24" t="s">
        <v>7788</v>
      </c>
      <c r="AZ664" s="216" t="s">
        <v>7789</v>
      </c>
      <c r="BA664" s="216" t="s">
        <v>7145</v>
      </c>
      <c r="BB664" s="57" t="s">
        <v>6994</v>
      </c>
      <c r="BC664" s="202"/>
      <c r="BD664" s="24"/>
      <c r="BE664" s="151"/>
      <c r="BG664" s="151"/>
      <c r="BI664" s="151"/>
      <c r="BL664" s="152"/>
    </row>
    <row r="665" spans="1:64" s="169" customFormat="1">
      <c r="A665" s="24">
        <v>3188</v>
      </c>
      <c r="B665" s="24" t="s">
        <v>667</v>
      </c>
      <c r="C665" s="57">
        <v>13.9</v>
      </c>
      <c r="D665" s="57">
        <v>13.95</v>
      </c>
      <c r="E665" s="57">
        <v>13.9</v>
      </c>
      <c r="F665" s="57">
        <v>13.95</v>
      </c>
      <c r="G665" s="57">
        <v>14.05</v>
      </c>
      <c r="H665" s="57">
        <v>14.05</v>
      </c>
      <c r="I665" s="57">
        <v>14</v>
      </c>
      <c r="J665" s="57">
        <v>14</v>
      </c>
      <c r="K665" s="57">
        <v>14.15</v>
      </c>
      <c r="L665" s="57">
        <v>14.15</v>
      </c>
      <c r="M665" s="57">
        <v>14.15</v>
      </c>
      <c r="N665" s="57">
        <v>14.15</v>
      </c>
      <c r="O665" s="63">
        <v>1.0714285714285701E-2</v>
      </c>
      <c r="P665" s="57">
        <v>1</v>
      </c>
      <c r="Q665" s="57">
        <v>7</v>
      </c>
      <c r="R665" s="57">
        <v>57.7</v>
      </c>
      <c r="S665" s="57">
        <v>14.03</v>
      </c>
      <c r="T665" s="57">
        <v>14.3475</v>
      </c>
      <c r="U665" s="57">
        <v>14.4275</v>
      </c>
      <c r="V665" s="57">
        <v>14.03</v>
      </c>
      <c r="W665" s="57">
        <v>14.33</v>
      </c>
      <c r="X665" s="57">
        <v>14.42</v>
      </c>
      <c r="Y665" s="57">
        <v>14.04</v>
      </c>
      <c r="Z665" s="57">
        <v>14.3125</v>
      </c>
      <c r="AA665" s="57">
        <v>14.414199999999999</v>
      </c>
      <c r="AB665" s="57">
        <v>16.3</v>
      </c>
      <c r="AC665" s="57">
        <v>13.05</v>
      </c>
      <c r="AD665" s="57">
        <v>14.95</v>
      </c>
      <c r="AE665" s="57">
        <v>13.7</v>
      </c>
      <c r="AF665" s="64">
        <v>28.738</v>
      </c>
      <c r="AG665" s="64">
        <v>26.448399999999999</v>
      </c>
      <c r="AH665" s="64">
        <v>36.805700000000002</v>
      </c>
      <c r="AI665" s="64">
        <v>29.9008</v>
      </c>
      <c r="AJ665" s="61">
        <v>0.4548611111111111</v>
      </c>
      <c r="AK665" s="216">
        <v>50</v>
      </c>
      <c r="AL665" s="62">
        <v>3.6213613125880819</v>
      </c>
      <c r="AM665" s="24" t="s">
        <v>7691</v>
      </c>
      <c r="AN665" s="216" t="s">
        <v>6009</v>
      </c>
      <c r="AO665" s="216" t="s">
        <v>5971</v>
      </c>
      <c r="AP665" s="216" t="s">
        <v>6884</v>
      </c>
      <c r="AQ665" s="216" t="s">
        <v>6885</v>
      </c>
      <c r="AR665" s="216" t="s">
        <v>6886</v>
      </c>
      <c r="AS665" s="24" t="s">
        <v>6887</v>
      </c>
      <c r="AT665" s="24" t="s">
        <v>6493</v>
      </c>
      <c r="AU665" s="24" t="s">
        <v>6518</v>
      </c>
      <c r="AV665" s="24" t="s">
        <v>6577</v>
      </c>
      <c r="AW665" s="24" t="s">
        <v>5979</v>
      </c>
      <c r="AX665" s="24" t="s">
        <v>5979</v>
      </c>
      <c r="AY665" s="24" t="s">
        <v>7109</v>
      </c>
      <c r="AZ665" s="216" t="s">
        <v>6913</v>
      </c>
      <c r="BA665" s="216" t="s">
        <v>6967</v>
      </c>
      <c r="BB665" s="57" t="s">
        <v>6898</v>
      </c>
      <c r="BC665" s="202"/>
      <c r="BD665" s="24"/>
      <c r="BE665" s="151"/>
      <c r="BG665" s="151"/>
      <c r="BI665" s="151"/>
      <c r="BL665" s="152"/>
    </row>
    <row r="666" spans="1:64" s="169" customFormat="1">
      <c r="A666" s="24">
        <v>3189</v>
      </c>
      <c r="B666" s="24" t="s">
        <v>668</v>
      </c>
      <c r="C666" s="57">
        <v>176</v>
      </c>
      <c r="D666" s="57">
        <v>184.5</v>
      </c>
      <c r="E666" s="57">
        <v>174.5</v>
      </c>
      <c r="F666" s="57">
        <v>184.5</v>
      </c>
      <c r="G666" s="57">
        <v>191</v>
      </c>
      <c r="H666" s="57">
        <v>192</v>
      </c>
      <c r="I666" s="57">
        <v>179.5</v>
      </c>
      <c r="J666" s="57">
        <v>185</v>
      </c>
      <c r="K666" s="57">
        <v>190</v>
      </c>
      <c r="L666" s="57">
        <v>201</v>
      </c>
      <c r="M666" s="57">
        <v>187.5</v>
      </c>
      <c r="N666" s="57">
        <v>201</v>
      </c>
      <c r="O666" s="63">
        <v>8.6486486486486394E-2</v>
      </c>
      <c r="P666" s="57">
        <v>22105</v>
      </c>
      <c r="Q666" s="57">
        <v>25242</v>
      </c>
      <c r="R666" s="57">
        <v>14254.6</v>
      </c>
      <c r="S666" s="57">
        <v>169.9</v>
      </c>
      <c r="T666" s="57">
        <v>178.67500000000001</v>
      </c>
      <c r="U666" s="57">
        <v>158.05000000000001</v>
      </c>
      <c r="V666" s="57">
        <v>173.8</v>
      </c>
      <c r="W666" s="57">
        <v>178.72499999999999</v>
      </c>
      <c r="X666" s="57">
        <v>159.3083</v>
      </c>
      <c r="Y666" s="57">
        <v>179.5</v>
      </c>
      <c r="Z666" s="57">
        <v>179.8</v>
      </c>
      <c r="AA666" s="57">
        <v>160.83330000000001</v>
      </c>
      <c r="AB666" s="57">
        <v>215</v>
      </c>
      <c r="AC666" s="57">
        <v>61.3</v>
      </c>
      <c r="AD666" s="57">
        <v>201</v>
      </c>
      <c r="AE666" s="57">
        <v>159</v>
      </c>
      <c r="AF666" s="64">
        <v>54.249600000000001</v>
      </c>
      <c r="AG666" s="64">
        <v>41.1021</v>
      </c>
      <c r="AH666" s="64">
        <v>69.499799999999993</v>
      </c>
      <c r="AI666" s="64">
        <v>50.567999999999998</v>
      </c>
      <c r="AJ666" s="61">
        <v>0.4548611111111111</v>
      </c>
      <c r="AK666" s="216" t="s">
        <v>4611</v>
      </c>
      <c r="AL666" s="62">
        <v>34643.24013206899</v>
      </c>
      <c r="AM666" s="24" t="s">
        <v>6157</v>
      </c>
      <c r="AN666" s="216" t="s">
        <v>6009</v>
      </c>
      <c r="AO666" s="216" t="s">
        <v>5961</v>
      </c>
      <c r="AP666" s="216" t="s">
        <v>6908</v>
      </c>
      <c r="AQ666" s="216" t="s">
        <v>6900</v>
      </c>
      <c r="AR666" s="216" t="s">
        <v>6886</v>
      </c>
      <c r="AS666" s="24" t="s">
        <v>7034</v>
      </c>
      <c r="AT666" s="24" t="s">
        <v>6045</v>
      </c>
      <c r="AU666" s="24" t="s">
        <v>5962</v>
      </c>
      <c r="AV666" s="24" t="s">
        <v>6045</v>
      </c>
      <c r="AW666" s="24" t="s">
        <v>5979</v>
      </c>
      <c r="AX666" s="24" t="s">
        <v>5990</v>
      </c>
      <c r="AY666" s="24" t="s">
        <v>7790</v>
      </c>
      <c r="AZ666" s="216" t="s">
        <v>7630</v>
      </c>
      <c r="BA666" s="216" t="s">
        <v>7645</v>
      </c>
      <c r="BB666" s="57" t="s">
        <v>5474</v>
      </c>
      <c r="BC666" s="202"/>
      <c r="BD666" s="24"/>
      <c r="BE666" s="151"/>
      <c r="BG666" s="151"/>
      <c r="BI666" s="151"/>
      <c r="BL666" s="152"/>
    </row>
    <row r="667" spans="1:64" s="169" customFormat="1">
      <c r="A667" s="24">
        <v>3202</v>
      </c>
      <c r="B667" s="24" t="s">
        <v>670</v>
      </c>
      <c r="C667" s="57">
        <v>12.6</v>
      </c>
      <c r="D667" s="57">
        <v>12.8</v>
      </c>
      <c r="E667" s="57">
        <v>12.35</v>
      </c>
      <c r="F667" s="57">
        <v>12.6</v>
      </c>
      <c r="G667" s="57">
        <v>12.65</v>
      </c>
      <c r="H667" s="57">
        <v>12.8</v>
      </c>
      <c r="I667" s="57">
        <v>12.3</v>
      </c>
      <c r="J667" s="57">
        <v>12.8</v>
      </c>
      <c r="K667" s="57">
        <v>12.75</v>
      </c>
      <c r="L667" s="57">
        <v>12.9</v>
      </c>
      <c r="M667" s="57">
        <v>12.7</v>
      </c>
      <c r="N667" s="57">
        <v>12.9</v>
      </c>
      <c r="O667" s="63">
        <v>7.8125E-3</v>
      </c>
      <c r="P667" s="57">
        <v>88</v>
      </c>
      <c r="Q667" s="57">
        <v>297</v>
      </c>
      <c r="R667" s="57">
        <v>864.7</v>
      </c>
      <c r="S667" s="57">
        <v>12.53</v>
      </c>
      <c r="T667" s="57">
        <v>13.547499999999999</v>
      </c>
      <c r="U667" s="57">
        <v>14.0258</v>
      </c>
      <c r="V667" s="57">
        <v>12.53</v>
      </c>
      <c r="W667" s="57">
        <v>13.467499999999999</v>
      </c>
      <c r="X667" s="57">
        <v>14.0008</v>
      </c>
      <c r="Y667" s="57">
        <v>12.55</v>
      </c>
      <c r="Z667" s="57">
        <v>13.42</v>
      </c>
      <c r="AA667" s="57">
        <v>13.9575</v>
      </c>
      <c r="AB667" s="57">
        <v>29.7</v>
      </c>
      <c r="AC667" s="57">
        <v>11.4</v>
      </c>
      <c r="AD667" s="57">
        <v>15.1</v>
      </c>
      <c r="AE667" s="57">
        <v>12.15</v>
      </c>
      <c r="AF667" s="64">
        <v>22.090299999999999</v>
      </c>
      <c r="AG667" s="64">
        <v>16.597100000000001</v>
      </c>
      <c r="AH667" s="64">
        <v>29.012599999999999</v>
      </c>
      <c r="AI667" s="64">
        <v>20.735600000000002</v>
      </c>
      <c r="AJ667" s="61">
        <v>0.45833333333333331</v>
      </c>
      <c r="AK667" s="216">
        <v>100</v>
      </c>
      <c r="AL667" s="62">
        <v>184.12527555674089</v>
      </c>
      <c r="AM667" s="24" t="s">
        <v>6637</v>
      </c>
      <c r="AN667" s="216" t="s">
        <v>6009</v>
      </c>
      <c r="AO667" s="216" t="s">
        <v>6007</v>
      </c>
      <c r="AP667" s="216" t="s">
        <v>6884</v>
      </c>
      <c r="AQ667" s="216" t="s">
        <v>6885</v>
      </c>
      <c r="AR667" s="216" t="s">
        <v>6886</v>
      </c>
      <c r="AS667" s="24" t="s">
        <v>6894</v>
      </c>
      <c r="AT667" s="24" t="s">
        <v>5985</v>
      </c>
      <c r="AU667" s="24" t="s">
        <v>6311</v>
      </c>
      <c r="AV667" s="24" t="s">
        <v>6126</v>
      </c>
      <c r="AW667" s="24" t="s">
        <v>5979</v>
      </c>
      <c r="AX667" s="24" t="s">
        <v>5991</v>
      </c>
      <c r="AY667" s="24" t="s">
        <v>7516</v>
      </c>
      <c r="AZ667" s="216" t="s">
        <v>7192</v>
      </c>
      <c r="BA667" s="216" t="s">
        <v>7254</v>
      </c>
      <c r="BB667" s="57" t="s">
        <v>5474</v>
      </c>
      <c r="BC667" s="202"/>
      <c r="BD667" s="24"/>
      <c r="BE667" s="151"/>
      <c r="BG667" s="151"/>
      <c r="BI667" s="151"/>
      <c r="BL667" s="152"/>
    </row>
    <row r="668" spans="1:64" s="169" customFormat="1">
      <c r="A668" s="24">
        <v>3205</v>
      </c>
      <c r="B668" s="24" t="s">
        <v>671</v>
      </c>
      <c r="C668" s="57">
        <v>27.25</v>
      </c>
      <c r="D668" s="57">
        <v>27.25</v>
      </c>
      <c r="E668" s="57">
        <v>27</v>
      </c>
      <c r="F668" s="57">
        <v>27.05</v>
      </c>
      <c r="G668" s="57">
        <v>27.05</v>
      </c>
      <c r="H668" s="57">
        <v>27.15</v>
      </c>
      <c r="I668" s="57">
        <v>26.95</v>
      </c>
      <c r="J668" s="57">
        <v>27.1</v>
      </c>
      <c r="K668" s="57">
        <v>27.1</v>
      </c>
      <c r="L668" s="57">
        <v>27.15</v>
      </c>
      <c r="M668" s="57">
        <v>26.95</v>
      </c>
      <c r="N668" s="57">
        <v>27</v>
      </c>
      <c r="O668" s="63">
        <v>-3.6900369003690001E-3</v>
      </c>
      <c r="P668" s="57">
        <v>37</v>
      </c>
      <c r="Q668" s="57">
        <v>92</v>
      </c>
      <c r="R668" s="57">
        <v>63.3</v>
      </c>
      <c r="S668" s="57">
        <v>27.08</v>
      </c>
      <c r="T668" s="57">
        <v>27.195</v>
      </c>
      <c r="U668" s="57">
        <v>27.732500000000002</v>
      </c>
      <c r="V668" s="57">
        <v>27.1</v>
      </c>
      <c r="W668" s="57">
        <v>27.182500000000001</v>
      </c>
      <c r="X668" s="57">
        <v>27.720800000000001</v>
      </c>
      <c r="Y668" s="57">
        <v>27.09</v>
      </c>
      <c r="Z668" s="57">
        <v>27.18</v>
      </c>
      <c r="AA668" s="57">
        <v>27.702500000000001</v>
      </c>
      <c r="AB668" s="57">
        <v>39.4</v>
      </c>
      <c r="AC668" s="57">
        <v>26.9</v>
      </c>
      <c r="AD668" s="57">
        <v>28.4</v>
      </c>
      <c r="AE668" s="57">
        <v>26.9</v>
      </c>
      <c r="AF668" s="64">
        <v>25.000900000000001</v>
      </c>
      <c r="AG668" s="64">
        <v>17.570399999999999</v>
      </c>
      <c r="AH668" s="64">
        <v>23.3339</v>
      </c>
      <c r="AI668" s="64">
        <v>19.491599999999998</v>
      </c>
      <c r="AJ668" s="61">
        <v>0.45833333333333331</v>
      </c>
      <c r="AK668" s="216">
        <v>50</v>
      </c>
      <c r="AL668" s="62">
        <v>126.30790492382299</v>
      </c>
      <c r="AM668" s="24" t="s">
        <v>7791</v>
      </c>
      <c r="AN668" s="216" t="s">
        <v>6020</v>
      </c>
      <c r="AO668" s="216" t="s">
        <v>6007</v>
      </c>
      <c r="AP668" s="216" t="s">
        <v>6884</v>
      </c>
      <c r="AQ668" s="216" t="s">
        <v>6885</v>
      </c>
      <c r="AR668" s="216" t="s">
        <v>6916</v>
      </c>
      <c r="AS668" s="24" t="s">
        <v>7047</v>
      </c>
      <c r="AT668" s="24" t="s">
        <v>6017</v>
      </c>
      <c r="AU668" s="24" t="s">
        <v>6452</v>
      </c>
      <c r="AV668" s="24" t="s">
        <v>5984</v>
      </c>
      <c r="AW668" s="24" t="s">
        <v>5990</v>
      </c>
      <c r="AX668" s="24" t="s">
        <v>5991</v>
      </c>
      <c r="AY668" s="24" t="s">
        <v>6952</v>
      </c>
      <c r="AZ668" s="216" t="s">
        <v>7251</v>
      </c>
      <c r="BA668" s="216" t="s">
        <v>7043</v>
      </c>
      <c r="BB668" s="57" t="s">
        <v>5474</v>
      </c>
      <c r="BC668" s="202"/>
      <c r="BD668" s="24"/>
      <c r="BE668" s="151"/>
      <c r="BG668" s="151"/>
      <c r="BI668" s="151"/>
      <c r="BL668" s="152"/>
    </row>
    <row r="669" spans="1:64" s="169" customFormat="1">
      <c r="A669" s="24">
        <v>3206</v>
      </c>
      <c r="B669" s="24" t="s">
        <v>9</v>
      </c>
      <c r="C669" s="57">
        <v>31.6</v>
      </c>
      <c r="D669" s="57">
        <v>32.4</v>
      </c>
      <c r="E669" s="57">
        <v>31.6</v>
      </c>
      <c r="F669" s="57">
        <v>32.35</v>
      </c>
      <c r="G669" s="57">
        <v>32.5</v>
      </c>
      <c r="H669" s="57">
        <v>32.9</v>
      </c>
      <c r="I669" s="57">
        <v>32.25</v>
      </c>
      <c r="J669" s="57">
        <v>32.299999999999997</v>
      </c>
      <c r="K669" s="57">
        <v>32.15</v>
      </c>
      <c r="L669" s="57">
        <v>32.700000000000003</v>
      </c>
      <c r="M669" s="57">
        <v>32.15</v>
      </c>
      <c r="N669" s="57">
        <v>32.700000000000003</v>
      </c>
      <c r="O669" s="63">
        <v>1.2383900928792499E-2</v>
      </c>
      <c r="P669" s="57">
        <v>28</v>
      </c>
      <c r="Q669" s="57">
        <v>45</v>
      </c>
      <c r="R669" s="57">
        <v>60.4</v>
      </c>
      <c r="S669" s="57">
        <v>31.98</v>
      </c>
      <c r="T669" s="57">
        <v>33.465000000000003</v>
      </c>
      <c r="U669" s="57">
        <v>33.463299999999997</v>
      </c>
      <c r="V669" s="57">
        <v>31.99</v>
      </c>
      <c r="W669" s="57">
        <v>33.392499999999998</v>
      </c>
      <c r="X669" s="57">
        <v>33.453299999999999</v>
      </c>
      <c r="Y669" s="57">
        <v>32.119999999999997</v>
      </c>
      <c r="Z669" s="57">
        <v>33.35</v>
      </c>
      <c r="AA669" s="57">
        <v>33.438299999999998</v>
      </c>
      <c r="AB669" s="57">
        <v>47.1</v>
      </c>
      <c r="AC669" s="57">
        <v>28.8</v>
      </c>
      <c r="AD669" s="57">
        <v>35.1</v>
      </c>
      <c r="AE669" s="57">
        <v>31.3</v>
      </c>
      <c r="AF669" s="64">
        <v>25.860800000000001</v>
      </c>
      <c r="AG669" s="64">
        <v>19.713100000000001</v>
      </c>
      <c r="AH669" s="64">
        <v>35.907200000000003</v>
      </c>
      <c r="AI669" s="64">
        <v>25.1111</v>
      </c>
      <c r="AJ669" s="61">
        <v>0.45833333333333331</v>
      </c>
      <c r="AK669" s="216">
        <v>50</v>
      </c>
      <c r="AL669" s="62">
        <v>95.584360482893075</v>
      </c>
      <c r="AM669" s="24" t="s">
        <v>6551</v>
      </c>
      <c r="AN669" s="216" t="s">
        <v>6009</v>
      </c>
      <c r="AO669" s="216" t="s">
        <v>5971</v>
      </c>
      <c r="AP669" s="216" t="s">
        <v>6884</v>
      </c>
      <c r="AQ669" s="216" t="s">
        <v>6885</v>
      </c>
      <c r="AR669" s="216" t="s">
        <v>6886</v>
      </c>
      <c r="AS669" s="24" t="s">
        <v>6887</v>
      </c>
      <c r="AT669" s="24" t="s">
        <v>6031</v>
      </c>
      <c r="AU669" s="24" t="s">
        <v>6480</v>
      </c>
      <c r="AV669" s="24" t="s">
        <v>6493</v>
      </c>
      <c r="AW669" s="24" t="s">
        <v>5979</v>
      </c>
      <c r="AX669" s="24" t="s">
        <v>5979</v>
      </c>
      <c r="AY669" s="24" t="s">
        <v>6928</v>
      </c>
      <c r="AZ669" s="216" t="s">
        <v>6940</v>
      </c>
      <c r="BA669" s="216" t="s">
        <v>6967</v>
      </c>
      <c r="BB669" s="57" t="s">
        <v>5474</v>
      </c>
      <c r="BC669" s="202"/>
      <c r="BD669" s="24"/>
      <c r="BE669" s="151"/>
      <c r="BG669" s="151"/>
      <c r="BI669" s="151"/>
      <c r="BL669" s="152"/>
    </row>
    <row r="670" spans="1:64" s="169" customFormat="1">
      <c r="A670" s="24">
        <v>3207</v>
      </c>
      <c r="B670" s="24" t="s">
        <v>672</v>
      </c>
      <c r="C670" s="57">
        <v>12.75</v>
      </c>
      <c r="D670" s="57">
        <v>13.1</v>
      </c>
      <c r="E670" s="57">
        <v>12.5</v>
      </c>
      <c r="F670" s="57">
        <v>12.8</v>
      </c>
      <c r="G670" s="57">
        <v>12.8</v>
      </c>
      <c r="H670" s="57">
        <v>13</v>
      </c>
      <c r="I670" s="57">
        <v>12.6</v>
      </c>
      <c r="J670" s="57">
        <v>13</v>
      </c>
      <c r="K670" s="57">
        <v>13.5</v>
      </c>
      <c r="L670" s="57">
        <v>14.3</v>
      </c>
      <c r="M670" s="57">
        <v>13.5</v>
      </c>
      <c r="N670" s="57">
        <v>14.3</v>
      </c>
      <c r="O670" s="63">
        <v>0.1</v>
      </c>
      <c r="P670" s="57">
        <v>856</v>
      </c>
      <c r="Q670" s="57">
        <v>212</v>
      </c>
      <c r="R670" s="57">
        <v>227.4</v>
      </c>
      <c r="S670" s="57">
        <v>12.35</v>
      </c>
      <c r="T670" s="57">
        <v>12.025</v>
      </c>
      <c r="U670" s="57">
        <v>11.182499999999999</v>
      </c>
      <c r="V670" s="57">
        <v>12.5</v>
      </c>
      <c r="W670" s="57">
        <v>12.15</v>
      </c>
      <c r="X670" s="57">
        <v>11.216699999999999</v>
      </c>
      <c r="Y670" s="57">
        <v>12.95</v>
      </c>
      <c r="Z670" s="57">
        <v>12.2875</v>
      </c>
      <c r="AA670" s="57">
        <v>11.272500000000001</v>
      </c>
      <c r="AB670" s="57">
        <v>14.85</v>
      </c>
      <c r="AC670" s="57">
        <v>9</v>
      </c>
      <c r="AD670" s="57">
        <v>14.3</v>
      </c>
      <c r="AE670" s="57">
        <v>11.05</v>
      </c>
      <c r="AF670" s="64">
        <v>65.354299999999995</v>
      </c>
      <c r="AG670" s="64">
        <v>62.128100000000003</v>
      </c>
      <c r="AH670" s="64">
        <v>76.902900000000002</v>
      </c>
      <c r="AI670" s="64">
        <v>67.052999999999997</v>
      </c>
      <c r="AJ670" s="61">
        <v>0.45833333333333331</v>
      </c>
      <c r="AK670" s="216">
        <v>900</v>
      </c>
      <c r="AL670" s="62">
        <v>1647.9081643895415</v>
      </c>
      <c r="AM670" s="24" t="s">
        <v>6651</v>
      </c>
      <c r="AN670" s="216" t="s">
        <v>6009</v>
      </c>
      <c r="AO670" s="216" t="s">
        <v>5989</v>
      </c>
      <c r="AP670" s="216" t="s">
        <v>6908</v>
      </c>
      <c r="AQ670" s="216" t="s">
        <v>6900</v>
      </c>
      <c r="AR670" s="216" t="s">
        <v>6886</v>
      </c>
      <c r="AS670" s="24" t="s">
        <v>7034</v>
      </c>
      <c r="AT670" s="24" t="s">
        <v>5968</v>
      </c>
      <c r="AU670" s="24" t="s">
        <v>6126</v>
      </c>
      <c r="AV670" s="24" t="s">
        <v>6201</v>
      </c>
      <c r="AW670" s="24" t="s">
        <v>5979</v>
      </c>
      <c r="AX670" s="24" t="s">
        <v>5979</v>
      </c>
      <c r="AY670" s="24" t="s">
        <v>7792</v>
      </c>
      <c r="AZ670" s="216" t="s">
        <v>7793</v>
      </c>
      <c r="BA670" s="216" t="s">
        <v>7378</v>
      </c>
      <c r="BB670" s="57" t="s">
        <v>5474</v>
      </c>
      <c r="BC670" s="202"/>
      <c r="BD670" s="24"/>
      <c r="BE670" s="151"/>
      <c r="BG670" s="151"/>
      <c r="BI670" s="151"/>
      <c r="BL670" s="152"/>
    </row>
    <row r="671" spans="1:64" s="169" customFormat="1">
      <c r="A671" s="24">
        <v>3209</v>
      </c>
      <c r="B671" s="24" t="s">
        <v>673</v>
      </c>
      <c r="C671" s="57">
        <v>29.55</v>
      </c>
      <c r="D671" s="57">
        <v>30.2</v>
      </c>
      <c r="E671" s="57">
        <v>29.55</v>
      </c>
      <c r="F671" s="57">
        <v>30.2</v>
      </c>
      <c r="G671" s="57">
        <v>30.35</v>
      </c>
      <c r="H671" s="57">
        <v>30.45</v>
      </c>
      <c r="I671" s="57">
        <v>30.05</v>
      </c>
      <c r="J671" s="57">
        <v>30.4</v>
      </c>
      <c r="K671" s="57">
        <v>30.4</v>
      </c>
      <c r="L671" s="57">
        <v>30.7</v>
      </c>
      <c r="M671" s="57">
        <v>30.25</v>
      </c>
      <c r="N671" s="57">
        <v>30.65</v>
      </c>
      <c r="O671" s="63">
        <v>8.2236842105263101E-3</v>
      </c>
      <c r="P671" s="57">
        <v>356</v>
      </c>
      <c r="Q671" s="57">
        <v>596</v>
      </c>
      <c r="R671" s="57">
        <v>1275.9000000000001</v>
      </c>
      <c r="S671" s="57">
        <v>29.51</v>
      </c>
      <c r="T671" s="57">
        <v>30.397500000000001</v>
      </c>
      <c r="U671" s="57">
        <v>29.616700000000002</v>
      </c>
      <c r="V671" s="57">
        <v>29.75</v>
      </c>
      <c r="W671" s="57">
        <v>30.372499999999999</v>
      </c>
      <c r="X671" s="57">
        <v>29.653300000000002</v>
      </c>
      <c r="Y671" s="57">
        <v>29.92</v>
      </c>
      <c r="Z671" s="57">
        <v>30.31</v>
      </c>
      <c r="AA671" s="57">
        <v>29.688300000000002</v>
      </c>
      <c r="AB671" s="57">
        <v>32.5</v>
      </c>
      <c r="AC671" s="57">
        <v>18.8</v>
      </c>
      <c r="AD671" s="57">
        <v>32.5</v>
      </c>
      <c r="AE671" s="57">
        <v>28.85</v>
      </c>
      <c r="AF671" s="64">
        <v>31.041599999999999</v>
      </c>
      <c r="AG671" s="64">
        <v>23.319299999999998</v>
      </c>
      <c r="AH671" s="64">
        <v>52.273400000000002</v>
      </c>
      <c r="AI671" s="64">
        <v>32.970599999999997</v>
      </c>
      <c r="AJ671" s="61">
        <v>0.45833333333333331</v>
      </c>
      <c r="AK671" s="216">
        <v>400</v>
      </c>
      <c r="AL671" s="62">
        <v>683.5590533554232</v>
      </c>
      <c r="AM671" s="24" t="s">
        <v>6640</v>
      </c>
      <c r="AN671" s="216" t="s">
        <v>6009</v>
      </c>
      <c r="AO671" s="216" t="s">
        <v>5961</v>
      </c>
      <c r="AP671" s="216" t="s">
        <v>6908</v>
      </c>
      <c r="AQ671" s="216" t="s">
        <v>6900</v>
      </c>
      <c r="AR671" s="216" t="s">
        <v>6886</v>
      </c>
      <c r="AS671" s="24" t="s">
        <v>5474</v>
      </c>
      <c r="AT671" s="24" t="s">
        <v>6493</v>
      </c>
      <c r="AU671" s="24" t="s">
        <v>6370</v>
      </c>
      <c r="AV671" s="24" t="s">
        <v>6016</v>
      </c>
      <c r="AW671" s="24" t="s">
        <v>5965</v>
      </c>
      <c r="AX671" s="24" t="s">
        <v>5991</v>
      </c>
      <c r="AY671" s="24" t="s">
        <v>7550</v>
      </c>
      <c r="AZ671" s="216" t="s">
        <v>6961</v>
      </c>
      <c r="BA671" s="216" t="s">
        <v>7024</v>
      </c>
      <c r="BB671" s="57" t="s">
        <v>7017</v>
      </c>
      <c r="BC671" s="202"/>
      <c r="BD671" s="24"/>
      <c r="BE671" s="151"/>
      <c r="BG671" s="151"/>
      <c r="BI671" s="151"/>
      <c r="BL671" s="152"/>
    </row>
    <row r="672" spans="1:64" s="169" customFormat="1">
      <c r="A672" s="24">
        <v>3211</v>
      </c>
      <c r="B672" s="24" t="s">
        <v>674</v>
      </c>
      <c r="C672" s="57">
        <v>90.2</v>
      </c>
      <c r="D672" s="57">
        <v>91.7</v>
      </c>
      <c r="E672" s="57">
        <v>90.2</v>
      </c>
      <c r="F672" s="57">
        <v>91</v>
      </c>
      <c r="G672" s="57">
        <v>91</v>
      </c>
      <c r="H672" s="57">
        <v>92</v>
      </c>
      <c r="I672" s="57">
        <v>90.6</v>
      </c>
      <c r="J672" s="57">
        <v>90.8</v>
      </c>
      <c r="K672" s="57">
        <v>91.6</v>
      </c>
      <c r="L672" s="57">
        <v>92.6</v>
      </c>
      <c r="M672" s="57">
        <v>91</v>
      </c>
      <c r="N672" s="57">
        <v>92.5</v>
      </c>
      <c r="O672" s="63">
        <v>1.8722466960352398E-2</v>
      </c>
      <c r="P672" s="57">
        <v>269</v>
      </c>
      <c r="Q672" s="57">
        <v>307</v>
      </c>
      <c r="R672" s="57">
        <v>685.5</v>
      </c>
      <c r="S672" s="57">
        <v>91.82</v>
      </c>
      <c r="T672" s="57">
        <v>97.96</v>
      </c>
      <c r="U672" s="57">
        <v>105.44499999999999</v>
      </c>
      <c r="V672" s="57">
        <v>90.92</v>
      </c>
      <c r="W672" s="57">
        <v>97.4</v>
      </c>
      <c r="X672" s="57">
        <v>105.1417</v>
      </c>
      <c r="Y672" s="57">
        <v>90.9</v>
      </c>
      <c r="Z672" s="57">
        <v>96.875</v>
      </c>
      <c r="AA672" s="57">
        <v>104.8417</v>
      </c>
      <c r="AB672" s="57">
        <v>138.5</v>
      </c>
      <c r="AC672" s="57">
        <v>77.3</v>
      </c>
      <c r="AD672" s="57">
        <v>104</v>
      </c>
      <c r="AE672" s="57">
        <v>89</v>
      </c>
      <c r="AF672" s="64">
        <v>14.8384</v>
      </c>
      <c r="AG672" s="64">
        <v>15.635199999999999</v>
      </c>
      <c r="AH672" s="64">
        <v>20.694800000000001</v>
      </c>
      <c r="AI672" s="64">
        <v>17.3217</v>
      </c>
      <c r="AJ672" s="61">
        <v>0.45833333333333331</v>
      </c>
      <c r="AK672" s="216">
        <v>300</v>
      </c>
      <c r="AL672" s="62">
        <v>513.8917013823293</v>
      </c>
      <c r="AM672" s="24" t="s">
        <v>7794</v>
      </c>
      <c r="AN672" s="216" t="s">
        <v>6337</v>
      </c>
      <c r="AO672" s="216" t="s">
        <v>6007</v>
      </c>
      <c r="AP672" s="216" t="s">
        <v>6884</v>
      </c>
      <c r="AQ672" s="216" t="s">
        <v>6885</v>
      </c>
      <c r="AR672" s="216" t="s">
        <v>6886</v>
      </c>
      <c r="AS672" s="24" t="s">
        <v>6887</v>
      </c>
      <c r="AT672" s="24" t="s">
        <v>6055</v>
      </c>
      <c r="AU672" s="24" t="s">
        <v>6347</v>
      </c>
      <c r="AV672" s="24" t="s">
        <v>6016</v>
      </c>
      <c r="AW672" s="24" t="s">
        <v>5965</v>
      </c>
      <c r="AX672" s="24" t="s">
        <v>5986</v>
      </c>
      <c r="AY672" s="24" t="s">
        <v>7795</v>
      </c>
      <c r="AZ672" s="216" t="s">
        <v>7077</v>
      </c>
      <c r="BA672" s="216" t="s">
        <v>7113</v>
      </c>
      <c r="BB672" s="57" t="s">
        <v>6898</v>
      </c>
      <c r="BC672" s="202"/>
      <c r="BD672" s="24"/>
      <c r="BE672" s="151"/>
      <c r="BG672" s="151"/>
      <c r="BI672" s="151"/>
      <c r="BL672" s="152"/>
    </row>
    <row r="673" spans="1:64" s="169" customFormat="1">
      <c r="A673" s="24">
        <v>3213</v>
      </c>
      <c r="B673" s="24" t="s">
        <v>675</v>
      </c>
      <c r="C673" s="57">
        <v>59.8</v>
      </c>
      <c r="D673" s="57">
        <v>61</v>
      </c>
      <c r="E673" s="57">
        <v>59.5</v>
      </c>
      <c r="F673" s="57">
        <v>60.9</v>
      </c>
      <c r="G673" s="57">
        <v>61.2</v>
      </c>
      <c r="H673" s="57">
        <v>61.4</v>
      </c>
      <c r="I673" s="57">
        <v>60.4</v>
      </c>
      <c r="J673" s="57">
        <v>60.5</v>
      </c>
      <c r="K673" s="57">
        <v>60.5</v>
      </c>
      <c r="L673" s="57">
        <v>61</v>
      </c>
      <c r="M673" s="57">
        <v>60.4</v>
      </c>
      <c r="N673" s="57">
        <v>60.9</v>
      </c>
      <c r="O673" s="63">
        <v>6.6115702479338798E-3</v>
      </c>
      <c r="P673" s="57">
        <v>34</v>
      </c>
      <c r="Q673" s="57">
        <v>203</v>
      </c>
      <c r="R673" s="57">
        <v>686</v>
      </c>
      <c r="S673" s="57">
        <v>60.14</v>
      </c>
      <c r="T673" s="57">
        <v>60.354999999999997</v>
      </c>
      <c r="U673" s="57">
        <v>60.604999999999997</v>
      </c>
      <c r="V673" s="57">
        <v>60.32</v>
      </c>
      <c r="W673" s="57">
        <v>60.344999999999999</v>
      </c>
      <c r="X673" s="57">
        <v>60.64</v>
      </c>
      <c r="Y673" s="57">
        <v>60.24</v>
      </c>
      <c r="Z673" s="57">
        <v>60.255000000000003</v>
      </c>
      <c r="AA673" s="57">
        <v>60.655000000000001</v>
      </c>
      <c r="AB673" s="57">
        <v>66</v>
      </c>
      <c r="AC673" s="57">
        <v>44.1</v>
      </c>
      <c r="AD673" s="57">
        <v>66</v>
      </c>
      <c r="AE673" s="57">
        <v>56.8</v>
      </c>
      <c r="AF673" s="64">
        <v>49.9191</v>
      </c>
      <c r="AG673" s="64">
        <v>39.988500000000002</v>
      </c>
      <c r="AH673" s="64">
        <v>59.668300000000002</v>
      </c>
      <c r="AI673" s="64">
        <v>46.548400000000001</v>
      </c>
      <c r="AJ673" s="61">
        <v>0.45833333333333331</v>
      </c>
      <c r="AK673" s="216">
        <v>50</v>
      </c>
      <c r="AL673" s="62">
        <v>116.06672344351301</v>
      </c>
      <c r="AM673" s="24" t="s">
        <v>7703</v>
      </c>
      <c r="AN673" s="216" t="s">
        <v>6009</v>
      </c>
      <c r="AO673" s="216" t="s">
        <v>5961</v>
      </c>
      <c r="AP673" s="216" t="s">
        <v>6908</v>
      </c>
      <c r="AQ673" s="216" t="s">
        <v>6900</v>
      </c>
      <c r="AR673" s="216" t="s">
        <v>6886</v>
      </c>
      <c r="AS673" s="24" t="s">
        <v>5474</v>
      </c>
      <c r="AT673" s="24" t="s">
        <v>6016</v>
      </c>
      <c r="AU673" s="24" t="s">
        <v>5984</v>
      </c>
      <c r="AV673" s="24" t="s">
        <v>6016</v>
      </c>
      <c r="AW673" s="24" t="s">
        <v>5990</v>
      </c>
      <c r="AX673" s="24" t="s">
        <v>5990</v>
      </c>
      <c r="AY673" s="24" t="s">
        <v>7796</v>
      </c>
      <c r="AZ673" s="216" t="s">
        <v>6997</v>
      </c>
      <c r="BA673" s="216" t="s">
        <v>7171</v>
      </c>
      <c r="BB673" s="57" t="s">
        <v>6994</v>
      </c>
      <c r="BC673" s="202"/>
      <c r="BD673" s="24"/>
      <c r="BE673" s="151"/>
      <c r="BG673" s="151"/>
      <c r="BI673" s="151"/>
      <c r="BL673" s="152"/>
    </row>
    <row r="674" spans="1:64" s="169" customFormat="1">
      <c r="A674" s="24">
        <v>3217</v>
      </c>
      <c r="B674" s="24" t="s">
        <v>676</v>
      </c>
      <c r="C674" s="57">
        <v>91.6</v>
      </c>
      <c r="D674" s="57">
        <v>93.1</v>
      </c>
      <c r="E674" s="57">
        <v>91.5</v>
      </c>
      <c r="F674" s="57">
        <v>92.8</v>
      </c>
      <c r="G674" s="57">
        <v>94.7</v>
      </c>
      <c r="H674" s="57">
        <v>94.7</v>
      </c>
      <c r="I674" s="57">
        <v>92.8</v>
      </c>
      <c r="J674" s="57">
        <v>93.2</v>
      </c>
      <c r="K674" s="57">
        <v>92.8</v>
      </c>
      <c r="L674" s="57">
        <v>96.1</v>
      </c>
      <c r="M674" s="57">
        <v>92.8</v>
      </c>
      <c r="N674" s="57">
        <v>95.8</v>
      </c>
      <c r="O674" s="63">
        <v>2.7896995708154501E-2</v>
      </c>
      <c r="P674" s="57">
        <v>167</v>
      </c>
      <c r="Q674" s="57">
        <v>131</v>
      </c>
      <c r="R674" s="57">
        <v>467.35</v>
      </c>
      <c r="S674" s="57">
        <v>93.6</v>
      </c>
      <c r="T674" s="57">
        <v>100.79</v>
      </c>
      <c r="U674" s="57">
        <v>104.82170000000001</v>
      </c>
      <c r="V674" s="57">
        <v>93</v>
      </c>
      <c r="W674" s="57">
        <v>100.125</v>
      </c>
      <c r="X674" s="57">
        <v>104.65</v>
      </c>
      <c r="Y674" s="57">
        <v>92.96</v>
      </c>
      <c r="Z674" s="57">
        <v>99.64</v>
      </c>
      <c r="AA674" s="57">
        <v>104.4967</v>
      </c>
      <c r="AB674" s="57">
        <v>138.5</v>
      </c>
      <c r="AC674" s="57">
        <v>86.3</v>
      </c>
      <c r="AD674" s="57">
        <v>112</v>
      </c>
      <c r="AE674" s="57">
        <v>90.5</v>
      </c>
      <c r="AF674" s="64">
        <v>17.601299999999998</v>
      </c>
      <c r="AG674" s="64">
        <v>14.9514</v>
      </c>
      <c r="AH674" s="64">
        <v>28.5596</v>
      </c>
      <c r="AI674" s="64">
        <v>19.487400000000001</v>
      </c>
      <c r="AJ674" s="61">
        <v>0.45833333333333331</v>
      </c>
      <c r="AK674" s="216">
        <v>200</v>
      </c>
      <c r="AL674" s="62">
        <v>332.14052995393257</v>
      </c>
      <c r="AM674" s="24" t="s">
        <v>6154</v>
      </c>
      <c r="AN674" s="216" t="s">
        <v>6009</v>
      </c>
      <c r="AO674" s="216" t="s">
        <v>6007</v>
      </c>
      <c r="AP674" s="216" t="s">
        <v>6884</v>
      </c>
      <c r="AQ674" s="216" t="s">
        <v>6885</v>
      </c>
      <c r="AR674" s="216" t="s">
        <v>6886</v>
      </c>
      <c r="AS674" s="24" t="s">
        <v>6887</v>
      </c>
      <c r="AT674" s="24" t="s">
        <v>6016</v>
      </c>
      <c r="AU674" s="24" t="s">
        <v>6017</v>
      </c>
      <c r="AV674" s="24" t="s">
        <v>6031</v>
      </c>
      <c r="AW674" s="24" t="s">
        <v>5965</v>
      </c>
      <c r="AX674" s="24" t="s">
        <v>5979</v>
      </c>
      <c r="AY674" s="24" t="s">
        <v>7259</v>
      </c>
      <c r="AZ674" s="216" t="s">
        <v>7207</v>
      </c>
      <c r="BA674" s="216" t="s">
        <v>7032</v>
      </c>
      <c r="BB674" s="57" t="s">
        <v>6944</v>
      </c>
      <c r="BC674" s="202"/>
      <c r="BD674" s="24"/>
      <c r="BE674" s="151"/>
      <c r="BG674" s="151"/>
      <c r="BI674" s="151"/>
      <c r="BL674" s="152"/>
    </row>
    <row r="675" spans="1:64" s="169" customFormat="1">
      <c r="A675" s="24">
        <v>3218</v>
      </c>
      <c r="B675" s="24" t="s">
        <v>677</v>
      </c>
      <c r="C675" s="57">
        <v>305</v>
      </c>
      <c r="D675" s="57">
        <v>313</v>
      </c>
      <c r="E675" s="57">
        <v>305</v>
      </c>
      <c r="F675" s="57">
        <v>311</v>
      </c>
      <c r="G675" s="57">
        <v>317</v>
      </c>
      <c r="H675" s="57">
        <v>317</v>
      </c>
      <c r="I675" s="57">
        <v>301</v>
      </c>
      <c r="J675" s="57">
        <v>303</v>
      </c>
      <c r="K675" s="57">
        <v>305</v>
      </c>
      <c r="L675" s="57">
        <v>316.5</v>
      </c>
      <c r="M675" s="57">
        <v>303</v>
      </c>
      <c r="N675" s="57">
        <v>316</v>
      </c>
      <c r="O675" s="63">
        <v>4.2904290429042903E-2</v>
      </c>
      <c r="P675" s="57">
        <v>372</v>
      </c>
      <c r="Q675" s="57">
        <v>442</v>
      </c>
      <c r="R675" s="57">
        <v>460.2</v>
      </c>
      <c r="S675" s="57">
        <v>305.8</v>
      </c>
      <c r="T675" s="57">
        <v>330.625</v>
      </c>
      <c r="U675" s="57">
        <v>331.85</v>
      </c>
      <c r="V675" s="57">
        <v>305.3</v>
      </c>
      <c r="W675" s="57">
        <v>327.82499999999999</v>
      </c>
      <c r="X675" s="57">
        <v>331.83330000000001</v>
      </c>
      <c r="Y675" s="57">
        <v>305.60000000000002</v>
      </c>
      <c r="Z675" s="57">
        <v>326.35000000000002</v>
      </c>
      <c r="AA675" s="57">
        <v>331.99169999999998</v>
      </c>
      <c r="AB675" s="57">
        <v>450</v>
      </c>
      <c r="AC675" s="57">
        <v>216</v>
      </c>
      <c r="AD675" s="57">
        <v>376</v>
      </c>
      <c r="AE675" s="57">
        <v>295</v>
      </c>
      <c r="AF675" s="64">
        <v>19.535599999999999</v>
      </c>
      <c r="AG675" s="64">
        <v>16.425799999999999</v>
      </c>
      <c r="AH675" s="64">
        <v>32.741999999999997</v>
      </c>
      <c r="AI675" s="64">
        <v>21.864599999999999</v>
      </c>
      <c r="AJ675" s="61">
        <v>0.45833333333333331</v>
      </c>
      <c r="AK675" s="216">
        <v>400</v>
      </c>
      <c r="AL675" s="62">
        <v>714.28080856240854</v>
      </c>
      <c r="AM675" s="24" t="s">
        <v>6038</v>
      </c>
      <c r="AN675" s="216" t="s">
        <v>6009</v>
      </c>
      <c r="AO675" s="216" t="s">
        <v>6007</v>
      </c>
      <c r="AP675" s="216" t="s">
        <v>6884</v>
      </c>
      <c r="AQ675" s="216" t="s">
        <v>6885</v>
      </c>
      <c r="AR675" s="216" t="s">
        <v>6886</v>
      </c>
      <c r="AS675" s="24" t="s">
        <v>5474</v>
      </c>
      <c r="AT675" s="24" t="s">
        <v>6055</v>
      </c>
      <c r="AU675" s="24" t="s">
        <v>6024</v>
      </c>
      <c r="AV675" s="24" t="s">
        <v>5982</v>
      </c>
      <c r="AW675" s="24" t="s">
        <v>5979</v>
      </c>
      <c r="AX675" s="24" t="s">
        <v>5965</v>
      </c>
      <c r="AY675" s="24" t="s">
        <v>7797</v>
      </c>
      <c r="AZ675" s="216" t="s">
        <v>7203</v>
      </c>
      <c r="BA675" s="216" t="s">
        <v>7798</v>
      </c>
      <c r="BB675" s="57" t="s">
        <v>6898</v>
      </c>
      <c r="BC675" s="202"/>
      <c r="BD675" s="24"/>
      <c r="BE675" s="151"/>
      <c r="BG675" s="151"/>
      <c r="BI675" s="151"/>
      <c r="BL675" s="152"/>
    </row>
    <row r="676" spans="1:64" s="169" customFormat="1">
      <c r="A676" s="24">
        <v>3219</v>
      </c>
      <c r="B676" s="24" t="s">
        <v>5842</v>
      </c>
      <c r="C676" s="57">
        <v>141</v>
      </c>
      <c r="D676" s="57">
        <v>149</v>
      </c>
      <c r="E676" s="57">
        <v>140.5</v>
      </c>
      <c r="F676" s="57">
        <v>142.5</v>
      </c>
      <c r="G676" s="57">
        <v>146</v>
      </c>
      <c r="H676" s="57">
        <v>146</v>
      </c>
      <c r="I676" s="57">
        <v>140</v>
      </c>
      <c r="J676" s="57">
        <v>140</v>
      </c>
      <c r="K676" s="57">
        <v>141</v>
      </c>
      <c r="L676" s="57">
        <v>141</v>
      </c>
      <c r="M676" s="57">
        <v>139</v>
      </c>
      <c r="N676" s="57">
        <v>139.5</v>
      </c>
      <c r="O676" s="63">
        <v>-3.57142857142857E-3</v>
      </c>
      <c r="P676" s="57">
        <v>42</v>
      </c>
      <c r="Q676" s="57">
        <v>72</v>
      </c>
      <c r="R676" s="57">
        <v>319.45</v>
      </c>
      <c r="S676" s="57">
        <v>145.69999999999999</v>
      </c>
      <c r="T676" s="57">
        <v>161.4</v>
      </c>
      <c r="U676" s="57">
        <v>134.05000000000001</v>
      </c>
      <c r="V676" s="57">
        <v>144.80000000000001</v>
      </c>
      <c r="W676" s="57">
        <v>159.77500000000001</v>
      </c>
      <c r="X676" s="57">
        <v>134.55000000000001</v>
      </c>
      <c r="Y676" s="57">
        <v>141</v>
      </c>
      <c r="Z676" s="57">
        <v>158.75</v>
      </c>
      <c r="AA676" s="57">
        <v>135.0333</v>
      </c>
      <c r="AB676" s="57">
        <v>202.5</v>
      </c>
      <c r="AC676" s="57">
        <v>32.700000000000003</v>
      </c>
      <c r="AD676" s="57">
        <v>202.5</v>
      </c>
      <c r="AE676" s="57">
        <v>131.5</v>
      </c>
      <c r="AF676" s="64">
        <v>24.726800000000001</v>
      </c>
      <c r="AG676" s="64">
        <v>23.901599999999998</v>
      </c>
      <c r="AH676" s="64">
        <v>26.3611</v>
      </c>
      <c r="AI676" s="64">
        <v>24.721499999999999</v>
      </c>
      <c r="AJ676" s="61">
        <v>0.45833333333333331</v>
      </c>
      <c r="AK676" s="216">
        <v>50</v>
      </c>
      <c r="AL676" s="62">
        <v>143.37654072433961</v>
      </c>
      <c r="AM676" s="24" t="s">
        <v>6575</v>
      </c>
      <c r="AN676" s="216" t="s">
        <v>6009</v>
      </c>
      <c r="AO676" s="216" t="s">
        <v>6007</v>
      </c>
      <c r="AP676" s="216" t="s">
        <v>6908</v>
      </c>
      <c r="AQ676" s="216" t="s">
        <v>6885</v>
      </c>
      <c r="AR676" s="216" t="s">
        <v>6916</v>
      </c>
      <c r="AS676" s="24" t="s">
        <v>5474</v>
      </c>
      <c r="AT676" s="24" t="s">
        <v>5963</v>
      </c>
      <c r="AU676" s="24" t="s">
        <v>6058</v>
      </c>
      <c r="AV676" s="24" t="s">
        <v>6017</v>
      </c>
      <c r="AW676" s="24" t="s">
        <v>5979</v>
      </c>
      <c r="AX676" s="24" t="s">
        <v>5991</v>
      </c>
      <c r="AY676" s="24" t="s">
        <v>7799</v>
      </c>
      <c r="AZ676" s="216" t="s">
        <v>7170</v>
      </c>
      <c r="BA676" s="216" t="s">
        <v>7292</v>
      </c>
      <c r="BB676" s="57" t="s">
        <v>5474</v>
      </c>
      <c r="BC676" s="202"/>
      <c r="BD676" s="24"/>
      <c r="BE676" s="151"/>
      <c r="BG676" s="151"/>
      <c r="BI676" s="151"/>
      <c r="BL676" s="152"/>
    </row>
    <row r="677" spans="1:64" s="169" customFormat="1">
      <c r="A677" s="24">
        <v>3221</v>
      </c>
      <c r="B677" s="24" t="s">
        <v>679</v>
      </c>
      <c r="C677" s="57">
        <v>30.2</v>
      </c>
      <c r="D677" s="57">
        <v>31.3</v>
      </c>
      <c r="E677" s="57">
        <v>30.2</v>
      </c>
      <c r="F677" s="57">
        <v>31.05</v>
      </c>
      <c r="G677" s="57">
        <v>31.5</v>
      </c>
      <c r="H677" s="57">
        <v>32.200000000000003</v>
      </c>
      <c r="I677" s="57">
        <v>30.35</v>
      </c>
      <c r="J677" s="57">
        <v>30.55</v>
      </c>
      <c r="K677" s="57">
        <v>30.7</v>
      </c>
      <c r="L677" s="57">
        <v>31.8</v>
      </c>
      <c r="M677" s="57">
        <v>30.65</v>
      </c>
      <c r="N677" s="57">
        <v>31.5</v>
      </c>
      <c r="O677" s="63">
        <v>3.10965630114566E-2</v>
      </c>
      <c r="P677" s="57">
        <v>1655</v>
      </c>
      <c r="Q677" s="57">
        <v>3693</v>
      </c>
      <c r="R677" s="57">
        <v>7561.7</v>
      </c>
      <c r="S677" s="57">
        <v>30.02</v>
      </c>
      <c r="T677" s="57">
        <v>33.225000000000001</v>
      </c>
      <c r="U677" s="57">
        <v>28.1067</v>
      </c>
      <c r="V677" s="57">
        <v>30.37</v>
      </c>
      <c r="W677" s="57">
        <v>32.994999999999997</v>
      </c>
      <c r="X677" s="57">
        <v>28.2483</v>
      </c>
      <c r="Y677" s="57">
        <v>30.48</v>
      </c>
      <c r="Z677" s="57">
        <v>32.869999999999997</v>
      </c>
      <c r="AA677" s="57">
        <v>28.401700000000002</v>
      </c>
      <c r="AB677" s="57">
        <v>38</v>
      </c>
      <c r="AC677" s="57">
        <v>17.75</v>
      </c>
      <c r="AD677" s="57">
        <v>38</v>
      </c>
      <c r="AE677" s="57">
        <v>28.05</v>
      </c>
      <c r="AF677" s="64">
        <v>27.792999999999999</v>
      </c>
      <c r="AG677" s="64">
        <v>24.870699999999999</v>
      </c>
      <c r="AH677" s="64">
        <v>32.726199999999999</v>
      </c>
      <c r="AI677" s="64">
        <v>27.4892</v>
      </c>
      <c r="AJ677" s="61">
        <v>0.45833333333333331</v>
      </c>
      <c r="AK677" s="216">
        <v>2000</v>
      </c>
      <c r="AL677" s="62">
        <v>3069.7694993316186</v>
      </c>
      <c r="AM677" s="24" t="s">
        <v>7800</v>
      </c>
      <c r="AN677" s="216" t="s">
        <v>6009</v>
      </c>
      <c r="AO677" s="216" t="s">
        <v>5971</v>
      </c>
      <c r="AP677" s="216" t="s">
        <v>6908</v>
      </c>
      <c r="AQ677" s="216" t="s">
        <v>6885</v>
      </c>
      <c r="AR677" s="216" t="s">
        <v>6886</v>
      </c>
      <c r="AS677" s="24" t="s">
        <v>5474</v>
      </c>
      <c r="AT677" s="24" t="s">
        <v>6031</v>
      </c>
      <c r="AU677" s="24" t="s">
        <v>5962</v>
      </c>
      <c r="AV677" s="24" t="s">
        <v>6010</v>
      </c>
      <c r="AW677" s="24" t="s">
        <v>5991</v>
      </c>
      <c r="AX677" s="24" t="s">
        <v>5979</v>
      </c>
      <c r="AY677" s="24" t="s">
        <v>7165</v>
      </c>
      <c r="AZ677" s="216" t="s">
        <v>7183</v>
      </c>
      <c r="BA677" s="216" t="s">
        <v>7587</v>
      </c>
      <c r="BB677" s="57" t="s">
        <v>5474</v>
      </c>
      <c r="BC677" s="202"/>
      <c r="BD677" s="24"/>
      <c r="BE677" s="151"/>
      <c r="BG677" s="151"/>
      <c r="BI677" s="151"/>
      <c r="BL677" s="152"/>
    </row>
    <row r="678" spans="1:64" s="169" customFormat="1">
      <c r="A678" s="24">
        <v>3224</v>
      </c>
      <c r="B678" s="24" t="s">
        <v>680</v>
      </c>
      <c r="C678" s="57">
        <v>43.3</v>
      </c>
      <c r="D678" s="57">
        <v>44.75</v>
      </c>
      <c r="E678" s="57">
        <v>43.3</v>
      </c>
      <c r="F678" s="57">
        <v>44.1</v>
      </c>
      <c r="G678" s="57">
        <v>43.55</v>
      </c>
      <c r="H678" s="57">
        <v>44.1</v>
      </c>
      <c r="I678" s="57">
        <v>43.2</v>
      </c>
      <c r="J678" s="57">
        <v>43.6</v>
      </c>
      <c r="K678" s="57">
        <v>43.9</v>
      </c>
      <c r="L678" s="57">
        <v>44</v>
      </c>
      <c r="M678" s="57">
        <v>43.15</v>
      </c>
      <c r="N678" s="57">
        <v>43.55</v>
      </c>
      <c r="O678" s="63">
        <v>-1.1467889908256799E-3</v>
      </c>
      <c r="P678" s="57">
        <v>60</v>
      </c>
      <c r="Q678" s="57">
        <v>100</v>
      </c>
      <c r="R678" s="57">
        <v>188.8</v>
      </c>
      <c r="S678" s="57">
        <v>44.64</v>
      </c>
      <c r="T678" s="57">
        <v>44.097499999999997</v>
      </c>
      <c r="U678" s="57">
        <v>41.868299999999998</v>
      </c>
      <c r="V678" s="57">
        <v>44.31</v>
      </c>
      <c r="W678" s="57">
        <v>44.272500000000001</v>
      </c>
      <c r="X678" s="57">
        <v>41.900799999999997</v>
      </c>
      <c r="Y678" s="57">
        <v>44.02</v>
      </c>
      <c r="Z678" s="57">
        <v>44.445</v>
      </c>
      <c r="AA678" s="57">
        <v>41.914999999999999</v>
      </c>
      <c r="AB678" s="57">
        <v>55.3</v>
      </c>
      <c r="AC678" s="57">
        <v>39.5</v>
      </c>
      <c r="AD678" s="57">
        <v>47.7</v>
      </c>
      <c r="AE678" s="57">
        <v>40</v>
      </c>
      <c r="AF678" s="64">
        <v>20.9849</v>
      </c>
      <c r="AG678" s="64">
        <v>33.167099999999998</v>
      </c>
      <c r="AH678" s="64">
        <v>17.242000000000001</v>
      </c>
      <c r="AI678" s="64">
        <v>27.858699999999999</v>
      </c>
      <c r="AJ678" s="61">
        <v>0.45833333333333331</v>
      </c>
      <c r="AK678" s="216">
        <v>100</v>
      </c>
      <c r="AL678" s="62">
        <v>125.53996060686879</v>
      </c>
      <c r="AM678" s="24" t="s">
        <v>6242</v>
      </c>
      <c r="AN678" s="216" t="s">
        <v>5967</v>
      </c>
      <c r="AO678" s="216" t="s">
        <v>6007</v>
      </c>
      <c r="AP678" s="216" t="s">
        <v>6908</v>
      </c>
      <c r="AQ678" s="216" t="s">
        <v>6885</v>
      </c>
      <c r="AR678" s="216" t="s">
        <v>6916</v>
      </c>
      <c r="AS678" s="24" t="s">
        <v>5474</v>
      </c>
      <c r="AT678" s="24" t="s">
        <v>6055</v>
      </c>
      <c r="AU678" s="24" t="s">
        <v>6478</v>
      </c>
      <c r="AV678" s="24" t="s">
        <v>5984</v>
      </c>
      <c r="AW678" s="24" t="s">
        <v>5965</v>
      </c>
      <c r="AX678" s="24" t="s">
        <v>5970</v>
      </c>
      <c r="AY678" s="24" t="s">
        <v>7801</v>
      </c>
      <c r="AZ678" s="216" t="s">
        <v>7561</v>
      </c>
      <c r="BA678" s="216" t="s">
        <v>7320</v>
      </c>
      <c r="BB678" s="57" t="s">
        <v>5474</v>
      </c>
      <c r="BC678" s="202"/>
      <c r="BD678" s="24"/>
      <c r="BE678" s="151"/>
      <c r="BG678" s="151"/>
      <c r="BI678" s="151"/>
      <c r="BL678" s="152"/>
    </row>
    <row r="679" spans="1:64" s="169" customFormat="1">
      <c r="A679" s="24">
        <v>3226</v>
      </c>
      <c r="B679" s="24" t="s">
        <v>681</v>
      </c>
      <c r="C679" s="57">
        <v>67</v>
      </c>
      <c r="D679" s="57">
        <v>68.8</v>
      </c>
      <c r="E679" s="57">
        <v>67</v>
      </c>
      <c r="F679" s="57">
        <v>68</v>
      </c>
      <c r="G679" s="57">
        <v>66.900000000000006</v>
      </c>
      <c r="H679" s="57">
        <v>66.900000000000006</v>
      </c>
      <c r="I679" s="57">
        <v>66.599999999999994</v>
      </c>
      <c r="J679" s="57">
        <v>66.599999999999994</v>
      </c>
      <c r="K679" s="57">
        <v>66.5</v>
      </c>
      <c r="L679" s="57">
        <v>66.5</v>
      </c>
      <c r="M679" s="57">
        <v>66.5</v>
      </c>
      <c r="N679" s="57">
        <v>66.5</v>
      </c>
      <c r="O679" s="63">
        <v>-1.5015015015015E-3</v>
      </c>
      <c r="P679" s="57">
        <v>1</v>
      </c>
      <c r="Q679" s="57">
        <v>9</v>
      </c>
      <c r="R679" s="57">
        <v>10.8</v>
      </c>
      <c r="S679" s="57">
        <v>67.28</v>
      </c>
      <c r="T679" s="57">
        <v>68.045000000000002</v>
      </c>
      <c r="U679" s="57">
        <v>68.325000000000003</v>
      </c>
      <c r="V679" s="57">
        <v>67.319999999999993</v>
      </c>
      <c r="W679" s="57">
        <v>67.965000000000003</v>
      </c>
      <c r="X679" s="57">
        <v>68.27</v>
      </c>
      <c r="Y679" s="57">
        <v>67.12</v>
      </c>
      <c r="Z679" s="57">
        <v>67.855000000000004</v>
      </c>
      <c r="AA679" s="57">
        <v>68.231700000000004</v>
      </c>
      <c r="AB679" s="57">
        <v>84.3</v>
      </c>
      <c r="AC679" s="57">
        <v>53.4</v>
      </c>
      <c r="AD679" s="57">
        <v>70</v>
      </c>
      <c r="AE679" s="57">
        <v>65.900000000000006</v>
      </c>
      <c r="AF679" s="64">
        <v>30.7043</v>
      </c>
      <c r="AG679" s="64">
        <v>34.033000000000001</v>
      </c>
      <c r="AH679" s="64">
        <v>25.3476</v>
      </c>
      <c r="AI679" s="64">
        <v>31.137799999999999</v>
      </c>
      <c r="AJ679" s="61">
        <v>0.45833333333333331</v>
      </c>
      <c r="AK679" s="216">
        <v>50</v>
      </c>
      <c r="AL679" s="62">
        <v>3.4137271601033241</v>
      </c>
      <c r="AM679" s="24" t="s">
        <v>6671</v>
      </c>
      <c r="AN679" s="216" t="s">
        <v>5967</v>
      </c>
      <c r="AO679" s="216" t="s">
        <v>5971</v>
      </c>
      <c r="AP679" s="216" t="s">
        <v>6884</v>
      </c>
      <c r="AQ679" s="216" t="s">
        <v>6885</v>
      </c>
      <c r="AR679" s="216" t="s">
        <v>6916</v>
      </c>
      <c r="AS679" s="24" t="s">
        <v>6968</v>
      </c>
      <c r="AT679" s="24" t="s">
        <v>6055</v>
      </c>
      <c r="AU679" s="24" t="s">
        <v>6518</v>
      </c>
      <c r="AV679" s="24" t="s">
        <v>6577</v>
      </c>
      <c r="AW679" s="24" t="s">
        <v>5979</v>
      </c>
      <c r="AX679" s="24" t="s">
        <v>5979</v>
      </c>
      <c r="AY679" s="24" t="s">
        <v>7639</v>
      </c>
      <c r="AZ679" s="216" t="s">
        <v>6902</v>
      </c>
      <c r="BA679" s="216" t="s">
        <v>6914</v>
      </c>
      <c r="BB679" s="57" t="s">
        <v>5474</v>
      </c>
      <c r="BC679" s="202"/>
      <c r="BD679" s="24"/>
      <c r="BE679" s="151"/>
      <c r="BG679" s="151"/>
      <c r="BI679" s="151"/>
      <c r="BL679" s="152"/>
    </row>
    <row r="680" spans="1:64" s="169" customFormat="1">
      <c r="A680" s="24">
        <v>3227</v>
      </c>
      <c r="B680" s="24" t="s">
        <v>682</v>
      </c>
      <c r="C680" s="57">
        <v>153</v>
      </c>
      <c r="D680" s="57">
        <v>159.5</v>
      </c>
      <c r="E680" s="57">
        <v>153</v>
      </c>
      <c r="F680" s="57">
        <v>157</v>
      </c>
      <c r="G680" s="57">
        <v>157.5</v>
      </c>
      <c r="H680" s="57">
        <v>158</v>
      </c>
      <c r="I680" s="57">
        <v>154</v>
      </c>
      <c r="J680" s="57">
        <v>155</v>
      </c>
      <c r="K680" s="57">
        <v>155.5</v>
      </c>
      <c r="L680" s="57">
        <v>161.5</v>
      </c>
      <c r="M680" s="57">
        <v>155.5</v>
      </c>
      <c r="N680" s="57">
        <v>160.5</v>
      </c>
      <c r="O680" s="63">
        <v>3.5483870967741901E-2</v>
      </c>
      <c r="P680" s="57">
        <v>1639</v>
      </c>
      <c r="Q680" s="57">
        <v>1584</v>
      </c>
      <c r="R680" s="57">
        <v>3896.55</v>
      </c>
      <c r="S680" s="57">
        <v>155.9</v>
      </c>
      <c r="T680" s="57">
        <v>178.02500000000001</v>
      </c>
      <c r="U680" s="57">
        <v>190.38329999999999</v>
      </c>
      <c r="V680" s="57">
        <v>155.4</v>
      </c>
      <c r="W680" s="57">
        <v>175.32499999999999</v>
      </c>
      <c r="X680" s="57">
        <v>189.9</v>
      </c>
      <c r="Y680" s="57">
        <v>155.1</v>
      </c>
      <c r="Z680" s="57">
        <v>173.47499999999999</v>
      </c>
      <c r="AA680" s="57">
        <v>189.45830000000001</v>
      </c>
      <c r="AB680" s="57">
        <v>220.5</v>
      </c>
      <c r="AC680" s="57">
        <v>149.5</v>
      </c>
      <c r="AD680" s="57">
        <v>204</v>
      </c>
      <c r="AE680" s="57">
        <v>149.5</v>
      </c>
      <c r="AF680" s="64">
        <v>20.602399999999999</v>
      </c>
      <c r="AG680" s="64">
        <v>13.0242</v>
      </c>
      <c r="AH680" s="64">
        <v>35.9572</v>
      </c>
      <c r="AI680" s="64">
        <v>20.668500000000002</v>
      </c>
      <c r="AJ680" s="61">
        <v>0.45833333333333331</v>
      </c>
      <c r="AK680" s="216">
        <v>2000</v>
      </c>
      <c r="AL680" s="62">
        <v>3040.0919694287145</v>
      </c>
      <c r="AM680" s="24" t="s">
        <v>6157</v>
      </c>
      <c r="AN680" s="216" t="s">
        <v>6009</v>
      </c>
      <c r="AO680" s="216" t="s">
        <v>6007</v>
      </c>
      <c r="AP680" s="216" t="s">
        <v>6884</v>
      </c>
      <c r="AQ680" s="216" t="s">
        <v>6885</v>
      </c>
      <c r="AR680" s="216" t="s">
        <v>6886</v>
      </c>
      <c r="AS680" s="24" t="s">
        <v>5474</v>
      </c>
      <c r="AT680" s="24" t="s">
        <v>6031</v>
      </c>
      <c r="AU680" s="24" t="s">
        <v>5984</v>
      </c>
      <c r="AV680" s="24" t="s">
        <v>6031</v>
      </c>
      <c r="AW680" s="24" t="s">
        <v>5990</v>
      </c>
      <c r="AX680" s="24" t="s">
        <v>5979</v>
      </c>
      <c r="AY680" s="24" t="s">
        <v>7136</v>
      </c>
      <c r="AZ680" s="216" t="s">
        <v>7679</v>
      </c>
      <c r="BA680" s="216" t="s">
        <v>7133</v>
      </c>
      <c r="BB680" s="57" t="s">
        <v>6898</v>
      </c>
      <c r="BC680" s="202"/>
      <c r="BD680" s="24"/>
      <c r="BE680" s="151"/>
      <c r="BG680" s="151"/>
      <c r="BI680" s="151"/>
      <c r="BL680" s="152"/>
    </row>
    <row r="681" spans="1:64" s="169" customFormat="1">
      <c r="A681" s="24">
        <v>3228</v>
      </c>
      <c r="B681" s="24" t="s">
        <v>683</v>
      </c>
      <c r="C681" s="57">
        <v>424</v>
      </c>
      <c r="D681" s="57">
        <v>438.5</v>
      </c>
      <c r="E681" s="57">
        <v>422</v>
      </c>
      <c r="F681" s="57">
        <v>423.5</v>
      </c>
      <c r="G681" s="57">
        <v>432</v>
      </c>
      <c r="H681" s="57">
        <v>434</v>
      </c>
      <c r="I681" s="57">
        <v>406</v>
      </c>
      <c r="J681" s="57">
        <v>410</v>
      </c>
      <c r="K681" s="57">
        <v>415.5</v>
      </c>
      <c r="L681" s="57">
        <v>427</v>
      </c>
      <c r="M681" s="57">
        <v>412.5</v>
      </c>
      <c r="N681" s="57">
        <v>424</v>
      </c>
      <c r="O681" s="63">
        <v>3.4146341463414602E-2</v>
      </c>
      <c r="P681" s="57">
        <v>1249</v>
      </c>
      <c r="Q681" s="57">
        <v>1823</v>
      </c>
      <c r="R681" s="57">
        <v>3016.15</v>
      </c>
      <c r="S681" s="57">
        <v>401.6</v>
      </c>
      <c r="T681" s="57">
        <v>425.9</v>
      </c>
      <c r="U681" s="57">
        <v>403.55</v>
      </c>
      <c r="V681" s="57">
        <v>409.4</v>
      </c>
      <c r="W681" s="57">
        <v>424.4</v>
      </c>
      <c r="X681" s="57">
        <v>405.13330000000002</v>
      </c>
      <c r="Y681" s="57">
        <v>414.6</v>
      </c>
      <c r="Z681" s="57">
        <v>424.55</v>
      </c>
      <c r="AA681" s="57">
        <v>406.85</v>
      </c>
      <c r="AB681" s="57">
        <v>615</v>
      </c>
      <c r="AC681" s="57">
        <v>73.599999999999994</v>
      </c>
      <c r="AD681" s="57">
        <v>484.5</v>
      </c>
      <c r="AE681" s="57">
        <v>344.5</v>
      </c>
      <c r="AF681" s="64">
        <v>58.794400000000003</v>
      </c>
      <c r="AG681" s="64">
        <v>45.052</v>
      </c>
      <c r="AH681" s="64">
        <v>67.387799999999999</v>
      </c>
      <c r="AI681" s="64">
        <v>52.497300000000003</v>
      </c>
      <c r="AJ681" s="61">
        <v>0.45833333333333331</v>
      </c>
      <c r="AK681" s="216">
        <v>1500</v>
      </c>
      <c r="AL681" s="62">
        <v>2294.4636704882737</v>
      </c>
      <c r="AM681" s="24" t="s">
        <v>6038</v>
      </c>
      <c r="AN681" s="216" t="s">
        <v>6009</v>
      </c>
      <c r="AO681" s="216" t="s">
        <v>5961</v>
      </c>
      <c r="AP681" s="216" t="s">
        <v>6908</v>
      </c>
      <c r="AQ681" s="216" t="s">
        <v>6885</v>
      </c>
      <c r="AR681" s="216" t="s">
        <v>6886</v>
      </c>
      <c r="AS681" s="24" t="s">
        <v>5474</v>
      </c>
      <c r="AT681" s="24" t="s">
        <v>5978</v>
      </c>
      <c r="AU681" s="24" t="s">
        <v>5964</v>
      </c>
      <c r="AV681" s="24" t="s">
        <v>6016</v>
      </c>
      <c r="AW681" s="24" t="s">
        <v>5990</v>
      </c>
      <c r="AX681" s="24" t="s">
        <v>5990</v>
      </c>
      <c r="AY681" s="24" t="s">
        <v>7802</v>
      </c>
      <c r="AZ681" s="216" t="s">
        <v>7080</v>
      </c>
      <c r="BA681" s="216" t="s">
        <v>7285</v>
      </c>
      <c r="BB681" s="57" t="s">
        <v>6944</v>
      </c>
      <c r="BC681" s="202"/>
      <c r="BD681" s="24"/>
      <c r="BE681" s="151"/>
      <c r="BG681" s="151"/>
      <c r="BI681" s="151"/>
      <c r="BL681" s="152"/>
    </row>
    <row r="682" spans="1:64" s="169" customFormat="1">
      <c r="A682" s="24">
        <v>3229</v>
      </c>
      <c r="B682" s="24" t="s">
        <v>684</v>
      </c>
      <c r="C682" s="57">
        <v>6.37</v>
      </c>
      <c r="D682" s="57">
        <v>6.38</v>
      </c>
      <c r="E682" s="57">
        <v>6.37</v>
      </c>
      <c r="F682" s="57">
        <v>6.37</v>
      </c>
      <c r="G682" s="57">
        <v>6.4</v>
      </c>
      <c r="H682" s="57">
        <v>6.77</v>
      </c>
      <c r="I682" s="57">
        <v>6.4</v>
      </c>
      <c r="J682" s="57">
        <v>6.76</v>
      </c>
      <c r="K682" s="57">
        <v>6.8</v>
      </c>
      <c r="L682" s="57">
        <v>6.8</v>
      </c>
      <c r="M682" s="57">
        <v>6.51</v>
      </c>
      <c r="N682" s="57">
        <v>6.7</v>
      </c>
      <c r="O682" s="63">
        <v>-8.8757396449704092E-3</v>
      </c>
      <c r="P682" s="57">
        <v>8</v>
      </c>
      <c r="Q682" s="57">
        <v>60</v>
      </c>
      <c r="R682" s="57">
        <v>44.3</v>
      </c>
      <c r="S682" s="57">
        <v>6.3079999999999998</v>
      </c>
      <c r="T682" s="57">
        <v>6.4180000000000001</v>
      </c>
      <c r="U682" s="57">
        <v>6.3948</v>
      </c>
      <c r="V682" s="57">
        <v>6.4420000000000002</v>
      </c>
      <c r="W682" s="57">
        <v>6.423</v>
      </c>
      <c r="X682" s="57">
        <v>6.4047000000000001</v>
      </c>
      <c r="Y682" s="57">
        <v>6.5060000000000002</v>
      </c>
      <c r="Z682" s="57">
        <v>6.4355000000000002</v>
      </c>
      <c r="AA682" s="57">
        <v>6.4082999999999997</v>
      </c>
      <c r="AB682" s="57">
        <v>10.65</v>
      </c>
      <c r="AC682" s="57">
        <v>4.8</v>
      </c>
      <c r="AD682" s="57">
        <v>6.8</v>
      </c>
      <c r="AE682" s="57">
        <v>5.9</v>
      </c>
      <c r="AF682" s="64">
        <v>71.893199999999993</v>
      </c>
      <c r="AG682" s="64">
        <v>53.462899999999998</v>
      </c>
      <c r="AH682" s="64">
        <v>77.558400000000006</v>
      </c>
      <c r="AI682" s="64">
        <v>61.494700000000002</v>
      </c>
      <c r="AJ682" s="61">
        <v>0.45833333333333331</v>
      </c>
      <c r="AK682" s="216">
        <v>50</v>
      </c>
      <c r="AL682" s="62">
        <v>27.309817280826593</v>
      </c>
      <c r="AM682" s="24" t="s">
        <v>6059</v>
      </c>
      <c r="AN682" s="216" t="s">
        <v>6009</v>
      </c>
      <c r="AO682" s="216" t="s">
        <v>5989</v>
      </c>
      <c r="AP682" s="216" t="s">
        <v>6908</v>
      </c>
      <c r="AQ682" s="216" t="s">
        <v>6900</v>
      </c>
      <c r="AR682" s="216" t="s">
        <v>6886</v>
      </c>
      <c r="AS682" s="24" t="s">
        <v>7034</v>
      </c>
      <c r="AT682" s="24" t="s">
        <v>6122</v>
      </c>
      <c r="AU682" s="24" t="s">
        <v>6013</v>
      </c>
      <c r="AV682" s="24" t="s">
        <v>6060</v>
      </c>
      <c r="AW682" s="24" t="s">
        <v>5979</v>
      </c>
      <c r="AX682" s="24" t="s">
        <v>5996</v>
      </c>
      <c r="AY682" s="24" t="s">
        <v>7781</v>
      </c>
      <c r="AZ682" s="216" t="s">
        <v>7706</v>
      </c>
      <c r="BA682" s="216" t="s">
        <v>7021</v>
      </c>
      <c r="BB682" s="57" t="s">
        <v>5474</v>
      </c>
      <c r="BC682" s="202"/>
      <c r="BD682" s="24"/>
      <c r="BE682" s="151"/>
      <c r="BG682" s="151"/>
      <c r="BI682" s="151"/>
      <c r="BL682" s="152"/>
    </row>
    <row r="683" spans="1:64" s="169" customFormat="1">
      <c r="A683" s="24">
        <v>3230</v>
      </c>
      <c r="B683" s="24" t="s">
        <v>685</v>
      </c>
      <c r="C683" s="57">
        <v>17.100000000000001</v>
      </c>
      <c r="D683" s="57">
        <v>17.5</v>
      </c>
      <c r="E683" s="57">
        <v>16.600000000000001</v>
      </c>
      <c r="F683" s="57">
        <v>17.149999999999999</v>
      </c>
      <c r="G683" s="57">
        <v>17.149999999999999</v>
      </c>
      <c r="H683" s="57">
        <v>17.3</v>
      </c>
      <c r="I683" s="57">
        <v>16.7</v>
      </c>
      <c r="J683" s="57">
        <v>16.850000000000001</v>
      </c>
      <c r="K683" s="57">
        <v>16.8</v>
      </c>
      <c r="L683" s="57">
        <v>17.100000000000001</v>
      </c>
      <c r="M683" s="57">
        <v>16.7</v>
      </c>
      <c r="N683" s="57">
        <v>16.899999999999999</v>
      </c>
      <c r="O683" s="63">
        <v>2.9673590504451001E-3</v>
      </c>
      <c r="P683" s="57">
        <v>126</v>
      </c>
      <c r="Q683" s="57">
        <v>415</v>
      </c>
      <c r="R683" s="57">
        <v>412.95</v>
      </c>
      <c r="S683" s="57">
        <v>16.71</v>
      </c>
      <c r="T683" s="57">
        <v>16.767499999999998</v>
      </c>
      <c r="U683" s="57">
        <v>16.7117</v>
      </c>
      <c r="V683" s="57">
        <v>16.93</v>
      </c>
      <c r="W683" s="57">
        <v>16.745000000000001</v>
      </c>
      <c r="X683" s="57">
        <v>16.73</v>
      </c>
      <c r="Y683" s="57">
        <v>16.98</v>
      </c>
      <c r="Z683" s="57">
        <v>16.752500000000001</v>
      </c>
      <c r="AA683" s="57">
        <v>16.723299999999998</v>
      </c>
      <c r="AB683" s="57">
        <v>25.75</v>
      </c>
      <c r="AC683" s="57">
        <v>6.15</v>
      </c>
      <c r="AD683" s="57">
        <v>17.95</v>
      </c>
      <c r="AE683" s="57">
        <v>15.2</v>
      </c>
      <c r="AF683" s="64">
        <v>59.664000000000001</v>
      </c>
      <c r="AG683" s="64">
        <v>51.628999999999998</v>
      </c>
      <c r="AH683" s="64">
        <v>60.382100000000001</v>
      </c>
      <c r="AI683" s="64">
        <v>54.546700000000001</v>
      </c>
      <c r="AJ683" s="61">
        <v>0.45833333333333331</v>
      </c>
      <c r="AK683" s="216">
        <v>150</v>
      </c>
      <c r="AL683" s="62">
        <v>251.91724336909877</v>
      </c>
      <c r="AM683" s="24" t="s">
        <v>6725</v>
      </c>
      <c r="AN683" s="216" t="s">
        <v>6009</v>
      </c>
      <c r="AO683" s="216" t="s">
        <v>5961</v>
      </c>
      <c r="AP683" s="216" t="s">
        <v>6908</v>
      </c>
      <c r="AQ683" s="216" t="s">
        <v>6900</v>
      </c>
      <c r="AR683" s="216" t="s">
        <v>6916</v>
      </c>
      <c r="AS683" s="24" t="s">
        <v>5474</v>
      </c>
      <c r="AT683" s="24" t="s">
        <v>5972</v>
      </c>
      <c r="AU683" s="24" t="s">
        <v>5984</v>
      </c>
      <c r="AV683" s="24" t="s">
        <v>6240</v>
      </c>
      <c r="AW683" s="24" t="s">
        <v>5970</v>
      </c>
      <c r="AX683" s="24" t="s">
        <v>5991</v>
      </c>
      <c r="AY683" s="24" t="s">
        <v>7524</v>
      </c>
      <c r="AZ683" s="216" t="s">
        <v>7080</v>
      </c>
      <c r="BA683" s="216" t="s">
        <v>7525</v>
      </c>
      <c r="BB683" s="57" t="s">
        <v>7803</v>
      </c>
      <c r="BC683" s="202"/>
      <c r="BD683" s="24"/>
      <c r="BE683" s="151"/>
      <c r="BG683" s="151"/>
      <c r="BI683" s="151"/>
      <c r="BL683" s="152"/>
    </row>
    <row r="684" spans="1:64" s="169" customFormat="1">
      <c r="A684" s="24">
        <v>3231</v>
      </c>
      <c r="B684" s="24" t="s">
        <v>686</v>
      </c>
      <c r="C684" s="57">
        <v>27.05</v>
      </c>
      <c r="D684" s="57">
        <v>27.1</v>
      </c>
      <c r="E684" s="57">
        <v>26.8</v>
      </c>
      <c r="F684" s="57">
        <v>26.95</v>
      </c>
      <c r="G684" s="57">
        <v>27.1</v>
      </c>
      <c r="H684" s="57">
        <v>27.6</v>
      </c>
      <c r="I684" s="57">
        <v>27.1</v>
      </c>
      <c r="J684" s="57">
        <v>27.6</v>
      </c>
      <c r="K684" s="57">
        <v>27.75</v>
      </c>
      <c r="L684" s="57">
        <v>27.9</v>
      </c>
      <c r="M684" s="57">
        <v>27.7</v>
      </c>
      <c r="N684" s="57">
        <v>27.75</v>
      </c>
      <c r="O684" s="63">
        <v>5.4347826086956503E-3</v>
      </c>
      <c r="P684" s="57">
        <v>4472</v>
      </c>
      <c r="Q684" s="57">
        <v>10479</v>
      </c>
      <c r="R684" s="57">
        <v>12937.7</v>
      </c>
      <c r="S684" s="57">
        <v>26.86</v>
      </c>
      <c r="T684" s="57">
        <v>27.3125</v>
      </c>
      <c r="U684" s="57">
        <v>29.7242</v>
      </c>
      <c r="V684" s="57">
        <v>27.03</v>
      </c>
      <c r="W684" s="57">
        <v>27.285</v>
      </c>
      <c r="X684" s="57">
        <v>29.671700000000001</v>
      </c>
      <c r="Y684" s="57">
        <v>27.18</v>
      </c>
      <c r="Z684" s="57">
        <v>27.27</v>
      </c>
      <c r="AA684" s="57">
        <v>29.610800000000001</v>
      </c>
      <c r="AB684" s="57">
        <v>34.799999999999997</v>
      </c>
      <c r="AC684" s="57">
        <v>26.55</v>
      </c>
      <c r="AD684" s="57">
        <v>28.3</v>
      </c>
      <c r="AE684" s="57">
        <v>26.55</v>
      </c>
      <c r="AF684" s="64">
        <v>47.989800000000002</v>
      </c>
      <c r="AG684" s="64">
        <v>32.649299999999997</v>
      </c>
      <c r="AH684" s="64">
        <v>61.622900000000001</v>
      </c>
      <c r="AI684" s="64">
        <v>42.307099999999998</v>
      </c>
      <c r="AJ684" s="61">
        <v>0.45833333333333331</v>
      </c>
      <c r="AK684" s="216">
        <v>4500</v>
      </c>
      <c r="AL684" s="62">
        <v>7755.9138448067979</v>
      </c>
      <c r="AM684" s="24" t="s">
        <v>7804</v>
      </c>
      <c r="AN684" s="216" t="s">
        <v>6009</v>
      </c>
      <c r="AO684" s="216" t="s">
        <v>5961</v>
      </c>
      <c r="AP684" s="216" t="s">
        <v>6884</v>
      </c>
      <c r="AQ684" s="216" t="s">
        <v>6900</v>
      </c>
      <c r="AR684" s="216" t="s">
        <v>6886</v>
      </c>
      <c r="AS684" s="24" t="s">
        <v>6927</v>
      </c>
      <c r="AT684" s="24" t="s">
        <v>5984</v>
      </c>
      <c r="AU684" s="24" t="s">
        <v>6493</v>
      </c>
      <c r="AV684" s="24" t="s">
        <v>6166</v>
      </c>
      <c r="AW684" s="24" t="s">
        <v>5996</v>
      </c>
      <c r="AX684" s="24" t="s">
        <v>5991</v>
      </c>
      <c r="AY684" s="24" t="s">
        <v>6996</v>
      </c>
      <c r="AZ684" s="216" t="s">
        <v>7045</v>
      </c>
      <c r="BA684" s="216" t="s">
        <v>7205</v>
      </c>
      <c r="BB684" s="57" t="s">
        <v>5474</v>
      </c>
      <c r="BC684" s="202"/>
      <c r="BD684" s="24"/>
      <c r="BE684" s="151"/>
      <c r="BG684" s="151"/>
      <c r="BI684" s="151"/>
      <c r="BL684" s="152"/>
    </row>
    <row r="685" spans="1:64" s="169" customFormat="1">
      <c r="A685" s="24">
        <v>3232</v>
      </c>
      <c r="B685" s="24" t="s">
        <v>687</v>
      </c>
      <c r="C685" s="57">
        <v>19.7</v>
      </c>
      <c r="D685" s="57">
        <v>20.399999999999999</v>
      </c>
      <c r="E685" s="57">
        <v>19.7</v>
      </c>
      <c r="F685" s="57">
        <v>19.7</v>
      </c>
      <c r="G685" s="57">
        <v>19.95</v>
      </c>
      <c r="H685" s="57">
        <v>20.05</v>
      </c>
      <c r="I685" s="57">
        <v>19.5</v>
      </c>
      <c r="J685" s="57">
        <v>19.850000000000001</v>
      </c>
      <c r="K685" s="57">
        <v>20.05</v>
      </c>
      <c r="L685" s="57">
        <v>20.100000000000001</v>
      </c>
      <c r="M685" s="57">
        <v>19.8</v>
      </c>
      <c r="N685" s="57">
        <v>20</v>
      </c>
      <c r="O685" s="63">
        <v>7.5566750629722903E-3</v>
      </c>
      <c r="P685" s="57">
        <v>52</v>
      </c>
      <c r="Q685" s="57">
        <v>245</v>
      </c>
      <c r="R685" s="57">
        <v>430.15</v>
      </c>
      <c r="S685" s="57">
        <v>19.809999999999999</v>
      </c>
      <c r="T685" s="57">
        <v>20.149999999999999</v>
      </c>
      <c r="U685" s="57">
        <v>20.737500000000001</v>
      </c>
      <c r="V685" s="57">
        <v>19.77</v>
      </c>
      <c r="W685" s="57">
        <v>20.015000000000001</v>
      </c>
      <c r="X685" s="57">
        <v>20.6692</v>
      </c>
      <c r="Y685" s="57">
        <v>19.77</v>
      </c>
      <c r="Z685" s="57">
        <v>19.975000000000001</v>
      </c>
      <c r="AA685" s="57">
        <v>20.601700000000001</v>
      </c>
      <c r="AB685" s="57">
        <v>26.95</v>
      </c>
      <c r="AC685" s="57">
        <v>14.05</v>
      </c>
      <c r="AD685" s="57">
        <v>21.6</v>
      </c>
      <c r="AE685" s="57">
        <v>18.600000000000001</v>
      </c>
      <c r="AF685" s="64">
        <v>37.185099999999998</v>
      </c>
      <c r="AG685" s="64">
        <v>41.115000000000002</v>
      </c>
      <c r="AH685" s="64">
        <v>41.456800000000001</v>
      </c>
      <c r="AI685" s="64">
        <v>41.228900000000003</v>
      </c>
      <c r="AJ685" s="61">
        <v>0.45833333333333331</v>
      </c>
      <c r="AK685" s="216">
        <v>100</v>
      </c>
      <c r="AL685" s="62">
        <v>108.80129919261962</v>
      </c>
      <c r="AM685" s="24" t="s">
        <v>7805</v>
      </c>
      <c r="AN685" s="216" t="s">
        <v>5981</v>
      </c>
      <c r="AO685" s="216" t="s">
        <v>5971</v>
      </c>
      <c r="AP685" s="216" t="s">
        <v>6884</v>
      </c>
      <c r="AQ685" s="216" t="s">
        <v>6900</v>
      </c>
      <c r="AR685" s="216" t="s">
        <v>6886</v>
      </c>
      <c r="AS685" s="24" t="s">
        <v>5474</v>
      </c>
      <c r="AT685" s="24" t="s">
        <v>6591</v>
      </c>
      <c r="AU685" s="24" t="s">
        <v>6127</v>
      </c>
      <c r="AV685" s="24" t="s">
        <v>6277</v>
      </c>
      <c r="AW685" s="24" t="s">
        <v>5990</v>
      </c>
      <c r="AX685" s="24" t="s">
        <v>5996</v>
      </c>
      <c r="AY685" s="24" t="s">
        <v>6935</v>
      </c>
      <c r="AZ685" s="216" t="s">
        <v>7281</v>
      </c>
      <c r="BA685" s="216" t="s">
        <v>7806</v>
      </c>
      <c r="BB685" s="57" t="s">
        <v>6903</v>
      </c>
      <c r="BC685" s="202"/>
      <c r="BD685" s="24"/>
      <c r="BE685" s="151"/>
      <c r="BG685" s="151"/>
      <c r="BI685" s="151"/>
      <c r="BL685" s="152"/>
    </row>
    <row r="686" spans="1:64" s="169" customFormat="1">
      <c r="A686" s="24">
        <v>3234</v>
      </c>
      <c r="B686" s="24" t="s">
        <v>688</v>
      </c>
      <c r="C686" s="57">
        <v>27.2</v>
      </c>
      <c r="D686" s="57">
        <v>27.2</v>
      </c>
      <c r="E686" s="57">
        <v>26.75</v>
      </c>
      <c r="F686" s="57">
        <v>27.2</v>
      </c>
      <c r="G686" s="57">
        <v>27.5</v>
      </c>
      <c r="H686" s="57">
        <v>27.5</v>
      </c>
      <c r="I686" s="57">
        <v>27.15</v>
      </c>
      <c r="J686" s="57">
        <v>27.15</v>
      </c>
      <c r="K686" s="57">
        <v>27.3</v>
      </c>
      <c r="L686" s="57">
        <v>28.2</v>
      </c>
      <c r="M686" s="57">
        <v>27.3</v>
      </c>
      <c r="N686" s="57">
        <v>28.05</v>
      </c>
      <c r="O686" s="63">
        <v>3.3149171270718203E-2</v>
      </c>
      <c r="P686" s="57">
        <v>594</v>
      </c>
      <c r="Q686" s="57">
        <v>511</v>
      </c>
      <c r="R686" s="57">
        <v>2075.0500000000002</v>
      </c>
      <c r="S686" s="57">
        <v>26.94</v>
      </c>
      <c r="T686" s="57">
        <v>29.34</v>
      </c>
      <c r="U686" s="57">
        <v>29.93</v>
      </c>
      <c r="V686" s="57">
        <v>26.99</v>
      </c>
      <c r="W686" s="57">
        <v>29.092500000000001</v>
      </c>
      <c r="X686" s="57">
        <v>29.8733</v>
      </c>
      <c r="Y686" s="57">
        <v>27.12</v>
      </c>
      <c r="Z686" s="57">
        <v>28.932500000000001</v>
      </c>
      <c r="AA686" s="57">
        <v>29.819199999999999</v>
      </c>
      <c r="AB686" s="57">
        <v>48.75</v>
      </c>
      <c r="AC686" s="57">
        <v>25</v>
      </c>
      <c r="AD686" s="57">
        <v>32.049999999999997</v>
      </c>
      <c r="AE686" s="57">
        <v>25.8</v>
      </c>
      <c r="AF686" s="64">
        <v>27.704899999999999</v>
      </c>
      <c r="AG686" s="64">
        <v>20.351700000000001</v>
      </c>
      <c r="AH686" s="64">
        <v>41.907400000000003</v>
      </c>
      <c r="AI686" s="64">
        <v>27.536999999999999</v>
      </c>
      <c r="AJ686" s="61">
        <v>0.45833333333333331</v>
      </c>
      <c r="AK686" s="216">
        <v>600</v>
      </c>
      <c r="AL686" s="62">
        <v>1127.353162543136</v>
      </c>
      <c r="AM686" s="24" t="s">
        <v>6157</v>
      </c>
      <c r="AN686" s="216" t="s">
        <v>6009</v>
      </c>
      <c r="AO686" s="216" t="s">
        <v>5971</v>
      </c>
      <c r="AP686" s="216" t="s">
        <v>6884</v>
      </c>
      <c r="AQ686" s="216" t="s">
        <v>6885</v>
      </c>
      <c r="AR686" s="216" t="s">
        <v>6886</v>
      </c>
      <c r="AS686" s="24" t="s">
        <v>5474</v>
      </c>
      <c r="AT686" s="24" t="s">
        <v>6650</v>
      </c>
      <c r="AU686" s="24" t="s">
        <v>6518</v>
      </c>
      <c r="AV686" s="24" t="s">
        <v>6031</v>
      </c>
      <c r="AW686" s="24" t="s">
        <v>5990</v>
      </c>
      <c r="AX686" s="24" t="s">
        <v>5979</v>
      </c>
      <c r="AY686" s="24" t="s">
        <v>7347</v>
      </c>
      <c r="AZ686" s="216" t="s">
        <v>7391</v>
      </c>
      <c r="BA686" s="216" t="s">
        <v>7504</v>
      </c>
      <c r="BB686" s="57" t="s">
        <v>5474</v>
      </c>
      <c r="BC686" s="202"/>
      <c r="BD686" s="24"/>
      <c r="BE686" s="151"/>
      <c r="BG686" s="151"/>
      <c r="BI686" s="151"/>
      <c r="BL686" s="152"/>
    </row>
    <row r="687" spans="1:64" s="169" customFormat="1">
      <c r="A687" s="24">
        <v>3236</v>
      </c>
      <c r="B687" s="24" t="s">
        <v>689</v>
      </c>
      <c r="C687" s="57">
        <v>24.95</v>
      </c>
      <c r="D687" s="57">
        <v>25.5</v>
      </c>
      <c r="E687" s="57">
        <v>24.95</v>
      </c>
      <c r="F687" s="57">
        <v>25.3</v>
      </c>
      <c r="G687" s="57">
        <v>25.6</v>
      </c>
      <c r="H687" s="57">
        <v>25.8</v>
      </c>
      <c r="I687" s="57">
        <v>25</v>
      </c>
      <c r="J687" s="57">
        <v>25</v>
      </c>
      <c r="K687" s="57">
        <v>25.2</v>
      </c>
      <c r="L687" s="57">
        <v>25.9</v>
      </c>
      <c r="M687" s="57">
        <v>25.2</v>
      </c>
      <c r="N687" s="57">
        <v>25.85</v>
      </c>
      <c r="O687" s="63">
        <v>3.4000000000000002E-2</v>
      </c>
      <c r="P687" s="57">
        <v>128</v>
      </c>
      <c r="Q687" s="57">
        <v>297</v>
      </c>
      <c r="R687" s="57">
        <v>1306.95</v>
      </c>
      <c r="S687" s="57">
        <v>24.88</v>
      </c>
      <c r="T687" s="57">
        <v>27.702500000000001</v>
      </c>
      <c r="U687" s="57">
        <v>27.614999999999998</v>
      </c>
      <c r="V687" s="57">
        <v>24.98</v>
      </c>
      <c r="W687" s="57">
        <v>27.524999999999999</v>
      </c>
      <c r="X687" s="57">
        <v>27.5883</v>
      </c>
      <c r="Y687" s="57">
        <v>25.05</v>
      </c>
      <c r="Z687" s="57">
        <v>27.317499999999999</v>
      </c>
      <c r="AA687" s="57">
        <v>27.570799999999998</v>
      </c>
      <c r="AB687" s="57">
        <v>36.799999999999997</v>
      </c>
      <c r="AC687" s="57">
        <v>19</v>
      </c>
      <c r="AD687" s="57">
        <v>32.200000000000003</v>
      </c>
      <c r="AE687" s="57">
        <v>23.6</v>
      </c>
      <c r="AF687" s="64">
        <v>31.160599999999999</v>
      </c>
      <c r="AG687" s="64">
        <v>23.314499999999999</v>
      </c>
      <c r="AH687" s="64">
        <v>43.850700000000003</v>
      </c>
      <c r="AI687" s="64">
        <v>30.1599</v>
      </c>
      <c r="AJ687" s="61">
        <v>0.45833333333333331</v>
      </c>
      <c r="AK687" s="216">
        <v>150</v>
      </c>
      <c r="AL687" s="62">
        <v>255.91592977178288</v>
      </c>
      <c r="AM687" s="24" t="s">
        <v>6157</v>
      </c>
      <c r="AN687" s="216" t="s">
        <v>6009</v>
      </c>
      <c r="AO687" s="216" t="s">
        <v>5971</v>
      </c>
      <c r="AP687" s="216" t="s">
        <v>6884</v>
      </c>
      <c r="AQ687" s="216" t="s">
        <v>6885</v>
      </c>
      <c r="AR687" s="216" t="s">
        <v>6886</v>
      </c>
      <c r="AS687" s="24" t="s">
        <v>5474</v>
      </c>
      <c r="AT687" s="24" t="s">
        <v>6055</v>
      </c>
      <c r="AU687" s="24" t="s">
        <v>6336</v>
      </c>
      <c r="AV687" s="24" t="s">
        <v>6031</v>
      </c>
      <c r="AW687" s="24" t="s">
        <v>5965</v>
      </c>
      <c r="AX687" s="24" t="s">
        <v>5979</v>
      </c>
      <c r="AY687" s="24" t="s">
        <v>6891</v>
      </c>
      <c r="AZ687" s="216" t="s">
        <v>7527</v>
      </c>
      <c r="BA687" s="216" t="s">
        <v>6914</v>
      </c>
      <c r="BB687" s="57" t="s">
        <v>5474</v>
      </c>
      <c r="BC687" s="202"/>
      <c r="BD687" s="24"/>
      <c r="BE687" s="151"/>
      <c r="BG687" s="151"/>
      <c r="BI687" s="151"/>
      <c r="BL687" s="152"/>
    </row>
    <row r="688" spans="1:64" s="169" customFormat="1">
      <c r="A688" s="24">
        <v>3252</v>
      </c>
      <c r="B688" s="24" t="s">
        <v>690</v>
      </c>
      <c r="C688" s="57">
        <v>15.45</v>
      </c>
      <c r="D688" s="57">
        <v>15.55</v>
      </c>
      <c r="E688" s="57">
        <v>15.35</v>
      </c>
      <c r="F688" s="57">
        <v>15.45</v>
      </c>
      <c r="G688" s="57">
        <v>15.35</v>
      </c>
      <c r="H688" s="57">
        <v>15.65</v>
      </c>
      <c r="I688" s="57">
        <v>15.35</v>
      </c>
      <c r="J688" s="57">
        <v>15.55</v>
      </c>
      <c r="K688" s="57">
        <v>15.75</v>
      </c>
      <c r="L688" s="57">
        <v>15.75</v>
      </c>
      <c r="M688" s="57">
        <v>15.55</v>
      </c>
      <c r="N688" s="57">
        <v>15.65</v>
      </c>
      <c r="O688" s="63">
        <v>6.4308681672025697E-3</v>
      </c>
      <c r="P688" s="57">
        <v>24</v>
      </c>
      <c r="Q688" s="57">
        <v>20</v>
      </c>
      <c r="R688" s="57">
        <v>71.75</v>
      </c>
      <c r="S688" s="57">
        <v>15.42</v>
      </c>
      <c r="T688" s="57">
        <v>16.477499999999999</v>
      </c>
      <c r="U688" s="57">
        <v>17.460799999999999</v>
      </c>
      <c r="V688" s="57">
        <v>15.47</v>
      </c>
      <c r="W688" s="57">
        <v>16.364999999999998</v>
      </c>
      <c r="X688" s="57">
        <v>17.434200000000001</v>
      </c>
      <c r="Y688" s="57">
        <v>15.47</v>
      </c>
      <c r="Z688" s="57">
        <v>16.287500000000001</v>
      </c>
      <c r="AA688" s="57">
        <v>17.410799999999998</v>
      </c>
      <c r="AB688" s="57">
        <v>19.600000000000001</v>
      </c>
      <c r="AC688" s="57">
        <v>14.95</v>
      </c>
      <c r="AD688" s="57">
        <v>17.7</v>
      </c>
      <c r="AE688" s="57">
        <v>14.95</v>
      </c>
      <c r="AF688" s="64">
        <v>27.758600000000001</v>
      </c>
      <c r="AG688" s="64">
        <v>20.966200000000001</v>
      </c>
      <c r="AH688" s="64">
        <v>38.7956</v>
      </c>
      <c r="AI688" s="64">
        <v>26.909300000000002</v>
      </c>
      <c r="AJ688" s="61">
        <v>0.45833333333333331</v>
      </c>
      <c r="AK688" s="216">
        <v>50</v>
      </c>
      <c r="AL688" s="62">
        <v>81.929451842479779</v>
      </c>
      <c r="AM688" s="24" t="s">
        <v>7807</v>
      </c>
      <c r="AN688" s="216" t="s">
        <v>6009</v>
      </c>
      <c r="AO688" s="216" t="s">
        <v>5971</v>
      </c>
      <c r="AP688" s="216" t="s">
        <v>6884</v>
      </c>
      <c r="AQ688" s="216" t="s">
        <v>6885</v>
      </c>
      <c r="AR688" s="216" t="s">
        <v>6886</v>
      </c>
      <c r="AS688" s="24" t="s">
        <v>5474</v>
      </c>
      <c r="AT688" s="24" t="s">
        <v>6121</v>
      </c>
      <c r="AU688" s="24" t="s">
        <v>6055</v>
      </c>
      <c r="AV688" s="24" t="s">
        <v>6017</v>
      </c>
      <c r="AW688" s="24" t="s">
        <v>5979</v>
      </c>
      <c r="AX688" s="24" t="s">
        <v>5970</v>
      </c>
      <c r="AY688" s="24" t="s">
        <v>6935</v>
      </c>
      <c r="AZ688" s="216" t="s">
        <v>7054</v>
      </c>
      <c r="BA688" s="216" t="s">
        <v>7070</v>
      </c>
      <c r="BB688" s="57" t="s">
        <v>5474</v>
      </c>
      <c r="BC688" s="202"/>
      <c r="BD688" s="24"/>
      <c r="BE688" s="151"/>
      <c r="BG688" s="151"/>
      <c r="BI688" s="151"/>
      <c r="BL688" s="152"/>
    </row>
    <row r="689" spans="1:64" s="169" customFormat="1">
      <c r="A689" s="24">
        <v>3257</v>
      </c>
      <c r="B689" s="24" t="s">
        <v>691</v>
      </c>
      <c r="C689" s="57">
        <v>69.5</v>
      </c>
      <c r="D689" s="57">
        <v>71.2</v>
      </c>
      <c r="E689" s="57">
        <v>69.400000000000006</v>
      </c>
      <c r="F689" s="57">
        <v>70.599999999999994</v>
      </c>
      <c r="G689" s="57">
        <v>71.5</v>
      </c>
      <c r="H689" s="57">
        <v>71.599999999999994</v>
      </c>
      <c r="I689" s="57">
        <v>69.5</v>
      </c>
      <c r="J689" s="57">
        <v>69.8</v>
      </c>
      <c r="K689" s="57">
        <v>70</v>
      </c>
      <c r="L689" s="57">
        <v>71.599999999999994</v>
      </c>
      <c r="M689" s="57">
        <v>70</v>
      </c>
      <c r="N689" s="57">
        <v>71.3</v>
      </c>
      <c r="O689" s="63">
        <v>2.14899713467048E-2</v>
      </c>
      <c r="P689" s="57">
        <v>473</v>
      </c>
      <c r="Q689" s="57">
        <v>798</v>
      </c>
      <c r="R689" s="57">
        <v>2087.5</v>
      </c>
      <c r="S689" s="57">
        <v>69.52</v>
      </c>
      <c r="T689" s="57">
        <v>76.540000000000006</v>
      </c>
      <c r="U689" s="57">
        <v>78.036699999999996</v>
      </c>
      <c r="V689" s="57">
        <v>69.62</v>
      </c>
      <c r="W689" s="57">
        <v>75.495000000000005</v>
      </c>
      <c r="X689" s="57">
        <v>77.953299999999999</v>
      </c>
      <c r="Y689" s="57">
        <v>69.72</v>
      </c>
      <c r="Z689" s="57">
        <v>74.849999999999994</v>
      </c>
      <c r="AA689" s="57">
        <v>77.8733</v>
      </c>
      <c r="AB689" s="57">
        <v>97.9</v>
      </c>
      <c r="AC689" s="57">
        <v>62.6</v>
      </c>
      <c r="AD689" s="57">
        <v>92</v>
      </c>
      <c r="AE689" s="57">
        <v>67.7</v>
      </c>
      <c r="AF689" s="64">
        <v>21.982299999999999</v>
      </c>
      <c r="AG689" s="64">
        <v>16.0411</v>
      </c>
      <c r="AH689" s="64">
        <v>35.707500000000003</v>
      </c>
      <c r="AI689" s="64">
        <v>22.596599999999999</v>
      </c>
      <c r="AJ689" s="61">
        <v>0.45833333333333331</v>
      </c>
      <c r="AK689" s="216">
        <v>500</v>
      </c>
      <c r="AL689" s="62">
        <v>870.57025460827356</v>
      </c>
      <c r="AM689" s="24" t="s">
        <v>6038</v>
      </c>
      <c r="AN689" s="216" t="s">
        <v>6009</v>
      </c>
      <c r="AO689" s="216" t="s">
        <v>6007</v>
      </c>
      <c r="AP689" s="216" t="s">
        <v>6884</v>
      </c>
      <c r="AQ689" s="216" t="s">
        <v>6885</v>
      </c>
      <c r="AR689" s="216" t="s">
        <v>6886</v>
      </c>
      <c r="AS689" s="24" t="s">
        <v>5474</v>
      </c>
      <c r="AT689" s="24" t="s">
        <v>6016</v>
      </c>
      <c r="AU689" s="24" t="s">
        <v>5962</v>
      </c>
      <c r="AV689" s="24" t="s">
        <v>6055</v>
      </c>
      <c r="AW689" s="24" t="s">
        <v>5990</v>
      </c>
      <c r="AX689" s="24" t="s">
        <v>5979</v>
      </c>
      <c r="AY689" s="24" t="s">
        <v>6931</v>
      </c>
      <c r="AZ689" s="216" t="s">
        <v>7257</v>
      </c>
      <c r="BA689" s="216" t="s">
        <v>6920</v>
      </c>
      <c r="BB689" s="57" t="s">
        <v>5474</v>
      </c>
      <c r="BC689" s="202"/>
      <c r="BD689" s="24"/>
      <c r="BE689" s="151"/>
      <c r="BG689" s="151"/>
      <c r="BI689" s="151"/>
      <c r="BL689" s="152"/>
    </row>
    <row r="690" spans="1:64" s="169" customFormat="1">
      <c r="A690" s="24">
        <v>3259</v>
      </c>
      <c r="B690" s="24" t="s">
        <v>692</v>
      </c>
      <c r="C690" s="57">
        <v>39.200000000000003</v>
      </c>
      <c r="D690" s="57">
        <v>39.200000000000003</v>
      </c>
      <c r="E690" s="57">
        <v>37.65</v>
      </c>
      <c r="F690" s="57">
        <v>37.9</v>
      </c>
      <c r="G690" s="57">
        <v>37.85</v>
      </c>
      <c r="H690" s="57">
        <v>37.85</v>
      </c>
      <c r="I690" s="57">
        <v>37.200000000000003</v>
      </c>
      <c r="J690" s="57">
        <v>37.799999999999997</v>
      </c>
      <c r="K690" s="57">
        <v>37.85</v>
      </c>
      <c r="L690" s="57">
        <v>38.5</v>
      </c>
      <c r="M690" s="57">
        <v>37.85</v>
      </c>
      <c r="N690" s="57">
        <v>38.5</v>
      </c>
      <c r="O690" s="63">
        <v>1.85185185185185E-2</v>
      </c>
      <c r="P690" s="57">
        <v>14</v>
      </c>
      <c r="Q690" s="57">
        <v>38</v>
      </c>
      <c r="R690" s="57">
        <v>33.5</v>
      </c>
      <c r="S690" s="57">
        <v>38.380000000000003</v>
      </c>
      <c r="T690" s="57">
        <v>40.767499999999998</v>
      </c>
      <c r="U690" s="57">
        <v>39.8733</v>
      </c>
      <c r="V690" s="57">
        <v>38.42</v>
      </c>
      <c r="W690" s="57">
        <v>40.457500000000003</v>
      </c>
      <c r="X690" s="57">
        <v>39.92</v>
      </c>
      <c r="Y690" s="57">
        <v>38.26</v>
      </c>
      <c r="Z690" s="57">
        <v>40.2425</v>
      </c>
      <c r="AA690" s="57">
        <v>39.978299999999997</v>
      </c>
      <c r="AB690" s="57">
        <v>53</v>
      </c>
      <c r="AC690" s="57">
        <v>19.95</v>
      </c>
      <c r="AD690" s="57">
        <v>43.8</v>
      </c>
      <c r="AE690" s="57">
        <v>37</v>
      </c>
      <c r="AF690" s="64">
        <v>24.672000000000001</v>
      </c>
      <c r="AG690" s="64">
        <v>22.715800000000002</v>
      </c>
      <c r="AH690" s="64">
        <v>31.1539</v>
      </c>
      <c r="AI690" s="64">
        <v>25.528500000000001</v>
      </c>
      <c r="AJ690" s="61">
        <v>0.45833333333333331</v>
      </c>
      <c r="AK690" s="216">
        <v>50</v>
      </c>
      <c r="AL690" s="62">
        <v>47.792180241446538</v>
      </c>
      <c r="AM690" s="24" t="s">
        <v>6981</v>
      </c>
      <c r="AN690" s="216" t="s">
        <v>6009</v>
      </c>
      <c r="AO690" s="216" t="s">
        <v>5971</v>
      </c>
      <c r="AP690" s="216" t="s">
        <v>6884</v>
      </c>
      <c r="AQ690" s="216" t="s">
        <v>6885</v>
      </c>
      <c r="AR690" s="216" t="s">
        <v>6886</v>
      </c>
      <c r="AS690" s="24" t="s">
        <v>6894</v>
      </c>
      <c r="AT690" s="24" t="s">
        <v>6209</v>
      </c>
      <c r="AU690" s="24" t="s">
        <v>6748</v>
      </c>
      <c r="AV690" s="24" t="s">
        <v>6493</v>
      </c>
      <c r="AW690" s="24" t="s">
        <v>5979</v>
      </c>
      <c r="AX690" s="24" t="s">
        <v>5979</v>
      </c>
      <c r="AY690" s="24" t="s">
        <v>7808</v>
      </c>
      <c r="AZ690" s="216" t="s">
        <v>7809</v>
      </c>
      <c r="BA690" s="216" t="s">
        <v>7016</v>
      </c>
      <c r="BB690" s="57" t="s">
        <v>6898</v>
      </c>
      <c r="BC690" s="202"/>
      <c r="BD690" s="24"/>
      <c r="BE690" s="151"/>
      <c r="BG690" s="151"/>
      <c r="BI690" s="151"/>
      <c r="BL690" s="152"/>
    </row>
    <row r="691" spans="1:64" s="169" customFormat="1">
      <c r="A691" s="24">
        <v>3260</v>
      </c>
      <c r="B691" s="24" t="s">
        <v>693</v>
      </c>
      <c r="C691" s="57">
        <v>90.5</v>
      </c>
      <c r="D691" s="57">
        <v>91.9</v>
      </c>
      <c r="E691" s="57">
        <v>89.6</v>
      </c>
      <c r="F691" s="57">
        <v>91.3</v>
      </c>
      <c r="G691" s="57">
        <v>92.2</v>
      </c>
      <c r="H691" s="57">
        <v>92.4</v>
      </c>
      <c r="I691" s="57">
        <v>87.6</v>
      </c>
      <c r="J691" s="57">
        <v>88</v>
      </c>
      <c r="K691" s="57">
        <v>87.9</v>
      </c>
      <c r="L691" s="57">
        <v>89.8</v>
      </c>
      <c r="M691" s="57">
        <v>87.7</v>
      </c>
      <c r="N691" s="57">
        <v>89.3</v>
      </c>
      <c r="O691" s="63">
        <v>1.47727272727272E-2</v>
      </c>
      <c r="P691" s="57">
        <v>4949</v>
      </c>
      <c r="Q691" s="57">
        <v>13063</v>
      </c>
      <c r="R691" s="57">
        <v>14612.95</v>
      </c>
      <c r="S691" s="57">
        <v>90.04</v>
      </c>
      <c r="T691" s="57">
        <v>103.58499999999999</v>
      </c>
      <c r="U691" s="57">
        <v>107.425</v>
      </c>
      <c r="V691" s="57">
        <v>90.14</v>
      </c>
      <c r="W691" s="57">
        <v>102.235</v>
      </c>
      <c r="X691" s="57">
        <v>107.1833</v>
      </c>
      <c r="Y691" s="57">
        <v>89.22</v>
      </c>
      <c r="Z691" s="57">
        <v>101.3</v>
      </c>
      <c r="AA691" s="57">
        <v>106.9217</v>
      </c>
      <c r="AB691" s="57">
        <v>132</v>
      </c>
      <c r="AC691" s="57">
        <v>52.1</v>
      </c>
      <c r="AD691" s="57">
        <v>126.5</v>
      </c>
      <c r="AE691" s="57">
        <v>85.9</v>
      </c>
      <c r="AF691" s="64">
        <v>16.670300000000001</v>
      </c>
      <c r="AG691" s="64">
        <v>15.235099999999999</v>
      </c>
      <c r="AH691" s="64">
        <v>22.334700000000002</v>
      </c>
      <c r="AI691" s="64">
        <v>17.601600000000001</v>
      </c>
      <c r="AJ691" s="61">
        <v>0.45833333333333331</v>
      </c>
      <c r="AK691" s="216">
        <v>5000</v>
      </c>
      <c r="AL691" s="62">
        <v>8268.7526334006925</v>
      </c>
      <c r="AM691" s="24" t="s">
        <v>7810</v>
      </c>
      <c r="AN691" s="216" t="s">
        <v>6009</v>
      </c>
      <c r="AO691" s="216" t="s">
        <v>6007</v>
      </c>
      <c r="AP691" s="216" t="s">
        <v>6884</v>
      </c>
      <c r="AQ691" s="216" t="s">
        <v>6885</v>
      </c>
      <c r="AR691" s="216" t="s">
        <v>6886</v>
      </c>
      <c r="AS691" s="24" t="s">
        <v>5474</v>
      </c>
      <c r="AT691" s="24" t="s">
        <v>6016</v>
      </c>
      <c r="AU691" s="24" t="s">
        <v>5964</v>
      </c>
      <c r="AV691" s="24" t="s">
        <v>6016</v>
      </c>
      <c r="AW691" s="24" t="s">
        <v>5990</v>
      </c>
      <c r="AX691" s="24" t="s">
        <v>5965</v>
      </c>
      <c r="AY691" s="24" t="s">
        <v>7811</v>
      </c>
      <c r="AZ691" s="216" t="s">
        <v>7383</v>
      </c>
      <c r="BA691" s="216" t="s">
        <v>7083</v>
      </c>
      <c r="BB691" s="57" t="s">
        <v>6898</v>
      </c>
      <c r="BC691" s="202"/>
      <c r="BD691" s="24"/>
      <c r="BE691" s="151"/>
      <c r="BG691" s="151"/>
      <c r="BI691" s="151"/>
      <c r="BL691" s="152"/>
    </row>
    <row r="692" spans="1:64" s="169" customFormat="1">
      <c r="A692" s="24">
        <v>3264</v>
      </c>
      <c r="B692" s="24" t="s">
        <v>694</v>
      </c>
      <c r="C692" s="57">
        <v>59.2</v>
      </c>
      <c r="D692" s="57">
        <v>60.6</v>
      </c>
      <c r="E692" s="57">
        <v>58.5</v>
      </c>
      <c r="F692" s="57">
        <v>60.1</v>
      </c>
      <c r="G692" s="57">
        <v>60.5</v>
      </c>
      <c r="H692" s="57">
        <v>62.4</v>
      </c>
      <c r="I692" s="57">
        <v>59.4</v>
      </c>
      <c r="J692" s="57">
        <v>62.4</v>
      </c>
      <c r="K692" s="57">
        <v>61.6</v>
      </c>
      <c r="L692" s="57">
        <v>63</v>
      </c>
      <c r="M692" s="57">
        <v>61</v>
      </c>
      <c r="N692" s="57">
        <v>62.4</v>
      </c>
      <c r="O692" s="63">
        <v>0</v>
      </c>
      <c r="P692" s="57">
        <v>13189</v>
      </c>
      <c r="Q692" s="57">
        <v>15995</v>
      </c>
      <c r="R692" s="57">
        <v>17239.05</v>
      </c>
      <c r="S692" s="57">
        <v>57.84</v>
      </c>
      <c r="T692" s="57">
        <v>59.354999999999997</v>
      </c>
      <c r="U692" s="57">
        <v>51.424999999999997</v>
      </c>
      <c r="V692" s="57">
        <v>59.46</v>
      </c>
      <c r="W692" s="57">
        <v>59.6</v>
      </c>
      <c r="X692" s="57">
        <v>51.756700000000002</v>
      </c>
      <c r="Y692" s="57">
        <v>60.06</v>
      </c>
      <c r="Z692" s="57">
        <v>59.935000000000002</v>
      </c>
      <c r="AA692" s="57">
        <v>52.083300000000001</v>
      </c>
      <c r="AB692" s="57">
        <v>65.2</v>
      </c>
      <c r="AC692" s="57">
        <v>30.6</v>
      </c>
      <c r="AD692" s="57">
        <v>65.2</v>
      </c>
      <c r="AE692" s="57">
        <v>53.3</v>
      </c>
      <c r="AF692" s="64">
        <v>67.893100000000004</v>
      </c>
      <c r="AG692" s="64">
        <v>50.862200000000001</v>
      </c>
      <c r="AH692" s="64">
        <v>76.533500000000004</v>
      </c>
      <c r="AI692" s="64">
        <v>59.4193</v>
      </c>
      <c r="AJ692" s="61">
        <v>0.45833333333333331</v>
      </c>
      <c r="AK692" s="216">
        <v>15000</v>
      </c>
      <c r="AL692" s="62">
        <v>21764.183534931315</v>
      </c>
      <c r="AM692" s="24" t="s">
        <v>6245</v>
      </c>
      <c r="AN692" s="216" t="s">
        <v>6009</v>
      </c>
      <c r="AO692" s="216" t="s">
        <v>5989</v>
      </c>
      <c r="AP692" s="216" t="s">
        <v>6908</v>
      </c>
      <c r="AQ692" s="216" t="s">
        <v>6900</v>
      </c>
      <c r="AR692" s="216" t="s">
        <v>6886</v>
      </c>
      <c r="AS692" s="24" t="s">
        <v>5474</v>
      </c>
      <c r="AT692" s="24" t="s">
        <v>6016</v>
      </c>
      <c r="AU692" s="24" t="s">
        <v>6254</v>
      </c>
      <c r="AV692" s="24" t="s">
        <v>6016</v>
      </c>
      <c r="AW692" s="24" t="s">
        <v>5991</v>
      </c>
      <c r="AX692" s="24" t="s">
        <v>5991</v>
      </c>
      <c r="AY692" s="24" t="s">
        <v>7260</v>
      </c>
      <c r="AZ692" s="216" t="s">
        <v>7299</v>
      </c>
      <c r="BA692" s="216" t="s">
        <v>7375</v>
      </c>
      <c r="BB692" s="57" t="s">
        <v>5474</v>
      </c>
      <c r="BC692" s="202"/>
      <c r="BD692" s="24"/>
      <c r="BE692" s="151"/>
      <c r="BG692" s="151"/>
      <c r="BI692" s="151"/>
      <c r="BL692" s="152"/>
    </row>
    <row r="693" spans="1:64" s="169" customFormat="1">
      <c r="A693" s="24">
        <v>3265</v>
      </c>
      <c r="B693" s="24" t="s">
        <v>695</v>
      </c>
      <c r="C693" s="57">
        <v>29.95</v>
      </c>
      <c r="D693" s="57">
        <v>30.45</v>
      </c>
      <c r="E693" s="57">
        <v>29.8</v>
      </c>
      <c r="F693" s="57">
        <v>30.3</v>
      </c>
      <c r="G693" s="57">
        <v>30.9</v>
      </c>
      <c r="H693" s="57">
        <v>31.2</v>
      </c>
      <c r="I693" s="57">
        <v>29.8</v>
      </c>
      <c r="J693" s="57">
        <v>29.8</v>
      </c>
      <c r="K693" s="57">
        <v>29.8</v>
      </c>
      <c r="L693" s="57">
        <v>30.4</v>
      </c>
      <c r="M693" s="57">
        <v>29.8</v>
      </c>
      <c r="N693" s="57">
        <v>30.35</v>
      </c>
      <c r="O693" s="63">
        <v>1.8456375838926099E-2</v>
      </c>
      <c r="P693" s="57">
        <v>118</v>
      </c>
      <c r="Q693" s="57">
        <v>367</v>
      </c>
      <c r="R693" s="57">
        <v>726.55</v>
      </c>
      <c r="S693" s="57">
        <v>29.84</v>
      </c>
      <c r="T693" s="57">
        <v>30.537500000000001</v>
      </c>
      <c r="U693" s="57">
        <v>29.425799999999999</v>
      </c>
      <c r="V693" s="57">
        <v>29.88</v>
      </c>
      <c r="W693" s="57">
        <v>30.502500000000001</v>
      </c>
      <c r="X693" s="57">
        <v>29.462499999999999</v>
      </c>
      <c r="Y693" s="57">
        <v>29.87</v>
      </c>
      <c r="Z693" s="57">
        <v>30.532499999999999</v>
      </c>
      <c r="AA693" s="57">
        <v>29.500800000000002</v>
      </c>
      <c r="AB693" s="57">
        <v>36.65</v>
      </c>
      <c r="AC693" s="57">
        <v>22.3</v>
      </c>
      <c r="AD693" s="57">
        <v>33.950000000000003</v>
      </c>
      <c r="AE693" s="57">
        <v>28.5</v>
      </c>
      <c r="AF693" s="64">
        <v>37.823599999999999</v>
      </c>
      <c r="AG693" s="64">
        <v>34.325200000000002</v>
      </c>
      <c r="AH693" s="64">
        <v>45.108199999999997</v>
      </c>
      <c r="AI693" s="64">
        <v>37.919499999999999</v>
      </c>
      <c r="AJ693" s="61">
        <v>0.45833333333333331</v>
      </c>
      <c r="AK693" s="216">
        <v>150</v>
      </c>
      <c r="AL693" s="62">
        <v>235.92249775836234</v>
      </c>
      <c r="AM693" s="24" t="s">
        <v>7547</v>
      </c>
      <c r="AN693" s="216" t="s">
        <v>6009</v>
      </c>
      <c r="AO693" s="216" t="s">
        <v>5971</v>
      </c>
      <c r="AP693" s="216" t="s">
        <v>6908</v>
      </c>
      <c r="AQ693" s="216" t="s">
        <v>6885</v>
      </c>
      <c r="AR693" s="216" t="s">
        <v>6886</v>
      </c>
      <c r="AS693" s="24" t="s">
        <v>5474</v>
      </c>
      <c r="AT693" s="24" t="s">
        <v>6016</v>
      </c>
      <c r="AU693" s="24" t="s">
        <v>6004</v>
      </c>
      <c r="AV693" s="24" t="s">
        <v>6055</v>
      </c>
      <c r="AW693" s="24" t="s">
        <v>5965</v>
      </c>
      <c r="AX693" s="24" t="s">
        <v>5979</v>
      </c>
      <c r="AY693" s="24" t="s">
        <v>7042</v>
      </c>
      <c r="AZ693" s="216" t="s">
        <v>6963</v>
      </c>
      <c r="BA693" s="216" t="s">
        <v>7434</v>
      </c>
      <c r="BB693" s="57" t="s">
        <v>6898</v>
      </c>
      <c r="BC693" s="202"/>
      <c r="BD693" s="24"/>
      <c r="BE693" s="151"/>
      <c r="BG693" s="151"/>
      <c r="BI693" s="151"/>
      <c r="BL693" s="152"/>
    </row>
    <row r="694" spans="1:64" s="169" customFormat="1">
      <c r="A694" s="24">
        <v>3266</v>
      </c>
      <c r="B694" s="24" t="s">
        <v>696</v>
      </c>
      <c r="C694" s="57">
        <v>12.3</v>
      </c>
      <c r="D694" s="57">
        <v>12.5</v>
      </c>
      <c r="E694" s="57">
        <v>12.3</v>
      </c>
      <c r="F694" s="57">
        <v>12.4</v>
      </c>
      <c r="G694" s="57">
        <v>12.25</v>
      </c>
      <c r="H694" s="57">
        <v>12.4</v>
      </c>
      <c r="I694" s="57">
        <v>12.2</v>
      </c>
      <c r="J694" s="57">
        <v>12.4</v>
      </c>
      <c r="K694" s="57">
        <v>12.3</v>
      </c>
      <c r="L694" s="57">
        <v>12.35</v>
      </c>
      <c r="M694" s="57">
        <v>12.2</v>
      </c>
      <c r="N694" s="57">
        <v>12.35</v>
      </c>
      <c r="O694" s="63">
        <v>-4.0322580645161202E-3</v>
      </c>
      <c r="P694" s="57">
        <v>10</v>
      </c>
      <c r="Q694" s="57">
        <v>34</v>
      </c>
      <c r="R694" s="57">
        <v>38.700000000000003</v>
      </c>
      <c r="S694" s="57">
        <v>12.37</v>
      </c>
      <c r="T694" s="57">
        <v>12.63</v>
      </c>
      <c r="U694" s="57">
        <v>12.65</v>
      </c>
      <c r="V694" s="57">
        <v>12.36</v>
      </c>
      <c r="W694" s="57">
        <v>12.6</v>
      </c>
      <c r="X694" s="57">
        <v>12.646699999999999</v>
      </c>
      <c r="Y694" s="57">
        <v>12.36</v>
      </c>
      <c r="Z694" s="57">
        <v>12.5825</v>
      </c>
      <c r="AA694" s="57">
        <v>12.6433</v>
      </c>
      <c r="AB694" s="57">
        <v>16.05</v>
      </c>
      <c r="AC694" s="57">
        <v>12</v>
      </c>
      <c r="AD694" s="57">
        <v>13.4</v>
      </c>
      <c r="AE694" s="57">
        <v>12.15</v>
      </c>
      <c r="AF694" s="64">
        <v>33.1676</v>
      </c>
      <c r="AG694" s="64">
        <v>24.874400000000001</v>
      </c>
      <c r="AH694" s="64">
        <v>34.232900000000001</v>
      </c>
      <c r="AI694" s="64">
        <v>27.9939</v>
      </c>
      <c r="AJ694" s="61">
        <v>0.45833333333333331</v>
      </c>
      <c r="AK694" s="216">
        <v>50</v>
      </c>
      <c r="AL694" s="62">
        <v>34.137271601033241</v>
      </c>
      <c r="AM694" s="24" t="s">
        <v>6424</v>
      </c>
      <c r="AN694" s="216" t="s">
        <v>6009</v>
      </c>
      <c r="AO694" s="216" t="s">
        <v>5971</v>
      </c>
      <c r="AP694" s="216" t="s">
        <v>6884</v>
      </c>
      <c r="AQ694" s="216" t="s">
        <v>6885</v>
      </c>
      <c r="AR694" s="216" t="s">
        <v>6916</v>
      </c>
      <c r="AS694" s="24" t="s">
        <v>6968</v>
      </c>
      <c r="AT694" s="24" t="s">
        <v>6055</v>
      </c>
      <c r="AU694" s="24" t="s">
        <v>6126</v>
      </c>
      <c r="AV694" s="24" t="s">
        <v>6425</v>
      </c>
      <c r="AW694" s="24" t="s">
        <v>5979</v>
      </c>
      <c r="AX694" s="24" t="s">
        <v>5996</v>
      </c>
      <c r="AY694" s="24" t="s">
        <v>6935</v>
      </c>
      <c r="AZ694" s="216" t="s">
        <v>6932</v>
      </c>
      <c r="BA694" s="216" t="s">
        <v>7012</v>
      </c>
      <c r="BB694" s="57" t="s">
        <v>5474</v>
      </c>
      <c r="BC694" s="202"/>
      <c r="BD694" s="24"/>
      <c r="BE694" s="151"/>
      <c r="BG694" s="151"/>
      <c r="BI694" s="151"/>
      <c r="BL694" s="152"/>
    </row>
    <row r="695" spans="1:64" s="169" customFormat="1">
      <c r="A695" s="24">
        <v>3268</v>
      </c>
      <c r="B695" s="24" t="s">
        <v>697</v>
      </c>
      <c r="C695" s="57">
        <v>31.9</v>
      </c>
      <c r="D695" s="57">
        <v>33.9</v>
      </c>
      <c r="E695" s="57">
        <v>31.9</v>
      </c>
      <c r="F695" s="57">
        <v>32.700000000000003</v>
      </c>
      <c r="G695" s="57">
        <v>33.5</v>
      </c>
      <c r="H695" s="57">
        <v>33.5</v>
      </c>
      <c r="I695" s="57">
        <v>31.5</v>
      </c>
      <c r="J695" s="57">
        <v>31.75</v>
      </c>
      <c r="K695" s="57">
        <v>31.75</v>
      </c>
      <c r="L695" s="57">
        <v>33.299999999999997</v>
      </c>
      <c r="M695" s="57">
        <v>31.35</v>
      </c>
      <c r="N695" s="57">
        <v>32.799999999999997</v>
      </c>
      <c r="O695" s="63">
        <v>3.30708661417322E-2</v>
      </c>
      <c r="P695" s="57">
        <v>272</v>
      </c>
      <c r="Q695" s="57">
        <v>237</v>
      </c>
      <c r="R695" s="57">
        <v>420.1</v>
      </c>
      <c r="S695" s="57">
        <v>31.87</v>
      </c>
      <c r="T695" s="57">
        <v>34.914999999999999</v>
      </c>
      <c r="U695" s="57">
        <v>35.357500000000002</v>
      </c>
      <c r="V695" s="57">
        <v>32.08</v>
      </c>
      <c r="W695" s="57">
        <v>34.577500000000001</v>
      </c>
      <c r="X695" s="57">
        <v>35.434199999999997</v>
      </c>
      <c r="Y695" s="57">
        <v>32.26</v>
      </c>
      <c r="Z695" s="57">
        <v>34.342500000000001</v>
      </c>
      <c r="AA695" s="57">
        <v>35.504199999999997</v>
      </c>
      <c r="AB695" s="57">
        <v>48.95</v>
      </c>
      <c r="AC695" s="57">
        <v>14.5</v>
      </c>
      <c r="AD695" s="57">
        <v>39.5</v>
      </c>
      <c r="AE695" s="57">
        <v>29.5</v>
      </c>
      <c r="AF695" s="64">
        <v>36.742899999999999</v>
      </c>
      <c r="AG695" s="64">
        <v>28.5944</v>
      </c>
      <c r="AH695" s="64">
        <v>47.899500000000003</v>
      </c>
      <c r="AI695" s="64">
        <v>35.029499999999999</v>
      </c>
      <c r="AJ695" s="61">
        <v>0.45833333333333331</v>
      </c>
      <c r="AK695" s="216">
        <v>300</v>
      </c>
      <c r="AL695" s="62">
        <v>519.62283559848902</v>
      </c>
      <c r="AM695" s="24" t="s">
        <v>7812</v>
      </c>
      <c r="AN695" s="216" t="s">
        <v>6009</v>
      </c>
      <c r="AO695" s="216" t="s">
        <v>5971</v>
      </c>
      <c r="AP695" s="216" t="s">
        <v>6884</v>
      </c>
      <c r="AQ695" s="216" t="s">
        <v>6885</v>
      </c>
      <c r="AR695" s="216" t="s">
        <v>6886</v>
      </c>
      <c r="AS695" s="24" t="s">
        <v>5474</v>
      </c>
      <c r="AT695" s="24" t="s">
        <v>6031</v>
      </c>
      <c r="AU695" s="24" t="s">
        <v>6024</v>
      </c>
      <c r="AV695" s="24" t="s">
        <v>6010</v>
      </c>
      <c r="AW695" s="24" t="s">
        <v>5991</v>
      </c>
      <c r="AX695" s="24" t="s">
        <v>5990</v>
      </c>
      <c r="AY695" s="24" t="s">
        <v>7456</v>
      </c>
      <c r="AZ695" s="216" t="s">
        <v>7293</v>
      </c>
      <c r="BA695" s="216" t="s">
        <v>7813</v>
      </c>
      <c r="BB695" s="57" t="s">
        <v>6898</v>
      </c>
      <c r="BC695" s="202"/>
      <c r="BD695" s="24"/>
      <c r="BE695" s="151"/>
      <c r="BG695" s="151"/>
      <c r="BI695" s="151"/>
      <c r="BL695" s="152"/>
    </row>
    <row r="696" spans="1:64" s="169" customFormat="1">
      <c r="A696" s="24">
        <v>3272</v>
      </c>
      <c r="B696" s="24" t="s">
        <v>698</v>
      </c>
      <c r="C696" s="57">
        <v>37.799999999999997</v>
      </c>
      <c r="D696" s="57">
        <v>40.200000000000003</v>
      </c>
      <c r="E696" s="57">
        <v>37.799999999999997</v>
      </c>
      <c r="F696" s="57">
        <v>39.549999999999997</v>
      </c>
      <c r="G696" s="57">
        <v>40.5</v>
      </c>
      <c r="H696" s="57">
        <v>41.55</v>
      </c>
      <c r="I696" s="57">
        <v>40.450000000000003</v>
      </c>
      <c r="J696" s="57">
        <v>40.9</v>
      </c>
      <c r="K696" s="57">
        <v>40.9</v>
      </c>
      <c r="L696" s="57">
        <v>41.3</v>
      </c>
      <c r="M696" s="57">
        <v>40.65</v>
      </c>
      <c r="N696" s="57">
        <v>40.9</v>
      </c>
      <c r="O696" s="63">
        <v>0</v>
      </c>
      <c r="P696" s="57">
        <v>108</v>
      </c>
      <c r="Q696" s="57">
        <v>543</v>
      </c>
      <c r="R696" s="57">
        <v>299</v>
      </c>
      <c r="S696" s="57">
        <v>38.29</v>
      </c>
      <c r="T696" s="57">
        <v>40.68</v>
      </c>
      <c r="U696" s="57">
        <v>41.088299999999997</v>
      </c>
      <c r="V696" s="57">
        <v>38.93</v>
      </c>
      <c r="W696" s="57">
        <v>40.6175</v>
      </c>
      <c r="X696" s="57">
        <v>41.067500000000003</v>
      </c>
      <c r="Y696" s="57">
        <v>39.35</v>
      </c>
      <c r="Z696" s="57">
        <v>40.6</v>
      </c>
      <c r="AA696" s="57">
        <v>41.012500000000003</v>
      </c>
      <c r="AB696" s="57">
        <v>74.3</v>
      </c>
      <c r="AC696" s="57">
        <v>36.299999999999997</v>
      </c>
      <c r="AD696" s="57">
        <v>45.55</v>
      </c>
      <c r="AE696" s="57">
        <v>37.049999999999997</v>
      </c>
      <c r="AF696" s="64">
        <v>51.565800000000003</v>
      </c>
      <c r="AG696" s="64">
        <v>31.110299999999999</v>
      </c>
      <c r="AH696" s="64">
        <v>62.895699999999998</v>
      </c>
      <c r="AI696" s="64">
        <v>41.705399999999997</v>
      </c>
      <c r="AJ696" s="61">
        <v>0.45833333333333331</v>
      </c>
      <c r="AK696" s="216">
        <v>150</v>
      </c>
      <c r="AL696" s="62">
        <v>215.92906574494179</v>
      </c>
      <c r="AM696" s="24" t="s">
        <v>6520</v>
      </c>
      <c r="AN696" s="216" t="s">
        <v>6009</v>
      </c>
      <c r="AO696" s="216" t="s">
        <v>5961</v>
      </c>
      <c r="AP696" s="216" t="s">
        <v>6884</v>
      </c>
      <c r="AQ696" s="216" t="s">
        <v>6900</v>
      </c>
      <c r="AR696" s="216" t="s">
        <v>6886</v>
      </c>
      <c r="AS696" s="24" t="s">
        <v>5474</v>
      </c>
      <c r="AT696" s="24" t="s">
        <v>6013</v>
      </c>
      <c r="AU696" s="24" t="s">
        <v>6016</v>
      </c>
      <c r="AV696" s="24" t="s">
        <v>6121</v>
      </c>
      <c r="AW696" s="24" t="s">
        <v>5976</v>
      </c>
      <c r="AX696" s="24" t="s">
        <v>5986</v>
      </c>
      <c r="AY696" s="24" t="s">
        <v>7423</v>
      </c>
      <c r="AZ696" s="216" t="s">
        <v>6958</v>
      </c>
      <c r="BA696" s="216" t="s">
        <v>7070</v>
      </c>
      <c r="BB696" s="57" t="s">
        <v>5474</v>
      </c>
      <c r="BC696" s="202"/>
      <c r="BD696" s="24"/>
      <c r="BE696" s="151"/>
      <c r="BG696" s="151"/>
      <c r="BI696" s="151"/>
      <c r="BL696" s="152"/>
    </row>
    <row r="697" spans="1:64" s="169" customFormat="1">
      <c r="A697" s="24">
        <v>3276</v>
      </c>
      <c r="B697" s="24" t="s">
        <v>699</v>
      </c>
      <c r="C697" s="57">
        <v>14.15</v>
      </c>
      <c r="D697" s="57">
        <v>14.6</v>
      </c>
      <c r="E697" s="57">
        <v>14.1</v>
      </c>
      <c r="F697" s="57">
        <v>14.25</v>
      </c>
      <c r="G697" s="57">
        <v>14.3</v>
      </c>
      <c r="H697" s="57">
        <v>14.3</v>
      </c>
      <c r="I697" s="57">
        <v>14</v>
      </c>
      <c r="J697" s="57">
        <v>14.1</v>
      </c>
      <c r="K697" s="57">
        <v>14.15</v>
      </c>
      <c r="L697" s="57">
        <v>15.1</v>
      </c>
      <c r="M697" s="57">
        <v>14.15</v>
      </c>
      <c r="N697" s="57">
        <v>14.75</v>
      </c>
      <c r="O697" s="63">
        <v>4.6099290780141799E-2</v>
      </c>
      <c r="P697" s="57">
        <v>212</v>
      </c>
      <c r="Q697" s="57">
        <v>330</v>
      </c>
      <c r="R697" s="57">
        <v>606</v>
      </c>
      <c r="S697" s="57">
        <v>15.37</v>
      </c>
      <c r="T697" s="57">
        <v>14.9275</v>
      </c>
      <c r="U697" s="57">
        <v>14.166700000000001</v>
      </c>
      <c r="V697" s="57">
        <v>14.86</v>
      </c>
      <c r="W697" s="57">
        <v>14.8925</v>
      </c>
      <c r="X697" s="57">
        <v>14.173299999999999</v>
      </c>
      <c r="Y697" s="57">
        <v>14.53</v>
      </c>
      <c r="Z697" s="57">
        <v>14.9175</v>
      </c>
      <c r="AA697" s="57">
        <v>14.190799999999999</v>
      </c>
      <c r="AB697" s="57">
        <v>21.75</v>
      </c>
      <c r="AC697" s="57">
        <v>9.0500000000000007</v>
      </c>
      <c r="AD697" s="57">
        <v>17.8</v>
      </c>
      <c r="AE697" s="57">
        <v>13.7</v>
      </c>
      <c r="AF697" s="64">
        <v>23.463100000000001</v>
      </c>
      <c r="AG697" s="64">
        <v>41.950800000000001</v>
      </c>
      <c r="AH697" s="64">
        <v>22.907</v>
      </c>
      <c r="AI697" s="64">
        <v>35.602899999999998</v>
      </c>
      <c r="AJ697" s="61">
        <v>0.45833333333333331</v>
      </c>
      <c r="AK697" s="216">
        <v>250</v>
      </c>
      <c r="AL697" s="62">
        <v>398.79724648926685</v>
      </c>
      <c r="AM697" s="24" t="s">
        <v>6157</v>
      </c>
      <c r="AN697" s="216" t="s">
        <v>5967</v>
      </c>
      <c r="AO697" s="216" t="s">
        <v>6007</v>
      </c>
      <c r="AP697" s="216" t="s">
        <v>6908</v>
      </c>
      <c r="AQ697" s="216" t="s">
        <v>6885</v>
      </c>
      <c r="AR697" s="216" t="s">
        <v>6886</v>
      </c>
      <c r="AS697" s="24" t="s">
        <v>5474</v>
      </c>
      <c r="AT697" s="24" t="s">
        <v>6240</v>
      </c>
      <c r="AU697" s="24" t="s">
        <v>6017</v>
      </c>
      <c r="AV697" s="24" t="s">
        <v>6013</v>
      </c>
      <c r="AW697" s="24" t="s">
        <v>5986</v>
      </c>
      <c r="AX697" s="24" t="s">
        <v>5979</v>
      </c>
      <c r="AY697" s="24" t="s">
        <v>7814</v>
      </c>
      <c r="AZ697" s="216" t="s">
        <v>7036</v>
      </c>
      <c r="BA697" s="216" t="s">
        <v>7024</v>
      </c>
      <c r="BB697" s="57" t="s">
        <v>7217</v>
      </c>
      <c r="BC697" s="202"/>
      <c r="BD697" s="24"/>
      <c r="BE697" s="151"/>
      <c r="BG697" s="151"/>
      <c r="BI697" s="151"/>
      <c r="BL697" s="152"/>
    </row>
    <row r="698" spans="1:64" s="169" customFormat="1">
      <c r="A698" s="24">
        <v>3284</v>
      </c>
      <c r="B698" s="24" t="s">
        <v>700</v>
      </c>
      <c r="C698" s="57">
        <v>12.3</v>
      </c>
      <c r="D698" s="57">
        <v>12.35</v>
      </c>
      <c r="E698" s="57">
        <v>12.3</v>
      </c>
      <c r="F698" s="57">
        <v>12.3</v>
      </c>
      <c r="G698" s="57">
        <v>12.35</v>
      </c>
      <c r="H698" s="57">
        <v>12.6</v>
      </c>
      <c r="I698" s="57">
        <v>12.3</v>
      </c>
      <c r="J698" s="57">
        <v>12.3</v>
      </c>
      <c r="K698" s="57">
        <v>12.3</v>
      </c>
      <c r="L698" s="57">
        <v>12.3</v>
      </c>
      <c r="M698" s="57">
        <v>12.3</v>
      </c>
      <c r="N698" s="57">
        <v>12.3</v>
      </c>
      <c r="O698" s="63">
        <v>0</v>
      </c>
      <c r="P698" s="57">
        <v>56</v>
      </c>
      <c r="Q698" s="57">
        <v>68</v>
      </c>
      <c r="R698" s="57">
        <v>49.578899999999997</v>
      </c>
      <c r="S698" s="57">
        <v>12.33</v>
      </c>
      <c r="T698" s="57">
        <v>12.4079</v>
      </c>
      <c r="U698" s="57">
        <v>12.506</v>
      </c>
      <c r="V698" s="57">
        <v>12.33</v>
      </c>
      <c r="W698" s="57">
        <v>12.3947</v>
      </c>
      <c r="X698" s="57">
        <v>12.494</v>
      </c>
      <c r="Y698" s="57">
        <v>12.33</v>
      </c>
      <c r="Z698" s="57">
        <v>12.3842</v>
      </c>
      <c r="AA698" s="57">
        <v>12.4819</v>
      </c>
      <c r="AB698" s="57">
        <v>16.5</v>
      </c>
      <c r="AC698" s="57">
        <v>10.75</v>
      </c>
      <c r="AD698" s="57">
        <v>12.7</v>
      </c>
      <c r="AE698" s="57">
        <v>11.8</v>
      </c>
      <c r="AF698" s="64">
        <v>56.844999999999999</v>
      </c>
      <c r="AG698" s="64">
        <v>58.284199999999998</v>
      </c>
      <c r="AH698" s="64">
        <v>51.23</v>
      </c>
      <c r="AI698" s="64">
        <v>55.9328</v>
      </c>
      <c r="AJ698" s="61">
        <v>0.45833333333333331</v>
      </c>
      <c r="AK698" s="216">
        <v>100</v>
      </c>
      <c r="AL698" s="62">
        <v>117.1706298997442</v>
      </c>
      <c r="AM698" s="24" t="s">
        <v>6806</v>
      </c>
      <c r="AN698" s="216" t="s">
        <v>5967</v>
      </c>
      <c r="AO698" s="216" t="s">
        <v>5961</v>
      </c>
      <c r="AP698" s="216" t="s">
        <v>6884</v>
      </c>
      <c r="AQ698" s="216" t="s">
        <v>6885</v>
      </c>
      <c r="AR698" s="216" t="s">
        <v>6916</v>
      </c>
      <c r="AS698" s="24" t="s">
        <v>6985</v>
      </c>
      <c r="AT698" s="24" t="s">
        <v>6122</v>
      </c>
      <c r="AU698" s="24" t="s">
        <v>6681</v>
      </c>
      <c r="AV698" s="24" t="s">
        <v>6577</v>
      </c>
      <c r="AW698" s="24" t="s">
        <v>5979</v>
      </c>
      <c r="AX698" s="24" t="s">
        <v>5979</v>
      </c>
      <c r="AY698" s="24" t="s">
        <v>6935</v>
      </c>
      <c r="AZ698" s="216" t="s">
        <v>7093</v>
      </c>
      <c r="BA698" s="216" t="s">
        <v>6920</v>
      </c>
      <c r="BB698" s="57" t="s">
        <v>5474</v>
      </c>
      <c r="BC698" s="202"/>
      <c r="BD698" s="24"/>
      <c r="BE698" s="151"/>
      <c r="BG698" s="151"/>
      <c r="BI698" s="151"/>
      <c r="BL698" s="152"/>
    </row>
    <row r="699" spans="1:64" s="169" customFormat="1">
      <c r="A699" s="24">
        <v>3285</v>
      </c>
      <c r="B699" s="24" t="s">
        <v>701</v>
      </c>
      <c r="C699" s="57">
        <v>21.5</v>
      </c>
      <c r="D699" s="57">
        <v>21.95</v>
      </c>
      <c r="E699" s="57">
        <v>21.05</v>
      </c>
      <c r="F699" s="57">
        <v>21.4</v>
      </c>
      <c r="G699" s="57">
        <v>21.4</v>
      </c>
      <c r="H699" s="57">
        <v>21.85</v>
      </c>
      <c r="I699" s="57">
        <v>21.25</v>
      </c>
      <c r="J699" s="57">
        <v>21.3</v>
      </c>
      <c r="K699" s="57">
        <v>21.3</v>
      </c>
      <c r="L699" s="57">
        <v>21.8</v>
      </c>
      <c r="M699" s="57">
        <v>21.3</v>
      </c>
      <c r="N699" s="57">
        <v>21.8</v>
      </c>
      <c r="O699" s="63">
        <v>2.3474178403755801E-2</v>
      </c>
      <c r="P699" s="57">
        <v>14</v>
      </c>
      <c r="Q699" s="57">
        <v>16</v>
      </c>
      <c r="R699" s="57">
        <v>34.25</v>
      </c>
      <c r="S699" s="57">
        <v>20.95</v>
      </c>
      <c r="T699" s="57">
        <v>21.817499999999999</v>
      </c>
      <c r="U699" s="57">
        <v>22.0258</v>
      </c>
      <c r="V699" s="57">
        <v>21.01</v>
      </c>
      <c r="W699" s="57">
        <v>21.754999999999999</v>
      </c>
      <c r="X699" s="57">
        <v>22.015000000000001</v>
      </c>
      <c r="Y699" s="57">
        <v>21.17</v>
      </c>
      <c r="Z699" s="57">
        <v>21.7425</v>
      </c>
      <c r="AA699" s="57">
        <v>22.0108</v>
      </c>
      <c r="AB699" s="57">
        <v>26.8</v>
      </c>
      <c r="AC699" s="57">
        <v>18.55</v>
      </c>
      <c r="AD699" s="57">
        <v>23</v>
      </c>
      <c r="AE699" s="57">
        <v>20.25</v>
      </c>
      <c r="AF699" s="64">
        <v>41.167400000000001</v>
      </c>
      <c r="AG699" s="64">
        <v>33.476700000000001</v>
      </c>
      <c r="AH699" s="64">
        <v>52.648200000000003</v>
      </c>
      <c r="AI699" s="64">
        <v>39.867199999999997</v>
      </c>
      <c r="AJ699" s="61">
        <v>0.45833333333333331</v>
      </c>
      <c r="AK699" s="216">
        <v>50</v>
      </c>
      <c r="AL699" s="62">
        <v>47.792180241446538</v>
      </c>
      <c r="AM699" s="24" t="s">
        <v>7815</v>
      </c>
      <c r="AN699" s="216" t="s">
        <v>6009</v>
      </c>
      <c r="AO699" s="216" t="s">
        <v>5961</v>
      </c>
      <c r="AP699" s="216" t="s">
        <v>6884</v>
      </c>
      <c r="AQ699" s="216" t="s">
        <v>6900</v>
      </c>
      <c r="AR699" s="216" t="s">
        <v>6886</v>
      </c>
      <c r="AS699" s="24" t="s">
        <v>5474</v>
      </c>
      <c r="AT699" s="24" t="s">
        <v>6073</v>
      </c>
      <c r="AU699" s="24" t="s">
        <v>6029</v>
      </c>
      <c r="AV699" s="24" t="s">
        <v>6255</v>
      </c>
      <c r="AW699" s="24" t="s">
        <v>5979</v>
      </c>
      <c r="AX699" s="24" t="s">
        <v>5979</v>
      </c>
      <c r="AY699" s="24" t="s">
        <v>7457</v>
      </c>
      <c r="AZ699" s="216" t="s">
        <v>7210</v>
      </c>
      <c r="BA699" s="216" t="s">
        <v>6930</v>
      </c>
      <c r="BB699" s="57" t="s">
        <v>6903</v>
      </c>
      <c r="BC699" s="202"/>
      <c r="BD699" s="24"/>
      <c r="BE699" s="151"/>
      <c r="BG699" s="151"/>
      <c r="BI699" s="151"/>
      <c r="BL699" s="152"/>
    </row>
    <row r="700" spans="1:64" s="169" customFormat="1">
      <c r="A700" s="24">
        <v>3287</v>
      </c>
      <c r="B700" s="24" t="s">
        <v>702</v>
      </c>
      <c r="C700" s="57">
        <v>15.5</v>
      </c>
      <c r="D700" s="57">
        <v>15.95</v>
      </c>
      <c r="E700" s="57">
        <v>15.5</v>
      </c>
      <c r="F700" s="57">
        <v>15.75</v>
      </c>
      <c r="G700" s="57">
        <v>15.8</v>
      </c>
      <c r="H700" s="57">
        <v>16.149999999999999</v>
      </c>
      <c r="I700" s="57">
        <v>15.7</v>
      </c>
      <c r="J700" s="57">
        <v>15.8</v>
      </c>
      <c r="K700" s="57">
        <v>16.100000000000001</v>
      </c>
      <c r="L700" s="57">
        <v>16.100000000000001</v>
      </c>
      <c r="M700" s="57">
        <v>15.8</v>
      </c>
      <c r="N700" s="57">
        <v>15.9</v>
      </c>
      <c r="O700" s="63">
        <v>6.3291139240506302E-3</v>
      </c>
      <c r="P700" s="57">
        <v>36</v>
      </c>
      <c r="Q700" s="57">
        <v>80</v>
      </c>
      <c r="R700" s="57">
        <v>193.35</v>
      </c>
      <c r="S700" s="57">
        <v>15.63</v>
      </c>
      <c r="T700" s="57">
        <v>17.552499999999998</v>
      </c>
      <c r="U700" s="57">
        <v>19.7392</v>
      </c>
      <c r="V700" s="57">
        <v>15.75</v>
      </c>
      <c r="W700" s="57">
        <v>17.407499999999999</v>
      </c>
      <c r="X700" s="57">
        <v>19.6325</v>
      </c>
      <c r="Y700" s="57">
        <v>15.71</v>
      </c>
      <c r="Z700" s="57">
        <v>17.2925</v>
      </c>
      <c r="AA700" s="57">
        <v>19.5075</v>
      </c>
      <c r="AB700" s="57">
        <v>39.6</v>
      </c>
      <c r="AC700" s="57">
        <v>15.2</v>
      </c>
      <c r="AD700" s="57">
        <v>21.5</v>
      </c>
      <c r="AE700" s="57">
        <v>15.2</v>
      </c>
      <c r="AF700" s="64">
        <v>17.898800000000001</v>
      </c>
      <c r="AG700" s="64">
        <v>13.3522</v>
      </c>
      <c r="AH700" s="64">
        <v>23.043700000000001</v>
      </c>
      <c r="AI700" s="64">
        <v>16.582699999999999</v>
      </c>
      <c r="AJ700" s="61">
        <v>0.45833333333333331</v>
      </c>
      <c r="AK700" s="216">
        <v>50</v>
      </c>
      <c r="AL700" s="62">
        <v>122.89417776371967</v>
      </c>
      <c r="AM700" s="24" t="s">
        <v>7387</v>
      </c>
      <c r="AN700" s="216" t="s">
        <v>6009</v>
      </c>
      <c r="AO700" s="216" t="s">
        <v>6007</v>
      </c>
      <c r="AP700" s="216" t="s">
        <v>6884</v>
      </c>
      <c r="AQ700" s="216" t="s">
        <v>6885</v>
      </c>
      <c r="AR700" s="216" t="s">
        <v>6886</v>
      </c>
      <c r="AS700" s="24" t="s">
        <v>5474</v>
      </c>
      <c r="AT700" s="24" t="s">
        <v>6055</v>
      </c>
      <c r="AU700" s="24" t="s">
        <v>6196</v>
      </c>
      <c r="AV700" s="24" t="s">
        <v>6017</v>
      </c>
      <c r="AW700" s="24" t="s">
        <v>5979</v>
      </c>
      <c r="AX700" s="24" t="s">
        <v>5991</v>
      </c>
      <c r="AY700" s="24" t="s">
        <v>7726</v>
      </c>
      <c r="AZ700" s="216" t="s">
        <v>7197</v>
      </c>
      <c r="BA700" s="216" t="s">
        <v>7816</v>
      </c>
      <c r="BB700" s="57" t="s">
        <v>5474</v>
      </c>
      <c r="BC700" s="202"/>
      <c r="BD700" s="24"/>
      <c r="BE700" s="151"/>
      <c r="BG700" s="151"/>
      <c r="BI700" s="151"/>
      <c r="BL700" s="152"/>
    </row>
    <row r="701" spans="1:64" s="169" customFormat="1">
      <c r="A701" s="24">
        <v>3288</v>
      </c>
      <c r="B701" s="24" t="s">
        <v>703</v>
      </c>
      <c r="C701" s="57">
        <v>16.8</v>
      </c>
      <c r="D701" s="57">
        <v>16.8</v>
      </c>
      <c r="E701" s="57">
        <v>16.05</v>
      </c>
      <c r="F701" s="57">
        <v>16.25</v>
      </c>
      <c r="G701" s="57">
        <v>16.25</v>
      </c>
      <c r="H701" s="57">
        <v>16.350000000000001</v>
      </c>
      <c r="I701" s="57">
        <v>16.2</v>
      </c>
      <c r="J701" s="57">
        <v>16.2</v>
      </c>
      <c r="K701" s="57">
        <v>16.3</v>
      </c>
      <c r="L701" s="57">
        <v>16.899999999999999</v>
      </c>
      <c r="M701" s="57">
        <v>16.3</v>
      </c>
      <c r="N701" s="57">
        <v>16.5</v>
      </c>
      <c r="O701" s="63">
        <v>1.85185185185185E-2</v>
      </c>
      <c r="P701" s="57">
        <v>9</v>
      </c>
      <c r="Q701" s="57">
        <v>57</v>
      </c>
      <c r="R701" s="57">
        <v>39.65</v>
      </c>
      <c r="S701" s="57">
        <v>16.57</v>
      </c>
      <c r="T701" s="57">
        <v>17.482500000000002</v>
      </c>
      <c r="U701" s="57">
        <v>17.9542</v>
      </c>
      <c r="V701" s="57">
        <v>16.510000000000002</v>
      </c>
      <c r="W701" s="57">
        <v>17.3675</v>
      </c>
      <c r="X701" s="57">
        <v>17.9725</v>
      </c>
      <c r="Y701" s="57">
        <v>16.41</v>
      </c>
      <c r="Z701" s="57">
        <v>17.302499999999998</v>
      </c>
      <c r="AA701" s="57">
        <v>17.970800000000001</v>
      </c>
      <c r="AB701" s="57">
        <v>25</v>
      </c>
      <c r="AC701" s="57">
        <v>9.85</v>
      </c>
      <c r="AD701" s="57">
        <v>19.149999999999999</v>
      </c>
      <c r="AE701" s="57">
        <v>15.2</v>
      </c>
      <c r="AF701" s="64">
        <v>43.971499999999999</v>
      </c>
      <c r="AG701" s="64">
        <v>40.373199999999997</v>
      </c>
      <c r="AH701" s="64">
        <v>48.154899999999998</v>
      </c>
      <c r="AI701" s="64">
        <v>42.967100000000002</v>
      </c>
      <c r="AJ701" s="61">
        <v>0.45833333333333331</v>
      </c>
      <c r="AK701" s="216">
        <v>50</v>
      </c>
      <c r="AL701" s="62">
        <v>30.723544440929917</v>
      </c>
      <c r="AM701" s="24" t="s">
        <v>7817</v>
      </c>
      <c r="AN701" s="216" t="s">
        <v>6009</v>
      </c>
      <c r="AO701" s="216" t="s">
        <v>5971</v>
      </c>
      <c r="AP701" s="216" t="s">
        <v>6884</v>
      </c>
      <c r="AQ701" s="216" t="s">
        <v>6885</v>
      </c>
      <c r="AR701" s="216" t="s">
        <v>6886</v>
      </c>
      <c r="AS701" s="24" t="s">
        <v>5474</v>
      </c>
      <c r="AT701" s="24" t="s">
        <v>6209</v>
      </c>
      <c r="AU701" s="24" t="s">
        <v>6535</v>
      </c>
      <c r="AV701" s="24" t="s">
        <v>6090</v>
      </c>
      <c r="AW701" s="24" t="s">
        <v>5996</v>
      </c>
      <c r="AX701" s="24" t="s">
        <v>5979</v>
      </c>
      <c r="AY701" s="24" t="s">
        <v>7818</v>
      </c>
      <c r="AZ701" s="216" t="s">
        <v>7265</v>
      </c>
      <c r="BA701" s="216" t="s">
        <v>7008</v>
      </c>
      <c r="BB701" s="57" t="s">
        <v>6898</v>
      </c>
      <c r="BC701" s="202"/>
      <c r="BD701" s="24"/>
      <c r="BE701" s="151"/>
      <c r="BG701" s="151"/>
      <c r="BI701" s="151"/>
      <c r="BL701" s="152"/>
    </row>
    <row r="702" spans="1:64" s="169" customFormat="1">
      <c r="A702" s="24">
        <v>3289</v>
      </c>
      <c r="B702" s="24" t="s">
        <v>704</v>
      </c>
      <c r="C702" s="57">
        <v>49.1</v>
      </c>
      <c r="D702" s="57">
        <v>50.3</v>
      </c>
      <c r="E702" s="57">
        <v>49.1</v>
      </c>
      <c r="F702" s="57">
        <v>50.1</v>
      </c>
      <c r="G702" s="57">
        <v>50.1</v>
      </c>
      <c r="H702" s="57">
        <v>50.1</v>
      </c>
      <c r="I702" s="57">
        <v>49.5</v>
      </c>
      <c r="J702" s="57">
        <v>49.5</v>
      </c>
      <c r="K702" s="57">
        <v>49.5</v>
      </c>
      <c r="L702" s="57">
        <v>51.4</v>
      </c>
      <c r="M702" s="57">
        <v>49.5</v>
      </c>
      <c r="N702" s="57">
        <v>51</v>
      </c>
      <c r="O702" s="63">
        <v>3.03030303030303E-2</v>
      </c>
      <c r="P702" s="57">
        <v>357</v>
      </c>
      <c r="Q702" s="57">
        <v>287</v>
      </c>
      <c r="R702" s="57">
        <v>342.15</v>
      </c>
      <c r="S702" s="57">
        <v>48.23</v>
      </c>
      <c r="T702" s="57">
        <v>49.472499999999997</v>
      </c>
      <c r="U702" s="57">
        <v>51.407499999999999</v>
      </c>
      <c r="V702" s="57">
        <v>48.9</v>
      </c>
      <c r="W702" s="57">
        <v>49.3825</v>
      </c>
      <c r="X702" s="57">
        <v>51.390799999999999</v>
      </c>
      <c r="Y702" s="57">
        <v>49.54</v>
      </c>
      <c r="Z702" s="57">
        <v>49.407499999999999</v>
      </c>
      <c r="AA702" s="57">
        <v>51.394199999999998</v>
      </c>
      <c r="AB702" s="57">
        <v>63.8</v>
      </c>
      <c r="AC702" s="57">
        <v>40.799999999999997</v>
      </c>
      <c r="AD702" s="57">
        <v>52.7</v>
      </c>
      <c r="AE702" s="57">
        <v>44.35</v>
      </c>
      <c r="AF702" s="64">
        <v>67.489199999999997</v>
      </c>
      <c r="AG702" s="64">
        <v>50.941099999999999</v>
      </c>
      <c r="AH702" s="64">
        <v>76.434899999999999</v>
      </c>
      <c r="AI702" s="64">
        <v>59.439</v>
      </c>
      <c r="AJ702" s="61">
        <v>0.45833333333333331</v>
      </c>
      <c r="AK702" s="216">
        <v>400</v>
      </c>
      <c r="AL702" s="62">
        <v>685.47916305585977</v>
      </c>
      <c r="AM702" s="24" t="s">
        <v>7212</v>
      </c>
      <c r="AN702" s="216" t="s">
        <v>6009</v>
      </c>
      <c r="AO702" s="216" t="s">
        <v>5989</v>
      </c>
      <c r="AP702" s="216" t="s">
        <v>6884</v>
      </c>
      <c r="AQ702" s="216" t="s">
        <v>6900</v>
      </c>
      <c r="AR702" s="216" t="s">
        <v>6886</v>
      </c>
      <c r="AS702" s="24" t="s">
        <v>5474</v>
      </c>
      <c r="AT702" s="24" t="s">
        <v>6055</v>
      </c>
      <c r="AU702" s="24" t="s">
        <v>6518</v>
      </c>
      <c r="AV702" s="24" t="s">
        <v>6031</v>
      </c>
      <c r="AW702" s="24" t="s">
        <v>5990</v>
      </c>
      <c r="AX702" s="24" t="s">
        <v>5979</v>
      </c>
      <c r="AY702" s="24" t="s">
        <v>7819</v>
      </c>
      <c r="AZ702" s="216" t="s">
        <v>7336</v>
      </c>
      <c r="BA702" s="216" t="s">
        <v>7145</v>
      </c>
      <c r="BB702" s="57" t="s">
        <v>6944</v>
      </c>
      <c r="BC702" s="202"/>
      <c r="BD702" s="24"/>
      <c r="BE702" s="151"/>
      <c r="BG702" s="151"/>
      <c r="BI702" s="151"/>
      <c r="BL702" s="152"/>
    </row>
    <row r="703" spans="1:64" s="169" customFormat="1">
      <c r="A703" s="24">
        <v>3290</v>
      </c>
      <c r="B703" s="24" t="s">
        <v>705</v>
      </c>
      <c r="C703" s="57">
        <v>12.7</v>
      </c>
      <c r="D703" s="57">
        <v>12.7</v>
      </c>
      <c r="E703" s="57">
        <v>12.55</v>
      </c>
      <c r="F703" s="57">
        <v>12.65</v>
      </c>
      <c r="G703" s="57">
        <v>12.65</v>
      </c>
      <c r="H703" s="57">
        <v>12.7</v>
      </c>
      <c r="I703" s="57">
        <v>12.6</v>
      </c>
      <c r="J703" s="57">
        <v>12.65</v>
      </c>
      <c r="K703" s="57">
        <v>12.7</v>
      </c>
      <c r="L703" s="57">
        <v>12.7</v>
      </c>
      <c r="M703" s="57">
        <v>12.55</v>
      </c>
      <c r="N703" s="57">
        <v>12.55</v>
      </c>
      <c r="O703" s="63">
        <v>-7.9051383399209394E-3</v>
      </c>
      <c r="P703" s="57">
        <v>56</v>
      </c>
      <c r="Q703" s="57">
        <v>35</v>
      </c>
      <c r="R703" s="57">
        <v>115.1</v>
      </c>
      <c r="S703" s="57">
        <v>12.62</v>
      </c>
      <c r="T703" s="57">
        <v>12.9475</v>
      </c>
      <c r="U703" s="57">
        <v>12.994999999999999</v>
      </c>
      <c r="V703" s="57">
        <v>12.6</v>
      </c>
      <c r="W703" s="57">
        <v>12.9175</v>
      </c>
      <c r="X703" s="57">
        <v>12.995799999999999</v>
      </c>
      <c r="Y703" s="57">
        <v>12.57</v>
      </c>
      <c r="Z703" s="57">
        <v>12.887499999999999</v>
      </c>
      <c r="AA703" s="57">
        <v>12.9933</v>
      </c>
      <c r="AB703" s="57">
        <v>17.649999999999999</v>
      </c>
      <c r="AC703" s="57">
        <v>11.55</v>
      </c>
      <c r="AD703" s="57">
        <v>13.25</v>
      </c>
      <c r="AE703" s="57">
        <v>12.05</v>
      </c>
      <c r="AF703" s="64">
        <v>46.189599999999999</v>
      </c>
      <c r="AG703" s="64">
        <v>42.557400000000001</v>
      </c>
      <c r="AH703" s="64">
        <v>45.285800000000002</v>
      </c>
      <c r="AI703" s="64">
        <v>43.466900000000003</v>
      </c>
      <c r="AJ703" s="61">
        <v>0.45833333333333331</v>
      </c>
      <c r="AK703" s="216">
        <v>100</v>
      </c>
      <c r="AL703" s="62">
        <v>117.1706298997442</v>
      </c>
      <c r="AM703" s="24" t="s">
        <v>7120</v>
      </c>
      <c r="AN703" s="216" t="s">
        <v>5967</v>
      </c>
      <c r="AO703" s="216" t="s">
        <v>5971</v>
      </c>
      <c r="AP703" s="216" t="s">
        <v>6884</v>
      </c>
      <c r="AQ703" s="216" t="s">
        <v>6885</v>
      </c>
      <c r="AR703" s="216" t="s">
        <v>6916</v>
      </c>
      <c r="AS703" s="24" t="s">
        <v>5474</v>
      </c>
      <c r="AT703" s="24" t="s">
        <v>6345</v>
      </c>
      <c r="AU703" s="24" t="s">
        <v>6121</v>
      </c>
      <c r="AV703" s="24" t="s">
        <v>6518</v>
      </c>
      <c r="AW703" s="24" t="s">
        <v>5979</v>
      </c>
      <c r="AX703" s="24" t="s">
        <v>5979</v>
      </c>
      <c r="AY703" s="24" t="s">
        <v>7415</v>
      </c>
      <c r="AZ703" s="216" t="s">
        <v>7511</v>
      </c>
      <c r="BA703" s="216" t="s">
        <v>7677</v>
      </c>
      <c r="BB703" s="57" t="s">
        <v>5474</v>
      </c>
      <c r="BC703" s="202"/>
      <c r="BD703" s="24"/>
      <c r="BE703" s="151"/>
      <c r="BG703" s="151"/>
      <c r="BI703" s="151"/>
      <c r="BL703" s="152"/>
    </row>
    <row r="704" spans="1:64" s="169" customFormat="1">
      <c r="A704" s="24">
        <v>3293</v>
      </c>
      <c r="B704" s="24" t="s">
        <v>706</v>
      </c>
      <c r="C704" s="57">
        <v>686</v>
      </c>
      <c r="D704" s="57">
        <v>702</v>
      </c>
      <c r="E704" s="57">
        <v>676</v>
      </c>
      <c r="F704" s="57">
        <v>698</v>
      </c>
      <c r="G704" s="57">
        <v>710</v>
      </c>
      <c r="H704" s="57">
        <v>711</v>
      </c>
      <c r="I704" s="57">
        <v>684</v>
      </c>
      <c r="J704" s="57">
        <v>695</v>
      </c>
      <c r="K704" s="57">
        <v>699</v>
      </c>
      <c r="L704" s="57">
        <v>709</v>
      </c>
      <c r="M704" s="57">
        <v>690</v>
      </c>
      <c r="N704" s="57">
        <v>708</v>
      </c>
      <c r="O704" s="63">
        <v>1.8705035971223E-2</v>
      </c>
      <c r="P704" s="57">
        <v>254</v>
      </c>
      <c r="Q704" s="57">
        <v>580</v>
      </c>
      <c r="R704" s="57">
        <v>585.15</v>
      </c>
      <c r="S704" s="57">
        <v>724.2</v>
      </c>
      <c r="T704" s="57">
        <v>801.3</v>
      </c>
      <c r="U704" s="57">
        <v>841.66669999999999</v>
      </c>
      <c r="V704" s="57">
        <v>713.2</v>
      </c>
      <c r="W704" s="57">
        <v>793.35</v>
      </c>
      <c r="X704" s="57">
        <v>837.91669999999999</v>
      </c>
      <c r="Y704" s="57">
        <v>705.2</v>
      </c>
      <c r="Z704" s="57">
        <v>785.85</v>
      </c>
      <c r="AA704" s="57">
        <v>833.95</v>
      </c>
      <c r="AB704" s="57">
        <v>954</v>
      </c>
      <c r="AC704" s="57">
        <v>660</v>
      </c>
      <c r="AD704" s="57">
        <v>881</v>
      </c>
      <c r="AE704" s="57">
        <v>676</v>
      </c>
      <c r="AF704" s="64">
        <v>10.2623</v>
      </c>
      <c r="AG704" s="64">
        <v>7.7667000000000002</v>
      </c>
      <c r="AH704" s="64">
        <v>15.110300000000001</v>
      </c>
      <c r="AI704" s="64">
        <v>10.214600000000001</v>
      </c>
      <c r="AJ704" s="61">
        <v>0.45833333333333331</v>
      </c>
      <c r="AK704" s="216">
        <v>300</v>
      </c>
      <c r="AL704" s="62">
        <v>485.23603030153021</v>
      </c>
      <c r="AM704" s="24" t="s">
        <v>7820</v>
      </c>
      <c r="AN704" s="216" t="s">
        <v>6009</v>
      </c>
      <c r="AO704" s="216" t="s">
        <v>6047</v>
      </c>
      <c r="AP704" s="216" t="s">
        <v>6884</v>
      </c>
      <c r="AQ704" s="216" t="s">
        <v>6885</v>
      </c>
      <c r="AR704" s="216" t="s">
        <v>6886</v>
      </c>
      <c r="AS704" s="24" t="s">
        <v>6917</v>
      </c>
      <c r="AT704" s="24" t="s">
        <v>6016</v>
      </c>
      <c r="AU704" s="24" t="s">
        <v>5984</v>
      </c>
      <c r="AV704" s="24" t="s">
        <v>6016</v>
      </c>
      <c r="AW704" s="24" t="s">
        <v>5965</v>
      </c>
      <c r="AX704" s="24" t="s">
        <v>5970</v>
      </c>
      <c r="AY704" s="24" t="s">
        <v>7821</v>
      </c>
      <c r="AZ704" s="216" t="s">
        <v>7200</v>
      </c>
      <c r="BA704" s="216" t="s">
        <v>7582</v>
      </c>
      <c r="BB704" s="57" t="s">
        <v>6898</v>
      </c>
      <c r="BC704" s="202"/>
      <c r="BD704" s="24"/>
      <c r="BE704" s="151"/>
      <c r="BG704" s="151"/>
      <c r="BI704" s="151"/>
      <c r="BL704" s="152"/>
    </row>
    <row r="705" spans="1:64" s="169" customFormat="1">
      <c r="A705" s="24">
        <v>3294</v>
      </c>
      <c r="B705" s="24" t="s">
        <v>707</v>
      </c>
      <c r="C705" s="57">
        <v>17.3</v>
      </c>
      <c r="D705" s="57">
        <v>18.149999999999999</v>
      </c>
      <c r="E705" s="57">
        <v>17.3</v>
      </c>
      <c r="F705" s="57">
        <v>18</v>
      </c>
      <c r="G705" s="57">
        <v>17.600000000000001</v>
      </c>
      <c r="H705" s="57">
        <v>17.7</v>
      </c>
      <c r="I705" s="57">
        <v>17.3</v>
      </c>
      <c r="J705" s="57">
        <v>17.399999999999999</v>
      </c>
      <c r="K705" s="57">
        <v>17.3</v>
      </c>
      <c r="L705" s="57">
        <v>17.5</v>
      </c>
      <c r="M705" s="57">
        <v>17.3</v>
      </c>
      <c r="N705" s="57">
        <v>17.5</v>
      </c>
      <c r="O705" s="63">
        <v>5.74712643678161E-3</v>
      </c>
      <c r="P705" s="57">
        <v>46</v>
      </c>
      <c r="Q705" s="57">
        <v>499</v>
      </c>
      <c r="R705" s="57">
        <v>193.45</v>
      </c>
      <c r="S705" s="57">
        <v>17.46</v>
      </c>
      <c r="T705" s="57">
        <v>18.585000000000001</v>
      </c>
      <c r="U705" s="57">
        <v>20.4283</v>
      </c>
      <c r="V705" s="57">
        <v>17.47</v>
      </c>
      <c r="W705" s="57">
        <v>18.4725</v>
      </c>
      <c r="X705" s="57">
        <v>20.3675</v>
      </c>
      <c r="Y705" s="57">
        <v>17.48</v>
      </c>
      <c r="Z705" s="57">
        <v>18.39</v>
      </c>
      <c r="AA705" s="57">
        <v>20.306699999999999</v>
      </c>
      <c r="AB705" s="57">
        <v>33.25</v>
      </c>
      <c r="AC705" s="57">
        <v>14.7</v>
      </c>
      <c r="AD705" s="57">
        <v>19.899999999999999</v>
      </c>
      <c r="AE705" s="57">
        <v>16.7</v>
      </c>
      <c r="AF705" s="64">
        <v>31.29</v>
      </c>
      <c r="AG705" s="64">
        <v>24.116</v>
      </c>
      <c r="AH705" s="64">
        <v>35.2744</v>
      </c>
      <c r="AI705" s="64">
        <v>27.8355</v>
      </c>
      <c r="AJ705" s="61">
        <v>0.45833333333333331</v>
      </c>
      <c r="AK705" s="216">
        <v>50</v>
      </c>
      <c r="AL705" s="62">
        <v>157.03144936475292</v>
      </c>
      <c r="AM705" s="24" t="s">
        <v>6981</v>
      </c>
      <c r="AN705" s="216" t="s">
        <v>6009</v>
      </c>
      <c r="AO705" s="216" t="s">
        <v>5971</v>
      </c>
      <c r="AP705" s="216" t="s">
        <v>6884</v>
      </c>
      <c r="AQ705" s="216" t="s">
        <v>6885</v>
      </c>
      <c r="AR705" s="216" t="s">
        <v>6886</v>
      </c>
      <c r="AS705" s="24" t="s">
        <v>5474</v>
      </c>
      <c r="AT705" s="24" t="s">
        <v>6013</v>
      </c>
      <c r="AU705" s="24" t="s">
        <v>5984</v>
      </c>
      <c r="AV705" s="24" t="s">
        <v>6493</v>
      </c>
      <c r="AW705" s="24" t="s">
        <v>5979</v>
      </c>
      <c r="AX705" s="24" t="s">
        <v>5979</v>
      </c>
      <c r="AY705" s="24" t="s">
        <v>7039</v>
      </c>
      <c r="AZ705" s="216" t="s">
        <v>7203</v>
      </c>
      <c r="BA705" s="216" t="s">
        <v>7201</v>
      </c>
      <c r="BB705" s="57" t="s">
        <v>6898</v>
      </c>
      <c r="BC705" s="202"/>
      <c r="BD705" s="24"/>
      <c r="BE705" s="151"/>
      <c r="BG705" s="151"/>
      <c r="BI705" s="151"/>
      <c r="BL705" s="152"/>
    </row>
    <row r="706" spans="1:64" s="169" customFormat="1">
      <c r="A706" s="24">
        <v>3296</v>
      </c>
      <c r="B706" s="24" t="s">
        <v>708</v>
      </c>
      <c r="C706" s="57">
        <v>20.100000000000001</v>
      </c>
      <c r="D706" s="57">
        <v>20.5</v>
      </c>
      <c r="E706" s="57">
        <v>19.95</v>
      </c>
      <c r="F706" s="57">
        <v>20.350000000000001</v>
      </c>
      <c r="G706" s="57">
        <v>20.45</v>
      </c>
      <c r="H706" s="57">
        <v>20.75</v>
      </c>
      <c r="I706" s="57">
        <v>19.600000000000001</v>
      </c>
      <c r="J706" s="57">
        <v>20.05</v>
      </c>
      <c r="K706" s="57">
        <v>20</v>
      </c>
      <c r="L706" s="57">
        <v>20.100000000000001</v>
      </c>
      <c r="M706" s="57">
        <v>19.95</v>
      </c>
      <c r="N706" s="57">
        <v>20.05</v>
      </c>
      <c r="O706" s="63">
        <v>0</v>
      </c>
      <c r="P706" s="57">
        <v>17</v>
      </c>
      <c r="Q706" s="57">
        <v>502</v>
      </c>
      <c r="R706" s="57">
        <v>812.5</v>
      </c>
      <c r="S706" s="57">
        <v>20.52</v>
      </c>
      <c r="T706" s="57">
        <v>21.767499999999998</v>
      </c>
      <c r="U706" s="57">
        <v>21.47</v>
      </c>
      <c r="V706" s="57">
        <v>20.329999999999998</v>
      </c>
      <c r="W706" s="57">
        <v>21.532499999999999</v>
      </c>
      <c r="X706" s="57">
        <v>21.4575</v>
      </c>
      <c r="Y706" s="57">
        <v>20.100000000000001</v>
      </c>
      <c r="Z706" s="57">
        <v>21.414999999999999</v>
      </c>
      <c r="AA706" s="57">
        <v>21.444199999999999</v>
      </c>
      <c r="AB706" s="57">
        <v>28.05</v>
      </c>
      <c r="AC706" s="57">
        <v>13</v>
      </c>
      <c r="AD706" s="57">
        <v>24.7</v>
      </c>
      <c r="AE706" s="57">
        <v>19.5</v>
      </c>
      <c r="AF706" s="64">
        <v>33.697699999999998</v>
      </c>
      <c r="AG706" s="64">
        <v>35.030200000000001</v>
      </c>
      <c r="AH706" s="64">
        <v>31.631799999999998</v>
      </c>
      <c r="AI706" s="64">
        <v>33.897399999999998</v>
      </c>
      <c r="AJ706" s="61">
        <v>0.45833333333333331</v>
      </c>
      <c r="AK706" s="216">
        <v>50</v>
      </c>
      <c r="AL706" s="62">
        <v>58.033361721756506</v>
      </c>
      <c r="AM706" s="24" t="s">
        <v>6541</v>
      </c>
      <c r="AN706" s="216" t="s">
        <v>5967</v>
      </c>
      <c r="AO706" s="216" t="s">
        <v>5971</v>
      </c>
      <c r="AP706" s="216" t="s">
        <v>6884</v>
      </c>
      <c r="AQ706" s="216" t="s">
        <v>6885</v>
      </c>
      <c r="AR706" s="216" t="s">
        <v>6916</v>
      </c>
      <c r="AS706" s="24" t="s">
        <v>6894</v>
      </c>
      <c r="AT706" s="24" t="s">
        <v>6016</v>
      </c>
      <c r="AU706" s="24" t="s">
        <v>5984</v>
      </c>
      <c r="AV706" s="24" t="s">
        <v>6218</v>
      </c>
      <c r="AW706" s="24" t="s">
        <v>5991</v>
      </c>
      <c r="AX706" s="24" t="s">
        <v>5991</v>
      </c>
      <c r="AY706" s="24" t="s">
        <v>7822</v>
      </c>
      <c r="AZ706" s="216" t="s">
        <v>7391</v>
      </c>
      <c r="BA706" s="216" t="s">
        <v>6914</v>
      </c>
      <c r="BB706" s="57" t="s">
        <v>5474</v>
      </c>
      <c r="BC706" s="202"/>
      <c r="BD706" s="24"/>
      <c r="BE706" s="151"/>
      <c r="BG706" s="151"/>
      <c r="BI706" s="151"/>
      <c r="BL706" s="152"/>
    </row>
    <row r="707" spans="1:64" s="169" customFormat="1">
      <c r="A707" s="24">
        <v>3297</v>
      </c>
      <c r="B707" s="24" t="s">
        <v>709</v>
      </c>
      <c r="C707" s="57">
        <v>14.3</v>
      </c>
      <c r="D707" s="57">
        <v>14.7</v>
      </c>
      <c r="E707" s="57">
        <v>14.3</v>
      </c>
      <c r="F707" s="57">
        <v>14.6</v>
      </c>
      <c r="G707" s="57">
        <v>14.6</v>
      </c>
      <c r="H707" s="57">
        <v>14.6</v>
      </c>
      <c r="I707" s="57">
        <v>14.2</v>
      </c>
      <c r="J707" s="57">
        <v>14.2</v>
      </c>
      <c r="K707" s="57">
        <v>14.25</v>
      </c>
      <c r="L707" s="57">
        <v>15.55</v>
      </c>
      <c r="M707" s="57">
        <v>14.25</v>
      </c>
      <c r="N707" s="57">
        <v>15</v>
      </c>
      <c r="O707" s="63">
        <v>5.6338028169014003E-2</v>
      </c>
      <c r="P707" s="57">
        <v>168</v>
      </c>
      <c r="Q707" s="57">
        <v>78</v>
      </c>
      <c r="R707" s="57">
        <v>232.75</v>
      </c>
      <c r="S707" s="57">
        <v>14.92</v>
      </c>
      <c r="T707" s="57">
        <v>15.145</v>
      </c>
      <c r="U707" s="57">
        <v>15.8292</v>
      </c>
      <c r="V707" s="57">
        <v>14.75</v>
      </c>
      <c r="W707" s="57">
        <v>15.0525</v>
      </c>
      <c r="X707" s="57">
        <v>15.799200000000001</v>
      </c>
      <c r="Y707" s="57">
        <v>14.6</v>
      </c>
      <c r="Z707" s="57">
        <v>15.02</v>
      </c>
      <c r="AA707" s="57">
        <v>15.782500000000001</v>
      </c>
      <c r="AB707" s="57">
        <v>27.5</v>
      </c>
      <c r="AC707" s="57">
        <v>11.9</v>
      </c>
      <c r="AD707" s="57">
        <v>16.7</v>
      </c>
      <c r="AE707" s="57">
        <v>13.5</v>
      </c>
      <c r="AF707" s="64">
        <v>33.732599999999998</v>
      </c>
      <c r="AG707" s="64">
        <v>34.440800000000003</v>
      </c>
      <c r="AH707" s="64">
        <v>40.032299999999999</v>
      </c>
      <c r="AI707" s="64">
        <v>36.304600000000001</v>
      </c>
      <c r="AJ707" s="61">
        <v>0.45833333333333331</v>
      </c>
      <c r="AK707" s="216">
        <v>200</v>
      </c>
      <c r="AL707" s="62">
        <v>334.12939540275852</v>
      </c>
      <c r="AM707" s="24" t="s">
        <v>6157</v>
      </c>
      <c r="AN707" s="216" t="s">
        <v>5981</v>
      </c>
      <c r="AO707" s="216" t="s">
        <v>5971</v>
      </c>
      <c r="AP707" s="216" t="s">
        <v>6884</v>
      </c>
      <c r="AQ707" s="216" t="s">
        <v>6885</v>
      </c>
      <c r="AR707" s="216" t="s">
        <v>6886</v>
      </c>
      <c r="AS707" s="24" t="s">
        <v>5474</v>
      </c>
      <c r="AT707" s="24" t="s">
        <v>6055</v>
      </c>
      <c r="AU707" s="24" t="s">
        <v>6527</v>
      </c>
      <c r="AV707" s="24" t="s">
        <v>6013</v>
      </c>
      <c r="AW707" s="24" t="s">
        <v>5986</v>
      </c>
      <c r="AX707" s="24" t="s">
        <v>5979</v>
      </c>
      <c r="AY707" s="24" t="s">
        <v>7823</v>
      </c>
      <c r="AZ707" s="216" t="s">
        <v>6966</v>
      </c>
      <c r="BA707" s="216" t="s">
        <v>6974</v>
      </c>
      <c r="BB707" s="57" t="s">
        <v>6898</v>
      </c>
      <c r="BC707" s="202"/>
      <c r="BD707" s="24"/>
      <c r="BE707" s="151"/>
      <c r="BG707" s="151"/>
      <c r="BI707" s="151"/>
      <c r="BL707" s="152"/>
    </row>
    <row r="708" spans="1:64" s="169" customFormat="1">
      <c r="A708" s="24">
        <v>3303</v>
      </c>
      <c r="B708" s="24" t="s">
        <v>711</v>
      </c>
      <c r="C708" s="57">
        <v>21.5</v>
      </c>
      <c r="D708" s="57">
        <v>21.5</v>
      </c>
      <c r="E708" s="57">
        <v>21.3</v>
      </c>
      <c r="F708" s="57">
        <v>21.4</v>
      </c>
      <c r="G708" s="57">
        <v>21.45</v>
      </c>
      <c r="H708" s="57">
        <v>21.45</v>
      </c>
      <c r="I708" s="57">
        <v>21.3</v>
      </c>
      <c r="J708" s="57">
        <v>21.4</v>
      </c>
      <c r="K708" s="57">
        <v>21.4</v>
      </c>
      <c r="L708" s="57">
        <v>21.4</v>
      </c>
      <c r="M708" s="57">
        <v>21.3</v>
      </c>
      <c r="N708" s="57">
        <v>21.3</v>
      </c>
      <c r="O708" s="63">
        <v>-4.6728971962616802E-3</v>
      </c>
      <c r="P708" s="57">
        <v>60</v>
      </c>
      <c r="Q708" s="57">
        <v>84</v>
      </c>
      <c r="R708" s="57">
        <v>225.2</v>
      </c>
      <c r="S708" s="57">
        <v>21.33</v>
      </c>
      <c r="T708" s="57">
        <v>21.265000000000001</v>
      </c>
      <c r="U708" s="57">
        <v>21.500800000000002</v>
      </c>
      <c r="V708" s="57">
        <v>21.35</v>
      </c>
      <c r="W708" s="57">
        <v>21.272500000000001</v>
      </c>
      <c r="X708" s="57">
        <v>21.503299999999999</v>
      </c>
      <c r="Y708" s="57">
        <v>21.35</v>
      </c>
      <c r="Z708" s="57">
        <v>21.282499999999999</v>
      </c>
      <c r="AA708" s="57">
        <v>21.5017</v>
      </c>
      <c r="AB708" s="57">
        <v>25.55</v>
      </c>
      <c r="AC708" s="57">
        <v>20.3</v>
      </c>
      <c r="AD708" s="57">
        <v>21.7</v>
      </c>
      <c r="AE708" s="57">
        <v>20.75</v>
      </c>
      <c r="AF708" s="64">
        <v>78.664000000000001</v>
      </c>
      <c r="AG708" s="64">
        <v>72.267300000000006</v>
      </c>
      <c r="AH708" s="64">
        <v>72.442599999999999</v>
      </c>
      <c r="AI708" s="64">
        <v>72.325800000000001</v>
      </c>
      <c r="AJ708" s="61">
        <v>0.45833333333333331</v>
      </c>
      <c r="AK708" s="216">
        <v>100</v>
      </c>
      <c r="AL708" s="62">
        <v>125.53996060686879</v>
      </c>
      <c r="AM708" s="24" t="s">
        <v>7120</v>
      </c>
      <c r="AN708" s="216" t="s">
        <v>5967</v>
      </c>
      <c r="AO708" s="216" t="s">
        <v>5961</v>
      </c>
      <c r="AP708" s="216" t="s">
        <v>6884</v>
      </c>
      <c r="AQ708" s="216" t="s">
        <v>6900</v>
      </c>
      <c r="AR708" s="216" t="s">
        <v>6916</v>
      </c>
      <c r="AS708" s="24" t="s">
        <v>7699</v>
      </c>
      <c r="AT708" s="24" t="s">
        <v>6017</v>
      </c>
      <c r="AU708" s="24" t="s">
        <v>6345</v>
      </c>
      <c r="AV708" s="24" t="s">
        <v>6518</v>
      </c>
      <c r="AW708" s="24" t="s">
        <v>5979</v>
      </c>
      <c r="AX708" s="24" t="s">
        <v>5979</v>
      </c>
      <c r="AY708" s="24" t="s">
        <v>6935</v>
      </c>
      <c r="AZ708" s="216" t="s">
        <v>7342</v>
      </c>
      <c r="BA708" s="216" t="s">
        <v>7008</v>
      </c>
      <c r="BB708" s="57" t="s">
        <v>5474</v>
      </c>
      <c r="BC708" s="202"/>
      <c r="BD708" s="24"/>
      <c r="BE708" s="151"/>
      <c r="BG708" s="151"/>
      <c r="BI708" s="151"/>
      <c r="BL708" s="152"/>
    </row>
    <row r="709" spans="1:64" s="169" customFormat="1">
      <c r="A709" s="24">
        <v>3305</v>
      </c>
      <c r="B709" s="24" t="s">
        <v>712</v>
      </c>
      <c r="C709" s="57">
        <v>46.1</v>
      </c>
      <c r="D709" s="57">
        <v>46.9</v>
      </c>
      <c r="E709" s="57">
        <v>45.8</v>
      </c>
      <c r="F709" s="57">
        <v>46.6</v>
      </c>
      <c r="G709" s="57">
        <v>47.8</v>
      </c>
      <c r="H709" s="57">
        <v>47.8</v>
      </c>
      <c r="I709" s="57">
        <v>45.95</v>
      </c>
      <c r="J709" s="57">
        <v>46</v>
      </c>
      <c r="K709" s="57">
        <v>46.25</v>
      </c>
      <c r="L709" s="57">
        <v>47.15</v>
      </c>
      <c r="M709" s="57">
        <v>45.7</v>
      </c>
      <c r="N709" s="57">
        <v>47.05</v>
      </c>
      <c r="O709" s="63">
        <v>2.2826086956521701E-2</v>
      </c>
      <c r="P709" s="57">
        <v>475</v>
      </c>
      <c r="Q709" s="57">
        <v>1276</v>
      </c>
      <c r="R709" s="57">
        <v>1852.35</v>
      </c>
      <c r="S709" s="57">
        <v>45.31</v>
      </c>
      <c r="T709" s="57">
        <v>50.787500000000001</v>
      </c>
      <c r="U709" s="57">
        <v>51.737499999999997</v>
      </c>
      <c r="V709" s="57">
        <v>45.78</v>
      </c>
      <c r="W709" s="57">
        <v>50.2575</v>
      </c>
      <c r="X709" s="57">
        <v>51.709200000000003</v>
      </c>
      <c r="Y709" s="57">
        <v>45.89</v>
      </c>
      <c r="Z709" s="57">
        <v>49.884999999999998</v>
      </c>
      <c r="AA709" s="57">
        <v>51.713299999999997</v>
      </c>
      <c r="AB709" s="57">
        <v>63</v>
      </c>
      <c r="AC709" s="57">
        <v>22.6</v>
      </c>
      <c r="AD709" s="57">
        <v>57.8</v>
      </c>
      <c r="AE709" s="57">
        <v>43.1</v>
      </c>
      <c r="AF709" s="64">
        <v>29.326000000000001</v>
      </c>
      <c r="AG709" s="64">
        <v>21.270800000000001</v>
      </c>
      <c r="AH709" s="64">
        <v>37.837699999999998</v>
      </c>
      <c r="AI709" s="64">
        <v>26.793099999999999</v>
      </c>
      <c r="AJ709" s="61">
        <v>0.45833333333333331</v>
      </c>
      <c r="AK709" s="216">
        <v>500</v>
      </c>
      <c r="AL709" s="62">
        <v>874.25131276729383</v>
      </c>
      <c r="AM709" s="24" t="s">
        <v>6038</v>
      </c>
      <c r="AN709" s="216" t="s">
        <v>6009</v>
      </c>
      <c r="AO709" s="216" t="s">
        <v>5971</v>
      </c>
      <c r="AP709" s="216" t="s">
        <v>6884</v>
      </c>
      <c r="AQ709" s="216" t="s">
        <v>6885</v>
      </c>
      <c r="AR709" s="216" t="s">
        <v>6886</v>
      </c>
      <c r="AS709" s="24" t="s">
        <v>5474</v>
      </c>
      <c r="AT709" s="24" t="s">
        <v>6016</v>
      </c>
      <c r="AU709" s="24" t="s">
        <v>6024</v>
      </c>
      <c r="AV709" s="24" t="s">
        <v>6016</v>
      </c>
      <c r="AW709" s="24" t="s">
        <v>5965</v>
      </c>
      <c r="AX709" s="24" t="s">
        <v>5986</v>
      </c>
      <c r="AY709" s="24" t="s">
        <v>7065</v>
      </c>
      <c r="AZ709" s="216" t="s">
        <v>7405</v>
      </c>
      <c r="BA709" s="216" t="s">
        <v>7145</v>
      </c>
      <c r="BB709" s="57" t="s">
        <v>6944</v>
      </c>
      <c r="BC709" s="202"/>
      <c r="BD709" s="24"/>
      <c r="BE709" s="151"/>
      <c r="BG709" s="151"/>
      <c r="BI709" s="151"/>
      <c r="BL709" s="152"/>
    </row>
    <row r="710" spans="1:64" s="169" customFormat="1">
      <c r="A710" s="24">
        <v>3306</v>
      </c>
      <c r="B710" s="24" t="s">
        <v>713</v>
      </c>
      <c r="C710" s="57">
        <v>22.2</v>
      </c>
      <c r="D710" s="57">
        <v>23.15</v>
      </c>
      <c r="E710" s="57">
        <v>21.75</v>
      </c>
      <c r="F710" s="57">
        <v>22.85</v>
      </c>
      <c r="G710" s="57">
        <v>22.9</v>
      </c>
      <c r="H710" s="57">
        <v>23.25</v>
      </c>
      <c r="I710" s="57">
        <v>22.85</v>
      </c>
      <c r="J710" s="57">
        <v>22.85</v>
      </c>
      <c r="K710" s="57">
        <v>23.2</v>
      </c>
      <c r="L710" s="57">
        <v>23.35</v>
      </c>
      <c r="M710" s="57">
        <v>23.1</v>
      </c>
      <c r="N710" s="57">
        <v>23.25</v>
      </c>
      <c r="O710" s="63">
        <v>1.7505470459518599E-2</v>
      </c>
      <c r="P710" s="57">
        <v>85</v>
      </c>
      <c r="Q710" s="57">
        <v>171</v>
      </c>
      <c r="R710" s="57">
        <v>336.15</v>
      </c>
      <c r="S710" s="57">
        <v>22.25</v>
      </c>
      <c r="T710" s="57">
        <v>23.4575</v>
      </c>
      <c r="U710" s="57">
        <v>22.226700000000001</v>
      </c>
      <c r="V710" s="57">
        <v>22.36</v>
      </c>
      <c r="W710" s="57">
        <v>23.395</v>
      </c>
      <c r="X710" s="57">
        <v>22.2608</v>
      </c>
      <c r="Y710" s="57">
        <v>22.53</v>
      </c>
      <c r="Z710" s="57">
        <v>23.3825</v>
      </c>
      <c r="AA710" s="57">
        <v>22.300799999999999</v>
      </c>
      <c r="AB710" s="57">
        <v>28.2</v>
      </c>
      <c r="AC710" s="57">
        <v>17.8</v>
      </c>
      <c r="AD710" s="57">
        <v>25.95</v>
      </c>
      <c r="AE710" s="57">
        <v>21.65</v>
      </c>
      <c r="AF710" s="64">
        <v>38.558100000000003</v>
      </c>
      <c r="AG710" s="64">
        <v>23.032</v>
      </c>
      <c r="AH710" s="64">
        <v>57.0779</v>
      </c>
      <c r="AI710" s="64">
        <v>34.380699999999997</v>
      </c>
      <c r="AJ710" s="61">
        <v>0.45833333333333331</v>
      </c>
      <c r="AK710" s="216">
        <v>100</v>
      </c>
      <c r="AL710" s="62">
        <v>177.84827752639745</v>
      </c>
      <c r="AM710" s="24" t="s">
        <v>6588</v>
      </c>
      <c r="AN710" s="216" t="s">
        <v>6009</v>
      </c>
      <c r="AO710" s="216" t="s">
        <v>5961</v>
      </c>
      <c r="AP710" s="216" t="s">
        <v>6908</v>
      </c>
      <c r="AQ710" s="216" t="s">
        <v>6885</v>
      </c>
      <c r="AR710" s="216" t="s">
        <v>6886</v>
      </c>
      <c r="AS710" s="24" t="s">
        <v>6887</v>
      </c>
      <c r="AT710" s="24" t="s">
        <v>6010</v>
      </c>
      <c r="AU710" s="24" t="s">
        <v>6617</v>
      </c>
      <c r="AV710" s="24" t="s">
        <v>6218</v>
      </c>
      <c r="AW710" s="24" t="s">
        <v>5986</v>
      </c>
      <c r="AX710" s="24" t="s">
        <v>5986</v>
      </c>
      <c r="AY710" s="24" t="s">
        <v>7457</v>
      </c>
      <c r="AZ710" s="216" t="s">
        <v>7045</v>
      </c>
      <c r="BA710" s="216" t="s">
        <v>7105</v>
      </c>
      <c r="BB710" s="57" t="s">
        <v>5474</v>
      </c>
      <c r="BC710" s="202"/>
      <c r="BD710" s="24"/>
      <c r="BE710" s="151"/>
      <c r="BG710" s="151"/>
      <c r="BI710" s="151"/>
      <c r="BL710" s="152"/>
    </row>
    <row r="711" spans="1:64" s="169" customFormat="1">
      <c r="A711" s="24">
        <v>3310</v>
      </c>
      <c r="B711" s="24" t="s">
        <v>715</v>
      </c>
      <c r="C711" s="57">
        <v>29.1</v>
      </c>
      <c r="D711" s="57">
        <v>29.1</v>
      </c>
      <c r="E711" s="57">
        <v>28.5</v>
      </c>
      <c r="F711" s="57">
        <v>28.95</v>
      </c>
      <c r="G711" s="57">
        <v>29.15</v>
      </c>
      <c r="H711" s="57">
        <v>29.15</v>
      </c>
      <c r="I711" s="57">
        <v>28.7</v>
      </c>
      <c r="J711" s="57">
        <v>29.05</v>
      </c>
      <c r="K711" s="57">
        <v>29</v>
      </c>
      <c r="L711" s="57">
        <v>29.1</v>
      </c>
      <c r="M711" s="57">
        <v>29</v>
      </c>
      <c r="N711" s="57">
        <v>29</v>
      </c>
      <c r="O711" s="63">
        <v>-1.72117039586919E-3</v>
      </c>
      <c r="P711" s="57">
        <v>5</v>
      </c>
      <c r="Q711" s="57">
        <v>43</v>
      </c>
      <c r="R711" s="57">
        <v>39.799999999999997</v>
      </c>
      <c r="S711" s="57">
        <v>29.38</v>
      </c>
      <c r="T711" s="57">
        <v>29.112500000000001</v>
      </c>
      <c r="U711" s="57">
        <v>28.706700000000001</v>
      </c>
      <c r="V711" s="57">
        <v>29.23</v>
      </c>
      <c r="W711" s="57">
        <v>29.094999999999999</v>
      </c>
      <c r="X711" s="57">
        <v>28.721699999999998</v>
      </c>
      <c r="Y711" s="57">
        <v>29.1</v>
      </c>
      <c r="Z711" s="57">
        <v>29.15</v>
      </c>
      <c r="AA711" s="57">
        <v>28.726700000000001</v>
      </c>
      <c r="AB711" s="57">
        <v>36.4</v>
      </c>
      <c r="AC711" s="57">
        <v>26.55</v>
      </c>
      <c r="AD711" s="57">
        <v>30</v>
      </c>
      <c r="AE711" s="57">
        <v>28</v>
      </c>
      <c r="AF711" s="64">
        <v>51.532800000000002</v>
      </c>
      <c r="AG711" s="64">
        <v>62.750900000000001</v>
      </c>
      <c r="AH711" s="64">
        <v>48.148299999999999</v>
      </c>
      <c r="AI711" s="64">
        <v>57.883400000000002</v>
      </c>
      <c r="AJ711" s="61">
        <v>0.45833333333333331</v>
      </c>
      <c r="AK711" s="216">
        <v>50</v>
      </c>
      <c r="AL711" s="62">
        <v>17.068635800516621</v>
      </c>
      <c r="AM711" s="24" t="s">
        <v>7824</v>
      </c>
      <c r="AN711" s="216" t="s">
        <v>5967</v>
      </c>
      <c r="AO711" s="216" t="s">
        <v>5961</v>
      </c>
      <c r="AP711" s="216" t="s">
        <v>6908</v>
      </c>
      <c r="AQ711" s="216" t="s">
        <v>6885</v>
      </c>
      <c r="AR711" s="216" t="s">
        <v>6916</v>
      </c>
      <c r="AS711" s="24" t="s">
        <v>5474</v>
      </c>
      <c r="AT711" s="24" t="s">
        <v>6345</v>
      </c>
      <c r="AU711" s="24" t="s">
        <v>6345</v>
      </c>
      <c r="AV711" s="24" t="s">
        <v>6122</v>
      </c>
      <c r="AW711" s="24" t="s">
        <v>6159</v>
      </c>
      <c r="AX711" s="24" t="s">
        <v>5979</v>
      </c>
      <c r="AY711" s="24" t="s">
        <v>7163</v>
      </c>
      <c r="AZ711" s="216" t="s">
        <v>7825</v>
      </c>
      <c r="BA711" s="216" t="s">
        <v>7171</v>
      </c>
      <c r="BB711" s="57" t="s">
        <v>5474</v>
      </c>
      <c r="BC711" s="202"/>
      <c r="BD711" s="24"/>
      <c r="BE711" s="151"/>
      <c r="BG711" s="151"/>
      <c r="BI711" s="151"/>
      <c r="BL711" s="152"/>
    </row>
    <row r="712" spans="1:64" s="169" customFormat="1">
      <c r="A712" s="24">
        <v>3311</v>
      </c>
      <c r="B712" s="24" t="s">
        <v>716</v>
      </c>
      <c r="C712" s="57">
        <v>33.6</v>
      </c>
      <c r="D712" s="57">
        <v>35.049999999999997</v>
      </c>
      <c r="E712" s="57">
        <v>33.6</v>
      </c>
      <c r="F712" s="57">
        <v>34.9</v>
      </c>
      <c r="G712" s="57">
        <v>34.9</v>
      </c>
      <c r="H712" s="57">
        <v>35.1</v>
      </c>
      <c r="I712" s="57">
        <v>34.65</v>
      </c>
      <c r="J712" s="57">
        <v>34.85</v>
      </c>
      <c r="K712" s="57">
        <v>34.85</v>
      </c>
      <c r="L712" s="57">
        <v>35.35</v>
      </c>
      <c r="M712" s="57">
        <v>34.799999999999997</v>
      </c>
      <c r="N712" s="57">
        <v>34.85</v>
      </c>
      <c r="O712" s="63">
        <v>0</v>
      </c>
      <c r="P712" s="57">
        <v>72</v>
      </c>
      <c r="Q712" s="57">
        <v>86</v>
      </c>
      <c r="R712" s="57">
        <v>85.5</v>
      </c>
      <c r="S712" s="57">
        <v>33.549999999999997</v>
      </c>
      <c r="T712" s="57">
        <v>33.814999999999998</v>
      </c>
      <c r="U712" s="57">
        <v>34.011699999999998</v>
      </c>
      <c r="V712" s="57">
        <v>33.950000000000003</v>
      </c>
      <c r="W712" s="57">
        <v>33.787500000000001</v>
      </c>
      <c r="X712" s="57">
        <v>34.017499999999998</v>
      </c>
      <c r="Y712" s="57">
        <v>34.24</v>
      </c>
      <c r="Z712" s="57">
        <v>33.807499999999997</v>
      </c>
      <c r="AA712" s="57">
        <v>34.020800000000001</v>
      </c>
      <c r="AB712" s="57">
        <v>50.5</v>
      </c>
      <c r="AC712" s="57">
        <v>26.6</v>
      </c>
      <c r="AD712" s="57">
        <v>35.35</v>
      </c>
      <c r="AE712" s="57">
        <v>32.549999999999997</v>
      </c>
      <c r="AF712" s="64">
        <v>61.747399999999999</v>
      </c>
      <c r="AG712" s="64">
        <v>43.740099999999998</v>
      </c>
      <c r="AH712" s="64">
        <v>68.545900000000003</v>
      </c>
      <c r="AI712" s="64">
        <v>52.008699999999997</v>
      </c>
      <c r="AJ712" s="61">
        <v>0.45833333333333331</v>
      </c>
      <c r="AK712" s="216">
        <v>100</v>
      </c>
      <c r="AL712" s="62">
        <v>150.64795272824256</v>
      </c>
      <c r="AM712" s="24" t="s">
        <v>7826</v>
      </c>
      <c r="AN712" s="216" t="s">
        <v>6009</v>
      </c>
      <c r="AO712" s="216" t="s">
        <v>5961</v>
      </c>
      <c r="AP712" s="216" t="s">
        <v>6908</v>
      </c>
      <c r="AQ712" s="216" t="s">
        <v>6900</v>
      </c>
      <c r="AR712" s="216" t="s">
        <v>6886</v>
      </c>
      <c r="AS712" s="24" t="s">
        <v>7034</v>
      </c>
      <c r="AT712" s="24" t="s">
        <v>6013</v>
      </c>
      <c r="AU712" s="24" t="s">
        <v>6238</v>
      </c>
      <c r="AV712" s="24" t="s">
        <v>6166</v>
      </c>
      <c r="AW712" s="24" t="s">
        <v>6084</v>
      </c>
      <c r="AX712" s="24" t="s">
        <v>5965</v>
      </c>
      <c r="AY712" s="24" t="s">
        <v>7827</v>
      </c>
      <c r="AZ712" s="216" t="s">
        <v>7828</v>
      </c>
      <c r="BA712" s="216" t="s">
        <v>7041</v>
      </c>
      <c r="BB712" s="57" t="s">
        <v>5474</v>
      </c>
      <c r="BC712" s="202"/>
      <c r="BD712" s="24"/>
      <c r="BE712" s="151"/>
      <c r="BG712" s="151"/>
      <c r="BI712" s="151"/>
      <c r="BL712" s="152"/>
    </row>
    <row r="713" spans="1:64" s="169" customFormat="1">
      <c r="A713" s="24">
        <v>3312</v>
      </c>
      <c r="B713" s="24" t="s">
        <v>717</v>
      </c>
      <c r="C713" s="57">
        <v>24</v>
      </c>
      <c r="D713" s="57">
        <v>24.3</v>
      </c>
      <c r="E713" s="57">
        <v>23.45</v>
      </c>
      <c r="F713" s="57">
        <v>24</v>
      </c>
      <c r="G713" s="57">
        <v>24.4</v>
      </c>
      <c r="H713" s="57">
        <v>24.4</v>
      </c>
      <c r="I713" s="57">
        <v>23.85</v>
      </c>
      <c r="J713" s="57">
        <v>23.85</v>
      </c>
      <c r="K713" s="57">
        <v>24.1</v>
      </c>
      <c r="L713" s="57">
        <v>24.2</v>
      </c>
      <c r="M713" s="57">
        <v>23.85</v>
      </c>
      <c r="N713" s="57">
        <v>24</v>
      </c>
      <c r="O713" s="63">
        <v>6.2893081761006197E-3</v>
      </c>
      <c r="P713" s="57">
        <v>664</v>
      </c>
      <c r="Q713" s="57">
        <v>1411</v>
      </c>
      <c r="R713" s="57">
        <v>1748.25</v>
      </c>
      <c r="S713" s="57">
        <v>23.4</v>
      </c>
      <c r="T713" s="57">
        <v>23.84</v>
      </c>
      <c r="U713" s="57">
        <v>22.326699999999999</v>
      </c>
      <c r="V713" s="57">
        <v>23.57</v>
      </c>
      <c r="W713" s="57">
        <v>23.827500000000001</v>
      </c>
      <c r="X713" s="57">
        <v>22.387499999999999</v>
      </c>
      <c r="Y713" s="57">
        <v>23.63</v>
      </c>
      <c r="Z713" s="57">
        <v>23.817499999999999</v>
      </c>
      <c r="AA713" s="57">
        <v>22.445799999999998</v>
      </c>
      <c r="AB713" s="57">
        <v>26.6</v>
      </c>
      <c r="AC713" s="57">
        <v>12.5</v>
      </c>
      <c r="AD713" s="57">
        <v>25.75</v>
      </c>
      <c r="AE713" s="57">
        <v>22.05</v>
      </c>
      <c r="AF713" s="64">
        <v>50.838700000000003</v>
      </c>
      <c r="AG713" s="64">
        <v>38.723300000000002</v>
      </c>
      <c r="AH713" s="64">
        <v>61.552</v>
      </c>
      <c r="AI713" s="64">
        <v>46.332900000000002</v>
      </c>
      <c r="AJ713" s="61">
        <v>0.45833333333333331</v>
      </c>
      <c r="AK713" s="216">
        <v>700</v>
      </c>
      <c r="AL713" s="62">
        <v>1247.8719422957076</v>
      </c>
      <c r="AM713" s="24" t="s">
        <v>6106</v>
      </c>
      <c r="AN713" s="216" t="s">
        <v>6009</v>
      </c>
      <c r="AO713" s="216" t="s">
        <v>5961</v>
      </c>
      <c r="AP713" s="216" t="s">
        <v>6908</v>
      </c>
      <c r="AQ713" s="216" t="s">
        <v>6900</v>
      </c>
      <c r="AR713" s="216" t="s">
        <v>6886</v>
      </c>
      <c r="AS713" s="24" t="s">
        <v>5474</v>
      </c>
      <c r="AT713" s="24" t="s">
        <v>5985</v>
      </c>
      <c r="AU713" s="24" t="s">
        <v>6527</v>
      </c>
      <c r="AV713" s="24" t="s">
        <v>5984</v>
      </c>
      <c r="AW713" s="24" t="s">
        <v>5991</v>
      </c>
      <c r="AX713" s="24" t="s">
        <v>5986</v>
      </c>
      <c r="AY713" s="24" t="s">
        <v>7829</v>
      </c>
      <c r="AZ713" s="216" t="s">
        <v>6958</v>
      </c>
      <c r="BA713" s="216" t="s">
        <v>7533</v>
      </c>
      <c r="BB713" s="57" t="s">
        <v>5474</v>
      </c>
      <c r="BC713" s="202"/>
      <c r="BD713" s="24"/>
      <c r="BE713" s="151"/>
      <c r="BG713" s="151"/>
      <c r="BI713" s="151"/>
      <c r="BL713" s="152"/>
    </row>
    <row r="714" spans="1:64" s="169" customFormat="1">
      <c r="A714" s="24">
        <v>3313</v>
      </c>
      <c r="B714" s="24" t="s">
        <v>718</v>
      </c>
      <c r="C714" s="57">
        <v>10.9</v>
      </c>
      <c r="D714" s="57">
        <v>11</v>
      </c>
      <c r="E714" s="57">
        <v>10.8</v>
      </c>
      <c r="F714" s="57">
        <v>10.9</v>
      </c>
      <c r="G714" s="57">
        <v>10.9</v>
      </c>
      <c r="H714" s="57">
        <v>10.95</v>
      </c>
      <c r="I714" s="57">
        <v>10.8</v>
      </c>
      <c r="J714" s="57">
        <v>10.9</v>
      </c>
      <c r="K714" s="57">
        <v>10.95</v>
      </c>
      <c r="L714" s="57">
        <v>11.1</v>
      </c>
      <c r="M714" s="57">
        <v>10.95</v>
      </c>
      <c r="N714" s="57">
        <v>11</v>
      </c>
      <c r="O714" s="63">
        <v>9.1743119266054999E-3</v>
      </c>
      <c r="P714" s="57">
        <v>17</v>
      </c>
      <c r="Q714" s="57">
        <v>63</v>
      </c>
      <c r="R714" s="57">
        <v>106.55</v>
      </c>
      <c r="S714" s="57">
        <v>10.97</v>
      </c>
      <c r="T714" s="57">
        <v>11.477499999999999</v>
      </c>
      <c r="U714" s="57">
        <v>11.7492</v>
      </c>
      <c r="V714" s="57">
        <v>10.92</v>
      </c>
      <c r="W714" s="57">
        <v>11.432499999999999</v>
      </c>
      <c r="X714" s="57">
        <v>11.7317</v>
      </c>
      <c r="Y714" s="57">
        <v>10.94</v>
      </c>
      <c r="Z714" s="57">
        <v>11.39</v>
      </c>
      <c r="AA714" s="57">
        <v>11.7158</v>
      </c>
      <c r="AB714" s="57">
        <v>13.7</v>
      </c>
      <c r="AC714" s="57">
        <v>10.4</v>
      </c>
      <c r="AD714" s="57">
        <v>11.8</v>
      </c>
      <c r="AE714" s="57">
        <v>10.8</v>
      </c>
      <c r="AF714" s="64">
        <v>12.683</v>
      </c>
      <c r="AG714" s="64">
        <v>14.892099999999999</v>
      </c>
      <c r="AH714" s="64">
        <v>16.788699999999999</v>
      </c>
      <c r="AI714" s="64">
        <v>15.5243</v>
      </c>
      <c r="AJ714" s="61">
        <v>0.45833333333333331</v>
      </c>
      <c r="AK714" s="216">
        <v>50</v>
      </c>
      <c r="AL714" s="62">
        <v>58.033361721756506</v>
      </c>
      <c r="AM714" s="24" t="s">
        <v>7729</v>
      </c>
      <c r="AN714" s="216" t="s">
        <v>6337</v>
      </c>
      <c r="AO714" s="216" t="s">
        <v>6047</v>
      </c>
      <c r="AP714" s="216" t="s">
        <v>6884</v>
      </c>
      <c r="AQ714" s="216" t="s">
        <v>6885</v>
      </c>
      <c r="AR714" s="216" t="s">
        <v>6886</v>
      </c>
      <c r="AS714" s="24" t="s">
        <v>6965</v>
      </c>
      <c r="AT714" s="24" t="s">
        <v>6121</v>
      </c>
      <c r="AU714" s="24" t="s">
        <v>6511</v>
      </c>
      <c r="AV714" s="24" t="s">
        <v>6492</v>
      </c>
      <c r="AW714" s="24" t="s">
        <v>5996</v>
      </c>
      <c r="AX714" s="24" t="s">
        <v>5979</v>
      </c>
      <c r="AY714" s="24" t="s">
        <v>7830</v>
      </c>
      <c r="AZ714" s="216" t="s">
        <v>7265</v>
      </c>
      <c r="BA714" s="216" t="s">
        <v>7067</v>
      </c>
      <c r="BB714" s="57" t="s">
        <v>6898</v>
      </c>
      <c r="BC714" s="202"/>
      <c r="BD714" s="24"/>
      <c r="BE714" s="151"/>
      <c r="BG714" s="151"/>
      <c r="BI714" s="151"/>
      <c r="BL714" s="152"/>
    </row>
    <row r="715" spans="1:64" s="169" customFormat="1">
      <c r="A715" s="24">
        <v>3317</v>
      </c>
      <c r="B715" s="24" t="s">
        <v>719</v>
      </c>
      <c r="C715" s="57">
        <v>72.599999999999994</v>
      </c>
      <c r="D715" s="57">
        <v>77.400000000000006</v>
      </c>
      <c r="E715" s="57">
        <v>72.3</v>
      </c>
      <c r="F715" s="57">
        <v>77.099999999999994</v>
      </c>
      <c r="G715" s="57">
        <v>77.099999999999994</v>
      </c>
      <c r="H715" s="57">
        <v>77.900000000000006</v>
      </c>
      <c r="I715" s="57">
        <v>74.900000000000006</v>
      </c>
      <c r="J715" s="57">
        <v>76.7</v>
      </c>
      <c r="K715" s="57">
        <v>77</v>
      </c>
      <c r="L715" s="57">
        <v>79</v>
      </c>
      <c r="M715" s="57">
        <v>76.7</v>
      </c>
      <c r="N715" s="57">
        <v>78</v>
      </c>
      <c r="O715" s="63">
        <v>1.6949152542372801E-2</v>
      </c>
      <c r="P715" s="57">
        <v>1727</v>
      </c>
      <c r="Q715" s="57">
        <v>3837</v>
      </c>
      <c r="R715" s="57">
        <v>3593.65</v>
      </c>
      <c r="S715" s="57">
        <v>72.42</v>
      </c>
      <c r="T715" s="57">
        <v>79.33</v>
      </c>
      <c r="U715" s="57">
        <v>75.508300000000006</v>
      </c>
      <c r="V715" s="57">
        <v>73.58</v>
      </c>
      <c r="W715" s="57">
        <v>78.8</v>
      </c>
      <c r="X715" s="57">
        <v>75.671700000000001</v>
      </c>
      <c r="Y715" s="57">
        <v>74.28</v>
      </c>
      <c r="Z715" s="57">
        <v>78.59</v>
      </c>
      <c r="AA715" s="57">
        <v>75.846699999999998</v>
      </c>
      <c r="AB715" s="57">
        <v>97.9</v>
      </c>
      <c r="AC715" s="57">
        <v>34.9</v>
      </c>
      <c r="AD715" s="57">
        <v>88.9</v>
      </c>
      <c r="AE715" s="57">
        <v>69</v>
      </c>
      <c r="AF715" s="64">
        <v>44.6295</v>
      </c>
      <c r="AG715" s="64">
        <v>30.1326</v>
      </c>
      <c r="AH715" s="64">
        <v>56.068800000000003</v>
      </c>
      <c r="AI715" s="64">
        <v>38.777999999999999</v>
      </c>
      <c r="AJ715" s="61">
        <v>0.45833333333333331</v>
      </c>
      <c r="AK715" s="216">
        <v>2000</v>
      </c>
      <c r="AL715" s="62">
        <v>3203.3183838946857</v>
      </c>
      <c r="AM715" s="24" t="s">
        <v>6533</v>
      </c>
      <c r="AN715" s="216" t="s">
        <v>6009</v>
      </c>
      <c r="AO715" s="216" t="s">
        <v>5961</v>
      </c>
      <c r="AP715" s="216" t="s">
        <v>6908</v>
      </c>
      <c r="AQ715" s="216" t="s">
        <v>6885</v>
      </c>
      <c r="AR715" s="216" t="s">
        <v>6886</v>
      </c>
      <c r="AS715" s="24" t="s">
        <v>5474</v>
      </c>
      <c r="AT715" s="24" t="s">
        <v>5982</v>
      </c>
      <c r="AU715" s="24" t="s">
        <v>5994</v>
      </c>
      <c r="AV715" s="24" t="s">
        <v>6016</v>
      </c>
      <c r="AW715" s="24" t="s">
        <v>5986</v>
      </c>
      <c r="AX715" s="24" t="s">
        <v>5965</v>
      </c>
      <c r="AY715" s="24" t="s">
        <v>7431</v>
      </c>
      <c r="AZ715" s="216" t="s">
        <v>7264</v>
      </c>
      <c r="BA715" s="216" t="s">
        <v>7224</v>
      </c>
      <c r="BB715" s="57" t="s">
        <v>5474</v>
      </c>
      <c r="BC715" s="202"/>
      <c r="BD715" s="24"/>
      <c r="BE715" s="151"/>
      <c r="BG715" s="151"/>
      <c r="BI715" s="151"/>
      <c r="BL715" s="152"/>
    </row>
    <row r="716" spans="1:64" s="169" customFormat="1">
      <c r="A716" s="24">
        <v>3321</v>
      </c>
      <c r="B716" s="24" t="s">
        <v>720</v>
      </c>
      <c r="C716" s="57">
        <v>12.5</v>
      </c>
      <c r="D716" s="57">
        <v>12.95</v>
      </c>
      <c r="E716" s="57">
        <v>12.5</v>
      </c>
      <c r="F716" s="57">
        <v>12.85</v>
      </c>
      <c r="G716" s="57">
        <v>12.8</v>
      </c>
      <c r="H716" s="57">
        <v>13.35</v>
      </c>
      <c r="I716" s="57">
        <v>12.65</v>
      </c>
      <c r="J716" s="57">
        <v>13.2</v>
      </c>
      <c r="K716" s="57">
        <v>13.15</v>
      </c>
      <c r="L716" s="57">
        <v>13.5</v>
      </c>
      <c r="M716" s="57">
        <v>13</v>
      </c>
      <c r="N716" s="57">
        <v>13.45</v>
      </c>
      <c r="O716" s="63">
        <v>1.8939393939393898E-2</v>
      </c>
      <c r="P716" s="57">
        <v>214</v>
      </c>
      <c r="Q716" s="57">
        <v>506</v>
      </c>
      <c r="R716" s="57">
        <v>776.5</v>
      </c>
      <c r="S716" s="57">
        <v>12.62</v>
      </c>
      <c r="T716" s="57">
        <v>13.522500000000001</v>
      </c>
      <c r="U716" s="57">
        <v>13.7517</v>
      </c>
      <c r="V716" s="57">
        <v>12.73</v>
      </c>
      <c r="W716" s="57">
        <v>13.4925</v>
      </c>
      <c r="X716" s="57">
        <v>13.7567</v>
      </c>
      <c r="Y716" s="57">
        <v>12.86</v>
      </c>
      <c r="Z716" s="57">
        <v>13.494999999999999</v>
      </c>
      <c r="AA716" s="57">
        <v>13.763299999999999</v>
      </c>
      <c r="AB716" s="57">
        <v>18.600000000000001</v>
      </c>
      <c r="AC716" s="57">
        <v>10.6</v>
      </c>
      <c r="AD716" s="57">
        <v>15.3</v>
      </c>
      <c r="AE716" s="57">
        <v>12.1</v>
      </c>
      <c r="AF716" s="64">
        <v>39.567700000000002</v>
      </c>
      <c r="AG716" s="64">
        <v>25.8657</v>
      </c>
      <c r="AH716" s="64">
        <v>55.410699999999999</v>
      </c>
      <c r="AI716" s="64">
        <v>35.714100000000002</v>
      </c>
      <c r="AJ716" s="61">
        <v>0.45833333333333331</v>
      </c>
      <c r="AK716" s="216">
        <v>250</v>
      </c>
      <c r="AL716" s="62">
        <v>402.55948466369387</v>
      </c>
      <c r="AM716" s="24" t="s">
        <v>6640</v>
      </c>
      <c r="AN716" s="216" t="s">
        <v>6009</v>
      </c>
      <c r="AO716" s="216" t="s">
        <v>5961</v>
      </c>
      <c r="AP716" s="216" t="s">
        <v>6884</v>
      </c>
      <c r="AQ716" s="216" t="s">
        <v>6885</v>
      </c>
      <c r="AR716" s="216" t="s">
        <v>6886</v>
      </c>
      <c r="AS716" s="24" t="s">
        <v>5474</v>
      </c>
      <c r="AT716" s="24" t="s">
        <v>6031</v>
      </c>
      <c r="AU716" s="24" t="s">
        <v>6010</v>
      </c>
      <c r="AV716" s="24" t="s">
        <v>6016</v>
      </c>
      <c r="AW716" s="24" t="s">
        <v>5965</v>
      </c>
      <c r="AX716" s="24" t="s">
        <v>5991</v>
      </c>
      <c r="AY716" s="24" t="s">
        <v>7476</v>
      </c>
      <c r="AZ716" s="216" t="s">
        <v>7020</v>
      </c>
      <c r="BA716" s="216" t="s">
        <v>6977</v>
      </c>
      <c r="BB716" s="57" t="s">
        <v>5474</v>
      </c>
      <c r="BC716" s="202"/>
      <c r="BD716" s="24"/>
      <c r="BE716" s="151"/>
      <c r="BG716" s="151"/>
      <c r="BI716" s="151"/>
      <c r="BL716" s="152"/>
    </row>
    <row r="717" spans="1:64" s="169" customFormat="1">
      <c r="A717" s="24">
        <v>3322</v>
      </c>
      <c r="B717" s="24" t="s">
        <v>721</v>
      </c>
      <c r="C717" s="57">
        <v>15.5</v>
      </c>
      <c r="D717" s="57">
        <v>15.9</v>
      </c>
      <c r="E717" s="57">
        <v>15.5</v>
      </c>
      <c r="F717" s="57">
        <v>15.75</v>
      </c>
      <c r="G717" s="57">
        <v>16</v>
      </c>
      <c r="H717" s="57">
        <v>16</v>
      </c>
      <c r="I717" s="57">
        <v>15.6</v>
      </c>
      <c r="J717" s="57">
        <v>15.6</v>
      </c>
      <c r="K717" s="57">
        <v>15.8</v>
      </c>
      <c r="L717" s="57">
        <v>15.9</v>
      </c>
      <c r="M717" s="57">
        <v>15.6</v>
      </c>
      <c r="N717" s="57">
        <v>15.8</v>
      </c>
      <c r="O717" s="63">
        <v>1.2820512820512799E-2</v>
      </c>
      <c r="P717" s="57">
        <v>129</v>
      </c>
      <c r="Q717" s="57">
        <v>308</v>
      </c>
      <c r="R717" s="57">
        <v>702.7</v>
      </c>
      <c r="S717" s="57">
        <v>15.79</v>
      </c>
      <c r="T717" s="57">
        <v>16.592500000000001</v>
      </c>
      <c r="U717" s="57">
        <v>16.841699999999999</v>
      </c>
      <c r="V717" s="57">
        <v>15.74</v>
      </c>
      <c r="W717" s="57">
        <v>16.475000000000001</v>
      </c>
      <c r="X717" s="57">
        <v>16.793299999999999</v>
      </c>
      <c r="Y717" s="57">
        <v>15.68</v>
      </c>
      <c r="Z717" s="57">
        <v>16.414999999999999</v>
      </c>
      <c r="AA717" s="57">
        <v>16.745799999999999</v>
      </c>
      <c r="AB717" s="57">
        <v>26.9</v>
      </c>
      <c r="AC717" s="57">
        <v>7.51</v>
      </c>
      <c r="AD717" s="57">
        <v>18</v>
      </c>
      <c r="AE717" s="57">
        <v>15.5</v>
      </c>
      <c r="AF717" s="64">
        <v>8.9520999999999997</v>
      </c>
      <c r="AG717" s="64">
        <v>9.8262999999999998</v>
      </c>
      <c r="AH717" s="64">
        <v>13.660399999999999</v>
      </c>
      <c r="AI717" s="64">
        <v>11.1043</v>
      </c>
      <c r="AJ717" s="61">
        <v>0.45833333333333331</v>
      </c>
      <c r="AK717" s="216">
        <v>150</v>
      </c>
      <c r="AL717" s="62">
        <v>257.91527297312496</v>
      </c>
      <c r="AM717" s="24" t="s">
        <v>6083</v>
      </c>
      <c r="AN717" s="216" t="s">
        <v>6337</v>
      </c>
      <c r="AO717" s="216" t="s">
        <v>6047</v>
      </c>
      <c r="AP717" s="216" t="s">
        <v>6884</v>
      </c>
      <c r="AQ717" s="216" t="s">
        <v>6885</v>
      </c>
      <c r="AR717" s="216" t="s">
        <v>6886</v>
      </c>
      <c r="AS717" s="24" t="s">
        <v>6917</v>
      </c>
      <c r="AT717" s="24" t="s">
        <v>6055</v>
      </c>
      <c r="AU717" s="24" t="s">
        <v>6527</v>
      </c>
      <c r="AV717" s="24" t="s">
        <v>6511</v>
      </c>
      <c r="AW717" s="24" t="s">
        <v>5991</v>
      </c>
      <c r="AX717" s="24" t="s">
        <v>5996</v>
      </c>
      <c r="AY717" s="24" t="s">
        <v>7274</v>
      </c>
      <c r="AZ717" s="216" t="s">
        <v>7235</v>
      </c>
      <c r="BA717" s="216" t="s">
        <v>6937</v>
      </c>
      <c r="BB717" s="57" t="s">
        <v>6898</v>
      </c>
      <c r="BC717" s="202"/>
      <c r="BD717" s="24"/>
      <c r="BE717" s="151"/>
      <c r="BG717" s="151"/>
      <c r="BI717" s="151"/>
      <c r="BL717" s="152"/>
    </row>
    <row r="718" spans="1:64" s="169" customFormat="1">
      <c r="A718" s="24">
        <v>3323</v>
      </c>
      <c r="B718" s="24" t="s">
        <v>722</v>
      </c>
      <c r="C718" s="57">
        <v>38.5</v>
      </c>
      <c r="D718" s="57">
        <v>40</v>
      </c>
      <c r="E718" s="57">
        <v>38.5</v>
      </c>
      <c r="F718" s="57">
        <v>39.9</v>
      </c>
      <c r="G718" s="57">
        <v>40.1</v>
      </c>
      <c r="H718" s="57">
        <v>40.1</v>
      </c>
      <c r="I718" s="57">
        <v>39.15</v>
      </c>
      <c r="J718" s="57">
        <v>39.15</v>
      </c>
      <c r="K718" s="57">
        <v>39.35</v>
      </c>
      <c r="L718" s="57">
        <v>40.299999999999997</v>
      </c>
      <c r="M718" s="57">
        <v>39.299999999999997</v>
      </c>
      <c r="N718" s="57">
        <v>40.1</v>
      </c>
      <c r="O718" s="63">
        <v>2.4265644955300099E-2</v>
      </c>
      <c r="P718" s="57">
        <v>571</v>
      </c>
      <c r="Q718" s="57">
        <v>625</v>
      </c>
      <c r="R718" s="57">
        <v>1821.6</v>
      </c>
      <c r="S718" s="57">
        <v>39.15</v>
      </c>
      <c r="T718" s="57">
        <v>44.38</v>
      </c>
      <c r="U718" s="57">
        <v>47.931699999999999</v>
      </c>
      <c r="V718" s="57">
        <v>39.22</v>
      </c>
      <c r="W718" s="57">
        <v>43.837499999999999</v>
      </c>
      <c r="X718" s="57">
        <v>47.837499999999999</v>
      </c>
      <c r="Y718" s="57">
        <v>39.25</v>
      </c>
      <c r="Z718" s="57">
        <v>43.38</v>
      </c>
      <c r="AA718" s="57">
        <v>47.739199999999997</v>
      </c>
      <c r="AB718" s="57">
        <v>65.400000000000006</v>
      </c>
      <c r="AC718" s="57">
        <v>38.200000000000003</v>
      </c>
      <c r="AD718" s="57">
        <v>51.9</v>
      </c>
      <c r="AE718" s="57">
        <v>38.200000000000003</v>
      </c>
      <c r="AF718" s="64">
        <v>18.816099999999999</v>
      </c>
      <c r="AG718" s="64">
        <v>13.8362</v>
      </c>
      <c r="AH718" s="64">
        <v>28.7834</v>
      </c>
      <c r="AI718" s="64">
        <v>18.8186</v>
      </c>
      <c r="AJ718" s="61">
        <v>0.45833333333333331</v>
      </c>
      <c r="AK718" s="216">
        <v>600</v>
      </c>
      <c r="AL718" s="62">
        <v>1083.7014407611628</v>
      </c>
      <c r="AM718" s="24" t="s">
        <v>6554</v>
      </c>
      <c r="AN718" s="216" t="s">
        <v>6009</v>
      </c>
      <c r="AO718" s="216" t="s">
        <v>6007</v>
      </c>
      <c r="AP718" s="216" t="s">
        <v>6884</v>
      </c>
      <c r="AQ718" s="216" t="s">
        <v>6885</v>
      </c>
      <c r="AR718" s="216" t="s">
        <v>6886</v>
      </c>
      <c r="AS718" s="24" t="s">
        <v>6951</v>
      </c>
      <c r="AT718" s="24" t="s">
        <v>6013</v>
      </c>
      <c r="AU718" s="24" t="s">
        <v>6527</v>
      </c>
      <c r="AV718" s="24" t="s">
        <v>6016</v>
      </c>
      <c r="AW718" s="24" t="s">
        <v>5990</v>
      </c>
      <c r="AX718" s="24" t="s">
        <v>5965</v>
      </c>
      <c r="AY718" s="24" t="s">
        <v>7564</v>
      </c>
      <c r="AZ718" s="216" t="s">
        <v>7831</v>
      </c>
      <c r="BA718" s="216" t="s">
        <v>7205</v>
      </c>
      <c r="BB718" s="57" t="s">
        <v>6898</v>
      </c>
      <c r="BC718" s="202"/>
      <c r="BD718" s="24"/>
      <c r="BE718" s="151"/>
      <c r="BG718" s="151"/>
      <c r="BI718" s="151"/>
      <c r="BL718" s="152"/>
    </row>
    <row r="719" spans="1:64" s="169" customFormat="1">
      <c r="A719" s="24">
        <v>3324</v>
      </c>
      <c r="B719" s="24" t="s">
        <v>723</v>
      </c>
      <c r="C719" s="57">
        <v>158</v>
      </c>
      <c r="D719" s="57">
        <v>161.5</v>
      </c>
      <c r="E719" s="57">
        <v>156</v>
      </c>
      <c r="F719" s="57">
        <v>161</v>
      </c>
      <c r="G719" s="57">
        <v>163</v>
      </c>
      <c r="H719" s="57">
        <v>176.5</v>
      </c>
      <c r="I719" s="57">
        <v>160</v>
      </c>
      <c r="J719" s="57">
        <v>176.5</v>
      </c>
      <c r="K719" s="57">
        <v>174</v>
      </c>
      <c r="L719" s="57">
        <v>176</v>
      </c>
      <c r="M719" s="57">
        <v>170</v>
      </c>
      <c r="N719" s="57">
        <v>174.5</v>
      </c>
      <c r="O719" s="63">
        <v>-1.1331444759206799E-2</v>
      </c>
      <c r="P719" s="57">
        <v>1228</v>
      </c>
      <c r="Q719" s="57">
        <v>2061</v>
      </c>
      <c r="R719" s="57">
        <v>1044.0999999999999</v>
      </c>
      <c r="S719" s="57">
        <v>156.19999999999999</v>
      </c>
      <c r="T719" s="57">
        <v>171.67500000000001</v>
      </c>
      <c r="U719" s="57">
        <v>180</v>
      </c>
      <c r="V719" s="57">
        <v>161.30000000000001</v>
      </c>
      <c r="W719" s="57">
        <v>171.3</v>
      </c>
      <c r="X719" s="57">
        <v>179.99170000000001</v>
      </c>
      <c r="Y719" s="57">
        <v>164.8</v>
      </c>
      <c r="Z719" s="57">
        <v>171.05</v>
      </c>
      <c r="AA719" s="57">
        <v>179.97499999999999</v>
      </c>
      <c r="AB719" s="57">
        <v>265.5</v>
      </c>
      <c r="AC719" s="57">
        <v>135</v>
      </c>
      <c r="AD719" s="57">
        <v>195.5</v>
      </c>
      <c r="AE719" s="57">
        <v>148.5</v>
      </c>
      <c r="AF719" s="64">
        <v>53.425400000000003</v>
      </c>
      <c r="AG719" s="64">
        <v>31.3032</v>
      </c>
      <c r="AH719" s="64">
        <v>66.569299999999998</v>
      </c>
      <c r="AI719" s="64">
        <v>43.058599999999998</v>
      </c>
      <c r="AJ719" s="61">
        <v>0.45833333333333331</v>
      </c>
      <c r="AK719" s="216">
        <v>1500</v>
      </c>
      <c r="AL719" s="62">
        <v>2255.8858185425138</v>
      </c>
      <c r="AM719" s="24" t="s">
        <v>7832</v>
      </c>
      <c r="AN719" s="216" t="s">
        <v>6009</v>
      </c>
      <c r="AO719" s="216" t="s">
        <v>5961</v>
      </c>
      <c r="AP719" s="216" t="s">
        <v>6884</v>
      </c>
      <c r="AQ719" s="216" t="s">
        <v>6900</v>
      </c>
      <c r="AR719" s="216" t="s">
        <v>6886</v>
      </c>
      <c r="AS719" s="24" t="s">
        <v>5474</v>
      </c>
      <c r="AT719" s="24" t="s">
        <v>6016</v>
      </c>
      <c r="AU719" s="24" t="s">
        <v>6045</v>
      </c>
      <c r="AV719" s="24" t="s">
        <v>6124</v>
      </c>
      <c r="AW719" s="24" t="s">
        <v>5991</v>
      </c>
      <c r="AX719" s="24" t="s">
        <v>5996</v>
      </c>
      <c r="AY719" s="24" t="s">
        <v>6922</v>
      </c>
      <c r="AZ719" s="216" t="s">
        <v>6997</v>
      </c>
      <c r="BA719" s="216" t="s">
        <v>7232</v>
      </c>
      <c r="BB719" s="57" t="s">
        <v>7017</v>
      </c>
      <c r="BC719" s="202"/>
      <c r="BD719" s="24"/>
      <c r="BE719" s="151"/>
      <c r="BG719" s="151"/>
      <c r="BI719" s="151"/>
      <c r="BL719" s="152"/>
    </row>
    <row r="720" spans="1:64" s="169" customFormat="1">
      <c r="A720" s="24">
        <v>3325</v>
      </c>
      <c r="B720" s="24" t="s">
        <v>724</v>
      </c>
      <c r="C720" s="57">
        <v>17.45</v>
      </c>
      <c r="D720" s="57">
        <v>17.7</v>
      </c>
      <c r="E720" s="57">
        <v>17.2</v>
      </c>
      <c r="F720" s="57">
        <v>17.399999999999999</v>
      </c>
      <c r="G720" s="57">
        <v>17.399999999999999</v>
      </c>
      <c r="H720" s="57">
        <v>17.75</v>
      </c>
      <c r="I720" s="57">
        <v>17.25</v>
      </c>
      <c r="J720" s="57">
        <v>17.600000000000001</v>
      </c>
      <c r="K720" s="57">
        <v>17.75</v>
      </c>
      <c r="L720" s="57">
        <v>18.2</v>
      </c>
      <c r="M720" s="57">
        <v>17.75</v>
      </c>
      <c r="N720" s="57">
        <v>18.100000000000001</v>
      </c>
      <c r="O720" s="63">
        <v>2.8409090909090901E-2</v>
      </c>
      <c r="P720" s="57">
        <v>122</v>
      </c>
      <c r="Q720" s="57">
        <v>833</v>
      </c>
      <c r="R720" s="57">
        <v>629.35</v>
      </c>
      <c r="S720" s="57">
        <v>17.72</v>
      </c>
      <c r="T720" s="57">
        <v>22.12</v>
      </c>
      <c r="U720" s="57">
        <v>23.700800000000001</v>
      </c>
      <c r="V720" s="57">
        <v>17.510000000000002</v>
      </c>
      <c r="W720" s="57">
        <v>21.82</v>
      </c>
      <c r="X720" s="57">
        <v>23.56</v>
      </c>
      <c r="Y720" s="57">
        <v>17.59</v>
      </c>
      <c r="Z720" s="57">
        <v>21.565000000000001</v>
      </c>
      <c r="AA720" s="57">
        <v>23.425000000000001</v>
      </c>
      <c r="AB720" s="57">
        <v>39.049999999999997</v>
      </c>
      <c r="AC720" s="57">
        <v>16.8</v>
      </c>
      <c r="AD720" s="57">
        <v>24.4</v>
      </c>
      <c r="AE720" s="57">
        <v>16.8</v>
      </c>
      <c r="AF720" s="64">
        <v>11.172700000000001</v>
      </c>
      <c r="AG720" s="64">
        <v>13.7575</v>
      </c>
      <c r="AH720" s="64">
        <v>13.9161</v>
      </c>
      <c r="AI720" s="64">
        <v>13.8104</v>
      </c>
      <c r="AJ720" s="61">
        <v>0.45833333333333331</v>
      </c>
      <c r="AK720" s="216">
        <v>150</v>
      </c>
      <c r="AL720" s="62">
        <v>243.91987056373057</v>
      </c>
      <c r="AM720" s="24" t="s">
        <v>7833</v>
      </c>
      <c r="AN720" s="216" t="s">
        <v>6337</v>
      </c>
      <c r="AO720" s="216" t="s">
        <v>6047</v>
      </c>
      <c r="AP720" s="216" t="s">
        <v>6884</v>
      </c>
      <c r="AQ720" s="216" t="s">
        <v>6885</v>
      </c>
      <c r="AR720" s="216" t="s">
        <v>6886</v>
      </c>
      <c r="AS720" s="24" t="s">
        <v>5474</v>
      </c>
      <c r="AT720" s="24" t="s">
        <v>6188</v>
      </c>
      <c r="AU720" s="24" t="s">
        <v>6016</v>
      </c>
      <c r="AV720" s="24" t="s">
        <v>6055</v>
      </c>
      <c r="AW720" s="24" t="s">
        <v>5990</v>
      </c>
      <c r="AX720" s="24" t="s">
        <v>5979</v>
      </c>
      <c r="AY720" s="24" t="s">
        <v>7834</v>
      </c>
      <c r="AZ720" s="216" t="s">
        <v>7835</v>
      </c>
      <c r="BA720" s="216" t="s">
        <v>7288</v>
      </c>
      <c r="BB720" s="57" t="s">
        <v>5474</v>
      </c>
      <c r="BC720" s="202"/>
      <c r="BD720" s="24"/>
      <c r="BE720" s="151"/>
      <c r="BG720" s="151"/>
      <c r="BI720" s="151"/>
      <c r="BL720" s="152"/>
    </row>
    <row r="721" spans="1:64" s="169" customFormat="1">
      <c r="A721" s="24">
        <v>3332</v>
      </c>
      <c r="B721" s="24" t="s">
        <v>725</v>
      </c>
      <c r="C721" s="57">
        <v>37.6</v>
      </c>
      <c r="D721" s="57">
        <v>37.75</v>
      </c>
      <c r="E721" s="57">
        <v>37.6</v>
      </c>
      <c r="F721" s="57">
        <v>37.75</v>
      </c>
      <c r="G721" s="57">
        <v>37.75</v>
      </c>
      <c r="H721" s="57">
        <v>37.950000000000003</v>
      </c>
      <c r="I721" s="57">
        <v>37.700000000000003</v>
      </c>
      <c r="J721" s="57">
        <v>37.950000000000003</v>
      </c>
      <c r="K721" s="57">
        <v>37.9</v>
      </c>
      <c r="L721" s="57">
        <v>37.950000000000003</v>
      </c>
      <c r="M721" s="57">
        <v>37.5</v>
      </c>
      <c r="N721" s="57">
        <v>37.5</v>
      </c>
      <c r="O721" s="63">
        <v>-1.18577075098814E-2</v>
      </c>
      <c r="P721" s="57">
        <v>13</v>
      </c>
      <c r="Q721" s="57">
        <v>20</v>
      </c>
      <c r="R721" s="57">
        <v>7.5</v>
      </c>
      <c r="S721" s="57">
        <v>37.716700000000003</v>
      </c>
      <c r="T721" s="57">
        <v>37.866700000000002</v>
      </c>
      <c r="U721" s="57">
        <v>37.817</v>
      </c>
      <c r="V721" s="57">
        <v>37.774999999999999</v>
      </c>
      <c r="W721" s="57">
        <v>37.871899999999997</v>
      </c>
      <c r="X721" s="57">
        <v>37.819800000000001</v>
      </c>
      <c r="Y721" s="57">
        <v>37.72</v>
      </c>
      <c r="Z721" s="57">
        <v>37.8688</v>
      </c>
      <c r="AA721" s="57">
        <v>37.804200000000002</v>
      </c>
      <c r="AB721" s="57">
        <v>39.700000000000003</v>
      </c>
      <c r="AC721" s="57">
        <v>32</v>
      </c>
      <c r="AD721" s="57">
        <v>38.1</v>
      </c>
      <c r="AE721" s="57">
        <v>36.9</v>
      </c>
      <c r="AF721" s="64"/>
      <c r="AG721" s="64"/>
      <c r="AH721" s="64"/>
      <c r="AI721" s="64"/>
      <c r="AJ721" s="61">
        <v>0.45833333333333331</v>
      </c>
      <c r="AK721" s="216">
        <v>50</v>
      </c>
      <c r="AL721" s="62">
        <v>44.37845308134321</v>
      </c>
      <c r="AM721" s="24" t="s">
        <v>7836</v>
      </c>
      <c r="AN721" s="216" t="s">
        <v>5993</v>
      </c>
      <c r="AO721" s="216" t="s">
        <v>5993</v>
      </c>
      <c r="AP721" s="216" t="s">
        <v>6884</v>
      </c>
      <c r="AQ721" s="216" t="s">
        <v>6885</v>
      </c>
      <c r="AR721" s="216" t="s">
        <v>6916</v>
      </c>
      <c r="AS721" s="24" t="s">
        <v>6927</v>
      </c>
      <c r="AT721" s="24" t="s">
        <v>6493</v>
      </c>
      <c r="AU721" s="24" t="s">
        <v>6126</v>
      </c>
      <c r="AV721" s="24" t="s">
        <v>6130</v>
      </c>
      <c r="AW721" s="24" t="s">
        <v>5965</v>
      </c>
      <c r="AX721" s="24" t="s">
        <v>5979</v>
      </c>
      <c r="AY721" s="24" t="s">
        <v>7114</v>
      </c>
      <c r="AZ721" s="216" t="s">
        <v>7428</v>
      </c>
      <c r="BA721" s="216" t="s">
        <v>7525</v>
      </c>
      <c r="BB721" s="57" t="s">
        <v>5474</v>
      </c>
      <c r="BC721" s="202"/>
      <c r="BD721" s="24"/>
      <c r="BE721" s="151"/>
      <c r="BG721" s="151"/>
      <c r="BI721" s="151"/>
      <c r="BL721" s="152"/>
    </row>
    <row r="722" spans="1:64" s="169" customFormat="1">
      <c r="A722" s="24">
        <v>3338</v>
      </c>
      <c r="B722" s="24" t="s">
        <v>726</v>
      </c>
      <c r="C722" s="57">
        <v>42.65</v>
      </c>
      <c r="D722" s="57">
        <v>43.15</v>
      </c>
      <c r="E722" s="57">
        <v>42.3</v>
      </c>
      <c r="F722" s="57">
        <v>42.9</v>
      </c>
      <c r="G722" s="57">
        <v>43.45</v>
      </c>
      <c r="H722" s="57">
        <v>43.45</v>
      </c>
      <c r="I722" s="57">
        <v>42.05</v>
      </c>
      <c r="J722" s="57">
        <v>42.2</v>
      </c>
      <c r="K722" s="57">
        <v>42.8</v>
      </c>
      <c r="L722" s="57">
        <v>43.9</v>
      </c>
      <c r="M722" s="57">
        <v>42.6</v>
      </c>
      <c r="N722" s="57">
        <v>43.85</v>
      </c>
      <c r="O722" s="63">
        <v>3.9099526066350698E-2</v>
      </c>
      <c r="P722" s="57">
        <v>192</v>
      </c>
      <c r="Q722" s="57">
        <v>226</v>
      </c>
      <c r="R722" s="57">
        <v>311.85000000000002</v>
      </c>
      <c r="S722" s="57">
        <v>42.48</v>
      </c>
      <c r="T722" s="57">
        <v>46.9925</v>
      </c>
      <c r="U722" s="57">
        <v>50.077500000000001</v>
      </c>
      <c r="V722" s="57">
        <v>42.52</v>
      </c>
      <c r="W722" s="57">
        <v>46.472499999999997</v>
      </c>
      <c r="X722" s="57">
        <v>49.969200000000001</v>
      </c>
      <c r="Y722" s="57">
        <v>42.47</v>
      </c>
      <c r="Z722" s="57">
        <v>46.11</v>
      </c>
      <c r="AA722" s="57">
        <v>49.8583</v>
      </c>
      <c r="AB722" s="57">
        <v>70.7</v>
      </c>
      <c r="AC722" s="57">
        <v>40.549999999999997</v>
      </c>
      <c r="AD722" s="57">
        <v>51.7</v>
      </c>
      <c r="AE722" s="57">
        <v>41.2</v>
      </c>
      <c r="AF722" s="64">
        <v>15.460800000000001</v>
      </c>
      <c r="AG722" s="64">
        <v>13.2568</v>
      </c>
      <c r="AH722" s="64">
        <v>25.279</v>
      </c>
      <c r="AI722" s="64">
        <v>17.264199999999999</v>
      </c>
      <c r="AJ722" s="61">
        <v>0.45833333333333331</v>
      </c>
      <c r="AK722" s="216">
        <v>200</v>
      </c>
      <c r="AL722" s="62">
        <v>381.86216617458115</v>
      </c>
      <c r="AM722" s="24" t="s">
        <v>6157</v>
      </c>
      <c r="AN722" s="216" t="s">
        <v>6009</v>
      </c>
      <c r="AO722" s="216" t="s">
        <v>6007</v>
      </c>
      <c r="AP722" s="216" t="s">
        <v>6884</v>
      </c>
      <c r="AQ722" s="216" t="s">
        <v>6885</v>
      </c>
      <c r="AR722" s="216" t="s">
        <v>6886</v>
      </c>
      <c r="AS722" s="24" t="s">
        <v>5474</v>
      </c>
      <c r="AT722" s="24" t="s">
        <v>6016</v>
      </c>
      <c r="AU722" s="24" t="s">
        <v>6209</v>
      </c>
      <c r="AV722" s="24" t="s">
        <v>6010</v>
      </c>
      <c r="AW722" s="24" t="s">
        <v>5979</v>
      </c>
      <c r="AX722" s="24" t="s">
        <v>5990</v>
      </c>
      <c r="AY722" s="24" t="s">
        <v>7121</v>
      </c>
      <c r="AZ722" s="216" t="s">
        <v>7756</v>
      </c>
      <c r="BA722" s="216" t="s">
        <v>7086</v>
      </c>
      <c r="BB722" s="57" t="s">
        <v>6898</v>
      </c>
      <c r="BC722" s="202"/>
      <c r="BD722" s="24"/>
      <c r="BE722" s="151"/>
      <c r="BG722" s="151"/>
      <c r="BI722" s="151"/>
      <c r="BL722" s="152"/>
    </row>
    <row r="723" spans="1:64" s="169" customFormat="1">
      <c r="A723" s="24">
        <v>3339</v>
      </c>
      <c r="B723" s="24" t="s">
        <v>727</v>
      </c>
      <c r="C723" s="57">
        <v>19</v>
      </c>
      <c r="D723" s="57">
        <v>20.65</v>
      </c>
      <c r="E723" s="57">
        <v>18.899999999999999</v>
      </c>
      <c r="F723" s="57">
        <v>20.65</v>
      </c>
      <c r="G723" s="57">
        <v>21.5</v>
      </c>
      <c r="H723" s="57">
        <v>22.5</v>
      </c>
      <c r="I723" s="57">
        <v>21.2</v>
      </c>
      <c r="J723" s="57">
        <v>21.7</v>
      </c>
      <c r="K723" s="57">
        <v>22</v>
      </c>
      <c r="L723" s="57">
        <v>22</v>
      </c>
      <c r="M723" s="57">
        <v>20.25</v>
      </c>
      <c r="N723" s="57">
        <v>21</v>
      </c>
      <c r="O723" s="63">
        <v>-3.2258064516128997E-2</v>
      </c>
      <c r="P723" s="57">
        <v>341</v>
      </c>
      <c r="Q723" s="57">
        <v>1188</v>
      </c>
      <c r="R723" s="57">
        <v>574</v>
      </c>
      <c r="S723" s="57">
        <v>19.27</v>
      </c>
      <c r="T723" s="57">
        <v>21.524999999999999</v>
      </c>
      <c r="U723" s="57">
        <v>24.118300000000001</v>
      </c>
      <c r="V723" s="57">
        <v>19.8</v>
      </c>
      <c r="W723" s="57">
        <v>21.34</v>
      </c>
      <c r="X723" s="57">
        <v>24.164200000000001</v>
      </c>
      <c r="Y723" s="57">
        <v>20.07</v>
      </c>
      <c r="Z723" s="57">
        <v>21.234999999999999</v>
      </c>
      <c r="AA723" s="57">
        <v>24.2058</v>
      </c>
      <c r="AB723" s="57">
        <v>33.15</v>
      </c>
      <c r="AC723" s="57">
        <v>3.9</v>
      </c>
      <c r="AD723" s="57">
        <v>25.5</v>
      </c>
      <c r="AE723" s="57">
        <v>18.100000000000001</v>
      </c>
      <c r="AF723" s="64">
        <v>50.770099999999999</v>
      </c>
      <c r="AG723" s="64">
        <v>29.595600000000001</v>
      </c>
      <c r="AH723" s="64">
        <v>55.816499999999998</v>
      </c>
      <c r="AI723" s="64">
        <v>38.335900000000002</v>
      </c>
      <c r="AJ723" s="61">
        <v>0.45833333333333331</v>
      </c>
      <c r="AK723" s="216">
        <v>350</v>
      </c>
      <c r="AL723" s="62">
        <v>643.68405055278868</v>
      </c>
      <c r="AM723" s="24" t="s">
        <v>7837</v>
      </c>
      <c r="AN723" s="216" t="s">
        <v>6009</v>
      </c>
      <c r="AO723" s="216" t="s">
        <v>5961</v>
      </c>
      <c r="AP723" s="216" t="s">
        <v>6884</v>
      </c>
      <c r="AQ723" s="216" t="s">
        <v>6885</v>
      </c>
      <c r="AR723" s="216" t="s">
        <v>6886</v>
      </c>
      <c r="AS723" s="24" t="s">
        <v>5474</v>
      </c>
      <c r="AT723" s="24" t="s">
        <v>6045</v>
      </c>
      <c r="AU723" s="24" t="s">
        <v>5963</v>
      </c>
      <c r="AV723" s="24" t="s">
        <v>6024</v>
      </c>
      <c r="AW723" s="24" t="s">
        <v>5979</v>
      </c>
      <c r="AX723" s="24" t="s">
        <v>5986</v>
      </c>
      <c r="AY723" s="24" t="s">
        <v>7838</v>
      </c>
      <c r="AZ723" s="216" t="s">
        <v>7101</v>
      </c>
      <c r="BA723" s="216" t="s">
        <v>7091</v>
      </c>
      <c r="BB723" s="57" t="s">
        <v>5474</v>
      </c>
      <c r="BC723" s="202"/>
      <c r="BD723" s="24"/>
      <c r="BE723" s="151"/>
      <c r="BG723" s="151"/>
      <c r="BI723" s="151"/>
      <c r="BL723" s="152"/>
    </row>
    <row r="724" spans="1:64" s="169" customFormat="1">
      <c r="A724" s="24">
        <v>3346</v>
      </c>
      <c r="B724" s="24" t="s">
        <v>728</v>
      </c>
      <c r="C724" s="57">
        <v>40</v>
      </c>
      <c r="D724" s="57">
        <v>41</v>
      </c>
      <c r="E724" s="57">
        <v>40</v>
      </c>
      <c r="F724" s="57">
        <v>40.700000000000003</v>
      </c>
      <c r="G724" s="57">
        <v>41.3</v>
      </c>
      <c r="H724" s="57">
        <v>41.5</v>
      </c>
      <c r="I724" s="57">
        <v>40.049999999999997</v>
      </c>
      <c r="J724" s="57">
        <v>40.049999999999997</v>
      </c>
      <c r="K724" s="57">
        <v>40.200000000000003</v>
      </c>
      <c r="L724" s="57">
        <v>41.95</v>
      </c>
      <c r="M724" s="57">
        <v>40.200000000000003</v>
      </c>
      <c r="N724" s="57">
        <v>41.9</v>
      </c>
      <c r="O724" s="63">
        <v>4.6192259675405703E-2</v>
      </c>
      <c r="P724" s="57">
        <v>309</v>
      </c>
      <c r="Q724" s="57">
        <v>370</v>
      </c>
      <c r="R724" s="57">
        <v>841.6</v>
      </c>
      <c r="S724" s="57">
        <v>40.25</v>
      </c>
      <c r="T724" s="57">
        <v>45.74</v>
      </c>
      <c r="U724" s="57">
        <v>46.387500000000003</v>
      </c>
      <c r="V724" s="57">
        <v>40.340000000000003</v>
      </c>
      <c r="W724" s="57">
        <v>45.112499999999997</v>
      </c>
      <c r="X724" s="57">
        <v>46.308300000000003</v>
      </c>
      <c r="Y724" s="57">
        <v>40.39</v>
      </c>
      <c r="Z724" s="57">
        <v>44.772500000000001</v>
      </c>
      <c r="AA724" s="57">
        <v>46.255800000000001</v>
      </c>
      <c r="AB724" s="57">
        <v>67.599999999999994</v>
      </c>
      <c r="AC724" s="57">
        <v>27.3</v>
      </c>
      <c r="AD724" s="57">
        <v>51.6</v>
      </c>
      <c r="AE724" s="57">
        <v>38</v>
      </c>
      <c r="AF724" s="64">
        <v>23.5487</v>
      </c>
      <c r="AG724" s="64">
        <v>18.453800000000001</v>
      </c>
      <c r="AH724" s="64">
        <v>35.1021</v>
      </c>
      <c r="AI724" s="64">
        <v>24.003299999999999</v>
      </c>
      <c r="AJ724" s="61">
        <v>0.45833333333333331</v>
      </c>
      <c r="AK724" s="216">
        <v>350</v>
      </c>
      <c r="AL724" s="62">
        <v>583.27968217246837</v>
      </c>
      <c r="AM724" s="24" t="s">
        <v>6157</v>
      </c>
      <c r="AN724" s="216" t="s">
        <v>6009</v>
      </c>
      <c r="AO724" s="216" t="s">
        <v>6007</v>
      </c>
      <c r="AP724" s="216" t="s">
        <v>6884</v>
      </c>
      <c r="AQ724" s="216" t="s">
        <v>6885</v>
      </c>
      <c r="AR724" s="216" t="s">
        <v>6886</v>
      </c>
      <c r="AS724" s="24" t="s">
        <v>5474</v>
      </c>
      <c r="AT724" s="24" t="s">
        <v>6055</v>
      </c>
      <c r="AU724" s="24" t="s">
        <v>6336</v>
      </c>
      <c r="AV724" s="24" t="s">
        <v>6013</v>
      </c>
      <c r="AW724" s="24" t="s">
        <v>5979</v>
      </c>
      <c r="AX724" s="24" t="s">
        <v>5979</v>
      </c>
      <c r="AY724" s="24" t="s">
        <v>6986</v>
      </c>
      <c r="AZ724" s="216" t="s">
        <v>7527</v>
      </c>
      <c r="BA724" s="216" t="s">
        <v>6974</v>
      </c>
      <c r="BB724" s="57" t="s">
        <v>6898</v>
      </c>
      <c r="BC724" s="202"/>
      <c r="BD724" s="24"/>
      <c r="BE724" s="151"/>
      <c r="BG724" s="151"/>
      <c r="BI724" s="151"/>
      <c r="BL724" s="152"/>
    </row>
    <row r="725" spans="1:64" s="169" customFormat="1">
      <c r="A725" s="24">
        <v>3349</v>
      </c>
      <c r="B725" s="24" t="s">
        <v>2808</v>
      </c>
      <c r="C725" s="57">
        <v>20.45</v>
      </c>
      <c r="D725" s="57">
        <v>20.45</v>
      </c>
      <c r="E725" s="57">
        <v>20</v>
      </c>
      <c r="F725" s="57">
        <v>20</v>
      </c>
      <c r="G725" s="57">
        <v>20.75</v>
      </c>
      <c r="H725" s="57">
        <v>20.8</v>
      </c>
      <c r="I725" s="57">
        <v>20.100000000000001</v>
      </c>
      <c r="J725" s="57">
        <v>20.7</v>
      </c>
      <c r="K725" s="57">
        <v>20</v>
      </c>
      <c r="L725" s="57">
        <v>20</v>
      </c>
      <c r="M725" s="57">
        <v>19.2</v>
      </c>
      <c r="N725" s="57">
        <v>19.649999999999999</v>
      </c>
      <c r="O725" s="63">
        <v>-4.2397660818713399E-2</v>
      </c>
      <c r="P725" s="57">
        <v>18</v>
      </c>
      <c r="Q725" s="57">
        <v>8</v>
      </c>
      <c r="R725" s="57">
        <v>13.538500000000001</v>
      </c>
      <c r="S725" s="57">
        <v>20.287500000000001</v>
      </c>
      <c r="T725" s="57">
        <v>20.399999999999999</v>
      </c>
      <c r="U725" s="57">
        <v>20.511500000000002</v>
      </c>
      <c r="V725" s="57">
        <v>20.387499999999999</v>
      </c>
      <c r="W725" s="57">
        <v>20.392299999999999</v>
      </c>
      <c r="X725" s="57">
        <v>20.501000000000001</v>
      </c>
      <c r="Y725" s="57">
        <v>20.2</v>
      </c>
      <c r="Z725" s="57">
        <v>20.342300000000002</v>
      </c>
      <c r="AA725" s="57">
        <v>20.474</v>
      </c>
      <c r="AB725" s="57"/>
      <c r="AC725" s="57"/>
      <c r="AD725" s="57">
        <v>21</v>
      </c>
      <c r="AE725" s="57">
        <v>19.2</v>
      </c>
      <c r="AF725" s="64"/>
      <c r="AG725" s="64"/>
      <c r="AH725" s="64"/>
      <c r="AI725" s="64"/>
      <c r="AJ725" s="61">
        <v>0.45833333333333331</v>
      </c>
      <c r="AK725" s="216">
        <v>50</v>
      </c>
      <c r="AL725" s="62">
        <v>61.447088881859834</v>
      </c>
      <c r="AM725" s="24" t="s">
        <v>7839</v>
      </c>
      <c r="AN725" s="216" t="s">
        <v>5993</v>
      </c>
      <c r="AO725" s="216" t="s">
        <v>5993</v>
      </c>
      <c r="AP725" s="216" t="s">
        <v>6884</v>
      </c>
      <c r="AQ725" s="216" t="s">
        <v>6885</v>
      </c>
      <c r="AR725" s="216" t="s">
        <v>6916</v>
      </c>
      <c r="AS725" s="24" t="s">
        <v>6945</v>
      </c>
      <c r="AT725" s="24" t="s">
        <v>6518</v>
      </c>
      <c r="AU725" s="24" t="s">
        <v>6248</v>
      </c>
      <c r="AV725" s="24" t="s">
        <v>6017</v>
      </c>
      <c r="AW725" s="24" t="s">
        <v>5979</v>
      </c>
      <c r="AX725" s="24" t="s">
        <v>5976</v>
      </c>
      <c r="AY725" s="24" t="s">
        <v>7840</v>
      </c>
      <c r="AZ725" s="216" t="s">
        <v>6892</v>
      </c>
      <c r="BA725" s="216" t="s">
        <v>7070</v>
      </c>
      <c r="BB725" s="57" t="s">
        <v>5474</v>
      </c>
      <c r="BC725" s="202"/>
      <c r="BD725" s="24"/>
      <c r="BE725" s="151"/>
      <c r="BG725" s="151"/>
      <c r="BI725" s="151"/>
      <c r="BL725" s="152"/>
    </row>
    <row r="726" spans="1:64" s="169" customFormat="1">
      <c r="A726" s="24">
        <v>3354</v>
      </c>
      <c r="B726" s="24" t="s">
        <v>729</v>
      </c>
      <c r="C726" s="57">
        <v>14.5</v>
      </c>
      <c r="D726" s="57">
        <v>15.1</v>
      </c>
      <c r="E726" s="57">
        <v>14.25</v>
      </c>
      <c r="F726" s="57">
        <v>14.45</v>
      </c>
      <c r="G726" s="57">
        <v>14.6</v>
      </c>
      <c r="H726" s="57">
        <v>14.75</v>
      </c>
      <c r="I726" s="57">
        <v>13.65</v>
      </c>
      <c r="J726" s="57">
        <v>13.7</v>
      </c>
      <c r="K726" s="57">
        <v>13.85</v>
      </c>
      <c r="L726" s="57">
        <v>14</v>
      </c>
      <c r="M726" s="57">
        <v>13.7</v>
      </c>
      <c r="N726" s="57">
        <v>13.95</v>
      </c>
      <c r="O726" s="63">
        <v>1.8248175182481698E-2</v>
      </c>
      <c r="P726" s="57">
        <v>102</v>
      </c>
      <c r="Q726" s="57">
        <v>2192</v>
      </c>
      <c r="R726" s="57">
        <v>1341.4</v>
      </c>
      <c r="S726" s="57">
        <v>14.67</v>
      </c>
      <c r="T726" s="57">
        <v>15.07</v>
      </c>
      <c r="U726" s="57">
        <v>15.1275</v>
      </c>
      <c r="V726" s="57">
        <v>14.35</v>
      </c>
      <c r="W726" s="57">
        <v>14.904999999999999</v>
      </c>
      <c r="X726" s="57">
        <v>15.130800000000001</v>
      </c>
      <c r="Y726" s="57">
        <v>14.24</v>
      </c>
      <c r="Z726" s="57">
        <v>14.7875</v>
      </c>
      <c r="AA726" s="57">
        <v>15.1358</v>
      </c>
      <c r="AB726" s="57">
        <v>19.05</v>
      </c>
      <c r="AC726" s="57">
        <v>11.35</v>
      </c>
      <c r="AD726" s="57">
        <v>16.350000000000001</v>
      </c>
      <c r="AE726" s="57">
        <v>13.6</v>
      </c>
      <c r="AF726" s="64">
        <v>32.696899999999999</v>
      </c>
      <c r="AG726" s="64">
        <v>36.678800000000003</v>
      </c>
      <c r="AH726" s="64">
        <v>28.660699999999999</v>
      </c>
      <c r="AI726" s="64">
        <v>34.006100000000004</v>
      </c>
      <c r="AJ726" s="61">
        <v>0.45833333333333331</v>
      </c>
      <c r="AK726" s="216">
        <v>150</v>
      </c>
      <c r="AL726" s="62">
        <v>203.93300653688948</v>
      </c>
      <c r="AM726" s="24" t="s">
        <v>6038</v>
      </c>
      <c r="AN726" s="216" t="s">
        <v>5967</v>
      </c>
      <c r="AO726" s="216" t="s">
        <v>5971</v>
      </c>
      <c r="AP726" s="216" t="s">
        <v>6884</v>
      </c>
      <c r="AQ726" s="216" t="s">
        <v>6885</v>
      </c>
      <c r="AR726" s="216" t="s">
        <v>6916</v>
      </c>
      <c r="AS726" s="24" t="s">
        <v>6894</v>
      </c>
      <c r="AT726" s="24" t="s">
        <v>5978</v>
      </c>
      <c r="AU726" s="24" t="s">
        <v>5964</v>
      </c>
      <c r="AV726" s="24" t="s">
        <v>6016</v>
      </c>
      <c r="AW726" s="24" t="s">
        <v>5990</v>
      </c>
      <c r="AX726" s="24" t="s">
        <v>5970</v>
      </c>
      <c r="AY726" s="24" t="s">
        <v>6969</v>
      </c>
      <c r="AZ726" s="216" t="s">
        <v>7214</v>
      </c>
      <c r="BA726" s="216" t="s">
        <v>7320</v>
      </c>
      <c r="BB726" s="57" t="s">
        <v>5474</v>
      </c>
      <c r="BC726" s="202"/>
      <c r="BD726" s="24"/>
      <c r="BE726" s="151"/>
      <c r="BG726" s="151"/>
      <c r="BI726" s="151"/>
      <c r="BL726" s="152"/>
    </row>
    <row r="727" spans="1:64" s="169" customFormat="1">
      <c r="A727" s="24">
        <v>3356</v>
      </c>
      <c r="B727" s="24" t="s">
        <v>730</v>
      </c>
      <c r="C727" s="57">
        <v>34.35</v>
      </c>
      <c r="D727" s="57">
        <v>36</v>
      </c>
      <c r="E727" s="57">
        <v>34.35</v>
      </c>
      <c r="F727" s="57">
        <v>36</v>
      </c>
      <c r="G727" s="57">
        <v>36.299999999999997</v>
      </c>
      <c r="H727" s="57">
        <v>36.9</v>
      </c>
      <c r="I727" s="57">
        <v>35.049999999999997</v>
      </c>
      <c r="J727" s="57">
        <v>35.5</v>
      </c>
      <c r="K727" s="57">
        <v>35.9</v>
      </c>
      <c r="L727" s="57">
        <v>37.35</v>
      </c>
      <c r="M727" s="57">
        <v>35.75</v>
      </c>
      <c r="N727" s="57">
        <v>37.25</v>
      </c>
      <c r="O727" s="63">
        <v>4.92957746478873E-2</v>
      </c>
      <c r="P727" s="57">
        <v>454</v>
      </c>
      <c r="Q727" s="57">
        <v>566</v>
      </c>
      <c r="R727" s="57">
        <v>964.9</v>
      </c>
      <c r="S727" s="57">
        <v>34.799999999999997</v>
      </c>
      <c r="T727" s="57">
        <v>37.15</v>
      </c>
      <c r="U727" s="57">
        <v>35.077500000000001</v>
      </c>
      <c r="V727" s="57">
        <v>35.020000000000003</v>
      </c>
      <c r="W727" s="57">
        <v>36.887500000000003</v>
      </c>
      <c r="X727" s="57">
        <v>35.194200000000002</v>
      </c>
      <c r="Y727" s="57">
        <v>35.39</v>
      </c>
      <c r="Z727" s="57">
        <v>36.807499999999997</v>
      </c>
      <c r="AA727" s="57">
        <v>35.333300000000001</v>
      </c>
      <c r="AB727" s="57">
        <v>44.3</v>
      </c>
      <c r="AC727" s="57">
        <v>22.9</v>
      </c>
      <c r="AD727" s="57">
        <v>40.799999999999997</v>
      </c>
      <c r="AE727" s="57">
        <v>33.5</v>
      </c>
      <c r="AF727" s="64">
        <v>31.002199999999998</v>
      </c>
      <c r="AG727" s="64">
        <v>25.0045</v>
      </c>
      <c r="AH727" s="64">
        <v>45.177900000000001</v>
      </c>
      <c r="AI727" s="64">
        <v>31.728999999999999</v>
      </c>
      <c r="AJ727" s="61">
        <v>0.45833333333333331</v>
      </c>
      <c r="AK727" s="216">
        <v>500</v>
      </c>
      <c r="AL727" s="62">
        <v>835.60020209758181</v>
      </c>
      <c r="AM727" s="24" t="s">
        <v>6157</v>
      </c>
      <c r="AN727" s="216" t="s">
        <v>6009</v>
      </c>
      <c r="AO727" s="216" t="s">
        <v>5971</v>
      </c>
      <c r="AP727" s="216" t="s">
        <v>6908</v>
      </c>
      <c r="AQ727" s="216" t="s">
        <v>6900</v>
      </c>
      <c r="AR727" s="216" t="s">
        <v>6886</v>
      </c>
      <c r="AS727" s="24" t="s">
        <v>5474</v>
      </c>
      <c r="AT727" s="24" t="s">
        <v>6201</v>
      </c>
      <c r="AU727" s="24" t="s">
        <v>5984</v>
      </c>
      <c r="AV727" s="24" t="s">
        <v>5982</v>
      </c>
      <c r="AW727" s="24" t="s">
        <v>5965</v>
      </c>
      <c r="AX727" s="24" t="s">
        <v>5965</v>
      </c>
      <c r="AY727" s="24" t="s">
        <v>7841</v>
      </c>
      <c r="AZ727" s="216" t="s">
        <v>6966</v>
      </c>
      <c r="BA727" s="216" t="s">
        <v>7505</v>
      </c>
      <c r="BB727" s="57" t="s">
        <v>6903</v>
      </c>
      <c r="BC727" s="202"/>
      <c r="BD727" s="24"/>
      <c r="BE727" s="151"/>
      <c r="BG727" s="151"/>
      <c r="BI727" s="151"/>
      <c r="BL727" s="152"/>
    </row>
    <row r="728" spans="1:64" s="169" customFormat="1">
      <c r="A728" s="24">
        <v>3357</v>
      </c>
      <c r="B728" s="24" t="s">
        <v>2814</v>
      </c>
      <c r="C728" s="57">
        <v>147</v>
      </c>
      <c r="D728" s="57">
        <v>148.5</v>
      </c>
      <c r="E728" s="57">
        <v>145</v>
      </c>
      <c r="F728" s="57">
        <v>147.5</v>
      </c>
      <c r="G728" s="57">
        <v>149.5</v>
      </c>
      <c r="H728" s="57">
        <v>149.5</v>
      </c>
      <c r="I728" s="57">
        <v>145</v>
      </c>
      <c r="J728" s="57">
        <v>145</v>
      </c>
      <c r="K728" s="57">
        <v>146</v>
      </c>
      <c r="L728" s="57">
        <v>151.5</v>
      </c>
      <c r="M728" s="57">
        <v>145</v>
      </c>
      <c r="N728" s="57">
        <v>151</v>
      </c>
      <c r="O728" s="63">
        <v>4.1379310344827502E-2</v>
      </c>
      <c r="P728" s="57">
        <v>239</v>
      </c>
      <c r="Q728" s="57">
        <v>262</v>
      </c>
      <c r="R728" s="57">
        <v>837</v>
      </c>
      <c r="S728" s="57">
        <v>146.69999999999999</v>
      </c>
      <c r="T728" s="57">
        <v>161.07499999999999</v>
      </c>
      <c r="U728" s="57">
        <v>156.02500000000001</v>
      </c>
      <c r="V728" s="57">
        <v>146.5</v>
      </c>
      <c r="W728" s="57">
        <v>159.9</v>
      </c>
      <c r="X728" s="57">
        <v>155.91669999999999</v>
      </c>
      <c r="Y728" s="57">
        <v>146.1</v>
      </c>
      <c r="Z728" s="57">
        <v>158.6</v>
      </c>
      <c r="AA728" s="57">
        <v>155.83330000000001</v>
      </c>
      <c r="AB728" s="57">
        <v>184.5</v>
      </c>
      <c r="AC728" s="57">
        <v>108</v>
      </c>
      <c r="AD728" s="57">
        <v>184.5</v>
      </c>
      <c r="AE728" s="57">
        <v>140.5</v>
      </c>
      <c r="AF728" s="64">
        <v>19.743600000000001</v>
      </c>
      <c r="AG728" s="64">
        <v>18.215</v>
      </c>
      <c r="AH728" s="64">
        <v>29.441500000000001</v>
      </c>
      <c r="AI728" s="64">
        <v>21.9572</v>
      </c>
      <c r="AJ728" s="61">
        <v>0.45833333333333331</v>
      </c>
      <c r="AK728" s="216">
        <v>250</v>
      </c>
      <c r="AL728" s="62">
        <v>449.58746184403196</v>
      </c>
      <c r="AM728" s="24" t="s">
        <v>6157</v>
      </c>
      <c r="AN728" s="216" t="s">
        <v>6009</v>
      </c>
      <c r="AO728" s="216" t="s">
        <v>6007</v>
      </c>
      <c r="AP728" s="216" t="s">
        <v>6884</v>
      </c>
      <c r="AQ728" s="216" t="s">
        <v>6885</v>
      </c>
      <c r="AR728" s="216" t="s">
        <v>6886</v>
      </c>
      <c r="AS728" s="24" t="s">
        <v>5474</v>
      </c>
      <c r="AT728" s="24" t="s">
        <v>6124</v>
      </c>
      <c r="AU728" s="24" t="s">
        <v>6527</v>
      </c>
      <c r="AV728" s="24" t="s">
        <v>6010</v>
      </c>
      <c r="AW728" s="24" t="s">
        <v>5965</v>
      </c>
      <c r="AX728" s="24" t="s">
        <v>5990</v>
      </c>
      <c r="AY728" s="24" t="s">
        <v>7064</v>
      </c>
      <c r="AZ728" s="216" t="s">
        <v>7842</v>
      </c>
      <c r="BA728" s="216" t="s">
        <v>6893</v>
      </c>
      <c r="BB728" s="57" t="s">
        <v>6898</v>
      </c>
      <c r="BC728" s="202"/>
      <c r="BD728" s="24"/>
      <c r="BE728" s="151"/>
      <c r="BG728" s="151"/>
      <c r="BI728" s="151"/>
      <c r="BL728" s="152"/>
    </row>
    <row r="729" spans="1:64" s="169" customFormat="1">
      <c r="A729" s="24">
        <v>3360</v>
      </c>
      <c r="B729" s="24" t="s">
        <v>731</v>
      </c>
      <c r="C729" s="57">
        <v>14.55</v>
      </c>
      <c r="D729" s="57">
        <v>14.75</v>
      </c>
      <c r="E729" s="57">
        <v>14.55</v>
      </c>
      <c r="F729" s="57">
        <v>14.65</v>
      </c>
      <c r="G729" s="57">
        <v>14.65</v>
      </c>
      <c r="H729" s="57">
        <v>14.7</v>
      </c>
      <c r="I729" s="57">
        <v>14.6</v>
      </c>
      <c r="J729" s="57">
        <v>14.7</v>
      </c>
      <c r="K729" s="57">
        <v>14.6</v>
      </c>
      <c r="L729" s="57">
        <v>14.75</v>
      </c>
      <c r="M729" s="57">
        <v>14.6</v>
      </c>
      <c r="N729" s="57">
        <v>14.75</v>
      </c>
      <c r="O729" s="63">
        <v>3.40136054421768E-3</v>
      </c>
      <c r="P729" s="57">
        <v>17</v>
      </c>
      <c r="Q729" s="57">
        <v>50</v>
      </c>
      <c r="R729" s="57">
        <v>122.4</v>
      </c>
      <c r="S729" s="57">
        <v>14.6</v>
      </c>
      <c r="T729" s="57">
        <v>15.1975</v>
      </c>
      <c r="U729" s="57">
        <v>15.5283</v>
      </c>
      <c r="V729" s="57">
        <v>14.63</v>
      </c>
      <c r="W729" s="57">
        <v>15.147500000000001</v>
      </c>
      <c r="X729" s="57">
        <v>15.5083</v>
      </c>
      <c r="Y729" s="57">
        <v>14.64</v>
      </c>
      <c r="Z729" s="57">
        <v>15.112500000000001</v>
      </c>
      <c r="AA729" s="57">
        <v>15.4892</v>
      </c>
      <c r="AB729" s="57">
        <v>19.45</v>
      </c>
      <c r="AC729" s="57">
        <v>13.85</v>
      </c>
      <c r="AD729" s="57">
        <v>15.75</v>
      </c>
      <c r="AE729" s="57">
        <v>14.3</v>
      </c>
      <c r="AF729" s="64">
        <v>27.509799999999998</v>
      </c>
      <c r="AG729" s="64">
        <v>21.237500000000001</v>
      </c>
      <c r="AH729" s="64">
        <v>35.986899999999999</v>
      </c>
      <c r="AI729" s="64">
        <v>26.154</v>
      </c>
      <c r="AJ729" s="61">
        <v>0.45833333333333331</v>
      </c>
      <c r="AK729" s="216">
        <v>50</v>
      </c>
      <c r="AL729" s="62">
        <v>58.033361721756506</v>
      </c>
      <c r="AM729" s="24" t="s">
        <v>6981</v>
      </c>
      <c r="AN729" s="216" t="s">
        <v>6009</v>
      </c>
      <c r="AO729" s="216" t="s">
        <v>5971</v>
      </c>
      <c r="AP729" s="216" t="s">
        <v>6884</v>
      </c>
      <c r="AQ729" s="216" t="s">
        <v>6885</v>
      </c>
      <c r="AR729" s="216" t="s">
        <v>6886</v>
      </c>
      <c r="AS729" s="24" t="s">
        <v>5474</v>
      </c>
      <c r="AT729" s="24" t="s">
        <v>6055</v>
      </c>
      <c r="AU729" s="24" t="s">
        <v>6126</v>
      </c>
      <c r="AV729" s="24" t="s">
        <v>6493</v>
      </c>
      <c r="AW729" s="24" t="s">
        <v>5979</v>
      </c>
      <c r="AX729" s="24" t="s">
        <v>5979</v>
      </c>
      <c r="AY729" s="24" t="s">
        <v>7621</v>
      </c>
      <c r="AZ729" s="216" t="s">
        <v>7511</v>
      </c>
      <c r="BA729" s="216" t="s">
        <v>6992</v>
      </c>
      <c r="BB729" s="57" t="s">
        <v>6944</v>
      </c>
      <c r="BC729" s="202"/>
      <c r="BD729" s="24"/>
      <c r="BE729" s="151"/>
      <c r="BG729" s="151"/>
      <c r="BI729" s="151"/>
      <c r="BL729" s="152"/>
    </row>
    <row r="730" spans="1:64" s="169" customFormat="1">
      <c r="A730" s="24">
        <v>3362</v>
      </c>
      <c r="B730" s="24" t="s">
        <v>732</v>
      </c>
      <c r="C730" s="57">
        <v>70.5</v>
      </c>
      <c r="D730" s="57">
        <v>70.8</v>
      </c>
      <c r="E730" s="57">
        <v>69.400000000000006</v>
      </c>
      <c r="F730" s="57">
        <v>70.400000000000006</v>
      </c>
      <c r="G730" s="57">
        <v>71.3</v>
      </c>
      <c r="H730" s="57">
        <v>71.3</v>
      </c>
      <c r="I730" s="57">
        <v>68.099999999999994</v>
      </c>
      <c r="J730" s="57">
        <v>68.099999999999994</v>
      </c>
      <c r="K730" s="57">
        <v>68.5</v>
      </c>
      <c r="L730" s="57">
        <v>74.900000000000006</v>
      </c>
      <c r="M730" s="57">
        <v>68.3</v>
      </c>
      <c r="N730" s="57">
        <v>74.900000000000006</v>
      </c>
      <c r="O730" s="63">
        <v>9.9853157121879504E-2</v>
      </c>
      <c r="P730" s="57">
        <v>1503</v>
      </c>
      <c r="Q730" s="57">
        <v>818</v>
      </c>
      <c r="R730" s="57">
        <v>1175.1500000000001</v>
      </c>
      <c r="S730" s="57">
        <v>68.459999999999994</v>
      </c>
      <c r="T730" s="57">
        <v>74.17</v>
      </c>
      <c r="U730" s="57">
        <v>86.19</v>
      </c>
      <c r="V730" s="57">
        <v>68.86</v>
      </c>
      <c r="W730" s="57">
        <v>73.61</v>
      </c>
      <c r="X730" s="57">
        <v>85.843299999999999</v>
      </c>
      <c r="Y730" s="57">
        <v>69.86</v>
      </c>
      <c r="Z730" s="57">
        <v>73.33</v>
      </c>
      <c r="AA730" s="57">
        <v>85.463300000000004</v>
      </c>
      <c r="AB730" s="57">
        <v>140</v>
      </c>
      <c r="AC730" s="57">
        <v>32</v>
      </c>
      <c r="AD730" s="57">
        <v>82.9</v>
      </c>
      <c r="AE730" s="57">
        <v>63.6</v>
      </c>
      <c r="AF730" s="64">
        <v>40.1982</v>
      </c>
      <c r="AG730" s="64">
        <v>32.973599999999998</v>
      </c>
      <c r="AH730" s="64">
        <v>60.132100000000001</v>
      </c>
      <c r="AI730" s="64">
        <v>42.026400000000002</v>
      </c>
      <c r="AJ730" s="61">
        <v>0.45833333333333331</v>
      </c>
      <c r="AK730" s="216">
        <v>2000</v>
      </c>
      <c r="AL730" s="62">
        <v>2787.8329652540315</v>
      </c>
      <c r="AM730" s="24" t="s">
        <v>6157</v>
      </c>
      <c r="AN730" s="216" t="s">
        <v>6009</v>
      </c>
      <c r="AO730" s="216" t="s">
        <v>5961</v>
      </c>
      <c r="AP730" s="216" t="s">
        <v>6884</v>
      </c>
      <c r="AQ730" s="216" t="s">
        <v>6900</v>
      </c>
      <c r="AR730" s="216" t="s">
        <v>6886</v>
      </c>
      <c r="AS730" s="24" t="s">
        <v>5474</v>
      </c>
      <c r="AT730" s="24" t="s">
        <v>6328</v>
      </c>
      <c r="AU730" s="24" t="s">
        <v>6058</v>
      </c>
      <c r="AV730" s="24" t="s">
        <v>6045</v>
      </c>
      <c r="AW730" s="24" t="s">
        <v>5979</v>
      </c>
      <c r="AX730" s="24" t="s">
        <v>5979</v>
      </c>
      <c r="AY730" s="24" t="s">
        <v>7843</v>
      </c>
      <c r="AZ730" s="216" t="s">
        <v>7183</v>
      </c>
      <c r="BA730" s="216" t="s">
        <v>7608</v>
      </c>
      <c r="BB730" s="57" t="s">
        <v>6960</v>
      </c>
      <c r="BC730" s="202"/>
      <c r="BD730" s="24"/>
      <c r="BE730" s="151"/>
      <c r="BG730" s="151"/>
      <c r="BI730" s="151"/>
      <c r="BL730" s="152"/>
    </row>
    <row r="731" spans="1:64" s="169" customFormat="1">
      <c r="A731" s="24">
        <v>3363</v>
      </c>
      <c r="B731" s="24" t="s">
        <v>733</v>
      </c>
      <c r="C731" s="57">
        <v>25.5</v>
      </c>
      <c r="D731" s="57">
        <v>25.7</v>
      </c>
      <c r="E731" s="57">
        <v>25.25</v>
      </c>
      <c r="F731" s="57">
        <v>25.45</v>
      </c>
      <c r="G731" s="57">
        <v>25.4</v>
      </c>
      <c r="H731" s="57">
        <v>25.8</v>
      </c>
      <c r="I731" s="57">
        <v>25.05</v>
      </c>
      <c r="J731" s="57">
        <v>25.05</v>
      </c>
      <c r="K731" s="57">
        <v>25.05</v>
      </c>
      <c r="L731" s="57">
        <v>25.5</v>
      </c>
      <c r="M731" s="57">
        <v>25.05</v>
      </c>
      <c r="N731" s="57">
        <v>25.35</v>
      </c>
      <c r="O731" s="63">
        <v>1.19760479041916E-2</v>
      </c>
      <c r="P731" s="57">
        <v>144</v>
      </c>
      <c r="Q731" s="57">
        <v>523</v>
      </c>
      <c r="R731" s="57">
        <v>746.8</v>
      </c>
      <c r="S731" s="57">
        <v>25.79</v>
      </c>
      <c r="T731" s="57">
        <v>26.15</v>
      </c>
      <c r="U731" s="57">
        <v>26.262499999999999</v>
      </c>
      <c r="V731" s="57">
        <v>25.9</v>
      </c>
      <c r="W731" s="57">
        <v>26.02</v>
      </c>
      <c r="X731" s="57">
        <v>26.246700000000001</v>
      </c>
      <c r="Y731" s="57">
        <v>25.58</v>
      </c>
      <c r="Z731" s="57">
        <v>25.942499999999999</v>
      </c>
      <c r="AA731" s="57">
        <v>26.227499999999999</v>
      </c>
      <c r="AB731" s="57">
        <v>38</v>
      </c>
      <c r="AC731" s="57">
        <v>22.05</v>
      </c>
      <c r="AD731" s="57">
        <v>28.9</v>
      </c>
      <c r="AE731" s="57">
        <v>24.35</v>
      </c>
      <c r="AF731" s="64">
        <v>26.258099999999999</v>
      </c>
      <c r="AG731" s="64">
        <v>29.392199999999999</v>
      </c>
      <c r="AH731" s="64">
        <v>24.831399999999999</v>
      </c>
      <c r="AI731" s="64">
        <v>27.8719</v>
      </c>
      <c r="AJ731" s="61">
        <v>0.45833333333333331</v>
      </c>
      <c r="AK731" s="216">
        <v>150</v>
      </c>
      <c r="AL731" s="62">
        <v>287.90542099325575</v>
      </c>
      <c r="AM731" s="24" t="s">
        <v>6054</v>
      </c>
      <c r="AN731" s="216" t="s">
        <v>5967</v>
      </c>
      <c r="AO731" s="216" t="s">
        <v>6007</v>
      </c>
      <c r="AP731" s="216" t="s">
        <v>6884</v>
      </c>
      <c r="AQ731" s="216" t="s">
        <v>6885</v>
      </c>
      <c r="AR731" s="216" t="s">
        <v>6916</v>
      </c>
      <c r="AS731" s="24" t="s">
        <v>5474</v>
      </c>
      <c r="AT731" s="24" t="s">
        <v>6238</v>
      </c>
      <c r="AU731" s="24" t="s">
        <v>6130</v>
      </c>
      <c r="AV731" s="24" t="s">
        <v>6055</v>
      </c>
      <c r="AW731" s="24" t="s">
        <v>5991</v>
      </c>
      <c r="AX731" s="24" t="s">
        <v>5979</v>
      </c>
      <c r="AY731" s="24" t="s">
        <v>7844</v>
      </c>
      <c r="AZ731" s="216" t="s">
        <v>7066</v>
      </c>
      <c r="BA731" s="216" t="s">
        <v>7043</v>
      </c>
      <c r="BB731" s="57" t="s">
        <v>5474</v>
      </c>
      <c r="BC731" s="202"/>
      <c r="BD731" s="24"/>
      <c r="BE731" s="151"/>
      <c r="BG731" s="151"/>
      <c r="BI731" s="151"/>
      <c r="BL731" s="152"/>
    </row>
    <row r="732" spans="1:64" s="169" customFormat="1">
      <c r="A732" s="24">
        <v>3372</v>
      </c>
      <c r="B732" s="24" t="s">
        <v>734</v>
      </c>
      <c r="C732" s="57">
        <v>23.7</v>
      </c>
      <c r="D732" s="57">
        <v>25.3</v>
      </c>
      <c r="E732" s="57">
        <v>23.65</v>
      </c>
      <c r="F732" s="57">
        <v>24.5</v>
      </c>
      <c r="G732" s="57">
        <v>25</v>
      </c>
      <c r="H732" s="57">
        <v>25.35</v>
      </c>
      <c r="I732" s="57">
        <v>23.9</v>
      </c>
      <c r="J732" s="57">
        <v>23.95</v>
      </c>
      <c r="K732" s="57">
        <v>24.5</v>
      </c>
      <c r="L732" s="57">
        <v>25.9</v>
      </c>
      <c r="M732" s="57">
        <v>24.4</v>
      </c>
      <c r="N732" s="57">
        <v>25.25</v>
      </c>
      <c r="O732" s="63">
        <v>5.4279749478079301E-2</v>
      </c>
      <c r="P732" s="57">
        <v>2468</v>
      </c>
      <c r="Q732" s="57">
        <v>2444</v>
      </c>
      <c r="R732" s="57">
        <v>7501.2</v>
      </c>
      <c r="S732" s="57">
        <v>23.49</v>
      </c>
      <c r="T732" s="57">
        <v>26.71</v>
      </c>
      <c r="U732" s="57">
        <v>23.7483</v>
      </c>
      <c r="V732" s="57">
        <v>23.76</v>
      </c>
      <c r="W732" s="57">
        <v>26.407499999999999</v>
      </c>
      <c r="X732" s="57">
        <v>23.835799999999999</v>
      </c>
      <c r="Y732" s="57">
        <v>23.96</v>
      </c>
      <c r="Z732" s="57">
        <v>26.2775</v>
      </c>
      <c r="AA732" s="57">
        <v>23.930800000000001</v>
      </c>
      <c r="AB732" s="57">
        <v>33</v>
      </c>
      <c r="AC732" s="57">
        <v>8.59</v>
      </c>
      <c r="AD732" s="57">
        <v>31.85</v>
      </c>
      <c r="AE732" s="57">
        <v>21.45</v>
      </c>
      <c r="AF732" s="64">
        <v>35.331299999999999</v>
      </c>
      <c r="AG732" s="64">
        <v>26.1417</v>
      </c>
      <c r="AH732" s="64">
        <v>48.1496</v>
      </c>
      <c r="AI732" s="64">
        <v>33.477699999999999</v>
      </c>
      <c r="AJ732" s="61">
        <v>0.45833333333333331</v>
      </c>
      <c r="AK732" s="216">
        <v>2500</v>
      </c>
      <c r="AL732" s="62">
        <v>4350.8529282631653</v>
      </c>
      <c r="AM732" s="24" t="s">
        <v>6157</v>
      </c>
      <c r="AN732" s="216" t="s">
        <v>6009</v>
      </c>
      <c r="AO732" s="216" t="s">
        <v>5971</v>
      </c>
      <c r="AP732" s="216" t="s">
        <v>6908</v>
      </c>
      <c r="AQ732" s="216" t="s">
        <v>6885</v>
      </c>
      <c r="AR732" s="216" t="s">
        <v>6886</v>
      </c>
      <c r="AS732" s="24" t="s">
        <v>5474</v>
      </c>
      <c r="AT732" s="24" t="s">
        <v>6010</v>
      </c>
      <c r="AU732" s="24" t="s">
        <v>5964</v>
      </c>
      <c r="AV732" s="24" t="s">
        <v>6010</v>
      </c>
      <c r="AW732" s="24" t="s">
        <v>5986</v>
      </c>
      <c r="AX732" s="24" t="s">
        <v>5965</v>
      </c>
      <c r="AY732" s="24" t="s">
        <v>7845</v>
      </c>
      <c r="AZ732" s="216" t="s">
        <v>7101</v>
      </c>
      <c r="BA732" s="216" t="s">
        <v>7505</v>
      </c>
      <c r="BB732" s="57" t="s">
        <v>5474</v>
      </c>
      <c r="BC732" s="202"/>
      <c r="BD732" s="24"/>
      <c r="BE732" s="151"/>
      <c r="BG732" s="151"/>
      <c r="BI732" s="151"/>
      <c r="BL732" s="152"/>
    </row>
    <row r="733" spans="1:64" s="169" customFormat="1">
      <c r="A733" s="24">
        <v>3373</v>
      </c>
      <c r="B733" s="24" t="s">
        <v>735</v>
      </c>
      <c r="C733" s="57">
        <v>42.7</v>
      </c>
      <c r="D733" s="57">
        <v>43.25</v>
      </c>
      <c r="E733" s="57">
        <v>41.35</v>
      </c>
      <c r="F733" s="57">
        <v>41.45</v>
      </c>
      <c r="G733" s="57">
        <v>41.55</v>
      </c>
      <c r="H733" s="57">
        <v>42.1</v>
      </c>
      <c r="I733" s="57">
        <v>40</v>
      </c>
      <c r="J733" s="57">
        <v>40.4</v>
      </c>
      <c r="K733" s="57">
        <v>40.299999999999997</v>
      </c>
      <c r="L733" s="57">
        <v>42.1</v>
      </c>
      <c r="M733" s="57">
        <v>40.299999999999997</v>
      </c>
      <c r="N733" s="57">
        <v>41.75</v>
      </c>
      <c r="O733" s="63">
        <v>3.3415841584158397E-2</v>
      </c>
      <c r="P733" s="57">
        <v>412</v>
      </c>
      <c r="Q733" s="57">
        <v>731</v>
      </c>
      <c r="R733" s="57">
        <v>726.05</v>
      </c>
      <c r="S733" s="57">
        <v>48.52</v>
      </c>
      <c r="T733" s="57">
        <v>62.674999999999997</v>
      </c>
      <c r="U733" s="57">
        <v>67.601699999999994</v>
      </c>
      <c r="V733" s="57">
        <v>43.68</v>
      </c>
      <c r="W733" s="57">
        <v>61.435000000000002</v>
      </c>
      <c r="X733" s="57">
        <v>67.03</v>
      </c>
      <c r="Y733" s="57">
        <v>42.17</v>
      </c>
      <c r="Z733" s="57">
        <v>60.302500000000002</v>
      </c>
      <c r="AA733" s="57">
        <v>66.477500000000006</v>
      </c>
      <c r="AB733" s="57">
        <v>100.5</v>
      </c>
      <c r="AC733" s="57">
        <v>40</v>
      </c>
      <c r="AD733" s="57">
        <v>70.7</v>
      </c>
      <c r="AE733" s="57">
        <v>40</v>
      </c>
      <c r="AF733" s="64">
        <v>3.5668000000000002</v>
      </c>
      <c r="AG733" s="64">
        <v>10.612299999999999</v>
      </c>
      <c r="AH733" s="64">
        <v>4.4245999999999999</v>
      </c>
      <c r="AI733" s="64">
        <v>8.5496999999999996</v>
      </c>
      <c r="AJ733" s="61">
        <v>0.45833333333333331</v>
      </c>
      <c r="AK733" s="216">
        <v>450</v>
      </c>
      <c r="AL733" s="62">
        <v>780.57033999511088</v>
      </c>
      <c r="AM733" s="24" t="s">
        <v>6154</v>
      </c>
      <c r="AN733" s="216" t="s">
        <v>6039</v>
      </c>
      <c r="AO733" s="216" t="s">
        <v>6047</v>
      </c>
      <c r="AP733" s="216" t="s">
        <v>6884</v>
      </c>
      <c r="AQ733" s="216" t="s">
        <v>6885</v>
      </c>
      <c r="AR733" s="216" t="s">
        <v>6916</v>
      </c>
      <c r="AS733" s="24" t="s">
        <v>7297</v>
      </c>
      <c r="AT733" s="24" t="s">
        <v>5962</v>
      </c>
      <c r="AU733" s="24" t="s">
        <v>5962</v>
      </c>
      <c r="AV733" s="24" t="s">
        <v>6031</v>
      </c>
      <c r="AW733" s="24" t="s">
        <v>5990</v>
      </c>
      <c r="AX733" s="24" t="s">
        <v>5979</v>
      </c>
      <c r="AY733" s="24" t="s">
        <v>7846</v>
      </c>
      <c r="AZ733" s="216" t="s">
        <v>7847</v>
      </c>
      <c r="BA733" s="216" t="s">
        <v>7848</v>
      </c>
      <c r="BB733" s="57" t="s">
        <v>5474</v>
      </c>
      <c r="BC733" s="202"/>
      <c r="BD733" s="24"/>
      <c r="BE733" s="151"/>
      <c r="BG733" s="151"/>
      <c r="BI733" s="151"/>
      <c r="BL733" s="152"/>
    </row>
    <row r="734" spans="1:64" s="169" customFormat="1">
      <c r="A734" s="24">
        <v>3374</v>
      </c>
      <c r="B734" s="24" t="s">
        <v>736</v>
      </c>
      <c r="C734" s="57">
        <v>138</v>
      </c>
      <c r="D734" s="57">
        <v>142</v>
      </c>
      <c r="E734" s="57">
        <v>138</v>
      </c>
      <c r="F734" s="57">
        <v>140</v>
      </c>
      <c r="G734" s="57">
        <v>141.5</v>
      </c>
      <c r="H734" s="57">
        <v>143</v>
      </c>
      <c r="I734" s="57">
        <v>137</v>
      </c>
      <c r="J734" s="57">
        <v>137</v>
      </c>
      <c r="K734" s="57">
        <v>137.5</v>
      </c>
      <c r="L734" s="57">
        <v>144</v>
      </c>
      <c r="M734" s="57">
        <v>137.5</v>
      </c>
      <c r="N734" s="57">
        <v>142.5</v>
      </c>
      <c r="O734" s="63">
        <v>4.0145985401459798E-2</v>
      </c>
      <c r="P734" s="57">
        <v>2491</v>
      </c>
      <c r="Q734" s="57">
        <v>2764</v>
      </c>
      <c r="R734" s="57">
        <v>4623</v>
      </c>
      <c r="S734" s="57">
        <v>137.5</v>
      </c>
      <c r="T734" s="57">
        <v>156.125</v>
      </c>
      <c r="U734" s="57">
        <v>165.02500000000001</v>
      </c>
      <c r="V734" s="57">
        <v>138.1</v>
      </c>
      <c r="W734" s="57">
        <v>154.44999999999999</v>
      </c>
      <c r="X734" s="57">
        <v>164.76669999999999</v>
      </c>
      <c r="Y734" s="57">
        <v>138.19999999999999</v>
      </c>
      <c r="Z734" s="57">
        <v>153.4</v>
      </c>
      <c r="AA734" s="57">
        <v>164.5583</v>
      </c>
      <c r="AB734" s="57">
        <v>219</v>
      </c>
      <c r="AC734" s="57">
        <v>108</v>
      </c>
      <c r="AD734" s="57">
        <v>174</v>
      </c>
      <c r="AE734" s="57">
        <v>128.5</v>
      </c>
      <c r="AF734" s="64">
        <v>25.7681</v>
      </c>
      <c r="AG734" s="64">
        <v>22.959599999999998</v>
      </c>
      <c r="AH734" s="64">
        <v>35.479399999999998</v>
      </c>
      <c r="AI734" s="64">
        <v>27.132899999999999</v>
      </c>
      <c r="AJ734" s="61">
        <v>0.45833333333333331</v>
      </c>
      <c r="AK734" s="216">
        <v>2500</v>
      </c>
      <c r="AL734" s="62">
        <v>4391.3997748393613</v>
      </c>
      <c r="AM734" s="24" t="s">
        <v>6157</v>
      </c>
      <c r="AN734" s="216" t="s">
        <v>6009</v>
      </c>
      <c r="AO734" s="216" t="s">
        <v>5971</v>
      </c>
      <c r="AP734" s="216" t="s">
        <v>6884</v>
      </c>
      <c r="AQ734" s="216" t="s">
        <v>6885</v>
      </c>
      <c r="AR734" s="216" t="s">
        <v>6886</v>
      </c>
      <c r="AS734" s="24" t="s">
        <v>5474</v>
      </c>
      <c r="AT734" s="24" t="s">
        <v>6055</v>
      </c>
      <c r="AU734" s="24" t="s">
        <v>6336</v>
      </c>
      <c r="AV734" s="24" t="s">
        <v>6013</v>
      </c>
      <c r="AW734" s="24" t="s">
        <v>5990</v>
      </c>
      <c r="AX734" s="24" t="s">
        <v>5979</v>
      </c>
      <c r="AY734" s="24" t="s">
        <v>7621</v>
      </c>
      <c r="AZ734" s="216" t="s">
        <v>7293</v>
      </c>
      <c r="BA734" s="216" t="s">
        <v>7070</v>
      </c>
      <c r="BB734" s="57" t="s">
        <v>6898</v>
      </c>
      <c r="BC734" s="202"/>
      <c r="BD734" s="24"/>
      <c r="BE734" s="151"/>
      <c r="BG734" s="151"/>
      <c r="BI734" s="151"/>
      <c r="BL734" s="152"/>
    </row>
    <row r="735" spans="1:64" s="169" customFormat="1">
      <c r="A735" s="24">
        <v>3376</v>
      </c>
      <c r="B735" s="24" t="s">
        <v>737</v>
      </c>
      <c r="C735" s="57">
        <v>100</v>
      </c>
      <c r="D735" s="57">
        <v>101</v>
      </c>
      <c r="E735" s="57">
        <v>99.9</v>
      </c>
      <c r="F735" s="57">
        <v>101</v>
      </c>
      <c r="G735" s="57">
        <v>102.5</v>
      </c>
      <c r="H735" s="57">
        <v>102.5</v>
      </c>
      <c r="I735" s="57">
        <v>101</v>
      </c>
      <c r="J735" s="57">
        <v>102</v>
      </c>
      <c r="K735" s="57">
        <v>102.5</v>
      </c>
      <c r="L735" s="57">
        <v>103</v>
      </c>
      <c r="M735" s="57">
        <v>102</v>
      </c>
      <c r="N735" s="57">
        <v>102</v>
      </c>
      <c r="O735" s="63">
        <v>0</v>
      </c>
      <c r="P735" s="57">
        <v>137</v>
      </c>
      <c r="Q735" s="57">
        <v>301</v>
      </c>
      <c r="R735" s="57">
        <v>904.15</v>
      </c>
      <c r="S735" s="57">
        <v>101.34</v>
      </c>
      <c r="T735" s="57">
        <v>106.51</v>
      </c>
      <c r="U735" s="57">
        <v>113.44499999999999</v>
      </c>
      <c r="V735" s="57">
        <v>101.44</v>
      </c>
      <c r="W735" s="57">
        <v>105.66</v>
      </c>
      <c r="X735" s="57">
        <v>113.295</v>
      </c>
      <c r="Y735" s="57">
        <v>101.34</v>
      </c>
      <c r="Z735" s="57">
        <v>104.96</v>
      </c>
      <c r="AA735" s="57">
        <v>113.1283</v>
      </c>
      <c r="AB735" s="57">
        <v>155.5</v>
      </c>
      <c r="AC735" s="57">
        <v>95.7</v>
      </c>
      <c r="AD735" s="57">
        <v>119</v>
      </c>
      <c r="AE735" s="57">
        <v>99.1</v>
      </c>
      <c r="AF735" s="64">
        <v>22.914999999999999</v>
      </c>
      <c r="AG735" s="64">
        <v>20.790400000000002</v>
      </c>
      <c r="AH735" s="64">
        <v>30.3809</v>
      </c>
      <c r="AI735" s="64">
        <v>23.987200000000001</v>
      </c>
      <c r="AJ735" s="61">
        <v>0.45833333333333331</v>
      </c>
      <c r="AK735" s="216">
        <v>150</v>
      </c>
      <c r="AL735" s="62">
        <v>273.91001858386136</v>
      </c>
      <c r="AM735" s="24" t="s">
        <v>6392</v>
      </c>
      <c r="AN735" s="216" t="s">
        <v>6009</v>
      </c>
      <c r="AO735" s="216" t="s">
        <v>6007</v>
      </c>
      <c r="AP735" s="216" t="s">
        <v>6884</v>
      </c>
      <c r="AQ735" s="216" t="s">
        <v>6885</v>
      </c>
      <c r="AR735" s="216" t="s">
        <v>6886</v>
      </c>
      <c r="AS735" s="24" t="s">
        <v>6887</v>
      </c>
      <c r="AT735" s="24" t="s">
        <v>6126</v>
      </c>
      <c r="AU735" s="24" t="s">
        <v>6345</v>
      </c>
      <c r="AV735" s="24" t="s">
        <v>6130</v>
      </c>
      <c r="AW735" s="24" t="s">
        <v>5970</v>
      </c>
      <c r="AX735" s="24" t="s">
        <v>5979</v>
      </c>
      <c r="AY735" s="24" t="s">
        <v>7273</v>
      </c>
      <c r="AZ735" s="216" t="s">
        <v>7197</v>
      </c>
      <c r="BA735" s="216" t="s">
        <v>7032</v>
      </c>
      <c r="BB735" s="57" t="s">
        <v>5474</v>
      </c>
      <c r="BC735" s="202"/>
      <c r="BD735" s="24"/>
      <c r="BE735" s="151"/>
      <c r="BG735" s="151"/>
      <c r="BI735" s="151"/>
      <c r="BL735" s="152"/>
    </row>
    <row r="736" spans="1:64" s="169" customFormat="1">
      <c r="A736" s="24">
        <v>3379</v>
      </c>
      <c r="B736" s="24" t="s">
        <v>738</v>
      </c>
      <c r="C736" s="57">
        <v>11.85</v>
      </c>
      <c r="D736" s="57">
        <v>11.9</v>
      </c>
      <c r="E736" s="57">
        <v>11.7</v>
      </c>
      <c r="F736" s="57">
        <v>11.85</v>
      </c>
      <c r="G736" s="57">
        <v>11.95</v>
      </c>
      <c r="H736" s="57">
        <v>11.95</v>
      </c>
      <c r="I736" s="57">
        <v>11.7</v>
      </c>
      <c r="J736" s="57">
        <v>11.9</v>
      </c>
      <c r="K736" s="57">
        <v>11.7</v>
      </c>
      <c r="L736" s="57">
        <v>11.8</v>
      </c>
      <c r="M736" s="57">
        <v>11.7</v>
      </c>
      <c r="N736" s="57">
        <v>11.7</v>
      </c>
      <c r="O736" s="63">
        <v>-1.6806722689075598E-2</v>
      </c>
      <c r="P736" s="57">
        <v>39</v>
      </c>
      <c r="Q736" s="57">
        <v>58</v>
      </c>
      <c r="R736" s="57">
        <v>102.3</v>
      </c>
      <c r="S736" s="57">
        <v>11.92</v>
      </c>
      <c r="T736" s="57">
        <v>12.66</v>
      </c>
      <c r="U736" s="57">
        <v>13.1517</v>
      </c>
      <c r="V736" s="57">
        <v>11.93</v>
      </c>
      <c r="W736" s="57">
        <v>12.577500000000001</v>
      </c>
      <c r="X736" s="57">
        <v>13.121700000000001</v>
      </c>
      <c r="Y736" s="57">
        <v>11.84</v>
      </c>
      <c r="Z736" s="57">
        <v>12.5025</v>
      </c>
      <c r="AA736" s="57">
        <v>13.0892</v>
      </c>
      <c r="AB736" s="57">
        <v>20.7</v>
      </c>
      <c r="AC736" s="57">
        <v>10.65</v>
      </c>
      <c r="AD736" s="57">
        <v>13.6</v>
      </c>
      <c r="AE736" s="57">
        <v>11.5</v>
      </c>
      <c r="AF736" s="64">
        <v>28.462399999999999</v>
      </c>
      <c r="AG736" s="64">
        <v>24.090399999999999</v>
      </c>
      <c r="AH736" s="64">
        <v>25.324100000000001</v>
      </c>
      <c r="AI736" s="64">
        <v>24.5016</v>
      </c>
      <c r="AJ736" s="61">
        <v>0.45833333333333331</v>
      </c>
      <c r="AK736" s="216">
        <v>50</v>
      </c>
      <c r="AL736" s="62">
        <v>133.13535924402964</v>
      </c>
      <c r="AM736" s="24" t="s">
        <v>7824</v>
      </c>
      <c r="AN736" s="216" t="s">
        <v>5967</v>
      </c>
      <c r="AO736" s="216" t="s">
        <v>6007</v>
      </c>
      <c r="AP736" s="216" t="s">
        <v>6884</v>
      </c>
      <c r="AQ736" s="216" t="s">
        <v>6885</v>
      </c>
      <c r="AR736" s="216" t="s">
        <v>6916</v>
      </c>
      <c r="AS736" s="24" t="s">
        <v>5474</v>
      </c>
      <c r="AT736" s="24" t="s">
        <v>6511</v>
      </c>
      <c r="AU736" s="24" t="s">
        <v>6345</v>
      </c>
      <c r="AV736" s="24" t="s">
        <v>6122</v>
      </c>
      <c r="AW736" s="24" t="s">
        <v>6159</v>
      </c>
      <c r="AX736" s="24" t="s">
        <v>5979</v>
      </c>
      <c r="AY736" s="24" t="s">
        <v>7849</v>
      </c>
      <c r="AZ736" s="216" t="s">
        <v>7616</v>
      </c>
      <c r="BA736" s="216" t="s">
        <v>6890</v>
      </c>
      <c r="BB736" s="57" t="s">
        <v>5474</v>
      </c>
      <c r="BC736" s="202"/>
      <c r="BD736" s="24"/>
      <c r="BE736" s="151"/>
      <c r="BG736" s="151"/>
      <c r="BI736" s="151"/>
      <c r="BL736" s="152"/>
    </row>
    <row r="737" spans="1:64" s="169" customFormat="1">
      <c r="A737" s="24">
        <v>3380</v>
      </c>
      <c r="B737" s="24" t="s">
        <v>739</v>
      </c>
      <c r="C737" s="57">
        <v>25.75</v>
      </c>
      <c r="D737" s="57">
        <v>26.4</v>
      </c>
      <c r="E737" s="57">
        <v>25.7</v>
      </c>
      <c r="F737" s="57">
        <v>26.35</v>
      </c>
      <c r="G737" s="57">
        <v>26.5</v>
      </c>
      <c r="H737" s="57">
        <v>26.5</v>
      </c>
      <c r="I737" s="57">
        <v>25.95</v>
      </c>
      <c r="J737" s="57">
        <v>26.1</v>
      </c>
      <c r="K737" s="57">
        <v>26.35</v>
      </c>
      <c r="L737" s="57">
        <v>27</v>
      </c>
      <c r="M737" s="57">
        <v>26.25</v>
      </c>
      <c r="N737" s="57">
        <v>26.8</v>
      </c>
      <c r="O737" s="63">
        <v>2.68199233716475E-2</v>
      </c>
      <c r="P737" s="57">
        <v>729</v>
      </c>
      <c r="Q737" s="57">
        <v>424</v>
      </c>
      <c r="R737" s="57">
        <v>1042.05</v>
      </c>
      <c r="S737" s="57">
        <v>25.41</v>
      </c>
      <c r="T737" s="57">
        <v>26.677499999999998</v>
      </c>
      <c r="U737" s="57">
        <v>28.074200000000001</v>
      </c>
      <c r="V737" s="57">
        <v>25.72</v>
      </c>
      <c r="W737" s="57">
        <v>26.524999999999999</v>
      </c>
      <c r="X737" s="57">
        <v>28.045000000000002</v>
      </c>
      <c r="Y737" s="57">
        <v>25.95</v>
      </c>
      <c r="Z737" s="57">
        <v>26.434999999999999</v>
      </c>
      <c r="AA737" s="57">
        <v>28.015799999999999</v>
      </c>
      <c r="AB737" s="57">
        <v>41.35</v>
      </c>
      <c r="AC737" s="57">
        <v>23.65</v>
      </c>
      <c r="AD737" s="57">
        <v>29</v>
      </c>
      <c r="AE737" s="57">
        <v>24.2</v>
      </c>
      <c r="AF737" s="64">
        <v>57.489800000000002</v>
      </c>
      <c r="AG737" s="64">
        <v>39.2014</v>
      </c>
      <c r="AH737" s="64">
        <v>69.278899999999993</v>
      </c>
      <c r="AI737" s="64">
        <v>49.2273</v>
      </c>
      <c r="AJ737" s="61">
        <v>0.45833333333333331</v>
      </c>
      <c r="AK737" s="216">
        <v>750</v>
      </c>
      <c r="AL737" s="62">
        <v>1318.5376127545871</v>
      </c>
      <c r="AM737" s="24" t="s">
        <v>7850</v>
      </c>
      <c r="AN737" s="216" t="s">
        <v>6009</v>
      </c>
      <c r="AO737" s="216" t="s">
        <v>5961</v>
      </c>
      <c r="AP737" s="216" t="s">
        <v>6884</v>
      </c>
      <c r="AQ737" s="216" t="s">
        <v>6900</v>
      </c>
      <c r="AR737" s="216" t="s">
        <v>6886</v>
      </c>
      <c r="AS737" s="24" t="s">
        <v>5474</v>
      </c>
      <c r="AT737" s="24" t="s">
        <v>6010</v>
      </c>
      <c r="AU737" s="24" t="s">
        <v>6017</v>
      </c>
      <c r="AV737" s="24" t="s">
        <v>6016</v>
      </c>
      <c r="AW737" s="24" t="s">
        <v>5991</v>
      </c>
      <c r="AX737" s="24" t="s">
        <v>5965</v>
      </c>
      <c r="AY737" s="24" t="s">
        <v>7851</v>
      </c>
      <c r="AZ737" s="216" t="s">
        <v>7138</v>
      </c>
      <c r="BA737" s="216" t="s">
        <v>6920</v>
      </c>
      <c r="BB737" s="57" t="s">
        <v>6903</v>
      </c>
      <c r="BC737" s="202"/>
      <c r="BD737" s="24"/>
      <c r="BE737" s="151"/>
      <c r="BG737" s="151"/>
      <c r="BI737" s="151"/>
      <c r="BL737" s="152"/>
    </row>
    <row r="738" spans="1:64" s="169" customFormat="1">
      <c r="A738" s="24">
        <v>3383</v>
      </c>
      <c r="B738" s="24" t="s">
        <v>740</v>
      </c>
      <c r="C738" s="57">
        <v>4.4800000000000004</v>
      </c>
      <c r="D738" s="57">
        <v>4.75</v>
      </c>
      <c r="E738" s="57">
        <v>4.4800000000000004</v>
      </c>
      <c r="F738" s="57">
        <v>4.75</v>
      </c>
      <c r="G738" s="57">
        <v>4.7</v>
      </c>
      <c r="H738" s="57">
        <v>4.7</v>
      </c>
      <c r="I738" s="57">
        <v>4.55</v>
      </c>
      <c r="J738" s="57">
        <v>4.5599999999999996</v>
      </c>
      <c r="K738" s="57">
        <v>4.5599999999999996</v>
      </c>
      <c r="L738" s="57">
        <v>4.5599999999999996</v>
      </c>
      <c r="M738" s="57">
        <v>4.5599999999999996</v>
      </c>
      <c r="N738" s="57">
        <v>4.5599999999999996</v>
      </c>
      <c r="O738" s="63">
        <v>0</v>
      </c>
      <c r="P738" s="57">
        <v>4</v>
      </c>
      <c r="Q738" s="57">
        <v>48</v>
      </c>
      <c r="R738" s="57">
        <v>61.2</v>
      </c>
      <c r="S738" s="57">
        <v>4.5599999999999996</v>
      </c>
      <c r="T738" s="57">
        <v>5.3574999999999999</v>
      </c>
      <c r="U738" s="57">
        <v>5.1155999999999997</v>
      </c>
      <c r="V738" s="57">
        <v>4.5060000000000002</v>
      </c>
      <c r="W738" s="57">
        <v>5.2755000000000001</v>
      </c>
      <c r="X738" s="57">
        <v>5.1173000000000002</v>
      </c>
      <c r="Y738" s="57">
        <v>4.4980000000000002</v>
      </c>
      <c r="Z738" s="57">
        <v>5.2035</v>
      </c>
      <c r="AA738" s="57">
        <v>5.1189999999999998</v>
      </c>
      <c r="AB738" s="57">
        <v>6.9</v>
      </c>
      <c r="AC738" s="57">
        <v>0</v>
      </c>
      <c r="AD738" s="57">
        <v>6</v>
      </c>
      <c r="AE738" s="57">
        <v>4.29</v>
      </c>
      <c r="AF738" s="64">
        <v>17.654499999999999</v>
      </c>
      <c r="AG738" s="64">
        <v>12.725199999999999</v>
      </c>
      <c r="AH738" s="64">
        <v>18.912600000000001</v>
      </c>
      <c r="AI738" s="64">
        <v>14.787699999999999</v>
      </c>
      <c r="AJ738" s="61">
        <v>0.45833333333333331</v>
      </c>
      <c r="AK738" s="216">
        <v>50</v>
      </c>
      <c r="AL738" s="62">
        <v>13.654908640413296</v>
      </c>
      <c r="AM738" s="24" t="s">
        <v>6806</v>
      </c>
      <c r="AN738" s="216" t="s">
        <v>6009</v>
      </c>
      <c r="AO738" s="216" t="s">
        <v>6047</v>
      </c>
      <c r="AP738" s="216" t="s">
        <v>6884</v>
      </c>
      <c r="AQ738" s="216" t="s">
        <v>6885</v>
      </c>
      <c r="AR738" s="216" t="s">
        <v>6886</v>
      </c>
      <c r="AS738" s="24" t="s">
        <v>5474</v>
      </c>
      <c r="AT738" s="24" t="s">
        <v>6201</v>
      </c>
      <c r="AU738" s="24" t="s">
        <v>6209</v>
      </c>
      <c r="AV738" s="24" t="s">
        <v>6577</v>
      </c>
      <c r="AW738" s="24" t="s">
        <v>5979</v>
      </c>
      <c r="AX738" s="24" t="s">
        <v>5979</v>
      </c>
      <c r="AY738" s="24" t="s">
        <v>7498</v>
      </c>
      <c r="AZ738" s="216" t="s">
        <v>7852</v>
      </c>
      <c r="BA738" s="216" t="s">
        <v>7320</v>
      </c>
      <c r="BB738" s="57" t="s">
        <v>5474</v>
      </c>
      <c r="BC738" s="202"/>
      <c r="BD738" s="24"/>
      <c r="BE738" s="151"/>
      <c r="BG738" s="151"/>
      <c r="BI738" s="151"/>
      <c r="BL738" s="152"/>
    </row>
    <row r="739" spans="1:64" s="169" customFormat="1">
      <c r="A739" s="24">
        <v>3388</v>
      </c>
      <c r="B739" s="24" t="s">
        <v>741</v>
      </c>
      <c r="C739" s="57">
        <v>74.7</v>
      </c>
      <c r="D739" s="57">
        <v>75.5</v>
      </c>
      <c r="E739" s="57">
        <v>74.7</v>
      </c>
      <c r="F739" s="57">
        <v>75.2</v>
      </c>
      <c r="G739" s="57">
        <v>75.2</v>
      </c>
      <c r="H739" s="57">
        <v>75.5</v>
      </c>
      <c r="I739" s="57">
        <v>75</v>
      </c>
      <c r="J739" s="57">
        <v>75.3</v>
      </c>
      <c r="K739" s="57">
        <v>75.3</v>
      </c>
      <c r="L739" s="57">
        <v>75.7</v>
      </c>
      <c r="M739" s="57">
        <v>75.3</v>
      </c>
      <c r="N739" s="57">
        <v>75.599999999999994</v>
      </c>
      <c r="O739" s="63">
        <v>3.9840637450199202E-3</v>
      </c>
      <c r="P739" s="57">
        <v>28</v>
      </c>
      <c r="Q739" s="57">
        <v>44</v>
      </c>
      <c r="R739" s="57">
        <v>82.35</v>
      </c>
      <c r="S739" s="57">
        <v>74.819999999999993</v>
      </c>
      <c r="T739" s="57">
        <v>76.19</v>
      </c>
      <c r="U739" s="57">
        <v>76.621700000000004</v>
      </c>
      <c r="V739" s="57">
        <v>74.86</v>
      </c>
      <c r="W739" s="57">
        <v>76.099999999999994</v>
      </c>
      <c r="X739" s="57">
        <v>76.6233</v>
      </c>
      <c r="Y739" s="57">
        <v>74.92</v>
      </c>
      <c r="Z739" s="57">
        <v>76.055000000000007</v>
      </c>
      <c r="AA739" s="57">
        <v>76.6233</v>
      </c>
      <c r="AB739" s="57">
        <v>80.5</v>
      </c>
      <c r="AC739" s="57">
        <v>61.6</v>
      </c>
      <c r="AD739" s="57">
        <v>78.5</v>
      </c>
      <c r="AE739" s="57">
        <v>74</v>
      </c>
      <c r="AF739" s="64">
        <v>26.265999999999998</v>
      </c>
      <c r="AG739" s="64">
        <v>22.819299999999998</v>
      </c>
      <c r="AH739" s="64">
        <v>33.6723</v>
      </c>
      <c r="AI739" s="64">
        <v>26.437000000000001</v>
      </c>
      <c r="AJ739" s="61">
        <v>0.45833333333333331</v>
      </c>
      <c r="AK739" s="216">
        <v>50</v>
      </c>
      <c r="AL739" s="62">
        <v>95.584360482893075</v>
      </c>
      <c r="AM739" s="24" t="s">
        <v>6054</v>
      </c>
      <c r="AN739" s="216" t="s">
        <v>6009</v>
      </c>
      <c r="AO739" s="216" t="s">
        <v>5971</v>
      </c>
      <c r="AP739" s="216" t="s">
        <v>6884</v>
      </c>
      <c r="AQ739" s="216" t="s">
        <v>6885</v>
      </c>
      <c r="AR739" s="216" t="s">
        <v>6886</v>
      </c>
      <c r="AS739" s="24" t="s">
        <v>6887</v>
      </c>
      <c r="AT739" s="24" t="s">
        <v>6055</v>
      </c>
      <c r="AU739" s="24" t="s">
        <v>6218</v>
      </c>
      <c r="AV739" s="24" t="s">
        <v>6055</v>
      </c>
      <c r="AW739" s="24" t="s">
        <v>5991</v>
      </c>
      <c r="AX739" s="24" t="s">
        <v>5979</v>
      </c>
      <c r="AY739" s="24" t="s">
        <v>7564</v>
      </c>
      <c r="AZ739" s="216" t="s">
        <v>7210</v>
      </c>
      <c r="BA739" s="216" t="s">
        <v>7160</v>
      </c>
      <c r="BB739" s="57" t="s">
        <v>5474</v>
      </c>
      <c r="BC739" s="202"/>
      <c r="BD739" s="24"/>
      <c r="BE739" s="151"/>
      <c r="BG739" s="151"/>
      <c r="BI739" s="151"/>
      <c r="BL739" s="152"/>
    </row>
    <row r="740" spans="1:64" s="169" customFormat="1">
      <c r="A740" s="24">
        <v>3390</v>
      </c>
      <c r="B740" s="24" t="s">
        <v>742</v>
      </c>
      <c r="C740" s="57">
        <v>17.7</v>
      </c>
      <c r="D740" s="57">
        <v>18.399999999999999</v>
      </c>
      <c r="E740" s="57">
        <v>17.7</v>
      </c>
      <c r="F740" s="57">
        <v>18.350000000000001</v>
      </c>
      <c r="G740" s="57">
        <v>18.399999999999999</v>
      </c>
      <c r="H740" s="57">
        <v>18.399999999999999</v>
      </c>
      <c r="I740" s="57">
        <v>18</v>
      </c>
      <c r="J740" s="57">
        <v>18.25</v>
      </c>
      <c r="K740" s="57">
        <v>18.25</v>
      </c>
      <c r="L740" s="57">
        <v>18.350000000000001</v>
      </c>
      <c r="M740" s="57">
        <v>18.2</v>
      </c>
      <c r="N740" s="57">
        <v>18.25</v>
      </c>
      <c r="O740" s="63">
        <v>0</v>
      </c>
      <c r="P740" s="57">
        <v>19</v>
      </c>
      <c r="Q740" s="57">
        <v>80</v>
      </c>
      <c r="R740" s="57">
        <v>174.55</v>
      </c>
      <c r="S740" s="57">
        <v>18.02</v>
      </c>
      <c r="T740" s="57">
        <v>18.895</v>
      </c>
      <c r="U740" s="57">
        <v>18.12</v>
      </c>
      <c r="V740" s="57">
        <v>18.11</v>
      </c>
      <c r="W740" s="57">
        <v>18.84</v>
      </c>
      <c r="X740" s="57">
        <v>18.1617</v>
      </c>
      <c r="Y740" s="57">
        <v>18.13</v>
      </c>
      <c r="Z740" s="57">
        <v>18.782499999999999</v>
      </c>
      <c r="AA740" s="57">
        <v>18.200800000000001</v>
      </c>
      <c r="AB740" s="57">
        <v>20.5</v>
      </c>
      <c r="AC740" s="57">
        <v>13</v>
      </c>
      <c r="AD740" s="57">
        <v>20.3</v>
      </c>
      <c r="AE740" s="57">
        <v>17.45</v>
      </c>
      <c r="AF740" s="64">
        <v>34.218499999999999</v>
      </c>
      <c r="AG740" s="64">
        <v>26.919799999999999</v>
      </c>
      <c r="AH740" s="64">
        <v>38.050400000000003</v>
      </c>
      <c r="AI740" s="64">
        <v>30.63</v>
      </c>
      <c r="AJ740" s="61">
        <v>0.45833333333333331</v>
      </c>
      <c r="AK740" s="216">
        <v>50</v>
      </c>
      <c r="AL740" s="62">
        <v>64.860816041963162</v>
      </c>
      <c r="AM740" s="24" t="s">
        <v>6853</v>
      </c>
      <c r="AN740" s="216" t="s">
        <v>6009</v>
      </c>
      <c r="AO740" s="216" t="s">
        <v>5971</v>
      </c>
      <c r="AP740" s="216" t="s">
        <v>6908</v>
      </c>
      <c r="AQ740" s="216" t="s">
        <v>6885</v>
      </c>
      <c r="AR740" s="216" t="s">
        <v>6886</v>
      </c>
      <c r="AS740" s="24" t="s">
        <v>6887</v>
      </c>
      <c r="AT740" s="24" t="s">
        <v>6013</v>
      </c>
      <c r="AU740" s="24" t="s">
        <v>6017</v>
      </c>
      <c r="AV740" s="24" t="s">
        <v>6166</v>
      </c>
      <c r="AW740" s="24" t="s">
        <v>5996</v>
      </c>
      <c r="AX740" s="24" t="s">
        <v>5991</v>
      </c>
      <c r="AY740" s="24" t="s">
        <v>7359</v>
      </c>
      <c r="AZ740" s="216" t="s">
        <v>6973</v>
      </c>
      <c r="BA740" s="216" t="s">
        <v>7853</v>
      </c>
      <c r="BB740" s="57" t="s">
        <v>7322</v>
      </c>
      <c r="BC740" s="202"/>
      <c r="BD740" s="24"/>
      <c r="BE740" s="151"/>
      <c r="BG740" s="151"/>
      <c r="BI740" s="151"/>
      <c r="BL740" s="152"/>
    </row>
    <row r="741" spans="1:64" s="169" customFormat="1">
      <c r="A741" s="24">
        <v>3391</v>
      </c>
      <c r="B741" s="24" t="s">
        <v>2834</v>
      </c>
      <c r="C741" s="57">
        <v>9.5</v>
      </c>
      <c r="D741" s="57">
        <v>9.5</v>
      </c>
      <c r="E741" s="57">
        <v>9.49</v>
      </c>
      <c r="F741" s="57">
        <v>9.49</v>
      </c>
      <c r="G741" s="57">
        <v>9.5</v>
      </c>
      <c r="H741" s="57">
        <v>9.5</v>
      </c>
      <c r="I741" s="57">
        <v>9.1199999999999992</v>
      </c>
      <c r="J741" s="57">
        <v>9.1999999999999993</v>
      </c>
      <c r="K741" s="57">
        <v>9.08</v>
      </c>
      <c r="L741" s="57">
        <v>9.25</v>
      </c>
      <c r="M741" s="57">
        <v>9.08</v>
      </c>
      <c r="N741" s="57">
        <v>9.1999999999999993</v>
      </c>
      <c r="O741" s="63">
        <v>4.3668122270742304E-3</v>
      </c>
      <c r="P741" s="57">
        <v>10</v>
      </c>
      <c r="Q741" s="57">
        <v>66</v>
      </c>
      <c r="R741" s="57">
        <v>46.421100000000003</v>
      </c>
      <c r="S741" s="57">
        <v>9.4719999999999995</v>
      </c>
      <c r="T741" s="57">
        <v>10.158899999999999</v>
      </c>
      <c r="U741" s="57">
        <v>9.7940000000000005</v>
      </c>
      <c r="V741" s="57">
        <v>9.4320000000000004</v>
      </c>
      <c r="W741" s="57">
        <v>10.066800000000001</v>
      </c>
      <c r="X741" s="57">
        <v>9.7888000000000002</v>
      </c>
      <c r="Y741" s="57">
        <v>9.3559999999999999</v>
      </c>
      <c r="Z741" s="57">
        <v>9.9773999999999994</v>
      </c>
      <c r="AA741" s="57">
        <v>9.7820999999999998</v>
      </c>
      <c r="AB741" s="57"/>
      <c r="AC741" s="57"/>
      <c r="AD741" s="57">
        <v>11.15</v>
      </c>
      <c r="AE741" s="57">
        <v>8.93</v>
      </c>
      <c r="AF741" s="64">
        <v>30.4468</v>
      </c>
      <c r="AG741" s="64">
        <v>35.991</v>
      </c>
      <c r="AH741" s="64">
        <v>24.645700000000001</v>
      </c>
      <c r="AI741" s="64">
        <v>32.209200000000003</v>
      </c>
      <c r="AJ741" s="61">
        <v>0.45833333333333331</v>
      </c>
      <c r="AK741" s="216">
        <v>50</v>
      </c>
      <c r="AL741" s="62">
        <v>34.137271601033241</v>
      </c>
      <c r="AM741" s="24" t="s">
        <v>6054</v>
      </c>
      <c r="AN741" s="216" t="s">
        <v>5967</v>
      </c>
      <c r="AO741" s="216" t="s">
        <v>6007</v>
      </c>
      <c r="AP741" s="216" t="s">
        <v>6884</v>
      </c>
      <c r="AQ741" s="216" t="s">
        <v>6885</v>
      </c>
      <c r="AR741" s="216" t="s">
        <v>6916</v>
      </c>
      <c r="AS741" s="24" t="s">
        <v>7439</v>
      </c>
      <c r="AT741" s="24" t="e">
        <v>#NAME?</v>
      </c>
      <c r="AU741" s="24" t="s">
        <v>6209</v>
      </c>
      <c r="AV741" s="24" t="s">
        <v>6055</v>
      </c>
      <c r="AW741" s="24" t="s">
        <v>5991</v>
      </c>
      <c r="AX741" s="24" t="s">
        <v>5979</v>
      </c>
      <c r="AY741" s="24" t="s">
        <v>7692</v>
      </c>
      <c r="AZ741" s="216" t="s">
        <v>7854</v>
      </c>
      <c r="BA741" s="216" t="s">
        <v>7043</v>
      </c>
      <c r="BB741" s="57" t="s">
        <v>5474</v>
      </c>
      <c r="BC741" s="202"/>
      <c r="BD741" s="24"/>
      <c r="BE741" s="151"/>
      <c r="BG741" s="151"/>
      <c r="BI741" s="151"/>
      <c r="BL741" s="152"/>
    </row>
    <row r="742" spans="1:64" s="169" customFormat="1">
      <c r="A742" s="24">
        <v>3402</v>
      </c>
      <c r="B742" s="24" t="s">
        <v>743</v>
      </c>
      <c r="C742" s="57">
        <v>39.5</v>
      </c>
      <c r="D742" s="57">
        <v>39.950000000000003</v>
      </c>
      <c r="E742" s="57">
        <v>39.4</v>
      </c>
      <c r="F742" s="57">
        <v>39.65</v>
      </c>
      <c r="G742" s="57">
        <v>39.9</v>
      </c>
      <c r="H742" s="57">
        <v>39.9</v>
      </c>
      <c r="I742" s="57">
        <v>39.450000000000003</v>
      </c>
      <c r="J742" s="57">
        <v>39.6</v>
      </c>
      <c r="K742" s="57">
        <v>39.700000000000003</v>
      </c>
      <c r="L742" s="57">
        <v>40.1</v>
      </c>
      <c r="M742" s="57">
        <v>39.6</v>
      </c>
      <c r="N742" s="57">
        <v>40.1</v>
      </c>
      <c r="O742" s="63">
        <v>1.26262626262626E-2</v>
      </c>
      <c r="P742" s="57">
        <v>84</v>
      </c>
      <c r="Q742" s="57">
        <v>157</v>
      </c>
      <c r="R742" s="57">
        <v>214.9</v>
      </c>
      <c r="S742" s="57">
        <v>39.380000000000003</v>
      </c>
      <c r="T742" s="57">
        <v>40.607500000000002</v>
      </c>
      <c r="U742" s="57">
        <v>41.7483</v>
      </c>
      <c r="V742" s="57">
        <v>39.46</v>
      </c>
      <c r="W742" s="57">
        <v>40.515000000000001</v>
      </c>
      <c r="X742" s="57">
        <v>41.690800000000003</v>
      </c>
      <c r="Y742" s="57">
        <v>39.5</v>
      </c>
      <c r="Z742" s="57">
        <v>40.484999999999999</v>
      </c>
      <c r="AA742" s="57">
        <v>41.639200000000002</v>
      </c>
      <c r="AB742" s="57">
        <v>50.5</v>
      </c>
      <c r="AC742" s="57">
        <v>26.35</v>
      </c>
      <c r="AD742" s="57">
        <v>42.5</v>
      </c>
      <c r="AE742" s="57">
        <v>38.6</v>
      </c>
      <c r="AF742" s="64">
        <v>24.576499999999999</v>
      </c>
      <c r="AG742" s="64">
        <v>22.509</v>
      </c>
      <c r="AH742" s="64">
        <v>33.333500000000001</v>
      </c>
      <c r="AI742" s="64">
        <v>26.1172</v>
      </c>
      <c r="AJ742" s="61">
        <v>0.4513888888888889</v>
      </c>
      <c r="AK742" s="216">
        <v>100</v>
      </c>
      <c r="AL742" s="62">
        <v>187.39379481444305</v>
      </c>
      <c r="AM742" s="24" t="s">
        <v>6735</v>
      </c>
      <c r="AN742" s="216" t="s">
        <v>6009</v>
      </c>
      <c r="AO742" s="216" t="s">
        <v>5971</v>
      </c>
      <c r="AP742" s="216" t="s">
        <v>6884</v>
      </c>
      <c r="AQ742" s="216" t="s">
        <v>6885</v>
      </c>
      <c r="AR742" s="216" t="s">
        <v>6886</v>
      </c>
      <c r="AS742" s="24" t="s">
        <v>5474</v>
      </c>
      <c r="AT742" s="24" t="s">
        <v>6499</v>
      </c>
      <c r="AU742" s="24" t="s">
        <v>6017</v>
      </c>
      <c r="AV742" s="24" t="s">
        <v>6126</v>
      </c>
      <c r="AW742" s="24" t="s">
        <v>5979</v>
      </c>
      <c r="AX742" s="24" t="s">
        <v>5990</v>
      </c>
      <c r="AY742" s="24" t="s">
        <v>7112</v>
      </c>
      <c r="AZ742" s="216" t="s">
        <v>6910</v>
      </c>
      <c r="BA742" s="216" t="s">
        <v>6992</v>
      </c>
      <c r="BB742" s="57" t="s">
        <v>5474</v>
      </c>
      <c r="BC742" s="202"/>
      <c r="BD742" s="24"/>
      <c r="BE742" s="151"/>
      <c r="BG742" s="151"/>
      <c r="BI742" s="151"/>
      <c r="BL742" s="152"/>
    </row>
    <row r="743" spans="1:64" s="169" customFormat="1">
      <c r="A743" s="24">
        <v>3406</v>
      </c>
      <c r="B743" s="24" t="s">
        <v>744</v>
      </c>
      <c r="C743" s="57">
        <v>474.5</v>
      </c>
      <c r="D743" s="57">
        <v>482.5</v>
      </c>
      <c r="E743" s="57">
        <v>472.5</v>
      </c>
      <c r="F743" s="57">
        <v>482.5</v>
      </c>
      <c r="G743" s="57">
        <v>480.5</v>
      </c>
      <c r="H743" s="57">
        <v>495</v>
      </c>
      <c r="I743" s="57">
        <v>479</v>
      </c>
      <c r="J743" s="57">
        <v>487</v>
      </c>
      <c r="K743" s="57">
        <v>485</v>
      </c>
      <c r="L743" s="57">
        <v>492.5</v>
      </c>
      <c r="M743" s="57">
        <v>482.5</v>
      </c>
      <c r="N743" s="57">
        <v>486.5</v>
      </c>
      <c r="O743" s="63">
        <v>-1.02669404517453E-3</v>
      </c>
      <c r="P743" s="57">
        <v>560</v>
      </c>
      <c r="Q743" s="57">
        <v>1664</v>
      </c>
      <c r="R743" s="57">
        <v>1891.35</v>
      </c>
      <c r="S743" s="57">
        <v>472.3</v>
      </c>
      <c r="T743" s="57">
        <v>506.02499999999998</v>
      </c>
      <c r="U743" s="57">
        <v>530.89170000000001</v>
      </c>
      <c r="V743" s="57">
        <v>475.5</v>
      </c>
      <c r="W743" s="57">
        <v>502.72500000000002</v>
      </c>
      <c r="X743" s="57">
        <v>531.22500000000002</v>
      </c>
      <c r="Y743" s="57">
        <v>475.6</v>
      </c>
      <c r="Z743" s="57">
        <v>500.65</v>
      </c>
      <c r="AA743" s="57">
        <v>531.23329999999999</v>
      </c>
      <c r="AB743" s="57">
        <v>674</v>
      </c>
      <c r="AC743" s="57">
        <v>369</v>
      </c>
      <c r="AD743" s="57">
        <v>536</v>
      </c>
      <c r="AE743" s="57">
        <v>446</v>
      </c>
      <c r="AF743" s="64">
        <v>45.640099999999997</v>
      </c>
      <c r="AG743" s="64">
        <v>37.799500000000002</v>
      </c>
      <c r="AH743" s="64">
        <v>49.871200000000002</v>
      </c>
      <c r="AI743" s="64">
        <v>41.823399999999999</v>
      </c>
      <c r="AJ743" s="61">
        <v>0.4513888888888889</v>
      </c>
      <c r="AK743" s="216">
        <v>600</v>
      </c>
      <c r="AL743" s="62">
        <v>1085.6562749670261</v>
      </c>
      <c r="AM743" s="24" t="s">
        <v>6746</v>
      </c>
      <c r="AN743" s="216" t="s">
        <v>6009</v>
      </c>
      <c r="AO743" s="216" t="s">
        <v>5971</v>
      </c>
      <c r="AP743" s="216" t="s">
        <v>6884</v>
      </c>
      <c r="AQ743" s="216" t="s">
        <v>6885</v>
      </c>
      <c r="AR743" s="216" t="s">
        <v>6886</v>
      </c>
      <c r="AS743" s="24" t="s">
        <v>5474</v>
      </c>
      <c r="AT743" s="24" t="s">
        <v>6126</v>
      </c>
      <c r="AU743" s="24" t="s">
        <v>6016</v>
      </c>
      <c r="AV743" s="24" t="s">
        <v>6478</v>
      </c>
      <c r="AW743" s="24" t="s">
        <v>5976</v>
      </c>
      <c r="AX743" s="24" t="s">
        <v>5991</v>
      </c>
      <c r="AY743" s="24" t="s">
        <v>7272</v>
      </c>
      <c r="AZ743" s="216" t="s">
        <v>6919</v>
      </c>
      <c r="BA743" s="216" t="s">
        <v>7467</v>
      </c>
      <c r="BB743" s="57" t="s">
        <v>5474</v>
      </c>
      <c r="BC743" s="202"/>
      <c r="BD743" s="24"/>
      <c r="BE743" s="151"/>
      <c r="BG743" s="151"/>
      <c r="BI743" s="151"/>
      <c r="BL743" s="152"/>
    </row>
    <row r="744" spans="1:64" s="169" customFormat="1">
      <c r="A744" s="24">
        <v>3413</v>
      </c>
      <c r="B744" s="24" t="s">
        <v>745</v>
      </c>
      <c r="C744" s="57">
        <v>215</v>
      </c>
      <c r="D744" s="57">
        <v>222</v>
      </c>
      <c r="E744" s="57">
        <v>215</v>
      </c>
      <c r="F744" s="57">
        <v>218</v>
      </c>
      <c r="G744" s="57">
        <v>220</v>
      </c>
      <c r="H744" s="57">
        <v>222</v>
      </c>
      <c r="I744" s="57">
        <v>215.5</v>
      </c>
      <c r="J744" s="57">
        <v>215.5</v>
      </c>
      <c r="K744" s="57">
        <v>213.5</v>
      </c>
      <c r="L744" s="57">
        <v>216</v>
      </c>
      <c r="M744" s="57">
        <v>211</v>
      </c>
      <c r="N744" s="57">
        <v>214.5</v>
      </c>
      <c r="O744" s="63">
        <v>2.8776978417266098E-2</v>
      </c>
      <c r="P744" s="57">
        <v>488</v>
      </c>
      <c r="Q744" s="57">
        <v>847</v>
      </c>
      <c r="R744" s="57">
        <v>641.29999999999995</v>
      </c>
      <c r="S744" s="57">
        <v>213.5</v>
      </c>
      <c r="T744" s="57">
        <v>226.52500000000001</v>
      </c>
      <c r="U744" s="57">
        <v>234.58330000000001</v>
      </c>
      <c r="V744" s="57">
        <v>215.2</v>
      </c>
      <c r="W744" s="57">
        <v>225.42500000000001</v>
      </c>
      <c r="X744" s="57">
        <v>234.27500000000001</v>
      </c>
      <c r="Y744" s="57">
        <v>214.2</v>
      </c>
      <c r="Z744" s="57">
        <v>224.5</v>
      </c>
      <c r="AA744" s="57">
        <v>233.79169999999999</v>
      </c>
      <c r="AB744" s="57">
        <v>281.5</v>
      </c>
      <c r="AC744" s="57">
        <v>169.5</v>
      </c>
      <c r="AD744" s="57">
        <v>241.5</v>
      </c>
      <c r="AE744" s="57">
        <v>203.5</v>
      </c>
      <c r="AF744" s="64">
        <v>41.418799999999997</v>
      </c>
      <c r="AG744" s="64">
        <v>32.691499999999998</v>
      </c>
      <c r="AH744" s="64">
        <v>43.908799999999999</v>
      </c>
      <c r="AI744" s="64">
        <v>36.430599999999998</v>
      </c>
      <c r="AJ744" s="61">
        <v>0.4513888888888889</v>
      </c>
      <c r="AK744" s="216">
        <v>500</v>
      </c>
      <c r="AL744" s="62">
        <v>953.34211199779168</v>
      </c>
      <c r="AM744" s="24" t="s">
        <v>7855</v>
      </c>
      <c r="AN744" s="216" t="s">
        <v>6009</v>
      </c>
      <c r="AO744" s="216" t="s">
        <v>5971</v>
      </c>
      <c r="AP744" s="216" t="s">
        <v>6884</v>
      </c>
      <c r="AQ744" s="216" t="s">
        <v>6885</v>
      </c>
      <c r="AR744" s="216" t="s">
        <v>6886</v>
      </c>
      <c r="AS744" s="24" t="s">
        <v>5474</v>
      </c>
      <c r="AT744" s="24" t="s">
        <v>6055</v>
      </c>
      <c r="AU744" s="24" t="s">
        <v>6130</v>
      </c>
      <c r="AV744" s="24" t="s">
        <v>6016</v>
      </c>
      <c r="AW744" s="24" t="s">
        <v>5991</v>
      </c>
      <c r="AX744" s="24" t="s">
        <v>5970</v>
      </c>
      <c r="AY744" s="24" t="s">
        <v>7856</v>
      </c>
      <c r="AZ744" s="216" t="s">
        <v>6919</v>
      </c>
      <c r="BA744" s="216" t="s">
        <v>7205</v>
      </c>
      <c r="BB744" s="57" t="s">
        <v>6944</v>
      </c>
      <c r="BC744" s="202"/>
      <c r="BD744" s="24"/>
      <c r="BE744" s="151"/>
      <c r="BG744" s="151"/>
      <c r="BI744" s="151"/>
      <c r="BL744" s="152"/>
    </row>
    <row r="745" spans="1:64" s="169" customFormat="1">
      <c r="A745" s="24">
        <v>3416</v>
      </c>
      <c r="B745" s="24" t="s">
        <v>746</v>
      </c>
      <c r="C745" s="57">
        <v>74.099999999999994</v>
      </c>
      <c r="D745" s="57">
        <v>75.2</v>
      </c>
      <c r="E745" s="57">
        <v>74.099999999999994</v>
      </c>
      <c r="F745" s="57">
        <v>75.2</v>
      </c>
      <c r="G745" s="57">
        <v>75.5</v>
      </c>
      <c r="H745" s="57">
        <v>75.7</v>
      </c>
      <c r="I745" s="57">
        <v>74.599999999999994</v>
      </c>
      <c r="J745" s="57">
        <v>75.3</v>
      </c>
      <c r="K745" s="57">
        <v>75.5</v>
      </c>
      <c r="L745" s="57">
        <v>75.5</v>
      </c>
      <c r="M745" s="57">
        <v>74.8</v>
      </c>
      <c r="N745" s="57">
        <v>74.8</v>
      </c>
      <c r="O745" s="63">
        <v>-6.6401062416998604E-3</v>
      </c>
      <c r="P745" s="57">
        <v>31</v>
      </c>
      <c r="Q745" s="57">
        <v>31</v>
      </c>
      <c r="R745" s="57">
        <v>101.9</v>
      </c>
      <c r="S745" s="57">
        <v>74.38</v>
      </c>
      <c r="T745" s="57">
        <v>75.569999999999993</v>
      </c>
      <c r="U745" s="57">
        <v>75.383300000000006</v>
      </c>
      <c r="V745" s="57">
        <v>74.62</v>
      </c>
      <c r="W745" s="57">
        <v>75.564999999999998</v>
      </c>
      <c r="X745" s="57">
        <v>75.41</v>
      </c>
      <c r="Y745" s="57">
        <v>74.72</v>
      </c>
      <c r="Z745" s="57">
        <v>75.61</v>
      </c>
      <c r="AA745" s="57">
        <v>75.423299999999998</v>
      </c>
      <c r="AB745" s="57">
        <v>86.7</v>
      </c>
      <c r="AC745" s="57">
        <v>64.599999999999994</v>
      </c>
      <c r="AD745" s="57">
        <v>78.3</v>
      </c>
      <c r="AE745" s="57">
        <v>73</v>
      </c>
      <c r="AF745" s="64">
        <v>39.620800000000003</v>
      </c>
      <c r="AG745" s="64">
        <v>35.079900000000002</v>
      </c>
      <c r="AH745" s="64">
        <v>41.413899999999998</v>
      </c>
      <c r="AI745" s="64">
        <v>37.191200000000002</v>
      </c>
      <c r="AJ745" s="61">
        <v>0.4513888888888889</v>
      </c>
      <c r="AK745" s="216">
        <v>50</v>
      </c>
      <c r="AL745" s="62">
        <v>117.43190377263596</v>
      </c>
      <c r="AM745" s="24" t="s">
        <v>7427</v>
      </c>
      <c r="AN745" s="216" t="s">
        <v>6009</v>
      </c>
      <c r="AO745" s="216" t="s">
        <v>5971</v>
      </c>
      <c r="AP745" s="216" t="s">
        <v>6884</v>
      </c>
      <c r="AQ745" s="216" t="s">
        <v>6885</v>
      </c>
      <c r="AR745" s="216" t="s">
        <v>6886</v>
      </c>
      <c r="AS745" s="24" t="s">
        <v>5474</v>
      </c>
      <c r="AT745" s="24" t="s">
        <v>6493</v>
      </c>
      <c r="AU745" s="24" t="s">
        <v>6277</v>
      </c>
      <c r="AV745" s="24" t="s">
        <v>6518</v>
      </c>
      <c r="AW745" s="24" t="s">
        <v>5979</v>
      </c>
      <c r="AX745" s="24" t="s">
        <v>5979</v>
      </c>
      <c r="AY745" s="24" t="s">
        <v>7463</v>
      </c>
      <c r="AZ745" s="216" t="s">
        <v>7828</v>
      </c>
      <c r="BA745" s="216" t="s">
        <v>7171</v>
      </c>
      <c r="BB745" s="57" t="s">
        <v>5474</v>
      </c>
      <c r="BC745" s="202"/>
      <c r="BD745" s="24"/>
      <c r="BE745" s="151"/>
      <c r="BG745" s="151"/>
      <c r="BI745" s="151"/>
      <c r="BL745" s="152"/>
    </row>
    <row r="746" spans="1:64" s="169" customFormat="1">
      <c r="A746" s="24">
        <v>3419</v>
      </c>
      <c r="B746" s="24" t="s">
        <v>747</v>
      </c>
      <c r="C746" s="57">
        <v>16.2</v>
      </c>
      <c r="D746" s="57">
        <v>16.399999999999999</v>
      </c>
      <c r="E746" s="57">
        <v>16.149999999999999</v>
      </c>
      <c r="F746" s="57">
        <v>16.350000000000001</v>
      </c>
      <c r="G746" s="57">
        <v>16.600000000000001</v>
      </c>
      <c r="H746" s="57">
        <v>16.75</v>
      </c>
      <c r="I746" s="57">
        <v>16.2</v>
      </c>
      <c r="J746" s="57">
        <v>16.350000000000001</v>
      </c>
      <c r="K746" s="57">
        <v>16.350000000000001</v>
      </c>
      <c r="L746" s="57">
        <v>16.7</v>
      </c>
      <c r="M746" s="57">
        <v>16.350000000000001</v>
      </c>
      <c r="N746" s="57">
        <v>16.649999999999999</v>
      </c>
      <c r="O746" s="63">
        <v>1.8348623853211E-2</v>
      </c>
      <c r="P746" s="57">
        <v>280</v>
      </c>
      <c r="Q746" s="57">
        <v>488</v>
      </c>
      <c r="R746" s="57">
        <v>554.20000000000005</v>
      </c>
      <c r="S746" s="57">
        <v>16.04</v>
      </c>
      <c r="T746" s="57">
        <v>17.482500000000002</v>
      </c>
      <c r="U746" s="57">
        <v>18.642499999999998</v>
      </c>
      <c r="V746" s="57">
        <v>16.170000000000002</v>
      </c>
      <c r="W746" s="57">
        <v>17.322500000000002</v>
      </c>
      <c r="X746" s="57">
        <v>18.590800000000002</v>
      </c>
      <c r="Y746" s="57">
        <v>16.21</v>
      </c>
      <c r="Z746" s="57">
        <v>17.2075</v>
      </c>
      <c r="AA746" s="57">
        <v>18.539200000000001</v>
      </c>
      <c r="AB746" s="57">
        <v>27.95</v>
      </c>
      <c r="AC746" s="57">
        <v>12.5</v>
      </c>
      <c r="AD746" s="57">
        <v>19.3</v>
      </c>
      <c r="AE746" s="57">
        <v>15.3</v>
      </c>
      <c r="AF746" s="64">
        <v>36.400399999999998</v>
      </c>
      <c r="AG746" s="64">
        <v>24.4192</v>
      </c>
      <c r="AH746" s="64">
        <v>48.591299999999997</v>
      </c>
      <c r="AI746" s="64">
        <v>32.476500000000001</v>
      </c>
      <c r="AJ746" s="61">
        <v>0.4513888888888889</v>
      </c>
      <c r="AK746" s="216">
        <v>300</v>
      </c>
      <c r="AL746" s="62">
        <v>566.34647153758795</v>
      </c>
      <c r="AM746" s="24" t="s">
        <v>6257</v>
      </c>
      <c r="AN746" s="216" t="s">
        <v>6009</v>
      </c>
      <c r="AO746" s="216" t="s">
        <v>5971</v>
      </c>
      <c r="AP746" s="216" t="s">
        <v>6884</v>
      </c>
      <c r="AQ746" s="216" t="s">
        <v>6885</v>
      </c>
      <c r="AR746" s="216" t="s">
        <v>6886</v>
      </c>
      <c r="AS746" s="24" t="s">
        <v>5474</v>
      </c>
      <c r="AT746" s="24" t="s">
        <v>6016</v>
      </c>
      <c r="AU746" s="24" t="s">
        <v>5984</v>
      </c>
      <c r="AV746" s="24" t="s">
        <v>6055</v>
      </c>
      <c r="AW746" s="24" t="s">
        <v>5965</v>
      </c>
      <c r="AX746" s="24" t="s">
        <v>5979</v>
      </c>
      <c r="AY746" s="24" t="s">
        <v>7829</v>
      </c>
      <c r="AZ746" s="216" t="s">
        <v>7197</v>
      </c>
      <c r="BA746" s="216" t="s">
        <v>6937</v>
      </c>
      <c r="BB746" s="57" t="s">
        <v>5474</v>
      </c>
      <c r="BC746" s="202"/>
      <c r="BD746" s="24"/>
      <c r="BE746" s="151"/>
      <c r="BG746" s="151"/>
      <c r="BI746" s="151"/>
      <c r="BL746" s="152"/>
    </row>
    <row r="747" spans="1:64" s="169" customFormat="1">
      <c r="A747" s="24">
        <v>3430</v>
      </c>
      <c r="B747" s="24" t="s">
        <v>2846</v>
      </c>
      <c r="C747" s="57">
        <v>33.549999999999997</v>
      </c>
      <c r="D747" s="57">
        <v>34.15</v>
      </c>
      <c r="E747" s="57">
        <v>33.5</v>
      </c>
      <c r="F747" s="57">
        <v>34.1</v>
      </c>
      <c r="G747" s="57">
        <v>34</v>
      </c>
      <c r="H747" s="57">
        <v>34.1</v>
      </c>
      <c r="I747" s="57">
        <v>33.9</v>
      </c>
      <c r="J747" s="57">
        <v>34</v>
      </c>
      <c r="K747" s="57">
        <v>34.15</v>
      </c>
      <c r="L747" s="57">
        <v>35.15</v>
      </c>
      <c r="M747" s="57">
        <v>34.15</v>
      </c>
      <c r="N747" s="57">
        <v>35</v>
      </c>
      <c r="O747" s="63">
        <v>2.9714621947631598E-2</v>
      </c>
      <c r="P747" s="57">
        <v>99</v>
      </c>
      <c r="Q747" s="57">
        <v>37</v>
      </c>
      <c r="R747" s="57">
        <v>66.947400000000002</v>
      </c>
      <c r="S747" s="57">
        <v>34.04</v>
      </c>
      <c r="T747" s="57">
        <v>34.852600000000002</v>
      </c>
      <c r="U747" s="57">
        <v>32.7254</v>
      </c>
      <c r="V747" s="57">
        <v>34.1</v>
      </c>
      <c r="W747" s="57">
        <v>34.799999999999997</v>
      </c>
      <c r="X747" s="57">
        <v>32.778100000000002</v>
      </c>
      <c r="Y747" s="57">
        <v>34.14</v>
      </c>
      <c r="Z747" s="57">
        <v>34.755299999999998</v>
      </c>
      <c r="AA747" s="57">
        <v>32.8491</v>
      </c>
      <c r="AB747" s="57"/>
      <c r="AC747" s="57"/>
      <c r="AD747" s="57">
        <v>36.799999999999997</v>
      </c>
      <c r="AE747" s="57">
        <v>32.4</v>
      </c>
      <c r="AF747" s="64">
        <v>44.606499999999997</v>
      </c>
      <c r="AG747" s="64">
        <v>45.179200000000002</v>
      </c>
      <c r="AH747" s="64">
        <v>54.076300000000003</v>
      </c>
      <c r="AI747" s="64">
        <v>48.1449</v>
      </c>
      <c r="AJ747" s="61">
        <v>0.4513888888888889</v>
      </c>
      <c r="AK747" s="216">
        <v>100</v>
      </c>
      <c r="AL747" s="62">
        <v>220.8569724598793</v>
      </c>
      <c r="AM747" s="24" t="s">
        <v>7857</v>
      </c>
      <c r="AN747" s="216" t="s">
        <v>5981</v>
      </c>
      <c r="AO747" s="216" t="s">
        <v>5961</v>
      </c>
      <c r="AP747" s="216" t="s">
        <v>6908</v>
      </c>
      <c r="AQ747" s="216" t="s">
        <v>6900</v>
      </c>
      <c r="AR747" s="216" t="s">
        <v>6886</v>
      </c>
      <c r="AS747" s="24" t="s">
        <v>6989</v>
      </c>
      <c r="AT747" s="24" t="s">
        <v>6016</v>
      </c>
      <c r="AU747" s="24" t="s">
        <v>6121</v>
      </c>
      <c r="AV747" s="24" t="s">
        <v>6031</v>
      </c>
      <c r="AW747" s="24" t="s">
        <v>5965</v>
      </c>
      <c r="AX747" s="24" t="s">
        <v>5979</v>
      </c>
      <c r="AY747" s="24" t="s">
        <v>6986</v>
      </c>
      <c r="AZ747" s="216" t="s">
        <v>6940</v>
      </c>
      <c r="BA747" s="216" t="s">
        <v>7853</v>
      </c>
      <c r="BB747" s="57" t="s">
        <v>6960</v>
      </c>
      <c r="BC747" s="202"/>
      <c r="BD747" s="24"/>
      <c r="BE747" s="151"/>
      <c r="BG747" s="151"/>
      <c r="BI747" s="151"/>
      <c r="BL747" s="152"/>
    </row>
    <row r="748" spans="1:64" s="169" customFormat="1">
      <c r="A748" s="24">
        <v>3432</v>
      </c>
      <c r="B748" s="24" t="s">
        <v>751</v>
      </c>
      <c r="C748" s="57">
        <v>12.6</v>
      </c>
      <c r="D748" s="57">
        <v>12.9</v>
      </c>
      <c r="E748" s="57">
        <v>12.6</v>
      </c>
      <c r="F748" s="57">
        <v>12.8</v>
      </c>
      <c r="G748" s="57">
        <v>12.8</v>
      </c>
      <c r="H748" s="57">
        <v>12.9</v>
      </c>
      <c r="I748" s="57">
        <v>12.8</v>
      </c>
      <c r="J748" s="57">
        <v>12.9</v>
      </c>
      <c r="K748" s="57">
        <v>12.9</v>
      </c>
      <c r="L748" s="57">
        <v>12.95</v>
      </c>
      <c r="M748" s="57">
        <v>12.8</v>
      </c>
      <c r="N748" s="57">
        <v>12.9</v>
      </c>
      <c r="O748" s="63">
        <v>0</v>
      </c>
      <c r="P748" s="57">
        <v>35</v>
      </c>
      <c r="Q748" s="57">
        <v>43</v>
      </c>
      <c r="R748" s="57">
        <v>465.45</v>
      </c>
      <c r="S748" s="57">
        <v>12.67</v>
      </c>
      <c r="T748" s="57">
        <v>13.8475</v>
      </c>
      <c r="U748" s="57">
        <v>13.6067</v>
      </c>
      <c r="V748" s="57">
        <v>12.72</v>
      </c>
      <c r="W748" s="57">
        <v>13.7075</v>
      </c>
      <c r="X748" s="57">
        <v>13.605</v>
      </c>
      <c r="Y748" s="57">
        <v>12.72</v>
      </c>
      <c r="Z748" s="57">
        <v>13.602499999999999</v>
      </c>
      <c r="AA748" s="57">
        <v>13.605</v>
      </c>
      <c r="AB748" s="57">
        <v>16.45</v>
      </c>
      <c r="AC748" s="57">
        <v>11.6</v>
      </c>
      <c r="AD748" s="57">
        <v>15.8</v>
      </c>
      <c r="AE748" s="57">
        <v>12.35</v>
      </c>
      <c r="AF748" s="64">
        <v>31.464700000000001</v>
      </c>
      <c r="AG748" s="64">
        <v>20.9819</v>
      </c>
      <c r="AH748" s="64">
        <v>39.309800000000003</v>
      </c>
      <c r="AI748" s="64">
        <v>27.091200000000001</v>
      </c>
      <c r="AJ748" s="61">
        <v>0.4513888888888889</v>
      </c>
      <c r="AK748" s="216">
        <v>50</v>
      </c>
      <c r="AL748" s="62">
        <v>132.58440748523415</v>
      </c>
      <c r="AM748" s="24" t="s">
        <v>6510</v>
      </c>
      <c r="AN748" s="216" t="s">
        <v>6009</v>
      </c>
      <c r="AO748" s="216" t="s">
        <v>5971</v>
      </c>
      <c r="AP748" s="216" t="s">
        <v>6884</v>
      </c>
      <c r="AQ748" s="216" t="s">
        <v>6885</v>
      </c>
      <c r="AR748" s="216" t="s">
        <v>6886</v>
      </c>
      <c r="AS748" s="24" t="s">
        <v>5474</v>
      </c>
      <c r="AT748" s="24" t="s">
        <v>6055</v>
      </c>
      <c r="AU748" s="24" t="s">
        <v>6493</v>
      </c>
      <c r="AV748" s="24" t="s">
        <v>6511</v>
      </c>
      <c r="AW748" s="24" t="s">
        <v>5991</v>
      </c>
      <c r="AX748" s="24" t="s">
        <v>5996</v>
      </c>
      <c r="AY748" s="24" t="s">
        <v>6935</v>
      </c>
      <c r="AZ748" s="216" t="s">
        <v>7443</v>
      </c>
      <c r="BA748" s="216" t="s">
        <v>7160</v>
      </c>
      <c r="BB748" s="57" t="s">
        <v>5474</v>
      </c>
      <c r="BC748" s="202"/>
      <c r="BD748" s="24"/>
      <c r="BE748" s="151"/>
      <c r="BG748" s="151"/>
      <c r="BI748" s="151"/>
      <c r="BL748" s="152"/>
    </row>
    <row r="749" spans="1:64" s="169" customFormat="1">
      <c r="A749" s="24">
        <v>3434</v>
      </c>
      <c r="B749" s="24" t="s">
        <v>752</v>
      </c>
      <c r="C749" s="57"/>
      <c r="D749" s="57"/>
      <c r="E749" s="57"/>
      <c r="F749" s="57"/>
      <c r="G749" s="57">
        <v>13.45</v>
      </c>
      <c r="H749" s="57">
        <v>13.75</v>
      </c>
      <c r="I749" s="57">
        <v>13.45</v>
      </c>
      <c r="J749" s="57">
        <v>13.75</v>
      </c>
      <c r="K749" s="57">
        <v>13.75</v>
      </c>
      <c r="L749" s="57">
        <v>13.75</v>
      </c>
      <c r="M749" s="57">
        <v>13.75</v>
      </c>
      <c r="N749" s="57">
        <v>13.75</v>
      </c>
      <c r="O749" s="63">
        <v>0</v>
      </c>
      <c r="P749" s="57">
        <v>2</v>
      </c>
      <c r="Q749" s="57">
        <v>9</v>
      </c>
      <c r="R749" s="57">
        <v>10.3889</v>
      </c>
      <c r="S749" s="57">
        <v>13.3</v>
      </c>
      <c r="T749" s="57">
        <v>13.5861</v>
      </c>
      <c r="U749" s="57">
        <v>13.8087</v>
      </c>
      <c r="V749" s="57">
        <v>13.533300000000001</v>
      </c>
      <c r="W749" s="57">
        <v>13.5694</v>
      </c>
      <c r="X749" s="57">
        <v>13.8058</v>
      </c>
      <c r="Y749" s="57">
        <v>13.65</v>
      </c>
      <c r="Z749" s="57">
        <v>13.566700000000001</v>
      </c>
      <c r="AA749" s="57">
        <v>13.801</v>
      </c>
      <c r="AB749" s="57">
        <v>15.6</v>
      </c>
      <c r="AC749" s="57">
        <v>12.65</v>
      </c>
      <c r="AD749" s="57">
        <v>14.3</v>
      </c>
      <c r="AE749" s="57">
        <v>12.8</v>
      </c>
      <c r="AF749" s="64"/>
      <c r="AG749" s="64"/>
      <c r="AH749" s="64"/>
      <c r="AI749" s="64"/>
      <c r="AJ749" s="61">
        <v>0.4513888888888889</v>
      </c>
      <c r="AK749" s="216">
        <v>50</v>
      </c>
      <c r="AL749" s="62">
        <v>7.5762518562990948</v>
      </c>
      <c r="AM749" s="24" t="s">
        <v>6806</v>
      </c>
      <c r="AN749" s="216" t="s">
        <v>5993</v>
      </c>
      <c r="AO749" s="216" t="s">
        <v>5993</v>
      </c>
      <c r="AP749" s="216" t="s">
        <v>6884</v>
      </c>
      <c r="AQ749" s="216" t="s">
        <v>6900</v>
      </c>
      <c r="AR749" s="216" t="s">
        <v>6886</v>
      </c>
      <c r="AS749" s="24" t="s">
        <v>7303</v>
      </c>
      <c r="AT749" s="24" t="s">
        <v>6577</v>
      </c>
      <c r="AU749" s="24" t="s">
        <v>6493</v>
      </c>
      <c r="AV749" s="24" t="s">
        <v>6577</v>
      </c>
      <c r="AW749" s="24" t="s">
        <v>5979</v>
      </c>
      <c r="AX749" s="24" t="s">
        <v>5979</v>
      </c>
      <c r="AY749" s="24" t="s">
        <v>7335</v>
      </c>
      <c r="AZ749" s="216" t="s">
        <v>7190</v>
      </c>
      <c r="BA749" s="216" t="s">
        <v>7012</v>
      </c>
      <c r="BB749" s="57" t="s">
        <v>5474</v>
      </c>
      <c r="BC749" s="202"/>
      <c r="BD749" s="24"/>
      <c r="BE749" s="151"/>
      <c r="BG749" s="151"/>
      <c r="BI749" s="151"/>
      <c r="BL749" s="152"/>
    </row>
    <row r="750" spans="1:64" s="169" customFormat="1">
      <c r="A750" s="24">
        <v>3437</v>
      </c>
      <c r="B750" s="24" t="s">
        <v>753</v>
      </c>
      <c r="C750" s="57">
        <v>25.6</v>
      </c>
      <c r="D750" s="57">
        <v>26.35</v>
      </c>
      <c r="E750" s="57">
        <v>25.35</v>
      </c>
      <c r="F750" s="57">
        <v>26.1</v>
      </c>
      <c r="G750" s="57">
        <v>26.55</v>
      </c>
      <c r="H750" s="57">
        <v>26.55</v>
      </c>
      <c r="I750" s="57">
        <v>25.35</v>
      </c>
      <c r="J750" s="57">
        <v>25.8</v>
      </c>
      <c r="K750" s="57">
        <v>25.85</v>
      </c>
      <c r="L750" s="57">
        <v>27.25</v>
      </c>
      <c r="M750" s="57">
        <v>25.85</v>
      </c>
      <c r="N750" s="57">
        <v>27.1</v>
      </c>
      <c r="O750" s="63">
        <v>5.0387596899224799E-2</v>
      </c>
      <c r="P750" s="57">
        <v>1167</v>
      </c>
      <c r="Q750" s="57">
        <v>775</v>
      </c>
      <c r="R750" s="57">
        <v>2744.3</v>
      </c>
      <c r="S750" s="57">
        <v>25.76</v>
      </c>
      <c r="T750" s="57">
        <v>28.47</v>
      </c>
      <c r="U750" s="57">
        <v>28.645800000000001</v>
      </c>
      <c r="V750" s="57">
        <v>25.71</v>
      </c>
      <c r="W750" s="57">
        <v>28.22</v>
      </c>
      <c r="X750" s="57">
        <v>28.5792</v>
      </c>
      <c r="Y750" s="57">
        <v>25.84</v>
      </c>
      <c r="Z750" s="57">
        <v>28.1175</v>
      </c>
      <c r="AA750" s="57">
        <v>28.524999999999999</v>
      </c>
      <c r="AB750" s="57">
        <v>42.65</v>
      </c>
      <c r="AC750" s="57">
        <v>20.100000000000001</v>
      </c>
      <c r="AD750" s="57">
        <v>32.25</v>
      </c>
      <c r="AE750" s="57">
        <v>24.95</v>
      </c>
      <c r="AF750" s="64">
        <v>16.4772</v>
      </c>
      <c r="AG750" s="64">
        <v>15.131600000000001</v>
      </c>
      <c r="AH750" s="64">
        <v>27.459900000000001</v>
      </c>
      <c r="AI750" s="64">
        <v>19.241</v>
      </c>
      <c r="AJ750" s="61">
        <v>0.4513888888888889</v>
      </c>
      <c r="AK750" s="216">
        <v>1500</v>
      </c>
      <c r="AL750" s="62">
        <v>2265.3709755198674</v>
      </c>
      <c r="AM750" s="24" t="s">
        <v>6157</v>
      </c>
      <c r="AN750" s="216" t="s">
        <v>6009</v>
      </c>
      <c r="AO750" s="216" t="s">
        <v>6007</v>
      </c>
      <c r="AP750" s="216" t="s">
        <v>6884</v>
      </c>
      <c r="AQ750" s="216" t="s">
        <v>6885</v>
      </c>
      <c r="AR750" s="216" t="s">
        <v>6886</v>
      </c>
      <c r="AS750" s="24" t="s">
        <v>5474</v>
      </c>
      <c r="AT750" s="24" t="s">
        <v>6016</v>
      </c>
      <c r="AU750" s="24" t="s">
        <v>6209</v>
      </c>
      <c r="AV750" s="24" t="s">
        <v>6013</v>
      </c>
      <c r="AW750" s="24" t="s">
        <v>5965</v>
      </c>
      <c r="AX750" s="24" t="s">
        <v>5979</v>
      </c>
      <c r="AY750" s="24" t="s">
        <v>7858</v>
      </c>
      <c r="AZ750" s="216" t="s">
        <v>7235</v>
      </c>
      <c r="BA750" s="216" t="s">
        <v>7208</v>
      </c>
      <c r="BB750" s="57" t="s">
        <v>5474</v>
      </c>
      <c r="BC750" s="202"/>
      <c r="BD750" s="24"/>
      <c r="BE750" s="151"/>
      <c r="BG750" s="151"/>
      <c r="BI750" s="151"/>
      <c r="BL750" s="152"/>
    </row>
    <row r="751" spans="1:64" s="169" customFormat="1">
      <c r="A751" s="24">
        <v>3438</v>
      </c>
      <c r="B751" s="24" t="s">
        <v>754</v>
      </c>
      <c r="C751" s="57">
        <v>86</v>
      </c>
      <c r="D751" s="57">
        <v>88.8</v>
      </c>
      <c r="E751" s="57">
        <v>85.6</v>
      </c>
      <c r="F751" s="57">
        <v>88</v>
      </c>
      <c r="G751" s="57">
        <v>89.5</v>
      </c>
      <c r="H751" s="57">
        <v>89.7</v>
      </c>
      <c r="I751" s="57">
        <v>85</v>
      </c>
      <c r="J751" s="57">
        <v>85.5</v>
      </c>
      <c r="K751" s="57">
        <v>86.5</v>
      </c>
      <c r="L751" s="57">
        <v>89.8</v>
      </c>
      <c r="M751" s="57">
        <v>85.6</v>
      </c>
      <c r="N751" s="57">
        <v>89.5</v>
      </c>
      <c r="O751" s="63">
        <v>4.6783625730994101E-2</v>
      </c>
      <c r="P751" s="57">
        <v>554</v>
      </c>
      <c r="Q751" s="57">
        <v>654</v>
      </c>
      <c r="R751" s="57">
        <v>1537.75</v>
      </c>
      <c r="S751" s="57">
        <v>84.54</v>
      </c>
      <c r="T751" s="57">
        <v>93.045000000000002</v>
      </c>
      <c r="U751" s="57">
        <v>86.7333</v>
      </c>
      <c r="V751" s="57">
        <v>85.18</v>
      </c>
      <c r="W751" s="57">
        <v>92.17</v>
      </c>
      <c r="X751" s="57">
        <v>86.8583</v>
      </c>
      <c r="Y751" s="57">
        <v>85.9</v>
      </c>
      <c r="Z751" s="57">
        <v>92.004999999999995</v>
      </c>
      <c r="AA751" s="57">
        <v>87.041700000000006</v>
      </c>
      <c r="AB751" s="57">
        <v>119.5</v>
      </c>
      <c r="AC751" s="57">
        <v>37.6</v>
      </c>
      <c r="AD751" s="57">
        <v>114</v>
      </c>
      <c r="AE751" s="57">
        <v>79.7</v>
      </c>
      <c r="AF751" s="64">
        <v>34.090299999999999</v>
      </c>
      <c r="AG751" s="64">
        <v>25.3169</v>
      </c>
      <c r="AH751" s="64">
        <v>45.255600000000001</v>
      </c>
      <c r="AI751" s="64">
        <v>31.963100000000001</v>
      </c>
      <c r="AJ751" s="61">
        <v>0.4513888888888889</v>
      </c>
      <c r="AK751" s="216">
        <v>600</v>
      </c>
      <c r="AL751" s="62">
        <v>1074.0242434495224</v>
      </c>
      <c r="AM751" s="24" t="s">
        <v>7859</v>
      </c>
      <c r="AN751" s="216" t="s">
        <v>6009</v>
      </c>
      <c r="AO751" s="216" t="s">
        <v>5971</v>
      </c>
      <c r="AP751" s="216" t="s">
        <v>6908</v>
      </c>
      <c r="AQ751" s="216" t="s">
        <v>6885</v>
      </c>
      <c r="AR751" s="216" t="s">
        <v>6886</v>
      </c>
      <c r="AS751" s="24" t="s">
        <v>5474</v>
      </c>
      <c r="AT751" s="24" t="s">
        <v>6010</v>
      </c>
      <c r="AU751" s="24" t="s">
        <v>5964</v>
      </c>
      <c r="AV751" s="24" t="s">
        <v>6010</v>
      </c>
      <c r="AW751" s="24" t="s">
        <v>5965</v>
      </c>
      <c r="AX751" s="24" t="s">
        <v>5990</v>
      </c>
      <c r="AY751" s="24" t="s">
        <v>7827</v>
      </c>
      <c r="AZ751" s="216" t="s">
        <v>6950</v>
      </c>
      <c r="BA751" s="216" t="s">
        <v>7213</v>
      </c>
      <c r="BB751" s="57" t="s">
        <v>6994</v>
      </c>
      <c r="BC751" s="202"/>
      <c r="BD751" s="24"/>
      <c r="BE751" s="151"/>
      <c r="BG751" s="151"/>
      <c r="BI751" s="151"/>
      <c r="BL751" s="152"/>
    </row>
    <row r="752" spans="1:64" s="169" customFormat="1">
      <c r="A752" s="24">
        <v>3441</v>
      </c>
      <c r="B752" s="24" t="s">
        <v>755</v>
      </c>
      <c r="C752" s="57">
        <v>34.5</v>
      </c>
      <c r="D752" s="57">
        <v>35.799999999999997</v>
      </c>
      <c r="E752" s="57">
        <v>34.5</v>
      </c>
      <c r="F752" s="57">
        <v>35.4</v>
      </c>
      <c r="G752" s="57">
        <v>35.049999999999997</v>
      </c>
      <c r="H752" s="57">
        <v>37.35</v>
      </c>
      <c r="I752" s="57">
        <v>34.799999999999997</v>
      </c>
      <c r="J752" s="57">
        <v>36</v>
      </c>
      <c r="K752" s="57">
        <v>37.25</v>
      </c>
      <c r="L752" s="57">
        <v>39.6</v>
      </c>
      <c r="M752" s="57">
        <v>37.15</v>
      </c>
      <c r="N752" s="57">
        <v>39.6</v>
      </c>
      <c r="O752" s="63">
        <v>0.1</v>
      </c>
      <c r="P752" s="57">
        <v>1503</v>
      </c>
      <c r="Q752" s="57">
        <v>390</v>
      </c>
      <c r="R752" s="57">
        <v>382.45</v>
      </c>
      <c r="S752" s="57">
        <v>34.44</v>
      </c>
      <c r="T752" s="57">
        <v>37.825000000000003</v>
      </c>
      <c r="U752" s="57">
        <v>38.789200000000001</v>
      </c>
      <c r="V752" s="57">
        <v>34.94</v>
      </c>
      <c r="W752" s="57">
        <v>37.61</v>
      </c>
      <c r="X752" s="57">
        <v>38.825800000000001</v>
      </c>
      <c r="Y752" s="57">
        <v>35.799999999999997</v>
      </c>
      <c r="Z752" s="57">
        <v>37.662500000000001</v>
      </c>
      <c r="AA752" s="57">
        <v>38.889200000000002</v>
      </c>
      <c r="AB752" s="57">
        <v>53.9</v>
      </c>
      <c r="AC752" s="57">
        <v>23.15</v>
      </c>
      <c r="AD752" s="57">
        <v>42.5</v>
      </c>
      <c r="AE752" s="57">
        <v>33.200000000000003</v>
      </c>
      <c r="AF752" s="64">
        <v>27.058</v>
      </c>
      <c r="AG752" s="64">
        <v>19.516500000000001</v>
      </c>
      <c r="AH752" s="64">
        <v>51.372</v>
      </c>
      <c r="AI752" s="64">
        <v>30.135000000000002</v>
      </c>
      <c r="AJ752" s="61">
        <v>0.4513888888888889</v>
      </c>
      <c r="AK752" s="216">
        <v>2000</v>
      </c>
      <c r="AL752" s="62">
        <v>2874.2729824857797</v>
      </c>
      <c r="AM752" s="24" t="s">
        <v>7860</v>
      </c>
      <c r="AN752" s="216" t="s">
        <v>6009</v>
      </c>
      <c r="AO752" s="216" t="s">
        <v>5961</v>
      </c>
      <c r="AP752" s="216" t="s">
        <v>6908</v>
      </c>
      <c r="AQ752" s="216" t="s">
        <v>6900</v>
      </c>
      <c r="AR752" s="216" t="s">
        <v>6886</v>
      </c>
      <c r="AS752" s="24" t="s">
        <v>5474</v>
      </c>
      <c r="AT752" s="24" t="s">
        <v>6031</v>
      </c>
      <c r="AU752" s="24" t="s">
        <v>6010</v>
      </c>
      <c r="AV752" s="24" t="s">
        <v>6045</v>
      </c>
      <c r="AW752" s="24" t="s">
        <v>5979</v>
      </c>
      <c r="AX752" s="24" t="s">
        <v>5979</v>
      </c>
      <c r="AY752" s="24" t="s">
        <v>7861</v>
      </c>
      <c r="AZ752" s="216" t="s">
        <v>7664</v>
      </c>
      <c r="BA752" s="216" t="s">
        <v>7037</v>
      </c>
      <c r="BB752" s="57" t="s">
        <v>6925</v>
      </c>
      <c r="BC752" s="202"/>
      <c r="BD752" s="24"/>
      <c r="BE752" s="151"/>
      <c r="BG752" s="151"/>
      <c r="BI752" s="151"/>
      <c r="BL752" s="152"/>
    </row>
    <row r="753" spans="1:64" s="169" customFormat="1">
      <c r="A753" s="24">
        <v>3443</v>
      </c>
      <c r="B753" s="24" t="s">
        <v>756</v>
      </c>
      <c r="C753" s="57">
        <v>393</v>
      </c>
      <c r="D753" s="57">
        <v>400</v>
      </c>
      <c r="E753" s="57">
        <v>390.5</v>
      </c>
      <c r="F753" s="57">
        <v>398.5</v>
      </c>
      <c r="G753" s="57">
        <v>402</v>
      </c>
      <c r="H753" s="57">
        <v>415</v>
      </c>
      <c r="I753" s="57">
        <v>400.5</v>
      </c>
      <c r="J753" s="57">
        <v>409.5</v>
      </c>
      <c r="K753" s="57">
        <v>409</v>
      </c>
      <c r="L753" s="57">
        <v>417.5</v>
      </c>
      <c r="M753" s="57">
        <v>401.5</v>
      </c>
      <c r="N753" s="57">
        <v>416</v>
      </c>
      <c r="O753" s="63">
        <v>1.5873015873015799E-2</v>
      </c>
      <c r="P753" s="57">
        <v>1247</v>
      </c>
      <c r="Q753" s="57">
        <v>1984</v>
      </c>
      <c r="R753" s="57">
        <v>1631.4</v>
      </c>
      <c r="S753" s="57">
        <v>386.4</v>
      </c>
      <c r="T753" s="57">
        <v>390.67500000000001</v>
      </c>
      <c r="U753" s="57">
        <v>404.48329999999999</v>
      </c>
      <c r="V753" s="57">
        <v>393.2</v>
      </c>
      <c r="W753" s="57">
        <v>389.75</v>
      </c>
      <c r="X753" s="57">
        <v>405.30829999999997</v>
      </c>
      <c r="Y753" s="57">
        <v>398.8</v>
      </c>
      <c r="Z753" s="57">
        <v>390.15</v>
      </c>
      <c r="AA753" s="57">
        <v>406.30829999999997</v>
      </c>
      <c r="AB753" s="57">
        <v>514</v>
      </c>
      <c r="AC753" s="57">
        <v>252</v>
      </c>
      <c r="AD753" s="57">
        <v>432</v>
      </c>
      <c r="AE753" s="57">
        <v>362</v>
      </c>
      <c r="AF753" s="64">
        <v>79.952600000000004</v>
      </c>
      <c r="AG753" s="64">
        <v>66.791399999999996</v>
      </c>
      <c r="AH753" s="64">
        <v>85.734200000000001</v>
      </c>
      <c r="AI753" s="64">
        <v>73.105599999999995</v>
      </c>
      <c r="AJ753" s="61">
        <v>0.4513888888888889</v>
      </c>
      <c r="AK753" s="216">
        <v>1500</v>
      </c>
      <c r="AL753" s="62">
        <v>2420.6663294543914</v>
      </c>
      <c r="AM753" s="24" t="s">
        <v>7862</v>
      </c>
      <c r="AN753" s="216" t="s">
        <v>6009</v>
      </c>
      <c r="AO753" s="216" t="s">
        <v>5989</v>
      </c>
      <c r="AP753" s="216" t="s">
        <v>6908</v>
      </c>
      <c r="AQ753" s="216" t="s">
        <v>6900</v>
      </c>
      <c r="AR753" s="216" t="s">
        <v>6886</v>
      </c>
      <c r="AS753" s="24" t="s">
        <v>5474</v>
      </c>
      <c r="AT753" s="24" t="s">
        <v>6016</v>
      </c>
      <c r="AU753" s="24" t="s">
        <v>6016</v>
      </c>
      <c r="AV753" s="24" t="s">
        <v>6016</v>
      </c>
      <c r="AW753" s="24" t="s">
        <v>5965</v>
      </c>
      <c r="AX753" s="24" t="s">
        <v>5970</v>
      </c>
      <c r="AY753" s="24" t="s">
        <v>7863</v>
      </c>
      <c r="AZ753" s="216" t="s">
        <v>6963</v>
      </c>
      <c r="BA753" s="216" t="s">
        <v>7107</v>
      </c>
      <c r="BB753" s="57" t="s">
        <v>7322</v>
      </c>
      <c r="BC753" s="202"/>
      <c r="BD753" s="24"/>
      <c r="BE753" s="151"/>
      <c r="BG753" s="151"/>
      <c r="BI753" s="151"/>
      <c r="BL753" s="152"/>
    </row>
    <row r="754" spans="1:64" s="169" customFormat="1">
      <c r="A754" s="24">
        <v>3444</v>
      </c>
      <c r="B754" s="24" t="s">
        <v>757</v>
      </c>
      <c r="C754" s="57">
        <v>36.85</v>
      </c>
      <c r="D754" s="57">
        <v>37</v>
      </c>
      <c r="E754" s="57">
        <v>36.85</v>
      </c>
      <c r="F754" s="57">
        <v>37</v>
      </c>
      <c r="G754" s="57">
        <v>37.15</v>
      </c>
      <c r="H754" s="57">
        <v>37.200000000000003</v>
      </c>
      <c r="I754" s="57">
        <v>36.9</v>
      </c>
      <c r="J754" s="57">
        <v>37</v>
      </c>
      <c r="K754" s="57">
        <v>37.200000000000003</v>
      </c>
      <c r="L754" s="57">
        <v>37.4</v>
      </c>
      <c r="M754" s="57">
        <v>37.200000000000003</v>
      </c>
      <c r="N754" s="57">
        <v>37.200000000000003</v>
      </c>
      <c r="O754" s="63">
        <v>5.4054054054053996E-3</v>
      </c>
      <c r="P754" s="57">
        <v>19</v>
      </c>
      <c r="Q754" s="57">
        <v>30</v>
      </c>
      <c r="R754" s="57">
        <v>96.85</v>
      </c>
      <c r="S754" s="57">
        <v>36.520000000000003</v>
      </c>
      <c r="T754" s="57">
        <v>37.625</v>
      </c>
      <c r="U754" s="57">
        <v>37.746699999999997</v>
      </c>
      <c r="V754" s="57">
        <v>36.659999999999997</v>
      </c>
      <c r="W754" s="57">
        <v>37.545000000000002</v>
      </c>
      <c r="X754" s="57">
        <v>37.763300000000001</v>
      </c>
      <c r="Y754" s="57">
        <v>36.78</v>
      </c>
      <c r="Z754" s="57">
        <v>37.515000000000001</v>
      </c>
      <c r="AA754" s="57">
        <v>37.7667</v>
      </c>
      <c r="AB754" s="57">
        <v>50.7</v>
      </c>
      <c r="AC754" s="57">
        <v>31.5</v>
      </c>
      <c r="AD754" s="57">
        <v>38.950000000000003</v>
      </c>
      <c r="AE754" s="57">
        <v>35.450000000000003</v>
      </c>
      <c r="AF754" s="64">
        <v>39.627600000000001</v>
      </c>
      <c r="AG754" s="64">
        <v>29.659400000000002</v>
      </c>
      <c r="AH754" s="64">
        <v>50.227899999999998</v>
      </c>
      <c r="AI754" s="64">
        <v>36.515599999999999</v>
      </c>
      <c r="AJ754" s="61">
        <v>0.4513888888888889</v>
      </c>
      <c r="AK754" s="216">
        <v>50</v>
      </c>
      <c r="AL754" s="62">
        <v>71.974392634841394</v>
      </c>
      <c r="AM754" s="24" t="s">
        <v>6934</v>
      </c>
      <c r="AN754" s="216" t="s">
        <v>6009</v>
      </c>
      <c r="AO754" s="216" t="s">
        <v>5961</v>
      </c>
      <c r="AP754" s="216" t="s">
        <v>6884</v>
      </c>
      <c r="AQ754" s="216" t="s">
        <v>6885</v>
      </c>
      <c r="AR754" s="216" t="s">
        <v>6886</v>
      </c>
      <c r="AS754" s="24" t="s">
        <v>5474</v>
      </c>
      <c r="AT754" s="24" t="s">
        <v>6493</v>
      </c>
      <c r="AU754" s="24" t="s">
        <v>5984</v>
      </c>
      <c r="AV754" s="24" t="s">
        <v>6122</v>
      </c>
      <c r="AW754" s="24" t="s">
        <v>6159</v>
      </c>
      <c r="AX754" s="24" t="s">
        <v>5979</v>
      </c>
      <c r="AY754" s="24" t="s">
        <v>7044</v>
      </c>
      <c r="AZ754" s="216" t="s">
        <v>7093</v>
      </c>
      <c r="BA754" s="216" t="s">
        <v>7041</v>
      </c>
      <c r="BB754" s="57" t="s">
        <v>5474</v>
      </c>
      <c r="BC754" s="202"/>
      <c r="BD754" s="24"/>
      <c r="BE754" s="151"/>
      <c r="BG754" s="151"/>
      <c r="BI754" s="151"/>
      <c r="BL754" s="152"/>
    </row>
    <row r="755" spans="1:64" s="169" customFormat="1">
      <c r="A755" s="24">
        <v>3450</v>
      </c>
      <c r="B755" s="24" t="s">
        <v>758</v>
      </c>
      <c r="C755" s="57">
        <v>52.1</v>
      </c>
      <c r="D755" s="57">
        <v>53.4</v>
      </c>
      <c r="E755" s="57">
        <v>52.1</v>
      </c>
      <c r="F755" s="57">
        <v>53.1</v>
      </c>
      <c r="G755" s="57">
        <v>53.5</v>
      </c>
      <c r="H755" s="57">
        <v>53.6</v>
      </c>
      <c r="I755" s="57">
        <v>52.7</v>
      </c>
      <c r="J755" s="57">
        <v>53.1</v>
      </c>
      <c r="K755" s="57">
        <v>53.1</v>
      </c>
      <c r="L755" s="57">
        <v>54.8</v>
      </c>
      <c r="M755" s="57">
        <v>53.1</v>
      </c>
      <c r="N755" s="57">
        <v>54.6</v>
      </c>
      <c r="O755" s="63">
        <v>2.8248587570621399E-2</v>
      </c>
      <c r="P755" s="57">
        <v>312</v>
      </c>
      <c r="Q755" s="57">
        <v>323</v>
      </c>
      <c r="R755" s="57">
        <v>588.95000000000005</v>
      </c>
      <c r="S755" s="57">
        <v>52.38</v>
      </c>
      <c r="T755" s="57">
        <v>57.71</v>
      </c>
      <c r="U755" s="57">
        <v>57.933300000000003</v>
      </c>
      <c r="V755" s="57">
        <v>52.6</v>
      </c>
      <c r="W755" s="57">
        <v>57.274999999999999</v>
      </c>
      <c r="X755" s="57">
        <v>57.856699999999996</v>
      </c>
      <c r="Y755" s="57">
        <v>52.86</v>
      </c>
      <c r="Z755" s="57">
        <v>56.96</v>
      </c>
      <c r="AA755" s="57">
        <v>57.791699999999999</v>
      </c>
      <c r="AB755" s="57">
        <v>76.5</v>
      </c>
      <c r="AC755" s="57">
        <v>48</v>
      </c>
      <c r="AD755" s="57">
        <v>62.7</v>
      </c>
      <c r="AE755" s="57">
        <v>51.2</v>
      </c>
      <c r="AF755" s="64">
        <v>18.741399999999999</v>
      </c>
      <c r="AG755" s="64">
        <v>13.742100000000001</v>
      </c>
      <c r="AH755" s="64">
        <v>28.9194</v>
      </c>
      <c r="AI755" s="64">
        <v>18.801200000000001</v>
      </c>
      <c r="AJ755" s="61">
        <v>0.4513888888888889</v>
      </c>
      <c r="AK755" s="216">
        <v>350</v>
      </c>
      <c r="AL755" s="62">
        <v>629.97956600726513</v>
      </c>
      <c r="AM755" s="24" t="s">
        <v>6752</v>
      </c>
      <c r="AN755" s="216" t="s">
        <v>6009</v>
      </c>
      <c r="AO755" s="216" t="s">
        <v>6007</v>
      </c>
      <c r="AP755" s="216" t="s">
        <v>6884</v>
      </c>
      <c r="AQ755" s="216" t="s">
        <v>6885</v>
      </c>
      <c r="AR755" s="216" t="s">
        <v>6886</v>
      </c>
      <c r="AS755" s="24" t="s">
        <v>5474</v>
      </c>
      <c r="AT755" s="24" t="s">
        <v>6055</v>
      </c>
      <c r="AU755" s="24" t="s">
        <v>5984</v>
      </c>
      <c r="AV755" s="24" t="s">
        <v>6031</v>
      </c>
      <c r="AW755" s="24" t="s">
        <v>5965</v>
      </c>
      <c r="AX755" s="24" t="s">
        <v>5979</v>
      </c>
      <c r="AY755" s="24" t="s">
        <v>7590</v>
      </c>
      <c r="AZ755" s="216" t="s">
        <v>7391</v>
      </c>
      <c r="BA755" s="216" t="s">
        <v>6974</v>
      </c>
      <c r="BB755" s="57" t="s">
        <v>5474</v>
      </c>
      <c r="BC755" s="202"/>
      <c r="BD755" s="24"/>
      <c r="BE755" s="151"/>
      <c r="BG755" s="151"/>
      <c r="BI755" s="151"/>
      <c r="BL755" s="152"/>
    </row>
    <row r="756" spans="1:64" s="169" customFormat="1">
      <c r="A756" s="24">
        <v>3454</v>
      </c>
      <c r="B756" s="24" t="s">
        <v>760</v>
      </c>
      <c r="C756" s="57">
        <v>77</v>
      </c>
      <c r="D756" s="57">
        <v>77.7</v>
      </c>
      <c r="E756" s="57">
        <v>75.7</v>
      </c>
      <c r="F756" s="57">
        <v>76.900000000000006</v>
      </c>
      <c r="G756" s="57">
        <v>76</v>
      </c>
      <c r="H756" s="57">
        <v>76.599999999999994</v>
      </c>
      <c r="I756" s="57">
        <v>75.099999999999994</v>
      </c>
      <c r="J756" s="57">
        <v>75.3</v>
      </c>
      <c r="K756" s="57">
        <v>75</v>
      </c>
      <c r="L756" s="57">
        <v>77.400000000000006</v>
      </c>
      <c r="M756" s="57">
        <v>75</v>
      </c>
      <c r="N756" s="57">
        <v>75.900000000000006</v>
      </c>
      <c r="O756" s="63">
        <v>7.9681274900398301E-3</v>
      </c>
      <c r="P756" s="57">
        <v>20</v>
      </c>
      <c r="Q756" s="57">
        <v>51</v>
      </c>
      <c r="R756" s="57">
        <v>67.400000000000006</v>
      </c>
      <c r="S756" s="57">
        <v>76.680000000000007</v>
      </c>
      <c r="T756" s="57">
        <v>78.58</v>
      </c>
      <c r="U756" s="57">
        <v>79.58</v>
      </c>
      <c r="V756" s="57">
        <v>76.540000000000006</v>
      </c>
      <c r="W756" s="57">
        <v>78.319999999999993</v>
      </c>
      <c r="X756" s="57">
        <v>79.538300000000007</v>
      </c>
      <c r="Y756" s="57">
        <v>76.319999999999993</v>
      </c>
      <c r="Z756" s="57">
        <v>78.045000000000002</v>
      </c>
      <c r="AA756" s="57">
        <v>79.506699999999995</v>
      </c>
      <c r="AB756" s="57">
        <v>98</v>
      </c>
      <c r="AC756" s="57">
        <v>68.400000000000006</v>
      </c>
      <c r="AD756" s="57">
        <v>83.8</v>
      </c>
      <c r="AE756" s="57">
        <v>74.8</v>
      </c>
      <c r="AF756" s="64">
        <v>36.091500000000003</v>
      </c>
      <c r="AG756" s="64">
        <v>35.581200000000003</v>
      </c>
      <c r="AH756" s="64">
        <v>36.283200000000001</v>
      </c>
      <c r="AI756" s="64">
        <v>35.815199999999997</v>
      </c>
      <c r="AJ756" s="61">
        <v>0.4513888888888889</v>
      </c>
      <c r="AK756" s="216">
        <v>50</v>
      </c>
      <c r="AL756" s="62">
        <v>75.762518562990948</v>
      </c>
      <c r="AM756" s="24" t="s">
        <v>6548</v>
      </c>
      <c r="AN756" s="216" t="s">
        <v>6009</v>
      </c>
      <c r="AO756" s="216" t="s">
        <v>5971</v>
      </c>
      <c r="AP756" s="216" t="s">
        <v>6884</v>
      </c>
      <c r="AQ756" s="216" t="s">
        <v>6885</v>
      </c>
      <c r="AR756" s="216" t="s">
        <v>6916</v>
      </c>
      <c r="AS756" s="24" t="s">
        <v>6968</v>
      </c>
      <c r="AT756" s="24" t="s">
        <v>6248</v>
      </c>
      <c r="AU756" s="24" t="s">
        <v>5984</v>
      </c>
      <c r="AV756" s="24" t="s">
        <v>6055</v>
      </c>
      <c r="AW756" s="24" t="s">
        <v>5976</v>
      </c>
      <c r="AX756" s="24" t="s">
        <v>5979</v>
      </c>
      <c r="AY756" s="24" t="s">
        <v>6905</v>
      </c>
      <c r="AZ756" s="216" t="s">
        <v>7192</v>
      </c>
      <c r="BA756" s="216" t="s">
        <v>6967</v>
      </c>
      <c r="BB756" s="57" t="s">
        <v>5474</v>
      </c>
      <c r="BC756" s="202"/>
      <c r="BD756" s="24"/>
      <c r="BE756" s="151"/>
      <c r="BG756" s="151"/>
      <c r="BI756" s="151"/>
      <c r="BL756" s="152"/>
    </row>
    <row r="757" spans="1:64" s="169" customFormat="1">
      <c r="A757" s="24">
        <v>3455</v>
      </c>
      <c r="B757" s="24" t="s">
        <v>761</v>
      </c>
      <c r="C757" s="57">
        <v>59.3</v>
      </c>
      <c r="D757" s="57">
        <v>60.9</v>
      </c>
      <c r="E757" s="57">
        <v>59.3</v>
      </c>
      <c r="F757" s="57">
        <v>60.9</v>
      </c>
      <c r="G757" s="57">
        <v>61</v>
      </c>
      <c r="H757" s="57">
        <v>61.3</v>
      </c>
      <c r="I757" s="57">
        <v>60.6</v>
      </c>
      <c r="J757" s="57">
        <v>60.6</v>
      </c>
      <c r="K757" s="57">
        <v>61</v>
      </c>
      <c r="L757" s="57">
        <v>61</v>
      </c>
      <c r="M757" s="57">
        <v>60.7</v>
      </c>
      <c r="N757" s="57">
        <v>60.9</v>
      </c>
      <c r="O757" s="63">
        <v>4.9504950495049497E-3</v>
      </c>
      <c r="P757" s="57">
        <v>56</v>
      </c>
      <c r="Q757" s="57">
        <v>106</v>
      </c>
      <c r="R757" s="57">
        <v>186.75</v>
      </c>
      <c r="S757" s="57">
        <v>59.5</v>
      </c>
      <c r="T757" s="57">
        <v>60.064999999999998</v>
      </c>
      <c r="U757" s="57">
        <v>59.758299999999998</v>
      </c>
      <c r="V757" s="57">
        <v>59.86</v>
      </c>
      <c r="W757" s="57">
        <v>60.085000000000001</v>
      </c>
      <c r="X757" s="57">
        <v>59.823300000000003</v>
      </c>
      <c r="Y757" s="57">
        <v>60.12</v>
      </c>
      <c r="Z757" s="57">
        <v>60.164999999999999</v>
      </c>
      <c r="AA757" s="57">
        <v>59.851700000000001</v>
      </c>
      <c r="AB757" s="57">
        <v>68.5</v>
      </c>
      <c r="AC757" s="57">
        <v>47.65</v>
      </c>
      <c r="AD757" s="57">
        <v>62</v>
      </c>
      <c r="AE757" s="57">
        <v>58.4</v>
      </c>
      <c r="AF757" s="64">
        <v>51.195</v>
      </c>
      <c r="AG757" s="64">
        <v>38.518799999999999</v>
      </c>
      <c r="AH757" s="64">
        <v>62.865600000000001</v>
      </c>
      <c r="AI757" s="64">
        <v>46.634399999999999</v>
      </c>
      <c r="AJ757" s="61">
        <v>0.4513888888888889</v>
      </c>
      <c r="AK757" s="216">
        <v>100</v>
      </c>
      <c r="AL757" s="62">
        <v>124.92919654296203</v>
      </c>
      <c r="AM757" s="24" t="s">
        <v>6532</v>
      </c>
      <c r="AN757" s="216" t="s">
        <v>6009</v>
      </c>
      <c r="AO757" s="216" t="s">
        <v>5961</v>
      </c>
      <c r="AP757" s="216" t="s">
        <v>6908</v>
      </c>
      <c r="AQ757" s="216" t="s">
        <v>6900</v>
      </c>
      <c r="AR757" s="216" t="s">
        <v>6886</v>
      </c>
      <c r="AS757" s="24" t="s">
        <v>6985</v>
      </c>
      <c r="AT757" s="24" t="s">
        <v>6255</v>
      </c>
      <c r="AU757" s="24" t="s">
        <v>6130</v>
      </c>
      <c r="AV757" s="24" t="s">
        <v>6345</v>
      </c>
      <c r="AW757" s="24" t="s">
        <v>5979</v>
      </c>
      <c r="AX757" s="24" t="s">
        <v>5996</v>
      </c>
      <c r="AY757" s="24" t="s">
        <v>7074</v>
      </c>
      <c r="AZ757" s="216" t="s">
        <v>7015</v>
      </c>
      <c r="BA757" s="216" t="s">
        <v>6977</v>
      </c>
      <c r="BB757" s="57" t="s">
        <v>5474</v>
      </c>
      <c r="BC757" s="202"/>
      <c r="BD757" s="24"/>
      <c r="BE757" s="151"/>
      <c r="BG757" s="151"/>
      <c r="BI757" s="151"/>
      <c r="BL757" s="152"/>
    </row>
    <row r="758" spans="1:64" s="169" customFormat="1">
      <c r="A758" s="24">
        <v>3465</v>
      </c>
      <c r="B758" s="24" t="s">
        <v>5843</v>
      </c>
      <c r="C758" s="57">
        <v>179.5</v>
      </c>
      <c r="D758" s="57">
        <v>182</v>
      </c>
      <c r="E758" s="57">
        <v>172.5</v>
      </c>
      <c r="F758" s="57">
        <v>177</v>
      </c>
      <c r="G758" s="57">
        <v>176.5</v>
      </c>
      <c r="H758" s="57">
        <v>180</v>
      </c>
      <c r="I758" s="57">
        <v>175</v>
      </c>
      <c r="J758" s="57">
        <v>178</v>
      </c>
      <c r="K758" s="57">
        <v>178</v>
      </c>
      <c r="L758" s="57">
        <v>178.5</v>
      </c>
      <c r="M758" s="57">
        <v>177</v>
      </c>
      <c r="N758" s="57">
        <v>178.5</v>
      </c>
      <c r="O758" s="63">
        <v>2.8089887640449398E-3</v>
      </c>
      <c r="P758" s="57">
        <v>4</v>
      </c>
      <c r="Q758" s="57">
        <v>13</v>
      </c>
      <c r="R758" s="57">
        <v>20.350000000000001</v>
      </c>
      <c r="S758" s="57">
        <v>176.4</v>
      </c>
      <c r="T758" s="57">
        <v>179.17500000000001</v>
      </c>
      <c r="U758" s="57">
        <v>183.9</v>
      </c>
      <c r="V758" s="57">
        <v>177.7</v>
      </c>
      <c r="W758" s="57">
        <v>178.95</v>
      </c>
      <c r="X758" s="57">
        <v>183.6917</v>
      </c>
      <c r="Y758" s="57">
        <v>178.2</v>
      </c>
      <c r="Z758" s="57">
        <v>178.8</v>
      </c>
      <c r="AA758" s="57">
        <v>183.48330000000001</v>
      </c>
      <c r="AB758" s="57">
        <v>249.5</v>
      </c>
      <c r="AC758" s="57">
        <v>99.5</v>
      </c>
      <c r="AD758" s="57">
        <v>187</v>
      </c>
      <c r="AE758" s="57">
        <v>170</v>
      </c>
      <c r="AF758" s="64">
        <v>58.305700000000002</v>
      </c>
      <c r="AG758" s="64">
        <v>48.803400000000003</v>
      </c>
      <c r="AH758" s="64">
        <v>62.481499999999997</v>
      </c>
      <c r="AI758" s="64">
        <v>53.3628</v>
      </c>
      <c r="AJ758" s="61">
        <v>0.4513888888888889</v>
      </c>
      <c r="AK758" s="216">
        <v>50</v>
      </c>
      <c r="AL758" s="62">
        <v>15.15250371259819</v>
      </c>
      <c r="AM758" s="24" t="s">
        <v>7864</v>
      </c>
      <c r="AN758" s="216" t="s">
        <v>6009</v>
      </c>
      <c r="AO758" s="216" t="s">
        <v>5961</v>
      </c>
      <c r="AP758" s="216" t="s">
        <v>6884</v>
      </c>
      <c r="AQ758" s="216" t="s">
        <v>6885</v>
      </c>
      <c r="AR758" s="216" t="s">
        <v>6886</v>
      </c>
      <c r="AS758" s="24" t="s">
        <v>6887</v>
      </c>
      <c r="AT758" s="24" t="s">
        <v>5984</v>
      </c>
      <c r="AU758" s="24" t="s">
        <v>6016</v>
      </c>
      <c r="AV758" s="24" t="s">
        <v>6425</v>
      </c>
      <c r="AW758" s="24" t="s">
        <v>5979</v>
      </c>
      <c r="AX758" s="24" t="s">
        <v>5996</v>
      </c>
      <c r="AY758" s="24" t="s">
        <v>6891</v>
      </c>
      <c r="AZ758" s="216" t="s">
        <v>7093</v>
      </c>
      <c r="BA758" s="216" t="s">
        <v>6974</v>
      </c>
      <c r="BB758" s="57" t="s">
        <v>6944</v>
      </c>
      <c r="BC758" s="202"/>
      <c r="BD758" s="24"/>
      <c r="BE758" s="151"/>
      <c r="BG758" s="151"/>
      <c r="BI758" s="151"/>
      <c r="BL758" s="152"/>
    </row>
    <row r="759" spans="1:64" s="169" customFormat="1">
      <c r="A759" s="24">
        <v>3466</v>
      </c>
      <c r="B759" s="24" t="s">
        <v>763</v>
      </c>
      <c r="C759" s="57">
        <v>12.05</v>
      </c>
      <c r="D759" s="57">
        <v>12.25</v>
      </c>
      <c r="E759" s="57">
        <v>12.05</v>
      </c>
      <c r="F759" s="57">
        <v>12.05</v>
      </c>
      <c r="G759" s="57">
        <v>12.05</v>
      </c>
      <c r="H759" s="57">
        <v>12.05</v>
      </c>
      <c r="I759" s="57">
        <v>11.95</v>
      </c>
      <c r="J759" s="57">
        <v>12.05</v>
      </c>
      <c r="K759" s="57">
        <v>12</v>
      </c>
      <c r="L759" s="57">
        <v>12.1</v>
      </c>
      <c r="M759" s="57">
        <v>12</v>
      </c>
      <c r="N759" s="57">
        <v>12.1</v>
      </c>
      <c r="O759" s="63">
        <v>4.1493775933609898E-3</v>
      </c>
      <c r="P759" s="57">
        <v>5</v>
      </c>
      <c r="Q759" s="57">
        <v>33</v>
      </c>
      <c r="R759" s="57">
        <v>110.65</v>
      </c>
      <c r="S759" s="57">
        <v>12.08</v>
      </c>
      <c r="T759" s="57">
        <v>12.145</v>
      </c>
      <c r="U759" s="57">
        <v>12.370799999999999</v>
      </c>
      <c r="V759" s="57">
        <v>12.07</v>
      </c>
      <c r="W759" s="57">
        <v>12.13</v>
      </c>
      <c r="X759" s="57">
        <v>12.370799999999999</v>
      </c>
      <c r="Y759" s="57">
        <v>12.06</v>
      </c>
      <c r="Z759" s="57">
        <v>12.125</v>
      </c>
      <c r="AA759" s="57">
        <v>12.3658</v>
      </c>
      <c r="AB759" s="57">
        <v>15.5</v>
      </c>
      <c r="AC759" s="57">
        <v>10</v>
      </c>
      <c r="AD759" s="57">
        <v>13.3</v>
      </c>
      <c r="AE759" s="57">
        <v>11.9</v>
      </c>
      <c r="AF759" s="64">
        <v>16.394200000000001</v>
      </c>
      <c r="AG759" s="64">
        <v>16.883199999999999</v>
      </c>
      <c r="AH759" s="64">
        <v>27.5961</v>
      </c>
      <c r="AI759" s="64">
        <v>20.4542</v>
      </c>
      <c r="AJ759" s="61">
        <v>0.4513888888888889</v>
      </c>
      <c r="AK759" s="216">
        <v>50</v>
      </c>
      <c r="AL759" s="62">
        <v>18.940629640747737</v>
      </c>
      <c r="AM759" s="24" t="s">
        <v>6981</v>
      </c>
      <c r="AN759" s="216" t="s">
        <v>6337</v>
      </c>
      <c r="AO759" s="216" t="s">
        <v>6007</v>
      </c>
      <c r="AP759" s="216" t="s">
        <v>6884</v>
      </c>
      <c r="AQ759" s="216" t="s">
        <v>6885</v>
      </c>
      <c r="AR759" s="216" t="s">
        <v>6886</v>
      </c>
      <c r="AS759" s="24" t="s">
        <v>6894</v>
      </c>
      <c r="AT759" s="24" t="s">
        <v>6122</v>
      </c>
      <c r="AU759" s="24" t="s">
        <v>6650</v>
      </c>
      <c r="AV759" s="24" t="s">
        <v>6493</v>
      </c>
      <c r="AW759" s="24" t="s">
        <v>5979</v>
      </c>
      <c r="AX759" s="24" t="s">
        <v>5979</v>
      </c>
      <c r="AY759" s="24" t="s">
        <v>7092</v>
      </c>
      <c r="AZ759" s="216" t="s">
        <v>6958</v>
      </c>
      <c r="BA759" s="216" t="s">
        <v>7525</v>
      </c>
      <c r="BB759" s="57" t="s">
        <v>6898</v>
      </c>
      <c r="BC759" s="202"/>
      <c r="BD759" s="24"/>
      <c r="BE759" s="151"/>
      <c r="BG759" s="151"/>
      <c r="BI759" s="151"/>
      <c r="BL759" s="152"/>
    </row>
    <row r="760" spans="1:64" s="169" customFormat="1">
      <c r="A760" s="24">
        <v>3479</v>
      </c>
      <c r="B760" s="24" t="s">
        <v>764</v>
      </c>
      <c r="C760" s="57">
        <v>52</v>
      </c>
      <c r="D760" s="57">
        <v>52.3</v>
      </c>
      <c r="E760" s="57">
        <v>51.6</v>
      </c>
      <c r="F760" s="57">
        <v>51.8</v>
      </c>
      <c r="G760" s="57">
        <v>51.8</v>
      </c>
      <c r="H760" s="57">
        <v>52.1</v>
      </c>
      <c r="I760" s="57">
        <v>51.3</v>
      </c>
      <c r="J760" s="57">
        <v>51.5</v>
      </c>
      <c r="K760" s="57">
        <v>52.1</v>
      </c>
      <c r="L760" s="57">
        <v>52.3</v>
      </c>
      <c r="M760" s="57">
        <v>52.1</v>
      </c>
      <c r="N760" s="57">
        <v>52.3</v>
      </c>
      <c r="O760" s="63">
        <v>1.55339805825242E-2</v>
      </c>
      <c r="P760" s="57">
        <v>10</v>
      </c>
      <c r="Q760" s="57">
        <v>66</v>
      </c>
      <c r="R760" s="57">
        <v>102.65</v>
      </c>
      <c r="S760" s="57">
        <v>51.2</v>
      </c>
      <c r="T760" s="57">
        <v>53.11</v>
      </c>
      <c r="U760" s="57">
        <v>53.206699999999998</v>
      </c>
      <c r="V760" s="57">
        <v>51.4</v>
      </c>
      <c r="W760" s="57">
        <v>52.975000000000001</v>
      </c>
      <c r="X760" s="57">
        <v>53.223300000000002</v>
      </c>
      <c r="Y760" s="57">
        <v>51.64</v>
      </c>
      <c r="Z760" s="57">
        <v>52.89</v>
      </c>
      <c r="AA760" s="57">
        <v>53.215000000000003</v>
      </c>
      <c r="AB760" s="57">
        <v>66.2</v>
      </c>
      <c r="AC760" s="57">
        <v>45.5</v>
      </c>
      <c r="AD760" s="57">
        <v>55.5</v>
      </c>
      <c r="AE760" s="57">
        <v>49.8</v>
      </c>
      <c r="AF760" s="64">
        <v>38.502200000000002</v>
      </c>
      <c r="AG760" s="64">
        <v>29.1511</v>
      </c>
      <c r="AH760" s="64">
        <v>51.709800000000001</v>
      </c>
      <c r="AI760" s="64">
        <v>36.670699999999997</v>
      </c>
      <c r="AJ760" s="61">
        <v>0.4513888888888889</v>
      </c>
      <c r="AK760" s="216">
        <v>50</v>
      </c>
      <c r="AL760" s="62">
        <v>37.881259281495474</v>
      </c>
      <c r="AM760" s="24" t="s">
        <v>7117</v>
      </c>
      <c r="AN760" s="216" t="s">
        <v>6009</v>
      </c>
      <c r="AO760" s="216" t="s">
        <v>5961</v>
      </c>
      <c r="AP760" s="216" t="s">
        <v>6884</v>
      </c>
      <c r="AQ760" s="216" t="s">
        <v>6885</v>
      </c>
      <c r="AR760" s="216" t="s">
        <v>6886</v>
      </c>
      <c r="AS760" s="24" t="s">
        <v>5474</v>
      </c>
      <c r="AT760" s="24" t="s">
        <v>5984</v>
      </c>
      <c r="AU760" s="24" t="s">
        <v>5984</v>
      </c>
      <c r="AV760" s="24" t="s">
        <v>6493</v>
      </c>
      <c r="AW760" s="24" t="s">
        <v>5979</v>
      </c>
      <c r="AX760" s="24" t="s">
        <v>5979</v>
      </c>
      <c r="AY760" s="24" t="s">
        <v>7312</v>
      </c>
      <c r="AZ760" s="216" t="s">
        <v>6902</v>
      </c>
      <c r="BA760" s="216" t="s">
        <v>7677</v>
      </c>
      <c r="BB760" s="57" t="s">
        <v>5474</v>
      </c>
      <c r="BC760" s="202"/>
      <c r="BD760" s="24"/>
      <c r="BE760" s="151"/>
      <c r="BG760" s="151"/>
      <c r="BI760" s="151"/>
      <c r="BL760" s="152"/>
    </row>
    <row r="761" spans="1:64" s="169" customFormat="1">
      <c r="A761" s="24">
        <v>3481</v>
      </c>
      <c r="B761" s="24" t="s">
        <v>765</v>
      </c>
      <c r="C761" s="57">
        <v>18.05</v>
      </c>
      <c r="D761" s="57">
        <v>18.45</v>
      </c>
      <c r="E761" s="57">
        <v>17.95</v>
      </c>
      <c r="F761" s="57">
        <v>18.350000000000001</v>
      </c>
      <c r="G761" s="57">
        <v>18.100000000000001</v>
      </c>
      <c r="H761" s="57">
        <v>18.25</v>
      </c>
      <c r="I761" s="57">
        <v>16.899999999999999</v>
      </c>
      <c r="J761" s="57">
        <v>17</v>
      </c>
      <c r="K761" s="57">
        <v>17.05</v>
      </c>
      <c r="L761" s="57">
        <v>17.55</v>
      </c>
      <c r="M761" s="57">
        <v>17</v>
      </c>
      <c r="N761" s="57">
        <v>17.149999999999999</v>
      </c>
      <c r="O761" s="63">
        <v>8.8235294117647006E-3</v>
      </c>
      <c r="P761" s="57">
        <v>132670</v>
      </c>
      <c r="Q761" s="57">
        <v>462192</v>
      </c>
      <c r="R761" s="57">
        <v>276546.34999999998</v>
      </c>
      <c r="S761" s="57">
        <v>19.100000000000001</v>
      </c>
      <c r="T761" s="57">
        <v>19.477499999999999</v>
      </c>
      <c r="U761" s="57">
        <v>20.4925</v>
      </c>
      <c r="V761" s="57">
        <v>18.59</v>
      </c>
      <c r="W761" s="57">
        <v>19.39</v>
      </c>
      <c r="X761" s="57">
        <v>20.37</v>
      </c>
      <c r="Y761" s="57">
        <v>17.97</v>
      </c>
      <c r="Z761" s="57">
        <v>19.29</v>
      </c>
      <c r="AA761" s="57">
        <v>20.254200000000001</v>
      </c>
      <c r="AB761" s="57">
        <v>32.549999999999997</v>
      </c>
      <c r="AC761" s="57">
        <v>9</v>
      </c>
      <c r="AD761" s="57">
        <v>21.55</v>
      </c>
      <c r="AE761" s="57">
        <v>16.899999999999999</v>
      </c>
      <c r="AF761" s="64">
        <v>13.724500000000001</v>
      </c>
      <c r="AG761" s="64">
        <v>23.154699999999998</v>
      </c>
      <c r="AH761" s="64">
        <v>11.6006</v>
      </c>
      <c r="AI761" s="64">
        <v>19.3033</v>
      </c>
      <c r="AJ761" s="61">
        <v>0.4548611111111111</v>
      </c>
      <c r="AK761" s="216" t="s">
        <v>4611</v>
      </c>
      <c r="AL761" s="62">
        <v>207922.12930656379</v>
      </c>
      <c r="AM761" s="24" t="s">
        <v>6123</v>
      </c>
      <c r="AN761" s="216" t="s">
        <v>5967</v>
      </c>
      <c r="AO761" s="216" t="s">
        <v>6047</v>
      </c>
      <c r="AP761" s="216" t="s">
        <v>6884</v>
      </c>
      <c r="AQ761" s="216" t="s">
        <v>6885</v>
      </c>
      <c r="AR761" s="216" t="s">
        <v>6916</v>
      </c>
      <c r="AS761" s="24" t="s">
        <v>6965</v>
      </c>
      <c r="AT761" s="24" t="s">
        <v>6016</v>
      </c>
      <c r="AU761" s="24" t="s">
        <v>5964</v>
      </c>
      <c r="AV761" s="24" t="s">
        <v>6240</v>
      </c>
      <c r="AW761" s="24" t="s">
        <v>5996</v>
      </c>
      <c r="AX761" s="24" t="s">
        <v>5965</v>
      </c>
      <c r="AY761" s="24" t="s">
        <v>7865</v>
      </c>
      <c r="AZ761" s="216" t="s">
        <v>6947</v>
      </c>
      <c r="BA761" s="216" t="s">
        <v>7288</v>
      </c>
      <c r="BB761" s="57" t="s">
        <v>5474</v>
      </c>
      <c r="BC761" s="202"/>
      <c r="BD761" s="24"/>
      <c r="BE761" s="151"/>
      <c r="BG761" s="151"/>
      <c r="BI761" s="151"/>
      <c r="BL761" s="152"/>
    </row>
    <row r="762" spans="1:64" s="169" customFormat="1">
      <c r="A762" s="24">
        <v>3483</v>
      </c>
      <c r="B762" s="24" t="s">
        <v>766</v>
      </c>
      <c r="C762" s="57">
        <v>73.599999999999994</v>
      </c>
      <c r="D762" s="57">
        <v>78.2</v>
      </c>
      <c r="E762" s="57">
        <v>73.599999999999994</v>
      </c>
      <c r="F762" s="57">
        <v>77.599999999999994</v>
      </c>
      <c r="G762" s="57">
        <v>78.8</v>
      </c>
      <c r="H762" s="57">
        <v>80.5</v>
      </c>
      <c r="I762" s="57">
        <v>78</v>
      </c>
      <c r="J762" s="57">
        <v>78</v>
      </c>
      <c r="K762" s="57">
        <v>80.900000000000006</v>
      </c>
      <c r="L762" s="57">
        <v>82</v>
      </c>
      <c r="M762" s="57">
        <v>79.099999999999994</v>
      </c>
      <c r="N762" s="57">
        <v>81.3</v>
      </c>
      <c r="O762" s="63">
        <v>4.2307692307692303E-2</v>
      </c>
      <c r="P762" s="57">
        <v>850</v>
      </c>
      <c r="Q762" s="57">
        <v>722</v>
      </c>
      <c r="R762" s="57">
        <v>1014.5</v>
      </c>
      <c r="S762" s="57">
        <v>76.400000000000006</v>
      </c>
      <c r="T762" s="57">
        <v>85.89</v>
      </c>
      <c r="U762" s="57">
        <v>90.875</v>
      </c>
      <c r="V762" s="57">
        <v>76.2</v>
      </c>
      <c r="W762" s="57">
        <v>85.064999999999998</v>
      </c>
      <c r="X762" s="57">
        <v>90.63</v>
      </c>
      <c r="Y762" s="57">
        <v>76.7</v>
      </c>
      <c r="Z762" s="57">
        <v>84.53</v>
      </c>
      <c r="AA762" s="57">
        <v>90.444999999999993</v>
      </c>
      <c r="AB762" s="57">
        <v>139</v>
      </c>
      <c r="AC762" s="57">
        <v>60.2</v>
      </c>
      <c r="AD762" s="57">
        <v>95.9</v>
      </c>
      <c r="AE762" s="57">
        <v>71.5</v>
      </c>
      <c r="AF762" s="64">
        <v>27.779699999999998</v>
      </c>
      <c r="AG762" s="64">
        <v>19.052700000000002</v>
      </c>
      <c r="AH762" s="64">
        <v>44.653100000000002</v>
      </c>
      <c r="AI762" s="64">
        <v>27.586200000000002</v>
      </c>
      <c r="AJ762" s="61">
        <v>0.46180555555555558</v>
      </c>
      <c r="AK762" s="216">
        <v>850</v>
      </c>
      <c r="AL762" s="62">
        <v>1569.5697335411276</v>
      </c>
      <c r="AM762" s="24" t="s">
        <v>7866</v>
      </c>
      <c r="AN762" s="216" t="s">
        <v>6009</v>
      </c>
      <c r="AO762" s="216" t="s">
        <v>5971</v>
      </c>
      <c r="AP762" s="216" t="s">
        <v>6884</v>
      </c>
      <c r="AQ762" s="216" t="s">
        <v>6885</v>
      </c>
      <c r="AR762" s="216" t="s">
        <v>6886</v>
      </c>
      <c r="AS762" s="24" t="s">
        <v>5474</v>
      </c>
      <c r="AT762" s="24" t="s">
        <v>6013</v>
      </c>
      <c r="AU762" s="24" t="s">
        <v>6681</v>
      </c>
      <c r="AV762" s="24" t="s">
        <v>5972</v>
      </c>
      <c r="AW762" s="24" t="s">
        <v>5990</v>
      </c>
      <c r="AX762" s="24" t="s">
        <v>5976</v>
      </c>
      <c r="AY762" s="24" t="s">
        <v>7867</v>
      </c>
      <c r="AZ762" s="216" t="s">
        <v>7762</v>
      </c>
      <c r="BA762" s="216" t="s">
        <v>7028</v>
      </c>
      <c r="BB762" s="57" t="s">
        <v>5474</v>
      </c>
      <c r="BC762" s="202"/>
      <c r="BD762" s="24"/>
      <c r="BE762" s="151"/>
      <c r="BG762" s="151"/>
      <c r="BI762" s="151"/>
      <c r="BL762" s="152"/>
    </row>
    <row r="763" spans="1:64" s="169" customFormat="1">
      <c r="A763" s="24">
        <v>3484</v>
      </c>
      <c r="B763" s="24" t="s">
        <v>767</v>
      </c>
      <c r="C763" s="57">
        <v>71.5</v>
      </c>
      <c r="D763" s="57">
        <v>74.099999999999994</v>
      </c>
      <c r="E763" s="57">
        <v>71.5</v>
      </c>
      <c r="F763" s="57">
        <v>73</v>
      </c>
      <c r="G763" s="57">
        <v>73.8</v>
      </c>
      <c r="H763" s="57">
        <v>74.3</v>
      </c>
      <c r="I763" s="57">
        <v>72.8</v>
      </c>
      <c r="J763" s="57">
        <v>73.5</v>
      </c>
      <c r="K763" s="57">
        <v>73.7</v>
      </c>
      <c r="L763" s="57">
        <v>74.3</v>
      </c>
      <c r="M763" s="57">
        <v>73.7</v>
      </c>
      <c r="N763" s="57">
        <v>74.099999999999994</v>
      </c>
      <c r="O763" s="63">
        <v>8.1632653061224393E-3</v>
      </c>
      <c r="P763" s="57">
        <v>303</v>
      </c>
      <c r="Q763" s="57">
        <v>494</v>
      </c>
      <c r="R763" s="57">
        <v>1276.3499999999999</v>
      </c>
      <c r="S763" s="57">
        <v>70.819999999999993</v>
      </c>
      <c r="T763" s="57">
        <v>76.055000000000007</v>
      </c>
      <c r="U763" s="57">
        <v>75.943299999999994</v>
      </c>
      <c r="V763" s="57">
        <v>71.7</v>
      </c>
      <c r="W763" s="57">
        <v>75.784999999999997</v>
      </c>
      <c r="X763" s="57">
        <v>76.0167</v>
      </c>
      <c r="Y763" s="57">
        <v>72.02</v>
      </c>
      <c r="Z763" s="57">
        <v>75.665000000000006</v>
      </c>
      <c r="AA763" s="57">
        <v>76.076700000000002</v>
      </c>
      <c r="AB763" s="57">
        <v>87.5</v>
      </c>
      <c r="AC763" s="57">
        <v>32.9</v>
      </c>
      <c r="AD763" s="57">
        <v>83.1</v>
      </c>
      <c r="AE763" s="57">
        <v>67.599999999999994</v>
      </c>
      <c r="AF763" s="64">
        <v>38.79</v>
      </c>
      <c r="AG763" s="64">
        <v>27.176400000000001</v>
      </c>
      <c r="AH763" s="64">
        <v>49.157499999999999</v>
      </c>
      <c r="AI763" s="64">
        <v>34.503399999999999</v>
      </c>
      <c r="AJ763" s="61">
        <v>0.46180555555555558</v>
      </c>
      <c r="AK763" s="216">
        <v>350</v>
      </c>
      <c r="AL763" s="62">
        <v>554.28879137757747</v>
      </c>
      <c r="AM763" s="24" t="s">
        <v>6054</v>
      </c>
      <c r="AN763" s="216" t="s">
        <v>6009</v>
      </c>
      <c r="AO763" s="216" t="s">
        <v>5971</v>
      </c>
      <c r="AP763" s="216" t="s">
        <v>6884</v>
      </c>
      <c r="AQ763" s="216" t="s">
        <v>6885</v>
      </c>
      <c r="AR763" s="216" t="s">
        <v>6886</v>
      </c>
      <c r="AS763" s="24" t="s">
        <v>5474</v>
      </c>
      <c r="AT763" s="24" t="s">
        <v>6055</v>
      </c>
      <c r="AU763" s="24" t="s">
        <v>6561</v>
      </c>
      <c r="AV763" s="24" t="s">
        <v>6055</v>
      </c>
      <c r="AW763" s="24" t="s">
        <v>5991</v>
      </c>
      <c r="AX763" s="24" t="s">
        <v>5979</v>
      </c>
      <c r="AY763" s="24" t="s">
        <v>7159</v>
      </c>
      <c r="AZ763" s="216" t="s">
        <v>6902</v>
      </c>
      <c r="BA763" s="216" t="s">
        <v>7111</v>
      </c>
      <c r="BB763" s="57" t="s">
        <v>5474</v>
      </c>
      <c r="BC763" s="202"/>
      <c r="BD763" s="24"/>
      <c r="BE763" s="151"/>
      <c r="BG763" s="151"/>
      <c r="BI763" s="151"/>
      <c r="BL763" s="152"/>
    </row>
    <row r="764" spans="1:64" s="169" customFormat="1">
      <c r="A764" s="24">
        <v>3489</v>
      </c>
      <c r="B764" s="24" t="s">
        <v>768</v>
      </c>
      <c r="C764" s="57">
        <v>10.75</v>
      </c>
      <c r="D764" s="57">
        <v>11</v>
      </c>
      <c r="E764" s="57">
        <v>10.75</v>
      </c>
      <c r="F764" s="57">
        <v>10.85</v>
      </c>
      <c r="G764" s="57">
        <v>10.9</v>
      </c>
      <c r="H764" s="57">
        <v>10.95</v>
      </c>
      <c r="I764" s="57">
        <v>10.8</v>
      </c>
      <c r="J764" s="57">
        <v>10.8</v>
      </c>
      <c r="K764" s="57">
        <v>10.55</v>
      </c>
      <c r="L764" s="57">
        <v>10.7</v>
      </c>
      <c r="M764" s="57">
        <v>10.55</v>
      </c>
      <c r="N764" s="57">
        <v>10.7</v>
      </c>
      <c r="O764" s="63">
        <v>1.9047619047619001E-2</v>
      </c>
      <c r="P764" s="57">
        <v>22</v>
      </c>
      <c r="Q764" s="57">
        <v>61</v>
      </c>
      <c r="R764" s="57">
        <v>70.1053</v>
      </c>
      <c r="S764" s="57">
        <v>10.862500000000001</v>
      </c>
      <c r="T764" s="57">
        <v>10.892099999999999</v>
      </c>
      <c r="U764" s="57">
        <v>10.872</v>
      </c>
      <c r="V764" s="57">
        <v>10.862500000000001</v>
      </c>
      <c r="W764" s="57">
        <v>10.8711</v>
      </c>
      <c r="X764" s="57">
        <v>10.866099999999999</v>
      </c>
      <c r="Y764" s="57">
        <v>10.7875</v>
      </c>
      <c r="Z764" s="57">
        <v>10.85</v>
      </c>
      <c r="AA764" s="57">
        <v>10.8576</v>
      </c>
      <c r="AB764" s="57">
        <v>14.95</v>
      </c>
      <c r="AC764" s="57">
        <v>10.35</v>
      </c>
      <c r="AD764" s="57">
        <v>11.15</v>
      </c>
      <c r="AE764" s="57">
        <v>10.55</v>
      </c>
      <c r="AF764" s="64">
        <v>60.75</v>
      </c>
      <c r="AG764" s="64">
        <v>56.9801</v>
      </c>
      <c r="AH764" s="64">
        <v>51.6111</v>
      </c>
      <c r="AI764" s="64">
        <v>55.190399999999997</v>
      </c>
      <c r="AJ764" s="61">
        <v>0.46180555555555558</v>
      </c>
      <c r="AK764" s="216">
        <v>50</v>
      </c>
      <c r="AL764" s="62">
        <v>72.011084269704696</v>
      </c>
      <c r="AM764" s="24" t="s">
        <v>7868</v>
      </c>
      <c r="AN764" s="216" t="s">
        <v>5960</v>
      </c>
      <c r="AO764" s="216" t="s">
        <v>5961</v>
      </c>
      <c r="AP764" s="216" t="s">
        <v>6884</v>
      </c>
      <c r="AQ764" s="216" t="s">
        <v>6885</v>
      </c>
      <c r="AR764" s="216" t="s">
        <v>6916</v>
      </c>
      <c r="AS764" s="24" t="s">
        <v>6945</v>
      </c>
      <c r="AT764" s="24" t="s">
        <v>6055</v>
      </c>
      <c r="AU764" s="24" t="s">
        <v>6130</v>
      </c>
      <c r="AV764" s="24" t="s">
        <v>6493</v>
      </c>
      <c r="AW764" s="24" t="s">
        <v>5979</v>
      </c>
      <c r="AX764" s="24" t="s">
        <v>5979</v>
      </c>
      <c r="AY764" s="24" t="s">
        <v>7869</v>
      </c>
      <c r="AZ764" s="216" t="s">
        <v>6936</v>
      </c>
      <c r="BA764" s="216" t="s">
        <v>6933</v>
      </c>
      <c r="BB764" s="57" t="s">
        <v>5474</v>
      </c>
      <c r="BC764" s="202"/>
      <c r="BD764" s="24"/>
      <c r="BE764" s="151"/>
      <c r="BG764" s="151"/>
      <c r="BI764" s="151"/>
      <c r="BL764" s="152"/>
    </row>
    <row r="765" spans="1:64" s="169" customFormat="1">
      <c r="A765" s="24">
        <v>3490</v>
      </c>
      <c r="B765" s="24" t="s">
        <v>769</v>
      </c>
      <c r="C765" s="57">
        <v>24.15</v>
      </c>
      <c r="D765" s="57">
        <v>24.35</v>
      </c>
      <c r="E765" s="57">
        <v>24</v>
      </c>
      <c r="F765" s="57">
        <v>24.25</v>
      </c>
      <c r="G765" s="57">
        <v>24.1</v>
      </c>
      <c r="H765" s="57">
        <v>24.3</v>
      </c>
      <c r="I765" s="57">
        <v>23.9</v>
      </c>
      <c r="J765" s="57">
        <v>24</v>
      </c>
      <c r="K765" s="57">
        <v>24.15</v>
      </c>
      <c r="L765" s="57">
        <v>25.1</v>
      </c>
      <c r="M765" s="57">
        <v>24.15</v>
      </c>
      <c r="N765" s="57">
        <v>25</v>
      </c>
      <c r="O765" s="63">
        <v>4.1666666666666602E-2</v>
      </c>
      <c r="P765" s="57">
        <v>309</v>
      </c>
      <c r="Q765" s="57">
        <v>214</v>
      </c>
      <c r="R765" s="57">
        <v>1030.6500000000001</v>
      </c>
      <c r="S765" s="57">
        <v>23.67</v>
      </c>
      <c r="T765" s="57">
        <v>25.7</v>
      </c>
      <c r="U765" s="57">
        <v>25.874199999999998</v>
      </c>
      <c r="V765" s="57">
        <v>23.9</v>
      </c>
      <c r="W765" s="57">
        <v>25.54</v>
      </c>
      <c r="X765" s="57">
        <v>25.870799999999999</v>
      </c>
      <c r="Y765" s="57">
        <v>24.1</v>
      </c>
      <c r="Z765" s="57">
        <v>25.43</v>
      </c>
      <c r="AA765" s="57">
        <v>25.8675</v>
      </c>
      <c r="AB765" s="57">
        <v>38.6</v>
      </c>
      <c r="AC765" s="57">
        <v>20.25</v>
      </c>
      <c r="AD765" s="57">
        <v>28.6</v>
      </c>
      <c r="AE765" s="57">
        <v>22.65</v>
      </c>
      <c r="AF765" s="64">
        <v>37.148800000000001</v>
      </c>
      <c r="AG765" s="64">
        <v>26.866599999999998</v>
      </c>
      <c r="AH765" s="64">
        <v>56.738700000000001</v>
      </c>
      <c r="AI765" s="64">
        <v>36.823999999999998</v>
      </c>
      <c r="AJ765" s="61">
        <v>0.46180555555555558</v>
      </c>
      <c r="AK765" s="216">
        <v>350</v>
      </c>
      <c r="AL765" s="62">
        <v>565.26480704842049</v>
      </c>
      <c r="AM765" s="24" t="s">
        <v>7667</v>
      </c>
      <c r="AN765" s="216" t="s">
        <v>6009</v>
      </c>
      <c r="AO765" s="216" t="s">
        <v>5961</v>
      </c>
      <c r="AP765" s="216" t="s">
        <v>6884</v>
      </c>
      <c r="AQ765" s="216" t="s">
        <v>6885</v>
      </c>
      <c r="AR765" s="216" t="s">
        <v>6886</v>
      </c>
      <c r="AS765" s="24" t="s">
        <v>5474</v>
      </c>
      <c r="AT765" s="24" t="s">
        <v>6016</v>
      </c>
      <c r="AU765" s="24" t="s">
        <v>5984</v>
      </c>
      <c r="AV765" s="24" t="s">
        <v>6031</v>
      </c>
      <c r="AW765" s="24" t="s">
        <v>5965</v>
      </c>
      <c r="AX765" s="24" t="s">
        <v>5979</v>
      </c>
      <c r="AY765" s="24" t="s">
        <v>7845</v>
      </c>
      <c r="AZ765" s="216" t="s">
        <v>7040</v>
      </c>
      <c r="BA765" s="216" t="s">
        <v>7232</v>
      </c>
      <c r="BB765" s="57" t="s">
        <v>5474</v>
      </c>
      <c r="BC765" s="202"/>
      <c r="BD765" s="24"/>
      <c r="BE765" s="151"/>
      <c r="BG765" s="151"/>
      <c r="BI765" s="151"/>
      <c r="BL765" s="152"/>
    </row>
    <row r="766" spans="1:64" s="169" customFormat="1">
      <c r="A766" s="24">
        <v>3491</v>
      </c>
      <c r="B766" s="24" t="s">
        <v>770</v>
      </c>
      <c r="C766" s="57">
        <v>68.099999999999994</v>
      </c>
      <c r="D766" s="57">
        <v>68.099999999999994</v>
      </c>
      <c r="E766" s="57">
        <v>67.599999999999994</v>
      </c>
      <c r="F766" s="57">
        <v>67.8</v>
      </c>
      <c r="G766" s="57">
        <v>67.900000000000006</v>
      </c>
      <c r="H766" s="57">
        <v>68.3</v>
      </c>
      <c r="I766" s="57">
        <v>67</v>
      </c>
      <c r="J766" s="57">
        <v>67.2</v>
      </c>
      <c r="K766" s="57">
        <v>67.5</v>
      </c>
      <c r="L766" s="57">
        <v>67.5</v>
      </c>
      <c r="M766" s="57">
        <v>66.7</v>
      </c>
      <c r="N766" s="57">
        <v>67.3</v>
      </c>
      <c r="O766" s="63">
        <v>1.48809523809523E-3</v>
      </c>
      <c r="P766" s="57">
        <v>106</v>
      </c>
      <c r="Q766" s="57">
        <v>105</v>
      </c>
      <c r="R766" s="57">
        <v>246.75</v>
      </c>
      <c r="S766" s="57">
        <v>67.599999999999994</v>
      </c>
      <c r="T766" s="57">
        <v>69.290000000000006</v>
      </c>
      <c r="U766" s="57">
        <v>68.353300000000004</v>
      </c>
      <c r="V766" s="57">
        <v>67.48</v>
      </c>
      <c r="W766" s="57">
        <v>69.05</v>
      </c>
      <c r="X766" s="57">
        <v>68.366699999999994</v>
      </c>
      <c r="Y766" s="57">
        <v>67.28</v>
      </c>
      <c r="Z766" s="57">
        <v>68.989999999999995</v>
      </c>
      <c r="AA766" s="57">
        <v>68.378299999999996</v>
      </c>
      <c r="AB766" s="57">
        <v>82.4</v>
      </c>
      <c r="AC766" s="57">
        <v>58.6</v>
      </c>
      <c r="AD766" s="57">
        <v>74.400000000000006</v>
      </c>
      <c r="AE766" s="57">
        <v>66.400000000000006</v>
      </c>
      <c r="AF766" s="64">
        <v>18.289899999999999</v>
      </c>
      <c r="AG766" s="64">
        <v>19.313800000000001</v>
      </c>
      <c r="AH766" s="64">
        <v>19.8856</v>
      </c>
      <c r="AI766" s="64">
        <v>19.5044</v>
      </c>
      <c r="AJ766" s="61">
        <v>0.46180555555555558</v>
      </c>
      <c r="AK766" s="216">
        <v>150</v>
      </c>
      <c r="AL766" s="62">
        <v>205.75914459222219</v>
      </c>
      <c r="AM766" s="24" t="s">
        <v>6532</v>
      </c>
      <c r="AN766" s="216" t="s">
        <v>6337</v>
      </c>
      <c r="AO766" s="216" t="s">
        <v>6047</v>
      </c>
      <c r="AP766" s="216" t="s">
        <v>6884</v>
      </c>
      <c r="AQ766" s="216" t="s">
        <v>6885</v>
      </c>
      <c r="AR766" s="216" t="s">
        <v>6886</v>
      </c>
      <c r="AS766" s="24" t="s">
        <v>6968</v>
      </c>
      <c r="AT766" s="24" t="s">
        <v>6017</v>
      </c>
      <c r="AU766" s="24" t="s">
        <v>5984</v>
      </c>
      <c r="AV766" s="24" t="s">
        <v>6345</v>
      </c>
      <c r="AW766" s="24" t="s">
        <v>5979</v>
      </c>
      <c r="AX766" s="24" t="s">
        <v>5996</v>
      </c>
      <c r="AY766" s="24" t="s">
        <v>7870</v>
      </c>
      <c r="AZ766" s="216" t="s">
        <v>7005</v>
      </c>
      <c r="BA766" s="216" t="s">
        <v>7171</v>
      </c>
      <c r="BB766" s="57" t="s">
        <v>6898</v>
      </c>
      <c r="BC766" s="202"/>
      <c r="BD766" s="24"/>
      <c r="BE766" s="151"/>
      <c r="BG766" s="151"/>
      <c r="BI766" s="151"/>
      <c r="BL766" s="152"/>
    </row>
    <row r="767" spans="1:64" s="169" customFormat="1">
      <c r="A767" s="24">
        <v>3492</v>
      </c>
      <c r="B767" s="24" t="s">
        <v>771</v>
      </c>
      <c r="C767" s="57">
        <v>18.100000000000001</v>
      </c>
      <c r="D767" s="57">
        <v>18.600000000000001</v>
      </c>
      <c r="E767" s="57">
        <v>18.100000000000001</v>
      </c>
      <c r="F767" s="57">
        <v>18.55</v>
      </c>
      <c r="G767" s="57">
        <v>18.600000000000001</v>
      </c>
      <c r="H767" s="57">
        <v>18.600000000000001</v>
      </c>
      <c r="I767" s="57">
        <v>18</v>
      </c>
      <c r="J767" s="57">
        <v>18</v>
      </c>
      <c r="K767" s="57">
        <v>18.3</v>
      </c>
      <c r="L767" s="57">
        <v>19.8</v>
      </c>
      <c r="M767" s="57">
        <v>18.3</v>
      </c>
      <c r="N767" s="57">
        <v>19.8</v>
      </c>
      <c r="O767" s="63">
        <v>0.1</v>
      </c>
      <c r="P767" s="57">
        <v>521</v>
      </c>
      <c r="Q767" s="57">
        <v>140</v>
      </c>
      <c r="R767" s="57">
        <v>972.65</v>
      </c>
      <c r="S767" s="57">
        <v>18.309999999999999</v>
      </c>
      <c r="T767" s="57">
        <v>20.684999999999999</v>
      </c>
      <c r="U767" s="57">
        <v>19.442499999999999</v>
      </c>
      <c r="V767" s="57">
        <v>18.239999999999998</v>
      </c>
      <c r="W767" s="57">
        <v>20.625</v>
      </c>
      <c r="X767" s="57">
        <v>19.431699999999999</v>
      </c>
      <c r="Y767" s="57">
        <v>18.5</v>
      </c>
      <c r="Z767" s="57">
        <v>20.67</v>
      </c>
      <c r="AA767" s="57">
        <v>19.4483</v>
      </c>
      <c r="AB767" s="57">
        <v>26.6</v>
      </c>
      <c r="AC767" s="57">
        <v>14.3</v>
      </c>
      <c r="AD767" s="57">
        <v>26.6</v>
      </c>
      <c r="AE767" s="57">
        <v>17.5</v>
      </c>
      <c r="AF767" s="64">
        <v>12.7172</v>
      </c>
      <c r="AG767" s="64">
        <v>15.815</v>
      </c>
      <c r="AH767" s="64">
        <v>28.136199999999999</v>
      </c>
      <c r="AI767" s="64">
        <v>19.922000000000001</v>
      </c>
      <c r="AJ767" s="61">
        <v>0.46180555555555558</v>
      </c>
      <c r="AK767" s="216">
        <v>550</v>
      </c>
      <c r="AL767" s="62">
        <v>949.25352007086985</v>
      </c>
      <c r="AM767" s="24" t="s">
        <v>6157</v>
      </c>
      <c r="AN767" s="216" t="s">
        <v>6337</v>
      </c>
      <c r="AO767" s="216" t="s">
        <v>6007</v>
      </c>
      <c r="AP767" s="216" t="s">
        <v>6908</v>
      </c>
      <c r="AQ767" s="216" t="s">
        <v>6885</v>
      </c>
      <c r="AR767" s="216" t="s">
        <v>6886</v>
      </c>
      <c r="AS767" s="24" t="s">
        <v>5474</v>
      </c>
      <c r="AT767" s="24" t="s">
        <v>6031</v>
      </c>
      <c r="AU767" s="24" t="s">
        <v>6527</v>
      </c>
      <c r="AV767" s="24" t="s">
        <v>6201</v>
      </c>
      <c r="AW767" s="24" t="s">
        <v>5979</v>
      </c>
      <c r="AX767" s="24" t="s">
        <v>5979</v>
      </c>
      <c r="AY767" s="24" t="s">
        <v>7871</v>
      </c>
      <c r="AZ767" s="216" t="s">
        <v>7872</v>
      </c>
      <c r="BA767" s="216" t="s">
        <v>7873</v>
      </c>
      <c r="BB767" s="57" t="s">
        <v>7217</v>
      </c>
      <c r="BC767" s="202"/>
      <c r="BD767" s="24"/>
      <c r="BE767" s="151"/>
      <c r="BG767" s="151"/>
      <c r="BI767" s="151"/>
      <c r="BL767" s="152"/>
    </row>
    <row r="768" spans="1:64" s="169" customFormat="1">
      <c r="A768" s="24">
        <v>3494</v>
      </c>
      <c r="B768" s="24" t="s">
        <v>772</v>
      </c>
      <c r="C768" s="57">
        <v>3.45</v>
      </c>
      <c r="D768" s="57">
        <v>3.45</v>
      </c>
      <c r="E768" s="57">
        <v>3.3</v>
      </c>
      <c r="F768" s="57">
        <v>3.45</v>
      </c>
      <c r="G768" s="57">
        <v>3.45</v>
      </c>
      <c r="H768" s="57">
        <v>3.45</v>
      </c>
      <c r="I768" s="57">
        <v>3.33</v>
      </c>
      <c r="J768" s="57">
        <v>3.44</v>
      </c>
      <c r="K768" s="57">
        <v>3.4</v>
      </c>
      <c r="L768" s="57">
        <v>3.41</v>
      </c>
      <c r="M768" s="57">
        <v>3.4</v>
      </c>
      <c r="N768" s="57">
        <v>3.41</v>
      </c>
      <c r="O768" s="63">
        <v>-8.7209302325581394E-3</v>
      </c>
      <c r="P768" s="57">
        <v>22</v>
      </c>
      <c r="Q768" s="57">
        <v>43</v>
      </c>
      <c r="R768" s="57">
        <v>55.25</v>
      </c>
      <c r="S768" s="57">
        <v>3.48</v>
      </c>
      <c r="T768" s="57">
        <v>3.5255000000000001</v>
      </c>
      <c r="U768" s="57">
        <v>3.4784999999999999</v>
      </c>
      <c r="V768" s="57">
        <v>3.468</v>
      </c>
      <c r="W768" s="57">
        <v>3.5175000000000001</v>
      </c>
      <c r="X768" s="57">
        <v>3.4790000000000001</v>
      </c>
      <c r="Y768" s="57">
        <v>3.444</v>
      </c>
      <c r="Z768" s="57">
        <v>3.516</v>
      </c>
      <c r="AA768" s="57">
        <v>3.4784999999999999</v>
      </c>
      <c r="AB768" s="57">
        <v>6.22</v>
      </c>
      <c r="AC768" s="57">
        <v>3.05</v>
      </c>
      <c r="AD768" s="57">
        <v>3.69</v>
      </c>
      <c r="AE768" s="57">
        <v>3.3</v>
      </c>
      <c r="AF768" s="64">
        <v>44.039299999999997</v>
      </c>
      <c r="AG768" s="64">
        <v>42.332599999999999</v>
      </c>
      <c r="AH768" s="64">
        <v>41.581699999999998</v>
      </c>
      <c r="AI768" s="64">
        <v>42.082299999999996</v>
      </c>
      <c r="AJ768" s="61">
        <v>0.46180555555555558</v>
      </c>
      <c r="AK768" s="216">
        <v>50</v>
      </c>
      <c r="AL768" s="62">
        <v>72.011084269704696</v>
      </c>
      <c r="AM768" s="24" t="s">
        <v>7868</v>
      </c>
      <c r="AN768" s="216" t="s">
        <v>5960</v>
      </c>
      <c r="AO768" s="216" t="s">
        <v>5971</v>
      </c>
      <c r="AP768" s="216" t="s">
        <v>6884</v>
      </c>
      <c r="AQ768" s="216" t="s">
        <v>6885</v>
      </c>
      <c r="AR768" s="216" t="s">
        <v>6916</v>
      </c>
      <c r="AS768" s="24" t="s">
        <v>6917</v>
      </c>
      <c r="AT768" s="24" t="s">
        <v>6742</v>
      </c>
      <c r="AU768" s="24" t="s">
        <v>6503</v>
      </c>
      <c r="AV768" s="24" t="s">
        <v>6493</v>
      </c>
      <c r="AW768" s="24" t="s">
        <v>5979</v>
      </c>
      <c r="AX768" s="24" t="s">
        <v>5979</v>
      </c>
      <c r="AY768" s="24" t="s">
        <v>7537</v>
      </c>
      <c r="AZ768" s="216" t="s">
        <v>6958</v>
      </c>
      <c r="BA768" s="216" t="s">
        <v>7008</v>
      </c>
      <c r="BB768" s="57" t="s">
        <v>5474</v>
      </c>
      <c r="BC768" s="202"/>
      <c r="BD768" s="24"/>
      <c r="BE768" s="151"/>
      <c r="BG768" s="151"/>
      <c r="BI768" s="151"/>
      <c r="BL768" s="152"/>
    </row>
    <row r="769" spans="1:64" s="169" customFormat="1">
      <c r="A769" s="24">
        <v>3498</v>
      </c>
      <c r="B769" s="24" t="s">
        <v>773</v>
      </c>
      <c r="C769" s="57">
        <v>34.15</v>
      </c>
      <c r="D769" s="57">
        <v>36.35</v>
      </c>
      <c r="E769" s="57">
        <v>34.15</v>
      </c>
      <c r="F769" s="57">
        <v>35.049999999999997</v>
      </c>
      <c r="G769" s="57">
        <v>35</v>
      </c>
      <c r="H769" s="57">
        <v>35.85</v>
      </c>
      <c r="I769" s="57">
        <v>34.75</v>
      </c>
      <c r="J769" s="57">
        <v>34.75</v>
      </c>
      <c r="K769" s="57">
        <v>35</v>
      </c>
      <c r="L769" s="57">
        <v>36</v>
      </c>
      <c r="M769" s="57">
        <v>34.9</v>
      </c>
      <c r="N769" s="57">
        <v>35.9</v>
      </c>
      <c r="O769" s="63">
        <v>3.3093525179856101E-2</v>
      </c>
      <c r="P769" s="57">
        <v>57</v>
      </c>
      <c r="Q769" s="57">
        <v>107</v>
      </c>
      <c r="R769" s="57">
        <v>109.1</v>
      </c>
      <c r="S769" s="57">
        <v>34.21</v>
      </c>
      <c r="T769" s="57">
        <v>36.295000000000002</v>
      </c>
      <c r="U769" s="57">
        <v>37.4542</v>
      </c>
      <c r="V769" s="57">
        <v>34.4</v>
      </c>
      <c r="W769" s="57">
        <v>36.130000000000003</v>
      </c>
      <c r="X769" s="57">
        <v>37.412500000000001</v>
      </c>
      <c r="Y769" s="57">
        <v>34.619999999999997</v>
      </c>
      <c r="Z769" s="57">
        <v>36.07</v>
      </c>
      <c r="AA769" s="57">
        <v>37.369199999999999</v>
      </c>
      <c r="AB769" s="57">
        <v>60.1</v>
      </c>
      <c r="AC769" s="57">
        <v>30.35</v>
      </c>
      <c r="AD769" s="57">
        <v>38.75</v>
      </c>
      <c r="AE769" s="57">
        <v>32.6</v>
      </c>
      <c r="AF769" s="64">
        <v>41.665399999999998</v>
      </c>
      <c r="AG769" s="64">
        <v>30.587900000000001</v>
      </c>
      <c r="AH769" s="64">
        <v>57.110300000000002</v>
      </c>
      <c r="AI769" s="64">
        <v>39.428699999999999</v>
      </c>
      <c r="AJ769" s="61">
        <v>0.46180555555555558</v>
      </c>
      <c r="AK769" s="216">
        <v>100</v>
      </c>
      <c r="AL769" s="62">
        <v>117.22790161338489</v>
      </c>
      <c r="AM769" s="24" t="s">
        <v>6859</v>
      </c>
      <c r="AN769" s="216" t="s">
        <v>6009</v>
      </c>
      <c r="AO769" s="216" t="s">
        <v>5961</v>
      </c>
      <c r="AP769" s="216" t="s">
        <v>6884</v>
      </c>
      <c r="AQ769" s="216" t="s">
        <v>6885</v>
      </c>
      <c r="AR769" s="216" t="s">
        <v>6886</v>
      </c>
      <c r="AS769" s="24" t="s">
        <v>5474</v>
      </c>
      <c r="AT769" s="24" t="s">
        <v>6031</v>
      </c>
      <c r="AU769" s="24" t="s">
        <v>6681</v>
      </c>
      <c r="AV769" s="24" t="s">
        <v>6010</v>
      </c>
      <c r="AW769" s="24" t="s">
        <v>5965</v>
      </c>
      <c r="AX769" s="24" t="s">
        <v>5965</v>
      </c>
      <c r="AY769" s="24" t="s">
        <v>7204</v>
      </c>
      <c r="AZ769" s="216" t="s">
        <v>7058</v>
      </c>
      <c r="BA769" s="216" t="s">
        <v>6992</v>
      </c>
      <c r="BB769" s="57" t="s">
        <v>5474</v>
      </c>
      <c r="BC769" s="202"/>
      <c r="BD769" s="24"/>
      <c r="BE769" s="151"/>
      <c r="BG769" s="151"/>
      <c r="BI769" s="151"/>
      <c r="BL769" s="152"/>
    </row>
    <row r="770" spans="1:64" s="169" customFormat="1">
      <c r="A770" s="24">
        <v>3499</v>
      </c>
      <c r="B770" s="24" t="s">
        <v>774</v>
      </c>
      <c r="C770" s="57">
        <v>12.75</v>
      </c>
      <c r="D770" s="57">
        <v>12.75</v>
      </c>
      <c r="E770" s="57">
        <v>12.35</v>
      </c>
      <c r="F770" s="57">
        <v>12.5</v>
      </c>
      <c r="G770" s="57">
        <v>12.7</v>
      </c>
      <c r="H770" s="57">
        <v>12.7</v>
      </c>
      <c r="I770" s="57">
        <v>12.4</v>
      </c>
      <c r="J770" s="57">
        <v>12.5</v>
      </c>
      <c r="K770" s="57">
        <v>12.5</v>
      </c>
      <c r="L770" s="57">
        <v>12.65</v>
      </c>
      <c r="M770" s="57">
        <v>12.5</v>
      </c>
      <c r="N770" s="57">
        <v>12.65</v>
      </c>
      <c r="O770" s="63">
        <v>1.2E-2</v>
      </c>
      <c r="P770" s="57">
        <v>18</v>
      </c>
      <c r="Q770" s="57">
        <v>65</v>
      </c>
      <c r="R770" s="57">
        <v>157.44999999999999</v>
      </c>
      <c r="S770" s="57">
        <v>12.5</v>
      </c>
      <c r="T770" s="57">
        <v>13.34</v>
      </c>
      <c r="U770" s="57">
        <v>13.3283</v>
      </c>
      <c r="V770" s="57">
        <v>12.46</v>
      </c>
      <c r="W770" s="57">
        <v>13.2575</v>
      </c>
      <c r="X770" s="57">
        <v>13.3217</v>
      </c>
      <c r="Y770" s="57">
        <v>12.45</v>
      </c>
      <c r="Z770" s="57">
        <v>13.1975</v>
      </c>
      <c r="AA770" s="57">
        <v>13.315799999999999</v>
      </c>
      <c r="AB770" s="57">
        <v>18.25</v>
      </c>
      <c r="AC770" s="57">
        <v>9.9499999999999993</v>
      </c>
      <c r="AD770" s="57">
        <v>14.5</v>
      </c>
      <c r="AE770" s="57">
        <v>12.1</v>
      </c>
      <c r="AF770" s="64">
        <v>25.482600000000001</v>
      </c>
      <c r="AG770" s="64">
        <v>19.89</v>
      </c>
      <c r="AH770" s="64">
        <v>35.321800000000003</v>
      </c>
      <c r="AI770" s="64">
        <v>25.033899999999999</v>
      </c>
      <c r="AJ770" s="61">
        <v>0.46180555555555558</v>
      </c>
      <c r="AK770" s="216">
        <v>50</v>
      </c>
      <c r="AL770" s="62">
        <v>58.918159857031121</v>
      </c>
      <c r="AM770" s="24" t="s">
        <v>6551</v>
      </c>
      <c r="AN770" s="216" t="s">
        <v>6009</v>
      </c>
      <c r="AO770" s="216" t="s">
        <v>5971</v>
      </c>
      <c r="AP770" s="216" t="s">
        <v>6884</v>
      </c>
      <c r="AQ770" s="216" t="s">
        <v>6885</v>
      </c>
      <c r="AR770" s="216" t="s">
        <v>6886</v>
      </c>
      <c r="AS770" s="24" t="s">
        <v>5474</v>
      </c>
      <c r="AT770" s="24" t="s">
        <v>6017</v>
      </c>
      <c r="AU770" s="24" t="s">
        <v>6017</v>
      </c>
      <c r="AV770" s="24" t="s">
        <v>6493</v>
      </c>
      <c r="AW770" s="24" t="s">
        <v>5979</v>
      </c>
      <c r="AX770" s="24" t="s">
        <v>5979</v>
      </c>
      <c r="AY770" s="24" t="s">
        <v>7092</v>
      </c>
      <c r="AZ770" s="216" t="s">
        <v>7203</v>
      </c>
      <c r="BA770" s="216" t="s">
        <v>6967</v>
      </c>
      <c r="BB770" s="57" t="s">
        <v>5474</v>
      </c>
      <c r="BC770" s="202"/>
      <c r="BD770" s="24"/>
      <c r="BE770" s="151"/>
      <c r="BG770" s="151"/>
      <c r="BI770" s="151"/>
      <c r="BL770" s="152"/>
    </row>
    <row r="771" spans="1:64" s="169" customFormat="1">
      <c r="A771" s="24">
        <v>3501</v>
      </c>
      <c r="B771" s="24" t="s">
        <v>775</v>
      </c>
      <c r="C771" s="57">
        <v>47.3</v>
      </c>
      <c r="D771" s="57">
        <v>47.5</v>
      </c>
      <c r="E771" s="57">
        <v>46.7</v>
      </c>
      <c r="F771" s="57">
        <v>47.15</v>
      </c>
      <c r="G771" s="57">
        <v>47.15</v>
      </c>
      <c r="H771" s="57">
        <v>47.15</v>
      </c>
      <c r="I771" s="57">
        <v>46.95</v>
      </c>
      <c r="J771" s="57">
        <v>47.15</v>
      </c>
      <c r="K771" s="57">
        <v>47.15</v>
      </c>
      <c r="L771" s="57">
        <v>47.15</v>
      </c>
      <c r="M771" s="57">
        <v>47.1</v>
      </c>
      <c r="N771" s="57">
        <v>47.15</v>
      </c>
      <c r="O771" s="63">
        <v>0</v>
      </c>
      <c r="P771" s="57">
        <v>17</v>
      </c>
      <c r="Q771" s="57">
        <v>69</v>
      </c>
      <c r="R771" s="57">
        <v>97.3</v>
      </c>
      <c r="S771" s="57">
        <v>46.83</v>
      </c>
      <c r="T771" s="57">
        <v>48.545000000000002</v>
      </c>
      <c r="U771" s="57">
        <v>50.116700000000002</v>
      </c>
      <c r="V771" s="57">
        <v>46.84</v>
      </c>
      <c r="W771" s="57">
        <v>48.372500000000002</v>
      </c>
      <c r="X771" s="57">
        <v>50.057499999999997</v>
      </c>
      <c r="Y771" s="57">
        <v>46.87</v>
      </c>
      <c r="Z771" s="57">
        <v>48.195</v>
      </c>
      <c r="AA771" s="57">
        <v>49.994999999999997</v>
      </c>
      <c r="AB771" s="57">
        <v>58.5</v>
      </c>
      <c r="AC771" s="57">
        <v>45.15</v>
      </c>
      <c r="AD771" s="57">
        <v>51.1</v>
      </c>
      <c r="AE771" s="57">
        <v>46.2</v>
      </c>
      <c r="AF771" s="64">
        <v>25.9223</v>
      </c>
      <c r="AG771" s="64">
        <v>16.437899999999999</v>
      </c>
      <c r="AH771" s="64">
        <v>33.114899999999999</v>
      </c>
      <c r="AI771" s="64">
        <v>21.9969</v>
      </c>
      <c r="AJ771" s="61">
        <v>0.46180555555555558</v>
      </c>
      <c r="AK771" s="216">
        <v>50</v>
      </c>
      <c r="AL771" s="62">
        <v>55.644928753862729</v>
      </c>
      <c r="AM771" s="24" t="s">
        <v>6745</v>
      </c>
      <c r="AN771" s="216" t="s">
        <v>6009</v>
      </c>
      <c r="AO771" s="216" t="s">
        <v>6007</v>
      </c>
      <c r="AP771" s="216" t="s">
        <v>6884</v>
      </c>
      <c r="AQ771" s="216" t="s">
        <v>6885</v>
      </c>
      <c r="AR771" s="216" t="s">
        <v>6886</v>
      </c>
      <c r="AS771" s="24" t="s">
        <v>6887</v>
      </c>
      <c r="AT771" s="24" t="s">
        <v>6277</v>
      </c>
      <c r="AU771" s="24" t="s">
        <v>6650</v>
      </c>
      <c r="AV771" s="24" t="s">
        <v>6650</v>
      </c>
      <c r="AW771" s="24" t="s">
        <v>5979</v>
      </c>
      <c r="AX771" s="24" t="s">
        <v>6159</v>
      </c>
      <c r="AY771" s="24" t="s">
        <v>7039</v>
      </c>
      <c r="AZ771" s="216" t="s">
        <v>7265</v>
      </c>
      <c r="BA771" s="216" t="s">
        <v>6992</v>
      </c>
      <c r="BB771" s="57" t="s">
        <v>5474</v>
      </c>
      <c r="BC771" s="202"/>
      <c r="BD771" s="24"/>
      <c r="BE771" s="151"/>
      <c r="BG771" s="151"/>
      <c r="BI771" s="151"/>
      <c r="BL771" s="152"/>
    </row>
    <row r="772" spans="1:64" s="169" customFormat="1">
      <c r="A772" s="24">
        <v>3504</v>
      </c>
      <c r="B772" s="24" t="s">
        <v>776</v>
      </c>
      <c r="C772" s="57">
        <v>87.2</v>
      </c>
      <c r="D772" s="57">
        <v>89</v>
      </c>
      <c r="E772" s="57">
        <v>87</v>
      </c>
      <c r="F772" s="57">
        <v>87.8</v>
      </c>
      <c r="G772" s="57">
        <v>88.9</v>
      </c>
      <c r="H772" s="57">
        <v>96.5</v>
      </c>
      <c r="I772" s="57">
        <v>88.9</v>
      </c>
      <c r="J772" s="57">
        <v>96.5</v>
      </c>
      <c r="K772" s="57">
        <v>102</v>
      </c>
      <c r="L772" s="57">
        <v>106</v>
      </c>
      <c r="M772" s="57">
        <v>99.5</v>
      </c>
      <c r="N772" s="57">
        <v>106</v>
      </c>
      <c r="O772" s="63">
        <v>9.8445595854922199E-2</v>
      </c>
      <c r="P772" s="57">
        <v>10802</v>
      </c>
      <c r="Q772" s="57">
        <v>5525</v>
      </c>
      <c r="R772" s="57">
        <v>4226.45</v>
      </c>
      <c r="S772" s="57">
        <v>88.2</v>
      </c>
      <c r="T772" s="57">
        <v>88.694999999999993</v>
      </c>
      <c r="U772" s="57">
        <v>84.1233</v>
      </c>
      <c r="V772" s="57">
        <v>90.34</v>
      </c>
      <c r="W772" s="57">
        <v>89.444999999999993</v>
      </c>
      <c r="X772" s="57">
        <v>84.484999999999999</v>
      </c>
      <c r="Y772" s="57">
        <v>93.32</v>
      </c>
      <c r="Z772" s="57">
        <v>90.644999999999996</v>
      </c>
      <c r="AA772" s="57">
        <v>84.976699999999994</v>
      </c>
      <c r="AB772" s="57">
        <v>106</v>
      </c>
      <c r="AC772" s="57">
        <v>50.8</v>
      </c>
      <c r="AD772" s="57">
        <v>106</v>
      </c>
      <c r="AE772" s="57">
        <v>83.1</v>
      </c>
      <c r="AF772" s="64">
        <v>36.438600000000001</v>
      </c>
      <c r="AG772" s="64">
        <v>33.8309</v>
      </c>
      <c r="AH772" s="64">
        <v>57.625700000000002</v>
      </c>
      <c r="AI772" s="64">
        <v>41.762500000000003</v>
      </c>
      <c r="AJ772" s="61">
        <v>0.46180555555555558</v>
      </c>
      <c r="AK772" s="216">
        <v>15000</v>
      </c>
      <c r="AL772" s="62">
        <v>17486.907800518486</v>
      </c>
      <c r="AM772" s="24" t="s">
        <v>6426</v>
      </c>
      <c r="AN772" s="216" t="s">
        <v>6009</v>
      </c>
      <c r="AO772" s="216" t="s">
        <v>5961</v>
      </c>
      <c r="AP772" s="216" t="s">
        <v>6908</v>
      </c>
      <c r="AQ772" s="216" t="s">
        <v>6900</v>
      </c>
      <c r="AR772" s="216" t="s">
        <v>6886</v>
      </c>
      <c r="AS772" s="24" t="s">
        <v>7350</v>
      </c>
      <c r="AT772" s="24" t="s">
        <v>6499</v>
      </c>
      <c r="AU772" s="24" t="s">
        <v>6201</v>
      </c>
      <c r="AV772" s="24" t="s">
        <v>6045</v>
      </c>
      <c r="AW772" s="24" t="s">
        <v>5979</v>
      </c>
      <c r="AX772" s="24" t="s">
        <v>5986</v>
      </c>
      <c r="AY772" s="24" t="s">
        <v>7874</v>
      </c>
      <c r="AZ772" s="216" t="s">
        <v>7875</v>
      </c>
      <c r="BA772" s="216" t="s">
        <v>7876</v>
      </c>
      <c r="BB772" s="57" t="s">
        <v>5474</v>
      </c>
      <c r="BC772" s="202"/>
      <c r="BD772" s="24"/>
      <c r="BE772" s="151"/>
      <c r="BG772" s="151"/>
      <c r="BI772" s="151"/>
      <c r="BL772" s="152"/>
    </row>
    <row r="773" spans="1:64" s="169" customFormat="1">
      <c r="A773" s="24">
        <v>3508</v>
      </c>
      <c r="B773" s="24" t="s">
        <v>777</v>
      </c>
      <c r="C773" s="57">
        <v>19.3</v>
      </c>
      <c r="D773" s="57">
        <v>19.95</v>
      </c>
      <c r="E773" s="57">
        <v>19.3</v>
      </c>
      <c r="F773" s="57">
        <v>19.649999999999999</v>
      </c>
      <c r="G773" s="57">
        <v>19.95</v>
      </c>
      <c r="H773" s="57">
        <v>20</v>
      </c>
      <c r="I773" s="57">
        <v>19.649999999999999</v>
      </c>
      <c r="J773" s="57">
        <v>19.649999999999999</v>
      </c>
      <c r="K773" s="57">
        <v>19.7</v>
      </c>
      <c r="L773" s="57">
        <v>20.149999999999999</v>
      </c>
      <c r="M773" s="57">
        <v>19.7</v>
      </c>
      <c r="N773" s="57">
        <v>20.100000000000001</v>
      </c>
      <c r="O773" s="63">
        <v>2.2900763358778602E-2</v>
      </c>
      <c r="P773" s="57">
        <v>126</v>
      </c>
      <c r="Q773" s="57">
        <v>102</v>
      </c>
      <c r="R773" s="57">
        <v>433.4</v>
      </c>
      <c r="S773" s="57">
        <v>19.440000000000001</v>
      </c>
      <c r="T773" s="57">
        <v>21.177499999999998</v>
      </c>
      <c r="U773" s="57">
        <v>21.855</v>
      </c>
      <c r="V773" s="57">
        <v>19.46</v>
      </c>
      <c r="W773" s="57">
        <v>21.02</v>
      </c>
      <c r="X773" s="57">
        <v>21.799199999999999</v>
      </c>
      <c r="Y773" s="57">
        <v>19.54</v>
      </c>
      <c r="Z773" s="57">
        <v>20.94</v>
      </c>
      <c r="AA773" s="57">
        <v>21.752500000000001</v>
      </c>
      <c r="AB773" s="57">
        <v>33.5</v>
      </c>
      <c r="AC773" s="57">
        <v>16.25</v>
      </c>
      <c r="AD773" s="57">
        <v>23.4</v>
      </c>
      <c r="AE773" s="57">
        <v>18.649999999999999</v>
      </c>
      <c r="AF773" s="64">
        <v>23.557400000000001</v>
      </c>
      <c r="AG773" s="64">
        <v>20.279</v>
      </c>
      <c r="AH773" s="64">
        <v>32.664000000000001</v>
      </c>
      <c r="AI773" s="64">
        <v>24.407399999999999</v>
      </c>
      <c r="AJ773" s="61">
        <v>0.46180555555555558</v>
      </c>
      <c r="AK773" s="216">
        <v>150</v>
      </c>
      <c r="AL773" s="62">
        <v>244.58162470396223</v>
      </c>
      <c r="AM773" s="24" t="s">
        <v>6257</v>
      </c>
      <c r="AN773" s="216" t="s">
        <v>6009</v>
      </c>
      <c r="AO773" s="216" t="s">
        <v>6007</v>
      </c>
      <c r="AP773" s="216" t="s">
        <v>6884</v>
      </c>
      <c r="AQ773" s="216" t="s">
        <v>6885</v>
      </c>
      <c r="AR773" s="216" t="s">
        <v>6886</v>
      </c>
      <c r="AS773" s="24" t="s">
        <v>5474</v>
      </c>
      <c r="AT773" s="24" t="s">
        <v>6055</v>
      </c>
      <c r="AU773" s="24" t="s">
        <v>6130</v>
      </c>
      <c r="AV773" s="24" t="s">
        <v>6055</v>
      </c>
      <c r="AW773" s="24" t="s">
        <v>5965</v>
      </c>
      <c r="AX773" s="24" t="s">
        <v>5979</v>
      </c>
      <c r="AY773" s="24" t="s">
        <v>6928</v>
      </c>
      <c r="AZ773" s="216" t="s">
        <v>7183</v>
      </c>
      <c r="BA773" s="216" t="s">
        <v>7205</v>
      </c>
      <c r="BB773" s="57" t="s">
        <v>5474</v>
      </c>
      <c r="BC773" s="202"/>
      <c r="BD773" s="24"/>
      <c r="BE773" s="151"/>
      <c r="BG773" s="151"/>
      <c r="BI773" s="151"/>
      <c r="BL773" s="152"/>
    </row>
    <row r="774" spans="1:64" s="169" customFormat="1">
      <c r="A774" s="24">
        <v>3511</v>
      </c>
      <c r="B774" s="24" t="s">
        <v>778</v>
      </c>
      <c r="C774" s="57">
        <v>41.15</v>
      </c>
      <c r="D774" s="57">
        <v>43</v>
      </c>
      <c r="E774" s="57">
        <v>40.549999999999997</v>
      </c>
      <c r="F774" s="57">
        <v>42.5</v>
      </c>
      <c r="G774" s="57">
        <v>43.2</v>
      </c>
      <c r="H774" s="57">
        <v>43.2</v>
      </c>
      <c r="I774" s="57">
        <v>41.05</v>
      </c>
      <c r="J774" s="57">
        <v>41.1</v>
      </c>
      <c r="K774" s="57">
        <v>41.5</v>
      </c>
      <c r="L774" s="57">
        <v>43.3</v>
      </c>
      <c r="M774" s="57">
        <v>41.25</v>
      </c>
      <c r="N774" s="57">
        <v>42.95</v>
      </c>
      <c r="O774" s="63">
        <v>4.50121654501216E-2</v>
      </c>
      <c r="P774" s="57">
        <v>1045</v>
      </c>
      <c r="Q774" s="57">
        <v>1577</v>
      </c>
      <c r="R774" s="57">
        <v>2788.45</v>
      </c>
      <c r="S774" s="57">
        <v>40.619999999999997</v>
      </c>
      <c r="T774" s="57">
        <v>44.685000000000002</v>
      </c>
      <c r="U774" s="57">
        <v>41.133299999999998</v>
      </c>
      <c r="V774" s="57">
        <v>41.04</v>
      </c>
      <c r="W774" s="57">
        <v>44.357500000000002</v>
      </c>
      <c r="X774" s="57">
        <v>41.284999999999997</v>
      </c>
      <c r="Y774" s="57">
        <v>41.25</v>
      </c>
      <c r="Z774" s="57">
        <v>44.265000000000001</v>
      </c>
      <c r="AA774" s="57">
        <v>41.434199999999997</v>
      </c>
      <c r="AB774" s="57">
        <v>60</v>
      </c>
      <c r="AC774" s="57">
        <v>22.25</v>
      </c>
      <c r="AD774" s="57">
        <v>54.1</v>
      </c>
      <c r="AE774" s="57">
        <v>37.35</v>
      </c>
      <c r="AF774" s="64">
        <v>34.560200000000002</v>
      </c>
      <c r="AG774" s="64">
        <v>27.5412</v>
      </c>
      <c r="AH774" s="64">
        <v>44.872500000000002</v>
      </c>
      <c r="AI774" s="64">
        <v>33.318300000000001</v>
      </c>
      <c r="AJ774" s="61">
        <v>0.46180555555555558</v>
      </c>
      <c r="AK774" s="216">
        <v>1500</v>
      </c>
      <c r="AL774" s="62">
        <v>1863.9843538107837</v>
      </c>
      <c r="AM774" s="24" t="s">
        <v>6038</v>
      </c>
      <c r="AN774" s="216" t="s">
        <v>6009</v>
      </c>
      <c r="AO774" s="216" t="s">
        <v>5971</v>
      </c>
      <c r="AP774" s="216" t="s">
        <v>6908</v>
      </c>
      <c r="AQ774" s="216" t="s">
        <v>6885</v>
      </c>
      <c r="AR774" s="216" t="s">
        <v>6886</v>
      </c>
      <c r="AS774" s="24" t="s">
        <v>5474</v>
      </c>
      <c r="AT774" s="24" t="s">
        <v>6010</v>
      </c>
      <c r="AU774" s="24" t="s">
        <v>6024</v>
      </c>
      <c r="AV774" s="24" t="s">
        <v>6010</v>
      </c>
      <c r="AW774" s="24" t="s">
        <v>5990</v>
      </c>
      <c r="AX774" s="24" t="s">
        <v>5965</v>
      </c>
      <c r="AY774" s="24" t="s">
        <v>7286</v>
      </c>
      <c r="AZ774" s="216" t="s">
        <v>6961</v>
      </c>
      <c r="BA774" s="216" t="s">
        <v>7292</v>
      </c>
      <c r="BB774" s="57" t="s">
        <v>6994</v>
      </c>
      <c r="BC774" s="202"/>
      <c r="BD774" s="24"/>
      <c r="BE774" s="151"/>
      <c r="BG774" s="151"/>
      <c r="BI774" s="151"/>
      <c r="BL774" s="152"/>
    </row>
    <row r="775" spans="1:64" s="169" customFormat="1">
      <c r="A775" s="24">
        <v>3512</v>
      </c>
      <c r="B775" s="24" t="s">
        <v>5844</v>
      </c>
      <c r="C775" s="57">
        <v>29.3</v>
      </c>
      <c r="D775" s="57">
        <v>29.3</v>
      </c>
      <c r="E775" s="57">
        <v>28.9</v>
      </c>
      <c r="F775" s="57">
        <v>29.1</v>
      </c>
      <c r="G775" s="57">
        <v>29</v>
      </c>
      <c r="H775" s="57">
        <v>29.4</v>
      </c>
      <c r="I775" s="57">
        <v>28.9</v>
      </c>
      <c r="J775" s="57">
        <v>29</v>
      </c>
      <c r="K775" s="57">
        <v>28.9</v>
      </c>
      <c r="L775" s="57">
        <v>29.1</v>
      </c>
      <c r="M775" s="57">
        <v>28.8</v>
      </c>
      <c r="N775" s="57">
        <v>29.1</v>
      </c>
      <c r="O775" s="63">
        <v>3.4482758620689598E-3</v>
      </c>
      <c r="P775" s="57">
        <v>5</v>
      </c>
      <c r="Q775" s="57">
        <v>18</v>
      </c>
      <c r="R775" s="57">
        <v>47.95</v>
      </c>
      <c r="S775" s="57">
        <v>30.93</v>
      </c>
      <c r="T775" s="57">
        <v>32.167499999999997</v>
      </c>
      <c r="U775" s="57">
        <v>32.5608</v>
      </c>
      <c r="V775" s="57">
        <v>30.2</v>
      </c>
      <c r="W775" s="57">
        <v>31.977499999999999</v>
      </c>
      <c r="X775" s="57">
        <v>32.506700000000002</v>
      </c>
      <c r="Y775" s="57">
        <v>29.42</v>
      </c>
      <c r="Z775" s="57">
        <v>31.82</v>
      </c>
      <c r="AA775" s="57">
        <v>32.448300000000003</v>
      </c>
      <c r="AB775" s="57">
        <v>44.65</v>
      </c>
      <c r="AC775" s="57">
        <v>25.5</v>
      </c>
      <c r="AD775" s="57">
        <v>33.700000000000003</v>
      </c>
      <c r="AE775" s="57">
        <v>28.8</v>
      </c>
      <c r="AF775" s="64">
        <v>13.653600000000001</v>
      </c>
      <c r="AG775" s="64">
        <v>23.884399999999999</v>
      </c>
      <c r="AH775" s="64">
        <v>11.4833</v>
      </c>
      <c r="AI775" s="64">
        <v>19.750699999999998</v>
      </c>
      <c r="AJ775" s="61">
        <v>0.46180555555555558</v>
      </c>
      <c r="AK775" s="216">
        <v>50</v>
      </c>
      <c r="AL775" s="62">
        <v>16.366155515841978</v>
      </c>
      <c r="AM775" s="24" t="s">
        <v>6637</v>
      </c>
      <c r="AN775" s="216" t="s">
        <v>5967</v>
      </c>
      <c r="AO775" s="216" t="s">
        <v>6047</v>
      </c>
      <c r="AP775" s="216" t="s">
        <v>6884</v>
      </c>
      <c r="AQ775" s="216" t="s">
        <v>6885</v>
      </c>
      <c r="AR775" s="216" t="s">
        <v>6916</v>
      </c>
      <c r="AS775" s="24" t="s">
        <v>6945</v>
      </c>
      <c r="AT775" s="24" t="s">
        <v>6017</v>
      </c>
      <c r="AU775" s="24" t="s">
        <v>6166</v>
      </c>
      <c r="AV775" s="24" t="s">
        <v>6126</v>
      </c>
      <c r="AW775" s="24" t="s">
        <v>5979</v>
      </c>
      <c r="AX775" s="24" t="s">
        <v>5991</v>
      </c>
      <c r="AY775" s="24" t="s">
        <v>7877</v>
      </c>
      <c r="AZ775" s="216" t="s">
        <v>7101</v>
      </c>
      <c r="BA775" s="216" t="s">
        <v>7504</v>
      </c>
      <c r="BB775" s="57" t="s">
        <v>5474</v>
      </c>
      <c r="BC775" s="202"/>
      <c r="BD775" s="24"/>
      <c r="BE775" s="151"/>
      <c r="BG775" s="151"/>
      <c r="BI775" s="151"/>
      <c r="BL775" s="152"/>
    </row>
    <row r="776" spans="1:64" s="169" customFormat="1">
      <c r="A776" s="24">
        <v>3515</v>
      </c>
      <c r="B776" s="24" t="s">
        <v>781</v>
      </c>
      <c r="C776" s="57">
        <v>131</v>
      </c>
      <c r="D776" s="57">
        <v>137</v>
      </c>
      <c r="E776" s="57">
        <v>130</v>
      </c>
      <c r="F776" s="57">
        <v>134.5</v>
      </c>
      <c r="G776" s="57">
        <v>137.5</v>
      </c>
      <c r="H776" s="57">
        <v>143</v>
      </c>
      <c r="I776" s="57">
        <v>135</v>
      </c>
      <c r="J776" s="57">
        <v>135.5</v>
      </c>
      <c r="K776" s="57">
        <v>136.5</v>
      </c>
      <c r="L776" s="57">
        <v>143</v>
      </c>
      <c r="M776" s="57">
        <v>136.5</v>
      </c>
      <c r="N776" s="57">
        <v>143</v>
      </c>
      <c r="O776" s="63">
        <v>5.5350553505535E-2</v>
      </c>
      <c r="P776" s="57">
        <v>939</v>
      </c>
      <c r="Q776" s="57">
        <v>1705</v>
      </c>
      <c r="R776" s="57">
        <v>1368.85</v>
      </c>
      <c r="S776" s="57">
        <v>131.19999999999999</v>
      </c>
      <c r="T776" s="57">
        <v>152.47499999999999</v>
      </c>
      <c r="U776" s="57">
        <v>171.58330000000001</v>
      </c>
      <c r="V776" s="57">
        <v>132.19999999999999</v>
      </c>
      <c r="W776" s="57">
        <v>150.9</v>
      </c>
      <c r="X776" s="57">
        <v>171.13329999999999</v>
      </c>
      <c r="Y776" s="57">
        <v>133.5</v>
      </c>
      <c r="Z776" s="57">
        <v>149.57499999999999</v>
      </c>
      <c r="AA776" s="57">
        <v>170.75</v>
      </c>
      <c r="AB776" s="57">
        <v>217</v>
      </c>
      <c r="AC776" s="57">
        <v>125</v>
      </c>
      <c r="AD776" s="57">
        <v>179</v>
      </c>
      <c r="AE776" s="57">
        <v>125</v>
      </c>
      <c r="AF776" s="64">
        <v>26.924600000000002</v>
      </c>
      <c r="AG776" s="64">
        <v>17.331399999999999</v>
      </c>
      <c r="AH776" s="64">
        <v>47.2181</v>
      </c>
      <c r="AI776" s="64">
        <v>27.293600000000001</v>
      </c>
      <c r="AJ776" s="61">
        <v>0.46180555555555558</v>
      </c>
      <c r="AK776" s="216">
        <v>950</v>
      </c>
      <c r="AL776" s="62">
        <v>1750.2790206881664</v>
      </c>
      <c r="AM776" s="24" t="s">
        <v>6157</v>
      </c>
      <c r="AN776" s="216" t="s">
        <v>6009</v>
      </c>
      <c r="AO776" s="216" t="s">
        <v>5971</v>
      </c>
      <c r="AP776" s="216" t="s">
        <v>6884</v>
      </c>
      <c r="AQ776" s="216" t="s">
        <v>6885</v>
      </c>
      <c r="AR776" s="216" t="s">
        <v>6886</v>
      </c>
      <c r="AS776" s="24" t="s">
        <v>5474</v>
      </c>
      <c r="AT776" s="24" t="s">
        <v>6010</v>
      </c>
      <c r="AU776" s="24" t="s">
        <v>6000</v>
      </c>
      <c r="AV776" s="24" t="s">
        <v>6201</v>
      </c>
      <c r="AW776" s="24" t="s">
        <v>5979</v>
      </c>
      <c r="AX776" s="24" t="s">
        <v>5979</v>
      </c>
      <c r="AY776" s="24" t="s">
        <v>7878</v>
      </c>
      <c r="AZ776" s="216" t="s">
        <v>7879</v>
      </c>
      <c r="BA776" s="216" t="s">
        <v>7086</v>
      </c>
      <c r="BB776" s="57" t="s">
        <v>5474</v>
      </c>
      <c r="BC776" s="202"/>
      <c r="BD776" s="24"/>
      <c r="BE776" s="151"/>
      <c r="BG776" s="151"/>
      <c r="BI776" s="151"/>
      <c r="BL776" s="152"/>
    </row>
    <row r="777" spans="1:64" s="169" customFormat="1">
      <c r="A777" s="24">
        <v>3516</v>
      </c>
      <c r="B777" s="24" t="s">
        <v>782</v>
      </c>
      <c r="C777" s="57">
        <v>15.3</v>
      </c>
      <c r="D777" s="57">
        <v>15.3</v>
      </c>
      <c r="E777" s="57">
        <v>15</v>
      </c>
      <c r="F777" s="57">
        <v>15.05</v>
      </c>
      <c r="G777" s="57">
        <v>15.1</v>
      </c>
      <c r="H777" s="57">
        <v>15.1</v>
      </c>
      <c r="I777" s="57">
        <v>14.8</v>
      </c>
      <c r="J777" s="57">
        <v>14.8</v>
      </c>
      <c r="K777" s="57">
        <v>14.7</v>
      </c>
      <c r="L777" s="57">
        <v>15.1</v>
      </c>
      <c r="M777" s="57">
        <v>14.7</v>
      </c>
      <c r="N777" s="57">
        <v>15.1</v>
      </c>
      <c r="O777" s="63">
        <v>2.0270270270270199E-2</v>
      </c>
      <c r="P777" s="57">
        <v>13</v>
      </c>
      <c r="Q777" s="57">
        <v>51</v>
      </c>
      <c r="R777" s="57">
        <v>82.1</v>
      </c>
      <c r="S777" s="57">
        <v>14.87</v>
      </c>
      <c r="T777" s="57">
        <v>16.2775</v>
      </c>
      <c r="U777" s="57">
        <v>16.4725</v>
      </c>
      <c r="V777" s="57">
        <v>14.87</v>
      </c>
      <c r="W777" s="57">
        <v>16.155000000000001</v>
      </c>
      <c r="X777" s="57">
        <v>16.445799999999998</v>
      </c>
      <c r="Y777" s="57">
        <v>14.91</v>
      </c>
      <c r="Z777" s="57">
        <v>16.065000000000001</v>
      </c>
      <c r="AA777" s="57">
        <v>16.425000000000001</v>
      </c>
      <c r="AB777" s="57">
        <v>23.4</v>
      </c>
      <c r="AC777" s="57">
        <v>13.45</v>
      </c>
      <c r="AD777" s="57">
        <v>18.25</v>
      </c>
      <c r="AE777" s="57">
        <v>14.5</v>
      </c>
      <c r="AF777" s="64">
        <v>19.2728</v>
      </c>
      <c r="AG777" s="64">
        <v>15.001099999999999</v>
      </c>
      <c r="AH777" s="64">
        <v>28.2332</v>
      </c>
      <c r="AI777" s="64">
        <v>19.411799999999999</v>
      </c>
      <c r="AJ777" s="61">
        <v>0.46180555555555558</v>
      </c>
      <c r="AK777" s="216">
        <v>50</v>
      </c>
      <c r="AL777" s="62">
        <v>42.552004341189146</v>
      </c>
      <c r="AM777" s="24" t="s">
        <v>7255</v>
      </c>
      <c r="AN777" s="216" t="s">
        <v>6009</v>
      </c>
      <c r="AO777" s="216" t="s">
        <v>6007</v>
      </c>
      <c r="AP777" s="216" t="s">
        <v>6884</v>
      </c>
      <c r="AQ777" s="216" t="s">
        <v>6885</v>
      </c>
      <c r="AR777" s="216" t="s">
        <v>6886</v>
      </c>
      <c r="AS777" s="24" t="s">
        <v>6968</v>
      </c>
      <c r="AT777" s="24" t="s">
        <v>6017</v>
      </c>
      <c r="AU777" s="24" t="s">
        <v>6518</v>
      </c>
      <c r="AV777" s="24" t="s">
        <v>6255</v>
      </c>
      <c r="AW777" s="24" t="s">
        <v>5979</v>
      </c>
      <c r="AX777" s="24" t="s">
        <v>5979</v>
      </c>
      <c r="AY777" s="24" t="s">
        <v>7267</v>
      </c>
      <c r="AZ777" s="216" t="s">
        <v>7495</v>
      </c>
      <c r="BA777" s="216" t="s">
        <v>7070</v>
      </c>
      <c r="BB777" s="57" t="s">
        <v>6898</v>
      </c>
      <c r="BC777" s="202"/>
      <c r="BD777" s="24"/>
      <c r="BE777" s="151"/>
      <c r="BG777" s="151"/>
      <c r="BI777" s="151"/>
      <c r="BL777" s="152"/>
    </row>
    <row r="778" spans="1:64" s="169" customFormat="1">
      <c r="A778" s="24">
        <v>3518</v>
      </c>
      <c r="B778" s="24" t="s">
        <v>783</v>
      </c>
      <c r="C778" s="57">
        <v>21.45</v>
      </c>
      <c r="D778" s="57">
        <v>21.65</v>
      </c>
      <c r="E778" s="57">
        <v>20.95</v>
      </c>
      <c r="F778" s="57">
        <v>21.15</v>
      </c>
      <c r="G778" s="57">
        <v>21.2</v>
      </c>
      <c r="H778" s="57">
        <v>21.2</v>
      </c>
      <c r="I778" s="57">
        <v>20.7</v>
      </c>
      <c r="J778" s="57">
        <v>20.7</v>
      </c>
      <c r="K778" s="57">
        <v>20.95</v>
      </c>
      <c r="L778" s="57">
        <v>21.25</v>
      </c>
      <c r="M778" s="57">
        <v>20.7</v>
      </c>
      <c r="N778" s="57">
        <v>21.25</v>
      </c>
      <c r="O778" s="63">
        <v>2.6570048309178699E-2</v>
      </c>
      <c r="P778" s="57">
        <v>60</v>
      </c>
      <c r="Q778" s="57">
        <v>78</v>
      </c>
      <c r="R778" s="57">
        <v>118.25</v>
      </c>
      <c r="S778" s="57">
        <v>21.56</v>
      </c>
      <c r="T778" s="57">
        <v>23.21</v>
      </c>
      <c r="U778" s="57">
        <v>25.1008</v>
      </c>
      <c r="V778" s="57">
        <v>21.53</v>
      </c>
      <c r="W778" s="57">
        <v>23.0075</v>
      </c>
      <c r="X778" s="57">
        <v>25.004200000000001</v>
      </c>
      <c r="Y778" s="57">
        <v>21.3</v>
      </c>
      <c r="Z778" s="57">
        <v>22.84</v>
      </c>
      <c r="AA778" s="57">
        <v>24.892499999999998</v>
      </c>
      <c r="AB778" s="57">
        <v>40</v>
      </c>
      <c r="AC778" s="57">
        <v>20.3</v>
      </c>
      <c r="AD778" s="57">
        <v>24.8</v>
      </c>
      <c r="AE778" s="57">
        <v>20.3</v>
      </c>
      <c r="AF778" s="64">
        <v>23.485399999999998</v>
      </c>
      <c r="AG778" s="64">
        <v>25.5869</v>
      </c>
      <c r="AH778" s="64">
        <v>28.323599999999999</v>
      </c>
      <c r="AI778" s="64">
        <v>26.499099999999999</v>
      </c>
      <c r="AJ778" s="61">
        <v>0.46180555555555558</v>
      </c>
      <c r="AK778" s="216">
        <v>100</v>
      </c>
      <c r="AL778" s="62">
        <v>123.3977911719841</v>
      </c>
      <c r="AM778" s="24" t="s">
        <v>6638</v>
      </c>
      <c r="AN778" s="216" t="s">
        <v>5981</v>
      </c>
      <c r="AO778" s="216" t="s">
        <v>5971</v>
      </c>
      <c r="AP778" s="216" t="s">
        <v>6884</v>
      </c>
      <c r="AQ778" s="216" t="s">
        <v>6885</v>
      </c>
      <c r="AR778" s="216" t="s">
        <v>6916</v>
      </c>
      <c r="AS778" s="24" t="s">
        <v>5474</v>
      </c>
      <c r="AT778" s="24" t="s">
        <v>5984</v>
      </c>
      <c r="AU778" s="24" t="s">
        <v>6527</v>
      </c>
      <c r="AV778" s="24" t="s">
        <v>6126</v>
      </c>
      <c r="AW778" s="24" t="s">
        <v>5979</v>
      </c>
      <c r="AX778" s="24" t="s">
        <v>5970</v>
      </c>
      <c r="AY778" s="24" t="s">
        <v>7880</v>
      </c>
      <c r="AZ778" s="216" t="s">
        <v>7220</v>
      </c>
      <c r="BA778" s="216" t="s">
        <v>7881</v>
      </c>
      <c r="BB778" s="57" t="s">
        <v>5474</v>
      </c>
      <c r="BC778" s="202"/>
      <c r="BD778" s="24"/>
      <c r="BE778" s="151"/>
      <c r="BG778" s="151"/>
      <c r="BI778" s="151"/>
      <c r="BL778" s="152"/>
    </row>
    <row r="779" spans="1:64" s="169" customFormat="1">
      <c r="A779" s="24">
        <v>3521</v>
      </c>
      <c r="B779" s="24" t="s">
        <v>786</v>
      </c>
      <c r="C779" s="57">
        <v>10.8</v>
      </c>
      <c r="D779" s="57">
        <v>11.05</v>
      </c>
      <c r="E779" s="57">
        <v>10.8</v>
      </c>
      <c r="F779" s="57">
        <v>11.05</v>
      </c>
      <c r="G779" s="57">
        <v>10.95</v>
      </c>
      <c r="H779" s="57">
        <v>11</v>
      </c>
      <c r="I779" s="57">
        <v>10.75</v>
      </c>
      <c r="J779" s="57">
        <v>10.8</v>
      </c>
      <c r="K779" s="57">
        <v>10.85</v>
      </c>
      <c r="L779" s="57">
        <v>10.85</v>
      </c>
      <c r="M779" s="57">
        <v>10.7</v>
      </c>
      <c r="N779" s="57">
        <v>10.8</v>
      </c>
      <c r="O779" s="63">
        <v>0</v>
      </c>
      <c r="P779" s="57">
        <v>61</v>
      </c>
      <c r="Q779" s="57">
        <v>32</v>
      </c>
      <c r="R779" s="57">
        <v>95.85</v>
      </c>
      <c r="S779" s="57">
        <v>10.88</v>
      </c>
      <c r="T779" s="57">
        <v>11.555</v>
      </c>
      <c r="U779" s="57">
        <v>12.0367</v>
      </c>
      <c r="V779" s="57">
        <v>10.84</v>
      </c>
      <c r="W779" s="57">
        <v>11.49</v>
      </c>
      <c r="X779" s="57">
        <v>12.0167</v>
      </c>
      <c r="Y779" s="57">
        <v>10.83</v>
      </c>
      <c r="Z779" s="57">
        <v>11.432499999999999</v>
      </c>
      <c r="AA779" s="57">
        <v>11.994199999999999</v>
      </c>
      <c r="AB779" s="57">
        <v>19.399999999999999</v>
      </c>
      <c r="AC779" s="57">
        <v>9.94</v>
      </c>
      <c r="AD779" s="57">
        <v>12.6</v>
      </c>
      <c r="AE779" s="57">
        <v>10.45</v>
      </c>
      <c r="AF779" s="64">
        <v>26.413</v>
      </c>
      <c r="AG779" s="64">
        <v>19.6904</v>
      </c>
      <c r="AH779" s="64">
        <v>26.942</v>
      </c>
      <c r="AI779" s="64">
        <v>22.107600000000001</v>
      </c>
      <c r="AJ779" s="61">
        <v>0.46180555555555558</v>
      </c>
      <c r="AK779" s="216">
        <v>100</v>
      </c>
      <c r="AL779" s="62">
        <v>125.45442102485049</v>
      </c>
      <c r="AM779" s="24" t="s">
        <v>7882</v>
      </c>
      <c r="AN779" s="216" t="s">
        <v>6009</v>
      </c>
      <c r="AO779" s="216" t="s">
        <v>6007</v>
      </c>
      <c r="AP779" s="216" t="s">
        <v>6884</v>
      </c>
      <c r="AQ779" s="216" t="s">
        <v>6885</v>
      </c>
      <c r="AR779" s="216" t="s">
        <v>6916</v>
      </c>
      <c r="AS779" s="24" t="s">
        <v>5474</v>
      </c>
      <c r="AT779" s="24" t="s">
        <v>6255</v>
      </c>
      <c r="AU779" s="24" t="s">
        <v>5984</v>
      </c>
      <c r="AV779" s="24" t="s">
        <v>6345</v>
      </c>
      <c r="AW779" s="24" t="s">
        <v>5979</v>
      </c>
      <c r="AX779" s="24" t="s">
        <v>5996</v>
      </c>
      <c r="AY779" s="24" t="s">
        <v>7175</v>
      </c>
      <c r="AZ779" s="216" t="s">
        <v>7085</v>
      </c>
      <c r="BA779" s="216" t="s">
        <v>7208</v>
      </c>
      <c r="BB779" s="57" t="s">
        <v>5474</v>
      </c>
      <c r="BC779" s="202"/>
      <c r="BD779" s="24"/>
      <c r="BE779" s="151"/>
      <c r="BG779" s="151"/>
      <c r="BI779" s="151"/>
      <c r="BL779" s="152"/>
    </row>
    <row r="780" spans="1:64" s="169" customFormat="1">
      <c r="A780" s="24">
        <v>3522</v>
      </c>
      <c r="B780" s="24" t="s">
        <v>5845</v>
      </c>
      <c r="C780" s="57">
        <v>10.9</v>
      </c>
      <c r="D780" s="57">
        <v>11.2</v>
      </c>
      <c r="E780" s="57">
        <v>10.9</v>
      </c>
      <c r="F780" s="57">
        <v>11</v>
      </c>
      <c r="G780" s="57">
        <v>11.05</v>
      </c>
      <c r="H780" s="57">
        <v>11.1</v>
      </c>
      <c r="I780" s="57">
        <v>10.7</v>
      </c>
      <c r="J780" s="57">
        <v>10.8</v>
      </c>
      <c r="K780" s="57">
        <v>11</v>
      </c>
      <c r="L780" s="57">
        <v>11.85</v>
      </c>
      <c r="M780" s="57">
        <v>11</v>
      </c>
      <c r="N780" s="57">
        <v>11.85</v>
      </c>
      <c r="O780" s="63">
        <v>9.7222222222222196E-2</v>
      </c>
      <c r="P780" s="57">
        <v>562</v>
      </c>
      <c r="Q780" s="57">
        <v>190</v>
      </c>
      <c r="R780" s="57">
        <v>294.75</v>
      </c>
      <c r="S780" s="57">
        <v>11.01</v>
      </c>
      <c r="T780" s="57">
        <v>12.067500000000001</v>
      </c>
      <c r="U780" s="57">
        <v>11.6218</v>
      </c>
      <c r="V780" s="57">
        <v>10.95</v>
      </c>
      <c r="W780" s="57">
        <v>11.955</v>
      </c>
      <c r="X780" s="57">
        <v>11.6318</v>
      </c>
      <c r="Y780" s="57">
        <v>11.07</v>
      </c>
      <c r="Z780" s="57">
        <v>11.907500000000001</v>
      </c>
      <c r="AA780" s="57">
        <v>11.6502</v>
      </c>
      <c r="AB780" s="57">
        <v>25.2</v>
      </c>
      <c r="AC780" s="57">
        <v>9.14</v>
      </c>
      <c r="AD780" s="57">
        <v>13.35</v>
      </c>
      <c r="AE780" s="57">
        <v>10.7</v>
      </c>
      <c r="AF780" s="64">
        <v>12.835100000000001</v>
      </c>
      <c r="AG780" s="64">
        <v>14.401400000000001</v>
      </c>
      <c r="AH780" s="64">
        <v>39.223399999999998</v>
      </c>
      <c r="AI780" s="64">
        <v>22.6754</v>
      </c>
      <c r="AJ780" s="61">
        <v>0.46180555555555558</v>
      </c>
      <c r="AK780" s="216">
        <v>600</v>
      </c>
      <c r="AL780" s="62">
        <v>1028.088370255135</v>
      </c>
      <c r="AM780" s="24" t="s">
        <v>6157</v>
      </c>
      <c r="AN780" s="216" t="s">
        <v>6337</v>
      </c>
      <c r="AO780" s="216" t="s">
        <v>6007</v>
      </c>
      <c r="AP780" s="216" t="s">
        <v>6908</v>
      </c>
      <c r="AQ780" s="216" t="s">
        <v>6885</v>
      </c>
      <c r="AR780" s="216" t="s">
        <v>6886</v>
      </c>
      <c r="AS780" s="24" t="s">
        <v>6965</v>
      </c>
      <c r="AT780" s="24" t="s">
        <v>6215</v>
      </c>
      <c r="AU780" s="24" t="s">
        <v>5962</v>
      </c>
      <c r="AV780" s="24" t="s">
        <v>6201</v>
      </c>
      <c r="AW780" s="24" t="s">
        <v>5979</v>
      </c>
      <c r="AX780" s="24" t="s">
        <v>5979</v>
      </c>
      <c r="AY780" s="24" t="s">
        <v>7883</v>
      </c>
      <c r="AZ780" s="216" t="s">
        <v>7152</v>
      </c>
      <c r="BA780" s="216" t="s">
        <v>7037</v>
      </c>
      <c r="BB780" s="57" t="s">
        <v>7217</v>
      </c>
      <c r="BC780" s="202"/>
      <c r="BD780" s="24"/>
      <c r="BE780" s="151"/>
      <c r="BG780" s="151"/>
      <c r="BI780" s="151"/>
      <c r="BL780" s="152"/>
    </row>
    <row r="781" spans="1:64" s="169" customFormat="1">
      <c r="A781" s="24">
        <v>3523</v>
      </c>
      <c r="B781" s="24" t="s">
        <v>788</v>
      </c>
      <c r="C781" s="57">
        <v>6.45</v>
      </c>
      <c r="D781" s="57">
        <v>6.69</v>
      </c>
      <c r="E781" s="57">
        <v>6.45</v>
      </c>
      <c r="F781" s="57">
        <v>6.5</v>
      </c>
      <c r="G781" s="57">
        <v>7.15</v>
      </c>
      <c r="H781" s="57">
        <v>7.15</v>
      </c>
      <c r="I781" s="57">
        <v>7</v>
      </c>
      <c r="J781" s="57">
        <v>7.15</v>
      </c>
      <c r="K781" s="57">
        <v>7.15</v>
      </c>
      <c r="L781" s="57">
        <v>7.86</v>
      </c>
      <c r="M781" s="57">
        <v>7.15</v>
      </c>
      <c r="N781" s="57">
        <v>7.86</v>
      </c>
      <c r="O781" s="63">
        <v>9.9300699300699194E-2</v>
      </c>
      <c r="P781" s="57">
        <v>7</v>
      </c>
      <c r="Q781" s="57">
        <v>54</v>
      </c>
      <c r="R781" s="57">
        <v>63.1</v>
      </c>
      <c r="S781" s="57">
        <v>7.2320000000000002</v>
      </c>
      <c r="T781" s="57">
        <v>8.4444999999999997</v>
      </c>
      <c r="U781" s="57">
        <v>8.952</v>
      </c>
      <c r="V781" s="57">
        <v>6.9660000000000002</v>
      </c>
      <c r="W781" s="57">
        <v>8.3505000000000003</v>
      </c>
      <c r="X781" s="57">
        <v>8.9111999999999991</v>
      </c>
      <c r="Y781" s="57">
        <v>6.9779999999999998</v>
      </c>
      <c r="Z781" s="57">
        <v>8.2914999999999992</v>
      </c>
      <c r="AA781" s="57">
        <v>8.8829999999999991</v>
      </c>
      <c r="AB781" s="57">
        <v>17.5</v>
      </c>
      <c r="AC781" s="57">
        <v>6.32</v>
      </c>
      <c r="AD781" s="57">
        <v>9.25</v>
      </c>
      <c r="AE781" s="57">
        <v>6.32</v>
      </c>
      <c r="AF781" s="64">
        <v>19.242799999999999</v>
      </c>
      <c r="AG781" s="64">
        <v>17.883800000000001</v>
      </c>
      <c r="AH781" s="64">
        <v>36.375900000000001</v>
      </c>
      <c r="AI781" s="64">
        <v>24.047799999999999</v>
      </c>
      <c r="AJ781" s="61">
        <v>0.46180555555555558</v>
      </c>
      <c r="AK781" s="216">
        <v>50</v>
      </c>
      <c r="AL781" s="62">
        <v>22.912617722178769</v>
      </c>
      <c r="AM781" s="24" t="s">
        <v>6302</v>
      </c>
      <c r="AN781" s="216" t="s">
        <v>6009</v>
      </c>
      <c r="AO781" s="216" t="s">
        <v>6007</v>
      </c>
      <c r="AP781" s="216" t="s">
        <v>6884</v>
      </c>
      <c r="AQ781" s="216" t="s">
        <v>6885</v>
      </c>
      <c r="AR781" s="216" t="s">
        <v>6886</v>
      </c>
      <c r="AS781" s="24" t="s">
        <v>5474</v>
      </c>
      <c r="AT781" s="24" t="s">
        <v>6090</v>
      </c>
      <c r="AU781" s="24" t="s">
        <v>6650</v>
      </c>
      <c r="AV781" s="24" t="s">
        <v>6201</v>
      </c>
      <c r="AW781" s="24" t="s">
        <v>5979</v>
      </c>
      <c r="AX781" s="24" t="s">
        <v>5979</v>
      </c>
      <c r="AY781" s="24" t="s">
        <v>7661</v>
      </c>
      <c r="AZ781" s="216" t="s">
        <v>7168</v>
      </c>
      <c r="BA781" s="216" t="s">
        <v>7099</v>
      </c>
      <c r="BB781" s="57" t="s">
        <v>5474</v>
      </c>
      <c r="BC781" s="202"/>
      <c r="BD781" s="24"/>
      <c r="BE781" s="151"/>
      <c r="BG781" s="151"/>
      <c r="BI781" s="151"/>
      <c r="BL781" s="152"/>
    </row>
    <row r="782" spans="1:64" s="169" customFormat="1">
      <c r="A782" s="24">
        <v>3526</v>
      </c>
      <c r="B782" s="24" t="s">
        <v>789</v>
      </c>
      <c r="C782" s="57">
        <v>169</v>
      </c>
      <c r="D782" s="57">
        <v>181.5</v>
      </c>
      <c r="E782" s="57">
        <v>167.5</v>
      </c>
      <c r="F782" s="57">
        <v>181.5</v>
      </c>
      <c r="G782" s="57">
        <v>185</v>
      </c>
      <c r="H782" s="57">
        <v>190</v>
      </c>
      <c r="I782" s="57">
        <v>182</v>
      </c>
      <c r="J782" s="57">
        <v>184.5</v>
      </c>
      <c r="K782" s="57">
        <v>185</v>
      </c>
      <c r="L782" s="57">
        <v>188.5</v>
      </c>
      <c r="M782" s="57">
        <v>183</v>
      </c>
      <c r="N782" s="57">
        <v>186</v>
      </c>
      <c r="O782" s="63">
        <v>8.1300813008130003E-3</v>
      </c>
      <c r="P782" s="57">
        <v>1282</v>
      </c>
      <c r="Q782" s="57">
        <v>6369</v>
      </c>
      <c r="R782" s="57">
        <v>3736.55</v>
      </c>
      <c r="S782" s="57">
        <v>167.7</v>
      </c>
      <c r="T782" s="57">
        <v>185.1</v>
      </c>
      <c r="U782" s="57">
        <v>165.50829999999999</v>
      </c>
      <c r="V782" s="57">
        <v>172.6</v>
      </c>
      <c r="W782" s="57">
        <v>184.97499999999999</v>
      </c>
      <c r="X782" s="57">
        <v>166.3083</v>
      </c>
      <c r="Y782" s="57">
        <v>175.7</v>
      </c>
      <c r="Z782" s="57">
        <v>184.45</v>
      </c>
      <c r="AA782" s="57">
        <v>167.01669999999999</v>
      </c>
      <c r="AB782" s="57">
        <v>227</v>
      </c>
      <c r="AC782" s="57">
        <v>76</v>
      </c>
      <c r="AD782" s="57">
        <v>227</v>
      </c>
      <c r="AE782" s="57">
        <v>151</v>
      </c>
      <c r="AF782" s="64">
        <v>61.677</v>
      </c>
      <c r="AG782" s="64">
        <v>40.629199999999997</v>
      </c>
      <c r="AH782" s="64">
        <v>71.032600000000002</v>
      </c>
      <c r="AI782" s="64">
        <v>50.763599999999997</v>
      </c>
      <c r="AJ782" s="61">
        <v>0.46180555555555558</v>
      </c>
      <c r="AK782" s="216">
        <v>1500</v>
      </c>
      <c r="AL782" s="62">
        <v>2286.7253029525596</v>
      </c>
      <c r="AM782" s="24" t="s">
        <v>7758</v>
      </c>
      <c r="AN782" s="216" t="s">
        <v>6009</v>
      </c>
      <c r="AO782" s="216" t="s">
        <v>5961</v>
      </c>
      <c r="AP782" s="216" t="s">
        <v>6908</v>
      </c>
      <c r="AQ782" s="216" t="s">
        <v>6900</v>
      </c>
      <c r="AR782" s="216" t="s">
        <v>6886</v>
      </c>
      <c r="AS782" s="24" t="s">
        <v>5474</v>
      </c>
      <c r="AT782" s="24" t="s">
        <v>6045</v>
      </c>
      <c r="AU782" s="24" t="s">
        <v>5978</v>
      </c>
      <c r="AV782" s="24" t="s">
        <v>6066</v>
      </c>
      <c r="AW782" s="24" t="s">
        <v>5970</v>
      </c>
      <c r="AX782" s="24" t="s">
        <v>5986</v>
      </c>
      <c r="AY782" s="24" t="s">
        <v>7884</v>
      </c>
      <c r="AZ782" s="216" t="s">
        <v>7031</v>
      </c>
      <c r="BA782" s="216" t="s">
        <v>7769</v>
      </c>
      <c r="BB782" s="57" t="s">
        <v>6903</v>
      </c>
      <c r="BC782" s="202"/>
      <c r="BD782" s="24"/>
      <c r="BE782" s="151"/>
      <c r="BG782" s="151"/>
      <c r="BI782" s="151"/>
      <c r="BL782" s="152"/>
    </row>
    <row r="783" spans="1:64" s="169" customFormat="1">
      <c r="A783" s="24">
        <v>3527</v>
      </c>
      <c r="B783" s="24" t="s">
        <v>790</v>
      </c>
      <c r="C783" s="57">
        <v>235.5</v>
      </c>
      <c r="D783" s="57">
        <v>236</v>
      </c>
      <c r="E783" s="57">
        <v>218</v>
      </c>
      <c r="F783" s="57">
        <v>226.5</v>
      </c>
      <c r="G783" s="57">
        <v>226</v>
      </c>
      <c r="H783" s="57">
        <v>249</v>
      </c>
      <c r="I783" s="57">
        <v>224.5</v>
      </c>
      <c r="J783" s="57">
        <v>249</v>
      </c>
      <c r="K783" s="57">
        <v>253</v>
      </c>
      <c r="L783" s="57">
        <v>268</v>
      </c>
      <c r="M783" s="57">
        <v>248</v>
      </c>
      <c r="N783" s="57">
        <v>259</v>
      </c>
      <c r="O783" s="63">
        <v>4.0160642570281103E-2</v>
      </c>
      <c r="P783" s="57">
        <v>2436</v>
      </c>
      <c r="Q783" s="57">
        <v>2832</v>
      </c>
      <c r="R783" s="57">
        <v>5947.95</v>
      </c>
      <c r="S783" s="57">
        <v>201.7</v>
      </c>
      <c r="T783" s="57">
        <v>173.72499999999999</v>
      </c>
      <c r="U783" s="57">
        <v>141.44999999999999</v>
      </c>
      <c r="V783" s="57">
        <v>217.2</v>
      </c>
      <c r="W783" s="57">
        <v>178.27500000000001</v>
      </c>
      <c r="X783" s="57">
        <v>143.86670000000001</v>
      </c>
      <c r="Y783" s="57">
        <v>231.3</v>
      </c>
      <c r="Z783" s="57">
        <v>183.2</v>
      </c>
      <c r="AA783" s="57">
        <v>146.41669999999999</v>
      </c>
      <c r="AB783" s="57">
        <v>268</v>
      </c>
      <c r="AC783" s="57">
        <v>80.3</v>
      </c>
      <c r="AD783" s="57">
        <v>268</v>
      </c>
      <c r="AE783" s="57">
        <v>153</v>
      </c>
      <c r="AF783" s="64">
        <v>86.233699999999999</v>
      </c>
      <c r="AG783" s="64">
        <v>82.132300000000001</v>
      </c>
      <c r="AH783" s="64">
        <v>88.031800000000004</v>
      </c>
      <c r="AI783" s="64">
        <v>84.098799999999997</v>
      </c>
      <c r="AJ783" s="61">
        <v>0.46180555555555558</v>
      </c>
      <c r="AK783" s="216">
        <v>2500</v>
      </c>
      <c r="AL783" s="62">
        <v>4171.5250550244818</v>
      </c>
      <c r="AM783" s="24" t="s">
        <v>7885</v>
      </c>
      <c r="AN783" s="216" t="s">
        <v>6009</v>
      </c>
      <c r="AO783" s="216" t="s">
        <v>6012</v>
      </c>
      <c r="AP783" s="216" t="s">
        <v>6908</v>
      </c>
      <c r="AQ783" s="216" t="s">
        <v>6900</v>
      </c>
      <c r="AR783" s="216" t="s">
        <v>6886</v>
      </c>
      <c r="AS783" s="24" t="s">
        <v>7350</v>
      </c>
      <c r="AT783" s="24" t="s">
        <v>5964</v>
      </c>
      <c r="AU783" s="24" t="s">
        <v>6045</v>
      </c>
      <c r="AV783" s="24" t="s">
        <v>6010</v>
      </c>
      <c r="AW783" s="24" t="s">
        <v>5970</v>
      </c>
      <c r="AX783" s="24" t="s">
        <v>5991</v>
      </c>
      <c r="AY783" s="24" t="s">
        <v>7886</v>
      </c>
      <c r="AZ783" s="216" t="s">
        <v>7887</v>
      </c>
      <c r="BA783" s="216" t="s">
        <v>7888</v>
      </c>
      <c r="BB783" s="57" t="s">
        <v>5474</v>
      </c>
      <c r="BC783" s="202"/>
      <c r="BD783" s="24"/>
      <c r="BE783" s="151"/>
      <c r="BG783" s="151"/>
      <c r="BI783" s="151"/>
      <c r="BL783" s="152"/>
    </row>
    <row r="784" spans="1:64" s="169" customFormat="1">
      <c r="A784" s="24">
        <v>3528</v>
      </c>
      <c r="B784" s="24" t="s">
        <v>791</v>
      </c>
      <c r="C784" s="57">
        <v>49.7</v>
      </c>
      <c r="D784" s="57">
        <v>51.2</v>
      </c>
      <c r="E784" s="57">
        <v>49.5</v>
      </c>
      <c r="F784" s="57">
        <v>50.8</v>
      </c>
      <c r="G784" s="57">
        <v>51.2</v>
      </c>
      <c r="H784" s="57">
        <v>51.2</v>
      </c>
      <c r="I784" s="57">
        <v>50</v>
      </c>
      <c r="J784" s="57">
        <v>50.1</v>
      </c>
      <c r="K784" s="57">
        <v>50.1</v>
      </c>
      <c r="L784" s="57">
        <v>50.2</v>
      </c>
      <c r="M784" s="57">
        <v>50</v>
      </c>
      <c r="N784" s="57">
        <v>50.1</v>
      </c>
      <c r="O784" s="63">
        <v>0</v>
      </c>
      <c r="P784" s="57">
        <v>19</v>
      </c>
      <c r="Q784" s="57">
        <v>18</v>
      </c>
      <c r="R784" s="57">
        <v>54.95</v>
      </c>
      <c r="S784" s="57">
        <v>49.44</v>
      </c>
      <c r="T784" s="57">
        <v>50.4925</v>
      </c>
      <c r="U784" s="57">
        <v>50.249200000000002</v>
      </c>
      <c r="V784" s="57">
        <v>49.84</v>
      </c>
      <c r="W784" s="57">
        <v>50.442500000000003</v>
      </c>
      <c r="X784" s="57">
        <v>50.323300000000003</v>
      </c>
      <c r="Y784" s="57">
        <v>49.96</v>
      </c>
      <c r="Z784" s="57">
        <v>50.397500000000001</v>
      </c>
      <c r="AA784" s="57">
        <v>50.386699999999998</v>
      </c>
      <c r="AB784" s="57">
        <v>59.4</v>
      </c>
      <c r="AC784" s="57">
        <v>39</v>
      </c>
      <c r="AD784" s="57">
        <v>52.7</v>
      </c>
      <c r="AE784" s="57">
        <v>47.8</v>
      </c>
      <c r="AF784" s="64">
        <v>48.5946</v>
      </c>
      <c r="AG784" s="64">
        <v>37.102600000000002</v>
      </c>
      <c r="AH784" s="64">
        <v>54.945399999999999</v>
      </c>
      <c r="AI784" s="64">
        <v>43.050199999999997</v>
      </c>
      <c r="AJ784" s="61">
        <v>0.46180555555555558</v>
      </c>
      <c r="AK784" s="216">
        <v>50</v>
      </c>
      <c r="AL784" s="62">
        <v>62.191390960199513</v>
      </c>
      <c r="AM784" s="24" t="s">
        <v>6243</v>
      </c>
      <c r="AN784" s="216" t="s">
        <v>6009</v>
      </c>
      <c r="AO784" s="216" t="s">
        <v>5961</v>
      </c>
      <c r="AP784" s="216" t="s">
        <v>6884</v>
      </c>
      <c r="AQ784" s="216" t="s">
        <v>6885</v>
      </c>
      <c r="AR784" s="216" t="s">
        <v>6886</v>
      </c>
      <c r="AS784" s="24" t="s">
        <v>5474</v>
      </c>
      <c r="AT784" s="24" t="s">
        <v>6016</v>
      </c>
      <c r="AU784" s="24" t="s">
        <v>6017</v>
      </c>
      <c r="AV784" s="24" t="s">
        <v>6121</v>
      </c>
      <c r="AW784" s="24" t="s">
        <v>5970</v>
      </c>
      <c r="AX784" s="24" t="s">
        <v>5970</v>
      </c>
      <c r="AY784" s="24" t="s">
        <v>7065</v>
      </c>
      <c r="AZ784" s="216" t="s">
        <v>7005</v>
      </c>
      <c r="BA784" s="216" t="s">
        <v>7434</v>
      </c>
      <c r="BB784" s="57" t="s">
        <v>5474</v>
      </c>
      <c r="BC784" s="202"/>
      <c r="BD784" s="24"/>
      <c r="BE784" s="151"/>
      <c r="BG784" s="151"/>
      <c r="BI784" s="151"/>
      <c r="BL784" s="152"/>
    </row>
    <row r="785" spans="1:64" s="169" customFormat="1">
      <c r="A785" s="24">
        <v>3529</v>
      </c>
      <c r="B785" s="24" t="s">
        <v>792</v>
      </c>
      <c r="C785" s="57">
        <v>1235</v>
      </c>
      <c r="D785" s="57">
        <v>1325</v>
      </c>
      <c r="E785" s="57">
        <v>1230</v>
      </c>
      <c r="F785" s="57">
        <v>1310</v>
      </c>
      <c r="G785" s="57">
        <v>1325</v>
      </c>
      <c r="H785" s="57">
        <v>1340</v>
      </c>
      <c r="I785" s="57">
        <v>1280</v>
      </c>
      <c r="J785" s="57">
        <v>1305</v>
      </c>
      <c r="K785" s="57">
        <v>1310</v>
      </c>
      <c r="L785" s="57">
        <v>1350</v>
      </c>
      <c r="M785" s="57">
        <v>1295</v>
      </c>
      <c r="N785" s="57">
        <v>1335</v>
      </c>
      <c r="O785" s="63">
        <v>2.2988505747126398E-2</v>
      </c>
      <c r="P785" s="57">
        <v>289</v>
      </c>
      <c r="Q785" s="57">
        <v>392</v>
      </c>
      <c r="R785" s="57">
        <v>490.75</v>
      </c>
      <c r="S785" s="57">
        <v>1238</v>
      </c>
      <c r="T785" s="57">
        <v>1296.75</v>
      </c>
      <c r="U785" s="57">
        <v>1277.2666999999999</v>
      </c>
      <c r="V785" s="57">
        <v>1259</v>
      </c>
      <c r="W785" s="57">
        <v>1294.75</v>
      </c>
      <c r="X785" s="57">
        <v>1283.3167000000001</v>
      </c>
      <c r="Y785" s="57">
        <v>1281</v>
      </c>
      <c r="Z785" s="57">
        <v>1297.5</v>
      </c>
      <c r="AA785" s="57">
        <v>1289.4666999999999</v>
      </c>
      <c r="AB785" s="57">
        <v>1560</v>
      </c>
      <c r="AC785" s="57">
        <v>460</v>
      </c>
      <c r="AD785" s="57">
        <v>1445</v>
      </c>
      <c r="AE785" s="57">
        <v>1150</v>
      </c>
      <c r="AF785" s="64">
        <v>58.460599999999999</v>
      </c>
      <c r="AG785" s="64">
        <v>42.3324</v>
      </c>
      <c r="AH785" s="64">
        <v>69.807100000000005</v>
      </c>
      <c r="AI785" s="64">
        <v>51.490699999999997</v>
      </c>
      <c r="AJ785" s="61">
        <v>0.46180555555555558</v>
      </c>
      <c r="AK785" s="216">
        <v>300</v>
      </c>
      <c r="AL785" s="62">
        <v>535.9645936514537</v>
      </c>
      <c r="AM785" s="24" t="s">
        <v>6245</v>
      </c>
      <c r="AN785" s="216" t="s">
        <v>6009</v>
      </c>
      <c r="AO785" s="216" t="s">
        <v>5961</v>
      </c>
      <c r="AP785" s="216" t="s">
        <v>6908</v>
      </c>
      <c r="AQ785" s="216" t="s">
        <v>6900</v>
      </c>
      <c r="AR785" s="216" t="s">
        <v>6886</v>
      </c>
      <c r="AS785" s="24" t="s">
        <v>5474</v>
      </c>
      <c r="AT785" s="24" t="s">
        <v>5982</v>
      </c>
      <c r="AU785" s="24" t="s">
        <v>5984</v>
      </c>
      <c r="AV785" s="24" t="s">
        <v>6016</v>
      </c>
      <c r="AW785" s="24" t="s">
        <v>5991</v>
      </c>
      <c r="AX785" s="24" t="s">
        <v>5991</v>
      </c>
      <c r="AY785" s="24" t="s">
        <v>7889</v>
      </c>
      <c r="AZ785" s="216" t="s">
        <v>7599</v>
      </c>
      <c r="BA785" s="216" t="s">
        <v>7600</v>
      </c>
      <c r="BB785" s="57" t="s">
        <v>7017</v>
      </c>
      <c r="BC785" s="202"/>
      <c r="BD785" s="24"/>
      <c r="BE785" s="151"/>
      <c r="BG785" s="151"/>
      <c r="BI785" s="151"/>
      <c r="BL785" s="152"/>
    </row>
    <row r="786" spans="1:64" s="169" customFormat="1">
      <c r="A786" s="24">
        <v>3530</v>
      </c>
      <c r="B786" s="24" t="s">
        <v>2912</v>
      </c>
      <c r="C786" s="57">
        <v>174.5</v>
      </c>
      <c r="D786" s="57">
        <v>183.5</v>
      </c>
      <c r="E786" s="57">
        <v>174</v>
      </c>
      <c r="F786" s="57">
        <v>180.5</v>
      </c>
      <c r="G786" s="57">
        <v>182</v>
      </c>
      <c r="H786" s="57">
        <v>185.5</v>
      </c>
      <c r="I786" s="57">
        <v>170.5</v>
      </c>
      <c r="J786" s="57">
        <v>172.5</v>
      </c>
      <c r="K786" s="57">
        <v>173.5</v>
      </c>
      <c r="L786" s="57">
        <v>181.5</v>
      </c>
      <c r="M786" s="57">
        <v>173</v>
      </c>
      <c r="N786" s="57">
        <v>179</v>
      </c>
      <c r="O786" s="63">
        <v>3.7681159420289802E-2</v>
      </c>
      <c r="P786" s="57">
        <v>3749</v>
      </c>
      <c r="Q786" s="57">
        <v>5208</v>
      </c>
      <c r="R786" s="57">
        <v>6031.85</v>
      </c>
      <c r="S786" s="57">
        <v>174.5</v>
      </c>
      <c r="T786" s="57">
        <v>192.42500000000001</v>
      </c>
      <c r="U786" s="57">
        <v>186.50829999999999</v>
      </c>
      <c r="V786" s="57">
        <v>175</v>
      </c>
      <c r="W786" s="57">
        <v>190.1</v>
      </c>
      <c r="X786" s="57">
        <v>187.39169999999999</v>
      </c>
      <c r="Y786" s="57">
        <v>175</v>
      </c>
      <c r="Z786" s="57">
        <v>189.17500000000001</v>
      </c>
      <c r="AA786" s="57">
        <v>188.1917</v>
      </c>
      <c r="AB786" s="57">
        <v>242.5</v>
      </c>
      <c r="AC786" s="57">
        <v>80.400000000000006</v>
      </c>
      <c r="AD786" s="57">
        <v>212</v>
      </c>
      <c r="AE786" s="57">
        <v>164</v>
      </c>
      <c r="AF786" s="64">
        <v>27.086200000000002</v>
      </c>
      <c r="AG786" s="64">
        <v>26.4773</v>
      </c>
      <c r="AH786" s="64">
        <v>31.390799999999999</v>
      </c>
      <c r="AI786" s="64">
        <v>28.115100000000002</v>
      </c>
      <c r="AJ786" s="61">
        <v>0.46180555555555558</v>
      </c>
      <c r="AK786" s="216">
        <v>4000</v>
      </c>
      <c r="AL786" s="62">
        <v>6288.7137796237921</v>
      </c>
      <c r="AM786" s="24" t="s">
        <v>6038</v>
      </c>
      <c r="AN786" s="216" t="s">
        <v>6009</v>
      </c>
      <c r="AO786" s="216" t="s">
        <v>5971</v>
      </c>
      <c r="AP786" s="216" t="s">
        <v>6884</v>
      </c>
      <c r="AQ786" s="216" t="s">
        <v>6885</v>
      </c>
      <c r="AR786" s="216" t="s">
        <v>6886</v>
      </c>
      <c r="AS786" s="24" t="s">
        <v>5474</v>
      </c>
      <c r="AT786" s="24" t="s">
        <v>6010</v>
      </c>
      <c r="AU786" s="24" t="s">
        <v>5964</v>
      </c>
      <c r="AV786" s="24" t="s">
        <v>6010</v>
      </c>
      <c r="AW786" s="24" t="s">
        <v>5991</v>
      </c>
      <c r="AX786" s="24" t="s">
        <v>5965</v>
      </c>
      <c r="AY786" s="24" t="s">
        <v>6935</v>
      </c>
      <c r="AZ786" s="216" t="s">
        <v>7101</v>
      </c>
      <c r="BA786" s="216" t="s">
        <v>7769</v>
      </c>
      <c r="BB786" s="57" t="s">
        <v>6898</v>
      </c>
      <c r="BC786" s="202"/>
      <c r="BD786" s="24"/>
      <c r="BE786" s="151"/>
      <c r="BG786" s="151"/>
      <c r="BI786" s="151"/>
      <c r="BL786" s="152"/>
    </row>
    <row r="787" spans="1:64" s="169" customFormat="1">
      <c r="A787" s="24">
        <v>3531</v>
      </c>
      <c r="B787" s="24" t="s">
        <v>793</v>
      </c>
      <c r="C787" s="57">
        <v>22.85</v>
      </c>
      <c r="D787" s="57">
        <v>22.85</v>
      </c>
      <c r="E787" s="57">
        <v>22.85</v>
      </c>
      <c r="F787" s="57">
        <v>22.85</v>
      </c>
      <c r="G787" s="57">
        <v>22.85</v>
      </c>
      <c r="H787" s="57">
        <v>22.85</v>
      </c>
      <c r="I787" s="57">
        <v>22.85</v>
      </c>
      <c r="J787" s="57">
        <v>22.85</v>
      </c>
      <c r="K787" s="57">
        <v>22.85</v>
      </c>
      <c r="L787" s="57">
        <v>22.85</v>
      </c>
      <c r="M787" s="57">
        <v>22.85</v>
      </c>
      <c r="N787" s="57">
        <v>22.85</v>
      </c>
      <c r="O787" s="63">
        <v>0</v>
      </c>
      <c r="P787" s="57">
        <v>1</v>
      </c>
      <c r="Q787" s="57">
        <v>1</v>
      </c>
      <c r="R787" s="57">
        <v>5.9230999999999998</v>
      </c>
      <c r="S787" s="57">
        <v>22.85</v>
      </c>
      <c r="T787" s="57">
        <v>23.0077</v>
      </c>
      <c r="U787" s="57">
        <v>22.994800000000001</v>
      </c>
      <c r="V787" s="57">
        <v>22.85</v>
      </c>
      <c r="W787" s="57">
        <v>22.9346</v>
      </c>
      <c r="X787" s="57">
        <v>22.995799999999999</v>
      </c>
      <c r="Y787" s="57">
        <v>22.85</v>
      </c>
      <c r="Z787" s="57">
        <v>22.861499999999999</v>
      </c>
      <c r="AA787" s="57">
        <v>22.9969</v>
      </c>
      <c r="AB787" s="57">
        <v>27.15</v>
      </c>
      <c r="AC787" s="57">
        <v>20.350000000000001</v>
      </c>
      <c r="AD787" s="57">
        <v>23.8</v>
      </c>
      <c r="AE787" s="57">
        <v>22.35</v>
      </c>
      <c r="AF787" s="64"/>
      <c r="AG787" s="64"/>
      <c r="AH787" s="64"/>
      <c r="AI787" s="64"/>
      <c r="AJ787" s="61">
        <v>0.46180555555555558</v>
      </c>
      <c r="AK787" s="216">
        <v>50</v>
      </c>
      <c r="AL787" s="62">
        <v>3.2732311031683956</v>
      </c>
      <c r="AM787" s="24" t="s">
        <v>6806</v>
      </c>
      <c r="AN787" s="216" t="s">
        <v>5993</v>
      </c>
      <c r="AO787" s="216" t="s">
        <v>5993</v>
      </c>
      <c r="AP787" s="216" t="s">
        <v>6884</v>
      </c>
      <c r="AQ787" s="216" t="s">
        <v>6885</v>
      </c>
      <c r="AR787" s="216" t="s">
        <v>7000</v>
      </c>
      <c r="AS787" s="24" t="s">
        <v>5474</v>
      </c>
      <c r="AT787" s="24" t="s">
        <v>6577</v>
      </c>
      <c r="AU787" s="24" t="s">
        <v>6577</v>
      </c>
      <c r="AV787" s="24" t="s">
        <v>6577</v>
      </c>
      <c r="AW787" s="24" t="s">
        <v>5979</v>
      </c>
      <c r="AX787" s="24" t="s">
        <v>5979</v>
      </c>
      <c r="AY787" s="24" t="s">
        <v>6935</v>
      </c>
      <c r="AZ787" s="216" t="s">
        <v>7179</v>
      </c>
      <c r="BA787" s="216" t="s">
        <v>7467</v>
      </c>
      <c r="BB787" s="57" t="s">
        <v>5474</v>
      </c>
      <c r="BC787" s="202"/>
      <c r="BD787" s="24"/>
      <c r="BE787" s="151"/>
      <c r="BG787" s="151"/>
      <c r="BI787" s="151"/>
      <c r="BL787" s="152"/>
    </row>
    <row r="788" spans="1:64" s="169" customFormat="1">
      <c r="A788" s="24">
        <v>3532</v>
      </c>
      <c r="B788" s="24" t="s">
        <v>794</v>
      </c>
      <c r="C788" s="57">
        <v>172</v>
      </c>
      <c r="D788" s="57">
        <v>177.5</v>
      </c>
      <c r="E788" s="57">
        <v>172</v>
      </c>
      <c r="F788" s="57">
        <v>176.5</v>
      </c>
      <c r="G788" s="57">
        <v>177.5</v>
      </c>
      <c r="H788" s="57">
        <v>185</v>
      </c>
      <c r="I788" s="57">
        <v>177</v>
      </c>
      <c r="J788" s="57">
        <v>179.5</v>
      </c>
      <c r="K788" s="57">
        <v>182</v>
      </c>
      <c r="L788" s="57">
        <v>190.5</v>
      </c>
      <c r="M788" s="57">
        <v>181.5</v>
      </c>
      <c r="N788" s="57">
        <v>189</v>
      </c>
      <c r="O788" s="63">
        <v>5.2924791086350897E-2</v>
      </c>
      <c r="P788" s="57">
        <v>1434</v>
      </c>
      <c r="Q788" s="57">
        <v>1643</v>
      </c>
      <c r="R788" s="57">
        <v>936.9</v>
      </c>
      <c r="S788" s="57">
        <v>170.7</v>
      </c>
      <c r="T788" s="57">
        <v>182.17500000000001</v>
      </c>
      <c r="U788" s="57">
        <v>185.3417</v>
      </c>
      <c r="V788" s="57">
        <v>173.2</v>
      </c>
      <c r="W788" s="57">
        <v>181.47499999999999</v>
      </c>
      <c r="X788" s="57">
        <v>185.52500000000001</v>
      </c>
      <c r="Y788" s="57">
        <v>176.4</v>
      </c>
      <c r="Z788" s="57">
        <v>181.45</v>
      </c>
      <c r="AA788" s="57">
        <v>185.9417</v>
      </c>
      <c r="AB788" s="57">
        <v>220.5</v>
      </c>
      <c r="AC788" s="57">
        <v>100.5</v>
      </c>
      <c r="AD788" s="57">
        <v>197.5</v>
      </c>
      <c r="AE788" s="57">
        <v>162</v>
      </c>
      <c r="AF788" s="64">
        <v>41.359699999999997</v>
      </c>
      <c r="AG788" s="64">
        <v>30.354500000000002</v>
      </c>
      <c r="AH788" s="64">
        <v>58.607599999999998</v>
      </c>
      <c r="AI788" s="64">
        <v>39.772199999999998</v>
      </c>
      <c r="AJ788" s="61">
        <v>0.46180555555555558</v>
      </c>
      <c r="AK788" s="216">
        <v>1500</v>
      </c>
      <c r="AL788" s="62">
        <v>2557.8502998704917</v>
      </c>
      <c r="AM788" s="24" t="s">
        <v>7890</v>
      </c>
      <c r="AN788" s="216" t="s">
        <v>6009</v>
      </c>
      <c r="AO788" s="216" t="s">
        <v>5961</v>
      </c>
      <c r="AP788" s="216" t="s">
        <v>6908</v>
      </c>
      <c r="AQ788" s="216" t="s">
        <v>6900</v>
      </c>
      <c r="AR788" s="216" t="s">
        <v>6886</v>
      </c>
      <c r="AS788" s="24" t="s">
        <v>5474</v>
      </c>
      <c r="AT788" s="24" t="s">
        <v>6031</v>
      </c>
      <c r="AU788" s="24" t="s">
        <v>5963</v>
      </c>
      <c r="AV788" s="24" t="s">
        <v>5982</v>
      </c>
      <c r="AW788" s="24" t="s">
        <v>5990</v>
      </c>
      <c r="AX788" s="24" t="s">
        <v>5965</v>
      </c>
      <c r="AY788" s="24" t="s">
        <v>7891</v>
      </c>
      <c r="AZ788" s="216" t="s">
        <v>7251</v>
      </c>
      <c r="BA788" s="216" t="s">
        <v>7853</v>
      </c>
      <c r="BB788" s="57" t="s">
        <v>6925</v>
      </c>
      <c r="BC788" s="202"/>
      <c r="BD788" s="24"/>
      <c r="BE788" s="151"/>
      <c r="BG788" s="151"/>
      <c r="BI788" s="151"/>
      <c r="BL788" s="152"/>
    </row>
    <row r="789" spans="1:64" s="169" customFormat="1">
      <c r="A789" s="24">
        <v>3533</v>
      </c>
      <c r="B789" s="24" t="s">
        <v>795</v>
      </c>
      <c r="C789" s="57">
        <v>534</v>
      </c>
      <c r="D789" s="57">
        <v>545</v>
      </c>
      <c r="E789" s="57">
        <v>531</v>
      </c>
      <c r="F789" s="57">
        <v>539</v>
      </c>
      <c r="G789" s="57">
        <v>546</v>
      </c>
      <c r="H789" s="57">
        <v>554</v>
      </c>
      <c r="I789" s="57">
        <v>538</v>
      </c>
      <c r="J789" s="57">
        <v>538</v>
      </c>
      <c r="K789" s="57">
        <v>542</v>
      </c>
      <c r="L789" s="57">
        <v>549</v>
      </c>
      <c r="M789" s="57">
        <v>541</v>
      </c>
      <c r="N789" s="57">
        <v>545</v>
      </c>
      <c r="O789" s="63">
        <v>1.30111524163568E-2</v>
      </c>
      <c r="P789" s="57">
        <v>67</v>
      </c>
      <c r="Q789" s="57">
        <v>478</v>
      </c>
      <c r="R789" s="57">
        <v>466.3</v>
      </c>
      <c r="S789" s="57">
        <v>519.20000000000005</v>
      </c>
      <c r="T789" s="57">
        <v>545.6</v>
      </c>
      <c r="U789" s="57">
        <v>558.08330000000001</v>
      </c>
      <c r="V789" s="57">
        <v>523.79999999999995</v>
      </c>
      <c r="W789" s="57">
        <v>544.75</v>
      </c>
      <c r="X789" s="57">
        <v>557.16669999999999</v>
      </c>
      <c r="Y789" s="57">
        <v>531.4</v>
      </c>
      <c r="Z789" s="57">
        <v>544.54999999999995</v>
      </c>
      <c r="AA789" s="57">
        <v>556.45000000000005</v>
      </c>
      <c r="AB789" s="57">
        <v>608</v>
      </c>
      <c r="AC789" s="57">
        <v>401.5</v>
      </c>
      <c r="AD789" s="57">
        <v>576</v>
      </c>
      <c r="AE789" s="57">
        <v>490</v>
      </c>
      <c r="AF789" s="64">
        <v>52.225000000000001</v>
      </c>
      <c r="AG789" s="64">
        <v>37.901299999999999</v>
      </c>
      <c r="AH789" s="64">
        <v>61.7774</v>
      </c>
      <c r="AI789" s="64">
        <v>45.86</v>
      </c>
      <c r="AJ789" s="61">
        <v>0.46180555555555558</v>
      </c>
      <c r="AK789" s="216">
        <v>100</v>
      </c>
      <c r="AL789" s="62">
        <v>137.79420014204891</v>
      </c>
      <c r="AM789" s="24" t="s">
        <v>7892</v>
      </c>
      <c r="AN789" s="216" t="s">
        <v>6009</v>
      </c>
      <c r="AO789" s="216" t="s">
        <v>5961</v>
      </c>
      <c r="AP789" s="216" t="s">
        <v>6884</v>
      </c>
      <c r="AQ789" s="216" t="s">
        <v>6900</v>
      </c>
      <c r="AR789" s="216" t="s">
        <v>6886</v>
      </c>
      <c r="AS789" s="24" t="s">
        <v>5474</v>
      </c>
      <c r="AT789" s="24" t="s">
        <v>6016</v>
      </c>
      <c r="AU789" s="24" t="s">
        <v>6130</v>
      </c>
      <c r="AV789" s="24" t="s">
        <v>6016</v>
      </c>
      <c r="AW789" s="24" t="s">
        <v>5970</v>
      </c>
      <c r="AX789" s="24" t="s">
        <v>5965</v>
      </c>
      <c r="AY789" s="24" t="s">
        <v>7843</v>
      </c>
      <c r="AZ789" s="216" t="s">
        <v>6958</v>
      </c>
      <c r="BA789" s="216" t="s">
        <v>7070</v>
      </c>
      <c r="BB789" s="57" t="s">
        <v>6903</v>
      </c>
      <c r="BC789" s="202"/>
      <c r="BD789" s="24"/>
      <c r="BE789" s="151"/>
      <c r="BG789" s="151"/>
      <c r="BI789" s="151"/>
      <c r="BL789" s="152"/>
    </row>
    <row r="790" spans="1:64" s="169" customFormat="1">
      <c r="A790" s="24">
        <v>3535</v>
      </c>
      <c r="B790" s="24" t="s">
        <v>796</v>
      </c>
      <c r="C790" s="57">
        <v>15.5</v>
      </c>
      <c r="D790" s="57">
        <v>16</v>
      </c>
      <c r="E790" s="57">
        <v>15.5</v>
      </c>
      <c r="F790" s="57">
        <v>15.9</v>
      </c>
      <c r="G790" s="57">
        <v>15.9</v>
      </c>
      <c r="H790" s="57">
        <v>15.9</v>
      </c>
      <c r="I790" s="57">
        <v>15.65</v>
      </c>
      <c r="J790" s="57">
        <v>15.65</v>
      </c>
      <c r="K790" s="57">
        <v>15.85</v>
      </c>
      <c r="L790" s="57">
        <v>16.100000000000001</v>
      </c>
      <c r="M790" s="57">
        <v>15.8</v>
      </c>
      <c r="N790" s="57">
        <v>15.9</v>
      </c>
      <c r="O790" s="63">
        <v>1.5974440894568599E-2</v>
      </c>
      <c r="P790" s="57">
        <v>62</v>
      </c>
      <c r="Q790" s="57">
        <v>80</v>
      </c>
      <c r="R790" s="57">
        <v>279.89999999999998</v>
      </c>
      <c r="S790" s="57">
        <v>15.75</v>
      </c>
      <c r="T790" s="57">
        <v>16.682500000000001</v>
      </c>
      <c r="U790" s="57">
        <v>16.752500000000001</v>
      </c>
      <c r="V790" s="57">
        <v>15.74</v>
      </c>
      <c r="W790" s="57">
        <v>16.577500000000001</v>
      </c>
      <c r="X790" s="57">
        <v>16.72</v>
      </c>
      <c r="Y790" s="57">
        <v>15.72</v>
      </c>
      <c r="Z790" s="57">
        <v>16.5075</v>
      </c>
      <c r="AA790" s="57">
        <v>16.693300000000001</v>
      </c>
      <c r="AB790" s="57">
        <v>24</v>
      </c>
      <c r="AC790" s="57">
        <v>14.8</v>
      </c>
      <c r="AD790" s="57">
        <v>18</v>
      </c>
      <c r="AE790" s="57">
        <v>15.3</v>
      </c>
      <c r="AF790" s="64">
        <v>27.091100000000001</v>
      </c>
      <c r="AG790" s="64">
        <v>22.135899999999999</v>
      </c>
      <c r="AH790" s="64">
        <v>35.452100000000002</v>
      </c>
      <c r="AI790" s="64">
        <v>26.5746</v>
      </c>
      <c r="AJ790" s="61">
        <v>0.46180555555555558</v>
      </c>
      <c r="AK790" s="216">
        <v>100</v>
      </c>
      <c r="AL790" s="62">
        <v>127.5110508777169</v>
      </c>
      <c r="AM790" s="24" t="s">
        <v>7893</v>
      </c>
      <c r="AN790" s="216" t="s">
        <v>6009</v>
      </c>
      <c r="AO790" s="216" t="s">
        <v>5971</v>
      </c>
      <c r="AP790" s="216" t="s">
        <v>6884</v>
      </c>
      <c r="AQ790" s="216" t="s">
        <v>6885</v>
      </c>
      <c r="AR790" s="216" t="s">
        <v>6886</v>
      </c>
      <c r="AS790" s="24" t="s">
        <v>6887</v>
      </c>
      <c r="AT790" s="24" t="s">
        <v>6031</v>
      </c>
      <c r="AU790" s="24" t="s">
        <v>6518</v>
      </c>
      <c r="AV790" s="24" t="s">
        <v>6499</v>
      </c>
      <c r="AW790" s="24" t="s">
        <v>5996</v>
      </c>
      <c r="AX790" s="24" t="s">
        <v>5990</v>
      </c>
      <c r="AY790" s="24" t="s">
        <v>7189</v>
      </c>
      <c r="AZ790" s="216" t="s">
        <v>7231</v>
      </c>
      <c r="BA790" s="216" t="s">
        <v>6948</v>
      </c>
      <c r="BB790" s="57" t="s">
        <v>6898</v>
      </c>
      <c r="BC790" s="202"/>
      <c r="BD790" s="24"/>
      <c r="BE790" s="151"/>
      <c r="BG790" s="151"/>
      <c r="BI790" s="151"/>
      <c r="BL790" s="152"/>
    </row>
    <row r="791" spans="1:64" s="169" customFormat="1">
      <c r="A791" s="24">
        <v>3536</v>
      </c>
      <c r="B791" s="24" t="s">
        <v>797</v>
      </c>
      <c r="C791" s="57">
        <v>6.59</v>
      </c>
      <c r="D791" s="57">
        <v>6.59</v>
      </c>
      <c r="E791" s="57">
        <v>6.59</v>
      </c>
      <c r="F791" s="57">
        <v>6.59</v>
      </c>
      <c r="G791" s="57">
        <v>6.59</v>
      </c>
      <c r="H791" s="57">
        <v>6.59</v>
      </c>
      <c r="I791" s="57">
        <v>6</v>
      </c>
      <c r="J791" s="57">
        <v>6</v>
      </c>
      <c r="K791" s="57">
        <v>6.5</v>
      </c>
      <c r="L791" s="57">
        <v>6.5</v>
      </c>
      <c r="M791" s="57">
        <v>6.45</v>
      </c>
      <c r="N791" s="57">
        <v>6.45</v>
      </c>
      <c r="O791" s="63">
        <v>7.4999999999999997E-2</v>
      </c>
      <c r="P791" s="57">
        <v>30</v>
      </c>
      <c r="Q791" s="57">
        <v>55</v>
      </c>
      <c r="R791" s="57">
        <v>44.5</v>
      </c>
      <c r="S791" s="57">
        <v>6.3760000000000003</v>
      </c>
      <c r="T791" s="57">
        <v>6.9930000000000003</v>
      </c>
      <c r="U791" s="57">
        <v>7.4145000000000003</v>
      </c>
      <c r="V791" s="57">
        <v>6.2859999999999996</v>
      </c>
      <c r="W791" s="57">
        <v>6.9195000000000002</v>
      </c>
      <c r="X791" s="57">
        <v>7.3970000000000002</v>
      </c>
      <c r="Y791" s="57">
        <v>6.2859999999999996</v>
      </c>
      <c r="Z791" s="57">
        <v>6.8819999999999997</v>
      </c>
      <c r="AA791" s="57">
        <v>7.3769999999999998</v>
      </c>
      <c r="AB791" s="57">
        <v>12.9</v>
      </c>
      <c r="AC791" s="57">
        <v>3.71</v>
      </c>
      <c r="AD791" s="57">
        <v>7.7</v>
      </c>
      <c r="AE791" s="57">
        <v>5.81</v>
      </c>
      <c r="AF791" s="64">
        <v>27.0825</v>
      </c>
      <c r="AG791" s="64">
        <v>26.418299999999999</v>
      </c>
      <c r="AH791" s="64">
        <v>35.121699999999997</v>
      </c>
      <c r="AI791" s="64">
        <v>29.319400000000002</v>
      </c>
      <c r="AJ791" s="61">
        <v>0.46180555555555558</v>
      </c>
      <c r="AK791" s="216">
        <v>50</v>
      </c>
      <c r="AL791" s="62">
        <v>98.196933095051861</v>
      </c>
      <c r="AM791" s="24" t="s">
        <v>6517</v>
      </c>
      <c r="AN791" s="216" t="s">
        <v>6009</v>
      </c>
      <c r="AO791" s="216" t="s">
        <v>5971</v>
      </c>
      <c r="AP791" s="216" t="s">
        <v>6884</v>
      </c>
      <c r="AQ791" s="216" t="s">
        <v>6885</v>
      </c>
      <c r="AR791" s="216" t="s">
        <v>6886</v>
      </c>
      <c r="AS791" s="24" t="s">
        <v>5474</v>
      </c>
      <c r="AT791" s="24" t="s">
        <v>6577</v>
      </c>
      <c r="AU791" s="24" t="s">
        <v>6058</v>
      </c>
      <c r="AV791" s="24" t="s">
        <v>6518</v>
      </c>
      <c r="AW791" s="24" t="s">
        <v>5979</v>
      </c>
      <c r="AX791" s="24" t="s">
        <v>5979</v>
      </c>
      <c r="AY791" s="24" t="s">
        <v>6935</v>
      </c>
      <c r="AZ791" s="216" t="s">
        <v>7077</v>
      </c>
      <c r="BA791" s="216" t="s">
        <v>6943</v>
      </c>
      <c r="BB791" s="57" t="s">
        <v>6898</v>
      </c>
      <c r="BC791" s="202"/>
      <c r="BD791" s="24"/>
      <c r="BE791" s="151"/>
      <c r="BG791" s="151"/>
      <c r="BI791" s="151"/>
      <c r="BL791" s="152"/>
    </row>
    <row r="792" spans="1:64" s="169" customFormat="1">
      <c r="A792" s="24">
        <v>3537</v>
      </c>
      <c r="B792" s="24" t="s">
        <v>798</v>
      </c>
      <c r="C792" s="57">
        <v>32.85</v>
      </c>
      <c r="D792" s="57">
        <v>33.299999999999997</v>
      </c>
      <c r="E792" s="57">
        <v>32.799999999999997</v>
      </c>
      <c r="F792" s="57">
        <v>33.299999999999997</v>
      </c>
      <c r="G792" s="57">
        <v>33.299999999999997</v>
      </c>
      <c r="H792" s="57">
        <v>33.450000000000003</v>
      </c>
      <c r="I792" s="57">
        <v>33.15</v>
      </c>
      <c r="J792" s="57">
        <v>33.4</v>
      </c>
      <c r="K792" s="57">
        <v>33.25</v>
      </c>
      <c r="L792" s="57">
        <v>33.700000000000003</v>
      </c>
      <c r="M792" s="57">
        <v>33.200000000000003</v>
      </c>
      <c r="N792" s="57">
        <v>33.65</v>
      </c>
      <c r="O792" s="63">
        <v>7.4850299401197596E-3</v>
      </c>
      <c r="P792" s="57">
        <v>66</v>
      </c>
      <c r="Q792" s="57">
        <v>96</v>
      </c>
      <c r="R792" s="57">
        <v>238.95</v>
      </c>
      <c r="S792" s="57">
        <v>32.86</v>
      </c>
      <c r="T792" s="57">
        <v>34.847499999999997</v>
      </c>
      <c r="U792" s="57">
        <v>36.964199999999998</v>
      </c>
      <c r="V792" s="57">
        <v>33.01</v>
      </c>
      <c r="W792" s="57">
        <v>34.674999999999997</v>
      </c>
      <c r="X792" s="57">
        <v>36.870800000000003</v>
      </c>
      <c r="Y792" s="57">
        <v>33.1</v>
      </c>
      <c r="Z792" s="57">
        <v>34.552500000000002</v>
      </c>
      <c r="AA792" s="57">
        <v>36.78</v>
      </c>
      <c r="AB792" s="57">
        <v>44</v>
      </c>
      <c r="AC792" s="57">
        <v>29.7</v>
      </c>
      <c r="AD792" s="57">
        <v>36.799999999999997</v>
      </c>
      <c r="AE792" s="57">
        <v>32</v>
      </c>
      <c r="AF792" s="64">
        <v>33.432699999999997</v>
      </c>
      <c r="AG792" s="64">
        <v>21.022200000000002</v>
      </c>
      <c r="AH792" s="64">
        <v>44.288400000000003</v>
      </c>
      <c r="AI792" s="64">
        <v>28.7776</v>
      </c>
      <c r="AJ792" s="61">
        <v>0.46180555555555558</v>
      </c>
      <c r="AK792" s="216">
        <v>100</v>
      </c>
      <c r="AL792" s="62">
        <v>135.73757028918251</v>
      </c>
      <c r="AM792" s="24" t="s">
        <v>7462</v>
      </c>
      <c r="AN792" s="216" t="s">
        <v>6009</v>
      </c>
      <c r="AO792" s="216" t="s">
        <v>5971</v>
      </c>
      <c r="AP792" s="216" t="s">
        <v>6884</v>
      </c>
      <c r="AQ792" s="216" t="s">
        <v>6885</v>
      </c>
      <c r="AR792" s="216" t="s">
        <v>6886</v>
      </c>
      <c r="AS792" s="24" t="s">
        <v>5474</v>
      </c>
      <c r="AT792" s="24" t="s">
        <v>6126</v>
      </c>
      <c r="AU792" s="24" t="s">
        <v>6016</v>
      </c>
      <c r="AV792" s="24" t="s">
        <v>6016</v>
      </c>
      <c r="AW792" s="24" t="s">
        <v>5965</v>
      </c>
      <c r="AX792" s="24" t="s">
        <v>5965</v>
      </c>
      <c r="AY792" s="24" t="s">
        <v>7079</v>
      </c>
      <c r="AZ792" s="216" t="s">
        <v>7192</v>
      </c>
      <c r="BA792" s="216" t="s">
        <v>6890</v>
      </c>
      <c r="BB792" s="57" t="s">
        <v>5474</v>
      </c>
      <c r="BC792" s="202"/>
      <c r="BD792" s="24"/>
      <c r="BE792" s="151"/>
      <c r="BG792" s="151"/>
      <c r="BI792" s="151"/>
      <c r="BL792" s="152"/>
    </row>
    <row r="793" spans="1:64" s="169" customFormat="1">
      <c r="A793" s="24">
        <v>3540</v>
      </c>
      <c r="B793" s="24" t="s">
        <v>799</v>
      </c>
      <c r="C793" s="57">
        <v>49.25</v>
      </c>
      <c r="D793" s="57">
        <v>50.7</v>
      </c>
      <c r="E793" s="57">
        <v>49.25</v>
      </c>
      <c r="F793" s="57">
        <v>50.5</v>
      </c>
      <c r="G793" s="57">
        <v>50.7</v>
      </c>
      <c r="H793" s="57">
        <v>51.4</v>
      </c>
      <c r="I793" s="57">
        <v>50</v>
      </c>
      <c r="J793" s="57">
        <v>50.1</v>
      </c>
      <c r="K793" s="57">
        <v>50.6</v>
      </c>
      <c r="L793" s="57">
        <v>53.2</v>
      </c>
      <c r="M793" s="57">
        <v>50.5</v>
      </c>
      <c r="N793" s="57">
        <v>52.9</v>
      </c>
      <c r="O793" s="63">
        <v>5.5888223552894203E-2</v>
      </c>
      <c r="P793" s="57">
        <v>367</v>
      </c>
      <c r="Q793" s="57">
        <v>209</v>
      </c>
      <c r="R793" s="57">
        <v>360.1</v>
      </c>
      <c r="S793" s="57">
        <v>49.11</v>
      </c>
      <c r="T793" s="57">
        <v>54.2</v>
      </c>
      <c r="U793" s="57">
        <v>62.335000000000001</v>
      </c>
      <c r="V793" s="57">
        <v>49.78</v>
      </c>
      <c r="W793" s="57">
        <v>53.74</v>
      </c>
      <c r="X793" s="57">
        <v>61.984999999999999</v>
      </c>
      <c r="Y793" s="57">
        <v>50.44</v>
      </c>
      <c r="Z793" s="57">
        <v>53.49</v>
      </c>
      <c r="AA793" s="57">
        <v>61.661700000000003</v>
      </c>
      <c r="AB793" s="57">
        <v>87.3</v>
      </c>
      <c r="AC793" s="57">
        <v>45.2</v>
      </c>
      <c r="AD793" s="57">
        <v>59.5</v>
      </c>
      <c r="AE793" s="57">
        <v>45.2</v>
      </c>
      <c r="AF793" s="64">
        <v>43.449599999999997</v>
      </c>
      <c r="AG793" s="64">
        <v>30.677900000000001</v>
      </c>
      <c r="AH793" s="64">
        <v>61.049799999999998</v>
      </c>
      <c r="AI793" s="64">
        <v>40.8018</v>
      </c>
      <c r="AJ793" s="61">
        <v>0.46180555555555558</v>
      </c>
      <c r="AK793" s="216">
        <v>400</v>
      </c>
      <c r="AL793" s="62">
        <v>679.24182228197333</v>
      </c>
      <c r="AM793" s="24" t="s">
        <v>6157</v>
      </c>
      <c r="AN793" s="216" t="s">
        <v>6009</v>
      </c>
      <c r="AO793" s="216" t="s">
        <v>5961</v>
      </c>
      <c r="AP793" s="216" t="s">
        <v>6884</v>
      </c>
      <c r="AQ793" s="216" t="s">
        <v>6885</v>
      </c>
      <c r="AR793" s="216" t="s">
        <v>6886</v>
      </c>
      <c r="AS793" s="24" t="s">
        <v>5474</v>
      </c>
      <c r="AT793" s="24" t="s">
        <v>6031</v>
      </c>
      <c r="AU793" s="24" t="s">
        <v>5984</v>
      </c>
      <c r="AV793" s="24" t="s">
        <v>5982</v>
      </c>
      <c r="AW793" s="24" t="s">
        <v>5965</v>
      </c>
      <c r="AX793" s="24" t="s">
        <v>5979</v>
      </c>
      <c r="AY793" s="24" t="s">
        <v>7894</v>
      </c>
      <c r="AZ793" s="216" t="s">
        <v>7054</v>
      </c>
      <c r="BA793" s="216" t="s">
        <v>7895</v>
      </c>
      <c r="BB793" s="57" t="s">
        <v>5474</v>
      </c>
      <c r="BC793" s="202"/>
      <c r="BD793" s="24"/>
      <c r="BE793" s="151"/>
      <c r="BG793" s="151"/>
      <c r="BI793" s="151"/>
      <c r="BL793" s="152"/>
    </row>
    <row r="794" spans="1:64" s="169" customFormat="1">
      <c r="A794" s="24">
        <v>3541</v>
      </c>
      <c r="B794" s="24" t="s">
        <v>800</v>
      </c>
      <c r="C794" s="57">
        <v>52.8</v>
      </c>
      <c r="D794" s="57">
        <v>52.8</v>
      </c>
      <c r="E794" s="57">
        <v>52.3</v>
      </c>
      <c r="F794" s="57">
        <v>52.4</v>
      </c>
      <c r="G794" s="57">
        <v>52.5</v>
      </c>
      <c r="H794" s="57">
        <v>52.5</v>
      </c>
      <c r="I794" s="57">
        <v>52.1</v>
      </c>
      <c r="J794" s="57">
        <v>52.1</v>
      </c>
      <c r="K794" s="57">
        <v>52.1</v>
      </c>
      <c r="L794" s="57">
        <v>53.5</v>
      </c>
      <c r="M794" s="57">
        <v>52.1</v>
      </c>
      <c r="N794" s="57">
        <v>53.5</v>
      </c>
      <c r="O794" s="63">
        <v>2.6871401151631401E-2</v>
      </c>
      <c r="P794" s="57">
        <v>66</v>
      </c>
      <c r="Q794" s="57">
        <v>87</v>
      </c>
      <c r="R794" s="57">
        <v>129.1</v>
      </c>
      <c r="S794" s="57">
        <v>51.98</v>
      </c>
      <c r="T794" s="57">
        <v>51.33</v>
      </c>
      <c r="U794" s="57">
        <v>50.581699999999998</v>
      </c>
      <c r="V794" s="57">
        <v>52.08</v>
      </c>
      <c r="W794" s="57">
        <v>51.42</v>
      </c>
      <c r="X794" s="57">
        <v>50.662500000000001</v>
      </c>
      <c r="Y794" s="57">
        <v>52.26</v>
      </c>
      <c r="Z794" s="57">
        <v>51.58</v>
      </c>
      <c r="AA794" s="57">
        <v>50.735799999999998</v>
      </c>
      <c r="AB794" s="57">
        <v>64</v>
      </c>
      <c r="AC794" s="57">
        <v>41</v>
      </c>
      <c r="AD794" s="57">
        <v>56</v>
      </c>
      <c r="AE794" s="57">
        <v>50</v>
      </c>
      <c r="AF794" s="64">
        <v>47.242899999999999</v>
      </c>
      <c r="AG794" s="64">
        <v>39.553800000000003</v>
      </c>
      <c r="AH794" s="64">
        <v>64.828599999999994</v>
      </c>
      <c r="AI794" s="64">
        <v>47.978700000000003</v>
      </c>
      <c r="AJ794" s="61">
        <v>0.46180555555555558</v>
      </c>
      <c r="AK794" s="216">
        <v>100</v>
      </c>
      <c r="AL794" s="62">
        <v>135.73757028918251</v>
      </c>
      <c r="AM794" s="24" t="s">
        <v>7255</v>
      </c>
      <c r="AN794" s="216" t="s">
        <v>6009</v>
      </c>
      <c r="AO794" s="216" t="s">
        <v>5961</v>
      </c>
      <c r="AP794" s="216" t="s">
        <v>6908</v>
      </c>
      <c r="AQ794" s="216" t="s">
        <v>6900</v>
      </c>
      <c r="AR794" s="216" t="s">
        <v>6886</v>
      </c>
      <c r="AS794" s="24" t="s">
        <v>5474</v>
      </c>
      <c r="AT794" s="24" t="s">
        <v>6017</v>
      </c>
      <c r="AU794" s="24" t="s">
        <v>6518</v>
      </c>
      <c r="AV794" s="24" t="s">
        <v>6255</v>
      </c>
      <c r="AW794" s="24" t="s">
        <v>5979</v>
      </c>
      <c r="AX794" s="24" t="s">
        <v>5979</v>
      </c>
      <c r="AY794" s="24" t="s">
        <v>7014</v>
      </c>
      <c r="AZ794" s="216" t="s">
        <v>7631</v>
      </c>
      <c r="BA794" s="216" t="s">
        <v>7310</v>
      </c>
      <c r="BB794" s="57" t="s">
        <v>6944</v>
      </c>
      <c r="BC794" s="202"/>
      <c r="BD794" s="24"/>
      <c r="BE794" s="151"/>
      <c r="BG794" s="151"/>
      <c r="BI794" s="151"/>
      <c r="BL794" s="152"/>
    </row>
    <row r="795" spans="1:64" s="169" customFormat="1">
      <c r="A795" s="24">
        <v>3543</v>
      </c>
      <c r="B795" s="24" t="s">
        <v>2924</v>
      </c>
      <c r="C795" s="57">
        <v>27.4</v>
      </c>
      <c r="D795" s="57">
        <v>27.4</v>
      </c>
      <c r="E795" s="57">
        <v>26.9</v>
      </c>
      <c r="F795" s="57">
        <v>27.35</v>
      </c>
      <c r="G795" s="57">
        <v>27.35</v>
      </c>
      <c r="H795" s="57">
        <v>27.35</v>
      </c>
      <c r="I795" s="57">
        <v>27.25</v>
      </c>
      <c r="J795" s="57">
        <v>27.25</v>
      </c>
      <c r="K795" s="57">
        <v>27.25</v>
      </c>
      <c r="L795" s="57">
        <v>27.3</v>
      </c>
      <c r="M795" s="57">
        <v>27.25</v>
      </c>
      <c r="N795" s="57">
        <v>27.3</v>
      </c>
      <c r="O795" s="63">
        <v>1.8348623853210999E-3</v>
      </c>
      <c r="P795" s="57">
        <v>25</v>
      </c>
      <c r="Q795" s="57">
        <v>18</v>
      </c>
      <c r="R795" s="57">
        <v>72.400000000000006</v>
      </c>
      <c r="S795" s="57">
        <v>27.4</v>
      </c>
      <c r="T795" s="57">
        <v>27.912500000000001</v>
      </c>
      <c r="U795" s="57">
        <v>27.958300000000001</v>
      </c>
      <c r="V795" s="57">
        <v>27.35</v>
      </c>
      <c r="W795" s="57">
        <v>27.83</v>
      </c>
      <c r="X795" s="57">
        <v>27.947500000000002</v>
      </c>
      <c r="Y795" s="57">
        <v>27.29</v>
      </c>
      <c r="Z795" s="57">
        <v>27.78</v>
      </c>
      <c r="AA795" s="57">
        <v>27.942499999999999</v>
      </c>
      <c r="AB795" s="57">
        <v>34.65</v>
      </c>
      <c r="AC795" s="57">
        <v>18.05</v>
      </c>
      <c r="AD795" s="57">
        <v>29.05</v>
      </c>
      <c r="AE795" s="57">
        <v>26.45</v>
      </c>
      <c r="AF795" s="64">
        <v>37.339300000000001</v>
      </c>
      <c r="AG795" s="64">
        <v>31.2742</v>
      </c>
      <c r="AH795" s="64">
        <v>40.633600000000001</v>
      </c>
      <c r="AI795" s="64">
        <v>34.393999999999998</v>
      </c>
      <c r="AJ795" s="61">
        <v>0.46180555555555558</v>
      </c>
      <c r="AK795" s="216">
        <v>50</v>
      </c>
      <c r="AL795" s="62">
        <v>81.830777579209894</v>
      </c>
      <c r="AM795" s="24" t="s">
        <v>6981</v>
      </c>
      <c r="AN795" s="216" t="s">
        <v>6009</v>
      </c>
      <c r="AO795" s="216" t="s">
        <v>5971</v>
      </c>
      <c r="AP795" s="216" t="s">
        <v>6884</v>
      </c>
      <c r="AQ795" s="216" t="s">
        <v>6885</v>
      </c>
      <c r="AR795" s="216" t="s">
        <v>6886</v>
      </c>
      <c r="AS795" s="24" t="s">
        <v>5474</v>
      </c>
      <c r="AT795" s="24" t="s">
        <v>6748</v>
      </c>
      <c r="AU795" s="24" t="s">
        <v>6518</v>
      </c>
      <c r="AV795" s="24" t="s">
        <v>6493</v>
      </c>
      <c r="AW795" s="24" t="s">
        <v>5979</v>
      </c>
      <c r="AX795" s="24" t="s">
        <v>5979</v>
      </c>
      <c r="AY795" s="24" t="s">
        <v>7332</v>
      </c>
      <c r="AZ795" s="216" t="s">
        <v>6950</v>
      </c>
      <c r="BA795" s="216" t="s">
        <v>6930</v>
      </c>
      <c r="BB795" s="57" t="s">
        <v>6898</v>
      </c>
      <c r="BC795" s="202"/>
      <c r="BD795" s="24"/>
      <c r="BE795" s="151"/>
      <c r="BG795" s="151"/>
      <c r="BI795" s="151"/>
      <c r="BL795" s="152"/>
    </row>
    <row r="796" spans="1:64" s="169" customFormat="1">
      <c r="A796" s="24">
        <v>3545</v>
      </c>
      <c r="B796" s="24" t="s">
        <v>801</v>
      </c>
      <c r="C796" s="57">
        <v>196</v>
      </c>
      <c r="D796" s="57">
        <v>206</v>
      </c>
      <c r="E796" s="57">
        <v>195</v>
      </c>
      <c r="F796" s="57">
        <v>202</v>
      </c>
      <c r="G796" s="57">
        <v>204.5</v>
      </c>
      <c r="H796" s="57">
        <v>206</v>
      </c>
      <c r="I796" s="57">
        <v>189.5</v>
      </c>
      <c r="J796" s="57">
        <v>190</v>
      </c>
      <c r="K796" s="57">
        <v>187</v>
      </c>
      <c r="L796" s="57">
        <v>196.5</v>
      </c>
      <c r="M796" s="57">
        <v>184</v>
      </c>
      <c r="N796" s="57">
        <v>194.5</v>
      </c>
      <c r="O796" s="63">
        <v>2.36842105263157E-2</v>
      </c>
      <c r="P796" s="57">
        <v>25313</v>
      </c>
      <c r="Q796" s="57">
        <v>35328</v>
      </c>
      <c r="R796" s="57">
        <v>35319.949999999997</v>
      </c>
      <c r="S796" s="57">
        <v>199.5</v>
      </c>
      <c r="T796" s="57">
        <v>244.52500000000001</v>
      </c>
      <c r="U796" s="57">
        <v>233.6</v>
      </c>
      <c r="V796" s="57">
        <v>196</v>
      </c>
      <c r="W796" s="57">
        <v>239.52500000000001</v>
      </c>
      <c r="X796" s="57">
        <v>233.24170000000001</v>
      </c>
      <c r="Y796" s="57">
        <v>193.3</v>
      </c>
      <c r="Z796" s="57">
        <v>236.2</v>
      </c>
      <c r="AA796" s="57">
        <v>232.60830000000001</v>
      </c>
      <c r="AB796" s="57">
        <v>298</v>
      </c>
      <c r="AC796" s="57">
        <v>30.05</v>
      </c>
      <c r="AD796" s="57">
        <v>298</v>
      </c>
      <c r="AE796" s="57">
        <v>184</v>
      </c>
      <c r="AF796" s="64">
        <v>12.088699999999999</v>
      </c>
      <c r="AG796" s="64">
        <v>11.722099999999999</v>
      </c>
      <c r="AH796" s="64">
        <v>14.042</v>
      </c>
      <c r="AI796" s="64">
        <v>12.4954</v>
      </c>
      <c r="AJ796" s="61">
        <v>0.46180555555555558</v>
      </c>
      <c r="AK796" s="216" t="s">
        <v>4611</v>
      </c>
      <c r="AL796" s="62">
        <v>38195.560166154806</v>
      </c>
      <c r="AM796" s="24" t="s">
        <v>7896</v>
      </c>
      <c r="AN796" s="216" t="s">
        <v>6009</v>
      </c>
      <c r="AO796" s="216" t="s">
        <v>6047</v>
      </c>
      <c r="AP796" s="216" t="s">
        <v>6884</v>
      </c>
      <c r="AQ796" s="216" t="s">
        <v>6885</v>
      </c>
      <c r="AR796" s="216" t="s">
        <v>6886</v>
      </c>
      <c r="AS796" s="24" t="s">
        <v>6945</v>
      </c>
      <c r="AT796" s="24" t="s">
        <v>6010</v>
      </c>
      <c r="AU796" s="24" t="s">
        <v>5964</v>
      </c>
      <c r="AV796" s="24" t="s">
        <v>5982</v>
      </c>
      <c r="AW796" s="24" t="s">
        <v>5990</v>
      </c>
      <c r="AX796" s="24" t="s">
        <v>5990</v>
      </c>
      <c r="AY796" s="24" t="s">
        <v>7541</v>
      </c>
      <c r="AZ796" s="216" t="s">
        <v>7897</v>
      </c>
      <c r="BA796" s="216" t="s">
        <v>6943</v>
      </c>
      <c r="BB796" s="57" t="s">
        <v>6898</v>
      </c>
      <c r="BC796" s="202"/>
      <c r="BD796" s="24"/>
      <c r="BE796" s="151"/>
      <c r="BG796" s="151"/>
      <c r="BI796" s="151"/>
      <c r="BL796" s="152"/>
    </row>
    <row r="797" spans="1:64" s="169" customFormat="1">
      <c r="A797" s="24">
        <v>3546</v>
      </c>
      <c r="B797" s="24" t="s">
        <v>802</v>
      </c>
      <c r="C797" s="57">
        <v>89</v>
      </c>
      <c r="D797" s="57">
        <v>91.5</v>
      </c>
      <c r="E797" s="57">
        <v>89</v>
      </c>
      <c r="F797" s="57">
        <v>91.3</v>
      </c>
      <c r="G797" s="57">
        <v>83</v>
      </c>
      <c r="H797" s="57">
        <v>84</v>
      </c>
      <c r="I797" s="57">
        <v>81.8</v>
      </c>
      <c r="J797" s="57">
        <v>83.3</v>
      </c>
      <c r="K797" s="57">
        <v>83.3</v>
      </c>
      <c r="L797" s="57">
        <v>84.4</v>
      </c>
      <c r="M797" s="57">
        <v>83.1</v>
      </c>
      <c r="N797" s="57">
        <v>83.8</v>
      </c>
      <c r="O797" s="63">
        <v>6.0024009603841504E-3</v>
      </c>
      <c r="P797" s="57">
        <v>199</v>
      </c>
      <c r="Q797" s="57">
        <v>838</v>
      </c>
      <c r="R797" s="57">
        <v>981.35</v>
      </c>
      <c r="S797" s="57">
        <v>87.76</v>
      </c>
      <c r="T797" s="57">
        <v>91.525000000000006</v>
      </c>
      <c r="U797" s="57">
        <v>90.3917</v>
      </c>
      <c r="V797" s="57">
        <v>87.6</v>
      </c>
      <c r="W797" s="57">
        <v>91.04</v>
      </c>
      <c r="X797" s="57">
        <v>90.313299999999998</v>
      </c>
      <c r="Y797" s="57">
        <v>86.78</v>
      </c>
      <c r="Z797" s="57">
        <v>90.734999999999999</v>
      </c>
      <c r="AA797" s="57">
        <v>90.2333</v>
      </c>
      <c r="AB797" s="57">
        <v>112</v>
      </c>
      <c r="AC797" s="57">
        <v>68.7</v>
      </c>
      <c r="AD797" s="57">
        <v>99.1</v>
      </c>
      <c r="AE797" s="57">
        <v>81.8</v>
      </c>
      <c r="AF797" s="64">
        <v>30.4953</v>
      </c>
      <c r="AG797" s="64">
        <v>30.1219</v>
      </c>
      <c r="AH797" s="64">
        <v>25.458400000000001</v>
      </c>
      <c r="AI797" s="64">
        <v>28.567399999999999</v>
      </c>
      <c r="AJ797" s="61">
        <v>0.46527777777777773</v>
      </c>
      <c r="AK797" s="216">
        <v>200</v>
      </c>
      <c r="AL797" s="62">
        <v>367.665839966205</v>
      </c>
      <c r="AM797" s="24" t="s">
        <v>6129</v>
      </c>
      <c r="AN797" s="216" t="s">
        <v>5960</v>
      </c>
      <c r="AO797" s="216" t="s">
        <v>5971</v>
      </c>
      <c r="AP797" s="216" t="s">
        <v>6884</v>
      </c>
      <c r="AQ797" s="216" t="s">
        <v>6885</v>
      </c>
      <c r="AR797" s="216" t="s">
        <v>6916</v>
      </c>
      <c r="AS797" s="24" t="s">
        <v>6965</v>
      </c>
      <c r="AT797" s="24" t="s">
        <v>6031</v>
      </c>
      <c r="AU797" s="24" t="s">
        <v>6124</v>
      </c>
      <c r="AV797" s="24" t="s">
        <v>6016</v>
      </c>
      <c r="AW797" s="24" t="s">
        <v>5970</v>
      </c>
      <c r="AX797" s="24" t="s">
        <v>5990</v>
      </c>
      <c r="AY797" s="24" t="s">
        <v>7898</v>
      </c>
      <c r="AZ797" s="216" t="s">
        <v>7138</v>
      </c>
      <c r="BA797" s="216" t="s">
        <v>6980</v>
      </c>
      <c r="BB797" s="57" t="s">
        <v>5474</v>
      </c>
      <c r="BC797" s="202"/>
      <c r="BD797" s="24"/>
      <c r="BE797" s="151"/>
      <c r="BG797" s="151"/>
      <c r="BI797" s="151"/>
      <c r="BL797" s="152"/>
    </row>
    <row r="798" spans="1:64" s="169" customFormat="1">
      <c r="A798" s="24">
        <v>3548</v>
      </c>
      <c r="B798" s="24" t="s">
        <v>803</v>
      </c>
      <c r="C798" s="57">
        <v>59</v>
      </c>
      <c r="D798" s="57">
        <v>59.3</v>
      </c>
      <c r="E798" s="57">
        <v>58.3</v>
      </c>
      <c r="F798" s="57">
        <v>59.1</v>
      </c>
      <c r="G798" s="57">
        <v>60</v>
      </c>
      <c r="H798" s="57">
        <v>62.4</v>
      </c>
      <c r="I798" s="57">
        <v>60</v>
      </c>
      <c r="J798" s="57">
        <v>61.9</v>
      </c>
      <c r="K798" s="57">
        <v>62.5</v>
      </c>
      <c r="L798" s="57">
        <v>64</v>
      </c>
      <c r="M798" s="57">
        <v>62.1</v>
      </c>
      <c r="N798" s="57">
        <v>63.7</v>
      </c>
      <c r="O798" s="63">
        <v>2.90791599353796E-2</v>
      </c>
      <c r="P798" s="57">
        <v>179</v>
      </c>
      <c r="Q798" s="57">
        <v>471</v>
      </c>
      <c r="R798" s="57">
        <v>299.5</v>
      </c>
      <c r="S798" s="57">
        <v>60.16</v>
      </c>
      <c r="T798" s="57">
        <v>65.08</v>
      </c>
      <c r="U798" s="57">
        <v>71.993300000000005</v>
      </c>
      <c r="V798" s="57">
        <v>60.34</v>
      </c>
      <c r="W798" s="57">
        <v>64.66</v>
      </c>
      <c r="X798" s="57">
        <v>71.791700000000006</v>
      </c>
      <c r="Y798" s="57">
        <v>60.68</v>
      </c>
      <c r="Z798" s="57">
        <v>64.36</v>
      </c>
      <c r="AA798" s="57">
        <v>71.591700000000003</v>
      </c>
      <c r="AB798" s="57">
        <v>92.1</v>
      </c>
      <c r="AC798" s="57">
        <v>58.3</v>
      </c>
      <c r="AD798" s="57">
        <v>70.5</v>
      </c>
      <c r="AE798" s="57">
        <v>58.3</v>
      </c>
      <c r="AF798" s="64">
        <v>23.6297</v>
      </c>
      <c r="AG798" s="64">
        <v>15.133800000000001</v>
      </c>
      <c r="AH798" s="64">
        <v>46.261600000000001</v>
      </c>
      <c r="AI798" s="64">
        <v>25.509699999999999</v>
      </c>
      <c r="AJ798" s="61">
        <v>0.46527777777777773</v>
      </c>
      <c r="AK798" s="216">
        <v>200</v>
      </c>
      <c r="AL798" s="62">
        <v>330.71449926608392</v>
      </c>
      <c r="AM798" s="24" t="s">
        <v>7515</v>
      </c>
      <c r="AN798" s="216" t="s">
        <v>6009</v>
      </c>
      <c r="AO798" s="216" t="s">
        <v>5971</v>
      </c>
      <c r="AP798" s="216" t="s">
        <v>6884</v>
      </c>
      <c r="AQ798" s="216" t="s">
        <v>6885</v>
      </c>
      <c r="AR798" s="216" t="s">
        <v>6886</v>
      </c>
      <c r="AS798" s="24" t="s">
        <v>7198</v>
      </c>
      <c r="AT798" s="24" t="s">
        <v>6370</v>
      </c>
      <c r="AU798" s="24" t="s">
        <v>6031</v>
      </c>
      <c r="AV798" s="24" t="s">
        <v>6016</v>
      </c>
      <c r="AW798" s="24" t="s">
        <v>5990</v>
      </c>
      <c r="AX798" s="24" t="s">
        <v>5990</v>
      </c>
      <c r="AY798" s="24" t="s">
        <v>7456</v>
      </c>
      <c r="AZ798" s="216" t="s">
        <v>6896</v>
      </c>
      <c r="BA798" s="216" t="s">
        <v>6937</v>
      </c>
      <c r="BB798" s="57" t="s">
        <v>5474</v>
      </c>
      <c r="BC798" s="202"/>
      <c r="BD798" s="24"/>
      <c r="BE798" s="151"/>
      <c r="BG798" s="151"/>
      <c r="BI798" s="151"/>
      <c r="BL798" s="152"/>
    </row>
    <row r="799" spans="1:64" s="169" customFormat="1">
      <c r="A799" s="24">
        <v>3550</v>
      </c>
      <c r="B799" s="24" t="s">
        <v>804</v>
      </c>
      <c r="C799" s="57">
        <v>18.600000000000001</v>
      </c>
      <c r="D799" s="57">
        <v>18.850000000000001</v>
      </c>
      <c r="E799" s="57">
        <v>18.5</v>
      </c>
      <c r="F799" s="57">
        <v>18.600000000000001</v>
      </c>
      <c r="G799" s="57">
        <v>18.95</v>
      </c>
      <c r="H799" s="57">
        <v>18.95</v>
      </c>
      <c r="I799" s="57">
        <v>18.3</v>
      </c>
      <c r="J799" s="57">
        <v>18.45</v>
      </c>
      <c r="K799" s="57">
        <v>18.5</v>
      </c>
      <c r="L799" s="57">
        <v>18.75</v>
      </c>
      <c r="M799" s="57">
        <v>18.45</v>
      </c>
      <c r="N799" s="57">
        <v>18.7</v>
      </c>
      <c r="O799" s="63">
        <v>1.3550135501355001E-2</v>
      </c>
      <c r="P799" s="57">
        <v>86</v>
      </c>
      <c r="Q799" s="57">
        <v>309</v>
      </c>
      <c r="R799" s="57">
        <v>856.05</v>
      </c>
      <c r="S799" s="57">
        <v>18.420000000000002</v>
      </c>
      <c r="T799" s="57">
        <v>20.725000000000001</v>
      </c>
      <c r="U799" s="57">
        <v>19.996700000000001</v>
      </c>
      <c r="V799" s="57">
        <v>18.5</v>
      </c>
      <c r="W799" s="57">
        <v>20.53</v>
      </c>
      <c r="X799" s="57">
        <v>20.003299999999999</v>
      </c>
      <c r="Y799" s="57">
        <v>18.440000000000001</v>
      </c>
      <c r="Z799" s="57">
        <v>20.32</v>
      </c>
      <c r="AA799" s="57">
        <v>20.0092</v>
      </c>
      <c r="AB799" s="57">
        <v>24.1</v>
      </c>
      <c r="AC799" s="57">
        <v>13.6</v>
      </c>
      <c r="AD799" s="57">
        <v>23.35</v>
      </c>
      <c r="AE799" s="57">
        <v>17.7</v>
      </c>
      <c r="AF799" s="64">
        <v>21.4649</v>
      </c>
      <c r="AG799" s="64">
        <v>18.292999999999999</v>
      </c>
      <c r="AH799" s="64">
        <v>26.6556</v>
      </c>
      <c r="AI799" s="64">
        <v>21.080500000000001</v>
      </c>
      <c r="AJ799" s="61">
        <v>0.46527777777777773</v>
      </c>
      <c r="AK799" s="216">
        <v>100</v>
      </c>
      <c r="AL799" s="62">
        <v>172.0759657077019</v>
      </c>
      <c r="AM799" s="24" t="s">
        <v>6038</v>
      </c>
      <c r="AN799" s="216" t="s">
        <v>6009</v>
      </c>
      <c r="AO799" s="216" t="s">
        <v>6007</v>
      </c>
      <c r="AP799" s="216" t="s">
        <v>6884</v>
      </c>
      <c r="AQ799" s="216" t="s">
        <v>6885</v>
      </c>
      <c r="AR799" s="216" t="s">
        <v>6886</v>
      </c>
      <c r="AS799" s="24" t="s">
        <v>5474</v>
      </c>
      <c r="AT799" s="24" t="s">
        <v>6166</v>
      </c>
      <c r="AU799" s="24" t="s">
        <v>6209</v>
      </c>
      <c r="AV799" s="24" t="s">
        <v>6016</v>
      </c>
      <c r="AW799" s="24" t="s">
        <v>5990</v>
      </c>
      <c r="AX799" s="24" t="s">
        <v>5990</v>
      </c>
      <c r="AY799" s="24" t="s">
        <v>7899</v>
      </c>
      <c r="AZ799" s="216" t="s">
        <v>7581</v>
      </c>
      <c r="BA799" s="216" t="s">
        <v>7320</v>
      </c>
      <c r="BB799" s="57" t="s">
        <v>6898</v>
      </c>
      <c r="BC799" s="202"/>
      <c r="BD799" s="24"/>
      <c r="BE799" s="151"/>
      <c r="BG799" s="151"/>
      <c r="BI799" s="151"/>
      <c r="BL799" s="152"/>
    </row>
    <row r="800" spans="1:64" s="169" customFormat="1">
      <c r="A800" s="24">
        <v>3551</v>
      </c>
      <c r="B800" s="24" t="s">
        <v>805</v>
      </c>
      <c r="C800" s="57">
        <v>69.900000000000006</v>
      </c>
      <c r="D800" s="57">
        <v>71.8</v>
      </c>
      <c r="E800" s="57">
        <v>64.599999999999994</v>
      </c>
      <c r="F800" s="57">
        <v>68.099999999999994</v>
      </c>
      <c r="G800" s="57">
        <v>68.900000000000006</v>
      </c>
      <c r="H800" s="57">
        <v>70.2</v>
      </c>
      <c r="I800" s="57">
        <v>66.3</v>
      </c>
      <c r="J800" s="57">
        <v>69.900000000000006</v>
      </c>
      <c r="K800" s="57">
        <v>70.900000000000006</v>
      </c>
      <c r="L800" s="57">
        <v>72.400000000000006</v>
      </c>
      <c r="M800" s="57">
        <v>68.400000000000006</v>
      </c>
      <c r="N800" s="57">
        <v>68.8</v>
      </c>
      <c r="O800" s="63">
        <v>-1.57367668097281E-2</v>
      </c>
      <c r="P800" s="57">
        <v>2997</v>
      </c>
      <c r="Q800" s="57">
        <v>4204</v>
      </c>
      <c r="R800" s="57">
        <v>2209</v>
      </c>
      <c r="S800" s="57">
        <v>64.819999999999993</v>
      </c>
      <c r="T800" s="57">
        <v>59.825000000000003</v>
      </c>
      <c r="U800" s="57">
        <v>56.405000000000001</v>
      </c>
      <c r="V800" s="57">
        <v>66.180000000000007</v>
      </c>
      <c r="W800" s="57">
        <v>60.314999999999998</v>
      </c>
      <c r="X800" s="57">
        <v>56.691699999999997</v>
      </c>
      <c r="Y800" s="57">
        <v>67.14</v>
      </c>
      <c r="Z800" s="57">
        <v>60.854999999999997</v>
      </c>
      <c r="AA800" s="57">
        <v>56.945</v>
      </c>
      <c r="AB800" s="57">
        <v>72.400000000000006</v>
      </c>
      <c r="AC800" s="57">
        <v>45</v>
      </c>
      <c r="AD800" s="57">
        <v>72.400000000000006</v>
      </c>
      <c r="AE800" s="57">
        <v>55.5</v>
      </c>
      <c r="AF800" s="64">
        <v>78.472300000000004</v>
      </c>
      <c r="AG800" s="64">
        <v>72.401399999999995</v>
      </c>
      <c r="AH800" s="64">
        <v>76.952600000000004</v>
      </c>
      <c r="AI800" s="64">
        <v>73.918400000000005</v>
      </c>
      <c r="AJ800" s="61">
        <v>0.46527777777777773</v>
      </c>
      <c r="AK800" s="216">
        <v>3000</v>
      </c>
      <c r="AL800" s="62">
        <v>5131.8838362183214</v>
      </c>
      <c r="AM800" s="24" t="s">
        <v>6655</v>
      </c>
      <c r="AN800" s="216" t="s">
        <v>6020</v>
      </c>
      <c r="AO800" s="216" t="s">
        <v>5989</v>
      </c>
      <c r="AP800" s="216" t="s">
        <v>6908</v>
      </c>
      <c r="AQ800" s="216" t="s">
        <v>6900</v>
      </c>
      <c r="AR800" s="216" t="s">
        <v>6886</v>
      </c>
      <c r="AS800" s="24" t="s">
        <v>7350</v>
      </c>
      <c r="AT800" s="24" t="s">
        <v>5962</v>
      </c>
      <c r="AU800" s="24" t="s">
        <v>6075</v>
      </c>
      <c r="AV800" s="24" t="s">
        <v>5962</v>
      </c>
      <c r="AW800" s="24" t="s">
        <v>5986</v>
      </c>
      <c r="AX800" s="24" t="s">
        <v>5965</v>
      </c>
      <c r="AY800" s="24" t="s">
        <v>7843</v>
      </c>
      <c r="AZ800" s="216" t="s">
        <v>7900</v>
      </c>
      <c r="BA800" s="216" t="s">
        <v>7262</v>
      </c>
      <c r="BB800" s="57" t="s">
        <v>5474</v>
      </c>
      <c r="BC800" s="202"/>
      <c r="BD800" s="24"/>
      <c r="BE800" s="151"/>
      <c r="BG800" s="151"/>
      <c r="BI800" s="151"/>
      <c r="BL800" s="152"/>
    </row>
    <row r="801" spans="1:64" s="169" customFormat="1">
      <c r="A801" s="24">
        <v>3552</v>
      </c>
      <c r="B801" s="24" t="s">
        <v>806</v>
      </c>
      <c r="C801" s="57">
        <v>197.5</v>
      </c>
      <c r="D801" s="57">
        <v>208</v>
      </c>
      <c r="E801" s="57">
        <v>197</v>
      </c>
      <c r="F801" s="57">
        <v>207.5</v>
      </c>
      <c r="G801" s="57">
        <v>209.5</v>
      </c>
      <c r="H801" s="57">
        <v>210</v>
      </c>
      <c r="I801" s="57">
        <v>200</v>
      </c>
      <c r="J801" s="57">
        <v>201</v>
      </c>
      <c r="K801" s="57">
        <v>202</v>
      </c>
      <c r="L801" s="57">
        <v>208</v>
      </c>
      <c r="M801" s="57">
        <v>199</v>
      </c>
      <c r="N801" s="57">
        <v>204.5</v>
      </c>
      <c r="O801" s="63">
        <v>1.7412935323382998E-2</v>
      </c>
      <c r="P801" s="57">
        <v>1835</v>
      </c>
      <c r="Q801" s="57">
        <v>2387</v>
      </c>
      <c r="R801" s="57">
        <v>3153</v>
      </c>
      <c r="S801" s="57">
        <v>198.8</v>
      </c>
      <c r="T801" s="57">
        <v>214.7</v>
      </c>
      <c r="U801" s="57">
        <v>230.3</v>
      </c>
      <c r="V801" s="57">
        <v>201.6</v>
      </c>
      <c r="W801" s="57">
        <v>212.75</v>
      </c>
      <c r="X801" s="57">
        <v>230.07499999999999</v>
      </c>
      <c r="Y801" s="57">
        <v>201.4</v>
      </c>
      <c r="Z801" s="57">
        <v>211.42500000000001</v>
      </c>
      <c r="AA801" s="57">
        <v>229.875</v>
      </c>
      <c r="AB801" s="57">
        <v>379.5</v>
      </c>
      <c r="AC801" s="57">
        <v>82</v>
      </c>
      <c r="AD801" s="57">
        <v>249.5</v>
      </c>
      <c r="AE801" s="57">
        <v>182.5</v>
      </c>
      <c r="AF801" s="64">
        <v>54.044699999999999</v>
      </c>
      <c r="AG801" s="64">
        <v>41.130499999999998</v>
      </c>
      <c r="AH801" s="64">
        <v>60.474299999999999</v>
      </c>
      <c r="AI801" s="64">
        <v>47.578400000000002</v>
      </c>
      <c r="AJ801" s="61">
        <v>0.46527777777777773</v>
      </c>
      <c r="AK801" s="216">
        <v>2000</v>
      </c>
      <c r="AL801" s="62">
        <v>3223.9611466922993</v>
      </c>
      <c r="AM801" s="24" t="s">
        <v>6123</v>
      </c>
      <c r="AN801" s="216" t="s">
        <v>6009</v>
      </c>
      <c r="AO801" s="216" t="s">
        <v>5961</v>
      </c>
      <c r="AP801" s="216" t="s">
        <v>6884</v>
      </c>
      <c r="AQ801" s="216" t="s">
        <v>6885</v>
      </c>
      <c r="AR801" s="216" t="s">
        <v>6886</v>
      </c>
      <c r="AS801" s="24" t="s">
        <v>5474</v>
      </c>
      <c r="AT801" s="24" t="s">
        <v>5982</v>
      </c>
      <c r="AU801" s="24" t="s">
        <v>5964</v>
      </c>
      <c r="AV801" s="24" t="s">
        <v>6022</v>
      </c>
      <c r="AW801" s="24" t="s">
        <v>5986</v>
      </c>
      <c r="AX801" s="24" t="s">
        <v>5991</v>
      </c>
      <c r="AY801" s="24" t="s">
        <v>7273</v>
      </c>
      <c r="AZ801" s="216" t="s">
        <v>7287</v>
      </c>
      <c r="BA801" s="216" t="s">
        <v>6980</v>
      </c>
      <c r="BB801" s="57" t="s">
        <v>6898</v>
      </c>
      <c r="BC801" s="202"/>
      <c r="BD801" s="24"/>
      <c r="BE801" s="151"/>
      <c r="BG801" s="151"/>
      <c r="BI801" s="151"/>
      <c r="BL801" s="152"/>
    </row>
    <row r="802" spans="1:64" s="169" customFormat="1">
      <c r="A802" s="24">
        <v>3555</v>
      </c>
      <c r="B802" s="24" t="s">
        <v>5846</v>
      </c>
      <c r="C802" s="57">
        <v>32.25</v>
      </c>
      <c r="D802" s="57">
        <v>33.049999999999997</v>
      </c>
      <c r="E802" s="57">
        <v>32.1</v>
      </c>
      <c r="F802" s="57">
        <v>32.799999999999997</v>
      </c>
      <c r="G802" s="57">
        <v>33.35</v>
      </c>
      <c r="H802" s="57">
        <v>33.35</v>
      </c>
      <c r="I802" s="57">
        <v>32.700000000000003</v>
      </c>
      <c r="J802" s="57">
        <v>32.700000000000003</v>
      </c>
      <c r="K802" s="57">
        <v>32.5</v>
      </c>
      <c r="L802" s="57">
        <v>32.5</v>
      </c>
      <c r="M802" s="57">
        <v>32.5</v>
      </c>
      <c r="N802" s="57">
        <v>32.5</v>
      </c>
      <c r="O802" s="63">
        <v>-6.1162079510703304E-3</v>
      </c>
      <c r="P802" s="57">
        <v>2</v>
      </c>
      <c r="Q802" s="57">
        <v>2</v>
      </c>
      <c r="R802" s="57">
        <v>8.6999999999999993</v>
      </c>
      <c r="S802" s="57">
        <v>33.18</v>
      </c>
      <c r="T802" s="57">
        <v>33.672499999999999</v>
      </c>
      <c r="U802" s="57">
        <v>33.3065</v>
      </c>
      <c r="V802" s="57">
        <v>33.1</v>
      </c>
      <c r="W802" s="57">
        <v>33.697499999999998</v>
      </c>
      <c r="X802" s="57">
        <v>33.276899999999998</v>
      </c>
      <c r="Y802" s="57">
        <v>32.9</v>
      </c>
      <c r="Z802" s="57">
        <v>33.672499999999999</v>
      </c>
      <c r="AA802" s="57">
        <v>33.262700000000002</v>
      </c>
      <c r="AB802" s="57">
        <v>35.950000000000003</v>
      </c>
      <c r="AC802" s="57">
        <v>27.25</v>
      </c>
      <c r="AD802" s="57">
        <v>35.799999999999997</v>
      </c>
      <c r="AE802" s="57">
        <v>31.05</v>
      </c>
      <c r="AF802" s="64">
        <v>47.513300000000001</v>
      </c>
      <c r="AG802" s="64">
        <v>48.283099999999997</v>
      </c>
      <c r="AH802" s="64">
        <v>44.0687</v>
      </c>
      <c r="AI802" s="64">
        <v>46.878300000000003</v>
      </c>
      <c r="AJ802" s="61">
        <v>0.46527777777777773</v>
      </c>
      <c r="AK802" s="216">
        <v>50</v>
      </c>
      <c r="AL802" s="62">
        <v>6.2102218317471261</v>
      </c>
      <c r="AM802" s="24" t="s">
        <v>6671</v>
      </c>
      <c r="AN802" s="216" t="s">
        <v>5967</v>
      </c>
      <c r="AO802" s="216" t="s">
        <v>5971</v>
      </c>
      <c r="AP802" s="216" t="s">
        <v>6884</v>
      </c>
      <c r="AQ802" s="216" t="s">
        <v>6885</v>
      </c>
      <c r="AR802" s="216" t="s">
        <v>6916</v>
      </c>
      <c r="AS802" s="24" t="s">
        <v>5474</v>
      </c>
      <c r="AT802" s="24" t="s">
        <v>6016</v>
      </c>
      <c r="AU802" s="24" t="s">
        <v>6518</v>
      </c>
      <c r="AV802" s="24" t="s">
        <v>6577</v>
      </c>
      <c r="AW802" s="24" t="s">
        <v>5979</v>
      </c>
      <c r="AX802" s="24" t="s">
        <v>5979</v>
      </c>
      <c r="AY802" s="24" t="s">
        <v>7234</v>
      </c>
      <c r="AZ802" s="216" t="s">
        <v>7223</v>
      </c>
      <c r="BA802" s="216" t="s">
        <v>6967</v>
      </c>
      <c r="BB802" s="57" t="s">
        <v>5474</v>
      </c>
      <c r="BC802" s="202"/>
      <c r="BD802" s="24"/>
      <c r="BE802" s="151"/>
      <c r="BG802" s="151"/>
      <c r="BI802" s="151"/>
      <c r="BL802" s="152"/>
    </row>
    <row r="803" spans="1:64" s="169" customFormat="1">
      <c r="A803" s="24">
        <v>3556</v>
      </c>
      <c r="B803" s="24" t="s">
        <v>808</v>
      </c>
      <c r="C803" s="57">
        <v>94.5</v>
      </c>
      <c r="D803" s="57">
        <v>96.6</v>
      </c>
      <c r="E803" s="57">
        <v>93.2</v>
      </c>
      <c r="F803" s="57">
        <v>94.6</v>
      </c>
      <c r="G803" s="57">
        <v>97</v>
      </c>
      <c r="H803" s="57">
        <v>97.6</v>
      </c>
      <c r="I803" s="57">
        <v>91.1</v>
      </c>
      <c r="J803" s="57">
        <v>91.1</v>
      </c>
      <c r="K803" s="57">
        <v>90</v>
      </c>
      <c r="L803" s="57">
        <v>94.2</v>
      </c>
      <c r="M803" s="57">
        <v>90</v>
      </c>
      <c r="N803" s="57">
        <v>94.2</v>
      </c>
      <c r="O803" s="63">
        <v>3.4028540065861597E-2</v>
      </c>
      <c r="P803" s="57">
        <v>1561</v>
      </c>
      <c r="Q803" s="57">
        <v>3138</v>
      </c>
      <c r="R803" s="57">
        <v>5364.1</v>
      </c>
      <c r="S803" s="57">
        <v>91.6</v>
      </c>
      <c r="T803" s="57">
        <v>99.89</v>
      </c>
      <c r="U803" s="57">
        <v>81.504999999999995</v>
      </c>
      <c r="V803" s="57">
        <v>91.96</v>
      </c>
      <c r="W803" s="57">
        <v>99.245000000000005</v>
      </c>
      <c r="X803" s="57">
        <v>81.986699999999999</v>
      </c>
      <c r="Y803" s="57">
        <v>92.1</v>
      </c>
      <c r="Z803" s="57">
        <v>99.015000000000001</v>
      </c>
      <c r="AA803" s="57">
        <v>82.504999999999995</v>
      </c>
      <c r="AB803" s="57">
        <v>120</v>
      </c>
      <c r="AC803" s="57">
        <v>51</v>
      </c>
      <c r="AD803" s="57">
        <v>120</v>
      </c>
      <c r="AE803" s="57">
        <v>86.6</v>
      </c>
      <c r="AF803" s="64">
        <v>34.689300000000003</v>
      </c>
      <c r="AG803" s="64">
        <v>27.569199999999999</v>
      </c>
      <c r="AH803" s="64">
        <v>46.156500000000001</v>
      </c>
      <c r="AI803" s="64">
        <v>33.764899999999997</v>
      </c>
      <c r="AJ803" s="61">
        <v>0.46527777777777773</v>
      </c>
      <c r="AK803" s="216">
        <v>2000</v>
      </c>
      <c r="AL803" s="62">
        <v>2742.5631335077273</v>
      </c>
      <c r="AM803" s="24" t="s">
        <v>7150</v>
      </c>
      <c r="AN803" s="216" t="s">
        <v>6009</v>
      </c>
      <c r="AO803" s="216" t="s">
        <v>5971</v>
      </c>
      <c r="AP803" s="216" t="s">
        <v>6908</v>
      </c>
      <c r="AQ803" s="216" t="s">
        <v>6885</v>
      </c>
      <c r="AR803" s="216" t="s">
        <v>6886</v>
      </c>
      <c r="AS803" s="24" t="s">
        <v>5474</v>
      </c>
      <c r="AT803" s="24" t="s">
        <v>5969</v>
      </c>
      <c r="AU803" s="24" t="s">
        <v>6004</v>
      </c>
      <c r="AV803" s="24" t="s">
        <v>6201</v>
      </c>
      <c r="AW803" s="24" t="s">
        <v>5979</v>
      </c>
      <c r="AX803" s="24" t="s">
        <v>5979</v>
      </c>
      <c r="AY803" s="24" t="s">
        <v>6975</v>
      </c>
      <c r="AZ803" s="216" t="s">
        <v>7511</v>
      </c>
      <c r="BA803" s="216" t="s">
        <v>7375</v>
      </c>
      <c r="BB803" s="57" t="s">
        <v>6898</v>
      </c>
      <c r="BC803" s="202"/>
      <c r="BD803" s="24"/>
      <c r="BE803" s="151"/>
      <c r="BG803" s="151"/>
      <c r="BI803" s="151"/>
      <c r="BL803" s="152"/>
    </row>
    <row r="804" spans="1:64" s="169" customFormat="1">
      <c r="A804" s="24">
        <v>3557</v>
      </c>
      <c r="B804" s="24" t="s">
        <v>809</v>
      </c>
      <c r="C804" s="57">
        <v>82.5</v>
      </c>
      <c r="D804" s="57">
        <v>83.1</v>
      </c>
      <c r="E804" s="57">
        <v>82.2</v>
      </c>
      <c r="F804" s="57">
        <v>82.2</v>
      </c>
      <c r="G804" s="57">
        <v>81.7</v>
      </c>
      <c r="H804" s="57">
        <v>81.8</v>
      </c>
      <c r="I804" s="57">
        <v>80.400000000000006</v>
      </c>
      <c r="J804" s="57">
        <v>80.8</v>
      </c>
      <c r="K804" s="57">
        <v>80.8</v>
      </c>
      <c r="L804" s="57">
        <v>81.3</v>
      </c>
      <c r="M804" s="57">
        <v>80.8</v>
      </c>
      <c r="N804" s="57">
        <v>81.3</v>
      </c>
      <c r="O804" s="63">
        <v>6.1881188118811797E-3</v>
      </c>
      <c r="P804" s="57">
        <v>95</v>
      </c>
      <c r="Q804" s="57">
        <v>433</v>
      </c>
      <c r="R804" s="57">
        <v>187.25</v>
      </c>
      <c r="S804" s="57">
        <v>83.08</v>
      </c>
      <c r="T804" s="57">
        <v>83.55</v>
      </c>
      <c r="U804" s="57">
        <v>83.738299999999995</v>
      </c>
      <c r="V804" s="57">
        <v>82.48</v>
      </c>
      <c r="W804" s="57">
        <v>83.52</v>
      </c>
      <c r="X804" s="57">
        <v>83.696700000000007</v>
      </c>
      <c r="Y804" s="57">
        <v>81.98</v>
      </c>
      <c r="Z804" s="57">
        <v>83.515000000000001</v>
      </c>
      <c r="AA804" s="57">
        <v>83.661699999999996</v>
      </c>
      <c r="AB804" s="57">
        <v>119</v>
      </c>
      <c r="AC804" s="57">
        <v>72.599999999999994</v>
      </c>
      <c r="AD804" s="57">
        <v>89.2</v>
      </c>
      <c r="AE804" s="57">
        <v>80.400000000000006</v>
      </c>
      <c r="AF804" s="64">
        <v>16.133099999999999</v>
      </c>
      <c r="AG804" s="64">
        <v>24.072800000000001</v>
      </c>
      <c r="AH804" s="64">
        <v>15.7554</v>
      </c>
      <c r="AI804" s="64">
        <v>21.3003</v>
      </c>
      <c r="AJ804" s="61">
        <v>0.46527777777777773</v>
      </c>
      <c r="AK804" s="216">
        <v>100</v>
      </c>
      <c r="AL804" s="62">
        <v>190.08391560734512</v>
      </c>
      <c r="AM804" s="24" t="s">
        <v>6551</v>
      </c>
      <c r="AN804" s="216" t="s">
        <v>5967</v>
      </c>
      <c r="AO804" s="216" t="s">
        <v>6007</v>
      </c>
      <c r="AP804" s="216" t="s">
        <v>6884</v>
      </c>
      <c r="AQ804" s="216" t="s">
        <v>6885</v>
      </c>
      <c r="AR804" s="216" t="s">
        <v>6916</v>
      </c>
      <c r="AS804" s="24" t="s">
        <v>6965</v>
      </c>
      <c r="AT804" s="24" t="s">
        <v>6535</v>
      </c>
      <c r="AU804" s="24" t="s">
        <v>5984</v>
      </c>
      <c r="AV804" s="24" t="s">
        <v>6493</v>
      </c>
      <c r="AW804" s="24" t="s">
        <v>5979</v>
      </c>
      <c r="AX804" s="24" t="s">
        <v>5979</v>
      </c>
      <c r="AY804" s="24" t="s">
        <v>7818</v>
      </c>
      <c r="AZ804" s="216" t="s">
        <v>7251</v>
      </c>
      <c r="BA804" s="216" t="s">
        <v>6967</v>
      </c>
      <c r="BB804" s="57" t="s">
        <v>5474</v>
      </c>
      <c r="BC804" s="202"/>
      <c r="BD804" s="24"/>
      <c r="BE804" s="151"/>
      <c r="BG804" s="151"/>
      <c r="BI804" s="151"/>
      <c r="BL804" s="152"/>
    </row>
    <row r="805" spans="1:64" s="169" customFormat="1">
      <c r="A805" s="24">
        <v>3558</v>
      </c>
      <c r="B805" s="24" t="s">
        <v>810</v>
      </c>
      <c r="C805" s="57">
        <v>93.1</v>
      </c>
      <c r="D805" s="57">
        <v>94.3</v>
      </c>
      <c r="E805" s="57">
        <v>93.1</v>
      </c>
      <c r="F805" s="57">
        <v>94.3</v>
      </c>
      <c r="G805" s="57">
        <v>95</v>
      </c>
      <c r="H805" s="57">
        <v>95.1</v>
      </c>
      <c r="I805" s="57">
        <v>94.6</v>
      </c>
      <c r="J805" s="57">
        <v>95</v>
      </c>
      <c r="K805" s="57">
        <v>94.6</v>
      </c>
      <c r="L805" s="57">
        <v>95.5</v>
      </c>
      <c r="M805" s="57">
        <v>94.6</v>
      </c>
      <c r="N805" s="57">
        <v>95.5</v>
      </c>
      <c r="O805" s="63">
        <v>5.2631578947368403E-3</v>
      </c>
      <c r="P805" s="57">
        <v>10</v>
      </c>
      <c r="Q805" s="57">
        <v>10</v>
      </c>
      <c r="R805" s="57">
        <v>52.6</v>
      </c>
      <c r="S805" s="57">
        <v>93.24</v>
      </c>
      <c r="T805" s="57">
        <v>96.204999999999998</v>
      </c>
      <c r="U805" s="57">
        <v>96.745000000000005</v>
      </c>
      <c r="V805" s="57">
        <v>93.82</v>
      </c>
      <c r="W805" s="57">
        <v>95.905000000000001</v>
      </c>
      <c r="X805" s="57">
        <v>96.811700000000002</v>
      </c>
      <c r="Y805" s="57">
        <v>94.18</v>
      </c>
      <c r="Z805" s="57">
        <v>95.685000000000002</v>
      </c>
      <c r="AA805" s="57">
        <v>96.838300000000004</v>
      </c>
      <c r="AB805" s="57">
        <v>117</v>
      </c>
      <c r="AC805" s="57">
        <v>83</v>
      </c>
      <c r="AD805" s="57">
        <v>100</v>
      </c>
      <c r="AE805" s="57">
        <v>91.3</v>
      </c>
      <c r="AF805" s="64">
        <v>51.033200000000001</v>
      </c>
      <c r="AG805" s="64">
        <v>33.512700000000002</v>
      </c>
      <c r="AH805" s="64">
        <v>67.355500000000006</v>
      </c>
      <c r="AI805" s="64">
        <v>44.793599999999998</v>
      </c>
      <c r="AJ805" s="61">
        <v>0.46527777777777773</v>
      </c>
      <c r="AK805" s="216">
        <v>50</v>
      </c>
      <c r="AL805" s="62">
        <v>31.051109158735631</v>
      </c>
      <c r="AM805" s="24" t="s">
        <v>6551</v>
      </c>
      <c r="AN805" s="216" t="s">
        <v>6009</v>
      </c>
      <c r="AO805" s="216" t="s">
        <v>5961</v>
      </c>
      <c r="AP805" s="216" t="s">
        <v>6884</v>
      </c>
      <c r="AQ805" s="216" t="s">
        <v>6885</v>
      </c>
      <c r="AR805" s="216" t="s">
        <v>6886</v>
      </c>
      <c r="AS805" s="24" t="s">
        <v>5474</v>
      </c>
      <c r="AT805" s="24" t="s">
        <v>6493</v>
      </c>
      <c r="AU805" s="24" t="s">
        <v>6511</v>
      </c>
      <c r="AV805" s="24" t="s">
        <v>6493</v>
      </c>
      <c r="AW805" s="24" t="s">
        <v>5979</v>
      </c>
      <c r="AX805" s="24" t="s">
        <v>5979</v>
      </c>
      <c r="AY805" s="24" t="s">
        <v>7161</v>
      </c>
      <c r="AZ805" s="216" t="s">
        <v>7511</v>
      </c>
      <c r="BA805" s="216" t="s">
        <v>7320</v>
      </c>
      <c r="BB805" s="57" t="s">
        <v>5474</v>
      </c>
      <c r="BC805" s="202"/>
      <c r="BD805" s="24"/>
      <c r="BE805" s="151"/>
      <c r="BG805" s="151"/>
      <c r="BI805" s="151"/>
      <c r="BL805" s="152"/>
    </row>
    <row r="806" spans="1:64" s="169" customFormat="1">
      <c r="A806" s="24">
        <v>3563</v>
      </c>
      <c r="B806" s="24" t="s">
        <v>813</v>
      </c>
      <c r="C806" s="57">
        <v>258</v>
      </c>
      <c r="D806" s="57">
        <v>270</v>
      </c>
      <c r="E806" s="57">
        <v>258</v>
      </c>
      <c r="F806" s="57">
        <v>267</v>
      </c>
      <c r="G806" s="57">
        <v>270.5</v>
      </c>
      <c r="H806" s="57">
        <v>276.5</v>
      </c>
      <c r="I806" s="57">
        <v>269</v>
      </c>
      <c r="J806" s="57">
        <v>276</v>
      </c>
      <c r="K806" s="57">
        <v>273</v>
      </c>
      <c r="L806" s="57">
        <v>273</v>
      </c>
      <c r="M806" s="57">
        <v>265.5</v>
      </c>
      <c r="N806" s="57">
        <v>268</v>
      </c>
      <c r="O806" s="63">
        <v>-2.8985507246376802E-2</v>
      </c>
      <c r="P806" s="57">
        <v>446</v>
      </c>
      <c r="Q806" s="57">
        <v>640</v>
      </c>
      <c r="R806" s="57">
        <v>799.85</v>
      </c>
      <c r="S806" s="57">
        <v>260.2</v>
      </c>
      <c r="T806" s="57">
        <v>270.17500000000001</v>
      </c>
      <c r="U806" s="57">
        <v>259.98329999999999</v>
      </c>
      <c r="V806" s="57">
        <v>263.60000000000002</v>
      </c>
      <c r="W806" s="57">
        <v>271.2</v>
      </c>
      <c r="X806" s="57">
        <v>260.57499999999999</v>
      </c>
      <c r="Y806" s="57">
        <v>263.39999999999998</v>
      </c>
      <c r="Z806" s="57">
        <v>272.14999999999998</v>
      </c>
      <c r="AA806" s="57">
        <v>260.98329999999999</v>
      </c>
      <c r="AB806" s="57">
        <v>315</v>
      </c>
      <c r="AC806" s="57">
        <v>206</v>
      </c>
      <c r="AD806" s="57">
        <v>293</v>
      </c>
      <c r="AE806" s="57">
        <v>246</v>
      </c>
      <c r="AF806" s="64">
        <v>37.841000000000001</v>
      </c>
      <c r="AG806" s="64">
        <v>32.599499999999999</v>
      </c>
      <c r="AH806" s="64">
        <v>39.512999999999998</v>
      </c>
      <c r="AI806" s="64">
        <v>34.904000000000003</v>
      </c>
      <c r="AJ806" s="61">
        <v>0.46527777777777773</v>
      </c>
      <c r="AK806" s="216">
        <v>450</v>
      </c>
      <c r="AL806" s="62">
        <v>813.93886592802892</v>
      </c>
      <c r="AM806" s="24" t="s">
        <v>7651</v>
      </c>
      <c r="AN806" s="216" t="s">
        <v>6009</v>
      </c>
      <c r="AO806" s="216" t="s">
        <v>5971</v>
      </c>
      <c r="AP806" s="216" t="s">
        <v>6908</v>
      </c>
      <c r="AQ806" s="216" t="s">
        <v>6885</v>
      </c>
      <c r="AR806" s="216" t="s">
        <v>6886</v>
      </c>
      <c r="AS806" s="24" t="s">
        <v>5474</v>
      </c>
      <c r="AT806" s="24" t="s">
        <v>6031</v>
      </c>
      <c r="AU806" s="24" t="s">
        <v>6016</v>
      </c>
      <c r="AV806" s="24" t="s">
        <v>6017</v>
      </c>
      <c r="AW806" s="24" t="s">
        <v>5979</v>
      </c>
      <c r="AX806" s="24" t="s">
        <v>5991</v>
      </c>
      <c r="AY806" s="24" t="s">
        <v>7256</v>
      </c>
      <c r="AZ806" s="216" t="s">
        <v>7144</v>
      </c>
      <c r="BA806" s="216" t="s">
        <v>7037</v>
      </c>
      <c r="BB806" s="57" t="s">
        <v>5474</v>
      </c>
      <c r="BC806" s="202"/>
      <c r="BD806" s="24"/>
      <c r="BE806" s="151"/>
      <c r="BG806" s="151"/>
      <c r="BI806" s="151"/>
      <c r="BL806" s="152"/>
    </row>
    <row r="807" spans="1:64" s="169" customFormat="1">
      <c r="A807" s="24">
        <v>3567</v>
      </c>
      <c r="B807" s="24" t="s">
        <v>815</v>
      </c>
      <c r="C807" s="57">
        <v>33.700000000000003</v>
      </c>
      <c r="D807" s="57">
        <v>34.200000000000003</v>
      </c>
      <c r="E807" s="57">
        <v>33.700000000000003</v>
      </c>
      <c r="F807" s="57">
        <v>33.799999999999997</v>
      </c>
      <c r="G807" s="57">
        <v>34.200000000000003</v>
      </c>
      <c r="H807" s="57">
        <v>35.4</v>
      </c>
      <c r="I807" s="57">
        <v>33.799999999999997</v>
      </c>
      <c r="J807" s="57">
        <v>35</v>
      </c>
      <c r="K807" s="57">
        <v>34.9</v>
      </c>
      <c r="L807" s="57">
        <v>35.700000000000003</v>
      </c>
      <c r="M807" s="57">
        <v>34.9</v>
      </c>
      <c r="N807" s="57">
        <v>35.6</v>
      </c>
      <c r="O807" s="63">
        <v>1.7142857142857099E-2</v>
      </c>
      <c r="P807" s="57">
        <v>84</v>
      </c>
      <c r="Q807" s="57">
        <v>316</v>
      </c>
      <c r="R807" s="57">
        <v>358.3</v>
      </c>
      <c r="S807" s="57">
        <v>33.85</v>
      </c>
      <c r="T807" s="57">
        <v>34.945</v>
      </c>
      <c r="U807" s="57">
        <v>34.195799999999998</v>
      </c>
      <c r="V807" s="57">
        <v>34.049999999999997</v>
      </c>
      <c r="W807" s="57">
        <v>34.967500000000001</v>
      </c>
      <c r="X807" s="57">
        <v>34.238300000000002</v>
      </c>
      <c r="Y807" s="57">
        <v>34.270000000000003</v>
      </c>
      <c r="Z807" s="57">
        <v>35.072499999999998</v>
      </c>
      <c r="AA807" s="57">
        <v>34.2883</v>
      </c>
      <c r="AB807" s="57">
        <v>40.200000000000003</v>
      </c>
      <c r="AC807" s="57">
        <v>24.5</v>
      </c>
      <c r="AD807" s="57">
        <v>38.700000000000003</v>
      </c>
      <c r="AE807" s="57">
        <v>33</v>
      </c>
      <c r="AF807" s="64">
        <v>37.731400000000001</v>
      </c>
      <c r="AG807" s="64">
        <v>26.2437</v>
      </c>
      <c r="AH807" s="64">
        <v>57.253100000000003</v>
      </c>
      <c r="AI807" s="64">
        <v>36.580199999999998</v>
      </c>
      <c r="AJ807" s="61">
        <v>0.46527777777777773</v>
      </c>
      <c r="AK807" s="216">
        <v>100</v>
      </c>
      <c r="AL807" s="62">
        <v>168.07419906333672</v>
      </c>
      <c r="AM807" s="24" t="s">
        <v>7575</v>
      </c>
      <c r="AN807" s="216" t="s">
        <v>6009</v>
      </c>
      <c r="AO807" s="216" t="s">
        <v>5961</v>
      </c>
      <c r="AP807" s="216" t="s">
        <v>6908</v>
      </c>
      <c r="AQ807" s="216" t="s">
        <v>6900</v>
      </c>
      <c r="AR807" s="216" t="s">
        <v>6886</v>
      </c>
      <c r="AS807" s="24" t="s">
        <v>5474</v>
      </c>
      <c r="AT807" s="24" t="s">
        <v>6492</v>
      </c>
      <c r="AU807" s="24" t="s">
        <v>6010</v>
      </c>
      <c r="AV807" s="24" t="s">
        <v>6055</v>
      </c>
      <c r="AW807" s="24" t="s">
        <v>5965</v>
      </c>
      <c r="AX807" s="24" t="s">
        <v>5979</v>
      </c>
      <c r="AY807" s="24" t="s">
        <v>6901</v>
      </c>
      <c r="AZ807" s="216" t="s">
        <v>7701</v>
      </c>
      <c r="BA807" s="216" t="s">
        <v>7016</v>
      </c>
      <c r="BB807" s="57" t="s">
        <v>7017</v>
      </c>
      <c r="BC807" s="202"/>
      <c r="BD807" s="24"/>
      <c r="BE807" s="151"/>
      <c r="BG807" s="151"/>
      <c r="BI807" s="151"/>
      <c r="BL807" s="152"/>
    </row>
    <row r="808" spans="1:64" s="169" customFormat="1">
      <c r="A808" s="24">
        <v>3570</v>
      </c>
      <c r="B808" s="24" t="s">
        <v>816</v>
      </c>
      <c r="C808" s="57">
        <v>68</v>
      </c>
      <c r="D808" s="57">
        <v>68.2</v>
      </c>
      <c r="E808" s="57">
        <v>67.7</v>
      </c>
      <c r="F808" s="57">
        <v>68.2</v>
      </c>
      <c r="G808" s="57">
        <v>68.2</v>
      </c>
      <c r="H808" s="57">
        <v>68.2</v>
      </c>
      <c r="I808" s="57">
        <v>67.5</v>
      </c>
      <c r="J808" s="57">
        <v>67.599999999999994</v>
      </c>
      <c r="K808" s="57">
        <v>68</v>
      </c>
      <c r="L808" s="57">
        <v>68.400000000000006</v>
      </c>
      <c r="M808" s="57">
        <v>68</v>
      </c>
      <c r="N808" s="57">
        <v>68.400000000000006</v>
      </c>
      <c r="O808" s="63">
        <v>1.18343195266272E-2</v>
      </c>
      <c r="P808" s="57">
        <v>6</v>
      </c>
      <c r="Q808" s="57">
        <v>6</v>
      </c>
      <c r="R808" s="57">
        <v>16.45</v>
      </c>
      <c r="S808" s="57">
        <v>68.58</v>
      </c>
      <c r="T808" s="57">
        <v>69.64</v>
      </c>
      <c r="U808" s="57">
        <v>74.206699999999998</v>
      </c>
      <c r="V808" s="57">
        <v>68.5</v>
      </c>
      <c r="W808" s="57">
        <v>69.459999999999994</v>
      </c>
      <c r="X808" s="57">
        <v>74.008300000000006</v>
      </c>
      <c r="Y808" s="57">
        <v>68.3</v>
      </c>
      <c r="Z808" s="57">
        <v>69.334999999999994</v>
      </c>
      <c r="AA808" s="57">
        <v>73.823300000000003</v>
      </c>
      <c r="AB808" s="57">
        <v>89.3</v>
      </c>
      <c r="AC808" s="57">
        <v>67.2</v>
      </c>
      <c r="AD808" s="57">
        <v>70.8</v>
      </c>
      <c r="AE808" s="57">
        <v>67.2</v>
      </c>
      <c r="AF808" s="64">
        <v>30.598099999999999</v>
      </c>
      <c r="AG808" s="64">
        <v>36.263300000000001</v>
      </c>
      <c r="AH808" s="64">
        <v>33.731999999999999</v>
      </c>
      <c r="AI808" s="64">
        <v>35.419499999999999</v>
      </c>
      <c r="AJ808" s="61">
        <v>0.46527777777777773</v>
      </c>
      <c r="AK808" s="216">
        <v>50</v>
      </c>
      <c r="AL808" s="62">
        <v>18.630665495241377</v>
      </c>
      <c r="AM808" s="24" t="s">
        <v>6981</v>
      </c>
      <c r="AN808" s="216" t="s">
        <v>6039</v>
      </c>
      <c r="AO808" s="216" t="s">
        <v>5971</v>
      </c>
      <c r="AP808" s="216" t="s">
        <v>6884</v>
      </c>
      <c r="AQ808" s="216" t="s">
        <v>6885</v>
      </c>
      <c r="AR808" s="216" t="s">
        <v>6886</v>
      </c>
      <c r="AS808" s="24" t="s">
        <v>7303</v>
      </c>
      <c r="AT808" s="24" t="s">
        <v>6126</v>
      </c>
      <c r="AU808" s="24" t="s">
        <v>6017</v>
      </c>
      <c r="AV808" s="24" t="s">
        <v>6493</v>
      </c>
      <c r="AW808" s="24" t="s">
        <v>5979</v>
      </c>
      <c r="AX808" s="24" t="s">
        <v>5979</v>
      </c>
      <c r="AY808" s="24" t="s">
        <v>6905</v>
      </c>
      <c r="AZ808" s="216" t="s">
        <v>6950</v>
      </c>
      <c r="BA808" s="216" t="s">
        <v>6890</v>
      </c>
      <c r="BB808" s="57" t="s">
        <v>6898</v>
      </c>
      <c r="BC808" s="202"/>
      <c r="BD808" s="24"/>
      <c r="BE808" s="151"/>
      <c r="BG808" s="151"/>
      <c r="BI808" s="151"/>
      <c r="BL808" s="152"/>
    </row>
    <row r="809" spans="1:64" s="169" customFormat="1">
      <c r="A809" s="24">
        <v>3576</v>
      </c>
      <c r="B809" s="24" t="s">
        <v>5822</v>
      </c>
      <c r="C809" s="57">
        <v>20.149999999999999</v>
      </c>
      <c r="D809" s="57">
        <v>20.75</v>
      </c>
      <c r="E809" s="57">
        <v>20.149999999999999</v>
      </c>
      <c r="F809" s="57">
        <v>20.149999999999999</v>
      </c>
      <c r="G809" s="57">
        <v>20.25</v>
      </c>
      <c r="H809" s="57">
        <v>20.399999999999999</v>
      </c>
      <c r="I809" s="57">
        <v>19.649999999999999</v>
      </c>
      <c r="J809" s="57">
        <v>19.7</v>
      </c>
      <c r="K809" s="57">
        <v>19.75</v>
      </c>
      <c r="L809" s="57">
        <v>20.350000000000001</v>
      </c>
      <c r="M809" s="57">
        <v>19.75</v>
      </c>
      <c r="N809" s="57">
        <v>20.2</v>
      </c>
      <c r="O809" s="63">
        <v>2.5380710659898401E-2</v>
      </c>
      <c r="P809" s="57">
        <v>5500</v>
      </c>
      <c r="Q809" s="57">
        <v>7532</v>
      </c>
      <c r="R809" s="57">
        <v>13116.307699999999</v>
      </c>
      <c r="S809" s="57">
        <v>19.7</v>
      </c>
      <c r="T809" s="57">
        <v>18.4269</v>
      </c>
      <c r="U809" s="57">
        <v>14.3292</v>
      </c>
      <c r="V809" s="57">
        <v>19.75</v>
      </c>
      <c r="W809" s="57">
        <v>18.988499999999998</v>
      </c>
      <c r="X809" s="57">
        <v>14.4481</v>
      </c>
      <c r="Y809" s="57">
        <v>19.899999999999999</v>
      </c>
      <c r="Z809" s="57">
        <v>19.611499999999999</v>
      </c>
      <c r="AA809" s="57">
        <v>14.5726</v>
      </c>
      <c r="AB809" s="57">
        <v>22.8</v>
      </c>
      <c r="AC809" s="57">
        <v>11</v>
      </c>
      <c r="AD809" s="57">
        <v>22.8</v>
      </c>
      <c r="AE809" s="57">
        <v>18.600000000000001</v>
      </c>
      <c r="AF809" s="64"/>
      <c r="AG809" s="64"/>
      <c r="AH809" s="64"/>
      <c r="AI809" s="64"/>
      <c r="AJ809" s="61">
        <v>0.46527777777777773</v>
      </c>
      <c r="AK809" s="216">
        <v>6000</v>
      </c>
      <c r="AL809" s="62">
        <v>8963.739358958328</v>
      </c>
      <c r="AM809" s="24" t="s">
        <v>6038</v>
      </c>
      <c r="AN809" s="216" t="s">
        <v>5993</v>
      </c>
      <c r="AO809" s="216" t="s">
        <v>5993</v>
      </c>
      <c r="AP809" s="216" t="s">
        <v>6908</v>
      </c>
      <c r="AQ809" s="216" t="s">
        <v>6900</v>
      </c>
      <c r="AR809" s="216" t="s">
        <v>6886</v>
      </c>
      <c r="AS809" s="24" t="s">
        <v>5474</v>
      </c>
      <c r="AT809" s="24" t="s">
        <v>6591</v>
      </c>
      <c r="AU809" s="24" t="s">
        <v>5962</v>
      </c>
      <c r="AV809" s="24" t="s">
        <v>6055</v>
      </c>
      <c r="AW809" s="24" t="s">
        <v>5991</v>
      </c>
      <c r="AX809" s="24" t="s">
        <v>5979</v>
      </c>
      <c r="AY809" s="24" t="s">
        <v>7457</v>
      </c>
      <c r="AZ809" s="216" t="s">
        <v>7901</v>
      </c>
      <c r="BA809" s="216" t="s">
        <v>7902</v>
      </c>
      <c r="BB809" s="57" t="s">
        <v>6898</v>
      </c>
      <c r="BC809" s="202"/>
      <c r="BD809" s="24"/>
      <c r="BE809" s="151"/>
      <c r="BG809" s="151"/>
      <c r="BI809" s="151"/>
      <c r="BL809" s="152"/>
    </row>
    <row r="810" spans="1:64" s="169" customFormat="1">
      <c r="A810" s="24">
        <v>3577</v>
      </c>
      <c r="B810" s="24" t="s">
        <v>818</v>
      </c>
      <c r="C810" s="57">
        <v>45.6</v>
      </c>
      <c r="D810" s="57">
        <v>47</v>
      </c>
      <c r="E810" s="57">
        <v>45.6</v>
      </c>
      <c r="F810" s="57">
        <v>46</v>
      </c>
      <c r="G810" s="57">
        <v>46</v>
      </c>
      <c r="H810" s="57">
        <v>46.75</v>
      </c>
      <c r="I810" s="57">
        <v>45.6</v>
      </c>
      <c r="J810" s="57">
        <v>46</v>
      </c>
      <c r="K810" s="57">
        <v>47.4</v>
      </c>
      <c r="L810" s="57">
        <v>48.6</v>
      </c>
      <c r="M810" s="57">
        <v>47</v>
      </c>
      <c r="N810" s="57">
        <v>48.2</v>
      </c>
      <c r="O810" s="63">
        <v>4.7826086956521699E-2</v>
      </c>
      <c r="P810" s="57">
        <v>90</v>
      </c>
      <c r="Q810" s="57">
        <v>27</v>
      </c>
      <c r="R810" s="57">
        <v>98.25</v>
      </c>
      <c r="S810" s="57">
        <v>45.6</v>
      </c>
      <c r="T810" s="57">
        <v>46.3675</v>
      </c>
      <c r="U810" s="57">
        <v>41.731699999999996</v>
      </c>
      <c r="V810" s="57">
        <v>45.85</v>
      </c>
      <c r="W810" s="57">
        <v>46.5075</v>
      </c>
      <c r="X810" s="57">
        <v>41.907499999999999</v>
      </c>
      <c r="Y810" s="57">
        <v>46.26</v>
      </c>
      <c r="Z810" s="57">
        <v>46.8</v>
      </c>
      <c r="AA810" s="57">
        <v>42.119199999999999</v>
      </c>
      <c r="AB810" s="57">
        <v>51</v>
      </c>
      <c r="AC810" s="57">
        <v>26.7</v>
      </c>
      <c r="AD810" s="57">
        <v>51</v>
      </c>
      <c r="AE810" s="57">
        <v>42.45</v>
      </c>
      <c r="AF810" s="64">
        <v>44.284399999999998</v>
      </c>
      <c r="AG810" s="64">
        <v>40.488100000000003</v>
      </c>
      <c r="AH810" s="64">
        <v>60.363999999999997</v>
      </c>
      <c r="AI810" s="64">
        <v>47.113399999999999</v>
      </c>
      <c r="AJ810" s="61">
        <v>0.46527777777777773</v>
      </c>
      <c r="AK810" s="216">
        <v>100</v>
      </c>
      <c r="AL810" s="62">
        <v>180.07949899643222</v>
      </c>
      <c r="AM810" s="24" t="s">
        <v>7903</v>
      </c>
      <c r="AN810" s="216" t="s">
        <v>6009</v>
      </c>
      <c r="AO810" s="216" t="s">
        <v>5961</v>
      </c>
      <c r="AP810" s="216" t="s">
        <v>6908</v>
      </c>
      <c r="AQ810" s="216" t="s">
        <v>6900</v>
      </c>
      <c r="AR810" s="216" t="s">
        <v>6886</v>
      </c>
      <c r="AS810" s="24" t="s">
        <v>5474</v>
      </c>
      <c r="AT810" s="24" t="s">
        <v>6215</v>
      </c>
      <c r="AU810" s="24" t="s">
        <v>6196</v>
      </c>
      <c r="AV810" s="24" t="s">
        <v>6016</v>
      </c>
      <c r="AW810" s="24" t="s">
        <v>5990</v>
      </c>
      <c r="AX810" s="24" t="s">
        <v>5990</v>
      </c>
      <c r="AY810" s="24" t="s">
        <v>7851</v>
      </c>
      <c r="AZ810" s="216" t="s">
        <v>7904</v>
      </c>
      <c r="BA810" s="216" t="s">
        <v>7562</v>
      </c>
      <c r="BB810" s="57" t="s">
        <v>6903</v>
      </c>
      <c r="BC810" s="202"/>
      <c r="BD810" s="24"/>
      <c r="BE810" s="151"/>
      <c r="BG810" s="151"/>
      <c r="BI810" s="151"/>
      <c r="BL810" s="152"/>
    </row>
    <row r="811" spans="1:64" s="169" customFormat="1">
      <c r="A811" s="24">
        <v>3580</v>
      </c>
      <c r="B811" s="24" t="s">
        <v>820</v>
      </c>
      <c r="C811" s="57">
        <v>50.4</v>
      </c>
      <c r="D811" s="57">
        <v>53</v>
      </c>
      <c r="E811" s="57">
        <v>50.4</v>
      </c>
      <c r="F811" s="57">
        <v>52.5</v>
      </c>
      <c r="G811" s="57">
        <v>52.9</v>
      </c>
      <c r="H811" s="57">
        <v>52.9</v>
      </c>
      <c r="I811" s="57">
        <v>51</v>
      </c>
      <c r="J811" s="57">
        <v>51.9</v>
      </c>
      <c r="K811" s="57">
        <v>51.4</v>
      </c>
      <c r="L811" s="57">
        <v>54.2</v>
      </c>
      <c r="M811" s="57">
        <v>51.4</v>
      </c>
      <c r="N811" s="57">
        <v>54.2</v>
      </c>
      <c r="O811" s="63">
        <v>4.43159922928709E-2</v>
      </c>
      <c r="P811" s="57">
        <v>415</v>
      </c>
      <c r="Q811" s="57">
        <v>447</v>
      </c>
      <c r="R811" s="57">
        <v>378.2</v>
      </c>
      <c r="S811" s="57">
        <v>50.69</v>
      </c>
      <c r="T811" s="57">
        <v>55.787500000000001</v>
      </c>
      <c r="U811" s="57">
        <v>60.177500000000002</v>
      </c>
      <c r="V811" s="57">
        <v>51.4</v>
      </c>
      <c r="W811" s="57">
        <v>55.277500000000003</v>
      </c>
      <c r="X811" s="57">
        <v>59.912500000000001</v>
      </c>
      <c r="Y811" s="57">
        <v>51.78</v>
      </c>
      <c r="Z811" s="57">
        <v>54.967500000000001</v>
      </c>
      <c r="AA811" s="57">
        <v>59.694200000000002</v>
      </c>
      <c r="AB811" s="57">
        <v>79.7</v>
      </c>
      <c r="AC811" s="57">
        <v>24.3</v>
      </c>
      <c r="AD811" s="57">
        <v>62.4</v>
      </c>
      <c r="AE811" s="57">
        <v>46.45</v>
      </c>
      <c r="AF811" s="64">
        <v>48.549500000000002</v>
      </c>
      <c r="AG811" s="64">
        <v>34.735999999999997</v>
      </c>
      <c r="AH811" s="64">
        <v>63.304400000000001</v>
      </c>
      <c r="AI811" s="64">
        <v>44.258800000000001</v>
      </c>
      <c r="AJ811" s="61">
        <v>0.46527777777777773</v>
      </c>
      <c r="AK811" s="216">
        <v>450</v>
      </c>
      <c r="AL811" s="62">
        <v>757.3646398209238</v>
      </c>
      <c r="AM811" s="24" t="s">
        <v>6154</v>
      </c>
      <c r="AN811" s="216" t="s">
        <v>6009</v>
      </c>
      <c r="AO811" s="216" t="s">
        <v>5961</v>
      </c>
      <c r="AP811" s="216" t="s">
        <v>6884</v>
      </c>
      <c r="AQ811" s="216" t="s">
        <v>6885</v>
      </c>
      <c r="AR811" s="216" t="s">
        <v>6886</v>
      </c>
      <c r="AS811" s="24" t="s">
        <v>5474</v>
      </c>
      <c r="AT811" s="24" t="s">
        <v>6013</v>
      </c>
      <c r="AU811" s="24" t="s">
        <v>6017</v>
      </c>
      <c r="AV811" s="24" t="s">
        <v>6201</v>
      </c>
      <c r="AW811" s="24" t="s">
        <v>5979</v>
      </c>
      <c r="AX811" s="24" t="s">
        <v>5979</v>
      </c>
      <c r="AY811" s="24" t="s">
        <v>7290</v>
      </c>
      <c r="AZ811" s="216" t="s">
        <v>7495</v>
      </c>
      <c r="BA811" s="216" t="s">
        <v>7520</v>
      </c>
      <c r="BB811" s="57" t="s">
        <v>6944</v>
      </c>
      <c r="BC811" s="202"/>
      <c r="BD811" s="24"/>
      <c r="BE811" s="151"/>
      <c r="BG811" s="151"/>
      <c r="BI811" s="151"/>
      <c r="BL811" s="152"/>
    </row>
    <row r="812" spans="1:64" s="169" customFormat="1">
      <c r="A812" s="24">
        <v>3581</v>
      </c>
      <c r="B812" s="24" t="s">
        <v>821</v>
      </c>
      <c r="C812" s="57">
        <v>25.2</v>
      </c>
      <c r="D812" s="57">
        <v>25.65</v>
      </c>
      <c r="E812" s="57">
        <v>25.2</v>
      </c>
      <c r="F812" s="57">
        <v>25.45</v>
      </c>
      <c r="G812" s="57">
        <v>25.6</v>
      </c>
      <c r="H812" s="57">
        <v>26.05</v>
      </c>
      <c r="I812" s="57">
        <v>25.3</v>
      </c>
      <c r="J812" s="57">
        <v>25.45</v>
      </c>
      <c r="K812" s="57">
        <v>25.4</v>
      </c>
      <c r="L812" s="57">
        <v>25.8</v>
      </c>
      <c r="M812" s="57">
        <v>25.4</v>
      </c>
      <c r="N812" s="57">
        <v>25.7</v>
      </c>
      <c r="O812" s="63">
        <v>9.8231827111984193E-3</v>
      </c>
      <c r="P812" s="57">
        <v>30</v>
      </c>
      <c r="Q812" s="57">
        <v>113</v>
      </c>
      <c r="R812" s="57">
        <v>160.44999999999999</v>
      </c>
      <c r="S812" s="57">
        <v>25</v>
      </c>
      <c r="T812" s="57">
        <v>25.807500000000001</v>
      </c>
      <c r="U812" s="57">
        <v>25.037500000000001</v>
      </c>
      <c r="V812" s="57">
        <v>25.17</v>
      </c>
      <c r="W812" s="57">
        <v>25.754999999999999</v>
      </c>
      <c r="X812" s="57">
        <v>25.048300000000001</v>
      </c>
      <c r="Y812" s="57">
        <v>25.31</v>
      </c>
      <c r="Z812" s="57">
        <v>25.762499999999999</v>
      </c>
      <c r="AA812" s="57">
        <v>25.055</v>
      </c>
      <c r="AB812" s="57">
        <v>35.299999999999997</v>
      </c>
      <c r="AC812" s="57">
        <v>17.2</v>
      </c>
      <c r="AD812" s="57">
        <v>28.5</v>
      </c>
      <c r="AE812" s="57">
        <v>24.05</v>
      </c>
      <c r="AF812" s="64">
        <v>42.351900000000001</v>
      </c>
      <c r="AG812" s="64">
        <v>30.041499999999999</v>
      </c>
      <c r="AH812" s="64">
        <v>55.7346</v>
      </c>
      <c r="AI812" s="64">
        <v>38.605899999999998</v>
      </c>
      <c r="AJ812" s="61">
        <v>0.46527777777777773</v>
      </c>
      <c r="AK812" s="216">
        <v>50</v>
      </c>
      <c r="AL812" s="62">
        <v>93.153327476206897</v>
      </c>
      <c r="AM812" s="24" t="s">
        <v>6054</v>
      </c>
      <c r="AN812" s="216" t="s">
        <v>6009</v>
      </c>
      <c r="AO812" s="216" t="s">
        <v>5961</v>
      </c>
      <c r="AP812" s="216" t="s">
        <v>6908</v>
      </c>
      <c r="AQ812" s="216" t="s">
        <v>6885</v>
      </c>
      <c r="AR812" s="216" t="s">
        <v>6886</v>
      </c>
      <c r="AS812" s="24" t="s">
        <v>5474</v>
      </c>
      <c r="AT812" s="24" t="s">
        <v>6055</v>
      </c>
      <c r="AU812" s="24" t="s">
        <v>6029</v>
      </c>
      <c r="AV812" s="24" t="s">
        <v>6055</v>
      </c>
      <c r="AW812" s="24" t="s">
        <v>5991</v>
      </c>
      <c r="AX812" s="24" t="s">
        <v>5979</v>
      </c>
      <c r="AY812" s="24" t="s">
        <v>7456</v>
      </c>
      <c r="AZ812" s="216" t="s">
        <v>7472</v>
      </c>
      <c r="BA812" s="216" t="s">
        <v>7320</v>
      </c>
      <c r="BB812" s="57" t="s">
        <v>5474</v>
      </c>
      <c r="BC812" s="202"/>
      <c r="BD812" s="24"/>
      <c r="BE812" s="151"/>
      <c r="BG812" s="151"/>
      <c r="BI812" s="151"/>
      <c r="BL812" s="152"/>
    </row>
    <row r="813" spans="1:64" s="169" customFormat="1">
      <c r="A813" s="24">
        <v>3583</v>
      </c>
      <c r="B813" s="24" t="s">
        <v>822</v>
      </c>
      <c r="C813" s="57">
        <v>60.8</v>
      </c>
      <c r="D813" s="57">
        <v>62.5</v>
      </c>
      <c r="E813" s="57">
        <v>60.7</v>
      </c>
      <c r="F813" s="57">
        <v>61.5</v>
      </c>
      <c r="G813" s="57">
        <v>62.2</v>
      </c>
      <c r="H813" s="57">
        <v>62.3</v>
      </c>
      <c r="I813" s="57">
        <v>60.5</v>
      </c>
      <c r="J813" s="57">
        <v>60.6</v>
      </c>
      <c r="K813" s="57">
        <v>61</v>
      </c>
      <c r="L813" s="57">
        <v>63.4</v>
      </c>
      <c r="M813" s="57">
        <v>61</v>
      </c>
      <c r="N813" s="57">
        <v>63.4</v>
      </c>
      <c r="O813" s="63">
        <v>4.6204620462046202E-2</v>
      </c>
      <c r="P813" s="57">
        <v>345</v>
      </c>
      <c r="Q813" s="57">
        <v>313</v>
      </c>
      <c r="R813" s="57">
        <v>1269.45</v>
      </c>
      <c r="S813" s="57">
        <v>60.64</v>
      </c>
      <c r="T813" s="57">
        <v>61.615000000000002</v>
      </c>
      <c r="U813" s="57">
        <v>62.146700000000003</v>
      </c>
      <c r="V813" s="57">
        <v>60.64</v>
      </c>
      <c r="W813" s="57">
        <v>61.55</v>
      </c>
      <c r="X813" s="57">
        <v>62.136699999999998</v>
      </c>
      <c r="Y813" s="57">
        <v>60.9</v>
      </c>
      <c r="Z813" s="57">
        <v>61.69</v>
      </c>
      <c r="AA813" s="57">
        <v>62.158299999999997</v>
      </c>
      <c r="AB813" s="57">
        <v>78.599999999999994</v>
      </c>
      <c r="AC813" s="57">
        <v>51.8</v>
      </c>
      <c r="AD813" s="57">
        <v>69</v>
      </c>
      <c r="AE813" s="57">
        <v>58.6</v>
      </c>
      <c r="AF813" s="64">
        <v>20.973800000000001</v>
      </c>
      <c r="AG813" s="64">
        <v>28.237200000000001</v>
      </c>
      <c r="AH813" s="64">
        <v>28.834</v>
      </c>
      <c r="AI813" s="64">
        <v>28.4361</v>
      </c>
      <c r="AJ813" s="61">
        <v>0.46527777777777773</v>
      </c>
      <c r="AK813" s="216">
        <v>350</v>
      </c>
      <c r="AL813" s="62">
        <v>615.55065584217823</v>
      </c>
      <c r="AM813" s="24" t="s">
        <v>6157</v>
      </c>
      <c r="AN813" s="216" t="s">
        <v>5981</v>
      </c>
      <c r="AO813" s="216" t="s">
        <v>5971</v>
      </c>
      <c r="AP813" s="216" t="s">
        <v>6908</v>
      </c>
      <c r="AQ813" s="216" t="s">
        <v>6900</v>
      </c>
      <c r="AR813" s="216" t="s">
        <v>6886</v>
      </c>
      <c r="AS813" s="24" t="s">
        <v>5474</v>
      </c>
      <c r="AT813" s="24" t="s">
        <v>6016</v>
      </c>
      <c r="AU813" s="24" t="s">
        <v>5962</v>
      </c>
      <c r="AV813" s="24" t="s">
        <v>6201</v>
      </c>
      <c r="AW813" s="24" t="s">
        <v>5979</v>
      </c>
      <c r="AX813" s="24" t="s">
        <v>5979</v>
      </c>
      <c r="AY813" s="24" t="s">
        <v>7905</v>
      </c>
      <c r="AZ813" s="216" t="s">
        <v>7906</v>
      </c>
      <c r="BA813" s="216" t="s">
        <v>7659</v>
      </c>
      <c r="BB813" s="57" t="s">
        <v>7451</v>
      </c>
      <c r="BC813" s="202"/>
      <c r="BD813" s="24"/>
      <c r="BE813" s="151"/>
      <c r="BG813" s="151"/>
      <c r="BI813" s="151"/>
      <c r="BL813" s="152"/>
    </row>
    <row r="814" spans="1:64" s="169" customFormat="1">
      <c r="A814" s="24">
        <v>3585</v>
      </c>
      <c r="B814" s="24" t="s">
        <v>2961</v>
      </c>
      <c r="C814" s="57">
        <v>8.43</v>
      </c>
      <c r="D814" s="57">
        <v>8.64</v>
      </c>
      <c r="E814" s="57">
        <v>8.17</v>
      </c>
      <c r="F814" s="57">
        <v>8.48</v>
      </c>
      <c r="G814" s="57">
        <v>8.48</v>
      </c>
      <c r="H814" s="57">
        <v>8.5</v>
      </c>
      <c r="I814" s="57">
        <v>8.2200000000000006</v>
      </c>
      <c r="J814" s="57">
        <v>8.4</v>
      </c>
      <c r="K814" s="57">
        <v>8.5</v>
      </c>
      <c r="L814" s="57">
        <v>8.5</v>
      </c>
      <c r="M814" s="57">
        <v>8.25</v>
      </c>
      <c r="N814" s="57">
        <v>8.25</v>
      </c>
      <c r="O814" s="63">
        <v>-1.5513126491646699E-2</v>
      </c>
      <c r="P814" s="57">
        <v>49</v>
      </c>
      <c r="Q814" s="57">
        <v>161</v>
      </c>
      <c r="R814" s="57">
        <v>183.2</v>
      </c>
      <c r="S814" s="57">
        <v>8.4719999999999995</v>
      </c>
      <c r="T814" s="57">
        <v>8.5704999999999991</v>
      </c>
      <c r="U814" s="57">
        <v>8.0980000000000008</v>
      </c>
      <c r="V814" s="57">
        <v>8.4320000000000004</v>
      </c>
      <c r="W814" s="57">
        <v>8.5655000000000001</v>
      </c>
      <c r="X814" s="57">
        <v>8.1067</v>
      </c>
      <c r="Y814" s="57">
        <v>8.3360000000000003</v>
      </c>
      <c r="Z814" s="57">
        <v>8.5679999999999996</v>
      </c>
      <c r="AA814" s="57">
        <v>8.1166999999999998</v>
      </c>
      <c r="AB814" s="57"/>
      <c r="AC814" s="57"/>
      <c r="AD814" s="57">
        <v>9.42</v>
      </c>
      <c r="AE814" s="57">
        <v>8</v>
      </c>
      <c r="AF814" s="64">
        <v>35.613399999999999</v>
      </c>
      <c r="AG814" s="64">
        <v>33.983800000000002</v>
      </c>
      <c r="AH814" s="64">
        <v>31.832899999999999</v>
      </c>
      <c r="AI814" s="64">
        <v>33.266800000000003</v>
      </c>
      <c r="AJ814" s="61">
        <v>0.46527777777777773</v>
      </c>
      <c r="AK814" s="216">
        <v>50</v>
      </c>
      <c r="AL814" s="62">
        <v>152.1504348778046</v>
      </c>
      <c r="AM814" s="24" t="s">
        <v>7907</v>
      </c>
      <c r="AN814" s="216" t="s">
        <v>5960</v>
      </c>
      <c r="AO814" s="216" t="s">
        <v>5971</v>
      </c>
      <c r="AP814" s="216" t="s">
        <v>6908</v>
      </c>
      <c r="AQ814" s="216" t="s">
        <v>6885</v>
      </c>
      <c r="AR814" s="216" t="s">
        <v>6916</v>
      </c>
      <c r="AS814" s="24" t="s">
        <v>7429</v>
      </c>
      <c r="AT814" s="24" t="s">
        <v>5972</v>
      </c>
      <c r="AU814" s="24" t="s">
        <v>6127</v>
      </c>
      <c r="AV814" s="24" t="s">
        <v>6527</v>
      </c>
      <c r="AW814" s="24" t="s">
        <v>5979</v>
      </c>
      <c r="AX814" s="24" t="s">
        <v>5979</v>
      </c>
      <c r="AY814" s="24" t="s">
        <v>7739</v>
      </c>
      <c r="AZ814" s="216" t="s">
        <v>7472</v>
      </c>
      <c r="BA814" s="216" t="s">
        <v>7024</v>
      </c>
      <c r="BB814" s="57" t="s">
        <v>5474</v>
      </c>
      <c r="BC814" s="202"/>
      <c r="BD814" s="24"/>
      <c r="BE814" s="151"/>
      <c r="BG814" s="151"/>
      <c r="BI814" s="151"/>
      <c r="BL814" s="152"/>
    </row>
    <row r="815" spans="1:64" s="169" customFormat="1">
      <c r="A815" s="24">
        <v>3587</v>
      </c>
      <c r="B815" s="24" t="s">
        <v>823</v>
      </c>
      <c r="C815" s="57">
        <v>143.5</v>
      </c>
      <c r="D815" s="57">
        <v>146</v>
      </c>
      <c r="E815" s="57">
        <v>141.5</v>
      </c>
      <c r="F815" s="57">
        <v>144.5</v>
      </c>
      <c r="G815" s="57">
        <v>146.5</v>
      </c>
      <c r="H815" s="57">
        <v>147</v>
      </c>
      <c r="I815" s="57">
        <v>142.5</v>
      </c>
      <c r="J815" s="57">
        <v>143</v>
      </c>
      <c r="K815" s="57">
        <v>146</v>
      </c>
      <c r="L815" s="57">
        <v>153</v>
      </c>
      <c r="M815" s="57">
        <v>145</v>
      </c>
      <c r="N815" s="57">
        <v>149.5</v>
      </c>
      <c r="O815" s="63">
        <v>4.54545454545454E-2</v>
      </c>
      <c r="P815" s="57">
        <v>2112</v>
      </c>
      <c r="Q815" s="57">
        <v>641</v>
      </c>
      <c r="R815" s="57">
        <v>1369.3</v>
      </c>
      <c r="S815" s="57">
        <v>139.5</v>
      </c>
      <c r="T815" s="57">
        <v>144.67500000000001</v>
      </c>
      <c r="U815" s="57">
        <v>135.0583</v>
      </c>
      <c r="V815" s="57">
        <v>141.69999999999999</v>
      </c>
      <c r="W815" s="57">
        <v>144.1</v>
      </c>
      <c r="X815" s="57">
        <v>135.35830000000001</v>
      </c>
      <c r="Y815" s="57">
        <v>143.80000000000001</v>
      </c>
      <c r="Z815" s="57">
        <v>144.19999999999999</v>
      </c>
      <c r="AA815" s="57">
        <v>135.76669999999999</v>
      </c>
      <c r="AB815" s="57">
        <v>167</v>
      </c>
      <c r="AC815" s="57">
        <v>80.400000000000006</v>
      </c>
      <c r="AD815" s="57">
        <v>157</v>
      </c>
      <c r="AE815" s="57">
        <v>127</v>
      </c>
      <c r="AF815" s="64">
        <v>60.331600000000002</v>
      </c>
      <c r="AG815" s="64">
        <v>46.991799999999998</v>
      </c>
      <c r="AH815" s="64">
        <v>69.067300000000003</v>
      </c>
      <c r="AI815" s="64">
        <v>54.350299999999997</v>
      </c>
      <c r="AJ815" s="61">
        <v>0.46527777777777773</v>
      </c>
      <c r="AK815" s="216">
        <v>2500</v>
      </c>
      <c r="AL815" s="62">
        <v>3543.6310974628718</v>
      </c>
      <c r="AM815" s="24" t="s">
        <v>6157</v>
      </c>
      <c r="AN815" s="216" t="s">
        <v>6009</v>
      </c>
      <c r="AO815" s="216" t="s">
        <v>5961</v>
      </c>
      <c r="AP815" s="216" t="s">
        <v>6908</v>
      </c>
      <c r="AQ815" s="216" t="s">
        <v>6900</v>
      </c>
      <c r="AR815" s="216" t="s">
        <v>6886</v>
      </c>
      <c r="AS815" s="24" t="s">
        <v>5474</v>
      </c>
      <c r="AT815" s="24" t="s">
        <v>6066</v>
      </c>
      <c r="AU815" s="24" t="s">
        <v>5962</v>
      </c>
      <c r="AV815" s="24" t="s">
        <v>6010</v>
      </c>
      <c r="AW815" s="24" t="s">
        <v>5986</v>
      </c>
      <c r="AX815" s="24" t="s">
        <v>5965</v>
      </c>
      <c r="AY815" s="24" t="s">
        <v>7908</v>
      </c>
      <c r="AZ815" s="216" t="s">
        <v>6976</v>
      </c>
      <c r="BA815" s="216" t="s">
        <v>7002</v>
      </c>
      <c r="BB815" s="57" t="s">
        <v>6903</v>
      </c>
      <c r="BC815" s="202"/>
      <c r="BD815" s="24"/>
      <c r="BE815" s="151"/>
      <c r="BG815" s="151"/>
      <c r="BI815" s="151"/>
      <c r="BL815" s="152"/>
    </row>
    <row r="816" spans="1:64" s="169" customFormat="1">
      <c r="A816" s="24">
        <v>3588</v>
      </c>
      <c r="B816" s="24" t="s">
        <v>824</v>
      </c>
      <c r="C816" s="57">
        <v>118</v>
      </c>
      <c r="D816" s="57">
        <v>127</v>
      </c>
      <c r="E816" s="57">
        <v>118</v>
      </c>
      <c r="F816" s="57">
        <v>125</v>
      </c>
      <c r="G816" s="57">
        <v>124.5</v>
      </c>
      <c r="H816" s="57">
        <v>128</v>
      </c>
      <c r="I816" s="57">
        <v>122</v>
      </c>
      <c r="J816" s="57">
        <v>128</v>
      </c>
      <c r="K816" s="57">
        <v>135</v>
      </c>
      <c r="L816" s="57">
        <v>139.5</v>
      </c>
      <c r="M816" s="57">
        <v>132</v>
      </c>
      <c r="N816" s="57">
        <v>133.5</v>
      </c>
      <c r="O816" s="63">
        <v>4.296875E-2</v>
      </c>
      <c r="P816" s="57">
        <v>10566</v>
      </c>
      <c r="Q816" s="57">
        <v>6809</v>
      </c>
      <c r="R816" s="57">
        <v>6281.6</v>
      </c>
      <c r="S816" s="57">
        <v>118.5</v>
      </c>
      <c r="T816" s="57">
        <v>119.175</v>
      </c>
      <c r="U816" s="57">
        <v>104.38330000000001</v>
      </c>
      <c r="V816" s="57">
        <v>120.8</v>
      </c>
      <c r="W816" s="57">
        <v>119.22499999999999</v>
      </c>
      <c r="X816" s="57">
        <v>105.17829999999999</v>
      </c>
      <c r="Y816" s="57">
        <v>123.9</v>
      </c>
      <c r="Z816" s="57">
        <v>119.97499999999999</v>
      </c>
      <c r="AA816" s="57">
        <v>105.93170000000001</v>
      </c>
      <c r="AB816" s="57">
        <v>143.5</v>
      </c>
      <c r="AC816" s="57">
        <v>32.799999999999997</v>
      </c>
      <c r="AD816" s="57">
        <v>139.5</v>
      </c>
      <c r="AE816" s="57">
        <v>106</v>
      </c>
      <c r="AF816" s="64">
        <v>62.834699999999998</v>
      </c>
      <c r="AG816" s="64">
        <v>56.800400000000003</v>
      </c>
      <c r="AH816" s="64">
        <v>68.873900000000006</v>
      </c>
      <c r="AI816" s="64">
        <v>60.8249</v>
      </c>
      <c r="AJ816" s="61">
        <v>0.46527777777777773</v>
      </c>
      <c r="AK816" s="216">
        <v>15000</v>
      </c>
      <c r="AL816" s="62">
        <v>16840.78374869081</v>
      </c>
      <c r="AM816" s="24" t="s">
        <v>6813</v>
      </c>
      <c r="AN816" s="216" t="s">
        <v>6009</v>
      </c>
      <c r="AO816" s="216" t="s">
        <v>5961</v>
      </c>
      <c r="AP816" s="216" t="s">
        <v>6908</v>
      </c>
      <c r="AQ816" s="216" t="s">
        <v>6900</v>
      </c>
      <c r="AR816" s="216" t="s">
        <v>6886</v>
      </c>
      <c r="AS816" s="24" t="s">
        <v>7034</v>
      </c>
      <c r="AT816" s="24" t="s">
        <v>6013</v>
      </c>
      <c r="AU816" s="24" t="s">
        <v>6254</v>
      </c>
      <c r="AV816" s="24" t="s">
        <v>6000</v>
      </c>
      <c r="AW816" s="24" t="s">
        <v>5976</v>
      </c>
      <c r="AX816" s="24" t="s">
        <v>5990</v>
      </c>
      <c r="AY816" s="24" t="s">
        <v>7909</v>
      </c>
      <c r="AZ816" s="216" t="s">
        <v>7904</v>
      </c>
      <c r="BA816" s="216" t="s">
        <v>7910</v>
      </c>
      <c r="BB816" s="57" t="s">
        <v>5474</v>
      </c>
      <c r="BC816" s="202"/>
      <c r="BD816" s="24"/>
      <c r="BE816" s="151"/>
      <c r="BG816" s="151"/>
      <c r="BI816" s="151"/>
      <c r="BL816" s="152"/>
    </row>
    <row r="817" spans="1:64" s="169" customFormat="1">
      <c r="A817" s="24">
        <v>3591</v>
      </c>
      <c r="B817" s="24" t="s">
        <v>825</v>
      </c>
      <c r="C817" s="57">
        <v>22.1</v>
      </c>
      <c r="D817" s="57">
        <v>22.95</v>
      </c>
      <c r="E817" s="57">
        <v>21.6</v>
      </c>
      <c r="F817" s="57">
        <v>22.6</v>
      </c>
      <c r="G817" s="57">
        <v>22.8</v>
      </c>
      <c r="H817" s="57">
        <v>23</v>
      </c>
      <c r="I817" s="57">
        <v>22</v>
      </c>
      <c r="J817" s="57">
        <v>22</v>
      </c>
      <c r="K817" s="57">
        <v>22.3</v>
      </c>
      <c r="L817" s="57">
        <v>23.75</v>
      </c>
      <c r="M817" s="57">
        <v>22.2</v>
      </c>
      <c r="N817" s="57">
        <v>23.25</v>
      </c>
      <c r="O817" s="63">
        <v>5.6818181818181802E-2</v>
      </c>
      <c r="P817" s="57">
        <v>1683</v>
      </c>
      <c r="Q817" s="57">
        <v>1304</v>
      </c>
      <c r="R817" s="57">
        <v>3174.2</v>
      </c>
      <c r="S817" s="57">
        <v>21.86</v>
      </c>
      <c r="T817" s="57">
        <v>25.177499999999998</v>
      </c>
      <c r="U817" s="57">
        <v>23.14</v>
      </c>
      <c r="V817" s="57">
        <v>22.06</v>
      </c>
      <c r="W817" s="57">
        <v>24.895</v>
      </c>
      <c r="X817" s="57">
        <v>23.1692</v>
      </c>
      <c r="Y817" s="57">
        <v>22.22</v>
      </c>
      <c r="Z817" s="57">
        <v>24.762499999999999</v>
      </c>
      <c r="AA817" s="57">
        <v>23.216699999999999</v>
      </c>
      <c r="AB817" s="57">
        <v>31.5</v>
      </c>
      <c r="AC817" s="57">
        <v>10.95</v>
      </c>
      <c r="AD817" s="57">
        <v>29.9</v>
      </c>
      <c r="AE817" s="57">
        <v>20.149999999999999</v>
      </c>
      <c r="AF817" s="64">
        <v>31.544799999999999</v>
      </c>
      <c r="AG817" s="64">
        <v>24.036000000000001</v>
      </c>
      <c r="AH817" s="64">
        <v>44.250900000000001</v>
      </c>
      <c r="AI817" s="64">
        <v>30.7743</v>
      </c>
      <c r="AJ817" s="61">
        <v>0.46527777777777773</v>
      </c>
      <c r="AK817" s="216">
        <v>2000</v>
      </c>
      <c r="AL817" s="62">
        <v>2956.9082342687411</v>
      </c>
      <c r="AM817" s="24" t="s">
        <v>6157</v>
      </c>
      <c r="AN817" s="216" t="s">
        <v>6009</v>
      </c>
      <c r="AO817" s="216" t="s">
        <v>5971</v>
      </c>
      <c r="AP817" s="216" t="s">
        <v>6908</v>
      </c>
      <c r="AQ817" s="216" t="s">
        <v>6885</v>
      </c>
      <c r="AR817" s="216" t="s">
        <v>6886</v>
      </c>
      <c r="AS817" s="24" t="s">
        <v>5474</v>
      </c>
      <c r="AT817" s="24" t="s">
        <v>6016</v>
      </c>
      <c r="AU817" s="24" t="s">
        <v>6004</v>
      </c>
      <c r="AV817" s="24" t="s">
        <v>5982</v>
      </c>
      <c r="AW817" s="24" t="s">
        <v>5991</v>
      </c>
      <c r="AX817" s="24" t="s">
        <v>5965</v>
      </c>
      <c r="AY817" s="24" t="s">
        <v>7684</v>
      </c>
      <c r="AZ817" s="216" t="s">
        <v>7809</v>
      </c>
      <c r="BA817" s="216" t="s">
        <v>7213</v>
      </c>
      <c r="BB817" s="57" t="s">
        <v>7217</v>
      </c>
      <c r="BC817" s="202"/>
      <c r="BD817" s="24"/>
      <c r="BE817" s="151"/>
      <c r="BG817" s="151"/>
      <c r="BI817" s="151"/>
      <c r="BL817" s="152"/>
    </row>
    <row r="818" spans="1:64" s="169" customFormat="1">
      <c r="A818" s="24">
        <v>3592</v>
      </c>
      <c r="B818" s="24" t="s">
        <v>2969</v>
      </c>
      <c r="C818" s="57">
        <v>400</v>
      </c>
      <c r="D818" s="57">
        <v>409.5</v>
      </c>
      <c r="E818" s="57">
        <v>396.5</v>
      </c>
      <c r="F818" s="57">
        <v>408.5</v>
      </c>
      <c r="G818" s="57">
        <v>410</v>
      </c>
      <c r="H818" s="57">
        <v>421</v>
      </c>
      <c r="I818" s="57">
        <v>397.5</v>
      </c>
      <c r="J818" s="57">
        <v>397.5</v>
      </c>
      <c r="K818" s="57">
        <v>401.5</v>
      </c>
      <c r="L818" s="57">
        <v>401.5</v>
      </c>
      <c r="M818" s="57">
        <v>381.5</v>
      </c>
      <c r="N818" s="57">
        <v>386</v>
      </c>
      <c r="O818" s="63">
        <v>-4.8487687036261003E-2</v>
      </c>
      <c r="P818" s="57">
        <v>601</v>
      </c>
      <c r="Q818" s="57">
        <v>676</v>
      </c>
      <c r="R818" s="57">
        <v>559.5</v>
      </c>
      <c r="S818" s="57">
        <v>398.1</v>
      </c>
      <c r="T818" s="57">
        <v>410</v>
      </c>
      <c r="U818" s="57">
        <v>386.88330000000002</v>
      </c>
      <c r="V818" s="57">
        <v>398.8</v>
      </c>
      <c r="W818" s="57">
        <v>409.7</v>
      </c>
      <c r="X818" s="57">
        <v>387.10829999999999</v>
      </c>
      <c r="Y818" s="57">
        <v>395.4</v>
      </c>
      <c r="Z818" s="57">
        <v>409.45</v>
      </c>
      <c r="AA818" s="57">
        <v>387.11669999999998</v>
      </c>
      <c r="AB818" s="57"/>
      <c r="AC818" s="57"/>
      <c r="AD818" s="57">
        <v>465</v>
      </c>
      <c r="AE818" s="57">
        <v>378.5</v>
      </c>
      <c r="AF818" s="64">
        <v>40.902200000000001</v>
      </c>
      <c r="AG818" s="64">
        <v>35.802100000000003</v>
      </c>
      <c r="AH818" s="64">
        <v>33.150500000000001</v>
      </c>
      <c r="AI818" s="64">
        <v>34.918300000000002</v>
      </c>
      <c r="AJ818" s="61">
        <v>0.46527777777777773</v>
      </c>
      <c r="AK818" s="216">
        <v>650</v>
      </c>
      <c r="AL818" s="62">
        <v>1036.230473028648</v>
      </c>
      <c r="AM818" s="24" t="s">
        <v>7376</v>
      </c>
      <c r="AN818" s="216" t="s">
        <v>5960</v>
      </c>
      <c r="AO818" s="216" t="s">
        <v>5971</v>
      </c>
      <c r="AP818" s="216" t="s">
        <v>6884</v>
      </c>
      <c r="AQ818" s="216" t="s">
        <v>6885</v>
      </c>
      <c r="AR818" s="216" t="s">
        <v>6916</v>
      </c>
      <c r="AS818" s="24" t="s">
        <v>7439</v>
      </c>
      <c r="AT818" s="24" t="s">
        <v>6016</v>
      </c>
      <c r="AU818" s="24" t="s">
        <v>6336</v>
      </c>
      <c r="AV818" s="24" t="s">
        <v>6024</v>
      </c>
      <c r="AW818" s="24" t="s">
        <v>5979</v>
      </c>
      <c r="AX818" s="24" t="s">
        <v>5990</v>
      </c>
      <c r="AY818" s="24" t="s">
        <v>7911</v>
      </c>
      <c r="AZ818" s="216" t="s">
        <v>7210</v>
      </c>
      <c r="BA818" s="216" t="s">
        <v>7467</v>
      </c>
      <c r="BB818" s="57" t="s">
        <v>5474</v>
      </c>
      <c r="BC818" s="202"/>
      <c r="BD818" s="24"/>
      <c r="BE818" s="151"/>
      <c r="BG818" s="151"/>
      <c r="BI818" s="151"/>
      <c r="BL818" s="152"/>
    </row>
    <row r="819" spans="1:64" s="169" customFormat="1">
      <c r="A819" s="24">
        <v>3593</v>
      </c>
      <c r="B819" s="24" t="s">
        <v>826</v>
      </c>
      <c r="C819" s="57">
        <v>13.1</v>
      </c>
      <c r="D819" s="57">
        <v>13.5</v>
      </c>
      <c r="E819" s="57">
        <v>13.1</v>
      </c>
      <c r="F819" s="57">
        <v>13.5</v>
      </c>
      <c r="G819" s="57">
        <v>13.1</v>
      </c>
      <c r="H819" s="57">
        <v>13.35</v>
      </c>
      <c r="I819" s="57">
        <v>12.85</v>
      </c>
      <c r="J819" s="57">
        <v>13</v>
      </c>
      <c r="K819" s="57">
        <v>13.35</v>
      </c>
      <c r="L819" s="57">
        <v>13.35</v>
      </c>
      <c r="M819" s="57">
        <v>13.3</v>
      </c>
      <c r="N819" s="57">
        <v>13.3</v>
      </c>
      <c r="O819" s="63">
        <v>2.3076923076922998E-2</v>
      </c>
      <c r="P819" s="57">
        <v>2</v>
      </c>
      <c r="Q819" s="57">
        <v>47</v>
      </c>
      <c r="R819" s="57">
        <v>196.65</v>
      </c>
      <c r="S819" s="57">
        <v>13.34</v>
      </c>
      <c r="T819" s="57">
        <v>14.352499999999999</v>
      </c>
      <c r="U819" s="57">
        <v>13.8492</v>
      </c>
      <c r="V819" s="57">
        <v>13.3</v>
      </c>
      <c r="W819" s="57">
        <v>14.385</v>
      </c>
      <c r="X819" s="57">
        <v>13.817500000000001</v>
      </c>
      <c r="Y819" s="57">
        <v>13.22</v>
      </c>
      <c r="Z819" s="57">
        <v>14.46</v>
      </c>
      <c r="AA819" s="57">
        <v>13.7925</v>
      </c>
      <c r="AB819" s="57">
        <v>21.6</v>
      </c>
      <c r="AC819" s="57">
        <v>10.5</v>
      </c>
      <c r="AD819" s="57">
        <v>17.100000000000001</v>
      </c>
      <c r="AE819" s="57">
        <v>11.55</v>
      </c>
      <c r="AF819" s="64">
        <v>18.147400000000001</v>
      </c>
      <c r="AG819" s="64">
        <v>22.589500000000001</v>
      </c>
      <c r="AH819" s="64">
        <v>21.318200000000001</v>
      </c>
      <c r="AI819" s="64">
        <v>22.165700000000001</v>
      </c>
      <c r="AJ819" s="61">
        <v>0.46527777777777773</v>
      </c>
      <c r="AK819" s="216">
        <v>50</v>
      </c>
      <c r="AL819" s="62">
        <v>6.2102218317471261</v>
      </c>
      <c r="AM819" s="24" t="s">
        <v>7063</v>
      </c>
      <c r="AN819" s="216" t="s">
        <v>6039</v>
      </c>
      <c r="AO819" s="216" t="s">
        <v>6007</v>
      </c>
      <c r="AP819" s="216" t="s">
        <v>6884</v>
      </c>
      <c r="AQ819" s="216" t="s">
        <v>6885</v>
      </c>
      <c r="AR819" s="216" t="s">
        <v>6886</v>
      </c>
      <c r="AS819" s="24" t="s">
        <v>5474</v>
      </c>
      <c r="AT819" s="24" t="s">
        <v>6255</v>
      </c>
      <c r="AU819" s="24" t="s">
        <v>5984</v>
      </c>
      <c r="AV819" s="24" t="s">
        <v>6518</v>
      </c>
      <c r="AW819" s="24" t="s">
        <v>5979</v>
      </c>
      <c r="AX819" s="24" t="s">
        <v>5979</v>
      </c>
      <c r="AY819" s="24" t="s">
        <v>7234</v>
      </c>
      <c r="AZ819" s="216" t="s">
        <v>7023</v>
      </c>
      <c r="BA819" s="216" t="s">
        <v>7504</v>
      </c>
      <c r="BB819" s="57" t="s">
        <v>6898</v>
      </c>
      <c r="BC819" s="202"/>
      <c r="BD819" s="24"/>
      <c r="BE819" s="151"/>
      <c r="BG819" s="151"/>
      <c r="BI819" s="151"/>
      <c r="BL819" s="152"/>
    </row>
    <row r="820" spans="1:64" s="169" customFormat="1">
      <c r="A820" s="24">
        <v>3594</v>
      </c>
      <c r="B820" s="24" t="s">
        <v>827</v>
      </c>
      <c r="C820" s="57">
        <v>23.3</v>
      </c>
      <c r="D820" s="57">
        <v>23.4</v>
      </c>
      <c r="E820" s="57">
        <v>23</v>
      </c>
      <c r="F820" s="57">
        <v>23.4</v>
      </c>
      <c r="G820" s="57">
        <v>23.5</v>
      </c>
      <c r="H820" s="57">
        <v>23.5</v>
      </c>
      <c r="I820" s="57">
        <v>22.9</v>
      </c>
      <c r="J820" s="57">
        <v>22.9</v>
      </c>
      <c r="K820" s="57">
        <v>22.9</v>
      </c>
      <c r="L820" s="57">
        <v>23.25</v>
      </c>
      <c r="M820" s="57">
        <v>22.9</v>
      </c>
      <c r="N820" s="57">
        <v>23.15</v>
      </c>
      <c r="O820" s="63">
        <v>1.09170305676855E-2</v>
      </c>
      <c r="P820" s="57">
        <v>39</v>
      </c>
      <c r="Q820" s="57">
        <v>55</v>
      </c>
      <c r="R820" s="57">
        <v>119.15</v>
      </c>
      <c r="S820" s="57">
        <v>22.96</v>
      </c>
      <c r="T820" s="57">
        <v>23.515000000000001</v>
      </c>
      <c r="U820" s="57">
        <v>25.002500000000001</v>
      </c>
      <c r="V820" s="57">
        <v>22.99</v>
      </c>
      <c r="W820" s="57">
        <v>23.434999999999999</v>
      </c>
      <c r="X820" s="57">
        <v>24.941700000000001</v>
      </c>
      <c r="Y820" s="57">
        <v>23.04</v>
      </c>
      <c r="Z820" s="57">
        <v>23.392499999999998</v>
      </c>
      <c r="AA820" s="57">
        <v>24.8733</v>
      </c>
      <c r="AB820" s="57">
        <v>32.950000000000003</v>
      </c>
      <c r="AC820" s="57">
        <v>22.3</v>
      </c>
      <c r="AD820" s="57">
        <v>24.55</v>
      </c>
      <c r="AE820" s="57">
        <v>22.35</v>
      </c>
      <c r="AF820" s="64">
        <v>33.798299999999998</v>
      </c>
      <c r="AG820" s="64">
        <v>32.831099999999999</v>
      </c>
      <c r="AH820" s="64">
        <v>36.2074</v>
      </c>
      <c r="AI820" s="64">
        <v>33.956600000000002</v>
      </c>
      <c r="AJ820" s="61">
        <v>0.46527777777777773</v>
      </c>
      <c r="AK820" s="216">
        <v>50</v>
      </c>
      <c r="AL820" s="62">
        <v>121.09932571906896</v>
      </c>
      <c r="AM820" s="24" t="s">
        <v>6904</v>
      </c>
      <c r="AN820" s="216" t="s">
        <v>6009</v>
      </c>
      <c r="AO820" s="216" t="s">
        <v>5971</v>
      </c>
      <c r="AP820" s="216" t="s">
        <v>6884</v>
      </c>
      <c r="AQ820" s="216" t="s">
        <v>6885</v>
      </c>
      <c r="AR820" s="216" t="s">
        <v>6886</v>
      </c>
      <c r="AS820" s="24" t="s">
        <v>5474</v>
      </c>
      <c r="AT820" s="24" t="s">
        <v>6425</v>
      </c>
      <c r="AU820" s="24" t="s">
        <v>6527</v>
      </c>
      <c r="AV820" s="24" t="s">
        <v>6055</v>
      </c>
      <c r="AW820" s="24" t="s">
        <v>5991</v>
      </c>
      <c r="AX820" s="24" t="s">
        <v>5979</v>
      </c>
      <c r="AY820" s="24" t="s">
        <v>7118</v>
      </c>
      <c r="AZ820" s="216" t="s">
        <v>6950</v>
      </c>
      <c r="BA820" s="216" t="s">
        <v>6943</v>
      </c>
      <c r="BB820" s="57" t="s">
        <v>6898</v>
      </c>
      <c r="BC820" s="202"/>
      <c r="BD820" s="24"/>
      <c r="BE820" s="151"/>
      <c r="BG820" s="151"/>
      <c r="BI820" s="151"/>
      <c r="BL820" s="152"/>
    </row>
    <row r="821" spans="1:64" s="169" customFormat="1">
      <c r="A821" s="24">
        <v>3596</v>
      </c>
      <c r="B821" s="24" t="s">
        <v>828</v>
      </c>
      <c r="C821" s="57">
        <v>90</v>
      </c>
      <c r="D821" s="57">
        <v>91</v>
      </c>
      <c r="E821" s="57">
        <v>89.7</v>
      </c>
      <c r="F821" s="57">
        <v>90.6</v>
      </c>
      <c r="G821" s="57">
        <v>91.2</v>
      </c>
      <c r="H821" s="57">
        <v>91.6</v>
      </c>
      <c r="I821" s="57">
        <v>90</v>
      </c>
      <c r="J821" s="57">
        <v>90.1</v>
      </c>
      <c r="K821" s="57">
        <v>90.4</v>
      </c>
      <c r="L821" s="57">
        <v>91.7</v>
      </c>
      <c r="M821" s="57">
        <v>90</v>
      </c>
      <c r="N821" s="57">
        <v>91.5</v>
      </c>
      <c r="O821" s="63">
        <v>1.55382907880133E-2</v>
      </c>
      <c r="P821" s="57">
        <v>711</v>
      </c>
      <c r="Q821" s="57">
        <v>769</v>
      </c>
      <c r="R821" s="57">
        <v>1950.65</v>
      </c>
      <c r="S821" s="57">
        <v>89.56</v>
      </c>
      <c r="T821" s="57">
        <v>92.894999999999996</v>
      </c>
      <c r="U821" s="57">
        <v>98.855000000000004</v>
      </c>
      <c r="V821" s="57">
        <v>89.74</v>
      </c>
      <c r="W821" s="57">
        <v>92.424999999999997</v>
      </c>
      <c r="X821" s="57">
        <v>98.741699999999994</v>
      </c>
      <c r="Y821" s="57">
        <v>90.1</v>
      </c>
      <c r="Z821" s="57">
        <v>92.1</v>
      </c>
      <c r="AA821" s="57">
        <v>98.66</v>
      </c>
      <c r="AB821" s="57">
        <v>128</v>
      </c>
      <c r="AC821" s="57">
        <v>81.5</v>
      </c>
      <c r="AD821" s="57">
        <v>98.5</v>
      </c>
      <c r="AE821" s="57">
        <v>87.2</v>
      </c>
      <c r="AF821" s="64">
        <v>48.261699999999998</v>
      </c>
      <c r="AG821" s="64">
        <v>34.512900000000002</v>
      </c>
      <c r="AH821" s="64">
        <v>64.026300000000006</v>
      </c>
      <c r="AI821" s="64">
        <v>44.350700000000003</v>
      </c>
      <c r="AJ821" s="61">
        <v>0.46527777777777773</v>
      </c>
      <c r="AK821" s="216">
        <v>750</v>
      </c>
      <c r="AL821" s="62">
        <v>1227.2939932689972</v>
      </c>
      <c r="AM821" s="24" t="s">
        <v>6504</v>
      </c>
      <c r="AN821" s="216" t="s">
        <v>6009</v>
      </c>
      <c r="AO821" s="216" t="s">
        <v>5961</v>
      </c>
      <c r="AP821" s="216" t="s">
        <v>6884</v>
      </c>
      <c r="AQ821" s="216" t="s">
        <v>6885</v>
      </c>
      <c r="AR821" s="216" t="s">
        <v>6886</v>
      </c>
      <c r="AS821" s="24" t="s">
        <v>5474</v>
      </c>
      <c r="AT821" s="24" t="s">
        <v>6016</v>
      </c>
      <c r="AU821" s="24" t="s">
        <v>5984</v>
      </c>
      <c r="AV821" s="24" t="s">
        <v>6016</v>
      </c>
      <c r="AW821" s="24" t="s">
        <v>5965</v>
      </c>
      <c r="AX821" s="24" t="s">
        <v>5990</v>
      </c>
      <c r="AY821" s="24" t="s">
        <v>6949</v>
      </c>
      <c r="AZ821" s="216" t="s">
        <v>7192</v>
      </c>
      <c r="BA821" s="216" t="s">
        <v>6933</v>
      </c>
      <c r="BB821" s="57" t="s">
        <v>6944</v>
      </c>
      <c r="BC821" s="202"/>
      <c r="BD821" s="24"/>
      <c r="BE821" s="151"/>
      <c r="BG821" s="151"/>
      <c r="BI821" s="151"/>
      <c r="BL821" s="152"/>
    </row>
    <row r="822" spans="1:64" s="169" customFormat="1">
      <c r="A822" s="24">
        <v>3597</v>
      </c>
      <c r="B822" s="24" t="s">
        <v>2979</v>
      </c>
      <c r="C822" s="57">
        <v>27.75</v>
      </c>
      <c r="D822" s="57">
        <v>28.5</v>
      </c>
      <c r="E822" s="57">
        <v>27.65</v>
      </c>
      <c r="F822" s="57">
        <v>27.65</v>
      </c>
      <c r="G822" s="57">
        <v>27.6</v>
      </c>
      <c r="H822" s="57">
        <v>28.25</v>
      </c>
      <c r="I822" s="57">
        <v>27.6</v>
      </c>
      <c r="J822" s="57">
        <v>28</v>
      </c>
      <c r="K822" s="57">
        <v>28</v>
      </c>
      <c r="L822" s="57">
        <v>28</v>
      </c>
      <c r="M822" s="57">
        <v>27.55</v>
      </c>
      <c r="N822" s="57">
        <v>27.75</v>
      </c>
      <c r="O822" s="63">
        <v>-8.9285714285714194E-3</v>
      </c>
      <c r="P822" s="57">
        <v>10</v>
      </c>
      <c r="Q822" s="57">
        <v>43</v>
      </c>
      <c r="R822" s="57">
        <v>57.75</v>
      </c>
      <c r="S822" s="57">
        <v>27.69</v>
      </c>
      <c r="T822" s="57">
        <v>27.8675</v>
      </c>
      <c r="U822" s="57">
        <v>29.1233</v>
      </c>
      <c r="V822" s="57">
        <v>27.85</v>
      </c>
      <c r="W822" s="57">
        <v>27.785</v>
      </c>
      <c r="X822" s="57">
        <v>29.142499999999998</v>
      </c>
      <c r="Y822" s="57">
        <v>27.8</v>
      </c>
      <c r="Z822" s="57">
        <v>27.772500000000001</v>
      </c>
      <c r="AA822" s="57">
        <v>29.154199999999999</v>
      </c>
      <c r="AB822" s="57">
        <v>39.049999999999997</v>
      </c>
      <c r="AC822" s="57">
        <v>18.05</v>
      </c>
      <c r="AD822" s="57">
        <v>28.8</v>
      </c>
      <c r="AE822" s="57">
        <v>26</v>
      </c>
      <c r="AF822" s="64">
        <v>63.7941</v>
      </c>
      <c r="AG822" s="64">
        <v>57.852899999999998</v>
      </c>
      <c r="AH822" s="64">
        <v>63.362699999999997</v>
      </c>
      <c r="AI822" s="64">
        <v>59.689500000000002</v>
      </c>
      <c r="AJ822" s="61">
        <v>0.46527777777777773</v>
      </c>
      <c r="AK822" s="216">
        <v>50</v>
      </c>
      <c r="AL822" s="62">
        <v>31.051109158735631</v>
      </c>
      <c r="AM822" s="24" t="s">
        <v>7912</v>
      </c>
      <c r="AN822" s="216" t="s">
        <v>6020</v>
      </c>
      <c r="AO822" s="216" t="s">
        <v>5961</v>
      </c>
      <c r="AP822" s="216" t="s">
        <v>6884</v>
      </c>
      <c r="AQ822" s="216" t="s">
        <v>6885</v>
      </c>
      <c r="AR822" s="216" t="s">
        <v>6916</v>
      </c>
      <c r="AS822" s="24" t="s">
        <v>7699</v>
      </c>
      <c r="AT822" s="24" t="s">
        <v>6558</v>
      </c>
      <c r="AU822" s="24" t="s">
        <v>6055</v>
      </c>
      <c r="AV822" s="24" t="s">
        <v>6017</v>
      </c>
      <c r="AW822" s="24" t="s">
        <v>5979</v>
      </c>
      <c r="AX822" s="24" t="s">
        <v>5986</v>
      </c>
      <c r="AY822" s="24" t="s">
        <v>7411</v>
      </c>
      <c r="AZ822" s="216" t="s">
        <v>6958</v>
      </c>
      <c r="BA822" s="216" t="s">
        <v>6998</v>
      </c>
      <c r="BB822" s="57" t="s">
        <v>5474</v>
      </c>
      <c r="BC822" s="202"/>
      <c r="BD822" s="24"/>
      <c r="BE822" s="151"/>
      <c r="BG822" s="151"/>
      <c r="BI822" s="151"/>
      <c r="BL822" s="152"/>
    </row>
    <row r="823" spans="1:64" s="169" customFormat="1">
      <c r="A823" s="24">
        <v>3603</v>
      </c>
      <c r="B823" s="24" t="s">
        <v>2984</v>
      </c>
      <c r="C823" s="57">
        <v>6.97</v>
      </c>
      <c r="D823" s="57">
        <v>7.3</v>
      </c>
      <c r="E823" s="57">
        <v>6.97</v>
      </c>
      <c r="F823" s="57">
        <v>7.3</v>
      </c>
      <c r="G823" s="57">
        <v>7.17</v>
      </c>
      <c r="H823" s="57">
        <v>7.33</v>
      </c>
      <c r="I823" s="57">
        <v>7.17</v>
      </c>
      <c r="J823" s="57">
        <v>7.33</v>
      </c>
      <c r="K823" s="57">
        <v>7.03</v>
      </c>
      <c r="L823" s="57">
        <v>7.37</v>
      </c>
      <c r="M823" s="57">
        <v>7.03</v>
      </c>
      <c r="N823" s="57">
        <v>7.37</v>
      </c>
      <c r="O823" s="63">
        <v>2.64623955431754E-2</v>
      </c>
      <c r="P823" s="57">
        <v>1</v>
      </c>
      <c r="Q823" s="57">
        <v>4</v>
      </c>
      <c r="R823" s="57">
        <v>29.75</v>
      </c>
      <c r="S823" s="57">
        <v>7.1920000000000002</v>
      </c>
      <c r="T823" s="57">
        <v>7.5164999999999997</v>
      </c>
      <c r="U823" s="57">
        <v>7.17</v>
      </c>
      <c r="V823" s="57">
        <v>7.1779999999999999</v>
      </c>
      <c r="W823" s="57">
        <v>7.5010000000000003</v>
      </c>
      <c r="X823" s="57">
        <v>7.1871999999999998</v>
      </c>
      <c r="Y823" s="57">
        <v>7.2119999999999997</v>
      </c>
      <c r="Z823" s="57">
        <v>7.4945000000000004</v>
      </c>
      <c r="AA823" s="57">
        <v>7.1902999999999997</v>
      </c>
      <c r="AB823" s="57"/>
      <c r="AC823" s="57"/>
      <c r="AD823" s="57">
        <v>8.14</v>
      </c>
      <c r="AE823" s="57">
        <v>6.97</v>
      </c>
      <c r="AF823" s="64">
        <v>32.138100000000001</v>
      </c>
      <c r="AG823" s="64">
        <v>25.4846</v>
      </c>
      <c r="AH823" s="64">
        <v>39.443399999999997</v>
      </c>
      <c r="AI823" s="64">
        <v>30.137499999999999</v>
      </c>
      <c r="AJ823" s="61">
        <v>0.46527777777777773</v>
      </c>
      <c r="AK823" s="216">
        <v>50</v>
      </c>
      <c r="AL823" s="62">
        <v>3.105110915873563</v>
      </c>
      <c r="AM823" s="24" t="s">
        <v>7913</v>
      </c>
      <c r="AN823" s="216" t="s">
        <v>6009</v>
      </c>
      <c r="AO823" s="216" t="s">
        <v>5971</v>
      </c>
      <c r="AP823" s="216" t="s">
        <v>6908</v>
      </c>
      <c r="AQ823" s="216" t="s">
        <v>6885</v>
      </c>
      <c r="AR823" s="216" t="s">
        <v>6886</v>
      </c>
      <c r="AS823" s="24" t="s">
        <v>6917</v>
      </c>
      <c r="AT823" s="24" t="s">
        <v>6201</v>
      </c>
      <c r="AU823" s="24" t="s">
        <v>6493</v>
      </c>
      <c r="AV823" s="24" t="s">
        <v>6201</v>
      </c>
      <c r="AW823" s="24" t="s">
        <v>5979</v>
      </c>
      <c r="AX823" s="24" t="s">
        <v>5979</v>
      </c>
      <c r="AY823" s="24" t="s">
        <v>7914</v>
      </c>
      <c r="AZ823" s="216" t="s">
        <v>7005</v>
      </c>
      <c r="BA823" s="216" t="s">
        <v>6998</v>
      </c>
      <c r="BB823" s="57" t="s">
        <v>7670</v>
      </c>
      <c r="BC823" s="202"/>
      <c r="BD823" s="24"/>
      <c r="BE823" s="151"/>
      <c r="BG823" s="151"/>
      <c r="BI823" s="151"/>
      <c r="BL823" s="152"/>
    </row>
    <row r="824" spans="1:64" s="169" customFormat="1">
      <c r="A824" s="24">
        <v>3605</v>
      </c>
      <c r="B824" s="24" t="s">
        <v>829</v>
      </c>
      <c r="C824" s="57">
        <v>52.3</v>
      </c>
      <c r="D824" s="57">
        <v>53.3</v>
      </c>
      <c r="E824" s="57">
        <v>52.1</v>
      </c>
      <c r="F824" s="57">
        <v>52.8</v>
      </c>
      <c r="G824" s="57">
        <v>53.8</v>
      </c>
      <c r="H824" s="57">
        <v>53.8</v>
      </c>
      <c r="I824" s="57">
        <v>52.7</v>
      </c>
      <c r="J824" s="57">
        <v>52.8</v>
      </c>
      <c r="K824" s="57">
        <v>52.9</v>
      </c>
      <c r="L824" s="57">
        <v>53.6</v>
      </c>
      <c r="M824" s="57">
        <v>52.5</v>
      </c>
      <c r="N824" s="57">
        <v>53.6</v>
      </c>
      <c r="O824" s="63">
        <v>1.51515151515151E-2</v>
      </c>
      <c r="P824" s="57">
        <v>966</v>
      </c>
      <c r="Q824" s="57">
        <v>1212</v>
      </c>
      <c r="R824" s="57">
        <v>1995.65</v>
      </c>
      <c r="S824" s="57">
        <v>52.18</v>
      </c>
      <c r="T824" s="57">
        <v>55.63</v>
      </c>
      <c r="U824" s="57">
        <v>53.1267</v>
      </c>
      <c r="V824" s="57">
        <v>52.44</v>
      </c>
      <c r="W824" s="57">
        <v>55.39</v>
      </c>
      <c r="X824" s="57">
        <v>53.254199999999997</v>
      </c>
      <c r="Y824" s="57">
        <v>52.4</v>
      </c>
      <c r="Z824" s="57">
        <v>55.185000000000002</v>
      </c>
      <c r="AA824" s="57">
        <v>53.380800000000001</v>
      </c>
      <c r="AB824" s="57">
        <v>65.8</v>
      </c>
      <c r="AC824" s="57">
        <v>28.65</v>
      </c>
      <c r="AD824" s="57">
        <v>60.6</v>
      </c>
      <c r="AE824" s="57">
        <v>50.1</v>
      </c>
      <c r="AF824" s="64">
        <v>28.136900000000001</v>
      </c>
      <c r="AG824" s="64">
        <v>24.408999999999999</v>
      </c>
      <c r="AH824" s="64">
        <v>35.189900000000002</v>
      </c>
      <c r="AI824" s="64">
        <v>28.002600000000001</v>
      </c>
      <c r="AJ824" s="61">
        <v>0.46527777777777773</v>
      </c>
      <c r="AK824" s="216">
        <v>1000</v>
      </c>
      <c r="AL824" s="62">
        <v>1701.9838055429411</v>
      </c>
      <c r="AM824" s="24" t="s">
        <v>7915</v>
      </c>
      <c r="AN824" s="216" t="s">
        <v>6009</v>
      </c>
      <c r="AO824" s="216" t="s">
        <v>5971</v>
      </c>
      <c r="AP824" s="216" t="s">
        <v>6908</v>
      </c>
      <c r="AQ824" s="216" t="s">
        <v>6885</v>
      </c>
      <c r="AR824" s="216" t="s">
        <v>6886</v>
      </c>
      <c r="AS824" s="24" t="s">
        <v>5474</v>
      </c>
      <c r="AT824" s="24" t="s">
        <v>6016</v>
      </c>
      <c r="AU824" s="24" t="s">
        <v>6017</v>
      </c>
      <c r="AV824" s="24" t="s">
        <v>6126</v>
      </c>
      <c r="AW824" s="24" t="s">
        <v>5979</v>
      </c>
      <c r="AX824" s="24" t="s">
        <v>5986</v>
      </c>
      <c r="AY824" s="24" t="s">
        <v>7256</v>
      </c>
      <c r="AZ824" s="216" t="s">
        <v>7265</v>
      </c>
      <c r="BA824" s="216" t="s">
        <v>7315</v>
      </c>
      <c r="BB824" s="57" t="s">
        <v>6994</v>
      </c>
      <c r="BC824" s="202"/>
      <c r="BD824" s="24"/>
      <c r="BE824" s="151"/>
      <c r="BG824" s="151"/>
      <c r="BI824" s="151"/>
      <c r="BL824" s="152"/>
    </row>
    <row r="825" spans="1:64" s="169" customFormat="1">
      <c r="A825" s="24">
        <v>3607</v>
      </c>
      <c r="B825" s="24" t="s">
        <v>830</v>
      </c>
      <c r="C825" s="57">
        <v>13.4</v>
      </c>
      <c r="D825" s="57">
        <v>13.6</v>
      </c>
      <c r="E825" s="57">
        <v>13.15</v>
      </c>
      <c r="F825" s="57">
        <v>13.4</v>
      </c>
      <c r="G825" s="57">
        <v>13.45</v>
      </c>
      <c r="H825" s="57">
        <v>13.5</v>
      </c>
      <c r="I825" s="57">
        <v>13</v>
      </c>
      <c r="J825" s="57">
        <v>13.1</v>
      </c>
      <c r="K825" s="57">
        <v>13.05</v>
      </c>
      <c r="L825" s="57">
        <v>13.45</v>
      </c>
      <c r="M825" s="57">
        <v>13.05</v>
      </c>
      <c r="N825" s="57">
        <v>13.35</v>
      </c>
      <c r="O825" s="63">
        <v>1.90839694656488E-2</v>
      </c>
      <c r="P825" s="57">
        <v>307</v>
      </c>
      <c r="Q825" s="57">
        <v>326</v>
      </c>
      <c r="R825" s="57">
        <v>2065.6999999999998</v>
      </c>
      <c r="S825" s="57">
        <v>13.31</v>
      </c>
      <c r="T825" s="57">
        <v>14.9</v>
      </c>
      <c r="U825" s="57">
        <v>14.9183</v>
      </c>
      <c r="V825" s="57">
        <v>13.29</v>
      </c>
      <c r="W825" s="57">
        <v>14.727499999999999</v>
      </c>
      <c r="X825" s="57">
        <v>14.895</v>
      </c>
      <c r="Y825" s="57">
        <v>13.22</v>
      </c>
      <c r="Z825" s="57">
        <v>14.6225</v>
      </c>
      <c r="AA825" s="57">
        <v>14.8667</v>
      </c>
      <c r="AB825" s="57">
        <v>20.350000000000001</v>
      </c>
      <c r="AC825" s="57">
        <v>11.7</v>
      </c>
      <c r="AD825" s="57">
        <v>16.95</v>
      </c>
      <c r="AE825" s="57">
        <v>12.85</v>
      </c>
      <c r="AF825" s="64">
        <v>12.038</v>
      </c>
      <c r="AG825" s="64">
        <v>13.398400000000001</v>
      </c>
      <c r="AH825" s="64">
        <v>15.432700000000001</v>
      </c>
      <c r="AI825" s="64">
        <v>14.076499999999999</v>
      </c>
      <c r="AJ825" s="61">
        <v>0.46527777777777773</v>
      </c>
      <c r="AK825" s="216">
        <v>350</v>
      </c>
      <c r="AL825" s="62">
        <v>547.75087345956149</v>
      </c>
      <c r="AM825" s="24" t="s">
        <v>6904</v>
      </c>
      <c r="AN825" s="216" t="s">
        <v>6337</v>
      </c>
      <c r="AO825" s="216" t="s">
        <v>6047</v>
      </c>
      <c r="AP825" s="216" t="s">
        <v>6884</v>
      </c>
      <c r="AQ825" s="216" t="s">
        <v>6885</v>
      </c>
      <c r="AR825" s="216" t="s">
        <v>6886</v>
      </c>
      <c r="AS825" s="24" t="s">
        <v>6894</v>
      </c>
      <c r="AT825" s="24" t="s">
        <v>5998</v>
      </c>
      <c r="AU825" s="24" t="s">
        <v>5962</v>
      </c>
      <c r="AV825" s="24" t="s">
        <v>6055</v>
      </c>
      <c r="AW825" s="24" t="s">
        <v>5991</v>
      </c>
      <c r="AX825" s="24" t="s">
        <v>5979</v>
      </c>
      <c r="AY825" s="24" t="s">
        <v>7916</v>
      </c>
      <c r="AZ825" s="216" t="s">
        <v>7168</v>
      </c>
      <c r="BA825" s="216" t="s">
        <v>7208</v>
      </c>
      <c r="BB825" s="57" t="s">
        <v>6898</v>
      </c>
      <c r="BC825" s="202"/>
      <c r="BD825" s="24"/>
      <c r="BE825" s="151"/>
      <c r="BG825" s="151"/>
      <c r="BI825" s="151"/>
      <c r="BL825" s="152"/>
    </row>
    <row r="826" spans="1:64" s="169" customFormat="1">
      <c r="A826" s="24">
        <v>3609</v>
      </c>
      <c r="B826" s="24" t="s">
        <v>831</v>
      </c>
      <c r="C826" s="57">
        <v>48</v>
      </c>
      <c r="D826" s="57">
        <v>48</v>
      </c>
      <c r="E826" s="57">
        <v>45.5</v>
      </c>
      <c r="F826" s="57">
        <v>46.1</v>
      </c>
      <c r="G826" s="57">
        <v>47.4</v>
      </c>
      <c r="H826" s="57">
        <v>47.4</v>
      </c>
      <c r="I826" s="57">
        <v>45.3</v>
      </c>
      <c r="J826" s="57">
        <v>46.3</v>
      </c>
      <c r="K826" s="57">
        <v>48.75</v>
      </c>
      <c r="L826" s="57">
        <v>48.75</v>
      </c>
      <c r="M826" s="57">
        <v>46.45</v>
      </c>
      <c r="N826" s="57">
        <v>47</v>
      </c>
      <c r="O826" s="63">
        <v>1.5118790496760201E-2</v>
      </c>
      <c r="P826" s="57">
        <v>39</v>
      </c>
      <c r="Q826" s="57">
        <v>49</v>
      </c>
      <c r="R826" s="57">
        <v>159.9</v>
      </c>
      <c r="S826" s="57">
        <v>46.56</v>
      </c>
      <c r="T826" s="57">
        <v>49.64</v>
      </c>
      <c r="U826" s="57">
        <v>45.7483</v>
      </c>
      <c r="V826" s="57">
        <v>46.25</v>
      </c>
      <c r="W826" s="57">
        <v>49.465000000000003</v>
      </c>
      <c r="X826" s="57">
        <v>45.997500000000002</v>
      </c>
      <c r="Y826" s="57">
        <v>46.66</v>
      </c>
      <c r="Z826" s="57">
        <v>49.32</v>
      </c>
      <c r="AA826" s="57">
        <v>46.2575</v>
      </c>
      <c r="AB826" s="57">
        <v>59.3</v>
      </c>
      <c r="AC826" s="57">
        <v>27.45</v>
      </c>
      <c r="AD826" s="57">
        <v>53.8</v>
      </c>
      <c r="AE826" s="57">
        <v>43.2</v>
      </c>
      <c r="AF826" s="64">
        <v>30.855399999999999</v>
      </c>
      <c r="AG826" s="64">
        <v>31.657399999999999</v>
      </c>
      <c r="AH826" s="64">
        <v>37.020499999999998</v>
      </c>
      <c r="AI826" s="64">
        <v>33.445099999999996</v>
      </c>
      <c r="AJ826" s="61">
        <v>0.46527777777777773</v>
      </c>
      <c r="AK826" s="216">
        <v>50</v>
      </c>
      <c r="AL826" s="62">
        <v>121.09932571906896</v>
      </c>
      <c r="AM826" s="24" t="s">
        <v>6036</v>
      </c>
      <c r="AN826" s="216" t="s">
        <v>5981</v>
      </c>
      <c r="AO826" s="216" t="s">
        <v>5971</v>
      </c>
      <c r="AP826" s="216" t="s">
        <v>6908</v>
      </c>
      <c r="AQ826" s="216" t="s">
        <v>6885</v>
      </c>
      <c r="AR826" s="216" t="s">
        <v>6886</v>
      </c>
      <c r="AS826" s="24" t="s">
        <v>5474</v>
      </c>
      <c r="AT826" s="24" t="s">
        <v>6024</v>
      </c>
      <c r="AU826" s="24" t="s">
        <v>6209</v>
      </c>
      <c r="AV826" s="24" t="s">
        <v>6024</v>
      </c>
      <c r="AW826" s="24" t="s">
        <v>5979</v>
      </c>
      <c r="AX826" s="24" t="s">
        <v>5990</v>
      </c>
      <c r="AY826" s="24" t="s">
        <v>7917</v>
      </c>
      <c r="AZ826" s="216" t="s">
        <v>7062</v>
      </c>
      <c r="BA826" s="216" t="s">
        <v>7523</v>
      </c>
      <c r="BB826" s="57" t="s">
        <v>6944</v>
      </c>
      <c r="BC826" s="202"/>
      <c r="BD826" s="24"/>
      <c r="BE826" s="151"/>
      <c r="BG826" s="151"/>
      <c r="BI826" s="151"/>
      <c r="BL826" s="152"/>
    </row>
    <row r="827" spans="1:64" s="169" customFormat="1">
      <c r="A827" s="24">
        <v>3611</v>
      </c>
      <c r="B827" s="24" t="s">
        <v>832</v>
      </c>
      <c r="C827" s="57">
        <v>218.5</v>
      </c>
      <c r="D827" s="57">
        <v>218.5</v>
      </c>
      <c r="E827" s="57">
        <v>212</v>
      </c>
      <c r="F827" s="57">
        <v>214.5</v>
      </c>
      <c r="G827" s="57">
        <v>218</v>
      </c>
      <c r="H827" s="57">
        <v>218.5</v>
      </c>
      <c r="I827" s="57">
        <v>215</v>
      </c>
      <c r="J827" s="57">
        <v>216</v>
      </c>
      <c r="K827" s="57">
        <v>218</v>
      </c>
      <c r="L827" s="57">
        <v>218.5</v>
      </c>
      <c r="M827" s="57">
        <v>217.5</v>
      </c>
      <c r="N827" s="57">
        <v>217.5</v>
      </c>
      <c r="O827" s="63">
        <v>6.9444444444444397E-3</v>
      </c>
      <c r="P827" s="57">
        <v>25</v>
      </c>
      <c r="Q827" s="57">
        <v>40</v>
      </c>
      <c r="R827" s="57">
        <v>99.25</v>
      </c>
      <c r="S827" s="57">
        <v>212</v>
      </c>
      <c r="T827" s="57">
        <v>223.47499999999999</v>
      </c>
      <c r="U827" s="57">
        <v>224.33330000000001</v>
      </c>
      <c r="V827" s="57">
        <v>213.8</v>
      </c>
      <c r="W827" s="57">
        <v>222.9</v>
      </c>
      <c r="X827" s="57">
        <v>224.375</v>
      </c>
      <c r="Y827" s="57">
        <v>214.7</v>
      </c>
      <c r="Z827" s="57">
        <v>222.3</v>
      </c>
      <c r="AA827" s="57">
        <v>224.4417</v>
      </c>
      <c r="AB827" s="57">
        <v>247</v>
      </c>
      <c r="AC827" s="57">
        <v>174.5</v>
      </c>
      <c r="AD827" s="57">
        <v>233</v>
      </c>
      <c r="AE827" s="57">
        <v>205</v>
      </c>
      <c r="AF827" s="64">
        <v>34.366</v>
      </c>
      <c r="AG827" s="64">
        <v>29.472300000000001</v>
      </c>
      <c r="AH827" s="64">
        <v>39.917499999999997</v>
      </c>
      <c r="AI827" s="64">
        <v>32.954000000000001</v>
      </c>
      <c r="AJ827" s="61">
        <v>0.46527777777777773</v>
      </c>
      <c r="AK827" s="216">
        <v>50</v>
      </c>
      <c r="AL827" s="62">
        <v>77.627772896839076</v>
      </c>
      <c r="AM827" s="24" t="s">
        <v>6392</v>
      </c>
      <c r="AN827" s="216" t="s">
        <v>6009</v>
      </c>
      <c r="AO827" s="216" t="s">
        <v>5971</v>
      </c>
      <c r="AP827" s="216" t="s">
        <v>6884</v>
      </c>
      <c r="AQ827" s="216" t="s">
        <v>6885</v>
      </c>
      <c r="AR827" s="216" t="s">
        <v>6886</v>
      </c>
      <c r="AS827" s="24" t="s">
        <v>5474</v>
      </c>
      <c r="AT827" s="24" t="s">
        <v>6017</v>
      </c>
      <c r="AU827" s="24" t="s">
        <v>5984</v>
      </c>
      <c r="AV827" s="24" t="s">
        <v>6130</v>
      </c>
      <c r="AW827" s="24" t="s">
        <v>5970</v>
      </c>
      <c r="AX827" s="24" t="s">
        <v>5979</v>
      </c>
      <c r="AY827" s="24" t="s">
        <v>7122</v>
      </c>
      <c r="AZ827" s="216" t="s">
        <v>7264</v>
      </c>
      <c r="BA827" s="216" t="s">
        <v>7320</v>
      </c>
      <c r="BB827" s="57" t="s">
        <v>5474</v>
      </c>
      <c r="BC827" s="202"/>
      <c r="BD827" s="24"/>
      <c r="BE827" s="151"/>
      <c r="BG827" s="151"/>
      <c r="BI827" s="151"/>
      <c r="BL827" s="152"/>
    </row>
    <row r="828" spans="1:64" s="169" customFormat="1">
      <c r="A828" s="24">
        <v>3615</v>
      </c>
      <c r="B828" s="24" t="s">
        <v>833</v>
      </c>
      <c r="C828" s="57">
        <v>20.55</v>
      </c>
      <c r="D828" s="57">
        <v>21.3</v>
      </c>
      <c r="E828" s="57">
        <v>20.55</v>
      </c>
      <c r="F828" s="57">
        <v>21.1</v>
      </c>
      <c r="G828" s="57">
        <v>20.9</v>
      </c>
      <c r="H828" s="57">
        <v>21</v>
      </c>
      <c r="I828" s="57">
        <v>20.55</v>
      </c>
      <c r="J828" s="57">
        <v>21</v>
      </c>
      <c r="K828" s="57">
        <v>21</v>
      </c>
      <c r="L828" s="57">
        <v>21.5</v>
      </c>
      <c r="M828" s="57">
        <v>21</v>
      </c>
      <c r="N828" s="57">
        <v>21.5</v>
      </c>
      <c r="O828" s="63">
        <v>2.3809523809523801E-2</v>
      </c>
      <c r="P828" s="57">
        <v>152</v>
      </c>
      <c r="Q828" s="57">
        <v>189</v>
      </c>
      <c r="R828" s="57">
        <v>391.1</v>
      </c>
      <c r="S828" s="57">
        <v>20.87</v>
      </c>
      <c r="T828" s="57">
        <v>22.36</v>
      </c>
      <c r="U828" s="57">
        <v>23.375</v>
      </c>
      <c r="V828" s="57">
        <v>20.87</v>
      </c>
      <c r="W828" s="57">
        <v>22.2225</v>
      </c>
      <c r="X828" s="57">
        <v>23.31</v>
      </c>
      <c r="Y828" s="57">
        <v>20.9</v>
      </c>
      <c r="Z828" s="57">
        <v>22.162500000000001</v>
      </c>
      <c r="AA828" s="57">
        <v>23.241700000000002</v>
      </c>
      <c r="AB828" s="57">
        <v>34</v>
      </c>
      <c r="AC828" s="57">
        <v>17.25</v>
      </c>
      <c r="AD828" s="57">
        <v>24.3</v>
      </c>
      <c r="AE828" s="57">
        <v>20.2</v>
      </c>
      <c r="AF828" s="64">
        <v>20.323799999999999</v>
      </c>
      <c r="AG828" s="64">
        <v>16.7988</v>
      </c>
      <c r="AH828" s="64">
        <v>28.238499999999998</v>
      </c>
      <c r="AI828" s="64">
        <v>20.611999999999998</v>
      </c>
      <c r="AJ828" s="61">
        <v>0.46527777777777773</v>
      </c>
      <c r="AK828" s="216">
        <v>200</v>
      </c>
      <c r="AL828" s="62">
        <v>280.8301893209204</v>
      </c>
      <c r="AM828" s="24" t="s">
        <v>6528</v>
      </c>
      <c r="AN828" s="216" t="s">
        <v>6009</v>
      </c>
      <c r="AO828" s="216" t="s">
        <v>6007</v>
      </c>
      <c r="AP828" s="216" t="s">
        <v>6884</v>
      </c>
      <c r="AQ828" s="216" t="s">
        <v>6885</v>
      </c>
      <c r="AR828" s="216" t="s">
        <v>6886</v>
      </c>
      <c r="AS828" s="24" t="s">
        <v>5474</v>
      </c>
      <c r="AT828" s="24" t="s">
        <v>6031</v>
      </c>
      <c r="AU828" s="24" t="s">
        <v>6425</v>
      </c>
      <c r="AV828" s="24" t="s">
        <v>6255</v>
      </c>
      <c r="AW828" s="24" t="s">
        <v>5979</v>
      </c>
      <c r="AX828" s="24" t="s">
        <v>5979</v>
      </c>
      <c r="AY828" s="24" t="s">
        <v>6972</v>
      </c>
      <c r="AZ828" s="216" t="s">
        <v>7264</v>
      </c>
      <c r="BA828" s="216" t="s">
        <v>7113</v>
      </c>
      <c r="BB828" s="57" t="s">
        <v>5474</v>
      </c>
      <c r="BC828" s="202"/>
      <c r="BD828" s="24"/>
      <c r="BE828" s="151"/>
      <c r="BG828" s="151"/>
      <c r="BI828" s="151"/>
      <c r="BL828" s="152"/>
    </row>
    <row r="829" spans="1:64" s="169" customFormat="1">
      <c r="A829" s="24">
        <v>3617</v>
      </c>
      <c r="B829" s="24" t="s">
        <v>834</v>
      </c>
      <c r="C829" s="57">
        <v>76.900000000000006</v>
      </c>
      <c r="D829" s="57">
        <v>77.400000000000006</v>
      </c>
      <c r="E829" s="57">
        <v>76.900000000000006</v>
      </c>
      <c r="F829" s="57">
        <v>77.400000000000006</v>
      </c>
      <c r="G829" s="57">
        <v>77</v>
      </c>
      <c r="H829" s="57">
        <v>77.2</v>
      </c>
      <c r="I829" s="57">
        <v>76.5</v>
      </c>
      <c r="J829" s="57">
        <v>76.8</v>
      </c>
      <c r="K829" s="57">
        <v>77</v>
      </c>
      <c r="L829" s="57">
        <v>77</v>
      </c>
      <c r="M829" s="57">
        <v>76.7</v>
      </c>
      <c r="N829" s="57">
        <v>76.900000000000006</v>
      </c>
      <c r="O829" s="63">
        <v>1.30208333333333E-3</v>
      </c>
      <c r="P829" s="57">
        <v>19</v>
      </c>
      <c r="Q829" s="57">
        <v>91</v>
      </c>
      <c r="R829" s="57">
        <v>49.15</v>
      </c>
      <c r="S829" s="57">
        <v>76.92</v>
      </c>
      <c r="T829" s="57">
        <v>78.655000000000001</v>
      </c>
      <c r="U829" s="57">
        <v>81.563299999999998</v>
      </c>
      <c r="V829" s="57">
        <v>76.959999999999994</v>
      </c>
      <c r="W829" s="57">
        <v>78.495000000000005</v>
      </c>
      <c r="X829" s="57">
        <v>81.476699999999994</v>
      </c>
      <c r="Y829" s="57">
        <v>76.98</v>
      </c>
      <c r="Z829" s="57">
        <v>78.349999999999994</v>
      </c>
      <c r="AA829" s="57">
        <v>81.378299999999996</v>
      </c>
      <c r="AB829" s="57">
        <v>91.7</v>
      </c>
      <c r="AC829" s="57">
        <v>74.099999999999994</v>
      </c>
      <c r="AD829" s="57">
        <v>81.400000000000006</v>
      </c>
      <c r="AE829" s="57">
        <v>75.8</v>
      </c>
      <c r="AF829" s="64">
        <v>30.216200000000001</v>
      </c>
      <c r="AG829" s="64">
        <v>29.408100000000001</v>
      </c>
      <c r="AH829" s="64">
        <v>31.602499999999999</v>
      </c>
      <c r="AI829" s="64">
        <v>30.139500000000002</v>
      </c>
      <c r="AJ829" s="61">
        <v>0.46527777777777773</v>
      </c>
      <c r="AK829" s="216">
        <v>50</v>
      </c>
      <c r="AL829" s="62">
        <v>58.997107401597695</v>
      </c>
      <c r="AM829" s="24" t="s">
        <v>7882</v>
      </c>
      <c r="AN829" s="216" t="s">
        <v>6009</v>
      </c>
      <c r="AO829" s="216" t="s">
        <v>5971</v>
      </c>
      <c r="AP829" s="216" t="s">
        <v>6884</v>
      </c>
      <c r="AQ829" s="216" t="s">
        <v>6885</v>
      </c>
      <c r="AR829" s="216" t="s">
        <v>6916</v>
      </c>
      <c r="AS829" s="24" t="s">
        <v>6894</v>
      </c>
      <c r="AT829" s="24" t="s">
        <v>6493</v>
      </c>
      <c r="AU829" s="24" t="s">
        <v>5984</v>
      </c>
      <c r="AV829" s="24" t="s">
        <v>6345</v>
      </c>
      <c r="AW829" s="24" t="s">
        <v>5979</v>
      </c>
      <c r="AX829" s="24" t="s">
        <v>5996</v>
      </c>
      <c r="AY829" s="24" t="s">
        <v>7009</v>
      </c>
      <c r="AZ829" s="216" t="s">
        <v>6950</v>
      </c>
      <c r="BA829" s="216" t="s">
        <v>6992</v>
      </c>
      <c r="BB829" s="57" t="s">
        <v>5474</v>
      </c>
      <c r="BC829" s="202"/>
      <c r="BD829" s="24"/>
      <c r="BE829" s="151"/>
      <c r="BG829" s="151"/>
      <c r="BI829" s="151"/>
      <c r="BL829" s="152"/>
    </row>
    <row r="830" spans="1:64" s="169" customFormat="1">
      <c r="A830" s="24">
        <v>3622</v>
      </c>
      <c r="B830" s="24" t="s">
        <v>835</v>
      </c>
      <c r="C830" s="57">
        <v>27.25</v>
      </c>
      <c r="D830" s="57">
        <v>28.5</v>
      </c>
      <c r="E830" s="57">
        <v>27.1</v>
      </c>
      <c r="F830" s="57">
        <v>28.3</v>
      </c>
      <c r="G830" s="57">
        <v>28.1</v>
      </c>
      <c r="H830" s="57">
        <v>28.15</v>
      </c>
      <c r="I830" s="57">
        <v>27.75</v>
      </c>
      <c r="J830" s="57">
        <v>27.95</v>
      </c>
      <c r="K830" s="57">
        <v>27.95</v>
      </c>
      <c r="L830" s="57">
        <v>28.85</v>
      </c>
      <c r="M830" s="57">
        <v>27.95</v>
      </c>
      <c r="N830" s="57">
        <v>28.8</v>
      </c>
      <c r="O830" s="63">
        <v>3.0411449016100101E-2</v>
      </c>
      <c r="P830" s="57">
        <v>129</v>
      </c>
      <c r="Q830" s="57">
        <v>193</v>
      </c>
      <c r="R830" s="57">
        <v>356.2</v>
      </c>
      <c r="S830" s="57">
        <v>27.21</v>
      </c>
      <c r="T830" s="57">
        <v>28.925000000000001</v>
      </c>
      <c r="U830" s="57">
        <v>30.8658</v>
      </c>
      <c r="V830" s="57">
        <v>27.55</v>
      </c>
      <c r="W830" s="57">
        <v>28.8</v>
      </c>
      <c r="X830" s="57">
        <v>30.779199999999999</v>
      </c>
      <c r="Y830" s="57">
        <v>27.83</v>
      </c>
      <c r="Z830" s="57">
        <v>28.76</v>
      </c>
      <c r="AA830" s="57">
        <v>30.688300000000002</v>
      </c>
      <c r="AB830" s="57">
        <v>47.5</v>
      </c>
      <c r="AC830" s="57">
        <v>20.45</v>
      </c>
      <c r="AD830" s="57">
        <v>31.65</v>
      </c>
      <c r="AE830" s="57">
        <v>26</v>
      </c>
      <c r="AF830" s="64">
        <v>42.605699999999999</v>
      </c>
      <c r="AG830" s="64">
        <v>29.7164</v>
      </c>
      <c r="AH830" s="64">
        <v>57.570500000000003</v>
      </c>
      <c r="AI830" s="64">
        <v>39.001100000000001</v>
      </c>
      <c r="AJ830" s="61">
        <v>0.46527777777777773</v>
      </c>
      <c r="AK830" s="216">
        <v>150</v>
      </c>
      <c r="AL830" s="62">
        <v>244.65825683473321</v>
      </c>
      <c r="AM830" s="24" t="s">
        <v>6956</v>
      </c>
      <c r="AN830" s="216" t="s">
        <v>6009</v>
      </c>
      <c r="AO830" s="216" t="s">
        <v>5961</v>
      </c>
      <c r="AP830" s="216" t="s">
        <v>6884</v>
      </c>
      <c r="AQ830" s="216" t="s">
        <v>6900</v>
      </c>
      <c r="AR830" s="216" t="s">
        <v>6886</v>
      </c>
      <c r="AS830" s="24" t="s">
        <v>5474</v>
      </c>
      <c r="AT830" s="24" t="s">
        <v>5982</v>
      </c>
      <c r="AU830" s="24" t="s">
        <v>5984</v>
      </c>
      <c r="AV830" s="24" t="s">
        <v>6031</v>
      </c>
      <c r="AW830" s="24" t="s">
        <v>5965</v>
      </c>
      <c r="AX830" s="24" t="s">
        <v>5979</v>
      </c>
      <c r="AY830" s="24" t="s">
        <v>7476</v>
      </c>
      <c r="AZ830" s="216" t="s">
        <v>6932</v>
      </c>
      <c r="BA830" s="216" t="s">
        <v>7201</v>
      </c>
      <c r="BB830" s="57" t="s">
        <v>6903</v>
      </c>
      <c r="BC830" s="202"/>
      <c r="BD830" s="24"/>
      <c r="BE830" s="151"/>
      <c r="BG830" s="151"/>
      <c r="BI830" s="151"/>
      <c r="BL830" s="152"/>
    </row>
    <row r="831" spans="1:64" s="169" customFormat="1">
      <c r="A831" s="24">
        <v>3623</v>
      </c>
      <c r="B831" s="24" t="s">
        <v>836</v>
      </c>
      <c r="C831" s="57">
        <v>14.65</v>
      </c>
      <c r="D831" s="57">
        <v>14.95</v>
      </c>
      <c r="E831" s="57">
        <v>14.65</v>
      </c>
      <c r="F831" s="57">
        <v>14.85</v>
      </c>
      <c r="G831" s="57">
        <v>14.85</v>
      </c>
      <c r="H831" s="57">
        <v>14.85</v>
      </c>
      <c r="I831" s="57">
        <v>14.45</v>
      </c>
      <c r="J831" s="57">
        <v>14.6</v>
      </c>
      <c r="K831" s="57">
        <v>14.45</v>
      </c>
      <c r="L831" s="57">
        <v>14.85</v>
      </c>
      <c r="M831" s="57">
        <v>14.3</v>
      </c>
      <c r="N831" s="57">
        <v>14.85</v>
      </c>
      <c r="O831" s="63">
        <v>1.7123287671232799E-2</v>
      </c>
      <c r="P831" s="57">
        <v>20</v>
      </c>
      <c r="Q831" s="57">
        <v>33</v>
      </c>
      <c r="R831" s="57">
        <v>27</v>
      </c>
      <c r="S831" s="57">
        <v>14.77</v>
      </c>
      <c r="T831" s="57">
        <v>15.465</v>
      </c>
      <c r="U831" s="57">
        <v>15.6708</v>
      </c>
      <c r="V831" s="57">
        <v>14.74</v>
      </c>
      <c r="W831" s="57">
        <v>15.387499999999999</v>
      </c>
      <c r="X831" s="57">
        <v>15.645799999999999</v>
      </c>
      <c r="Y831" s="57">
        <v>14.72</v>
      </c>
      <c r="Z831" s="57">
        <v>15.3375</v>
      </c>
      <c r="AA831" s="57">
        <v>15.6233</v>
      </c>
      <c r="AB831" s="57">
        <v>26.3</v>
      </c>
      <c r="AC831" s="57">
        <v>13.1</v>
      </c>
      <c r="AD831" s="57">
        <v>16.2</v>
      </c>
      <c r="AE831" s="57">
        <v>14.3</v>
      </c>
      <c r="AF831" s="64">
        <v>30.495999999999999</v>
      </c>
      <c r="AG831" s="64">
        <v>27.680900000000001</v>
      </c>
      <c r="AH831" s="64">
        <v>38.664000000000001</v>
      </c>
      <c r="AI831" s="64">
        <v>31.341899999999999</v>
      </c>
      <c r="AJ831" s="61">
        <v>0.46527777777777773</v>
      </c>
      <c r="AK831" s="216">
        <v>50</v>
      </c>
      <c r="AL831" s="62">
        <v>62.102218317471262</v>
      </c>
      <c r="AM831" s="24" t="s">
        <v>7918</v>
      </c>
      <c r="AN831" s="216" t="s">
        <v>6009</v>
      </c>
      <c r="AO831" s="216" t="s">
        <v>5971</v>
      </c>
      <c r="AP831" s="216" t="s">
        <v>6884</v>
      </c>
      <c r="AQ831" s="216" t="s">
        <v>6885</v>
      </c>
      <c r="AR831" s="216" t="s">
        <v>6886</v>
      </c>
      <c r="AS831" s="24" t="s">
        <v>6945</v>
      </c>
      <c r="AT831" s="24" t="s">
        <v>6055</v>
      </c>
      <c r="AU831" s="24" t="s">
        <v>6017</v>
      </c>
      <c r="AV831" s="24" t="s">
        <v>6254</v>
      </c>
      <c r="AW831" s="24" t="s">
        <v>5979</v>
      </c>
      <c r="AX831" s="24" t="s">
        <v>5991</v>
      </c>
      <c r="AY831" s="24" t="s">
        <v>7612</v>
      </c>
      <c r="AZ831" s="216" t="s">
        <v>7179</v>
      </c>
      <c r="BA831" s="216" t="s">
        <v>7067</v>
      </c>
      <c r="BB831" s="57" t="s">
        <v>6898</v>
      </c>
      <c r="BC831" s="202"/>
      <c r="BD831" s="24"/>
      <c r="BE831" s="151"/>
      <c r="BG831" s="151"/>
      <c r="BI831" s="151"/>
      <c r="BL831" s="152"/>
    </row>
    <row r="832" spans="1:64" s="169" customFormat="1">
      <c r="A832" s="24">
        <v>3624</v>
      </c>
      <c r="B832" s="24" t="s">
        <v>837</v>
      </c>
      <c r="C832" s="57">
        <v>40.950000000000003</v>
      </c>
      <c r="D832" s="57">
        <v>42.85</v>
      </c>
      <c r="E832" s="57">
        <v>40.950000000000003</v>
      </c>
      <c r="F832" s="57">
        <v>42.85</v>
      </c>
      <c r="G832" s="57">
        <v>43.75</v>
      </c>
      <c r="H832" s="57">
        <v>43.8</v>
      </c>
      <c r="I832" s="57">
        <v>41.05</v>
      </c>
      <c r="J832" s="57">
        <v>41.3</v>
      </c>
      <c r="K832" s="57">
        <v>41.35</v>
      </c>
      <c r="L832" s="57">
        <v>43.55</v>
      </c>
      <c r="M832" s="57">
        <v>41.35</v>
      </c>
      <c r="N832" s="57">
        <v>43.35</v>
      </c>
      <c r="O832" s="63">
        <v>4.9636803874092E-2</v>
      </c>
      <c r="P832" s="57">
        <v>891</v>
      </c>
      <c r="Q832" s="57">
        <v>1225</v>
      </c>
      <c r="R832" s="57">
        <v>1977.6</v>
      </c>
      <c r="S832" s="57">
        <v>40.82</v>
      </c>
      <c r="T832" s="57">
        <v>45.375</v>
      </c>
      <c r="U832" s="57">
        <v>41.8583</v>
      </c>
      <c r="V832" s="57">
        <v>41.23</v>
      </c>
      <c r="W832" s="57">
        <v>44.975000000000001</v>
      </c>
      <c r="X832" s="57">
        <v>42.005800000000001</v>
      </c>
      <c r="Y832" s="57">
        <v>41.55</v>
      </c>
      <c r="Z832" s="57">
        <v>44.752499999999998</v>
      </c>
      <c r="AA832" s="57">
        <v>42.188299999999998</v>
      </c>
      <c r="AB832" s="57">
        <v>56.9</v>
      </c>
      <c r="AC832" s="57">
        <v>23.05</v>
      </c>
      <c r="AD832" s="57">
        <v>51.4</v>
      </c>
      <c r="AE832" s="57">
        <v>38.65</v>
      </c>
      <c r="AF832" s="64">
        <v>32.070999999999998</v>
      </c>
      <c r="AG832" s="64">
        <v>24.599499999999999</v>
      </c>
      <c r="AH832" s="64">
        <v>46.447400000000002</v>
      </c>
      <c r="AI832" s="64">
        <v>31.882100000000001</v>
      </c>
      <c r="AJ832" s="61">
        <v>0.46527777777777773</v>
      </c>
      <c r="AK832" s="216">
        <v>900</v>
      </c>
      <c r="AL832" s="62">
        <v>1531.9087682818754</v>
      </c>
      <c r="AM832" s="24" t="s">
        <v>6038</v>
      </c>
      <c r="AN832" s="216" t="s">
        <v>6009</v>
      </c>
      <c r="AO832" s="216" t="s">
        <v>5971</v>
      </c>
      <c r="AP832" s="216" t="s">
        <v>6908</v>
      </c>
      <c r="AQ832" s="216" t="s">
        <v>6885</v>
      </c>
      <c r="AR832" s="216" t="s">
        <v>6886</v>
      </c>
      <c r="AS832" s="24" t="s">
        <v>5474</v>
      </c>
      <c r="AT832" s="24" t="s">
        <v>6201</v>
      </c>
      <c r="AU832" s="24" t="s">
        <v>5964</v>
      </c>
      <c r="AV832" s="24" t="s">
        <v>6013</v>
      </c>
      <c r="AW832" s="24" t="s">
        <v>5965</v>
      </c>
      <c r="AX832" s="24" t="s">
        <v>5979</v>
      </c>
      <c r="AY832" s="24" t="s">
        <v>7319</v>
      </c>
      <c r="AZ832" s="216" t="s">
        <v>7101</v>
      </c>
      <c r="BA832" s="216" t="s">
        <v>7769</v>
      </c>
      <c r="BB832" s="57" t="s">
        <v>6994</v>
      </c>
      <c r="BC832" s="202"/>
      <c r="BD832" s="24"/>
      <c r="BE832" s="151"/>
      <c r="BG832" s="151"/>
      <c r="BI832" s="151"/>
      <c r="BL832" s="152"/>
    </row>
    <row r="833" spans="1:64" s="169" customFormat="1">
      <c r="A833" s="24">
        <v>3625</v>
      </c>
      <c r="B833" s="24" t="s">
        <v>838</v>
      </c>
      <c r="C833" s="57">
        <v>24</v>
      </c>
      <c r="D833" s="57">
        <v>25.25</v>
      </c>
      <c r="E833" s="57">
        <v>24</v>
      </c>
      <c r="F833" s="57">
        <v>24.8</v>
      </c>
      <c r="G833" s="57">
        <v>25.4</v>
      </c>
      <c r="H833" s="57">
        <v>25.5</v>
      </c>
      <c r="I833" s="57">
        <v>24.7</v>
      </c>
      <c r="J833" s="57">
        <v>24.7</v>
      </c>
      <c r="K833" s="57">
        <v>24.7</v>
      </c>
      <c r="L833" s="57">
        <v>25.7</v>
      </c>
      <c r="M833" s="57">
        <v>24.7</v>
      </c>
      <c r="N833" s="57">
        <v>25.6</v>
      </c>
      <c r="O833" s="63">
        <v>3.6437246963562701E-2</v>
      </c>
      <c r="P833" s="57">
        <v>344</v>
      </c>
      <c r="Q833" s="57">
        <v>668</v>
      </c>
      <c r="R833" s="57">
        <v>1117.25</v>
      </c>
      <c r="S833" s="57">
        <v>23.67</v>
      </c>
      <c r="T833" s="57">
        <v>26.09</v>
      </c>
      <c r="U833" s="57">
        <v>25.31</v>
      </c>
      <c r="V833" s="57">
        <v>24.05</v>
      </c>
      <c r="W833" s="57">
        <v>25.962499999999999</v>
      </c>
      <c r="X833" s="57">
        <v>25.3858</v>
      </c>
      <c r="Y833" s="57">
        <v>24.44</v>
      </c>
      <c r="Z833" s="57">
        <v>25.897500000000001</v>
      </c>
      <c r="AA833" s="57">
        <v>25.477499999999999</v>
      </c>
      <c r="AB833" s="57">
        <v>32.85</v>
      </c>
      <c r="AC833" s="57">
        <v>13.8</v>
      </c>
      <c r="AD833" s="57">
        <v>29.15</v>
      </c>
      <c r="AE833" s="57">
        <v>22.15</v>
      </c>
      <c r="AF833" s="64">
        <v>39.592399999999998</v>
      </c>
      <c r="AG833" s="64">
        <v>27.831700000000001</v>
      </c>
      <c r="AH833" s="64">
        <v>53.7759</v>
      </c>
      <c r="AI833" s="64">
        <v>36.479799999999997</v>
      </c>
      <c r="AJ833" s="61">
        <v>0.46527777777777773</v>
      </c>
      <c r="AK833" s="216">
        <v>350</v>
      </c>
      <c r="AL833" s="62">
        <v>613.76645104263571</v>
      </c>
      <c r="AM833" s="24" t="s">
        <v>7919</v>
      </c>
      <c r="AN833" s="216" t="s">
        <v>6009</v>
      </c>
      <c r="AO833" s="216" t="s">
        <v>5961</v>
      </c>
      <c r="AP833" s="216" t="s">
        <v>6908</v>
      </c>
      <c r="AQ833" s="216" t="s">
        <v>6885</v>
      </c>
      <c r="AR833" s="216" t="s">
        <v>6886</v>
      </c>
      <c r="AS833" s="24" t="s">
        <v>5474</v>
      </c>
      <c r="AT833" s="24" t="s">
        <v>6031</v>
      </c>
      <c r="AU833" s="24" t="s">
        <v>6336</v>
      </c>
      <c r="AV833" s="24" t="s">
        <v>6013</v>
      </c>
      <c r="AW833" s="24" t="s">
        <v>5965</v>
      </c>
      <c r="AX833" s="24" t="s">
        <v>5979</v>
      </c>
      <c r="AY833" s="24" t="s">
        <v>7920</v>
      </c>
      <c r="AZ833" s="216" t="s">
        <v>6892</v>
      </c>
      <c r="BA833" s="216" t="s">
        <v>7292</v>
      </c>
      <c r="BB833" s="57" t="s">
        <v>6994</v>
      </c>
      <c r="BC833" s="202"/>
      <c r="BD833" s="24"/>
      <c r="BE833" s="151"/>
      <c r="BG833" s="151"/>
      <c r="BI833" s="151"/>
      <c r="BL833" s="152"/>
    </row>
    <row r="834" spans="1:64" s="169" customFormat="1">
      <c r="A834" s="24">
        <v>3627</v>
      </c>
      <c r="B834" s="24" t="s">
        <v>3001</v>
      </c>
      <c r="C834" s="57">
        <v>31.5</v>
      </c>
      <c r="D834" s="57">
        <v>31.55</v>
      </c>
      <c r="E834" s="57">
        <v>30.1</v>
      </c>
      <c r="F834" s="57">
        <v>31.55</v>
      </c>
      <c r="G834" s="57">
        <v>31.5</v>
      </c>
      <c r="H834" s="57">
        <v>31.55</v>
      </c>
      <c r="I834" s="57">
        <v>28</v>
      </c>
      <c r="J834" s="57">
        <v>29.95</v>
      </c>
      <c r="K834" s="57">
        <v>30</v>
      </c>
      <c r="L834" s="57">
        <v>30</v>
      </c>
      <c r="M834" s="57">
        <v>28.9</v>
      </c>
      <c r="N834" s="57">
        <v>28.95</v>
      </c>
      <c r="O834" s="63">
        <v>-1.53061224489795E-2</v>
      </c>
      <c r="P834" s="57">
        <v>12</v>
      </c>
      <c r="Q834" s="57">
        <v>169</v>
      </c>
      <c r="R834" s="57">
        <v>126</v>
      </c>
      <c r="S834" s="57">
        <v>31.3</v>
      </c>
      <c r="T834" s="57">
        <v>29.284199999999998</v>
      </c>
      <c r="U834" s="57">
        <v>25.979600000000001</v>
      </c>
      <c r="V834" s="57">
        <v>31.3</v>
      </c>
      <c r="W834" s="57">
        <v>29.507899999999999</v>
      </c>
      <c r="X834" s="57">
        <v>26.088000000000001</v>
      </c>
      <c r="Y834" s="57">
        <v>30.68</v>
      </c>
      <c r="Z834" s="57">
        <v>29.657900000000001</v>
      </c>
      <c r="AA834" s="57">
        <v>26.1889</v>
      </c>
      <c r="AB834" s="57"/>
      <c r="AC834" s="57"/>
      <c r="AD834" s="57">
        <v>33.450000000000003</v>
      </c>
      <c r="AE834" s="57">
        <v>25.85</v>
      </c>
      <c r="AF834" s="64">
        <v>58.783099999999997</v>
      </c>
      <c r="AG834" s="64">
        <v>65.096100000000007</v>
      </c>
      <c r="AH834" s="64">
        <v>44.999099999999999</v>
      </c>
      <c r="AI834" s="64">
        <v>58.397100000000002</v>
      </c>
      <c r="AJ834" s="61">
        <v>0.46527777777777773</v>
      </c>
      <c r="AK834" s="216">
        <v>50</v>
      </c>
      <c r="AL834" s="62">
        <v>37.261330990482755</v>
      </c>
      <c r="AM834" s="24" t="s">
        <v>7681</v>
      </c>
      <c r="AN834" s="216" t="s">
        <v>5967</v>
      </c>
      <c r="AO834" s="216" t="s">
        <v>5961</v>
      </c>
      <c r="AP834" s="216" t="s">
        <v>6908</v>
      </c>
      <c r="AQ834" s="216" t="s">
        <v>6885</v>
      </c>
      <c r="AR834" s="216" t="s">
        <v>6916</v>
      </c>
      <c r="AS834" s="24" t="s">
        <v>7439</v>
      </c>
      <c r="AT834" s="24" t="s">
        <v>6064</v>
      </c>
      <c r="AU834" s="24" t="s">
        <v>5964</v>
      </c>
      <c r="AV834" s="24" t="s">
        <v>6024</v>
      </c>
      <c r="AW834" s="24" t="s">
        <v>5979</v>
      </c>
      <c r="AX834" s="24" t="s">
        <v>5979</v>
      </c>
      <c r="AY834" s="24" t="s">
        <v>7921</v>
      </c>
      <c r="AZ834" s="216" t="s">
        <v>7922</v>
      </c>
      <c r="BA834" s="216" t="s">
        <v>7397</v>
      </c>
      <c r="BB834" s="57" t="s">
        <v>5474</v>
      </c>
      <c r="BC834" s="202"/>
      <c r="BD834" s="24"/>
      <c r="BE834" s="151"/>
      <c r="BG834" s="151"/>
      <c r="BI834" s="151"/>
      <c r="BL834" s="152"/>
    </row>
    <row r="835" spans="1:64" s="169" customFormat="1">
      <c r="A835" s="24">
        <v>3628</v>
      </c>
      <c r="B835" s="24" t="s">
        <v>839</v>
      </c>
      <c r="C835" s="57">
        <v>34.15</v>
      </c>
      <c r="D835" s="57">
        <v>34.5</v>
      </c>
      <c r="E835" s="57">
        <v>34.15</v>
      </c>
      <c r="F835" s="57">
        <v>34.5</v>
      </c>
      <c r="G835" s="57">
        <v>34.6</v>
      </c>
      <c r="H835" s="57">
        <v>34.6</v>
      </c>
      <c r="I835" s="57">
        <v>34.549999999999997</v>
      </c>
      <c r="J835" s="57">
        <v>34.6</v>
      </c>
      <c r="K835" s="57">
        <v>35</v>
      </c>
      <c r="L835" s="57">
        <v>35</v>
      </c>
      <c r="M835" s="57">
        <v>35</v>
      </c>
      <c r="N835" s="57">
        <v>35</v>
      </c>
      <c r="O835" s="63">
        <v>1.1560693641618399E-2</v>
      </c>
      <c r="P835" s="57">
        <v>1</v>
      </c>
      <c r="Q835" s="57">
        <v>4</v>
      </c>
      <c r="R835" s="57">
        <v>17.8</v>
      </c>
      <c r="S835" s="57">
        <v>34.36</v>
      </c>
      <c r="T835" s="57">
        <v>35.342500000000001</v>
      </c>
      <c r="U835" s="57">
        <v>36.118299999999998</v>
      </c>
      <c r="V835" s="57">
        <v>34.369999999999997</v>
      </c>
      <c r="W835" s="57">
        <v>35.265000000000001</v>
      </c>
      <c r="X835" s="57">
        <v>36.07</v>
      </c>
      <c r="Y835" s="57">
        <v>34.49</v>
      </c>
      <c r="Z835" s="57">
        <v>35.197499999999998</v>
      </c>
      <c r="AA835" s="57">
        <v>36.036700000000003</v>
      </c>
      <c r="AB835" s="57">
        <v>45.6</v>
      </c>
      <c r="AC835" s="57">
        <v>33.1</v>
      </c>
      <c r="AD835" s="57">
        <v>37.200000000000003</v>
      </c>
      <c r="AE835" s="57">
        <v>33.799999999999997</v>
      </c>
      <c r="AF835" s="64">
        <v>27.243400000000001</v>
      </c>
      <c r="AG835" s="64">
        <v>21.384699999999999</v>
      </c>
      <c r="AH835" s="64">
        <v>36.344099999999997</v>
      </c>
      <c r="AI835" s="64">
        <v>26.371200000000002</v>
      </c>
      <c r="AJ835" s="61">
        <v>0.46527777777777773</v>
      </c>
      <c r="AK835" s="216">
        <v>50</v>
      </c>
      <c r="AL835" s="62">
        <v>3.105110915873563</v>
      </c>
      <c r="AM835" s="24" t="s">
        <v>7691</v>
      </c>
      <c r="AN835" s="216" t="s">
        <v>6009</v>
      </c>
      <c r="AO835" s="216" t="s">
        <v>5971</v>
      </c>
      <c r="AP835" s="216" t="s">
        <v>6884</v>
      </c>
      <c r="AQ835" s="216" t="s">
        <v>6885</v>
      </c>
      <c r="AR835" s="216" t="s">
        <v>6886</v>
      </c>
      <c r="AS835" s="24" t="s">
        <v>6887</v>
      </c>
      <c r="AT835" s="24" t="s">
        <v>6493</v>
      </c>
      <c r="AU835" s="24" t="s">
        <v>6650</v>
      </c>
      <c r="AV835" s="24" t="s">
        <v>6577</v>
      </c>
      <c r="AW835" s="24" t="s">
        <v>5979</v>
      </c>
      <c r="AX835" s="24" t="s">
        <v>5979</v>
      </c>
      <c r="AY835" s="24" t="s">
        <v>7014</v>
      </c>
      <c r="AZ835" s="216" t="s">
        <v>6936</v>
      </c>
      <c r="BA835" s="216" t="s">
        <v>6980</v>
      </c>
      <c r="BB835" s="57" t="s">
        <v>5474</v>
      </c>
      <c r="BC835" s="202"/>
      <c r="BD835" s="24"/>
      <c r="BE835" s="151"/>
      <c r="BG835" s="151"/>
      <c r="BI835" s="151"/>
      <c r="BL835" s="152"/>
    </row>
    <row r="836" spans="1:64" s="169" customFormat="1">
      <c r="A836" s="24">
        <v>3630</v>
      </c>
      <c r="B836" s="24" t="s">
        <v>841</v>
      </c>
      <c r="C836" s="57">
        <v>40.6</v>
      </c>
      <c r="D836" s="57">
        <v>40.65</v>
      </c>
      <c r="E836" s="57">
        <v>40</v>
      </c>
      <c r="F836" s="57">
        <v>40.6</v>
      </c>
      <c r="G836" s="57">
        <v>40.65</v>
      </c>
      <c r="H836" s="57">
        <v>41</v>
      </c>
      <c r="I836" s="57">
        <v>40.1</v>
      </c>
      <c r="J836" s="57">
        <v>40.15</v>
      </c>
      <c r="K836" s="57">
        <v>40.6</v>
      </c>
      <c r="L836" s="57">
        <v>43.8</v>
      </c>
      <c r="M836" s="57">
        <v>40.6</v>
      </c>
      <c r="N836" s="57">
        <v>42.85</v>
      </c>
      <c r="O836" s="63">
        <v>6.7247820672478198E-2</v>
      </c>
      <c r="P836" s="57">
        <v>1449</v>
      </c>
      <c r="Q836" s="57">
        <v>336</v>
      </c>
      <c r="R836" s="57">
        <v>839.95</v>
      </c>
      <c r="S836" s="57">
        <v>39.950000000000003</v>
      </c>
      <c r="T836" s="57">
        <v>42.5</v>
      </c>
      <c r="U836" s="57">
        <v>45.805799999999998</v>
      </c>
      <c r="V836" s="57">
        <v>40.07</v>
      </c>
      <c r="W836" s="57">
        <v>42.2575</v>
      </c>
      <c r="X836" s="57">
        <v>45.679200000000002</v>
      </c>
      <c r="Y836" s="57">
        <v>40.54</v>
      </c>
      <c r="Z836" s="57">
        <v>42.225000000000001</v>
      </c>
      <c r="AA836" s="57">
        <v>45.585799999999999</v>
      </c>
      <c r="AB836" s="57">
        <v>71.599999999999994</v>
      </c>
      <c r="AC836" s="57">
        <v>38</v>
      </c>
      <c r="AD836" s="57">
        <v>46.65</v>
      </c>
      <c r="AE836" s="57">
        <v>38.6</v>
      </c>
      <c r="AF836" s="64">
        <v>23.506799999999998</v>
      </c>
      <c r="AG836" s="64">
        <v>19.227499999999999</v>
      </c>
      <c r="AH836" s="64">
        <v>42.9148</v>
      </c>
      <c r="AI836" s="64">
        <v>27.1233</v>
      </c>
      <c r="AJ836" s="61">
        <v>0.46527777777777773</v>
      </c>
      <c r="AK836" s="216">
        <v>1500</v>
      </c>
      <c r="AL836" s="62">
        <v>2535.8591584614323</v>
      </c>
      <c r="AM836" s="24" t="s">
        <v>6157</v>
      </c>
      <c r="AN836" s="216" t="s">
        <v>6009</v>
      </c>
      <c r="AO836" s="216" t="s">
        <v>5971</v>
      </c>
      <c r="AP836" s="216" t="s">
        <v>6884</v>
      </c>
      <c r="AQ836" s="216" t="s">
        <v>6900</v>
      </c>
      <c r="AR836" s="216" t="s">
        <v>6886</v>
      </c>
      <c r="AS836" s="24" t="s">
        <v>5474</v>
      </c>
      <c r="AT836" s="24" t="s">
        <v>6511</v>
      </c>
      <c r="AU836" s="24" t="s">
        <v>5984</v>
      </c>
      <c r="AV836" s="24" t="s">
        <v>6013</v>
      </c>
      <c r="AW836" s="24" t="s">
        <v>5991</v>
      </c>
      <c r="AX836" s="24" t="s">
        <v>5979</v>
      </c>
      <c r="AY836" s="24" t="s">
        <v>7277</v>
      </c>
      <c r="AZ836" s="216" t="s">
        <v>7093</v>
      </c>
      <c r="BA836" s="216" t="s">
        <v>7028</v>
      </c>
      <c r="BB836" s="57" t="s">
        <v>6903</v>
      </c>
      <c r="BC836" s="202"/>
      <c r="BD836" s="24"/>
      <c r="BE836" s="151"/>
      <c r="BG836" s="151"/>
      <c r="BI836" s="151"/>
      <c r="BL836" s="152"/>
    </row>
    <row r="837" spans="1:64" s="169" customFormat="1">
      <c r="A837" s="24">
        <v>3631</v>
      </c>
      <c r="B837" s="24" t="s">
        <v>842</v>
      </c>
      <c r="C837" s="57">
        <v>44.45</v>
      </c>
      <c r="D837" s="57">
        <v>44.5</v>
      </c>
      <c r="E837" s="57">
        <v>43.9</v>
      </c>
      <c r="F837" s="57">
        <v>44.1</v>
      </c>
      <c r="G837" s="57">
        <v>45.1</v>
      </c>
      <c r="H837" s="57">
        <v>45.1</v>
      </c>
      <c r="I837" s="57">
        <v>43.45</v>
      </c>
      <c r="J837" s="57">
        <v>43.7</v>
      </c>
      <c r="K837" s="57">
        <v>44</v>
      </c>
      <c r="L837" s="57">
        <v>44</v>
      </c>
      <c r="M837" s="57">
        <v>44</v>
      </c>
      <c r="N837" s="57">
        <v>44</v>
      </c>
      <c r="O837" s="63">
        <v>6.8649885583523997E-3</v>
      </c>
      <c r="P837" s="57">
        <v>3</v>
      </c>
      <c r="Q837" s="57">
        <v>7</v>
      </c>
      <c r="R837" s="57">
        <v>58.3</v>
      </c>
      <c r="S837" s="57">
        <v>44.04</v>
      </c>
      <c r="T837" s="57">
        <v>45.202500000000001</v>
      </c>
      <c r="U837" s="57">
        <v>48.101700000000001</v>
      </c>
      <c r="V837" s="57">
        <v>44.14</v>
      </c>
      <c r="W837" s="57">
        <v>45.037500000000001</v>
      </c>
      <c r="X837" s="57">
        <v>48.004199999999997</v>
      </c>
      <c r="Y837" s="57">
        <v>44</v>
      </c>
      <c r="Z837" s="57">
        <v>44.884999999999998</v>
      </c>
      <c r="AA837" s="57">
        <v>47.904200000000003</v>
      </c>
      <c r="AB837" s="57">
        <v>69.2</v>
      </c>
      <c r="AC837" s="57">
        <v>38.5</v>
      </c>
      <c r="AD837" s="57">
        <v>47.05</v>
      </c>
      <c r="AE837" s="57">
        <v>42.75</v>
      </c>
      <c r="AF837" s="64">
        <v>32.150599999999997</v>
      </c>
      <c r="AG837" s="64">
        <v>35.768700000000003</v>
      </c>
      <c r="AH837" s="64">
        <v>31.690100000000001</v>
      </c>
      <c r="AI837" s="64">
        <v>34.409199999999998</v>
      </c>
      <c r="AJ837" s="61">
        <v>0.46527777777777773</v>
      </c>
      <c r="AK837" s="216">
        <v>50</v>
      </c>
      <c r="AL837" s="62">
        <v>9.3153327476206886</v>
      </c>
      <c r="AM837" s="24" t="s">
        <v>6057</v>
      </c>
      <c r="AN837" s="216" t="s">
        <v>5967</v>
      </c>
      <c r="AO837" s="216" t="s">
        <v>5971</v>
      </c>
      <c r="AP837" s="216" t="s">
        <v>6884</v>
      </c>
      <c r="AQ837" s="216" t="s">
        <v>6885</v>
      </c>
      <c r="AR837" s="216" t="s">
        <v>7000</v>
      </c>
      <c r="AS837" s="24" t="s">
        <v>5474</v>
      </c>
      <c r="AT837" s="24" t="s">
        <v>5984</v>
      </c>
      <c r="AU837" s="24" t="s">
        <v>6209</v>
      </c>
      <c r="AV837" s="24" t="s">
        <v>6577</v>
      </c>
      <c r="AW837" s="24" t="s">
        <v>5979</v>
      </c>
      <c r="AX837" s="24" t="s">
        <v>5979</v>
      </c>
      <c r="AY837" s="24" t="s">
        <v>7899</v>
      </c>
      <c r="AZ837" s="216" t="s">
        <v>7138</v>
      </c>
      <c r="BA837" s="216" t="s">
        <v>7205</v>
      </c>
      <c r="BB837" s="57" t="s">
        <v>6898</v>
      </c>
      <c r="BC837" s="202"/>
      <c r="BD837" s="24"/>
      <c r="BE837" s="151"/>
      <c r="BG837" s="151"/>
      <c r="BI837" s="151"/>
      <c r="BL837" s="152"/>
    </row>
    <row r="838" spans="1:64" s="169" customFormat="1">
      <c r="A838" s="24">
        <v>3632</v>
      </c>
      <c r="B838" s="24" t="s">
        <v>843</v>
      </c>
      <c r="C838" s="57">
        <v>8.3000000000000007</v>
      </c>
      <c r="D838" s="57">
        <v>8.4499999999999993</v>
      </c>
      <c r="E838" s="57">
        <v>8.3000000000000007</v>
      </c>
      <c r="F838" s="57">
        <v>8.4499999999999993</v>
      </c>
      <c r="G838" s="57">
        <v>7.71</v>
      </c>
      <c r="H838" s="57">
        <v>8.08</v>
      </c>
      <c r="I838" s="57">
        <v>7.71</v>
      </c>
      <c r="J838" s="57">
        <v>8.08</v>
      </c>
      <c r="K838" s="57">
        <v>8</v>
      </c>
      <c r="L838" s="57">
        <v>8</v>
      </c>
      <c r="M838" s="57">
        <v>8</v>
      </c>
      <c r="N838" s="57">
        <v>8</v>
      </c>
      <c r="O838" s="63">
        <v>-9.9009900990098994E-3</v>
      </c>
      <c r="P838" s="57">
        <v>28</v>
      </c>
      <c r="Q838" s="57">
        <v>31</v>
      </c>
      <c r="R838" s="57">
        <v>21.470600000000001</v>
      </c>
      <c r="S838" s="57">
        <v>8.5779999999999994</v>
      </c>
      <c r="T838" s="57">
        <v>8.8887999999999998</v>
      </c>
      <c r="U838" s="57">
        <v>9.2682000000000002</v>
      </c>
      <c r="V838" s="57">
        <v>8.4719999999999995</v>
      </c>
      <c r="W838" s="57">
        <v>8.8317999999999994</v>
      </c>
      <c r="X838" s="57">
        <v>9.2439999999999998</v>
      </c>
      <c r="Y838" s="57">
        <v>8.3119999999999994</v>
      </c>
      <c r="Z838" s="57">
        <v>8.7612000000000005</v>
      </c>
      <c r="AA838" s="57">
        <v>9.2177000000000007</v>
      </c>
      <c r="AB838" s="57">
        <v>13</v>
      </c>
      <c r="AC838" s="57">
        <v>7.71</v>
      </c>
      <c r="AD838" s="57">
        <v>9.65</v>
      </c>
      <c r="AE838" s="57">
        <v>7.71</v>
      </c>
      <c r="AF838" s="64">
        <v>23.189299999999999</v>
      </c>
      <c r="AG838" s="64">
        <v>20.984100000000002</v>
      </c>
      <c r="AH838" s="64">
        <v>22.782699999999998</v>
      </c>
      <c r="AI838" s="64">
        <v>21.583600000000001</v>
      </c>
      <c r="AJ838" s="61">
        <v>0.46527777777777773</v>
      </c>
      <c r="AK838" s="216">
        <v>50</v>
      </c>
      <c r="AL838" s="62">
        <v>86.943105644459763</v>
      </c>
      <c r="AM838" s="24" t="s">
        <v>6459</v>
      </c>
      <c r="AN838" s="216" t="s">
        <v>5967</v>
      </c>
      <c r="AO838" s="216" t="s">
        <v>6007</v>
      </c>
      <c r="AP838" s="216" t="s">
        <v>6884</v>
      </c>
      <c r="AQ838" s="216" t="s">
        <v>6885</v>
      </c>
      <c r="AR838" s="216" t="s">
        <v>6916</v>
      </c>
      <c r="AS838" s="24" t="s">
        <v>7297</v>
      </c>
      <c r="AT838" s="24" t="s">
        <v>6493</v>
      </c>
      <c r="AU838" s="24" t="s">
        <v>6201</v>
      </c>
      <c r="AV838" s="24" t="s">
        <v>6577</v>
      </c>
      <c r="AW838" s="24" t="s">
        <v>5979</v>
      </c>
      <c r="AX838" s="24" t="s">
        <v>5979</v>
      </c>
      <c r="AY838" s="24" t="s">
        <v>7923</v>
      </c>
      <c r="AZ838" s="216" t="s">
        <v>7174</v>
      </c>
      <c r="BA838" s="216" t="s">
        <v>6937</v>
      </c>
      <c r="BB838" s="57" t="s">
        <v>5474</v>
      </c>
      <c r="BC838" s="202"/>
      <c r="BD838" s="24"/>
      <c r="BE838" s="151"/>
      <c r="BG838" s="151"/>
      <c r="BI838" s="151"/>
      <c r="BL838" s="152"/>
    </row>
    <row r="839" spans="1:64" s="169" customFormat="1">
      <c r="A839" s="24">
        <v>3633</v>
      </c>
      <c r="B839" s="24" t="s">
        <v>3011</v>
      </c>
      <c r="C839" s="57">
        <v>39.15</v>
      </c>
      <c r="D839" s="57">
        <v>39.15</v>
      </c>
      <c r="E839" s="57">
        <v>37.9</v>
      </c>
      <c r="F839" s="57">
        <v>37.9</v>
      </c>
      <c r="G839" s="57">
        <v>38</v>
      </c>
      <c r="H839" s="57">
        <v>38.799999999999997</v>
      </c>
      <c r="I839" s="57">
        <v>38</v>
      </c>
      <c r="J839" s="57">
        <v>38.799999999999997</v>
      </c>
      <c r="K839" s="57">
        <v>37.9</v>
      </c>
      <c r="L839" s="57">
        <v>38.799999999999997</v>
      </c>
      <c r="M839" s="57">
        <v>37.9</v>
      </c>
      <c r="N839" s="57">
        <v>38.799999999999997</v>
      </c>
      <c r="O839" s="63">
        <v>1.5706806282722498E-2</v>
      </c>
      <c r="P839" s="57">
        <v>2</v>
      </c>
      <c r="Q839" s="57">
        <v>4</v>
      </c>
      <c r="R839" s="57">
        <v>69.5</v>
      </c>
      <c r="S839" s="57">
        <v>37.96</v>
      </c>
      <c r="T839" s="57">
        <v>39.662500000000001</v>
      </c>
      <c r="U839" s="57">
        <v>40.091500000000003</v>
      </c>
      <c r="V839" s="57">
        <v>38.130000000000003</v>
      </c>
      <c r="W839" s="57">
        <v>39.57</v>
      </c>
      <c r="X839" s="57">
        <v>40.071199999999997</v>
      </c>
      <c r="Y839" s="57">
        <v>38.29</v>
      </c>
      <c r="Z839" s="57">
        <v>39.467500000000001</v>
      </c>
      <c r="AA839" s="57">
        <v>40.039000000000001</v>
      </c>
      <c r="AB839" s="57"/>
      <c r="AC839" s="57"/>
      <c r="AD839" s="57">
        <v>43.15</v>
      </c>
      <c r="AE839" s="57">
        <v>37.5</v>
      </c>
      <c r="AF839" s="64">
        <v>42.285899999999998</v>
      </c>
      <c r="AG839" s="64">
        <v>28.046700000000001</v>
      </c>
      <c r="AH839" s="64">
        <v>54.453299999999999</v>
      </c>
      <c r="AI839" s="64">
        <v>36.8489</v>
      </c>
      <c r="AJ839" s="61">
        <v>0.46527777777777773</v>
      </c>
      <c r="AK839" s="216">
        <v>50</v>
      </c>
      <c r="AL839" s="62">
        <v>6.2102218317471261</v>
      </c>
      <c r="AM839" s="24" t="s">
        <v>7255</v>
      </c>
      <c r="AN839" s="216" t="s">
        <v>6009</v>
      </c>
      <c r="AO839" s="216" t="s">
        <v>5961</v>
      </c>
      <c r="AP839" s="216" t="s">
        <v>6884</v>
      </c>
      <c r="AQ839" s="216" t="s">
        <v>6885</v>
      </c>
      <c r="AR839" s="216" t="s">
        <v>6886</v>
      </c>
      <c r="AS839" s="24" t="s">
        <v>7429</v>
      </c>
      <c r="AT839" s="24" t="s">
        <v>6527</v>
      </c>
      <c r="AU839" s="24" t="s">
        <v>6493</v>
      </c>
      <c r="AV839" s="24" t="s">
        <v>6255</v>
      </c>
      <c r="AW839" s="24" t="s">
        <v>5979</v>
      </c>
      <c r="AX839" s="24" t="s">
        <v>5979</v>
      </c>
      <c r="AY839" s="24" t="s">
        <v>7122</v>
      </c>
      <c r="AZ839" s="216" t="s">
        <v>7073</v>
      </c>
      <c r="BA839" s="216" t="s">
        <v>6933</v>
      </c>
      <c r="BB839" s="57" t="s">
        <v>6944</v>
      </c>
      <c r="BC839" s="202"/>
      <c r="BD839" s="24"/>
      <c r="BE839" s="151"/>
      <c r="BG839" s="151"/>
      <c r="BI839" s="151"/>
      <c r="BL839" s="152"/>
    </row>
    <row r="840" spans="1:64" s="169" customFormat="1">
      <c r="A840" s="24">
        <v>3642</v>
      </c>
      <c r="B840" s="24" t="s">
        <v>844</v>
      </c>
      <c r="C840" s="57">
        <v>11.05</v>
      </c>
      <c r="D840" s="57">
        <v>11.25</v>
      </c>
      <c r="E840" s="57">
        <v>11.05</v>
      </c>
      <c r="F840" s="57">
        <v>11.25</v>
      </c>
      <c r="G840" s="57">
        <v>11.25</v>
      </c>
      <c r="H840" s="57">
        <v>11.25</v>
      </c>
      <c r="I840" s="57">
        <v>11.15</v>
      </c>
      <c r="J840" s="57">
        <v>11.2</v>
      </c>
      <c r="K840" s="57">
        <v>11.2</v>
      </c>
      <c r="L840" s="57">
        <v>11.2</v>
      </c>
      <c r="M840" s="57">
        <v>11.15</v>
      </c>
      <c r="N840" s="57">
        <v>11.2</v>
      </c>
      <c r="O840" s="63">
        <v>0</v>
      </c>
      <c r="P840" s="57">
        <v>8</v>
      </c>
      <c r="Q840" s="57">
        <v>11</v>
      </c>
      <c r="R840" s="57">
        <v>20.25</v>
      </c>
      <c r="S840" s="57">
        <v>11.31</v>
      </c>
      <c r="T840" s="57">
        <v>12.045</v>
      </c>
      <c r="U840" s="57">
        <v>12.6508</v>
      </c>
      <c r="V840" s="57">
        <v>11.28</v>
      </c>
      <c r="W840" s="57">
        <v>11.9825</v>
      </c>
      <c r="X840" s="57">
        <v>12.6317</v>
      </c>
      <c r="Y840" s="57">
        <v>11.23</v>
      </c>
      <c r="Z840" s="57">
        <v>11.9175</v>
      </c>
      <c r="AA840" s="57">
        <v>12.612500000000001</v>
      </c>
      <c r="AB840" s="57">
        <v>19</v>
      </c>
      <c r="AC840" s="57">
        <v>11.05</v>
      </c>
      <c r="AD840" s="57">
        <v>12.6</v>
      </c>
      <c r="AE840" s="57">
        <v>11.05</v>
      </c>
      <c r="AF840" s="64">
        <v>15.0235</v>
      </c>
      <c r="AG840" s="64">
        <v>18.422999999999998</v>
      </c>
      <c r="AH840" s="64">
        <v>14.7776</v>
      </c>
      <c r="AI840" s="64">
        <v>17.207899999999999</v>
      </c>
      <c r="AJ840" s="61">
        <v>0.46527777777777773</v>
      </c>
      <c r="AK840" s="216">
        <v>50</v>
      </c>
      <c r="AL840" s="62">
        <v>24.840887326988504</v>
      </c>
      <c r="AM840" s="24" t="s">
        <v>6745</v>
      </c>
      <c r="AN840" s="216" t="s">
        <v>5967</v>
      </c>
      <c r="AO840" s="216" t="s">
        <v>6047</v>
      </c>
      <c r="AP840" s="216" t="s">
        <v>6884</v>
      </c>
      <c r="AQ840" s="216" t="s">
        <v>6885</v>
      </c>
      <c r="AR840" s="216" t="s">
        <v>6916</v>
      </c>
      <c r="AS840" s="24" t="s">
        <v>7198</v>
      </c>
      <c r="AT840" s="24" t="s">
        <v>6493</v>
      </c>
      <c r="AU840" s="24" t="s">
        <v>6017</v>
      </c>
      <c r="AV840" s="24" t="s">
        <v>6650</v>
      </c>
      <c r="AW840" s="24" t="s">
        <v>5979</v>
      </c>
      <c r="AX840" s="24" t="s">
        <v>6159</v>
      </c>
      <c r="AY840" s="24" t="s">
        <v>7163</v>
      </c>
      <c r="AZ840" s="216" t="s">
        <v>7077</v>
      </c>
      <c r="BA840" s="216" t="s">
        <v>7032</v>
      </c>
      <c r="BB840" s="57" t="s">
        <v>5474</v>
      </c>
      <c r="BC840" s="202"/>
      <c r="BD840" s="24"/>
      <c r="BE840" s="151"/>
      <c r="BG840" s="151"/>
      <c r="BI840" s="151"/>
      <c r="BL840" s="152"/>
    </row>
    <row r="841" spans="1:64" s="169" customFormat="1">
      <c r="A841" s="24">
        <v>3645</v>
      </c>
      <c r="B841" s="24" t="s">
        <v>845</v>
      </c>
      <c r="C841" s="57">
        <v>40.049999999999997</v>
      </c>
      <c r="D841" s="57">
        <v>41.6</v>
      </c>
      <c r="E841" s="57">
        <v>40.049999999999997</v>
      </c>
      <c r="F841" s="57">
        <v>41</v>
      </c>
      <c r="G841" s="57">
        <v>41.95</v>
      </c>
      <c r="H841" s="57">
        <v>42.7</v>
      </c>
      <c r="I841" s="57">
        <v>41.4</v>
      </c>
      <c r="J841" s="57">
        <v>42.45</v>
      </c>
      <c r="K841" s="57">
        <v>42.9</v>
      </c>
      <c r="L841" s="57">
        <v>43.75</v>
      </c>
      <c r="M841" s="57">
        <v>42.6</v>
      </c>
      <c r="N841" s="57">
        <v>43.45</v>
      </c>
      <c r="O841" s="63">
        <v>2.3557126030624199E-2</v>
      </c>
      <c r="P841" s="57">
        <v>353</v>
      </c>
      <c r="Q841" s="57">
        <v>665</v>
      </c>
      <c r="R841" s="57">
        <v>659.15</v>
      </c>
      <c r="S841" s="57">
        <v>40.630000000000003</v>
      </c>
      <c r="T841" s="57">
        <v>47.097499999999997</v>
      </c>
      <c r="U841" s="57">
        <v>48.945799999999998</v>
      </c>
      <c r="V841" s="57">
        <v>40.89</v>
      </c>
      <c r="W841" s="57">
        <v>46.564999999999998</v>
      </c>
      <c r="X841" s="57">
        <v>48.87</v>
      </c>
      <c r="Y841" s="57">
        <v>41.27</v>
      </c>
      <c r="Z841" s="57">
        <v>46.162500000000001</v>
      </c>
      <c r="AA841" s="57">
        <v>48.8033</v>
      </c>
      <c r="AB841" s="57">
        <v>70.2</v>
      </c>
      <c r="AC841" s="57">
        <v>39.049999999999997</v>
      </c>
      <c r="AD841" s="57">
        <v>52.5</v>
      </c>
      <c r="AE841" s="57">
        <v>39.25</v>
      </c>
      <c r="AF841" s="64">
        <v>19.8062</v>
      </c>
      <c r="AG841" s="64">
        <v>11.865399999999999</v>
      </c>
      <c r="AH841" s="64">
        <v>35.426299999999998</v>
      </c>
      <c r="AI841" s="64">
        <v>19.719100000000001</v>
      </c>
      <c r="AJ841" s="61">
        <v>0.46527777777777773</v>
      </c>
      <c r="AK841" s="216">
        <v>400</v>
      </c>
      <c r="AL841" s="62">
        <v>622.08719821251327</v>
      </c>
      <c r="AM841" s="24" t="s">
        <v>7924</v>
      </c>
      <c r="AN841" s="216" t="s">
        <v>6009</v>
      </c>
      <c r="AO841" s="216" t="s">
        <v>6007</v>
      </c>
      <c r="AP841" s="216" t="s">
        <v>6884</v>
      </c>
      <c r="AQ841" s="216" t="s">
        <v>6885</v>
      </c>
      <c r="AR841" s="216" t="s">
        <v>6886</v>
      </c>
      <c r="AS841" s="24" t="s">
        <v>5474</v>
      </c>
      <c r="AT841" s="24" t="s">
        <v>6031</v>
      </c>
      <c r="AU841" s="24" t="s">
        <v>6016</v>
      </c>
      <c r="AV841" s="24" t="s">
        <v>6016</v>
      </c>
      <c r="AW841" s="24" t="s">
        <v>5991</v>
      </c>
      <c r="AX841" s="24" t="s">
        <v>5991</v>
      </c>
      <c r="AY841" s="24" t="s">
        <v>7324</v>
      </c>
      <c r="AZ841" s="216" t="s">
        <v>6889</v>
      </c>
      <c r="BA841" s="216" t="s">
        <v>7067</v>
      </c>
      <c r="BB841" s="57" t="s">
        <v>5474</v>
      </c>
      <c r="BC841" s="202"/>
      <c r="BD841" s="24"/>
      <c r="BE841" s="151"/>
      <c r="BG841" s="151"/>
      <c r="BI841" s="151"/>
      <c r="BL841" s="152"/>
    </row>
    <row r="842" spans="1:64" s="169" customFormat="1">
      <c r="A842" s="24">
        <v>3646</v>
      </c>
      <c r="B842" s="24" t="s">
        <v>846</v>
      </c>
      <c r="C842" s="57">
        <v>24.5</v>
      </c>
      <c r="D842" s="57">
        <v>24.95</v>
      </c>
      <c r="E842" s="57">
        <v>24.25</v>
      </c>
      <c r="F842" s="57">
        <v>24.75</v>
      </c>
      <c r="G842" s="57">
        <v>25.1</v>
      </c>
      <c r="H842" s="57">
        <v>25.1</v>
      </c>
      <c r="I842" s="57">
        <v>24.5</v>
      </c>
      <c r="J842" s="57">
        <v>24.65</v>
      </c>
      <c r="K842" s="57">
        <v>24.8</v>
      </c>
      <c r="L842" s="57">
        <v>26.3</v>
      </c>
      <c r="M842" s="57">
        <v>24.8</v>
      </c>
      <c r="N842" s="57">
        <v>26.25</v>
      </c>
      <c r="O842" s="63">
        <v>6.4908722109533398E-2</v>
      </c>
      <c r="P842" s="57">
        <v>151</v>
      </c>
      <c r="Q842" s="57">
        <v>81</v>
      </c>
      <c r="R842" s="57">
        <v>233.7</v>
      </c>
      <c r="S842" s="57">
        <v>24.42</v>
      </c>
      <c r="T842" s="57">
        <v>27.74</v>
      </c>
      <c r="U842" s="57">
        <v>27.304200000000002</v>
      </c>
      <c r="V842" s="57">
        <v>24.51</v>
      </c>
      <c r="W842" s="57">
        <v>27.482500000000002</v>
      </c>
      <c r="X842" s="57">
        <v>27.316700000000001</v>
      </c>
      <c r="Y842" s="57">
        <v>24.88</v>
      </c>
      <c r="Z842" s="57">
        <v>27.324999999999999</v>
      </c>
      <c r="AA842" s="57">
        <v>27.352499999999999</v>
      </c>
      <c r="AB842" s="57">
        <v>34.200000000000003</v>
      </c>
      <c r="AC842" s="57">
        <v>18.399999999999999</v>
      </c>
      <c r="AD842" s="57">
        <v>31.65</v>
      </c>
      <c r="AE842" s="57">
        <v>23.45</v>
      </c>
      <c r="AF842" s="64">
        <v>23.0261</v>
      </c>
      <c r="AG842" s="64">
        <v>18.8903</v>
      </c>
      <c r="AH842" s="64">
        <v>41.276699999999998</v>
      </c>
      <c r="AI842" s="64">
        <v>26.352399999999999</v>
      </c>
      <c r="AJ842" s="61">
        <v>0.46527777777777773</v>
      </c>
      <c r="AK842" s="216">
        <v>200</v>
      </c>
      <c r="AL842" s="62">
        <v>278.98262228591437</v>
      </c>
      <c r="AM842" s="24" t="s">
        <v>6157</v>
      </c>
      <c r="AN842" s="216" t="s">
        <v>6009</v>
      </c>
      <c r="AO842" s="216" t="s">
        <v>5971</v>
      </c>
      <c r="AP842" s="216" t="s">
        <v>6884</v>
      </c>
      <c r="AQ842" s="216" t="s">
        <v>6885</v>
      </c>
      <c r="AR842" s="216" t="s">
        <v>6886</v>
      </c>
      <c r="AS842" s="24" t="s">
        <v>5474</v>
      </c>
      <c r="AT842" s="24" t="s">
        <v>6016</v>
      </c>
      <c r="AU842" s="24" t="s">
        <v>6017</v>
      </c>
      <c r="AV842" s="24" t="s">
        <v>6013</v>
      </c>
      <c r="AW842" s="24" t="s">
        <v>5979</v>
      </c>
      <c r="AX842" s="24" t="s">
        <v>5979</v>
      </c>
      <c r="AY842" s="24" t="s">
        <v>7925</v>
      </c>
      <c r="AZ842" s="216" t="s">
        <v>7027</v>
      </c>
      <c r="BA842" s="216" t="s">
        <v>7434</v>
      </c>
      <c r="BB842" s="57" t="s">
        <v>6944</v>
      </c>
      <c r="BC842" s="202"/>
      <c r="BD842" s="24"/>
      <c r="BE842" s="151"/>
      <c r="BG842" s="151"/>
      <c r="BI842" s="151"/>
      <c r="BL842" s="152"/>
    </row>
    <row r="843" spans="1:64" s="169" customFormat="1">
      <c r="A843" s="24">
        <v>3652</v>
      </c>
      <c r="B843" s="24" t="s">
        <v>847</v>
      </c>
      <c r="C843" s="57">
        <v>22.45</v>
      </c>
      <c r="D843" s="57">
        <v>24.45</v>
      </c>
      <c r="E843" s="57">
        <v>22.45</v>
      </c>
      <c r="F843" s="57">
        <v>24.15</v>
      </c>
      <c r="G843" s="57">
        <v>24.1</v>
      </c>
      <c r="H843" s="57">
        <v>24.1</v>
      </c>
      <c r="I843" s="57">
        <v>23.4</v>
      </c>
      <c r="J843" s="57">
        <v>23.65</v>
      </c>
      <c r="K843" s="57">
        <v>23.6</v>
      </c>
      <c r="L843" s="57">
        <v>25.3</v>
      </c>
      <c r="M843" s="57">
        <v>23.6</v>
      </c>
      <c r="N843" s="57">
        <v>25.1</v>
      </c>
      <c r="O843" s="63">
        <v>6.1310782241014702E-2</v>
      </c>
      <c r="P843" s="57">
        <v>225</v>
      </c>
      <c r="Q843" s="57">
        <v>401</v>
      </c>
      <c r="R843" s="57">
        <v>891.4</v>
      </c>
      <c r="S843" s="57">
        <v>22.84</v>
      </c>
      <c r="T843" s="57">
        <v>22.967500000000001</v>
      </c>
      <c r="U843" s="57">
        <v>21.214200000000002</v>
      </c>
      <c r="V843" s="57">
        <v>23.02</v>
      </c>
      <c r="W843" s="57">
        <v>23.0975</v>
      </c>
      <c r="X843" s="57">
        <v>21.254200000000001</v>
      </c>
      <c r="Y843" s="57">
        <v>23.4</v>
      </c>
      <c r="Z843" s="57">
        <v>23.33</v>
      </c>
      <c r="AA843" s="57">
        <v>21.3142</v>
      </c>
      <c r="AB843" s="57">
        <v>28.9</v>
      </c>
      <c r="AC843" s="57">
        <v>18.55</v>
      </c>
      <c r="AD843" s="57">
        <v>28.9</v>
      </c>
      <c r="AE843" s="57">
        <v>20.6</v>
      </c>
      <c r="AF843" s="64">
        <v>27.6755</v>
      </c>
      <c r="AG843" s="64">
        <v>34.498800000000003</v>
      </c>
      <c r="AH843" s="64">
        <v>34.432099999999998</v>
      </c>
      <c r="AI843" s="64">
        <v>34.476500000000001</v>
      </c>
      <c r="AJ843" s="61">
        <v>0.46527777777777773</v>
      </c>
      <c r="AK843" s="216">
        <v>250</v>
      </c>
      <c r="AL843" s="62">
        <v>409.47351937585262</v>
      </c>
      <c r="AM843" s="24" t="s">
        <v>6154</v>
      </c>
      <c r="AN843" s="216" t="s">
        <v>6039</v>
      </c>
      <c r="AO843" s="216" t="s">
        <v>5971</v>
      </c>
      <c r="AP843" s="216" t="s">
        <v>6908</v>
      </c>
      <c r="AQ843" s="216" t="s">
        <v>6900</v>
      </c>
      <c r="AR843" s="216" t="s">
        <v>6886</v>
      </c>
      <c r="AS843" s="24" t="s">
        <v>5474</v>
      </c>
      <c r="AT843" s="24" t="s">
        <v>6013</v>
      </c>
      <c r="AU843" s="24" t="s">
        <v>6017</v>
      </c>
      <c r="AV843" s="24" t="s">
        <v>6013</v>
      </c>
      <c r="AW843" s="24" t="s">
        <v>5965</v>
      </c>
      <c r="AX843" s="24" t="s">
        <v>5979</v>
      </c>
      <c r="AY843" s="24" t="s">
        <v>7926</v>
      </c>
      <c r="AZ843" s="216" t="s">
        <v>7927</v>
      </c>
      <c r="BA843" s="216" t="s">
        <v>7636</v>
      </c>
      <c r="BB843" s="57" t="s">
        <v>5474</v>
      </c>
      <c r="BC843" s="202"/>
      <c r="BD843" s="24"/>
      <c r="BE843" s="151"/>
      <c r="BG843" s="151"/>
      <c r="BI843" s="151"/>
      <c r="BL843" s="152"/>
    </row>
    <row r="844" spans="1:64" s="169" customFormat="1">
      <c r="A844" s="24">
        <v>3653</v>
      </c>
      <c r="B844" s="24" t="s">
        <v>848</v>
      </c>
      <c r="C844" s="57">
        <v>306.5</v>
      </c>
      <c r="D844" s="57">
        <v>319</v>
      </c>
      <c r="E844" s="57">
        <v>305</v>
      </c>
      <c r="F844" s="57">
        <v>318</v>
      </c>
      <c r="G844" s="57">
        <v>322</v>
      </c>
      <c r="H844" s="57">
        <v>322</v>
      </c>
      <c r="I844" s="57">
        <v>306</v>
      </c>
      <c r="J844" s="57">
        <v>310</v>
      </c>
      <c r="K844" s="57">
        <v>313.5</v>
      </c>
      <c r="L844" s="57">
        <v>315</v>
      </c>
      <c r="M844" s="57">
        <v>310</v>
      </c>
      <c r="N844" s="57">
        <v>310</v>
      </c>
      <c r="O844" s="63">
        <v>0</v>
      </c>
      <c r="P844" s="57">
        <v>457</v>
      </c>
      <c r="Q844" s="57">
        <v>1380</v>
      </c>
      <c r="R844" s="57">
        <v>1375.85</v>
      </c>
      <c r="S844" s="57">
        <v>298.60000000000002</v>
      </c>
      <c r="T844" s="57">
        <v>308.125</v>
      </c>
      <c r="U844" s="57">
        <v>307.625</v>
      </c>
      <c r="V844" s="57">
        <v>303.89999999999998</v>
      </c>
      <c r="W844" s="57">
        <v>308.22500000000002</v>
      </c>
      <c r="X844" s="57">
        <v>308.0333</v>
      </c>
      <c r="Y844" s="57">
        <v>306.60000000000002</v>
      </c>
      <c r="Z844" s="57">
        <v>308.3</v>
      </c>
      <c r="AA844" s="57">
        <v>308.50830000000002</v>
      </c>
      <c r="AB844" s="57">
        <v>348.5</v>
      </c>
      <c r="AC844" s="57">
        <v>202</v>
      </c>
      <c r="AD844" s="57">
        <v>348</v>
      </c>
      <c r="AE844" s="57">
        <v>276.5</v>
      </c>
      <c r="AF844" s="64">
        <v>66.597099999999998</v>
      </c>
      <c r="AG844" s="64">
        <v>51.216999999999999</v>
      </c>
      <c r="AH844" s="64">
        <v>68.940200000000004</v>
      </c>
      <c r="AI844" s="64">
        <v>57.124699999999997</v>
      </c>
      <c r="AJ844" s="61">
        <v>0.46527777777777773</v>
      </c>
      <c r="AK844" s="216">
        <v>500</v>
      </c>
      <c r="AL844" s="62">
        <v>810.89974337912588</v>
      </c>
      <c r="AM844" s="24" t="s">
        <v>6609</v>
      </c>
      <c r="AN844" s="216" t="s">
        <v>6009</v>
      </c>
      <c r="AO844" s="216" t="s">
        <v>5961</v>
      </c>
      <c r="AP844" s="216" t="s">
        <v>6908</v>
      </c>
      <c r="AQ844" s="216" t="s">
        <v>6900</v>
      </c>
      <c r="AR844" s="216" t="s">
        <v>6886</v>
      </c>
      <c r="AS844" s="24" t="s">
        <v>5474</v>
      </c>
      <c r="AT844" s="24" t="s">
        <v>5982</v>
      </c>
      <c r="AU844" s="24" t="s">
        <v>6024</v>
      </c>
      <c r="AV844" s="24" t="s">
        <v>6130</v>
      </c>
      <c r="AW844" s="24" t="s">
        <v>5991</v>
      </c>
      <c r="AX844" s="24" t="s">
        <v>5979</v>
      </c>
      <c r="AY844" s="24" t="s">
        <v>7851</v>
      </c>
      <c r="AZ844" s="216" t="s">
        <v>7430</v>
      </c>
      <c r="BA844" s="216" t="s">
        <v>7016</v>
      </c>
      <c r="BB844" s="57" t="s">
        <v>5474</v>
      </c>
      <c r="BC844" s="202"/>
      <c r="BD844" s="24"/>
      <c r="BE844" s="151"/>
      <c r="BG844" s="151"/>
      <c r="BI844" s="151"/>
      <c r="BL844" s="152"/>
    </row>
    <row r="845" spans="1:64" s="169" customFormat="1">
      <c r="A845" s="24">
        <v>3661</v>
      </c>
      <c r="B845" s="24" t="s">
        <v>849</v>
      </c>
      <c r="C845" s="57">
        <v>612</v>
      </c>
      <c r="D845" s="57">
        <v>644</v>
      </c>
      <c r="E845" s="57">
        <v>609</v>
      </c>
      <c r="F845" s="57">
        <v>644</v>
      </c>
      <c r="G845" s="57">
        <v>650</v>
      </c>
      <c r="H845" s="57">
        <v>674</v>
      </c>
      <c r="I845" s="57">
        <v>650</v>
      </c>
      <c r="J845" s="57">
        <v>654</v>
      </c>
      <c r="K845" s="57">
        <v>650</v>
      </c>
      <c r="L845" s="57">
        <v>688</v>
      </c>
      <c r="M845" s="57">
        <v>650</v>
      </c>
      <c r="N845" s="57">
        <v>687</v>
      </c>
      <c r="O845" s="63">
        <v>5.0458715596330202E-2</v>
      </c>
      <c r="P845" s="57">
        <v>2913</v>
      </c>
      <c r="Q845" s="57">
        <v>5377</v>
      </c>
      <c r="R845" s="57">
        <v>2651.8</v>
      </c>
      <c r="S845" s="57">
        <v>586.4</v>
      </c>
      <c r="T845" s="57">
        <v>604.25</v>
      </c>
      <c r="U845" s="57">
        <v>609.58330000000001</v>
      </c>
      <c r="V845" s="57">
        <v>602.6</v>
      </c>
      <c r="W845" s="57">
        <v>602.95000000000005</v>
      </c>
      <c r="X845" s="57">
        <v>610.76670000000001</v>
      </c>
      <c r="Y845" s="57">
        <v>624.79999999999995</v>
      </c>
      <c r="Z845" s="57">
        <v>605.04999999999995</v>
      </c>
      <c r="AA845" s="57">
        <v>612.71669999999995</v>
      </c>
      <c r="AB845" s="57">
        <v>1000</v>
      </c>
      <c r="AC845" s="57">
        <v>363.5</v>
      </c>
      <c r="AD845" s="57">
        <v>688</v>
      </c>
      <c r="AE845" s="57">
        <v>536</v>
      </c>
      <c r="AF845" s="64">
        <v>66.418700000000001</v>
      </c>
      <c r="AG845" s="64">
        <v>50.120100000000001</v>
      </c>
      <c r="AH845" s="64">
        <v>77.393199999999993</v>
      </c>
      <c r="AI845" s="64">
        <v>59.211100000000002</v>
      </c>
      <c r="AJ845" s="61">
        <v>0.46527777777777773</v>
      </c>
      <c r="AK845" s="216">
        <v>3000</v>
      </c>
      <c r="AL845" s="62">
        <v>4988.0472522202108</v>
      </c>
      <c r="AM845" s="24" t="s">
        <v>6644</v>
      </c>
      <c r="AN845" s="216" t="s">
        <v>6009</v>
      </c>
      <c r="AO845" s="216" t="s">
        <v>5989</v>
      </c>
      <c r="AP845" s="216" t="s">
        <v>6908</v>
      </c>
      <c r="AQ845" s="216" t="s">
        <v>6900</v>
      </c>
      <c r="AR845" s="216" t="s">
        <v>6886</v>
      </c>
      <c r="AS845" s="24" t="s">
        <v>7034</v>
      </c>
      <c r="AT845" s="24" t="s">
        <v>6045</v>
      </c>
      <c r="AU845" s="24" t="s">
        <v>6090</v>
      </c>
      <c r="AV845" s="24" t="s">
        <v>6013</v>
      </c>
      <c r="AW845" s="24" t="s">
        <v>5979</v>
      </c>
      <c r="AX845" s="24" t="s">
        <v>5979</v>
      </c>
      <c r="AY845" s="24" t="s">
        <v>7928</v>
      </c>
      <c r="AZ845" s="216" t="s">
        <v>7475</v>
      </c>
      <c r="BA845" s="216" t="s">
        <v>7929</v>
      </c>
      <c r="BB845" s="57" t="s">
        <v>5474</v>
      </c>
      <c r="BC845" s="202"/>
      <c r="BD845" s="24"/>
      <c r="BE845" s="151"/>
      <c r="BG845" s="151"/>
      <c r="BI845" s="151"/>
      <c r="BL845" s="152"/>
    </row>
    <row r="846" spans="1:64" s="169" customFormat="1">
      <c r="A846" s="24">
        <v>3663</v>
      </c>
      <c r="B846" s="24" t="s">
        <v>850</v>
      </c>
      <c r="C846" s="57">
        <v>36.6</v>
      </c>
      <c r="D846" s="57">
        <v>37.299999999999997</v>
      </c>
      <c r="E846" s="57">
        <v>35.799999999999997</v>
      </c>
      <c r="F846" s="57">
        <v>37.049999999999997</v>
      </c>
      <c r="G846" s="57">
        <v>37.5</v>
      </c>
      <c r="H846" s="57">
        <v>38.049999999999997</v>
      </c>
      <c r="I846" s="57">
        <v>34.1</v>
      </c>
      <c r="J846" s="57">
        <v>34.5</v>
      </c>
      <c r="K846" s="57">
        <v>34.5</v>
      </c>
      <c r="L846" s="57">
        <v>37.950000000000003</v>
      </c>
      <c r="M846" s="57">
        <v>34.25</v>
      </c>
      <c r="N846" s="57">
        <v>37.950000000000003</v>
      </c>
      <c r="O846" s="63">
        <v>0.1</v>
      </c>
      <c r="P846" s="57">
        <v>2695</v>
      </c>
      <c r="Q846" s="57">
        <v>3317</v>
      </c>
      <c r="R846" s="57">
        <v>4671.05</v>
      </c>
      <c r="S846" s="57">
        <v>38.83</v>
      </c>
      <c r="T846" s="57">
        <v>40.619999999999997</v>
      </c>
      <c r="U846" s="57">
        <v>29.497499999999999</v>
      </c>
      <c r="V846" s="57">
        <v>37.270000000000003</v>
      </c>
      <c r="W846" s="57">
        <v>40.765000000000001</v>
      </c>
      <c r="X846" s="57">
        <v>29.714200000000002</v>
      </c>
      <c r="Y846" s="57">
        <v>36.72</v>
      </c>
      <c r="Z846" s="57">
        <v>40.924999999999997</v>
      </c>
      <c r="AA846" s="57">
        <v>29.977499999999999</v>
      </c>
      <c r="AB846" s="57">
        <v>52.6</v>
      </c>
      <c r="AC846" s="57">
        <v>17.8</v>
      </c>
      <c r="AD846" s="57">
        <v>52.6</v>
      </c>
      <c r="AE846" s="57">
        <v>34.1</v>
      </c>
      <c r="AF846" s="64">
        <v>14.9262</v>
      </c>
      <c r="AG846" s="64">
        <v>23.129300000000001</v>
      </c>
      <c r="AH846" s="64">
        <v>21.3582</v>
      </c>
      <c r="AI846" s="64">
        <v>22.539000000000001</v>
      </c>
      <c r="AJ846" s="61">
        <v>0.46527777777777773</v>
      </c>
      <c r="AK846" s="216">
        <v>3000</v>
      </c>
      <c r="AL846" s="62">
        <v>4614.7570699393982</v>
      </c>
      <c r="AM846" s="24" t="s">
        <v>7930</v>
      </c>
      <c r="AN846" s="216" t="s">
        <v>6039</v>
      </c>
      <c r="AO846" s="216" t="s">
        <v>6007</v>
      </c>
      <c r="AP846" s="216" t="s">
        <v>6908</v>
      </c>
      <c r="AQ846" s="216" t="s">
        <v>6885</v>
      </c>
      <c r="AR846" s="216" t="s">
        <v>6886</v>
      </c>
      <c r="AS846" s="24" t="s">
        <v>6965</v>
      </c>
      <c r="AT846" s="24" t="s">
        <v>6075</v>
      </c>
      <c r="AU846" s="24" t="s">
        <v>5964</v>
      </c>
      <c r="AV846" s="24" t="s">
        <v>6045</v>
      </c>
      <c r="AW846" s="24" t="s">
        <v>5979</v>
      </c>
      <c r="AX846" s="24" t="s">
        <v>5965</v>
      </c>
      <c r="AY846" s="24" t="s">
        <v>7464</v>
      </c>
      <c r="AZ846" s="216" t="s">
        <v>7561</v>
      </c>
      <c r="BA846" s="216" t="s">
        <v>7931</v>
      </c>
      <c r="BB846" s="57" t="s">
        <v>6898</v>
      </c>
      <c r="BC846" s="202"/>
      <c r="BD846" s="24"/>
      <c r="BE846" s="151"/>
      <c r="BG846" s="151"/>
      <c r="BI846" s="151"/>
      <c r="BL846" s="152"/>
    </row>
    <row r="847" spans="1:64" s="169" customFormat="1">
      <c r="A847" s="24">
        <v>3664</v>
      </c>
      <c r="B847" s="24" t="s">
        <v>851</v>
      </c>
      <c r="C847" s="57">
        <v>9.43</v>
      </c>
      <c r="D847" s="57">
        <v>9.43</v>
      </c>
      <c r="E847" s="57">
        <v>9.0500000000000007</v>
      </c>
      <c r="F847" s="57">
        <v>9.25</v>
      </c>
      <c r="G847" s="57">
        <v>9.1999999999999993</v>
      </c>
      <c r="H847" s="57">
        <v>9.1999999999999993</v>
      </c>
      <c r="I847" s="57">
        <v>8.33</v>
      </c>
      <c r="J847" s="57">
        <v>8.33</v>
      </c>
      <c r="K847" s="57">
        <v>8.33</v>
      </c>
      <c r="L847" s="57">
        <v>8.33</v>
      </c>
      <c r="M847" s="57">
        <v>7.93</v>
      </c>
      <c r="N847" s="57">
        <v>8.26</v>
      </c>
      <c r="O847" s="63">
        <v>-8.4033613445378096E-3</v>
      </c>
      <c r="P847" s="57">
        <v>133</v>
      </c>
      <c r="Q847" s="57">
        <v>159</v>
      </c>
      <c r="R847" s="57">
        <v>40.950000000000003</v>
      </c>
      <c r="S847" s="57">
        <v>9.5180000000000007</v>
      </c>
      <c r="T847" s="57">
        <v>9.6884999999999994</v>
      </c>
      <c r="U847" s="57">
        <v>10.2546</v>
      </c>
      <c r="V847" s="57">
        <v>9.2379999999999995</v>
      </c>
      <c r="W847" s="57">
        <v>9.6080000000000005</v>
      </c>
      <c r="X847" s="57">
        <v>10.1915</v>
      </c>
      <c r="Y847" s="57">
        <v>8.9480000000000004</v>
      </c>
      <c r="Z847" s="57">
        <v>9.5229999999999997</v>
      </c>
      <c r="AA847" s="57">
        <v>10.1273</v>
      </c>
      <c r="AB847" s="57">
        <v>14.7</v>
      </c>
      <c r="AC847" s="57">
        <v>7.93</v>
      </c>
      <c r="AD847" s="57">
        <v>9.98</v>
      </c>
      <c r="AE847" s="57">
        <v>7.93</v>
      </c>
      <c r="AF847" s="64">
        <v>29.241199999999999</v>
      </c>
      <c r="AG847" s="64">
        <v>38.105499999999999</v>
      </c>
      <c r="AH847" s="64">
        <v>24.9941</v>
      </c>
      <c r="AI847" s="64">
        <v>33.734999999999999</v>
      </c>
      <c r="AJ847" s="61">
        <v>0.46527777777777773</v>
      </c>
      <c r="AK847" s="216">
        <v>150</v>
      </c>
      <c r="AL847" s="62">
        <v>252.24455937224431</v>
      </c>
      <c r="AM847" s="24" t="s">
        <v>6108</v>
      </c>
      <c r="AN847" s="216" t="s">
        <v>5967</v>
      </c>
      <c r="AO847" s="216" t="s">
        <v>6007</v>
      </c>
      <c r="AP847" s="216" t="s">
        <v>6884</v>
      </c>
      <c r="AQ847" s="216" t="s">
        <v>6885</v>
      </c>
      <c r="AR847" s="216" t="s">
        <v>6916</v>
      </c>
      <c r="AS847" s="24" t="s">
        <v>7656</v>
      </c>
      <c r="AT847" s="24" t="s">
        <v>6017</v>
      </c>
      <c r="AU847" s="24" t="s">
        <v>6058</v>
      </c>
      <c r="AV847" s="24" t="s">
        <v>6060</v>
      </c>
      <c r="AW847" s="24" t="s">
        <v>5979</v>
      </c>
      <c r="AX847" s="24" t="s">
        <v>6033</v>
      </c>
      <c r="AY847" s="24" t="s">
        <v>7932</v>
      </c>
      <c r="AZ847" s="216" t="s">
        <v>7879</v>
      </c>
      <c r="BA847" s="216" t="s">
        <v>7933</v>
      </c>
      <c r="BB847" s="57" t="s">
        <v>5474</v>
      </c>
      <c r="BC847" s="202"/>
      <c r="BD847" s="24"/>
      <c r="BE847" s="151"/>
      <c r="BG847" s="151"/>
      <c r="BI847" s="151"/>
      <c r="BL847" s="152"/>
    </row>
    <row r="848" spans="1:64" s="169" customFormat="1">
      <c r="A848" s="24">
        <v>3665</v>
      </c>
      <c r="B848" s="24" t="s">
        <v>852</v>
      </c>
      <c r="C848" s="57">
        <v>216.5</v>
      </c>
      <c r="D848" s="57">
        <v>222</v>
      </c>
      <c r="E848" s="57">
        <v>213</v>
      </c>
      <c r="F848" s="57">
        <v>217</v>
      </c>
      <c r="G848" s="57">
        <v>220</v>
      </c>
      <c r="H848" s="57">
        <v>231.5</v>
      </c>
      <c r="I848" s="57">
        <v>219.5</v>
      </c>
      <c r="J848" s="57">
        <v>230.5</v>
      </c>
      <c r="K848" s="57">
        <v>227</v>
      </c>
      <c r="L848" s="57">
        <v>231.5</v>
      </c>
      <c r="M848" s="57">
        <v>227</v>
      </c>
      <c r="N848" s="57">
        <v>231</v>
      </c>
      <c r="O848" s="63">
        <v>2.1691973969631198E-3</v>
      </c>
      <c r="P848" s="57">
        <v>295</v>
      </c>
      <c r="Q848" s="57">
        <v>1469</v>
      </c>
      <c r="R848" s="57">
        <v>980.6</v>
      </c>
      <c r="S848" s="57">
        <v>217.1</v>
      </c>
      <c r="T848" s="57">
        <v>238.82499999999999</v>
      </c>
      <c r="U848" s="57">
        <v>246.35830000000001</v>
      </c>
      <c r="V848" s="57">
        <v>219.6</v>
      </c>
      <c r="W848" s="57">
        <v>237.95</v>
      </c>
      <c r="X848" s="57">
        <v>246.14169999999999</v>
      </c>
      <c r="Y848" s="57">
        <v>221.8</v>
      </c>
      <c r="Z848" s="57">
        <v>237</v>
      </c>
      <c r="AA848" s="57">
        <v>245.89169999999999</v>
      </c>
      <c r="AB848" s="57">
        <v>325</v>
      </c>
      <c r="AC848" s="57">
        <v>206</v>
      </c>
      <c r="AD848" s="57">
        <v>262.5</v>
      </c>
      <c r="AE848" s="57">
        <v>208</v>
      </c>
      <c r="AF848" s="64">
        <v>34.371200000000002</v>
      </c>
      <c r="AG848" s="64">
        <v>22.820599999999999</v>
      </c>
      <c r="AH848" s="64">
        <v>46.872399999999999</v>
      </c>
      <c r="AI848" s="64">
        <v>30.837900000000001</v>
      </c>
      <c r="AJ848" s="61">
        <v>0.46527777777777773</v>
      </c>
      <c r="AK848" s="216">
        <v>300</v>
      </c>
      <c r="AL848" s="62">
        <v>543.1943425093441</v>
      </c>
      <c r="AM848" s="24" t="s">
        <v>6257</v>
      </c>
      <c r="AN848" s="216" t="s">
        <v>6009</v>
      </c>
      <c r="AO848" s="216" t="s">
        <v>5971</v>
      </c>
      <c r="AP848" s="216" t="s">
        <v>6884</v>
      </c>
      <c r="AQ848" s="216" t="s">
        <v>6885</v>
      </c>
      <c r="AR848" s="216" t="s">
        <v>6886</v>
      </c>
      <c r="AS848" s="24" t="s">
        <v>5474</v>
      </c>
      <c r="AT848" s="24" t="s">
        <v>5969</v>
      </c>
      <c r="AU848" s="24" t="s">
        <v>5982</v>
      </c>
      <c r="AV848" s="24" t="s">
        <v>6055</v>
      </c>
      <c r="AW848" s="24" t="s">
        <v>5965</v>
      </c>
      <c r="AX848" s="24" t="s">
        <v>5979</v>
      </c>
      <c r="AY848" s="24" t="s">
        <v>7776</v>
      </c>
      <c r="AZ848" s="216" t="s">
        <v>7152</v>
      </c>
      <c r="BA848" s="216" t="s">
        <v>6920</v>
      </c>
      <c r="BB848" s="57" t="s">
        <v>5474</v>
      </c>
      <c r="BC848" s="202"/>
      <c r="BD848" s="24"/>
      <c r="BE848" s="151"/>
      <c r="BG848" s="151"/>
      <c r="BI848" s="151"/>
      <c r="BL848" s="152"/>
    </row>
    <row r="849" spans="1:64" s="169" customFormat="1">
      <c r="A849" s="24">
        <v>3666</v>
      </c>
      <c r="B849" s="24" t="s">
        <v>853</v>
      </c>
      <c r="C849" s="57">
        <v>31.3</v>
      </c>
      <c r="D849" s="57">
        <v>32.6</v>
      </c>
      <c r="E849" s="57">
        <v>31.2</v>
      </c>
      <c r="F849" s="57">
        <v>32.4</v>
      </c>
      <c r="G849" s="57">
        <v>32.549999999999997</v>
      </c>
      <c r="H849" s="57">
        <v>32.9</v>
      </c>
      <c r="I849" s="57">
        <v>32.25</v>
      </c>
      <c r="J849" s="57">
        <v>32.700000000000003</v>
      </c>
      <c r="K849" s="57">
        <v>33</v>
      </c>
      <c r="L849" s="57">
        <v>34.049999999999997</v>
      </c>
      <c r="M849" s="57">
        <v>33</v>
      </c>
      <c r="N849" s="57">
        <v>33.65</v>
      </c>
      <c r="O849" s="63">
        <v>2.9051987767584098E-2</v>
      </c>
      <c r="P849" s="57">
        <v>127</v>
      </c>
      <c r="Q849" s="57">
        <v>193</v>
      </c>
      <c r="R849" s="57">
        <v>386.05</v>
      </c>
      <c r="S849" s="57">
        <v>31.61</v>
      </c>
      <c r="T849" s="57">
        <v>36.157499999999999</v>
      </c>
      <c r="U849" s="57">
        <v>39.936700000000002</v>
      </c>
      <c r="V849" s="57">
        <v>31.86</v>
      </c>
      <c r="W849" s="57">
        <v>35.662500000000001</v>
      </c>
      <c r="X849" s="57">
        <v>39.723300000000002</v>
      </c>
      <c r="Y849" s="57">
        <v>32.11</v>
      </c>
      <c r="Z849" s="57">
        <v>35.357500000000002</v>
      </c>
      <c r="AA849" s="57">
        <v>39.519199999999998</v>
      </c>
      <c r="AB849" s="57">
        <v>90</v>
      </c>
      <c r="AC849" s="57">
        <v>27.5</v>
      </c>
      <c r="AD849" s="57">
        <v>40.5</v>
      </c>
      <c r="AE849" s="57">
        <v>30.1</v>
      </c>
      <c r="AF849" s="64">
        <v>28.3232</v>
      </c>
      <c r="AG849" s="64">
        <v>17.419799999999999</v>
      </c>
      <c r="AH849" s="64">
        <v>40.795699999999997</v>
      </c>
      <c r="AI849" s="64">
        <v>25.2118</v>
      </c>
      <c r="AJ849" s="61">
        <v>0.46527777777777773</v>
      </c>
      <c r="AK849" s="216">
        <v>150</v>
      </c>
      <c r="AL849" s="62">
        <v>240.86510556597767</v>
      </c>
      <c r="AM849" s="24" t="s">
        <v>7614</v>
      </c>
      <c r="AN849" s="216" t="s">
        <v>6009</v>
      </c>
      <c r="AO849" s="216" t="s">
        <v>5971</v>
      </c>
      <c r="AP849" s="216" t="s">
        <v>6884</v>
      </c>
      <c r="AQ849" s="216" t="s">
        <v>6885</v>
      </c>
      <c r="AR849" s="216" t="s">
        <v>6886</v>
      </c>
      <c r="AS849" s="24" t="s">
        <v>5474</v>
      </c>
      <c r="AT849" s="24" t="s">
        <v>6010</v>
      </c>
      <c r="AU849" s="24" t="s">
        <v>6016</v>
      </c>
      <c r="AV849" s="24" t="s">
        <v>6055</v>
      </c>
      <c r="AW849" s="24" t="s">
        <v>5986</v>
      </c>
      <c r="AX849" s="24" t="s">
        <v>5979</v>
      </c>
      <c r="AY849" s="24" t="s">
        <v>7319</v>
      </c>
      <c r="AZ849" s="216" t="s">
        <v>6889</v>
      </c>
      <c r="BA849" s="216" t="s">
        <v>7544</v>
      </c>
      <c r="BB849" s="57" t="s">
        <v>5474</v>
      </c>
      <c r="BC849" s="202"/>
      <c r="BD849" s="24"/>
      <c r="BE849" s="151"/>
      <c r="BG849" s="151"/>
      <c r="BI849" s="151"/>
      <c r="BL849" s="152"/>
    </row>
    <row r="850" spans="1:64" s="169" customFormat="1">
      <c r="A850" s="24">
        <v>3669</v>
      </c>
      <c r="B850" s="24" t="s">
        <v>854</v>
      </c>
      <c r="C850" s="57">
        <v>59</v>
      </c>
      <c r="D850" s="57">
        <v>60.5</v>
      </c>
      <c r="E850" s="57">
        <v>58.4</v>
      </c>
      <c r="F850" s="57">
        <v>60</v>
      </c>
      <c r="G850" s="57">
        <v>61.4</v>
      </c>
      <c r="H850" s="57">
        <v>61.4</v>
      </c>
      <c r="I850" s="57">
        <v>58.2</v>
      </c>
      <c r="J850" s="57">
        <v>58.4</v>
      </c>
      <c r="K850" s="57">
        <v>58.4</v>
      </c>
      <c r="L850" s="57">
        <v>60</v>
      </c>
      <c r="M850" s="57">
        <v>58.4</v>
      </c>
      <c r="N850" s="57">
        <v>60</v>
      </c>
      <c r="O850" s="63">
        <v>2.7397260273972601E-2</v>
      </c>
      <c r="P850" s="57">
        <v>164</v>
      </c>
      <c r="Q850" s="57">
        <v>427</v>
      </c>
      <c r="R850" s="57">
        <v>510.9</v>
      </c>
      <c r="S850" s="57">
        <v>58.94</v>
      </c>
      <c r="T850" s="57">
        <v>66.004999999999995</v>
      </c>
      <c r="U850" s="57">
        <v>76.484999999999999</v>
      </c>
      <c r="V850" s="57">
        <v>59.02</v>
      </c>
      <c r="W850" s="57">
        <v>65.33</v>
      </c>
      <c r="X850" s="57">
        <v>76.053299999999993</v>
      </c>
      <c r="Y850" s="57">
        <v>58.92</v>
      </c>
      <c r="Z850" s="57">
        <v>64.84</v>
      </c>
      <c r="AA850" s="57">
        <v>75.588300000000004</v>
      </c>
      <c r="AB850" s="57">
        <v>132.5</v>
      </c>
      <c r="AC850" s="57">
        <v>56.2</v>
      </c>
      <c r="AD850" s="57">
        <v>72.3</v>
      </c>
      <c r="AE850" s="57">
        <v>56.2</v>
      </c>
      <c r="AF850" s="64">
        <v>20.744299999999999</v>
      </c>
      <c r="AG850" s="64">
        <v>16.869199999999999</v>
      </c>
      <c r="AH850" s="64">
        <v>26.247800000000002</v>
      </c>
      <c r="AI850" s="64">
        <v>19.9954</v>
      </c>
      <c r="AJ850" s="61">
        <v>0.46527777777777773</v>
      </c>
      <c r="AK850" s="216">
        <v>200</v>
      </c>
      <c r="AL850" s="62">
        <v>303.00099374099307</v>
      </c>
      <c r="AM850" s="24" t="s">
        <v>7255</v>
      </c>
      <c r="AN850" s="216" t="s">
        <v>6009</v>
      </c>
      <c r="AO850" s="216" t="s">
        <v>6007</v>
      </c>
      <c r="AP850" s="216" t="s">
        <v>6884</v>
      </c>
      <c r="AQ850" s="216" t="s">
        <v>6885</v>
      </c>
      <c r="AR850" s="216" t="s">
        <v>6886</v>
      </c>
      <c r="AS850" s="24" t="s">
        <v>5474</v>
      </c>
      <c r="AT850" s="24" t="s">
        <v>6016</v>
      </c>
      <c r="AU850" s="24" t="s">
        <v>6024</v>
      </c>
      <c r="AV850" s="24" t="s">
        <v>6255</v>
      </c>
      <c r="AW850" s="24" t="s">
        <v>5979</v>
      </c>
      <c r="AX850" s="24" t="s">
        <v>5979</v>
      </c>
      <c r="AY850" s="24" t="s">
        <v>7116</v>
      </c>
      <c r="AZ850" s="216" t="s">
        <v>7527</v>
      </c>
      <c r="BA850" s="216" t="s">
        <v>7934</v>
      </c>
      <c r="BB850" s="57" t="s">
        <v>6898</v>
      </c>
      <c r="BC850" s="202"/>
      <c r="BD850" s="24"/>
      <c r="BE850" s="151"/>
      <c r="BG850" s="151"/>
      <c r="BI850" s="151"/>
      <c r="BL850" s="152"/>
    </row>
    <row r="851" spans="1:64" s="169" customFormat="1">
      <c r="A851" s="24">
        <v>3672</v>
      </c>
      <c r="B851" s="24" t="s">
        <v>855</v>
      </c>
      <c r="C851" s="57">
        <v>14.05</v>
      </c>
      <c r="D851" s="57">
        <v>14.05</v>
      </c>
      <c r="E851" s="57">
        <v>13.8</v>
      </c>
      <c r="F851" s="57">
        <v>13.8</v>
      </c>
      <c r="G851" s="57">
        <v>13.9</v>
      </c>
      <c r="H851" s="57">
        <v>13.9</v>
      </c>
      <c r="I851" s="57">
        <v>13.75</v>
      </c>
      <c r="J851" s="57">
        <v>13.75</v>
      </c>
      <c r="K851" s="57">
        <v>14.15</v>
      </c>
      <c r="L851" s="57">
        <v>14.5</v>
      </c>
      <c r="M851" s="57">
        <v>14.15</v>
      </c>
      <c r="N851" s="57">
        <v>14.3</v>
      </c>
      <c r="O851" s="63">
        <v>0.04</v>
      </c>
      <c r="P851" s="57">
        <v>29</v>
      </c>
      <c r="Q851" s="57">
        <v>6</v>
      </c>
      <c r="R851" s="57">
        <v>169.35</v>
      </c>
      <c r="S851" s="57">
        <v>13.73</v>
      </c>
      <c r="T851" s="57">
        <v>15.015000000000001</v>
      </c>
      <c r="U851" s="57">
        <v>15.326700000000001</v>
      </c>
      <c r="V851" s="57">
        <v>13.74</v>
      </c>
      <c r="W851" s="57">
        <v>14.94</v>
      </c>
      <c r="X851" s="57">
        <v>15.307499999999999</v>
      </c>
      <c r="Y851" s="57">
        <v>13.83</v>
      </c>
      <c r="Z851" s="57">
        <v>14.9025</v>
      </c>
      <c r="AA851" s="57">
        <v>15.2942</v>
      </c>
      <c r="AB851" s="57">
        <v>25.7</v>
      </c>
      <c r="AC851" s="57">
        <v>13.4</v>
      </c>
      <c r="AD851" s="57">
        <v>18.100000000000001</v>
      </c>
      <c r="AE851" s="57">
        <v>13.4</v>
      </c>
      <c r="AF851" s="64">
        <v>11.895200000000001</v>
      </c>
      <c r="AG851" s="64">
        <v>10.3675</v>
      </c>
      <c r="AH851" s="64">
        <v>21.883600000000001</v>
      </c>
      <c r="AI851" s="64">
        <v>14.206200000000001</v>
      </c>
      <c r="AJ851" s="61">
        <v>0.46527777777777773</v>
      </c>
      <c r="AK851" s="216">
        <v>50</v>
      </c>
      <c r="AL851" s="62">
        <v>90.04821656033333</v>
      </c>
      <c r="AM851" s="24" t="s">
        <v>7935</v>
      </c>
      <c r="AN851" s="216" t="s">
        <v>6009</v>
      </c>
      <c r="AO851" s="216" t="s">
        <v>6007</v>
      </c>
      <c r="AP851" s="216" t="s">
        <v>6884</v>
      </c>
      <c r="AQ851" s="216" t="s">
        <v>6885</v>
      </c>
      <c r="AR851" s="216" t="s">
        <v>6886</v>
      </c>
      <c r="AS851" s="24" t="s">
        <v>5474</v>
      </c>
      <c r="AT851" s="24" t="s">
        <v>6518</v>
      </c>
      <c r="AU851" s="24" t="s">
        <v>6518</v>
      </c>
      <c r="AV851" s="24" t="s">
        <v>6055</v>
      </c>
      <c r="AW851" s="24" t="s">
        <v>5976</v>
      </c>
      <c r="AX851" s="24" t="s">
        <v>5979</v>
      </c>
      <c r="AY851" s="24" t="s">
        <v>7458</v>
      </c>
      <c r="AZ851" s="216" t="s">
        <v>6892</v>
      </c>
      <c r="BA851" s="216" t="s">
        <v>6980</v>
      </c>
      <c r="BB851" s="57" t="s">
        <v>5474</v>
      </c>
      <c r="BC851" s="202"/>
      <c r="BD851" s="24"/>
      <c r="BE851" s="151"/>
      <c r="BG851" s="151"/>
      <c r="BI851" s="151"/>
      <c r="BL851" s="152"/>
    </row>
    <row r="852" spans="1:64" s="169" customFormat="1">
      <c r="A852" s="24">
        <v>3673</v>
      </c>
      <c r="B852" s="24" t="s">
        <v>856</v>
      </c>
      <c r="C852" s="57">
        <v>39</v>
      </c>
      <c r="D852" s="57">
        <v>39.4</v>
      </c>
      <c r="E852" s="57">
        <v>38.700000000000003</v>
      </c>
      <c r="F852" s="57">
        <v>39.35</v>
      </c>
      <c r="G852" s="57">
        <v>39.5</v>
      </c>
      <c r="H852" s="57">
        <v>39.65</v>
      </c>
      <c r="I852" s="57">
        <v>39.049999999999997</v>
      </c>
      <c r="J852" s="57">
        <v>39.049999999999997</v>
      </c>
      <c r="K852" s="57">
        <v>39.15</v>
      </c>
      <c r="L852" s="57">
        <v>40.15</v>
      </c>
      <c r="M852" s="57">
        <v>39.1</v>
      </c>
      <c r="N852" s="57">
        <v>40</v>
      </c>
      <c r="O852" s="63">
        <v>2.4327784891165102E-2</v>
      </c>
      <c r="P852" s="57">
        <v>693</v>
      </c>
      <c r="Q852" s="57">
        <v>1211</v>
      </c>
      <c r="R852" s="57">
        <v>1903.35</v>
      </c>
      <c r="S852" s="57">
        <v>38.840000000000003</v>
      </c>
      <c r="T852" s="57">
        <v>41.15</v>
      </c>
      <c r="U852" s="57">
        <v>44.215000000000003</v>
      </c>
      <c r="V852" s="57">
        <v>38.909999999999997</v>
      </c>
      <c r="W852" s="57">
        <v>40.92</v>
      </c>
      <c r="X852" s="57">
        <v>44.097499999999997</v>
      </c>
      <c r="Y852" s="57">
        <v>39.06</v>
      </c>
      <c r="Z852" s="57">
        <v>40.777500000000003</v>
      </c>
      <c r="AA852" s="57">
        <v>43.9758</v>
      </c>
      <c r="AB852" s="57">
        <v>58</v>
      </c>
      <c r="AC852" s="57">
        <v>38.25</v>
      </c>
      <c r="AD852" s="57">
        <v>43.7</v>
      </c>
      <c r="AE852" s="57">
        <v>38.25</v>
      </c>
      <c r="AF852" s="64">
        <v>20.974900000000002</v>
      </c>
      <c r="AG852" s="64">
        <v>14.4087</v>
      </c>
      <c r="AH852" s="64">
        <v>39.345599999999997</v>
      </c>
      <c r="AI852" s="64">
        <v>22.721</v>
      </c>
      <c r="AJ852" s="61">
        <v>0.46527777777777773</v>
      </c>
      <c r="AK852" s="216">
        <v>700</v>
      </c>
      <c r="AL852" s="62">
        <v>1245.6408490135989</v>
      </c>
      <c r="AM852" s="24" t="s">
        <v>7761</v>
      </c>
      <c r="AN852" s="216" t="s">
        <v>6009</v>
      </c>
      <c r="AO852" s="216" t="s">
        <v>6007</v>
      </c>
      <c r="AP852" s="216" t="s">
        <v>6884</v>
      </c>
      <c r="AQ852" s="216" t="s">
        <v>6885</v>
      </c>
      <c r="AR852" s="216" t="s">
        <v>6886</v>
      </c>
      <c r="AS852" s="24" t="s">
        <v>6951</v>
      </c>
      <c r="AT852" s="24" t="s">
        <v>6016</v>
      </c>
      <c r="AU852" s="24" t="s">
        <v>6130</v>
      </c>
      <c r="AV852" s="24" t="s">
        <v>6016</v>
      </c>
      <c r="AW852" s="24" t="s">
        <v>5965</v>
      </c>
      <c r="AX852" s="24" t="s">
        <v>5979</v>
      </c>
      <c r="AY852" s="24" t="s">
        <v>6912</v>
      </c>
      <c r="AZ852" s="216" t="s">
        <v>7192</v>
      </c>
      <c r="BA852" s="216" t="s">
        <v>6937</v>
      </c>
      <c r="BB852" s="57" t="s">
        <v>5474</v>
      </c>
      <c r="BC852" s="202"/>
      <c r="BD852" s="24"/>
      <c r="BE852" s="151"/>
      <c r="BG852" s="151"/>
      <c r="BI852" s="151"/>
      <c r="BL852" s="152"/>
    </row>
    <row r="853" spans="1:64" s="169" customFormat="1">
      <c r="A853" s="24">
        <v>3675</v>
      </c>
      <c r="B853" s="24" t="s">
        <v>857</v>
      </c>
      <c r="C853" s="57">
        <v>169</v>
      </c>
      <c r="D853" s="57">
        <v>178.5</v>
      </c>
      <c r="E853" s="57">
        <v>165.5</v>
      </c>
      <c r="F853" s="57">
        <v>175</v>
      </c>
      <c r="G853" s="57">
        <v>175</v>
      </c>
      <c r="H853" s="57">
        <v>188</v>
      </c>
      <c r="I853" s="57">
        <v>170</v>
      </c>
      <c r="J853" s="57">
        <v>182</v>
      </c>
      <c r="K853" s="57">
        <v>186</v>
      </c>
      <c r="L853" s="57">
        <v>194.5</v>
      </c>
      <c r="M853" s="57">
        <v>186</v>
      </c>
      <c r="N853" s="57">
        <v>189.5</v>
      </c>
      <c r="O853" s="63">
        <v>4.1208791208791201E-2</v>
      </c>
      <c r="P853" s="57">
        <v>6377</v>
      </c>
      <c r="Q853" s="57">
        <v>10023</v>
      </c>
      <c r="R853" s="57">
        <v>3151.9</v>
      </c>
      <c r="S853" s="57">
        <v>152.5</v>
      </c>
      <c r="T853" s="57">
        <v>150.67500000000001</v>
      </c>
      <c r="U853" s="57">
        <v>132.73169999999999</v>
      </c>
      <c r="V853" s="57">
        <v>162.5</v>
      </c>
      <c r="W853" s="57">
        <v>151.97499999999999</v>
      </c>
      <c r="X853" s="57">
        <v>133.99</v>
      </c>
      <c r="Y853" s="57">
        <v>171.4</v>
      </c>
      <c r="Z853" s="57">
        <v>153.72499999999999</v>
      </c>
      <c r="AA853" s="57">
        <v>135.3817</v>
      </c>
      <c r="AB853" s="57">
        <v>194.5</v>
      </c>
      <c r="AC853" s="57">
        <v>57.2</v>
      </c>
      <c r="AD853" s="57">
        <v>194.5</v>
      </c>
      <c r="AE853" s="57">
        <v>128.5</v>
      </c>
      <c r="AF853" s="64">
        <v>76.129000000000005</v>
      </c>
      <c r="AG853" s="64">
        <v>61.49</v>
      </c>
      <c r="AH853" s="64">
        <v>81.5608</v>
      </c>
      <c r="AI853" s="64">
        <v>68.180300000000003</v>
      </c>
      <c r="AJ853" s="61">
        <v>0.46527777777777773</v>
      </c>
      <c r="AK853" s="216">
        <v>8000</v>
      </c>
      <c r="AL853" s="62">
        <v>10265.492600910977</v>
      </c>
      <c r="AM853" s="24" t="s">
        <v>7936</v>
      </c>
      <c r="AN853" s="216" t="s">
        <v>6009</v>
      </c>
      <c r="AO853" s="216" t="s">
        <v>5989</v>
      </c>
      <c r="AP853" s="216" t="s">
        <v>6908</v>
      </c>
      <c r="AQ853" s="216" t="s">
        <v>6900</v>
      </c>
      <c r="AR853" s="216" t="s">
        <v>6886</v>
      </c>
      <c r="AS853" s="24" t="s">
        <v>7350</v>
      </c>
      <c r="AT853" s="24" t="s">
        <v>6010</v>
      </c>
      <c r="AU853" s="24" t="s">
        <v>5982</v>
      </c>
      <c r="AV853" s="24" t="s">
        <v>6055</v>
      </c>
      <c r="AW853" s="24" t="s">
        <v>5976</v>
      </c>
      <c r="AX853" s="24" t="s">
        <v>5979</v>
      </c>
      <c r="AY853" s="24" t="s">
        <v>7937</v>
      </c>
      <c r="AZ853" s="216" t="s">
        <v>7291</v>
      </c>
      <c r="BA853" s="216" t="s">
        <v>7938</v>
      </c>
      <c r="BB853" s="57" t="s">
        <v>5474</v>
      </c>
      <c r="BC853" s="202"/>
      <c r="BD853" s="24"/>
      <c r="BE853" s="151"/>
      <c r="BG853" s="151"/>
      <c r="BI853" s="151"/>
      <c r="BL853" s="152"/>
    </row>
    <row r="854" spans="1:64" s="169" customFormat="1">
      <c r="A854" s="24">
        <v>3679</v>
      </c>
      <c r="B854" s="24" t="s">
        <v>858</v>
      </c>
      <c r="C854" s="57">
        <v>88.6</v>
      </c>
      <c r="D854" s="57">
        <v>89.6</v>
      </c>
      <c r="E854" s="57">
        <v>87.1</v>
      </c>
      <c r="F854" s="57">
        <v>89.1</v>
      </c>
      <c r="G854" s="57">
        <v>89.1</v>
      </c>
      <c r="H854" s="57">
        <v>90.5</v>
      </c>
      <c r="I854" s="57">
        <v>88.5</v>
      </c>
      <c r="J854" s="57">
        <v>90</v>
      </c>
      <c r="K854" s="57">
        <v>90.1</v>
      </c>
      <c r="L854" s="57">
        <v>91.9</v>
      </c>
      <c r="M854" s="57">
        <v>90.1</v>
      </c>
      <c r="N854" s="57">
        <v>91.6</v>
      </c>
      <c r="O854" s="63">
        <v>1.7777777777777701E-2</v>
      </c>
      <c r="P854" s="57">
        <v>41</v>
      </c>
      <c r="Q854" s="57">
        <v>45</v>
      </c>
      <c r="R854" s="57">
        <v>208.5</v>
      </c>
      <c r="S854" s="57">
        <v>87.18</v>
      </c>
      <c r="T854" s="57">
        <v>97.41</v>
      </c>
      <c r="U854" s="57">
        <v>118.495</v>
      </c>
      <c r="V854" s="57">
        <v>88.18</v>
      </c>
      <c r="W854" s="57">
        <v>96.034999999999997</v>
      </c>
      <c r="X854" s="57">
        <v>117.745</v>
      </c>
      <c r="Y854" s="57">
        <v>88.56</v>
      </c>
      <c r="Z854" s="57">
        <v>94.864999999999995</v>
      </c>
      <c r="AA854" s="57">
        <v>116.98</v>
      </c>
      <c r="AB854" s="57">
        <v>171.5</v>
      </c>
      <c r="AC854" s="57">
        <v>83</v>
      </c>
      <c r="AD854" s="57">
        <v>116</v>
      </c>
      <c r="AE854" s="57">
        <v>83</v>
      </c>
      <c r="AF854" s="64">
        <v>37.398899999999998</v>
      </c>
      <c r="AG854" s="64">
        <v>24.536999999999999</v>
      </c>
      <c r="AH854" s="64">
        <v>51.4758</v>
      </c>
      <c r="AI854" s="64">
        <v>33.516599999999997</v>
      </c>
      <c r="AJ854" s="61">
        <v>0.46527777777777773</v>
      </c>
      <c r="AK854" s="216">
        <v>50</v>
      </c>
      <c r="AL854" s="62">
        <v>127.30954755081608</v>
      </c>
      <c r="AM854" s="24" t="s">
        <v>7833</v>
      </c>
      <c r="AN854" s="216" t="s">
        <v>6009</v>
      </c>
      <c r="AO854" s="216" t="s">
        <v>5961</v>
      </c>
      <c r="AP854" s="216" t="s">
        <v>6884</v>
      </c>
      <c r="AQ854" s="216" t="s">
        <v>6885</v>
      </c>
      <c r="AR854" s="216" t="s">
        <v>6886</v>
      </c>
      <c r="AS854" s="24" t="s">
        <v>5474</v>
      </c>
      <c r="AT854" s="24" t="s">
        <v>6244</v>
      </c>
      <c r="AU854" s="24" t="s">
        <v>6016</v>
      </c>
      <c r="AV854" s="24" t="s">
        <v>6055</v>
      </c>
      <c r="AW854" s="24" t="s">
        <v>5990</v>
      </c>
      <c r="AX854" s="24" t="s">
        <v>5979</v>
      </c>
      <c r="AY854" s="24" t="s">
        <v>7074</v>
      </c>
      <c r="AZ854" s="216" t="s">
        <v>7939</v>
      </c>
      <c r="BA854" s="216" t="s">
        <v>7940</v>
      </c>
      <c r="BB854" s="57" t="s">
        <v>5474</v>
      </c>
      <c r="BC854" s="202"/>
      <c r="BD854" s="24"/>
      <c r="BE854" s="151"/>
      <c r="BG854" s="151"/>
      <c r="BI854" s="151"/>
      <c r="BL854" s="152"/>
    </row>
    <row r="855" spans="1:64" s="169" customFormat="1">
      <c r="A855" s="24">
        <v>3680</v>
      </c>
      <c r="B855" s="24" t="s">
        <v>859</v>
      </c>
      <c r="C855" s="57">
        <v>234.5</v>
      </c>
      <c r="D855" s="57">
        <v>241</v>
      </c>
      <c r="E855" s="57">
        <v>234</v>
      </c>
      <c r="F855" s="57">
        <v>239</v>
      </c>
      <c r="G855" s="57">
        <v>242.5</v>
      </c>
      <c r="H855" s="57">
        <v>244.5</v>
      </c>
      <c r="I855" s="57">
        <v>237.5</v>
      </c>
      <c r="J855" s="57">
        <v>237.5</v>
      </c>
      <c r="K855" s="57">
        <v>241.5</v>
      </c>
      <c r="L855" s="57">
        <v>247</v>
      </c>
      <c r="M855" s="57">
        <v>240</v>
      </c>
      <c r="N855" s="57">
        <v>247</v>
      </c>
      <c r="O855" s="63">
        <v>0.04</v>
      </c>
      <c r="P855" s="57">
        <v>221</v>
      </c>
      <c r="Q855" s="57">
        <v>158</v>
      </c>
      <c r="R855" s="57">
        <v>438.8</v>
      </c>
      <c r="S855" s="57">
        <v>235.2</v>
      </c>
      <c r="T855" s="57">
        <v>257.47500000000002</v>
      </c>
      <c r="U855" s="57">
        <v>271.85000000000002</v>
      </c>
      <c r="V855" s="57">
        <v>236</v>
      </c>
      <c r="W855" s="57">
        <v>255.3</v>
      </c>
      <c r="X855" s="57">
        <v>271.31670000000003</v>
      </c>
      <c r="Y855" s="57">
        <v>237</v>
      </c>
      <c r="Z855" s="57">
        <v>253.9</v>
      </c>
      <c r="AA855" s="57">
        <v>270.98329999999999</v>
      </c>
      <c r="AB855" s="57">
        <v>383.5</v>
      </c>
      <c r="AC855" s="57">
        <v>210.5</v>
      </c>
      <c r="AD855" s="57">
        <v>281.5</v>
      </c>
      <c r="AE855" s="57">
        <v>223</v>
      </c>
      <c r="AF855" s="64">
        <v>29.7818</v>
      </c>
      <c r="AG855" s="64">
        <v>22.2959</v>
      </c>
      <c r="AH855" s="64">
        <v>46.973199999999999</v>
      </c>
      <c r="AI855" s="64">
        <v>30.521699999999999</v>
      </c>
      <c r="AJ855" s="61">
        <v>0.46527777777777773</v>
      </c>
      <c r="AK855" s="216">
        <v>250</v>
      </c>
      <c r="AL855" s="62">
        <v>402.19399014250411</v>
      </c>
      <c r="AM855" s="24" t="s">
        <v>6735</v>
      </c>
      <c r="AN855" s="216" t="s">
        <v>6009</v>
      </c>
      <c r="AO855" s="216" t="s">
        <v>5971</v>
      </c>
      <c r="AP855" s="216" t="s">
        <v>6884</v>
      </c>
      <c r="AQ855" s="216" t="s">
        <v>6885</v>
      </c>
      <c r="AR855" s="216" t="s">
        <v>6886</v>
      </c>
      <c r="AS855" s="24" t="s">
        <v>5474</v>
      </c>
      <c r="AT855" s="24" t="s">
        <v>6016</v>
      </c>
      <c r="AU855" s="24" t="s">
        <v>6130</v>
      </c>
      <c r="AV855" s="24" t="s">
        <v>6126</v>
      </c>
      <c r="AW855" s="24" t="s">
        <v>5979</v>
      </c>
      <c r="AX855" s="24" t="s">
        <v>5990</v>
      </c>
      <c r="AY855" s="24" t="s">
        <v>7122</v>
      </c>
      <c r="AZ855" s="216" t="s">
        <v>7391</v>
      </c>
      <c r="BA855" s="216" t="s">
        <v>6992</v>
      </c>
      <c r="BB855" s="57" t="s">
        <v>5474</v>
      </c>
      <c r="BC855" s="202"/>
      <c r="BD855" s="24"/>
      <c r="BE855" s="151"/>
      <c r="BG855" s="151"/>
      <c r="BI855" s="151"/>
      <c r="BL855" s="152"/>
    </row>
    <row r="856" spans="1:64" s="169" customFormat="1">
      <c r="A856" s="24">
        <v>3682</v>
      </c>
      <c r="B856" s="24" t="s">
        <v>860</v>
      </c>
      <c r="C856" s="57">
        <v>8.0299999999999994</v>
      </c>
      <c r="D856" s="57">
        <v>8.07</v>
      </c>
      <c r="E856" s="57">
        <v>8</v>
      </c>
      <c r="F856" s="57">
        <v>8.0299999999999994</v>
      </c>
      <c r="G856" s="57">
        <v>8.08</v>
      </c>
      <c r="H856" s="57">
        <v>8.08</v>
      </c>
      <c r="I856" s="57">
        <v>8</v>
      </c>
      <c r="J856" s="57">
        <v>8</v>
      </c>
      <c r="K856" s="57">
        <v>8.0500000000000007</v>
      </c>
      <c r="L856" s="57">
        <v>8.1300000000000008</v>
      </c>
      <c r="M856" s="57">
        <v>8</v>
      </c>
      <c r="N856" s="57">
        <v>8.11</v>
      </c>
      <c r="O856" s="63">
        <v>1.375E-2</v>
      </c>
      <c r="P856" s="57">
        <v>1915</v>
      </c>
      <c r="Q856" s="57">
        <v>1575</v>
      </c>
      <c r="R856" s="57">
        <v>3106.6</v>
      </c>
      <c r="S856" s="57">
        <v>8.0399999999999991</v>
      </c>
      <c r="T856" s="57">
        <v>8.1630000000000003</v>
      </c>
      <c r="U856" s="57">
        <v>8.5274999999999999</v>
      </c>
      <c r="V856" s="57">
        <v>8.0280000000000005</v>
      </c>
      <c r="W856" s="57">
        <v>8.1555</v>
      </c>
      <c r="X856" s="57">
        <v>8.5157000000000007</v>
      </c>
      <c r="Y856" s="57">
        <v>8.0280000000000005</v>
      </c>
      <c r="Z856" s="57">
        <v>8.1594999999999995</v>
      </c>
      <c r="AA856" s="57">
        <v>8.5050000000000008</v>
      </c>
      <c r="AB856" s="57">
        <v>11.75</v>
      </c>
      <c r="AC856" s="57">
        <v>7.5</v>
      </c>
      <c r="AD856" s="57">
        <v>8.77</v>
      </c>
      <c r="AE856" s="57">
        <v>7.96</v>
      </c>
      <c r="AF856" s="64">
        <v>11.4054</v>
      </c>
      <c r="AG856" s="64">
        <v>12.686999999999999</v>
      </c>
      <c r="AH856" s="64">
        <v>20.761500000000002</v>
      </c>
      <c r="AI856" s="64">
        <v>15.378500000000001</v>
      </c>
      <c r="AJ856" s="61">
        <v>0.46527777777777773</v>
      </c>
      <c r="AK856" s="216">
        <v>2000</v>
      </c>
      <c r="AL856" s="62">
        <v>3364.5153111257514</v>
      </c>
      <c r="AM856" s="24" t="s">
        <v>6484</v>
      </c>
      <c r="AN856" s="216" t="s">
        <v>6337</v>
      </c>
      <c r="AO856" s="216" t="s">
        <v>6007</v>
      </c>
      <c r="AP856" s="216" t="s">
        <v>6884</v>
      </c>
      <c r="AQ856" s="216" t="s">
        <v>6885</v>
      </c>
      <c r="AR856" s="216" t="s">
        <v>6886</v>
      </c>
      <c r="AS856" s="24" t="s">
        <v>6968</v>
      </c>
      <c r="AT856" s="24" t="s">
        <v>6121</v>
      </c>
      <c r="AU856" s="24" t="s">
        <v>6518</v>
      </c>
      <c r="AV856" s="24" t="s">
        <v>6016</v>
      </c>
      <c r="AW856" s="24" t="s">
        <v>5990</v>
      </c>
      <c r="AX856" s="24" t="s">
        <v>5986</v>
      </c>
      <c r="AY856" s="24" t="s">
        <v>6935</v>
      </c>
      <c r="AZ856" s="216" t="s">
        <v>7336</v>
      </c>
      <c r="BA856" s="216" t="s">
        <v>7070</v>
      </c>
      <c r="BB856" s="57" t="s">
        <v>6898</v>
      </c>
      <c r="BC856" s="202"/>
      <c r="BD856" s="24"/>
      <c r="BE856" s="151"/>
      <c r="BG856" s="151"/>
      <c r="BI856" s="151"/>
      <c r="BL856" s="152"/>
    </row>
    <row r="857" spans="1:64" s="169" customFormat="1">
      <c r="A857" s="24">
        <v>3684</v>
      </c>
      <c r="B857" s="24" t="s">
        <v>861</v>
      </c>
      <c r="C857" s="57">
        <v>39.049999999999997</v>
      </c>
      <c r="D857" s="57">
        <v>39.1</v>
      </c>
      <c r="E857" s="57">
        <v>37.700000000000003</v>
      </c>
      <c r="F857" s="57">
        <v>37.85</v>
      </c>
      <c r="G857" s="57">
        <v>37.5</v>
      </c>
      <c r="H857" s="57">
        <v>38</v>
      </c>
      <c r="I857" s="57">
        <v>37.299999999999997</v>
      </c>
      <c r="J857" s="57">
        <v>37.6</v>
      </c>
      <c r="K857" s="57">
        <v>38.35</v>
      </c>
      <c r="L857" s="57">
        <v>38.35</v>
      </c>
      <c r="M857" s="57">
        <v>38.35</v>
      </c>
      <c r="N857" s="57">
        <v>38.35</v>
      </c>
      <c r="O857" s="63">
        <v>1.9946808510638198E-2</v>
      </c>
      <c r="P857" s="57">
        <v>1</v>
      </c>
      <c r="Q857" s="57">
        <v>8</v>
      </c>
      <c r="R857" s="57">
        <v>24.421099999999999</v>
      </c>
      <c r="S857" s="57">
        <v>38.337499999999999</v>
      </c>
      <c r="T857" s="57">
        <v>38.357900000000001</v>
      </c>
      <c r="U857" s="57">
        <v>38.436799999999998</v>
      </c>
      <c r="V857" s="57">
        <v>38.362499999999997</v>
      </c>
      <c r="W857" s="57">
        <v>38.336799999999997</v>
      </c>
      <c r="X857" s="57">
        <v>38.449100000000001</v>
      </c>
      <c r="Y857" s="57">
        <v>38.200000000000003</v>
      </c>
      <c r="Z857" s="57">
        <v>38.3658</v>
      </c>
      <c r="AA857" s="57">
        <v>38.4816</v>
      </c>
      <c r="AB857" s="57">
        <v>44.4</v>
      </c>
      <c r="AC857" s="57">
        <v>32.799999999999997</v>
      </c>
      <c r="AD857" s="57">
        <v>40.200000000000003</v>
      </c>
      <c r="AE857" s="57">
        <v>36.9</v>
      </c>
      <c r="AF857" s="64">
        <v>29.144400000000001</v>
      </c>
      <c r="AG857" s="64">
        <v>40.771900000000002</v>
      </c>
      <c r="AH857" s="64">
        <v>32.637099999999997</v>
      </c>
      <c r="AI857" s="64">
        <v>38.060299999999998</v>
      </c>
      <c r="AJ857" s="61">
        <v>0.46527777777777773</v>
      </c>
      <c r="AK857" s="216">
        <v>50</v>
      </c>
      <c r="AL857" s="62">
        <v>3.105110915873563</v>
      </c>
      <c r="AM857" s="24" t="s">
        <v>7691</v>
      </c>
      <c r="AN857" s="216" t="s">
        <v>6039</v>
      </c>
      <c r="AO857" s="216" t="s">
        <v>5971</v>
      </c>
      <c r="AP857" s="216" t="s">
        <v>6884</v>
      </c>
      <c r="AQ857" s="216" t="s">
        <v>6885</v>
      </c>
      <c r="AR857" s="216" t="s">
        <v>6886</v>
      </c>
      <c r="AS857" s="24" t="s">
        <v>6894</v>
      </c>
      <c r="AT857" s="24" t="s">
        <v>5962</v>
      </c>
      <c r="AU857" s="24" t="s">
        <v>6478</v>
      </c>
      <c r="AV857" s="24" t="s">
        <v>6577</v>
      </c>
      <c r="AW857" s="24" t="s">
        <v>5979</v>
      </c>
      <c r="AX857" s="24" t="s">
        <v>5979</v>
      </c>
      <c r="AY857" s="24" t="s">
        <v>7808</v>
      </c>
      <c r="AZ857" s="216" t="s">
        <v>7603</v>
      </c>
      <c r="BA857" s="216" t="s">
        <v>7111</v>
      </c>
      <c r="BB857" s="57" t="s">
        <v>6898</v>
      </c>
      <c r="BC857" s="202"/>
      <c r="BD857" s="24"/>
      <c r="BE857" s="151"/>
      <c r="BG857" s="151"/>
      <c r="BI857" s="151"/>
      <c r="BL857" s="152"/>
    </row>
    <row r="858" spans="1:64" s="169" customFormat="1">
      <c r="A858" s="24">
        <v>3685</v>
      </c>
      <c r="B858" s="24" t="s">
        <v>862</v>
      </c>
      <c r="C858" s="57">
        <v>23.65</v>
      </c>
      <c r="D858" s="57">
        <v>24.3</v>
      </c>
      <c r="E858" s="57">
        <v>23.45</v>
      </c>
      <c r="F858" s="57">
        <v>23.45</v>
      </c>
      <c r="G858" s="57">
        <v>23.45</v>
      </c>
      <c r="H858" s="57">
        <v>23.5</v>
      </c>
      <c r="I858" s="57">
        <v>23.45</v>
      </c>
      <c r="J858" s="57">
        <v>23.5</v>
      </c>
      <c r="K858" s="57">
        <v>23.1</v>
      </c>
      <c r="L858" s="57">
        <v>23.4</v>
      </c>
      <c r="M858" s="57">
        <v>23.1</v>
      </c>
      <c r="N858" s="57">
        <v>23.4</v>
      </c>
      <c r="O858" s="63">
        <v>-4.2553191489361703E-3</v>
      </c>
      <c r="P858" s="57">
        <v>3</v>
      </c>
      <c r="Q858" s="57">
        <v>4</v>
      </c>
      <c r="R858" s="57">
        <v>19.263200000000001</v>
      </c>
      <c r="S858" s="57">
        <v>24.11</v>
      </c>
      <c r="T858" s="57">
        <v>25.792100000000001</v>
      </c>
      <c r="U858" s="57">
        <v>26.734500000000001</v>
      </c>
      <c r="V858" s="57">
        <v>23.75</v>
      </c>
      <c r="W858" s="57">
        <v>25.6053</v>
      </c>
      <c r="X858" s="57">
        <v>26.667200000000001</v>
      </c>
      <c r="Y858" s="57">
        <v>23.33</v>
      </c>
      <c r="Z858" s="57">
        <v>25.4421</v>
      </c>
      <c r="AA858" s="57">
        <v>26.608599999999999</v>
      </c>
      <c r="AB858" s="57">
        <v>44.05</v>
      </c>
      <c r="AC858" s="57">
        <v>17.2</v>
      </c>
      <c r="AD858" s="57">
        <v>27</v>
      </c>
      <c r="AE858" s="57">
        <v>22.3</v>
      </c>
      <c r="AF858" s="64">
        <v>24.564</v>
      </c>
      <c r="AG858" s="64">
        <v>23.1006</v>
      </c>
      <c r="AH858" s="64">
        <v>27.160299999999999</v>
      </c>
      <c r="AI858" s="64">
        <v>24.453800000000001</v>
      </c>
      <c r="AJ858" s="61">
        <v>0.46527777777777773</v>
      </c>
      <c r="AK858" s="216">
        <v>50</v>
      </c>
      <c r="AL858" s="62">
        <v>9.3153327476206886</v>
      </c>
      <c r="AM858" s="24" t="s">
        <v>7868</v>
      </c>
      <c r="AN858" s="216" t="s">
        <v>6009</v>
      </c>
      <c r="AO858" s="216" t="s">
        <v>6007</v>
      </c>
      <c r="AP858" s="216" t="s">
        <v>6884</v>
      </c>
      <c r="AQ858" s="216" t="s">
        <v>6885</v>
      </c>
      <c r="AR858" s="216" t="s">
        <v>6886</v>
      </c>
      <c r="AS858" s="24" t="s">
        <v>5474</v>
      </c>
      <c r="AT858" s="24" t="s">
        <v>6338</v>
      </c>
      <c r="AU858" s="24" t="s">
        <v>6493</v>
      </c>
      <c r="AV858" s="24" t="s">
        <v>6493</v>
      </c>
      <c r="AW858" s="24" t="s">
        <v>5979</v>
      </c>
      <c r="AX858" s="24" t="s">
        <v>5979</v>
      </c>
      <c r="AY858" s="24" t="s">
        <v>7206</v>
      </c>
      <c r="AZ858" s="216" t="s">
        <v>7170</v>
      </c>
      <c r="BA858" s="216" t="s">
        <v>7086</v>
      </c>
      <c r="BB858" s="57" t="s">
        <v>6898</v>
      </c>
      <c r="BC858" s="202"/>
      <c r="BD858" s="24"/>
      <c r="BE858" s="151"/>
      <c r="BG858" s="151"/>
      <c r="BI858" s="151"/>
      <c r="BL858" s="152"/>
    </row>
    <row r="859" spans="1:64" s="169" customFormat="1">
      <c r="A859" s="24">
        <v>3686</v>
      </c>
      <c r="B859" s="24" t="s">
        <v>863</v>
      </c>
      <c r="C859" s="57">
        <v>16.8</v>
      </c>
      <c r="D859" s="57">
        <v>17.5</v>
      </c>
      <c r="E859" s="57">
        <v>16.8</v>
      </c>
      <c r="F859" s="57">
        <v>17.2</v>
      </c>
      <c r="G859" s="57">
        <v>17.3</v>
      </c>
      <c r="H859" s="57">
        <v>17.45</v>
      </c>
      <c r="I859" s="57">
        <v>16.649999999999999</v>
      </c>
      <c r="J859" s="57">
        <v>16.649999999999999</v>
      </c>
      <c r="K859" s="57">
        <v>16.75</v>
      </c>
      <c r="L859" s="57">
        <v>18.100000000000001</v>
      </c>
      <c r="M859" s="57">
        <v>16.75</v>
      </c>
      <c r="N859" s="57">
        <v>17.7</v>
      </c>
      <c r="O859" s="63">
        <v>6.3063063063063002E-2</v>
      </c>
      <c r="P859" s="57">
        <v>1225</v>
      </c>
      <c r="Q859" s="57">
        <v>783</v>
      </c>
      <c r="R859" s="57">
        <v>1661</v>
      </c>
      <c r="S859" s="57">
        <v>16.71</v>
      </c>
      <c r="T859" s="57">
        <v>18.625</v>
      </c>
      <c r="U859" s="57">
        <v>18.21</v>
      </c>
      <c r="V859" s="57">
        <v>16.73</v>
      </c>
      <c r="W859" s="57">
        <v>18.4175</v>
      </c>
      <c r="X859" s="57">
        <v>18.225000000000001</v>
      </c>
      <c r="Y859" s="57">
        <v>16.84</v>
      </c>
      <c r="Z859" s="57">
        <v>18.267499999999998</v>
      </c>
      <c r="AA859" s="57">
        <v>18.253299999999999</v>
      </c>
      <c r="AB859" s="57">
        <v>24.55</v>
      </c>
      <c r="AC859" s="57">
        <v>12.6</v>
      </c>
      <c r="AD859" s="57">
        <v>21.15</v>
      </c>
      <c r="AE859" s="57">
        <v>15.85</v>
      </c>
      <c r="AF859" s="64">
        <v>27.4786</v>
      </c>
      <c r="AG859" s="64">
        <v>19.8965</v>
      </c>
      <c r="AH859" s="64">
        <v>44.560200000000002</v>
      </c>
      <c r="AI859" s="64">
        <v>28.117799999999999</v>
      </c>
      <c r="AJ859" s="61">
        <v>0.46527777777777773</v>
      </c>
      <c r="AK859" s="216">
        <v>1500</v>
      </c>
      <c r="AL859" s="62">
        <v>2143.842283723433</v>
      </c>
      <c r="AM859" s="24" t="s">
        <v>6157</v>
      </c>
      <c r="AN859" s="216" t="s">
        <v>6009</v>
      </c>
      <c r="AO859" s="216" t="s">
        <v>5971</v>
      </c>
      <c r="AP859" s="216" t="s">
        <v>6884</v>
      </c>
      <c r="AQ859" s="216" t="s">
        <v>6885</v>
      </c>
      <c r="AR859" s="216" t="s">
        <v>6886</v>
      </c>
      <c r="AS859" s="24" t="s">
        <v>5474</v>
      </c>
      <c r="AT859" s="24" t="s">
        <v>6031</v>
      </c>
      <c r="AU859" s="24" t="s">
        <v>6004</v>
      </c>
      <c r="AV859" s="24" t="s">
        <v>6013</v>
      </c>
      <c r="AW859" s="24" t="s">
        <v>5991</v>
      </c>
      <c r="AX859" s="24" t="s">
        <v>5979</v>
      </c>
      <c r="AY859" s="24" t="s">
        <v>7458</v>
      </c>
      <c r="AZ859" s="216" t="s">
        <v>7842</v>
      </c>
      <c r="BA859" s="216" t="s">
        <v>7037</v>
      </c>
      <c r="BB859" s="57" t="s">
        <v>6898</v>
      </c>
      <c r="BC859" s="202"/>
      <c r="BD859" s="24"/>
      <c r="BE859" s="151"/>
      <c r="BG859" s="151"/>
      <c r="BI859" s="151"/>
      <c r="BL859" s="152"/>
    </row>
    <row r="860" spans="1:64" s="169" customFormat="1">
      <c r="A860" s="24">
        <v>3687</v>
      </c>
      <c r="B860" s="24" t="s">
        <v>864</v>
      </c>
      <c r="C860" s="57">
        <v>100.5</v>
      </c>
      <c r="D860" s="57">
        <v>102.5</v>
      </c>
      <c r="E860" s="57">
        <v>99.5</v>
      </c>
      <c r="F860" s="57">
        <v>100</v>
      </c>
      <c r="G860" s="57">
        <v>102</v>
      </c>
      <c r="H860" s="57">
        <v>109.5</v>
      </c>
      <c r="I860" s="57">
        <v>101</v>
      </c>
      <c r="J860" s="57">
        <v>105</v>
      </c>
      <c r="K860" s="57">
        <v>104.5</v>
      </c>
      <c r="L860" s="57">
        <v>108</v>
      </c>
      <c r="M860" s="57">
        <v>103</v>
      </c>
      <c r="N860" s="57">
        <v>105.5</v>
      </c>
      <c r="O860" s="63">
        <v>4.7619047619047597E-3</v>
      </c>
      <c r="P860" s="57">
        <v>454</v>
      </c>
      <c r="Q860" s="57">
        <v>1275</v>
      </c>
      <c r="R860" s="57">
        <v>767.45</v>
      </c>
      <c r="S860" s="57">
        <v>98.98</v>
      </c>
      <c r="T860" s="57">
        <v>106.2</v>
      </c>
      <c r="U860" s="57">
        <v>110.3383</v>
      </c>
      <c r="V860" s="57">
        <v>100.42</v>
      </c>
      <c r="W860" s="57">
        <v>105.575</v>
      </c>
      <c r="X860" s="57">
        <v>110.6567</v>
      </c>
      <c r="Y860" s="57">
        <v>100.82</v>
      </c>
      <c r="Z860" s="57">
        <v>105.45</v>
      </c>
      <c r="AA860" s="57">
        <v>111.015</v>
      </c>
      <c r="AB860" s="57">
        <v>153</v>
      </c>
      <c r="AC860" s="57">
        <v>39.549999999999997</v>
      </c>
      <c r="AD860" s="57">
        <v>117</v>
      </c>
      <c r="AE860" s="57">
        <v>91.5</v>
      </c>
      <c r="AF860" s="64">
        <v>48.133099999999999</v>
      </c>
      <c r="AG860" s="64">
        <v>36.014699999999998</v>
      </c>
      <c r="AH860" s="64">
        <v>58.014699999999998</v>
      </c>
      <c r="AI860" s="64">
        <v>43.347999999999999</v>
      </c>
      <c r="AJ860" s="61">
        <v>0.46527777777777773</v>
      </c>
      <c r="AK860" s="216">
        <v>500</v>
      </c>
      <c r="AL860" s="62">
        <v>805.57655031536797</v>
      </c>
      <c r="AM860" s="24" t="s">
        <v>7941</v>
      </c>
      <c r="AN860" s="216" t="s">
        <v>6009</v>
      </c>
      <c r="AO860" s="216" t="s">
        <v>5961</v>
      </c>
      <c r="AP860" s="216" t="s">
        <v>6884</v>
      </c>
      <c r="AQ860" s="216" t="s">
        <v>6900</v>
      </c>
      <c r="AR860" s="216" t="s">
        <v>6886</v>
      </c>
      <c r="AS860" s="24" t="s">
        <v>5474</v>
      </c>
      <c r="AT860" s="24" t="s">
        <v>6029</v>
      </c>
      <c r="AU860" s="24" t="s">
        <v>6010</v>
      </c>
      <c r="AV860" s="24" t="s">
        <v>6016</v>
      </c>
      <c r="AW860" s="24" t="s">
        <v>5970</v>
      </c>
      <c r="AX860" s="24" t="s">
        <v>5991</v>
      </c>
      <c r="AY860" s="24" t="s">
        <v>6949</v>
      </c>
      <c r="AZ860" s="216" t="s">
        <v>6913</v>
      </c>
      <c r="BA860" s="216" t="s">
        <v>7929</v>
      </c>
      <c r="BB860" s="57" t="s">
        <v>6903</v>
      </c>
      <c r="BC860" s="202"/>
      <c r="BD860" s="24"/>
      <c r="BE860" s="151"/>
      <c r="BG860" s="151"/>
      <c r="BI860" s="151"/>
      <c r="BL860" s="152"/>
    </row>
    <row r="861" spans="1:64" s="169" customFormat="1">
      <c r="A861" s="24">
        <v>3688</v>
      </c>
      <c r="B861" s="24" t="s">
        <v>3047</v>
      </c>
      <c r="C861" s="57">
        <v>32</v>
      </c>
      <c r="D861" s="57">
        <v>33.1</v>
      </c>
      <c r="E861" s="57">
        <v>31.95</v>
      </c>
      <c r="F861" s="57">
        <v>32.299999999999997</v>
      </c>
      <c r="G861" s="57">
        <v>32.200000000000003</v>
      </c>
      <c r="H861" s="57">
        <v>32.799999999999997</v>
      </c>
      <c r="I861" s="57">
        <v>31.55</v>
      </c>
      <c r="J861" s="57">
        <v>31.85</v>
      </c>
      <c r="K861" s="57">
        <v>31.4</v>
      </c>
      <c r="L861" s="57">
        <v>31.85</v>
      </c>
      <c r="M861" s="57">
        <v>31.4</v>
      </c>
      <c r="N861" s="57">
        <v>31.8</v>
      </c>
      <c r="O861" s="63">
        <v>-3.4471952366029401E-3</v>
      </c>
      <c r="P861" s="57">
        <v>152</v>
      </c>
      <c r="Q861" s="57">
        <v>97</v>
      </c>
      <c r="R861" s="57">
        <v>130.75</v>
      </c>
      <c r="S861" s="57">
        <v>32.17</v>
      </c>
      <c r="T861" s="57">
        <v>35.277500000000003</v>
      </c>
      <c r="U861" s="57">
        <v>37.895800000000001</v>
      </c>
      <c r="V861" s="57">
        <v>32.14</v>
      </c>
      <c r="W861" s="57">
        <v>34.99</v>
      </c>
      <c r="X861" s="57">
        <v>37.791699999999999</v>
      </c>
      <c r="Y861" s="57">
        <v>31.94</v>
      </c>
      <c r="Z861" s="57">
        <v>34.704999999999998</v>
      </c>
      <c r="AA861" s="57">
        <v>37.629199999999997</v>
      </c>
      <c r="AB861" s="57"/>
      <c r="AC861" s="57"/>
      <c r="AD861" s="57">
        <v>39.700000000000003</v>
      </c>
      <c r="AE861" s="57">
        <v>31.35</v>
      </c>
      <c r="AF861" s="64">
        <v>13.8713</v>
      </c>
      <c r="AG861" s="64">
        <v>13.224500000000001</v>
      </c>
      <c r="AH861" s="64">
        <v>13.357100000000001</v>
      </c>
      <c r="AI861" s="64">
        <v>13.268700000000001</v>
      </c>
      <c r="AJ861" s="61">
        <v>0.46527777777777773</v>
      </c>
      <c r="AK861" s="216">
        <v>200</v>
      </c>
      <c r="AL861" s="62">
        <v>280.8301893209204</v>
      </c>
      <c r="AM861" s="24" t="s">
        <v>6495</v>
      </c>
      <c r="AN861" s="216" t="s">
        <v>5967</v>
      </c>
      <c r="AO861" s="216" t="s">
        <v>6047</v>
      </c>
      <c r="AP861" s="216" t="s">
        <v>6884</v>
      </c>
      <c r="AQ861" s="216" t="s">
        <v>6885</v>
      </c>
      <c r="AR861" s="216" t="s">
        <v>6916</v>
      </c>
      <c r="AS861" s="24" t="s">
        <v>7429</v>
      </c>
      <c r="AT861" s="24" t="s">
        <v>6240</v>
      </c>
      <c r="AU861" s="24" t="s">
        <v>5984</v>
      </c>
      <c r="AV861" s="24" t="s">
        <v>6055</v>
      </c>
      <c r="AW861" s="24" t="s">
        <v>5965</v>
      </c>
      <c r="AX861" s="24" t="s">
        <v>5979</v>
      </c>
      <c r="AY861" s="24" t="s">
        <v>7772</v>
      </c>
      <c r="AZ861" s="216" t="s">
        <v>7842</v>
      </c>
      <c r="BA861" s="216" t="s">
        <v>7942</v>
      </c>
      <c r="BB861" s="57" t="s">
        <v>5474</v>
      </c>
      <c r="BC861" s="202"/>
      <c r="BD861" s="24"/>
      <c r="BE861" s="151"/>
      <c r="BG861" s="151"/>
      <c r="BI861" s="151"/>
      <c r="BL861" s="152"/>
    </row>
    <row r="862" spans="1:64" s="169" customFormat="1">
      <c r="A862" s="24">
        <v>3689</v>
      </c>
      <c r="B862" s="24" t="s">
        <v>865</v>
      </c>
      <c r="C862" s="57">
        <v>32.200000000000003</v>
      </c>
      <c r="D862" s="57">
        <v>33.4</v>
      </c>
      <c r="E862" s="57">
        <v>32</v>
      </c>
      <c r="F862" s="57">
        <v>32.5</v>
      </c>
      <c r="G862" s="57">
        <v>32.950000000000003</v>
      </c>
      <c r="H862" s="57">
        <v>33.049999999999997</v>
      </c>
      <c r="I862" s="57">
        <v>32.049999999999997</v>
      </c>
      <c r="J862" s="57">
        <v>32.25</v>
      </c>
      <c r="K862" s="57">
        <v>32.4</v>
      </c>
      <c r="L862" s="57">
        <v>35.450000000000003</v>
      </c>
      <c r="M862" s="57">
        <v>32.4</v>
      </c>
      <c r="N862" s="57">
        <v>35.450000000000003</v>
      </c>
      <c r="O862" s="63">
        <v>9.9224806201550303E-2</v>
      </c>
      <c r="P862" s="57">
        <v>2586</v>
      </c>
      <c r="Q862" s="57">
        <v>434</v>
      </c>
      <c r="R862" s="57">
        <v>1230.05</v>
      </c>
      <c r="S862" s="57">
        <v>33.28</v>
      </c>
      <c r="T862" s="57">
        <v>31.697500000000002</v>
      </c>
      <c r="U862" s="57">
        <v>30.6</v>
      </c>
      <c r="V862" s="57">
        <v>33.17</v>
      </c>
      <c r="W862" s="57">
        <v>31.805</v>
      </c>
      <c r="X862" s="57">
        <v>30.645800000000001</v>
      </c>
      <c r="Y862" s="57">
        <v>33.28</v>
      </c>
      <c r="Z862" s="57">
        <v>32.147500000000001</v>
      </c>
      <c r="AA862" s="57">
        <v>30.744199999999999</v>
      </c>
      <c r="AB862" s="57">
        <v>38</v>
      </c>
      <c r="AC862" s="57">
        <v>24.6</v>
      </c>
      <c r="AD862" s="57">
        <v>36.1</v>
      </c>
      <c r="AE862" s="57">
        <v>27.8</v>
      </c>
      <c r="AF862" s="64">
        <v>31.1204</v>
      </c>
      <c r="AG862" s="64">
        <v>47.286299999999997</v>
      </c>
      <c r="AH862" s="64">
        <v>49.2654</v>
      </c>
      <c r="AI862" s="64">
        <v>47.945999999999998</v>
      </c>
      <c r="AJ862" s="61">
        <v>0.46527777777777773</v>
      </c>
      <c r="AK862" s="216">
        <v>3000</v>
      </c>
      <c r="AL862" s="62">
        <v>4428.1119787989928</v>
      </c>
      <c r="AM862" s="24" t="s">
        <v>6157</v>
      </c>
      <c r="AN862" s="216" t="s">
        <v>5981</v>
      </c>
      <c r="AO862" s="216" t="s">
        <v>5971</v>
      </c>
      <c r="AP862" s="216" t="s">
        <v>6908</v>
      </c>
      <c r="AQ862" s="216" t="s">
        <v>6900</v>
      </c>
      <c r="AR862" s="216" t="s">
        <v>6886</v>
      </c>
      <c r="AS862" s="24" t="s">
        <v>5474</v>
      </c>
      <c r="AT862" s="24" t="s">
        <v>5963</v>
      </c>
      <c r="AU862" s="24" t="s">
        <v>5984</v>
      </c>
      <c r="AV862" s="24" t="s">
        <v>6201</v>
      </c>
      <c r="AW862" s="24" t="s">
        <v>5979</v>
      </c>
      <c r="AX862" s="24" t="s">
        <v>5979</v>
      </c>
      <c r="AY862" s="24" t="s">
        <v>7943</v>
      </c>
      <c r="AZ862" s="216" t="s">
        <v>7944</v>
      </c>
      <c r="BA862" s="216" t="s">
        <v>7929</v>
      </c>
      <c r="BB862" s="57" t="s">
        <v>6898</v>
      </c>
      <c r="BC862" s="202"/>
      <c r="BD862" s="24"/>
      <c r="BE862" s="151"/>
      <c r="BG862" s="151"/>
      <c r="BI862" s="151"/>
      <c r="BL862" s="152"/>
    </row>
    <row r="863" spans="1:64" s="169" customFormat="1">
      <c r="A863" s="24">
        <v>3691</v>
      </c>
      <c r="B863" s="24" t="s">
        <v>866</v>
      </c>
      <c r="C863" s="57">
        <v>171</v>
      </c>
      <c r="D863" s="57">
        <v>176.5</v>
      </c>
      <c r="E863" s="57">
        <v>170</v>
      </c>
      <c r="F863" s="57">
        <v>175</v>
      </c>
      <c r="G863" s="57">
        <v>177.5</v>
      </c>
      <c r="H863" s="57">
        <v>178</v>
      </c>
      <c r="I863" s="57">
        <v>169</v>
      </c>
      <c r="J863" s="57">
        <v>169.5</v>
      </c>
      <c r="K863" s="57">
        <v>172</v>
      </c>
      <c r="L863" s="57">
        <v>179.5</v>
      </c>
      <c r="M863" s="57">
        <v>172</v>
      </c>
      <c r="N863" s="57">
        <v>176</v>
      </c>
      <c r="O863" s="63">
        <v>3.8348082595870199E-2</v>
      </c>
      <c r="P863" s="57">
        <v>1023</v>
      </c>
      <c r="Q863" s="57">
        <v>889</v>
      </c>
      <c r="R863" s="57">
        <v>1938.4</v>
      </c>
      <c r="S863" s="57">
        <v>172.3</v>
      </c>
      <c r="T863" s="57">
        <v>200.25</v>
      </c>
      <c r="U863" s="57">
        <v>187.125</v>
      </c>
      <c r="V863" s="57">
        <v>171.8</v>
      </c>
      <c r="W863" s="57">
        <v>198.05</v>
      </c>
      <c r="X863" s="57">
        <v>187.36670000000001</v>
      </c>
      <c r="Y863" s="57">
        <v>170.9</v>
      </c>
      <c r="Z863" s="57">
        <v>195.125</v>
      </c>
      <c r="AA863" s="57">
        <v>187.55</v>
      </c>
      <c r="AB863" s="57">
        <v>247.5</v>
      </c>
      <c r="AC863" s="57">
        <v>120.5</v>
      </c>
      <c r="AD863" s="57">
        <v>247.5</v>
      </c>
      <c r="AE863" s="57">
        <v>167</v>
      </c>
      <c r="AF863" s="64">
        <v>10.423999999999999</v>
      </c>
      <c r="AG863" s="64">
        <v>10.000400000000001</v>
      </c>
      <c r="AH863" s="64">
        <v>18.4878</v>
      </c>
      <c r="AI863" s="64">
        <v>12.829499999999999</v>
      </c>
      <c r="AJ863" s="61">
        <v>0.46527777777777773</v>
      </c>
      <c r="AK863" s="216">
        <v>1500</v>
      </c>
      <c r="AL863" s="62">
        <v>1790.3270663257731</v>
      </c>
      <c r="AM863" s="24" t="s">
        <v>6038</v>
      </c>
      <c r="AN863" s="216" t="s">
        <v>6009</v>
      </c>
      <c r="AO863" s="216" t="s">
        <v>6047</v>
      </c>
      <c r="AP863" s="216" t="s">
        <v>6884</v>
      </c>
      <c r="AQ863" s="216" t="s">
        <v>6885</v>
      </c>
      <c r="AR863" s="216" t="s">
        <v>6886</v>
      </c>
      <c r="AS863" s="24" t="s">
        <v>6894</v>
      </c>
      <c r="AT863" s="24" t="s">
        <v>6010</v>
      </c>
      <c r="AU863" s="24" t="s">
        <v>5964</v>
      </c>
      <c r="AV863" s="24" t="s">
        <v>6031</v>
      </c>
      <c r="AW863" s="24" t="s">
        <v>5970</v>
      </c>
      <c r="AX863" s="24" t="s">
        <v>5979</v>
      </c>
      <c r="AY863" s="24" t="s">
        <v>7006</v>
      </c>
      <c r="AZ863" s="216" t="s">
        <v>7945</v>
      </c>
      <c r="BA863" s="216" t="s">
        <v>7025</v>
      </c>
      <c r="BB863" s="57" t="s">
        <v>6898</v>
      </c>
      <c r="BC863" s="202"/>
      <c r="BD863" s="24"/>
      <c r="BE863" s="151"/>
      <c r="BG863" s="151"/>
      <c r="BI863" s="151"/>
      <c r="BL863" s="152"/>
    </row>
    <row r="864" spans="1:64" s="169" customFormat="1">
      <c r="A864" s="24">
        <v>3693</v>
      </c>
      <c r="B864" s="24" t="s">
        <v>867</v>
      </c>
      <c r="C864" s="57">
        <v>39.549999999999997</v>
      </c>
      <c r="D864" s="57">
        <v>39.549999999999997</v>
      </c>
      <c r="E864" s="57">
        <v>38</v>
      </c>
      <c r="F864" s="57">
        <v>38.799999999999997</v>
      </c>
      <c r="G864" s="57">
        <v>38.799999999999997</v>
      </c>
      <c r="H864" s="57">
        <v>39.200000000000003</v>
      </c>
      <c r="I864" s="57">
        <v>38.700000000000003</v>
      </c>
      <c r="J864" s="57">
        <v>39</v>
      </c>
      <c r="K864" s="57">
        <v>39.549999999999997</v>
      </c>
      <c r="L864" s="57">
        <v>39.65</v>
      </c>
      <c r="M864" s="57">
        <v>39.049999999999997</v>
      </c>
      <c r="N864" s="57">
        <v>39.6</v>
      </c>
      <c r="O864" s="63">
        <v>1.53846153846153E-2</v>
      </c>
      <c r="P864" s="57">
        <v>30</v>
      </c>
      <c r="Q864" s="57">
        <v>35</v>
      </c>
      <c r="R864" s="57">
        <v>44.8</v>
      </c>
      <c r="S864" s="57">
        <v>39.04</v>
      </c>
      <c r="T864" s="57">
        <v>41.857500000000002</v>
      </c>
      <c r="U864" s="57">
        <v>42.014200000000002</v>
      </c>
      <c r="V864" s="57">
        <v>39.03</v>
      </c>
      <c r="W864" s="57">
        <v>41.527500000000003</v>
      </c>
      <c r="X864" s="57">
        <v>41.985799999999998</v>
      </c>
      <c r="Y864" s="57">
        <v>39.049999999999997</v>
      </c>
      <c r="Z864" s="57">
        <v>41.282499999999999</v>
      </c>
      <c r="AA864" s="57">
        <v>41.962499999999999</v>
      </c>
      <c r="AB864" s="57">
        <v>61.7</v>
      </c>
      <c r="AC864" s="57">
        <v>35.6</v>
      </c>
      <c r="AD864" s="57">
        <v>46.3</v>
      </c>
      <c r="AE864" s="57">
        <v>38</v>
      </c>
      <c r="AF864" s="64">
        <v>26.673100000000002</v>
      </c>
      <c r="AG864" s="64">
        <v>19.489799999999999</v>
      </c>
      <c r="AH864" s="64">
        <v>40.970500000000001</v>
      </c>
      <c r="AI864" s="64">
        <v>26.65</v>
      </c>
      <c r="AJ864" s="61">
        <v>0.46527777777777773</v>
      </c>
      <c r="AK864" s="216">
        <v>50</v>
      </c>
      <c r="AL864" s="62">
        <v>93.153327476206897</v>
      </c>
      <c r="AM864" s="24" t="s">
        <v>7946</v>
      </c>
      <c r="AN864" s="216" t="s">
        <v>6009</v>
      </c>
      <c r="AO864" s="216" t="s">
        <v>5971</v>
      </c>
      <c r="AP864" s="216" t="s">
        <v>6884</v>
      </c>
      <c r="AQ864" s="216" t="s">
        <v>6885</v>
      </c>
      <c r="AR864" s="216" t="s">
        <v>6886</v>
      </c>
      <c r="AS864" s="24" t="s">
        <v>6917</v>
      </c>
      <c r="AT864" s="24" t="s">
        <v>6017</v>
      </c>
      <c r="AU864" s="24" t="s">
        <v>6016</v>
      </c>
      <c r="AV864" s="24" t="s">
        <v>6370</v>
      </c>
      <c r="AW864" s="24" t="s">
        <v>5965</v>
      </c>
      <c r="AX864" s="24" t="s">
        <v>6033</v>
      </c>
      <c r="AY864" s="24" t="s">
        <v>7244</v>
      </c>
      <c r="AZ864" s="216" t="s">
        <v>7177</v>
      </c>
      <c r="BA864" s="216" t="s">
        <v>6914</v>
      </c>
      <c r="BB864" s="57" t="s">
        <v>6898</v>
      </c>
      <c r="BC864" s="202"/>
      <c r="BD864" s="24"/>
      <c r="BE864" s="151"/>
      <c r="BG864" s="151"/>
      <c r="BI864" s="151"/>
      <c r="BL864" s="152"/>
    </row>
    <row r="865" spans="1:64" s="169" customFormat="1">
      <c r="A865" s="24">
        <v>3694</v>
      </c>
      <c r="B865" s="24" t="s">
        <v>868</v>
      </c>
      <c r="C865" s="57">
        <v>20.350000000000001</v>
      </c>
      <c r="D865" s="57">
        <v>20.65</v>
      </c>
      <c r="E865" s="57">
        <v>20.350000000000001</v>
      </c>
      <c r="F865" s="57">
        <v>20.65</v>
      </c>
      <c r="G865" s="57">
        <v>20.7</v>
      </c>
      <c r="H865" s="57">
        <v>20.7</v>
      </c>
      <c r="I865" s="57">
        <v>20.350000000000001</v>
      </c>
      <c r="J865" s="57">
        <v>20.350000000000001</v>
      </c>
      <c r="K865" s="57">
        <v>20.350000000000001</v>
      </c>
      <c r="L865" s="57">
        <v>21</v>
      </c>
      <c r="M865" s="57">
        <v>20.350000000000001</v>
      </c>
      <c r="N865" s="57">
        <v>20.7</v>
      </c>
      <c r="O865" s="63">
        <v>1.7199017199017199E-2</v>
      </c>
      <c r="P865" s="57">
        <v>82</v>
      </c>
      <c r="Q865" s="57">
        <v>242</v>
      </c>
      <c r="R865" s="57">
        <v>1658.1</v>
      </c>
      <c r="S865" s="57">
        <v>20.46</v>
      </c>
      <c r="T865" s="57">
        <v>22.537500000000001</v>
      </c>
      <c r="U865" s="57">
        <v>23.1233</v>
      </c>
      <c r="V865" s="57">
        <v>20.45</v>
      </c>
      <c r="W865" s="57">
        <v>22.405000000000001</v>
      </c>
      <c r="X865" s="57">
        <v>23.074200000000001</v>
      </c>
      <c r="Y865" s="57">
        <v>20.39</v>
      </c>
      <c r="Z865" s="57">
        <v>22.3125</v>
      </c>
      <c r="AA865" s="57">
        <v>23.017499999999998</v>
      </c>
      <c r="AB865" s="57">
        <v>38.299999999999997</v>
      </c>
      <c r="AC865" s="57">
        <v>18.600000000000001</v>
      </c>
      <c r="AD865" s="57">
        <v>27.45</v>
      </c>
      <c r="AE865" s="57">
        <v>19.850000000000001</v>
      </c>
      <c r="AF865" s="64">
        <v>13.6632</v>
      </c>
      <c r="AG865" s="64">
        <v>12.902100000000001</v>
      </c>
      <c r="AH865" s="64">
        <v>18.7133</v>
      </c>
      <c r="AI865" s="64">
        <v>14.8392</v>
      </c>
      <c r="AJ865" s="61">
        <v>0.46527777777777773</v>
      </c>
      <c r="AK865" s="216">
        <v>100</v>
      </c>
      <c r="AL865" s="62">
        <v>164.07243241897157</v>
      </c>
      <c r="AM865" s="24" t="s">
        <v>7331</v>
      </c>
      <c r="AN865" s="216" t="s">
        <v>6009</v>
      </c>
      <c r="AO865" s="216" t="s">
        <v>6047</v>
      </c>
      <c r="AP865" s="216" t="s">
        <v>6884</v>
      </c>
      <c r="AQ865" s="216" t="s">
        <v>6885</v>
      </c>
      <c r="AR865" s="216" t="s">
        <v>6886</v>
      </c>
      <c r="AS865" s="24" t="s">
        <v>5474</v>
      </c>
      <c r="AT865" s="24" t="s">
        <v>6493</v>
      </c>
      <c r="AU865" s="24" t="s">
        <v>6518</v>
      </c>
      <c r="AV865" s="24" t="s">
        <v>6055</v>
      </c>
      <c r="AW865" s="24" t="s">
        <v>5970</v>
      </c>
      <c r="AX865" s="24" t="s">
        <v>5979</v>
      </c>
      <c r="AY865" s="24" t="s">
        <v>6905</v>
      </c>
      <c r="AZ865" s="216" t="s">
        <v>6919</v>
      </c>
      <c r="BA865" s="216" t="s">
        <v>6890</v>
      </c>
      <c r="BB865" s="57" t="s">
        <v>6898</v>
      </c>
      <c r="BC865" s="202"/>
      <c r="BD865" s="24"/>
      <c r="BE865" s="151"/>
      <c r="BG865" s="151"/>
      <c r="BI865" s="151"/>
      <c r="BL865" s="152"/>
    </row>
    <row r="866" spans="1:64" s="169" customFormat="1">
      <c r="A866" s="24">
        <v>3701</v>
      </c>
      <c r="B866" s="24" t="s">
        <v>870</v>
      </c>
      <c r="C866" s="57">
        <v>19.149999999999999</v>
      </c>
      <c r="D866" s="57">
        <v>19.149999999999999</v>
      </c>
      <c r="E866" s="57">
        <v>18.5</v>
      </c>
      <c r="F866" s="57">
        <v>18.850000000000001</v>
      </c>
      <c r="G866" s="57">
        <v>18.7</v>
      </c>
      <c r="H866" s="57">
        <v>18.7</v>
      </c>
      <c r="I866" s="57">
        <v>18.45</v>
      </c>
      <c r="J866" s="57">
        <v>18.5</v>
      </c>
      <c r="K866" s="57">
        <v>18.3</v>
      </c>
      <c r="L866" s="57">
        <v>18.3</v>
      </c>
      <c r="M866" s="57">
        <v>17.850000000000001</v>
      </c>
      <c r="N866" s="57">
        <v>18.2</v>
      </c>
      <c r="O866" s="63">
        <v>-1.62162162162162E-2</v>
      </c>
      <c r="P866" s="57">
        <v>72</v>
      </c>
      <c r="Q866" s="57">
        <v>65</v>
      </c>
      <c r="R866" s="57">
        <v>183.4</v>
      </c>
      <c r="S866" s="57">
        <v>18.100000000000001</v>
      </c>
      <c r="T866" s="57">
        <v>18.5075</v>
      </c>
      <c r="U866" s="57">
        <v>16.204499999999999</v>
      </c>
      <c r="V866" s="57">
        <v>18.21</v>
      </c>
      <c r="W866" s="57">
        <v>18.627500000000001</v>
      </c>
      <c r="X866" s="57">
        <v>16.244700000000002</v>
      </c>
      <c r="Y866" s="57">
        <v>18.22</v>
      </c>
      <c r="Z866" s="57">
        <v>18.737500000000001</v>
      </c>
      <c r="AA866" s="57">
        <v>16.314</v>
      </c>
      <c r="AB866" s="57">
        <v>22.65</v>
      </c>
      <c r="AC866" s="57">
        <v>0</v>
      </c>
      <c r="AD866" s="57">
        <v>22.65</v>
      </c>
      <c r="AE866" s="57">
        <v>15.75</v>
      </c>
      <c r="AF866" s="64">
        <v>22.1</v>
      </c>
      <c r="AG866" s="64">
        <v>26.252500000000001</v>
      </c>
      <c r="AH866" s="64">
        <v>21.5961</v>
      </c>
      <c r="AI866" s="64">
        <v>24.700299999999999</v>
      </c>
      <c r="AJ866" s="61">
        <v>0.4513888888888889</v>
      </c>
      <c r="AK866" s="216">
        <v>100</v>
      </c>
      <c r="AL866" s="62">
        <v>160.62325269809403</v>
      </c>
      <c r="AM866" s="24" t="s">
        <v>6053</v>
      </c>
      <c r="AN866" s="216" t="s">
        <v>5967</v>
      </c>
      <c r="AO866" s="216" t="s">
        <v>6007</v>
      </c>
      <c r="AP866" s="216" t="s">
        <v>6908</v>
      </c>
      <c r="AQ866" s="216" t="s">
        <v>6885</v>
      </c>
      <c r="AR866" s="216" t="s">
        <v>6916</v>
      </c>
      <c r="AS866" s="24" t="s">
        <v>5474</v>
      </c>
      <c r="AT866" s="24" t="s">
        <v>6017</v>
      </c>
      <c r="AU866" s="24" t="s">
        <v>6017</v>
      </c>
      <c r="AV866" s="24" t="s">
        <v>6390</v>
      </c>
      <c r="AW866" s="24" t="s">
        <v>5979</v>
      </c>
      <c r="AX866" s="24" t="s">
        <v>6033</v>
      </c>
      <c r="AY866" s="24" t="s">
        <v>7690</v>
      </c>
      <c r="AZ866" s="216" t="s">
        <v>7947</v>
      </c>
      <c r="BA866" s="216" t="s">
        <v>7769</v>
      </c>
      <c r="BB866" s="57" t="s">
        <v>5474</v>
      </c>
      <c r="BC866" s="202"/>
      <c r="BD866" s="24"/>
      <c r="BE866" s="151"/>
      <c r="BG866" s="151"/>
      <c r="BI866" s="151"/>
      <c r="BL866" s="152"/>
    </row>
    <row r="867" spans="1:64" s="169" customFormat="1">
      <c r="A867" s="24">
        <v>3702</v>
      </c>
      <c r="B867" s="24" t="s">
        <v>871</v>
      </c>
      <c r="C867" s="57">
        <v>46.8</v>
      </c>
      <c r="D867" s="57">
        <v>47.5</v>
      </c>
      <c r="E867" s="57">
        <v>46.8</v>
      </c>
      <c r="F867" s="57">
        <v>47.2</v>
      </c>
      <c r="G867" s="57">
        <v>47.45</v>
      </c>
      <c r="H867" s="57">
        <v>47.65</v>
      </c>
      <c r="I867" s="57">
        <v>47.2</v>
      </c>
      <c r="J867" s="57">
        <v>47.65</v>
      </c>
      <c r="K867" s="57">
        <v>47.8</v>
      </c>
      <c r="L867" s="57">
        <v>47.8</v>
      </c>
      <c r="M867" s="57">
        <v>47.4</v>
      </c>
      <c r="N867" s="57">
        <v>47.65</v>
      </c>
      <c r="O867" s="63">
        <v>0</v>
      </c>
      <c r="P867" s="57">
        <v>973</v>
      </c>
      <c r="Q867" s="57">
        <v>2002</v>
      </c>
      <c r="R867" s="57">
        <v>6760.55</v>
      </c>
      <c r="S867" s="57">
        <v>47.21</v>
      </c>
      <c r="T867" s="57">
        <v>51.732500000000002</v>
      </c>
      <c r="U867" s="57">
        <v>52.325800000000001</v>
      </c>
      <c r="V867" s="57">
        <v>47.22</v>
      </c>
      <c r="W867" s="57">
        <v>51.375</v>
      </c>
      <c r="X867" s="57">
        <v>52.255000000000003</v>
      </c>
      <c r="Y867" s="57">
        <v>47.23</v>
      </c>
      <c r="Z867" s="57">
        <v>51.027500000000003</v>
      </c>
      <c r="AA867" s="57">
        <v>52.184199999999997</v>
      </c>
      <c r="AB867" s="57">
        <v>61</v>
      </c>
      <c r="AC867" s="57">
        <v>37.6</v>
      </c>
      <c r="AD867" s="57">
        <v>56.2</v>
      </c>
      <c r="AE867" s="57">
        <v>46.55</v>
      </c>
      <c r="AF867" s="64">
        <v>21.874600000000001</v>
      </c>
      <c r="AG867" s="64">
        <v>16.269400000000001</v>
      </c>
      <c r="AH867" s="64">
        <v>34.953400000000002</v>
      </c>
      <c r="AI867" s="64">
        <v>22.497399999999999</v>
      </c>
      <c r="AJ867" s="61">
        <v>0.4513888888888889</v>
      </c>
      <c r="AK867" s="216">
        <v>1000</v>
      </c>
      <c r="AL867" s="62">
        <v>1991.8305155767057</v>
      </c>
      <c r="AM867" s="24" t="s">
        <v>6241</v>
      </c>
      <c r="AN867" s="216" t="s">
        <v>6009</v>
      </c>
      <c r="AO867" s="216" t="s">
        <v>6007</v>
      </c>
      <c r="AP867" s="216" t="s">
        <v>6884</v>
      </c>
      <c r="AQ867" s="216" t="s">
        <v>6885</v>
      </c>
      <c r="AR867" s="216" t="s">
        <v>6886</v>
      </c>
      <c r="AS867" s="24" t="s">
        <v>6887</v>
      </c>
      <c r="AT867" s="24" t="s">
        <v>6055</v>
      </c>
      <c r="AU867" s="24" t="s">
        <v>6126</v>
      </c>
      <c r="AV867" s="24" t="s">
        <v>6017</v>
      </c>
      <c r="AW867" s="24" t="s">
        <v>5979</v>
      </c>
      <c r="AX867" s="24" t="s">
        <v>5976</v>
      </c>
      <c r="AY867" s="24" t="s">
        <v>7272</v>
      </c>
      <c r="AZ867" s="216" t="s">
        <v>7293</v>
      </c>
      <c r="BA867" s="216" t="s">
        <v>7067</v>
      </c>
      <c r="BB867" s="57" t="s">
        <v>5474</v>
      </c>
      <c r="BC867" s="202"/>
      <c r="BD867" s="24"/>
      <c r="BE867" s="151"/>
      <c r="BG867" s="151"/>
      <c r="BI867" s="151"/>
      <c r="BL867" s="152"/>
    </row>
    <row r="868" spans="1:64" s="169" customFormat="1">
      <c r="A868" s="24">
        <v>3703</v>
      </c>
      <c r="B868" s="24" t="s">
        <v>872</v>
      </c>
      <c r="C868" s="57">
        <v>22</v>
      </c>
      <c r="D868" s="57">
        <v>22.8</v>
      </c>
      <c r="E868" s="57">
        <v>22</v>
      </c>
      <c r="F868" s="57">
        <v>22.4</v>
      </c>
      <c r="G868" s="57">
        <v>22.55</v>
      </c>
      <c r="H868" s="57">
        <v>23.5</v>
      </c>
      <c r="I868" s="57">
        <v>22.3</v>
      </c>
      <c r="J868" s="57">
        <v>23.35</v>
      </c>
      <c r="K868" s="57">
        <v>23.45</v>
      </c>
      <c r="L868" s="57">
        <v>23.7</v>
      </c>
      <c r="M868" s="57">
        <v>23.25</v>
      </c>
      <c r="N868" s="57">
        <v>23.45</v>
      </c>
      <c r="O868" s="63">
        <v>4.28265524625267E-3</v>
      </c>
      <c r="P868" s="57">
        <v>511</v>
      </c>
      <c r="Q868" s="57">
        <v>3092</v>
      </c>
      <c r="R868" s="57">
        <v>1954.45</v>
      </c>
      <c r="S868" s="57">
        <v>22.28</v>
      </c>
      <c r="T868" s="57">
        <v>23.53</v>
      </c>
      <c r="U868" s="57">
        <v>24.594200000000001</v>
      </c>
      <c r="V868" s="57">
        <v>22.47</v>
      </c>
      <c r="W868" s="57">
        <v>23.532499999999999</v>
      </c>
      <c r="X868" s="57">
        <v>24.568300000000001</v>
      </c>
      <c r="Y868" s="57">
        <v>22.61</v>
      </c>
      <c r="Z868" s="57">
        <v>23.517499999999998</v>
      </c>
      <c r="AA868" s="57">
        <v>24.54</v>
      </c>
      <c r="AB868" s="57">
        <v>30</v>
      </c>
      <c r="AC868" s="57">
        <v>18.350000000000001</v>
      </c>
      <c r="AD868" s="57">
        <v>25.4</v>
      </c>
      <c r="AE868" s="57">
        <v>21.75</v>
      </c>
      <c r="AF868" s="64">
        <v>38.525300000000001</v>
      </c>
      <c r="AG868" s="64">
        <v>24.585999999999999</v>
      </c>
      <c r="AH868" s="64">
        <v>54.743299999999998</v>
      </c>
      <c r="AI868" s="64">
        <v>34.638399999999997</v>
      </c>
      <c r="AJ868" s="61">
        <v>0.4513888888888889</v>
      </c>
      <c r="AK868" s="216">
        <v>550</v>
      </c>
      <c r="AL868" s="62">
        <v>1022.5759148141227</v>
      </c>
      <c r="AM868" s="24" t="s">
        <v>7948</v>
      </c>
      <c r="AN868" s="216" t="s">
        <v>6009</v>
      </c>
      <c r="AO868" s="216" t="s">
        <v>5961</v>
      </c>
      <c r="AP868" s="216" t="s">
        <v>6884</v>
      </c>
      <c r="AQ868" s="216" t="s">
        <v>6885</v>
      </c>
      <c r="AR868" s="216" t="s">
        <v>6886</v>
      </c>
      <c r="AS868" s="24" t="s">
        <v>6887</v>
      </c>
      <c r="AT868" s="24" t="s">
        <v>6055</v>
      </c>
      <c r="AU868" s="24" t="s">
        <v>6010</v>
      </c>
      <c r="AV868" s="24" t="s">
        <v>6121</v>
      </c>
      <c r="AW868" s="24" t="s">
        <v>5976</v>
      </c>
      <c r="AX868" s="24" t="s">
        <v>5986</v>
      </c>
      <c r="AY868" s="24" t="s">
        <v>7098</v>
      </c>
      <c r="AZ868" s="216" t="s">
        <v>6970</v>
      </c>
      <c r="BA868" s="216" t="s">
        <v>6992</v>
      </c>
      <c r="BB868" s="57" t="s">
        <v>5474</v>
      </c>
      <c r="BC868" s="202"/>
      <c r="BD868" s="24"/>
      <c r="BE868" s="151"/>
      <c r="BG868" s="151"/>
      <c r="BI868" s="151"/>
      <c r="BL868" s="152"/>
    </row>
    <row r="869" spans="1:64" s="169" customFormat="1">
      <c r="A869" s="24">
        <v>3704</v>
      </c>
      <c r="B869" s="24" t="s">
        <v>873</v>
      </c>
      <c r="C869" s="57">
        <v>24.5</v>
      </c>
      <c r="D869" s="57">
        <v>25.75</v>
      </c>
      <c r="E869" s="57">
        <v>24.5</v>
      </c>
      <c r="F869" s="57">
        <v>25.65</v>
      </c>
      <c r="G869" s="57">
        <v>25.75</v>
      </c>
      <c r="H869" s="57">
        <v>25.9</v>
      </c>
      <c r="I869" s="57">
        <v>25.4</v>
      </c>
      <c r="J869" s="57">
        <v>25.5</v>
      </c>
      <c r="K869" s="57">
        <v>25.9</v>
      </c>
      <c r="L869" s="57">
        <v>26.25</v>
      </c>
      <c r="M869" s="57">
        <v>25.65</v>
      </c>
      <c r="N869" s="57">
        <v>26.05</v>
      </c>
      <c r="O869" s="63">
        <v>2.1568627450980302E-2</v>
      </c>
      <c r="P869" s="57">
        <v>772</v>
      </c>
      <c r="Q869" s="57">
        <v>781</v>
      </c>
      <c r="R869" s="57">
        <v>1901.4</v>
      </c>
      <c r="S869" s="57">
        <v>24.7</v>
      </c>
      <c r="T869" s="57">
        <v>26.135000000000002</v>
      </c>
      <c r="U869" s="57">
        <v>28.342500000000001</v>
      </c>
      <c r="V869" s="57">
        <v>24.98</v>
      </c>
      <c r="W869" s="57">
        <v>25.9925</v>
      </c>
      <c r="X869" s="57">
        <v>28.2483</v>
      </c>
      <c r="Y869" s="57">
        <v>25.19</v>
      </c>
      <c r="Z869" s="57">
        <v>25.92</v>
      </c>
      <c r="AA869" s="57">
        <v>28.1675</v>
      </c>
      <c r="AB869" s="57">
        <v>46.55</v>
      </c>
      <c r="AC869" s="57">
        <v>22.4</v>
      </c>
      <c r="AD869" s="57">
        <v>28.3</v>
      </c>
      <c r="AE869" s="57">
        <v>23.6</v>
      </c>
      <c r="AF869" s="64">
        <v>46.294800000000002</v>
      </c>
      <c r="AG869" s="64">
        <v>29.898299999999999</v>
      </c>
      <c r="AH869" s="64">
        <v>61.680799999999998</v>
      </c>
      <c r="AI869" s="64">
        <v>40.4925</v>
      </c>
      <c r="AJ869" s="61">
        <v>0.4513888888888889</v>
      </c>
      <c r="AK869" s="216">
        <v>800</v>
      </c>
      <c r="AL869" s="62">
        <v>1493.186331233476</v>
      </c>
      <c r="AM869" s="24" t="s">
        <v>7949</v>
      </c>
      <c r="AN869" s="216" t="s">
        <v>6009</v>
      </c>
      <c r="AO869" s="216" t="s">
        <v>5961</v>
      </c>
      <c r="AP869" s="216" t="s">
        <v>6884</v>
      </c>
      <c r="AQ869" s="216" t="s">
        <v>6900</v>
      </c>
      <c r="AR869" s="216" t="s">
        <v>6886</v>
      </c>
      <c r="AS869" s="24" t="s">
        <v>5474</v>
      </c>
      <c r="AT869" s="24" t="s">
        <v>6013</v>
      </c>
      <c r="AU869" s="24" t="s">
        <v>5984</v>
      </c>
      <c r="AV869" s="24" t="s">
        <v>6066</v>
      </c>
      <c r="AW869" s="24" t="s">
        <v>5991</v>
      </c>
      <c r="AX869" s="24" t="s">
        <v>5986</v>
      </c>
      <c r="AY869" s="24" t="s">
        <v>7845</v>
      </c>
      <c r="AZ869" s="216" t="s">
        <v>7031</v>
      </c>
      <c r="BA869" s="216" t="s">
        <v>7113</v>
      </c>
      <c r="BB869" s="57" t="s">
        <v>6903</v>
      </c>
      <c r="BC869" s="202"/>
      <c r="BD869" s="24"/>
      <c r="BE869" s="151"/>
      <c r="BG869" s="151"/>
      <c r="BI869" s="151"/>
      <c r="BL869" s="152"/>
    </row>
    <row r="870" spans="1:64" s="169" customFormat="1">
      <c r="A870" s="24">
        <v>3705</v>
      </c>
      <c r="B870" s="24" t="s">
        <v>874</v>
      </c>
      <c r="C870" s="57">
        <v>42.05</v>
      </c>
      <c r="D870" s="57">
        <v>42.15</v>
      </c>
      <c r="E870" s="57">
        <v>42</v>
      </c>
      <c r="F870" s="57">
        <v>42.1</v>
      </c>
      <c r="G870" s="57">
        <v>42.1</v>
      </c>
      <c r="H870" s="57">
        <v>42.15</v>
      </c>
      <c r="I870" s="57">
        <v>42.05</v>
      </c>
      <c r="J870" s="57">
        <v>42.15</v>
      </c>
      <c r="K870" s="57">
        <v>42.15</v>
      </c>
      <c r="L870" s="57">
        <v>42.2</v>
      </c>
      <c r="M870" s="57">
        <v>42.1</v>
      </c>
      <c r="N870" s="57">
        <v>42.15</v>
      </c>
      <c r="O870" s="63">
        <v>0</v>
      </c>
      <c r="P870" s="57">
        <v>43</v>
      </c>
      <c r="Q870" s="57">
        <v>82</v>
      </c>
      <c r="R870" s="57">
        <v>232</v>
      </c>
      <c r="S870" s="57">
        <v>42.05</v>
      </c>
      <c r="T870" s="57">
        <v>43.085000000000001</v>
      </c>
      <c r="U870" s="57">
        <v>43.615000000000002</v>
      </c>
      <c r="V870" s="57">
        <v>42.05</v>
      </c>
      <c r="W870" s="57">
        <v>42.98</v>
      </c>
      <c r="X870" s="57">
        <v>43.595799999999997</v>
      </c>
      <c r="Y870" s="57">
        <v>42.06</v>
      </c>
      <c r="Z870" s="57">
        <v>42.8825</v>
      </c>
      <c r="AA870" s="57">
        <v>43.574199999999998</v>
      </c>
      <c r="AB870" s="57">
        <v>45.85</v>
      </c>
      <c r="AC870" s="57">
        <v>41.8</v>
      </c>
      <c r="AD870" s="57">
        <v>44.45</v>
      </c>
      <c r="AE870" s="57">
        <v>41.8</v>
      </c>
      <c r="AF870" s="64">
        <v>37.736800000000002</v>
      </c>
      <c r="AG870" s="64">
        <v>25.2149</v>
      </c>
      <c r="AH870" s="64">
        <v>46.37</v>
      </c>
      <c r="AI870" s="64">
        <v>32.266599999999997</v>
      </c>
      <c r="AJ870" s="61">
        <v>0.4513888888888889</v>
      </c>
      <c r="AK870" s="216">
        <v>50</v>
      </c>
      <c r="AL870" s="62">
        <v>162.88941491043053</v>
      </c>
      <c r="AM870" s="24" t="s">
        <v>6243</v>
      </c>
      <c r="AN870" s="216" t="s">
        <v>6009</v>
      </c>
      <c r="AO870" s="216" t="s">
        <v>5971</v>
      </c>
      <c r="AP870" s="216" t="s">
        <v>6884</v>
      </c>
      <c r="AQ870" s="216" t="s">
        <v>6885</v>
      </c>
      <c r="AR870" s="216" t="s">
        <v>6886</v>
      </c>
      <c r="AS870" s="24" t="s">
        <v>6951</v>
      </c>
      <c r="AT870" s="24" t="s">
        <v>6218</v>
      </c>
      <c r="AU870" s="24" t="s">
        <v>6126</v>
      </c>
      <c r="AV870" s="24" t="s">
        <v>6121</v>
      </c>
      <c r="AW870" s="24" t="s">
        <v>5970</v>
      </c>
      <c r="AX870" s="24" t="s">
        <v>5970</v>
      </c>
      <c r="AY870" s="24" t="s">
        <v>7950</v>
      </c>
      <c r="AZ870" s="216" t="s">
        <v>7511</v>
      </c>
      <c r="BA870" s="216" t="s">
        <v>6893</v>
      </c>
      <c r="BB870" s="57" t="s">
        <v>5474</v>
      </c>
      <c r="BC870" s="202"/>
      <c r="BD870" s="24"/>
      <c r="BE870" s="151"/>
      <c r="BG870" s="151"/>
      <c r="BI870" s="151"/>
      <c r="BL870" s="152"/>
    </row>
    <row r="871" spans="1:64" s="169" customFormat="1">
      <c r="A871" s="24">
        <v>3706</v>
      </c>
      <c r="B871" s="24" t="s">
        <v>875</v>
      </c>
      <c r="C871" s="57">
        <v>27</v>
      </c>
      <c r="D871" s="57">
        <v>27.6</v>
      </c>
      <c r="E871" s="57">
        <v>27</v>
      </c>
      <c r="F871" s="57">
        <v>27.55</v>
      </c>
      <c r="G871" s="57">
        <v>27.6</v>
      </c>
      <c r="H871" s="57">
        <v>27.8</v>
      </c>
      <c r="I871" s="57">
        <v>27.5</v>
      </c>
      <c r="J871" s="57">
        <v>27.6</v>
      </c>
      <c r="K871" s="57">
        <v>27.75</v>
      </c>
      <c r="L871" s="57">
        <v>27.8</v>
      </c>
      <c r="M871" s="57">
        <v>27.6</v>
      </c>
      <c r="N871" s="57">
        <v>27.8</v>
      </c>
      <c r="O871" s="63">
        <v>7.2463768115942004E-3</v>
      </c>
      <c r="P871" s="57">
        <v>944</v>
      </c>
      <c r="Q871" s="57">
        <v>1417</v>
      </c>
      <c r="R871" s="57">
        <v>2761.95</v>
      </c>
      <c r="S871" s="57">
        <v>27.35</v>
      </c>
      <c r="T871" s="57">
        <v>28.11</v>
      </c>
      <c r="U871" s="57">
        <v>28.1433</v>
      </c>
      <c r="V871" s="57">
        <v>27.37</v>
      </c>
      <c r="W871" s="57">
        <v>28.05</v>
      </c>
      <c r="X871" s="57">
        <v>28.133299999999998</v>
      </c>
      <c r="Y871" s="57">
        <v>27.41</v>
      </c>
      <c r="Z871" s="57">
        <v>28.022500000000001</v>
      </c>
      <c r="AA871" s="57">
        <v>28.1267</v>
      </c>
      <c r="AB871" s="57">
        <v>32.950000000000003</v>
      </c>
      <c r="AC871" s="57">
        <v>25.3</v>
      </c>
      <c r="AD871" s="57">
        <v>28.85</v>
      </c>
      <c r="AE871" s="57">
        <v>26.85</v>
      </c>
      <c r="AF871" s="64">
        <v>28.334599999999998</v>
      </c>
      <c r="AG871" s="64">
        <v>24.0807</v>
      </c>
      <c r="AH871" s="64">
        <v>36.006900000000002</v>
      </c>
      <c r="AI871" s="64">
        <v>28.056100000000001</v>
      </c>
      <c r="AJ871" s="61">
        <v>0.4513888888888889</v>
      </c>
      <c r="AK871" s="216">
        <v>950</v>
      </c>
      <c r="AL871" s="62">
        <v>1876.2323937539297</v>
      </c>
      <c r="AM871" s="24" t="s">
        <v>7951</v>
      </c>
      <c r="AN871" s="216" t="s">
        <v>6009</v>
      </c>
      <c r="AO871" s="216" t="s">
        <v>5971</v>
      </c>
      <c r="AP871" s="216" t="s">
        <v>6884</v>
      </c>
      <c r="AQ871" s="216" t="s">
        <v>6885</v>
      </c>
      <c r="AR871" s="216" t="s">
        <v>6886</v>
      </c>
      <c r="AS871" s="24" t="s">
        <v>6887</v>
      </c>
      <c r="AT871" s="24" t="s">
        <v>6055</v>
      </c>
      <c r="AU871" s="24" t="s">
        <v>6166</v>
      </c>
      <c r="AV871" s="24" t="s">
        <v>6425</v>
      </c>
      <c r="AW871" s="24" t="s">
        <v>5979</v>
      </c>
      <c r="AX871" s="24" t="s">
        <v>5996</v>
      </c>
      <c r="AY871" s="24" t="s">
        <v>6975</v>
      </c>
      <c r="AZ871" s="216" t="s">
        <v>7388</v>
      </c>
      <c r="BA871" s="216" t="s">
        <v>6930</v>
      </c>
      <c r="BB871" s="57" t="s">
        <v>5474</v>
      </c>
      <c r="BC871" s="202"/>
      <c r="BD871" s="24"/>
      <c r="BE871" s="151"/>
      <c r="BG871" s="151"/>
      <c r="BI871" s="151"/>
      <c r="BL871" s="152"/>
    </row>
    <row r="872" spans="1:64" s="169" customFormat="1">
      <c r="A872" s="24">
        <v>3707</v>
      </c>
      <c r="B872" s="24" t="s">
        <v>876</v>
      </c>
      <c r="C872" s="57">
        <v>97.1</v>
      </c>
      <c r="D872" s="57">
        <v>104</v>
      </c>
      <c r="E872" s="57">
        <v>97</v>
      </c>
      <c r="F872" s="57">
        <v>104</v>
      </c>
      <c r="G872" s="57">
        <v>105.5</v>
      </c>
      <c r="H872" s="57">
        <v>108</v>
      </c>
      <c r="I872" s="57">
        <v>102.5</v>
      </c>
      <c r="J872" s="57">
        <v>105</v>
      </c>
      <c r="K872" s="57">
        <v>105.5</v>
      </c>
      <c r="L872" s="57">
        <v>113.5</v>
      </c>
      <c r="M872" s="57">
        <v>105</v>
      </c>
      <c r="N872" s="57">
        <v>110.5</v>
      </c>
      <c r="O872" s="63">
        <v>5.2380952380952299E-2</v>
      </c>
      <c r="P872" s="57">
        <v>44644</v>
      </c>
      <c r="Q872" s="57">
        <v>41229</v>
      </c>
      <c r="R872" s="57">
        <v>23726.5</v>
      </c>
      <c r="S872" s="57">
        <v>91.78</v>
      </c>
      <c r="T872" s="57">
        <v>99.474999999999994</v>
      </c>
      <c r="U872" s="57">
        <v>90.484999999999999</v>
      </c>
      <c r="V872" s="57">
        <v>95.88</v>
      </c>
      <c r="W872" s="57">
        <v>99.125</v>
      </c>
      <c r="X872" s="57">
        <v>91.113299999999995</v>
      </c>
      <c r="Y872" s="57">
        <v>100.02</v>
      </c>
      <c r="Z872" s="57">
        <v>99.424999999999997</v>
      </c>
      <c r="AA872" s="57">
        <v>91.805000000000007</v>
      </c>
      <c r="AB872" s="57">
        <v>125</v>
      </c>
      <c r="AC872" s="57">
        <v>26.85</v>
      </c>
      <c r="AD872" s="57">
        <v>113.5</v>
      </c>
      <c r="AE872" s="57">
        <v>81.3</v>
      </c>
      <c r="AF872" s="64">
        <v>64.045400000000001</v>
      </c>
      <c r="AG872" s="64">
        <v>45.577399999999997</v>
      </c>
      <c r="AH872" s="64">
        <v>72.924700000000001</v>
      </c>
      <c r="AI872" s="64">
        <v>54.693199999999997</v>
      </c>
      <c r="AJ872" s="61">
        <v>0.4548611111111111</v>
      </c>
      <c r="AK872" s="216" t="s">
        <v>4611</v>
      </c>
      <c r="AL872" s="62">
        <v>69966.650642664012</v>
      </c>
      <c r="AM872" s="24" t="s">
        <v>6329</v>
      </c>
      <c r="AN872" s="216" t="s">
        <v>6009</v>
      </c>
      <c r="AO872" s="216" t="s">
        <v>5961</v>
      </c>
      <c r="AP872" s="216" t="s">
        <v>6908</v>
      </c>
      <c r="AQ872" s="216" t="s">
        <v>6900</v>
      </c>
      <c r="AR872" s="216" t="s">
        <v>6886</v>
      </c>
      <c r="AS872" s="24" t="s">
        <v>7034</v>
      </c>
      <c r="AT872" s="24" t="s">
        <v>6045</v>
      </c>
      <c r="AU872" s="24" t="s">
        <v>6073</v>
      </c>
      <c r="AV872" s="24" t="s">
        <v>5982</v>
      </c>
      <c r="AW872" s="24" t="s">
        <v>5986</v>
      </c>
      <c r="AX872" s="24" t="s">
        <v>5965</v>
      </c>
      <c r="AY872" s="24" t="s">
        <v>7952</v>
      </c>
      <c r="AZ872" s="216" t="s">
        <v>7953</v>
      </c>
      <c r="BA872" s="216" t="s">
        <v>7954</v>
      </c>
      <c r="BB872" s="57" t="s">
        <v>5474</v>
      </c>
      <c r="BC872" s="202"/>
      <c r="BD872" s="24"/>
      <c r="BE872" s="151"/>
      <c r="BG872" s="151"/>
      <c r="BI872" s="151"/>
      <c r="BL872" s="152"/>
    </row>
    <row r="873" spans="1:64" s="169" customFormat="1">
      <c r="A873" s="24">
        <v>3708</v>
      </c>
      <c r="B873" s="24" t="s">
        <v>877</v>
      </c>
      <c r="C873" s="57">
        <v>83.8</v>
      </c>
      <c r="D873" s="57">
        <v>87.5</v>
      </c>
      <c r="E873" s="57">
        <v>83.8</v>
      </c>
      <c r="F873" s="57">
        <v>87.4</v>
      </c>
      <c r="G873" s="57">
        <v>87.4</v>
      </c>
      <c r="H873" s="57">
        <v>88.8</v>
      </c>
      <c r="I873" s="57">
        <v>86.5</v>
      </c>
      <c r="J873" s="57">
        <v>87.6</v>
      </c>
      <c r="K873" s="57">
        <v>88.7</v>
      </c>
      <c r="L873" s="57">
        <v>89.4</v>
      </c>
      <c r="M873" s="57">
        <v>88</v>
      </c>
      <c r="N873" s="57">
        <v>89.1</v>
      </c>
      <c r="O873" s="63">
        <v>1.7123287671232799E-2</v>
      </c>
      <c r="P873" s="57">
        <v>160</v>
      </c>
      <c r="Q873" s="57">
        <v>268</v>
      </c>
      <c r="R873" s="57">
        <v>502.6</v>
      </c>
      <c r="S873" s="57">
        <v>86.36</v>
      </c>
      <c r="T873" s="57">
        <v>96.85</v>
      </c>
      <c r="U873" s="57">
        <v>109.1833</v>
      </c>
      <c r="V873" s="57">
        <v>86.66</v>
      </c>
      <c r="W873" s="57">
        <v>95.88</v>
      </c>
      <c r="X873" s="57">
        <v>108.685</v>
      </c>
      <c r="Y873" s="57">
        <v>86.76</v>
      </c>
      <c r="Z873" s="57">
        <v>95.084999999999994</v>
      </c>
      <c r="AA873" s="57">
        <v>108.145</v>
      </c>
      <c r="AB873" s="57">
        <v>181.5</v>
      </c>
      <c r="AC873" s="57">
        <v>83.1</v>
      </c>
      <c r="AD873" s="57">
        <v>111</v>
      </c>
      <c r="AE873" s="57">
        <v>83.1</v>
      </c>
      <c r="AF873" s="64">
        <v>24.2378</v>
      </c>
      <c r="AG873" s="64">
        <v>15.835900000000001</v>
      </c>
      <c r="AH873" s="64">
        <v>36.991900000000001</v>
      </c>
      <c r="AI873" s="64">
        <v>22.887899999999998</v>
      </c>
      <c r="AJ873" s="61">
        <v>0.45833333333333331</v>
      </c>
      <c r="AK873" s="216">
        <v>200</v>
      </c>
      <c r="AL873" s="62">
        <v>318.21847181215094</v>
      </c>
      <c r="AM873" s="24" t="s">
        <v>7955</v>
      </c>
      <c r="AN873" s="216" t="s">
        <v>6009</v>
      </c>
      <c r="AO873" s="216" t="s">
        <v>6007</v>
      </c>
      <c r="AP873" s="216" t="s">
        <v>6884</v>
      </c>
      <c r="AQ873" s="216" t="s">
        <v>6885</v>
      </c>
      <c r="AR873" s="216" t="s">
        <v>6886</v>
      </c>
      <c r="AS873" s="24" t="s">
        <v>6951</v>
      </c>
      <c r="AT873" s="24" t="s">
        <v>6013</v>
      </c>
      <c r="AU873" s="24" t="s">
        <v>6068</v>
      </c>
      <c r="AV873" s="24" t="s">
        <v>6016</v>
      </c>
      <c r="AW873" s="24" t="s">
        <v>5990</v>
      </c>
      <c r="AX873" s="24" t="s">
        <v>5970</v>
      </c>
      <c r="AY873" s="24" t="s">
        <v>6986</v>
      </c>
      <c r="AZ873" s="216" t="s">
        <v>7588</v>
      </c>
      <c r="BA873" s="216" t="s">
        <v>7348</v>
      </c>
      <c r="BB873" s="57" t="s">
        <v>5474</v>
      </c>
      <c r="BC873" s="202"/>
      <c r="BD873" s="24"/>
      <c r="BE873" s="151"/>
      <c r="BG873" s="151"/>
      <c r="BI873" s="151"/>
      <c r="BL873" s="152"/>
    </row>
    <row r="874" spans="1:64" s="169" customFormat="1">
      <c r="A874" s="24">
        <v>3709</v>
      </c>
      <c r="B874" s="24" t="s">
        <v>3062</v>
      </c>
      <c r="C874" s="57">
        <v>26.5</v>
      </c>
      <c r="D874" s="57">
        <v>26.95</v>
      </c>
      <c r="E874" s="57">
        <v>26.5</v>
      </c>
      <c r="F874" s="57">
        <v>26.55</v>
      </c>
      <c r="G874" s="57">
        <v>26.45</v>
      </c>
      <c r="H874" s="57">
        <v>26.75</v>
      </c>
      <c r="I874" s="57">
        <v>26.05</v>
      </c>
      <c r="J874" s="57">
        <v>26.35</v>
      </c>
      <c r="K874" s="57">
        <v>26.35</v>
      </c>
      <c r="L874" s="57">
        <v>26.35</v>
      </c>
      <c r="M874" s="57">
        <v>26.1</v>
      </c>
      <c r="N874" s="57">
        <v>26.15</v>
      </c>
      <c r="O874" s="63">
        <v>-7.5901328273244697E-3</v>
      </c>
      <c r="P874" s="57">
        <v>59</v>
      </c>
      <c r="Q874" s="57">
        <v>453</v>
      </c>
      <c r="R874" s="57">
        <v>125.6</v>
      </c>
      <c r="S874" s="57">
        <v>26.61</v>
      </c>
      <c r="T874" s="57">
        <v>26.48</v>
      </c>
      <c r="U874" s="57">
        <v>27.375800000000002</v>
      </c>
      <c r="V874" s="57">
        <v>26.56</v>
      </c>
      <c r="W874" s="57">
        <v>26.422499999999999</v>
      </c>
      <c r="X874" s="57">
        <v>27.352499999999999</v>
      </c>
      <c r="Y874" s="57">
        <v>26.44</v>
      </c>
      <c r="Z874" s="57">
        <v>26.362500000000001</v>
      </c>
      <c r="AA874" s="57">
        <v>27.326699999999999</v>
      </c>
      <c r="AB874" s="57">
        <v>31</v>
      </c>
      <c r="AC874" s="57">
        <v>20.5</v>
      </c>
      <c r="AD874" s="57">
        <v>27.95</v>
      </c>
      <c r="AE874" s="57">
        <v>25.15</v>
      </c>
      <c r="AF874" s="64">
        <v>34.837499999999999</v>
      </c>
      <c r="AG874" s="64">
        <v>42.921500000000002</v>
      </c>
      <c r="AH874" s="64">
        <v>25.447199999999999</v>
      </c>
      <c r="AI874" s="64">
        <v>37.096699999999998</v>
      </c>
      <c r="AJ874" s="61">
        <v>0.45833333333333331</v>
      </c>
      <c r="AK874" s="216">
        <v>100</v>
      </c>
      <c r="AL874" s="62">
        <v>123.44762793008765</v>
      </c>
      <c r="AM874" s="24" t="s">
        <v>6563</v>
      </c>
      <c r="AN874" s="216" t="s">
        <v>5967</v>
      </c>
      <c r="AO874" s="216" t="s">
        <v>5971</v>
      </c>
      <c r="AP874" s="216" t="s">
        <v>6884</v>
      </c>
      <c r="AQ874" s="216" t="s">
        <v>6885</v>
      </c>
      <c r="AR874" s="216" t="s">
        <v>6916</v>
      </c>
      <c r="AS874" s="24" t="s">
        <v>5474</v>
      </c>
      <c r="AT874" s="24" t="s">
        <v>6734</v>
      </c>
      <c r="AU874" s="24" t="s">
        <v>6188</v>
      </c>
      <c r="AV874" s="24" t="s">
        <v>6017</v>
      </c>
      <c r="AW874" s="24" t="s">
        <v>5979</v>
      </c>
      <c r="AX874" s="24" t="s">
        <v>5990</v>
      </c>
      <c r="AY874" s="24" t="s">
        <v>7573</v>
      </c>
      <c r="AZ874" s="216" t="s">
        <v>7511</v>
      </c>
      <c r="BA874" s="216" t="s">
        <v>6980</v>
      </c>
      <c r="BB874" s="57" t="s">
        <v>5474</v>
      </c>
      <c r="BC874" s="202"/>
      <c r="BD874" s="24"/>
      <c r="BE874" s="151"/>
      <c r="BG874" s="151"/>
      <c r="BI874" s="151"/>
      <c r="BL874" s="152"/>
    </row>
    <row r="875" spans="1:64" s="169" customFormat="1">
      <c r="A875" s="24">
        <v>3710</v>
      </c>
      <c r="B875" s="24" t="s">
        <v>4616</v>
      </c>
      <c r="C875" s="57">
        <v>7.8</v>
      </c>
      <c r="D875" s="57">
        <v>8</v>
      </c>
      <c r="E875" s="57">
        <v>7.8</v>
      </c>
      <c r="F875" s="57">
        <v>7.95</v>
      </c>
      <c r="G875" s="57">
        <v>8.0500000000000007</v>
      </c>
      <c r="H875" s="57">
        <v>8.08</v>
      </c>
      <c r="I875" s="57">
        <v>7.87</v>
      </c>
      <c r="J875" s="57">
        <v>7.89</v>
      </c>
      <c r="K875" s="57">
        <v>8</v>
      </c>
      <c r="L875" s="57">
        <v>8</v>
      </c>
      <c r="M875" s="57">
        <v>7.84</v>
      </c>
      <c r="N875" s="57">
        <v>7.98</v>
      </c>
      <c r="O875" s="63">
        <v>1.1406844106463801E-2</v>
      </c>
      <c r="P875" s="57">
        <v>161</v>
      </c>
      <c r="Q875" s="57">
        <v>268</v>
      </c>
      <c r="R875" s="57">
        <v>509.65</v>
      </c>
      <c r="S875" s="57">
        <v>7.9779999999999998</v>
      </c>
      <c r="T875" s="57">
        <v>8.8260000000000005</v>
      </c>
      <c r="U875" s="57">
        <v>9.3606999999999996</v>
      </c>
      <c r="V875" s="57">
        <v>7.9359999999999999</v>
      </c>
      <c r="W875" s="57">
        <v>8.7464999999999993</v>
      </c>
      <c r="X875" s="57">
        <v>9.3187999999999995</v>
      </c>
      <c r="Y875" s="57">
        <v>7.8920000000000003</v>
      </c>
      <c r="Z875" s="57">
        <v>8.6850000000000005</v>
      </c>
      <c r="AA875" s="57">
        <v>9.2767999999999997</v>
      </c>
      <c r="AB875" s="57">
        <v>15.2</v>
      </c>
      <c r="AC875" s="57">
        <v>7.7</v>
      </c>
      <c r="AD875" s="57">
        <v>9.4499999999999993</v>
      </c>
      <c r="AE875" s="57">
        <v>7.7</v>
      </c>
      <c r="AF875" s="64">
        <v>12.2029</v>
      </c>
      <c r="AG875" s="64">
        <v>11.180099999999999</v>
      </c>
      <c r="AH875" s="64">
        <v>14.997999999999999</v>
      </c>
      <c r="AI875" s="64">
        <v>12.4527</v>
      </c>
      <c r="AJ875" s="61">
        <v>0.45833333333333331</v>
      </c>
      <c r="AK875" s="216">
        <v>200</v>
      </c>
      <c r="AL875" s="62">
        <v>320.20733726097689</v>
      </c>
      <c r="AM875" s="24" t="s">
        <v>7061</v>
      </c>
      <c r="AN875" s="216" t="s">
        <v>6009</v>
      </c>
      <c r="AO875" s="216" t="s">
        <v>6047</v>
      </c>
      <c r="AP875" s="216" t="s">
        <v>6884</v>
      </c>
      <c r="AQ875" s="216" t="s">
        <v>6885</v>
      </c>
      <c r="AR875" s="216" t="s">
        <v>6886</v>
      </c>
      <c r="AS875" s="24" t="s">
        <v>6951</v>
      </c>
      <c r="AT875" s="24" t="s">
        <v>6055</v>
      </c>
      <c r="AU875" s="24" t="s">
        <v>5984</v>
      </c>
      <c r="AV875" s="24" t="s">
        <v>6748</v>
      </c>
      <c r="AW875" s="24" t="s">
        <v>5979</v>
      </c>
      <c r="AX875" s="24" t="s">
        <v>6084</v>
      </c>
      <c r="AY875" s="24" t="s">
        <v>7216</v>
      </c>
      <c r="AZ875" s="216" t="s">
        <v>7180</v>
      </c>
      <c r="BA875" s="216" t="s">
        <v>7881</v>
      </c>
      <c r="BB875" s="57" t="s">
        <v>6898</v>
      </c>
      <c r="BC875" s="202"/>
      <c r="BD875" s="24"/>
      <c r="BE875" s="151"/>
      <c r="BG875" s="151"/>
      <c r="BI875" s="151"/>
      <c r="BL875" s="152"/>
    </row>
    <row r="876" spans="1:64" s="169" customFormat="1">
      <c r="A876" s="24">
        <v>3711</v>
      </c>
      <c r="B876" s="24" t="s">
        <v>5847</v>
      </c>
      <c r="C876" s="57">
        <v>117.5</v>
      </c>
      <c r="D876" s="57">
        <v>123</v>
      </c>
      <c r="E876" s="57">
        <v>117</v>
      </c>
      <c r="F876" s="57">
        <v>121</v>
      </c>
      <c r="G876" s="57">
        <v>123</v>
      </c>
      <c r="H876" s="57">
        <v>123</v>
      </c>
      <c r="I876" s="57">
        <v>119</v>
      </c>
      <c r="J876" s="57">
        <v>120</v>
      </c>
      <c r="K876" s="57">
        <v>121.5</v>
      </c>
      <c r="L876" s="57">
        <v>123.5</v>
      </c>
      <c r="M876" s="57">
        <v>120.5</v>
      </c>
      <c r="N876" s="57">
        <v>121.5</v>
      </c>
      <c r="O876" s="63">
        <v>1.2500000000000001E-2</v>
      </c>
      <c r="P876" s="57">
        <v>4111</v>
      </c>
      <c r="Q876" s="57">
        <v>7667</v>
      </c>
      <c r="R876" s="57">
        <v>14358.2</v>
      </c>
      <c r="S876" s="57">
        <v>117.7</v>
      </c>
      <c r="T876" s="57">
        <v>122.35</v>
      </c>
      <c r="U876" s="57">
        <v>117.25</v>
      </c>
      <c r="V876" s="57">
        <v>118.3</v>
      </c>
      <c r="W876" s="57">
        <v>122.6</v>
      </c>
      <c r="X876" s="57">
        <v>117.3917</v>
      </c>
      <c r="Y876" s="57">
        <v>118.8</v>
      </c>
      <c r="Z876" s="57">
        <v>123.05</v>
      </c>
      <c r="AA876" s="57">
        <v>117.5333</v>
      </c>
      <c r="AB876" s="57">
        <v>133.5</v>
      </c>
      <c r="AC876" s="57">
        <v>58.2</v>
      </c>
      <c r="AD876" s="57">
        <v>133.5</v>
      </c>
      <c r="AE876" s="57">
        <v>112.5</v>
      </c>
      <c r="AF876" s="64">
        <v>32.653199999999998</v>
      </c>
      <c r="AG876" s="64">
        <v>28.719200000000001</v>
      </c>
      <c r="AH876" s="64">
        <v>42.6021</v>
      </c>
      <c r="AI876" s="64">
        <v>33.346800000000002</v>
      </c>
      <c r="AJ876" s="61">
        <v>0.45833333333333331</v>
      </c>
      <c r="AK876" s="216">
        <v>4500</v>
      </c>
      <c r="AL876" s="62">
        <v>7129.821515205891</v>
      </c>
      <c r="AM876" s="24" t="s">
        <v>6123</v>
      </c>
      <c r="AN876" s="216" t="s">
        <v>6009</v>
      </c>
      <c r="AO876" s="216" t="s">
        <v>5971</v>
      </c>
      <c r="AP876" s="216" t="s">
        <v>6908</v>
      </c>
      <c r="AQ876" s="216" t="s">
        <v>6885</v>
      </c>
      <c r="AR876" s="216" t="s">
        <v>6886</v>
      </c>
      <c r="AS876" s="24" t="s">
        <v>5474</v>
      </c>
      <c r="AT876" s="24" t="s">
        <v>6010</v>
      </c>
      <c r="AU876" s="24" t="s">
        <v>6209</v>
      </c>
      <c r="AV876" s="24" t="s">
        <v>6196</v>
      </c>
      <c r="AW876" s="24" t="s">
        <v>5996</v>
      </c>
      <c r="AX876" s="24" t="s">
        <v>5991</v>
      </c>
      <c r="AY876" s="24" t="s">
        <v>7122</v>
      </c>
      <c r="AZ876" s="216" t="s">
        <v>7789</v>
      </c>
      <c r="BA876" s="216" t="s">
        <v>7024</v>
      </c>
      <c r="BB876" s="57" t="s">
        <v>5474</v>
      </c>
      <c r="BC876" s="202"/>
      <c r="BD876" s="24"/>
      <c r="BE876" s="151"/>
      <c r="BG876" s="151"/>
      <c r="BI876" s="151"/>
      <c r="BL876" s="152"/>
    </row>
    <row r="877" spans="1:64" s="169" customFormat="1">
      <c r="A877" s="24">
        <v>3712</v>
      </c>
      <c r="B877" s="24" t="s">
        <v>5755</v>
      </c>
      <c r="C877" s="57">
        <v>30.1</v>
      </c>
      <c r="D877" s="57">
        <v>31.35</v>
      </c>
      <c r="E877" s="57">
        <v>30.1</v>
      </c>
      <c r="F877" s="57">
        <v>31.15</v>
      </c>
      <c r="G877" s="57">
        <v>31.1</v>
      </c>
      <c r="H877" s="57">
        <v>31.6</v>
      </c>
      <c r="I877" s="57">
        <v>30.6</v>
      </c>
      <c r="J877" s="57">
        <v>30.75</v>
      </c>
      <c r="K877" s="57">
        <v>30.8</v>
      </c>
      <c r="L877" s="57">
        <v>31.85</v>
      </c>
      <c r="M877" s="57">
        <v>30.8</v>
      </c>
      <c r="N877" s="57">
        <v>31.6</v>
      </c>
      <c r="O877" s="63">
        <v>2.7642276422764199E-2</v>
      </c>
      <c r="P877" s="57">
        <v>463</v>
      </c>
      <c r="Q877" s="57">
        <v>420</v>
      </c>
      <c r="R877" s="57">
        <v>1203.4000000000001</v>
      </c>
      <c r="S877" s="57">
        <v>30.45</v>
      </c>
      <c r="T877" s="57">
        <v>33.962499999999999</v>
      </c>
      <c r="U877" s="57">
        <v>33.011699999999998</v>
      </c>
      <c r="V877" s="57">
        <v>30.58</v>
      </c>
      <c r="W877" s="57">
        <v>33.619999999999997</v>
      </c>
      <c r="X877" s="57">
        <v>33.045000000000002</v>
      </c>
      <c r="Y877" s="57">
        <v>30.64</v>
      </c>
      <c r="Z877" s="57">
        <v>33.365000000000002</v>
      </c>
      <c r="AA877" s="57">
        <v>33.078299999999999</v>
      </c>
      <c r="AB877" s="57">
        <v>44.5</v>
      </c>
      <c r="AC877" s="57">
        <v>23.6</v>
      </c>
      <c r="AD877" s="57">
        <v>37.4</v>
      </c>
      <c r="AE877" s="57">
        <v>29.35</v>
      </c>
      <c r="AF877" s="64">
        <v>21.3931</v>
      </c>
      <c r="AG877" s="64">
        <v>16.574999999999999</v>
      </c>
      <c r="AH877" s="64">
        <v>31.503399999999999</v>
      </c>
      <c r="AI877" s="64">
        <v>21.551100000000002</v>
      </c>
      <c r="AJ877" s="61">
        <v>0.45833333333333331</v>
      </c>
      <c r="AK877" s="216">
        <v>500</v>
      </c>
      <c r="AL877" s="62">
        <v>852.16496381317268</v>
      </c>
      <c r="AM877" s="24" t="s">
        <v>6157</v>
      </c>
      <c r="AN877" s="216" t="s">
        <v>6009</v>
      </c>
      <c r="AO877" s="216" t="s">
        <v>6007</v>
      </c>
      <c r="AP877" s="216" t="s">
        <v>6884</v>
      </c>
      <c r="AQ877" s="216" t="s">
        <v>6885</v>
      </c>
      <c r="AR877" s="216" t="s">
        <v>6886</v>
      </c>
      <c r="AS877" s="24" t="s">
        <v>5474</v>
      </c>
      <c r="AT877" s="24" t="s">
        <v>6031</v>
      </c>
      <c r="AU877" s="24" t="s">
        <v>5984</v>
      </c>
      <c r="AV877" s="24" t="s">
        <v>6031</v>
      </c>
      <c r="AW877" s="24" t="s">
        <v>5990</v>
      </c>
      <c r="AX877" s="24" t="s">
        <v>5979</v>
      </c>
      <c r="AY877" s="24" t="s">
        <v>7140</v>
      </c>
      <c r="AZ877" s="216" t="s">
        <v>7956</v>
      </c>
      <c r="BA877" s="216" t="s">
        <v>7025</v>
      </c>
      <c r="BB877" s="57" t="s">
        <v>5474</v>
      </c>
      <c r="BC877" s="202"/>
      <c r="BD877" s="24"/>
      <c r="BE877" s="151"/>
      <c r="BG877" s="151"/>
      <c r="BI877" s="151"/>
      <c r="BL877" s="152"/>
    </row>
    <row r="878" spans="1:64" s="169" customFormat="1">
      <c r="A878" s="24">
        <v>3713</v>
      </c>
      <c r="B878" s="24" t="s">
        <v>5848</v>
      </c>
      <c r="C878" s="57">
        <v>35.700000000000003</v>
      </c>
      <c r="D878" s="57">
        <v>36.950000000000003</v>
      </c>
      <c r="E878" s="57">
        <v>35.299999999999997</v>
      </c>
      <c r="F878" s="57">
        <v>35.950000000000003</v>
      </c>
      <c r="G878" s="57">
        <v>36.049999999999997</v>
      </c>
      <c r="H878" s="57">
        <v>36.450000000000003</v>
      </c>
      <c r="I878" s="57">
        <v>35.1</v>
      </c>
      <c r="J878" s="57">
        <v>35.6</v>
      </c>
      <c r="K878" s="57">
        <v>35.200000000000003</v>
      </c>
      <c r="L878" s="57">
        <v>36.049999999999997</v>
      </c>
      <c r="M878" s="57">
        <v>35.200000000000003</v>
      </c>
      <c r="N878" s="57">
        <v>35.950000000000003</v>
      </c>
      <c r="O878" s="63">
        <v>9.8314606741572996E-3</v>
      </c>
      <c r="P878" s="57">
        <v>116</v>
      </c>
      <c r="Q878" s="57">
        <v>156</v>
      </c>
      <c r="R878" s="57">
        <v>356.8</v>
      </c>
      <c r="S878" s="57">
        <v>36.04</v>
      </c>
      <c r="T878" s="57">
        <v>36.755000000000003</v>
      </c>
      <c r="U878" s="57">
        <v>38.878300000000003</v>
      </c>
      <c r="V878" s="57">
        <v>35.89</v>
      </c>
      <c r="W878" s="57">
        <v>36.634999999999998</v>
      </c>
      <c r="X878" s="57">
        <v>38.796700000000001</v>
      </c>
      <c r="Y878" s="57">
        <v>35.72</v>
      </c>
      <c r="Z878" s="57">
        <v>36.537500000000001</v>
      </c>
      <c r="AA878" s="57">
        <v>38.7333</v>
      </c>
      <c r="AB878" s="57">
        <v>76.5</v>
      </c>
      <c r="AC878" s="57">
        <v>34</v>
      </c>
      <c r="AD878" s="57">
        <v>40.700000000000003</v>
      </c>
      <c r="AE878" s="57">
        <v>34</v>
      </c>
      <c r="AF878" s="64">
        <v>28.438700000000001</v>
      </c>
      <c r="AG878" s="64">
        <v>31.0839</v>
      </c>
      <c r="AH878" s="64">
        <v>28.660599999999999</v>
      </c>
      <c r="AI878" s="64">
        <v>30.2761</v>
      </c>
      <c r="AJ878" s="61">
        <v>0.45833333333333331</v>
      </c>
      <c r="AK878" s="216">
        <v>150</v>
      </c>
      <c r="AL878" s="62">
        <v>231.92381135567825</v>
      </c>
      <c r="AM878" s="24" t="s">
        <v>7547</v>
      </c>
      <c r="AN878" s="216" t="s">
        <v>6039</v>
      </c>
      <c r="AO878" s="216" t="s">
        <v>5971</v>
      </c>
      <c r="AP878" s="216" t="s">
        <v>6884</v>
      </c>
      <c r="AQ878" s="216" t="s">
        <v>6885</v>
      </c>
      <c r="AR878" s="216" t="s">
        <v>6886</v>
      </c>
      <c r="AS878" s="24" t="s">
        <v>5474</v>
      </c>
      <c r="AT878" s="24" t="s">
        <v>5963</v>
      </c>
      <c r="AU878" s="24" t="s">
        <v>5984</v>
      </c>
      <c r="AV878" s="24" t="s">
        <v>6055</v>
      </c>
      <c r="AW878" s="24" t="s">
        <v>5965</v>
      </c>
      <c r="AX878" s="24" t="s">
        <v>5979</v>
      </c>
      <c r="AY878" s="24" t="s">
        <v>7957</v>
      </c>
      <c r="AZ878" s="216" t="s">
        <v>7264</v>
      </c>
      <c r="BA878" s="216" t="s">
        <v>6948</v>
      </c>
      <c r="BB878" s="57" t="s">
        <v>6898</v>
      </c>
      <c r="BC878" s="202"/>
      <c r="BD878" s="24"/>
      <c r="BE878" s="151"/>
      <c r="BG878" s="151"/>
      <c r="BI878" s="151"/>
      <c r="BL878" s="152"/>
    </row>
    <row r="879" spans="1:64" s="169" customFormat="1">
      <c r="A879" s="24">
        <v>3714</v>
      </c>
      <c r="B879" s="24" t="s">
        <v>5849</v>
      </c>
      <c r="C879" s="57">
        <v>74.5</v>
      </c>
      <c r="D879" s="57">
        <v>75.7</v>
      </c>
      <c r="E879" s="57">
        <v>73.8</v>
      </c>
      <c r="F879" s="57">
        <v>75.7</v>
      </c>
      <c r="G879" s="57">
        <v>76.5</v>
      </c>
      <c r="H879" s="57">
        <v>76.5</v>
      </c>
      <c r="I879" s="57">
        <v>73.599999999999994</v>
      </c>
      <c r="J879" s="57">
        <v>73.900000000000006</v>
      </c>
      <c r="K879" s="57">
        <v>74.400000000000006</v>
      </c>
      <c r="L879" s="57">
        <v>76.8</v>
      </c>
      <c r="M879" s="57">
        <v>74.3</v>
      </c>
      <c r="N879" s="57">
        <v>76.099999999999994</v>
      </c>
      <c r="O879" s="63">
        <v>2.9769959404600799E-2</v>
      </c>
      <c r="P879" s="57">
        <v>6358</v>
      </c>
      <c r="Q879" s="57">
        <v>9611</v>
      </c>
      <c r="R879" s="57">
        <v>16497.05</v>
      </c>
      <c r="S879" s="57">
        <v>77.819999999999993</v>
      </c>
      <c r="T879" s="57">
        <v>80.025000000000006</v>
      </c>
      <c r="U879" s="57">
        <v>78.08</v>
      </c>
      <c r="V879" s="57">
        <v>75.8</v>
      </c>
      <c r="W879" s="57">
        <v>79.635000000000005</v>
      </c>
      <c r="X879" s="57">
        <v>78.053299999999993</v>
      </c>
      <c r="Y879" s="57">
        <v>74.78</v>
      </c>
      <c r="Z879" s="57">
        <v>79.47</v>
      </c>
      <c r="AA879" s="57">
        <v>78.056700000000006</v>
      </c>
      <c r="AB879" s="57">
        <v>91.2</v>
      </c>
      <c r="AC879" s="57">
        <v>57.4</v>
      </c>
      <c r="AD879" s="57">
        <v>86.5</v>
      </c>
      <c r="AE879" s="57">
        <v>73.099999999999994</v>
      </c>
      <c r="AF879" s="64">
        <v>20.958600000000001</v>
      </c>
      <c r="AG879" s="64">
        <v>33.286299999999997</v>
      </c>
      <c r="AH879" s="64">
        <v>21.9724</v>
      </c>
      <c r="AI879" s="64">
        <v>29.515000000000001</v>
      </c>
      <c r="AJ879" s="61">
        <v>0.45833333333333331</v>
      </c>
      <c r="AK879" s="216">
        <v>8000</v>
      </c>
      <c r="AL879" s="62">
        <v>10663.600051947124</v>
      </c>
      <c r="AM879" s="24" t="s">
        <v>6038</v>
      </c>
      <c r="AN879" s="216" t="s">
        <v>6039</v>
      </c>
      <c r="AO879" s="216" t="s">
        <v>6007</v>
      </c>
      <c r="AP879" s="216" t="s">
        <v>6884</v>
      </c>
      <c r="AQ879" s="216" t="s">
        <v>6885</v>
      </c>
      <c r="AR879" s="216" t="s">
        <v>6886</v>
      </c>
      <c r="AS879" s="24" t="s">
        <v>6894</v>
      </c>
      <c r="AT879" s="24" t="s">
        <v>6126</v>
      </c>
      <c r="AU879" s="24" t="s">
        <v>6209</v>
      </c>
      <c r="AV879" s="24" t="s">
        <v>6016</v>
      </c>
      <c r="AW879" s="24" t="s">
        <v>5991</v>
      </c>
      <c r="AX879" s="24" t="s">
        <v>5979</v>
      </c>
      <c r="AY879" s="24" t="s">
        <v>7958</v>
      </c>
      <c r="AZ879" s="216" t="s">
        <v>6961</v>
      </c>
      <c r="BA879" s="216" t="s">
        <v>7328</v>
      </c>
      <c r="BB879" s="57" t="s">
        <v>6898</v>
      </c>
      <c r="BC879" s="202"/>
      <c r="BD879" s="24"/>
      <c r="BE879" s="151"/>
      <c r="BG879" s="151"/>
      <c r="BI879" s="151"/>
      <c r="BL879" s="152"/>
    </row>
    <row r="880" spans="1:64" s="169" customFormat="1">
      <c r="A880" s="24">
        <v>4102</v>
      </c>
      <c r="B880" s="24" t="s">
        <v>878</v>
      </c>
      <c r="C880" s="57">
        <v>18.75</v>
      </c>
      <c r="D880" s="57">
        <v>18.899999999999999</v>
      </c>
      <c r="E880" s="57">
        <v>18.649999999999999</v>
      </c>
      <c r="F880" s="57">
        <v>18.899999999999999</v>
      </c>
      <c r="G880" s="57">
        <v>18.899999999999999</v>
      </c>
      <c r="H880" s="57">
        <v>18.899999999999999</v>
      </c>
      <c r="I880" s="57">
        <v>18.55</v>
      </c>
      <c r="J880" s="57">
        <v>18.8</v>
      </c>
      <c r="K880" s="57">
        <v>18.899999999999999</v>
      </c>
      <c r="L880" s="57">
        <v>18.899999999999999</v>
      </c>
      <c r="M880" s="57">
        <v>18.8</v>
      </c>
      <c r="N880" s="57">
        <v>18.8</v>
      </c>
      <c r="O880" s="63">
        <v>0</v>
      </c>
      <c r="P880" s="57">
        <v>12</v>
      </c>
      <c r="Q880" s="57">
        <v>50</v>
      </c>
      <c r="R880" s="57">
        <v>112.2</v>
      </c>
      <c r="S880" s="57">
        <v>18.98</v>
      </c>
      <c r="T880" s="57">
        <v>19.940000000000001</v>
      </c>
      <c r="U880" s="57">
        <v>20.808299999999999</v>
      </c>
      <c r="V880" s="57">
        <v>18.87</v>
      </c>
      <c r="W880" s="57">
        <v>19.885000000000002</v>
      </c>
      <c r="X880" s="57">
        <v>20.743300000000001</v>
      </c>
      <c r="Y880" s="57">
        <v>18.8</v>
      </c>
      <c r="Z880" s="57">
        <v>19.824999999999999</v>
      </c>
      <c r="AA880" s="57">
        <v>20.677499999999998</v>
      </c>
      <c r="AB880" s="57">
        <v>31.95</v>
      </c>
      <c r="AC880" s="57">
        <v>18.350000000000001</v>
      </c>
      <c r="AD880" s="57">
        <v>21.45</v>
      </c>
      <c r="AE880" s="57">
        <v>18.350000000000001</v>
      </c>
      <c r="AF880" s="64">
        <v>21.1235</v>
      </c>
      <c r="AG880" s="64">
        <v>19.299399999999999</v>
      </c>
      <c r="AH880" s="64">
        <v>21.5823</v>
      </c>
      <c r="AI880" s="64">
        <v>20.060400000000001</v>
      </c>
      <c r="AJ880" s="61">
        <v>0.4513888888888889</v>
      </c>
      <c r="AK880" s="216">
        <v>50</v>
      </c>
      <c r="AL880" s="62">
        <v>45.457511137794569</v>
      </c>
      <c r="AM880" s="24" t="s">
        <v>6517</v>
      </c>
      <c r="AN880" s="216" t="s">
        <v>6009</v>
      </c>
      <c r="AO880" s="216" t="s">
        <v>6007</v>
      </c>
      <c r="AP880" s="216" t="s">
        <v>6884</v>
      </c>
      <c r="AQ880" s="216" t="s">
        <v>6885</v>
      </c>
      <c r="AR880" s="216" t="s">
        <v>7000</v>
      </c>
      <c r="AS880" s="24" t="s">
        <v>7303</v>
      </c>
      <c r="AT880" s="24" t="s">
        <v>6126</v>
      </c>
      <c r="AU880" s="24" t="s">
        <v>6345</v>
      </c>
      <c r="AV880" s="24" t="s">
        <v>6518</v>
      </c>
      <c r="AW880" s="24" t="s">
        <v>5979</v>
      </c>
      <c r="AX880" s="24" t="s">
        <v>5979</v>
      </c>
      <c r="AY880" s="24" t="s">
        <v>7712</v>
      </c>
      <c r="AZ880" s="216" t="s">
        <v>7066</v>
      </c>
      <c r="BA880" s="216" t="s">
        <v>7099</v>
      </c>
      <c r="BB880" s="57" t="s">
        <v>6898</v>
      </c>
      <c r="BC880" s="202"/>
      <c r="BD880" s="24"/>
      <c r="BE880" s="151"/>
      <c r="BG880" s="151"/>
      <c r="BI880" s="151"/>
      <c r="BL880" s="152"/>
    </row>
    <row r="881" spans="1:64" s="169" customFormat="1">
      <c r="A881" s="24">
        <v>4104</v>
      </c>
      <c r="B881" s="24" t="s">
        <v>880</v>
      </c>
      <c r="C881" s="57">
        <v>54.5</v>
      </c>
      <c r="D881" s="57">
        <v>54.7</v>
      </c>
      <c r="E881" s="57">
        <v>54.5</v>
      </c>
      <c r="F881" s="57">
        <v>54.6</v>
      </c>
      <c r="G881" s="57">
        <v>55</v>
      </c>
      <c r="H881" s="57">
        <v>55</v>
      </c>
      <c r="I881" s="57">
        <v>54.5</v>
      </c>
      <c r="J881" s="57">
        <v>54.7</v>
      </c>
      <c r="K881" s="57">
        <v>54.7</v>
      </c>
      <c r="L881" s="57">
        <v>54.8</v>
      </c>
      <c r="M881" s="57">
        <v>54.6</v>
      </c>
      <c r="N881" s="57">
        <v>54.8</v>
      </c>
      <c r="O881" s="63">
        <v>1.82815356489945E-3</v>
      </c>
      <c r="P881" s="57">
        <v>32</v>
      </c>
      <c r="Q881" s="57">
        <v>90</v>
      </c>
      <c r="R881" s="57">
        <v>185</v>
      </c>
      <c r="S881" s="57">
        <v>54.72</v>
      </c>
      <c r="T881" s="57">
        <v>55.73</v>
      </c>
      <c r="U881" s="57">
        <v>57.281700000000001</v>
      </c>
      <c r="V881" s="57">
        <v>54.72</v>
      </c>
      <c r="W881" s="57">
        <v>55.51</v>
      </c>
      <c r="X881" s="57">
        <v>57.2333</v>
      </c>
      <c r="Y881" s="57">
        <v>54.68</v>
      </c>
      <c r="Z881" s="57">
        <v>55.31</v>
      </c>
      <c r="AA881" s="57">
        <v>57.183300000000003</v>
      </c>
      <c r="AB881" s="57">
        <v>59.6</v>
      </c>
      <c r="AC881" s="57">
        <v>54.3</v>
      </c>
      <c r="AD881" s="57">
        <v>56.3</v>
      </c>
      <c r="AE881" s="57">
        <v>54.4</v>
      </c>
      <c r="AF881" s="64">
        <v>20.87</v>
      </c>
      <c r="AG881" s="64">
        <v>17.590499999999999</v>
      </c>
      <c r="AH881" s="64">
        <v>28.728100000000001</v>
      </c>
      <c r="AI881" s="64">
        <v>21.303100000000001</v>
      </c>
      <c r="AJ881" s="61">
        <v>0.4513888888888889</v>
      </c>
      <c r="AK881" s="216">
        <v>50</v>
      </c>
      <c r="AL881" s="62">
        <v>121.22002970078552</v>
      </c>
      <c r="AM881" s="24" t="s">
        <v>6638</v>
      </c>
      <c r="AN881" s="216" t="s">
        <v>6009</v>
      </c>
      <c r="AO881" s="216" t="s">
        <v>6007</v>
      </c>
      <c r="AP881" s="216" t="s">
        <v>6884</v>
      </c>
      <c r="AQ881" s="216" t="s">
        <v>6885</v>
      </c>
      <c r="AR881" s="216" t="s">
        <v>6886</v>
      </c>
      <c r="AS881" s="24" t="s">
        <v>7303</v>
      </c>
      <c r="AT881" s="24" t="s">
        <v>6055</v>
      </c>
      <c r="AU881" s="24" t="s">
        <v>6017</v>
      </c>
      <c r="AV881" s="24" t="s">
        <v>6126</v>
      </c>
      <c r="AW881" s="24" t="s">
        <v>5979</v>
      </c>
      <c r="AX881" s="24" t="s">
        <v>5970</v>
      </c>
      <c r="AY881" s="24" t="s">
        <v>7510</v>
      </c>
      <c r="AZ881" s="216" t="s">
        <v>7235</v>
      </c>
      <c r="BA881" s="216" t="s">
        <v>6980</v>
      </c>
      <c r="BB881" s="57" t="s">
        <v>6898</v>
      </c>
      <c r="BC881" s="202"/>
      <c r="BD881" s="24"/>
      <c r="BE881" s="151"/>
      <c r="BG881" s="151"/>
      <c r="BI881" s="151"/>
      <c r="BL881" s="152"/>
    </row>
    <row r="882" spans="1:64" s="169" customFormat="1">
      <c r="A882" s="24">
        <v>4105</v>
      </c>
      <c r="B882" s="24" t="s">
        <v>881</v>
      </c>
      <c r="C882" s="57">
        <v>77.3</v>
      </c>
      <c r="D882" s="57">
        <v>77.7</v>
      </c>
      <c r="E882" s="57">
        <v>77</v>
      </c>
      <c r="F882" s="57">
        <v>77.099999999999994</v>
      </c>
      <c r="G882" s="57">
        <v>78.099999999999994</v>
      </c>
      <c r="H882" s="57">
        <v>78.400000000000006</v>
      </c>
      <c r="I882" s="57">
        <v>77.099999999999994</v>
      </c>
      <c r="J882" s="57">
        <v>77.099999999999994</v>
      </c>
      <c r="K882" s="57">
        <v>77.5</v>
      </c>
      <c r="L882" s="57">
        <v>77.8</v>
      </c>
      <c r="M882" s="57">
        <v>77.099999999999994</v>
      </c>
      <c r="N882" s="57">
        <v>77.599999999999994</v>
      </c>
      <c r="O882" s="63">
        <v>6.4850843060959796E-3</v>
      </c>
      <c r="P882" s="57">
        <v>180</v>
      </c>
      <c r="Q882" s="57">
        <v>710</v>
      </c>
      <c r="R882" s="57">
        <v>1076.25</v>
      </c>
      <c r="S882" s="57">
        <v>77.52</v>
      </c>
      <c r="T882" s="57">
        <v>78.739999999999995</v>
      </c>
      <c r="U882" s="57">
        <v>81.561700000000002</v>
      </c>
      <c r="V882" s="57">
        <v>77.16</v>
      </c>
      <c r="W882" s="57">
        <v>78.66</v>
      </c>
      <c r="X882" s="57">
        <v>81.48</v>
      </c>
      <c r="Y882" s="57">
        <v>77.180000000000007</v>
      </c>
      <c r="Z882" s="57">
        <v>78.61</v>
      </c>
      <c r="AA882" s="57">
        <v>81.37</v>
      </c>
      <c r="AB882" s="57">
        <v>97.5</v>
      </c>
      <c r="AC882" s="57">
        <v>60.8</v>
      </c>
      <c r="AD882" s="57">
        <v>81.2</v>
      </c>
      <c r="AE882" s="57">
        <v>76.5</v>
      </c>
      <c r="AF882" s="64">
        <v>15.482699999999999</v>
      </c>
      <c r="AG882" s="64">
        <v>19.229700000000001</v>
      </c>
      <c r="AH882" s="64">
        <v>18.655100000000001</v>
      </c>
      <c r="AI882" s="64">
        <v>19.0382</v>
      </c>
      <c r="AJ882" s="61">
        <v>0.4513888888888889</v>
      </c>
      <c r="AK882" s="216">
        <v>200</v>
      </c>
      <c r="AL882" s="62">
        <v>371.48785658740297</v>
      </c>
      <c r="AM882" s="24" t="s">
        <v>6727</v>
      </c>
      <c r="AN882" s="216" t="s">
        <v>6039</v>
      </c>
      <c r="AO882" s="216" t="s">
        <v>6047</v>
      </c>
      <c r="AP882" s="216" t="s">
        <v>6884</v>
      </c>
      <c r="AQ882" s="216" t="s">
        <v>6885</v>
      </c>
      <c r="AR882" s="216" t="s">
        <v>6886</v>
      </c>
      <c r="AS882" s="24" t="s">
        <v>6887</v>
      </c>
      <c r="AT882" s="24" t="s">
        <v>6480</v>
      </c>
      <c r="AU882" s="24" t="s">
        <v>6130</v>
      </c>
      <c r="AV882" s="24" t="s">
        <v>6370</v>
      </c>
      <c r="AW882" s="24" t="s">
        <v>5991</v>
      </c>
      <c r="AX882" s="24" t="s">
        <v>5976</v>
      </c>
      <c r="AY882" s="24" t="s">
        <v>7778</v>
      </c>
      <c r="AZ882" s="216" t="s">
        <v>7210</v>
      </c>
      <c r="BA882" s="216" t="s">
        <v>7067</v>
      </c>
      <c r="BB882" s="57" t="s">
        <v>6898</v>
      </c>
      <c r="BC882" s="202"/>
      <c r="BD882" s="24"/>
      <c r="BE882" s="151"/>
      <c r="BG882" s="151"/>
      <c r="BI882" s="151"/>
      <c r="BL882" s="152"/>
    </row>
    <row r="883" spans="1:64" s="169" customFormat="1">
      <c r="A883" s="24">
        <v>4106</v>
      </c>
      <c r="B883" s="24" t="s">
        <v>882</v>
      </c>
      <c r="C883" s="57">
        <v>30.05</v>
      </c>
      <c r="D883" s="57">
        <v>30.8</v>
      </c>
      <c r="E883" s="57">
        <v>29.9</v>
      </c>
      <c r="F883" s="57">
        <v>30.75</v>
      </c>
      <c r="G883" s="57">
        <v>31</v>
      </c>
      <c r="H883" s="57">
        <v>31.05</v>
      </c>
      <c r="I883" s="57">
        <v>30.25</v>
      </c>
      <c r="J883" s="57">
        <v>30.3</v>
      </c>
      <c r="K883" s="57">
        <v>30.75</v>
      </c>
      <c r="L883" s="57">
        <v>30.75</v>
      </c>
      <c r="M883" s="57">
        <v>30.35</v>
      </c>
      <c r="N883" s="57">
        <v>30.6</v>
      </c>
      <c r="O883" s="63">
        <v>9.9009900990098994E-3</v>
      </c>
      <c r="P883" s="57">
        <v>69</v>
      </c>
      <c r="Q883" s="57">
        <v>332</v>
      </c>
      <c r="R883" s="57">
        <v>546.15</v>
      </c>
      <c r="S883" s="57">
        <v>30.4</v>
      </c>
      <c r="T883" s="57">
        <v>32.17</v>
      </c>
      <c r="U883" s="57">
        <v>37.638300000000001</v>
      </c>
      <c r="V883" s="57">
        <v>30.37</v>
      </c>
      <c r="W883" s="57">
        <v>32.045000000000002</v>
      </c>
      <c r="X883" s="57">
        <v>37.265000000000001</v>
      </c>
      <c r="Y883" s="57">
        <v>30.29</v>
      </c>
      <c r="Z883" s="57">
        <v>31.97</v>
      </c>
      <c r="AA883" s="57">
        <v>36.984200000000001</v>
      </c>
      <c r="AB883" s="57">
        <v>53</v>
      </c>
      <c r="AC883" s="57">
        <v>25</v>
      </c>
      <c r="AD883" s="57">
        <v>35</v>
      </c>
      <c r="AE883" s="57">
        <v>29.1</v>
      </c>
      <c r="AF883" s="64">
        <v>30.7852</v>
      </c>
      <c r="AG883" s="64">
        <v>25.613399999999999</v>
      </c>
      <c r="AH883" s="64">
        <v>35.229399999999998</v>
      </c>
      <c r="AI883" s="64">
        <v>28.8187</v>
      </c>
      <c r="AJ883" s="61">
        <v>0.4513888888888889</v>
      </c>
      <c r="AK883" s="216">
        <v>100</v>
      </c>
      <c r="AL883" s="62">
        <v>153.93061716900678</v>
      </c>
      <c r="AM883" s="24" t="s">
        <v>6241</v>
      </c>
      <c r="AN883" s="216" t="s">
        <v>6009</v>
      </c>
      <c r="AO883" s="216" t="s">
        <v>5971</v>
      </c>
      <c r="AP883" s="216" t="s">
        <v>6884</v>
      </c>
      <c r="AQ883" s="216" t="s">
        <v>6885</v>
      </c>
      <c r="AR883" s="216" t="s">
        <v>6886</v>
      </c>
      <c r="AS883" s="24" t="s">
        <v>5474</v>
      </c>
      <c r="AT883" s="24" t="s">
        <v>6010</v>
      </c>
      <c r="AU883" s="24" t="s">
        <v>5962</v>
      </c>
      <c r="AV883" s="24" t="s">
        <v>6017</v>
      </c>
      <c r="AW883" s="24" t="s">
        <v>5979</v>
      </c>
      <c r="AX883" s="24" t="s">
        <v>5976</v>
      </c>
      <c r="AY883" s="24" t="s">
        <v>7167</v>
      </c>
      <c r="AZ883" s="216" t="s">
        <v>7511</v>
      </c>
      <c r="BA883" s="216" t="s">
        <v>7959</v>
      </c>
      <c r="BB883" s="57" t="s">
        <v>6898</v>
      </c>
      <c r="BC883" s="202"/>
      <c r="BD883" s="24"/>
      <c r="BE883" s="151"/>
      <c r="BG883" s="151"/>
      <c r="BI883" s="151"/>
      <c r="BL883" s="152"/>
    </row>
    <row r="884" spans="1:64" s="169" customFormat="1">
      <c r="A884" s="24">
        <v>4107</v>
      </c>
      <c r="B884" s="24" t="s">
        <v>883</v>
      </c>
      <c r="C884" s="57">
        <v>106</v>
      </c>
      <c r="D884" s="57">
        <v>106.5</v>
      </c>
      <c r="E884" s="57">
        <v>105</v>
      </c>
      <c r="F884" s="57">
        <v>106.5</v>
      </c>
      <c r="G884" s="57">
        <v>106.5</v>
      </c>
      <c r="H884" s="57">
        <v>107</v>
      </c>
      <c r="I884" s="57">
        <v>105</v>
      </c>
      <c r="J884" s="57">
        <v>106.5</v>
      </c>
      <c r="K884" s="57">
        <v>105.5</v>
      </c>
      <c r="L884" s="57">
        <v>106</v>
      </c>
      <c r="M884" s="57">
        <v>104.5</v>
      </c>
      <c r="N884" s="57">
        <v>105</v>
      </c>
      <c r="O884" s="63">
        <v>-1.4084507042253501E-2</v>
      </c>
      <c r="P884" s="57">
        <v>118</v>
      </c>
      <c r="Q884" s="57">
        <v>100</v>
      </c>
      <c r="R884" s="57">
        <v>95.25</v>
      </c>
      <c r="S884" s="57">
        <v>106.1</v>
      </c>
      <c r="T884" s="57">
        <v>107.875</v>
      </c>
      <c r="U884" s="57">
        <v>112.65</v>
      </c>
      <c r="V884" s="57">
        <v>106.3</v>
      </c>
      <c r="W884" s="57">
        <v>107.7</v>
      </c>
      <c r="X884" s="57">
        <v>112.50830000000001</v>
      </c>
      <c r="Y884" s="57">
        <v>105.9</v>
      </c>
      <c r="Z884" s="57">
        <v>107.5</v>
      </c>
      <c r="AA884" s="57">
        <v>112.3583</v>
      </c>
      <c r="AB884" s="57">
        <v>146.5</v>
      </c>
      <c r="AC884" s="57">
        <v>103.5</v>
      </c>
      <c r="AD884" s="57">
        <v>111</v>
      </c>
      <c r="AE884" s="57">
        <v>103.5</v>
      </c>
      <c r="AF884" s="64">
        <v>57.173999999999999</v>
      </c>
      <c r="AG884" s="64">
        <v>44.572699999999998</v>
      </c>
      <c r="AH884" s="64">
        <v>50.616</v>
      </c>
      <c r="AI884" s="64">
        <v>46.5871</v>
      </c>
      <c r="AJ884" s="61">
        <v>0.4513888888888889</v>
      </c>
      <c r="AK884" s="216">
        <v>150</v>
      </c>
      <c r="AL884" s="62">
        <v>257.44720712401164</v>
      </c>
      <c r="AM884" s="24" t="s">
        <v>7960</v>
      </c>
      <c r="AN884" s="216" t="s">
        <v>6020</v>
      </c>
      <c r="AO884" s="216" t="s">
        <v>5961</v>
      </c>
      <c r="AP884" s="216" t="s">
        <v>6884</v>
      </c>
      <c r="AQ884" s="216" t="s">
        <v>6885</v>
      </c>
      <c r="AR884" s="216" t="s">
        <v>6916</v>
      </c>
      <c r="AS884" s="24" t="s">
        <v>7047</v>
      </c>
      <c r="AT884" s="24" t="s">
        <v>6425</v>
      </c>
      <c r="AU884" s="24" t="s">
        <v>6511</v>
      </c>
      <c r="AV884" s="24" t="s">
        <v>6561</v>
      </c>
      <c r="AW884" s="24" t="s">
        <v>5991</v>
      </c>
      <c r="AX884" s="24" t="s">
        <v>5991</v>
      </c>
      <c r="AY884" s="24" t="s">
        <v>7134</v>
      </c>
      <c r="AZ884" s="216" t="s">
        <v>6936</v>
      </c>
      <c r="BA884" s="216" t="s">
        <v>7070</v>
      </c>
      <c r="BB884" s="57" t="s">
        <v>5474</v>
      </c>
      <c r="BC884" s="202"/>
      <c r="BD884" s="24"/>
      <c r="BE884" s="151"/>
      <c r="BG884" s="151"/>
      <c r="BI884" s="151"/>
      <c r="BL884" s="152"/>
    </row>
    <row r="885" spans="1:64" s="169" customFormat="1">
      <c r="A885" s="24">
        <v>4108</v>
      </c>
      <c r="B885" s="24" t="s">
        <v>884</v>
      </c>
      <c r="C885" s="57">
        <v>20.25</v>
      </c>
      <c r="D885" s="57">
        <v>20.7</v>
      </c>
      <c r="E885" s="57">
        <v>20.25</v>
      </c>
      <c r="F885" s="57">
        <v>20.5</v>
      </c>
      <c r="G885" s="57">
        <v>20.5</v>
      </c>
      <c r="H885" s="57">
        <v>22.55</v>
      </c>
      <c r="I885" s="57">
        <v>20.149999999999999</v>
      </c>
      <c r="J885" s="57">
        <v>22.55</v>
      </c>
      <c r="K885" s="57">
        <v>21.95</v>
      </c>
      <c r="L885" s="57">
        <v>22.95</v>
      </c>
      <c r="M885" s="57">
        <v>21.85</v>
      </c>
      <c r="N885" s="57">
        <v>22.9</v>
      </c>
      <c r="O885" s="63">
        <v>1.55210643015521E-2</v>
      </c>
      <c r="P885" s="57">
        <v>1126</v>
      </c>
      <c r="Q885" s="57">
        <v>1754</v>
      </c>
      <c r="R885" s="57">
        <v>661.5</v>
      </c>
      <c r="S885" s="57">
        <v>20.399999999999999</v>
      </c>
      <c r="T885" s="57">
        <v>21.8475</v>
      </c>
      <c r="U885" s="57">
        <v>23.279199999999999</v>
      </c>
      <c r="V885" s="57">
        <v>20.79</v>
      </c>
      <c r="W885" s="57">
        <v>21.8675</v>
      </c>
      <c r="X885" s="57">
        <v>23.2333</v>
      </c>
      <c r="Y885" s="57">
        <v>21.24</v>
      </c>
      <c r="Z885" s="57">
        <v>21.914999999999999</v>
      </c>
      <c r="AA885" s="57">
        <v>23.199200000000001</v>
      </c>
      <c r="AB885" s="57">
        <v>30.95</v>
      </c>
      <c r="AC885" s="57">
        <v>19.850000000000001</v>
      </c>
      <c r="AD885" s="57">
        <v>24.15</v>
      </c>
      <c r="AE885" s="57">
        <v>19.850000000000001</v>
      </c>
      <c r="AF885" s="64">
        <v>40.450200000000002</v>
      </c>
      <c r="AG885" s="64">
        <v>23.0166</v>
      </c>
      <c r="AH885" s="64">
        <v>59.762500000000003</v>
      </c>
      <c r="AI885" s="64">
        <v>35.2652</v>
      </c>
      <c r="AJ885" s="61">
        <v>0.4513888888888889</v>
      </c>
      <c r="AK885" s="216">
        <v>1500</v>
      </c>
      <c r="AL885" s="62">
        <v>2185.7821066284241</v>
      </c>
      <c r="AM885" s="24" t="s">
        <v>6542</v>
      </c>
      <c r="AN885" s="216" t="s">
        <v>6009</v>
      </c>
      <c r="AO885" s="216" t="s">
        <v>5961</v>
      </c>
      <c r="AP885" s="216" t="s">
        <v>6884</v>
      </c>
      <c r="AQ885" s="216" t="s">
        <v>6900</v>
      </c>
      <c r="AR885" s="216" t="s">
        <v>6886</v>
      </c>
      <c r="AS885" s="24" t="s">
        <v>5474</v>
      </c>
      <c r="AT885" s="24" t="s">
        <v>6055</v>
      </c>
      <c r="AU885" s="24" t="s">
        <v>6045</v>
      </c>
      <c r="AV885" s="24" t="s">
        <v>5982</v>
      </c>
      <c r="AW885" s="24" t="s">
        <v>5979</v>
      </c>
      <c r="AX885" s="24" t="s">
        <v>5965</v>
      </c>
      <c r="AY885" s="24" t="s">
        <v>7961</v>
      </c>
      <c r="AZ885" s="216" t="s">
        <v>7551</v>
      </c>
      <c r="BA885" s="216" t="s">
        <v>7032</v>
      </c>
      <c r="BB885" s="57" t="s">
        <v>7017</v>
      </c>
      <c r="BC885" s="202"/>
      <c r="BD885" s="24"/>
      <c r="BE885" s="151"/>
      <c r="BG885" s="151"/>
      <c r="BI885" s="151"/>
      <c r="BL885" s="152"/>
    </row>
    <row r="886" spans="1:64" s="169" customFormat="1">
      <c r="A886" s="24">
        <v>4109</v>
      </c>
      <c r="B886" s="24" t="s">
        <v>5850</v>
      </c>
      <c r="C886" s="57">
        <v>13.1</v>
      </c>
      <c r="D886" s="57">
        <v>13.1</v>
      </c>
      <c r="E886" s="57">
        <v>12.9</v>
      </c>
      <c r="F886" s="57">
        <v>12.9</v>
      </c>
      <c r="G886" s="57">
        <v>12.95</v>
      </c>
      <c r="H886" s="57">
        <v>12.95</v>
      </c>
      <c r="I886" s="57">
        <v>12.9</v>
      </c>
      <c r="J886" s="57">
        <v>12.9</v>
      </c>
      <c r="K886" s="57">
        <v>12.85</v>
      </c>
      <c r="L886" s="57">
        <v>13</v>
      </c>
      <c r="M886" s="57">
        <v>12.85</v>
      </c>
      <c r="N886" s="57">
        <v>13</v>
      </c>
      <c r="O886" s="63">
        <v>7.7519379844961196E-3</v>
      </c>
      <c r="P886" s="57">
        <v>8</v>
      </c>
      <c r="Q886" s="57">
        <v>43</v>
      </c>
      <c r="R886" s="57">
        <v>67.95</v>
      </c>
      <c r="S886" s="57">
        <v>13.16</v>
      </c>
      <c r="T886" s="57">
        <v>13.362500000000001</v>
      </c>
      <c r="U886" s="57">
        <v>13.835800000000001</v>
      </c>
      <c r="V886" s="57">
        <v>13.11</v>
      </c>
      <c r="W886" s="57">
        <v>13.32</v>
      </c>
      <c r="X886" s="57">
        <v>13.809200000000001</v>
      </c>
      <c r="Y886" s="57">
        <v>13.05</v>
      </c>
      <c r="Z886" s="57">
        <v>13.297499999999999</v>
      </c>
      <c r="AA886" s="57">
        <v>13.785</v>
      </c>
      <c r="AB886" s="57">
        <v>18.7</v>
      </c>
      <c r="AC886" s="57">
        <v>12.85</v>
      </c>
      <c r="AD886" s="57">
        <v>13.6</v>
      </c>
      <c r="AE886" s="57">
        <v>12.85</v>
      </c>
      <c r="AF886" s="64">
        <v>14.323600000000001</v>
      </c>
      <c r="AG886" s="64">
        <v>20.657399999999999</v>
      </c>
      <c r="AH886" s="64">
        <v>17.882400000000001</v>
      </c>
      <c r="AI886" s="64">
        <v>19.732399999999998</v>
      </c>
      <c r="AJ886" s="61">
        <v>0.4513888888888889</v>
      </c>
      <c r="AK886" s="216">
        <v>50</v>
      </c>
      <c r="AL886" s="62">
        <v>30.305007425196379</v>
      </c>
      <c r="AM886" s="24" t="s">
        <v>6551</v>
      </c>
      <c r="AN886" s="216" t="s">
        <v>6039</v>
      </c>
      <c r="AO886" s="216" t="s">
        <v>6047</v>
      </c>
      <c r="AP886" s="216" t="s">
        <v>6884</v>
      </c>
      <c r="AQ886" s="216" t="s">
        <v>6885</v>
      </c>
      <c r="AR886" s="216" t="s">
        <v>6916</v>
      </c>
      <c r="AS886" s="24" t="s">
        <v>7656</v>
      </c>
      <c r="AT886" s="24" t="s">
        <v>6518</v>
      </c>
      <c r="AU886" s="24" t="s">
        <v>6518</v>
      </c>
      <c r="AV886" s="24" t="s">
        <v>6493</v>
      </c>
      <c r="AW886" s="24" t="s">
        <v>5979</v>
      </c>
      <c r="AX886" s="24" t="s">
        <v>5979</v>
      </c>
      <c r="AY886" s="24" t="s">
        <v>7230</v>
      </c>
      <c r="AZ886" s="216" t="s">
        <v>7058</v>
      </c>
      <c r="BA886" s="216" t="s">
        <v>7504</v>
      </c>
      <c r="BB886" s="57" t="s">
        <v>5474</v>
      </c>
      <c r="BC886" s="202"/>
      <c r="BD886" s="24"/>
      <c r="BE886" s="151"/>
      <c r="BG886" s="151"/>
      <c r="BI886" s="151"/>
      <c r="BL886" s="152"/>
    </row>
    <row r="887" spans="1:64" s="169" customFormat="1">
      <c r="A887" s="24">
        <v>4113</v>
      </c>
      <c r="B887" s="24" t="s">
        <v>886</v>
      </c>
      <c r="C887" s="57">
        <v>13.65</v>
      </c>
      <c r="D887" s="57">
        <v>13.85</v>
      </c>
      <c r="E887" s="57">
        <v>13.65</v>
      </c>
      <c r="F887" s="57">
        <v>13.7</v>
      </c>
      <c r="G887" s="57">
        <v>13.85</v>
      </c>
      <c r="H887" s="57">
        <v>13.85</v>
      </c>
      <c r="I887" s="57">
        <v>13.75</v>
      </c>
      <c r="J887" s="57">
        <v>13.8</v>
      </c>
      <c r="K887" s="57">
        <v>13.8</v>
      </c>
      <c r="L887" s="57">
        <v>13.85</v>
      </c>
      <c r="M887" s="57">
        <v>13.75</v>
      </c>
      <c r="N887" s="57">
        <v>13.85</v>
      </c>
      <c r="O887" s="63">
        <v>3.6231884057971002E-3</v>
      </c>
      <c r="P887" s="57">
        <v>40</v>
      </c>
      <c r="Q887" s="57">
        <v>113</v>
      </c>
      <c r="R887" s="57">
        <v>235.85</v>
      </c>
      <c r="S887" s="57">
        <v>13.65</v>
      </c>
      <c r="T887" s="57">
        <v>13.862500000000001</v>
      </c>
      <c r="U887" s="57">
        <v>13.7317</v>
      </c>
      <c r="V887" s="57">
        <v>13.69</v>
      </c>
      <c r="W887" s="57">
        <v>13.8575</v>
      </c>
      <c r="X887" s="57">
        <v>13.7325</v>
      </c>
      <c r="Y887" s="57">
        <v>13.73</v>
      </c>
      <c r="Z887" s="57">
        <v>13.855</v>
      </c>
      <c r="AA887" s="57">
        <v>13.7333</v>
      </c>
      <c r="AB887" s="57">
        <v>15.35</v>
      </c>
      <c r="AC887" s="57">
        <v>12.5</v>
      </c>
      <c r="AD887" s="57">
        <v>14.3</v>
      </c>
      <c r="AE887" s="57">
        <v>13.5</v>
      </c>
      <c r="AF887" s="64">
        <v>40.685400000000001</v>
      </c>
      <c r="AG887" s="64">
        <v>27.6768</v>
      </c>
      <c r="AH887" s="64">
        <v>56.290300000000002</v>
      </c>
      <c r="AI887" s="64">
        <v>37.214599999999997</v>
      </c>
      <c r="AJ887" s="61">
        <v>0.4513888888888889</v>
      </c>
      <c r="AK887" s="216">
        <v>50</v>
      </c>
      <c r="AL887" s="62">
        <v>151.5250371259819</v>
      </c>
      <c r="AM887" s="24" t="s">
        <v>6638</v>
      </c>
      <c r="AN887" s="216" t="s">
        <v>6009</v>
      </c>
      <c r="AO887" s="216" t="s">
        <v>5961</v>
      </c>
      <c r="AP887" s="216" t="s">
        <v>6908</v>
      </c>
      <c r="AQ887" s="216" t="s">
        <v>6885</v>
      </c>
      <c r="AR887" s="216" t="s">
        <v>6886</v>
      </c>
      <c r="AS887" s="24" t="s">
        <v>6887</v>
      </c>
      <c r="AT887" s="24" t="s">
        <v>6492</v>
      </c>
      <c r="AU887" s="24" t="s">
        <v>6017</v>
      </c>
      <c r="AV887" s="24" t="s">
        <v>6126</v>
      </c>
      <c r="AW887" s="24" t="s">
        <v>5979</v>
      </c>
      <c r="AX887" s="24" t="s">
        <v>5970</v>
      </c>
      <c r="AY887" s="24" t="s">
        <v>7489</v>
      </c>
      <c r="AZ887" s="216" t="s">
        <v>7190</v>
      </c>
      <c r="BA887" s="216" t="s">
        <v>7041</v>
      </c>
      <c r="BB887" s="57" t="s">
        <v>5474</v>
      </c>
      <c r="BC887" s="202"/>
      <c r="BD887" s="24"/>
      <c r="BE887" s="151"/>
      <c r="BG887" s="151"/>
      <c r="BI887" s="151"/>
      <c r="BL887" s="152"/>
    </row>
    <row r="888" spans="1:64" s="169" customFormat="1">
      <c r="A888" s="24">
        <v>4114</v>
      </c>
      <c r="B888" s="24" t="s">
        <v>887</v>
      </c>
      <c r="C888" s="57">
        <v>24.6</v>
      </c>
      <c r="D888" s="57">
        <v>24.8</v>
      </c>
      <c r="E888" s="57">
        <v>24.6</v>
      </c>
      <c r="F888" s="57">
        <v>24.8</v>
      </c>
      <c r="G888" s="57">
        <v>24.7</v>
      </c>
      <c r="H888" s="57">
        <v>24.95</v>
      </c>
      <c r="I888" s="57">
        <v>24.7</v>
      </c>
      <c r="J888" s="57">
        <v>24.8</v>
      </c>
      <c r="K888" s="57">
        <v>24.8</v>
      </c>
      <c r="L888" s="57">
        <v>24.9</v>
      </c>
      <c r="M888" s="57">
        <v>24.8</v>
      </c>
      <c r="N888" s="57">
        <v>24.9</v>
      </c>
      <c r="O888" s="63">
        <v>4.0322580645161298E-3</v>
      </c>
      <c r="P888" s="57">
        <v>85</v>
      </c>
      <c r="Q888" s="57">
        <v>321</v>
      </c>
      <c r="R888" s="57">
        <v>415.45</v>
      </c>
      <c r="S888" s="57">
        <v>24.67</v>
      </c>
      <c r="T888" s="57">
        <v>25.127500000000001</v>
      </c>
      <c r="U888" s="57">
        <v>25.305</v>
      </c>
      <c r="V888" s="57">
        <v>24.66</v>
      </c>
      <c r="W888" s="57">
        <v>25.102499999999999</v>
      </c>
      <c r="X888" s="57">
        <v>25.3</v>
      </c>
      <c r="Y888" s="57">
        <v>24.69</v>
      </c>
      <c r="Z888" s="57">
        <v>25.087499999999999</v>
      </c>
      <c r="AA888" s="57">
        <v>25.296700000000001</v>
      </c>
      <c r="AB888" s="57">
        <v>27.4</v>
      </c>
      <c r="AC888" s="57">
        <v>23.15</v>
      </c>
      <c r="AD888" s="57">
        <v>25.7</v>
      </c>
      <c r="AE888" s="57">
        <v>24.3</v>
      </c>
      <c r="AF888" s="64">
        <v>38.564399999999999</v>
      </c>
      <c r="AG888" s="64">
        <v>27.865600000000001</v>
      </c>
      <c r="AH888" s="64">
        <v>47.931899999999999</v>
      </c>
      <c r="AI888" s="64">
        <v>34.554299999999998</v>
      </c>
      <c r="AJ888" s="61">
        <v>0.4513888888888889</v>
      </c>
      <c r="AK888" s="216">
        <v>100</v>
      </c>
      <c r="AL888" s="62">
        <v>189.6246733241388</v>
      </c>
      <c r="AM888" s="24" t="s">
        <v>6551</v>
      </c>
      <c r="AN888" s="216" t="s">
        <v>6009</v>
      </c>
      <c r="AO888" s="216" t="s">
        <v>5971</v>
      </c>
      <c r="AP888" s="216" t="s">
        <v>6884</v>
      </c>
      <c r="AQ888" s="216" t="s">
        <v>6885</v>
      </c>
      <c r="AR888" s="216" t="s">
        <v>6886</v>
      </c>
      <c r="AS888" s="24" t="s">
        <v>6887</v>
      </c>
      <c r="AT888" s="24" t="s">
        <v>6493</v>
      </c>
      <c r="AU888" s="24" t="s">
        <v>6055</v>
      </c>
      <c r="AV888" s="24" t="s">
        <v>6493</v>
      </c>
      <c r="AW888" s="24" t="s">
        <v>5979</v>
      </c>
      <c r="AX888" s="24" t="s">
        <v>5979</v>
      </c>
      <c r="AY888" s="24" t="s">
        <v>7313</v>
      </c>
      <c r="AZ888" s="216" t="s">
        <v>7210</v>
      </c>
      <c r="BA888" s="216" t="s">
        <v>7232</v>
      </c>
      <c r="BB888" s="57" t="s">
        <v>5474</v>
      </c>
      <c r="BC888" s="202"/>
      <c r="BD888" s="24"/>
      <c r="BE888" s="151"/>
      <c r="BG888" s="151"/>
      <c r="BI888" s="151"/>
      <c r="BL888" s="152"/>
    </row>
    <row r="889" spans="1:64" s="169" customFormat="1">
      <c r="A889" s="24">
        <v>4117</v>
      </c>
      <c r="B889" s="24" t="s">
        <v>3077</v>
      </c>
      <c r="C889" s="57">
        <v>37.700000000000003</v>
      </c>
      <c r="D889" s="57">
        <v>38.1</v>
      </c>
      <c r="E889" s="57">
        <v>36.549999999999997</v>
      </c>
      <c r="F889" s="57">
        <v>37.6</v>
      </c>
      <c r="G889" s="57">
        <v>38</v>
      </c>
      <c r="H889" s="57">
        <v>38</v>
      </c>
      <c r="I889" s="57">
        <v>36.450000000000003</v>
      </c>
      <c r="J889" s="57">
        <v>36.450000000000003</v>
      </c>
      <c r="K889" s="57">
        <v>37.15</v>
      </c>
      <c r="L889" s="57">
        <v>38</v>
      </c>
      <c r="M889" s="57">
        <v>37</v>
      </c>
      <c r="N889" s="57">
        <v>37.5</v>
      </c>
      <c r="O889" s="63">
        <v>1.48849797023004E-2</v>
      </c>
      <c r="P889" s="57">
        <v>147</v>
      </c>
      <c r="Q889" s="57">
        <v>223</v>
      </c>
      <c r="R889" s="57">
        <v>179.25</v>
      </c>
      <c r="S889" s="57">
        <v>38.06</v>
      </c>
      <c r="T889" s="57">
        <v>40.572499999999998</v>
      </c>
      <c r="U889" s="57">
        <v>47.477499999999999</v>
      </c>
      <c r="V889" s="57">
        <v>37.65</v>
      </c>
      <c r="W889" s="57">
        <v>40.212499999999999</v>
      </c>
      <c r="X889" s="57">
        <v>47.185000000000002</v>
      </c>
      <c r="Y889" s="57">
        <v>37.47</v>
      </c>
      <c r="Z889" s="57">
        <v>39.954999999999998</v>
      </c>
      <c r="AA889" s="57">
        <v>46.98</v>
      </c>
      <c r="AB889" s="57"/>
      <c r="AC889" s="57"/>
      <c r="AD889" s="57">
        <v>43.6</v>
      </c>
      <c r="AE889" s="57">
        <v>36.450000000000003</v>
      </c>
      <c r="AF889" s="64">
        <v>11.1043</v>
      </c>
      <c r="AG889" s="64">
        <v>13.2616</v>
      </c>
      <c r="AH889" s="64">
        <v>16.152899999999999</v>
      </c>
      <c r="AI889" s="64">
        <v>14.2254</v>
      </c>
      <c r="AJ889" s="61">
        <v>0.4513888888888889</v>
      </c>
      <c r="AK889" s="216">
        <v>150</v>
      </c>
      <c r="AL889" s="62">
        <v>320.71813090872638</v>
      </c>
      <c r="AM889" s="24" t="s">
        <v>6038</v>
      </c>
      <c r="AN889" s="216" t="s">
        <v>6337</v>
      </c>
      <c r="AO889" s="216" t="s">
        <v>6047</v>
      </c>
      <c r="AP889" s="216" t="s">
        <v>6884</v>
      </c>
      <c r="AQ889" s="216" t="s">
        <v>6885</v>
      </c>
      <c r="AR889" s="216" t="s">
        <v>6886</v>
      </c>
      <c r="AS889" s="24" t="s">
        <v>6965</v>
      </c>
      <c r="AT889" s="24" t="s">
        <v>5994</v>
      </c>
      <c r="AU889" s="24" t="s">
        <v>6058</v>
      </c>
      <c r="AV889" s="24" t="s">
        <v>6016</v>
      </c>
      <c r="AW889" s="24" t="s">
        <v>5970</v>
      </c>
      <c r="AX889" s="24" t="s">
        <v>5965</v>
      </c>
      <c r="AY889" s="24" t="s">
        <v>7055</v>
      </c>
      <c r="AZ889" s="216" t="s">
        <v>7170</v>
      </c>
      <c r="BA889" s="216" t="s">
        <v>7942</v>
      </c>
      <c r="BB889" s="57" t="s">
        <v>6898</v>
      </c>
      <c r="BC889" s="202"/>
      <c r="BD889" s="24"/>
      <c r="BE889" s="151"/>
      <c r="BG889" s="151"/>
      <c r="BI889" s="151"/>
      <c r="BL889" s="152"/>
    </row>
    <row r="890" spans="1:64" s="169" customFormat="1">
      <c r="A890" s="24">
        <v>4119</v>
      </c>
      <c r="B890" s="24" t="s">
        <v>889</v>
      </c>
      <c r="C890" s="57">
        <v>77.2</v>
      </c>
      <c r="D890" s="57">
        <v>82.3</v>
      </c>
      <c r="E890" s="57">
        <v>77.2</v>
      </c>
      <c r="F890" s="57">
        <v>81.7</v>
      </c>
      <c r="G890" s="57">
        <v>82</v>
      </c>
      <c r="H890" s="57">
        <v>83.2</v>
      </c>
      <c r="I890" s="57">
        <v>81.3</v>
      </c>
      <c r="J890" s="57">
        <v>81.5</v>
      </c>
      <c r="K890" s="57">
        <v>83</v>
      </c>
      <c r="L890" s="57">
        <v>85.1</v>
      </c>
      <c r="M890" s="57">
        <v>82.2</v>
      </c>
      <c r="N890" s="57">
        <v>84.3</v>
      </c>
      <c r="O890" s="63">
        <v>3.4355828220858801E-2</v>
      </c>
      <c r="P890" s="57">
        <v>657</v>
      </c>
      <c r="Q890" s="57">
        <v>711</v>
      </c>
      <c r="R890" s="57">
        <v>447.4</v>
      </c>
      <c r="S890" s="57">
        <v>89.56</v>
      </c>
      <c r="T890" s="57">
        <v>90.3</v>
      </c>
      <c r="U890" s="57">
        <v>89.208299999999994</v>
      </c>
      <c r="V890" s="57">
        <v>87.92</v>
      </c>
      <c r="W890" s="57">
        <v>89.89</v>
      </c>
      <c r="X890" s="57">
        <v>89.143299999999996</v>
      </c>
      <c r="Y890" s="57">
        <v>86.54</v>
      </c>
      <c r="Z890" s="57">
        <v>89.674999999999997</v>
      </c>
      <c r="AA890" s="57">
        <v>89.09</v>
      </c>
      <c r="AB890" s="57">
        <v>133</v>
      </c>
      <c r="AC890" s="57">
        <v>73.8</v>
      </c>
      <c r="AD890" s="57">
        <v>93.5</v>
      </c>
      <c r="AE890" s="57">
        <v>77.2</v>
      </c>
      <c r="AF890" s="64">
        <v>45.081099999999999</v>
      </c>
      <c r="AG890" s="64">
        <v>55.3063</v>
      </c>
      <c r="AH890" s="64">
        <v>44.573500000000003</v>
      </c>
      <c r="AI890" s="64">
        <v>51.728700000000003</v>
      </c>
      <c r="AJ890" s="61">
        <v>0.4513888888888889</v>
      </c>
      <c r="AK890" s="216">
        <v>700</v>
      </c>
      <c r="AL890" s="62">
        <v>1299.4604421912477</v>
      </c>
      <c r="AM890" s="24" t="s">
        <v>7962</v>
      </c>
      <c r="AN890" s="216" t="s">
        <v>5967</v>
      </c>
      <c r="AO890" s="216" t="s">
        <v>5961</v>
      </c>
      <c r="AP890" s="216" t="s">
        <v>6884</v>
      </c>
      <c r="AQ890" s="216" t="s">
        <v>6885</v>
      </c>
      <c r="AR890" s="216" t="s">
        <v>6916</v>
      </c>
      <c r="AS890" s="24" t="s">
        <v>6917</v>
      </c>
      <c r="AT890" s="24" t="s">
        <v>6013</v>
      </c>
      <c r="AU890" s="24" t="s">
        <v>6029</v>
      </c>
      <c r="AV890" s="24" t="s">
        <v>6016</v>
      </c>
      <c r="AW890" s="24" t="s">
        <v>5991</v>
      </c>
      <c r="AX890" s="24" t="s">
        <v>5991</v>
      </c>
      <c r="AY890" s="24" t="s">
        <v>7963</v>
      </c>
      <c r="AZ890" s="216" t="s">
        <v>7119</v>
      </c>
      <c r="BA890" s="216" t="s">
        <v>6914</v>
      </c>
      <c r="BB890" s="57" t="s">
        <v>5474</v>
      </c>
      <c r="BC890" s="202"/>
      <c r="BD890" s="24"/>
      <c r="BE890" s="151"/>
      <c r="BG890" s="151"/>
      <c r="BI890" s="151"/>
      <c r="BL890" s="152"/>
    </row>
    <row r="891" spans="1:64" s="169" customFormat="1">
      <c r="A891" s="24">
        <v>4120</v>
      </c>
      <c r="B891" s="24" t="s">
        <v>890</v>
      </c>
      <c r="C891" s="57">
        <v>38.5</v>
      </c>
      <c r="D891" s="57">
        <v>38.9</v>
      </c>
      <c r="E891" s="57">
        <v>38.5</v>
      </c>
      <c r="F891" s="57">
        <v>38.9</v>
      </c>
      <c r="G891" s="57">
        <v>38.9</v>
      </c>
      <c r="H891" s="57">
        <v>39.200000000000003</v>
      </c>
      <c r="I891" s="57">
        <v>38.9</v>
      </c>
      <c r="J891" s="57">
        <v>39.200000000000003</v>
      </c>
      <c r="K891" s="57">
        <v>39.15</v>
      </c>
      <c r="L891" s="57">
        <v>39.35</v>
      </c>
      <c r="M891" s="57">
        <v>39.15</v>
      </c>
      <c r="N891" s="57">
        <v>39.35</v>
      </c>
      <c r="O891" s="63">
        <v>3.8265306122448901E-3</v>
      </c>
      <c r="P891" s="57">
        <v>4</v>
      </c>
      <c r="Q891" s="57">
        <v>6</v>
      </c>
      <c r="R891" s="57">
        <v>26.85</v>
      </c>
      <c r="S891" s="57">
        <v>39.24</v>
      </c>
      <c r="T891" s="57">
        <v>40.475000000000001</v>
      </c>
      <c r="U891" s="57">
        <v>42.3767</v>
      </c>
      <c r="V891" s="57">
        <v>39.119999999999997</v>
      </c>
      <c r="W891" s="57">
        <v>40.335000000000001</v>
      </c>
      <c r="X891" s="57">
        <v>42.293300000000002</v>
      </c>
      <c r="Y891" s="57">
        <v>38.99</v>
      </c>
      <c r="Z891" s="57">
        <v>40.217500000000001</v>
      </c>
      <c r="AA891" s="57">
        <v>42.202500000000001</v>
      </c>
      <c r="AB891" s="57">
        <v>54</v>
      </c>
      <c r="AC891" s="57">
        <v>38.200000000000003</v>
      </c>
      <c r="AD891" s="57">
        <v>42.7</v>
      </c>
      <c r="AE891" s="57">
        <v>38.4</v>
      </c>
      <c r="AF891" s="64">
        <v>16.301300000000001</v>
      </c>
      <c r="AG891" s="64">
        <v>14.134600000000001</v>
      </c>
      <c r="AH891" s="64">
        <v>20.6111</v>
      </c>
      <c r="AI891" s="64">
        <v>16.293399999999998</v>
      </c>
      <c r="AJ891" s="61">
        <v>0.4513888888888889</v>
      </c>
      <c r="AK891" s="216">
        <v>50</v>
      </c>
      <c r="AL891" s="62">
        <v>15.15250371259819</v>
      </c>
      <c r="AM891" s="24" t="s">
        <v>6551</v>
      </c>
      <c r="AN891" s="216" t="s">
        <v>6009</v>
      </c>
      <c r="AO891" s="216" t="s">
        <v>6007</v>
      </c>
      <c r="AP891" s="216" t="s">
        <v>6884</v>
      </c>
      <c r="AQ891" s="216" t="s">
        <v>6885</v>
      </c>
      <c r="AR891" s="216" t="s">
        <v>6886</v>
      </c>
      <c r="AS891" s="24" t="s">
        <v>6951</v>
      </c>
      <c r="AT891" s="24" t="s">
        <v>6493</v>
      </c>
      <c r="AU891" s="24" t="s">
        <v>6493</v>
      </c>
      <c r="AV891" s="24" t="s">
        <v>6493</v>
      </c>
      <c r="AW891" s="24" t="s">
        <v>5979</v>
      </c>
      <c r="AX891" s="24" t="s">
        <v>5979</v>
      </c>
      <c r="AY891" s="24" t="s">
        <v>7490</v>
      </c>
      <c r="AZ891" s="216" t="s">
        <v>7062</v>
      </c>
      <c r="BA891" s="216" t="s">
        <v>7205</v>
      </c>
      <c r="BB891" s="57" t="s">
        <v>5474</v>
      </c>
      <c r="BC891" s="202"/>
      <c r="BD891" s="24"/>
      <c r="BE891" s="151"/>
      <c r="BG891" s="151"/>
      <c r="BI891" s="151"/>
      <c r="BL891" s="152"/>
    </row>
    <row r="892" spans="1:64" s="169" customFormat="1">
      <c r="A892" s="24">
        <v>4121</v>
      </c>
      <c r="B892" s="24" t="s">
        <v>891</v>
      </c>
      <c r="C892" s="57">
        <v>22.5</v>
      </c>
      <c r="D892" s="57">
        <v>22.7</v>
      </c>
      <c r="E892" s="57">
        <v>22.1</v>
      </c>
      <c r="F892" s="57">
        <v>22.4</v>
      </c>
      <c r="G892" s="57">
        <v>22.8</v>
      </c>
      <c r="H892" s="57">
        <v>22.85</v>
      </c>
      <c r="I892" s="57">
        <v>22</v>
      </c>
      <c r="J892" s="57">
        <v>22.15</v>
      </c>
      <c r="K892" s="57">
        <v>22.05</v>
      </c>
      <c r="L892" s="57">
        <v>22.4</v>
      </c>
      <c r="M892" s="57">
        <v>21.9</v>
      </c>
      <c r="N892" s="57">
        <v>22.3</v>
      </c>
      <c r="O892" s="63">
        <v>6.7720090293453697E-3</v>
      </c>
      <c r="P892" s="57">
        <v>229</v>
      </c>
      <c r="Q892" s="57">
        <v>593</v>
      </c>
      <c r="R892" s="57">
        <v>1058.1500000000001</v>
      </c>
      <c r="S892" s="57">
        <v>22.24</v>
      </c>
      <c r="T892" s="57">
        <v>24.23</v>
      </c>
      <c r="U892" s="57">
        <v>26.822500000000002</v>
      </c>
      <c r="V892" s="57">
        <v>22.14</v>
      </c>
      <c r="W892" s="57">
        <v>24.1</v>
      </c>
      <c r="X892" s="57">
        <v>26.6858</v>
      </c>
      <c r="Y892" s="57">
        <v>22.04</v>
      </c>
      <c r="Z892" s="57">
        <v>24</v>
      </c>
      <c r="AA892" s="57">
        <v>26.5425</v>
      </c>
      <c r="AB892" s="57">
        <v>35.6</v>
      </c>
      <c r="AC892" s="57">
        <v>16.45</v>
      </c>
      <c r="AD892" s="57">
        <v>27.2</v>
      </c>
      <c r="AE892" s="57">
        <v>21.3</v>
      </c>
      <c r="AF892" s="64">
        <v>22.2943</v>
      </c>
      <c r="AG892" s="64">
        <v>18.075199999999999</v>
      </c>
      <c r="AH892" s="64">
        <v>25.615600000000001</v>
      </c>
      <c r="AI892" s="64">
        <v>20.588699999999999</v>
      </c>
      <c r="AJ892" s="61">
        <v>0.4513888888888889</v>
      </c>
      <c r="AK892" s="216">
        <v>250</v>
      </c>
      <c r="AL892" s="62">
        <v>449.82397701709971</v>
      </c>
      <c r="AM892" s="24" t="s">
        <v>6405</v>
      </c>
      <c r="AN892" s="216" t="s">
        <v>6009</v>
      </c>
      <c r="AO892" s="216" t="s">
        <v>6007</v>
      </c>
      <c r="AP892" s="216" t="s">
        <v>6884</v>
      </c>
      <c r="AQ892" s="216" t="s">
        <v>6885</v>
      </c>
      <c r="AR892" s="216" t="s">
        <v>6886</v>
      </c>
      <c r="AS892" s="24" t="s">
        <v>5474</v>
      </c>
      <c r="AT892" s="24" t="s">
        <v>6216</v>
      </c>
      <c r="AU892" s="24" t="s">
        <v>5962</v>
      </c>
      <c r="AV892" s="24" t="s">
        <v>6016</v>
      </c>
      <c r="AW892" s="24" t="s">
        <v>5990</v>
      </c>
      <c r="AX892" s="24" t="s">
        <v>5991</v>
      </c>
      <c r="AY892" s="24" t="s">
        <v>7573</v>
      </c>
      <c r="AZ892" s="216" t="s">
        <v>6919</v>
      </c>
      <c r="BA892" s="216" t="s">
        <v>7964</v>
      </c>
      <c r="BB892" s="57" t="s">
        <v>6944</v>
      </c>
      <c r="BC892" s="202"/>
      <c r="BD892" s="24"/>
      <c r="BE892" s="151"/>
      <c r="BG892" s="151"/>
      <c r="BI892" s="151"/>
      <c r="BL892" s="152"/>
    </row>
    <row r="893" spans="1:64" s="169" customFormat="1">
      <c r="A893" s="24">
        <v>4123</v>
      </c>
      <c r="B893" s="24" t="s">
        <v>892</v>
      </c>
      <c r="C893" s="57">
        <v>67.900000000000006</v>
      </c>
      <c r="D893" s="57">
        <v>68.400000000000006</v>
      </c>
      <c r="E893" s="57">
        <v>67.2</v>
      </c>
      <c r="F893" s="57">
        <v>68</v>
      </c>
      <c r="G893" s="57">
        <v>68.400000000000006</v>
      </c>
      <c r="H893" s="57">
        <v>68.599999999999994</v>
      </c>
      <c r="I893" s="57">
        <v>67.900000000000006</v>
      </c>
      <c r="J893" s="57">
        <v>68</v>
      </c>
      <c r="K893" s="57">
        <v>68.3</v>
      </c>
      <c r="L893" s="57">
        <v>68.8</v>
      </c>
      <c r="M893" s="57">
        <v>68.099999999999994</v>
      </c>
      <c r="N893" s="57">
        <v>68.599999999999994</v>
      </c>
      <c r="O893" s="63">
        <v>8.8235294117647006E-3</v>
      </c>
      <c r="P893" s="57">
        <v>240</v>
      </c>
      <c r="Q893" s="57">
        <v>636</v>
      </c>
      <c r="R893" s="57">
        <v>2339.85</v>
      </c>
      <c r="S893" s="57">
        <v>67.959999999999994</v>
      </c>
      <c r="T893" s="57">
        <v>69.36</v>
      </c>
      <c r="U893" s="57">
        <v>69.273300000000006</v>
      </c>
      <c r="V893" s="57">
        <v>67.959999999999994</v>
      </c>
      <c r="W893" s="57">
        <v>69.33</v>
      </c>
      <c r="X893" s="57">
        <v>69.278300000000002</v>
      </c>
      <c r="Y893" s="57">
        <v>67.88</v>
      </c>
      <c r="Z893" s="57">
        <v>69.364999999999995</v>
      </c>
      <c r="AA893" s="57">
        <v>69.290000000000006</v>
      </c>
      <c r="AB893" s="57">
        <v>82.2</v>
      </c>
      <c r="AC893" s="57">
        <v>58.9</v>
      </c>
      <c r="AD893" s="57">
        <v>72.599999999999994</v>
      </c>
      <c r="AE893" s="57">
        <v>67.099999999999994</v>
      </c>
      <c r="AF893" s="64">
        <v>17.404299999999999</v>
      </c>
      <c r="AG893" s="64">
        <v>19.952999999999999</v>
      </c>
      <c r="AH893" s="64">
        <v>22.4725</v>
      </c>
      <c r="AI893" s="64">
        <v>20.7928</v>
      </c>
      <c r="AJ893" s="61">
        <v>0.4513888888888889</v>
      </c>
      <c r="AK893" s="216">
        <v>250</v>
      </c>
      <c r="AL893" s="62">
        <v>471.43124228866344</v>
      </c>
      <c r="AM893" s="24" t="s">
        <v>6245</v>
      </c>
      <c r="AN893" s="216" t="s">
        <v>6337</v>
      </c>
      <c r="AO893" s="216" t="s">
        <v>6007</v>
      </c>
      <c r="AP893" s="216" t="s">
        <v>6884</v>
      </c>
      <c r="AQ893" s="216" t="s">
        <v>6885</v>
      </c>
      <c r="AR893" s="216" t="s">
        <v>6886</v>
      </c>
      <c r="AS893" s="24" t="s">
        <v>6887</v>
      </c>
      <c r="AT893" s="24" t="s">
        <v>6370</v>
      </c>
      <c r="AU893" s="24" t="s">
        <v>5984</v>
      </c>
      <c r="AV893" s="24" t="s">
        <v>6016</v>
      </c>
      <c r="AW893" s="24" t="s">
        <v>5991</v>
      </c>
      <c r="AX893" s="24" t="s">
        <v>5991</v>
      </c>
      <c r="AY893" s="24" t="s">
        <v>7121</v>
      </c>
      <c r="AZ893" s="216" t="s">
        <v>7336</v>
      </c>
      <c r="BA893" s="216" t="s">
        <v>7171</v>
      </c>
      <c r="BB893" s="57" t="s">
        <v>5474</v>
      </c>
      <c r="BC893" s="202"/>
      <c r="BD893" s="24"/>
      <c r="BE893" s="151"/>
      <c r="BG893" s="151"/>
      <c r="BI893" s="151"/>
      <c r="BL893" s="152"/>
    </row>
    <row r="894" spans="1:64" s="169" customFormat="1">
      <c r="A894" s="24">
        <v>4126</v>
      </c>
      <c r="B894" s="24" t="s">
        <v>893</v>
      </c>
      <c r="C894" s="57">
        <v>69.900000000000006</v>
      </c>
      <c r="D894" s="57">
        <v>70.099999999999994</v>
      </c>
      <c r="E894" s="57">
        <v>69.400000000000006</v>
      </c>
      <c r="F894" s="57">
        <v>70.099999999999994</v>
      </c>
      <c r="G894" s="57">
        <v>70</v>
      </c>
      <c r="H894" s="57">
        <v>70.3</v>
      </c>
      <c r="I894" s="57">
        <v>69.900000000000006</v>
      </c>
      <c r="J894" s="57">
        <v>70</v>
      </c>
      <c r="K894" s="57">
        <v>70</v>
      </c>
      <c r="L894" s="57">
        <v>70.3</v>
      </c>
      <c r="M894" s="57">
        <v>70</v>
      </c>
      <c r="N894" s="57">
        <v>70.099999999999994</v>
      </c>
      <c r="O894" s="63">
        <v>1.4285714285714199E-3</v>
      </c>
      <c r="P894" s="57">
        <v>29</v>
      </c>
      <c r="Q894" s="57">
        <v>126</v>
      </c>
      <c r="R894" s="57">
        <v>163.65</v>
      </c>
      <c r="S894" s="57">
        <v>69.8</v>
      </c>
      <c r="T894" s="57">
        <v>70.53</v>
      </c>
      <c r="U894" s="57">
        <v>71.336699999999993</v>
      </c>
      <c r="V894" s="57">
        <v>69.88</v>
      </c>
      <c r="W894" s="57">
        <v>70.47</v>
      </c>
      <c r="X894" s="57">
        <v>71.234999999999999</v>
      </c>
      <c r="Y894" s="57">
        <v>69.92</v>
      </c>
      <c r="Z894" s="57">
        <v>70.44</v>
      </c>
      <c r="AA894" s="57">
        <v>71.178299999999993</v>
      </c>
      <c r="AB894" s="57">
        <v>84.7</v>
      </c>
      <c r="AC894" s="57">
        <v>65.599999999999994</v>
      </c>
      <c r="AD894" s="57">
        <v>71.5</v>
      </c>
      <c r="AE894" s="57">
        <v>68.900000000000006</v>
      </c>
      <c r="AF894" s="64">
        <v>47.972700000000003</v>
      </c>
      <c r="AG894" s="64">
        <v>36.837899999999998</v>
      </c>
      <c r="AH894" s="64">
        <v>55.511200000000002</v>
      </c>
      <c r="AI894" s="64">
        <v>43.062399999999997</v>
      </c>
      <c r="AJ894" s="61">
        <v>0.4513888888888889</v>
      </c>
      <c r="AK894" s="216">
        <v>50</v>
      </c>
      <c r="AL894" s="62">
        <v>109.85565191633688</v>
      </c>
      <c r="AM894" s="24" t="s">
        <v>6610</v>
      </c>
      <c r="AN894" s="216" t="s">
        <v>6009</v>
      </c>
      <c r="AO894" s="216" t="s">
        <v>5961</v>
      </c>
      <c r="AP894" s="216" t="s">
        <v>6884</v>
      </c>
      <c r="AQ894" s="216" t="s">
        <v>6885</v>
      </c>
      <c r="AR894" s="216" t="s">
        <v>6886</v>
      </c>
      <c r="AS894" s="24" t="s">
        <v>6887</v>
      </c>
      <c r="AT894" s="24" t="s">
        <v>6425</v>
      </c>
      <c r="AU894" s="24" t="s">
        <v>6166</v>
      </c>
      <c r="AV894" s="24" t="s">
        <v>6492</v>
      </c>
      <c r="AW894" s="24" t="s">
        <v>5996</v>
      </c>
      <c r="AX894" s="24" t="s">
        <v>5979</v>
      </c>
      <c r="AY894" s="24" t="s">
        <v>7039</v>
      </c>
      <c r="AZ894" s="216" t="s">
        <v>6958</v>
      </c>
      <c r="BA894" s="216" t="s">
        <v>6933</v>
      </c>
      <c r="BB894" s="57" t="s">
        <v>5474</v>
      </c>
      <c r="BC894" s="202"/>
      <c r="BD894" s="24"/>
      <c r="BE894" s="151"/>
      <c r="BG894" s="151"/>
      <c r="BI894" s="151"/>
      <c r="BL894" s="152"/>
    </row>
    <row r="895" spans="1:64" s="169" customFormat="1">
      <c r="A895" s="24">
        <v>4127</v>
      </c>
      <c r="B895" s="24" t="s">
        <v>894</v>
      </c>
      <c r="C895" s="57">
        <v>11.3</v>
      </c>
      <c r="D895" s="57">
        <v>11.4</v>
      </c>
      <c r="E895" s="57">
        <v>11</v>
      </c>
      <c r="F895" s="57">
        <v>11.05</v>
      </c>
      <c r="G895" s="57">
        <v>11.05</v>
      </c>
      <c r="H895" s="57">
        <v>11.2</v>
      </c>
      <c r="I895" s="57">
        <v>10.8</v>
      </c>
      <c r="J895" s="57">
        <v>11.05</v>
      </c>
      <c r="K895" s="57">
        <v>11.1</v>
      </c>
      <c r="L895" s="57">
        <v>11.1</v>
      </c>
      <c r="M895" s="57">
        <v>11</v>
      </c>
      <c r="N895" s="57">
        <v>11.05</v>
      </c>
      <c r="O895" s="63">
        <v>0</v>
      </c>
      <c r="P895" s="57">
        <v>55</v>
      </c>
      <c r="Q895" s="57">
        <v>229</v>
      </c>
      <c r="R895" s="57">
        <v>195.45</v>
      </c>
      <c r="S895" s="57">
        <v>10.75</v>
      </c>
      <c r="T895" s="57">
        <v>10.6625</v>
      </c>
      <c r="U895" s="57">
        <v>10.8192</v>
      </c>
      <c r="V895" s="57">
        <v>10.88</v>
      </c>
      <c r="W895" s="57">
        <v>10.682499999999999</v>
      </c>
      <c r="X895" s="57">
        <v>10.816700000000001</v>
      </c>
      <c r="Y895" s="57">
        <v>11.01</v>
      </c>
      <c r="Z895" s="57">
        <v>10.702500000000001</v>
      </c>
      <c r="AA895" s="57">
        <v>10.817500000000001</v>
      </c>
      <c r="AB895" s="57">
        <v>14</v>
      </c>
      <c r="AC895" s="57">
        <v>9.81</v>
      </c>
      <c r="AD895" s="57">
        <v>11.4</v>
      </c>
      <c r="AE895" s="57">
        <v>10.199999999999999</v>
      </c>
      <c r="AF895" s="64">
        <v>61.905200000000001</v>
      </c>
      <c r="AG895" s="64">
        <v>51.922699999999999</v>
      </c>
      <c r="AH895" s="64">
        <v>64.881200000000007</v>
      </c>
      <c r="AI895" s="64">
        <v>56.242199999999997</v>
      </c>
      <c r="AJ895" s="61">
        <v>0.4513888888888889</v>
      </c>
      <c r="AK895" s="216">
        <v>100</v>
      </c>
      <c r="AL895" s="62">
        <v>122.69831803326629</v>
      </c>
      <c r="AM895" s="24" t="s">
        <v>6015</v>
      </c>
      <c r="AN895" s="216" t="s">
        <v>6009</v>
      </c>
      <c r="AO895" s="216" t="s">
        <v>5961</v>
      </c>
      <c r="AP895" s="216" t="s">
        <v>6908</v>
      </c>
      <c r="AQ895" s="216" t="s">
        <v>6900</v>
      </c>
      <c r="AR895" s="216" t="s">
        <v>6886</v>
      </c>
      <c r="AS895" s="24" t="s">
        <v>7139</v>
      </c>
      <c r="AT895" s="24" t="s">
        <v>5984</v>
      </c>
      <c r="AU895" s="24" t="s">
        <v>5985</v>
      </c>
      <c r="AV895" s="24" t="s">
        <v>6017</v>
      </c>
      <c r="AW895" s="24" t="s">
        <v>5979</v>
      </c>
      <c r="AX895" s="24" t="s">
        <v>5970</v>
      </c>
      <c r="AY895" s="24" t="s">
        <v>7669</v>
      </c>
      <c r="AZ895" s="216" t="s">
        <v>7706</v>
      </c>
      <c r="BA895" s="216" t="s">
        <v>7145</v>
      </c>
      <c r="BB895" s="57" t="s">
        <v>6944</v>
      </c>
      <c r="BC895" s="202"/>
      <c r="BD895" s="24"/>
      <c r="BE895" s="151"/>
      <c r="BG895" s="151"/>
      <c r="BI895" s="151"/>
      <c r="BL895" s="152"/>
    </row>
    <row r="896" spans="1:64" s="169" customFormat="1">
      <c r="A896" s="24">
        <v>4128</v>
      </c>
      <c r="B896" s="24" t="s">
        <v>895</v>
      </c>
      <c r="C896" s="57">
        <v>52.2</v>
      </c>
      <c r="D896" s="57">
        <v>52.8</v>
      </c>
      <c r="E896" s="57">
        <v>51.6</v>
      </c>
      <c r="F896" s="57">
        <v>52</v>
      </c>
      <c r="G896" s="57">
        <v>52.5</v>
      </c>
      <c r="H896" s="57">
        <v>53.6</v>
      </c>
      <c r="I896" s="57">
        <v>51.9</v>
      </c>
      <c r="J896" s="57">
        <v>53</v>
      </c>
      <c r="K896" s="57">
        <v>53.2</v>
      </c>
      <c r="L896" s="57">
        <v>53.9</v>
      </c>
      <c r="M896" s="57">
        <v>53.2</v>
      </c>
      <c r="N896" s="57">
        <v>53.6</v>
      </c>
      <c r="O896" s="63">
        <v>1.13207547169811E-2</v>
      </c>
      <c r="P896" s="57">
        <v>480</v>
      </c>
      <c r="Q896" s="57">
        <v>1217</v>
      </c>
      <c r="R896" s="57">
        <v>1432.9</v>
      </c>
      <c r="S896" s="57">
        <v>52.72</v>
      </c>
      <c r="T896" s="57">
        <v>55.51</v>
      </c>
      <c r="U896" s="57">
        <v>57.971699999999998</v>
      </c>
      <c r="V896" s="57">
        <v>52.5</v>
      </c>
      <c r="W896" s="57">
        <v>55.36</v>
      </c>
      <c r="X896" s="57">
        <v>57.923299999999998</v>
      </c>
      <c r="Y896" s="57">
        <v>52.46</v>
      </c>
      <c r="Z896" s="57">
        <v>55.28</v>
      </c>
      <c r="AA896" s="57">
        <v>57.865000000000002</v>
      </c>
      <c r="AB896" s="57">
        <v>91.7</v>
      </c>
      <c r="AC896" s="57">
        <v>51.6</v>
      </c>
      <c r="AD896" s="57">
        <v>60</v>
      </c>
      <c r="AE896" s="57">
        <v>51.6</v>
      </c>
      <c r="AF896" s="64">
        <v>13.873699999999999</v>
      </c>
      <c r="AG896" s="64">
        <v>10.834300000000001</v>
      </c>
      <c r="AH896" s="64">
        <v>24.0639</v>
      </c>
      <c r="AI896" s="64">
        <v>15.244199999999999</v>
      </c>
      <c r="AJ896" s="61">
        <v>0.4513888888888889</v>
      </c>
      <c r="AK896" s="216">
        <v>500</v>
      </c>
      <c r="AL896" s="62">
        <v>937.7135527847131</v>
      </c>
      <c r="AM896" s="24" t="s">
        <v>7614</v>
      </c>
      <c r="AN896" s="216" t="s">
        <v>6009</v>
      </c>
      <c r="AO896" s="216" t="s">
        <v>6007</v>
      </c>
      <c r="AP896" s="216" t="s">
        <v>6884</v>
      </c>
      <c r="AQ896" s="216" t="s">
        <v>6885</v>
      </c>
      <c r="AR896" s="216" t="s">
        <v>6886</v>
      </c>
      <c r="AS896" s="24" t="s">
        <v>7198</v>
      </c>
      <c r="AT896" s="24" t="s">
        <v>6216</v>
      </c>
      <c r="AU896" s="24" t="s">
        <v>6066</v>
      </c>
      <c r="AV896" s="24" t="s">
        <v>6055</v>
      </c>
      <c r="AW896" s="24" t="s">
        <v>5986</v>
      </c>
      <c r="AX896" s="24" t="s">
        <v>5979</v>
      </c>
      <c r="AY896" s="24" t="s">
        <v>7092</v>
      </c>
      <c r="AZ896" s="216" t="s">
        <v>6932</v>
      </c>
      <c r="BA896" s="216" t="s">
        <v>6920</v>
      </c>
      <c r="BB896" s="57" t="s">
        <v>5474</v>
      </c>
      <c r="BC896" s="202"/>
      <c r="BD896" s="24"/>
      <c r="BE896" s="151"/>
      <c r="BG896" s="151"/>
      <c r="BI896" s="151"/>
      <c r="BL896" s="152"/>
    </row>
    <row r="897" spans="1:64" s="169" customFormat="1">
      <c r="A897" s="24">
        <v>4129</v>
      </c>
      <c r="B897" s="24" t="s">
        <v>896</v>
      </c>
      <c r="C897" s="57">
        <v>30.6</v>
      </c>
      <c r="D897" s="57">
        <v>31.05</v>
      </c>
      <c r="E897" s="57">
        <v>30.6</v>
      </c>
      <c r="F897" s="57">
        <v>30.8</v>
      </c>
      <c r="G897" s="57">
        <v>30.8</v>
      </c>
      <c r="H897" s="57">
        <v>30.85</v>
      </c>
      <c r="I897" s="57">
        <v>30.7</v>
      </c>
      <c r="J897" s="57">
        <v>30.75</v>
      </c>
      <c r="K897" s="57">
        <v>30.55</v>
      </c>
      <c r="L897" s="57">
        <v>31</v>
      </c>
      <c r="M897" s="57">
        <v>30.55</v>
      </c>
      <c r="N897" s="57">
        <v>30.65</v>
      </c>
      <c r="O897" s="63">
        <v>-3.2520325203252002E-3</v>
      </c>
      <c r="P897" s="57">
        <v>48</v>
      </c>
      <c r="Q897" s="57">
        <v>48</v>
      </c>
      <c r="R897" s="57">
        <v>68.7</v>
      </c>
      <c r="S897" s="57">
        <v>31.01</v>
      </c>
      <c r="T897" s="57">
        <v>32.68</v>
      </c>
      <c r="U897" s="57">
        <v>33.166699999999999</v>
      </c>
      <c r="V897" s="57">
        <v>30.88</v>
      </c>
      <c r="W897" s="57">
        <v>32.517499999999998</v>
      </c>
      <c r="X897" s="57">
        <v>33.121699999999997</v>
      </c>
      <c r="Y897" s="57">
        <v>30.76</v>
      </c>
      <c r="Z897" s="57">
        <v>32.347499999999997</v>
      </c>
      <c r="AA897" s="57">
        <v>33.057499999999997</v>
      </c>
      <c r="AB897" s="57">
        <v>38.700000000000003</v>
      </c>
      <c r="AC897" s="57">
        <v>29.55</v>
      </c>
      <c r="AD897" s="57">
        <v>34.5</v>
      </c>
      <c r="AE897" s="57">
        <v>30.55</v>
      </c>
      <c r="AF897" s="64">
        <v>8.6920000000000002</v>
      </c>
      <c r="AG897" s="64">
        <v>7.1588000000000003</v>
      </c>
      <c r="AH897" s="64">
        <v>7.8148999999999997</v>
      </c>
      <c r="AI897" s="64">
        <v>7.3775000000000004</v>
      </c>
      <c r="AJ897" s="61">
        <v>0.4513888888888889</v>
      </c>
      <c r="AK897" s="216">
        <v>50</v>
      </c>
      <c r="AL897" s="62">
        <v>181.83004455117828</v>
      </c>
      <c r="AM897" s="24" t="s">
        <v>6664</v>
      </c>
      <c r="AN897" s="216" t="s">
        <v>5967</v>
      </c>
      <c r="AO897" s="216" t="s">
        <v>6047</v>
      </c>
      <c r="AP897" s="216" t="s">
        <v>6884</v>
      </c>
      <c r="AQ897" s="216" t="s">
        <v>6885</v>
      </c>
      <c r="AR897" s="216" t="s">
        <v>6916</v>
      </c>
      <c r="AS897" s="24" t="s">
        <v>6945</v>
      </c>
      <c r="AT897" s="24" t="s">
        <v>6055</v>
      </c>
      <c r="AU897" s="24" t="s">
        <v>6561</v>
      </c>
      <c r="AV897" s="24" t="s">
        <v>6492</v>
      </c>
      <c r="AW897" s="24" t="s">
        <v>6033</v>
      </c>
      <c r="AX897" s="24" t="s">
        <v>5979</v>
      </c>
      <c r="AY897" s="24" t="s">
        <v>7786</v>
      </c>
      <c r="AZ897" s="216" t="s">
        <v>6947</v>
      </c>
      <c r="BA897" s="216" t="s">
        <v>7208</v>
      </c>
      <c r="BB897" s="57" t="s">
        <v>5474</v>
      </c>
      <c r="BC897" s="202"/>
      <c r="BD897" s="24"/>
      <c r="BE897" s="151"/>
      <c r="BG897" s="151"/>
      <c r="BI897" s="151"/>
      <c r="BL897" s="152"/>
    </row>
    <row r="898" spans="1:64" s="169" customFormat="1">
      <c r="A898" s="24">
        <v>4130</v>
      </c>
      <c r="B898" s="24" t="s">
        <v>897</v>
      </c>
      <c r="C898" s="57">
        <v>23.95</v>
      </c>
      <c r="D898" s="57">
        <v>23.95</v>
      </c>
      <c r="E898" s="57">
        <v>23.7</v>
      </c>
      <c r="F898" s="57">
        <v>23.9</v>
      </c>
      <c r="G898" s="57">
        <v>24</v>
      </c>
      <c r="H898" s="57">
        <v>24.1</v>
      </c>
      <c r="I898" s="57">
        <v>23.85</v>
      </c>
      <c r="J898" s="57">
        <v>23.9</v>
      </c>
      <c r="K898" s="57">
        <v>24.1</v>
      </c>
      <c r="L898" s="57">
        <v>24.25</v>
      </c>
      <c r="M898" s="57">
        <v>24</v>
      </c>
      <c r="N898" s="57">
        <v>24.2</v>
      </c>
      <c r="O898" s="63">
        <v>1.2552301255230099E-2</v>
      </c>
      <c r="P898" s="57">
        <v>20</v>
      </c>
      <c r="Q898" s="57">
        <v>86</v>
      </c>
      <c r="R898" s="57">
        <v>210.5</v>
      </c>
      <c r="S898" s="57">
        <v>23.95</v>
      </c>
      <c r="T898" s="57">
        <v>24.8825</v>
      </c>
      <c r="U898" s="57">
        <v>25.127500000000001</v>
      </c>
      <c r="V898" s="57">
        <v>23.89</v>
      </c>
      <c r="W898" s="57">
        <v>24.82</v>
      </c>
      <c r="X898" s="57">
        <v>25.1067</v>
      </c>
      <c r="Y898" s="57">
        <v>23.91</v>
      </c>
      <c r="Z898" s="57">
        <v>24.772500000000001</v>
      </c>
      <c r="AA898" s="57">
        <v>25.090800000000002</v>
      </c>
      <c r="AB898" s="57">
        <v>39.1</v>
      </c>
      <c r="AC898" s="57">
        <v>23.65</v>
      </c>
      <c r="AD898" s="57">
        <v>25.9</v>
      </c>
      <c r="AE898" s="57">
        <v>23.65</v>
      </c>
      <c r="AF898" s="64">
        <v>13.5641</v>
      </c>
      <c r="AG898" s="64">
        <v>12.730600000000001</v>
      </c>
      <c r="AH898" s="64">
        <v>22.623000000000001</v>
      </c>
      <c r="AI898" s="64">
        <v>16.028099999999998</v>
      </c>
      <c r="AJ898" s="61">
        <v>0.4513888888888889</v>
      </c>
      <c r="AK898" s="216">
        <v>50</v>
      </c>
      <c r="AL898" s="62">
        <v>75.762518562990948</v>
      </c>
      <c r="AM898" s="24" t="s">
        <v>7965</v>
      </c>
      <c r="AN898" s="216" t="s">
        <v>6009</v>
      </c>
      <c r="AO898" s="216" t="s">
        <v>6007</v>
      </c>
      <c r="AP898" s="216" t="s">
        <v>6884</v>
      </c>
      <c r="AQ898" s="216" t="s">
        <v>6885</v>
      </c>
      <c r="AR898" s="216" t="s">
        <v>6886</v>
      </c>
      <c r="AS898" s="24" t="s">
        <v>6951</v>
      </c>
      <c r="AT898" s="24" t="s">
        <v>6345</v>
      </c>
      <c r="AU898" s="24" t="s">
        <v>5984</v>
      </c>
      <c r="AV898" s="24" t="s">
        <v>6016</v>
      </c>
      <c r="AW898" s="24" t="s">
        <v>5990</v>
      </c>
      <c r="AX898" s="24" t="s">
        <v>5986</v>
      </c>
      <c r="AY898" s="24" t="s">
        <v>7966</v>
      </c>
      <c r="AZ898" s="216" t="s">
        <v>6936</v>
      </c>
      <c r="BA898" s="216" t="s">
        <v>6914</v>
      </c>
      <c r="BB898" s="57" t="s">
        <v>5474</v>
      </c>
      <c r="BC898" s="202"/>
      <c r="BD898" s="24"/>
      <c r="BE898" s="151"/>
      <c r="BG898" s="151"/>
      <c r="BI898" s="151"/>
      <c r="BL898" s="152"/>
    </row>
    <row r="899" spans="1:64" s="169" customFormat="1">
      <c r="A899" s="24">
        <v>4131</v>
      </c>
      <c r="B899" s="24" t="s">
        <v>898</v>
      </c>
      <c r="C899" s="57">
        <v>5.77</v>
      </c>
      <c r="D899" s="57">
        <v>5.78</v>
      </c>
      <c r="E899" s="57">
        <v>5.77</v>
      </c>
      <c r="F899" s="57">
        <v>5.78</v>
      </c>
      <c r="G899" s="57">
        <v>5.8</v>
      </c>
      <c r="H899" s="57">
        <v>5.8</v>
      </c>
      <c r="I899" s="57">
        <v>5.8</v>
      </c>
      <c r="J899" s="57">
        <v>5.8</v>
      </c>
      <c r="K899" s="57">
        <v>6</v>
      </c>
      <c r="L899" s="57">
        <v>6</v>
      </c>
      <c r="M899" s="57">
        <v>6</v>
      </c>
      <c r="N899" s="57">
        <v>6</v>
      </c>
      <c r="O899" s="63">
        <v>3.4482758620689599E-2</v>
      </c>
      <c r="P899" s="57">
        <v>7</v>
      </c>
      <c r="Q899" s="57">
        <v>14</v>
      </c>
      <c r="R899" s="57">
        <v>16.315799999999999</v>
      </c>
      <c r="S899" s="57">
        <v>5.7140000000000004</v>
      </c>
      <c r="T899" s="57">
        <v>6.2020999999999997</v>
      </c>
      <c r="U899" s="57">
        <v>6.6612</v>
      </c>
      <c r="V899" s="57">
        <v>5.7640000000000002</v>
      </c>
      <c r="W899" s="57">
        <v>6.16</v>
      </c>
      <c r="X899" s="57">
        <v>6.6441999999999997</v>
      </c>
      <c r="Y899" s="57">
        <v>5.7919999999999998</v>
      </c>
      <c r="Z899" s="57">
        <v>6.1388999999999996</v>
      </c>
      <c r="AA899" s="57">
        <v>6.6298000000000004</v>
      </c>
      <c r="AB899" s="57">
        <v>11</v>
      </c>
      <c r="AC899" s="57">
        <v>4.8499999999999996</v>
      </c>
      <c r="AD899" s="57">
        <v>6.6</v>
      </c>
      <c r="AE899" s="57">
        <v>5.55</v>
      </c>
      <c r="AF899" s="64">
        <v>27.689800000000002</v>
      </c>
      <c r="AG899" s="64">
        <v>21.241499999999998</v>
      </c>
      <c r="AH899" s="64">
        <v>40.847900000000003</v>
      </c>
      <c r="AI899" s="64">
        <v>27.777000000000001</v>
      </c>
      <c r="AJ899" s="61">
        <v>0.4513888888888889</v>
      </c>
      <c r="AK899" s="216">
        <v>50</v>
      </c>
      <c r="AL899" s="62">
        <v>26.516881497046832</v>
      </c>
      <c r="AM899" s="24" t="s">
        <v>7691</v>
      </c>
      <c r="AN899" s="216" t="s">
        <v>6009</v>
      </c>
      <c r="AO899" s="216" t="s">
        <v>5971</v>
      </c>
      <c r="AP899" s="216" t="s">
        <v>6884</v>
      </c>
      <c r="AQ899" s="216" t="s">
        <v>6885</v>
      </c>
      <c r="AR899" s="216" t="s">
        <v>6886</v>
      </c>
      <c r="AS899" s="24" t="s">
        <v>5474</v>
      </c>
      <c r="AT899" s="24" t="s">
        <v>6493</v>
      </c>
      <c r="AU899" s="24" t="s">
        <v>6577</v>
      </c>
      <c r="AV899" s="24" t="s">
        <v>6577</v>
      </c>
      <c r="AW899" s="24" t="s">
        <v>5979</v>
      </c>
      <c r="AX899" s="24" t="s">
        <v>5979</v>
      </c>
      <c r="AY899" s="24" t="s">
        <v>7590</v>
      </c>
      <c r="AZ899" s="216" t="s">
        <v>7138</v>
      </c>
      <c r="BA899" s="216" t="s">
        <v>7086</v>
      </c>
      <c r="BB899" s="57" t="s">
        <v>5474</v>
      </c>
      <c r="BC899" s="202"/>
      <c r="BD899" s="24"/>
      <c r="BE899" s="151"/>
      <c r="BG899" s="151"/>
      <c r="BI899" s="151"/>
      <c r="BL899" s="152"/>
    </row>
    <row r="900" spans="1:64" s="169" customFormat="1">
      <c r="A900" s="24">
        <v>4132</v>
      </c>
      <c r="B900" s="24" t="s">
        <v>3092</v>
      </c>
      <c r="C900" s="57">
        <v>104</v>
      </c>
      <c r="D900" s="57">
        <v>104.5</v>
      </c>
      <c r="E900" s="57">
        <v>99.6</v>
      </c>
      <c r="F900" s="57">
        <v>100.5</v>
      </c>
      <c r="G900" s="57">
        <v>102.5</v>
      </c>
      <c r="H900" s="57">
        <v>102.5</v>
      </c>
      <c r="I900" s="57">
        <v>98.1</v>
      </c>
      <c r="J900" s="57">
        <v>100</v>
      </c>
      <c r="K900" s="57">
        <v>101</v>
      </c>
      <c r="L900" s="57">
        <v>112.5</v>
      </c>
      <c r="M900" s="57">
        <v>100</v>
      </c>
      <c r="N900" s="57">
        <v>107</v>
      </c>
      <c r="O900" s="63">
        <v>6.4253033618460298E-2</v>
      </c>
      <c r="P900" s="57">
        <v>1070</v>
      </c>
      <c r="Q900" s="57">
        <v>687</v>
      </c>
      <c r="R900" s="57">
        <v>1498.3</v>
      </c>
      <c r="S900" s="57">
        <v>100.44</v>
      </c>
      <c r="T900" s="57">
        <v>107.23</v>
      </c>
      <c r="U900" s="57">
        <v>86.718299999999999</v>
      </c>
      <c r="V900" s="57">
        <v>101.2</v>
      </c>
      <c r="W900" s="57">
        <v>107.18</v>
      </c>
      <c r="X900" s="57">
        <v>87.461699999999993</v>
      </c>
      <c r="Y900" s="57">
        <v>101.7</v>
      </c>
      <c r="Z900" s="57">
        <v>107.535</v>
      </c>
      <c r="AA900" s="57">
        <v>88.334999999999994</v>
      </c>
      <c r="AB900" s="57"/>
      <c r="AC900" s="57"/>
      <c r="AD900" s="57">
        <v>126.5</v>
      </c>
      <c r="AE900" s="57">
        <v>90.3</v>
      </c>
      <c r="AF900" s="64">
        <v>33.318899999999999</v>
      </c>
      <c r="AG900" s="64">
        <v>35.255000000000003</v>
      </c>
      <c r="AH900" s="64">
        <v>40.645299999999999</v>
      </c>
      <c r="AI900" s="64">
        <v>37.051699999999997</v>
      </c>
      <c r="AJ900" s="61">
        <v>0.4548611111111111</v>
      </c>
      <c r="AK900" s="216">
        <v>1500</v>
      </c>
      <c r="AL900" s="62">
        <v>2022.7096127307541</v>
      </c>
      <c r="AM900" s="24" t="s">
        <v>6157</v>
      </c>
      <c r="AN900" s="216" t="s">
        <v>5981</v>
      </c>
      <c r="AO900" s="216" t="s">
        <v>5971</v>
      </c>
      <c r="AP900" s="216" t="s">
        <v>6908</v>
      </c>
      <c r="AQ900" s="216" t="s">
        <v>6885</v>
      </c>
      <c r="AR900" s="216" t="s">
        <v>6886</v>
      </c>
      <c r="AS900" s="24" t="s">
        <v>6989</v>
      </c>
      <c r="AT900" s="24" t="s">
        <v>5962</v>
      </c>
      <c r="AU900" s="24" t="s">
        <v>6209</v>
      </c>
      <c r="AV900" s="24" t="s">
        <v>5982</v>
      </c>
      <c r="AW900" s="24" t="s">
        <v>5986</v>
      </c>
      <c r="AX900" s="24" t="s">
        <v>5965</v>
      </c>
      <c r="AY900" s="24" t="s">
        <v>7590</v>
      </c>
      <c r="AZ900" s="216" t="s">
        <v>7967</v>
      </c>
      <c r="BA900" s="216" t="s">
        <v>7968</v>
      </c>
      <c r="BB900" s="57" t="s">
        <v>6898</v>
      </c>
      <c r="BC900" s="202"/>
      <c r="BD900" s="24"/>
      <c r="BE900" s="151"/>
      <c r="BG900" s="151"/>
      <c r="BI900" s="151"/>
      <c r="BL900" s="152"/>
    </row>
    <row r="901" spans="1:64" s="169" customFormat="1">
      <c r="A901" s="24">
        <v>4133</v>
      </c>
      <c r="B901" s="24" t="s">
        <v>899</v>
      </c>
      <c r="C901" s="57">
        <v>47.5</v>
      </c>
      <c r="D901" s="57">
        <v>48.3</v>
      </c>
      <c r="E901" s="57">
        <v>47.5</v>
      </c>
      <c r="F901" s="57">
        <v>48.2</v>
      </c>
      <c r="G901" s="57">
        <v>48.5</v>
      </c>
      <c r="H901" s="57">
        <v>48.55</v>
      </c>
      <c r="I901" s="57">
        <v>47</v>
      </c>
      <c r="J901" s="57">
        <v>47.05</v>
      </c>
      <c r="K901" s="57">
        <v>46.8</v>
      </c>
      <c r="L901" s="57">
        <v>47.9</v>
      </c>
      <c r="M901" s="57">
        <v>46.8</v>
      </c>
      <c r="N901" s="57">
        <v>47.35</v>
      </c>
      <c r="O901" s="63">
        <v>6.3761955366631196E-3</v>
      </c>
      <c r="P901" s="57">
        <v>119</v>
      </c>
      <c r="Q901" s="57">
        <v>423</v>
      </c>
      <c r="R901" s="57">
        <v>664.6</v>
      </c>
      <c r="S901" s="57">
        <v>47.58</v>
      </c>
      <c r="T901" s="57">
        <v>50.327500000000001</v>
      </c>
      <c r="U901" s="57">
        <v>59.172499999999999</v>
      </c>
      <c r="V901" s="57">
        <v>47.59</v>
      </c>
      <c r="W901" s="57">
        <v>50.075000000000003</v>
      </c>
      <c r="X901" s="57">
        <v>58.886699999999998</v>
      </c>
      <c r="Y901" s="57">
        <v>47.48</v>
      </c>
      <c r="Z901" s="57">
        <v>49.932499999999997</v>
      </c>
      <c r="AA901" s="57">
        <v>58.629199999999997</v>
      </c>
      <c r="AB901" s="57">
        <v>84.8</v>
      </c>
      <c r="AC901" s="57">
        <v>44.55</v>
      </c>
      <c r="AD901" s="57">
        <v>54.9</v>
      </c>
      <c r="AE901" s="57">
        <v>44.55</v>
      </c>
      <c r="AF901" s="64">
        <v>36.702199999999998</v>
      </c>
      <c r="AG901" s="64">
        <v>30.918399999999998</v>
      </c>
      <c r="AH901" s="64">
        <v>37.706899999999997</v>
      </c>
      <c r="AI901" s="64">
        <v>33.181199999999997</v>
      </c>
      <c r="AJ901" s="61">
        <v>0.4548611111111111</v>
      </c>
      <c r="AK901" s="216">
        <v>150</v>
      </c>
      <c r="AL901" s="62">
        <v>250.24259006984875</v>
      </c>
      <c r="AM901" s="24" t="s">
        <v>6120</v>
      </c>
      <c r="AN901" s="216" t="s">
        <v>6009</v>
      </c>
      <c r="AO901" s="216" t="s">
        <v>5971</v>
      </c>
      <c r="AP901" s="216" t="s">
        <v>6884</v>
      </c>
      <c r="AQ901" s="216" t="s">
        <v>6885</v>
      </c>
      <c r="AR901" s="216" t="s">
        <v>6916</v>
      </c>
      <c r="AS901" s="24" t="s">
        <v>5474</v>
      </c>
      <c r="AT901" s="24" t="s">
        <v>6055</v>
      </c>
      <c r="AU901" s="24" t="s">
        <v>5962</v>
      </c>
      <c r="AV901" s="24" t="s">
        <v>6055</v>
      </c>
      <c r="AW901" s="24" t="s">
        <v>5970</v>
      </c>
      <c r="AX901" s="24" t="s">
        <v>5979</v>
      </c>
      <c r="AY901" s="24" t="s">
        <v>7076</v>
      </c>
      <c r="AZ901" s="216" t="s">
        <v>7031</v>
      </c>
      <c r="BA901" s="216" t="s">
        <v>7608</v>
      </c>
      <c r="BB901" s="57" t="s">
        <v>5474</v>
      </c>
      <c r="BC901" s="202"/>
      <c r="BD901" s="24"/>
      <c r="BE901" s="151"/>
      <c r="BG901" s="151"/>
      <c r="BI901" s="151"/>
      <c r="BL901" s="152"/>
    </row>
    <row r="902" spans="1:64" s="169" customFormat="1">
      <c r="A902" s="24">
        <v>4137</v>
      </c>
      <c r="B902" s="24" t="s">
        <v>900</v>
      </c>
      <c r="C902" s="57">
        <v>185.5</v>
      </c>
      <c r="D902" s="57">
        <v>188</v>
      </c>
      <c r="E902" s="57">
        <v>185</v>
      </c>
      <c r="F902" s="57">
        <v>186.5</v>
      </c>
      <c r="G902" s="57">
        <v>187</v>
      </c>
      <c r="H902" s="57">
        <v>188</v>
      </c>
      <c r="I902" s="57">
        <v>183.5</v>
      </c>
      <c r="J902" s="57">
        <v>187</v>
      </c>
      <c r="K902" s="57">
        <v>188</v>
      </c>
      <c r="L902" s="57">
        <v>189</v>
      </c>
      <c r="M902" s="57">
        <v>185</v>
      </c>
      <c r="N902" s="57">
        <v>185</v>
      </c>
      <c r="O902" s="63">
        <v>-1.06951871657754E-2</v>
      </c>
      <c r="P902" s="57">
        <v>130</v>
      </c>
      <c r="Q902" s="57">
        <v>109</v>
      </c>
      <c r="R902" s="57">
        <v>122.95</v>
      </c>
      <c r="S902" s="57">
        <v>186.8</v>
      </c>
      <c r="T902" s="57">
        <v>196.85</v>
      </c>
      <c r="U902" s="57">
        <v>206.13329999999999</v>
      </c>
      <c r="V902" s="57">
        <v>186.1</v>
      </c>
      <c r="W902" s="57">
        <v>195.47499999999999</v>
      </c>
      <c r="X902" s="57">
        <v>205.75</v>
      </c>
      <c r="Y902" s="57">
        <v>185.1</v>
      </c>
      <c r="Z902" s="57">
        <v>194.15</v>
      </c>
      <c r="AA902" s="57">
        <v>205.29169999999999</v>
      </c>
      <c r="AB902" s="57">
        <v>246.5</v>
      </c>
      <c r="AC902" s="57">
        <v>172.5</v>
      </c>
      <c r="AD902" s="57">
        <v>206.5</v>
      </c>
      <c r="AE902" s="57">
        <v>182</v>
      </c>
      <c r="AF902" s="64">
        <v>24.036100000000001</v>
      </c>
      <c r="AG902" s="64">
        <v>16.655999999999999</v>
      </c>
      <c r="AH902" s="64">
        <v>24.7197</v>
      </c>
      <c r="AI902" s="64">
        <v>19.343900000000001</v>
      </c>
      <c r="AJ902" s="61">
        <v>0.4548611111111111</v>
      </c>
      <c r="AK902" s="216">
        <v>150</v>
      </c>
      <c r="AL902" s="62">
        <v>273.37425805949863</v>
      </c>
      <c r="AM902" s="24" t="s">
        <v>7969</v>
      </c>
      <c r="AN902" s="216" t="s">
        <v>6009</v>
      </c>
      <c r="AO902" s="216" t="s">
        <v>6007</v>
      </c>
      <c r="AP902" s="216" t="s">
        <v>6884</v>
      </c>
      <c r="AQ902" s="216" t="s">
        <v>6885</v>
      </c>
      <c r="AR902" s="216" t="s">
        <v>6916</v>
      </c>
      <c r="AS902" s="24" t="s">
        <v>6894</v>
      </c>
      <c r="AT902" s="24" t="s">
        <v>6016</v>
      </c>
      <c r="AU902" s="24" t="s">
        <v>6293</v>
      </c>
      <c r="AV902" s="24" t="s">
        <v>6130</v>
      </c>
      <c r="AW902" s="24" t="s">
        <v>5991</v>
      </c>
      <c r="AX902" s="24" t="s">
        <v>5979</v>
      </c>
      <c r="AY902" s="24" t="s">
        <v>7785</v>
      </c>
      <c r="AZ902" s="216" t="s">
        <v>7293</v>
      </c>
      <c r="BA902" s="216" t="s">
        <v>7086</v>
      </c>
      <c r="BB902" s="57" t="s">
        <v>5474</v>
      </c>
      <c r="BC902" s="202"/>
      <c r="BD902" s="24"/>
      <c r="BE902" s="151"/>
      <c r="BG902" s="151"/>
      <c r="BI902" s="151"/>
      <c r="BL902" s="152"/>
    </row>
    <row r="903" spans="1:64" s="169" customFormat="1">
      <c r="A903" s="24">
        <v>4138</v>
      </c>
      <c r="B903" s="24" t="s">
        <v>901</v>
      </c>
      <c r="C903" s="57">
        <v>50</v>
      </c>
      <c r="D903" s="57">
        <v>50</v>
      </c>
      <c r="E903" s="57">
        <v>49.6</v>
      </c>
      <c r="F903" s="57">
        <v>49.6</v>
      </c>
      <c r="G903" s="57">
        <v>50</v>
      </c>
      <c r="H903" s="57">
        <v>50</v>
      </c>
      <c r="I903" s="57">
        <v>49.8</v>
      </c>
      <c r="J903" s="57">
        <v>49.8</v>
      </c>
      <c r="K903" s="57">
        <v>49.6</v>
      </c>
      <c r="L903" s="57">
        <v>50.3</v>
      </c>
      <c r="M903" s="57">
        <v>49.6</v>
      </c>
      <c r="N903" s="57">
        <v>50.2</v>
      </c>
      <c r="O903" s="63">
        <v>8.0321285140562207E-3</v>
      </c>
      <c r="P903" s="57">
        <v>10</v>
      </c>
      <c r="Q903" s="57">
        <v>8</v>
      </c>
      <c r="R903" s="57">
        <v>27.5</v>
      </c>
      <c r="S903" s="57">
        <v>49.42</v>
      </c>
      <c r="T903" s="57">
        <v>50.982500000000002</v>
      </c>
      <c r="U903" s="57">
        <v>53.114199999999997</v>
      </c>
      <c r="V903" s="57">
        <v>49.56</v>
      </c>
      <c r="W903" s="57">
        <v>50.7425</v>
      </c>
      <c r="X903" s="57">
        <v>53.054200000000002</v>
      </c>
      <c r="Y903" s="57">
        <v>49.69</v>
      </c>
      <c r="Z903" s="57">
        <v>50.537500000000001</v>
      </c>
      <c r="AA903" s="57">
        <v>52.995800000000003</v>
      </c>
      <c r="AB903" s="57">
        <v>56</v>
      </c>
      <c r="AC903" s="57">
        <v>46.5</v>
      </c>
      <c r="AD903" s="57">
        <v>54.8</v>
      </c>
      <c r="AE903" s="57">
        <v>49</v>
      </c>
      <c r="AF903" s="64">
        <v>39.668199999999999</v>
      </c>
      <c r="AG903" s="64">
        <v>25.9894</v>
      </c>
      <c r="AH903" s="64">
        <v>57.214700000000001</v>
      </c>
      <c r="AI903" s="64">
        <v>36.3979</v>
      </c>
      <c r="AJ903" s="61">
        <v>0.4548611111111111</v>
      </c>
      <c r="AK903" s="216">
        <v>50</v>
      </c>
      <c r="AL903" s="62">
        <v>36.213613125880819</v>
      </c>
      <c r="AM903" s="24" t="s">
        <v>7547</v>
      </c>
      <c r="AN903" s="216" t="s">
        <v>6009</v>
      </c>
      <c r="AO903" s="216" t="s">
        <v>5961</v>
      </c>
      <c r="AP903" s="216" t="s">
        <v>6884</v>
      </c>
      <c r="AQ903" s="216" t="s">
        <v>6885</v>
      </c>
      <c r="AR903" s="216" t="s">
        <v>6886</v>
      </c>
      <c r="AS903" s="24" t="s">
        <v>6968</v>
      </c>
      <c r="AT903" s="24" t="s">
        <v>6518</v>
      </c>
      <c r="AU903" s="24" t="s">
        <v>6518</v>
      </c>
      <c r="AV903" s="24" t="s">
        <v>6055</v>
      </c>
      <c r="AW903" s="24" t="s">
        <v>5965</v>
      </c>
      <c r="AX903" s="24" t="s">
        <v>5979</v>
      </c>
      <c r="AY903" s="24" t="s">
        <v>7195</v>
      </c>
      <c r="AZ903" s="216" t="s">
        <v>7152</v>
      </c>
      <c r="BA903" s="216" t="s">
        <v>6974</v>
      </c>
      <c r="BB903" s="57" t="s">
        <v>6944</v>
      </c>
      <c r="BC903" s="202"/>
      <c r="BD903" s="24"/>
      <c r="BE903" s="151"/>
      <c r="BG903" s="151"/>
      <c r="BI903" s="151"/>
      <c r="BL903" s="152"/>
    </row>
    <row r="904" spans="1:64" s="169" customFormat="1">
      <c r="A904" s="24">
        <v>4139</v>
      </c>
      <c r="B904" s="24" t="s">
        <v>902</v>
      </c>
      <c r="C904" s="57">
        <v>52.8</v>
      </c>
      <c r="D904" s="57">
        <v>52.8</v>
      </c>
      <c r="E904" s="57">
        <v>52.3</v>
      </c>
      <c r="F904" s="57">
        <v>52.6</v>
      </c>
      <c r="G904" s="57">
        <v>52.6</v>
      </c>
      <c r="H904" s="57">
        <v>52.7</v>
      </c>
      <c r="I904" s="57">
        <v>52.2</v>
      </c>
      <c r="J904" s="57">
        <v>52.5</v>
      </c>
      <c r="K904" s="57">
        <v>52.5</v>
      </c>
      <c r="L904" s="57">
        <v>52.6</v>
      </c>
      <c r="M904" s="57">
        <v>52.3</v>
      </c>
      <c r="N904" s="57">
        <v>52.3</v>
      </c>
      <c r="O904" s="63">
        <v>-3.8095238095238E-3</v>
      </c>
      <c r="P904" s="57">
        <v>6</v>
      </c>
      <c r="Q904" s="57">
        <v>18</v>
      </c>
      <c r="R904" s="57">
        <v>15.95</v>
      </c>
      <c r="S904" s="57">
        <v>52.72</v>
      </c>
      <c r="T904" s="57">
        <v>52.805</v>
      </c>
      <c r="U904" s="57">
        <v>53</v>
      </c>
      <c r="V904" s="57">
        <v>52.68</v>
      </c>
      <c r="W904" s="57">
        <v>52.78</v>
      </c>
      <c r="X904" s="57">
        <v>52.986699999999999</v>
      </c>
      <c r="Y904" s="57">
        <v>52.58</v>
      </c>
      <c r="Z904" s="57">
        <v>52.76</v>
      </c>
      <c r="AA904" s="57">
        <v>52.966700000000003</v>
      </c>
      <c r="AB904" s="57">
        <v>62</v>
      </c>
      <c r="AC904" s="57">
        <v>51.8</v>
      </c>
      <c r="AD904" s="57">
        <v>53.1</v>
      </c>
      <c r="AE904" s="57">
        <v>52.2</v>
      </c>
      <c r="AF904" s="64">
        <v>48.230899999999998</v>
      </c>
      <c r="AG904" s="64">
        <v>56.014000000000003</v>
      </c>
      <c r="AH904" s="64">
        <v>36.915900000000001</v>
      </c>
      <c r="AI904" s="64">
        <v>49.6479</v>
      </c>
      <c r="AJ904" s="61">
        <v>0.4548611111111111</v>
      </c>
      <c r="AK904" s="216">
        <v>50</v>
      </c>
      <c r="AL904" s="62">
        <v>21.728167875528491</v>
      </c>
      <c r="AM904" s="24" t="s">
        <v>6609</v>
      </c>
      <c r="AN904" s="216" t="s">
        <v>5967</v>
      </c>
      <c r="AO904" s="216" t="s">
        <v>5971</v>
      </c>
      <c r="AP904" s="216" t="s">
        <v>6884</v>
      </c>
      <c r="AQ904" s="216" t="s">
        <v>6885</v>
      </c>
      <c r="AR904" s="216" t="s">
        <v>6916</v>
      </c>
      <c r="AS904" s="24" t="s">
        <v>6965</v>
      </c>
      <c r="AT904" s="24" t="s">
        <v>6017</v>
      </c>
      <c r="AU904" s="24" t="s">
        <v>6277</v>
      </c>
      <c r="AV904" s="24" t="s">
        <v>6130</v>
      </c>
      <c r="AW904" s="24" t="s">
        <v>5991</v>
      </c>
      <c r="AX904" s="24" t="s">
        <v>5979</v>
      </c>
      <c r="AY904" s="24" t="s">
        <v>7136</v>
      </c>
      <c r="AZ904" s="216" t="s">
        <v>6958</v>
      </c>
      <c r="BA904" s="216" t="s">
        <v>6967</v>
      </c>
      <c r="BB904" s="57" t="s">
        <v>5474</v>
      </c>
      <c r="BC904" s="202"/>
      <c r="BD904" s="24"/>
      <c r="BE904" s="151"/>
      <c r="BG904" s="151"/>
      <c r="BI904" s="151"/>
      <c r="BL904" s="152"/>
    </row>
    <row r="905" spans="1:64" s="169" customFormat="1">
      <c r="A905" s="24">
        <v>4141</v>
      </c>
      <c r="B905" s="24" t="s">
        <v>903</v>
      </c>
      <c r="C905" s="57">
        <v>11.75</v>
      </c>
      <c r="D905" s="57">
        <v>12</v>
      </c>
      <c r="E905" s="57">
        <v>11.75</v>
      </c>
      <c r="F905" s="57">
        <v>12</v>
      </c>
      <c r="G905" s="57">
        <v>11.9</v>
      </c>
      <c r="H905" s="57">
        <v>11.9</v>
      </c>
      <c r="I905" s="57">
        <v>11.8</v>
      </c>
      <c r="J905" s="57">
        <v>11.9</v>
      </c>
      <c r="K905" s="57">
        <v>11.85</v>
      </c>
      <c r="L905" s="57">
        <v>11.9</v>
      </c>
      <c r="M905" s="57">
        <v>11.8</v>
      </c>
      <c r="N905" s="57">
        <v>11.9</v>
      </c>
      <c r="O905" s="63">
        <v>0</v>
      </c>
      <c r="P905" s="57">
        <v>15</v>
      </c>
      <c r="Q905" s="57">
        <v>12</v>
      </c>
      <c r="R905" s="57">
        <v>93.9</v>
      </c>
      <c r="S905" s="57">
        <v>12.01</v>
      </c>
      <c r="T905" s="57">
        <v>12.342499999999999</v>
      </c>
      <c r="U905" s="57">
        <v>12.19</v>
      </c>
      <c r="V905" s="57">
        <v>11.94</v>
      </c>
      <c r="W905" s="57">
        <v>12.3225</v>
      </c>
      <c r="X905" s="57">
        <v>12.193300000000001</v>
      </c>
      <c r="Y905" s="57">
        <v>11.88</v>
      </c>
      <c r="Z905" s="57">
        <v>12.3025</v>
      </c>
      <c r="AA905" s="57">
        <v>12.193300000000001</v>
      </c>
      <c r="AB905" s="57">
        <v>15.5</v>
      </c>
      <c r="AC905" s="57">
        <v>10.9</v>
      </c>
      <c r="AD905" s="57">
        <v>13.1</v>
      </c>
      <c r="AE905" s="57">
        <v>11.7</v>
      </c>
      <c r="AF905" s="64">
        <v>16.669699999999999</v>
      </c>
      <c r="AG905" s="64">
        <v>19.164400000000001</v>
      </c>
      <c r="AH905" s="64">
        <v>17.779800000000002</v>
      </c>
      <c r="AI905" s="64">
        <v>18.7029</v>
      </c>
      <c r="AJ905" s="61">
        <v>0.4548611111111111</v>
      </c>
      <c r="AK905" s="216">
        <v>50</v>
      </c>
      <c r="AL905" s="62">
        <v>54.320419688821232</v>
      </c>
      <c r="AM905" s="24" t="s">
        <v>7970</v>
      </c>
      <c r="AN905" s="216" t="s">
        <v>6039</v>
      </c>
      <c r="AO905" s="216" t="s">
        <v>6047</v>
      </c>
      <c r="AP905" s="216" t="s">
        <v>6884</v>
      </c>
      <c r="AQ905" s="216" t="s">
        <v>6885</v>
      </c>
      <c r="AR905" s="216" t="s">
        <v>6886</v>
      </c>
      <c r="AS905" s="24" t="s">
        <v>6887</v>
      </c>
      <c r="AT905" s="24" t="s">
        <v>6493</v>
      </c>
      <c r="AU905" s="24" t="s">
        <v>6650</v>
      </c>
      <c r="AV905" s="24" t="s">
        <v>6126</v>
      </c>
      <c r="AW905" s="24" t="s">
        <v>5979</v>
      </c>
      <c r="AX905" s="24" t="s">
        <v>5970</v>
      </c>
      <c r="AY905" s="24" t="s">
        <v>6957</v>
      </c>
      <c r="AZ905" s="216" t="s">
        <v>6902</v>
      </c>
      <c r="BA905" s="216" t="s">
        <v>7160</v>
      </c>
      <c r="BB905" s="57" t="s">
        <v>6898</v>
      </c>
      <c r="BC905" s="202"/>
      <c r="BD905" s="24"/>
      <c r="BE905" s="151"/>
      <c r="BG905" s="151"/>
      <c r="BI905" s="151"/>
      <c r="BL905" s="152"/>
    </row>
    <row r="906" spans="1:64" s="169" customFormat="1">
      <c r="A906" s="24">
        <v>4142</v>
      </c>
      <c r="B906" s="24" t="s">
        <v>904</v>
      </c>
      <c r="C906" s="57">
        <v>53.3</v>
      </c>
      <c r="D906" s="57">
        <v>53.3</v>
      </c>
      <c r="E906" s="57">
        <v>50.2</v>
      </c>
      <c r="F906" s="57">
        <v>51.4</v>
      </c>
      <c r="G906" s="57">
        <v>51.1</v>
      </c>
      <c r="H906" s="57">
        <v>51.5</v>
      </c>
      <c r="I906" s="57">
        <v>50</v>
      </c>
      <c r="J906" s="57">
        <v>50.7</v>
      </c>
      <c r="K906" s="57">
        <v>51.2</v>
      </c>
      <c r="L906" s="57">
        <v>52.3</v>
      </c>
      <c r="M906" s="57">
        <v>51</v>
      </c>
      <c r="N906" s="57">
        <v>51.4</v>
      </c>
      <c r="O906" s="63">
        <v>1.3806706114398401E-2</v>
      </c>
      <c r="P906" s="57">
        <v>3467</v>
      </c>
      <c r="Q906" s="57">
        <v>5322</v>
      </c>
      <c r="R906" s="57">
        <v>3821.15</v>
      </c>
      <c r="S906" s="57">
        <v>48.45</v>
      </c>
      <c r="T906" s="57">
        <v>48.83</v>
      </c>
      <c r="U906" s="57">
        <v>50.980800000000002</v>
      </c>
      <c r="V906" s="57">
        <v>48.92</v>
      </c>
      <c r="W906" s="57">
        <v>48.9375</v>
      </c>
      <c r="X906" s="57">
        <v>50.9542</v>
      </c>
      <c r="Y906" s="57">
        <v>49.78</v>
      </c>
      <c r="Z906" s="57">
        <v>49.102499999999999</v>
      </c>
      <c r="AA906" s="57">
        <v>50.925800000000002</v>
      </c>
      <c r="AB906" s="57">
        <v>77.400000000000006</v>
      </c>
      <c r="AC906" s="57">
        <v>45.4</v>
      </c>
      <c r="AD906" s="57">
        <v>53.3</v>
      </c>
      <c r="AE906" s="57">
        <v>45.4</v>
      </c>
      <c r="AF906" s="64">
        <v>59.396599999999999</v>
      </c>
      <c r="AG906" s="64">
        <v>45.4679</v>
      </c>
      <c r="AH906" s="64">
        <v>64.914199999999994</v>
      </c>
      <c r="AI906" s="64">
        <v>51.95</v>
      </c>
      <c r="AJ906" s="61">
        <v>0.4548611111111111</v>
      </c>
      <c r="AK906" s="216">
        <v>3500</v>
      </c>
      <c r="AL906" s="62">
        <v>6581.7809444174691</v>
      </c>
      <c r="AM906" s="24" t="s">
        <v>6271</v>
      </c>
      <c r="AN906" s="216" t="s">
        <v>6009</v>
      </c>
      <c r="AO906" s="216" t="s">
        <v>5961</v>
      </c>
      <c r="AP906" s="216" t="s">
        <v>6908</v>
      </c>
      <c r="AQ906" s="216" t="s">
        <v>6900</v>
      </c>
      <c r="AR906" s="216" t="s">
        <v>6886</v>
      </c>
      <c r="AS906" s="24" t="s">
        <v>7139</v>
      </c>
      <c r="AT906" s="24" t="s">
        <v>6024</v>
      </c>
      <c r="AU906" s="24" t="s">
        <v>5984</v>
      </c>
      <c r="AV906" s="24" t="s">
        <v>6240</v>
      </c>
      <c r="AW906" s="24" t="s">
        <v>5996</v>
      </c>
      <c r="AX906" s="24" t="s">
        <v>5990</v>
      </c>
      <c r="AY906" s="24" t="s">
        <v>7412</v>
      </c>
      <c r="AZ906" s="216" t="s">
        <v>7971</v>
      </c>
      <c r="BA906" s="216" t="s">
        <v>6914</v>
      </c>
      <c r="BB906" s="57" t="s">
        <v>6994</v>
      </c>
      <c r="BC906" s="202"/>
      <c r="BD906" s="24"/>
      <c r="BE906" s="151"/>
      <c r="BG906" s="151"/>
      <c r="BI906" s="151"/>
      <c r="BL906" s="152"/>
    </row>
    <row r="907" spans="1:64" s="169" customFormat="1">
      <c r="A907" s="24">
        <v>4147</v>
      </c>
      <c r="B907" s="24" t="s">
        <v>906</v>
      </c>
      <c r="C907" s="57">
        <v>62.3</v>
      </c>
      <c r="D907" s="57">
        <v>64.5</v>
      </c>
      <c r="E907" s="57">
        <v>62.3</v>
      </c>
      <c r="F907" s="57">
        <v>63.5</v>
      </c>
      <c r="G907" s="57">
        <v>63.5</v>
      </c>
      <c r="H907" s="57">
        <v>63.9</v>
      </c>
      <c r="I907" s="57">
        <v>62.9</v>
      </c>
      <c r="J907" s="57">
        <v>62.9</v>
      </c>
      <c r="K907" s="57">
        <v>63.1</v>
      </c>
      <c r="L907" s="57">
        <v>64.099999999999994</v>
      </c>
      <c r="M907" s="57">
        <v>63</v>
      </c>
      <c r="N907" s="57">
        <v>63.8</v>
      </c>
      <c r="O907" s="63">
        <v>1.4308426073131901E-2</v>
      </c>
      <c r="P907" s="57">
        <v>117</v>
      </c>
      <c r="Q907" s="57">
        <v>171</v>
      </c>
      <c r="R907" s="57">
        <v>668.4</v>
      </c>
      <c r="S907" s="57">
        <v>63.14</v>
      </c>
      <c r="T907" s="57">
        <v>63.8</v>
      </c>
      <c r="U907" s="57">
        <v>66.023300000000006</v>
      </c>
      <c r="V907" s="57">
        <v>62.9</v>
      </c>
      <c r="W907" s="57">
        <v>63.84</v>
      </c>
      <c r="X907" s="57">
        <v>65.805000000000007</v>
      </c>
      <c r="Y907" s="57">
        <v>62.86</v>
      </c>
      <c r="Z907" s="57">
        <v>63.975000000000001</v>
      </c>
      <c r="AA907" s="57">
        <v>65.655000000000001</v>
      </c>
      <c r="AB907" s="57">
        <v>110.5</v>
      </c>
      <c r="AC907" s="57">
        <v>59.2</v>
      </c>
      <c r="AD907" s="57">
        <v>69.900000000000006</v>
      </c>
      <c r="AE907" s="57">
        <v>61.5</v>
      </c>
      <c r="AF907" s="64">
        <v>18.755800000000001</v>
      </c>
      <c r="AG907" s="64">
        <v>25.312100000000001</v>
      </c>
      <c r="AH907" s="64">
        <v>21.630800000000001</v>
      </c>
      <c r="AI907" s="64">
        <v>24.085000000000001</v>
      </c>
      <c r="AJ907" s="61">
        <v>0.4548611111111111</v>
      </c>
      <c r="AK907" s="216">
        <v>150</v>
      </c>
      <c r="AL907" s="62">
        <v>246.03683225354877</v>
      </c>
      <c r="AM907" s="24" t="s">
        <v>6777</v>
      </c>
      <c r="AN907" s="216" t="s">
        <v>6039</v>
      </c>
      <c r="AO907" s="216" t="s">
        <v>6007</v>
      </c>
      <c r="AP907" s="216" t="s">
        <v>6884</v>
      </c>
      <c r="AQ907" s="216" t="s">
        <v>6885</v>
      </c>
      <c r="AR907" s="216" t="s">
        <v>6886</v>
      </c>
      <c r="AS907" s="24" t="s">
        <v>6887</v>
      </c>
      <c r="AT907" s="24" t="s">
        <v>6055</v>
      </c>
      <c r="AU907" s="24" t="s">
        <v>6130</v>
      </c>
      <c r="AV907" s="24" t="s">
        <v>6016</v>
      </c>
      <c r="AW907" s="24" t="s">
        <v>5991</v>
      </c>
      <c r="AX907" s="24" t="s">
        <v>5965</v>
      </c>
      <c r="AY907" s="24" t="s">
        <v>7275</v>
      </c>
      <c r="AZ907" s="216" t="s">
        <v>7309</v>
      </c>
      <c r="BA907" s="216" t="s">
        <v>7133</v>
      </c>
      <c r="BB907" s="57" t="s">
        <v>5474</v>
      </c>
      <c r="BC907" s="202"/>
      <c r="BD907" s="24"/>
      <c r="BE907" s="151"/>
      <c r="BG907" s="151"/>
      <c r="BI907" s="151"/>
      <c r="BL907" s="152"/>
    </row>
    <row r="908" spans="1:64" s="169" customFormat="1">
      <c r="A908" s="24">
        <v>4148</v>
      </c>
      <c r="B908" s="24" t="s">
        <v>1639</v>
      </c>
      <c r="C908" s="57">
        <v>32.549999999999997</v>
      </c>
      <c r="D908" s="57">
        <v>33.299999999999997</v>
      </c>
      <c r="E908" s="57">
        <v>32.549999999999997</v>
      </c>
      <c r="F908" s="57">
        <v>33.299999999999997</v>
      </c>
      <c r="G908" s="57">
        <v>33.35</v>
      </c>
      <c r="H908" s="57">
        <v>33.35</v>
      </c>
      <c r="I908" s="57">
        <v>32.200000000000003</v>
      </c>
      <c r="J908" s="57">
        <v>32.25</v>
      </c>
      <c r="K908" s="57">
        <v>32.5</v>
      </c>
      <c r="L908" s="57">
        <v>32.6</v>
      </c>
      <c r="M908" s="57">
        <v>32.25</v>
      </c>
      <c r="N908" s="57">
        <v>32.6</v>
      </c>
      <c r="O908" s="63">
        <v>1.0852713178294501E-2</v>
      </c>
      <c r="P908" s="57">
        <v>9</v>
      </c>
      <c r="Q908" s="57">
        <v>10</v>
      </c>
      <c r="R908" s="57">
        <v>17.649999999999999</v>
      </c>
      <c r="S908" s="57">
        <v>32.92</v>
      </c>
      <c r="T908" s="57">
        <v>33.332500000000003</v>
      </c>
      <c r="U908" s="57">
        <v>34.014200000000002</v>
      </c>
      <c r="V908" s="57">
        <v>32.86</v>
      </c>
      <c r="W908" s="57">
        <v>33.277500000000003</v>
      </c>
      <c r="X908" s="57">
        <v>33.978299999999997</v>
      </c>
      <c r="Y908" s="57">
        <v>32.86</v>
      </c>
      <c r="Z908" s="57">
        <v>33.247500000000002</v>
      </c>
      <c r="AA908" s="57">
        <v>33.951700000000002</v>
      </c>
      <c r="AB908" s="57">
        <v>43.35</v>
      </c>
      <c r="AC908" s="57">
        <v>32</v>
      </c>
      <c r="AD908" s="57">
        <v>34.15</v>
      </c>
      <c r="AE908" s="57">
        <v>32</v>
      </c>
      <c r="AF908" s="64">
        <v>43.000999999999998</v>
      </c>
      <c r="AG908" s="64">
        <v>44.934699999999999</v>
      </c>
      <c r="AH908" s="64">
        <v>42.4604</v>
      </c>
      <c r="AI908" s="64">
        <v>44.11</v>
      </c>
      <c r="AJ908" s="61">
        <v>0.4548611111111111</v>
      </c>
      <c r="AK908" s="216">
        <v>50</v>
      </c>
      <c r="AL908" s="62">
        <v>32.592251813292734</v>
      </c>
      <c r="AM908" s="24" t="s">
        <v>6083</v>
      </c>
      <c r="AN908" s="216" t="s">
        <v>5967</v>
      </c>
      <c r="AO908" s="216" t="s">
        <v>5971</v>
      </c>
      <c r="AP908" s="216" t="s">
        <v>6884</v>
      </c>
      <c r="AQ908" s="216" t="s">
        <v>6885</v>
      </c>
      <c r="AR908" s="216" t="s">
        <v>6916</v>
      </c>
      <c r="AS908" s="24" t="s">
        <v>7303</v>
      </c>
      <c r="AT908" s="24" t="s">
        <v>6255</v>
      </c>
      <c r="AU908" s="24" t="s">
        <v>6209</v>
      </c>
      <c r="AV908" s="24" t="s">
        <v>6425</v>
      </c>
      <c r="AW908" s="24" t="s">
        <v>5979</v>
      </c>
      <c r="AX908" s="24" t="s">
        <v>5996</v>
      </c>
      <c r="AY908" s="24" t="s">
        <v>6935</v>
      </c>
      <c r="AZ908" s="216" t="s">
        <v>7005</v>
      </c>
      <c r="BA908" s="216" t="s">
        <v>6933</v>
      </c>
      <c r="BB908" s="57" t="s">
        <v>5474</v>
      </c>
      <c r="BC908" s="202"/>
      <c r="BD908" s="24"/>
      <c r="BE908" s="151"/>
      <c r="BG908" s="151"/>
      <c r="BI908" s="151"/>
      <c r="BL908" s="152"/>
    </row>
    <row r="909" spans="1:64" s="169" customFormat="1">
      <c r="A909" s="24">
        <v>4150</v>
      </c>
      <c r="B909" s="24" t="s">
        <v>3108</v>
      </c>
      <c r="C909" s="57">
        <v>12.5</v>
      </c>
      <c r="D909" s="57">
        <v>12.9</v>
      </c>
      <c r="E909" s="57">
        <v>12.4</v>
      </c>
      <c r="F909" s="57">
        <v>12.9</v>
      </c>
      <c r="G909" s="57">
        <v>12.9</v>
      </c>
      <c r="H909" s="57">
        <v>12.9</v>
      </c>
      <c r="I909" s="57">
        <v>12.5</v>
      </c>
      <c r="J909" s="57">
        <v>12.75</v>
      </c>
      <c r="K909" s="57">
        <v>12.8</v>
      </c>
      <c r="L909" s="57">
        <v>12.8</v>
      </c>
      <c r="M909" s="57">
        <v>12.4</v>
      </c>
      <c r="N909" s="57">
        <v>12.7</v>
      </c>
      <c r="O909" s="63">
        <v>7.1371927042030098E-3</v>
      </c>
      <c r="P909" s="57">
        <v>84</v>
      </c>
      <c r="Q909" s="57">
        <v>73</v>
      </c>
      <c r="R909" s="57">
        <v>309.75</v>
      </c>
      <c r="S909" s="57">
        <v>12.36</v>
      </c>
      <c r="T909" s="57">
        <v>12.4975</v>
      </c>
      <c r="U909" s="57">
        <v>13.139200000000001</v>
      </c>
      <c r="V909" s="57">
        <v>12.43</v>
      </c>
      <c r="W909" s="57">
        <v>12.52</v>
      </c>
      <c r="X909" s="57">
        <v>13.1233</v>
      </c>
      <c r="Y909" s="57">
        <v>12.53</v>
      </c>
      <c r="Z909" s="57">
        <v>12.5425</v>
      </c>
      <c r="AA909" s="57">
        <v>13.103300000000001</v>
      </c>
      <c r="AB909" s="57"/>
      <c r="AC909" s="57"/>
      <c r="AD909" s="57">
        <v>13.45</v>
      </c>
      <c r="AE909" s="57">
        <v>11.3</v>
      </c>
      <c r="AF909" s="64">
        <v>66.483699999999999</v>
      </c>
      <c r="AG909" s="64">
        <v>52.170900000000003</v>
      </c>
      <c r="AH909" s="64">
        <v>73.489099999999993</v>
      </c>
      <c r="AI909" s="64">
        <v>59.277000000000001</v>
      </c>
      <c r="AJ909" s="61">
        <v>0.4548611111111111</v>
      </c>
      <c r="AK909" s="216">
        <v>100</v>
      </c>
      <c r="AL909" s="62">
        <v>182.13014436343309</v>
      </c>
      <c r="AM909" s="24" t="s">
        <v>6389</v>
      </c>
      <c r="AN909" s="216" t="s">
        <v>6009</v>
      </c>
      <c r="AO909" s="216" t="s">
        <v>5961</v>
      </c>
      <c r="AP909" s="216" t="s">
        <v>6884</v>
      </c>
      <c r="AQ909" s="216" t="s">
        <v>6900</v>
      </c>
      <c r="AR909" s="216" t="s">
        <v>6886</v>
      </c>
      <c r="AS909" s="24" t="s">
        <v>7439</v>
      </c>
      <c r="AT909" s="24" t="s">
        <v>6254</v>
      </c>
      <c r="AU909" s="24" t="s">
        <v>6017</v>
      </c>
      <c r="AV909" s="24" t="s">
        <v>6390</v>
      </c>
      <c r="AW909" s="24" t="s">
        <v>5979</v>
      </c>
      <c r="AX909" s="24" t="s">
        <v>5996</v>
      </c>
      <c r="AY909" s="24" t="s">
        <v>7535</v>
      </c>
      <c r="AZ909" s="216" t="s">
        <v>6991</v>
      </c>
      <c r="BA909" s="216" t="s">
        <v>7032</v>
      </c>
      <c r="BB909" s="57" t="s">
        <v>7003</v>
      </c>
      <c r="BC909" s="202"/>
      <c r="BD909" s="24"/>
      <c r="BE909" s="151"/>
      <c r="BG909" s="151"/>
      <c r="BI909" s="151"/>
      <c r="BL909" s="152"/>
    </row>
    <row r="910" spans="1:64" s="169" customFormat="1">
      <c r="A910" s="24">
        <v>4151</v>
      </c>
      <c r="B910" s="24" t="s">
        <v>3110</v>
      </c>
      <c r="C910" s="57">
        <v>28.5</v>
      </c>
      <c r="D910" s="57">
        <v>28.9</v>
      </c>
      <c r="E910" s="57">
        <v>28.2</v>
      </c>
      <c r="F910" s="57">
        <v>28.2</v>
      </c>
      <c r="G910" s="57">
        <v>28.1</v>
      </c>
      <c r="H910" s="57">
        <v>28.3</v>
      </c>
      <c r="I910" s="57">
        <v>28.1</v>
      </c>
      <c r="J910" s="57">
        <v>28.1</v>
      </c>
      <c r="K910" s="57">
        <v>28</v>
      </c>
      <c r="L910" s="57">
        <v>28.1</v>
      </c>
      <c r="M910" s="57">
        <v>28</v>
      </c>
      <c r="N910" s="57">
        <v>28.1</v>
      </c>
      <c r="O910" s="63">
        <v>-3.1926214969847399E-3</v>
      </c>
      <c r="P910" s="57">
        <v>4</v>
      </c>
      <c r="Q910" s="57">
        <v>8</v>
      </c>
      <c r="R910" s="57">
        <v>27.15</v>
      </c>
      <c r="S910" s="57">
        <v>28.26</v>
      </c>
      <c r="T910" s="57">
        <v>26.767499999999998</v>
      </c>
      <c r="U910" s="57">
        <v>29.2729</v>
      </c>
      <c r="V910" s="57">
        <v>28.26</v>
      </c>
      <c r="W910" s="57">
        <v>26.912500000000001</v>
      </c>
      <c r="X910" s="57">
        <v>29.159300000000002</v>
      </c>
      <c r="Y910" s="57">
        <v>28.22</v>
      </c>
      <c r="Z910" s="57">
        <v>27.112500000000001</v>
      </c>
      <c r="AA910" s="57">
        <v>29.042400000000001</v>
      </c>
      <c r="AB910" s="57"/>
      <c r="AC910" s="57"/>
      <c r="AD910" s="57">
        <v>30.5</v>
      </c>
      <c r="AE910" s="57">
        <v>24</v>
      </c>
      <c r="AF910" s="64">
        <v>43.753799999999998</v>
      </c>
      <c r="AG910" s="64">
        <v>55.113199999999999</v>
      </c>
      <c r="AH910" s="64">
        <v>39.6267</v>
      </c>
      <c r="AI910" s="64">
        <v>49.951000000000001</v>
      </c>
      <c r="AJ910" s="61">
        <v>0.4548611111111111</v>
      </c>
      <c r="AK910" s="216">
        <v>50</v>
      </c>
      <c r="AL910" s="62">
        <v>14.485445250352328</v>
      </c>
      <c r="AM910" s="24" t="s">
        <v>6551</v>
      </c>
      <c r="AN910" s="216" t="s">
        <v>5967</v>
      </c>
      <c r="AO910" s="216" t="s">
        <v>5971</v>
      </c>
      <c r="AP910" s="216" t="s">
        <v>6884</v>
      </c>
      <c r="AQ910" s="216" t="s">
        <v>6900</v>
      </c>
      <c r="AR910" s="216" t="s">
        <v>6916</v>
      </c>
      <c r="AS910" s="24" t="s">
        <v>7429</v>
      </c>
      <c r="AT910" s="24" t="s">
        <v>6130</v>
      </c>
      <c r="AU910" s="24" t="s">
        <v>6122</v>
      </c>
      <c r="AV910" s="24" t="s">
        <v>6493</v>
      </c>
      <c r="AW910" s="24" t="s">
        <v>5979</v>
      </c>
      <c r="AX910" s="24" t="s">
        <v>5979</v>
      </c>
      <c r="AY910" s="24" t="s">
        <v>7178</v>
      </c>
      <c r="AZ910" s="216" t="s">
        <v>7972</v>
      </c>
      <c r="BA910" s="216" t="s">
        <v>6907</v>
      </c>
      <c r="BB910" s="57" t="s">
        <v>5474</v>
      </c>
      <c r="BC910" s="202"/>
      <c r="BD910" s="24"/>
      <c r="BE910" s="151"/>
      <c r="BG910" s="151"/>
      <c r="BI910" s="151"/>
      <c r="BL910" s="152"/>
    </row>
    <row r="911" spans="1:64" s="169" customFormat="1">
      <c r="A911" s="24">
        <v>4152</v>
      </c>
      <c r="B911" s="24" t="s">
        <v>907</v>
      </c>
      <c r="C911" s="57">
        <v>100.5</v>
      </c>
      <c r="D911" s="57">
        <v>102</v>
      </c>
      <c r="E911" s="57">
        <v>100.5</v>
      </c>
      <c r="F911" s="57">
        <v>100.5</v>
      </c>
      <c r="G911" s="57">
        <v>100.5</v>
      </c>
      <c r="H911" s="57">
        <v>102</v>
      </c>
      <c r="I911" s="57">
        <v>100.5</v>
      </c>
      <c r="J911" s="57">
        <v>100.5</v>
      </c>
      <c r="K911" s="57">
        <v>100.5</v>
      </c>
      <c r="L911" s="57">
        <v>101</v>
      </c>
      <c r="M911" s="57">
        <v>100.5</v>
      </c>
      <c r="N911" s="57">
        <v>101</v>
      </c>
      <c r="O911" s="63">
        <v>4.97512437810945E-3</v>
      </c>
      <c r="P911" s="57">
        <v>38</v>
      </c>
      <c r="Q911" s="57">
        <v>182</v>
      </c>
      <c r="R911" s="57">
        <v>375.55</v>
      </c>
      <c r="S911" s="57">
        <v>100.5</v>
      </c>
      <c r="T911" s="57">
        <v>99.614999999999995</v>
      </c>
      <c r="U911" s="57">
        <v>92.132199999999997</v>
      </c>
      <c r="V911" s="57">
        <v>100.6</v>
      </c>
      <c r="W911" s="57">
        <v>99.715000000000003</v>
      </c>
      <c r="X911" s="57">
        <v>92.537300000000002</v>
      </c>
      <c r="Y911" s="57">
        <v>100.7</v>
      </c>
      <c r="Z911" s="57">
        <v>99.84</v>
      </c>
      <c r="AA911" s="57">
        <v>92.935599999999994</v>
      </c>
      <c r="AB911" s="57">
        <v>102</v>
      </c>
      <c r="AC911" s="57">
        <v>45.3</v>
      </c>
      <c r="AD911" s="57">
        <v>102</v>
      </c>
      <c r="AE911" s="57">
        <v>98.5</v>
      </c>
      <c r="AF911" s="64">
        <v>53.147799999999997</v>
      </c>
      <c r="AG911" s="64">
        <v>63.7149</v>
      </c>
      <c r="AH911" s="64">
        <v>56.419499999999999</v>
      </c>
      <c r="AI911" s="64">
        <v>61.283099999999997</v>
      </c>
      <c r="AJ911" s="61">
        <v>0.4548611111111111</v>
      </c>
      <c r="AK911" s="216">
        <v>50</v>
      </c>
      <c r="AL911" s="62">
        <v>137.61172987834712</v>
      </c>
      <c r="AM911" s="24" t="s">
        <v>6981</v>
      </c>
      <c r="AN911" s="216" t="s">
        <v>6039</v>
      </c>
      <c r="AO911" s="216" t="s">
        <v>5961</v>
      </c>
      <c r="AP911" s="216" t="s">
        <v>6908</v>
      </c>
      <c r="AQ911" s="216" t="s">
        <v>6900</v>
      </c>
      <c r="AR911" s="216" t="s">
        <v>6886</v>
      </c>
      <c r="AS911" s="24" t="s">
        <v>7398</v>
      </c>
      <c r="AT911" s="24" t="s">
        <v>6122</v>
      </c>
      <c r="AU911" s="24" t="s">
        <v>6122</v>
      </c>
      <c r="AV911" s="24" t="s">
        <v>6493</v>
      </c>
      <c r="AW911" s="24" t="s">
        <v>5979</v>
      </c>
      <c r="AX911" s="24" t="s">
        <v>5979</v>
      </c>
      <c r="AY911" s="24" t="s">
        <v>7112</v>
      </c>
      <c r="AZ911" s="216" t="s">
        <v>7015</v>
      </c>
      <c r="BA911" s="216" t="s">
        <v>7769</v>
      </c>
      <c r="BB911" s="57" t="s">
        <v>6898</v>
      </c>
      <c r="BC911" s="202"/>
      <c r="BD911" s="24"/>
      <c r="BE911" s="151"/>
      <c r="BG911" s="151"/>
      <c r="BI911" s="151"/>
      <c r="BL911" s="152"/>
    </row>
    <row r="912" spans="1:64" s="169" customFormat="1">
      <c r="A912" s="24">
        <v>4153</v>
      </c>
      <c r="B912" s="24" t="s">
        <v>908</v>
      </c>
      <c r="C912" s="57">
        <v>21.9</v>
      </c>
      <c r="D912" s="57">
        <v>22.45</v>
      </c>
      <c r="E912" s="57">
        <v>21.9</v>
      </c>
      <c r="F912" s="57">
        <v>22.4</v>
      </c>
      <c r="G912" s="57">
        <v>22.5</v>
      </c>
      <c r="H912" s="57">
        <v>22.55</v>
      </c>
      <c r="I912" s="57">
        <v>22.25</v>
      </c>
      <c r="J912" s="57">
        <v>22.4</v>
      </c>
      <c r="K912" s="57">
        <v>22.35</v>
      </c>
      <c r="L912" s="57">
        <v>22.35</v>
      </c>
      <c r="M912" s="57">
        <v>22.1</v>
      </c>
      <c r="N912" s="57">
        <v>22.3</v>
      </c>
      <c r="O912" s="63">
        <v>-4.4642857142857097E-3</v>
      </c>
      <c r="P912" s="57">
        <v>17</v>
      </c>
      <c r="Q912" s="57">
        <v>73</v>
      </c>
      <c r="R912" s="57">
        <v>53.05</v>
      </c>
      <c r="S912" s="57">
        <v>22.08</v>
      </c>
      <c r="T912" s="57">
        <v>22.305</v>
      </c>
      <c r="U912" s="57">
        <v>23.19</v>
      </c>
      <c r="V912" s="57">
        <v>22.16</v>
      </c>
      <c r="W912" s="57">
        <v>22.29</v>
      </c>
      <c r="X912" s="57">
        <v>23.120799999999999</v>
      </c>
      <c r="Y912" s="57">
        <v>22.18</v>
      </c>
      <c r="Z912" s="57">
        <v>22.27</v>
      </c>
      <c r="AA912" s="57">
        <v>23.0608</v>
      </c>
      <c r="AB912" s="57">
        <v>31.7</v>
      </c>
      <c r="AC912" s="57">
        <v>19.8</v>
      </c>
      <c r="AD912" s="57">
        <v>22.8</v>
      </c>
      <c r="AE912" s="57">
        <v>21.8</v>
      </c>
      <c r="AF912" s="64">
        <v>56.226399999999998</v>
      </c>
      <c r="AG912" s="64">
        <v>41.206200000000003</v>
      </c>
      <c r="AH912" s="64">
        <v>59.706499999999998</v>
      </c>
      <c r="AI912" s="64">
        <v>47.372999999999998</v>
      </c>
      <c r="AJ912" s="61">
        <v>0.4548611111111111</v>
      </c>
      <c r="AK912" s="216">
        <v>50</v>
      </c>
      <c r="AL912" s="62">
        <v>61.563142313997389</v>
      </c>
      <c r="AM912" s="24" t="s">
        <v>7973</v>
      </c>
      <c r="AN912" s="216" t="s">
        <v>6009</v>
      </c>
      <c r="AO912" s="216" t="s">
        <v>5961</v>
      </c>
      <c r="AP912" s="216" t="s">
        <v>6884</v>
      </c>
      <c r="AQ912" s="216" t="s">
        <v>6900</v>
      </c>
      <c r="AR912" s="216" t="s">
        <v>6886</v>
      </c>
      <c r="AS912" s="24" t="s">
        <v>6985</v>
      </c>
      <c r="AT912" s="24" t="s">
        <v>6055</v>
      </c>
      <c r="AU912" s="24" t="s">
        <v>5984</v>
      </c>
      <c r="AV912" s="24" t="s">
        <v>6345</v>
      </c>
      <c r="AW912" s="24" t="s">
        <v>5979</v>
      </c>
      <c r="AX912" s="24" t="s">
        <v>6033</v>
      </c>
      <c r="AY912" s="24" t="s">
        <v>7053</v>
      </c>
      <c r="AZ912" s="216" t="s">
        <v>7005</v>
      </c>
      <c r="BA912" s="216" t="s">
        <v>7057</v>
      </c>
      <c r="BB912" s="57" t="s">
        <v>7003</v>
      </c>
      <c r="BC912" s="202"/>
      <c r="BD912" s="24"/>
      <c r="BE912" s="151"/>
      <c r="BG912" s="151"/>
      <c r="BI912" s="151"/>
      <c r="BL912" s="152"/>
    </row>
    <row r="913" spans="1:64" s="169" customFormat="1">
      <c r="A913" s="24">
        <v>4154</v>
      </c>
      <c r="B913" s="24" t="s">
        <v>909</v>
      </c>
      <c r="C913" s="57">
        <v>26.45</v>
      </c>
      <c r="D913" s="57">
        <v>27.95</v>
      </c>
      <c r="E913" s="57">
        <v>25.75</v>
      </c>
      <c r="F913" s="57">
        <v>25.75</v>
      </c>
      <c r="G913" s="57">
        <v>26.4</v>
      </c>
      <c r="H913" s="57">
        <v>27.7</v>
      </c>
      <c r="I913" s="57">
        <v>26.3</v>
      </c>
      <c r="J913" s="57">
        <v>27.7</v>
      </c>
      <c r="K913" s="57">
        <v>29</v>
      </c>
      <c r="L913" s="57">
        <v>30.45</v>
      </c>
      <c r="M913" s="57">
        <v>28.85</v>
      </c>
      <c r="N913" s="57">
        <v>30.45</v>
      </c>
      <c r="O913" s="63">
        <v>9.9277978339350106E-2</v>
      </c>
      <c r="P913" s="57">
        <v>133</v>
      </c>
      <c r="Q913" s="57">
        <v>47</v>
      </c>
      <c r="R913" s="57">
        <v>70.75</v>
      </c>
      <c r="S913" s="57">
        <v>25.72</v>
      </c>
      <c r="T913" s="57">
        <v>25.5289</v>
      </c>
      <c r="U913" s="57">
        <v>25.77</v>
      </c>
      <c r="V913" s="57">
        <v>26.22</v>
      </c>
      <c r="W913" s="57">
        <v>25.668399999999998</v>
      </c>
      <c r="X913" s="57">
        <v>25.8078</v>
      </c>
      <c r="Y913" s="57">
        <v>27.18</v>
      </c>
      <c r="Z913" s="57">
        <v>25.907499999999999</v>
      </c>
      <c r="AA913" s="57">
        <v>25.855899999999998</v>
      </c>
      <c r="AB913" s="57">
        <v>32.950000000000003</v>
      </c>
      <c r="AC913" s="57">
        <v>24</v>
      </c>
      <c r="AD913" s="57">
        <v>30.45</v>
      </c>
      <c r="AE913" s="57">
        <v>24</v>
      </c>
      <c r="AF913" s="64">
        <v>32.850999999999999</v>
      </c>
      <c r="AG913" s="64">
        <v>29.337</v>
      </c>
      <c r="AH913" s="64">
        <v>55.234000000000002</v>
      </c>
      <c r="AI913" s="64">
        <v>37.969299999999997</v>
      </c>
      <c r="AJ913" s="61">
        <v>0.4548611111111111</v>
      </c>
      <c r="AK913" s="216">
        <v>150</v>
      </c>
      <c r="AL913" s="62">
        <v>279.6828947839486</v>
      </c>
      <c r="AM913" s="24" t="s">
        <v>6818</v>
      </c>
      <c r="AN913" s="216" t="s">
        <v>6009</v>
      </c>
      <c r="AO913" s="216" t="s">
        <v>5961</v>
      </c>
      <c r="AP913" s="216" t="s">
        <v>6908</v>
      </c>
      <c r="AQ913" s="216" t="s">
        <v>6900</v>
      </c>
      <c r="AR913" s="216" t="s">
        <v>6886</v>
      </c>
      <c r="AS913" s="24" t="s">
        <v>7034</v>
      </c>
      <c r="AT913" s="24" t="s">
        <v>6338</v>
      </c>
      <c r="AU913" s="24" t="s">
        <v>6045</v>
      </c>
      <c r="AV913" s="24" t="s">
        <v>6045</v>
      </c>
      <c r="AW913" s="24" t="s">
        <v>5979</v>
      </c>
      <c r="AX913" s="24" t="s">
        <v>5965</v>
      </c>
      <c r="AY913" s="24" t="s">
        <v>7974</v>
      </c>
      <c r="AZ913" s="216" t="s">
        <v>7975</v>
      </c>
      <c r="BA913" s="216" t="s">
        <v>6911</v>
      </c>
      <c r="BB913" s="57" t="s">
        <v>5474</v>
      </c>
      <c r="BC913" s="202"/>
      <c r="BD913" s="24"/>
      <c r="BE913" s="151"/>
      <c r="BG913" s="151"/>
      <c r="BI913" s="151"/>
      <c r="BL913" s="152"/>
    </row>
    <row r="914" spans="1:64" s="169" customFormat="1">
      <c r="A914" s="24">
        <v>4155</v>
      </c>
      <c r="B914" s="24" t="s">
        <v>3114</v>
      </c>
      <c r="C914" s="57">
        <v>22</v>
      </c>
      <c r="D914" s="57">
        <v>22.45</v>
      </c>
      <c r="E914" s="57">
        <v>22</v>
      </c>
      <c r="F914" s="57">
        <v>22.3</v>
      </c>
      <c r="G914" s="57">
        <v>22.35</v>
      </c>
      <c r="H914" s="57">
        <v>23.15</v>
      </c>
      <c r="I914" s="57">
        <v>22.35</v>
      </c>
      <c r="J914" s="57">
        <v>22.95</v>
      </c>
      <c r="K914" s="57">
        <v>22.95</v>
      </c>
      <c r="L914" s="57">
        <v>22.95</v>
      </c>
      <c r="M914" s="57">
        <v>22.75</v>
      </c>
      <c r="N914" s="57">
        <v>22.85</v>
      </c>
      <c r="O914" s="63">
        <v>-4.3572984749455299E-3</v>
      </c>
      <c r="P914" s="57">
        <v>17</v>
      </c>
      <c r="Q914" s="57">
        <v>273</v>
      </c>
      <c r="R914" s="57">
        <v>117.45</v>
      </c>
      <c r="S914" s="57">
        <v>22.25</v>
      </c>
      <c r="T914" s="57">
        <v>23.302499999999998</v>
      </c>
      <c r="U914" s="57">
        <v>24.480799999999999</v>
      </c>
      <c r="V914" s="57">
        <v>22.33</v>
      </c>
      <c r="W914" s="57">
        <v>23.272500000000001</v>
      </c>
      <c r="X914" s="57">
        <v>24.447500000000002</v>
      </c>
      <c r="Y914" s="57">
        <v>22.45</v>
      </c>
      <c r="Z914" s="57">
        <v>23.2425</v>
      </c>
      <c r="AA914" s="57">
        <v>24.4117</v>
      </c>
      <c r="AB914" s="57">
        <v>32.35</v>
      </c>
      <c r="AC914" s="57">
        <v>21.9</v>
      </c>
      <c r="AD914" s="57">
        <v>24.3</v>
      </c>
      <c r="AE914" s="57">
        <v>21.9</v>
      </c>
      <c r="AF914" s="64">
        <v>30.276199999999999</v>
      </c>
      <c r="AG914" s="64">
        <v>20.587599999999998</v>
      </c>
      <c r="AH914" s="64">
        <v>42.023200000000003</v>
      </c>
      <c r="AI914" s="64">
        <v>27.732800000000001</v>
      </c>
      <c r="AJ914" s="61">
        <v>0.4548611111111111</v>
      </c>
      <c r="AK914" s="216">
        <v>50</v>
      </c>
      <c r="AL914" s="62">
        <v>61.563142313997389</v>
      </c>
      <c r="AM914" s="24" t="s">
        <v>6015</v>
      </c>
      <c r="AN914" s="216" t="s">
        <v>6009</v>
      </c>
      <c r="AO914" s="216" t="s">
        <v>5971</v>
      </c>
      <c r="AP914" s="216" t="s">
        <v>6884</v>
      </c>
      <c r="AQ914" s="216" t="s">
        <v>6885</v>
      </c>
      <c r="AR914" s="216" t="s">
        <v>6886</v>
      </c>
      <c r="AS914" s="24" t="s">
        <v>6951</v>
      </c>
      <c r="AT914" s="24" t="s">
        <v>6055</v>
      </c>
      <c r="AU914" s="24" t="s">
        <v>6031</v>
      </c>
      <c r="AV914" s="24" t="s">
        <v>6017</v>
      </c>
      <c r="AW914" s="24" t="s">
        <v>5979</v>
      </c>
      <c r="AX914" s="24" t="s">
        <v>5970</v>
      </c>
      <c r="AY914" s="24" t="s">
        <v>7976</v>
      </c>
      <c r="AZ914" s="216" t="s">
        <v>6940</v>
      </c>
      <c r="BA914" s="216" t="s">
        <v>7032</v>
      </c>
      <c r="BB914" s="57" t="s">
        <v>5474</v>
      </c>
      <c r="BC914" s="202"/>
      <c r="BD914" s="24"/>
      <c r="BE914" s="151"/>
      <c r="BG914" s="151"/>
      <c r="BI914" s="151"/>
      <c r="BL914" s="152"/>
    </row>
    <row r="915" spans="1:64" s="169" customFormat="1">
      <c r="A915" s="24">
        <v>4157</v>
      </c>
      <c r="B915" s="24" t="s">
        <v>910</v>
      </c>
      <c r="C915" s="57">
        <v>17.3</v>
      </c>
      <c r="D915" s="57">
        <v>17.8</v>
      </c>
      <c r="E915" s="57">
        <v>17.3</v>
      </c>
      <c r="F915" s="57">
        <v>17.3</v>
      </c>
      <c r="G915" s="57">
        <v>17.5</v>
      </c>
      <c r="H915" s="57">
        <v>17.5</v>
      </c>
      <c r="I915" s="57">
        <v>16.899999999999999</v>
      </c>
      <c r="J915" s="57">
        <v>17</v>
      </c>
      <c r="K915" s="57">
        <v>17</v>
      </c>
      <c r="L915" s="57">
        <v>17.149999999999999</v>
      </c>
      <c r="M915" s="57">
        <v>16.899999999999999</v>
      </c>
      <c r="N915" s="57">
        <v>17.05</v>
      </c>
      <c r="O915" s="63">
        <v>2.94117647058823E-3</v>
      </c>
      <c r="P915" s="57">
        <v>400</v>
      </c>
      <c r="Q915" s="57">
        <v>1249</v>
      </c>
      <c r="R915" s="57">
        <v>1178.25</v>
      </c>
      <c r="S915" s="57">
        <v>17.899999999999999</v>
      </c>
      <c r="T915" s="57">
        <v>18.54</v>
      </c>
      <c r="U915" s="57">
        <v>19.340800000000002</v>
      </c>
      <c r="V915" s="57">
        <v>17.579999999999998</v>
      </c>
      <c r="W915" s="57">
        <v>18.4575</v>
      </c>
      <c r="X915" s="57">
        <v>19.261700000000001</v>
      </c>
      <c r="Y915" s="57">
        <v>17.23</v>
      </c>
      <c r="Z915" s="57">
        <v>18.387499999999999</v>
      </c>
      <c r="AA915" s="57">
        <v>19.184999999999999</v>
      </c>
      <c r="AB915" s="57">
        <v>26.7</v>
      </c>
      <c r="AC915" s="57">
        <v>16.5</v>
      </c>
      <c r="AD915" s="57">
        <v>19.55</v>
      </c>
      <c r="AE915" s="57">
        <v>16.899999999999999</v>
      </c>
      <c r="AF915" s="64">
        <v>14.428800000000001</v>
      </c>
      <c r="AG915" s="64">
        <v>24.266400000000001</v>
      </c>
      <c r="AH915" s="64">
        <v>11.8414</v>
      </c>
      <c r="AI915" s="64">
        <v>20.1248</v>
      </c>
      <c r="AJ915" s="61">
        <v>0.4548611111111111</v>
      </c>
      <c r="AK915" s="216">
        <v>400</v>
      </c>
      <c r="AL915" s="62">
        <v>783.24911558450742</v>
      </c>
      <c r="AM915" s="24" t="s">
        <v>6217</v>
      </c>
      <c r="AN915" s="216" t="s">
        <v>5967</v>
      </c>
      <c r="AO915" s="216" t="s">
        <v>6047</v>
      </c>
      <c r="AP915" s="216" t="s">
        <v>6884</v>
      </c>
      <c r="AQ915" s="216" t="s">
        <v>6885</v>
      </c>
      <c r="AR915" s="216" t="s">
        <v>6916</v>
      </c>
      <c r="AS915" s="24" t="s">
        <v>6945</v>
      </c>
      <c r="AT915" s="24" t="s">
        <v>6591</v>
      </c>
      <c r="AU915" s="24" t="s">
        <v>6209</v>
      </c>
      <c r="AV915" s="24" t="s">
        <v>6218</v>
      </c>
      <c r="AW915" s="24" t="s">
        <v>5986</v>
      </c>
      <c r="AX915" s="24" t="s">
        <v>5986</v>
      </c>
      <c r="AY915" s="24" t="s">
        <v>7977</v>
      </c>
      <c r="AZ915" s="216" t="s">
        <v>7183</v>
      </c>
      <c r="BA915" s="216" t="s">
        <v>6907</v>
      </c>
      <c r="BB915" s="57" t="s">
        <v>5474</v>
      </c>
      <c r="BC915" s="202"/>
      <c r="BD915" s="24"/>
      <c r="BE915" s="151"/>
      <c r="BG915" s="151"/>
      <c r="BI915" s="151"/>
      <c r="BL915" s="152"/>
    </row>
    <row r="916" spans="1:64" s="169" customFormat="1">
      <c r="A916" s="24">
        <v>4160</v>
      </c>
      <c r="B916" s="24" t="s">
        <v>911</v>
      </c>
      <c r="C916" s="57">
        <v>24.05</v>
      </c>
      <c r="D916" s="57">
        <v>24.25</v>
      </c>
      <c r="E916" s="57">
        <v>24.05</v>
      </c>
      <c r="F916" s="57">
        <v>24.25</v>
      </c>
      <c r="G916" s="57">
        <v>24.05</v>
      </c>
      <c r="H916" s="57">
        <v>24.25</v>
      </c>
      <c r="I916" s="57">
        <v>24</v>
      </c>
      <c r="J916" s="57">
        <v>24.25</v>
      </c>
      <c r="K916" s="57">
        <v>24.25</v>
      </c>
      <c r="L916" s="57">
        <v>24.25</v>
      </c>
      <c r="M916" s="57">
        <v>24.25</v>
      </c>
      <c r="N916" s="57">
        <v>24.25</v>
      </c>
      <c r="O916" s="63">
        <v>0</v>
      </c>
      <c r="P916" s="57">
        <v>1</v>
      </c>
      <c r="Q916" s="57">
        <v>9</v>
      </c>
      <c r="R916" s="57">
        <v>20</v>
      </c>
      <c r="S916" s="57">
        <v>24.15</v>
      </c>
      <c r="T916" s="57">
        <v>24.3325</v>
      </c>
      <c r="U916" s="57">
        <v>24.373699999999999</v>
      </c>
      <c r="V916" s="57">
        <v>24.2</v>
      </c>
      <c r="W916" s="57">
        <v>24.324999999999999</v>
      </c>
      <c r="X916" s="57">
        <v>24.3932</v>
      </c>
      <c r="Y916" s="57">
        <v>24.25</v>
      </c>
      <c r="Z916" s="57">
        <v>24.305</v>
      </c>
      <c r="AA916" s="57">
        <v>24.413599999999999</v>
      </c>
      <c r="AB916" s="57">
        <v>27.25</v>
      </c>
      <c r="AC916" s="57">
        <v>22.5</v>
      </c>
      <c r="AD916" s="57">
        <v>25.05</v>
      </c>
      <c r="AE916" s="57">
        <v>23.5</v>
      </c>
      <c r="AF916" s="64">
        <v>58.485799999999998</v>
      </c>
      <c r="AG916" s="64">
        <v>40.2211</v>
      </c>
      <c r="AH916" s="64">
        <v>72.323899999999995</v>
      </c>
      <c r="AI916" s="64">
        <v>50.921999999999997</v>
      </c>
      <c r="AJ916" s="61">
        <v>0.4548611111111111</v>
      </c>
      <c r="AK916" s="216">
        <v>50</v>
      </c>
      <c r="AL916" s="62">
        <v>3.6213613125880819</v>
      </c>
      <c r="AM916" s="24" t="s">
        <v>6806</v>
      </c>
      <c r="AN916" s="216" t="s">
        <v>6009</v>
      </c>
      <c r="AO916" s="216" t="s">
        <v>5961</v>
      </c>
      <c r="AP916" s="216" t="s">
        <v>6884</v>
      </c>
      <c r="AQ916" s="216" t="s">
        <v>6885</v>
      </c>
      <c r="AR916" s="216" t="s">
        <v>7000</v>
      </c>
      <c r="AS916" s="24" t="s">
        <v>5474</v>
      </c>
      <c r="AT916" s="24" t="s">
        <v>6493</v>
      </c>
      <c r="AU916" s="24" t="s">
        <v>6126</v>
      </c>
      <c r="AV916" s="24" t="s">
        <v>6577</v>
      </c>
      <c r="AW916" s="24" t="s">
        <v>5979</v>
      </c>
      <c r="AX916" s="24" t="s">
        <v>5979</v>
      </c>
      <c r="AY916" s="24" t="s">
        <v>7106</v>
      </c>
      <c r="AZ916" s="216" t="s">
        <v>7093</v>
      </c>
      <c r="BA916" s="216" t="s">
        <v>7111</v>
      </c>
      <c r="BB916" s="57" t="s">
        <v>5474</v>
      </c>
      <c r="BC916" s="202"/>
      <c r="BD916" s="24"/>
      <c r="BE916" s="151"/>
      <c r="BG916" s="151"/>
      <c r="BI916" s="151"/>
      <c r="BL916" s="152"/>
    </row>
    <row r="917" spans="1:64" s="169" customFormat="1">
      <c r="A917" s="24">
        <v>4161</v>
      </c>
      <c r="B917" s="24" t="s">
        <v>912</v>
      </c>
      <c r="C917" s="57">
        <v>26.4</v>
      </c>
      <c r="D917" s="57">
        <v>26.7</v>
      </c>
      <c r="E917" s="57">
        <v>26.4</v>
      </c>
      <c r="F917" s="57">
        <v>26.65</v>
      </c>
      <c r="G917" s="57">
        <v>27.9</v>
      </c>
      <c r="H917" s="57">
        <v>27.9</v>
      </c>
      <c r="I917" s="57">
        <v>27.1</v>
      </c>
      <c r="J917" s="57">
        <v>27.55</v>
      </c>
      <c r="K917" s="57">
        <v>27.6</v>
      </c>
      <c r="L917" s="57">
        <v>27.8</v>
      </c>
      <c r="M917" s="57">
        <v>27.45</v>
      </c>
      <c r="N917" s="57">
        <v>27.45</v>
      </c>
      <c r="O917" s="63">
        <v>-3.62976406533575E-3</v>
      </c>
      <c r="P917" s="57">
        <v>81</v>
      </c>
      <c r="Q917" s="57">
        <v>128</v>
      </c>
      <c r="R917" s="57">
        <v>166.3</v>
      </c>
      <c r="S917" s="57">
        <v>26.4</v>
      </c>
      <c r="T917" s="57">
        <v>26.807500000000001</v>
      </c>
      <c r="U917" s="57">
        <v>26.846699999999998</v>
      </c>
      <c r="V917" s="57">
        <v>26.66</v>
      </c>
      <c r="W917" s="57">
        <v>26.885000000000002</v>
      </c>
      <c r="X917" s="57">
        <v>26.85</v>
      </c>
      <c r="Y917" s="57">
        <v>26.85</v>
      </c>
      <c r="Z917" s="57">
        <v>26.942499999999999</v>
      </c>
      <c r="AA917" s="57">
        <v>26.853300000000001</v>
      </c>
      <c r="AB917" s="57">
        <v>33.15</v>
      </c>
      <c r="AC917" s="57">
        <v>24.25</v>
      </c>
      <c r="AD917" s="57">
        <v>30.85</v>
      </c>
      <c r="AE917" s="57">
        <v>25.75</v>
      </c>
      <c r="AF917" s="64">
        <v>40.865200000000002</v>
      </c>
      <c r="AG917" s="64">
        <v>26.147600000000001</v>
      </c>
      <c r="AH917" s="64">
        <v>52.682000000000002</v>
      </c>
      <c r="AI917" s="64">
        <v>34.992400000000004</v>
      </c>
      <c r="AJ917" s="61">
        <v>0.4548611111111111</v>
      </c>
      <c r="AK917" s="216">
        <v>100</v>
      </c>
      <c r="AL917" s="62">
        <v>175.62549635045335</v>
      </c>
      <c r="AM917" s="24" t="s">
        <v>6696</v>
      </c>
      <c r="AN917" s="216" t="s">
        <v>6009</v>
      </c>
      <c r="AO917" s="216" t="s">
        <v>5961</v>
      </c>
      <c r="AP917" s="216" t="s">
        <v>6908</v>
      </c>
      <c r="AQ917" s="216" t="s">
        <v>6900</v>
      </c>
      <c r="AR917" s="216" t="s">
        <v>6886</v>
      </c>
      <c r="AS917" s="24" t="s">
        <v>5474</v>
      </c>
      <c r="AT917" s="24" t="s">
        <v>6055</v>
      </c>
      <c r="AU917" s="24" t="s">
        <v>6017</v>
      </c>
      <c r="AV917" s="24" t="s">
        <v>6130</v>
      </c>
      <c r="AW917" s="24" t="s">
        <v>5976</v>
      </c>
      <c r="AX917" s="24" t="s">
        <v>5979</v>
      </c>
      <c r="AY917" s="24" t="s">
        <v>7978</v>
      </c>
      <c r="AZ917" s="216" t="s">
        <v>7309</v>
      </c>
      <c r="BA917" s="216" t="s">
        <v>7041</v>
      </c>
      <c r="BB917" s="57" t="s">
        <v>5474</v>
      </c>
      <c r="BC917" s="202"/>
      <c r="BD917" s="24"/>
      <c r="BE917" s="151"/>
      <c r="BG917" s="151"/>
      <c r="BI917" s="151"/>
      <c r="BL917" s="152"/>
    </row>
    <row r="918" spans="1:64" s="169" customFormat="1">
      <c r="A918" s="24">
        <v>4162</v>
      </c>
      <c r="B918" s="24" t="s">
        <v>913</v>
      </c>
      <c r="C918" s="57">
        <v>58.8</v>
      </c>
      <c r="D918" s="57">
        <v>59.4</v>
      </c>
      <c r="E918" s="57">
        <v>58.8</v>
      </c>
      <c r="F918" s="57">
        <v>59.2</v>
      </c>
      <c r="G918" s="57">
        <v>59.5</v>
      </c>
      <c r="H918" s="57">
        <v>59.7</v>
      </c>
      <c r="I918" s="57">
        <v>58.6</v>
      </c>
      <c r="J918" s="57">
        <v>58.8</v>
      </c>
      <c r="K918" s="57">
        <v>58.6</v>
      </c>
      <c r="L918" s="57">
        <v>60.2</v>
      </c>
      <c r="M918" s="57">
        <v>58.6</v>
      </c>
      <c r="N918" s="57">
        <v>59.9</v>
      </c>
      <c r="O918" s="63">
        <v>1.8707482993197199E-2</v>
      </c>
      <c r="P918" s="57">
        <v>140</v>
      </c>
      <c r="Q918" s="57">
        <v>180</v>
      </c>
      <c r="R918" s="57">
        <v>368.3</v>
      </c>
      <c r="S918" s="57">
        <v>59.92</v>
      </c>
      <c r="T918" s="57">
        <v>63.075000000000003</v>
      </c>
      <c r="U918" s="57">
        <v>65.013300000000001</v>
      </c>
      <c r="V918" s="57">
        <v>59.36</v>
      </c>
      <c r="W918" s="57">
        <v>62.83</v>
      </c>
      <c r="X918" s="57">
        <v>64.926699999999997</v>
      </c>
      <c r="Y918" s="57">
        <v>59</v>
      </c>
      <c r="Z918" s="57">
        <v>62.71</v>
      </c>
      <c r="AA918" s="57">
        <v>64.775000000000006</v>
      </c>
      <c r="AB918" s="57">
        <v>84.6</v>
      </c>
      <c r="AC918" s="57">
        <v>47.4</v>
      </c>
      <c r="AD918" s="57">
        <v>67.900000000000006</v>
      </c>
      <c r="AE918" s="57">
        <v>58.3</v>
      </c>
      <c r="AF918" s="64">
        <v>9.0715000000000003</v>
      </c>
      <c r="AG918" s="64">
        <v>11.315899999999999</v>
      </c>
      <c r="AH918" s="64">
        <v>14.649800000000001</v>
      </c>
      <c r="AI918" s="64">
        <v>12.427199999999999</v>
      </c>
      <c r="AJ918" s="61">
        <v>0.4548611111111111</v>
      </c>
      <c r="AK918" s="216">
        <v>150</v>
      </c>
      <c r="AL918" s="62">
        <v>294.40304714099852</v>
      </c>
      <c r="AM918" s="24" t="s">
        <v>7176</v>
      </c>
      <c r="AN918" s="216" t="s">
        <v>6337</v>
      </c>
      <c r="AO918" s="216" t="s">
        <v>6047</v>
      </c>
      <c r="AP918" s="216" t="s">
        <v>6884</v>
      </c>
      <c r="AQ918" s="216" t="s">
        <v>6885</v>
      </c>
      <c r="AR918" s="216" t="s">
        <v>6886</v>
      </c>
      <c r="AS918" s="24" t="s">
        <v>6968</v>
      </c>
      <c r="AT918" s="24" t="s">
        <v>6055</v>
      </c>
      <c r="AU918" s="24" t="s">
        <v>5984</v>
      </c>
      <c r="AV918" s="24" t="s">
        <v>6055</v>
      </c>
      <c r="AW918" s="24" t="s">
        <v>5990</v>
      </c>
      <c r="AX918" s="24" t="s">
        <v>5979</v>
      </c>
      <c r="AY918" s="24" t="s">
        <v>7818</v>
      </c>
      <c r="AZ918" s="216" t="s">
        <v>6936</v>
      </c>
      <c r="BA918" s="216" t="s">
        <v>7133</v>
      </c>
      <c r="BB918" s="57" t="s">
        <v>6898</v>
      </c>
      <c r="BC918" s="202"/>
      <c r="BD918" s="24"/>
      <c r="BE918" s="151"/>
      <c r="BG918" s="151"/>
      <c r="BI918" s="151"/>
      <c r="BL918" s="152"/>
    </row>
    <row r="919" spans="1:64" s="169" customFormat="1">
      <c r="A919" s="24">
        <v>4163</v>
      </c>
      <c r="B919" s="24" t="s">
        <v>914</v>
      </c>
      <c r="C919" s="57">
        <v>82.9</v>
      </c>
      <c r="D919" s="57">
        <v>82.9</v>
      </c>
      <c r="E919" s="57">
        <v>82.1</v>
      </c>
      <c r="F919" s="57">
        <v>82.4</v>
      </c>
      <c r="G919" s="57">
        <v>83.4</v>
      </c>
      <c r="H919" s="57">
        <v>83.4</v>
      </c>
      <c r="I919" s="57">
        <v>82.4</v>
      </c>
      <c r="J919" s="57">
        <v>82.7</v>
      </c>
      <c r="K919" s="57">
        <v>83.4</v>
      </c>
      <c r="L919" s="57">
        <v>83.4</v>
      </c>
      <c r="M919" s="57">
        <v>82.9</v>
      </c>
      <c r="N919" s="57">
        <v>82.9</v>
      </c>
      <c r="O919" s="63">
        <v>2.4183796856106399E-3</v>
      </c>
      <c r="P919" s="57">
        <v>2</v>
      </c>
      <c r="Q919" s="57">
        <v>18</v>
      </c>
      <c r="R919" s="57">
        <v>37.5</v>
      </c>
      <c r="S919" s="57">
        <v>82.3</v>
      </c>
      <c r="T919" s="57">
        <v>84.57</v>
      </c>
      <c r="U919" s="57">
        <v>87</v>
      </c>
      <c r="V919" s="57">
        <v>82.4</v>
      </c>
      <c r="W919" s="57">
        <v>84.405000000000001</v>
      </c>
      <c r="X919" s="57">
        <v>86.968299999999999</v>
      </c>
      <c r="Y919" s="57">
        <v>82.4</v>
      </c>
      <c r="Z919" s="57">
        <v>84.254999999999995</v>
      </c>
      <c r="AA919" s="57">
        <v>86.933300000000003</v>
      </c>
      <c r="AB919" s="57">
        <v>105.5</v>
      </c>
      <c r="AC919" s="57">
        <v>80.5</v>
      </c>
      <c r="AD919" s="57">
        <v>87.5</v>
      </c>
      <c r="AE919" s="57">
        <v>81.3</v>
      </c>
      <c r="AF919" s="64">
        <v>25.5684</v>
      </c>
      <c r="AG919" s="64">
        <v>19.91</v>
      </c>
      <c r="AH919" s="64">
        <v>36.798699999999997</v>
      </c>
      <c r="AI919" s="64">
        <v>25.5396</v>
      </c>
      <c r="AJ919" s="61">
        <v>0.4548611111111111</v>
      </c>
      <c r="AK919" s="216">
        <v>50</v>
      </c>
      <c r="AL919" s="62">
        <v>7.2427226251761638</v>
      </c>
      <c r="AM919" s="24" t="s">
        <v>6517</v>
      </c>
      <c r="AN919" s="216" t="s">
        <v>6009</v>
      </c>
      <c r="AO919" s="216" t="s">
        <v>5971</v>
      </c>
      <c r="AP919" s="216" t="s">
        <v>6884</v>
      </c>
      <c r="AQ919" s="216" t="s">
        <v>6885</v>
      </c>
      <c r="AR919" s="216" t="s">
        <v>6886</v>
      </c>
      <c r="AS919" s="24" t="s">
        <v>6887</v>
      </c>
      <c r="AT919" s="24" t="s">
        <v>6017</v>
      </c>
      <c r="AU919" s="24" t="s">
        <v>6017</v>
      </c>
      <c r="AV919" s="24" t="s">
        <v>6518</v>
      </c>
      <c r="AW919" s="24" t="s">
        <v>5979</v>
      </c>
      <c r="AX919" s="24" t="s">
        <v>5979</v>
      </c>
      <c r="AY919" s="24" t="s">
        <v>6935</v>
      </c>
      <c r="AZ919" s="216" t="s">
        <v>6950</v>
      </c>
      <c r="BA919" s="216" t="s">
        <v>6967</v>
      </c>
      <c r="BB919" s="57" t="s">
        <v>5474</v>
      </c>
      <c r="BC919" s="202"/>
      <c r="BD919" s="24"/>
      <c r="BE919" s="151"/>
      <c r="BG919" s="151"/>
      <c r="BI919" s="151"/>
      <c r="BL919" s="152"/>
    </row>
    <row r="920" spans="1:64" s="169" customFormat="1">
      <c r="A920" s="24">
        <v>4164</v>
      </c>
      <c r="B920" s="24" t="s">
        <v>915</v>
      </c>
      <c r="C920" s="57">
        <v>33.25</v>
      </c>
      <c r="D920" s="57">
        <v>33.450000000000003</v>
      </c>
      <c r="E920" s="57">
        <v>33.200000000000003</v>
      </c>
      <c r="F920" s="57">
        <v>33.299999999999997</v>
      </c>
      <c r="G920" s="57">
        <v>33.35</v>
      </c>
      <c r="H920" s="57">
        <v>33.549999999999997</v>
      </c>
      <c r="I920" s="57">
        <v>33</v>
      </c>
      <c r="J920" s="57">
        <v>33.200000000000003</v>
      </c>
      <c r="K920" s="57">
        <v>33.15</v>
      </c>
      <c r="L920" s="57">
        <v>33.4</v>
      </c>
      <c r="M920" s="57">
        <v>33.15</v>
      </c>
      <c r="N920" s="57">
        <v>33.4</v>
      </c>
      <c r="O920" s="63">
        <v>6.0240963855421699E-3</v>
      </c>
      <c r="P920" s="57">
        <v>18</v>
      </c>
      <c r="Q920" s="57">
        <v>132</v>
      </c>
      <c r="R920" s="57">
        <v>147.75</v>
      </c>
      <c r="S920" s="57">
        <v>33.270000000000003</v>
      </c>
      <c r="T920" s="57">
        <v>34.502499999999998</v>
      </c>
      <c r="U920" s="57">
        <v>36.267499999999998</v>
      </c>
      <c r="V920" s="57">
        <v>33.26</v>
      </c>
      <c r="W920" s="57">
        <v>34.31</v>
      </c>
      <c r="X920" s="57">
        <v>36.218299999999999</v>
      </c>
      <c r="Y920" s="57">
        <v>33.26</v>
      </c>
      <c r="Z920" s="57">
        <v>34.244999999999997</v>
      </c>
      <c r="AA920" s="57">
        <v>36.167499999999997</v>
      </c>
      <c r="AB920" s="57">
        <v>41.25</v>
      </c>
      <c r="AC920" s="57">
        <v>33</v>
      </c>
      <c r="AD920" s="57">
        <v>36.549999999999997</v>
      </c>
      <c r="AE920" s="57">
        <v>33</v>
      </c>
      <c r="AF920" s="64">
        <v>10.2705</v>
      </c>
      <c r="AG920" s="64">
        <v>9.1965000000000003</v>
      </c>
      <c r="AH920" s="64">
        <v>14.690099999999999</v>
      </c>
      <c r="AI920" s="64">
        <v>11.027699999999999</v>
      </c>
      <c r="AJ920" s="61">
        <v>0.4548611111111111</v>
      </c>
      <c r="AK920" s="216">
        <v>50</v>
      </c>
      <c r="AL920" s="62">
        <v>65.184503626585467</v>
      </c>
      <c r="AM920" s="24" t="s">
        <v>6981</v>
      </c>
      <c r="AN920" s="216" t="s">
        <v>6009</v>
      </c>
      <c r="AO920" s="216" t="s">
        <v>6047</v>
      </c>
      <c r="AP920" s="216" t="s">
        <v>6884</v>
      </c>
      <c r="AQ920" s="216" t="s">
        <v>6885</v>
      </c>
      <c r="AR920" s="216" t="s">
        <v>6886</v>
      </c>
      <c r="AS920" s="24" t="s">
        <v>7297</v>
      </c>
      <c r="AT920" s="24" t="s">
        <v>6499</v>
      </c>
      <c r="AU920" s="24" t="s">
        <v>6561</v>
      </c>
      <c r="AV920" s="24" t="s">
        <v>6493</v>
      </c>
      <c r="AW920" s="24" t="s">
        <v>5979</v>
      </c>
      <c r="AX920" s="24" t="s">
        <v>5979</v>
      </c>
      <c r="AY920" s="24" t="s">
        <v>6935</v>
      </c>
      <c r="AZ920" s="216" t="s">
        <v>6936</v>
      </c>
      <c r="BA920" s="216" t="s">
        <v>7067</v>
      </c>
      <c r="BB920" s="57" t="s">
        <v>6898</v>
      </c>
      <c r="BC920" s="202"/>
      <c r="BD920" s="24"/>
      <c r="BE920" s="151"/>
      <c r="BG920" s="151"/>
      <c r="BI920" s="151"/>
      <c r="BL920" s="152"/>
    </row>
    <row r="921" spans="1:64" s="169" customFormat="1">
      <c r="A921" s="24">
        <v>4166</v>
      </c>
      <c r="B921" s="24" t="s">
        <v>3124</v>
      </c>
      <c r="C921" s="57">
        <v>15.95</v>
      </c>
      <c r="D921" s="57">
        <v>15.95</v>
      </c>
      <c r="E921" s="57">
        <v>15.7</v>
      </c>
      <c r="F921" s="57">
        <v>15.7</v>
      </c>
      <c r="G921" s="57">
        <v>15.65</v>
      </c>
      <c r="H921" s="57">
        <v>15.95</v>
      </c>
      <c r="I921" s="57">
        <v>15.45</v>
      </c>
      <c r="J921" s="57">
        <v>15.5</v>
      </c>
      <c r="K921" s="57">
        <v>15.45</v>
      </c>
      <c r="L921" s="57">
        <v>15.5</v>
      </c>
      <c r="M921" s="57">
        <v>15.45</v>
      </c>
      <c r="N921" s="57">
        <v>15.5</v>
      </c>
      <c r="O921" s="63">
        <v>-3.2154340836012801E-3</v>
      </c>
      <c r="P921" s="57">
        <v>18</v>
      </c>
      <c r="Q921" s="57">
        <v>21</v>
      </c>
      <c r="R921" s="57">
        <v>29.55</v>
      </c>
      <c r="S921" s="57">
        <v>15.68</v>
      </c>
      <c r="T921" s="57">
        <v>15.8725</v>
      </c>
      <c r="U921" s="57">
        <v>16.1708</v>
      </c>
      <c r="V921" s="57">
        <v>15.65</v>
      </c>
      <c r="W921" s="57">
        <v>15.8475</v>
      </c>
      <c r="X921" s="57">
        <v>16.175000000000001</v>
      </c>
      <c r="Y921" s="57">
        <v>15.64</v>
      </c>
      <c r="Z921" s="57">
        <v>15.83</v>
      </c>
      <c r="AA921" s="57">
        <v>16.181699999999999</v>
      </c>
      <c r="AB921" s="57"/>
      <c r="AC921" s="57"/>
      <c r="AD921" s="57">
        <v>16.3</v>
      </c>
      <c r="AE921" s="57">
        <v>15.45</v>
      </c>
      <c r="AF921" s="64">
        <v>30.900600000000001</v>
      </c>
      <c r="AG921" s="64">
        <v>37.353499999999997</v>
      </c>
      <c r="AH921" s="64">
        <v>23.630700000000001</v>
      </c>
      <c r="AI921" s="64">
        <v>32.779200000000003</v>
      </c>
      <c r="AJ921" s="61">
        <v>0.4548611111111111</v>
      </c>
      <c r="AK921" s="216">
        <v>50</v>
      </c>
      <c r="AL921" s="62">
        <v>65.184503626585467</v>
      </c>
      <c r="AM921" s="24" t="s">
        <v>6551</v>
      </c>
      <c r="AN921" s="216" t="s">
        <v>5967</v>
      </c>
      <c r="AO921" s="216" t="s">
        <v>6007</v>
      </c>
      <c r="AP921" s="216" t="s">
        <v>6884</v>
      </c>
      <c r="AQ921" s="216" t="s">
        <v>6885</v>
      </c>
      <c r="AR921" s="216" t="s">
        <v>6916</v>
      </c>
      <c r="AS921" s="24" t="s">
        <v>6945</v>
      </c>
      <c r="AT921" s="24" t="s">
        <v>6518</v>
      </c>
      <c r="AU921" s="24" t="s">
        <v>6029</v>
      </c>
      <c r="AV921" s="24" t="s">
        <v>6493</v>
      </c>
      <c r="AW921" s="24" t="s">
        <v>5979</v>
      </c>
      <c r="AX921" s="24" t="s">
        <v>5979</v>
      </c>
      <c r="AY921" s="24" t="s">
        <v>7275</v>
      </c>
      <c r="AZ921" s="216" t="s">
        <v>7110</v>
      </c>
      <c r="BA921" s="216" t="s">
        <v>6998</v>
      </c>
      <c r="BB921" s="57" t="s">
        <v>5474</v>
      </c>
      <c r="BC921" s="202"/>
      <c r="BD921" s="24"/>
      <c r="BE921" s="151"/>
      <c r="BG921" s="151"/>
      <c r="BI921" s="151"/>
      <c r="BL921" s="152"/>
    </row>
    <row r="922" spans="1:64" s="169" customFormat="1">
      <c r="A922" s="24">
        <v>4167</v>
      </c>
      <c r="B922" s="24" t="s">
        <v>5851</v>
      </c>
      <c r="C922" s="57">
        <v>22.55</v>
      </c>
      <c r="D922" s="57">
        <v>22.75</v>
      </c>
      <c r="E922" s="57">
        <v>22.5</v>
      </c>
      <c r="F922" s="57">
        <v>22.65</v>
      </c>
      <c r="G922" s="57">
        <v>22.75</v>
      </c>
      <c r="H922" s="57">
        <v>22.8</v>
      </c>
      <c r="I922" s="57">
        <v>22.45</v>
      </c>
      <c r="J922" s="57">
        <v>22.45</v>
      </c>
      <c r="K922" s="57">
        <v>22.7</v>
      </c>
      <c r="L922" s="57">
        <v>23.2</v>
      </c>
      <c r="M922" s="57">
        <v>22.5</v>
      </c>
      <c r="N922" s="57">
        <v>23.1</v>
      </c>
      <c r="O922" s="63">
        <v>2.8953229398663599E-2</v>
      </c>
      <c r="P922" s="57">
        <v>364</v>
      </c>
      <c r="Q922" s="57">
        <v>443</v>
      </c>
      <c r="R922" s="57">
        <v>718.3</v>
      </c>
      <c r="S922" s="57">
        <v>22.34</v>
      </c>
      <c r="T922" s="57">
        <v>24.24</v>
      </c>
      <c r="U922" s="57">
        <v>26.219200000000001</v>
      </c>
      <c r="V922" s="57">
        <v>22.37</v>
      </c>
      <c r="W922" s="57">
        <v>24.072500000000002</v>
      </c>
      <c r="X922" s="57">
        <v>26.113299999999999</v>
      </c>
      <c r="Y922" s="57">
        <v>22.57</v>
      </c>
      <c r="Z922" s="57">
        <v>23.967500000000001</v>
      </c>
      <c r="AA922" s="57">
        <v>26.022500000000001</v>
      </c>
      <c r="AB922" s="57">
        <v>37.5</v>
      </c>
      <c r="AC922" s="57">
        <v>21.8</v>
      </c>
      <c r="AD922" s="57">
        <v>26.6</v>
      </c>
      <c r="AE922" s="57">
        <v>21.8</v>
      </c>
      <c r="AF922" s="64">
        <v>23.398800000000001</v>
      </c>
      <c r="AG922" s="64">
        <v>16.807700000000001</v>
      </c>
      <c r="AH922" s="64">
        <v>39.022599999999997</v>
      </c>
      <c r="AI922" s="64">
        <v>24.212700000000002</v>
      </c>
      <c r="AJ922" s="61">
        <v>0.4548611111111111</v>
      </c>
      <c r="AK922" s="216">
        <v>400</v>
      </c>
      <c r="AL922" s="62">
        <v>712.7566951819017</v>
      </c>
      <c r="AM922" s="24" t="s">
        <v>6640</v>
      </c>
      <c r="AN922" s="216" t="s">
        <v>6009</v>
      </c>
      <c r="AO922" s="216" t="s">
        <v>6007</v>
      </c>
      <c r="AP922" s="216" t="s">
        <v>6884</v>
      </c>
      <c r="AQ922" s="216" t="s">
        <v>6885</v>
      </c>
      <c r="AR922" s="216" t="s">
        <v>6886</v>
      </c>
      <c r="AS922" s="24" t="s">
        <v>5474</v>
      </c>
      <c r="AT922" s="24" t="s">
        <v>6016</v>
      </c>
      <c r="AU922" s="24" t="s">
        <v>6130</v>
      </c>
      <c r="AV922" s="24" t="s">
        <v>6016</v>
      </c>
      <c r="AW922" s="24" t="s">
        <v>5965</v>
      </c>
      <c r="AX922" s="24" t="s">
        <v>5991</v>
      </c>
      <c r="AY922" s="24" t="s">
        <v>7851</v>
      </c>
      <c r="AZ922" s="216" t="s">
        <v>7060</v>
      </c>
      <c r="BA922" s="216" t="s">
        <v>7102</v>
      </c>
      <c r="BB922" s="57" t="s">
        <v>6944</v>
      </c>
      <c r="BC922" s="202"/>
      <c r="BD922" s="24"/>
      <c r="BE922" s="151"/>
      <c r="BG922" s="151"/>
      <c r="BI922" s="151"/>
      <c r="BL922" s="152"/>
    </row>
    <row r="923" spans="1:64" s="169" customFormat="1">
      <c r="A923" s="24">
        <v>4168</v>
      </c>
      <c r="B923" s="24" t="s">
        <v>917</v>
      </c>
      <c r="C923" s="57">
        <v>26.6</v>
      </c>
      <c r="D923" s="57">
        <v>27</v>
      </c>
      <c r="E923" s="57">
        <v>26.4</v>
      </c>
      <c r="F923" s="57">
        <v>26.5</v>
      </c>
      <c r="G923" s="57">
        <v>26.5</v>
      </c>
      <c r="H923" s="57">
        <v>26.9</v>
      </c>
      <c r="I923" s="57">
        <v>26.05</v>
      </c>
      <c r="J923" s="57">
        <v>26.35</v>
      </c>
      <c r="K923" s="57">
        <v>26.35</v>
      </c>
      <c r="L923" s="57">
        <v>26.85</v>
      </c>
      <c r="M923" s="57">
        <v>26.2</v>
      </c>
      <c r="N923" s="57">
        <v>26.75</v>
      </c>
      <c r="O923" s="63">
        <v>1.5180265654648899E-2</v>
      </c>
      <c r="P923" s="57">
        <v>66</v>
      </c>
      <c r="Q923" s="57">
        <v>135</v>
      </c>
      <c r="R923" s="57">
        <v>330</v>
      </c>
      <c r="S923" s="57">
        <v>26.49</v>
      </c>
      <c r="T923" s="57">
        <v>28.21</v>
      </c>
      <c r="U923" s="57">
        <v>30.816700000000001</v>
      </c>
      <c r="V923" s="57">
        <v>26.35</v>
      </c>
      <c r="W923" s="57">
        <v>28.047499999999999</v>
      </c>
      <c r="X923" s="57">
        <v>30.737500000000001</v>
      </c>
      <c r="Y923" s="57">
        <v>26.38</v>
      </c>
      <c r="Z923" s="57">
        <v>27.962499999999999</v>
      </c>
      <c r="AA923" s="57">
        <v>30.6175</v>
      </c>
      <c r="AB923" s="57">
        <v>43.9</v>
      </c>
      <c r="AC923" s="57">
        <v>22.65</v>
      </c>
      <c r="AD923" s="57">
        <v>30.7</v>
      </c>
      <c r="AE923" s="57">
        <v>25.9</v>
      </c>
      <c r="AF923" s="64">
        <v>16.2746</v>
      </c>
      <c r="AG923" s="64">
        <v>13.6782</v>
      </c>
      <c r="AH923" s="64">
        <v>22.6553</v>
      </c>
      <c r="AI923" s="64">
        <v>16.6706</v>
      </c>
      <c r="AJ923" s="61">
        <v>0.4548611111111111</v>
      </c>
      <c r="AK923" s="216">
        <v>100</v>
      </c>
      <c r="AL923" s="62">
        <v>143.10225628555457</v>
      </c>
      <c r="AM923" s="24" t="s">
        <v>7518</v>
      </c>
      <c r="AN923" s="216" t="s">
        <v>6009</v>
      </c>
      <c r="AO923" s="216" t="s">
        <v>6007</v>
      </c>
      <c r="AP923" s="216" t="s">
        <v>6884</v>
      </c>
      <c r="AQ923" s="216" t="s">
        <v>6885</v>
      </c>
      <c r="AR923" s="216" t="s">
        <v>6886</v>
      </c>
      <c r="AS923" s="24" t="s">
        <v>6894</v>
      </c>
      <c r="AT923" s="24" t="s">
        <v>6480</v>
      </c>
      <c r="AU923" s="24" t="s">
        <v>6216</v>
      </c>
      <c r="AV923" s="24" t="s">
        <v>6016</v>
      </c>
      <c r="AW923" s="24" t="s">
        <v>5990</v>
      </c>
      <c r="AX923" s="24" t="s">
        <v>5990</v>
      </c>
      <c r="AY923" s="24" t="s">
        <v>7979</v>
      </c>
      <c r="AZ923" s="216" t="s">
        <v>7066</v>
      </c>
      <c r="BA923" s="216" t="s">
        <v>7501</v>
      </c>
      <c r="BB923" s="57" t="s">
        <v>6944</v>
      </c>
      <c r="BC923" s="202"/>
      <c r="BD923" s="24"/>
      <c r="BE923" s="151"/>
      <c r="BG923" s="151"/>
      <c r="BI923" s="151"/>
      <c r="BL923" s="152"/>
    </row>
    <row r="924" spans="1:64" s="169" customFormat="1">
      <c r="A924" s="24">
        <v>4169</v>
      </c>
      <c r="B924" s="24" t="s">
        <v>3129</v>
      </c>
      <c r="C924" s="57">
        <v>32.299999999999997</v>
      </c>
      <c r="D924" s="57">
        <v>32.549999999999997</v>
      </c>
      <c r="E924" s="57">
        <v>31.95</v>
      </c>
      <c r="F924" s="57">
        <v>32.049999999999997</v>
      </c>
      <c r="G924" s="57">
        <v>32.049999999999997</v>
      </c>
      <c r="H924" s="57">
        <v>32.9</v>
      </c>
      <c r="I924" s="57">
        <v>31.95</v>
      </c>
      <c r="J924" s="57">
        <v>32.200000000000003</v>
      </c>
      <c r="K924" s="57">
        <v>31.6</v>
      </c>
      <c r="L924" s="57">
        <v>33</v>
      </c>
      <c r="M924" s="57">
        <v>31.6</v>
      </c>
      <c r="N924" s="57">
        <v>33</v>
      </c>
      <c r="O924" s="63">
        <v>2.93200249532127E-2</v>
      </c>
      <c r="P924" s="57">
        <v>7</v>
      </c>
      <c r="Q924" s="57">
        <v>34</v>
      </c>
      <c r="R924" s="57">
        <v>141.63159999999999</v>
      </c>
      <c r="S924" s="57">
        <v>32.729999999999997</v>
      </c>
      <c r="T924" s="57">
        <v>33.752800000000001</v>
      </c>
      <c r="U924" s="57">
        <v>30.6982</v>
      </c>
      <c r="V924" s="57">
        <v>32.549999999999997</v>
      </c>
      <c r="W924" s="57">
        <v>33.671100000000003</v>
      </c>
      <c r="X924" s="57">
        <v>30.7164</v>
      </c>
      <c r="Y924" s="57">
        <v>32.39</v>
      </c>
      <c r="Z924" s="57">
        <v>33.955300000000001</v>
      </c>
      <c r="AA924" s="57">
        <v>30.762699999999999</v>
      </c>
      <c r="AB924" s="57"/>
      <c r="AC924" s="57"/>
      <c r="AD924" s="57">
        <v>40.15</v>
      </c>
      <c r="AE924" s="57">
        <v>28.3</v>
      </c>
      <c r="AF924" s="64"/>
      <c r="AG924" s="64"/>
      <c r="AH924" s="64"/>
      <c r="AI924" s="64"/>
      <c r="AJ924" s="61">
        <v>0.4548611111111111</v>
      </c>
      <c r="AK924" s="216">
        <v>50</v>
      </c>
      <c r="AL924" s="62">
        <v>25.349529188116573</v>
      </c>
      <c r="AM924" s="24" t="s">
        <v>7150</v>
      </c>
      <c r="AN924" s="216" t="s">
        <v>5993</v>
      </c>
      <c r="AO924" s="216" t="s">
        <v>5993</v>
      </c>
      <c r="AP924" s="216" t="s">
        <v>6908</v>
      </c>
      <c r="AQ924" s="216" t="s">
        <v>6885</v>
      </c>
      <c r="AR924" s="216" t="s">
        <v>6886</v>
      </c>
      <c r="AS924" s="24" t="s">
        <v>6989</v>
      </c>
      <c r="AT924" s="24" t="s">
        <v>5984</v>
      </c>
      <c r="AU924" s="24" t="s">
        <v>6240</v>
      </c>
      <c r="AV924" s="24" t="s">
        <v>6201</v>
      </c>
      <c r="AW924" s="24" t="s">
        <v>5979</v>
      </c>
      <c r="AX924" s="24" t="s">
        <v>5979</v>
      </c>
      <c r="AY924" s="24" t="s">
        <v>7980</v>
      </c>
      <c r="AZ924" s="216" t="s">
        <v>7981</v>
      </c>
      <c r="BA924" s="216" t="s">
        <v>7016</v>
      </c>
      <c r="BB924" s="57" t="s">
        <v>6898</v>
      </c>
      <c r="BC924" s="202"/>
      <c r="BD924" s="24"/>
      <c r="BE924" s="151"/>
      <c r="BG924" s="151"/>
      <c r="BI924" s="151"/>
      <c r="BL924" s="152"/>
    </row>
    <row r="925" spans="1:64" s="169" customFormat="1">
      <c r="A925" s="24">
        <v>4171</v>
      </c>
      <c r="B925" s="24" t="s">
        <v>918</v>
      </c>
      <c r="C925" s="57">
        <v>110.5</v>
      </c>
      <c r="D925" s="57">
        <v>116</v>
      </c>
      <c r="E925" s="57">
        <v>110.5</v>
      </c>
      <c r="F925" s="57">
        <v>112</v>
      </c>
      <c r="G925" s="57">
        <v>113.5</v>
      </c>
      <c r="H925" s="57">
        <v>113.5</v>
      </c>
      <c r="I925" s="57">
        <v>109.5</v>
      </c>
      <c r="J925" s="57">
        <v>109.5</v>
      </c>
      <c r="K925" s="57">
        <v>110</v>
      </c>
      <c r="L925" s="57">
        <v>110.5</v>
      </c>
      <c r="M925" s="57">
        <v>108.5</v>
      </c>
      <c r="N925" s="57">
        <v>110</v>
      </c>
      <c r="O925" s="63">
        <v>4.5662100456621002E-3</v>
      </c>
      <c r="P925" s="57">
        <v>61</v>
      </c>
      <c r="Q925" s="57">
        <v>354</v>
      </c>
      <c r="R925" s="57">
        <v>426.1</v>
      </c>
      <c r="S925" s="57">
        <v>113.3</v>
      </c>
      <c r="T925" s="57">
        <v>119.325</v>
      </c>
      <c r="U925" s="57">
        <v>130.77500000000001</v>
      </c>
      <c r="V925" s="57">
        <v>111</v>
      </c>
      <c r="W925" s="57">
        <v>118.675</v>
      </c>
      <c r="X925" s="57">
        <v>130.15</v>
      </c>
      <c r="Y925" s="57">
        <v>110.4</v>
      </c>
      <c r="Z925" s="57">
        <v>118.125</v>
      </c>
      <c r="AA925" s="57">
        <v>129.5667</v>
      </c>
      <c r="AB925" s="57">
        <v>228</v>
      </c>
      <c r="AC925" s="57">
        <v>104</v>
      </c>
      <c r="AD925" s="57">
        <v>127</v>
      </c>
      <c r="AE925" s="57">
        <v>108</v>
      </c>
      <c r="AF925" s="64">
        <v>21.005600000000001</v>
      </c>
      <c r="AG925" s="64">
        <v>31.179400000000001</v>
      </c>
      <c r="AH925" s="64">
        <v>17.128699999999998</v>
      </c>
      <c r="AI925" s="64">
        <v>26.495899999999999</v>
      </c>
      <c r="AJ925" s="61">
        <v>0.4548611111111111</v>
      </c>
      <c r="AK925" s="216">
        <v>100</v>
      </c>
      <c r="AL925" s="62">
        <v>132.26117626392167</v>
      </c>
      <c r="AM925" s="24" t="s">
        <v>6083</v>
      </c>
      <c r="AN925" s="216" t="s">
        <v>5967</v>
      </c>
      <c r="AO925" s="216" t="s">
        <v>6007</v>
      </c>
      <c r="AP925" s="216" t="s">
        <v>6884</v>
      </c>
      <c r="AQ925" s="216" t="s">
        <v>6885</v>
      </c>
      <c r="AR925" s="216" t="s">
        <v>6916</v>
      </c>
      <c r="AS925" s="24" t="s">
        <v>6968</v>
      </c>
      <c r="AT925" s="24" t="s">
        <v>6090</v>
      </c>
      <c r="AU925" s="24" t="s">
        <v>6058</v>
      </c>
      <c r="AV925" s="24" t="s">
        <v>6511</v>
      </c>
      <c r="AW925" s="24" t="s">
        <v>5991</v>
      </c>
      <c r="AX925" s="24" t="s">
        <v>6033</v>
      </c>
      <c r="AY925" s="24" t="s">
        <v>7785</v>
      </c>
      <c r="AZ925" s="216" t="s">
        <v>6896</v>
      </c>
      <c r="BA925" s="216" t="s">
        <v>7881</v>
      </c>
      <c r="BB925" s="57" t="s">
        <v>5474</v>
      </c>
      <c r="BC925" s="202"/>
      <c r="BD925" s="24"/>
      <c r="BE925" s="151"/>
      <c r="BG925" s="151"/>
      <c r="BI925" s="151"/>
      <c r="BL925" s="152"/>
    </row>
    <row r="926" spans="1:64" s="169" customFormat="1">
      <c r="A926" s="24">
        <v>4172</v>
      </c>
      <c r="B926" s="24" t="s">
        <v>3134</v>
      </c>
      <c r="C926" s="57">
        <v>12.6</v>
      </c>
      <c r="D926" s="57">
        <v>12.6</v>
      </c>
      <c r="E926" s="57">
        <v>12</v>
      </c>
      <c r="F926" s="57">
        <v>12.4</v>
      </c>
      <c r="G926" s="57">
        <v>12.3</v>
      </c>
      <c r="H926" s="57">
        <v>12.8</v>
      </c>
      <c r="I926" s="57">
        <v>12.3</v>
      </c>
      <c r="J926" s="57">
        <v>12.65</v>
      </c>
      <c r="K926" s="57">
        <v>12.8</v>
      </c>
      <c r="L926" s="57">
        <v>12.8</v>
      </c>
      <c r="M926" s="57">
        <v>12.45</v>
      </c>
      <c r="N926" s="57">
        <v>12.55</v>
      </c>
      <c r="O926" s="63">
        <v>1.59616919393455E-3</v>
      </c>
      <c r="P926" s="57">
        <v>49</v>
      </c>
      <c r="Q926" s="57">
        <v>245</v>
      </c>
      <c r="R926" s="57">
        <v>176.15</v>
      </c>
      <c r="S926" s="57">
        <v>12.5</v>
      </c>
      <c r="T926" s="57">
        <v>12.57</v>
      </c>
      <c r="U926" s="57">
        <v>13.925800000000001</v>
      </c>
      <c r="V926" s="57">
        <v>12.52</v>
      </c>
      <c r="W926" s="57">
        <v>12.585000000000001</v>
      </c>
      <c r="X926" s="57">
        <v>13.8567</v>
      </c>
      <c r="Y926" s="57">
        <v>12.51</v>
      </c>
      <c r="Z926" s="57">
        <v>12.595000000000001</v>
      </c>
      <c r="AA926" s="57">
        <v>13.7875</v>
      </c>
      <c r="AB926" s="57"/>
      <c r="AC926" s="57"/>
      <c r="AD926" s="57">
        <v>13.55</v>
      </c>
      <c r="AE926" s="57">
        <v>11.9</v>
      </c>
      <c r="AF926" s="64">
        <v>38.537700000000001</v>
      </c>
      <c r="AG926" s="64">
        <v>40.529200000000003</v>
      </c>
      <c r="AH926" s="64">
        <v>41.633800000000001</v>
      </c>
      <c r="AI926" s="64">
        <v>40.897399999999998</v>
      </c>
      <c r="AJ926" s="61">
        <v>0.4548611111111111</v>
      </c>
      <c r="AK926" s="216">
        <v>50</v>
      </c>
      <c r="AL926" s="62">
        <v>177.44670431681601</v>
      </c>
      <c r="AM926" s="24" t="s">
        <v>7651</v>
      </c>
      <c r="AN926" s="216" t="s">
        <v>5981</v>
      </c>
      <c r="AO926" s="216" t="s">
        <v>5971</v>
      </c>
      <c r="AP926" s="216" t="s">
        <v>6884</v>
      </c>
      <c r="AQ926" s="216" t="s">
        <v>6885</v>
      </c>
      <c r="AR926" s="216" t="s">
        <v>6886</v>
      </c>
      <c r="AS926" s="24" t="s">
        <v>6989</v>
      </c>
      <c r="AT926" s="24" t="s">
        <v>6060</v>
      </c>
      <c r="AU926" s="24" t="s">
        <v>6031</v>
      </c>
      <c r="AV926" s="24" t="s">
        <v>6017</v>
      </c>
      <c r="AW926" s="24" t="s">
        <v>5979</v>
      </c>
      <c r="AX926" s="24" t="s">
        <v>5991</v>
      </c>
      <c r="AY926" s="24" t="s">
        <v>7256</v>
      </c>
      <c r="AZ926" s="216" t="s">
        <v>7982</v>
      </c>
      <c r="BA926" s="216" t="s">
        <v>7348</v>
      </c>
      <c r="BB926" s="57" t="s">
        <v>6944</v>
      </c>
      <c r="BC926" s="202"/>
      <c r="BD926" s="24"/>
      <c r="BE926" s="151"/>
      <c r="BG926" s="151"/>
      <c r="BI926" s="151"/>
      <c r="BL926" s="152"/>
    </row>
    <row r="927" spans="1:64" s="169" customFormat="1">
      <c r="A927" s="24">
        <v>4173</v>
      </c>
      <c r="B927" s="24" t="s">
        <v>919</v>
      </c>
      <c r="C927" s="57">
        <v>18.95</v>
      </c>
      <c r="D927" s="57">
        <v>19.2</v>
      </c>
      <c r="E927" s="57">
        <v>18.899999999999999</v>
      </c>
      <c r="F927" s="57">
        <v>19</v>
      </c>
      <c r="G927" s="57">
        <v>19</v>
      </c>
      <c r="H927" s="57">
        <v>19.100000000000001</v>
      </c>
      <c r="I927" s="57">
        <v>18.899999999999999</v>
      </c>
      <c r="J927" s="57">
        <v>18.95</v>
      </c>
      <c r="K927" s="57">
        <v>18.95</v>
      </c>
      <c r="L927" s="57">
        <v>19.350000000000001</v>
      </c>
      <c r="M927" s="57">
        <v>18.95</v>
      </c>
      <c r="N927" s="57">
        <v>19.3</v>
      </c>
      <c r="O927" s="63">
        <v>1.8469656992084402E-2</v>
      </c>
      <c r="P927" s="57">
        <v>131</v>
      </c>
      <c r="Q927" s="57">
        <v>124</v>
      </c>
      <c r="R927" s="57">
        <v>280.2</v>
      </c>
      <c r="S927" s="57">
        <v>19.27</v>
      </c>
      <c r="T927" s="57">
        <v>20.62</v>
      </c>
      <c r="U927" s="57">
        <v>23.070799999999998</v>
      </c>
      <c r="V927" s="57">
        <v>19.12</v>
      </c>
      <c r="W927" s="57">
        <v>20.475000000000001</v>
      </c>
      <c r="X927" s="57">
        <v>22.999199999999998</v>
      </c>
      <c r="Y927" s="57">
        <v>19.04</v>
      </c>
      <c r="Z927" s="57">
        <v>20.372499999999999</v>
      </c>
      <c r="AA927" s="57">
        <v>22.938300000000002</v>
      </c>
      <c r="AB927" s="57">
        <v>31.45</v>
      </c>
      <c r="AC927" s="57">
        <v>18.8</v>
      </c>
      <c r="AD927" s="57">
        <v>21.9</v>
      </c>
      <c r="AE927" s="57">
        <v>18.8</v>
      </c>
      <c r="AF927" s="64">
        <v>8.2292000000000005</v>
      </c>
      <c r="AG927" s="64">
        <v>8.6492000000000004</v>
      </c>
      <c r="AH927" s="64">
        <v>15.902799999999999</v>
      </c>
      <c r="AI927" s="64">
        <v>11.067</v>
      </c>
      <c r="AJ927" s="61">
        <v>0.4548611111111111</v>
      </c>
      <c r="AK927" s="216">
        <v>150</v>
      </c>
      <c r="AL927" s="62">
        <v>275.47713696764862</v>
      </c>
      <c r="AM927" s="24" t="s">
        <v>7547</v>
      </c>
      <c r="AN927" s="216" t="s">
        <v>6337</v>
      </c>
      <c r="AO927" s="216" t="s">
        <v>6047</v>
      </c>
      <c r="AP927" s="216" t="s">
        <v>6884</v>
      </c>
      <c r="AQ927" s="216" t="s">
        <v>6885</v>
      </c>
      <c r="AR927" s="216" t="s">
        <v>6886</v>
      </c>
      <c r="AS927" s="24" t="s">
        <v>7303</v>
      </c>
      <c r="AT927" s="24" t="s">
        <v>6499</v>
      </c>
      <c r="AU927" s="24" t="s">
        <v>5984</v>
      </c>
      <c r="AV927" s="24" t="s">
        <v>6055</v>
      </c>
      <c r="AW927" s="24" t="s">
        <v>5965</v>
      </c>
      <c r="AX927" s="24" t="s">
        <v>5979</v>
      </c>
      <c r="AY927" s="24" t="s">
        <v>7605</v>
      </c>
      <c r="AZ927" s="216" t="s">
        <v>7085</v>
      </c>
      <c r="BA927" s="216" t="s">
        <v>7057</v>
      </c>
      <c r="BB927" s="57" t="s">
        <v>6898</v>
      </c>
      <c r="BC927" s="202"/>
      <c r="BD927" s="24"/>
      <c r="BE927" s="151"/>
      <c r="BG927" s="151"/>
      <c r="BI927" s="151"/>
      <c r="BL927" s="152"/>
    </row>
    <row r="928" spans="1:64" s="169" customFormat="1">
      <c r="A928" s="24">
        <v>4174</v>
      </c>
      <c r="B928" s="24" t="s">
        <v>920</v>
      </c>
      <c r="C928" s="57">
        <v>95</v>
      </c>
      <c r="D928" s="57">
        <v>99.8</v>
      </c>
      <c r="E928" s="57">
        <v>94.9</v>
      </c>
      <c r="F928" s="57">
        <v>98.6</v>
      </c>
      <c r="G928" s="57">
        <v>99.8</v>
      </c>
      <c r="H928" s="57">
        <v>99.9</v>
      </c>
      <c r="I928" s="57">
        <v>98.6</v>
      </c>
      <c r="J928" s="57">
        <v>98.8</v>
      </c>
      <c r="K928" s="57">
        <v>99.3</v>
      </c>
      <c r="L928" s="57">
        <v>102</v>
      </c>
      <c r="M928" s="57">
        <v>99.3</v>
      </c>
      <c r="N928" s="57">
        <v>101</v>
      </c>
      <c r="O928" s="63">
        <v>2.2267206477732698E-2</v>
      </c>
      <c r="P928" s="57">
        <v>205</v>
      </c>
      <c r="Q928" s="57">
        <v>210</v>
      </c>
      <c r="R928" s="57">
        <v>303</v>
      </c>
      <c r="S928" s="57">
        <v>96.92</v>
      </c>
      <c r="T928" s="57">
        <v>103.08</v>
      </c>
      <c r="U928" s="57">
        <v>110.4267</v>
      </c>
      <c r="V928" s="57">
        <v>96.9</v>
      </c>
      <c r="W928" s="57">
        <v>102.795</v>
      </c>
      <c r="X928" s="57">
        <v>110.16500000000001</v>
      </c>
      <c r="Y928" s="57">
        <v>97.38</v>
      </c>
      <c r="Z928" s="57">
        <v>102.745</v>
      </c>
      <c r="AA928" s="57">
        <v>109.89</v>
      </c>
      <c r="AB928" s="57">
        <v>163</v>
      </c>
      <c r="AC928" s="57">
        <v>93.4</v>
      </c>
      <c r="AD928" s="57">
        <v>111.5</v>
      </c>
      <c r="AE928" s="57">
        <v>93.4</v>
      </c>
      <c r="AF928" s="64">
        <v>28.013100000000001</v>
      </c>
      <c r="AG928" s="64">
        <v>19.256399999999999</v>
      </c>
      <c r="AH928" s="64">
        <v>41.498199999999997</v>
      </c>
      <c r="AI928" s="64">
        <v>26.670300000000001</v>
      </c>
      <c r="AJ928" s="61">
        <v>0.4548611111111111</v>
      </c>
      <c r="AK928" s="216">
        <v>250</v>
      </c>
      <c r="AL928" s="62">
        <v>397.39023316025532</v>
      </c>
      <c r="AM928" s="24" t="s">
        <v>6330</v>
      </c>
      <c r="AN928" s="216" t="s">
        <v>6009</v>
      </c>
      <c r="AO928" s="216" t="s">
        <v>5971</v>
      </c>
      <c r="AP928" s="216" t="s">
        <v>6884</v>
      </c>
      <c r="AQ928" s="216" t="s">
        <v>6885</v>
      </c>
      <c r="AR928" s="216" t="s">
        <v>6886</v>
      </c>
      <c r="AS928" s="24" t="s">
        <v>5474</v>
      </c>
      <c r="AT928" s="24" t="s">
        <v>5982</v>
      </c>
      <c r="AU928" s="24" t="s">
        <v>5984</v>
      </c>
      <c r="AV928" s="24" t="s">
        <v>6055</v>
      </c>
      <c r="AW928" s="24" t="s">
        <v>5986</v>
      </c>
      <c r="AX928" s="24" t="s">
        <v>5979</v>
      </c>
      <c r="AY928" s="24" t="s">
        <v>7983</v>
      </c>
      <c r="AZ928" s="216" t="s">
        <v>7045</v>
      </c>
      <c r="BA928" s="216" t="s">
        <v>6890</v>
      </c>
      <c r="BB928" s="57" t="s">
        <v>5474</v>
      </c>
      <c r="BC928" s="202"/>
      <c r="BD928" s="24"/>
      <c r="BE928" s="151"/>
      <c r="BG928" s="151"/>
      <c r="BI928" s="151"/>
      <c r="BL928" s="152"/>
    </row>
    <row r="929" spans="1:64" s="169" customFormat="1">
      <c r="A929" s="24">
        <v>4175</v>
      </c>
      <c r="B929" s="24" t="s">
        <v>921</v>
      </c>
      <c r="C929" s="57">
        <v>73.5</v>
      </c>
      <c r="D929" s="57">
        <v>74.2</v>
      </c>
      <c r="E929" s="57">
        <v>73</v>
      </c>
      <c r="F929" s="57">
        <v>73.8</v>
      </c>
      <c r="G929" s="57">
        <v>73.8</v>
      </c>
      <c r="H929" s="57">
        <v>74.8</v>
      </c>
      <c r="I929" s="57">
        <v>73.5</v>
      </c>
      <c r="J929" s="57">
        <v>74.8</v>
      </c>
      <c r="K929" s="57">
        <v>74.900000000000006</v>
      </c>
      <c r="L929" s="57">
        <v>82.2</v>
      </c>
      <c r="M929" s="57">
        <v>74.8</v>
      </c>
      <c r="N929" s="57">
        <v>82.2</v>
      </c>
      <c r="O929" s="63">
        <v>9.8930481283422397E-2</v>
      </c>
      <c r="P929" s="57">
        <v>633</v>
      </c>
      <c r="Q929" s="57">
        <v>48</v>
      </c>
      <c r="R929" s="57">
        <v>80.5</v>
      </c>
      <c r="S929" s="57">
        <v>72.86</v>
      </c>
      <c r="T929" s="57">
        <v>74.144999999999996</v>
      </c>
      <c r="U929" s="57">
        <v>72.756699999999995</v>
      </c>
      <c r="V929" s="57">
        <v>73.239999999999995</v>
      </c>
      <c r="W929" s="57">
        <v>74.14</v>
      </c>
      <c r="X929" s="57">
        <v>72.831699999999998</v>
      </c>
      <c r="Y929" s="57">
        <v>75.099999999999994</v>
      </c>
      <c r="Z929" s="57">
        <v>74.599999999999994</v>
      </c>
      <c r="AA929" s="57">
        <v>73.03</v>
      </c>
      <c r="AB929" s="57">
        <v>82.2</v>
      </c>
      <c r="AC929" s="57">
        <v>66.7</v>
      </c>
      <c r="AD929" s="57">
        <v>82.2</v>
      </c>
      <c r="AE929" s="57">
        <v>72</v>
      </c>
      <c r="AF929" s="64">
        <v>33.107500000000002</v>
      </c>
      <c r="AG929" s="64">
        <v>28.162199999999999</v>
      </c>
      <c r="AH929" s="64">
        <v>55.405000000000001</v>
      </c>
      <c r="AI929" s="64">
        <v>37.243200000000002</v>
      </c>
      <c r="AJ929" s="61">
        <v>0.4548611111111111</v>
      </c>
      <c r="AK929" s="216">
        <v>650</v>
      </c>
      <c r="AL929" s="62">
        <v>1163.2569020402832</v>
      </c>
      <c r="AM929" s="24" t="s">
        <v>6383</v>
      </c>
      <c r="AN929" s="216" t="s">
        <v>6009</v>
      </c>
      <c r="AO929" s="216" t="s">
        <v>5961</v>
      </c>
      <c r="AP929" s="216" t="s">
        <v>6908</v>
      </c>
      <c r="AQ929" s="216" t="s">
        <v>6900</v>
      </c>
      <c r="AR929" s="216" t="s">
        <v>6886</v>
      </c>
      <c r="AS929" s="24" t="s">
        <v>7350</v>
      </c>
      <c r="AT929" s="24" t="s">
        <v>6218</v>
      </c>
      <c r="AU929" s="24" t="s">
        <v>6126</v>
      </c>
      <c r="AV929" s="24" t="s">
        <v>6045</v>
      </c>
      <c r="AW929" s="24" t="s">
        <v>5979</v>
      </c>
      <c r="AX929" s="24" t="s">
        <v>5979</v>
      </c>
      <c r="AY929" s="24" t="s">
        <v>7984</v>
      </c>
      <c r="AZ929" s="216" t="s">
        <v>7985</v>
      </c>
      <c r="BA929" s="216" t="s">
        <v>7611</v>
      </c>
      <c r="BB929" s="57" t="s">
        <v>6944</v>
      </c>
      <c r="BC929" s="202"/>
      <c r="BD929" s="24"/>
      <c r="BE929" s="151"/>
      <c r="BG929" s="151"/>
      <c r="BI929" s="151"/>
      <c r="BL929" s="152"/>
    </row>
    <row r="930" spans="1:64" s="169" customFormat="1">
      <c r="A930" s="24">
        <v>4183</v>
      </c>
      <c r="B930" s="24" t="s">
        <v>923</v>
      </c>
      <c r="C930" s="57">
        <v>18.7</v>
      </c>
      <c r="D930" s="57">
        <v>18.95</v>
      </c>
      <c r="E930" s="57">
        <v>18.7</v>
      </c>
      <c r="F930" s="57">
        <v>18.95</v>
      </c>
      <c r="G930" s="57">
        <v>18.600000000000001</v>
      </c>
      <c r="H930" s="57">
        <v>18.600000000000001</v>
      </c>
      <c r="I930" s="57">
        <v>18.600000000000001</v>
      </c>
      <c r="J930" s="57">
        <v>18.600000000000001</v>
      </c>
      <c r="K930" s="57">
        <v>18.600000000000001</v>
      </c>
      <c r="L930" s="57">
        <v>18.600000000000001</v>
      </c>
      <c r="M930" s="57">
        <v>18.600000000000001</v>
      </c>
      <c r="N930" s="57">
        <v>18.600000000000001</v>
      </c>
      <c r="O930" s="63">
        <v>0</v>
      </c>
      <c r="P930" s="57">
        <v>1</v>
      </c>
      <c r="Q930" s="57">
        <v>2</v>
      </c>
      <c r="R930" s="57">
        <v>4.5293999999999999</v>
      </c>
      <c r="S930" s="57">
        <v>19.137499999999999</v>
      </c>
      <c r="T930" s="57">
        <v>19.467600000000001</v>
      </c>
      <c r="U930" s="57">
        <v>20.055399999999999</v>
      </c>
      <c r="V930" s="57">
        <v>19.03</v>
      </c>
      <c r="W930" s="57">
        <v>19.385300000000001</v>
      </c>
      <c r="X930" s="57">
        <v>20.014299999999999</v>
      </c>
      <c r="Y930" s="57">
        <v>18.84</v>
      </c>
      <c r="Z930" s="57">
        <v>19.326499999999999</v>
      </c>
      <c r="AA930" s="57">
        <v>19.971399999999999</v>
      </c>
      <c r="AB930" s="57">
        <v>23.25</v>
      </c>
      <c r="AC930" s="57">
        <v>18.600000000000001</v>
      </c>
      <c r="AD930" s="57">
        <v>19.8</v>
      </c>
      <c r="AE930" s="57">
        <v>18.600000000000001</v>
      </c>
      <c r="AF930" s="64"/>
      <c r="AG930" s="64"/>
      <c r="AH930" s="64"/>
      <c r="AI930" s="64"/>
      <c r="AJ930" s="61">
        <v>0.4548611111111111</v>
      </c>
      <c r="AK930" s="216">
        <v>50</v>
      </c>
      <c r="AL930" s="62">
        <v>3.6213613125880819</v>
      </c>
      <c r="AM930" s="24" t="s">
        <v>6806</v>
      </c>
      <c r="AN930" s="216" t="s">
        <v>5993</v>
      </c>
      <c r="AO930" s="216" t="s">
        <v>5993</v>
      </c>
      <c r="AP930" s="216" t="s">
        <v>6884</v>
      </c>
      <c r="AQ930" s="216" t="s">
        <v>6885</v>
      </c>
      <c r="AR930" s="216" t="s">
        <v>6916</v>
      </c>
      <c r="AS930" s="24" t="s">
        <v>7656</v>
      </c>
      <c r="AT930" s="24" t="s">
        <v>6493</v>
      </c>
      <c r="AU930" s="24" t="s">
        <v>6577</v>
      </c>
      <c r="AV930" s="24" t="s">
        <v>6577</v>
      </c>
      <c r="AW930" s="24" t="s">
        <v>5979</v>
      </c>
      <c r="AX930" s="24" t="s">
        <v>5979</v>
      </c>
      <c r="AY930" s="24" t="s">
        <v>7986</v>
      </c>
      <c r="AZ930" s="216" t="s">
        <v>7066</v>
      </c>
      <c r="BA930" s="216" t="s">
        <v>7205</v>
      </c>
      <c r="BB930" s="57" t="s">
        <v>5474</v>
      </c>
      <c r="BC930" s="202"/>
      <c r="BD930" s="24"/>
      <c r="BE930" s="151"/>
      <c r="BG930" s="151"/>
      <c r="BI930" s="151"/>
      <c r="BL930" s="152"/>
    </row>
    <row r="931" spans="1:64" s="169" customFormat="1">
      <c r="A931" s="24">
        <v>4186</v>
      </c>
      <c r="B931" s="24" t="s">
        <v>3142</v>
      </c>
      <c r="C931" s="57">
        <v>17.45</v>
      </c>
      <c r="D931" s="57">
        <v>17.45</v>
      </c>
      <c r="E931" s="57">
        <v>16.7</v>
      </c>
      <c r="F931" s="57">
        <v>17.2</v>
      </c>
      <c r="G931" s="57">
        <v>17.2</v>
      </c>
      <c r="H931" s="57">
        <v>17.2</v>
      </c>
      <c r="I931" s="57">
        <v>16.850000000000001</v>
      </c>
      <c r="J931" s="57">
        <v>17</v>
      </c>
      <c r="K931" s="57">
        <v>17.2</v>
      </c>
      <c r="L931" s="57">
        <v>17.2</v>
      </c>
      <c r="M931" s="57">
        <v>17.05</v>
      </c>
      <c r="N931" s="57">
        <v>17.05</v>
      </c>
      <c r="O931" s="63">
        <v>5.8685446009389597E-4</v>
      </c>
      <c r="P931" s="57">
        <v>34</v>
      </c>
      <c r="Q931" s="57">
        <v>48</v>
      </c>
      <c r="R931" s="57">
        <v>114.15</v>
      </c>
      <c r="S931" s="57">
        <v>17.420000000000002</v>
      </c>
      <c r="T931" s="57">
        <v>18.399999999999999</v>
      </c>
      <c r="U931" s="57">
        <v>20.43</v>
      </c>
      <c r="V931" s="57">
        <v>17.22</v>
      </c>
      <c r="W931" s="57">
        <v>18.295000000000002</v>
      </c>
      <c r="X931" s="57">
        <v>20.3367</v>
      </c>
      <c r="Y931" s="57">
        <v>17.170000000000002</v>
      </c>
      <c r="Z931" s="57">
        <v>18.212499999999999</v>
      </c>
      <c r="AA931" s="57">
        <v>20.2425</v>
      </c>
      <c r="AB931" s="57"/>
      <c r="AC931" s="57"/>
      <c r="AD931" s="57">
        <v>19.149999999999999</v>
      </c>
      <c r="AE931" s="57">
        <v>16.7</v>
      </c>
      <c r="AF931" s="64">
        <v>16.254300000000001</v>
      </c>
      <c r="AG931" s="64">
        <v>19.009799999999998</v>
      </c>
      <c r="AH931" s="64">
        <v>17.317699999999999</v>
      </c>
      <c r="AI931" s="64">
        <v>18.445799999999998</v>
      </c>
      <c r="AJ931" s="61">
        <v>0.4548611111111111</v>
      </c>
      <c r="AK931" s="216">
        <v>50</v>
      </c>
      <c r="AL931" s="62">
        <v>123.12628462799478</v>
      </c>
      <c r="AM931" s="24" t="s">
        <v>7120</v>
      </c>
      <c r="AN931" s="216" t="s">
        <v>6039</v>
      </c>
      <c r="AO931" s="216" t="s">
        <v>6047</v>
      </c>
      <c r="AP931" s="216" t="s">
        <v>6884</v>
      </c>
      <c r="AQ931" s="216" t="s">
        <v>6885</v>
      </c>
      <c r="AR931" s="216" t="s">
        <v>6916</v>
      </c>
      <c r="AS931" s="24" t="s">
        <v>6917</v>
      </c>
      <c r="AT931" s="24" t="s">
        <v>6060</v>
      </c>
      <c r="AU931" s="24" t="s">
        <v>6017</v>
      </c>
      <c r="AV931" s="24" t="s">
        <v>6518</v>
      </c>
      <c r="AW931" s="24" t="s">
        <v>5979</v>
      </c>
      <c r="AX931" s="24" t="s">
        <v>5979</v>
      </c>
      <c r="AY931" s="24" t="s">
        <v>6905</v>
      </c>
      <c r="AZ931" s="216" t="s">
        <v>7203</v>
      </c>
      <c r="BA931" s="216" t="s">
        <v>7987</v>
      </c>
      <c r="BB931" s="57" t="s">
        <v>5474</v>
      </c>
      <c r="BC931" s="202"/>
      <c r="BD931" s="24"/>
      <c r="BE931" s="151"/>
      <c r="BG931" s="151"/>
      <c r="BI931" s="151"/>
      <c r="BL931" s="152"/>
    </row>
    <row r="932" spans="1:64" s="169" customFormat="1">
      <c r="A932" s="24">
        <v>4188</v>
      </c>
      <c r="B932" s="24" t="s">
        <v>924</v>
      </c>
      <c r="C932" s="57">
        <v>15.7</v>
      </c>
      <c r="D932" s="57">
        <v>15.75</v>
      </c>
      <c r="E932" s="57">
        <v>15.7</v>
      </c>
      <c r="F932" s="57">
        <v>15.75</v>
      </c>
      <c r="G932" s="57">
        <v>16</v>
      </c>
      <c r="H932" s="57">
        <v>17.3</v>
      </c>
      <c r="I932" s="57">
        <v>16</v>
      </c>
      <c r="J932" s="57">
        <v>17.3</v>
      </c>
      <c r="K932" s="57">
        <v>16.5</v>
      </c>
      <c r="L932" s="57">
        <v>17</v>
      </c>
      <c r="M932" s="57">
        <v>16.5</v>
      </c>
      <c r="N932" s="57">
        <v>16.75</v>
      </c>
      <c r="O932" s="63">
        <v>-3.1791907514450803E-2</v>
      </c>
      <c r="P932" s="57">
        <v>141</v>
      </c>
      <c r="Q932" s="57">
        <v>235</v>
      </c>
      <c r="R932" s="57">
        <v>37.15</v>
      </c>
      <c r="S932" s="57">
        <v>15.87</v>
      </c>
      <c r="T932" s="57">
        <v>16.23</v>
      </c>
      <c r="U932" s="57">
        <v>16.9025</v>
      </c>
      <c r="V932" s="57">
        <v>16.149999999999999</v>
      </c>
      <c r="W932" s="57">
        <v>16.27</v>
      </c>
      <c r="X932" s="57">
        <v>16.892499999999998</v>
      </c>
      <c r="Y932" s="57">
        <v>16.32</v>
      </c>
      <c r="Z932" s="57">
        <v>16.2925</v>
      </c>
      <c r="AA932" s="57">
        <v>16.8733</v>
      </c>
      <c r="AB932" s="57">
        <v>21.75</v>
      </c>
      <c r="AC932" s="57">
        <v>15.2</v>
      </c>
      <c r="AD932" s="57">
        <v>17.3</v>
      </c>
      <c r="AE932" s="57">
        <v>15.2</v>
      </c>
      <c r="AF932" s="64">
        <v>59.342300000000002</v>
      </c>
      <c r="AG932" s="64">
        <v>41.356000000000002</v>
      </c>
      <c r="AH932" s="64">
        <v>64.164699999999996</v>
      </c>
      <c r="AI932" s="64">
        <v>48.9589</v>
      </c>
      <c r="AJ932" s="61">
        <v>0.4548611111111111</v>
      </c>
      <c r="AK932" s="216">
        <v>150</v>
      </c>
      <c r="AL932" s="62">
        <v>296.50592604914851</v>
      </c>
      <c r="AM932" s="24" t="s">
        <v>6120</v>
      </c>
      <c r="AN932" s="216" t="s">
        <v>6009</v>
      </c>
      <c r="AO932" s="216" t="s">
        <v>5961</v>
      </c>
      <c r="AP932" s="216" t="s">
        <v>6884</v>
      </c>
      <c r="AQ932" s="216" t="s">
        <v>6900</v>
      </c>
      <c r="AR932" s="216" t="s">
        <v>6886</v>
      </c>
      <c r="AS932" s="24" t="s">
        <v>7153</v>
      </c>
      <c r="AT932" s="24" t="s">
        <v>6493</v>
      </c>
      <c r="AU932" s="24" t="s">
        <v>6201</v>
      </c>
      <c r="AV932" s="24" t="s">
        <v>6055</v>
      </c>
      <c r="AW932" s="24" t="s">
        <v>5970</v>
      </c>
      <c r="AX932" s="24" t="s">
        <v>5979</v>
      </c>
      <c r="AY932" s="24" t="s">
        <v>6978</v>
      </c>
      <c r="AZ932" s="216" t="s">
        <v>7641</v>
      </c>
      <c r="BA932" s="216" t="s">
        <v>6974</v>
      </c>
      <c r="BB932" s="57" t="s">
        <v>5474</v>
      </c>
      <c r="BC932" s="202"/>
      <c r="BD932" s="24"/>
      <c r="BE932" s="151"/>
      <c r="BG932" s="151"/>
      <c r="BI932" s="151"/>
      <c r="BL932" s="152"/>
    </row>
    <row r="933" spans="1:64" s="169" customFormat="1">
      <c r="A933" s="24">
        <v>4190</v>
      </c>
      <c r="B933" s="24" t="s">
        <v>925</v>
      </c>
      <c r="C933" s="57">
        <v>70.400000000000006</v>
      </c>
      <c r="D933" s="57">
        <v>71.599999999999994</v>
      </c>
      <c r="E933" s="57">
        <v>69.5</v>
      </c>
      <c r="F933" s="57">
        <v>71.599999999999994</v>
      </c>
      <c r="G933" s="57">
        <v>72</v>
      </c>
      <c r="H933" s="57">
        <v>72</v>
      </c>
      <c r="I933" s="57">
        <v>70.8</v>
      </c>
      <c r="J933" s="57">
        <v>71.099999999999994</v>
      </c>
      <c r="K933" s="57">
        <v>71.599999999999994</v>
      </c>
      <c r="L933" s="57">
        <v>73</v>
      </c>
      <c r="M933" s="57">
        <v>71.099999999999994</v>
      </c>
      <c r="N933" s="57">
        <v>73</v>
      </c>
      <c r="O933" s="63">
        <v>2.67229254571026E-2</v>
      </c>
      <c r="P933" s="57">
        <v>54</v>
      </c>
      <c r="Q933" s="57">
        <v>51</v>
      </c>
      <c r="R933" s="57">
        <v>71.849999999999994</v>
      </c>
      <c r="S933" s="57">
        <v>71.400000000000006</v>
      </c>
      <c r="T933" s="57">
        <v>74.39</v>
      </c>
      <c r="U933" s="57">
        <v>75.938299999999998</v>
      </c>
      <c r="V933" s="57">
        <v>71.22</v>
      </c>
      <c r="W933" s="57">
        <v>74</v>
      </c>
      <c r="X933" s="57">
        <v>75.823300000000003</v>
      </c>
      <c r="Y933" s="57">
        <v>71.48</v>
      </c>
      <c r="Z933" s="57">
        <v>73.805000000000007</v>
      </c>
      <c r="AA933" s="57">
        <v>75.715000000000003</v>
      </c>
      <c r="AB933" s="57">
        <v>105</v>
      </c>
      <c r="AC933" s="57">
        <v>69.3</v>
      </c>
      <c r="AD933" s="57">
        <v>77.8</v>
      </c>
      <c r="AE933" s="57">
        <v>69.5</v>
      </c>
      <c r="AF933" s="64">
        <v>24.0822</v>
      </c>
      <c r="AG933" s="64">
        <v>14.785600000000001</v>
      </c>
      <c r="AH933" s="64">
        <v>42.569899999999997</v>
      </c>
      <c r="AI933" s="64">
        <v>24.0471</v>
      </c>
      <c r="AJ933" s="61">
        <v>0.4548611111111111</v>
      </c>
      <c r="AK933" s="216">
        <v>100</v>
      </c>
      <c r="AL933" s="62">
        <v>117.08366423363557</v>
      </c>
      <c r="AM933" s="24" t="s">
        <v>6637</v>
      </c>
      <c r="AN933" s="216" t="s">
        <v>6009</v>
      </c>
      <c r="AO933" s="216" t="s">
        <v>6007</v>
      </c>
      <c r="AP933" s="216" t="s">
        <v>6884</v>
      </c>
      <c r="AQ933" s="216" t="s">
        <v>6885</v>
      </c>
      <c r="AR933" s="216" t="s">
        <v>6886</v>
      </c>
      <c r="AS933" s="24" t="s">
        <v>6917</v>
      </c>
      <c r="AT933" s="24" t="s">
        <v>6126</v>
      </c>
      <c r="AU933" s="24" t="s">
        <v>6017</v>
      </c>
      <c r="AV933" s="24" t="s">
        <v>6126</v>
      </c>
      <c r="AW933" s="24" t="s">
        <v>5979</v>
      </c>
      <c r="AX933" s="24" t="s">
        <v>5991</v>
      </c>
      <c r="AY933" s="24" t="s">
        <v>7988</v>
      </c>
      <c r="AZ933" s="216" t="s">
        <v>7073</v>
      </c>
      <c r="BA933" s="216" t="s">
        <v>7067</v>
      </c>
      <c r="BB933" s="57" t="s">
        <v>6898</v>
      </c>
      <c r="BC933" s="202"/>
      <c r="BD933" s="24"/>
      <c r="BE933" s="151"/>
      <c r="BG933" s="151"/>
      <c r="BI933" s="151"/>
      <c r="BL933" s="152"/>
    </row>
    <row r="934" spans="1:64" s="169" customFormat="1">
      <c r="A934" s="24">
        <v>4191</v>
      </c>
      <c r="B934" s="24" t="s">
        <v>3147</v>
      </c>
      <c r="C934" s="57">
        <v>31</v>
      </c>
      <c r="D934" s="57">
        <v>32</v>
      </c>
      <c r="E934" s="57">
        <v>30.85</v>
      </c>
      <c r="F934" s="57">
        <v>32</v>
      </c>
      <c r="G934" s="57">
        <v>31.15</v>
      </c>
      <c r="H934" s="57">
        <v>31.15</v>
      </c>
      <c r="I934" s="57">
        <v>29.8</v>
      </c>
      <c r="J934" s="57">
        <v>30</v>
      </c>
      <c r="K934" s="57">
        <v>30.8</v>
      </c>
      <c r="L934" s="57">
        <v>31.6</v>
      </c>
      <c r="M934" s="57">
        <v>30.8</v>
      </c>
      <c r="N934" s="57">
        <v>31.45</v>
      </c>
      <c r="O934" s="63">
        <v>3.5561409285478997E-2</v>
      </c>
      <c r="P934" s="57">
        <v>36</v>
      </c>
      <c r="Q934" s="57">
        <v>87</v>
      </c>
      <c r="R934" s="57">
        <v>104.4</v>
      </c>
      <c r="S934" s="57">
        <v>31.9</v>
      </c>
      <c r="T934" s="57">
        <v>34.76</v>
      </c>
      <c r="U934" s="57">
        <v>36.761699999999998</v>
      </c>
      <c r="V934" s="57">
        <v>31.3</v>
      </c>
      <c r="W934" s="57">
        <v>34.412500000000001</v>
      </c>
      <c r="X934" s="57">
        <v>36.6267</v>
      </c>
      <c r="Y934" s="57">
        <v>31.19</v>
      </c>
      <c r="Z934" s="57">
        <v>34.19</v>
      </c>
      <c r="AA934" s="57">
        <v>36.515000000000001</v>
      </c>
      <c r="AB934" s="57"/>
      <c r="AC934" s="57"/>
      <c r="AD934" s="57">
        <v>38</v>
      </c>
      <c r="AE934" s="57">
        <v>29.8</v>
      </c>
      <c r="AF934" s="64">
        <v>10.7662</v>
      </c>
      <c r="AG934" s="64">
        <v>12.114000000000001</v>
      </c>
      <c r="AH934" s="64">
        <v>17.457899999999999</v>
      </c>
      <c r="AI934" s="64">
        <v>13.895300000000001</v>
      </c>
      <c r="AJ934" s="61">
        <v>0.4548611111111111</v>
      </c>
      <c r="AK934" s="216">
        <v>50</v>
      </c>
      <c r="AL934" s="62">
        <v>130.36900725317093</v>
      </c>
      <c r="AM934" s="24" t="s">
        <v>7176</v>
      </c>
      <c r="AN934" s="216" t="s">
        <v>6337</v>
      </c>
      <c r="AO934" s="216" t="s">
        <v>6047</v>
      </c>
      <c r="AP934" s="216" t="s">
        <v>6884</v>
      </c>
      <c r="AQ934" s="216" t="s">
        <v>6885</v>
      </c>
      <c r="AR934" s="216" t="s">
        <v>6886</v>
      </c>
      <c r="AS934" s="24" t="s">
        <v>6965</v>
      </c>
      <c r="AT934" s="24" t="s">
        <v>6254</v>
      </c>
      <c r="AU934" s="24" t="s">
        <v>6024</v>
      </c>
      <c r="AV934" s="24" t="s">
        <v>6055</v>
      </c>
      <c r="AW934" s="24" t="s">
        <v>5990</v>
      </c>
      <c r="AX934" s="24" t="s">
        <v>5979</v>
      </c>
      <c r="AY934" s="24" t="s">
        <v>7738</v>
      </c>
      <c r="AZ934" s="216" t="s">
        <v>6979</v>
      </c>
      <c r="BA934" s="216" t="s">
        <v>7201</v>
      </c>
      <c r="BB934" s="57" t="s">
        <v>6898</v>
      </c>
      <c r="BC934" s="202"/>
      <c r="BD934" s="24"/>
      <c r="BE934" s="151"/>
      <c r="BG934" s="151"/>
      <c r="BI934" s="151"/>
      <c r="BL934" s="152"/>
    </row>
    <row r="935" spans="1:64" s="169" customFormat="1">
      <c r="A935" s="24">
        <v>4192</v>
      </c>
      <c r="B935" s="24" t="s">
        <v>926</v>
      </c>
      <c r="C935" s="57">
        <v>91.9</v>
      </c>
      <c r="D935" s="57">
        <v>92.9</v>
      </c>
      <c r="E935" s="57">
        <v>89</v>
      </c>
      <c r="F935" s="57">
        <v>90</v>
      </c>
      <c r="G935" s="57">
        <v>87</v>
      </c>
      <c r="H935" s="57">
        <v>91</v>
      </c>
      <c r="I935" s="57">
        <v>84.3</v>
      </c>
      <c r="J935" s="57">
        <v>89.4</v>
      </c>
      <c r="K935" s="57">
        <v>90</v>
      </c>
      <c r="L935" s="57">
        <v>91.6</v>
      </c>
      <c r="M935" s="57">
        <v>88</v>
      </c>
      <c r="N935" s="57">
        <v>88.6</v>
      </c>
      <c r="O935" s="63">
        <v>-8.9485458612975407E-3</v>
      </c>
      <c r="P935" s="57">
        <v>397</v>
      </c>
      <c r="Q935" s="57">
        <v>1108</v>
      </c>
      <c r="R935" s="57">
        <v>1195</v>
      </c>
      <c r="S935" s="57">
        <v>84.88</v>
      </c>
      <c r="T935" s="57">
        <v>74.48</v>
      </c>
      <c r="U935" s="57">
        <v>57.482500000000002</v>
      </c>
      <c r="V935" s="57">
        <v>85.16</v>
      </c>
      <c r="W935" s="57">
        <v>76.39</v>
      </c>
      <c r="X935" s="57">
        <v>58.150799999999997</v>
      </c>
      <c r="Y935" s="57">
        <v>86.48</v>
      </c>
      <c r="Z935" s="57">
        <v>78.36</v>
      </c>
      <c r="AA935" s="57">
        <v>58.804200000000002</v>
      </c>
      <c r="AB935" s="57">
        <v>98.2</v>
      </c>
      <c r="AC935" s="57">
        <v>39.549999999999997</v>
      </c>
      <c r="AD935" s="57">
        <v>98.2</v>
      </c>
      <c r="AE935" s="57">
        <v>49.55</v>
      </c>
      <c r="AF935" s="64">
        <v>59.805399999999999</v>
      </c>
      <c r="AG935" s="64">
        <v>56.372500000000002</v>
      </c>
      <c r="AH935" s="64">
        <v>62.429200000000002</v>
      </c>
      <c r="AI935" s="64">
        <v>58.391399999999997</v>
      </c>
      <c r="AJ935" s="61">
        <v>0.4548611111111111</v>
      </c>
      <c r="AK935" s="216">
        <v>400</v>
      </c>
      <c r="AL935" s="62">
        <v>777.37474721762362</v>
      </c>
      <c r="AM935" s="24" t="s">
        <v>6074</v>
      </c>
      <c r="AN935" s="216" t="s">
        <v>6009</v>
      </c>
      <c r="AO935" s="216" t="s">
        <v>5961</v>
      </c>
      <c r="AP935" s="216" t="s">
        <v>6908</v>
      </c>
      <c r="AQ935" s="216" t="s">
        <v>6900</v>
      </c>
      <c r="AR935" s="216" t="s">
        <v>6886</v>
      </c>
      <c r="AS935" s="24" t="s">
        <v>5474</v>
      </c>
      <c r="AT935" s="24" t="s">
        <v>5984</v>
      </c>
      <c r="AU935" s="24" t="s">
        <v>6010</v>
      </c>
      <c r="AV935" s="24" t="s">
        <v>5984</v>
      </c>
      <c r="AW935" s="24" t="s">
        <v>5986</v>
      </c>
      <c r="AX935" s="24" t="s">
        <v>5990</v>
      </c>
      <c r="AY935" s="24" t="s">
        <v>7989</v>
      </c>
      <c r="AZ935" s="216" t="s">
        <v>7990</v>
      </c>
      <c r="BA935" s="216" t="s">
        <v>7783</v>
      </c>
      <c r="BB935" s="57" t="s">
        <v>5474</v>
      </c>
      <c r="BC935" s="202"/>
      <c r="BD935" s="24"/>
      <c r="BE935" s="151"/>
      <c r="BG935" s="151"/>
      <c r="BI935" s="151"/>
      <c r="BL935" s="152"/>
    </row>
    <row r="936" spans="1:64" s="169" customFormat="1">
      <c r="A936" s="24">
        <v>4194</v>
      </c>
      <c r="B936" s="24" t="s">
        <v>3151</v>
      </c>
      <c r="C936" s="57">
        <v>16.350000000000001</v>
      </c>
      <c r="D936" s="57">
        <v>16.95</v>
      </c>
      <c r="E936" s="57">
        <v>16</v>
      </c>
      <c r="F936" s="57">
        <v>16.899999999999999</v>
      </c>
      <c r="G936" s="57">
        <v>16.899999999999999</v>
      </c>
      <c r="H936" s="57">
        <v>17.2</v>
      </c>
      <c r="I936" s="57">
        <v>16.45</v>
      </c>
      <c r="J936" s="57">
        <v>17.05</v>
      </c>
      <c r="K936" s="57">
        <v>16.75</v>
      </c>
      <c r="L936" s="57">
        <v>17.45</v>
      </c>
      <c r="M936" s="57">
        <v>16.75</v>
      </c>
      <c r="N936" s="57">
        <v>17.45</v>
      </c>
      <c r="O936" s="63">
        <v>2.8285209192692898E-2</v>
      </c>
      <c r="P936" s="57">
        <v>4</v>
      </c>
      <c r="Q936" s="57">
        <v>83</v>
      </c>
      <c r="R936" s="57">
        <v>53.8</v>
      </c>
      <c r="S936" s="57">
        <v>16.97</v>
      </c>
      <c r="T936" s="57">
        <v>18.107500000000002</v>
      </c>
      <c r="U936" s="57">
        <v>19.440000000000001</v>
      </c>
      <c r="V936" s="57">
        <v>16.91</v>
      </c>
      <c r="W936" s="57">
        <v>18.03</v>
      </c>
      <c r="X936" s="57">
        <v>19.389199999999999</v>
      </c>
      <c r="Y936" s="57">
        <v>16.96</v>
      </c>
      <c r="Z936" s="57">
        <v>18.002500000000001</v>
      </c>
      <c r="AA936" s="57">
        <v>19.341699999999999</v>
      </c>
      <c r="AB936" s="57"/>
      <c r="AC936" s="57"/>
      <c r="AD936" s="57">
        <v>19.600000000000001</v>
      </c>
      <c r="AE936" s="57">
        <v>16</v>
      </c>
      <c r="AF936" s="64">
        <v>31.748699999999999</v>
      </c>
      <c r="AG936" s="64">
        <v>25.639900000000001</v>
      </c>
      <c r="AH936" s="64">
        <v>43.1355</v>
      </c>
      <c r="AI936" s="64">
        <v>31.471699999999998</v>
      </c>
      <c r="AJ936" s="61">
        <v>0.4548611111111111</v>
      </c>
      <c r="AK936" s="216">
        <v>50</v>
      </c>
      <c r="AL936" s="62">
        <v>14.485445250352328</v>
      </c>
      <c r="AM936" s="24" t="s">
        <v>7150</v>
      </c>
      <c r="AN936" s="216" t="s">
        <v>6009</v>
      </c>
      <c r="AO936" s="216" t="s">
        <v>5971</v>
      </c>
      <c r="AP936" s="216" t="s">
        <v>6884</v>
      </c>
      <c r="AQ936" s="216" t="s">
        <v>6885</v>
      </c>
      <c r="AR936" s="216" t="s">
        <v>6886</v>
      </c>
      <c r="AS936" s="24" t="s">
        <v>6917</v>
      </c>
      <c r="AT936" s="24" t="s">
        <v>6010</v>
      </c>
      <c r="AU936" s="24" t="s">
        <v>6075</v>
      </c>
      <c r="AV936" s="24" t="s">
        <v>6201</v>
      </c>
      <c r="AW936" s="24" t="s">
        <v>5979</v>
      </c>
      <c r="AX936" s="24" t="s">
        <v>5979</v>
      </c>
      <c r="AY936" s="24" t="s">
        <v>7991</v>
      </c>
      <c r="AZ936" s="216" t="s">
        <v>6997</v>
      </c>
      <c r="BA936" s="216" t="s">
        <v>7083</v>
      </c>
      <c r="BB936" s="57" t="s">
        <v>6944</v>
      </c>
      <c r="BC936" s="202"/>
      <c r="BD936" s="24"/>
      <c r="BE936" s="151"/>
      <c r="BG936" s="151"/>
      <c r="BI936" s="151"/>
      <c r="BL936" s="152"/>
    </row>
    <row r="937" spans="1:64" s="169" customFormat="1">
      <c r="A937" s="24">
        <v>4195</v>
      </c>
      <c r="B937" s="24" t="s">
        <v>3153</v>
      </c>
      <c r="C937" s="57">
        <v>13.85</v>
      </c>
      <c r="D937" s="57">
        <v>14.55</v>
      </c>
      <c r="E937" s="57">
        <v>13.8</v>
      </c>
      <c r="F937" s="57">
        <v>14.2</v>
      </c>
      <c r="G937" s="57">
        <v>14.55</v>
      </c>
      <c r="H937" s="57">
        <v>14.55</v>
      </c>
      <c r="I937" s="57">
        <v>13.85</v>
      </c>
      <c r="J937" s="57">
        <v>14.4</v>
      </c>
      <c r="K937" s="57">
        <v>14.4</v>
      </c>
      <c r="L937" s="57">
        <v>14.5</v>
      </c>
      <c r="M937" s="57">
        <v>13.95</v>
      </c>
      <c r="N937" s="57">
        <v>13.95</v>
      </c>
      <c r="O937" s="63">
        <v>-3.57142857142857E-3</v>
      </c>
      <c r="P937" s="57">
        <v>60</v>
      </c>
      <c r="Q937" s="57">
        <v>112</v>
      </c>
      <c r="R937" s="57">
        <v>79.05</v>
      </c>
      <c r="S937" s="57">
        <v>13.89</v>
      </c>
      <c r="T937" s="57">
        <v>13.8125</v>
      </c>
      <c r="U937" s="57">
        <v>14.65</v>
      </c>
      <c r="V937" s="57">
        <v>14.04</v>
      </c>
      <c r="W937" s="57">
        <v>13.835000000000001</v>
      </c>
      <c r="X937" s="57">
        <v>14.630800000000001</v>
      </c>
      <c r="Y937" s="57">
        <v>14.07</v>
      </c>
      <c r="Z937" s="57">
        <v>13.85</v>
      </c>
      <c r="AA937" s="57">
        <v>14.605</v>
      </c>
      <c r="AB937" s="57"/>
      <c r="AC937" s="57"/>
      <c r="AD937" s="57">
        <v>14.55</v>
      </c>
      <c r="AE937" s="57">
        <v>13.3</v>
      </c>
      <c r="AF937" s="64">
        <v>65.558099999999996</v>
      </c>
      <c r="AG937" s="64">
        <v>54.262300000000003</v>
      </c>
      <c r="AH937" s="64">
        <v>57.038800000000002</v>
      </c>
      <c r="AI937" s="64">
        <v>55.187800000000003</v>
      </c>
      <c r="AJ937" s="61">
        <v>0.4548611111111111</v>
      </c>
      <c r="AK937" s="216">
        <v>100</v>
      </c>
      <c r="AL937" s="62">
        <v>130.09296025959509</v>
      </c>
      <c r="AM937" s="24" t="s">
        <v>7992</v>
      </c>
      <c r="AN937" s="216" t="s">
        <v>5967</v>
      </c>
      <c r="AO937" s="216" t="s">
        <v>5961</v>
      </c>
      <c r="AP937" s="216" t="s">
        <v>6884</v>
      </c>
      <c r="AQ937" s="216" t="s">
        <v>6900</v>
      </c>
      <c r="AR937" s="216" t="s">
        <v>6916</v>
      </c>
      <c r="AS937" s="24" t="s">
        <v>7153</v>
      </c>
      <c r="AT937" s="24" t="s">
        <v>6010</v>
      </c>
      <c r="AU937" s="24" t="s">
        <v>6060</v>
      </c>
      <c r="AV937" s="24" t="s">
        <v>6336</v>
      </c>
      <c r="AW937" s="24" t="s">
        <v>5990</v>
      </c>
      <c r="AX937" s="24" t="s">
        <v>5979</v>
      </c>
      <c r="AY937" s="24" t="s">
        <v>7106</v>
      </c>
      <c r="AZ937" s="216" t="s">
        <v>7494</v>
      </c>
      <c r="BA937" s="216" t="s">
        <v>7504</v>
      </c>
      <c r="BB937" s="57" t="s">
        <v>5474</v>
      </c>
      <c r="BC937" s="202"/>
      <c r="BD937" s="24"/>
      <c r="BE937" s="151"/>
      <c r="BG937" s="151"/>
      <c r="BI937" s="151"/>
      <c r="BL937" s="152"/>
    </row>
    <row r="938" spans="1:64" s="169" customFormat="1">
      <c r="A938" s="24">
        <v>4205</v>
      </c>
      <c r="B938" s="24" t="s">
        <v>928</v>
      </c>
      <c r="C938" s="57">
        <v>129</v>
      </c>
      <c r="D938" s="57">
        <v>129</v>
      </c>
      <c r="E938" s="57">
        <v>127.5</v>
      </c>
      <c r="F938" s="57">
        <v>129</v>
      </c>
      <c r="G938" s="57">
        <v>129</v>
      </c>
      <c r="H938" s="57">
        <v>132</v>
      </c>
      <c r="I938" s="57">
        <v>129</v>
      </c>
      <c r="J938" s="57">
        <v>130.5</v>
      </c>
      <c r="K938" s="57">
        <v>130.5</v>
      </c>
      <c r="L938" s="57">
        <v>135</v>
      </c>
      <c r="M938" s="57">
        <v>130.5</v>
      </c>
      <c r="N938" s="57">
        <v>132.5</v>
      </c>
      <c r="O938" s="63">
        <v>1.53256704980842E-2</v>
      </c>
      <c r="P938" s="57">
        <v>30</v>
      </c>
      <c r="Q938" s="57">
        <v>61</v>
      </c>
      <c r="R938" s="57">
        <v>28.65</v>
      </c>
      <c r="S938" s="57">
        <v>129</v>
      </c>
      <c r="T938" s="57">
        <v>133.69999999999999</v>
      </c>
      <c r="U938" s="57">
        <v>127.6417</v>
      </c>
      <c r="V938" s="57">
        <v>129.30000000000001</v>
      </c>
      <c r="W938" s="57">
        <v>133.32499999999999</v>
      </c>
      <c r="X938" s="57">
        <v>127.9083</v>
      </c>
      <c r="Y938" s="57">
        <v>130</v>
      </c>
      <c r="Z938" s="57">
        <v>133.125</v>
      </c>
      <c r="AA938" s="57">
        <v>128.19999999999999</v>
      </c>
      <c r="AB938" s="57">
        <v>138</v>
      </c>
      <c r="AC938" s="57">
        <v>88.4</v>
      </c>
      <c r="AD938" s="57">
        <v>138</v>
      </c>
      <c r="AE938" s="57">
        <v>127.5</v>
      </c>
      <c r="AF938" s="64">
        <v>23.3813</v>
      </c>
      <c r="AG938" s="64">
        <v>17.3687</v>
      </c>
      <c r="AH938" s="64">
        <v>37.809699999999999</v>
      </c>
      <c r="AI938" s="64">
        <v>24.182400000000001</v>
      </c>
      <c r="AJ938" s="61">
        <v>0.4548611111111111</v>
      </c>
      <c r="AK938" s="216">
        <v>50</v>
      </c>
      <c r="AL938" s="62">
        <v>108.64083937764246</v>
      </c>
      <c r="AM938" s="24" t="s">
        <v>6548</v>
      </c>
      <c r="AN938" s="216" t="s">
        <v>6009</v>
      </c>
      <c r="AO938" s="216" t="s">
        <v>6007</v>
      </c>
      <c r="AP938" s="216" t="s">
        <v>6908</v>
      </c>
      <c r="AQ938" s="216" t="s">
        <v>6885</v>
      </c>
      <c r="AR938" s="216" t="s">
        <v>6886</v>
      </c>
      <c r="AS938" s="24" t="s">
        <v>6917</v>
      </c>
      <c r="AT938" s="24" t="s">
        <v>6650</v>
      </c>
      <c r="AU938" s="24" t="s">
        <v>6055</v>
      </c>
      <c r="AV938" s="24" t="s">
        <v>6055</v>
      </c>
      <c r="AW938" s="24" t="s">
        <v>5976</v>
      </c>
      <c r="AX938" s="24" t="s">
        <v>5979</v>
      </c>
      <c r="AY938" s="24" t="s">
        <v>7976</v>
      </c>
      <c r="AZ938" s="216" t="s">
        <v>6997</v>
      </c>
      <c r="BA938" s="216" t="s">
        <v>7224</v>
      </c>
      <c r="BB938" s="57" t="s">
        <v>5474</v>
      </c>
      <c r="BC938" s="202"/>
      <c r="BD938" s="24"/>
      <c r="BE938" s="151"/>
      <c r="BG938" s="151"/>
      <c r="BI938" s="151"/>
      <c r="BL938" s="152"/>
    </row>
    <row r="939" spans="1:64" s="169" customFormat="1">
      <c r="A939" s="24">
        <v>4207</v>
      </c>
      <c r="B939" s="24" t="s">
        <v>929</v>
      </c>
      <c r="C939" s="57">
        <v>13.2</v>
      </c>
      <c r="D939" s="57">
        <v>13.2</v>
      </c>
      <c r="E939" s="57">
        <v>12.9</v>
      </c>
      <c r="F939" s="57">
        <v>13.1</v>
      </c>
      <c r="G939" s="57">
        <v>13.1</v>
      </c>
      <c r="H939" s="57">
        <v>13.15</v>
      </c>
      <c r="I939" s="57">
        <v>13</v>
      </c>
      <c r="J939" s="57">
        <v>13.1</v>
      </c>
      <c r="K939" s="57">
        <v>13.2</v>
      </c>
      <c r="L939" s="57">
        <v>13.25</v>
      </c>
      <c r="M939" s="57">
        <v>13.2</v>
      </c>
      <c r="N939" s="57">
        <v>13.2</v>
      </c>
      <c r="O939" s="63">
        <v>7.63358778625954E-3</v>
      </c>
      <c r="P939" s="57">
        <v>47</v>
      </c>
      <c r="Q939" s="57">
        <v>97</v>
      </c>
      <c r="R939" s="57">
        <v>205.3</v>
      </c>
      <c r="S939" s="57">
        <v>13.02</v>
      </c>
      <c r="T939" s="57">
        <v>13.1975</v>
      </c>
      <c r="U939" s="57">
        <v>13.486700000000001</v>
      </c>
      <c r="V939" s="57">
        <v>13.07</v>
      </c>
      <c r="W939" s="57">
        <v>13.145</v>
      </c>
      <c r="X939" s="57">
        <v>13.4825</v>
      </c>
      <c r="Y939" s="57">
        <v>13.09</v>
      </c>
      <c r="Z939" s="57">
        <v>13.1075</v>
      </c>
      <c r="AA939" s="57">
        <v>13.48</v>
      </c>
      <c r="AB939" s="57">
        <v>16.7</v>
      </c>
      <c r="AC939" s="57">
        <v>11.25</v>
      </c>
      <c r="AD939" s="57">
        <v>13.65</v>
      </c>
      <c r="AE939" s="57">
        <v>12.65</v>
      </c>
      <c r="AF939" s="64">
        <v>60.146500000000003</v>
      </c>
      <c r="AG939" s="64">
        <v>49.170099999999998</v>
      </c>
      <c r="AH939" s="64">
        <v>70.653199999999998</v>
      </c>
      <c r="AI939" s="64">
        <v>56.331200000000003</v>
      </c>
      <c r="AJ939" s="61">
        <v>0.4548611111111111</v>
      </c>
      <c r="AK939" s="216">
        <v>50</v>
      </c>
      <c r="AL939" s="62">
        <v>170.20398169163985</v>
      </c>
      <c r="AM939" s="24" t="s">
        <v>6995</v>
      </c>
      <c r="AN939" s="216" t="s">
        <v>6009</v>
      </c>
      <c r="AO939" s="216" t="s">
        <v>5961</v>
      </c>
      <c r="AP939" s="216" t="s">
        <v>6884</v>
      </c>
      <c r="AQ939" s="216" t="s">
        <v>6900</v>
      </c>
      <c r="AR939" s="216" t="s">
        <v>6886</v>
      </c>
      <c r="AS939" s="24" t="s">
        <v>5474</v>
      </c>
      <c r="AT939" s="24" t="s">
        <v>6390</v>
      </c>
      <c r="AU939" s="24" t="s">
        <v>6511</v>
      </c>
      <c r="AV939" s="24" t="s">
        <v>6122</v>
      </c>
      <c r="AW939" s="24" t="s">
        <v>6159</v>
      </c>
      <c r="AX939" s="24" t="s">
        <v>5979</v>
      </c>
      <c r="AY939" s="24" t="s">
        <v>6975</v>
      </c>
      <c r="AZ939" s="216" t="s">
        <v>7062</v>
      </c>
      <c r="BA939" s="216" t="s">
        <v>6930</v>
      </c>
      <c r="BB939" s="57" t="s">
        <v>6903</v>
      </c>
      <c r="BC939" s="202"/>
      <c r="BD939" s="24"/>
      <c r="BE939" s="151"/>
      <c r="BG939" s="151"/>
      <c r="BI939" s="151"/>
      <c r="BL939" s="152"/>
    </row>
    <row r="940" spans="1:64" s="169" customFormat="1">
      <c r="A940" s="24">
        <v>4303</v>
      </c>
      <c r="B940" s="24" t="s">
        <v>930</v>
      </c>
      <c r="C940" s="57">
        <v>16.25</v>
      </c>
      <c r="D940" s="57">
        <v>16.3</v>
      </c>
      <c r="E940" s="57">
        <v>16.100000000000001</v>
      </c>
      <c r="F940" s="57">
        <v>16.149999999999999</v>
      </c>
      <c r="G940" s="57">
        <v>16.149999999999999</v>
      </c>
      <c r="H940" s="57">
        <v>16.149999999999999</v>
      </c>
      <c r="I940" s="57">
        <v>16</v>
      </c>
      <c r="J940" s="57">
        <v>16</v>
      </c>
      <c r="K940" s="57">
        <v>16</v>
      </c>
      <c r="L940" s="57">
        <v>16</v>
      </c>
      <c r="M940" s="57">
        <v>16</v>
      </c>
      <c r="N940" s="57">
        <v>16</v>
      </c>
      <c r="O940" s="63">
        <v>0</v>
      </c>
      <c r="P940" s="57">
        <v>14</v>
      </c>
      <c r="Q940" s="57">
        <v>64</v>
      </c>
      <c r="R940" s="57">
        <v>108.05</v>
      </c>
      <c r="S940" s="57">
        <v>16.079999999999998</v>
      </c>
      <c r="T940" s="57">
        <v>17.105</v>
      </c>
      <c r="U940" s="57">
        <v>18.177499999999998</v>
      </c>
      <c r="V940" s="57">
        <v>16.079999999999998</v>
      </c>
      <c r="W940" s="57">
        <v>17</v>
      </c>
      <c r="X940" s="57">
        <v>18.1433</v>
      </c>
      <c r="Y940" s="57">
        <v>16.059999999999999</v>
      </c>
      <c r="Z940" s="57">
        <v>16.899999999999999</v>
      </c>
      <c r="AA940" s="57">
        <v>18.109200000000001</v>
      </c>
      <c r="AB940" s="57">
        <v>25.9</v>
      </c>
      <c r="AC940" s="57">
        <v>15.85</v>
      </c>
      <c r="AD940" s="57">
        <v>18.100000000000001</v>
      </c>
      <c r="AE940" s="57">
        <v>15.85</v>
      </c>
      <c r="AF940" s="64">
        <v>14.855</v>
      </c>
      <c r="AG940" s="64">
        <v>11.313800000000001</v>
      </c>
      <c r="AH940" s="64">
        <v>15.166499999999999</v>
      </c>
      <c r="AI940" s="64">
        <v>12.598000000000001</v>
      </c>
      <c r="AJ940" s="61">
        <v>0.4513888888888889</v>
      </c>
      <c r="AK940" s="216">
        <v>50</v>
      </c>
      <c r="AL940" s="62">
        <v>53.033762994093664</v>
      </c>
      <c r="AM940" s="24" t="s">
        <v>6806</v>
      </c>
      <c r="AN940" s="216" t="s">
        <v>6009</v>
      </c>
      <c r="AO940" s="216" t="s">
        <v>6047</v>
      </c>
      <c r="AP940" s="216" t="s">
        <v>6884</v>
      </c>
      <c r="AQ940" s="216" t="s">
        <v>6885</v>
      </c>
      <c r="AR940" s="216" t="s">
        <v>6916</v>
      </c>
      <c r="AS940" s="24" t="s">
        <v>7047</v>
      </c>
      <c r="AT940" s="24" t="s">
        <v>5984</v>
      </c>
      <c r="AU940" s="24" t="s">
        <v>6518</v>
      </c>
      <c r="AV940" s="24" t="s">
        <v>6577</v>
      </c>
      <c r="AW940" s="24" t="s">
        <v>5979</v>
      </c>
      <c r="AX940" s="24" t="s">
        <v>5979</v>
      </c>
      <c r="AY940" s="24" t="s">
        <v>7121</v>
      </c>
      <c r="AZ940" s="216" t="s">
        <v>7177</v>
      </c>
      <c r="BA940" s="216" t="s">
        <v>7208</v>
      </c>
      <c r="BB940" s="57" t="s">
        <v>5474</v>
      </c>
      <c r="BC940" s="202"/>
      <c r="BD940" s="24"/>
      <c r="BE940" s="151"/>
      <c r="BG940" s="151"/>
      <c r="BI940" s="151"/>
      <c r="BL940" s="152"/>
    </row>
    <row r="941" spans="1:64" s="169" customFormat="1">
      <c r="A941" s="24">
        <v>4306</v>
      </c>
      <c r="B941" s="24" t="s">
        <v>933</v>
      </c>
      <c r="C941" s="57">
        <v>16.899999999999999</v>
      </c>
      <c r="D941" s="57">
        <v>17.2</v>
      </c>
      <c r="E941" s="57">
        <v>16.899999999999999</v>
      </c>
      <c r="F941" s="57">
        <v>17.149999999999999</v>
      </c>
      <c r="G941" s="57">
        <v>17.2</v>
      </c>
      <c r="H941" s="57">
        <v>17.25</v>
      </c>
      <c r="I941" s="57">
        <v>17</v>
      </c>
      <c r="J941" s="57">
        <v>17.100000000000001</v>
      </c>
      <c r="K941" s="57">
        <v>17.100000000000001</v>
      </c>
      <c r="L941" s="57">
        <v>17.25</v>
      </c>
      <c r="M941" s="57">
        <v>17.05</v>
      </c>
      <c r="N941" s="57">
        <v>17.100000000000001</v>
      </c>
      <c r="O941" s="63">
        <v>0</v>
      </c>
      <c r="P941" s="57">
        <v>546</v>
      </c>
      <c r="Q941" s="57">
        <v>1084</v>
      </c>
      <c r="R941" s="57">
        <v>2257.8000000000002</v>
      </c>
      <c r="S941" s="57">
        <v>17</v>
      </c>
      <c r="T941" s="57">
        <v>17.29</v>
      </c>
      <c r="U941" s="57">
        <v>18.406700000000001</v>
      </c>
      <c r="V941" s="57">
        <v>17.010000000000002</v>
      </c>
      <c r="W941" s="57">
        <v>17.274999999999999</v>
      </c>
      <c r="X941" s="57">
        <v>18.381699999999999</v>
      </c>
      <c r="Y941" s="57">
        <v>16.989999999999998</v>
      </c>
      <c r="Z941" s="57">
        <v>17.272500000000001</v>
      </c>
      <c r="AA941" s="57">
        <v>18.355</v>
      </c>
      <c r="AB941" s="57">
        <v>20.8</v>
      </c>
      <c r="AC941" s="57">
        <v>13.6</v>
      </c>
      <c r="AD941" s="57">
        <v>18.100000000000001</v>
      </c>
      <c r="AE941" s="57">
        <v>16.7</v>
      </c>
      <c r="AF941" s="64">
        <v>27.622199999999999</v>
      </c>
      <c r="AG941" s="64">
        <v>26.9574</v>
      </c>
      <c r="AH941" s="64">
        <v>29.5259</v>
      </c>
      <c r="AI941" s="64">
        <v>27.813600000000001</v>
      </c>
      <c r="AJ941" s="61">
        <v>0.4513888888888889</v>
      </c>
      <c r="AK941" s="216">
        <v>550</v>
      </c>
      <c r="AL941" s="62">
        <v>1092.6153610342681</v>
      </c>
      <c r="AM941" s="24" t="s">
        <v>6853</v>
      </c>
      <c r="AN941" s="216" t="s">
        <v>6009</v>
      </c>
      <c r="AO941" s="216" t="s">
        <v>5971</v>
      </c>
      <c r="AP941" s="216" t="s">
        <v>6884</v>
      </c>
      <c r="AQ941" s="216" t="s">
        <v>6885</v>
      </c>
      <c r="AR941" s="216" t="s">
        <v>6886</v>
      </c>
      <c r="AS941" s="24" t="s">
        <v>6887</v>
      </c>
      <c r="AT941" s="24" t="s">
        <v>6055</v>
      </c>
      <c r="AU941" s="24" t="s">
        <v>5984</v>
      </c>
      <c r="AV941" s="24" t="s">
        <v>6166</v>
      </c>
      <c r="AW941" s="24" t="s">
        <v>5996</v>
      </c>
      <c r="AX941" s="24" t="s">
        <v>5991</v>
      </c>
      <c r="AY941" s="24" t="s">
        <v>7121</v>
      </c>
      <c r="AZ941" s="216" t="s">
        <v>7251</v>
      </c>
      <c r="BA941" s="216" t="s">
        <v>7032</v>
      </c>
      <c r="BB941" s="57" t="s">
        <v>5474</v>
      </c>
      <c r="BC941" s="202"/>
      <c r="BD941" s="24"/>
      <c r="BE941" s="151"/>
      <c r="BG941" s="151"/>
      <c r="BI941" s="151"/>
      <c r="BL941" s="152"/>
    </row>
    <row r="942" spans="1:64" s="169" customFormat="1">
      <c r="A942" s="24">
        <v>4401</v>
      </c>
      <c r="B942" s="24" t="s">
        <v>934</v>
      </c>
      <c r="C942" s="57">
        <v>37.75</v>
      </c>
      <c r="D942" s="57">
        <v>38.700000000000003</v>
      </c>
      <c r="E942" s="57">
        <v>37.75</v>
      </c>
      <c r="F942" s="57">
        <v>38.15</v>
      </c>
      <c r="G942" s="57">
        <v>38.5</v>
      </c>
      <c r="H942" s="57">
        <v>38.5</v>
      </c>
      <c r="I942" s="57">
        <v>37.65</v>
      </c>
      <c r="J942" s="57">
        <v>37.700000000000003</v>
      </c>
      <c r="K942" s="57">
        <v>37.4</v>
      </c>
      <c r="L942" s="57">
        <v>38.299999999999997</v>
      </c>
      <c r="M942" s="57">
        <v>37.4</v>
      </c>
      <c r="N942" s="57">
        <v>38.1</v>
      </c>
      <c r="O942" s="63">
        <v>1.0610079575596801E-2</v>
      </c>
      <c r="P942" s="57">
        <v>123</v>
      </c>
      <c r="Q942" s="57">
        <v>264</v>
      </c>
      <c r="R942" s="57">
        <v>299.39999999999998</v>
      </c>
      <c r="S942" s="57">
        <v>38.75</v>
      </c>
      <c r="T942" s="57">
        <v>40.987499999999997</v>
      </c>
      <c r="U942" s="57">
        <v>41.587499999999999</v>
      </c>
      <c r="V942" s="57">
        <v>38.369999999999997</v>
      </c>
      <c r="W942" s="57">
        <v>40.85</v>
      </c>
      <c r="X942" s="57">
        <v>41.569200000000002</v>
      </c>
      <c r="Y942" s="57">
        <v>38.03</v>
      </c>
      <c r="Z942" s="57">
        <v>40.727499999999999</v>
      </c>
      <c r="AA942" s="57">
        <v>41.55</v>
      </c>
      <c r="AB942" s="57">
        <v>49.9</v>
      </c>
      <c r="AC942" s="57">
        <v>23.65</v>
      </c>
      <c r="AD942" s="57">
        <v>42.8</v>
      </c>
      <c r="AE942" s="57">
        <v>37.4</v>
      </c>
      <c r="AF942" s="64">
        <v>12.3451</v>
      </c>
      <c r="AG942" s="64">
        <v>21.222799999999999</v>
      </c>
      <c r="AH942" s="64">
        <v>13.4153</v>
      </c>
      <c r="AI942" s="64">
        <v>18.6203</v>
      </c>
      <c r="AJ942" s="61">
        <v>0.4513888888888889</v>
      </c>
      <c r="AK942" s="216">
        <v>150</v>
      </c>
      <c r="AL942" s="62">
        <v>268.35598708689349</v>
      </c>
      <c r="AM942" s="24" t="s">
        <v>7176</v>
      </c>
      <c r="AN942" s="216" t="s">
        <v>6039</v>
      </c>
      <c r="AO942" s="216" t="s">
        <v>6047</v>
      </c>
      <c r="AP942" s="216" t="s">
        <v>6884</v>
      </c>
      <c r="AQ942" s="216" t="s">
        <v>6885</v>
      </c>
      <c r="AR942" s="216" t="s">
        <v>6886</v>
      </c>
      <c r="AS942" s="24" t="s">
        <v>6945</v>
      </c>
      <c r="AT942" s="24" t="s">
        <v>6055</v>
      </c>
      <c r="AU942" s="24" t="s">
        <v>6017</v>
      </c>
      <c r="AV942" s="24" t="s">
        <v>6055</v>
      </c>
      <c r="AW942" s="24" t="s">
        <v>5990</v>
      </c>
      <c r="AX942" s="24" t="s">
        <v>5979</v>
      </c>
      <c r="AY942" s="24" t="s">
        <v>7993</v>
      </c>
      <c r="AZ942" s="216" t="s">
        <v>7066</v>
      </c>
      <c r="BA942" s="216" t="s">
        <v>6893</v>
      </c>
      <c r="BB942" s="57" t="s">
        <v>6898</v>
      </c>
      <c r="BC942" s="202"/>
      <c r="BD942" s="24"/>
      <c r="BE942" s="151"/>
      <c r="BG942" s="151"/>
      <c r="BI942" s="151"/>
      <c r="BL942" s="152"/>
    </row>
    <row r="943" spans="1:64" s="169" customFormat="1">
      <c r="A943" s="24">
        <v>4402</v>
      </c>
      <c r="B943" s="24" t="s">
        <v>935</v>
      </c>
      <c r="C943" s="57">
        <v>7.28</v>
      </c>
      <c r="D943" s="57">
        <v>7.6</v>
      </c>
      <c r="E943" s="57">
        <v>7.14</v>
      </c>
      <c r="F943" s="57">
        <v>7.39</v>
      </c>
      <c r="G943" s="57">
        <v>7.39</v>
      </c>
      <c r="H943" s="57">
        <v>7.39</v>
      </c>
      <c r="I943" s="57">
        <v>6.66</v>
      </c>
      <c r="J943" s="57">
        <v>6.71</v>
      </c>
      <c r="K943" s="57">
        <v>6.76</v>
      </c>
      <c r="L943" s="57">
        <v>6.76</v>
      </c>
      <c r="M943" s="57">
        <v>6.41</v>
      </c>
      <c r="N943" s="57">
        <v>6.62</v>
      </c>
      <c r="O943" s="63">
        <v>-1.34128166915052E-2</v>
      </c>
      <c r="P943" s="57">
        <v>116</v>
      </c>
      <c r="Q943" s="57">
        <v>592</v>
      </c>
      <c r="R943" s="57">
        <v>245.1</v>
      </c>
      <c r="S943" s="57">
        <v>6.8940000000000001</v>
      </c>
      <c r="T943" s="57">
        <v>7.0810000000000004</v>
      </c>
      <c r="U943" s="57">
        <v>7.6322999999999999</v>
      </c>
      <c r="V943" s="57">
        <v>7.0279999999999996</v>
      </c>
      <c r="W943" s="57">
        <v>7.04</v>
      </c>
      <c r="X943" s="57">
        <v>7.6332000000000004</v>
      </c>
      <c r="Y943" s="57">
        <v>7.024</v>
      </c>
      <c r="Z943" s="57">
        <v>7.0075000000000003</v>
      </c>
      <c r="AA943" s="57">
        <v>7.6284999999999998</v>
      </c>
      <c r="AB943" s="57">
        <v>11.1</v>
      </c>
      <c r="AC943" s="57">
        <v>4.41</v>
      </c>
      <c r="AD943" s="57">
        <v>7.7</v>
      </c>
      <c r="AE943" s="57">
        <v>5.94</v>
      </c>
      <c r="AF943" s="64">
        <v>56.1479</v>
      </c>
      <c r="AG943" s="64">
        <v>48.5105</v>
      </c>
      <c r="AH943" s="64">
        <v>50.310699999999997</v>
      </c>
      <c r="AI943" s="64">
        <v>49.110599999999998</v>
      </c>
      <c r="AJ943" s="61">
        <v>0.4513888888888889</v>
      </c>
      <c r="AK943" s="216">
        <v>150</v>
      </c>
      <c r="AL943" s="62">
        <v>253.0836951388589</v>
      </c>
      <c r="AM943" s="24" t="s">
        <v>6241</v>
      </c>
      <c r="AN943" s="216" t="s">
        <v>5967</v>
      </c>
      <c r="AO943" s="216" t="s">
        <v>5961</v>
      </c>
      <c r="AP943" s="216" t="s">
        <v>6884</v>
      </c>
      <c r="AQ943" s="216" t="s">
        <v>6885</v>
      </c>
      <c r="AR943" s="216" t="s">
        <v>6916</v>
      </c>
      <c r="AS943" s="24" t="s">
        <v>7699</v>
      </c>
      <c r="AT943" s="24" t="s">
        <v>6016</v>
      </c>
      <c r="AU943" s="24" t="s">
        <v>6024</v>
      </c>
      <c r="AV943" s="24" t="s">
        <v>6017</v>
      </c>
      <c r="AW943" s="24" t="s">
        <v>5979</v>
      </c>
      <c r="AX943" s="24" t="s">
        <v>5976</v>
      </c>
      <c r="AY943" s="24" t="s">
        <v>7128</v>
      </c>
      <c r="AZ943" s="216" t="s">
        <v>6896</v>
      </c>
      <c r="BA943" s="216" t="s">
        <v>7543</v>
      </c>
      <c r="BB943" s="57" t="s">
        <v>5474</v>
      </c>
      <c r="BC943" s="202"/>
      <c r="BD943" s="24"/>
      <c r="BE943" s="151"/>
      <c r="BG943" s="151"/>
      <c r="BI943" s="151"/>
      <c r="BL943" s="152"/>
    </row>
    <row r="944" spans="1:64" s="169" customFormat="1">
      <c r="A944" s="24">
        <v>4406</v>
      </c>
      <c r="B944" s="24" t="s">
        <v>936</v>
      </c>
      <c r="C944" s="57">
        <v>9.61</v>
      </c>
      <c r="D944" s="57">
        <v>9.9700000000000006</v>
      </c>
      <c r="E944" s="57">
        <v>9.61</v>
      </c>
      <c r="F944" s="57">
        <v>9.9</v>
      </c>
      <c r="G944" s="57">
        <v>9.85</v>
      </c>
      <c r="H944" s="57">
        <v>9.86</v>
      </c>
      <c r="I944" s="57">
        <v>9.58</v>
      </c>
      <c r="J944" s="57">
        <v>9.65</v>
      </c>
      <c r="K944" s="57">
        <v>9.65</v>
      </c>
      <c r="L944" s="57">
        <v>9.65</v>
      </c>
      <c r="M944" s="57">
        <v>9.61</v>
      </c>
      <c r="N944" s="57">
        <v>9.6199999999999992</v>
      </c>
      <c r="O944" s="63">
        <v>-3.1088082901554398E-3</v>
      </c>
      <c r="P944" s="57">
        <v>55</v>
      </c>
      <c r="Q944" s="57">
        <v>236</v>
      </c>
      <c r="R944" s="57">
        <v>245.25</v>
      </c>
      <c r="S944" s="57">
        <v>9.6679999999999993</v>
      </c>
      <c r="T944" s="57">
        <v>10.346</v>
      </c>
      <c r="U944" s="57">
        <v>10.8117</v>
      </c>
      <c r="V944" s="57">
        <v>9.7059999999999995</v>
      </c>
      <c r="W944" s="57">
        <v>10.2735</v>
      </c>
      <c r="X944" s="57">
        <v>10.8093</v>
      </c>
      <c r="Y944" s="57">
        <v>9.68</v>
      </c>
      <c r="Z944" s="57">
        <v>10.2195</v>
      </c>
      <c r="AA944" s="57">
        <v>10.8093</v>
      </c>
      <c r="AB944" s="57">
        <v>15.15</v>
      </c>
      <c r="AC944" s="57">
        <v>7.61</v>
      </c>
      <c r="AD944" s="57">
        <v>11.5</v>
      </c>
      <c r="AE944" s="57">
        <v>9.3000000000000007</v>
      </c>
      <c r="AF944" s="64">
        <v>31.2315</v>
      </c>
      <c r="AG944" s="64">
        <v>23.0764</v>
      </c>
      <c r="AH944" s="64">
        <v>32.672800000000002</v>
      </c>
      <c r="AI944" s="64">
        <v>26.275200000000002</v>
      </c>
      <c r="AJ944" s="61">
        <v>0.4513888888888889</v>
      </c>
      <c r="AK944" s="216">
        <v>100</v>
      </c>
      <c r="AL944" s="62">
        <v>122.69831803326629</v>
      </c>
      <c r="AM944" s="24" t="s">
        <v>6563</v>
      </c>
      <c r="AN944" s="216" t="s">
        <v>6009</v>
      </c>
      <c r="AO944" s="216" t="s">
        <v>5971</v>
      </c>
      <c r="AP944" s="216" t="s">
        <v>6884</v>
      </c>
      <c r="AQ944" s="216" t="s">
        <v>6885</v>
      </c>
      <c r="AR944" s="216" t="s">
        <v>6916</v>
      </c>
      <c r="AS944" s="24" t="s">
        <v>5474</v>
      </c>
      <c r="AT944" s="24" t="s">
        <v>6031</v>
      </c>
      <c r="AU944" s="24" t="s">
        <v>5984</v>
      </c>
      <c r="AV944" s="24" t="s">
        <v>6017</v>
      </c>
      <c r="AW944" s="24" t="s">
        <v>5979</v>
      </c>
      <c r="AX944" s="24" t="s">
        <v>5990</v>
      </c>
      <c r="AY944" s="24" t="s">
        <v>7004</v>
      </c>
      <c r="AZ944" s="216" t="s">
        <v>7809</v>
      </c>
      <c r="BA944" s="216" t="s">
        <v>7160</v>
      </c>
      <c r="BB944" s="57" t="s">
        <v>5474</v>
      </c>
      <c r="BC944" s="202"/>
      <c r="BD944" s="24"/>
      <c r="BE944" s="151"/>
      <c r="BG944" s="151"/>
      <c r="BI944" s="151"/>
      <c r="BL944" s="152"/>
    </row>
    <row r="945" spans="1:64" s="169" customFormat="1">
      <c r="A945" s="24">
        <v>4413</v>
      </c>
      <c r="B945" s="24" t="s">
        <v>937</v>
      </c>
      <c r="C945" s="57">
        <v>11.75</v>
      </c>
      <c r="D945" s="57">
        <v>11.75</v>
      </c>
      <c r="E945" s="57">
        <v>11.75</v>
      </c>
      <c r="F945" s="57">
        <v>11.75</v>
      </c>
      <c r="G945" s="57">
        <v>11.65</v>
      </c>
      <c r="H945" s="57">
        <v>11.65</v>
      </c>
      <c r="I945" s="57">
        <v>11.45</v>
      </c>
      <c r="J945" s="57">
        <v>11.65</v>
      </c>
      <c r="K945" s="57">
        <v>11.8</v>
      </c>
      <c r="L945" s="57">
        <v>11.8</v>
      </c>
      <c r="M945" s="57">
        <v>11.5</v>
      </c>
      <c r="N945" s="57">
        <v>11.7</v>
      </c>
      <c r="O945" s="63">
        <v>4.29184549356223E-3</v>
      </c>
      <c r="P945" s="57">
        <v>5</v>
      </c>
      <c r="Q945" s="57">
        <v>5</v>
      </c>
      <c r="R945" s="57">
        <v>12.35</v>
      </c>
      <c r="S945" s="57">
        <v>11.79</v>
      </c>
      <c r="T945" s="57">
        <v>12.324999999999999</v>
      </c>
      <c r="U945" s="57">
        <v>12.88</v>
      </c>
      <c r="V945" s="57">
        <v>11.74</v>
      </c>
      <c r="W945" s="57">
        <v>12.262499999999999</v>
      </c>
      <c r="X945" s="57">
        <v>12.8575</v>
      </c>
      <c r="Y945" s="57">
        <v>11.72</v>
      </c>
      <c r="Z945" s="57">
        <v>12.205</v>
      </c>
      <c r="AA945" s="57">
        <v>12.83</v>
      </c>
      <c r="AB945" s="57">
        <v>22</v>
      </c>
      <c r="AC945" s="57">
        <v>11.2</v>
      </c>
      <c r="AD945" s="57">
        <v>13.05</v>
      </c>
      <c r="AE945" s="57">
        <v>11.2</v>
      </c>
      <c r="AF945" s="64">
        <v>43.640500000000003</v>
      </c>
      <c r="AG945" s="64">
        <v>37.871600000000001</v>
      </c>
      <c r="AH945" s="64">
        <v>45.760300000000001</v>
      </c>
      <c r="AI945" s="64">
        <v>40.501199999999997</v>
      </c>
      <c r="AJ945" s="61">
        <v>0.4513888888888889</v>
      </c>
      <c r="AK945" s="216">
        <v>50</v>
      </c>
      <c r="AL945" s="62">
        <v>18.940629640747737</v>
      </c>
      <c r="AM945" s="24" t="s">
        <v>6723</v>
      </c>
      <c r="AN945" s="216" t="s">
        <v>6009</v>
      </c>
      <c r="AO945" s="216" t="s">
        <v>5971</v>
      </c>
      <c r="AP945" s="216" t="s">
        <v>6884</v>
      </c>
      <c r="AQ945" s="216" t="s">
        <v>6885</v>
      </c>
      <c r="AR945" s="216" t="s">
        <v>6916</v>
      </c>
      <c r="AS945" s="24" t="s">
        <v>5474</v>
      </c>
      <c r="AT945" s="24" t="s">
        <v>6577</v>
      </c>
      <c r="AU945" s="24" t="s">
        <v>6650</v>
      </c>
      <c r="AV945" s="24" t="s">
        <v>6390</v>
      </c>
      <c r="AW945" s="24" t="s">
        <v>5979</v>
      </c>
      <c r="AX945" s="24" t="s">
        <v>5996</v>
      </c>
      <c r="AY945" s="24" t="s">
        <v>7258</v>
      </c>
      <c r="AZ945" s="216" t="s">
        <v>7054</v>
      </c>
      <c r="BA945" s="216" t="s">
        <v>7205</v>
      </c>
      <c r="BB945" s="57" t="s">
        <v>5474</v>
      </c>
      <c r="BC945" s="202"/>
      <c r="BD945" s="24"/>
      <c r="BE945" s="151"/>
      <c r="BG945" s="151"/>
      <c r="BI945" s="151"/>
      <c r="BL945" s="152"/>
    </row>
    <row r="946" spans="1:64" s="169" customFormat="1">
      <c r="A946" s="24">
        <v>4414</v>
      </c>
      <c r="B946" s="24" t="s">
        <v>938</v>
      </c>
      <c r="C946" s="57">
        <v>7.98</v>
      </c>
      <c r="D946" s="57">
        <v>8.0500000000000007</v>
      </c>
      <c r="E946" s="57">
        <v>7.93</v>
      </c>
      <c r="F946" s="57">
        <v>8.0500000000000007</v>
      </c>
      <c r="G946" s="57">
        <v>8.09</v>
      </c>
      <c r="H946" s="57">
        <v>8.09</v>
      </c>
      <c r="I946" s="57">
        <v>7.95</v>
      </c>
      <c r="J946" s="57">
        <v>8.07</v>
      </c>
      <c r="K946" s="57">
        <v>8.11</v>
      </c>
      <c r="L946" s="57">
        <v>8.11</v>
      </c>
      <c r="M946" s="57">
        <v>8.06</v>
      </c>
      <c r="N946" s="57">
        <v>8.09</v>
      </c>
      <c r="O946" s="63">
        <v>2.4783147459727299E-3</v>
      </c>
      <c r="P946" s="57">
        <v>499</v>
      </c>
      <c r="Q946" s="57">
        <v>1311</v>
      </c>
      <c r="R946" s="57">
        <v>1641.05</v>
      </c>
      <c r="S946" s="57">
        <v>8.0739999999999998</v>
      </c>
      <c r="T946" s="57">
        <v>8.5830000000000002</v>
      </c>
      <c r="U946" s="57">
        <v>9.0348000000000006</v>
      </c>
      <c r="V946" s="57">
        <v>8.0640000000000001</v>
      </c>
      <c r="W946" s="57">
        <v>8.5474999999999994</v>
      </c>
      <c r="X946" s="57">
        <v>9.0054999999999996</v>
      </c>
      <c r="Y946" s="57">
        <v>8.0419999999999998</v>
      </c>
      <c r="Z946" s="57">
        <v>8.5039999999999996</v>
      </c>
      <c r="AA946" s="57">
        <v>8.9753000000000007</v>
      </c>
      <c r="AB946" s="57">
        <v>14.15</v>
      </c>
      <c r="AC946" s="57">
        <v>7.87</v>
      </c>
      <c r="AD946" s="57">
        <v>9.09</v>
      </c>
      <c r="AE946" s="57">
        <v>7.87</v>
      </c>
      <c r="AF946" s="64">
        <v>18.110700000000001</v>
      </c>
      <c r="AG946" s="64">
        <v>16.4453</v>
      </c>
      <c r="AH946" s="64">
        <v>21.0169</v>
      </c>
      <c r="AI946" s="64">
        <v>17.969200000000001</v>
      </c>
      <c r="AJ946" s="61">
        <v>0.4513888888888889</v>
      </c>
      <c r="AK946" s="216">
        <v>500</v>
      </c>
      <c r="AL946" s="62">
        <v>974.83138091577462</v>
      </c>
      <c r="AM946" s="24" t="s">
        <v>6241</v>
      </c>
      <c r="AN946" s="216" t="s">
        <v>6009</v>
      </c>
      <c r="AO946" s="216" t="s">
        <v>6007</v>
      </c>
      <c r="AP946" s="216" t="s">
        <v>6884</v>
      </c>
      <c r="AQ946" s="216" t="s">
        <v>6885</v>
      </c>
      <c r="AR946" s="216" t="s">
        <v>6886</v>
      </c>
      <c r="AS946" s="24" t="s">
        <v>6951</v>
      </c>
      <c r="AT946" s="24" t="s">
        <v>6126</v>
      </c>
      <c r="AU946" s="24" t="s">
        <v>6748</v>
      </c>
      <c r="AV946" s="24" t="s">
        <v>6017</v>
      </c>
      <c r="AW946" s="24" t="s">
        <v>5979</v>
      </c>
      <c r="AX946" s="24" t="s">
        <v>5976</v>
      </c>
      <c r="AY946" s="24" t="s">
        <v>7064</v>
      </c>
      <c r="AZ946" s="216" t="s">
        <v>7597</v>
      </c>
      <c r="BA946" s="216" t="s">
        <v>7078</v>
      </c>
      <c r="BB946" s="57" t="s">
        <v>5474</v>
      </c>
      <c r="BC946" s="202"/>
      <c r="BD946" s="24"/>
      <c r="BE946" s="151"/>
      <c r="BG946" s="151"/>
      <c r="BI946" s="151"/>
      <c r="BL946" s="152"/>
    </row>
    <row r="947" spans="1:64" s="169" customFormat="1">
      <c r="A947" s="24">
        <v>4416</v>
      </c>
      <c r="B947" s="24" t="s">
        <v>940</v>
      </c>
      <c r="C947" s="57">
        <v>110</v>
      </c>
      <c r="D947" s="57">
        <v>110</v>
      </c>
      <c r="E947" s="57">
        <v>110</v>
      </c>
      <c r="F947" s="57">
        <v>110</v>
      </c>
      <c r="G947" s="57">
        <v>109.5</v>
      </c>
      <c r="H947" s="57">
        <v>110</v>
      </c>
      <c r="I947" s="57">
        <v>109.5</v>
      </c>
      <c r="J947" s="57">
        <v>110</v>
      </c>
      <c r="K947" s="57">
        <v>110.5</v>
      </c>
      <c r="L947" s="57">
        <v>110.5</v>
      </c>
      <c r="M947" s="57">
        <v>110.5</v>
      </c>
      <c r="N947" s="57">
        <v>110.5</v>
      </c>
      <c r="O947" s="63">
        <v>4.54545454545454E-3</v>
      </c>
      <c r="P947" s="57">
        <v>1</v>
      </c>
      <c r="Q947" s="57">
        <v>11</v>
      </c>
      <c r="R947" s="57">
        <v>48.6</v>
      </c>
      <c r="S947" s="57">
        <v>110.5</v>
      </c>
      <c r="T947" s="57">
        <v>108.65</v>
      </c>
      <c r="U947" s="57">
        <v>103.2321</v>
      </c>
      <c r="V947" s="57">
        <v>110</v>
      </c>
      <c r="W947" s="57">
        <v>109.075</v>
      </c>
      <c r="X947" s="57">
        <v>103.3929</v>
      </c>
      <c r="Y947" s="57">
        <v>109.9</v>
      </c>
      <c r="Z947" s="57">
        <v>109.5</v>
      </c>
      <c r="AA947" s="57">
        <v>103.5625</v>
      </c>
      <c r="AB947" s="57">
        <v>118</v>
      </c>
      <c r="AC947" s="57">
        <v>78</v>
      </c>
      <c r="AD947" s="57">
        <v>118</v>
      </c>
      <c r="AE947" s="57">
        <v>100</v>
      </c>
      <c r="AF947" s="64">
        <v>33.1494</v>
      </c>
      <c r="AG947" s="64">
        <v>42.484699999999997</v>
      </c>
      <c r="AH947" s="64">
        <v>35.988500000000002</v>
      </c>
      <c r="AI947" s="64">
        <v>40.319299999999998</v>
      </c>
      <c r="AJ947" s="61">
        <v>0.4513888888888889</v>
      </c>
      <c r="AK947" s="216">
        <v>50</v>
      </c>
      <c r="AL947" s="62">
        <v>3.7881259281495474</v>
      </c>
      <c r="AM947" s="24" t="s">
        <v>6576</v>
      </c>
      <c r="AN947" s="216" t="s">
        <v>6039</v>
      </c>
      <c r="AO947" s="216" t="s">
        <v>5971</v>
      </c>
      <c r="AP947" s="216" t="s">
        <v>6908</v>
      </c>
      <c r="AQ947" s="216" t="s">
        <v>6900</v>
      </c>
      <c r="AR947" s="216" t="s">
        <v>6886</v>
      </c>
      <c r="AS947" s="24" t="s">
        <v>5474</v>
      </c>
      <c r="AT947" s="24" t="s">
        <v>6577</v>
      </c>
      <c r="AU947" s="24" t="s">
        <v>6493</v>
      </c>
      <c r="AV947" s="24" t="s">
        <v>6577</v>
      </c>
      <c r="AW947" s="24" t="s">
        <v>5979</v>
      </c>
      <c r="AX947" s="24" t="s">
        <v>5979</v>
      </c>
      <c r="AY947" s="24" t="s">
        <v>7175</v>
      </c>
      <c r="AZ947" s="216" t="s">
        <v>7561</v>
      </c>
      <c r="BA947" s="216" t="s">
        <v>7037</v>
      </c>
      <c r="BB947" s="57" t="s">
        <v>5474</v>
      </c>
      <c r="BC947" s="202"/>
      <c r="BD947" s="24"/>
      <c r="BE947" s="151"/>
      <c r="BG947" s="151"/>
      <c r="BI947" s="151"/>
      <c r="BL947" s="152"/>
    </row>
    <row r="948" spans="1:64" s="169" customFormat="1">
      <c r="A948" s="24">
        <v>4417</v>
      </c>
      <c r="B948" s="24" t="s">
        <v>941</v>
      </c>
      <c r="C948" s="57">
        <v>34.15</v>
      </c>
      <c r="D948" s="57">
        <v>34.299999999999997</v>
      </c>
      <c r="E948" s="57">
        <v>34.1</v>
      </c>
      <c r="F948" s="57">
        <v>34.1</v>
      </c>
      <c r="G948" s="57">
        <v>34.1</v>
      </c>
      <c r="H948" s="57">
        <v>34.4</v>
      </c>
      <c r="I948" s="57">
        <v>34.049999999999997</v>
      </c>
      <c r="J948" s="57">
        <v>34.200000000000003</v>
      </c>
      <c r="K948" s="57">
        <v>34.200000000000003</v>
      </c>
      <c r="L948" s="57">
        <v>34.5</v>
      </c>
      <c r="M948" s="57">
        <v>34.200000000000003</v>
      </c>
      <c r="N948" s="57">
        <v>34.450000000000003</v>
      </c>
      <c r="O948" s="63">
        <v>7.3099415204678298E-3</v>
      </c>
      <c r="P948" s="57">
        <v>21</v>
      </c>
      <c r="Q948" s="57">
        <v>54</v>
      </c>
      <c r="R948" s="57">
        <v>165.15</v>
      </c>
      <c r="S948" s="57">
        <v>34.1</v>
      </c>
      <c r="T948" s="57">
        <v>36.0075</v>
      </c>
      <c r="U948" s="57">
        <v>37.457500000000003</v>
      </c>
      <c r="V948" s="57">
        <v>34.159999999999997</v>
      </c>
      <c r="W948" s="57">
        <v>35.85</v>
      </c>
      <c r="X948" s="57">
        <v>37.386699999999998</v>
      </c>
      <c r="Y948" s="57">
        <v>34.130000000000003</v>
      </c>
      <c r="Z948" s="57">
        <v>35.702500000000001</v>
      </c>
      <c r="AA948" s="57">
        <v>37.315800000000003</v>
      </c>
      <c r="AB948" s="57">
        <v>41.45</v>
      </c>
      <c r="AC948" s="57">
        <v>30</v>
      </c>
      <c r="AD948" s="57">
        <v>37.85</v>
      </c>
      <c r="AE948" s="57">
        <v>33.299999999999997</v>
      </c>
      <c r="AF948" s="64">
        <v>36.560899999999997</v>
      </c>
      <c r="AG948" s="64">
        <v>27.886600000000001</v>
      </c>
      <c r="AH948" s="64">
        <v>45.670299999999997</v>
      </c>
      <c r="AI948" s="64">
        <v>33.814500000000002</v>
      </c>
      <c r="AJ948" s="61">
        <v>0.4513888888888889</v>
      </c>
      <c r="AK948" s="216">
        <v>50</v>
      </c>
      <c r="AL948" s="62">
        <v>79.550644491140503</v>
      </c>
      <c r="AM948" s="24" t="s">
        <v>6388</v>
      </c>
      <c r="AN948" s="216" t="s">
        <v>6009</v>
      </c>
      <c r="AO948" s="216" t="s">
        <v>5971</v>
      </c>
      <c r="AP948" s="216" t="s">
        <v>6884</v>
      </c>
      <c r="AQ948" s="216" t="s">
        <v>6885</v>
      </c>
      <c r="AR948" s="216" t="s">
        <v>6886</v>
      </c>
      <c r="AS948" s="24" t="s">
        <v>5474</v>
      </c>
      <c r="AT948" s="24" t="s">
        <v>6535</v>
      </c>
      <c r="AU948" s="24" t="s">
        <v>6499</v>
      </c>
      <c r="AV948" s="24" t="s">
        <v>6055</v>
      </c>
      <c r="AW948" s="24" t="s">
        <v>5990</v>
      </c>
      <c r="AX948" s="24" t="s">
        <v>5979</v>
      </c>
      <c r="AY948" s="24" t="s">
        <v>7994</v>
      </c>
      <c r="AZ948" s="216" t="s">
        <v>6919</v>
      </c>
      <c r="BA948" s="216" t="s">
        <v>7208</v>
      </c>
      <c r="BB948" s="57" t="s">
        <v>5474</v>
      </c>
      <c r="BC948" s="202"/>
      <c r="BD948" s="24"/>
      <c r="BE948" s="151"/>
      <c r="BG948" s="151"/>
      <c r="BI948" s="151"/>
      <c r="BL948" s="152"/>
    </row>
    <row r="949" spans="1:64" s="169" customFormat="1">
      <c r="A949" s="24">
        <v>4420</v>
      </c>
      <c r="B949" s="24" t="s">
        <v>942</v>
      </c>
      <c r="C949" s="57">
        <v>29</v>
      </c>
      <c r="D949" s="57">
        <v>29</v>
      </c>
      <c r="E949" s="57">
        <v>28.6</v>
      </c>
      <c r="F949" s="57">
        <v>28.6</v>
      </c>
      <c r="G949" s="57">
        <v>29</v>
      </c>
      <c r="H949" s="57">
        <v>29</v>
      </c>
      <c r="I949" s="57">
        <v>28.8</v>
      </c>
      <c r="J949" s="57">
        <v>28.95</v>
      </c>
      <c r="K949" s="57">
        <v>28.45</v>
      </c>
      <c r="L949" s="57">
        <v>28.85</v>
      </c>
      <c r="M949" s="57">
        <v>28.45</v>
      </c>
      <c r="N949" s="57">
        <v>28.85</v>
      </c>
      <c r="O949" s="63">
        <v>-3.45423143350604E-3</v>
      </c>
      <c r="P949" s="57">
        <v>8</v>
      </c>
      <c r="Q949" s="57">
        <v>12</v>
      </c>
      <c r="R949" s="57">
        <v>31.2</v>
      </c>
      <c r="S949" s="57">
        <v>28.62</v>
      </c>
      <c r="T949" s="57">
        <v>28.8475</v>
      </c>
      <c r="U949" s="57">
        <v>28.395</v>
      </c>
      <c r="V949" s="57">
        <v>28.66</v>
      </c>
      <c r="W949" s="57">
        <v>28.824999999999999</v>
      </c>
      <c r="X949" s="57">
        <v>28.4175</v>
      </c>
      <c r="Y949" s="57">
        <v>28.7</v>
      </c>
      <c r="Z949" s="57">
        <v>28.81</v>
      </c>
      <c r="AA949" s="57">
        <v>28.432500000000001</v>
      </c>
      <c r="AB949" s="57">
        <v>31.25</v>
      </c>
      <c r="AC949" s="57">
        <v>23.1</v>
      </c>
      <c r="AD949" s="57">
        <v>29.4</v>
      </c>
      <c r="AE949" s="57">
        <v>28.4</v>
      </c>
      <c r="AF949" s="64">
        <v>49.877699999999997</v>
      </c>
      <c r="AG949" s="64">
        <v>35.813499999999998</v>
      </c>
      <c r="AH949" s="64">
        <v>58.251800000000003</v>
      </c>
      <c r="AI949" s="64">
        <v>43.292900000000003</v>
      </c>
      <c r="AJ949" s="61">
        <v>0.4513888888888889</v>
      </c>
      <c r="AK949" s="216">
        <v>50</v>
      </c>
      <c r="AL949" s="62">
        <v>30.305007425196379</v>
      </c>
      <c r="AM949" s="24" t="s">
        <v>7868</v>
      </c>
      <c r="AN949" s="216" t="s">
        <v>6009</v>
      </c>
      <c r="AO949" s="216" t="s">
        <v>5961</v>
      </c>
      <c r="AP949" s="216" t="s">
        <v>6908</v>
      </c>
      <c r="AQ949" s="216" t="s">
        <v>6900</v>
      </c>
      <c r="AR949" s="216" t="s">
        <v>6886</v>
      </c>
      <c r="AS949" s="24" t="s">
        <v>6985</v>
      </c>
      <c r="AT949" s="24" t="s">
        <v>6518</v>
      </c>
      <c r="AU949" s="24" t="s">
        <v>6345</v>
      </c>
      <c r="AV949" s="24" t="s">
        <v>6493</v>
      </c>
      <c r="AW949" s="24" t="s">
        <v>5979</v>
      </c>
      <c r="AX949" s="24" t="s">
        <v>5979</v>
      </c>
      <c r="AY949" s="24" t="s">
        <v>6931</v>
      </c>
      <c r="AZ949" s="216" t="s">
        <v>7045</v>
      </c>
      <c r="BA949" s="216" t="s">
        <v>6977</v>
      </c>
      <c r="BB949" s="57" t="s">
        <v>7003</v>
      </c>
      <c r="BC949" s="202"/>
      <c r="BD949" s="24"/>
      <c r="BE949" s="151"/>
      <c r="BG949" s="151"/>
      <c r="BI949" s="151"/>
      <c r="BL949" s="152"/>
    </row>
    <row r="950" spans="1:64" s="169" customFormat="1">
      <c r="A950" s="24">
        <v>4426</v>
      </c>
      <c r="B950" s="24" t="s">
        <v>943</v>
      </c>
      <c r="C950" s="57">
        <v>18.95</v>
      </c>
      <c r="D950" s="57">
        <v>19.149999999999999</v>
      </c>
      <c r="E950" s="57">
        <v>18.95</v>
      </c>
      <c r="F950" s="57">
        <v>19</v>
      </c>
      <c r="G950" s="57">
        <v>19.05</v>
      </c>
      <c r="H950" s="57">
        <v>19.2</v>
      </c>
      <c r="I950" s="57">
        <v>18.850000000000001</v>
      </c>
      <c r="J950" s="57">
        <v>19</v>
      </c>
      <c r="K950" s="57">
        <v>19</v>
      </c>
      <c r="L950" s="57">
        <v>19.3</v>
      </c>
      <c r="M950" s="57">
        <v>19</v>
      </c>
      <c r="N950" s="57">
        <v>19.2</v>
      </c>
      <c r="O950" s="63">
        <v>1.0526315789473601E-2</v>
      </c>
      <c r="P950" s="57">
        <v>84</v>
      </c>
      <c r="Q950" s="57">
        <v>92</v>
      </c>
      <c r="R950" s="57">
        <v>247.25</v>
      </c>
      <c r="S950" s="57">
        <v>19.399999999999999</v>
      </c>
      <c r="T950" s="57">
        <v>21.2775</v>
      </c>
      <c r="U950" s="57">
        <v>22.996700000000001</v>
      </c>
      <c r="V950" s="57">
        <v>19.21</v>
      </c>
      <c r="W950" s="57">
        <v>21.077500000000001</v>
      </c>
      <c r="X950" s="57">
        <v>22.905000000000001</v>
      </c>
      <c r="Y950" s="57">
        <v>19.07</v>
      </c>
      <c r="Z950" s="57">
        <v>20.897500000000001</v>
      </c>
      <c r="AA950" s="57">
        <v>22.8033</v>
      </c>
      <c r="AB950" s="57">
        <v>31.65</v>
      </c>
      <c r="AC950" s="57">
        <v>18.7</v>
      </c>
      <c r="AD950" s="57">
        <v>23.2</v>
      </c>
      <c r="AE950" s="57">
        <v>18.7</v>
      </c>
      <c r="AF950" s="64">
        <v>9.1783000000000001</v>
      </c>
      <c r="AG950" s="64">
        <v>9.1254000000000008</v>
      </c>
      <c r="AH950" s="64">
        <v>12.6548</v>
      </c>
      <c r="AI950" s="64">
        <v>10.3019</v>
      </c>
      <c r="AJ950" s="61">
        <v>0.4513888888888889</v>
      </c>
      <c r="AK950" s="216">
        <v>100</v>
      </c>
      <c r="AL950" s="62">
        <v>187.39379481444305</v>
      </c>
      <c r="AM950" s="24" t="s">
        <v>6904</v>
      </c>
      <c r="AN950" s="216" t="s">
        <v>6009</v>
      </c>
      <c r="AO950" s="216" t="s">
        <v>6047</v>
      </c>
      <c r="AP950" s="216" t="s">
        <v>6884</v>
      </c>
      <c r="AQ950" s="216" t="s">
        <v>6885</v>
      </c>
      <c r="AR950" s="216" t="s">
        <v>6886</v>
      </c>
      <c r="AS950" s="24" t="s">
        <v>7303</v>
      </c>
      <c r="AT950" s="24" t="s">
        <v>6492</v>
      </c>
      <c r="AU950" s="24" t="s">
        <v>6238</v>
      </c>
      <c r="AV950" s="24" t="s">
        <v>6055</v>
      </c>
      <c r="AW950" s="24" t="s">
        <v>5991</v>
      </c>
      <c r="AX950" s="24" t="s">
        <v>5979</v>
      </c>
      <c r="AY950" s="24" t="s">
        <v>7341</v>
      </c>
      <c r="AZ950" s="216" t="s">
        <v>7257</v>
      </c>
      <c r="BA950" s="216" t="s">
        <v>7608</v>
      </c>
      <c r="BB950" s="57" t="s">
        <v>6898</v>
      </c>
      <c r="BC950" s="202"/>
      <c r="BD950" s="24"/>
      <c r="BE950" s="151"/>
      <c r="BG950" s="151"/>
      <c r="BI950" s="151"/>
      <c r="BL950" s="152"/>
    </row>
    <row r="951" spans="1:64" s="169" customFormat="1">
      <c r="A951" s="24">
        <v>4429</v>
      </c>
      <c r="B951" s="24" t="s">
        <v>944</v>
      </c>
      <c r="C951" s="57">
        <v>37</v>
      </c>
      <c r="D951" s="57">
        <v>37</v>
      </c>
      <c r="E951" s="57">
        <v>35.75</v>
      </c>
      <c r="F951" s="57">
        <v>37</v>
      </c>
      <c r="G951" s="57">
        <v>36</v>
      </c>
      <c r="H951" s="57">
        <v>37.950000000000003</v>
      </c>
      <c r="I951" s="57">
        <v>36</v>
      </c>
      <c r="J951" s="57">
        <v>37</v>
      </c>
      <c r="K951" s="57">
        <v>36.049999999999997</v>
      </c>
      <c r="L951" s="57">
        <v>36.049999999999997</v>
      </c>
      <c r="M951" s="57">
        <v>36</v>
      </c>
      <c r="N951" s="57">
        <v>36</v>
      </c>
      <c r="O951" s="63">
        <v>-2.7027027027027001E-2</v>
      </c>
      <c r="P951" s="57">
        <v>2</v>
      </c>
      <c r="Q951" s="57">
        <v>11</v>
      </c>
      <c r="R951" s="57">
        <v>6.2727000000000004</v>
      </c>
      <c r="S951" s="57">
        <v>35.979999999999997</v>
      </c>
      <c r="T951" s="57">
        <v>35.045499999999997</v>
      </c>
      <c r="U951" s="57">
        <v>35.747599999999998</v>
      </c>
      <c r="V951" s="57">
        <v>36.090000000000003</v>
      </c>
      <c r="W951" s="57">
        <v>35.381799999999998</v>
      </c>
      <c r="X951" s="57">
        <v>35.751199999999997</v>
      </c>
      <c r="Y951" s="57">
        <v>36.26</v>
      </c>
      <c r="Z951" s="57">
        <v>35.590899999999998</v>
      </c>
      <c r="AA951" s="57">
        <v>35.723199999999999</v>
      </c>
      <c r="AB951" s="57">
        <v>39.15</v>
      </c>
      <c r="AC951" s="57">
        <v>26.5</v>
      </c>
      <c r="AD951" s="57">
        <v>38.1</v>
      </c>
      <c r="AE951" s="57">
        <v>33.25</v>
      </c>
      <c r="AF951" s="64"/>
      <c r="AG951" s="64"/>
      <c r="AH951" s="64"/>
      <c r="AI951" s="64"/>
      <c r="AJ951" s="61">
        <v>0.4513888888888889</v>
      </c>
      <c r="AK951" s="216">
        <v>50</v>
      </c>
      <c r="AL951" s="62">
        <v>7.5762518562990948</v>
      </c>
      <c r="AM951" s="24" t="e">
        <v>#NAME?</v>
      </c>
      <c r="AN951" s="216" t="s">
        <v>5993</v>
      </c>
      <c r="AO951" s="216" t="s">
        <v>5993</v>
      </c>
      <c r="AP951" s="216" t="s">
        <v>6908</v>
      </c>
      <c r="AQ951" s="216" t="s">
        <v>6900</v>
      </c>
      <c r="AR951" s="216" t="s">
        <v>6916</v>
      </c>
      <c r="AS951" s="24" t="s">
        <v>6985</v>
      </c>
      <c r="AT951" s="24" t="s">
        <v>7995</v>
      </c>
      <c r="AU951" s="24" t="s">
        <v>6031</v>
      </c>
      <c r="AV951" s="24" t="e">
        <v>#NAME?</v>
      </c>
      <c r="AW951" s="24" t="e">
        <v>#NAME?</v>
      </c>
      <c r="AX951" s="24" t="e">
        <v>#NAME?</v>
      </c>
      <c r="AY951" s="24" t="s">
        <v>7312</v>
      </c>
      <c r="AZ951" s="216" t="s">
        <v>7947</v>
      </c>
      <c r="BA951" s="216" t="s">
        <v>7996</v>
      </c>
      <c r="BB951" s="57" t="s">
        <v>5474</v>
      </c>
      <c r="BC951" s="202"/>
      <c r="BD951" s="24"/>
      <c r="BE951" s="151"/>
      <c r="BG951" s="151"/>
      <c r="BI951" s="151"/>
      <c r="BL951" s="152"/>
    </row>
    <row r="952" spans="1:64" s="169" customFormat="1">
      <c r="A952" s="24">
        <v>4430</v>
      </c>
      <c r="B952" s="24" t="s">
        <v>945</v>
      </c>
      <c r="C952" s="57">
        <v>23.7</v>
      </c>
      <c r="D952" s="57">
        <v>24</v>
      </c>
      <c r="E952" s="57">
        <v>23.7</v>
      </c>
      <c r="F952" s="57">
        <v>23.7</v>
      </c>
      <c r="G952" s="57">
        <v>23.65</v>
      </c>
      <c r="H952" s="57">
        <v>23.8</v>
      </c>
      <c r="I952" s="57">
        <v>23.3</v>
      </c>
      <c r="J952" s="57">
        <v>23.3</v>
      </c>
      <c r="K952" s="57">
        <v>23.3</v>
      </c>
      <c r="L952" s="57">
        <v>23.3</v>
      </c>
      <c r="M952" s="57">
        <v>23.3</v>
      </c>
      <c r="N952" s="57">
        <v>23.3</v>
      </c>
      <c r="O952" s="63">
        <v>0</v>
      </c>
      <c r="P952" s="57">
        <v>4</v>
      </c>
      <c r="Q952" s="57">
        <v>14</v>
      </c>
      <c r="R952" s="57">
        <v>28.65</v>
      </c>
      <c r="S952" s="57">
        <v>23.87</v>
      </c>
      <c r="T952" s="57">
        <v>24.635000000000002</v>
      </c>
      <c r="U952" s="57">
        <v>25.2258</v>
      </c>
      <c r="V952" s="57">
        <v>23.69</v>
      </c>
      <c r="W952" s="57">
        <v>24.495000000000001</v>
      </c>
      <c r="X952" s="57">
        <v>25.190799999999999</v>
      </c>
      <c r="Y952" s="57">
        <v>23.55</v>
      </c>
      <c r="Z952" s="57">
        <v>24.375</v>
      </c>
      <c r="AA952" s="57">
        <v>25.154199999999999</v>
      </c>
      <c r="AB952" s="57">
        <v>29.7</v>
      </c>
      <c r="AC952" s="57">
        <v>22.8</v>
      </c>
      <c r="AD952" s="57">
        <v>25.85</v>
      </c>
      <c r="AE952" s="57">
        <v>23.3</v>
      </c>
      <c r="AF952" s="64">
        <v>14.998699999999999</v>
      </c>
      <c r="AG952" s="64">
        <v>21.512899999999998</v>
      </c>
      <c r="AH952" s="64">
        <v>9.9991000000000003</v>
      </c>
      <c r="AI952" s="64">
        <v>17.675000000000001</v>
      </c>
      <c r="AJ952" s="61">
        <v>0.4513888888888889</v>
      </c>
      <c r="AK952" s="216">
        <v>50</v>
      </c>
      <c r="AL952" s="62">
        <v>15.15250371259819</v>
      </c>
      <c r="AM952" s="24" t="s">
        <v>6806</v>
      </c>
      <c r="AN952" s="216" t="s">
        <v>5967</v>
      </c>
      <c r="AO952" s="216" t="s">
        <v>6047</v>
      </c>
      <c r="AP952" s="216" t="s">
        <v>6884</v>
      </c>
      <c r="AQ952" s="216" t="s">
        <v>6885</v>
      </c>
      <c r="AR952" s="216" t="s">
        <v>6916</v>
      </c>
      <c r="AS952" s="24" t="s">
        <v>6945</v>
      </c>
      <c r="AT952" s="24" t="s">
        <v>6122</v>
      </c>
      <c r="AU952" s="24" t="s">
        <v>6130</v>
      </c>
      <c r="AV952" s="24" t="s">
        <v>6577</v>
      </c>
      <c r="AW952" s="24" t="s">
        <v>5979</v>
      </c>
      <c r="AX952" s="24" t="s">
        <v>5979</v>
      </c>
      <c r="AY952" s="24" t="s">
        <v>7731</v>
      </c>
      <c r="AZ952" s="216" t="s">
        <v>7101</v>
      </c>
      <c r="BA952" s="216" t="s">
        <v>7032</v>
      </c>
      <c r="BB952" s="57" t="s">
        <v>5474</v>
      </c>
      <c r="BC952" s="202"/>
      <c r="BD952" s="24"/>
      <c r="BE952" s="151"/>
      <c r="BG952" s="151"/>
      <c r="BI952" s="151"/>
      <c r="BL952" s="152"/>
    </row>
    <row r="953" spans="1:64" s="169" customFormat="1">
      <c r="A953" s="24">
        <v>4431</v>
      </c>
      <c r="B953" s="24" t="s">
        <v>3184</v>
      </c>
      <c r="C953" s="57">
        <v>51</v>
      </c>
      <c r="D953" s="57">
        <v>51.5</v>
      </c>
      <c r="E953" s="57">
        <v>49.6</v>
      </c>
      <c r="F953" s="57">
        <v>51.1</v>
      </c>
      <c r="G953" s="57">
        <v>51</v>
      </c>
      <c r="H953" s="57">
        <v>51</v>
      </c>
      <c r="I953" s="57">
        <v>49.5</v>
      </c>
      <c r="J953" s="57">
        <v>50.6</v>
      </c>
      <c r="K953" s="57">
        <v>49.1</v>
      </c>
      <c r="L953" s="57">
        <v>51.4</v>
      </c>
      <c r="M953" s="57">
        <v>49.1</v>
      </c>
      <c r="N953" s="57">
        <v>50.8</v>
      </c>
      <c r="O953" s="63">
        <v>1.6203240648129599E-2</v>
      </c>
      <c r="P953" s="57">
        <v>8</v>
      </c>
      <c r="Q953" s="57">
        <v>45</v>
      </c>
      <c r="R953" s="57">
        <v>64.95</v>
      </c>
      <c r="S953" s="57">
        <v>51.92</v>
      </c>
      <c r="T953" s="57">
        <v>53.825000000000003</v>
      </c>
      <c r="U953" s="57">
        <v>55.131700000000002</v>
      </c>
      <c r="V953" s="57">
        <v>51.46</v>
      </c>
      <c r="W953" s="57">
        <v>53.72</v>
      </c>
      <c r="X953" s="57">
        <v>55.026699999999998</v>
      </c>
      <c r="Y953" s="57">
        <v>51.12</v>
      </c>
      <c r="Z953" s="57">
        <v>53.634999999999998</v>
      </c>
      <c r="AA953" s="57">
        <v>54.923299999999998</v>
      </c>
      <c r="AB953" s="57"/>
      <c r="AC953" s="57"/>
      <c r="AD953" s="57">
        <v>57.8</v>
      </c>
      <c r="AE953" s="57">
        <v>49.1</v>
      </c>
      <c r="AF953" s="64">
        <v>27.349599999999999</v>
      </c>
      <c r="AG953" s="64">
        <v>30.801200000000001</v>
      </c>
      <c r="AH953" s="64">
        <v>27.5227</v>
      </c>
      <c r="AI953" s="64">
        <v>29.708300000000001</v>
      </c>
      <c r="AJ953" s="61">
        <v>0.4513888888888889</v>
      </c>
      <c r="AK953" s="216">
        <v>50</v>
      </c>
      <c r="AL953" s="62">
        <v>30.305007425196379</v>
      </c>
      <c r="AM953" s="24" t="s">
        <v>6501</v>
      </c>
      <c r="AN953" s="216" t="s">
        <v>6039</v>
      </c>
      <c r="AO953" s="216" t="s">
        <v>5971</v>
      </c>
      <c r="AP953" s="216" t="s">
        <v>6884</v>
      </c>
      <c r="AQ953" s="216" t="s">
        <v>6885</v>
      </c>
      <c r="AR953" s="216" t="s">
        <v>6916</v>
      </c>
      <c r="AS953" s="24" t="s">
        <v>6945</v>
      </c>
      <c r="AT953" s="24" t="s">
        <v>5972</v>
      </c>
      <c r="AU953" s="24" t="s">
        <v>6390</v>
      </c>
      <c r="AV953" s="24" t="s">
        <v>6031</v>
      </c>
      <c r="AW953" s="24" t="s">
        <v>5991</v>
      </c>
      <c r="AX953" s="24" t="s">
        <v>5979</v>
      </c>
      <c r="AY953" s="24" t="s">
        <v>7325</v>
      </c>
      <c r="AZ953" s="216" t="s">
        <v>6902</v>
      </c>
      <c r="BA953" s="216" t="s">
        <v>7208</v>
      </c>
      <c r="BB953" s="57" t="s">
        <v>5474</v>
      </c>
      <c r="BC953" s="202"/>
      <c r="BD953" s="24"/>
      <c r="BE953" s="151"/>
      <c r="BG953" s="151"/>
      <c r="BI953" s="151"/>
      <c r="BL953" s="152"/>
    </row>
    <row r="954" spans="1:64" s="169" customFormat="1">
      <c r="A954" s="24">
        <v>4432</v>
      </c>
      <c r="B954" s="24" t="s">
        <v>946</v>
      </c>
      <c r="C954" s="57">
        <v>14.55</v>
      </c>
      <c r="D954" s="57">
        <v>14.65</v>
      </c>
      <c r="E954" s="57">
        <v>14.1</v>
      </c>
      <c r="F954" s="57">
        <v>14.1</v>
      </c>
      <c r="G954" s="57">
        <v>14.2</v>
      </c>
      <c r="H954" s="57">
        <v>14.35</v>
      </c>
      <c r="I954" s="57">
        <v>14.15</v>
      </c>
      <c r="J954" s="57">
        <v>14.25</v>
      </c>
      <c r="K954" s="57">
        <v>14.25</v>
      </c>
      <c r="L954" s="57">
        <v>14.25</v>
      </c>
      <c r="M954" s="57">
        <v>14.15</v>
      </c>
      <c r="N954" s="57">
        <v>14.15</v>
      </c>
      <c r="O954" s="63">
        <v>-7.0175438596491203E-3</v>
      </c>
      <c r="P954" s="57">
        <v>7</v>
      </c>
      <c r="Q954" s="57">
        <v>17</v>
      </c>
      <c r="R954" s="57">
        <v>50.3</v>
      </c>
      <c r="S954" s="57">
        <v>14.55</v>
      </c>
      <c r="T954" s="57">
        <v>14.5025</v>
      </c>
      <c r="U954" s="57">
        <v>15.0267</v>
      </c>
      <c r="V954" s="57">
        <v>14.48</v>
      </c>
      <c r="W954" s="57">
        <v>14.49</v>
      </c>
      <c r="X954" s="57">
        <v>14.9992</v>
      </c>
      <c r="Y954" s="57">
        <v>14.37</v>
      </c>
      <c r="Z954" s="57">
        <v>14.4825</v>
      </c>
      <c r="AA954" s="57">
        <v>14.969200000000001</v>
      </c>
      <c r="AB954" s="57">
        <v>22.75</v>
      </c>
      <c r="AC954" s="57">
        <v>13.15</v>
      </c>
      <c r="AD954" s="57">
        <v>14.95</v>
      </c>
      <c r="AE954" s="57">
        <v>13.85</v>
      </c>
      <c r="AF954" s="64">
        <v>51.572499999999998</v>
      </c>
      <c r="AG954" s="64">
        <v>56.363700000000001</v>
      </c>
      <c r="AH954" s="64">
        <v>46.1464</v>
      </c>
      <c r="AI954" s="64">
        <v>52.957900000000002</v>
      </c>
      <c r="AJ954" s="61">
        <v>0.4513888888888889</v>
      </c>
      <c r="AK954" s="216">
        <v>50</v>
      </c>
      <c r="AL954" s="62">
        <v>26.516881497046832</v>
      </c>
      <c r="AM954" s="24" t="s">
        <v>6517</v>
      </c>
      <c r="AN954" s="216" t="s">
        <v>5967</v>
      </c>
      <c r="AO954" s="216" t="s">
        <v>5961</v>
      </c>
      <c r="AP954" s="216" t="s">
        <v>6884</v>
      </c>
      <c r="AQ954" s="216" t="s">
        <v>6885</v>
      </c>
      <c r="AR954" s="216" t="s">
        <v>6916</v>
      </c>
      <c r="AS954" s="24" t="s">
        <v>5474</v>
      </c>
      <c r="AT954" s="24" t="s">
        <v>6336</v>
      </c>
      <c r="AU954" s="24" t="s">
        <v>6016</v>
      </c>
      <c r="AV954" s="24" t="s">
        <v>6518</v>
      </c>
      <c r="AW954" s="24" t="s">
        <v>5979</v>
      </c>
      <c r="AX954" s="24" t="s">
        <v>5979</v>
      </c>
      <c r="AY954" s="24" t="s">
        <v>7997</v>
      </c>
      <c r="AZ954" s="216" t="s">
        <v>7045</v>
      </c>
      <c r="BA954" s="216" t="s">
        <v>7028</v>
      </c>
      <c r="BB954" s="57" t="s">
        <v>5474</v>
      </c>
      <c r="BC954" s="202"/>
      <c r="BD954" s="24"/>
      <c r="BE954" s="151"/>
      <c r="BG954" s="151"/>
      <c r="BI954" s="151"/>
      <c r="BL954" s="152"/>
    </row>
    <row r="955" spans="1:64" s="169" customFormat="1">
      <c r="A955" s="24">
        <v>4433</v>
      </c>
      <c r="B955" s="24" t="s">
        <v>947</v>
      </c>
      <c r="C955" s="57">
        <v>30.85</v>
      </c>
      <c r="D955" s="57">
        <v>31.75</v>
      </c>
      <c r="E955" s="57">
        <v>30.85</v>
      </c>
      <c r="F955" s="57">
        <v>31.75</v>
      </c>
      <c r="G955" s="57">
        <v>32</v>
      </c>
      <c r="H955" s="57">
        <v>32.6</v>
      </c>
      <c r="I955" s="57">
        <v>32</v>
      </c>
      <c r="J955" s="57">
        <v>32.4</v>
      </c>
      <c r="K955" s="57">
        <v>33.1</v>
      </c>
      <c r="L955" s="57">
        <v>33.4</v>
      </c>
      <c r="M955" s="57">
        <v>32.700000000000003</v>
      </c>
      <c r="N955" s="57">
        <v>32.9</v>
      </c>
      <c r="O955" s="63">
        <v>1.54320987654321E-2</v>
      </c>
      <c r="P955" s="57">
        <v>17</v>
      </c>
      <c r="Q955" s="57">
        <v>73</v>
      </c>
      <c r="R955" s="57">
        <v>49.4</v>
      </c>
      <c r="S955" s="57">
        <v>31.3</v>
      </c>
      <c r="T955" s="57">
        <v>33.447499999999998</v>
      </c>
      <c r="U955" s="57">
        <v>36.524999999999999</v>
      </c>
      <c r="V955" s="57">
        <v>31.52</v>
      </c>
      <c r="W955" s="57">
        <v>33.314999999999998</v>
      </c>
      <c r="X955" s="57">
        <v>36.42</v>
      </c>
      <c r="Y955" s="57">
        <v>31.74</v>
      </c>
      <c r="Z955" s="57">
        <v>33.222499999999997</v>
      </c>
      <c r="AA955" s="57">
        <v>36.328299999999999</v>
      </c>
      <c r="AB955" s="57">
        <v>48.7</v>
      </c>
      <c r="AC955" s="57">
        <v>30.2</v>
      </c>
      <c r="AD955" s="57">
        <v>35.15</v>
      </c>
      <c r="AE955" s="57">
        <v>30.2</v>
      </c>
      <c r="AF955" s="64">
        <v>36.703200000000002</v>
      </c>
      <c r="AG955" s="64">
        <v>21.3245</v>
      </c>
      <c r="AH955" s="64">
        <v>52.593800000000002</v>
      </c>
      <c r="AI955" s="64">
        <v>31.747599999999998</v>
      </c>
      <c r="AJ955" s="61">
        <v>0.4513888888888889</v>
      </c>
      <c r="AK955" s="216">
        <v>50</v>
      </c>
      <c r="AL955" s="62">
        <v>64.398140778542313</v>
      </c>
      <c r="AM955" s="24" t="s">
        <v>7998</v>
      </c>
      <c r="AN955" s="216" t="s">
        <v>6009</v>
      </c>
      <c r="AO955" s="216" t="s">
        <v>5961</v>
      </c>
      <c r="AP955" s="216" t="s">
        <v>6884</v>
      </c>
      <c r="AQ955" s="216" t="s">
        <v>6885</v>
      </c>
      <c r="AR955" s="216" t="s">
        <v>6886</v>
      </c>
      <c r="AS955" s="24" t="s">
        <v>5474</v>
      </c>
      <c r="AT955" s="24" t="s">
        <v>6255</v>
      </c>
      <c r="AU955" s="24" t="s">
        <v>6055</v>
      </c>
      <c r="AV955" s="24" t="s">
        <v>5984</v>
      </c>
      <c r="AW955" s="24" t="s">
        <v>5986</v>
      </c>
      <c r="AX955" s="24" t="s">
        <v>5991</v>
      </c>
      <c r="AY955" s="24" t="s">
        <v>7019</v>
      </c>
      <c r="AZ955" s="216" t="s">
        <v>7031</v>
      </c>
      <c r="BA955" s="216" t="s">
        <v>6890</v>
      </c>
      <c r="BB955" s="57" t="s">
        <v>5474</v>
      </c>
      <c r="BC955" s="202"/>
      <c r="BD955" s="24"/>
      <c r="BE955" s="151"/>
      <c r="BG955" s="151"/>
      <c r="BI955" s="151"/>
      <c r="BL955" s="152"/>
    </row>
    <row r="956" spans="1:64" s="169" customFormat="1">
      <c r="A956" s="24">
        <v>4438</v>
      </c>
      <c r="B956" s="24" t="s">
        <v>948</v>
      </c>
      <c r="C956" s="57">
        <v>106.5</v>
      </c>
      <c r="D956" s="57">
        <v>110</v>
      </c>
      <c r="E956" s="57">
        <v>106.5</v>
      </c>
      <c r="F956" s="57">
        <v>109</v>
      </c>
      <c r="G956" s="57">
        <v>108.5</v>
      </c>
      <c r="H956" s="57">
        <v>112</v>
      </c>
      <c r="I956" s="57">
        <v>108.5</v>
      </c>
      <c r="J956" s="57">
        <v>110.5</v>
      </c>
      <c r="K956" s="57">
        <v>110.5</v>
      </c>
      <c r="L956" s="57">
        <v>110.5</v>
      </c>
      <c r="M956" s="57">
        <v>110.5</v>
      </c>
      <c r="N956" s="57">
        <v>110.5</v>
      </c>
      <c r="O956" s="63">
        <v>0</v>
      </c>
      <c r="P956" s="57">
        <v>1</v>
      </c>
      <c r="Q956" s="57">
        <v>60</v>
      </c>
      <c r="R956" s="57">
        <v>46.6</v>
      </c>
      <c r="S956" s="57">
        <v>107.9</v>
      </c>
      <c r="T956" s="57">
        <v>111.625</v>
      </c>
      <c r="U956" s="57">
        <v>121.8167</v>
      </c>
      <c r="V956" s="57">
        <v>108.4</v>
      </c>
      <c r="W956" s="57">
        <v>111.425</v>
      </c>
      <c r="X956" s="57">
        <v>121.3917</v>
      </c>
      <c r="Y956" s="57">
        <v>108.8</v>
      </c>
      <c r="Z956" s="57">
        <v>111.25</v>
      </c>
      <c r="AA956" s="57">
        <v>121.00830000000001</v>
      </c>
      <c r="AB956" s="57">
        <v>137</v>
      </c>
      <c r="AC956" s="57">
        <v>101</v>
      </c>
      <c r="AD956" s="57">
        <v>117</v>
      </c>
      <c r="AE956" s="57">
        <v>106.5</v>
      </c>
      <c r="AF956" s="64">
        <v>29.872499999999999</v>
      </c>
      <c r="AG956" s="64">
        <v>21.8111</v>
      </c>
      <c r="AH956" s="64">
        <v>37.692799999999998</v>
      </c>
      <c r="AI956" s="64">
        <v>27.105</v>
      </c>
      <c r="AJ956" s="61">
        <v>0.4513888888888889</v>
      </c>
      <c r="AK956" s="216">
        <v>50</v>
      </c>
      <c r="AL956" s="62">
        <v>3.7881259281495474</v>
      </c>
      <c r="AM956" s="24" t="s">
        <v>6806</v>
      </c>
      <c r="AN956" s="216" t="s">
        <v>6009</v>
      </c>
      <c r="AO956" s="216" t="s">
        <v>5971</v>
      </c>
      <c r="AP956" s="216" t="s">
        <v>6884</v>
      </c>
      <c r="AQ956" s="216" t="s">
        <v>6885</v>
      </c>
      <c r="AR956" s="216" t="s">
        <v>6886</v>
      </c>
      <c r="AS956" s="24" t="s">
        <v>6917</v>
      </c>
      <c r="AT956" s="24" t="s">
        <v>6031</v>
      </c>
      <c r="AU956" s="24" t="s">
        <v>6055</v>
      </c>
      <c r="AV956" s="24" t="s">
        <v>6577</v>
      </c>
      <c r="AW956" s="24" t="s">
        <v>5979</v>
      </c>
      <c r="AX956" s="24" t="s">
        <v>5979</v>
      </c>
      <c r="AY956" s="24" t="s">
        <v>7166</v>
      </c>
      <c r="AZ956" s="216" t="s">
        <v>6902</v>
      </c>
      <c r="BA956" s="216" t="s">
        <v>7099</v>
      </c>
      <c r="BB956" s="57" t="s">
        <v>5474</v>
      </c>
      <c r="BC956" s="202"/>
      <c r="BD956" s="24"/>
      <c r="BE956" s="151"/>
      <c r="BG956" s="151"/>
      <c r="BI956" s="151"/>
      <c r="BL956" s="152"/>
    </row>
    <row r="957" spans="1:64" s="169" customFormat="1">
      <c r="A957" s="24">
        <v>4439</v>
      </c>
      <c r="B957" s="24" t="s">
        <v>5852</v>
      </c>
      <c r="C957" s="57">
        <v>138</v>
      </c>
      <c r="D957" s="57">
        <v>140.5</v>
      </c>
      <c r="E957" s="57">
        <v>138</v>
      </c>
      <c r="F957" s="57">
        <v>140.5</v>
      </c>
      <c r="G957" s="57">
        <v>140.5</v>
      </c>
      <c r="H957" s="57">
        <v>142</v>
      </c>
      <c r="I957" s="57">
        <v>140.5</v>
      </c>
      <c r="J957" s="57">
        <v>142</v>
      </c>
      <c r="K957" s="57">
        <v>143</v>
      </c>
      <c r="L957" s="57">
        <v>143</v>
      </c>
      <c r="M957" s="57">
        <v>143</v>
      </c>
      <c r="N957" s="57">
        <v>143</v>
      </c>
      <c r="O957" s="63">
        <v>7.0422535211267599E-3</v>
      </c>
      <c r="P957" s="57">
        <v>1</v>
      </c>
      <c r="Q957" s="57">
        <v>19</v>
      </c>
      <c r="R957" s="57">
        <v>25.25</v>
      </c>
      <c r="S957" s="57">
        <v>137.69999999999999</v>
      </c>
      <c r="T957" s="57">
        <v>144.625</v>
      </c>
      <c r="U957" s="57">
        <v>152.3083</v>
      </c>
      <c r="V957" s="57">
        <v>138.69999999999999</v>
      </c>
      <c r="W957" s="57">
        <v>144.07499999999999</v>
      </c>
      <c r="X957" s="57">
        <v>152.22499999999999</v>
      </c>
      <c r="Y957" s="57">
        <v>139.80000000000001</v>
      </c>
      <c r="Z957" s="57">
        <v>143.625</v>
      </c>
      <c r="AA957" s="57">
        <v>152.1583</v>
      </c>
      <c r="AB957" s="57">
        <v>176</v>
      </c>
      <c r="AC957" s="57">
        <v>102</v>
      </c>
      <c r="AD957" s="57">
        <v>157</v>
      </c>
      <c r="AE957" s="57">
        <v>135</v>
      </c>
      <c r="AF957" s="64">
        <v>40.302700000000002</v>
      </c>
      <c r="AG957" s="64">
        <v>25.515499999999999</v>
      </c>
      <c r="AH957" s="64">
        <v>56.498100000000001</v>
      </c>
      <c r="AI957" s="64">
        <v>35.843000000000004</v>
      </c>
      <c r="AJ957" s="61">
        <v>0.4513888888888889</v>
      </c>
      <c r="AK957" s="216">
        <v>50</v>
      </c>
      <c r="AL957" s="62">
        <v>3.7881259281495474</v>
      </c>
      <c r="AM957" s="24" t="s">
        <v>7691</v>
      </c>
      <c r="AN957" s="216" t="s">
        <v>6009</v>
      </c>
      <c r="AO957" s="216" t="s">
        <v>5961</v>
      </c>
      <c r="AP957" s="216" t="s">
        <v>6884</v>
      </c>
      <c r="AQ957" s="216" t="s">
        <v>6885</v>
      </c>
      <c r="AR957" s="216" t="s">
        <v>6886</v>
      </c>
      <c r="AS957" s="24" t="s">
        <v>5474</v>
      </c>
      <c r="AT957" s="24" t="s">
        <v>6493</v>
      </c>
      <c r="AU957" s="24" t="s">
        <v>6493</v>
      </c>
      <c r="AV957" s="24" t="s">
        <v>6577</v>
      </c>
      <c r="AW957" s="24" t="s">
        <v>5979</v>
      </c>
      <c r="AX957" s="24" t="s">
        <v>5979</v>
      </c>
      <c r="AY957" s="24" t="s">
        <v>7999</v>
      </c>
      <c r="AZ957" s="216" t="s">
        <v>6973</v>
      </c>
      <c r="BA957" s="216" t="s">
        <v>6967</v>
      </c>
      <c r="BB957" s="57" t="s">
        <v>5474</v>
      </c>
      <c r="BC957" s="202"/>
      <c r="BD957" s="24"/>
      <c r="BE957" s="151"/>
      <c r="BG957" s="151"/>
      <c r="BI957" s="151"/>
      <c r="BL957" s="152"/>
    </row>
    <row r="958" spans="1:64" s="169" customFormat="1">
      <c r="A958" s="24">
        <v>4440</v>
      </c>
      <c r="B958" s="24" t="s">
        <v>5746</v>
      </c>
      <c r="C958" s="57">
        <v>52</v>
      </c>
      <c r="D958" s="57">
        <v>54</v>
      </c>
      <c r="E958" s="57">
        <v>49.65</v>
      </c>
      <c r="F958" s="57">
        <v>52</v>
      </c>
      <c r="G958" s="57">
        <v>52</v>
      </c>
      <c r="H958" s="57">
        <v>52.8</v>
      </c>
      <c r="I958" s="57">
        <v>50.3</v>
      </c>
      <c r="J958" s="57">
        <v>52.4</v>
      </c>
      <c r="K958" s="57">
        <v>52.4</v>
      </c>
      <c r="L958" s="57">
        <v>53.2</v>
      </c>
      <c r="M958" s="57">
        <v>51</v>
      </c>
      <c r="N958" s="57">
        <v>52.5</v>
      </c>
      <c r="O958" s="63">
        <v>2.8806584362139901E-2</v>
      </c>
      <c r="P958" s="57">
        <v>97</v>
      </c>
      <c r="Q958" s="57">
        <v>30</v>
      </c>
      <c r="R958" s="57">
        <v>123.3</v>
      </c>
      <c r="S958" s="57">
        <v>51.66</v>
      </c>
      <c r="T958" s="57">
        <v>52.034999999999997</v>
      </c>
      <c r="U958" s="57">
        <v>51.2258</v>
      </c>
      <c r="V958" s="57">
        <v>51.72</v>
      </c>
      <c r="W958" s="57">
        <v>52.13</v>
      </c>
      <c r="X958" s="57">
        <v>51.1175</v>
      </c>
      <c r="Y958" s="57">
        <v>51.82</v>
      </c>
      <c r="Z958" s="57">
        <v>52.225000000000001</v>
      </c>
      <c r="AA958" s="57">
        <v>51.012500000000003</v>
      </c>
      <c r="AB958" s="57"/>
      <c r="AC958" s="57"/>
      <c r="AD958" s="57">
        <v>55.8</v>
      </c>
      <c r="AE958" s="57">
        <v>48.45</v>
      </c>
      <c r="AF958" s="64">
        <v>49.799399999999999</v>
      </c>
      <c r="AG958" s="64">
        <v>47.545699999999997</v>
      </c>
      <c r="AH958" s="64">
        <v>54.799599999999998</v>
      </c>
      <c r="AI958" s="64">
        <v>49.9636</v>
      </c>
      <c r="AJ958" s="61">
        <v>0.4513888888888889</v>
      </c>
      <c r="AK958" s="216">
        <v>100</v>
      </c>
      <c r="AL958" s="62">
        <v>216.39521544048782</v>
      </c>
      <c r="AM958" s="24" t="s">
        <v>6289</v>
      </c>
      <c r="AN958" s="216" t="s">
        <v>6009</v>
      </c>
      <c r="AO958" s="216" t="s">
        <v>5961</v>
      </c>
      <c r="AP958" s="216" t="s">
        <v>6908</v>
      </c>
      <c r="AQ958" s="216" t="s">
        <v>6900</v>
      </c>
      <c r="AR958" s="216" t="s">
        <v>6886</v>
      </c>
      <c r="AS958" s="24" t="s">
        <v>7429</v>
      </c>
      <c r="AT958" s="24" t="s">
        <v>5985</v>
      </c>
      <c r="AU958" s="24" t="s">
        <v>6075</v>
      </c>
      <c r="AV958" s="24" t="s">
        <v>5972</v>
      </c>
      <c r="AW958" s="24" t="s">
        <v>5991</v>
      </c>
      <c r="AX958" s="24" t="s">
        <v>5976</v>
      </c>
      <c r="AY958" s="24" t="s">
        <v>6982</v>
      </c>
      <c r="AZ958" s="216" t="s">
        <v>6991</v>
      </c>
      <c r="BA958" s="216" t="s">
        <v>7205</v>
      </c>
      <c r="BB958" s="57" t="s">
        <v>7716</v>
      </c>
      <c r="BC958" s="202"/>
      <c r="BD958" s="24"/>
      <c r="BE958" s="151"/>
      <c r="BG958" s="151"/>
      <c r="BI958" s="151"/>
      <c r="BL958" s="152"/>
    </row>
    <row r="959" spans="1:64" s="169" customFormat="1">
      <c r="A959" s="24">
        <v>4502</v>
      </c>
      <c r="B959" s="24" t="s">
        <v>949</v>
      </c>
      <c r="C959" s="57">
        <v>39.4</v>
      </c>
      <c r="D959" s="57">
        <v>39.799999999999997</v>
      </c>
      <c r="E959" s="57">
        <v>39.1</v>
      </c>
      <c r="F959" s="57">
        <v>39.450000000000003</v>
      </c>
      <c r="G959" s="57">
        <v>39.450000000000003</v>
      </c>
      <c r="H959" s="57">
        <v>39.700000000000003</v>
      </c>
      <c r="I959" s="57">
        <v>39.299999999999997</v>
      </c>
      <c r="J959" s="57">
        <v>39.700000000000003</v>
      </c>
      <c r="K959" s="57">
        <v>40.200000000000003</v>
      </c>
      <c r="L959" s="57">
        <v>40.200000000000003</v>
      </c>
      <c r="M959" s="57">
        <v>40.200000000000003</v>
      </c>
      <c r="N959" s="57">
        <v>40.200000000000003</v>
      </c>
      <c r="O959" s="63">
        <v>1.25944584382871E-2</v>
      </c>
      <c r="P959" s="57">
        <v>1</v>
      </c>
      <c r="Q959" s="57">
        <v>3</v>
      </c>
      <c r="R959" s="57">
        <v>32.25</v>
      </c>
      <c r="S959" s="57">
        <v>39.58</v>
      </c>
      <c r="T959" s="57">
        <v>39.832500000000003</v>
      </c>
      <c r="U959" s="57">
        <v>41.014200000000002</v>
      </c>
      <c r="V959" s="57">
        <v>39.549999999999997</v>
      </c>
      <c r="W959" s="57">
        <v>39.767499999999998</v>
      </c>
      <c r="X959" s="57">
        <v>40.962499999999999</v>
      </c>
      <c r="Y959" s="57">
        <v>39.61</v>
      </c>
      <c r="Z959" s="57">
        <v>39.767499999999998</v>
      </c>
      <c r="AA959" s="57">
        <v>40.915799999999997</v>
      </c>
      <c r="AB959" s="57">
        <v>55.8</v>
      </c>
      <c r="AC959" s="57">
        <v>37.4</v>
      </c>
      <c r="AD959" s="57">
        <v>42.1</v>
      </c>
      <c r="AE959" s="57">
        <v>38.700000000000003</v>
      </c>
      <c r="AF959" s="64">
        <v>33.575699999999998</v>
      </c>
      <c r="AG959" s="64">
        <v>29.489000000000001</v>
      </c>
      <c r="AH959" s="64">
        <v>47.383800000000001</v>
      </c>
      <c r="AI959" s="64">
        <v>35.453899999999997</v>
      </c>
      <c r="AJ959" s="61">
        <v>0.4513888888888889</v>
      </c>
      <c r="AK959" s="216">
        <v>50</v>
      </c>
      <c r="AL959" s="62">
        <v>3.7881259281495474</v>
      </c>
      <c r="AM959" s="24" t="s">
        <v>7071</v>
      </c>
      <c r="AN959" s="216" t="s">
        <v>6009</v>
      </c>
      <c r="AO959" s="216" t="s">
        <v>5971</v>
      </c>
      <c r="AP959" s="216" t="s">
        <v>6884</v>
      </c>
      <c r="AQ959" s="216" t="s">
        <v>6900</v>
      </c>
      <c r="AR959" s="216" t="s">
        <v>6886</v>
      </c>
      <c r="AS959" s="24" t="s">
        <v>6887</v>
      </c>
      <c r="AT959" s="24" t="s">
        <v>6497</v>
      </c>
      <c r="AU959" s="24" t="s">
        <v>6126</v>
      </c>
      <c r="AV959" s="24" t="s">
        <v>6577</v>
      </c>
      <c r="AW959" s="24" t="s">
        <v>5979</v>
      </c>
      <c r="AX959" s="24" t="s">
        <v>5979</v>
      </c>
      <c r="AY959" s="24" t="s">
        <v>8000</v>
      </c>
      <c r="AZ959" s="216" t="s">
        <v>6953</v>
      </c>
      <c r="BA959" s="216" t="s">
        <v>6974</v>
      </c>
      <c r="BB959" s="57" t="s">
        <v>6903</v>
      </c>
      <c r="BC959" s="202"/>
      <c r="BD959" s="24"/>
      <c r="BE959" s="151"/>
      <c r="BG959" s="151"/>
      <c r="BI959" s="151"/>
      <c r="BL959" s="152"/>
    </row>
    <row r="960" spans="1:64" s="169" customFormat="1">
      <c r="A960" s="24">
        <v>4503</v>
      </c>
      <c r="B960" s="24" t="s">
        <v>950</v>
      </c>
      <c r="C960" s="57">
        <v>16.5</v>
      </c>
      <c r="D960" s="57">
        <v>16.5</v>
      </c>
      <c r="E960" s="57">
        <v>15.9</v>
      </c>
      <c r="F960" s="57">
        <v>16.05</v>
      </c>
      <c r="G960" s="57">
        <v>16.45</v>
      </c>
      <c r="H960" s="57">
        <v>16.45</v>
      </c>
      <c r="I960" s="57">
        <v>16.05</v>
      </c>
      <c r="J960" s="57">
        <v>16.100000000000001</v>
      </c>
      <c r="K960" s="57">
        <v>16.8</v>
      </c>
      <c r="L960" s="57">
        <v>17.7</v>
      </c>
      <c r="M960" s="57">
        <v>16.8</v>
      </c>
      <c r="N960" s="57">
        <v>17.7</v>
      </c>
      <c r="O960" s="63">
        <v>9.9378881987577605E-2</v>
      </c>
      <c r="P960" s="57">
        <v>331</v>
      </c>
      <c r="Q960" s="57">
        <v>88</v>
      </c>
      <c r="R960" s="57">
        <v>599.5</v>
      </c>
      <c r="S960" s="57">
        <v>16.18</v>
      </c>
      <c r="T960" s="57">
        <v>16.739999999999998</v>
      </c>
      <c r="U960" s="57">
        <v>16.842500000000001</v>
      </c>
      <c r="V960" s="57">
        <v>16.13</v>
      </c>
      <c r="W960" s="57">
        <v>16.72</v>
      </c>
      <c r="X960" s="57">
        <v>16.8217</v>
      </c>
      <c r="Y960" s="57">
        <v>16.41</v>
      </c>
      <c r="Z960" s="57">
        <v>16.797499999999999</v>
      </c>
      <c r="AA960" s="57">
        <v>16.826699999999999</v>
      </c>
      <c r="AB960" s="57">
        <v>21.6</v>
      </c>
      <c r="AC960" s="57">
        <v>15.5</v>
      </c>
      <c r="AD960" s="57">
        <v>21.6</v>
      </c>
      <c r="AE960" s="57">
        <v>15.8</v>
      </c>
      <c r="AF960" s="64">
        <v>9.4746000000000006</v>
      </c>
      <c r="AG960" s="64">
        <v>14.182600000000001</v>
      </c>
      <c r="AH960" s="64">
        <v>28.935400000000001</v>
      </c>
      <c r="AI960" s="64">
        <v>19.100200000000001</v>
      </c>
      <c r="AJ960" s="61">
        <v>0.4513888888888889</v>
      </c>
      <c r="AK960" s="216">
        <v>350</v>
      </c>
      <c r="AL960" s="62">
        <v>668.34370624488713</v>
      </c>
      <c r="AM960" s="24" t="s">
        <v>7184</v>
      </c>
      <c r="AN960" s="216" t="s">
        <v>6337</v>
      </c>
      <c r="AO960" s="216" t="s">
        <v>6007</v>
      </c>
      <c r="AP960" s="216" t="s">
        <v>6908</v>
      </c>
      <c r="AQ960" s="216" t="s">
        <v>6900</v>
      </c>
      <c r="AR960" s="216" t="s">
        <v>6886</v>
      </c>
      <c r="AS960" s="24" t="s">
        <v>6887</v>
      </c>
      <c r="AT960" s="24" t="s">
        <v>6209</v>
      </c>
      <c r="AU960" s="24" t="s">
        <v>6017</v>
      </c>
      <c r="AV960" s="24" t="s">
        <v>6201</v>
      </c>
      <c r="AW960" s="24" t="s">
        <v>5979</v>
      </c>
      <c r="AX960" s="24" t="s">
        <v>5979</v>
      </c>
      <c r="AY960" s="24" t="s">
        <v>8001</v>
      </c>
      <c r="AZ960" s="216" t="s">
        <v>8002</v>
      </c>
      <c r="BA960" s="216" t="s">
        <v>7659</v>
      </c>
      <c r="BB960" s="57" t="s">
        <v>7451</v>
      </c>
      <c r="BC960" s="202"/>
      <c r="BD960" s="24"/>
      <c r="BE960" s="151"/>
      <c r="BG960" s="151"/>
      <c r="BI960" s="151"/>
      <c r="BL960" s="152"/>
    </row>
    <row r="961" spans="1:64" s="169" customFormat="1">
      <c r="A961" s="24">
        <v>4506</v>
      </c>
      <c r="B961" s="24" t="s">
        <v>951</v>
      </c>
      <c r="C961" s="57">
        <v>62.5</v>
      </c>
      <c r="D961" s="57">
        <v>63.1</v>
      </c>
      <c r="E961" s="57">
        <v>62.1</v>
      </c>
      <c r="F961" s="57">
        <v>63</v>
      </c>
      <c r="G961" s="57">
        <v>63</v>
      </c>
      <c r="H961" s="57">
        <v>63.6</v>
      </c>
      <c r="I961" s="57">
        <v>63</v>
      </c>
      <c r="J961" s="57">
        <v>63.6</v>
      </c>
      <c r="K961" s="57">
        <v>61.1</v>
      </c>
      <c r="L961" s="57">
        <v>62.5</v>
      </c>
      <c r="M961" s="57">
        <v>61.1</v>
      </c>
      <c r="N961" s="57">
        <v>62.2</v>
      </c>
      <c r="O961" s="63">
        <v>2.6402640264026399E-2</v>
      </c>
      <c r="P961" s="57">
        <v>213</v>
      </c>
      <c r="Q961" s="57">
        <v>411</v>
      </c>
      <c r="R961" s="57">
        <v>190</v>
      </c>
      <c r="S961" s="57">
        <v>62.62</v>
      </c>
      <c r="T961" s="57">
        <v>60.634999999999998</v>
      </c>
      <c r="U961" s="57">
        <v>59.555</v>
      </c>
      <c r="V961" s="57">
        <v>62.82</v>
      </c>
      <c r="W961" s="57">
        <v>60.86</v>
      </c>
      <c r="X961" s="57">
        <v>59.633299999999998</v>
      </c>
      <c r="Y961" s="57">
        <v>62.76</v>
      </c>
      <c r="Z961" s="57">
        <v>61.03</v>
      </c>
      <c r="AA961" s="57">
        <v>59.688299999999998</v>
      </c>
      <c r="AB961" s="57">
        <v>63.6</v>
      </c>
      <c r="AC961" s="57">
        <v>55.3</v>
      </c>
      <c r="AD961" s="57">
        <v>63.6</v>
      </c>
      <c r="AE961" s="57">
        <v>58.5</v>
      </c>
      <c r="AF961" s="64">
        <v>85.693899999999999</v>
      </c>
      <c r="AG961" s="64">
        <v>80.788899999999998</v>
      </c>
      <c r="AH961" s="64">
        <v>71.795900000000003</v>
      </c>
      <c r="AI961" s="64">
        <v>77.791200000000003</v>
      </c>
      <c r="AJ961" s="61">
        <v>0.4513888888888889</v>
      </c>
      <c r="AK961" s="216">
        <v>250</v>
      </c>
      <c r="AL961" s="62">
        <v>418.39522753118877</v>
      </c>
      <c r="AM961" s="24" t="s">
        <v>6674</v>
      </c>
      <c r="AN961" s="216" t="s">
        <v>5988</v>
      </c>
      <c r="AO961" s="216" t="s">
        <v>5989</v>
      </c>
      <c r="AP961" s="216" t="s">
        <v>6908</v>
      </c>
      <c r="AQ961" s="216" t="s">
        <v>6900</v>
      </c>
      <c r="AR961" s="216" t="s">
        <v>6916</v>
      </c>
      <c r="AS961" s="24" t="s">
        <v>7398</v>
      </c>
      <c r="AT961" s="24" t="s">
        <v>6016</v>
      </c>
      <c r="AU961" s="24" t="s">
        <v>6493</v>
      </c>
      <c r="AV961" s="24" t="s">
        <v>6055</v>
      </c>
      <c r="AW961" s="24" t="s">
        <v>5990</v>
      </c>
      <c r="AX961" s="24" t="s">
        <v>5979</v>
      </c>
      <c r="AY961" s="24" t="s">
        <v>7273</v>
      </c>
      <c r="AZ961" s="216" t="s">
        <v>7618</v>
      </c>
      <c r="BA961" s="216" t="s">
        <v>7300</v>
      </c>
      <c r="BB961" s="57" t="s">
        <v>5474</v>
      </c>
      <c r="BC961" s="202"/>
      <c r="BD961" s="24"/>
      <c r="BE961" s="151"/>
      <c r="BG961" s="151"/>
      <c r="BI961" s="151"/>
      <c r="BL961" s="152"/>
    </row>
    <row r="962" spans="1:64" s="169" customFormat="1">
      <c r="A962" s="24">
        <v>4510</v>
      </c>
      <c r="B962" s="24" t="s">
        <v>952</v>
      </c>
      <c r="C962" s="57">
        <v>11</v>
      </c>
      <c r="D962" s="57">
        <v>11.4</v>
      </c>
      <c r="E962" s="57">
        <v>10.9</v>
      </c>
      <c r="F962" s="57">
        <v>11</v>
      </c>
      <c r="G962" s="57">
        <v>11</v>
      </c>
      <c r="H962" s="57">
        <v>11.05</v>
      </c>
      <c r="I962" s="57">
        <v>10.9</v>
      </c>
      <c r="J962" s="57">
        <v>10.95</v>
      </c>
      <c r="K962" s="57">
        <v>10.85</v>
      </c>
      <c r="L962" s="57">
        <v>11.05</v>
      </c>
      <c r="M962" s="57">
        <v>10.85</v>
      </c>
      <c r="N962" s="57">
        <v>11.05</v>
      </c>
      <c r="O962" s="63">
        <v>9.1324200913242004E-3</v>
      </c>
      <c r="P962" s="57">
        <v>31</v>
      </c>
      <c r="Q962" s="57">
        <v>24</v>
      </c>
      <c r="R962" s="57">
        <v>60.3</v>
      </c>
      <c r="S962" s="57">
        <v>11.09</v>
      </c>
      <c r="T962" s="57">
        <v>11.625</v>
      </c>
      <c r="U962" s="57">
        <v>11.6892</v>
      </c>
      <c r="V962" s="57">
        <v>11.08</v>
      </c>
      <c r="W962" s="57">
        <v>11.567500000000001</v>
      </c>
      <c r="X962" s="57">
        <v>11.685</v>
      </c>
      <c r="Y962" s="57">
        <v>11.04</v>
      </c>
      <c r="Z962" s="57">
        <v>11.52</v>
      </c>
      <c r="AA962" s="57">
        <v>11.6808</v>
      </c>
      <c r="AB962" s="57">
        <v>14.9</v>
      </c>
      <c r="AC962" s="57">
        <v>10.25</v>
      </c>
      <c r="AD962" s="57">
        <v>12.2</v>
      </c>
      <c r="AE962" s="57">
        <v>10.7</v>
      </c>
      <c r="AF962" s="64">
        <v>25.812799999999999</v>
      </c>
      <c r="AG962" s="64">
        <v>24.981000000000002</v>
      </c>
      <c r="AH962" s="64">
        <v>32.764099999999999</v>
      </c>
      <c r="AI962" s="64">
        <v>27.575399999999998</v>
      </c>
      <c r="AJ962" s="61">
        <v>0.4513888888888889</v>
      </c>
      <c r="AK962" s="216">
        <v>50</v>
      </c>
      <c r="AL962" s="62">
        <v>117.43190377263596</v>
      </c>
      <c r="AM962" s="24" t="s">
        <v>6981</v>
      </c>
      <c r="AN962" s="216" t="s">
        <v>6009</v>
      </c>
      <c r="AO962" s="216" t="s">
        <v>5971</v>
      </c>
      <c r="AP962" s="216" t="s">
        <v>6884</v>
      </c>
      <c r="AQ962" s="216" t="s">
        <v>6885</v>
      </c>
      <c r="AR962" s="216" t="s">
        <v>6886</v>
      </c>
      <c r="AS962" s="24" t="s">
        <v>6968</v>
      </c>
      <c r="AT962" s="24" t="s">
        <v>6164</v>
      </c>
      <c r="AU962" s="24" t="s">
        <v>6561</v>
      </c>
      <c r="AV962" s="24" t="s">
        <v>6493</v>
      </c>
      <c r="AW962" s="24" t="s">
        <v>5979</v>
      </c>
      <c r="AX962" s="24" t="s">
        <v>5979</v>
      </c>
      <c r="AY962" s="24" t="s">
        <v>7526</v>
      </c>
      <c r="AZ962" s="216" t="s">
        <v>6919</v>
      </c>
      <c r="BA962" s="216" t="s">
        <v>6967</v>
      </c>
      <c r="BB962" s="57" t="s">
        <v>6898</v>
      </c>
      <c r="BC962" s="202"/>
      <c r="BD962" s="24"/>
      <c r="BE962" s="151"/>
      <c r="BG962" s="151"/>
      <c r="BI962" s="151"/>
      <c r="BL962" s="152"/>
    </row>
    <row r="963" spans="1:64" s="169" customFormat="1">
      <c r="A963" s="24">
        <v>4513</v>
      </c>
      <c r="B963" s="24" t="s">
        <v>953</v>
      </c>
      <c r="C963" s="57">
        <v>9.48</v>
      </c>
      <c r="D963" s="57">
        <v>9.48</v>
      </c>
      <c r="E963" s="57">
        <v>9.34</v>
      </c>
      <c r="F963" s="57">
        <v>9.42</v>
      </c>
      <c r="G963" s="57">
        <v>9.49</v>
      </c>
      <c r="H963" s="57">
        <v>9.49</v>
      </c>
      <c r="I963" s="57">
        <v>9.35</v>
      </c>
      <c r="J963" s="57">
        <v>9.36</v>
      </c>
      <c r="K963" s="57">
        <v>9.35</v>
      </c>
      <c r="L963" s="57">
        <v>9.49</v>
      </c>
      <c r="M963" s="57">
        <v>9.35</v>
      </c>
      <c r="N963" s="57">
        <v>9.3699999999999992</v>
      </c>
      <c r="O963" s="63">
        <v>1.06837606837606E-3</v>
      </c>
      <c r="P963" s="57">
        <v>19</v>
      </c>
      <c r="Q963" s="57">
        <v>37</v>
      </c>
      <c r="R963" s="57">
        <v>69.05</v>
      </c>
      <c r="S963" s="57">
        <v>9.4540000000000006</v>
      </c>
      <c r="T963" s="57">
        <v>9.9354999999999993</v>
      </c>
      <c r="U963" s="57">
        <v>10.141299999999999</v>
      </c>
      <c r="V963" s="57">
        <v>9.41</v>
      </c>
      <c r="W963" s="57">
        <v>9.8834999999999997</v>
      </c>
      <c r="X963" s="57">
        <v>10.130699999999999</v>
      </c>
      <c r="Y963" s="57">
        <v>9.3800000000000008</v>
      </c>
      <c r="Z963" s="57">
        <v>9.8345000000000002</v>
      </c>
      <c r="AA963" s="57">
        <v>10.120200000000001</v>
      </c>
      <c r="AB963" s="57">
        <v>12.5</v>
      </c>
      <c r="AC963" s="57">
        <v>7.36</v>
      </c>
      <c r="AD963" s="57">
        <v>10.5</v>
      </c>
      <c r="AE963" s="57">
        <v>9.2899999999999991</v>
      </c>
      <c r="AF963" s="64">
        <v>12.651</v>
      </c>
      <c r="AG963" s="64">
        <v>13.0816</v>
      </c>
      <c r="AH963" s="64">
        <v>12.355600000000001</v>
      </c>
      <c r="AI963" s="64">
        <v>12.839600000000001</v>
      </c>
      <c r="AJ963" s="61">
        <v>0.4513888888888889</v>
      </c>
      <c r="AK963" s="216">
        <v>50</v>
      </c>
      <c r="AL963" s="62">
        <v>71.974392634841394</v>
      </c>
      <c r="AM963" s="24" t="s">
        <v>7710</v>
      </c>
      <c r="AN963" s="216" t="s">
        <v>5967</v>
      </c>
      <c r="AO963" s="216" t="s">
        <v>6047</v>
      </c>
      <c r="AP963" s="216" t="s">
        <v>6884</v>
      </c>
      <c r="AQ963" s="216" t="s">
        <v>6885</v>
      </c>
      <c r="AR963" s="216" t="s">
        <v>6916</v>
      </c>
      <c r="AS963" s="24" t="s">
        <v>6887</v>
      </c>
      <c r="AT963" s="24" t="s">
        <v>6017</v>
      </c>
      <c r="AU963" s="24" t="s">
        <v>6017</v>
      </c>
      <c r="AV963" s="24" t="s">
        <v>6734</v>
      </c>
      <c r="AW963" s="24" t="s">
        <v>6084</v>
      </c>
      <c r="AX963" s="24" t="s">
        <v>5979</v>
      </c>
      <c r="AY963" s="24" t="s">
        <v>7619</v>
      </c>
      <c r="AZ963" s="216" t="s">
        <v>7085</v>
      </c>
      <c r="BA963" s="216" t="s">
        <v>6920</v>
      </c>
      <c r="BB963" s="57" t="s">
        <v>5474</v>
      </c>
      <c r="BC963" s="202"/>
      <c r="BD963" s="24"/>
      <c r="BE963" s="151"/>
      <c r="BG963" s="151"/>
      <c r="BI963" s="151"/>
      <c r="BL963" s="152"/>
    </row>
    <row r="964" spans="1:64" s="169" customFormat="1">
      <c r="A964" s="24">
        <v>4523</v>
      </c>
      <c r="B964" s="24" t="s">
        <v>954</v>
      </c>
      <c r="C964" s="57">
        <v>29.85</v>
      </c>
      <c r="D964" s="57">
        <v>29.85</v>
      </c>
      <c r="E964" s="57">
        <v>29.3</v>
      </c>
      <c r="F964" s="57">
        <v>29.3</v>
      </c>
      <c r="G964" s="57">
        <v>29.7</v>
      </c>
      <c r="H964" s="57">
        <v>29.7</v>
      </c>
      <c r="I964" s="57">
        <v>28.5</v>
      </c>
      <c r="J964" s="57">
        <v>29.3</v>
      </c>
      <c r="K964" s="57">
        <v>29.75</v>
      </c>
      <c r="L964" s="57">
        <v>29.75</v>
      </c>
      <c r="M964" s="57">
        <v>29</v>
      </c>
      <c r="N964" s="57">
        <v>29</v>
      </c>
      <c r="O964" s="63">
        <v>-1.0238907849829299E-2</v>
      </c>
      <c r="P964" s="57">
        <v>3</v>
      </c>
      <c r="Q964" s="57">
        <v>9</v>
      </c>
      <c r="R964" s="57">
        <v>26.05</v>
      </c>
      <c r="S964" s="57">
        <v>29.46</v>
      </c>
      <c r="T964" s="57">
        <v>28.342500000000001</v>
      </c>
      <c r="U964" s="57">
        <v>28.119199999999999</v>
      </c>
      <c r="V964" s="57">
        <v>29.32</v>
      </c>
      <c r="W964" s="57">
        <v>28.445</v>
      </c>
      <c r="X964" s="57">
        <v>28.085000000000001</v>
      </c>
      <c r="Y964" s="57">
        <v>29.19</v>
      </c>
      <c r="Z964" s="57">
        <v>28.5425</v>
      </c>
      <c r="AA964" s="57">
        <v>28.066700000000001</v>
      </c>
      <c r="AB964" s="57">
        <v>42</v>
      </c>
      <c r="AC964" s="57">
        <v>21.4</v>
      </c>
      <c r="AD964" s="57">
        <v>30.1</v>
      </c>
      <c r="AE964" s="57">
        <v>26.7</v>
      </c>
      <c r="AF964" s="64">
        <v>74.564300000000003</v>
      </c>
      <c r="AG964" s="64">
        <v>79.1511</v>
      </c>
      <c r="AH964" s="64">
        <v>63.744599999999998</v>
      </c>
      <c r="AI964" s="64">
        <v>74.015600000000006</v>
      </c>
      <c r="AJ964" s="61">
        <v>0.4548611111111111</v>
      </c>
      <c r="AK964" s="216">
        <v>50</v>
      </c>
      <c r="AL964" s="62">
        <v>10.864083937764246</v>
      </c>
      <c r="AM964" s="24" t="s">
        <v>7907</v>
      </c>
      <c r="AN964" s="216" t="s">
        <v>5967</v>
      </c>
      <c r="AO964" s="216" t="s">
        <v>5961</v>
      </c>
      <c r="AP964" s="216" t="s">
        <v>6908</v>
      </c>
      <c r="AQ964" s="216" t="s">
        <v>6900</v>
      </c>
      <c r="AR964" s="216" t="s">
        <v>6916</v>
      </c>
      <c r="AS964" s="24" t="s">
        <v>7699</v>
      </c>
      <c r="AT964" s="24" t="s">
        <v>6518</v>
      </c>
      <c r="AU964" s="24" t="s">
        <v>6060</v>
      </c>
      <c r="AV964" s="24" t="s">
        <v>6527</v>
      </c>
      <c r="AW964" s="24" t="s">
        <v>5979</v>
      </c>
      <c r="AX964" s="24" t="s">
        <v>5979</v>
      </c>
      <c r="AY964" s="24" t="s">
        <v>7163</v>
      </c>
      <c r="AZ964" s="216" t="s">
        <v>7971</v>
      </c>
      <c r="BA964" s="216" t="s">
        <v>7043</v>
      </c>
      <c r="BB964" s="57" t="s">
        <v>5474</v>
      </c>
      <c r="BC964" s="202"/>
      <c r="BD964" s="24"/>
      <c r="BE964" s="151"/>
      <c r="BG964" s="151"/>
      <c r="BI964" s="151"/>
      <c r="BL964" s="152"/>
    </row>
    <row r="965" spans="1:64" s="169" customFormat="1">
      <c r="A965" s="24">
        <v>4526</v>
      </c>
      <c r="B965" s="24" t="s">
        <v>955</v>
      </c>
      <c r="C965" s="57">
        <v>16.649999999999999</v>
      </c>
      <c r="D965" s="57">
        <v>17.55</v>
      </c>
      <c r="E965" s="57">
        <v>16.649999999999999</v>
      </c>
      <c r="F965" s="57">
        <v>17.45</v>
      </c>
      <c r="G965" s="57">
        <v>17.5</v>
      </c>
      <c r="H965" s="57">
        <v>17.7</v>
      </c>
      <c r="I965" s="57">
        <v>17.3</v>
      </c>
      <c r="J965" s="57">
        <v>17.55</v>
      </c>
      <c r="K965" s="57">
        <v>17.649999999999999</v>
      </c>
      <c r="L965" s="57">
        <v>17.649999999999999</v>
      </c>
      <c r="M965" s="57">
        <v>17.350000000000001</v>
      </c>
      <c r="N965" s="57">
        <v>17.5</v>
      </c>
      <c r="O965" s="63">
        <v>-2.84900284900284E-3</v>
      </c>
      <c r="P965" s="57">
        <v>216</v>
      </c>
      <c r="Q965" s="57">
        <v>227</v>
      </c>
      <c r="R965" s="57">
        <v>593.75</v>
      </c>
      <c r="S965" s="57">
        <v>17.18</v>
      </c>
      <c r="T965" s="57">
        <v>17.7</v>
      </c>
      <c r="U965" s="57">
        <v>17.4633</v>
      </c>
      <c r="V965" s="57">
        <v>17.2</v>
      </c>
      <c r="W965" s="57">
        <v>17.682500000000001</v>
      </c>
      <c r="X965" s="57">
        <v>17.499199999999998</v>
      </c>
      <c r="Y965" s="57">
        <v>17.170000000000002</v>
      </c>
      <c r="Z965" s="57">
        <v>17.664999999999999</v>
      </c>
      <c r="AA965" s="57">
        <v>17.53</v>
      </c>
      <c r="AB965" s="57">
        <v>20.399999999999999</v>
      </c>
      <c r="AC965" s="57">
        <v>12.85</v>
      </c>
      <c r="AD965" s="57">
        <v>18.55</v>
      </c>
      <c r="AE965" s="57">
        <v>16.399999999999999</v>
      </c>
      <c r="AF965" s="64">
        <v>40.856299999999997</v>
      </c>
      <c r="AG965" s="64">
        <v>32.231200000000001</v>
      </c>
      <c r="AH965" s="64">
        <v>46.535800000000002</v>
      </c>
      <c r="AI965" s="64">
        <v>36.999400000000001</v>
      </c>
      <c r="AJ965" s="61">
        <v>0.4548611111111111</v>
      </c>
      <c r="AK965" s="216">
        <v>250</v>
      </c>
      <c r="AL965" s="62">
        <v>418.71361152495194</v>
      </c>
      <c r="AM965" s="24" t="s">
        <v>8003</v>
      </c>
      <c r="AN965" s="216" t="s">
        <v>6009</v>
      </c>
      <c r="AO965" s="216" t="s">
        <v>5971</v>
      </c>
      <c r="AP965" s="216" t="s">
        <v>6884</v>
      </c>
      <c r="AQ965" s="216" t="s">
        <v>6885</v>
      </c>
      <c r="AR965" s="216" t="s">
        <v>6886</v>
      </c>
      <c r="AS965" s="24" t="s">
        <v>5474</v>
      </c>
      <c r="AT965" s="24" t="s">
        <v>6013</v>
      </c>
      <c r="AU965" s="24" t="s">
        <v>6008</v>
      </c>
      <c r="AV965" s="24" t="s">
        <v>6017</v>
      </c>
      <c r="AW965" s="24" t="s">
        <v>5979</v>
      </c>
      <c r="AX965" s="24" t="s">
        <v>5970</v>
      </c>
      <c r="AY965" s="24" t="s">
        <v>7116</v>
      </c>
      <c r="AZ965" s="216" t="s">
        <v>7388</v>
      </c>
      <c r="BA965" s="216" t="s">
        <v>7105</v>
      </c>
      <c r="BB965" s="57" t="s">
        <v>5474</v>
      </c>
      <c r="BC965" s="202"/>
      <c r="BD965" s="24"/>
      <c r="BE965" s="151"/>
      <c r="BG965" s="151"/>
      <c r="BI965" s="151"/>
      <c r="BL965" s="152"/>
    </row>
    <row r="966" spans="1:64" s="169" customFormat="1">
      <c r="A966" s="24">
        <v>4527</v>
      </c>
      <c r="B966" s="24" t="s">
        <v>956</v>
      </c>
      <c r="C966" s="57">
        <v>27.9</v>
      </c>
      <c r="D966" s="57">
        <v>28.3</v>
      </c>
      <c r="E966" s="57">
        <v>27.9</v>
      </c>
      <c r="F966" s="57">
        <v>28.2</v>
      </c>
      <c r="G966" s="57">
        <v>28.2</v>
      </c>
      <c r="H966" s="57">
        <v>28.6</v>
      </c>
      <c r="I966" s="57">
        <v>28.2</v>
      </c>
      <c r="J966" s="57">
        <v>28.45</v>
      </c>
      <c r="K966" s="57">
        <v>26.8</v>
      </c>
      <c r="L966" s="57">
        <v>27.1</v>
      </c>
      <c r="M966" s="57">
        <v>26.7</v>
      </c>
      <c r="N966" s="57">
        <v>26.9</v>
      </c>
      <c r="O966" s="63">
        <v>1.7013232514177599E-2</v>
      </c>
      <c r="P966" s="57">
        <v>113</v>
      </c>
      <c r="Q966" s="57">
        <v>232</v>
      </c>
      <c r="R966" s="57">
        <v>119.35</v>
      </c>
      <c r="S966" s="57">
        <v>28.03</v>
      </c>
      <c r="T966" s="57">
        <v>28.727499999999999</v>
      </c>
      <c r="U966" s="57">
        <v>29.2925</v>
      </c>
      <c r="V966" s="57">
        <v>28.1</v>
      </c>
      <c r="W966" s="57">
        <v>28.682500000000001</v>
      </c>
      <c r="X966" s="57">
        <v>29.263300000000001</v>
      </c>
      <c r="Y966" s="57">
        <v>27.86</v>
      </c>
      <c r="Z966" s="57">
        <v>28.565000000000001</v>
      </c>
      <c r="AA966" s="57">
        <v>29.21</v>
      </c>
      <c r="AB966" s="57">
        <v>31.9</v>
      </c>
      <c r="AC966" s="57">
        <v>26.7</v>
      </c>
      <c r="AD966" s="57">
        <v>29.45</v>
      </c>
      <c r="AE966" s="57">
        <v>26.7</v>
      </c>
      <c r="AF966" s="64">
        <v>36.357500000000002</v>
      </c>
      <c r="AG966" s="64">
        <v>19.686</v>
      </c>
      <c r="AH966" s="64">
        <v>27.136900000000001</v>
      </c>
      <c r="AI966" s="64">
        <v>22.169599999999999</v>
      </c>
      <c r="AJ966" s="61">
        <v>0.4548611111111111</v>
      </c>
      <c r="AK966" s="216">
        <v>150</v>
      </c>
      <c r="AL966" s="62">
        <v>237.62531662094881</v>
      </c>
      <c r="AM966" s="24" t="s">
        <v>8004</v>
      </c>
      <c r="AN966" s="216" t="s">
        <v>6020</v>
      </c>
      <c r="AO966" s="216" t="s">
        <v>6007</v>
      </c>
      <c r="AP966" s="216" t="s">
        <v>6884</v>
      </c>
      <c r="AQ966" s="216" t="s">
        <v>6885</v>
      </c>
      <c r="AR966" s="216" t="s">
        <v>6916</v>
      </c>
      <c r="AS966" s="24" t="s">
        <v>7656</v>
      </c>
      <c r="AT966" s="24" t="s">
        <v>6055</v>
      </c>
      <c r="AU966" s="24" t="s">
        <v>6055</v>
      </c>
      <c r="AV966" s="24" t="s">
        <v>6499</v>
      </c>
      <c r="AW966" s="24" t="s">
        <v>5970</v>
      </c>
      <c r="AX966" s="24" t="s">
        <v>5991</v>
      </c>
      <c r="AY966" s="24" t="s">
        <v>7911</v>
      </c>
      <c r="AZ966" s="216" t="s">
        <v>6919</v>
      </c>
      <c r="BA966" s="216" t="s">
        <v>7504</v>
      </c>
      <c r="BB966" s="57" t="s">
        <v>5474</v>
      </c>
      <c r="BC966" s="202"/>
      <c r="BD966" s="24"/>
      <c r="BE966" s="151"/>
      <c r="BG966" s="151"/>
      <c r="BI966" s="151"/>
      <c r="BL966" s="152"/>
    </row>
    <row r="967" spans="1:64" s="169" customFormat="1">
      <c r="A967" s="24">
        <v>4528</v>
      </c>
      <c r="B967" s="24" t="s">
        <v>957</v>
      </c>
      <c r="C967" s="57">
        <v>41.85</v>
      </c>
      <c r="D967" s="57">
        <v>42.05</v>
      </c>
      <c r="E967" s="57">
        <v>41.8</v>
      </c>
      <c r="F967" s="57">
        <v>41.85</v>
      </c>
      <c r="G967" s="57">
        <v>41.85</v>
      </c>
      <c r="H967" s="57">
        <v>41.95</v>
      </c>
      <c r="I967" s="57">
        <v>41</v>
      </c>
      <c r="J967" s="57">
        <v>41.65</v>
      </c>
      <c r="K967" s="57">
        <v>41.6</v>
      </c>
      <c r="L967" s="57">
        <v>41.6</v>
      </c>
      <c r="M967" s="57">
        <v>41.5</v>
      </c>
      <c r="N967" s="57">
        <v>41.6</v>
      </c>
      <c r="O967" s="63">
        <v>-1.20048019207683E-3</v>
      </c>
      <c r="P967" s="57">
        <v>22</v>
      </c>
      <c r="Q967" s="57">
        <v>37</v>
      </c>
      <c r="R967" s="57">
        <v>39.799999999999997</v>
      </c>
      <c r="S967" s="57">
        <v>41.91</v>
      </c>
      <c r="T967" s="57">
        <v>43.147500000000001</v>
      </c>
      <c r="U967" s="57">
        <v>45.121699999999997</v>
      </c>
      <c r="V967" s="57">
        <v>41.9</v>
      </c>
      <c r="W967" s="57">
        <v>43.015000000000001</v>
      </c>
      <c r="X967" s="57">
        <v>45.050800000000002</v>
      </c>
      <c r="Y967" s="57">
        <v>41.76</v>
      </c>
      <c r="Z967" s="57">
        <v>42.91</v>
      </c>
      <c r="AA967" s="57">
        <v>44.979199999999999</v>
      </c>
      <c r="AB967" s="57">
        <v>60.1</v>
      </c>
      <c r="AC967" s="57">
        <v>38.450000000000003</v>
      </c>
      <c r="AD967" s="57">
        <v>44.25</v>
      </c>
      <c r="AE967" s="57">
        <v>40.4</v>
      </c>
      <c r="AF967" s="64">
        <v>40.387</v>
      </c>
      <c r="AG967" s="64">
        <v>39.312899999999999</v>
      </c>
      <c r="AH967" s="64">
        <v>40.717799999999997</v>
      </c>
      <c r="AI967" s="64">
        <v>39.781199999999998</v>
      </c>
      <c r="AJ967" s="61">
        <v>0.4548611111111111</v>
      </c>
      <c r="AK967" s="216">
        <v>50</v>
      </c>
      <c r="AL967" s="62">
        <v>79.669948876937809</v>
      </c>
      <c r="AM967" s="24" t="s">
        <v>6053</v>
      </c>
      <c r="AN967" s="216" t="s">
        <v>6009</v>
      </c>
      <c r="AO967" s="216" t="s">
        <v>5971</v>
      </c>
      <c r="AP967" s="216" t="s">
        <v>6884</v>
      </c>
      <c r="AQ967" s="216" t="s">
        <v>6885</v>
      </c>
      <c r="AR967" s="216" t="s">
        <v>6916</v>
      </c>
      <c r="AS967" s="24" t="s">
        <v>6894</v>
      </c>
      <c r="AT967" s="24" t="s">
        <v>6166</v>
      </c>
      <c r="AU967" s="24" t="s">
        <v>6127</v>
      </c>
      <c r="AV967" s="24" t="s">
        <v>6650</v>
      </c>
      <c r="AW967" s="24" t="s">
        <v>5979</v>
      </c>
      <c r="AX967" s="24" t="s">
        <v>6159</v>
      </c>
      <c r="AY967" s="24" t="s">
        <v>7490</v>
      </c>
      <c r="AZ967" s="216" t="s">
        <v>7119</v>
      </c>
      <c r="BA967" s="216" t="s">
        <v>6948</v>
      </c>
      <c r="BB967" s="57" t="s">
        <v>5474</v>
      </c>
      <c r="BC967" s="202"/>
      <c r="BD967" s="24"/>
      <c r="BE967" s="151"/>
      <c r="BG967" s="151"/>
      <c r="BI967" s="151"/>
      <c r="BL967" s="152"/>
    </row>
    <row r="968" spans="1:64" s="169" customFormat="1">
      <c r="A968" s="24">
        <v>4529</v>
      </c>
      <c r="B968" s="24" t="s">
        <v>1701</v>
      </c>
      <c r="C968" s="57">
        <v>9.6999999999999993</v>
      </c>
      <c r="D968" s="57">
        <v>9.9</v>
      </c>
      <c r="E968" s="57">
        <v>9.6999999999999993</v>
      </c>
      <c r="F968" s="57">
        <v>9.7200000000000006</v>
      </c>
      <c r="G968" s="57">
        <v>9.94</v>
      </c>
      <c r="H968" s="57">
        <v>9.94</v>
      </c>
      <c r="I968" s="57">
        <v>9.5</v>
      </c>
      <c r="J968" s="57">
        <v>9.52</v>
      </c>
      <c r="K968" s="57">
        <v>9.35</v>
      </c>
      <c r="L968" s="57">
        <v>9.5</v>
      </c>
      <c r="M968" s="57">
        <v>9.35</v>
      </c>
      <c r="N968" s="57">
        <v>9.5</v>
      </c>
      <c r="O968" s="63">
        <v>-2.1008403361344498E-3</v>
      </c>
      <c r="P968" s="57">
        <v>11</v>
      </c>
      <c r="Q968" s="57">
        <v>47</v>
      </c>
      <c r="R968" s="57">
        <v>184.3</v>
      </c>
      <c r="S968" s="57">
        <v>9.7460000000000004</v>
      </c>
      <c r="T968" s="57">
        <v>10.6945</v>
      </c>
      <c r="U968" s="57">
        <v>9.5221999999999998</v>
      </c>
      <c r="V968" s="57">
        <v>9.7279999999999998</v>
      </c>
      <c r="W968" s="57">
        <v>10.545500000000001</v>
      </c>
      <c r="X968" s="57">
        <v>9.5549999999999997</v>
      </c>
      <c r="Y968" s="57">
        <v>9.6340000000000003</v>
      </c>
      <c r="Z968" s="57">
        <v>10.4305</v>
      </c>
      <c r="AA968" s="57">
        <v>9.5861999999999998</v>
      </c>
      <c r="AB968" s="57">
        <v>15.45</v>
      </c>
      <c r="AC968" s="57">
        <v>6.48</v>
      </c>
      <c r="AD968" s="57">
        <v>12.8</v>
      </c>
      <c r="AE968" s="57">
        <v>9.0500000000000007</v>
      </c>
      <c r="AF968" s="64">
        <v>39.285899999999998</v>
      </c>
      <c r="AG968" s="64">
        <v>31.266100000000002</v>
      </c>
      <c r="AH968" s="64">
        <v>39.234099999999998</v>
      </c>
      <c r="AI968" s="64">
        <v>33.9221</v>
      </c>
      <c r="AJ968" s="61">
        <v>0.4548611111111111</v>
      </c>
      <c r="AK968" s="216">
        <v>50</v>
      </c>
      <c r="AL968" s="62">
        <v>39.834974438468905</v>
      </c>
      <c r="AM968" s="24" t="s">
        <v>7868</v>
      </c>
      <c r="AN968" s="216" t="s">
        <v>6020</v>
      </c>
      <c r="AO968" s="216" t="s">
        <v>5971</v>
      </c>
      <c r="AP968" s="216" t="s">
        <v>6884</v>
      </c>
      <c r="AQ968" s="216" t="s">
        <v>6885</v>
      </c>
      <c r="AR968" s="216" t="s">
        <v>6916</v>
      </c>
      <c r="AS968" s="24" t="s">
        <v>5474</v>
      </c>
      <c r="AT968" s="24" t="s">
        <v>6734</v>
      </c>
      <c r="AU968" s="24" t="s">
        <v>6024</v>
      </c>
      <c r="AV968" s="24" t="s">
        <v>6493</v>
      </c>
      <c r="AW968" s="24" t="s">
        <v>5979</v>
      </c>
      <c r="AX968" s="24" t="s">
        <v>5979</v>
      </c>
      <c r="AY968" s="24" t="s">
        <v>7100</v>
      </c>
      <c r="AZ968" s="216" t="s">
        <v>7305</v>
      </c>
      <c r="BA968" s="216" t="s">
        <v>7647</v>
      </c>
      <c r="BB968" s="57" t="s">
        <v>5474</v>
      </c>
      <c r="BC968" s="202"/>
      <c r="BD968" s="24"/>
      <c r="BE968" s="151"/>
      <c r="BG968" s="151"/>
      <c r="BI968" s="151"/>
      <c r="BL968" s="152"/>
    </row>
    <row r="969" spans="1:64" s="169" customFormat="1">
      <c r="A969" s="24">
        <v>4530</v>
      </c>
      <c r="B969" s="24" t="s">
        <v>5853</v>
      </c>
      <c r="C969" s="57">
        <v>8.1999999999999993</v>
      </c>
      <c r="D969" s="57">
        <v>8.3000000000000007</v>
      </c>
      <c r="E969" s="57">
        <v>8.1300000000000008</v>
      </c>
      <c r="F969" s="57">
        <v>8.15</v>
      </c>
      <c r="G969" s="57">
        <v>8.3000000000000007</v>
      </c>
      <c r="H969" s="57">
        <v>8.5</v>
      </c>
      <c r="I969" s="57">
        <v>8.15</v>
      </c>
      <c r="J969" s="57">
        <v>8.15</v>
      </c>
      <c r="K969" s="57">
        <v>8.15</v>
      </c>
      <c r="L969" s="57">
        <v>8.3000000000000007</v>
      </c>
      <c r="M969" s="57">
        <v>8.15</v>
      </c>
      <c r="N969" s="57">
        <v>8.25</v>
      </c>
      <c r="O969" s="63">
        <v>1.22699386503067E-2</v>
      </c>
      <c r="P969" s="57">
        <v>11</v>
      </c>
      <c r="Q969" s="57">
        <v>18</v>
      </c>
      <c r="R969" s="57">
        <v>46.4</v>
      </c>
      <c r="S969" s="57">
        <v>8.3840000000000003</v>
      </c>
      <c r="T969" s="57">
        <v>8.9405000000000001</v>
      </c>
      <c r="U969" s="57">
        <v>9.2766999999999999</v>
      </c>
      <c r="V969" s="57">
        <v>8.2720000000000002</v>
      </c>
      <c r="W969" s="57">
        <v>8.8859999999999992</v>
      </c>
      <c r="X969" s="57">
        <v>9.2607999999999997</v>
      </c>
      <c r="Y969" s="57">
        <v>8.202</v>
      </c>
      <c r="Z969" s="57">
        <v>8.8484999999999996</v>
      </c>
      <c r="AA969" s="57">
        <v>9.2467000000000006</v>
      </c>
      <c r="AB969" s="57">
        <v>19.8</v>
      </c>
      <c r="AC969" s="57">
        <v>7.79</v>
      </c>
      <c r="AD969" s="57">
        <v>9.6</v>
      </c>
      <c r="AE969" s="57">
        <v>8.1199999999999992</v>
      </c>
      <c r="AF969" s="64">
        <v>3.9053</v>
      </c>
      <c r="AG969" s="64">
        <v>6.2649999999999997</v>
      </c>
      <c r="AH969" s="64">
        <v>6.1265000000000001</v>
      </c>
      <c r="AI969" s="64">
        <v>6.2187999999999999</v>
      </c>
      <c r="AJ969" s="61">
        <v>0.4548611111111111</v>
      </c>
      <c r="AK969" s="216">
        <v>50</v>
      </c>
      <c r="AL969" s="62">
        <v>39.834974438468905</v>
      </c>
      <c r="AM969" s="24" t="s">
        <v>6904</v>
      </c>
      <c r="AN969" s="216" t="s">
        <v>6039</v>
      </c>
      <c r="AO969" s="216" t="s">
        <v>6047</v>
      </c>
      <c r="AP969" s="216" t="s">
        <v>6884</v>
      </c>
      <c r="AQ969" s="216" t="s">
        <v>6885</v>
      </c>
      <c r="AR969" s="216" t="s">
        <v>6886</v>
      </c>
      <c r="AS969" s="24" t="s">
        <v>6887</v>
      </c>
      <c r="AT969" s="24" t="s">
        <v>6480</v>
      </c>
      <c r="AU969" s="24" t="s">
        <v>6130</v>
      </c>
      <c r="AV969" s="24" t="s">
        <v>6055</v>
      </c>
      <c r="AW969" s="24" t="s">
        <v>5991</v>
      </c>
      <c r="AX969" s="24" t="s">
        <v>5979</v>
      </c>
      <c r="AY969" s="24" t="s">
        <v>8005</v>
      </c>
      <c r="AZ969" s="216" t="s">
        <v>7231</v>
      </c>
      <c r="BA969" s="216" t="s">
        <v>7032</v>
      </c>
      <c r="BB969" s="57" t="s">
        <v>6898</v>
      </c>
      <c r="BC969" s="202"/>
      <c r="BD969" s="24"/>
      <c r="BE969" s="151"/>
      <c r="BG969" s="151"/>
      <c r="BI969" s="151"/>
      <c r="BL969" s="152"/>
    </row>
    <row r="970" spans="1:64" s="169" customFormat="1">
      <c r="A970" s="24">
        <v>4532</v>
      </c>
      <c r="B970" s="24" t="s">
        <v>959</v>
      </c>
      <c r="C970" s="57">
        <v>18.8</v>
      </c>
      <c r="D970" s="57">
        <v>19.2</v>
      </c>
      <c r="E970" s="57">
        <v>18.8</v>
      </c>
      <c r="F970" s="57">
        <v>19.2</v>
      </c>
      <c r="G970" s="57">
        <v>19.25</v>
      </c>
      <c r="H970" s="57">
        <v>19.25</v>
      </c>
      <c r="I970" s="57">
        <v>19</v>
      </c>
      <c r="J970" s="57">
        <v>19.05</v>
      </c>
      <c r="K970" s="57">
        <v>19.149999999999999</v>
      </c>
      <c r="L970" s="57">
        <v>19.2</v>
      </c>
      <c r="M970" s="57">
        <v>19.05</v>
      </c>
      <c r="N970" s="57">
        <v>19.100000000000001</v>
      </c>
      <c r="O970" s="63">
        <v>2.62467191601049E-3</v>
      </c>
      <c r="P970" s="57">
        <v>98</v>
      </c>
      <c r="Q970" s="57">
        <v>187</v>
      </c>
      <c r="R970" s="57">
        <v>398.2</v>
      </c>
      <c r="S970" s="57">
        <v>18.96</v>
      </c>
      <c r="T970" s="57">
        <v>19.692499999999999</v>
      </c>
      <c r="U970" s="57">
        <v>20.23</v>
      </c>
      <c r="V970" s="57">
        <v>18.96</v>
      </c>
      <c r="W970" s="57">
        <v>19.6325</v>
      </c>
      <c r="X970" s="57">
        <v>20.208300000000001</v>
      </c>
      <c r="Y970" s="57">
        <v>18.98</v>
      </c>
      <c r="Z970" s="57">
        <v>19.59</v>
      </c>
      <c r="AA970" s="57">
        <v>20.1858</v>
      </c>
      <c r="AB970" s="57">
        <v>26</v>
      </c>
      <c r="AC970" s="57">
        <v>18.5</v>
      </c>
      <c r="AD970" s="57">
        <v>20.350000000000001</v>
      </c>
      <c r="AE970" s="57">
        <v>18.7</v>
      </c>
      <c r="AF970" s="64">
        <v>22.3125</v>
      </c>
      <c r="AG970" s="64">
        <v>15.473699999999999</v>
      </c>
      <c r="AH970" s="64">
        <v>27.573399999999999</v>
      </c>
      <c r="AI970" s="64">
        <v>19.506900000000002</v>
      </c>
      <c r="AJ970" s="61">
        <v>0.4548611111111111</v>
      </c>
      <c r="AK970" s="216">
        <v>100</v>
      </c>
      <c r="AL970" s="62">
        <v>212.48516842400528</v>
      </c>
      <c r="AM970" s="24" t="s">
        <v>6596</v>
      </c>
      <c r="AN970" s="216" t="s">
        <v>6009</v>
      </c>
      <c r="AO970" s="216" t="s">
        <v>6007</v>
      </c>
      <c r="AP970" s="216" t="s">
        <v>6884</v>
      </c>
      <c r="AQ970" s="216" t="s">
        <v>6885</v>
      </c>
      <c r="AR970" s="216" t="s">
        <v>6886</v>
      </c>
      <c r="AS970" s="24" t="s">
        <v>6887</v>
      </c>
      <c r="AT970" s="24" t="s">
        <v>6493</v>
      </c>
      <c r="AU970" s="24" t="s">
        <v>6017</v>
      </c>
      <c r="AV970" s="24" t="s">
        <v>6561</v>
      </c>
      <c r="AW970" s="24" t="s">
        <v>5991</v>
      </c>
      <c r="AX970" s="24" t="s">
        <v>5991</v>
      </c>
      <c r="AY970" s="24" t="s">
        <v>7979</v>
      </c>
      <c r="AZ970" s="216" t="s">
        <v>6966</v>
      </c>
      <c r="BA970" s="216" t="s">
        <v>6974</v>
      </c>
      <c r="BB970" s="57" t="s">
        <v>5474</v>
      </c>
      <c r="BC970" s="202"/>
      <c r="BD970" s="24"/>
      <c r="BE970" s="151"/>
      <c r="BG970" s="151"/>
      <c r="BI970" s="151"/>
      <c r="BL970" s="152"/>
    </row>
    <row r="971" spans="1:64" s="169" customFormat="1">
      <c r="A971" s="24">
        <v>4533</v>
      </c>
      <c r="B971" s="24" t="s">
        <v>960</v>
      </c>
      <c r="C971" s="57">
        <v>11.35</v>
      </c>
      <c r="D971" s="57">
        <v>11.4</v>
      </c>
      <c r="E971" s="57">
        <v>11.35</v>
      </c>
      <c r="F971" s="57">
        <v>11.4</v>
      </c>
      <c r="G971" s="57">
        <v>11.25</v>
      </c>
      <c r="H971" s="57">
        <v>11.3</v>
      </c>
      <c r="I971" s="57">
        <v>11.2</v>
      </c>
      <c r="J971" s="57">
        <v>11.3</v>
      </c>
      <c r="K971" s="57">
        <v>11.35</v>
      </c>
      <c r="L971" s="57">
        <v>11.35</v>
      </c>
      <c r="M971" s="57">
        <v>11.25</v>
      </c>
      <c r="N971" s="57">
        <v>11.35</v>
      </c>
      <c r="O971" s="63">
        <v>4.4247787610619399E-3</v>
      </c>
      <c r="P971" s="57">
        <v>50</v>
      </c>
      <c r="Q971" s="57">
        <v>29</v>
      </c>
      <c r="R971" s="57">
        <v>60.7</v>
      </c>
      <c r="S971" s="57">
        <v>11.31</v>
      </c>
      <c r="T971" s="57">
        <v>11.547499999999999</v>
      </c>
      <c r="U971" s="57">
        <v>11.5642</v>
      </c>
      <c r="V971" s="57">
        <v>11.32</v>
      </c>
      <c r="W971" s="57">
        <v>11.5275</v>
      </c>
      <c r="X971" s="57">
        <v>11.56</v>
      </c>
      <c r="Y971" s="57">
        <v>11.33</v>
      </c>
      <c r="Z971" s="57">
        <v>11.512499999999999</v>
      </c>
      <c r="AA971" s="57">
        <v>11.555</v>
      </c>
      <c r="AB971" s="57">
        <v>14.5</v>
      </c>
      <c r="AC971" s="57">
        <v>10.4</v>
      </c>
      <c r="AD971" s="57">
        <v>12.15</v>
      </c>
      <c r="AE971" s="57">
        <v>11.1</v>
      </c>
      <c r="AF971" s="64">
        <v>38.580500000000001</v>
      </c>
      <c r="AG971" s="64">
        <v>30.781199999999998</v>
      </c>
      <c r="AH971" s="64">
        <v>46.553600000000003</v>
      </c>
      <c r="AI971" s="64">
        <v>36.038699999999999</v>
      </c>
      <c r="AJ971" s="61">
        <v>0.4548611111111111</v>
      </c>
      <c r="AK971" s="216">
        <v>50</v>
      </c>
      <c r="AL971" s="62">
        <v>181.06806562940409</v>
      </c>
      <c r="AM971" s="24" t="s">
        <v>7243</v>
      </c>
      <c r="AN971" s="216" t="s">
        <v>6009</v>
      </c>
      <c r="AO971" s="216" t="s">
        <v>5971</v>
      </c>
      <c r="AP971" s="216" t="s">
        <v>6884</v>
      </c>
      <c r="AQ971" s="216" t="s">
        <v>6885</v>
      </c>
      <c r="AR971" s="216" t="s">
        <v>6886</v>
      </c>
      <c r="AS971" s="24" t="s">
        <v>6894</v>
      </c>
      <c r="AT971" s="24" t="s">
        <v>6493</v>
      </c>
      <c r="AU971" s="24" t="s">
        <v>6126</v>
      </c>
      <c r="AV971" s="24" t="s">
        <v>6650</v>
      </c>
      <c r="AW971" s="24" t="s">
        <v>5979</v>
      </c>
      <c r="AX971" s="24" t="s">
        <v>6159</v>
      </c>
      <c r="AY971" s="24" t="s">
        <v>7053</v>
      </c>
      <c r="AZ971" s="216" t="s">
        <v>6940</v>
      </c>
      <c r="BA971" s="216" t="s">
        <v>6967</v>
      </c>
      <c r="BB971" s="57" t="s">
        <v>6898</v>
      </c>
      <c r="BC971" s="202"/>
      <c r="BD971" s="24"/>
      <c r="BE971" s="151"/>
      <c r="BG971" s="151"/>
      <c r="BI971" s="151"/>
      <c r="BL971" s="152"/>
    </row>
    <row r="972" spans="1:64" s="169" customFormat="1">
      <c r="A972" s="24">
        <v>4534</v>
      </c>
      <c r="B972" s="24" t="s">
        <v>961</v>
      </c>
      <c r="C972" s="57">
        <v>13.2</v>
      </c>
      <c r="D972" s="57">
        <v>13.55</v>
      </c>
      <c r="E972" s="57">
        <v>13.2</v>
      </c>
      <c r="F972" s="57">
        <v>13.25</v>
      </c>
      <c r="G972" s="57">
        <v>13.4</v>
      </c>
      <c r="H972" s="57">
        <v>13.4</v>
      </c>
      <c r="I972" s="57">
        <v>13.2</v>
      </c>
      <c r="J972" s="57">
        <v>13.25</v>
      </c>
      <c r="K972" s="57">
        <v>13.25</v>
      </c>
      <c r="L972" s="57">
        <v>13.6</v>
      </c>
      <c r="M972" s="57">
        <v>13.25</v>
      </c>
      <c r="N972" s="57">
        <v>13.4</v>
      </c>
      <c r="O972" s="63">
        <v>1.13207547169811E-2</v>
      </c>
      <c r="P972" s="57">
        <v>54</v>
      </c>
      <c r="Q972" s="57">
        <v>72</v>
      </c>
      <c r="R972" s="57">
        <v>226.35</v>
      </c>
      <c r="S972" s="57">
        <v>12.94</v>
      </c>
      <c r="T972" s="57">
        <v>13.63</v>
      </c>
      <c r="U972" s="57">
        <v>14.25</v>
      </c>
      <c r="V972" s="57">
        <v>13.1</v>
      </c>
      <c r="W972" s="57">
        <v>13.5875</v>
      </c>
      <c r="X972" s="57">
        <v>14.2475</v>
      </c>
      <c r="Y972" s="57">
        <v>13.14</v>
      </c>
      <c r="Z972" s="57">
        <v>13.5625</v>
      </c>
      <c r="AA972" s="57">
        <v>14.244999999999999</v>
      </c>
      <c r="AB972" s="57">
        <v>17.7</v>
      </c>
      <c r="AC972" s="57">
        <v>7.21</v>
      </c>
      <c r="AD972" s="57">
        <v>14.4</v>
      </c>
      <c r="AE972" s="57">
        <v>12.15</v>
      </c>
      <c r="AF972" s="64">
        <v>42.7117</v>
      </c>
      <c r="AG972" s="64">
        <v>36.177199999999999</v>
      </c>
      <c r="AH972" s="64">
        <v>47.854300000000002</v>
      </c>
      <c r="AI972" s="64">
        <v>40.069600000000001</v>
      </c>
      <c r="AJ972" s="61">
        <v>0.4548611111111111</v>
      </c>
      <c r="AK972" s="216">
        <v>100</v>
      </c>
      <c r="AL972" s="62">
        <v>117.08366423363557</v>
      </c>
      <c r="AM972" s="24" t="s">
        <v>6548</v>
      </c>
      <c r="AN972" s="216" t="s">
        <v>6009</v>
      </c>
      <c r="AO972" s="216" t="s">
        <v>5971</v>
      </c>
      <c r="AP972" s="216" t="s">
        <v>6884</v>
      </c>
      <c r="AQ972" s="216" t="s">
        <v>6885</v>
      </c>
      <c r="AR972" s="216" t="s">
        <v>6886</v>
      </c>
      <c r="AS972" s="24" t="s">
        <v>5474</v>
      </c>
      <c r="AT972" s="24" t="s">
        <v>6607</v>
      </c>
      <c r="AU972" s="24" t="s">
        <v>6017</v>
      </c>
      <c r="AV972" s="24" t="s">
        <v>6055</v>
      </c>
      <c r="AW972" s="24" t="s">
        <v>5976</v>
      </c>
      <c r="AX972" s="24" t="s">
        <v>5979</v>
      </c>
      <c r="AY972" s="24" t="s">
        <v>7199</v>
      </c>
      <c r="AZ972" s="216" t="s">
        <v>6950</v>
      </c>
      <c r="BA972" s="216" t="s">
        <v>6930</v>
      </c>
      <c r="BB972" s="57" t="s">
        <v>5474</v>
      </c>
      <c r="BC972" s="202"/>
      <c r="BD972" s="24"/>
      <c r="BE972" s="151"/>
      <c r="BG972" s="151"/>
      <c r="BI972" s="151"/>
      <c r="BL972" s="152"/>
    </row>
    <row r="973" spans="1:64" s="169" customFormat="1">
      <c r="A973" s="24">
        <v>4535</v>
      </c>
      <c r="B973" s="24" t="s">
        <v>962</v>
      </c>
      <c r="C973" s="57">
        <v>33.049999999999997</v>
      </c>
      <c r="D973" s="57">
        <v>33.4</v>
      </c>
      <c r="E973" s="57">
        <v>33.049999999999997</v>
      </c>
      <c r="F973" s="57">
        <v>33.4</v>
      </c>
      <c r="G973" s="57">
        <v>33.4</v>
      </c>
      <c r="H973" s="57">
        <v>33.4</v>
      </c>
      <c r="I973" s="57">
        <v>33.299999999999997</v>
      </c>
      <c r="J973" s="57">
        <v>33.299999999999997</v>
      </c>
      <c r="K973" s="57">
        <v>33.75</v>
      </c>
      <c r="L973" s="57">
        <v>33.950000000000003</v>
      </c>
      <c r="M973" s="57">
        <v>33.75</v>
      </c>
      <c r="N973" s="57">
        <v>33.950000000000003</v>
      </c>
      <c r="O973" s="63">
        <v>1.9519519519519499E-2</v>
      </c>
      <c r="P973" s="57">
        <v>5</v>
      </c>
      <c r="Q973" s="57">
        <v>18</v>
      </c>
      <c r="R973" s="57">
        <v>18.600000000000001</v>
      </c>
      <c r="S973" s="57">
        <v>33.01</v>
      </c>
      <c r="T973" s="57">
        <v>34.402500000000003</v>
      </c>
      <c r="U973" s="57">
        <v>35.055900000000001</v>
      </c>
      <c r="V973" s="57">
        <v>33.07</v>
      </c>
      <c r="W973" s="57">
        <v>34.277500000000003</v>
      </c>
      <c r="X973" s="57">
        <v>35.015300000000003</v>
      </c>
      <c r="Y973" s="57">
        <v>33.26</v>
      </c>
      <c r="Z973" s="57">
        <v>34.185000000000002</v>
      </c>
      <c r="AA973" s="57">
        <v>34.983899999999998</v>
      </c>
      <c r="AB973" s="57">
        <v>37.5</v>
      </c>
      <c r="AC973" s="57">
        <v>24.2</v>
      </c>
      <c r="AD973" s="57">
        <v>35.9</v>
      </c>
      <c r="AE973" s="57">
        <v>32.299999999999997</v>
      </c>
      <c r="AF973" s="64">
        <v>40.032299999999999</v>
      </c>
      <c r="AG973" s="64">
        <v>26.529199999999999</v>
      </c>
      <c r="AH973" s="64">
        <v>59.0411</v>
      </c>
      <c r="AI973" s="64">
        <v>37.366500000000002</v>
      </c>
      <c r="AJ973" s="61">
        <v>0.4548611111111111</v>
      </c>
      <c r="AK973" s="216">
        <v>50</v>
      </c>
      <c r="AL973" s="62">
        <v>18.10680656294041</v>
      </c>
      <c r="AM973" s="24" t="s">
        <v>7117</v>
      </c>
      <c r="AN973" s="216" t="s">
        <v>6009</v>
      </c>
      <c r="AO973" s="216" t="s">
        <v>5961</v>
      </c>
      <c r="AP973" s="216" t="s">
        <v>6884</v>
      </c>
      <c r="AQ973" s="216" t="s">
        <v>6885</v>
      </c>
      <c r="AR973" s="216" t="s">
        <v>6886</v>
      </c>
      <c r="AS973" s="24" t="s">
        <v>5474</v>
      </c>
      <c r="AT973" s="24" t="s">
        <v>6493</v>
      </c>
      <c r="AU973" s="24" t="s">
        <v>6518</v>
      </c>
      <c r="AV973" s="24" t="s">
        <v>6493</v>
      </c>
      <c r="AW973" s="24" t="s">
        <v>5979</v>
      </c>
      <c r="AX973" s="24" t="s">
        <v>5979</v>
      </c>
      <c r="AY973" s="24" t="s">
        <v>7550</v>
      </c>
      <c r="AZ973" s="216" t="s">
        <v>7264</v>
      </c>
      <c r="BA973" s="216" t="s">
        <v>6980</v>
      </c>
      <c r="BB973" s="57" t="s">
        <v>5474</v>
      </c>
      <c r="BC973" s="202"/>
      <c r="BD973" s="24"/>
      <c r="BE973" s="151"/>
      <c r="BG973" s="151"/>
      <c r="BI973" s="151"/>
      <c r="BL973" s="152"/>
    </row>
    <row r="974" spans="1:64" s="169" customFormat="1">
      <c r="A974" s="24">
        <v>4536</v>
      </c>
      <c r="B974" s="24" t="s">
        <v>963</v>
      </c>
      <c r="C974" s="57">
        <v>139</v>
      </c>
      <c r="D974" s="57">
        <v>140</v>
      </c>
      <c r="E974" s="57">
        <v>138.5</v>
      </c>
      <c r="F974" s="57">
        <v>139</v>
      </c>
      <c r="G974" s="57">
        <v>139</v>
      </c>
      <c r="H974" s="57">
        <v>139.5</v>
      </c>
      <c r="I974" s="57">
        <v>137</v>
      </c>
      <c r="J974" s="57">
        <v>137</v>
      </c>
      <c r="K974" s="57">
        <v>137</v>
      </c>
      <c r="L974" s="57">
        <v>137</v>
      </c>
      <c r="M974" s="57">
        <v>135</v>
      </c>
      <c r="N974" s="57">
        <v>135</v>
      </c>
      <c r="O974" s="63">
        <v>-1.4598540145985399E-2</v>
      </c>
      <c r="P974" s="57">
        <v>52</v>
      </c>
      <c r="Q974" s="57">
        <v>77</v>
      </c>
      <c r="R974" s="57">
        <v>88.3</v>
      </c>
      <c r="S974" s="57">
        <v>140.1</v>
      </c>
      <c r="T974" s="57">
        <v>146.19999999999999</v>
      </c>
      <c r="U974" s="57">
        <v>151.88329999999999</v>
      </c>
      <c r="V974" s="57">
        <v>139.4</v>
      </c>
      <c r="W974" s="57">
        <v>145.80000000000001</v>
      </c>
      <c r="X974" s="57">
        <v>151.4083</v>
      </c>
      <c r="Y974" s="57">
        <v>138.5</v>
      </c>
      <c r="Z974" s="57">
        <v>145.25</v>
      </c>
      <c r="AA974" s="57">
        <v>150.82499999999999</v>
      </c>
      <c r="AB974" s="57">
        <v>185</v>
      </c>
      <c r="AC974" s="57">
        <v>135</v>
      </c>
      <c r="AD974" s="57">
        <v>153.5</v>
      </c>
      <c r="AE974" s="57">
        <v>135</v>
      </c>
      <c r="AF974" s="64">
        <v>17.299900000000001</v>
      </c>
      <c r="AG974" s="64">
        <v>20.053799999999999</v>
      </c>
      <c r="AH974" s="64">
        <v>11.533300000000001</v>
      </c>
      <c r="AI974" s="64">
        <v>17.2136</v>
      </c>
      <c r="AJ974" s="61">
        <v>0.4548611111111111</v>
      </c>
      <c r="AK974" s="216">
        <v>100</v>
      </c>
      <c r="AL974" s="62">
        <v>112.7472322249824</v>
      </c>
      <c r="AM974" s="24" t="s">
        <v>6517</v>
      </c>
      <c r="AN974" s="216" t="s">
        <v>5967</v>
      </c>
      <c r="AO974" s="216" t="s">
        <v>6047</v>
      </c>
      <c r="AP974" s="216" t="s">
        <v>6884</v>
      </c>
      <c r="AQ974" s="216" t="s">
        <v>6885</v>
      </c>
      <c r="AR974" s="216" t="s">
        <v>6916</v>
      </c>
      <c r="AS974" s="24" t="s">
        <v>7656</v>
      </c>
      <c r="AT974" s="24" t="s">
        <v>6166</v>
      </c>
      <c r="AU974" s="24" t="s">
        <v>6130</v>
      </c>
      <c r="AV974" s="24" t="s">
        <v>6518</v>
      </c>
      <c r="AW974" s="24" t="s">
        <v>5979</v>
      </c>
      <c r="AX974" s="24" t="s">
        <v>5979</v>
      </c>
      <c r="AY974" s="24" t="s">
        <v>7801</v>
      </c>
      <c r="AZ974" s="216" t="s">
        <v>7183</v>
      </c>
      <c r="BA974" s="216" t="s">
        <v>7501</v>
      </c>
      <c r="BB974" s="57" t="s">
        <v>5474</v>
      </c>
      <c r="BC974" s="202"/>
      <c r="BD974" s="24"/>
      <c r="BE974" s="151"/>
      <c r="BG974" s="151"/>
      <c r="BI974" s="151"/>
      <c r="BL974" s="152"/>
    </row>
    <row r="975" spans="1:64" s="169" customFormat="1">
      <c r="A975" s="24">
        <v>4538</v>
      </c>
      <c r="B975" s="24" t="s">
        <v>3216</v>
      </c>
      <c r="C975" s="57">
        <v>18.399999999999999</v>
      </c>
      <c r="D975" s="57">
        <v>18.75</v>
      </c>
      <c r="E975" s="57">
        <v>18.399999999999999</v>
      </c>
      <c r="F975" s="57">
        <v>18.75</v>
      </c>
      <c r="G975" s="57">
        <v>19.100000000000001</v>
      </c>
      <c r="H975" s="57">
        <v>19.100000000000001</v>
      </c>
      <c r="I975" s="57">
        <v>18.899999999999999</v>
      </c>
      <c r="J975" s="57">
        <v>19</v>
      </c>
      <c r="K975" s="57">
        <v>19.2</v>
      </c>
      <c r="L975" s="57">
        <v>19.2</v>
      </c>
      <c r="M975" s="57">
        <v>19.2</v>
      </c>
      <c r="N975" s="57">
        <v>19.2</v>
      </c>
      <c r="O975" s="63">
        <v>1.0526315789473601E-2</v>
      </c>
      <c r="P975" s="57">
        <v>1</v>
      </c>
      <c r="Q975" s="57">
        <v>5</v>
      </c>
      <c r="R975" s="57">
        <v>17.649999999999999</v>
      </c>
      <c r="S975" s="57">
        <v>18.97</v>
      </c>
      <c r="T975" s="57">
        <v>19.495000000000001</v>
      </c>
      <c r="U975" s="57">
        <v>19.745799999999999</v>
      </c>
      <c r="V975" s="57">
        <v>18.91</v>
      </c>
      <c r="W975" s="57">
        <v>19.47</v>
      </c>
      <c r="X975" s="57">
        <v>19.735800000000001</v>
      </c>
      <c r="Y975" s="57">
        <v>18.89</v>
      </c>
      <c r="Z975" s="57">
        <v>19.4575</v>
      </c>
      <c r="AA975" s="57">
        <v>19.7258</v>
      </c>
      <c r="AB975" s="57">
        <v>20.95</v>
      </c>
      <c r="AC975" s="57">
        <v>14.4</v>
      </c>
      <c r="AD975" s="57">
        <v>19.899999999999999</v>
      </c>
      <c r="AE975" s="57">
        <v>18.399999999999999</v>
      </c>
      <c r="AF975" s="64">
        <v>33.942700000000002</v>
      </c>
      <c r="AG975" s="64">
        <v>36.412199999999999</v>
      </c>
      <c r="AH975" s="64">
        <v>43.141300000000001</v>
      </c>
      <c r="AI975" s="64">
        <v>38.655200000000001</v>
      </c>
      <c r="AJ975" s="61">
        <v>0.4548611111111111</v>
      </c>
      <c r="AK975" s="216">
        <v>50</v>
      </c>
      <c r="AL975" s="62">
        <v>3.6213613125880819</v>
      </c>
      <c r="AM975" s="24" t="s">
        <v>7691</v>
      </c>
      <c r="AN975" s="216" t="s">
        <v>5981</v>
      </c>
      <c r="AO975" s="216" t="s">
        <v>5971</v>
      </c>
      <c r="AP975" s="216" t="s">
        <v>6884</v>
      </c>
      <c r="AQ975" s="216" t="s">
        <v>6885</v>
      </c>
      <c r="AR975" s="216" t="s">
        <v>6886</v>
      </c>
      <c r="AS975" s="24" t="s">
        <v>6917</v>
      </c>
      <c r="AT975" s="24" t="s">
        <v>6493</v>
      </c>
      <c r="AU975" s="24" t="s">
        <v>6017</v>
      </c>
      <c r="AV975" s="24" t="s">
        <v>6577</v>
      </c>
      <c r="AW975" s="24" t="s">
        <v>5979</v>
      </c>
      <c r="AX975" s="24" t="s">
        <v>5979</v>
      </c>
      <c r="AY975" s="24" t="s">
        <v>7407</v>
      </c>
      <c r="AZ975" s="216" t="s">
        <v>7210</v>
      </c>
      <c r="BA975" s="216" t="s">
        <v>6893</v>
      </c>
      <c r="BB975" s="57" t="s">
        <v>5474</v>
      </c>
      <c r="BC975" s="202"/>
      <c r="BD975" s="24"/>
      <c r="BE975" s="151"/>
      <c r="BG975" s="151"/>
      <c r="BI975" s="151"/>
      <c r="BL975" s="152"/>
    </row>
    <row r="976" spans="1:64" s="169" customFormat="1">
      <c r="A976" s="24">
        <v>4540</v>
      </c>
      <c r="B976" s="24" t="s">
        <v>3218</v>
      </c>
      <c r="C976" s="57">
        <v>48.6</v>
      </c>
      <c r="D976" s="57">
        <v>50.1</v>
      </c>
      <c r="E976" s="57">
        <v>48.6</v>
      </c>
      <c r="F976" s="57">
        <v>49.9</v>
      </c>
      <c r="G976" s="57">
        <v>50.1</v>
      </c>
      <c r="H976" s="57">
        <v>50.2</v>
      </c>
      <c r="I976" s="57">
        <v>49.8</v>
      </c>
      <c r="J976" s="57">
        <v>49.8</v>
      </c>
      <c r="K976" s="57">
        <v>50</v>
      </c>
      <c r="L976" s="57">
        <v>50.3</v>
      </c>
      <c r="M976" s="57">
        <v>49.85</v>
      </c>
      <c r="N976" s="57">
        <v>50.2</v>
      </c>
      <c r="O976" s="63">
        <v>8.0321285140562207E-3</v>
      </c>
      <c r="P976" s="57">
        <v>21</v>
      </c>
      <c r="Q976" s="57">
        <v>50</v>
      </c>
      <c r="R976" s="57">
        <v>197.7</v>
      </c>
      <c r="S976" s="57">
        <v>49.22</v>
      </c>
      <c r="T976" s="57">
        <v>51.93</v>
      </c>
      <c r="U976" s="57">
        <v>52.866700000000002</v>
      </c>
      <c r="V976" s="57">
        <v>49.38</v>
      </c>
      <c r="W976" s="57">
        <v>51.695</v>
      </c>
      <c r="X976" s="57">
        <v>52.8583</v>
      </c>
      <c r="Y976" s="57">
        <v>49.43</v>
      </c>
      <c r="Z976" s="57">
        <v>51.45</v>
      </c>
      <c r="AA976" s="57">
        <v>52.798299999999998</v>
      </c>
      <c r="AB976" s="57">
        <v>73.3</v>
      </c>
      <c r="AC976" s="57">
        <v>43.2</v>
      </c>
      <c r="AD976" s="57">
        <v>56.4</v>
      </c>
      <c r="AE976" s="57">
        <v>48.05</v>
      </c>
      <c r="AF976" s="64">
        <v>23.471800000000002</v>
      </c>
      <c r="AG976" s="64">
        <v>19.451599999999999</v>
      </c>
      <c r="AH976" s="64">
        <v>32.917000000000002</v>
      </c>
      <c r="AI976" s="64">
        <v>23.94</v>
      </c>
      <c r="AJ976" s="61">
        <v>0.4548611111111111</v>
      </c>
      <c r="AK976" s="216">
        <v>50</v>
      </c>
      <c r="AL976" s="62">
        <v>76.048587564349717</v>
      </c>
      <c r="AM976" s="24" t="s">
        <v>6405</v>
      </c>
      <c r="AN976" s="216" t="s">
        <v>6009</v>
      </c>
      <c r="AO976" s="216" t="s">
        <v>6007</v>
      </c>
      <c r="AP976" s="216" t="s">
        <v>6884</v>
      </c>
      <c r="AQ976" s="216" t="s">
        <v>6885</v>
      </c>
      <c r="AR976" s="216" t="s">
        <v>6886</v>
      </c>
      <c r="AS976" s="24" t="s">
        <v>6887</v>
      </c>
      <c r="AT976" s="24" t="s">
        <v>6031</v>
      </c>
      <c r="AU976" s="24" t="s">
        <v>6130</v>
      </c>
      <c r="AV976" s="24" t="s">
        <v>6016</v>
      </c>
      <c r="AW976" s="24" t="s">
        <v>5990</v>
      </c>
      <c r="AX976" s="24" t="s">
        <v>5991</v>
      </c>
      <c r="AY976" s="24" t="s">
        <v>7112</v>
      </c>
      <c r="AZ976" s="216" t="s">
        <v>7054</v>
      </c>
      <c r="BA976" s="216" t="s">
        <v>6974</v>
      </c>
      <c r="BB976" s="57" t="s">
        <v>5474</v>
      </c>
      <c r="BC976" s="202"/>
      <c r="BD976" s="24"/>
      <c r="BE976" s="151"/>
      <c r="BG976" s="151"/>
      <c r="BI976" s="151"/>
      <c r="BL976" s="152"/>
    </row>
    <row r="977" spans="1:64" s="169" customFormat="1">
      <c r="A977" s="24">
        <v>4541</v>
      </c>
      <c r="B977" s="24" t="s">
        <v>964</v>
      </c>
      <c r="C977" s="57">
        <v>21.55</v>
      </c>
      <c r="D977" s="57">
        <v>23</v>
      </c>
      <c r="E977" s="57">
        <v>21.55</v>
      </c>
      <c r="F977" s="57">
        <v>22.65</v>
      </c>
      <c r="G977" s="57">
        <v>23.45</v>
      </c>
      <c r="H977" s="57">
        <v>23.45</v>
      </c>
      <c r="I977" s="57">
        <v>22.6</v>
      </c>
      <c r="J977" s="57">
        <v>22.8</v>
      </c>
      <c r="K977" s="57">
        <v>23</v>
      </c>
      <c r="L977" s="57">
        <v>23.05</v>
      </c>
      <c r="M977" s="57">
        <v>22.8</v>
      </c>
      <c r="N977" s="57">
        <v>23</v>
      </c>
      <c r="O977" s="63">
        <v>8.7719298245613996E-3</v>
      </c>
      <c r="P977" s="57">
        <v>12</v>
      </c>
      <c r="Q977" s="57">
        <v>43</v>
      </c>
      <c r="R977" s="57">
        <v>495</v>
      </c>
      <c r="S977" s="57">
        <v>22.01</v>
      </c>
      <c r="T977" s="57">
        <v>24.5825</v>
      </c>
      <c r="U977" s="57">
        <v>23.442499999999999</v>
      </c>
      <c r="V977" s="57">
        <v>22.27</v>
      </c>
      <c r="W977" s="57">
        <v>24.517499999999998</v>
      </c>
      <c r="X977" s="57">
        <v>23.4742</v>
      </c>
      <c r="Y977" s="57">
        <v>22.38</v>
      </c>
      <c r="Z977" s="57">
        <v>24.422499999999999</v>
      </c>
      <c r="AA977" s="57">
        <v>23.515799999999999</v>
      </c>
      <c r="AB977" s="57">
        <v>28.75</v>
      </c>
      <c r="AC977" s="57">
        <v>17.100000000000001</v>
      </c>
      <c r="AD977" s="57">
        <v>28.75</v>
      </c>
      <c r="AE977" s="57">
        <v>21</v>
      </c>
      <c r="AF977" s="64">
        <v>29.435199999999998</v>
      </c>
      <c r="AG977" s="64">
        <v>22.109200000000001</v>
      </c>
      <c r="AH977" s="64">
        <v>35.883600000000001</v>
      </c>
      <c r="AI977" s="64">
        <v>26.700700000000001</v>
      </c>
      <c r="AJ977" s="61">
        <v>0.4548611111111111</v>
      </c>
      <c r="AK977" s="216">
        <v>50</v>
      </c>
      <c r="AL977" s="62">
        <v>43.456335751056983</v>
      </c>
      <c r="AM977" s="24" t="s">
        <v>6083</v>
      </c>
      <c r="AN977" s="216" t="s">
        <v>6009</v>
      </c>
      <c r="AO977" s="216" t="s">
        <v>5971</v>
      </c>
      <c r="AP977" s="216" t="s">
        <v>6884</v>
      </c>
      <c r="AQ977" s="216" t="s">
        <v>6885</v>
      </c>
      <c r="AR977" s="216" t="s">
        <v>6886</v>
      </c>
      <c r="AS977" s="24" t="s">
        <v>5474</v>
      </c>
      <c r="AT977" s="24" t="s">
        <v>6013</v>
      </c>
      <c r="AU977" s="24" t="s">
        <v>6209</v>
      </c>
      <c r="AV977" s="24" t="s">
        <v>6511</v>
      </c>
      <c r="AW977" s="24" t="s">
        <v>5990</v>
      </c>
      <c r="AX977" s="24" t="s">
        <v>6033</v>
      </c>
      <c r="AY977" s="24" t="s">
        <v>7590</v>
      </c>
      <c r="AZ977" s="216" t="s">
        <v>7182</v>
      </c>
      <c r="BA977" s="216" t="s">
        <v>7105</v>
      </c>
      <c r="BB977" s="57" t="s">
        <v>5474</v>
      </c>
      <c r="BC977" s="202"/>
      <c r="BD977" s="24"/>
      <c r="BE977" s="151"/>
      <c r="BG977" s="151"/>
      <c r="BI977" s="151"/>
      <c r="BL977" s="152"/>
    </row>
    <row r="978" spans="1:64" s="169" customFormat="1">
      <c r="A978" s="24">
        <v>4545</v>
      </c>
      <c r="B978" s="24" t="s">
        <v>967</v>
      </c>
      <c r="C978" s="57">
        <v>26.35</v>
      </c>
      <c r="D978" s="57">
        <v>27</v>
      </c>
      <c r="E978" s="57">
        <v>26.35</v>
      </c>
      <c r="F978" s="57">
        <v>26.9</v>
      </c>
      <c r="G978" s="57">
        <v>26.5</v>
      </c>
      <c r="H978" s="57">
        <v>26.6</v>
      </c>
      <c r="I978" s="57">
        <v>26</v>
      </c>
      <c r="J978" s="57">
        <v>26.6</v>
      </c>
      <c r="K978" s="57">
        <v>26.6</v>
      </c>
      <c r="L978" s="57">
        <v>26.6</v>
      </c>
      <c r="M978" s="57">
        <v>26.4</v>
      </c>
      <c r="N978" s="57">
        <v>26.55</v>
      </c>
      <c r="O978" s="63">
        <v>-1.8796992481203E-3</v>
      </c>
      <c r="P978" s="57">
        <v>5</v>
      </c>
      <c r="Q978" s="57">
        <v>32</v>
      </c>
      <c r="R978" s="57">
        <v>40.85</v>
      </c>
      <c r="S978" s="57">
        <v>26.88</v>
      </c>
      <c r="T978" s="57">
        <v>27.782499999999999</v>
      </c>
      <c r="U978" s="57">
        <v>27.5242</v>
      </c>
      <c r="V978" s="57">
        <v>26.78</v>
      </c>
      <c r="W978" s="57">
        <v>27.672499999999999</v>
      </c>
      <c r="X978" s="57">
        <v>27.521699999999999</v>
      </c>
      <c r="Y978" s="57">
        <v>26.66</v>
      </c>
      <c r="Z978" s="57">
        <v>27.59</v>
      </c>
      <c r="AA978" s="57">
        <v>27.506699999999999</v>
      </c>
      <c r="AB978" s="57">
        <v>42.6</v>
      </c>
      <c r="AC978" s="57">
        <v>23.3</v>
      </c>
      <c r="AD978" s="57">
        <v>28.95</v>
      </c>
      <c r="AE978" s="57">
        <v>25.9</v>
      </c>
      <c r="AF978" s="64">
        <v>36.704300000000003</v>
      </c>
      <c r="AG978" s="64">
        <v>33.248399999999997</v>
      </c>
      <c r="AH978" s="64">
        <v>39.945700000000002</v>
      </c>
      <c r="AI978" s="64">
        <v>35.480899999999998</v>
      </c>
      <c r="AJ978" s="61">
        <v>0.4548611111111111</v>
      </c>
      <c r="AK978" s="216">
        <v>50</v>
      </c>
      <c r="AL978" s="62">
        <v>18.10680656294041</v>
      </c>
      <c r="AM978" s="24" t="s">
        <v>8006</v>
      </c>
      <c r="AN978" s="216" t="s">
        <v>6009</v>
      </c>
      <c r="AO978" s="216" t="s">
        <v>5971</v>
      </c>
      <c r="AP978" s="216" t="s">
        <v>6884</v>
      </c>
      <c r="AQ978" s="216" t="s">
        <v>6885</v>
      </c>
      <c r="AR978" s="216" t="s">
        <v>6916</v>
      </c>
      <c r="AS978" s="24" t="s">
        <v>6894</v>
      </c>
      <c r="AT978" s="24" t="s">
        <v>6055</v>
      </c>
      <c r="AU978" s="24" t="s">
        <v>6630</v>
      </c>
      <c r="AV978" s="24" t="s">
        <v>6345</v>
      </c>
      <c r="AW978" s="24" t="s">
        <v>5979</v>
      </c>
      <c r="AX978" s="24" t="s">
        <v>6033</v>
      </c>
      <c r="AY978" s="24" t="s">
        <v>7573</v>
      </c>
      <c r="AZ978" s="216" t="s">
        <v>7066</v>
      </c>
      <c r="BA978" s="216" t="s">
        <v>6893</v>
      </c>
      <c r="BB978" s="57" t="s">
        <v>5474</v>
      </c>
      <c r="BC978" s="202"/>
      <c r="BD978" s="24"/>
      <c r="BE978" s="151"/>
      <c r="BG978" s="151"/>
      <c r="BI978" s="151"/>
      <c r="BL978" s="152"/>
    </row>
    <row r="979" spans="1:64" s="169" customFormat="1">
      <c r="A979" s="24">
        <v>4546</v>
      </c>
      <c r="B979" s="24" t="s">
        <v>3227</v>
      </c>
      <c r="C979" s="57">
        <v>61</v>
      </c>
      <c r="D979" s="57">
        <v>62.1</v>
      </c>
      <c r="E979" s="57">
        <v>60.6</v>
      </c>
      <c r="F979" s="57">
        <v>61.5</v>
      </c>
      <c r="G979" s="57">
        <v>62.2</v>
      </c>
      <c r="H979" s="57">
        <v>62.2</v>
      </c>
      <c r="I979" s="57">
        <v>61.1</v>
      </c>
      <c r="J979" s="57">
        <v>61.5</v>
      </c>
      <c r="K979" s="57">
        <v>62.1</v>
      </c>
      <c r="L979" s="57">
        <v>64.099999999999994</v>
      </c>
      <c r="M979" s="57">
        <v>61.6</v>
      </c>
      <c r="N979" s="57">
        <v>64.099999999999994</v>
      </c>
      <c r="O979" s="63">
        <v>4.0584415584415501E-2</v>
      </c>
      <c r="P979" s="57">
        <v>9</v>
      </c>
      <c r="Q979" s="57">
        <v>9</v>
      </c>
      <c r="R979" s="57">
        <v>68.349999999999994</v>
      </c>
      <c r="S979" s="57">
        <v>61.1</v>
      </c>
      <c r="T979" s="57">
        <v>66.27</v>
      </c>
      <c r="U979" s="57">
        <v>68.796700000000001</v>
      </c>
      <c r="V979" s="57">
        <v>61.02</v>
      </c>
      <c r="W979" s="57">
        <v>65.724999999999994</v>
      </c>
      <c r="X979" s="57">
        <v>68.823300000000003</v>
      </c>
      <c r="Y979" s="57">
        <v>61.34</v>
      </c>
      <c r="Z979" s="57">
        <v>65.355000000000004</v>
      </c>
      <c r="AA979" s="57">
        <v>68.901700000000005</v>
      </c>
      <c r="AB979" s="57"/>
      <c r="AC979" s="57"/>
      <c r="AD979" s="57">
        <v>72.599999999999994</v>
      </c>
      <c r="AE979" s="57">
        <v>58.8</v>
      </c>
      <c r="AF979" s="64">
        <v>22.478899999999999</v>
      </c>
      <c r="AG979" s="64">
        <v>18.140999999999998</v>
      </c>
      <c r="AH979" s="64">
        <v>35.292499999999997</v>
      </c>
      <c r="AI979" s="64">
        <v>23.8582</v>
      </c>
      <c r="AJ979" s="61">
        <v>0.4548611111111111</v>
      </c>
      <c r="AK979" s="216">
        <v>50</v>
      </c>
      <c r="AL979" s="62">
        <v>32.592251813292734</v>
      </c>
      <c r="AM979" s="24" t="s">
        <v>6157</v>
      </c>
      <c r="AN979" s="216" t="s">
        <v>6009</v>
      </c>
      <c r="AO979" s="216" t="s">
        <v>6007</v>
      </c>
      <c r="AP979" s="216" t="s">
        <v>6884</v>
      </c>
      <c r="AQ979" s="216" t="s">
        <v>6885</v>
      </c>
      <c r="AR979" s="216" t="s">
        <v>6886</v>
      </c>
      <c r="AS979" s="24" t="s">
        <v>6989</v>
      </c>
      <c r="AT979" s="24" t="s">
        <v>6016</v>
      </c>
      <c r="AU979" s="24" t="s">
        <v>6017</v>
      </c>
      <c r="AV979" s="24" t="s">
        <v>6254</v>
      </c>
      <c r="AW979" s="24" t="s">
        <v>5979</v>
      </c>
      <c r="AX979" s="24" t="s">
        <v>5990</v>
      </c>
      <c r="AY979" s="24" t="s">
        <v>8007</v>
      </c>
      <c r="AZ979" s="216" t="s">
        <v>7495</v>
      </c>
      <c r="BA979" s="216" t="s">
        <v>6955</v>
      </c>
      <c r="BB979" s="57" t="s">
        <v>5474</v>
      </c>
      <c r="BC979" s="202"/>
      <c r="BD979" s="24"/>
      <c r="BE979" s="151"/>
      <c r="BG979" s="151"/>
      <c r="BI979" s="151"/>
      <c r="BL979" s="152"/>
    </row>
    <row r="980" spans="1:64" s="169" customFormat="1">
      <c r="A980" s="24">
        <v>4549</v>
      </c>
      <c r="B980" s="24" t="s">
        <v>968</v>
      </c>
      <c r="C980" s="57">
        <v>87</v>
      </c>
      <c r="D980" s="57">
        <v>88</v>
      </c>
      <c r="E980" s="57">
        <v>87</v>
      </c>
      <c r="F980" s="57">
        <v>88</v>
      </c>
      <c r="G980" s="57">
        <v>88</v>
      </c>
      <c r="H980" s="57">
        <v>88.1</v>
      </c>
      <c r="I980" s="57">
        <v>87.8</v>
      </c>
      <c r="J980" s="57">
        <v>87.9</v>
      </c>
      <c r="K980" s="57">
        <v>88.1</v>
      </c>
      <c r="L980" s="57">
        <v>88.3</v>
      </c>
      <c r="M980" s="57">
        <v>87.9</v>
      </c>
      <c r="N980" s="57">
        <v>88.2</v>
      </c>
      <c r="O980" s="63">
        <v>3.4129692832764501E-3</v>
      </c>
      <c r="P980" s="57">
        <v>10</v>
      </c>
      <c r="Q980" s="57">
        <v>23</v>
      </c>
      <c r="R980" s="57">
        <v>36.684199999999997</v>
      </c>
      <c r="S980" s="57">
        <v>87.34</v>
      </c>
      <c r="T980" s="57">
        <v>87.689499999999995</v>
      </c>
      <c r="U980" s="57">
        <v>87.645799999999994</v>
      </c>
      <c r="V980" s="57">
        <v>87.42</v>
      </c>
      <c r="W980" s="57">
        <v>87.715800000000002</v>
      </c>
      <c r="X980" s="57">
        <v>87.720299999999995</v>
      </c>
      <c r="Y980" s="57">
        <v>87.3</v>
      </c>
      <c r="Z980" s="57">
        <v>87.8</v>
      </c>
      <c r="AA980" s="57">
        <v>87.7898</v>
      </c>
      <c r="AB980" s="57">
        <v>99.3</v>
      </c>
      <c r="AC980" s="57">
        <v>69</v>
      </c>
      <c r="AD980" s="57">
        <v>89.4</v>
      </c>
      <c r="AE980" s="57">
        <v>85</v>
      </c>
      <c r="AF980" s="64">
        <v>61.893000000000001</v>
      </c>
      <c r="AG980" s="64">
        <v>56.396000000000001</v>
      </c>
      <c r="AH980" s="64">
        <v>67.928700000000006</v>
      </c>
      <c r="AI980" s="64">
        <v>60.240200000000002</v>
      </c>
      <c r="AJ980" s="61">
        <v>0.4548611111111111</v>
      </c>
      <c r="AK980" s="216">
        <v>50</v>
      </c>
      <c r="AL980" s="62">
        <v>36.213613125880819</v>
      </c>
      <c r="AM980" s="24" t="s">
        <v>6849</v>
      </c>
      <c r="AN980" s="216" t="s">
        <v>6009</v>
      </c>
      <c r="AO980" s="216" t="s">
        <v>5961</v>
      </c>
      <c r="AP980" s="216" t="s">
        <v>6908</v>
      </c>
      <c r="AQ980" s="216" t="s">
        <v>6900</v>
      </c>
      <c r="AR980" s="216" t="s">
        <v>6886</v>
      </c>
      <c r="AS980" s="24" t="s">
        <v>6927</v>
      </c>
      <c r="AT980" s="24" t="s">
        <v>6493</v>
      </c>
      <c r="AU980" s="24" t="s">
        <v>6561</v>
      </c>
      <c r="AV980" s="24" t="s">
        <v>6016</v>
      </c>
      <c r="AW980" s="24" t="s">
        <v>5990</v>
      </c>
      <c r="AX980" s="24" t="s">
        <v>5970</v>
      </c>
      <c r="AY980" s="24" t="s">
        <v>7178</v>
      </c>
      <c r="AZ980" s="216" t="s">
        <v>7146</v>
      </c>
      <c r="BA980" s="216" t="s">
        <v>7111</v>
      </c>
      <c r="BB980" s="57" t="s">
        <v>5474</v>
      </c>
      <c r="BC980" s="202"/>
      <c r="BD980" s="24"/>
      <c r="BE980" s="151"/>
      <c r="BG980" s="151"/>
      <c r="BI980" s="151"/>
      <c r="BL980" s="152"/>
    </row>
    <row r="981" spans="1:64" s="169" customFormat="1">
      <c r="A981" s="24">
        <v>4550</v>
      </c>
      <c r="B981" s="24" t="s">
        <v>969</v>
      </c>
      <c r="C981" s="57">
        <v>24.1</v>
      </c>
      <c r="D981" s="57">
        <v>24.3</v>
      </c>
      <c r="E981" s="57">
        <v>24</v>
      </c>
      <c r="F981" s="57">
        <v>24.25</v>
      </c>
      <c r="G981" s="57">
        <v>24.25</v>
      </c>
      <c r="H981" s="57">
        <v>24.45</v>
      </c>
      <c r="I981" s="57">
        <v>24.25</v>
      </c>
      <c r="J981" s="57">
        <v>24.25</v>
      </c>
      <c r="K981" s="57">
        <v>24.25</v>
      </c>
      <c r="L981" s="57">
        <v>24.3</v>
      </c>
      <c r="M981" s="57">
        <v>24.25</v>
      </c>
      <c r="N981" s="57">
        <v>24.25</v>
      </c>
      <c r="O981" s="63">
        <v>0</v>
      </c>
      <c r="P981" s="57">
        <v>17</v>
      </c>
      <c r="Q981" s="57">
        <v>60</v>
      </c>
      <c r="R981" s="57">
        <v>38.9</v>
      </c>
      <c r="S981" s="57">
        <v>23.98</v>
      </c>
      <c r="T981" s="57">
        <v>24.362500000000001</v>
      </c>
      <c r="U981" s="57">
        <v>24.194199999999999</v>
      </c>
      <c r="V981" s="57">
        <v>24.05</v>
      </c>
      <c r="W981" s="57">
        <v>24.335000000000001</v>
      </c>
      <c r="X981" s="57">
        <v>24.2075</v>
      </c>
      <c r="Y981" s="57">
        <v>24.1</v>
      </c>
      <c r="Z981" s="57">
        <v>24.31</v>
      </c>
      <c r="AA981" s="57">
        <v>24.220800000000001</v>
      </c>
      <c r="AB981" s="57">
        <v>28</v>
      </c>
      <c r="AC981" s="57">
        <v>21.7</v>
      </c>
      <c r="AD981" s="57">
        <v>25.35</v>
      </c>
      <c r="AE981" s="57">
        <v>23.8</v>
      </c>
      <c r="AF981" s="64">
        <v>45.978200000000001</v>
      </c>
      <c r="AG981" s="64">
        <v>28.638300000000001</v>
      </c>
      <c r="AH981" s="64">
        <v>53.729100000000003</v>
      </c>
      <c r="AI981" s="64">
        <v>37.001899999999999</v>
      </c>
      <c r="AJ981" s="61">
        <v>0.4548611111111111</v>
      </c>
      <c r="AK981" s="216">
        <v>50</v>
      </c>
      <c r="AL981" s="62">
        <v>61.563142313997389</v>
      </c>
      <c r="AM981" s="24" t="s">
        <v>6555</v>
      </c>
      <c r="AN981" s="216" t="s">
        <v>6009</v>
      </c>
      <c r="AO981" s="216" t="s">
        <v>5961</v>
      </c>
      <c r="AP981" s="216" t="s">
        <v>6908</v>
      </c>
      <c r="AQ981" s="216" t="s">
        <v>6885</v>
      </c>
      <c r="AR981" s="216" t="s">
        <v>6886</v>
      </c>
      <c r="AS981" s="24" t="s">
        <v>6887</v>
      </c>
      <c r="AT981" s="24" t="s">
        <v>6016</v>
      </c>
      <c r="AU981" s="24" t="s">
        <v>6122</v>
      </c>
      <c r="AV981" s="24" t="s">
        <v>6122</v>
      </c>
      <c r="AW981" s="24" t="s">
        <v>6159</v>
      </c>
      <c r="AX981" s="24" t="s">
        <v>5979</v>
      </c>
      <c r="AY981" s="24" t="s">
        <v>7106</v>
      </c>
      <c r="AZ981" s="216" t="s">
        <v>7388</v>
      </c>
      <c r="BA981" s="216" t="s">
        <v>6977</v>
      </c>
      <c r="BB981" s="57" t="s">
        <v>5474</v>
      </c>
      <c r="BC981" s="202"/>
      <c r="BD981" s="24"/>
      <c r="BE981" s="151"/>
      <c r="BG981" s="151"/>
      <c r="BI981" s="151"/>
      <c r="BL981" s="152"/>
    </row>
    <row r="982" spans="1:64" s="169" customFormat="1">
      <c r="A982" s="24">
        <v>4551</v>
      </c>
      <c r="B982" s="24" t="s">
        <v>970</v>
      </c>
      <c r="C982" s="57">
        <v>154</v>
      </c>
      <c r="D982" s="57">
        <v>156.5</v>
      </c>
      <c r="E982" s="57">
        <v>151</v>
      </c>
      <c r="F982" s="57">
        <v>152</v>
      </c>
      <c r="G982" s="57">
        <v>152.5</v>
      </c>
      <c r="H982" s="57">
        <v>155.5</v>
      </c>
      <c r="I982" s="57">
        <v>152</v>
      </c>
      <c r="J982" s="57">
        <v>154</v>
      </c>
      <c r="K982" s="57">
        <v>154.5</v>
      </c>
      <c r="L982" s="57">
        <v>158.5</v>
      </c>
      <c r="M982" s="57">
        <v>154.5</v>
      </c>
      <c r="N982" s="57">
        <v>158.5</v>
      </c>
      <c r="O982" s="63">
        <v>2.9220779220779199E-2</v>
      </c>
      <c r="P982" s="57">
        <v>134</v>
      </c>
      <c r="Q982" s="57">
        <v>140</v>
      </c>
      <c r="R982" s="57">
        <v>218.9</v>
      </c>
      <c r="S982" s="57">
        <v>156.80000000000001</v>
      </c>
      <c r="T982" s="57">
        <v>167.25</v>
      </c>
      <c r="U982" s="57">
        <v>176.70830000000001</v>
      </c>
      <c r="V982" s="57">
        <v>155.6</v>
      </c>
      <c r="W982" s="57">
        <v>166.07499999999999</v>
      </c>
      <c r="X982" s="57">
        <v>176.4333</v>
      </c>
      <c r="Y982" s="57">
        <v>154.80000000000001</v>
      </c>
      <c r="Z982" s="57">
        <v>165.32499999999999</v>
      </c>
      <c r="AA982" s="57">
        <v>176.1583</v>
      </c>
      <c r="AB982" s="57">
        <v>208</v>
      </c>
      <c r="AC982" s="57">
        <v>146</v>
      </c>
      <c r="AD982" s="57">
        <v>176</v>
      </c>
      <c r="AE982" s="57">
        <v>151</v>
      </c>
      <c r="AF982" s="64">
        <v>11.7311</v>
      </c>
      <c r="AG982" s="64">
        <v>12.986000000000001</v>
      </c>
      <c r="AH982" s="64">
        <v>22.972300000000001</v>
      </c>
      <c r="AI982" s="64">
        <v>16.314800000000002</v>
      </c>
      <c r="AJ982" s="61">
        <v>0.4548611111111111</v>
      </c>
      <c r="AK982" s="216">
        <v>150</v>
      </c>
      <c r="AL982" s="62">
        <v>281.78577369209859</v>
      </c>
      <c r="AM982" s="24" t="s">
        <v>7593</v>
      </c>
      <c r="AN982" s="216" t="s">
        <v>6337</v>
      </c>
      <c r="AO982" s="216" t="s">
        <v>6007</v>
      </c>
      <c r="AP982" s="216" t="s">
        <v>6884</v>
      </c>
      <c r="AQ982" s="216" t="s">
        <v>6885</v>
      </c>
      <c r="AR982" s="216" t="s">
        <v>6886</v>
      </c>
      <c r="AS982" s="24" t="s">
        <v>6917</v>
      </c>
      <c r="AT982" s="24" t="s">
        <v>5984</v>
      </c>
      <c r="AU982" s="24" t="s">
        <v>6016</v>
      </c>
      <c r="AV982" s="24" t="s">
        <v>6255</v>
      </c>
      <c r="AW982" s="24" t="s">
        <v>5979</v>
      </c>
      <c r="AX982" s="24" t="s">
        <v>5979</v>
      </c>
      <c r="AY982" s="24" t="s">
        <v>8008</v>
      </c>
      <c r="AZ982" s="216" t="s">
        <v>7203</v>
      </c>
      <c r="BA982" s="216" t="s">
        <v>6948</v>
      </c>
      <c r="BB982" s="57" t="s">
        <v>6898</v>
      </c>
      <c r="BC982" s="202"/>
      <c r="BD982" s="24"/>
      <c r="BE982" s="151"/>
      <c r="BG982" s="151"/>
      <c r="BI982" s="151"/>
      <c r="BL982" s="152"/>
    </row>
    <row r="983" spans="1:64" s="169" customFormat="1">
      <c r="A983" s="24">
        <v>4552</v>
      </c>
      <c r="B983" s="24" t="s">
        <v>971</v>
      </c>
      <c r="C983" s="57">
        <v>28</v>
      </c>
      <c r="D983" s="57">
        <v>28</v>
      </c>
      <c r="E983" s="57">
        <v>27.8</v>
      </c>
      <c r="F983" s="57">
        <v>27.9</v>
      </c>
      <c r="G983" s="57">
        <v>28.05</v>
      </c>
      <c r="H983" s="57">
        <v>28.1</v>
      </c>
      <c r="I983" s="57">
        <v>27.95</v>
      </c>
      <c r="J983" s="57">
        <v>28</v>
      </c>
      <c r="K983" s="57">
        <v>28.05</v>
      </c>
      <c r="L983" s="57">
        <v>28.55</v>
      </c>
      <c r="M983" s="57">
        <v>28.05</v>
      </c>
      <c r="N983" s="57">
        <v>28.4</v>
      </c>
      <c r="O983" s="63">
        <v>1.42857142857142E-2</v>
      </c>
      <c r="P983" s="57">
        <v>26</v>
      </c>
      <c r="Q983" s="57">
        <v>36</v>
      </c>
      <c r="R983" s="57">
        <v>77.45</v>
      </c>
      <c r="S983" s="57">
        <v>28.08</v>
      </c>
      <c r="T983" s="57">
        <v>29.465</v>
      </c>
      <c r="U983" s="57">
        <v>30.085000000000001</v>
      </c>
      <c r="V983" s="57">
        <v>27.99</v>
      </c>
      <c r="W983" s="57">
        <v>29.3675</v>
      </c>
      <c r="X983" s="57">
        <v>30.035799999999998</v>
      </c>
      <c r="Y983" s="57">
        <v>27.98</v>
      </c>
      <c r="Z983" s="57">
        <v>29.3</v>
      </c>
      <c r="AA983" s="57">
        <v>29.9908</v>
      </c>
      <c r="AB983" s="57">
        <v>39.700000000000003</v>
      </c>
      <c r="AC983" s="57">
        <v>27</v>
      </c>
      <c r="AD983" s="57">
        <v>30.3</v>
      </c>
      <c r="AE983" s="57">
        <v>27.7</v>
      </c>
      <c r="AF983" s="64">
        <v>11.509499999999999</v>
      </c>
      <c r="AG983" s="64">
        <v>15.144299999999999</v>
      </c>
      <c r="AH983" s="64">
        <v>18.2791</v>
      </c>
      <c r="AI983" s="64">
        <v>16.1892</v>
      </c>
      <c r="AJ983" s="61">
        <v>0.4548611111111111</v>
      </c>
      <c r="AK983" s="216">
        <v>50</v>
      </c>
      <c r="AL983" s="62">
        <v>94.155394127290123</v>
      </c>
      <c r="AM983" s="24" t="s">
        <v>6054</v>
      </c>
      <c r="AN983" s="216" t="s">
        <v>6337</v>
      </c>
      <c r="AO983" s="216" t="s">
        <v>6047</v>
      </c>
      <c r="AP983" s="216" t="s">
        <v>6884</v>
      </c>
      <c r="AQ983" s="216" t="s">
        <v>6885</v>
      </c>
      <c r="AR983" s="216" t="s">
        <v>6886</v>
      </c>
      <c r="AS983" s="24" t="s">
        <v>6887</v>
      </c>
      <c r="AT983" s="24" t="s">
        <v>6017</v>
      </c>
      <c r="AU983" s="24" t="s">
        <v>6561</v>
      </c>
      <c r="AV983" s="24" t="s">
        <v>6055</v>
      </c>
      <c r="AW983" s="24" t="s">
        <v>5991</v>
      </c>
      <c r="AX983" s="24" t="s">
        <v>5979</v>
      </c>
      <c r="AY983" s="24" t="s">
        <v>7259</v>
      </c>
      <c r="AZ983" s="216" t="s">
        <v>7511</v>
      </c>
      <c r="BA983" s="216" t="s">
        <v>7032</v>
      </c>
      <c r="BB983" s="57" t="s">
        <v>5474</v>
      </c>
      <c r="BC983" s="202"/>
      <c r="BD983" s="24"/>
      <c r="BE983" s="151"/>
      <c r="BG983" s="151"/>
      <c r="BI983" s="151"/>
      <c r="BL983" s="152"/>
    </row>
    <row r="984" spans="1:64" s="169" customFormat="1">
      <c r="A984" s="24">
        <v>4554</v>
      </c>
      <c r="B984" s="24" t="s">
        <v>972</v>
      </c>
      <c r="C984" s="57">
        <v>27.05</v>
      </c>
      <c r="D984" s="57">
        <v>27.5</v>
      </c>
      <c r="E984" s="57">
        <v>26.9</v>
      </c>
      <c r="F984" s="57">
        <v>27.2</v>
      </c>
      <c r="G984" s="57">
        <v>26.95</v>
      </c>
      <c r="H984" s="57">
        <v>27.3</v>
      </c>
      <c r="I984" s="57">
        <v>26.95</v>
      </c>
      <c r="J984" s="57">
        <v>27.3</v>
      </c>
      <c r="K984" s="57">
        <v>27.4</v>
      </c>
      <c r="L984" s="57">
        <v>27.5</v>
      </c>
      <c r="M984" s="57">
        <v>27.3</v>
      </c>
      <c r="N984" s="57">
        <v>27.3</v>
      </c>
      <c r="O984" s="63">
        <v>0</v>
      </c>
      <c r="P984" s="57">
        <v>12</v>
      </c>
      <c r="Q984" s="57">
        <v>24</v>
      </c>
      <c r="R984" s="57">
        <v>43.75</v>
      </c>
      <c r="S984" s="57">
        <v>27.52</v>
      </c>
      <c r="T984" s="57">
        <v>27.445</v>
      </c>
      <c r="U984" s="57">
        <v>26.473299999999998</v>
      </c>
      <c r="V984" s="57">
        <v>27.52</v>
      </c>
      <c r="W984" s="57">
        <v>27.5075</v>
      </c>
      <c r="X984" s="57">
        <v>26.517499999999998</v>
      </c>
      <c r="Y984" s="57">
        <v>27.41</v>
      </c>
      <c r="Z984" s="57">
        <v>27.57</v>
      </c>
      <c r="AA984" s="57">
        <v>26.5625</v>
      </c>
      <c r="AB984" s="57">
        <v>36.75</v>
      </c>
      <c r="AC984" s="57">
        <v>20.100000000000001</v>
      </c>
      <c r="AD984" s="57">
        <v>30.25</v>
      </c>
      <c r="AE984" s="57">
        <v>25.2</v>
      </c>
      <c r="AF984" s="64">
        <v>34.336599999999997</v>
      </c>
      <c r="AG984" s="64">
        <v>42.394399999999997</v>
      </c>
      <c r="AH984" s="64">
        <v>33.675400000000003</v>
      </c>
      <c r="AI984" s="64">
        <v>39.488100000000003</v>
      </c>
      <c r="AJ984" s="61">
        <v>0.4548611111111111</v>
      </c>
      <c r="AK984" s="216">
        <v>50</v>
      </c>
      <c r="AL984" s="62">
        <v>43.456335751056983</v>
      </c>
      <c r="AM984" s="24" t="s">
        <v>6392</v>
      </c>
      <c r="AN984" s="216" t="s">
        <v>5967</v>
      </c>
      <c r="AO984" s="216" t="s">
        <v>5971</v>
      </c>
      <c r="AP984" s="216" t="s">
        <v>6908</v>
      </c>
      <c r="AQ984" s="216" t="s">
        <v>6885</v>
      </c>
      <c r="AR984" s="216" t="s">
        <v>6916</v>
      </c>
      <c r="AS984" s="24" t="s">
        <v>5474</v>
      </c>
      <c r="AT984" s="24" t="s">
        <v>6016</v>
      </c>
      <c r="AU984" s="24" t="s">
        <v>6493</v>
      </c>
      <c r="AV984" s="24" t="s">
        <v>6130</v>
      </c>
      <c r="AW984" s="24" t="s">
        <v>5970</v>
      </c>
      <c r="AX984" s="24" t="s">
        <v>5979</v>
      </c>
      <c r="AY984" s="24" t="s">
        <v>7301</v>
      </c>
      <c r="AZ984" s="216" t="s">
        <v>7704</v>
      </c>
      <c r="BA984" s="216" t="s">
        <v>7091</v>
      </c>
      <c r="BB984" s="57" t="s">
        <v>5474</v>
      </c>
      <c r="BC984" s="202"/>
      <c r="BD984" s="24"/>
      <c r="BE984" s="151"/>
      <c r="BG984" s="151"/>
      <c r="BI984" s="151"/>
      <c r="BL984" s="152"/>
    </row>
    <row r="985" spans="1:64" s="169" customFormat="1">
      <c r="A985" s="24">
        <v>4555</v>
      </c>
      <c r="B985" s="24" t="s">
        <v>973</v>
      </c>
      <c r="C985" s="57">
        <v>54.4</v>
      </c>
      <c r="D985" s="57">
        <v>55.3</v>
      </c>
      <c r="E985" s="57">
        <v>54.4</v>
      </c>
      <c r="F985" s="57">
        <v>55.3</v>
      </c>
      <c r="G985" s="57">
        <v>55</v>
      </c>
      <c r="H985" s="57">
        <v>55</v>
      </c>
      <c r="I985" s="57">
        <v>55</v>
      </c>
      <c r="J985" s="57">
        <v>55</v>
      </c>
      <c r="K985" s="57">
        <v>55.8</v>
      </c>
      <c r="L985" s="57">
        <v>55.8</v>
      </c>
      <c r="M985" s="57">
        <v>54.5</v>
      </c>
      <c r="N985" s="57">
        <v>54.5</v>
      </c>
      <c r="O985" s="63">
        <v>-9.0909090909090905E-3</v>
      </c>
      <c r="P985" s="57">
        <v>5</v>
      </c>
      <c r="Q985" s="57">
        <v>1</v>
      </c>
      <c r="R985" s="57">
        <v>94.45</v>
      </c>
      <c r="S985" s="57">
        <v>54.72</v>
      </c>
      <c r="T985" s="57">
        <v>57.47</v>
      </c>
      <c r="U985" s="57">
        <v>56.43</v>
      </c>
      <c r="V985" s="57">
        <v>54.86</v>
      </c>
      <c r="W985" s="57">
        <v>57.215000000000003</v>
      </c>
      <c r="X985" s="57">
        <v>56.44</v>
      </c>
      <c r="Y985" s="57">
        <v>54.68</v>
      </c>
      <c r="Z985" s="57">
        <v>56.945</v>
      </c>
      <c r="AA985" s="57">
        <v>56.451700000000002</v>
      </c>
      <c r="AB985" s="57">
        <v>67.5</v>
      </c>
      <c r="AC985" s="57">
        <v>46.2</v>
      </c>
      <c r="AD985" s="57">
        <v>61</v>
      </c>
      <c r="AE985" s="57">
        <v>53</v>
      </c>
      <c r="AF985" s="64">
        <v>29.479700000000001</v>
      </c>
      <c r="AG985" s="64">
        <v>31.423300000000001</v>
      </c>
      <c r="AH985" s="64">
        <v>27.986499999999999</v>
      </c>
      <c r="AI985" s="64">
        <v>30.277699999999999</v>
      </c>
      <c r="AJ985" s="61">
        <v>0.4548611111111111</v>
      </c>
      <c r="AK985" s="216">
        <v>50</v>
      </c>
      <c r="AL985" s="62">
        <v>18.10680656294041</v>
      </c>
      <c r="AM985" s="24" t="s">
        <v>7907</v>
      </c>
      <c r="AN985" s="216" t="s">
        <v>5967</v>
      </c>
      <c r="AO985" s="216" t="s">
        <v>5971</v>
      </c>
      <c r="AP985" s="216" t="s">
        <v>6884</v>
      </c>
      <c r="AQ985" s="216" t="s">
        <v>6885</v>
      </c>
      <c r="AR985" s="216" t="s">
        <v>6916</v>
      </c>
      <c r="AS985" s="24" t="s">
        <v>5474</v>
      </c>
      <c r="AT985" s="24" t="s">
        <v>6493</v>
      </c>
      <c r="AU985" s="24" t="s">
        <v>6577</v>
      </c>
      <c r="AV985" s="24" t="s">
        <v>6527</v>
      </c>
      <c r="AW985" s="24" t="s">
        <v>5979</v>
      </c>
      <c r="AX985" s="24" t="s">
        <v>5979</v>
      </c>
      <c r="AY985" s="24" t="s">
        <v>8009</v>
      </c>
      <c r="AZ985" s="216" t="s">
        <v>7054</v>
      </c>
      <c r="BA985" s="216" t="s">
        <v>7171</v>
      </c>
      <c r="BB985" s="57" t="s">
        <v>5474</v>
      </c>
      <c r="BC985" s="202"/>
      <c r="BD985" s="24"/>
      <c r="BE985" s="151"/>
      <c r="BG985" s="151"/>
      <c r="BI985" s="151"/>
      <c r="BL985" s="152"/>
    </row>
    <row r="986" spans="1:64" s="169" customFormat="1">
      <c r="A986" s="24">
        <v>4556</v>
      </c>
      <c r="B986" s="24" t="s">
        <v>974</v>
      </c>
      <c r="C986" s="57">
        <v>31.85</v>
      </c>
      <c r="D986" s="57">
        <v>31.85</v>
      </c>
      <c r="E986" s="57">
        <v>31.85</v>
      </c>
      <c r="F986" s="57">
        <v>31.85</v>
      </c>
      <c r="G986" s="57">
        <v>32</v>
      </c>
      <c r="H986" s="57">
        <v>32</v>
      </c>
      <c r="I986" s="57">
        <v>32</v>
      </c>
      <c r="J986" s="57">
        <v>32</v>
      </c>
      <c r="K986" s="57">
        <v>31.1</v>
      </c>
      <c r="L986" s="57">
        <v>31.65</v>
      </c>
      <c r="M986" s="57">
        <v>31.05</v>
      </c>
      <c r="N986" s="57">
        <v>31.65</v>
      </c>
      <c r="O986" s="63">
        <v>-1.0937499999999999E-2</v>
      </c>
      <c r="P986" s="57">
        <v>7</v>
      </c>
      <c r="Q986" s="57">
        <v>1</v>
      </c>
      <c r="R986" s="57">
        <v>3.6922999999999999</v>
      </c>
      <c r="S986" s="57">
        <v>31.787500000000001</v>
      </c>
      <c r="T986" s="57">
        <v>32.362499999999997</v>
      </c>
      <c r="U986" s="57">
        <v>32.2181</v>
      </c>
      <c r="V986" s="57">
        <v>31.862500000000001</v>
      </c>
      <c r="W986" s="57">
        <v>32.270800000000001</v>
      </c>
      <c r="X986" s="57">
        <v>32.2117</v>
      </c>
      <c r="Y986" s="57">
        <v>31.75</v>
      </c>
      <c r="Z986" s="57">
        <v>32.223100000000002</v>
      </c>
      <c r="AA986" s="57">
        <v>32.201099999999997</v>
      </c>
      <c r="AB986" s="57">
        <v>40.5</v>
      </c>
      <c r="AC986" s="57">
        <v>28.7</v>
      </c>
      <c r="AD986" s="57">
        <v>33</v>
      </c>
      <c r="AE986" s="57">
        <v>31</v>
      </c>
      <c r="AF986" s="64"/>
      <c r="AG986" s="64"/>
      <c r="AH986" s="64"/>
      <c r="AI986" s="64"/>
      <c r="AJ986" s="61">
        <v>0.4548611111111111</v>
      </c>
      <c r="AK986" s="216">
        <v>50</v>
      </c>
      <c r="AL986" s="62">
        <v>25.349529188116573</v>
      </c>
      <c r="AM986" s="24" t="s">
        <v>8010</v>
      </c>
      <c r="AN986" s="216" t="s">
        <v>5993</v>
      </c>
      <c r="AO986" s="216" t="s">
        <v>5993</v>
      </c>
      <c r="AP986" s="216" t="s">
        <v>6884</v>
      </c>
      <c r="AQ986" s="216" t="s">
        <v>6885</v>
      </c>
      <c r="AR986" s="216" t="s">
        <v>6916</v>
      </c>
      <c r="AS986" s="24" t="s">
        <v>6968</v>
      </c>
      <c r="AT986" s="24" t="s">
        <v>6577</v>
      </c>
      <c r="AU986" s="24" t="s">
        <v>6577</v>
      </c>
      <c r="AV986" s="24" t="s">
        <v>6126</v>
      </c>
      <c r="AW986" s="24" t="s">
        <v>5979</v>
      </c>
      <c r="AX986" s="24" t="s">
        <v>5965</v>
      </c>
      <c r="AY986" s="24" t="s">
        <v>8011</v>
      </c>
      <c r="AZ986" s="216" t="s">
        <v>6997</v>
      </c>
      <c r="BA986" s="216" t="s">
        <v>7012</v>
      </c>
      <c r="BB986" s="57" t="s">
        <v>5474</v>
      </c>
      <c r="BC986" s="202"/>
      <c r="BD986" s="24"/>
      <c r="BE986" s="151"/>
      <c r="BG986" s="151"/>
      <c r="BI986" s="151"/>
      <c r="BL986" s="152"/>
    </row>
    <row r="987" spans="1:64" s="169" customFormat="1">
      <c r="A987" s="24">
        <v>4557</v>
      </c>
      <c r="B987" s="24" t="s">
        <v>975</v>
      </c>
      <c r="C987" s="57">
        <v>61.1</v>
      </c>
      <c r="D987" s="57">
        <v>62.7</v>
      </c>
      <c r="E987" s="57">
        <v>61.1</v>
      </c>
      <c r="F987" s="57">
        <v>62.1</v>
      </c>
      <c r="G987" s="57">
        <v>61.7</v>
      </c>
      <c r="H987" s="57">
        <v>62.8</v>
      </c>
      <c r="I987" s="57">
        <v>61.7</v>
      </c>
      <c r="J987" s="57">
        <v>62</v>
      </c>
      <c r="K987" s="57">
        <v>61.9</v>
      </c>
      <c r="L987" s="57">
        <v>62.1</v>
      </c>
      <c r="M987" s="57">
        <v>61.9</v>
      </c>
      <c r="N987" s="57">
        <v>62</v>
      </c>
      <c r="O987" s="63">
        <v>0</v>
      </c>
      <c r="P987" s="57">
        <v>13</v>
      </c>
      <c r="Q987" s="57">
        <v>13</v>
      </c>
      <c r="R987" s="57">
        <v>45.15</v>
      </c>
      <c r="S987" s="57">
        <v>61.8</v>
      </c>
      <c r="T987" s="57">
        <v>63.634999999999998</v>
      </c>
      <c r="U987" s="57">
        <v>64.87</v>
      </c>
      <c r="V987" s="57">
        <v>61.86</v>
      </c>
      <c r="W987" s="57">
        <v>63.424999999999997</v>
      </c>
      <c r="X987" s="57">
        <v>64.84</v>
      </c>
      <c r="Y987" s="57">
        <v>61.8</v>
      </c>
      <c r="Z987" s="57">
        <v>63.195</v>
      </c>
      <c r="AA987" s="57">
        <v>64.801699999999997</v>
      </c>
      <c r="AB987" s="57">
        <v>68.400000000000006</v>
      </c>
      <c r="AC987" s="57">
        <v>60.5</v>
      </c>
      <c r="AD987" s="57">
        <v>68.2</v>
      </c>
      <c r="AE987" s="57">
        <v>61.1</v>
      </c>
      <c r="AF987" s="64">
        <v>29.829599999999999</v>
      </c>
      <c r="AG987" s="64">
        <v>19.3124</v>
      </c>
      <c r="AH987" s="64">
        <v>35.675899999999999</v>
      </c>
      <c r="AI987" s="64">
        <v>24.7669</v>
      </c>
      <c r="AJ987" s="61">
        <v>0.4548611111111111</v>
      </c>
      <c r="AK987" s="216">
        <v>50</v>
      </c>
      <c r="AL987" s="62">
        <v>47.077697063645061</v>
      </c>
      <c r="AM987" s="24" t="s">
        <v>6120</v>
      </c>
      <c r="AN987" s="216" t="s">
        <v>6009</v>
      </c>
      <c r="AO987" s="216" t="s">
        <v>6007</v>
      </c>
      <c r="AP987" s="216" t="s">
        <v>6884</v>
      </c>
      <c r="AQ987" s="216" t="s">
        <v>6885</v>
      </c>
      <c r="AR987" s="216" t="s">
        <v>6886</v>
      </c>
      <c r="AS987" s="24" t="s">
        <v>6917</v>
      </c>
      <c r="AT987" s="24" t="s">
        <v>6055</v>
      </c>
      <c r="AU987" s="24" t="s">
        <v>6492</v>
      </c>
      <c r="AV987" s="24" t="s">
        <v>6055</v>
      </c>
      <c r="AW987" s="24" t="s">
        <v>5970</v>
      </c>
      <c r="AX987" s="24" t="s">
        <v>5979</v>
      </c>
      <c r="AY987" s="24" t="s">
        <v>7273</v>
      </c>
      <c r="AZ987" s="216" t="s">
        <v>7235</v>
      </c>
      <c r="BA987" s="216" t="s">
        <v>6914</v>
      </c>
      <c r="BB987" s="57" t="s">
        <v>5474</v>
      </c>
      <c r="BC987" s="202"/>
      <c r="BD987" s="24"/>
      <c r="BE987" s="151"/>
      <c r="BG987" s="151"/>
      <c r="BI987" s="151"/>
      <c r="BL987" s="152"/>
    </row>
    <row r="988" spans="1:64" s="169" customFormat="1">
      <c r="A988" s="24">
        <v>4559</v>
      </c>
      <c r="B988" s="24" t="s">
        <v>3243</v>
      </c>
      <c r="C988" s="57">
        <v>17.149999999999999</v>
      </c>
      <c r="D988" s="57">
        <v>17.149999999999999</v>
      </c>
      <c r="E988" s="57">
        <v>16.5</v>
      </c>
      <c r="F988" s="57">
        <v>17.149999999999999</v>
      </c>
      <c r="G988" s="57">
        <v>17.149999999999999</v>
      </c>
      <c r="H988" s="57">
        <v>17.149999999999999</v>
      </c>
      <c r="I988" s="57">
        <v>16.75</v>
      </c>
      <c r="J988" s="57">
        <v>16.75</v>
      </c>
      <c r="K988" s="57">
        <v>16.899999999999999</v>
      </c>
      <c r="L988" s="57">
        <v>16.95</v>
      </c>
      <c r="M988" s="57">
        <v>16.899999999999999</v>
      </c>
      <c r="N988" s="57">
        <v>16.95</v>
      </c>
      <c r="O988" s="63">
        <v>4.7421458209839897E-3</v>
      </c>
      <c r="P988" s="57">
        <v>4</v>
      </c>
      <c r="Q988" s="57">
        <v>27</v>
      </c>
      <c r="R988" s="57">
        <v>39.049999999999997</v>
      </c>
      <c r="S988" s="57">
        <v>17.100000000000001</v>
      </c>
      <c r="T988" s="57">
        <v>18.63</v>
      </c>
      <c r="U988" s="57">
        <v>18.273700000000002</v>
      </c>
      <c r="V988" s="57">
        <v>17.05</v>
      </c>
      <c r="W988" s="57">
        <v>18.497499999999999</v>
      </c>
      <c r="X988" s="57">
        <v>18.315300000000001</v>
      </c>
      <c r="Y988" s="57">
        <v>17.02</v>
      </c>
      <c r="Z988" s="57">
        <v>18.395</v>
      </c>
      <c r="AA988" s="57">
        <v>18.351700000000001</v>
      </c>
      <c r="AB988" s="57"/>
      <c r="AC988" s="57"/>
      <c r="AD988" s="57">
        <v>21</v>
      </c>
      <c r="AE988" s="57">
        <v>16.350000000000001</v>
      </c>
      <c r="AF988" s="64">
        <v>17.667899999999999</v>
      </c>
      <c r="AG988" s="64">
        <v>19.6968</v>
      </c>
      <c r="AH988" s="64">
        <v>19.4709</v>
      </c>
      <c r="AI988" s="64">
        <v>19.621500000000001</v>
      </c>
      <c r="AJ988" s="61">
        <v>0.4548611111111111</v>
      </c>
      <c r="AK988" s="216">
        <v>50</v>
      </c>
      <c r="AL988" s="62">
        <v>14.485445250352328</v>
      </c>
      <c r="AM988" s="24" t="s">
        <v>6038</v>
      </c>
      <c r="AN988" s="216" t="s">
        <v>6039</v>
      </c>
      <c r="AO988" s="216" t="s">
        <v>6047</v>
      </c>
      <c r="AP988" s="216" t="s">
        <v>6884</v>
      </c>
      <c r="AQ988" s="216" t="s">
        <v>6885</v>
      </c>
      <c r="AR988" s="216" t="s">
        <v>6916</v>
      </c>
      <c r="AS988" s="24" t="s">
        <v>7439</v>
      </c>
      <c r="AT988" s="24" t="s">
        <v>6742</v>
      </c>
      <c r="AU988" s="24" t="s">
        <v>6527</v>
      </c>
      <c r="AV988" s="24" t="s">
        <v>6493</v>
      </c>
      <c r="AW988" s="24" t="s">
        <v>5979</v>
      </c>
      <c r="AX988" s="24" t="s">
        <v>5979</v>
      </c>
      <c r="AY988" s="24" t="s">
        <v>7498</v>
      </c>
      <c r="AZ988" s="216" t="s">
        <v>7391</v>
      </c>
      <c r="BA988" s="216" t="s">
        <v>7813</v>
      </c>
      <c r="BB988" s="57" t="s">
        <v>5474</v>
      </c>
      <c r="BC988" s="202"/>
      <c r="BD988" s="24"/>
      <c r="BE988" s="151"/>
      <c r="BG988" s="151"/>
      <c r="BI988" s="151"/>
      <c r="BL988" s="152"/>
    </row>
    <row r="989" spans="1:64" s="169" customFormat="1">
      <c r="A989" s="24">
        <v>4560</v>
      </c>
      <c r="B989" s="24" t="s">
        <v>3245</v>
      </c>
      <c r="C989" s="57">
        <v>42</v>
      </c>
      <c r="D989" s="57">
        <v>42.4</v>
      </c>
      <c r="E989" s="57">
        <v>41.25</v>
      </c>
      <c r="F989" s="57">
        <v>42.4</v>
      </c>
      <c r="G989" s="57">
        <v>42.4</v>
      </c>
      <c r="H989" s="57">
        <v>42.4</v>
      </c>
      <c r="I989" s="57">
        <v>42.15</v>
      </c>
      <c r="J989" s="57">
        <v>42.3</v>
      </c>
      <c r="K989" s="57">
        <v>42.3</v>
      </c>
      <c r="L989" s="57">
        <v>42.3</v>
      </c>
      <c r="M989" s="57">
        <v>42.25</v>
      </c>
      <c r="N989" s="57">
        <v>42.3</v>
      </c>
      <c r="O989" s="63">
        <v>0</v>
      </c>
      <c r="P989" s="57">
        <v>35</v>
      </c>
      <c r="Q989" s="57">
        <v>61</v>
      </c>
      <c r="R989" s="57">
        <v>84.6</v>
      </c>
      <c r="S989" s="57">
        <v>42.17</v>
      </c>
      <c r="T989" s="57">
        <v>42.467500000000001</v>
      </c>
      <c r="U989" s="57">
        <v>42.527500000000003</v>
      </c>
      <c r="V989" s="57">
        <v>42.12</v>
      </c>
      <c r="W989" s="57">
        <v>42.42</v>
      </c>
      <c r="X989" s="57">
        <v>42.537500000000001</v>
      </c>
      <c r="Y989" s="57">
        <v>42.1</v>
      </c>
      <c r="Z989" s="57">
        <v>42.424999999999997</v>
      </c>
      <c r="AA989" s="57">
        <v>42.543300000000002</v>
      </c>
      <c r="AB989" s="57">
        <v>45.25</v>
      </c>
      <c r="AC989" s="57">
        <v>38.200000000000003</v>
      </c>
      <c r="AD989" s="57">
        <v>42.9</v>
      </c>
      <c r="AE989" s="57">
        <v>40.85</v>
      </c>
      <c r="AF989" s="64">
        <v>59.770200000000003</v>
      </c>
      <c r="AG989" s="64">
        <v>54.219200000000001</v>
      </c>
      <c r="AH989" s="64">
        <v>64.846800000000002</v>
      </c>
      <c r="AI989" s="64">
        <v>57.761800000000001</v>
      </c>
      <c r="AJ989" s="61">
        <v>0.4548611111111111</v>
      </c>
      <c r="AK989" s="216">
        <v>50</v>
      </c>
      <c r="AL989" s="62">
        <v>126.74764594058287</v>
      </c>
      <c r="AM989" s="24" t="s">
        <v>6745</v>
      </c>
      <c r="AN989" s="216" t="s">
        <v>6009</v>
      </c>
      <c r="AO989" s="216" t="s">
        <v>5961</v>
      </c>
      <c r="AP989" s="216" t="s">
        <v>6884</v>
      </c>
      <c r="AQ989" s="216" t="s">
        <v>6885</v>
      </c>
      <c r="AR989" s="216" t="s">
        <v>6886</v>
      </c>
      <c r="AS989" s="24" t="s">
        <v>6985</v>
      </c>
      <c r="AT989" s="24" t="s">
        <v>6630</v>
      </c>
      <c r="AU989" s="24" t="s">
        <v>6017</v>
      </c>
      <c r="AV989" s="24" t="s">
        <v>6650</v>
      </c>
      <c r="AW989" s="24" t="s">
        <v>5979</v>
      </c>
      <c r="AX989" s="24" t="s">
        <v>6159</v>
      </c>
      <c r="AY989" s="24" t="s">
        <v>6990</v>
      </c>
      <c r="AZ989" s="216" t="s">
        <v>7250</v>
      </c>
      <c r="BA989" s="216" t="s">
        <v>7041</v>
      </c>
      <c r="BB989" s="57" t="s">
        <v>5474</v>
      </c>
      <c r="BC989" s="202"/>
      <c r="BD989" s="24"/>
      <c r="BE989" s="151"/>
      <c r="BG989" s="151"/>
      <c r="BI989" s="151"/>
      <c r="BL989" s="152"/>
    </row>
    <row r="990" spans="1:64" s="169" customFormat="1">
      <c r="A990" s="24">
        <v>4561</v>
      </c>
      <c r="B990" s="24" t="s">
        <v>3247</v>
      </c>
      <c r="C990" s="57">
        <v>29.4</v>
      </c>
      <c r="D990" s="57">
        <v>29.7</v>
      </c>
      <c r="E990" s="57">
        <v>29.3</v>
      </c>
      <c r="F990" s="57">
        <v>29.65</v>
      </c>
      <c r="G990" s="57">
        <v>29.65</v>
      </c>
      <c r="H990" s="57">
        <v>30.55</v>
      </c>
      <c r="I990" s="57">
        <v>29.6</v>
      </c>
      <c r="J990" s="57">
        <v>30.2</v>
      </c>
      <c r="K990" s="57">
        <v>30.95</v>
      </c>
      <c r="L990" s="57">
        <v>30.95</v>
      </c>
      <c r="M990" s="57">
        <v>30.5</v>
      </c>
      <c r="N990" s="57">
        <v>30.5</v>
      </c>
      <c r="O990" s="63">
        <v>9.9337748344370796E-3</v>
      </c>
      <c r="P990" s="57">
        <v>46</v>
      </c>
      <c r="Q990" s="57">
        <v>207</v>
      </c>
      <c r="R990" s="57">
        <v>355.3</v>
      </c>
      <c r="S990" s="57">
        <v>29.12</v>
      </c>
      <c r="T990" s="57">
        <v>29.5425</v>
      </c>
      <c r="U990" s="57">
        <v>28.820799999999998</v>
      </c>
      <c r="V990" s="57">
        <v>29.36</v>
      </c>
      <c r="W990" s="57">
        <v>29.6525</v>
      </c>
      <c r="X990" s="57">
        <v>28.8492</v>
      </c>
      <c r="Y990" s="57">
        <v>29.55</v>
      </c>
      <c r="Z990" s="57">
        <v>29.7575</v>
      </c>
      <c r="AA990" s="57">
        <v>28.877500000000001</v>
      </c>
      <c r="AB990" s="57">
        <v>37.5</v>
      </c>
      <c r="AC990" s="57">
        <v>22.4</v>
      </c>
      <c r="AD990" s="57">
        <v>34.799999999999997</v>
      </c>
      <c r="AE990" s="57">
        <v>27.5</v>
      </c>
      <c r="AF990" s="64">
        <v>37.366100000000003</v>
      </c>
      <c r="AG990" s="64">
        <v>30.427299999999999</v>
      </c>
      <c r="AH990" s="64">
        <v>48.7913</v>
      </c>
      <c r="AI990" s="64">
        <v>36.5486</v>
      </c>
      <c r="AJ990" s="61">
        <v>0.4548611111111111</v>
      </c>
      <c r="AK990" s="216">
        <v>50</v>
      </c>
      <c r="AL990" s="62">
        <v>166.58262037905178</v>
      </c>
      <c r="AM990" s="24" t="s">
        <v>6710</v>
      </c>
      <c r="AN990" s="216" t="s">
        <v>6009</v>
      </c>
      <c r="AO990" s="216" t="s">
        <v>5971</v>
      </c>
      <c r="AP990" s="216" t="s">
        <v>6908</v>
      </c>
      <c r="AQ990" s="216" t="s">
        <v>6900</v>
      </c>
      <c r="AR990" s="216" t="s">
        <v>6886</v>
      </c>
      <c r="AS990" s="24" t="s">
        <v>5474</v>
      </c>
      <c r="AT990" s="24" t="s">
        <v>6016</v>
      </c>
      <c r="AU990" s="24" t="s">
        <v>6016</v>
      </c>
      <c r="AV990" s="24" t="s">
        <v>6518</v>
      </c>
      <c r="AW990" s="24" t="s">
        <v>5979</v>
      </c>
      <c r="AX990" s="24" t="s">
        <v>5979</v>
      </c>
      <c r="AY990" s="24" t="s">
        <v>6901</v>
      </c>
      <c r="AZ990" s="216" t="s">
        <v>7144</v>
      </c>
      <c r="BA990" s="216" t="s">
        <v>7025</v>
      </c>
      <c r="BB990" s="57" t="s">
        <v>5474</v>
      </c>
      <c r="BC990" s="202"/>
      <c r="BD990" s="24"/>
      <c r="BE990" s="151"/>
      <c r="BG990" s="151"/>
      <c r="BI990" s="151"/>
      <c r="BL990" s="152"/>
    </row>
    <row r="991" spans="1:64" s="169" customFormat="1">
      <c r="A991" s="24">
        <v>4562</v>
      </c>
      <c r="B991" s="24" t="s">
        <v>3249</v>
      </c>
      <c r="C991" s="57">
        <v>19.100000000000001</v>
      </c>
      <c r="D991" s="57">
        <v>19.8</v>
      </c>
      <c r="E991" s="57">
        <v>18.850000000000001</v>
      </c>
      <c r="F991" s="57">
        <v>19.05</v>
      </c>
      <c r="G991" s="57">
        <v>19.2</v>
      </c>
      <c r="H991" s="57">
        <v>19.25</v>
      </c>
      <c r="I991" s="57">
        <v>18.850000000000001</v>
      </c>
      <c r="J991" s="57">
        <v>19.100000000000001</v>
      </c>
      <c r="K991" s="57">
        <v>19.3</v>
      </c>
      <c r="L991" s="57">
        <v>19.3</v>
      </c>
      <c r="M991" s="57">
        <v>18.899999999999999</v>
      </c>
      <c r="N991" s="57">
        <v>19.100000000000001</v>
      </c>
      <c r="O991" s="63">
        <v>0</v>
      </c>
      <c r="P991" s="57">
        <v>47</v>
      </c>
      <c r="Q991" s="57">
        <v>31</v>
      </c>
      <c r="R991" s="57">
        <v>86.85</v>
      </c>
      <c r="S991" s="57">
        <v>19.079999999999998</v>
      </c>
      <c r="T991" s="57">
        <v>19.442499999999999</v>
      </c>
      <c r="U991" s="57">
        <v>19.9192</v>
      </c>
      <c r="V991" s="57">
        <v>19.13</v>
      </c>
      <c r="W991" s="57">
        <v>19.377500000000001</v>
      </c>
      <c r="X991" s="57">
        <v>19.88</v>
      </c>
      <c r="Y991" s="57">
        <v>19.13</v>
      </c>
      <c r="Z991" s="57">
        <v>19.327500000000001</v>
      </c>
      <c r="AA991" s="57">
        <v>19.853300000000001</v>
      </c>
      <c r="AB991" s="57">
        <v>30.05</v>
      </c>
      <c r="AC991" s="57">
        <v>16.3</v>
      </c>
      <c r="AD991" s="57">
        <v>20.6</v>
      </c>
      <c r="AE991" s="57">
        <v>18.350000000000001</v>
      </c>
      <c r="AF991" s="64">
        <v>48.069299999999998</v>
      </c>
      <c r="AG991" s="64">
        <v>40.5565</v>
      </c>
      <c r="AH991" s="64">
        <v>49.287599999999998</v>
      </c>
      <c r="AI991" s="64">
        <v>43.466799999999999</v>
      </c>
      <c r="AJ991" s="61">
        <v>0.4548611111111111</v>
      </c>
      <c r="AK991" s="216">
        <v>50</v>
      </c>
      <c r="AL991" s="62">
        <v>170.20398169163985</v>
      </c>
      <c r="AM991" s="24" t="s">
        <v>7698</v>
      </c>
      <c r="AN991" s="216" t="s">
        <v>6009</v>
      </c>
      <c r="AO991" s="216" t="s">
        <v>5971</v>
      </c>
      <c r="AP991" s="216" t="s">
        <v>6884</v>
      </c>
      <c r="AQ991" s="216" t="s">
        <v>6885</v>
      </c>
      <c r="AR991" s="216" t="s">
        <v>6916</v>
      </c>
      <c r="AS991" s="24" t="s">
        <v>5474</v>
      </c>
      <c r="AT991" s="24" t="s">
        <v>5978</v>
      </c>
      <c r="AU991" s="24" t="s">
        <v>6277</v>
      </c>
      <c r="AV991" s="24" t="s">
        <v>6017</v>
      </c>
      <c r="AW991" s="24" t="s">
        <v>5979</v>
      </c>
      <c r="AX991" s="24" t="s">
        <v>5970</v>
      </c>
      <c r="AY991" s="24" t="s">
        <v>6935</v>
      </c>
      <c r="AZ991" s="216" t="s">
        <v>7073</v>
      </c>
      <c r="BA991" s="216" t="s">
        <v>7070</v>
      </c>
      <c r="BB991" s="57" t="s">
        <v>5474</v>
      </c>
      <c r="BC991" s="202"/>
      <c r="BD991" s="24"/>
      <c r="BE991" s="151"/>
      <c r="BG991" s="151"/>
      <c r="BI991" s="151"/>
      <c r="BL991" s="152"/>
    </row>
    <row r="992" spans="1:64" s="169" customFormat="1">
      <c r="A992" s="24">
        <v>4563</v>
      </c>
      <c r="B992" s="24" t="s">
        <v>3251</v>
      </c>
      <c r="C992" s="57">
        <v>27.15</v>
      </c>
      <c r="D992" s="57">
        <v>27.15</v>
      </c>
      <c r="E992" s="57">
        <v>27.15</v>
      </c>
      <c r="F992" s="57">
        <v>27.15</v>
      </c>
      <c r="G992" s="57">
        <v>27.7</v>
      </c>
      <c r="H992" s="57">
        <v>28</v>
      </c>
      <c r="I992" s="57">
        <v>27.7</v>
      </c>
      <c r="J992" s="57">
        <v>28</v>
      </c>
      <c r="K992" s="57">
        <v>28.05</v>
      </c>
      <c r="L992" s="57">
        <v>29</v>
      </c>
      <c r="M992" s="57">
        <v>28.05</v>
      </c>
      <c r="N992" s="57">
        <v>29</v>
      </c>
      <c r="O992" s="63">
        <v>3.5714285714285698E-2</v>
      </c>
      <c r="P992" s="57">
        <v>2</v>
      </c>
      <c r="Q992" s="57">
        <v>4</v>
      </c>
      <c r="R992" s="57">
        <v>9.2353000000000005</v>
      </c>
      <c r="S992" s="57">
        <v>27.675000000000001</v>
      </c>
      <c r="T992" s="57">
        <v>29.226500000000001</v>
      </c>
      <c r="U992" s="57">
        <v>30.228899999999999</v>
      </c>
      <c r="V992" s="57">
        <v>27.675000000000001</v>
      </c>
      <c r="W992" s="57">
        <v>29.102900000000002</v>
      </c>
      <c r="X992" s="57">
        <v>30.223700000000001</v>
      </c>
      <c r="Y992" s="57">
        <v>27.837499999999999</v>
      </c>
      <c r="Z992" s="57">
        <v>29.0441</v>
      </c>
      <c r="AA992" s="57">
        <v>30.218399999999999</v>
      </c>
      <c r="AB992" s="57">
        <v>37.950000000000003</v>
      </c>
      <c r="AC992" s="57">
        <v>0</v>
      </c>
      <c r="AD992" s="57">
        <v>30.8</v>
      </c>
      <c r="AE992" s="57">
        <v>0</v>
      </c>
      <c r="AF992" s="64">
        <v>84.9679</v>
      </c>
      <c r="AG992" s="64">
        <v>69.959500000000006</v>
      </c>
      <c r="AH992" s="64">
        <v>89.750299999999996</v>
      </c>
      <c r="AI992" s="64">
        <v>76.5565</v>
      </c>
      <c r="AJ992" s="61">
        <v>0.4548611111111111</v>
      </c>
      <c r="AK992" s="216">
        <v>50</v>
      </c>
      <c r="AL992" s="62">
        <v>7.2427226251761638</v>
      </c>
      <c r="AM992" s="24" t="s">
        <v>7593</v>
      </c>
      <c r="AN992" s="216" t="s">
        <v>6009</v>
      </c>
      <c r="AO992" s="216" t="s">
        <v>5989</v>
      </c>
      <c r="AP992" s="216" t="s">
        <v>6884</v>
      </c>
      <c r="AQ992" s="216" t="s">
        <v>6885</v>
      </c>
      <c r="AR992" s="216" t="s">
        <v>6886</v>
      </c>
      <c r="AS992" s="24" t="s">
        <v>5474</v>
      </c>
      <c r="AT992" s="24" t="s">
        <v>6577</v>
      </c>
      <c r="AU992" s="24" t="s">
        <v>6493</v>
      </c>
      <c r="AV992" s="24" t="s">
        <v>6255</v>
      </c>
      <c r="AW992" s="24" t="s">
        <v>5979</v>
      </c>
      <c r="AX992" s="24" t="s">
        <v>5979</v>
      </c>
      <c r="AY992" s="24" t="s">
        <v>8012</v>
      </c>
      <c r="AZ992" s="216" t="s">
        <v>7281</v>
      </c>
      <c r="BA992" s="216" t="s">
        <v>6930</v>
      </c>
      <c r="BB992" s="57" t="s">
        <v>5474</v>
      </c>
      <c r="BC992" s="202"/>
      <c r="BD992" s="24"/>
      <c r="BE992" s="151"/>
      <c r="BG992" s="151"/>
      <c r="BI992" s="151"/>
      <c r="BL992" s="152"/>
    </row>
    <row r="993" spans="1:64" s="169" customFormat="1">
      <c r="A993" s="24">
        <v>4564</v>
      </c>
      <c r="B993" s="24" t="s">
        <v>3253</v>
      </c>
      <c r="C993" s="57">
        <v>44.3</v>
      </c>
      <c r="D993" s="57">
        <v>45</v>
      </c>
      <c r="E993" s="57">
        <v>43.85</v>
      </c>
      <c r="F993" s="57">
        <v>44.5</v>
      </c>
      <c r="G993" s="57">
        <v>44.95</v>
      </c>
      <c r="H993" s="57">
        <v>47.3</v>
      </c>
      <c r="I993" s="57">
        <v>43.85</v>
      </c>
      <c r="J993" s="57">
        <v>46</v>
      </c>
      <c r="K993" s="57">
        <v>46</v>
      </c>
      <c r="L993" s="57">
        <v>47.3</v>
      </c>
      <c r="M993" s="57">
        <v>45.65</v>
      </c>
      <c r="N993" s="57">
        <v>46.45</v>
      </c>
      <c r="O993" s="63">
        <v>9.7826086956521695E-3</v>
      </c>
      <c r="P993" s="57">
        <v>1567</v>
      </c>
      <c r="Q993" s="57">
        <v>1924</v>
      </c>
      <c r="R993" s="57">
        <v>2444.8000000000002</v>
      </c>
      <c r="S993" s="57">
        <v>42.27</v>
      </c>
      <c r="T993" s="57">
        <v>45.6325</v>
      </c>
      <c r="U993" s="57">
        <v>46.884999999999998</v>
      </c>
      <c r="V993" s="57">
        <v>43.66</v>
      </c>
      <c r="W993" s="57">
        <v>45.362499999999997</v>
      </c>
      <c r="X993" s="57">
        <v>46.952500000000001</v>
      </c>
      <c r="Y993" s="57">
        <v>44.36</v>
      </c>
      <c r="Z993" s="57">
        <v>45.125</v>
      </c>
      <c r="AA993" s="57">
        <v>47.02</v>
      </c>
      <c r="AB993" s="57">
        <v>55.7</v>
      </c>
      <c r="AC993" s="57">
        <v>27.05</v>
      </c>
      <c r="AD993" s="57">
        <v>52</v>
      </c>
      <c r="AE993" s="57">
        <v>38.1</v>
      </c>
      <c r="AF993" s="64">
        <v>65.813299999999998</v>
      </c>
      <c r="AG993" s="64">
        <v>44.859099999999998</v>
      </c>
      <c r="AH993" s="64">
        <v>74.129199999999997</v>
      </c>
      <c r="AI993" s="64">
        <v>54.6158</v>
      </c>
      <c r="AJ993" s="61">
        <v>0.4548611111111111</v>
      </c>
      <c r="AK993" s="216">
        <v>2000</v>
      </c>
      <c r="AL993" s="62">
        <v>2932.0872889533257</v>
      </c>
      <c r="AM993" s="24" t="s">
        <v>6315</v>
      </c>
      <c r="AN993" s="216" t="s">
        <v>6009</v>
      </c>
      <c r="AO993" s="216" t="s">
        <v>5961</v>
      </c>
      <c r="AP993" s="216" t="s">
        <v>6884</v>
      </c>
      <c r="AQ993" s="216" t="s">
        <v>6900</v>
      </c>
      <c r="AR993" s="216" t="s">
        <v>6886</v>
      </c>
      <c r="AS993" s="24" t="s">
        <v>5474</v>
      </c>
      <c r="AT993" s="24" t="s">
        <v>6066</v>
      </c>
      <c r="AU993" s="24" t="s">
        <v>6010</v>
      </c>
      <c r="AV993" s="24" t="s">
        <v>5963</v>
      </c>
      <c r="AW993" s="24" t="s">
        <v>5970</v>
      </c>
      <c r="AX993" s="24" t="s">
        <v>5990</v>
      </c>
      <c r="AY993" s="24" t="s">
        <v>8013</v>
      </c>
      <c r="AZ993" s="216" t="s">
        <v>6947</v>
      </c>
      <c r="BA993" s="216" t="s">
        <v>7310</v>
      </c>
      <c r="BB993" s="57" t="s">
        <v>5474</v>
      </c>
      <c r="BC993" s="202"/>
      <c r="BD993" s="24"/>
      <c r="BE993" s="151"/>
      <c r="BG993" s="151"/>
      <c r="BI993" s="151"/>
      <c r="BL993" s="152"/>
    </row>
    <row r="994" spans="1:64" s="169" customFormat="1">
      <c r="A994" s="24">
        <v>4566</v>
      </c>
      <c r="B994" s="24" t="s">
        <v>3256</v>
      </c>
      <c r="C994" s="57">
        <v>45.3</v>
      </c>
      <c r="D994" s="57">
        <v>46.55</v>
      </c>
      <c r="E994" s="57">
        <v>45.25</v>
      </c>
      <c r="F994" s="57">
        <v>46.55</v>
      </c>
      <c r="G994" s="57">
        <v>46.8</v>
      </c>
      <c r="H994" s="57">
        <v>46.9</v>
      </c>
      <c r="I994" s="57">
        <v>45.65</v>
      </c>
      <c r="J994" s="57">
        <v>46.2</v>
      </c>
      <c r="K994" s="57">
        <v>46.2</v>
      </c>
      <c r="L994" s="57">
        <v>46.8</v>
      </c>
      <c r="M994" s="57">
        <v>46.2</v>
      </c>
      <c r="N994" s="57">
        <v>46.65</v>
      </c>
      <c r="O994" s="63">
        <v>9.74025974025974E-3</v>
      </c>
      <c r="P994" s="57">
        <v>17</v>
      </c>
      <c r="Q994" s="57">
        <v>101</v>
      </c>
      <c r="R994" s="57">
        <v>90.65</v>
      </c>
      <c r="S994" s="57">
        <v>45.19</v>
      </c>
      <c r="T994" s="57">
        <v>46.762500000000003</v>
      </c>
      <c r="U994" s="57">
        <v>47.597499999999997</v>
      </c>
      <c r="V994" s="57">
        <v>45.64</v>
      </c>
      <c r="W994" s="57">
        <v>46.615000000000002</v>
      </c>
      <c r="X994" s="57">
        <v>47.574199999999998</v>
      </c>
      <c r="Y994" s="57">
        <v>45.87</v>
      </c>
      <c r="Z994" s="57">
        <v>46.542499999999997</v>
      </c>
      <c r="AA994" s="57">
        <v>47.556699999999999</v>
      </c>
      <c r="AB994" s="57">
        <v>78.400000000000006</v>
      </c>
      <c r="AC994" s="57">
        <v>34.799999999999997</v>
      </c>
      <c r="AD994" s="57">
        <v>49.55</v>
      </c>
      <c r="AE994" s="57">
        <v>42.6</v>
      </c>
      <c r="AF994" s="64">
        <v>56.18</v>
      </c>
      <c r="AG994" s="64">
        <v>42.4739</v>
      </c>
      <c r="AH994" s="64">
        <v>62.924999999999997</v>
      </c>
      <c r="AI994" s="64">
        <v>49.290900000000001</v>
      </c>
      <c r="AJ994" s="61">
        <v>0.4548611111111111</v>
      </c>
      <c r="AK994" s="216">
        <v>50</v>
      </c>
      <c r="AL994" s="62">
        <v>61.563142313997389</v>
      </c>
      <c r="AM994" s="24" t="s">
        <v>6899</v>
      </c>
      <c r="AN994" s="216" t="s">
        <v>6009</v>
      </c>
      <c r="AO994" s="216" t="s">
        <v>5961</v>
      </c>
      <c r="AP994" s="216" t="s">
        <v>6884</v>
      </c>
      <c r="AQ994" s="216" t="s">
        <v>6900</v>
      </c>
      <c r="AR994" s="216" t="s">
        <v>6886</v>
      </c>
      <c r="AS994" s="24" t="s">
        <v>5474</v>
      </c>
      <c r="AT994" s="24" t="s">
        <v>6254</v>
      </c>
      <c r="AU994" s="24" t="s">
        <v>5984</v>
      </c>
      <c r="AV994" s="24" t="s">
        <v>6055</v>
      </c>
      <c r="AW994" s="24" t="s">
        <v>5991</v>
      </c>
      <c r="AX994" s="24" t="s">
        <v>5979</v>
      </c>
      <c r="AY994" s="24" t="s">
        <v>7433</v>
      </c>
      <c r="AZ994" s="216" t="s">
        <v>6902</v>
      </c>
      <c r="BA994" s="216" t="s">
        <v>6967</v>
      </c>
      <c r="BB994" s="57" t="s">
        <v>6903</v>
      </c>
      <c r="BC994" s="202"/>
      <c r="BD994" s="24"/>
      <c r="BE994" s="151"/>
      <c r="BG994" s="151"/>
      <c r="BI994" s="151"/>
      <c r="BL994" s="152"/>
    </row>
    <row r="995" spans="1:64" s="169" customFormat="1">
      <c r="A995" s="24">
        <v>4568</v>
      </c>
      <c r="B995" s="24" t="s">
        <v>4502</v>
      </c>
      <c r="C995" s="57">
        <v>68.099999999999994</v>
      </c>
      <c r="D995" s="57">
        <v>69</v>
      </c>
      <c r="E995" s="57">
        <v>68.099999999999994</v>
      </c>
      <c r="F995" s="57">
        <v>68.5</v>
      </c>
      <c r="G995" s="57">
        <v>65</v>
      </c>
      <c r="H995" s="57">
        <v>65.2</v>
      </c>
      <c r="I995" s="57">
        <v>64.8</v>
      </c>
      <c r="J995" s="57">
        <v>65.099999999999994</v>
      </c>
      <c r="K995" s="57">
        <v>64.5</v>
      </c>
      <c r="L995" s="57">
        <v>64.599999999999994</v>
      </c>
      <c r="M995" s="57">
        <v>64.5</v>
      </c>
      <c r="N995" s="57">
        <v>64.5</v>
      </c>
      <c r="O995" s="63">
        <v>-9.2165898617511503E-3</v>
      </c>
      <c r="P995" s="57">
        <v>6</v>
      </c>
      <c r="Q995" s="57">
        <v>19</v>
      </c>
      <c r="R995" s="57">
        <v>17.3</v>
      </c>
      <c r="S995" s="57">
        <v>67.88</v>
      </c>
      <c r="T995" s="57">
        <v>69.62</v>
      </c>
      <c r="U995" s="57">
        <v>70.022400000000005</v>
      </c>
      <c r="V995" s="57">
        <v>67.36</v>
      </c>
      <c r="W995" s="57">
        <v>69.325000000000003</v>
      </c>
      <c r="X995" s="57">
        <v>69.944800000000001</v>
      </c>
      <c r="Y995" s="57">
        <v>66.680000000000007</v>
      </c>
      <c r="Z995" s="57">
        <v>69</v>
      </c>
      <c r="AA995" s="57">
        <v>69.856899999999996</v>
      </c>
      <c r="AB995" s="57">
        <v>80.3</v>
      </c>
      <c r="AC995" s="57">
        <v>62.5</v>
      </c>
      <c r="AD995" s="57">
        <v>72.7</v>
      </c>
      <c r="AE995" s="57">
        <v>64.5</v>
      </c>
      <c r="AF995" s="64">
        <v>23.338200000000001</v>
      </c>
      <c r="AG995" s="64">
        <v>20.599900000000002</v>
      </c>
      <c r="AH995" s="64">
        <v>15.5588</v>
      </c>
      <c r="AI995" s="64">
        <v>18.919499999999999</v>
      </c>
      <c r="AJ995" s="61">
        <v>0.4548611111111111</v>
      </c>
      <c r="AK995" s="216">
        <v>50</v>
      </c>
      <c r="AL995" s="62">
        <v>21.728167875528491</v>
      </c>
      <c r="AM995" s="24" t="s">
        <v>7824</v>
      </c>
      <c r="AN995" s="216" t="s">
        <v>5960</v>
      </c>
      <c r="AO995" s="216" t="s">
        <v>6047</v>
      </c>
      <c r="AP995" s="216" t="s">
        <v>6884</v>
      </c>
      <c r="AQ995" s="216" t="s">
        <v>6885</v>
      </c>
      <c r="AR995" s="216" t="s">
        <v>6916</v>
      </c>
      <c r="AS995" s="24" t="s">
        <v>6945</v>
      </c>
      <c r="AT995" s="24" t="s">
        <v>6055</v>
      </c>
      <c r="AU995" s="24" t="s">
        <v>6016</v>
      </c>
      <c r="AV995" s="24" t="s">
        <v>6122</v>
      </c>
      <c r="AW995" s="24" t="s">
        <v>6159</v>
      </c>
      <c r="AX995" s="24" t="s">
        <v>5979</v>
      </c>
      <c r="AY995" s="24" t="s">
        <v>8014</v>
      </c>
      <c r="AZ995" s="216" t="s">
        <v>7054</v>
      </c>
      <c r="BA995" s="216" t="s">
        <v>7070</v>
      </c>
      <c r="BB995" s="57" t="s">
        <v>5474</v>
      </c>
      <c r="BC995" s="202"/>
      <c r="BD995" s="24"/>
      <c r="BE995" s="151"/>
      <c r="BG995" s="151"/>
      <c r="BI995" s="151"/>
      <c r="BL995" s="152"/>
    </row>
    <row r="996" spans="1:64" s="169" customFormat="1">
      <c r="A996" s="24">
        <v>4571</v>
      </c>
      <c r="B996" s="24" t="s">
        <v>5743</v>
      </c>
      <c r="C996" s="57">
        <v>128.5</v>
      </c>
      <c r="D996" s="57">
        <v>132</v>
      </c>
      <c r="E996" s="57">
        <v>128.5</v>
      </c>
      <c r="F996" s="57">
        <v>130.5</v>
      </c>
      <c r="G996" s="57">
        <v>129.5</v>
      </c>
      <c r="H996" s="57">
        <v>130.5</v>
      </c>
      <c r="I996" s="57">
        <v>129.5</v>
      </c>
      <c r="J996" s="57">
        <v>130.5</v>
      </c>
      <c r="K996" s="57">
        <v>129.5</v>
      </c>
      <c r="L996" s="57">
        <v>130.5</v>
      </c>
      <c r="M996" s="57">
        <v>129.5</v>
      </c>
      <c r="N996" s="57">
        <v>130.5</v>
      </c>
      <c r="O996" s="63">
        <v>0</v>
      </c>
      <c r="P996" s="57">
        <v>11</v>
      </c>
      <c r="Q996" s="57">
        <v>38</v>
      </c>
      <c r="R996" s="57">
        <v>72.25</v>
      </c>
      <c r="S996" s="57">
        <v>129.1</v>
      </c>
      <c r="T996" s="57">
        <v>131.07499999999999</v>
      </c>
      <c r="U996" s="57">
        <v>131.44999999999999</v>
      </c>
      <c r="V996" s="57">
        <v>129.4</v>
      </c>
      <c r="W996" s="57">
        <v>131.4</v>
      </c>
      <c r="X996" s="57">
        <v>131.25829999999999</v>
      </c>
      <c r="Y996" s="57">
        <v>129.6</v>
      </c>
      <c r="Z996" s="57">
        <v>131.4</v>
      </c>
      <c r="AA996" s="57">
        <v>131.10830000000001</v>
      </c>
      <c r="AB996" s="57">
        <v>203</v>
      </c>
      <c r="AC996" s="57">
        <v>67.5</v>
      </c>
      <c r="AD996" s="57">
        <v>140</v>
      </c>
      <c r="AE996" s="57">
        <v>127</v>
      </c>
      <c r="AF996" s="64">
        <v>29.516500000000001</v>
      </c>
      <c r="AG996" s="64">
        <v>24.0929</v>
      </c>
      <c r="AH996" s="64">
        <v>39.122100000000003</v>
      </c>
      <c r="AI996" s="64">
        <v>29.102599999999999</v>
      </c>
      <c r="AJ996" s="61">
        <v>0.4548611111111111</v>
      </c>
      <c r="AK996" s="216">
        <v>50</v>
      </c>
      <c r="AL996" s="62">
        <v>39.834974438468905</v>
      </c>
      <c r="AM996" s="24" t="s">
        <v>6981</v>
      </c>
      <c r="AN996" s="216" t="s">
        <v>6009</v>
      </c>
      <c r="AO996" s="216" t="s">
        <v>5971</v>
      </c>
      <c r="AP996" s="216" t="s">
        <v>6884</v>
      </c>
      <c r="AQ996" s="216" t="s">
        <v>6885</v>
      </c>
      <c r="AR996" s="216" t="s">
        <v>6886</v>
      </c>
      <c r="AS996" s="24" t="s">
        <v>6887</v>
      </c>
      <c r="AT996" s="24" t="s">
        <v>6055</v>
      </c>
      <c r="AU996" s="24" t="s">
        <v>6493</v>
      </c>
      <c r="AV996" s="24" t="s">
        <v>6493</v>
      </c>
      <c r="AW996" s="24" t="s">
        <v>5979</v>
      </c>
      <c r="AX996" s="24" t="s">
        <v>5979</v>
      </c>
      <c r="AY996" s="24" t="s">
        <v>6975</v>
      </c>
      <c r="AZ996" s="216" t="s">
        <v>6953</v>
      </c>
      <c r="BA996" s="216" t="s">
        <v>6974</v>
      </c>
      <c r="BB996" s="57" t="s">
        <v>6944</v>
      </c>
      <c r="BC996" s="202"/>
      <c r="BD996" s="24"/>
      <c r="BE996" s="151"/>
      <c r="BG996" s="151"/>
      <c r="BI996" s="151"/>
      <c r="BL996" s="152"/>
    </row>
    <row r="997" spans="1:64" s="169" customFormat="1">
      <c r="A997" s="24">
        <v>4572</v>
      </c>
      <c r="B997" s="24" t="s">
        <v>5854</v>
      </c>
      <c r="C997" s="57">
        <v>99</v>
      </c>
      <c r="D997" s="57">
        <v>100.5</v>
      </c>
      <c r="E997" s="57">
        <v>98.7</v>
      </c>
      <c r="F997" s="57">
        <v>100.5</v>
      </c>
      <c r="G997" s="57">
        <v>101</v>
      </c>
      <c r="H997" s="57">
        <v>102</v>
      </c>
      <c r="I997" s="57">
        <v>100</v>
      </c>
      <c r="J997" s="57">
        <v>100</v>
      </c>
      <c r="K997" s="57">
        <v>100</v>
      </c>
      <c r="L997" s="57">
        <v>101</v>
      </c>
      <c r="M997" s="57">
        <v>100</v>
      </c>
      <c r="N997" s="57">
        <v>101</v>
      </c>
      <c r="O997" s="63">
        <v>0.01</v>
      </c>
      <c r="P997" s="57">
        <v>4</v>
      </c>
      <c r="Q997" s="57">
        <v>20</v>
      </c>
      <c r="R997" s="57">
        <v>102.4</v>
      </c>
      <c r="S997" s="57">
        <v>101.34</v>
      </c>
      <c r="T997" s="57">
        <v>107.66</v>
      </c>
      <c r="U997" s="57">
        <v>107.19</v>
      </c>
      <c r="V997" s="57">
        <v>100.64</v>
      </c>
      <c r="W997" s="57">
        <v>107.185</v>
      </c>
      <c r="X997" s="57">
        <v>107.2667</v>
      </c>
      <c r="Y997" s="57">
        <v>100.14</v>
      </c>
      <c r="Z997" s="57">
        <v>106.71</v>
      </c>
      <c r="AA997" s="57">
        <v>107.3617</v>
      </c>
      <c r="AB997" s="57">
        <v>125</v>
      </c>
      <c r="AC997" s="57">
        <v>70.7</v>
      </c>
      <c r="AD997" s="57">
        <v>120</v>
      </c>
      <c r="AE997" s="57">
        <v>97.7</v>
      </c>
      <c r="AF997" s="64">
        <v>17.5061</v>
      </c>
      <c r="AG997" s="64">
        <v>14.460800000000001</v>
      </c>
      <c r="AH997" s="64">
        <v>24.9237</v>
      </c>
      <c r="AI997" s="64">
        <v>17.948399999999999</v>
      </c>
      <c r="AJ997" s="61">
        <v>0.4548611111111111</v>
      </c>
      <c r="AK997" s="216">
        <v>50</v>
      </c>
      <c r="AL997" s="62">
        <v>14.485445250352328</v>
      </c>
      <c r="AM997" s="24" t="s">
        <v>6981</v>
      </c>
      <c r="AN997" s="216" t="s">
        <v>6009</v>
      </c>
      <c r="AO997" s="216" t="s">
        <v>6007</v>
      </c>
      <c r="AP997" s="216" t="s">
        <v>6884</v>
      </c>
      <c r="AQ997" s="216" t="s">
        <v>6885</v>
      </c>
      <c r="AR997" s="216" t="s">
        <v>6886</v>
      </c>
      <c r="AS997" s="24" t="s">
        <v>6887</v>
      </c>
      <c r="AT997" s="24" t="s">
        <v>6126</v>
      </c>
      <c r="AU997" s="24" t="s">
        <v>6130</v>
      </c>
      <c r="AV997" s="24" t="s">
        <v>6493</v>
      </c>
      <c r="AW997" s="24" t="s">
        <v>5979</v>
      </c>
      <c r="AX997" s="24" t="s">
        <v>5979</v>
      </c>
      <c r="AY997" s="24" t="s">
        <v>6957</v>
      </c>
      <c r="AZ997" s="216" t="s">
        <v>7060</v>
      </c>
      <c r="BA997" s="216" t="s">
        <v>7300</v>
      </c>
      <c r="BB997" s="57" t="s">
        <v>6898</v>
      </c>
      <c r="BC997" s="202"/>
      <c r="BD997" s="24"/>
      <c r="BE997" s="151"/>
      <c r="BG997" s="151"/>
      <c r="BI997" s="151"/>
      <c r="BL997" s="152"/>
    </row>
    <row r="998" spans="1:64" s="169" customFormat="1">
      <c r="A998" s="24">
        <v>4576</v>
      </c>
      <c r="B998" s="24" t="s">
        <v>5855</v>
      </c>
      <c r="C998" s="57">
        <v>101</v>
      </c>
      <c r="D998" s="57">
        <v>104.5</v>
      </c>
      <c r="E998" s="57">
        <v>101</v>
      </c>
      <c r="F998" s="57">
        <v>104</v>
      </c>
      <c r="G998" s="57">
        <v>105</v>
      </c>
      <c r="H998" s="57">
        <v>106</v>
      </c>
      <c r="I998" s="57">
        <v>104</v>
      </c>
      <c r="J998" s="57">
        <v>104</v>
      </c>
      <c r="K998" s="57">
        <v>103</v>
      </c>
      <c r="L998" s="57">
        <v>105</v>
      </c>
      <c r="M998" s="57">
        <v>103</v>
      </c>
      <c r="N998" s="57">
        <v>105</v>
      </c>
      <c r="O998" s="63">
        <v>9.6153846153846107E-3</v>
      </c>
      <c r="P998" s="57">
        <v>33</v>
      </c>
      <c r="Q998" s="57">
        <v>71</v>
      </c>
      <c r="R998" s="57">
        <v>158.80000000000001</v>
      </c>
      <c r="S998" s="57">
        <v>102.28</v>
      </c>
      <c r="T998" s="57">
        <v>111.87</v>
      </c>
      <c r="U998" s="57">
        <v>118.7983</v>
      </c>
      <c r="V998" s="57">
        <v>102.38</v>
      </c>
      <c r="W998" s="57">
        <v>111.045</v>
      </c>
      <c r="X998" s="57">
        <v>118.4233</v>
      </c>
      <c r="Y998" s="57">
        <v>102.38</v>
      </c>
      <c r="Z998" s="57">
        <v>110.47</v>
      </c>
      <c r="AA998" s="57">
        <v>118.02330000000001</v>
      </c>
      <c r="AB998" s="57">
        <v>179.5</v>
      </c>
      <c r="AC998" s="57">
        <v>71</v>
      </c>
      <c r="AD998" s="57">
        <v>123.5</v>
      </c>
      <c r="AE998" s="57">
        <v>98</v>
      </c>
      <c r="AF998" s="64">
        <v>24.8201</v>
      </c>
      <c r="AG998" s="64">
        <v>16.2392</v>
      </c>
      <c r="AH998" s="64">
        <v>34.4955</v>
      </c>
      <c r="AI998" s="64">
        <v>22.3246</v>
      </c>
      <c r="AJ998" s="61">
        <v>0.4548611111111111</v>
      </c>
      <c r="AK998" s="216">
        <v>50</v>
      </c>
      <c r="AL998" s="62">
        <v>119.5049233154067</v>
      </c>
      <c r="AM998" s="24" t="s">
        <v>6551</v>
      </c>
      <c r="AN998" s="216" t="s">
        <v>6009</v>
      </c>
      <c r="AO998" s="216" t="s">
        <v>6007</v>
      </c>
      <c r="AP998" s="216" t="s">
        <v>6884</v>
      </c>
      <c r="AQ998" s="216" t="s">
        <v>6885</v>
      </c>
      <c r="AR998" s="216" t="s">
        <v>6886</v>
      </c>
      <c r="AS998" s="24" t="s">
        <v>5474</v>
      </c>
      <c r="AT998" s="24" t="s">
        <v>6031</v>
      </c>
      <c r="AU998" s="24" t="s">
        <v>6130</v>
      </c>
      <c r="AV998" s="24" t="s">
        <v>6493</v>
      </c>
      <c r="AW998" s="24" t="s">
        <v>5979</v>
      </c>
      <c r="AX998" s="24" t="s">
        <v>5979</v>
      </c>
      <c r="AY998" s="24" t="s">
        <v>6935</v>
      </c>
      <c r="AZ998" s="216" t="s">
        <v>6947</v>
      </c>
      <c r="BA998" s="216" t="s">
        <v>7078</v>
      </c>
      <c r="BB998" s="57" t="s">
        <v>5474</v>
      </c>
      <c r="BC998" s="202"/>
      <c r="BD998" s="24"/>
      <c r="BE998" s="151"/>
      <c r="BG998" s="151"/>
      <c r="BI998" s="151"/>
      <c r="BL998" s="152"/>
    </row>
    <row r="999" spans="1:64" s="169" customFormat="1">
      <c r="A999" s="24">
        <v>4580</v>
      </c>
      <c r="B999" s="24" t="s">
        <v>5856</v>
      </c>
      <c r="C999" s="57">
        <v>90.2</v>
      </c>
      <c r="D999" s="57">
        <v>91</v>
      </c>
      <c r="E999" s="57">
        <v>90.2</v>
      </c>
      <c r="F999" s="57">
        <v>90.5</v>
      </c>
      <c r="G999" s="57">
        <v>90.2</v>
      </c>
      <c r="H999" s="57">
        <v>90.5</v>
      </c>
      <c r="I999" s="57">
        <v>90</v>
      </c>
      <c r="J999" s="57">
        <v>90.2</v>
      </c>
      <c r="K999" s="57">
        <v>90.1</v>
      </c>
      <c r="L999" s="57">
        <v>90.3</v>
      </c>
      <c r="M999" s="57">
        <v>90</v>
      </c>
      <c r="N999" s="57">
        <v>90.3</v>
      </c>
      <c r="O999" s="63">
        <v>1.10864745011086E-3</v>
      </c>
      <c r="P999" s="57">
        <v>27</v>
      </c>
      <c r="Q999" s="57">
        <v>46</v>
      </c>
      <c r="R999" s="57">
        <v>26.45</v>
      </c>
      <c r="S999" s="57">
        <v>90.02</v>
      </c>
      <c r="T999" s="57">
        <v>90.045000000000002</v>
      </c>
      <c r="U999" s="57">
        <v>90.256699999999995</v>
      </c>
      <c r="V999" s="57">
        <v>90.06</v>
      </c>
      <c r="W999" s="57">
        <v>90.06</v>
      </c>
      <c r="X999" s="57">
        <v>90.263300000000001</v>
      </c>
      <c r="Y999" s="57">
        <v>90.16</v>
      </c>
      <c r="Z999" s="57">
        <v>90.084999999999994</v>
      </c>
      <c r="AA999" s="57">
        <v>90.265000000000001</v>
      </c>
      <c r="AB999" s="57">
        <v>105</v>
      </c>
      <c r="AC999" s="57">
        <v>85.3</v>
      </c>
      <c r="AD999" s="57">
        <v>92</v>
      </c>
      <c r="AE999" s="57">
        <v>88.5</v>
      </c>
      <c r="AF999" s="64">
        <v>46.820099999999996</v>
      </c>
      <c r="AG999" s="64">
        <v>42.674500000000002</v>
      </c>
      <c r="AH999" s="64">
        <v>48.356200000000001</v>
      </c>
      <c r="AI999" s="64">
        <v>44.568399999999997</v>
      </c>
      <c r="AJ999" s="61">
        <v>0.4548611111111111</v>
      </c>
      <c r="AK999" s="216">
        <v>50</v>
      </c>
      <c r="AL999" s="62">
        <v>97.776755439878215</v>
      </c>
      <c r="AM999" s="24" t="s">
        <v>8015</v>
      </c>
      <c r="AN999" s="216" t="s">
        <v>6009</v>
      </c>
      <c r="AO999" s="216" t="s">
        <v>5971</v>
      </c>
      <c r="AP999" s="216" t="s">
        <v>6908</v>
      </c>
      <c r="AQ999" s="216" t="s">
        <v>6900</v>
      </c>
      <c r="AR999" s="216" t="s">
        <v>6886</v>
      </c>
      <c r="AS999" s="24" t="s">
        <v>7699</v>
      </c>
      <c r="AT999" s="24" t="s">
        <v>6055</v>
      </c>
      <c r="AU999" s="24" t="s">
        <v>6121</v>
      </c>
      <c r="AV999" s="24" t="s">
        <v>6126</v>
      </c>
      <c r="AW999" s="24" t="s">
        <v>5979</v>
      </c>
      <c r="AX999" s="24" t="s">
        <v>5991</v>
      </c>
      <c r="AY999" s="24" t="s">
        <v>7359</v>
      </c>
      <c r="AZ999" s="216" t="s">
        <v>7627</v>
      </c>
      <c r="BA999" s="216" t="s">
        <v>7467</v>
      </c>
      <c r="BB999" s="57" t="s">
        <v>6994</v>
      </c>
      <c r="BC999" s="202"/>
      <c r="BD999" s="24"/>
      <c r="BE999" s="151"/>
      <c r="BG999" s="151"/>
      <c r="BI999" s="151"/>
      <c r="BL999" s="152"/>
    </row>
    <row r="1000" spans="1:64" s="169" customFormat="1">
      <c r="A1000" s="24">
        <v>4581</v>
      </c>
      <c r="B1000" s="24" t="s">
        <v>5857</v>
      </c>
      <c r="C1000" s="57">
        <v>35.200000000000003</v>
      </c>
      <c r="D1000" s="57">
        <v>35.85</v>
      </c>
      <c r="E1000" s="57">
        <v>35.200000000000003</v>
      </c>
      <c r="F1000" s="57">
        <v>35.85</v>
      </c>
      <c r="G1000" s="57">
        <v>35.85</v>
      </c>
      <c r="H1000" s="57">
        <v>36.35</v>
      </c>
      <c r="I1000" s="57">
        <v>35.4</v>
      </c>
      <c r="J1000" s="57">
        <v>36.35</v>
      </c>
      <c r="K1000" s="57">
        <v>36.799999999999997</v>
      </c>
      <c r="L1000" s="57">
        <v>36.799999999999997</v>
      </c>
      <c r="M1000" s="57">
        <v>36.35</v>
      </c>
      <c r="N1000" s="57">
        <v>36.799999999999997</v>
      </c>
      <c r="O1000" s="63">
        <v>1.23796423658872E-2</v>
      </c>
      <c r="P1000" s="57">
        <v>11</v>
      </c>
      <c r="Q1000" s="57">
        <v>37</v>
      </c>
      <c r="R1000" s="57">
        <v>34.799999999999997</v>
      </c>
      <c r="S1000" s="57">
        <v>35.46</v>
      </c>
      <c r="T1000" s="57">
        <v>37.729999999999997</v>
      </c>
      <c r="U1000" s="57">
        <v>37.650799999999997</v>
      </c>
      <c r="V1000" s="57">
        <v>35.549999999999997</v>
      </c>
      <c r="W1000" s="57">
        <v>37.564999999999998</v>
      </c>
      <c r="X1000" s="57">
        <v>37.652500000000003</v>
      </c>
      <c r="Y1000" s="57">
        <v>35.700000000000003</v>
      </c>
      <c r="Z1000" s="57">
        <v>37.465000000000003</v>
      </c>
      <c r="AA1000" s="57">
        <v>37.6342</v>
      </c>
      <c r="AB1000" s="57">
        <v>43.75</v>
      </c>
      <c r="AC1000" s="57">
        <v>34.450000000000003</v>
      </c>
      <c r="AD1000" s="57">
        <v>39.799999999999997</v>
      </c>
      <c r="AE1000" s="57">
        <v>34.450000000000003</v>
      </c>
      <c r="AF1000" s="64">
        <v>34.358199999999997</v>
      </c>
      <c r="AG1000" s="64">
        <v>23.026299999999999</v>
      </c>
      <c r="AH1000" s="64">
        <v>48.588500000000003</v>
      </c>
      <c r="AI1000" s="64">
        <v>31.547000000000001</v>
      </c>
      <c r="AJ1000" s="61">
        <v>0.4548611111111111</v>
      </c>
      <c r="AK1000" s="216">
        <v>50</v>
      </c>
      <c r="AL1000" s="62">
        <v>39.834974438468905</v>
      </c>
      <c r="AM1000" s="24" t="s">
        <v>7243</v>
      </c>
      <c r="AN1000" s="216" t="s">
        <v>6009</v>
      </c>
      <c r="AO1000" s="216" t="s">
        <v>5971</v>
      </c>
      <c r="AP1000" s="216" t="s">
        <v>6884</v>
      </c>
      <c r="AQ1000" s="216" t="s">
        <v>6885</v>
      </c>
      <c r="AR1000" s="216" t="s">
        <v>6886</v>
      </c>
      <c r="AS1000" s="24" t="s">
        <v>5474</v>
      </c>
      <c r="AT1000" s="24" t="s">
        <v>6493</v>
      </c>
      <c r="AU1000" s="24" t="s">
        <v>6126</v>
      </c>
      <c r="AV1000" s="24" t="s">
        <v>6650</v>
      </c>
      <c r="AW1000" s="24" t="s">
        <v>5979</v>
      </c>
      <c r="AX1000" s="24" t="s">
        <v>6159</v>
      </c>
      <c r="AY1000" s="24" t="s">
        <v>7122</v>
      </c>
      <c r="AZ1000" s="216" t="s">
        <v>7264</v>
      </c>
      <c r="BA1000" s="216" t="s">
        <v>8016</v>
      </c>
      <c r="BB1000" s="57" t="s">
        <v>5474</v>
      </c>
      <c r="BC1000" s="202"/>
      <c r="BD1000" s="24"/>
      <c r="BE1000" s="151"/>
      <c r="BG1000" s="151"/>
      <c r="BI1000" s="151"/>
      <c r="BL1000" s="152"/>
    </row>
    <row r="1001" spans="1:64" s="169" customFormat="1">
      <c r="A1001" s="24">
        <v>4582</v>
      </c>
      <c r="B1001" s="24" t="s">
        <v>5744</v>
      </c>
      <c r="C1001" s="57">
        <v>48.2</v>
      </c>
      <c r="D1001" s="57">
        <v>50.5</v>
      </c>
      <c r="E1001" s="57">
        <v>48.2</v>
      </c>
      <c r="F1001" s="57">
        <v>50</v>
      </c>
      <c r="G1001" s="57">
        <v>50</v>
      </c>
      <c r="H1001" s="57">
        <v>50.3</v>
      </c>
      <c r="I1001" s="57">
        <v>49.5</v>
      </c>
      <c r="J1001" s="57">
        <v>50.2</v>
      </c>
      <c r="K1001" s="57">
        <v>50.2</v>
      </c>
      <c r="L1001" s="57">
        <v>50.2</v>
      </c>
      <c r="M1001" s="57">
        <v>49.45</v>
      </c>
      <c r="N1001" s="57">
        <v>49.8</v>
      </c>
      <c r="O1001" s="63">
        <v>-2.80336403684421E-3</v>
      </c>
      <c r="P1001" s="57">
        <v>16</v>
      </c>
      <c r="Q1001" s="57">
        <v>86</v>
      </c>
      <c r="R1001" s="57">
        <v>97.65</v>
      </c>
      <c r="S1001" s="57">
        <v>48.86</v>
      </c>
      <c r="T1001" s="57">
        <v>49.585000000000001</v>
      </c>
      <c r="U1001" s="57">
        <v>54.3367</v>
      </c>
      <c r="V1001" s="57">
        <v>48.99</v>
      </c>
      <c r="W1001" s="57">
        <v>49.57</v>
      </c>
      <c r="X1001" s="57">
        <v>54.128300000000003</v>
      </c>
      <c r="Y1001" s="57">
        <v>49.23</v>
      </c>
      <c r="Z1001" s="57">
        <v>49.604999999999997</v>
      </c>
      <c r="AA1001" s="57">
        <v>53.914999999999999</v>
      </c>
      <c r="AB1001" s="57"/>
      <c r="AC1001" s="57"/>
      <c r="AD1001" s="57">
        <v>51.5</v>
      </c>
      <c r="AE1001" s="57">
        <v>46.75</v>
      </c>
      <c r="AF1001" s="64">
        <v>58.1068</v>
      </c>
      <c r="AG1001" s="64">
        <v>44.738</v>
      </c>
      <c r="AH1001" s="64">
        <v>63.235900000000001</v>
      </c>
      <c r="AI1001" s="64">
        <v>50.9039</v>
      </c>
      <c r="AJ1001" s="61">
        <v>0.4548611111111111</v>
      </c>
      <c r="AK1001" s="216">
        <v>50</v>
      </c>
      <c r="AL1001" s="62">
        <v>57.941781001409311</v>
      </c>
      <c r="AM1001" s="24" t="s">
        <v>6015</v>
      </c>
      <c r="AN1001" s="216" t="s">
        <v>6009</v>
      </c>
      <c r="AO1001" s="216" t="s">
        <v>5961</v>
      </c>
      <c r="AP1001" s="216" t="s">
        <v>6884</v>
      </c>
      <c r="AQ1001" s="216" t="s">
        <v>6900</v>
      </c>
      <c r="AR1001" s="216" t="s">
        <v>6886</v>
      </c>
      <c r="AS1001" s="24" t="s">
        <v>7429</v>
      </c>
      <c r="AT1001" s="24" t="s">
        <v>6013</v>
      </c>
      <c r="AU1001" s="24" t="s">
        <v>6452</v>
      </c>
      <c r="AV1001" s="24" t="s">
        <v>6017</v>
      </c>
      <c r="AW1001" s="24" t="s">
        <v>5979</v>
      </c>
      <c r="AX1001" s="24" t="s">
        <v>5970</v>
      </c>
      <c r="AY1001" s="24" t="s">
        <v>7590</v>
      </c>
      <c r="AZ1001" s="216" t="s">
        <v>6976</v>
      </c>
      <c r="BA1001" s="216" t="s">
        <v>7501</v>
      </c>
      <c r="BB1001" s="57" t="s">
        <v>7017</v>
      </c>
      <c r="BC1001" s="202"/>
      <c r="BD1001" s="24"/>
      <c r="BE1001" s="151"/>
      <c r="BG1001" s="151"/>
      <c r="BI1001" s="151"/>
      <c r="BL1001" s="152"/>
    </row>
    <row r="1002" spans="1:64" s="169" customFormat="1">
      <c r="A1002" s="24">
        <v>4583</v>
      </c>
      <c r="B1002" s="24" t="s">
        <v>5777</v>
      </c>
      <c r="C1002" s="57">
        <v>303</v>
      </c>
      <c r="D1002" s="57">
        <v>311</v>
      </c>
      <c r="E1002" s="57">
        <v>296.5</v>
      </c>
      <c r="F1002" s="57">
        <v>309</v>
      </c>
      <c r="G1002" s="57">
        <v>301</v>
      </c>
      <c r="H1002" s="57">
        <v>311</v>
      </c>
      <c r="I1002" s="57">
        <v>301</v>
      </c>
      <c r="J1002" s="57">
        <v>311</v>
      </c>
      <c r="K1002" s="57">
        <v>301</v>
      </c>
      <c r="L1002" s="57">
        <v>309</v>
      </c>
      <c r="M1002" s="57">
        <v>299</v>
      </c>
      <c r="N1002" s="57">
        <v>300</v>
      </c>
      <c r="O1002" s="63">
        <v>-1.80032733224222E-2</v>
      </c>
      <c r="P1002" s="57">
        <v>6</v>
      </c>
      <c r="Q1002" s="57">
        <v>2</v>
      </c>
      <c r="R1002" s="57">
        <v>23.578900000000001</v>
      </c>
      <c r="S1002" s="57">
        <v>303.8</v>
      </c>
      <c r="T1002" s="57">
        <v>277.57889999999998</v>
      </c>
      <c r="U1002" s="57">
        <v>267.83330000000001</v>
      </c>
      <c r="V1002" s="57">
        <v>306</v>
      </c>
      <c r="W1002" s="57">
        <v>280.28949999999998</v>
      </c>
      <c r="X1002" s="57">
        <v>268.6404</v>
      </c>
      <c r="Y1002" s="57">
        <v>305.39999999999998</v>
      </c>
      <c r="Z1002" s="57">
        <v>282.5</v>
      </c>
      <c r="AA1002" s="57">
        <v>269.30700000000002</v>
      </c>
      <c r="AB1002" s="57"/>
      <c r="AC1002" s="57"/>
      <c r="AD1002" s="57">
        <v>317</v>
      </c>
      <c r="AE1002" s="57">
        <v>254</v>
      </c>
      <c r="AF1002" s="64">
        <v>81.103300000000004</v>
      </c>
      <c r="AG1002" s="64">
        <v>78.181600000000003</v>
      </c>
      <c r="AH1002" s="64">
        <v>70.735500000000002</v>
      </c>
      <c r="AI1002" s="64">
        <v>75.699600000000004</v>
      </c>
      <c r="AJ1002" s="61">
        <v>0.4548611111111111</v>
      </c>
      <c r="AK1002" s="216">
        <v>50</v>
      </c>
      <c r="AL1002" s="62">
        <v>21.728167875528491</v>
      </c>
      <c r="AM1002" s="24" t="s">
        <v>6597</v>
      </c>
      <c r="AN1002" s="216" t="s">
        <v>5960</v>
      </c>
      <c r="AO1002" s="216" t="s">
        <v>5989</v>
      </c>
      <c r="AP1002" s="216" t="s">
        <v>6908</v>
      </c>
      <c r="AQ1002" s="216" t="s">
        <v>6900</v>
      </c>
      <c r="AR1002" s="216" t="s">
        <v>6916</v>
      </c>
      <c r="AS1002" s="24" t="s">
        <v>7439</v>
      </c>
      <c r="AT1002" s="24" t="s">
        <v>6016</v>
      </c>
      <c r="AU1002" s="24" t="s">
        <v>6255</v>
      </c>
      <c r="AV1002" s="24" t="s">
        <v>6027</v>
      </c>
      <c r="AW1002" s="24" t="s">
        <v>6033</v>
      </c>
      <c r="AX1002" s="24" t="s">
        <v>5965</v>
      </c>
      <c r="AY1002" s="24" t="s">
        <v>7089</v>
      </c>
      <c r="AZ1002" s="216" t="s">
        <v>7635</v>
      </c>
      <c r="BA1002" s="216" t="s">
        <v>7107</v>
      </c>
      <c r="BB1002" s="57" t="s">
        <v>5474</v>
      </c>
      <c r="BC1002" s="202"/>
      <c r="BD1002" s="24"/>
      <c r="BE1002" s="151"/>
      <c r="BG1002" s="151"/>
      <c r="BI1002" s="151"/>
      <c r="BL1002" s="152"/>
    </row>
    <row r="1003" spans="1:64" s="169" customFormat="1">
      <c r="A1003" s="24">
        <v>4609</v>
      </c>
      <c r="B1003" s="24" t="s">
        <v>976</v>
      </c>
      <c r="C1003" s="57">
        <v>8.08</v>
      </c>
      <c r="D1003" s="57">
        <v>8.08</v>
      </c>
      <c r="E1003" s="57">
        <v>8.08</v>
      </c>
      <c r="F1003" s="57">
        <v>8.08</v>
      </c>
      <c r="G1003" s="57">
        <v>8.43</v>
      </c>
      <c r="H1003" s="57">
        <v>8.8800000000000008</v>
      </c>
      <c r="I1003" s="57">
        <v>8.0500000000000007</v>
      </c>
      <c r="J1003" s="57">
        <v>8.0500000000000007</v>
      </c>
      <c r="K1003" s="57">
        <v>8.16</v>
      </c>
      <c r="L1003" s="57">
        <v>8.17</v>
      </c>
      <c r="M1003" s="57">
        <v>8.16</v>
      </c>
      <c r="N1003" s="57">
        <v>8.16</v>
      </c>
      <c r="O1003" s="63">
        <v>1.3664596273291901E-2</v>
      </c>
      <c r="P1003" s="57">
        <v>4</v>
      </c>
      <c r="Q1003" s="57">
        <v>24</v>
      </c>
      <c r="R1003" s="57">
        <v>12.7692</v>
      </c>
      <c r="S1003" s="57">
        <v>7.9932999999999996</v>
      </c>
      <c r="T1003" s="57">
        <v>7.9992000000000001</v>
      </c>
      <c r="U1003" s="57">
        <v>8.0876000000000001</v>
      </c>
      <c r="V1003" s="57">
        <v>8.07</v>
      </c>
      <c r="W1003" s="57">
        <v>8.0030999999999999</v>
      </c>
      <c r="X1003" s="57">
        <v>8.0868000000000002</v>
      </c>
      <c r="Y1003" s="57">
        <v>8.0967000000000002</v>
      </c>
      <c r="Z1003" s="57">
        <v>8.0153999999999996</v>
      </c>
      <c r="AA1003" s="57">
        <v>8.0901999999999994</v>
      </c>
      <c r="AB1003" s="57">
        <v>9.2200000000000006</v>
      </c>
      <c r="AC1003" s="57">
        <v>7</v>
      </c>
      <c r="AD1003" s="57">
        <v>8.8800000000000008</v>
      </c>
      <c r="AE1003" s="57">
        <v>7.33</v>
      </c>
      <c r="AF1003" s="64"/>
      <c r="AG1003" s="64"/>
      <c r="AH1003" s="64"/>
      <c r="AI1003" s="64"/>
      <c r="AJ1003" s="61">
        <v>0.4513888888888889</v>
      </c>
      <c r="AK1003" s="216">
        <v>50</v>
      </c>
      <c r="AL1003" s="62">
        <v>15.15250371259819</v>
      </c>
      <c r="AM1003" s="24" t="s">
        <v>6123</v>
      </c>
      <c r="AN1003" s="216" t="s">
        <v>5993</v>
      </c>
      <c r="AO1003" s="216" t="s">
        <v>5993</v>
      </c>
      <c r="AP1003" s="216" t="s">
        <v>6908</v>
      </c>
      <c r="AQ1003" s="216" t="s">
        <v>6900</v>
      </c>
      <c r="AR1003" s="216" t="s">
        <v>6886</v>
      </c>
      <c r="AS1003" s="24" t="s">
        <v>7153</v>
      </c>
      <c r="AT1003" s="24" t="s">
        <v>6577</v>
      </c>
      <c r="AU1003" s="24" t="s">
        <v>6004</v>
      </c>
      <c r="AV1003" s="24" t="s">
        <v>6122</v>
      </c>
      <c r="AW1003" s="24" t="s">
        <v>6159</v>
      </c>
      <c r="AX1003" s="24" t="s">
        <v>5979</v>
      </c>
      <c r="AY1003" s="24" t="s">
        <v>7044</v>
      </c>
      <c r="AZ1003" s="216" t="s">
        <v>7646</v>
      </c>
      <c r="BA1003" s="216" t="s">
        <v>7326</v>
      </c>
      <c r="BB1003" s="57" t="s">
        <v>7217</v>
      </c>
      <c r="BC1003" s="202"/>
      <c r="BD1003" s="24"/>
      <c r="BE1003" s="151"/>
      <c r="BG1003" s="151"/>
      <c r="BI1003" s="151"/>
      <c r="BL1003" s="152"/>
    </row>
    <row r="1004" spans="1:64" s="169" customFormat="1">
      <c r="A1004" s="24">
        <v>4702</v>
      </c>
      <c r="B1004" s="24" t="s">
        <v>977</v>
      </c>
      <c r="C1004" s="57">
        <v>12.65</v>
      </c>
      <c r="D1004" s="57">
        <v>12.95</v>
      </c>
      <c r="E1004" s="57">
        <v>12.65</v>
      </c>
      <c r="F1004" s="57">
        <v>12.85</v>
      </c>
      <c r="G1004" s="57">
        <v>13</v>
      </c>
      <c r="H1004" s="57">
        <v>13.3</v>
      </c>
      <c r="I1004" s="57">
        <v>12.8</v>
      </c>
      <c r="J1004" s="57">
        <v>12.85</v>
      </c>
      <c r="K1004" s="57">
        <v>13.2</v>
      </c>
      <c r="L1004" s="57">
        <v>13.2</v>
      </c>
      <c r="M1004" s="57">
        <v>12.9</v>
      </c>
      <c r="N1004" s="57">
        <v>12.9</v>
      </c>
      <c r="O1004" s="63">
        <v>3.8910505836575798E-3</v>
      </c>
      <c r="P1004" s="57">
        <v>8</v>
      </c>
      <c r="Q1004" s="57">
        <v>717</v>
      </c>
      <c r="R1004" s="57">
        <v>729.6</v>
      </c>
      <c r="S1004" s="57">
        <v>12.55</v>
      </c>
      <c r="T1004" s="57">
        <v>13.59</v>
      </c>
      <c r="U1004" s="57">
        <v>14.0792</v>
      </c>
      <c r="V1004" s="57">
        <v>12.68</v>
      </c>
      <c r="W1004" s="57">
        <v>13.505000000000001</v>
      </c>
      <c r="X1004" s="57">
        <v>14.0533</v>
      </c>
      <c r="Y1004" s="57">
        <v>12.72</v>
      </c>
      <c r="Z1004" s="57">
        <v>13.442500000000001</v>
      </c>
      <c r="AA1004" s="57">
        <v>14.0283</v>
      </c>
      <c r="AB1004" s="57">
        <v>20.95</v>
      </c>
      <c r="AC1004" s="57">
        <v>9.09</v>
      </c>
      <c r="AD1004" s="57">
        <v>15.75</v>
      </c>
      <c r="AE1004" s="57">
        <v>12.15</v>
      </c>
      <c r="AF1004" s="64">
        <v>36.4298</v>
      </c>
      <c r="AG1004" s="64">
        <v>23.163799999999998</v>
      </c>
      <c r="AH1004" s="64">
        <v>46.025700000000001</v>
      </c>
      <c r="AI1004" s="64">
        <v>30.784400000000002</v>
      </c>
      <c r="AJ1004" s="61">
        <v>0.4513888888888889</v>
      </c>
      <c r="AK1004" s="216">
        <v>50</v>
      </c>
      <c r="AL1004" s="62">
        <v>30.305007425196379</v>
      </c>
      <c r="AM1004" s="24" t="s">
        <v>6633</v>
      </c>
      <c r="AN1004" s="216" t="s">
        <v>6009</v>
      </c>
      <c r="AO1004" s="216" t="s">
        <v>5971</v>
      </c>
      <c r="AP1004" s="216" t="s">
        <v>6884</v>
      </c>
      <c r="AQ1004" s="216" t="s">
        <v>6885</v>
      </c>
      <c r="AR1004" s="216" t="s">
        <v>6886</v>
      </c>
      <c r="AS1004" s="24" t="s">
        <v>5474</v>
      </c>
      <c r="AT1004" s="24" t="s">
        <v>6055</v>
      </c>
      <c r="AU1004" s="24" t="s">
        <v>6000</v>
      </c>
      <c r="AV1004" s="24" t="s">
        <v>6527</v>
      </c>
      <c r="AW1004" s="24" t="s">
        <v>5979</v>
      </c>
      <c r="AX1004" s="24" t="s">
        <v>5979</v>
      </c>
      <c r="AY1004" s="24" t="s">
        <v>7103</v>
      </c>
      <c r="AZ1004" s="216" t="s">
        <v>6896</v>
      </c>
      <c r="BA1004" s="216" t="s">
        <v>7504</v>
      </c>
      <c r="BB1004" s="57" t="s">
        <v>5474</v>
      </c>
      <c r="BC1004" s="202"/>
      <c r="BD1004" s="24"/>
      <c r="BE1004" s="151"/>
      <c r="BG1004" s="151"/>
      <c r="BI1004" s="151"/>
      <c r="BL1004" s="152"/>
    </row>
    <row r="1005" spans="1:64" s="169" customFormat="1">
      <c r="A1005" s="24">
        <v>4707</v>
      </c>
      <c r="B1005" s="24" t="s">
        <v>979</v>
      </c>
      <c r="C1005" s="57">
        <v>12.7</v>
      </c>
      <c r="D1005" s="57">
        <v>13.05</v>
      </c>
      <c r="E1005" s="57">
        <v>12.7</v>
      </c>
      <c r="F1005" s="57">
        <v>13</v>
      </c>
      <c r="G1005" s="57">
        <v>13.1</v>
      </c>
      <c r="H1005" s="57">
        <v>13.1</v>
      </c>
      <c r="I1005" s="57">
        <v>12.8</v>
      </c>
      <c r="J1005" s="57">
        <v>12.9</v>
      </c>
      <c r="K1005" s="57">
        <v>12.9</v>
      </c>
      <c r="L1005" s="57">
        <v>13.05</v>
      </c>
      <c r="M1005" s="57">
        <v>12.9</v>
      </c>
      <c r="N1005" s="57">
        <v>12.95</v>
      </c>
      <c r="O1005" s="63">
        <v>3.8759689922480598E-3</v>
      </c>
      <c r="P1005" s="57">
        <v>116</v>
      </c>
      <c r="Q1005" s="57">
        <v>435</v>
      </c>
      <c r="R1005" s="57">
        <v>572.25</v>
      </c>
      <c r="S1005" s="57">
        <v>12.87</v>
      </c>
      <c r="T1005" s="57">
        <v>13.2425</v>
      </c>
      <c r="U1005" s="57">
        <v>13.326700000000001</v>
      </c>
      <c r="V1005" s="57">
        <v>12.88</v>
      </c>
      <c r="W1005" s="57">
        <v>13.205</v>
      </c>
      <c r="X1005" s="57">
        <v>13.324199999999999</v>
      </c>
      <c r="Y1005" s="57">
        <v>12.87</v>
      </c>
      <c r="Z1005" s="57">
        <v>13.182499999999999</v>
      </c>
      <c r="AA1005" s="57">
        <v>13.32</v>
      </c>
      <c r="AB1005" s="57">
        <v>15.65</v>
      </c>
      <c r="AC1005" s="57">
        <v>10.45</v>
      </c>
      <c r="AD1005" s="57">
        <v>13.6</v>
      </c>
      <c r="AE1005" s="57">
        <v>12.55</v>
      </c>
      <c r="AF1005" s="64">
        <v>33.475099999999998</v>
      </c>
      <c r="AG1005" s="64">
        <v>28.9697</v>
      </c>
      <c r="AH1005" s="64">
        <v>36.351799999999997</v>
      </c>
      <c r="AI1005" s="64">
        <v>31.430399999999999</v>
      </c>
      <c r="AJ1005" s="61">
        <v>0.4513888888888889</v>
      </c>
      <c r="AK1005" s="216">
        <v>150</v>
      </c>
      <c r="AL1005" s="62">
        <v>253.0836951388589</v>
      </c>
      <c r="AM1005" s="24" t="s">
        <v>6610</v>
      </c>
      <c r="AN1005" s="216" t="s">
        <v>6009</v>
      </c>
      <c r="AO1005" s="216" t="s">
        <v>5971</v>
      </c>
      <c r="AP1005" s="216" t="s">
        <v>6884</v>
      </c>
      <c r="AQ1005" s="216" t="s">
        <v>6885</v>
      </c>
      <c r="AR1005" s="216" t="s">
        <v>6886</v>
      </c>
      <c r="AS1005" s="24" t="s">
        <v>6887</v>
      </c>
      <c r="AT1005" s="24" t="s">
        <v>6031</v>
      </c>
      <c r="AU1005" s="24" t="s">
        <v>6017</v>
      </c>
      <c r="AV1005" s="24" t="s">
        <v>6492</v>
      </c>
      <c r="AW1005" s="24" t="s">
        <v>5996</v>
      </c>
      <c r="AX1005" s="24" t="s">
        <v>5979</v>
      </c>
      <c r="AY1005" s="24" t="s">
        <v>7256</v>
      </c>
      <c r="AZ1005" s="216" t="s">
        <v>7058</v>
      </c>
      <c r="BA1005" s="216" t="s">
        <v>7012</v>
      </c>
      <c r="BB1005" s="57" t="s">
        <v>5474</v>
      </c>
      <c r="BC1005" s="202"/>
      <c r="BD1005" s="24"/>
      <c r="BE1005" s="151"/>
      <c r="BG1005" s="151"/>
      <c r="BI1005" s="151"/>
      <c r="BL1005" s="152"/>
    </row>
    <row r="1006" spans="1:64" s="169" customFormat="1">
      <c r="A1006" s="24">
        <v>4711</v>
      </c>
      <c r="B1006" s="24" t="s">
        <v>980</v>
      </c>
      <c r="C1006" s="57">
        <v>17</v>
      </c>
      <c r="D1006" s="57">
        <v>17.149999999999999</v>
      </c>
      <c r="E1006" s="57">
        <v>16.95</v>
      </c>
      <c r="F1006" s="57">
        <v>17.05</v>
      </c>
      <c r="G1006" s="57">
        <v>17.05</v>
      </c>
      <c r="H1006" s="57">
        <v>17.2</v>
      </c>
      <c r="I1006" s="57">
        <v>17.05</v>
      </c>
      <c r="J1006" s="57">
        <v>17.100000000000001</v>
      </c>
      <c r="K1006" s="57">
        <v>17.100000000000001</v>
      </c>
      <c r="L1006" s="57">
        <v>17.100000000000001</v>
      </c>
      <c r="M1006" s="57">
        <v>17.100000000000001</v>
      </c>
      <c r="N1006" s="57">
        <v>17.100000000000001</v>
      </c>
      <c r="O1006" s="63">
        <v>0</v>
      </c>
      <c r="P1006" s="57">
        <v>2</v>
      </c>
      <c r="Q1006" s="57">
        <v>42</v>
      </c>
      <c r="R1006" s="57">
        <v>74.599999999999994</v>
      </c>
      <c r="S1006" s="57">
        <v>17.02</v>
      </c>
      <c r="T1006" s="57">
        <v>17.3675</v>
      </c>
      <c r="U1006" s="57">
        <v>18.383299999999998</v>
      </c>
      <c r="V1006" s="57">
        <v>17.05</v>
      </c>
      <c r="W1006" s="57">
        <v>17.350000000000001</v>
      </c>
      <c r="X1006" s="57">
        <v>18.350000000000001</v>
      </c>
      <c r="Y1006" s="57">
        <v>17.04</v>
      </c>
      <c r="Z1006" s="57">
        <v>17.34</v>
      </c>
      <c r="AA1006" s="57">
        <v>18.319199999999999</v>
      </c>
      <c r="AB1006" s="57">
        <v>21</v>
      </c>
      <c r="AC1006" s="57">
        <v>13.2</v>
      </c>
      <c r="AD1006" s="57">
        <v>18.350000000000001</v>
      </c>
      <c r="AE1006" s="57">
        <v>16.8</v>
      </c>
      <c r="AF1006" s="64">
        <v>22.500800000000002</v>
      </c>
      <c r="AG1006" s="64">
        <v>20.963799999999999</v>
      </c>
      <c r="AH1006" s="64">
        <v>25.526900000000001</v>
      </c>
      <c r="AI1006" s="64">
        <v>22.4849</v>
      </c>
      <c r="AJ1006" s="61">
        <v>0.4513888888888889</v>
      </c>
      <c r="AK1006" s="216">
        <v>50</v>
      </c>
      <c r="AL1006" s="62">
        <v>7.5762518562990948</v>
      </c>
      <c r="AM1006" s="24" t="s">
        <v>6806</v>
      </c>
      <c r="AN1006" s="216" t="s">
        <v>6009</v>
      </c>
      <c r="AO1006" s="216" t="s">
        <v>6007</v>
      </c>
      <c r="AP1006" s="216" t="s">
        <v>6884</v>
      </c>
      <c r="AQ1006" s="216" t="s">
        <v>6885</v>
      </c>
      <c r="AR1006" s="216" t="s">
        <v>6886</v>
      </c>
      <c r="AS1006" s="24" t="s">
        <v>6887</v>
      </c>
      <c r="AT1006" s="24" t="s">
        <v>6016</v>
      </c>
      <c r="AU1006" s="24" t="s">
        <v>6492</v>
      </c>
      <c r="AV1006" s="24" t="s">
        <v>6577</v>
      </c>
      <c r="AW1006" s="24" t="s">
        <v>5979</v>
      </c>
      <c r="AX1006" s="24" t="s">
        <v>5979</v>
      </c>
      <c r="AY1006" s="24" t="s">
        <v>7128</v>
      </c>
      <c r="AZ1006" s="216" t="s">
        <v>7210</v>
      </c>
      <c r="BA1006" s="216" t="s">
        <v>6897</v>
      </c>
      <c r="BB1006" s="57" t="s">
        <v>5474</v>
      </c>
      <c r="BC1006" s="202"/>
      <c r="BD1006" s="24"/>
      <c r="BE1006" s="151"/>
      <c r="BG1006" s="151"/>
      <c r="BI1006" s="151"/>
      <c r="BL1006" s="152"/>
    </row>
    <row r="1007" spans="1:64" s="169" customFormat="1">
      <c r="A1007" s="24">
        <v>4714</v>
      </c>
      <c r="B1007" s="24" t="s">
        <v>982</v>
      </c>
      <c r="C1007" s="57">
        <v>11.95</v>
      </c>
      <c r="D1007" s="57">
        <v>12.3</v>
      </c>
      <c r="E1007" s="57">
        <v>11.95</v>
      </c>
      <c r="F1007" s="57">
        <v>12.3</v>
      </c>
      <c r="G1007" s="57">
        <v>12.45</v>
      </c>
      <c r="H1007" s="57">
        <v>12.45</v>
      </c>
      <c r="I1007" s="57">
        <v>12.05</v>
      </c>
      <c r="J1007" s="57">
        <v>12.1</v>
      </c>
      <c r="K1007" s="57">
        <v>12.25</v>
      </c>
      <c r="L1007" s="57">
        <v>12.5</v>
      </c>
      <c r="M1007" s="57">
        <v>12.25</v>
      </c>
      <c r="N1007" s="57">
        <v>12.5</v>
      </c>
      <c r="O1007" s="63">
        <v>3.3057851239669402E-2</v>
      </c>
      <c r="P1007" s="57">
        <v>377</v>
      </c>
      <c r="Q1007" s="57">
        <v>286</v>
      </c>
      <c r="R1007" s="57">
        <v>741.35</v>
      </c>
      <c r="S1007" s="57">
        <v>12.13</v>
      </c>
      <c r="T1007" s="57">
        <v>13.055</v>
      </c>
      <c r="U1007" s="57">
        <v>13.574999999999999</v>
      </c>
      <c r="V1007" s="57">
        <v>12.1</v>
      </c>
      <c r="W1007" s="57">
        <v>12.97</v>
      </c>
      <c r="X1007" s="57">
        <v>13.565799999999999</v>
      </c>
      <c r="Y1007" s="57">
        <v>12.12</v>
      </c>
      <c r="Z1007" s="57">
        <v>12.914999999999999</v>
      </c>
      <c r="AA1007" s="57">
        <v>13.557499999999999</v>
      </c>
      <c r="AB1007" s="57">
        <v>16.149999999999999</v>
      </c>
      <c r="AC1007" s="57">
        <v>11.15</v>
      </c>
      <c r="AD1007" s="57">
        <v>14.05</v>
      </c>
      <c r="AE1007" s="57">
        <v>11.75</v>
      </c>
      <c r="AF1007" s="64">
        <v>14.450799999999999</v>
      </c>
      <c r="AG1007" s="64">
        <v>11.9232</v>
      </c>
      <c r="AH1007" s="64">
        <v>25.258800000000001</v>
      </c>
      <c r="AI1007" s="64">
        <v>16.368400000000001</v>
      </c>
      <c r="AJ1007" s="61">
        <v>0.4513888888888889</v>
      </c>
      <c r="AK1007" s="216">
        <v>400</v>
      </c>
      <c r="AL1007" s="62">
        <v>761.580497577399</v>
      </c>
      <c r="AM1007" s="24" t="s">
        <v>6551</v>
      </c>
      <c r="AN1007" s="216" t="s">
        <v>6009</v>
      </c>
      <c r="AO1007" s="216" t="s">
        <v>6007</v>
      </c>
      <c r="AP1007" s="216" t="s">
        <v>6884</v>
      </c>
      <c r="AQ1007" s="216" t="s">
        <v>6885</v>
      </c>
      <c r="AR1007" s="216" t="s">
        <v>6886</v>
      </c>
      <c r="AS1007" s="24" t="s">
        <v>5474</v>
      </c>
      <c r="AT1007" s="24" t="s">
        <v>6255</v>
      </c>
      <c r="AU1007" s="24" t="s">
        <v>6209</v>
      </c>
      <c r="AV1007" s="24" t="s">
        <v>6493</v>
      </c>
      <c r="AW1007" s="24" t="s">
        <v>5979</v>
      </c>
      <c r="AX1007" s="24" t="s">
        <v>5979</v>
      </c>
      <c r="AY1007" s="24" t="s">
        <v>7661</v>
      </c>
      <c r="AZ1007" s="216" t="s">
        <v>7231</v>
      </c>
      <c r="BA1007" s="216" t="s">
        <v>6914</v>
      </c>
      <c r="BB1007" s="57" t="s">
        <v>5474</v>
      </c>
      <c r="BC1007" s="202"/>
      <c r="BD1007" s="24"/>
      <c r="BE1007" s="151"/>
      <c r="BG1007" s="151"/>
      <c r="BI1007" s="151"/>
      <c r="BL1007" s="152"/>
    </row>
    <row r="1008" spans="1:64" s="169" customFormat="1">
      <c r="A1008" s="24">
        <v>4716</v>
      </c>
      <c r="B1008" s="24" t="s">
        <v>983</v>
      </c>
      <c r="C1008" s="57">
        <v>14.4</v>
      </c>
      <c r="D1008" s="57">
        <v>14.8</v>
      </c>
      <c r="E1008" s="57">
        <v>14.35</v>
      </c>
      <c r="F1008" s="57">
        <v>14.5</v>
      </c>
      <c r="G1008" s="57">
        <v>14.55</v>
      </c>
      <c r="H1008" s="57">
        <v>14.55</v>
      </c>
      <c r="I1008" s="57">
        <v>14.35</v>
      </c>
      <c r="J1008" s="57">
        <v>14.35</v>
      </c>
      <c r="K1008" s="57">
        <v>14.25</v>
      </c>
      <c r="L1008" s="57">
        <v>14.3</v>
      </c>
      <c r="M1008" s="57">
        <v>14.25</v>
      </c>
      <c r="N1008" s="57">
        <v>14.3</v>
      </c>
      <c r="O1008" s="63">
        <v>-3.4843205574912801E-3</v>
      </c>
      <c r="P1008" s="57">
        <v>10</v>
      </c>
      <c r="Q1008" s="57">
        <v>70</v>
      </c>
      <c r="R1008" s="57">
        <v>244.2</v>
      </c>
      <c r="S1008" s="57">
        <v>14.29</v>
      </c>
      <c r="T1008" s="57">
        <v>14.755000000000001</v>
      </c>
      <c r="U1008" s="57">
        <v>15.3567</v>
      </c>
      <c r="V1008" s="57">
        <v>14.3</v>
      </c>
      <c r="W1008" s="57">
        <v>14.72</v>
      </c>
      <c r="X1008" s="57">
        <v>15.3283</v>
      </c>
      <c r="Y1008" s="57">
        <v>14.29</v>
      </c>
      <c r="Z1008" s="57">
        <v>14.69</v>
      </c>
      <c r="AA1008" s="57">
        <v>15.299200000000001</v>
      </c>
      <c r="AB1008" s="57">
        <v>18.75</v>
      </c>
      <c r="AC1008" s="57">
        <v>13.7</v>
      </c>
      <c r="AD1008" s="57">
        <v>15.4</v>
      </c>
      <c r="AE1008" s="57">
        <v>14.05</v>
      </c>
      <c r="AF1008" s="64">
        <v>30.8703</v>
      </c>
      <c r="AG1008" s="64">
        <v>24.143699999999999</v>
      </c>
      <c r="AH1008" s="64">
        <v>30.9969</v>
      </c>
      <c r="AI1008" s="64">
        <v>26.428100000000001</v>
      </c>
      <c r="AJ1008" s="61">
        <v>0.4513888888888889</v>
      </c>
      <c r="AK1008" s="216">
        <v>50</v>
      </c>
      <c r="AL1008" s="62">
        <v>37.881259281495474</v>
      </c>
      <c r="AM1008" s="24" t="s">
        <v>8017</v>
      </c>
      <c r="AN1008" s="216" t="s">
        <v>6009</v>
      </c>
      <c r="AO1008" s="216" t="s">
        <v>5971</v>
      </c>
      <c r="AP1008" s="216" t="s">
        <v>6884</v>
      </c>
      <c r="AQ1008" s="216" t="s">
        <v>6885</v>
      </c>
      <c r="AR1008" s="216" t="s">
        <v>6886</v>
      </c>
      <c r="AS1008" s="24" t="s">
        <v>6968</v>
      </c>
      <c r="AT1008" s="24" t="s">
        <v>6240</v>
      </c>
      <c r="AU1008" s="24" t="s">
        <v>6518</v>
      </c>
      <c r="AV1008" s="24" t="s">
        <v>6493</v>
      </c>
      <c r="AW1008" s="24" t="s">
        <v>5979</v>
      </c>
      <c r="AX1008" s="24" t="s">
        <v>5979</v>
      </c>
      <c r="AY1008" s="24" t="s">
        <v>7510</v>
      </c>
      <c r="AZ1008" s="216" t="s">
        <v>7281</v>
      </c>
      <c r="BA1008" s="216" t="s">
        <v>7208</v>
      </c>
      <c r="BB1008" s="57" t="s">
        <v>6944</v>
      </c>
      <c r="BC1008" s="202"/>
      <c r="BD1008" s="24"/>
      <c r="BE1008" s="151"/>
      <c r="BG1008" s="151"/>
      <c r="BI1008" s="151"/>
      <c r="BL1008" s="152"/>
    </row>
    <row r="1009" spans="1:64" s="169" customFormat="1">
      <c r="A1009" s="24">
        <v>4720</v>
      </c>
      <c r="B1009" s="24" t="s">
        <v>984</v>
      </c>
      <c r="C1009" s="57">
        <v>13.45</v>
      </c>
      <c r="D1009" s="57">
        <v>13.5</v>
      </c>
      <c r="E1009" s="57">
        <v>13.4</v>
      </c>
      <c r="F1009" s="57">
        <v>13.5</v>
      </c>
      <c r="G1009" s="57">
        <v>13.55</v>
      </c>
      <c r="H1009" s="57">
        <v>13.55</v>
      </c>
      <c r="I1009" s="57">
        <v>13.45</v>
      </c>
      <c r="J1009" s="57">
        <v>13.5</v>
      </c>
      <c r="K1009" s="57">
        <v>13.55</v>
      </c>
      <c r="L1009" s="57">
        <v>13.55</v>
      </c>
      <c r="M1009" s="57">
        <v>13.5</v>
      </c>
      <c r="N1009" s="57">
        <v>13.5</v>
      </c>
      <c r="O1009" s="63">
        <v>0</v>
      </c>
      <c r="P1009" s="57">
        <v>56</v>
      </c>
      <c r="Q1009" s="57">
        <v>78</v>
      </c>
      <c r="R1009" s="57">
        <v>184.9</v>
      </c>
      <c r="S1009" s="57">
        <v>13.37</v>
      </c>
      <c r="T1009" s="57">
        <v>14.1525</v>
      </c>
      <c r="U1009" s="57">
        <v>14.702500000000001</v>
      </c>
      <c r="V1009" s="57">
        <v>13.42</v>
      </c>
      <c r="W1009" s="57">
        <v>14.092499999999999</v>
      </c>
      <c r="X1009" s="57">
        <v>14.675800000000001</v>
      </c>
      <c r="Y1009" s="57">
        <v>13.43</v>
      </c>
      <c r="Z1009" s="57">
        <v>14.047499999999999</v>
      </c>
      <c r="AA1009" s="57">
        <v>14.646699999999999</v>
      </c>
      <c r="AB1009" s="57">
        <v>20.65</v>
      </c>
      <c r="AC1009" s="57">
        <v>12.6</v>
      </c>
      <c r="AD1009" s="57">
        <v>14.85</v>
      </c>
      <c r="AE1009" s="57">
        <v>13.1</v>
      </c>
      <c r="AF1009" s="64">
        <v>21.758199999999999</v>
      </c>
      <c r="AG1009" s="64">
        <v>17.886600000000001</v>
      </c>
      <c r="AH1009" s="64">
        <v>25.1721</v>
      </c>
      <c r="AI1009" s="64">
        <v>20.315100000000001</v>
      </c>
      <c r="AJ1009" s="61">
        <v>0.4513888888888889</v>
      </c>
      <c r="AK1009" s="216">
        <v>100</v>
      </c>
      <c r="AL1009" s="62">
        <v>124.92919654296203</v>
      </c>
      <c r="AM1009" s="24" t="s">
        <v>6517</v>
      </c>
      <c r="AN1009" s="216" t="s">
        <v>6009</v>
      </c>
      <c r="AO1009" s="216" t="s">
        <v>6007</v>
      </c>
      <c r="AP1009" s="216" t="s">
        <v>6884</v>
      </c>
      <c r="AQ1009" s="216" t="s">
        <v>6885</v>
      </c>
      <c r="AR1009" s="216" t="s">
        <v>6886</v>
      </c>
      <c r="AS1009" s="24" t="s">
        <v>5474</v>
      </c>
      <c r="AT1009" s="24" t="s">
        <v>6126</v>
      </c>
      <c r="AU1009" s="24" t="s">
        <v>6017</v>
      </c>
      <c r="AV1009" s="24" t="s">
        <v>6518</v>
      </c>
      <c r="AW1009" s="24" t="s">
        <v>5979</v>
      </c>
      <c r="AX1009" s="24" t="s">
        <v>5979</v>
      </c>
      <c r="AY1009" s="24" t="s">
        <v>7621</v>
      </c>
      <c r="AZ1009" s="216" t="s">
        <v>7179</v>
      </c>
      <c r="BA1009" s="216" t="s">
        <v>7028</v>
      </c>
      <c r="BB1009" s="57" t="s">
        <v>5474</v>
      </c>
      <c r="BC1009" s="202"/>
      <c r="BD1009" s="24"/>
      <c r="BE1009" s="151"/>
      <c r="BG1009" s="151"/>
      <c r="BI1009" s="151"/>
      <c r="BL1009" s="152"/>
    </row>
    <row r="1010" spans="1:64" s="169" customFormat="1">
      <c r="A1010" s="24">
        <v>4721</v>
      </c>
      <c r="B1010" s="24" t="s">
        <v>985</v>
      </c>
      <c r="C1010" s="57">
        <v>130.5</v>
      </c>
      <c r="D1010" s="57">
        <v>138</v>
      </c>
      <c r="E1010" s="57">
        <v>125.5</v>
      </c>
      <c r="F1010" s="57">
        <v>134</v>
      </c>
      <c r="G1010" s="57">
        <v>135</v>
      </c>
      <c r="H1010" s="57">
        <v>139.5</v>
      </c>
      <c r="I1010" s="57">
        <v>132.5</v>
      </c>
      <c r="J1010" s="57">
        <v>136</v>
      </c>
      <c r="K1010" s="57">
        <v>126</v>
      </c>
      <c r="L1010" s="57">
        <v>130.5</v>
      </c>
      <c r="M1010" s="57">
        <v>125</v>
      </c>
      <c r="N1010" s="57">
        <v>126.5</v>
      </c>
      <c r="O1010" s="63">
        <v>-6.9852941176470507E-2</v>
      </c>
      <c r="P1010" s="57">
        <v>29853</v>
      </c>
      <c r="Q1010" s="57">
        <v>61090</v>
      </c>
      <c r="R1010" s="57">
        <v>39889.25</v>
      </c>
      <c r="S1010" s="57">
        <v>121.9</v>
      </c>
      <c r="T1010" s="57">
        <v>96.245000000000005</v>
      </c>
      <c r="U1010" s="57">
        <v>80.663300000000007</v>
      </c>
      <c r="V1010" s="57">
        <v>128</v>
      </c>
      <c r="W1010" s="57">
        <v>98.894999999999996</v>
      </c>
      <c r="X1010" s="57">
        <v>81.901700000000005</v>
      </c>
      <c r="Y1010" s="57">
        <v>130.1</v>
      </c>
      <c r="Z1010" s="57">
        <v>101.18</v>
      </c>
      <c r="AA1010" s="57">
        <v>82.978300000000004</v>
      </c>
      <c r="AB1010" s="57">
        <v>139.5</v>
      </c>
      <c r="AC1010" s="57">
        <v>50</v>
      </c>
      <c r="AD1010" s="57">
        <v>139.5</v>
      </c>
      <c r="AE1010" s="57">
        <v>79.5</v>
      </c>
      <c r="AF1010" s="64">
        <v>90.089299999999994</v>
      </c>
      <c r="AG1010" s="64">
        <v>86.835999999999999</v>
      </c>
      <c r="AH1010" s="64">
        <v>83.952100000000002</v>
      </c>
      <c r="AI1010" s="64">
        <v>85.874700000000004</v>
      </c>
      <c r="AJ1010" s="61">
        <v>0.4548611111111111</v>
      </c>
      <c r="AK1010" s="216" t="s">
        <v>4611</v>
      </c>
      <c r="AL1010" s="62">
        <v>46786.005322897785</v>
      </c>
      <c r="AM1010" s="24" t="s">
        <v>8018</v>
      </c>
      <c r="AN1010" s="216" t="s">
        <v>5988</v>
      </c>
      <c r="AO1010" s="216" t="s">
        <v>6012</v>
      </c>
      <c r="AP1010" s="216" t="s">
        <v>6908</v>
      </c>
      <c r="AQ1010" s="216" t="s">
        <v>6900</v>
      </c>
      <c r="AR1010" s="216" t="s">
        <v>6916</v>
      </c>
      <c r="AS1010" s="24" t="s">
        <v>7398</v>
      </c>
      <c r="AT1010" s="24" t="s">
        <v>6010</v>
      </c>
      <c r="AU1010" s="24" t="s">
        <v>5968</v>
      </c>
      <c r="AV1010" s="24" t="s">
        <v>5969</v>
      </c>
      <c r="AW1010" s="24" t="s">
        <v>5996</v>
      </c>
      <c r="AX1010" s="24" t="s">
        <v>5990</v>
      </c>
      <c r="AY1010" s="24" t="s">
        <v>7598</v>
      </c>
      <c r="AZ1010" s="216" t="s">
        <v>8019</v>
      </c>
      <c r="BA1010" s="216" t="s">
        <v>8020</v>
      </c>
      <c r="BB1010" s="57" t="s">
        <v>5474</v>
      </c>
      <c r="BC1010" s="202"/>
      <c r="BD1010" s="24"/>
      <c r="BE1010" s="151"/>
      <c r="BG1010" s="151"/>
      <c r="BI1010" s="151"/>
      <c r="BL1010" s="152"/>
    </row>
    <row r="1011" spans="1:64" s="169" customFormat="1">
      <c r="A1011" s="24">
        <v>4722</v>
      </c>
      <c r="B1011" s="24" t="s">
        <v>986</v>
      </c>
      <c r="C1011" s="57">
        <v>35.700000000000003</v>
      </c>
      <c r="D1011" s="57">
        <v>36.15</v>
      </c>
      <c r="E1011" s="57">
        <v>35.549999999999997</v>
      </c>
      <c r="F1011" s="57">
        <v>36</v>
      </c>
      <c r="G1011" s="57">
        <v>36</v>
      </c>
      <c r="H1011" s="57">
        <v>36.65</v>
      </c>
      <c r="I1011" s="57">
        <v>35.5</v>
      </c>
      <c r="J1011" s="57">
        <v>36.6</v>
      </c>
      <c r="K1011" s="57">
        <v>36.75</v>
      </c>
      <c r="L1011" s="57">
        <v>37.15</v>
      </c>
      <c r="M1011" s="57">
        <v>36.65</v>
      </c>
      <c r="N1011" s="57">
        <v>37.15</v>
      </c>
      <c r="O1011" s="63">
        <v>1.5027322404371501E-2</v>
      </c>
      <c r="P1011" s="57">
        <v>137</v>
      </c>
      <c r="Q1011" s="57">
        <v>623</v>
      </c>
      <c r="R1011" s="57">
        <v>1027.7</v>
      </c>
      <c r="S1011" s="57">
        <v>35.96</v>
      </c>
      <c r="T1011" s="57">
        <v>36.647500000000001</v>
      </c>
      <c r="U1011" s="57">
        <v>35.728299999999997</v>
      </c>
      <c r="V1011" s="57">
        <v>36.06</v>
      </c>
      <c r="W1011" s="57">
        <v>36.557499999999997</v>
      </c>
      <c r="X1011" s="57">
        <v>35.775799999999997</v>
      </c>
      <c r="Y1011" s="57">
        <v>36.090000000000003</v>
      </c>
      <c r="Z1011" s="57">
        <v>36.482500000000002</v>
      </c>
      <c r="AA1011" s="57">
        <v>35.828299999999999</v>
      </c>
      <c r="AB1011" s="57">
        <v>39.5</v>
      </c>
      <c r="AC1011" s="57">
        <v>26.5</v>
      </c>
      <c r="AD1011" s="57">
        <v>39.35</v>
      </c>
      <c r="AE1011" s="57">
        <v>33.85</v>
      </c>
      <c r="AF1011" s="64">
        <v>27.441400000000002</v>
      </c>
      <c r="AG1011" s="64">
        <v>31.569400000000002</v>
      </c>
      <c r="AH1011" s="64">
        <v>34.769399999999997</v>
      </c>
      <c r="AI1011" s="64">
        <v>32.636099999999999</v>
      </c>
      <c r="AJ1011" s="61">
        <v>0.45833333333333331</v>
      </c>
      <c r="AK1011" s="216">
        <v>150</v>
      </c>
      <c r="AL1011" s="62">
        <v>273.91001858386136</v>
      </c>
      <c r="AM1011" s="24" t="s">
        <v>6250</v>
      </c>
      <c r="AN1011" s="216" t="s">
        <v>5981</v>
      </c>
      <c r="AO1011" s="216" t="s">
        <v>5971</v>
      </c>
      <c r="AP1011" s="216" t="s">
        <v>6908</v>
      </c>
      <c r="AQ1011" s="216" t="s">
        <v>6900</v>
      </c>
      <c r="AR1011" s="216" t="s">
        <v>6886</v>
      </c>
      <c r="AS1011" s="24" t="s">
        <v>5474</v>
      </c>
      <c r="AT1011" s="24" t="s">
        <v>6016</v>
      </c>
      <c r="AU1011" s="24" t="s">
        <v>6016</v>
      </c>
      <c r="AV1011" s="24" t="s">
        <v>6126</v>
      </c>
      <c r="AW1011" s="24" t="s">
        <v>5979</v>
      </c>
      <c r="AX1011" s="24" t="s">
        <v>5990</v>
      </c>
      <c r="AY1011" s="24" t="s">
        <v>7564</v>
      </c>
      <c r="AZ1011" s="216" t="s">
        <v>6961</v>
      </c>
      <c r="BA1011" s="216" t="s">
        <v>7016</v>
      </c>
      <c r="BB1011" s="57" t="s">
        <v>5474</v>
      </c>
      <c r="BC1011" s="202"/>
      <c r="BD1011" s="24"/>
      <c r="BE1011" s="151"/>
      <c r="BG1011" s="151"/>
      <c r="BI1011" s="151"/>
      <c r="BL1011" s="152"/>
    </row>
    <row r="1012" spans="1:64" s="169" customFormat="1">
      <c r="A1012" s="24">
        <v>4726</v>
      </c>
      <c r="B1012" s="24" t="s">
        <v>988</v>
      </c>
      <c r="C1012" s="57">
        <v>41.75</v>
      </c>
      <c r="D1012" s="57">
        <v>42</v>
      </c>
      <c r="E1012" s="57">
        <v>41.25</v>
      </c>
      <c r="F1012" s="57">
        <v>41.5</v>
      </c>
      <c r="G1012" s="57">
        <v>41.65</v>
      </c>
      <c r="H1012" s="57">
        <v>41.7</v>
      </c>
      <c r="I1012" s="57">
        <v>40.85</v>
      </c>
      <c r="J1012" s="57">
        <v>40.9</v>
      </c>
      <c r="K1012" s="57">
        <v>40.9</v>
      </c>
      <c r="L1012" s="57">
        <v>41.3</v>
      </c>
      <c r="M1012" s="57">
        <v>40.799999999999997</v>
      </c>
      <c r="N1012" s="57">
        <v>41.05</v>
      </c>
      <c r="O1012" s="63">
        <v>3.6674816625916801E-3</v>
      </c>
      <c r="P1012" s="57">
        <v>278</v>
      </c>
      <c r="Q1012" s="57">
        <v>582</v>
      </c>
      <c r="R1012" s="57">
        <v>2016.45</v>
      </c>
      <c r="S1012" s="57">
        <v>41.03</v>
      </c>
      <c r="T1012" s="57">
        <v>42.225000000000001</v>
      </c>
      <c r="U1012" s="57">
        <v>41.729199999999999</v>
      </c>
      <c r="V1012" s="57">
        <v>41.09</v>
      </c>
      <c r="W1012" s="57">
        <v>42.215000000000003</v>
      </c>
      <c r="X1012" s="57">
        <v>41.76</v>
      </c>
      <c r="Y1012" s="57">
        <v>41.05</v>
      </c>
      <c r="Z1012" s="57">
        <v>42.21</v>
      </c>
      <c r="AA1012" s="57">
        <v>41.7958</v>
      </c>
      <c r="AB1012" s="57">
        <v>54.3</v>
      </c>
      <c r="AC1012" s="57">
        <v>28.95</v>
      </c>
      <c r="AD1012" s="57">
        <v>47</v>
      </c>
      <c r="AE1012" s="57">
        <v>40.6</v>
      </c>
      <c r="AF1012" s="64">
        <v>23.776399999999999</v>
      </c>
      <c r="AG1012" s="64">
        <v>19.275500000000001</v>
      </c>
      <c r="AH1012" s="64">
        <v>24.9419</v>
      </c>
      <c r="AI1012" s="64">
        <v>21.164300000000001</v>
      </c>
      <c r="AJ1012" s="61">
        <v>0.45833333333333331</v>
      </c>
      <c r="AK1012" s="216">
        <v>300</v>
      </c>
      <c r="AL1012" s="62">
        <v>531.08510403080868</v>
      </c>
      <c r="AM1012" s="24" t="s">
        <v>6129</v>
      </c>
      <c r="AN1012" s="216" t="s">
        <v>6009</v>
      </c>
      <c r="AO1012" s="216" t="s">
        <v>6007</v>
      </c>
      <c r="AP1012" s="216" t="s">
        <v>6884</v>
      </c>
      <c r="AQ1012" s="216" t="s">
        <v>6885</v>
      </c>
      <c r="AR1012" s="216" t="s">
        <v>7000</v>
      </c>
      <c r="AS1012" s="24" t="s">
        <v>6968</v>
      </c>
      <c r="AT1012" s="24" t="s">
        <v>6561</v>
      </c>
      <c r="AU1012" s="24" t="s">
        <v>5984</v>
      </c>
      <c r="AV1012" s="24" t="s">
        <v>6016</v>
      </c>
      <c r="AW1012" s="24" t="s">
        <v>5970</v>
      </c>
      <c r="AX1012" s="24" t="s">
        <v>5990</v>
      </c>
      <c r="AY1012" s="24" t="s">
        <v>7273</v>
      </c>
      <c r="AZ1012" s="216" t="s">
        <v>7251</v>
      </c>
      <c r="BA1012" s="216" t="s">
        <v>7300</v>
      </c>
      <c r="BB1012" s="57" t="s">
        <v>6898</v>
      </c>
      <c r="BC1012" s="202"/>
      <c r="BD1012" s="24"/>
      <c r="BE1012" s="151"/>
      <c r="BG1012" s="151"/>
      <c r="BI1012" s="151"/>
      <c r="BL1012" s="152"/>
    </row>
    <row r="1013" spans="1:64" s="169" customFormat="1">
      <c r="A1013" s="24">
        <v>4728</v>
      </c>
      <c r="B1013" s="24" t="s">
        <v>989</v>
      </c>
      <c r="C1013" s="57">
        <v>76.400000000000006</v>
      </c>
      <c r="D1013" s="57">
        <v>77.900000000000006</v>
      </c>
      <c r="E1013" s="57">
        <v>76.400000000000006</v>
      </c>
      <c r="F1013" s="57">
        <v>77.599999999999994</v>
      </c>
      <c r="G1013" s="57">
        <v>78.2</v>
      </c>
      <c r="H1013" s="57">
        <v>79.900000000000006</v>
      </c>
      <c r="I1013" s="57">
        <v>77.7</v>
      </c>
      <c r="J1013" s="57">
        <v>79.3</v>
      </c>
      <c r="K1013" s="57">
        <v>76.900000000000006</v>
      </c>
      <c r="L1013" s="57">
        <v>81.3</v>
      </c>
      <c r="M1013" s="57">
        <v>76.900000000000006</v>
      </c>
      <c r="N1013" s="57">
        <v>81</v>
      </c>
      <c r="O1013" s="63">
        <v>2.1437578814627899E-2</v>
      </c>
      <c r="P1013" s="57">
        <v>137</v>
      </c>
      <c r="Q1013" s="57">
        <v>62</v>
      </c>
      <c r="R1013" s="57">
        <v>156.5</v>
      </c>
      <c r="S1013" s="57">
        <v>77.94</v>
      </c>
      <c r="T1013" s="57">
        <v>73.834999999999994</v>
      </c>
      <c r="U1013" s="57">
        <v>70.743300000000005</v>
      </c>
      <c r="V1013" s="57">
        <v>78.099999999999994</v>
      </c>
      <c r="W1013" s="57">
        <v>74.400000000000006</v>
      </c>
      <c r="X1013" s="57">
        <v>70.87</v>
      </c>
      <c r="Y1013" s="57">
        <v>78.599999999999994</v>
      </c>
      <c r="Z1013" s="57">
        <v>75.025000000000006</v>
      </c>
      <c r="AA1013" s="57">
        <v>71.008300000000006</v>
      </c>
      <c r="AB1013" s="57">
        <v>89</v>
      </c>
      <c r="AC1013" s="57">
        <v>62.4</v>
      </c>
      <c r="AD1013" s="57">
        <v>81.3</v>
      </c>
      <c r="AE1013" s="57">
        <v>68.599999999999994</v>
      </c>
      <c r="AF1013" s="64">
        <v>77.023499999999999</v>
      </c>
      <c r="AG1013" s="64">
        <v>80.223399999999998</v>
      </c>
      <c r="AH1013" s="64">
        <v>83.505899999999997</v>
      </c>
      <c r="AI1013" s="64">
        <v>81.317599999999999</v>
      </c>
      <c r="AJ1013" s="61">
        <v>0.45833333333333331</v>
      </c>
      <c r="AK1013" s="216">
        <v>150</v>
      </c>
      <c r="AL1013" s="62">
        <v>273.91001858386136</v>
      </c>
      <c r="AM1013" s="24" t="s">
        <v>8021</v>
      </c>
      <c r="AN1013" s="216" t="s">
        <v>5981</v>
      </c>
      <c r="AO1013" s="216" t="s">
        <v>6012</v>
      </c>
      <c r="AP1013" s="216" t="s">
        <v>6908</v>
      </c>
      <c r="AQ1013" s="216" t="s">
        <v>6900</v>
      </c>
      <c r="AR1013" s="216" t="s">
        <v>6886</v>
      </c>
      <c r="AS1013" s="24" t="s">
        <v>7034</v>
      </c>
      <c r="AT1013" s="24" t="s">
        <v>6055</v>
      </c>
      <c r="AU1013" s="24" t="s">
        <v>6016</v>
      </c>
      <c r="AV1013" s="24" t="s">
        <v>6013</v>
      </c>
      <c r="AW1013" s="24" t="s">
        <v>5965</v>
      </c>
      <c r="AX1013" s="24" t="s">
        <v>5979</v>
      </c>
      <c r="AY1013" s="24" t="s">
        <v>7204</v>
      </c>
      <c r="AZ1013" s="216" t="s">
        <v>8022</v>
      </c>
      <c r="BA1013" s="216" t="s">
        <v>7813</v>
      </c>
      <c r="BB1013" s="57" t="s">
        <v>6944</v>
      </c>
      <c r="BC1013" s="202"/>
      <c r="BD1013" s="24"/>
      <c r="BE1013" s="151"/>
      <c r="BG1013" s="151"/>
      <c r="BI1013" s="151"/>
      <c r="BL1013" s="152"/>
    </row>
    <row r="1014" spans="1:64" s="169" customFormat="1">
      <c r="A1014" s="24">
        <v>4729</v>
      </c>
      <c r="B1014" s="24" t="s">
        <v>990</v>
      </c>
      <c r="C1014" s="57">
        <v>11</v>
      </c>
      <c r="D1014" s="57">
        <v>11.9</v>
      </c>
      <c r="E1014" s="57">
        <v>11</v>
      </c>
      <c r="F1014" s="57">
        <v>11.5</v>
      </c>
      <c r="G1014" s="57">
        <v>11.45</v>
      </c>
      <c r="H1014" s="57">
        <v>11.55</v>
      </c>
      <c r="I1014" s="57">
        <v>11.3</v>
      </c>
      <c r="J1014" s="57">
        <v>11.3</v>
      </c>
      <c r="K1014" s="57">
        <v>11.3</v>
      </c>
      <c r="L1014" s="57">
        <v>11.55</v>
      </c>
      <c r="M1014" s="57">
        <v>11.3</v>
      </c>
      <c r="N1014" s="57">
        <v>11.5</v>
      </c>
      <c r="O1014" s="63">
        <v>1.7699115044247701E-2</v>
      </c>
      <c r="P1014" s="57">
        <v>10</v>
      </c>
      <c r="Q1014" s="57">
        <v>36</v>
      </c>
      <c r="R1014" s="57">
        <v>76.599999999999994</v>
      </c>
      <c r="S1014" s="57">
        <v>11.28</v>
      </c>
      <c r="T1014" s="57">
        <v>12.095000000000001</v>
      </c>
      <c r="U1014" s="57">
        <v>12.834199999999999</v>
      </c>
      <c r="V1014" s="57">
        <v>11.3</v>
      </c>
      <c r="W1014" s="57">
        <v>12.0275</v>
      </c>
      <c r="X1014" s="57">
        <v>12.791700000000001</v>
      </c>
      <c r="Y1014" s="57">
        <v>11.33</v>
      </c>
      <c r="Z1014" s="57">
        <v>11.97</v>
      </c>
      <c r="AA1014" s="57">
        <v>12.7483</v>
      </c>
      <c r="AB1014" s="57">
        <v>17.149999999999999</v>
      </c>
      <c r="AC1014" s="57">
        <v>10.25</v>
      </c>
      <c r="AD1014" s="57">
        <v>12.95</v>
      </c>
      <c r="AE1014" s="57">
        <v>10.95</v>
      </c>
      <c r="AF1014" s="64">
        <v>22.128299999999999</v>
      </c>
      <c r="AG1014" s="64">
        <v>15.4132</v>
      </c>
      <c r="AH1014" s="64">
        <v>30.694199999999999</v>
      </c>
      <c r="AI1014" s="64">
        <v>20.506900000000002</v>
      </c>
      <c r="AJ1014" s="61">
        <v>0.45833333333333331</v>
      </c>
      <c r="AK1014" s="216">
        <v>50</v>
      </c>
      <c r="AL1014" s="62">
        <v>34.137271601033241</v>
      </c>
      <c r="AM1014" s="24" t="s">
        <v>7176</v>
      </c>
      <c r="AN1014" s="216" t="s">
        <v>6009</v>
      </c>
      <c r="AO1014" s="216" t="s">
        <v>6007</v>
      </c>
      <c r="AP1014" s="216" t="s">
        <v>6884</v>
      </c>
      <c r="AQ1014" s="216" t="s">
        <v>6885</v>
      </c>
      <c r="AR1014" s="216" t="s">
        <v>6886</v>
      </c>
      <c r="AS1014" s="24" t="s">
        <v>6887</v>
      </c>
      <c r="AT1014" s="24" t="s">
        <v>6013</v>
      </c>
      <c r="AU1014" s="24" t="s">
        <v>6130</v>
      </c>
      <c r="AV1014" s="24" t="s">
        <v>6055</v>
      </c>
      <c r="AW1014" s="24" t="s">
        <v>5990</v>
      </c>
      <c r="AX1014" s="24" t="s">
        <v>5979</v>
      </c>
      <c r="AY1014" s="24" t="s">
        <v>7079</v>
      </c>
      <c r="AZ1014" s="216" t="s">
        <v>7207</v>
      </c>
      <c r="BA1014" s="216" t="s">
        <v>7078</v>
      </c>
      <c r="BB1014" s="57" t="s">
        <v>6944</v>
      </c>
      <c r="BC1014" s="202"/>
      <c r="BD1014" s="24"/>
      <c r="BE1014" s="151"/>
      <c r="BG1014" s="151"/>
      <c r="BI1014" s="151"/>
      <c r="BL1014" s="152"/>
    </row>
    <row r="1015" spans="1:64" s="169" customFormat="1">
      <c r="A1015" s="24">
        <v>4735</v>
      </c>
      <c r="B1015" s="24" t="s">
        <v>991</v>
      </c>
      <c r="C1015" s="57">
        <v>54.1</v>
      </c>
      <c r="D1015" s="57">
        <v>55.9</v>
      </c>
      <c r="E1015" s="57">
        <v>54.1</v>
      </c>
      <c r="F1015" s="57">
        <v>55.5</v>
      </c>
      <c r="G1015" s="57">
        <v>56.4</v>
      </c>
      <c r="H1015" s="57">
        <v>57.7</v>
      </c>
      <c r="I1015" s="57">
        <v>55.7</v>
      </c>
      <c r="J1015" s="57">
        <v>57.5</v>
      </c>
      <c r="K1015" s="57">
        <v>57.5</v>
      </c>
      <c r="L1015" s="57">
        <v>59</v>
      </c>
      <c r="M1015" s="57">
        <v>57.5</v>
      </c>
      <c r="N1015" s="57">
        <v>58.7</v>
      </c>
      <c r="O1015" s="63">
        <v>2.0869565217391299E-2</v>
      </c>
      <c r="P1015" s="57">
        <v>172</v>
      </c>
      <c r="Q1015" s="57">
        <v>253</v>
      </c>
      <c r="R1015" s="57">
        <v>235.7</v>
      </c>
      <c r="S1015" s="57">
        <v>56</v>
      </c>
      <c r="T1015" s="57">
        <v>59.805</v>
      </c>
      <c r="U1015" s="57">
        <v>69.301699999999997</v>
      </c>
      <c r="V1015" s="57">
        <v>56.1</v>
      </c>
      <c r="W1015" s="57">
        <v>59.454999999999998</v>
      </c>
      <c r="X1015" s="57">
        <v>68.853300000000004</v>
      </c>
      <c r="Y1015" s="57">
        <v>56.22</v>
      </c>
      <c r="Z1015" s="57">
        <v>59.284999999999997</v>
      </c>
      <c r="AA1015" s="57">
        <v>68.433300000000003</v>
      </c>
      <c r="AB1015" s="57">
        <v>162</v>
      </c>
      <c r="AC1015" s="57">
        <v>53.6</v>
      </c>
      <c r="AD1015" s="57">
        <v>65.900000000000006</v>
      </c>
      <c r="AE1015" s="57">
        <v>53.6</v>
      </c>
      <c r="AF1015" s="64">
        <v>36.369599999999998</v>
      </c>
      <c r="AG1015" s="64">
        <v>22.511800000000001</v>
      </c>
      <c r="AH1015" s="64">
        <v>55.727899999999998</v>
      </c>
      <c r="AI1015" s="64">
        <v>33.583799999999997</v>
      </c>
      <c r="AJ1015" s="61">
        <v>0.45833333333333331</v>
      </c>
      <c r="AK1015" s="216">
        <v>200</v>
      </c>
      <c r="AL1015" s="62">
        <v>342.08485719806225</v>
      </c>
      <c r="AM1015" s="24" t="s">
        <v>6388</v>
      </c>
      <c r="AN1015" s="216" t="s">
        <v>6009</v>
      </c>
      <c r="AO1015" s="216" t="s">
        <v>5961</v>
      </c>
      <c r="AP1015" s="216" t="s">
        <v>6884</v>
      </c>
      <c r="AQ1015" s="216" t="s">
        <v>6885</v>
      </c>
      <c r="AR1015" s="216" t="s">
        <v>6886</v>
      </c>
      <c r="AS1015" s="24" t="s">
        <v>6951</v>
      </c>
      <c r="AT1015" s="24" t="s">
        <v>6031</v>
      </c>
      <c r="AU1015" s="24" t="s">
        <v>6016</v>
      </c>
      <c r="AV1015" s="24" t="s">
        <v>6055</v>
      </c>
      <c r="AW1015" s="24" t="s">
        <v>5990</v>
      </c>
      <c r="AX1015" s="24" t="s">
        <v>5979</v>
      </c>
      <c r="AY1015" s="24" t="s">
        <v>7106</v>
      </c>
      <c r="AZ1015" s="216" t="s">
        <v>7062</v>
      </c>
      <c r="BA1015" s="216" t="s">
        <v>7934</v>
      </c>
      <c r="BB1015" s="57" t="s">
        <v>5474</v>
      </c>
      <c r="BC1015" s="202"/>
      <c r="BD1015" s="24"/>
      <c r="BE1015" s="151"/>
      <c r="BG1015" s="151"/>
      <c r="BI1015" s="151"/>
      <c r="BL1015" s="152"/>
    </row>
    <row r="1016" spans="1:64" s="169" customFormat="1">
      <c r="A1016" s="24">
        <v>4736</v>
      </c>
      <c r="B1016" s="24" t="s">
        <v>992</v>
      </c>
      <c r="C1016" s="57">
        <v>205</v>
      </c>
      <c r="D1016" s="57">
        <v>205.5</v>
      </c>
      <c r="E1016" s="57">
        <v>203.5</v>
      </c>
      <c r="F1016" s="57">
        <v>205</v>
      </c>
      <c r="G1016" s="57">
        <v>206.5</v>
      </c>
      <c r="H1016" s="57">
        <v>207</v>
      </c>
      <c r="I1016" s="57">
        <v>202.5</v>
      </c>
      <c r="J1016" s="57">
        <v>203.5</v>
      </c>
      <c r="K1016" s="57">
        <v>203.5</v>
      </c>
      <c r="L1016" s="57">
        <v>205</v>
      </c>
      <c r="M1016" s="57">
        <v>203</v>
      </c>
      <c r="N1016" s="57">
        <v>204</v>
      </c>
      <c r="O1016" s="63">
        <v>2.45700245700245E-3</v>
      </c>
      <c r="P1016" s="57">
        <v>131</v>
      </c>
      <c r="Q1016" s="57">
        <v>199</v>
      </c>
      <c r="R1016" s="57">
        <v>682.15</v>
      </c>
      <c r="S1016" s="57">
        <v>206.2</v>
      </c>
      <c r="T1016" s="57">
        <v>214.52500000000001</v>
      </c>
      <c r="U1016" s="57">
        <v>220.48330000000001</v>
      </c>
      <c r="V1016" s="57">
        <v>205</v>
      </c>
      <c r="W1016" s="57">
        <v>213.875</v>
      </c>
      <c r="X1016" s="57">
        <v>220.4</v>
      </c>
      <c r="Y1016" s="57">
        <v>203.8</v>
      </c>
      <c r="Z1016" s="57">
        <v>213.52500000000001</v>
      </c>
      <c r="AA1016" s="57">
        <v>220.25</v>
      </c>
      <c r="AB1016" s="57">
        <v>240</v>
      </c>
      <c r="AC1016" s="57">
        <v>156.5</v>
      </c>
      <c r="AD1016" s="57">
        <v>228</v>
      </c>
      <c r="AE1016" s="57">
        <v>201.5</v>
      </c>
      <c r="AF1016" s="64">
        <v>14.2746</v>
      </c>
      <c r="AG1016" s="64">
        <v>17.738199999999999</v>
      </c>
      <c r="AH1016" s="64">
        <v>14.146100000000001</v>
      </c>
      <c r="AI1016" s="64">
        <v>16.540900000000001</v>
      </c>
      <c r="AJ1016" s="61">
        <v>0.45833333333333331</v>
      </c>
      <c r="AK1016" s="216">
        <v>150</v>
      </c>
      <c r="AL1016" s="62">
        <v>261.91395937580904</v>
      </c>
      <c r="AM1016" s="24" t="s">
        <v>8023</v>
      </c>
      <c r="AN1016" s="216" t="s">
        <v>5967</v>
      </c>
      <c r="AO1016" s="216" t="s">
        <v>6047</v>
      </c>
      <c r="AP1016" s="216" t="s">
        <v>6884</v>
      </c>
      <c r="AQ1016" s="216" t="s">
        <v>6885</v>
      </c>
      <c r="AR1016" s="216" t="s">
        <v>6886</v>
      </c>
      <c r="AS1016" s="24" t="s">
        <v>6894</v>
      </c>
      <c r="AT1016" s="24" t="s">
        <v>6511</v>
      </c>
      <c r="AU1016" s="24" t="s">
        <v>5984</v>
      </c>
      <c r="AV1016" s="24" t="s">
        <v>6016</v>
      </c>
      <c r="AW1016" s="24" t="s">
        <v>5970</v>
      </c>
      <c r="AX1016" s="24" t="s">
        <v>5991</v>
      </c>
      <c r="AY1016" s="24" t="s">
        <v>7731</v>
      </c>
      <c r="AZ1016" s="216" t="s">
        <v>6902</v>
      </c>
      <c r="BA1016" s="216" t="s">
        <v>7043</v>
      </c>
      <c r="BB1016" s="57" t="s">
        <v>6898</v>
      </c>
      <c r="BC1016" s="202"/>
      <c r="BD1016" s="24"/>
      <c r="BE1016" s="151"/>
      <c r="BG1016" s="151"/>
      <c r="BI1016" s="151"/>
      <c r="BL1016" s="152"/>
    </row>
    <row r="1017" spans="1:64" s="169" customFormat="1">
      <c r="A1017" s="24">
        <v>4737</v>
      </c>
      <c r="B1017" s="24" t="s">
        <v>993</v>
      </c>
      <c r="C1017" s="57">
        <v>71</v>
      </c>
      <c r="D1017" s="57">
        <v>71</v>
      </c>
      <c r="E1017" s="57">
        <v>70.5</v>
      </c>
      <c r="F1017" s="57">
        <v>70.900000000000006</v>
      </c>
      <c r="G1017" s="57">
        <v>71.8</v>
      </c>
      <c r="H1017" s="57">
        <v>71.8</v>
      </c>
      <c r="I1017" s="57">
        <v>70.900000000000006</v>
      </c>
      <c r="J1017" s="57">
        <v>71</v>
      </c>
      <c r="K1017" s="57">
        <v>71.2</v>
      </c>
      <c r="L1017" s="57">
        <v>71.2</v>
      </c>
      <c r="M1017" s="57">
        <v>71.2</v>
      </c>
      <c r="N1017" s="57">
        <v>71.2</v>
      </c>
      <c r="O1017" s="63">
        <v>2.8169014084507E-3</v>
      </c>
      <c r="P1017" s="57">
        <v>5</v>
      </c>
      <c r="Q1017" s="57">
        <v>13</v>
      </c>
      <c r="R1017" s="57">
        <v>24.6</v>
      </c>
      <c r="S1017" s="57">
        <v>70.58</v>
      </c>
      <c r="T1017" s="57">
        <v>70.245000000000005</v>
      </c>
      <c r="U1017" s="57">
        <v>69.726699999999994</v>
      </c>
      <c r="V1017" s="57">
        <v>70.680000000000007</v>
      </c>
      <c r="W1017" s="57">
        <v>70.39</v>
      </c>
      <c r="X1017" s="57">
        <v>69.706699999999998</v>
      </c>
      <c r="Y1017" s="57">
        <v>70.819999999999993</v>
      </c>
      <c r="Z1017" s="57">
        <v>70.52</v>
      </c>
      <c r="AA1017" s="57">
        <v>69.696700000000007</v>
      </c>
      <c r="AB1017" s="57">
        <v>87.8</v>
      </c>
      <c r="AC1017" s="57">
        <v>62.2</v>
      </c>
      <c r="AD1017" s="57">
        <v>71.900000000000006</v>
      </c>
      <c r="AE1017" s="57">
        <v>68.2</v>
      </c>
      <c r="AF1017" s="64">
        <v>52.6173</v>
      </c>
      <c r="AG1017" s="64">
        <v>48.378500000000003</v>
      </c>
      <c r="AH1017" s="64">
        <v>57.885199999999998</v>
      </c>
      <c r="AI1017" s="64">
        <v>51.547400000000003</v>
      </c>
      <c r="AJ1017" s="61">
        <v>0.45833333333333331</v>
      </c>
      <c r="AK1017" s="216">
        <v>50</v>
      </c>
      <c r="AL1017" s="62">
        <v>17.068635800516621</v>
      </c>
      <c r="AM1017" s="24" t="s">
        <v>6806</v>
      </c>
      <c r="AN1017" s="216" t="s">
        <v>6009</v>
      </c>
      <c r="AO1017" s="216" t="s">
        <v>5961</v>
      </c>
      <c r="AP1017" s="216" t="s">
        <v>6908</v>
      </c>
      <c r="AQ1017" s="216" t="s">
        <v>6900</v>
      </c>
      <c r="AR1017" s="216" t="s">
        <v>6886</v>
      </c>
      <c r="AS1017" s="24" t="s">
        <v>6985</v>
      </c>
      <c r="AT1017" s="24" t="s">
        <v>6345</v>
      </c>
      <c r="AU1017" s="24" t="s">
        <v>6017</v>
      </c>
      <c r="AV1017" s="24" t="s">
        <v>6577</v>
      </c>
      <c r="AW1017" s="24" t="s">
        <v>5979</v>
      </c>
      <c r="AX1017" s="24" t="s">
        <v>5979</v>
      </c>
      <c r="AY1017" s="24" t="s">
        <v>7140</v>
      </c>
      <c r="AZ1017" s="216" t="s">
        <v>6991</v>
      </c>
      <c r="BA1017" s="216" t="s">
        <v>7232</v>
      </c>
      <c r="BB1017" s="57" t="s">
        <v>5474</v>
      </c>
      <c r="BC1017" s="202"/>
      <c r="BD1017" s="24"/>
      <c r="BE1017" s="151"/>
      <c r="BG1017" s="151"/>
      <c r="BI1017" s="151"/>
      <c r="BL1017" s="152"/>
    </row>
    <row r="1018" spans="1:64" s="169" customFormat="1">
      <c r="A1018" s="24">
        <v>4738</v>
      </c>
      <c r="B1018" s="24" t="s">
        <v>3285</v>
      </c>
      <c r="C1018" s="57">
        <v>7.96</v>
      </c>
      <c r="D1018" s="57">
        <v>8.36</v>
      </c>
      <c r="E1018" s="57">
        <v>7.91</v>
      </c>
      <c r="F1018" s="57">
        <v>7.98</v>
      </c>
      <c r="G1018" s="57">
        <v>8.0500000000000007</v>
      </c>
      <c r="H1018" s="57">
        <v>8.1300000000000008</v>
      </c>
      <c r="I1018" s="57">
        <v>7.9</v>
      </c>
      <c r="J1018" s="57">
        <v>8.0500000000000007</v>
      </c>
      <c r="K1018" s="57">
        <v>8.0299999999999994</v>
      </c>
      <c r="L1018" s="57">
        <v>8.0500000000000007</v>
      </c>
      <c r="M1018" s="57">
        <v>7.94</v>
      </c>
      <c r="N1018" s="57">
        <v>8.02</v>
      </c>
      <c r="O1018" s="63">
        <v>-1.2453300124532999E-3</v>
      </c>
      <c r="P1018" s="57">
        <v>76</v>
      </c>
      <c r="Q1018" s="57">
        <v>122</v>
      </c>
      <c r="R1018" s="57">
        <v>274.3</v>
      </c>
      <c r="S1018" s="57">
        <v>7.95</v>
      </c>
      <c r="T1018" s="57">
        <v>8.1355000000000004</v>
      </c>
      <c r="U1018" s="57">
        <v>8.2739999999999991</v>
      </c>
      <c r="V1018" s="57">
        <v>7.9960000000000004</v>
      </c>
      <c r="W1018" s="57">
        <v>8.1364999999999998</v>
      </c>
      <c r="X1018" s="57">
        <v>8.2840000000000007</v>
      </c>
      <c r="Y1018" s="57">
        <v>8.0060000000000002</v>
      </c>
      <c r="Z1018" s="57">
        <v>8.1449999999999996</v>
      </c>
      <c r="AA1018" s="57">
        <v>8.2934999999999999</v>
      </c>
      <c r="AB1018" s="57"/>
      <c r="AC1018" s="57"/>
      <c r="AD1018" s="57">
        <v>8.73</v>
      </c>
      <c r="AE1018" s="57">
        <v>7.5</v>
      </c>
      <c r="AF1018" s="64">
        <v>41.645699999999998</v>
      </c>
      <c r="AG1018" s="64">
        <v>39.768500000000003</v>
      </c>
      <c r="AH1018" s="64">
        <v>42.329599999999999</v>
      </c>
      <c r="AI1018" s="64">
        <v>40.622199999999999</v>
      </c>
      <c r="AJ1018" s="61">
        <v>0.45833333333333331</v>
      </c>
      <c r="AK1018" s="216">
        <v>100</v>
      </c>
      <c r="AL1018" s="62">
        <v>159.01728343536715</v>
      </c>
      <c r="AM1018" s="24" t="s">
        <v>6470</v>
      </c>
      <c r="AN1018" s="216" t="s">
        <v>6009</v>
      </c>
      <c r="AO1018" s="216" t="s">
        <v>5971</v>
      </c>
      <c r="AP1018" s="216" t="s">
        <v>6884</v>
      </c>
      <c r="AQ1018" s="216" t="s">
        <v>6885</v>
      </c>
      <c r="AR1018" s="216" t="s">
        <v>6886</v>
      </c>
      <c r="AS1018" s="24" t="s">
        <v>7429</v>
      </c>
      <c r="AT1018" s="24" t="s">
        <v>5969</v>
      </c>
      <c r="AU1018" s="24" t="s">
        <v>6293</v>
      </c>
      <c r="AV1018" s="24" t="s">
        <v>6328</v>
      </c>
      <c r="AW1018" s="24" t="s">
        <v>5990</v>
      </c>
      <c r="AX1018" s="24" t="s">
        <v>5996</v>
      </c>
      <c r="AY1018" s="24" t="s">
        <v>7463</v>
      </c>
      <c r="AZ1018" s="216" t="s">
        <v>7146</v>
      </c>
      <c r="BA1018" s="216" t="s">
        <v>6955</v>
      </c>
      <c r="BB1018" s="57" t="s">
        <v>6944</v>
      </c>
      <c r="BC1018" s="202"/>
      <c r="BD1018" s="24"/>
      <c r="BE1018" s="151"/>
      <c r="BG1018" s="151"/>
      <c r="BI1018" s="151"/>
      <c r="BL1018" s="152"/>
    </row>
    <row r="1019" spans="1:64" s="169" customFormat="1">
      <c r="A1019" s="24">
        <v>4739</v>
      </c>
      <c r="B1019" s="24" t="s">
        <v>994</v>
      </c>
      <c r="C1019" s="57">
        <v>122</v>
      </c>
      <c r="D1019" s="57">
        <v>127</v>
      </c>
      <c r="E1019" s="57">
        <v>119.5</v>
      </c>
      <c r="F1019" s="57">
        <v>125.5</v>
      </c>
      <c r="G1019" s="57">
        <v>125</v>
      </c>
      <c r="H1019" s="57">
        <v>127.5</v>
      </c>
      <c r="I1019" s="57">
        <v>120.5</v>
      </c>
      <c r="J1019" s="57">
        <v>122</v>
      </c>
      <c r="K1019" s="57">
        <v>120.5</v>
      </c>
      <c r="L1019" s="57">
        <v>121.5</v>
      </c>
      <c r="M1019" s="57">
        <v>116.5</v>
      </c>
      <c r="N1019" s="57">
        <v>117.5</v>
      </c>
      <c r="O1019" s="63">
        <v>-3.6885245901639302E-2</v>
      </c>
      <c r="P1019" s="57">
        <v>11726</v>
      </c>
      <c r="Q1019" s="57">
        <v>27681</v>
      </c>
      <c r="R1019" s="57">
        <v>17652.5</v>
      </c>
      <c r="S1019" s="57">
        <v>112.7</v>
      </c>
      <c r="T1019" s="57">
        <v>112.6</v>
      </c>
      <c r="U1019" s="57">
        <v>102.4883</v>
      </c>
      <c r="V1019" s="57">
        <v>116.9</v>
      </c>
      <c r="W1019" s="57">
        <v>113.175</v>
      </c>
      <c r="X1019" s="57">
        <v>103.2433</v>
      </c>
      <c r="Y1019" s="57">
        <v>118.5</v>
      </c>
      <c r="Z1019" s="57">
        <v>113.675</v>
      </c>
      <c r="AA1019" s="57">
        <v>103.90170000000001</v>
      </c>
      <c r="AB1019" s="57">
        <v>134.5</v>
      </c>
      <c r="AC1019" s="57">
        <v>50.8</v>
      </c>
      <c r="AD1019" s="57">
        <v>128</v>
      </c>
      <c r="AE1019" s="57">
        <v>97.5</v>
      </c>
      <c r="AF1019" s="64">
        <v>67.7727</v>
      </c>
      <c r="AG1019" s="64">
        <v>51.022399999999998</v>
      </c>
      <c r="AH1019" s="64">
        <v>67.403999999999996</v>
      </c>
      <c r="AI1019" s="64">
        <v>56.482999999999997</v>
      </c>
      <c r="AJ1019" s="61">
        <v>0.45833333333333331</v>
      </c>
      <c r="AK1019" s="216">
        <v>15000</v>
      </c>
      <c r="AL1019" s="62">
        <v>19349.974685768793</v>
      </c>
      <c r="AM1019" s="24" t="s">
        <v>8024</v>
      </c>
      <c r="AN1019" s="216" t="s">
        <v>6020</v>
      </c>
      <c r="AO1019" s="216" t="s">
        <v>5961</v>
      </c>
      <c r="AP1019" s="216" t="s">
        <v>6908</v>
      </c>
      <c r="AQ1019" s="216" t="s">
        <v>6900</v>
      </c>
      <c r="AR1019" s="216" t="s">
        <v>6916</v>
      </c>
      <c r="AS1019" s="24" t="s">
        <v>6985</v>
      </c>
      <c r="AT1019" s="24" t="s">
        <v>6010</v>
      </c>
      <c r="AU1019" s="24" t="s">
        <v>5962</v>
      </c>
      <c r="AV1019" s="24" t="s">
        <v>5962</v>
      </c>
      <c r="AW1019" s="24" t="s">
        <v>5990</v>
      </c>
      <c r="AX1019" s="24" t="s">
        <v>5990</v>
      </c>
      <c r="AY1019" s="24" t="s">
        <v>8025</v>
      </c>
      <c r="AZ1019" s="216" t="s">
        <v>7364</v>
      </c>
      <c r="BA1019" s="216" t="s">
        <v>8026</v>
      </c>
      <c r="BB1019" s="57" t="s">
        <v>5474</v>
      </c>
      <c r="BC1019" s="202"/>
      <c r="BD1019" s="24"/>
      <c r="BE1019" s="151"/>
      <c r="BG1019" s="151"/>
      <c r="BI1019" s="151"/>
      <c r="BL1019" s="152"/>
    </row>
    <row r="1020" spans="1:64" s="169" customFormat="1">
      <c r="A1020" s="24">
        <v>4743</v>
      </c>
      <c r="B1020" s="24" t="s">
        <v>995</v>
      </c>
      <c r="C1020" s="57">
        <v>184</v>
      </c>
      <c r="D1020" s="57">
        <v>184.5</v>
      </c>
      <c r="E1020" s="57">
        <v>181.5</v>
      </c>
      <c r="F1020" s="57">
        <v>183</v>
      </c>
      <c r="G1020" s="57">
        <v>184.5</v>
      </c>
      <c r="H1020" s="57">
        <v>184.5</v>
      </c>
      <c r="I1020" s="57">
        <v>180.5</v>
      </c>
      <c r="J1020" s="57">
        <v>182</v>
      </c>
      <c r="K1020" s="57">
        <v>182.5</v>
      </c>
      <c r="L1020" s="57">
        <v>183.5</v>
      </c>
      <c r="M1020" s="57">
        <v>181</v>
      </c>
      <c r="N1020" s="57">
        <v>181.5</v>
      </c>
      <c r="O1020" s="63">
        <v>-2.7472527472527401E-3</v>
      </c>
      <c r="P1020" s="57">
        <v>402</v>
      </c>
      <c r="Q1020" s="57">
        <v>1249</v>
      </c>
      <c r="R1020" s="57">
        <v>1543.55</v>
      </c>
      <c r="S1020" s="57">
        <v>186.1</v>
      </c>
      <c r="T1020" s="57">
        <v>190.7</v>
      </c>
      <c r="U1020" s="57">
        <v>203.9</v>
      </c>
      <c r="V1020" s="57">
        <v>184.5</v>
      </c>
      <c r="W1020" s="57">
        <v>190.55</v>
      </c>
      <c r="X1020" s="57">
        <v>203.52500000000001</v>
      </c>
      <c r="Y1020" s="57">
        <v>183</v>
      </c>
      <c r="Z1020" s="57">
        <v>190.65</v>
      </c>
      <c r="AA1020" s="57">
        <v>203.10830000000001</v>
      </c>
      <c r="AB1020" s="57">
        <v>378.5</v>
      </c>
      <c r="AC1020" s="57">
        <v>178.5</v>
      </c>
      <c r="AD1020" s="57">
        <v>206.5</v>
      </c>
      <c r="AE1020" s="57">
        <v>180.5</v>
      </c>
      <c r="AF1020" s="64">
        <v>13.5268</v>
      </c>
      <c r="AG1020" s="64">
        <v>19.938700000000001</v>
      </c>
      <c r="AH1020" s="64">
        <v>10.9786</v>
      </c>
      <c r="AI1020" s="64">
        <v>16.952000000000002</v>
      </c>
      <c r="AJ1020" s="61">
        <v>0.45833333333333331</v>
      </c>
      <c r="AK1020" s="216">
        <v>450</v>
      </c>
      <c r="AL1020" s="62">
        <v>761.62445795639462</v>
      </c>
      <c r="AM1020" s="24" t="s">
        <v>6074</v>
      </c>
      <c r="AN1020" s="216" t="s">
        <v>5967</v>
      </c>
      <c r="AO1020" s="216" t="s">
        <v>6047</v>
      </c>
      <c r="AP1020" s="216" t="s">
        <v>6884</v>
      </c>
      <c r="AQ1020" s="216" t="s">
        <v>6885</v>
      </c>
      <c r="AR1020" s="216" t="s">
        <v>6916</v>
      </c>
      <c r="AS1020" s="24" t="s">
        <v>6965</v>
      </c>
      <c r="AT1020" s="24" t="s">
        <v>5984</v>
      </c>
      <c r="AU1020" s="24" t="s">
        <v>6017</v>
      </c>
      <c r="AV1020" s="24" t="s">
        <v>5984</v>
      </c>
      <c r="AW1020" s="24" t="s">
        <v>5986</v>
      </c>
      <c r="AX1020" s="24" t="s">
        <v>5990</v>
      </c>
      <c r="AY1020" s="24" t="s">
        <v>7692</v>
      </c>
      <c r="AZ1020" s="216" t="s">
        <v>7336</v>
      </c>
      <c r="BA1020" s="216" t="s">
        <v>7028</v>
      </c>
      <c r="BB1020" s="57" t="s">
        <v>5474</v>
      </c>
      <c r="BC1020" s="202"/>
      <c r="BD1020" s="24"/>
      <c r="BE1020" s="151"/>
      <c r="BG1020" s="151"/>
      <c r="BI1020" s="151"/>
      <c r="BL1020" s="152"/>
    </row>
    <row r="1021" spans="1:64" s="169" customFormat="1">
      <c r="A1021" s="24">
        <v>4744</v>
      </c>
      <c r="B1021" s="24" t="s">
        <v>3291</v>
      </c>
      <c r="C1021" s="57">
        <v>27</v>
      </c>
      <c r="D1021" s="57">
        <v>27</v>
      </c>
      <c r="E1021" s="57">
        <v>26.6</v>
      </c>
      <c r="F1021" s="57">
        <v>27</v>
      </c>
      <c r="G1021" s="57">
        <v>27.15</v>
      </c>
      <c r="H1021" s="57">
        <v>27.15</v>
      </c>
      <c r="I1021" s="57">
        <v>26.8</v>
      </c>
      <c r="J1021" s="57">
        <v>26.85</v>
      </c>
      <c r="K1021" s="57">
        <v>26.25</v>
      </c>
      <c r="L1021" s="57">
        <v>26.25</v>
      </c>
      <c r="M1021" s="57">
        <v>25.85</v>
      </c>
      <c r="N1021" s="57">
        <v>25.85</v>
      </c>
      <c r="O1021" s="63">
        <v>7.7972709551656898E-3</v>
      </c>
      <c r="P1021" s="57">
        <v>25</v>
      </c>
      <c r="Q1021" s="57">
        <v>45</v>
      </c>
      <c r="R1021" s="57">
        <v>62.65</v>
      </c>
      <c r="S1021" s="57">
        <v>26.9</v>
      </c>
      <c r="T1021" s="57">
        <v>27.862500000000001</v>
      </c>
      <c r="U1021" s="57">
        <v>26.690799999999999</v>
      </c>
      <c r="V1021" s="57">
        <v>26.83</v>
      </c>
      <c r="W1021" s="57">
        <v>27.815000000000001</v>
      </c>
      <c r="X1021" s="57">
        <v>26.704999999999998</v>
      </c>
      <c r="Y1021" s="57">
        <v>26.6</v>
      </c>
      <c r="Z1021" s="57">
        <v>27.717500000000001</v>
      </c>
      <c r="AA1021" s="57">
        <v>26.697500000000002</v>
      </c>
      <c r="AB1021" s="57">
        <v>33.65</v>
      </c>
      <c r="AC1021" s="57">
        <v>23.05</v>
      </c>
      <c r="AD1021" s="57">
        <v>28.9</v>
      </c>
      <c r="AE1021" s="57">
        <v>25.85</v>
      </c>
      <c r="AF1021" s="64">
        <v>30.471900000000002</v>
      </c>
      <c r="AG1021" s="64">
        <v>32.789400000000001</v>
      </c>
      <c r="AH1021" s="64">
        <v>20.314599999999999</v>
      </c>
      <c r="AI1021" s="64">
        <v>28.6311</v>
      </c>
      <c r="AJ1021" s="61">
        <v>0.45833333333333331</v>
      </c>
      <c r="AK1021" s="216">
        <v>50</v>
      </c>
      <c r="AL1021" s="62">
        <v>85.343179002583099</v>
      </c>
      <c r="AM1021" s="24" t="s">
        <v>8027</v>
      </c>
      <c r="AN1021" s="216" t="s">
        <v>5967</v>
      </c>
      <c r="AO1021" s="216" t="s">
        <v>6007</v>
      </c>
      <c r="AP1021" s="216" t="s">
        <v>6884</v>
      </c>
      <c r="AQ1021" s="216" t="s">
        <v>6885</v>
      </c>
      <c r="AR1021" s="216" t="s">
        <v>6916</v>
      </c>
      <c r="AS1021" s="24" t="s">
        <v>6945</v>
      </c>
      <c r="AT1021" s="24" t="s">
        <v>6650</v>
      </c>
      <c r="AU1021" s="24" t="s">
        <v>6017</v>
      </c>
      <c r="AV1021" s="24" t="s">
        <v>6518</v>
      </c>
      <c r="AW1021" s="24" t="s">
        <v>5979</v>
      </c>
      <c r="AX1021" s="24" t="s">
        <v>5979</v>
      </c>
      <c r="AY1021" s="24" t="s">
        <v>8028</v>
      </c>
      <c r="AZ1021" s="216" t="s">
        <v>7192</v>
      </c>
      <c r="BA1021" s="216" t="s">
        <v>7282</v>
      </c>
      <c r="BB1021" s="57" t="s">
        <v>5474</v>
      </c>
      <c r="BC1021" s="202"/>
      <c r="BD1021" s="24"/>
      <c r="BE1021" s="151"/>
      <c r="BG1021" s="151"/>
      <c r="BI1021" s="151"/>
      <c r="BL1021" s="152"/>
    </row>
    <row r="1022" spans="1:64" s="169" customFormat="1">
      <c r="A1022" s="24">
        <v>4745</v>
      </c>
      <c r="B1022" s="24" t="s">
        <v>996</v>
      </c>
      <c r="C1022" s="57">
        <v>24.85</v>
      </c>
      <c r="D1022" s="57">
        <v>25</v>
      </c>
      <c r="E1022" s="57">
        <v>24.8</v>
      </c>
      <c r="F1022" s="57">
        <v>24.95</v>
      </c>
      <c r="G1022" s="57">
        <v>25</v>
      </c>
      <c r="H1022" s="57">
        <v>25</v>
      </c>
      <c r="I1022" s="57">
        <v>24.95</v>
      </c>
      <c r="J1022" s="57">
        <v>24.95</v>
      </c>
      <c r="K1022" s="57">
        <v>24.95</v>
      </c>
      <c r="L1022" s="57">
        <v>25</v>
      </c>
      <c r="M1022" s="57">
        <v>24.95</v>
      </c>
      <c r="N1022" s="57">
        <v>25</v>
      </c>
      <c r="O1022" s="63">
        <v>2.0040080160320601E-3</v>
      </c>
      <c r="P1022" s="57">
        <v>2</v>
      </c>
      <c r="Q1022" s="57">
        <v>13</v>
      </c>
      <c r="R1022" s="57">
        <v>30.15</v>
      </c>
      <c r="S1022" s="57">
        <v>24.79</v>
      </c>
      <c r="T1022" s="57">
        <v>26.155000000000001</v>
      </c>
      <c r="U1022" s="57">
        <v>26.956700000000001</v>
      </c>
      <c r="V1022" s="57">
        <v>24.83</v>
      </c>
      <c r="W1022" s="57">
        <v>26.04</v>
      </c>
      <c r="X1022" s="57">
        <v>26.921700000000001</v>
      </c>
      <c r="Y1022" s="57">
        <v>24.87</v>
      </c>
      <c r="Z1022" s="57">
        <v>25.9375</v>
      </c>
      <c r="AA1022" s="57">
        <v>26.8825</v>
      </c>
      <c r="AB1022" s="57">
        <v>32.450000000000003</v>
      </c>
      <c r="AC1022" s="57">
        <v>24.2</v>
      </c>
      <c r="AD1022" s="57">
        <v>27.2</v>
      </c>
      <c r="AE1022" s="57">
        <v>24.2</v>
      </c>
      <c r="AF1022" s="64">
        <v>25.316099999999999</v>
      </c>
      <c r="AG1022" s="64">
        <v>17.873899999999999</v>
      </c>
      <c r="AH1022" s="64">
        <v>30.552600000000002</v>
      </c>
      <c r="AI1022" s="64">
        <v>22.100100000000001</v>
      </c>
      <c r="AJ1022" s="61">
        <v>0.45833333333333331</v>
      </c>
      <c r="AK1022" s="216">
        <v>50</v>
      </c>
      <c r="AL1022" s="62">
        <v>6.8274543202066482</v>
      </c>
      <c r="AM1022" s="24" t="s">
        <v>6551</v>
      </c>
      <c r="AN1022" s="216" t="s">
        <v>6009</v>
      </c>
      <c r="AO1022" s="216" t="s">
        <v>6007</v>
      </c>
      <c r="AP1022" s="216" t="s">
        <v>6884</v>
      </c>
      <c r="AQ1022" s="216" t="s">
        <v>6885</v>
      </c>
      <c r="AR1022" s="216" t="s">
        <v>6886</v>
      </c>
      <c r="AS1022" s="24" t="s">
        <v>5474</v>
      </c>
      <c r="AT1022" s="24" t="s">
        <v>6016</v>
      </c>
      <c r="AU1022" s="24" t="s">
        <v>6518</v>
      </c>
      <c r="AV1022" s="24" t="s">
        <v>6493</v>
      </c>
      <c r="AW1022" s="24" t="s">
        <v>5979</v>
      </c>
      <c r="AX1022" s="24" t="s">
        <v>5979</v>
      </c>
      <c r="AY1022" s="24" t="s">
        <v>7151</v>
      </c>
      <c r="AZ1022" s="216" t="s">
        <v>7182</v>
      </c>
      <c r="BA1022" s="216" t="s">
        <v>7032</v>
      </c>
      <c r="BB1022" s="57" t="s">
        <v>5474</v>
      </c>
      <c r="BC1022" s="202"/>
      <c r="BD1022" s="24"/>
      <c r="BE1022" s="151"/>
      <c r="BG1022" s="151"/>
      <c r="BI1022" s="151"/>
      <c r="BL1022" s="152"/>
    </row>
    <row r="1023" spans="1:64" s="169" customFormat="1">
      <c r="A1023" s="24">
        <v>4746</v>
      </c>
      <c r="B1023" s="24" t="s">
        <v>997</v>
      </c>
      <c r="C1023" s="57">
        <v>67.5</v>
      </c>
      <c r="D1023" s="57">
        <v>68.5</v>
      </c>
      <c r="E1023" s="57">
        <v>67.099999999999994</v>
      </c>
      <c r="F1023" s="57">
        <v>68.099999999999994</v>
      </c>
      <c r="G1023" s="57">
        <v>68.3</v>
      </c>
      <c r="H1023" s="57">
        <v>68.5</v>
      </c>
      <c r="I1023" s="57">
        <v>66.7</v>
      </c>
      <c r="J1023" s="57">
        <v>66.7</v>
      </c>
      <c r="K1023" s="57">
        <v>66.7</v>
      </c>
      <c r="L1023" s="57">
        <v>68.3</v>
      </c>
      <c r="M1023" s="57">
        <v>66.7</v>
      </c>
      <c r="N1023" s="57">
        <v>67.8</v>
      </c>
      <c r="O1023" s="63">
        <v>1.64917541229385E-2</v>
      </c>
      <c r="P1023" s="57">
        <v>431</v>
      </c>
      <c r="Q1023" s="57">
        <v>1071</v>
      </c>
      <c r="R1023" s="57">
        <v>2530.1999999999998</v>
      </c>
      <c r="S1023" s="57">
        <v>68.319999999999993</v>
      </c>
      <c r="T1023" s="57">
        <v>69.599999999999994</v>
      </c>
      <c r="U1023" s="57">
        <v>77.031700000000001</v>
      </c>
      <c r="V1023" s="57">
        <v>67.66</v>
      </c>
      <c r="W1023" s="57">
        <v>69.594999999999999</v>
      </c>
      <c r="X1023" s="57">
        <v>76.584999999999994</v>
      </c>
      <c r="Y1023" s="57">
        <v>67.2</v>
      </c>
      <c r="Z1023" s="57">
        <v>69.665000000000006</v>
      </c>
      <c r="AA1023" s="57">
        <v>76.094999999999999</v>
      </c>
      <c r="AB1023" s="57">
        <v>108</v>
      </c>
      <c r="AC1023" s="57">
        <v>43.15</v>
      </c>
      <c r="AD1023" s="57">
        <v>76.7</v>
      </c>
      <c r="AE1023" s="57">
        <v>66.099999999999994</v>
      </c>
      <c r="AF1023" s="64">
        <v>15.929500000000001</v>
      </c>
      <c r="AG1023" s="64">
        <v>22.328900000000001</v>
      </c>
      <c r="AH1023" s="64">
        <v>17.7927</v>
      </c>
      <c r="AI1023" s="64">
        <v>20.816800000000001</v>
      </c>
      <c r="AJ1023" s="61">
        <v>0.45833333333333331</v>
      </c>
      <c r="AK1023" s="216">
        <v>450</v>
      </c>
      <c r="AL1023" s="62">
        <v>816.56751586867188</v>
      </c>
      <c r="AM1023" s="24" t="s">
        <v>6904</v>
      </c>
      <c r="AN1023" s="216" t="s">
        <v>6039</v>
      </c>
      <c r="AO1023" s="216" t="s">
        <v>6007</v>
      </c>
      <c r="AP1023" s="216" t="s">
        <v>6884</v>
      </c>
      <c r="AQ1023" s="216" t="s">
        <v>6885</v>
      </c>
      <c r="AR1023" s="216" t="s">
        <v>6886</v>
      </c>
      <c r="AS1023" s="24" t="s">
        <v>6968</v>
      </c>
      <c r="AT1023" s="24" t="s">
        <v>6016</v>
      </c>
      <c r="AU1023" s="24" t="s">
        <v>6336</v>
      </c>
      <c r="AV1023" s="24" t="s">
        <v>6055</v>
      </c>
      <c r="AW1023" s="24" t="s">
        <v>5991</v>
      </c>
      <c r="AX1023" s="24" t="s">
        <v>5979</v>
      </c>
      <c r="AY1023" s="24" t="s">
        <v>8029</v>
      </c>
      <c r="AZ1023" s="216" t="s">
        <v>6963</v>
      </c>
      <c r="BA1023" s="216" t="s">
        <v>7816</v>
      </c>
      <c r="BB1023" s="57" t="s">
        <v>6898</v>
      </c>
      <c r="BC1023" s="202"/>
      <c r="BD1023" s="24"/>
      <c r="BE1023" s="151"/>
      <c r="BG1023" s="151"/>
      <c r="BI1023" s="151"/>
      <c r="BL1023" s="152"/>
    </row>
    <row r="1024" spans="1:64" s="169" customFormat="1">
      <c r="A1024" s="24">
        <v>4755</v>
      </c>
      <c r="B1024" s="24" t="s">
        <v>1000</v>
      </c>
      <c r="C1024" s="57">
        <v>60.8</v>
      </c>
      <c r="D1024" s="57">
        <v>60.8</v>
      </c>
      <c r="E1024" s="57">
        <v>60</v>
      </c>
      <c r="F1024" s="57">
        <v>60.6</v>
      </c>
      <c r="G1024" s="57">
        <v>61</v>
      </c>
      <c r="H1024" s="57">
        <v>61</v>
      </c>
      <c r="I1024" s="57">
        <v>60.1</v>
      </c>
      <c r="J1024" s="57">
        <v>60.6</v>
      </c>
      <c r="K1024" s="57">
        <v>60.6</v>
      </c>
      <c r="L1024" s="57">
        <v>60.9</v>
      </c>
      <c r="M1024" s="57">
        <v>60.2</v>
      </c>
      <c r="N1024" s="57">
        <v>60.2</v>
      </c>
      <c r="O1024" s="63">
        <v>-6.6006600660065999E-3</v>
      </c>
      <c r="P1024" s="57">
        <v>8</v>
      </c>
      <c r="Q1024" s="57">
        <v>7</v>
      </c>
      <c r="R1024" s="57">
        <v>33.25</v>
      </c>
      <c r="S1024" s="57">
        <v>60.12</v>
      </c>
      <c r="T1024" s="57">
        <v>61.11</v>
      </c>
      <c r="U1024" s="57">
        <v>62.898299999999999</v>
      </c>
      <c r="V1024" s="57">
        <v>60.24</v>
      </c>
      <c r="W1024" s="57">
        <v>61.04</v>
      </c>
      <c r="X1024" s="57">
        <v>62.853299999999997</v>
      </c>
      <c r="Y1024" s="57">
        <v>60.2</v>
      </c>
      <c r="Z1024" s="57">
        <v>60.975000000000001</v>
      </c>
      <c r="AA1024" s="57">
        <v>62.798299999999998</v>
      </c>
      <c r="AB1024" s="57">
        <v>73.2</v>
      </c>
      <c r="AC1024" s="57">
        <v>56.2</v>
      </c>
      <c r="AD1024" s="57">
        <v>64.900000000000006</v>
      </c>
      <c r="AE1024" s="57">
        <v>59.6</v>
      </c>
      <c r="AF1024" s="64">
        <v>27.720400000000001</v>
      </c>
      <c r="AG1024" s="64">
        <v>20.288900000000002</v>
      </c>
      <c r="AH1024" s="64">
        <v>28.4803</v>
      </c>
      <c r="AI1024" s="64">
        <v>23.019400000000001</v>
      </c>
      <c r="AJ1024" s="61">
        <v>0.45833333333333331</v>
      </c>
      <c r="AK1024" s="216">
        <v>50</v>
      </c>
      <c r="AL1024" s="62">
        <v>27.309817280826593</v>
      </c>
      <c r="AM1024" s="24" t="s">
        <v>6604</v>
      </c>
      <c r="AN1024" s="216" t="s">
        <v>6009</v>
      </c>
      <c r="AO1024" s="216" t="s">
        <v>6007</v>
      </c>
      <c r="AP1024" s="216" t="s">
        <v>6884</v>
      </c>
      <c r="AQ1024" s="216" t="s">
        <v>6885</v>
      </c>
      <c r="AR1024" s="216" t="s">
        <v>7000</v>
      </c>
      <c r="AS1024" s="24" t="s">
        <v>6887</v>
      </c>
      <c r="AT1024" s="24" t="s">
        <v>6345</v>
      </c>
      <c r="AU1024" s="24" t="s">
        <v>6017</v>
      </c>
      <c r="AV1024" s="24" t="s">
        <v>6130</v>
      </c>
      <c r="AW1024" s="24" t="s">
        <v>5986</v>
      </c>
      <c r="AX1024" s="24" t="s">
        <v>5979</v>
      </c>
      <c r="AY1024" s="24" t="s">
        <v>7510</v>
      </c>
      <c r="AZ1024" s="216" t="s">
        <v>7110</v>
      </c>
      <c r="BA1024" s="216" t="s">
        <v>6980</v>
      </c>
      <c r="BB1024" s="57" t="s">
        <v>5474</v>
      </c>
      <c r="BC1024" s="202"/>
      <c r="BD1024" s="24"/>
      <c r="BE1024" s="151"/>
      <c r="BG1024" s="151"/>
      <c r="BI1024" s="151"/>
      <c r="BL1024" s="152"/>
    </row>
    <row r="1025" spans="1:64" s="169" customFormat="1">
      <c r="A1025" s="24">
        <v>4760</v>
      </c>
      <c r="B1025" s="24" t="s">
        <v>3301</v>
      </c>
      <c r="C1025" s="57">
        <v>106</v>
      </c>
      <c r="D1025" s="57">
        <v>114.5</v>
      </c>
      <c r="E1025" s="57">
        <v>106</v>
      </c>
      <c r="F1025" s="57">
        <v>114.5</v>
      </c>
      <c r="G1025" s="57">
        <v>115</v>
      </c>
      <c r="H1025" s="57">
        <v>116.5</v>
      </c>
      <c r="I1025" s="57">
        <v>112</v>
      </c>
      <c r="J1025" s="57">
        <v>112</v>
      </c>
      <c r="K1025" s="57">
        <v>113</v>
      </c>
      <c r="L1025" s="57">
        <v>118</v>
      </c>
      <c r="M1025" s="57">
        <v>113</v>
      </c>
      <c r="N1025" s="57">
        <v>116</v>
      </c>
      <c r="O1025" s="63">
        <v>3.5714285714285698E-2</v>
      </c>
      <c r="P1025" s="57">
        <v>333</v>
      </c>
      <c r="Q1025" s="57">
        <v>854</v>
      </c>
      <c r="R1025" s="57">
        <v>973.5</v>
      </c>
      <c r="S1025" s="57">
        <v>107.8</v>
      </c>
      <c r="T1025" s="57">
        <v>121.35</v>
      </c>
      <c r="U1025" s="57">
        <v>120.85</v>
      </c>
      <c r="V1025" s="57">
        <v>109.4</v>
      </c>
      <c r="W1025" s="57">
        <v>119.925</v>
      </c>
      <c r="X1025" s="57">
        <v>120.74169999999999</v>
      </c>
      <c r="Y1025" s="57">
        <v>110.2</v>
      </c>
      <c r="Z1025" s="57">
        <v>119.1</v>
      </c>
      <c r="AA1025" s="57">
        <v>120.7167</v>
      </c>
      <c r="AB1025" s="57">
        <v>160.5</v>
      </c>
      <c r="AC1025" s="57">
        <v>68.900000000000006</v>
      </c>
      <c r="AD1025" s="57">
        <v>140</v>
      </c>
      <c r="AE1025" s="57">
        <v>100</v>
      </c>
      <c r="AF1025" s="64">
        <v>41.700499999999998</v>
      </c>
      <c r="AG1025" s="64">
        <v>28.023800000000001</v>
      </c>
      <c r="AH1025" s="64">
        <v>53.197200000000002</v>
      </c>
      <c r="AI1025" s="64">
        <v>36.414900000000003</v>
      </c>
      <c r="AJ1025" s="61">
        <v>0.45833333333333331</v>
      </c>
      <c r="AK1025" s="216">
        <v>350</v>
      </c>
      <c r="AL1025" s="62">
        <v>628.58295845770863</v>
      </c>
      <c r="AM1025" s="24" t="s">
        <v>6157</v>
      </c>
      <c r="AN1025" s="216" t="s">
        <v>6009</v>
      </c>
      <c r="AO1025" s="216" t="s">
        <v>5961</v>
      </c>
      <c r="AP1025" s="216" t="s">
        <v>6884</v>
      </c>
      <c r="AQ1025" s="216" t="s">
        <v>6885</v>
      </c>
      <c r="AR1025" s="216" t="s">
        <v>6886</v>
      </c>
      <c r="AS1025" s="24" t="s">
        <v>5474</v>
      </c>
      <c r="AT1025" s="24" t="s">
        <v>6201</v>
      </c>
      <c r="AU1025" s="24" t="s">
        <v>6336</v>
      </c>
      <c r="AV1025" s="24" t="s">
        <v>6031</v>
      </c>
      <c r="AW1025" s="24" t="s">
        <v>5986</v>
      </c>
      <c r="AX1025" s="24" t="s">
        <v>5979</v>
      </c>
      <c r="AY1025" s="24" t="s">
        <v>7684</v>
      </c>
      <c r="AZ1025" s="216" t="s">
        <v>7367</v>
      </c>
      <c r="BA1025" s="216" t="s">
        <v>6930</v>
      </c>
      <c r="BB1025" s="57" t="s">
        <v>5474</v>
      </c>
      <c r="BC1025" s="202"/>
      <c r="BD1025" s="24"/>
      <c r="BE1025" s="151"/>
      <c r="BG1025" s="151"/>
      <c r="BI1025" s="151"/>
      <c r="BL1025" s="152"/>
    </row>
    <row r="1026" spans="1:64" s="169" customFormat="1">
      <c r="A1026" s="24">
        <v>4763</v>
      </c>
      <c r="B1026" s="24" t="s">
        <v>1001</v>
      </c>
      <c r="C1026" s="57">
        <v>97.5</v>
      </c>
      <c r="D1026" s="57">
        <v>97.5</v>
      </c>
      <c r="E1026" s="57">
        <v>96</v>
      </c>
      <c r="F1026" s="57">
        <v>96.7</v>
      </c>
      <c r="G1026" s="57">
        <v>96.8</v>
      </c>
      <c r="H1026" s="57">
        <v>96.8</v>
      </c>
      <c r="I1026" s="57">
        <v>95.5</v>
      </c>
      <c r="J1026" s="57">
        <v>95.7</v>
      </c>
      <c r="K1026" s="57">
        <v>95.7</v>
      </c>
      <c r="L1026" s="57">
        <v>96.3</v>
      </c>
      <c r="M1026" s="57">
        <v>95.7</v>
      </c>
      <c r="N1026" s="57">
        <v>96</v>
      </c>
      <c r="O1026" s="63">
        <v>3.1347962382445101E-3</v>
      </c>
      <c r="P1026" s="57">
        <v>19</v>
      </c>
      <c r="Q1026" s="57">
        <v>62</v>
      </c>
      <c r="R1026" s="57">
        <v>119.05</v>
      </c>
      <c r="S1026" s="57">
        <v>97.3</v>
      </c>
      <c r="T1026" s="57">
        <v>98.35</v>
      </c>
      <c r="U1026" s="57">
        <v>103.28830000000001</v>
      </c>
      <c r="V1026" s="57">
        <v>96.84</v>
      </c>
      <c r="W1026" s="57">
        <v>98.01</v>
      </c>
      <c r="X1026" s="57">
        <v>103.11669999999999</v>
      </c>
      <c r="Y1026" s="57">
        <v>96.24</v>
      </c>
      <c r="Z1026" s="57">
        <v>97.71</v>
      </c>
      <c r="AA1026" s="57">
        <v>102.95</v>
      </c>
      <c r="AB1026" s="57">
        <v>160</v>
      </c>
      <c r="AC1026" s="57">
        <v>94.5</v>
      </c>
      <c r="AD1026" s="57">
        <v>104</v>
      </c>
      <c r="AE1026" s="57">
        <v>94.5</v>
      </c>
      <c r="AF1026" s="64">
        <v>15.9194</v>
      </c>
      <c r="AG1026" s="64">
        <v>25.614599999999999</v>
      </c>
      <c r="AH1026" s="64">
        <v>12.573700000000001</v>
      </c>
      <c r="AI1026" s="64">
        <v>21.267700000000001</v>
      </c>
      <c r="AJ1026" s="61">
        <v>0.45833333333333331</v>
      </c>
      <c r="AK1026" s="216">
        <v>50</v>
      </c>
      <c r="AL1026" s="62">
        <v>64.860816041963162</v>
      </c>
      <c r="AM1026" s="24" t="s">
        <v>6120</v>
      </c>
      <c r="AN1026" s="216" t="s">
        <v>5967</v>
      </c>
      <c r="AO1026" s="216" t="s">
        <v>6007</v>
      </c>
      <c r="AP1026" s="216" t="s">
        <v>6884</v>
      </c>
      <c r="AQ1026" s="216" t="s">
        <v>6885</v>
      </c>
      <c r="AR1026" s="216" t="s">
        <v>6916</v>
      </c>
      <c r="AS1026" s="24" t="s">
        <v>7303</v>
      </c>
      <c r="AT1026" s="24" t="s">
        <v>6017</v>
      </c>
      <c r="AU1026" s="24" t="s">
        <v>6017</v>
      </c>
      <c r="AV1026" s="24" t="s">
        <v>6055</v>
      </c>
      <c r="AW1026" s="24" t="s">
        <v>5970</v>
      </c>
      <c r="AX1026" s="24" t="s">
        <v>5979</v>
      </c>
      <c r="AY1026" s="24" t="s">
        <v>7772</v>
      </c>
      <c r="AZ1026" s="216" t="s">
        <v>6973</v>
      </c>
      <c r="BA1026" s="216" t="s">
        <v>6948</v>
      </c>
      <c r="BB1026" s="57" t="s">
        <v>5474</v>
      </c>
      <c r="BC1026" s="202"/>
      <c r="BD1026" s="24"/>
      <c r="BE1026" s="151"/>
      <c r="BG1026" s="151"/>
      <c r="BI1026" s="151"/>
      <c r="BL1026" s="152"/>
    </row>
    <row r="1027" spans="1:64" s="169" customFormat="1">
      <c r="A1027" s="24">
        <v>4764</v>
      </c>
      <c r="B1027" s="24" t="s">
        <v>3304</v>
      </c>
      <c r="C1027" s="57">
        <v>60.5</v>
      </c>
      <c r="D1027" s="57">
        <v>60.5</v>
      </c>
      <c r="E1027" s="57">
        <v>59.3</v>
      </c>
      <c r="F1027" s="57">
        <v>60.2</v>
      </c>
      <c r="G1027" s="57">
        <v>59.5</v>
      </c>
      <c r="H1027" s="57">
        <v>59.5</v>
      </c>
      <c r="I1027" s="57">
        <v>59</v>
      </c>
      <c r="J1027" s="57">
        <v>59.3</v>
      </c>
      <c r="K1027" s="57">
        <v>60.2</v>
      </c>
      <c r="L1027" s="57">
        <v>60.2</v>
      </c>
      <c r="M1027" s="57">
        <v>58.6</v>
      </c>
      <c r="N1027" s="57">
        <v>58.8</v>
      </c>
      <c r="O1027" s="63">
        <v>-8.4317032040472101E-3</v>
      </c>
      <c r="P1027" s="57">
        <v>4</v>
      </c>
      <c r="Q1027" s="57">
        <v>10</v>
      </c>
      <c r="R1027" s="57">
        <v>7.7222</v>
      </c>
      <c r="S1027" s="57">
        <v>60</v>
      </c>
      <c r="T1027" s="57">
        <v>61.05</v>
      </c>
      <c r="U1027" s="57">
        <v>60.603499999999997</v>
      </c>
      <c r="V1027" s="57">
        <v>59.74</v>
      </c>
      <c r="W1027" s="57">
        <v>60.9056</v>
      </c>
      <c r="X1027" s="57">
        <v>60.636800000000001</v>
      </c>
      <c r="Y1027" s="57">
        <v>59.48</v>
      </c>
      <c r="Z1027" s="57">
        <v>60.755600000000001</v>
      </c>
      <c r="AA1027" s="57">
        <v>60.671900000000001</v>
      </c>
      <c r="AB1027" s="57">
        <v>69.400000000000006</v>
      </c>
      <c r="AC1027" s="57">
        <v>0</v>
      </c>
      <c r="AD1027" s="57">
        <v>62</v>
      </c>
      <c r="AE1027" s="57">
        <v>57</v>
      </c>
      <c r="AF1027" s="64">
        <v>52.697400000000002</v>
      </c>
      <c r="AG1027" s="64">
        <v>54.553899999999999</v>
      </c>
      <c r="AH1027" s="64">
        <v>47.631599999999999</v>
      </c>
      <c r="AI1027" s="64">
        <v>52.246499999999997</v>
      </c>
      <c r="AJ1027" s="61">
        <v>0.45833333333333331</v>
      </c>
      <c r="AK1027" s="216">
        <v>50</v>
      </c>
      <c r="AL1027" s="62">
        <v>13.654908640413296</v>
      </c>
      <c r="AM1027" s="24" t="s">
        <v>8030</v>
      </c>
      <c r="AN1027" s="216" t="s">
        <v>5967</v>
      </c>
      <c r="AO1027" s="216" t="s">
        <v>5961</v>
      </c>
      <c r="AP1027" s="216" t="s">
        <v>6884</v>
      </c>
      <c r="AQ1027" s="216" t="s">
        <v>6885</v>
      </c>
      <c r="AR1027" s="216" t="s">
        <v>6916</v>
      </c>
      <c r="AS1027" s="24" t="s">
        <v>5474</v>
      </c>
      <c r="AT1027" s="24" t="s">
        <v>6345</v>
      </c>
      <c r="AU1027" s="24" t="s">
        <v>6017</v>
      </c>
      <c r="AV1027" s="24" t="s">
        <v>6209</v>
      </c>
      <c r="AW1027" s="24" t="s">
        <v>5979</v>
      </c>
      <c r="AX1027" s="24" t="s">
        <v>5965</v>
      </c>
      <c r="AY1027" s="24" t="s">
        <v>7163</v>
      </c>
      <c r="AZ1027" s="216" t="s">
        <v>6892</v>
      </c>
      <c r="BA1027" s="216" t="s">
        <v>7021</v>
      </c>
      <c r="BB1027" s="57" t="s">
        <v>5474</v>
      </c>
      <c r="BC1027" s="202"/>
      <c r="BD1027" s="24"/>
      <c r="BE1027" s="151"/>
      <c r="BG1027" s="151"/>
      <c r="BI1027" s="151"/>
      <c r="BL1027" s="152"/>
    </row>
    <row r="1028" spans="1:64" s="169" customFormat="1">
      <c r="A1028" s="24">
        <v>4765</v>
      </c>
      <c r="B1028" s="24" t="s">
        <v>3306</v>
      </c>
      <c r="C1028" s="57">
        <v>27.3</v>
      </c>
      <c r="D1028" s="57">
        <v>27.35</v>
      </c>
      <c r="E1028" s="57">
        <v>27</v>
      </c>
      <c r="F1028" s="57">
        <v>27</v>
      </c>
      <c r="G1028" s="57">
        <v>26.35</v>
      </c>
      <c r="H1028" s="57">
        <v>27</v>
      </c>
      <c r="I1028" s="57">
        <v>26.35</v>
      </c>
      <c r="J1028" s="57">
        <v>27</v>
      </c>
      <c r="K1028" s="57">
        <v>27.5</v>
      </c>
      <c r="L1028" s="57">
        <v>27.5</v>
      </c>
      <c r="M1028" s="57">
        <v>27.5</v>
      </c>
      <c r="N1028" s="57">
        <v>27.5</v>
      </c>
      <c r="O1028" s="63">
        <v>3.07346326836581E-2</v>
      </c>
      <c r="P1028" s="57">
        <v>2</v>
      </c>
      <c r="Q1028" s="57">
        <v>6</v>
      </c>
      <c r="R1028" s="57">
        <v>15</v>
      </c>
      <c r="S1028" s="57">
        <v>27.35</v>
      </c>
      <c r="T1028" s="57">
        <v>27.3063</v>
      </c>
      <c r="U1028" s="57">
        <v>28.308700000000002</v>
      </c>
      <c r="V1028" s="57">
        <v>27.33</v>
      </c>
      <c r="W1028" s="57">
        <v>27.2882</v>
      </c>
      <c r="X1028" s="57">
        <v>28.280899999999999</v>
      </c>
      <c r="Y1028" s="57">
        <v>27.21</v>
      </c>
      <c r="Z1028" s="57">
        <v>27.3</v>
      </c>
      <c r="AA1028" s="57">
        <v>28.264600000000002</v>
      </c>
      <c r="AB1028" s="57"/>
      <c r="AC1028" s="57"/>
      <c r="AD1028" s="57">
        <v>28.1</v>
      </c>
      <c r="AE1028" s="57">
        <v>26.35</v>
      </c>
      <c r="AF1028" s="64"/>
      <c r="AG1028" s="64"/>
      <c r="AH1028" s="64"/>
      <c r="AI1028" s="64"/>
      <c r="AJ1028" s="61">
        <v>0.45833333333333331</v>
      </c>
      <c r="AK1028" s="216">
        <v>50</v>
      </c>
      <c r="AL1028" s="62">
        <v>6.8274543202066482</v>
      </c>
      <c r="AM1028" s="24" t="s">
        <v>7071</v>
      </c>
      <c r="AN1028" s="216" t="s">
        <v>5993</v>
      </c>
      <c r="AO1028" s="216" t="s">
        <v>5993</v>
      </c>
      <c r="AP1028" s="216" t="s">
        <v>6884</v>
      </c>
      <c r="AQ1028" s="216" t="s">
        <v>6900</v>
      </c>
      <c r="AR1028" s="216" t="s">
        <v>6886</v>
      </c>
      <c r="AS1028" s="24" t="s">
        <v>6965</v>
      </c>
      <c r="AT1028" s="24" t="s">
        <v>6130</v>
      </c>
      <c r="AU1028" s="24" t="s">
        <v>6255</v>
      </c>
      <c r="AV1028" s="24" t="s">
        <v>6577</v>
      </c>
      <c r="AW1028" s="24" t="s">
        <v>5979</v>
      </c>
      <c r="AX1028" s="24" t="s">
        <v>5979</v>
      </c>
      <c r="AY1028" s="24" t="s">
        <v>7163</v>
      </c>
      <c r="AZ1028" s="216" t="s">
        <v>7080</v>
      </c>
      <c r="BA1028" s="216" t="s">
        <v>6914</v>
      </c>
      <c r="BB1028" s="57" t="s">
        <v>6960</v>
      </c>
      <c r="BC1028" s="202"/>
      <c r="BD1028" s="24"/>
      <c r="BE1028" s="151"/>
      <c r="BG1028" s="151"/>
      <c r="BI1028" s="151"/>
      <c r="BL1028" s="152"/>
    </row>
    <row r="1029" spans="1:64" s="169" customFormat="1">
      <c r="A1029" s="24">
        <v>4766</v>
      </c>
      <c r="B1029" s="24" t="s">
        <v>3308</v>
      </c>
      <c r="C1029" s="57">
        <v>139</v>
      </c>
      <c r="D1029" s="57">
        <v>140</v>
      </c>
      <c r="E1029" s="57">
        <v>138.5</v>
      </c>
      <c r="F1029" s="57">
        <v>140</v>
      </c>
      <c r="G1029" s="57">
        <v>140</v>
      </c>
      <c r="H1029" s="57">
        <v>140.5</v>
      </c>
      <c r="I1029" s="57">
        <v>138</v>
      </c>
      <c r="J1029" s="57">
        <v>140.5</v>
      </c>
      <c r="K1029" s="57">
        <v>138.5</v>
      </c>
      <c r="L1029" s="57">
        <v>139</v>
      </c>
      <c r="M1029" s="57">
        <v>138.5</v>
      </c>
      <c r="N1029" s="57">
        <v>139</v>
      </c>
      <c r="O1029" s="63">
        <v>-1.06761565836298E-2</v>
      </c>
      <c r="P1029" s="57">
        <v>5</v>
      </c>
      <c r="Q1029" s="57">
        <v>51</v>
      </c>
      <c r="R1029" s="57">
        <v>39.049999999999997</v>
      </c>
      <c r="S1029" s="57">
        <v>139</v>
      </c>
      <c r="T1029" s="57">
        <v>144.82499999999999</v>
      </c>
      <c r="U1029" s="57">
        <v>150.45760000000001</v>
      </c>
      <c r="V1029" s="57">
        <v>139.19999999999999</v>
      </c>
      <c r="W1029" s="57">
        <v>144.35</v>
      </c>
      <c r="X1029" s="57">
        <v>150.28809999999999</v>
      </c>
      <c r="Y1029" s="57">
        <v>139.1</v>
      </c>
      <c r="Z1029" s="57">
        <v>143.80000000000001</v>
      </c>
      <c r="AA1029" s="57">
        <v>150.0932</v>
      </c>
      <c r="AB1029" s="57">
        <v>166</v>
      </c>
      <c r="AC1029" s="57">
        <v>0</v>
      </c>
      <c r="AD1029" s="57">
        <v>153</v>
      </c>
      <c r="AE1029" s="57">
        <v>135.5</v>
      </c>
      <c r="AF1029" s="64">
        <v>44.122900000000001</v>
      </c>
      <c r="AG1029" s="64">
        <v>32.322299999999998</v>
      </c>
      <c r="AH1029" s="64">
        <v>46.081899999999997</v>
      </c>
      <c r="AI1029" s="64">
        <v>36.908900000000003</v>
      </c>
      <c r="AJ1029" s="61">
        <v>0.45833333333333331</v>
      </c>
      <c r="AK1029" s="216">
        <v>50</v>
      </c>
      <c r="AL1029" s="62">
        <v>17.068635800516621</v>
      </c>
      <c r="AM1029" s="24" t="s">
        <v>8017</v>
      </c>
      <c r="AN1029" s="216" t="s">
        <v>6009</v>
      </c>
      <c r="AO1029" s="216" t="s">
        <v>5971</v>
      </c>
      <c r="AP1029" s="216" t="s">
        <v>6884</v>
      </c>
      <c r="AQ1029" s="216" t="s">
        <v>6885</v>
      </c>
      <c r="AR1029" s="216" t="s">
        <v>6916</v>
      </c>
      <c r="AS1029" s="24" t="s">
        <v>5474</v>
      </c>
      <c r="AT1029" s="24" t="s">
        <v>6126</v>
      </c>
      <c r="AU1029" s="24" t="s">
        <v>6425</v>
      </c>
      <c r="AV1029" s="24" t="s">
        <v>6493</v>
      </c>
      <c r="AW1029" s="24" t="s">
        <v>5979</v>
      </c>
      <c r="AX1029" s="24" t="s">
        <v>5979</v>
      </c>
      <c r="AY1029" s="24" t="s">
        <v>7510</v>
      </c>
      <c r="AZ1029" s="216" t="s">
        <v>7183</v>
      </c>
      <c r="BA1029" s="216" t="s">
        <v>7070</v>
      </c>
      <c r="BB1029" s="57" t="s">
        <v>5474</v>
      </c>
      <c r="BC1029" s="202"/>
      <c r="BD1029" s="24"/>
      <c r="BE1029" s="151"/>
      <c r="BG1029" s="151"/>
      <c r="BI1029" s="151"/>
      <c r="BL1029" s="152"/>
    </row>
    <row r="1030" spans="1:64" s="169" customFormat="1">
      <c r="A1030" s="24">
        <v>4768</v>
      </c>
      <c r="B1030" s="24" t="s">
        <v>5858</v>
      </c>
      <c r="C1030" s="57">
        <v>114</v>
      </c>
      <c r="D1030" s="57">
        <v>114.5</v>
      </c>
      <c r="E1030" s="57">
        <v>108</v>
      </c>
      <c r="F1030" s="57">
        <v>112</v>
      </c>
      <c r="G1030" s="57">
        <v>112</v>
      </c>
      <c r="H1030" s="57">
        <v>112.5</v>
      </c>
      <c r="I1030" s="57">
        <v>107.5</v>
      </c>
      <c r="J1030" s="57">
        <v>110</v>
      </c>
      <c r="K1030" s="57">
        <v>111.5</v>
      </c>
      <c r="L1030" s="57">
        <v>112</v>
      </c>
      <c r="M1030" s="57">
        <v>110</v>
      </c>
      <c r="N1030" s="57">
        <v>112</v>
      </c>
      <c r="O1030" s="63">
        <v>2.3485333089646301E-2</v>
      </c>
      <c r="P1030" s="57">
        <v>6</v>
      </c>
      <c r="Q1030" s="57">
        <v>17</v>
      </c>
      <c r="R1030" s="57">
        <v>77.349999999999994</v>
      </c>
      <c r="S1030" s="57">
        <v>112.4</v>
      </c>
      <c r="T1030" s="57">
        <v>118.175</v>
      </c>
      <c r="U1030" s="57">
        <v>108.4233</v>
      </c>
      <c r="V1030" s="57">
        <v>112.2</v>
      </c>
      <c r="W1030" s="57">
        <v>117.7</v>
      </c>
      <c r="X1030" s="57">
        <v>108.5067</v>
      </c>
      <c r="Y1030" s="57">
        <v>111.9</v>
      </c>
      <c r="Z1030" s="57">
        <v>117.47499999999999</v>
      </c>
      <c r="AA1030" s="57">
        <v>108.6317</v>
      </c>
      <c r="AB1030" s="57"/>
      <c r="AC1030" s="57"/>
      <c r="AD1030" s="57">
        <v>131</v>
      </c>
      <c r="AE1030" s="57">
        <v>104</v>
      </c>
      <c r="AF1030" s="64">
        <v>39.471899999999998</v>
      </c>
      <c r="AG1030" s="64">
        <v>39.506100000000004</v>
      </c>
      <c r="AH1030" s="64">
        <v>44.705399999999997</v>
      </c>
      <c r="AI1030" s="64">
        <v>41.239199999999997</v>
      </c>
      <c r="AJ1030" s="61">
        <v>0.45833333333333331</v>
      </c>
      <c r="AK1030" s="216">
        <v>50</v>
      </c>
      <c r="AL1030" s="62">
        <v>20.482362960619945</v>
      </c>
      <c r="AM1030" s="24" t="s">
        <v>8031</v>
      </c>
      <c r="AN1030" s="216" t="s">
        <v>5981</v>
      </c>
      <c r="AO1030" s="216" t="s">
        <v>5971</v>
      </c>
      <c r="AP1030" s="216" t="s">
        <v>6908</v>
      </c>
      <c r="AQ1030" s="216" t="s">
        <v>6885</v>
      </c>
      <c r="AR1030" s="216" t="s">
        <v>6886</v>
      </c>
      <c r="AS1030" s="24" t="s">
        <v>7429</v>
      </c>
      <c r="AT1030" s="24" t="s">
        <v>5975</v>
      </c>
      <c r="AU1030" s="24" t="s">
        <v>5984</v>
      </c>
      <c r="AV1030" s="24" t="s">
        <v>6425</v>
      </c>
      <c r="AW1030" s="24" t="s">
        <v>5979</v>
      </c>
      <c r="AX1030" s="24" t="s">
        <v>6033</v>
      </c>
      <c r="AY1030" s="24" t="s">
        <v>7064</v>
      </c>
      <c r="AZ1030" s="216" t="s">
        <v>6936</v>
      </c>
      <c r="BA1030" s="216" t="s">
        <v>7024</v>
      </c>
      <c r="BB1030" s="57" t="s">
        <v>6898</v>
      </c>
      <c r="BC1030" s="202"/>
      <c r="BD1030" s="24"/>
      <c r="BE1030" s="151"/>
      <c r="BG1030" s="151"/>
      <c r="BI1030" s="151"/>
      <c r="BL1030" s="152"/>
    </row>
    <row r="1031" spans="1:64" s="169" customFormat="1">
      <c r="A1031" s="24">
        <v>4770</v>
      </c>
      <c r="B1031" s="24" t="s">
        <v>5742</v>
      </c>
      <c r="C1031" s="57">
        <v>216</v>
      </c>
      <c r="D1031" s="57">
        <v>219</v>
      </c>
      <c r="E1031" s="57">
        <v>215</v>
      </c>
      <c r="F1031" s="57">
        <v>219</v>
      </c>
      <c r="G1031" s="57">
        <v>219</v>
      </c>
      <c r="H1031" s="57">
        <v>219</v>
      </c>
      <c r="I1031" s="57">
        <v>214</v>
      </c>
      <c r="J1031" s="57">
        <v>216.5</v>
      </c>
      <c r="K1031" s="57">
        <v>216.5</v>
      </c>
      <c r="L1031" s="57">
        <v>220</v>
      </c>
      <c r="M1031" s="57">
        <v>216.5</v>
      </c>
      <c r="N1031" s="57">
        <v>220</v>
      </c>
      <c r="O1031" s="63">
        <v>1.8754341282704302E-2</v>
      </c>
      <c r="P1031" s="57">
        <v>23</v>
      </c>
      <c r="Q1031" s="57">
        <v>42</v>
      </c>
      <c r="R1031" s="57">
        <v>62.8</v>
      </c>
      <c r="S1031" s="57">
        <v>216.7</v>
      </c>
      <c r="T1031" s="57">
        <v>224.8</v>
      </c>
      <c r="U1031" s="57">
        <v>225.4</v>
      </c>
      <c r="V1031" s="57">
        <v>216.4</v>
      </c>
      <c r="W1031" s="57">
        <v>224.32499999999999</v>
      </c>
      <c r="X1031" s="57">
        <v>225.25</v>
      </c>
      <c r="Y1031" s="57">
        <v>216.7</v>
      </c>
      <c r="Z1031" s="57">
        <v>224.17500000000001</v>
      </c>
      <c r="AA1031" s="57">
        <v>225.17500000000001</v>
      </c>
      <c r="AB1031" s="57"/>
      <c r="AC1031" s="57"/>
      <c r="AD1031" s="57">
        <v>246</v>
      </c>
      <c r="AE1031" s="57">
        <v>209.5</v>
      </c>
      <c r="AF1031" s="64">
        <v>36.636800000000001</v>
      </c>
      <c r="AG1031" s="64">
        <v>30.6191</v>
      </c>
      <c r="AH1031" s="64">
        <v>47.005200000000002</v>
      </c>
      <c r="AI1031" s="64">
        <v>36.081099999999999</v>
      </c>
      <c r="AJ1031" s="61">
        <v>0.45833333333333331</v>
      </c>
      <c r="AK1031" s="216">
        <v>50</v>
      </c>
      <c r="AL1031" s="62">
        <v>78.515724682376458</v>
      </c>
      <c r="AM1031" s="24" t="s">
        <v>6981</v>
      </c>
      <c r="AN1031" s="216" t="s">
        <v>6009</v>
      </c>
      <c r="AO1031" s="216" t="s">
        <v>5971</v>
      </c>
      <c r="AP1031" s="216" t="s">
        <v>6884</v>
      </c>
      <c r="AQ1031" s="216" t="s">
        <v>6885</v>
      </c>
      <c r="AR1031" s="216" t="s">
        <v>6886</v>
      </c>
      <c r="AS1031" s="24" t="s">
        <v>6989</v>
      </c>
      <c r="AT1031" s="24" t="s">
        <v>6126</v>
      </c>
      <c r="AU1031" s="24" t="s">
        <v>6017</v>
      </c>
      <c r="AV1031" s="24" t="s">
        <v>6493</v>
      </c>
      <c r="AW1031" s="24" t="s">
        <v>5979</v>
      </c>
      <c r="AX1031" s="24" t="s">
        <v>5979</v>
      </c>
      <c r="AY1031" s="24" t="s">
        <v>6972</v>
      </c>
      <c r="AZ1031" s="216" t="s">
        <v>6910</v>
      </c>
      <c r="BA1031" s="216" t="s">
        <v>7012</v>
      </c>
      <c r="BB1031" s="57" t="s">
        <v>6944</v>
      </c>
      <c r="BC1031" s="202"/>
      <c r="BD1031" s="24"/>
      <c r="BE1031" s="151"/>
      <c r="BG1031" s="151"/>
      <c r="BI1031" s="151"/>
      <c r="BL1031" s="152"/>
    </row>
    <row r="1032" spans="1:64" s="169" customFormat="1">
      <c r="A1032" s="24">
        <v>4803</v>
      </c>
      <c r="B1032" s="24" t="s">
        <v>1002</v>
      </c>
      <c r="C1032" s="57">
        <v>14.2</v>
      </c>
      <c r="D1032" s="57">
        <v>14.2</v>
      </c>
      <c r="E1032" s="57">
        <v>13.15</v>
      </c>
      <c r="F1032" s="57">
        <v>13.15</v>
      </c>
      <c r="G1032" s="57">
        <v>11.85</v>
      </c>
      <c r="H1032" s="57">
        <v>12.3</v>
      </c>
      <c r="I1032" s="57">
        <v>11.85</v>
      </c>
      <c r="J1032" s="57">
        <v>11.95</v>
      </c>
      <c r="K1032" s="57">
        <v>11.85</v>
      </c>
      <c r="L1032" s="57">
        <v>12.6</v>
      </c>
      <c r="M1032" s="57">
        <v>11.85</v>
      </c>
      <c r="N1032" s="57">
        <v>12.6</v>
      </c>
      <c r="O1032" s="63">
        <v>5.4393305439330498E-2</v>
      </c>
      <c r="P1032" s="57">
        <v>43</v>
      </c>
      <c r="Q1032" s="57">
        <v>292</v>
      </c>
      <c r="R1032" s="57">
        <v>305.85000000000002</v>
      </c>
      <c r="S1032" s="57">
        <v>14.5</v>
      </c>
      <c r="T1032" s="57">
        <v>21.947500000000002</v>
      </c>
      <c r="U1032" s="57">
        <v>26.604199999999999</v>
      </c>
      <c r="V1032" s="57">
        <v>13.59</v>
      </c>
      <c r="W1032" s="57">
        <v>21.16</v>
      </c>
      <c r="X1032" s="57">
        <v>26.3125</v>
      </c>
      <c r="Y1032" s="57">
        <v>13.14</v>
      </c>
      <c r="Z1032" s="57">
        <v>20.46</v>
      </c>
      <c r="AA1032" s="57">
        <v>26.037500000000001</v>
      </c>
      <c r="AB1032" s="57">
        <v>63</v>
      </c>
      <c r="AC1032" s="57">
        <v>11.85</v>
      </c>
      <c r="AD1032" s="57">
        <v>27.45</v>
      </c>
      <c r="AE1032" s="57">
        <v>11.85</v>
      </c>
      <c r="AF1032" s="64">
        <v>5.2690999999999999</v>
      </c>
      <c r="AG1032" s="64">
        <v>5.6893000000000002</v>
      </c>
      <c r="AH1032" s="64">
        <v>6.4028999999999998</v>
      </c>
      <c r="AI1032" s="64">
        <v>5.9272</v>
      </c>
      <c r="AJ1032" s="61">
        <v>0.45833333333333331</v>
      </c>
      <c r="AK1032" s="216">
        <v>50</v>
      </c>
      <c r="AL1032" s="62">
        <v>146.79026788444293</v>
      </c>
      <c r="AM1032" s="24" t="s">
        <v>6302</v>
      </c>
      <c r="AN1032" s="216" t="s">
        <v>6337</v>
      </c>
      <c r="AO1032" s="216" t="s">
        <v>6047</v>
      </c>
      <c r="AP1032" s="216" t="s">
        <v>6884</v>
      </c>
      <c r="AQ1032" s="216" t="s">
        <v>6885</v>
      </c>
      <c r="AR1032" s="216" t="s">
        <v>6916</v>
      </c>
      <c r="AS1032" s="24" t="s">
        <v>7656</v>
      </c>
      <c r="AT1032" s="24" t="s">
        <v>6058</v>
      </c>
      <c r="AU1032" s="24" t="s">
        <v>6090</v>
      </c>
      <c r="AV1032" s="24" t="s">
        <v>6201</v>
      </c>
      <c r="AW1032" s="24" t="s">
        <v>5979</v>
      </c>
      <c r="AX1032" s="24" t="s">
        <v>5979</v>
      </c>
      <c r="AY1032" s="24" t="s">
        <v>8032</v>
      </c>
      <c r="AZ1032" s="216" t="s">
        <v>8033</v>
      </c>
      <c r="BA1032" s="216" t="s">
        <v>8034</v>
      </c>
      <c r="BB1032" s="57" t="s">
        <v>5474</v>
      </c>
      <c r="BC1032" s="202"/>
      <c r="BD1032" s="24"/>
      <c r="BE1032" s="151"/>
      <c r="BG1032" s="151"/>
      <c r="BI1032" s="151"/>
      <c r="BL1032" s="152"/>
    </row>
    <row r="1033" spans="1:64" s="169" customFormat="1">
      <c r="A1033" s="24">
        <v>4804</v>
      </c>
      <c r="B1033" s="24" t="s">
        <v>1003</v>
      </c>
      <c r="C1033" s="57">
        <v>9</v>
      </c>
      <c r="D1033" s="57">
        <v>9.07</v>
      </c>
      <c r="E1033" s="57">
        <v>8.92</v>
      </c>
      <c r="F1033" s="57">
        <v>8.92</v>
      </c>
      <c r="G1033" s="57">
        <v>8.92</v>
      </c>
      <c r="H1033" s="57">
        <v>8.99</v>
      </c>
      <c r="I1033" s="57">
        <v>8.35</v>
      </c>
      <c r="J1033" s="57">
        <v>8.35</v>
      </c>
      <c r="K1033" s="57">
        <v>8.68</v>
      </c>
      <c r="L1033" s="57">
        <v>8.73</v>
      </c>
      <c r="M1033" s="57">
        <v>8.4</v>
      </c>
      <c r="N1033" s="57">
        <v>8.5</v>
      </c>
      <c r="O1033" s="63">
        <v>1.79640718562874E-2</v>
      </c>
      <c r="P1033" s="57">
        <v>107</v>
      </c>
      <c r="Q1033" s="57">
        <v>234</v>
      </c>
      <c r="R1033" s="57">
        <v>80.75</v>
      </c>
      <c r="S1033" s="57">
        <v>9.0640000000000001</v>
      </c>
      <c r="T1033" s="57">
        <v>9.6059999999999999</v>
      </c>
      <c r="U1033" s="57">
        <v>10.071300000000001</v>
      </c>
      <c r="V1033" s="57">
        <v>8.9060000000000006</v>
      </c>
      <c r="W1033" s="57">
        <v>9.5250000000000004</v>
      </c>
      <c r="X1033" s="57">
        <v>10.033799999999999</v>
      </c>
      <c r="Y1033" s="57">
        <v>8.7759999999999998</v>
      </c>
      <c r="Z1033" s="57">
        <v>9.4570000000000007</v>
      </c>
      <c r="AA1033" s="57">
        <v>10.000500000000001</v>
      </c>
      <c r="AB1033" s="57">
        <v>17.600000000000001</v>
      </c>
      <c r="AC1033" s="57">
        <v>8.35</v>
      </c>
      <c r="AD1033" s="57">
        <v>9.98</v>
      </c>
      <c r="AE1033" s="57">
        <v>8.35</v>
      </c>
      <c r="AF1033" s="64">
        <v>8.3567999999999998</v>
      </c>
      <c r="AG1033" s="64">
        <v>13.5618</v>
      </c>
      <c r="AH1033" s="64">
        <v>8.8391000000000002</v>
      </c>
      <c r="AI1033" s="64">
        <v>11.987500000000001</v>
      </c>
      <c r="AJ1033" s="61">
        <v>0.45833333333333331</v>
      </c>
      <c r="AK1033" s="216">
        <v>150</v>
      </c>
      <c r="AL1033" s="62">
        <v>213.92972254359975</v>
      </c>
      <c r="AM1033" s="24" t="s">
        <v>6115</v>
      </c>
      <c r="AN1033" s="216" t="s">
        <v>6039</v>
      </c>
      <c r="AO1033" s="216" t="s">
        <v>6047</v>
      </c>
      <c r="AP1033" s="216" t="s">
        <v>6884</v>
      </c>
      <c r="AQ1033" s="216" t="s">
        <v>6885</v>
      </c>
      <c r="AR1033" s="216" t="s">
        <v>6916</v>
      </c>
      <c r="AS1033" s="24" t="s">
        <v>7297</v>
      </c>
      <c r="AT1033" s="24" t="s">
        <v>6130</v>
      </c>
      <c r="AU1033" s="24" t="s">
        <v>6004</v>
      </c>
      <c r="AV1033" s="24" t="s">
        <v>5984</v>
      </c>
      <c r="AW1033" s="24" t="s">
        <v>5990</v>
      </c>
      <c r="AX1033" s="24" t="s">
        <v>5991</v>
      </c>
      <c r="AY1033" s="24" t="s">
        <v>8035</v>
      </c>
      <c r="AZ1033" s="216" t="s">
        <v>7168</v>
      </c>
      <c r="BA1033" s="216" t="s">
        <v>7806</v>
      </c>
      <c r="BB1033" s="57" t="s">
        <v>5474</v>
      </c>
      <c r="BC1033" s="202"/>
      <c r="BD1033" s="24"/>
      <c r="BE1033" s="151"/>
      <c r="BG1033" s="151"/>
      <c r="BI1033" s="151"/>
      <c r="BL1033" s="152"/>
    </row>
    <row r="1034" spans="1:64" s="169" customFormat="1">
      <c r="A1034" s="24">
        <v>4806</v>
      </c>
      <c r="B1034" s="24" t="s">
        <v>1004</v>
      </c>
      <c r="C1034" s="57">
        <v>10.5</v>
      </c>
      <c r="D1034" s="57">
        <v>10.5</v>
      </c>
      <c r="E1034" s="57">
        <v>10.5</v>
      </c>
      <c r="F1034" s="57">
        <v>10.5</v>
      </c>
      <c r="G1034" s="57">
        <v>10.8</v>
      </c>
      <c r="H1034" s="57">
        <v>10.8</v>
      </c>
      <c r="I1034" s="57">
        <v>9.57</v>
      </c>
      <c r="J1034" s="57">
        <v>10.8</v>
      </c>
      <c r="K1034" s="57">
        <v>10.199999999999999</v>
      </c>
      <c r="L1034" s="57">
        <v>10.199999999999999</v>
      </c>
      <c r="M1034" s="57">
        <v>10</v>
      </c>
      <c r="N1034" s="57">
        <v>10.199999999999999</v>
      </c>
      <c r="O1034" s="63">
        <v>-5.5555555555555497E-2</v>
      </c>
      <c r="P1034" s="57">
        <v>5</v>
      </c>
      <c r="Q1034" s="57">
        <v>53</v>
      </c>
      <c r="R1034" s="57">
        <v>45.45</v>
      </c>
      <c r="S1034" s="57">
        <v>11.04</v>
      </c>
      <c r="T1034" s="57">
        <v>11.147500000000001</v>
      </c>
      <c r="U1034" s="57">
        <v>10.7843</v>
      </c>
      <c r="V1034" s="57">
        <v>10.84</v>
      </c>
      <c r="W1034" s="57">
        <v>11.1075</v>
      </c>
      <c r="X1034" s="57">
        <v>10.808400000000001</v>
      </c>
      <c r="Y1034" s="57">
        <v>10.64</v>
      </c>
      <c r="Z1034" s="57">
        <v>11.057499999999999</v>
      </c>
      <c r="AA1034" s="57">
        <v>10.8231</v>
      </c>
      <c r="AB1034" s="57">
        <v>12.4</v>
      </c>
      <c r="AC1034" s="57">
        <v>5.95</v>
      </c>
      <c r="AD1034" s="57">
        <v>11.8</v>
      </c>
      <c r="AE1034" s="57">
        <v>9.57</v>
      </c>
      <c r="AF1034" s="64">
        <v>50.035200000000003</v>
      </c>
      <c r="AG1034" s="64">
        <v>56.7866</v>
      </c>
      <c r="AH1034" s="64">
        <v>42.773800000000001</v>
      </c>
      <c r="AI1034" s="64">
        <v>52.115699999999997</v>
      </c>
      <c r="AJ1034" s="61">
        <v>0.45833333333333331</v>
      </c>
      <c r="AK1034" s="216">
        <v>50</v>
      </c>
      <c r="AL1034" s="62">
        <v>17.068635800516621</v>
      </c>
      <c r="AM1034" s="24" t="s">
        <v>8036</v>
      </c>
      <c r="AN1034" s="216" t="s">
        <v>5967</v>
      </c>
      <c r="AO1034" s="216" t="s">
        <v>5961</v>
      </c>
      <c r="AP1034" s="216" t="s">
        <v>6884</v>
      </c>
      <c r="AQ1034" s="216" t="s">
        <v>6885</v>
      </c>
      <c r="AR1034" s="216" t="s">
        <v>6916</v>
      </c>
      <c r="AS1034" s="24" t="s">
        <v>6965</v>
      </c>
      <c r="AT1034" s="24" t="s">
        <v>6577</v>
      </c>
      <c r="AU1034" s="24" t="s">
        <v>6742</v>
      </c>
      <c r="AV1034" s="24" t="s">
        <v>6650</v>
      </c>
      <c r="AW1034" s="24" t="s">
        <v>5979</v>
      </c>
      <c r="AX1034" s="24" t="s">
        <v>6159</v>
      </c>
      <c r="AY1034" s="24" t="s">
        <v>8037</v>
      </c>
      <c r="AZ1034" s="216" t="s">
        <v>7203</v>
      </c>
      <c r="BA1034" s="216" t="s">
        <v>7310</v>
      </c>
      <c r="BB1034" s="57" t="s">
        <v>5474</v>
      </c>
      <c r="BC1034" s="202"/>
      <c r="BD1034" s="24"/>
      <c r="BE1034" s="151"/>
      <c r="BG1034" s="151"/>
      <c r="BI1034" s="151"/>
      <c r="BL1034" s="152"/>
    </row>
    <row r="1035" spans="1:64" s="169" customFormat="1">
      <c r="A1035" s="24">
        <v>4903</v>
      </c>
      <c r="B1035" s="24" t="s">
        <v>1005</v>
      </c>
      <c r="C1035" s="57">
        <v>7.7</v>
      </c>
      <c r="D1035" s="57">
        <v>7.7</v>
      </c>
      <c r="E1035" s="57">
        <v>7.51</v>
      </c>
      <c r="F1035" s="57">
        <v>7.7</v>
      </c>
      <c r="G1035" s="57">
        <v>7.95</v>
      </c>
      <c r="H1035" s="57">
        <v>7.95</v>
      </c>
      <c r="I1035" s="57">
        <v>7.58</v>
      </c>
      <c r="J1035" s="57">
        <v>7.6</v>
      </c>
      <c r="K1035" s="57">
        <v>7.7</v>
      </c>
      <c r="L1035" s="57">
        <v>7.7</v>
      </c>
      <c r="M1035" s="57">
        <v>7.7</v>
      </c>
      <c r="N1035" s="57">
        <v>7.7</v>
      </c>
      <c r="O1035" s="63">
        <v>1.3157894736842099E-2</v>
      </c>
      <c r="P1035" s="57">
        <v>21</v>
      </c>
      <c r="Q1035" s="57">
        <v>15</v>
      </c>
      <c r="R1035" s="57">
        <v>61.95</v>
      </c>
      <c r="S1035" s="57">
        <v>7.65</v>
      </c>
      <c r="T1035" s="57">
        <v>7.7030000000000003</v>
      </c>
      <c r="U1035" s="57">
        <v>7.6109999999999998</v>
      </c>
      <c r="V1035" s="57">
        <v>7.67</v>
      </c>
      <c r="W1035" s="57">
        <v>7.6980000000000004</v>
      </c>
      <c r="X1035" s="57">
        <v>7.6162999999999998</v>
      </c>
      <c r="Y1035" s="57">
        <v>7.69</v>
      </c>
      <c r="Z1035" s="57">
        <v>7.7030000000000003</v>
      </c>
      <c r="AA1035" s="57">
        <v>7.6246999999999998</v>
      </c>
      <c r="AB1035" s="57">
        <v>10.199999999999999</v>
      </c>
      <c r="AC1035" s="57">
        <v>6.61</v>
      </c>
      <c r="AD1035" s="57">
        <v>8.18</v>
      </c>
      <c r="AE1035" s="57">
        <v>7</v>
      </c>
      <c r="AF1035" s="64">
        <v>63.013800000000003</v>
      </c>
      <c r="AG1035" s="64">
        <v>54.358899999999998</v>
      </c>
      <c r="AH1035" s="64">
        <v>66.570599999999999</v>
      </c>
      <c r="AI1035" s="64">
        <v>58.429499999999997</v>
      </c>
      <c r="AJ1035" s="61">
        <v>0.4513888888888889</v>
      </c>
      <c r="AK1035" s="216">
        <v>50</v>
      </c>
      <c r="AL1035" s="62">
        <v>79.550644491140503</v>
      </c>
      <c r="AM1035" s="24" t="s">
        <v>6057</v>
      </c>
      <c r="AN1035" s="216" t="s">
        <v>6009</v>
      </c>
      <c r="AO1035" s="216" t="s">
        <v>5961</v>
      </c>
      <c r="AP1035" s="216" t="s">
        <v>6908</v>
      </c>
      <c r="AQ1035" s="216" t="s">
        <v>6885</v>
      </c>
      <c r="AR1035" s="216" t="s">
        <v>6886</v>
      </c>
      <c r="AS1035" s="24" t="s">
        <v>5474</v>
      </c>
      <c r="AT1035" s="24" t="s">
        <v>7995</v>
      </c>
      <c r="AU1035" s="24" t="s">
        <v>6024</v>
      </c>
      <c r="AV1035" s="24" t="s">
        <v>6577</v>
      </c>
      <c r="AW1035" s="24" t="s">
        <v>5979</v>
      </c>
      <c r="AX1035" s="24" t="s">
        <v>5979</v>
      </c>
      <c r="AY1035" s="24" t="s">
        <v>7195</v>
      </c>
      <c r="AZ1035" s="216" t="s">
        <v>7828</v>
      </c>
      <c r="BA1035" s="216" t="s">
        <v>6955</v>
      </c>
      <c r="BB1035" s="57" t="s">
        <v>7217</v>
      </c>
      <c r="BC1035" s="202"/>
      <c r="BD1035" s="24"/>
      <c r="BE1035" s="151"/>
      <c r="BG1035" s="151"/>
      <c r="BI1035" s="151"/>
      <c r="BL1035" s="152"/>
    </row>
    <row r="1036" spans="1:64" s="169" customFormat="1">
      <c r="A1036" s="24">
        <v>4904</v>
      </c>
      <c r="B1036" s="24" t="s">
        <v>1006</v>
      </c>
      <c r="C1036" s="57">
        <v>60.4</v>
      </c>
      <c r="D1036" s="57">
        <v>60.6</v>
      </c>
      <c r="E1036" s="57">
        <v>60</v>
      </c>
      <c r="F1036" s="57">
        <v>60.4</v>
      </c>
      <c r="G1036" s="57">
        <v>60.4</v>
      </c>
      <c r="H1036" s="57">
        <v>60.9</v>
      </c>
      <c r="I1036" s="57">
        <v>60.3</v>
      </c>
      <c r="J1036" s="57">
        <v>60.9</v>
      </c>
      <c r="K1036" s="57">
        <v>60.9</v>
      </c>
      <c r="L1036" s="57">
        <v>60.9</v>
      </c>
      <c r="M1036" s="57">
        <v>60.6</v>
      </c>
      <c r="N1036" s="57">
        <v>60.6</v>
      </c>
      <c r="O1036" s="63">
        <v>-4.9261083743842296E-3</v>
      </c>
      <c r="P1036" s="57">
        <v>1181</v>
      </c>
      <c r="Q1036" s="57">
        <v>3506</v>
      </c>
      <c r="R1036" s="57">
        <v>3455.55</v>
      </c>
      <c r="S1036" s="57">
        <v>60.76</v>
      </c>
      <c r="T1036" s="57">
        <v>61</v>
      </c>
      <c r="U1036" s="57">
        <v>63.66</v>
      </c>
      <c r="V1036" s="57">
        <v>60.72</v>
      </c>
      <c r="W1036" s="57">
        <v>61.01</v>
      </c>
      <c r="X1036" s="57">
        <v>63.601700000000001</v>
      </c>
      <c r="Y1036" s="57">
        <v>60.6</v>
      </c>
      <c r="Z1036" s="57">
        <v>61.015000000000001</v>
      </c>
      <c r="AA1036" s="57">
        <v>63.534999999999997</v>
      </c>
      <c r="AB1036" s="57">
        <v>66.8</v>
      </c>
      <c r="AC1036" s="57">
        <v>59.8</v>
      </c>
      <c r="AD1036" s="57">
        <v>61.7</v>
      </c>
      <c r="AE1036" s="57">
        <v>60</v>
      </c>
      <c r="AF1036" s="64">
        <v>40.7346</v>
      </c>
      <c r="AG1036" s="64">
        <v>44.519399999999997</v>
      </c>
      <c r="AH1036" s="64">
        <v>40.489699999999999</v>
      </c>
      <c r="AI1036" s="64">
        <v>43.176200000000001</v>
      </c>
      <c r="AJ1036" s="61">
        <v>0.4513888888888889</v>
      </c>
      <c r="AK1036" s="216">
        <v>1500</v>
      </c>
      <c r="AL1036" s="62">
        <v>2292.5476624584094</v>
      </c>
      <c r="AM1036" s="24" t="s">
        <v>6517</v>
      </c>
      <c r="AN1036" s="216" t="s">
        <v>5967</v>
      </c>
      <c r="AO1036" s="216" t="s">
        <v>5971</v>
      </c>
      <c r="AP1036" s="216" t="s">
        <v>6884</v>
      </c>
      <c r="AQ1036" s="216" t="s">
        <v>6885</v>
      </c>
      <c r="AR1036" s="216" t="s">
        <v>7000</v>
      </c>
      <c r="AS1036" s="24" t="s">
        <v>6917</v>
      </c>
      <c r="AT1036" s="24" t="s">
        <v>6511</v>
      </c>
      <c r="AU1036" s="24" t="s">
        <v>6126</v>
      </c>
      <c r="AV1036" s="24" t="s">
        <v>6518</v>
      </c>
      <c r="AW1036" s="24" t="s">
        <v>5979</v>
      </c>
      <c r="AX1036" s="24" t="s">
        <v>5979</v>
      </c>
      <c r="AY1036" s="24" t="s">
        <v>7051</v>
      </c>
      <c r="AZ1036" s="216" t="s">
        <v>7072</v>
      </c>
      <c r="BA1036" s="216" t="s">
        <v>6920</v>
      </c>
      <c r="BB1036" s="57" t="s">
        <v>5474</v>
      </c>
      <c r="BC1036" s="202"/>
      <c r="BD1036" s="24"/>
      <c r="BE1036" s="151"/>
      <c r="BG1036" s="151"/>
      <c r="BI1036" s="151"/>
      <c r="BL1036" s="152"/>
    </row>
    <row r="1037" spans="1:64" s="169" customFormat="1">
      <c r="A1037" s="24">
        <v>4905</v>
      </c>
      <c r="B1037" s="24" t="s">
        <v>1007</v>
      </c>
      <c r="C1037" s="57">
        <v>53.5</v>
      </c>
      <c r="D1037" s="57">
        <v>53.5</v>
      </c>
      <c r="E1037" s="57">
        <v>53.5</v>
      </c>
      <c r="F1037" s="57">
        <v>53.5</v>
      </c>
      <c r="G1037" s="57">
        <v>53.1</v>
      </c>
      <c r="H1037" s="57">
        <v>53.1</v>
      </c>
      <c r="I1037" s="57">
        <v>53.1</v>
      </c>
      <c r="J1037" s="57">
        <v>53.1</v>
      </c>
      <c r="K1037" s="57">
        <v>53.1</v>
      </c>
      <c r="L1037" s="57">
        <v>53.2</v>
      </c>
      <c r="M1037" s="57">
        <v>53.1</v>
      </c>
      <c r="N1037" s="57">
        <v>53.2</v>
      </c>
      <c r="O1037" s="63">
        <v>1.88323917137476E-3</v>
      </c>
      <c r="P1037" s="57">
        <v>4</v>
      </c>
      <c r="Q1037" s="57">
        <v>6</v>
      </c>
      <c r="R1037" s="57">
        <v>24.1</v>
      </c>
      <c r="S1037" s="57">
        <v>53.16</v>
      </c>
      <c r="T1037" s="57">
        <v>53.395000000000003</v>
      </c>
      <c r="U1037" s="57">
        <v>53.493200000000002</v>
      </c>
      <c r="V1037" s="57">
        <v>53.16</v>
      </c>
      <c r="W1037" s="57">
        <v>53.38</v>
      </c>
      <c r="X1037" s="57">
        <v>53.486400000000003</v>
      </c>
      <c r="Y1037" s="57">
        <v>53.14</v>
      </c>
      <c r="Z1037" s="57">
        <v>53.365000000000002</v>
      </c>
      <c r="AA1037" s="57">
        <v>53.472900000000003</v>
      </c>
      <c r="AB1037" s="57">
        <v>57.5</v>
      </c>
      <c r="AC1037" s="57">
        <v>45.5</v>
      </c>
      <c r="AD1037" s="57">
        <v>54.4</v>
      </c>
      <c r="AE1037" s="57">
        <v>52</v>
      </c>
      <c r="AF1037" s="64">
        <v>74.281899999999993</v>
      </c>
      <c r="AG1037" s="64">
        <v>66.7166</v>
      </c>
      <c r="AH1037" s="64">
        <v>72.854600000000005</v>
      </c>
      <c r="AI1037" s="64">
        <v>68.762600000000006</v>
      </c>
      <c r="AJ1037" s="61">
        <v>0.4513888888888889</v>
      </c>
      <c r="AK1037" s="216">
        <v>50</v>
      </c>
      <c r="AL1037" s="62">
        <v>15.15250371259819</v>
      </c>
      <c r="AM1037" s="24" t="s">
        <v>6981</v>
      </c>
      <c r="AN1037" s="216" t="s">
        <v>6020</v>
      </c>
      <c r="AO1037" s="216" t="s">
        <v>5961</v>
      </c>
      <c r="AP1037" s="216" t="s">
        <v>6884</v>
      </c>
      <c r="AQ1037" s="216" t="s">
        <v>6885</v>
      </c>
      <c r="AR1037" s="216" t="s">
        <v>6886</v>
      </c>
      <c r="AS1037" s="24" t="s">
        <v>5474</v>
      </c>
      <c r="AT1037" s="24" t="s">
        <v>6577</v>
      </c>
      <c r="AU1037" s="24" t="s">
        <v>6577</v>
      </c>
      <c r="AV1037" s="24" t="s">
        <v>6493</v>
      </c>
      <c r="AW1037" s="24" t="s">
        <v>5979</v>
      </c>
      <c r="AX1037" s="24" t="s">
        <v>5979</v>
      </c>
      <c r="AY1037" s="24" t="s">
        <v>6952</v>
      </c>
      <c r="AZ1037" s="216" t="s">
        <v>7007</v>
      </c>
      <c r="BA1037" s="216" t="s">
        <v>7012</v>
      </c>
      <c r="BB1037" s="57" t="s">
        <v>6898</v>
      </c>
      <c r="BC1037" s="202"/>
      <c r="BD1037" s="24"/>
      <c r="BE1037" s="151"/>
      <c r="BG1037" s="151"/>
      <c r="BI1037" s="151"/>
      <c r="BL1037" s="152"/>
    </row>
    <row r="1038" spans="1:64" s="169" customFormat="1">
      <c r="A1038" s="24">
        <v>4906</v>
      </c>
      <c r="B1038" s="24" t="s">
        <v>1008</v>
      </c>
      <c r="C1038" s="57">
        <v>26</v>
      </c>
      <c r="D1038" s="57">
        <v>26.4</v>
      </c>
      <c r="E1038" s="57">
        <v>25.95</v>
      </c>
      <c r="F1038" s="57">
        <v>26.3</v>
      </c>
      <c r="G1038" s="57">
        <v>26.55</v>
      </c>
      <c r="H1038" s="57">
        <v>26.65</v>
      </c>
      <c r="I1038" s="57">
        <v>25.8</v>
      </c>
      <c r="J1038" s="57">
        <v>25.9</v>
      </c>
      <c r="K1038" s="57">
        <v>26.05</v>
      </c>
      <c r="L1038" s="57">
        <v>26.55</v>
      </c>
      <c r="M1038" s="57">
        <v>25.95</v>
      </c>
      <c r="N1038" s="57">
        <v>26.4</v>
      </c>
      <c r="O1038" s="63">
        <v>1.9305019305019301E-2</v>
      </c>
      <c r="P1038" s="57">
        <v>1255</v>
      </c>
      <c r="Q1038" s="57">
        <v>2422</v>
      </c>
      <c r="R1038" s="57">
        <v>3457.5</v>
      </c>
      <c r="S1038" s="57">
        <v>26.14</v>
      </c>
      <c r="T1038" s="57">
        <v>29.272500000000001</v>
      </c>
      <c r="U1038" s="57">
        <v>31.125</v>
      </c>
      <c r="V1038" s="57">
        <v>26.15</v>
      </c>
      <c r="W1038" s="57">
        <v>28.86</v>
      </c>
      <c r="X1038" s="57">
        <v>31.055800000000001</v>
      </c>
      <c r="Y1038" s="57">
        <v>26.09</v>
      </c>
      <c r="Z1038" s="57">
        <v>28.5</v>
      </c>
      <c r="AA1038" s="57">
        <v>30.991700000000002</v>
      </c>
      <c r="AB1038" s="57">
        <v>36.950000000000003</v>
      </c>
      <c r="AC1038" s="57">
        <v>25.05</v>
      </c>
      <c r="AD1038" s="57">
        <v>34.25</v>
      </c>
      <c r="AE1038" s="57">
        <v>25.65</v>
      </c>
      <c r="AF1038" s="64">
        <v>13.691000000000001</v>
      </c>
      <c r="AG1038" s="64">
        <v>11.3362</v>
      </c>
      <c r="AH1038" s="64">
        <v>21.0321</v>
      </c>
      <c r="AI1038" s="64">
        <v>14.568099999999999</v>
      </c>
      <c r="AJ1038" s="61">
        <v>0.4513888888888889</v>
      </c>
      <c r="AK1038" s="216">
        <v>1500</v>
      </c>
      <c r="AL1038" s="62">
        <v>2436.1958648478439</v>
      </c>
      <c r="AM1038" s="24" t="s">
        <v>6038</v>
      </c>
      <c r="AN1038" s="216" t="s">
        <v>6009</v>
      </c>
      <c r="AO1038" s="216" t="s">
        <v>6007</v>
      </c>
      <c r="AP1038" s="216" t="s">
        <v>6884</v>
      </c>
      <c r="AQ1038" s="216" t="s">
        <v>6885</v>
      </c>
      <c r="AR1038" s="216" t="s">
        <v>6886</v>
      </c>
      <c r="AS1038" s="24" t="s">
        <v>6894</v>
      </c>
      <c r="AT1038" s="24" t="s">
        <v>6016</v>
      </c>
      <c r="AU1038" s="24" t="s">
        <v>5962</v>
      </c>
      <c r="AV1038" s="24" t="s">
        <v>6016</v>
      </c>
      <c r="AW1038" s="24" t="s">
        <v>5991</v>
      </c>
      <c r="AX1038" s="24" t="s">
        <v>5990</v>
      </c>
      <c r="AY1038" s="24" t="s">
        <v>7076</v>
      </c>
      <c r="AZ1038" s="216" t="s">
        <v>8038</v>
      </c>
      <c r="BA1038" s="216" t="s">
        <v>7205</v>
      </c>
      <c r="BB1038" s="57" t="s">
        <v>6898</v>
      </c>
      <c r="BC1038" s="202"/>
      <c r="BD1038" s="24"/>
      <c r="BE1038" s="151"/>
      <c r="BG1038" s="151"/>
      <c r="BI1038" s="151"/>
      <c r="BL1038" s="152"/>
    </row>
    <row r="1039" spans="1:64" s="169" customFormat="1">
      <c r="A1039" s="24">
        <v>4908</v>
      </c>
      <c r="B1039" s="24" t="s">
        <v>1010</v>
      </c>
      <c r="C1039" s="57">
        <v>27.55</v>
      </c>
      <c r="D1039" s="57">
        <v>28.25</v>
      </c>
      <c r="E1039" s="57">
        <v>27.55</v>
      </c>
      <c r="F1039" s="57">
        <v>28.25</v>
      </c>
      <c r="G1039" s="57">
        <v>28.15</v>
      </c>
      <c r="H1039" s="57">
        <v>28.4</v>
      </c>
      <c r="I1039" s="57">
        <v>27.7</v>
      </c>
      <c r="J1039" s="57">
        <v>28</v>
      </c>
      <c r="K1039" s="57">
        <v>28.1</v>
      </c>
      <c r="L1039" s="57">
        <v>28.2</v>
      </c>
      <c r="M1039" s="57">
        <v>27.85</v>
      </c>
      <c r="N1039" s="57">
        <v>28.2</v>
      </c>
      <c r="O1039" s="63">
        <v>7.14285714285714E-3</v>
      </c>
      <c r="P1039" s="57">
        <v>49</v>
      </c>
      <c r="Q1039" s="57">
        <v>125</v>
      </c>
      <c r="R1039" s="57">
        <v>638.1</v>
      </c>
      <c r="S1039" s="57">
        <v>27.61</v>
      </c>
      <c r="T1039" s="57">
        <v>28.452500000000001</v>
      </c>
      <c r="U1039" s="57">
        <v>29.1342</v>
      </c>
      <c r="V1039" s="57">
        <v>27.81</v>
      </c>
      <c r="W1039" s="57">
        <v>28.364999999999998</v>
      </c>
      <c r="X1039" s="57">
        <v>29.121700000000001</v>
      </c>
      <c r="Y1039" s="57">
        <v>27.87</v>
      </c>
      <c r="Z1039" s="57">
        <v>28.327500000000001</v>
      </c>
      <c r="AA1039" s="57">
        <v>29.1008</v>
      </c>
      <c r="AB1039" s="57">
        <v>40.25</v>
      </c>
      <c r="AC1039" s="57">
        <v>25.45</v>
      </c>
      <c r="AD1039" s="57">
        <v>30</v>
      </c>
      <c r="AE1039" s="57">
        <v>26.6</v>
      </c>
      <c r="AF1039" s="64">
        <v>51.553600000000003</v>
      </c>
      <c r="AG1039" s="64">
        <v>36.536999999999999</v>
      </c>
      <c r="AH1039" s="64">
        <v>63.998699999999999</v>
      </c>
      <c r="AI1039" s="64">
        <v>45.690899999999999</v>
      </c>
      <c r="AJ1039" s="61">
        <v>0.4513888888888889</v>
      </c>
      <c r="AK1039" s="216">
        <v>50</v>
      </c>
      <c r="AL1039" s="62">
        <v>185.61817047932783</v>
      </c>
      <c r="AM1039" s="24" t="s">
        <v>6424</v>
      </c>
      <c r="AN1039" s="216" t="s">
        <v>6009</v>
      </c>
      <c r="AO1039" s="216" t="s">
        <v>5961</v>
      </c>
      <c r="AP1039" s="216" t="s">
        <v>6884</v>
      </c>
      <c r="AQ1039" s="216" t="s">
        <v>6885</v>
      </c>
      <c r="AR1039" s="216" t="s">
        <v>6886</v>
      </c>
      <c r="AS1039" s="24" t="s">
        <v>5474</v>
      </c>
      <c r="AT1039" s="24" t="s">
        <v>6255</v>
      </c>
      <c r="AU1039" s="24" t="s">
        <v>6216</v>
      </c>
      <c r="AV1039" s="24" t="s">
        <v>6425</v>
      </c>
      <c r="AW1039" s="24" t="s">
        <v>5979</v>
      </c>
      <c r="AX1039" s="24" t="s">
        <v>5996</v>
      </c>
      <c r="AY1039" s="24" t="s">
        <v>7118</v>
      </c>
      <c r="AZ1039" s="216" t="s">
        <v>6940</v>
      </c>
      <c r="BA1039" s="216" t="s">
        <v>7043</v>
      </c>
      <c r="BB1039" s="57" t="s">
        <v>6944</v>
      </c>
      <c r="BC1039" s="202"/>
      <c r="BD1039" s="24"/>
      <c r="BE1039" s="151"/>
      <c r="BG1039" s="151"/>
      <c r="BI1039" s="151"/>
      <c r="BL1039" s="152"/>
    </row>
    <row r="1040" spans="1:64" s="169" customFormat="1">
      <c r="A1040" s="24">
        <v>4909</v>
      </c>
      <c r="B1040" s="24" t="s">
        <v>1011</v>
      </c>
      <c r="C1040" s="57">
        <v>21</v>
      </c>
      <c r="D1040" s="57">
        <v>21.5</v>
      </c>
      <c r="E1040" s="57">
        <v>21</v>
      </c>
      <c r="F1040" s="57">
        <v>21.5</v>
      </c>
      <c r="G1040" s="57">
        <v>21.4</v>
      </c>
      <c r="H1040" s="57">
        <v>22.55</v>
      </c>
      <c r="I1040" s="57">
        <v>21.4</v>
      </c>
      <c r="J1040" s="57">
        <v>21.85</v>
      </c>
      <c r="K1040" s="57">
        <v>21.95</v>
      </c>
      <c r="L1040" s="57">
        <v>23.3</v>
      </c>
      <c r="M1040" s="57">
        <v>21.95</v>
      </c>
      <c r="N1040" s="57">
        <v>23</v>
      </c>
      <c r="O1040" s="63">
        <v>5.2631578947368397E-2</v>
      </c>
      <c r="P1040" s="57">
        <v>236</v>
      </c>
      <c r="Q1040" s="57">
        <v>172</v>
      </c>
      <c r="R1040" s="57">
        <v>297.39999999999998</v>
      </c>
      <c r="S1040" s="57">
        <v>21.05</v>
      </c>
      <c r="T1040" s="57">
        <v>23.295000000000002</v>
      </c>
      <c r="U1040" s="57">
        <v>25.658300000000001</v>
      </c>
      <c r="V1040" s="57">
        <v>21.28</v>
      </c>
      <c r="W1040" s="57">
        <v>23.094999999999999</v>
      </c>
      <c r="X1040" s="57">
        <v>25.591699999999999</v>
      </c>
      <c r="Y1040" s="57">
        <v>21.57</v>
      </c>
      <c r="Z1040" s="57">
        <v>23</v>
      </c>
      <c r="AA1040" s="57">
        <v>25.531700000000001</v>
      </c>
      <c r="AB1040" s="57">
        <v>34.700000000000003</v>
      </c>
      <c r="AC1040" s="57">
        <v>15.5</v>
      </c>
      <c r="AD1040" s="57">
        <v>25.4</v>
      </c>
      <c r="AE1040" s="57">
        <v>20</v>
      </c>
      <c r="AF1040" s="64">
        <v>34.680100000000003</v>
      </c>
      <c r="AG1040" s="64">
        <v>22.914000000000001</v>
      </c>
      <c r="AH1040" s="64">
        <v>53.423099999999998</v>
      </c>
      <c r="AI1040" s="64">
        <v>33.0837</v>
      </c>
      <c r="AJ1040" s="61">
        <v>0.4513888888888889</v>
      </c>
      <c r="AK1040" s="216">
        <v>250</v>
      </c>
      <c r="AL1040" s="62">
        <v>463.57405491718572</v>
      </c>
      <c r="AM1040" s="24" t="s">
        <v>8039</v>
      </c>
      <c r="AN1040" s="216" t="s">
        <v>6009</v>
      </c>
      <c r="AO1040" s="216" t="s">
        <v>5961</v>
      </c>
      <c r="AP1040" s="216" t="s">
        <v>6884</v>
      </c>
      <c r="AQ1040" s="216" t="s">
        <v>8040</v>
      </c>
      <c r="AR1040" s="216" t="s">
        <v>6886</v>
      </c>
      <c r="AS1040" s="24" t="s">
        <v>5474</v>
      </c>
      <c r="AT1040" s="24" t="s">
        <v>6255</v>
      </c>
      <c r="AU1040" s="24" t="s">
        <v>6055</v>
      </c>
      <c r="AV1040" s="24" t="s">
        <v>6013</v>
      </c>
      <c r="AW1040" s="24" t="s">
        <v>5990</v>
      </c>
      <c r="AX1040" s="24" t="s">
        <v>5979</v>
      </c>
      <c r="AY1040" s="24" t="s">
        <v>7838</v>
      </c>
      <c r="AZ1040" s="216" t="s">
        <v>6919</v>
      </c>
      <c r="BA1040" s="216" t="s">
        <v>7133</v>
      </c>
      <c r="BB1040" s="57" t="s">
        <v>6903</v>
      </c>
      <c r="BC1040" s="202"/>
      <c r="BD1040" s="24"/>
      <c r="BE1040" s="151"/>
      <c r="BG1040" s="151"/>
      <c r="BI1040" s="151"/>
      <c r="BL1040" s="152"/>
    </row>
    <row r="1041" spans="1:64" s="169" customFormat="1">
      <c r="A1041" s="24">
        <v>4911</v>
      </c>
      <c r="B1041" s="24" t="s">
        <v>1012</v>
      </c>
      <c r="C1041" s="57">
        <v>23.65</v>
      </c>
      <c r="D1041" s="57">
        <v>24</v>
      </c>
      <c r="E1041" s="57">
        <v>23.65</v>
      </c>
      <c r="F1041" s="57">
        <v>24</v>
      </c>
      <c r="G1041" s="57">
        <v>24.1</v>
      </c>
      <c r="H1041" s="57">
        <v>24.1</v>
      </c>
      <c r="I1041" s="57">
        <v>23.7</v>
      </c>
      <c r="J1041" s="57">
        <v>23.95</v>
      </c>
      <c r="K1041" s="57">
        <v>23.95</v>
      </c>
      <c r="L1041" s="57">
        <v>24</v>
      </c>
      <c r="M1041" s="57">
        <v>23.65</v>
      </c>
      <c r="N1041" s="57">
        <v>23.8</v>
      </c>
      <c r="O1041" s="63">
        <v>-6.2630480167014599E-3</v>
      </c>
      <c r="P1041" s="57">
        <v>22</v>
      </c>
      <c r="Q1041" s="57">
        <v>5</v>
      </c>
      <c r="R1041" s="57">
        <v>16.55</v>
      </c>
      <c r="S1041" s="57">
        <v>24.08</v>
      </c>
      <c r="T1041" s="57">
        <v>24.31</v>
      </c>
      <c r="U1041" s="57">
        <v>26.285</v>
      </c>
      <c r="V1041" s="57">
        <v>24.1</v>
      </c>
      <c r="W1041" s="57">
        <v>24.2775</v>
      </c>
      <c r="X1041" s="57">
        <v>26.232500000000002</v>
      </c>
      <c r="Y1041" s="57">
        <v>24</v>
      </c>
      <c r="Z1041" s="57">
        <v>24.245000000000001</v>
      </c>
      <c r="AA1041" s="57">
        <v>26.184200000000001</v>
      </c>
      <c r="AB1041" s="57">
        <v>40</v>
      </c>
      <c r="AC1041" s="57">
        <v>22.9</v>
      </c>
      <c r="AD1041" s="57">
        <v>26</v>
      </c>
      <c r="AE1041" s="57">
        <v>22.9</v>
      </c>
      <c r="AF1041" s="64">
        <v>58.548000000000002</v>
      </c>
      <c r="AG1041" s="64">
        <v>49.268999999999998</v>
      </c>
      <c r="AH1041" s="64">
        <v>60.460599999999999</v>
      </c>
      <c r="AI1041" s="64">
        <v>52.999600000000001</v>
      </c>
      <c r="AJ1041" s="61">
        <v>0.4513888888888889</v>
      </c>
      <c r="AK1041" s="216">
        <v>50</v>
      </c>
      <c r="AL1041" s="62">
        <v>83.338770419290043</v>
      </c>
      <c r="AM1041" s="24" t="s">
        <v>6006</v>
      </c>
      <c r="AN1041" s="216" t="s">
        <v>6009</v>
      </c>
      <c r="AO1041" s="216" t="s">
        <v>5961</v>
      </c>
      <c r="AP1041" s="216" t="s">
        <v>6884</v>
      </c>
      <c r="AQ1041" s="216" t="s">
        <v>6885</v>
      </c>
      <c r="AR1041" s="216" t="s">
        <v>6916</v>
      </c>
      <c r="AS1041" s="24" t="s">
        <v>5474</v>
      </c>
      <c r="AT1041" s="24" t="s">
        <v>6493</v>
      </c>
      <c r="AU1041" s="24" t="s">
        <v>6017</v>
      </c>
      <c r="AV1041" s="24" t="s">
        <v>5984</v>
      </c>
      <c r="AW1041" s="24" t="s">
        <v>5965</v>
      </c>
      <c r="AX1041" s="24" t="s">
        <v>5986</v>
      </c>
      <c r="AY1041" s="24" t="s">
        <v>8041</v>
      </c>
      <c r="AZ1041" s="216" t="s">
        <v>6940</v>
      </c>
      <c r="BA1041" s="216" t="s">
        <v>7504</v>
      </c>
      <c r="BB1041" s="57" t="s">
        <v>5474</v>
      </c>
      <c r="BC1041" s="202"/>
      <c r="BD1041" s="24"/>
      <c r="BE1041" s="151"/>
      <c r="BG1041" s="151"/>
      <c r="BI1041" s="151"/>
      <c r="BL1041" s="152"/>
    </row>
    <row r="1042" spans="1:64" s="169" customFormat="1">
      <c r="A1042" s="24">
        <v>4912</v>
      </c>
      <c r="B1042" s="24" t="s">
        <v>1013</v>
      </c>
      <c r="C1042" s="57">
        <v>158.5</v>
      </c>
      <c r="D1042" s="57">
        <v>163</v>
      </c>
      <c r="E1042" s="57">
        <v>158.5</v>
      </c>
      <c r="F1042" s="57">
        <v>162.5</v>
      </c>
      <c r="G1042" s="57">
        <v>166</v>
      </c>
      <c r="H1042" s="57">
        <v>166</v>
      </c>
      <c r="I1042" s="57">
        <v>162.5</v>
      </c>
      <c r="J1042" s="57">
        <v>163</v>
      </c>
      <c r="K1042" s="57">
        <v>163</v>
      </c>
      <c r="L1042" s="57">
        <v>165.5</v>
      </c>
      <c r="M1042" s="57">
        <v>163</v>
      </c>
      <c r="N1042" s="57">
        <v>165.5</v>
      </c>
      <c r="O1042" s="63">
        <v>1.5337423312883401E-2</v>
      </c>
      <c r="P1042" s="57">
        <v>89</v>
      </c>
      <c r="Q1042" s="57">
        <v>99</v>
      </c>
      <c r="R1042" s="57">
        <v>429.2</v>
      </c>
      <c r="S1042" s="57">
        <v>158.69999999999999</v>
      </c>
      <c r="T1042" s="57">
        <v>178.05</v>
      </c>
      <c r="U1042" s="57">
        <v>178.6833</v>
      </c>
      <c r="V1042" s="57">
        <v>160.9</v>
      </c>
      <c r="W1042" s="57">
        <v>177.07499999999999</v>
      </c>
      <c r="X1042" s="57">
        <v>178.375</v>
      </c>
      <c r="Y1042" s="57">
        <v>161.4</v>
      </c>
      <c r="Z1042" s="57">
        <v>176.15</v>
      </c>
      <c r="AA1042" s="57">
        <v>177.99170000000001</v>
      </c>
      <c r="AB1042" s="57">
        <v>218</v>
      </c>
      <c r="AC1042" s="57">
        <v>104</v>
      </c>
      <c r="AD1042" s="57">
        <v>203.5</v>
      </c>
      <c r="AE1042" s="57">
        <v>149</v>
      </c>
      <c r="AF1042" s="64">
        <v>42.063000000000002</v>
      </c>
      <c r="AG1042" s="64">
        <v>30.3035</v>
      </c>
      <c r="AH1042" s="64">
        <v>54.871299999999998</v>
      </c>
      <c r="AI1042" s="64">
        <v>38.492800000000003</v>
      </c>
      <c r="AJ1042" s="61">
        <v>0.4513888888888889</v>
      </c>
      <c r="AK1042" s="216">
        <v>100</v>
      </c>
      <c r="AL1042" s="62">
        <v>198.54818736292179</v>
      </c>
      <c r="AM1042" s="24" t="s">
        <v>6551</v>
      </c>
      <c r="AN1042" s="216" t="s">
        <v>6009</v>
      </c>
      <c r="AO1042" s="216" t="s">
        <v>5961</v>
      </c>
      <c r="AP1042" s="216" t="s">
        <v>6884</v>
      </c>
      <c r="AQ1042" s="216" t="s">
        <v>6885</v>
      </c>
      <c r="AR1042" s="216" t="s">
        <v>6886</v>
      </c>
      <c r="AS1042" s="24" t="s">
        <v>5474</v>
      </c>
      <c r="AT1042" s="24" t="s">
        <v>6031</v>
      </c>
      <c r="AU1042" s="24" t="s">
        <v>6017</v>
      </c>
      <c r="AV1042" s="24" t="s">
        <v>6493</v>
      </c>
      <c r="AW1042" s="24" t="s">
        <v>5979</v>
      </c>
      <c r="AX1042" s="24" t="s">
        <v>5979</v>
      </c>
      <c r="AY1042" s="24" t="s">
        <v>7199</v>
      </c>
      <c r="AZ1042" s="216" t="s">
        <v>6947</v>
      </c>
      <c r="BA1042" s="216" t="s">
        <v>7205</v>
      </c>
      <c r="BB1042" s="57" t="s">
        <v>5474</v>
      </c>
      <c r="BC1042" s="202"/>
      <c r="BD1042" s="24"/>
      <c r="BE1042" s="151"/>
      <c r="BG1042" s="151"/>
      <c r="BI1042" s="151"/>
      <c r="BL1042" s="152"/>
    </row>
    <row r="1043" spans="1:64" s="169" customFormat="1">
      <c r="A1043" s="24">
        <v>4915</v>
      </c>
      <c r="B1043" s="24" t="s">
        <v>1014</v>
      </c>
      <c r="C1043" s="57">
        <v>49.9</v>
      </c>
      <c r="D1043" s="57">
        <v>51</v>
      </c>
      <c r="E1043" s="57">
        <v>49.65</v>
      </c>
      <c r="F1043" s="57">
        <v>50.7</v>
      </c>
      <c r="G1043" s="57">
        <v>51.3</v>
      </c>
      <c r="H1043" s="57">
        <v>51.8</v>
      </c>
      <c r="I1043" s="57">
        <v>51</v>
      </c>
      <c r="J1043" s="57">
        <v>51.2</v>
      </c>
      <c r="K1043" s="57">
        <v>51.7</v>
      </c>
      <c r="L1043" s="57">
        <v>52</v>
      </c>
      <c r="M1043" s="57">
        <v>51.3</v>
      </c>
      <c r="N1043" s="57">
        <v>51.7</v>
      </c>
      <c r="O1043" s="63">
        <v>9.765625E-3</v>
      </c>
      <c r="P1043" s="57">
        <v>394</v>
      </c>
      <c r="Q1043" s="57">
        <v>1957</v>
      </c>
      <c r="R1043" s="57">
        <v>4587.3999999999996</v>
      </c>
      <c r="S1043" s="57">
        <v>49.51</v>
      </c>
      <c r="T1043" s="57">
        <v>54.847499999999997</v>
      </c>
      <c r="U1043" s="57">
        <v>55.085799999999999</v>
      </c>
      <c r="V1043" s="57">
        <v>49.94</v>
      </c>
      <c r="W1043" s="57">
        <v>54.487499999999997</v>
      </c>
      <c r="X1043" s="57">
        <v>55.054200000000002</v>
      </c>
      <c r="Y1043" s="57">
        <v>50.34</v>
      </c>
      <c r="Z1043" s="57">
        <v>54.072499999999998</v>
      </c>
      <c r="AA1043" s="57">
        <v>55.019199999999998</v>
      </c>
      <c r="AB1043" s="57">
        <v>67</v>
      </c>
      <c r="AC1043" s="57">
        <v>41</v>
      </c>
      <c r="AD1043" s="57">
        <v>64.8</v>
      </c>
      <c r="AE1043" s="57">
        <v>47.8</v>
      </c>
      <c r="AF1043" s="64">
        <v>41.116700000000002</v>
      </c>
      <c r="AG1043" s="64">
        <v>24.977599999999999</v>
      </c>
      <c r="AH1043" s="64">
        <v>57.643700000000003</v>
      </c>
      <c r="AI1043" s="64">
        <v>35.866300000000003</v>
      </c>
      <c r="AJ1043" s="61">
        <v>0.4513888888888889</v>
      </c>
      <c r="AK1043" s="216">
        <v>400</v>
      </c>
      <c r="AL1043" s="62">
        <v>795.92232372810406</v>
      </c>
      <c r="AM1043" s="24" t="s">
        <v>8042</v>
      </c>
      <c r="AN1043" s="216" t="s">
        <v>6009</v>
      </c>
      <c r="AO1043" s="216" t="s">
        <v>5961</v>
      </c>
      <c r="AP1043" s="216" t="s">
        <v>6884</v>
      </c>
      <c r="AQ1043" s="216" t="s">
        <v>6885</v>
      </c>
      <c r="AR1043" s="216" t="s">
        <v>6886</v>
      </c>
      <c r="AS1043" s="24" t="s">
        <v>5474</v>
      </c>
      <c r="AT1043" s="24" t="s">
        <v>6016</v>
      </c>
      <c r="AU1043" s="24" t="s">
        <v>6347</v>
      </c>
      <c r="AV1043" s="24" t="s">
        <v>6121</v>
      </c>
      <c r="AW1043" s="24" t="s">
        <v>5986</v>
      </c>
      <c r="AX1043" s="24" t="s">
        <v>5976</v>
      </c>
      <c r="AY1043" s="24" t="s">
        <v>7535</v>
      </c>
      <c r="AZ1043" s="216" t="s">
        <v>7956</v>
      </c>
      <c r="BA1043" s="216" t="s">
        <v>6914</v>
      </c>
      <c r="BB1043" s="57" t="s">
        <v>5474</v>
      </c>
      <c r="BC1043" s="202"/>
      <c r="BD1043" s="24"/>
      <c r="BE1043" s="151"/>
      <c r="BG1043" s="151"/>
      <c r="BI1043" s="151"/>
      <c r="BL1043" s="152"/>
    </row>
    <row r="1044" spans="1:64" s="169" customFormat="1">
      <c r="A1044" s="24">
        <v>4916</v>
      </c>
      <c r="B1044" s="24" t="s">
        <v>1015</v>
      </c>
      <c r="C1044" s="57">
        <v>23.55</v>
      </c>
      <c r="D1044" s="57">
        <v>24.4</v>
      </c>
      <c r="E1044" s="57">
        <v>23.55</v>
      </c>
      <c r="F1044" s="57">
        <v>24.25</v>
      </c>
      <c r="G1044" s="57">
        <v>24.3</v>
      </c>
      <c r="H1044" s="57">
        <v>24.45</v>
      </c>
      <c r="I1044" s="57">
        <v>23.8</v>
      </c>
      <c r="J1044" s="57">
        <v>23.85</v>
      </c>
      <c r="K1044" s="57">
        <v>23.9</v>
      </c>
      <c r="L1044" s="57">
        <v>24.35</v>
      </c>
      <c r="M1044" s="57">
        <v>23.9</v>
      </c>
      <c r="N1044" s="57">
        <v>24.25</v>
      </c>
      <c r="O1044" s="63">
        <v>1.6771488469601602E-2</v>
      </c>
      <c r="P1044" s="57">
        <v>91</v>
      </c>
      <c r="Q1044" s="57">
        <v>179</v>
      </c>
      <c r="R1044" s="57">
        <v>353.55</v>
      </c>
      <c r="S1044" s="57">
        <v>24.08</v>
      </c>
      <c r="T1044" s="57">
        <v>25.1675</v>
      </c>
      <c r="U1044" s="57">
        <v>24.7942</v>
      </c>
      <c r="V1044" s="57">
        <v>23.98</v>
      </c>
      <c r="W1044" s="57">
        <v>25.015000000000001</v>
      </c>
      <c r="X1044" s="57">
        <v>24.818300000000001</v>
      </c>
      <c r="Y1044" s="57">
        <v>23.94</v>
      </c>
      <c r="Z1044" s="57">
        <v>24.9375</v>
      </c>
      <c r="AA1044" s="57">
        <v>24.848299999999998</v>
      </c>
      <c r="AB1044" s="57">
        <v>28.75</v>
      </c>
      <c r="AC1044" s="57">
        <v>20</v>
      </c>
      <c r="AD1044" s="57">
        <v>26.8</v>
      </c>
      <c r="AE1044" s="57">
        <v>23.25</v>
      </c>
      <c r="AF1044" s="64">
        <v>23.017600000000002</v>
      </c>
      <c r="AG1044" s="64">
        <v>22.519100000000002</v>
      </c>
      <c r="AH1044" s="64">
        <v>27.4663</v>
      </c>
      <c r="AI1044" s="64">
        <v>24.168199999999999</v>
      </c>
      <c r="AJ1044" s="61">
        <v>0.4513888888888889</v>
      </c>
      <c r="AK1044" s="216">
        <v>100</v>
      </c>
      <c r="AL1044" s="62">
        <v>203.00994438231331</v>
      </c>
      <c r="AM1044" s="24" t="s">
        <v>7176</v>
      </c>
      <c r="AN1044" s="216" t="s">
        <v>6009</v>
      </c>
      <c r="AO1044" s="216" t="s">
        <v>6007</v>
      </c>
      <c r="AP1044" s="216" t="s">
        <v>6884</v>
      </c>
      <c r="AQ1044" s="216" t="s">
        <v>6885</v>
      </c>
      <c r="AR1044" s="216" t="s">
        <v>6886</v>
      </c>
      <c r="AS1044" s="24" t="s">
        <v>6887</v>
      </c>
      <c r="AT1044" s="24" t="s">
        <v>6031</v>
      </c>
      <c r="AU1044" s="24" t="s">
        <v>5984</v>
      </c>
      <c r="AV1044" s="24" t="s">
        <v>6055</v>
      </c>
      <c r="AW1044" s="24" t="s">
        <v>5990</v>
      </c>
      <c r="AX1044" s="24" t="s">
        <v>5979</v>
      </c>
      <c r="AY1044" s="24" t="s">
        <v>7258</v>
      </c>
      <c r="AZ1044" s="216" t="s">
        <v>6973</v>
      </c>
      <c r="BA1044" s="216" t="s">
        <v>7024</v>
      </c>
      <c r="BB1044" s="57" t="s">
        <v>6898</v>
      </c>
      <c r="BC1044" s="202"/>
      <c r="BD1044" s="24"/>
      <c r="BE1044" s="151"/>
      <c r="BG1044" s="151"/>
      <c r="BI1044" s="151"/>
      <c r="BL1044" s="152"/>
    </row>
    <row r="1045" spans="1:64" s="169" customFormat="1">
      <c r="A1045" s="24">
        <v>4919</v>
      </c>
      <c r="B1045" s="24" t="s">
        <v>1016</v>
      </c>
      <c r="C1045" s="57">
        <v>151</v>
      </c>
      <c r="D1045" s="57">
        <v>153</v>
      </c>
      <c r="E1045" s="57">
        <v>148</v>
      </c>
      <c r="F1045" s="57">
        <v>149</v>
      </c>
      <c r="G1045" s="57">
        <v>153</v>
      </c>
      <c r="H1045" s="57">
        <v>163.5</v>
      </c>
      <c r="I1045" s="57">
        <v>153</v>
      </c>
      <c r="J1045" s="57">
        <v>163.5</v>
      </c>
      <c r="K1045" s="57">
        <v>165</v>
      </c>
      <c r="L1045" s="57">
        <v>167.5</v>
      </c>
      <c r="M1045" s="57">
        <v>162.5</v>
      </c>
      <c r="N1045" s="57">
        <v>164.5</v>
      </c>
      <c r="O1045" s="63">
        <v>6.1162079510703304E-3</v>
      </c>
      <c r="P1045" s="57">
        <v>70410</v>
      </c>
      <c r="Q1045" s="57">
        <v>101927</v>
      </c>
      <c r="R1045" s="57">
        <v>56413.8</v>
      </c>
      <c r="S1045" s="57">
        <v>143.1</v>
      </c>
      <c r="T1045" s="57">
        <v>139.57499999999999</v>
      </c>
      <c r="U1045" s="57">
        <v>112.0767</v>
      </c>
      <c r="V1045" s="57">
        <v>148.30000000000001</v>
      </c>
      <c r="W1045" s="57">
        <v>140.4</v>
      </c>
      <c r="X1045" s="57">
        <v>113.4367</v>
      </c>
      <c r="Y1045" s="57">
        <v>151.19999999999999</v>
      </c>
      <c r="Z1045" s="57">
        <v>142</v>
      </c>
      <c r="AA1045" s="57">
        <v>114.7433</v>
      </c>
      <c r="AB1045" s="57">
        <v>167.5</v>
      </c>
      <c r="AC1045" s="57">
        <v>40</v>
      </c>
      <c r="AD1045" s="57">
        <v>167.5</v>
      </c>
      <c r="AE1045" s="57">
        <v>124</v>
      </c>
      <c r="AF1045" s="64">
        <v>69.695599999999999</v>
      </c>
      <c r="AG1045" s="64">
        <v>56.034300000000002</v>
      </c>
      <c r="AH1045" s="64">
        <v>77.130399999999995</v>
      </c>
      <c r="AI1045" s="64">
        <v>63.066299999999998</v>
      </c>
      <c r="AJ1045" s="61">
        <v>0.45833333333333331</v>
      </c>
      <c r="AK1045" s="216" t="s">
        <v>4611</v>
      </c>
      <c r="AL1045" s="62">
        <v>108629.41368273513</v>
      </c>
      <c r="AM1045" s="24" t="s">
        <v>8043</v>
      </c>
      <c r="AN1045" s="216" t="s">
        <v>6009</v>
      </c>
      <c r="AO1045" s="216" t="s">
        <v>5989</v>
      </c>
      <c r="AP1045" s="216" t="s">
        <v>6908</v>
      </c>
      <c r="AQ1045" s="216" t="s">
        <v>6900</v>
      </c>
      <c r="AR1045" s="216" t="s">
        <v>6886</v>
      </c>
      <c r="AS1045" s="24" t="s">
        <v>7350</v>
      </c>
      <c r="AT1045" s="24" t="s">
        <v>5984</v>
      </c>
      <c r="AU1045" s="24" t="s">
        <v>6201</v>
      </c>
      <c r="AV1045" s="24" t="s">
        <v>6188</v>
      </c>
      <c r="AW1045" s="24" t="s">
        <v>5970</v>
      </c>
      <c r="AX1045" s="24" t="s">
        <v>5986</v>
      </c>
      <c r="AY1045" s="24" t="s">
        <v>7788</v>
      </c>
      <c r="AZ1045" s="216" t="s">
        <v>7436</v>
      </c>
      <c r="BA1045" s="216" t="s">
        <v>8044</v>
      </c>
      <c r="BB1045" s="57" t="s">
        <v>5474</v>
      </c>
      <c r="BC1045" s="202"/>
      <c r="BD1045" s="24"/>
      <c r="BE1045" s="151"/>
      <c r="BG1045" s="151"/>
      <c r="BI1045" s="151"/>
      <c r="BL1045" s="152"/>
    </row>
    <row r="1046" spans="1:64" s="169" customFormat="1">
      <c r="A1046" s="24">
        <v>4923</v>
      </c>
      <c r="B1046" s="24" t="s">
        <v>3332</v>
      </c>
      <c r="C1046" s="57">
        <v>63</v>
      </c>
      <c r="D1046" s="57">
        <v>65</v>
      </c>
      <c r="E1046" s="57">
        <v>62.8</v>
      </c>
      <c r="F1046" s="57">
        <v>64.2</v>
      </c>
      <c r="G1046" s="57">
        <v>64.5</v>
      </c>
      <c r="H1046" s="57">
        <v>64.5</v>
      </c>
      <c r="I1046" s="57">
        <v>61.8</v>
      </c>
      <c r="J1046" s="57">
        <v>63</v>
      </c>
      <c r="K1046" s="57">
        <v>63</v>
      </c>
      <c r="L1046" s="57">
        <v>64.099999999999994</v>
      </c>
      <c r="M1046" s="57">
        <v>62.8</v>
      </c>
      <c r="N1046" s="57">
        <v>63.3</v>
      </c>
      <c r="O1046" s="63">
        <v>2.2165927802406502E-3</v>
      </c>
      <c r="P1046" s="57">
        <v>24</v>
      </c>
      <c r="Q1046" s="57">
        <v>73</v>
      </c>
      <c r="R1046" s="57">
        <v>206.9</v>
      </c>
      <c r="S1046" s="57">
        <v>61.84</v>
      </c>
      <c r="T1046" s="57">
        <v>62.8</v>
      </c>
      <c r="U1046" s="57">
        <v>58.974200000000003</v>
      </c>
      <c r="V1046" s="57">
        <v>62.42</v>
      </c>
      <c r="W1046" s="57">
        <v>62.94</v>
      </c>
      <c r="X1046" s="57">
        <v>59.152500000000003</v>
      </c>
      <c r="Y1046" s="57">
        <v>62.7</v>
      </c>
      <c r="Z1046" s="57">
        <v>63.244999999999997</v>
      </c>
      <c r="AA1046" s="57">
        <v>59.324199999999998</v>
      </c>
      <c r="AB1046" s="57"/>
      <c r="AC1046" s="57"/>
      <c r="AD1046" s="57">
        <v>69.3</v>
      </c>
      <c r="AE1046" s="57">
        <v>55.8</v>
      </c>
      <c r="AF1046" s="64">
        <v>57.295200000000001</v>
      </c>
      <c r="AG1046" s="64">
        <v>46.615499999999997</v>
      </c>
      <c r="AH1046" s="64">
        <v>61.925600000000003</v>
      </c>
      <c r="AI1046" s="64">
        <v>51.718800000000002</v>
      </c>
      <c r="AJ1046" s="61">
        <v>0.46527777777777773</v>
      </c>
      <c r="AK1046" s="216">
        <v>50</v>
      </c>
      <c r="AL1046" s="62">
        <v>74.522661980965509</v>
      </c>
      <c r="AM1046" s="24" t="s">
        <v>8045</v>
      </c>
      <c r="AN1046" s="216" t="s">
        <v>6009</v>
      </c>
      <c r="AO1046" s="216" t="s">
        <v>5961</v>
      </c>
      <c r="AP1046" s="216" t="s">
        <v>6908</v>
      </c>
      <c r="AQ1046" s="216" t="s">
        <v>6900</v>
      </c>
      <c r="AR1046" s="216" t="s">
        <v>6886</v>
      </c>
      <c r="AS1046" s="24" t="s">
        <v>7429</v>
      </c>
      <c r="AT1046" s="24" t="s">
        <v>6016</v>
      </c>
      <c r="AU1046" s="24" t="s">
        <v>6209</v>
      </c>
      <c r="AV1046" s="24" t="s">
        <v>6499</v>
      </c>
      <c r="AW1046" s="24" t="s">
        <v>5976</v>
      </c>
      <c r="AX1046" s="24" t="s">
        <v>5990</v>
      </c>
      <c r="AY1046" s="24" t="s">
        <v>7159</v>
      </c>
      <c r="AZ1046" s="216" t="s">
        <v>7338</v>
      </c>
      <c r="BA1046" s="216" t="s">
        <v>6959</v>
      </c>
      <c r="BB1046" s="57" t="s">
        <v>7017</v>
      </c>
      <c r="BC1046" s="202"/>
      <c r="BD1046" s="24"/>
      <c r="BE1046" s="151"/>
      <c r="BG1046" s="151"/>
      <c r="BI1046" s="151"/>
      <c r="BL1046" s="152"/>
    </row>
    <row r="1047" spans="1:64" s="169" customFormat="1">
      <c r="A1047" s="24">
        <v>4925</v>
      </c>
      <c r="B1047" s="24" t="s">
        <v>3335</v>
      </c>
      <c r="C1047" s="57">
        <v>204</v>
      </c>
      <c r="D1047" s="57">
        <v>215.5</v>
      </c>
      <c r="E1047" s="57">
        <v>199</v>
      </c>
      <c r="F1047" s="57">
        <v>199</v>
      </c>
      <c r="G1047" s="57">
        <v>201</v>
      </c>
      <c r="H1047" s="57">
        <v>206</v>
      </c>
      <c r="I1047" s="57">
        <v>198.5</v>
      </c>
      <c r="J1047" s="57">
        <v>200.5</v>
      </c>
      <c r="K1047" s="57">
        <v>201</v>
      </c>
      <c r="L1047" s="57">
        <v>207.5</v>
      </c>
      <c r="M1047" s="57">
        <v>201</v>
      </c>
      <c r="N1047" s="57">
        <v>203.5</v>
      </c>
      <c r="O1047" s="63">
        <v>1.44060615123872E-2</v>
      </c>
      <c r="P1047" s="57">
        <v>85</v>
      </c>
      <c r="Q1047" s="57">
        <v>150</v>
      </c>
      <c r="R1047" s="57">
        <v>471.25</v>
      </c>
      <c r="S1047" s="57">
        <v>192.9</v>
      </c>
      <c r="T1047" s="57">
        <v>199.125</v>
      </c>
      <c r="U1047" s="57">
        <v>197.45830000000001</v>
      </c>
      <c r="V1047" s="57">
        <v>195.3</v>
      </c>
      <c r="W1047" s="57">
        <v>198.97499999999999</v>
      </c>
      <c r="X1047" s="57">
        <v>197.5333</v>
      </c>
      <c r="Y1047" s="57">
        <v>197.5</v>
      </c>
      <c r="Z1047" s="57">
        <v>199.15</v>
      </c>
      <c r="AA1047" s="57">
        <v>197.6583</v>
      </c>
      <c r="AB1047" s="57"/>
      <c r="AC1047" s="57"/>
      <c r="AD1047" s="57">
        <v>225</v>
      </c>
      <c r="AE1047" s="57">
        <v>181</v>
      </c>
      <c r="AF1047" s="64">
        <v>45.097499999999997</v>
      </c>
      <c r="AG1047" s="64">
        <v>35.8093</v>
      </c>
      <c r="AH1047" s="64">
        <v>51.804099999999998</v>
      </c>
      <c r="AI1047" s="64">
        <v>41.140900000000002</v>
      </c>
      <c r="AJ1047" s="61">
        <v>0.46527777777777773</v>
      </c>
      <c r="AK1047" s="216">
        <v>100</v>
      </c>
      <c r="AL1047" s="62">
        <v>170.07508238551932</v>
      </c>
      <c r="AM1047" s="24" t="s">
        <v>6548</v>
      </c>
      <c r="AN1047" s="216" t="s">
        <v>6009</v>
      </c>
      <c r="AO1047" s="216" t="s">
        <v>5961</v>
      </c>
      <c r="AP1047" s="216" t="s">
        <v>6908</v>
      </c>
      <c r="AQ1047" s="216" t="s">
        <v>6900</v>
      </c>
      <c r="AR1047" s="216" t="s">
        <v>6886</v>
      </c>
      <c r="AS1047" s="24" t="s">
        <v>7429</v>
      </c>
      <c r="AT1047" s="24" t="s">
        <v>6338</v>
      </c>
      <c r="AU1047" s="24" t="s">
        <v>5978</v>
      </c>
      <c r="AV1047" s="24" t="s">
        <v>6055</v>
      </c>
      <c r="AW1047" s="24" t="s">
        <v>5976</v>
      </c>
      <c r="AX1047" s="24" t="s">
        <v>5979</v>
      </c>
      <c r="AY1047" s="24" t="s">
        <v>7522</v>
      </c>
      <c r="AZ1047" s="216" t="s">
        <v>7311</v>
      </c>
      <c r="BA1047" s="216" t="s">
        <v>7021</v>
      </c>
      <c r="BB1047" s="57" t="s">
        <v>5474</v>
      </c>
      <c r="BC1047" s="202"/>
      <c r="BD1047" s="24"/>
      <c r="BE1047" s="151"/>
      <c r="BG1047" s="151"/>
      <c r="BI1047" s="151"/>
      <c r="BL1047" s="152"/>
    </row>
    <row r="1048" spans="1:64" s="169" customFormat="1">
      <c r="A1048" s="24">
        <v>4927</v>
      </c>
      <c r="B1048" s="24" t="s">
        <v>1018</v>
      </c>
      <c r="C1048" s="57">
        <v>55.5</v>
      </c>
      <c r="D1048" s="57">
        <v>58.8</v>
      </c>
      <c r="E1048" s="57">
        <v>55.3</v>
      </c>
      <c r="F1048" s="57">
        <v>58.3</v>
      </c>
      <c r="G1048" s="57">
        <v>58</v>
      </c>
      <c r="H1048" s="57">
        <v>58.6</v>
      </c>
      <c r="I1048" s="57">
        <v>57.1</v>
      </c>
      <c r="J1048" s="57">
        <v>57.2</v>
      </c>
      <c r="K1048" s="57">
        <v>57.6</v>
      </c>
      <c r="L1048" s="57">
        <v>61.2</v>
      </c>
      <c r="M1048" s="57">
        <v>57.6</v>
      </c>
      <c r="N1048" s="57">
        <v>60.8</v>
      </c>
      <c r="O1048" s="63">
        <v>6.2937062937062901E-2</v>
      </c>
      <c r="P1048" s="57">
        <v>1448</v>
      </c>
      <c r="Q1048" s="57">
        <v>485</v>
      </c>
      <c r="R1048" s="57">
        <v>1191.2</v>
      </c>
      <c r="S1048" s="57">
        <v>55.56</v>
      </c>
      <c r="T1048" s="57">
        <v>57.805</v>
      </c>
      <c r="U1048" s="57">
        <v>58.825000000000003</v>
      </c>
      <c r="V1048" s="57">
        <v>56.1</v>
      </c>
      <c r="W1048" s="57">
        <v>57.685000000000002</v>
      </c>
      <c r="X1048" s="57">
        <v>58.8367</v>
      </c>
      <c r="Y1048" s="57">
        <v>56.96</v>
      </c>
      <c r="Z1048" s="57">
        <v>57.8</v>
      </c>
      <c r="AA1048" s="57">
        <v>58.905000000000001</v>
      </c>
      <c r="AB1048" s="57">
        <v>85.5</v>
      </c>
      <c r="AC1048" s="57">
        <v>44.55</v>
      </c>
      <c r="AD1048" s="57">
        <v>62.4</v>
      </c>
      <c r="AE1048" s="57">
        <v>53.6</v>
      </c>
      <c r="AF1048" s="64">
        <v>40.597099999999998</v>
      </c>
      <c r="AG1048" s="64">
        <v>28.872599999999998</v>
      </c>
      <c r="AH1048" s="64">
        <v>58.643700000000003</v>
      </c>
      <c r="AI1048" s="64">
        <v>38.796300000000002</v>
      </c>
      <c r="AJ1048" s="61">
        <v>0.46527777777777773</v>
      </c>
      <c r="AK1048" s="216">
        <v>1500</v>
      </c>
      <c r="AL1048" s="62">
        <v>2534.1090831277802</v>
      </c>
      <c r="AM1048" s="24" t="s">
        <v>6157</v>
      </c>
      <c r="AN1048" s="216" t="s">
        <v>6009</v>
      </c>
      <c r="AO1048" s="216" t="s">
        <v>5961</v>
      </c>
      <c r="AP1048" s="216" t="s">
        <v>6908</v>
      </c>
      <c r="AQ1048" s="216" t="s">
        <v>6900</v>
      </c>
      <c r="AR1048" s="216" t="s">
        <v>6886</v>
      </c>
      <c r="AS1048" s="24" t="s">
        <v>5474</v>
      </c>
      <c r="AT1048" s="24" t="s">
        <v>5982</v>
      </c>
      <c r="AU1048" s="24" t="s">
        <v>5984</v>
      </c>
      <c r="AV1048" s="24" t="s">
        <v>6013</v>
      </c>
      <c r="AW1048" s="24" t="s">
        <v>5965</v>
      </c>
      <c r="AX1048" s="24" t="s">
        <v>5979</v>
      </c>
      <c r="AY1048" s="24" t="s">
        <v>8046</v>
      </c>
      <c r="AZ1048" s="216" t="s">
        <v>8047</v>
      </c>
      <c r="BA1048" s="216" t="s">
        <v>7024</v>
      </c>
      <c r="BB1048" s="57" t="s">
        <v>6925</v>
      </c>
      <c r="BC1048" s="202"/>
      <c r="BD1048" s="24"/>
      <c r="BE1048" s="151"/>
      <c r="BG1048" s="151"/>
      <c r="BI1048" s="151"/>
      <c r="BL1048" s="152"/>
    </row>
    <row r="1049" spans="1:64" s="169" customFormat="1">
      <c r="A1049" s="24">
        <v>4930</v>
      </c>
      <c r="B1049" s="24" t="s">
        <v>1019</v>
      </c>
      <c r="C1049" s="57">
        <v>22.5</v>
      </c>
      <c r="D1049" s="57">
        <v>23</v>
      </c>
      <c r="E1049" s="57">
        <v>22.4</v>
      </c>
      <c r="F1049" s="57">
        <v>22.85</v>
      </c>
      <c r="G1049" s="57">
        <v>22.85</v>
      </c>
      <c r="H1049" s="57">
        <v>23.15</v>
      </c>
      <c r="I1049" s="57">
        <v>22.6</v>
      </c>
      <c r="J1049" s="57">
        <v>23</v>
      </c>
      <c r="K1049" s="57">
        <v>23.25</v>
      </c>
      <c r="L1049" s="57">
        <v>23.25</v>
      </c>
      <c r="M1049" s="57">
        <v>22.6</v>
      </c>
      <c r="N1049" s="57">
        <v>22.95</v>
      </c>
      <c r="O1049" s="63">
        <v>-2.17391304347826E-3</v>
      </c>
      <c r="P1049" s="57">
        <v>197</v>
      </c>
      <c r="Q1049" s="57">
        <v>153</v>
      </c>
      <c r="R1049" s="57">
        <v>369.3</v>
      </c>
      <c r="S1049" s="57">
        <v>22.76</v>
      </c>
      <c r="T1049" s="57">
        <v>24.285</v>
      </c>
      <c r="U1049" s="57">
        <v>24.684200000000001</v>
      </c>
      <c r="V1049" s="57">
        <v>22.75</v>
      </c>
      <c r="W1049" s="57">
        <v>24.15</v>
      </c>
      <c r="X1049" s="57">
        <v>24.6633</v>
      </c>
      <c r="Y1049" s="57">
        <v>22.72</v>
      </c>
      <c r="Z1049" s="57">
        <v>24.012499999999999</v>
      </c>
      <c r="AA1049" s="57">
        <v>24.630800000000001</v>
      </c>
      <c r="AB1049" s="57">
        <v>36.85</v>
      </c>
      <c r="AC1049" s="57">
        <v>12.6</v>
      </c>
      <c r="AD1049" s="57">
        <v>26</v>
      </c>
      <c r="AE1049" s="57">
        <v>22.2</v>
      </c>
      <c r="AF1049" s="64">
        <v>23.779900000000001</v>
      </c>
      <c r="AG1049" s="64">
        <v>16.988600000000002</v>
      </c>
      <c r="AH1049" s="64">
        <v>29.366800000000001</v>
      </c>
      <c r="AI1049" s="64">
        <v>21.114599999999999</v>
      </c>
      <c r="AJ1049" s="61">
        <v>0.46527777777777773</v>
      </c>
      <c r="AK1049" s="216">
        <v>200</v>
      </c>
      <c r="AL1049" s="62">
        <v>363.9707058961929</v>
      </c>
      <c r="AM1049" s="24" t="s">
        <v>6015</v>
      </c>
      <c r="AN1049" s="216" t="s">
        <v>6009</v>
      </c>
      <c r="AO1049" s="216" t="s">
        <v>6007</v>
      </c>
      <c r="AP1049" s="216" t="s">
        <v>6884</v>
      </c>
      <c r="AQ1049" s="216" t="s">
        <v>6885</v>
      </c>
      <c r="AR1049" s="216" t="s">
        <v>6886</v>
      </c>
      <c r="AS1049" s="24" t="s">
        <v>6887</v>
      </c>
      <c r="AT1049" s="24" t="s">
        <v>6016</v>
      </c>
      <c r="AU1049" s="24" t="s">
        <v>6016</v>
      </c>
      <c r="AV1049" s="24" t="s">
        <v>6017</v>
      </c>
      <c r="AW1049" s="24" t="s">
        <v>5979</v>
      </c>
      <c r="AX1049" s="24" t="s">
        <v>5970</v>
      </c>
      <c r="AY1049" s="24" t="s">
        <v>7189</v>
      </c>
      <c r="AZ1049" s="216" t="s">
        <v>7027</v>
      </c>
      <c r="BA1049" s="216" t="s">
        <v>7070</v>
      </c>
      <c r="BB1049" s="57" t="s">
        <v>6944</v>
      </c>
      <c r="BC1049" s="202"/>
      <c r="BD1049" s="24"/>
      <c r="BE1049" s="151"/>
      <c r="BG1049" s="151"/>
      <c r="BI1049" s="151"/>
      <c r="BL1049" s="152"/>
    </row>
    <row r="1050" spans="1:64" s="169" customFormat="1">
      <c r="A1050" s="24">
        <v>4931</v>
      </c>
      <c r="B1050" s="24" t="s">
        <v>3341</v>
      </c>
      <c r="C1050" s="57">
        <v>20.2</v>
      </c>
      <c r="D1050" s="57">
        <v>20.2</v>
      </c>
      <c r="E1050" s="57">
        <v>19.2</v>
      </c>
      <c r="F1050" s="57">
        <v>19.600000000000001</v>
      </c>
      <c r="G1050" s="57">
        <v>19.600000000000001</v>
      </c>
      <c r="H1050" s="57">
        <v>19.600000000000001</v>
      </c>
      <c r="I1050" s="57">
        <v>19.25</v>
      </c>
      <c r="J1050" s="57">
        <v>19.25</v>
      </c>
      <c r="K1050" s="57">
        <v>19.350000000000001</v>
      </c>
      <c r="L1050" s="57">
        <v>19.55</v>
      </c>
      <c r="M1050" s="57">
        <v>19.3</v>
      </c>
      <c r="N1050" s="57">
        <v>19.399999999999999</v>
      </c>
      <c r="O1050" s="63">
        <v>7.7922077922077896E-3</v>
      </c>
      <c r="P1050" s="57">
        <v>14</v>
      </c>
      <c r="Q1050" s="57">
        <v>100</v>
      </c>
      <c r="R1050" s="57">
        <v>228.5</v>
      </c>
      <c r="S1050" s="57">
        <v>19.690000000000001</v>
      </c>
      <c r="T1050" s="57">
        <v>21.282499999999999</v>
      </c>
      <c r="U1050" s="57">
        <v>20.809200000000001</v>
      </c>
      <c r="V1050" s="57">
        <v>19.62</v>
      </c>
      <c r="W1050" s="57">
        <v>21.0075</v>
      </c>
      <c r="X1050" s="57">
        <v>20.805800000000001</v>
      </c>
      <c r="Y1050" s="57">
        <v>19.45</v>
      </c>
      <c r="Z1050" s="57">
        <v>20.855</v>
      </c>
      <c r="AA1050" s="57">
        <v>20.8017</v>
      </c>
      <c r="AB1050" s="57">
        <v>27.75</v>
      </c>
      <c r="AC1050" s="57">
        <v>17.850000000000001</v>
      </c>
      <c r="AD1050" s="57">
        <v>23.5</v>
      </c>
      <c r="AE1050" s="57">
        <v>19.149999999999999</v>
      </c>
      <c r="AF1050" s="64">
        <v>11.7501</v>
      </c>
      <c r="AG1050" s="64">
        <v>11.554</v>
      </c>
      <c r="AH1050" s="64">
        <v>12.5953</v>
      </c>
      <c r="AI1050" s="64">
        <v>11.9011</v>
      </c>
      <c r="AJ1050" s="61">
        <v>0.46527777777777773</v>
      </c>
      <c r="AK1050" s="216">
        <v>50</v>
      </c>
      <c r="AL1050" s="62">
        <v>43.471552822229881</v>
      </c>
      <c r="AM1050" s="24" t="s">
        <v>8048</v>
      </c>
      <c r="AN1050" s="216" t="s">
        <v>6009</v>
      </c>
      <c r="AO1050" s="216" t="s">
        <v>6047</v>
      </c>
      <c r="AP1050" s="216" t="s">
        <v>6884</v>
      </c>
      <c r="AQ1050" s="216" t="s">
        <v>6885</v>
      </c>
      <c r="AR1050" s="216" t="s">
        <v>6916</v>
      </c>
      <c r="AS1050" s="24" t="s">
        <v>6887</v>
      </c>
      <c r="AT1050" s="24" t="s">
        <v>6209</v>
      </c>
      <c r="AU1050" s="24" t="s">
        <v>6518</v>
      </c>
      <c r="AV1050" s="24" t="s">
        <v>6499</v>
      </c>
      <c r="AW1050" s="24" t="s">
        <v>5976</v>
      </c>
      <c r="AX1050" s="24" t="s">
        <v>5990</v>
      </c>
      <c r="AY1050" s="24" t="s">
        <v>7148</v>
      </c>
      <c r="AZ1050" s="216" t="s">
        <v>7220</v>
      </c>
      <c r="BA1050" s="216" t="s">
        <v>6930</v>
      </c>
      <c r="BB1050" s="57" t="s">
        <v>5474</v>
      </c>
      <c r="BC1050" s="202"/>
      <c r="BD1050" s="24"/>
      <c r="BE1050" s="151"/>
      <c r="BG1050" s="151"/>
      <c r="BI1050" s="151"/>
      <c r="BL1050" s="152"/>
    </row>
    <row r="1051" spans="1:64" s="169" customFormat="1">
      <c r="A1051" s="24">
        <v>4933</v>
      </c>
      <c r="B1051" s="24" t="s">
        <v>1020</v>
      </c>
      <c r="C1051" s="57">
        <v>34.200000000000003</v>
      </c>
      <c r="D1051" s="57">
        <v>35.049999999999997</v>
      </c>
      <c r="E1051" s="57">
        <v>34.200000000000003</v>
      </c>
      <c r="F1051" s="57">
        <v>35.049999999999997</v>
      </c>
      <c r="G1051" s="57">
        <v>34.799999999999997</v>
      </c>
      <c r="H1051" s="57">
        <v>35.15</v>
      </c>
      <c r="I1051" s="57">
        <v>34.299999999999997</v>
      </c>
      <c r="J1051" s="57">
        <v>34.299999999999997</v>
      </c>
      <c r="K1051" s="57">
        <v>34.35</v>
      </c>
      <c r="L1051" s="57">
        <v>34.85</v>
      </c>
      <c r="M1051" s="57">
        <v>34.299999999999997</v>
      </c>
      <c r="N1051" s="57">
        <v>34.85</v>
      </c>
      <c r="O1051" s="63">
        <v>1.60349854227405E-2</v>
      </c>
      <c r="P1051" s="57">
        <v>42</v>
      </c>
      <c r="Q1051" s="57">
        <v>95</v>
      </c>
      <c r="R1051" s="57">
        <v>147.69999999999999</v>
      </c>
      <c r="S1051" s="57">
        <v>34.47</v>
      </c>
      <c r="T1051" s="57">
        <v>36.965000000000003</v>
      </c>
      <c r="U1051" s="57">
        <v>39.263300000000001</v>
      </c>
      <c r="V1051" s="57">
        <v>34.549999999999997</v>
      </c>
      <c r="W1051" s="57">
        <v>36.72</v>
      </c>
      <c r="X1051" s="57">
        <v>39.144199999999998</v>
      </c>
      <c r="Y1051" s="57">
        <v>34.590000000000003</v>
      </c>
      <c r="Z1051" s="57">
        <v>36.502499999999998</v>
      </c>
      <c r="AA1051" s="57">
        <v>39.034999999999997</v>
      </c>
      <c r="AB1051" s="57">
        <v>52.6</v>
      </c>
      <c r="AC1051" s="57">
        <v>27.1</v>
      </c>
      <c r="AD1051" s="57">
        <v>40.200000000000003</v>
      </c>
      <c r="AE1051" s="57">
        <v>32.700000000000003</v>
      </c>
      <c r="AF1051" s="64">
        <v>38.491999999999997</v>
      </c>
      <c r="AG1051" s="64">
        <v>31.270900000000001</v>
      </c>
      <c r="AH1051" s="64">
        <v>44.037399999999998</v>
      </c>
      <c r="AI1051" s="64">
        <v>35.526400000000002</v>
      </c>
      <c r="AJ1051" s="61">
        <v>0.46527777777777773</v>
      </c>
      <c r="AK1051" s="216">
        <v>50</v>
      </c>
      <c r="AL1051" s="62">
        <v>130.41465846668964</v>
      </c>
      <c r="AM1051" s="24" t="s">
        <v>8049</v>
      </c>
      <c r="AN1051" s="216" t="s">
        <v>6009</v>
      </c>
      <c r="AO1051" s="216" t="s">
        <v>5971</v>
      </c>
      <c r="AP1051" s="216" t="s">
        <v>6884</v>
      </c>
      <c r="AQ1051" s="216" t="s">
        <v>6885</v>
      </c>
      <c r="AR1051" s="216" t="s">
        <v>6886</v>
      </c>
      <c r="AS1051" s="24" t="s">
        <v>5474</v>
      </c>
      <c r="AT1051" s="24" t="s">
        <v>6255</v>
      </c>
      <c r="AU1051" s="24" t="s">
        <v>6130</v>
      </c>
      <c r="AV1051" s="24" t="s">
        <v>6126</v>
      </c>
      <c r="AW1051" s="24" t="s">
        <v>5979</v>
      </c>
      <c r="AX1051" s="24" t="s">
        <v>5965</v>
      </c>
      <c r="AY1051" s="24" t="s">
        <v>6986</v>
      </c>
      <c r="AZ1051" s="216" t="s">
        <v>7177</v>
      </c>
      <c r="BA1051" s="216" t="s">
        <v>6937</v>
      </c>
      <c r="BB1051" s="57" t="s">
        <v>6898</v>
      </c>
      <c r="BC1051" s="202"/>
      <c r="BD1051" s="24"/>
      <c r="BE1051" s="151"/>
      <c r="BG1051" s="151"/>
      <c r="BI1051" s="151"/>
      <c r="BL1051" s="152"/>
    </row>
    <row r="1052" spans="1:64" s="169" customFormat="1">
      <c r="A1052" s="24">
        <v>4934</v>
      </c>
      <c r="B1052" s="24" t="s">
        <v>1021</v>
      </c>
      <c r="C1052" s="57">
        <v>29.6</v>
      </c>
      <c r="D1052" s="57">
        <v>31</v>
      </c>
      <c r="E1052" s="57">
        <v>29.2</v>
      </c>
      <c r="F1052" s="57">
        <v>30.25</v>
      </c>
      <c r="G1052" s="57">
        <v>30.55</v>
      </c>
      <c r="H1052" s="57">
        <v>30.8</v>
      </c>
      <c r="I1052" s="57">
        <v>29</v>
      </c>
      <c r="J1052" s="57">
        <v>29.05</v>
      </c>
      <c r="K1052" s="57">
        <v>29.65</v>
      </c>
      <c r="L1052" s="57">
        <v>31.95</v>
      </c>
      <c r="M1052" s="57">
        <v>29.55</v>
      </c>
      <c r="N1052" s="57">
        <v>31.95</v>
      </c>
      <c r="O1052" s="63">
        <v>9.9827882960413006E-2</v>
      </c>
      <c r="P1052" s="57">
        <v>6332</v>
      </c>
      <c r="Q1052" s="57">
        <v>3789</v>
      </c>
      <c r="R1052" s="57">
        <v>8500.35</v>
      </c>
      <c r="S1052" s="57">
        <v>30.57</v>
      </c>
      <c r="T1052" s="57">
        <v>32.767499999999998</v>
      </c>
      <c r="U1052" s="57">
        <v>27.635000000000002</v>
      </c>
      <c r="V1052" s="57">
        <v>29.9</v>
      </c>
      <c r="W1052" s="57">
        <v>32.767499999999998</v>
      </c>
      <c r="X1052" s="57">
        <v>27.7225</v>
      </c>
      <c r="Y1052" s="57">
        <v>29.91</v>
      </c>
      <c r="Z1052" s="57">
        <v>32.844999999999999</v>
      </c>
      <c r="AA1052" s="57">
        <v>27.841699999999999</v>
      </c>
      <c r="AB1052" s="57">
        <v>38.950000000000003</v>
      </c>
      <c r="AC1052" s="57">
        <v>20.7</v>
      </c>
      <c r="AD1052" s="57">
        <v>38.950000000000003</v>
      </c>
      <c r="AE1052" s="57">
        <v>26.4</v>
      </c>
      <c r="AF1052" s="64">
        <v>25.941700000000001</v>
      </c>
      <c r="AG1052" s="64">
        <v>33.073700000000002</v>
      </c>
      <c r="AH1052" s="64">
        <v>32.035499999999999</v>
      </c>
      <c r="AI1052" s="64">
        <v>32.727600000000002</v>
      </c>
      <c r="AJ1052" s="61">
        <v>0.46527777777777773</v>
      </c>
      <c r="AK1052" s="216">
        <v>8000</v>
      </c>
      <c r="AL1052" s="62">
        <v>10193.053026339705</v>
      </c>
      <c r="AM1052" s="24" t="s">
        <v>6157</v>
      </c>
      <c r="AN1052" s="216" t="s">
        <v>6039</v>
      </c>
      <c r="AO1052" s="216" t="s">
        <v>5971</v>
      </c>
      <c r="AP1052" s="216" t="s">
        <v>6908</v>
      </c>
      <c r="AQ1052" s="216" t="s">
        <v>6885</v>
      </c>
      <c r="AR1052" s="216" t="s">
        <v>6886</v>
      </c>
      <c r="AS1052" s="24" t="s">
        <v>5474</v>
      </c>
      <c r="AT1052" s="24" t="s">
        <v>6016</v>
      </c>
      <c r="AU1052" s="24" t="s">
        <v>5964</v>
      </c>
      <c r="AV1052" s="24" t="s">
        <v>6045</v>
      </c>
      <c r="AW1052" s="24" t="s">
        <v>5979</v>
      </c>
      <c r="AX1052" s="24" t="s">
        <v>5979</v>
      </c>
      <c r="AY1052" s="24" t="s">
        <v>7778</v>
      </c>
      <c r="AZ1052" s="216" t="s">
        <v>7736</v>
      </c>
      <c r="BA1052" s="216" t="s">
        <v>7769</v>
      </c>
      <c r="BB1052" s="57" t="s">
        <v>6898</v>
      </c>
      <c r="BC1052" s="202"/>
      <c r="BD1052" s="24"/>
      <c r="BE1052" s="151"/>
      <c r="BG1052" s="151"/>
      <c r="BI1052" s="151"/>
      <c r="BL1052" s="152"/>
    </row>
    <row r="1053" spans="1:64" s="169" customFormat="1">
      <c r="A1053" s="24">
        <v>4935</v>
      </c>
      <c r="B1053" s="24" t="s">
        <v>1022</v>
      </c>
      <c r="C1053" s="57">
        <v>80.599999999999994</v>
      </c>
      <c r="D1053" s="57">
        <v>81.5</v>
      </c>
      <c r="E1053" s="57">
        <v>80.3</v>
      </c>
      <c r="F1053" s="57">
        <v>80.5</v>
      </c>
      <c r="G1053" s="57">
        <v>80.7</v>
      </c>
      <c r="H1053" s="57">
        <v>81.3</v>
      </c>
      <c r="I1053" s="57">
        <v>79.5</v>
      </c>
      <c r="J1053" s="57">
        <v>79.599999999999994</v>
      </c>
      <c r="K1053" s="57">
        <v>79.8</v>
      </c>
      <c r="L1053" s="57">
        <v>81.8</v>
      </c>
      <c r="M1053" s="57">
        <v>79.8</v>
      </c>
      <c r="N1053" s="57">
        <v>81.8</v>
      </c>
      <c r="O1053" s="63">
        <v>2.7638190954773802E-2</v>
      </c>
      <c r="P1053" s="57">
        <v>321</v>
      </c>
      <c r="Q1053" s="57">
        <v>421</v>
      </c>
      <c r="R1053" s="57">
        <v>445.9</v>
      </c>
      <c r="S1053" s="57">
        <v>81.040000000000006</v>
      </c>
      <c r="T1053" s="57">
        <v>86.935000000000002</v>
      </c>
      <c r="U1053" s="57">
        <v>94.436700000000002</v>
      </c>
      <c r="V1053" s="57">
        <v>80.66</v>
      </c>
      <c r="W1053" s="57">
        <v>86.36</v>
      </c>
      <c r="X1053" s="57">
        <v>94.155000000000001</v>
      </c>
      <c r="Y1053" s="57">
        <v>80.64</v>
      </c>
      <c r="Z1053" s="57">
        <v>85.95</v>
      </c>
      <c r="AA1053" s="57">
        <v>93.851699999999994</v>
      </c>
      <c r="AB1053" s="57">
        <v>123</v>
      </c>
      <c r="AC1053" s="57">
        <v>78.8</v>
      </c>
      <c r="AD1053" s="57">
        <v>93.7</v>
      </c>
      <c r="AE1053" s="57">
        <v>78.8</v>
      </c>
      <c r="AF1053" s="64">
        <v>14.907999999999999</v>
      </c>
      <c r="AG1053" s="64">
        <v>17.084800000000001</v>
      </c>
      <c r="AH1053" s="64">
        <v>24.023199999999999</v>
      </c>
      <c r="AI1053" s="64">
        <v>19.397600000000001</v>
      </c>
      <c r="AJ1053" s="61">
        <v>0.46527777777777773</v>
      </c>
      <c r="AK1053" s="216">
        <v>350</v>
      </c>
      <c r="AL1053" s="62">
        <v>572.72974065315714</v>
      </c>
      <c r="AM1053" s="24" t="s">
        <v>6157</v>
      </c>
      <c r="AN1053" s="216" t="s">
        <v>6337</v>
      </c>
      <c r="AO1053" s="216" t="s">
        <v>6007</v>
      </c>
      <c r="AP1053" s="216" t="s">
        <v>6884</v>
      </c>
      <c r="AQ1053" s="216" t="s">
        <v>6885</v>
      </c>
      <c r="AR1053" s="216" t="s">
        <v>6886</v>
      </c>
      <c r="AS1053" s="24" t="s">
        <v>7303</v>
      </c>
      <c r="AT1053" s="24" t="s">
        <v>6347</v>
      </c>
      <c r="AU1053" s="24" t="s">
        <v>5984</v>
      </c>
      <c r="AV1053" s="24" t="s">
        <v>6255</v>
      </c>
      <c r="AW1053" s="24" t="s">
        <v>5979</v>
      </c>
      <c r="AX1053" s="24" t="s">
        <v>5979</v>
      </c>
      <c r="AY1053" s="24" t="s">
        <v>7795</v>
      </c>
      <c r="AZ1053" s="216" t="s">
        <v>7054</v>
      </c>
      <c r="BA1053" s="216" t="s">
        <v>7099</v>
      </c>
      <c r="BB1053" s="57" t="s">
        <v>6898</v>
      </c>
      <c r="BC1053" s="202"/>
      <c r="BD1053" s="24"/>
      <c r="BE1053" s="151"/>
      <c r="BG1053" s="151"/>
      <c r="BI1053" s="151"/>
      <c r="BL1053" s="152"/>
    </row>
    <row r="1054" spans="1:64" s="169" customFormat="1">
      <c r="A1054" s="24">
        <v>4938</v>
      </c>
      <c r="B1054" s="24" t="s">
        <v>1023</v>
      </c>
      <c r="C1054" s="57">
        <v>64.5</v>
      </c>
      <c r="D1054" s="57">
        <v>64.8</v>
      </c>
      <c r="E1054" s="57">
        <v>64.3</v>
      </c>
      <c r="F1054" s="57">
        <v>64.5</v>
      </c>
      <c r="G1054" s="57">
        <v>64.8</v>
      </c>
      <c r="H1054" s="57">
        <v>65.2</v>
      </c>
      <c r="I1054" s="57">
        <v>64.599999999999994</v>
      </c>
      <c r="J1054" s="57">
        <v>64.900000000000006</v>
      </c>
      <c r="K1054" s="57">
        <v>65</v>
      </c>
      <c r="L1054" s="57">
        <v>65.099999999999994</v>
      </c>
      <c r="M1054" s="57">
        <v>64.099999999999994</v>
      </c>
      <c r="N1054" s="57">
        <v>64.400000000000006</v>
      </c>
      <c r="O1054" s="63">
        <v>-7.7041602465331201E-3</v>
      </c>
      <c r="P1054" s="57">
        <v>3729</v>
      </c>
      <c r="Q1054" s="57">
        <v>3376</v>
      </c>
      <c r="R1054" s="57">
        <v>6548.9</v>
      </c>
      <c r="S1054" s="57">
        <v>64.36</v>
      </c>
      <c r="T1054" s="57">
        <v>66.555000000000007</v>
      </c>
      <c r="U1054" s="57">
        <v>69.443299999999994</v>
      </c>
      <c r="V1054" s="57">
        <v>64.44</v>
      </c>
      <c r="W1054" s="57">
        <v>66.400000000000006</v>
      </c>
      <c r="X1054" s="57">
        <v>69.3</v>
      </c>
      <c r="Y1054" s="57">
        <v>64.5</v>
      </c>
      <c r="Z1054" s="57">
        <v>66.23</v>
      </c>
      <c r="AA1054" s="57">
        <v>69.143299999999996</v>
      </c>
      <c r="AB1054" s="57">
        <v>84.5</v>
      </c>
      <c r="AC1054" s="57">
        <v>60</v>
      </c>
      <c r="AD1054" s="57">
        <v>69</v>
      </c>
      <c r="AE1054" s="57">
        <v>63.5</v>
      </c>
      <c r="AF1054" s="64">
        <v>22.734200000000001</v>
      </c>
      <c r="AG1054" s="64">
        <v>19.625699999999998</v>
      </c>
      <c r="AH1054" s="64">
        <v>24.531199999999998</v>
      </c>
      <c r="AI1054" s="64">
        <v>21.2608</v>
      </c>
      <c r="AJ1054" s="61">
        <v>0.46527777777777773</v>
      </c>
      <c r="AK1054" s="216">
        <v>4000</v>
      </c>
      <c r="AL1054" s="62">
        <v>6189.9699379837039</v>
      </c>
      <c r="AM1054" s="24" t="s">
        <v>8050</v>
      </c>
      <c r="AN1054" s="216" t="s">
        <v>6009</v>
      </c>
      <c r="AO1054" s="216" t="s">
        <v>6007</v>
      </c>
      <c r="AP1054" s="216" t="s">
        <v>6884</v>
      </c>
      <c r="AQ1054" s="216" t="s">
        <v>6885</v>
      </c>
      <c r="AR1054" s="216" t="s">
        <v>6916</v>
      </c>
      <c r="AS1054" s="24" t="s">
        <v>6968</v>
      </c>
      <c r="AT1054" s="24" t="s">
        <v>6121</v>
      </c>
      <c r="AU1054" s="24" t="s">
        <v>6218</v>
      </c>
      <c r="AV1054" s="24" t="s">
        <v>5984</v>
      </c>
      <c r="AW1054" s="24" t="s">
        <v>5965</v>
      </c>
      <c r="AX1054" s="24" t="s">
        <v>5991</v>
      </c>
      <c r="AY1054" s="24" t="s">
        <v>7053</v>
      </c>
      <c r="AZ1054" s="216" t="s">
        <v>7073</v>
      </c>
      <c r="BA1054" s="216" t="s">
        <v>7133</v>
      </c>
      <c r="BB1054" s="57" t="s">
        <v>5474</v>
      </c>
      <c r="BC1054" s="202"/>
      <c r="BD1054" s="24"/>
      <c r="BE1054" s="151"/>
      <c r="BG1054" s="151"/>
      <c r="BI1054" s="151"/>
      <c r="BL1054" s="152"/>
    </row>
    <row r="1055" spans="1:64" s="169" customFormat="1">
      <c r="A1055" s="24">
        <v>4939</v>
      </c>
      <c r="B1055" s="24" t="s">
        <v>1024</v>
      </c>
      <c r="C1055" s="57">
        <v>21.2</v>
      </c>
      <c r="D1055" s="57">
        <v>21.2</v>
      </c>
      <c r="E1055" s="57">
        <v>20.85</v>
      </c>
      <c r="F1055" s="57">
        <v>21</v>
      </c>
      <c r="G1055" s="57">
        <v>21.15</v>
      </c>
      <c r="H1055" s="57">
        <v>21.4</v>
      </c>
      <c r="I1055" s="57">
        <v>20.95</v>
      </c>
      <c r="J1055" s="57">
        <v>21.15</v>
      </c>
      <c r="K1055" s="57">
        <v>21.2</v>
      </c>
      <c r="L1055" s="57">
        <v>21.9</v>
      </c>
      <c r="M1055" s="57">
        <v>21.15</v>
      </c>
      <c r="N1055" s="57">
        <v>21.85</v>
      </c>
      <c r="O1055" s="63">
        <v>3.30969267139479E-2</v>
      </c>
      <c r="P1055" s="57">
        <v>192</v>
      </c>
      <c r="Q1055" s="57">
        <v>304</v>
      </c>
      <c r="R1055" s="57">
        <v>604.4</v>
      </c>
      <c r="S1055" s="57">
        <v>20.83</v>
      </c>
      <c r="T1055" s="57">
        <v>23.405000000000001</v>
      </c>
      <c r="U1055" s="57">
        <v>23.7608</v>
      </c>
      <c r="V1055" s="57">
        <v>20.97</v>
      </c>
      <c r="W1055" s="57">
        <v>23.197500000000002</v>
      </c>
      <c r="X1055" s="57">
        <v>23.73</v>
      </c>
      <c r="Y1055" s="57">
        <v>21.04</v>
      </c>
      <c r="Z1055" s="57">
        <v>23.04</v>
      </c>
      <c r="AA1055" s="57">
        <v>23.702500000000001</v>
      </c>
      <c r="AB1055" s="57">
        <v>27.6</v>
      </c>
      <c r="AC1055" s="57">
        <v>14.8</v>
      </c>
      <c r="AD1055" s="57">
        <v>26</v>
      </c>
      <c r="AE1055" s="57">
        <v>19.899999999999999</v>
      </c>
      <c r="AF1055" s="64">
        <v>27.791699999999999</v>
      </c>
      <c r="AG1055" s="64">
        <v>21.8688</v>
      </c>
      <c r="AH1055" s="64">
        <v>41.334800000000001</v>
      </c>
      <c r="AI1055" s="64">
        <v>28.357500000000002</v>
      </c>
      <c r="AJ1055" s="61">
        <v>0.46527777777777773</v>
      </c>
      <c r="AK1055" s="216">
        <v>200</v>
      </c>
      <c r="AL1055" s="62">
        <v>354.73287072116261</v>
      </c>
      <c r="AM1055" s="24" t="s">
        <v>7512</v>
      </c>
      <c r="AN1055" s="216" t="s">
        <v>6009</v>
      </c>
      <c r="AO1055" s="216" t="s">
        <v>5971</v>
      </c>
      <c r="AP1055" s="216" t="s">
        <v>6884</v>
      </c>
      <c r="AQ1055" s="216" t="s">
        <v>6885</v>
      </c>
      <c r="AR1055" s="216" t="s">
        <v>6886</v>
      </c>
      <c r="AS1055" s="24" t="s">
        <v>5474</v>
      </c>
      <c r="AT1055" s="24" t="s">
        <v>6017</v>
      </c>
      <c r="AU1055" s="24" t="s">
        <v>6121</v>
      </c>
      <c r="AV1055" s="24" t="s">
        <v>6010</v>
      </c>
      <c r="AW1055" s="24" t="s">
        <v>5965</v>
      </c>
      <c r="AX1055" s="24" t="s">
        <v>5965</v>
      </c>
      <c r="AY1055" s="24" t="s">
        <v>7044</v>
      </c>
      <c r="AZ1055" s="216" t="s">
        <v>7293</v>
      </c>
      <c r="BA1055" s="216" t="s">
        <v>6992</v>
      </c>
      <c r="BB1055" s="57" t="s">
        <v>5474</v>
      </c>
      <c r="BC1055" s="202"/>
      <c r="BD1055" s="24"/>
      <c r="BE1055" s="151"/>
      <c r="BG1055" s="151"/>
      <c r="BI1055" s="151"/>
      <c r="BL1055" s="152"/>
    </row>
    <row r="1056" spans="1:64" s="169" customFormat="1">
      <c r="A1056" s="24">
        <v>4942</v>
      </c>
      <c r="B1056" s="24" t="s">
        <v>1025</v>
      </c>
      <c r="C1056" s="57">
        <v>47.7</v>
      </c>
      <c r="D1056" s="57">
        <v>47.7</v>
      </c>
      <c r="E1056" s="57">
        <v>46.9</v>
      </c>
      <c r="F1056" s="57">
        <v>47.1</v>
      </c>
      <c r="G1056" s="57">
        <v>47.8</v>
      </c>
      <c r="H1056" s="57">
        <v>48.35</v>
      </c>
      <c r="I1056" s="57">
        <v>47.35</v>
      </c>
      <c r="J1056" s="57">
        <v>48.25</v>
      </c>
      <c r="K1056" s="57">
        <v>48.1</v>
      </c>
      <c r="L1056" s="57">
        <v>48.75</v>
      </c>
      <c r="M1056" s="57">
        <v>48.1</v>
      </c>
      <c r="N1056" s="57">
        <v>48.7</v>
      </c>
      <c r="O1056" s="63">
        <v>9.3264248704663204E-3</v>
      </c>
      <c r="P1056" s="57">
        <v>304</v>
      </c>
      <c r="Q1056" s="57">
        <v>729</v>
      </c>
      <c r="R1056" s="57">
        <v>1672.1</v>
      </c>
      <c r="S1056" s="57">
        <v>49.12</v>
      </c>
      <c r="T1056" s="57">
        <v>50.865000000000002</v>
      </c>
      <c r="U1056" s="57">
        <v>48.284999999999997</v>
      </c>
      <c r="V1056" s="57">
        <v>48.71</v>
      </c>
      <c r="W1056" s="57">
        <v>50.602499999999999</v>
      </c>
      <c r="X1056" s="57">
        <v>48.372500000000002</v>
      </c>
      <c r="Y1056" s="57">
        <v>48.15</v>
      </c>
      <c r="Z1056" s="57">
        <v>50.417499999999997</v>
      </c>
      <c r="AA1056" s="57">
        <v>48.457500000000003</v>
      </c>
      <c r="AB1056" s="57">
        <v>55.8</v>
      </c>
      <c r="AC1056" s="57">
        <v>36</v>
      </c>
      <c r="AD1056" s="57">
        <v>54.7</v>
      </c>
      <c r="AE1056" s="57">
        <v>46.6</v>
      </c>
      <c r="AF1056" s="64">
        <v>18.030899999999999</v>
      </c>
      <c r="AG1056" s="64">
        <v>20.687200000000001</v>
      </c>
      <c r="AH1056" s="64">
        <v>23.885000000000002</v>
      </c>
      <c r="AI1056" s="64">
        <v>21.7531</v>
      </c>
      <c r="AJ1056" s="61">
        <v>0.46527777777777773</v>
      </c>
      <c r="AK1056" s="216">
        <v>350</v>
      </c>
      <c r="AL1056" s="62">
        <v>542.39825906093392</v>
      </c>
      <c r="AM1056" s="24" t="s">
        <v>8051</v>
      </c>
      <c r="AN1056" s="216" t="s">
        <v>5981</v>
      </c>
      <c r="AO1056" s="216" t="s">
        <v>6007</v>
      </c>
      <c r="AP1056" s="216" t="s">
        <v>6908</v>
      </c>
      <c r="AQ1056" s="216" t="s">
        <v>6885</v>
      </c>
      <c r="AR1056" s="216" t="s">
        <v>6886</v>
      </c>
      <c r="AS1056" s="24" t="s">
        <v>6887</v>
      </c>
      <c r="AT1056" s="24" t="s">
        <v>6017</v>
      </c>
      <c r="AU1056" s="24" t="s">
        <v>6016</v>
      </c>
      <c r="AV1056" s="24" t="s">
        <v>6055</v>
      </c>
      <c r="AW1056" s="24" t="s">
        <v>5965</v>
      </c>
      <c r="AX1056" s="24" t="s">
        <v>5979</v>
      </c>
      <c r="AY1056" s="24" t="s">
        <v>8052</v>
      </c>
      <c r="AZ1056" s="216" t="s">
        <v>7265</v>
      </c>
      <c r="BA1056" s="216" t="s">
        <v>7105</v>
      </c>
      <c r="BB1056" s="57" t="s">
        <v>7217</v>
      </c>
      <c r="BC1056" s="202"/>
      <c r="BD1056" s="24"/>
      <c r="BE1056" s="151"/>
      <c r="BG1056" s="151"/>
      <c r="BI1056" s="151"/>
      <c r="BL1056" s="152"/>
    </row>
    <row r="1057" spans="1:64" s="169" customFormat="1">
      <c r="A1057" s="24">
        <v>4943</v>
      </c>
      <c r="B1057" s="24" t="s">
        <v>1026</v>
      </c>
      <c r="C1057" s="57">
        <v>61.8</v>
      </c>
      <c r="D1057" s="57">
        <v>62.9</v>
      </c>
      <c r="E1057" s="57">
        <v>61.2</v>
      </c>
      <c r="F1057" s="57">
        <v>62.2</v>
      </c>
      <c r="G1057" s="57">
        <v>62.9</v>
      </c>
      <c r="H1057" s="57">
        <v>62.9</v>
      </c>
      <c r="I1057" s="57">
        <v>61.1</v>
      </c>
      <c r="J1057" s="57">
        <v>61.1</v>
      </c>
      <c r="K1057" s="57">
        <v>62</v>
      </c>
      <c r="L1057" s="57">
        <v>64.8</v>
      </c>
      <c r="M1057" s="57">
        <v>61.6</v>
      </c>
      <c r="N1057" s="57">
        <v>64.099999999999994</v>
      </c>
      <c r="O1057" s="63">
        <v>4.90998363338788E-2</v>
      </c>
      <c r="P1057" s="57">
        <v>416</v>
      </c>
      <c r="Q1057" s="57">
        <v>260</v>
      </c>
      <c r="R1057" s="57">
        <v>516.9</v>
      </c>
      <c r="S1057" s="57">
        <v>61.56</v>
      </c>
      <c r="T1057" s="57">
        <v>67.489999999999995</v>
      </c>
      <c r="U1057" s="57">
        <v>72.510000000000005</v>
      </c>
      <c r="V1057" s="57">
        <v>61.58</v>
      </c>
      <c r="W1057" s="57">
        <v>66.834999999999994</v>
      </c>
      <c r="X1057" s="57">
        <v>72.424999999999997</v>
      </c>
      <c r="Y1057" s="57">
        <v>61.6</v>
      </c>
      <c r="Z1057" s="57">
        <v>66.45</v>
      </c>
      <c r="AA1057" s="57">
        <v>72.28</v>
      </c>
      <c r="AB1057" s="57">
        <v>102</v>
      </c>
      <c r="AC1057" s="57">
        <v>48.1</v>
      </c>
      <c r="AD1057" s="57">
        <v>74.2</v>
      </c>
      <c r="AE1057" s="57">
        <v>59.3</v>
      </c>
      <c r="AF1057" s="64">
        <v>19.596800000000002</v>
      </c>
      <c r="AG1057" s="64">
        <v>16.1935</v>
      </c>
      <c r="AH1057" s="64">
        <v>36.945099999999996</v>
      </c>
      <c r="AI1057" s="64">
        <v>23.110700000000001</v>
      </c>
      <c r="AJ1057" s="61">
        <v>0.46527777777777773</v>
      </c>
      <c r="AK1057" s="216">
        <v>450</v>
      </c>
      <c r="AL1057" s="62">
        <v>759.18961485663692</v>
      </c>
      <c r="AM1057" s="24" t="s">
        <v>6157</v>
      </c>
      <c r="AN1057" s="216" t="s">
        <v>6009</v>
      </c>
      <c r="AO1057" s="216" t="s">
        <v>6007</v>
      </c>
      <c r="AP1057" s="216" t="s">
        <v>6884</v>
      </c>
      <c r="AQ1057" s="216" t="s">
        <v>6885</v>
      </c>
      <c r="AR1057" s="216" t="s">
        <v>6886</v>
      </c>
      <c r="AS1057" s="24" t="s">
        <v>5474</v>
      </c>
      <c r="AT1057" s="24" t="s">
        <v>6066</v>
      </c>
      <c r="AU1057" s="24" t="s">
        <v>6527</v>
      </c>
      <c r="AV1057" s="24" t="s">
        <v>6010</v>
      </c>
      <c r="AW1057" s="24" t="s">
        <v>5990</v>
      </c>
      <c r="AX1057" s="24" t="s">
        <v>5965</v>
      </c>
      <c r="AY1057" s="24" t="s">
        <v>7009</v>
      </c>
      <c r="AZ1057" s="216" t="s">
        <v>7425</v>
      </c>
      <c r="BA1057" s="216" t="s">
        <v>7028</v>
      </c>
      <c r="BB1057" s="57" t="s">
        <v>6898</v>
      </c>
      <c r="BC1057" s="202"/>
      <c r="BD1057" s="24"/>
      <c r="BE1057" s="151"/>
      <c r="BG1057" s="151"/>
      <c r="BI1057" s="151"/>
      <c r="BL1057" s="152"/>
    </row>
    <row r="1058" spans="1:64" s="169" customFormat="1">
      <c r="A1058" s="24">
        <v>4944</v>
      </c>
      <c r="B1058" s="24" t="s">
        <v>1027</v>
      </c>
      <c r="C1058" s="57">
        <v>21.8</v>
      </c>
      <c r="D1058" s="57">
        <v>21.8</v>
      </c>
      <c r="E1058" s="57">
        <v>21</v>
      </c>
      <c r="F1058" s="57">
        <v>21</v>
      </c>
      <c r="G1058" s="57">
        <v>21.85</v>
      </c>
      <c r="H1058" s="57">
        <v>21.85</v>
      </c>
      <c r="I1058" s="57">
        <v>21.7</v>
      </c>
      <c r="J1058" s="57">
        <v>21.7</v>
      </c>
      <c r="K1058" s="57">
        <v>22.2</v>
      </c>
      <c r="L1058" s="57">
        <v>23</v>
      </c>
      <c r="M1058" s="57">
        <v>22.2</v>
      </c>
      <c r="N1058" s="57">
        <v>23</v>
      </c>
      <c r="O1058" s="63">
        <v>5.9907834101382403E-2</v>
      </c>
      <c r="P1058" s="57">
        <v>47</v>
      </c>
      <c r="Q1058" s="57">
        <v>2</v>
      </c>
      <c r="R1058" s="57">
        <v>51.631599999999999</v>
      </c>
      <c r="S1058" s="57">
        <v>20.77</v>
      </c>
      <c r="T1058" s="57">
        <v>25.755299999999998</v>
      </c>
      <c r="U1058" s="57">
        <v>27.484200000000001</v>
      </c>
      <c r="V1058" s="57">
        <v>20.89</v>
      </c>
      <c r="W1058" s="57">
        <v>25.3447</v>
      </c>
      <c r="X1058" s="57">
        <v>27.356100000000001</v>
      </c>
      <c r="Y1058" s="57">
        <v>21.25</v>
      </c>
      <c r="Z1058" s="57">
        <v>25</v>
      </c>
      <c r="AA1058" s="57">
        <v>27.252600000000001</v>
      </c>
      <c r="AB1058" s="57">
        <v>45.7</v>
      </c>
      <c r="AC1058" s="57">
        <v>13.6</v>
      </c>
      <c r="AD1058" s="57">
        <v>29.8</v>
      </c>
      <c r="AE1058" s="57">
        <v>19.95</v>
      </c>
      <c r="AF1058" s="64">
        <v>16.531099999999999</v>
      </c>
      <c r="AG1058" s="64">
        <v>12.3429</v>
      </c>
      <c r="AH1058" s="64">
        <v>31.152799999999999</v>
      </c>
      <c r="AI1058" s="64">
        <v>18.6128</v>
      </c>
      <c r="AJ1058" s="61">
        <v>0.46527777777777773</v>
      </c>
      <c r="AK1058" s="216">
        <v>50</v>
      </c>
      <c r="AL1058" s="62">
        <v>145.94021304605747</v>
      </c>
      <c r="AM1058" s="24" t="s">
        <v>8053</v>
      </c>
      <c r="AN1058" s="216" t="s">
        <v>6009</v>
      </c>
      <c r="AO1058" s="216" t="s">
        <v>6007</v>
      </c>
      <c r="AP1058" s="216" t="s">
        <v>6884</v>
      </c>
      <c r="AQ1058" s="216" t="s">
        <v>6885</v>
      </c>
      <c r="AR1058" s="216" t="s">
        <v>6886</v>
      </c>
      <c r="AS1058" s="24" t="s">
        <v>5474</v>
      </c>
      <c r="AT1058" s="24" t="s">
        <v>6058</v>
      </c>
      <c r="AU1058" s="24" t="s">
        <v>6518</v>
      </c>
      <c r="AV1058" s="24" t="s">
        <v>6201</v>
      </c>
      <c r="AW1058" s="24" t="s">
        <v>5979</v>
      </c>
      <c r="AX1058" s="24" t="s">
        <v>5979</v>
      </c>
      <c r="AY1058" s="24" t="s">
        <v>8054</v>
      </c>
      <c r="AZ1058" s="216" t="s">
        <v>7852</v>
      </c>
      <c r="BA1058" s="216" t="s">
        <v>7432</v>
      </c>
      <c r="BB1058" s="57" t="s">
        <v>5474</v>
      </c>
      <c r="BC1058" s="202"/>
      <c r="BD1058" s="24"/>
      <c r="BE1058" s="151"/>
      <c r="BG1058" s="151"/>
      <c r="BI1058" s="151"/>
      <c r="BL1058" s="152"/>
    </row>
    <row r="1059" spans="1:64" s="169" customFormat="1">
      <c r="A1059" s="24">
        <v>4945</v>
      </c>
      <c r="B1059" s="24" t="s">
        <v>5859</v>
      </c>
      <c r="C1059" s="57">
        <v>56.9</v>
      </c>
      <c r="D1059" s="57">
        <v>58.7</v>
      </c>
      <c r="E1059" s="57">
        <v>56.6</v>
      </c>
      <c r="F1059" s="57">
        <v>58</v>
      </c>
      <c r="G1059" s="57">
        <v>59</v>
      </c>
      <c r="H1059" s="57">
        <v>63.8</v>
      </c>
      <c r="I1059" s="57">
        <v>58.3</v>
      </c>
      <c r="J1059" s="57">
        <v>63.8</v>
      </c>
      <c r="K1059" s="57">
        <v>64.8</v>
      </c>
      <c r="L1059" s="57">
        <v>67.8</v>
      </c>
      <c r="M1059" s="57">
        <v>64.7</v>
      </c>
      <c r="N1059" s="57">
        <v>66</v>
      </c>
      <c r="O1059" s="63">
        <v>3.4482758620689599E-2</v>
      </c>
      <c r="P1059" s="57">
        <v>727</v>
      </c>
      <c r="Q1059" s="57">
        <v>470</v>
      </c>
      <c r="R1059" s="57">
        <v>470.85</v>
      </c>
      <c r="S1059" s="57">
        <v>56.96</v>
      </c>
      <c r="T1059" s="57">
        <v>69.165000000000006</v>
      </c>
      <c r="U1059" s="57">
        <v>61.1083</v>
      </c>
      <c r="V1059" s="57">
        <v>58.44</v>
      </c>
      <c r="W1059" s="57">
        <v>68.305000000000007</v>
      </c>
      <c r="X1059" s="57">
        <v>61.3367</v>
      </c>
      <c r="Y1059" s="57">
        <v>59.92</v>
      </c>
      <c r="Z1059" s="57">
        <v>67.930000000000007</v>
      </c>
      <c r="AA1059" s="57">
        <v>61.531700000000001</v>
      </c>
      <c r="AB1059" s="57">
        <v>90</v>
      </c>
      <c r="AC1059" s="57">
        <v>41.5</v>
      </c>
      <c r="AD1059" s="57">
        <v>86.8</v>
      </c>
      <c r="AE1059" s="57">
        <v>55.6</v>
      </c>
      <c r="AF1059" s="64">
        <v>28.950399999999998</v>
      </c>
      <c r="AG1059" s="64">
        <v>15.6958</v>
      </c>
      <c r="AH1059" s="64">
        <v>47.715600000000002</v>
      </c>
      <c r="AI1059" s="64">
        <v>26.3691</v>
      </c>
      <c r="AJ1059" s="61">
        <v>0.46527777777777773</v>
      </c>
      <c r="AK1059" s="216">
        <v>750</v>
      </c>
      <c r="AL1059" s="62">
        <v>1254.9124234972728</v>
      </c>
      <c r="AM1059" s="24" t="s">
        <v>8055</v>
      </c>
      <c r="AN1059" s="216" t="s">
        <v>6009</v>
      </c>
      <c r="AO1059" s="216" t="s">
        <v>5971</v>
      </c>
      <c r="AP1059" s="216" t="s">
        <v>6908</v>
      </c>
      <c r="AQ1059" s="216" t="s">
        <v>6885</v>
      </c>
      <c r="AR1059" s="216" t="s">
        <v>6886</v>
      </c>
      <c r="AS1059" s="24" t="s">
        <v>5474</v>
      </c>
      <c r="AT1059" s="24" t="s">
        <v>6016</v>
      </c>
      <c r="AU1059" s="24" t="s">
        <v>6045</v>
      </c>
      <c r="AV1059" s="24" t="s">
        <v>6016</v>
      </c>
      <c r="AW1059" s="24" t="s">
        <v>5976</v>
      </c>
      <c r="AX1059" s="24" t="s">
        <v>5979</v>
      </c>
      <c r="AY1059" s="24" t="s">
        <v>8056</v>
      </c>
      <c r="AZ1059" s="216" t="s">
        <v>7391</v>
      </c>
      <c r="BA1059" s="216" t="s">
        <v>7929</v>
      </c>
      <c r="BB1059" s="57" t="s">
        <v>5474</v>
      </c>
      <c r="BC1059" s="202"/>
      <c r="BD1059" s="24"/>
      <c r="BE1059" s="151"/>
      <c r="BG1059" s="151"/>
      <c r="BI1059" s="151"/>
      <c r="BL1059" s="152"/>
    </row>
    <row r="1060" spans="1:64" s="169" customFormat="1">
      <c r="A1060" s="24">
        <v>4946</v>
      </c>
      <c r="B1060" s="24" t="s">
        <v>1028</v>
      </c>
      <c r="C1060" s="57">
        <v>30</v>
      </c>
      <c r="D1060" s="57">
        <v>30.7</v>
      </c>
      <c r="E1060" s="57">
        <v>29.95</v>
      </c>
      <c r="F1060" s="57">
        <v>30.7</v>
      </c>
      <c r="G1060" s="57">
        <v>29.6</v>
      </c>
      <c r="H1060" s="57">
        <v>30.4</v>
      </c>
      <c r="I1060" s="57">
        <v>29.6</v>
      </c>
      <c r="J1060" s="57">
        <v>29.8</v>
      </c>
      <c r="K1060" s="57">
        <v>29.8</v>
      </c>
      <c r="L1060" s="57">
        <v>29.9</v>
      </c>
      <c r="M1060" s="57">
        <v>29.8</v>
      </c>
      <c r="N1060" s="57">
        <v>29.9</v>
      </c>
      <c r="O1060" s="63">
        <v>3.3557046979865702E-3</v>
      </c>
      <c r="P1060" s="57">
        <v>2</v>
      </c>
      <c r="Q1060" s="57">
        <v>8</v>
      </c>
      <c r="R1060" s="57">
        <v>15.2</v>
      </c>
      <c r="S1060" s="57">
        <v>30.41</v>
      </c>
      <c r="T1060" s="57">
        <v>33.33</v>
      </c>
      <c r="U1060" s="57">
        <v>37.2592</v>
      </c>
      <c r="V1060" s="57">
        <v>30.03</v>
      </c>
      <c r="W1060" s="57">
        <v>33.020000000000003</v>
      </c>
      <c r="X1060" s="57">
        <v>37.083300000000001</v>
      </c>
      <c r="Y1060" s="57">
        <v>29.68</v>
      </c>
      <c r="Z1060" s="57">
        <v>32.795000000000002</v>
      </c>
      <c r="AA1060" s="57">
        <v>36.898299999999999</v>
      </c>
      <c r="AB1060" s="57">
        <v>50.7</v>
      </c>
      <c r="AC1060" s="57">
        <v>10.6</v>
      </c>
      <c r="AD1060" s="57">
        <v>35.5</v>
      </c>
      <c r="AE1060" s="57">
        <v>27.85</v>
      </c>
      <c r="AF1060" s="64">
        <v>29.512599999999999</v>
      </c>
      <c r="AG1060" s="64">
        <v>23.762499999999999</v>
      </c>
      <c r="AH1060" s="64">
        <v>31.663399999999999</v>
      </c>
      <c r="AI1060" s="64">
        <v>26.396100000000001</v>
      </c>
      <c r="AJ1060" s="61">
        <v>0.46527777777777773</v>
      </c>
      <c r="AK1060" s="216">
        <v>50</v>
      </c>
      <c r="AL1060" s="62">
        <v>6.2102218317471261</v>
      </c>
      <c r="AM1060" s="24" t="s">
        <v>6551</v>
      </c>
      <c r="AN1060" s="216" t="s">
        <v>6009</v>
      </c>
      <c r="AO1060" s="216" t="s">
        <v>5971</v>
      </c>
      <c r="AP1060" s="216" t="s">
        <v>6884</v>
      </c>
      <c r="AQ1060" s="216" t="s">
        <v>6885</v>
      </c>
      <c r="AR1060" s="216" t="s">
        <v>6886</v>
      </c>
      <c r="AS1060" s="24" t="s">
        <v>5474</v>
      </c>
      <c r="AT1060" s="24" t="s">
        <v>6254</v>
      </c>
      <c r="AU1060" s="24" t="s">
        <v>6215</v>
      </c>
      <c r="AV1060" s="24" t="s">
        <v>6493</v>
      </c>
      <c r="AW1060" s="24" t="s">
        <v>5979</v>
      </c>
      <c r="AX1060" s="24" t="s">
        <v>5979</v>
      </c>
      <c r="AY1060" s="24" t="s">
        <v>7568</v>
      </c>
      <c r="AZ1060" s="216" t="s">
        <v>7293</v>
      </c>
      <c r="BA1060" s="216" t="s">
        <v>7348</v>
      </c>
      <c r="BB1060" s="57" t="s">
        <v>6898</v>
      </c>
      <c r="BC1060" s="202"/>
      <c r="BD1060" s="24"/>
      <c r="BE1060" s="151"/>
      <c r="BG1060" s="151"/>
      <c r="BI1060" s="151"/>
      <c r="BL1060" s="152"/>
    </row>
    <row r="1061" spans="1:64" s="169" customFormat="1">
      <c r="A1061" s="24">
        <v>4950</v>
      </c>
      <c r="B1061" s="24" t="s">
        <v>3351</v>
      </c>
      <c r="C1061" s="57">
        <v>20.9</v>
      </c>
      <c r="D1061" s="57">
        <v>21.35</v>
      </c>
      <c r="E1061" s="57">
        <v>20.399999999999999</v>
      </c>
      <c r="F1061" s="57">
        <v>20.399999999999999</v>
      </c>
      <c r="G1061" s="57">
        <v>20.399999999999999</v>
      </c>
      <c r="H1061" s="57">
        <v>20.399999999999999</v>
      </c>
      <c r="I1061" s="57">
        <v>19.7</v>
      </c>
      <c r="J1061" s="57">
        <v>19.95</v>
      </c>
      <c r="K1061" s="57">
        <v>19.95</v>
      </c>
      <c r="L1061" s="57">
        <v>20.45</v>
      </c>
      <c r="M1061" s="57">
        <v>19.649999999999999</v>
      </c>
      <c r="N1061" s="57">
        <v>20.05</v>
      </c>
      <c r="O1061" s="63">
        <v>5.0125313283208E-3</v>
      </c>
      <c r="P1061" s="57">
        <v>44</v>
      </c>
      <c r="Q1061" s="57">
        <v>218</v>
      </c>
      <c r="R1061" s="57">
        <v>211.6</v>
      </c>
      <c r="S1061" s="57">
        <v>20.96</v>
      </c>
      <c r="T1061" s="57">
        <v>19.322500000000002</v>
      </c>
      <c r="U1061" s="57">
        <v>21.5533</v>
      </c>
      <c r="V1061" s="57">
        <v>20.67</v>
      </c>
      <c r="W1061" s="57">
        <v>19.377500000000001</v>
      </c>
      <c r="X1061" s="57">
        <v>21.4925</v>
      </c>
      <c r="Y1061" s="57">
        <v>20.49</v>
      </c>
      <c r="Z1061" s="57">
        <v>19.4375</v>
      </c>
      <c r="AA1061" s="57">
        <v>21.4267</v>
      </c>
      <c r="AB1061" s="57">
        <v>30.95</v>
      </c>
      <c r="AC1061" s="57">
        <v>8.3000000000000007</v>
      </c>
      <c r="AD1061" s="57">
        <v>21.7</v>
      </c>
      <c r="AE1061" s="57">
        <v>18.05</v>
      </c>
      <c r="AF1061" s="64">
        <v>65.965999999999994</v>
      </c>
      <c r="AG1061" s="64">
        <v>70.017899999999997</v>
      </c>
      <c r="AH1061" s="64">
        <v>60.892800000000001</v>
      </c>
      <c r="AI1061" s="64">
        <v>66.976200000000006</v>
      </c>
      <c r="AJ1061" s="61">
        <v>0.46527777777777773</v>
      </c>
      <c r="AK1061" s="216">
        <v>50</v>
      </c>
      <c r="AL1061" s="62">
        <v>136.62488029843678</v>
      </c>
      <c r="AM1061" s="24" t="s">
        <v>6368</v>
      </c>
      <c r="AN1061" s="216" t="s">
        <v>5967</v>
      </c>
      <c r="AO1061" s="216" t="s">
        <v>5961</v>
      </c>
      <c r="AP1061" s="216" t="s">
        <v>6884</v>
      </c>
      <c r="AQ1061" s="216" t="s">
        <v>6900</v>
      </c>
      <c r="AR1061" s="216" t="s">
        <v>6916</v>
      </c>
      <c r="AS1061" s="24" t="s">
        <v>5474</v>
      </c>
      <c r="AT1061" s="24" t="s">
        <v>6336</v>
      </c>
      <c r="AU1061" s="24" t="s">
        <v>6017</v>
      </c>
      <c r="AV1061" s="24" t="s">
        <v>5968</v>
      </c>
      <c r="AW1061" s="24" t="s">
        <v>5970</v>
      </c>
      <c r="AX1061" s="24" t="s">
        <v>5986</v>
      </c>
      <c r="AY1061" s="24" t="s">
        <v>7148</v>
      </c>
      <c r="AZ1061" s="216" t="s">
        <v>7631</v>
      </c>
      <c r="BA1061" s="216" t="s">
        <v>7254</v>
      </c>
      <c r="BB1061" s="57" t="s">
        <v>5474</v>
      </c>
      <c r="BC1061" s="202"/>
      <c r="BD1061" s="24"/>
      <c r="BE1061" s="151"/>
      <c r="BG1061" s="151"/>
      <c r="BI1061" s="151"/>
      <c r="BL1061" s="152"/>
    </row>
    <row r="1062" spans="1:64" s="169" customFormat="1">
      <c r="A1062" s="24">
        <v>4951</v>
      </c>
      <c r="B1062" s="24" t="s">
        <v>3353</v>
      </c>
      <c r="C1062" s="57">
        <v>48.1</v>
      </c>
      <c r="D1062" s="57">
        <v>49.1</v>
      </c>
      <c r="E1062" s="57">
        <v>48</v>
      </c>
      <c r="F1062" s="57">
        <v>48.65</v>
      </c>
      <c r="G1062" s="57">
        <v>48.5</v>
      </c>
      <c r="H1062" s="57">
        <v>50.3</v>
      </c>
      <c r="I1062" s="57">
        <v>48.5</v>
      </c>
      <c r="J1062" s="57">
        <v>50.2</v>
      </c>
      <c r="K1062" s="57">
        <v>50.4</v>
      </c>
      <c r="L1062" s="57">
        <v>52.3</v>
      </c>
      <c r="M1062" s="57">
        <v>50.1</v>
      </c>
      <c r="N1062" s="57">
        <v>51.7</v>
      </c>
      <c r="O1062" s="63">
        <v>3.60721442885771E-2</v>
      </c>
      <c r="P1062" s="57">
        <v>160</v>
      </c>
      <c r="Q1062" s="57">
        <v>305</v>
      </c>
      <c r="R1062" s="57">
        <v>319.55</v>
      </c>
      <c r="S1062" s="57">
        <v>48.04</v>
      </c>
      <c r="T1062" s="57">
        <v>50.28</v>
      </c>
      <c r="U1062" s="57">
        <v>44.3583</v>
      </c>
      <c r="V1062" s="57">
        <v>48.58</v>
      </c>
      <c r="W1062" s="57">
        <v>50.244999999999997</v>
      </c>
      <c r="X1062" s="57">
        <v>44.574199999999998</v>
      </c>
      <c r="Y1062" s="57">
        <v>49.2</v>
      </c>
      <c r="Z1062" s="57">
        <v>50.384999999999998</v>
      </c>
      <c r="AA1062" s="57">
        <v>44.8033</v>
      </c>
      <c r="AB1062" s="57"/>
      <c r="AC1062" s="57"/>
      <c r="AD1062" s="57">
        <v>59</v>
      </c>
      <c r="AE1062" s="57">
        <v>46.85</v>
      </c>
      <c r="AF1062" s="64">
        <v>39.727499999999999</v>
      </c>
      <c r="AG1062" s="64">
        <v>27.243200000000002</v>
      </c>
      <c r="AH1062" s="64">
        <v>56.148600000000002</v>
      </c>
      <c r="AI1062" s="64">
        <v>36.878399999999999</v>
      </c>
      <c r="AJ1062" s="61">
        <v>0.46527777777777773</v>
      </c>
      <c r="AK1062" s="216">
        <v>200</v>
      </c>
      <c r="AL1062" s="62">
        <v>295.61072560096886</v>
      </c>
      <c r="AM1062" s="24" t="s">
        <v>8057</v>
      </c>
      <c r="AN1062" s="216" t="s">
        <v>6009</v>
      </c>
      <c r="AO1062" s="216" t="s">
        <v>5961</v>
      </c>
      <c r="AP1062" s="216" t="s">
        <v>6908</v>
      </c>
      <c r="AQ1062" s="216" t="s">
        <v>6900</v>
      </c>
      <c r="AR1062" s="216" t="s">
        <v>6886</v>
      </c>
      <c r="AS1062" s="24" t="s">
        <v>6989</v>
      </c>
      <c r="AT1062" s="24" t="s">
        <v>6016</v>
      </c>
      <c r="AU1062" s="24" t="s">
        <v>6031</v>
      </c>
      <c r="AV1062" s="24" t="s">
        <v>6010</v>
      </c>
      <c r="AW1062" s="24" t="s">
        <v>5991</v>
      </c>
      <c r="AX1062" s="24" t="s">
        <v>5965</v>
      </c>
      <c r="AY1062" s="24" t="s">
        <v>7700</v>
      </c>
      <c r="AZ1062" s="216" t="s">
        <v>8058</v>
      </c>
      <c r="BA1062" s="216" t="s">
        <v>7562</v>
      </c>
      <c r="BB1062" s="57" t="s">
        <v>6903</v>
      </c>
      <c r="BC1062" s="202"/>
      <c r="BD1062" s="24"/>
      <c r="BE1062" s="151"/>
      <c r="BG1062" s="151"/>
      <c r="BI1062" s="151"/>
      <c r="BL1062" s="152"/>
    </row>
    <row r="1063" spans="1:64" s="169" customFormat="1">
      <c r="A1063" s="24">
        <v>4952</v>
      </c>
      <c r="B1063" s="24" t="s">
        <v>1030</v>
      </c>
      <c r="C1063" s="57">
        <v>69.900000000000006</v>
      </c>
      <c r="D1063" s="57">
        <v>71.599999999999994</v>
      </c>
      <c r="E1063" s="57">
        <v>69.099999999999994</v>
      </c>
      <c r="F1063" s="57">
        <v>70.8</v>
      </c>
      <c r="G1063" s="57">
        <v>70.900000000000006</v>
      </c>
      <c r="H1063" s="57">
        <v>72.2</v>
      </c>
      <c r="I1063" s="57">
        <v>68.900000000000006</v>
      </c>
      <c r="J1063" s="57">
        <v>69.8</v>
      </c>
      <c r="K1063" s="57">
        <v>69.8</v>
      </c>
      <c r="L1063" s="57">
        <v>76.7</v>
      </c>
      <c r="M1063" s="57">
        <v>69.7</v>
      </c>
      <c r="N1063" s="57">
        <v>76.7</v>
      </c>
      <c r="O1063" s="63">
        <v>9.8853868194842404E-2</v>
      </c>
      <c r="P1063" s="57">
        <v>4311</v>
      </c>
      <c r="Q1063" s="57">
        <v>2648</v>
      </c>
      <c r="R1063" s="57">
        <v>3907.8</v>
      </c>
      <c r="S1063" s="57">
        <v>67.64</v>
      </c>
      <c r="T1063" s="57">
        <v>75.56</v>
      </c>
      <c r="U1063" s="57">
        <v>67.0017</v>
      </c>
      <c r="V1063" s="57">
        <v>68.58</v>
      </c>
      <c r="W1063" s="57">
        <v>74.8</v>
      </c>
      <c r="X1063" s="57">
        <v>67.298299999999998</v>
      </c>
      <c r="Y1063" s="57">
        <v>70.22</v>
      </c>
      <c r="Z1063" s="57">
        <v>74.484999999999999</v>
      </c>
      <c r="AA1063" s="57">
        <v>67.698300000000003</v>
      </c>
      <c r="AB1063" s="57">
        <v>96.9</v>
      </c>
      <c r="AC1063" s="57">
        <v>29.8</v>
      </c>
      <c r="AD1063" s="57">
        <v>88.7</v>
      </c>
      <c r="AE1063" s="57">
        <v>63.8</v>
      </c>
      <c r="AF1063" s="64">
        <v>39.738900000000001</v>
      </c>
      <c r="AG1063" s="64">
        <v>28.470300000000002</v>
      </c>
      <c r="AH1063" s="64">
        <v>59.825899999999997</v>
      </c>
      <c r="AI1063" s="64">
        <v>38.922199999999997</v>
      </c>
      <c r="AJ1063" s="61">
        <v>0.46527777777777773</v>
      </c>
      <c r="AK1063" s="216">
        <v>4500</v>
      </c>
      <c r="AL1063" s="62">
        <v>7115.1726370681745</v>
      </c>
      <c r="AM1063" s="24" t="s">
        <v>8059</v>
      </c>
      <c r="AN1063" s="216" t="s">
        <v>6009</v>
      </c>
      <c r="AO1063" s="216" t="s">
        <v>5961</v>
      </c>
      <c r="AP1063" s="216" t="s">
        <v>6908</v>
      </c>
      <c r="AQ1063" s="216" t="s">
        <v>6900</v>
      </c>
      <c r="AR1063" s="216" t="s">
        <v>6886</v>
      </c>
      <c r="AS1063" s="24" t="s">
        <v>5474</v>
      </c>
      <c r="AT1063" s="24" t="s">
        <v>6016</v>
      </c>
      <c r="AU1063" s="24" t="s">
        <v>5984</v>
      </c>
      <c r="AV1063" s="24" t="s">
        <v>6045</v>
      </c>
      <c r="AW1063" s="24" t="s">
        <v>5979</v>
      </c>
      <c r="AX1063" s="24" t="s">
        <v>5979</v>
      </c>
      <c r="AY1063" s="24" t="s">
        <v>8060</v>
      </c>
      <c r="AZ1063" s="216" t="s">
        <v>7231</v>
      </c>
      <c r="BA1063" s="216" t="s">
        <v>8061</v>
      </c>
      <c r="BB1063" s="57" t="s">
        <v>6903</v>
      </c>
      <c r="BC1063" s="202"/>
      <c r="BD1063" s="24"/>
      <c r="BE1063" s="151"/>
      <c r="BG1063" s="151"/>
      <c r="BI1063" s="151"/>
      <c r="BL1063" s="152"/>
    </row>
    <row r="1064" spans="1:64" s="169" customFormat="1">
      <c r="A1064" s="24">
        <v>4953</v>
      </c>
      <c r="B1064" s="24" t="s">
        <v>1031</v>
      </c>
      <c r="C1064" s="57">
        <v>84.3</v>
      </c>
      <c r="D1064" s="57">
        <v>87.4</v>
      </c>
      <c r="E1064" s="57">
        <v>84.3</v>
      </c>
      <c r="F1064" s="57">
        <v>86</v>
      </c>
      <c r="G1064" s="57">
        <v>86.8</v>
      </c>
      <c r="H1064" s="57">
        <v>88.9</v>
      </c>
      <c r="I1064" s="57">
        <v>86.6</v>
      </c>
      <c r="J1064" s="57">
        <v>88</v>
      </c>
      <c r="K1064" s="57">
        <v>88.5</v>
      </c>
      <c r="L1064" s="57">
        <v>89.2</v>
      </c>
      <c r="M1064" s="57">
        <v>88</v>
      </c>
      <c r="N1064" s="57">
        <v>89.1</v>
      </c>
      <c r="O1064" s="63">
        <v>1.2500000000000001E-2</v>
      </c>
      <c r="P1064" s="57">
        <v>52</v>
      </c>
      <c r="Q1064" s="57">
        <v>274</v>
      </c>
      <c r="R1064" s="57">
        <v>293.2</v>
      </c>
      <c r="S1064" s="57">
        <v>85.64</v>
      </c>
      <c r="T1064" s="57">
        <v>93.924999999999997</v>
      </c>
      <c r="U1064" s="57">
        <v>96.284999999999997</v>
      </c>
      <c r="V1064" s="57">
        <v>86.1</v>
      </c>
      <c r="W1064" s="57">
        <v>93.2</v>
      </c>
      <c r="X1064" s="57">
        <v>96.121700000000004</v>
      </c>
      <c r="Y1064" s="57">
        <v>86.42</v>
      </c>
      <c r="Z1064" s="57">
        <v>92.754999999999995</v>
      </c>
      <c r="AA1064" s="57">
        <v>95.978300000000004</v>
      </c>
      <c r="AB1064" s="57">
        <v>116.5</v>
      </c>
      <c r="AC1064" s="57">
        <v>80.8</v>
      </c>
      <c r="AD1064" s="57">
        <v>101.5</v>
      </c>
      <c r="AE1064" s="57">
        <v>83.9</v>
      </c>
      <c r="AF1064" s="64">
        <v>23.224499999999999</v>
      </c>
      <c r="AG1064" s="64">
        <v>13.351800000000001</v>
      </c>
      <c r="AH1064" s="64">
        <v>42.996200000000002</v>
      </c>
      <c r="AI1064" s="64">
        <v>23.2333</v>
      </c>
      <c r="AJ1064" s="61">
        <v>0.46527777777777773</v>
      </c>
      <c r="AK1064" s="216">
        <v>100</v>
      </c>
      <c r="AL1064" s="62">
        <v>104.04593275349417</v>
      </c>
      <c r="AM1064" s="24" t="s">
        <v>7794</v>
      </c>
      <c r="AN1064" s="216" t="s">
        <v>6009</v>
      </c>
      <c r="AO1064" s="216" t="s">
        <v>6007</v>
      </c>
      <c r="AP1064" s="216" t="s">
        <v>6884</v>
      </c>
      <c r="AQ1064" s="216" t="s">
        <v>6885</v>
      </c>
      <c r="AR1064" s="216" t="s">
        <v>6886</v>
      </c>
      <c r="AS1064" s="24" t="s">
        <v>6887</v>
      </c>
      <c r="AT1064" s="24" t="s">
        <v>6055</v>
      </c>
      <c r="AU1064" s="24" t="s">
        <v>6016</v>
      </c>
      <c r="AV1064" s="24" t="s">
        <v>6016</v>
      </c>
      <c r="AW1064" s="24" t="s">
        <v>5965</v>
      </c>
      <c r="AX1064" s="24" t="s">
        <v>5986</v>
      </c>
      <c r="AY1064" s="24" t="s">
        <v>7166</v>
      </c>
      <c r="AZ1064" s="216" t="s">
        <v>7207</v>
      </c>
      <c r="BA1064" s="216" t="s">
        <v>7032</v>
      </c>
      <c r="BB1064" s="57" t="s">
        <v>5474</v>
      </c>
      <c r="BC1064" s="202"/>
      <c r="BD1064" s="24"/>
      <c r="BE1064" s="151"/>
      <c r="BG1064" s="151"/>
      <c r="BI1064" s="151"/>
      <c r="BL1064" s="152"/>
    </row>
    <row r="1065" spans="1:64" s="169" customFormat="1">
      <c r="A1065" s="24">
        <v>4956</v>
      </c>
      <c r="B1065" s="24" t="s">
        <v>1032</v>
      </c>
      <c r="C1065" s="57">
        <v>24.6</v>
      </c>
      <c r="D1065" s="57">
        <v>25.45</v>
      </c>
      <c r="E1065" s="57">
        <v>24.5</v>
      </c>
      <c r="F1065" s="57">
        <v>25.05</v>
      </c>
      <c r="G1065" s="57">
        <v>25.5</v>
      </c>
      <c r="H1065" s="57">
        <v>25.6</v>
      </c>
      <c r="I1065" s="57">
        <v>24.25</v>
      </c>
      <c r="J1065" s="57">
        <v>24.25</v>
      </c>
      <c r="K1065" s="57">
        <v>24.65</v>
      </c>
      <c r="L1065" s="57">
        <v>26</v>
      </c>
      <c r="M1065" s="57">
        <v>24.6</v>
      </c>
      <c r="N1065" s="57">
        <v>25.8</v>
      </c>
      <c r="O1065" s="63">
        <v>6.3917525773195802E-2</v>
      </c>
      <c r="P1065" s="57">
        <v>1874</v>
      </c>
      <c r="Q1065" s="57">
        <v>1628</v>
      </c>
      <c r="R1065" s="57">
        <v>5930.35</v>
      </c>
      <c r="S1065" s="57">
        <v>24.39</v>
      </c>
      <c r="T1065" s="57">
        <v>26.914999999999999</v>
      </c>
      <c r="U1065" s="57">
        <v>25.32</v>
      </c>
      <c r="V1065" s="57">
        <v>24.43</v>
      </c>
      <c r="W1065" s="57">
        <v>26.692499999999999</v>
      </c>
      <c r="X1065" s="57">
        <v>25.3325</v>
      </c>
      <c r="Y1065" s="57">
        <v>24.55</v>
      </c>
      <c r="Z1065" s="57">
        <v>26.6675</v>
      </c>
      <c r="AA1065" s="57">
        <v>25.368300000000001</v>
      </c>
      <c r="AB1065" s="57">
        <v>33.450000000000003</v>
      </c>
      <c r="AC1065" s="57">
        <v>17.3</v>
      </c>
      <c r="AD1065" s="57">
        <v>31.5</v>
      </c>
      <c r="AE1065" s="57">
        <v>23.25</v>
      </c>
      <c r="AF1065" s="64">
        <v>23.193100000000001</v>
      </c>
      <c r="AG1065" s="64">
        <v>18.873000000000001</v>
      </c>
      <c r="AH1065" s="64">
        <v>36.193800000000003</v>
      </c>
      <c r="AI1065" s="64">
        <v>24.646599999999999</v>
      </c>
      <c r="AJ1065" s="61">
        <v>0.46527777777777773</v>
      </c>
      <c r="AK1065" s="216">
        <v>2000</v>
      </c>
      <c r="AL1065" s="62">
        <v>3292.4813018536074</v>
      </c>
      <c r="AM1065" s="24" t="s">
        <v>6157</v>
      </c>
      <c r="AN1065" s="216" t="s">
        <v>6009</v>
      </c>
      <c r="AO1065" s="216" t="s">
        <v>6007</v>
      </c>
      <c r="AP1065" s="216" t="s">
        <v>6908</v>
      </c>
      <c r="AQ1065" s="216" t="s">
        <v>6885</v>
      </c>
      <c r="AR1065" s="216" t="s">
        <v>6886</v>
      </c>
      <c r="AS1065" s="24" t="s">
        <v>5474</v>
      </c>
      <c r="AT1065" s="24" t="s">
        <v>6016</v>
      </c>
      <c r="AU1065" s="24" t="s">
        <v>6004</v>
      </c>
      <c r="AV1065" s="24" t="s">
        <v>5982</v>
      </c>
      <c r="AW1065" s="24" t="s">
        <v>5965</v>
      </c>
      <c r="AX1065" s="24" t="s">
        <v>5979</v>
      </c>
      <c r="AY1065" s="24" t="s">
        <v>7590</v>
      </c>
      <c r="AZ1065" s="216" t="s">
        <v>7005</v>
      </c>
      <c r="BA1065" s="216" t="s">
        <v>7310</v>
      </c>
      <c r="BB1065" s="57" t="s">
        <v>7217</v>
      </c>
      <c r="BC1065" s="202"/>
      <c r="BD1065" s="24"/>
      <c r="BE1065" s="151"/>
      <c r="BG1065" s="151"/>
      <c r="BI1065" s="151"/>
      <c r="BL1065" s="152"/>
    </row>
    <row r="1066" spans="1:64" s="169" customFormat="1">
      <c r="A1066" s="24">
        <v>4958</v>
      </c>
      <c r="B1066" s="24" t="s">
        <v>1033</v>
      </c>
      <c r="C1066" s="57">
        <v>96.5</v>
      </c>
      <c r="D1066" s="57">
        <v>97.5</v>
      </c>
      <c r="E1066" s="57">
        <v>96</v>
      </c>
      <c r="F1066" s="57">
        <v>97</v>
      </c>
      <c r="G1066" s="57">
        <v>97.8</v>
      </c>
      <c r="H1066" s="57">
        <v>98.1</v>
      </c>
      <c r="I1066" s="57">
        <v>96.1</v>
      </c>
      <c r="J1066" s="57">
        <v>96.5</v>
      </c>
      <c r="K1066" s="57">
        <v>97.3</v>
      </c>
      <c r="L1066" s="57">
        <v>98.5</v>
      </c>
      <c r="M1066" s="57">
        <v>96.5</v>
      </c>
      <c r="N1066" s="57">
        <v>98</v>
      </c>
      <c r="O1066" s="63">
        <v>1.55440414507772E-2</v>
      </c>
      <c r="P1066" s="57">
        <v>1098</v>
      </c>
      <c r="Q1066" s="57">
        <v>1681</v>
      </c>
      <c r="R1066" s="57">
        <v>2776.3</v>
      </c>
      <c r="S1066" s="57">
        <v>96.42</v>
      </c>
      <c r="T1066" s="57">
        <v>101.2</v>
      </c>
      <c r="U1066" s="57">
        <v>102.2367</v>
      </c>
      <c r="V1066" s="57">
        <v>96.32</v>
      </c>
      <c r="W1066" s="57">
        <v>100.77500000000001</v>
      </c>
      <c r="X1066" s="57">
        <v>102.2283</v>
      </c>
      <c r="Y1066" s="57">
        <v>96.3</v>
      </c>
      <c r="Z1066" s="57">
        <v>100.375</v>
      </c>
      <c r="AA1066" s="57">
        <v>102.2217</v>
      </c>
      <c r="AB1066" s="57">
        <v>139</v>
      </c>
      <c r="AC1066" s="57">
        <v>84</v>
      </c>
      <c r="AD1066" s="57">
        <v>107.5</v>
      </c>
      <c r="AE1066" s="57">
        <v>93.7</v>
      </c>
      <c r="AF1066" s="64">
        <v>26.9709</v>
      </c>
      <c r="AG1066" s="64">
        <v>20.514199999999999</v>
      </c>
      <c r="AH1066" s="64">
        <v>39.058999999999997</v>
      </c>
      <c r="AI1066" s="64">
        <v>26.695799999999998</v>
      </c>
      <c r="AJ1066" s="61">
        <v>0.46527777777777773</v>
      </c>
      <c r="AK1066" s="216">
        <v>1500</v>
      </c>
      <c r="AL1066" s="62">
        <v>1921.5827163496567</v>
      </c>
      <c r="AM1066" s="24" t="s">
        <v>6028</v>
      </c>
      <c r="AN1066" s="216" t="s">
        <v>6009</v>
      </c>
      <c r="AO1066" s="216" t="s">
        <v>5971</v>
      </c>
      <c r="AP1066" s="216" t="s">
        <v>6884</v>
      </c>
      <c r="AQ1066" s="216" t="s">
        <v>6885</v>
      </c>
      <c r="AR1066" s="216" t="s">
        <v>6886</v>
      </c>
      <c r="AS1066" s="24" t="s">
        <v>5474</v>
      </c>
      <c r="AT1066" s="24" t="s">
        <v>6218</v>
      </c>
      <c r="AU1066" s="24" t="s">
        <v>5984</v>
      </c>
      <c r="AV1066" s="24" t="s">
        <v>6016</v>
      </c>
      <c r="AW1066" s="24" t="s">
        <v>5991</v>
      </c>
      <c r="AX1066" s="24" t="s">
        <v>5986</v>
      </c>
      <c r="AY1066" s="24" t="s">
        <v>7795</v>
      </c>
      <c r="AZ1066" s="216" t="s">
        <v>7152</v>
      </c>
      <c r="BA1066" s="216" t="s">
        <v>7232</v>
      </c>
      <c r="BB1066" s="57" t="s">
        <v>5474</v>
      </c>
      <c r="BC1066" s="202"/>
      <c r="BD1066" s="24"/>
      <c r="BE1066" s="151"/>
      <c r="BG1066" s="151"/>
      <c r="BI1066" s="151"/>
      <c r="BL1066" s="152"/>
    </row>
    <row r="1067" spans="1:64" s="169" customFormat="1">
      <c r="A1067" s="24">
        <v>4960</v>
      </c>
      <c r="B1067" s="24" t="s">
        <v>5860</v>
      </c>
      <c r="C1067" s="57">
        <v>11.3</v>
      </c>
      <c r="D1067" s="57">
        <v>11.55</v>
      </c>
      <c r="E1067" s="57">
        <v>11.2</v>
      </c>
      <c r="F1067" s="57">
        <v>11.55</v>
      </c>
      <c r="G1067" s="57">
        <v>11.55</v>
      </c>
      <c r="H1067" s="57">
        <v>11.55</v>
      </c>
      <c r="I1067" s="57">
        <v>11.2</v>
      </c>
      <c r="J1067" s="57">
        <v>11.2</v>
      </c>
      <c r="K1067" s="57">
        <v>11.25</v>
      </c>
      <c r="L1067" s="57">
        <v>11.65</v>
      </c>
      <c r="M1067" s="57">
        <v>11.25</v>
      </c>
      <c r="N1067" s="57">
        <v>11.5</v>
      </c>
      <c r="O1067" s="63">
        <v>2.6785714285714201E-2</v>
      </c>
      <c r="P1067" s="57">
        <v>8062</v>
      </c>
      <c r="Q1067" s="57">
        <v>5015</v>
      </c>
      <c r="R1067" s="57">
        <v>27706.55</v>
      </c>
      <c r="S1067" s="57">
        <v>11.37</v>
      </c>
      <c r="T1067" s="57">
        <v>12.265000000000001</v>
      </c>
      <c r="U1067" s="57">
        <v>11.845800000000001</v>
      </c>
      <c r="V1067" s="57">
        <v>11.37</v>
      </c>
      <c r="W1067" s="57">
        <v>12.225</v>
      </c>
      <c r="X1067" s="57">
        <v>11.824199999999999</v>
      </c>
      <c r="Y1067" s="57">
        <v>11.34</v>
      </c>
      <c r="Z1067" s="57">
        <v>12.175000000000001</v>
      </c>
      <c r="AA1067" s="57">
        <v>11.807499999999999</v>
      </c>
      <c r="AB1067" s="57">
        <v>16</v>
      </c>
      <c r="AC1067" s="57">
        <v>7.9</v>
      </c>
      <c r="AD1067" s="57">
        <v>13.85</v>
      </c>
      <c r="AE1067" s="57">
        <v>11.05</v>
      </c>
      <c r="AF1067" s="64">
        <v>16.748899999999999</v>
      </c>
      <c r="AG1067" s="64">
        <v>16.766200000000001</v>
      </c>
      <c r="AH1067" s="64">
        <v>23.665900000000001</v>
      </c>
      <c r="AI1067" s="64">
        <v>19.066099999999999</v>
      </c>
      <c r="AJ1067" s="61">
        <v>0.46527777777777773</v>
      </c>
      <c r="AK1067" s="216">
        <v>10000</v>
      </c>
      <c r="AL1067" s="62">
        <v>12818.221968534923</v>
      </c>
      <c r="AM1067" s="24" t="s">
        <v>6038</v>
      </c>
      <c r="AN1067" s="216" t="s">
        <v>6337</v>
      </c>
      <c r="AO1067" s="216" t="s">
        <v>6007</v>
      </c>
      <c r="AP1067" s="216" t="s">
        <v>6884</v>
      </c>
      <c r="AQ1067" s="216" t="s">
        <v>6885</v>
      </c>
      <c r="AR1067" s="216" t="s">
        <v>6886</v>
      </c>
      <c r="AS1067" s="24" t="s">
        <v>6894</v>
      </c>
      <c r="AT1067" s="24" t="s">
        <v>6126</v>
      </c>
      <c r="AU1067" s="24" t="s">
        <v>6527</v>
      </c>
      <c r="AV1067" s="24" t="s">
        <v>6055</v>
      </c>
      <c r="AW1067" s="24" t="s">
        <v>5986</v>
      </c>
      <c r="AX1067" s="24" t="s">
        <v>5979</v>
      </c>
      <c r="AY1067" s="24" t="s">
        <v>7755</v>
      </c>
      <c r="AZ1067" s="216" t="s">
        <v>6919</v>
      </c>
      <c r="BA1067" s="216" t="s">
        <v>7067</v>
      </c>
      <c r="BB1067" s="57" t="s">
        <v>6898</v>
      </c>
      <c r="BC1067" s="202"/>
      <c r="BD1067" s="24"/>
      <c r="BE1067" s="151"/>
      <c r="BG1067" s="151"/>
      <c r="BI1067" s="151"/>
      <c r="BL1067" s="152"/>
    </row>
    <row r="1068" spans="1:64" s="169" customFormat="1">
      <c r="A1068" s="24">
        <v>4961</v>
      </c>
      <c r="B1068" s="24" t="s">
        <v>3363</v>
      </c>
      <c r="C1068" s="57">
        <v>232.5</v>
      </c>
      <c r="D1068" s="57">
        <v>239</v>
      </c>
      <c r="E1068" s="57">
        <v>230</v>
      </c>
      <c r="F1068" s="57">
        <v>234</v>
      </c>
      <c r="G1068" s="57">
        <v>238</v>
      </c>
      <c r="H1068" s="57">
        <v>238</v>
      </c>
      <c r="I1068" s="57">
        <v>218.5</v>
      </c>
      <c r="J1068" s="57">
        <v>222.5</v>
      </c>
      <c r="K1068" s="57">
        <v>222</v>
      </c>
      <c r="L1068" s="57">
        <v>230</v>
      </c>
      <c r="M1068" s="57">
        <v>218</v>
      </c>
      <c r="N1068" s="57">
        <v>228.5</v>
      </c>
      <c r="O1068" s="63">
        <v>2.6966292134831399E-2</v>
      </c>
      <c r="P1068" s="57">
        <v>9956</v>
      </c>
      <c r="Q1068" s="57">
        <v>15082</v>
      </c>
      <c r="R1068" s="57">
        <v>16518.900000000001</v>
      </c>
      <c r="S1068" s="57">
        <v>235.3</v>
      </c>
      <c r="T1068" s="57">
        <v>275.89999999999998</v>
      </c>
      <c r="U1068" s="57">
        <v>295.80829999999997</v>
      </c>
      <c r="V1068" s="57">
        <v>230.2</v>
      </c>
      <c r="W1068" s="57">
        <v>272.32499999999999</v>
      </c>
      <c r="X1068" s="57">
        <v>293.95</v>
      </c>
      <c r="Y1068" s="57">
        <v>226.8</v>
      </c>
      <c r="Z1068" s="57">
        <v>270</v>
      </c>
      <c r="AA1068" s="57">
        <v>292.55</v>
      </c>
      <c r="AB1068" s="57">
        <v>395</v>
      </c>
      <c r="AC1068" s="57">
        <v>32.85</v>
      </c>
      <c r="AD1068" s="57">
        <v>319</v>
      </c>
      <c r="AE1068" s="57">
        <v>218</v>
      </c>
      <c r="AF1068" s="64">
        <v>11.0946</v>
      </c>
      <c r="AG1068" s="64">
        <v>13.668100000000001</v>
      </c>
      <c r="AH1068" s="64">
        <v>13.3286</v>
      </c>
      <c r="AI1068" s="64">
        <v>13.555</v>
      </c>
      <c r="AJ1068" s="61">
        <v>0.46875</v>
      </c>
      <c r="AK1068" s="216">
        <v>10000</v>
      </c>
      <c r="AL1068" s="62">
        <v>15566.899777299646</v>
      </c>
      <c r="AM1068" s="24" t="s">
        <v>8062</v>
      </c>
      <c r="AN1068" s="216" t="s">
        <v>6039</v>
      </c>
      <c r="AO1068" s="216" t="s">
        <v>6047</v>
      </c>
      <c r="AP1068" s="216" t="s">
        <v>6884</v>
      </c>
      <c r="AQ1068" s="216" t="s">
        <v>6885</v>
      </c>
      <c r="AR1068" s="216" t="s">
        <v>6886</v>
      </c>
      <c r="AS1068" s="24" t="s">
        <v>6945</v>
      </c>
      <c r="AT1068" s="24" t="s">
        <v>5963</v>
      </c>
      <c r="AU1068" s="24" t="s">
        <v>6024</v>
      </c>
      <c r="AV1068" s="24" t="s">
        <v>6010</v>
      </c>
      <c r="AW1068" s="24" t="s">
        <v>5965</v>
      </c>
      <c r="AX1068" s="24" t="s">
        <v>5991</v>
      </c>
      <c r="AY1068" s="24" t="s">
        <v>7464</v>
      </c>
      <c r="AZ1068" s="216" t="s">
        <v>7257</v>
      </c>
      <c r="BA1068" s="216" t="s">
        <v>7242</v>
      </c>
      <c r="BB1068" s="57" t="s">
        <v>6898</v>
      </c>
      <c r="BC1068" s="202"/>
      <c r="BD1068" s="24"/>
      <c r="BE1068" s="151"/>
      <c r="BG1068" s="151"/>
      <c r="BI1068" s="151"/>
      <c r="BL1068" s="152"/>
    </row>
    <row r="1069" spans="1:64" s="169" customFormat="1">
      <c r="A1069" s="24">
        <v>4966</v>
      </c>
      <c r="B1069" s="24" t="s">
        <v>1036</v>
      </c>
      <c r="C1069" s="57">
        <v>1640</v>
      </c>
      <c r="D1069" s="57">
        <v>1690</v>
      </c>
      <c r="E1069" s="57">
        <v>1635</v>
      </c>
      <c r="F1069" s="57">
        <v>1650</v>
      </c>
      <c r="G1069" s="57">
        <v>1655</v>
      </c>
      <c r="H1069" s="57">
        <v>1705</v>
      </c>
      <c r="I1069" s="57">
        <v>1655</v>
      </c>
      <c r="J1069" s="57">
        <v>1695</v>
      </c>
      <c r="K1069" s="57">
        <v>1705</v>
      </c>
      <c r="L1069" s="57">
        <v>1715</v>
      </c>
      <c r="M1069" s="57">
        <v>1690</v>
      </c>
      <c r="N1069" s="57">
        <v>1710</v>
      </c>
      <c r="O1069" s="63">
        <v>8.8495575221238902E-3</v>
      </c>
      <c r="P1069" s="57">
        <v>243</v>
      </c>
      <c r="Q1069" s="57">
        <v>417</v>
      </c>
      <c r="R1069" s="57">
        <v>647.85</v>
      </c>
      <c r="S1069" s="57">
        <v>1633</v>
      </c>
      <c r="T1069" s="57">
        <v>1685</v>
      </c>
      <c r="U1069" s="57">
        <v>1553.3333</v>
      </c>
      <c r="V1069" s="57">
        <v>1645</v>
      </c>
      <c r="W1069" s="57">
        <v>1684</v>
      </c>
      <c r="X1069" s="57">
        <v>1556.0833</v>
      </c>
      <c r="Y1069" s="57">
        <v>1655</v>
      </c>
      <c r="Z1069" s="57">
        <v>1686</v>
      </c>
      <c r="AA1069" s="57">
        <v>1560</v>
      </c>
      <c r="AB1069" s="57">
        <v>1825</v>
      </c>
      <c r="AC1069" s="57">
        <v>997</v>
      </c>
      <c r="AD1069" s="57">
        <v>1825</v>
      </c>
      <c r="AE1069" s="57">
        <v>1580</v>
      </c>
      <c r="AF1069" s="64">
        <v>53.696199999999997</v>
      </c>
      <c r="AG1069" s="64">
        <v>38.185200000000002</v>
      </c>
      <c r="AH1069" s="64">
        <v>67.896199999999993</v>
      </c>
      <c r="AI1069" s="64">
        <v>48.088900000000002</v>
      </c>
      <c r="AJ1069" s="61">
        <v>0.46875</v>
      </c>
      <c r="AK1069" s="216">
        <v>250</v>
      </c>
      <c r="AL1069" s="62">
        <v>436.2604236084253</v>
      </c>
      <c r="AM1069" s="24" t="s">
        <v>6592</v>
      </c>
      <c r="AN1069" s="216" t="s">
        <v>6009</v>
      </c>
      <c r="AO1069" s="216" t="s">
        <v>5961</v>
      </c>
      <c r="AP1069" s="216" t="s">
        <v>6908</v>
      </c>
      <c r="AQ1069" s="216" t="s">
        <v>6900</v>
      </c>
      <c r="AR1069" s="216" t="s">
        <v>6886</v>
      </c>
      <c r="AS1069" s="24" t="s">
        <v>5474</v>
      </c>
      <c r="AT1069" s="24" t="s">
        <v>6240</v>
      </c>
      <c r="AU1069" s="24" t="s">
        <v>6031</v>
      </c>
      <c r="AV1069" s="24" t="s">
        <v>6452</v>
      </c>
      <c r="AW1069" s="24" t="s">
        <v>5990</v>
      </c>
      <c r="AX1069" s="24" t="s">
        <v>5976</v>
      </c>
      <c r="AY1069" s="24" t="s">
        <v>7239</v>
      </c>
      <c r="AZ1069" s="216" t="s">
        <v>8063</v>
      </c>
      <c r="BA1069" s="216" t="s">
        <v>7107</v>
      </c>
      <c r="BB1069" s="57" t="s">
        <v>5474</v>
      </c>
      <c r="BC1069" s="202"/>
      <c r="BD1069" s="24"/>
      <c r="BE1069" s="151"/>
      <c r="BG1069" s="151"/>
      <c r="BI1069" s="151"/>
      <c r="BL1069" s="152"/>
    </row>
    <row r="1070" spans="1:64" s="169" customFormat="1">
      <c r="A1070" s="24">
        <v>4967</v>
      </c>
      <c r="B1070" s="24" t="s">
        <v>3368</v>
      </c>
      <c r="C1070" s="57">
        <v>52</v>
      </c>
      <c r="D1070" s="57">
        <v>54.2</v>
      </c>
      <c r="E1070" s="57">
        <v>52</v>
      </c>
      <c r="F1070" s="57">
        <v>53.7</v>
      </c>
      <c r="G1070" s="57">
        <v>54.5</v>
      </c>
      <c r="H1070" s="57">
        <v>54.5</v>
      </c>
      <c r="I1070" s="57">
        <v>51.6</v>
      </c>
      <c r="J1070" s="57">
        <v>51.7</v>
      </c>
      <c r="K1070" s="57">
        <v>52</v>
      </c>
      <c r="L1070" s="57">
        <v>53.8</v>
      </c>
      <c r="M1070" s="57">
        <v>51.7</v>
      </c>
      <c r="N1070" s="57">
        <v>53.6</v>
      </c>
      <c r="O1070" s="63">
        <v>3.6750483558994101E-2</v>
      </c>
      <c r="P1070" s="57">
        <v>2436</v>
      </c>
      <c r="Q1070" s="57">
        <v>3527</v>
      </c>
      <c r="R1070" s="57">
        <v>7287.55</v>
      </c>
      <c r="S1070" s="57">
        <v>52.22</v>
      </c>
      <c r="T1070" s="57">
        <v>63.79</v>
      </c>
      <c r="U1070" s="57">
        <v>66.431700000000006</v>
      </c>
      <c r="V1070" s="57">
        <v>52.36</v>
      </c>
      <c r="W1070" s="57">
        <v>62.674999999999997</v>
      </c>
      <c r="X1070" s="57">
        <v>66.321700000000007</v>
      </c>
      <c r="Y1070" s="57">
        <v>52.24</v>
      </c>
      <c r="Z1070" s="57">
        <v>61.755000000000003</v>
      </c>
      <c r="AA1070" s="57">
        <v>66.226699999999994</v>
      </c>
      <c r="AB1070" s="57">
        <v>78.8</v>
      </c>
      <c r="AC1070" s="57">
        <v>29.45</v>
      </c>
      <c r="AD1070" s="57">
        <v>76.400000000000006</v>
      </c>
      <c r="AE1070" s="57">
        <v>49.5</v>
      </c>
      <c r="AF1070" s="64">
        <v>18.756599999999999</v>
      </c>
      <c r="AG1070" s="64">
        <v>14.8413</v>
      </c>
      <c r="AH1070" s="64">
        <v>36.067599999999999</v>
      </c>
      <c r="AI1070" s="64">
        <v>21.916699999999999</v>
      </c>
      <c r="AJ1070" s="61">
        <v>0.46875</v>
      </c>
      <c r="AK1070" s="216">
        <v>2500</v>
      </c>
      <c r="AL1070" s="62">
        <v>4033.6602422142396</v>
      </c>
      <c r="AM1070" s="24" t="s">
        <v>6038</v>
      </c>
      <c r="AN1070" s="216" t="s">
        <v>6009</v>
      </c>
      <c r="AO1070" s="216" t="s">
        <v>6007</v>
      </c>
      <c r="AP1070" s="216" t="s">
        <v>6884</v>
      </c>
      <c r="AQ1070" s="216" t="s">
        <v>6885</v>
      </c>
      <c r="AR1070" s="216" t="s">
        <v>6886</v>
      </c>
      <c r="AS1070" s="24" t="s">
        <v>5474</v>
      </c>
      <c r="AT1070" s="24" t="s">
        <v>6031</v>
      </c>
      <c r="AU1070" s="24" t="s">
        <v>6024</v>
      </c>
      <c r="AV1070" s="24" t="s">
        <v>6010</v>
      </c>
      <c r="AW1070" s="24" t="s">
        <v>5965</v>
      </c>
      <c r="AX1070" s="24" t="s">
        <v>5965</v>
      </c>
      <c r="AY1070" s="24" t="s">
        <v>7076</v>
      </c>
      <c r="AZ1070" s="216" t="s">
        <v>7648</v>
      </c>
      <c r="BA1070" s="216" t="s">
        <v>7067</v>
      </c>
      <c r="BB1070" s="57" t="s">
        <v>6898</v>
      </c>
      <c r="BC1070" s="202"/>
      <c r="BD1070" s="24"/>
      <c r="BE1070" s="151"/>
      <c r="BG1070" s="151"/>
      <c r="BI1070" s="151"/>
      <c r="BL1070" s="152"/>
    </row>
    <row r="1071" spans="1:64" s="169" customFormat="1">
      <c r="A1071" s="24">
        <v>4968</v>
      </c>
      <c r="B1071" s="24" t="s">
        <v>1037</v>
      </c>
      <c r="C1071" s="57">
        <v>369</v>
      </c>
      <c r="D1071" s="57">
        <v>378.5</v>
      </c>
      <c r="E1071" s="57">
        <v>366</v>
      </c>
      <c r="F1071" s="57">
        <v>375.5</v>
      </c>
      <c r="G1071" s="57">
        <v>378.5</v>
      </c>
      <c r="H1071" s="57">
        <v>379.5</v>
      </c>
      <c r="I1071" s="57">
        <v>367.5</v>
      </c>
      <c r="J1071" s="57">
        <v>374.5</v>
      </c>
      <c r="K1071" s="57">
        <v>378</v>
      </c>
      <c r="L1071" s="57">
        <v>391.5</v>
      </c>
      <c r="M1071" s="57">
        <v>376</v>
      </c>
      <c r="N1071" s="57">
        <v>382</v>
      </c>
      <c r="O1071" s="63">
        <v>2.00267022696929E-2</v>
      </c>
      <c r="P1071" s="57">
        <v>1139</v>
      </c>
      <c r="Q1071" s="57">
        <v>756</v>
      </c>
      <c r="R1071" s="57">
        <v>1804.4</v>
      </c>
      <c r="S1071" s="57">
        <v>363</v>
      </c>
      <c r="T1071" s="57">
        <v>386.17500000000001</v>
      </c>
      <c r="U1071" s="57">
        <v>454.75</v>
      </c>
      <c r="V1071" s="57">
        <v>366.7</v>
      </c>
      <c r="W1071" s="57">
        <v>383.625</v>
      </c>
      <c r="X1071" s="57">
        <v>452.35829999999999</v>
      </c>
      <c r="Y1071" s="57">
        <v>368.9</v>
      </c>
      <c r="Z1071" s="57">
        <v>381.92500000000001</v>
      </c>
      <c r="AA1071" s="57">
        <v>450.19170000000003</v>
      </c>
      <c r="AB1071" s="57">
        <v>688</v>
      </c>
      <c r="AC1071" s="57">
        <v>208</v>
      </c>
      <c r="AD1071" s="57">
        <v>427</v>
      </c>
      <c r="AE1071" s="57">
        <v>339</v>
      </c>
      <c r="AF1071" s="64">
        <v>53.984299999999998</v>
      </c>
      <c r="AG1071" s="64">
        <v>40.778599999999997</v>
      </c>
      <c r="AH1071" s="64">
        <v>63.2911</v>
      </c>
      <c r="AI1071" s="64">
        <v>48.282800000000002</v>
      </c>
      <c r="AJ1071" s="61">
        <v>0.46875</v>
      </c>
      <c r="AK1071" s="216">
        <v>1500</v>
      </c>
      <c r="AL1071" s="62">
        <v>1958.994241708921</v>
      </c>
      <c r="AM1071" s="24" t="s">
        <v>8064</v>
      </c>
      <c r="AN1071" s="216" t="s">
        <v>6009</v>
      </c>
      <c r="AO1071" s="216" t="s">
        <v>5961</v>
      </c>
      <c r="AP1071" s="216" t="s">
        <v>6884</v>
      </c>
      <c r="AQ1071" s="216" t="s">
        <v>6900</v>
      </c>
      <c r="AR1071" s="216" t="s">
        <v>6886</v>
      </c>
      <c r="AS1071" s="24" t="s">
        <v>5474</v>
      </c>
      <c r="AT1071" s="24" t="s">
        <v>6016</v>
      </c>
      <c r="AU1071" s="24" t="s">
        <v>6127</v>
      </c>
      <c r="AV1071" s="24" t="s">
        <v>5963</v>
      </c>
      <c r="AW1071" s="24" t="s">
        <v>5976</v>
      </c>
      <c r="AX1071" s="24" t="s">
        <v>5965</v>
      </c>
      <c r="AY1071" s="24" t="s">
        <v>7158</v>
      </c>
      <c r="AZ1071" s="216" t="s">
        <v>7060</v>
      </c>
      <c r="BA1071" s="216" t="s">
        <v>7242</v>
      </c>
      <c r="BB1071" s="57" t="s">
        <v>6903</v>
      </c>
      <c r="BC1071" s="202"/>
      <c r="BD1071" s="24"/>
      <c r="BE1071" s="151"/>
      <c r="BG1071" s="151"/>
      <c r="BI1071" s="151"/>
      <c r="BL1071" s="152"/>
    </row>
    <row r="1072" spans="1:64" s="169" customFormat="1">
      <c r="A1072" s="24">
        <v>4971</v>
      </c>
      <c r="B1072" s="24" t="s">
        <v>1038</v>
      </c>
      <c r="C1072" s="57">
        <v>51.3</v>
      </c>
      <c r="D1072" s="57">
        <v>52.5</v>
      </c>
      <c r="E1072" s="57">
        <v>51.3</v>
      </c>
      <c r="F1072" s="57">
        <v>52</v>
      </c>
      <c r="G1072" s="57">
        <v>52</v>
      </c>
      <c r="H1072" s="57">
        <v>53</v>
      </c>
      <c r="I1072" s="57">
        <v>51.7</v>
      </c>
      <c r="J1072" s="57">
        <v>52</v>
      </c>
      <c r="K1072" s="57">
        <v>52.5</v>
      </c>
      <c r="L1072" s="57">
        <v>53.3</v>
      </c>
      <c r="M1072" s="57">
        <v>52.5</v>
      </c>
      <c r="N1072" s="57">
        <v>53.3</v>
      </c>
      <c r="O1072" s="63">
        <v>2.5000000000000001E-2</v>
      </c>
      <c r="P1072" s="57">
        <v>39</v>
      </c>
      <c r="Q1072" s="57">
        <v>47</v>
      </c>
      <c r="R1072" s="57">
        <v>157.5</v>
      </c>
      <c r="S1072" s="57">
        <v>51.28</v>
      </c>
      <c r="T1072" s="57">
        <v>56.244999999999997</v>
      </c>
      <c r="U1072" s="57">
        <v>55.826700000000002</v>
      </c>
      <c r="V1072" s="57">
        <v>51.42</v>
      </c>
      <c r="W1072" s="57">
        <v>55.905000000000001</v>
      </c>
      <c r="X1072" s="57">
        <v>55.768300000000004</v>
      </c>
      <c r="Y1072" s="57">
        <v>51.56</v>
      </c>
      <c r="Z1072" s="57">
        <v>55.734999999999999</v>
      </c>
      <c r="AA1072" s="57">
        <v>55.721699999999998</v>
      </c>
      <c r="AB1072" s="57">
        <v>66</v>
      </c>
      <c r="AC1072" s="57">
        <v>44.45</v>
      </c>
      <c r="AD1072" s="57">
        <v>63.1</v>
      </c>
      <c r="AE1072" s="57">
        <v>49.8</v>
      </c>
      <c r="AF1072" s="64">
        <v>24.2818</v>
      </c>
      <c r="AG1072" s="64">
        <v>18.3812</v>
      </c>
      <c r="AH1072" s="64">
        <v>37.7928</v>
      </c>
      <c r="AI1072" s="64">
        <v>24.851800000000001</v>
      </c>
      <c r="AJ1072" s="61">
        <v>0.46875</v>
      </c>
      <c r="AK1072" s="216">
        <v>50</v>
      </c>
      <c r="AL1072" s="62">
        <v>115.72749704887026</v>
      </c>
      <c r="AM1072" s="24" t="s">
        <v>7117</v>
      </c>
      <c r="AN1072" s="216" t="s">
        <v>6009</v>
      </c>
      <c r="AO1072" s="216" t="s">
        <v>6007</v>
      </c>
      <c r="AP1072" s="216" t="s">
        <v>6884</v>
      </c>
      <c r="AQ1072" s="216" t="s">
        <v>6885</v>
      </c>
      <c r="AR1072" s="216" t="s">
        <v>6886</v>
      </c>
      <c r="AS1072" s="24" t="s">
        <v>5474</v>
      </c>
      <c r="AT1072" s="24" t="s">
        <v>6055</v>
      </c>
      <c r="AU1072" s="24" t="s">
        <v>6196</v>
      </c>
      <c r="AV1072" s="24" t="s">
        <v>6493</v>
      </c>
      <c r="AW1072" s="24" t="s">
        <v>5979</v>
      </c>
      <c r="AX1072" s="24" t="s">
        <v>5979</v>
      </c>
      <c r="AY1072" s="24" t="s">
        <v>7079</v>
      </c>
      <c r="AZ1072" s="216" t="s">
        <v>7066</v>
      </c>
      <c r="BA1072" s="216" t="s">
        <v>6933</v>
      </c>
      <c r="BB1072" s="57" t="s">
        <v>5474</v>
      </c>
      <c r="BC1072" s="202"/>
      <c r="BD1072" s="24"/>
      <c r="BE1072" s="151"/>
      <c r="BG1072" s="151"/>
      <c r="BI1072" s="151"/>
      <c r="BL1072" s="152"/>
    </row>
    <row r="1073" spans="1:64" s="169" customFormat="1">
      <c r="A1073" s="24">
        <v>4972</v>
      </c>
      <c r="B1073" s="24" t="s">
        <v>1039</v>
      </c>
      <c r="C1073" s="57">
        <v>29.8</v>
      </c>
      <c r="D1073" s="57">
        <v>30</v>
      </c>
      <c r="E1073" s="57">
        <v>29.55</v>
      </c>
      <c r="F1073" s="57">
        <v>29.65</v>
      </c>
      <c r="G1073" s="57">
        <v>29.7</v>
      </c>
      <c r="H1073" s="57">
        <v>29.7</v>
      </c>
      <c r="I1073" s="57">
        <v>29.65</v>
      </c>
      <c r="J1073" s="57">
        <v>29.65</v>
      </c>
      <c r="K1073" s="57">
        <v>29.85</v>
      </c>
      <c r="L1073" s="57">
        <v>30</v>
      </c>
      <c r="M1073" s="57">
        <v>29.7</v>
      </c>
      <c r="N1073" s="57">
        <v>29.85</v>
      </c>
      <c r="O1073" s="63">
        <v>6.7453625632377702E-3</v>
      </c>
      <c r="P1073" s="57">
        <v>16</v>
      </c>
      <c r="Q1073" s="57">
        <v>23</v>
      </c>
      <c r="R1073" s="57">
        <v>39.450000000000003</v>
      </c>
      <c r="S1073" s="57">
        <v>29.82</v>
      </c>
      <c r="T1073" s="57">
        <v>30.802499999999998</v>
      </c>
      <c r="U1073" s="57">
        <v>32.143300000000004</v>
      </c>
      <c r="V1073" s="57">
        <v>29.76</v>
      </c>
      <c r="W1073" s="57">
        <v>30.704999999999998</v>
      </c>
      <c r="X1073" s="57">
        <v>32.070799999999998</v>
      </c>
      <c r="Y1073" s="57">
        <v>29.78</v>
      </c>
      <c r="Z1073" s="57">
        <v>30.625</v>
      </c>
      <c r="AA1073" s="57">
        <v>31.993300000000001</v>
      </c>
      <c r="AB1073" s="57">
        <v>38.9</v>
      </c>
      <c r="AC1073" s="57">
        <v>27.2</v>
      </c>
      <c r="AD1073" s="57">
        <v>32</v>
      </c>
      <c r="AE1073" s="57">
        <v>29.5</v>
      </c>
      <c r="AF1073" s="64">
        <v>11.2888</v>
      </c>
      <c r="AG1073" s="64">
        <v>12.491400000000001</v>
      </c>
      <c r="AH1073" s="64">
        <v>14.817500000000001</v>
      </c>
      <c r="AI1073" s="64">
        <v>13.2668</v>
      </c>
      <c r="AJ1073" s="61">
        <v>0.46875</v>
      </c>
      <c r="AK1073" s="216">
        <v>50</v>
      </c>
      <c r="AL1073" s="62">
        <v>47.477947507228826</v>
      </c>
      <c r="AM1073" s="24" t="s">
        <v>8065</v>
      </c>
      <c r="AN1073" s="216" t="s">
        <v>6337</v>
      </c>
      <c r="AO1073" s="216" t="s">
        <v>6047</v>
      </c>
      <c r="AP1073" s="216" t="s">
        <v>6884</v>
      </c>
      <c r="AQ1073" s="216" t="s">
        <v>6885</v>
      </c>
      <c r="AR1073" s="216" t="s">
        <v>6886</v>
      </c>
      <c r="AS1073" s="24" t="s">
        <v>6887</v>
      </c>
      <c r="AT1073" s="24" t="s">
        <v>5984</v>
      </c>
      <c r="AU1073" s="24" t="s">
        <v>6518</v>
      </c>
      <c r="AV1073" s="24" t="s">
        <v>6121</v>
      </c>
      <c r="AW1073" s="24" t="s">
        <v>5970</v>
      </c>
      <c r="AX1073" s="24" t="s">
        <v>5970</v>
      </c>
      <c r="AY1073" s="24" t="s">
        <v>7109</v>
      </c>
      <c r="AZ1073" s="216" t="s">
        <v>7073</v>
      </c>
      <c r="BA1073" s="216" t="s">
        <v>7083</v>
      </c>
      <c r="BB1073" s="57" t="s">
        <v>6898</v>
      </c>
      <c r="BC1073" s="202"/>
      <c r="BD1073" s="24"/>
      <c r="BE1073" s="151"/>
      <c r="BG1073" s="151"/>
      <c r="BI1073" s="151"/>
      <c r="BL1073" s="152"/>
    </row>
    <row r="1074" spans="1:64" s="169" customFormat="1">
      <c r="A1074" s="24">
        <v>4973</v>
      </c>
      <c r="B1074" s="24" t="s">
        <v>1040</v>
      </c>
      <c r="C1074" s="57">
        <v>24.1</v>
      </c>
      <c r="D1074" s="57">
        <v>24.95</v>
      </c>
      <c r="E1074" s="57">
        <v>24.1</v>
      </c>
      <c r="F1074" s="57">
        <v>24.9</v>
      </c>
      <c r="G1074" s="57">
        <v>25.1</v>
      </c>
      <c r="H1074" s="57">
        <v>25.1</v>
      </c>
      <c r="I1074" s="57">
        <v>24.4</v>
      </c>
      <c r="J1074" s="57">
        <v>24.7</v>
      </c>
      <c r="K1074" s="57">
        <v>24.6</v>
      </c>
      <c r="L1074" s="57">
        <v>26</v>
      </c>
      <c r="M1074" s="57">
        <v>24.6</v>
      </c>
      <c r="N1074" s="57">
        <v>25.7</v>
      </c>
      <c r="O1074" s="63">
        <v>4.0485829959514101E-2</v>
      </c>
      <c r="P1074" s="57">
        <v>461</v>
      </c>
      <c r="Q1074" s="57">
        <v>150</v>
      </c>
      <c r="R1074" s="57">
        <v>597.20000000000005</v>
      </c>
      <c r="S1074" s="57">
        <v>24.42</v>
      </c>
      <c r="T1074" s="57">
        <v>26.44</v>
      </c>
      <c r="U1074" s="57">
        <v>27.218299999999999</v>
      </c>
      <c r="V1074" s="57">
        <v>24.58</v>
      </c>
      <c r="W1074" s="57">
        <v>26.26</v>
      </c>
      <c r="X1074" s="57">
        <v>27.214200000000002</v>
      </c>
      <c r="Y1074" s="57">
        <v>24.76</v>
      </c>
      <c r="Z1074" s="57">
        <v>26.162500000000001</v>
      </c>
      <c r="AA1074" s="57">
        <v>27.215800000000002</v>
      </c>
      <c r="AB1074" s="57">
        <v>37.4</v>
      </c>
      <c r="AC1074" s="57">
        <v>20.25</v>
      </c>
      <c r="AD1074" s="57">
        <v>29.55</v>
      </c>
      <c r="AE1074" s="57">
        <v>23.1</v>
      </c>
      <c r="AF1074" s="64">
        <v>38.626600000000003</v>
      </c>
      <c r="AG1074" s="64">
        <v>26.430599999999998</v>
      </c>
      <c r="AH1074" s="64">
        <v>55.636099999999999</v>
      </c>
      <c r="AI1074" s="64">
        <v>36.165799999999997</v>
      </c>
      <c r="AJ1074" s="61">
        <v>0.46875</v>
      </c>
      <c r="AK1074" s="216">
        <v>500</v>
      </c>
      <c r="AL1074" s="62">
        <v>804.9236708448741</v>
      </c>
      <c r="AM1074" s="24" t="s">
        <v>6154</v>
      </c>
      <c r="AN1074" s="216" t="s">
        <v>6009</v>
      </c>
      <c r="AO1074" s="216" t="s">
        <v>5961</v>
      </c>
      <c r="AP1074" s="216" t="s">
        <v>6884</v>
      </c>
      <c r="AQ1074" s="216" t="s">
        <v>6885</v>
      </c>
      <c r="AR1074" s="216" t="s">
        <v>6886</v>
      </c>
      <c r="AS1074" s="24" t="s">
        <v>5474</v>
      </c>
      <c r="AT1074" s="24" t="s">
        <v>6031</v>
      </c>
      <c r="AU1074" s="24" t="s">
        <v>6017</v>
      </c>
      <c r="AV1074" s="24" t="s">
        <v>6013</v>
      </c>
      <c r="AW1074" s="24" t="s">
        <v>5990</v>
      </c>
      <c r="AX1074" s="24" t="s">
        <v>5979</v>
      </c>
      <c r="AY1074" s="24" t="s">
        <v>7684</v>
      </c>
      <c r="AZ1074" s="216" t="s">
        <v>7265</v>
      </c>
      <c r="BA1074" s="216" t="s">
        <v>7145</v>
      </c>
      <c r="BB1074" s="57" t="s">
        <v>6944</v>
      </c>
      <c r="BC1074" s="202"/>
      <c r="BD1074" s="24"/>
      <c r="BE1074" s="151"/>
      <c r="BG1074" s="151"/>
      <c r="BI1074" s="151"/>
      <c r="BL1074" s="152"/>
    </row>
    <row r="1075" spans="1:64" s="169" customFormat="1">
      <c r="A1075" s="24">
        <v>4974</v>
      </c>
      <c r="B1075" s="24" t="s">
        <v>1041</v>
      </c>
      <c r="C1075" s="57">
        <v>58.4</v>
      </c>
      <c r="D1075" s="57">
        <v>58.6</v>
      </c>
      <c r="E1075" s="57">
        <v>57.8</v>
      </c>
      <c r="F1075" s="57">
        <v>58.5</v>
      </c>
      <c r="G1075" s="57">
        <v>58.9</v>
      </c>
      <c r="H1075" s="57">
        <v>58.9</v>
      </c>
      <c r="I1075" s="57">
        <v>57.5</v>
      </c>
      <c r="J1075" s="57">
        <v>57.5</v>
      </c>
      <c r="K1075" s="57">
        <v>57.5</v>
      </c>
      <c r="L1075" s="57">
        <v>58.9</v>
      </c>
      <c r="M1075" s="57">
        <v>57.5</v>
      </c>
      <c r="N1075" s="57">
        <v>58.4</v>
      </c>
      <c r="O1075" s="63">
        <v>1.56521739130434E-2</v>
      </c>
      <c r="P1075" s="57">
        <v>202</v>
      </c>
      <c r="Q1075" s="57">
        <v>396</v>
      </c>
      <c r="R1075" s="57">
        <v>1020.95</v>
      </c>
      <c r="S1075" s="57">
        <v>57.7</v>
      </c>
      <c r="T1075" s="57">
        <v>58.97</v>
      </c>
      <c r="U1075" s="57">
        <v>57.931699999999999</v>
      </c>
      <c r="V1075" s="57">
        <v>57.82</v>
      </c>
      <c r="W1075" s="57">
        <v>58.814999999999998</v>
      </c>
      <c r="X1075" s="57">
        <v>57.993299999999998</v>
      </c>
      <c r="Y1075" s="57">
        <v>57.78</v>
      </c>
      <c r="Z1075" s="57">
        <v>58.774999999999999</v>
      </c>
      <c r="AA1075" s="57">
        <v>58.06</v>
      </c>
      <c r="AB1075" s="57">
        <v>63.6</v>
      </c>
      <c r="AC1075" s="57">
        <v>48.45</v>
      </c>
      <c r="AD1075" s="57">
        <v>63.6</v>
      </c>
      <c r="AE1075" s="57">
        <v>55.4</v>
      </c>
      <c r="AF1075" s="64">
        <v>25.7087</v>
      </c>
      <c r="AG1075" s="64">
        <v>25.422499999999999</v>
      </c>
      <c r="AH1075" s="64">
        <v>31.954000000000001</v>
      </c>
      <c r="AI1075" s="64">
        <v>27.599699999999999</v>
      </c>
      <c r="AJ1075" s="61">
        <v>0.46875</v>
      </c>
      <c r="AK1075" s="216">
        <v>250</v>
      </c>
      <c r="AL1075" s="62">
        <v>362.65269781441111</v>
      </c>
      <c r="AM1075" s="24" t="s">
        <v>7215</v>
      </c>
      <c r="AN1075" s="216" t="s">
        <v>6009</v>
      </c>
      <c r="AO1075" s="216" t="s">
        <v>5971</v>
      </c>
      <c r="AP1075" s="216" t="s">
        <v>6908</v>
      </c>
      <c r="AQ1075" s="216" t="s">
        <v>6885</v>
      </c>
      <c r="AR1075" s="216" t="s">
        <v>6886</v>
      </c>
      <c r="AS1075" s="24" t="s">
        <v>5474</v>
      </c>
      <c r="AT1075" s="24" t="s">
        <v>6370</v>
      </c>
      <c r="AU1075" s="24" t="s">
        <v>6527</v>
      </c>
      <c r="AV1075" s="24" t="s">
        <v>6055</v>
      </c>
      <c r="AW1075" s="24" t="s">
        <v>5986</v>
      </c>
      <c r="AX1075" s="24" t="s">
        <v>5979</v>
      </c>
      <c r="AY1075" s="24" t="s">
        <v>7510</v>
      </c>
      <c r="AZ1075" s="216" t="s">
        <v>6910</v>
      </c>
      <c r="BA1075" s="216" t="s">
        <v>7024</v>
      </c>
      <c r="BB1075" s="57" t="s">
        <v>7217</v>
      </c>
      <c r="BC1075" s="202"/>
      <c r="BD1075" s="24"/>
      <c r="BE1075" s="151"/>
      <c r="BG1075" s="151"/>
      <c r="BI1075" s="151"/>
      <c r="BL1075" s="152"/>
    </row>
    <row r="1076" spans="1:64" s="169" customFormat="1">
      <c r="A1076" s="24">
        <v>4976</v>
      </c>
      <c r="B1076" s="24" t="s">
        <v>1042</v>
      </c>
      <c r="C1076" s="57">
        <v>61.8</v>
      </c>
      <c r="D1076" s="57">
        <v>65.5</v>
      </c>
      <c r="E1076" s="57">
        <v>61.5</v>
      </c>
      <c r="F1076" s="57">
        <v>65.099999999999994</v>
      </c>
      <c r="G1076" s="57">
        <v>65.2</v>
      </c>
      <c r="H1076" s="57">
        <v>66.3</v>
      </c>
      <c r="I1076" s="57">
        <v>62.6</v>
      </c>
      <c r="J1076" s="57">
        <v>63.5</v>
      </c>
      <c r="K1076" s="57">
        <v>63.5</v>
      </c>
      <c r="L1076" s="57">
        <v>69.8</v>
      </c>
      <c r="M1076" s="57">
        <v>63.2</v>
      </c>
      <c r="N1076" s="57">
        <v>69.8</v>
      </c>
      <c r="O1076" s="63">
        <v>9.9212598425196794E-2</v>
      </c>
      <c r="P1076" s="57">
        <v>4780</v>
      </c>
      <c r="Q1076" s="57">
        <v>4690</v>
      </c>
      <c r="R1076" s="57">
        <v>5283</v>
      </c>
      <c r="S1076" s="57">
        <v>62.62</v>
      </c>
      <c r="T1076" s="57">
        <v>71.844999999999999</v>
      </c>
      <c r="U1076" s="57">
        <v>82.301699999999997</v>
      </c>
      <c r="V1076" s="57">
        <v>63.28</v>
      </c>
      <c r="W1076" s="57">
        <v>70.814999999999998</v>
      </c>
      <c r="X1076" s="57">
        <v>81.963300000000004</v>
      </c>
      <c r="Y1076" s="57">
        <v>64.22</v>
      </c>
      <c r="Z1076" s="57">
        <v>70.245000000000005</v>
      </c>
      <c r="AA1076" s="57">
        <v>81.688299999999998</v>
      </c>
      <c r="AB1076" s="57">
        <v>126.5</v>
      </c>
      <c r="AC1076" s="57">
        <v>38.75</v>
      </c>
      <c r="AD1076" s="57">
        <v>82.9</v>
      </c>
      <c r="AE1076" s="57">
        <v>58</v>
      </c>
      <c r="AF1076" s="64">
        <v>37.1387</v>
      </c>
      <c r="AG1076" s="64">
        <v>26.215699999999998</v>
      </c>
      <c r="AH1076" s="64">
        <v>58.092500000000001</v>
      </c>
      <c r="AI1076" s="64">
        <v>36.841299999999997</v>
      </c>
      <c r="AJ1076" s="61">
        <v>0.46875</v>
      </c>
      <c r="AK1076" s="216">
        <v>5000</v>
      </c>
      <c r="AL1076" s="62">
        <v>7836.9177996072631</v>
      </c>
      <c r="AM1076" s="24" t="s">
        <v>8066</v>
      </c>
      <c r="AN1076" s="216" t="s">
        <v>6009</v>
      </c>
      <c r="AO1076" s="216" t="s">
        <v>5961</v>
      </c>
      <c r="AP1076" s="216" t="s">
        <v>6884</v>
      </c>
      <c r="AQ1076" s="216" t="s">
        <v>6885</v>
      </c>
      <c r="AR1076" s="216" t="s">
        <v>6886</v>
      </c>
      <c r="AS1076" s="24" t="s">
        <v>5474</v>
      </c>
      <c r="AT1076" s="24" t="s">
        <v>5982</v>
      </c>
      <c r="AU1076" s="24" t="s">
        <v>5962</v>
      </c>
      <c r="AV1076" s="24" t="s">
        <v>6045</v>
      </c>
      <c r="AW1076" s="24" t="s">
        <v>5979</v>
      </c>
      <c r="AX1076" s="24" t="s">
        <v>5979</v>
      </c>
      <c r="AY1076" s="24" t="s">
        <v>8067</v>
      </c>
      <c r="AZ1076" s="216" t="s">
        <v>7174</v>
      </c>
      <c r="BA1076" s="216" t="s">
        <v>7078</v>
      </c>
      <c r="BB1076" s="57" t="s">
        <v>6944</v>
      </c>
      <c r="BC1076" s="202"/>
      <c r="BD1076" s="24"/>
      <c r="BE1076" s="151"/>
      <c r="BG1076" s="151"/>
      <c r="BI1076" s="151"/>
      <c r="BL1076" s="152"/>
    </row>
    <row r="1077" spans="1:64" s="169" customFormat="1">
      <c r="A1077" s="24">
        <v>4977</v>
      </c>
      <c r="B1077" s="24" t="s">
        <v>1043</v>
      </c>
      <c r="C1077" s="57">
        <v>74.7</v>
      </c>
      <c r="D1077" s="57">
        <v>77.8</v>
      </c>
      <c r="E1077" s="57">
        <v>74.400000000000006</v>
      </c>
      <c r="F1077" s="57">
        <v>77.5</v>
      </c>
      <c r="G1077" s="57">
        <v>78</v>
      </c>
      <c r="H1077" s="57">
        <v>79.3</v>
      </c>
      <c r="I1077" s="57">
        <v>77.099999999999994</v>
      </c>
      <c r="J1077" s="57">
        <v>79.3</v>
      </c>
      <c r="K1077" s="57">
        <v>78.900000000000006</v>
      </c>
      <c r="L1077" s="57">
        <v>81.3</v>
      </c>
      <c r="M1077" s="57">
        <v>78.900000000000006</v>
      </c>
      <c r="N1077" s="57">
        <v>81.3</v>
      </c>
      <c r="O1077" s="63">
        <v>2.52206809583858E-2</v>
      </c>
      <c r="P1077" s="57">
        <v>53</v>
      </c>
      <c r="Q1077" s="57">
        <v>131</v>
      </c>
      <c r="R1077" s="57">
        <v>201.8</v>
      </c>
      <c r="S1077" s="57">
        <v>75.7</v>
      </c>
      <c r="T1077" s="57">
        <v>82.28</v>
      </c>
      <c r="U1077" s="57">
        <v>88.161699999999996</v>
      </c>
      <c r="V1077" s="57">
        <v>76.72</v>
      </c>
      <c r="W1077" s="57">
        <v>82.064999999999998</v>
      </c>
      <c r="X1077" s="57">
        <v>87.8583</v>
      </c>
      <c r="Y1077" s="57">
        <v>77.36</v>
      </c>
      <c r="Z1077" s="57">
        <v>81.96</v>
      </c>
      <c r="AA1077" s="57">
        <v>87.546700000000001</v>
      </c>
      <c r="AB1077" s="57">
        <v>134</v>
      </c>
      <c r="AC1077" s="57">
        <v>73.2</v>
      </c>
      <c r="AD1077" s="57">
        <v>89.9</v>
      </c>
      <c r="AE1077" s="57">
        <v>73.2</v>
      </c>
      <c r="AF1077" s="64">
        <v>33.762599999999999</v>
      </c>
      <c r="AG1077" s="64">
        <v>22.834099999999999</v>
      </c>
      <c r="AH1077" s="64">
        <v>50.059399999999997</v>
      </c>
      <c r="AI1077" s="64">
        <v>31.909199999999998</v>
      </c>
      <c r="AJ1077" s="61">
        <v>0.46875</v>
      </c>
      <c r="AK1077" s="216">
        <v>100</v>
      </c>
      <c r="AL1077" s="62">
        <v>101.37717342750048</v>
      </c>
      <c r="AM1077" s="24" t="s">
        <v>6528</v>
      </c>
      <c r="AN1077" s="216" t="s">
        <v>6009</v>
      </c>
      <c r="AO1077" s="216" t="s">
        <v>5961</v>
      </c>
      <c r="AP1077" s="216" t="s">
        <v>6884</v>
      </c>
      <c r="AQ1077" s="216" t="s">
        <v>6885</v>
      </c>
      <c r="AR1077" s="216" t="s">
        <v>6886</v>
      </c>
      <c r="AS1077" s="24" t="s">
        <v>5474</v>
      </c>
      <c r="AT1077" s="24" t="s">
        <v>5982</v>
      </c>
      <c r="AU1077" s="24" t="s">
        <v>6126</v>
      </c>
      <c r="AV1077" s="24" t="s">
        <v>6255</v>
      </c>
      <c r="AW1077" s="24" t="s">
        <v>5979</v>
      </c>
      <c r="AX1077" s="24" t="s">
        <v>5979</v>
      </c>
      <c r="AY1077" s="24" t="s">
        <v>8068</v>
      </c>
      <c r="AZ1077" s="216" t="s">
        <v>6940</v>
      </c>
      <c r="BA1077" s="216" t="s">
        <v>7102</v>
      </c>
      <c r="BB1077" s="57" t="s">
        <v>5474</v>
      </c>
      <c r="BC1077" s="202"/>
      <c r="BD1077" s="24"/>
      <c r="BE1077" s="151"/>
      <c r="BG1077" s="151"/>
      <c r="BI1077" s="151"/>
      <c r="BL1077" s="152"/>
    </row>
    <row r="1078" spans="1:64" s="169" customFormat="1">
      <c r="A1078" s="24">
        <v>4979</v>
      </c>
      <c r="B1078" s="24" t="s">
        <v>1044</v>
      </c>
      <c r="C1078" s="57">
        <v>17.600000000000001</v>
      </c>
      <c r="D1078" s="57">
        <v>18.2</v>
      </c>
      <c r="E1078" s="57">
        <v>17.55</v>
      </c>
      <c r="F1078" s="57">
        <v>17.95</v>
      </c>
      <c r="G1078" s="57">
        <v>18.3</v>
      </c>
      <c r="H1078" s="57">
        <v>18.3</v>
      </c>
      <c r="I1078" s="57">
        <v>17.95</v>
      </c>
      <c r="J1078" s="57">
        <v>18</v>
      </c>
      <c r="K1078" s="57">
        <v>18.3</v>
      </c>
      <c r="L1078" s="57">
        <v>18.75</v>
      </c>
      <c r="M1078" s="57">
        <v>18.149999999999999</v>
      </c>
      <c r="N1078" s="57">
        <v>18.7</v>
      </c>
      <c r="O1078" s="63">
        <v>3.8888888888888799E-2</v>
      </c>
      <c r="P1078" s="57">
        <v>310</v>
      </c>
      <c r="Q1078" s="57">
        <v>209</v>
      </c>
      <c r="R1078" s="57">
        <v>589.35</v>
      </c>
      <c r="S1078" s="57">
        <v>17.93</v>
      </c>
      <c r="T1078" s="57">
        <v>18.7775</v>
      </c>
      <c r="U1078" s="57">
        <v>19.1492</v>
      </c>
      <c r="V1078" s="57">
        <v>17.899999999999999</v>
      </c>
      <c r="W1078" s="57">
        <v>18.662500000000001</v>
      </c>
      <c r="X1078" s="57">
        <v>19.125</v>
      </c>
      <c r="Y1078" s="57">
        <v>17.96</v>
      </c>
      <c r="Z1078" s="57">
        <v>18.6325</v>
      </c>
      <c r="AA1078" s="57">
        <v>19.102499999999999</v>
      </c>
      <c r="AB1078" s="57">
        <v>32.15</v>
      </c>
      <c r="AC1078" s="57">
        <v>15.6</v>
      </c>
      <c r="AD1078" s="57">
        <v>20.399999999999999</v>
      </c>
      <c r="AE1078" s="57">
        <v>17.5</v>
      </c>
      <c r="AF1078" s="64">
        <v>26.256499999999999</v>
      </c>
      <c r="AG1078" s="64">
        <v>20.342700000000001</v>
      </c>
      <c r="AH1078" s="64">
        <v>49.504300000000001</v>
      </c>
      <c r="AI1078" s="64">
        <v>30.063199999999998</v>
      </c>
      <c r="AJ1078" s="61">
        <v>0.46875</v>
      </c>
      <c r="AK1078" s="216">
        <v>350</v>
      </c>
      <c r="AL1078" s="62">
        <v>546.64863438470479</v>
      </c>
      <c r="AM1078" s="24" t="s">
        <v>8069</v>
      </c>
      <c r="AN1078" s="216" t="s">
        <v>6009</v>
      </c>
      <c r="AO1078" s="216" t="s">
        <v>5971</v>
      </c>
      <c r="AP1078" s="216" t="s">
        <v>6884</v>
      </c>
      <c r="AQ1078" s="216" t="s">
        <v>6900</v>
      </c>
      <c r="AR1078" s="216" t="s">
        <v>6886</v>
      </c>
      <c r="AS1078" s="24" t="s">
        <v>6887</v>
      </c>
      <c r="AT1078" s="24" t="s">
        <v>6016</v>
      </c>
      <c r="AU1078" s="24" t="s">
        <v>6017</v>
      </c>
      <c r="AV1078" s="24" t="s">
        <v>6016</v>
      </c>
      <c r="AW1078" s="24" t="s">
        <v>5965</v>
      </c>
      <c r="AX1078" s="24" t="s">
        <v>5991</v>
      </c>
      <c r="AY1078" s="24" t="s">
        <v>7770</v>
      </c>
      <c r="AZ1078" s="216" t="s">
        <v>6902</v>
      </c>
      <c r="BA1078" s="216" t="s">
        <v>6992</v>
      </c>
      <c r="BB1078" s="57" t="s">
        <v>6903</v>
      </c>
      <c r="BC1078" s="202"/>
      <c r="BD1078" s="24"/>
      <c r="BE1078" s="151"/>
      <c r="BG1078" s="151"/>
      <c r="BI1078" s="151"/>
      <c r="BL1078" s="152"/>
    </row>
    <row r="1079" spans="1:64" s="169" customFormat="1">
      <c r="A1079" s="24">
        <v>4980</v>
      </c>
      <c r="B1079" s="24" t="s">
        <v>3379</v>
      </c>
      <c r="C1079" s="57">
        <v>30.5</v>
      </c>
      <c r="D1079" s="57">
        <v>31.45</v>
      </c>
      <c r="E1079" s="57">
        <v>30.1</v>
      </c>
      <c r="F1079" s="57">
        <v>30.95</v>
      </c>
      <c r="G1079" s="57">
        <v>30</v>
      </c>
      <c r="H1079" s="57">
        <v>30.5</v>
      </c>
      <c r="I1079" s="57">
        <v>29</v>
      </c>
      <c r="J1079" s="57">
        <v>30.4</v>
      </c>
      <c r="K1079" s="57">
        <v>30.1</v>
      </c>
      <c r="L1079" s="57">
        <v>30.1</v>
      </c>
      <c r="M1079" s="57">
        <v>29</v>
      </c>
      <c r="N1079" s="57">
        <v>29</v>
      </c>
      <c r="O1079" s="63">
        <v>-2.8801071667782899E-2</v>
      </c>
      <c r="P1079" s="57">
        <v>2</v>
      </c>
      <c r="Q1079" s="57">
        <v>21</v>
      </c>
      <c r="R1079" s="57">
        <v>52.15</v>
      </c>
      <c r="S1079" s="57">
        <v>30.17</v>
      </c>
      <c r="T1079" s="57">
        <v>31</v>
      </c>
      <c r="U1079" s="57">
        <v>29.864999999999998</v>
      </c>
      <c r="V1079" s="57">
        <v>30.36</v>
      </c>
      <c r="W1079" s="57">
        <v>31.072500000000002</v>
      </c>
      <c r="X1079" s="57">
        <v>29.855</v>
      </c>
      <c r="Y1079" s="57">
        <v>30.19</v>
      </c>
      <c r="Z1079" s="57">
        <v>31.0625</v>
      </c>
      <c r="AA1079" s="57">
        <v>29.8383</v>
      </c>
      <c r="AB1079" s="57"/>
      <c r="AC1079" s="57"/>
      <c r="AD1079" s="57">
        <v>35.049999999999997</v>
      </c>
      <c r="AE1079" s="57">
        <v>28.15</v>
      </c>
      <c r="AF1079" s="64">
        <v>49.3416</v>
      </c>
      <c r="AG1079" s="64">
        <v>41.484200000000001</v>
      </c>
      <c r="AH1079" s="64">
        <v>39.977699999999999</v>
      </c>
      <c r="AI1079" s="64">
        <v>40.982100000000003</v>
      </c>
      <c r="AJ1079" s="61">
        <v>0.46875</v>
      </c>
      <c r="AK1079" s="216">
        <v>50</v>
      </c>
      <c r="AL1079" s="62">
        <v>5.9347434384036033</v>
      </c>
      <c r="AM1079" s="24" t="s">
        <v>8070</v>
      </c>
      <c r="AN1079" s="216" t="s">
        <v>5960</v>
      </c>
      <c r="AO1079" s="216" t="s">
        <v>5971</v>
      </c>
      <c r="AP1079" s="216" t="s">
        <v>6884</v>
      </c>
      <c r="AQ1079" s="216" t="s">
        <v>6885</v>
      </c>
      <c r="AR1079" s="216" t="s">
        <v>6916</v>
      </c>
      <c r="AS1079" s="24" t="s">
        <v>7429</v>
      </c>
      <c r="AT1079" s="24" t="s">
        <v>6016</v>
      </c>
      <c r="AU1079" s="24" t="s">
        <v>6075</v>
      </c>
      <c r="AV1079" s="24" t="s">
        <v>6058</v>
      </c>
      <c r="AW1079" s="24" t="s">
        <v>5979</v>
      </c>
      <c r="AX1079" s="24" t="s">
        <v>5979</v>
      </c>
      <c r="AY1079" s="24" t="s">
        <v>7280</v>
      </c>
      <c r="AZ1079" s="216" t="s">
        <v>8071</v>
      </c>
      <c r="BA1079" s="216" t="s">
        <v>6914</v>
      </c>
      <c r="BB1079" s="57" t="s">
        <v>5474</v>
      </c>
      <c r="BC1079" s="202"/>
      <c r="BD1079" s="24"/>
      <c r="BE1079" s="151"/>
      <c r="BG1079" s="151"/>
      <c r="BI1079" s="151"/>
      <c r="BL1079" s="152"/>
    </row>
    <row r="1080" spans="1:64" s="169" customFormat="1">
      <c r="A1080" s="24">
        <v>4987</v>
      </c>
      <c r="B1080" s="24" t="s">
        <v>1046</v>
      </c>
      <c r="C1080" s="57">
        <v>57.4</v>
      </c>
      <c r="D1080" s="57">
        <v>57.5</v>
      </c>
      <c r="E1080" s="57">
        <v>57.2</v>
      </c>
      <c r="F1080" s="57">
        <v>57.5</v>
      </c>
      <c r="G1080" s="57">
        <v>58</v>
      </c>
      <c r="H1080" s="57">
        <v>58</v>
      </c>
      <c r="I1080" s="57">
        <v>57.5</v>
      </c>
      <c r="J1080" s="57">
        <v>57.6</v>
      </c>
      <c r="K1080" s="57">
        <v>57.5</v>
      </c>
      <c r="L1080" s="57">
        <v>57.8</v>
      </c>
      <c r="M1080" s="57">
        <v>57.5</v>
      </c>
      <c r="N1080" s="57">
        <v>57.8</v>
      </c>
      <c r="O1080" s="63">
        <v>3.4722222222222199E-3</v>
      </c>
      <c r="P1080" s="57">
        <v>18</v>
      </c>
      <c r="Q1080" s="57">
        <v>30</v>
      </c>
      <c r="R1080" s="57">
        <v>45.6</v>
      </c>
      <c r="S1080" s="57">
        <v>57.04</v>
      </c>
      <c r="T1080" s="57">
        <v>57.835000000000001</v>
      </c>
      <c r="U1080" s="57">
        <v>56.921700000000001</v>
      </c>
      <c r="V1080" s="57">
        <v>57.14</v>
      </c>
      <c r="W1080" s="57">
        <v>57.835000000000001</v>
      </c>
      <c r="X1080" s="57">
        <v>56.978299999999997</v>
      </c>
      <c r="Y1080" s="57">
        <v>57.2</v>
      </c>
      <c r="Z1080" s="57">
        <v>57.865000000000002</v>
      </c>
      <c r="AA1080" s="57">
        <v>57.036700000000003</v>
      </c>
      <c r="AB1080" s="57">
        <v>60</v>
      </c>
      <c r="AC1080" s="57">
        <v>46.6</v>
      </c>
      <c r="AD1080" s="57">
        <v>60</v>
      </c>
      <c r="AE1080" s="57">
        <v>56.4</v>
      </c>
      <c r="AF1080" s="64">
        <v>24.017499999999998</v>
      </c>
      <c r="AG1080" s="64">
        <v>23.2148</v>
      </c>
      <c r="AH1080" s="64">
        <v>33.9604</v>
      </c>
      <c r="AI1080" s="64">
        <v>26.796600000000002</v>
      </c>
      <c r="AJ1080" s="61">
        <v>0.46875</v>
      </c>
      <c r="AK1080" s="216">
        <v>50</v>
      </c>
      <c r="AL1080" s="62">
        <v>53.412690945632427</v>
      </c>
      <c r="AM1080" s="24" t="s">
        <v>6551</v>
      </c>
      <c r="AN1080" s="216" t="s">
        <v>6009</v>
      </c>
      <c r="AO1080" s="216" t="s">
        <v>5971</v>
      </c>
      <c r="AP1080" s="216" t="s">
        <v>6908</v>
      </c>
      <c r="AQ1080" s="216" t="s">
        <v>6885</v>
      </c>
      <c r="AR1080" s="216" t="s">
        <v>6886</v>
      </c>
      <c r="AS1080" s="24" t="s">
        <v>6887</v>
      </c>
      <c r="AT1080" s="24" t="s">
        <v>6425</v>
      </c>
      <c r="AU1080" s="24" t="s">
        <v>6017</v>
      </c>
      <c r="AV1080" s="24" t="s">
        <v>6493</v>
      </c>
      <c r="AW1080" s="24" t="s">
        <v>5979</v>
      </c>
      <c r="AX1080" s="24" t="s">
        <v>5979</v>
      </c>
      <c r="AY1080" s="24" t="s">
        <v>7359</v>
      </c>
      <c r="AZ1080" s="216" t="s">
        <v>7336</v>
      </c>
      <c r="BA1080" s="216" t="s">
        <v>7025</v>
      </c>
      <c r="BB1080" s="57" t="s">
        <v>5474</v>
      </c>
      <c r="BC1080" s="202"/>
      <c r="BD1080" s="24"/>
      <c r="BE1080" s="151"/>
      <c r="BG1080" s="151"/>
      <c r="BI1080" s="151"/>
      <c r="BL1080" s="152"/>
    </row>
    <row r="1081" spans="1:64" s="169" customFormat="1">
      <c r="A1081" s="24">
        <v>4989</v>
      </c>
      <c r="B1081" s="24" t="s">
        <v>3382</v>
      </c>
      <c r="C1081" s="57">
        <v>41.6</v>
      </c>
      <c r="D1081" s="57">
        <v>43.95</v>
      </c>
      <c r="E1081" s="57">
        <v>41.6</v>
      </c>
      <c r="F1081" s="57">
        <v>43.65</v>
      </c>
      <c r="G1081" s="57">
        <v>43.95</v>
      </c>
      <c r="H1081" s="57">
        <v>44</v>
      </c>
      <c r="I1081" s="57">
        <v>42.1</v>
      </c>
      <c r="J1081" s="57">
        <v>42.2</v>
      </c>
      <c r="K1081" s="57">
        <v>42.25</v>
      </c>
      <c r="L1081" s="57">
        <v>43.95</v>
      </c>
      <c r="M1081" s="57">
        <v>42.25</v>
      </c>
      <c r="N1081" s="57">
        <v>43.75</v>
      </c>
      <c r="O1081" s="63">
        <v>3.6729857819905197E-2</v>
      </c>
      <c r="P1081" s="57">
        <v>624</v>
      </c>
      <c r="Q1081" s="57">
        <v>1393</v>
      </c>
      <c r="R1081" s="57">
        <v>2585.65</v>
      </c>
      <c r="S1081" s="57">
        <v>41.86</v>
      </c>
      <c r="T1081" s="57">
        <v>47.185000000000002</v>
      </c>
      <c r="U1081" s="57">
        <v>46.508299999999998</v>
      </c>
      <c r="V1081" s="57">
        <v>42.04</v>
      </c>
      <c r="W1081" s="57">
        <v>46.685000000000002</v>
      </c>
      <c r="X1081" s="57">
        <v>46.534199999999998</v>
      </c>
      <c r="Y1081" s="57">
        <v>42.2</v>
      </c>
      <c r="Z1081" s="57">
        <v>46.454999999999998</v>
      </c>
      <c r="AA1081" s="57">
        <v>46.596699999999998</v>
      </c>
      <c r="AB1081" s="57">
        <v>59.9</v>
      </c>
      <c r="AC1081" s="57">
        <v>15.6</v>
      </c>
      <c r="AD1081" s="57">
        <v>52</v>
      </c>
      <c r="AE1081" s="57">
        <v>39.299999999999997</v>
      </c>
      <c r="AF1081" s="64">
        <v>25.370899999999999</v>
      </c>
      <c r="AG1081" s="64">
        <v>22.807400000000001</v>
      </c>
      <c r="AH1081" s="64">
        <v>31.040900000000001</v>
      </c>
      <c r="AI1081" s="64">
        <v>25.5519</v>
      </c>
      <c r="AJ1081" s="61">
        <v>0.46875</v>
      </c>
      <c r="AK1081" s="216">
        <v>650</v>
      </c>
      <c r="AL1081" s="62">
        <v>1075.1986981779819</v>
      </c>
      <c r="AM1081" s="24" t="s">
        <v>6038</v>
      </c>
      <c r="AN1081" s="216" t="s">
        <v>6009</v>
      </c>
      <c r="AO1081" s="216" t="s">
        <v>5971</v>
      </c>
      <c r="AP1081" s="216" t="s">
        <v>6884</v>
      </c>
      <c r="AQ1081" s="216" t="s">
        <v>6885</v>
      </c>
      <c r="AR1081" s="216" t="s">
        <v>6886</v>
      </c>
      <c r="AS1081" s="24" t="s">
        <v>5474</v>
      </c>
      <c r="AT1081" s="24" t="s">
        <v>6013</v>
      </c>
      <c r="AU1081" s="24" t="s">
        <v>5964</v>
      </c>
      <c r="AV1081" s="24" t="s">
        <v>6031</v>
      </c>
      <c r="AW1081" s="24" t="s">
        <v>5965</v>
      </c>
      <c r="AX1081" s="24" t="s">
        <v>5979</v>
      </c>
      <c r="AY1081" s="24" t="s">
        <v>7161</v>
      </c>
      <c r="AZ1081" s="216" t="s">
        <v>7101</v>
      </c>
      <c r="BA1081" s="216" t="s">
        <v>7434</v>
      </c>
      <c r="BB1081" s="57" t="s">
        <v>5474</v>
      </c>
      <c r="BC1081" s="202"/>
      <c r="BD1081" s="24"/>
      <c r="BE1081" s="151"/>
      <c r="BG1081" s="151"/>
      <c r="BI1081" s="151"/>
      <c r="BL1081" s="152"/>
    </row>
    <row r="1082" spans="1:64" s="169" customFormat="1">
      <c r="A1082" s="24">
        <v>4991</v>
      </c>
      <c r="B1082" s="24" t="s">
        <v>1047</v>
      </c>
      <c r="C1082" s="57">
        <v>48.9</v>
      </c>
      <c r="D1082" s="57">
        <v>48.95</v>
      </c>
      <c r="E1082" s="57">
        <v>48.35</v>
      </c>
      <c r="F1082" s="57">
        <v>48.35</v>
      </c>
      <c r="G1082" s="57">
        <v>48.35</v>
      </c>
      <c r="H1082" s="57">
        <v>48.4</v>
      </c>
      <c r="I1082" s="57">
        <v>47.65</v>
      </c>
      <c r="J1082" s="57">
        <v>47.7</v>
      </c>
      <c r="K1082" s="57">
        <v>48.05</v>
      </c>
      <c r="L1082" s="57">
        <v>49.3</v>
      </c>
      <c r="M1082" s="57">
        <v>48</v>
      </c>
      <c r="N1082" s="57">
        <v>49.3</v>
      </c>
      <c r="O1082" s="63">
        <v>3.3542976939203301E-2</v>
      </c>
      <c r="P1082" s="57">
        <v>57</v>
      </c>
      <c r="Q1082" s="57">
        <v>15</v>
      </c>
      <c r="R1082" s="57">
        <v>96.5</v>
      </c>
      <c r="S1082" s="57">
        <v>48.19</v>
      </c>
      <c r="T1082" s="57">
        <v>48.29</v>
      </c>
      <c r="U1082" s="57">
        <v>46.334200000000003</v>
      </c>
      <c r="V1082" s="57">
        <v>48.33</v>
      </c>
      <c r="W1082" s="57">
        <v>48.24</v>
      </c>
      <c r="X1082" s="57">
        <v>46.37</v>
      </c>
      <c r="Y1082" s="57">
        <v>48.42</v>
      </c>
      <c r="Z1082" s="57">
        <v>48.327500000000001</v>
      </c>
      <c r="AA1082" s="57">
        <v>46.436700000000002</v>
      </c>
      <c r="AB1082" s="57">
        <v>55.7</v>
      </c>
      <c r="AC1082" s="57">
        <v>41.3</v>
      </c>
      <c r="AD1082" s="57">
        <v>50.4</v>
      </c>
      <c r="AE1082" s="57">
        <v>45.7</v>
      </c>
      <c r="AF1082" s="64">
        <v>59.4392</v>
      </c>
      <c r="AG1082" s="64">
        <v>52.869100000000003</v>
      </c>
      <c r="AH1082" s="64">
        <v>72.959500000000006</v>
      </c>
      <c r="AI1082" s="64">
        <v>59.565899999999999</v>
      </c>
      <c r="AJ1082" s="61">
        <v>0.46875</v>
      </c>
      <c r="AK1082" s="216">
        <v>100</v>
      </c>
      <c r="AL1082" s="62">
        <v>109.02828085599108</v>
      </c>
      <c r="AM1082" s="24" t="s">
        <v>6157</v>
      </c>
      <c r="AN1082" s="216" t="s">
        <v>6009</v>
      </c>
      <c r="AO1082" s="216" t="s">
        <v>5961</v>
      </c>
      <c r="AP1082" s="216" t="s">
        <v>6908</v>
      </c>
      <c r="AQ1082" s="216" t="s">
        <v>6900</v>
      </c>
      <c r="AR1082" s="216" t="s">
        <v>6886</v>
      </c>
      <c r="AS1082" s="24" t="s">
        <v>5474</v>
      </c>
      <c r="AT1082" s="24" t="s">
        <v>6130</v>
      </c>
      <c r="AU1082" s="24" t="s">
        <v>5984</v>
      </c>
      <c r="AV1082" s="24" t="s">
        <v>6254</v>
      </c>
      <c r="AW1082" s="24" t="s">
        <v>5979</v>
      </c>
      <c r="AX1082" s="24" t="s">
        <v>5979</v>
      </c>
      <c r="AY1082" s="24" t="s">
        <v>6982</v>
      </c>
      <c r="AZ1082" s="216" t="s">
        <v>8072</v>
      </c>
      <c r="BA1082" s="216" t="s">
        <v>7310</v>
      </c>
      <c r="BB1082" s="57" t="s">
        <v>6960</v>
      </c>
      <c r="BC1082" s="202"/>
      <c r="BD1082" s="24"/>
      <c r="BE1082" s="151"/>
      <c r="BG1082" s="151"/>
      <c r="BI1082" s="151"/>
      <c r="BL1082" s="152"/>
    </row>
    <row r="1083" spans="1:64" s="169" customFormat="1">
      <c r="A1083" s="24">
        <v>4994</v>
      </c>
      <c r="B1083" s="24" t="s">
        <v>1048</v>
      </c>
      <c r="C1083" s="57">
        <v>50.4</v>
      </c>
      <c r="D1083" s="57">
        <v>50.7</v>
      </c>
      <c r="E1083" s="57">
        <v>49.85</v>
      </c>
      <c r="F1083" s="57">
        <v>50.7</v>
      </c>
      <c r="G1083" s="57">
        <v>51</v>
      </c>
      <c r="H1083" s="57">
        <v>51</v>
      </c>
      <c r="I1083" s="57">
        <v>50.3</v>
      </c>
      <c r="J1083" s="57">
        <v>50.7</v>
      </c>
      <c r="K1083" s="57">
        <v>50.9</v>
      </c>
      <c r="L1083" s="57">
        <v>51.9</v>
      </c>
      <c r="M1083" s="57">
        <v>50.9</v>
      </c>
      <c r="N1083" s="57">
        <v>51.6</v>
      </c>
      <c r="O1083" s="63">
        <v>1.7751479289940801E-2</v>
      </c>
      <c r="P1083" s="57">
        <v>28</v>
      </c>
      <c r="Q1083" s="57">
        <v>30</v>
      </c>
      <c r="R1083" s="57">
        <v>38.799999999999997</v>
      </c>
      <c r="S1083" s="57">
        <v>50.14</v>
      </c>
      <c r="T1083" s="57">
        <v>56.71</v>
      </c>
      <c r="U1083" s="57">
        <v>61.258299999999998</v>
      </c>
      <c r="V1083" s="57">
        <v>50.28</v>
      </c>
      <c r="W1083" s="57">
        <v>56.18</v>
      </c>
      <c r="X1083" s="57">
        <v>61.033299999999997</v>
      </c>
      <c r="Y1083" s="57">
        <v>50.46</v>
      </c>
      <c r="Z1083" s="57">
        <v>55.734999999999999</v>
      </c>
      <c r="AA1083" s="57">
        <v>60.801699999999997</v>
      </c>
      <c r="AB1083" s="57">
        <v>87.4</v>
      </c>
      <c r="AC1083" s="57">
        <v>48.2</v>
      </c>
      <c r="AD1083" s="57">
        <v>62.3</v>
      </c>
      <c r="AE1083" s="57">
        <v>48.2</v>
      </c>
      <c r="AF1083" s="64">
        <v>22.259499999999999</v>
      </c>
      <c r="AG1083" s="64">
        <v>15.902799999999999</v>
      </c>
      <c r="AH1083" s="64">
        <v>31.506399999999999</v>
      </c>
      <c r="AI1083" s="64">
        <v>21.103999999999999</v>
      </c>
      <c r="AJ1083" s="61">
        <v>0.46875</v>
      </c>
      <c r="AK1083" s="216">
        <v>50</v>
      </c>
      <c r="AL1083" s="62">
        <v>83.086408137650452</v>
      </c>
      <c r="AM1083" s="24" t="s">
        <v>6054</v>
      </c>
      <c r="AN1083" s="216" t="s">
        <v>6009</v>
      </c>
      <c r="AO1083" s="216" t="s">
        <v>6007</v>
      </c>
      <c r="AP1083" s="216" t="s">
        <v>6884</v>
      </c>
      <c r="AQ1083" s="216" t="s">
        <v>6885</v>
      </c>
      <c r="AR1083" s="216" t="s">
        <v>6886</v>
      </c>
      <c r="AS1083" s="24" t="s">
        <v>5474</v>
      </c>
      <c r="AT1083" s="24" t="s">
        <v>6126</v>
      </c>
      <c r="AU1083" s="24" t="s">
        <v>6017</v>
      </c>
      <c r="AV1083" s="24" t="s">
        <v>6055</v>
      </c>
      <c r="AW1083" s="24" t="s">
        <v>5991</v>
      </c>
      <c r="AX1083" s="24" t="s">
        <v>5979</v>
      </c>
      <c r="AY1083" s="24" t="s">
        <v>7165</v>
      </c>
      <c r="AZ1083" s="216" t="s">
        <v>7214</v>
      </c>
      <c r="BA1083" s="216" t="s">
        <v>7432</v>
      </c>
      <c r="BB1083" s="57" t="s">
        <v>5474</v>
      </c>
      <c r="BC1083" s="202"/>
      <c r="BD1083" s="24"/>
      <c r="BE1083" s="151"/>
      <c r="BG1083" s="151"/>
      <c r="BI1083" s="151"/>
      <c r="BL1083" s="152"/>
    </row>
    <row r="1084" spans="1:64" s="169" customFormat="1">
      <c r="A1084" s="24">
        <v>4999</v>
      </c>
      <c r="B1084" s="24" t="s">
        <v>1050</v>
      </c>
      <c r="C1084" s="57">
        <v>39.549999999999997</v>
      </c>
      <c r="D1084" s="57">
        <v>40</v>
      </c>
      <c r="E1084" s="57">
        <v>39.25</v>
      </c>
      <c r="F1084" s="57">
        <v>39.25</v>
      </c>
      <c r="G1084" s="57">
        <v>39.299999999999997</v>
      </c>
      <c r="H1084" s="57">
        <v>39.5</v>
      </c>
      <c r="I1084" s="57">
        <v>39.25</v>
      </c>
      <c r="J1084" s="57">
        <v>39.299999999999997</v>
      </c>
      <c r="K1084" s="57">
        <v>39.35</v>
      </c>
      <c r="L1084" s="57">
        <v>39.9</v>
      </c>
      <c r="M1084" s="57">
        <v>39.35</v>
      </c>
      <c r="N1084" s="57">
        <v>39.799999999999997</v>
      </c>
      <c r="O1084" s="63">
        <v>1.27226463104325E-2</v>
      </c>
      <c r="P1084" s="57">
        <v>121</v>
      </c>
      <c r="Q1084" s="57">
        <v>134</v>
      </c>
      <c r="R1084" s="57">
        <v>326.05</v>
      </c>
      <c r="S1084" s="57">
        <v>39.64</v>
      </c>
      <c r="T1084" s="57">
        <v>42.477499999999999</v>
      </c>
      <c r="U1084" s="57">
        <v>46.290799999999997</v>
      </c>
      <c r="V1084" s="57">
        <v>39.47</v>
      </c>
      <c r="W1084" s="57">
        <v>42.1325</v>
      </c>
      <c r="X1084" s="57">
        <v>46.120800000000003</v>
      </c>
      <c r="Y1084" s="57">
        <v>39.42</v>
      </c>
      <c r="Z1084" s="57">
        <v>41.84</v>
      </c>
      <c r="AA1084" s="57">
        <v>45.953299999999999</v>
      </c>
      <c r="AB1084" s="57">
        <v>62.9</v>
      </c>
      <c r="AC1084" s="57">
        <v>39.200000000000003</v>
      </c>
      <c r="AD1084" s="57">
        <v>46.4</v>
      </c>
      <c r="AE1084" s="57">
        <v>39.200000000000003</v>
      </c>
      <c r="AF1084" s="64">
        <v>4.5853000000000002</v>
      </c>
      <c r="AG1084" s="64">
        <v>6.0378999999999996</v>
      </c>
      <c r="AH1084" s="64">
        <v>10.7492</v>
      </c>
      <c r="AI1084" s="64">
        <v>7.6082999999999998</v>
      </c>
      <c r="AJ1084" s="61">
        <v>0.46875</v>
      </c>
      <c r="AK1084" s="216">
        <v>150</v>
      </c>
      <c r="AL1084" s="62">
        <v>225.61201616886245</v>
      </c>
      <c r="AM1084" s="24" t="s">
        <v>7833</v>
      </c>
      <c r="AN1084" s="216" t="s">
        <v>6337</v>
      </c>
      <c r="AO1084" s="216" t="s">
        <v>6047</v>
      </c>
      <c r="AP1084" s="216" t="s">
        <v>6884</v>
      </c>
      <c r="AQ1084" s="216" t="s">
        <v>6885</v>
      </c>
      <c r="AR1084" s="216" t="s">
        <v>6886</v>
      </c>
      <c r="AS1084" s="24" t="s">
        <v>7303</v>
      </c>
      <c r="AT1084" s="24" t="s">
        <v>6130</v>
      </c>
      <c r="AU1084" s="24" t="s">
        <v>6166</v>
      </c>
      <c r="AV1084" s="24" t="s">
        <v>6055</v>
      </c>
      <c r="AW1084" s="24" t="s">
        <v>5990</v>
      </c>
      <c r="AX1084" s="24" t="s">
        <v>5979</v>
      </c>
      <c r="AY1084" s="24" t="s">
        <v>7189</v>
      </c>
      <c r="AZ1084" s="216" t="s">
        <v>7367</v>
      </c>
      <c r="BA1084" s="216" t="s">
        <v>7520</v>
      </c>
      <c r="BB1084" s="57" t="s">
        <v>6898</v>
      </c>
      <c r="BC1084" s="202"/>
      <c r="BD1084" s="24"/>
      <c r="BE1084" s="151"/>
      <c r="BG1084" s="151"/>
      <c r="BI1084" s="151"/>
      <c r="BL1084" s="152"/>
    </row>
    <row r="1085" spans="1:64" s="169" customFormat="1">
      <c r="A1085" s="24">
        <v>5007</v>
      </c>
      <c r="B1085" s="24" t="s">
        <v>1051</v>
      </c>
      <c r="C1085" s="57">
        <v>57.3</v>
      </c>
      <c r="D1085" s="57">
        <v>57.8</v>
      </c>
      <c r="E1085" s="57">
        <v>57.3</v>
      </c>
      <c r="F1085" s="57">
        <v>57.6</v>
      </c>
      <c r="G1085" s="57">
        <v>58.8</v>
      </c>
      <c r="H1085" s="57">
        <v>58.8</v>
      </c>
      <c r="I1085" s="57">
        <v>57.7</v>
      </c>
      <c r="J1085" s="57">
        <v>57.7</v>
      </c>
      <c r="K1085" s="57">
        <v>58</v>
      </c>
      <c r="L1085" s="57">
        <v>58.1</v>
      </c>
      <c r="M1085" s="57">
        <v>57.8</v>
      </c>
      <c r="N1085" s="57">
        <v>57.8</v>
      </c>
      <c r="O1085" s="63">
        <v>1.73310225303292E-3</v>
      </c>
      <c r="P1085" s="57">
        <v>15</v>
      </c>
      <c r="Q1085" s="57">
        <v>19</v>
      </c>
      <c r="R1085" s="57">
        <v>45.7</v>
      </c>
      <c r="S1085" s="57">
        <v>57.4</v>
      </c>
      <c r="T1085" s="57">
        <v>57.984999999999999</v>
      </c>
      <c r="U1085" s="57">
        <v>58.481699999999996</v>
      </c>
      <c r="V1085" s="57">
        <v>57.44</v>
      </c>
      <c r="W1085" s="57">
        <v>57.97</v>
      </c>
      <c r="X1085" s="57">
        <v>58.431699999999999</v>
      </c>
      <c r="Y1085" s="57">
        <v>57.5</v>
      </c>
      <c r="Z1085" s="57">
        <v>57.96</v>
      </c>
      <c r="AA1085" s="57">
        <v>58.38</v>
      </c>
      <c r="AB1085" s="57">
        <v>65.3</v>
      </c>
      <c r="AC1085" s="57">
        <v>43.5</v>
      </c>
      <c r="AD1085" s="57">
        <v>59.8</v>
      </c>
      <c r="AE1085" s="57">
        <v>57</v>
      </c>
      <c r="AF1085" s="64">
        <v>20.2651</v>
      </c>
      <c r="AG1085" s="64">
        <v>23.529199999999999</v>
      </c>
      <c r="AH1085" s="64">
        <v>26.208400000000001</v>
      </c>
      <c r="AI1085" s="64">
        <v>24.4223</v>
      </c>
      <c r="AJ1085" s="61">
        <v>0.46875</v>
      </c>
      <c r="AK1085" s="216">
        <v>50</v>
      </c>
      <c r="AL1085" s="62">
        <v>44.510575788027026</v>
      </c>
      <c r="AM1085" s="24" t="s">
        <v>7269</v>
      </c>
      <c r="AN1085" s="216" t="s">
        <v>5981</v>
      </c>
      <c r="AO1085" s="216" t="s">
        <v>6007</v>
      </c>
      <c r="AP1085" s="216" t="s">
        <v>6884</v>
      </c>
      <c r="AQ1085" s="216" t="s">
        <v>6885</v>
      </c>
      <c r="AR1085" s="216" t="s">
        <v>6886</v>
      </c>
      <c r="AS1085" s="24" t="s">
        <v>6887</v>
      </c>
      <c r="AT1085" s="24" t="s">
        <v>6055</v>
      </c>
      <c r="AU1085" s="24" t="s">
        <v>6518</v>
      </c>
      <c r="AV1085" s="24" t="s">
        <v>6130</v>
      </c>
      <c r="AW1085" s="24" t="s">
        <v>5991</v>
      </c>
      <c r="AX1085" s="24" t="s">
        <v>5979</v>
      </c>
      <c r="AY1085" s="24" t="s">
        <v>7112</v>
      </c>
      <c r="AZ1085" s="216" t="s">
        <v>7190</v>
      </c>
      <c r="BA1085" s="216" t="s">
        <v>6980</v>
      </c>
      <c r="BB1085" s="57" t="s">
        <v>5474</v>
      </c>
      <c r="BC1085" s="202"/>
      <c r="BD1085" s="24"/>
      <c r="BE1085" s="151"/>
      <c r="BG1085" s="151"/>
      <c r="BI1085" s="151"/>
      <c r="BL1085" s="152"/>
    </row>
    <row r="1086" spans="1:64" s="169" customFormat="1">
      <c r="A1086" s="24">
        <v>5009</v>
      </c>
      <c r="B1086" s="24" t="s">
        <v>1052</v>
      </c>
      <c r="C1086" s="57">
        <v>25</v>
      </c>
      <c r="D1086" s="57">
        <v>26.35</v>
      </c>
      <c r="E1086" s="57">
        <v>24.85</v>
      </c>
      <c r="F1086" s="57">
        <v>25.85</v>
      </c>
      <c r="G1086" s="57">
        <v>25.85</v>
      </c>
      <c r="H1086" s="57">
        <v>26.1</v>
      </c>
      <c r="I1086" s="57">
        <v>25.05</v>
      </c>
      <c r="J1086" s="57">
        <v>25.65</v>
      </c>
      <c r="K1086" s="57">
        <v>25.7</v>
      </c>
      <c r="L1086" s="57">
        <v>25.85</v>
      </c>
      <c r="M1086" s="57">
        <v>25.15</v>
      </c>
      <c r="N1086" s="57">
        <v>25.35</v>
      </c>
      <c r="O1086" s="63">
        <v>-1.1695906432748499E-2</v>
      </c>
      <c r="P1086" s="57">
        <v>4739</v>
      </c>
      <c r="Q1086" s="57">
        <v>16001</v>
      </c>
      <c r="R1086" s="57">
        <v>35025.949999999997</v>
      </c>
      <c r="S1086" s="57">
        <v>24.83</v>
      </c>
      <c r="T1086" s="57">
        <v>26.83</v>
      </c>
      <c r="U1086" s="57">
        <v>24.423300000000001</v>
      </c>
      <c r="V1086" s="57">
        <v>25.18</v>
      </c>
      <c r="W1086" s="57">
        <v>26.8325</v>
      </c>
      <c r="X1086" s="57">
        <v>24.517499999999998</v>
      </c>
      <c r="Y1086" s="57">
        <v>25.13</v>
      </c>
      <c r="Z1086" s="57">
        <v>26.8125</v>
      </c>
      <c r="AA1086" s="57">
        <v>24.605</v>
      </c>
      <c r="AB1086" s="57">
        <v>29.75</v>
      </c>
      <c r="AC1086" s="57">
        <v>15.15</v>
      </c>
      <c r="AD1086" s="57">
        <v>29.75</v>
      </c>
      <c r="AE1086" s="57">
        <v>22.6</v>
      </c>
      <c r="AF1086" s="64">
        <v>37.220599999999997</v>
      </c>
      <c r="AG1086" s="64">
        <v>35.453299999999999</v>
      </c>
      <c r="AH1086" s="64">
        <v>38.598199999999999</v>
      </c>
      <c r="AI1086" s="64">
        <v>36.501600000000003</v>
      </c>
      <c r="AJ1086" s="61">
        <v>0.46875</v>
      </c>
      <c r="AK1086" s="216">
        <v>5000</v>
      </c>
      <c r="AL1086" s="62">
        <v>7769.6973749662802</v>
      </c>
      <c r="AM1086" s="24" t="s">
        <v>6115</v>
      </c>
      <c r="AN1086" s="216" t="s">
        <v>6009</v>
      </c>
      <c r="AO1086" s="216" t="s">
        <v>5971</v>
      </c>
      <c r="AP1086" s="216" t="s">
        <v>6908</v>
      </c>
      <c r="AQ1086" s="216" t="s">
        <v>6885</v>
      </c>
      <c r="AR1086" s="216" t="s">
        <v>6886</v>
      </c>
      <c r="AS1086" s="24" t="s">
        <v>5474</v>
      </c>
      <c r="AT1086" s="24" t="s">
        <v>6010</v>
      </c>
      <c r="AU1086" s="24" t="s">
        <v>5975</v>
      </c>
      <c r="AV1086" s="24" t="s">
        <v>5984</v>
      </c>
      <c r="AW1086" s="24" t="s">
        <v>5990</v>
      </c>
      <c r="AX1086" s="24" t="s">
        <v>5991</v>
      </c>
      <c r="AY1086" s="24" t="s">
        <v>7089</v>
      </c>
      <c r="AZ1086" s="216" t="s">
        <v>7223</v>
      </c>
      <c r="BA1086" s="216" t="s">
        <v>7292</v>
      </c>
      <c r="BB1086" s="57" t="s">
        <v>5474</v>
      </c>
      <c r="BC1086" s="202"/>
      <c r="BD1086" s="24"/>
      <c r="BE1086" s="151"/>
      <c r="BG1086" s="151"/>
      <c r="BI1086" s="151"/>
      <c r="BL1086" s="152"/>
    </row>
    <row r="1087" spans="1:64" s="169" customFormat="1">
      <c r="A1087" s="24">
        <v>5011</v>
      </c>
      <c r="B1087" s="24" t="s">
        <v>3393</v>
      </c>
      <c r="C1087" s="57">
        <v>26.35</v>
      </c>
      <c r="D1087" s="57">
        <v>26.35</v>
      </c>
      <c r="E1087" s="57">
        <v>25</v>
      </c>
      <c r="F1087" s="57">
        <v>25.8</v>
      </c>
      <c r="G1087" s="57">
        <v>25.7</v>
      </c>
      <c r="H1087" s="57">
        <v>26.1</v>
      </c>
      <c r="I1087" s="57">
        <v>25</v>
      </c>
      <c r="J1087" s="57">
        <v>26.1</v>
      </c>
      <c r="K1087" s="57">
        <v>26.15</v>
      </c>
      <c r="L1087" s="57">
        <v>26.7</v>
      </c>
      <c r="M1087" s="57">
        <v>25.95</v>
      </c>
      <c r="N1087" s="57">
        <v>26.7</v>
      </c>
      <c r="O1087" s="63">
        <v>2.2988505747126398E-2</v>
      </c>
      <c r="P1087" s="57">
        <v>88</v>
      </c>
      <c r="Q1087" s="57">
        <v>284</v>
      </c>
      <c r="R1087" s="57">
        <v>606.6</v>
      </c>
      <c r="S1087" s="57">
        <v>26</v>
      </c>
      <c r="T1087" s="57">
        <v>29.52</v>
      </c>
      <c r="U1087" s="57">
        <v>29.228300000000001</v>
      </c>
      <c r="V1087" s="57">
        <v>25.97</v>
      </c>
      <c r="W1087" s="57">
        <v>29.24</v>
      </c>
      <c r="X1087" s="57">
        <v>29.22</v>
      </c>
      <c r="Y1087" s="57">
        <v>25.94</v>
      </c>
      <c r="Z1087" s="57">
        <v>29.004999999999999</v>
      </c>
      <c r="AA1087" s="57">
        <v>29.218299999999999</v>
      </c>
      <c r="AB1087" s="57">
        <v>46.45</v>
      </c>
      <c r="AC1087" s="57">
        <v>17.3</v>
      </c>
      <c r="AD1087" s="57">
        <v>33.65</v>
      </c>
      <c r="AE1087" s="57">
        <v>24.2</v>
      </c>
      <c r="AF1087" s="64">
        <v>18.628900000000002</v>
      </c>
      <c r="AG1087" s="64">
        <v>20.5305</v>
      </c>
      <c r="AH1087" s="64">
        <v>21.2376</v>
      </c>
      <c r="AI1087" s="64">
        <v>20.766200000000001</v>
      </c>
      <c r="AJ1087" s="61">
        <v>0.46875</v>
      </c>
      <c r="AK1087" s="216">
        <v>100</v>
      </c>
      <c r="AL1087" s="62">
        <v>168.32436342679327</v>
      </c>
      <c r="AM1087" s="24" t="s">
        <v>7426</v>
      </c>
      <c r="AN1087" s="216" t="s">
        <v>5981</v>
      </c>
      <c r="AO1087" s="216" t="s">
        <v>6007</v>
      </c>
      <c r="AP1087" s="216" t="s">
        <v>6884</v>
      </c>
      <c r="AQ1087" s="216" t="s">
        <v>6885</v>
      </c>
      <c r="AR1087" s="216" t="s">
        <v>6886</v>
      </c>
      <c r="AS1087" s="24" t="s">
        <v>5474</v>
      </c>
      <c r="AT1087" s="24" t="s">
        <v>6017</v>
      </c>
      <c r="AU1087" s="24" t="s">
        <v>6126</v>
      </c>
      <c r="AV1087" s="24" t="s">
        <v>6126</v>
      </c>
      <c r="AW1087" s="24" t="s">
        <v>5979</v>
      </c>
      <c r="AX1087" s="24" t="s">
        <v>5991</v>
      </c>
      <c r="AY1087" s="24" t="s">
        <v>7422</v>
      </c>
      <c r="AZ1087" s="216" t="s">
        <v>7174</v>
      </c>
      <c r="BA1087" s="216" t="s">
        <v>7232</v>
      </c>
      <c r="BB1087" s="57" t="s">
        <v>5474</v>
      </c>
      <c r="BC1087" s="202"/>
      <c r="BD1087" s="24"/>
      <c r="BE1087" s="151"/>
      <c r="BG1087" s="151"/>
      <c r="BI1087" s="151"/>
      <c r="BL1087" s="152"/>
    </row>
    <row r="1088" spans="1:64" s="169" customFormat="1">
      <c r="A1088" s="24">
        <v>5013</v>
      </c>
      <c r="B1088" s="24" t="s">
        <v>1053</v>
      </c>
      <c r="C1088" s="57">
        <v>34.85</v>
      </c>
      <c r="D1088" s="57">
        <v>36.4</v>
      </c>
      <c r="E1088" s="57">
        <v>34.65</v>
      </c>
      <c r="F1088" s="57">
        <v>35.700000000000003</v>
      </c>
      <c r="G1088" s="57">
        <v>36.200000000000003</v>
      </c>
      <c r="H1088" s="57">
        <v>36.25</v>
      </c>
      <c r="I1088" s="57">
        <v>35.25</v>
      </c>
      <c r="J1088" s="57">
        <v>35.700000000000003</v>
      </c>
      <c r="K1088" s="57">
        <v>35.4</v>
      </c>
      <c r="L1088" s="57">
        <v>35.700000000000003</v>
      </c>
      <c r="M1088" s="57">
        <v>35.35</v>
      </c>
      <c r="N1088" s="57">
        <v>35.6</v>
      </c>
      <c r="O1088" s="63">
        <v>1.13636363636363E-2</v>
      </c>
      <c r="P1088" s="57">
        <v>47</v>
      </c>
      <c r="Q1088" s="57">
        <v>135</v>
      </c>
      <c r="R1088" s="57">
        <v>147.1</v>
      </c>
      <c r="S1088" s="57">
        <v>34.799999999999997</v>
      </c>
      <c r="T1088" s="57">
        <v>39.097499999999997</v>
      </c>
      <c r="U1088" s="57">
        <v>37.481699999999996</v>
      </c>
      <c r="V1088" s="57">
        <v>35.04</v>
      </c>
      <c r="W1088" s="57">
        <v>38.712499999999999</v>
      </c>
      <c r="X1088" s="57">
        <v>37.565800000000003</v>
      </c>
      <c r="Y1088" s="57">
        <v>35.020000000000003</v>
      </c>
      <c r="Z1088" s="57">
        <v>38.354999999999997</v>
      </c>
      <c r="AA1088" s="57">
        <v>37.642499999999998</v>
      </c>
      <c r="AB1088" s="57">
        <v>54.1</v>
      </c>
      <c r="AC1088" s="57">
        <v>24.9</v>
      </c>
      <c r="AD1088" s="57">
        <v>45.5</v>
      </c>
      <c r="AE1088" s="57">
        <v>33.35</v>
      </c>
      <c r="AF1088" s="64">
        <v>25.044499999999999</v>
      </c>
      <c r="AG1088" s="64">
        <v>16.327300000000001</v>
      </c>
      <c r="AH1088" s="64">
        <v>30.715</v>
      </c>
      <c r="AI1088" s="64">
        <v>21.123200000000001</v>
      </c>
      <c r="AJ1088" s="61">
        <v>0.46875</v>
      </c>
      <c r="AK1088" s="216">
        <v>50</v>
      </c>
      <c r="AL1088" s="62">
        <v>139.46647080248468</v>
      </c>
      <c r="AM1088" s="24" t="s">
        <v>8073</v>
      </c>
      <c r="AN1088" s="216" t="s">
        <v>6009</v>
      </c>
      <c r="AO1088" s="216" t="s">
        <v>6007</v>
      </c>
      <c r="AP1088" s="216" t="s">
        <v>6884</v>
      </c>
      <c r="AQ1088" s="216" t="s">
        <v>6885</v>
      </c>
      <c r="AR1088" s="216" t="s">
        <v>6886</v>
      </c>
      <c r="AS1088" s="24" t="s">
        <v>5474</v>
      </c>
      <c r="AT1088" s="24" t="s">
        <v>6010</v>
      </c>
      <c r="AU1088" s="24" t="s">
        <v>5984</v>
      </c>
      <c r="AV1088" s="24" t="s">
        <v>6016</v>
      </c>
      <c r="AW1088" s="24" t="s">
        <v>5991</v>
      </c>
      <c r="AX1088" s="24" t="s">
        <v>5965</v>
      </c>
      <c r="AY1088" s="24" t="s">
        <v>7128</v>
      </c>
      <c r="AZ1088" s="216" t="s">
        <v>6906</v>
      </c>
      <c r="BA1088" s="216" t="s">
        <v>7813</v>
      </c>
      <c r="BB1088" s="57" t="s">
        <v>5474</v>
      </c>
      <c r="BC1088" s="202"/>
      <c r="BD1088" s="24"/>
      <c r="BE1088" s="151"/>
      <c r="BG1088" s="151"/>
      <c r="BI1088" s="151"/>
      <c r="BL1088" s="152"/>
    </row>
    <row r="1089" spans="1:64" s="169" customFormat="1">
      <c r="A1089" s="24">
        <v>5014</v>
      </c>
      <c r="B1089" s="24" t="s">
        <v>1054</v>
      </c>
      <c r="C1089" s="57">
        <v>22</v>
      </c>
      <c r="D1089" s="57">
        <v>22.75</v>
      </c>
      <c r="E1089" s="57">
        <v>21.7</v>
      </c>
      <c r="F1089" s="57">
        <v>22.55</v>
      </c>
      <c r="G1089" s="57">
        <v>22.85</v>
      </c>
      <c r="H1089" s="57">
        <v>23.3</v>
      </c>
      <c r="I1089" s="57">
        <v>21.85</v>
      </c>
      <c r="J1089" s="57">
        <v>22.75</v>
      </c>
      <c r="K1089" s="57">
        <v>22.6</v>
      </c>
      <c r="L1089" s="57">
        <v>22.9</v>
      </c>
      <c r="M1089" s="57">
        <v>22.3</v>
      </c>
      <c r="N1089" s="57">
        <v>22.45</v>
      </c>
      <c r="O1089" s="63">
        <v>-1.31868131868131E-2</v>
      </c>
      <c r="P1089" s="57">
        <v>1354</v>
      </c>
      <c r="Q1089" s="57">
        <v>5375</v>
      </c>
      <c r="R1089" s="57">
        <v>5938.55</v>
      </c>
      <c r="S1089" s="57">
        <v>21.69</v>
      </c>
      <c r="T1089" s="57">
        <v>24.1325</v>
      </c>
      <c r="U1089" s="57">
        <v>22.7925</v>
      </c>
      <c r="V1089" s="57">
        <v>21.95</v>
      </c>
      <c r="W1089" s="57">
        <v>24.002500000000001</v>
      </c>
      <c r="X1089" s="57">
        <v>22.8825</v>
      </c>
      <c r="Y1089" s="57">
        <v>21.92</v>
      </c>
      <c r="Z1089" s="57">
        <v>23.842500000000001</v>
      </c>
      <c r="AA1089" s="57">
        <v>22.967500000000001</v>
      </c>
      <c r="AB1089" s="57">
        <v>30</v>
      </c>
      <c r="AC1089" s="57">
        <v>8.5</v>
      </c>
      <c r="AD1089" s="57">
        <v>27.85</v>
      </c>
      <c r="AE1089" s="57">
        <v>20.399999999999999</v>
      </c>
      <c r="AF1089" s="64">
        <v>34.929699999999997</v>
      </c>
      <c r="AG1089" s="64">
        <v>25.741399999999999</v>
      </c>
      <c r="AH1089" s="64">
        <v>40.158900000000003</v>
      </c>
      <c r="AI1089" s="64">
        <v>30.5472</v>
      </c>
      <c r="AJ1089" s="61">
        <v>0.46875</v>
      </c>
      <c r="AK1089" s="216">
        <v>1500</v>
      </c>
      <c r="AL1089" s="62">
        <v>2328.7780537962062</v>
      </c>
      <c r="AM1089" s="24" t="s">
        <v>6264</v>
      </c>
      <c r="AN1089" s="216" t="s">
        <v>6009</v>
      </c>
      <c r="AO1089" s="216" t="s">
        <v>5971</v>
      </c>
      <c r="AP1089" s="216" t="s">
        <v>6884</v>
      </c>
      <c r="AQ1089" s="216" t="s">
        <v>6885</v>
      </c>
      <c r="AR1089" s="216" t="s">
        <v>6886</v>
      </c>
      <c r="AS1089" s="24" t="s">
        <v>5474</v>
      </c>
      <c r="AT1089" s="24" t="s">
        <v>6010</v>
      </c>
      <c r="AU1089" s="24" t="s">
        <v>5994</v>
      </c>
      <c r="AV1089" s="24" t="s">
        <v>5984</v>
      </c>
      <c r="AW1089" s="24" t="s">
        <v>5970</v>
      </c>
      <c r="AX1089" s="24" t="s">
        <v>5990</v>
      </c>
      <c r="AY1089" s="24" t="s">
        <v>7178</v>
      </c>
      <c r="AZ1089" s="216" t="s">
        <v>7333</v>
      </c>
      <c r="BA1089" s="216" t="s">
        <v>7228</v>
      </c>
      <c r="BB1089" s="57" t="s">
        <v>5474</v>
      </c>
      <c r="BC1089" s="202"/>
      <c r="BD1089" s="24"/>
      <c r="BE1089" s="151"/>
      <c r="BG1089" s="151"/>
      <c r="BI1089" s="151"/>
      <c r="BL1089" s="152"/>
    </row>
    <row r="1090" spans="1:64" s="169" customFormat="1">
      <c r="A1090" s="24">
        <v>5015</v>
      </c>
      <c r="B1090" s="24" t="s">
        <v>1055</v>
      </c>
      <c r="C1090" s="57">
        <v>33.799999999999997</v>
      </c>
      <c r="D1090" s="57">
        <v>34.549999999999997</v>
      </c>
      <c r="E1090" s="57">
        <v>33.799999999999997</v>
      </c>
      <c r="F1090" s="57">
        <v>34.5</v>
      </c>
      <c r="G1090" s="57">
        <v>34.450000000000003</v>
      </c>
      <c r="H1090" s="57">
        <v>34.450000000000003</v>
      </c>
      <c r="I1090" s="57">
        <v>34.1</v>
      </c>
      <c r="J1090" s="57">
        <v>34.1</v>
      </c>
      <c r="K1090" s="57">
        <v>34</v>
      </c>
      <c r="L1090" s="57">
        <v>34</v>
      </c>
      <c r="M1090" s="57">
        <v>33.75</v>
      </c>
      <c r="N1090" s="57">
        <v>33.9</v>
      </c>
      <c r="O1090" s="63">
        <v>-5.8651026392961799E-3</v>
      </c>
      <c r="P1090" s="57">
        <v>64</v>
      </c>
      <c r="Q1090" s="57">
        <v>19</v>
      </c>
      <c r="R1090" s="57">
        <v>88.45</v>
      </c>
      <c r="S1090" s="57">
        <v>34.26</v>
      </c>
      <c r="T1090" s="57">
        <v>34.034999999999997</v>
      </c>
      <c r="U1090" s="57">
        <v>33.754199999999997</v>
      </c>
      <c r="V1090" s="57">
        <v>34.18</v>
      </c>
      <c r="W1090" s="57">
        <v>33.982500000000002</v>
      </c>
      <c r="X1090" s="57">
        <v>33.7958</v>
      </c>
      <c r="Y1090" s="57">
        <v>34.06</v>
      </c>
      <c r="Z1090" s="57">
        <v>34.022500000000001</v>
      </c>
      <c r="AA1090" s="57">
        <v>33.834200000000003</v>
      </c>
      <c r="AB1090" s="57">
        <v>38.299999999999997</v>
      </c>
      <c r="AC1090" s="57">
        <v>30</v>
      </c>
      <c r="AD1090" s="57">
        <v>35.5</v>
      </c>
      <c r="AE1090" s="57">
        <v>32.549999999999997</v>
      </c>
      <c r="AF1090" s="64">
        <v>38.448099999999997</v>
      </c>
      <c r="AG1090" s="64">
        <v>43.163699999999999</v>
      </c>
      <c r="AH1090" s="64">
        <v>31.008400000000002</v>
      </c>
      <c r="AI1090" s="64">
        <v>39.112000000000002</v>
      </c>
      <c r="AJ1090" s="61">
        <v>0.46875</v>
      </c>
      <c r="AK1090" s="216">
        <v>100</v>
      </c>
      <c r="AL1090" s="62">
        <v>122.41771885584964</v>
      </c>
      <c r="AM1090" s="24" t="s">
        <v>8074</v>
      </c>
      <c r="AN1090" s="216" t="s">
        <v>5967</v>
      </c>
      <c r="AO1090" s="216" t="s">
        <v>5971</v>
      </c>
      <c r="AP1090" s="216" t="s">
        <v>6908</v>
      </c>
      <c r="AQ1090" s="216" t="s">
        <v>6885</v>
      </c>
      <c r="AR1090" s="216" t="s">
        <v>6916</v>
      </c>
      <c r="AS1090" s="24" t="s">
        <v>5474</v>
      </c>
      <c r="AT1090" s="24" t="s">
        <v>6055</v>
      </c>
      <c r="AU1090" s="24" t="s">
        <v>6518</v>
      </c>
      <c r="AV1090" s="24" t="s">
        <v>6017</v>
      </c>
      <c r="AW1090" s="24" t="s">
        <v>5979</v>
      </c>
      <c r="AX1090" s="24" t="s">
        <v>5976</v>
      </c>
      <c r="AY1090" s="24" t="s">
        <v>7738</v>
      </c>
      <c r="AZ1090" s="216" t="s">
        <v>8063</v>
      </c>
      <c r="BA1090" s="216" t="s">
        <v>6955</v>
      </c>
      <c r="BB1090" s="57" t="s">
        <v>7322</v>
      </c>
      <c r="BC1090" s="202"/>
      <c r="BD1090" s="24"/>
      <c r="BE1090" s="151"/>
      <c r="BG1090" s="151"/>
      <c r="BI1090" s="151"/>
      <c r="BL1090" s="152"/>
    </row>
    <row r="1091" spans="1:64" s="169" customFormat="1">
      <c r="A1091" s="24">
        <v>5016</v>
      </c>
      <c r="B1091" s="24" t="s">
        <v>1056</v>
      </c>
      <c r="C1091" s="57">
        <v>38.549999999999997</v>
      </c>
      <c r="D1091" s="57">
        <v>38.549999999999997</v>
      </c>
      <c r="E1091" s="57">
        <v>37.5</v>
      </c>
      <c r="F1091" s="57">
        <v>38</v>
      </c>
      <c r="G1091" s="57">
        <v>37.950000000000003</v>
      </c>
      <c r="H1091" s="57">
        <v>38.1</v>
      </c>
      <c r="I1091" s="57">
        <v>37.75</v>
      </c>
      <c r="J1091" s="57">
        <v>37.9</v>
      </c>
      <c r="K1091" s="57">
        <v>37.9</v>
      </c>
      <c r="L1091" s="57">
        <v>38.049999999999997</v>
      </c>
      <c r="M1091" s="57">
        <v>37.9</v>
      </c>
      <c r="N1091" s="57">
        <v>37.950000000000003</v>
      </c>
      <c r="O1091" s="63">
        <v>1.3192612137203101E-3</v>
      </c>
      <c r="P1091" s="57">
        <v>25</v>
      </c>
      <c r="Q1091" s="57">
        <v>109</v>
      </c>
      <c r="R1091" s="57">
        <v>177.1</v>
      </c>
      <c r="S1091" s="57">
        <v>39.340000000000003</v>
      </c>
      <c r="T1091" s="57">
        <v>38.445</v>
      </c>
      <c r="U1091" s="57">
        <v>37.502499999999998</v>
      </c>
      <c r="V1091" s="57">
        <v>39.020000000000003</v>
      </c>
      <c r="W1091" s="57">
        <v>38.479999999999997</v>
      </c>
      <c r="X1091" s="57">
        <v>37.556699999999999</v>
      </c>
      <c r="Y1091" s="57">
        <v>38.56</v>
      </c>
      <c r="Z1091" s="57">
        <v>38.537500000000001</v>
      </c>
      <c r="AA1091" s="57">
        <v>37.619999999999997</v>
      </c>
      <c r="AB1091" s="57">
        <v>45.55</v>
      </c>
      <c r="AC1091" s="57">
        <v>28.35</v>
      </c>
      <c r="AD1091" s="57">
        <v>41.6</v>
      </c>
      <c r="AE1091" s="57">
        <v>36.85</v>
      </c>
      <c r="AF1091" s="64">
        <v>26.9009</v>
      </c>
      <c r="AG1091" s="64">
        <v>40.962699999999998</v>
      </c>
      <c r="AH1091" s="64">
        <v>21.592500000000001</v>
      </c>
      <c r="AI1091" s="64">
        <v>34.506</v>
      </c>
      <c r="AJ1091" s="61">
        <v>0.46875</v>
      </c>
      <c r="AK1091" s="216">
        <v>50</v>
      </c>
      <c r="AL1091" s="62">
        <v>74.184292980045043</v>
      </c>
      <c r="AM1091" s="24" t="s">
        <v>6610</v>
      </c>
      <c r="AN1091" s="216" t="s">
        <v>5967</v>
      </c>
      <c r="AO1091" s="216" t="s">
        <v>6007</v>
      </c>
      <c r="AP1091" s="216" t="s">
        <v>6908</v>
      </c>
      <c r="AQ1091" s="216" t="s">
        <v>6885</v>
      </c>
      <c r="AR1091" s="216" t="s">
        <v>6916</v>
      </c>
      <c r="AS1091" s="24" t="s">
        <v>5474</v>
      </c>
      <c r="AT1091" s="24" t="s">
        <v>6017</v>
      </c>
      <c r="AU1091" s="24" t="s">
        <v>6238</v>
      </c>
      <c r="AV1091" s="24" t="s">
        <v>6492</v>
      </c>
      <c r="AW1091" s="24" t="s">
        <v>5996</v>
      </c>
      <c r="AX1091" s="24" t="s">
        <v>5979</v>
      </c>
      <c r="AY1091" s="24" t="s">
        <v>8075</v>
      </c>
      <c r="AZ1091" s="216" t="s">
        <v>7646</v>
      </c>
      <c r="BA1091" s="216" t="s">
        <v>7091</v>
      </c>
      <c r="BB1091" s="57" t="s">
        <v>5474</v>
      </c>
      <c r="BC1091" s="202"/>
      <c r="BD1091" s="24"/>
      <c r="BE1091" s="151"/>
      <c r="BG1091" s="151"/>
      <c r="BI1091" s="151"/>
      <c r="BL1091" s="152"/>
    </row>
    <row r="1092" spans="1:64" s="169" customFormat="1">
      <c r="A1092" s="24">
        <v>5102</v>
      </c>
      <c r="B1092" s="24" t="s">
        <v>1057</v>
      </c>
      <c r="C1092" s="57">
        <v>19</v>
      </c>
      <c r="D1092" s="57">
        <v>19.05</v>
      </c>
      <c r="E1092" s="57">
        <v>18.75</v>
      </c>
      <c r="F1092" s="57">
        <v>18.95</v>
      </c>
      <c r="G1092" s="57">
        <v>18.95</v>
      </c>
      <c r="H1092" s="57">
        <v>18.95</v>
      </c>
      <c r="I1092" s="57">
        <v>18.7</v>
      </c>
      <c r="J1092" s="57">
        <v>18.75</v>
      </c>
      <c r="K1092" s="57">
        <v>18.75</v>
      </c>
      <c r="L1092" s="57">
        <v>18.75</v>
      </c>
      <c r="M1092" s="57">
        <v>18.75</v>
      </c>
      <c r="N1092" s="57">
        <v>18.75</v>
      </c>
      <c r="O1092" s="63">
        <v>0</v>
      </c>
      <c r="P1092" s="57">
        <v>20</v>
      </c>
      <c r="Q1092" s="57">
        <v>33</v>
      </c>
      <c r="R1092" s="57">
        <v>33.15</v>
      </c>
      <c r="S1092" s="57">
        <v>18.87</v>
      </c>
      <c r="T1092" s="57">
        <v>18.765000000000001</v>
      </c>
      <c r="U1092" s="57">
        <v>18.7742</v>
      </c>
      <c r="V1092" s="57">
        <v>18.86</v>
      </c>
      <c r="W1092" s="57">
        <v>18.765000000000001</v>
      </c>
      <c r="X1092" s="57">
        <v>18.793299999999999</v>
      </c>
      <c r="Y1092" s="57">
        <v>18.850000000000001</v>
      </c>
      <c r="Z1092" s="57">
        <v>18.767499999999998</v>
      </c>
      <c r="AA1092" s="57">
        <v>18.813300000000002</v>
      </c>
      <c r="AB1092" s="57">
        <v>26.8</v>
      </c>
      <c r="AC1092" s="57">
        <v>15.15</v>
      </c>
      <c r="AD1092" s="57">
        <v>19.100000000000001</v>
      </c>
      <c r="AE1092" s="57">
        <v>18.350000000000001</v>
      </c>
      <c r="AF1092" s="64">
        <v>63.431899999999999</v>
      </c>
      <c r="AG1092" s="64">
        <v>69.845100000000002</v>
      </c>
      <c r="AH1092" s="64">
        <v>56.1768</v>
      </c>
      <c r="AI1092" s="64">
        <v>65.289000000000001</v>
      </c>
      <c r="AJ1092" s="61">
        <v>0.46875</v>
      </c>
      <c r="AK1092" s="216">
        <v>50</v>
      </c>
      <c r="AL1092" s="62">
        <v>59.347434384036035</v>
      </c>
      <c r="AM1092" s="24" t="s">
        <v>6806</v>
      </c>
      <c r="AN1092" s="216" t="s">
        <v>5967</v>
      </c>
      <c r="AO1092" s="216" t="s">
        <v>5961</v>
      </c>
      <c r="AP1092" s="216" t="s">
        <v>6884</v>
      </c>
      <c r="AQ1092" s="216" t="s">
        <v>6885</v>
      </c>
      <c r="AR1092" s="216" t="s">
        <v>6916</v>
      </c>
      <c r="AS1092" s="24" t="s">
        <v>7699</v>
      </c>
      <c r="AT1092" s="24" t="s">
        <v>6277</v>
      </c>
      <c r="AU1092" s="24" t="s">
        <v>6017</v>
      </c>
      <c r="AV1092" s="24" t="s">
        <v>6577</v>
      </c>
      <c r="AW1092" s="24" t="s">
        <v>5979</v>
      </c>
      <c r="AX1092" s="24" t="s">
        <v>5979</v>
      </c>
      <c r="AY1092" s="24" t="s">
        <v>6990</v>
      </c>
      <c r="AZ1092" s="216" t="s">
        <v>7250</v>
      </c>
      <c r="BA1092" s="216" t="s">
        <v>6955</v>
      </c>
      <c r="BB1092" s="57" t="s">
        <v>5474</v>
      </c>
      <c r="BC1092" s="202"/>
      <c r="BD1092" s="24"/>
      <c r="BE1092" s="151"/>
      <c r="BG1092" s="151"/>
      <c r="BI1092" s="151"/>
      <c r="BL1092" s="152"/>
    </row>
    <row r="1093" spans="1:64" s="169" customFormat="1">
      <c r="A1093" s="24">
        <v>5201</v>
      </c>
      <c r="B1093" s="24" t="s">
        <v>1058</v>
      </c>
      <c r="C1093" s="57">
        <v>26.75</v>
      </c>
      <c r="D1093" s="57">
        <v>26.75</v>
      </c>
      <c r="E1093" s="57">
        <v>26.5</v>
      </c>
      <c r="F1093" s="57">
        <v>26.65</v>
      </c>
      <c r="G1093" s="57">
        <v>26.7</v>
      </c>
      <c r="H1093" s="57">
        <v>26.7</v>
      </c>
      <c r="I1093" s="57">
        <v>26.2</v>
      </c>
      <c r="J1093" s="57">
        <v>26.5</v>
      </c>
      <c r="K1093" s="57">
        <v>26.5</v>
      </c>
      <c r="L1093" s="57">
        <v>26.65</v>
      </c>
      <c r="M1093" s="57">
        <v>26.5</v>
      </c>
      <c r="N1093" s="57">
        <v>26.65</v>
      </c>
      <c r="O1093" s="63">
        <v>5.6603773584905596E-3</v>
      </c>
      <c r="P1093" s="57">
        <v>11</v>
      </c>
      <c r="Q1093" s="57">
        <v>8</v>
      </c>
      <c r="R1093" s="57">
        <v>21.4</v>
      </c>
      <c r="S1093" s="57">
        <v>26.54</v>
      </c>
      <c r="T1093" s="57">
        <v>27.682500000000001</v>
      </c>
      <c r="U1093" s="57">
        <v>29.936699999999998</v>
      </c>
      <c r="V1093" s="57">
        <v>26.6</v>
      </c>
      <c r="W1093" s="57">
        <v>27.567499999999999</v>
      </c>
      <c r="X1093" s="57">
        <v>29.8217</v>
      </c>
      <c r="Y1093" s="57">
        <v>26.63</v>
      </c>
      <c r="Z1093" s="57">
        <v>27.47</v>
      </c>
      <c r="AA1093" s="57">
        <v>29.710799999999999</v>
      </c>
      <c r="AB1093" s="57">
        <v>39.299999999999997</v>
      </c>
      <c r="AC1093" s="57">
        <v>26.2</v>
      </c>
      <c r="AD1093" s="57">
        <v>28.75</v>
      </c>
      <c r="AE1093" s="57">
        <v>26.2</v>
      </c>
      <c r="AF1093" s="64">
        <v>17.9831</v>
      </c>
      <c r="AG1093" s="64">
        <v>15.610900000000001</v>
      </c>
      <c r="AH1093" s="64">
        <v>26.2745</v>
      </c>
      <c r="AI1093" s="64">
        <v>19.165400000000002</v>
      </c>
      <c r="AJ1093" s="61">
        <v>0.4513888888888889</v>
      </c>
      <c r="AK1093" s="216">
        <v>50</v>
      </c>
      <c r="AL1093" s="62">
        <v>41.669385209645021</v>
      </c>
      <c r="AM1093" s="24" t="s">
        <v>6981</v>
      </c>
      <c r="AN1093" s="216" t="s">
        <v>6009</v>
      </c>
      <c r="AO1093" s="216" t="s">
        <v>6007</v>
      </c>
      <c r="AP1093" s="216" t="s">
        <v>6884</v>
      </c>
      <c r="AQ1093" s="216" t="s">
        <v>6885</v>
      </c>
      <c r="AR1093" s="216" t="s">
        <v>6886</v>
      </c>
      <c r="AS1093" s="24" t="s">
        <v>7297</v>
      </c>
      <c r="AT1093" s="24" t="s">
        <v>6017</v>
      </c>
      <c r="AU1093" s="24" t="s">
        <v>6017</v>
      </c>
      <c r="AV1093" s="24" t="s">
        <v>6493</v>
      </c>
      <c r="AW1093" s="24" t="s">
        <v>5979</v>
      </c>
      <c r="AX1093" s="24" t="s">
        <v>5979</v>
      </c>
      <c r="AY1093" s="24" t="s">
        <v>7359</v>
      </c>
      <c r="AZ1093" s="216" t="s">
        <v>7192</v>
      </c>
      <c r="BA1093" s="216" t="s">
        <v>7075</v>
      </c>
      <c r="BB1093" s="57" t="s">
        <v>6898</v>
      </c>
      <c r="BC1093" s="202"/>
      <c r="BD1093" s="24"/>
      <c r="BE1093" s="151"/>
      <c r="BG1093" s="151"/>
      <c r="BI1093" s="151"/>
      <c r="BL1093" s="152"/>
    </row>
    <row r="1094" spans="1:64" s="169" customFormat="1">
      <c r="A1094" s="24">
        <v>5202</v>
      </c>
      <c r="B1094" s="24" t="s">
        <v>1059</v>
      </c>
      <c r="C1094" s="57">
        <v>16.899999999999999</v>
      </c>
      <c r="D1094" s="57">
        <v>18.45</v>
      </c>
      <c r="E1094" s="57">
        <v>16.8</v>
      </c>
      <c r="F1094" s="57">
        <v>17.5</v>
      </c>
      <c r="G1094" s="57">
        <v>18.5</v>
      </c>
      <c r="H1094" s="57">
        <v>18.5</v>
      </c>
      <c r="I1094" s="57">
        <v>17.350000000000001</v>
      </c>
      <c r="J1094" s="57">
        <v>17.8</v>
      </c>
      <c r="K1094" s="57">
        <v>17.600000000000001</v>
      </c>
      <c r="L1094" s="57">
        <v>18</v>
      </c>
      <c r="M1094" s="57">
        <v>17.600000000000001</v>
      </c>
      <c r="N1094" s="57">
        <v>17.850000000000001</v>
      </c>
      <c r="O1094" s="63">
        <v>2.8089887640449398E-3</v>
      </c>
      <c r="P1094" s="57">
        <v>12</v>
      </c>
      <c r="Q1094" s="57">
        <v>30</v>
      </c>
      <c r="R1094" s="57">
        <v>67</v>
      </c>
      <c r="S1094" s="57">
        <v>17.399999999999999</v>
      </c>
      <c r="T1094" s="57">
        <v>17.897500000000001</v>
      </c>
      <c r="U1094" s="57">
        <v>18.734999999999999</v>
      </c>
      <c r="V1094" s="57">
        <v>17.399999999999999</v>
      </c>
      <c r="W1094" s="57">
        <v>17.877500000000001</v>
      </c>
      <c r="X1094" s="57">
        <v>18.756699999999999</v>
      </c>
      <c r="Y1094" s="57">
        <v>17.45</v>
      </c>
      <c r="Z1094" s="57">
        <v>17.782499999999999</v>
      </c>
      <c r="AA1094" s="57">
        <v>18.7775</v>
      </c>
      <c r="AB1094" s="57">
        <v>26</v>
      </c>
      <c r="AC1094" s="57">
        <v>13.9</v>
      </c>
      <c r="AD1094" s="57">
        <v>19.7</v>
      </c>
      <c r="AE1094" s="57">
        <v>16.600000000000001</v>
      </c>
      <c r="AF1094" s="64">
        <v>47.247300000000003</v>
      </c>
      <c r="AG1094" s="64">
        <v>44.801000000000002</v>
      </c>
      <c r="AH1094" s="64">
        <v>52.794499999999999</v>
      </c>
      <c r="AI1094" s="64">
        <v>47.465499999999999</v>
      </c>
      <c r="AJ1094" s="61">
        <v>0.4513888888888889</v>
      </c>
      <c r="AK1094" s="216">
        <v>50</v>
      </c>
      <c r="AL1094" s="62">
        <v>45.457511137794569</v>
      </c>
      <c r="AM1094" s="24" t="s">
        <v>6954</v>
      </c>
      <c r="AN1094" s="216" t="s">
        <v>6009</v>
      </c>
      <c r="AO1094" s="216" t="s">
        <v>5961</v>
      </c>
      <c r="AP1094" s="216" t="s">
        <v>6884</v>
      </c>
      <c r="AQ1094" s="216" t="s">
        <v>6900</v>
      </c>
      <c r="AR1094" s="216" t="s">
        <v>6886</v>
      </c>
      <c r="AS1094" s="24" t="s">
        <v>6887</v>
      </c>
      <c r="AT1094" s="24" t="s">
        <v>6010</v>
      </c>
      <c r="AU1094" s="24" t="s">
        <v>6024</v>
      </c>
      <c r="AV1094" s="24" t="s">
        <v>6055</v>
      </c>
      <c r="AW1094" s="24" t="s">
        <v>5986</v>
      </c>
      <c r="AX1094" s="24" t="s">
        <v>5979</v>
      </c>
      <c r="AY1094" s="24" t="s">
        <v>7682</v>
      </c>
      <c r="AZ1094" s="216" t="s">
        <v>7809</v>
      </c>
      <c r="BA1094" s="216" t="s">
        <v>6955</v>
      </c>
      <c r="BB1094" s="57" t="s">
        <v>6903</v>
      </c>
      <c r="BC1094" s="202"/>
      <c r="BD1094" s="24"/>
      <c r="BE1094" s="151"/>
      <c r="BG1094" s="151"/>
      <c r="BI1094" s="151"/>
      <c r="BL1094" s="152"/>
    </row>
    <row r="1095" spans="1:64" s="169" customFormat="1">
      <c r="A1095" s="24">
        <v>5203</v>
      </c>
      <c r="B1095" s="24" t="s">
        <v>1060</v>
      </c>
      <c r="C1095" s="57">
        <v>76.599999999999994</v>
      </c>
      <c r="D1095" s="57">
        <v>77.900000000000006</v>
      </c>
      <c r="E1095" s="57">
        <v>76.599999999999994</v>
      </c>
      <c r="F1095" s="57">
        <v>77.7</v>
      </c>
      <c r="G1095" s="57">
        <v>77.099999999999994</v>
      </c>
      <c r="H1095" s="57">
        <v>79.3</v>
      </c>
      <c r="I1095" s="57">
        <v>77</v>
      </c>
      <c r="J1095" s="57">
        <v>79.099999999999994</v>
      </c>
      <c r="K1095" s="57">
        <v>80</v>
      </c>
      <c r="L1095" s="57">
        <v>81.3</v>
      </c>
      <c r="M1095" s="57">
        <v>80</v>
      </c>
      <c r="N1095" s="57">
        <v>81.2</v>
      </c>
      <c r="O1095" s="63">
        <v>2.6548672566371601E-2</v>
      </c>
      <c r="P1095" s="57">
        <v>84</v>
      </c>
      <c r="Q1095" s="57">
        <v>198</v>
      </c>
      <c r="R1095" s="57">
        <v>134.85</v>
      </c>
      <c r="S1095" s="57">
        <v>76.680000000000007</v>
      </c>
      <c r="T1095" s="57">
        <v>78</v>
      </c>
      <c r="U1095" s="57">
        <v>81.071700000000007</v>
      </c>
      <c r="V1095" s="57">
        <v>77.099999999999994</v>
      </c>
      <c r="W1095" s="57">
        <v>77.765000000000001</v>
      </c>
      <c r="X1095" s="57">
        <v>80.9983</v>
      </c>
      <c r="Y1095" s="57">
        <v>77.94</v>
      </c>
      <c r="Z1095" s="57">
        <v>77.894999999999996</v>
      </c>
      <c r="AA1095" s="57">
        <v>80.94</v>
      </c>
      <c r="AB1095" s="57">
        <v>119.5</v>
      </c>
      <c r="AC1095" s="57">
        <v>74</v>
      </c>
      <c r="AD1095" s="57">
        <v>81.3</v>
      </c>
      <c r="AE1095" s="57">
        <v>74</v>
      </c>
      <c r="AF1095" s="64">
        <v>55.805799999999998</v>
      </c>
      <c r="AG1095" s="64">
        <v>44.628999999999998</v>
      </c>
      <c r="AH1095" s="64">
        <v>70.080600000000004</v>
      </c>
      <c r="AI1095" s="64">
        <v>53.112900000000003</v>
      </c>
      <c r="AJ1095" s="61">
        <v>0.4513888888888889</v>
      </c>
      <c r="AK1095" s="216">
        <v>100</v>
      </c>
      <c r="AL1095" s="62">
        <v>187.39379481444305</v>
      </c>
      <c r="AM1095" s="24" t="s">
        <v>8076</v>
      </c>
      <c r="AN1095" s="216" t="s">
        <v>6009</v>
      </c>
      <c r="AO1095" s="216" t="s">
        <v>5961</v>
      </c>
      <c r="AP1095" s="216" t="s">
        <v>6908</v>
      </c>
      <c r="AQ1095" s="216" t="s">
        <v>6900</v>
      </c>
      <c r="AR1095" s="216" t="s">
        <v>6886</v>
      </c>
      <c r="AS1095" s="24" t="s">
        <v>7034</v>
      </c>
      <c r="AT1095" s="24" t="s">
        <v>6055</v>
      </c>
      <c r="AU1095" s="24" t="s">
        <v>6010</v>
      </c>
      <c r="AV1095" s="24" t="s">
        <v>6055</v>
      </c>
      <c r="AW1095" s="24" t="s">
        <v>5965</v>
      </c>
      <c r="AX1095" s="24" t="s">
        <v>5979</v>
      </c>
      <c r="AY1095" s="24" t="s">
        <v>8077</v>
      </c>
      <c r="AZ1095" s="216" t="s">
        <v>7036</v>
      </c>
      <c r="BA1095" s="216" t="s">
        <v>7043</v>
      </c>
      <c r="BB1095" s="57" t="s">
        <v>6994</v>
      </c>
      <c r="BC1095" s="202"/>
      <c r="BD1095" s="24"/>
      <c r="BE1095" s="151"/>
      <c r="BG1095" s="151"/>
      <c r="BI1095" s="151"/>
      <c r="BL1095" s="152"/>
    </row>
    <row r="1096" spans="1:64" s="169" customFormat="1">
      <c r="A1096" s="24">
        <v>5206</v>
      </c>
      <c r="B1096" s="24" t="s">
        <v>1062</v>
      </c>
      <c r="C1096" s="57">
        <v>17.55</v>
      </c>
      <c r="D1096" s="57">
        <v>17.8</v>
      </c>
      <c r="E1096" s="57">
        <v>17.55</v>
      </c>
      <c r="F1096" s="57">
        <v>17.7</v>
      </c>
      <c r="G1096" s="57">
        <v>17.600000000000001</v>
      </c>
      <c r="H1096" s="57">
        <v>17.7</v>
      </c>
      <c r="I1096" s="57">
        <v>17.600000000000001</v>
      </c>
      <c r="J1096" s="57">
        <v>17.7</v>
      </c>
      <c r="K1096" s="57">
        <v>17.600000000000001</v>
      </c>
      <c r="L1096" s="57">
        <v>17.7</v>
      </c>
      <c r="M1096" s="57">
        <v>17.600000000000001</v>
      </c>
      <c r="N1096" s="57">
        <v>17.7</v>
      </c>
      <c r="O1096" s="63">
        <v>0</v>
      </c>
      <c r="P1096" s="57">
        <v>36</v>
      </c>
      <c r="Q1096" s="57">
        <v>89</v>
      </c>
      <c r="R1096" s="57">
        <v>66.55</v>
      </c>
      <c r="S1096" s="57">
        <v>17.600000000000001</v>
      </c>
      <c r="T1096" s="57">
        <v>17.607500000000002</v>
      </c>
      <c r="U1096" s="57">
        <v>17.6875</v>
      </c>
      <c r="V1096" s="57">
        <v>17.63</v>
      </c>
      <c r="W1096" s="57">
        <v>17.614999999999998</v>
      </c>
      <c r="X1096" s="57">
        <v>17.6875</v>
      </c>
      <c r="Y1096" s="57">
        <v>17.649999999999999</v>
      </c>
      <c r="Z1096" s="57">
        <v>17.625</v>
      </c>
      <c r="AA1096" s="57">
        <v>17.686699999999998</v>
      </c>
      <c r="AB1096" s="57">
        <v>20.9</v>
      </c>
      <c r="AC1096" s="57">
        <v>16.2</v>
      </c>
      <c r="AD1096" s="57">
        <v>18</v>
      </c>
      <c r="AE1096" s="57">
        <v>17.399999999999999</v>
      </c>
      <c r="AF1096" s="64">
        <v>43.434699999999999</v>
      </c>
      <c r="AG1096" s="64">
        <v>35.2654</v>
      </c>
      <c r="AH1096" s="64">
        <v>47.475000000000001</v>
      </c>
      <c r="AI1096" s="64">
        <v>39.335299999999997</v>
      </c>
      <c r="AJ1096" s="61">
        <v>0.4513888888888889</v>
      </c>
      <c r="AK1096" s="216">
        <v>50</v>
      </c>
      <c r="AL1096" s="62">
        <v>136.37253341338371</v>
      </c>
      <c r="AM1096" s="24" t="s">
        <v>6962</v>
      </c>
      <c r="AN1096" s="216" t="s">
        <v>6009</v>
      </c>
      <c r="AO1096" s="216" t="s">
        <v>5971</v>
      </c>
      <c r="AP1096" s="216" t="s">
        <v>6908</v>
      </c>
      <c r="AQ1096" s="216" t="s">
        <v>6900</v>
      </c>
      <c r="AR1096" s="216" t="s">
        <v>6886</v>
      </c>
      <c r="AS1096" s="24" t="s">
        <v>7699</v>
      </c>
      <c r="AT1096" s="24" t="s">
        <v>6055</v>
      </c>
      <c r="AU1096" s="24" t="s">
        <v>6493</v>
      </c>
      <c r="AV1096" s="24" t="s">
        <v>6493</v>
      </c>
      <c r="AW1096" s="24" t="s">
        <v>5979</v>
      </c>
      <c r="AX1096" s="24" t="s">
        <v>5979</v>
      </c>
      <c r="AY1096" s="24" t="s">
        <v>7359</v>
      </c>
      <c r="AZ1096" s="216" t="s">
        <v>6929</v>
      </c>
      <c r="BA1096" s="216" t="s">
        <v>7369</v>
      </c>
      <c r="BB1096" s="57" t="s">
        <v>7716</v>
      </c>
      <c r="BC1096" s="202"/>
      <c r="BD1096" s="24"/>
      <c r="BE1096" s="151"/>
      <c r="BG1096" s="151"/>
      <c r="BI1096" s="151"/>
      <c r="BL1096" s="152"/>
    </row>
    <row r="1097" spans="1:64" s="169" customFormat="1">
      <c r="A1097" s="24">
        <v>5209</v>
      </c>
      <c r="B1097" s="24" t="s">
        <v>1063</v>
      </c>
      <c r="C1097" s="57">
        <v>65.099999999999994</v>
      </c>
      <c r="D1097" s="57">
        <v>67.5</v>
      </c>
      <c r="E1097" s="57">
        <v>64.5</v>
      </c>
      <c r="F1097" s="57">
        <v>65.8</v>
      </c>
      <c r="G1097" s="57">
        <v>65.8</v>
      </c>
      <c r="H1097" s="57">
        <v>66</v>
      </c>
      <c r="I1097" s="57">
        <v>65.5</v>
      </c>
      <c r="J1097" s="57">
        <v>66</v>
      </c>
      <c r="K1097" s="57">
        <v>65.599999999999994</v>
      </c>
      <c r="L1097" s="57">
        <v>66.599999999999994</v>
      </c>
      <c r="M1097" s="57">
        <v>65.599999999999994</v>
      </c>
      <c r="N1097" s="57">
        <v>66.400000000000006</v>
      </c>
      <c r="O1097" s="63">
        <v>6.0606060606060597E-3</v>
      </c>
      <c r="P1097" s="57">
        <v>6</v>
      </c>
      <c r="Q1097" s="57">
        <v>17</v>
      </c>
      <c r="R1097" s="57">
        <v>26.2</v>
      </c>
      <c r="S1097" s="57">
        <v>67.38</v>
      </c>
      <c r="T1097" s="57">
        <v>68.84</v>
      </c>
      <c r="U1097" s="57">
        <v>68.578299999999999</v>
      </c>
      <c r="V1097" s="57">
        <v>66.92</v>
      </c>
      <c r="W1097" s="57">
        <v>68.7</v>
      </c>
      <c r="X1097" s="57">
        <v>68.528300000000002</v>
      </c>
      <c r="Y1097" s="57">
        <v>66.48</v>
      </c>
      <c r="Z1097" s="57">
        <v>68.594999999999999</v>
      </c>
      <c r="AA1097" s="57">
        <v>68.486699999999999</v>
      </c>
      <c r="AB1097" s="57">
        <v>71.8</v>
      </c>
      <c r="AC1097" s="57">
        <v>63.7</v>
      </c>
      <c r="AD1097" s="57">
        <v>70.3</v>
      </c>
      <c r="AE1097" s="57">
        <v>64.5</v>
      </c>
      <c r="AF1097" s="64">
        <v>25.059899999999999</v>
      </c>
      <c r="AG1097" s="64">
        <v>28.080500000000001</v>
      </c>
      <c r="AH1097" s="64">
        <v>29.1249</v>
      </c>
      <c r="AI1097" s="64">
        <v>28.428699999999999</v>
      </c>
      <c r="AJ1097" s="61">
        <v>0.4513888888888889</v>
      </c>
      <c r="AK1097" s="216">
        <v>50</v>
      </c>
      <c r="AL1097" s="62">
        <v>22.728755568897284</v>
      </c>
      <c r="AM1097" s="24" t="s">
        <v>6388</v>
      </c>
      <c r="AN1097" s="216" t="s">
        <v>5981</v>
      </c>
      <c r="AO1097" s="216" t="s">
        <v>5971</v>
      </c>
      <c r="AP1097" s="216" t="s">
        <v>6884</v>
      </c>
      <c r="AQ1097" s="216" t="s">
        <v>6885</v>
      </c>
      <c r="AR1097" s="216" t="s">
        <v>6916</v>
      </c>
      <c r="AS1097" s="24" t="s">
        <v>6917</v>
      </c>
      <c r="AT1097" s="24" t="s">
        <v>5963</v>
      </c>
      <c r="AU1097" s="24" t="s">
        <v>6126</v>
      </c>
      <c r="AV1097" s="24" t="s">
        <v>6055</v>
      </c>
      <c r="AW1097" s="24" t="s">
        <v>5990</v>
      </c>
      <c r="AX1097" s="24" t="s">
        <v>5979</v>
      </c>
      <c r="AY1097" s="24" t="s">
        <v>7325</v>
      </c>
      <c r="AZ1097" s="216" t="s">
        <v>6997</v>
      </c>
      <c r="BA1097" s="216" t="s">
        <v>6914</v>
      </c>
      <c r="BB1097" s="57" t="s">
        <v>5474</v>
      </c>
      <c r="BC1097" s="202"/>
      <c r="BD1097" s="24"/>
      <c r="BE1097" s="151"/>
      <c r="BG1097" s="151"/>
      <c r="BI1097" s="151"/>
      <c r="BL1097" s="152"/>
    </row>
    <row r="1098" spans="1:64" s="169" customFormat="1">
      <c r="A1098" s="24">
        <v>5210</v>
      </c>
      <c r="B1098" s="24" t="s">
        <v>1064</v>
      </c>
      <c r="C1098" s="57">
        <v>16.8</v>
      </c>
      <c r="D1098" s="57">
        <v>17.850000000000001</v>
      </c>
      <c r="E1098" s="57">
        <v>16.350000000000001</v>
      </c>
      <c r="F1098" s="57">
        <v>17.75</v>
      </c>
      <c r="G1098" s="57">
        <v>18.25</v>
      </c>
      <c r="H1098" s="57">
        <v>18.3</v>
      </c>
      <c r="I1098" s="57">
        <v>17.55</v>
      </c>
      <c r="J1098" s="57">
        <v>17.649999999999999</v>
      </c>
      <c r="K1098" s="57">
        <v>18.100000000000001</v>
      </c>
      <c r="L1098" s="57">
        <v>18.100000000000001</v>
      </c>
      <c r="M1098" s="57">
        <v>17.649999999999999</v>
      </c>
      <c r="N1098" s="57">
        <v>17.7</v>
      </c>
      <c r="O1098" s="63">
        <v>2.8328611898016999E-3</v>
      </c>
      <c r="P1098" s="57">
        <v>477</v>
      </c>
      <c r="Q1098" s="57">
        <v>2194</v>
      </c>
      <c r="R1098" s="57">
        <v>1804</v>
      </c>
      <c r="S1098" s="57">
        <v>16.21</v>
      </c>
      <c r="T1098" s="57">
        <v>13.31</v>
      </c>
      <c r="U1098" s="57">
        <v>11.274699999999999</v>
      </c>
      <c r="V1098" s="57">
        <v>16.86</v>
      </c>
      <c r="W1098" s="57">
        <v>13.6525</v>
      </c>
      <c r="X1098" s="57">
        <v>11.3888</v>
      </c>
      <c r="Y1098" s="57">
        <v>17.239999999999998</v>
      </c>
      <c r="Z1098" s="57">
        <v>13.99</v>
      </c>
      <c r="AA1098" s="57">
        <v>11.5038</v>
      </c>
      <c r="AB1098" s="57">
        <v>18.3</v>
      </c>
      <c r="AC1098" s="57">
        <v>6.7</v>
      </c>
      <c r="AD1098" s="57">
        <v>18.3</v>
      </c>
      <c r="AE1098" s="57">
        <v>10.35</v>
      </c>
      <c r="AF1098" s="64">
        <v>89.506900000000002</v>
      </c>
      <c r="AG1098" s="64">
        <v>88.595799999999997</v>
      </c>
      <c r="AH1098" s="64">
        <v>88.353399999999993</v>
      </c>
      <c r="AI1098" s="64">
        <v>88.515000000000001</v>
      </c>
      <c r="AJ1098" s="61">
        <v>0.4513888888888889</v>
      </c>
      <c r="AK1098" s="216">
        <v>500</v>
      </c>
      <c r="AL1098" s="62">
        <v>931.85284307980862</v>
      </c>
      <c r="AM1098" s="24" t="s">
        <v>6463</v>
      </c>
      <c r="AN1098" s="216" t="s">
        <v>5988</v>
      </c>
      <c r="AO1098" s="216" t="s">
        <v>6012</v>
      </c>
      <c r="AP1098" s="216" t="s">
        <v>6908</v>
      </c>
      <c r="AQ1098" s="216" t="s">
        <v>6900</v>
      </c>
      <c r="AR1098" s="216" t="s">
        <v>6886</v>
      </c>
      <c r="AS1098" s="24" t="s">
        <v>7398</v>
      </c>
      <c r="AT1098" s="24" t="s">
        <v>5982</v>
      </c>
      <c r="AU1098" s="24" t="s">
        <v>5962</v>
      </c>
      <c r="AV1098" s="24" t="s">
        <v>6017</v>
      </c>
      <c r="AW1098" s="24" t="s">
        <v>5979</v>
      </c>
      <c r="AX1098" s="24" t="s">
        <v>5965</v>
      </c>
      <c r="AY1098" s="24" t="s">
        <v>8078</v>
      </c>
      <c r="AZ1098" s="216" t="s">
        <v>8079</v>
      </c>
      <c r="BA1098" s="216" t="s">
        <v>8080</v>
      </c>
      <c r="BB1098" s="57" t="s">
        <v>5474</v>
      </c>
      <c r="BC1098" s="202"/>
      <c r="BD1098" s="24"/>
      <c r="BE1098" s="151"/>
      <c r="BG1098" s="151"/>
      <c r="BI1098" s="151"/>
      <c r="BL1098" s="152"/>
    </row>
    <row r="1099" spans="1:64" s="169" customFormat="1">
      <c r="A1099" s="24">
        <v>5211</v>
      </c>
      <c r="B1099" s="24" t="s">
        <v>1065</v>
      </c>
      <c r="C1099" s="57">
        <v>15.95</v>
      </c>
      <c r="D1099" s="57">
        <v>16.25</v>
      </c>
      <c r="E1099" s="57">
        <v>15.9</v>
      </c>
      <c r="F1099" s="57">
        <v>16.05</v>
      </c>
      <c r="G1099" s="57">
        <v>16.05</v>
      </c>
      <c r="H1099" s="57">
        <v>16.05</v>
      </c>
      <c r="I1099" s="57">
        <v>15.75</v>
      </c>
      <c r="J1099" s="57">
        <v>15.75</v>
      </c>
      <c r="K1099" s="57">
        <v>15.75</v>
      </c>
      <c r="L1099" s="57">
        <v>16.149999999999999</v>
      </c>
      <c r="M1099" s="57">
        <v>15.75</v>
      </c>
      <c r="N1099" s="57">
        <v>15.9</v>
      </c>
      <c r="O1099" s="63">
        <v>9.5238095238095195E-3</v>
      </c>
      <c r="P1099" s="57">
        <v>64</v>
      </c>
      <c r="Q1099" s="57">
        <v>167</v>
      </c>
      <c r="R1099" s="57">
        <v>383.45</v>
      </c>
      <c r="S1099" s="57">
        <v>16.45</v>
      </c>
      <c r="T1099" s="57">
        <v>16.22</v>
      </c>
      <c r="U1099" s="57">
        <v>16.2425</v>
      </c>
      <c r="V1099" s="57">
        <v>16</v>
      </c>
      <c r="W1099" s="57">
        <v>16.202500000000001</v>
      </c>
      <c r="X1099" s="57">
        <v>16.23</v>
      </c>
      <c r="Y1099" s="57">
        <v>15.81</v>
      </c>
      <c r="Z1099" s="57">
        <v>16.2</v>
      </c>
      <c r="AA1099" s="57">
        <v>16.215</v>
      </c>
      <c r="AB1099" s="57">
        <v>19.55</v>
      </c>
      <c r="AC1099" s="57">
        <v>14.05</v>
      </c>
      <c r="AD1099" s="57">
        <v>19.25</v>
      </c>
      <c r="AE1099" s="57">
        <v>15.6</v>
      </c>
      <c r="AF1099" s="64">
        <v>14.069900000000001</v>
      </c>
      <c r="AG1099" s="64">
        <v>23.7652</v>
      </c>
      <c r="AH1099" s="64">
        <v>12.1197</v>
      </c>
      <c r="AI1099" s="64">
        <v>19.883299999999998</v>
      </c>
      <c r="AJ1099" s="61">
        <v>0.4513888888888889</v>
      </c>
      <c r="AK1099" s="216">
        <v>100</v>
      </c>
      <c r="AL1099" s="62">
        <v>142.77622462052804</v>
      </c>
      <c r="AM1099" s="24" t="s">
        <v>7410</v>
      </c>
      <c r="AN1099" s="216" t="s">
        <v>5967</v>
      </c>
      <c r="AO1099" s="216" t="s">
        <v>6047</v>
      </c>
      <c r="AP1099" s="216" t="s">
        <v>6884</v>
      </c>
      <c r="AQ1099" s="216" t="s">
        <v>6885</v>
      </c>
      <c r="AR1099" s="216" t="s">
        <v>6886</v>
      </c>
      <c r="AS1099" s="24" t="s">
        <v>6968</v>
      </c>
      <c r="AT1099" s="24" t="s">
        <v>6499</v>
      </c>
      <c r="AU1099" s="24" t="s">
        <v>6518</v>
      </c>
      <c r="AV1099" s="24" t="s">
        <v>6055</v>
      </c>
      <c r="AW1099" s="24" t="s">
        <v>5976</v>
      </c>
      <c r="AX1099" s="24" t="s">
        <v>5979</v>
      </c>
      <c r="AY1099" s="24" t="s">
        <v>8081</v>
      </c>
      <c r="AZ1099" s="216" t="s">
        <v>7190</v>
      </c>
      <c r="BA1099" s="216" t="s">
        <v>6980</v>
      </c>
      <c r="BB1099" s="57" t="s">
        <v>6898</v>
      </c>
      <c r="BC1099" s="202"/>
      <c r="BD1099" s="24"/>
      <c r="BE1099" s="151"/>
      <c r="BG1099" s="151"/>
      <c r="BI1099" s="151"/>
      <c r="BL1099" s="152"/>
    </row>
    <row r="1100" spans="1:64" s="169" customFormat="1">
      <c r="A1100" s="24">
        <v>5213</v>
      </c>
      <c r="B1100" s="24" t="s">
        <v>1067</v>
      </c>
      <c r="C1100" s="57">
        <v>19.55</v>
      </c>
      <c r="D1100" s="57">
        <v>20</v>
      </c>
      <c r="E1100" s="57">
        <v>19.55</v>
      </c>
      <c r="F1100" s="57">
        <v>19.850000000000001</v>
      </c>
      <c r="G1100" s="57">
        <v>19.899999999999999</v>
      </c>
      <c r="H1100" s="57">
        <v>20.05</v>
      </c>
      <c r="I1100" s="57">
        <v>19.5</v>
      </c>
      <c r="J1100" s="57">
        <v>19.7</v>
      </c>
      <c r="K1100" s="57">
        <v>19.95</v>
      </c>
      <c r="L1100" s="57">
        <v>19.95</v>
      </c>
      <c r="M1100" s="57">
        <v>19.7</v>
      </c>
      <c r="N1100" s="57">
        <v>19.8</v>
      </c>
      <c r="O1100" s="63">
        <v>5.0761421319796898E-3</v>
      </c>
      <c r="P1100" s="57">
        <v>31</v>
      </c>
      <c r="Q1100" s="57">
        <v>426</v>
      </c>
      <c r="R1100" s="57">
        <v>356.75</v>
      </c>
      <c r="S1100" s="57">
        <v>19.88</v>
      </c>
      <c r="T1100" s="57">
        <v>20.5425</v>
      </c>
      <c r="U1100" s="57">
        <v>22.13</v>
      </c>
      <c r="V1100" s="57">
        <v>19.82</v>
      </c>
      <c r="W1100" s="57">
        <v>20.377500000000001</v>
      </c>
      <c r="X1100" s="57">
        <v>22.083300000000001</v>
      </c>
      <c r="Y1100" s="57">
        <v>19.809999999999999</v>
      </c>
      <c r="Z1100" s="57">
        <v>20.337499999999999</v>
      </c>
      <c r="AA1100" s="57">
        <v>22.037500000000001</v>
      </c>
      <c r="AB1100" s="57">
        <v>26.15</v>
      </c>
      <c r="AC1100" s="57">
        <v>14.65</v>
      </c>
      <c r="AD1100" s="57">
        <v>21.3</v>
      </c>
      <c r="AE1100" s="57">
        <v>19.5</v>
      </c>
      <c r="AF1100" s="64">
        <v>24.625800000000002</v>
      </c>
      <c r="AG1100" s="64">
        <v>24.087399999999999</v>
      </c>
      <c r="AH1100" s="64">
        <v>27.528300000000002</v>
      </c>
      <c r="AI1100" s="64">
        <v>25.234400000000001</v>
      </c>
      <c r="AJ1100" s="61">
        <v>0.4513888888888889</v>
      </c>
      <c r="AK1100" s="216">
        <v>50</v>
      </c>
      <c r="AL1100" s="62">
        <v>117.43190377263596</v>
      </c>
      <c r="AM1100" s="24" t="s">
        <v>8082</v>
      </c>
      <c r="AN1100" s="216" t="s">
        <v>6009</v>
      </c>
      <c r="AO1100" s="216" t="s">
        <v>5971</v>
      </c>
      <c r="AP1100" s="216" t="s">
        <v>6884</v>
      </c>
      <c r="AQ1100" s="216" t="s">
        <v>6885</v>
      </c>
      <c r="AR1100" s="216" t="s">
        <v>6916</v>
      </c>
      <c r="AS1100" s="24" t="s">
        <v>6965</v>
      </c>
      <c r="AT1100" s="24" t="s">
        <v>6055</v>
      </c>
      <c r="AU1100" s="24" t="s">
        <v>5984</v>
      </c>
      <c r="AV1100" s="24" t="s">
        <v>6017</v>
      </c>
      <c r="AW1100" s="24" t="s">
        <v>5979</v>
      </c>
      <c r="AX1100" s="24" t="s">
        <v>5986</v>
      </c>
      <c r="AY1100" s="24" t="s">
        <v>6990</v>
      </c>
      <c r="AZ1100" s="216" t="s">
        <v>7281</v>
      </c>
      <c r="BA1100" s="216" t="s">
        <v>7205</v>
      </c>
      <c r="BB1100" s="57" t="s">
        <v>5474</v>
      </c>
      <c r="BC1100" s="202"/>
      <c r="BD1100" s="24"/>
      <c r="BE1100" s="151"/>
      <c r="BG1100" s="151"/>
      <c r="BI1100" s="151"/>
      <c r="BL1100" s="152"/>
    </row>
    <row r="1101" spans="1:64" s="169" customFormat="1">
      <c r="A1101" s="24">
        <v>5215</v>
      </c>
      <c r="B1101" s="24" t="s">
        <v>1068</v>
      </c>
      <c r="C1101" s="57">
        <v>81</v>
      </c>
      <c r="D1101" s="57">
        <v>82.9</v>
      </c>
      <c r="E1101" s="57">
        <v>81</v>
      </c>
      <c r="F1101" s="57">
        <v>82.3</v>
      </c>
      <c r="G1101" s="57">
        <v>83.8</v>
      </c>
      <c r="H1101" s="57">
        <v>83.8</v>
      </c>
      <c r="I1101" s="57">
        <v>81.599999999999994</v>
      </c>
      <c r="J1101" s="57">
        <v>81.8</v>
      </c>
      <c r="K1101" s="57">
        <v>83.9</v>
      </c>
      <c r="L1101" s="57">
        <v>86.4</v>
      </c>
      <c r="M1101" s="57">
        <v>83.5</v>
      </c>
      <c r="N1101" s="57">
        <v>85.3</v>
      </c>
      <c r="O1101" s="63">
        <v>4.2787286063569602E-2</v>
      </c>
      <c r="P1101" s="57">
        <v>224</v>
      </c>
      <c r="Q1101" s="57">
        <v>119</v>
      </c>
      <c r="R1101" s="57">
        <v>348.15</v>
      </c>
      <c r="S1101" s="57">
        <v>82.68</v>
      </c>
      <c r="T1101" s="57">
        <v>88.894999999999996</v>
      </c>
      <c r="U1101" s="57">
        <v>103.05329999999999</v>
      </c>
      <c r="V1101" s="57">
        <v>81.7</v>
      </c>
      <c r="W1101" s="57">
        <v>88.084999999999994</v>
      </c>
      <c r="X1101" s="57">
        <v>102.5333</v>
      </c>
      <c r="Y1101" s="57">
        <v>81.94</v>
      </c>
      <c r="Z1101" s="57">
        <v>87.594999999999999</v>
      </c>
      <c r="AA1101" s="57">
        <v>102.005</v>
      </c>
      <c r="AB1101" s="57">
        <v>175.5</v>
      </c>
      <c r="AC1101" s="57">
        <v>78.599999999999994</v>
      </c>
      <c r="AD1101" s="57">
        <v>99</v>
      </c>
      <c r="AE1101" s="57">
        <v>78.599999999999994</v>
      </c>
      <c r="AF1101" s="64">
        <v>29.935199999999998</v>
      </c>
      <c r="AG1101" s="64">
        <v>23.536799999999999</v>
      </c>
      <c r="AH1101" s="64">
        <v>47.192599999999999</v>
      </c>
      <c r="AI1101" s="64">
        <v>31.422000000000001</v>
      </c>
      <c r="AJ1101" s="61">
        <v>0.4513888888888889</v>
      </c>
      <c r="AK1101" s="216">
        <v>250</v>
      </c>
      <c r="AL1101" s="62">
        <v>440.00249280275256</v>
      </c>
      <c r="AM1101" s="24" t="s">
        <v>8083</v>
      </c>
      <c r="AN1101" s="216" t="s">
        <v>6009</v>
      </c>
      <c r="AO1101" s="216" t="s">
        <v>5971</v>
      </c>
      <c r="AP1101" s="216" t="s">
        <v>6884</v>
      </c>
      <c r="AQ1101" s="216" t="s">
        <v>6885</v>
      </c>
      <c r="AR1101" s="216" t="s">
        <v>6886</v>
      </c>
      <c r="AS1101" s="24" t="s">
        <v>5474</v>
      </c>
      <c r="AT1101" s="24" t="s">
        <v>6055</v>
      </c>
      <c r="AU1101" s="24" t="s">
        <v>6209</v>
      </c>
      <c r="AV1101" s="24" t="s">
        <v>6016</v>
      </c>
      <c r="AW1101" s="24" t="s">
        <v>5986</v>
      </c>
      <c r="AX1101" s="24" t="s">
        <v>5965</v>
      </c>
      <c r="AY1101" s="24" t="s">
        <v>7682</v>
      </c>
      <c r="AZ1101" s="216" t="s">
        <v>7495</v>
      </c>
      <c r="BA1101" s="216" t="s">
        <v>7895</v>
      </c>
      <c r="BB1101" s="57" t="s">
        <v>5474</v>
      </c>
      <c r="BC1101" s="202"/>
      <c r="BD1101" s="24"/>
      <c r="BE1101" s="151"/>
      <c r="BG1101" s="151"/>
      <c r="BI1101" s="151"/>
      <c r="BL1101" s="152"/>
    </row>
    <row r="1102" spans="1:64" s="169" customFormat="1">
      <c r="A1102" s="24">
        <v>5220</v>
      </c>
      <c r="B1102" s="24" t="s">
        <v>5861</v>
      </c>
      <c r="C1102" s="57">
        <v>38.15</v>
      </c>
      <c r="D1102" s="57">
        <v>38.15</v>
      </c>
      <c r="E1102" s="57">
        <v>37.9</v>
      </c>
      <c r="F1102" s="57">
        <v>37.9</v>
      </c>
      <c r="G1102" s="57">
        <v>37.65</v>
      </c>
      <c r="H1102" s="57">
        <v>38</v>
      </c>
      <c r="I1102" s="57">
        <v>37.65</v>
      </c>
      <c r="J1102" s="57">
        <v>38</v>
      </c>
      <c r="K1102" s="57">
        <v>38.1</v>
      </c>
      <c r="L1102" s="57">
        <v>38.15</v>
      </c>
      <c r="M1102" s="57">
        <v>38</v>
      </c>
      <c r="N1102" s="57">
        <v>38.1</v>
      </c>
      <c r="O1102" s="63">
        <v>2.6315789473684201E-3</v>
      </c>
      <c r="P1102" s="57">
        <v>34</v>
      </c>
      <c r="Q1102" s="57">
        <v>18</v>
      </c>
      <c r="R1102" s="57">
        <v>64.8</v>
      </c>
      <c r="S1102" s="57">
        <v>37.47</v>
      </c>
      <c r="T1102" s="57">
        <v>39.185000000000002</v>
      </c>
      <c r="U1102" s="57">
        <v>39.909999999999997</v>
      </c>
      <c r="V1102" s="57">
        <v>37.6</v>
      </c>
      <c r="W1102" s="57">
        <v>39.045000000000002</v>
      </c>
      <c r="X1102" s="57">
        <v>39.881700000000002</v>
      </c>
      <c r="Y1102" s="57">
        <v>37.69</v>
      </c>
      <c r="Z1102" s="57">
        <v>38.942500000000003</v>
      </c>
      <c r="AA1102" s="57">
        <v>39.8508</v>
      </c>
      <c r="AB1102" s="57">
        <v>53.8</v>
      </c>
      <c r="AC1102" s="57">
        <v>34.1</v>
      </c>
      <c r="AD1102" s="57">
        <v>40.5</v>
      </c>
      <c r="AE1102" s="57">
        <v>37.1</v>
      </c>
      <c r="AF1102" s="64">
        <v>26.195</v>
      </c>
      <c r="AG1102" s="64">
        <v>16.735199999999999</v>
      </c>
      <c r="AH1102" s="64">
        <v>39.685499999999998</v>
      </c>
      <c r="AI1102" s="64">
        <v>24.385300000000001</v>
      </c>
      <c r="AJ1102" s="61">
        <v>0.4513888888888889</v>
      </c>
      <c r="AK1102" s="216">
        <v>50</v>
      </c>
      <c r="AL1102" s="62">
        <v>128.79628155708463</v>
      </c>
      <c r="AM1102" s="24" t="s">
        <v>7038</v>
      </c>
      <c r="AN1102" s="216" t="s">
        <v>6009</v>
      </c>
      <c r="AO1102" s="216" t="s">
        <v>6007</v>
      </c>
      <c r="AP1102" s="216" t="s">
        <v>6884</v>
      </c>
      <c r="AQ1102" s="216" t="s">
        <v>6885</v>
      </c>
      <c r="AR1102" s="216" t="s">
        <v>6886</v>
      </c>
      <c r="AS1102" s="24" t="s">
        <v>6894</v>
      </c>
      <c r="AT1102" s="24" t="s">
        <v>6518</v>
      </c>
      <c r="AU1102" s="24" t="s">
        <v>6493</v>
      </c>
      <c r="AV1102" s="24" t="s">
        <v>6511</v>
      </c>
      <c r="AW1102" s="24" t="s">
        <v>5991</v>
      </c>
      <c r="AX1102" s="24" t="s">
        <v>5996</v>
      </c>
      <c r="AY1102" s="24" t="s">
        <v>7065</v>
      </c>
      <c r="AZ1102" s="216" t="s">
        <v>7073</v>
      </c>
      <c r="BA1102" s="216" t="s">
        <v>6933</v>
      </c>
      <c r="BB1102" s="57" t="s">
        <v>5474</v>
      </c>
      <c r="BC1102" s="202"/>
      <c r="BD1102" s="24"/>
      <c r="BE1102" s="151"/>
      <c r="BG1102" s="151"/>
      <c r="BI1102" s="151"/>
      <c r="BL1102" s="152"/>
    </row>
    <row r="1103" spans="1:64" s="169" customFormat="1">
      <c r="A1103" s="24">
        <v>5222</v>
      </c>
      <c r="B1103" s="24" t="s">
        <v>3421</v>
      </c>
      <c r="C1103" s="57">
        <v>128.5</v>
      </c>
      <c r="D1103" s="57">
        <v>131</v>
      </c>
      <c r="E1103" s="57">
        <v>128</v>
      </c>
      <c r="F1103" s="57">
        <v>129.5</v>
      </c>
      <c r="G1103" s="57">
        <v>130.5</v>
      </c>
      <c r="H1103" s="57">
        <v>130.5</v>
      </c>
      <c r="I1103" s="57">
        <v>128.5</v>
      </c>
      <c r="J1103" s="57">
        <v>129.5</v>
      </c>
      <c r="K1103" s="57">
        <v>130</v>
      </c>
      <c r="L1103" s="57">
        <v>140</v>
      </c>
      <c r="M1103" s="57">
        <v>130</v>
      </c>
      <c r="N1103" s="57">
        <v>139.5</v>
      </c>
      <c r="O1103" s="63">
        <v>7.8052550231839199E-2</v>
      </c>
      <c r="P1103" s="57">
        <v>360</v>
      </c>
      <c r="Q1103" s="57">
        <v>92</v>
      </c>
      <c r="R1103" s="57">
        <v>420.7</v>
      </c>
      <c r="S1103" s="57">
        <v>128.19999999999999</v>
      </c>
      <c r="T1103" s="57">
        <v>136.5</v>
      </c>
      <c r="U1103" s="57">
        <v>132.76669999999999</v>
      </c>
      <c r="V1103" s="57">
        <v>128.5</v>
      </c>
      <c r="W1103" s="57">
        <v>136.07499999999999</v>
      </c>
      <c r="X1103" s="57">
        <v>132.875</v>
      </c>
      <c r="Y1103" s="57">
        <v>130.6</v>
      </c>
      <c r="Z1103" s="57">
        <v>136.27500000000001</v>
      </c>
      <c r="AA1103" s="57">
        <v>133.11670000000001</v>
      </c>
      <c r="AB1103" s="57"/>
      <c r="AC1103" s="57"/>
      <c r="AD1103" s="57">
        <v>155.5</v>
      </c>
      <c r="AE1103" s="57">
        <v>123.5</v>
      </c>
      <c r="AF1103" s="64">
        <v>30.305099999999999</v>
      </c>
      <c r="AG1103" s="64">
        <v>24.020800000000001</v>
      </c>
      <c r="AH1103" s="64">
        <v>52.526600000000002</v>
      </c>
      <c r="AI1103" s="64">
        <v>33.5227</v>
      </c>
      <c r="AJ1103" s="61">
        <v>0.4513888888888889</v>
      </c>
      <c r="AK1103" s="216">
        <v>400</v>
      </c>
      <c r="AL1103" s="62">
        <v>727.23867142669405</v>
      </c>
      <c r="AM1103" s="24" t="s">
        <v>6157</v>
      </c>
      <c r="AN1103" s="216" t="s">
        <v>6009</v>
      </c>
      <c r="AO1103" s="216" t="s">
        <v>5961</v>
      </c>
      <c r="AP1103" s="216" t="s">
        <v>6908</v>
      </c>
      <c r="AQ1103" s="216" t="s">
        <v>6900</v>
      </c>
      <c r="AR1103" s="216" t="s">
        <v>6886</v>
      </c>
      <c r="AS1103" s="24" t="s">
        <v>6989</v>
      </c>
      <c r="AT1103" s="24" t="s">
        <v>6016</v>
      </c>
      <c r="AU1103" s="24" t="s">
        <v>6017</v>
      </c>
      <c r="AV1103" s="24" t="s">
        <v>6013</v>
      </c>
      <c r="AW1103" s="24" t="s">
        <v>5965</v>
      </c>
      <c r="AX1103" s="24" t="s">
        <v>5979</v>
      </c>
      <c r="AY1103" s="24" t="s">
        <v>7339</v>
      </c>
      <c r="AZ1103" s="216" t="s">
        <v>8084</v>
      </c>
      <c r="BA1103" s="216" t="s">
        <v>7105</v>
      </c>
      <c r="BB1103" s="57" t="s">
        <v>6925</v>
      </c>
      <c r="BC1103" s="202"/>
      <c r="BD1103" s="24"/>
      <c r="BE1103" s="151"/>
      <c r="BG1103" s="151"/>
      <c r="BI1103" s="151"/>
      <c r="BL1103" s="152"/>
    </row>
    <row r="1104" spans="1:64" s="169" customFormat="1">
      <c r="A1104" s="24">
        <v>5223</v>
      </c>
      <c r="B1104" s="24" t="s">
        <v>5862</v>
      </c>
      <c r="C1104" s="57">
        <v>50.5</v>
      </c>
      <c r="D1104" s="57">
        <v>51.8</v>
      </c>
      <c r="E1104" s="57">
        <v>50.5</v>
      </c>
      <c r="F1104" s="57">
        <v>51.1</v>
      </c>
      <c r="G1104" s="57">
        <v>51.3</v>
      </c>
      <c r="H1104" s="57">
        <v>51.3</v>
      </c>
      <c r="I1104" s="57">
        <v>49.5</v>
      </c>
      <c r="J1104" s="57">
        <v>49.5</v>
      </c>
      <c r="K1104" s="57">
        <v>50</v>
      </c>
      <c r="L1104" s="57">
        <v>50.5</v>
      </c>
      <c r="M1104" s="57">
        <v>49.55</v>
      </c>
      <c r="N1104" s="57">
        <v>50.2</v>
      </c>
      <c r="O1104" s="63">
        <v>1.4141414141414101E-2</v>
      </c>
      <c r="P1104" s="57">
        <v>63</v>
      </c>
      <c r="Q1104" s="57">
        <v>120</v>
      </c>
      <c r="R1104" s="57">
        <v>196.2</v>
      </c>
      <c r="S1104" s="57">
        <v>53.44</v>
      </c>
      <c r="T1104" s="57">
        <v>58.15</v>
      </c>
      <c r="U1104" s="57">
        <v>60.28</v>
      </c>
      <c r="V1104" s="57">
        <v>52.24</v>
      </c>
      <c r="W1104" s="57">
        <v>57.63</v>
      </c>
      <c r="X1104" s="57">
        <v>59.978299999999997</v>
      </c>
      <c r="Y1104" s="57">
        <v>51.18</v>
      </c>
      <c r="Z1104" s="57">
        <v>57.195</v>
      </c>
      <c r="AA1104" s="57">
        <v>59.674999999999997</v>
      </c>
      <c r="AB1104" s="57">
        <v>120.5</v>
      </c>
      <c r="AC1104" s="57">
        <v>49.5</v>
      </c>
      <c r="AD1104" s="57">
        <v>65</v>
      </c>
      <c r="AE1104" s="57">
        <v>49.5</v>
      </c>
      <c r="AF1104" s="64">
        <v>5.6802999999999999</v>
      </c>
      <c r="AG1104" s="64">
        <v>9.2718000000000007</v>
      </c>
      <c r="AH1104" s="64">
        <v>6.0522</v>
      </c>
      <c r="AI1104" s="64">
        <v>8.1986000000000008</v>
      </c>
      <c r="AJ1104" s="61">
        <v>0.4513888888888889</v>
      </c>
      <c r="AK1104" s="216">
        <v>100</v>
      </c>
      <c r="AL1104" s="62">
        <v>140.5453461108323</v>
      </c>
      <c r="AM1104" s="24" t="s">
        <v>6038</v>
      </c>
      <c r="AN1104" s="216" t="s">
        <v>6039</v>
      </c>
      <c r="AO1104" s="216" t="s">
        <v>6047</v>
      </c>
      <c r="AP1104" s="216" t="s">
        <v>6884</v>
      </c>
      <c r="AQ1104" s="216" t="s">
        <v>6885</v>
      </c>
      <c r="AR1104" s="216" t="s">
        <v>6916</v>
      </c>
      <c r="AS1104" s="24" t="s">
        <v>7297</v>
      </c>
      <c r="AT1104" s="24" t="s">
        <v>6055</v>
      </c>
      <c r="AU1104" s="24" t="s">
        <v>6058</v>
      </c>
      <c r="AV1104" s="24" t="s">
        <v>6016</v>
      </c>
      <c r="AW1104" s="24" t="s">
        <v>5991</v>
      </c>
      <c r="AX1104" s="24" t="s">
        <v>5970</v>
      </c>
      <c r="AY1104" s="24" t="s">
        <v>8085</v>
      </c>
      <c r="AZ1104" s="216" t="s">
        <v>7527</v>
      </c>
      <c r="BA1104" s="216" t="s">
        <v>7544</v>
      </c>
      <c r="BB1104" s="57" t="s">
        <v>5474</v>
      </c>
      <c r="BC1104" s="202"/>
      <c r="BD1104" s="24"/>
      <c r="BE1104" s="151"/>
      <c r="BG1104" s="151"/>
      <c r="BI1104" s="151"/>
      <c r="BL1104" s="152"/>
    </row>
    <row r="1105" spans="1:64" s="169" customFormat="1">
      <c r="A1105" s="24">
        <v>5225</v>
      </c>
      <c r="B1105" s="24" t="s">
        <v>1069</v>
      </c>
      <c r="C1105" s="57">
        <v>20</v>
      </c>
      <c r="D1105" s="57">
        <v>20.399999999999999</v>
      </c>
      <c r="E1105" s="57">
        <v>20</v>
      </c>
      <c r="F1105" s="57">
        <v>20.2</v>
      </c>
      <c r="G1105" s="57">
        <v>20.399999999999999</v>
      </c>
      <c r="H1105" s="57">
        <v>20.5</v>
      </c>
      <c r="I1105" s="57">
        <v>20</v>
      </c>
      <c r="J1105" s="57">
        <v>20.05</v>
      </c>
      <c r="K1105" s="57">
        <v>20.149999999999999</v>
      </c>
      <c r="L1105" s="57">
        <v>20.149999999999999</v>
      </c>
      <c r="M1105" s="57">
        <v>20.149999999999999</v>
      </c>
      <c r="N1105" s="57">
        <v>20.149999999999999</v>
      </c>
      <c r="O1105" s="63">
        <v>4.9875311720698201E-3</v>
      </c>
      <c r="P1105" s="57">
        <v>13</v>
      </c>
      <c r="Q1105" s="57">
        <v>27</v>
      </c>
      <c r="R1105" s="57">
        <v>39.35</v>
      </c>
      <c r="S1105" s="57">
        <v>19.86</v>
      </c>
      <c r="T1105" s="57">
        <v>20.032499999999999</v>
      </c>
      <c r="U1105" s="57">
        <v>20.5242</v>
      </c>
      <c r="V1105" s="57">
        <v>19.87</v>
      </c>
      <c r="W1105" s="57">
        <v>20.017499999999998</v>
      </c>
      <c r="X1105" s="57">
        <v>20.519200000000001</v>
      </c>
      <c r="Y1105" s="57">
        <v>19.91</v>
      </c>
      <c r="Z1105" s="57">
        <v>20.0275</v>
      </c>
      <c r="AA1105" s="57">
        <v>20.511700000000001</v>
      </c>
      <c r="AB1105" s="57">
        <v>33.75</v>
      </c>
      <c r="AC1105" s="57">
        <v>0</v>
      </c>
      <c r="AD1105" s="57">
        <v>20.95</v>
      </c>
      <c r="AE1105" s="57">
        <v>19.05</v>
      </c>
      <c r="AF1105" s="64">
        <v>49.646299999999997</v>
      </c>
      <c r="AG1105" s="64">
        <v>33.221600000000002</v>
      </c>
      <c r="AH1105" s="64">
        <v>58.384900000000002</v>
      </c>
      <c r="AI1105" s="64">
        <v>41.609299999999998</v>
      </c>
      <c r="AJ1105" s="61">
        <v>0.4513888888888889</v>
      </c>
      <c r="AK1105" s="216">
        <v>50</v>
      </c>
      <c r="AL1105" s="62">
        <v>49.245637065944116</v>
      </c>
      <c r="AM1105" s="24" t="s">
        <v>6806</v>
      </c>
      <c r="AN1105" s="216" t="s">
        <v>6009</v>
      </c>
      <c r="AO1105" s="216" t="s">
        <v>5961</v>
      </c>
      <c r="AP1105" s="216" t="s">
        <v>6884</v>
      </c>
      <c r="AQ1105" s="216" t="s">
        <v>6900</v>
      </c>
      <c r="AR1105" s="216" t="s">
        <v>6886</v>
      </c>
      <c r="AS1105" s="24" t="s">
        <v>5474</v>
      </c>
      <c r="AT1105" s="24" t="s">
        <v>6055</v>
      </c>
      <c r="AU1105" s="24" t="s">
        <v>5984</v>
      </c>
      <c r="AV1105" s="24" t="s">
        <v>6577</v>
      </c>
      <c r="AW1105" s="24" t="s">
        <v>5979</v>
      </c>
      <c r="AX1105" s="24" t="s">
        <v>5979</v>
      </c>
      <c r="AY1105" s="24" t="s">
        <v>7140</v>
      </c>
      <c r="AZ1105" s="216" t="s">
        <v>7336</v>
      </c>
      <c r="BA1105" s="216" t="s">
        <v>6967</v>
      </c>
      <c r="BB1105" s="57" t="s">
        <v>5474</v>
      </c>
      <c r="BC1105" s="202"/>
      <c r="BD1105" s="24"/>
      <c r="BE1105" s="151"/>
      <c r="BG1105" s="151"/>
      <c r="BI1105" s="151"/>
      <c r="BL1105" s="152"/>
    </row>
    <row r="1106" spans="1:64" s="169" customFormat="1">
      <c r="A1106" s="24">
        <v>5227</v>
      </c>
      <c r="B1106" s="24" t="s">
        <v>1070</v>
      </c>
      <c r="C1106" s="57">
        <v>23.65</v>
      </c>
      <c r="D1106" s="57">
        <v>23.75</v>
      </c>
      <c r="E1106" s="57">
        <v>23</v>
      </c>
      <c r="F1106" s="57">
        <v>23.75</v>
      </c>
      <c r="G1106" s="57">
        <v>24.2</v>
      </c>
      <c r="H1106" s="57">
        <v>26.1</v>
      </c>
      <c r="I1106" s="57">
        <v>24.1</v>
      </c>
      <c r="J1106" s="57">
        <v>26.1</v>
      </c>
      <c r="K1106" s="57">
        <v>27.8</v>
      </c>
      <c r="L1106" s="57">
        <v>28.7</v>
      </c>
      <c r="M1106" s="57">
        <v>27.65</v>
      </c>
      <c r="N1106" s="57">
        <v>28.7</v>
      </c>
      <c r="O1106" s="63">
        <v>9.9616858237547901E-2</v>
      </c>
      <c r="P1106" s="57">
        <v>1377</v>
      </c>
      <c r="Q1106" s="57">
        <v>1933</v>
      </c>
      <c r="R1106" s="57">
        <v>2541.4499999999998</v>
      </c>
      <c r="S1106" s="57">
        <v>24.72</v>
      </c>
      <c r="T1106" s="57">
        <v>28.07</v>
      </c>
      <c r="U1106" s="57">
        <v>22.3781</v>
      </c>
      <c r="V1106" s="57">
        <v>24.32</v>
      </c>
      <c r="W1106" s="57">
        <v>28.094999999999999</v>
      </c>
      <c r="X1106" s="57">
        <v>22.682099999999998</v>
      </c>
      <c r="Y1106" s="57">
        <v>25</v>
      </c>
      <c r="Z1106" s="57">
        <v>28.337499999999999</v>
      </c>
      <c r="AA1106" s="57">
        <v>23.033999999999999</v>
      </c>
      <c r="AB1106" s="57">
        <v>38.700000000000003</v>
      </c>
      <c r="AC1106" s="57">
        <v>8.85</v>
      </c>
      <c r="AD1106" s="57">
        <v>38.700000000000003</v>
      </c>
      <c r="AE1106" s="57">
        <v>21.8</v>
      </c>
      <c r="AF1106" s="64">
        <v>24.432099999999998</v>
      </c>
      <c r="AG1106" s="64">
        <v>20.7117</v>
      </c>
      <c r="AH1106" s="64">
        <v>46.551200000000001</v>
      </c>
      <c r="AI1106" s="64">
        <v>29.3249</v>
      </c>
      <c r="AJ1106" s="61">
        <v>0.4513888888888889</v>
      </c>
      <c r="AK1106" s="216">
        <v>1500</v>
      </c>
      <c r="AL1106" s="62">
        <v>2673.0212795979928</v>
      </c>
      <c r="AM1106" s="24" t="s">
        <v>8086</v>
      </c>
      <c r="AN1106" s="216" t="s">
        <v>6009</v>
      </c>
      <c r="AO1106" s="216" t="s">
        <v>5971</v>
      </c>
      <c r="AP1106" s="216" t="s">
        <v>6908</v>
      </c>
      <c r="AQ1106" s="216" t="s">
        <v>6900</v>
      </c>
      <c r="AR1106" s="216" t="s">
        <v>6886</v>
      </c>
      <c r="AS1106" s="24" t="s">
        <v>5474</v>
      </c>
      <c r="AT1106" s="24" t="s">
        <v>6670</v>
      </c>
      <c r="AU1106" s="24" t="s">
        <v>6045</v>
      </c>
      <c r="AV1106" s="24" t="s">
        <v>6254</v>
      </c>
      <c r="AW1106" s="24" t="s">
        <v>5979</v>
      </c>
      <c r="AX1106" s="24" t="s">
        <v>5965</v>
      </c>
      <c r="AY1106" s="24" t="s">
        <v>8087</v>
      </c>
      <c r="AZ1106" s="216" t="s">
        <v>8088</v>
      </c>
      <c r="BA1106" s="216" t="s">
        <v>8089</v>
      </c>
      <c r="BB1106" s="57" t="s">
        <v>6903</v>
      </c>
      <c r="BC1106" s="202"/>
      <c r="BD1106" s="24"/>
      <c r="BE1106" s="151"/>
      <c r="BG1106" s="151"/>
      <c r="BI1106" s="151"/>
      <c r="BL1106" s="152"/>
    </row>
    <row r="1107" spans="1:64" s="169" customFormat="1">
      <c r="A1107" s="24">
        <v>5230</v>
      </c>
      <c r="B1107" s="24" t="s">
        <v>1071</v>
      </c>
      <c r="C1107" s="57">
        <v>28.95</v>
      </c>
      <c r="D1107" s="57">
        <v>30.35</v>
      </c>
      <c r="E1107" s="57">
        <v>28.75</v>
      </c>
      <c r="F1107" s="57">
        <v>28.95</v>
      </c>
      <c r="G1107" s="57">
        <v>29.3</v>
      </c>
      <c r="H1107" s="57">
        <v>29.3</v>
      </c>
      <c r="I1107" s="57">
        <v>28.75</v>
      </c>
      <c r="J1107" s="57">
        <v>28.95</v>
      </c>
      <c r="K1107" s="57">
        <v>29.4</v>
      </c>
      <c r="L1107" s="57">
        <v>29.4</v>
      </c>
      <c r="M1107" s="57">
        <v>28.8</v>
      </c>
      <c r="N1107" s="57">
        <v>29.05</v>
      </c>
      <c r="O1107" s="63">
        <v>3.45423143350604E-3</v>
      </c>
      <c r="P1107" s="57">
        <v>60</v>
      </c>
      <c r="Q1107" s="57">
        <v>45</v>
      </c>
      <c r="R1107" s="57">
        <v>68.3</v>
      </c>
      <c r="S1107" s="57">
        <v>28.41</v>
      </c>
      <c r="T1107" s="57">
        <v>29.574999999999999</v>
      </c>
      <c r="U1107" s="57">
        <v>29.1358</v>
      </c>
      <c r="V1107" s="57">
        <v>28.58</v>
      </c>
      <c r="W1107" s="57">
        <v>29.52</v>
      </c>
      <c r="X1107" s="57">
        <v>29.148299999999999</v>
      </c>
      <c r="Y1107" s="57">
        <v>28.77</v>
      </c>
      <c r="Z1107" s="57">
        <v>29.487500000000001</v>
      </c>
      <c r="AA1107" s="57">
        <v>29.165800000000001</v>
      </c>
      <c r="AB1107" s="57">
        <v>35.5</v>
      </c>
      <c r="AC1107" s="57">
        <v>23.45</v>
      </c>
      <c r="AD1107" s="57">
        <v>31.6</v>
      </c>
      <c r="AE1107" s="57">
        <v>27.55</v>
      </c>
      <c r="AF1107" s="64">
        <v>37.4634</v>
      </c>
      <c r="AG1107" s="64">
        <v>28.0227</v>
      </c>
      <c r="AH1107" s="64">
        <v>42.832700000000003</v>
      </c>
      <c r="AI1107" s="64">
        <v>32.959400000000002</v>
      </c>
      <c r="AJ1107" s="61">
        <v>0.4513888888888889</v>
      </c>
      <c r="AK1107" s="216">
        <v>100</v>
      </c>
      <c r="AL1107" s="62">
        <v>133.85271058174504</v>
      </c>
      <c r="AM1107" s="24" t="s">
        <v>8090</v>
      </c>
      <c r="AN1107" s="216" t="s">
        <v>6009</v>
      </c>
      <c r="AO1107" s="216" t="s">
        <v>5971</v>
      </c>
      <c r="AP1107" s="216" t="s">
        <v>6884</v>
      </c>
      <c r="AQ1107" s="216" t="s">
        <v>6885</v>
      </c>
      <c r="AR1107" s="216" t="s">
        <v>6886</v>
      </c>
      <c r="AS1107" s="24" t="s">
        <v>5474</v>
      </c>
      <c r="AT1107" s="24" t="s">
        <v>6164</v>
      </c>
      <c r="AU1107" s="24" t="s">
        <v>6017</v>
      </c>
      <c r="AV1107" s="24" t="s">
        <v>6017</v>
      </c>
      <c r="AW1107" s="24" t="s">
        <v>5979</v>
      </c>
      <c r="AX1107" s="24" t="s">
        <v>5986</v>
      </c>
      <c r="AY1107" s="24" t="s">
        <v>7458</v>
      </c>
      <c r="AZ1107" s="216" t="s">
        <v>7110</v>
      </c>
      <c r="BA1107" s="216" t="s">
        <v>7021</v>
      </c>
      <c r="BB1107" s="57" t="s">
        <v>5474</v>
      </c>
      <c r="BC1107" s="202"/>
      <c r="BD1107" s="24"/>
      <c r="BE1107" s="151"/>
      <c r="BG1107" s="151"/>
      <c r="BI1107" s="151"/>
      <c r="BL1107" s="152"/>
    </row>
    <row r="1108" spans="1:64" s="169" customFormat="1">
      <c r="A1108" s="24">
        <v>5233</v>
      </c>
      <c r="B1108" s="24" t="s">
        <v>3428</v>
      </c>
      <c r="C1108" s="57">
        <v>21.2</v>
      </c>
      <c r="D1108" s="57">
        <v>22.1</v>
      </c>
      <c r="E1108" s="57">
        <v>21.2</v>
      </c>
      <c r="F1108" s="57">
        <v>21.8</v>
      </c>
      <c r="G1108" s="57">
        <v>21.9</v>
      </c>
      <c r="H1108" s="57">
        <v>23</v>
      </c>
      <c r="I1108" s="57">
        <v>20.9</v>
      </c>
      <c r="J1108" s="57">
        <v>21.65</v>
      </c>
      <c r="K1108" s="57">
        <v>21.2</v>
      </c>
      <c r="L1108" s="57">
        <v>21.95</v>
      </c>
      <c r="M1108" s="57">
        <v>21.2</v>
      </c>
      <c r="N1108" s="57">
        <v>21.55</v>
      </c>
      <c r="O1108" s="63">
        <v>1.3940520446096599E-3</v>
      </c>
      <c r="P1108" s="57">
        <v>4</v>
      </c>
      <c r="Q1108" s="57">
        <v>175</v>
      </c>
      <c r="R1108" s="57">
        <v>146.44999999999999</v>
      </c>
      <c r="S1108" s="57">
        <v>21.89</v>
      </c>
      <c r="T1108" s="57">
        <v>23.387499999999999</v>
      </c>
      <c r="U1108" s="57">
        <v>23.624199999999998</v>
      </c>
      <c r="V1108" s="57">
        <v>21.91</v>
      </c>
      <c r="W1108" s="57">
        <v>23.23</v>
      </c>
      <c r="X1108" s="57">
        <v>23.646699999999999</v>
      </c>
      <c r="Y1108" s="57">
        <v>21.74</v>
      </c>
      <c r="Z1108" s="57">
        <v>23.072500000000002</v>
      </c>
      <c r="AA1108" s="57">
        <v>23.662500000000001</v>
      </c>
      <c r="AB1108" s="57"/>
      <c r="AC1108" s="57"/>
      <c r="AD1108" s="57">
        <v>25.1</v>
      </c>
      <c r="AE1108" s="57">
        <v>20.9</v>
      </c>
      <c r="AF1108" s="64">
        <v>30.293800000000001</v>
      </c>
      <c r="AG1108" s="64">
        <v>27.939900000000002</v>
      </c>
      <c r="AH1108" s="64">
        <v>29.616199999999999</v>
      </c>
      <c r="AI1108" s="64">
        <v>28.498699999999999</v>
      </c>
      <c r="AJ1108" s="61">
        <v>0.4513888888888889</v>
      </c>
      <c r="AK1108" s="216">
        <v>50</v>
      </c>
      <c r="AL1108" s="62">
        <v>15.15250371259819</v>
      </c>
      <c r="AM1108" s="24" t="s">
        <v>6794</v>
      </c>
      <c r="AN1108" s="216" t="s">
        <v>5967</v>
      </c>
      <c r="AO1108" s="216" t="s">
        <v>5971</v>
      </c>
      <c r="AP1108" s="216" t="s">
        <v>6884</v>
      </c>
      <c r="AQ1108" s="216" t="s">
        <v>6885</v>
      </c>
      <c r="AR1108" s="216" t="s">
        <v>6916</v>
      </c>
      <c r="AS1108" s="24" t="s">
        <v>6965</v>
      </c>
      <c r="AT1108" s="24" t="s">
        <v>6031</v>
      </c>
      <c r="AU1108" s="24" t="s">
        <v>5978</v>
      </c>
      <c r="AV1108" s="24" t="s">
        <v>6055</v>
      </c>
      <c r="AW1108" s="24" t="s">
        <v>5970</v>
      </c>
      <c r="AX1108" s="24" t="s">
        <v>5979</v>
      </c>
      <c r="AY1108" s="24" t="s">
        <v>8091</v>
      </c>
      <c r="AZ1108" s="216" t="s">
        <v>7293</v>
      </c>
      <c r="BA1108" s="216" t="s">
        <v>6987</v>
      </c>
      <c r="BB1108" s="57" t="s">
        <v>5474</v>
      </c>
      <c r="BC1108" s="202"/>
      <c r="BD1108" s="24"/>
      <c r="BE1108" s="151"/>
      <c r="BG1108" s="151"/>
      <c r="BI1108" s="151"/>
      <c r="BL1108" s="152"/>
    </row>
    <row r="1109" spans="1:64" s="169" customFormat="1">
      <c r="A1109" s="24">
        <v>5234</v>
      </c>
      <c r="B1109" s="24" t="s">
        <v>1072</v>
      </c>
      <c r="C1109" s="57">
        <v>88.8</v>
      </c>
      <c r="D1109" s="57">
        <v>90.4</v>
      </c>
      <c r="E1109" s="57">
        <v>88.8</v>
      </c>
      <c r="F1109" s="57">
        <v>89.8</v>
      </c>
      <c r="G1109" s="57">
        <v>89.8</v>
      </c>
      <c r="H1109" s="57">
        <v>90.6</v>
      </c>
      <c r="I1109" s="57">
        <v>89.1</v>
      </c>
      <c r="J1109" s="57">
        <v>89.2</v>
      </c>
      <c r="K1109" s="57">
        <v>89.2</v>
      </c>
      <c r="L1109" s="57">
        <v>89.5</v>
      </c>
      <c r="M1109" s="57">
        <v>88.8</v>
      </c>
      <c r="N1109" s="57">
        <v>89.4</v>
      </c>
      <c r="O1109" s="63">
        <v>2.2421524663677099E-3</v>
      </c>
      <c r="P1109" s="57">
        <v>41</v>
      </c>
      <c r="Q1109" s="57">
        <v>158</v>
      </c>
      <c r="R1109" s="57">
        <v>218.1</v>
      </c>
      <c r="S1109" s="57">
        <v>89.74</v>
      </c>
      <c r="T1109" s="57">
        <v>91.04</v>
      </c>
      <c r="U1109" s="57">
        <v>89.87</v>
      </c>
      <c r="V1109" s="57">
        <v>89.46</v>
      </c>
      <c r="W1109" s="57">
        <v>91.02</v>
      </c>
      <c r="X1109" s="57">
        <v>89.875</v>
      </c>
      <c r="Y1109" s="57">
        <v>89.3</v>
      </c>
      <c r="Z1109" s="57">
        <v>91.015000000000001</v>
      </c>
      <c r="AA1109" s="57">
        <v>89.89</v>
      </c>
      <c r="AB1109" s="57">
        <v>99.2</v>
      </c>
      <c r="AC1109" s="57">
        <v>79</v>
      </c>
      <c r="AD1109" s="57">
        <v>98.5</v>
      </c>
      <c r="AE1109" s="57">
        <v>88.5</v>
      </c>
      <c r="AF1109" s="64">
        <v>12.984</v>
      </c>
      <c r="AG1109" s="64">
        <v>15.730399999999999</v>
      </c>
      <c r="AH1109" s="64">
        <v>14.211600000000001</v>
      </c>
      <c r="AI1109" s="64">
        <v>15.2241</v>
      </c>
      <c r="AJ1109" s="61">
        <v>0.4513888888888889</v>
      </c>
      <c r="AK1109" s="216">
        <v>50</v>
      </c>
      <c r="AL1109" s="62">
        <v>155.31316305413145</v>
      </c>
      <c r="AM1109" s="24" t="s">
        <v>8092</v>
      </c>
      <c r="AN1109" s="216" t="s">
        <v>6039</v>
      </c>
      <c r="AO1109" s="216" t="s">
        <v>6047</v>
      </c>
      <c r="AP1109" s="216" t="s">
        <v>6884</v>
      </c>
      <c r="AQ1109" s="216" t="s">
        <v>6885</v>
      </c>
      <c r="AR1109" s="216" t="s">
        <v>6886</v>
      </c>
      <c r="AS1109" s="24" t="s">
        <v>6968</v>
      </c>
      <c r="AT1109" s="24" t="s">
        <v>6055</v>
      </c>
      <c r="AU1109" s="24" t="s">
        <v>5984</v>
      </c>
      <c r="AV1109" s="24" t="s">
        <v>6452</v>
      </c>
      <c r="AW1109" s="24" t="s">
        <v>5965</v>
      </c>
      <c r="AX1109" s="24" t="s">
        <v>5976</v>
      </c>
      <c r="AY1109" s="24" t="s">
        <v>7498</v>
      </c>
      <c r="AZ1109" s="216" t="s">
        <v>7251</v>
      </c>
      <c r="BA1109" s="216" t="s">
        <v>7171</v>
      </c>
      <c r="BB1109" s="57" t="s">
        <v>6898</v>
      </c>
      <c r="BC1109" s="202"/>
      <c r="BD1109" s="24"/>
      <c r="BE1109" s="151"/>
      <c r="BG1109" s="151"/>
      <c r="BI1109" s="151"/>
      <c r="BL1109" s="152"/>
    </row>
    <row r="1110" spans="1:64" s="169" customFormat="1">
      <c r="A1110" s="24">
        <v>5236</v>
      </c>
      <c r="B1110" s="24" t="s">
        <v>5737</v>
      </c>
      <c r="C1110" s="57">
        <v>156</v>
      </c>
      <c r="D1110" s="57">
        <v>167</v>
      </c>
      <c r="E1110" s="57">
        <v>155.5</v>
      </c>
      <c r="F1110" s="57">
        <v>167</v>
      </c>
      <c r="G1110" s="57">
        <v>170.5</v>
      </c>
      <c r="H1110" s="57">
        <v>181</v>
      </c>
      <c r="I1110" s="57">
        <v>170.5</v>
      </c>
      <c r="J1110" s="57">
        <v>173</v>
      </c>
      <c r="K1110" s="57">
        <v>169</v>
      </c>
      <c r="L1110" s="57">
        <v>176</v>
      </c>
      <c r="M1110" s="57">
        <v>166</v>
      </c>
      <c r="N1110" s="57">
        <v>173.5</v>
      </c>
      <c r="O1110" s="63">
        <v>2.8901734104046198E-3</v>
      </c>
      <c r="P1110" s="57">
        <v>488</v>
      </c>
      <c r="Q1110" s="57">
        <v>1351</v>
      </c>
      <c r="R1110" s="57">
        <v>1320.15</v>
      </c>
      <c r="S1110" s="57">
        <v>158.1</v>
      </c>
      <c r="T1110" s="57">
        <v>187.42500000000001</v>
      </c>
      <c r="U1110" s="57">
        <v>210.33330000000001</v>
      </c>
      <c r="V1110" s="57">
        <v>161.1</v>
      </c>
      <c r="W1110" s="57">
        <v>185.4</v>
      </c>
      <c r="X1110" s="57">
        <v>209.74170000000001</v>
      </c>
      <c r="Y1110" s="57">
        <v>163.19999999999999</v>
      </c>
      <c r="Z1110" s="57">
        <v>183.25</v>
      </c>
      <c r="AA1110" s="57">
        <v>209.24170000000001</v>
      </c>
      <c r="AB1110" s="57">
        <v>230</v>
      </c>
      <c r="AC1110" s="57">
        <v>148</v>
      </c>
      <c r="AD1110" s="57">
        <v>230</v>
      </c>
      <c r="AE1110" s="57">
        <v>148</v>
      </c>
      <c r="AF1110" s="64">
        <v>41.754899999999999</v>
      </c>
      <c r="AG1110" s="64">
        <v>24.327100000000002</v>
      </c>
      <c r="AH1110" s="64">
        <v>53.594200000000001</v>
      </c>
      <c r="AI1110" s="64">
        <v>34.082799999999999</v>
      </c>
      <c r="AJ1110" s="61">
        <v>0.4513888888888889</v>
      </c>
      <c r="AK1110" s="216">
        <v>500</v>
      </c>
      <c r="AL1110" s="62">
        <v>953.34211199779168</v>
      </c>
      <c r="AM1110" s="24" t="s">
        <v>8093</v>
      </c>
      <c r="AN1110" s="216" t="s">
        <v>6009</v>
      </c>
      <c r="AO1110" s="216" t="s">
        <v>5961</v>
      </c>
      <c r="AP1110" s="216" t="s">
        <v>6884</v>
      </c>
      <c r="AQ1110" s="216" t="s">
        <v>6885</v>
      </c>
      <c r="AR1110" s="216" t="s">
        <v>6886</v>
      </c>
      <c r="AS1110" s="24" t="s">
        <v>5474</v>
      </c>
      <c r="AT1110" s="24" t="s">
        <v>6045</v>
      </c>
      <c r="AU1110" s="24" t="s">
        <v>6090</v>
      </c>
      <c r="AV1110" s="24" t="s">
        <v>6010</v>
      </c>
      <c r="AW1110" s="24" t="s">
        <v>5991</v>
      </c>
      <c r="AX1110" s="24" t="s">
        <v>5991</v>
      </c>
      <c r="AY1110" s="24" t="s">
        <v>8094</v>
      </c>
      <c r="AZ1110" s="216" t="s">
        <v>8095</v>
      </c>
      <c r="BA1110" s="216" t="s">
        <v>7083</v>
      </c>
      <c r="BB1110" s="57" t="s">
        <v>5474</v>
      </c>
      <c r="BC1110" s="202"/>
      <c r="BD1110" s="24"/>
      <c r="BE1110" s="151"/>
      <c r="BG1110" s="151"/>
      <c r="BI1110" s="151"/>
      <c r="BL1110" s="152"/>
    </row>
    <row r="1111" spans="1:64" s="169" customFormat="1">
      <c r="A1111" s="24">
        <v>5240</v>
      </c>
      <c r="B1111" s="24" t="s">
        <v>3431</v>
      </c>
      <c r="C1111" s="57">
        <v>4.3899999999999997</v>
      </c>
      <c r="D1111" s="57">
        <v>4.5999999999999996</v>
      </c>
      <c r="E1111" s="57">
        <v>4.3899999999999997</v>
      </c>
      <c r="F1111" s="57">
        <v>4.41</v>
      </c>
      <c r="G1111" s="57">
        <v>4.46</v>
      </c>
      <c r="H1111" s="57">
        <v>4.46</v>
      </c>
      <c r="I1111" s="57">
        <v>4.41</v>
      </c>
      <c r="J1111" s="57">
        <v>4.41</v>
      </c>
      <c r="K1111" s="57">
        <v>4.6100000000000003</v>
      </c>
      <c r="L1111" s="57">
        <v>4.8</v>
      </c>
      <c r="M1111" s="57">
        <v>4.5999999999999996</v>
      </c>
      <c r="N1111" s="57">
        <v>4.8</v>
      </c>
      <c r="O1111" s="63">
        <v>8.35214446952596E-2</v>
      </c>
      <c r="P1111" s="57">
        <v>16</v>
      </c>
      <c r="Q1111" s="57">
        <v>3</v>
      </c>
      <c r="R1111" s="57">
        <v>57.15</v>
      </c>
      <c r="S1111" s="57">
        <v>4.3940000000000001</v>
      </c>
      <c r="T1111" s="57">
        <v>4.5735000000000001</v>
      </c>
      <c r="U1111" s="57">
        <v>4.6284999999999998</v>
      </c>
      <c r="V1111" s="57">
        <v>4.3979999999999997</v>
      </c>
      <c r="W1111" s="57">
        <v>4.5614999999999997</v>
      </c>
      <c r="X1111" s="57">
        <v>4.6182999999999996</v>
      </c>
      <c r="Y1111" s="57">
        <v>4.4800000000000004</v>
      </c>
      <c r="Z1111" s="57">
        <v>4.58</v>
      </c>
      <c r="AA1111" s="57">
        <v>4.6151999999999997</v>
      </c>
      <c r="AB1111" s="57"/>
      <c r="AC1111" s="57"/>
      <c r="AD1111" s="57">
        <v>5.23</v>
      </c>
      <c r="AE1111" s="57">
        <v>4.3</v>
      </c>
      <c r="AF1111" s="64">
        <v>15.582100000000001</v>
      </c>
      <c r="AG1111" s="64">
        <v>14.1388</v>
      </c>
      <c r="AH1111" s="64">
        <v>43.721400000000003</v>
      </c>
      <c r="AI1111" s="64">
        <v>23.999700000000001</v>
      </c>
      <c r="AJ1111" s="61">
        <v>0.4513888888888889</v>
      </c>
      <c r="AK1111" s="216">
        <v>50</v>
      </c>
      <c r="AL1111" s="62">
        <v>60.610014850392758</v>
      </c>
      <c r="AM1111" s="24" t="s">
        <v>8096</v>
      </c>
      <c r="AN1111" s="216" t="s">
        <v>6009</v>
      </c>
      <c r="AO1111" s="216" t="s">
        <v>6007</v>
      </c>
      <c r="AP1111" s="216" t="s">
        <v>6908</v>
      </c>
      <c r="AQ1111" s="216" t="s">
        <v>6900</v>
      </c>
      <c r="AR1111" s="216" t="s">
        <v>6886</v>
      </c>
      <c r="AS1111" s="24" t="s">
        <v>6989</v>
      </c>
      <c r="AT1111" s="24" t="s">
        <v>6227</v>
      </c>
      <c r="AU1111" s="24" t="s">
        <v>6518</v>
      </c>
      <c r="AV1111" s="24" t="s">
        <v>6045</v>
      </c>
      <c r="AW1111" s="24" t="s">
        <v>5979</v>
      </c>
      <c r="AX1111" s="24" t="s">
        <v>5965</v>
      </c>
      <c r="AY1111" s="24" t="s">
        <v>8097</v>
      </c>
      <c r="AZ1111" s="216" t="s">
        <v>8098</v>
      </c>
      <c r="BA1111" s="216" t="s">
        <v>7043</v>
      </c>
      <c r="BB1111" s="57" t="s">
        <v>6925</v>
      </c>
      <c r="BC1111" s="202"/>
      <c r="BD1111" s="24"/>
      <c r="BE1111" s="151"/>
      <c r="BG1111" s="151"/>
      <c r="BI1111" s="151"/>
      <c r="BL1111" s="152"/>
    </row>
    <row r="1112" spans="1:64" s="169" customFormat="1">
      <c r="A1112" s="24">
        <v>5243</v>
      </c>
      <c r="B1112" s="24" t="s">
        <v>1073</v>
      </c>
      <c r="C1112" s="57">
        <v>56.9</v>
      </c>
      <c r="D1112" s="57">
        <v>59</v>
      </c>
      <c r="E1112" s="57">
        <v>56.8</v>
      </c>
      <c r="F1112" s="57">
        <v>58.8</v>
      </c>
      <c r="G1112" s="57">
        <v>60</v>
      </c>
      <c r="H1112" s="57">
        <v>60.2</v>
      </c>
      <c r="I1112" s="57">
        <v>58.4</v>
      </c>
      <c r="J1112" s="57">
        <v>58.6</v>
      </c>
      <c r="K1112" s="57">
        <v>57.4</v>
      </c>
      <c r="L1112" s="57">
        <v>58.4</v>
      </c>
      <c r="M1112" s="57">
        <v>57.4</v>
      </c>
      <c r="N1112" s="57">
        <v>57.8</v>
      </c>
      <c r="O1112" s="63">
        <v>1.5817223198594001E-2</v>
      </c>
      <c r="P1112" s="57">
        <v>806</v>
      </c>
      <c r="Q1112" s="57">
        <v>1832</v>
      </c>
      <c r="R1112" s="57">
        <v>1918.8</v>
      </c>
      <c r="S1112" s="57">
        <v>57.78</v>
      </c>
      <c r="T1112" s="57">
        <v>64.484999999999999</v>
      </c>
      <c r="U1112" s="57">
        <v>65.7667</v>
      </c>
      <c r="V1112" s="57">
        <v>58.02</v>
      </c>
      <c r="W1112" s="57">
        <v>63.945</v>
      </c>
      <c r="X1112" s="57">
        <v>65.723299999999995</v>
      </c>
      <c r="Y1112" s="57">
        <v>57.62</v>
      </c>
      <c r="Z1112" s="57">
        <v>63.51</v>
      </c>
      <c r="AA1112" s="57">
        <v>65.661699999999996</v>
      </c>
      <c r="AB1112" s="57">
        <v>84</v>
      </c>
      <c r="AC1112" s="57">
        <v>32.200000000000003</v>
      </c>
      <c r="AD1112" s="57">
        <v>70.900000000000006</v>
      </c>
      <c r="AE1112" s="57">
        <v>54.8</v>
      </c>
      <c r="AF1112" s="64">
        <v>23.701799999999999</v>
      </c>
      <c r="AG1112" s="64">
        <v>19.382400000000001</v>
      </c>
      <c r="AH1112" s="64">
        <v>24.204599999999999</v>
      </c>
      <c r="AI1112" s="64">
        <v>20.989799999999999</v>
      </c>
      <c r="AJ1112" s="61">
        <v>0.4513888888888889</v>
      </c>
      <c r="AK1112" s="216">
        <v>850</v>
      </c>
      <c r="AL1112" s="62">
        <v>1623.3652338117354</v>
      </c>
      <c r="AM1112" s="24" t="s">
        <v>8099</v>
      </c>
      <c r="AN1112" s="216" t="s">
        <v>6009</v>
      </c>
      <c r="AO1112" s="216" t="s">
        <v>6007</v>
      </c>
      <c r="AP1112" s="216" t="s">
        <v>6884</v>
      </c>
      <c r="AQ1112" s="216" t="s">
        <v>6885</v>
      </c>
      <c r="AR1112" s="216" t="s">
        <v>6886</v>
      </c>
      <c r="AS1112" s="24" t="s">
        <v>5474</v>
      </c>
      <c r="AT1112" s="24" t="s">
        <v>6010</v>
      </c>
      <c r="AU1112" s="24" t="s">
        <v>5962</v>
      </c>
      <c r="AV1112" s="24" t="s">
        <v>6055</v>
      </c>
      <c r="AW1112" s="24" t="s">
        <v>5976</v>
      </c>
      <c r="AX1112" s="24" t="s">
        <v>5979</v>
      </c>
      <c r="AY1112" s="24" t="s">
        <v>7869</v>
      </c>
      <c r="AZ1112" s="216" t="s">
        <v>7293</v>
      </c>
      <c r="BA1112" s="216" t="s">
        <v>6980</v>
      </c>
      <c r="BB1112" s="57" t="s">
        <v>6944</v>
      </c>
      <c r="BC1112" s="202"/>
      <c r="BD1112" s="24"/>
      <c r="BE1112" s="151"/>
      <c r="BG1112" s="151"/>
      <c r="BI1112" s="151"/>
      <c r="BL1112" s="152"/>
    </row>
    <row r="1113" spans="1:64" s="169" customFormat="1">
      <c r="A1113" s="24">
        <v>5244</v>
      </c>
      <c r="B1113" s="24" t="s">
        <v>3434</v>
      </c>
      <c r="C1113" s="57">
        <v>49.4</v>
      </c>
      <c r="D1113" s="57">
        <v>49.4</v>
      </c>
      <c r="E1113" s="57">
        <v>48</v>
      </c>
      <c r="F1113" s="57">
        <v>49.1</v>
      </c>
      <c r="G1113" s="57">
        <v>49.15</v>
      </c>
      <c r="H1113" s="57">
        <v>49.3</v>
      </c>
      <c r="I1113" s="57">
        <v>48.15</v>
      </c>
      <c r="J1113" s="57">
        <v>48.65</v>
      </c>
      <c r="K1113" s="57">
        <v>49.05</v>
      </c>
      <c r="L1113" s="57">
        <v>50</v>
      </c>
      <c r="M1113" s="57">
        <v>48.85</v>
      </c>
      <c r="N1113" s="57">
        <v>49.9</v>
      </c>
      <c r="O1113" s="63">
        <v>2.3169981546032298E-2</v>
      </c>
      <c r="P1113" s="57">
        <v>67</v>
      </c>
      <c r="Q1113" s="57">
        <v>57</v>
      </c>
      <c r="R1113" s="57">
        <v>188.5</v>
      </c>
      <c r="S1113" s="57">
        <v>48.36</v>
      </c>
      <c r="T1113" s="57">
        <v>48.857500000000002</v>
      </c>
      <c r="U1113" s="57">
        <v>47.4542</v>
      </c>
      <c r="V1113" s="57">
        <v>48.37</v>
      </c>
      <c r="W1113" s="57">
        <v>48.984999999999999</v>
      </c>
      <c r="X1113" s="57">
        <v>47.467500000000001</v>
      </c>
      <c r="Y1113" s="57">
        <v>48.55</v>
      </c>
      <c r="Z1113" s="57">
        <v>49.157499999999999</v>
      </c>
      <c r="AA1113" s="57">
        <v>47.4925</v>
      </c>
      <c r="AB1113" s="57"/>
      <c r="AC1113" s="57"/>
      <c r="AD1113" s="57">
        <v>54.1</v>
      </c>
      <c r="AE1113" s="57">
        <v>45.85</v>
      </c>
      <c r="AF1113" s="64">
        <v>42.555900000000001</v>
      </c>
      <c r="AG1113" s="64">
        <v>41.962000000000003</v>
      </c>
      <c r="AH1113" s="64">
        <v>49.970599999999997</v>
      </c>
      <c r="AI1113" s="64">
        <v>44.631500000000003</v>
      </c>
      <c r="AJ1113" s="61">
        <v>0.4513888888888889</v>
      </c>
      <c r="AK1113" s="216">
        <v>100</v>
      </c>
      <c r="AL1113" s="62">
        <v>149.4688601496153</v>
      </c>
      <c r="AM1113" s="24" t="s">
        <v>8100</v>
      </c>
      <c r="AN1113" s="216" t="s">
        <v>6009</v>
      </c>
      <c r="AO1113" s="216" t="s">
        <v>5971</v>
      </c>
      <c r="AP1113" s="216" t="s">
        <v>6908</v>
      </c>
      <c r="AQ1113" s="216" t="s">
        <v>6900</v>
      </c>
      <c r="AR1113" s="216" t="s">
        <v>6886</v>
      </c>
      <c r="AS1113" s="24" t="s">
        <v>6989</v>
      </c>
      <c r="AT1113" s="24" t="s">
        <v>6390</v>
      </c>
      <c r="AU1113" s="24" t="s">
        <v>5984</v>
      </c>
      <c r="AV1113" s="24" t="s">
        <v>6016</v>
      </c>
      <c r="AW1113" s="24" t="s">
        <v>5965</v>
      </c>
      <c r="AX1113" s="24" t="s">
        <v>5990</v>
      </c>
      <c r="AY1113" s="24" t="s">
        <v>7166</v>
      </c>
      <c r="AZ1113" s="216" t="s">
        <v>7144</v>
      </c>
      <c r="BA1113" s="216" t="s">
        <v>6977</v>
      </c>
      <c r="BB1113" s="57" t="s">
        <v>6903</v>
      </c>
      <c r="BC1113" s="202"/>
      <c r="BD1113" s="24"/>
      <c r="BE1113" s="151"/>
      <c r="BG1113" s="151"/>
      <c r="BI1113" s="151"/>
      <c r="BL1113" s="152"/>
    </row>
    <row r="1114" spans="1:64" s="169" customFormat="1">
      <c r="A1114" s="24">
        <v>5245</v>
      </c>
      <c r="B1114" s="24" t="s">
        <v>1074</v>
      </c>
      <c r="C1114" s="57">
        <v>39.049999999999997</v>
      </c>
      <c r="D1114" s="57">
        <v>40.700000000000003</v>
      </c>
      <c r="E1114" s="57">
        <v>39.049999999999997</v>
      </c>
      <c r="F1114" s="57">
        <v>40.15</v>
      </c>
      <c r="G1114" s="57">
        <v>40.75</v>
      </c>
      <c r="H1114" s="57">
        <v>41.55</v>
      </c>
      <c r="I1114" s="57">
        <v>40.5</v>
      </c>
      <c r="J1114" s="57">
        <v>40.6</v>
      </c>
      <c r="K1114" s="57">
        <v>41.1</v>
      </c>
      <c r="L1114" s="57">
        <v>42.2</v>
      </c>
      <c r="M1114" s="57">
        <v>40.9</v>
      </c>
      <c r="N1114" s="57">
        <v>41.85</v>
      </c>
      <c r="O1114" s="63">
        <v>3.0788177339901399E-2</v>
      </c>
      <c r="P1114" s="57">
        <v>119</v>
      </c>
      <c r="Q1114" s="57">
        <v>137</v>
      </c>
      <c r="R1114" s="57">
        <v>169.3</v>
      </c>
      <c r="S1114" s="57">
        <v>39.76</v>
      </c>
      <c r="T1114" s="57">
        <v>42.267499999999998</v>
      </c>
      <c r="U1114" s="57">
        <v>42.06</v>
      </c>
      <c r="V1114" s="57">
        <v>39.78</v>
      </c>
      <c r="W1114" s="57">
        <v>42.055</v>
      </c>
      <c r="X1114" s="57">
        <v>42.051699999999997</v>
      </c>
      <c r="Y1114" s="57">
        <v>40.04</v>
      </c>
      <c r="Z1114" s="57">
        <v>42.027500000000003</v>
      </c>
      <c r="AA1114" s="57">
        <v>42.015799999999999</v>
      </c>
      <c r="AB1114" s="57">
        <v>62.9</v>
      </c>
      <c r="AC1114" s="57">
        <v>29.1</v>
      </c>
      <c r="AD1114" s="57">
        <v>46.85</v>
      </c>
      <c r="AE1114" s="57">
        <v>38.1</v>
      </c>
      <c r="AF1114" s="64">
        <v>32.694200000000002</v>
      </c>
      <c r="AG1114" s="64">
        <v>24.2089</v>
      </c>
      <c r="AH1114" s="64">
        <v>46.796199999999999</v>
      </c>
      <c r="AI1114" s="64">
        <v>31.738</v>
      </c>
      <c r="AJ1114" s="61">
        <v>0.4513888888888889</v>
      </c>
      <c r="AK1114" s="216">
        <v>150</v>
      </c>
      <c r="AL1114" s="62">
        <v>259.62896311658801</v>
      </c>
      <c r="AM1114" s="24" t="s">
        <v>7270</v>
      </c>
      <c r="AN1114" s="216" t="s">
        <v>6009</v>
      </c>
      <c r="AO1114" s="216" t="s">
        <v>5971</v>
      </c>
      <c r="AP1114" s="216" t="s">
        <v>6884</v>
      </c>
      <c r="AQ1114" s="216" t="s">
        <v>6885</v>
      </c>
      <c r="AR1114" s="216" t="s">
        <v>6886</v>
      </c>
      <c r="AS1114" s="24" t="s">
        <v>5474</v>
      </c>
      <c r="AT1114" s="24" t="s">
        <v>6031</v>
      </c>
      <c r="AU1114" s="24" t="s">
        <v>6027</v>
      </c>
      <c r="AV1114" s="24" t="s">
        <v>6016</v>
      </c>
      <c r="AW1114" s="24" t="s">
        <v>5991</v>
      </c>
      <c r="AX1114" s="24" t="s">
        <v>5990</v>
      </c>
      <c r="AY1114" s="24" t="s">
        <v>6901</v>
      </c>
      <c r="AZ1114" s="216" t="s">
        <v>6910</v>
      </c>
      <c r="BA1114" s="216" t="s">
        <v>6980</v>
      </c>
      <c r="BB1114" s="57" t="s">
        <v>5474</v>
      </c>
      <c r="BC1114" s="202"/>
      <c r="BD1114" s="24"/>
      <c r="BE1114" s="151"/>
      <c r="BG1114" s="151"/>
      <c r="BI1114" s="151"/>
      <c r="BL1114" s="152"/>
    </row>
    <row r="1115" spans="1:64" s="169" customFormat="1">
      <c r="A1115" s="24">
        <v>5251</v>
      </c>
      <c r="B1115" s="24" t="s">
        <v>1075</v>
      </c>
      <c r="C1115" s="57">
        <v>13</v>
      </c>
      <c r="D1115" s="57">
        <v>13.1</v>
      </c>
      <c r="E1115" s="57">
        <v>13</v>
      </c>
      <c r="F1115" s="57">
        <v>13.1</v>
      </c>
      <c r="G1115" s="57">
        <v>13.1</v>
      </c>
      <c r="H1115" s="57">
        <v>13.1</v>
      </c>
      <c r="I1115" s="57">
        <v>13.05</v>
      </c>
      <c r="J1115" s="57">
        <v>13.05</v>
      </c>
      <c r="K1115" s="57">
        <v>13.1</v>
      </c>
      <c r="L1115" s="57">
        <v>13.1</v>
      </c>
      <c r="M1115" s="57">
        <v>13</v>
      </c>
      <c r="N1115" s="57">
        <v>13</v>
      </c>
      <c r="O1115" s="63">
        <v>-3.83141762452107E-3</v>
      </c>
      <c r="P1115" s="57">
        <v>5</v>
      </c>
      <c r="Q1115" s="57">
        <v>4</v>
      </c>
      <c r="R1115" s="57">
        <v>12.95</v>
      </c>
      <c r="S1115" s="57">
        <v>13.01</v>
      </c>
      <c r="T1115" s="57">
        <v>13.62</v>
      </c>
      <c r="U1115" s="57">
        <v>13.8383</v>
      </c>
      <c r="V1115" s="57">
        <v>13.02</v>
      </c>
      <c r="W1115" s="57">
        <v>13.5725</v>
      </c>
      <c r="X1115" s="57">
        <v>13.8325</v>
      </c>
      <c r="Y1115" s="57">
        <v>13.01</v>
      </c>
      <c r="Z1115" s="57">
        <v>13.53</v>
      </c>
      <c r="AA1115" s="57">
        <v>13.824999999999999</v>
      </c>
      <c r="AB1115" s="57">
        <v>16.649999999999999</v>
      </c>
      <c r="AC1115" s="57">
        <v>11.2</v>
      </c>
      <c r="AD1115" s="57">
        <v>14.45</v>
      </c>
      <c r="AE1115" s="57">
        <v>12.85</v>
      </c>
      <c r="AF1115" s="64">
        <v>15.742599999999999</v>
      </c>
      <c r="AG1115" s="64">
        <v>14.8261</v>
      </c>
      <c r="AH1115" s="64">
        <v>16.377400000000002</v>
      </c>
      <c r="AI1115" s="64">
        <v>15.3432</v>
      </c>
      <c r="AJ1115" s="61">
        <v>0.4513888888888889</v>
      </c>
      <c r="AK1115" s="216">
        <v>50</v>
      </c>
      <c r="AL1115" s="62">
        <v>18.940629640747737</v>
      </c>
      <c r="AM1115" s="24" t="s">
        <v>7120</v>
      </c>
      <c r="AN1115" s="216" t="s">
        <v>6009</v>
      </c>
      <c r="AO1115" s="216" t="s">
        <v>6047</v>
      </c>
      <c r="AP1115" s="216" t="s">
        <v>6884</v>
      </c>
      <c r="AQ1115" s="216" t="s">
        <v>6885</v>
      </c>
      <c r="AR1115" s="216" t="s">
        <v>6916</v>
      </c>
      <c r="AS1115" s="24" t="s">
        <v>6968</v>
      </c>
      <c r="AT1115" s="24" t="s">
        <v>6493</v>
      </c>
      <c r="AU1115" s="24" t="s">
        <v>6518</v>
      </c>
      <c r="AV1115" s="24" t="s">
        <v>6518</v>
      </c>
      <c r="AW1115" s="24" t="s">
        <v>5979</v>
      </c>
      <c r="AX1115" s="24" t="s">
        <v>5979</v>
      </c>
      <c r="AY1115" s="24" t="s">
        <v>7256</v>
      </c>
      <c r="AZ1115" s="216" t="s">
        <v>6973</v>
      </c>
      <c r="BA1115" s="216" t="s">
        <v>6893</v>
      </c>
      <c r="BB1115" s="57" t="s">
        <v>5474</v>
      </c>
      <c r="BC1115" s="202"/>
      <c r="BD1115" s="24"/>
      <c r="BE1115" s="151"/>
      <c r="BG1115" s="151"/>
      <c r="BI1115" s="151"/>
      <c r="BL1115" s="152"/>
    </row>
    <row r="1116" spans="1:64" s="169" customFormat="1">
      <c r="A1116" s="24">
        <v>5258</v>
      </c>
      <c r="B1116" s="24" t="s">
        <v>1077</v>
      </c>
      <c r="C1116" s="57">
        <v>20.5</v>
      </c>
      <c r="D1116" s="57">
        <v>21.6</v>
      </c>
      <c r="E1116" s="57">
        <v>20.45</v>
      </c>
      <c r="F1116" s="57">
        <v>21.2</v>
      </c>
      <c r="G1116" s="57">
        <v>22</v>
      </c>
      <c r="H1116" s="57">
        <v>22</v>
      </c>
      <c r="I1116" s="57">
        <v>21.1</v>
      </c>
      <c r="J1116" s="57">
        <v>21.3</v>
      </c>
      <c r="K1116" s="57">
        <v>21.5</v>
      </c>
      <c r="L1116" s="57">
        <v>21.75</v>
      </c>
      <c r="M1116" s="57">
        <v>21.4</v>
      </c>
      <c r="N1116" s="57">
        <v>21.75</v>
      </c>
      <c r="O1116" s="63">
        <v>2.1126760563380202E-2</v>
      </c>
      <c r="P1116" s="57">
        <v>121</v>
      </c>
      <c r="Q1116" s="57">
        <v>170</v>
      </c>
      <c r="R1116" s="57">
        <v>292.55</v>
      </c>
      <c r="S1116" s="57">
        <v>20.57</v>
      </c>
      <c r="T1116" s="57">
        <v>22.172499999999999</v>
      </c>
      <c r="U1116" s="57">
        <v>22.151700000000002</v>
      </c>
      <c r="V1116" s="57">
        <v>20.77</v>
      </c>
      <c r="W1116" s="57">
        <v>22.024999999999999</v>
      </c>
      <c r="X1116" s="57">
        <v>22.1417</v>
      </c>
      <c r="Y1116" s="57">
        <v>20.96</v>
      </c>
      <c r="Z1116" s="57">
        <v>21.9575</v>
      </c>
      <c r="AA1116" s="57">
        <v>22.131699999999999</v>
      </c>
      <c r="AB1116" s="57">
        <v>33.799999999999997</v>
      </c>
      <c r="AC1116" s="57">
        <v>17.8</v>
      </c>
      <c r="AD1116" s="57">
        <v>24.2</v>
      </c>
      <c r="AE1116" s="57">
        <v>19.850000000000001</v>
      </c>
      <c r="AF1116" s="64">
        <v>39.237400000000001</v>
      </c>
      <c r="AG1116" s="64">
        <v>24.8657</v>
      </c>
      <c r="AH1116" s="64">
        <v>53.108600000000003</v>
      </c>
      <c r="AI1116" s="64">
        <v>34.28</v>
      </c>
      <c r="AJ1116" s="61">
        <v>0.4548611111111111</v>
      </c>
      <c r="AK1116" s="216">
        <v>150</v>
      </c>
      <c r="AL1116" s="62">
        <v>254.44834788614872</v>
      </c>
      <c r="AM1116" s="24" t="s">
        <v>6038</v>
      </c>
      <c r="AN1116" s="216" t="s">
        <v>6009</v>
      </c>
      <c r="AO1116" s="216" t="s">
        <v>5961</v>
      </c>
      <c r="AP1116" s="216" t="s">
        <v>6884</v>
      </c>
      <c r="AQ1116" s="216" t="s">
        <v>6885</v>
      </c>
      <c r="AR1116" s="216" t="s">
        <v>6886</v>
      </c>
      <c r="AS1116" s="24" t="s">
        <v>5474</v>
      </c>
      <c r="AT1116" s="24" t="s">
        <v>6010</v>
      </c>
      <c r="AU1116" s="24" t="s">
        <v>6209</v>
      </c>
      <c r="AV1116" s="24" t="s">
        <v>6126</v>
      </c>
      <c r="AW1116" s="24" t="s">
        <v>5979</v>
      </c>
      <c r="AX1116" s="24" t="s">
        <v>5991</v>
      </c>
      <c r="AY1116" s="24" t="s">
        <v>7169</v>
      </c>
      <c r="AZ1116" s="216" t="s">
        <v>6973</v>
      </c>
      <c r="BA1116" s="216" t="s">
        <v>6893</v>
      </c>
      <c r="BB1116" s="57" t="s">
        <v>5474</v>
      </c>
      <c r="BC1116" s="202"/>
      <c r="BD1116" s="24"/>
      <c r="BE1116" s="151"/>
      <c r="BG1116" s="151"/>
      <c r="BI1116" s="151"/>
      <c r="BL1116" s="152"/>
    </row>
    <row r="1117" spans="1:64" s="169" customFormat="1">
      <c r="A1117" s="24">
        <v>5262</v>
      </c>
      <c r="B1117" s="24" t="s">
        <v>3448</v>
      </c>
      <c r="C1117" s="57">
        <v>9.69</v>
      </c>
      <c r="D1117" s="57">
        <v>9.75</v>
      </c>
      <c r="E1117" s="57">
        <v>9.5</v>
      </c>
      <c r="F1117" s="57">
        <v>9.75</v>
      </c>
      <c r="G1117" s="57">
        <v>9.74</v>
      </c>
      <c r="H1117" s="57">
        <v>9.74</v>
      </c>
      <c r="I1117" s="57">
        <v>9.51</v>
      </c>
      <c r="J1117" s="57">
        <v>9.56</v>
      </c>
      <c r="K1117" s="57">
        <v>9.74</v>
      </c>
      <c r="L1117" s="57">
        <v>9.74</v>
      </c>
      <c r="M1117" s="57">
        <v>9.69</v>
      </c>
      <c r="N1117" s="57">
        <v>9.69</v>
      </c>
      <c r="O1117" s="63">
        <v>9.3749999999999997E-3</v>
      </c>
      <c r="P1117" s="57">
        <v>9</v>
      </c>
      <c r="Q1117" s="57">
        <v>18</v>
      </c>
      <c r="R1117" s="57">
        <v>63.4</v>
      </c>
      <c r="S1117" s="57">
        <v>9.6679999999999993</v>
      </c>
      <c r="T1117" s="57">
        <v>9.6485000000000003</v>
      </c>
      <c r="U1117" s="57">
        <v>9.7260000000000009</v>
      </c>
      <c r="V1117" s="57">
        <v>9.65</v>
      </c>
      <c r="W1117" s="57">
        <v>9.6315000000000008</v>
      </c>
      <c r="X1117" s="57">
        <v>9.7162000000000006</v>
      </c>
      <c r="Y1117" s="57">
        <v>9.6479999999999997</v>
      </c>
      <c r="Z1117" s="57">
        <v>9.6434999999999995</v>
      </c>
      <c r="AA1117" s="57">
        <v>9.7059999999999995</v>
      </c>
      <c r="AB1117" s="57"/>
      <c r="AC1117" s="57"/>
      <c r="AD1117" s="57">
        <v>10.199999999999999</v>
      </c>
      <c r="AE1117" s="57">
        <v>9.27</v>
      </c>
      <c r="AF1117" s="64">
        <v>26.949300000000001</v>
      </c>
      <c r="AG1117" s="64">
        <v>32.158999999999999</v>
      </c>
      <c r="AH1117" s="64">
        <v>28.6328</v>
      </c>
      <c r="AI1117" s="64">
        <v>30.983599999999999</v>
      </c>
      <c r="AJ1117" s="61">
        <v>0.4548611111111111</v>
      </c>
      <c r="AK1117" s="216">
        <v>50</v>
      </c>
      <c r="AL1117" s="62">
        <v>32.592251813292734</v>
      </c>
      <c r="AM1117" s="24" t="s">
        <v>7427</v>
      </c>
      <c r="AN1117" s="216" t="s">
        <v>6039</v>
      </c>
      <c r="AO1117" s="216" t="s">
        <v>5971</v>
      </c>
      <c r="AP1117" s="216" t="s">
        <v>6884</v>
      </c>
      <c r="AQ1117" s="216" t="s">
        <v>6900</v>
      </c>
      <c r="AR1117" s="216" t="s">
        <v>6886</v>
      </c>
      <c r="AS1117" s="24" t="s">
        <v>7429</v>
      </c>
      <c r="AT1117" s="24" t="s">
        <v>6630</v>
      </c>
      <c r="AU1117" s="24" t="s">
        <v>6017</v>
      </c>
      <c r="AV1117" s="24" t="s">
        <v>6518</v>
      </c>
      <c r="AW1117" s="24" t="s">
        <v>5979</v>
      </c>
      <c r="AX1117" s="24" t="s">
        <v>5979</v>
      </c>
      <c r="AY1117" s="24" t="s">
        <v>7795</v>
      </c>
      <c r="AZ1117" s="216" t="s">
        <v>8063</v>
      </c>
      <c r="BA1117" s="216" t="s">
        <v>6920</v>
      </c>
      <c r="BB1117" s="57" t="s">
        <v>6960</v>
      </c>
      <c r="BC1117" s="202"/>
      <c r="BD1117" s="24"/>
      <c r="BE1117" s="151"/>
      <c r="BG1117" s="151"/>
      <c r="BI1117" s="151"/>
      <c r="BL1117" s="152"/>
    </row>
    <row r="1118" spans="1:64" s="169" customFormat="1">
      <c r="A1118" s="24">
        <v>5263</v>
      </c>
      <c r="B1118" s="24" t="s">
        <v>1079</v>
      </c>
      <c r="C1118" s="57">
        <v>117</v>
      </c>
      <c r="D1118" s="57">
        <v>119.5</v>
      </c>
      <c r="E1118" s="57">
        <v>117</v>
      </c>
      <c r="F1118" s="57">
        <v>117.5</v>
      </c>
      <c r="G1118" s="57">
        <v>119.5</v>
      </c>
      <c r="H1118" s="57">
        <v>124</v>
      </c>
      <c r="I1118" s="57">
        <v>118</v>
      </c>
      <c r="J1118" s="57">
        <v>122</v>
      </c>
      <c r="K1118" s="57">
        <v>122.5</v>
      </c>
      <c r="L1118" s="57">
        <v>125.5</v>
      </c>
      <c r="M1118" s="57">
        <v>122.5</v>
      </c>
      <c r="N1118" s="57">
        <v>125</v>
      </c>
      <c r="O1118" s="63">
        <v>2.4590163934426201E-2</v>
      </c>
      <c r="P1118" s="57">
        <v>65</v>
      </c>
      <c r="Q1118" s="57">
        <v>276</v>
      </c>
      <c r="R1118" s="57">
        <v>198.15</v>
      </c>
      <c r="S1118" s="57">
        <v>116.7</v>
      </c>
      <c r="T1118" s="57">
        <v>121.9</v>
      </c>
      <c r="U1118" s="57">
        <v>130.8417</v>
      </c>
      <c r="V1118" s="57">
        <v>117.9</v>
      </c>
      <c r="W1118" s="57">
        <v>121.425</v>
      </c>
      <c r="X1118" s="57">
        <v>130.7167</v>
      </c>
      <c r="Y1118" s="57">
        <v>119.7</v>
      </c>
      <c r="Z1118" s="57">
        <v>120.97499999999999</v>
      </c>
      <c r="AA1118" s="57">
        <v>130.5333</v>
      </c>
      <c r="AB1118" s="57">
        <v>155.5</v>
      </c>
      <c r="AC1118" s="57">
        <v>97.8</v>
      </c>
      <c r="AD1118" s="57">
        <v>134</v>
      </c>
      <c r="AE1118" s="57">
        <v>111</v>
      </c>
      <c r="AF1118" s="64">
        <v>62.3827</v>
      </c>
      <c r="AG1118" s="64">
        <v>47.169800000000002</v>
      </c>
      <c r="AH1118" s="64">
        <v>73.772400000000005</v>
      </c>
      <c r="AI1118" s="64">
        <v>56.037300000000002</v>
      </c>
      <c r="AJ1118" s="61">
        <v>0.4548611111111111</v>
      </c>
      <c r="AK1118" s="216">
        <v>100</v>
      </c>
      <c r="AL1118" s="62">
        <v>140.93404028122799</v>
      </c>
      <c r="AM1118" s="24" t="s">
        <v>8101</v>
      </c>
      <c r="AN1118" s="216" t="s">
        <v>6009</v>
      </c>
      <c r="AO1118" s="216" t="s">
        <v>5961</v>
      </c>
      <c r="AP1118" s="216" t="s">
        <v>6884</v>
      </c>
      <c r="AQ1118" s="216" t="s">
        <v>6900</v>
      </c>
      <c r="AR1118" s="216" t="s">
        <v>6886</v>
      </c>
      <c r="AS1118" s="24" t="s">
        <v>5474</v>
      </c>
      <c r="AT1118" s="24" t="s">
        <v>6492</v>
      </c>
      <c r="AU1118" s="24" t="s">
        <v>6016</v>
      </c>
      <c r="AV1118" s="24" t="s">
        <v>6055</v>
      </c>
      <c r="AW1118" s="24" t="s">
        <v>5990</v>
      </c>
      <c r="AX1118" s="24" t="s">
        <v>5979</v>
      </c>
      <c r="AY1118" s="24" t="s">
        <v>8046</v>
      </c>
      <c r="AZ1118" s="216" t="s">
        <v>7265</v>
      </c>
      <c r="BA1118" s="216" t="s">
        <v>7067</v>
      </c>
      <c r="BB1118" s="57" t="s">
        <v>5474</v>
      </c>
      <c r="BC1118" s="202"/>
      <c r="BD1118" s="24"/>
      <c r="BE1118" s="151"/>
      <c r="BG1118" s="151"/>
      <c r="BI1118" s="151"/>
      <c r="BL1118" s="152"/>
    </row>
    <row r="1119" spans="1:64" s="169" customFormat="1">
      <c r="A1119" s="24">
        <v>5269</v>
      </c>
      <c r="B1119" s="24" t="s">
        <v>1081</v>
      </c>
      <c r="C1119" s="57">
        <v>1885</v>
      </c>
      <c r="D1119" s="57">
        <v>1920</v>
      </c>
      <c r="E1119" s="57">
        <v>1865</v>
      </c>
      <c r="F1119" s="57">
        <v>1875</v>
      </c>
      <c r="G1119" s="57">
        <v>1905</v>
      </c>
      <c r="H1119" s="57">
        <v>1985</v>
      </c>
      <c r="I1119" s="57">
        <v>1900</v>
      </c>
      <c r="J1119" s="57">
        <v>1900</v>
      </c>
      <c r="K1119" s="57">
        <v>1935</v>
      </c>
      <c r="L1119" s="57">
        <v>1970</v>
      </c>
      <c r="M1119" s="57">
        <v>1910</v>
      </c>
      <c r="N1119" s="57">
        <v>1960</v>
      </c>
      <c r="O1119" s="63">
        <v>3.1578947368420998E-2</v>
      </c>
      <c r="P1119" s="57">
        <v>198</v>
      </c>
      <c r="Q1119" s="57">
        <v>613</v>
      </c>
      <c r="R1119" s="57">
        <v>817.8</v>
      </c>
      <c r="S1119" s="57">
        <v>1828</v>
      </c>
      <c r="T1119" s="57">
        <v>1942</v>
      </c>
      <c r="U1119" s="57">
        <v>1675.4167</v>
      </c>
      <c r="V1119" s="57">
        <v>1848</v>
      </c>
      <c r="W1119" s="57">
        <v>1944</v>
      </c>
      <c r="X1119" s="57">
        <v>1681.9167</v>
      </c>
      <c r="Y1119" s="57">
        <v>1874</v>
      </c>
      <c r="Z1119" s="57">
        <v>1946.25</v>
      </c>
      <c r="AA1119" s="57">
        <v>1689.8333</v>
      </c>
      <c r="AB1119" s="57">
        <v>2280</v>
      </c>
      <c r="AC1119" s="57">
        <v>955</v>
      </c>
      <c r="AD1119" s="57">
        <v>2280</v>
      </c>
      <c r="AE1119" s="57">
        <v>1740</v>
      </c>
      <c r="AF1119" s="64">
        <v>45.667400000000001</v>
      </c>
      <c r="AG1119" s="64">
        <v>34.398099999999999</v>
      </c>
      <c r="AH1119" s="64">
        <v>59.778300000000002</v>
      </c>
      <c r="AI1119" s="64">
        <v>42.858199999999997</v>
      </c>
      <c r="AJ1119" s="61">
        <v>0.4548611111111111</v>
      </c>
      <c r="AK1119" s="216">
        <v>200</v>
      </c>
      <c r="AL1119" s="62">
        <v>393.80800016598289</v>
      </c>
      <c r="AM1119" s="24" t="s">
        <v>6841</v>
      </c>
      <c r="AN1119" s="216" t="s">
        <v>6009</v>
      </c>
      <c r="AO1119" s="216" t="s">
        <v>5961</v>
      </c>
      <c r="AP1119" s="216" t="s">
        <v>6908</v>
      </c>
      <c r="AQ1119" s="216" t="s">
        <v>6900</v>
      </c>
      <c r="AR1119" s="216" t="s">
        <v>6886</v>
      </c>
      <c r="AS1119" s="24" t="s">
        <v>5474</v>
      </c>
      <c r="AT1119" s="24" t="s">
        <v>6029</v>
      </c>
      <c r="AU1119" s="24" t="s">
        <v>6200</v>
      </c>
      <c r="AV1119" s="24" t="s">
        <v>6016</v>
      </c>
      <c r="AW1119" s="24" t="s">
        <v>5990</v>
      </c>
      <c r="AX1119" s="24" t="s">
        <v>5986</v>
      </c>
      <c r="AY1119" s="24" t="s">
        <v>8102</v>
      </c>
      <c r="AZ1119" s="216" t="s">
        <v>7141</v>
      </c>
      <c r="BA1119" s="216" t="s">
        <v>7740</v>
      </c>
      <c r="BB1119" s="57" t="s">
        <v>6903</v>
      </c>
      <c r="BC1119" s="202"/>
      <c r="BD1119" s="24"/>
      <c r="BE1119" s="151"/>
      <c r="BG1119" s="151"/>
      <c r="BI1119" s="151"/>
      <c r="BL1119" s="152"/>
    </row>
    <row r="1120" spans="1:64" s="169" customFormat="1">
      <c r="A1120" s="24">
        <v>5272</v>
      </c>
      <c r="B1120" s="24" t="s">
        <v>1082</v>
      </c>
      <c r="C1120" s="57">
        <v>34.799999999999997</v>
      </c>
      <c r="D1120" s="57">
        <v>35.200000000000003</v>
      </c>
      <c r="E1120" s="57">
        <v>33.65</v>
      </c>
      <c r="F1120" s="57">
        <v>34.549999999999997</v>
      </c>
      <c r="G1120" s="57">
        <v>35.5</v>
      </c>
      <c r="H1120" s="57">
        <v>35.549999999999997</v>
      </c>
      <c r="I1120" s="57">
        <v>33.549999999999997</v>
      </c>
      <c r="J1120" s="57">
        <v>33.9</v>
      </c>
      <c r="K1120" s="57">
        <v>34.299999999999997</v>
      </c>
      <c r="L1120" s="57">
        <v>37.25</v>
      </c>
      <c r="M1120" s="57">
        <v>34.299999999999997</v>
      </c>
      <c r="N1120" s="57">
        <v>36.700000000000003</v>
      </c>
      <c r="O1120" s="63">
        <v>8.2595870206489605E-2</v>
      </c>
      <c r="P1120" s="57">
        <v>1775</v>
      </c>
      <c r="Q1120" s="57">
        <v>1031</v>
      </c>
      <c r="R1120" s="57">
        <v>4381.55</v>
      </c>
      <c r="S1120" s="57">
        <v>33.44</v>
      </c>
      <c r="T1120" s="57">
        <v>36.895000000000003</v>
      </c>
      <c r="U1120" s="57">
        <v>34.3842</v>
      </c>
      <c r="V1120" s="57">
        <v>33.65</v>
      </c>
      <c r="W1120" s="57">
        <v>36.81</v>
      </c>
      <c r="X1120" s="57">
        <v>34.431699999999999</v>
      </c>
      <c r="Y1120" s="57">
        <v>34.130000000000003</v>
      </c>
      <c r="Z1120" s="57">
        <v>36.954999999999998</v>
      </c>
      <c r="AA1120" s="57">
        <v>34.51</v>
      </c>
      <c r="AB1120" s="57">
        <v>46.9</v>
      </c>
      <c r="AC1120" s="57">
        <v>16.45</v>
      </c>
      <c r="AD1120" s="57">
        <v>45.4</v>
      </c>
      <c r="AE1120" s="57">
        <v>31.15</v>
      </c>
      <c r="AF1120" s="64">
        <v>31.375499999999999</v>
      </c>
      <c r="AG1120" s="64">
        <v>25.1722</v>
      </c>
      <c r="AH1120" s="64">
        <v>47.535699999999999</v>
      </c>
      <c r="AI1120" s="64">
        <v>32.6267</v>
      </c>
      <c r="AJ1120" s="61">
        <v>0.4548611111111111</v>
      </c>
      <c r="AK1120" s="216">
        <v>2000</v>
      </c>
      <c r="AL1120" s="62">
        <v>3321.2858569828677</v>
      </c>
      <c r="AM1120" s="24" t="s">
        <v>6157</v>
      </c>
      <c r="AN1120" s="216" t="s">
        <v>6009</v>
      </c>
      <c r="AO1120" s="216" t="s">
        <v>5971</v>
      </c>
      <c r="AP1120" s="216" t="s">
        <v>6908</v>
      </c>
      <c r="AQ1120" s="216" t="s">
        <v>6885</v>
      </c>
      <c r="AR1120" s="216" t="s">
        <v>6886</v>
      </c>
      <c r="AS1120" s="24" t="s">
        <v>5474</v>
      </c>
      <c r="AT1120" s="24" t="s">
        <v>5975</v>
      </c>
      <c r="AU1120" s="24" t="s">
        <v>5964</v>
      </c>
      <c r="AV1120" s="24" t="s">
        <v>6013</v>
      </c>
      <c r="AW1120" s="24" t="s">
        <v>5990</v>
      </c>
      <c r="AX1120" s="24" t="s">
        <v>5979</v>
      </c>
      <c r="AY1120" s="24" t="s">
        <v>7559</v>
      </c>
      <c r="AZ1120" s="216" t="s">
        <v>8103</v>
      </c>
      <c r="BA1120" s="216" t="s">
        <v>7224</v>
      </c>
      <c r="BB1120" s="57" t="s">
        <v>6994</v>
      </c>
      <c r="BC1120" s="202"/>
      <c r="BD1120" s="24"/>
      <c r="BE1120" s="151"/>
      <c r="BG1120" s="151"/>
      <c r="BI1120" s="151"/>
      <c r="BL1120" s="152"/>
    </row>
    <row r="1121" spans="1:64" s="169" customFormat="1">
      <c r="A1121" s="24">
        <v>5274</v>
      </c>
      <c r="B1121" s="24" t="s">
        <v>1083</v>
      </c>
      <c r="C1121" s="57">
        <v>2215</v>
      </c>
      <c r="D1121" s="57">
        <v>2220</v>
      </c>
      <c r="E1121" s="57">
        <v>2130</v>
      </c>
      <c r="F1121" s="57">
        <v>2130</v>
      </c>
      <c r="G1121" s="57">
        <v>2155</v>
      </c>
      <c r="H1121" s="57">
        <v>2160</v>
      </c>
      <c r="I1121" s="57">
        <v>2100</v>
      </c>
      <c r="J1121" s="57">
        <v>2100</v>
      </c>
      <c r="K1121" s="57">
        <v>2100</v>
      </c>
      <c r="L1121" s="57">
        <v>2110</v>
      </c>
      <c r="M1121" s="57">
        <v>2100</v>
      </c>
      <c r="N1121" s="57">
        <v>2110</v>
      </c>
      <c r="O1121" s="63">
        <v>4.7619047619047597E-3</v>
      </c>
      <c r="P1121" s="57">
        <v>3</v>
      </c>
      <c r="Q1121" s="57">
        <v>71</v>
      </c>
      <c r="R1121" s="57">
        <v>179.9</v>
      </c>
      <c r="S1121" s="57">
        <v>2069</v>
      </c>
      <c r="T1121" s="57">
        <v>2175.25</v>
      </c>
      <c r="U1121" s="57">
        <v>2196.75</v>
      </c>
      <c r="V1121" s="57">
        <v>2096</v>
      </c>
      <c r="W1121" s="57">
        <v>2158.25</v>
      </c>
      <c r="X1121" s="57">
        <v>2194.75</v>
      </c>
      <c r="Y1121" s="57">
        <v>2118</v>
      </c>
      <c r="Z1121" s="57">
        <v>2150</v>
      </c>
      <c r="AA1121" s="57">
        <v>2192.8332999999998</v>
      </c>
      <c r="AB1121" s="57">
        <v>2525</v>
      </c>
      <c r="AC1121" s="57">
        <v>1115</v>
      </c>
      <c r="AD1121" s="57">
        <v>2385</v>
      </c>
      <c r="AE1121" s="57">
        <v>1920</v>
      </c>
      <c r="AF1121" s="64">
        <v>55.768700000000003</v>
      </c>
      <c r="AG1121" s="64">
        <v>45.2455</v>
      </c>
      <c r="AH1121" s="64">
        <v>57.944200000000002</v>
      </c>
      <c r="AI1121" s="64">
        <v>49.478400000000001</v>
      </c>
      <c r="AJ1121" s="61">
        <v>0.4548611111111111</v>
      </c>
      <c r="AK1121" s="216">
        <v>50</v>
      </c>
      <c r="AL1121" s="62">
        <v>10.864083937764246</v>
      </c>
      <c r="AM1121" s="24" t="s">
        <v>6551</v>
      </c>
      <c r="AN1121" s="216" t="s">
        <v>6009</v>
      </c>
      <c r="AO1121" s="216" t="s">
        <v>5961</v>
      </c>
      <c r="AP1121" s="216" t="s">
        <v>6884</v>
      </c>
      <c r="AQ1121" s="216" t="s">
        <v>6885</v>
      </c>
      <c r="AR1121" s="216" t="s">
        <v>6916</v>
      </c>
      <c r="AS1121" s="24" t="s">
        <v>5474</v>
      </c>
      <c r="AT1121" s="24" t="s">
        <v>6004</v>
      </c>
      <c r="AU1121" s="24" t="s">
        <v>6336</v>
      </c>
      <c r="AV1121" s="24" t="s">
        <v>6493</v>
      </c>
      <c r="AW1121" s="24" t="s">
        <v>5979</v>
      </c>
      <c r="AX1121" s="24" t="s">
        <v>5979</v>
      </c>
      <c r="AY1121" s="24" t="s">
        <v>6978</v>
      </c>
      <c r="AZ1121" s="216" t="s">
        <v>7183</v>
      </c>
      <c r="BA1121" s="216" t="s">
        <v>6980</v>
      </c>
      <c r="BB1121" s="57" t="s">
        <v>5474</v>
      </c>
      <c r="BC1121" s="202"/>
      <c r="BD1121" s="24"/>
      <c r="BE1121" s="151"/>
      <c r="BG1121" s="151"/>
      <c r="BI1121" s="151"/>
      <c r="BL1121" s="152"/>
    </row>
    <row r="1122" spans="1:64" s="169" customFormat="1">
      <c r="A1122" s="24">
        <v>5277</v>
      </c>
      <c r="B1122" s="24" t="s">
        <v>3461</v>
      </c>
      <c r="C1122" s="57">
        <v>22.2</v>
      </c>
      <c r="D1122" s="57">
        <v>22.2</v>
      </c>
      <c r="E1122" s="57">
        <v>21.7</v>
      </c>
      <c r="F1122" s="57">
        <v>21.7</v>
      </c>
      <c r="G1122" s="57">
        <v>21.6</v>
      </c>
      <c r="H1122" s="57">
        <v>22</v>
      </c>
      <c r="I1122" s="57">
        <v>21.6</v>
      </c>
      <c r="J1122" s="57">
        <v>21.8</v>
      </c>
      <c r="K1122" s="57">
        <v>22</v>
      </c>
      <c r="L1122" s="57">
        <v>22.3</v>
      </c>
      <c r="M1122" s="57">
        <v>22</v>
      </c>
      <c r="N1122" s="57">
        <v>22.2</v>
      </c>
      <c r="O1122" s="63">
        <v>1.2311901504787901E-2</v>
      </c>
      <c r="P1122" s="57">
        <v>25</v>
      </c>
      <c r="Q1122" s="57">
        <v>17</v>
      </c>
      <c r="R1122" s="57">
        <v>758.95</v>
      </c>
      <c r="S1122" s="57">
        <v>21.82</v>
      </c>
      <c r="T1122" s="57">
        <v>21.967500000000001</v>
      </c>
      <c r="U1122" s="57">
        <v>22.094999999999999</v>
      </c>
      <c r="V1122" s="57">
        <v>21.79</v>
      </c>
      <c r="W1122" s="57">
        <v>21.982500000000002</v>
      </c>
      <c r="X1122" s="57">
        <v>22.090800000000002</v>
      </c>
      <c r="Y1122" s="57">
        <v>21.81</v>
      </c>
      <c r="Z1122" s="57">
        <v>22.035</v>
      </c>
      <c r="AA1122" s="57">
        <v>22.085799999999999</v>
      </c>
      <c r="AB1122" s="57"/>
      <c r="AC1122" s="57"/>
      <c r="AD1122" s="57">
        <v>23.95</v>
      </c>
      <c r="AE1122" s="57">
        <v>21.25</v>
      </c>
      <c r="AF1122" s="64">
        <v>21.2988</v>
      </c>
      <c r="AG1122" s="64">
        <v>21.444299999999998</v>
      </c>
      <c r="AH1122" s="64">
        <v>34.489100000000001</v>
      </c>
      <c r="AI1122" s="64">
        <v>25.7926</v>
      </c>
      <c r="AJ1122" s="61">
        <v>0.4548611111111111</v>
      </c>
      <c r="AK1122" s="216">
        <v>50</v>
      </c>
      <c r="AL1122" s="62">
        <v>90.534032814702044</v>
      </c>
      <c r="AM1122" s="24" t="s">
        <v>8104</v>
      </c>
      <c r="AN1122" s="216" t="s">
        <v>5981</v>
      </c>
      <c r="AO1122" s="216" t="s">
        <v>5971</v>
      </c>
      <c r="AP1122" s="216" t="s">
        <v>6908</v>
      </c>
      <c r="AQ1122" s="216" t="s">
        <v>6900</v>
      </c>
      <c r="AR1122" s="216" t="s">
        <v>6886</v>
      </c>
      <c r="AS1122" s="24" t="s">
        <v>6989</v>
      </c>
      <c r="AT1122" s="24" t="s">
        <v>6527</v>
      </c>
      <c r="AU1122" s="24" t="s">
        <v>6055</v>
      </c>
      <c r="AV1122" s="24" t="s">
        <v>6055</v>
      </c>
      <c r="AW1122" s="24" t="s">
        <v>5991</v>
      </c>
      <c r="AX1122" s="24" t="s">
        <v>5979</v>
      </c>
      <c r="AY1122" s="24" t="s">
        <v>7442</v>
      </c>
      <c r="AZ1122" s="216" t="s">
        <v>8105</v>
      </c>
      <c r="BA1122" s="216" t="s">
        <v>6930</v>
      </c>
      <c r="BB1122" s="57" t="s">
        <v>6925</v>
      </c>
      <c r="BC1122" s="202"/>
      <c r="BD1122" s="24"/>
      <c r="BE1122" s="151"/>
      <c r="BG1122" s="151"/>
      <c r="BI1122" s="151"/>
      <c r="BL1122" s="152"/>
    </row>
    <row r="1123" spans="1:64" s="169" customFormat="1">
      <c r="A1123" s="24">
        <v>5278</v>
      </c>
      <c r="B1123" s="24" t="s">
        <v>1085</v>
      </c>
      <c r="C1123" s="57">
        <v>168</v>
      </c>
      <c r="D1123" s="57">
        <v>169.5</v>
      </c>
      <c r="E1123" s="57">
        <v>167</v>
      </c>
      <c r="F1123" s="57">
        <v>168</v>
      </c>
      <c r="G1123" s="57">
        <v>168.5</v>
      </c>
      <c r="H1123" s="57">
        <v>169.5</v>
      </c>
      <c r="I1123" s="57">
        <v>168</v>
      </c>
      <c r="J1123" s="57">
        <v>169.5</v>
      </c>
      <c r="K1123" s="57">
        <v>170</v>
      </c>
      <c r="L1123" s="57">
        <v>172.5</v>
      </c>
      <c r="M1123" s="57">
        <v>170</v>
      </c>
      <c r="N1123" s="57">
        <v>170</v>
      </c>
      <c r="O1123" s="63">
        <v>2.9498525073746299E-3</v>
      </c>
      <c r="P1123" s="57">
        <v>17</v>
      </c>
      <c r="Q1123" s="57">
        <v>14</v>
      </c>
      <c r="R1123" s="57">
        <v>17.5</v>
      </c>
      <c r="S1123" s="57">
        <v>168.4</v>
      </c>
      <c r="T1123" s="57">
        <v>167.4</v>
      </c>
      <c r="U1123" s="57">
        <v>163.1293</v>
      </c>
      <c r="V1123" s="57">
        <v>168.5</v>
      </c>
      <c r="W1123" s="57">
        <v>167.55</v>
      </c>
      <c r="X1123" s="57">
        <v>163.31899999999999</v>
      </c>
      <c r="Y1123" s="57">
        <v>168.5</v>
      </c>
      <c r="Z1123" s="57">
        <v>167.8</v>
      </c>
      <c r="AA1123" s="57">
        <v>163.43219999999999</v>
      </c>
      <c r="AB1123" s="57">
        <v>177.5</v>
      </c>
      <c r="AC1123" s="57">
        <v>109</v>
      </c>
      <c r="AD1123" s="57">
        <v>172.5</v>
      </c>
      <c r="AE1123" s="57">
        <v>163</v>
      </c>
      <c r="AF1123" s="64">
        <v>32.5197</v>
      </c>
      <c r="AG1123" s="64">
        <v>37.952500000000001</v>
      </c>
      <c r="AH1123" s="64">
        <v>39.861600000000003</v>
      </c>
      <c r="AI1123" s="64">
        <v>38.588900000000002</v>
      </c>
      <c r="AJ1123" s="61">
        <v>0.4548611111111111</v>
      </c>
      <c r="AK1123" s="216">
        <v>50</v>
      </c>
      <c r="AL1123" s="62">
        <v>61.563142313997389</v>
      </c>
      <c r="AM1123" s="24" t="s">
        <v>6733</v>
      </c>
      <c r="AN1123" s="216" t="s">
        <v>5981</v>
      </c>
      <c r="AO1123" s="216" t="s">
        <v>5971</v>
      </c>
      <c r="AP1123" s="216" t="s">
        <v>6908</v>
      </c>
      <c r="AQ1123" s="216" t="s">
        <v>6900</v>
      </c>
      <c r="AR1123" s="216" t="s">
        <v>6886</v>
      </c>
      <c r="AS1123" s="24" t="s">
        <v>7034</v>
      </c>
      <c r="AT1123" s="24" t="s">
        <v>6121</v>
      </c>
      <c r="AU1123" s="24" t="s">
        <v>6126</v>
      </c>
      <c r="AV1123" s="24" t="s">
        <v>6122</v>
      </c>
      <c r="AW1123" s="24" t="s">
        <v>6159</v>
      </c>
      <c r="AX1123" s="24" t="s">
        <v>5979</v>
      </c>
      <c r="AY1123" s="24" t="s">
        <v>6935</v>
      </c>
      <c r="AZ1123" s="216" t="s">
        <v>7646</v>
      </c>
      <c r="BA1123" s="216" t="s">
        <v>6987</v>
      </c>
      <c r="BB1123" s="57" t="s">
        <v>5474</v>
      </c>
      <c r="BC1123" s="202"/>
      <c r="BD1123" s="24"/>
      <c r="BE1123" s="151"/>
      <c r="BG1123" s="151"/>
      <c r="BI1123" s="151"/>
      <c r="BL1123" s="152"/>
    </row>
    <row r="1124" spans="1:64" s="169" customFormat="1">
      <c r="A1124" s="24">
        <v>5281</v>
      </c>
      <c r="B1124" s="24" t="s">
        <v>1086</v>
      </c>
      <c r="C1124" s="57">
        <v>22.25</v>
      </c>
      <c r="D1124" s="57">
        <v>22.45</v>
      </c>
      <c r="E1124" s="57">
        <v>22</v>
      </c>
      <c r="F1124" s="57">
        <v>22</v>
      </c>
      <c r="G1124" s="57">
        <v>22</v>
      </c>
      <c r="H1124" s="57">
        <v>22.1</v>
      </c>
      <c r="I1124" s="57">
        <v>21.6</v>
      </c>
      <c r="J1124" s="57">
        <v>21.6</v>
      </c>
      <c r="K1124" s="57">
        <v>22.5</v>
      </c>
      <c r="L1124" s="57">
        <v>22.5</v>
      </c>
      <c r="M1124" s="57">
        <v>22.5</v>
      </c>
      <c r="N1124" s="57">
        <v>22.5</v>
      </c>
      <c r="O1124" s="63">
        <v>4.1666666666666602E-2</v>
      </c>
      <c r="P1124" s="57">
        <v>1</v>
      </c>
      <c r="Q1124" s="57">
        <v>12</v>
      </c>
      <c r="R1124" s="57">
        <v>16.368400000000001</v>
      </c>
      <c r="S1124" s="57">
        <v>22.037500000000001</v>
      </c>
      <c r="T1124" s="57">
        <v>23.3474</v>
      </c>
      <c r="U1124" s="57">
        <v>23.121200000000002</v>
      </c>
      <c r="V1124" s="57">
        <v>21.837499999999999</v>
      </c>
      <c r="W1124" s="57">
        <v>23.226299999999998</v>
      </c>
      <c r="X1124" s="57">
        <v>23.094100000000001</v>
      </c>
      <c r="Y1124" s="57">
        <v>21.97</v>
      </c>
      <c r="Z1124" s="57">
        <v>23.131599999999999</v>
      </c>
      <c r="AA1124" s="57">
        <v>23.085599999999999</v>
      </c>
      <c r="AB1124" s="57">
        <v>31.15</v>
      </c>
      <c r="AC1124" s="57">
        <v>21.05</v>
      </c>
      <c r="AD1124" s="57">
        <v>24.95</v>
      </c>
      <c r="AE1124" s="57">
        <v>21.6</v>
      </c>
      <c r="AF1124" s="64">
        <v>6.7356999999999996</v>
      </c>
      <c r="AG1124" s="64">
        <v>9.3374000000000006</v>
      </c>
      <c r="AH1124" s="64">
        <v>17.533999999999999</v>
      </c>
      <c r="AI1124" s="64">
        <v>12.069599999999999</v>
      </c>
      <c r="AJ1124" s="61">
        <v>0.4548611111111111</v>
      </c>
      <c r="AK1124" s="216">
        <v>50</v>
      </c>
      <c r="AL1124" s="62">
        <v>3.6213613125880819</v>
      </c>
      <c r="AM1124" s="24" t="s">
        <v>7691</v>
      </c>
      <c r="AN1124" s="216" t="s">
        <v>6337</v>
      </c>
      <c r="AO1124" s="216" t="s">
        <v>6047</v>
      </c>
      <c r="AP1124" s="216" t="s">
        <v>6884</v>
      </c>
      <c r="AQ1124" s="216" t="s">
        <v>6885</v>
      </c>
      <c r="AR1124" s="216" t="s">
        <v>6886</v>
      </c>
      <c r="AS1124" s="24" t="s">
        <v>6965</v>
      </c>
      <c r="AT1124" s="24" t="s">
        <v>6130</v>
      </c>
      <c r="AU1124" s="24" t="s">
        <v>6130</v>
      </c>
      <c r="AV1124" s="24" t="s">
        <v>6577</v>
      </c>
      <c r="AW1124" s="24" t="s">
        <v>5979</v>
      </c>
      <c r="AX1124" s="24" t="s">
        <v>5979</v>
      </c>
      <c r="AY1124" s="24" t="s">
        <v>8106</v>
      </c>
      <c r="AZ1124" s="216" t="s">
        <v>6919</v>
      </c>
      <c r="BA1124" s="216" t="s">
        <v>6967</v>
      </c>
      <c r="BB1124" s="57" t="s">
        <v>6898</v>
      </c>
      <c r="BC1124" s="202"/>
      <c r="BD1124" s="24"/>
      <c r="BE1124" s="151"/>
      <c r="BG1124" s="151"/>
      <c r="BI1124" s="151"/>
      <c r="BL1124" s="152"/>
    </row>
    <row r="1125" spans="1:64" s="169" customFormat="1">
      <c r="A1125" s="24">
        <v>5283</v>
      </c>
      <c r="B1125" s="24" t="s">
        <v>3465</v>
      </c>
      <c r="C1125" s="57">
        <v>115</v>
      </c>
      <c r="D1125" s="57">
        <v>115.5</v>
      </c>
      <c r="E1125" s="57">
        <v>114.5</v>
      </c>
      <c r="F1125" s="57">
        <v>115.5</v>
      </c>
      <c r="G1125" s="57">
        <v>115.5</v>
      </c>
      <c r="H1125" s="57">
        <v>116</v>
      </c>
      <c r="I1125" s="57">
        <v>115.5</v>
      </c>
      <c r="J1125" s="57">
        <v>116</v>
      </c>
      <c r="K1125" s="57">
        <v>116.5</v>
      </c>
      <c r="L1125" s="57">
        <v>118</v>
      </c>
      <c r="M1125" s="57">
        <v>116.5</v>
      </c>
      <c r="N1125" s="57">
        <v>117.5</v>
      </c>
      <c r="O1125" s="63">
        <v>1.29310344827586E-2</v>
      </c>
      <c r="P1125" s="57">
        <v>71</v>
      </c>
      <c r="Q1125" s="57">
        <v>74</v>
      </c>
      <c r="R1125" s="57">
        <v>91.7</v>
      </c>
      <c r="S1125" s="57">
        <v>115.1</v>
      </c>
      <c r="T1125" s="57">
        <v>115.3</v>
      </c>
      <c r="U1125" s="57">
        <v>118.4833</v>
      </c>
      <c r="V1125" s="57">
        <v>115.2</v>
      </c>
      <c r="W1125" s="57">
        <v>115.35</v>
      </c>
      <c r="X1125" s="57">
        <v>118.4417</v>
      </c>
      <c r="Y1125" s="57">
        <v>115.6</v>
      </c>
      <c r="Z1125" s="57">
        <v>115.52500000000001</v>
      </c>
      <c r="AA1125" s="57">
        <v>118.4083</v>
      </c>
      <c r="AB1125" s="57">
        <v>148</v>
      </c>
      <c r="AC1125" s="57">
        <v>100</v>
      </c>
      <c r="AD1125" s="57">
        <v>119</v>
      </c>
      <c r="AE1125" s="57">
        <v>113.5</v>
      </c>
      <c r="AF1125" s="64">
        <v>34.572600000000001</v>
      </c>
      <c r="AG1125" s="64">
        <v>35.232500000000002</v>
      </c>
      <c r="AH1125" s="64">
        <v>47.290799999999997</v>
      </c>
      <c r="AI1125" s="64">
        <v>39.251899999999999</v>
      </c>
      <c r="AJ1125" s="61">
        <v>0.4548611111111111</v>
      </c>
      <c r="AK1125" s="216">
        <v>100</v>
      </c>
      <c r="AL1125" s="62">
        <v>153.94333630718751</v>
      </c>
      <c r="AM1125" s="24" t="s">
        <v>8107</v>
      </c>
      <c r="AN1125" s="216" t="s">
        <v>5981</v>
      </c>
      <c r="AO1125" s="216" t="s">
        <v>5971</v>
      </c>
      <c r="AP1125" s="216" t="s">
        <v>6884</v>
      </c>
      <c r="AQ1125" s="216" t="s">
        <v>6900</v>
      </c>
      <c r="AR1125" s="216" t="s">
        <v>6886</v>
      </c>
      <c r="AS1125" s="24" t="s">
        <v>6927</v>
      </c>
      <c r="AT1125" s="24" t="s">
        <v>6126</v>
      </c>
      <c r="AU1125" s="24" t="s">
        <v>6493</v>
      </c>
      <c r="AV1125" s="24" t="s">
        <v>6055</v>
      </c>
      <c r="AW1125" s="24" t="s">
        <v>5991</v>
      </c>
      <c r="AX1125" s="24" t="s">
        <v>5979</v>
      </c>
      <c r="AY1125" s="24" t="s">
        <v>7014</v>
      </c>
      <c r="AZ1125" s="216" t="s">
        <v>7646</v>
      </c>
      <c r="BA1125" s="216" t="s">
        <v>7012</v>
      </c>
      <c r="BB1125" s="57" t="s">
        <v>5474</v>
      </c>
      <c r="BC1125" s="202"/>
      <c r="BD1125" s="24"/>
      <c r="BE1125" s="151"/>
      <c r="BG1125" s="151"/>
      <c r="BI1125" s="151"/>
      <c r="BL1125" s="152"/>
    </row>
    <row r="1126" spans="1:64" s="169" customFormat="1">
      <c r="A1126" s="24">
        <v>5284</v>
      </c>
      <c r="B1126" s="24" t="s">
        <v>1087</v>
      </c>
      <c r="C1126" s="57">
        <v>41.1</v>
      </c>
      <c r="D1126" s="57">
        <v>42.4</v>
      </c>
      <c r="E1126" s="57">
        <v>40.4</v>
      </c>
      <c r="F1126" s="57">
        <v>42.4</v>
      </c>
      <c r="G1126" s="57">
        <v>41.3</v>
      </c>
      <c r="H1126" s="57">
        <v>41.95</v>
      </c>
      <c r="I1126" s="57">
        <v>41.05</v>
      </c>
      <c r="J1126" s="57">
        <v>41.2</v>
      </c>
      <c r="K1126" s="57">
        <v>42</v>
      </c>
      <c r="L1126" s="57">
        <v>43.5</v>
      </c>
      <c r="M1126" s="57">
        <v>42</v>
      </c>
      <c r="N1126" s="57">
        <v>43.5</v>
      </c>
      <c r="O1126" s="63">
        <v>5.5825242718446501E-2</v>
      </c>
      <c r="P1126" s="57">
        <v>9</v>
      </c>
      <c r="Q1126" s="57">
        <v>8</v>
      </c>
      <c r="R1126" s="57">
        <v>13.95</v>
      </c>
      <c r="S1126" s="57">
        <v>41.69</v>
      </c>
      <c r="T1126" s="57">
        <v>43.17</v>
      </c>
      <c r="U1126" s="57">
        <v>43.76</v>
      </c>
      <c r="V1126" s="57">
        <v>41.7</v>
      </c>
      <c r="W1126" s="57">
        <v>42.984999999999999</v>
      </c>
      <c r="X1126" s="57">
        <v>43.734200000000001</v>
      </c>
      <c r="Y1126" s="57">
        <v>41.97</v>
      </c>
      <c r="Z1126" s="57">
        <v>42.922499999999999</v>
      </c>
      <c r="AA1126" s="57">
        <v>43.745800000000003</v>
      </c>
      <c r="AB1126" s="57">
        <v>50</v>
      </c>
      <c r="AC1126" s="57">
        <v>33</v>
      </c>
      <c r="AD1126" s="57">
        <v>44.8</v>
      </c>
      <c r="AE1126" s="57">
        <v>40</v>
      </c>
      <c r="AF1126" s="64">
        <v>40.386499999999998</v>
      </c>
      <c r="AG1126" s="64">
        <v>31.4709</v>
      </c>
      <c r="AH1126" s="64">
        <v>60.2577</v>
      </c>
      <c r="AI1126" s="64">
        <v>41.066499999999998</v>
      </c>
      <c r="AJ1126" s="61">
        <v>0.4548611111111111</v>
      </c>
      <c r="AK1126" s="216">
        <v>50</v>
      </c>
      <c r="AL1126" s="62">
        <v>32.592251813292734</v>
      </c>
      <c r="AM1126" s="24" t="s">
        <v>8108</v>
      </c>
      <c r="AN1126" s="216" t="s">
        <v>6009</v>
      </c>
      <c r="AO1126" s="216" t="s">
        <v>5961</v>
      </c>
      <c r="AP1126" s="216" t="s">
        <v>6884</v>
      </c>
      <c r="AQ1126" s="216" t="s">
        <v>6900</v>
      </c>
      <c r="AR1126" s="216" t="s">
        <v>6886</v>
      </c>
      <c r="AS1126" s="24" t="s">
        <v>6887</v>
      </c>
      <c r="AT1126" s="24" t="s">
        <v>6254</v>
      </c>
      <c r="AU1126" s="24" t="s">
        <v>6347</v>
      </c>
      <c r="AV1126" s="24" t="s">
        <v>6255</v>
      </c>
      <c r="AW1126" s="24" t="s">
        <v>5979</v>
      </c>
      <c r="AX1126" s="24" t="s">
        <v>5979</v>
      </c>
      <c r="AY1126" s="24" t="s">
        <v>6901</v>
      </c>
      <c r="AZ1126" s="216" t="s">
        <v>6997</v>
      </c>
      <c r="BA1126" s="216" t="s">
        <v>7659</v>
      </c>
      <c r="BB1126" s="57" t="s">
        <v>6960</v>
      </c>
      <c r="BC1126" s="202"/>
      <c r="BD1126" s="24"/>
      <c r="BE1126" s="151"/>
      <c r="BG1126" s="151"/>
      <c r="BI1126" s="151"/>
      <c r="BL1126" s="152"/>
    </row>
    <row r="1127" spans="1:64" s="169" customFormat="1">
      <c r="A1127" s="24">
        <v>5285</v>
      </c>
      <c r="B1127" s="24" t="s">
        <v>1088</v>
      </c>
      <c r="C1127" s="57">
        <v>112.5</v>
      </c>
      <c r="D1127" s="57">
        <v>122</v>
      </c>
      <c r="E1127" s="57">
        <v>111</v>
      </c>
      <c r="F1127" s="57">
        <v>120.5</v>
      </c>
      <c r="G1127" s="57">
        <v>121.5</v>
      </c>
      <c r="H1127" s="57">
        <v>132.5</v>
      </c>
      <c r="I1127" s="57">
        <v>118</v>
      </c>
      <c r="J1127" s="57">
        <v>128.5</v>
      </c>
      <c r="K1127" s="57">
        <v>129.5</v>
      </c>
      <c r="L1127" s="57">
        <v>134.5</v>
      </c>
      <c r="M1127" s="57">
        <v>126</v>
      </c>
      <c r="N1127" s="57">
        <v>129.5</v>
      </c>
      <c r="O1127" s="63">
        <v>7.78210116731517E-3</v>
      </c>
      <c r="P1127" s="57">
        <v>13883</v>
      </c>
      <c r="Q1127" s="57">
        <v>21218</v>
      </c>
      <c r="R1127" s="57">
        <v>6657.1</v>
      </c>
      <c r="S1127" s="57">
        <v>108.3</v>
      </c>
      <c r="T1127" s="57">
        <v>112.75</v>
      </c>
      <c r="U1127" s="57">
        <v>103.1867</v>
      </c>
      <c r="V1127" s="57">
        <v>113.9</v>
      </c>
      <c r="W1127" s="57">
        <v>113.2</v>
      </c>
      <c r="X1127" s="57">
        <v>104.0767</v>
      </c>
      <c r="Y1127" s="57">
        <v>118.3</v>
      </c>
      <c r="Z1127" s="57">
        <v>114.05</v>
      </c>
      <c r="AA1127" s="57">
        <v>104.955</v>
      </c>
      <c r="AB1127" s="57">
        <v>143.5</v>
      </c>
      <c r="AC1127" s="57">
        <v>41.9</v>
      </c>
      <c r="AD1127" s="57">
        <v>134.5</v>
      </c>
      <c r="AE1127" s="57">
        <v>98</v>
      </c>
      <c r="AF1127" s="64">
        <v>65.224800000000002</v>
      </c>
      <c r="AG1127" s="64">
        <v>48.893799999999999</v>
      </c>
      <c r="AH1127" s="64">
        <v>72.250299999999996</v>
      </c>
      <c r="AI1127" s="64">
        <v>56.679299999999998</v>
      </c>
      <c r="AJ1127" s="61">
        <v>0.4548611111111111</v>
      </c>
      <c r="AK1127" s="216">
        <v>15000</v>
      </c>
      <c r="AL1127" s="62">
        <v>23359.609300693246</v>
      </c>
      <c r="AM1127" s="24" t="s">
        <v>8109</v>
      </c>
      <c r="AN1127" s="216" t="s">
        <v>6009</v>
      </c>
      <c r="AO1127" s="216" t="s">
        <v>5961</v>
      </c>
      <c r="AP1127" s="216" t="s">
        <v>6908</v>
      </c>
      <c r="AQ1127" s="216" t="s">
        <v>6900</v>
      </c>
      <c r="AR1127" s="216" t="s">
        <v>6886</v>
      </c>
      <c r="AS1127" s="24" t="s">
        <v>7034</v>
      </c>
      <c r="AT1127" s="24" t="s">
        <v>5982</v>
      </c>
      <c r="AU1127" s="24" t="s">
        <v>5982</v>
      </c>
      <c r="AV1127" s="24" t="s">
        <v>5985</v>
      </c>
      <c r="AW1127" s="24" t="s">
        <v>5976</v>
      </c>
      <c r="AX1127" s="24" t="s">
        <v>5986</v>
      </c>
      <c r="AY1127" s="24" t="s">
        <v>8110</v>
      </c>
      <c r="AZ1127" s="216" t="s">
        <v>8111</v>
      </c>
      <c r="BA1127" s="216" t="s">
        <v>7642</v>
      </c>
      <c r="BB1127" s="57" t="s">
        <v>5474</v>
      </c>
      <c r="BC1127" s="202"/>
      <c r="BD1127" s="24"/>
      <c r="BE1127" s="151"/>
      <c r="BG1127" s="151"/>
      <c r="BI1127" s="151"/>
      <c r="BL1127" s="152"/>
    </row>
    <row r="1128" spans="1:64" s="169" customFormat="1">
      <c r="A1128" s="24">
        <v>5287</v>
      </c>
      <c r="B1128" s="24" t="s">
        <v>1089</v>
      </c>
      <c r="C1128" s="57">
        <v>235.5</v>
      </c>
      <c r="D1128" s="57">
        <v>239</v>
      </c>
      <c r="E1128" s="57">
        <v>235.5</v>
      </c>
      <c r="F1128" s="57">
        <v>238.5</v>
      </c>
      <c r="G1128" s="57">
        <v>241</v>
      </c>
      <c r="H1128" s="57">
        <v>243</v>
      </c>
      <c r="I1128" s="57">
        <v>240</v>
      </c>
      <c r="J1128" s="57">
        <v>243</v>
      </c>
      <c r="K1128" s="57">
        <v>244</v>
      </c>
      <c r="L1128" s="57">
        <v>250</v>
      </c>
      <c r="M1128" s="57">
        <v>244</v>
      </c>
      <c r="N1128" s="57">
        <v>249</v>
      </c>
      <c r="O1128" s="63">
        <v>2.4691358024691301E-2</v>
      </c>
      <c r="P1128" s="57">
        <v>77</v>
      </c>
      <c r="Q1128" s="57">
        <v>73</v>
      </c>
      <c r="R1128" s="57">
        <v>76.849999999999994</v>
      </c>
      <c r="S1128" s="57">
        <v>236.9</v>
      </c>
      <c r="T1128" s="57">
        <v>245.22499999999999</v>
      </c>
      <c r="U1128" s="57">
        <v>238.1</v>
      </c>
      <c r="V1128" s="57">
        <v>237.9</v>
      </c>
      <c r="W1128" s="57">
        <v>245.2</v>
      </c>
      <c r="X1128" s="57">
        <v>238.33330000000001</v>
      </c>
      <c r="Y1128" s="57">
        <v>240.2</v>
      </c>
      <c r="Z1128" s="57">
        <v>245.57499999999999</v>
      </c>
      <c r="AA1128" s="57">
        <v>238.66669999999999</v>
      </c>
      <c r="AB1128" s="57">
        <v>257</v>
      </c>
      <c r="AC1128" s="57">
        <v>200.5</v>
      </c>
      <c r="AD1128" s="57">
        <v>257</v>
      </c>
      <c r="AE1128" s="57">
        <v>233</v>
      </c>
      <c r="AF1128" s="64">
        <v>31.950500000000002</v>
      </c>
      <c r="AG1128" s="64">
        <v>24.0304</v>
      </c>
      <c r="AH1128" s="64">
        <v>52.672899999999998</v>
      </c>
      <c r="AI1128" s="64">
        <v>33.5779</v>
      </c>
      <c r="AJ1128" s="61">
        <v>0.4548611111111111</v>
      </c>
      <c r="AK1128" s="216">
        <v>100</v>
      </c>
      <c r="AL1128" s="62">
        <v>166.95263233314702</v>
      </c>
      <c r="AM1128" s="24" t="s">
        <v>7193</v>
      </c>
      <c r="AN1128" s="216" t="s">
        <v>6009</v>
      </c>
      <c r="AO1128" s="216" t="s">
        <v>5961</v>
      </c>
      <c r="AP1128" s="216" t="s">
        <v>6908</v>
      </c>
      <c r="AQ1128" s="216" t="s">
        <v>6900</v>
      </c>
      <c r="AR1128" s="216" t="s">
        <v>6886</v>
      </c>
      <c r="AS1128" s="24" t="s">
        <v>6887</v>
      </c>
      <c r="AT1128" s="24" t="s">
        <v>6055</v>
      </c>
      <c r="AU1128" s="24" t="s">
        <v>6126</v>
      </c>
      <c r="AV1128" s="24" t="s">
        <v>6055</v>
      </c>
      <c r="AW1128" s="24" t="s">
        <v>5990</v>
      </c>
      <c r="AX1128" s="24" t="s">
        <v>5979</v>
      </c>
      <c r="AY1128" s="24" t="s">
        <v>7154</v>
      </c>
      <c r="AZ1128" s="216" t="s">
        <v>8084</v>
      </c>
      <c r="BA1128" s="216" t="s">
        <v>7310</v>
      </c>
      <c r="BB1128" s="57" t="s">
        <v>6903</v>
      </c>
      <c r="BC1128" s="202"/>
      <c r="BD1128" s="24"/>
      <c r="BE1128" s="151"/>
      <c r="BG1128" s="151"/>
      <c r="BI1128" s="151"/>
      <c r="BL1128" s="152"/>
    </row>
    <row r="1129" spans="1:64" s="169" customFormat="1">
      <c r="A1129" s="24">
        <v>5288</v>
      </c>
      <c r="B1129" s="24" t="s">
        <v>1090</v>
      </c>
      <c r="C1129" s="57">
        <v>143</v>
      </c>
      <c r="D1129" s="57">
        <v>143.5</v>
      </c>
      <c r="E1129" s="57">
        <v>142.5</v>
      </c>
      <c r="F1129" s="57">
        <v>143</v>
      </c>
      <c r="G1129" s="57">
        <v>143</v>
      </c>
      <c r="H1129" s="57">
        <v>143</v>
      </c>
      <c r="I1129" s="57">
        <v>141</v>
      </c>
      <c r="J1129" s="57">
        <v>142</v>
      </c>
      <c r="K1129" s="57">
        <v>142</v>
      </c>
      <c r="L1129" s="57">
        <v>144.5</v>
      </c>
      <c r="M1129" s="57">
        <v>142</v>
      </c>
      <c r="N1129" s="57">
        <v>144.5</v>
      </c>
      <c r="O1129" s="63">
        <v>1.7605633802816899E-2</v>
      </c>
      <c r="P1129" s="57">
        <v>32</v>
      </c>
      <c r="Q1129" s="57">
        <v>38</v>
      </c>
      <c r="R1129" s="57">
        <v>87.8</v>
      </c>
      <c r="S1129" s="57">
        <v>144.30000000000001</v>
      </c>
      <c r="T1129" s="57">
        <v>151.67500000000001</v>
      </c>
      <c r="U1129" s="57">
        <v>155.79169999999999</v>
      </c>
      <c r="V1129" s="57">
        <v>143.5</v>
      </c>
      <c r="W1129" s="57">
        <v>151.07499999999999</v>
      </c>
      <c r="X1129" s="57">
        <v>155.85830000000001</v>
      </c>
      <c r="Y1129" s="57">
        <v>142.9</v>
      </c>
      <c r="Z1129" s="57">
        <v>150.72499999999999</v>
      </c>
      <c r="AA1129" s="57">
        <v>155.9</v>
      </c>
      <c r="AB1129" s="57">
        <v>177</v>
      </c>
      <c r="AC1129" s="57">
        <v>93.8</v>
      </c>
      <c r="AD1129" s="57">
        <v>162.5</v>
      </c>
      <c r="AE1129" s="57">
        <v>140.5</v>
      </c>
      <c r="AF1129" s="64">
        <v>14.8025</v>
      </c>
      <c r="AG1129" s="64">
        <v>16.435600000000001</v>
      </c>
      <c r="AH1129" s="64">
        <v>22.566800000000001</v>
      </c>
      <c r="AI1129" s="64">
        <v>18.479299999999999</v>
      </c>
      <c r="AJ1129" s="61">
        <v>0.4548611111111111</v>
      </c>
      <c r="AK1129" s="216">
        <v>50</v>
      </c>
      <c r="AL1129" s="62">
        <v>115.88356200281862</v>
      </c>
      <c r="AM1129" s="24" t="s">
        <v>6981</v>
      </c>
      <c r="AN1129" s="216" t="s">
        <v>6337</v>
      </c>
      <c r="AO1129" s="216" t="s">
        <v>6007</v>
      </c>
      <c r="AP1129" s="216" t="s">
        <v>6884</v>
      </c>
      <c r="AQ1129" s="216" t="s">
        <v>6885</v>
      </c>
      <c r="AR1129" s="216" t="s">
        <v>6886</v>
      </c>
      <c r="AS1129" s="24" t="s">
        <v>6894</v>
      </c>
      <c r="AT1129" s="24" t="s">
        <v>6121</v>
      </c>
      <c r="AU1129" s="24" t="s">
        <v>6017</v>
      </c>
      <c r="AV1129" s="24" t="s">
        <v>6493</v>
      </c>
      <c r="AW1129" s="24" t="s">
        <v>5979</v>
      </c>
      <c r="AX1129" s="24" t="s">
        <v>5979</v>
      </c>
      <c r="AY1129" s="24" t="s">
        <v>7605</v>
      </c>
      <c r="AZ1129" s="216" t="s">
        <v>7511</v>
      </c>
      <c r="BA1129" s="216" t="s">
        <v>7320</v>
      </c>
      <c r="BB1129" s="57" t="s">
        <v>6898</v>
      </c>
      <c r="BC1129" s="202"/>
      <c r="BD1129" s="24"/>
      <c r="BE1129" s="151"/>
      <c r="BG1129" s="151"/>
      <c r="BI1129" s="151"/>
      <c r="BL1129" s="152"/>
    </row>
    <row r="1130" spans="1:64" s="169" customFormat="1">
      <c r="A1130" s="24">
        <v>5289</v>
      </c>
      <c r="B1130" s="24" t="s">
        <v>1091</v>
      </c>
      <c r="C1130" s="57">
        <v>227</v>
      </c>
      <c r="D1130" s="57">
        <v>227</v>
      </c>
      <c r="E1130" s="57">
        <v>222.5</v>
      </c>
      <c r="F1130" s="57">
        <v>224</v>
      </c>
      <c r="G1130" s="57">
        <v>225</v>
      </c>
      <c r="H1130" s="57">
        <v>228</v>
      </c>
      <c r="I1130" s="57">
        <v>223.5</v>
      </c>
      <c r="J1130" s="57">
        <v>224.5</v>
      </c>
      <c r="K1130" s="57">
        <v>227.5</v>
      </c>
      <c r="L1130" s="57">
        <v>229</v>
      </c>
      <c r="M1130" s="57">
        <v>226</v>
      </c>
      <c r="N1130" s="57">
        <v>229</v>
      </c>
      <c r="O1130" s="63">
        <v>2.0044543429844099E-2</v>
      </c>
      <c r="P1130" s="57">
        <v>131</v>
      </c>
      <c r="Q1130" s="57">
        <v>255</v>
      </c>
      <c r="R1130" s="57">
        <v>1011.75</v>
      </c>
      <c r="S1130" s="57">
        <v>223.6</v>
      </c>
      <c r="T1130" s="57">
        <v>232.8</v>
      </c>
      <c r="U1130" s="57">
        <v>206.15</v>
      </c>
      <c r="V1130" s="57">
        <v>223.9</v>
      </c>
      <c r="W1130" s="57">
        <v>232.25</v>
      </c>
      <c r="X1130" s="57">
        <v>207.0583</v>
      </c>
      <c r="Y1130" s="57">
        <v>224.3</v>
      </c>
      <c r="Z1130" s="57">
        <v>231.9</v>
      </c>
      <c r="AA1130" s="57">
        <v>208.00829999999999</v>
      </c>
      <c r="AB1130" s="57">
        <v>250</v>
      </c>
      <c r="AC1130" s="57">
        <v>148</v>
      </c>
      <c r="AD1130" s="57">
        <v>250</v>
      </c>
      <c r="AE1130" s="57">
        <v>216</v>
      </c>
      <c r="AF1130" s="64">
        <v>33.712699999999998</v>
      </c>
      <c r="AG1130" s="64">
        <v>31.055199999999999</v>
      </c>
      <c r="AH1130" s="64">
        <v>45.282200000000003</v>
      </c>
      <c r="AI1130" s="64">
        <v>35.797499999999999</v>
      </c>
      <c r="AJ1130" s="61">
        <v>0.4548611111111111</v>
      </c>
      <c r="AK1130" s="216">
        <v>150</v>
      </c>
      <c r="AL1130" s="62">
        <v>275.47713696764862</v>
      </c>
      <c r="AM1130" s="24" t="s">
        <v>6635</v>
      </c>
      <c r="AN1130" s="216" t="s">
        <v>6009</v>
      </c>
      <c r="AO1130" s="216" t="s">
        <v>5971</v>
      </c>
      <c r="AP1130" s="216" t="s">
        <v>6908</v>
      </c>
      <c r="AQ1130" s="216" t="s">
        <v>6885</v>
      </c>
      <c r="AR1130" s="216" t="s">
        <v>6886</v>
      </c>
      <c r="AS1130" s="24" t="s">
        <v>5474</v>
      </c>
      <c r="AT1130" s="24" t="s">
        <v>6017</v>
      </c>
      <c r="AU1130" s="24" t="s">
        <v>6347</v>
      </c>
      <c r="AV1130" s="24" t="s">
        <v>6126</v>
      </c>
      <c r="AW1130" s="24" t="s">
        <v>5979</v>
      </c>
      <c r="AX1130" s="24" t="s">
        <v>5970</v>
      </c>
      <c r="AY1130" s="24" t="s">
        <v>7249</v>
      </c>
      <c r="AZ1130" s="216" t="s">
        <v>6997</v>
      </c>
      <c r="BA1130" s="216" t="s">
        <v>8112</v>
      </c>
      <c r="BB1130" s="57" t="s">
        <v>5474</v>
      </c>
      <c r="BC1130" s="202"/>
      <c r="BD1130" s="24"/>
      <c r="BE1130" s="151"/>
      <c r="BG1130" s="151"/>
      <c r="BI1130" s="151"/>
      <c r="BL1130" s="152"/>
    </row>
    <row r="1131" spans="1:64" s="169" customFormat="1">
      <c r="A1131" s="24">
        <v>5291</v>
      </c>
      <c r="B1131" s="24" t="s">
        <v>1092</v>
      </c>
      <c r="C1131" s="57">
        <v>41.95</v>
      </c>
      <c r="D1131" s="57">
        <v>42.85</v>
      </c>
      <c r="E1131" s="57">
        <v>41.25</v>
      </c>
      <c r="F1131" s="57">
        <v>42.35</v>
      </c>
      <c r="G1131" s="57">
        <v>43</v>
      </c>
      <c r="H1131" s="57">
        <v>43.1</v>
      </c>
      <c r="I1131" s="57">
        <v>41.4</v>
      </c>
      <c r="J1131" s="57">
        <v>41.4</v>
      </c>
      <c r="K1131" s="57">
        <v>41.4</v>
      </c>
      <c r="L1131" s="57">
        <v>42.9</v>
      </c>
      <c r="M1131" s="57">
        <v>41.4</v>
      </c>
      <c r="N1131" s="57">
        <v>42.75</v>
      </c>
      <c r="O1131" s="63">
        <v>3.2608695652173898E-2</v>
      </c>
      <c r="P1131" s="57">
        <v>171</v>
      </c>
      <c r="Q1131" s="57">
        <v>195</v>
      </c>
      <c r="R1131" s="57">
        <v>601.95000000000005</v>
      </c>
      <c r="S1131" s="57">
        <v>41.63</v>
      </c>
      <c r="T1131" s="57">
        <v>46.12</v>
      </c>
      <c r="U1131" s="57">
        <v>42.325800000000001</v>
      </c>
      <c r="V1131" s="57">
        <v>41.7</v>
      </c>
      <c r="W1131" s="57">
        <v>45.697499999999998</v>
      </c>
      <c r="X1131" s="57">
        <v>42.5167</v>
      </c>
      <c r="Y1131" s="57">
        <v>41.76</v>
      </c>
      <c r="Z1131" s="57">
        <v>45.5</v>
      </c>
      <c r="AA1131" s="57">
        <v>42.722499999999997</v>
      </c>
      <c r="AB1131" s="57">
        <v>53.7</v>
      </c>
      <c r="AC1131" s="57">
        <v>21.6</v>
      </c>
      <c r="AD1131" s="57">
        <v>53.3</v>
      </c>
      <c r="AE1131" s="57">
        <v>40</v>
      </c>
      <c r="AF1131" s="64">
        <v>23.235900000000001</v>
      </c>
      <c r="AG1131" s="64">
        <v>19.444700000000001</v>
      </c>
      <c r="AH1131" s="64">
        <v>36.323999999999998</v>
      </c>
      <c r="AI1131" s="64">
        <v>25.071100000000001</v>
      </c>
      <c r="AJ1131" s="61">
        <v>0.4548611111111111</v>
      </c>
      <c r="AK1131" s="216">
        <v>200</v>
      </c>
      <c r="AL1131" s="62">
        <v>340.10690923425796</v>
      </c>
      <c r="AM1131" s="24" t="s">
        <v>8113</v>
      </c>
      <c r="AN1131" s="216" t="s">
        <v>6009</v>
      </c>
      <c r="AO1131" s="216" t="s">
        <v>5971</v>
      </c>
      <c r="AP1131" s="216" t="s">
        <v>6908</v>
      </c>
      <c r="AQ1131" s="216" t="s">
        <v>6885</v>
      </c>
      <c r="AR1131" s="216" t="s">
        <v>6886</v>
      </c>
      <c r="AS1131" s="24" t="s">
        <v>5474</v>
      </c>
      <c r="AT1131" s="24" t="s">
        <v>6016</v>
      </c>
      <c r="AU1131" s="24" t="s">
        <v>6004</v>
      </c>
      <c r="AV1131" s="24" t="s">
        <v>6031</v>
      </c>
      <c r="AW1131" s="24" t="s">
        <v>5965</v>
      </c>
      <c r="AX1131" s="24" t="s">
        <v>5979</v>
      </c>
      <c r="AY1131" s="24" t="s">
        <v>6931</v>
      </c>
      <c r="AZ1131" s="216" t="s">
        <v>7040</v>
      </c>
      <c r="BA1131" s="216" t="s">
        <v>7600</v>
      </c>
      <c r="BB1131" s="57" t="s">
        <v>7217</v>
      </c>
      <c r="BC1131" s="202"/>
      <c r="BD1131" s="24"/>
      <c r="BE1131" s="151"/>
      <c r="BG1131" s="151"/>
      <c r="BI1131" s="151"/>
      <c r="BL1131" s="152"/>
    </row>
    <row r="1132" spans="1:64" s="169" customFormat="1">
      <c r="A1132" s="24">
        <v>5299</v>
      </c>
      <c r="B1132" s="24" t="s">
        <v>3480</v>
      </c>
      <c r="C1132" s="57">
        <v>206</v>
      </c>
      <c r="D1132" s="57">
        <v>214.5</v>
      </c>
      <c r="E1132" s="57">
        <v>203.5</v>
      </c>
      <c r="F1132" s="57">
        <v>212.5</v>
      </c>
      <c r="G1132" s="57">
        <v>211</v>
      </c>
      <c r="H1132" s="57">
        <v>213.5</v>
      </c>
      <c r="I1132" s="57">
        <v>201</v>
      </c>
      <c r="J1132" s="57">
        <v>204</v>
      </c>
      <c r="K1132" s="57">
        <v>203.5</v>
      </c>
      <c r="L1132" s="57">
        <v>212</v>
      </c>
      <c r="M1132" s="57">
        <v>201</v>
      </c>
      <c r="N1132" s="57">
        <v>208.5</v>
      </c>
      <c r="O1132" s="63">
        <v>2.20588235294117E-2</v>
      </c>
      <c r="P1132" s="57">
        <v>1424</v>
      </c>
      <c r="Q1132" s="57">
        <v>2287</v>
      </c>
      <c r="R1132" s="57">
        <v>2517.25</v>
      </c>
      <c r="S1132" s="57">
        <v>200.8</v>
      </c>
      <c r="T1132" s="57">
        <v>221.65</v>
      </c>
      <c r="U1132" s="57">
        <v>194.3083</v>
      </c>
      <c r="V1132" s="57">
        <v>203.3</v>
      </c>
      <c r="W1132" s="57">
        <v>219.92500000000001</v>
      </c>
      <c r="X1132" s="57">
        <v>195.11670000000001</v>
      </c>
      <c r="Y1132" s="57">
        <v>203.9</v>
      </c>
      <c r="Z1132" s="57">
        <v>218.42500000000001</v>
      </c>
      <c r="AA1132" s="57">
        <v>196.01669999999999</v>
      </c>
      <c r="AB1132" s="57">
        <v>265</v>
      </c>
      <c r="AC1132" s="57">
        <v>100</v>
      </c>
      <c r="AD1132" s="57">
        <v>259</v>
      </c>
      <c r="AE1132" s="57">
        <v>186.5</v>
      </c>
      <c r="AF1132" s="64">
        <v>49.937899999999999</v>
      </c>
      <c r="AG1132" s="64">
        <v>35.260199999999998</v>
      </c>
      <c r="AH1132" s="64">
        <v>59.482399999999998</v>
      </c>
      <c r="AI1132" s="64">
        <v>43.334299999999999</v>
      </c>
      <c r="AJ1132" s="61">
        <v>0.4548611111111111</v>
      </c>
      <c r="AK1132" s="216">
        <v>1500</v>
      </c>
      <c r="AL1132" s="62">
        <v>2691.9051294659757</v>
      </c>
      <c r="AM1132" s="24" t="s">
        <v>7812</v>
      </c>
      <c r="AN1132" s="216" t="s">
        <v>6009</v>
      </c>
      <c r="AO1132" s="216" t="s">
        <v>5961</v>
      </c>
      <c r="AP1132" s="216" t="s">
        <v>6908</v>
      </c>
      <c r="AQ1132" s="216" t="s">
        <v>6885</v>
      </c>
      <c r="AR1132" s="216" t="s">
        <v>6886</v>
      </c>
      <c r="AS1132" s="24" t="s">
        <v>5474</v>
      </c>
      <c r="AT1132" s="24" t="s">
        <v>6010</v>
      </c>
      <c r="AU1132" s="24" t="s">
        <v>5962</v>
      </c>
      <c r="AV1132" s="24" t="s">
        <v>6010</v>
      </c>
      <c r="AW1132" s="24" t="s">
        <v>5991</v>
      </c>
      <c r="AX1132" s="24" t="s">
        <v>5990</v>
      </c>
      <c r="AY1132" s="24" t="s">
        <v>7524</v>
      </c>
      <c r="AZ1132" s="216" t="s">
        <v>7293</v>
      </c>
      <c r="BA1132" s="216" t="s">
        <v>8112</v>
      </c>
      <c r="BB1132" s="57" t="s">
        <v>6944</v>
      </c>
      <c r="BC1132" s="202"/>
      <c r="BD1132" s="24"/>
      <c r="BE1132" s="151"/>
      <c r="BG1132" s="151"/>
      <c r="BI1132" s="151"/>
      <c r="BL1132" s="152"/>
    </row>
    <row r="1133" spans="1:64" s="169" customFormat="1">
      <c r="A1133" s="24">
        <v>5301</v>
      </c>
      <c r="B1133" s="24" t="s">
        <v>1093</v>
      </c>
      <c r="C1133" s="57">
        <v>9.9600000000000009</v>
      </c>
      <c r="D1133" s="57">
        <v>9.9600000000000009</v>
      </c>
      <c r="E1133" s="57">
        <v>9.3699999999999992</v>
      </c>
      <c r="F1133" s="57">
        <v>9.5399999999999991</v>
      </c>
      <c r="G1133" s="57">
        <v>9.5399999999999991</v>
      </c>
      <c r="H1133" s="57">
        <v>9.5500000000000007</v>
      </c>
      <c r="I1133" s="57">
        <v>9</v>
      </c>
      <c r="J1133" s="57">
        <v>9</v>
      </c>
      <c r="K1133" s="57">
        <v>9.1</v>
      </c>
      <c r="L1133" s="57">
        <v>9.59</v>
      </c>
      <c r="M1133" s="57">
        <v>9.1</v>
      </c>
      <c r="N1133" s="57">
        <v>9.59</v>
      </c>
      <c r="O1133" s="63">
        <v>6.5555555555555506E-2</v>
      </c>
      <c r="P1133" s="57">
        <v>17</v>
      </c>
      <c r="Q1133" s="57">
        <v>28</v>
      </c>
      <c r="R1133" s="57">
        <v>24.85</v>
      </c>
      <c r="S1133" s="57">
        <v>9.6120000000000001</v>
      </c>
      <c r="T1133" s="57">
        <v>9.8765000000000001</v>
      </c>
      <c r="U1133" s="57">
        <v>9.9407999999999994</v>
      </c>
      <c r="V1133" s="57">
        <v>9.5020000000000007</v>
      </c>
      <c r="W1133" s="57">
        <v>9.8264999999999993</v>
      </c>
      <c r="X1133" s="57">
        <v>9.9398</v>
      </c>
      <c r="Y1133" s="57">
        <v>9.4879999999999995</v>
      </c>
      <c r="Z1133" s="57">
        <v>9.8034999999999997</v>
      </c>
      <c r="AA1133" s="57">
        <v>9.9469999999999992</v>
      </c>
      <c r="AB1133" s="57">
        <v>17.149999999999999</v>
      </c>
      <c r="AC1133" s="57">
        <v>8</v>
      </c>
      <c r="AD1133" s="57">
        <v>10.15</v>
      </c>
      <c r="AE1133" s="57">
        <v>9</v>
      </c>
      <c r="AF1133" s="64">
        <v>20.0808</v>
      </c>
      <c r="AG1133" s="64">
        <v>30.8294</v>
      </c>
      <c r="AH1133" s="64">
        <v>33.455199999999998</v>
      </c>
      <c r="AI1133" s="64">
        <v>31.704699999999999</v>
      </c>
      <c r="AJ1133" s="61">
        <v>0.4548611111111111</v>
      </c>
      <c r="AK1133" s="216">
        <v>50</v>
      </c>
      <c r="AL1133" s="62">
        <v>61.563142313997389</v>
      </c>
      <c r="AM1133" s="24" t="s">
        <v>6157</v>
      </c>
      <c r="AN1133" s="216" t="s">
        <v>5981</v>
      </c>
      <c r="AO1133" s="216" t="s">
        <v>5971</v>
      </c>
      <c r="AP1133" s="216" t="s">
        <v>6884</v>
      </c>
      <c r="AQ1133" s="216" t="s">
        <v>6885</v>
      </c>
      <c r="AR1133" s="216" t="s">
        <v>6886</v>
      </c>
      <c r="AS1133" s="24" t="s">
        <v>6965</v>
      </c>
      <c r="AT1133" s="24" t="s">
        <v>6024</v>
      </c>
      <c r="AU1133" s="24" t="s">
        <v>6004</v>
      </c>
      <c r="AV1133" s="24" t="s">
        <v>6201</v>
      </c>
      <c r="AW1133" s="24" t="s">
        <v>5979</v>
      </c>
      <c r="AX1133" s="24" t="s">
        <v>5979</v>
      </c>
      <c r="AY1133" s="24" t="s">
        <v>7532</v>
      </c>
      <c r="AZ1133" s="216" t="s">
        <v>7511</v>
      </c>
      <c r="BA1133" s="216" t="s">
        <v>7530</v>
      </c>
      <c r="BB1133" s="57" t="s">
        <v>6898</v>
      </c>
      <c r="BC1133" s="202"/>
      <c r="BD1133" s="24"/>
      <c r="BE1133" s="151"/>
      <c r="BG1133" s="151"/>
      <c r="BI1133" s="151"/>
      <c r="BL1133" s="152"/>
    </row>
    <row r="1134" spans="1:64" s="169" customFormat="1">
      <c r="A1134" s="24">
        <v>5302</v>
      </c>
      <c r="B1134" s="24" t="s">
        <v>1094</v>
      </c>
      <c r="C1134" s="57">
        <v>13.65</v>
      </c>
      <c r="D1134" s="57">
        <v>14.35</v>
      </c>
      <c r="E1134" s="57">
        <v>13.65</v>
      </c>
      <c r="F1134" s="57">
        <v>14.2</v>
      </c>
      <c r="G1134" s="57">
        <v>14.2</v>
      </c>
      <c r="H1134" s="57">
        <v>14.3</v>
      </c>
      <c r="I1134" s="57">
        <v>13.8</v>
      </c>
      <c r="J1134" s="57">
        <v>14.3</v>
      </c>
      <c r="K1134" s="57">
        <v>14.5</v>
      </c>
      <c r="L1134" s="57">
        <v>15.15</v>
      </c>
      <c r="M1134" s="57">
        <v>14.25</v>
      </c>
      <c r="N1134" s="57">
        <v>15</v>
      </c>
      <c r="O1134" s="63">
        <v>4.8951048951048903E-2</v>
      </c>
      <c r="P1134" s="57">
        <v>781</v>
      </c>
      <c r="Q1134" s="57">
        <v>602</v>
      </c>
      <c r="R1134" s="57">
        <v>1486.8</v>
      </c>
      <c r="S1134" s="57">
        <v>13.79</v>
      </c>
      <c r="T1134" s="57">
        <v>15.0425</v>
      </c>
      <c r="U1134" s="57">
        <v>15.154999999999999</v>
      </c>
      <c r="V1134" s="57">
        <v>13.94</v>
      </c>
      <c r="W1134" s="57">
        <v>14.9625</v>
      </c>
      <c r="X1134" s="57">
        <v>15.156700000000001</v>
      </c>
      <c r="Y1134" s="57">
        <v>14.11</v>
      </c>
      <c r="Z1134" s="57">
        <v>14.952500000000001</v>
      </c>
      <c r="AA1134" s="57">
        <v>15.146699999999999</v>
      </c>
      <c r="AB1134" s="57">
        <v>22.45</v>
      </c>
      <c r="AC1134" s="57">
        <v>6.4</v>
      </c>
      <c r="AD1134" s="57">
        <v>17.399999999999999</v>
      </c>
      <c r="AE1134" s="57">
        <v>12.65</v>
      </c>
      <c r="AF1134" s="64">
        <v>43.059399999999997</v>
      </c>
      <c r="AG1134" s="64">
        <v>31.012599999999999</v>
      </c>
      <c r="AH1134" s="64">
        <v>58.265999999999998</v>
      </c>
      <c r="AI1134" s="64">
        <v>40.097099999999998</v>
      </c>
      <c r="AJ1134" s="61">
        <v>0.4548611111111111</v>
      </c>
      <c r="AK1134" s="216">
        <v>800</v>
      </c>
      <c r="AL1134" s="62">
        <v>1508.00492927394</v>
      </c>
      <c r="AM1134" s="24" t="s">
        <v>8114</v>
      </c>
      <c r="AN1134" s="216" t="s">
        <v>6009</v>
      </c>
      <c r="AO1134" s="216" t="s">
        <v>5961</v>
      </c>
      <c r="AP1134" s="216" t="s">
        <v>6884</v>
      </c>
      <c r="AQ1134" s="216" t="s">
        <v>6900</v>
      </c>
      <c r="AR1134" s="216" t="s">
        <v>6886</v>
      </c>
      <c r="AS1134" s="24" t="s">
        <v>5474</v>
      </c>
      <c r="AT1134" s="24" t="s">
        <v>6013</v>
      </c>
      <c r="AU1134" s="24" t="s">
        <v>6311</v>
      </c>
      <c r="AV1134" s="24" t="s">
        <v>6010</v>
      </c>
      <c r="AW1134" s="24" t="s">
        <v>5990</v>
      </c>
      <c r="AX1134" s="24" t="s">
        <v>5991</v>
      </c>
      <c r="AY1134" s="24" t="s">
        <v>7143</v>
      </c>
      <c r="AZ1134" s="216" t="s">
        <v>6910</v>
      </c>
      <c r="BA1134" s="216" t="s">
        <v>8115</v>
      </c>
      <c r="BB1134" s="57" t="s">
        <v>6903</v>
      </c>
      <c r="BC1134" s="202"/>
      <c r="BD1134" s="24"/>
      <c r="BE1134" s="151"/>
      <c r="BG1134" s="151"/>
      <c r="BI1134" s="151"/>
      <c r="BL1134" s="152"/>
    </row>
    <row r="1135" spans="1:64" s="169" customFormat="1">
      <c r="A1135" s="24">
        <v>5306</v>
      </c>
      <c r="B1135" s="24" t="s">
        <v>1097</v>
      </c>
      <c r="C1135" s="57">
        <v>198.5</v>
      </c>
      <c r="D1135" s="57">
        <v>204</v>
      </c>
      <c r="E1135" s="57">
        <v>198.5</v>
      </c>
      <c r="F1135" s="57">
        <v>203.5</v>
      </c>
      <c r="G1135" s="57">
        <v>205</v>
      </c>
      <c r="H1135" s="57">
        <v>208</v>
      </c>
      <c r="I1135" s="57">
        <v>203</v>
      </c>
      <c r="J1135" s="57">
        <v>203.5</v>
      </c>
      <c r="K1135" s="57">
        <v>204</v>
      </c>
      <c r="L1135" s="57">
        <v>206.5</v>
      </c>
      <c r="M1135" s="57">
        <v>203</v>
      </c>
      <c r="N1135" s="57">
        <v>206</v>
      </c>
      <c r="O1135" s="63">
        <v>1.2285012285012199E-2</v>
      </c>
      <c r="P1135" s="57">
        <v>99</v>
      </c>
      <c r="Q1135" s="57">
        <v>214</v>
      </c>
      <c r="R1135" s="57">
        <v>504.65</v>
      </c>
      <c r="S1135" s="57">
        <v>199.3</v>
      </c>
      <c r="T1135" s="57">
        <v>226.57499999999999</v>
      </c>
      <c r="U1135" s="57">
        <v>233.35</v>
      </c>
      <c r="V1135" s="57">
        <v>200.1</v>
      </c>
      <c r="W1135" s="57">
        <v>224.65</v>
      </c>
      <c r="X1135" s="57">
        <v>232.82499999999999</v>
      </c>
      <c r="Y1135" s="57">
        <v>201.1</v>
      </c>
      <c r="Z1135" s="57">
        <v>223</v>
      </c>
      <c r="AA1135" s="57">
        <v>232.39169999999999</v>
      </c>
      <c r="AB1135" s="57">
        <v>255</v>
      </c>
      <c r="AC1135" s="57">
        <v>171</v>
      </c>
      <c r="AD1135" s="57">
        <v>249</v>
      </c>
      <c r="AE1135" s="57">
        <v>194.5</v>
      </c>
      <c r="AF1135" s="64">
        <v>14.653600000000001</v>
      </c>
      <c r="AG1135" s="64">
        <v>14.722799999999999</v>
      </c>
      <c r="AH1135" s="64">
        <v>26.081199999999999</v>
      </c>
      <c r="AI1135" s="64">
        <v>18.508900000000001</v>
      </c>
      <c r="AJ1135" s="61">
        <v>0.4548611111111111</v>
      </c>
      <c r="AK1135" s="216">
        <v>100</v>
      </c>
      <c r="AL1135" s="62">
        <v>214.65338442833186</v>
      </c>
      <c r="AM1135" s="24" t="s">
        <v>6640</v>
      </c>
      <c r="AN1135" s="216" t="s">
        <v>6337</v>
      </c>
      <c r="AO1135" s="216" t="s">
        <v>6007</v>
      </c>
      <c r="AP1135" s="216" t="s">
        <v>6884</v>
      </c>
      <c r="AQ1135" s="216" t="s">
        <v>6885</v>
      </c>
      <c r="AR1135" s="216" t="s">
        <v>6886</v>
      </c>
      <c r="AS1135" s="24" t="s">
        <v>5474</v>
      </c>
      <c r="AT1135" s="24" t="s">
        <v>6031</v>
      </c>
      <c r="AU1135" s="24" t="s">
        <v>6029</v>
      </c>
      <c r="AV1135" s="24" t="s">
        <v>6016</v>
      </c>
      <c r="AW1135" s="24" t="s">
        <v>5965</v>
      </c>
      <c r="AX1135" s="24" t="s">
        <v>5991</v>
      </c>
      <c r="AY1135" s="24" t="s">
        <v>7433</v>
      </c>
      <c r="AZ1135" s="216" t="s">
        <v>7220</v>
      </c>
      <c r="BA1135" s="216" t="s">
        <v>7208</v>
      </c>
      <c r="BB1135" s="57" t="s">
        <v>5474</v>
      </c>
      <c r="BC1135" s="202"/>
      <c r="BD1135" s="24"/>
      <c r="BE1135" s="151"/>
      <c r="BG1135" s="151"/>
      <c r="BI1135" s="151"/>
      <c r="BL1135" s="152"/>
    </row>
    <row r="1136" spans="1:64" s="169" customFormat="1">
      <c r="A1136" s="24">
        <v>5309</v>
      </c>
      <c r="B1136" s="24" t="s">
        <v>1098</v>
      </c>
      <c r="C1136" s="57">
        <v>29.55</v>
      </c>
      <c r="D1136" s="57">
        <v>30.2</v>
      </c>
      <c r="E1136" s="57">
        <v>29.55</v>
      </c>
      <c r="F1136" s="57">
        <v>29.9</v>
      </c>
      <c r="G1136" s="57">
        <v>30.45</v>
      </c>
      <c r="H1136" s="57">
        <v>31.45</v>
      </c>
      <c r="I1136" s="57">
        <v>30</v>
      </c>
      <c r="J1136" s="57">
        <v>30.85</v>
      </c>
      <c r="K1136" s="57">
        <v>30.85</v>
      </c>
      <c r="L1136" s="57">
        <v>31.5</v>
      </c>
      <c r="M1136" s="57">
        <v>30.85</v>
      </c>
      <c r="N1136" s="57">
        <v>31.4</v>
      </c>
      <c r="O1136" s="63">
        <v>1.7828200972447299E-2</v>
      </c>
      <c r="P1136" s="57">
        <v>448</v>
      </c>
      <c r="Q1136" s="57">
        <v>1294</v>
      </c>
      <c r="R1136" s="57">
        <v>2701.45</v>
      </c>
      <c r="S1136" s="57">
        <v>29.6</v>
      </c>
      <c r="T1136" s="57">
        <v>33.49</v>
      </c>
      <c r="U1136" s="57">
        <v>33.157499999999999</v>
      </c>
      <c r="V1136" s="57">
        <v>29.99</v>
      </c>
      <c r="W1136" s="57">
        <v>33.277500000000003</v>
      </c>
      <c r="X1136" s="57">
        <v>33.168300000000002</v>
      </c>
      <c r="Y1136" s="57">
        <v>30.05</v>
      </c>
      <c r="Z1136" s="57">
        <v>33.167499999999997</v>
      </c>
      <c r="AA1136" s="57">
        <v>33.185000000000002</v>
      </c>
      <c r="AB1136" s="57">
        <v>55.5</v>
      </c>
      <c r="AC1136" s="57">
        <v>23.9</v>
      </c>
      <c r="AD1136" s="57">
        <v>39.9</v>
      </c>
      <c r="AE1136" s="57">
        <v>28.35</v>
      </c>
      <c r="AF1136" s="64">
        <v>34.609499999999997</v>
      </c>
      <c r="AG1136" s="64">
        <v>21.917400000000001</v>
      </c>
      <c r="AH1136" s="64">
        <v>50.184100000000001</v>
      </c>
      <c r="AI1136" s="64">
        <v>31.339700000000001</v>
      </c>
      <c r="AJ1136" s="61">
        <v>0.4548611111111111</v>
      </c>
      <c r="AK1136" s="216">
        <v>450</v>
      </c>
      <c r="AL1136" s="62">
        <v>869.17626070390634</v>
      </c>
      <c r="AM1136" s="24" t="s">
        <v>6388</v>
      </c>
      <c r="AN1136" s="216" t="s">
        <v>6009</v>
      </c>
      <c r="AO1136" s="216" t="s">
        <v>5961</v>
      </c>
      <c r="AP1136" s="216" t="s">
        <v>6884</v>
      </c>
      <c r="AQ1136" s="216" t="s">
        <v>6885</v>
      </c>
      <c r="AR1136" s="216" t="s">
        <v>6886</v>
      </c>
      <c r="AS1136" s="24" t="s">
        <v>5474</v>
      </c>
      <c r="AT1136" s="24" t="s">
        <v>6055</v>
      </c>
      <c r="AU1136" s="24" t="s">
        <v>6016</v>
      </c>
      <c r="AV1136" s="24" t="s">
        <v>6055</v>
      </c>
      <c r="AW1136" s="24" t="s">
        <v>5990</v>
      </c>
      <c r="AX1136" s="24" t="s">
        <v>5979</v>
      </c>
      <c r="AY1136" s="24" t="s">
        <v>7140</v>
      </c>
      <c r="AZ1136" s="216" t="s">
        <v>7129</v>
      </c>
      <c r="BA1136" s="216" t="s">
        <v>6977</v>
      </c>
      <c r="BB1136" s="57" t="s">
        <v>5474</v>
      </c>
      <c r="BC1136" s="202"/>
      <c r="BD1136" s="24"/>
      <c r="BE1136" s="151"/>
      <c r="BG1136" s="151"/>
      <c r="BI1136" s="151"/>
      <c r="BL1136" s="152"/>
    </row>
    <row r="1137" spans="1:64" s="169" customFormat="1">
      <c r="A1137" s="24">
        <v>5310</v>
      </c>
      <c r="B1137" s="24" t="s">
        <v>1099</v>
      </c>
      <c r="C1137" s="57">
        <v>14.5</v>
      </c>
      <c r="D1137" s="57">
        <v>14.5</v>
      </c>
      <c r="E1137" s="57">
        <v>14.5</v>
      </c>
      <c r="F1137" s="57">
        <v>14.5</v>
      </c>
      <c r="G1137" s="57">
        <v>13.7</v>
      </c>
      <c r="H1137" s="57">
        <v>14.5</v>
      </c>
      <c r="I1137" s="57">
        <v>13.7</v>
      </c>
      <c r="J1137" s="57">
        <v>14</v>
      </c>
      <c r="K1137" s="57">
        <v>14.15</v>
      </c>
      <c r="L1137" s="57">
        <v>14.15</v>
      </c>
      <c r="M1137" s="57">
        <v>14.1</v>
      </c>
      <c r="N1137" s="57">
        <v>14.15</v>
      </c>
      <c r="O1137" s="63">
        <v>1.0714285714285701E-2</v>
      </c>
      <c r="P1137" s="57">
        <v>6</v>
      </c>
      <c r="Q1137" s="57">
        <v>10</v>
      </c>
      <c r="R1137" s="57">
        <v>35.631599999999999</v>
      </c>
      <c r="S1137" s="57">
        <v>14.35</v>
      </c>
      <c r="T1137" s="57">
        <v>14.1395</v>
      </c>
      <c r="U1137" s="57">
        <v>13.565300000000001</v>
      </c>
      <c r="V1137" s="57">
        <v>14.25</v>
      </c>
      <c r="W1137" s="57">
        <v>14.1868</v>
      </c>
      <c r="X1137" s="57">
        <v>13.563599999999999</v>
      </c>
      <c r="Y1137" s="57">
        <v>14.2875</v>
      </c>
      <c r="Z1137" s="57">
        <v>14.247400000000001</v>
      </c>
      <c r="AA1137" s="57">
        <v>13.564399999999999</v>
      </c>
      <c r="AB1137" s="57">
        <v>22.05</v>
      </c>
      <c r="AC1137" s="57">
        <v>11.2</v>
      </c>
      <c r="AD1137" s="57">
        <v>16.3</v>
      </c>
      <c r="AE1137" s="57">
        <v>13</v>
      </c>
      <c r="AF1137" s="64">
        <v>48.732900000000001</v>
      </c>
      <c r="AG1137" s="64">
        <v>50.614400000000003</v>
      </c>
      <c r="AH1137" s="64">
        <v>45.5839</v>
      </c>
      <c r="AI1137" s="64">
        <v>48.937600000000003</v>
      </c>
      <c r="AJ1137" s="61">
        <v>0.4548611111111111</v>
      </c>
      <c r="AK1137" s="216">
        <v>50</v>
      </c>
      <c r="AL1137" s="62">
        <v>21.728167875528491</v>
      </c>
      <c r="AM1137" s="24" t="s">
        <v>6649</v>
      </c>
      <c r="AN1137" s="216" t="s">
        <v>5967</v>
      </c>
      <c r="AO1137" s="216" t="s">
        <v>5971</v>
      </c>
      <c r="AP1137" s="216" t="s">
        <v>6908</v>
      </c>
      <c r="AQ1137" s="216" t="s">
        <v>6885</v>
      </c>
      <c r="AR1137" s="216" t="s">
        <v>6916</v>
      </c>
      <c r="AS1137" s="24" t="s">
        <v>5474</v>
      </c>
      <c r="AT1137" s="24" t="s">
        <v>6577</v>
      </c>
      <c r="AU1137" s="24" t="s">
        <v>6055</v>
      </c>
      <c r="AV1137" s="24" t="s">
        <v>6650</v>
      </c>
      <c r="AW1137" s="24" t="s">
        <v>5979</v>
      </c>
      <c r="AX1137" s="24" t="s">
        <v>6159</v>
      </c>
      <c r="AY1137" s="24" t="s">
        <v>7087</v>
      </c>
      <c r="AZ1137" s="216" t="s">
        <v>8116</v>
      </c>
      <c r="BA1137" s="216" t="s">
        <v>7145</v>
      </c>
      <c r="BB1137" s="57" t="s">
        <v>5474</v>
      </c>
      <c r="BC1137" s="202"/>
      <c r="BD1137" s="24"/>
      <c r="BE1137" s="151"/>
      <c r="BG1137" s="151"/>
      <c r="BI1137" s="151"/>
      <c r="BL1137" s="152"/>
    </row>
    <row r="1138" spans="1:64" s="169" customFormat="1">
      <c r="A1138" s="24">
        <v>5312</v>
      </c>
      <c r="B1138" s="24" t="s">
        <v>1100</v>
      </c>
      <c r="C1138" s="57">
        <v>60.9</v>
      </c>
      <c r="D1138" s="57">
        <v>61.3</v>
      </c>
      <c r="E1138" s="57">
        <v>60.9</v>
      </c>
      <c r="F1138" s="57">
        <v>61</v>
      </c>
      <c r="G1138" s="57">
        <v>61.7</v>
      </c>
      <c r="H1138" s="57">
        <v>61.7</v>
      </c>
      <c r="I1138" s="57">
        <v>61</v>
      </c>
      <c r="J1138" s="57">
        <v>61.5</v>
      </c>
      <c r="K1138" s="57">
        <v>61.5</v>
      </c>
      <c r="L1138" s="57">
        <v>62</v>
      </c>
      <c r="M1138" s="57">
        <v>61.5</v>
      </c>
      <c r="N1138" s="57">
        <v>61.7</v>
      </c>
      <c r="O1138" s="63">
        <v>3.2520325203252002E-3</v>
      </c>
      <c r="P1138" s="57">
        <v>13</v>
      </c>
      <c r="Q1138" s="57">
        <v>46</v>
      </c>
      <c r="R1138" s="57">
        <v>45.8</v>
      </c>
      <c r="S1138" s="57">
        <v>60.92</v>
      </c>
      <c r="T1138" s="57">
        <v>62.094999999999999</v>
      </c>
      <c r="U1138" s="57">
        <v>62.833300000000001</v>
      </c>
      <c r="V1138" s="57">
        <v>61.06</v>
      </c>
      <c r="W1138" s="57">
        <v>62.015000000000001</v>
      </c>
      <c r="X1138" s="57">
        <v>62.833300000000001</v>
      </c>
      <c r="Y1138" s="57">
        <v>61.18</v>
      </c>
      <c r="Z1138" s="57">
        <v>61.975000000000001</v>
      </c>
      <c r="AA1138" s="57">
        <v>62.828299999999999</v>
      </c>
      <c r="AB1138" s="57">
        <v>66.2</v>
      </c>
      <c r="AC1138" s="57">
        <v>58</v>
      </c>
      <c r="AD1138" s="57">
        <v>63.2</v>
      </c>
      <c r="AE1138" s="57">
        <v>60.5</v>
      </c>
      <c r="AF1138" s="64">
        <v>31.895199999999999</v>
      </c>
      <c r="AG1138" s="64">
        <v>22.812200000000001</v>
      </c>
      <c r="AH1138" s="64">
        <v>47.930100000000003</v>
      </c>
      <c r="AI1138" s="64">
        <v>31.184899999999999</v>
      </c>
      <c r="AJ1138" s="61">
        <v>0.4548611111111111</v>
      </c>
      <c r="AK1138" s="216">
        <v>50</v>
      </c>
      <c r="AL1138" s="62">
        <v>47.077697063645061</v>
      </c>
      <c r="AM1138" s="24" t="s">
        <v>6548</v>
      </c>
      <c r="AN1138" s="216" t="s">
        <v>6009</v>
      </c>
      <c r="AO1138" s="216" t="s">
        <v>5971</v>
      </c>
      <c r="AP1138" s="216" t="s">
        <v>6884</v>
      </c>
      <c r="AQ1138" s="216" t="s">
        <v>6885</v>
      </c>
      <c r="AR1138" s="216" t="s">
        <v>6886</v>
      </c>
      <c r="AS1138" s="24" t="s">
        <v>6887</v>
      </c>
      <c r="AT1138" s="24" t="s">
        <v>6492</v>
      </c>
      <c r="AU1138" s="24" t="s">
        <v>6345</v>
      </c>
      <c r="AV1138" s="24" t="s">
        <v>6055</v>
      </c>
      <c r="AW1138" s="24" t="s">
        <v>5976</v>
      </c>
      <c r="AX1138" s="24" t="s">
        <v>5979</v>
      </c>
      <c r="AY1138" s="24" t="s">
        <v>7140</v>
      </c>
      <c r="AZ1138" s="216" t="s">
        <v>7210</v>
      </c>
      <c r="BA1138" s="216" t="s">
        <v>7008</v>
      </c>
      <c r="BB1138" s="57" t="s">
        <v>5474</v>
      </c>
      <c r="BC1138" s="202"/>
      <c r="BD1138" s="24"/>
      <c r="BE1138" s="151"/>
      <c r="BG1138" s="151"/>
      <c r="BI1138" s="151"/>
      <c r="BL1138" s="152"/>
    </row>
    <row r="1139" spans="1:64" s="169" customFormat="1">
      <c r="A1139" s="24">
        <v>5314</v>
      </c>
      <c r="B1139" s="24" t="s">
        <v>1101</v>
      </c>
      <c r="C1139" s="57">
        <v>5.9</v>
      </c>
      <c r="D1139" s="57">
        <v>5.9</v>
      </c>
      <c r="E1139" s="57">
        <v>5.85</v>
      </c>
      <c r="F1139" s="57">
        <v>5.9</v>
      </c>
      <c r="G1139" s="57">
        <v>5.9</v>
      </c>
      <c r="H1139" s="57">
        <v>5.9</v>
      </c>
      <c r="I1139" s="57">
        <v>5.9</v>
      </c>
      <c r="J1139" s="57">
        <v>5.9</v>
      </c>
      <c r="K1139" s="57">
        <v>6</v>
      </c>
      <c r="L1139" s="57">
        <v>6</v>
      </c>
      <c r="M1139" s="57">
        <v>6</v>
      </c>
      <c r="N1139" s="57">
        <v>6</v>
      </c>
      <c r="O1139" s="63">
        <v>1.6949152542372801E-2</v>
      </c>
      <c r="P1139" s="57">
        <v>8</v>
      </c>
      <c r="Q1139" s="57">
        <v>2</v>
      </c>
      <c r="R1139" s="57">
        <v>20.2105</v>
      </c>
      <c r="S1139" s="57">
        <v>5.9240000000000004</v>
      </c>
      <c r="T1139" s="57">
        <v>6.1547000000000001</v>
      </c>
      <c r="U1139" s="57">
        <v>6.0956999999999999</v>
      </c>
      <c r="V1139" s="57">
        <v>5.9240000000000004</v>
      </c>
      <c r="W1139" s="57">
        <v>6.1436999999999999</v>
      </c>
      <c r="X1139" s="57">
        <v>6.1025999999999998</v>
      </c>
      <c r="Y1139" s="57">
        <v>5.9240000000000004</v>
      </c>
      <c r="Z1139" s="57">
        <v>6.1246999999999998</v>
      </c>
      <c r="AA1139" s="57">
        <v>6.1094999999999997</v>
      </c>
      <c r="AB1139" s="57">
        <v>8.2799999999999994</v>
      </c>
      <c r="AC1139" s="57">
        <v>5</v>
      </c>
      <c r="AD1139" s="57">
        <v>7.09</v>
      </c>
      <c r="AE1139" s="57">
        <v>5.4</v>
      </c>
      <c r="AF1139" s="64">
        <v>46.3095</v>
      </c>
      <c r="AG1139" s="64">
        <v>38.511200000000002</v>
      </c>
      <c r="AH1139" s="64">
        <v>52.378399999999999</v>
      </c>
      <c r="AI1139" s="64">
        <v>43.133600000000001</v>
      </c>
      <c r="AJ1139" s="61">
        <v>0.4548611111111111</v>
      </c>
      <c r="AK1139" s="216">
        <v>50</v>
      </c>
      <c r="AL1139" s="62">
        <v>28.970890500704655</v>
      </c>
      <c r="AM1139" s="24" t="s">
        <v>7691</v>
      </c>
      <c r="AN1139" s="216" t="s">
        <v>6009</v>
      </c>
      <c r="AO1139" s="216" t="s">
        <v>5961</v>
      </c>
      <c r="AP1139" s="216" t="s">
        <v>6884</v>
      </c>
      <c r="AQ1139" s="216" t="s">
        <v>6885</v>
      </c>
      <c r="AR1139" s="216" t="s">
        <v>6886</v>
      </c>
      <c r="AS1139" s="24" t="s">
        <v>5474</v>
      </c>
      <c r="AT1139" s="24" t="s">
        <v>6650</v>
      </c>
      <c r="AU1139" s="24" t="s">
        <v>6577</v>
      </c>
      <c r="AV1139" s="24" t="s">
        <v>6577</v>
      </c>
      <c r="AW1139" s="24" t="s">
        <v>5979</v>
      </c>
      <c r="AX1139" s="24" t="s">
        <v>5979</v>
      </c>
      <c r="AY1139" s="24" t="s">
        <v>6935</v>
      </c>
      <c r="AZ1139" s="216" t="s">
        <v>6973</v>
      </c>
      <c r="BA1139" s="216" t="s">
        <v>6955</v>
      </c>
      <c r="BB1139" s="57" t="s">
        <v>6898</v>
      </c>
      <c r="BC1139" s="202"/>
      <c r="BD1139" s="24"/>
      <c r="BE1139" s="151"/>
      <c r="BG1139" s="151"/>
      <c r="BI1139" s="151"/>
      <c r="BL1139" s="152"/>
    </row>
    <row r="1140" spans="1:64" s="169" customFormat="1">
      <c r="A1140" s="24">
        <v>5315</v>
      </c>
      <c r="B1140" s="24" t="s">
        <v>1102</v>
      </c>
      <c r="C1140" s="57">
        <v>15.85</v>
      </c>
      <c r="D1140" s="57">
        <v>15.95</v>
      </c>
      <c r="E1140" s="57">
        <v>15.7</v>
      </c>
      <c r="F1140" s="57">
        <v>15.9</v>
      </c>
      <c r="G1140" s="57">
        <v>16</v>
      </c>
      <c r="H1140" s="57">
        <v>16.05</v>
      </c>
      <c r="I1140" s="57">
        <v>15.5</v>
      </c>
      <c r="J1140" s="57">
        <v>15.5</v>
      </c>
      <c r="K1140" s="57">
        <v>15.7</v>
      </c>
      <c r="L1140" s="57">
        <v>15.95</v>
      </c>
      <c r="M1140" s="57">
        <v>15.55</v>
      </c>
      <c r="N1140" s="57">
        <v>15.95</v>
      </c>
      <c r="O1140" s="63">
        <v>2.9032258064516099E-2</v>
      </c>
      <c r="P1140" s="57">
        <v>75</v>
      </c>
      <c r="Q1140" s="57">
        <v>805</v>
      </c>
      <c r="R1140" s="57">
        <v>793.15</v>
      </c>
      <c r="S1140" s="57">
        <v>15.83</v>
      </c>
      <c r="T1140" s="57">
        <v>17.9025</v>
      </c>
      <c r="U1140" s="57">
        <v>18.6692</v>
      </c>
      <c r="V1140" s="57">
        <v>15.77</v>
      </c>
      <c r="W1140" s="57">
        <v>17.7225</v>
      </c>
      <c r="X1140" s="57">
        <v>18.612500000000001</v>
      </c>
      <c r="Y1140" s="57">
        <v>15.72</v>
      </c>
      <c r="Z1140" s="57">
        <v>17.565000000000001</v>
      </c>
      <c r="AA1140" s="57">
        <v>18.556699999999999</v>
      </c>
      <c r="AB1140" s="57">
        <v>21.85</v>
      </c>
      <c r="AC1140" s="57">
        <v>13.4</v>
      </c>
      <c r="AD1140" s="57">
        <v>19.899999999999999</v>
      </c>
      <c r="AE1140" s="57">
        <v>15.3</v>
      </c>
      <c r="AF1140" s="64">
        <v>12.867599999999999</v>
      </c>
      <c r="AG1140" s="64">
        <v>13.9809</v>
      </c>
      <c r="AH1140" s="64">
        <v>20.615400000000001</v>
      </c>
      <c r="AI1140" s="64">
        <v>16.192399999999999</v>
      </c>
      <c r="AJ1140" s="61">
        <v>0.4548611111111111</v>
      </c>
      <c r="AK1140" s="216">
        <v>100</v>
      </c>
      <c r="AL1140" s="62">
        <v>162.61620032449383</v>
      </c>
      <c r="AM1140" s="24" t="s">
        <v>6038</v>
      </c>
      <c r="AN1140" s="216" t="s">
        <v>6337</v>
      </c>
      <c r="AO1140" s="216" t="s">
        <v>6007</v>
      </c>
      <c r="AP1140" s="216" t="s">
        <v>6884</v>
      </c>
      <c r="AQ1140" s="216" t="s">
        <v>6885</v>
      </c>
      <c r="AR1140" s="216" t="s">
        <v>6886</v>
      </c>
      <c r="AS1140" s="24" t="s">
        <v>6894</v>
      </c>
      <c r="AT1140" s="24" t="s">
        <v>6452</v>
      </c>
      <c r="AU1140" s="24" t="s">
        <v>6336</v>
      </c>
      <c r="AV1140" s="24" t="s">
        <v>6126</v>
      </c>
      <c r="AW1140" s="24" t="s">
        <v>5979</v>
      </c>
      <c r="AX1140" s="24" t="s">
        <v>5986</v>
      </c>
      <c r="AY1140" s="24" t="s">
        <v>7619</v>
      </c>
      <c r="AZ1140" s="216" t="s">
        <v>7854</v>
      </c>
      <c r="BA1140" s="216" t="s">
        <v>7201</v>
      </c>
      <c r="BB1140" s="57" t="s">
        <v>6898</v>
      </c>
      <c r="BC1140" s="202"/>
      <c r="BD1140" s="24"/>
      <c r="BE1140" s="151"/>
      <c r="BG1140" s="151"/>
      <c r="BI1140" s="151"/>
      <c r="BL1140" s="152"/>
    </row>
    <row r="1141" spans="1:64" s="169" customFormat="1">
      <c r="A1141" s="24">
        <v>5321</v>
      </c>
      <c r="B1141" s="24" t="s">
        <v>1104</v>
      </c>
      <c r="C1141" s="57">
        <v>48.3</v>
      </c>
      <c r="D1141" s="57">
        <v>49.65</v>
      </c>
      <c r="E1141" s="57">
        <v>46.3</v>
      </c>
      <c r="F1141" s="57">
        <v>46.5</v>
      </c>
      <c r="G1141" s="57">
        <v>46.5</v>
      </c>
      <c r="H1141" s="57">
        <v>47.35</v>
      </c>
      <c r="I1141" s="57">
        <v>42.8</v>
      </c>
      <c r="J1141" s="57">
        <v>43</v>
      </c>
      <c r="K1141" s="57">
        <v>43.7</v>
      </c>
      <c r="L1141" s="57">
        <v>46.55</v>
      </c>
      <c r="M1141" s="57">
        <v>43.2</v>
      </c>
      <c r="N1141" s="57">
        <v>45.35</v>
      </c>
      <c r="O1141" s="63">
        <v>5.4651162790697601E-2</v>
      </c>
      <c r="P1141" s="57">
        <v>493</v>
      </c>
      <c r="Q1141" s="57">
        <v>971</v>
      </c>
      <c r="R1141" s="57">
        <v>1165.7</v>
      </c>
      <c r="S1141" s="57">
        <v>46.35</v>
      </c>
      <c r="T1141" s="57">
        <v>55.672499999999999</v>
      </c>
      <c r="U1141" s="57">
        <v>41.185000000000002</v>
      </c>
      <c r="V1141" s="57">
        <v>45.64</v>
      </c>
      <c r="W1141" s="57">
        <v>55.3825</v>
      </c>
      <c r="X1141" s="57">
        <v>41.335000000000001</v>
      </c>
      <c r="Y1141" s="57">
        <v>45.11</v>
      </c>
      <c r="Z1141" s="57">
        <v>55.024999999999999</v>
      </c>
      <c r="AA1141" s="57">
        <v>41.520800000000001</v>
      </c>
      <c r="AB1141" s="57">
        <v>70.900000000000006</v>
      </c>
      <c r="AC1141" s="57">
        <v>29.3</v>
      </c>
      <c r="AD1141" s="57">
        <v>70.900000000000006</v>
      </c>
      <c r="AE1141" s="57">
        <v>42.15</v>
      </c>
      <c r="AF1141" s="64">
        <v>11.307700000000001</v>
      </c>
      <c r="AG1141" s="64">
        <v>16.563700000000001</v>
      </c>
      <c r="AH1141" s="64">
        <v>12.420299999999999</v>
      </c>
      <c r="AI1141" s="64">
        <v>15.182600000000001</v>
      </c>
      <c r="AJ1141" s="61">
        <v>0.4548611111111111</v>
      </c>
      <c r="AK1141" s="216">
        <v>500</v>
      </c>
      <c r="AL1141" s="62">
        <v>942.34184761428901</v>
      </c>
      <c r="AM1141" s="24" t="s">
        <v>6038</v>
      </c>
      <c r="AN1141" s="216" t="s">
        <v>6039</v>
      </c>
      <c r="AO1141" s="216" t="s">
        <v>6047</v>
      </c>
      <c r="AP1141" s="216" t="s">
        <v>6908</v>
      </c>
      <c r="AQ1141" s="216" t="s">
        <v>6885</v>
      </c>
      <c r="AR1141" s="216" t="s">
        <v>6886</v>
      </c>
      <c r="AS1141" s="24" t="s">
        <v>5474</v>
      </c>
      <c r="AT1141" s="24" t="s">
        <v>5964</v>
      </c>
      <c r="AU1141" s="24" t="s">
        <v>5964</v>
      </c>
      <c r="AV1141" s="24" t="s">
        <v>5982</v>
      </c>
      <c r="AW1141" s="24" t="s">
        <v>5986</v>
      </c>
      <c r="AX1141" s="24" t="s">
        <v>5965</v>
      </c>
      <c r="AY1141" s="24" t="s">
        <v>8117</v>
      </c>
      <c r="AZ1141" s="216" t="s">
        <v>6979</v>
      </c>
      <c r="BA1141" s="216" t="s">
        <v>7262</v>
      </c>
      <c r="BB1141" s="57" t="s">
        <v>6898</v>
      </c>
      <c r="BC1141" s="202"/>
      <c r="BD1141" s="24"/>
      <c r="BE1141" s="151"/>
      <c r="BG1141" s="151"/>
      <c r="BI1141" s="151"/>
      <c r="BL1141" s="152"/>
    </row>
    <row r="1142" spans="1:64" s="169" customFormat="1">
      <c r="A1142" s="24">
        <v>5324</v>
      </c>
      <c r="B1142" s="24" t="s">
        <v>1105</v>
      </c>
      <c r="C1142" s="57">
        <v>9.5</v>
      </c>
      <c r="D1142" s="57">
        <v>9.5500000000000007</v>
      </c>
      <c r="E1142" s="57">
        <v>9.49</v>
      </c>
      <c r="F1142" s="57">
        <v>9.5</v>
      </c>
      <c r="G1142" s="57">
        <v>9.5</v>
      </c>
      <c r="H1142" s="57">
        <v>9.5500000000000007</v>
      </c>
      <c r="I1142" s="57">
        <v>9.4700000000000006</v>
      </c>
      <c r="J1142" s="57">
        <v>9.5</v>
      </c>
      <c r="K1142" s="57">
        <v>9.5</v>
      </c>
      <c r="L1142" s="57">
        <v>9.6</v>
      </c>
      <c r="M1142" s="57">
        <v>9.5</v>
      </c>
      <c r="N1142" s="57">
        <v>9.56</v>
      </c>
      <c r="O1142" s="63">
        <v>6.3157894736842104E-3</v>
      </c>
      <c r="P1142" s="57">
        <v>73</v>
      </c>
      <c r="Q1142" s="57">
        <v>163</v>
      </c>
      <c r="R1142" s="57">
        <v>71.7</v>
      </c>
      <c r="S1142" s="57">
        <v>9.6240000000000006</v>
      </c>
      <c r="T1142" s="57">
        <v>9.7944999999999993</v>
      </c>
      <c r="U1142" s="57">
        <v>9.8498000000000001</v>
      </c>
      <c r="V1142" s="57">
        <v>9.5739999999999998</v>
      </c>
      <c r="W1142" s="57">
        <v>9.7774999999999999</v>
      </c>
      <c r="X1142" s="57">
        <v>9.8414999999999999</v>
      </c>
      <c r="Y1142" s="57">
        <v>9.5459999999999994</v>
      </c>
      <c r="Z1142" s="57">
        <v>9.7705000000000002</v>
      </c>
      <c r="AA1142" s="57">
        <v>9.8324999999999996</v>
      </c>
      <c r="AB1142" s="57">
        <v>13.35</v>
      </c>
      <c r="AC1142" s="57">
        <v>9.1</v>
      </c>
      <c r="AD1142" s="57">
        <v>10.1</v>
      </c>
      <c r="AE1142" s="57">
        <v>9.4700000000000006</v>
      </c>
      <c r="AF1142" s="64">
        <v>12.350199999999999</v>
      </c>
      <c r="AG1142" s="64">
        <v>20.1068</v>
      </c>
      <c r="AH1142" s="64">
        <v>15.5505</v>
      </c>
      <c r="AI1142" s="64">
        <v>18.588000000000001</v>
      </c>
      <c r="AJ1142" s="61">
        <v>0.4548611111111111</v>
      </c>
      <c r="AK1142" s="216">
        <v>100</v>
      </c>
      <c r="AL1142" s="62">
        <v>158.27976831584067</v>
      </c>
      <c r="AM1142" s="24" t="s">
        <v>7046</v>
      </c>
      <c r="AN1142" s="216" t="s">
        <v>6039</v>
      </c>
      <c r="AO1142" s="216" t="s">
        <v>6047</v>
      </c>
      <c r="AP1142" s="216" t="s">
        <v>6884</v>
      </c>
      <c r="AQ1142" s="216" t="s">
        <v>6885</v>
      </c>
      <c r="AR1142" s="216" t="s">
        <v>6886</v>
      </c>
      <c r="AS1142" s="24" t="s">
        <v>6965</v>
      </c>
      <c r="AT1142" s="24" t="s">
        <v>6166</v>
      </c>
      <c r="AU1142" s="24" t="s">
        <v>6121</v>
      </c>
      <c r="AV1142" s="24" t="s">
        <v>6055</v>
      </c>
      <c r="AW1142" s="24" t="s">
        <v>5986</v>
      </c>
      <c r="AX1142" s="24" t="s">
        <v>5979</v>
      </c>
      <c r="AY1142" s="24" t="s">
        <v>6905</v>
      </c>
      <c r="AZ1142" s="216" t="s">
        <v>6910</v>
      </c>
      <c r="BA1142" s="216" t="s">
        <v>6980</v>
      </c>
      <c r="BB1142" s="57" t="s">
        <v>6898</v>
      </c>
      <c r="BC1142" s="202"/>
      <c r="BD1142" s="24"/>
      <c r="BE1142" s="151"/>
      <c r="BG1142" s="151"/>
      <c r="BI1142" s="151"/>
      <c r="BL1142" s="152"/>
    </row>
    <row r="1143" spans="1:64" s="169" customFormat="1">
      <c r="A1143" s="24">
        <v>5328</v>
      </c>
      <c r="B1143" s="24" t="s">
        <v>1106</v>
      </c>
      <c r="C1143" s="57">
        <v>15.1</v>
      </c>
      <c r="D1143" s="57">
        <v>15.45</v>
      </c>
      <c r="E1143" s="57">
        <v>15</v>
      </c>
      <c r="F1143" s="57">
        <v>15.25</v>
      </c>
      <c r="G1143" s="57">
        <v>15.35</v>
      </c>
      <c r="H1143" s="57">
        <v>15.45</v>
      </c>
      <c r="I1143" s="57">
        <v>14.85</v>
      </c>
      <c r="J1143" s="57">
        <v>14.9</v>
      </c>
      <c r="K1143" s="57">
        <v>15</v>
      </c>
      <c r="L1143" s="57">
        <v>15.6</v>
      </c>
      <c r="M1143" s="57">
        <v>15</v>
      </c>
      <c r="N1143" s="57">
        <v>15.45</v>
      </c>
      <c r="O1143" s="63">
        <v>3.6912751677852303E-2</v>
      </c>
      <c r="P1143" s="57">
        <v>1608</v>
      </c>
      <c r="Q1143" s="57">
        <v>2719</v>
      </c>
      <c r="R1143" s="57">
        <v>3836.3</v>
      </c>
      <c r="S1143" s="57">
        <v>15.31</v>
      </c>
      <c r="T1143" s="57">
        <v>16.672499999999999</v>
      </c>
      <c r="U1143" s="57">
        <v>15.646699999999999</v>
      </c>
      <c r="V1143" s="57">
        <v>15.21</v>
      </c>
      <c r="W1143" s="57">
        <v>16.557500000000001</v>
      </c>
      <c r="X1143" s="57">
        <v>15.6592</v>
      </c>
      <c r="Y1143" s="57">
        <v>15.09</v>
      </c>
      <c r="Z1143" s="57">
        <v>16.502500000000001</v>
      </c>
      <c r="AA1143" s="57">
        <v>15.6775</v>
      </c>
      <c r="AB1143" s="57">
        <v>19.7</v>
      </c>
      <c r="AC1143" s="57">
        <v>8.36</v>
      </c>
      <c r="AD1143" s="57">
        <v>18.8</v>
      </c>
      <c r="AE1143" s="57">
        <v>14.65</v>
      </c>
      <c r="AF1143" s="64">
        <v>11.664400000000001</v>
      </c>
      <c r="AG1143" s="64">
        <v>13.648</v>
      </c>
      <c r="AH1143" s="64">
        <v>18.442900000000002</v>
      </c>
      <c r="AI1143" s="64">
        <v>15.2463</v>
      </c>
      <c r="AJ1143" s="61">
        <v>0.4548611111111111</v>
      </c>
      <c r="AK1143" s="216">
        <v>2000</v>
      </c>
      <c r="AL1143" s="62">
        <v>3008.804314382226</v>
      </c>
      <c r="AM1143" s="24" t="s">
        <v>6157</v>
      </c>
      <c r="AN1143" s="216" t="s">
        <v>6337</v>
      </c>
      <c r="AO1143" s="216" t="s">
        <v>6047</v>
      </c>
      <c r="AP1143" s="216" t="s">
        <v>6884</v>
      </c>
      <c r="AQ1143" s="216" t="s">
        <v>6885</v>
      </c>
      <c r="AR1143" s="216" t="s">
        <v>6886</v>
      </c>
      <c r="AS1143" s="24" t="s">
        <v>6894</v>
      </c>
      <c r="AT1143" s="24" t="s">
        <v>6016</v>
      </c>
      <c r="AU1143" s="24" t="s">
        <v>5962</v>
      </c>
      <c r="AV1143" s="24" t="s">
        <v>6031</v>
      </c>
      <c r="AW1143" s="24" t="s">
        <v>5991</v>
      </c>
      <c r="AX1143" s="24" t="s">
        <v>5979</v>
      </c>
      <c r="AY1143" s="24" t="s">
        <v>8118</v>
      </c>
      <c r="AZ1143" s="216" t="s">
        <v>7129</v>
      </c>
      <c r="BA1143" s="216" t="s">
        <v>7024</v>
      </c>
      <c r="BB1143" s="57" t="s">
        <v>6898</v>
      </c>
      <c r="BC1143" s="202"/>
      <c r="BD1143" s="24"/>
      <c r="BE1143" s="151"/>
      <c r="BG1143" s="151"/>
      <c r="BI1143" s="151"/>
      <c r="BL1143" s="152"/>
    </row>
    <row r="1144" spans="1:64" s="169" customFormat="1">
      <c r="A1144" s="24">
        <v>5340</v>
      </c>
      <c r="B1144" s="24" t="s">
        <v>1107</v>
      </c>
      <c r="C1144" s="57">
        <v>34.5</v>
      </c>
      <c r="D1144" s="57">
        <v>36.200000000000003</v>
      </c>
      <c r="E1144" s="57">
        <v>34.450000000000003</v>
      </c>
      <c r="F1144" s="57">
        <v>36</v>
      </c>
      <c r="G1144" s="57">
        <v>36.549999999999997</v>
      </c>
      <c r="H1144" s="57">
        <v>36.549999999999997</v>
      </c>
      <c r="I1144" s="57">
        <v>35.049999999999997</v>
      </c>
      <c r="J1144" s="57">
        <v>35.799999999999997</v>
      </c>
      <c r="K1144" s="57">
        <v>35.549999999999997</v>
      </c>
      <c r="L1144" s="57">
        <v>36.549999999999997</v>
      </c>
      <c r="M1144" s="57">
        <v>35.5</v>
      </c>
      <c r="N1144" s="57">
        <v>35.9</v>
      </c>
      <c r="O1144" s="63">
        <v>2.7932960893854702E-3</v>
      </c>
      <c r="P1144" s="57">
        <v>220</v>
      </c>
      <c r="Q1144" s="57">
        <v>263</v>
      </c>
      <c r="R1144" s="57">
        <v>980.1</v>
      </c>
      <c r="S1144" s="57">
        <v>34.83</v>
      </c>
      <c r="T1144" s="57">
        <v>40.457500000000003</v>
      </c>
      <c r="U1144" s="57">
        <v>38.276699999999998</v>
      </c>
      <c r="V1144" s="57">
        <v>35.14</v>
      </c>
      <c r="W1144" s="57">
        <v>39.840000000000003</v>
      </c>
      <c r="X1144" s="57">
        <v>38.292499999999997</v>
      </c>
      <c r="Y1144" s="57">
        <v>35.229999999999997</v>
      </c>
      <c r="Z1144" s="57">
        <v>39.405000000000001</v>
      </c>
      <c r="AA1144" s="57">
        <v>38.326700000000002</v>
      </c>
      <c r="AB1144" s="57">
        <v>50.8</v>
      </c>
      <c r="AC1144" s="57">
        <v>28.6</v>
      </c>
      <c r="AD1144" s="57">
        <v>48.8</v>
      </c>
      <c r="AE1144" s="57">
        <v>33.6</v>
      </c>
      <c r="AF1144" s="64">
        <v>24.227900000000002</v>
      </c>
      <c r="AG1144" s="64">
        <v>16.736999999999998</v>
      </c>
      <c r="AH1144" s="64">
        <v>29.965800000000002</v>
      </c>
      <c r="AI1144" s="64">
        <v>21.146599999999999</v>
      </c>
      <c r="AJ1144" s="61">
        <v>0.4548611111111111</v>
      </c>
      <c r="AK1144" s="216">
        <v>250</v>
      </c>
      <c r="AL1144" s="62">
        <v>426.46756729393252</v>
      </c>
      <c r="AM1144" s="24" t="s">
        <v>8119</v>
      </c>
      <c r="AN1144" s="216" t="s">
        <v>6009</v>
      </c>
      <c r="AO1144" s="216" t="s">
        <v>6007</v>
      </c>
      <c r="AP1144" s="216" t="s">
        <v>6884</v>
      </c>
      <c r="AQ1144" s="216" t="s">
        <v>6885</v>
      </c>
      <c r="AR1144" s="216" t="s">
        <v>6886</v>
      </c>
      <c r="AS1144" s="24" t="s">
        <v>5474</v>
      </c>
      <c r="AT1144" s="24" t="s">
        <v>5982</v>
      </c>
      <c r="AU1144" s="24" t="s">
        <v>6017</v>
      </c>
      <c r="AV1144" s="24" t="s">
        <v>6240</v>
      </c>
      <c r="AW1144" s="24" t="s">
        <v>5976</v>
      </c>
      <c r="AX1144" s="24" t="s">
        <v>5979</v>
      </c>
      <c r="AY1144" s="24" t="s">
        <v>7195</v>
      </c>
      <c r="AZ1144" s="216" t="s">
        <v>7305</v>
      </c>
      <c r="BA1144" s="216" t="s">
        <v>7300</v>
      </c>
      <c r="BB1144" s="57" t="s">
        <v>5474</v>
      </c>
      <c r="BC1144" s="202"/>
      <c r="BD1144" s="24"/>
      <c r="BE1144" s="151"/>
      <c r="BG1144" s="151"/>
      <c r="BI1144" s="151"/>
      <c r="BL1144" s="152"/>
    </row>
    <row r="1145" spans="1:64" s="169" customFormat="1">
      <c r="A1145" s="24">
        <v>5344</v>
      </c>
      <c r="B1145" s="24" t="s">
        <v>1108</v>
      </c>
      <c r="C1145" s="57">
        <v>16.899999999999999</v>
      </c>
      <c r="D1145" s="57">
        <v>16.899999999999999</v>
      </c>
      <c r="E1145" s="57">
        <v>16.149999999999999</v>
      </c>
      <c r="F1145" s="57">
        <v>16.7</v>
      </c>
      <c r="G1145" s="57">
        <v>16.7</v>
      </c>
      <c r="H1145" s="57">
        <v>16.7</v>
      </c>
      <c r="I1145" s="57">
        <v>16</v>
      </c>
      <c r="J1145" s="57">
        <v>16.100000000000001</v>
      </c>
      <c r="K1145" s="57">
        <v>16.2</v>
      </c>
      <c r="L1145" s="57">
        <v>16.55</v>
      </c>
      <c r="M1145" s="57">
        <v>16</v>
      </c>
      <c r="N1145" s="57">
        <v>16.5</v>
      </c>
      <c r="O1145" s="63">
        <v>2.4844720496894401E-2</v>
      </c>
      <c r="P1145" s="57">
        <v>92</v>
      </c>
      <c r="Q1145" s="57">
        <v>127</v>
      </c>
      <c r="R1145" s="57">
        <v>522.15</v>
      </c>
      <c r="S1145" s="57">
        <v>15.96</v>
      </c>
      <c r="T1145" s="57">
        <v>19.145</v>
      </c>
      <c r="U1145" s="57">
        <v>17.515799999999999</v>
      </c>
      <c r="V1145" s="57">
        <v>16.13</v>
      </c>
      <c r="W1145" s="57">
        <v>18.71</v>
      </c>
      <c r="X1145" s="57">
        <v>17.541699999999999</v>
      </c>
      <c r="Y1145" s="57">
        <v>16.23</v>
      </c>
      <c r="Z1145" s="57">
        <v>18.395</v>
      </c>
      <c r="AA1145" s="57">
        <v>17.568300000000001</v>
      </c>
      <c r="AB1145" s="57">
        <v>24.8</v>
      </c>
      <c r="AC1145" s="57">
        <v>12</v>
      </c>
      <c r="AD1145" s="57">
        <v>23.4</v>
      </c>
      <c r="AE1145" s="57">
        <v>14.6</v>
      </c>
      <c r="AF1145" s="64">
        <v>34.781799999999997</v>
      </c>
      <c r="AG1145" s="64">
        <v>23.168900000000001</v>
      </c>
      <c r="AH1145" s="64">
        <v>42.979500000000002</v>
      </c>
      <c r="AI1145" s="64">
        <v>29.772400000000001</v>
      </c>
      <c r="AJ1145" s="61">
        <v>0.4548611111111111</v>
      </c>
      <c r="AK1145" s="216">
        <v>100</v>
      </c>
      <c r="AL1145" s="62">
        <v>199.47587239804579</v>
      </c>
      <c r="AM1145" s="24" t="s">
        <v>6038</v>
      </c>
      <c r="AN1145" s="216" t="s">
        <v>6009</v>
      </c>
      <c r="AO1145" s="216" t="s">
        <v>5971</v>
      </c>
      <c r="AP1145" s="216" t="s">
        <v>6884</v>
      </c>
      <c r="AQ1145" s="216" t="s">
        <v>6885</v>
      </c>
      <c r="AR1145" s="216" t="s">
        <v>6886</v>
      </c>
      <c r="AS1145" s="24" t="s">
        <v>5474</v>
      </c>
      <c r="AT1145" s="24" t="s">
        <v>6060</v>
      </c>
      <c r="AU1145" s="24" t="s">
        <v>6024</v>
      </c>
      <c r="AV1145" s="24" t="s">
        <v>6016</v>
      </c>
      <c r="AW1145" s="24" t="s">
        <v>5965</v>
      </c>
      <c r="AX1145" s="24" t="s">
        <v>5986</v>
      </c>
      <c r="AY1145" s="24" t="s">
        <v>7098</v>
      </c>
      <c r="AZ1145" s="216" t="s">
        <v>8120</v>
      </c>
      <c r="BA1145" s="216" t="s">
        <v>7016</v>
      </c>
      <c r="BB1145" s="57" t="s">
        <v>6898</v>
      </c>
      <c r="BC1145" s="202"/>
      <c r="BD1145" s="24"/>
      <c r="BE1145" s="151"/>
      <c r="BG1145" s="151"/>
      <c r="BI1145" s="151"/>
      <c r="BL1145" s="152"/>
    </row>
    <row r="1146" spans="1:64" s="169" customFormat="1">
      <c r="A1146" s="24">
        <v>5345</v>
      </c>
      <c r="B1146" s="24" t="s">
        <v>1109</v>
      </c>
      <c r="C1146" s="57">
        <v>5.91</v>
      </c>
      <c r="D1146" s="57">
        <v>5.91</v>
      </c>
      <c r="E1146" s="57">
        <v>5.91</v>
      </c>
      <c r="F1146" s="57">
        <v>5.91</v>
      </c>
      <c r="G1146" s="57">
        <v>5.94</v>
      </c>
      <c r="H1146" s="57">
        <v>5.94</v>
      </c>
      <c r="I1146" s="57">
        <v>5.94</v>
      </c>
      <c r="J1146" s="57">
        <v>5.94</v>
      </c>
      <c r="K1146" s="57">
        <v>6.07</v>
      </c>
      <c r="L1146" s="57">
        <v>6.07</v>
      </c>
      <c r="M1146" s="57">
        <v>6.07</v>
      </c>
      <c r="N1146" s="57">
        <v>6.07</v>
      </c>
      <c r="O1146" s="63">
        <v>2.18855218855218E-2</v>
      </c>
      <c r="P1146" s="57">
        <v>1</v>
      </c>
      <c r="Q1146" s="57">
        <v>3</v>
      </c>
      <c r="R1146" s="57">
        <v>6.2104999999999997</v>
      </c>
      <c r="S1146" s="57">
        <v>5.94</v>
      </c>
      <c r="T1146" s="57">
        <v>6.0444000000000004</v>
      </c>
      <c r="U1146" s="57">
        <v>6.2453000000000003</v>
      </c>
      <c r="V1146" s="57">
        <v>5.8875000000000002</v>
      </c>
      <c r="W1146" s="57">
        <v>6.0388999999999999</v>
      </c>
      <c r="X1146" s="57">
        <v>6.2365000000000004</v>
      </c>
      <c r="Y1146" s="57">
        <v>5.93</v>
      </c>
      <c r="Z1146" s="57">
        <v>6.0242000000000004</v>
      </c>
      <c r="AA1146" s="57">
        <v>6.2321999999999997</v>
      </c>
      <c r="AB1146" s="57">
        <v>10.1</v>
      </c>
      <c r="AC1146" s="57">
        <v>5.47</v>
      </c>
      <c r="AD1146" s="57">
        <v>6.48</v>
      </c>
      <c r="AE1146" s="57">
        <v>5.55</v>
      </c>
      <c r="AF1146" s="64">
        <v>43.151200000000003</v>
      </c>
      <c r="AG1146" s="64">
        <v>46.905000000000001</v>
      </c>
      <c r="AH1146" s="64">
        <v>51.606900000000003</v>
      </c>
      <c r="AI1146" s="64">
        <v>48.472299999999997</v>
      </c>
      <c r="AJ1146" s="61">
        <v>0.4548611111111111</v>
      </c>
      <c r="AK1146" s="216">
        <v>50</v>
      </c>
      <c r="AL1146" s="62">
        <v>3.6213613125880819</v>
      </c>
      <c r="AM1146" s="24" t="s">
        <v>7071</v>
      </c>
      <c r="AN1146" s="216" t="s">
        <v>5981</v>
      </c>
      <c r="AO1146" s="216" t="s">
        <v>5961</v>
      </c>
      <c r="AP1146" s="216" t="s">
        <v>6884</v>
      </c>
      <c r="AQ1146" s="216" t="s">
        <v>6900</v>
      </c>
      <c r="AR1146" s="216" t="s">
        <v>6886</v>
      </c>
      <c r="AS1146" s="24" t="s">
        <v>5474</v>
      </c>
      <c r="AT1146" s="24" t="s">
        <v>6577</v>
      </c>
      <c r="AU1146" s="24" t="s">
        <v>6577</v>
      </c>
      <c r="AV1146" s="24" t="s">
        <v>6577</v>
      </c>
      <c r="AW1146" s="24" t="s">
        <v>5979</v>
      </c>
      <c r="AX1146" s="24" t="s">
        <v>5979</v>
      </c>
      <c r="AY1146" s="24" t="s">
        <v>8121</v>
      </c>
      <c r="AZ1146" s="216" t="s">
        <v>7119</v>
      </c>
      <c r="BA1146" s="216" t="s">
        <v>7043</v>
      </c>
      <c r="BB1146" s="57" t="s">
        <v>6903</v>
      </c>
      <c r="BC1146" s="202"/>
      <c r="BD1146" s="24"/>
      <c r="BE1146" s="151"/>
      <c r="BG1146" s="151"/>
      <c r="BI1146" s="151"/>
      <c r="BL1146" s="152"/>
    </row>
    <row r="1147" spans="1:64" s="169" customFormat="1">
      <c r="A1147" s="24">
        <v>5347</v>
      </c>
      <c r="B1147" s="24" t="s">
        <v>1110</v>
      </c>
      <c r="C1147" s="57">
        <v>135</v>
      </c>
      <c r="D1147" s="57">
        <v>144.5</v>
      </c>
      <c r="E1147" s="57">
        <v>134.5</v>
      </c>
      <c r="F1147" s="57">
        <v>138.5</v>
      </c>
      <c r="G1147" s="57">
        <v>141.5</v>
      </c>
      <c r="H1147" s="57">
        <v>146</v>
      </c>
      <c r="I1147" s="57">
        <v>140</v>
      </c>
      <c r="J1147" s="57">
        <v>142.5</v>
      </c>
      <c r="K1147" s="57">
        <v>146</v>
      </c>
      <c r="L1147" s="57">
        <v>155</v>
      </c>
      <c r="M1147" s="57">
        <v>146</v>
      </c>
      <c r="N1147" s="57">
        <v>148</v>
      </c>
      <c r="O1147" s="63">
        <v>3.8596491228070101E-2</v>
      </c>
      <c r="P1147" s="57">
        <v>17182</v>
      </c>
      <c r="Q1147" s="57">
        <v>14945</v>
      </c>
      <c r="R1147" s="57">
        <v>17824.099999999999</v>
      </c>
      <c r="S1147" s="57">
        <v>135.9</v>
      </c>
      <c r="T1147" s="57">
        <v>132.77500000000001</v>
      </c>
      <c r="U1147" s="57">
        <v>122.35</v>
      </c>
      <c r="V1147" s="57">
        <v>137.1</v>
      </c>
      <c r="W1147" s="57">
        <v>134.22499999999999</v>
      </c>
      <c r="X1147" s="57">
        <v>122.75830000000001</v>
      </c>
      <c r="Y1147" s="57">
        <v>139.30000000000001</v>
      </c>
      <c r="Z1147" s="57">
        <v>136.05000000000001</v>
      </c>
      <c r="AA1147" s="57">
        <v>123.2667</v>
      </c>
      <c r="AB1147" s="57">
        <v>156</v>
      </c>
      <c r="AC1147" s="57">
        <v>89</v>
      </c>
      <c r="AD1147" s="57">
        <v>156</v>
      </c>
      <c r="AE1147" s="57">
        <v>112</v>
      </c>
      <c r="AF1147" s="64">
        <v>36.1858</v>
      </c>
      <c r="AG1147" s="64">
        <v>34.958300000000001</v>
      </c>
      <c r="AH1147" s="64">
        <v>48.482900000000001</v>
      </c>
      <c r="AI1147" s="64">
        <v>39.466500000000003</v>
      </c>
      <c r="AJ1147" s="61">
        <v>0.4548611111111111</v>
      </c>
      <c r="AK1147" s="216" t="s">
        <v>4611</v>
      </c>
      <c r="AL1147" s="62">
        <v>26927.85125307439</v>
      </c>
      <c r="AM1147" s="24" t="s">
        <v>6568</v>
      </c>
      <c r="AN1147" s="216" t="s">
        <v>6009</v>
      </c>
      <c r="AO1147" s="216" t="s">
        <v>5971</v>
      </c>
      <c r="AP1147" s="216" t="s">
        <v>6908</v>
      </c>
      <c r="AQ1147" s="216" t="s">
        <v>6900</v>
      </c>
      <c r="AR1147" s="216" t="s">
        <v>6886</v>
      </c>
      <c r="AS1147" s="24" t="s">
        <v>6989</v>
      </c>
      <c r="AT1147" s="24" t="s">
        <v>5963</v>
      </c>
      <c r="AU1147" s="24" t="s">
        <v>5963</v>
      </c>
      <c r="AV1147" s="24" t="s">
        <v>6090</v>
      </c>
      <c r="AW1147" s="24" t="s">
        <v>6033</v>
      </c>
      <c r="AX1147" s="24" t="s">
        <v>5979</v>
      </c>
      <c r="AY1147" s="24" t="s">
        <v>8013</v>
      </c>
      <c r="AZ1147" s="216" t="s">
        <v>8122</v>
      </c>
      <c r="BA1147" s="216" t="s">
        <v>7238</v>
      </c>
      <c r="BB1147" s="57" t="s">
        <v>5474</v>
      </c>
      <c r="BC1147" s="202"/>
      <c r="BD1147" s="24"/>
      <c r="BE1147" s="151"/>
      <c r="BG1147" s="151"/>
      <c r="BI1147" s="151"/>
      <c r="BL1147" s="152"/>
    </row>
    <row r="1148" spans="1:64" s="169" customFormat="1">
      <c r="A1148" s="24">
        <v>5348</v>
      </c>
      <c r="B1148" s="24" t="s">
        <v>1111</v>
      </c>
      <c r="C1148" s="57">
        <v>7.72</v>
      </c>
      <c r="D1148" s="57">
        <v>7.93</v>
      </c>
      <c r="E1148" s="57">
        <v>7.52</v>
      </c>
      <c r="F1148" s="57">
        <v>7.83</v>
      </c>
      <c r="G1148" s="57">
        <v>7.9</v>
      </c>
      <c r="H1148" s="57">
        <v>7.9</v>
      </c>
      <c r="I1148" s="57">
        <v>7.73</v>
      </c>
      <c r="J1148" s="57">
        <v>7.73</v>
      </c>
      <c r="K1148" s="57">
        <v>7.88</v>
      </c>
      <c r="L1148" s="57">
        <v>7.94</v>
      </c>
      <c r="M1148" s="57">
        <v>7.8</v>
      </c>
      <c r="N1148" s="57">
        <v>7.8</v>
      </c>
      <c r="O1148" s="63">
        <v>9.05562742561449E-3</v>
      </c>
      <c r="P1148" s="57">
        <v>13</v>
      </c>
      <c r="Q1148" s="57">
        <v>6</v>
      </c>
      <c r="R1148" s="57">
        <v>11.8</v>
      </c>
      <c r="S1148" s="57">
        <v>7.5819999999999999</v>
      </c>
      <c r="T1148" s="57">
        <v>7.6859999999999999</v>
      </c>
      <c r="U1148" s="57">
        <v>7.6614000000000004</v>
      </c>
      <c r="V1148" s="57">
        <v>7.5839999999999996</v>
      </c>
      <c r="W1148" s="57">
        <v>7.6734999999999998</v>
      </c>
      <c r="X1148" s="57">
        <v>7.6614000000000004</v>
      </c>
      <c r="Y1148" s="57">
        <v>7.6660000000000004</v>
      </c>
      <c r="Z1148" s="57">
        <v>7.6795</v>
      </c>
      <c r="AA1148" s="57">
        <v>7.6595000000000004</v>
      </c>
      <c r="AB1148" s="57">
        <v>11.55</v>
      </c>
      <c r="AC1148" s="57">
        <v>6.8</v>
      </c>
      <c r="AD1148" s="57">
        <v>8.1999999999999993</v>
      </c>
      <c r="AE1148" s="57">
        <v>7.27</v>
      </c>
      <c r="AF1148" s="64">
        <v>40.547899999999998</v>
      </c>
      <c r="AG1148" s="64">
        <v>32.7896</v>
      </c>
      <c r="AH1148" s="64">
        <v>46.028300000000002</v>
      </c>
      <c r="AI1148" s="64">
        <v>37.202500000000001</v>
      </c>
      <c r="AJ1148" s="61">
        <v>0.45833333333333331</v>
      </c>
      <c r="AK1148" s="216">
        <v>50</v>
      </c>
      <c r="AL1148" s="62">
        <v>44.37845308134321</v>
      </c>
      <c r="AM1148" s="24" t="s">
        <v>6604</v>
      </c>
      <c r="AN1148" s="216" t="s">
        <v>6009</v>
      </c>
      <c r="AO1148" s="216" t="s">
        <v>5971</v>
      </c>
      <c r="AP1148" s="216" t="s">
        <v>6908</v>
      </c>
      <c r="AQ1148" s="216" t="s">
        <v>6900</v>
      </c>
      <c r="AR1148" s="216" t="s">
        <v>6886</v>
      </c>
      <c r="AS1148" s="24" t="s">
        <v>5474</v>
      </c>
      <c r="AT1148" s="24" t="s">
        <v>6016</v>
      </c>
      <c r="AU1148" s="24" t="s">
        <v>6518</v>
      </c>
      <c r="AV1148" s="24" t="s">
        <v>6130</v>
      </c>
      <c r="AW1148" s="24" t="s">
        <v>5986</v>
      </c>
      <c r="AX1148" s="24" t="s">
        <v>5979</v>
      </c>
      <c r="AY1148" s="24" t="s">
        <v>7423</v>
      </c>
      <c r="AZ1148" s="216" t="s">
        <v>7603</v>
      </c>
      <c r="BA1148" s="216" t="s">
        <v>7677</v>
      </c>
      <c r="BB1148" s="57" t="s">
        <v>5474</v>
      </c>
      <c r="BC1148" s="202"/>
      <c r="BD1148" s="24"/>
      <c r="BE1148" s="151"/>
      <c r="BG1148" s="151"/>
      <c r="BI1148" s="151"/>
      <c r="BL1148" s="152"/>
    </row>
    <row r="1149" spans="1:64" s="169" customFormat="1">
      <c r="A1149" s="24">
        <v>5351</v>
      </c>
      <c r="B1149" s="24" t="s">
        <v>1113</v>
      </c>
      <c r="C1149" s="57">
        <v>41.35</v>
      </c>
      <c r="D1149" s="57">
        <v>42.95</v>
      </c>
      <c r="E1149" s="57">
        <v>41.35</v>
      </c>
      <c r="F1149" s="57">
        <v>41.9</v>
      </c>
      <c r="G1149" s="57">
        <v>42.9</v>
      </c>
      <c r="H1149" s="57">
        <v>43.9</v>
      </c>
      <c r="I1149" s="57">
        <v>40.25</v>
      </c>
      <c r="J1149" s="57">
        <v>41.1</v>
      </c>
      <c r="K1149" s="57">
        <v>41.4</v>
      </c>
      <c r="L1149" s="57">
        <v>42.3</v>
      </c>
      <c r="M1149" s="57">
        <v>41.1</v>
      </c>
      <c r="N1149" s="57">
        <v>42.25</v>
      </c>
      <c r="O1149" s="63">
        <v>2.7980535279805301E-2</v>
      </c>
      <c r="P1149" s="57">
        <v>8603</v>
      </c>
      <c r="Q1149" s="57">
        <v>26270</v>
      </c>
      <c r="R1149" s="57">
        <v>36310.35</v>
      </c>
      <c r="S1149" s="57">
        <v>40.4</v>
      </c>
      <c r="T1149" s="57">
        <v>45.997500000000002</v>
      </c>
      <c r="U1149" s="57">
        <v>36.1175</v>
      </c>
      <c r="V1149" s="57">
        <v>41.08</v>
      </c>
      <c r="W1149" s="57">
        <v>45.3675</v>
      </c>
      <c r="X1149" s="57">
        <v>36.360799999999998</v>
      </c>
      <c r="Y1149" s="57">
        <v>41.24</v>
      </c>
      <c r="Z1149" s="57">
        <v>45.0625</v>
      </c>
      <c r="AA1149" s="57">
        <v>36.628300000000003</v>
      </c>
      <c r="AB1149" s="57">
        <v>53.7</v>
      </c>
      <c r="AC1149" s="57">
        <v>9.1999999999999993</v>
      </c>
      <c r="AD1149" s="57">
        <v>53.5</v>
      </c>
      <c r="AE1149" s="57">
        <v>36.299999999999997</v>
      </c>
      <c r="AF1149" s="64">
        <v>40.286799999999999</v>
      </c>
      <c r="AG1149" s="64">
        <v>30.630700000000001</v>
      </c>
      <c r="AH1149" s="64">
        <v>52.285200000000003</v>
      </c>
      <c r="AI1149" s="64">
        <v>37.8489</v>
      </c>
      <c r="AJ1149" s="61">
        <v>0.45833333333333331</v>
      </c>
      <c r="AK1149" s="216">
        <v>10000</v>
      </c>
      <c r="AL1149" s="62">
        <v>14147.306175354879</v>
      </c>
      <c r="AM1149" s="24" t="s">
        <v>6038</v>
      </c>
      <c r="AN1149" s="216" t="s">
        <v>6009</v>
      </c>
      <c r="AO1149" s="216" t="s">
        <v>5961</v>
      </c>
      <c r="AP1149" s="216" t="s">
        <v>6908</v>
      </c>
      <c r="AQ1149" s="216" t="s">
        <v>6885</v>
      </c>
      <c r="AR1149" s="216" t="s">
        <v>6886</v>
      </c>
      <c r="AS1149" s="24" t="s">
        <v>5474</v>
      </c>
      <c r="AT1149" s="24" t="s">
        <v>6090</v>
      </c>
      <c r="AU1149" s="24" t="s">
        <v>5964</v>
      </c>
      <c r="AV1149" s="24" t="s">
        <v>6016</v>
      </c>
      <c r="AW1149" s="24" t="s">
        <v>5979</v>
      </c>
      <c r="AX1149" s="24" t="s">
        <v>5990</v>
      </c>
      <c r="AY1149" s="24" t="s">
        <v>6912</v>
      </c>
      <c r="AZ1149" s="216" t="s">
        <v>7333</v>
      </c>
      <c r="BA1149" s="216" t="s">
        <v>8123</v>
      </c>
      <c r="BB1149" s="57" t="s">
        <v>6944</v>
      </c>
      <c r="BC1149" s="202"/>
      <c r="BD1149" s="24"/>
      <c r="BE1149" s="151"/>
      <c r="BG1149" s="151"/>
      <c r="BI1149" s="151"/>
      <c r="BL1149" s="152"/>
    </row>
    <row r="1150" spans="1:64" s="169" customFormat="1">
      <c r="A1150" s="24">
        <v>5353</v>
      </c>
      <c r="B1150" s="24" t="s">
        <v>1114</v>
      </c>
      <c r="C1150" s="57">
        <v>16.5</v>
      </c>
      <c r="D1150" s="57">
        <v>16.600000000000001</v>
      </c>
      <c r="E1150" s="57">
        <v>16.399999999999999</v>
      </c>
      <c r="F1150" s="57">
        <v>16.45</v>
      </c>
      <c r="G1150" s="57">
        <v>16.600000000000001</v>
      </c>
      <c r="H1150" s="57">
        <v>16.600000000000001</v>
      </c>
      <c r="I1150" s="57">
        <v>16.399999999999999</v>
      </c>
      <c r="J1150" s="57">
        <v>16.399999999999999</v>
      </c>
      <c r="K1150" s="57">
        <v>16.45</v>
      </c>
      <c r="L1150" s="57">
        <v>16.45</v>
      </c>
      <c r="M1150" s="57">
        <v>16.399999999999999</v>
      </c>
      <c r="N1150" s="57">
        <v>16.399999999999999</v>
      </c>
      <c r="O1150" s="63">
        <v>0</v>
      </c>
      <c r="P1150" s="57">
        <v>13</v>
      </c>
      <c r="Q1150" s="57">
        <v>120</v>
      </c>
      <c r="R1150" s="57">
        <v>91.6</v>
      </c>
      <c r="S1150" s="57">
        <v>16.32</v>
      </c>
      <c r="T1150" s="57">
        <v>16.815000000000001</v>
      </c>
      <c r="U1150" s="57">
        <v>17.120799999999999</v>
      </c>
      <c r="V1150" s="57">
        <v>16.36</v>
      </c>
      <c r="W1150" s="57">
        <v>16.765000000000001</v>
      </c>
      <c r="X1150" s="57">
        <v>17.110800000000001</v>
      </c>
      <c r="Y1150" s="57">
        <v>16.34</v>
      </c>
      <c r="Z1150" s="57">
        <v>16.725000000000001</v>
      </c>
      <c r="AA1150" s="57">
        <v>17.1008</v>
      </c>
      <c r="AB1150" s="57">
        <v>19.25</v>
      </c>
      <c r="AC1150" s="57">
        <v>15.7</v>
      </c>
      <c r="AD1150" s="57">
        <v>17.75</v>
      </c>
      <c r="AE1150" s="57">
        <v>16.100000000000001</v>
      </c>
      <c r="AF1150" s="64">
        <v>31.296299999999999</v>
      </c>
      <c r="AG1150" s="64">
        <v>23.3811</v>
      </c>
      <c r="AH1150" s="64">
        <v>40.864199999999997</v>
      </c>
      <c r="AI1150" s="64">
        <v>29.2088</v>
      </c>
      <c r="AJ1150" s="61">
        <v>0.45833333333333331</v>
      </c>
      <c r="AK1150" s="216">
        <v>50</v>
      </c>
      <c r="AL1150" s="62">
        <v>44.37845308134321</v>
      </c>
      <c r="AM1150" s="24" t="s">
        <v>6517</v>
      </c>
      <c r="AN1150" s="216" t="s">
        <v>6009</v>
      </c>
      <c r="AO1150" s="216" t="s">
        <v>5971</v>
      </c>
      <c r="AP1150" s="216" t="s">
        <v>6884</v>
      </c>
      <c r="AQ1150" s="216" t="s">
        <v>6885</v>
      </c>
      <c r="AR1150" s="216" t="s">
        <v>6886</v>
      </c>
      <c r="AS1150" s="24" t="s">
        <v>5474</v>
      </c>
      <c r="AT1150" s="24" t="s">
        <v>5984</v>
      </c>
      <c r="AU1150" s="24" t="s">
        <v>6518</v>
      </c>
      <c r="AV1150" s="24" t="s">
        <v>6518</v>
      </c>
      <c r="AW1150" s="24" t="s">
        <v>5979</v>
      </c>
      <c r="AX1150" s="24" t="s">
        <v>5979</v>
      </c>
      <c r="AY1150" s="24" t="s">
        <v>7121</v>
      </c>
      <c r="AZ1150" s="216" t="s">
        <v>7119</v>
      </c>
      <c r="BA1150" s="216" t="s">
        <v>6914</v>
      </c>
      <c r="BB1150" s="57" t="s">
        <v>5474</v>
      </c>
      <c r="BC1150" s="202"/>
      <c r="BD1150" s="24"/>
      <c r="BE1150" s="151"/>
      <c r="BG1150" s="151"/>
      <c r="BI1150" s="151"/>
      <c r="BL1150" s="152"/>
    </row>
    <row r="1151" spans="1:64" s="169" customFormat="1">
      <c r="A1151" s="24">
        <v>5355</v>
      </c>
      <c r="B1151" s="24" t="s">
        <v>1115</v>
      </c>
      <c r="C1151" s="57">
        <v>6.86</v>
      </c>
      <c r="D1151" s="57">
        <v>7.05</v>
      </c>
      <c r="E1151" s="57">
        <v>6.86</v>
      </c>
      <c r="F1151" s="57">
        <v>7.02</v>
      </c>
      <c r="G1151" s="57">
        <v>6.89</v>
      </c>
      <c r="H1151" s="57">
        <v>7.08</v>
      </c>
      <c r="I1151" s="57">
        <v>6.88</v>
      </c>
      <c r="J1151" s="57">
        <v>6.92</v>
      </c>
      <c r="K1151" s="57">
        <v>6.88</v>
      </c>
      <c r="L1151" s="57">
        <v>7.02</v>
      </c>
      <c r="M1151" s="57">
        <v>6.88</v>
      </c>
      <c r="N1151" s="57">
        <v>6.99</v>
      </c>
      <c r="O1151" s="63">
        <v>1.01156069364161E-2</v>
      </c>
      <c r="P1151" s="57">
        <v>104</v>
      </c>
      <c r="Q1151" s="57">
        <v>208</v>
      </c>
      <c r="R1151" s="57">
        <v>524.65</v>
      </c>
      <c r="S1151" s="57">
        <v>6.9160000000000004</v>
      </c>
      <c r="T1151" s="57">
        <v>7.6604999999999999</v>
      </c>
      <c r="U1151" s="57">
        <v>7.7125000000000004</v>
      </c>
      <c r="V1151" s="57">
        <v>6.94</v>
      </c>
      <c r="W1151" s="57">
        <v>7.5865</v>
      </c>
      <c r="X1151" s="57">
        <v>7.7107000000000001</v>
      </c>
      <c r="Y1151" s="57">
        <v>6.9119999999999999</v>
      </c>
      <c r="Z1151" s="57">
        <v>7.5274999999999999</v>
      </c>
      <c r="AA1151" s="57">
        <v>7.7095000000000002</v>
      </c>
      <c r="AB1151" s="57">
        <v>10.45</v>
      </c>
      <c r="AC1151" s="57">
        <v>5.74</v>
      </c>
      <c r="AD1151" s="57">
        <v>8.42</v>
      </c>
      <c r="AE1151" s="57">
        <v>6.42</v>
      </c>
      <c r="AF1151" s="64">
        <v>31.319400000000002</v>
      </c>
      <c r="AG1151" s="64">
        <v>24.773499999999999</v>
      </c>
      <c r="AH1151" s="64">
        <v>34.6477</v>
      </c>
      <c r="AI1151" s="64">
        <v>28.064900000000002</v>
      </c>
      <c r="AJ1151" s="61">
        <v>0.45833333333333331</v>
      </c>
      <c r="AK1151" s="216">
        <v>150</v>
      </c>
      <c r="AL1151" s="62">
        <v>207.93169293957359</v>
      </c>
      <c r="AM1151" s="24" t="s">
        <v>7176</v>
      </c>
      <c r="AN1151" s="216" t="s">
        <v>6009</v>
      </c>
      <c r="AO1151" s="216" t="s">
        <v>5971</v>
      </c>
      <c r="AP1151" s="216" t="s">
        <v>6884</v>
      </c>
      <c r="AQ1151" s="216" t="s">
        <v>6885</v>
      </c>
      <c r="AR1151" s="216" t="s">
        <v>6886</v>
      </c>
      <c r="AS1151" s="24" t="s">
        <v>5474</v>
      </c>
      <c r="AT1151" s="24" t="s">
        <v>6031</v>
      </c>
      <c r="AU1151" s="24" t="s">
        <v>6240</v>
      </c>
      <c r="AV1151" s="24" t="s">
        <v>6055</v>
      </c>
      <c r="AW1151" s="24" t="s">
        <v>5990</v>
      </c>
      <c r="AX1151" s="24" t="s">
        <v>5979</v>
      </c>
      <c r="AY1151" s="24" t="s">
        <v>7301</v>
      </c>
      <c r="AZ1151" s="216" t="s">
        <v>7756</v>
      </c>
      <c r="BA1151" s="216" t="s">
        <v>6930</v>
      </c>
      <c r="BB1151" s="57" t="s">
        <v>6898</v>
      </c>
      <c r="BC1151" s="202"/>
      <c r="BD1151" s="24"/>
      <c r="BE1151" s="151"/>
      <c r="BG1151" s="151"/>
      <c r="BI1151" s="151"/>
      <c r="BL1151" s="152"/>
    </row>
    <row r="1152" spans="1:64" s="169" customFormat="1">
      <c r="A1152" s="24">
        <v>5356</v>
      </c>
      <c r="B1152" s="24" t="s">
        <v>1116</v>
      </c>
      <c r="C1152" s="57">
        <v>25.75</v>
      </c>
      <c r="D1152" s="57">
        <v>26</v>
      </c>
      <c r="E1152" s="57">
        <v>25.75</v>
      </c>
      <c r="F1152" s="57">
        <v>25.9</v>
      </c>
      <c r="G1152" s="57">
        <v>26.05</v>
      </c>
      <c r="H1152" s="57">
        <v>26.05</v>
      </c>
      <c r="I1152" s="57">
        <v>25.9</v>
      </c>
      <c r="J1152" s="57">
        <v>25.95</v>
      </c>
      <c r="K1152" s="57">
        <v>26.1</v>
      </c>
      <c r="L1152" s="57">
        <v>26.1</v>
      </c>
      <c r="M1152" s="57">
        <v>26.05</v>
      </c>
      <c r="N1152" s="57">
        <v>26.05</v>
      </c>
      <c r="O1152" s="63">
        <v>3.85356454720616E-3</v>
      </c>
      <c r="P1152" s="57">
        <v>19</v>
      </c>
      <c r="Q1152" s="57">
        <v>54</v>
      </c>
      <c r="R1152" s="57">
        <v>171.25</v>
      </c>
      <c r="S1152" s="57">
        <v>25.95</v>
      </c>
      <c r="T1152" s="57">
        <v>26.73</v>
      </c>
      <c r="U1152" s="57">
        <v>28.17</v>
      </c>
      <c r="V1152" s="57">
        <v>25.94</v>
      </c>
      <c r="W1152" s="57">
        <v>26.657499999999999</v>
      </c>
      <c r="X1152" s="57">
        <v>28.1175</v>
      </c>
      <c r="Y1152" s="57">
        <v>25.93</v>
      </c>
      <c r="Z1152" s="57">
        <v>26.5975</v>
      </c>
      <c r="AA1152" s="57">
        <v>28.0642</v>
      </c>
      <c r="AB1152" s="57">
        <v>32.450000000000003</v>
      </c>
      <c r="AC1152" s="57">
        <v>25.55</v>
      </c>
      <c r="AD1152" s="57">
        <v>27.6</v>
      </c>
      <c r="AE1152" s="57">
        <v>25.55</v>
      </c>
      <c r="AF1152" s="64">
        <v>26.2819</v>
      </c>
      <c r="AG1152" s="64">
        <v>22.066299999999998</v>
      </c>
      <c r="AH1152" s="64">
        <v>35.065199999999997</v>
      </c>
      <c r="AI1152" s="64">
        <v>26.3992</v>
      </c>
      <c r="AJ1152" s="61">
        <v>0.45833333333333331</v>
      </c>
      <c r="AK1152" s="216">
        <v>50</v>
      </c>
      <c r="AL1152" s="62">
        <v>64.860816041963162</v>
      </c>
      <c r="AM1152" s="24" t="s">
        <v>6517</v>
      </c>
      <c r="AN1152" s="216" t="s">
        <v>6009</v>
      </c>
      <c r="AO1152" s="216" t="s">
        <v>5971</v>
      </c>
      <c r="AP1152" s="216" t="s">
        <v>6884</v>
      </c>
      <c r="AQ1152" s="216" t="s">
        <v>6885</v>
      </c>
      <c r="AR1152" s="216" t="s">
        <v>6886</v>
      </c>
      <c r="AS1152" s="24" t="s">
        <v>6951</v>
      </c>
      <c r="AT1152" s="24" t="s">
        <v>6055</v>
      </c>
      <c r="AU1152" s="24" t="s">
        <v>6017</v>
      </c>
      <c r="AV1152" s="24" t="s">
        <v>6518</v>
      </c>
      <c r="AW1152" s="24" t="s">
        <v>5979</v>
      </c>
      <c r="AX1152" s="24" t="s">
        <v>5979</v>
      </c>
      <c r="AY1152" s="24" t="s">
        <v>7259</v>
      </c>
      <c r="AZ1152" s="216" t="s">
        <v>7511</v>
      </c>
      <c r="BA1152" s="216" t="s">
        <v>7208</v>
      </c>
      <c r="BB1152" s="57" t="s">
        <v>5474</v>
      </c>
      <c r="BC1152" s="202"/>
      <c r="BD1152" s="24"/>
      <c r="BE1152" s="151"/>
      <c r="BG1152" s="151"/>
      <c r="BI1152" s="151"/>
      <c r="BL1152" s="152"/>
    </row>
    <row r="1153" spans="1:64" s="169" customFormat="1">
      <c r="A1153" s="24">
        <v>5371</v>
      </c>
      <c r="B1153" s="24" t="s">
        <v>1118</v>
      </c>
      <c r="C1153" s="57">
        <v>53.3</v>
      </c>
      <c r="D1153" s="57">
        <v>54.4</v>
      </c>
      <c r="E1153" s="57">
        <v>53.2</v>
      </c>
      <c r="F1153" s="57">
        <v>54.3</v>
      </c>
      <c r="G1153" s="57">
        <v>54.5</v>
      </c>
      <c r="H1153" s="57">
        <v>54.7</v>
      </c>
      <c r="I1153" s="57">
        <v>54.1</v>
      </c>
      <c r="J1153" s="57">
        <v>54.3</v>
      </c>
      <c r="K1153" s="57">
        <v>54.4</v>
      </c>
      <c r="L1153" s="57">
        <v>55.6</v>
      </c>
      <c r="M1153" s="57">
        <v>54.4</v>
      </c>
      <c r="N1153" s="57">
        <v>55.1</v>
      </c>
      <c r="O1153" s="63">
        <v>1.47329650092081E-2</v>
      </c>
      <c r="P1153" s="57">
        <v>423</v>
      </c>
      <c r="Q1153" s="57">
        <v>260</v>
      </c>
      <c r="R1153" s="57">
        <v>1277.0999999999999</v>
      </c>
      <c r="S1153" s="57">
        <v>53.98</v>
      </c>
      <c r="T1153" s="57">
        <v>55.295000000000002</v>
      </c>
      <c r="U1153" s="57">
        <v>58.973300000000002</v>
      </c>
      <c r="V1153" s="57">
        <v>54</v>
      </c>
      <c r="W1153" s="57">
        <v>54.914999999999999</v>
      </c>
      <c r="X1153" s="57">
        <v>58.92</v>
      </c>
      <c r="Y1153" s="57">
        <v>54.2</v>
      </c>
      <c r="Z1153" s="57">
        <v>54.645000000000003</v>
      </c>
      <c r="AA1153" s="57">
        <v>58.866700000000002</v>
      </c>
      <c r="AB1153" s="57">
        <v>65.5</v>
      </c>
      <c r="AC1153" s="57">
        <v>32.85</v>
      </c>
      <c r="AD1153" s="57">
        <v>61.2</v>
      </c>
      <c r="AE1153" s="57">
        <v>53</v>
      </c>
      <c r="AF1153" s="64">
        <v>44.305</v>
      </c>
      <c r="AG1153" s="64">
        <v>36.902999999999999</v>
      </c>
      <c r="AH1153" s="64">
        <v>56.459699999999998</v>
      </c>
      <c r="AI1153" s="64">
        <v>43.421900000000001</v>
      </c>
      <c r="AJ1153" s="61">
        <v>0.45833333333333331</v>
      </c>
      <c r="AK1153" s="216">
        <v>450</v>
      </c>
      <c r="AL1153" s="62">
        <v>801.4108102376988</v>
      </c>
      <c r="AM1153" s="24" t="s">
        <v>6954</v>
      </c>
      <c r="AN1153" s="216" t="s">
        <v>6009</v>
      </c>
      <c r="AO1153" s="216" t="s">
        <v>5961</v>
      </c>
      <c r="AP1153" s="216" t="s">
        <v>6884</v>
      </c>
      <c r="AQ1153" s="216" t="s">
        <v>6900</v>
      </c>
      <c r="AR1153" s="216" t="s">
        <v>6886</v>
      </c>
      <c r="AS1153" s="24" t="s">
        <v>6887</v>
      </c>
      <c r="AT1153" s="24" t="s">
        <v>6016</v>
      </c>
      <c r="AU1153" s="24" t="s">
        <v>6561</v>
      </c>
      <c r="AV1153" s="24" t="s">
        <v>6055</v>
      </c>
      <c r="AW1153" s="24" t="s">
        <v>5986</v>
      </c>
      <c r="AX1153" s="24" t="s">
        <v>5979</v>
      </c>
      <c r="AY1153" s="24" t="s">
        <v>7166</v>
      </c>
      <c r="AZ1153" s="216" t="s">
        <v>7101</v>
      </c>
      <c r="BA1153" s="216" t="s">
        <v>6980</v>
      </c>
      <c r="BB1153" s="57" t="s">
        <v>6903</v>
      </c>
      <c r="BC1153" s="202"/>
      <c r="BD1153" s="24"/>
      <c r="BE1153" s="151"/>
      <c r="BG1153" s="151"/>
      <c r="BI1153" s="151"/>
      <c r="BL1153" s="152"/>
    </row>
    <row r="1154" spans="1:64" s="169" customFormat="1">
      <c r="A1154" s="24">
        <v>5381</v>
      </c>
      <c r="B1154" s="24" t="s">
        <v>1119</v>
      </c>
      <c r="C1154" s="57">
        <v>6.15</v>
      </c>
      <c r="D1154" s="57">
        <v>6.45</v>
      </c>
      <c r="E1154" s="57">
        <v>6.15</v>
      </c>
      <c r="F1154" s="57">
        <v>6.25</v>
      </c>
      <c r="G1154" s="57">
        <v>6.13</v>
      </c>
      <c r="H1154" s="57">
        <v>6.25</v>
      </c>
      <c r="I1154" s="57">
        <v>6.12</v>
      </c>
      <c r="J1154" s="57">
        <v>6.18</v>
      </c>
      <c r="K1154" s="57">
        <v>6.25</v>
      </c>
      <c r="L1154" s="57">
        <v>6.29</v>
      </c>
      <c r="M1154" s="57">
        <v>6.21</v>
      </c>
      <c r="N1154" s="57">
        <v>6.24</v>
      </c>
      <c r="O1154" s="63">
        <v>9.7087378640776604E-3</v>
      </c>
      <c r="P1154" s="57">
        <v>45</v>
      </c>
      <c r="Q1154" s="57">
        <v>81</v>
      </c>
      <c r="R1154" s="57">
        <v>241.35</v>
      </c>
      <c r="S1154" s="57">
        <v>6.2359999999999998</v>
      </c>
      <c r="T1154" s="57">
        <v>5.8034999999999997</v>
      </c>
      <c r="U1154" s="57">
        <v>5.5143000000000004</v>
      </c>
      <c r="V1154" s="57">
        <v>6.2320000000000002</v>
      </c>
      <c r="W1154" s="57">
        <v>5.8419999999999996</v>
      </c>
      <c r="X1154" s="57">
        <v>5.5282</v>
      </c>
      <c r="Y1154" s="57">
        <v>6.22</v>
      </c>
      <c r="Z1154" s="57">
        <v>5.8795000000000002</v>
      </c>
      <c r="AA1154" s="57">
        <v>5.5457000000000001</v>
      </c>
      <c r="AB1154" s="57">
        <v>6.99</v>
      </c>
      <c r="AC1154" s="57">
        <v>3.46</v>
      </c>
      <c r="AD1154" s="57">
        <v>6.78</v>
      </c>
      <c r="AE1154" s="57">
        <v>5.35</v>
      </c>
      <c r="AF1154" s="64">
        <v>58.9133</v>
      </c>
      <c r="AG1154" s="64">
        <v>61.8504</v>
      </c>
      <c r="AH1154" s="64">
        <v>55.133099999999999</v>
      </c>
      <c r="AI1154" s="64">
        <v>59.6113</v>
      </c>
      <c r="AJ1154" s="61">
        <v>0.45833333333333331</v>
      </c>
      <c r="AK1154" s="216">
        <v>50</v>
      </c>
      <c r="AL1154" s="62">
        <v>153.6177222046496</v>
      </c>
      <c r="AM1154" s="24" t="s">
        <v>8124</v>
      </c>
      <c r="AN1154" s="216" t="s">
        <v>5967</v>
      </c>
      <c r="AO1154" s="216" t="s">
        <v>5961</v>
      </c>
      <c r="AP1154" s="216" t="s">
        <v>6908</v>
      </c>
      <c r="AQ1154" s="216" t="s">
        <v>6900</v>
      </c>
      <c r="AR1154" s="216" t="s">
        <v>6886</v>
      </c>
      <c r="AS1154" s="24" t="s">
        <v>5474</v>
      </c>
      <c r="AT1154" s="24" t="s">
        <v>6090</v>
      </c>
      <c r="AU1154" s="24" t="s">
        <v>6016</v>
      </c>
      <c r="AV1154" s="24" t="s">
        <v>6238</v>
      </c>
      <c r="AW1154" s="24" t="s">
        <v>5970</v>
      </c>
      <c r="AX1154" s="24" t="s">
        <v>5986</v>
      </c>
      <c r="AY1154" s="24" t="s">
        <v>7136</v>
      </c>
      <c r="AZ1154" s="216" t="s">
        <v>7624</v>
      </c>
      <c r="BA1154" s="216" t="s">
        <v>7929</v>
      </c>
      <c r="BB1154" s="57" t="s">
        <v>6898</v>
      </c>
      <c r="BC1154" s="202"/>
      <c r="BD1154" s="24"/>
      <c r="BE1154" s="151"/>
      <c r="BG1154" s="151"/>
      <c r="BI1154" s="151"/>
      <c r="BL1154" s="152"/>
    </row>
    <row r="1155" spans="1:64" s="169" customFormat="1">
      <c r="A1155" s="24">
        <v>5383</v>
      </c>
      <c r="B1155" s="24" t="s">
        <v>1120</v>
      </c>
      <c r="C1155" s="57">
        <v>24</v>
      </c>
      <c r="D1155" s="57">
        <v>24.2</v>
      </c>
      <c r="E1155" s="57">
        <v>23.85</v>
      </c>
      <c r="F1155" s="57">
        <v>24</v>
      </c>
      <c r="G1155" s="57">
        <v>24.05</v>
      </c>
      <c r="H1155" s="57">
        <v>25</v>
      </c>
      <c r="I1155" s="57">
        <v>24.05</v>
      </c>
      <c r="J1155" s="57">
        <v>25</v>
      </c>
      <c r="K1155" s="57">
        <v>25</v>
      </c>
      <c r="L1155" s="57">
        <v>25.2</v>
      </c>
      <c r="M1155" s="57">
        <v>24.95</v>
      </c>
      <c r="N1155" s="57">
        <v>25.2</v>
      </c>
      <c r="O1155" s="63">
        <v>8.0000000000000002E-3</v>
      </c>
      <c r="P1155" s="57">
        <v>23</v>
      </c>
      <c r="Q1155" s="57">
        <v>68</v>
      </c>
      <c r="R1155" s="57">
        <v>62.1</v>
      </c>
      <c r="S1155" s="57">
        <v>23.95</v>
      </c>
      <c r="T1155" s="57">
        <v>24.537500000000001</v>
      </c>
      <c r="U1155" s="57">
        <v>24.012499999999999</v>
      </c>
      <c r="V1155" s="57">
        <v>24.15</v>
      </c>
      <c r="W1155" s="57">
        <v>24.524999999999999</v>
      </c>
      <c r="X1155" s="57">
        <v>24.0383</v>
      </c>
      <c r="Y1155" s="57">
        <v>24.39</v>
      </c>
      <c r="Z1155" s="57">
        <v>24.51</v>
      </c>
      <c r="AA1155" s="57">
        <v>24.068300000000001</v>
      </c>
      <c r="AB1155" s="57">
        <v>29.65</v>
      </c>
      <c r="AC1155" s="57">
        <v>19.2</v>
      </c>
      <c r="AD1155" s="57">
        <v>26</v>
      </c>
      <c r="AE1155" s="57">
        <v>23.5</v>
      </c>
      <c r="AF1155" s="64">
        <v>43.015799999999999</v>
      </c>
      <c r="AG1155" s="64">
        <v>29.967500000000001</v>
      </c>
      <c r="AH1155" s="64">
        <v>62.010599999999997</v>
      </c>
      <c r="AI1155" s="64">
        <v>40.648499999999999</v>
      </c>
      <c r="AJ1155" s="61">
        <v>0.45833333333333331</v>
      </c>
      <c r="AK1155" s="216">
        <v>50</v>
      </c>
      <c r="AL1155" s="62">
        <v>78.515724682376458</v>
      </c>
      <c r="AM1155" s="24" t="s">
        <v>6735</v>
      </c>
      <c r="AN1155" s="216" t="s">
        <v>6009</v>
      </c>
      <c r="AO1155" s="216" t="s">
        <v>5961</v>
      </c>
      <c r="AP1155" s="216" t="s">
        <v>6908</v>
      </c>
      <c r="AQ1155" s="216" t="s">
        <v>6900</v>
      </c>
      <c r="AR1155" s="216" t="s">
        <v>6886</v>
      </c>
      <c r="AS1155" s="24" t="s">
        <v>6887</v>
      </c>
      <c r="AT1155" s="24" t="s">
        <v>6121</v>
      </c>
      <c r="AU1155" s="24" t="s">
        <v>6201</v>
      </c>
      <c r="AV1155" s="24" t="s">
        <v>6126</v>
      </c>
      <c r="AW1155" s="24" t="s">
        <v>5979</v>
      </c>
      <c r="AX1155" s="24" t="s">
        <v>5990</v>
      </c>
      <c r="AY1155" s="24" t="s">
        <v>7781</v>
      </c>
      <c r="AZ1155" s="216" t="s">
        <v>7210</v>
      </c>
      <c r="BA1155" s="216" t="s">
        <v>7024</v>
      </c>
      <c r="BB1155" s="57" t="s">
        <v>5474</v>
      </c>
      <c r="BC1155" s="202"/>
      <c r="BD1155" s="24"/>
      <c r="BE1155" s="151"/>
      <c r="BG1155" s="151"/>
      <c r="BI1155" s="151"/>
      <c r="BL1155" s="152"/>
    </row>
    <row r="1156" spans="1:64" s="169" customFormat="1">
      <c r="A1156" s="24">
        <v>5386</v>
      </c>
      <c r="B1156" s="24" t="s">
        <v>1121</v>
      </c>
      <c r="C1156" s="57">
        <v>43.4</v>
      </c>
      <c r="D1156" s="57">
        <v>44.5</v>
      </c>
      <c r="E1156" s="57">
        <v>42.8</v>
      </c>
      <c r="F1156" s="57">
        <v>44.25</v>
      </c>
      <c r="G1156" s="57">
        <v>45</v>
      </c>
      <c r="H1156" s="57">
        <v>47.25</v>
      </c>
      <c r="I1156" s="57">
        <v>44.8</v>
      </c>
      <c r="J1156" s="57">
        <v>45.1</v>
      </c>
      <c r="K1156" s="57">
        <v>45.8</v>
      </c>
      <c r="L1156" s="57">
        <v>46.6</v>
      </c>
      <c r="M1156" s="57">
        <v>45.2</v>
      </c>
      <c r="N1156" s="57">
        <v>46.25</v>
      </c>
      <c r="O1156" s="63">
        <v>2.5498891352549801E-2</v>
      </c>
      <c r="P1156" s="57">
        <v>222</v>
      </c>
      <c r="Q1156" s="57">
        <v>473</v>
      </c>
      <c r="R1156" s="57">
        <v>257.64999999999998</v>
      </c>
      <c r="S1156" s="57">
        <v>42.81</v>
      </c>
      <c r="T1156" s="57">
        <v>45.604999999999997</v>
      </c>
      <c r="U1156" s="57">
        <v>48.607500000000002</v>
      </c>
      <c r="V1156" s="57">
        <v>43.43</v>
      </c>
      <c r="W1156" s="57">
        <v>45.335000000000001</v>
      </c>
      <c r="X1156" s="57">
        <v>48.499200000000002</v>
      </c>
      <c r="Y1156" s="57">
        <v>43.9</v>
      </c>
      <c r="Z1156" s="57">
        <v>45.3</v>
      </c>
      <c r="AA1156" s="57">
        <v>48.325000000000003</v>
      </c>
      <c r="AB1156" s="57">
        <v>93.2</v>
      </c>
      <c r="AC1156" s="57">
        <v>26.25</v>
      </c>
      <c r="AD1156" s="57">
        <v>50.5</v>
      </c>
      <c r="AE1156" s="57">
        <v>40.799999999999997</v>
      </c>
      <c r="AF1156" s="64">
        <v>42.958599999999997</v>
      </c>
      <c r="AG1156" s="64">
        <v>27.5548</v>
      </c>
      <c r="AH1156" s="64">
        <v>56.804499999999997</v>
      </c>
      <c r="AI1156" s="64">
        <v>37.304699999999997</v>
      </c>
      <c r="AJ1156" s="61">
        <v>0.45833333333333331</v>
      </c>
      <c r="AK1156" s="216">
        <v>250</v>
      </c>
      <c r="AL1156" s="62">
        <v>417.60843736140208</v>
      </c>
      <c r="AM1156" s="24" t="s">
        <v>8125</v>
      </c>
      <c r="AN1156" s="216" t="s">
        <v>6009</v>
      </c>
      <c r="AO1156" s="216" t="s">
        <v>5961</v>
      </c>
      <c r="AP1156" s="216" t="s">
        <v>6884</v>
      </c>
      <c r="AQ1156" s="216" t="s">
        <v>6900</v>
      </c>
      <c r="AR1156" s="216" t="s">
        <v>6886</v>
      </c>
      <c r="AS1156" s="24" t="s">
        <v>5474</v>
      </c>
      <c r="AT1156" s="24" t="s">
        <v>6016</v>
      </c>
      <c r="AU1156" s="24" t="s">
        <v>5969</v>
      </c>
      <c r="AV1156" s="24" t="s">
        <v>6016</v>
      </c>
      <c r="AW1156" s="24" t="s">
        <v>5991</v>
      </c>
      <c r="AX1156" s="24" t="s">
        <v>5986</v>
      </c>
      <c r="AY1156" s="24" t="s">
        <v>7423</v>
      </c>
      <c r="AZ1156" s="216" t="s">
        <v>7093</v>
      </c>
      <c r="BA1156" s="216" t="s">
        <v>7520</v>
      </c>
      <c r="BB1156" s="57" t="s">
        <v>6903</v>
      </c>
      <c r="BC1156" s="202"/>
      <c r="BD1156" s="24"/>
      <c r="BE1156" s="151"/>
      <c r="BG1156" s="151"/>
      <c r="BI1156" s="151"/>
      <c r="BL1156" s="152"/>
    </row>
    <row r="1157" spans="1:64" s="169" customFormat="1">
      <c r="A1157" s="24">
        <v>5388</v>
      </c>
      <c r="B1157" s="24" t="s">
        <v>1122</v>
      </c>
      <c r="C1157" s="57">
        <v>62.8</v>
      </c>
      <c r="D1157" s="57">
        <v>64</v>
      </c>
      <c r="E1157" s="57">
        <v>62.6</v>
      </c>
      <c r="F1157" s="57">
        <v>63.7</v>
      </c>
      <c r="G1157" s="57">
        <v>64</v>
      </c>
      <c r="H1157" s="57">
        <v>64.8</v>
      </c>
      <c r="I1157" s="57">
        <v>63.9</v>
      </c>
      <c r="J1157" s="57">
        <v>64.400000000000006</v>
      </c>
      <c r="K1157" s="57">
        <v>64.400000000000006</v>
      </c>
      <c r="L1157" s="57">
        <v>65.7</v>
      </c>
      <c r="M1157" s="57">
        <v>64.400000000000006</v>
      </c>
      <c r="N1157" s="57">
        <v>65.400000000000006</v>
      </c>
      <c r="O1157" s="63">
        <v>1.5527950310559001E-2</v>
      </c>
      <c r="P1157" s="57">
        <v>527</v>
      </c>
      <c r="Q1157" s="57">
        <v>685</v>
      </c>
      <c r="R1157" s="57">
        <v>618.20000000000005</v>
      </c>
      <c r="S1157" s="57">
        <v>62.64</v>
      </c>
      <c r="T1157" s="57">
        <v>64.12</v>
      </c>
      <c r="U1157" s="57">
        <v>66.046700000000001</v>
      </c>
      <c r="V1157" s="57">
        <v>63.28</v>
      </c>
      <c r="W1157" s="57">
        <v>63.975000000000001</v>
      </c>
      <c r="X1157" s="57">
        <v>66.011700000000005</v>
      </c>
      <c r="Y1157" s="57">
        <v>63.64</v>
      </c>
      <c r="Z1157" s="57">
        <v>63.945</v>
      </c>
      <c r="AA1157" s="57">
        <v>65.978300000000004</v>
      </c>
      <c r="AB1157" s="57">
        <v>83</v>
      </c>
      <c r="AC1157" s="57">
        <v>59.1</v>
      </c>
      <c r="AD1157" s="57">
        <v>66.599999999999994</v>
      </c>
      <c r="AE1157" s="57">
        <v>60.4</v>
      </c>
      <c r="AF1157" s="64">
        <v>56.610300000000002</v>
      </c>
      <c r="AG1157" s="64">
        <v>41.063000000000002</v>
      </c>
      <c r="AH1157" s="64">
        <v>69.186700000000002</v>
      </c>
      <c r="AI1157" s="64">
        <v>50.437600000000003</v>
      </c>
      <c r="AJ1157" s="61">
        <v>0.45833333333333331</v>
      </c>
      <c r="AK1157" s="216">
        <v>550</v>
      </c>
      <c r="AL1157" s="62">
        <v>958.7365463951088</v>
      </c>
      <c r="AM1157" s="24" t="s">
        <v>6388</v>
      </c>
      <c r="AN1157" s="216" t="s">
        <v>6009</v>
      </c>
      <c r="AO1157" s="216" t="s">
        <v>5961</v>
      </c>
      <c r="AP1157" s="216" t="s">
        <v>6884</v>
      </c>
      <c r="AQ1157" s="216" t="s">
        <v>6900</v>
      </c>
      <c r="AR1157" s="216" t="s">
        <v>6886</v>
      </c>
      <c r="AS1157" s="24" t="s">
        <v>6927</v>
      </c>
      <c r="AT1157" s="24" t="s">
        <v>6016</v>
      </c>
      <c r="AU1157" s="24" t="s">
        <v>6016</v>
      </c>
      <c r="AV1157" s="24" t="s">
        <v>6055</v>
      </c>
      <c r="AW1157" s="24" t="s">
        <v>5990</v>
      </c>
      <c r="AX1157" s="24" t="s">
        <v>5979</v>
      </c>
      <c r="AY1157" s="24" t="s">
        <v>7550</v>
      </c>
      <c r="AZ1157" s="216" t="s">
        <v>7045</v>
      </c>
      <c r="BA1157" s="216" t="s">
        <v>6893</v>
      </c>
      <c r="BB1157" s="57" t="s">
        <v>5474</v>
      </c>
      <c r="BC1157" s="202"/>
      <c r="BD1157" s="24"/>
      <c r="BE1157" s="151"/>
      <c r="BG1157" s="151"/>
      <c r="BI1157" s="151"/>
      <c r="BL1157" s="152"/>
    </row>
    <row r="1158" spans="1:64" s="169" customFormat="1">
      <c r="A1158" s="24">
        <v>5392</v>
      </c>
      <c r="B1158" s="24" t="s">
        <v>1123</v>
      </c>
      <c r="C1158" s="57">
        <v>24.45</v>
      </c>
      <c r="D1158" s="57">
        <v>24.85</v>
      </c>
      <c r="E1158" s="57">
        <v>24.35</v>
      </c>
      <c r="F1158" s="57">
        <v>24.5</v>
      </c>
      <c r="G1158" s="57">
        <v>24.75</v>
      </c>
      <c r="H1158" s="57">
        <v>24.8</v>
      </c>
      <c r="I1158" s="57">
        <v>24.4</v>
      </c>
      <c r="J1158" s="57">
        <v>24.8</v>
      </c>
      <c r="K1158" s="57">
        <v>24.8</v>
      </c>
      <c r="L1158" s="57">
        <v>25</v>
      </c>
      <c r="M1158" s="57">
        <v>24.6</v>
      </c>
      <c r="N1158" s="57">
        <v>24.8</v>
      </c>
      <c r="O1158" s="63">
        <v>0</v>
      </c>
      <c r="P1158" s="57">
        <v>152</v>
      </c>
      <c r="Q1158" s="57">
        <v>580</v>
      </c>
      <c r="R1158" s="57">
        <v>520.04999999999995</v>
      </c>
      <c r="S1158" s="57">
        <v>24.55</v>
      </c>
      <c r="T1158" s="57">
        <v>25.7075</v>
      </c>
      <c r="U1158" s="57">
        <v>27.452500000000001</v>
      </c>
      <c r="V1158" s="57">
        <v>24.65</v>
      </c>
      <c r="W1158" s="57">
        <v>25.625</v>
      </c>
      <c r="X1158" s="57">
        <v>27.397500000000001</v>
      </c>
      <c r="Y1158" s="57">
        <v>24.55</v>
      </c>
      <c r="Z1158" s="57">
        <v>25.5275</v>
      </c>
      <c r="AA1158" s="57">
        <v>27.337499999999999</v>
      </c>
      <c r="AB1158" s="57">
        <v>32.5</v>
      </c>
      <c r="AC1158" s="57">
        <v>22.5</v>
      </c>
      <c r="AD1158" s="57">
        <v>27.55</v>
      </c>
      <c r="AE1158" s="57">
        <v>23.65</v>
      </c>
      <c r="AF1158" s="64">
        <v>37.637999999999998</v>
      </c>
      <c r="AG1158" s="64">
        <v>28.408799999999999</v>
      </c>
      <c r="AH1158" s="64">
        <v>44.750100000000003</v>
      </c>
      <c r="AI1158" s="64">
        <v>33.855899999999998</v>
      </c>
      <c r="AJ1158" s="61">
        <v>0.45833333333333331</v>
      </c>
      <c r="AK1158" s="216">
        <v>200</v>
      </c>
      <c r="AL1158" s="62">
        <v>302.30754822154341</v>
      </c>
      <c r="AM1158" s="24" t="s">
        <v>6243</v>
      </c>
      <c r="AN1158" s="216" t="s">
        <v>6009</v>
      </c>
      <c r="AO1158" s="216" t="s">
        <v>5971</v>
      </c>
      <c r="AP1158" s="216" t="s">
        <v>6884</v>
      </c>
      <c r="AQ1158" s="216" t="s">
        <v>6885</v>
      </c>
      <c r="AR1158" s="216" t="s">
        <v>6886</v>
      </c>
      <c r="AS1158" s="24" t="s">
        <v>5474</v>
      </c>
      <c r="AT1158" s="24" t="s">
        <v>6478</v>
      </c>
      <c r="AU1158" s="24" t="s">
        <v>6509</v>
      </c>
      <c r="AV1158" s="24" t="s">
        <v>6121</v>
      </c>
      <c r="AW1158" s="24" t="s">
        <v>5970</v>
      </c>
      <c r="AX1158" s="24" t="s">
        <v>5970</v>
      </c>
      <c r="AY1158" s="24" t="s">
        <v>8041</v>
      </c>
      <c r="AZ1158" s="216" t="s">
        <v>7183</v>
      </c>
      <c r="BA1158" s="216" t="s">
        <v>7086</v>
      </c>
      <c r="BB1158" s="57" t="s">
        <v>5474</v>
      </c>
      <c r="BC1158" s="202"/>
      <c r="BD1158" s="24"/>
      <c r="BE1158" s="151"/>
      <c r="BG1158" s="151"/>
      <c r="BI1158" s="151"/>
      <c r="BL1158" s="152"/>
    </row>
    <row r="1159" spans="1:64" s="169" customFormat="1">
      <c r="A1159" s="24">
        <v>5398</v>
      </c>
      <c r="B1159" s="24" t="s">
        <v>3525</v>
      </c>
      <c r="C1159" s="57">
        <v>20</v>
      </c>
      <c r="D1159" s="57">
        <v>20.3</v>
      </c>
      <c r="E1159" s="57">
        <v>20</v>
      </c>
      <c r="F1159" s="57">
        <v>20.100000000000001</v>
      </c>
      <c r="G1159" s="57">
        <v>20.05</v>
      </c>
      <c r="H1159" s="57">
        <v>20.100000000000001</v>
      </c>
      <c r="I1159" s="57">
        <v>19.8</v>
      </c>
      <c r="J1159" s="57">
        <v>20.100000000000001</v>
      </c>
      <c r="K1159" s="57">
        <v>20.05</v>
      </c>
      <c r="L1159" s="57">
        <v>20.05</v>
      </c>
      <c r="M1159" s="57">
        <v>20</v>
      </c>
      <c r="N1159" s="57">
        <v>20</v>
      </c>
      <c r="O1159" s="63">
        <v>-4.97512437810945E-3</v>
      </c>
      <c r="P1159" s="57">
        <v>2</v>
      </c>
      <c r="Q1159" s="57">
        <v>17</v>
      </c>
      <c r="R1159" s="57">
        <v>60.25</v>
      </c>
      <c r="S1159" s="57">
        <v>20.16</v>
      </c>
      <c r="T1159" s="57">
        <v>20.5625</v>
      </c>
      <c r="U1159" s="57">
        <v>19.5258</v>
      </c>
      <c r="V1159" s="57">
        <v>20.13</v>
      </c>
      <c r="W1159" s="57">
        <v>20.5075</v>
      </c>
      <c r="X1159" s="57">
        <v>19.5458</v>
      </c>
      <c r="Y1159" s="57">
        <v>20.07</v>
      </c>
      <c r="Z1159" s="57">
        <v>20.447500000000002</v>
      </c>
      <c r="AA1159" s="57">
        <v>19.5642</v>
      </c>
      <c r="AB1159" s="57">
        <v>22.4</v>
      </c>
      <c r="AC1159" s="57">
        <v>17.5</v>
      </c>
      <c r="AD1159" s="57">
        <v>22.15</v>
      </c>
      <c r="AE1159" s="57">
        <v>19.649999999999999</v>
      </c>
      <c r="AF1159" s="64">
        <v>18.0623</v>
      </c>
      <c r="AG1159" s="64">
        <v>19.304600000000001</v>
      </c>
      <c r="AH1159" s="64">
        <v>16.708200000000001</v>
      </c>
      <c r="AI1159" s="64">
        <v>18.4391</v>
      </c>
      <c r="AJ1159" s="61">
        <v>0.45833333333333331</v>
      </c>
      <c r="AK1159" s="216">
        <v>50</v>
      </c>
      <c r="AL1159" s="62">
        <v>6.8274543202066482</v>
      </c>
      <c r="AM1159" s="24" t="s">
        <v>6517</v>
      </c>
      <c r="AN1159" s="216" t="s">
        <v>5967</v>
      </c>
      <c r="AO1159" s="216" t="s">
        <v>6047</v>
      </c>
      <c r="AP1159" s="216" t="s">
        <v>6908</v>
      </c>
      <c r="AQ1159" s="216" t="s">
        <v>6885</v>
      </c>
      <c r="AR1159" s="216" t="s">
        <v>6916</v>
      </c>
      <c r="AS1159" s="24" t="s">
        <v>6894</v>
      </c>
      <c r="AT1159" s="24" t="s">
        <v>6492</v>
      </c>
      <c r="AU1159" s="24" t="s">
        <v>6425</v>
      </c>
      <c r="AV1159" s="24" t="s">
        <v>6518</v>
      </c>
      <c r="AW1159" s="24" t="s">
        <v>5979</v>
      </c>
      <c r="AX1159" s="24" t="s">
        <v>5979</v>
      </c>
      <c r="AY1159" s="24" t="s">
        <v>7870</v>
      </c>
      <c r="AZ1159" s="216" t="s">
        <v>7062</v>
      </c>
      <c r="BA1159" s="216" t="s">
        <v>7300</v>
      </c>
      <c r="BB1159" s="57" t="s">
        <v>5474</v>
      </c>
      <c r="BC1159" s="202"/>
      <c r="BD1159" s="24"/>
      <c r="BE1159" s="151"/>
      <c r="BG1159" s="151"/>
      <c r="BI1159" s="151"/>
      <c r="BL1159" s="152"/>
    </row>
    <row r="1160" spans="1:64" s="169" customFormat="1">
      <c r="A1160" s="24">
        <v>5403</v>
      </c>
      <c r="B1160" s="24" t="s">
        <v>1124</v>
      </c>
      <c r="C1160" s="57">
        <v>62.5</v>
      </c>
      <c r="D1160" s="57">
        <v>63.3</v>
      </c>
      <c r="E1160" s="57">
        <v>62.3</v>
      </c>
      <c r="F1160" s="57">
        <v>62.8</v>
      </c>
      <c r="G1160" s="57">
        <v>63</v>
      </c>
      <c r="H1160" s="57">
        <v>63</v>
      </c>
      <c r="I1160" s="57">
        <v>62.1</v>
      </c>
      <c r="J1160" s="57">
        <v>62.7</v>
      </c>
      <c r="K1160" s="57">
        <v>62.8</v>
      </c>
      <c r="L1160" s="57">
        <v>62.9</v>
      </c>
      <c r="M1160" s="57">
        <v>62.3</v>
      </c>
      <c r="N1160" s="57">
        <v>62.3</v>
      </c>
      <c r="O1160" s="63">
        <v>-6.3795853269537402E-3</v>
      </c>
      <c r="P1160" s="57">
        <v>35</v>
      </c>
      <c r="Q1160" s="57">
        <v>71</v>
      </c>
      <c r="R1160" s="57">
        <v>134.85</v>
      </c>
      <c r="S1160" s="57">
        <v>62.66</v>
      </c>
      <c r="T1160" s="57">
        <v>67.64</v>
      </c>
      <c r="U1160" s="57">
        <v>68.8583</v>
      </c>
      <c r="V1160" s="57">
        <v>62.74</v>
      </c>
      <c r="W1160" s="57">
        <v>67.125</v>
      </c>
      <c r="X1160" s="57">
        <v>68.81</v>
      </c>
      <c r="Y1160" s="57">
        <v>62.56</v>
      </c>
      <c r="Z1160" s="57">
        <v>66.66</v>
      </c>
      <c r="AA1160" s="57">
        <v>68.709999999999994</v>
      </c>
      <c r="AB1160" s="57">
        <v>83.7</v>
      </c>
      <c r="AC1160" s="57">
        <v>50.4</v>
      </c>
      <c r="AD1160" s="57">
        <v>73.7</v>
      </c>
      <c r="AE1160" s="57">
        <v>61.8</v>
      </c>
      <c r="AF1160" s="64">
        <v>23.277200000000001</v>
      </c>
      <c r="AG1160" s="64">
        <v>18.459599999999998</v>
      </c>
      <c r="AH1160" s="64">
        <v>21.2653</v>
      </c>
      <c r="AI1160" s="64">
        <v>19.3949</v>
      </c>
      <c r="AJ1160" s="61">
        <v>0.45833333333333331</v>
      </c>
      <c r="AK1160" s="216">
        <v>50</v>
      </c>
      <c r="AL1160" s="62">
        <v>119.48045060361635</v>
      </c>
      <c r="AM1160" s="24" t="s">
        <v>8126</v>
      </c>
      <c r="AN1160" s="216" t="s">
        <v>5967</v>
      </c>
      <c r="AO1160" s="216" t="s">
        <v>6007</v>
      </c>
      <c r="AP1160" s="216" t="s">
        <v>6884</v>
      </c>
      <c r="AQ1160" s="216" t="s">
        <v>6885</v>
      </c>
      <c r="AR1160" s="216" t="s">
        <v>6916</v>
      </c>
      <c r="AS1160" s="24" t="s">
        <v>6894</v>
      </c>
      <c r="AT1160" s="24" t="s">
        <v>6016</v>
      </c>
      <c r="AU1160" s="24" t="s">
        <v>6345</v>
      </c>
      <c r="AV1160" s="24" t="s">
        <v>6130</v>
      </c>
      <c r="AW1160" s="24" t="s">
        <v>5990</v>
      </c>
      <c r="AX1160" s="24" t="s">
        <v>5979</v>
      </c>
      <c r="AY1160" s="24" t="s">
        <v>8127</v>
      </c>
      <c r="AZ1160" s="216" t="s">
        <v>7367</v>
      </c>
      <c r="BA1160" s="216" t="s">
        <v>7032</v>
      </c>
      <c r="BB1160" s="57" t="s">
        <v>5474</v>
      </c>
      <c r="BC1160" s="202"/>
      <c r="BD1160" s="24"/>
      <c r="BE1160" s="151"/>
      <c r="BG1160" s="151"/>
      <c r="BI1160" s="151"/>
      <c r="BL1160" s="152"/>
    </row>
    <row r="1161" spans="1:64" s="169" customFormat="1">
      <c r="A1161" s="24">
        <v>5410</v>
      </c>
      <c r="B1161" s="24" t="s">
        <v>1125</v>
      </c>
      <c r="C1161" s="57">
        <v>21.65</v>
      </c>
      <c r="D1161" s="57">
        <v>21.9</v>
      </c>
      <c r="E1161" s="57">
        <v>21.6</v>
      </c>
      <c r="F1161" s="57">
        <v>21.8</v>
      </c>
      <c r="G1161" s="57">
        <v>21.9</v>
      </c>
      <c r="H1161" s="57">
        <v>22</v>
      </c>
      <c r="I1161" s="57">
        <v>21.9</v>
      </c>
      <c r="J1161" s="57">
        <v>21.95</v>
      </c>
      <c r="K1161" s="57">
        <v>22</v>
      </c>
      <c r="L1161" s="57">
        <v>22</v>
      </c>
      <c r="M1161" s="57">
        <v>21.95</v>
      </c>
      <c r="N1161" s="57">
        <v>21.95</v>
      </c>
      <c r="O1161" s="63">
        <v>0</v>
      </c>
      <c r="P1161" s="57">
        <v>48</v>
      </c>
      <c r="Q1161" s="57">
        <v>97</v>
      </c>
      <c r="R1161" s="57">
        <v>293.2</v>
      </c>
      <c r="S1161" s="57">
        <v>21.74</v>
      </c>
      <c r="T1161" s="57">
        <v>23.462499999999999</v>
      </c>
      <c r="U1161" s="57">
        <v>23.445</v>
      </c>
      <c r="V1161" s="57">
        <v>21.74</v>
      </c>
      <c r="W1161" s="57">
        <v>23.3475</v>
      </c>
      <c r="X1161" s="57">
        <v>23.427499999999998</v>
      </c>
      <c r="Y1161" s="57">
        <v>21.77</v>
      </c>
      <c r="Z1161" s="57">
        <v>23.245000000000001</v>
      </c>
      <c r="AA1161" s="57">
        <v>23.409199999999998</v>
      </c>
      <c r="AB1161" s="57">
        <v>25</v>
      </c>
      <c r="AC1161" s="57">
        <v>19.7</v>
      </c>
      <c r="AD1161" s="57">
        <v>24.45</v>
      </c>
      <c r="AE1161" s="57">
        <v>21.4</v>
      </c>
      <c r="AF1161" s="64">
        <v>17.031199999999998</v>
      </c>
      <c r="AG1161" s="64">
        <v>17.985800000000001</v>
      </c>
      <c r="AH1161" s="64">
        <v>19.6874</v>
      </c>
      <c r="AI1161" s="64">
        <v>18.553000000000001</v>
      </c>
      <c r="AJ1161" s="61">
        <v>0.45833333333333331</v>
      </c>
      <c r="AK1161" s="216">
        <v>50</v>
      </c>
      <c r="AL1161" s="62">
        <v>163.85890368495956</v>
      </c>
      <c r="AM1161" s="24" t="s">
        <v>6517</v>
      </c>
      <c r="AN1161" s="216" t="s">
        <v>6337</v>
      </c>
      <c r="AO1161" s="216" t="s">
        <v>6047</v>
      </c>
      <c r="AP1161" s="216" t="s">
        <v>6884</v>
      </c>
      <c r="AQ1161" s="216" t="s">
        <v>6885</v>
      </c>
      <c r="AR1161" s="216" t="s">
        <v>6886</v>
      </c>
      <c r="AS1161" s="24" t="s">
        <v>6887</v>
      </c>
      <c r="AT1161" s="24" t="s">
        <v>6016</v>
      </c>
      <c r="AU1161" s="24" t="s">
        <v>6055</v>
      </c>
      <c r="AV1161" s="24" t="s">
        <v>6518</v>
      </c>
      <c r="AW1161" s="24" t="s">
        <v>5979</v>
      </c>
      <c r="AX1161" s="24" t="s">
        <v>5979</v>
      </c>
      <c r="AY1161" s="24" t="s">
        <v>6972</v>
      </c>
      <c r="AZ1161" s="216" t="s">
        <v>7060</v>
      </c>
      <c r="BA1161" s="216" t="s">
        <v>6933</v>
      </c>
      <c r="BB1161" s="57" t="s">
        <v>5474</v>
      </c>
      <c r="BC1161" s="202"/>
      <c r="BD1161" s="24"/>
      <c r="BE1161" s="151"/>
      <c r="BG1161" s="151"/>
      <c r="BI1161" s="151"/>
      <c r="BL1161" s="152"/>
    </row>
    <row r="1162" spans="1:64" s="169" customFormat="1">
      <c r="A1162" s="24">
        <v>5425</v>
      </c>
      <c r="B1162" s="24" t="s">
        <v>1126</v>
      </c>
      <c r="C1162" s="57">
        <v>79</v>
      </c>
      <c r="D1162" s="57">
        <v>81.2</v>
      </c>
      <c r="E1162" s="57">
        <v>76.2</v>
      </c>
      <c r="F1162" s="57">
        <v>80.7</v>
      </c>
      <c r="G1162" s="57">
        <v>81.5</v>
      </c>
      <c r="H1162" s="57">
        <v>81.8</v>
      </c>
      <c r="I1162" s="57">
        <v>76.3</v>
      </c>
      <c r="J1162" s="57">
        <v>76.8</v>
      </c>
      <c r="K1162" s="57">
        <v>76.5</v>
      </c>
      <c r="L1162" s="57">
        <v>79.400000000000006</v>
      </c>
      <c r="M1162" s="57">
        <v>76.5</v>
      </c>
      <c r="N1162" s="57">
        <v>78.599999999999994</v>
      </c>
      <c r="O1162" s="63">
        <v>4.3824701195219098E-2</v>
      </c>
      <c r="P1162" s="57">
        <v>9980</v>
      </c>
      <c r="Q1162" s="57">
        <v>17681</v>
      </c>
      <c r="R1162" s="57">
        <v>15569.75</v>
      </c>
      <c r="S1162" s="57">
        <v>73.62</v>
      </c>
      <c r="T1162" s="57">
        <v>77.965000000000003</v>
      </c>
      <c r="U1162" s="57">
        <v>70.940799999999996</v>
      </c>
      <c r="V1162" s="57">
        <v>75.180000000000007</v>
      </c>
      <c r="W1162" s="57">
        <v>77.814999999999998</v>
      </c>
      <c r="X1162" s="57">
        <v>71.395799999999994</v>
      </c>
      <c r="Y1162" s="57">
        <v>76.08</v>
      </c>
      <c r="Z1162" s="57">
        <v>77.905000000000001</v>
      </c>
      <c r="AA1162" s="57">
        <v>71.875799999999998</v>
      </c>
      <c r="AB1162" s="57">
        <v>105</v>
      </c>
      <c r="AC1162" s="57">
        <v>37.5</v>
      </c>
      <c r="AD1162" s="57">
        <v>89.5</v>
      </c>
      <c r="AE1162" s="57">
        <v>66.5</v>
      </c>
      <c r="AF1162" s="64">
        <v>58.5306</v>
      </c>
      <c r="AG1162" s="64">
        <v>42.513199999999998</v>
      </c>
      <c r="AH1162" s="64">
        <v>65.382000000000005</v>
      </c>
      <c r="AI1162" s="64">
        <v>50.136099999999999</v>
      </c>
      <c r="AJ1162" s="61">
        <v>0.45833333333333331</v>
      </c>
      <c r="AK1162" s="216">
        <v>10000</v>
      </c>
      <c r="AL1162" s="62">
        <v>16411.730283626839</v>
      </c>
      <c r="AM1162" s="24" t="s">
        <v>8128</v>
      </c>
      <c r="AN1162" s="216" t="s">
        <v>6009</v>
      </c>
      <c r="AO1162" s="216" t="s">
        <v>5961</v>
      </c>
      <c r="AP1162" s="216" t="s">
        <v>6908</v>
      </c>
      <c r="AQ1162" s="216" t="s">
        <v>6900</v>
      </c>
      <c r="AR1162" s="216" t="s">
        <v>6886</v>
      </c>
      <c r="AS1162" s="24" t="s">
        <v>5474</v>
      </c>
      <c r="AT1162" s="24" t="s">
        <v>6075</v>
      </c>
      <c r="AU1162" s="24" t="s">
        <v>5964</v>
      </c>
      <c r="AV1162" s="24" t="s">
        <v>6031</v>
      </c>
      <c r="AW1162" s="24" t="s">
        <v>5991</v>
      </c>
      <c r="AX1162" s="24" t="s">
        <v>5979</v>
      </c>
      <c r="AY1162" s="24" t="s">
        <v>8129</v>
      </c>
      <c r="AZ1162" s="216" t="s">
        <v>8063</v>
      </c>
      <c r="BA1162" s="216" t="s">
        <v>7469</v>
      </c>
      <c r="BB1162" s="57" t="s">
        <v>6903</v>
      </c>
      <c r="BC1162" s="202"/>
      <c r="BD1162" s="24"/>
      <c r="BE1162" s="151"/>
      <c r="BG1162" s="151"/>
      <c r="BI1162" s="151"/>
      <c r="BL1162" s="152"/>
    </row>
    <row r="1163" spans="1:64" s="169" customFormat="1">
      <c r="A1163" s="24">
        <v>5426</v>
      </c>
      <c r="B1163" s="24" t="s">
        <v>1127</v>
      </c>
      <c r="C1163" s="57">
        <v>10.15</v>
      </c>
      <c r="D1163" s="57">
        <v>10.199999999999999</v>
      </c>
      <c r="E1163" s="57">
        <v>10</v>
      </c>
      <c r="F1163" s="57">
        <v>10.1</v>
      </c>
      <c r="G1163" s="57">
        <v>10.050000000000001</v>
      </c>
      <c r="H1163" s="57">
        <v>10.050000000000001</v>
      </c>
      <c r="I1163" s="57">
        <v>9.99</v>
      </c>
      <c r="J1163" s="57">
        <v>10</v>
      </c>
      <c r="K1163" s="57">
        <v>10</v>
      </c>
      <c r="L1163" s="57">
        <v>10.15</v>
      </c>
      <c r="M1163" s="57">
        <v>10</v>
      </c>
      <c r="N1163" s="57">
        <v>10.15</v>
      </c>
      <c r="O1163" s="63">
        <v>1.4999999999999999E-2</v>
      </c>
      <c r="P1163" s="57">
        <v>11</v>
      </c>
      <c r="Q1163" s="57">
        <v>322</v>
      </c>
      <c r="R1163" s="57">
        <v>116.75</v>
      </c>
      <c r="S1163" s="57">
        <v>10.1</v>
      </c>
      <c r="T1163" s="57">
        <v>10.4125</v>
      </c>
      <c r="U1163" s="57">
        <v>10.325799999999999</v>
      </c>
      <c r="V1163" s="57">
        <v>10.09</v>
      </c>
      <c r="W1163" s="57">
        <v>10.387499999999999</v>
      </c>
      <c r="X1163" s="57">
        <v>10.3192</v>
      </c>
      <c r="Y1163" s="57">
        <v>10.09</v>
      </c>
      <c r="Z1163" s="57">
        <v>10.37</v>
      </c>
      <c r="AA1163" s="57">
        <v>10.315</v>
      </c>
      <c r="AB1163" s="57">
        <v>12.35</v>
      </c>
      <c r="AC1163" s="57">
        <v>9.25</v>
      </c>
      <c r="AD1163" s="57">
        <v>10.95</v>
      </c>
      <c r="AE1163" s="57">
        <v>9.9600000000000009</v>
      </c>
      <c r="AF1163" s="64">
        <v>12.853999999999999</v>
      </c>
      <c r="AG1163" s="64">
        <v>16.811499999999999</v>
      </c>
      <c r="AH1163" s="64">
        <v>24.808700000000002</v>
      </c>
      <c r="AI1163" s="64">
        <v>19.4772</v>
      </c>
      <c r="AJ1163" s="61">
        <v>0.45833333333333331</v>
      </c>
      <c r="AK1163" s="216">
        <v>50</v>
      </c>
      <c r="AL1163" s="62">
        <v>37.550998761136569</v>
      </c>
      <c r="AM1163" s="24" t="s">
        <v>6981</v>
      </c>
      <c r="AN1163" s="216" t="s">
        <v>6337</v>
      </c>
      <c r="AO1163" s="216" t="s">
        <v>6007</v>
      </c>
      <c r="AP1163" s="216" t="s">
        <v>6884</v>
      </c>
      <c r="AQ1163" s="216" t="s">
        <v>6885</v>
      </c>
      <c r="AR1163" s="216" t="s">
        <v>6886</v>
      </c>
      <c r="AS1163" s="24" t="s">
        <v>6894</v>
      </c>
      <c r="AT1163" s="24" t="s">
        <v>5984</v>
      </c>
      <c r="AU1163" s="24" t="s">
        <v>6017</v>
      </c>
      <c r="AV1163" s="24" t="s">
        <v>6493</v>
      </c>
      <c r="AW1163" s="24" t="s">
        <v>5979</v>
      </c>
      <c r="AX1163" s="24" t="s">
        <v>5979</v>
      </c>
      <c r="AY1163" s="24" t="s">
        <v>6935</v>
      </c>
      <c r="AZ1163" s="216" t="s">
        <v>7058</v>
      </c>
      <c r="BA1163" s="216" t="s">
        <v>6967</v>
      </c>
      <c r="BB1163" s="57" t="s">
        <v>6898</v>
      </c>
      <c r="BC1163" s="202"/>
      <c r="BD1163" s="24"/>
      <c r="BE1163" s="151"/>
      <c r="BG1163" s="151"/>
      <c r="BI1163" s="151"/>
      <c r="BL1163" s="152"/>
    </row>
    <row r="1164" spans="1:64" s="169" customFormat="1">
      <c r="A1164" s="24">
        <v>5432</v>
      </c>
      <c r="B1164" s="24" t="s">
        <v>1128</v>
      </c>
      <c r="C1164" s="57">
        <v>33.5</v>
      </c>
      <c r="D1164" s="57">
        <v>35.200000000000003</v>
      </c>
      <c r="E1164" s="57">
        <v>33.5</v>
      </c>
      <c r="F1164" s="57">
        <v>35</v>
      </c>
      <c r="G1164" s="57">
        <v>34.9</v>
      </c>
      <c r="H1164" s="57">
        <v>34.9</v>
      </c>
      <c r="I1164" s="57">
        <v>34.9</v>
      </c>
      <c r="J1164" s="57">
        <v>34.9</v>
      </c>
      <c r="K1164" s="57">
        <v>36.799999999999997</v>
      </c>
      <c r="L1164" s="57">
        <v>36.799999999999997</v>
      </c>
      <c r="M1164" s="57">
        <v>36.299999999999997</v>
      </c>
      <c r="N1164" s="57">
        <v>36.299999999999997</v>
      </c>
      <c r="O1164" s="63">
        <v>4.01146131805157E-2</v>
      </c>
      <c r="P1164" s="57">
        <v>2</v>
      </c>
      <c r="Q1164" s="57">
        <v>1</v>
      </c>
      <c r="R1164" s="57">
        <v>31.842099999999999</v>
      </c>
      <c r="S1164" s="57">
        <v>33.862499999999997</v>
      </c>
      <c r="T1164" s="57">
        <v>34.065800000000003</v>
      </c>
      <c r="U1164" s="57">
        <v>27.439800000000002</v>
      </c>
      <c r="V1164" s="57">
        <v>34.387500000000003</v>
      </c>
      <c r="W1164" s="57">
        <v>33.873699999999999</v>
      </c>
      <c r="X1164" s="57">
        <v>27.687999999999999</v>
      </c>
      <c r="Y1164" s="57">
        <v>35</v>
      </c>
      <c r="Z1164" s="57">
        <v>33.936799999999998</v>
      </c>
      <c r="AA1164" s="57">
        <v>27.968499999999999</v>
      </c>
      <c r="AB1164" s="57">
        <v>42.2</v>
      </c>
      <c r="AC1164" s="57">
        <v>16.8</v>
      </c>
      <c r="AD1164" s="57">
        <v>37.85</v>
      </c>
      <c r="AE1164" s="57">
        <v>31</v>
      </c>
      <c r="AF1164" s="64"/>
      <c r="AG1164" s="64"/>
      <c r="AH1164" s="64"/>
      <c r="AI1164" s="64"/>
      <c r="AJ1164" s="61">
        <v>0.45833333333333331</v>
      </c>
      <c r="AK1164" s="216">
        <v>50</v>
      </c>
      <c r="AL1164" s="62">
        <v>6.8274543202066482</v>
      </c>
      <c r="AM1164" s="24" t="s">
        <v>6710</v>
      </c>
      <c r="AN1164" s="216" t="s">
        <v>5993</v>
      </c>
      <c r="AO1164" s="216" t="s">
        <v>5993</v>
      </c>
      <c r="AP1164" s="216" t="s">
        <v>6908</v>
      </c>
      <c r="AQ1164" s="216" t="s">
        <v>6900</v>
      </c>
      <c r="AR1164" s="216" t="s">
        <v>6886</v>
      </c>
      <c r="AS1164" s="24" t="s">
        <v>5474</v>
      </c>
      <c r="AT1164" s="24" t="s">
        <v>6013</v>
      </c>
      <c r="AU1164" s="24" t="s">
        <v>6577</v>
      </c>
      <c r="AV1164" s="24" t="s">
        <v>6518</v>
      </c>
      <c r="AW1164" s="24" t="s">
        <v>5979</v>
      </c>
      <c r="AX1164" s="24" t="s">
        <v>5979</v>
      </c>
      <c r="AY1164" s="24" t="s">
        <v>8130</v>
      </c>
      <c r="AZ1164" s="216" t="s">
        <v>7825</v>
      </c>
      <c r="BA1164" s="216" t="s">
        <v>8080</v>
      </c>
      <c r="BB1164" s="57" t="s">
        <v>5474</v>
      </c>
      <c r="BC1164" s="202"/>
      <c r="BD1164" s="24"/>
      <c r="BE1164" s="151"/>
      <c r="BG1164" s="151"/>
      <c r="BI1164" s="151"/>
      <c r="BL1164" s="152"/>
    </row>
    <row r="1165" spans="1:64" s="169" customFormat="1">
      <c r="A1165" s="24">
        <v>5434</v>
      </c>
      <c r="B1165" s="24" t="s">
        <v>1129</v>
      </c>
      <c r="C1165" s="57">
        <v>130</v>
      </c>
      <c r="D1165" s="57">
        <v>130</v>
      </c>
      <c r="E1165" s="57">
        <v>129</v>
      </c>
      <c r="F1165" s="57">
        <v>129.5</v>
      </c>
      <c r="G1165" s="57">
        <v>130</v>
      </c>
      <c r="H1165" s="57">
        <v>131</v>
      </c>
      <c r="I1165" s="57">
        <v>129.5</v>
      </c>
      <c r="J1165" s="57">
        <v>130.5</v>
      </c>
      <c r="K1165" s="57">
        <v>130.5</v>
      </c>
      <c r="L1165" s="57">
        <v>131</v>
      </c>
      <c r="M1165" s="57">
        <v>130</v>
      </c>
      <c r="N1165" s="57">
        <v>130</v>
      </c>
      <c r="O1165" s="63">
        <v>-3.83141762452107E-3</v>
      </c>
      <c r="P1165" s="57">
        <v>74</v>
      </c>
      <c r="Q1165" s="57">
        <v>126</v>
      </c>
      <c r="R1165" s="57">
        <v>364.6</v>
      </c>
      <c r="S1165" s="57">
        <v>129</v>
      </c>
      <c r="T1165" s="57">
        <v>131.35</v>
      </c>
      <c r="U1165" s="57">
        <v>128.05000000000001</v>
      </c>
      <c r="V1165" s="57">
        <v>129.4</v>
      </c>
      <c r="W1165" s="57">
        <v>131.27500000000001</v>
      </c>
      <c r="X1165" s="57">
        <v>128.02500000000001</v>
      </c>
      <c r="Y1165" s="57">
        <v>129.30000000000001</v>
      </c>
      <c r="Z1165" s="57">
        <v>131.17500000000001</v>
      </c>
      <c r="AA1165" s="57">
        <v>127.95829999999999</v>
      </c>
      <c r="AB1165" s="57">
        <v>142</v>
      </c>
      <c r="AC1165" s="57">
        <v>110</v>
      </c>
      <c r="AD1165" s="57">
        <v>136</v>
      </c>
      <c r="AE1165" s="57">
        <v>127.5</v>
      </c>
      <c r="AF1165" s="64">
        <v>35.936300000000003</v>
      </c>
      <c r="AG1165" s="64">
        <v>28.786100000000001</v>
      </c>
      <c r="AH1165" s="64">
        <v>42.476100000000002</v>
      </c>
      <c r="AI1165" s="64">
        <v>33.349400000000003</v>
      </c>
      <c r="AJ1165" s="61">
        <v>0.45833333333333331</v>
      </c>
      <c r="AK1165" s="216">
        <v>100</v>
      </c>
      <c r="AL1165" s="62">
        <v>154.83261808180484</v>
      </c>
      <c r="AM1165" s="24" t="s">
        <v>6392</v>
      </c>
      <c r="AN1165" s="216" t="s">
        <v>6009</v>
      </c>
      <c r="AO1165" s="216" t="s">
        <v>5971</v>
      </c>
      <c r="AP1165" s="216" t="s">
        <v>6908</v>
      </c>
      <c r="AQ1165" s="216" t="s">
        <v>6885</v>
      </c>
      <c r="AR1165" s="216" t="s">
        <v>6886</v>
      </c>
      <c r="AS1165" s="24" t="s">
        <v>6887</v>
      </c>
      <c r="AT1165" s="24" t="s">
        <v>6017</v>
      </c>
      <c r="AU1165" s="24" t="s">
        <v>6218</v>
      </c>
      <c r="AV1165" s="24" t="s">
        <v>6130</v>
      </c>
      <c r="AW1165" s="24" t="s">
        <v>5970</v>
      </c>
      <c r="AX1165" s="24" t="s">
        <v>5979</v>
      </c>
      <c r="AY1165" s="24" t="s">
        <v>7256</v>
      </c>
      <c r="AZ1165" s="216" t="s">
        <v>7093</v>
      </c>
      <c r="BA1165" s="216" t="s">
        <v>6893</v>
      </c>
      <c r="BB1165" s="57" t="s">
        <v>5474</v>
      </c>
      <c r="BC1165" s="202"/>
      <c r="BD1165" s="24"/>
      <c r="BE1165" s="151"/>
      <c r="BG1165" s="151"/>
      <c r="BI1165" s="151"/>
      <c r="BL1165" s="152"/>
    </row>
    <row r="1166" spans="1:64" s="169" customFormat="1">
      <c r="A1166" s="24">
        <v>5438</v>
      </c>
      <c r="B1166" s="24" t="s">
        <v>1130</v>
      </c>
      <c r="C1166" s="57">
        <v>21.4</v>
      </c>
      <c r="D1166" s="57">
        <v>22.3</v>
      </c>
      <c r="E1166" s="57">
        <v>21.3</v>
      </c>
      <c r="F1166" s="57">
        <v>22.25</v>
      </c>
      <c r="G1166" s="57">
        <v>22.25</v>
      </c>
      <c r="H1166" s="57">
        <v>24.35</v>
      </c>
      <c r="I1166" s="57">
        <v>21.95</v>
      </c>
      <c r="J1166" s="57">
        <v>24.35</v>
      </c>
      <c r="K1166" s="57">
        <v>24.65</v>
      </c>
      <c r="L1166" s="57">
        <v>26.45</v>
      </c>
      <c r="M1166" s="57">
        <v>23.6</v>
      </c>
      <c r="N1166" s="57">
        <v>24.2</v>
      </c>
      <c r="O1166" s="63">
        <v>-6.1601642710472203E-3</v>
      </c>
      <c r="P1166" s="57">
        <v>1778</v>
      </c>
      <c r="Q1166" s="57">
        <v>1823</v>
      </c>
      <c r="R1166" s="57">
        <v>2318.5500000000002</v>
      </c>
      <c r="S1166" s="57">
        <v>21.43</v>
      </c>
      <c r="T1166" s="57">
        <v>20.954999999999998</v>
      </c>
      <c r="U1166" s="57">
        <v>17.249199999999998</v>
      </c>
      <c r="V1166" s="57">
        <v>22.02</v>
      </c>
      <c r="W1166" s="57">
        <v>21.197500000000002</v>
      </c>
      <c r="X1166" s="57">
        <v>17.4483</v>
      </c>
      <c r="Y1166" s="57">
        <v>22.59</v>
      </c>
      <c r="Z1166" s="57">
        <v>21.4025</v>
      </c>
      <c r="AA1166" s="57">
        <v>17.641500000000001</v>
      </c>
      <c r="AB1166" s="57">
        <v>26.45</v>
      </c>
      <c r="AC1166" s="57">
        <v>10.9</v>
      </c>
      <c r="AD1166" s="57">
        <v>26.45</v>
      </c>
      <c r="AE1166" s="57">
        <v>20.149999999999999</v>
      </c>
      <c r="AF1166" s="64">
        <v>64.572599999999994</v>
      </c>
      <c r="AG1166" s="64">
        <v>60.520200000000003</v>
      </c>
      <c r="AH1166" s="64">
        <v>63.669899999999998</v>
      </c>
      <c r="AI1166" s="64">
        <v>61.570099999999996</v>
      </c>
      <c r="AJ1166" s="61">
        <v>0.45833333333333331</v>
      </c>
      <c r="AK1166" s="216">
        <v>2000</v>
      </c>
      <c r="AL1166" s="62">
        <v>3297.9155104601919</v>
      </c>
      <c r="AM1166" s="24" t="s">
        <v>6134</v>
      </c>
      <c r="AN1166" s="216" t="s">
        <v>6020</v>
      </c>
      <c r="AO1166" s="216" t="s">
        <v>5961</v>
      </c>
      <c r="AP1166" s="216" t="s">
        <v>6908</v>
      </c>
      <c r="AQ1166" s="216" t="s">
        <v>6900</v>
      </c>
      <c r="AR1166" s="216" t="s">
        <v>6886</v>
      </c>
      <c r="AS1166" s="24" t="s">
        <v>7350</v>
      </c>
      <c r="AT1166" s="24" t="s">
        <v>5982</v>
      </c>
      <c r="AU1166" s="24" t="s">
        <v>6045</v>
      </c>
      <c r="AV1166" s="24" t="s">
        <v>6000</v>
      </c>
      <c r="AW1166" s="24" t="s">
        <v>5976</v>
      </c>
      <c r="AX1166" s="24" t="s">
        <v>5990</v>
      </c>
      <c r="AY1166" s="24" t="s">
        <v>8131</v>
      </c>
      <c r="AZ1166" s="216" t="s">
        <v>7722</v>
      </c>
      <c r="BA1166" s="216" t="s">
        <v>8132</v>
      </c>
      <c r="BB1166" s="57" t="s">
        <v>5474</v>
      </c>
      <c r="BC1166" s="202"/>
      <c r="BD1166" s="24"/>
      <c r="BE1166" s="151"/>
      <c r="BG1166" s="151"/>
      <c r="BI1166" s="151"/>
      <c r="BL1166" s="152"/>
    </row>
    <row r="1167" spans="1:64" s="169" customFormat="1">
      <c r="A1167" s="24">
        <v>5439</v>
      </c>
      <c r="B1167" s="24" t="s">
        <v>1131</v>
      </c>
      <c r="C1167" s="57">
        <v>61.7</v>
      </c>
      <c r="D1167" s="57">
        <v>63.6</v>
      </c>
      <c r="E1167" s="57">
        <v>61.7</v>
      </c>
      <c r="F1167" s="57">
        <v>62.9</v>
      </c>
      <c r="G1167" s="57">
        <v>64</v>
      </c>
      <c r="H1167" s="57">
        <v>64.900000000000006</v>
      </c>
      <c r="I1167" s="57">
        <v>63.2</v>
      </c>
      <c r="J1167" s="57">
        <v>63.4</v>
      </c>
      <c r="K1167" s="57">
        <v>63.5</v>
      </c>
      <c r="L1167" s="57">
        <v>65.7</v>
      </c>
      <c r="M1167" s="57">
        <v>63.4</v>
      </c>
      <c r="N1167" s="57">
        <v>65.599999999999994</v>
      </c>
      <c r="O1167" s="63">
        <v>3.47003154574132E-2</v>
      </c>
      <c r="P1167" s="57">
        <v>630</v>
      </c>
      <c r="Q1167" s="57">
        <v>591</v>
      </c>
      <c r="R1167" s="57">
        <v>1650.05</v>
      </c>
      <c r="S1167" s="57">
        <v>62.24</v>
      </c>
      <c r="T1167" s="57">
        <v>67.935000000000002</v>
      </c>
      <c r="U1167" s="57">
        <v>66.083299999999994</v>
      </c>
      <c r="V1167" s="57">
        <v>62.64</v>
      </c>
      <c r="W1167" s="57">
        <v>67.53</v>
      </c>
      <c r="X1167" s="57">
        <v>66.201700000000002</v>
      </c>
      <c r="Y1167" s="57">
        <v>62.96</v>
      </c>
      <c r="Z1167" s="57">
        <v>67.28</v>
      </c>
      <c r="AA1167" s="57">
        <v>66.316699999999997</v>
      </c>
      <c r="AB1167" s="57">
        <v>76.2</v>
      </c>
      <c r="AC1167" s="57">
        <v>40.75</v>
      </c>
      <c r="AD1167" s="57">
        <v>74.7</v>
      </c>
      <c r="AE1167" s="57">
        <v>59.5</v>
      </c>
      <c r="AF1167" s="64">
        <v>32.297699999999999</v>
      </c>
      <c r="AG1167" s="64">
        <v>24.838699999999999</v>
      </c>
      <c r="AH1167" s="64">
        <v>47.600200000000001</v>
      </c>
      <c r="AI1167" s="64">
        <v>32.425899999999999</v>
      </c>
      <c r="AJ1167" s="61">
        <v>0.45833333333333331</v>
      </c>
      <c r="AK1167" s="216">
        <v>650</v>
      </c>
      <c r="AL1167" s="62">
        <v>1132.7505049308006</v>
      </c>
      <c r="AM1167" s="24" t="s">
        <v>6157</v>
      </c>
      <c r="AN1167" s="216" t="s">
        <v>6009</v>
      </c>
      <c r="AO1167" s="216" t="s">
        <v>5971</v>
      </c>
      <c r="AP1167" s="216" t="s">
        <v>6884</v>
      </c>
      <c r="AQ1167" s="216" t="s">
        <v>6885</v>
      </c>
      <c r="AR1167" s="216" t="s">
        <v>6886</v>
      </c>
      <c r="AS1167" s="24" t="s">
        <v>5474</v>
      </c>
      <c r="AT1167" s="24" t="s">
        <v>6055</v>
      </c>
      <c r="AU1167" s="24" t="s">
        <v>5984</v>
      </c>
      <c r="AV1167" s="24" t="s">
        <v>6010</v>
      </c>
      <c r="AW1167" s="24" t="s">
        <v>5979</v>
      </c>
      <c r="AX1167" s="24" t="s">
        <v>5979</v>
      </c>
      <c r="AY1167" s="24" t="s">
        <v>7286</v>
      </c>
      <c r="AZ1167" s="216" t="s">
        <v>7265</v>
      </c>
      <c r="BA1167" s="216" t="s">
        <v>7091</v>
      </c>
      <c r="BB1167" s="57" t="s">
        <v>5474</v>
      </c>
      <c r="BC1167" s="202"/>
      <c r="BD1167" s="24"/>
      <c r="BE1167" s="151"/>
      <c r="BG1167" s="151"/>
      <c r="BI1167" s="151"/>
      <c r="BL1167" s="152"/>
    </row>
    <row r="1168" spans="1:64" s="169" customFormat="1">
      <c r="A1168" s="24">
        <v>5443</v>
      </c>
      <c r="B1168" s="24" t="s">
        <v>1132</v>
      </c>
      <c r="C1168" s="57">
        <v>35</v>
      </c>
      <c r="D1168" s="57">
        <v>35.549999999999997</v>
      </c>
      <c r="E1168" s="57">
        <v>34.700000000000003</v>
      </c>
      <c r="F1168" s="57">
        <v>35.1</v>
      </c>
      <c r="G1168" s="57">
        <v>36</v>
      </c>
      <c r="H1168" s="57">
        <v>36.200000000000003</v>
      </c>
      <c r="I1168" s="57">
        <v>34.700000000000003</v>
      </c>
      <c r="J1168" s="57">
        <v>35.049999999999997</v>
      </c>
      <c r="K1168" s="57">
        <v>35.15</v>
      </c>
      <c r="L1168" s="57">
        <v>36.6</v>
      </c>
      <c r="M1168" s="57">
        <v>35.15</v>
      </c>
      <c r="N1168" s="57">
        <v>36.450000000000003</v>
      </c>
      <c r="O1168" s="63">
        <v>3.9942938659058402E-2</v>
      </c>
      <c r="P1168" s="57">
        <v>872</v>
      </c>
      <c r="Q1168" s="57">
        <v>1005</v>
      </c>
      <c r="R1168" s="57">
        <v>1617.5</v>
      </c>
      <c r="S1168" s="57">
        <v>34.49</v>
      </c>
      <c r="T1168" s="57">
        <v>37.68</v>
      </c>
      <c r="U1168" s="57">
        <v>39.7117</v>
      </c>
      <c r="V1168" s="57">
        <v>34.799999999999997</v>
      </c>
      <c r="W1168" s="57">
        <v>37.3825</v>
      </c>
      <c r="X1168" s="57">
        <v>39.662500000000001</v>
      </c>
      <c r="Y1168" s="57">
        <v>35.01</v>
      </c>
      <c r="Z1168" s="57">
        <v>37.255000000000003</v>
      </c>
      <c r="AA1168" s="57">
        <v>39.636699999999998</v>
      </c>
      <c r="AB1168" s="57">
        <v>51.3</v>
      </c>
      <c r="AC1168" s="57">
        <v>21.2</v>
      </c>
      <c r="AD1168" s="57">
        <v>41.65</v>
      </c>
      <c r="AE1168" s="57">
        <v>32.85</v>
      </c>
      <c r="AF1168" s="64">
        <v>32.026699999999998</v>
      </c>
      <c r="AG1168" s="64">
        <v>23.878599999999999</v>
      </c>
      <c r="AH1168" s="64">
        <v>46.351199999999999</v>
      </c>
      <c r="AI1168" s="64">
        <v>31.369499999999999</v>
      </c>
      <c r="AJ1168" s="61">
        <v>0.45833333333333331</v>
      </c>
      <c r="AK1168" s="216">
        <v>900</v>
      </c>
      <c r="AL1168" s="62">
        <v>1678.7101861538322</v>
      </c>
      <c r="AM1168" s="24" t="s">
        <v>6157</v>
      </c>
      <c r="AN1168" s="216" t="s">
        <v>6009</v>
      </c>
      <c r="AO1168" s="216" t="s">
        <v>5971</v>
      </c>
      <c r="AP1168" s="216" t="s">
        <v>6884</v>
      </c>
      <c r="AQ1168" s="216" t="s">
        <v>6885</v>
      </c>
      <c r="AR1168" s="216" t="s">
        <v>6886</v>
      </c>
      <c r="AS1168" s="24" t="s">
        <v>5474</v>
      </c>
      <c r="AT1168" s="24" t="s">
        <v>6068</v>
      </c>
      <c r="AU1168" s="24" t="s">
        <v>5962</v>
      </c>
      <c r="AV1168" s="24" t="s">
        <v>6013</v>
      </c>
      <c r="AW1168" s="24" t="s">
        <v>5965</v>
      </c>
      <c r="AX1168" s="24" t="s">
        <v>5979</v>
      </c>
      <c r="AY1168" s="24" t="s">
        <v>7158</v>
      </c>
      <c r="AZ1168" s="216" t="s">
        <v>7138</v>
      </c>
      <c r="BA1168" s="216" t="s">
        <v>7043</v>
      </c>
      <c r="BB1168" s="57" t="s">
        <v>5474</v>
      </c>
      <c r="BC1168" s="202"/>
      <c r="BD1168" s="24"/>
      <c r="BE1168" s="151"/>
      <c r="BG1168" s="151"/>
      <c r="BI1168" s="151"/>
      <c r="BL1168" s="152"/>
    </row>
    <row r="1169" spans="1:64" s="169" customFormat="1">
      <c r="A1169" s="24">
        <v>5450</v>
      </c>
      <c r="B1169" s="24" t="s">
        <v>5863</v>
      </c>
      <c r="C1169" s="57">
        <v>17.2</v>
      </c>
      <c r="D1169" s="57">
        <v>17.55</v>
      </c>
      <c r="E1169" s="57">
        <v>17</v>
      </c>
      <c r="F1169" s="57">
        <v>17.3</v>
      </c>
      <c r="G1169" s="57">
        <v>17.25</v>
      </c>
      <c r="H1169" s="57">
        <v>17.3</v>
      </c>
      <c r="I1169" s="57">
        <v>17.100000000000001</v>
      </c>
      <c r="J1169" s="57">
        <v>17.25</v>
      </c>
      <c r="K1169" s="57">
        <v>17.149999999999999</v>
      </c>
      <c r="L1169" s="57">
        <v>17.5</v>
      </c>
      <c r="M1169" s="57">
        <v>17.149999999999999</v>
      </c>
      <c r="N1169" s="57">
        <v>17.5</v>
      </c>
      <c r="O1169" s="63">
        <v>1.4492753623188401E-2</v>
      </c>
      <c r="P1169" s="57">
        <v>14</v>
      </c>
      <c r="Q1169" s="57">
        <v>38</v>
      </c>
      <c r="R1169" s="57">
        <v>113.8</v>
      </c>
      <c r="S1169" s="57">
        <v>17.79</v>
      </c>
      <c r="T1169" s="57">
        <v>17.702500000000001</v>
      </c>
      <c r="U1169" s="57">
        <v>17.920000000000002</v>
      </c>
      <c r="V1169" s="57">
        <v>17.41</v>
      </c>
      <c r="W1169" s="57">
        <v>17.690000000000001</v>
      </c>
      <c r="X1169" s="57">
        <v>17.91</v>
      </c>
      <c r="Y1169" s="57">
        <v>17.350000000000001</v>
      </c>
      <c r="Z1169" s="57">
        <v>17.695</v>
      </c>
      <c r="AA1169" s="57">
        <v>17.905000000000001</v>
      </c>
      <c r="AB1169" s="57">
        <v>23.55</v>
      </c>
      <c r="AC1169" s="57">
        <v>15.8</v>
      </c>
      <c r="AD1169" s="57">
        <v>19.149999999999999</v>
      </c>
      <c r="AE1169" s="57">
        <v>17</v>
      </c>
      <c r="AF1169" s="64">
        <v>18.169899999999998</v>
      </c>
      <c r="AG1169" s="64">
        <v>24.816500000000001</v>
      </c>
      <c r="AH1169" s="64">
        <v>19.865200000000002</v>
      </c>
      <c r="AI1169" s="64">
        <v>23.166</v>
      </c>
      <c r="AJ1169" s="61">
        <v>0.45833333333333331</v>
      </c>
      <c r="AK1169" s="216">
        <v>50</v>
      </c>
      <c r="AL1169" s="62">
        <v>47.792180241446538</v>
      </c>
      <c r="AM1169" s="24" t="s">
        <v>6981</v>
      </c>
      <c r="AN1169" s="216" t="s">
        <v>6039</v>
      </c>
      <c r="AO1169" s="216" t="s">
        <v>6007</v>
      </c>
      <c r="AP1169" s="216" t="s">
        <v>6884</v>
      </c>
      <c r="AQ1169" s="216" t="s">
        <v>6885</v>
      </c>
      <c r="AR1169" s="216" t="s">
        <v>6886</v>
      </c>
      <c r="AS1169" s="24" t="s">
        <v>6917</v>
      </c>
      <c r="AT1169" s="24" t="s">
        <v>6066</v>
      </c>
      <c r="AU1169" s="24" t="s">
        <v>6511</v>
      </c>
      <c r="AV1169" s="24" t="s">
        <v>6493</v>
      </c>
      <c r="AW1169" s="24" t="s">
        <v>5979</v>
      </c>
      <c r="AX1169" s="24" t="s">
        <v>5979</v>
      </c>
      <c r="AY1169" s="24" t="s">
        <v>6895</v>
      </c>
      <c r="AZ1169" s="216" t="s">
        <v>7472</v>
      </c>
      <c r="BA1169" s="216" t="s">
        <v>7012</v>
      </c>
      <c r="BB1169" s="57" t="s">
        <v>6898</v>
      </c>
      <c r="BC1169" s="202"/>
      <c r="BD1169" s="24"/>
      <c r="BE1169" s="151"/>
      <c r="BG1169" s="151"/>
      <c r="BI1169" s="151"/>
      <c r="BL1169" s="152"/>
    </row>
    <row r="1170" spans="1:64" s="169" customFormat="1">
      <c r="A1170" s="24">
        <v>5452</v>
      </c>
      <c r="B1170" s="24" t="s">
        <v>1134</v>
      </c>
      <c r="C1170" s="57">
        <v>22.75</v>
      </c>
      <c r="D1170" s="57">
        <v>23.2</v>
      </c>
      <c r="E1170" s="57">
        <v>22.75</v>
      </c>
      <c r="F1170" s="57">
        <v>23</v>
      </c>
      <c r="G1170" s="57">
        <v>23.2</v>
      </c>
      <c r="H1170" s="57">
        <v>23.35</v>
      </c>
      <c r="I1170" s="57">
        <v>22.45</v>
      </c>
      <c r="J1170" s="57">
        <v>22.6</v>
      </c>
      <c r="K1170" s="57">
        <v>22.2</v>
      </c>
      <c r="L1170" s="57">
        <v>22.35</v>
      </c>
      <c r="M1170" s="57">
        <v>22</v>
      </c>
      <c r="N1170" s="57">
        <v>22.35</v>
      </c>
      <c r="O1170" s="63">
        <v>1.5909090909090901E-2</v>
      </c>
      <c r="P1170" s="57">
        <v>187</v>
      </c>
      <c r="Q1170" s="57">
        <v>612</v>
      </c>
      <c r="R1170" s="57">
        <v>3036.25</v>
      </c>
      <c r="S1170" s="57">
        <v>22.66</v>
      </c>
      <c r="T1170" s="57">
        <v>24.3825</v>
      </c>
      <c r="U1170" s="57">
        <v>26.1892</v>
      </c>
      <c r="V1170" s="57">
        <v>22.75</v>
      </c>
      <c r="W1170" s="57">
        <v>24.297499999999999</v>
      </c>
      <c r="X1170" s="57">
        <v>26.111699999999999</v>
      </c>
      <c r="Y1170" s="57">
        <v>22.61</v>
      </c>
      <c r="Z1170" s="57">
        <v>24.232500000000002</v>
      </c>
      <c r="AA1170" s="57">
        <v>25.984999999999999</v>
      </c>
      <c r="AB1170" s="57">
        <v>40.5</v>
      </c>
      <c r="AC1170" s="57">
        <v>8.3000000000000007</v>
      </c>
      <c r="AD1170" s="57">
        <v>29.15</v>
      </c>
      <c r="AE1170" s="57">
        <v>21.6</v>
      </c>
      <c r="AF1170" s="64">
        <v>18.9313</v>
      </c>
      <c r="AG1170" s="64">
        <v>19.5014</v>
      </c>
      <c r="AH1170" s="64">
        <v>19.565300000000001</v>
      </c>
      <c r="AI1170" s="64">
        <v>19.5227</v>
      </c>
      <c r="AJ1170" s="61">
        <v>0.45833333333333331</v>
      </c>
      <c r="AK1170" s="216">
        <v>200</v>
      </c>
      <c r="AL1170" s="62">
        <v>371.91783893045141</v>
      </c>
      <c r="AM1170" s="24" t="s">
        <v>8133</v>
      </c>
      <c r="AN1170" s="216" t="s">
        <v>6337</v>
      </c>
      <c r="AO1170" s="216" t="s">
        <v>6047</v>
      </c>
      <c r="AP1170" s="216" t="s">
        <v>6884</v>
      </c>
      <c r="AQ1170" s="216" t="s">
        <v>6885</v>
      </c>
      <c r="AR1170" s="216" t="s">
        <v>6916</v>
      </c>
      <c r="AS1170" s="24" t="s">
        <v>5474</v>
      </c>
      <c r="AT1170" s="24" t="s">
        <v>6055</v>
      </c>
      <c r="AU1170" s="24" t="s">
        <v>5962</v>
      </c>
      <c r="AV1170" s="24" t="s">
        <v>6126</v>
      </c>
      <c r="AW1170" s="24" t="s">
        <v>5979</v>
      </c>
      <c r="AX1170" s="24" t="s">
        <v>5976</v>
      </c>
      <c r="AY1170" s="24" t="s">
        <v>7137</v>
      </c>
      <c r="AZ1170" s="216" t="s">
        <v>7264</v>
      </c>
      <c r="BA1170" s="216" t="s">
        <v>7123</v>
      </c>
      <c r="BB1170" s="57" t="s">
        <v>5474</v>
      </c>
      <c r="BC1170" s="202"/>
      <c r="BD1170" s="24"/>
      <c r="BE1170" s="151"/>
      <c r="BG1170" s="151"/>
      <c r="BI1170" s="151"/>
      <c r="BL1170" s="152"/>
    </row>
    <row r="1171" spans="1:64" s="169" customFormat="1">
      <c r="A1171" s="24">
        <v>5457</v>
      </c>
      <c r="B1171" s="24" t="s">
        <v>1135</v>
      </c>
      <c r="C1171" s="57">
        <v>77.8</v>
      </c>
      <c r="D1171" s="57">
        <v>79.599999999999994</v>
      </c>
      <c r="E1171" s="57">
        <v>76.400000000000006</v>
      </c>
      <c r="F1171" s="57">
        <v>79.2</v>
      </c>
      <c r="G1171" s="57">
        <v>80.8</v>
      </c>
      <c r="H1171" s="57">
        <v>81.5</v>
      </c>
      <c r="I1171" s="57">
        <v>79</v>
      </c>
      <c r="J1171" s="57">
        <v>79.400000000000006</v>
      </c>
      <c r="K1171" s="57">
        <v>80</v>
      </c>
      <c r="L1171" s="57">
        <v>80.5</v>
      </c>
      <c r="M1171" s="57">
        <v>79.400000000000006</v>
      </c>
      <c r="N1171" s="57">
        <v>80.2</v>
      </c>
      <c r="O1171" s="63">
        <v>1.00755667506297E-2</v>
      </c>
      <c r="P1171" s="57">
        <v>726</v>
      </c>
      <c r="Q1171" s="57">
        <v>2800</v>
      </c>
      <c r="R1171" s="57">
        <v>1426.5</v>
      </c>
      <c r="S1171" s="57">
        <v>76.12</v>
      </c>
      <c r="T1171" s="57">
        <v>76.625</v>
      </c>
      <c r="U1171" s="57">
        <v>77.386700000000005</v>
      </c>
      <c r="V1171" s="57">
        <v>77.38</v>
      </c>
      <c r="W1171" s="57">
        <v>76.594999999999999</v>
      </c>
      <c r="X1171" s="57">
        <v>77.563299999999998</v>
      </c>
      <c r="Y1171" s="57">
        <v>78.12</v>
      </c>
      <c r="Z1171" s="57">
        <v>76.87</v>
      </c>
      <c r="AA1171" s="57">
        <v>77.7</v>
      </c>
      <c r="AB1171" s="57">
        <v>125.5</v>
      </c>
      <c r="AC1171" s="57">
        <v>53.2</v>
      </c>
      <c r="AD1171" s="57">
        <v>81.7</v>
      </c>
      <c r="AE1171" s="57">
        <v>69.400000000000006</v>
      </c>
      <c r="AF1171" s="64">
        <v>71.783699999999996</v>
      </c>
      <c r="AG1171" s="64">
        <v>58.131700000000002</v>
      </c>
      <c r="AH1171" s="64">
        <v>77.607799999999997</v>
      </c>
      <c r="AI1171" s="64">
        <v>64.623699999999999</v>
      </c>
      <c r="AJ1171" s="61">
        <v>0.45833333333333331</v>
      </c>
      <c r="AK1171" s="216">
        <v>750</v>
      </c>
      <c r="AL1171" s="62">
        <v>1313.1115320436629</v>
      </c>
      <c r="AM1171" s="24" t="s">
        <v>8134</v>
      </c>
      <c r="AN1171" s="216" t="s">
        <v>6009</v>
      </c>
      <c r="AO1171" s="216" t="s">
        <v>5989</v>
      </c>
      <c r="AP1171" s="216" t="s">
        <v>6908</v>
      </c>
      <c r="AQ1171" s="216" t="s">
        <v>6900</v>
      </c>
      <c r="AR1171" s="216" t="s">
        <v>6886</v>
      </c>
      <c r="AS1171" s="24" t="s">
        <v>6985</v>
      </c>
      <c r="AT1171" s="24" t="s">
        <v>6016</v>
      </c>
      <c r="AU1171" s="24" t="s">
        <v>5984</v>
      </c>
      <c r="AV1171" s="24" t="s">
        <v>6452</v>
      </c>
      <c r="AW1171" s="24" t="s">
        <v>5991</v>
      </c>
      <c r="AX1171" s="24" t="s">
        <v>5970</v>
      </c>
      <c r="AY1171" s="24" t="s">
        <v>7503</v>
      </c>
      <c r="AZ1171" s="216" t="s">
        <v>8135</v>
      </c>
      <c r="BA1171" s="216" t="s">
        <v>7105</v>
      </c>
      <c r="BB1171" s="57" t="s">
        <v>5474</v>
      </c>
      <c r="BC1171" s="202"/>
      <c r="BD1171" s="24"/>
      <c r="BE1171" s="151"/>
      <c r="BG1171" s="151"/>
      <c r="BI1171" s="151"/>
      <c r="BL1171" s="152"/>
    </row>
    <row r="1172" spans="1:64" s="169" customFormat="1">
      <c r="A1172" s="24">
        <v>5460</v>
      </c>
      <c r="B1172" s="24" t="s">
        <v>1136</v>
      </c>
      <c r="C1172" s="57">
        <v>12.1</v>
      </c>
      <c r="D1172" s="57">
        <v>12.15</v>
      </c>
      <c r="E1172" s="57">
        <v>12</v>
      </c>
      <c r="F1172" s="57">
        <v>12.1</v>
      </c>
      <c r="G1172" s="57">
        <v>11.95</v>
      </c>
      <c r="H1172" s="57">
        <v>12.1</v>
      </c>
      <c r="I1172" s="57">
        <v>11.95</v>
      </c>
      <c r="J1172" s="57">
        <v>12.1</v>
      </c>
      <c r="K1172" s="57">
        <v>12.1</v>
      </c>
      <c r="L1172" s="57">
        <v>12.1</v>
      </c>
      <c r="M1172" s="57">
        <v>11.95</v>
      </c>
      <c r="N1172" s="57">
        <v>12.1</v>
      </c>
      <c r="O1172" s="63">
        <v>0</v>
      </c>
      <c r="P1172" s="57">
        <v>4</v>
      </c>
      <c r="Q1172" s="57">
        <v>29</v>
      </c>
      <c r="R1172" s="57">
        <v>76.150000000000006</v>
      </c>
      <c r="S1172" s="57">
        <v>12.03</v>
      </c>
      <c r="T1172" s="57">
        <v>11.6175</v>
      </c>
      <c r="U1172" s="57">
        <v>11.745799999999999</v>
      </c>
      <c r="V1172" s="57">
        <v>12.06</v>
      </c>
      <c r="W1172" s="57">
        <v>11.6525</v>
      </c>
      <c r="X1172" s="57">
        <v>11.744199999999999</v>
      </c>
      <c r="Y1172" s="57">
        <v>12.08</v>
      </c>
      <c r="Z1172" s="57">
        <v>11.69</v>
      </c>
      <c r="AA1172" s="57">
        <v>11.7433</v>
      </c>
      <c r="AB1172" s="57">
        <v>13</v>
      </c>
      <c r="AC1172" s="57">
        <v>10.8</v>
      </c>
      <c r="AD1172" s="57">
        <v>12.15</v>
      </c>
      <c r="AE1172" s="57">
        <v>11.25</v>
      </c>
      <c r="AF1172" s="64">
        <v>90.840800000000002</v>
      </c>
      <c r="AG1172" s="64">
        <v>86.389300000000006</v>
      </c>
      <c r="AH1172" s="64">
        <v>91.810500000000005</v>
      </c>
      <c r="AI1172" s="64">
        <v>88.196399999999997</v>
      </c>
      <c r="AJ1172" s="61">
        <v>0.45833333333333331</v>
      </c>
      <c r="AK1172" s="216">
        <v>50</v>
      </c>
      <c r="AL1172" s="62">
        <v>13.654908640413296</v>
      </c>
      <c r="AM1172" s="24" t="s">
        <v>6745</v>
      </c>
      <c r="AN1172" s="216" t="s">
        <v>6009</v>
      </c>
      <c r="AO1172" s="216" t="s">
        <v>6012</v>
      </c>
      <c r="AP1172" s="216" t="s">
        <v>6908</v>
      </c>
      <c r="AQ1172" s="216" t="s">
        <v>6900</v>
      </c>
      <c r="AR1172" s="216" t="s">
        <v>6886</v>
      </c>
      <c r="AS1172" s="24" t="s">
        <v>7139</v>
      </c>
      <c r="AT1172" s="24" t="s">
        <v>6511</v>
      </c>
      <c r="AU1172" s="24" t="s">
        <v>6493</v>
      </c>
      <c r="AV1172" s="24" t="s">
        <v>6650</v>
      </c>
      <c r="AW1172" s="24" t="s">
        <v>5979</v>
      </c>
      <c r="AX1172" s="24" t="s">
        <v>6159</v>
      </c>
      <c r="AY1172" s="24" t="s">
        <v>7271</v>
      </c>
      <c r="AZ1172" s="216" t="s">
        <v>7572</v>
      </c>
      <c r="BA1172" s="216" t="s">
        <v>7232</v>
      </c>
      <c r="BB1172" s="57" t="s">
        <v>6944</v>
      </c>
      <c r="BC1172" s="202"/>
      <c r="BD1172" s="24"/>
      <c r="BE1172" s="151"/>
      <c r="BG1172" s="151"/>
      <c r="BI1172" s="151"/>
      <c r="BL1172" s="152"/>
    </row>
    <row r="1173" spans="1:64" s="169" customFormat="1">
      <c r="A1173" s="24">
        <v>5464</v>
      </c>
      <c r="B1173" s="24" t="s">
        <v>1137</v>
      </c>
      <c r="C1173" s="57">
        <v>28.4</v>
      </c>
      <c r="D1173" s="57">
        <v>29.5</v>
      </c>
      <c r="E1173" s="57">
        <v>28.4</v>
      </c>
      <c r="F1173" s="57">
        <v>28.9</v>
      </c>
      <c r="G1173" s="57">
        <v>29.8</v>
      </c>
      <c r="H1173" s="57">
        <v>29.8</v>
      </c>
      <c r="I1173" s="57">
        <v>28.3</v>
      </c>
      <c r="J1173" s="57">
        <v>28.45</v>
      </c>
      <c r="K1173" s="57">
        <v>28.6</v>
      </c>
      <c r="L1173" s="57">
        <v>29.9</v>
      </c>
      <c r="M1173" s="57">
        <v>28.6</v>
      </c>
      <c r="N1173" s="57">
        <v>29.1</v>
      </c>
      <c r="O1173" s="63">
        <v>2.2847100175746898E-2</v>
      </c>
      <c r="P1173" s="57">
        <v>189</v>
      </c>
      <c r="Q1173" s="57">
        <v>334</v>
      </c>
      <c r="R1173" s="57">
        <v>667.75</v>
      </c>
      <c r="S1173" s="57">
        <v>28.28</v>
      </c>
      <c r="T1173" s="57">
        <v>30.737500000000001</v>
      </c>
      <c r="U1173" s="57">
        <v>30.1358</v>
      </c>
      <c r="V1173" s="57">
        <v>28.47</v>
      </c>
      <c r="W1173" s="57">
        <v>30.45</v>
      </c>
      <c r="X1173" s="57">
        <v>30.234200000000001</v>
      </c>
      <c r="Y1173" s="57">
        <v>28.51</v>
      </c>
      <c r="Z1173" s="57">
        <v>30.274999999999999</v>
      </c>
      <c r="AA1173" s="57">
        <v>30.354199999999999</v>
      </c>
      <c r="AB1173" s="57">
        <v>44.8</v>
      </c>
      <c r="AC1173" s="57">
        <v>11</v>
      </c>
      <c r="AD1173" s="57">
        <v>34.200000000000003</v>
      </c>
      <c r="AE1173" s="57">
        <v>26.75</v>
      </c>
      <c r="AF1173" s="64">
        <v>32.604500000000002</v>
      </c>
      <c r="AG1173" s="64">
        <v>26.751799999999999</v>
      </c>
      <c r="AH1173" s="64">
        <v>38.402999999999999</v>
      </c>
      <c r="AI1173" s="64">
        <v>30.6355</v>
      </c>
      <c r="AJ1173" s="61">
        <v>0.45833333333333331</v>
      </c>
      <c r="AK1173" s="216">
        <v>200</v>
      </c>
      <c r="AL1173" s="62">
        <v>375.89556982810331</v>
      </c>
      <c r="AM1173" s="24" t="s">
        <v>6038</v>
      </c>
      <c r="AN1173" s="216" t="s">
        <v>6009</v>
      </c>
      <c r="AO1173" s="216" t="s">
        <v>5971</v>
      </c>
      <c r="AP1173" s="216" t="s">
        <v>6884</v>
      </c>
      <c r="AQ1173" s="216" t="s">
        <v>6885</v>
      </c>
      <c r="AR1173" s="216" t="s">
        <v>6886</v>
      </c>
      <c r="AS1173" s="24" t="s">
        <v>5474</v>
      </c>
      <c r="AT1173" s="24" t="s">
        <v>6055</v>
      </c>
      <c r="AU1173" s="24" t="s">
        <v>6024</v>
      </c>
      <c r="AV1173" s="24" t="s">
        <v>6055</v>
      </c>
      <c r="AW1173" s="24" t="s">
        <v>5976</v>
      </c>
      <c r="AX1173" s="24" t="s">
        <v>5979</v>
      </c>
      <c r="AY1173" s="24" t="s">
        <v>6931</v>
      </c>
      <c r="AZ1173" s="216" t="s">
        <v>7027</v>
      </c>
      <c r="BA1173" s="216" t="s">
        <v>7505</v>
      </c>
      <c r="BB1173" s="57" t="s">
        <v>6898</v>
      </c>
      <c r="BC1173" s="202"/>
      <c r="BD1173" s="24"/>
      <c r="BE1173" s="151"/>
      <c r="BG1173" s="151"/>
      <c r="BI1173" s="151"/>
      <c r="BL1173" s="152"/>
    </row>
    <row r="1174" spans="1:64" s="169" customFormat="1">
      <c r="A1174" s="24">
        <v>5465</v>
      </c>
      <c r="B1174" s="24" t="s">
        <v>1138</v>
      </c>
      <c r="C1174" s="57">
        <v>14.4</v>
      </c>
      <c r="D1174" s="57">
        <v>14.8</v>
      </c>
      <c r="E1174" s="57">
        <v>14.4</v>
      </c>
      <c r="F1174" s="57">
        <v>14.65</v>
      </c>
      <c r="G1174" s="57">
        <v>14.9</v>
      </c>
      <c r="H1174" s="57">
        <v>14.9</v>
      </c>
      <c r="I1174" s="57">
        <v>14.4</v>
      </c>
      <c r="J1174" s="57">
        <v>14.4</v>
      </c>
      <c r="K1174" s="57">
        <v>14.5</v>
      </c>
      <c r="L1174" s="57">
        <v>15.2</v>
      </c>
      <c r="M1174" s="57">
        <v>14.5</v>
      </c>
      <c r="N1174" s="57">
        <v>14.85</v>
      </c>
      <c r="O1174" s="63">
        <v>3.125E-2</v>
      </c>
      <c r="P1174" s="57">
        <v>15</v>
      </c>
      <c r="Q1174" s="57">
        <v>21</v>
      </c>
      <c r="R1174" s="57">
        <v>112.55</v>
      </c>
      <c r="S1174" s="57">
        <v>14.21</v>
      </c>
      <c r="T1174" s="57">
        <v>15.535</v>
      </c>
      <c r="U1174" s="57">
        <v>16.7958</v>
      </c>
      <c r="V1174" s="57">
        <v>14.28</v>
      </c>
      <c r="W1174" s="57">
        <v>15.42</v>
      </c>
      <c r="X1174" s="57">
        <v>16.7483</v>
      </c>
      <c r="Y1174" s="57">
        <v>14.41</v>
      </c>
      <c r="Z1174" s="57">
        <v>15.34</v>
      </c>
      <c r="AA1174" s="57">
        <v>16.706700000000001</v>
      </c>
      <c r="AB1174" s="57">
        <v>22</v>
      </c>
      <c r="AC1174" s="57">
        <v>13.35</v>
      </c>
      <c r="AD1174" s="57">
        <v>17</v>
      </c>
      <c r="AE1174" s="57">
        <v>13.35</v>
      </c>
      <c r="AF1174" s="64">
        <v>36.466099999999997</v>
      </c>
      <c r="AG1174" s="64">
        <v>26.413599999999999</v>
      </c>
      <c r="AH1174" s="64">
        <v>47.037999999999997</v>
      </c>
      <c r="AI1174" s="64">
        <v>33.288400000000003</v>
      </c>
      <c r="AJ1174" s="61">
        <v>0.45833333333333331</v>
      </c>
      <c r="AK1174" s="216">
        <v>50</v>
      </c>
      <c r="AL1174" s="62">
        <v>51.205907401549865</v>
      </c>
      <c r="AM1174" s="24" t="s">
        <v>6038</v>
      </c>
      <c r="AN1174" s="216" t="s">
        <v>6009</v>
      </c>
      <c r="AO1174" s="216" t="s">
        <v>5971</v>
      </c>
      <c r="AP1174" s="216" t="s">
        <v>6884</v>
      </c>
      <c r="AQ1174" s="216" t="s">
        <v>6885</v>
      </c>
      <c r="AR1174" s="216" t="s">
        <v>6886</v>
      </c>
      <c r="AS1174" s="24" t="s">
        <v>5474</v>
      </c>
      <c r="AT1174" s="24" t="s">
        <v>6055</v>
      </c>
      <c r="AU1174" s="24" t="s">
        <v>6527</v>
      </c>
      <c r="AV1174" s="24" t="s">
        <v>6031</v>
      </c>
      <c r="AW1174" s="24" t="s">
        <v>5970</v>
      </c>
      <c r="AX1174" s="24" t="s">
        <v>5979</v>
      </c>
      <c r="AY1174" s="24" t="s">
        <v>7169</v>
      </c>
      <c r="AZ1174" s="216" t="s">
        <v>6947</v>
      </c>
      <c r="BA1174" s="216" t="s">
        <v>6890</v>
      </c>
      <c r="BB1174" s="57" t="s">
        <v>5474</v>
      </c>
      <c r="BC1174" s="202"/>
      <c r="BD1174" s="24"/>
      <c r="BE1174" s="151"/>
      <c r="BG1174" s="151"/>
      <c r="BI1174" s="151"/>
      <c r="BL1174" s="152"/>
    </row>
    <row r="1175" spans="1:64" s="169" customFormat="1">
      <c r="A1175" s="24">
        <v>5468</v>
      </c>
      <c r="B1175" s="24" t="s">
        <v>1139</v>
      </c>
      <c r="C1175" s="57">
        <v>15.95</v>
      </c>
      <c r="D1175" s="57">
        <v>16.149999999999999</v>
      </c>
      <c r="E1175" s="57">
        <v>15.3</v>
      </c>
      <c r="F1175" s="57">
        <v>15.75</v>
      </c>
      <c r="G1175" s="57">
        <v>15.7</v>
      </c>
      <c r="H1175" s="57">
        <v>15.75</v>
      </c>
      <c r="I1175" s="57">
        <v>15.05</v>
      </c>
      <c r="J1175" s="57">
        <v>15.6</v>
      </c>
      <c r="K1175" s="57">
        <v>15.6</v>
      </c>
      <c r="L1175" s="57">
        <v>15.6</v>
      </c>
      <c r="M1175" s="57">
        <v>15.1</v>
      </c>
      <c r="N1175" s="57">
        <v>15.5</v>
      </c>
      <c r="O1175" s="63">
        <v>-6.41025641025641E-3</v>
      </c>
      <c r="P1175" s="57">
        <v>58</v>
      </c>
      <c r="Q1175" s="57">
        <v>41</v>
      </c>
      <c r="R1175" s="57">
        <v>56.25</v>
      </c>
      <c r="S1175" s="57">
        <v>16.010000000000002</v>
      </c>
      <c r="T1175" s="57">
        <v>16.887499999999999</v>
      </c>
      <c r="U1175" s="57">
        <v>16.62</v>
      </c>
      <c r="V1175" s="57">
        <v>15.8</v>
      </c>
      <c r="W1175" s="57">
        <v>16.762499999999999</v>
      </c>
      <c r="X1175" s="57">
        <v>16.607500000000002</v>
      </c>
      <c r="Y1175" s="57">
        <v>15.59</v>
      </c>
      <c r="Z1175" s="57">
        <v>16.68</v>
      </c>
      <c r="AA1175" s="57">
        <v>16.5867</v>
      </c>
      <c r="AB1175" s="57">
        <v>28.15</v>
      </c>
      <c r="AC1175" s="57">
        <v>9.6199999999999992</v>
      </c>
      <c r="AD1175" s="57">
        <v>17.75</v>
      </c>
      <c r="AE1175" s="57">
        <v>14.6</v>
      </c>
      <c r="AF1175" s="64">
        <v>40.437100000000001</v>
      </c>
      <c r="AG1175" s="64">
        <v>42.078099999999999</v>
      </c>
      <c r="AH1175" s="64">
        <v>38.496600000000001</v>
      </c>
      <c r="AI1175" s="64">
        <v>40.884300000000003</v>
      </c>
      <c r="AJ1175" s="61">
        <v>0.45833333333333331</v>
      </c>
      <c r="AK1175" s="216">
        <v>100</v>
      </c>
      <c r="AL1175" s="62">
        <v>121.35529525330649</v>
      </c>
      <c r="AM1175" s="24" t="s">
        <v>8136</v>
      </c>
      <c r="AN1175" s="216" t="s">
        <v>5967</v>
      </c>
      <c r="AO1175" s="216" t="s">
        <v>5971</v>
      </c>
      <c r="AP1175" s="216" t="s">
        <v>6884</v>
      </c>
      <c r="AQ1175" s="216" t="s">
        <v>6885</v>
      </c>
      <c r="AR1175" s="216" t="s">
        <v>6916</v>
      </c>
      <c r="AS1175" s="24" t="s">
        <v>5474</v>
      </c>
      <c r="AT1175" s="24" t="s">
        <v>5975</v>
      </c>
      <c r="AU1175" s="24" t="s">
        <v>5994</v>
      </c>
      <c r="AV1175" s="24" t="s">
        <v>6390</v>
      </c>
      <c r="AW1175" s="24" t="s">
        <v>5979</v>
      </c>
      <c r="AX1175" s="24" t="s">
        <v>6033</v>
      </c>
      <c r="AY1175" s="24" t="s">
        <v>7355</v>
      </c>
      <c r="AZ1175" s="216" t="s">
        <v>7101</v>
      </c>
      <c r="BA1175" s="216" t="s">
        <v>7070</v>
      </c>
      <c r="BB1175" s="57" t="s">
        <v>5474</v>
      </c>
      <c r="BC1175" s="202"/>
      <c r="BD1175" s="24"/>
      <c r="BE1175" s="151"/>
      <c r="BG1175" s="151"/>
      <c r="BI1175" s="151"/>
      <c r="BL1175" s="152"/>
    </row>
    <row r="1176" spans="1:64" s="169" customFormat="1">
      <c r="A1176" s="24">
        <v>5469</v>
      </c>
      <c r="B1176" s="24" t="s">
        <v>1140</v>
      </c>
      <c r="C1176" s="57">
        <v>40.950000000000003</v>
      </c>
      <c r="D1176" s="57">
        <v>41.65</v>
      </c>
      <c r="E1176" s="57">
        <v>40.799999999999997</v>
      </c>
      <c r="F1176" s="57">
        <v>41.6</v>
      </c>
      <c r="G1176" s="57">
        <v>42</v>
      </c>
      <c r="H1176" s="57">
        <v>42</v>
      </c>
      <c r="I1176" s="57">
        <v>40.75</v>
      </c>
      <c r="J1176" s="57">
        <v>41</v>
      </c>
      <c r="K1176" s="57">
        <v>41.05</v>
      </c>
      <c r="L1176" s="57">
        <v>41.6</v>
      </c>
      <c r="M1176" s="57">
        <v>41</v>
      </c>
      <c r="N1176" s="57">
        <v>41.5</v>
      </c>
      <c r="O1176" s="63">
        <v>1.21951219512195E-2</v>
      </c>
      <c r="P1176" s="57">
        <v>600</v>
      </c>
      <c r="Q1176" s="57">
        <v>2205</v>
      </c>
      <c r="R1176" s="57">
        <v>3104.7</v>
      </c>
      <c r="S1176" s="57">
        <v>41.15</v>
      </c>
      <c r="T1176" s="57">
        <v>45.502499999999998</v>
      </c>
      <c r="U1176" s="57">
        <v>46.344999999999999</v>
      </c>
      <c r="V1176" s="57">
        <v>41.23</v>
      </c>
      <c r="W1176" s="57">
        <v>45.182499999999997</v>
      </c>
      <c r="X1176" s="57">
        <v>46.2883</v>
      </c>
      <c r="Y1176" s="57">
        <v>41.09</v>
      </c>
      <c r="Z1176" s="57">
        <v>44.8825</v>
      </c>
      <c r="AA1176" s="57">
        <v>46.227499999999999</v>
      </c>
      <c r="AB1176" s="57">
        <v>54</v>
      </c>
      <c r="AC1176" s="57">
        <v>37.700000000000003</v>
      </c>
      <c r="AD1176" s="57">
        <v>49.95</v>
      </c>
      <c r="AE1176" s="57">
        <v>40.1</v>
      </c>
      <c r="AF1176" s="64">
        <v>15.0624</v>
      </c>
      <c r="AG1176" s="64">
        <v>15.038500000000001</v>
      </c>
      <c r="AH1176" s="64">
        <v>21.152699999999999</v>
      </c>
      <c r="AI1176" s="64">
        <v>17.076599999999999</v>
      </c>
      <c r="AJ1176" s="61">
        <v>0.45833333333333331</v>
      </c>
      <c r="AK1176" s="216">
        <v>600</v>
      </c>
      <c r="AL1176" s="62">
        <v>1138.7405682253898</v>
      </c>
      <c r="AM1176" s="24" t="s">
        <v>6038</v>
      </c>
      <c r="AN1176" s="216" t="s">
        <v>6009</v>
      </c>
      <c r="AO1176" s="216" t="s">
        <v>6007</v>
      </c>
      <c r="AP1176" s="216" t="s">
        <v>6884</v>
      </c>
      <c r="AQ1176" s="216" t="s">
        <v>6885</v>
      </c>
      <c r="AR1176" s="216" t="s">
        <v>6886</v>
      </c>
      <c r="AS1176" s="24" t="s">
        <v>5474</v>
      </c>
      <c r="AT1176" s="24" t="s">
        <v>6016</v>
      </c>
      <c r="AU1176" s="24" t="s">
        <v>6209</v>
      </c>
      <c r="AV1176" s="24" t="s">
        <v>6016</v>
      </c>
      <c r="AW1176" s="24" t="s">
        <v>5990</v>
      </c>
      <c r="AX1176" s="24" t="s">
        <v>5965</v>
      </c>
      <c r="AY1176" s="24" t="s">
        <v>7368</v>
      </c>
      <c r="AZ1176" s="216" t="s">
        <v>7197</v>
      </c>
      <c r="BA1176" s="216" t="s">
        <v>7070</v>
      </c>
      <c r="BB1176" s="57" t="s">
        <v>6898</v>
      </c>
      <c r="BC1176" s="202"/>
      <c r="BD1176" s="24"/>
      <c r="BE1176" s="151"/>
      <c r="BG1176" s="151"/>
      <c r="BI1176" s="151"/>
      <c r="BL1176" s="152"/>
    </row>
    <row r="1177" spans="1:64" s="169" customFormat="1">
      <c r="A1177" s="24">
        <v>5471</v>
      </c>
      <c r="B1177" s="24" t="s">
        <v>1141</v>
      </c>
      <c r="C1177" s="57">
        <v>89.1</v>
      </c>
      <c r="D1177" s="57">
        <v>91.3</v>
      </c>
      <c r="E1177" s="57">
        <v>88.6</v>
      </c>
      <c r="F1177" s="57">
        <v>90.7</v>
      </c>
      <c r="G1177" s="57">
        <v>92</v>
      </c>
      <c r="H1177" s="57">
        <v>93.4</v>
      </c>
      <c r="I1177" s="57">
        <v>90</v>
      </c>
      <c r="J1177" s="57">
        <v>90.1</v>
      </c>
      <c r="K1177" s="57">
        <v>90.4</v>
      </c>
      <c r="L1177" s="57">
        <v>93.1</v>
      </c>
      <c r="M1177" s="57">
        <v>90.2</v>
      </c>
      <c r="N1177" s="57">
        <v>92.9</v>
      </c>
      <c r="O1177" s="63">
        <v>3.10765815760266E-2</v>
      </c>
      <c r="P1177" s="57">
        <v>1508</v>
      </c>
      <c r="Q1177" s="57">
        <v>3571</v>
      </c>
      <c r="R1177" s="57">
        <v>3895.4</v>
      </c>
      <c r="S1177" s="57">
        <v>88.22</v>
      </c>
      <c r="T1177" s="57">
        <v>99.525000000000006</v>
      </c>
      <c r="U1177" s="57">
        <v>98.218299999999999</v>
      </c>
      <c r="V1177" s="57">
        <v>88.92</v>
      </c>
      <c r="W1177" s="57">
        <v>98.805000000000007</v>
      </c>
      <c r="X1177" s="57">
        <v>98.148300000000006</v>
      </c>
      <c r="Y1177" s="57">
        <v>89.52</v>
      </c>
      <c r="Z1177" s="57">
        <v>98.3</v>
      </c>
      <c r="AA1177" s="57">
        <v>98.118300000000005</v>
      </c>
      <c r="AB1177" s="57">
        <v>119</v>
      </c>
      <c r="AC1177" s="57">
        <v>53.6</v>
      </c>
      <c r="AD1177" s="57">
        <v>114</v>
      </c>
      <c r="AE1177" s="57">
        <v>84.4</v>
      </c>
      <c r="AF1177" s="64">
        <v>29.418399999999998</v>
      </c>
      <c r="AG1177" s="64">
        <v>21.561299999999999</v>
      </c>
      <c r="AH1177" s="64">
        <v>44.9099</v>
      </c>
      <c r="AI1177" s="64">
        <v>29.344100000000001</v>
      </c>
      <c r="AJ1177" s="61">
        <v>0.45833333333333331</v>
      </c>
      <c r="AK1177" s="216">
        <v>2000</v>
      </c>
      <c r="AL1177" s="62">
        <v>2797.1071933486892</v>
      </c>
      <c r="AM1177" s="24" t="s">
        <v>6157</v>
      </c>
      <c r="AN1177" s="216" t="s">
        <v>6009</v>
      </c>
      <c r="AO1177" s="216" t="s">
        <v>5971</v>
      </c>
      <c r="AP1177" s="216" t="s">
        <v>6884</v>
      </c>
      <c r="AQ1177" s="216" t="s">
        <v>6885</v>
      </c>
      <c r="AR1177" s="216" t="s">
        <v>6886</v>
      </c>
      <c r="AS1177" s="24" t="s">
        <v>5474</v>
      </c>
      <c r="AT1177" s="24" t="s">
        <v>6016</v>
      </c>
      <c r="AU1177" s="24" t="s">
        <v>5984</v>
      </c>
      <c r="AV1177" s="24" t="s">
        <v>6010</v>
      </c>
      <c r="AW1177" s="24" t="s">
        <v>5965</v>
      </c>
      <c r="AX1177" s="24" t="s">
        <v>5965</v>
      </c>
      <c r="AY1177" s="24" t="s">
        <v>8137</v>
      </c>
      <c r="AZ1177" s="216" t="s">
        <v>7597</v>
      </c>
      <c r="BA1177" s="216" t="s">
        <v>7012</v>
      </c>
      <c r="BB1177" s="57" t="s">
        <v>5474</v>
      </c>
      <c r="BC1177" s="202"/>
      <c r="BD1177" s="24"/>
      <c r="BE1177" s="151"/>
      <c r="BG1177" s="151"/>
      <c r="BI1177" s="151"/>
      <c r="BL1177" s="152"/>
    </row>
    <row r="1178" spans="1:64" s="169" customFormat="1">
      <c r="A1178" s="24">
        <v>5474</v>
      </c>
      <c r="B1178" s="24" t="s">
        <v>1142</v>
      </c>
      <c r="C1178" s="57">
        <v>112.5</v>
      </c>
      <c r="D1178" s="57">
        <v>114</v>
      </c>
      <c r="E1178" s="57">
        <v>110</v>
      </c>
      <c r="F1178" s="57">
        <v>112.5</v>
      </c>
      <c r="G1178" s="57">
        <v>113</v>
      </c>
      <c r="H1178" s="57">
        <v>113</v>
      </c>
      <c r="I1178" s="57">
        <v>107.5</v>
      </c>
      <c r="J1178" s="57">
        <v>108.5</v>
      </c>
      <c r="K1178" s="57">
        <v>108.5</v>
      </c>
      <c r="L1178" s="57">
        <v>111.5</v>
      </c>
      <c r="M1178" s="57">
        <v>108</v>
      </c>
      <c r="N1178" s="57">
        <v>111.5</v>
      </c>
      <c r="O1178" s="63">
        <v>2.7649769585253399E-2</v>
      </c>
      <c r="P1178" s="57">
        <v>62</v>
      </c>
      <c r="Q1178" s="57">
        <v>192</v>
      </c>
      <c r="R1178" s="57">
        <v>254.3</v>
      </c>
      <c r="S1178" s="57">
        <v>127.9</v>
      </c>
      <c r="T1178" s="57">
        <v>154.32499999999999</v>
      </c>
      <c r="U1178" s="57">
        <v>166.35</v>
      </c>
      <c r="V1178" s="57">
        <v>122.9</v>
      </c>
      <c r="W1178" s="57">
        <v>151.25</v>
      </c>
      <c r="X1178" s="57">
        <v>165.24170000000001</v>
      </c>
      <c r="Y1178" s="57">
        <v>116.8</v>
      </c>
      <c r="Z1178" s="57">
        <v>148.44999999999999</v>
      </c>
      <c r="AA1178" s="57">
        <v>164.1</v>
      </c>
      <c r="AB1178" s="57">
        <v>349</v>
      </c>
      <c r="AC1178" s="57">
        <v>107.5</v>
      </c>
      <c r="AD1178" s="57">
        <v>179</v>
      </c>
      <c r="AE1178" s="57">
        <v>107.5</v>
      </c>
      <c r="AF1178" s="64">
        <v>9.4045000000000005</v>
      </c>
      <c r="AG1178" s="64">
        <v>14.0524</v>
      </c>
      <c r="AH1178" s="64">
        <v>9.2325999999999997</v>
      </c>
      <c r="AI1178" s="64">
        <v>12.4458</v>
      </c>
      <c r="AJ1178" s="61">
        <v>0.45833333333333331</v>
      </c>
      <c r="AK1178" s="216">
        <v>100</v>
      </c>
      <c r="AL1178" s="62">
        <v>129.7246259604311</v>
      </c>
      <c r="AM1178" s="24" t="s">
        <v>6837</v>
      </c>
      <c r="AN1178" s="216" t="s">
        <v>5967</v>
      </c>
      <c r="AO1178" s="216" t="s">
        <v>6047</v>
      </c>
      <c r="AP1178" s="216" t="s">
        <v>6884</v>
      </c>
      <c r="AQ1178" s="216" t="s">
        <v>6885</v>
      </c>
      <c r="AR1178" s="216" t="s">
        <v>6916</v>
      </c>
      <c r="AS1178" s="24" t="s">
        <v>7297</v>
      </c>
      <c r="AT1178" s="24" t="s">
        <v>5985</v>
      </c>
      <c r="AU1178" s="24" t="s">
        <v>6024</v>
      </c>
      <c r="AV1178" s="24" t="s">
        <v>6254</v>
      </c>
      <c r="AW1178" s="24" t="s">
        <v>5979</v>
      </c>
      <c r="AX1178" s="24" t="s">
        <v>5965</v>
      </c>
      <c r="AY1178" s="24" t="s">
        <v>8138</v>
      </c>
      <c r="AZ1178" s="216" t="s">
        <v>8139</v>
      </c>
      <c r="BA1178" s="216" t="s">
        <v>8140</v>
      </c>
      <c r="BB1178" s="57" t="s">
        <v>5474</v>
      </c>
      <c r="BC1178" s="202"/>
      <c r="BD1178" s="24"/>
      <c r="BE1178" s="151"/>
      <c r="BG1178" s="151"/>
      <c r="BI1178" s="151"/>
      <c r="BL1178" s="152"/>
    </row>
    <row r="1179" spans="1:64" s="169" customFormat="1">
      <c r="A1179" s="24">
        <v>5475</v>
      </c>
      <c r="B1179" s="24" t="s">
        <v>1143</v>
      </c>
      <c r="C1179" s="57">
        <v>28.95</v>
      </c>
      <c r="D1179" s="57">
        <v>30.8</v>
      </c>
      <c r="E1179" s="57">
        <v>28.55</v>
      </c>
      <c r="F1179" s="57">
        <v>30.8</v>
      </c>
      <c r="G1179" s="57">
        <v>31.95</v>
      </c>
      <c r="H1179" s="57">
        <v>32.4</v>
      </c>
      <c r="I1179" s="57">
        <v>29.5</v>
      </c>
      <c r="J1179" s="57">
        <v>29.5</v>
      </c>
      <c r="K1179" s="57">
        <v>29.6</v>
      </c>
      <c r="L1179" s="57">
        <v>30.6</v>
      </c>
      <c r="M1179" s="57">
        <v>29.4</v>
      </c>
      <c r="N1179" s="57">
        <v>30.25</v>
      </c>
      <c r="O1179" s="63">
        <v>2.5423728813559299E-2</v>
      </c>
      <c r="P1179" s="57">
        <v>1677</v>
      </c>
      <c r="Q1179" s="57">
        <v>7687</v>
      </c>
      <c r="R1179" s="57">
        <v>4687.95</v>
      </c>
      <c r="S1179" s="57">
        <v>29.01</v>
      </c>
      <c r="T1179" s="57">
        <v>33.592500000000001</v>
      </c>
      <c r="U1179" s="57">
        <v>34.3508</v>
      </c>
      <c r="V1179" s="57">
        <v>29.22</v>
      </c>
      <c r="W1179" s="57">
        <v>32.967500000000001</v>
      </c>
      <c r="X1179" s="57">
        <v>34.471699999999998</v>
      </c>
      <c r="Y1179" s="57">
        <v>29.27</v>
      </c>
      <c r="Z1179" s="57">
        <v>32.590000000000003</v>
      </c>
      <c r="AA1179" s="57">
        <v>34.582500000000003</v>
      </c>
      <c r="AB1179" s="57">
        <v>52.4</v>
      </c>
      <c r="AC1179" s="57">
        <v>2.98</v>
      </c>
      <c r="AD1179" s="57">
        <v>39.299999999999997</v>
      </c>
      <c r="AE1179" s="57">
        <v>26.7</v>
      </c>
      <c r="AF1179" s="64">
        <v>33.371699999999997</v>
      </c>
      <c r="AG1179" s="64">
        <v>25.031700000000001</v>
      </c>
      <c r="AH1179" s="64">
        <v>42.650100000000002</v>
      </c>
      <c r="AI1179" s="64">
        <v>30.904499999999999</v>
      </c>
      <c r="AJ1179" s="61">
        <v>0.45833333333333331</v>
      </c>
      <c r="AK1179" s="216">
        <v>2000</v>
      </c>
      <c r="AL1179" s="62">
        <v>3110.5761029481114</v>
      </c>
      <c r="AM1179" s="24" t="s">
        <v>6038</v>
      </c>
      <c r="AN1179" s="216" t="s">
        <v>6009</v>
      </c>
      <c r="AO1179" s="216" t="s">
        <v>5971</v>
      </c>
      <c r="AP1179" s="216" t="s">
        <v>6884</v>
      </c>
      <c r="AQ1179" s="216" t="s">
        <v>6885</v>
      </c>
      <c r="AR1179" s="216" t="s">
        <v>6886</v>
      </c>
      <c r="AS1179" s="24" t="s">
        <v>5474</v>
      </c>
      <c r="AT1179" s="24" t="s">
        <v>6045</v>
      </c>
      <c r="AU1179" s="24" t="s">
        <v>6004</v>
      </c>
      <c r="AV1179" s="24" t="s">
        <v>6016</v>
      </c>
      <c r="AW1179" s="24" t="s">
        <v>5991</v>
      </c>
      <c r="AX1179" s="24" t="s">
        <v>5990</v>
      </c>
      <c r="AY1179" s="24" t="s">
        <v>7271</v>
      </c>
      <c r="AZ1179" s="216" t="s">
        <v>7374</v>
      </c>
      <c r="BA1179" s="216" t="s">
        <v>7929</v>
      </c>
      <c r="BB1179" s="57" t="s">
        <v>5474</v>
      </c>
      <c r="BC1179" s="202"/>
      <c r="BD1179" s="24"/>
      <c r="BE1179" s="151"/>
      <c r="BG1179" s="151"/>
      <c r="BI1179" s="151"/>
      <c r="BL1179" s="152"/>
    </row>
    <row r="1180" spans="1:64" s="169" customFormat="1">
      <c r="A1180" s="24">
        <v>5478</v>
      </c>
      <c r="B1180" s="24" t="s">
        <v>1144</v>
      </c>
      <c r="C1180" s="57">
        <v>96.8</v>
      </c>
      <c r="D1180" s="57">
        <v>98.5</v>
      </c>
      <c r="E1180" s="57">
        <v>96.8</v>
      </c>
      <c r="F1180" s="57">
        <v>97.9</v>
      </c>
      <c r="G1180" s="57">
        <v>98.7</v>
      </c>
      <c r="H1180" s="57">
        <v>100</v>
      </c>
      <c r="I1180" s="57">
        <v>98</v>
      </c>
      <c r="J1180" s="57">
        <v>99.9</v>
      </c>
      <c r="K1180" s="57">
        <v>100</v>
      </c>
      <c r="L1180" s="57">
        <v>102</v>
      </c>
      <c r="M1180" s="57">
        <v>100</v>
      </c>
      <c r="N1180" s="57">
        <v>101.5</v>
      </c>
      <c r="O1180" s="63">
        <v>1.6016016016015999E-2</v>
      </c>
      <c r="P1180" s="57">
        <v>262</v>
      </c>
      <c r="Q1180" s="57">
        <v>473</v>
      </c>
      <c r="R1180" s="57">
        <v>272.14999999999998</v>
      </c>
      <c r="S1180" s="57">
        <v>96.78</v>
      </c>
      <c r="T1180" s="57">
        <v>100.655</v>
      </c>
      <c r="U1180" s="57">
        <v>103.8017</v>
      </c>
      <c r="V1180" s="57">
        <v>97.48</v>
      </c>
      <c r="W1180" s="57">
        <v>100.4</v>
      </c>
      <c r="X1180" s="57">
        <v>103.70829999999999</v>
      </c>
      <c r="Y1180" s="57">
        <v>98.16</v>
      </c>
      <c r="Z1180" s="57">
        <v>100.35</v>
      </c>
      <c r="AA1180" s="57">
        <v>103.6083</v>
      </c>
      <c r="AB1180" s="57">
        <v>131.5</v>
      </c>
      <c r="AC1180" s="57">
        <v>80.099999999999994</v>
      </c>
      <c r="AD1180" s="57">
        <v>105.5</v>
      </c>
      <c r="AE1180" s="57">
        <v>93.1</v>
      </c>
      <c r="AF1180" s="64">
        <v>49.025199999999998</v>
      </c>
      <c r="AG1180" s="64">
        <v>34.027799999999999</v>
      </c>
      <c r="AH1180" s="64">
        <v>64.144099999999995</v>
      </c>
      <c r="AI1180" s="64">
        <v>44.066600000000001</v>
      </c>
      <c r="AJ1180" s="61">
        <v>0.45833333333333331</v>
      </c>
      <c r="AK1180" s="216">
        <v>300</v>
      </c>
      <c r="AL1180" s="62">
        <v>500.51905487795636</v>
      </c>
      <c r="AM1180" s="24" t="s">
        <v>8107</v>
      </c>
      <c r="AN1180" s="216" t="s">
        <v>6009</v>
      </c>
      <c r="AO1180" s="216" t="s">
        <v>5961</v>
      </c>
      <c r="AP1180" s="216" t="s">
        <v>6884</v>
      </c>
      <c r="AQ1180" s="216" t="s">
        <v>6900</v>
      </c>
      <c r="AR1180" s="216" t="s">
        <v>6886</v>
      </c>
      <c r="AS1180" s="24" t="s">
        <v>5474</v>
      </c>
      <c r="AT1180" s="24" t="s">
        <v>6055</v>
      </c>
      <c r="AU1180" s="24" t="s">
        <v>6016</v>
      </c>
      <c r="AV1180" s="24" t="s">
        <v>6055</v>
      </c>
      <c r="AW1180" s="24" t="s">
        <v>5991</v>
      </c>
      <c r="AX1180" s="24" t="s">
        <v>5979</v>
      </c>
      <c r="AY1180" s="24" t="s">
        <v>7019</v>
      </c>
      <c r="AZ1180" s="216" t="s">
        <v>7045</v>
      </c>
      <c r="BA1180" s="216" t="s">
        <v>6920</v>
      </c>
      <c r="BB1180" s="57" t="s">
        <v>6903</v>
      </c>
      <c r="BC1180" s="202"/>
      <c r="BD1180" s="24"/>
      <c r="BE1180" s="151"/>
      <c r="BG1180" s="151"/>
      <c r="BI1180" s="151"/>
      <c r="BL1180" s="152"/>
    </row>
    <row r="1181" spans="1:64" s="169" customFormat="1">
      <c r="A1181" s="24">
        <v>5481</v>
      </c>
      <c r="B1181" s="24" t="s">
        <v>5864</v>
      </c>
      <c r="C1181" s="57">
        <v>12.65</v>
      </c>
      <c r="D1181" s="57">
        <v>12.75</v>
      </c>
      <c r="E1181" s="57">
        <v>12.5</v>
      </c>
      <c r="F1181" s="57">
        <v>12.65</v>
      </c>
      <c r="G1181" s="57">
        <v>12.7</v>
      </c>
      <c r="H1181" s="57">
        <v>12.7</v>
      </c>
      <c r="I1181" s="57">
        <v>12.35</v>
      </c>
      <c r="J1181" s="57">
        <v>12.45</v>
      </c>
      <c r="K1181" s="57">
        <v>12.55</v>
      </c>
      <c r="L1181" s="57">
        <v>12.7</v>
      </c>
      <c r="M1181" s="57">
        <v>12.55</v>
      </c>
      <c r="N1181" s="57">
        <v>12.55</v>
      </c>
      <c r="O1181" s="63">
        <v>8.0321285140562207E-3</v>
      </c>
      <c r="P1181" s="57">
        <v>79</v>
      </c>
      <c r="Q1181" s="57">
        <v>457</v>
      </c>
      <c r="R1181" s="57">
        <v>159.19999999999999</v>
      </c>
      <c r="S1181" s="57">
        <v>12.33</v>
      </c>
      <c r="T1181" s="57">
        <v>12.4125</v>
      </c>
      <c r="U1181" s="57">
        <v>12.8992</v>
      </c>
      <c r="V1181" s="57">
        <v>12.4</v>
      </c>
      <c r="W1181" s="57">
        <v>12.4</v>
      </c>
      <c r="X1181" s="57">
        <v>12.879200000000001</v>
      </c>
      <c r="Y1181" s="57">
        <v>12.46</v>
      </c>
      <c r="Z1181" s="57">
        <v>12.4</v>
      </c>
      <c r="AA1181" s="57">
        <v>12.860799999999999</v>
      </c>
      <c r="AB1181" s="57">
        <v>18.95</v>
      </c>
      <c r="AC1181" s="57">
        <v>10.95</v>
      </c>
      <c r="AD1181" s="57">
        <v>12.75</v>
      </c>
      <c r="AE1181" s="57">
        <v>12</v>
      </c>
      <c r="AF1181" s="64">
        <v>56.6967</v>
      </c>
      <c r="AG1181" s="64">
        <v>44.067599999999999</v>
      </c>
      <c r="AH1181" s="64">
        <v>62.2423</v>
      </c>
      <c r="AI1181" s="64">
        <v>50.125799999999998</v>
      </c>
      <c r="AJ1181" s="61">
        <v>0.45833333333333331</v>
      </c>
      <c r="AK1181" s="216">
        <v>100</v>
      </c>
      <c r="AL1181" s="62">
        <v>165.29428146571058</v>
      </c>
      <c r="AM1181" s="24" t="s">
        <v>6555</v>
      </c>
      <c r="AN1181" s="216" t="s">
        <v>6009</v>
      </c>
      <c r="AO1181" s="216" t="s">
        <v>5961</v>
      </c>
      <c r="AP1181" s="216" t="s">
        <v>6884</v>
      </c>
      <c r="AQ1181" s="216" t="s">
        <v>6900</v>
      </c>
      <c r="AR1181" s="216" t="s">
        <v>6886</v>
      </c>
      <c r="AS1181" s="24" t="s">
        <v>7139</v>
      </c>
      <c r="AT1181" s="24" t="s">
        <v>6121</v>
      </c>
      <c r="AU1181" s="24" t="s">
        <v>6017</v>
      </c>
      <c r="AV1181" s="24" t="s">
        <v>6122</v>
      </c>
      <c r="AW1181" s="24" t="s">
        <v>6159</v>
      </c>
      <c r="AX1181" s="24" t="s">
        <v>5979</v>
      </c>
      <c r="AY1181" s="24" t="s">
        <v>7347</v>
      </c>
      <c r="AZ1181" s="216" t="s">
        <v>6953</v>
      </c>
      <c r="BA1181" s="216" t="s">
        <v>7067</v>
      </c>
      <c r="BB1181" s="57" t="s">
        <v>5474</v>
      </c>
      <c r="BC1181" s="202"/>
      <c r="BD1181" s="24"/>
      <c r="BE1181" s="151"/>
      <c r="BG1181" s="151"/>
      <c r="BI1181" s="151"/>
      <c r="BL1181" s="152"/>
    </row>
    <row r="1182" spans="1:64" s="169" customFormat="1">
      <c r="A1182" s="24">
        <v>5483</v>
      </c>
      <c r="B1182" s="24" t="s">
        <v>1147</v>
      </c>
      <c r="C1182" s="57">
        <v>168</v>
      </c>
      <c r="D1182" s="57">
        <v>175</v>
      </c>
      <c r="E1182" s="57">
        <v>167</v>
      </c>
      <c r="F1182" s="57">
        <v>174</v>
      </c>
      <c r="G1182" s="57">
        <v>177.5</v>
      </c>
      <c r="H1182" s="57">
        <v>179</v>
      </c>
      <c r="I1182" s="57">
        <v>171</v>
      </c>
      <c r="J1182" s="57">
        <v>174</v>
      </c>
      <c r="K1182" s="57">
        <v>176</v>
      </c>
      <c r="L1182" s="57">
        <v>191</v>
      </c>
      <c r="M1182" s="57">
        <v>175.5</v>
      </c>
      <c r="N1182" s="57">
        <v>191</v>
      </c>
      <c r="O1182" s="63">
        <v>9.7701149425287306E-2</v>
      </c>
      <c r="P1182" s="57">
        <v>17156</v>
      </c>
      <c r="Q1182" s="57">
        <v>10098</v>
      </c>
      <c r="R1182" s="57">
        <v>8381.2000000000007</v>
      </c>
      <c r="S1182" s="57">
        <v>168.2</v>
      </c>
      <c r="T1182" s="57">
        <v>183.6</v>
      </c>
      <c r="U1182" s="57">
        <v>188.8167</v>
      </c>
      <c r="V1182" s="57">
        <v>169.8</v>
      </c>
      <c r="W1182" s="57">
        <v>182.47499999999999</v>
      </c>
      <c r="X1182" s="57">
        <v>188.9083</v>
      </c>
      <c r="Y1182" s="57">
        <v>173.3</v>
      </c>
      <c r="Z1182" s="57">
        <v>182.57499999999999</v>
      </c>
      <c r="AA1182" s="57">
        <v>189.29169999999999</v>
      </c>
      <c r="AB1182" s="57">
        <v>221</v>
      </c>
      <c r="AC1182" s="57">
        <v>93</v>
      </c>
      <c r="AD1182" s="57">
        <v>205.5</v>
      </c>
      <c r="AE1182" s="57">
        <v>160</v>
      </c>
      <c r="AF1182" s="64">
        <v>33.084099999999999</v>
      </c>
      <c r="AG1182" s="64">
        <v>23.320799999999998</v>
      </c>
      <c r="AH1182" s="64">
        <v>55.389400000000002</v>
      </c>
      <c r="AI1182" s="64">
        <v>34.010300000000001</v>
      </c>
      <c r="AJ1182" s="61">
        <v>0.45833333333333331</v>
      </c>
      <c r="AK1182" s="216" t="s">
        <v>4611</v>
      </c>
      <c r="AL1182" s="62">
        <v>26468.487731018377</v>
      </c>
      <c r="AM1182" s="24" t="s">
        <v>6157</v>
      </c>
      <c r="AN1182" s="216" t="s">
        <v>6009</v>
      </c>
      <c r="AO1182" s="216" t="s">
        <v>5961</v>
      </c>
      <c r="AP1182" s="216" t="s">
        <v>6908</v>
      </c>
      <c r="AQ1182" s="216" t="s">
        <v>6900</v>
      </c>
      <c r="AR1182" s="216" t="s">
        <v>6886</v>
      </c>
      <c r="AS1182" s="24" t="s">
        <v>5474</v>
      </c>
      <c r="AT1182" s="24" t="s">
        <v>6010</v>
      </c>
      <c r="AU1182" s="24" t="s">
        <v>5984</v>
      </c>
      <c r="AV1182" s="24" t="s">
        <v>6045</v>
      </c>
      <c r="AW1182" s="24" t="s">
        <v>5979</v>
      </c>
      <c r="AX1182" s="24" t="s">
        <v>5979</v>
      </c>
      <c r="AY1182" s="24" t="s">
        <v>8141</v>
      </c>
      <c r="AZ1182" s="216" t="s">
        <v>7336</v>
      </c>
      <c r="BA1182" s="216" t="s">
        <v>7813</v>
      </c>
      <c r="BB1182" s="57" t="s">
        <v>6925</v>
      </c>
      <c r="BC1182" s="202"/>
      <c r="BD1182" s="24"/>
      <c r="BE1182" s="151"/>
      <c r="BG1182" s="151"/>
      <c r="BI1182" s="151"/>
      <c r="BL1182" s="152"/>
    </row>
    <row r="1183" spans="1:64" s="169" customFormat="1">
      <c r="A1183" s="24">
        <v>5484</v>
      </c>
      <c r="B1183" s="24" t="s">
        <v>1148</v>
      </c>
      <c r="C1183" s="57">
        <v>14</v>
      </c>
      <c r="D1183" s="57">
        <v>14.3</v>
      </c>
      <c r="E1183" s="57">
        <v>13.85</v>
      </c>
      <c r="F1183" s="57">
        <v>14.15</v>
      </c>
      <c r="G1183" s="57">
        <v>14.2</v>
      </c>
      <c r="H1183" s="57">
        <v>14.25</v>
      </c>
      <c r="I1183" s="57">
        <v>14.05</v>
      </c>
      <c r="J1183" s="57">
        <v>14.25</v>
      </c>
      <c r="K1183" s="57">
        <v>14.05</v>
      </c>
      <c r="L1183" s="57">
        <v>14.05</v>
      </c>
      <c r="M1183" s="57">
        <v>14</v>
      </c>
      <c r="N1183" s="57">
        <v>14.05</v>
      </c>
      <c r="O1183" s="63">
        <v>-1.4035087719298201E-2</v>
      </c>
      <c r="P1183" s="57">
        <v>3</v>
      </c>
      <c r="Q1183" s="57">
        <v>42</v>
      </c>
      <c r="R1183" s="57">
        <v>150.5</v>
      </c>
      <c r="S1183" s="57">
        <v>14.08</v>
      </c>
      <c r="T1183" s="57">
        <v>16.14</v>
      </c>
      <c r="U1183" s="57">
        <v>16.0183</v>
      </c>
      <c r="V1183" s="57">
        <v>14.14</v>
      </c>
      <c r="W1183" s="57">
        <v>16</v>
      </c>
      <c r="X1183" s="57">
        <v>16.022500000000001</v>
      </c>
      <c r="Y1183" s="57">
        <v>14.09</v>
      </c>
      <c r="Z1183" s="57">
        <v>15.852499999999999</v>
      </c>
      <c r="AA1183" s="57">
        <v>16.023299999999999</v>
      </c>
      <c r="AB1183" s="57">
        <v>18.7</v>
      </c>
      <c r="AC1183" s="57">
        <v>9.8000000000000007</v>
      </c>
      <c r="AD1183" s="57">
        <v>18.399999999999999</v>
      </c>
      <c r="AE1183" s="57">
        <v>13.65</v>
      </c>
      <c r="AF1183" s="64">
        <v>16.655100000000001</v>
      </c>
      <c r="AG1183" s="64">
        <v>14.2651</v>
      </c>
      <c r="AH1183" s="64">
        <v>18.9465</v>
      </c>
      <c r="AI1183" s="64">
        <v>15.8256</v>
      </c>
      <c r="AJ1183" s="61">
        <v>0.45833333333333331</v>
      </c>
      <c r="AK1183" s="216">
        <v>50</v>
      </c>
      <c r="AL1183" s="62">
        <v>10.241181480309972</v>
      </c>
      <c r="AM1183" s="24" t="s">
        <v>8142</v>
      </c>
      <c r="AN1183" s="216" t="s">
        <v>6009</v>
      </c>
      <c r="AO1183" s="216" t="s">
        <v>6047</v>
      </c>
      <c r="AP1183" s="216" t="s">
        <v>6884</v>
      </c>
      <c r="AQ1183" s="216" t="s">
        <v>6885</v>
      </c>
      <c r="AR1183" s="216" t="s">
        <v>6916</v>
      </c>
      <c r="AS1183" s="24" t="s">
        <v>6887</v>
      </c>
      <c r="AT1183" s="24" t="s">
        <v>6066</v>
      </c>
      <c r="AU1183" s="24" t="s">
        <v>6425</v>
      </c>
      <c r="AV1183" s="24" t="s">
        <v>6650</v>
      </c>
      <c r="AW1183" s="24" t="s">
        <v>5979</v>
      </c>
      <c r="AX1183" s="24" t="s">
        <v>6159</v>
      </c>
      <c r="AY1183" s="24" t="s">
        <v>8011</v>
      </c>
      <c r="AZ1183" s="216" t="s">
        <v>6906</v>
      </c>
      <c r="BA1183" s="216" t="s">
        <v>7467</v>
      </c>
      <c r="BB1183" s="57" t="s">
        <v>5474</v>
      </c>
      <c r="BC1183" s="202"/>
      <c r="BD1183" s="24"/>
      <c r="BE1183" s="151"/>
      <c r="BG1183" s="151"/>
      <c r="BI1183" s="151"/>
      <c r="BL1183" s="152"/>
    </row>
    <row r="1184" spans="1:64" s="169" customFormat="1">
      <c r="A1184" s="24">
        <v>5487</v>
      </c>
      <c r="B1184" s="24" t="s">
        <v>1149</v>
      </c>
      <c r="C1184" s="57">
        <v>40.450000000000003</v>
      </c>
      <c r="D1184" s="57">
        <v>40.450000000000003</v>
      </c>
      <c r="E1184" s="57">
        <v>39.35</v>
      </c>
      <c r="F1184" s="57">
        <v>39.35</v>
      </c>
      <c r="G1184" s="57">
        <v>38.9</v>
      </c>
      <c r="H1184" s="57">
        <v>40.4</v>
      </c>
      <c r="I1184" s="57">
        <v>38.9</v>
      </c>
      <c r="J1184" s="57">
        <v>39.15</v>
      </c>
      <c r="K1184" s="57">
        <v>38.85</v>
      </c>
      <c r="L1184" s="57">
        <v>39.75</v>
      </c>
      <c r="M1184" s="57">
        <v>38.85</v>
      </c>
      <c r="N1184" s="57">
        <v>39.5</v>
      </c>
      <c r="O1184" s="63">
        <v>8.9399744572158293E-3</v>
      </c>
      <c r="P1184" s="57">
        <v>4</v>
      </c>
      <c r="Q1184" s="57">
        <v>11</v>
      </c>
      <c r="R1184" s="57">
        <v>21.6</v>
      </c>
      <c r="S1184" s="57">
        <v>38.67</v>
      </c>
      <c r="T1184" s="57">
        <v>39.549999999999997</v>
      </c>
      <c r="U1184" s="57">
        <v>38.715299999999999</v>
      </c>
      <c r="V1184" s="57">
        <v>39.200000000000003</v>
      </c>
      <c r="W1184" s="57">
        <v>39.482500000000002</v>
      </c>
      <c r="X1184" s="57">
        <v>38.760199999999998</v>
      </c>
      <c r="Y1184" s="57">
        <v>39.340000000000003</v>
      </c>
      <c r="Z1184" s="57">
        <v>39.472499999999997</v>
      </c>
      <c r="AA1184" s="57">
        <v>38.798299999999998</v>
      </c>
      <c r="AB1184" s="57">
        <v>47.65</v>
      </c>
      <c r="AC1184" s="57">
        <v>32.5</v>
      </c>
      <c r="AD1184" s="57">
        <v>42.3</v>
      </c>
      <c r="AE1184" s="57">
        <v>36.450000000000003</v>
      </c>
      <c r="AF1184" s="64">
        <v>60.6143</v>
      </c>
      <c r="AG1184" s="64">
        <v>47.226399999999998</v>
      </c>
      <c r="AH1184" s="64">
        <v>65.8262</v>
      </c>
      <c r="AI1184" s="64">
        <v>53.426400000000001</v>
      </c>
      <c r="AJ1184" s="61">
        <v>0.45833333333333331</v>
      </c>
      <c r="AK1184" s="216">
        <v>50</v>
      </c>
      <c r="AL1184" s="62">
        <v>13.654908640413296</v>
      </c>
      <c r="AM1184" s="24" t="s">
        <v>6899</v>
      </c>
      <c r="AN1184" s="216" t="s">
        <v>6009</v>
      </c>
      <c r="AO1184" s="216" t="s">
        <v>5961</v>
      </c>
      <c r="AP1184" s="216" t="s">
        <v>6908</v>
      </c>
      <c r="AQ1184" s="216" t="s">
        <v>6900</v>
      </c>
      <c r="AR1184" s="216" t="s">
        <v>6886</v>
      </c>
      <c r="AS1184" s="24" t="s">
        <v>5474</v>
      </c>
      <c r="AT1184" s="24" t="s">
        <v>6527</v>
      </c>
      <c r="AU1184" s="24" t="s">
        <v>6090</v>
      </c>
      <c r="AV1184" s="24" t="s">
        <v>6055</v>
      </c>
      <c r="AW1184" s="24" t="s">
        <v>5991</v>
      </c>
      <c r="AX1184" s="24" t="s">
        <v>5979</v>
      </c>
      <c r="AY1184" s="24" t="s">
        <v>7165</v>
      </c>
      <c r="AZ1184" s="216" t="s">
        <v>7007</v>
      </c>
      <c r="BA1184" s="216" t="s">
        <v>7025</v>
      </c>
      <c r="BB1184" s="57" t="s">
        <v>6960</v>
      </c>
      <c r="BC1184" s="202"/>
      <c r="BD1184" s="24"/>
      <c r="BE1184" s="151"/>
      <c r="BG1184" s="151"/>
      <c r="BI1184" s="151"/>
      <c r="BL1184" s="152"/>
    </row>
    <row r="1185" spans="1:64" s="169" customFormat="1">
      <c r="A1185" s="24">
        <v>5488</v>
      </c>
      <c r="B1185" s="24" t="s">
        <v>1150</v>
      </c>
      <c r="C1185" s="57">
        <v>7.75</v>
      </c>
      <c r="D1185" s="57">
        <v>7.78</v>
      </c>
      <c r="E1185" s="57">
        <v>7.73</v>
      </c>
      <c r="F1185" s="57">
        <v>7.78</v>
      </c>
      <c r="G1185" s="57">
        <v>7.78</v>
      </c>
      <c r="H1185" s="57">
        <v>7.82</v>
      </c>
      <c r="I1185" s="57">
        <v>7.78</v>
      </c>
      <c r="J1185" s="57">
        <v>7.79</v>
      </c>
      <c r="K1185" s="57">
        <v>7.79</v>
      </c>
      <c r="L1185" s="57">
        <v>7.8</v>
      </c>
      <c r="M1185" s="57">
        <v>7.77</v>
      </c>
      <c r="N1185" s="57">
        <v>7.77</v>
      </c>
      <c r="O1185" s="63">
        <v>-2.56739409499358E-3</v>
      </c>
      <c r="P1185" s="57">
        <v>14</v>
      </c>
      <c r="Q1185" s="57">
        <v>37</v>
      </c>
      <c r="R1185" s="57">
        <v>103.7</v>
      </c>
      <c r="S1185" s="57">
        <v>7.76</v>
      </c>
      <c r="T1185" s="57">
        <v>8.0545000000000009</v>
      </c>
      <c r="U1185" s="57">
        <v>8.0622000000000007</v>
      </c>
      <c r="V1185" s="57">
        <v>7.7640000000000002</v>
      </c>
      <c r="W1185" s="57">
        <v>8.0214999999999996</v>
      </c>
      <c r="X1185" s="57">
        <v>8.0609999999999999</v>
      </c>
      <c r="Y1185" s="57">
        <v>7.7640000000000002</v>
      </c>
      <c r="Z1185" s="57">
        <v>8.0005000000000006</v>
      </c>
      <c r="AA1185" s="57">
        <v>8.0593000000000004</v>
      </c>
      <c r="AB1185" s="57">
        <v>11</v>
      </c>
      <c r="AC1185" s="57">
        <v>6.07</v>
      </c>
      <c r="AD1185" s="57">
        <v>8.4</v>
      </c>
      <c r="AE1185" s="57">
        <v>7.6</v>
      </c>
      <c r="AF1185" s="64">
        <v>24.670500000000001</v>
      </c>
      <c r="AG1185" s="64">
        <v>21.107900000000001</v>
      </c>
      <c r="AH1185" s="64">
        <v>25.301200000000001</v>
      </c>
      <c r="AI1185" s="64">
        <v>22.505700000000001</v>
      </c>
      <c r="AJ1185" s="61">
        <v>0.45833333333333331</v>
      </c>
      <c r="AK1185" s="216">
        <v>50</v>
      </c>
      <c r="AL1185" s="62">
        <v>47.792180241446538</v>
      </c>
      <c r="AM1185" s="24" t="s">
        <v>6609</v>
      </c>
      <c r="AN1185" s="216" t="s">
        <v>6009</v>
      </c>
      <c r="AO1185" s="216" t="s">
        <v>6007</v>
      </c>
      <c r="AP1185" s="216" t="s">
        <v>6884</v>
      </c>
      <c r="AQ1185" s="216" t="s">
        <v>6885</v>
      </c>
      <c r="AR1185" s="216" t="s">
        <v>6886</v>
      </c>
      <c r="AS1185" s="24" t="s">
        <v>5474</v>
      </c>
      <c r="AT1185" s="24" t="s">
        <v>6126</v>
      </c>
      <c r="AU1185" s="24" t="s">
        <v>6492</v>
      </c>
      <c r="AV1185" s="24" t="s">
        <v>6130</v>
      </c>
      <c r="AW1185" s="24" t="s">
        <v>5991</v>
      </c>
      <c r="AX1185" s="24" t="s">
        <v>5979</v>
      </c>
      <c r="AY1185" s="24" t="s">
        <v>6935</v>
      </c>
      <c r="AZ1185" s="216" t="s">
        <v>7073</v>
      </c>
      <c r="BA1185" s="216" t="s">
        <v>6930</v>
      </c>
      <c r="BB1185" s="57" t="s">
        <v>5474</v>
      </c>
      <c r="BC1185" s="202"/>
      <c r="BD1185" s="24"/>
      <c r="BE1185" s="151"/>
      <c r="BG1185" s="151"/>
      <c r="BI1185" s="151"/>
      <c r="BL1185" s="152"/>
    </row>
    <row r="1186" spans="1:64" s="169" customFormat="1">
      <c r="A1186" s="24">
        <v>5489</v>
      </c>
      <c r="B1186" s="24" t="s">
        <v>1151</v>
      </c>
      <c r="C1186" s="57">
        <v>33.799999999999997</v>
      </c>
      <c r="D1186" s="57">
        <v>33.799999999999997</v>
      </c>
      <c r="E1186" s="57">
        <v>33.200000000000003</v>
      </c>
      <c r="F1186" s="57">
        <v>33.5</v>
      </c>
      <c r="G1186" s="57">
        <v>33.5</v>
      </c>
      <c r="H1186" s="57">
        <v>33.549999999999997</v>
      </c>
      <c r="I1186" s="57">
        <v>33.25</v>
      </c>
      <c r="J1186" s="57">
        <v>33.5</v>
      </c>
      <c r="K1186" s="57">
        <v>33.5</v>
      </c>
      <c r="L1186" s="57">
        <v>33.549999999999997</v>
      </c>
      <c r="M1186" s="57">
        <v>33.299999999999997</v>
      </c>
      <c r="N1186" s="57">
        <v>33.4</v>
      </c>
      <c r="O1186" s="63">
        <v>-2.9850746268656699E-3</v>
      </c>
      <c r="P1186" s="57">
        <v>10</v>
      </c>
      <c r="Q1186" s="57">
        <v>20</v>
      </c>
      <c r="R1186" s="57">
        <v>22.75</v>
      </c>
      <c r="S1186" s="57">
        <v>33.31</v>
      </c>
      <c r="T1186" s="57">
        <v>33.615000000000002</v>
      </c>
      <c r="U1186" s="57">
        <v>33.219200000000001</v>
      </c>
      <c r="V1186" s="57">
        <v>33.4</v>
      </c>
      <c r="W1186" s="57">
        <v>33.61</v>
      </c>
      <c r="X1186" s="57">
        <v>33.234999999999999</v>
      </c>
      <c r="Y1186" s="57">
        <v>33.409999999999997</v>
      </c>
      <c r="Z1186" s="57">
        <v>33.604999999999997</v>
      </c>
      <c r="AA1186" s="57">
        <v>33.244199999999999</v>
      </c>
      <c r="AB1186" s="57">
        <v>34.6</v>
      </c>
      <c r="AC1186" s="57">
        <v>28.7</v>
      </c>
      <c r="AD1186" s="57">
        <v>34.4</v>
      </c>
      <c r="AE1186" s="57">
        <v>32.700000000000003</v>
      </c>
      <c r="AF1186" s="64">
        <v>43.651600000000002</v>
      </c>
      <c r="AG1186" s="64">
        <v>44.339100000000002</v>
      </c>
      <c r="AH1186" s="64">
        <v>47.767800000000001</v>
      </c>
      <c r="AI1186" s="64">
        <v>45.481999999999999</v>
      </c>
      <c r="AJ1186" s="61">
        <v>0.45833333333333331</v>
      </c>
      <c r="AK1186" s="216">
        <v>50</v>
      </c>
      <c r="AL1186" s="62">
        <v>34.137271601033241</v>
      </c>
      <c r="AM1186" s="24" t="s">
        <v>8143</v>
      </c>
      <c r="AN1186" s="216" t="s">
        <v>5981</v>
      </c>
      <c r="AO1186" s="216" t="s">
        <v>5971</v>
      </c>
      <c r="AP1186" s="216" t="s">
        <v>6908</v>
      </c>
      <c r="AQ1186" s="216" t="s">
        <v>6885</v>
      </c>
      <c r="AR1186" s="216" t="s">
        <v>6916</v>
      </c>
      <c r="AS1186" s="24" t="s">
        <v>5474</v>
      </c>
      <c r="AT1186" s="24" t="s">
        <v>6017</v>
      </c>
      <c r="AU1186" s="24" t="s">
        <v>6511</v>
      </c>
      <c r="AV1186" s="24" t="s">
        <v>5984</v>
      </c>
      <c r="AW1186" s="24" t="s">
        <v>5990</v>
      </c>
      <c r="AX1186" s="24" t="s">
        <v>5986</v>
      </c>
      <c r="AY1186" s="24" t="s">
        <v>7009</v>
      </c>
      <c r="AZ1186" s="216" t="s">
        <v>7251</v>
      </c>
      <c r="BA1186" s="216" t="s">
        <v>7320</v>
      </c>
      <c r="BB1186" s="57" t="s">
        <v>5474</v>
      </c>
      <c r="BC1186" s="202"/>
      <c r="BD1186" s="24"/>
      <c r="BE1186" s="151"/>
      <c r="BG1186" s="151"/>
      <c r="BI1186" s="151"/>
      <c r="BL1186" s="152"/>
    </row>
    <row r="1187" spans="1:64" s="169" customFormat="1">
      <c r="A1187" s="24">
        <v>5490</v>
      </c>
      <c r="B1187" s="24" t="s">
        <v>1152</v>
      </c>
      <c r="C1187" s="57">
        <v>25.45</v>
      </c>
      <c r="D1187" s="57">
        <v>25.8</v>
      </c>
      <c r="E1187" s="57">
        <v>25.45</v>
      </c>
      <c r="F1187" s="57">
        <v>25.7</v>
      </c>
      <c r="G1187" s="57">
        <v>26</v>
      </c>
      <c r="H1187" s="57">
        <v>26</v>
      </c>
      <c r="I1187" s="57">
        <v>25.5</v>
      </c>
      <c r="J1187" s="57">
        <v>25.6</v>
      </c>
      <c r="K1187" s="57">
        <v>25.65</v>
      </c>
      <c r="L1187" s="57">
        <v>25.7</v>
      </c>
      <c r="M1187" s="57">
        <v>25.5</v>
      </c>
      <c r="N1187" s="57">
        <v>25.5</v>
      </c>
      <c r="O1187" s="63">
        <v>-3.90625E-3</v>
      </c>
      <c r="P1187" s="57">
        <v>77</v>
      </c>
      <c r="Q1187" s="57">
        <v>119</v>
      </c>
      <c r="R1187" s="57">
        <v>231.5</v>
      </c>
      <c r="S1187" s="57">
        <v>27.23</v>
      </c>
      <c r="T1187" s="57">
        <v>28.1</v>
      </c>
      <c r="U1187" s="57">
        <v>28.145800000000001</v>
      </c>
      <c r="V1187" s="57">
        <v>26.82</v>
      </c>
      <c r="W1187" s="57">
        <v>27.94</v>
      </c>
      <c r="X1187" s="57">
        <v>28.098299999999998</v>
      </c>
      <c r="Y1187" s="57">
        <v>26.39</v>
      </c>
      <c r="Z1187" s="57">
        <v>27.795000000000002</v>
      </c>
      <c r="AA1187" s="57">
        <v>28.046700000000001</v>
      </c>
      <c r="AB1187" s="57">
        <v>34.1</v>
      </c>
      <c r="AC1187" s="57">
        <v>23.85</v>
      </c>
      <c r="AD1187" s="57">
        <v>29.45</v>
      </c>
      <c r="AE1187" s="57">
        <v>25.45</v>
      </c>
      <c r="AF1187" s="64">
        <v>14.551</v>
      </c>
      <c r="AG1187" s="64">
        <v>17.857199999999999</v>
      </c>
      <c r="AH1187" s="64">
        <v>10.275399999999999</v>
      </c>
      <c r="AI1187" s="64">
        <v>15.3299</v>
      </c>
      <c r="AJ1187" s="61">
        <v>0.45833333333333331</v>
      </c>
      <c r="AK1187" s="216">
        <v>100</v>
      </c>
      <c r="AL1187" s="62">
        <v>161.10961611214827</v>
      </c>
      <c r="AM1187" s="24" t="s">
        <v>6609</v>
      </c>
      <c r="AN1187" s="216" t="s">
        <v>5967</v>
      </c>
      <c r="AO1187" s="216" t="s">
        <v>6047</v>
      </c>
      <c r="AP1187" s="216" t="s">
        <v>6884</v>
      </c>
      <c r="AQ1187" s="216" t="s">
        <v>6885</v>
      </c>
      <c r="AR1187" s="216" t="s">
        <v>6916</v>
      </c>
      <c r="AS1187" s="24" t="s">
        <v>6917</v>
      </c>
      <c r="AT1187" s="24" t="s">
        <v>6055</v>
      </c>
      <c r="AU1187" s="24" t="s">
        <v>6017</v>
      </c>
      <c r="AV1187" s="24" t="s">
        <v>6130</v>
      </c>
      <c r="AW1187" s="24" t="s">
        <v>5991</v>
      </c>
      <c r="AX1187" s="24" t="s">
        <v>5979</v>
      </c>
      <c r="AY1187" s="24" t="s">
        <v>8144</v>
      </c>
      <c r="AZ1187" s="216" t="s">
        <v>6947</v>
      </c>
      <c r="BA1187" s="216" t="s">
        <v>7504</v>
      </c>
      <c r="BB1187" s="57" t="s">
        <v>5474</v>
      </c>
      <c r="BC1187" s="202"/>
      <c r="BD1187" s="24"/>
      <c r="BE1187" s="151"/>
      <c r="BG1187" s="151"/>
      <c r="BI1187" s="151"/>
      <c r="BL1187" s="152"/>
    </row>
    <row r="1188" spans="1:64" s="169" customFormat="1">
      <c r="A1188" s="24">
        <v>5493</v>
      </c>
      <c r="B1188" s="24" t="s">
        <v>1154</v>
      </c>
      <c r="C1188" s="57">
        <v>43.1</v>
      </c>
      <c r="D1188" s="57">
        <v>43.85</v>
      </c>
      <c r="E1188" s="57">
        <v>43.1</v>
      </c>
      <c r="F1188" s="57">
        <v>43.25</v>
      </c>
      <c r="G1188" s="57">
        <v>43.6</v>
      </c>
      <c r="H1188" s="57">
        <v>43.85</v>
      </c>
      <c r="I1188" s="57">
        <v>43.5</v>
      </c>
      <c r="J1188" s="57">
        <v>43.5</v>
      </c>
      <c r="K1188" s="57">
        <v>43.85</v>
      </c>
      <c r="L1188" s="57">
        <v>44.1</v>
      </c>
      <c r="M1188" s="57">
        <v>43.6</v>
      </c>
      <c r="N1188" s="57">
        <v>44</v>
      </c>
      <c r="O1188" s="63">
        <v>1.1494252873563199E-2</v>
      </c>
      <c r="P1188" s="57">
        <v>51</v>
      </c>
      <c r="Q1188" s="57">
        <v>29</v>
      </c>
      <c r="R1188" s="57">
        <v>25.15</v>
      </c>
      <c r="S1188" s="57">
        <v>43</v>
      </c>
      <c r="T1188" s="57">
        <v>42.327500000000001</v>
      </c>
      <c r="U1188" s="57">
        <v>41.427500000000002</v>
      </c>
      <c r="V1188" s="57">
        <v>42.98</v>
      </c>
      <c r="W1188" s="57">
        <v>42.47</v>
      </c>
      <c r="X1188" s="57">
        <v>41.460799999999999</v>
      </c>
      <c r="Y1188" s="57">
        <v>43.22</v>
      </c>
      <c r="Z1188" s="57">
        <v>42.637500000000003</v>
      </c>
      <c r="AA1188" s="57">
        <v>41.494199999999999</v>
      </c>
      <c r="AB1188" s="57">
        <v>46</v>
      </c>
      <c r="AC1188" s="57">
        <v>39</v>
      </c>
      <c r="AD1188" s="57">
        <v>44.1</v>
      </c>
      <c r="AE1188" s="57">
        <v>40.700000000000003</v>
      </c>
      <c r="AF1188" s="64">
        <v>62.310400000000001</v>
      </c>
      <c r="AG1188" s="64">
        <v>57.677700000000002</v>
      </c>
      <c r="AH1188" s="64">
        <v>73.424300000000002</v>
      </c>
      <c r="AI1188" s="64">
        <v>62.926499999999997</v>
      </c>
      <c r="AJ1188" s="61">
        <v>0.45833333333333331</v>
      </c>
      <c r="AK1188" s="216">
        <v>100</v>
      </c>
      <c r="AL1188" s="62">
        <v>106.70896651583847</v>
      </c>
      <c r="AM1188" s="24" t="s">
        <v>6849</v>
      </c>
      <c r="AN1188" s="216" t="s">
        <v>6009</v>
      </c>
      <c r="AO1188" s="216" t="s">
        <v>5961</v>
      </c>
      <c r="AP1188" s="216" t="s">
        <v>6908</v>
      </c>
      <c r="AQ1188" s="216" t="s">
        <v>6900</v>
      </c>
      <c r="AR1188" s="216" t="s">
        <v>6886</v>
      </c>
      <c r="AS1188" s="24" t="s">
        <v>7034</v>
      </c>
      <c r="AT1188" s="24" t="s">
        <v>6492</v>
      </c>
      <c r="AU1188" s="24" t="s">
        <v>6535</v>
      </c>
      <c r="AV1188" s="24" t="s">
        <v>6016</v>
      </c>
      <c r="AW1188" s="24" t="s">
        <v>5990</v>
      </c>
      <c r="AX1188" s="24" t="s">
        <v>5970</v>
      </c>
      <c r="AY1188" s="24" t="s">
        <v>8145</v>
      </c>
      <c r="AZ1188" s="216" t="s">
        <v>7561</v>
      </c>
      <c r="BA1188" s="216" t="s">
        <v>7111</v>
      </c>
      <c r="BB1188" s="57" t="s">
        <v>5474</v>
      </c>
      <c r="BC1188" s="202"/>
      <c r="BD1188" s="24"/>
      <c r="BE1188" s="151"/>
      <c r="BG1188" s="151"/>
      <c r="BI1188" s="151"/>
      <c r="BL1188" s="152"/>
    </row>
    <row r="1189" spans="1:64" s="169" customFormat="1">
      <c r="A1189" s="24">
        <v>5498</v>
      </c>
      <c r="B1189" s="24" t="s">
        <v>1155</v>
      </c>
      <c r="C1189" s="57">
        <v>16.149999999999999</v>
      </c>
      <c r="D1189" s="57">
        <v>16.55</v>
      </c>
      <c r="E1189" s="57">
        <v>16.149999999999999</v>
      </c>
      <c r="F1189" s="57">
        <v>16.399999999999999</v>
      </c>
      <c r="G1189" s="57">
        <v>16.8</v>
      </c>
      <c r="H1189" s="57">
        <v>16.8</v>
      </c>
      <c r="I1189" s="57">
        <v>16.149999999999999</v>
      </c>
      <c r="J1189" s="57">
        <v>16.45</v>
      </c>
      <c r="K1189" s="57">
        <v>16.399999999999999</v>
      </c>
      <c r="L1189" s="57">
        <v>16.899999999999999</v>
      </c>
      <c r="M1189" s="57">
        <v>16.399999999999999</v>
      </c>
      <c r="N1189" s="57">
        <v>16.8</v>
      </c>
      <c r="O1189" s="63">
        <v>2.1276595744680799E-2</v>
      </c>
      <c r="P1189" s="57">
        <v>441</v>
      </c>
      <c r="Q1189" s="57">
        <v>759</v>
      </c>
      <c r="R1189" s="57">
        <v>1752.9</v>
      </c>
      <c r="S1189" s="57">
        <v>16.239999999999998</v>
      </c>
      <c r="T1189" s="57">
        <v>17.877500000000001</v>
      </c>
      <c r="U1189" s="57">
        <v>17.659199999999998</v>
      </c>
      <c r="V1189" s="57">
        <v>16.329999999999998</v>
      </c>
      <c r="W1189" s="57">
        <v>17.739999999999998</v>
      </c>
      <c r="X1189" s="57">
        <v>17.659199999999998</v>
      </c>
      <c r="Y1189" s="57">
        <v>16.329999999999998</v>
      </c>
      <c r="Z1189" s="57">
        <v>17.647500000000001</v>
      </c>
      <c r="AA1189" s="57">
        <v>17.660799999999998</v>
      </c>
      <c r="AB1189" s="57">
        <v>22.7</v>
      </c>
      <c r="AC1189" s="57">
        <v>10.4</v>
      </c>
      <c r="AD1189" s="57">
        <v>20.2</v>
      </c>
      <c r="AE1189" s="57">
        <v>15.4</v>
      </c>
      <c r="AF1189" s="64">
        <v>28.9528</v>
      </c>
      <c r="AG1189" s="64">
        <v>22.410900000000002</v>
      </c>
      <c r="AH1189" s="64">
        <v>39.591700000000003</v>
      </c>
      <c r="AI1189" s="64">
        <v>28.137799999999999</v>
      </c>
      <c r="AJ1189" s="61">
        <v>0.45833333333333331</v>
      </c>
      <c r="AK1189" s="216">
        <v>450</v>
      </c>
      <c r="AL1189" s="62">
        <v>835.51339790738814</v>
      </c>
      <c r="AM1189" s="24" t="s">
        <v>6632</v>
      </c>
      <c r="AN1189" s="216" t="s">
        <v>6009</v>
      </c>
      <c r="AO1189" s="216" t="s">
        <v>5971</v>
      </c>
      <c r="AP1189" s="216" t="s">
        <v>6884</v>
      </c>
      <c r="AQ1189" s="216" t="s">
        <v>6885</v>
      </c>
      <c r="AR1189" s="216" t="s">
        <v>6886</v>
      </c>
      <c r="AS1189" s="24" t="s">
        <v>5474</v>
      </c>
      <c r="AT1189" s="24" t="s">
        <v>6055</v>
      </c>
      <c r="AU1189" s="24" t="s">
        <v>6017</v>
      </c>
      <c r="AV1189" s="24" t="s">
        <v>6031</v>
      </c>
      <c r="AW1189" s="24" t="s">
        <v>5990</v>
      </c>
      <c r="AX1189" s="24" t="s">
        <v>5979</v>
      </c>
      <c r="AY1189" s="24" t="s">
        <v>6935</v>
      </c>
      <c r="AZ1189" s="216" t="s">
        <v>6947</v>
      </c>
      <c r="BA1189" s="216" t="s">
        <v>7145</v>
      </c>
      <c r="BB1189" s="57" t="s">
        <v>5474</v>
      </c>
      <c r="BC1189" s="202"/>
      <c r="BD1189" s="24"/>
      <c r="BE1189" s="151"/>
      <c r="BG1189" s="151"/>
      <c r="BI1189" s="151"/>
      <c r="BL1189" s="152"/>
    </row>
    <row r="1190" spans="1:64" s="169" customFormat="1">
      <c r="A1190" s="24">
        <v>5508</v>
      </c>
      <c r="B1190" s="24" t="s">
        <v>1156</v>
      </c>
      <c r="C1190" s="57">
        <v>52.8</v>
      </c>
      <c r="D1190" s="57">
        <v>53</v>
      </c>
      <c r="E1190" s="57">
        <v>52.8</v>
      </c>
      <c r="F1190" s="57">
        <v>52.9</v>
      </c>
      <c r="G1190" s="57">
        <v>53</v>
      </c>
      <c r="H1190" s="57">
        <v>53.2</v>
      </c>
      <c r="I1190" s="57">
        <v>53</v>
      </c>
      <c r="J1190" s="57">
        <v>53.1</v>
      </c>
      <c r="K1190" s="57">
        <v>53.2</v>
      </c>
      <c r="L1190" s="57">
        <v>53.3</v>
      </c>
      <c r="M1190" s="57">
        <v>53.2</v>
      </c>
      <c r="N1190" s="57">
        <v>53.2</v>
      </c>
      <c r="O1190" s="63">
        <v>1.88323917137476E-3</v>
      </c>
      <c r="P1190" s="57">
        <v>14</v>
      </c>
      <c r="Q1190" s="57">
        <v>77</v>
      </c>
      <c r="R1190" s="57">
        <v>172.15</v>
      </c>
      <c r="S1190" s="57">
        <v>52.84</v>
      </c>
      <c r="T1190" s="57">
        <v>52.8</v>
      </c>
      <c r="U1190" s="57">
        <v>50.484999999999999</v>
      </c>
      <c r="V1190" s="57">
        <v>52.88</v>
      </c>
      <c r="W1190" s="57">
        <v>52.905000000000001</v>
      </c>
      <c r="X1190" s="57">
        <v>50.536700000000003</v>
      </c>
      <c r="Y1190" s="57">
        <v>52.84</v>
      </c>
      <c r="Z1190" s="57">
        <v>53.02</v>
      </c>
      <c r="AA1190" s="57">
        <v>50.585000000000001</v>
      </c>
      <c r="AB1190" s="57">
        <v>55.5</v>
      </c>
      <c r="AC1190" s="57">
        <v>37.4</v>
      </c>
      <c r="AD1190" s="57">
        <v>55.5</v>
      </c>
      <c r="AE1190" s="57">
        <v>50.8</v>
      </c>
      <c r="AF1190" s="64">
        <v>31.932200000000002</v>
      </c>
      <c r="AG1190" s="64">
        <v>28.293700000000001</v>
      </c>
      <c r="AH1190" s="64">
        <v>37.2881</v>
      </c>
      <c r="AI1190" s="64">
        <v>31.291799999999999</v>
      </c>
      <c r="AJ1190" s="61">
        <v>0.4513888888888889</v>
      </c>
      <c r="AK1190" s="216">
        <v>50</v>
      </c>
      <c r="AL1190" s="62">
        <v>53.033762994093664</v>
      </c>
      <c r="AM1190" s="24" t="s">
        <v>6733</v>
      </c>
      <c r="AN1190" s="216" t="s">
        <v>6009</v>
      </c>
      <c r="AO1190" s="216" t="s">
        <v>5971</v>
      </c>
      <c r="AP1190" s="216" t="s">
        <v>6908</v>
      </c>
      <c r="AQ1190" s="216" t="s">
        <v>6900</v>
      </c>
      <c r="AR1190" s="216" t="s">
        <v>6886</v>
      </c>
      <c r="AS1190" s="24" t="s">
        <v>5474</v>
      </c>
      <c r="AT1190" s="24" t="s">
        <v>6055</v>
      </c>
      <c r="AU1190" s="24" t="s">
        <v>6055</v>
      </c>
      <c r="AV1190" s="24" t="s">
        <v>6122</v>
      </c>
      <c r="AW1190" s="24" t="s">
        <v>6159</v>
      </c>
      <c r="AX1190" s="24" t="s">
        <v>5979</v>
      </c>
      <c r="AY1190" s="24" t="s">
        <v>7256</v>
      </c>
      <c r="AZ1190" s="216" t="s">
        <v>7551</v>
      </c>
      <c r="BA1190" s="216" t="s">
        <v>7025</v>
      </c>
      <c r="BB1190" s="57" t="s">
        <v>5474</v>
      </c>
      <c r="BC1190" s="202"/>
      <c r="BD1190" s="24"/>
      <c r="BE1190" s="151"/>
      <c r="BG1190" s="151"/>
      <c r="BI1190" s="151"/>
      <c r="BL1190" s="152"/>
    </row>
    <row r="1191" spans="1:64" s="169" customFormat="1">
      <c r="A1191" s="24">
        <v>5511</v>
      </c>
      <c r="B1191" s="24" t="s">
        <v>1157</v>
      </c>
      <c r="C1191" s="57">
        <v>29.05</v>
      </c>
      <c r="D1191" s="57">
        <v>29.15</v>
      </c>
      <c r="E1191" s="57">
        <v>29</v>
      </c>
      <c r="F1191" s="57">
        <v>29.15</v>
      </c>
      <c r="G1191" s="57">
        <v>29</v>
      </c>
      <c r="H1191" s="57">
        <v>29.15</v>
      </c>
      <c r="I1191" s="57">
        <v>29</v>
      </c>
      <c r="J1191" s="57">
        <v>29.15</v>
      </c>
      <c r="K1191" s="57">
        <v>29.15</v>
      </c>
      <c r="L1191" s="57">
        <v>29.2</v>
      </c>
      <c r="M1191" s="57">
        <v>29.15</v>
      </c>
      <c r="N1191" s="57">
        <v>29.2</v>
      </c>
      <c r="O1191" s="63">
        <v>1.71526586620926E-3</v>
      </c>
      <c r="P1191" s="57">
        <v>10</v>
      </c>
      <c r="Q1191" s="57">
        <v>26</v>
      </c>
      <c r="R1191" s="57">
        <v>54.45</v>
      </c>
      <c r="S1191" s="57">
        <v>29.05</v>
      </c>
      <c r="T1191" s="57">
        <v>28.98</v>
      </c>
      <c r="U1191" s="57">
        <v>29.806699999999999</v>
      </c>
      <c r="V1191" s="57">
        <v>29.08</v>
      </c>
      <c r="W1191" s="57">
        <v>28.987500000000001</v>
      </c>
      <c r="X1191" s="57">
        <v>29.7883</v>
      </c>
      <c r="Y1191" s="57">
        <v>29.08</v>
      </c>
      <c r="Z1191" s="57">
        <v>29.0075</v>
      </c>
      <c r="AA1191" s="57">
        <v>29.7683</v>
      </c>
      <c r="AB1191" s="57">
        <v>32.85</v>
      </c>
      <c r="AC1191" s="57">
        <v>28.4</v>
      </c>
      <c r="AD1191" s="57">
        <v>29.3</v>
      </c>
      <c r="AE1191" s="57">
        <v>28.6</v>
      </c>
      <c r="AF1191" s="64">
        <v>76.948300000000003</v>
      </c>
      <c r="AG1191" s="64">
        <v>68.865700000000004</v>
      </c>
      <c r="AH1191" s="64">
        <v>84.632199999999997</v>
      </c>
      <c r="AI1191" s="64">
        <v>74.121200000000002</v>
      </c>
      <c r="AJ1191" s="61">
        <v>0.4513888888888889</v>
      </c>
      <c r="AK1191" s="216">
        <v>50</v>
      </c>
      <c r="AL1191" s="62">
        <v>37.881259281495474</v>
      </c>
      <c r="AM1191" s="24" t="s">
        <v>6551</v>
      </c>
      <c r="AN1191" s="216" t="s">
        <v>6009</v>
      </c>
      <c r="AO1191" s="216" t="s">
        <v>5989</v>
      </c>
      <c r="AP1191" s="216" t="s">
        <v>6884</v>
      </c>
      <c r="AQ1191" s="216" t="s">
        <v>6900</v>
      </c>
      <c r="AR1191" s="216" t="s">
        <v>6886</v>
      </c>
      <c r="AS1191" s="24" t="s">
        <v>6927</v>
      </c>
      <c r="AT1191" s="24" t="s">
        <v>6126</v>
      </c>
      <c r="AU1191" s="24" t="s">
        <v>6493</v>
      </c>
      <c r="AV1191" s="24" t="s">
        <v>6493</v>
      </c>
      <c r="AW1191" s="24" t="s">
        <v>5979</v>
      </c>
      <c r="AX1191" s="24" t="s">
        <v>5979</v>
      </c>
      <c r="AY1191" s="24" t="s">
        <v>6935</v>
      </c>
      <c r="AZ1191" s="216" t="s">
        <v>7294</v>
      </c>
      <c r="BA1191" s="216" t="s">
        <v>7043</v>
      </c>
      <c r="BB1191" s="57" t="s">
        <v>5474</v>
      </c>
      <c r="BC1191" s="202"/>
      <c r="BD1191" s="24"/>
      <c r="BE1191" s="151"/>
      <c r="BG1191" s="151"/>
      <c r="BI1191" s="151"/>
      <c r="BL1191" s="152"/>
    </row>
    <row r="1192" spans="1:64" s="169" customFormat="1">
      <c r="A1192" s="24">
        <v>5512</v>
      </c>
      <c r="B1192" s="24" t="s">
        <v>1158</v>
      </c>
      <c r="C1192" s="57">
        <v>8.75</v>
      </c>
      <c r="D1192" s="57">
        <v>8.91</v>
      </c>
      <c r="E1192" s="57">
        <v>8.75</v>
      </c>
      <c r="F1192" s="57">
        <v>8.89</v>
      </c>
      <c r="G1192" s="57">
        <v>8.89</v>
      </c>
      <c r="H1192" s="57">
        <v>8.94</v>
      </c>
      <c r="I1192" s="57">
        <v>8.85</v>
      </c>
      <c r="J1192" s="57">
        <v>8.92</v>
      </c>
      <c r="K1192" s="57">
        <v>8.94</v>
      </c>
      <c r="L1192" s="57">
        <v>9.07</v>
      </c>
      <c r="M1192" s="57">
        <v>8.93</v>
      </c>
      <c r="N1192" s="57">
        <v>9.0399999999999991</v>
      </c>
      <c r="O1192" s="63">
        <v>1.3452914798206201E-2</v>
      </c>
      <c r="P1192" s="57">
        <v>364</v>
      </c>
      <c r="Q1192" s="57">
        <v>441</v>
      </c>
      <c r="R1192" s="57">
        <v>886.25</v>
      </c>
      <c r="S1192" s="57">
        <v>8.8480000000000008</v>
      </c>
      <c r="T1192" s="57">
        <v>9.2029999999999994</v>
      </c>
      <c r="U1192" s="57">
        <v>9.4421999999999997</v>
      </c>
      <c r="V1192" s="57">
        <v>8.8439999999999994</v>
      </c>
      <c r="W1192" s="57">
        <v>9.1750000000000007</v>
      </c>
      <c r="X1192" s="57">
        <v>9.4314999999999998</v>
      </c>
      <c r="Y1192" s="57">
        <v>8.8719999999999999</v>
      </c>
      <c r="Z1192" s="57">
        <v>9.1564999999999994</v>
      </c>
      <c r="AA1192" s="57">
        <v>9.4224999999999994</v>
      </c>
      <c r="AB1192" s="57">
        <v>11.75</v>
      </c>
      <c r="AC1192" s="57">
        <v>8.6999999999999993</v>
      </c>
      <c r="AD1192" s="57">
        <v>9.4700000000000006</v>
      </c>
      <c r="AE1192" s="57">
        <v>8.6999999999999993</v>
      </c>
      <c r="AF1192" s="64">
        <v>23.557500000000001</v>
      </c>
      <c r="AG1192" s="64">
        <v>16.642099999999999</v>
      </c>
      <c r="AH1192" s="64">
        <v>35.943100000000001</v>
      </c>
      <c r="AI1192" s="64">
        <v>23.075700000000001</v>
      </c>
      <c r="AJ1192" s="61">
        <v>0.4513888888888889</v>
      </c>
      <c r="AK1192" s="216">
        <v>400</v>
      </c>
      <c r="AL1192" s="62">
        <v>735.31910110921285</v>
      </c>
      <c r="AM1192" s="24" t="s">
        <v>8146</v>
      </c>
      <c r="AN1192" s="216" t="s">
        <v>6009</v>
      </c>
      <c r="AO1192" s="216" t="s">
        <v>6007</v>
      </c>
      <c r="AP1192" s="216" t="s">
        <v>6884</v>
      </c>
      <c r="AQ1192" s="216" t="s">
        <v>6885</v>
      </c>
      <c r="AR1192" s="216" t="s">
        <v>6886</v>
      </c>
      <c r="AS1192" s="24" t="s">
        <v>6951</v>
      </c>
      <c r="AT1192" s="24" t="s">
        <v>6055</v>
      </c>
      <c r="AU1192" s="24" t="s">
        <v>6016</v>
      </c>
      <c r="AV1192" s="24" t="s">
        <v>6016</v>
      </c>
      <c r="AW1192" s="24" t="s">
        <v>5990</v>
      </c>
      <c r="AX1192" s="24" t="s">
        <v>5965</v>
      </c>
      <c r="AY1192" s="24" t="s">
        <v>7471</v>
      </c>
      <c r="AZ1192" s="216" t="s">
        <v>7281</v>
      </c>
      <c r="BA1192" s="216" t="s">
        <v>6920</v>
      </c>
      <c r="BB1192" s="57" t="s">
        <v>5474</v>
      </c>
      <c r="BC1192" s="202"/>
      <c r="BD1192" s="24"/>
      <c r="BE1192" s="151"/>
      <c r="BG1192" s="151"/>
      <c r="BI1192" s="151"/>
      <c r="BL1192" s="152"/>
    </row>
    <row r="1193" spans="1:64" s="169" customFormat="1">
      <c r="A1193" s="24">
        <v>5514</v>
      </c>
      <c r="B1193" s="24" t="s">
        <v>1159</v>
      </c>
      <c r="C1193" s="57">
        <v>22.4</v>
      </c>
      <c r="D1193" s="57">
        <v>22.55</v>
      </c>
      <c r="E1193" s="57">
        <v>22.1</v>
      </c>
      <c r="F1193" s="57">
        <v>22.4</v>
      </c>
      <c r="G1193" s="57">
        <v>22.4</v>
      </c>
      <c r="H1193" s="57">
        <v>22.45</v>
      </c>
      <c r="I1193" s="57">
        <v>22.35</v>
      </c>
      <c r="J1193" s="57">
        <v>22.45</v>
      </c>
      <c r="K1193" s="57">
        <v>22</v>
      </c>
      <c r="L1193" s="57">
        <v>22.15</v>
      </c>
      <c r="M1193" s="57">
        <v>22</v>
      </c>
      <c r="N1193" s="57">
        <v>22.15</v>
      </c>
      <c r="O1193" s="63">
        <v>9.1116173120728908E-3</v>
      </c>
      <c r="P1193" s="57">
        <v>9</v>
      </c>
      <c r="Q1193" s="57">
        <v>12</v>
      </c>
      <c r="R1193" s="57">
        <v>26.95</v>
      </c>
      <c r="S1193" s="57">
        <v>22.46</v>
      </c>
      <c r="T1193" s="57">
        <v>22.317499999999999</v>
      </c>
      <c r="U1193" s="57">
        <v>22.145800000000001</v>
      </c>
      <c r="V1193" s="57">
        <v>22.43</v>
      </c>
      <c r="W1193" s="57">
        <v>22.34</v>
      </c>
      <c r="X1193" s="57">
        <v>22.151700000000002</v>
      </c>
      <c r="Y1193" s="57">
        <v>22.38</v>
      </c>
      <c r="Z1193" s="57">
        <v>22.337499999999999</v>
      </c>
      <c r="AA1193" s="57">
        <v>22.153300000000002</v>
      </c>
      <c r="AB1193" s="57">
        <v>24.6</v>
      </c>
      <c r="AC1193" s="57">
        <v>17</v>
      </c>
      <c r="AD1193" s="57">
        <v>22.65</v>
      </c>
      <c r="AE1193" s="57">
        <v>21.4</v>
      </c>
      <c r="AF1193" s="64">
        <v>81.124499999999998</v>
      </c>
      <c r="AG1193" s="64">
        <v>80.250600000000006</v>
      </c>
      <c r="AH1193" s="64">
        <v>72.923599999999993</v>
      </c>
      <c r="AI1193" s="64">
        <v>77.808300000000003</v>
      </c>
      <c r="AJ1193" s="61">
        <v>0.4513888888888889</v>
      </c>
      <c r="AK1193" s="216">
        <v>50</v>
      </c>
      <c r="AL1193" s="62">
        <v>34.093133353345927</v>
      </c>
      <c r="AM1193" s="24" t="s">
        <v>8147</v>
      </c>
      <c r="AN1193" s="216" t="s">
        <v>5988</v>
      </c>
      <c r="AO1193" s="216" t="s">
        <v>5989</v>
      </c>
      <c r="AP1193" s="216" t="s">
        <v>6884</v>
      </c>
      <c r="AQ1193" s="216" t="s">
        <v>6885</v>
      </c>
      <c r="AR1193" s="216" t="s">
        <v>6916</v>
      </c>
      <c r="AS1193" s="24" t="s">
        <v>7699</v>
      </c>
      <c r="AT1193" s="24" t="s">
        <v>6511</v>
      </c>
      <c r="AU1193" s="24" t="s">
        <v>6126</v>
      </c>
      <c r="AV1193" s="24" t="s">
        <v>6493</v>
      </c>
      <c r="AW1193" s="24" t="s">
        <v>5979</v>
      </c>
      <c r="AX1193" s="24" t="s">
        <v>5979</v>
      </c>
      <c r="AY1193" s="24" t="s">
        <v>7332</v>
      </c>
      <c r="AZ1193" s="216" t="s">
        <v>7428</v>
      </c>
      <c r="BA1193" s="216" t="s">
        <v>7041</v>
      </c>
      <c r="BB1193" s="57" t="s">
        <v>5474</v>
      </c>
      <c r="BC1193" s="202"/>
      <c r="BD1193" s="24"/>
      <c r="BE1193" s="151"/>
      <c r="BG1193" s="151"/>
      <c r="BI1193" s="151"/>
      <c r="BL1193" s="152"/>
    </row>
    <row r="1194" spans="1:64" s="169" customFormat="1">
      <c r="A1194" s="24">
        <v>5515</v>
      </c>
      <c r="B1194" s="24" t="s">
        <v>1160</v>
      </c>
      <c r="C1194" s="57">
        <v>12.9</v>
      </c>
      <c r="D1194" s="57">
        <v>13.2</v>
      </c>
      <c r="E1194" s="57">
        <v>12.9</v>
      </c>
      <c r="F1194" s="57">
        <v>13.15</v>
      </c>
      <c r="G1194" s="57">
        <v>13.1</v>
      </c>
      <c r="H1194" s="57">
        <v>13.25</v>
      </c>
      <c r="I1194" s="57">
        <v>13.1</v>
      </c>
      <c r="J1194" s="57">
        <v>13.2</v>
      </c>
      <c r="K1194" s="57">
        <v>13.25</v>
      </c>
      <c r="L1194" s="57">
        <v>13.25</v>
      </c>
      <c r="M1194" s="57">
        <v>13.15</v>
      </c>
      <c r="N1194" s="57">
        <v>13.2</v>
      </c>
      <c r="O1194" s="63">
        <v>0</v>
      </c>
      <c r="P1194" s="57">
        <v>57</v>
      </c>
      <c r="Q1194" s="57">
        <v>130</v>
      </c>
      <c r="R1194" s="57">
        <v>466.4</v>
      </c>
      <c r="S1194" s="57">
        <v>12.89</v>
      </c>
      <c r="T1194" s="57">
        <v>13.967499999999999</v>
      </c>
      <c r="U1194" s="57">
        <v>14.003299999999999</v>
      </c>
      <c r="V1194" s="57">
        <v>12.97</v>
      </c>
      <c r="W1194" s="57">
        <v>13.904999999999999</v>
      </c>
      <c r="X1194" s="57">
        <v>14.003299999999999</v>
      </c>
      <c r="Y1194" s="57">
        <v>13.02</v>
      </c>
      <c r="Z1194" s="57">
        <v>13.8575</v>
      </c>
      <c r="AA1194" s="57">
        <v>14.0025</v>
      </c>
      <c r="AB1194" s="57">
        <v>16.399999999999999</v>
      </c>
      <c r="AC1194" s="57">
        <v>11.45</v>
      </c>
      <c r="AD1194" s="57">
        <v>15</v>
      </c>
      <c r="AE1194" s="57">
        <v>12.65</v>
      </c>
      <c r="AF1194" s="64">
        <v>20.703600000000002</v>
      </c>
      <c r="AG1194" s="64">
        <v>15.7882</v>
      </c>
      <c r="AH1194" s="64">
        <v>24.913499999999999</v>
      </c>
      <c r="AI1194" s="64">
        <v>18.829999999999998</v>
      </c>
      <c r="AJ1194" s="61">
        <v>0.4513888888888889</v>
      </c>
      <c r="AK1194" s="216">
        <v>100</v>
      </c>
      <c r="AL1194" s="62">
        <v>127.16007505265779</v>
      </c>
      <c r="AM1194" s="24" t="s">
        <v>6015</v>
      </c>
      <c r="AN1194" s="216" t="s">
        <v>6009</v>
      </c>
      <c r="AO1194" s="216" t="s">
        <v>6007</v>
      </c>
      <c r="AP1194" s="216" t="s">
        <v>6884</v>
      </c>
      <c r="AQ1194" s="216" t="s">
        <v>6885</v>
      </c>
      <c r="AR1194" s="216" t="s">
        <v>6886</v>
      </c>
      <c r="AS1194" s="24" t="s">
        <v>5474</v>
      </c>
      <c r="AT1194" s="24" t="s">
        <v>6055</v>
      </c>
      <c r="AU1194" s="24" t="s">
        <v>6055</v>
      </c>
      <c r="AV1194" s="24" t="s">
        <v>6017</v>
      </c>
      <c r="AW1194" s="24" t="s">
        <v>5979</v>
      </c>
      <c r="AX1194" s="24" t="s">
        <v>5970</v>
      </c>
      <c r="AY1194" s="24" t="s">
        <v>6912</v>
      </c>
      <c r="AZ1194" s="216" t="s">
        <v>7138</v>
      </c>
      <c r="BA1194" s="216" t="s">
        <v>7008</v>
      </c>
      <c r="BB1194" s="57" t="s">
        <v>5474</v>
      </c>
      <c r="BC1194" s="202"/>
      <c r="BD1194" s="24"/>
      <c r="BE1194" s="151"/>
      <c r="BG1194" s="151"/>
      <c r="BI1194" s="151"/>
      <c r="BL1194" s="152"/>
    </row>
    <row r="1195" spans="1:64" s="169" customFormat="1">
      <c r="A1195" s="24">
        <v>5516</v>
      </c>
      <c r="B1195" s="24" t="s">
        <v>1161</v>
      </c>
      <c r="C1195" s="57">
        <v>13.85</v>
      </c>
      <c r="D1195" s="57">
        <v>13.85</v>
      </c>
      <c r="E1195" s="57">
        <v>13.6</v>
      </c>
      <c r="F1195" s="57">
        <v>13.8</v>
      </c>
      <c r="G1195" s="57">
        <v>13.6</v>
      </c>
      <c r="H1195" s="57">
        <v>13.85</v>
      </c>
      <c r="I1195" s="57">
        <v>13.6</v>
      </c>
      <c r="J1195" s="57">
        <v>13.7</v>
      </c>
      <c r="K1195" s="57">
        <v>13.7</v>
      </c>
      <c r="L1195" s="57">
        <v>13.8</v>
      </c>
      <c r="M1195" s="57">
        <v>13.7</v>
      </c>
      <c r="N1195" s="57">
        <v>13.8</v>
      </c>
      <c r="O1195" s="63">
        <v>7.2992700729926996E-3</v>
      </c>
      <c r="P1195" s="57">
        <v>17</v>
      </c>
      <c r="Q1195" s="57">
        <v>27</v>
      </c>
      <c r="R1195" s="57">
        <v>53.95</v>
      </c>
      <c r="S1195" s="57">
        <v>13.65</v>
      </c>
      <c r="T1195" s="57">
        <v>14.192500000000001</v>
      </c>
      <c r="U1195" s="57">
        <v>14.4633</v>
      </c>
      <c r="V1195" s="57">
        <v>13.66</v>
      </c>
      <c r="W1195" s="57">
        <v>14.1525</v>
      </c>
      <c r="X1195" s="57">
        <v>14.4475</v>
      </c>
      <c r="Y1195" s="57">
        <v>13.7</v>
      </c>
      <c r="Z1195" s="57">
        <v>14.125</v>
      </c>
      <c r="AA1195" s="57">
        <v>14.431699999999999</v>
      </c>
      <c r="AB1195" s="57">
        <v>17.7</v>
      </c>
      <c r="AC1195" s="57">
        <v>12.8</v>
      </c>
      <c r="AD1195" s="57">
        <v>14.7</v>
      </c>
      <c r="AE1195" s="57">
        <v>13.25</v>
      </c>
      <c r="AF1195" s="64">
        <v>29.290900000000001</v>
      </c>
      <c r="AG1195" s="64">
        <v>27.842199999999998</v>
      </c>
      <c r="AH1195" s="64">
        <v>34.193899999999999</v>
      </c>
      <c r="AI1195" s="64">
        <v>29.959399999999999</v>
      </c>
      <c r="AJ1195" s="61">
        <v>0.4513888888888889</v>
      </c>
      <c r="AK1195" s="216">
        <v>50</v>
      </c>
      <c r="AL1195" s="62">
        <v>64.398140778542313</v>
      </c>
      <c r="AM1195" s="24" t="s">
        <v>6551</v>
      </c>
      <c r="AN1195" s="216" t="s">
        <v>6009</v>
      </c>
      <c r="AO1195" s="216" t="s">
        <v>5971</v>
      </c>
      <c r="AP1195" s="216" t="s">
        <v>6884</v>
      </c>
      <c r="AQ1195" s="216" t="s">
        <v>6885</v>
      </c>
      <c r="AR1195" s="216" t="s">
        <v>6886</v>
      </c>
      <c r="AS1195" s="24" t="s">
        <v>5474</v>
      </c>
      <c r="AT1195" s="24" t="s">
        <v>6345</v>
      </c>
      <c r="AU1195" s="24" t="s">
        <v>6055</v>
      </c>
      <c r="AV1195" s="24" t="s">
        <v>6493</v>
      </c>
      <c r="AW1195" s="24" t="s">
        <v>5979</v>
      </c>
      <c r="AX1195" s="24" t="s">
        <v>5979</v>
      </c>
      <c r="AY1195" s="24" t="s">
        <v>7489</v>
      </c>
      <c r="AZ1195" s="216" t="s">
        <v>6936</v>
      </c>
      <c r="BA1195" s="216" t="s">
        <v>6974</v>
      </c>
      <c r="BB1195" s="57" t="s">
        <v>5474</v>
      </c>
      <c r="BC1195" s="202"/>
      <c r="BD1195" s="24"/>
      <c r="BE1195" s="151"/>
      <c r="BG1195" s="151"/>
      <c r="BI1195" s="151"/>
      <c r="BL1195" s="152"/>
    </row>
    <row r="1196" spans="1:64" s="169" customFormat="1">
      <c r="A1196" s="24">
        <v>5519</v>
      </c>
      <c r="B1196" s="24" t="s">
        <v>1162</v>
      </c>
      <c r="C1196" s="57">
        <v>21.95</v>
      </c>
      <c r="D1196" s="57">
        <v>22.05</v>
      </c>
      <c r="E1196" s="57">
        <v>21.8</v>
      </c>
      <c r="F1196" s="57">
        <v>22</v>
      </c>
      <c r="G1196" s="57">
        <v>22.05</v>
      </c>
      <c r="H1196" s="57">
        <v>22.35</v>
      </c>
      <c r="I1196" s="57">
        <v>22</v>
      </c>
      <c r="J1196" s="57">
        <v>22.3</v>
      </c>
      <c r="K1196" s="57">
        <v>22.1</v>
      </c>
      <c r="L1196" s="57">
        <v>22.3</v>
      </c>
      <c r="M1196" s="57">
        <v>22.1</v>
      </c>
      <c r="N1196" s="57">
        <v>22.15</v>
      </c>
      <c r="O1196" s="63">
        <v>-6.7264573991031298E-3</v>
      </c>
      <c r="P1196" s="57">
        <v>486</v>
      </c>
      <c r="Q1196" s="57">
        <v>1158</v>
      </c>
      <c r="R1196" s="57">
        <v>709.85</v>
      </c>
      <c r="S1196" s="57">
        <v>21.83</v>
      </c>
      <c r="T1196" s="57">
        <v>22.1525</v>
      </c>
      <c r="U1196" s="57">
        <v>22.142499999999998</v>
      </c>
      <c r="V1196" s="57">
        <v>21.92</v>
      </c>
      <c r="W1196" s="57">
        <v>22.15</v>
      </c>
      <c r="X1196" s="57">
        <v>22.146699999999999</v>
      </c>
      <c r="Y1196" s="57">
        <v>21.98</v>
      </c>
      <c r="Z1196" s="57">
        <v>22.147500000000001</v>
      </c>
      <c r="AA1196" s="57">
        <v>22.136700000000001</v>
      </c>
      <c r="AB1196" s="57">
        <v>25.75</v>
      </c>
      <c r="AC1196" s="57">
        <v>14.15</v>
      </c>
      <c r="AD1196" s="57">
        <v>22.8</v>
      </c>
      <c r="AE1196" s="57">
        <v>21.55</v>
      </c>
      <c r="AF1196" s="64">
        <v>52.877899999999997</v>
      </c>
      <c r="AG1196" s="64">
        <v>33.802599999999998</v>
      </c>
      <c r="AH1196" s="64">
        <v>60.251899999999999</v>
      </c>
      <c r="AI1196" s="64">
        <v>42.619</v>
      </c>
      <c r="AJ1196" s="61">
        <v>0.4513888888888889</v>
      </c>
      <c r="AK1196" s="216">
        <v>500</v>
      </c>
      <c r="AL1196" s="62">
        <v>949.43497219452195</v>
      </c>
      <c r="AM1196" s="24" t="s">
        <v>8148</v>
      </c>
      <c r="AN1196" s="216" t="s">
        <v>6009</v>
      </c>
      <c r="AO1196" s="216" t="s">
        <v>5961</v>
      </c>
      <c r="AP1196" s="216" t="s">
        <v>6908</v>
      </c>
      <c r="AQ1196" s="216" t="s">
        <v>6900</v>
      </c>
      <c r="AR1196" s="216" t="s">
        <v>6886</v>
      </c>
      <c r="AS1196" s="24" t="s">
        <v>6887</v>
      </c>
      <c r="AT1196" s="24" t="s">
        <v>6452</v>
      </c>
      <c r="AU1196" s="24" t="s">
        <v>6016</v>
      </c>
      <c r="AV1196" s="24" t="s">
        <v>6492</v>
      </c>
      <c r="AW1196" s="24" t="s">
        <v>6033</v>
      </c>
      <c r="AX1196" s="24" t="s">
        <v>5979</v>
      </c>
      <c r="AY1196" s="24" t="s">
        <v>7079</v>
      </c>
      <c r="AZ1196" s="216" t="s">
        <v>7251</v>
      </c>
      <c r="BA1196" s="216" t="s">
        <v>8016</v>
      </c>
      <c r="BB1196" s="57" t="s">
        <v>7803</v>
      </c>
      <c r="BC1196" s="202"/>
      <c r="BD1196" s="24"/>
      <c r="BE1196" s="151"/>
      <c r="BG1196" s="151"/>
      <c r="BI1196" s="151"/>
      <c r="BL1196" s="152"/>
    </row>
    <row r="1197" spans="1:64" s="169" customFormat="1">
      <c r="A1197" s="24">
        <v>5520</v>
      </c>
      <c r="B1197" s="24" t="s">
        <v>1163</v>
      </c>
      <c r="C1197" s="57">
        <v>50</v>
      </c>
      <c r="D1197" s="57">
        <v>50</v>
      </c>
      <c r="E1197" s="57">
        <v>50</v>
      </c>
      <c r="F1197" s="57">
        <v>50</v>
      </c>
      <c r="G1197" s="57">
        <v>50</v>
      </c>
      <c r="H1197" s="57">
        <v>50</v>
      </c>
      <c r="I1197" s="57">
        <v>49.5</v>
      </c>
      <c r="J1197" s="57">
        <v>49.5</v>
      </c>
      <c r="K1197" s="57">
        <v>50</v>
      </c>
      <c r="L1197" s="57">
        <v>50</v>
      </c>
      <c r="M1197" s="57">
        <v>49.3</v>
      </c>
      <c r="N1197" s="57">
        <v>49.3</v>
      </c>
      <c r="O1197" s="63">
        <v>-4.0404040404040404E-3</v>
      </c>
      <c r="P1197" s="57">
        <v>3</v>
      </c>
      <c r="Q1197" s="57">
        <v>3</v>
      </c>
      <c r="R1197" s="57">
        <v>2.35</v>
      </c>
      <c r="S1197" s="57">
        <v>48.9</v>
      </c>
      <c r="T1197" s="57">
        <v>49.625</v>
      </c>
      <c r="U1197" s="57">
        <v>50.3125</v>
      </c>
      <c r="V1197" s="57">
        <v>49</v>
      </c>
      <c r="W1197" s="57">
        <v>49.575000000000003</v>
      </c>
      <c r="X1197" s="57">
        <v>50.294199999999996</v>
      </c>
      <c r="Y1197" s="57">
        <v>49.16</v>
      </c>
      <c r="Z1197" s="57">
        <v>49.555</v>
      </c>
      <c r="AA1197" s="57">
        <v>50.269199999999998</v>
      </c>
      <c r="AB1197" s="57">
        <v>56.5</v>
      </c>
      <c r="AC1197" s="57">
        <v>42.3</v>
      </c>
      <c r="AD1197" s="57">
        <v>50.5</v>
      </c>
      <c r="AE1197" s="57">
        <v>48.5</v>
      </c>
      <c r="AF1197" s="64">
        <v>46.171399999999998</v>
      </c>
      <c r="AG1197" s="64">
        <v>27.390999999999998</v>
      </c>
      <c r="AH1197" s="64">
        <v>48.558700000000002</v>
      </c>
      <c r="AI1197" s="64">
        <v>34.446899999999999</v>
      </c>
      <c r="AJ1197" s="61">
        <v>0.4513888888888889</v>
      </c>
      <c r="AK1197" s="216">
        <v>50</v>
      </c>
      <c r="AL1197" s="62">
        <v>11.364377784448642</v>
      </c>
      <c r="AM1197" s="24" t="s">
        <v>8149</v>
      </c>
      <c r="AN1197" s="216" t="s">
        <v>6009</v>
      </c>
      <c r="AO1197" s="216" t="s">
        <v>5971</v>
      </c>
      <c r="AP1197" s="216" t="s">
        <v>6884</v>
      </c>
      <c r="AQ1197" s="216" t="s">
        <v>6885</v>
      </c>
      <c r="AR1197" s="216" t="s">
        <v>6886</v>
      </c>
      <c r="AS1197" s="24" t="s">
        <v>6927</v>
      </c>
      <c r="AT1197" s="24" t="s">
        <v>6577</v>
      </c>
      <c r="AU1197" s="24" t="s">
        <v>6518</v>
      </c>
      <c r="AV1197" s="24" t="s">
        <v>6518</v>
      </c>
      <c r="AW1197" s="24" t="s">
        <v>5979</v>
      </c>
      <c r="AX1197" s="24" t="s">
        <v>5979</v>
      </c>
      <c r="AY1197" s="24" t="s">
        <v>7044</v>
      </c>
      <c r="AZ1197" s="216" t="s">
        <v>6958</v>
      </c>
      <c r="BA1197" s="216" t="s">
        <v>6893</v>
      </c>
      <c r="BB1197" s="57" t="s">
        <v>5474</v>
      </c>
      <c r="BC1197" s="202"/>
      <c r="BD1197" s="24"/>
      <c r="BE1197" s="151"/>
      <c r="BG1197" s="151"/>
      <c r="BI1197" s="151"/>
      <c r="BL1197" s="152"/>
    </row>
    <row r="1198" spans="1:64" s="169" customFormat="1">
      <c r="A1198" s="24">
        <v>5521</v>
      </c>
      <c r="B1198" s="24" t="s">
        <v>1164</v>
      </c>
      <c r="C1198" s="57">
        <v>9.61</v>
      </c>
      <c r="D1198" s="57">
        <v>9.7899999999999991</v>
      </c>
      <c r="E1198" s="57">
        <v>9.61</v>
      </c>
      <c r="F1198" s="57">
        <v>9.77</v>
      </c>
      <c r="G1198" s="57">
        <v>9.8000000000000007</v>
      </c>
      <c r="H1198" s="57">
        <v>9.99</v>
      </c>
      <c r="I1198" s="57">
        <v>9.77</v>
      </c>
      <c r="J1198" s="57">
        <v>9.94</v>
      </c>
      <c r="K1198" s="57">
        <v>10</v>
      </c>
      <c r="L1198" s="57">
        <v>10</v>
      </c>
      <c r="M1198" s="57">
        <v>9.94</v>
      </c>
      <c r="N1198" s="57">
        <v>9.9499999999999993</v>
      </c>
      <c r="O1198" s="63">
        <v>1.00603621730382E-3</v>
      </c>
      <c r="P1198" s="57">
        <v>358</v>
      </c>
      <c r="Q1198" s="57">
        <v>1797</v>
      </c>
      <c r="R1198" s="57">
        <v>1100.2</v>
      </c>
      <c r="S1198" s="57">
        <v>9.6999999999999993</v>
      </c>
      <c r="T1198" s="57">
        <v>9.7870000000000008</v>
      </c>
      <c r="U1198" s="57">
        <v>9.8510000000000009</v>
      </c>
      <c r="V1198" s="57">
        <v>9.74</v>
      </c>
      <c r="W1198" s="57">
        <v>9.7899999999999991</v>
      </c>
      <c r="X1198" s="57">
        <v>9.8503000000000007</v>
      </c>
      <c r="Y1198" s="57">
        <v>9.7759999999999998</v>
      </c>
      <c r="Z1198" s="57">
        <v>9.8010000000000002</v>
      </c>
      <c r="AA1198" s="57">
        <v>9.8486999999999991</v>
      </c>
      <c r="AB1198" s="57">
        <v>13.3</v>
      </c>
      <c r="AC1198" s="57">
        <v>8.73</v>
      </c>
      <c r="AD1198" s="57">
        <v>10.1</v>
      </c>
      <c r="AE1198" s="57">
        <v>9.51</v>
      </c>
      <c r="AF1198" s="64">
        <v>45.566099999999999</v>
      </c>
      <c r="AG1198" s="64">
        <v>37.8645</v>
      </c>
      <c r="AH1198" s="64">
        <v>55.236199999999997</v>
      </c>
      <c r="AI1198" s="64">
        <v>43.655099999999997</v>
      </c>
      <c r="AJ1198" s="61">
        <v>0.4513888888888889</v>
      </c>
      <c r="AK1198" s="216">
        <v>400</v>
      </c>
      <c r="AL1198" s="62">
        <v>723.19845658543466</v>
      </c>
      <c r="AM1198" s="24" t="s">
        <v>8150</v>
      </c>
      <c r="AN1198" s="216" t="s">
        <v>6009</v>
      </c>
      <c r="AO1198" s="216" t="s">
        <v>5961</v>
      </c>
      <c r="AP1198" s="216" t="s">
        <v>6908</v>
      </c>
      <c r="AQ1198" s="216" t="s">
        <v>6900</v>
      </c>
      <c r="AR1198" s="216" t="s">
        <v>6886</v>
      </c>
      <c r="AS1198" s="24" t="s">
        <v>6927</v>
      </c>
      <c r="AT1198" s="24" t="s">
        <v>6055</v>
      </c>
      <c r="AU1198" s="24" t="s">
        <v>6016</v>
      </c>
      <c r="AV1198" s="24" t="s">
        <v>6017</v>
      </c>
      <c r="AW1198" s="24" t="s">
        <v>5979</v>
      </c>
      <c r="AX1198" s="24" t="s">
        <v>5990</v>
      </c>
      <c r="AY1198" s="24" t="s">
        <v>7166</v>
      </c>
      <c r="AZ1198" s="216" t="s">
        <v>7494</v>
      </c>
      <c r="BA1198" s="216" t="s">
        <v>6930</v>
      </c>
      <c r="BB1198" s="57" t="s">
        <v>5474</v>
      </c>
      <c r="BC1198" s="202"/>
      <c r="BD1198" s="24"/>
      <c r="BE1198" s="151"/>
      <c r="BG1198" s="151"/>
      <c r="BI1198" s="151"/>
      <c r="BL1198" s="152"/>
    </row>
    <row r="1199" spans="1:64" s="169" customFormat="1">
      <c r="A1199" s="24">
        <v>5522</v>
      </c>
      <c r="B1199" s="24" t="s">
        <v>1165</v>
      </c>
      <c r="C1199" s="57">
        <v>61.2</v>
      </c>
      <c r="D1199" s="57">
        <v>63.5</v>
      </c>
      <c r="E1199" s="57">
        <v>59.6</v>
      </c>
      <c r="F1199" s="57">
        <v>62.1</v>
      </c>
      <c r="G1199" s="57">
        <v>61.8</v>
      </c>
      <c r="H1199" s="57">
        <v>62</v>
      </c>
      <c r="I1199" s="57">
        <v>60</v>
      </c>
      <c r="J1199" s="57">
        <v>61</v>
      </c>
      <c r="K1199" s="57">
        <v>61.2</v>
      </c>
      <c r="L1199" s="57">
        <v>62.5</v>
      </c>
      <c r="M1199" s="57">
        <v>61.1</v>
      </c>
      <c r="N1199" s="57">
        <v>61.5</v>
      </c>
      <c r="O1199" s="63">
        <v>8.1967213114754103E-3</v>
      </c>
      <c r="P1199" s="57">
        <v>438</v>
      </c>
      <c r="Q1199" s="57">
        <v>1039</v>
      </c>
      <c r="R1199" s="57">
        <v>783.2</v>
      </c>
      <c r="S1199" s="57">
        <v>59.1</v>
      </c>
      <c r="T1199" s="57">
        <v>57.045000000000002</v>
      </c>
      <c r="U1199" s="57">
        <v>55.524999999999999</v>
      </c>
      <c r="V1199" s="57">
        <v>59.72</v>
      </c>
      <c r="W1199" s="57">
        <v>57.255000000000003</v>
      </c>
      <c r="X1199" s="57">
        <v>55.6267</v>
      </c>
      <c r="Y1199" s="57">
        <v>60.52</v>
      </c>
      <c r="Z1199" s="57">
        <v>57.48</v>
      </c>
      <c r="AA1199" s="57">
        <v>55.726700000000001</v>
      </c>
      <c r="AB1199" s="57">
        <v>63.5</v>
      </c>
      <c r="AC1199" s="57">
        <v>43.7</v>
      </c>
      <c r="AD1199" s="57">
        <v>63.5</v>
      </c>
      <c r="AE1199" s="57">
        <v>54.9</v>
      </c>
      <c r="AF1199" s="64">
        <v>80.486199999999997</v>
      </c>
      <c r="AG1199" s="64">
        <v>82.897000000000006</v>
      </c>
      <c r="AH1199" s="64">
        <v>78.332800000000006</v>
      </c>
      <c r="AI1199" s="64">
        <v>81.375600000000006</v>
      </c>
      <c r="AJ1199" s="61">
        <v>0.4513888888888889</v>
      </c>
      <c r="AK1199" s="216">
        <v>450</v>
      </c>
      <c r="AL1199" s="62">
        <v>872.23783693671703</v>
      </c>
      <c r="AM1199" s="24" t="s">
        <v>8151</v>
      </c>
      <c r="AN1199" s="216" t="s">
        <v>5967</v>
      </c>
      <c r="AO1199" s="216" t="s">
        <v>5989</v>
      </c>
      <c r="AP1199" s="216" t="s">
        <v>6908</v>
      </c>
      <c r="AQ1199" s="216" t="s">
        <v>6900</v>
      </c>
      <c r="AR1199" s="216" t="s">
        <v>6886</v>
      </c>
      <c r="AS1199" s="24" t="s">
        <v>8152</v>
      </c>
      <c r="AT1199" s="24" t="s">
        <v>6022</v>
      </c>
      <c r="AU1199" s="24" t="s">
        <v>5984</v>
      </c>
      <c r="AV1199" s="24" t="s">
        <v>6499</v>
      </c>
      <c r="AW1199" s="24" t="s">
        <v>5996</v>
      </c>
      <c r="AX1199" s="24" t="s">
        <v>5965</v>
      </c>
      <c r="AY1199" s="24" t="s">
        <v>7337</v>
      </c>
      <c r="AZ1199" s="216" t="s">
        <v>7561</v>
      </c>
      <c r="BA1199" s="216" t="s">
        <v>7105</v>
      </c>
      <c r="BB1199" s="57" t="s">
        <v>5474</v>
      </c>
      <c r="BC1199" s="202"/>
      <c r="BD1199" s="24"/>
      <c r="BE1199" s="151"/>
      <c r="BG1199" s="151"/>
      <c r="BI1199" s="151"/>
      <c r="BL1199" s="152"/>
    </row>
    <row r="1200" spans="1:64" s="169" customFormat="1">
      <c r="A1200" s="24">
        <v>5523</v>
      </c>
      <c r="B1200" s="24" t="s">
        <v>1166</v>
      </c>
      <c r="C1200" s="57">
        <v>29.15</v>
      </c>
      <c r="D1200" s="57">
        <v>29.2</v>
      </c>
      <c r="E1200" s="57">
        <v>29</v>
      </c>
      <c r="F1200" s="57">
        <v>29</v>
      </c>
      <c r="G1200" s="57">
        <v>29.05</v>
      </c>
      <c r="H1200" s="57">
        <v>29.05</v>
      </c>
      <c r="I1200" s="57">
        <v>27.9</v>
      </c>
      <c r="J1200" s="57">
        <v>28.1</v>
      </c>
      <c r="K1200" s="57">
        <v>28.3</v>
      </c>
      <c r="L1200" s="57">
        <v>28.65</v>
      </c>
      <c r="M1200" s="57">
        <v>28.2</v>
      </c>
      <c r="N1200" s="57">
        <v>28.6</v>
      </c>
      <c r="O1200" s="63">
        <v>1.7793594306049799E-2</v>
      </c>
      <c r="P1200" s="57">
        <v>39</v>
      </c>
      <c r="Q1200" s="57">
        <v>86</v>
      </c>
      <c r="R1200" s="57">
        <v>314.95</v>
      </c>
      <c r="S1200" s="57">
        <v>28.98</v>
      </c>
      <c r="T1200" s="57">
        <v>30.31</v>
      </c>
      <c r="U1200" s="57">
        <v>29.910799999999998</v>
      </c>
      <c r="V1200" s="57">
        <v>28.8</v>
      </c>
      <c r="W1200" s="57">
        <v>30.114999999999998</v>
      </c>
      <c r="X1200" s="57">
        <v>29.885000000000002</v>
      </c>
      <c r="Y1200" s="57">
        <v>28.71</v>
      </c>
      <c r="Z1200" s="57">
        <v>29.965</v>
      </c>
      <c r="AA1200" s="57">
        <v>29.866700000000002</v>
      </c>
      <c r="AB1200" s="57">
        <v>36.75</v>
      </c>
      <c r="AC1200" s="57">
        <v>12.85</v>
      </c>
      <c r="AD1200" s="57">
        <v>36.75</v>
      </c>
      <c r="AE1200" s="57">
        <v>27.9</v>
      </c>
      <c r="AF1200" s="64">
        <v>15.009600000000001</v>
      </c>
      <c r="AG1200" s="64">
        <v>15.9031</v>
      </c>
      <c r="AH1200" s="64">
        <v>19.339700000000001</v>
      </c>
      <c r="AI1200" s="64">
        <v>17.0487</v>
      </c>
      <c r="AJ1200" s="61">
        <v>0.4513888888888889</v>
      </c>
      <c r="AK1200" s="216">
        <v>50</v>
      </c>
      <c r="AL1200" s="62">
        <v>147.73691119783234</v>
      </c>
      <c r="AM1200" s="24" t="s">
        <v>6038</v>
      </c>
      <c r="AN1200" s="216" t="s">
        <v>6337</v>
      </c>
      <c r="AO1200" s="216" t="s">
        <v>6047</v>
      </c>
      <c r="AP1200" s="216" t="s">
        <v>6884</v>
      </c>
      <c r="AQ1200" s="216" t="s">
        <v>6885</v>
      </c>
      <c r="AR1200" s="216" t="s">
        <v>6916</v>
      </c>
      <c r="AS1200" s="24" t="s">
        <v>6965</v>
      </c>
      <c r="AT1200" s="24" t="s">
        <v>6130</v>
      </c>
      <c r="AU1200" s="24" t="s">
        <v>6209</v>
      </c>
      <c r="AV1200" s="24" t="s">
        <v>6016</v>
      </c>
      <c r="AW1200" s="24" t="s">
        <v>5965</v>
      </c>
      <c r="AX1200" s="24" t="s">
        <v>5990</v>
      </c>
      <c r="AY1200" s="24" t="s">
        <v>7233</v>
      </c>
      <c r="AZ1200" s="216" t="s">
        <v>7085</v>
      </c>
      <c r="BA1200" s="216" t="s">
        <v>6914</v>
      </c>
      <c r="BB1200" s="57" t="s">
        <v>5474</v>
      </c>
      <c r="BC1200" s="202"/>
      <c r="BD1200" s="24"/>
      <c r="BE1200" s="151"/>
      <c r="BG1200" s="151"/>
      <c r="BI1200" s="151"/>
      <c r="BL1200" s="152"/>
    </row>
    <row r="1201" spans="1:64" s="169" customFormat="1">
      <c r="A1201" s="24">
        <v>5525</v>
      </c>
      <c r="B1201" s="24" t="s">
        <v>1167</v>
      </c>
      <c r="C1201" s="57">
        <v>24.75</v>
      </c>
      <c r="D1201" s="57">
        <v>24.8</v>
      </c>
      <c r="E1201" s="57">
        <v>24.75</v>
      </c>
      <c r="F1201" s="57">
        <v>24.8</v>
      </c>
      <c r="G1201" s="57">
        <v>24.8</v>
      </c>
      <c r="H1201" s="57">
        <v>24.9</v>
      </c>
      <c r="I1201" s="57">
        <v>24.65</v>
      </c>
      <c r="J1201" s="57">
        <v>24.8</v>
      </c>
      <c r="K1201" s="57">
        <v>24.85</v>
      </c>
      <c r="L1201" s="57">
        <v>24.9</v>
      </c>
      <c r="M1201" s="57">
        <v>24.7</v>
      </c>
      <c r="N1201" s="57">
        <v>24.85</v>
      </c>
      <c r="O1201" s="63">
        <v>2.0161290322580601E-3</v>
      </c>
      <c r="P1201" s="57">
        <v>63</v>
      </c>
      <c r="Q1201" s="57">
        <v>75</v>
      </c>
      <c r="R1201" s="57">
        <v>68.400000000000006</v>
      </c>
      <c r="S1201" s="57">
        <v>24.76</v>
      </c>
      <c r="T1201" s="57">
        <v>24.892499999999998</v>
      </c>
      <c r="U1201" s="57">
        <v>24.8992</v>
      </c>
      <c r="V1201" s="57">
        <v>24.78</v>
      </c>
      <c r="W1201" s="57">
        <v>24.8825</v>
      </c>
      <c r="X1201" s="57">
        <v>24.901700000000002</v>
      </c>
      <c r="Y1201" s="57">
        <v>24.78</v>
      </c>
      <c r="Z1201" s="57">
        <v>24.877500000000001</v>
      </c>
      <c r="AA1201" s="57">
        <v>24.906700000000001</v>
      </c>
      <c r="AB1201" s="57">
        <v>27</v>
      </c>
      <c r="AC1201" s="57">
        <v>20.5</v>
      </c>
      <c r="AD1201" s="57">
        <v>25.1</v>
      </c>
      <c r="AE1201" s="57">
        <v>24.3</v>
      </c>
      <c r="AF1201" s="64">
        <v>63.091799999999999</v>
      </c>
      <c r="AG1201" s="64">
        <v>54.551099999999998</v>
      </c>
      <c r="AH1201" s="64">
        <v>68.2517</v>
      </c>
      <c r="AI1201" s="64">
        <v>59.117899999999999</v>
      </c>
      <c r="AJ1201" s="61">
        <v>0.4513888888888889</v>
      </c>
      <c r="AK1201" s="216">
        <v>100</v>
      </c>
      <c r="AL1201" s="62">
        <v>140.5453461108323</v>
      </c>
      <c r="AM1201" s="24" t="s">
        <v>8153</v>
      </c>
      <c r="AN1201" s="216" t="s">
        <v>6009</v>
      </c>
      <c r="AO1201" s="216" t="s">
        <v>5961</v>
      </c>
      <c r="AP1201" s="216" t="s">
        <v>6884</v>
      </c>
      <c r="AQ1201" s="216" t="s">
        <v>6885</v>
      </c>
      <c r="AR1201" s="216" t="s">
        <v>6886</v>
      </c>
      <c r="AS1201" s="24" t="s">
        <v>6927</v>
      </c>
      <c r="AT1201" s="24" t="s">
        <v>6493</v>
      </c>
      <c r="AU1201" s="24" t="s">
        <v>6121</v>
      </c>
      <c r="AV1201" s="24" t="s">
        <v>6511</v>
      </c>
      <c r="AW1201" s="24" t="s">
        <v>5990</v>
      </c>
      <c r="AX1201" s="24" t="s">
        <v>6033</v>
      </c>
      <c r="AY1201" s="24" t="s">
        <v>6935</v>
      </c>
      <c r="AZ1201" s="216" t="s">
        <v>7190</v>
      </c>
      <c r="BA1201" s="216" t="s">
        <v>7171</v>
      </c>
      <c r="BB1201" s="57" t="s">
        <v>6944</v>
      </c>
      <c r="BC1201" s="202"/>
      <c r="BD1201" s="24"/>
      <c r="BE1201" s="151"/>
      <c r="BG1201" s="151"/>
      <c r="BI1201" s="151"/>
      <c r="BL1201" s="152"/>
    </row>
    <row r="1202" spans="1:64" s="169" customFormat="1">
      <c r="A1202" s="24">
        <v>5529</v>
      </c>
      <c r="B1202" s="24" t="s">
        <v>1168</v>
      </c>
      <c r="C1202" s="57">
        <v>17.05</v>
      </c>
      <c r="D1202" s="57">
        <v>17.05</v>
      </c>
      <c r="E1202" s="57">
        <v>16.649999999999999</v>
      </c>
      <c r="F1202" s="57">
        <v>16.850000000000001</v>
      </c>
      <c r="G1202" s="57">
        <v>16.55</v>
      </c>
      <c r="H1202" s="57">
        <v>16.8</v>
      </c>
      <c r="I1202" s="57">
        <v>16.5</v>
      </c>
      <c r="J1202" s="57">
        <v>16.7</v>
      </c>
      <c r="K1202" s="57">
        <v>17</v>
      </c>
      <c r="L1202" s="57">
        <v>17</v>
      </c>
      <c r="M1202" s="57">
        <v>16.2</v>
      </c>
      <c r="N1202" s="57">
        <v>16.55</v>
      </c>
      <c r="O1202" s="63">
        <v>-8.9820359281437105E-3</v>
      </c>
      <c r="P1202" s="57">
        <v>94</v>
      </c>
      <c r="Q1202" s="57">
        <v>176</v>
      </c>
      <c r="R1202" s="57">
        <v>211.05</v>
      </c>
      <c r="S1202" s="57">
        <v>16.86</v>
      </c>
      <c r="T1202" s="57">
        <v>17.824999999999999</v>
      </c>
      <c r="U1202" s="57">
        <v>18.357500000000002</v>
      </c>
      <c r="V1202" s="57">
        <v>16.850000000000001</v>
      </c>
      <c r="W1202" s="57">
        <v>17.73</v>
      </c>
      <c r="X1202" s="57">
        <v>18.313300000000002</v>
      </c>
      <c r="Y1202" s="57">
        <v>16.760000000000002</v>
      </c>
      <c r="Z1202" s="57">
        <v>17.647500000000001</v>
      </c>
      <c r="AA1202" s="57">
        <v>18.27</v>
      </c>
      <c r="AB1202" s="57">
        <v>22.4</v>
      </c>
      <c r="AC1202" s="57">
        <v>5.95</v>
      </c>
      <c r="AD1202" s="57">
        <v>19.25</v>
      </c>
      <c r="AE1202" s="57">
        <v>16</v>
      </c>
      <c r="AF1202" s="64">
        <v>31.599299999999999</v>
      </c>
      <c r="AG1202" s="64">
        <v>26.244800000000001</v>
      </c>
      <c r="AH1202" s="64">
        <v>30.976099999999999</v>
      </c>
      <c r="AI1202" s="64">
        <v>27.821899999999999</v>
      </c>
      <c r="AJ1202" s="61">
        <v>0.4513888888888889</v>
      </c>
      <c r="AK1202" s="216">
        <v>100</v>
      </c>
      <c r="AL1202" s="62">
        <v>209.70257991140056</v>
      </c>
      <c r="AM1202" s="24" t="s">
        <v>8154</v>
      </c>
      <c r="AN1202" s="216" t="s">
        <v>6020</v>
      </c>
      <c r="AO1202" s="216" t="s">
        <v>5971</v>
      </c>
      <c r="AP1202" s="216" t="s">
        <v>6884</v>
      </c>
      <c r="AQ1202" s="216" t="s">
        <v>6885</v>
      </c>
      <c r="AR1202" s="216" t="s">
        <v>6916</v>
      </c>
      <c r="AS1202" s="24" t="s">
        <v>6968</v>
      </c>
      <c r="AT1202" s="24" t="s">
        <v>6017</v>
      </c>
      <c r="AU1202" s="24" t="s">
        <v>6016</v>
      </c>
      <c r="AV1202" s="24" t="s">
        <v>6209</v>
      </c>
      <c r="AW1202" s="24" t="s">
        <v>5979</v>
      </c>
      <c r="AX1202" s="24" t="s">
        <v>5986</v>
      </c>
      <c r="AY1202" s="24" t="s">
        <v>7916</v>
      </c>
      <c r="AZ1202" s="216" t="s">
        <v>7054</v>
      </c>
      <c r="BA1202" s="216" t="s">
        <v>7083</v>
      </c>
      <c r="BB1202" s="57" t="s">
        <v>5474</v>
      </c>
      <c r="BC1202" s="202"/>
      <c r="BD1202" s="24"/>
      <c r="BE1202" s="151"/>
      <c r="BG1202" s="151"/>
      <c r="BI1202" s="151"/>
      <c r="BL1202" s="152"/>
    </row>
    <row r="1203" spans="1:64" s="169" customFormat="1">
      <c r="A1203" s="24">
        <v>5530</v>
      </c>
      <c r="B1203" s="24" t="s">
        <v>1169</v>
      </c>
      <c r="C1203" s="57">
        <v>47.15</v>
      </c>
      <c r="D1203" s="57">
        <v>47.45</v>
      </c>
      <c r="E1203" s="57">
        <v>47</v>
      </c>
      <c r="F1203" s="57">
        <v>47.3</v>
      </c>
      <c r="G1203" s="57">
        <v>47.4</v>
      </c>
      <c r="H1203" s="57">
        <v>47.45</v>
      </c>
      <c r="I1203" s="57">
        <v>47.1</v>
      </c>
      <c r="J1203" s="57">
        <v>47.3</v>
      </c>
      <c r="K1203" s="57">
        <v>47.5</v>
      </c>
      <c r="L1203" s="57">
        <v>47.6</v>
      </c>
      <c r="M1203" s="57">
        <v>47.35</v>
      </c>
      <c r="N1203" s="57">
        <v>47.55</v>
      </c>
      <c r="O1203" s="63">
        <v>5.2854122621564404E-3</v>
      </c>
      <c r="P1203" s="57">
        <v>151</v>
      </c>
      <c r="Q1203" s="57">
        <v>385</v>
      </c>
      <c r="R1203" s="57">
        <v>278.45</v>
      </c>
      <c r="S1203" s="57">
        <v>47.22</v>
      </c>
      <c r="T1203" s="57">
        <v>48.045000000000002</v>
      </c>
      <c r="U1203" s="57">
        <v>49.71</v>
      </c>
      <c r="V1203" s="57">
        <v>47.19</v>
      </c>
      <c r="W1203" s="57">
        <v>47.965000000000003</v>
      </c>
      <c r="X1203" s="57">
        <v>49.515000000000001</v>
      </c>
      <c r="Y1203" s="57">
        <v>47.23</v>
      </c>
      <c r="Z1203" s="57">
        <v>47.922499999999999</v>
      </c>
      <c r="AA1203" s="57">
        <v>49.412500000000001</v>
      </c>
      <c r="AB1203" s="57">
        <v>65.2</v>
      </c>
      <c r="AC1203" s="57">
        <v>46.6</v>
      </c>
      <c r="AD1203" s="57">
        <v>48.8</v>
      </c>
      <c r="AE1203" s="57">
        <v>46.9</v>
      </c>
      <c r="AF1203" s="64">
        <v>17.2773</v>
      </c>
      <c r="AG1203" s="64">
        <v>13.040800000000001</v>
      </c>
      <c r="AH1203" s="64">
        <v>26.994399999999999</v>
      </c>
      <c r="AI1203" s="64">
        <v>17.692</v>
      </c>
      <c r="AJ1203" s="61">
        <v>0.4513888888888889</v>
      </c>
      <c r="AK1203" s="216">
        <v>200</v>
      </c>
      <c r="AL1203" s="62">
        <v>311.63703524832135</v>
      </c>
      <c r="AM1203" s="24" t="s">
        <v>8155</v>
      </c>
      <c r="AN1203" s="216" t="s">
        <v>6009</v>
      </c>
      <c r="AO1203" s="216" t="s">
        <v>6007</v>
      </c>
      <c r="AP1203" s="216" t="s">
        <v>6884</v>
      </c>
      <c r="AQ1203" s="216" t="s">
        <v>6885</v>
      </c>
      <c r="AR1203" s="216" t="s">
        <v>6886</v>
      </c>
      <c r="AS1203" s="24" t="s">
        <v>6951</v>
      </c>
      <c r="AT1203" s="24" t="s">
        <v>6218</v>
      </c>
      <c r="AU1203" s="24" t="s">
        <v>6277</v>
      </c>
      <c r="AV1203" s="24" t="s">
        <v>6452</v>
      </c>
      <c r="AW1203" s="24" t="s">
        <v>5990</v>
      </c>
      <c r="AX1203" s="24" t="s">
        <v>5976</v>
      </c>
      <c r="AY1203" s="24" t="s">
        <v>7966</v>
      </c>
      <c r="AZ1203" s="216" t="s">
        <v>7005</v>
      </c>
      <c r="BA1203" s="216" t="s">
        <v>7205</v>
      </c>
      <c r="BB1203" s="57" t="s">
        <v>5474</v>
      </c>
      <c r="BC1203" s="202"/>
      <c r="BD1203" s="24"/>
      <c r="BE1203" s="151"/>
      <c r="BG1203" s="151"/>
      <c r="BI1203" s="151"/>
      <c r="BL1203" s="152"/>
    </row>
    <row r="1204" spans="1:64" s="169" customFormat="1">
      <c r="A1204" s="24">
        <v>5531</v>
      </c>
      <c r="B1204" s="24" t="s">
        <v>1170</v>
      </c>
      <c r="C1204" s="57">
        <v>11.35</v>
      </c>
      <c r="D1204" s="57">
        <v>12.1</v>
      </c>
      <c r="E1204" s="57">
        <v>11.35</v>
      </c>
      <c r="F1204" s="57">
        <v>11.85</v>
      </c>
      <c r="G1204" s="57">
        <v>12</v>
      </c>
      <c r="H1204" s="57">
        <v>12.5</v>
      </c>
      <c r="I1204" s="57">
        <v>11.9</v>
      </c>
      <c r="J1204" s="57">
        <v>12.45</v>
      </c>
      <c r="K1204" s="57">
        <v>12.45</v>
      </c>
      <c r="L1204" s="57">
        <v>12.65</v>
      </c>
      <c r="M1204" s="57">
        <v>12</v>
      </c>
      <c r="N1204" s="57">
        <v>12.05</v>
      </c>
      <c r="O1204" s="63">
        <v>-3.2128514056224897E-2</v>
      </c>
      <c r="P1204" s="57">
        <v>1470</v>
      </c>
      <c r="Q1204" s="57">
        <v>3769</v>
      </c>
      <c r="R1204" s="57">
        <v>1147.8499999999999</v>
      </c>
      <c r="S1204" s="57">
        <v>11.44</v>
      </c>
      <c r="T1204" s="57">
        <v>11.71</v>
      </c>
      <c r="U1204" s="57">
        <v>11.97</v>
      </c>
      <c r="V1204" s="57">
        <v>11.65</v>
      </c>
      <c r="W1204" s="57">
        <v>11.74</v>
      </c>
      <c r="X1204" s="57">
        <v>11.976699999999999</v>
      </c>
      <c r="Y1204" s="57">
        <v>11.75</v>
      </c>
      <c r="Z1204" s="57">
        <v>11.76</v>
      </c>
      <c r="AA1204" s="57">
        <v>11.9758</v>
      </c>
      <c r="AB1204" s="57">
        <v>20.100000000000001</v>
      </c>
      <c r="AC1204" s="57">
        <v>10</v>
      </c>
      <c r="AD1204" s="57">
        <v>12.65</v>
      </c>
      <c r="AE1204" s="57">
        <v>11.1</v>
      </c>
      <c r="AF1204" s="64">
        <v>54.243000000000002</v>
      </c>
      <c r="AG1204" s="64">
        <v>36.307699999999997</v>
      </c>
      <c r="AH1204" s="64">
        <v>56.592100000000002</v>
      </c>
      <c r="AI1204" s="64">
        <v>43.069200000000002</v>
      </c>
      <c r="AJ1204" s="61">
        <v>0.4513888888888889</v>
      </c>
      <c r="AK1204" s="216">
        <v>1500</v>
      </c>
      <c r="AL1204" s="62">
        <v>2853.5521285468772</v>
      </c>
      <c r="AM1204" s="24" t="s">
        <v>6262</v>
      </c>
      <c r="AN1204" s="216" t="s">
        <v>6009</v>
      </c>
      <c r="AO1204" s="216" t="s">
        <v>5961</v>
      </c>
      <c r="AP1204" s="216" t="s">
        <v>6908</v>
      </c>
      <c r="AQ1204" s="216" t="s">
        <v>6900</v>
      </c>
      <c r="AR1204" s="216" t="s">
        <v>6886</v>
      </c>
      <c r="AS1204" s="24" t="s">
        <v>7034</v>
      </c>
      <c r="AT1204" s="24" t="s">
        <v>6013</v>
      </c>
      <c r="AU1204" s="24" t="s">
        <v>5982</v>
      </c>
      <c r="AV1204" s="24" t="s">
        <v>5962</v>
      </c>
      <c r="AW1204" s="24" t="s">
        <v>5991</v>
      </c>
      <c r="AX1204" s="24" t="s">
        <v>5965</v>
      </c>
      <c r="AY1204" s="24" t="s">
        <v>7335</v>
      </c>
      <c r="AZ1204" s="216" t="s">
        <v>7402</v>
      </c>
      <c r="BA1204" s="216" t="s">
        <v>7008</v>
      </c>
      <c r="BB1204" s="57" t="s">
        <v>5474</v>
      </c>
      <c r="BC1204" s="202"/>
      <c r="BD1204" s="24"/>
      <c r="BE1204" s="151"/>
      <c r="BG1204" s="151"/>
      <c r="BI1204" s="151"/>
      <c r="BL1204" s="152"/>
    </row>
    <row r="1205" spans="1:64" s="169" customFormat="1">
      <c r="A1205" s="24">
        <v>5533</v>
      </c>
      <c r="B1205" s="24" t="s">
        <v>1171</v>
      </c>
      <c r="C1205" s="57">
        <v>16.399999999999999</v>
      </c>
      <c r="D1205" s="57">
        <v>16.5</v>
      </c>
      <c r="E1205" s="57">
        <v>16.3</v>
      </c>
      <c r="F1205" s="57">
        <v>16.5</v>
      </c>
      <c r="G1205" s="57">
        <v>16.5</v>
      </c>
      <c r="H1205" s="57">
        <v>16.600000000000001</v>
      </c>
      <c r="I1205" s="57">
        <v>16.5</v>
      </c>
      <c r="J1205" s="57">
        <v>16.55</v>
      </c>
      <c r="K1205" s="57">
        <v>16.5</v>
      </c>
      <c r="L1205" s="57">
        <v>16.8</v>
      </c>
      <c r="M1205" s="57">
        <v>16.5</v>
      </c>
      <c r="N1205" s="57">
        <v>16.75</v>
      </c>
      <c r="O1205" s="63">
        <v>1.2084592145015101E-2</v>
      </c>
      <c r="P1205" s="57">
        <v>67</v>
      </c>
      <c r="Q1205" s="57">
        <v>58</v>
      </c>
      <c r="R1205" s="57">
        <v>84</v>
      </c>
      <c r="S1205" s="57">
        <v>16.559999999999999</v>
      </c>
      <c r="T1205" s="57">
        <v>16.93</v>
      </c>
      <c r="U1205" s="57">
        <v>16.436699999999998</v>
      </c>
      <c r="V1205" s="57">
        <v>16.510000000000002</v>
      </c>
      <c r="W1205" s="57">
        <v>16.899999999999999</v>
      </c>
      <c r="X1205" s="57">
        <v>16.444199999999999</v>
      </c>
      <c r="Y1205" s="57">
        <v>16.52</v>
      </c>
      <c r="Z1205" s="57">
        <v>16.89</v>
      </c>
      <c r="AA1205" s="57">
        <v>16.4558</v>
      </c>
      <c r="AB1205" s="57">
        <v>18.55</v>
      </c>
      <c r="AC1205" s="57">
        <v>15.25</v>
      </c>
      <c r="AD1205" s="57">
        <v>17.399999999999999</v>
      </c>
      <c r="AE1205" s="57">
        <v>16.3</v>
      </c>
      <c r="AF1205" s="64">
        <v>16.933299999999999</v>
      </c>
      <c r="AG1205" s="64">
        <v>14.495799999999999</v>
      </c>
      <c r="AH1205" s="64">
        <v>27.955500000000001</v>
      </c>
      <c r="AI1205" s="64">
        <v>18.982399999999998</v>
      </c>
      <c r="AJ1205" s="61">
        <v>0.4513888888888889</v>
      </c>
      <c r="AK1205" s="216">
        <v>100</v>
      </c>
      <c r="AL1205" s="62">
        <v>149.4688601496153</v>
      </c>
      <c r="AM1205" s="24" t="s">
        <v>7176</v>
      </c>
      <c r="AN1205" s="216" t="s">
        <v>6009</v>
      </c>
      <c r="AO1205" s="216" t="s">
        <v>6007</v>
      </c>
      <c r="AP1205" s="216" t="s">
        <v>6908</v>
      </c>
      <c r="AQ1205" s="216" t="s">
        <v>6885</v>
      </c>
      <c r="AR1205" s="216" t="s">
        <v>6886</v>
      </c>
      <c r="AS1205" s="24" t="s">
        <v>6917</v>
      </c>
      <c r="AT1205" s="24" t="s">
        <v>6126</v>
      </c>
      <c r="AU1205" s="24" t="s">
        <v>6055</v>
      </c>
      <c r="AV1205" s="24" t="s">
        <v>6055</v>
      </c>
      <c r="AW1205" s="24" t="s">
        <v>5990</v>
      </c>
      <c r="AX1205" s="24" t="s">
        <v>5979</v>
      </c>
      <c r="AY1205" s="24" t="s">
        <v>8156</v>
      </c>
      <c r="AZ1205" s="216" t="s">
        <v>7210</v>
      </c>
      <c r="BA1205" s="216" t="s">
        <v>6987</v>
      </c>
      <c r="BB1205" s="57" t="s">
        <v>6944</v>
      </c>
      <c r="BC1205" s="202"/>
      <c r="BD1205" s="24"/>
      <c r="BE1205" s="151"/>
      <c r="BG1205" s="151"/>
      <c r="BI1205" s="151"/>
      <c r="BL1205" s="152"/>
    </row>
    <row r="1206" spans="1:64" s="169" customFormat="1">
      <c r="A1206" s="24">
        <v>5534</v>
      </c>
      <c r="B1206" s="24" t="s">
        <v>1172</v>
      </c>
      <c r="C1206" s="57">
        <v>78.7</v>
      </c>
      <c r="D1206" s="57">
        <v>78.7</v>
      </c>
      <c r="E1206" s="57">
        <v>78.2</v>
      </c>
      <c r="F1206" s="57">
        <v>78.7</v>
      </c>
      <c r="G1206" s="57">
        <v>78.7</v>
      </c>
      <c r="H1206" s="57">
        <v>78.7</v>
      </c>
      <c r="I1206" s="57">
        <v>78.099999999999994</v>
      </c>
      <c r="J1206" s="57">
        <v>78.2</v>
      </c>
      <c r="K1206" s="57">
        <v>78.400000000000006</v>
      </c>
      <c r="L1206" s="57">
        <v>78.8</v>
      </c>
      <c r="M1206" s="57">
        <v>78.400000000000006</v>
      </c>
      <c r="N1206" s="57">
        <v>78.5</v>
      </c>
      <c r="O1206" s="63">
        <v>3.8363171355498701E-3</v>
      </c>
      <c r="P1206" s="57">
        <v>17</v>
      </c>
      <c r="Q1206" s="57">
        <v>255</v>
      </c>
      <c r="R1206" s="57">
        <v>192.7</v>
      </c>
      <c r="S1206" s="57">
        <v>78.66</v>
      </c>
      <c r="T1206" s="57">
        <v>79.855000000000004</v>
      </c>
      <c r="U1206" s="57">
        <v>79.2517</v>
      </c>
      <c r="V1206" s="57">
        <v>78.56</v>
      </c>
      <c r="W1206" s="57">
        <v>79.765000000000001</v>
      </c>
      <c r="X1206" s="57">
        <v>79.241699999999994</v>
      </c>
      <c r="Y1206" s="57">
        <v>78.400000000000006</v>
      </c>
      <c r="Z1206" s="57">
        <v>79.66</v>
      </c>
      <c r="AA1206" s="57">
        <v>79.231700000000004</v>
      </c>
      <c r="AB1206" s="57">
        <v>85.8</v>
      </c>
      <c r="AC1206" s="57">
        <v>74.3</v>
      </c>
      <c r="AD1206" s="57">
        <v>81.2</v>
      </c>
      <c r="AE1206" s="57">
        <v>78</v>
      </c>
      <c r="AF1206" s="64">
        <v>13.640599999999999</v>
      </c>
      <c r="AG1206" s="64">
        <v>16.837399999999999</v>
      </c>
      <c r="AH1206" s="64">
        <v>16.3401</v>
      </c>
      <c r="AI1206" s="64">
        <v>16.671600000000002</v>
      </c>
      <c r="AJ1206" s="61">
        <v>0.4513888888888889</v>
      </c>
      <c r="AK1206" s="216">
        <v>50</v>
      </c>
      <c r="AL1206" s="62">
        <v>64.398140778542313</v>
      </c>
      <c r="AM1206" s="24" t="s">
        <v>6526</v>
      </c>
      <c r="AN1206" s="216" t="s">
        <v>6039</v>
      </c>
      <c r="AO1206" s="216" t="s">
        <v>6047</v>
      </c>
      <c r="AP1206" s="216" t="s">
        <v>6884</v>
      </c>
      <c r="AQ1206" s="216" t="s">
        <v>6885</v>
      </c>
      <c r="AR1206" s="216" t="s">
        <v>6886</v>
      </c>
      <c r="AS1206" s="24" t="s">
        <v>6894</v>
      </c>
      <c r="AT1206" s="24" t="s">
        <v>6650</v>
      </c>
      <c r="AU1206" s="24" t="s">
        <v>6017</v>
      </c>
      <c r="AV1206" s="24" t="s">
        <v>6492</v>
      </c>
      <c r="AW1206" s="24" t="s">
        <v>6033</v>
      </c>
      <c r="AX1206" s="24" t="s">
        <v>5979</v>
      </c>
      <c r="AY1206" s="24" t="s">
        <v>7051</v>
      </c>
      <c r="AZ1206" s="216" t="s">
        <v>6940</v>
      </c>
      <c r="BA1206" s="216" t="s">
        <v>7232</v>
      </c>
      <c r="BB1206" s="57" t="s">
        <v>6898</v>
      </c>
      <c r="BC1206" s="202"/>
      <c r="BD1206" s="24"/>
      <c r="BE1206" s="151"/>
      <c r="BG1206" s="151"/>
      <c r="BI1206" s="151"/>
      <c r="BL1206" s="152"/>
    </row>
    <row r="1207" spans="1:64" s="169" customFormat="1">
      <c r="A1207" s="24">
        <v>5536</v>
      </c>
      <c r="B1207" s="24" t="s">
        <v>1173</v>
      </c>
      <c r="C1207" s="57">
        <v>186</v>
      </c>
      <c r="D1207" s="57">
        <v>186</v>
      </c>
      <c r="E1207" s="57">
        <v>184.5</v>
      </c>
      <c r="F1207" s="57">
        <v>185</v>
      </c>
      <c r="G1207" s="57">
        <v>185</v>
      </c>
      <c r="H1207" s="57">
        <v>185</v>
      </c>
      <c r="I1207" s="57">
        <v>183.5</v>
      </c>
      <c r="J1207" s="57">
        <v>184.5</v>
      </c>
      <c r="K1207" s="57">
        <v>185</v>
      </c>
      <c r="L1207" s="57">
        <v>186</v>
      </c>
      <c r="M1207" s="57">
        <v>185</v>
      </c>
      <c r="N1207" s="57">
        <v>186</v>
      </c>
      <c r="O1207" s="63">
        <v>8.1300813008130003E-3</v>
      </c>
      <c r="P1207" s="57">
        <v>12</v>
      </c>
      <c r="Q1207" s="57">
        <v>67</v>
      </c>
      <c r="R1207" s="57">
        <v>70.150000000000006</v>
      </c>
      <c r="S1207" s="57">
        <v>184.2</v>
      </c>
      <c r="T1207" s="57">
        <v>186.92500000000001</v>
      </c>
      <c r="U1207" s="57">
        <v>190.1917</v>
      </c>
      <c r="V1207" s="57">
        <v>184.4</v>
      </c>
      <c r="W1207" s="57">
        <v>186.65</v>
      </c>
      <c r="X1207" s="57">
        <v>190.11670000000001</v>
      </c>
      <c r="Y1207" s="57">
        <v>184.5</v>
      </c>
      <c r="Z1207" s="57">
        <v>186.55</v>
      </c>
      <c r="AA1207" s="57">
        <v>190.05</v>
      </c>
      <c r="AB1207" s="57">
        <v>206.5</v>
      </c>
      <c r="AC1207" s="57">
        <v>180</v>
      </c>
      <c r="AD1207" s="57">
        <v>193</v>
      </c>
      <c r="AE1207" s="57">
        <v>182</v>
      </c>
      <c r="AF1207" s="64">
        <v>40.488399999999999</v>
      </c>
      <c r="AG1207" s="64">
        <v>29.2791</v>
      </c>
      <c r="AH1207" s="64">
        <v>53.658900000000003</v>
      </c>
      <c r="AI1207" s="64">
        <v>37.405700000000003</v>
      </c>
      <c r="AJ1207" s="61">
        <v>0.4513888888888889</v>
      </c>
      <c r="AK1207" s="216">
        <v>50</v>
      </c>
      <c r="AL1207" s="62">
        <v>45.457511137794569</v>
      </c>
      <c r="AM1207" s="24" t="s">
        <v>6551</v>
      </c>
      <c r="AN1207" s="216" t="s">
        <v>6009</v>
      </c>
      <c r="AO1207" s="216" t="s">
        <v>5961</v>
      </c>
      <c r="AP1207" s="216" t="s">
        <v>6884</v>
      </c>
      <c r="AQ1207" s="216" t="s">
        <v>6885</v>
      </c>
      <c r="AR1207" s="216" t="s">
        <v>6886</v>
      </c>
      <c r="AS1207" s="24" t="s">
        <v>6894</v>
      </c>
      <c r="AT1207" s="24" t="s">
        <v>6017</v>
      </c>
      <c r="AU1207" s="24" t="s">
        <v>6345</v>
      </c>
      <c r="AV1207" s="24" t="s">
        <v>6493</v>
      </c>
      <c r="AW1207" s="24" t="s">
        <v>5979</v>
      </c>
      <c r="AX1207" s="24" t="s">
        <v>5979</v>
      </c>
      <c r="AY1207" s="24" t="s">
        <v>7690</v>
      </c>
      <c r="AZ1207" s="216" t="s">
        <v>7045</v>
      </c>
      <c r="BA1207" s="216" t="s">
        <v>6967</v>
      </c>
      <c r="BB1207" s="57" t="s">
        <v>5474</v>
      </c>
      <c r="BC1207" s="202"/>
      <c r="BD1207" s="24"/>
      <c r="BE1207" s="151"/>
      <c r="BG1207" s="151"/>
      <c r="BI1207" s="151"/>
      <c r="BL1207" s="152"/>
    </row>
    <row r="1208" spans="1:64" s="169" customFormat="1">
      <c r="A1208" s="24">
        <v>5538</v>
      </c>
      <c r="B1208" s="24" t="s">
        <v>1174</v>
      </c>
      <c r="C1208" s="57">
        <v>41</v>
      </c>
      <c r="D1208" s="57">
        <v>41</v>
      </c>
      <c r="E1208" s="57">
        <v>40.200000000000003</v>
      </c>
      <c r="F1208" s="57">
        <v>40.200000000000003</v>
      </c>
      <c r="G1208" s="57">
        <v>41</v>
      </c>
      <c r="H1208" s="57">
        <v>41</v>
      </c>
      <c r="I1208" s="57">
        <v>39.5</v>
      </c>
      <c r="J1208" s="57">
        <v>39.5</v>
      </c>
      <c r="K1208" s="57">
        <v>37.65</v>
      </c>
      <c r="L1208" s="57">
        <v>38.5</v>
      </c>
      <c r="M1208" s="57">
        <v>37.1</v>
      </c>
      <c r="N1208" s="57">
        <v>37.950000000000003</v>
      </c>
      <c r="O1208" s="63">
        <v>-3.9240506329113897E-2</v>
      </c>
      <c r="P1208" s="57">
        <v>1040</v>
      </c>
      <c r="Q1208" s="57">
        <v>111</v>
      </c>
      <c r="R1208" s="57">
        <v>206.9</v>
      </c>
      <c r="S1208" s="57">
        <v>41.58</v>
      </c>
      <c r="T1208" s="57">
        <v>43.984999999999999</v>
      </c>
      <c r="U1208" s="57">
        <v>45.064999999999998</v>
      </c>
      <c r="V1208" s="57">
        <v>40.909999999999997</v>
      </c>
      <c r="W1208" s="57">
        <v>43.65</v>
      </c>
      <c r="X1208" s="57">
        <v>45.0017</v>
      </c>
      <c r="Y1208" s="57">
        <v>40</v>
      </c>
      <c r="Z1208" s="57">
        <v>43.247500000000002</v>
      </c>
      <c r="AA1208" s="57">
        <v>44.900799999999997</v>
      </c>
      <c r="AB1208" s="57">
        <v>57.8</v>
      </c>
      <c r="AC1208" s="57">
        <v>30.1</v>
      </c>
      <c r="AD1208" s="57">
        <v>47.9</v>
      </c>
      <c r="AE1208" s="57">
        <v>37.1</v>
      </c>
      <c r="AF1208" s="64">
        <v>34.038899999999998</v>
      </c>
      <c r="AG1208" s="64">
        <v>35.470399999999998</v>
      </c>
      <c r="AH1208" s="64">
        <v>26.985499999999998</v>
      </c>
      <c r="AI1208" s="64">
        <v>32.642099999999999</v>
      </c>
      <c r="AJ1208" s="61">
        <v>0.4513888888888889</v>
      </c>
      <c r="AK1208" s="216">
        <v>1500</v>
      </c>
      <c r="AL1208" s="62">
        <v>2018.839601148811</v>
      </c>
      <c r="AM1208" s="24" t="s">
        <v>8157</v>
      </c>
      <c r="AN1208" s="216" t="s">
        <v>5967</v>
      </c>
      <c r="AO1208" s="216" t="s">
        <v>5971</v>
      </c>
      <c r="AP1208" s="216" t="s">
        <v>6884</v>
      </c>
      <c r="AQ1208" s="216" t="s">
        <v>6885</v>
      </c>
      <c r="AR1208" s="216" t="s">
        <v>6916</v>
      </c>
      <c r="AS1208" s="24" t="s">
        <v>6945</v>
      </c>
      <c r="AT1208" s="24" t="s">
        <v>6518</v>
      </c>
      <c r="AU1208" s="24" t="s">
        <v>6058</v>
      </c>
      <c r="AV1208" s="24" t="s">
        <v>6022</v>
      </c>
      <c r="AW1208" s="24" t="s">
        <v>5986</v>
      </c>
      <c r="AX1208" s="24" t="s">
        <v>5986</v>
      </c>
      <c r="AY1208" s="24" t="s">
        <v>7814</v>
      </c>
      <c r="AZ1208" s="216" t="s">
        <v>6906</v>
      </c>
      <c r="BA1208" s="216" t="s">
        <v>7086</v>
      </c>
      <c r="BB1208" s="57" t="s">
        <v>5474</v>
      </c>
      <c r="BC1208" s="202"/>
      <c r="BD1208" s="24"/>
      <c r="BE1208" s="151"/>
      <c r="BG1208" s="151"/>
      <c r="BI1208" s="151"/>
      <c r="BL1208" s="152"/>
    </row>
    <row r="1209" spans="1:64" s="169" customFormat="1">
      <c r="A1209" s="24">
        <v>5543</v>
      </c>
      <c r="B1209" s="24" t="s">
        <v>5865</v>
      </c>
      <c r="C1209" s="57">
        <v>61.3</v>
      </c>
      <c r="D1209" s="57">
        <v>62.2</v>
      </c>
      <c r="E1209" s="57">
        <v>61.1</v>
      </c>
      <c r="F1209" s="57">
        <v>62.2</v>
      </c>
      <c r="G1209" s="57">
        <v>62</v>
      </c>
      <c r="H1209" s="57">
        <v>62.4</v>
      </c>
      <c r="I1209" s="57">
        <v>61.8</v>
      </c>
      <c r="J1209" s="57">
        <v>61.8</v>
      </c>
      <c r="K1209" s="57">
        <v>61.5</v>
      </c>
      <c r="L1209" s="57">
        <v>61.6</v>
      </c>
      <c r="M1209" s="57">
        <v>61.5</v>
      </c>
      <c r="N1209" s="57">
        <v>61.5</v>
      </c>
      <c r="O1209" s="63">
        <v>-4.8543689320388302E-3</v>
      </c>
      <c r="P1209" s="57">
        <v>9</v>
      </c>
      <c r="Q1209" s="57">
        <v>11</v>
      </c>
      <c r="R1209" s="57">
        <v>102.85</v>
      </c>
      <c r="S1209" s="57">
        <v>62.42</v>
      </c>
      <c r="T1209" s="57">
        <v>64.14</v>
      </c>
      <c r="U1209" s="57">
        <v>60.84</v>
      </c>
      <c r="V1209" s="57">
        <v>62.1</v>
      </c>
      <c r="W1209" s="57">
        <v>64.09</v>
      </c>
      <c r="X1209" s="57">
        <v>60.884999999999998</v>
      </c>
      <c r="Y1209" s="57">
        <v>61.8</v>
      </c>
      <c r="Z1209" s="57">
        <v>64.025000000000006</v>
      </c>
      <c r="AA1209" s="57">
        <v>60.941699999999997</v>
      </c>
      <c r="AB1209" s="57">
        <v>74.8</v>
      </c>
      <c r="AC1209" s="57">
        <v>48.05</v>
      </c>
      <c r="AD1209" s="57">
        <v>72</v>
      </c>
      <c r="AE1209" s="57">
        <v>60</v>
      </c>
      <c r="AF1209" s="64">
        <v>38.9953</v>
      </c>
      <c r="AG1209" s="64">
        <v>34.985799999999998</v>
      </c>
      <c r="AH1209" s="64">
        <v>31.0474</v>
      </c>
      <c r="AI1209" s="64">
        <v>33.673000000000002</v>
      </c>
      <c r="AJ1209" s="61">
        <v>0.4513888888888889</v>
      </c>
      <c r="AK1209" s="216">
        <v>50</v>
      </c>
      <c r="AL1209" s="62">
        <v>34.093133353345927</v>
      </c>
      <c r="AM1209" s="24" t="s">
        <v>7824</v>
      </c>
      <c r="AN1209" s="216" t="s">
        <v>5960</v>
      </c>
      <c r="AO1209" s="216" t="s">
        <v>5971</v>
      </c>
      <c r="AP1209" s="216" t="s">
        <v>6908</v>
      </c>
      <c r="AQ1209" s="216" t="s">
        <v>6885</v>
      </c>
      <c r="AR1209" s="216" t="s">
        <v>6916</v>
      </c>
      <c r="AS1209" s="24" t="s">
        <v>5474</v>
      </c>
      <c r="AT1209" s="24" t="s">
        <v>6126</v>
      </c>
      <c r="AU1209" s="24" t="s">
        <v>6535</v>
      </c>
      <c r="AV1209" s="24" t="s">
        <v>6122</v>
      </c>
      <c r="AW1209" s="24" t="s">
        <v>6159</v>
      </c>
      <c r="AX1209" s="24" t="s">
        <v>5979</v>
      </c>
      <c r="AY1209" s="24" t="s">
        <v>7055</v>
      </c>
      <c r="AZ1209" s="216" t="s">
        <v>7388</v>
      </c>
      <c r="BA1209" s="216" t="s">
        <v>7300</v>
      </c>
      <c r="BB1209" s="57" t="s">
        <v>5474</v>
      </c>
      <c r="BC1209" s="202"/>
      <c r="BD1209" s="24"/>
      <c r="BE1209" s="151"/>
      <c r="BG1209" s="151"/>
      <c r="BI1209" s="151"/>
      <c r="BL1209" s="152"/>
    </row>
    <row r="1210" spans="1:64" s="169" customFormat="1">
      <c r="A1210" s="24">
        <v>5546</v>
      </c>
      <c r="B1210" s="24" t="s">
        <v>5866</v>
      </c>
      <c r="C1210" s="57">
        <v>65.5</v>
      </c>
      <c r="D1210" s="57">
        <v>65.8</v>
      </c>
      <c r="E1210" s="57">
        <v>63.9</v>
      </c>
      <c r="F1210" s="57">
        <v>64.7</v>
      </c>
      <c r="G1210" s="57">
        <v>64.7</v>
      </c>
      <c r="H1210" s="57">
        <v>64.7</v>
      </c>
      <c r="I1210" s="57">
        <v>63</v>
      </c>
      <c r="J1210" s="57">
        <v>63.9</v>
      </c>
      <c r="K1210" s="57">
        <v>63.9</v>
      </c>
      <c r="L1210" s="57">
        <v>63.9</v>
      </c>
      <c r="M1210" s="57">
        <v>63</v>
      </c>
      <c r="N1210" s="57">
        <v>63</v>
      </c>
      <c r="O1210" s="63">
        <v>-1.4084507042253501E-2</v>
      </c>
      <c r="P1210" s="57">
        <v>13</v>
      </c>
      <c r="Q1210" s="57">
        <v>118</v>
      </c>
      <c r="R1210" s="57">
        <v>85.85</v>
      </c>
      <c r="S1210" s="57">
        <v>65.959999999999994</v>
      </c>
      <c r="T1210" s="57">
        <v>71.064999999999998</v>
      </c>
      <c r="U1210" s="57">
        <v>74.41</v>
      </c>
      <c r="V1210" s="57">
        <v>65.34</v>
      </c>
      <c r="W1210" s="57">
        <v>70.484999999999999</v>
      </c>
      <c r="X1210" s="57">
        <v>74.138300000000001</v>
      </c>
      <c r="Y1210" s="57">
        <v>64.58</v>
      </c>
      <c r="Z1210" s="57">
        <v>69.885000000000005</v>
      </c>
      <c r="AA1210" s="57">
        <v>73.861699999999999</v>
      </c>
      <c r="AB1210" s="57">
        <v>90</v>
      </c>
      <c r="AC1210" s="57">
        <v>63</v>
      </c>
      <c r="AD1210" s="57">
        <v>75.900000000000006</v>
      </c>
      <c r="AE1210" s="57">
        <v>63</v>
      </c>
      <c r="AF1210" s="64">
        <v>15.9575</v>
      </c>
      <c r="AG1210" s="64">
        <v>16.728100000000001</v>
      </c>
      <c r="AH1210" s="64">
        <v>10.638299999999999</v>
      </c>
      <c r="AI1210" s="64">
        <v>14.6982</v>
      </c>
      <c r="AJ1210" s="61">
        <v>0.4513888888888889</v>
      </c>
      <c r="AK1210" s="216">
        <v>50</v>
      </c>
      <c r="AL1210" s="62">
        <v>49.245637065944116</v>
      </c>
      <c r="AM1210" s="24" t="s">
        <v>6517</v>
      </c>
      <c r="AN1210" s="216" t="s">
        <v>5967</v>
      </c>
      <c r="AO1210" s="216" t="s">
        <v>6047</v>
      </c>
      <c r="AP1210" s="216" t="s">
        <v>6884</v>
      </c>
      <c r="AQ1210" s="216" t="s">
        <v>6885</v>
      </c>
      <c r="AR1210" s="216" t="s">
        <v>6916</v>
      </c>
      <c r="AS1210" s="24" t="s">
        <v>7656</v>
      </c>
      <c r="AT1210" s="24" t="s">
        <v>5984</v>
      </c>
      <c r="AU1210" s="24" t="s">
        <v>6017</v>
      </c>
      <c r="AV1210" s="24" t="s">
        <v>6518</v>
      </c>
      <c r="AW1210" s="24" t="s">
        <v>5979</v>
      </c>
      <c r="AX1210" s="24" t="s">
        <v>5979</v>
      </c>
      <c r="AY1210" s="24" t="s">
        <v>8117</v>
      </c>
      <c r="AZ1210" s="216" t="s">
        <v>7257</v>
      </c>
      <c r="BA1210" s="216" t="s">
        <v>7075</v>
      </c>
      <c r="BB1210" s="57" t="s">
        <v>5474</v>
      </c>
      <c r="BC1210" s="202"/>
      <c r="BD1210" s="24"/>
      <c r="BE1210" s="151"/>
      <c r="BG1210" s="151"/>
      <c r="BI1210" s="151"/>
      <c r="BL1210" s="152"/>
    </row>
    <row r="1211" spans="1:64" s="169" customFormat="1">
      <c r="A1211" s="24">
        <v>5603</v>
      </c>
      <c r="B1211" s="24" t="s">
        <v>1177</v>
      </c>
      <c r="C1211" s="57">
        <v>29.5</v>
      </c>
      <c r="D1211" s="57">
        <v>31.9</v>
      </c>
      <c r="E1211" s="57">
        <v>29.5</v>
      </c>
      <c r="F1211" s="57">
        <v>31.9</v>
      </c>
      <c r="G1211" s="57">
        <v>32.5</v>
      </c>
      <c r="H1211" s="57">
        <v>33.25</v>
      </c>
      <c r="I1211" s="57">
        <v>30.5</v>
      </c>
      <c r="J1211" s="57">
        <v>30.55</v>
      </c>
      <c r="K1211" s="57">
        <v>30.55</v>
      </c>
      <c r="L1211" s="57">
        <v>31.15</v>
      </c>
      <c r="M1211" s="57">
        <v>30.4</v>
      </c>
      <c r="N1211" s="57">
        <v>30.55</v>
      </c>
      <c r="O1211" s="63">
        <v>0</v>
      </c>
      <c r="P1211" s="57">
        <v>357</v>
      </c>
      <c r="Q1211" s="57">
        <v>4007</v>
      </c>
      <c r="R1211" s="57">
        <v>969.05</v>
      </c>
      <c r="S1211" s="57">
        <v>29.53</v>
      </c>
      <c r="T1211" s="57">
        <v>30.405000000000001</v>
      </c>
      <c r="U1211" s="57">
        <v>34.340800000000002</v>
      </c>
      <c r="V1211" s="57">
        <v>30.01</v>
      </c>
      <c r="W1211" s="57">
        <v>30.38</v>
      </c>
      <c r="X1211" s="57">
        <v>34.305799999999998</v>
      </c>
      <c r="Y1211" s="57">
        <v>30.1</v>
      </c>
      <c r="Z1211" s="57">
        <v>30.392499999999998</v>
      </c>
      <c r="AA1211" s="57">
        <v>34.270800000000001</v>
      </c>
      <c r="AB1211" s="57">
        <v>50.4</v>
      </c>
      <c r="AC1211" s="57">
        <v>9.8000000000000007</v>
      </c>
      <c r="AD1211" s="57">
        <v>33.25</v>
      </c>
      <c r="AE1211" s="57">
        <v>27.5</v>
      </c>
      <c r="AF1211" s="64">
        <v>51.941200000000002</v>
      </c>
      <c r="AG1211" s="64">
        <v>38.780999999999999</v>
      </c>
      <c r="AH1211" s="64">
        <v>52.308599999999998</v>
      </c>
      <c r="AI1211" s="64">
        <v>43.290199999999999</v>
      </c>
      <c r="AJ1211" s="61">
        <v>0.4513888888888889</v>
      </c>
      <c r="AK1211" s="216">
        <v>400</v>
      </c>
      <c r="AL1211" s="62">
        <v>721.1783491648049</v>
      </c>
      <c r="AM1211" s="24" t="s">
        <v>6707</v>
      </c>
      <c r="AN1211" s="216" t="s">
        <v>6009</v>
      </c>
      <c r="AO1211" s="216" t="s">
        <v>5961</v>
      </c>
      <c r="AP1211" s="216" t="s">
        <v>6884</v>
      </c>
      <c r="AQ1211" s="216" t="s">
        <v>6900</v>
      </c>
      <c r="AR1211" s="216" t="s">
        <v>6886</v>
      </c>
      <c r="AS1211" s="24" t="s">
        <v>7153</v>
      </c>
      <c r="AT1211" s="24" t="s">
        <v>6201</v>
      </c>
      <c r="AU1211" s="24" t="s">
        <v>5964</v>
      </c>
      <c r="AV1211" s="24" t="s">
        <v>6196</v>
      </c>
      <c r="AW1211" s="24" t="s">
        <v>6033</v>
      </c>
      <c r="AX1211" s="24" t="s">
        <v>5990</v>
      </c>
      <c r="AY1211" s="24" t="s">
        <v>7524</v>
      </c>
      <c r="AZ1211" s="216" t="s">
        <v>7080</v>
      </c>
      <c r="BA1211" s="216" t="s">
        <v>6920</v>
      </c>
      <c r="BB1211" s="57" t="s">
        <v>5474</v>
      </c>
      <c r="BC1211" s="202"/>
      <c r="BD1211" s="24"/>
      <c r="BE1211" s="151"/>
      <c r="BG1211" s="151"/>
      <c r="BI1211" s="151"/>
      <c r="BL1211" s="152"/>
    </row>
    <row r="1212" spans="1:64" s="169" customFormat="1">
      <c r="A1212" s="24">
        <v>5604</v>
      </c>
      <c r="B1212" s="24" t="s">
        <v>1178</v>
      </c>
      <c r="C1212" s="57">
        <v>72.5</v>
      </c>
      <c r="D1212" s="57">
        <v>74.5</v>
      </c>
      <c r="E1212" s="57">
        <v>72.400000000000006</v>
      </c>
      <c r="F1212" s="57">
        <v>73.8</v>
      </c>
      <c r="G1212" s="57">
        <v>73.8</v>
      </c>
      <c r="H1212" s="57">
        <v>74.5</v>
      </c>
      <c r="I1212" s="57">
        <v>73.5</v>
      </c>
      <c r="J1212" s="57">
        <v>73.8</v>
      </c>
      <c r="K1212" s="57">
        <v>73.900000000000006</v>
      </c>
      <c r="L1212" s="57">
        <v>74.8</v>
      </c>
      <c r="M1212" s="57">
        <v>73.900000000000006</v>
      </c>
      <c r="N1212" s="57">
        <v>74.8</v>
      </c>
      <c r="O1212" s="63">
        <v>1.3550135501355001E-2</v>
      </c>
      <c r="P1212" s="57">
        <v>11</v>
      </c>
      <c r="Q1212" s="57">
        <v>42</v>
      </c>
      <c r="R1212" s="57">
        <v>193.6</v>
      </c>
      <c r="S1212" s="57">
        <v>72.680000000000007</v>
      </c>
      <c r="T1212" s="57">
        <v>85.905000000000001</v>
      </c>
      <c r="U1212" s="57">
        <v>89.94</v>
      </c>
      <c r="V1212" s="57">
        <v>72.540000000000006</v>
      </c>
      <c r="W1212" s="57">
        <v>85.1</v>
      </c>
      <c r="X1212" s="57">
        <v>89.663300000000007</v>
      </c>
      <c r="Y1212" s="57">
        <v>72.88</v>
      </c>
      <c r="Z1212" s="57">
        <v>84.38</v>
      </c>
      <c r="AA1212" s="57">
        <v>89.41</v>
      </c>
      <c r="AB1212" s="57">
        <v>108</v>
      </c>
      <c r="AC1212" s="57">
        <v>58.1</v>
      </c>
      <c r="AD1212" s="57">
        <v>94.2</v>
      </c>
      <c r="AE1212" s="57">
        <v>70</v>
      </c>
      <c r="AF1212" s="64">
        <v>13.7967</v>
      </c>
      <c r="AG1212" s="64">
        <v>12.8673</v>
      </c>
      <c r="AH1212" s="64">
        <v>17.197800000000001</v>
      </c>
      <c r="AI1212" s="64">
        <v>14.3108</v>
      </c>
      <c r="AJ1212" s="61">
        <v>0.4513888888888889</v>
      </c>
      <c r="AK1212" s="216">
        <v>50</v>
      </c>
      <c r="AL1212" s="62">
        <v>41.669385209645021</v>
      </c>
      <c r="AM1212" s="24" t="s">
        <v>7117</v>
      </c>
      <c r="AN1212" s="216" t="s">
        <v>6009</v>
      </c>
      <c r="AO1212" s="216" t="s">
        <v>6047</v>
      </c>
      <c r="AP1212" s="216" t="s">
        <v>6884</v>
      </c>
      <c r="AQ1212" s="216" t="s">
        <v>6885</v>
      </c>
      <c r="AR1212" s="216" t="s">
        <v>6886</v>
      </c>
      <c r="AS1212" s="24" t="s">
        <v>5474</v>
      </c>
      <c r="AT1212" s="24" t="s">
        <v>6016</v>
      </c>
      <c r="AU1212" s="24" t="s">
        <v>6166</v>
      </c>
      <c r="AV1212" s="24" t="s">
        <v>6493</v>
      </c>
      <c r="AW1212" s="24" t="s">
        <v>5979</v>
      </c>
      <c r="AX1212" s="24" t="s">
        <v>5979</v>
      </c>
      <c r="AY1212" s="24" t="s">
        <v>7914</v>
      </c>
      <c r="AZ1212" s="216" t="s">
        <v>7257</v>
      </c>
      <c r="BA1212" s="216" t="s">
        <v>6937</v>
      </c>
      <c r="BB1212" s="57" t="s">
        <v>5474</v>
      </c>
      <c r="BC1212" s="202"/>
      <c r="BD1212" s="24"/>
      <c r="BE1212" s="151"/>
      <c r="BG1212" s="151"/>
      <c r="BI1212" s="151"/>
      <c r="BL1212" s="152"/>
    </row>
    <row r="1213" spans="1:64" s="169" customFormat="1">
      <c r="A1213" s="24">
        <v>5607</v>
      </c>
      <c r="B1213" s="24" t="s">
        <v>1179</v>
      </c>
      <c r="C1213" s="57">
        <v>37.700000000000003</v>
      </c>
      <c r="D1213" s="57">
        <v>40.85</v>
      </c>
      <c r="E1213" s="57">
        <v>37.700000000000003</v>
      </c>
      <c r="F1213" s="57">
        <v>40.85</v>
      </c>
      <c r="G1213" s="57">
        <v>40.35</v>
      </c>
      <c r="H1213" s="57">
        <v>41.7</v>
      </c>
      <c r="I1213" s="57">
        <v>38.6</v>
      </c>
      <c r="J1213" s="57">
        <v>39.450000000000003</v>
      </c>
      <c r="K1213" s="57">
        <v>39</v>
      </c>
      <c r="L1213" s="57">
        <v>39.450000000000003</v>
      </c>
      <c r="M1213" s="57">
        <v>38.799999999999997</v>
      </c>
      <c r="N1213" s="57">
        <v>39.1</v>
      </c>
      <c r="O1213" s="63">
        <v>-8.8719898605830096E-3</v>
      </c>
      <c r="P1213" s="57">
        <v>1038</v>
      </c>
      <c r="Q1213" s="57">
        <v>9026</v>
      </c>
      <c r="R1213" s="57">
        <v>4040.55</v>
      </c>
      <c r="S1213" s="57">
        <v>38.25</v>
      </c>
      <c r="T1213" s="57">
        <v>38.57</v>
      </c>
      <c r="U1213" s="57">
        <v>36.745800000000003</v>
      </c>
      <c r="V1213" s="57">
        <v>38.54</v>
      </c>
      <c r="W1213" s="57">
        <v>38.722499999999997</v>
      </c>
      <c r="X1213" s="57">
        <v>36.869199999999999</v>
      </c>
      <c r="Y1213" s="57">
        <v>38.68</v>
      </c>
      <c r="Z1213" s="57">
        <v>38.872500000000002</v>
      </c>
      <c r="AA1213" s="57">
        <v>36.975000000000001</v>
      </c>
      <c r="AB1213" s="57">
        <v>44.5</v>
      </c>
      <c r="AC1213" s="57">
        <v>25.6</v>
      </c>
      <c r="AD1213" s="57">
        <v>41.8</v>
      </c>
      <c r="AE1213" s="57">
        <v>36.25</v>
      </c>
      <c r="AF1213" s="64">
        <v>49.460999999999999</v>
      </c>
      <c r="AG1213" s="64">
        <v>41.559100000000001</v>
      </c>
      <c r="AH1213" s="64">
        <v>50.405200000000001</v>
      </c>
      <c r="AI1213" s="64">
        <v>44.507800000000003</v>
      </c>
      <c r="AJ1213" s="61">
        <v>0.4548611111111111</v>
      </c>
      <c r="AK1213" s="216">
        <v>1500</v>
      </c>
      <c r="AL1213" s="62">
        <v>1962.2173626303952</v>
      </c>
      <c r="AM1213" s="24" t="s">
        <v>8158</v>
      </c>
      <c r="AN1213" s="216" t="s">
        <v>6009</v>
      </c>
      <c r="AO1213" s="216" t="s">
        <v>5961</v>
      </c>
      <c r="AP1213" s="216" t="s">
        <v>6908</v>
      </c>
      <c r="AQ1213" s="216" t="s">
        <v>6900</v>
      </c>
      <c r="AR1213" s="216" t="s">
        <v>6886</v>
      </c>
      <c r="AS1213" s="24" t="s">
        <v>6985</v>
      </c>
      <c r="AT1213" s="24" t="s">
        <v>6201</v>
      </c>
      <c r="AU1213" s="24" t="s">
        <v>5984</v>
      </c>
      <c r="AV1213" s="24" t="s">
        <v>6499</v>
      </c>
      <c r="AW1213" s="24" t="s">
        <v>5970</v>
      </c>
      <c r="AX1213" s="24" t="s">
        <v>5991</v>
      </c>
      <c r="AY1213" s="24" t="s">
        <v>7165</v>
      </c>
      <c r="AZ1213" s="216" t="s">
        <v>7561</v>
      </c>
      <c r="BA1213" s="216" t="s">
        <v>6959</v>
      </c>
      <c r="BB1213" s="57" t="s">
        <v>7017</v>
      </c>
      <c r="BC1213" s="202"/>
      <c r="BD1213" s="24"/>
      <c r="BE1213" s="151"/>
      <c r="BG1213" s="151"/>
      <c r="BI1213" s="151"/>
      <c r="BL1213" s="152"/>
    </row>
    <row r="1214" spans="1:64" s="169" customFormat="1">
      <c r="A1214" s="24">
        <v>5608</v>
      </c>
      <c r="B1214" s="24" t="s">
        <v>1180</v>
      </c>
      <c r="C1214" s="57">
        <v>57.5</v>
      </c>
      <c r="D1214" s="57">
        <v>60.5</v>
      </c>
      <c r="E1214" s="57">
        <v>57.5</v>
      </c>
      <c r="F1214" s="57">
        <v>60.5</v>
      </c>
      <c r="G1214" s="57">
        <v>63.3</v>
      </c>
      <c r="H1214" s="57">
        <v>65.8</v>
      </c>
      <c r="I1214" s="57">
        <v>61.6</v>
      </c>
      <c r="J1214" s="57">
        <v>63.8</v>
      </c>
      <c r="K1214" s="57">
        <v>62.8</v>
      </c>
      <c r="L1214" s="57">
        <v>64.7</v>
      </c>
      <c r="M1214" s="57">
        <v>61.6</v>
      </c>
      <c r="N1214" s="57">
        <v>63</v>
      </c>
      <c r="O1214" s="63">
        <v>-1.2539184952978E-2</v>
      </c>
      <c r="P1214" s="57">
        <v>45484</v>
      </c>
      <c r="Q1214" s="57">
        <v>141661</v>
      </c>
      <c r="R1214" s="57">
        <v>49562.75</v>
      </c>
      <c r="S1214" s="57">
        <v>53.46</v>
      </c>
      <c r="T1214" s="57">
        <v>51.2</v>
      </c>
      <c r="U1214" s="57">
        <v>52.604999999999997</v>
      </c>
      <c r="V1214" s="57">
        <v>56.68</v>
      </c>
      <c r="W1214" s="57">
        <v>52.064999999999998</v>
      </c>
      <c r="X1214" s="57">
        <v>53.081699999999998</v>
      </c>
      <c r="Y1214" s="57">
        <v>58.8</v>
      </c>
      <c r="Z1214" s="57">
        <v>52.74</v>
      </c>
      <c r="AA1214" s="57">
        <v>53.521700000000003</v>
      </c>
      <c r="AB1214" s="57">
        <v>76.3</v>
      </c>
      <c r="AC1214" s="57">
        <v>6.52</v>
      </c>
      <c r="AD1214" s="57">
        <v>65.8</v>
      </c>
      <c r="AE1214" s="57">
        <v>47.2</v>
      </c>
      <c r="AF1214" s="64">
        <v>75.368499999999997</v>
      </c>
      <c r="AG1214" s="64">
        <v>58.588200000000001</v>
      </c>
      <c r="AH1214" s="64">
        <v>78.561000000000007</v>
      </c>
      <c r="AI1214" s="64">
        <v>65.245800000000003</v>
      </c>
      <c r="AJ1214" s="61">
        <v>0.4548611111111111</v>
      </c>
      <c r="AK1214" s="216" t="s">
        <v>4611</v>
      </c>
      <c r="AL1214" s="62">
        <v>71283.109439811175</v>
      </c>
      <c r="AM1214" s="24" t="s">
        <v>8159</v>
      </c>
      <c r="AN1214" s="216" t="s">
        <v>6009</v>
      </c>
      <c r="AO1214" s="216" t="s">
        <v>5989</v>
      </c>
      <c r="AP1214" s="216" t="s">
        <v>6908</v>
      </c>
      <c r="AQ1214" s="216" t="s">
        <v>6900</v>
      </c>
      <c r="AR1214" s="216" t="s">
        <v>6886</v>
      </c>
      <c r="AS1214" s="24" t="s">
        <v>7153</v>
      </c>
      <c r="AT1214" s="24" t="s">
        <v>6201</v>
      </c>
      <c r="AU1214" s="24" t="s">
        <v>5968</v>
      </c>
      <c r="AV1214" s="24" t="s">
        <v>5969</v>
      </c>
      <c r="AW1214" s="24" t="s">
        <v>5970</v>
      </c>
      <c r="AX1214" s="24" t="s">
        <v>5986</v>
      </c>
      <c r="AY1214" s="24" t="s">
        <v>8160</v>
      </c>
      <c r="AZ1214" s="216" t="s">
        <v>8161</v>
      </c>
      <c r="BA1214" s="216" t="s">
        <v>8162</v>
      </c>
      <c r="BB1214" s="57" t="s">
        <v>5474</v>
      </c>
      <c r="BC1214" s="202"/>
      <c r="BD1214" s="24"/>
      <c r="BE1214" s="151"/>
      <c r="BG1214" s="151"/>
      <c r="BI1214" s="151"/>
      <c r="BL1214" s="152"/>
    </row>
    <row r="1215" spans="1:64" s="169" customFormat="1">
      <c r="A1215" s="24">
        <v>5609</v>
      </c>
      <c r="B1215" s="24" t="s">
        <v>1181</v>
      </c>
      <c r="C1215" s="57">
        <v>114.5</v>
      </c>
      <c r="D1215" s="57">
        <v>121.5</v>
      </c>
      <c r="E1215" s="57">
        <v>114.5</v>
      </c>
      <c r="F1215" s="57">
        <v>117</v>
      </c>
      <c r="G1215" s="57">
        <v>121</v>
      </c>
      <c r="H1215" s="57">
        <v>121</v>
      </c>
      <c r="I1215" s="57">
        <v>115</v>
      </c>
      <c r="J1215" s="57">
        <v>115</v>
      </c>
      <c r="K1215" s="57">
        <v>116.5</v>
      </c>
      <c r="L1215" s="57">
        <v>117</v>
      </c>
      <c r="M1215" s="57">
        <v>114</v>
      </c>
      <c r="N1215" s="57">
        <v>116</v>
      </c>
      <c r="O1215" s="63">
        <v>8.6956521739130401E-3</v>
      </c>
      <c r="P1215" s="57">
        <v>1054</v>
      </c>
      <c r="Q1215" s="57">
        <v>4102</v>
      </c>
      <c r="R1215" s="57">
        <v>5639.5</v>
      </c>
      <c r="S1215" s="57">
        <v>110.5</v>
      </c>
      <c r="T1215" s="57">
        <v>108.375</v>
      </c>
      <c r="U1215" s="57">
        <v>116.6283</v>
      </c>
      <c r="V1215" s="57">
        <v>112.9</v>
      </c>
      <c r="W1215" s="57">
        <v>108.925</v>
      </c>
      <c r="X1215" s="57">
        <v>117.1433</v>
      </c>
      <c r="Y1215" s="57">
        <v>113.9</v>
      </c>
      <c r="Z1215" s="57">
        <v>109.65</v>
      </c>
      <c r="AA1215" s="57">
        <v>117.5633</v>
      </c>
      <c r="AB1215" s="57">
        <v>160</v>
      </c>
      <c r="AC1215" s="57">
        <v>53.6</v>
      </c>
      <c r="AD1215" s="57">
        <v>121.5</v>
      </c>
      <c r="AE1215" s="57">
        <v>98.8</v>
      </c>
      <c r="AF1215" s="64">
        <v>62.294499999999999</v>
      </c>
      <c r="AG1215" s="64">
        <v>54.616199999999999</v>
      </c>
      <c r="AH1215" s="64">
        <v>66.132900000000006</v>
      </c>
      <c r="AI1215" s="64">
        <v>58.455100000000002</v>
      </c>
      <c r="AJ1215" s="61">
        <v>0.46180555555555558</v>
      </c>
      <c r="AK1215" s="216">
        <v>1500</v>
      </c>
      <c r="AL1215" s="62">
        <v>1880.0378075756612</v>
      </c>
      <c r="AM1215" s="24" t="s">
        <v>8163</v>
      </c>
      <c r="AN1215" s="216" t="s">
        <v>6009</v>
      </c>
      <c r="AO1215" s="216" t="s">
        <v>5961</v>
      </c>
      <c r="AP1215" s="216" t="s">
        <v>6884</v>
      </c>
      <c r="AQ1215" s="216" t="s">
        <v>6900</v>
      </c>
      <c r="AR1215" s="216" t="s">
        <v>6886</v>
      </c>
      <c r="AS1215" s="24" t="s">
        <v>7139</v>
      </c>
      <c r="AT1215" s="24" t="s">
        <v>6055</v>
      </c>
      <c r="AU1215" s="24" t="s">
        <v>6058</v>
      </c>
      <c r="AV1215" s="24" t="s">
        <v>6127</v>
      </c>
      <c r="AW1215" s="24" t="s">
        <v>5990</v>
      </c>
      <c r="AX1215" s="24" t="s">
        <v>5996</v>
      </c>
      <c r="AY1215" s="24" t="s">
        <v>7851</v>
      </c>
      <c r="AZ1215" s="216" t="s">
        <v>8164</v>
      </c>
      <c r="BA1215" s="216" t="s">
        <v>7292</v>
      </c>
      <c r="BB1215" s="57" t="s">
        <v>5474</v>
      </c>
      <c r="BC1215" s="202"/>
      <c r="BD1215" s="24"/>
      <c r="BE1215" s="151"/>
      <c r="BG1215" s="151"/>
      <c r="BI1215" s="151"/>
      <c r="BL1215" s="152"/>
    </row>
    <row r="1216" spans="1:64" s="169" customFormat="1">
      <c r="A1216" s="24">
        <v>5701</v>
      </c>
      <c r="B1216" s="24" t="s">
        <v>1182</v>
      </c>
      <c r="C1216" s="57">
        <v>3.12</v>
      </c>
      <c r="D1216" s="57">
        <v>3.22</v>
      </c>
      <c r="E1216" s="57">
        <v>3.12</v>
      </c>
      <c r="F1216" s="57">
        <v>3.21</v>
      </c>
      <c r="G1216" s="57">
        <v>3.25</v>
      </c>
      <c r="H1216" s="57">
        <v>3.25</v>
      </c>
      <c r="I1216" s="57">
        <v>3.15</v>
      </c>
      <c r="J1216" s="57">
        <v>3.15</v>
      </c>
      <c r="K1216" s="57">
        <v>3.15</v>
      </c>
      <c r="L1216" s="57">
        <v>3.15</v>
      </c>
      <c r="M1216" s="57">
        <v>3.15</v>
      </c>
      <c r="N1216" s="57">
        <v>3.15</v>
      </c>
      <c r="O1216" s="63">
        <v>0</v>
      </c>
      <c r="P1216" s="57">
        <v>27</v>
      </c>
      <c r="Q1216" s="57">
        <v>134</v>
      </c>
      <c r="R1216" s="57">
        <v>345.65</v>
      </c>
      <c r="S1216" s="57">
        <v>3.1419999999999999</v>
      </c>
      <c r="T1216" s="57">
        <v>3.4249999999999998</v>
      </c>
      <c r="U1216" s="57">
        <v>3.3237000000000001</v>
      </c>
      <c r="V1216" s="57">
        <v>3.1320000000000001</v>
      </c>
      <c r="W1216" s="57">
        <v>3.395</v>
      </c>
      <c r="X1216" s="57">
        <v>3.3311999999999999</v>
      </c>
      <c r="Y1216" s="57">
        <v>3.1320000000000001</v>
      </c>
      <c r="Z1216" s="57">
        <v>3.3719999999999999</v>
      </c>
      <c r="AA1216" s="57">
        <v>3.3386999999999998</v>
      </c>
      <c r="AB1216" s="57">
        <v>4.6900000000000004</v>
      </c>
      <c r="AC1216" s="57">
        <v>2.06</v>
      </c>
      <c r="AD1216" s="57">
        <v>3.85</v>
      </c>
      <c r="AE1216" s="57">
        <v>3</v>
      </c>
      <c r="AF1216" s="64">
        <v>28.242899999999999</v>
      </c>
      <c r="AG1216" s="64">
        <v>23.286799999999999</v>
      </c>
      <c r="AH1216" s="64">
        <v>31.328600000000002</v>
      </c>
      <c r="AI1216" s="64">
        <v>25.967400000000001</v>
      </c>
      <c r="AJ1216" s="61">
        <v>0.46180555555555558</v>
      </c>
      <c r="AK1216" s="216">
        <v>50</v>
      </c>
      <c r="AL1216" s="62">
        <v>88.377239785546678</v>
      </c>
      <c r="AM1216" s="24" t="s">
        <v>6806</v>
      </c>
      <c r="AN1216" s="216" t="s">
        <v>6009</v>
      </c>
      <c r="AO1216" s="216" t="s">
        <v>5971</v>
      </c>
      <c r="AP1216" s="216" t="s">
        <v>6884</v>
      </c>
      <c r="AQ1216" s="216" t="s">
        <v>6885</v>
      </c>
      <c r="AR1216" s="216" t="s">
        <v>6886</v>
      </c>
      <c r="AS1216" s="24" t="s">
        <v>5474</v>
      </c>
      <c r="AT1216" s="24" t="s">
        <v>6031</v>
      </c>
      <c r="AU1216" s="24" t="s">
        <v>6527</v>
      </c>
      <c r="AV1216" s="24" t="s">
        <v>6577</v>
      </c>
      <c r="AW1216" s="24" t="s">
        <v>5979</v>
      </c>
      <c r="AX1216" s="24" t="s">
        <v>5979</v>
      </c>
      <c r="AY1216" s="24" t="s">
        <v>6935</v>
      </c>
      <c r="AZ1216" s="216" t="s">
        <v>7293</v>
      </c>
      <c r="BA1216" s="216" t="s">
        <v>7224</v>
      </c>
      <c r="BB1216" s="57" t="s">
        <v>5474</v>
      </c>
      <c r="BC1216" s="202"/>
      <c r="BD1216" s="24"/>
      <c r="BE1216" s="151"/>
      <c r="BG1216" s="151"/>
      <c r="BI1216" s="151"/>
      <c r="BL1216" s="152"/>
    </row>
    <row r="1217" spans="1:64" s="169" customFormat="1">
      <c r="A1217" s="24">
        <v>5704</v>
      </c>
      <c r="B1217" s="24" t="s">
        <v>1184</v>
      </c>
      <c r="C1217" s="57">
        <v>30.8</v>
      </c>
      <c r="D1217" s="57">
        <v>30.9</v>
      </c>
      <c r="E1217" s="57">
        <v>30</v>
      </c>
      <c r="F1217" s="57">
        <v>30.5</v>
      </c>
      <c r="G1217" s="57">
        <v>30.5</v>
      </c>
      <c r="H1217" s="57">
        <v>30.65</v>
      </c>
      <c r="I1217" s="57">
        <v>30.5</v>
      </c>
      <c r="J1217" s="57">
        <v>30.65</v>
      </c>
      <c r="K1217" s="57">
        <v>30.65</v>
      </c>
      <c r="L1217" s="57">
        <v>31</v>
      </c>
      <c r="M1217" s="57">
        <v>30.65</v>
      </c>
      <c r="N1217" s="57">
        <v>30.85</v>
      </c>
      <c r="O1217" s="63">
        <v>6.5252854812398002E-3</v>
      </c>
      <c r="P1217" s="57">
        <v>15</v>
      </c>
      <c r="Q1217" s="57">
        <v>4</v>
      </c>
      <c r="R1217" s="57">
        <v>29.65</v>
      </c>
      <c r="S1217" s="57">
        <v>32.74</v>
      </c>
      <c r="T1217" s="57">
        <v>33.532499999999999</v>
      </c>
      <c r="U1217" s="57">
        <v>33.114199999999997</v>
      </c>
      <c r="V1217" s="57">
        <v>32.270000000000003</v>
      </c>
      <c r="W1217" s="57">
        <v>33.372500000000002</v>
      </c>
      <c r="X1217" s="57">
        <v>33.092500000000001</v>
      </c>
      <c r="Y1217" s="57">
        <v>31.7</v>
      </c>
      <c r="Z1217" s="57">
        <v>33.215000000000003</v>
      </c>
      <c r="AA1217" s="57">
        <v>33.077500000000001</v>
      </c>
      <c r="AB1217" s="57">
        <v>37.75</v>
      </c>
      <c r="AC1217" s="57">
        <v>28.6</v>
      </c>
      <c r="AD1217" s="57">
        <v>34.75</v>
      </c>
      <c r="AE1217" s="57">
        <v>30</v>
      </c>
      <c r="AF1217" s="64">
        <v>21.2881</v>
      </c>
      <c r="AG1217" s="64">
        <v>26.818999999999999</v>
      </c>
      <c r="AH1217" s="64">
        <v>21.019400000000001</v>
      </c>
      <c r="AI1217" s="64">
        <v>24.8858</v>
      </c>
      <c r="AJ1217" s="61">
        <v>0.46180555555555558</v>
      </c>
      <c r="AK1217" s="216">
        <v>50</v>
      </c>
      <c r="AL1217" s="62">
        <v>49.098466547525931</v>
      </c>
      <c r="AM1217" s="24" t="s">
        <v>6330</v>
      </c>
      <c r="AN1217" s="216" t="s">
        <v>5967</v>
      </c>
      <c r="AO1217" s="216" t="s">
        <v>6007</v>
      </c>
      <c r="AP1217" s="216" t="s">
        <v>6884</v>
      </c>
      <c r="AQ1217" s="216" t="s">
        <v>6885</v>
      </c>
      <c r="AR1217" s="216" t="s">
        <v>6916</v>
      </c>
      <c r="AS1217" s="24" t="s">
        <v>6917</v>
      </c>
      <c r="AT1217" s="24" t="s">
        <v>6127</v>
      </c>
      <c r="AU1217" s="24" t="s">
        <v>6493</v>
      </c>
      <c r="AV1217" s="24" t="s">
        <v>6055</v>
      </c>
      <c r="AW1217" s="24" t="s">
        <v>5986</v>
      </c>
      <c r="AX1217" s="24" t="s">
        <v>5979</v>
      </c>
      <c r="AY1217" s="24" t="s">
        <v>7206</v>
      </c>
      <c r="AZ1217" s="216" t="s">
        <v>7054</v>
      </c>
      <c r="BA1217" s="216" t="s">
        <v>6893</v>
      </c>
      <c r="BB1217" s="57" t="s">
        <v>5474</v>
      </c>
      <c r="BC1217" s="202"/>
      <c r="BD1217" s="24"/>
      <c r="BE1217" s="151"/>
      <c r="BG1217" s="151"/>
      <c r="BI1217" s="151"/>
      <c r="BL1217" s="152"/>
    </row>
    <row r="1218" spans="1:64" s="169" customFormat="1">
      <c r="A1218" s="24">
        <v>5706</v>
      </c>
      <c r="B1218" s="24" t="s">
        <v>1185</v>
      </c>
      <c r="C1218" s="57">
        <v>39.299999999999997</v>
      </c>
      <c r="D1218" s="57">
        <v>39.9</v>
      </c>
      <c r="E1218" s="57">
        <v>39.049999999999997</v>
      </c>
      <c r="F1218" s="57">
        <v>39.299999999999997</v>
      </c>
      <c r="G1218" s="57">
        <v>39.299999999999997</v>
      </c>
      <c r="H1218" s="57">
        <v>40.299999999999997</v>
      </c>
      <c r="I1218" s="57">
        <v>39.299999999999997</v>
      </c>
      <c r="J1218" s="57">
        <v>39.75</v>
      </c>
      <c r="K1218" s="57">
        <v>40</v>
      </c>
      <c r="L1218" s="57">
        <v>41.4</v>
      </c>
      <c r="M1218" s="57">
        <v>40</v>
      </c>
      <c r="N1218" s="57">
        <v>41.3</v>
      </c>
      <c r="O1218" s="63">
        <v>3.8993710691823898E-2</v>
      </c>
      <c r="P1218" s="57">
        <v>220</v>
      </c>
      <c r="Q1218" s="57">
        <v>233</v>
      </c>
      <c r="R1218" s="57">
        <v>314.75</v>
      </c>
      <c r="S1218" s="57">
        <v>39.5</v>
      </c>
      <c r="T1218" s="57">
        <v>41.784999999999997</v>
      </c>
      <c r="U1218" s="57">
        <v>42.720799999999997</v>
      </c>
      <c r="V1218" s="57">
        <v>39.47</v>
      </c>
      <c r="W1218" s="57">
        <v>41.555</v>
      </c>
      <c r="X1218" s="57">
        <v>42.758299999999998</v>
      </c>
      <c r="Y1218" s="57">
        <v>39.67</v>
      </c>
      <c r="Z1218" s="57">
        <v>41.412500000000001</v>
      </c>
      <c r="AA1218" s="57">
        <v>42.775799999999997</v>
      </c>
      <c r="AB1218" s="57">
        <v>49.85</v>
      </c>
      <c r="AC1218" s="57">
        <v>27.8</v>
      </c>
      <c r="AD1218" s="57">
        <v>45</v>
      </c>
      <c r="AE1218" s="57">
        <v>38.5</v>
      </c>
      <c r="AF1218" s="64">
        <v>20.4145</v>
      </c>
      <c r="AG1218" s="64">
        <v>19.1523</v>
      </c>
      <c r="AH1218" s="64">
        <v>35.831899999999997</v>
      </c>
      <c r="AI1218" s="64">
        <v>24.7121</v>
      </c>
      <c r="AJ1218" s="61">
        <v>0.46180555555555558</v>
      </c>
      <c r="AK1218" s="216">
        <v>250</v>
      </c>
      <c r="AL1218" s="62">
        <v>404.57876560870437</v>
      </c>
      <c r="AM1218" s="24" t="s">
        <v>7667</v>
      </c>
      <c r="AN1218" s="216" t="s">
        <v>6009</v>
      </c>
      <c r="AO1218" s="216" t="s">
        <v>6007</v>
      </c>
      <c r="AP1218" s="216" t="s">
        <v>6884</v>
      </c>
      <c r="AQ1218" s="216" t="s">
        <v>6885</v>
      </c>
      <c r="AR1218" s="216" t="s">
        <v>6886</v>
      </c>
      <c r="AS1218" s="24" t="s">
        <v>6887</v>
      </c>
      <c r="AT1218" s="24" t="s">
        <v>6166</v>
      </c>
      <c r="AU1218" s="24" t="s">
        <v>6055</v>
      </c>
      <c r="AV1218" s="24" t="s">
        <v>6031</v>
      </c>
      <c r="AW1218" s="24" t="s">
        <v>5965</v>
      </c>
      <c r="AX1218" s="24" t="s">
        <v>5979</v>
      </c>
      <c r="AY1218" s="24" t="s">
        <v>7858</v>
      </c>
      <c r="AZ1218" s="216" t="s">
        <v>7138</v>
      </c>
      <c r="BA1218" s="216" t="s">
        <v>6998</v>
      </c>
      <c r="BB1218" s="57" t="s">
        <v>5474</v>
      </c>
      <c r="BC1218" s="202"/>
      <c r="BD1218" s="24"/>
      <c r="BE1218" s="151"/>
      <c r="BG1218" s="151"/>
      <c r="BI1218" s="151"/>
      <c r="BL1218" s="152"/>
    </row>
    <row r="1219" spans="1:64" s="169" customFormat="1">
      <c r="A1219" s="24">
        <v>5820</v>
      </c>
      <c r="B1219" s="24" t="s">
        <v>1186</v>
      </c>
      <c r="C1219" s="57">
        <v>12.9</v>
      </c>
      <c r="D1219" s="57">
        <v>12.95</v>
      </c>
      <c r="E1219" s="57">
        <v>12.9</v>
      </c>
      <c r="F1219" s="57">
        <v>12.9</v>
      </c>
      <c r="G1219" s="57">
        <v>12.9</v>
      </c>
      <c r="H1219" s="57">
        <v>12.95</v>
      </c>
      <c r="I1219" s="57">
        <v>12.9</v>
      </c>
      <c r="J1219" s="57">
        <v>12.9</v>
      </c>
      <c r="K1219" s="57">
        <v>12.9</v>
      </c>
      <c r="L1219" s="57">
        <v>12.95</v>
      </c>
      <c r="M1219" s="57">
        <v>12.9</v>
      </c>
      <c r="N1219" s="57">
        <v>12.9</v>
      </c>
      <c r="O1219" s="63">
        <v>0</v>
      </c>
      <c r="P1219" s="57">
        <v>240</v>
      </c>
      <c r="Q1219" s="57">
        <v>1053</v>
      </c>
      <c r="R1219" s="57">
        <v>878.5</v>
      </c>
      <c r="S1219" s="57">
        <v>12.91</v>
      </c>
      <c r="T1219" s="57">
        <v>12.93</v>
      </c>
      <c r="U1219" s="57">
        <v>12.9133</v>
      </c>
      <c r="V1219" s="57">
        <v>12.91</v>
      </c>
      <c r="W1219" s="57">
        <v>12.9275</v>
      </c>
      <c r="X1219" s="57">
        <v>12.9133</v>
      </c>
      <c r="Y1219" s="57">
        <v>12.91</v>
      </c>
      <c r="Z1219" s="57">
        <v>12.925000000000001</v>
      </c>
      <c r="AA1219" s="57">
        <v>12.914199999999999</v>
      </c>
      <c r="AB1219" s="57">
        <v>13</v>
      </c>
      <c r="AC1219" s="57">
        <v>10</v>
      </c>
      <c r="AD1219" s="57">
        <v>13</v>
      </c>
      <c r="AE1219" s="57">
        <v>12.9</v>
      </c>
      <c r="AF1219" s="64">
        <v>15.4466</v>
      </c>
      <c r="AG1219" s="64">
        <v>17.77</v>
      </c>
      <c r="AH1219" s="64">
        <v>10.297800000000001</v>
      </c>
      <c r="AI1219" s="64">
        <v>15.279299999999999</v>
      </c>
      <c r="AJ1219" s="61">
        <v>0.4513888888888889</v>
      </c>
      <c r="AK1219" s="216">
        <v>250</v>
      </c>
      <c r="AL1219" s="62">
        <v>471.43124228866344</v>
      </c>
      <c r="AM1219" s="24" t="s">
        <v>6555</v>
      </c>
      <c r="AN1219" s="216" t="s">
        <v>5967</v>
      </c>
      <c r="AO1219" s="216" t="s">
        <v>6047</v>
      </c>
      <c r="AP1219" s="216" t="s">
        <v>6884</v>
      </c>
      <c r="AQ1219" s="216" t="s">
        <v>6885</v>
      </c>
      <c r="AR1219" s="216" t="s">
        <v>6916</v>
      </c>
      <c r="AS1219" s="24" t="s">
        <v>6945</v>
      </c>
      <c r="AT1219" s="24" t="s">
        <v>6122</v>
      </c>
      <c r="AU1219" s="24" t="s">
        <v>6122</v>
      </c>
      <c r="AV1219" s="24" t="s">
        <v>6122</v>
      </c>
      <c r="AW1219" s="24" t="s">
        <v>6159</v>
      </c>
      <c r="AX1219" s="24" t="s">
        <v>5979</v>
      </c>
      <c r="AY1219" s="24" t="s">
        <v>6935</v>
      </c>
      <c r="AZ1219" s="216" t="s">
        <v>7190</v>
      </c>
      <c r="BA1219" s="216" t="s">
        <v>7145</v>
      </c>
      <c r="BB1219" s="57" t="s">
        <v>5474</v>
      </c>
      <c r="BC1219" s="202"/>
      <c r="BD1219" s="24"/>
      <c r="BE1219" s="151"/>
      <c r="BG1219" s="151"/>
      <c r="BI1219" s="151"/>
      <c r="BL1219" s="152"/>
    </row>
    <row r="1220" spans="1:64" s="169" customFormat="1">
      <c r="A1220" s="24">
        <v>5859</v>
      </c>
      <c r="B1220" s="24" t="s">
        <v>3606</v>
      </c>
      <c r="C1220" s="57">
        <v>9.31</v>
      </c>
      <c r="D1220" s="57">
        <v>9.4</v>
      </c>
      <c r="E1220" s="57">
        <v>9.27</v>
      </c>
      <c r="F1220" s="57">
        <v>9.33</v>
      </c>
      <c r="G1220" s="57">
        <v>9.35</v>
      </c>
      <c r="H1220" s="57">
        <v>9.4</v>
      </c>
      <c r="I1220" s="57">
        <v>9.26</v>
      </c>
      <c r="J1220" s="57">
        <v>9.3800000000000008</v>
      </c>
      <c r="K1220" s="57">
        <v>9.33</v>
      </c>
      <c r="L1220" s="57">
        <v>9.33</v>
      </c>
      <c r="M1220" s="57">
        <v>9.26</v>
      </c>
      <c r="N1220" s="57">
        <v>9.32</v>
      </c>
      <c r="O1220" s="63">
        <v>-5.3361792956243296E-3</v>
      </c>
      <c r="P1220" s="57">
        <v>7</v>
      </c>
      <c r="Q1220" s="57">
        <v>91</v>
      </c>
      <c r="R1220" s="57">
        <v>90.15</v>
      </c>
      <c r="S1220" s="57">
        <v>9.266</v>
      </c>
      <c r="T1220" s="57">
        <v>9.4135000000000009</v>
      </c>
      <c r="U1220" s="57">
        <v>9.3646999999999991</v>
      </c>
      <c r="V1220" s="57">
        <v>9.2880000000000003</v>
      </c>
      <c r="W1220" s="57">
        <v>9.3985000000000003</v>
      </c>
      <c r="X1220" s="57">
        <v>9.3665000000000003</v>
      </c>
      <c r="Y1220" s="57">
        <v>9.2880000000000003</v>
      </c>
      <c r="Z1220" s="57">
        <v>9.391</v>
      </c>
      <c r="AA1220" s="57">
        <v>9.3684999999999992</v>
      </c>
      <c r="AB1220" s="57"/>
      <c r="AC1220" s="57"/>
      <c r="AD1220" s="57">
        <v>9.58</v>
      </c>
      <c r="AE1220" s="57">
        <v>9.0399999999999991</v>
      </c>
      <c r="AF1220" s="64">
        <v>55.807299999999998</v>
      </c>
      <c r="AG1220" s="64">
        <v>45.919899999999998</v>
      </c>
      <c r="AH1220" s="64">
        <v>57.494700000000002</v>
      </c>
      <c r="AI1220" s="64">
        <v>49.778199999999998</v>
      </c>
      <c r="AJ1220" s="61">
        <v>0.4513888888888889</v>
      </c>
      <c r="AK1220" s="216">
        <v>50</v>
      </c>
      <c r="AL1220" s="62">
        <v>26.516881497046832</v>
      </c>
      <c r="AM1220" s="24" t="s">
        <v>6470</v>
      </c>
      <c r="AN1220" s="216" t="s">
        <v>6009</v>
      </c>
      <c r="AO1220" s="216" t="s">
        <v>5961</v>
      </c>
      <c r="AP1220" s="216" t="s">
        <v>6884</v>
      </c>
      <c r="AQ1220" s="216" t="s">
        <v>6885</v>
      </c>
      <c r="AR1220" s="216" t="s">
        <v>6886</v>
      </c>
      <c r="AS1220" s="24" t="s">
        <v>7439</v>
      </c>
      <c r="AT1220" s="24" t="s">
        <v>6499</v>
      </c>
      <c r="AU1220" s="24" t="s">
        <v>6452</v>
      </c>
      <c r="AV1220" s="24" t="s">
        <v>6748</v>
      </c>
      <c r="AW1220" s="24" t="s">
        <v>5979</v>
      </c>
      <c r="AX1220" s="24" t="s">
        <v>6084</v>
      </c>
      <c r="AY1220" s="24" t="s">
        <v>6935</v>
      </c>
      <c r="AZ1220" s="216" t="s">
        <v>7093</v>
      </c>
      <c r="BA1220" s="216" t="s">
        <v>7171</v>
      </c>
      <c r="BB1220" s="57" t="s">
        <v>6944</v>
      </c>
      <c r="BC1220" s="202"/>
      <c r="BD1220" s="24"/>
      <c r="BE1220" s="151"/>
      <c r="BG1220" s="151"/>
      <c r="BI1220" s="151"/>
      <c r="BL1220" s="152"/>
    </row>
    <row r="1221" spans="1:64" s="169" customFormat="1">
      <c r="A1221" s="24">
        <v>5863</v>
      </c>
      <c r="B1221" s="24" t="s">
        <v>3607</v>
      </c>
      <c r="C1221" s="57">
        <v>10</v>
      </c>
      <c r="D1221" s="57">
        <v>10.35</v>
      </c>
      <c r="E1221" s="57">
        <v>10</v>
      </c>
      <c r="F1221" s="57">
        <v>10.25</v>
      </c>
      <c r="G1221" s="57">
        <v>10.3</v>
      </c>
      <c r="H1221" s="57">
        <v>10.35</v>
      </c>
      <c r="I1221" s="57">
        <v>10.3</v>
      </c>
      <c r="J1221" s="57">
        <v>10.35</v>
      </c>
      <c r="K1221" s="57">
        <v>10.15</v>
      </c>
      <c r="L1221" s="57">
        <v>10.15</v>
      </c>
      <c r="M1221" s="57">
        <v>10.15</v>
      </c>
      <c r="N1221" s="57">
        <v>10.15</v>
      </c>
      <c r="O1221" s="63">
        <v>-1.6472868217054199E-2</v>
      </c>
      <c r="P1221" s="57">
        <v>1</v>
      </c>
      <c r="Q1221" s="57">
        <v>158</v>
      </c>
      <c r="R1221" s="57">
        <v>133.5</v>
      </c>
      <c r="S1221" s="57">
        <v>10.25</v>
      </c>
      <c r="T1221" s="57">
        <v>10.26</v>
      </c>
      <c r="U1221" s="57">
        <v>10.193199999999999</v>
      </c>
      <c r="V1221" s="57">
        <v>10.28</v>
      </c>
      <c r="W1221" s="57">
        <v>10.27</v>
      </c>
      <c r="X1221" s="57">
        <v>10.1966</v>
      </c>
      <c r="Y1221" s="57">
        <v>10.27</v>
      </c>
      <c r="Z1221" s="57">
        <v>10.265000000000001</v>
      </c>
      <c r="AA1221" s="57">
        <v>10.194900000000001</v>
      </c>
      <c r="AB1221" s="57"/>
      <c r="AC1221" s="57"/>
      <c r="AD1221" s="57">
        <v>10.5</v>
      </c>
      <c r="AE1221" s="57">
        <v>10</v>
      </c>
      <c r="AF1221" s="64">
        <v>61.2151</v>
      </c>
      <c r="AG1221" s="64">
        <v>60.504300000000001</v>
      </c>
      <c r="AH1221" s="64">
        <v>50.810099999999998</v>
      </c>
      <c r="AI1221" s="64">
        <v>57.2729</v>
      </c>
      <c r="AJ1221" s="61">
        <v>0.4513888888888889</v>
      </c>
      <c r="AK1221" s="216">
        <v>50</v>
      </c>
      <c r="AL1221" s="62">
        <v>3.7881259281495474</v>
      </c>
      <c r="AM1221" s="24" t="s">
        <v>8165</v>
      </c>
      <c r="AN1221" s="216" t="s">
        <v>5960</v>
      </c>
      <c r="AO1221" s="216" t="s">
        <v>5961</v>
      </c>
      <c r="AP1221" s="216" t="s">
        <v>6884</v>
      </c>
      <c r="AQ1221" s="216" t="s">
        <v>6885</v>
      </c>
      <c r="AR1221" s="216" t="s">
        <v>6916</v>
      </c>
      <c r="AS1221" s="24" t="s">
        <v>6917</v>
      </c>
      <c r="AT1221" s="24" t="s">
        <v>6031</v>
      </c>
      <c r="AU1221" s="24" t="s">
        <v>6493</v>
      </c>
      <c r="AV1221" s="24" t="s">
        <v>6577</v>
      </c>
      <c r="AW1221" s="24" t="s">
        <v>5979</v>
      </c>
      <c r="AX1221" s="24" t="s">
        <v>5979</v>
      </c>
      <c r="AY1221" s="24" t="s">
        <v>7273</v>
      </c>
      <c r="AZ1221" s="216" t="s">
        <v>8166</v>
      </c>
      <c r="BA1221" s="216" t="s">
        <v>7677</v>
      </c>
      <c r="BB1221" s="57" t="s">
        <v>5474</v>
      </c>
      <c r="BC1221" s="202"/>
      <c r="BD1221" s="24"/>
      <c r="BE1221" s="151"/>
      <c r="BG1221" s="151"/>
      <c r="BI1221" s="151"/>
      <c r="BL1221" s="152"/>
    </row>
    <row r="1222" spans="1:64" s="169" customFormat="1">
      <c r="A1222" s="24">
        <v>5864</v>
      </c>
      <c r="B1222" s="24" t="s">
        <v>3610</v>
      </c>
      <c r="C1222" s="57">
        <v>14.8</v>
      </c>
      <c r="D1222" s="57">
        <v>15.6</v>
      </c>
      <c r="E1222" s="57">
        <v>14.8</v>
      </c>
      <c r="F1222" s="57">
        <v>15.45</v>
      </c>
      <c r="G1222" s="57">
        <v>15.7</v>
      </c>
      <c r="H1222" s="57">
        <v>15.7</v>
      </c>
      <c r="I1222" s="57">
        <v>15.15</v>
      </c>
      <c r="J1222" s="57">
        <v>15.2</v>
      </c>
      <c r="K1222" s="57">
        <v>15.25</v>
      </c>
      <c r="L1222" s="57">
        <v>15.45</v>
      </c>
      <c r="M1222" s="57">
        <v>15.25</v>
      </c>
      <c r="N1222" s="57">
        <v>15.35</v>
      </c>
      <c r="O1222" s="63">
        <v>9.8684210526315697E-3</v>
      </c>
      <c r="P1222" s="57">
        <v>57</v>
      </c>
      <c r="Q1222" s="57">
        <v>204</v>
      </c>
      <c r="R1222" s="57">
        <v>517.45000000000005</v>
      </c>
      <c r="S1222" s="57">
        <v>15.14</v>
      </c>
      <c r="T1222" s="57">
        <v>16.977499999999999</v>
      </c>
      <c r="U1222" s="57">
        <v>19.64</v>
      </c>
      <c r="V1222" s="57">
        <v>15.18</v>
      </c>
      <c r="W1222" s="57">
        <v>16.785</v>
      </c>
      <c r="X1222" s="57">
        <v>19.465</v>
      </c>
      <c r="Y1222" s="57">
        <v>15.16</v>
      </c>
      <c r="Z1222" s="57">
        <v>16.622499999999999</v>
      </c>
      <c r="AA1222" s="57">
        <v>19.273299999999999</v>
      </c>
      <c r="AB1222" s="57">
        <v>19.05</v>
      </c>
      <c r="AC1222" s="57"/>
      <c r="AD1222" s="57">
        <v>19.05</v>
      </c>
      <c r="AE1222" s="57">
        <v>14.5</v>
      </c>
      <c r="AF1222" s="64">
        <v>27.182700000000001</v>
      </c>
      <c r="AG1222" s="64">
        <v>19.436699999999998</v>
      </c>
      <c r="AH1222" s="64">
        <v>33.034100000000002</v>
      </c>
      <c r="AI1222" s="64">
        <v>23.969100000000001</v>
      </c>
      <c r="AJ1222" s="61">
        <v>0.4513888888888889</v>
      </c>
      <c r="AK1222" s="216">
        <v>100</v>
      </c>
      <c r="AL1222" s="62">
        <v>127.16007505265779</v>
      </c>
      <c r="AM1222" s="24" t="s">
        <v>6038</v>
      </c>
      <c r="AN1222" s="216" t="s">
        <v>6009</v>
      </c>
      <c r="AO1222" s="216" t="s">
        <v>6007</v>
      </c>
      <c r="AP1222" s="216" t="s">
        <v>6884</v>
      </c>
      <c r="AQ1222" s="216" t="s">
        <v>6885</v>
      </c>
      <c r="AR1222" s="216" t="s">
        <v>6886</v>
      </c>
      <c r="AS1222" s="24" t="s">
        <v>5474</v>
      </c>
      <c r="AT1222" s="24" t="s">
        <v>6013</v>
      </c>
      <c r="AU1222" s="24" t="s">
        <v>6209</v>
      </c>
      <c r="AV1222" s="24" t="s">
        <v>6055</v>
      </c>
      <c r="AW1222" s="24" t="s">
        <v>5970</v>
      </c>
      <c r="AX1222" s="24" t="s">
        <v>5979</v>
      </c>
      <c r="AY1222" s="24" t="s">
        <v>7796</v>
      </c>
      <c r="AZ1222" s="216" t="s">
        <v>7465</v>
      </c>
      <c r="BA1222" s="216" t="s">
        <v>8167</v>
      </c>
      <c r="BB1222" s="57" t="s">
        <v>5474</v>
      </c>
      <c r="BC1222" s="202"/>
      <c r="BD1222" s="24"/>
      <c r="BE1222" s="151"/>
      <c r="BG1222" s="151"/>
      <c r="BI1222" s="151"/>
      <c r="BL1222" s="152"/>
    </row>
    <row r="1223" spans="1:64" s="169" customFormat="1">
      <c r="A1223" s="24">
        <v>5871</v>
      </c>
      <c r="B1223" s="24" t="s">
        <v>1187</v>
      </c>
      <c r="C1223" s="57">
        <v>237</v>
      </c>
      <c r="D1223" s="57">
        <v>245.5</v>
      </c>
      <c r="E1223" s="57">
        <v>235</v>
      </c>
      <c r="F1223" s="57">
        <v>243.5</v>
      </c>
      <c r="G1223" s="57">
        <v>249</v>
      </c>
      <c r="H1223" s="57">
        <v>249</v>
      </c>
      <c r="I1223" s="57">
        <v>238.5</v>
      </c>
      <c r="J1223" s="57">
        <v>247</v>
      </c>
      <c r="K1223" s="57">
        <v>247.5</v>
      </c>
      <c r="L1223" s="57">
        <v>248</v>
      </c>
      <c r="M1223" s="57">
        <v>243</v>
      </c>
      <c r="N1223" s="57">
        <v>244</v>
      </c>
      <c r="O1223" s="63">
        <v>-1.2145748987854201E-2</v>
      </c>
      <c r="P1223" s="57">
        <v>975</v>
      </c>
      <c r="Q1223" s="57">
        <v>2890</v>
      </c>
      <c r="R1223" s="57">
        <v>3083.65</v>
      </c>
      <c r="S1223" s="57">
        <v>231.9</v>
      </c>
      <c r="T1223" s="57">
        <v>228.25</v>
      </c>
      <c r="U1223" s="57">
        <v>215.25</v>
      </c>
      <c r="V1223" s="57">
        <v>236</v>
      </c>
      <c r="W1223" s="57">
        <v>229.6</v>
      </c>
      <c r="X1223" s="57">
        <v>215.89169999999999</v>
      </c>
      <c r="Y1223" s="57">
        <v>238.6</v>
      </c>
      <c r="Z1223" s="57">
        <v>230.875</v>
      </c>
      <c r="AA1223" s="57">
        <v>216.4667</v>
      </c>
      <c r="AB1223" s="57">
        <v>249</v>
      </c>
      <c r="AC1223" s="57">
        <v>125</v>
      </c>
      <c r="AD1223" s="57">
        <v>249</v>
      </c>
      <c r="AE1223" s="57">
        <v>213</v>
      </c>
      <c r="AF1223" s="64">
        <v>82.348699999999994</v>
      </c>
      <c r="AG1223" s="64">
        <v>73.625799999999998</v>
      </c>
      <c r="AH1223" s="64">
        <v>81.822199999999995</v>
      </c>
      <c r="AI1223" s="64">
        <v>76.357900000000001</v>
      </c>
      <c r="AJ1223" s="61">
        <v>0.4513888888888889</v>
      </c>
      <c r="AK1223" s="216">
        <v>1000</v>
      </c>
      <c r="AL1223" s="62">
        <v>1995.9247201308203</v>
      </c>
      <c r="AM1223" s="24" t="s">
        <v>7517</v>
      </c>
      <c r="AN1223" s="216" t="s">
        <v>6020</v>
      </c>
      <c r="AO1223" s="216" t="s">
        <v>5989</v>
      </c>
      <c r="AP1223" s="216" t="s">
        <v>6908</v>
      </c>
      <c r="AQ1223" s="216" t="s">
        <v>6900</v>
      </c>
      <c r="AR1223" s="216" t="s">
        <v>6886</v>
      </c>
      <c r="AS1223" s="24" t="s">
        <v>7398</v>
      </c>
      <c r="AT1223" s="24" t="s">
        <v>6010</v>
      </c>
      <c r="AU1223" s="24" t="s">
        <v>6060</v>
      </c>
      <c r="AV1223" s="24" t="s">
        <v>5984</v>
      </c>
      <c r="AW1223" s="24" t="s">
        <v>5965</v>
      </c>
      <c r="AX1223" s="24" t="s">
        <v>5990</v>
      </c>
      <c r="AY1223" s="24" t="s">
        <v>8168</v>
      </c>
      <c r="AZ1223" s="216" t="s">
        <v>7299</v>
      </c>
      <c r="BA1223" s="216" t="s">
        <v>7611</v>
      </c>
      <c r="BB1223" s="57" t="s">
        <v>5474</v>
      </c>
      <c r="BC1223" s="202"/>
      <c r="BD1223" s="24"/>
      <c r="BE1223" s="151"/>
      <c r="BG1223" s="151"/>
      <c r="BI1223" s="151"/>
      <c r="BL1223" s="152"/>
    </row>
    <row r="1224" spans="1:64" s="169" customFormat="1">
      <c r="A1224" s="24">
        <v>5876</v>
      </c>
      <c r="B1224" s="24" t="s">
        <v>3612</v>
      </c>
      <c r="C1224" s="57">
        <v>40.5</v>
      </c>
      <c r="D1224" s="57">
        <v>41.1</v>
      </c>
      <c r="E1224" s="57">
        <v>40.5</v>
      </c>
      <c r="F1224" s="57">
        <v>40.950000000000003</v>
      </c>
      <c r="G1224" s="57">
        <v>40.950000000000003</v>
      </c>
      <c r="H1224" s="57">
        <v>41.25</v>
      </c>
      <c r="I1224" s="57">
        <v>40.75</v>
      </c>
      <c r="J1224" s="57">
        <v>41.25</v>
      </c>
      <c r="K1224" s="57">
        <v>41.75</v>
      </c>
      <c r="L1224" s="57">
        <v>41.75</v>
      </c>
      <c r="M1224" s="57">
        <v>40.700000000000003</v>
      </c>
      <c r="N1224" s="57">
        <v>40.85</v>
      </c>
      <c r="O1224" s="63">
        <v>-9.69696969696969E-3</v>
      </c>
      <c r="P1224" s="57">
        <v>827</v>
      </c>
      <c r="Q1224" s="57">
        <v>2075</v>
      </c>
      <c r="R1224" s="57">
        <v>2790.9</v>
      </c>
      <c r="S1224" s="57">
        <v>40.94</v>
      </c>
      <c r="T1224" s="57">
        <v>41.722499999999997</v>
      </c>
      <c r="U1224" s="57">
        <v>43.949199999999998</v>
      </c>
      <c r="V1224" s="57">
        <v>40.880000000000003</v>
      </c>
      <c r="W1224" s="57">
        <v>41.545000000000002</v>
      </c>
      <c r="X1224" s="57">
        <v>43.88</v>
      </c>
      <c r="Y1224" s="57">
        <v>40.770000000000003</v>
      </c>
      <c r="Z1224" s="57">
        <v>41.522500000000001</v>
      </c>
      <c r="AA1224" s="57">
        <v>43.805</v>
      </c>
      <c r="AB1224" s="57">
        <v>45.7</v>
      </c>
      <c r="AC1224" s="57">
        <v>36.6</v>
      </c>
      <c r="AD1224" s="57">
        <v>42.55</v>
      </c>
      <c r="AE1224" s="57">
        <v>40.200000000000003</v>
      </c>
      <c r="AF1224" s="64">
        <v>37.685499999999998</v>
      </c>
      <c r="AG1224" s="64">
        <v>30.2471</v>
      </c>
      <c r="AH1224" s="64">
        <v>38.255000000000003</v>
      </c>
      <c r="AI1224" s="64">
        <v>32.916400000000003</v>
      </c>
      <c r="AJ1224" s="61">
        <v>0.4513888888888889</v>
      </c>
      <c r="AK1224" s="216">
        <v>850</v>
      </c>
      <c r="AL1224" s="62">
        <v>1665.6613503254407</v>
      </c>
      <c r="AM1224" s="24" t="s">
        <v>8169</v>
      </c>
      <c r="AN1224" s="216" t="s">
        <v>6009</v>
      </c>
      <c r="AO1224" s="216" t="s">
        <v>5971</v>
      </c>
      <c r="AP1224" s="216" t="s">
        <v>6884</v>
      </c>
      <c r="AQ1224" s="216" t="s">
        <v>6885</v>
      </c>
      <c r="AR1224" s="216" t="s">
        <v>6886</v>
      </c>
      <c r="AS1224" s="24" t="s">
        <v>6887</v>
      </c>
      <c r="AT1224" s="24" t="s">
        <v>6055</v>
      </c>
      <c r="AU1224" s="24" t="s">
        <v>6126</v>
      </c>
      <c r="AV1224" s="24" t="s">
        <v>6017</v>
      </c>
      <c r="AW1224" s="24" t="s">
        <v>5979</v>
      </c>
      <c r="AX1224" s="24" t="s">
        <v>5965</v>
      </c>
      <c r="AY1224" s="24" t="s">
        <v>7064</v>
      </c>
      <c r="AZ1224" s="216" t="s">
        <v>7045</v>
      </c>
      <c r="BA1224" s="216" t="s">
        <v>6897</v>
      </c>
      <c r="BB1224" s="57" t="s">
        <v>6944</v>
      </c>
      <c r="BC1224" s="202"/>
      <c r="BD1224" s="24"/>
      <c r="BE1224" s="151"/>
      <c r="BG1224" s="151"/>
      <c r="BI1224" s="151"/>
      <c r="BL1224" s="152"/>
    </row>
    <row r="1225" spans="1:64" s="169" customFormat="1">
      <c r="A1225" s="24">
        <v>5878</v>
      </c>
      <c r="B1225" s="24" t="s">
        <v>1188</v>
      </c>
      <c r="C1225" s="57">
        <v>47.3</v>
      </c>
      <c r="D1225" s="57">
        <v>47.3</v>
      </c>
      <c r="E1225" s="57">
        <v>47.25</v>
      </c>
      <c r="F1225" s="57">
        <v>47.25</v>
      </c>
      <c r="G1225" s="57">
        <v>47.3</v>
      </c>
      <c r="H1225" s="57">
        <v>47.3</v>
      </c>
      <c r="I1225" s="57">
        <v>47.25</v>
      </c>
      <c r="J1225" s="57">
        <v>47.25</v>
      </c>
      <c r="K1225" s="57">
        <v>47.25</v>
      </c>
      <c r="L1225" s="57">
        <v>47.25</v>
      </c>
      <c r="M1225" s="57">
        <v>47.25</v>
      </c>
      <c r="N1225" s="57">
        <v>47.25</v>
      </c>
      <c r="O1225" s="63">
        <v>0</v>
      </c>
      <c r="P1225" s="57">
        <v>3</v>
      </c>
      <c r="Q1225" s="57">
        <v>6</v>
      </c>
      <c r="R1225" s="57">
        <v>8.1111000000000004</v>
      </c>
      <c r="S1225" s="57">
        <v>47.17</v>
      </c>
      <c r="T1225" s="57">
        <v>47.213900000000002</v>
      </c>
      <c r="U1225" s="57">
        <v>48.2395</v>
      </c>
      <c r="V1225" s="57">
        <v>47.24</v>
      </c>
      <c r="W1225" s="57">
        <v>47.213900000000002</v>
      </c>
      <c r="X1225" s="57">
        <v>48.212299999999999</v>
      </c>
      <c r="Y1225" s="57">
        <v>47.22</v>
      </c>
      <c r="Z1225" s="57">
        <v>47.238900000000001</v>
      </c>
      <c r="AA1225" s="57">
        <v>48.188600000000001</v>
      </c>
      <c r="AB1225" s="57">
        <v>49.8</v>
      </c>
      <c r="AC1225" s="57">
        <v>45.3</v>
      </c>
      <c r="AD1225" s="57">
        <v>49.2</v>
      </c>
      <c r="AE1225" s="57">
        <v>46.5</v>
      </c>
      <c r="AF1225" s="64">
        <v>44.335999999999999</v>
      </c>
      <c r="AG1225" s="64">
        <v>35.924900000000001</v>
      </c>
      <c r="AH1225" s="64">
        <v>47.414499999999997</v>
      </c>
      <c r="AI1225" s="64">
        <v>39.754800000000003</v>
      </c>
      <c r="AJ1225" s="61">
        <v>0.4513888888888889</v>
      </c>
      <c r="AK1225" s="216">
        <v>50</v>
      </c>
      <c r="AL1225" s="62">
        <v>11.364377784448642</v>
      </c>
      <c r="AM1225" s="24" t="s">
        <v>6806</v>
      </c>
      <c r="AN1225" s="216" t="s">
        <v>6009</v>
      </c>
      <c r="AO1225" s="216" t="s">
        <v>5971</v>
      </c>
      <c r="AP1225" s="216" t="s">
        <v>6884</v>
      </c>
      <c r="AQ1225" s="216" t="s">
        <v>6900</v>
      </c>
      <c r="AR1225" s="216" t="s">
        <v>6886</v>
      </c>
      <c r="AS1225" s="24" t="s">
        <v>5474</v>
      </c>
      <c r="AT1225" s="24" t="e">
        <v>#NAME?</v>
      </c>
      <c r="AU1225" s="24" t="e">
        <v>#NAME?</v>
      </c>
      <c r="AV1225" s="24" t="s">
        <v>6577</v>
      </c>
      <c r="AW1225" s="24" t="s">
        <v>5979</v>
      </c>
      <c r="AX1225" s="24" t="s">
        <v>5979</v>
      </c>
      <c r="AY1225" s="24" t="s">
        <v>6952</v>
      </c>
      <c r="AZ1225" s="216" t="s">
        <v>7336</v>
      </c>
      <c r="BA1225" s="216" t="s">
        <v>6893</v>
      </c>
      <c r="BB1225" s="57" t="s">
        <v>5474</v>
      </c>
      <c r="BC1225" s="202"/>
      <c r="BD1225" s="24"/>
      <c r="BE1225" s="151"/>
      <c r="BG1225" s="151"/>
      <c r="BI1225" s="151"/>
      <c r="BL1225" s="152"/>
    </row>
    <row r="1226" spans="1:64" s="169" customFormat="1">
      <c r="A1226" s="24">
        <v>5880</v>
      </c>
      <c r="B1226" s="24" t="s">
        <v>1189</v>
      </c>
      <c r="C1226" s="57">
        <v>21.1</v>
      </c>
      <c r="D1226" s="57">
        <v>21.2</v>
      </c>
      <c r="E1226" s="57">
        <v>21</v>
      </c>
      <c r="F1226" s="57">
        <v>21.1</v>
      </c>
      <c r="G1226" s="57">
        <v>21.2</v>
      </c>
      <c r="H1226" s="57">
        <v>21.45</v>
      </c>
      <c r="I1226" s="57">
        <v>21.1</v>
      </c>
      <c r="J1226" s="57">
        <v>21.45</v>
      </c>
      <c r="K1226" s="57">
        <v>21.5</v>
      </c>
      <c r="L1226" s="57">
        <v>21.5</v>
      </c>
      <c r="M1226" s="57">
        <v>21.4</v>
      </c>
      <c r="N1226" s="57">
        <v>21.45</v>
      </c>
      <c r="O1226" s="63">
        <v>0</v>
      </c>
      <c r="P1226" s="57">
        <v>2004</v>
      </c>
      <c r="Q1226" s="57">
        <v>8813</v>
      </c>
      <c r="R1226" s="57">
        <v>14353.95</v>
      </c>
      <c r="S1226" s="57">
        <v>21.05</v>
      </c>
      <c r="T1226" s="57">
        <v>21.6675</v>
      </c>
      <c r="U1226" s="57">
        <v>21.422499999999999</v>
      </c>
      <c r="V1226" s="57">
        <v>21.12</v>
      </c>
      <c r="W1226" s="57">
        <v>21.642499999999998</v>
      </c>
      <c r="X1226" s="57">
        <v>21.430800000000001</v>
      </c>
      <c r="Y1226" s="57">
        <v>21.2</v>
      </c>
      <c r="Z1226" s="57">
        <v>21.6175</v>
      </c>
      <c r="AA1226" s="57">
        <v>21.438300000000002</v>
      </c>
      <c r="AB1226" s="57">
        <v>22.4</v>
      </c>
      <c r="AC1226" s="57">
        <v>19</v>
      </c>
      <c r="AD1226" s="57">
        <v>22.4</v>
      </c>
      <c r="AE1226" s="57">
        <v>20.9</v>
      </c>
      <c r="AF1226" s="64">
        <v>43.2622</v>
      </c>
      <c r="AG1226" s="64">
        <v>27.126899999999999</v>
      </c>
      <c r="AH1226" s="64">
        <v>59.397100000000002</v>
      </c>
      <c r="AI1226" s="64">
        <v>37.883600000000001</v>
      </c>
      <c r="AJ1226" s="61">
        <v>0.4513888888888889</v>
      </c>
      <c r="AK1226" s="216">
        <v>2500</v>
      </c>
      <c r="AL1226" s="62">
        <v>3729.4391600232243</v>
      </c>
      <c r="AM1226" s="24" t="s">
        <v>6015</v>
      </c>
      <c r="AN1226" s="216" t="s">
        <v>6009</v>
      </c>
      <c r="AO1226" s="216" t="s">
        <v>5961</v>
      </c>
      <c r="AP1226" s="216" t="s">
        <v>6908</v>
      </c>
      <c r="AQ1226" s="216" t="s">
        <v>6885</v>
      </c>
      <c r="AR1226" s="216" t="s">
        <v>6886</v>
      </c>
      <c r="AS1226" s="24" t="s">
        <v>6887</v>
      </c>
      <c r="AT1226" s="24" t="s">
        <v>6121</v>
      </c>
      <c r="AU1226" s="24" t="s">
        <v>6126</v>
      </c>
      <c r="AV1226" s="24" t="s">
        <v>6017</v>
      </c>
      <c r="AW1226" s="24" t="s">
        <v>5979</v>
      </c>
      <c r="AX1226" s="24" t="s">
        <v>5970</v>
      </c>
      <c r="AY1226" s="24" t="s">
        <v>7161</v>
      </c>
      <c r="AZ1226" s="216" t="s">
        <v>6913</v>
      </c>
      <c r="BA1226" s="216" t="s">
        <v>7320</v>
      </c>
      <c r="BB1226" s="57" t="s">
        <v>7322</v>
      </c>
      <c r="BC1226" s="202"/>
      <c r="BD1226" s="24"/>
      <c r="BE1226" s="151"/>
      <c r="BG1226" s="151"/>
      <c r="BI1226" s="151"/>
      <c r="BL1226" s="152"/>
    </row>
    <row r="1227" spans="1:64" s="169" customFormat="1">
      <c r="A1227" s="24">
        <v>5902</v>
      </c>
      <c r="B1227" s="24" t="s">
        <v>1190</v>
      </c>
      <c r="C1227" s="57">
        <v>26.05</v>
      </c>
      <c r="D1227" s="57">
        <v>27.75</v>
      </c>
      <c r="E1227" s="57">
        <v>26</v>
      </c>
      <c r="F1227" s="57">
        <v>26.35</v>
      </c>
      <c r="G1227" s="57">
        <v>26</v>
      </c>
      <c r="H1227" s="57">
        <v>26.25</v>
      </c>
      <c r="I1227" s="57">
        <v>25.5</v>
      </c>
      <c r="J1227" s="57">
        <v>25.85</v>
      </c>
      <c r="K1227" s="57">
        <v>26.05</v>
      </c>
      <c r="L1227" s="57">
        <v>26.7</v>
      </c>
      <c r="M1227" s="57">
        <v>26</v>
      </c>
      <c r="N1227" s="57">
        <v>26</v>
      </c>
      <c r="O1227" s="63">
        <v>5.8027079303674999E-3</v>
      </c>
      <c r="P1227" s="57">
        <v>21</v>
      </c>
      <c r="Q1227" s="57">
        <v>42</v>
      </c>
      <c r="R1227" s="57">
        <v>156.35</v>
      </c>
      <c r="S1227" s="57">
        <v>26.12</v>
      </c>
      <c r="T1227" s="57">
        <v>27.594999999999999</v>
      </c>
      <c r="U1227" s="57">
        <v>26.07</v>
      </c>
      <c r="V1227" s="57">
        <v>26.07</v>
      </c>
      <c r="W1227" s="57">
        <v>27.4925</v>
      </c>
      <c r="X1227" s="57">
        <v>26.118300000000001</v>
      </c>
      <c r="Y1227" s="57">
        <v>26.06</v>
      </c>
      <c r="Z1227" s="57">
        <v>27.385000000000002</v>
      </c>
      <c r="AA1227" s="57">
        <v>26.159199999999998</v>
      </c>
      <c r="AB1227" s="57">
        <v>29.05</v>
      </c>
      <c r="AC1227" s="57">
        <v>16</v>
      </c>
      <c r="AD1227" s="57">
        <v>29.05</v>
      </c>
      <c r="AE1227" s="57">
        <v>25.5</v>
      </c>
      <c r="AF1227" s="64">
        <v>17.6374</v>
      </c>
      <c r="AG1227" s="64">
        <v>19.788699999999999</v>
      </c>
      <c r="AH1227" s="64">
        <v>18.424900000000001</v>
      </c>
      <c r="AI1227" s="64">
        <v>19.334099999999999</v>
      </c>
      <c r="AJ1227" s="61">
        <v>0.4513888888888889</v>
      </c>
      <c r="AK1227" s="216">
        <v>50</v>
      </c>
      <c r="AL1227" s="62">
        <v>79.550644491140503</v>
      </c>
      <c r="AM1227" s="24" t="s">
        <v>6656</v>
      </c>
      <c r="AN1227" s="216" t="s">
        <v>6039</v>
      </c>
      <c r="AO1227" s="216" t="s">
        <v>6047</v>
      </c>
      <c r="AP1227" s="216" t="s">
        <v>6884</v>
      </c>
      <c r="AQ1227" s="216" t="s">
        <v>6885</v>
      </c>
      <c r="AR1227" s="216" t="s">
        <v>6916</v>
      </c>
      <c r="AS1227" s="24" t="s">
        <v>6965</v>
      </c>
      <c r="AT1227" s="24" t="s">
        <v>5963</v>
      </c>
      <c r="AU1227" s="24" t="s">
        <v>6216</v>
      </c>
      <c r="AV1227" s="24" t="s">
        <v>6558</v>
      </c>
      <c r="AW1227" s="24" t="s">
        <v>6084</v>
      </c>
      <c r="AX1227" s="24" t="s">
        <v>5979</v>
      </c>
      <c r="AY1227" s="24" t="s">
        <v>7259</v>
      </c>
      <c r="AZ1227" s="216" t="s">
        <v>7182</v>
      </c>
      <c r="BA1227" s="216" t="s">
        <v>7037</v>
      </c>
      <c r="BB1227" s="57" t="s">
        <v>5474</v>
      </c>
      <c r="BC1227" s="202"/>
      <c r="BD1227" s="24"/>
      <c r="BE1227" s="151"/>
      <c r="BG1227" s="151"/>
      <c r="BI1227" s="151"/>
      <c r="BL1227" s="152"/>
    </row>
    <row r="1228" spans="1:64" s="169" customFormat="1">
      <c r="A1228" s="24">
        <v>5903</v>
      </c>
      <c r="B1228" s="24" t="s">
        <v>1191</v>
      </c>
      <c r="C1228" s="57">
        <v>257.5</v>
      </c>
      <c r="D1228" s="57">
        <v>260</v>
      </c>
      <c r="E1228" s="57">
        <v>257.5</v>
      </c>
      <c r="F1228" s="57">
        <v>260</v>
      </c>
      <c r="G1228" s="57">
        <v>259.5</v>
      </c>
      <c r="H1228" s="57">
        <v>260.5</v>
      </c>
      <c r="I1228" s="57">
        <v>258.5</v>
      </c>
      <c r="J1228" s="57">
        <v>260.5</v>
      </c>
      <c r="K1228" s="57">
        <v>261</v>
      </c>
      <c r="L1228" s="57">
        <v>261.5</v>
      </c>
      <c r="M1228" s="57">
        <v>261</v>
      </c>
      <c r="N1228" s="57">
        <v>261.5</v>
      </c>
      <c r="O1228" s="63">
        <v>3.8387715930902101E-3</v>
      </c>
      <c r="P1228" s="57">
        <v>3</v>
      </c>
      <c r="Q1228" s="57">
        <v>10</v>
      </c>
      <c r="R1228" s="57">
        <v>29.1</v>
      </c>
      <c r="S1228" s="57">
        <v>259.60000000000002</v>
      </c>
      <c r="T1228" s="57">
        <v>264</v>
      </c>
      <c r="U1228" s="57">
        <v>264.28809999999999</v>
      </c>
      <c r="V1228" s="57">
        <v>259</v>
      </c>
      <c r="W1228" s="57">
        <v>263.75</v>
      </c>
      <c r="X1228" s="57">
        <v>264.19490000000002</v>
      </c>
      <c r="Y1228" s="57">
        <v>259.2</v>
      </c>
      <c r="Z1228" s="57">
        <v>263.55</v>
      </c>
      <c r="AA1228" s="57">
        <v>264.11860000000001</v>
      </c>
      <c r="AB1228" s="57">
        <v>272</v>
      </c>
      <c r="AC1228" s="57">
        <v>256.5</v>
      </c>
      <c r="AD1228" s="57">
        <v>272</v>
      </c>
      <c r="AE1228" s="57">
        <v>256.5</v>
      </c>
      <c r="AF1228" s="64">
        <v>35.330199999999998</v>
      </c>
      <c r="AG1228" s="64">
        <v>28.3355</v>
      </c>
      <c r="AH1228" s="64">
        <v>45.775700000000001</v>
      </c>
      <c r="AI1228" s="64">
        <v>34.148899999999998</v>
      </c>
      <c r="AJ1228" s="61">
        <v>0.4513888888888889</v>
      </c>
      <c r="AK1228" s="216">
        <v>50</v>
      </c>
      <c r="AL1228" s="62">
        <v>11.364377784448642</v>
      </c>
      <c r="AM1228" s="24" t="s">
        <v>7117</v>
      </c>
      <c r="AN1228" s="216" t="s">
        <v>6009</v>
      </c>
      <c r="AO1228" s="216" t="s">
        <v>5971</v>
      </c>
      <c r="AP1228" s="216" t="s">
        <v>6884</v>
      </c>
      <c r="AQ1228" s="216" t="s">
        <v>6885</v>
      </c>
      <c r="AR1228" s="216" t="s">
        <v>6886</v>
      </c>
      <c r="AS1228" s="24" t="s">
        <v>6951</v>
      </c>
      <c r="AT1228" s="24" t="s">
        <v>6493</v>
      </c>
      <c r="AU1228" s="24" t="s">
        <v>6126</v>
      </c>
      <c r="AV1228" s="24" t="s">
        <v>6493</v>
      </c>
      <c r="AW1228" s="24" t="s">
        <v>5979</v>
      </c>
      <c r="AX1228" s="24" t="s">
        <v>5979</v>
      </c>
      <c r="AY1228" s="24" t="s">
        <v>7966</v>
      </c>
      <c r="AZ1228" s="216" t="s">
        <v>7093</v>
      </c>
      <c r="BA1228" s="216" t="s">
        <v>7012</v>
      </c>
      <c r="BB1228" s="57" t="s">
        <v>5474</v>
      </c>
      <c r="BC1228" s="202"/>
      <c r="BD1228" s="24"/>
      <c r="BE1228" s="151"/>
      <c r="BG1228" s="151"/>
      <c r="BI1228" s="151"/>
      <c r="BL1228" s="152"/>
    </row>
    <row r="1229" spans="1:64" s="169" customFormat="1">
      <c r="A1229" s="24">
        <v>5904</v>
      </c>
      <c r="B1229" s="24" t="s">
        <v>1192</v>
      </c>
      <c r="C1229" s="57">
        <v>525</v>
      </c>
      <c r="D1229" s="57">
        <v>539</v>
      </c>
      <c r="E1229" s="57">
        <v>525</v>
      </c>
      <c r="F1229" s="57">
        <v>529</v>
      </c>
      <c r="G1229" s="57">
        <v>529</v>
      </c>
      <c r="H1229" s="57">
        <v>536</v>
      </c>
      <c r="I1229" s="57">
        <v>528</v>
      </c>
      <c r="J1229" s="57">
        <v>529</v>
      </c>
      <c r="K1229" s="57">
        <v>532</v>
      </c>
      <c r="L1229" s="57">
        <v>535</v>
      </c>
      <c r="M1229" s="57">
        <v>529</v>
      </c>
      <c r="N1229" s="57">
        <v>530</v>
      </c>
      <c r="O1229" s="63">
        <v>1.89035916824196E-3</v>
      </c>
      <c r="P1229" s="57">
        <v>63</v>
      </c>
      <c r="Q1229" s="57">
        <v>145</v>
      </c>
      <c r="R1229" s="57">
        <v>135.94999999999999</v>
      </c>
      <c r="S1229" s="57">
        <v>531.20000000000005</v>
      </c>
      <c r="T1229" s="57">
        <v>558.9</v>
      </c>
      <c r="U1229" s="57">
        <v>549.79999999999995</v>
      </c>
      <c r="V1229" s="57">
        <v>527</v>
      </c>
      <c r="W1229" s="57">
        <v>557.70000000000005</v>
      </c>
      <c r="X1229" s="57">
        <v>549.66669999999999</v>
      </c>
      <c r="Y1229" s="57">
        <v>526.4</v>
      </c>
      <c r="Z1229" s="57">
        <v>556.20000000000005</v>
      </c>
      <c r="AA1229" s="57">
        <v>549.5</v>
      </c>
      <c r="AB1229" s="57">
        <v>656</v>
      </c>
      <c r="AC1229" s="57">
        <v>510</v>
      </c>
      <c r="AD1229" s="57">
        <v>602</v>
      </c>
      <c r="AE1229" s="57">
        <v>519</v>
      </c>
      <c r="AF1229" s="64">
        <v>14.548</v>
      </c>
      <c r="AG1229" s="64">
        <v>16.2195</v>
      </c>
      <c r="AH1229" s="64">
        <v>17.846800000000002</v>
      </c>
      <c r="AI1229" s="64">
        <v>16.761900000000001</v>
      </c>
      <c r="AJ1229" s="61">
        <v>0.4513888888888889</v>
      </c>
      <c r="AK1229" s="216">
        <v>100</v>
      </c>
      <c r="AL1229" s="62">
        <v>140.5453461108323</v>
      </c>
      <c r="AM1229" s="24" t="s">
        <v>8170</v>
      </c>
      <c r="AN1229" s="216" t="s">
        <v>6337</v>
      </c>
      <c r="AO1229" s="216" t="s">
        <v>6047</v>
      </c>
      <c r="AP1229" s="216" t="s">
        <v>6884</v>
      </c>
      <c r="AQ1229" s="216" t="s">
        <v>6885</v>
      </c>
      <c r="AR1229" s="216" t="s">
        <v>6886</v>
      </c>
      <c r="AS1229" s="24" t="s">
        <v>6887</v>
      </c>
      <c r="AT1229" s="24" t="s">
        <v>6215</v>
      </c>
      <c r="AU1229" s="24" t="s">
        <v>6166</v>
      </c>
      <c r="AV1229" s="24" t="s">
        <v>5984</v>
      </c>
      <c r="AW1229" s="24" t="s">
        <v>5970</v>
      </c>
      <c r="AX1229" s="24" t="s">
        <v>5990</v>
      </c>
      <c r="AY1229" s="24" t="s">
        <v>7407</v>
      </c>
      <c r="AZ1229" s="216" t="s">
        <v>7264</v>
      </c>
      <c r="BA1229" s="216" t="s">
        <v>7012</v>
      </c>
      <c r="BB1229" s="57" t="s">
        <v>5474</v>
      </c>
      <c r="BC1229" s="202"/>
      <c r="BD1229" s="24"/>
      <c r="BE1229" s="151"/>
      <c r="BG1229" s="151"/>
      <c r="BI1229" s="151"/>
      <c r="BL1229" s="152"/>
    </row>
    <row r="1230" spans="1:64" s="169" customFormat="1">
      <c r="A1230" s="24">
        <v>5905</v>
      </c>
      <c r="B1230" s="24" t="s">
        <v>1193</v>
      </c>
      <c r="C1230" s="57">
        <v>14.2</v>
      </c>
      <c r="D1230" s="57">
        <v>14.45</v>
      </c>
      <c r="E1230" s="57">
        <v>14.1</v>
      </c>
      <c r="F1230" s="57">
        <v>14.25</v>
      </c>
      <c r="G1230" s="57">
        <v>14.35</v>
      </c>
      <c r="H1230" s="57">
        <v>14.35</v>
      </c>
      <c r="I1230" s="57">
        <v>13.95</v>
      </c>
      <c r="J1230" s="57">
        <v>14</v>
      </c>
      <c r="K1230" s="57">
        <v>14.05</v>
      </c>
      <c r="L1230" s="57">
        <v>15.25</v>
      </c>
      <c r="M1230" s="57">
        <v>14.05</v>
      </c>
      <c r="N1230" s="57">
        <v>15.25</v>
      </c>
      <c r="O1230" s="63">
        <v>8.9285714285714204E-2</v>
      </c>
      <c r="P1230" s="57">
        <v>1753</v>
      </c>
      <c r="Q1230" s="57">
        <v>739</v>
      </c>
      <c r="R1230" s="57">
        <v>2628.65</v>
      </c>
      <c r="S1230" s="57">
        <v>14.29</v>
      </c>
      <c r="T1230" s="57">
        <v>16.260000000000002</v>
      </c>
      <c r="U1230" s="57">
        <v>14.88</v>
      </c>
      <c r="V1230" s="57">
        <v>14.22</v>
      </c>
      <c r="W1230" s="57">
        <v>16.022500000000001</v>
      </c>
      <c r="X1230" s="57">
        <v>14.898300000000001</v>
      </c>
      <c r="Y1230" s="57">
        <v>14.31</v>
      </c>
      <c r="Z1230" s="57">
        <v>15.86</v>
      </c>
      <c r="AA1230" s="57">
        <v>14.9192</v>
      </c>
      <c r="AB1230" s="57">
        <v>20.9</v>
      </c>
      <c r="AC1230" s="57">
        <v>9.08</v>
      </c>
      <c r="AD1230" s="57">
        <v>19.100000000000001</v>
      </c>
      <c r="AE1230" s="57">
        <v>13.85</v>
      </c>
      <c r="AF1230" s="64">
        <v>10.528600000000001</v>
      </c>
      <c r="AG1230" s="64">
        <v>11.688499999999999</v>
      </c>
      <c r="AH1230" s="64">
        <v>26.4635</v>
      </c>
      <c r="AI1230" s="64">
        <v>16.613499999999998</v>
      </c>
      <c r="AJ1230" s="61">
        <v>0.4513888888888889</v>
      </c>
      <c r="AK1230" s="216">
        <v>2000</v>
      </c>
      <c r="AL1230" s="62">
        <v>3352.3623009298549</v>
      </c>
      <c r="AM1230" s="24" t="s">
        <v>6157</v>
      </c>
      <c r="AN1230" s="216" t="s">
        <v>6337</v>
      </c>
      <c r="AO1230" s="216" t="s">
        <v>6007</v>
      </c>
      <c r="AP1230" s="216" t="s">
        <v>6908</v>
      </c>
      <c r="AQ1230" s="216" t="s">
        <v>6885</v>
      </c>
      <c r="AR1230" s="216" t="s">
        <v>6886</v>
      </c>
      <c r="AS1230" s="24" t="s">
        <v>6894</v>
      </c>
      <c r="AT1230" s="24" t="s">
        <v>6068</v>
      </c>
      <c r="AU1230" s="24" t="s">
        <v>6209</v>
      </c>
      <c r="AV1230" s="24" t="s">
        <v>6201</v>
      </c>
      <c r="AW1230" s="24" t="s">
        <v>5979</v>
      </c>
      <c r="AX1230" s="24" t="s">
        <v>5979</v>
      </c>
      <c r="AY1230" s="24" t="s">
        <v>8171</v>
      </c>
      <c r="AZ1230" s="216" t="s">
        <v>7569</v>
      </c>
      <c r="BA1230" s="216" t="s">
        <v>7310</v>
      </c>
      <c r="BB1230" s="57" t="s">
        <v>7217</v>
      </c>
      <c r="BC1230" s="202"/>
      <c r="BD1230" s="24"/>
      <c r="BE1230" s="151"/>
      <c r="BG1230" s="151"/>
      <c r="BI1230" s="151"/>
      <c r="BL1230" s="152"/>
    </row>
    <row r="1231" spans="1:64" s="169" customFormat="1">
      <c r="A1231" s="24">
        <v>5906</v>
      </c>
      <c r="B1231" s="24" t="s">
        <v>1194</v>
      </c>
      <c r="C1231" s="57">
        <v>31.6</v>
      </c>
      <c r="D1231" s="57">
        <v>32</v>
      </c>
      <c r="E1231" s="57">
        <v>31.6</v>
      </c>
      <c r="F1231" s="57">
        <v>32</v>
      </c>
      <c r="G1231" s="57">
        <v>32.25</v>
      </c>
      <c r="H1231" s="57">
        <v>32.4</v>
      </c>
      <c r="I1231" s="57">
        <v>32.25</v>
      </c>
      <c r="J1231" s="57">
        <v>32.4</v>
      </c>
      <c r="K1231" s="57">
        <v>32</v>
      </c>
      <c r="L1231" s="57">
        <v>32</v>
      </c>
      <c r="M1231" s="57">
        <v>31.55</v>
      </c>
      <c r="N1231" s="57">
        <v>31.55</v>
      </c>
      <c r="O1231" s="63">
        <v>-2.6234567901234501E-2</v>
      </c>
      <c r="P1231" s="57">
        <v>7</v>
      </c>
      <c r="Q1231" s="57">
        <v>2</v>
      </c>
      <c r="R1231" s="57">
        <v>20.45</v>
      </c>
      <c r="S1231" s="57">
        <v>32.6</v>
      </c>
      <c r="T1231" s="57">
        <v>33.435000000000002</v>
      </c>
      <c r="U1231" s="57">
        <v>35.557499999999997</v>
      </c>
      <c r="V1231" s="57">
        <v>32.49</v>
      </c>
      <c r="W1231" s="57">
        <v>33.354999999999997</v>
      </c>
      <c r="X1231" s="57">
        <v>35.3842</v>
      </c>
      <c r="Y1231" s="57">
        <v>32.200000000000003</v>
      </c>
      <c r="Z1231" s="57">
        <v>33.232500000000002</v>
      </c>
      <c r="AA1231" s="57">
        <v>35.195</v>
      </c>
      <c r="AB1231" s="57">
        <v>53.9</v>
      </c>
      <c r="AC1231" s="57">
        <v>30.6</v>
      </c>
      <c r="AD1231" s="57">
        <v>34</v>
      </c>
      <c r="AE1231" s="57">
        <v>30.6</v>
      </c>
      <c r="AF1231" s="64">
        <v>54.177399999999999</v>
      </c>
      <c r="AG1231" s="64">
        <v>55.404499999999999</v>
      </c>
      <c r="AH1231" s="64">
        <v>46.333300000000001</v>
      </c>
      <c r="AI1231" s="64">
        <v>52.380800000000001</v>
      </c>
      <c r="AJ1231" s="61">
        <v>0.4513888888888889</v>
      </c>
      <c r="AK1231" s="216">
        <v>50</v>
      </c>
      <c r="AL1231" s="62">
        <v>26.516881497046832</v>
      </c>
      <c r="AM1231" s="24" t="s">
        <v>6470</v>
      </c>
      <c r="AN1231" s="216" t="s">
        <v>5967</v>
      </c>
      <c r="AO1231" s="216" t="s">
        <v>5961</v>
      </c>
      <c r="AP1231" s="216" t="s">
        <v>6884</v>
      </c>
      <c r="AQ1231" s="216" t="s">
        <v>6885</v>
      </c>
      <c r="AR1231" s="216" t="s">
        <v>6916</v>
      </c>
      <c r="AS1231" s="24" t="s">
        <v>5474</v>
      </c>
      <c r="AT1231" s="24" t="s">
        <v>6493</v>
      </c>
      <c r="AU1231" s="24" t="s">
        <v>6493</v>
      </c>
      <c r="AV1231" s="24" t="s">
        <v>6518</v>
      </c>
      <c r="AW1231" s="24" t="s">
        <v>5979</v>
      </c>
      <c r="AX1231" s="24" t="s">
        <v>5979</v>
      </c>
      <c r="AY1231" s="24" t="s">
        <v>7993</v>
      </c>
      <c r="AZ1231" s="216" t="s">
        <v>7265</v>
      </c>
      <c r="BA1231" s="216" t="s">
        <v>8172</v>
      </c>
      <c r="BB1231" s="57" t="s">
        <v>5474</v>
      </c>
      <c r="BC1231" s="202"/>
      <c r="BD1231" s="24"/>
      <c r="BE1231" s="151"/>
      <c r="BG1231" s="151"/>
      <c r="BI1231" s="151"/>
      <c r="BL1231" s="152"/>
    </row>
    <row r="1232" spans="1:64" s="169" customFormat="1">
      <c r="A1232" s="24">
        <v>5907</v>
      </c>
      <c r="B1232" s="24" t="s">
        <v>1195</v>
      </c>
      <c r="C1232" s="57">
        <v>19.95</v>
      </c>
      <c r="D1232" s="57">
        <v>20.3</v>
      </c>
      <c r="E1232" s="57">
        <v>19.850000000000001</v>
      </c>
      <c r="F1232" s="57">
        <v>20</v>
      </c>
      <c r="G1232" s="57">
        <v>20.05</v>
      </c>
      <c r="H1232" s="57">
        <v>20.05</v>
      </c>
      <c r="I1232" s="57">
        <v>19.850000000000001</v>
      </c>
      <c r="J1232" s="57">
        <v>19.850000000000001</v>
      </c>
      <c r="K1232" s="57">
        <v>19.850000000000001</v>
      </c>
      <c r="L1232" s="57">
        <v>19.95</v>
      </c>
      <c r="M1232" s="57">
        <v>19.850000000000001</v>
      </c>
      <c r="N1232" s="57">
        <v>19.95</v>
      </c>
      <c r="O1232" s="63">
        <v>5.0377833753148596E-3</v>
      </c>
      <c r="P1232" s="57">
        <v>26</v>
      </c>
      <c r="Q1232" s="57">
        <v>96</v>
      </c>
      <c r="R1232" s="57">
        <v>185.65</v>
      </c>
      <c r="S1232" s="57">
        <v>19.84</v>
      </c>
      <c r="T1232" s="57">
        <v>20.239999999999998</v>
      </c>
      <c r="U1232" s="57">
        <v>21.506699999999999</v>
      </c>
      <c r="V1232" s="57">
        <v>19.87</v>
      </c>
      <c r="W1232" s="57">
        <v>20.170000000000002</v>
      </c>
      <c r="X1232" s="57">
        <v>21.5167</v>
      </c>
      <c r="Y1232" s="57">
        <v>19.88</v>
      </c>
      <c r="Z1232" s="57">
        <v>20.112500000000001</v>
      </c>
      <c r="AA1232" s="57">
        <v>21.5183</v>
      </c>
      <c r="AB1232" s="57">
        <v>26.25</v>
      </c>
      <c r="AC1232" s="57">
        <v>17.55</v>
      </c>
      <c r="AD1232" s="57">
        <v>21.45</v>
      </c>
      <c r="AE1232" s="57">
        <v>19.649999999999999</v>
      </c>
      <c r="AF1232" s="64">
        <v>31.416799999999999</v>
      </c>
      <c r="AG1232" s="64">
        <v>24.1754</v>
      </c>
      <c r="AH1232" s="64">
        <v>36.329099999999997</v>
      </c>
      <c r="AI1232" s="64">
        <v>28.226700000000001</v>
      </c>
      <c r="AJ1232" s="61">
        <v>0.4513888888888889</v>
      </c>
      <c r="AK1232" s="216">
        <v>50</v>
      </c>
      <c r="AL1232" s="62">
        <v>98.491274131888233</v>
      </c>
      <c r="AM1232" s="24" t="s">
        <v>6981</v>
      </c>
      <c r="AN1232" s="216" t="s">
        <v>6009</v>
      </c>
      <c r="AO1232" s="216" t="s">
        <v>5971</v>
      </c>
      <c r="AP1232" s="216" t="s">
        <v>6884</v>
      </c>
      <c r="AQ1232" s="216" t="s">
        <v>6885</v>
      </c>
      <c r="AR1232" s="216" t="s">
        <v>6886</v>
      </c>
      <c r="AS1232" s="24" t="s">
        <v>6968</v>
      </c>
      <c r="AT1232" s="24" t="s">
        <v>6478</v>
      </c>
      <c r="AU1232" s="24" t="s">
        <v>6518</v>
      </c>
      <c r="AV1232" s="24" t="s">
        <v>6493</v>
      </c>
      <c r="AW1232" s="24" t="s">
        <v>5979</v>
      </c>
      <c r="AX1232" s="24" t="s">
        <v>5979</v>
      </c>
      <c r="AY1232" s="24" t="s">
        <v>7690</v>
      </c>
      <c r="AZ1232" s="216" t="s">
        <v>7062</v>
      </c>
      <c r="BA1232" s="216" t="s">
        <v>7041</v>
      </c>
      <c r="BB1232" s="57" t="s">
        <v>6898</v>
      </c>
      <c r="BC1232" s="202"/>
      <c r="BD1232" s="24"/>
      <c r="BE1232" s="151"/>
      <c r="BG1232" s="151"/>
      <c r="BI1232" s="151"/>
      <c r="BL1232" s="152"/>
    </row>
    <row r="1233" spans="1:64" s="169" customFormat="1">
      <c r="A1233" s="24">
        <v>6005</v>
      </c>
      <c r="B1233" s="24" t="s">
        <v>1196</v>
      </c>
      <c r="C1233" s="57">
        <v>15.1</v>
      </c>
      <c r="D1233" s="57">
        <v>15.3</v>
      </c>
      <c r="E1233" s="57">
        <v>15.05</v>
      </c>
      <c r="F1233" s="57">
        <v>15.15</v>
      </c>
      <c r="G1233" s="57">
        <v>15.3</v>
      </c>
      <c r="H1233" s="57">
        <v>15.5</v>
      </c>
      <c r="I1233" s="57">
        <v>15.1</v>
      </c>
      <c r="J1233" s="57">
        <v>15.5</v>
      </c>
      <c r="K1233" s="57">
        <v>15.5</v>
      </c>
      <c r="L1233" s="57">
        <v>15.55</v>
      </c>
      <c r="M1233" s="57">
        <v>15.4</v>
      </c>
      <c r="N1233" s="57">
        <v>15.45</v>
      </c>
      <c r="O1233" s="63">
        <v>-3.2258064516129002E-3</v>
      </c>
      <c r="P1233" s="57">
        <v>1241</v>
      </c>
      <c r="Q1233" s="57">
        <v>4257</v>
      </c>
      <c r="R1233" s="57">
        <v>5527.05</v>
      </c>
      <c r="S1233" s="57">
        <v>15.04</v>
      </c>
      <c r="T1233" s="57">
        <v>15.77</v>
      </c>
      <c r="U1233" s="57">
        <v>16.6617</v>
      </c>
      <c r="V1233" s="57">
        <v>15.19</v>
      </c>
      <c r="W1233" s="57">
        <v>15.685</v>
      </c>
      <c r="X1233" s="57">
        <v>16.628299999999999</v>
      </c>
      <c r="Y1233" s="57">
        <v>15.21</v>
      </c>
      <c r="Z1233" s="57">
        <v>15.605</v>
      </c>
      <c r="AA1233" s="57">
        <v>16.590800000000002</v>
      </c>
      <c r="AB1233" s="57">
        <v>17.2</v>
      </c>
      <c r="AC1233" s="57"/>
      <c r="AD1233" s="57">
        <v>17.2</v>
      </c>
      <c r="AE1233" s="57">
        <v>14.65</v>
      </c>
      <c r="AF1233" s="64">
        <v>44.413200000000003</v>
      </c>
      <c r="AG1233" s="64">
        <v>28.383500000000002</v>
      </c>
      <c r="AH1233" s="64">
        <v>59.238399999999999</v>
      </c>
      <c r="AI1233" s="64">
        <v>38.668500000000002</v>
      </c>
      <c r="AJ1233" s="61">
        <v>0.4513888888888889</v>
      </c>
      <c r="AK1233" s="216">
        <v>1500</v>
      </c>
      <c r="AL1233" s="62">
        <v>2409.0191779093025</v>
      </c>
      <c r="AM1233" s="24" t="s">
        <v>6596</v>
      </c>
      <c r="AN1233" s="216" t="s">
        <v>6009</v>
      </c>
      <c r="AO1233" s="216" t="s">
        <v>5961</v>
      </c>
      <c r="AP1233" s="216" t="s">
        <v>6884</v>
      </c>
      <c r="AQ1233" s="216" t="s">
        <v>6885</v>
      </c>
      <c r="AR1233" s="216" t="s">
        <v>6886</v>
      </c>
      <c r="AS1233" s="24" t="s">
        <v>5474</v>
      </c>
      <c r="AT1233" s="24" t="s">
        <v>6499</v>
      </c>
      <c r="AU1233" s="24" t="s">
        <v>6126</v>
      </c>
      <c r="AV1233" s="24" t="s">
        <v>6561</v>
      </c>
      <c r="AW1233" s="24" t="s">
        <v>5991</v>
      </c>
      <c r="AX1233" s="24" t="s">
        <v>5991</v>
      </c>
      <c r="AY1233" s="24" t="s">
        <v>7463</v>
      </c>
      <c r="AZ1233" s="216" t="s">
        <v>7597</v>
      </c>
      <c r="BA1233" s="216" t="s">
        <v>7133</v>
      </c>
      <c r="BB1233" s="57" t="s">
        <v>5474</v>
      </c>
      <c r="BC1233" s="202"/>
      <c r="BD1233" s="24"/>
      <c r="BE1233" s="151"/>
      <c r="BG1233" s="151"/>
      <c r="BI1233" s="151"/>
      <c r="BL1233" s="152"/>
    </row>
    <row r="1234" spans="1:64" s="169" customFormat="1">
      <c r="A1234" s="24">
        <v>6015</v>
      </c>
      <c r="B1234" s="24" t="s">
        <v>1197</v>
      </c>
      <c r="C1234" s="57">
        <v>19.3</v>
      </c>
      <c r="D1234" s="57">
        <v>20.5</v>
      </c>
      <c r="E1234" s="57">
        <v>19.3</v>
      </c>
      <c r="F1234" s="57">
        <v>20.100000000000001</v>
      </c>
      <c r="G1234" s="57">
        <v>20.45</v>
      </c>
      <c r="H1234" s="57">
        <v>20.45</v>
      </c>
      <c r="I1234" s="57">
        <v>19.600000000000001</v>
      </c>
      <c r="J1234" s="57">
        <v>19.649999999999999</v>
      </c>
      <c r="K1234" s="57">
        <v>19.7</v>
      </c>
      <c r="L1234" s="57">
        <v>19.95</v>
      </c>
      <c r="M1234" s="57">
        <v>19.649999999999999</v>
      </c>
      <c r="N1234" s="57">
        <v>19.850000000000001</v>
      </c>
      <c r="O1234" s="63">
        <v>1.0178117048345999E-2</v>
      </c>
      <c r="P1234" s="57">
        <v>428</v>
      </c>
      <c r="Q1234" s="57">
        <v>2426</v>
      </c>
      <c r="R1234" s="57">
        <v>4157.25</v>
      </c>
      <c r="S1234" s="57">
        <v>19.61</v>
      </c>
      <c r="T1234" s="57">
        <v>21.08</v>
      </c>
      <c r="U1234" s="57">
        <v>23.647500000000001</v>
      </c>
      <c r="V1234" s="57">
        <v>19.7</v>
      </c>
      <c r="W1234" s="57">
        <v>20.934999999999999</v>
      </c>
      <c r="X1234" s="57">
        <v>23.555800000000001</v>
      </c>
      <c r="Y1234" s="57">
        <v>19.649999999999999</v>
      </c>
      <c r="Z1234" s="57">
        <v>20.83</v>
      </c>
      <c r="AA1234" s="57">
        <v>23.425799999999999</v>
      </c>
      <c r="AB1234" s="57">
        <v>23.25</v>
      </c>
      <c r="AC1234" s="57"/>
      <c r="AD1234" s="57">
        <v>23.25</v>
      </c>
      <c r="AE1234" s="57">
        <v>18.600000000000001</v>
      </c>
      <c r="AF1234" s="64">
        <v>42.142200000000003</v>
      </c>
      <c r="AG1234" s="64">
        <v>30.293700000000001</v>
      </c>
      <c r="AH1234" s="64">
        <v>50.0246</v>
      </c>
      <c r="AI1234" s="64">
        <v>36.870600000000003</v>
      </c>
      <c r="AJ1234" s="61">
        <v>0.4513888888888889</v>
      </c>
      <c r="AK1234" s="216">
        <v>450</v>
      </c>
      <c r="AL1234" s="62">
        <v>852.32373107058197</v>
      </c>
      <c r="AM1234" s="24" t="s">
        <v>6038</v>
      </c>
      <c r="AN1234" s="216" t="s">
        <v>6009</v>
      </c>
      <c r="AO1234" s="216" t="s">
        <v>5961</v>
      </c>
      <c r="AP1234" s="216" t="s">
        <v>6884</v>
      </c>
      <c r="AQ1234" s="216" t="s">
        <v>6885</v>
      </c>
      <c r="AR1234" s="216" t="s">
        <v>6886</v>
      </c>
      <c r="AS1234" s="24" t="s">
        <v>5474</v>
      </c>
      <c r="AT1234" s="24" t="s">
        <v>6013</v>
      </c>
      <c r="AU1234" s="24" t="s">
        <v>6024</v>
      </c>
      <c r="AV1234" s="24" t="s">
        <v>6016</v>
      </c>
      <c r="AW1234" s="24" t="s">
        <v>5991</v>
      </c>
      <c r="AX1234" s="24" t="s">
        <v>5990</v>
      </c>
      <c r="AY1234" s="24" t="s">
        <v>7726</v>
      </c>
      <c r="AZ1234" s="216" t="s">
        <v>7085</v>
      </c>
      <c r="BA1234" s="216" t="s">
        <v>8173</v>
      </c>
      <c r="BB1234" s="57" t="s">
        <v>6898</v>
      </c>
      <c r="BC1234" s="202"/>
      <c r="BD1234" s="24"/>
      <c r="BE1234" s="151"/>
      <c r="BG1234" s="151"/>
      <c r="BI1234" s="151"/>
      <c r="BL1234" s="152"/>
    </row>
    <row r="1235" spans="1:64" s="169" customFormat="1">
      <c r="A1235" s="24">
        <v>6016</v>
      </c>
      <c r="B1235" s="24" t="s">
        <v>1198</v>
      </c>
      <c r="C1235" s="57">
        <v>12.35</v>
      </c>
      <c r="D1235" s="57">
        <v>12.75</v>
      </c>
      <c r="E1235" s="57">
        <v>12.35</v>
      </c>
      <c r="F1235" s="57">
        <v>12.65</v>
      </c>
      <c r="G1235" s="57">
        <v>12.8</v>
      </c>
      <c r="H1235" s="57">
        <v>12.8</v>
      </c>
      <c r="I1235" s="57">
        <v>12.4</v>
      </c>
      <c r="J1235" s="57">
        <v>12.55</v>
      </c>
      <c r="K1235" s="57">
        <v>12.6</v>
      </c>
      <c r="L1235" s="57">
        <v>12.6</v>
      </c>
      <c r="M1235" s="57">
        <v>12.5</v>
      </c>
      <c r="N1235" s="57">
        <v>12.5</v>
      </c>
      <c r="O1235" s="63">
        <v>-3.9840637450199202E-3</v>
      </c>
      <c r="P1235" s="57">
        <v>978</v>
      </c>
      <c r="Q1235" s="57">
        <v>2844</v>
      </c>
      <c r="R1235" s="57">
        <v>4569.1499999999996</v>
      </c>
      <c r="S1235" s="57">
        <v>12.48</v>
      </c>
      <c r="T1235" s="57">
        <v>14.975</v>
      </c>
      <c r="U1235" s="57">
        <v>16.012499999999999</v>
      </c>
      <c r="V1235" s="57">
        <v>12.55</v>
      </c>
      <c r="W1235" s="57">
        <v>14.7925</v>
      </c>
      <c r="X1235" s="57">
        <v>15.933299999999999</v>
      </c>
      <c r="Y1235" s="57">
        <v>12.5</v>
      </c>
      <c r="Z1235" s="57">
        <v>14.615</v>
      </c>
      <c r="AA1235" s="57">
        <v>15.845800000000001</v>
      </c>
      <c r="AB1235" s="57">
        <v>16.649999999999999</v>
      </c>
      <c r="AC1235" s="57"/>
      <c r="AD1235" s="57">
        <v>16.649999999999999</v>
      </c>
      <c r="AE1235" s="57">
        <v>12.05</v>
      </c>
      <c r="AF1235" s="64">
        <v>11.7011</v>
      </c>
      <c r="AG1235" s="64">
        <v>11.115399999999999</v>
      </c>
      <c r="AH1235" s="64">
        <v>12.086499999999999</v>
      </c>
      <c r="AI1235" s="64">
        <v>11.4391</v>
      </c>
      <c r="AJ1235" s="61">
        <v>0.4513888888888889</v>
      </c>
      <c r="AK1235" s="216">
        <v>1000</v>
      </c>
      <c r="AL1235" s="62">
        <v>2002.0660269619921</v>
      </c>
      <c r="AM1235" s="24" t="s">
        <v>6517</v>
      </c>
      <c r="AN1235" s="216" t="s">
        <v>6009</v>
      </c>
      <c r="AO1235" s="216" t="s">
        <v>6047</v>
      </c>
      <c r="AP1235" s="216" t="s">
        <v>6884</v>
      </c>
      <c r="AQ1235" s="216" t="s">
        <v>6885</v>
      </c>
      <c r="AR1235" s="216" t="s">
        <v>7000</v>
      </c>
      <c r="AS1235" s="24" t="s">
        <v>5474</v>
      </c>
      <c r="AT1235" s="24" t="s">
        <v>6031</v>
      </c>
      <c r="AU1235" s="24" t="s">
        <v>6017</v>
      </c>
      <c r="AV1235" s="24" t="s">
        <v>6518</v>
      </c>
      <c r="AW1235" s="24" t="s">
        <v>5979</v>
      </c>
      <c r="AX1235" s="24" t="s">
        <v>5979</v>
      </c>
      <c r="AY1235" s="24" t="s">
        <v>7301</v>
      </c>
      <c r="AZ1235" s="216" t="s">
        <v>8174</v>
      </c>
      <c r="BA1235" s="216" t="s">
        <v>8173</v>
      </c>
      <c r="BB1235" s="57" t="s">
        <v>5474</v>
      </c>
      <c r="BC1235" s="202"/>
      <c r="BD1235" s="24"/>
      <c r="BE1235" s="151"/>
      <c r="BG1235" s="151"/>
      <c r="BI1235" s="151"/>
      <c r="BL1235" s="152"/>
    </row>
    <row r="1236" spans="1:64" s="169" customFormat="1">
      <c r="A1236" s="24">
        <v>6020</v>
      </c>
      <c r="B1236" s="24" t="s">
        <v>1199</v>
      </c>
      <c r="C1236" s="57">
        <v>21.3</v>
      </c>
      <c r="D1236" s="57">
        <v>21.4</v>
      </c>
      <c r="E1236" s="57">
        <v>21.25</v>
      </c>
      <c r="F1236" s="57">
        <v>21.35</v>
      </c>
      <c r="G1236" s="57">
        <v>21.3</v>
      </c>
      <c r="H1236" s="57">
        <v>21.35</v>
      </c>
      <c r="I1236" s="57">
        <v>20.95</v>
      </c>
      <c r="J1236" s="57">
        <v>21.35</v>
      </c>
      <c r="K1236" s="57">
        <v>21.2</v>
      </c>
      <c r="L1236" s="57">
        <v>21.2</v>
      </c>
      <c r="M1236" s="57">
        <v>21</v>
      </c>
      <c r="N1236" s="57">
        <v>21</v>
      </c>
      <c r="O1236" s="63">
        <v>-1.63934426229508E-2</v>
      </c>
      <c r="P1236" s="57">
        <v>13</v>
      </c>
      <c r="Q1236" s="57">
        <v>37</v>
      </c>
      <c r="R1236" s="57">
        <v>49.8</v>
      </c>
      <c r="S1236" s="57">
        <v>21.29</v>
      </c>
      <c r="T1236" s="57">
        <v>21.605</v>
      </c>
      <c r="U1236" s="57">
        <v>22.058299999999999</v>
      </c>
      <c r="V1236" s="57">
        <v>21.34</v>
      </c>
      <c r="W1236" s="57">
        <v>21.592500000000001</v>
      </c>
      <c r="X1236" s="57">
        <v>22.0183</v>
      </c>
      <c r="Y1236" s="57">
        <v>21.26</v>
      </c>
      <c r="Z1236" s="57">
        <v>21.57</v>
      </c>
      <c r="AA1236" s="57">
        <v>21.9617</v>
      </c>
      <c r="AB1236" s="57">
        <v>22.35</v>
      </c>
      <c r="AC1236" s="57"/>
      <c r="AD1236" s="57">
        <v>22.35</v>
      </c>
      <c r="AE1236" s="57">
        <v>20.55</v>
      </c>
      <c r="AF1236" s="64">
        <v>48.999000000000002</v>
      </c>
      <c r="AG1236" s="64">
        <v>45.291400000000003</v>
      </c>
      <c r="AH1236" s="64">
        <v>44.204500000000003</v>
      </c>
      <c r="AI1236" s="64">
        <v>44.929099999999998</v>
      </c>
      <c r="AJ1236" s="61">
        <v>0.4513888888888889</v>
      </c>
      <c r="AK1236" s="216">
        <v>50</v>
      </c>
      <c r="AL1236" s="62">
        <v>49.245637065944116</v>
      </c>
      <c r="AM1236" s="24" t="s">
        <v>6826</v>
      </c>
      <c r="AN1236" s="216" t="s">
        <v>5960</v>
      </c>
      <c r="AO1236" s="216" t="s">
        <v>5971</v>
      </c>
      <c r="AP1236" s="216" t="s">
        <v>6884</v>
      </c>
      <c r="AQ1236" s="216" t="s">
        <v>6885</v>
      </c>
      <c r="AR1236" s="216" t="s">
        <v>6916</v>
      </c>
      <c r="AS1236" s="24" t="s">
        <v>5474</v>
      </c>
      <c r="AT1236" s="24" t="s">
        <v>6218</v>
      </c>
      <c r="AU1236" s="24" t="s">
        <v>6509</v>
      </c>
      <c r="AV1236" s="24" t="s">
        <v>6518</v>
      </c>
      <c r="AW1236" s="24" t="s">
        <v>5979</v>
      </c>
      <c r="AX1236" s="24" t="s">
        <v>5979</v>
      </c>
      <c r="AY1236" s="24" t="s">
        <v>8175</v>
      </c>
      <c r="AZ1236" s="216" t="s">
        <v>7388</v>
      </c>
      <c r="BA1236" s="216" t="s">
        <v>7057</v>
      </c>
      <c r="BB1236" s="57" t="s">
        <v>5474</v>
      </c>
      <c r="BC1236" s="202"/>
      <c r="BD1236" s="24"/>
      <c r="BE1236" s="151"/>
      <c r="BG1236" s="151"/>
      <c r="BI1236" s="151"/>
      <c r="BL1236" s="152"/>
    </row>
    <row r="1237" spans="1:64" s="169" customFormat="1">
      <c r="A1237" s="24">
        <v>6021</v>
      </c>
      <c r="B1237" s="24" t="s">
        <v>1200</v>
      </c>
      <c r="C1237" s="57">
        <v>22.3</v>
      </c>
      <c r="D1237" s="57">
        <v>22.9</v>
      </c>
      <c r="E1237" s="57">
        <v>22.1</v>
      </c>
      <c r="F1237" s="57">
        <v>22.75</v>
      </c>
      <c r="G1237" s="57">
        <v>22.8</v>
      </c>
      <c r="H1237" s="57">
        <v>22.9</v>
      </c>
      <c r="I1237" s="57">
        <v>22.6</v>
      </c>
      <c r="J1237" s="57">
        <v>22.65</v>
      </c>
      <c r="K1237" s="57">
        <v>22.65</v>
      </c>
      <c r="L1237" s="57">
        <v>22.65</v>
      </c>
      <c r="M1237" s="57">
        <v>22.65</v>
      </c>
      <c r="N1237" s="57">
        <v>22.65</v>
      </c>
      <c r="O1237" s="63">
        <v>0</v>
      </c>
      <c r="P1237" s="57">
        <v>4</v>
      </c>
      <c r="Q1237" s="57">
        <v>29</v>
      </c>
      <c r="R1237" s="57">
        <v>45.15</v>
      </c>
      <c r="S1237" s="57">
        <v>22.39</v>
      </c>
      <c r="T1237" s="57">
        <v>22.434999999999999</v>
      </c>
      <c r="U1237" s="57">
        <v>21.6767</v>
      </c>
      <c r="V1237" s="57">
        <v>22.46</v>
      </c>
      <c r="W1237" s="57">
        <v>22.442499999999999</v>
      </c>
      <c r="X1237" s="57">
        <v>21.68</v>
      </c>
      <c r="Y1237" s="57">
        <v>22.54</v>
      </c>
      <c r="Z1237" s="57">
        <v>22.45</v>
      </c>
      <c r="AA1237" s="57">
        <v>21.680800000000001</v>
      </c>
      <c r="AB1237" s="57">
        <v>23.15</v>
      </c>
      <c r="AC1237" s="57"/>
      <c r="AD1237" s="57">
        <v>23.15</v>
      </c>
      <c r="AE1237" s="57">
        <v>21.7</v>
      </c>
      <c r="AF1237" s="64">
        <v>68.368799999999993</v>
      </c>
      <c r="AG1237" s="64">
        <v>58.375700000000002</v>
      </c>
      <c r="AH1237" s="64">
        <v>71.968100000000007</v>
      </c>
      <c r="AI1237" s="64">
        <v>62.906500000000001</v>
      </c>
      <c r="AJ1237" s="61">
        <v>0.4513888888888889</v>
      </c>
      <c r="AK1237" s="216">
        <v>50</v>
      </c>
      <c r="AL1237" s="62">
        <v>15.15250371259819</v>
      </c>
      <c r="AM1237" s="24" t="s">
        <v>6806</v>
      </c>
      <c r="AN1237" s="216" t="s">
        <v>6009</v>
      </c>
      <c r="AO1237" s="216" t="s">
        <v>5961</v>
      </c>
      <c r="AP1237" s="216" t="s">
        <v>6908</v>
      </c>
      <c r="AQ1237" s="216" t="s">
        <v>6900</v>
      </c>
      <c r="AR1237" s="216" t="s">
        <v>6886</v>
      </c>
      <c r="AS1237" s="24" t="s">
        <v>7439</v>
      </c>
      <c r="AT1237" s="24" t="s">
        <v>6016</v>
      </c>
      <c r="AU1237" s="24" t="s">
        <v>5984</v>
      </c>
      <c r="AV1237" s="24" t="s">
        <v>6577</v>
      </c>
      <c r="AW1237" s="24" t="s">
        <v>5979</v>
      </c>
      <c r="AX1237" s="24" t="s">
        <v>5979</v>
      </c>
      <c r="AY1237" s="24" t="s">
        <v>7165</v>
      </c>
      <c r="AZ1237" s="216" t="s">
        <v>7627</v>
      </c>
      <c r="BA1237" s="216" t="s">
        <v>7467</v>
      </c>
      <c r="BB1237" s="57" t="s">
        <v>5474</v>
      </c>
      <c r="BC1237" s="202"/>
      <c r="BD1237" s="24"/>
      <c r="BE1237" s="151"/>
      <c r="BG1237" s="151"/>
      <c r="BI1237" s="151"/>
      <c r="BL1237" s="152"/>
    </row>
    <row r="1238" spans="1:64" s="169" customFormat="1">
      <c r="A1238" s="24">
        <v>6023</v>
      </c>
      <c r="B1238" s="24" t="s">
        <v>1201</v>
      </c>
      <c r="C1238" s="57">
        <v>48.5</v>
      </c>
      <c r="D1238" s="57">
        <v>48.75</v>
      </c>
      <c r="E1238" s="57">
        <v>48.5</v>
      </c>
      <c r="F1238" s="57">
        <v>48.7</v>
      </c>
      <c r="G1238" s="57">
        <v>48.7</v>
      </c>
      <c r="H1238" s="57">
        <v>48.7</v>
      </c>
      <c r="I1238" s="57">
        <v>48.5</v>
      </c>
      <c r="J1238" s="57">
        <v>48.6</v>
      </c>
      <c r="K1238" s="57">
        <v>48.6</v>
      </c>
      <c r="L1238" s="57">
        <v>48.65</v>
      </c>
      <c r="M1238" s="57">
        <v>48.55</v>
      </c>
      <c r="N1238" s="57">
        <v>48.65</v>
      </c>
      <c r="O1238" s="63">
        <v>1.02880658436214E-3</v>
      </c>
      <c r="P1238" s="57">
        <v>28</v>
      </c>
      <c r="Q1238" s="57">
        <v>57</v>
      </c>
      <c r="R1238" s="57">
        <v>69.400000000000006</v>
      </c>
      <c r="S1238" s="57">
        <v>48.65</v>
      </c>
      <c r="T1238" s="57">
        <v>49.077500000000001</v>
      </c>
      <c r="U1238" s="57">
        <v>50.2333</v>
      </c>
      <c r="V1238" s="57">
        <v>48.62</v>
      </c>
      <c r="W1238" s="57">
        <v>49.04</v>
      </c>
      <c r="X1238" s="57">
        <v>50.203299999999999</v>
      </c>
      <c r="Y1238" s="57">
        <v>48.59</v>
      </c>
      <c r="Z1238" s="57">
        <v>49.012500000000003</v>
      </c>
      <c r="AA1238" s="57">
        <v>50.1708</v>
      </c>
      <c r="AB1238" s="57">
        <v>49.5</v>
      </c>
      <c r="AC1238" s="57"/>
      <c r="AD1238" s="57">
        <v>49.5</v>
      </c>
      <c r="AE1238" s="57">
        <v>48.25</v>
      </c>
      <c r="AF1238" s="64">
        <v>27.959800000000001</v>
      </c>
      <c r="AG1238" s="64">
        <v>23.2043</v>
      </c>
      <c r="AH1238" s="64">
        <v>32.674999999999997</v>
      </c>
      <c r="AI1238" s="64">
        <v>26.3612</v>
      </c>
      <c r="AJ1238" s="61">
        <v>0.4513888888888889</v>
      </c>
      <c r="AK1238" s="216">
        <v>50</v>
      </c>
      <c r="AL1238" s="62">
        <v>106.06752598818733</v>
      </c>
      <c r="AM1238" s="24" t="s">
        <v>6638</v>
      </c>
      <c r="AN1238" s="216" t="s">
        <v>6009</v>
      </c>
      <c r="AO1238" s="216" t="s">
        <v>5971</v>
      </c>
      <c r="AP1238" s="216" t="s">
        <v>6884</v>
      </c>
      <c r="AQ1238" s="216" t="s">
        <v>6885</v>
      </c>
      <c r="AR1238" s="216" t="s">
        <v>6886</v>
      </c>
      <c r="AS1238" s="24" t="s">
        <v>6894</v>
      </c>
      <c r="AT1238" s="24" t="s">
        <v>6055</v>
      </c>
      <c r="AU1238" s="24" t="s">
        <v>6017</v>
      </c>
      <c r="AV1238" s="24" t="s">
        <v>6126</v>
      </c>
      <c r="AW1238" s="24" t="s">
        <v>5979</v>
      </c>
      <c r="AX1238" s="24" t="s">
        <v>5970</v>
      </c>
      <c r="AY1238" s="24" t="s">
        <v>7275</v>
      </c>
      <c r="AZ1238" s="216" t="s">
        <v>7210</v>
      </c>
      <c r="BA1238" s="216" t="s">
        <v>6914</v>
      </c>
      <c r="BB1238" s="57" t="s">
        <v>6898</v>
      </c>
      <c r="BC1238" s="202"/>
      <c r="BD1238" s="24"/>
      <c r="BE1238" s="151"/>
      <c r="BG1238" s="151"/>
      <c r="BI1238" s="151"/>
      <c r="BL1238" s="152"/>
    </row>
    <row r="1239" spans="1:64" s="169" customFormat="1">
      <c r="A1239" s="24">
        <v>6024</v>
      </c>
      <c r="B1239" s="24" t="s">
        <v>1202</v>
      </c>
      <c r="C1239" s="57">
        <v>38.35</v>
      </c>
      <c r="D1239" s="57">
        <v>38.700000000000003</v>
      </c>
      <c r="E1239" s="57">
        <v>38.35</v>
      </c>
      <c r="F1239" s="57">
        <v>38.549999999999997</v>
      </c>
      <c r="G1239" s="57">
        <v>38.6</v>
      </c>
      <c r="H1239" s="57">
        <v>38.65</v>
      </c>
      <c r="I1239" s="57">
        <v>38.4</v>
      </c>
      <c r="J1239" s="57">
        <v>38.450000000000003</v>
      </c>
      <c r="K1239" s="57">
        <v>38.549999999999997</v>
      </c>
      <c r="L1239" s="57">
        <v>38.6</v>
      </c>
      <c r="M1239" s="57">
        <v>38.5</v>
      </c>
      <c r="N1239" s="57">
        <v>38.6</v>
      </c>
      <c r="O1239" s="63">
        <v>3.90117035110533E-3</v>
      </c>
      <c r="P1239" s="57">
        <v>81</v>
      </c>
      <c r="Q1239" s="57">
        <v>211</v>
      </c>
      <c r="R1239" s="57">
        <v>146.80000000000001</v>
      </c>
      <c r="S1239" s="57">
        <v>38.61</v>
      </c>
      <c r="T1239" s="57">
        <v>39.39</v>
      </c>
      <c r="U1239" s="57">
        <v>40.104199999999999</v>
      </c>
      <c r="V1239" s="57">
        <v>38.56</v>
      </c>
      <c r="W1239" s="57">
        <v>39.317500000000003</v>
      </c>
      <c r="X1239" s="57">
        <v>40.0167</v>
      </c>
      <c r="Y1239" s="57">
        <v>38.49</v>
      </c>
      <c r="Z1239" s="57">
        <v>39.26</v>
      </c>
      <c r="AA1239" s="57">
        <v>39.93</v>
      </c>
      <c r="AB1239" s="57">
        <v>40</v>
      </c>
      <c r="AC1239" s="57"/>
      <c r="AD1239" s="57">
        <v>40</v>
      </c>
      <c r="AE1239" s="57">
        <v>38.049999999999997</v>
      </c>
      <c r="AF1239" s="64">
        <v>21.096399999999999</v>
      </c>
      <c r="AG1239" s="64">
        <v>18.218299999999999</v>
      </c>
      <c r="AH1239" s="64">
        <v>28.730899999999998</v>
      </c>
      <c r="AI1239" s="64">
        <v>21.7225</v>
      </c>
      <c r="AJ1239" s="61">
        <v>0.4548611111111111</v>
      </c>
      <c r="AK1239" s="216">
        <v>100</v>
      </c>
      <c r="AL1239" s="62">
        <v>175.62549635045335</v>
      </c>
      <c r="AM1239" s="24" t="s">
        <v>6638</v>
      </c>
      <c r="AN1239" s="216" t="s">
        <v>6009</v>
      </c>
      <c r="AO1239" s="216" t="s">
        <v>6007</v>
      </c>
      <c r="AP1239" s="216" t="s">
        <v>6884</v>
      </c>
      <c r="AQ1239" s="216" t="s">
        <v>6885</v>
      </c>
      <c r="AR1239" s="216" t="s">
        <v>6886</v>
      </c>
      <c r="AS1239" s="24" t="s">
        <v>6887</v>
      </c>
      <c r="AT1239" s="24" t="s">
        <v>6055</v>
      </c>
      <c r="AU1239" s="24" t="s">
        <v>5984</v>
      </c>
      <c r="AV1239" s="24" t="s">
        <v>6126</v>
      </c>
      <c r="AW1239" s="24" t="s">
        <v>5979</v>
      </c>
      <c r="AX1239" s="24" t="s">
        <v>5970</v>
      </c>
      <c r="AY1239" s="24" t="s">
        <v>7498</v>
      </c>
      <c r="AZ1239" s="216" t="s">
        <v>6997</v>
      </c>
      <c r="BA1239" s="216" t="s">
        <v>7086</v>
      </c>
      <c r="BB1239" s="57" t="s">
        <v>6898</v>
      </c>
      <c r="BC1239" s="202"/>
      <c r="BD1239" s="24"/>
      <c r="BE1239" s="151"/>
      <c r="BG1239" s="151"/>
      <c r="BI1239" s="151"/>
      <c r="BL1239" s="152"/>
    </row>
    <row r="1240" spans="1:64" s="169" customFormat="1">
      <c r="A1240" s="24">
        <v>6026</v>
      </c>
      <c r="B1240" s="24" t="s">
        <v>1203</v>
      </c>
      <c r="C1240" s="57">
        <v>13.7</v>
      </c>
      <c r="D1240" s="57">
        <v>14.15</v>
      </c>
      <c r="E1240" s="57">
        <v>13.7</v>
      </c>
      <c r="F1240" s="57">
        <v>14.05</v>
      </c>
      <c r="G1240" s="57">
        <v>14.15</v>
      </c>
      <c r="H1240" s="57">
        <v>14.15</v>
      </c>
      <c r="I1240" s="57">
        <v>13.65</v>
      </c>
      <c r="J1240" s="57">
        <v>13.85</v>
      </c>
      <c r="K1240" s="57">
        <v>13.9</v>
      </c>
      <c r="L1240" s="57">
        <v>14.1</v>
      </c>
      <c r="M1240" s="57">
        <v>13.8</v>
      </c>
      <c r="N1240" s="57">
        <v>13.95</v>
      </c>
      <c r="O1240" s="63">
        <v>7.22021660649819E-3</v>
      </c>
      <c r="P1240" s="57">
        <v>1034</v>
      </c>
      <c r="Q1240" s="57">
        <v>1872</v>
      </c>
      <c r="R1240" s="57">
        <v>3715.2</v>
      </c>
      <c r="S1240" s="57">
        <v>13.77</v>
      </c>
      <c r="T1240" s="57">
        <v>15.8725</v>
      </c>
      <c r="U1240" s="57">
        <v>17.008299999999998</v>
      </c>
      <c r="V1240" s="57">
        <v>13.86</v>
      </c>
      <c r="W1240" s="57">
        <v>15.672499999999999</v>
      </c>
      <c r="X1240" s="57">
        <v>16.953299999999999</v>
      </c>
      <c r="Y1240" s="57">
        <v>13.82</v>
      </c>
      <c r="Z1240" s="57">
        <v>15.4975</v>
      </c>
      <c r="AA1240" s="57">
        <v>16.89</v>
      </c>
      <c r="AB1240" s="57">
        <v>18.05</v>
      </c>
      <c r="AC1240" s="57"/>
      <c r="AD1240" s="57">
        <v>18.05</v>
      </c>
      <c r="AE1240" s="57">
        <v>13</v>
      </c>
      <c r="AF1240" s="64">
        <v>29.7255</v>
      </c>
      <c r="AG1240" s="64">
        <v>20.939499999999999</v>
      </c>
      <c r="AH1240" s="64">
        <v>37.912300000000002</v>
      </c>
      <c r="AI1240" s="64">
        <v>26.597100000000001</v>
      </c>
      <c r="AJ1240" s="61">
        <v>0.4548611111111111</v>
      </c>
      <c r="AK1240" s="216">
        <v>1500</v>
      </c>
      <c r="AL1240" s="62">
        <v>1954.6558313678502</v>
      </c>
      <c r="AM1240" s="24" t="s">
        <v>8176</v>
      </c>
      <c r="AN1240" s="216" t="s">
        <v>6009</v>
      </c>
      <c r="AO1240" s="216" t="s">
        <v>5971</v>
      </c>
      <c r="AP1240" s="216" t="s">
        <v>6884</v>
      </c>
      <c r="AQ1240" s="216" t="s">
        <v>6885</v>
      </c>
      <c r="AR1240" s="216" t="s">
        <v>6886</v>
      </c>
      <c r="AS1240" s="24" t="s">
        <v>5474</v>
      </c>
      <c r="AT1240" s="24" t="s">
        <v>6031</v>
      </c>
      <c r="AU1240" s="24" t="s">
        <v>6017</v>
      </c>
      <c r="AV1240" s="24" t="s">
        <v>6499</v>
      </c>
      <c r="AW1240" s="24" t="s">
        <v>5970</v>
      </c>
      <c r="AX1240" s="24" t="s">
        <v>5991</v>
      </c>
      <c r="AY1240" s="24" t="s">
        <v>8127</v>
      </c>
      <c r="AZ1240" s="216" t="s">
        <v>8177</v>
      </c>
      <c r="BA1240" s="216" t="s">
        <v>7075</v>
      </c>
      <c r="BB1240" s="57" t="s">
        <v>6898</v>
      </c>
      <c r="BC1240" s="202"/>
      <c r="BD1240" s="24"/>
      <c r="BE1240" s="151"/>
      <c r="BG1240" s="151"/>
      <c r="BI1240" s="151"/>
      <c r="BL1240" s="152"/>
    </row>
    <row r="1241" spans="1:64" s="169" customFormat="1">
      <c r="A1241" s="24">
        <v>6027</v>
      </c>
      <c r="B1241" s="24" t="s">
        <v>3636</v>
      </c>
      <c r="C1241" s="57">
        <v>8.15</v>
      </c>
      <c r="D1241" s="57">
        <v>8.1999999999999993</v>
      </c>
      <c r="E1241" s="57">
        <v>8.15</v>
      </c>
      <c r="F1241" s="57">
        <v>8.1999999999999993</v>
      </c>
      <c r="G1241" s="57">
        <v>8.35</v>
      </c>
      <c r="H1241" s="57">
        <v>8.36</v>
      </c>
      <c r="I1241" s="57">
        <v>8.35</v>
      </c>
      <c r="J1241" s="57">
        <v>8.36</v>
      </c>
      <c r="K1241" s="57">
        <v>8.2100000000000009</v>
      </c>
      <c r="L1241" s="57">
        <v>8.48</v>
      </c>
      <c r="M1241" s="57">
        <v>8.1999999999999993</v>
      </c>
      <c r="N1241" s="57">
        <v>8.3000000000000007</v>
      </c>
      <c r="O1241" s="63">
        <v>-5.9880239520958001E-3</v>
      </c>
      <c r="P1241" s="57">
        <v>11</v>
      </c>
      <c r="Q1241" s="57">
        <v>10</v>
      </c>
      <c r="R1241" s="57">
        <v>18.1111</v>
      </c>
      <c r="S1241" s="57">
        <v>8.516</v>
      </c>
      <c r="T1241" s="57">
        <v>8.9771000000000001</v>
      </c>
      <c r="U1241" s="57">
        <v>9.2838999999999992</v>
      </c>
      <c r="V1241" s="57">
        <v>8.42</v>
      </c>
      <c r="W1241" s="57">
        <v>8.8876000000000008</v>
      </c>
      <c r="X1241" s="57">
        <v>9.2604000000000006</v>
      </c>
      <c r="Y1241" s="57">
        <v>8.3019999999999996</v>
      </c>
      <c r="Z1241" s="57">
        <v>8.8550000000000004</v>
      </c>
      <c r="AA1241" s="57">
        <v>9.2372999999999994</v>
      </c>
      <c r="AB1241" s="57"/>
      <c r="AC1241" s="57"/>
      <c r="AD1241" s="57">
        <v>9.7899999999999991</v>
      </c>
      <c r="AE1241" s="57">
        <v>7.41</v>
      </c>
      <c r="AF1241" s="64">
        <v>33.814599999999999</v>
      </c>
      <c r="AG1241" s="64">
        <v>25.786200000000001</v>
      </c>
      <c r="AH1241" s="64">
        <v>36.944400000000002</v>
      </c>
      <c r="AI1241" s="64">
        <v>29.505600000000001</v>
      </c>
      <c r="AJ1241" s="61">
        <v>0.4548611111111111</v>
      </c>
      <c r="AK1241" s="216">
        <v>50</v>
      </c>
      <c r="AL1241" s="62">
        <v>39.834974438468905</v>
      </c>
      <c r="AM1241" s="24" t="s">
        <v>8178</v>
      </c>
      <c r="AN1241" s="216" t="s">
        <v>6009</v>
      </c>
      <c r="AO1241" s="216" t="s">
        <v>5971</v>
      </c>
      <c r="AP1241" s="216" t="s">
        <v>6884</v>
      </c>
      <c r="AQ1241" s="216" t="s">
        <v>6885</v>
      </c>
      <c r="AR1241" s="216" t="s">
        <v>6916</v>
      </c>
      <c r="AS1241" s="24" t="s">
        <v>6989</v>
      </c>
      <c r="AT1241" s="24" t="s">
        <v>6493</v>
      </c>
      <c r="AU1241" s="24" t="e">
        <v>#NAME?</v>
      </c>
      <c r="AV1241" s="24" t="s">
        <v>6240</v>
      </c>
      <c r="AW1241" s="24" t="s">
        <v>5976</v>
      </c>
      <c r="AX1241" s="24" t="s">
        <v>5979</v>
      </c>
      <c r="AY1241" s="24" t="s">
        <v>8179</v>
      </c>
      <c r="AZ1241" s="216" t="s">
        <v>7265</v>
      </c>
      <c r="BA1241" s="216" t="s">
        <v>6890</v>
      </c>
      <c r="BB1241" s="57" t="s">
        <v>5474</v>
      </c>
      <c r="BC1241" s="202"/>
      <c r="BD1241" s="24"/>
      <c r="BE1241" s="151"/>
      <c r="BG1241" s="151"/>
      <c r="BI1241" s="151"/>
      <c r="BL1241" s="152"/>
    </row>
    <row r="1242" spans="1:64" s="169" customFormat="1">
      <c r="A1242" s="24">
        <v>6104</v>
      </c>
      <c r="B1242" s="24" t="s">
        <v>1205</v>
      </c>
      <c r="C1242" s="57">
        <v>115</v>
      </c>
      <c r="D1242" s="57">
        <v>122.5</v>
      </c>
      <c r="E1242" s="57">
        <v>113</v>
      </c>
      <c r="F1242" s="57">
        <v>122.5</v>
      </c>
      <c r="G1242" s="57">
        <v>124</v>
      </c>
      <c r="H1242" s="57">
        <v>129</v>
      </c>
      <c r="I1242" s="57">
        <v>118</v>
      </c>
      <c r="J1242" s="57">
        <v>124</v>
      </c>
      <c r="K1242" s="57">
        <v>125</v>
      </c>
      <c r="L1242" s="57">
        <v>128</v>
      </c>
      <c r="M1242" s="57">
        <v>121.5</v>
      </c>
      <c r="N1242" s="57">
        <v>124.5</v>
      </c>
      <c r="O1242" s="63">
        <v>4.0322580645161202E-3</v>
      </c>
      <c r="P1242" s="57">
        <v>9601</v>
      </c>
      <c r="Q1242" s="57">
        <v>32220</v>
      </c>
      <c r="R1242" s="57">
        <v>17800.2</v>
      </c>
      <c r="S1242" s="57">
        <v>107.8</v>
      </c>
      <c r="T1242" s="57">
        <v>117.46</v>
      </c>
      <c r="U1242" s="57">
        <v>89.53</v>
      </c>
      <c r="V1242" s="57">
        <v>113.2</v>
      </c>
      <c r="W1242" s="57">
        <v>117.36</v>
      </c>
      <c r="X1242" s="57">
        <v>90.556700000000006</v>
      </c>
      <c r="Y1242" s="57">
        <v>116.8</v>
      </c>
      <c r="Z1242" s="57">
        <v>117.91</v>
      </c>
      <c r="AA1242" s="57">
        <v>91.593299999999999</v>
      </c>
      <c r="AB1242" s="57">
        <v>144</v>
      </c>
      <c r="AC1242" s="57">
        <v>48</v>
      </c>
      <c r="AD1242" s="57">
        <v>144</v>
      </c>
      <c r="AE1242" s="57">
        <v>96</v>
      </c>
      <c r="AF1242" s="64">
        <v>63.748800000000003</v>
      </c>
      <c r="AG1242" s="64">
        <v>42.842300000000002</v>
      </c>
      <c r="AH1242" s="64">
        <v>71.287099999999995</v>
      </c>
      <c r="AI1242" s="64">
        <v>52.323900000000002</v>
      </c>
      <c r="AJ1242" s="61">
        <v>0.4513888888888889</v>
      </c>
      <c r="AK1242" s="216">
        <v>10000</v>
      </c>
      <c r="AL1242" s="62">
        <v>16958.946292277782</v>
      </c>
      <c r="AM1242" s="24" t="s">
        <v>8180</v>
      </c>
      <c r="AN1242" s="216" t="s">
        <v>6009</v>
      </c>
      <c r="AO1242" s="216" t="s">
        <v>5961</v>
      </c>
      <c r="AP1242" s="216" t="s">
        <v>6908</v>
      </c>
      <c r="AQ1242" s="216" t="s">
        <v>6900</v>
      </c>
      <c r="AR1242" s="216" t="s">
        <v>6886</v>
      </c>
      <c r="AS1242" s="24" t="s">
        <v>5474</v>
      </c>
      <c r="AT1242" s="24" t="s">
        <v>6045</v>
      </c>
      <c r="AU1242" s="24" t="s">
        <v>5985</v>
      </c>
      <c r="AV1242" s="24" t="s">
        <v>6073</v>
      </c>
      <c r="AW1242" s="24" t="s">
        <v>5970</v>
      </c>
      <c r="AX1242" s="24" t="s">
        <v>5970</v>
      </c>
      <c r="AY1242" s="24" t="s">
        <v>8181</v>
      </c>
      <c r="AZ1242" s="216" t="s">
        <v>8182</v>
      </c>
      <c r="BA1242" s="216" t="s">
        <v>8183</v>
      </c>
      <c r="BB1242" s="57" t="s">
        <v>5474</v>
      </c>
      <c r="BC1242" s="202"/>
      <c r="BD1242" s="24"/>
      <c r="BE1242" s="151"/>
      <c r="BG1242" s="151"/>
      <c r="BI1242" s="151"/>
      <c r="BL1242" s="152"/>
    </row>
    <row r="1243" spans="1:64" s="169" customFormat="1">
      <c r="A1243" s="24">
        <v>6108</v>
      </c>
      <c r="B1243" s="24" t="s">
        <v>1207</v>
      </c>
      <c r="C1243" s="57">
        <v>22.65</v>
      </c>
      <c r="D1243" s="57">
        <v>22.95</v>
      </c>
      <c r="E1243" s="57">
        <v>22.3</v>
      </c>
      <c r="F1243" s="57">
        <v>22.35</v>
      </c>
      <c r="G1243" s="57">
        <v>22.65</v>
      </c>
      <c r="H1243" s="57">
        <v>22.75</v>
      </c>
      <c r="I1243" s="57">
        <v>21.55</v>
      </c>
      <c r="J1243" s="57">
        <v>22</v>
      </c>
      <c r="K1243" s="57">
        <v>21.8</v>
      </c>
      <c r="L1243" s="57">
        <v>21.9</v>
      </c>
      <c r="M1243" s="57">
        <v>21.6</v>
      </c>
      <c r="N1243" s="57">
        <v>21.7</v>
      </c>
      <c r="O1243" s="63">
        <v>9.30232558139534E-3</v>
      </c>
      <c r="P1243" s="57">
        <v>605</v>
      </c>
      <c r="Q1243" s="57">
        <v>1059</v>
      </c>
      <c r="R1243" s="57">
        <v>1164.5999999999999</v>
      </c>
      <c r="S1243" s="57">
        <v>22.16</v>
      </c>
      <c r="T1243" s="57">
        <v>21.767499999999998</v>
      </c>
      <c r="U1243" s="57">
        <v>20.694199999999999</v>
      </c>
      <c r="V1243" s="57">
        <v>22.32</v>
      </c>
      <c r="W1243" s="57">
        <v>21.83</v>
      </c>
      <c r="X1243" s="57">
        <v>20.743300000000001</v>
      </c>
      <c r="Y1243" s="57">
        <v>22.17</v>
      </c>
      <c r="Z1243" s="57">
        <v>21.885000000000002</v>
      </c>
      <c r="AA1243" s="57">
        <v>20.782499999999999</v>
      </c>
      <c r="AB1243" s="57">
        <v>23.55</v>
      </c>
      <c r="AC1243" s="57">
        <v>16.95</v>
      </c>
      <c r="AD1243" s="57">
        <v>23.45</v>
      </c>
      <c r="AE1243" s="57">
        <v>20.3</v>
      </c>
      <c r="AF1243" s="64">
        <v>58.044499999999999</v>
      </c>
      <c r="AG1243" s="64">
        <v>56.344099999999997</v>
      </c>
      <c r="AH1243" s="64">
        <v>54.7883</v>
      </c>
      <c r="AI1243" s="64">
        <v>55.825499999999998</v>
      </c>
      <c r="AJ1243" s="61">
        <v>0.4513888888888889</v>
      </c>
      <c r="AK1243" s="216">
        <v>650</v>
      </c>
      <c r="AL1243" s="62">
        <v>1140.7528315626657</v>
      </c>
      <c r="AM1243" s="24" t="s">
        <v>8184</v>
      </c>
      <c r="AN1243" s="216" t="s">
        <v>5960</v>
      </c>
      <c r="AO1243" s="216" t="s">
        <v>5961</v>
      </c>
      <c r="AP1243" s="216" t="s">
        <v>6908</v>
      </c>
      <c r="AQ1243" s="216" t="s">
        <v>6885</v>
      </c>
      <c r="AR1243" s="216" t="s">
        <v>6916</v>
      </c>
      <c r="AS1243" s="24" t="s">
        <v>5474</v>
      </c>
      <c r="AT1243" s="24" t="s">
        <v>5984</v>
      </c>
      <c r="AU1243" s="24" t="s">
        <v>5962</v>
      </c>
      <c r="AV1243" s="24" t="s">
        <v>6561</v>
      </c>
      <c r="AW1243" s="24" t="s">
        <v>5991</v>
      </c>
      <c r="AX1243" s="24" t="s">
        <v>5991</v>
      </c>
      <c r="AY1243" s="24" t="s">
        <v>7357</v>
      </c>
      <c r="AZ1243" s="216" t="s">
        <v>7194</v>
      </c>
      <c r="BA1243" s="216" t="s">
        <v>6911</v>
      </c>
      <c r="BB1243" s="57" t="s">
        <v>5474</v>
      </c>
      <c r="BC1243" s="202"/>
      <c r="BD1243" s="24"/>
      <c r="BE1243" s="151"/>
      <c r="BG1243" s="151"/>
      <c r="BI1243" s="151"/>
      <c r="BL1243" s="152"/>
    </row>
    <row r="1244" spans="1:64" s="169" customFormat="1">
      <c r="A1244" s="24">
        <v>6109</v>
      </c>
      <c r="B1244" s="24" t="s">
        <v>1208</v>
      </c>
      <c r="C1244" s="57">
        <v>10.5</v>
      </c>
      <c r="D1244" s="57">
        <v>10.7</v>
      </c>
      <c r="E1244" s="57">
        <v>10.45</v>
      </c>
      <c r="F1244" s="57">
        <v>10.65</v>
      </c>
      <c r="G1244" s="57">
        <v>10.65</v>
      </c>
      <c r="H1244" s="57">
        <v>10.65</v>
      </c>
      <c r="I1244" s="57">
        <v>10.55</v>
      </c>
      <c r="J1244" s="57">
        <v>10.55</v>
      </c>
      <c r="K1244" s="57">
        <v>10.8</v>
      </c>
      <c r="L1244" s="57">
        <v>10.8</v>
      </c>
      <c r="M1244" s="57">
        <v>10.7</v>
      </c>
      <c r="N1244" s="57">
        <v>10.7</v>
      </c>
      <c r="O1244" s="63">
        <v>1.42180094786729E-2</v>
      </c>
      <c r="P1244" s="57">
        <v>5</v>
      </c>
      <c r="Q1244" s="57">
        <v>26</v>
      </c>
      <c r="R1244" s="57">
        <v>82.85</v>
      </c>
      <c r="S1244" s="57">
        <v>10.57</v>
      </c>
      <c r="T1244" s="57">
        <v>11.6525</v>
      </c>
      <c r="U1244" s="57">
        <v>12.0375</v>
      </c>
      <c r="V1244" s="57">
        <v>10.57</v>
      </c>
      <c r="W1244" s="57">
        <v>11.5425</v>
      </c>
      <c r="X1244" s="57">
        <v>12.013299999999999</v>
      </c>
      <c r="Y1244" s="57">
        <v>10.59</v>
      </c>
      <c r="Z1244" s="57">
        <v>11.4625</v>
      </c>
      <c r="AA1244" s="57">
        <v>11.9933</v>
      </c>
      <c r="AB1244" s="57">
        <v>16.600000000000001</v>
      </c>
      <c r="AC1244" s="57">
        <v>9.99</v>
      </c>
      <c r="AD1244" s="57">
        <v>12.75</v>
      </c>
      <c r="AE1244" s="57">
        <v>10.15</v>
      </c>
      <c r="AF1244" s="64">
        <v>21.271000000000001</v>
      </c>
      <c r="AG1244" s="64">
        <v>16.248000000000001</v>
      </c>
      <c r="AH1244" s="64">
        <v>27.2759</v>
      </c>
      <c r="AI1244" s="64">
        <v>19.923999999999999</v>
      </c>
      <c r="AJ1244" s="61">
        <v>0.4513888888888889</v>
      </c>
      <c r="AK1244" s="216">
        <v>50</v>
      </c>
      <c r="AL1244" s="62">
        <v>18.940629640747737</v>
      </c>
      <c r="AM1244" s="24" t="s">
        <v>7063</v>
      </c>
      <c r="AN1244" s="216" t="s">
        <v>6009</v>
      </c>
      <c r="AO1244" s="216" t="s">
        <v>6007</v>
      </c>
      <c r="AP1244" s="216" t="s">
        <v>6884</v>
      </c>
      <c r="AQ1244" s="216" t="s">
        <v>6885</v>
      </c>
      <c r="AR1244" s="216" t="s">
        <v>6886</v>
      </c>
      <c r="AS1244" s="24" t="s">
        <v>5474</v>
      </c>
      <c r="AT1244" s="24" t="s">
        <v>6016</v>
      </c>
      <c r="AU1244" s="24" t="s">
        <v>6518</v>
      </c>
      <c r="AV1244" s="24" t="s">
        <v>6518</v>
      </c>
      <c r="AW1244" s="24" t="s">
        <v>5979</v>
      </c>
      <c r="AX1244" s="24" t="s">
        <v>5979</v>
      </c>
      <c r="AY1244" s="24" t="s">
        <v>7574</v>
      </c>
      <c r="AZ1244" s="216" t="s">
        <v>7367</v>
      </c>
      <c r="BA1244" s="216" t="s">
        <v>6897</v>
      </c>
      <c r="BB1244" s="57" t="s">
        <v>6898</v>
      </c>
      <c r="BC1244" s="202"/>
      <c r="BD1244" s="24"/>
      <c r="BE1244" s="151"/>
      <c r="BG1244" s="151"/>
      <c r="BI1244" s="151"/>
      <c r="BL1244" s="152"/>
    </row>
    <row r="1245" spans="1:64" s="169" customFormat="1">
      <c r="A1245" s="24">
        <v>6111</v>
      </c>
      <c r="B1245" s="24" t="s">
        <v>1209</v>
      </c>
      <c r="C1245" s="57">
        <v>71.099999999999994</v>
      </c>
      <c r="D1245" s="57">
        <v>72.5</v>
      </c>
      <c r="E1245" s="57">
        <v>70.5</v>
      </c>
      <c r="F1245" s="57">
        <v>72.400000000000006</v>
      </c>
      <c r="G1245" s="57">
        <v>72.2</v>
      </c>
      <c r="H1245" s="57">
        <v>72.900000000000006</v>
      </c>
      <c r="I1245" s="57">
        <v>71.7</v>
      </c>
      <c r="J1245" s="57">
        <v>72.599999999999994</v>
      </c>
      <c r="K1245" s="57">
        <v>72.7</v>
      </c>
      <c r="L1245" s="57">
        <v>74.7</v>
      </c>
      <c r="M1245" s="57">
        <v>72.7</v>
      </c>
      <c r="N1245" s="57">
        <v>74.3</v>
      </c>
      <c r="O1245" s="63">
        <v>2.3415977961432501E-2</v>
      </c>
      <c r="P1245" s="57">
        <v>169</v>
      </c>
      <c r="Q1245" s="57">
        <v>136</v>
      </c>
      <c r="R1245" s="57">
        <v>652.79999999999995</v>
      </c>
      <c r="S1245" s="57">
        <v>69.540000000000006</v>
      </c>
      <c r="T1245" s="57">
        <v>73.064999999999998</v>
      </c>
      <c r="U1245" s="57">
        <v>70.306700000000006</v>
      </c>
      <c r="V1245" s="57">
        <v>70.760000000000005</v>
      </c>
      <c r="W1245" s="57">
        <v>72.849999999999994</v>
      </c>
      <c r="X1245" s="57">
        <v>70.523300000000006</v>
      </c>
      <c r="Y1245" s="57">
        <v>71.62</v>
      </c>
      <c r="Z1245" s="57">
        <v>72.900000000000006</v>
      </c>
      <c r="AA1245" s="57">
        <v>70.77</v>
      </c>
      <c r="AB1245" s="57">
        <v>88</v>
      </c>
      <c r="AC1245" s="57">
        <v>49.75</v>
      </c>
      <c r="AD1245" s="57">
        <v>85</v>
      </c>
      <c r="AE1245" s="57">
        <v>66</v>
      </c>
      <c r="AF1245" s="64">
        <v>44.813899999999997</v>
      </c>
      <c r="AG1245" s="64">
        <v>30.8962</v>
      </c>
      <c r="AH1245" s="64">
        <v>61.676699999999997</v>
      </c>
      <c r="AI1245" s="64">
        <v>41.156399999999998</v>
      </c>
      <c r="AJ1245" s="61">
        <v>0.4513888888888889</v>
      </c>
      <c r="AK1245" s="216">
        <v>200</v>
      </c>
      <c r="AL1245" s="62">
        <v>348.78582090706169</v>
      </c>
      <c r="AM1245" s="24" t="s">
        <v>7193</v>
      </c>
      <c r="AN1245" s="216" t="s">
        <v>6009</v>
      </c>
      <c r="AO1245" s="216" t="s">
        <v>5961</v>
      </c>
      <c r="AP1245" s="216" t="s">
        <v>6908</v>
      </c>
      <c r="AQ1245" s="216" t="s">
        <v>6900</v>
      </c>
      <c r="AR1245" s="216" t="s">
        <v>6886</v>
      </c>
      <c r="AS1245" s="24" t="s">
        <v>5474</v>
      </c>
      <c r="AT1245" s="24" t="s">
        <v>6016</v>
      </c>
      <c r="AU1245" s="24" t="s">
        <v>6016</v>
      </c>
      <c r="AV1245" s="24" t="s">
        <v>6055</v>
      </c>
      <c r="AW1245" s="24" t="s">
        <v>5990</v>
      </c>
      <c r="AX1245" s="24" t="s">
        <v>5979</v>
      </c>
      <c r="AY1245" s="24" t="s">
        <v>7143</v>
      </c>
      <c r="AZ1245" s="216" t="s">
        <v>6976</v>
      </c>
      <c r="BA1245" s="216" t="s">
        <v>7340</v>
      </c>
      <c r="BB1245" s="57" t="s">
        <v>6903</v>
      </c>
      <c r="BC1245" s="202"/>
      <c r="BD1245" s="24"/>
      <c r="BE1245" s="151"/>
      <c r="BG1245" s="151"/>
      <c r="BI1245" s="151"/>
      <c r="BL1245" s="152"/>
    </row>
    <row r="1246" spans="1:64" s="169" customFormat="1">
      <c r="A1246" s="24">
        <v>6112</v>
      </c>
      <c r="B1246" s="24" t="s">
        <v>1210</v>
      </c>
      <c r="C1246" s="57">
        <v>38.049999999999997</v>
      </c>
      <c r="D1246" s="57">
        <v>38.85</v>
      </c>
      <c r="E1246" s="57">
        <v>38.049999999999997</v>
      </c>
      <c r="F1246" s="57">
        <v>38.549999999999997</v>
      </c>
      <c r="G1246" s="57">
        <v>38.700000000000003</v>
      </c>
      <c r="H1246" s="57">
        <v>38.75</v>
      </c>
      <c r="I1246" s="57">
        <v>38.4</v>
      </c>
      <c r="J1246" s="57">
        <v>38.75</v>
      </c>
      <c r="K1246" s="57">
        <v>38.75</v>
      </c>
      <c r="L1246" s="57">
        <v>39.1</v>
      </c>
      <c r="M1246" s="57">
        <v>38.5</v>
      </c>
      <c r="N1246" s="57">
        <v>39.1</v>
      </c>
      <c r="O1246" s="63">
        <v>9.0322580645161195E-3</v>
      </c>
      <c r="P1246" s="57">
        <v>34</v>
      </c>
      <c r="Q1246" s="57">
        <v>49</v>
      </c>
      <c r="R1246" s="57">
        <v>132.55000000000001</v>
      </c>
      <c r="S1246" s="57">
        <v>38.159999999999997</v>
      </c>
      <c r="T1246" s="57">
        <v>39.465000000000003</v>
      </c>
      <c r="U1246" s="57">
        <v>41.238300000000002</v>
      </c>
      <c r="V1246" s="57">
        <v>38.28</v>
      </c>
      <c r="W1246" s="57">
        <v>39.265000000000001</v>
      </c>
      <c r="X1246" s="57">
        <v>41.1892</v>
      </c>
      <c r="Y1246" s="57">
        <v>38.479999999999997</v>
      </c>
      <c r="Z1246" s="57">
        <v>39.107500000000002</v>
      </c>
      <c r="AA1246" s="57">
        <v>41.138300000000001</v>
      </c>
      <c r="AB1246" s="57">
        <v>46</v>
      </c>
      <c r="AC1246" s="57">
        <v>37</v>
      </c>
      <c r="AD1246" s="57">
        <v>40.299999999999997</v>
      </c>
      <c r="AE1246" s="57">
        <v>37.700000000000003</v>
      </c>
      <c r="AF1246" s="64">
        <v>36.135100000000001</v>
      </c>
      <c r="AG1246" s="64">
        <v>23.0212</v>
      </c>
      <c r="AH1246" s="64">
        <v>53.256700000000002</v>
      </c>
      <c r="AI1246" s="64">
        <v>33.099699999999999</v>
      </c>
      <c r="AJ1246" s="61">
        <v>0.4513888888888889</v>
      </c>
      <c r="AK1246" s="216">
        <v>50</v>
      </c>
      <c r="AL1246" s="62">
        <v>128.79628155708463</v>
      </c>
      <c r="AM1246" s="24" t="s">
        <v>6545</v>
      </c>
      <c r="AN1246" s="216" t="s">
        <v>6009</v>
      </c>
      <c r="AO1246" s="216" t="s">
        <v>5961</v>
      </c>
      <c r="AP1246" s="216" t="s">
        <v>6884</v>
      </c>
      <c r="AQ1246" s="216" t="s">
        <v>6885</v>
      </c>
      <c r="AR1246" s="216" t="s">
        <v>6886</v>
      </c>
      <c r="AS1246" s="24" t="s">
        <v>6887</v>
      </c>
      <c r="AT1246" s="24" t="s">
        <v>6055</v>
      </c>
      <c r="AU1246" s="24" t="s">
        <v>6509</v>
      </c>
      <c r="AV1246" s="24" t="s">
        <v>6126</v>
      </c>
      <c r="AW1246" s="24" t="s">
        <v>5979</v>
      </c>
      <c r="AX1246" s="24" t="s">
        <v>5986</v>
      </c>
      <c r="AY1246" s="24" t="s">
        <v>7487</v>
      </c>
      <c r="AZ1246" s="216" t="s">
        <v>7152</v>
      </c>
      <c r="BA1246" s="216" t="s">
        <v>6992</v>
      </c>
      <c r="BB1246" s="57" t="s">
        <v>5474</v>
      </c>
      <c r="BC1246" s="202"/>
      <c r="BD1246" s="24"/>
      <c r="BE1246" s="151"/>
      <c r="BG1246" s="151"/>
      <c r="BI1246" s="151"/>
      <c r="BL1246" s="152"/>
    </row>
    <row r="1247" spans="1:64" s="169" customFormat="1">
      <c r="A1247" s="24">
        <v>6113</v>
      </c>
      <c r="B1247" s="24" t="s">
        <v>1211</v>
      </c>
      <c r="C1247" s="57">
        <v>11.6</v>
      </c>
      <c r="D1247" s="57">
        <v>11.7</v>
      </c>
      <c r="E1247" s="57">
        <v>11.4</v>
      </c>
      <c r="F1247" s="57">
        <v>11.5</v>
      </c>
      <c r="G1247" s="57">
        <v>11.55</v>
      </c>
      <c r="H1247" s="57">
        <v>11.55</v>
      </c>
      <c r="I1247" s="57">
        <v>11.4</v>
      </c>
      <c r="J1247" s="57">
        <v>11.45</v>
      </c>
      <c r="K1247" s="57">
        <v>11.6</v>
      </c>
      <c r="L1247" s="57">
        <v>11.8</v>
      </c>
      <c r="M1247" s="57">
        <v>11.6</v>
      </c>
      <c r="N1247" s="57">
        <v>11.65</v>
      </c>
      <c r="O1247" s="63">
        <v>1.7467248908296901E-2</v>
      </c>
      <c r="P1247" s="57">
        <v>11</v>
      </c>
      <c r="Q1247" s="57">
        <v>89</v>
      </c>
      <c r="R1247" s="57">
        <v>122.3</v>
      </c>
      <c r="S1247" s="57">
        <v>11.65</v>
      </c>
      <c r="T1247" s="57">
        <v>12.76</v>
      </c>
      <c r="U1247" s="57">
        <v>13.459199999999999</v>
      </c>
      <c r="V1247" s="57">
        <v>11.59</v>
      </c>
      <c r="W1247" s="57">
        <v>12.657500000000001</v>
      </c>
      <c r="X1247" s="57">
        <v>13.44</v>
      </c>
      <c r="Y1247" s="57">
        <v>11.52</v>
      </c>
      <c r="Z1247" s="57">
        <v>12.58</v>
      </c>
      <c r="AA1247" s="57">
        <v>13.4217</v>
      </c>
      <c r="AB1247" s="57">
        <v>17.850000000000001</v>
      </c>
      <c r="AC1247" s="57">
        <v>6.36</v>
      </c>
      <c r="AD1247" s="57">
        <v>13.75</v>
      </c>
      <c r="AE1247" s="57">
        <v>11.25</v>
      </c>
      <c r="AF1247" s="64">
        <v>14.049099999999999</v>
      </c>
      <c r="AG1247" s="64">
        <v>15.7448</v>
      </c>
      <c r="AH1247" s="64">
        <v>17.446899999999999</v>
      </c>
      <c r="AI1247" s="64">
        <v>16.312200000000001</v>
      </c>
      <c r="AJ1247" s="61">
        <v>0.4513888888888889</v>
      </c>
      <c r="AK1247" s="216">
        <v>50</v>
      </c>
      <c r="AL1247" s="62">
        <v>41.669385209645021</v>
      </c>
      <c r="AM1247" s="24" t="s">
        <v>7729</v>
      </c>
      <c r="AN1247" s="216" t="s">
        <v>6337</v>
      </c>
      <c r="AO1247" s="216" t="s">
        <v>6047</v>
      </c>
      <c r="AP1247" s="216" t="s">
        <v>6884</v>
      </c>
      <c r="AQ1247" s="216" t="s">
        <v>6885</v>
      </c>
      <c r="AR1247" s="216" t="s">
        <v>6886</v>
      </c>
      <c r="AS1247" s="24" t="s">
        <v>6894</v>
      </c>
      <c r="AT1247" s="24" t="s">
        <v>6216</v>
      </c>
      <c r="AU1247" s="24" t="s">
        <v>6017</v>
      </c>
      <c r="AV1247" s="24" t="s">
        <v>6492</v>
      </c>
      <c r="AW1247" s="24" t="s">
        <v>5996</v>
      </c>
      <c r="AX1247" s="24" t="s">
        <v>5979</v>
      </c>
      <c r="AY1247" s="24" t="s">
        <v>7234</v>
      </c>
      <c r="AZ1247" s="216" t="s">
        <v>7132</v>
      </c>
      <c r="BA1247" s="216" t="s">
        <v>7067</v>
      </c>
      <c r="BB1247" s="57" t="s">
        <v>6898</v>
      </c>
      <c r="BC1247" s="202"/>
      <c r="BD1247" s="24"/>
      <c r="BE1247" s="151"/>
      <c r="BG1247" s="151"/>
      <c r="BI1247" s="151"/>
      <c r="BL1247" s="152"/>
    </row>
    <row r="1248" spans="1:64" s="169" customFormat="1">
      <c r="A1248" s="24">
        <v>6114</v>
      </c>
      <c r="B1248" s="24" t="s">
        <v>1212</v>
      </c>
      <c r="C1248" s="57">
        <v>23.1</v>
      </c>
      <c r="D1248" s="57">
        <v>23.1</v>
      </c>
      <c r="E1248" s="57">
        <v>22.25</v>
      </c>
      <c r="F1248" s="57">
        <v>22.55</v>
      </c>
      <c r="G1248" s="57">
        <v>22.6</v>
      </c>
      <c r="H1248" s="57">
        <v>22.8</v>
      </c>
      <c r="I1248" s="57">
        <v>22.35</v>
      </c>
      <c r="J1248" s="57">
        <v>22.45</v>
      </c>
      <c r="K1248" s="57">
        <v>22.4</v>
      </c>
      <c r="L1248" s="57">
        <v>22.4</v>
      </c>
      <c r="M1248" s="57">
        <v>22.35</v>
      </c>
      <c r="N1248" s="57">
        <v>22.35</v>
      </c>
      <c r="O1248" s="63">
        <v>-4.4543429844097898E-3</v>
      </c>
      <c r="P1248" s="57">
        <v>5</v>
      </c>
      <c r="Q1248" s="57">
        <v>13</v>
      </c>
      <c r="R1248" s="57">
        <v>75.599999999999994</v>
      </c>
      <c r="S1248" s="57">
        <v>22.37</v>
      </c>
      <c r="T1248" s="57">
        <v>24.164999999999999</v>
      </c>
      <c r="U1248" s="57">
        <v>24.502500000000001</v>
      </c>
      <c r="V1248" s="57">
        <v>22.4</v>
      </c>
      <c r="W1248" s="57">
        <v>23.997499999999999</v>
      </c>
      <c r="X1248" s="57">
        <v>24.471699999999998</v>
      </c>
      <c r="Y1248" s="57">
        <v>22.4</v>
      </c>
      <c r="Z1248" s="57">
        <v>23.827500000000001</v>
      </c>
      <c r="AA1248" s="57">
        <v>24.4375</v>
      </c>
      <c r="AB1248" s="57">
        <v>32.15</v>
      </c>
      <c r="AC1248" s="57">
        <v>21.1</v>
      </c>
      <c r="AD1248" s="57">
        <v>26.2</v>
      </c>
      <c r="AE1248" s="57">
        <v>21.5</v>
      </c>
      <c r="AF1248" s="64">
        <v>35.395099999999999</v>
      </c>
      <c r="AG1248" s="64">
        <v>27.041499999999999</v>
      </c>
      <c r="AH1248" s="64">
        <v>41.305100000000003</v>
      </c>
      <c r="AI1248" s="64">
        <v>31.795999999999999</v>
      </c>
      <c r="AJ1248" s="61">
        <v>0.4513888888888889</v>
      </c>
      <c r="AK1248" s="216">
        <v>50</v>
      </c>
      <c r="AL1248" s="62">
        <v>18.940629640747737</v>
      </c>
      <c r="AM1248" s="24" t="s">
        <v>8185</v>
      </c>
      <c r="AN1248" s="216" t="s">
        <v>6009</v>
      </c>
      <c r="AO1248" s="216" t="s">
        <v>5971</v>
      </c>
      <c r="AP1248" s="216" t="s">
        <v>6884</v>
      </c>
      <c r="AQ1248" s="216" t="s">
        <v>6885</v>
      </c>
      <c r="AR1248" s="216" t="s">
        <v>6916</v>
      </c>
      <c r="AS1248" s="24" t="s">
        <v>5474</v>
      </c>
      <c r="AT1248" s="24" t="s">
        <v>6209</v>
      </c>
      <c r="AU1248" s="24" t="s">
        <v>5984</v>
      </c>
      <c r="AV1248" s="24" t="s">
        <v>6518</v>
      </c>
      <c r="AW1248" s="24" t="s">
        <v>5979</v>
      </c>
      <c r="AX1248" s="24" t="s">
        <v>5979</v>
      </c>
      <c r="AY1248" s="24" t="s">
        <v>6935</v>
      </c>
      <c r="AZ1248" s="216" t="s">
        <v>7168</v>
      </c>
      <c r="BA1248" s="216" t="s">
        <v>7067</v>
      </c>
      <c r="BB1248" s="57" t="s">
        <v>5474</v>
      </c>
      <c r="BC1248" s="202"/>
      <c r="BD1248" s="24"/>
      <c r="BE1248" s="151"/>
      <c r="BG1248" s="151"/>
      <c r="BI1248" s="151"/>
      <c r="BL1248" s="152"/>
    </row>
    <row r="1249" spans="1:64" s="169" customFormat="1">
      <c r="A1249" s="24">
        <v>6115</v>
      </c>
      <c r="B1249" s="24" t="s">
        <v>1213</v>
      </c>
      <c r="C1249" s="57">
        <v>42.4</v>
      </c>
      <c r="D1249" s="57">
        <v>42.4</v>
      </c>
      <c r="E1249" s="57">
        <v>41.8</v>
      </c>
      <c r="F1249" s="57">
        <v>41.95</v>
      </c>
      <c r="G1249" s="57">
        <v>41.95</v>
      </c>
      <c r="H1249" s="57">
        <v>42.2</v>
      </c>
      <c r="I1249" s="57">
        <v>41.95</v>
      </c>
      <c r="J1249" s="57">
        <v>42.1</v>
      </c>
      <c r="K1249" s="57">
        <v>42.25</v>
      </c>
      <c r="L1249" s="57">
        <v>42.25</v>
      </c>
      <c r="M1249" s="57">
        <v>41.95</v>
      </c>
      <c r="N1249" s="57">
        <v>42.05</v>
      </c>
      <c r="O1249" s="63">
        <v>-1.187648456057E-3</v>
      </c>
      <c r="P1249" s="57">
        <v>71</v>
      </c>
      <c r="Q1249" s="57">
        <v>64</v>
      </c>
      <c r="R1249" s="57">
        <v>244.3</v>
      </c>
      <c r="S1249" s="57">
        <v>41.74</v>
      </c>
      <c r="T1249" s="57">
        <v>43.13</v>
      </c>
      <c r="U1249" s="57">
        <v>43.954999999999998</v>
      </c>
      <c r="V1249" s="57">
        <v>41.8</v>
      </c>
      <c r="W1249" s="57">
        <v>42.954999999999998</v>
      </c>
      <c r="X1249" s="57">
        <v>43.926699999999997</v>
      </c>
      <c r="Y1249" s="57">
        <v>41.89</v>
      </c>
      <c r="Z1249" s="57">
        <v>42.807499999999997</v>
      </c>
      <c r="AA1249" s="57">
        <v>43.895800000000001</v>
      </c>
      <c r="AB1249" s="57">
        <v>46.4</v>
      </c>
      <c r="AC1249" s="57">
        <v>40.700000000000003</v>
      </c>
      <c r="AD1249" s="57">
        <v>45.4</v>
      </c>
      <c r="AE1249" s="57">
        <v>41.5</v>
      </c>
      <c r="AF1249" s="64">
        <v>24.833600000000001</v>
      </c>
      <c r="AG1249" s="64">
        <v>15.4864</v>
      </c>
      <c r="AH1249" s="64">
        <v>30.658300000000001</v>
      </c>
      <c r="AI1249" s="64">
        <v>20.543700000000001</v>
      </c>
      <c r="AJ1249" s="61">
        <v>0.4513888888888889</v>
      </c>
      <c r="AK1249" s="216">
        <v>100</v>
      </c>
      <c r="AL1249" s="62">
        <v>158.39237418839829</v>
      </c>
      <c r="AM1249" s="24" t="s">
        <v>6575</v>
      </c>
      <c r="AN1249" s="216" t="s">
        <v>6009</v>
      </c>
      <c r="AO1249" s="216" t="s">
        <v>6007</v>
      </c>
      <c r="AP1249" s="216" t="s">
        <v>6884</v>
      </c>
      <c r="AQ1249" s="216" t="s">
        <v>6885</v>
      </c>
      <c r="AR1249" s="216" t="s">
        <v>6886</v>
      </c>
      <c r="AS1249" s="24" t="s">
        <v>6887</v>
      </c>
      <c r="AT1249" s="24" t="s">
        <v>6017</v>
      </c>
      <c r="AU1249" s="24" t="s">
        <v>6055</v>
      </c>
      <c r="AV1249" s="24" t="s">
        <v>6017</v>
      </c>
      <c r="AW1249" s="24" t="s">
        <v>5979</v>
      </c>
      <c r="AX1249" s="24" t="s">
        <v>5991</v>
      </c>
      <c r="AY1249" s="24" t="s">
        <v>7118</v>
      </c>
      <c r="AZ1249" s="216" t="s">
        <v>7138</v>
      </c>
      <c r="BA1249" s="216" t="s">
        <v>7043</v>
      </c>
      <c r="BB1249" s="57" t="s">
        <v>5474</v>
      </c>
      <c r="BC1249" s="202"/>
      <c r="BD1249" s="24"/>
      <c r="BE1249" s="151"/>
      <c r="BG1249" s="151"/>
      <c r="BI1249" s="151"/>
      <c r="BL1249" s="152"/>
    </row>
    <row r="1250" spans="1:64" s="169" customFormat="1">
      <c r="A1250" s="24">
        <v>6116</v>
      </c>
      <c r="B1250" s="24" t="s">
        <v>1214</v>
      </c>
      <c r="C1250" s="57">
        <v>17</v>
      </c>
      <c r="D1250" s="57">
        <v>17.2</v>
      </c>
      <c r="E1250" s="57">
        <v>16.899999999999999</v>
      </c>
      <c r="F1250" s="57">
        <v>17.149999999999999</v>
      </c>
      <c r="G1250" s="57">
        <v>17.149999999999999</v>
      </c>
      <c r="H1250" s="57">
        <v>17.149999999999999</v>
      </c>
      <c r="I1250" s="57">
        <v>16.100000000000001</v>
      </c>
      <c r="J1250" s="57">
        <v>16.2</v>
      </c>
      <c r="K1250" s="57">
        <v>16.25</v>
      </c>
      <c r="L1250" s="57">
        <v>17</v>
      </c>
      <c r="M1250" s="57">
        <v>16.100000000000001</v>
      </c>
      <c r="N1250" s="57">
        <v>16.45</v>
      </c>
      <c r="O1250" s="63">
        <v>1.54320987654321E-2</v>
      </c>
      <c r="P1250" s="57">
        <v>45959</v>
      </c>
      <c r="Q1250" s="57">
        <v>70057</v>
      </c>
      <c r="R1250" s="57">
        <v>63072.75</v>
      </c>
      <c r="S1250" s="57">
        <v>17.89</v>
      </c>
      <c r="T1250" s="57">
        <v>19.102499999999999</v>
      </c>
      <c r="U1250" s="57">
        <v>21.085000000000001</v>
      </c>
      <c r="V1250" s="57">
        <v>17.489999999999998</v>
      </c>
      <c r="W1250" s="57">
        <v>18.9375</v>
      </c>
      <c r="X1250" s="57">
        <v>20.965</v>
      </c>
      <c r="Y1250" s="57">
        <v>17.03</v>
      </c>
      <c r="Z1250" s="57">
        <v>18.805</v>
      </c>
      <c r="AA1250" s="57">
        <v>20.8383</v>
      </c>
      <c r="AB1250" s="57">
        <v>30.7</v>
      </c>
      <c r="AC1250" s="57">
        <v>8.01</v>
      </c>
      <c r="AD1250" s="57">
        <v>21.65</v>
      </c>
      <c r="AE1250" s="57">
        <v>16.100000000000001</v>
      </c>
      <c r="AF1250" s="64">
        <v>6.6078000000000001</v>
      </c>
      <c r="AG1250" s="64">
        <v>9.9768000000000008</v>
      </c>
      <c r="AH1250" s="64">
        <v>8.1089000000000002</v>
      </c>
      <c r="AI1250" s="64">
        <v>9.3541000000000007</v>
      </c>
      <c r="AJ1250" s="61">
        <v>0.4548611111111111</v>
      </c>
      <c r="AK1250" s="216" t="s">
        <v>4611</v>
      </c>
      <c r="AL1250" s="62">
        <v>72027.535545340812</v>
      </c>
      <c r="AM1250" s="24" t="s">
        <v>6123</v>
      </c>
      <c r="AN1250" s="216" t="s">
        <v>6039</v>
      </c>
      <c r="AO1250" s="216" t="s">
        <v>6047</v>
      </c>
      <c r="AP1250" s="216" t="s">
        <v>6884</v>
      </c>
      <c r="AQ1250" s="216" t="s">
        <v>6885</v>
      </c>
      <c r="AR1250" s="216" t="s">
        <v>6916</v>
      </c>
      <c r="AS1250" s="24" t="s">
        <v>6945</v>
      </c>
      <c r="AT1250" s="24" t="s">
        <v>6016</v>
      </c>
      <c r="AU1250" s="24" t="s">
        <v>6024</v>
      </c>
      <c r="AV1250" s="24" t="s">
        <v>5963</v>
      </c>
      <c r="AW1250" s="24" t="s">
        <v>5976</v>
      </c>
      <c r="AX1250" s="24" t="s">
        <v>5990</v>
      </c>
      <c r="AY1250" s="24" t="s">
        <v>8186</v>
      </c>
      <c r="AZ1250" s="216" t="s">
        <v>7180</v>
      </c>
      <c r="BA1250" s="216" t="s">
        <v>7149</v>
      </c>
      <c r="BB1250" s="57" t="s">
        <v>5474</v>
      </c>
      <c r="BC1250" s="202"/>
      <c r="BD1250" s="24"/>
      <c r="BE1250" s="151"/>
      <c r="BG1250" s="151"/>
      <c r="BI1250" s="151"/>
      <c r="BL1250" s="152"/>
    </row>
    <row r="1251" spans="1:64" s="169" customFormat="1">
      <c r="A1251" s="24">
        <v>6117</v>
      </c>
      <c r="B1251" s="24" t="s">
        <v>1215</v>
      </c>
      <c r="C1251" s="57">
        <v>15.6</v>
      </c>
      <c r="D1251" s="57">
        <v>16.2</v>
      </c>
      <c r="E1251" s="57">
        <v>15.6</v>
      </c>
      <c r="F1251" s="57">
        <v>16.2</v>
      </c>
      <c r="G1251" s="57">
        <v>16.2</v>
      </c>
      <c r="H1251" s="57">
        <v>16.2</v>
      </c>
      <c r="I1251" s="57">
        <v>16.2</v>
      </c>
      <c r="J1251" s="57">
        <v>16.2</v>
      </c>
      <c r="K1251" s="57">
        <v>16.2</v>
      </c>
      <c r="L1251" s="57">
        <v>16.2</v>
      </c>
      <c r="M1251" s="57">
        <v>16.100000000000001</v>
      </c>
      <c r="N1251" s="57">
        <v>16.100000000000001</v>
      </c>
      <c r="O1251" s="63">
        <v>-6.1728395061728296E-3</v>
      </c>
      <c r="P1251" s="57">
        <v>2</v>
      </c>
      <c r="Q1251" s="57">
        <v>2</v>
      </c>
      <c r="R1251" s="57">
        <v>5.5</v>
      </c>
      <c r="S1251" s="57">
        <v>15.55</v>
      </c>
      <c r="T1251" s="57">
        <v>16.362500000000001</v>
      </c>
      <c r="U1251" s="57">
        <v>16.473299999999998</v>
      </c>
      <c r="V1251" s="57">
        <v>15.73</v>
      </c>
      <c r="W1251" s="57">
        <v>16.324999999999999</v>
      </c>
      <c r="X1251" s="57">
        <v>16.476700000000001</v>
      </c>
      <c r="Y1251" s="57">
        <v>15.89</v>
      </c>
      <c r="Z1251" s="57">
        <v>16.287500000000001</v>
      </c>
      <c r="AA1251" s="57">
        <v>16.478300000000001</v>
      </c>
      <c r="AB1251" s="57">
        <v>20.25</v>
      </c>
      <c r="AC1251" s="57">
        <v>14.5</v>
      </c>
      <c r="AD1251" s="57">
        <v>17.149999999999999</v>
      </c>
      <c r="AE1251" s="57">
        <v>15.2</v>
      </c>
      <c r="AF1251" s="64">
        <v>46.2896</v>
      </c>
      <c r="AG1251" s="64">
        <v>26.537600000000001</v>
      </c>
      <c r="AH1251" s="64">
        <v>53.936599999999999</v>
      </c>
      <c r="AI1251" s="64">
        <v>35.6706</v>
      </c>
      <c r="AJ1251" s="61">
        <v>0.4548611111111111</v>
      </c>
      <c r="AK1251" s="216">
        <v>50</v>
      </c>
      <c r="AL1251" s="62">
        <v>7.2427226251761638</v>
      </c>
      <c r="AM1251" s="24" t="s">
        <v>6517</v>
      </c>
      <c r="AN1251" s="216" t="s">
        <v>6009</v>
      </c>
      <c r="AO1251" s="216" t="s">
        <v>5961</v>
      </c>
      <c r="AP1251" s="216" t="s">
        <v>6884</v>
      </c>
      <c r="AQ1251" s="216" t="s">
        <v>6885</v>
      </c>
      <c r="AR1251" s="216" t="s">
        <v>6886</v>
      </c>
      <c r="AS1251" s="24" t="s">
        <v>5474</v>
      </c>
      <c r="AT1251" s="24" t="s">
        <v>6201</v>
      </c>
      <c r="AU1251" s="24" t="s">
        <v>6577</v>
      </c>
      <c r="AV1251" s="24" t="s">
        <v>6518</v>
      </c>
      <c r="AW1251" s="24" t="s">
        <v>5979</v>
      </c>
      <c r="AX1251" s="24" t="s">
        <v>5979</v>
      </c>
      <c r="AY1251" s="24" t="s">
        <v>7476</v>
      </c>
      <c r="AZ1251" s="216" t="s">
        <v>7511</v>
      </c>
      <c r="BA1251" s="216" t="s">
        <v>7041</v>
      </c>
      <c r="BB1251" s="57" t="s">
        <v>5474</v>
      </c>
      <c r="BC1251" s="202"/>
      <c r="BD1251" s="24"/>
      <c r="BE1251" s="151"/>
      <c r="BG1251" s="151"/>
      <c r="BI1251" s="151"/>
      <c r="BL1251" s="152"/>
    </row>
    <row r="1252" spans="1:64" s="169" customFormat="1">
      <c r="A1252" s="24">
        <v>6118</v>
      </c>
      <c r="B1252" s="24" t="s">
        <v>1216</v>
      </c>
      <c r="C1252" s="57">
        <v>12.7</v>
      </c>
      <c r="D1252" s="57">
        <v>13</v>
      </c>
      <c r="E1252" s="57">
        <v>12.7</v>
      </c>
      <c r="F1252" s="57">
        <v>12.95</v>
      </c>
      <c r="G1252" s="57">
        <v>13.2</v>
      </c>
      <c r="H1252" s="57">
        <v>13.25</v>
      </c>
      <c r="I1252" s="57">
        <v>12.85</v>
      </c>
      <c r="J1252" s="57">
        <v>12.85</v>
      </c>
      <c r="K1252" s="57">
        <v>12.95</v>
      </c>
      <c r="L1252" s="57">
        <v>13.25</v>
      </c>
      <c r="M1252" s="57">
        <v>12.95</v>
      </c>
      <c r="N1252" s="57">
        <v>13.1</v>
      </c>
      <c r="O1252" s="63">
        <v>1.94552529182879E-2</v>
      </c>
      <c r="P1252" s="57">
        <v>113</v>
      </c>
      <c r="Q1252" s="57">
        <v>77</v>
      </c>
      <c r="R1252" s="57">
        <v>406.05</v>
      </c>
      <c r="S1252" s="57">
        <v>12.8</v>
      </c>
      <c r="T1252" s="57">
        <v>13.615</v>
      </c>
      <c r="U1252" s="57">
        <v>13.988300000000001</v>
      </c>
      <c r="V1252" s="57">
        <v>12.82</v>
      </c>
      <c r="W1252" s="57">
        <v>13.5425</v>
      </c>
      <c r="X1252" s="57">
        <v>13.988300000000001</v>
      </c>
      <c r="Y1252" s="57">
        <v>12.8</v>
      </c>
      <c r="Z1252" s="57">
        <v>13.5025</v>
      </c>
      <c r="AA1252" s="57">
        <v>13.985799999999999</v>
      </c>
      <c r="AB1252" s="57">
        <v>17.95</v>
      </c>
      <c r="AC1252" s="57">
        <v>10.050000000000001</v>
      </c>
      <c r="AD1252" s="57">
        <v>14.7</v>
      </c>
      <c r="AE1252" s="57">
        <v>12.4</v>
      </c>
      <c r="AF1252" s="64">
        <v>25.901199999999999</v>
      </c>
      <c r="AG1252" s="64">
        <v>20.162299999999998</v>
      </c>
      <c r="AH1252" s="64">
        <v>35.216200000000001</v>
      </c>
      <c r="AI1252" s="64">
        <v>25.180199999999999</v>
      </c>
      <c r="AJ1252" s="61">
        <v>0.4548611111111111</v>
      </c>
      <c r="AK1252" s="216">
        <v>150</v>
      </c>
      <c r="AL1252" s="62">
        <v>237.62531662094881</v>
      </c>
      <c r="AM1252" s="24" t="s">
        <v>6038</v>
      </c>
      <c r="AN1252" s="216" t="s">
        <v>6009</v>
      </c>
      <c r="AO1252" s="216" t="s">
        <v>5971</v>
      </c>
      <c r="AP1252" s="216" t="s">
        <v>6884</v>
      </c>
      <c r="AQ1252" s="216" t="s">
        <v>6885</v>
      </c>
      <c r="AR1252" s="216" t="s">
        <v>6886</v>
      </c>
      <c r="AS1252" s="24" t="s">
        <v>5474</v>
      </c>
      <c r="AT1252" s="24" t="s">
        <v>6055</v>
      </c>
      <c r="AU1252" s="24" t="s">
        <v>6336</v>
      </c>
      <c r="AV1252" s="24" t="s">
        <v>6055</v>
      </c>
      <c r="AW1252" s="24" t="s">
        <v>5970</v>
      </c>
      <c r="AX1252" s="24" t="s">
        <v>5979</v>
      </c>
      <c r="AY1252" s="24" t="s">
        <v>7477</v>
      </c>
      <c r="AZ1252" s="216" t="s">
        <v>7066</v>
      </c>
      <c r="BA1252" s="216" t="s">
        <v>7677</v>
      </c>
      <c r="BB1252" s="57" t="s">
        <v>5474</v>
      </c>
      <c r="BC1252" s="202"/>
      <c r="BD1252" s="24"/>
      <c r="BE1252" s="151"/>
      <c r="BG1252" s="151"/>
      <c r="BI1252" s="151"/>
      <c r="BL1252" s="152"/>
    </row>
    <row r="1253" spans="1:64" s="169" customFormat="1">
      <c r="A1253" s="24">
        <v>6120</v>
      </c>
      <c r="B1253" s="24" t="s">
        <v>1217</v>
      </c>
      <c r="C1253" s="57">
        <v>11.65</v>
      </c>
      <c r="D1253" s="57">
        <v>12.15</v>
      </c>
      <c r="E1253" s="57">
        <v>11.65</v>
      </c>
      <c r="F1253" s="57">
        <v>12.15</v>
      </c>
      <c r="G1253" s="57">
        <v>12.25</v>
      </c>
      <c r="H1253" s="57">
        <v>12.25</v>
      </c>
      <c r="I1253" s="57">
        <v>11.7</v>
      </c>
      <c r="J1253" s="57">
        <v>11.75</v>
      </c>
      <c r="K1253" s="57">
        <v>11.75</v>
      </c>
      <c r="L1253" s="57">
        <v>12.3</v>
      </c>
      <c r="M1253" s="57">
        <v>11.75</v>
      </c>
      <c r="N1253" s="57">
        <v>12.15</v>
      </c>
      <c r="O1253" s="63">
        <v>3.40425531914893E-2</v>
      </c>
      <c r="P1253" s="57">
        <v>822</v>
      </c>
      <c r="Q1253" s="57">
        <v>1221</v>
      </c>
      <c r="R1253" s="57">
        <v>1720.2</v>
      </c>
      <c r="S1253" s="57">
        <v>11.73</v>
      </c>
      <c r="T1253" s="57">
        <v>12.8025</v>
      </c>
      <c r="U1253" s="57">
        <v>13.3858</v>
      </c>
      <c r="V1253" s="57">
        <v>11.76</v>
      </c>
      <c r="W1253" s="57">
        <v>12.7125</v>
      </c>
      <c r="X1253" s="57">
        <v>13.351699999999999</v>
      </c>
      <c r="Y1253" s="57">
        <v>11.79</v>
      </c>
      <c r="Z1253" s="57">
        <v>12.6525</v>
      </c>
      <c r="AA1253" s="57">
        <v>13.315799999999999</v>
      </c>
      <c r="AB1253" s="57">
        <v>18.850000000000001</v>
      </c>
      <c r="AC1253" s="57">
        <v>10.45</v>
      </c>
      <c r="AD1253" s="57">
        <v>14.5</v>
      </c>
      <c r="AE1253" s="57">
        <v>11.2</v>
      </c>
      <c r="AF1253" s="64">
        <v>27.416</v>
      </c>
      <c r="AG1253" s="64">
        <v>19.8032</v>
      </c>
      <c r="AH1253" s="64">
        <v>39.388399999999997</v>
      </c>
      <c r="AI1253" s="64">
        <v>26.331600000000002</v>
      </c>
      <c r="AJ1253" s="61">
        <v>0.4548611111111111</v>
      </c>
      <c r="AK1253" s="216">
        <v>850</v>
      </c>
      <c r="AL1253" s="62">
        <v>1624.0169653568685</v>
      </c>
      <c r="AM1253" s="24" t="s">
        <v>8187</v>
      </c>
      <c r="AN1253" s="216" t="s">
        <v>6009</v>
      </c>
      <c r="AO1253" s="216" t="s">
        <v>5971</v>
      </c>
      <c r="AP1253" s="216" t="s">
        <v>6884</v>
      </c>
      <c r="AQ1253" s="216" t="s">
        <v>6885</v>
      </c>
      <c r="AR1253" s="216" t="s">
        <v>6886</v>
      </c>
      <c r="AS1253" s="24" t="s">
        <v>5474</v>
      </c>
      <c r="AT1253" s="24" t="s">
        <v>6201</v>
      </c>
      <c r="AU1253" s="24" t="s">
        <v>6024</v>
      </c>
      <c r="AV1253" s="24" t="s">
        <v>6031</v>
      </c>
      <c r="AW1253" s="24" t="s">
        <v>5991</v>
      </c>
      <c r="AX1253" s="24" t="s">
        <v>5979</v>
      </c>
      <c r="AY1253" s="24" t="s">
        <v>7195</v>
      </c>
      <c r="AZ1253" s="216" t="s">
        <v>7054</v>
      </c>
      <c r="BA1253" s="216" t="s">
        <v>6943</v>
      </c>
      <c r="BB1253" s="57" t="s">
        <v>6898</v>
      </c>
      <c r="BC1253" s="202"/>
      <c r="BD1253" s="24"/>
      <c r="BE1253" s="151"/>
      <c r="BG1253" s="151"/>
      <c r="BI1253" s="151"/>
      <c r="BL1253" s="152"/>
    </row>
    <row r="1254" spans="1:64" s="169" customFormat="1">
      <c r="A1254" s="24">
        <v>6121</v>
      </c>
      <c r="B1254" s="24" t="s">
        <v>1218</v>
      </c>
      <c r="C1254" s="57">
        <v>307</v>
      </c>
      <c r="D1254" s="57">
        <v>311</v>
      </c>
      <c r="E1254" s="57">
        <v>307</v>
      </c>
      <c r="F1254" s="57">
        <v>311</v>
      </c>
      <c r="G1254" s="57">
        <v>312</v>
      </c>
      <c r="H1254" s="57">
        <v>313.5</v>
      </c>
      <c r="I1254" s="57">
        <v>306</v>
      </c>
      <c r="J1254" s="57">
        <v>306</v>
      </c>
      <c r="K1254" s="57">
        <v>307</v>
      </c>
      <c r="L1254" s="57">
        <v>312.5</v>
      </c>
      <c r="M1254" s="57">
        <v>307</v>
      </c>
      <c r="N1254" s="57">
        <v>311.5</v>
      </c>
      <c r="O1254" s="63">
        <v>1.7973856209150301E-2</v>
      </c>
      <c r="P1254" s="57">
        <v>244</v>
      </c>
      <c r="Q1254" s="57">
        <v>654</v>
      </c>
      <c r="R1254" s="57">
        <v>816.95</v>
      </c>
      <c r="S1254" s="57">
        <v>310</v>
      </c>
      <c r="T1254" s="57">
        <v>346.72500000000002</v>
      </c>
      <c r="U1254" s="57">
        <v>354.8417</v>
      </c>
      <c r="V1254" s="57">
        <v>309.2</v>
      </c>
      <c r="W1254" s="57">
        <v>343.2</v>
      </c>
      <c r="X1254" s="57">
        <v>353.85829999999999</v>
      </c>
      <c r="Y1254" s="57">
        <v>308.8</v>
      </c>
      <c r="Z1254" s="57">
        <v>340.52499999999998</v>
      </c>
      <c r="AA1254" s="57">
        <v>352.93329999999997</v>
      </c>
      <c r="AB1254" s="57">
        <v>397.5</v>
      </c>
      <c r="AC1254" s="57">
        <v>295.5</v>
      </c>
      <c r="AD1254" s="57">
        <v>373</v>
      </c>
      <c r="AE1254" s="57">
        <v>305</v>
      </c>
      <c r="AF1254" s="64">
        <v>6.3395999999999999</v>
      </c>
      <c r="AG1254" s="64">
        <v>8.9746000000000006</v>
      </c>
      <c r="AH1254" s="64">
        <v>12.559699999999999</v>
      </c>
      <c r="AI1254" s="64">
        <v>10.169700000000001</v>
      </c>
      <c r="AJ1254" s="61">
        <v>0.4548611111111111</v>
      </c>
      <c r="AK1254" s="216">
        <v>250</v>
      </c>
      <c r="AL1254" s="62">
        <v>472.99130190781608</v>
      </c>
      <c r="AM1254" s="24" t="s">
        <v>7176</v>
      </c>
      <c r="AN1254" s="216" t="s">
        <v>6337</v>
      </c>
      <c r="AO1254" s="216" t="s">
        <v>6047</v>
      </c>
      <c r="AP1254" s="216" t="s">
        <v>6884</v>
      </c>
      <c r="AQ1254" s="216" t="s">
        <v>6885</v>
      </c>
      <c r="AR1254" s="216" t="s">
        <v>6886</v>
      </c>
      <c r="AS1254" s="24" t="s">
        <v>6894</v>
      </c>
      <c r="AT1254" s="24" t="s">
        <v>6493</v>
      </c>
      <c r="AU1254" s="24" t="s">
        <v>6130</v>
      </c>
      <c r="AV1254" s="24" t="s">
        <v>6055</v>
      </c>
      <c r="AW1254" s="24" t="s">
        <v>5990</v>
      </c>
      <c r="AX1254" s="24" t="s">
        <v>5979</v>
      </c>
      <c r="AY1254" s="24" t="s">
        <v>7189</v>
      </c>
      <c r="AZ1254" s="216" t="s">
        <v>7756</v>
      </c>
      <c r="BA1254" s="216" t="s">
        <v>7057</v>
      </c>
      <c r="BB1254" s="57" t="s">
        <v>6898</v>
      </c>
      <c r="BC1254" s="202"/>
      <c r="BD1254" s="24"/>
      <c r="BE1254" s="151"/>
      <c r="BG1254" s="151"/>
      <c r="BI1254" s="151"/>
      <c r="BL1254" s="152"/>
    </row>
    <row r="1255" spans="1:64" s="169" customFormat="1">
      <c r="A1255" s="24">
        <v>6122</v>
      </c>
      <c r="B1255" s="24" t="s">
        <v>1219</v>
      </c>
      <c r="C1255" s="57">
        <v>11.35</v>
      </c>
      <c r="D1255" s="57">
        <v>11.35</v>
      </c>
      <c r="E1255" s="57">
        <v>10.9</v>
      </c>
      <c r="F1255" s="57">
        <v>11</v>
      </c>
      <c r="G1255" s="57">
        <v>11.05</v>
      </c>
      <c r="H1255" s="57">
        <v>11.05</v>
      </c>
      <c r="I1255" s="57">
        <v>10.85</v>
      </c>
      <c r="J1255" s="57">
        <v>11</v>
      </c>
      <c r="K1255" s="57">
        <v>10.9</v>
      </c>
      <c r="L1255" s="57">
        <v>11</v>
      </c>
      <c r="M1255" s="57">
        <v>10.85</v>
      </c>
      <c r="N1255" s="57">
        <v>10.85</v>
      </c>
      <c r="O1255" s="63">
        <v>-1.3636363636363599E-2</v>
      </c>
      <c r="P1255" s="57">
        <v>39</v>
      </c>
      <c r="Q1255" s="57">
        <v>36</v>
      </c>
      <c r="R1255" s="57">
        <v>97.35</v>
      </c>
      <c r="S1255" s="57">
        <v>11.04</v>
      </c>
      <c r="T1255" s="57">
        <v>11.012499999999999</v>
      </c>
      <c r="U1255" s="57">
        <v>10.7575</v>
      </c>
      <c r="V1255" s="57">
        <v>11.02</v>
      </c>
      <c r="W1255" s="57">
        <v>11.03</v>
      </c>
      <c r="X1255" s="57">
        <v>10.761699999999999</v>
      </c>
      <c r="Y1255" s="57">
        <v>10.97</v>
      </c>
      <c r="Z1255" s="57">
        <v>11.035</v>
      </c>
      <c r="AA1255" s="57">
        <v>10.765000000000001</v>
      </c>
      <c r="AB1255" s="57">
        <v>12.95</v>
      </c>
      <c r="AC1255" s="57">
        <v>9.9</v>
      </c>
      <c r="AD1255" s="57">
        <v>11.5</v>
      </c>
      <c r="AE1255" s="57">
        <v>10.55</v>
      </c>
      <c r="AF1255" s="64">
        <v>41.599299999999999</v>
      </c>
      <c r="AG1255" s="64">
        <v>46.047899999999998</v>
      </c>
      <c r="AH1255" s="64">
        <v>33.288400000000003</v>
      </c>
      <c r="AI1255" s="64">
        <v>41.794800000000002</v>
      </c>
      <c r="AJ1255" s="61">
        <v>0.4548611111111111</v>
      </c>
      <c r="AK1255" s="216">
        <v>50</v>
      </c>
      <c r="AL1255" s="62">
        <v>141.2330911909352</v>
      </c>
      <c r="AM1255" s="24" t="s">
        <v>6741</v>
      </c>
      <c r="AN1255" s="216" t="s">
        <v>5967</v>
      </c>
      <c r="AO1255" s="216" t="s">
        <v>5971</v>
      </c>
      <c r="AP1255" s="216" t="s">
        <v>6908</v>
      </c>
      <c r="AQ1255" s="216" t="s">
        <v>6885</v>
      </c>
      <c r="AR1255" s="216" t="s">
        <v>6916</v>
      </c>
      <c r="AS1255" s="24" t="s">
        <v>7699</v>
      </c>
      <c r="AT1255" s="24" t="s">
        <v>6209</v>
      </c>
      <c r="AU1255" s="24" t="s">
        <v>6345</v>
      </c>
      <c r="AV1255" s="24" t="s">
        <v>6535</v>
      </c>
      <c r="AW1255" s="24" t="s">
        <v>5996</v>
      </c>
      <c r="AX1255" s="24" t="s">
        <v>5979</v>
      </c>
      <c r="AY1255" s="24" t="s">
        <v>7573</v>
      </c>
      <c r="AZ1255" s="216" t="s">
        <v>7342</v>
      </c>
      <c r="BA1255" s="216" t="s">
        <v>7320</v>
      </c>
      <c r="BB1255" s="57" t="s">
        <v>5474</v>
      </c>
      <c r="BC1255" s="202"/>
      <c r="BD1255" s="24"/>
      <c r="BE1255" s="151"/>
      <c r="BG1255" s="151"/>
      <c r="BI1255" s="151"/>
      <c r="BL1255" s="152"/>
    </row>
    <row r="1256" spans="1:64" s="169" customFormat="1">
      <c r="A1256" s="24">
        <v>6123</v>
      </c>
      <c r="B1256" s="24" t="s">
        <v>1220</v>
      </c>
      <c r="C1256" s="57">
        <v>49.4</v>
      </c>
      <c r="D1256" s="57">
        <v>49.4</v>
      </c>
      <c r="E1256" s="57">
        <v>48.1</v>
      </c>
      <c r="F1256" s="57">
        <v>48.1</v>
      </c>
      <c r="G1256" s="57">
        <v>48.5</v>
      </c>
      <c r="H1256" s="57">
        <v>48.5</v>
      </c>
      <c r="I1256" s="57">
        <v>47.95</v>
      </c>
      <c r="J1256" s="57">
        <v>48</v>
      </c>
      <c r="K1256" s="57">
        <v>48.2</v>
      </c>
      <c r="L1256" s="57">
        <v>48.8</v>
      </c>
      <c r="M1256" s="57">
        <v>48.2</v>
      </c>
      <c r="N1256" s="57">
        <v>48.8</v>
      </c>
      <c r="O1256" s="63">
        <v>1.6666666666666601E-2</v>
      </c>
      <c r="P1256" s="57">
        <v>28</v>
      </c>
      <c r="Q1256" s="57">
        <v>88</v>
      </c>
      <c r="R1256" s="57">
        <v>94.6</v>
      </c>
      <c r="S1256" s="57">
        <v>48.21</v>
      </c>
      <c r="T1256" s="57">
        <v>48.83</v>
      </c>
      <c r="U1256" s="57">
        <v>49.203299999999999</v>
      </c>
      <c r="V1256" s="57">
        <v>48.12</v>
      </c>
      <c r="W1256" s="57">
        <v>48.744999999999997</v>
      </c>
      <c r="X1256" s="57">
        <v>49.156700000000001</v>
      </c>
      <c r="Y1256" s="57">
        <v>48.22</v>
      </c>
      <c r="Z1256" s="57">
        <v>48.704999999999998</v>
      </c>
      <c r="AA1256" s="57">
        <v>49.115000000000002</v>
      </c>
      <c r="AB1256" s="57">
        <v>55.5</v>
      </c>
      <c r="AC1256" s="57">
        <v>35.299999999999997</v>
      </c>
      <c r="AD1256" s="57">
        <v>49.9</v>
      </c>
      <c r="AE1256" s="57">
        <v>47.5</v>
      </c>
      <c r="AF1256" s="64">
        <v>28.997800000000002</v>
      </c>
      <c r="AG1256" s="64">
        <v>28.6248</v>
      </c>
      <c r="AH1256" s="64">
        <v>42.1389</v>
      </c>
      <c r="AI1256" s="64">
        <v>33.1295</v>
      </c>
      <c r="AJ1256" s="61">
        <v>0.4548611111111111</v>
      </c>
      <c r="AK1256" s="216">
        <v>50</v>
      </c>
      <c r="AL1256" s="62">
        <v>101.39811675246629</v>
      </c>
      <c r="AM1256" s="24" t="s">
        <v>6984</v>
      </c>
      <c r="AN1256" s="216" t="s">
        <v>6009</v>
      </c>
      <c r="AO1256" s="216" t="s">
        <v>5971</v>
      </c>
      <c r="AP1256" s="216" t="s">
        <v>6884</v>
      </c>
      <c r="AQ1256" s="216" t="s">
        <v>6900</v>
      </c>
      <c r="AR1256" s="216" t="s">
        <v>6886</v>
      </c>
      <c r="AS1256" s="24" t="s">
        <v>7699</v>
      </c>
      <c r="AT1256" s="24" t="s">
        <v>6527</v>
      </c>
      <c r="AU1256" s="24" t="s">
        <v>6017</v>
      </c>
      <c r="AV1256" s="24" t="s">
        <v>6493</v>
      </c>
      <c r="AW1256" s="24" t="s">
        <v>5979</v>
      </c>
      <c r="AX1256" s="24" t="s">
        <v>5979</v>
      </c>
      <c r="AY1256" s="24" t="s">
        <v>8188</v>
      </c>
      <c r="AZ1256" s="216" t="s">
        <v>7093</v>
      </c>
      <c r="BA1256" s="216" t="s">
        <v>6933</v>
      </c>
      <c r="BB1256" s="57" t="s">
        <v>6960</v>
      </c>
      <c r="BC1256" s="202"/>
      <c r="BD1256" s="24"/>
      <c r="BE1256" s="151"/>
      <c r="BG1256" s="151"/>
      <c r="BI1256" s="151"/>
      <c r="BL1256" s="152"/>
    </row>
    <row r="1257" spans="1:64" s="169" customFormat="1">
      <c r="A1257" s="24">
        <v>6124</v>
      </c>
      <c r="B1257" s="24" t="s">
        <v>1221</v>
      </c>
      <c r="C1257" s="57">
        <v>24.6</v>
      </c>
      <c r="D1257" s="57">
        <v>24.6</v>
      </c>
      <c r="E1257" s="57">
        <v>24.6</v>
      </c>
      <c r="F1257" s="57">
        <v>24.6</v>
      </c>
      <c r="G1257" s="57">
        <v>24.3</v>
      </c>
      <c r="H1257" s="57">
        <v>24.3</v>
      </c>
      <c r="I1257" s="57">
        <v>24.3</v>
      </c>
      <c r="J1257" s="57">
        <v>24.3</v>
      </c>
      <c r="K1257" s="57">
        <v>24.3</v>
      </c>
      <c r="L1257" s="57">
        <v>24.85</v>
      </c>
      <c r="M1257" s="57">
        <v>24</v>
      </c>
      <c r="N1257" s="57">
        <v>24.2</v>
      </c>
      <c r="O1257" s="63">
        <v>-4.11522633744856E-3</v>
      </c>
      <c r="P1257" s="57">
        <v>59</v>
      </c>
      <c r="Q1257" s="57">
        <v>1</v>
      </c>
      <c r="R1257" s="57">
        <v>23.8</v>
      </c>
      <c r="S1257" s="57">
        <v>24.79</v>
      </c>
      <c r="T1257" s="57">
        <v>26.274999999999999</v>
      </c>
      <c r="U1257" s="57">
        <v>27.334700000000002</v>
      </c>
      <c r="V1257" s="57">
        <v>24.52</v>
      </c>
      <c r="W1257" s="57">
        <v>26.12</v>
      </c>
      <c r="X1257" s="57">
        <v>27.2881</v>
      </c>
      <c r="Y1257" s="57">
        <v>24.2</v>
      </c>
      <c r="Z1257" s="57">
        <v>25.995000000000001</v>
      </c>
      <c r="AA1257" s="57">
        <v>27.2407</v>
      </c>
      <c r="AB1257" s="57">
        <v>33.65</v>
      </c>
      <c r="AC1257" s="57">
        <v>23.85</v>
      </c>
      <c r="AD1257" s="57">
        <v>27.8</v>
      </c>
      <c r="AE1257" s="57">
        <v>23.85</v>
      </c>
      <c r="AF1257" s="64">
        <v>14.3523</v>
      </c>
      <c r="AG1257" s="64">
        <v>14.2255</v>
      </c>
      <c r="AH1257" s="64">
        <v>14.640700000000001</v>
      </c>
      <c r="AI1257" s="64">
        <v>14.363899999999999</v>
      </c>
      <c r="AJ1257" s="61">
        <v>0.4548611111111111</v>
      </c>
      <c r="AK1257" s="216">
        <v>100</v>
      </c>
      <c r="AL1257" s="62">
        <v>127.92474425526849</v>
      </c>
      <c r="AM1257" s="24" t="s">
        <v>8189</v>
      </c>
      <c r="AN1257" s="216" t="s">
        <v>6009</v>
      </c>
      <c r="AO1257" s="216" t="s">
        <v>6047</v>
      </c>
      <c r="AP1257" s="216" t="s">
        <v>6884</v>
      </c>
      <c r="AQ1257" s="216" t="s">
        <v>6885</v>
      </c>
      <c r="AR1257" s="216" t="s">
        <v>7000</v>
      </c>
      <c r="AS1257" s="24" t="s">
        <v>7047</v>
      </c>
      <c r="AT1257" s="24" t="s">
        <v>6577</v>
      </c>
      <c r="AU1257" s="24" t="s">
        <v>6577</v>
      </c>
      <c r="AV1257" s="24" t="s">
        <v>6027</v>
      </c>
      <c r="AW1257" s="24" t="s">
        <v>5976</v>
      </c>
      <c r="AX1257" s="24" t="s">
        <v>5990</v>
      </c>
      <c r="AY1257" s="24" t="s">
        <v>8190</v>
      </c>
      <c r="AZ1257" s="216" t="s">
        <v>7207</v>
      </c>
      <c r="BA1257" s="216" t="s">
        <v>6897</v>
      </c>
      <c r="BB1257" s="57" t="s">
        <v>6898</v>
      </c>
      <c r="BC1257" s="202"/>
      <c r="BD1257" s="24"/>
      <c r="BE1257" s="151"/>
      <c r="BG1257" s="151"/>
      <c r="BI1257" s="151"/>
      <c r="BL1257" s="152"/>
    </row>
    <row r="1258" spans="1:64" s="169" customFormat="1">
      <c r="A1258" s="24">
        <v>6125</v>
      </c>
      <c r="B1258" s="24" t="s">
        <v>1222</v>
      </c>
      <c r="C1258" s="57">
        <v>22.7</v>
      </c>
      <c r="D1258" s="57">
        <v>23.2</v>
      </c>
      <c r="E1258" s="57">
        <v>22.65</v>
      </c>
      <c r="F1258" s="57">
        <v>23.05</v>
      </c>
      <c r="G1258" s="57">
        <v>23.5</v>
      </c>
      <c r="H1258" s="57">
        <v>23.5</v>
      </c>
      <c r="I1258" s="57">
        <v>22.6</v>
      </c>
      <c r="J1258" s="57">
        <v>22.75</v>
      </c>
      <c r="K1258" s="57">
        <v>22.95</v>
      </c>
      <c r="L1258" s="57">
        <v>24.2</v>
      </c>
      <c r="M1258" s="57">
        <v>22.95</v>
      </c>
      <c r="N1258" s="57">
        <v>24.2</v>
      </c>
      <c r="O1258" s="63">
        <v>6.3736263736263704E-2</v>
      </c>
      <c r="P1258" s="57">
        <v>2271</v>
      </c>
      <c r="Q1258" s="57">
        <v>920</v>
      </c>
      <c r="R1258" s="57">
        <v>5465.05</v>
      </c>
      <c r="S1258" s="57">
        <v>22.69</v>
      </c>
      <c r="T1258" s="57">
        <v>25.204999999999998</v>
      </c>
      <c r="U1258" s="57">
        <v>23.72</v>
      </c>
      <c r="V1258" s="57">
        <v>22.71</v>
      </c>
      <c r="W1258" s="57">
        <v>25.127500000000001</v>
      </c>
      <c r="X1258" s="57">
        <v>23.715800000000002</v>
      </c>
      <c r="Y1258" s="57">
        <v>22.92</v>
      </c>
      <c r="Z1258" s="57">
        <v>25.1525</v>
      </c>
      <c r="AA1258" s="57">
        <v>23.729199999999999</v>
      </c>
      <c r="AB1258" s="57">
        <v>39.65</v>
      </c>
      <c r="AC1258" s="57">
        <v>19</v>
      </c>
      <c r="AD1258" s="57">
        <v>28.95</v>
      </c>
      <c r="AE1258" s="57">
        <v>21.6</v>
      </c>
      <c r="AF1258" s="64">
        <v>25.066400000000002</v>
      </c>
      <c r="AG1258" s="64">
        <v>22.938700000000001</v>
      </c>
      <c r="AH1258" s="64">
        <v>39.517899999999997</v>
      </c>
      <c r="AI1258" s="64">
        <v>28.4651</v>
      </c>
      <c r="AJ1258" s="61">
        <v>0.4548611111111111</v>
      </c>
      <c r="AK1258" s="216">
        <v>2500</v>
      </c>
      <c r="AL1258" s="62">
        <v>4118.9315692146447</v>
      </c>
      <c r="AM1258" s="24" t="s">
        <v>6157</v>
      </c>
      <c r="AN1258" s="216" t="s">
        <v>6009</v>
      </c>
      <c r="AO1258" s="216" t="s">
        <v>5971</v>
      </c>
      <c r="AP1258" s="216" t="s">
        <v>6908</v>
      </c>
      <c r="AQ1258" s="216" t="s">
        <v>6885</v>
      </c>
      <c r="AR1258" s="216" t="s">
        <v>6886</v>
      </c>
      <c r="AS1258" s="24" t="s">
        <v>5474</v>
      </c>
      <c r="AT1258" s="24" t="s">
        <v>6016</v>
      </c>
      <c r="AU1258" s="24" t="s">
        <v>6209</v>
      </c>
      <c r="AV1258" s="24" t="s">
        <v>6201</v>
      </c>
      <c r="AW1258" s="24" t="s">
        <v>5979</v>
      </c>
      <c r="AX1258" s="24" t="s">
        <v>5979</v>
      </c>
      <c r="AY1258" s="24" t="s">
        <v>7124</v>
      </c>
      <c r="AZ1258" s="216" t="s">
        <v>6963</v>
      </c>
      <c r="BA1258" s="216" t="s">
        <v>7665</v>
      </c>
      <c r="BB1258" s="57" t="s">
        <v>6994</v>
      </c>
      <c r="BC1258" s="202"/>
      <c r="BD1258" s="24"/>
      <c r="BE1258" s="151"/>
      <c r="BG1258" s="151"/>
      <c r="BI1258" s="151"/>
      <c r="BL1258" s="152"/>
    </row>
    <row r="1259" spans="1:64" s="169" customFormat="1">
      <c r="A1259" s="24">
        <v>6126</v>
      </c>
      <c r="B1259" s="24" t="s">
        <v>1223</v>
      </c>
      <c r="C1259" s="57">
        <v>22.75</v>
      </c>
      <c r="D1259" s="57">
        <v>23.4</v>
      </c>
      <c r="E1259" s="57">
        <v>22.15</v>
      </c>
      <c r="F1259" s="57">
        <v>23.35</v>
      </c>
      <c r="G1259" s="57">
        <v>23.75</v>
      </c>
      <c r="H1259" s="57">
        <v>23.75</v>
      </c>
      <c r="I1259" s="57">
        <v>22.85</v>
      </c>
      <c r="J1259" s="57">
        <v>23.3</v>
      </c>
      <c r="K1259" s="57">
        <v>23.3</v>
      </c>
      <c r="L1259" s="57">
        <v>23.6</v>
      </c>
      <c r="M1259" s="57">
        <v>23</v>
      </c>
      <c r="N1259" s="57">
        <v>23.6</v>
      </c>
      <c r="O1259" s="63">
        <v>1.28755364806866E-2</v>
      </c>
      <c r="P1259" s="57">
        <v>455</v>
      </c>
      <c r="Q1259" s="57">
        <v>489</v>
      </c>
      <c r="R1259" s="57">
        <v>378.95</v>
      </c>
      <c r="S1259" s="57">
        <v>23.23</v>
      </c>
      <c r="T1259" s="57">
        <v>23.2925</v>
      </c>
      <c r="U1259" s="57">
        <v>23.853300000000001</v>
      </c>
      <c r="V1259" s="57">
        <v>23.18</v>
      </c>
      <c r="W1259" s="57">
        <v>23.31</v>
      </c>
      <c r="X1259" s="57">
        <v>23.822500000000002</v>
      </c>
      <c r="Y1259" s="57">
        <v>23.15</v>
      </c>
      <c r="Z1259" s="57">
        <v>23.377500000000001</v>
      </c>
      <c r="AA1259" s="57">
        <v>23.793299999999999</v>
      </c>
      <c r="AB1259" s="57">
        <v>34.950000000000003</v>
      </c>
      <c r="AC1259" s="57">
        <v>21.15</v>
      </c>
      <c r="AD1259" s="57">
        <v>24.4</v>
      </c>
      <c r="AE1259" s="57">
        <v>22.15</v>
      </c>
      <c r="AF1259" s="64">
        <v>44.340699999999998</v>
      </c>
      <c r="AG1259" s="64">
        <v>41.0565</v>
      </c>
      <c r="AH1259" s="64">
        <v>54.999099999999999</v>
      </c>
      <c r="AI1259" s="64">
        <v>45.704000000000001</v>
      </c>
      <c r="AJ1259" s="61">
        <v>0.4548611111111111</v>
      </c>
      <c r="AK1259" s="216">
        <v>500</v>
      </c>
      <c r="AL1259" s="62">
        <v>869.70697903550001</v>
      </c>
      <c r="AM1259" s="24" t="s">
        <v>8191</v>
      </c>
      <c r="AN1259" s="216" t="s">
        <v>6009</v>
      </c>
      <c r="AO1259" s="216" t="s">
        <v>5961</v>
      </c>
      <c r="AP1259" s="216" t="s">
        <v>6884</v>
      </c>
      <c r="AQ1259" s="216" t="s">
        <v>6900</v>
      </c>
      <c r="AR1259" s="216" t="s">
        <v>6886</v>
      </c>
      <c r="AS1259" s="24" t="s">
        <v>6917</v>
      </c>
      <c r="AT1259" s="24" t="s">
        <v>6010</v>
      </c>
      <c r="AU1259" s="24" t="s">
        <v>6017</v>
      </c>
      <c r="AV1259" s="24" t="s">
        <v>6126</v>
      </c>
      <c r="AW1259" s="24" t="s">
        <v>5979</v>
      </c>
      <c r="AX1259" s="24" t="s">
        <v>5970</v>
      </c>
      <c r="AY1259" s="24" t="s">
        <v>7189</v>
      </c>
      <c r="AZ1259" s="216" t="s">
        <v>7493</v>
      </c>
      <c r="BA1259" s="216" t="s">
        <v>6992</v>
      </c>
      <c r="BB1259" s="57" t="s">
        <v>6903</v>
      </c>
      <c r="BC1259" s="202"/>
      <c r="BD1259" s="24"/>
      <c r="BE1259" s="151"/>
      <c r="BG1259" s="151"/>
      <c r="BI1259" s="151"/>
      <c r="BL1259" s="152"/>
    </row>
    <row r="1260" spans="1:64" s="169" customFormat="1">
      <c r="A1260" s="24">
        <v>6127</v>
      </c>
      <c r="B1260" s="24" t="s">
        <v>1224</v>
      </c>
      <c r="C1260" s="57">
        <v>26.1</v>
      </c>
      <c r="D1260" s="57">
        <v>29.45</v>
      </c>
      <c r="E1260" s="57">
        <v>26.1</v>
      </c>
      <c r="F1260" s="57">
        <v>29.35</v>
      </c>
      <c r="G1260" s="57">
        <v>29.1</v>
      </c>
      <c r="H1260" s="57">
        <v>29.45</v>
      </c>
      <c r="I1260" s="57">
        <v>27.8</v>
      </c>
      <c r="J1260" s="57">
        <v>28.3</v>
      </c>
      <c r="K1260" s="57">
        <v>28.3</v>
      </c>
      <c r="L1260" s="57">
        <v>29.2</v>
      </c>
      <c r="M1260" s="57">
        <v>28.15</v>
      </c>
      <c r="N1260" s="57">
        <v>28.9</v>
      </c>
      <c r="O1260" s="63">
        <v>2.1201413427561801E-2</v>
      </c>
      <c r="P1260" s="57">
        <v>1210</v>
      </c>
      <c r="Q1260" s="57">
        <v>4410</v>
      </c>
      <c r="R1260" s="57">
        <v>3438.6</v>
      </c>
      <c r="S1260" s="57">
        <v>26.4</v>
      </c>
      <c r="T1260" s="57">
        <v>28.747499999999999</v>
      </c>
      <c r="U1260" s="57">
        <v>28.881699999999999</v>
      </c>
      <c r="V1260" s="57">
        <v>27.11</v>
      </c>
      <c r="W1260" s="57">
        <v>28.522500000000001</v>
      </c>
      <c r="X1260" s="57">
        <v>28.915800000000001</v>
      </c>
      <c r="Y1260" s="57">
        <v>27.68</v>
      </c>
      <c r="Z1260" s="57">
        <v>28.452500000000001</v>
      </c>
      <c r="AA1260" s="57">
        <v>28.950800000000001</v>
      </c>
      <c r="AB1260" s="57">
        <v>37.25</v>
      </c>
      <c r="AC1260" s="57">
        <v>15</v>
      </c>
      <c r="AD1260" s="57">
        <v>31.8</v>
      </c>
      <c r="AE1260" s="57">
        <v>24.05</v>
      </c>
      <c r="AF1260" s="64">
        <v>58.514800000000001</v>
      </c>
      <c r="AG1260" s="64">
        <v>36.739899999999999</v>
      </c>
      <c r="AH1260" s="64">
        <v>68.948099999999997</v>
      </c>
      <c r="AI1260" s="64">
        <v>47.475999999999999</v>
      </c>
      <c r="AJ1260" s="61">
        <v>0.4548611111111111</v>
      </c>
      <c r="AK1260" s="216">
        <v>1500</v>
      </c>
      <c r="AL1260" s="62">
        <v>2287.3632069198247</v>
      </c>
      <c r="AM1260" s="24" t="s">
        <v>7850</v>
      </c>
      <c r="AN1260" s="216" t="s">
        <v>6009</v>
      </c>
      <c r="AO1260" s="216" t="s">
        <v>5961</v>
      </c>
      <c r="AP1260" s="216" t="s">
        <v>6884</v>
      </c>
      <c r="AQ1260" s="216" t="s">
        <v>6900</v>
      </c>
      <c r="AR1260" s="216" t="s">
        <v>6886</v>
      </c>
      <c r="AS1260" s="24" t="s">
        <v>5474</v>
      </c>
      <c r="AT1260" s="24" t="s">
        <v>6013</v>
      </c>
      <c r="AU1260" s="24" t="s">
        <v>5962</v>
      </c>
      <c r="AV1260" s="24" t="s">
        <v>6016</v>
      </c>
      <c r="AW1260" s="24" t="s">
        <v>5991</v>
      </c>
      <c r="AX1260" s="24" t="s">
        <v>5965</v>
      </c>
      <c r="AY1260" s="24" t="s">
        <v>8192</v>
      </c>
      <c r="AZ1260" s="216" t="s">
        <v>6892</v>
      </c>
      <c r="BA1260" s="216" t="s">
        <v>7024</v>
      </c>
      <c r="BB1260" s="57" t="s">
        <v>6903</v>
      </c>
      <c r="BC1260" s="202"/>
      <c r="BD1260" s="24"/>
      <c r="BE1260" s="151"/>
      <c r="BG1260" s="151"/>
      <c r="BI1260" s="151"/>
      <c r="BL1260" s="152"/>
    </row>
    <row r="1261" spans="1:64" s="169" customFormat="1">
      <c r="A1261" s="24">
        <v>6128</v>
      </c>
      <c r="B1261" s="24" t="s">
        <v>1225</v>
      </c>
      <c r="C1261" s="57">
        <v>24.95</v>
      </c>
      <c r="D1261" s="57">
        <v>24.95</v>
      </c>
      <c r="E1261" s="57">
        <v>24.8</v>
      </c>
      <c r="F1261" s="57">
        <v>24.95</v>
      </c>
      <c r="G1261" s="57">
        <v>24.9</v>
      </c>
      <c r="H1261" s="57">
        <v>24.9</v>
      </c>
      <c r="I1261" s="57">
        <v>24.8</v>
      </c>
      <c r="J1261" s="57">
        <v>24.9</v>
      </c>
      <c r="K1261" s="57">
        <v>25</v>
      </c>
      <c r="L1261" s="57">
        <v>25</v>
      </c>
      <c r="M1261" s="57">
        <v>24.75</v>
      </c>
      <c r="N1261" s="57">
        <v>24.8</v>
      </c>
      <c r="O1261" s="63">
        <v>-4.0160642570281103E-3</v>
      </c>
      <c r="P1261" s="57">
        <v>25</v>
      </c>
      <c r="Q1261" s="57">
        <v>33</v>
      </c>
      <c r="R1261" s="57">
        <v>57.5</v>
      </c>
      <c r="S1261" s="57">
        <v>24.86</v>
      </c>
      <c r="T1261" s="57">
        <v>25.03</v>
      </c>
      <c r="U1261" s="57">
        <v>25.136700000000001</v>
      </c>
      <c r="V1261" s="57">
        <v>24.87</v>
      </c>
      <c r="W1261" s="57">
        <v>25.012499999999999</v>
      </c>
      <c r="X1261" s="57">
        <v>25.1358</v>
      </c>
      <c r="Y1261" s="57">
        <v>24.84</v>
      </c>
      <c r="Z1261" s="57">
        <v>25</v>
      </c>
      <c r="AA1261" s="57">
        <v>25.125800000000002</v>
      </c>
      <c r="AB1261" s="57">
        <v>30.05</v>
      </c>
      <c r="AC1261" s="57">
        <v>24</v>
      </c>
      <c r="AD1261" s="57">
        <v>25.35</v>
      </c>
      <c r="AE1261" s="57">
        <v>24.65</v>
      </c>
      <c r="AF1261" s="64">
        <v>37.619</v>
      </c>
      <c r="AG1261" s="64">
        <v>37.128599999999999</v>
      </c>
      <c r="AH1261" s="64">
        <v>32.771700000000003</v>
      </c>
      <c r="AI1261" s="64">
        <v>35.676299999999998</v>
      </c>
      <c r="AJ1261" s="61">
        <v>0.4548611111111111</v>
      </c>
      <c r="AK1261" s="216">
        <v>50</v>
      </c>
      <c r="AL1261" s="62">
        <v>90.534032814702044</v>
      </c>
      <c r="AM1261" s="24" t="s">
        <v>7252</v>
      </c>
      <c r="AN1261" s="216" t="s">
        <v>5960</v>
      </c>
      <c r="AO1261" s="216" t="s">
        <v>5971</v>
      </c>
      <c r="AP1261" s="216" t="s">
        <v>6884</v>
      </c>
      <c r="AQ1261" s="216" t="s">
        <v>6885</v>
      </c>
      <c r="AR1261" s="216" t="s">
        <v>6916</v>
      </c>
      <c r="AS1261" s="24" t="s">
        <v>6927</v>
      </c>
      <c r="AT1261" s="24" t="s">
        <v>6650</v>
      </c>
      <c r="AU1261" s="24" t="s">
        <v>6650</v>
      </c>
      <c r="AV1261" s="24" t="s">
        <v>6017</v>
      </c>
      <c r="AW1261" s="24" t="s">
        <v>5979</v>
      </c>
      <c r="AX1261" s="24" t="s">
        <v>5990</v>
      </c>
      <c r="AY1261" s="24" t="s">
        <v>7121</v>
      </c>
      <c r="AZ1261" s="216" t="s">
        <v>7045</v>
      </c>
      <c r="BA1261" s="216" t="s">
        <v>6967</v>
      </c>
      <c r="BB1261" s="57" t="s">
        <v>5474</v>
      </c>
      <c r="BC1261" s="202"/>
      <c r="BD1261" s="24"/>
      <c r="BE1261" s="151"/>
      <c r="BG1261" s="151"/>
      <c r="BI1261" s="151"/>
      <c r="BL1261" s="152"/>
    </row>
    <row r="1262" spans="1:64" s="169" customFormat="1">
      <c r="A1262" s="24">
        <v>6129</v>
      </c>
      <c r="B1262" s="24" t="s">
        <v>1226</v>
      </c>
      <c r="C1262" s="57">
        <v>30.55</v>
      </c>
      <c r="D1262" s="57">
        <v>32.5</v>
      </c>
      <c r="E1262" s="57">
        <v>30.55</v>
      </c>
      <c r="F1262" s="57">
        <v>32.35</v>
      </c>
      <c r="G1262" s="57">
        <v>33.1</v>
      </c>
      <c r="H1262" s="57">
        <v>33.1</v>
      </c>
      <c r="I1262" s="57">
        <v>30.75</v>
      </c>
      <c r="J1262" s="57">
        <v>30.85</v>
      </c>
      <c r="K1262" s="57">
        <v>30.9</v>
      </c>
      <c r="L1262" s="57">
        <v>32.9</v>
      </c>
      <c r="M1262" s="57">
        <v>30.9</v>
      </c>
      <c r="N1262" s="57">
        <v>32.450000000000003</v>
      </c>
      <c r="O1262" s="63">
        <v>5.1863857374392197E-2</v>
      </c>
      <c r="P1262" s="57">
        <v>2752</v>
      </c>
      <c r="Q1262" s="57">
        <v>4153</v>
      </c>
      <c r="R1262" s="57">
        <v>4437.6000000000004</v>
      </c>
      <c r="S1262" s="57">
        <v>30.57</v>
      </c>
      <c r="T1262" s="57">
        <v>34.75</v>
      </c>
      <c r="U1262" s="57">
        <v>36.472499999999997</v>
      </c>
      <c r="V1262" s="57">
        <v>30.87</v>
      </c>
      <c r="W1262" s="57">
        <v>34.265000000000001</v>
      </c>
      <c r="X1262" s="57">
        <v>36.460799999999999</v>
      </c>
      <c r="Y1262" s="57">
        <v>31.03</v>
      </c>
      <c r="Z1262" s="57">
        <v>34.027500000000003</v>
      </c>
      <c r="AA1262" s="57">
        <v>36.423299999999998</v>
      </c>
      <c r="AB1262" s="57">
        <v>57</v>
      </c>
      <c r="AC1262" s="57">
        <v>7.27</v>
      </c>
      <c r="AD1262" s="57">
        <v>39.450000000000003</v>
      </c>
      <c r="AE1262" s="57">
        <v>28.2</v>
      </c>
      <c r="AF1262" s="64">
        <v>36.499099999999999</v>
      </c>
      <c r="AG1262" s="64">
        <v>25.921600000000002</v>
      </c>
      <c r="AH1262" s="64">
        <v>48.970399999999998</v>
      </c>
      <c r="AI1262" s="64">
        <v>33.604500000000002</v>
      </c>
      <c r="AJ1262" s="61">
        <v>0.4548611111111111</v>
      </c>
      <c r="AK1262" s="216">
        <v>3000</v>
      </c>
      <c r="AL1262" s="62">
        <v>5019.3746106449771</v>
      </c>
      <c r="AM1262" s="24" t="s">
        <v>6038</v>
      </c>
      <c r="AN1262" s="216" t="s">
        <v>6009</v>
      </c>
      <c r="AO1262" s="216" t="s">
        <v>5971</v>
      </c>
      <c r="AP1262" s="216" t="s">
        <v>6884</v>
      </c>
      <c r="AQ1262" s="216" t="s">
        <v>6885</v>
      </c>
      <c r="AR1262" s="216" t="s">
        <v>6886</v>
      </c>
      <c r="AS1262" s="24" t="s">
        <v>5474</v>
      </c>
      <c r="AT1262" s="24" t="s">
        <v>6013</v>
      </c>
      <c r="AU1262" s="24" t="s">
        <v>6024</v>
      </c>
      <c r="AV1262" s="24" t="s">
        <v>6013</v>
      </c>
      <c r="AW1262" s="24" t="s">
        <v>5990</v>
      </c>
      <c r="AX1262" s="24" t="s">
        <v>5979</v>
      </c>
      <c r="AY1262" s="24" t="s">
        <v>7487</v>
      </c>
      <c r="AZ1262" s="216" t="s">
        <v>7367</v>
      </c>
      <c r="BA1262" s="216" t="s">
        <v>6920</v>
      </c>
      <c r="BB1262" s="57" t="s">
        <v>6898</v>
      </c>
      <c r="BC1262" s="202"/>
      <c r="BD1262" s="24"/>
      <c r="BE1262" s="151"/>
      <c r="BG1262" s="151"/>
      <c r="BI1262" s="151"/>
      <c r="BL1262" s="152"/>
    </row>
    <row r="1263" spans="1:64" s="169" customFormat="1">
      <c r="A1263" s="24">
        <v>6130</v>
      </c>
      <c r="B1263" s="24" t="s">
        <v>3674</v>
      </c>
      <c r="C1263" s="57">
        <v>26</v>
      </c>
      <c r="D1263" s="57">
        <v>26.5</v>
      </c>
      <c r="E1263" s="57">
        <v>26</v>
      </c>
      <c r="F1263" s="57">
        <v>26.5</v>
      </c>
      <c r="G1263" s="57">
        <v>26.9</v>
      </c>
      <c r="H1263" s="57">
        <v>26.9</v>
      </c>
      <c r="I1263" s="57">
        <v>26.3</v>
      </c>
      <c r="J1263" s="57">
        <v>26.3</v>
      </c>
      <c r="K1263" s="57">
        <v>26</v>
      </c>
      <c r="L1263" s="57">
        <v>26</v>
      </c>
      <c r="M1263" s="57">
        <v>24.65</v>
      </c>
      <c r="N1263" s="57">
        <v>25.95</v>
      </c>
      <c r="O1263" s="63">
        <v>-1.33079847908745E-2</v>
      </c>
      <c r="P1263" s="57">
        <v>14</v>
      </c>
      <c r="Q1263" s="57">
        <v>2</v>
      </c>
      <c r="R1263" s="57">
        <v>34.315800000000003</v>
      </c>
      <c r="S1263" s="57">
        <v>26.04</v>
      </c>
      <c r="T1263" s="57">
        <v>27.031600000000001</v>
      </c>
      <c r="U1263" s="57">
        <v>25.5733</v>
      </c>
      <c r="V1263" s="57">
        <v>26.3</v>
      </c>
      <c r="W1263" s="57">
        <v>26.897400000000001</v>
      </c>
      <c r="X1263" s="57">
        <v>25.694800000000001</v>
      </c>
      <c r="Y1263" s="57">
        <v>26.29</v>
      </c>
      <c r="Z1263" s="57">
        <v>26.736799999999999</v>
      </c>
      <c r="AA1263" s="57">
        <v>25.812899999999999</v>
      </c>
      <c r="AB1263" s="57">
        <v>30.8</v>
      </c>
      <c r="AC1263" s="57">
        <v>18.5</v>
      </c>
      <c r="AD1263" s="57">
        <v>29.85</v>
      </c>
      <c r="AE1263" s="57">
        <v>24</v>
      </c>
      <c r="AF1263" s="64">
        <v>72.903899999999993</v>
      </c>
      <c r="AG1263" s="64">
        <v>56.968299999999999</v>
      </c>
      <c r="AH1263" s="64">
        <v>71.016400000000004</v>
      </c>
      <c r="AI1263" s="64">
        <v>61.651000000000003</v>
      </c>
      <c r="AJ1263" s="61">
        <v>0.4548611111111111</v>
      </c>
      <c r="AK1263" s="216">
        <v>50</v>
      </c>
      <c r="AL1263" s="62">
        <v>50.699058376233147</v>
      </c>
      <c r="AM1263" s="24" t="s">
        <v>8193</v>
      </c>
      <c r="AN1263" s="216" t="s">
        <v>6020</v>
      </c>
      <c r="AO1263" s="216" t="s">
        <v>5961</v>
      </c>
      <c r="AP1263" s="216" t="s">
        <v>6908</v>
      </c>
      <c r="AQ1263" s="216" t="s">
        <v>6885</v>
      </c>
      <c r="AR1263" s="216" t="s">
        <v>6916</v>
      </c>
      <c r="AS1263" s="24" t="s">
        <v>5474</v>
      </c>
      <c r="AT1263" s="24" t="s">
        <v>6493</v>
      </c>
      <c r="AU1263" s="24" t="s">
        <v>6518</v>
      </c>
      <c r="AV1263" s="24" t="s">
        <v>6503</v>
      </c>
      <c r="AW1263" s="24" t="s">
        <v>5979</v>
      </c>
      <c r="AX1263" s="24" t="s">
        <v>6159</v>
      </c>
      <c r="AY1263" s="24" t="s">
        <v>6952</v>
      </c>
      <c r="AZ1263" s="216" t="s">
        <v>7616</v>
      </c>
      <c r="BA1263" s="216" t="s">
        <v>8112</v>
      </c>
      <c r="BB1263" s="57" t="s">
        <v>7322</v>
      </c>
      <c r="BC1263" s="202"/>
      <c r="BD1263" s="24"/>
      <c r="BE1263" s="151"/>
      <c r="BG1263" s="151"/>
      <c r="BI1263" s="151"/>
      <c r="BL1263" s="152"/>
    </row>
    <row r="1264" spans="1:64" s="169" customFormat="1">
      <c r="A1264" s="24">
        <v>6133</v>
      </c>
      <c r="B1264" s="24" t="s">
        <v>1228</v>
      </c>
      <c r="C1264" s="57">
        <v>8.35</v>
      </c>
      <c r="D1264" s="57">
        <v>8.41</v>
      </c>
      <c r="E1264" s="57">
        <v>8.34</v>
      </c>
      <c r="F1264" s="57">
        <v>8.41</v>
      </c>
      <c r="G1264" s="57">
        <v>8.4499999999999993</v>
      </c>
      <c r="H1264" s="57">
        <v>8.4499999999999993</v>
      </c>
      <c r="I1264" s="57">
        <v>8.31</v>
      </c>
      <c r="J1264" s="57">
        <v>8.32</v>
      </c>
      <c r="K1264" s="57">
        <v>8.43</v>
      </c>
      <c r="L1264" s="57">
        <v>8.43</v>
      </c>
      <c r="M1264" s="57">
        <v>8.33</v>
      </c>
      <c r="N1264" s="57">
        <v>8.33</v>
      </c>
      <c r="O1264" s="63">
        <v>1.2019230769230701E-3</v>
      </c>
      <c r="P1264" s="57">
        <v>15</v>
      </c>
      <c r="Q1264" s="57">
        <v>56</v>
      </c>
      <c r="R1264" s="57">
        <v>71.25</v>
      </c>
      <c r="S1264" s="57">
        <v>8.4239999999999995</v>
      </c>
      <c r="T1264" s="57">
        <v>8.7989999999999995</v>
      </c>
      <c r="U1264" s="57">
        <v>8.9318000000000008</v>
      </c>
      <c r="V1264" s="57">
        <v>8.3919999999999995</v>
      </c>
      <c r="W1264" s="57">
        <v>8.7594999999999992</v>
      </c>
      <c r="X1264" s="57">
        <v>8.9162999999999997</v>
      </c>
      <c r="Y1264" s="57">
        <v>8.36</v>
      </c>
      <c r="Z1264" s="57">
        <v>8.7285000000000004</v>
      </c>
      <c r="AA1264" s="57">
        <v>8.9001999999999999</v>
      </c>
      <c r="AB1264" s="57">
        <v>12.65</v>
      </c>
      <c r="AC1264" s="57">
        <v>7.52</v>
      </c>
      <c r="AD1264" s="57">
        <v>9.1199999999999992</v>
      </c>
      <c r="AE1264" s="57">
        <v>8.2799999999999994</v>
      </c>
      <c r="AF1264" s="64">
        <v>13.7859</v>
      </c>
      <c r="AG1264" s="64">
        <v>18.8584</v>
      </c>
      <c r="AH1264" s="64">
        <v>12.3957</v>
      </c>
      <c r="AI1264" s="64">
        <v>16.7042</v>
      </c>
      <c r="AJ1264" s="61">
        <v>0.4548611111111111</v>
      </c>
      <c r="AK1264" s="216">
        <v>50</v>
      </c>
      <c r="AL1264" s="62">
        <v>54.320419688821232</v>
      </c>
      <c r="AM1264" s="24" t="s">
        <v>7120</v>
      </c>
      <c r="AN1264" s="216" t="s">
        <v>5967</v>
      </c>
      <c r="AO1264" s="216" t="s">
        <v>6047</v>
      </c>
      <c r="AP1264" s="216" t="s">
        <v>6884</v>
      </c>
      <c r="AQ1264" s="216" t="s">
        <v>6885</v>
      </c>
      <c r="AR1264" s="216" t="s">
        <v>6916</v>
      </c>
      <c r="AS1264" s="24" t="s">
        <v>6894</v>
      </c>
      <c r="AT1264" s="24" t="s">
        <v>6126</v>
      </c>
      <c r="AU1264" s="24" t="s">
        <v>6017</v>
      </c>
      <c r="AV1264" s="24" t="s">
        <v>6518</v>
      </c>
      <c r="AW1264" s="24" t="s">
        <v>5979</v>
      </c>
      <c r="AX1264" s="24" t="s">
        <v>5979</v>
      </c>
      <c r="AY1264" s="24" t="s">
        <v>7274</v>
      </c>
      <c r="AZ1264" s="216" t="s">
        <v>7192</v>
      </c>
      <c r="BA1264" s="216" t="s">
        <v>7504</v>
      </c>
      <c r="BB1264" s="57" t="s">
        <v>5474</v>
      </c>
      <c r="BC1264" s="202"/>
      <c r="BD1264" s="24"/>
      <c r="BE1264" s="151"/>
      <c r="BG1264" s="151"/>
      <c r="BI1264" s="151"/>
      <c r="BL1264" s="152"/>
    </row>
    <row r="1265" spans="1:64" s="169" customFormat="1">
      <c r="A1265" s="24">
        <v>6134</v>
      </c>
      <c r="B1265" s="24" t="s">
        <v>1229</v>
      </c>
      <c r="C1265" s="57">
        <v>16</v>
      </c>
      <c r="D1265" s="57">
        <v>16.100000000000001</v>
      </c>
      <c r="E1265" s="57">
        <v>15.7</v>
      </c>
      <c r="F1265" s="57">
        <v>15.85</v>
      </c>
      <c r="G1265" s="57">
        <v>15.9</v>
      </c>
      <c r="H1265" s="57">
        <v>15.9</v>
      </c>
      <c r="I1265" s="57">
        <v>15.7</v>
      </c>
      <c r="J1265" s="57">
        <v>15.7</v>
      </c>
      <c r="K1265" s="57">
        <v>15.55</v>
      </c>
      <c r="L1265" s="57">
        <v>15.7</v>
      </c>
      <c r="M1265" s="57">
        <v>15.5</v>
      </c>
      <c r="N1265" s="57">
        <v>15.6</v>
      </c>
      <c r="O1265" s="63">
        <v>-6.3694267515923501E-3</v>
      </c>
      <c r="P1265" s="57">
        <v>57</v>
      </c>
      <c r="Q1265" s="57">
        <v>123</v>
      </c>
      <c r="R1265" s="57">
        <v>121.6</v>
      </c>
      <c r="S1265" s="57">
        <v>16.12</v>
      </c>
      <c r="T1265" s="57">
        <v>17.462499999999999</v>
      </c>
      <c r="U1265" s="57">
        <v>17.651700000000002</v>
      </c>
      <c r="V1265" s="57">
        <v>16.03</v>
      </c>
      <c r="W1265" s="57">
        <v>17.3125</v>
      </c>
      <c r="X1265" s="57">
        <v>17.610800000000001</v>
      </c>
      <c r="Y1265" s="57">
        <v>15.85</v>
      </c>
      <c r="Z1265" s="57">
        <v>17.2</v>
      </c>
      <c r="AA1265" s="57">
        <v>17.57</v>
      </c>
      <c r="AB1265" s="57">
        <v>32.1</v>
      </c>
      <c r="AC1265" s="57">
        <v>8.8000000000000007</v>
      </c>
      <c r="AD1265" s="57">
        <v>18.899999999999999</v>
      </c>
      <c r="AE1265" s="57">
        <v>15.5</v>
      </c>
      <c r="AF1265" s="64">
        <v>9.8260000000000005</v>
      </c>
      <c r="AG1265" s="64">
        <v>11.991199999999999</v>
      </c>
      <c r="AH1265" s="64">
        <v>8.26</v>
      </c>
      <c r="AI1265" s="64">
        <v>10.7475</v>
      </c>
      <c r="AJ1265" s="61">
        <v>0.4548611111111111</v>
      </c>
      <c r="AK1265" s="216">
        <v>100</v>
      </c>
      <c r="AL1265" s="62">
        <v>123.58831224661532</v>
      </c>
      <c r="AM1265" s="24" t="s">
        <v>6690</v>
      </c>
      <c r="AN1265" s="216" t="s">
        <v>5967</v>
      </c>
      <c r="AO1265" s="216" t="s">
        <v>6047</v>
      </c>
      <c r="AP1265" s="216" t="s">
        <v>6884</v>
      </c>
      <c r="AQ1265" s="216" t="s">
        <v>6885</v>
      </c>
      <c r="AR1265" s="216" t="s">
        <v>6916</v>
      </c>
      <c r="AS1265" s="24" t="s">
        <v>6945</v>
      </c>
      <c r="AT1265" s="24" t="s">
        <v>5984</v>
      </c>
      <c r="AU1265" s="24" t="s">
        <v>6518</v>
      </c>
      <c r="AV1265" s="24" t="s">
        <v>6016</v>
      </c>
      <c r="AW1265" s="24" t="s">
        <v>5970</v>
      </c>
      <c r="AX1265" s="24" t="s">
        <v>5991</v>
      </c>
      <c r="AY1265" s="24" t="s">
        <v>7821</v>
      </c>
      <c r="AZ1265" s="216" t="s">
        <v>6979</v>
      </c>
      <c r="BA1265" s="216" t="s">
        <v>7133</v>
      </c>
      <c r="BB1265" s="57" t="s">
        <v>5474</v>
      </c>
      <c r="BC1265" s="202"/>
      <c r="BD1265" s="24"/>
      <c r="BE1265" s="151"/>
      <c r="BG1265" s="151"/>
      <c r="BI1265" s="151"/>
      <c r="BL1265" s="152"/>
    </row>
    <row r="1266" spans="1:64" s="169" customFormat="1">
      <c r="A1266" s="24">
        <v>6136</v>
      </c>
      <c r="B1266" s="24" t="s">
        <v>1230</v>
      </c>
      <c r="C1266" s="57">
        <v>16.8</v>
      </c>
      <c r="D1266" s="57">
        <v>16.95</v>
      </c>
      <c r="E1266" s="57">
        <v>16.8</v>
      </c>
      <c r="F1266" s="57">
        <v>16.95</v>
      </c>
      <c r="G1266" s="57">
        <v>16.95</v>
      </c>
      <c r="H1266" s="57">
        <v>16.95</v>
      </c>
      <c r="I1266" s="57">
        <v>16.75</v>
      </c>
      <c r="J1266" s="57">
        <v>16.850000000000001</v>
      </c>
      <c r="K1266" s="57">
        <v>16.850000000000001</v>
      </c>
      <c r="L1266" s="57">
        <v>16.899999999999999</v>
      </c>
      <c r="M1266" s="57">
        <v>16.850000000000001</v>
      </c>
      <c r="N1266" s="57">
        <v>16.899999999999999</v>
      </c>
      <c r="O1266" s="63">
        <v>2.9673590504451001E-3</v>
      </c>
      <c r="P1266" s="57">
        <v>33</v>
      </c>
      <c r="Q1266" s="57">
        <v>108</v>
      </c>
      <c r="R1266" s="57">
        <v>181.75</v>
      </c>
      <c r="S1266" s="57">
        <v>16.87</v>
      </c>
      <c r="T1266" s="57">
        <v>17.572500000000002</v>
      </c>
      <c r="U1266" s="57">
        <v>17.8825</v>
      </c>
      <c r="V1266" s="57">
        <v>16.850000000000001</v>
      </c>
      <c r="W1266" s="57">
        <v>17.522500000000001</v>
      </c>
      <c r="X1266" s="57">
        <v>17.8733</v>
      </c>
      <c r="Y1266" s="57">
        <v>16.84</v>
      </c>
      <c r="Z1266" s="57">
        <v>17.475000000000001</v>
      </c>
      <c r="AA1266" s="57">
        <v>17.8642</v>
      </c>
      <c r="AB1266" s="57">
        <v>19.5</v>
      </c>
      <c r="AC1266" s="57">
        <v>16.649999999999999</v>
      </c>
      <c r="AD1266" s="57">
        <v>18.2</v>
      </c>
      <c r="AE1266" s="57">
        <v>16.649999999999999</v>
      </c>
      <c r="AF1266" s="64">
        <v>20.6617</v>
      </c>
      <c r="AG1266" s="64">
        <v>20.391200000000001</v>
      </c>
      <c r="AH1266" s="64">
        <v>26.594999999999999</v>
      </c>
      <c r="AI1266" s="64">
        <v>22.459099999999999</v>
      </c>
      <c r="AJ1266" s="61">
        <v>0.4548611111111111</v>
      </c>
      <c r="AK1266" s="216">
        <v>50</v>
      </c>
      <c r="AL1266" s="62">
        <v>119.5049233154067</v>
      </c>
      <c r="AM1266" s="24" t="s">
        <v>6551</v>
      </c>
      <c r="AN1266" s="216" t="s">
        <v>6009</v>
      </c>
      <c r="AO1266" s="216" t="s">
        <v>6007</v>
      </c>
      <c r="AP1266" s="216" t="s">
        <v>6884</v>
      </c>
      <c r="AQ1266" s="216" t="s">
        <v>6885</v>
      </c>
      <c r="AR1266" s="216" t="s">
        <v>6886</v>
      </c>
      <c r="AS1266" s="24" t="s">
        <v>7303</v>
      </c>
      <c r="AT1266" s="24" t="s">
        <v>6493</v>
      </c>
      <c r="AU1266" s="24" t="s">
        <v>6017</v>
      </c>
      <c r="AV1266" s="24" t="s">
        <v>6493</v>
      </c>
      <c r="AW1266" s="24" t="s">
        <v>5979</v>
      </c>
      <c r="AX1266" s="24" t="s">
        <v>5979</v>
      </c>
      <c r="AY1266" s="24" t="s">
        <v>7275</v>
      </c>
      <c r="AZ1266" s="216" t="s">
        <v>7264</v>
      </c>
      <c r="BA1266" s="216" t="s">
        <v>6893</v>
      </c>
      <c r="BB1266" s="57" t="s">
        <v>5474</v>
      </c>
      <c r="BC1266" s="202"/>
      <c r="BD1266" s="24"/>
      <c r="BE1266" s="151"/>
      <c r="BG1266" s="151"/>
      <c r="BI1266" s="151"/>
      <c r="BL1266" s="152"/>
    </row>
    <row r="1267" spans="1:64" s="169" customFormat="1">
      <c r="A1267" s="24">
        <v>6138</v>
      </c>
      <c r="B1267" s="24" t="s">
        <v>1231</v>
      </c>
      <c r="C1267" s="57">
        <v>152</v>
      </c>
      <c r="D1267" s="57">
        <v>162</v>
      </c>
      <c r="E1267" s="57">
        <v>152</v>
      </c>
      <c r="F1267" s="57">
        <v>158.5</v>
      </c>
      <c r="G1267" s="57">
        <v>160</v>
      </c>
      <c r="H1267" s="57">
        <v>161</v>
      </c>
      <c r="I1267" s="57">
        <v>153</v>
      </c>
      <c r="J1267" s="57">
        <v>155.5</v>
      </c>
      <c r="K1267" s="57">
        <v>156.5</v>
      </c>
      <c r="L1267" s="57">
        <v>162</v>
      </c>
      <c r="M1267" s="57">
        <v>155</v>
      </c>
      <c r="N1267" s="57">
        <v>161</v>
      </c>
      <c r="O1267" s="63">
        <v>3.53697749196141E-2</v>
      </c>
      <c r="P1267" s="57">
        <v>1005</v>
      </c>
      <c r="Q1267" s="57">
        <v>1263</v>
      </c>
      <c r="R1267" s="57">
        <v>1893.05</v>
      </c>
      <c r="S1267" s="57">
        <v>150.6</v>
      </c>
      <c r="T1267" s="57">
        <v>167.625</v>
      </c>
      <c r="U1267" s="57">
        <v>162.86670000000001</v>
      </c>
      <c r="V1267" s="57">
        <v>152.1</v>
      </c>
      <c r="W1267" s="57">
        <v>165.75</v>
      </c>
      <c r="X1267" s="57">
        <v>163.0917</v>
      </c>
      <c r="Y1267" s="57">
        <v>153.69999999999999</v>
      </c>
      <c r="Z1267" s="57">
        <v>164.875</v>
      </c>
      <c r="AA1267" s="57">
        <v>163.45830000000001</v>
      </c>
      <c r="AB1267" s="57">
        <v>206.5</v>
      </c>
      <c r="AC1267" s="57">
        <v>74.900000000000006</v>
      </c>
      <c r="AD1267" s="57">
        <v>188</v>
      </c>
      <c r="AE1267" s="57">
        <v>141</v>
      </c>
      <c r="AF1267" s="64">
        <v>43.947899999999997</v>
      </c>
      <c r="AG1267" s="64">
        <v>30.912800000000001</v>
      </c>
      <c r="AH1267" s="64">
        <v>55.965200000000003</v>
      </c>
      <c r="AI1267" s="64">
        <v>39.263599999999997</v>
      </c>
      <c r="AJ1267" s="61">
        <v>0.4548611111111111</v>
      </c>
      <c r="AK1267" s="216">
        <v>1500</v>
      </c>
      <c r="AL1267" s="62">
        <v>1899.8347297143998</v>
      </c>
      <c r="AM1267" s="24" t="s">
        <v>6157</v>
      </c>
      <c r="AN1267" s="216" t="s">
        <v>6009</v>
      </c>
      <c r="AO1267" s="216" t="s">
        <v>5961</v>
      </c>
      <c r="AP1267" s="216" t="s">
        <v>6884</v>
      </c>
      <c r="AQ1267" s="216" t="s">
        <v>6885</v>
      </c>
      <c r="AR1267" s="216" t="s">
        <v>6886</v>
      </c>
      <c r="AS1267" s="24" t="s">
        <v>5474</v>
      </c>
      <c r="AT1267" s="24" t="s">
        <v>6013</v>
      </c>
      <c r="AU1267" s="24" t="s">
        <v>5962</v>
      </c>
      <c r="AV1267" s="24" t="s">
        <v>6010</v>
      </c>
      <c r="AW1267" s="24" t="s">
        <v>5965</v>
      </c>
      <c r="AX1267" s="24" t="s">
        <v>5990</v>
      </c>
      <c r="AY1267" s="24" t="s">
        <v>6978</v>
      </c>
      <c r="AZ1267" s="216" t="s">
        <v>7809</v>
      </c>
      <c r="BA1267" s="216" t="s">
        <v>7853</v>
      </c>
      <c r="BB1267" s="57" t="s">
        <v>5474</v>
      </c>
      <c r="BC1267" s="202"/>
      <c r="BD1267" s="24"/>
      <c r="BE1267" s="151"/>
      <c r="BG1267" s="151"/>
      <c r="BI1267" s="151"/>
      <c r="BL1267" s="152"/>
    </row>
    <row r="1268" spans="1:64" s="169" customFormat="1">
      <c r="A1268" s="24">
        <v>6139</v>
      </c>
      <c r="B1268" s="24" t="s">
        <v>1232</v>
      </c>
      <c r="C1268" s="57">
        <v>28.5</v>
      </c>
      <c r="D1268" s="57">
        <v>29.15</v>
      </c>
      <c r="E1268" s="57">
        <v>28.5</v>
      </c>
      <c r="F1268" s="57">
        <v>29.1</v>
      </c>
      <c r="G1268" s="57">
        <v>29.15</v>
      </c>
      <c r="H1268" s="57">
        <v>29.3</v>
      </c>
      <c r="I1268" s="57">
        <v>29</v>
      </c>
      <c r="J1268" s="57">
        <v>29.05</v>
      </c>
      <c r="K1268" s="57">
        <v>29.1</v>
      </c>
      <c r="L1268" s="57">
        <v>29.4</v>
      </c>
      <c r="M1268" s="57">
        <v>29.1</v>
      </c>
      <c r="N1268" s="57">
        <v>29.4</v>
      </c>
      <c r="O1268" s="63">
        <v>1.20481927710843E-2</v>
      </c>
      <c r="P1268" s="57">
        <v>115</v>
      </c>
      <c r="Q1268" s="57">
        <v>175</v>
      </c>
      <c r="R1268" s="57">
        <v>553.25</v>
      </c>
      <c r="S1268" s="57">
        <v>28.7</v>
      </c>
      <c r="T1268" s="57">
        <v>30.445</v>
      </c>
      <c r="U1268" s="57">
        <v>30.672499999999999</v>
      </c>
      <c r="V1268" s="57">
        <v>28.84</v>
      </c>
      <c r="W1268" s="57">
        <v>30.2425</v>
      </c>
      <c r="X1268" s="57">
        <v>30.671700000000001</v>
      </c>
      <c r="Y1268" s="57">
        <v>28.85</v>
      </c>
      <c r="Z1268" s="57">
        <v>30.1175</v>
      </c>
      <c r="AA1268" s="57">
        <v>30.668299999999999</v>
      </c>
      <c r="AB1268" s="57">
        <v>35.549999999999997</v>
      </c>
      <c r="AC1268" s="57">
        <v>24.2</v>
      </c>
      <c r="AD1268" s="57">
        <v>33.85</v>
      </c>
      <c r="AE1268" s="57">
        <v>27.8</v>
      </c>
      <c r="AF1268" s="64">
        <v>35.697600000000001</v>
      </c>
      <c r="AG1268" s="64">
        <v>24.2485</v>
      </c>
      <c r="AH1268" s="64">
        <v>46.986800000000002</v>
      </c>
      <c r="AI1268" s="64">
        <v>31.827999999999999</v>
      </c>
      <c r="AJ1268" s="61">
        <v>0.4548611111111111</v>
      </c>
      <c r="AK1268" s="216">
        <v>150</v>
      </c>
      <c r="AL1268" s="62">
        <v>241.83107443724879</v>
      </c>
      <c r="AM1268" s="24" t="s">
        <v>6551</v>
      </c>
      <c r="AN1268" s="216" t="s">
        <v>6009</v>
      </c>
      <c r="AO1268" s="216" t="s">
        <v>5971</v>
      </c>
      <c r="AP1268" s="216" t="s">
        <v>6884</v>
      </c>
      <c r="AQ1268" s="216" t="s">
        <v>6885</v>
      </c>
      <c r="AR1268" s="216" t="s">
        <v>6886</v>
      </c>
      <c r="AS1268" s="24" t="s">
        <v>5474</v>
      </c>
      <c r="AT1268" s="24" t="s">
        <v>6055</v>
      </c>
      <c r="AU1268" s="24" t="s">
        <v>6480</v>
      </c>
      <c r="AV1268" s="24" t="s">
        <v>6493</v>
      </c>
      <c r="AW1268" s="24" t="s">
        <v>5979</v>
      </c>
      <c r="AX1268" s="24" t="s">
        <v>5979</v>
      </c>
      <c r="AY1268" s="24" t="s">
        <v>7009</v>
      </c>
      <c r="AZ1268" s="216" t="s">
        <v>6919</v>
      </c>
      <c r="BA1268" s="216" t="s">
        <v>7232</v>
      </c>
      <c r="BB1268" s="57" t="s">
        <v>5474</v>
      </c>
      <c r="BC1268" s="202"/>
      <c r="BD1268" s="24"/>
      <c r="BE1268" s="151"/>
      <c r="BG1268" s="151"/>
      <c r="BI1268" s="151"/>
      <c r="BL1268" s="152"/>
    </row>
    <row r="1269" spans="1:64" s="169" customFormat="1">
      <c r="A1269" s="24">
        <v>6140</v>
      </c>
      <c r="B1269" s="24" t="s">
        <v>1233</v>
      </c>
      <c r="C1269" s="57">
        <v>16.5</v>
      </c>
      <c r="D1269" s="57">
        <v>16.7</v>
      </c>
      <c r="E1269" s="57">
        <v>15.25</v>
      </c>
      <c r="F1269" s="57">
        <v>16.399999999999999</v>
      </c>
      <c r="G1269" s="57">
        <v>16.399999999999999</v>
      </c>
      <c r="H1269" s="57">
        <v>16.399999999999999</v>
      </c>
      <c r="I1269" s="57">
        <v>15.5</v>
      </c>
      <c r="J1269" s="57">
        <v>15.65</v>
      </c>
      <c r="K1269" s="57">
        <v>15.55</v>
      </c>
      <c r="L1269" s="57">
        <v>16.100000000000001</v>
      </c>
      <c r="M1269" s="57">
        <v>15.55</v>
      </c>
      <c r="N1269" s="57">
        <v>15.7</v>
      </c>
      <c r="O1269" s="63">
        <v>3.1948881789137301E-3</v>
      </c>
      <c r="P1269" s="57">
        <v>204</v>
      </c>
      <c r="Q1269" s="57">
        <v>483</v>
      </c>
      <c r="R1269" s="57">
        <v>227.25</v>
      </c>
      <c r="S1269" s="57">
        <v>15.26</v>
      </c>
      <c r="T1269" s="57">
        <v>14.7525</v>
      </c>
      <c r="U1269" s="57">
        <v>14.468299999999999</v>
      </c>
      <c r="V1269" s="57">
        <v>15.47</v>
      </c>
      <c r="W1269" s="57">
        <v>14.815</v>
      </c>
      <c r="X1269" s="57">
        <v>14.4908</v>
      </c>
      <c r="Y1269" s="57">
        <v>15.68</v>
      </c>
      <c r="Z1269" s="57">
        <v>14.88</v>
      </c>
      <c r="AA1269" s="57">
        <v>14.515000000000001</v>
      </c>
      <c r="AB1269" s="57">
        <v>30.1</v>
      </c>
      <c r="AC1269" s="57">
        <v>12.35</v>
      </c>
      <c r="AD1269" s="57">
        <v>16.7</v>
      </c>
      <c r="AE1269" s="57">
        <v>14.05</v>
      </c>
      <c r="AF1269" s="64">
        <v>64.880399999999995</v>
      </c>
      <c r="AG1269" s="64">
        <v>60.725499999999997</v>
      </c>
      <c r="AH1269" s="64">
        <v>61.772100000000002</v>
      </c>
      <c r="AI1269" s="64">
        <v>61.074399999999997</v>
      </c>
      <c r="AJ1269" s="61">
        <v>0.4548611111111111</v>
      </c>
      <c r="AK1269" s="216">
        <v>250</v>
      </c>
      <c r="AL1269" s="62">
        <v>395.45174421801016</v>
      </c>
      <c r="AM1269" s="24" t="s">
        <v>8194</v>
      </c>
      <c r="AN1269" s="216" t="s">
        <v>5967</v>
      </c>
      <c r="AO1269" s="216" t="s">
        <v>5961</v>
      </c>
      <c r="AP1269" s="216" t="s">
        <v>6908</v>
      </c>
      <c r="AQ1269" s="216" t="s">
        <v>6900</v>
      </c>
      <c r="AR1269" s="216" t="s">
        <v>6886</v>
      </c>
      <c r="AS1269" s="24" t="s">
        <v>7139</v>
      </c>
      <c r="AT1269" s="24" t="s">
        <v>5994</v>
      </c>
      <c r="AU1269" s="24" t="s">
        <v>6024</v>
      </c>
      <c r="AV1269" s="24" t="s">
        <v>6215</v>
      </c>
      <c r="AW1269" s="24" t="s">
        <v>5996</v>
      </c>
      <c r="AX1269" s="24" t="s">
        <v>5979</v>
      </c>
      <c r="AY1269" s="24" t="s">
        <v>7838</v>
      </c>
      <c r="AZ1269" s="216" t="s">
        <v>7364</v>
      </c>
      <c r="BA1269" s="216" t="s">
        <v>7091</v>
      </c>
      <c r="BB1269" s="57" t="s">
        <v>6944</v>
      </c>
      <c r="BC1269" s="202"/>
      <c r="BD1269" s="24"/>
      <c r="BE1269" s="151"/>
      <c r="BG1269" s="151"/>
      <c r="BI1269" s="151"/>
      <c r="BL1269" s="152"/>
    </row>
    <row r="1270" spans="1:64" s="169" customFormat="1">
      <c r="A1270" s="24">
        <v>6141</v>
      </c>
      <c r="B1270" s="24" t="s">
        <v>1234</v>
      </c>
      <c r="C1270" s="57">
        <v>23.75</v>
      </c>
      <c r="D1270" s="57">
        <v>24.7</v>
      </c>
      <c r="E1270" s="57">
        <v>23.75</v>
      </c>
      <c r="F1270" s="57">
        <v>24.65</v>
      </c>
      <c r="G1270" s="57">
        <v>24.75</v>
      </c>
      <c r="H1270" s="57">
        <v>24.75</v>
      </c>
      <c r="I1270" s="57">
        <v>24.35</v>
      </c>
      <c r="J1270" s="57">
        <v>24.6</v>
      </c>
      <c r="K1270" s="57">
        <v>24.6</v>
      </c>
      <c r="L1270" s="57">
        <v>25.35</v>
      </c>
      <c r="M1270" s="57">
        <v>24.6</v>
      </c>
      <c r="N1270" s="57">
        <v>25.2</v>
      </c>
      <c r="O1270" s="63">
        <v>2.4390243902439001E-2</v>
      </c>
      <c r="P1270" s="57">
        <v>51</v>
      </c>
      <c r="Q1270" s="57">
        <v>119</v>
      </c>
      <c r="R1270" s="57">
        <v>217.1</v>
      </c>
      <c r="S1270" s="57">
        <v>23.93</v>
      </c>
      <c r="T1270" s="57">
        <v>25.767499999999998</v>
      </c>
      <c r="U1270" s="57">
        <v>27.378299999999999</v>
      </c>
      <c r="V1270" s="57">
        <v>24.12</v>
      </c>
      <c r="W1270" s="57">
        <v>25.6175</v>
      </c>
      <c r="X1270" s="57">
        <v>27.3292</v>
      </c>
      <c r="Y1270" s="57">
        <v>24.29</v>
      </c>
      <c r="Z1270" s="57">
        <v>25.5275</v>
      </c>
      <c r="AA1270" s="57">
        <v>27.28</v>
      </c>
      <c r="AB1270" s="57">
        <v>36.950000000000003</v>
      </c>
      <c r="AC1270" s="57">
        <v>22.75</v>
      </c>
      <c r="AD1270" s="57">
        <v>27.45</v>
      </c>
      <c r="AE1270" s="57">
        <v>22.75</v>
      </c>
      <c r="AF1270" s="64">
        <v>42.091900000000003</v>
      </c>
      <c r="AG1270" s="64">
        <v>28.147400000000001</v>
      </c>
      <c r="AH1270" s="64">
        <v>58.878900000000002</v>
      </c>
      <c r="AI1270" s="64">
        <v>38.391199999999998</v>
      </c>
      <c r="AJ1270" s="61">
        <v>0.4548611111111111</v>
      </c>
      <c r="AK1270" s="216">
        <v>100</v>
      </c>
      <c r="AL1270" s="62">
        <v>110.57901622065582</v>
      </c>
      <c r="AM1270" s="24" t="s">
        <v>6632</v>
      </c>
      <c r="AN1270" s="216" t="s">
        <v>6009</v>
      </c>
      <c r="AO1270" s="216" t="s">
        <v>5961</v>
      </c>
      <c r="AP1270" s="216" t="s">
        <v>6884</v>
      </c>
      <c r="AQ1270" s="216" t="s">
        <v>6885</v>
      </c>
      <c r="AR1270" s="216" t="s">
        <v>6886</v>
      </c>
      <c r="AS1270" s="24" t="s">
        <v>5474</v>
      </c>
      <c r="AT1270" s="24" t="s">
        <v>6013</v>
      </c>
      <c r="AU1270" s="24" t="s">
        <v>6017</v>
      </c>
      <c r="AV1270" s="24" t="s">
        <v>6031</v>
      </c>
      <c r="AW1270" s="24" t="s">
        <v>5990</v>
      </c>
      <c r="AX1270" s="24" t="s">
        <v>5979</v>
      </c>
      <c r="AY1270" s="24" t="s">
        <v>7019</v>
      </c>
      <c r="AZ1270" s="216" t="s">
        <v>7192</v>
      </c>
      <c r="BA1270" s="216" t="s">
        <v>7504</v>
      </c>
      <c r="BB1270" s="57" t="s">
        <v>5474</v>
      </c>
      <c r="BC1270" s="202"/>
      <c r="BD1270" s="24"/>
      <c r="BE1270" s="151"/>
      <c r="BG1270" s="151"/>
      <c r="BI1270" s="151"/>
      <c r="BL1270" s="152"/>
    </row>
    <row r="1271" spans="1:64" s="169" customFormat="1">
      <c r="A1271" s="24">
        <v>6142</v>
      </c>
      <c r="B1271" s="24" t="s">
        <v>1235</v>
      </c>
      <c r="C1271" s="57">
        <v>11.5</v>
      </c>
      <c r="D1271" s="57">
        <v>11.6</v>
      </c>
      <c r="E1271" s="57">
        <v>11.35</v>
      </c>
      <c r="F1271" s="57">
        <v>11.4</v>
      </c>
      <c r="G1271" s="57">
        <v>11.55</v>
      </c>
      <c r="H1271" s="57">
        <v>11.55</v>
      </c>
      <c r="I1271" s="57">
        <v>11.2</v>
      </c>
      <c r="J1271" s="57">
        <v>11.45</v>
      </c>
      <c r="K1271" s="57">
        <v>11.3</v>
      </c>
      <c r="L1271" s="57">
        <v>11.6</v>
      </c>
      <c r="M1271" s="57">
        <v>11.3</v>
      </c>
      <c r="N1271" s="57">
        <v>11.5</v>
      </c>
      <c r="O1271" s="63">
        <v>4.3668122270742304E-3</v>
      </c>
      <c r="P1271" s="57">
        <v>396</v>
      </c>
      <c r="Q1271" s="57">
        <v>506</v>
      </c>
      <c r="R1271" s="57">
        <v>641.20000000000005</v>
      </c>
      <c r="S1271" s="57">
        <v>11.51</v>
      </c>
      <c r="T1271" s="57">
        <v>12.467499999999999</v>
      </c>
      <c r="U1271" s="57">
        <v>12.3942</v>
      </c>
      <c r="V1271" s="57">
        <v>11.5</v>
      </c>
      <c r="W1271" s="57">
        <v>12.38</v>
      </c>
      <c r="X1271" s="57">
        <v>12.380800000000001</v>
      </c>
      <c r="Y1271" s="57">
        <v>11.43</v>
      </c>
      <c r="Z1271" s="57">
        <v>12.29</v>
      </c>
      <c r="AA1271" s="57">
        <v>12.3483</v>
      </c>
      <c r="AB1271" s="57">
        <v>19.850000000000001</v>
      </c>
      <c r="AC1271" s="57">
        <v>7.26</v>
      </c>
      <c r="AD1271" s="57">
        <v>13.85</v>
      </c>
      <c r="AE1271" s="57">
        <v>11.2</v>
      </c>
      <c r="AF1271" s="64">
        <v>14.096399999999999</v>
      </c>
      <c r="AG1271" s="64">
        <v>12.364599999999999</v>
      </c>
      <c r="AH1271" s="64">
        <v>18.488499999999998</v>
      </c>
      <c r="AI1271" s="64">
        <v>14.405900000000001</v>
      </c>
      <c r="AJ1271" s="61">
        <v>0.4548611111111111</v>
      </c>
      <c r="AK1271" s="216">
        <v>400</v>
      </c>
      <c r="AL1271" s="62">
        <v>775.41662442866232</v>
      </c>
      <c r="AM1271" s="24" t="s">
        <v>6904</v>
      </c>
      <c r="AN1271" s="216" t="s">
        <v>6009</v>
      </c>
      <c r="AO1271" s="216" t="s">
        <v>6047</v>
      </c>
      <c r="AP1271" s="216" t="s">
        <v>6884</v>
      </c>
      <c r="AQ1271" s="216" t="s">
        <v>6885</v>
      </c>
      <c r="AR1271" s="216" t="s">
        <v>6886</v>
      </c>
      <c r="AS1271" s="24" t="s">
        <v>6965</v>
      </c>
      <c r="AT1271" s="24" t="s">
        <v>5984</v>
      </c>
      <c r="AU1271" s="24" t="s">
        <v>6390</v>
      </c>
      <c r="AV1271" s="24" t="s">
        <v>6055</v>
      </c>
      <c r="AW1271" s="24" t="s">
        <v>5991</v>
      </c>
      <c r="AX1271" s="24" t="s">
        <v>5979</v>
      </c>
      <c r="AY1271" s="24" t="s">
        <v>7818</v>
      </c>
      <c r="AZ1271" s="216" t="s">
        <v>7220</v>
      </c>
      <c r="BA1271" s="216" t="s">
        <v>7057</v>
      </c>
      <c r="BB1271" s="57" t="s">
        <v>6898</v>
      </c>
      <c r="BC1271" s="202"/>
      <c r="BD1271" s="24"/>
      <c r="BE1271" s="151"/>
      <c r="BG1271" s="151"/>
      <c r="BI1271" s="151"/>
      <c r="BL1271" s="152"/>
    </row>
    <row r="1272" spans="1:64" s="169" customFormat="1">
      <c r="A1272" s="24">
        <v>6143</v>
      </c>
      <c r="B1272" s="24" t="s">
        <v>1236</v>
      </c>
      <c r="C1272" s="57">
        <v>42.35</v>
      </c>
      <c r="D1272" s="57">
        <v>44.65</v>
      </c>
      <c r="E1272" s="57">
        <v>42.35</v>
      </c>
      <c r="F1272" s="57">
        <v>44.35</v>
      </c>
      <c r="G1272" s="57">
        <v>46.95</v>
      </c>
      <c r="H1272" s="57">
        <v>46.95</v>
      </c>
      <c r="I1272" s="57">
        <v>44.15</v>
      </c>
      <c r="J1272" s="57">
        <v>44.15</v>
      </c>
      <c r="K1272" s="57">
        <v>46.15</v>
      </c>
      <c r="L1272" s="57">
        <v>48.55</v>
      </c>
      <c r="M1272" s="57">
        <v>46</v>
      </c>
      <c r="N1272" s="57">
        <v>48.55</v>
      </c>
      <c r="O1272" s="63">
        <v>9.9660249150622798E-2</v>
      </c>
      <c r="P1272" s="57">
        <v>3193</v>
      </c>
      <c r="Q1272" s="57">
        <v>2761</v>
      </c>
      <c r="R1272" s="57">
        <v>3655.5</v>
      </c>
      <c r="S1272" s="57">
        <v>42.43</v>
      </c>
      <c r="T1272" s="57">
        <v>53.14</v>
      </c>
      <c r="U1272" s="57">
        <v>48.870800000000003</v>
      </c>
      <c r="V1272" s="57">
        <v>42.84</v>
      </c>
      <c r="W1272" s="57">
        <v>52.2425</v>
      </c>
      <c r="X1272" s="57">
        <v>48.852499999999999</v>
      </c>
      <c r="Y1272" s="57">
        <v>43.99</v>
      </c>
      <c r="Z1272" s="57">
        <v>51.715000000000003</v>
      </c>
      <c r="AA1272" s="57">
        <v>48.8917</v>
      </c>
      <c r="AB1272" s="57">
        <v>66.099999999999994</v>
      </c>
      <c r="AC1272" s="57">
        <v>33.5</v>
      </c>
      <c r="AD1272" s="57">
        <v>66.099999999999994</v>
      </c>
      <c r="AE1272" s="57">
        <v>40.6</v>
      </c>
      <c r="AF1272" s="64">
        <v>24.008700000000001</v>
      </c>
      <c r="AG1272" s="64">
        <v>15.772500000000001</v>
      </c>
      <c r="AH1272" s="64">
        <v>47.553400000000003</v>
      </c>
      <c r="AI1272" s="64">
        <v>26.366099999999999</v>
      </c>
      <c r="AJ1272" s="61">
        <v>0.45833333333333331</v>
      </c>
      <c r="AK1272" s="216">
        <v>3500</v>
      </c>
      <c r="AL1272" s="62">
        <v>5955.9015738776507</v>
      </c>
      <c r="AM1272" s="24" t="s">
        <v>6157</v>
      </c>
      <c r="AN1272" s="216" t="s">
        <v>6009</v>
      </c>
      <c r="AO1272" s="216" t="s">
        <v>5971</v>
      </c>
      <c r="AP1272" s="216" t="s">
        <v>6884</v>
      </c>
      <c r="AQ1272" s="216" t="s">
        <v>6885</v>
      </c>
      <c r="AR1272" s="216" t="s">
        <v>6886</v>
      </c>
      <c r="AS1272" s="24" t="s">
        <v>5474</v>
      </c>
      <c r="AT1272" s="24" t="s">
        <v>6013</v>
      </c>
      <c r="AU1272" s="24" t="s">
        <v>6058</v>
      </c>
      <c r="AV1272" s="24" t="s">
        <v>6045</v>
      </c>
      <c r="AW1272" s="24" t="s">
        <v>5979</v>
      </c>
      <c r="AX1272" s="24" t="s">
        <v>5965</v>
      </c>
      <c r="AY1272" s="24" t="s">
        <v>8195</v>
      </c>
      <c r="AZ1272" s="216" t="s">
        <v>7569</v>
      </c>
      <c r="BA1272" s="216" t="s">
        <v>7479</v>
      </c>
      <c r="BB1272" s="57" t="s">
        <v>5474</v>
      </c>
      <c r="BC1272" s="202"/>
      <c r="BD1272" s="24"/>
      <c r="BE1272" s="151"/>
      <c r="BG1272" s="151"/>
      <c r="BI1272" s="151"/>
      <c r="BL1272" s="152"/>
    </row>
    <row r="1273" spans="1:64" s="169" customFormat="1">
      <c r="A1273" s="24">
        <v>6144</v>
      </c>
      <c r="B1273" s="24" t="s">
        <v>1237</v>
      </c>
      <c r="C1273" s="57">
        <v>15.8</v>
      </c>
      <c r="D1273" s="57">
        <v>16.100000000000001</v>
      </c>
      <c r="E1273" s="57">
        <v>14.9</v>
      </c>
      <c r="F1273" s="57">
        <v>14.9</v>
      </c>
      <c r="G1273" s="57">
        <v>15.3</v>
      </c>
      <c r="H1273" s="57">
        <v>15.3</v>
      </c>
      <c r="I1273" s="57">
        <v>13.85</v>
      </c>
      <c r="J1273" s="57">
        <v>13.85</v>
      </c>
      <c r="K1273" s="57">
        <v>13.95</v>
      </c>
      <c r="L1273" s="57">
        <v>13.95</v>
      </c>
      <c r="M1273" s="57">
        <v>13.5</v>
      </c>
      <c r="N1273" s="57">
        <v>13.5</v>
      </c>
      <c r="O1273" s="63">
        <v>-2.5270758122743601E-2</v>
      </c>
      <c r="P1273" s="57">
        <v>17</v>
      </c>
      <c r="Q1273" s="57">
        <v>40</v>
      </c>
      <c r="R1273" s="57">
        <v>14.0769</v>
      </c>
      <c r="S1273" s="57">
        <v>15.3833</v>
      </c>
      <c r="T1273" s="57">
        <v>15.638500000000001</v>
      </c>
      <c r="U1273" s="57">
        <v>16.283000000000001</v>
      </c>
      <c r="V1273" s="57">
        <v>15</v>
      </c>
      <c r="W1273" s="57">
        <v>15.457700000000001</v>
      </c>
      <c r="X1273" s="57">
        <v>16.205300000000001</v>
      </c>
      <c r="Y1273" s="57">
        <v>14.237500000000001</v>
      </c>
      <c r="Z1273" s="57">
        <v>15.3308</v>
      </c>
      <c r="AA1273" s="57">
        <v>16.131900000000002</v>
      </c>
      <c r="AB1273" s="57">
        <v>23</v>
      </c>
      <c r="AC1273" s="57">
        <v>5.87</v>
      </c>
      <c r="AD1273" s="57">
        <v>17</v>
      </c>
      <c r="AE1273" s="57">
        <v>13.5</v>
      </c>
      <c r="AF1273" s="64"/>
      <c r="AG1273" s="64"/>
      <c r="AH1273" s="64"/>
      <c r="AI1273" s="64"/>
      <c r="AJ1273" s="61">
        <v>0.45833333333333331</v>
      </c>
      <c r="AK1273" s="216">
        <v>50</v>
      </c>
      <c r="AL1273" s="62">
        <v>58.033361721756506</v>
      </c>
      <c r="AM1273" s="24" t="s">
        <v>6633</v>
      </c>
      <c r="AN1273" s="216" t="s">
        <v>5993</v>
      </c>
      <c r="AO1273" s="216" t="s">
        <v>5993</v>
      </c>
      <c r="AP1273" s="216" t="s">
        <v>6884</v>
      </c>
      <c r="AQ1273" s="216" t="s">
        <v>6885</v>
      </c>
      <c r="AR1273" s="216" t="s">
        <v>6916</v>
      </c>
      <c r="AS1273" s="24" t="s">
        <v>6945</v>
      </c>
      <c r="AT1273" s="24" t="s">
        <v>6004</v>
      </c>
      <c r="AU1273" s="24" t="s">
        <v>6058</v>
      </c>
      <c r="AV1273" s="24" t="s">
        <v>6527</v>
      </c>
      <c r="AW1273" s="24" t="s">
        <v>5979</v>
      </c>
      <c r="AX1273" s="24" t="s">
        <v>5979</v>
      </c>
      <c r="AY1273" s="24" t="s">
        <v>8196</v>
      </c>
      <c r="AZ1273" s="216" t="s">
        <v>7082</v>
      </c>
      <c r="BA1273" s="216" t="s">
        <v>7881</v>
      </c>
      <c r="BB1273" s="57" t="s">
        <v>5474</v>
      </c>
      <c r="BC1273" s="202"/>
      <c r="BD1273" s="24"/>
      <c r="BE1273" s="151"/>
      <c r="BG1273" s="151"/>
      <c r="BI1273" s="151"/>
      <c r="BL1273" s="152"/>
    </row>
    <row r="1274" spans="1:64" s="169" customFormat="1">
      <c r="A1274" s="24">
        <v>6146</v>
      </c>
      <c r="B1274" s="24" t="s">
        <v>1239</v>
      </c>
      <c r="C1274" s="57">
        <v>229</v>
      </c>
      <c r="D1274" s="57">
        <v>229</v>
      </c>
      <c r="E1274" s="57">
        <v>227</v>
      </c>
      <c r="F1274" s="57">
        <v>227.5</v>
      </c>
      <c r="G1274" s="57">
        <v>227.5</v>
      </c>
      <c r="H1274" s="57">
        <v>228</v>
      </c>
      <c r="I1274" s="57">
        <v>224</v>
      </c>
      <c r="J1274" s="57">
        <v>225</v>
      </c>
      <c r="K1274" s="57">
        <v>224.5</v>
      </c>
      <c r="L1274" s="57">
        <v>227</v>
      </c>
      <c r="M1274" s="57">
        <v>224.5</v>
      </c>
      <c r="N1274" s="57">
        <v>226.5</v>
      </c>
      <c r="O1274" s="63">
        <v>6.6666666666666602E-3</v>
      </c>
      <c r="P1274" s="57">
        <v>8</v>
      </c>
      <c r="Q1274" s="57">
        <v>202</v>
      </c>
      <c r="R1274" s="57">
        <v>65.150000000000006</v>
      </c>
      <c r="S1274" s="57">
        <v>236.5</v>
      </c>
      <c r="T1274" s="57">
        <v>243.9</v>
      </c>
      <c r="U1274" s="57">
        <v>240.45830000000001</v>
      </c>
      <c r="V1274" s="57">
        <v>231.5</v>
      </c>
      <c r="W1274" s="57">
        <v>243.15</v>
      </c>
      <c r="X1274" s="57">
        <v>240.20830000000001</v>
      </c>
      <c r="Y1274" s="57">
        <v>227.2</v>
      </c>
      <c r="Z1274" s="57">
        <v>242.47499999999999</v>
      </c>
      <c r="AA1274" s="57">
        <v>239.99170000000001</v>
      </c>
      <c r="AB1274" s="57">
        <v>280.5</v>
      </c>
      <c r="AC1274" s="57">
        <v>224</v>
      </c>
      <c r="AD1274" s="57">
        <v>257.5</v>
      </c>
      <c r="AE1274" s="57">
        <v>224</v>
      </c>
      <c r="AF1274" s="64">
        <v>11.796099999999999</v>
      </c>
      <c r="AG1274" s="64">
        <v>24.532499999999999</v>
      </c>
      <c r="AH1274" s="64">
        <v>10.894399999999999</v>
      </c>
      <c r="AI1274" s="64">
        <v>19.9864</v>
      </c>
      <c r="AJ1274" s="61">
        <v>0.45833333333333331</v>
      </c>
      <c r="AK1274" s="216">
        <v>50</v>
      </c>
      <c r="AL1274" s="62">
        <v>27.309817280826593</v>
      </c>
      <c r="AM1274" s="24" t="s">
        <v>6388</v>
      </c>
      <c r="AN1274" s="216" t="s">
        <v>5967</v>
      </c>
      <c r="AO1274" s="216" t="s">
        <v>6047</v>
      </c>
      <c r="AP1274" s="216" t="s">
        <v>6884</v>
      </c>
      <c r="AQ1274" s="216" t="s">
        <v>6885</v>
      </c>
      <c r="AR1274" s="216" t="s">
        <v>6916</v>
      </c>
      <c r="AS1274" s="24" t="s">
        <v>7297</v>
      </c>
      <c r="AT1274" s="24" t="s">
        <v>6017</v>
      </c>
      <c r="AU1274" s="24" t="s">
        <v>5984</v>
      </c>
      <c r="AV1274" s="24" t="s">
        <v>6055</v>
      </c>
      <c r="AW1274" s="24" t="s">
        <v>5990</v>
      </c>
      <c r="AX1274" s="24" t="s">
        <v>5979</v>
      </c>
      <c r="AY1274" s="24" t="s">
        <v>8197</v>
      </c>
      <c r="AZ1274" s="216" t="s">
        <v>7031</v>
      </c>
      <c r="BA1274" s="216" t="s">
        <v>6980</v>
      </c>
      <c r="BB1274" s="57" t="s">
        <v>5474</v>
      </c>
      <c r="BC1274" s="202"/>
      <c r="BD1274" s="24"/>
      <c r="BE1274" s="151"/>
      <c r="BG1274" s="151"/>
      <c r="BI1274" s="151"/>
      <c r="BL1274" s="152"/>
    </row>
    <row r="1275" spans="1:64" s="169" customFormat="1">
      <c r="A1275" s="24">
        <v>6147</v>
      </c>
      <c r="B1275" s="24" t="s">
        <v>1240</v>
      </c>
      <c r="C1275" s="57">
        <v>74.099999999999994</v>
      </c>
      <c r="D1275" s="57">
        <v>74.8</v>
      </c>
      <c r="E1275" s="57">
        <v>73.8</v>
      </c>
      <c r="F1275" s="57">
        <v>74.5</v>
      </c>
      <c r="G1275" s="57">
        <v>75</v>
      </c>
      <c r="H1275" s="57">
        <v>75</v>
      </c>
      <c r="I1275" s="57">
        <v>73.099999999999994</v>
      </c>
      <c r="J1275" s="57">
        <v>73.599999999999994</v>
      </c>
      <c r="K1275" s="57">
        <v>73</v>
      </c>
      <c r="L1275" s="57">
        <v>73.2</v>
      </c>
      <c r="M1275" s="57">
        <v>72.5</v>
      </c>
      <c r="N1275" s="57">
        <v>72.7</v>
      </c>
      <c r="O1275" s="63">
        <v>-1.2228260869565201E-2</v>
      </c>
      <c r="P1275" s="57">
        <v>4120</v>
      </c>
      <c r="Q1275" s="57">
        <v>5642</v>
      </c>
      <c r="R1275" s="57">
        <v>11271.2</v>
      </c>
      <c r="S1275" s="57">
        <v>73.88</v>
      </c>
      <c r="T1275" s="57">
        <v>75.540000000000006</v>
      </c>
      <c r="U1275" s="57">
        <v>72.826700000000002</v>
      </c>
      <c r="V1275" s="57">
        <v>73.88</v>
      </c>
      <c r="W1275" s="57">
        <v>75.555000000000007</v>
      </c>
      <c r="X1275" s="57">
        <v>72.915000000000006</v>
      </c>
      <c r="Y1275" s="57">
        <v>73.42</v>
      </c>
      <c r="Z1275" s="57">
        <v>75.62</v>
      </c>
      <c r="AA1275" s="57">
        <v>72.989999999999995</v>
      </c>
      <c r="AB1275" s="57">
        <v>82.7</v>
      </c>
      <c r="AC1275" s="57">
        <v>56.4</v>
      </c>
      <c r="AD1275" s="57">
        <v>82.7</v>
      </c>
      <c r="AE1275" s="57">
        <v>71.2</v>
      </c>
      <c r="AF1275" s="64">
        <v>32.100099999999998</v>
      </c>
      <c r="AG1275" s="64">
        <v>31.070799999999998</v>
      </c>
      <c r="AH1275" s="64">
        <v>28.1568</v>
      </c>
      <c r="AI1275" s="64">
        <v>30.099499999999999</v>
      </c>
      <c r="AJ1275" s="61">
        <v>0.45833333333333331</v>
      </c>
      <c r="AK1275" s="216">
        <v>4500</v>
      </c>
      <c r="AL1275" s="62">
        <v>7145.4304652513429</v>
      </c>
      <c r="AM1275" s="24" t="s">
        <v>7540</v>
      </c>
      <c r="AN1275" s="216" t="s">
        <v>5960</v>
      </c>
      <c r="AO1275" s="216" t="s">
        <v>5971</v>
      </c>
      <c r="AP1275" s="216" t="s">
        <v>6884</v>
      </c>
      <c r="AQ1275" s="216" t="s">
        <v>6885</v>
      </c>
      <c r="AR1275" s="216" t="s">
        <v>6916</v>
      </c>
      <c r="AS1275" s="24" t="s">
        <v>5474</v>
      </c>
      <c r="AT1275" s="24" t="s">
        <v>6016</v>
      </c>
      <c r="AU1275" s="24" t="s">
        <v>6017</v>
      </c>
      <c r="AV1275" s="24" t="s">
        <v>5984</v>
      </c>
      <c r="AW1275" s="24" t="s">
        <v>5991</v>
      </c>
      <c r="AX1275" s="24" t="s">
        <v>5991</v>
      </c>
      <c r="AY1275" s="24" t="s">
        <v>7137</v>
      </c>
      <c r="AZ1275" s="216" t="s">
        <v>7088</v>
      </c>
      <c r="BA1275" s="216" t="s">
        <v>7025</v>
      </c>
      <c r="BB1275" s="57" t="s">
        <v>5474</v>
      </c>
      <c r="BC1275" s="202"/>
      <c r="BD1275" s="24"/>
      <c r="BE1275" s="151"/>
      <c r="BG1275" s="151"/>
      <c r="BI1275" s="151"/>
      <c r="BL1275" s="152"/>
    </row>
    <row r="1276" spans="1:64" s="169" customFormat="1">
      <c r="A1276" s="24">
        <v>6148</v>
      </c>
      <c r="B1276" s="24" t="s">
        <v>1241</v>
      </c>
      <c r="C1276" s="57">
        <v>13.5</v>
      </c>
      <c r="D1276" s="57">
        <v>14.3</v>
      </c>
      <c r="E1276" s="57">
        <v>13.25</v>
      </c>
      <c r="F1276" s="57">
        <v>13.25</v>
      </c>
      <c r="G1276" s="57">
        <v>13.2</v>
      </c>
      <c r="H1276" s="57">
        <v>13.2</v>
      </c>
      <c r="I1276" s="57">
        <v>13</v>
      </c>
      <c r="J1276" s="57">
        <v>13.05</v>
      </c>
      <c r="K1276" s="57">
        <v>13</v>
      </c>
      <c r="L1276" s="57">
        <v>13.45</v>
      </c>
      <c r="M1276" s="57">
        <v>13</v>
      </c>
      <c r="N1276" s="57">
        <v>13.1</v>
      </c>
      <c r="O1276" s="63">
        <v>3.83141762452107E-3</v>
      </c>
      <c r="P1276" s="57">
        <v>39</v>
      </c>
      <c r="Q1276" s="57">
        <v>119</v>
      </c>
      <c r="R1276" s="57">
        <v>404</v>
      </c>
      <c r="S1276" s="57">
        <v>13.04</v>
      </c>
      <c r="T1276" s="57">
        <v>13.44</v>
      </c>
      <c r="U1276" s="57">
        <v>13.29</v>
      </c>
      <c r="V1276" s="57">
        <v>13.05</v>
      </c>
      <c r="W1276" s="57">
        <v>13.41</v>
      </c>
      <c r="X1276" s="57">
        <v>13.275</v>
      </c>
      <c r="Y1276" s="57">
        <v>13.05</v>
      </c>
      <c r="Z1276" s="57">
        <v>13.32</v>
      </c>
      <c r="AA1276" s="57">
        <v>13.26</v>
      </c>
      <c r="AB1276" s="57">
        <v>21.25</v>
      </c>
      <c r="AC1276" s="57">
        <v>11.45</v>
      </c>
      <c r="AD1276" s="57">
        <v>15.2</v>
      </c>
      <c r="AE1276" s="57">
        <v>12.65</v>
      </c>
      <c r="AF1276" s="64">
        <v>23.414300000000001</v>
      </c>
      <c r="AG1276" s="64">
        <v>19.489799999999999</v>
      </c>
      <c r="AH1276" s="64">
        <v>24.700399999999998</v>
      </c>
      <c r="AI1276" s="64">
        <v>21.226700000000001</v>
      </c>
      <c r="AJ1276" s="61">
        <v>0.45833333333333331</v>
      </c>
      <c r="AK1276" s="216">
        <v>50</v>
      </c>
      <c r="AL1276" s="62">
        <v>133.13535924402964</v>
      </c>
      <c r="AM1276" s="24" t="s">
        <v>8198</v>
      </c>
      <c r="AN1276" s="216" t="s">
        <v>6009</v>
      </c>
      <c r="AO1276" s="216" t="s">
        <v>6007</v>
      </c>
      <c r="AP1276" s="216" t="s">
        <v>6884</v>
      </c>
      <c r="AQ1276" s="216" t="s">
        <v>6885</v>
      </c>
      <c r="AR1276" s="216" t="s">
        <v>6886</v>
      </c>
      <c r="AS1276" s="24" t="s">
        <v>5474</v>
      </c>
      <c r="AT1276" s="24" t="s">
        <v>6338</v>
      </c>
      <c r="AU1276" s="24" t="s">
        <v>6017</v>
      </c>
      <c r="AV1276" s="24" t="s">
        <v>6215</v>
      </c>
      <c r="AW1276" s="24" t="s">
        <v>6033</v>
      </c>
      <c r="AX1276" s="24" t="s">
        <v>5979</v>
      </c>
      <c r="AY1276" s="24" t="s">
        <v>6935</v>
      </c>
      <c r="AZ1276" s="216" t="s">
        <v>7333</v>
      </c>
      <c r="BA1276" s="216" t="s">
        <v>6974</v>
      </c>
      <c r="BB1276" s="57" t="s">
        <v>6944</v>
      </c>
      <c r="BC1276" s="202"/>
      <c r="BD1276" s="24"/>
      <c r="BE1276" s="151"/>
      <c r="BG1276" s="151"/>
      <c r="BI1276" s="151"/>
      <c r="BL1276" s="152"/>
    </row>
    <row r="1277" spans="1:64" s="169" customFormat="1">
      <c r="A1277" s="24">
        <v>6150</v>
      </c>
      <c r="B1277" s="24" t="s">
        <v>1242</v>
      </c>
      <c r="C1277" s="57">
        <v>142</v>
      </c>
      <c r="D1277" s="57">
        <v>146.5</v>
      </c>
      <c r="E1277" s="57">
        <v>141</v>
      </c>
      <c r="F1277" s="57">
        <v>146.5</v>
      </c>
      <c r="G1277" s="57">
        <v>148.5</v>
      </c>
      <c r="H1277" s="57">
        <v>155.5</v>
      </c>
      <c r="I1277" s="57">
        <v>147</v>
      </c>
      <c r="J1277" s="57">
        <v>147</v>
      </c>
      <c r="K1277" s="57">
        <v>148</v>
      </c>
      <c r="L1277" s="57">
        <v>150</v>
      </c>
      <c r="M1277" s="57">
        <v>147</v>
      </c>
      <c r="N1277" s="57">
        <v>148</v>
      </c>
      <c r="O1277" s="63">
        <v>6.8027210884353704E-3</v>
      </c>
      <c r="P1277" s="57">
        <v>643</v>
      </c>
      <c r="Q1277" s="57">
        <v>3987</v>
      </c>
      <c r="R1277" s="57">
        <v>2673</v>
      </c>
      <c r="S1277" s="57">
        <v>138.80000000000001</v>
      </c>
      <c r="T1277" s="57">
        <v>146.94999999999999</v>
      </c>
      <c r="U1277" s="57">
        <v>151.49170000000001</v>
      </c>
      <c r="V1277" s="57">
        <v>141.30000000000001</v>
      </c>
      <c r="W1277" s="57">
        <v>147.27500000000001</v>
      </c>
      <c r="X1277" s="57">
        <v>151.30000000000001</v>
      </c>
      <c r="Y1277" s="57">
        <v>142.69999999999999</v>
      </c>
      <c r="Z1277" s="57">
        <v>147.625</v>
      </c>
      <c r="AA1277" s="57">
        <v>150.86670000000001</v>
      </c>
      <c r="AB1277" s="57">
        <v>245</v>
      </c>
      <c r="AC1277" s="57">
        <v>47.5</v>
      </c>
      <c r="AD1277" s="57">
        <v>176.5</v>
      </c>
      <c r="AE1277" s="57">
        <v>133</v>
      </c>
      <c r="AF1277" s="64">
        <v>47.513199999999998</v>
      </c>
      <c r="AG1277" s="64">
        <v>31.566700000000001</v>
      </c>
      <c r="AH1277" s="64">
        <v>53.8977</v>
      </c>
      <c r="AI1277" s="64">
        <v>39.010399999999997</v>
      </c>
      <c r="AJ1277" s="61">
        <v>0.45833333333333331</v>
      </c>
      <c r="AK1277" s="216">
        <v>650</v>
      </c>
      <c r="AL1277" s="62">
        <v>1156.1247216992138</v>
      </c>
      <c r="AM1277" s="24" t="s">
        <v>6853</v>
      </c>
      <c r="AN1277" s="216" t="s">
        <v>6009</v>
      </c>
      <c r="AO1277" s="216" t="s">
        <v>5961</v>
      </c>
      <c r="AP1277" s="216" t="s">
        <v>6884</v>
      </c>
      <c r="AQ1277" s="216" t="s">
        <v>6900</v>
      </c>
      <c r="AR1277" s="216" t="s">
        <v>6886</v>
      </c>
      <c r="AS1277" s="24" t="s">
        <v>5474</v>
      </c>
      <c r="AT1277" s="24" t="s">
        <v>6254</v>
      </c>
      <c r="AU1277" s="24" t="s">
        <v>6338</v>
      </c>
      <c r="AV1277" s="24" t="s">
        <v>6166</v>
      </c>
      <c r="AW1277" s="24" t="s">
        <v>5996</v>
      </c>
      <c r="AX1277" s="24" t="s">
        <v>5991</v>
      </c>
      <c r="AY1277" s="24" t="s">
        <v>7781</v>
      </c>
      <c r="AZ1277" s="216" t="s">
        <v>8105</v>
      </c>
      <c r="BA1277" s="216" t="s">
        <v>7113</v>
      </c>
      <c r="BB1277" s="57" t="s">
        <v>6903</v>
      </c>
      <c r="BC1277" s="202"/>
      <c r="BD1277" s="24"/>
      <c r="BE1277" s="151"/>
      <c r="BG1277" s="151"/>
      <c r="BI1277" s="151"/>
      <c r="BL1277" s="152"/>
    </row>
    <row r="1278" spans="1:64" s="169" customFormat="1">
      <c r="A1278" s="24">
        <v>6151</v>
      </c>
      <c r="B1278" s="24" t="s">
        <v>1243</v>
      </c>
      <c r="C1278" s="57">
        <v>33.799999999999997</v>
      </c>
      <c r="D1278" s="57">
        <v>34.799999999999997</v>
      </c>
      <c r="E1278" s="57">
        <v>33.799999999999997</v>
      </c>
      <c r="F1278" s="57">
        <v>34.700000000000003</v>
      </c>
      <c r="G1278" s="57">
        <v>34.9</v>
      </c>
      <c r="H1278" s="57">
        <v>34.9</v>
      </c>
      <c r="I1278" s="57">
        <v>34.200000000000003</v>
      </c>
      <c r="J1278" s="57">
        <v>34.6</v>
      </c>
      <c r="K1278" s="57">
        <v>34.799999999999997</v>
      </c>
      <c r="L1278" s="57">
        <v>35.200000000000003</v>
      </c>
      <c r="M1278" s="57">
        <v>34.75</v>
      </c>
      <c r="N1278" s="57">
        <v>35</v>
      </c>
      <c r="O1278" s="63">
        <v>1.1560693641618399E-2</v>
      </c>
      <c r="P1278" s="57">
        <v>40</v>
      </c>
      <c r="Q1278" s="57">
        <v>66</v>
      </c>
      <c r="R1278" s="57">
        <v>151.15</v>
      </c>
      <c r="S1278" s="57">
        <v>34.450000000000003</v>
      </c>
      <c r="T1278" s="57">
        <v>37.43</v>
      </c>
      <c r="U1278" s="57">
        <v>40.840000000000003</v>
      </c>
      <c r="V1278" s="57">
        <v>34.340000000000003</v>
      </c>
      <c r="W1278" s="57">
        <v>37.162500000000001</v>
      </c>
      <c r="X1278" s="57">
        <v>40.72</v>
      </c>
      <c r="Y1278" s="57">
        <v>34.35</v>
      </c>
      <c r="Z1278" s="57">
        <v>36.942500000000003</v>
      </c>
      <c r="AA1278" s="57">
        <v>40.552500000000002</v>
      </c>
      <c r="AB1278" s="57">
        <v>52.1</v>
      </c>
      <c r="AC1278" s="57">
        <v>21.15</v>
      </c>
      <c r="AD1278" s="57">
        <v>40.65</v>
      </c>
      <c r="AE1278" s="57">
        <v>33</v>
      </c>
      <c r="AF1278" s="64">
        <v>26.572099999999999</v>
      </c>
      <c r="AG1278" s="64">
        <v>18.782599999999999</v>
      </c>
      <c r="AH1278" s="64">
        <v>33.587699999999998</v>
      </c>
      <c r="AI1278" s="64">
        <v>23.717700000000001</v>
      </c>
      <c r="AJ1278" s="61">
        <v>0.45833333333333331</v>
      </c>
      <c r="AK1278" s="216">
        <v>50</v>
      </c>
      <c r="AL1278" s="62">
        <v>136.54908640413296</v>
      </c>
      <c r="AM1278" s="24" t="s">
        <v>6533</v>
      </c>
      <c r="AN1278" s="216" t="s">
        <v>6009</v>
      </c>
      <c r="AO1278" s="216" t="s">
        <v>6007</v>
      </c>
      <c r="AP1278" s="216" t="s">
        <v>6884</v>
      </c>
      <c r="AQ1278" s="216" t="s">
        <v>6885</v>
      </c>
      <c r="AR1278" s="216" t="s">
        <v>6886</v>
      </c>
      <c r="AS1278" s="24" t="s">
        <v>5474</v>
      </c>
      <c r="AT1278" s="24" t="s">
        <v>6031</v>
      </c>
      <c r="AU1278" s="24" t="s">
        <v>6017</v>
      </c>
      <c r="AV1278" s="24" t="s">
        <v>6016</v>
      </c>
      <c r="AW1278" s="24" t="s">
        <v>5986</v>
      </c>
      <c r="AX1278" s="24" t="s">
        <v>5965</v>
      </c>
      <c r="AY1278" s="24" t="s">
        <v>7778</v>
      </c>
      <c r="AZ1278" s="216" t="s">
        <v>7177</v>
      </c>
      <c r="BA1278" s="216" t="s">
        <v>7745</v>
      </c>
      <c r="BB1278" s="57" t="s">
        <v>5474</v>
      </c>
      <c r="BC1278" s="202"/>
      <c r="BD1278" s="24"/>
      <c r="BE1278" s="151"/>
      <c r="BG1278" s="151"/>
      <c r="BI1278" s="151"/>
      <c r="BL1278" s="152"/>
    </row>
    <row r="1279" spans="1:64" s="169" customFormat="1">
      <c r="A1279" s="24">
        <v>6152</v>
      </c>
      <c r="B1279" s="24" t="s">
        <v>1244</v>
      </c>
      <c r="C1279" s="57">
        <v>8.11</v>
      </c>
      <c r="D1279" s="57">
        <v>8.39</v>
      </c>
      <c r="E1279" s="57">
        <v>8.11</v>
      </c>
      <c r="F1279" s="57">
        <v>8.34</v>
      </c>
      <c r="G1279" s="57">
        <v>8.34</v>
      </c>
      <c r="H1279" s="57">
        <v>8.34</v>
      </c>
      <c r="I1279" s="57">
        <v>8.2100000000000009</v>
      </c>
      <c r="J1279" s="57">
        <v>8.2200000000000006</v>
      </c>
      <c r="K1279" s="57">
        <v>8.1999999999999993</v>
      </c>
      <c r="L1279" s="57">
        <v>8.33</v>
      </c>
      <c r="M1279" s="57">
        <v>8.1999999999999993</v>
      </c>
      <c r="N1279" s="57">
        <v>8.33</v>
      </c>
      <c r="O1279" s="63">
        <v>1.33819951338199E-2</v>
      </c>
      <c r="P1279" s="57">
        <v>73</v>
      </c>
      <c r="Q1279" s="57">
        <v>205</v>
      </c>
      <c r="R1279" s="57">
        <v>374.65</v>
      </c>
      <c r="S1279" s="57">
        <v>8.2200000000000006</v>
      </c>
      <c r="T1279" s="57">
        <v>9.0465</v>
      </c>
      <c r="U1279" s="57">
        <v>9.8066999999999993</v>
      </c>
      <c r="V1279" s="57">
        <v>8.234</v>
      </c>
      <c r="W1279" s="57">
        <v>8.9580000000000002</v>
      </c>
      <c r="X1279" s="57">
        <v>9.7687000000000008</v>
      </c>
      <c r="Y1279" s="57">
        <v>8.2100000000000009</v>
      </c>
      <c r="Z1279" s="57">
        <v>8.8879999999999999</v>
      </c>
      <c r="AA1279" s="57">
        <v>9.7257999999999996</v>
      </c>
      <c r="AB1279" s="57">
        <v>14.55</v>
      </c>
      <c r="AC1279" s="57">
        <v>7.99</v>
      </c>
      <c r="AD1279" s="57">
        <v>9.75</v>
      </c>
      <c r="AE1279" s="57">
        <v>7.99</v>
      </c>
      <c r="AF1279" s="64">
        <v>18.611499999999999</v>
      </c>
      <c r="AG1279" s="64">
        <v>13.7637</v>
      </c>
      <c r="AH1279" s="64">
        <v>24.861899999999999</v>
      </c>
      <c r="AI1279" s="64">
        <v>17.463100000000001</v>
      </c>
      <c r="AJ1279" s="61">
        <v>0.45833333333333331</v>
      </c>
      <c r="AK1279" s="216">
        <v>100</v>
      </c>
      <c r="AL1279" s="62">
        <v>152.74028540502368</v>
      </c>
      <c r="AM1279" s="24" t="s">
        <v>6981</v>
      </c>
      <c r="AN1279" s="216" t="s">
        <v>6009</v>
      </c>
      <c r="AO1279" s="216" t="s">
        <v>6007</v>
      </c>
      <c r="AP1279" s="216" t="s">
        <v>6884</v>
      </c>
      <c r="AQ1279" s="216" t="s">
        <v>6885</v>
      </c>
      <c r="AR1279" s="216" t="s">
        <v>6886</v>
      </c>
      <c r="AS1279" s="24" t="s">
        <v>5474</v>
      </c>
      <c r="AT1279" s="24" t="s">
        <v>6031</v>
      </c>
      <c r="AU1279" s="24" t="s">
        <v>6017</v>
      </c>
      <c r="AV1279" s="24" t="s">
        <v>6493</v>
      </c>
      <c r="AW1279" s="24" t="s">
        <v>5979</v>
      </c>
      <c r="AX1279" s="24" t="s">
        <v>5979</v>
      </c>
      <c r="AY1279" s="24" t="s">
        <v>8127</v>
      </c>
      <c r="AZ1279" s="216" t="s">
        <v>7756</v>
      </c>
      <c r="BA1279" s="216" t="s">
        <v>7608</v>
      </c>
      <c r="BB1279" s="57" t="s">
        <v>6898</v>
      </c>
      <c r="BC1279" s="202"/>
      <c r="BD1279" s="24"/>
      <c r="BE1279" s="151"/>
      <c r="BG1279" s="151"/>
      <c r="BI1279" s="151"/>
      <c r="BL1279" s="152"/>
    </row>
    <row r="1280" spans="1:64" s="169" customFormat="1">
      <c r="A1280" s="24">
        <v>6153</v>
      </c>
      <c r="B1280" s="24" t="s">
        <v>1245</v>
      </c>
      <c r="C1280" s="57">
        <v>26.55</v>
      </c>
      <c r="D1280" s="57">
        <v>26.9</v>
      </c>
      <c r="E1280" s="57">
        <v>26.4</v>
      </c>
      <c r="F1280" s="57">
        <v>26.6</v>
      </c>
      <c r="G1280" s="57">
        <v>26.85</v>
      </c>
      <c r="H1280" s="57">
        <v>26.85</v>
      </c>
      <c r="I1280" s="57">
        <v>26.1</v>
      </c>
      <c r="J1280" s="57">
        <v>26.2</v>
      </c>
      <c r="K1280" s="57">
        <v>26.3</v>
      </c>
      <c r="L1280" s="57">
        <v>27.4</v>
      </c>
      <c r="M1280" s="57">
        <v>26.3</v>
      </c>
      <c r="N1280" s="57">
        <v>27.2</v>
      </c>
      <c r="O1280" s="63">
        <v>3.8167938931297697E-2</v>
      </c>
      <c r="P1280" s="57">
        <v>1932</v>
      </c>
      <c r="Q1280" s="57">
        <v>1743</v>
      </c>
      <c r="R1280" s="57">
        <v>3088.85</v>
      </c>
      <c r="S1280" s="57">
        <v>26.58</v>
      </c>
      <c r="T1280" s="57">
        <v>28.502500000000001</v>
      </c>
      <c r="U1280" s="57">
        <v>29.880800000000001</v>
      </c>
      <c r="V1280" s="57">
        <v>26.54</v>
      </c>
      <c r="W1280" s="57">
        <v>28.31</v>
      </c>
      <c r="X1280" s="57">
        <v>29.825800000000001</v>
      </c>
      <c r="Y1280" s="57">
        <v>26.56</v>
      </c>
      <c r="Z1280" s="57">
        <v>28.184999999999999</v>
      </c>
      <c r="AA1280" s="57">
        <v>29.77</v>
      </c>
      <c r="AB1280" s="57">
        <v>41.35</v>
      </c>
      <c r="AC1280" s="57">
        <v>24.95</v>
      </c>
      <c r="AD1280" s="57">
        <v>31.1</v>
      </c>
      <c r="AE1280" s="57">
        <v>25.7</v>
      </c>
      <c r="AF1280" s="64">
        <v>18.433700000000002</v>
      </c>
      <c r="AG1280" s="64">
        <v>18.182300000000001</v>
      </c>
      <c r="AH1280" s="64">
        <v>33.122399999999999</v>
      </c>
      <c r="AI1280" s="64">
        <v>23.162400000000002</v>
      </c>
      <c r="AJ1280" s="61">
        <v>0.45833333333333331</v>
      </c>
      <c r="AK1280" s="216">
        <v>2000</v>
      </c>
      <c r="AL1280" s="62">
        <v>3583.5617357756414</v>
      </c>
      <c r="AM1280" s="24" t="s">
        <v>6157</v>
      </c>
      <c r="AN1280" s="216" t="s">
        <v>6009</v>
      </c>
      <c r="AO1280" s="216" t="s">
        <v>6007</v>
      </c>
      <c r="AP1280" s="216" t="s">
        <v>6884</v>
      </c>
      <c r="AQ1280" s="216" t="s">
        <v>6885</v>
      </c>
      <c r="AR1280" s="216" t="s">
        <v>6886</v>
      </c>
      <c r="AS1280" s="24" t="s">
        <v>5474</v>
      </c>
      <c r="AT1280" s="24" t="s">
        <v>6478</v>
      </c>
      <c r="AU1280" s="24" t="s">
        <v>6209</v>
      </c>
      <c r="AV1280" s="24" t="s">
        <v>6031</v>
      </c>
      <c r="AW1280" s="24" t="s">
        <v>5990</v>
      </c>
      <c r="AX1280" s="24" t="s">
        <v>5979</v>
      </c>
      <c r="AY1280" s="24" t="s">
        <v>7966</v>
      </c>
      <c r="AZ1280" s="216" t="s">
        <v>7060</v>
      </c>
      <c r="BA1280" s="216" t="s">
        <v>7208</v>
      </c>
      <c r="BB1280" s="57" t="s">
        <v>6898</v>
      </c>
      <c r="BC1280" s="202"/>
      <c r="BD1280" s="24"/>
      <c r="BE1280" s="151"/>
      <c r="BG1280" s="151"/>
      <c r="BI1280" s="151"/>
      <c r="BL1280" s="152"/>
    </row>
    <row r="1281" spans="1:64" s="169" customFormat="1">
      <c r="A1281" s="24">
        <v>6154</v>
      </c>
      <c r="B1281" s="24" t="s">
        <v>1246</v>
      </c>
      <c r="C1281" s="57">
        <v>17.850000000000001</v>
      </c>
      <c r="D1281" s="57">
        <v>18.25</v>
      </c>
      <c r="E1281" s="57">
        <v>17.600000000000001</v>
      </c>
      <c r="F1281" s="57">
        <v>18.149999999999999</v>
      </c>
      <c r="G1281" s="57">
        <v>18.2</v>
      </c>
      <c r="H1281" s="57">
        <v>18.2</v>
      </c>
      <c r="I1281" s="57">
        <v>17.7</v>
      </c>
      <c r="J1281" s="57">
        <v>17.899999999999999</v>
      </c>
      <c r="K1281" s="57">
        <v>18</v>
      </c>
      <c r="L1281" s="57">
        <v>19.350000000000001</v>
      </c>
      <c r="M1281" s="57">
        <v>18</v>
      </c>
      <c r="N1281" s="57">
        <v>19.05</v>
      </c>
      <c r="O1281" s="63">
        <v>6.4245810055865896E-2</v>
      </c>
      <c r="P1281" s="57">
        <v>415</v>
      </c>
      <c r="Q1281" s="57">
        <v>99</v>
      </c>
      <c r="R1281" s="57">
        <v>323.55</v>
      </c>
      <c r="S1281" s="57">
        <v>17.7</v>
      </c>
      <c r="T1281" s="57">
        <v>18.662500000000001</v>
      </c>
      <c r="U1281" s="57">
        <v>17.680800000000001</v>
      </c>
      <c r="V1281" s="57">
        <v>17.739999999999998</v>
      </c>
      <c r="W1281" s="57">
        <v>18.537500000000001</v>
      </c>
      <c r="X1281" s="57">
        <v>17.761700000000001</v>
      </c>
      <c r="Y1281" s="57">
        <v>17.95</v>
      </c>
      <c r="Z1281" s="57">
        <v>18.524999999999999</v>
      </c>
      <c r="AA1281" s="57">
        <v>17.86</v>
      </c>
      <c r="AB1281" s="57">
        <v>23.75</v>
      </c>
      <c r="AC1281" s="57">
        <v>12.4</v>
      </c>
      <c r="AD1281" s="57">
        <v>20.5</v>
      </c>
      <c r="AE1281" s="57">
        <v>16.850000000000001</v>
      </c>
      <c r="AF1281" s="64">
        <v>42.466700000000003</v>
      </c>
      <c r="AG1281" s="64">
        <v>34.894599999999997</v>
      </c>
      <c r="AH1281" s="64">
        <v>57.644500000000001</v>
      </c>
      <c r="AI1281" s="64">
        <v>42.477899999999998</v>
      </c>
      <c r="AJ1281" s="61">
        <v>0.45833333333333331</v>
      </c>
      <c r="AK1281" s="216">
        <v>450</v>
      </c>
      <c r="AL1281" s="62">
        <v>786.25410460672583</v>
      </c>
      <c r="AM1281" s="24" t="s">
        <v>6157</v>
      </c>
      <c r="AN1281" s="216" t="s">
        <v>6009</v>
      </c>
      <c r="AO1281" s="216" t="s">
        <v>5961</v>
      </c>
      <c r="AP1281" s="216" t="s">
        <v>6908</v>
      </c>
      <c r="AQ1281" s="216" t="s">
        <v>6900</v>
      </c>
      <c r="AR1281" s="216" t="s">
        <v>6886</v>
      </c>
      <c r="AS1281" s="24" t="s">
        <v>5474</v>
      </c>
      <c r="AT1281" s="24" t="s">
        <v>6016</v>
      </c>
      <c r="AU1281" s="24" t="s">
        <v>6017</v>
      </c>
      <c r="AV1281" s="24" t="s">
        <v>6013</v>
      </c>
      <c r="AW1281" s="24" t="s">
        <v>5990</v>
      </c>
      <c r="AX1281" s="24" t="s">
        <v>5979</v>
      </c>
      <c r="AY1281" s="24" t="s">
        <v>7010</v>
      </c>
      <c r="AZ1281" s="216" t="s">
        <v>6910</v>
      </c>
      <c r="BA1281" s="216" t="s">
        <v>8199</v>
      </c>
      <c r="BB1281" s="57" t="s">
        <v>6903</v>
      </c>
      <c r="BC1281" s="202"/>
      <c r="BD1281" s="24"/>
      <c r="BE1281" s="151"/>
      <c r="BG1281" s="151"/>
      <c r="BI1281" s="151"/>
      <c r="BL1281" s="152"/>
    </row>
    <row r="1282" spans="1:64" s="169" customFormat="1">
      <c r="A1282" s="24">
        <v>6155</v>
      </c>
      <c r="B1282" s="24" t="s">
        <v>1247</v>
      </c>
      <c r="C1282" s="57">
        <v>23.65</v>
      </c>
      <c r="D1282" s="57">
        <v>24.1</v>
      </c>
      <c r="E1282" s="57">
        <v>23.6</v>
      </c>
      <c r="F1282" s="57">
        <v>23.95</v>
      </c>
      <c r="G1282" s="57">
        <v>24.05</v>
      </c>
      <c r="H1282" s="57">
        <v>24.15</v>
      </c>
      <c r="I1282" s="57">
        <v>23.55</v>
      </c>
      <c r="J1282" s="57">
        <v>23.6</v>
      </c>
      <c r="K1282" s="57">
        <v>23.6</v>
      </c>
      <c r="L1282" s="57">
        <v>24.6</v>
      </c>
      <c r="M1282" s="57">
        <v>23.6</v>
      </c>
      <c r="N1282" s="57">
        <v>24.5</v>
      </c>
      <c r="O1282" s="63">
        <v>3.8135593220338902E-2</v>
      </c>
      <c r="P1282" s="57">
        <v>185</v>
      </c>
      <c r="Q1282" s="57">
        <v>212</v>
      </c>
      <c r="R1282" s="57">
        <v>658.3</v>
      </c>
      <c r="S1282" s="57">
        <v>23.87</v>
      </c>
      <c r="T1282" s="57">
        <v>27.355</v>
      </c>
      <c r="U1282" s="57">
        <v>27.594999999999999</v>
      </c>
      <c r="V1282" s="57">
        <v>23.79</v>
      </c>
      <c r="W1282" s="57">
        <v>26.997499999999999</v>
      </c>
      <c r="X1282" s="57">
        <v>27.561699999999998</v>
      </c>
      <c r="Y1282" s="57">
        <v>23.71</v>
      </c>
      <c r="Z1282" s="57">
        <v>26.734999999999999</v>
      </c>
      <c r="AA1282" s="57">
        <v>27.539200000000001</v>
      </c>
      <c r="AB1282" s="57">
        <v>33.450000000000003</v>
      </c>
      <c r="AC1282" s="57">
        <v>20.05</v>
      </c>
      <c r="AD1282" s="57">
        <v>31.55</v>
      </c>
      <c r="AE1282" s="57">
        <v>22.7</v>
      </c>
      <c r="AF1282" s="64">
        <v>17.6312</v>
      </c>
      <c r="AG1282" s="64">
        <v>14.161199999999999</v>
      </c>
      <c r="AH1282" s="64">
        <v>26.388300000000001</v>
      </c>
      <c r="AI1282" s="64">
        <v>18.236899999999999</v>
      </c>
      <c r="AJ1282" s="61">
        <v>0.45833333333333331</v>
      </c>
      <c r="AK1282" s="216">
        <v>200</v>
      </c>
      <c r="AL1282" s="62">
        <v>367.94010803279951</v>
      </c>
      <c r="AM1282" s="24" t="s">
        <v>8021</v>
      </c>
      <c r="AN1282" s="216" t="s">
        <v>6009</v>
      </c>
      <c r="AO1282" s="216" t="s">
        <v>6007</v>
      </c>
      <c r="AP1282" s="216" t="s">
        <v>6884</v>
      </c>
      <c r="AQ1282" s="216" t="s">
        <v>6885</v>
      </c>
      <c r="AR1282" s="216" t="s">
        <v>6886</v>
      </c>
      <c r="AS1282" s="24" t="s">
        <v>5474</v>
      </c>
      <c r="AT1282" s="24" t="s">
        <v>6016</v>
      </c>
      <c r="AU1282" s="24" t="s">
        <v>5984</v>
      </c>
      <c r="AV1282" s="24" t="s">
        <v>6013</v>
      </c>
      <c r="AW1282" s="24" t="s">
        <v>5965</v>
      </c>
      <c r="AX1282" s="24" t="s">
        <v>5979</v>
      </c>
      <c r="AY1282" s="24" t="s">
        <v>6895</v>
      </c>
      <c r="AZ1282" s="216" t="s">
        <v>7465</v>
      </c>
      <c r="BA1282" s="216" t="s">
        <v>6933</v>
      </c>
      <c r="BB1282" s="57" t="s">
        <v>6898</v>
      </c>
      <c r="BC1282" s="202"/>
      <c r="BD1282" s="24"/>
      <c r="BE1282" s="151"/>
      <c r="BG1282" s="151"/>
      <c r="BI1282" s="151"/>
      <c r="BL1282" s="152"/>
    </row>
    <row r="1283" spans="1:64" s="169" customFormat="1">
      <c r="A1283" s="24">
        <v>6156</v>
      </c>
      <c r="B1283" s="24" t="s">
        <v>1248</v>
      </c>
      <c r="C1283" s="57">
        <v>15.4</v>
      </c>
      <c r="D1283" s="57">
        <v>16.05</v>
      </c>
      <c r="E1283" s="57">
        <v>15.4</v>
      </c>
      <c r="F1283" s="57">
        <v>16</v>
      </c>
      <c r="G1283" s="57">
        <v>16.100000000000001</v>
      </c>
      <c r="H1283" s="57">
        <v>16.100000000000001</v>
      </c>
      <c r="I1283" s="57">
        <v>15.7</v>
      </c>
      <c r="J1283" s="57">
        <v>15.95</v>
      </c>
      <c r="K1283" s="57">
        <v>15.95</v>
      </c>
      <c r="L1283" s="57">
        <v>16.100000000000001</v>
      </c>
      <c r="M1283" s="57">
        <v>15.95</v>
      </c>
      <c r="N1283" s="57">
        <v>16</v>
      </c>
      <c r="O1283" s="63">
        <v>3.1347962382445101E-3</v>
      </c>
      <c r="P1283" s="57">
        <v>89</v>
      </c>
      <c r="Q1283" s="57">
        <v>88</v>
      </c>
      <c r="R1283" s="57">
        <v>177.7</v>
      </c>
      <c r="S1283" s="57">
        <v>15.54</v>
      </c>
      <c r="T1283" s="57">
        <v>16.677499999999998</v>
      </c>
      <c r="U1283" s="57">
        <v>17.23</v>
      </c>
      <c r="V1283" s="57">
        <v>15.67</v>
      </c>
      <c r="W1283" s="57">
        <v>16.600000000000001</v>
      </c>
      <c r="X1283" s="57">
        <v>17.197500000000002</v>
      </c>
      <c r="Y1283" s="57">
        <v>15.71</v>
      </c>
      <c r="Z1283" s="57">
        <v>16.5425</v>
      </c>
      <c r="AA1283" s="57">
        <v>17.1617</v>
      </c>
      <c r="AB1283" s="57">
        <v>24.35</v>
      </c>
      <c r="AC1283" s="57">
        <v>14.9</v>
      </c>
      <c r="AD1283" s="57">
        <v>17.8</v>
      </c>
      <c r="AE1283" s="57">
        <v>15.2</v>
      </c>
      <c r="AF1283" s="64">
        <v>26.074000000000002</v>
      </c>
      <c r="AG1283" s="64">
        <v>18.156700000000001</v>
      </c>
      <c r="AH1283" s="64">
        <v>31.4177</v>
      </c>
      <c r="AI1283" s="64">
        <v>22.577100000000002</v>
      </c>
      <c r="AJ1283" s="61">
        <v>0.45833333333333331</v>
      </c>
      <c r="AK1283" s="216">
        <v>100</v>
      </c>
      <c r="AL1283" s="62">
        <v>186.21760823352204</v>
      </c>
      <c r="AM1283" s="24" t="s">
        <v>6610</v>
      </c>
      <c r="AN1283" s="216" t="s">
        <v>6009</v>
      </c>
      <c r="AO1283" s="216" t="s">
        <v>6007</v>
      </c>
      <c r="AP1283" s="216" t="s">
        <v>6884</v>
      </c>
      <c r="AQ1283" s="216" t="s">
        <v>6885</v>
      </c>
      <c r="AR1283" s="216" t="s">
        <v>6886</v>
      </c>
      <c r="AS1283" s="24" t="s">
        <v>6887</v>
      </c>
      <c r="AT1283" s="24" t="s">
        <v>6013</v>
      </c>
      <c r="AU1283" s="24" t="s">
        <v>6017</v>
      </c>
      <c r="AV1283" s="24" t="s">
        <v>6492</v>
      </c>
      <c r="AW1283" s="24" t="s">
        <v>5996</v>
      </c>
      <c r="AX1283" s="24" t="s">
        <v>5979</v>
      </c>
      <c r="AY1283" s="24" t="s">
        <v>7195</v>
      </c>
      <c r="AZ1283" s="216" t="s">
        <v>7192</v>
      </c>
      <c r="BA1283" s="216" t="s">
        <v>7205</v>
      </c>
      <c r="BB1283" s="57" t="s">
        <v>5474</v>
      </c>
      <c r="BC1283" s="202"/>
      <c r="BD1283" s="24"/>
      <c r="BE1283" s="151"/>
      <c r="BG1283" s="151"/>
      <c r="BI1283" s="151"/>
      <c r="BL1283" s="152"/>
    </row>
    <row r="1284" spans="1:64" s="169" customFormat="1">
      <c r="A1284" s="24">
        <v>6158</v>
      </c>
      <c r="B1284" s="24" t="s">
        <v>1249</v>
      </c>
      <c r="C1284" s="57">
        <v>32.15</v>
      </c>
      <c r="D1284" s="57">
        <v>33</v>
      </c>
      <c r="E1284" s="57">
        <v>32</v>
      </c>
      <c r="F1284" s="57">
        <v>32.5</v>
      </c>
      <c r="G1284" s="57">
        <v>32.9</v>
      </c>
      <c r="H1284" s="57">
        <v>32.9</v>
      </c>
      <c r="I1284" s="57">
        <v>31.9</v>
      </c>
      <c r="J1284" s="57">
        <v>31.95</v>
      </c>
      <c r="K1284" s="57">
        <v>32.450000000000003</v>
      </c>
      <c r="L1284" s="57">
        <v>33.1</v>
      </c>
      <c r="M1284" s="57">
        <v>32.25</v>
      </c>
      <c r="N1284" s="57">
        <v>33.1</v>
      </c>
      <c r="O1284" s="63">
        <v>3.5993740219092303E-2</v>
      </c>
      <c r="P1284" s="57">
        <v>196</v>
      </c>
      <c r="Q1284" s="57">
        <v>234</v>
      </c>
      <c r="R1284" s="57">
        <v>2113.8000000000002</v>
      </c>
      <c r="S1284" s="57">
        <v>32.42</v>
      </c>
      <c r="T1284" s="57">
        <v>34.81</v>
      </c>
      <c r="U1284" s="57">
        <v>31.6342</v>
      </c>
      <c r="V1284" s="57">
        <v>32.31</v>
      </c>
      <c r="W1284" s="57">
        <v>34.752499999999998</v>
      </c>
      <c r="X1284" s="57">
        <v>31.684200000000001</v>
      </c>
      <c r="Y1284" s="57">
        <v>32.22</v>
      </c>
      <c r="Z1284" s="57">
        <v>34.682499999999997</v>
      </c>
      <c r="AA1284" s="57">
        <v>31.750800000000002</v>
      </c>
      <c r="AB1284" s="57">
        <v>40.950000000000003</v>
      </c>
      <c r="AC1284" s="57">
        <v>25.1</v>
      </c>
      <c r="AD1284" s="57">
        <v>40.950000000000003</v>
      </c>
      <c r="AE1284" s="57">
        <v>31.2</v>
      </c>
      <c r="AF1284" s="64">
        <v>14.011699999999999</v>
      </c>
      <c r="AG1284" s="64">
        <v>18.319099999999999</v>
      </c>
      <c r="AH1284" s="64">
        <v>19.723700000000001</v>
      </c>
      <c r="AI1284" s="64">
        <v>18.787299999999998</v>
      </c>
      <c r="AJ1284" s="61">
        <v>0.45833333333333331</v>
      </c>
      <c r="AK1284" s="216">
        <v>200</v>
      </c>
      <c r="AL1284" s="62">
        <v>389.81762796988488</v>
      </c>
      <c r="AM1284" s="24" t="s">
        <v>6735</v>
      </c>
      <c r="AN1284" s="216" t="s">
        <v>6337</v>
      </c>
      <c r="AO1284" s="216" t="s">
        <v>6047</v>
      </c>
      <c r="AP1284" s="216" t="s">
        <v>6908</v>
      </c>
      <c r="AQ1284" s="216" t="s">
        <v>6885</v>
      </c>
      <c r="AR1284" s="216" t="s">
        <v>6886</v>
      </c>
      <c r="AS1284" s="24" t="s">
        <v>5474</v>
      </c>
      <c r="AT1284" s="24" t="s">
        <v>6016</v>
      </c>
      <c r="AU1284" s="24" t="s">
        <v>6209</v>
      </c>
      <c r="AV1284" s="24" t="s">
        <v>6126</v>
      </c>
      <c r="AW1284" s="24" t="s">
        <v>5979</v>
      </c>
      <c r="AX1284" s="24" t="s">
        <v>5990</v>
      </c>
      <c r="AY1284" s="24" t="s">
        <v>7492</v>
      </c>
      <c r="AZ1284" s="216" t="s">
        <v>7281</v>
      </c>
      <c r="BA1284" s="216" t="s">
        <v>7213</v>
      </c>
      <c r="BB1284" s="57" t="s">
        <v>6898</v>
      </c>
      <c r="BC1284" s="202"/>
      <c r="BD1284" s="24"/>
      <c r="BE1284" s="151"/>
      <c r="BG1284" s="151"/>
      <c r="BI1284" s="151"/>
      <c r="BL1284" s="152"/>
    </row>
    <row r="1285" spans="1:64" s="169" customFormat="1">
      <c r="A1285" s="24">
        <v>6160</v>
      </c>
      <c r="B1285" s="24" t="s">
        <v>1250</v>
      </c>
      <c r="C1285" s="57">
        <v>17.8</v>
      </c>
      <c r="D1285" s="57">
        <v>17.8</v>
      </c>
      <c r="E1285" s="57">
        <v>17.25</v>
      </c>
      <c r="F1285" s="57">
        <v>17.7</v>
      </c>
      <c r="G1285" s="57">
        <v>17.7</v>
      </c>
      <c r="H1285" s="57">
        <v>18.2</v>
      </c>
      <c r="I1285" s="57">
        <v>17.3</v>
      </c>
      <c r="J1285" s="57">
        <v>17.350000000000001</v>
      </c>
      <c r="K1285" s="57">
        <v>17.399999999999999</v>
      </c>
      <c r="L1285" s="57">
        <v>17.8</v>
      </c>
      <c r="M1285" s="57">
        <v>17.399999999999999</v>
      </c>
      <c r="N1285" s="57">
        <v>17.8</v>
      </c>
      <c r="O1285" s="63">
        <v>2.59365994236311E-2</v>
      </c>
      <c r="P1285" s="57">
        <v>38</v>
      </c>
      <c r="Q1285" s="57">
        <v>125</v>
      </c>
      <c r="R1285" s="57">
        <v>445</v>
      </c>
      <c r="S1285" s="57">
        <v>17.239999999999998</v>
      </c>
      <c r="T1285" s="57">
        <v>19.579999999999998</v>
      </c>
      <c r="U1285" s="57">
        <v>21.585799999999999</v>
      </c>
      <c r="V1285" s="57">
        <v>17.309999999999999</v>
      </c>
      <c r="W1285" s="57">
        <v>19.307500000000001</v>
      </c>
      <c r="X1285" s="57">
        <v>21.547499999999999</v>
      </c>
      <c r="Y1285" s="57">
        <v>17.36</v>
      </c>
      <c r="Z1285" s="57">
        <v>19.1325</v>
      </c>
      <c r="AA1285" s="57">
        <v>21.505800000000001</v>
      </c>
      <c r="AB1285" s="57">
        <v>28.45</v>
      </c>
      <c r="AC1285" s="57">
        <v>11</v>
      </c>
      <c r="AD1285" s="57">
        <v>22.6</v>
      </c>
      <c r="AE1285" s="57">
        <v>16.2</v>
      </c>
      <c r="AF1285" s="64">
        <v>31.7057</v>
      </c>
      <c r="AG1285" s="64">
        <v>23.360399999999998</v>
      </c>
      <c r="AH1285" s="64">
        <v>38.914900000000003</v>
      </c>
      <c r="AI1285" s="64">
        <v>28.545300000000001</v>
      </c>
      <c r="AJ1285" s="61">
        <v>0.45833333333333331</v>
      </c>
      <c r="AK1285" s="216">
        <v>50</v>
      </c>
      <c r="AL1285" s="62">
        <v>129.72163208392632</v>
      </c>
      <c r="AM1285" s="24" t="s">
        <v>6551</v>
      </c>
      <c r="AN1285" s="216" t="s">
        <v>6009</v>
      </c>
      <c r="AO1285" s="216" t="s">
        <v>5971</v>
      </c>
      <c r="AP1285" s="216" t="s">
        <v>6884</v>
      </c>
      <c r="AQ1285" s="216" t="s">
        <v>6885</v>
      </c>
      <c r="AR1285" s="216" t="s">
        <v>6886</v>
      </c>
      <c r="AS1285" s="24" t="s">
        <v>5474</v>
      </c>
      <c r="AT1285" s="24" t="s">
        <v>6390</v>
      </c>
      <c r="AU1285" s="24" t="s">
        <v>5984</v>
      </c>
      <c r="AV1285" s="24" t="s">
        <v>6493</v>
      </c>
      <c r="AW1285" s="24" t="s">
        <v>5979</v>
      </c>
      <c r="AX1285" s="24" t="s">
        <v>5979</v>
      </c>
      <c r="AY1285" s="24" t="s">
        <v>7489</v>
      </c>
      <c r="AZ1285" s="216" t="s">
        <v>7383</v>
      </c>
      <c r="BA1285" s="216" t="s">
        <v>7208</v>
      </c>
      <c r="BB1285" s="57" t="s">
        <v>5474</v>
      </c>
      <c r="BC1285" s="202"/>
      <c r="BD1285" s="24"/>
      <c r="BE1285" s="151"/>
      <c r="BG1285" s="151"/>
      <c r="BI1285" s="151"/>
      <c r="BL1285" s="152"/>
    </row>
    <row r="1286" spans="1:64" s="169" customFormat="1">
      <c r="A1286" s="24">
        <v>6161</v>
      </c>
      <c r="B1286" s="24" t="s">
        <v>1251</v>
      </c>
      <c r="C1286" s="57">
        <v>25.1</v>
      </c>
      <c r="D1286" s="57">
        <v>25.15</v>
      </c>
      <c r="E1286" s="57">
        <v>24.9</v>
      </c>
      <c r="F1286" s="57">
        <v>25</v>
      </c>
      <c r="G1286" s="57">
        <v>25.2</v>
      </c>
      <c r="H1286" s="57">
        <v>25.25</v>
      </c>
      <c r="I1286" s="57">
        <v>24.55</v>
      </c>
      <c r="J1286" s="57">
        <v>24.7</v>
      </c>
      <c r="K1286" s="57">
        <v>24.7</v>
      </c>
      <c r="L1286" s="57">
        <v>24.95</v>
      </c>
      <c r="M1286" s="57">
        <v>24.5</v>
      </c>
      <c r="N1286" s="57">
        <v>24.95</v>
      </c>
      <c r="O1286" s="63">
        <v>1.0121457489878499E-2</v>
      </c>
      <c r="P1286" s="57">
        <v>192</v>
      </c>
      <c r="Q1286" s="57">
        <v>453</v>
      </c>
      <c r="R1286" s="57">
        <v>1632.55</v>
      </c>
      <c r="S1286" s="57">
        <v>24.94</v>
      </c>
      <c r="T1286" s="57">
        <v>26.287500000000001</v>
      </c>
      <c r="U1286" s="57">
        <v>25.453299999999999</v>
      </c>
      <c r="V1286" s="57">
        <v>24.9</v>
      </c>
      <c r="W1286" s="57">
        <v>26.03</v>
      </c>
      <c r="X1286" s="57">
        <v>25.502500000000001</v>
      </c>
      <c r="Y1286" s="57">
        <v>24.85</v>
      </c>
      <c r="Z1286" s="57">
        <v>25.8475</v>
      </c>
      <c r="AA1286" s="57">
        <v>25.5425</v>
      </c>
      <c r="AB1286" s="57">
        <v>33.9</v>
      </c>
      <c r="AC1286" s="57">
        <v>16.75</v>
      </c>
      <c r="AD1286" s="57">
        <v>29.3</v>
      </c>
      <c r="AE1286" s="57">
        <v>23.65</v>
      </c>
      <c r="AF1286" s="64">
        <v>47.225700000000003</v>
      </c>
      <c r="AG1286" s="64">
        <v>36.868600000000001</v>
      </c>
      <c r="AH1286" s="64">
        <v>53.278700000000001</v>
      </c>
      <c r="AI1286" s="64">
        <v>42.3386</v>
      </c>
      <c r="AJ1286" s="61">
        <v>0.45833333333333331</v>
      </c>
      <c r="AK1286" s="216">
        <v>200</v>
      </c>
      <c r="AL1286" s="62">
        <v>381.86216617458115</v>
      </c>
      <c r="AM1286" s="24" t="s">
        <v>8200</v>
      </c>
      <c r="AN1286" s="216" t="s">
        <v>6009</v>
      </c>
      <c r="AO1286" s="216" t="s">
        <v>5961</v>
      </c>
      <c r="AP1286" s="216" t="s">
        <v>6884</v>
      </c>
      <c r="AQ1286" s="216" t="s">
        <v>6885</v>
      </c>
      <c r="AR1286" s="216" t="s">
        <v>6886</v>
      </c>
      <c r="AS1286" s="24" t="s">
        <v>5474</v>
      </c>
      <c r="AT1286" s="24" t="s">
        <v>5984</v>
      </c>
      <c r="AU1286" s="24" t="s">
        <v>5984</v>
      </c>
      <c r="AV1286" s="24" t="s">
        <v>6126</v>
      </c>
      <c r="AW1286" s="24" t="s">
        <v>5979</v>
      </c>
      <c r="AX1286" s="24" t="s">
        <v>5986</v>
      </c>
      <c r="AY1286" s="24" t="s">
        <v>7051</v>
      </c>
      <c r="AZ1286" s="216" t="s">
        <v>7180</v>
      </c>
      <c r="BA1286" s="216" t="s">
        <v>7037</v>
      </c>
      <c r="BB1286" s="57" t="s">
        <v>6898</v>
      </c>
      <c r="BC1286" s="202"/>
      <c r="BD1286" s="24"/>
      <c r="BE1286" s="151"/>
      <c r="BG1286" s="151"/>
      <c r="BI1286" s="151"/>
      <c r="BL1286" s="152"/>
    </row>
    <row r="1287" spans="1:64" s="169" customFormat="1">
      <c r="A1287" s="24">
        <v>6163</v>
      </c>
      <c r="B1287" s="24" t="s">
        <v>1252</v>
      </c>
      <c r="C1287" s="57">
        <v>16.649999999999999</v>
      </c>
      <c r="D1287" s="57">
        <v>16.899999999999999</v>
      </c>
      <c r="E1287" s="57">
        <v>16.5</v>
      </c>
      <c r="F1287" s="57">
        <v>16.75</v>
      </c>
      <c r="G1287" s="57">
        <v>16.75</v>
      </c>
      <c r="H1287" s="57">
        <v>16.899999999999999</v>
      </c>
      <c r="I1287" s="57">
        <v>16.7</v>
      </c>
      <c r="J1287" s="57">
        <v>16.850000000000001</v>
      </c>
      <c r="K1287" s="57">
        <v>16.75</v>
      </c>
      <c r="L1287" s="57">
        <v>17.600000000000001</v>
      </c>
      <c r="M1287" s="57">
        <v>16.75</v>
      </c>
      <c r="N1287" s="57">
        <v>17.45</v>
      </c>
      <c r="O1287" s="63">
        <v>3.5608308605341199E-2</v>
      </c>
      <c r="P1287" s="57">
        <v>257</v>
      </c>
      <c r="Q1287" s="57">
        <v>132</v>
      </c>
      <c r="R1287" s="57">
        <v>752.8</v>
      </c>
      <c r="S1287" s="57">
        <v>16.62</v>
      </c>
      <c r="T1287" s="57">
        <v>17.647500000000001</v>
      </c>
      <c r="U1287" s="57">
        <v>17.647500000000001</v>
      </c>
      <c r="V1287" s="57">
        <v>16.690000000000001</v>
      </c>
      <c r="W1287" s="57">
        <v>17.5825</v>
      </c>
      <c r="X1287" s="57">
        <v>17.619199999999999</v>
      </c>
      <c r="Y1287" s="57">
        <v>16.84</v>
      </c>
      <c r="Z1287" s="57">
        <v>17.559999999999999</v>
      </c>
      <c r="AA1287" s="57">
        <v>17.594999999999999</v>
      </c>
      <c r="AB1287" s="57">
        <v>22.3</v>
      </c>
      <c r="AC1287" s="57">
        <v>14.8</v>
      </c>
      <c r="AD1287" s="57">
        <v>19.7</v>
      </c>
      <c r="AE1287" s="57">
        <v>16.350000000000001</v>
      </c>
      <c r="AF1287" s="64">
        <v>22.546800000000001</v>
      </c>
      <c r="AG1287" s="64">
        <v>17.417300000000001</v>
      </c>
      <c r="AH1287" s="64">
        <v>44.3645</v>
      </c>
      <c r="AI1287" s="64">
        <v>26.399699999999999</v>
      </c>
      <c r="AJ1287" s="61">
        <v>0.45833333333333331</v>
      </c>
      <c r="AK1287" s="216">
        <v>300</v>
      </c>
      <c r="AL1287" s="62">
        <v>490.96716451769004</v>
      </c>
      <c r="AM1287" s="24" t="s">
        <v>8201</v>
      </c>
      <c r="AN1287" s="216" t="s">
        <v>6009</v>
      </c>
      <c r="AO1287" s="216" t="s">
        <v>5971</v>
      </c>
      <c r="AP1287" s="216" t="s">
        <v>6884</v>
      </c>
      <c r="AQ1287" s="216" t="s">
        <v>6885</v>
      </c>
      <c r="AR1287" s="216" t="s">
        <v>6886</v>
      </c>
      <c r="AS1287" s="24" t="s">
        <v>6887</v>
      </c>
      <c r="AT1287" s="24" t="s">
        <v>6066</v>
      </c>
      <c r="AU1287" s="24" t="s">
        <v>6016</v>
      </c>
      <c r="AV1287" s="24" t="s">
        <v>6013</v>
      </c>
      <c r="AW1287" s="24" t="s">
        <v>5990</v>
      </c>
      <c r="AX1287" s="24" t="s">
        <v>5979</v>
      </c>
      <c r="AY1287" s="24" t="s">
        <v>7671</v>
      </c>
      <c r="AZ1287" s="216" t="s">
        <v>6940</v>
      </c>
      <c r="BA1287" s="216" t="s">
        <v>7067</v>
      </c>
      <c r="BB1287" s="57" t="s">
        <v>6944</v>
      </c>
      <c r="BC1287" s="202"/>
      <c r="BD1287" s="24"/>
      <c r="BE1287" s="151"/>
      <c r="BG1287" s="151"/>
      <c r="BI1287" s="151"/>
      <c r="BL1287" s="152"/>
    </row>
    <row r="1288" spans="1:64" s="169" customFormat="1">
      <c r="A1288" s="24">
        <v>6164</v>
      </c>
      <c r="B1288" s="24" t="s">
        <v>1253</v>
      </c>
      <c r="C1288" s="57">
        <v>15.65</v>
      </c>
      <c r="D1288" s="57">
        <v>16.2</v>
      </c>
      <c r="E1288" s="57">
        <v>15.45</v>
      </c>
      <c r="F1288" s="57">
        <v>15.7</v>
      </c>
      <c r="G1288" s="57">
        <v>16.399999999999999</v>
      </c>
      <c r="H1288" s="57">
        <v>16.45</v>
      </c>
      <c r="I1288" s="57">
        <v>15</v>
      </c>
      <c r="J1288" s="57">
        <v>15</v>
      </c>
      <c r="K1288" s="57">
        <v>15.05</v>
      </c>
      <c r="L1288" s="57">
        <v>16.5</v>
      </c>
      <c r="M1288" s="57">
        <v>15</v>
      </c>
      <c r="N1288" s="57">
        <v>16.5</v>
      </c>
      <c r="O1288" s="63">
        <v>0.1</v>
      </c>
      <c r="P1288" s="57">
        <v>6277</v>
      </c>
      <c r="Q1288" s="57">
        <v>3487</v>
      </c>
      <c r="R1288" s="57">
        <v>11695.3</v>
      </c>
      <c r="S1288" s="57">
        <v>15.43</v>
      </c>
      <c r="T1288" s="57">
        <v>16.5425</v>
      </c>
      <c r="U1288" s="57">
        <v>13.1092</v>
      </c>
      <c r="V1288" s="57">
        <v>15.48</v>
      </c>
      <c r="W1288" s="57">
        <v>16.482500000000002</v>
      </c>
      <c r="X1288" s="57">
        <v>13.191700000000001</v>
      </c>
      <c r="Y1288" s="57">
        <v>15.54</v>
      </c>
      <c r="Z1288" s="57">
        <v>16.577500000000001</v>
      </c>
      <c r="AA1288" s="57">
        <v>13.298299999999999</v>
      </c>
      <c r="AB1288" s="57">
        <v>20.9</v>
      </c>
      <c r="AC1288" s="57">
        <v>6.55</v>
      </c>
      <c r="AD1288" s="57">
        <v>20.9</v>
      </c>
      <c r="AE1288" s="57">
        <v>14.15</v>
      </c>
      <c r="AF1288" s="64">
        <v>26.337399999999999</v>
      </c>
      <c r="AG1288" s="64">
        <v>28.056000000000001</v>
      </c>
      <c r="AH1288" s="64">
        <v>38.279000000000003</v>
      </c>
      <c r="AI1288" s="64">
        <v>31.463699999999999</v>
      </c>
      <c r="AJ1288" s="61">
        <v>0.45833333333333331</v>
      </c>
      <c r="AK1288" s="216">
        <v>8000</v>
      </c>
      <c r="AL1288" s="62">
        <v>10527.747330303884</v>
      </c>
      <c r="AM1288" s="24" t="s">
        <v>6157</v>
      </c>
      <c r="AN1288" s="216" t="s">
        <v>5981</v>
      </c>
      <c r="AO1288" s="216" t="s">
        <v>5971</v>
      </c>
      <c r="AP1288" s="216" t="s">
        <v>6908</v>
      </c>
      <c r="AQ1288" s="216" t="s">
        <v>6885</v>
      </c>
      <c r="AR1288" s="216" t="s">
        <v>6886</v>
      </c>
      <c r="AS1288" s="24" t="s">
        <v>5474</v>
      </c>
      <c r="AT1288" s="24" t="s">
        <v>5969</v>
      </c>
      <c r="AU1288" s="24" t="s">
        <v>6004</v>
      </c>
      <c r="AV1288" s="24" t="s">
        <v>6045</v>
      </c>
      <c r="AW1288" s="24" t="s">
        <v>5979</v>
      </c>
      <c r="AX1288" s="24" t="s">
        <v>5979</v>
      </c>
      <c r="AY1288" s="24" t="s">
        <v>6912</v>
      </c>
      <c r="AZ1288" s="216" t="s">
        <v>8202</v>
      </c>
      <c r="BA1288" s="216" t="s">
        <v>8203</v>
      </c>
      <c r="BB1288" s="57" t="s">
        <v>6898</v>
      </c>
      <c r="BC1288" s="202"/>
      <c r="BD1288" s="24"/>
      <c r="BE1288" s="151"/>
      <c r="BG1288" s="151"/>
      <c r="BI1288" s="151"/>
      <c r="BL1288" s="152"/>
    </row>
    <row r="1289" spans="1:64" s="169" customFormat="1">
      <c r="A1289" s="24">
        <v>6165</v>
      </c>
      <c r="B1289" s="24" t="s">
        <v>5867</v>
      </c>
      <c r="C1289" s="57">
        <v>34</v>
      </c>
      <c r="D1289" s="57">
        <v>34.799999999999997</v>
      </c>
      <c r="E1289" s="57">
        <v>34</v>
      </c>
      <c r="F1289" s="57">
        <v>34.35</v>
      </c>
      <c r="G1289" s="57">
        <v>34.65</v>
      </c>
      <c r="H1289" s="57">
        <v>34.85</v>
      </c>
      <c r="I1289" s="57">
        <v>33.6</v>
      </c>
      <c r="J1289" s="57">
        <v>33.9</v>
      </c>
      <c r="K1289" s="57">
        <v>33.9</v>
      </c>
      <c r="L1289" s="57">
        <v>35.15</v>
      </c>
      <c r="M1289" s="57">
        <v>33.9</v>
      </c>
      <c r="N1289" s="57">
        <v>34.799999999999997</v>
      </c>
      <c r="O1289" s="63">
        <v>2.6548672566371601E-2</v>
      </c>
      <c r="P1289" s="57">
        <v>197</v>
      </c>
      <c r="Q1289" s="57">
        <v>268</v>
      </c>
      <c r="R1289" s="57">
        <v>315.64999999999998</v>
      </c>
      <c r="S1289" s="57">
        <v>34.31</v>
      </c>
      <c r="T1289" s="57">
        <v>34.414999999999999</v>
      </c>
      <c r="U1289" s="57">
        <v>35.511699999999998</v>
      </c>
      <c r="V1289" s="57">
        <v>34.130000000000003</v>
      </c>
      <c r="W1289" s="57">
        <v>34.314999999999998</v>
      </c>
      <c r="X1289" s="57">
        <v>35.552500000000002</v>
      </c>
      <c r="Y1289" s="57">
        <v>34.07</v>
      </c>
      <c r="Z1289" s="57">
        <v>34.305</v>
      </c>
      <c r="AA1289" s="57">
        <v>35.606699999999996</v>
      </c>
      <c r="AB1289" s="57">
        <v>91.2</v>
      </c>
      <c r="AC1289" s="57">
        <v>27.95</v>
      </c>
      <c r="AD1289" s="57">
        <v>36.5</v>
      </c>
      <c r="AE1289" s="57">
        <v>32.049999999999997</v>
      </c>
      <c r="AF1289" s="64">
        <v>48.674500000000002</v>
      </c>
      <c r="AG1289" s="64">
        <v>45.4251</v>
      </c>
      <c r="AH1289" s="64">
        <v>53.955100000000002</v>
      </c>
      <c r="AI1289" s="64">
        <v>48.2684</v>
      </c>
      <c r="AJ1289" s="61">
        <v>0.45833333333333331</v>
      </c>
      <c r="AK1289" s="216">
        <v>200</v>
      </c>
      <c r="AL1289" s="62">
        <v>391.80649341871083</v>
      </c>
      <c r="AM1289" s="24" t="s">
        <v>8128</v>
      </c>
      <c r="AN1289" s="216" t="s">
        <v>6009</v>
      </c>
      <c r="AO1289" s="216" t="s">
        <v>5961</v>
      </c>
      <c r="AP1289" s="216" t="s">
        <v>6884</v>
      </c>
      <c r="AQ1289" s="216" t="s">
        <v>6900</v>
      </c>
      <c r="AR1289" s="216" t="s">
        <v>6886</v>
      </c>
      <c r="AS1289" s="24" t="s">
        <v>5474</v>
      </c>
      <c r="AT1289" s="24" t="s">
        <v>6055</v>
      </c>
      <c r="AU1289" s="24" t="s">
        <v>5984</v>
      </c>
      <c r="AV1289" s="24" t="s">
        <v>6031</v>
      </c>
      <c r="AW1289" s="24" t="s">
        <v>5991</v>
      </c>
      <c r="AX1289" s="24" t="s">
        <v>5979</v>
      </c>
      <c r="AY1289" s="24" t="s">
        <v>7498</v>
      </c>
      <c r="AZ1289" s="216" t="s">
        <v>7007</v>
      </c>
      <c r="BA1289" s="216" t="s">
        <v>7016</v>
      </c>
      <c r="BB1289" s="57" t="s">
        <v>6960</v>
      </c>
      <c r="BC1289" s="202"/>
      <c r="BD1289" s="24"/>
      <c r="BE1289" s="151"/>
      <c r="BG1289" s="151"/>
      <c r="BI1289" s="151"/>
      <c r="BL1289" s="152"/>
    </row>
    <row r="1290" spans="1:64" s="169" customFormat="1">
      <c r="A1290" s="24">
        <v>6166</v>
      </c>
      <c r="B1290" s="24" t="s">
        <v>1255</v>
      </c>
      <c r="C1290" s="57">
        <v>60.9</v>
      </c>
      <c r="D1290" s="57">
        <v>61.8</v>
      </c>
      <c r="E1290" s="57">
        <v>60.4</v>
      </c>
      <c r="F1290" s="57">
        <v>61.4</v>
      </c>
      <c r="G1290" s="57">
        <v>61.9</v>
      </c>
      <c r="H1290" s="57">
        <v>62</v>
      </c>
      <c r="I1290" s="57">
        <v>60.1</v>
      </c>
      <c r="J1290" s="57">
        <v>61.9</v>
      </c>
      <c r="K1290" s="57">
        <v>61.9</v>
      </c>
      <c r="L1290" s="57">
        <v>62.8</v>
      </c>
      <c r="M1290" s="57">
        <v>61.9</v>
      </c>
      <c r="N1290" s="57">
        <v>62.6</v>
      </c>
      <c r="O1290" s="63">
        <v>1.1308562197092E-2</v>
      </c>
      <c r="P1290" s="57">
        <v>38</v>
      </c>
      <c r="Q1290" s="57">
        <v>47</v>
      </c>
      <c r="R1290" s="57">
        <v>74.650000000000006</v>
      </c>
      <c r="S1290" s="57">
        <v>60.4</v>
      </c>
      <c r="T1290" s="57">
        <v>62.95</v>
      </c>
      <c r="U1290" s="57">
        <v>62.981699999999996</v>
      </c>
      <c r="V1290" s="57">
        <v>60.58</v>
      </c>
      <c r="W1290" s="57">
        <v>62.71</v>
      </c>
      <c r="X1290" s="57">
        <v>63.028300000000002</v>
      </c>
      <c r="Y1290" s="57">
        <v>60.9</v>
      </c>
      <c r="Z1290" s="57">
        <v>62.594999999999999</v>
      </c>
      <c r="AA1290" s="57">
        <v>63.048299999999998</v>
      </c>
      <c r="AB1290" s="57">
        <v>73.099999999999994</v>
      </c>
      <c r="AC1290" s="57">
        <v>53.1</v>
      </c>
      <c r="AD1290" s="57">
        <v>66.5</v>
      </c>
      <c r="AE1290" s="57">
        <v>57.1</v>
      </c>
      <c r="AF1290" s="64">
        <v>62.694499999999998</v>
      </c>
      <c r="AG1290" s="64">
        <v>47.057299999999998</v>
      </c>
      <c r="AH1290" s="64">
        <v>73.959999999999994</v>
      </c>
      <c r="AI1290" s="64">
        <v>56.024900000000002</v>
      </c>
      <c r="AJ1290" s="61">
        <v>0.45833333333333331</v>
      </c>
      <c r="AK1290" s="216">
        <v>50</v>
      </c>
      <c r="AL1290" s="62">
        <v>129.72163208392632</v>
      </c>
      <c r="AM1290" s="24" t="s">
        <v>8204</v>
      </c>
      <c r="AN1290" s="216" t="s">
        <v>6009</v>
      </c>
      <c r="AO1290" s="216" t="s">
        <v>5961</v>
      </c>
      <c r="AP1290" s="216" t="s">
        <v>6884</v>
      </c>
      <c r="AQ1290" s="216" t="s">
        <v>6900</v>
      </c>
      <c r="AR1290" s="216" t="s">
        <v>6886</v>
      </c>
      <c r="AS1290" s="24" t="s">
        <v>5474</v>
      </c>
      <c r="AT1290" s="24" t="s">
        <v>6016</v>
      </c>
      <c r="AU1290" s="24" t="s">
        <v>6293</v>
      </c>
      <c r="AV1290" s="24" t="s">
        <v>6055</v>
      </c>
      <c r="AW1290" s="24" t="s">
        <v>5990</v>
      </c>
      <c r="AX1290" s="24" t="s">
        <v>5979</v>
      </c>
      <c r="AY1290" s="24" t="s">
        <v>7236</v>
      </c>
      <c r="AZ1290" s="216" t="s">
        <v>6950</v>
      </c>
      <c r="BA1290" s="216" t="s">
        <v>7320</v>
      </c>
      <c r="BB1290" s="57" t="s">
        <v>6903</v>
      </c>
      <c r="BC1290" s="202"/>
      <c r="BD1290" s="24"/>
      <c r="BE1290" s="151"/>
      <c r="BG1290" s="151"/>
      <c r="BI1290" s="151"/>
      <c r="BL1290" s="152"/>
    </row>
    <row r="1291" spans="1:64" s="169" customFormat="1">
      <c r="A1291" s="24">
        <v>6167</v>
      </c>
      <c r="B1291" s="24" t="s">
        <v>1256</v>
      </c>
      <c r="C1291" s="57">
        <v>8.6</v>
      </c>
      <c r="D1291" s="57">
        <v>8.89</v>
      </c>
      <c r="E1291" s="57">
        <v>8.58</v>
      </c>
      <c r="F1291" s="57">
        <v>8.69</v>
      </c>
      <c r="G1291" s="57">
        <v>8.75</v>
      </c>
      <c r="H1291" s="57">
        <v>8.75</v>
      </c>
      <c r="I1291" s="57">
        <v>8.4499999999999993</v>
      </c>
      <c r="J1291" s="57">
        <v>8.59</v>
      </c>
      <c r="K1291" s="57">
        <v>8.68</v>
      </c>
      <c r="L1291" s="57">
        <v>8.68</v>
      </c>
      <c r="M1291" s="57">
        <v>8.59</v>
      </c>
      <c r="N1291" s="57">
        <v>8.59</v>
      </c>
      <c r="O1291" s="63">
        <v>0</v>
      </c>
      <c r="P1291" s="57">
        <v>39</v>
      </c>
      <c r="Q1291" s="57">
        <v>538</v>
      </c>
      <c r="R1291" s="57">
        <v>448.1</v>
      </c>
      <c r="S1291" s="57">
        <v>8.67</v>
      </c>
      <c r="T1291" s="57">
        <v>9.02</v>
      </c>
      <c r="U1291" s="57">
        <v>8.7579999999999991</v>
      </c>
      <c r="V1291" s="57">
        <v>8.6660000000000004</v>
      </c>
      <c r="W1291" s="57">
        <v>8.9815000000000005</v>
      </c>
      <c r="X1291" s="57">
        <v>8.7606999999999999</v>
      </c>
      <c r="Y1291" s="57">
        <v>8.6219999999999999</v>
      </c>
      <c r="Z1291" s="57">
        <v>8.9514999999999993</v>
      </c>
      <c r="AA1291" s="57">
        <v>8.7632999999999992</v>
      </c>
      <c r="AB1291" s="57">
        <v>11.4</v>
      </c>
      <c r="AC1291" s="57">
        <v>6.67</v>
      </c>
      <c r="AD1291" s="57">
        <v>9.98</v>
      </c>
      <c r="AE1291" s="57">
        <v>8.3800000000000008</v>
      </c>
      <c r="AF1291" s="64">
        <v>31.9145</v>
      </c>
      <c r="AG1291" s="64">
        <v>28.697800000000001</v>
      </c>
      <c r="AH1291" s="64">
        <v>34.2393</v>
      </c>
      <c r="AI1291" s="64">
        <v>30.545000000000002</v>
      </c>
      <c r="AJ1291" s="61">
        <v>0.45833333333333331</v>
      </c>
      <c r="AK1291" s="216">
        <v>50</v>
      </c>
      <c r="AL1291" s="62">
        <v>133.13535924402964</v>
      </c>
      <c r="AM1291" s="24" t="s">
        <v>7120</v>
      </c>
      <c r="AN1291" s="216" t="s">
        <v>6009</v>
      </c>
      <c r="AO1291" s="216" t="s">
        <v>5971</v>
      </c>
      <c r="AP1291" s="216" t="s">
        <v>6884</v>
      </c>
      <c r="AQ1291" s="216" t="s">
        <v>6885</v>
      </c>
      <c r="AR1291" s="216" t="s">
        <v>6916</v>
      </c>
      <c r="AS1291" s="24" t="s">
        <v>6894</v>
      </c>
      <c r="AT1291" s="24" t="s">
        <v>5963</v>
      </c>
      <c r="AU1291" s="24" t="s">
        <v>6017</v>
      </c>
      <c r="AV1291" s="24" t="s">
        <v>6518</v>
      </c>
      <c r="AW1291" s="24" t="s">
        <v>5979</v>
      </c>
      <c r="AX1291" s="24" t="s">
        <v>5979</v>
      </c>
      <c r="AY1291" s="24" t="s">
        <v>8008</v>
      </c>
      <c r="AZ1291" s="216" t="s">
        <v>7129</v>
      </c>
      <c r="BA1291" s="216" t="s">
        <v>7320</v>
      </c>
      <c r="BB1291" s="57" t="s">
        <v>5474</v>
      </c>
      <c r="BC1291" s="202"/>
      <c r="BD1291" s="24"/>
      <c r="BE1291" s="151"/>
      <c r="BG1291" s="151"/>
      <c r="BI1291" s="151"/>
      <c r="BL1291" s="152"/>
    </row>
    <row r="1292" spans="1:64" s="169" customFormat="1">
      <c r="A1292" s="24">
        <v>6168</v>
      </c>
      <c r="B1292" s="24" t="s">
        <v>1257</v>
      </c>
      <c r="C1292" s="57">
        <v>26.75</v>
      </c>
      <c r="D1292" s="57">
        <v>28.1</v>
      </c>
      <c r="E1292" s="57">
        <v>26.75</v>
      </c>
      <c r="F1292" s="57">
        <v>27.9</v>
      </c>
      <c r="G1292" s="57">
        <v>28.7</v>
      </c>
      <c r="H1292" s="57">
        <v>28.7</v>
      </c>
      <c r="I1292" s="57">
        <v>26.8</v>
      </c>
      <c r="J1292" s="57">
        <v>26.8</v>
      </c>
      <c r="K1292" s="57">
        <v>27.15</v>
      </c>
      <c r="L1292" s="57">
        <v>28.45</v>
      </c>
      <c r="M1292" s="57">
        <v>26.9</v>
      </c>
      <c r="N1292" s="57">
        <v>28.2</v>
      </c>
      <c r="O1292" s="63">
        <v>5.2238805970149203E-2</v>
      </c>
      <c r="P1292" s="57">
        <v>3486</v>
      </c>
      <c r="Q1292" s="57">
        <v>3646</v>
      </c>
      <c r="R1292" s="57">
        <v>9703.15</v>
      </c>
      <c r="S1292" s="57">
        <v>26.48</v>
      </c>
      <c r="T1292" s="57">
        <v>28.93</v>
      </c>
      <c r="U1292" s="57">
        <v>25.958300000000001</v>
      </c>
      <c r="V1292" s="57">
        <v>26.74</v>
      </c>
      <c r="W1292" s="57">
        <v>28.62</v>
      </c>
      <c r="X1292" s="57">
        <v>26.059200000000001</v>
      </c>
      <c r="Y1292" s="57">
        <v>26.99</v>
      </c>
      <c r="Z1292" s="57">
        <v>28.545000000000002</v>
      </c>
      <c r="AA1292" s="57">
        <v>26.180800000000001</v>
      </c>
      <c r="AB1292" s="57">
        <v>36.75</v>
      </c>
      <c r="AC1292" s="57">
        <v>13.15</v>
      </c>
      <c r="AD1292" s="57">
        <v>33.85</v>
      </c>
      <c r="AE1292" s="57">
        <v>24.8</v>
      </c>
      <c r="AF1292" s="64">
        <v>42.808300000000003</v>
      </c>
      <c r="AG1292" s="64">
        <v>30.535699999999999</v>
      </c>
      <c r="AH1292" s="64">
        <v>56.522399999999998</v>
      </c>
      <c r="AI1292" s="64">
        <v>39.197899999999997</v>
      </c>
      <c r="AJ1292" s="61">
        <v>0.45833333333333331</v>
      </c>
      <c r="AK1292" s="216">
        <v>3500</v>
      </c>
      <c r="AL1292" s="62">
        <v>6502.4343521883784</v>
      </c>
      <c r="AM1292" s="24" t="s">
        <v>6038</v>
      </c>
      <c r="AN1292" s="216" t="s">
        <v>6009</v>
      </c>
      <c r="AO1292" s="216" t="s">
        <v>5961</v>
      </c>
      <c r="AP1292" s="216" t="s">
        <v>6908</v>
      </c>
      <c r="AQ1292" s="216" t="s">
        <v>6885</v>
      </c>
      <c r="AR1292" s="216" t="s">
        <v>6886</v>
      </c>
      <c r="AS1292" s="24" t="s">
        <v>5474</v>
      </c>
      <c r="AT1292" s="24" t="s">
        <v>6013</v>
      </c>
      <c r="AU1292" s="24" t="s">
        <v>6058</v>
      </c>
      <c r="AV1292" s="24" t="s">
        <v>5982</v>
      </c>
      <c r="AW1292" s="24" t="s">
        <v>5990</v>
      </c>
      <c r="AX1292" s="24" t="s">
        <v>5990</v>
      </c>
      <c r="AY1292" s="24" t="s">
        <v>7324</v>
      </c>
      <c r="AZ1292" s="216" t="s">
        <v>7073</v>
      </c>
      <c r="BA1292" s="216" t="s">
        <v>7740</v>
      </c>
      <c r="BB1292" s="57" t="s">
        <v>6944</v>
      </c>
      <c r="BC1292" s="202"/>
      <c r="BD1292" s="24"/>
      <c r="BE1292" s="151"/>
      <c r="BG1292" s="151"/>
      <c r="BI1292" s="151"/>
      <c r="BL1292" s="152"/>
    </row>
    <row r="1293" spans="1:64" s="169" customFormat="1">
      <c r="A1293" s="24">
        <v>6169</v>
      </c>
      <c r="B1293" s="24" t="s">
        <v>1258</v>
      </c>
      <c r="C1293" s="57">
        <v>18.3</v>
      </c>
      <c r="D1293" s="57">
        <v>19</v>
      </c>
      <c r="E1293" s="57">
        <v>18.149999999999999</v>
      </c>
      <c r="F1293" s="57">
        <v>19</v>
      </c>
      <c r="G1293" s="57">
        <v>18.55</v>
      </c>
      <c r="H1293" s="57">
        <v>18.95</v>
      </c>
      <c r="I1293" s="57">
        <v>18.55</v>
      </c>
      <c r="J1293" s="57">
        <v>18.8</v>
      </c>
      <c r="K1293" s="57">
        <v>18.8</v>
      </c>
      <c r="L1293" s="57">
        <v>19</v>
      </c>
      <c r="M1293" s="57">
        <v>18.8</v>
      </c>
      <c r="N1293" s="57">
        <v>19</v>
      </c>
      <c r="O1293" s="63">
        <v>1.0638297872340399E-2</v>
      </c>
      <c r="P1293" s="57">
        <v>3</v>
      </c>
      <c r="Q1293" s="57">
        <v>6</v>
      </c>
      <c r="R1293" s="57">
        <v>28.25</v>
      </c>
      <c r="S1293" s="57">
        <v>18.920000000000002</v>
      </c>
      <c r="T1293" s="57">
        <v>21.324999999999999</v>
      </c>
      <c r="U1293" s="57">
        <v>23.3933</v>
      </c>
      <c r="V1293" s="57">
        <v>18.850000000000001</v>
      </c>
      <c r="W1293" s="57">
        <v>21.11</v>
      </c>
      <c r="X1293" s="57">
        <v>23.2758</v>
      </c>
      <c r="Y1293" s="57">
        <v>18.78</v>
      </c>
      <c r="Z1293" s="57">
        <v>20.94</v>
      </c>
      <c r="AA1293" s="57">
        <v>23.1675</v>
      </c>
      <c r="AB1293" s="57">
        <v>32.65</v>
      </c>
      <c r="AC1293" s="57">
        <v>17.149999999999999</v>
      </c>
      <c r="AD1293" s="57">
        <v>23.75</v>
      </c>
      <c r="AE1293" s="57">
        <v>17.149999999999999</v>
      </c>
      <c r="AF1293" s="64">
        <v>29.294699999999999</v>
      </c>
      <c r="AG1293" s="64">
        <v>21.345700000000001</v>
      </c>
      <c r="AH1293" s="64">
        <v>35.5471</v>
      </c>
      <c r="AI1293" s="64">
        <v>26.079499999999999</v>
      </c>
      <c r="AJ1293" s="61">
        <v>0.45833333333333331</v>
      </c>
      <c r="AK1293" s="216">
        <v>50</v>
      </c>
      <c r="AL1293" s="62">
        <v>10.241181480309972</v>
      </c>
      <c r="AM1293" s="24" t="s">
        <v>6551</v>
      </c>
      <c r="AN1293" s="216" t="s">
        <v>6009</v>
      </c>
      <c r="AO1293" s="216" t="s">
        <v>5971</v>
      </c>
      <c r="AP1293" s="216" t="s">
        <v>6884</v>
      </c>
      <c r="AQ1293" s="216" t="s">
        <v>6885</v>
      </c>
      <c r="AR1293" s="216" t="s">
        <v>6886</v>
      </c>
      <c r="AS1293" s="24" t="s">
        <v>5474</v>
      </c>
      <c r="AT1293" s="24" t="s">
        <v>6045</v>
      </c>
      <c r="AU1293" s="24" t="s">
        <v>6055</v>
      </c>
      <c r="AV1293" s="24" t="s">
        <v>6493</v>
      </c>
      <c r="AW1293" s="24" t="s">
        <v>5979</v>
      </c>
      <c r="AX1293" s="24" t="s">
        <v>5979</v>
      </c>
      <c r="AY1293" s="24" t="s">
        <v>7712</v>
      </c>
      <c r="AZ1293" s="216" t="s">
        <v>7842</v>
      </c>
      <c r="BA1293" s="216" t="s">
        <v>7582</v>
      </c>
      <c r="BB1293" s="57" t="s">
        <v>6898</v>
      </c>
      <c r="BC1293" s="202"/>
      <c r="BD1293" s="24"/>
      <c r="BE1293" s="151"/>
      <c r="BG1293" s="151"/>
      <c r="BI1293" s="151"/>
      <c r="BL1293" s="152"/>
    </row>
    <row r="1294" spans="1:64" s="169" customFormat="1">
      <c r="A1294" s="24">
        <v>6170</v>
      </c>
      <c r="B1294" s="24" t="s">
        <v>1259</v>
      </c>
      <c r="C1294" s="57">
        <v>36.4</v>
      </c>
      <c r="D1294" s="57">
        <v>37.85</v>
      </c>
      <c r="E1294" s="57">
        <v>36.25</v>
      </c>
      <c r="F1294" s="57">
        <v>37.799999999999997</v>
      </c>
      <c r="G1294" s="57">
        <v>38</v>
      </c>
      <c r="H1294" s="57">
        <v>38.35</v>
      </c>
      <c r="I1294" s="57">
        <v>36.6</v>
      </c>
      <c r="J1294" s="57">
        <v>37.299999999999997</v>
      </c>
      <c r="K1294" s="57">
        <v>37.6</v>
      </c>
      <c r="L1294" s="57">
        <v>39.799999999999997</v>
      </c>
      <c r="M1294" s="57">
        <v>37.35</v>
      </c>
      <c r="N1294" s="57">
        <v>39.35</v>
      </c>
      <c r="O1294" s="63">
        <v>5.4959785522788102E-2</v>
      </c>
      <c r="P1294" s="57">
        <v>1601</v>
      </c>
      <c r="Q1294" s="57">
        <v>1130</v>
      </c>
      <c r="R1294" s="57">
        <v>1911.8</v>
      </c>
      <c r="S1294" s="57">
        <v>35.56</v>
      </c>
      <c r="T1294" s="57">
        <v>38.08</v>
      </c>
      <c r="U1294" s="57">
        <v>34.534999999999997</v>
      </c>
      <c r="V1294" s="57">
        <v>36.24</v>
      </c>
      <c r="W1294" s="57">
        <v>37.827500000000001</v>
      </c>
      <c r="X1294" s="57">
        <v>34.736699999999999</v>
      </c>
      <c r="Y1294" s="57">
        <v>36.869999999999997</v>
      </c>
      <c r="Z1294" s="57">
        <v>37.869999999999997</v>
      </c>
      <c r="AA1294" s="57">
        <v>34.973300000000002</v>
      </c>
      <c r="AB1294" s="57">
        <v>48.6</v>
      </c>
      <c r="AC1294" s="57">
        <v>16.649999999999999</v>
      </c>
      <c r="AD1294" s="57">
        <v>41.05</v>
      </c>
      <c r="AE1294" s="57">
        <v>32.049999999999997</v>
      </c>
      <c r="AF1294" s="64">
        <v>53.5336</v>
      </c>
      <c r="AG1294" s="64">
        <v>40.146599999999999</v>
      </c>
      <c r="AH1294" s="64">
        <v>67.0869</v>
      </c>
      <c r="AI1294" s="64">
        <v>49.1267</v>
      </c>
      <c r="AJ1294" s="61">
        <v>0.45833333333333331</v>
      </c>
      <c r="AK1294" s="216">
        <v>2000</v>
      </c>
      <c r="AL1294" s="62">
        <v>2969.6078359093181</v>
      </c>
      <c r="AM1294" s="24" t="s">
        <v>6157</v>
      </c>
      <c r="AN1294" s="216" t="s">
        <v>6009</v>
      </c>
      <c r="AO1294" s="216" t="s">
        <v>5961</v>
      </c>
      <c r="AP1294" s="216" t="s">
        <v>6908</v>
      </c>
      <c r="AQ1294" s="216" t="s">
        <v>6900</v>
      </c>
      <c r="AR1294" s="216" t="s">
        <v>6886</v>
      </c>
      <c r="AS1294" s="24" t="s">
        <v>5474</v>
      </c>
      <c r="AT1294" s="24" t="s">
        <v>5982</v>
      </c>
      <c r="AU1294" s="24" t="s">
        <v>5984</v>
      </c>
      <c r="AV1294" s="24" t="s">
        <v>5982</v>
      </c>
      <c r="AW1294" s="24" t="s">
        <v>5990</v>
      </c>
      <c r="AX1294" s="24" t="s">
        <v>5965</v>
      </c>
      <c r="AY1294" s="24" t="s">
        <v>8205</v>
      </c>
      <c r="AZ1294" s="216" t="s">
        <v>6983</v>
      </c>
      <c r="BA1294" s="216" t="s">
        <v>7658</v>
      </c>
      <c r="BB1294" s="57" t="s">
        <v>6903</v>
      </c>
      <c r="BC1294" s="202"/>
      <c r="BD1294" s="24"/>
      <c r="BE1294" s="151"/>
      <c r="BG1294" s="151"/>
      <c r="BI1294" s="151"/>
      <c r="BL1294" s="152"/>
    </row>
    <row r="1295" spans="1:64" s="169" customFormat="1">
      <c r="A1295" s="24">
        <v>6171</v>
      </c>
      <c r="B1295" s="24" t="s">
        <v>1260</v>
      </c>
      <c r="C1295" s="57">
        <v>26.35</v>
      </c>
      <c r="D1295" s="57">
        <v>26.5</v>
      </c>
      <c r="E1295" s="57">
        <v>26.35</v>
      </c>
      <c r="F1295" s="57">
        <v>26.45</v>
      </c>
      <c r="G1295" s="57">
        <v>26.5</v>
      </c>
      <c r="H1295" s="57">
        <v>26.55</v>
      </c>
      <c r="I1295" s="57">
        <v>26.5</v>
      </c>
      <c r="J1295" s="57">
        <v>26.5</v>
      </c>
      <c r="K1295" s="57">
        <v>26.4</v>
      </c>
      <c r="L1295" s="57">
        <v>26.4</v>
      </c>
      <c r="M1295" s="57">
        <v>26.25</v>
      </c>
      <c r="N1295" s="57">
        <v>26.25</v>
      </c>
      <c r="O1295" s="63">
        <v>-9.4339622641509396E-3</v>
      </c>
      <c r="P1295" s="57">
        <v>24</v>
      </c>
      <c r="Q1295" s="57">
        <v>41</v>
      </c>
      <c r="R1295" s="57">
        <v>80.95</v>
      </c>
      <c r="S1295" s="57">
        <v>26.37</v>
      </c>
      <c r="T1295" s="57">
        <v>26.4725</v>
      </c>
      <c r="U1295" s="57">
        <v>26.429200000000002</v>
      </c>
      <c r="V1295" s="57">
        <v>26.41</v>
      </c>
      <c r="W1295" s="57">
        <v>26.487500000000001</v>
      </c>
      <c r="X1295" s="57">
        <v>26.429200000000002</v>
      </c>
      <c r="Y1295" s="57">
        <v>26.39</v>
      </c>
      <c r="Z1295" s="57">
        <v>26.49</v>
      </c>
      <c r="AA1295" s="57">
        <v>26.425000000000001</v>
      </c>
      <c r="AB1295" s="57">
        <v>28.45</v>
      </c>
      <c r="AC1295" s="57">
        <v>20.100000000000001</v>
      </c>
      <c r="AD1295" s="57">
        <v>27</v>
      </c>
      <c r="AE1295" s="57">
        <v>26.1</v>
      </c>
      <c r="AF1295" s="64">
        <v>46.787799999999997</v>
      </c>
      <c r="AG1295" s="64">
        <v>39.828899999999997</v>
      </c>
      <c r="AH1295" s="64">
        <v>38.599299999999999</v>
      </c>
      <c r="AI1295" s="64">
        <v>39.418999999999997</v>
      </c>
      <c r="AJ1295" s="61">
        <v>0.45833333333333331</v>
      </c>
      <c r="AK1295" s="216">
        <v>50</v>
      </c>
      <c r="AL1295" s="62">
        <v>81.929451842479779</v>
      </c>
      <c r="AM1295" s="24" t="s">
        <v>6076</v>
      </c>
      <c r="AN1295" s="216" t="s">
        <v>5960</v>
      </c>
      <c r="AO1295" s="216" t="s">
        <v>5971</v>
      </c>
      <c r="AP1295" s="216" t="s">
        <v>6884</v>
      </c>
      <c r="AQ1295" s="216" t="s">
        <v>6885</v>
      </c>
      <c r="AR1295" s="216" t="s">
        <v>6916</v>
      </c>
      <c r="AS1295" s="24" t="s">
        <v>6968</v>
      </c>
      <c r="AT1295" s="24" t="s">
        <v>6055</v>
      </c>
      <c r="AU1295" s="24" t="s">
        <v>6122</v>
      </c>
      <c r="AV1295" s="24" t="s">
        <v>6518</v>
      </c>
      <c r="AW1295" s="24" t="s">
        <v>5979</v>
      </c>
      <c r="AX1295" s="24" t="s">
        <v>5979</v>
      </c>
      <c r="AY1295" s="24" t="s">
        <v>7256</v>
      </c>
      <c r="AZ1295" s="216" t="s">
        <v>7072</v>
      </c>
      <c r="BA1295" s="216" t="s">
        <v>7677</v>
      </c>
      <c r="BB1295" s="57" t="s">
        <v>5474</v>
      </c>
      <c r="BC1295" s="202"/>
      <c r="BD1295" s="24"/>
      <c r="BE1295" s="151"/>
      <c r="BG1295" s="151"/>
      <c r="BI1295" s="151"/>
      <c r="BL1295" s="152"/>
    </row>
    <row r="1296" spans="1:64" s="169" customFormat="1">
      <c r="A1296" s="24">
        <v>6172</v>
      </c>
      <c r="B1296" s="24" t="s">
        <v>1261</v>
      </c>
      <c r="C1296" s="57">
        <v>42.2</v>
      </c>
      <c r="D1296" s="57">
        <v>42.45</v>
      </c>
      <c r="E1296" s="57">
        <v>41.5</v>
      </c>
      <c r="F1296" s="57">
        <v>42.3</v>
      </c>
      <c r="G1296" s="57">
        <v>42.3</v>
      </c>
      <c r="H1296" s="57">
        <v>42.35</v>
      </c>
      <c r="I1296" s="57">
        <v>41.85</v>
      </c>
      <c r="J1296" s="57">
        <v>42.1</v>
      </c>
      <c r="K1296" s="57">
        <v>42.1</v>
      </c>
      <c r="L1296" s="57">
        <v>44.45</v>
      </c>
      <c r="M1296" s="57">
        <v>42.1</v>
      </c>
      <c r="N1296" s="57">
        <v>43.5</v>
      </c>
      <c r="O1296" s="63">
        <v>3.3254156769596199E-2</v>
      </c>
      <c r="P1296" s="57">
        <v>117</v>
      </c>
      <c r="Q1296" s="57">
        <v>16</v>
      </c>
      <c r="R1296" s="57">
        <v>107.7</v>
      </c>
      <c r="S1296" s="57">
        <v>42.56</v>
      </c>
      <c r="T1296" s="57">
        <v>42.792499999999997</v>
      </c>
      <c r="U1296" s="57">
        <v>40.486699999999999</v>
      </c>
      <c r="V1296" s="57">
        <v>42.39</v>
      </c>
      <c r="W1296" s="57">
        <v>42.79</v>
      </c>
      <c r="X1296" s="57">
        <v>40.555799999999998</v>
      </c>
      <c r="Y1296" s="57">
        <v>42.52</v>
      </c>
      <c r="Z1296" s="57">
        <v>42.89</v>
      </c>
      <c r="AA1296" s="57">
        <v>40.654200000000003</v>
      </c>
      <c r="AB1296" s="57">
        <v>45.7</v>
      </c>
      <c r="AC1296" s="57">
        <v>25.25</v>
      </c>
      <c r="AD1296" s="57">
        <v>45.05</v>
      </c>
      <c r="AE1296" s="57">
        <v>41</v>
      </c>
      <c r="AF1296" s="64">
        <v>42.308500000000002</v>
      </c>
      <c r="AG1296" s="64">
        <v>45.3431</v>
      </c>
      <c r="AH1296" s="64">
        <v>52.360199999999999</v>
      </c>
      <c r="AI1296" s="64">
        <v>47.682200000000002</v>
      </c>
      <c r="AJ1296" s="61">
        <v>0.45833333333333331</v>
      </c>
      <c r="AK1296" s="216">
        <v>150</v>
      </c>
      <c r="AL1296" s="62">
        <v>233.9231545570203</v>
      </c>
      <c r="AM1296" s="24" t="s">
        <v>8206</v>
      </c>
      <c r="AN1296" s="216" t="s">
        <v>5981</v>
      </c>
      <c r="AO1296" s="216" t="s">
        <v>5961</v>
      </c>
      <c r="AP1296" s="216" t="s">
        <v>6908</v>
      </c>
      <c r="AQ1296" s="216" t="s">
        <v>6900</v>
      </c>
      <c r="AR1296" s="216" t="s">
        <v>6886</v>
      </c>
      <c r="AS1296" s="24" t="s">
        <v>6927</v>
      </c>
      <c r="AT1296" s="24" t="s">
        <v>6370</v>
      </c>
      <c r="AU1296" s="24" t="s">
        <v>5984</v>
      </c>
      <c r="AV1296" s="24" t="s">
        <v>6031</v>
      </c>
      <c r="AW1296" s="24" t="s">
        <v>5986</v>
      </c>
      <c r="AX1296" s="24" t="s">
        <v>5979</v>
      </c>
      <c r="AY1296" s="24" t="s">
        <v>8207</v>
      </c>
      <c r="AZ1296" s="216" t="s">
        <v>7906</v>
      </c>
      <c r="BA1296" s="216" t="s">
        <v>7315</v>
      </c>
      <c r="BB1296" s="57" t="s">
        <v>6960</v>
      </c>
      <c r="BC1296" s="202"/>
      <c r="BD1296" s="24"/>
      <c r="BE1296" s="151"/>
      <c r="BG1296" s="151"/>
      <c r="BI1296" s="151"/>
      <c r="BL1296" s="152"/>
    </row>
    <row r="1297" spans="1:64" s="169" customFormat="1">
      <c r="A1297" s="24">
        <v>6173</v>
      </c>
      <c r="B1297" s="24" t="s">
        <v>1262</v>
      </c>
      <c r="C1297" s="57">
        <v>58</v>
      </c>
      <c r="D1297" s="57">
        <v>59.4</v>
      </c>
      <c r="E1297" s="57">
        <v>58</v>
      </c>
      <c r="F1297" s="57">
        <v>59.3</v>
      </c>
      <c r="G1297" s="57">
        <v>59.9</v>
      </c>
      <c r="H1297" s="57">
        <v>59.9</v>
      </c>
      <c r="I1297" s="57">
        <v>58</v>
      </c>
      <c r="J1297" s="57">
        <v>58.4</v>
      </c>
      <c r="K1297" s="57">
        <v>58.6</v>
      </c>
      <c r="L1297" s="57">
        <v>60.5</v>
      </c>
      <c r="M1297" s="57">
        <v>58.6</v>
      </c>
      <c r="N1297" s="57">
        <v>60.2</v>
      </c>
      <c r="O1297" s="63">
        <v>3.08219178082191E-2</v>
      </c>
      <c r="P1297" s="57">
        <v>750</v>
      </c>
      <c r="Q1297" s="57">
        <v>1269</v>
      </c>
      <c r="R1297" s="57">
        <v>1665.1</v>
      </c>
      <c r="S1297" s="57">
        <v>58.16</v>
      </c>
      <c r="T1297" s="57">
        <v>64.680000000000007</v>
      </c>
      <c r="U1297" s="57">
        <v>66.3917</v>
      </c>
      <c r="V1297" s="57">
        <v>58.3</v>
      </c>
      <c r="W1297" s="57">
        <v>63.93</v>
      </c>
      <c r="X1297" s="57">
        <v>66.334999999999994</v>
      </c>
      <c r="Y1297" s="57">
        <v>58.34</v>
      </c>
      <c r="Z1297" s="57">
        <v>63.515000000000001</v>
      </c>
      <c r="AA1297" s="57">
        <v>66.296700000000001</v>
      </c>
      <c r="AB1297" s="57">
        <v>80.400000000000006</v>
      </c>
      <c r="AC1297" s="57">
        <v>50</v>
      </c>
      <c r="AD1297" s="57">
        <v>70.400000000000006</v>
      </c>
      <c r="AE1297" s="57">
        <v>55.3</v>
      </c>
      <c r="AF1297" s="64">
        <v>23.5154</v>
      </c>
      <c r="AG1297" s="64">
        <v>16.7943</v>
      </c>
      <c r="AH1297" s="64">
        <v>33.430599999999998</v>
      </c>
      <c r="AI1297" s="64">
        <v>22.339700000000001</v>
      </c>
      <c r="AJ1297" s="61">
        <v>0.45833333333333331</v>
      </c>
      <c r="AK1297" s="216">
        <v>750</v>
      </c>
      <c r="AL1297" s="62">
        <v>1356.5201777310567</v>
      </c>
      <c r="AM1297" s="24" t="s">
        <v>6157</v>
      </c>
      <c r="AN1297" s="216" t="s">
        <v>6009</v>
      </c>
      <c r="AO1297" s="216" t="s">
        <v>6007</v>
      </c>
      <c r="AP1297" s="216" t="s">
        <v>6884</v>
      </c>
      <c r="AQ1297" s="216" t="s">
        <v>6885</v>
      </c>
      <c r="AR1297" s="216" t="s">
        <v>6886</v>
      </c>
      <c r="AS1297" s="24" t="s">
        <v>5474</v>
      </c>
      <c r="AT1297" s="24" t="s">
        <v>6055</v>
      </c>
      <c r="AU1297" s="24" t="s">
        <v>6209</v>
      </c>
      <c r="AV1297" s="24" t="s">
        <v>6031</v>
      </c>
      <c r="AW1297" s="24" t="s">
        <v>5990</v>
      </c>
      <c r="AX1297" s="24" t="s">
        <v>5979</v>
      </c>
      <c r="AY1297" s="24" t="s">
        <v>7621</v>
      </c>
      <c r="AZ1297" s="216" t="s">
        <v>6979</v>
      </c>
      <c r="BA1297" s="216" t="s">
        <v>6914</v>
      </c>
      <c r="BB1297" s="57" t="s">
        <v>5474</v>
      </c>
      <c r="BC1297" s="202"/>
      <c r="BD1297" s="24"/>
      <c r="BE1297" s="151"/>
      <c r="BG1297" s="151"/>
      <c r="BI1297" s="151"/>
      <c r="BL1297" s="152"/>
    </row>
    <row r="1298" spans="1:64" s="169" customFormat="1">
      <c r="A1298" s="24">
        <v>6174</v>
      </c>
      <c r="B1298" s="24" t="s">
        <v>1263</v>
      </c>
      <c r="C1298" s="57">
        <v>19.850000000000001</v>
      </c>
      <c r="D1298" s="57">
        <v>21.1</v>
      </c>
      <c r="E1298" s="57">
        <v>19.850000000000001</v>
      </c>
      <c r="F1298" s="57">
        <v>20.75</v>
      </c>
      <c r="G1298" s="57">
        <v>21.2</v>
      </c>
      <c r="H1298" s="57">
        <v>22.8</v>
      </c>
      <c r="I1298" s="57">
        <v>21.1</v>
      </c>
      <c r="J1298" s="57">
        <v>22.8</v>
      </c>
      <c r="K1298" s="57">
        <v>22.95</v>
      </c>
      <c r="L1298" s="57">
        <v>25.05</v>
      </c>
      <c r="M1298" s="57">
        <v>21.95</v>
      </c>
      <c r="N1298" s="57">
        <v>25</v>
      </c>
      <c r="O1298" s="63">
        <v>9.6491228070175405E-2</v>
      </c>
      <c r="P1298" s="57">
        <v>3297</v>
      </c>
      <c r="Q1298" s="57">
        <v>1857</v>
      </c>
      <c r="R1298" s="57">
        <v>908</v>
      </c>
      <c r="S1298" s="57">
        <v>19.97</v>
      </c>
      <c r="T1298" s="57">
        <v>19.645</v>
      </c>
      <c r="U1298" s="57">
        <v>18.664999999999999</v>
      </c>
      <c r="V1298" s="57">
        <v>20.62</v>
      </c>
      <c r="W1298" s="57">
        <v>19.87</v>
      </c>
      <c r="X1298" s="57">
        <v>18.7608</v>
      </c>
      <c r="Y1298" s="57">
        <v>21.56</v>
      </c>
      <c r="Z1298" s="57">
        <v>20.227499999999999</v>
      </c>
      <c r="AA1298" s="57">
        <v>18.885000000000002</v>
      </c>
      <c r="AB1298" s="57">
        <v>25.05</v>
      </c>
      <c r="AC1298" s="57">
        <v>11</v>
      </c>
      <c r="AD1298" s="57">
        <v>25.05</v>
      </c>
      <c r="AE1298" s="57">
        <v>17.899999999999999</v>
      </c>
      <c r="AF1298" s="64">
        <v>42.502699999999997</v>
      </c>
      <c r="AG1298" s="64">
        <v>38.5779</v>
      </c>
      <c r="AH1298" s="64">
        <v>61.401800000000001</v>
      </c>
      <c r="AI1298" s="64">
        <v>46.185899999999997</v>
      </c>
      <c r="AJ1298" s="61">
        <v>0.45833333333333331</v>
      </c>
      <c r="AK1298" s="216">
        <v>3500</v>
      </c>
      <c r="AL1298" s="62">
        <v>6149.8927306841888</v>
      </c>
      <c r="AM1298" s="24" t="s">
        <v>8208</v>
      </c>
      <c r="AN1298" s="216" t="s">
        <v>6009</v>
      </c>
      <c r="AO1298" s="216" t="s">
        <v>5961</v>
      </c>
      <c r="AP1298" s="216" t="s">
        <v>6908</v>
      </c>
      <c r="AQ1298" s="216" t="s">
        <v>6900</v>
      </c>
      <c r="AR1298" s="216" t="s">
        <v>6886</v>
      </c>
      <c r="AS1298" s="24" t="s">
        <v>7350</v>
      </c>
      <c r="AT1298" s="24" t="s">
        <v>6013</v>
      </c>
      <c r="AU1298" s="24" t="s">
        <v>6045</v>
      </c>
      <c r="AV1298" s="24" t="s">
        <v>5982</v>
      </c>
      <c r="AW1298" s="24" t="s">
        <v>5979</v>
      </c>
      <c r="AX1298" s="24" t="s">
        <v>5991</v>
      </c>
      <c r="AY1298" s="24" t="s">
        <v>8209</v>
      </c>
      <c r="AZ1298" s="216" t="s">
        <v>8210</v>
      </c>
      <c r="BA1298" s="216" t="s">
        <v>7485</v>
      </c>
      <c r="BB1298" s="57" t="s">
        <v>5474</v>
      </c>
      <c r="BC1298" s="202"/>
      <c r="BD1298" s="24"/>
      <c r="BE1298" s="151"/>
      <c r="BG1298" s="151"/>
      <c r="BI1298" s="151"/>
      <c r="BL1298" s="152"/>
    </row>
    <row r="1299" spans="1:64" s="169" customFormat="1">
      <c r="A1299" s="24">
        <v>6175</v>
      </c>
      <c r="B1299" s="24" t="s">
        <v>1264</v>
      </c>
      <c r="C1299" s="57">
        <v>43.4</v>
      </c>
      <c r="D1299" s="57">
        <v>44.9</v>
      </c>
      <c r="E1299" s="57">
        <v>43.35</v>
      </c>
      <c r="F1299" s="57">
        <v>44.8</v>
      </c>
      <c r="G1299" s="57">
        <v>46.1</v>
      </c>
      <c r="H1299" s="57">
        <v>46.25</v>
      </c>
      <c r="I1299" s="57">
        <v>44.4</v>
      </c>
      <c r="J1299" s="57">
        <v>44.6</v>
      </c>
      <c r="K1299" s="57">
        <v>44.8</v>
      </c>
      <c r="L1299" s="57">
        <v>46.1</v>
      </c>
      <c r="M1299" s="57">
        <v>44.8</v>
      </c>
      <c r="N1299" s="57">
        <v>45.8</v>
      </c>
      <c r="O1299" s="63">
        <v>2.6905829596412498E-2</v>
      </c>
      <c r="P1299" s="57">
        <v>715</v>
      </c>
      <c r="Q1299" s="57">
        <v>1585</v>
      </c>
      <c r="R1299" s="57">
        <v>4207.05</v>
      </c>
      <c r="S1299" s="57">
        <v>43.94</v>
      </c>
      <c r="T1299" s="57">
        <v>49.567500000000003</v>
      </c>
      <c r="U1299" s="57">
        <v>44.735799999999998</v>
      </c>
      <c r="V1299" s="57">
        <v>44.26</v>
      </c>
      <c r="W1299" s="57">
        <v>49.092500000000001</v>
      </c>
      <c r="X1299" s="57">
        <v>44.884999999999998</v>
      </c>
      <c r="Y1299" s="57">
        <v>44.14</v>
      </c>
      <c r="Z1299" s="57">
        <v>48.887500000000003</v>
      </c>
      <c r="AA1299" s="57">
        <v>45.043300000000002</v>
      </c>
      <c r="AB1299" s="57">
        <v>59.6</v>
      </c>
      <c r="AC1299" s="57">
        <v>20</v>
      </c>
      <c r="AD1299" s="57">
        <v>59.6</v>
      </c>
      <c r="AE1299" s="57">
        <v>41.4</v>
      </c>
      <c r="AF1299" s="64">
        <v>25.710100000000001</v>
      </c>
      <c r="AG1299" s="64">
        <v>19.105899999999998</v>
      </c>
      <c r="AH1299" s="64">
        <v>34.194400000000002</v>
      </c>
      <c r="AI1299" s="64">
        <v>24.135400000000001</v>
      </c>
      <c r="AJ1299" s="61">
        <v>0.45833333333333331</v>
      </c>
      <c r="AK1299" s="216">
        <v>750</v>
      </c>
      <c r="AL1299" s="62">
        <v>1293.2159027702739</v>
      </c>
      <c r="AM1299" s="24" t="s">
        <v>6038</v>
      </c>
      <c r="AN1299" s="216" t="s">
        <v>6009</v>
      </c>
      <c r="AO1299" s="216" t="s">
        <v>6007</v>
      </c>
      <c r="AP1299" s="216" t="s">
        <v>6908</v>
      </c>
      <c r="AQ1299" s="216" t="s">
        <v>6885</v>
      </c>
      <c r="AR1299" s="216" t="s">
        <v>6886</v>
      </c>
      <c r="AS1299" s="24" t="s">
        <v>5474</v>
      </c>
      <c r="AT1299" s="24" t="s">
        <v>6010</v>
      </c>
      <c r="AU1299" s="24" t="s">
        <v>5962</v>
      </c>
      <c r="AV1299" s="24" t="s">
        <v>6055</v>
      </c>
      <c r="AW1299" s="24" t="s">
        <v>5990</v>
      </c>
      <c r="AX1299" s="24" t="s">
        <v>5979</v>
      </c>
      <c r="AY1299" s="24" t="s">
        <v>7004</v>
      </c>
      <c r="AZ1299" s="216" t="s">
        <v>7231</v>
      </c>
      <c r="BA1299" s="216" t="s">
        <v>7340</v>
      </c>
      <c r="BB1299" s="57" t="s">
        <v>6994</v>
      </c>
      <c r="BC1299" s="202"/>
      <c r="BD1299" s="24"/>
      <c r="BE1299" s="151"/>
      <c r="BG1299" s="151"/>
      <c r="BI1299" s="151"/>
      <c r="BL1299" s="152"/>
    </row>
    <row r="1300" spans="1:64" s="169" customFormat="1">
      <c r="A1300" s="24">
        <v>6176</v>
      </c>
      <c r="B1300" s="24" t="s">
        <v>1265</v>
      </c>
      <c r="C1300" s="57">
        <v>94.3</v>
      </c>
      <c r="D1300" s="57">
        <v>96</v>
      </c>
      <c r="E1300" s="57">
        <v>94.2</v>
      </c>
      <c r="F1300" s="57">
        <v>95.4</v>
      </c>
      <c r="G1300" s="57">
        <v>96.4</v>
      </c>
      <c r="H1300" s="57">
        <v>98.3</v>
      </c>
      <c r="I1300" s="57">
        <v>96.3</v>
      </c>
      <c r="J1300" s="57">
        <v>97.5</v>
      </c>
      <c r="K1300" s="57">
        <v>98.2</v>
      </c>
      <c r="L1300" s="57">
        <v>99.2</v>
      </c>
      <c r="M1300" s="57">
        <v>97.8</v>
      </c>
      <c r="N1300" s="57">
        <v>98.6</v>
      </c>
      <c r="O1300" s="63">
        <v>1.12820512820512E-2</v>
      </c>
      <c r="P1300" s="57">
        <v>1283</v>
      </c>
      <c r="Q1300" s="57">
        <v>2200</v>
      </c>
      <c r="R1300" s="57">
        <v>3313.05</v>
      </c>
      <c r="S1300" s="57">
        <v>96.14</v>
      </c>
      <c r="T1300" s="57">
        <v>100.295</v>
      </c>
      <c r="U1300" s="57">
        <v>114.14</v>
      </c>
      <c r="V1300" s="57">
        <v>96.12</v>
      </c>
      <c r="W1300" s="57">
        <v>99.72</v>
      </c>
      <c r="X1300" s="57">
        <v>113.7983</v>
      </c>
      <c r="Y1300" s="57">
        <v>96.26</v>
      </c>
      <c r="Z1300" s="57">
        <v>99.3</v>
      </c>
      <c r="AA1300" s="57">
        <v>113.45</v>
      </c>
      <c r="AB1300" s="57">
        <v>132.5</v>
      </c>
      <c r="AC1300" s="57">
        <v>93.8</v>
      </c>
      <c r="AD1300" s="57">
        <v>108</v>
      </c>
      <c r="AE1300" s="57">
        <v>93.8</v>
      </c>
      <c r="AF1300" s="64">
        <v>35.325499999999998</v>
      </c>
      <c r="AG1300" s="64">
        <v>22.472300000000001</v>
      </c>
      <c r="AH1300" s="64">
        <v>53.18</v>
      </c>
      <c r="AI1300" s="64">
        <v>32.708199999999998</v>
      </c>
      <c r="AJ1300" s="61">
        <v>0.45833333333333331</v>
      </c>
      <c r="AK1300" s="216">
        <v>1500</v>
      </c>
      <c r="AL1300" s="62">
        <v>2356.9230498290271</v>
      </c>
      <c r="AM1300" s="24" t="s">
        <v>7623</v>
      </c>
      <c r="AN1300" s="216" t="s">
        <v>6009</v>
      </c>
      <c r="AO1300" s="216" t="s">
        <v>5961</v>
      </c>
      <c r="AP1300" s="216" t="s">
        <v>6884</v>
      </c>
      <c r="AQ1300" s="216" t="s">
        <v>6885</v>
      </c>
      <c r="AR1300" s="216" t="s">
        <v>6886</v>
      </c>
      <c r="AS1300" s="24" t="s">
        <v>6951</v>
      </c>
      <c r="AT1300" s="24" t="s">
        <v>6016</v>
      </c>
      <c r="AU1300" s="24" t="s">
        <v>6016</v>
      </c>
      <c r="AV1300" s="24" t="s">
        <v>6016</v>
      </c>
      <c r="AW1300" s="24" t="s">
        <v>5986</v>
      </c>
      <c r="AX1300" s="24" t="s">
        <v>5991</v>
      </c>
      <c r="AY1300" s="24" t="s">
        <v>8000</v>
      </c>
      <c r="AZ1300" s="216" t="s">
        <v>7231</v>
      </c>
      <c r="BA1300" s="216" t="s">
        <v>7254</v>
      </c>
      <c r="BB1300" s="57" t="s">
        <v>5474</v>
      </c>
      <c r="BC1300" s="202"/>
      <c r="BD1300" s="24"/>
      <c r="BE1300" s="151"/>
      <c r="BG1300" s="151"/>
      <c r="BI1300" s="151"/>
      <c r="BL1300" s="152"/>
    </row>
    <row r="1301" spans="1:64" s="169" customFormat="1">
      <c r="A1301" s="24">
        <v>6177</v>
      </c>
      <c r="B1301" s="24" t="s">
        <v>1266</v>
      </c>
      <c r="C1301" s="57">
        <v>29.2</v>
      </c>
      <c r="D1301" s="57">
        <v>29.75</v>
      </c>
      <c r="E1301" s="57">
        <v>29.2</v>
      </c>
      <c r="F1301" s="57">
        <v>29.6</v>
      </c>
      <c r="G1301" s="57">
        <v>29.25</v>
      </c>
      <c r="H1301" s="57">
        <v>29.6</v>
      </c>
      <c r="I1301" s="57">
        <v>29.1</v>
      </c>
      <c r="J1301" s="57">
        <v>29.45</v>
      </c>
      <c r="K1301" s="57">
        <v>30.05</v>
      </c>
      <c r="L1301" s="57">
        <v>30.05</v>
      </c>
      <c r="M1301" s="57">
        <v>29.55</v>
      </c>
      <c r="N1301" s="57">
        <v>29.7</v>
      </c>
      <c r="O1301" s="63">
        <v>8.4889643463497404E-3</v>
      </c>
      <c r="P1301" s="57">
        <v>164</v>
      </c>
      <c r="Q1301" s="57">
        <v>245</v>
      </c>
      <c r="R1301" s="57">
        <v>691.8</v>
      </c>
      <c r="S1301" s="57">
        <v>29.36</v>
      </c>
      <c r="T1301" s="57">
        <v>30.594999999999999</v>
      </c>
      <c r="U1301" s="57">
        <v>30.180800000000001</v>
      </c>
      <c r="V1301" s="57">
        <v>29.4</v>
      </c>
      <c r="W1301" s="57">
        <v>30.54</v>
      </c>
      <c r="X1301" s="57">
        <v>30.180800000000001</v>
      </c>
      <c r="Y1301" s="57">
        <v>29.32</v>
      </c>
      <c r="Z1301" s="57">
        <v>30.497499999999999</v>
      </c>
      <c r="AA1301" s="57">
        <v>30.184200000000001</v>
      </c>
      <c r="AB1301" s="57">
        <v>33.4</v>
      </c>
      <c r="AC1301" s="57">
        <v>26</v>
      </c>
      <c r="AD1301" s="57">
        <v>31.9</v>
      </c>
      <c r="AE1301" s="57">
        <v>28.6</v>
      </c>
      <c r="AF1301" s="64">
        <v>26.392600000000002</v>
      </c>
      <c r="AG1301" s="64">
        <v>22.5684</v>
      </c>
      <c r="AH1301" s="64">
        <v>34.261800000000001</v>
      </c>
      <c r="AI1301" s="64">
        <v>26.466200000000001</v>
      </c>
      <c r="AJ1301" s="61">
        <v>0.45833333333333331</v>
      </c>
      <c r="AK1301" s="216">
        <v>200</v>
      </c>
      <c r="AL1301" s="62">
        <v>326.17393360745473</v>
      </c>
      <c r="AM1301" s="24" t="s">
        <v>7387</v>
      </c>
      <c r="AN1301" s="216" t="s">
        <v>6009</v>
      </c>
      <c r="AO1301" s="216" t="s">
        <v>5971</v>
      </c>
      <c r="AP1301" s="216" t="s">
        <v>6884</v>
      </c>
      <c r="AQ1301" s="216" t="s">
        <v>6885</v>
      </c>
      <c r="AR1301" s="216" t="s">
        <v>6886</v>
      </c>
      <c r="AS1301" s="24" t="s">
        <v>5474</v>
      </c>
      <c r="AT1301" s="24" t="s">
        <v>6055</v>
      </c>
      <c r="AU1301" s="24" t="s">
        <v>6016</v>
      </c>
      <c r="AV1301" s="24" t="s">
        <v>6017</v>
      </c>
      <c r="AW1301" s="24" t="s">
        <v>5979</v>
      </c>
      <c r="AX1301" s="24" t="s">
        <v>5991</v>
      </c>
      <c r="AY1301" s="24" t="s">
        <v>7004</v>
      </c>
      <c r="AZ1301" s="216" t="s">
        <v>6932</v>
      </c>
      <c r="BA1301" s="216" t="s">
        <v>7145</v>
      </c>
      <c r="BB1301" s="57" t="s">
        <v>5474</v>
      </c>
      <c r="BC1301" s="202"/>
      <c r="BD1301" s="24"/>
      <c r="BE1301" s="151"/>
      <c r="BG1301" s="151"/>
      <c r="BI1301" s="151"/>
      <c r="BL1301" s="152"/>
    </row>
    <row r="1302" spans="1:64" s="169" customFormat="1">
      <c r="A1302" s="24">
        <v>6179</v>
      </c>
      <c r="B1302" s="24" t="s">
        <v>1267</v>
      </c>
      <c r="C1302" s="57">
        <v>28.15</v>
      </c>
      <c r="D1302" s="57">
        <v>28.3</v>
      </c>
      <c r="E1302" s="57">
        <v>28.05</v>
      </c>
      <c r="F1302" s="57">
        <v>28.15</v>
      </c>
      <c r="G1302" s="57">
        <v>28.15</v>
      </c>
      <c r="H1302" s="57">
        <v>28.4</v>
      </c>
      <c r="I1302" s="57">
        <v>28.05</v>
      </c>
      <c r="J1302" s="57">
        <v>28.3</v>
      </c>
      <c r="K1302" s="57">
        <v>28.3</v>
      </c>
      <c r="L1302" s="57">
        <v>28.5</v>
      </c>
      <c r="M1302" s="57">
        <v>28.1</v>
      </c>
      <c r="N1302" s="57">
        <v>28.2</v>
      </c>
      <c r="O1302" s="63">
        <v>-3.53356890459363E-3</v>
      </c>
      <c r="P1302" s="57">
        <v>29</v>
      </c>
      <c r="Q1302" s="57">
        <v>128</v>
      </c>
      <c r="R1302" s="57">
        <v>143.55000000000001</v>
      </c>
      <c r="S1302" s="57">
        <v>28.28</v>
      </c>
      <c r="T1302" s="57">
        <v>29.42</v>
      </c>
      <c r="U1302" s="57">
        <v>30.890799999999999</v>
      </c>
      <c r="V1302" s="57">
        <v>28.28</v>
      </c>
      <c r="W1302" s="57">
        <v>29.267499999999998</v>
      </c>
      <c r="X1302" s="57">
        <v>30.8325</v>
      </c>
      <c r="Y1302" s="57">
        <v>28.23</v>
      </c>
      <c r="Z1302" s="57">
        <v>29.1525</v>
      </c>
      <c r="AA1302" s="57">
        <v>30.765799999999999</v>
      </c>
      <c r="AB1302" s="57">
        <v>42.8</v>
      </c>
      <c r="AC1302" s="57">
        <v>27.25</v>
      </c>
      <c r="AD1302" s="57">
        <v>30.6</v>
      </c>
      <c r="AE1302" s="57">
        <v>27.75</v>
      </c>
      <c r="AF1302" s="64">
        <v>27.341699999999999</v>
      </c>
      <c r="AG1302" s="64">
        <v>18.2805</v>
      </c>
      <c r="AH1302" s="64">
        <v>31.2713</v>
      </c>
      <c r="AI1302" s="64">
        <v>22.610800000000001</v>
      </c>
      <c r="AJ1302" s="61">
        <v>0.45833333333333331</v>
      </c>
      <c r="AK1302" s="216">
        <v>50</v>
      </c>
      <c r="AL1302" s="62">
        <v>98.998087642996396</v>
      </c>
      <c r="AM1302" s="24" t="s">
        <v>8211</v>
      </c>
      <c r="AN1302" s="216" t="s">
        <v>6009</v>
      </c>
      <c r="AO1302" s="216" t="s">
        <v>6007</v>
      </c>
      <c r="AP1302" s="216" t="s">
        <v>6884</v>
      </c>
      <c r="AQ1302" s="216" t="s">
        <v>6885</v>
      </c>
      <c r="AR1302" s="216" t="s">
        <v>6916</v>
      </c>
      <c r="AS1302" s="24" t="s">
        <v>6894</v>
      </c>
      <c r="AT1302" s="24" t="s">
        <v>6121</v>
      </c>
      <c r="AU1302" s="24" t="s">
        <v>6016</v>
      </c>
      <c r="AV1302" s="24" t="s">
        <v>5984</v>
      </c>
      <c r="AW1302" s="24" t="s">
        <v>5970</v>
      </c>
      <c r="AX1302" s="24" t="s">
        <v>5990</v>
      </c>
      <c r="AY1302" s="24" t="s">
        <v>7411</v>
      </c>
      <c r="AZ1302" s="216" t="s">
        <v>7182</v>
      </c>
      <c r="BA1302" s="216" t="s">
        <v>7086</v>
      </c>
      <c r="BB1302" s="57" t="s">
        <v>5474</v>
      </c>
      <c r="BC1302" s="202"/>
      <c r="BD1302" s="24"/>
      <c r="BE1302" s="151"/>
      <c r="BG1302" s="151"/>
      <c r="BI1302" s="151"/>
      <c r="BL1302" s="152"/>
    </row>
    <row r="1303" spans="1:64" s="169" customFormat="1">
      <c r="A1303" s="24">
        <v>6180</v>
      </c>
      <c r="B1303" s="24" t="s">
        <v>1268</v>
      </c>
      <c r="C1303" s="57">
        <v>61</v>
      </c>
      <c r="D1303" s="57">
        <v>62.2</v>
      </c>
      <c r="E1303" s="57">
        <v>60.9</v>
      </c>
      <c r="F1303" s="57">
        <v>62</v>
      </c>
      <c r="G1303" s="57">
        <v>62.5</v>
      </c>
      <c r="H1303" s="57">
        <v>62.5</v>
      </c>
      <c r="I1303" s="57">
        <v>61.2</v>
      </c>
      <c r="J1303" s="57">
        <v>61.6</v>
      </c>
      <c r="K1303" s="57">
        <v>61.9</v>
      </c>
      <c r="L1303" s="57">
        <v>62.3</v>
      </c>
      <c r="M1303" s="57">
        <v>61.8</v>
      </c>
      <c r="N1303" s="57">
        <v>62.2</v>
      </c>
      <c r="O1303" s="63">
        <v>9.74025974025974E-3</v>
      </c>
      <c r="P1303" s="57">
        <v>520</v>
      </c>
      <c r="Q1303" s="57">
        <v>528</v>
      </c>
      <c r="R1303" s="57">
        <v>620.85</v>
      </c>
      <c r="S1303" s="57">
        <v>61.04</v>
      </c>
      <c r="T1303" s="57">
        <v>62.924999999999997</v>
      </c>
      <c r="U1303" s="57">
        <v>63.731699999999996</v>
      </c>
      <c r="V1303" s="57">
        <v>61.12</v>
      </c>
      <c r="W1303" s="57">
        <v>62.805</v>
      </c>
      <c r="X1303" s="57">
        <v>63.685000000000002</v>
      </c>
      <c r="Y1303" s="57">
        <v>61.26</v>
      </c>
      <c r="Z1303" s="57">
        <v>62.715000000000003</v>
      </c>
      <c r="AA1303" s="57">
        <v>63.646700000000003</v>
      </c>
      <c r="AB1303" s="57">
        <v>72.400000000000006</v>
      </c>
      <c r="AC1303" s="57">
        <v>55.7</v>
      </c>
      <c r="AD1303" s="57">
        <v>64.7</v>
      </c>
      <c r="AE1303" s="57">
        <v>59.9</v>
      </c>
      <c r="AF1303" s="64">
        <v>30.646699999999999</v>
      </c>
      <c r="AG1303" s="64">
        <v>23.0517</v>
      </c>
      <c r="AH1303" s="64">
        <v>39.597799999999999</v>
      </c>
      <c r="AI1303" s="64">
        <v>28.567</v>
      </c>
      <c r="AJ1303" s="61">
        <v>0.45833333333333331</v>
      </c>
      <c r="AK1303" s="216">
        <v>550</v>
      </c>
      <c r="AL1303" s="62">
        <v>946.00190536139769</v>
      </c>
      <c r="AM1303" s="24" t="s">
        <v>6506</v>
      </c>
      <c r="AN1303" s="216" t="s">
        <v>6009</v>
      </c>
      <c r="AO1303" s="216" t="s">
        <v>5971</v>
      </c>
      <c r="AP1303" s="216" t="s">
        <v>6884</v>
      </c>
      <c r="AQ1303" s="216" t="s">
        <v>6885</v>
      </c>
      <c r="AR1303" s="216" t="s">
        <v>6886</v>
      </c>
      <c r="AS1303" s="24" t="s">
        <v>5474</v>
      </c>
      <c r="AT1303" s="24" t="s">
        <v>6016</v>
      </c>
      <c r="AU1303" s="24" t="s">
        <v>6017</v>
      </c>
      <c r="AV1303" s="24" t="s">
        <v>6016</v>
      </c>
      <c r="AW1303" s="24" t="s">
        <v>5990</v>
      </c>
      <c r="AX1303" s="24" t="s">
        <v>5990</v>
      </c>
      <c r="AY1303" s="24" t="s">
        <v>6909</v>
      </c>
      <c r="AZ1303" s="216" t="s">
        <v>6932</v>
      </c>
      <c r="BA1303" s="216" t="s">
        <v>6914</v>
      </c>
      <c r="BB1303" s="57" t="s">
        <v>5474</v>
      </c>
      <c r="BC1303" s="202"/>
      <c r="BD1303" s="24"/>
      <c r="BE1303" s="151"/>
      <c r="BG1303" s="151"/>
      <c r="BI1303" s="151"/>
      <c r="BL1303" s="152"/>
    </row>
    <row r="1304" spans="1:64" s="169" customFormat="1">
      <c r="A1304" s="24">
        <v>6182</v>
      </c>
      <c r="B1304" s="24" t="s">
        <v>1269</v>
      </c>
      <c r="C1304" s="57">
        <v>62.6</v>
      </c>
      <c r="D1304" s="57">
        <v>65.7</v>
      </c>
      <c r="E1304" s="57">
        <v>62.6</v>
      </c>
      <c r="F1304" s="57">
        <v>64.900000000000006</v>
      </c>
      <c r="G1304" s="57">
        <v>66.5</v>
      </c>
      <c r="H1304" s="57">
        <v>67</v>
      </c>
      <c r="I1304" s="57">
        <v>64</v>
      </c>
      <c r="J1304" s="57">
        <v>64.599999999999994</v>
      </c>
      <c r="K1304" s="57">
        <v>65.3</v>
      </c>
      <c r="L1304" s="57">
        <v>70.400000000000006</v>
      </c>
      <c r="M1304" s="57">
        <v>65</v>
      </c>
      <c r="N1304" s="57">
        <v>70.099999999999994</v>
      </c>
      <c r="O1304" s="63">
        <v>8.51393188854489E-2</v>
      </c>
      <c r="P1304" s="57">
        <v>56868</v>
      </c>
      <c r="Q1304" s="57">
        <v>20914</v>
      </c>
      <c r="R1304" s="57">
        <v>24173.85</v>
      </c>
      <c r="S1304" s="57">
        <v>60.64</v>
      </c>
      <c r="T1304" s="57">
        <v>65.28</v>
      </c>
      <c r="U1304" s="57">
        <v>62.024999999999999</v>
      </c>
      <c r="V1304" s="57">
        <v>62.36</v>
      </c>
      <c r="W1304" s="57">
        <v>64.924999999999997</v>
      </c>
      <c r="X1304" s="57">
        <v>62.241700000000002</v>
      </c>
      <c r="Y1304" s="57">
        <v>64.319999999999993</v>
      </c>
      <c r="Z1304" s="57">
        <v>65.05</v>
      </c>
      <c r="AA1304" s="57">
        <v>62.55</v>
      </c>
      <c r="AB1304" s="57">
        <v>76.3</v>
      </c>
      <c r="AC1304" s="57">
        <v>31.6</v>
      </c>
      <c r="AD1304" s="57">
        <v>73.5</v>
      </c>
      <c r="AE1304" s="57">
        <v>56</v>
      </c>
      <c r="AF1304" s="64">
        <v>54.404499999999999</v>
      </c>
      <c r="AG1304" s="64">
        <v>38.996600000000001</v>
      </c>
      <c r="AH1304" s="64">
        <v>68.908600000000007</v>
      </c>
      <c r="AI1304" s="64">
        <v>48.967199999999998</v>
      </c>
      <c r="AJ1304" s="61">
        <v>0.46180555555555558</v>
      </c>
      <c r="AK1304" s="216" t="s">
        <v>4611</v>
      </c>
      <c r="AL1304" s="62">
        <v>85809.865109978724</v>
      </c>
      <c r="AM1304" s="24" t="s">
        <v>6157</v>
      </c>
      <c r="AN1304" s="216" t="s">
        <v>6009</v>
      </c>
      <c r="AO1304" s="216" t="s">
        <v>5961</v>
      </c>
      <c r="AP1304" s="216" t="s">
        <v>6908</v>
      </c>
      <c r="AQ1304" s="216" t="s">
        <v>6900</v>
      </c>
      <c r="AR1304" s="216" t="s">
        <v>6886</v>
      </c>
      <c r="AS1304" s="24" t="s">
        <v>5474</v>
      </c>
      <c r="AT1304" s="24" t="s">
        <v>6013</v>
      </c>
      <c r="AU1304" s="24" t="s">
        <v>5962</v>
      </c>
      <c r="AV1304" s="24" t="s">
        <v>5982</v>
      </c>
      <c r="AW1304" s="24" t="s">
        <v>5965</v>
      </c>
      <c r="AX1304" s="24" t="s">
        <v>5965</v>
      </c>
      <c r="AY1304" s="24" t="s">
        <v>8212</v>
      </c>
      <c r="AZ1304" s="216" t="s">
        <v>7825</v>
      </c>
      <c r="BA1304" s="216" t="s">
        <v>7378</v>
      </c>
      <c r="BB1304" s="57" t="s">
        <v>6903</v>
      </c>
      <c r="BC1304" s="202"/>
      <c r="BD1304" s="24"/>
      <c r="BE1304" s="151"/>
      <c r="BG1304" s="151"/>
      <c r="BI1304" s="151"/>
      <c r="BL1304" s="152"/>
    </row>
    <row r="1305" spans="1:64" s="169" customFormat="1">
      <c r="A1305" s="24">
        <v>6183</v>
      </c>
      <c r="B1305" s="24" t="s">
        <v>1270</v>
      </c>
      <c r="C1305" s="57">
        <v>50.1</v>
      </c>
      <c r="D1305" s="57">
        <v>50.7</v>
      </c>
      <c r="E1305" s="57">
        <v>50</v>
      </c>
      <c r="F1305" s="57">
        <v>50.6</v>
      </c>
      <c r="G1305" s="57">
        <v>50.8</v>
      </c>
      <c r="H1305" s="57">
        <v>51</v>
      </c>
      <c r="I1305" s="57">
        <v>50.5</v>
      </c>
      <c r="J1305" s="57">
        <v>51</v>
      </c>
      <c r="K1305" s="57">
        <v>49.9</v>
      </c>
      <c r="L1305" s="57">
        <v>50.2</v>
      </c>
      <c r="M1305" s="57">
        <v>49.55</v>
      </c>
      <c r="N1305" s="57">
        <v>49.8</v>
      </c>
      <c r="O1305" s="63">
        <v>1.21951219512195E-2</v>
      </c>
      <c r="P1305" s="57">
        <v>47</v>
      </c>
      <c r="Q1305" s="57">
        <v>131</v>
      </c>
      <c r="R1305" s="57">
        <v>52.1</v>
      </c>
      <c r="S1305" s="57">
        <v>50.36</v>
      </c>
      <c r="T1305" s="57">
        <v>50.47</v>
      </c>
      <c r="U1305" s="57">
        <v>50.354199999999999</v>
      </c>
      <c r="V1305" s="57">
        <v>50.48</v>
      </c>
      <c r="W1305" s="57">
        <v>50.484999999999999</v>
      </c>
      <c r="X1305" s="57">
        <v>50.385800000000003</v>
      </c>
      <c r="Y1305" s="57">
        <v>50.32</v>
      </c>
      <c r="Z1305" s="57">
        <v>50.465000000000003</v>
      </c>
      <c r="AA1305" s="57">
        <v>50.397500000000001</v>
      </c>
      <c r="AB1305" s="57">
        <v>52.4</v>
      </c>
      <c r="AC1305" s="57">
        <v>45.85</v>
      </c>
      <c r="AD1305" s="57">
        <v>51.2</v>
      </c>
      <c r="AE1305" s="57">
        <v>49.55</v>
      </c>
      <c r="AF1305" s="64">
        <v>48.584899999999998</v>
      </c>
      <c r="AG1305" s="64">
        <v>34.854300000000002</v>
      </c>
      <c r="AH1305" s="64">
        <v>37.440399999999997</v>
      </c>
      <c r="AI1305" s="64">
        <v>35.7164</v>
      </c>
      <c r="AJ1305" s="61">
        <v>0.46527777777777773</v>
      </c>
      <c r="AK1305" s="216">
        <v>50</v>
      </c>
      <c r="AL1305" s="62">
        <v>145.94021304605747</v>
      </c>
      <c r="AM1305" s="24" t="s">
        <v>6470</v>
      </c>
      <c r="AN1305" s="216" t="s">
        <v>5967</v>
      </c>
      <c r="AO1305" s="216" t="s">
        <v>5971</v>
      </c>
      <c r="AP1305" s="216" t="s">
        <v>6884</v>
      </c>
      <c r="AQ1305" s="216" t="s">
        <v>6885</v>
      </c>
      <c r="AR1305" s="216" t="s">
        <v>6916</v>
      </c>
      <c r="AS1305" s="24" t="s">
        <v>6945</v>
      </c>
      <c r="AT1305" s="24" t="s">
        <v>6016</v>
      </c>
      <c r="AU1305" s="24" t="s">
        <v>6126</v>
      </c>
      <c r="AV1305" s="24" t="s">
        <v>6561</v>
      </c>
      <c r="AW1305" s="24" t="s">
        <v>5970</v>
      </c>
      <c r="AX1305" s="24" t="s">
        <v>5986</v>
      </c>
      <c r="AY1305" s="24" t="s">
        <v>7899</v>
      </c>
      <c r="AZ1305" s="216" t="s">
        <v>7011</v>
      </c>
      <c r="BA1305" s="216" t="s">
        <v>7171</v>
      </c>
      <c r="BB1305" s="57" t="s">
        <v>5474</v>
      </c>
      <c r="BC1305" s="202"/>
      <c r="BD1305" s="24"/>
      <c r="BE1305" s="151"/>
      <c r="BG1305" s="151"/>
      <c r="BI1305" s="151"/>
      <c r="BL1305" s="152"/>
    </row>
    <row r="1306" spans="1:64" s="169" customFormat="1">
      <c r="A1306" s="24">
        <v>6184</v>
      </c>
      <c r="B1306" s="24" t="s">
        <v>1271</v>
      </c>
      <c r="C1306" s="57">
        <v>42.8</v>
      </c>
      <c r="D1306" s="57">
        <v>43.3</v>
      </c>
      <c r="E1306" s="57">
        <v>42.8</v>
      </c>
      <c r="F1306" s="57">
        <v>43.3</v>
      </c>
      <c r="G1306" s="57">
        <v>43.5</v>
      </c>
      <c r="H1306" s="57">
        <v>43.5</v>
      </c>
      <c r="I1306" s="57">
        <v>43.25</v>
      </c>
      <c r="J1306" s="57">
        <v>43.25</v>
      </c>
      <c r="K1306" s="57">
        <v>43.25</v>
      </c>
      <c r="L1306" s="57">
        <v>43.35</v>
      </c>
      <c r="M1306" s="57">
        <v>42.8</v>
      </c>
      <c r="N1306" s="57">
        <v>43.25</v>
      </c>
      <c r="O1306" s="63">
        <v>0</v>
      </c>
      <c r="P1306" s="57">
        <v>17</v>
      </c>
      <c r="Q1306" s="57">
        <v>19</v>
      </c>
      <c r="R1306" s="57">
        <v>42.4</v>
      </c>
      <c r="S1306" s="57">
        <v>43.02</v>
      </c>
      <c r="T1306" s="57">
        <v>43.597499999999997</v>
      </c>
      <c r="U1306" s="57">
        <v>44.854999999999997</v>
      </c>
      <c r="V1306" s="57">
        <v>43.06</v>
      </c>
      <c r="W1306" s="57">
        <v>43.54</v>
      </c>
      <c r="X1306" s="57">
        <v>44.826700000000002</v>
      </c>
      <c r="Y1306" s="57">
        <v>43.1</v>
      </c>
      <c r="Z1306" s="57">
        <v>43.497500000000002</v>
      </c>
      <c r="AA1306" s="57">
        <v>44.798299999999998</v>
      </c>
      <c r="AB1306" s="57">
        <v>47.6</v>
      </c>
      <c r="AC1306" s="57">
        <v>40.049999999999997</v>
      </c>
      <c r="AD1306" s="57">
        <v>44.2</v>
      </c>
      <c r="AE1306" s="57">
        <v>42.6</v>
      </c>
      <c r="AF1306" s="64">
        <v>41.292200000000001</v>
      </c>
      <c r="AG1306" s="64">
        <v>27.743500000000001</v>
      </c>
      <c r="AH1306" s="64">
        <v>51.602200000000003</v>
      </c>
      <c r="AI1306" s="64">
        <v>35.696399999999997</v>
      </c>
      <c r="AJ1306" s="61">
        <v>0.46527777777777773</v>
      </c>
      <c r="AK1306" s="216">
        <v>50</v>
      </c>
      <c r="AL1306" s="62">
        <v>52.786885569850568</v>
      </c>
      <c r="AM1306" s="24" t="s">
        <v>6539</v>
      </c>
      <c r="AN1306" s="216" t="s">
        <v>6009</v>
      </c>
      <c r="AO1306" s="216" t="s">
        <v>5961</v>
      </c>
      <c r="AP1306" s="216" t="s">
        <v>6884</v>
      </c>
      <c r="AQ1306" s="216" t="s">
        <v>6885</v>
      </c>
      <c r="AR1306" s="216" t="s">
        <v>6886</v>
      </c>
      <c r="AS1306" s="24" t="s">
        <v>6968</v>
      </c>
      <c r="AT1306" s="24" t="s">
        <v>6493</v>
      </c>
      <c r="AU1306" s="24" t="s">
        <v>6518</v>
      </c>
      <c r="AV1306" s="24" t="s">
        <v>6511</v>
      </c>
      <c r="AW1306" s="24" t="s">
        <v>5990</v>
      </c>
      <c r="AX1306" s="24" t="s">
        <v>6033</v>
      </c>
      <c r="AY1306" s="24" t="s">
        <v>7053</v>
      </c>
      <c r="AZ1306" s="216" t="s">
        <v>7388</v>
      </c>
      <c r="BA1306" s="216" t="s">
        <v>6914</v>
      </c>
      <c r="BB1306" s="57" t="s">
        <v>6944</v>
      </c>
      <c r="BC1306" s="202"/>
      <c r="BD1306" s="24"/>
      <c r="BE1306" s="151"/>
      <c r="BG1306" s="151"/>
      <c r="BI1306" s="151"/>
      <c r="BL1306" s="152"/>
    </row>
    <row r="1307" spans="1:64" s="169" customFormat="1">
      <c r="A1307" s="24">
        <v>6185</v>
      </c>
      <c r="B1307" s="24" t="s">
        <v>1272</v>
      </c>
      <c r="C1307" s="57">
        <v>12.95</v>
      </c>
      <c r="D1307" s="57">
        <v>12.95</v>
      </c>
      <c r="E1307" s="57">
        <v>12.8</v>
      </c>
      <c r="F1307" s="57">
        <v>12.8</v>
      </c>
      <c r="G1307" s="57">
        <v>12.95</v>
      </c>
      <c r="H1307" s="57">
        <v>12.95</v>
      </c>
      <c r="I1307" s="57">
        <v>12.8</v>
      </c>
      <c r="J1307" s="57">
        <v>12.8</v>
      </c>
      <c r="K1307" s="57">
        <v>12.9</v>
      </c>
      <c r="L1307" s="57">
        <v>12.95</v>
      </c>
      <c r="M1307" s="57">
        <v>12.75</v>
      </c>
      <c r="N1307" s="57">
        <v>12.8</v>
      </c>
      <c r="O1307" s="63">
        <v>0</v>
      </c>
      <c r="P1307" s="57">
        <v>49</v>
      </c>
      <c r="Q1307" s="57">
        <v>41</v>
      </c>
      <c r="R1307" s="57">
        <v>113.25</v>
      </c>
      <c r="S1307" s="57">
        <v>12.8</v>
      </c>
      <c r="T1307" s="57">
        <v>13.0425</v>
      </c>
      <c r="U1307" s="57">
        <v>13.033300000000001</v>
      </c>
      <c r="V1307" s="57">
        <v>12.81</v>
      </c>
      <c r="W1307" s="57">
        <v>13.02</v>
      </c>
      <c r="X1307" s="57">
        <v>13.0342</v>
      </c>
      <c r="Y1307" s="57">
        <v>12.8</v>
      </c>
      <c r="Z1307" s="57">
        <v>13.005000000000001</v>
      </c>
      <c r="AA1307" s="57">
        <v>13.033300000000001</v>
      </c>
      <c r="AB1307" s="57">
        <v>16.350000000000001</v>
      </c>
      <c r="AC1307" s="57">
        <v>11.5</v>
      </c>
      <c r="AD1307" s="57">
        <v>13.65</v>
      </c>
      <c r="AE1307" s="57">
        <v>12.55</v>
      </c>
      <c r="AF1307" s="64">
        <v>32.063800000000001</v>
      </c>
      <c r="AG1307" s="64">
        <v>25.945599999999999</v>
      </c>
      <c r="AH1307" s="64">
        <v>34.196399999999997</v>
      </c>
      <c r="AI1307" s="64">
        <v>28.695900000000002</v>
      </c>
      <c r="AJ1307" s="61">
        <v>0.46527777777777773</v>
      </c>
      <c r="AK1307" s="216">
        <v>50</v>
      </c>
      <c r="AL1307" s="62">
        <v>152.1504348778046</v>
      </c>
      <c r="AM1307" s="24" t="s">
        <v>6115</v>
      </c>
      <c r="AN1307" s="216" t="s">
        <v>6009</v>
      </c>
      <c r="AO1307" s="216" t="s">
        <v>5971</v>
      </c>
      <c r="AP1307" s="216" t="s">
        <v>6884</v>
      </c>
      <c r="AQ1307" s="216" t="s">
        <v>6885</v>
      </c>
      <c r="AR1307" s="216" t="s">
        <v>7000</v>
      </c>
      <c r="AS1307" s="24" t="s">
        <v>5474</v>
      </c>
      <c r="AT1307" s="24" t="s">
        <v>6518</v>
      </c>
      <c r="AU1307" s="24" t="s">
        <v>6518</v>
      </c>
      <c r="AV1307" s="24" t="s">
        <v>5984</v>
      </c>
      <c r="AW1307" s="24" t="s">
        <v>5990</v>
      </c>
      <c r="AX1307" s="24" t="s">
        <v>5991</v>
      </c>
      <c r="AY1307" s="24" t="s">
        <v>7256</v>
      </c>
      <c r="AZ1307" s="216" t="s">
        <v>6913</v>
      </c>
      <c r="BA1307" s="216" t="s">
        <v>7008</v>
      </c>
      <c r="BB1307" s="57" t="s">
        <v>6898</v>
      </c>
      <c r="BC1307" s="202"/>
      <c r="BD1307" s="24"/>
      <c r="BE1307" s="151"/>
      <c r="BG1307" s="151"/>
      <c r="BI1307" s="151"/>
      <c r="BL1307" s="152"/>
    </row>
    <row r="1308" spans="1:64" s="169" customFormat="1">
      <c r="A1308" s="24">
        <v>6186</v>
      </c>
      <c r="B1308" s="24" t="s">
        <v>1273</v>
      </c>
      <c r="C1308" s="57">
        <v>28</v>
      </c>
      <c r="D1308" s="57">
        <v>28.3</v>
      </c>
      <c r="E1308" s="57">
        <v>28</v>
      </c>
      <c r="F1308" s="57">
        <v>28.3</v>
      </c>
      <c r="G1308" s="57">
        <v>28.3</v>
      </c>
      <c r="H1308" s="57">
        <v>28.45</v>
      </c>
      <c r="I1308" s="57">
        <v>28.3</v>
      </c>
      <c r="J1308" s="57">
        <v>28.3</v>
      </c>
      <c r="K1308" s="57">
        <v>28.3</v>
      </c>
      <c r="L1308" s="57">
        <v>28.35</v>
      </c>
      <c r="M1308" s="57">
        <v>28.3</v>
      </c>
      <c r="N1308" s="57">
        <v>28.35</v>
      </c>
      <c r="O1308" s="63">
        <v>1.76678445229681E-3</v>
      </c>
      <c r="P1308" s="57">
        <v>126</v>
      </c>
      <c r="Q1308" s="57">
        <v>134</v>
      </c>
      <c r="R1308" s="57">
        <v>282.60000000000002</v>
      </c>
      <c r="S1308" s="57">
        <v>28.21</v>
      </c>
      <c r="T1308" s="57">
        <v>28.752500000000001</v>
      </c>
      <c r="U1308" s="57">
        <v>28.3992</v>
      </c>
      <c r="V1308" s="57">
        <v>28.2</v>
      </c>
      <c r="W1308" s="57">
        <v>28.717500000000001</v>
      </c>
      <c r="X1308" s="57">
        <v>28.405000000000001</v>
      </c>
      <c r="Y1308" s="57">
        <v>28.19</v>
      </c>
      <c r="Z1308" s="57">
        <v>28.69</v>
      </c>
      <c r="AA1308" s="57">
        <v>28.412500000000001</v>
      </c>
      <c r="AB1308" s="57">
        <v>31.4</v>
      </c>
      <c r="AC1308" s="57">
        <v>24.9</v>
      </c>
      <c r="AD1308" s="57">
        <v>29.6</v>
      </c>
      <c r="AE1308" s="57">
        <v>27.75</v>
      </c>
      <c r="AF1308" s="64">
        <v>38.843600000000002</v>
      </c>
      <c r="AG1308" s="64">
        <v>28.429400000000001</v>
      </c>
      <c r="AH1308" s="64">
        <v>46.948399999999999</v>
      </c>
      <c r="AI1308" s="64">
        <v>34.602400000000003</v>
      </c>
      <c r="AJ1308" s="61">
        <v>0.46527777777777773</v>
      </c>
      <c r="AK1308" s="216">
        <v>150</v>
      </c>
      <c r="AL1308" s="62">
        <v>238.96852993159987</v>
      </c>
      <c r="AM1308" s="24" t="s">
        <v>6551</v>
      </c>
      <c r="AN1308" s="216" t="s">
        <v>6009</v>
      </c>
      <c r="AO1308" s="216" t="s">
        <v>5971</v>
      </c>
      <c r="AP1308" s="216" t="s">
        <v>6884</v>
      </c>
      <c r="AQ1308" s="216" t="s">
        <v>6885</v>
      </c>
      <c r="AR1308" s="216" t="s">
        <v>6886</v>
      </c>
      <c r="AS1308" s="24" t="s">
        <v>6887</v>
      </c>
      <c r="AT1308" s="24" t="s">
        <v>6493</v>
      </c>
      <c r="AU1308" s="24" t="s">
        <v>6122</v>
      </c>
      <c r="AV1308" s="24" t="s">
        <v>6493</v>
      </c>
      <c r="AW1308" s="24" t="s">
        <v>5979</v>
      </c>
      <c r="AX1308" s="24" t="s">
        <v>5979</v>
      </c>
      <c r="AY1308" s="24" t="s">
        <v>7259</v>
      </c>
      <c r="AZ1308" s="216" t="s">
        <v>7388</v>
      </c>
      <c r="BA1308" s="216" t="s">
        <v>7320</v>
      </c>
      <c r="BB1308" s="57" t="s">
        <v>5474</v>
      </c>
      <c r="BC1308" s="202"/>
      <c r="BD1308" s="24"/>
      <c r="BE1308" s="151"/>
      <c r="BG1308" s="151"/>
      <c r="BI1308" s="151"/>
      <c r="BL1308" s="152"/>
    </row>
    <row r="1309" spans="1:64" s="169" customFormat="1">
      <c r="A1309" s="24">
        <v>6187</v>
      </c>
      <c r="B1309" s="24" t="s">
        <v>1274</v>
      </c>
      <c r="C1309" s="57">
        <v>130</v>
      </c>
      <c r="D1309" s="57">
        <v>133.5</v>
      </c>
      <c r="E1309" s="57">
        <v>129</v>
      </c>
      <c r="F1309" s="57">
        <v>131.5</v>
      </c>
      <c r="G1309" s="57">
        <v>134</v>
      </c>
      <c r="H1309" s="57">
        <v>134</v>
      </c>
      <c r="I1309" s="57">
        <v>129</v>
      </c>
      <c r="J1309" s="57">
        <v>129.5</v>
      </c>
      <c r="K1309" s="57">
        <v>129.5</v>
      </c>
      <c r="L1309" s="57">
        <v>134</v>
      </c>
      <c r="M1309" s="57">
        <v>129.5</v>
      </c>
      <c r="N1309" s="57">
        <v>132.5</v>
      </c>
      <c r="O1309" s="63">
        <v>2.3166023166023099E-2</v>
      </c>
      <c r="P1309" s="57">
        <v>606</v>
      </c>
      <c r="Q1309" s="57">
        <v>648</v>
      </c>
      <c r="R1309" s="57">
        <v>1572.3</v>
      </c>
      <c r="S1309" s="57">
        <v>128.6</v>
      </c>
      <c r="T1309" s="57">
        <v>138.02500000000001</v>
      </c>
      <c r="U1309" s="57">
        <v>137.23330000000001</v>
      </c>
      <c r="V1309" s="57">
        <v>128.9</v>
      </c>
      <c r="W1309" s="57">
        <v>137.32499999999999</v>
      </c>
      <c r="X1309" s="57">
        <v>137.15</v>
      </c>
      <c r="Y1309" s="57">
        <v>129</v>
      </c>
      <c r="Z1309" s="57">
        <v>137</v>
      </c>
      <c r="AA1309" s="57">
        <v>137.07499999999999</v>
      </c>
      <c r="AB1309" s="57">
        <v>169</v>
      </c>
      <c r="AC1309" s="57">
        <v>61</v>
      </c>
      <c r="AD1309" s="57">
        <v>163</v>
      </c>
      <c r="AE1309" s="57">
        <v>122.5</v>
      </c>
      <c r="AF1309" s="64">
        <v>34.371699999999997</v>
      </c>
      <c r="AG1309" s="64">
        <v>25.890799999999999</v>
      </c>
      <c r="AH1309" s="64">
        <v>45.902999999999999</v>
      </c>
      <c r="AI1309" s="64">
        <v>32.561500000000002</v>
      </c>
      <c r="AJ1309" s="61">
        <v>0.46527777777777773</v>
      </c>
      <c r="AK1309" s="216">
        <v>650</v>
      </c>
      <c r="AL1309" s="62">
        <v>1044.8513588275553</v>
      </c>
      <c r="AM1309" s="24" t="s">
        <v>6501</v>
      </c>
      <c r="AN1309" s="216" t="s">
        <v>6009</v>
      </c>
      <c r="AO1309" s="216" t="s">
        <v>5971</v>
      </c>
      <c r="AP1309" s="216" t="s">
        <v>6884</v>
      </c>
      <c r="AQ1309" s="216" t="s">
        <v>6885</v>
      </c>
      <c r="AR1309" s="216" t="s">
        <v>6886</v>
      </c>
      <c r="AS1309" s="24" t="s">
        <v>5474</v>
      </c>
      <c r="AT1309" s="24" t="s">
        <v>6016</v>
      </c>
      <c r="AU1309" s="24" t="s">
        <v>6209</v>
      </c>
      <c r="AV1309" s="24" t="s">
        <v>6031</v>
      </c>
      <c r="AW1309" s="24" t="s">
        <v>5991</v>
      </c>
      <c r="AX1309" s="24" t="s">
        <v>5979</v>
      </c>
      <c r="AY1309" s="24" t="s">
        <v>7564</v>
      </c>
      <c r="AZ1309" s="216" t="s">
        <v>7119</v>
      </c>
      <c r="BA1309" s="216" t="s">
        <v>6893</v>
      </c>
      <c r="BB1309" s="57" t="s">
        <v>5474</v>
      </c>
      <c r="BC1309" s="202"/>
      <c r="BD1309" s="24"/>
      <c r="BE1309" s="151"/>
      <c r="BG1309" s="151"/>
      <c r="BI1309" s="151"/>
      <c r="BL1309" s="152"/>
    </row>
    <row r="1310" spans="1:64" s="169" customFormat="1">
      <c r="A1310" s="24">
        <v>6188</v>
      </c>
      <c r="B1310" s="24" t="s">
        <v>1275</v>
      </c>
      <c r="C1310" s="57">
        <v>35.75</v>
      </c>
      <c r="D1310" s="57">
        <v>36.200000000000003</v>
      </c>
      <c r="E1310" s="57">
        <v>35.549999999999997</v>
      </c>
      <c r="F1310" s="57">
        <v>36.1</v>
      </c>
      <c r="G1310" s="57">
        <v>36.299999999999997</v>
      </c>
      <c r="H1310" s="57">
        <v>36.6</v>
      </c>
      <c r="I1310" s="57">
        <v>35.950000000000003</v>
      </c>
      <c r="J1310" s="57">
        <v>36.15</v>
      </c>
      <c r="K1310" s="57">
        <v>36.799999999999997</v>
      </c>
      <c r="L1310" s="57">
        <v>36.85</v>
      </c>
      <c r="M1310" s="57">
        <v>36.35</v>
      </c>
      <c r="N1310" s="57">
        <v>36.6</v>
      </c>
      <c r="O1310" s="63">
        <v>1.24481327800829E-2</v>
      </c>
      <c r="P1310" s="57">
        <v>551</v>
      </c>
      <c r="Q1310" s="57">
        <v>335</v>
      </c>
      <c r="R1310" s="57">
        <v>681.15</v>
      </c>
      <c r="S1310" s="57">
        <v>35.64</v>
      </c>
      <c r="T1310" s="57">
        <v>36.76</v>
      </c>
      <c r="U1310" s="57">
        <v>38.705800000000004</v>
      </c>
      <c r="V1310" s="57">
        <v>35.86</v>
      </c>
      <c r="W1310" s="57">
        <v>36.637500000000003</v>
      </c>
      <c r="X1310" s="57">
        <v>38.625</v>
      </c>
      <c r="Y1310" s="57">
        <v>35.96</v>
      </c>
      <c r="Z1310" s="57">
        <v>36.582500000000003</v>
      </c>
      <c r="AA1310" s="57">
        <v>38.519199999999998</v>
      </c>
      <c r="AB1310" s="57">
        <v>56.5</v>
      </c>
      <c r="AC1310" s="57">
        <v>34.75</v>
      </c>
      <c r="AD1310" s="57">
        <v>38.35</v>
      </c>
      <c r="AE1310" s="57">
        <v>34.75</v>
      </c>
      <c r="AF1310" s="64">
        <v>47.109499999999997</v>
      </c>
      <c r="AG1310" s="64">
        <v>33.038800000000002</v>
      </c>
      <c r="AH1310" s="64">
        <v>60.7714</v>
      </c>
      <c r="AI1310" s="64">
        <v>42.283000000000001</v>
      </c>
      <c r="AJ1310" s="61">
        <v>0.46527777777777773</v>
      </c>
      <c r="AK1310" s="216">
        <v>600</v>
      </c>
      <c r="AL1310" s="62">
        <v>985.79070287524337</v>
      </c>
      <c r="AM1310" s="24" t="s">
        <v>8213</v>
      </c>
      <c r="AN1310" s="216" t="s">
        <v>6009</v>
      </c>
      <c r="AO1310" s="216" t="s">
        <v>5961</v>
      </c>
      <c r="AP1310" s="216" t="s">
        <v>6884</v>
      </c>
      <c r="AQ1310" s="216" t="s">
        <v>6900</v>
      </c>
      <c r="AR1310" s="216" t="s">
        <v>6886</v>
      </c>
      <c r="AS1310" s="24" t="s">
        <v>5474</v>
      </c>
      <c r="AT1310" s="24" t="s">
        <v>6016</v>
      </c>
      <c r="AU1310" s="24" t="s">
        <v>5984</v>
      </c>
      <c r="AV1310" s="24" t="s">
        <v>5984</v>
      </c>
      <c r="AW1310" s="24" t="s">
        <v>5965</v>
      </c>
      <c r="AX1310" s="24" t="s">
        <v>5970</v>
      </c>
      <c r="AY1310" s="24" t="s">
        <v>6891</v>
      </c>
      <c r="AZ1310" s="216" t="s">
        <v>6997</v>
      </c>
      <c r="BA1310" s="216" t="s">
        <v>6943</v>
      </c>
      <c r="BB1310" s="57" t="s">
        <v>6903</v>
      </c>
      <c r="BC1310" s="202"/>
      <c r="BD1310" s="24"/>
      <c r="BE1310" s="151"/>
      <c r="BG1310" s="151"/>
      <c r="BI1310" s="151"/>
      <c r="BL1310" s="152"/>
    </row>
    <row r="1311" spans="1:64" s="169" customFormat="1">
      <c r="A1311" s="24">
        <v>6189</v>
      </c>
      <c r="B1311" s="24" t="s">
        <v>1276</v>
      </c>
      <c r="C1311" s="57">
        <v>38.200000000000003</v>
      </c>
      <c r="D1311" s="57">
        <v>38.799999999999997</v>
      </c>
      <c r="E1311" s="57">
        <v>38.200000000000003</v>
      </c>
      <c r="F1311" s="57">
        <v>38.65</v>
      </c>
      <c r="G1311" s="57">
        <v>38.799999999999997</v>
      </c>
      <c r="H1311" s="57">
        <v>38.799999999999997</v>
      </c>
      <c r="I1311" s="57">
        <v>38.4</v>
      </c>
      <c r="J1311" s="57">
        <v>38.5</v>
      </c>
      <c r="K1311" s="57">
        <v>38.700000000000003</v>
      </c>
      <c r="L1311" s="57">
        <v>38.9</v>
      </c>
      <c r="M1311" s="57">
        <v>38.700000000000003</v>
      </c>
      <c r="N1311" s="57">
        <v>38.9</v>
      </c>
      <c r="O1311" s="63">
        <v>1.0389610389610299E-2</v>
      </c>
      <c r="P1311" s="57">
        <v>441</v>
      </c>
      <c r="Q1311" s="57">
        <v>706</v>
      </c>
      <c r="R1311" s="57">
        <v>778.9</v>
      </c>
      <c r="S1311" s="57">
        <v>40.24</v>
      </c>
      <c r="T1311" s="57">
        <v>41.917499999999997</v>
      </c>
      <c r="U1311" s="57">
        <v>41.633299999999998</v>
      </c>
      <c r="V1311" s="57">
        <v>39.82</v>
      </c>
      <c r="W1311" s="57">
        <v>41.7425</v>
      </c>
      <c r="X1311" s="57">
        <v>41.61</v>
      </c>
      <c r="Y1311" s="57">
        <v>39.409999999999997</v>
      </c>
      <c r="Z1311" s="57">
        <v>41.592500000000001</v>
      </c>
      <c r="AA1311" s="57">
        <v>41.59</v>
      </c>
      <c r="AB1311" s="57">
        <v>43.7</v>
      </c>
      <c r="AC1311" s="57">
        <v>32.65</v>
      </c>
      <c r="AD1311" s="57">
        <v>43.7</v>
      </c>
      <c r="AE1311" s="57">
        <v>38.200000000000003</v>
      </c>
      <c r="AF1311" s="64">
        <v>11.421200000000001</v>
      </c>
      <c r="AG1311" s="64">
        <v>16.4437</v>
      </c>
      <c r="AH1311" s="64">
        <v>13.0405</v>
      </c>
      <c r="AI1311" s="64">
        <v>15.3093</v>
      </c>
      <c r="AJ1311" s="61">
        <v>0.46527777777777773</v>
      </c>
      <c r="AK1311" s="216">
        <v>450</v>
      </c>
      <c r="AL1311" s="62">
        <v>804.81399074946364</v>
      </c>
      <c r="AM1311" s="24" t="s">
        <v>6551</v>
      </c>
      <c r="AN1311" s="216" t="s">
        <v>6039</v>
      </c>
      <c r="AO1311" s="216" t="s">
        <v>6047</v>
      </c>
      <c r="AP1311" s="216" t="s">
        <v>6884</v>
      </c>
      <c r="AQ1311" s="216" t="s">
        <v>6885</v>
      </c>
      <c r="AR1311" s="216" t="s">
        <v>6916</v>
      </c>
      <c r="AS1311" s="24" t="s">
        <v>6917</v>
      </c>
      <c r="AT1311" s="24" t="s">
        <v>6055</v>
      </c>
      <c r="AU1311" s="24" t="s">
        <v>6017</v>
      </c>
      <c r="AV1311" s="24" t="s">
        <v>6493</v>
      </c>
      <c r="AW1311" s="24" t="s">
        <v>5979</v>
      </c>
      <c r="AX1311" s="24" t="s">
        <v>5979</v>
      </c>
      <c r="AY1311" s="24" t="s">
        <v>8214</v>
      </c>
      <c r="AZ1311" s="216" t="s">
        <v>7235</v>
      </c>
      <c r="BA1311" s="216" t="s">
        <v>6893</v>
      </c>
      <c r="BB1311" s="57" t="s">
        <v>5474</v>
      </c>
      <c r="BC1311" s="202"/>
      <c r="BD1311" s="24"/>
      <c r="BE1311" s="151"/>
      <c r="BG1311" s="151"/>
      <c r="BI1311" s="151"/>
      <c r="BL1311" s="152"/>
    </row>
    <row r="1312" spans="1:64" s="169" customFormat="1">
      <c r="A1312" s="24">
        <v>6190</v>
      </c>
      <c r="B1312" s="24" t="s">
        <v>1277</v>
      </c>
      <c r="C1312" s="57">
        <v>23.85</v>
      </c>
      <c r="D1312" s="57">
        <v>24.15</v>
      </c>
      <c r="E1312" s="57">
        <v>23.65</v>
      </c>
      <c r="F1312" s="57">
        <v>24.05</v>
      </c>
      <c r="G1312" s="57">
        <v>24.15</v>
      </c>
      <c r="H1312" s="57">
        <v>24.75</v>
      </c>
      <c r="I1312" s="57">
        <v>23.6</v>
      </c>
      <c r="J1312" s="57">
        <v>23.8</v>
      </c>
      <c r="K1312" s="57">
        <v>24.25</v>
      </c>
      <c r="L1312" s="57">
        <v>24.55</v>
      </c>
      <c r="M1312" s="57">
        <v>23.9</v>
      </c>
      <c r="N1312" s="57">
        <v>24.5</v>
      </c>
      <c r="O1312" s="63">
        <v>2.94117647058823E-2</v>
      </c>
      <c r="P1312" s="57">
        <v>318</v>
      </c>
      <c r="Q1312" s="57">
        <v>585</v>
      </c>
      <c r="R1312" s="57">
        <v>1070.5</v>
      </c>
      <c r="S1312" s="57">
        <v>23.27</v>
      </c>
      <c r="T1312" s="57">
        <v>24.774999999999999</v>
      </c>
      <c r="U1312" s="57">
        <v>25.695</v>
      </c>
      <c r="V1312" s="57">
        <v>23.54</v>
      </c>
      <c r="W1312" s="57">
        <v>24.675000000000001</v>
      </c>
      <c r="X1312" s="57">
        <v>25.67</v>
      </c>
      <c r="Y1312" s="57">
        <v>23.74</v>
      </c>
      <c r="Z1312" s="57">
        <v>24.637499999999999</v>
      </c>
      <c r="AA1312" s="57">
        <v>25.653300000000002</v>
      </c>
      <c r="AB1312" s="57">
        <v>31.25</v>
      </c>
      <c r="AC1312" s="57">
        <v>15.35</v>
      </c>
      <c r="AD1312" s="57">
        <v>27.1</v>
      </c>
      <c r="AE1312" s="57">
        <v>21.85</v>
      </c>
      <c r="AF1312" s="64">
        <v>46.6387</v>
      </c>
      <c r="AG1312" s="64">
        <v>34.3294</v>
      </c>
      <c r="AH1312" s="64">
        <v>58.271900000000002</v>
      </c>
      <c r="AI1312" s="64">
        <v>42.310299999999998</v>
      </c>
      <c r="AJ1312" s="61">
        <v>0.46527777777777773</v>
      </c>
      <c r="AK1312" s="216">
        <v>350</v>
      </c>
      <c r="AL1312" s="62">
        <v>567.37712625452946</v>
      </c>
      <c r="AM1312" s="24" t="s">
        <v>8215</v>
      </c>
      <c r="AN1312" s="216" t="s">
        <v>6009</v>
      </c>
      <c r="AO1312" s="216" t="s">
        <v>5961</v>
      </c>
      <c r="AP1312" s="216" t="s">
        <v>6884</v>
      </c>
      <c r="AQ1312" s="216" t="s">
        <v>6885</v>
      </c>
      <c r="AR1312" s="216" t="s">
        <v>6886</v>
      </c>
      <c r="AS1312" s="24" t="s">
        <v>5474</v>
      </c>
      <c r="AT1312" s="24" t="s">
        <v>6016</v>
      </c>
      <c r="AU1312" s="24" t="s">
        <v>6000</v>
      </c>
      <c r="AV1312" s="24" t="s">
        <v>6016</v>
      </c>
      <c r="AW1312" s="24" t="s">
        <v>5965</v>
      </c>
      <c r="AX1312" s="24" t="s">
        <v>5970</v>
      </c>
      <c r="AY1312" s="24" t="s">
        <v>7827</v>
      </c>
      <c r="AZ1312" s="216" t="s">
        <v>6997</v>
      </c>
      <c r="BA1312" s="216" t="s">
        <v>7043</v>
      </c>
      <c r="BB1312" s="57" t="s">
        <v>5474</v>
      </c>
      <c r="BC1312" s="202"/>
      <c r="BD1312" s="24"/>
      <c r="BE1312" s="151"/>
      <c r="BG1312" s="151"/>
      <c r="BI1312" s="151"/>
      <c r="BL1312" s="152"/>
    </row>
    <row r="1313" spans="1:64" s="169" customFormat="1">
      <c r="A1313" s="24">
        <v>6191</v>
      </c>
      <c r="B1313" s="24" t="s">
        <v>1278</v>
      </c>
      <c r="C1313" s="57">
        <v>32.1</v>
      </c>
      <c r="D1313" s="57">
        <v>33.299999999999997</v>
      </c>
      <c r="E1313" s="57">
        <v>32.1</v>
      </c>
      <c r="F1313" s="57">
        <v>32.700000000000003</v>
      </c>
      <c r="G1313" s="57">
        <v>33</v>
      </c>
      <c r="H1313" s="57">
        <v>33.25</v>
      </c>
      <c r="I1313" s="57">
        <v>32.450000000000003</v>
      </c>
      <c r="J1313" s="57">
        <v>32.5</v>
      </c>
      <c r="K1313" s="57">
        <v>32.85</v>
      </c>
      <c r="L1313" s="57">
        <v>33.5</v>
      </c>
      <c r="M1313" s="57">
        <v>32.799999999999997</v>
      </c>
      <c r="N1313" s="57">
        <v>33.4</v>
      </c>
      <c r="O1313" s="63">
        <v>2.7692307692307599E-2</v>
      </c>
      <c r="P1313" s="57">
        <v>3052</v>
      </c>
      <c r="Q1313" s="57">
        <v>3254</v>
      </c>
      <c r="R1313" s="57">
        <v>7323.3</v>
      </c>
      <c r="S1313" s="57">
        <v>31.94</v>
      </c>
      <c r="T1313" s="57">
        <v>34.774999999999999</v>
      </c>
      <c r="U1313" s="57">
        <v>34.24</v>
      </c>
      <c r="V1313" s="57">
        <v>32.18</v>
      </c>
      <c r="W1313" s="57">
        <v>34.6175</v>
      </c>
      <c r="X1313" s="57">
        <v>34.244999999999997</v>
      </c>
      <c r="Y1313" s="57">
        <v>32.299999999999997</v>
      </c>
      <c r="Z1313" s="57">
        <v>34.515000000000001</v>
      </c>
      <c r="AA1313" s="57">
        <v>34.2575</v>
      </c>
      <c r="AB1313" s="57">
        <v>41</v>
      </c>
      <c r="AC1313" s="57">
        <v>18.45</v>
      </c>
      <c r="AD1313" s="57">
        <v>37.950000000000003</v>
      </c>
      <c r="AE1313" s="57">
        <v>30.45</v>
      </c>
      <c r="AF1313" s="64">
        <v>28.753</v>
      </c>
      <c r="AG1313" s="64">
        <v>23.8154</v>
      </c>
      <c r="AH1313" s="64">
        <v>39.443600000000004</v>
      </c>
      <c r="AI1313" s="64">
        <v>29.024799999999999</v>
      </c>
      <c r="AJ1313" s="61">
        <v>0.46527777777777773</v>
      </c>
      <c r="AK1313" s="216">
        <v>3500</v>
      </c>
      <c r="AL1313" s="62">
        <v>5500.007553650119</v>
      </c>
      <c r="AM1313" s="24" t="s">
        <v>7462</v>
      </c>
      <c r="AN1313" s="216" t="s">
        <v>6009</v>
      </c>
      <c r="AO1313" s="216" t="s">
        <v>5971</v>
      </c>
      <c r="AP1313" s="216" t="s">
        <v>6884</v>
      </c>
      <c r="AQ1313" s="216" t="s">
        <v>6885</v>
      </c>
      <c r="AR1313" s="216" t="s">
        <v>6886</v>
      </c>
      <c r="AS1313" s="24" t="s">
        <v>5474</v>
      </c>
      <c r="AT1313" s="24" t="s">
        <v>6055</v>
      </c>
      <c r="AU1313" s="24" t="s">
        <v>5984</v>
      </c>
      <c r="AV1313" s="24" t="s">
        <v>6016</v>
      </c>
      <c r="AW1313" s="24" t="s">
        <v>5965</v>
      </c>
      <c r="AX1313" s="24" t="s">
        <v>5965</v>
      </c>
      <c r="AY1313" s="24" t="s">
        <v>7166</v>
      </c>
      <c r="AZ1313" s="216" t="s">
        <v>7066</v>
      </c>
      <c r="BA1313" s="216" t="s">
        <v>6998</v>
      </c>
      <c r="BB1313" s="57" t="s">
        <v>5474</v>
      </c>
      <c r="BC1313" s="202"/>
      <c r="BD1313" s="24"/>
      <c r="BE1313" s="151"/>
      <c r="BG1313" s="151"/>
      <c r="BI1313" s="151"/>
      <c r="BL1313" s="152"/>
    </row>
    <row r="1314" spans="1:64" s="169" customFormat="1">
      <c r="A1314" s="24">
        <v>6192</v>
      </c>
      <c r="B1314" s="24" t="s">
        <v>1279</v>
      </c>
      <c r="C1314" s="57">
        <v>68.3</v>
      </c>
      <c r="D1314" s="57">
        <v>70.400000000000006</v>
      </c>
      <c r="E1314" s="57">
        <v>68.3</v>
      </c>
      <c r="F1314" s="57">
        <v>69.8</v>
      </c>
      <c r="G1314" s="57">
        <v>70</v>
      </c>
      <c r="H1314" s="57">
        <v>70</v>
      </c>
      <c r="I1314" s="57">
        <v>69.400000000000006</v>
      </c>
      <c r="J1314" s="57">
        <v>69.5</v>
      </c>
      <c r="K1314" s="57">
        <v>69.099999999999994</v>
      </c>
      <c r="L1314" s="57">
        <v>69.900000000000006</v>
      </c>
      <c r="M1314" s="57">
        <v>69.099999999999994</v>
      </c>
      <c r="N1314" s="57">
        <v>69.8</v>
      </c>
      <c r="O1314" s="63">
        <v>4.3165467625899201E-3</v>
      </c>
      <c r="P1314" s="57">
        <v>17</v>
      </c>
      <c r="Q1314" s="57">
        <v>18</v>
      </c>
      <c r="R1314" s="57">
        <v>99.7</v>
      </c>
      <c r="S1314" s="57">
        <v>69.66</v>
      </c>
      <c r="T1314" s="57">
        <v>69.849999999999994</v>
      </c>
      <c r="U1314" s="57">
        <v>70.673299999999998</v>
      </c>
      <c r="V1314" s="57">
        <v>69.64</v>
      </c>
      <c r="W1314" s="57">
        <v>69.86</v>
      </c>
      <c r="X1314" s="57">
        <v>70.650000000000006</v>
      </c>
      <c r="Y1314" s="57">
        <v>69.540000000000006</v>
      </c>
      <c r="Z1314" s="57">
        <v>69.89</v>
      </c>
      <c r="AA1314" s="57">
        <v>70.628299999999996</v>
      </c>
      <c r="AB1314" s="57">
        <v>80.2</v>
      </c>
      <c r="AC1314" s="57">
        <v>61.8</v>
      </c>
      <c r="AD1314" s="57">
        <v>74.599999999999994</v>
      </c>
      <c r="AE1314" s="57">
        <v>68</v>
      </c>
      <c r="AF1314" s="64">
        <v>29.811900000000001</v>
      </c>
      <c r="AG1314" s="64">
        <v>29.5335</v>
      </c>
      <c r="AH1314" s="64">
        <v>35.499600000000001</v>
      </c>
      <c r="AI1314" s="64">
        <v>31.522200000000002</v>
      </c>
      <c r="AJ1314" s="61">
        <v>0.46527777777777773</v>
      </c>
      <c r="AK1314" s="216">
        <v>50</v>
      </c>
      <c r="AL1314" s="62">
        <v>52.786885569850568</v>
      </c>
      <c r="AM1314" s="24" t="s">
        <v>7547</v>
      </c>
      <c r="AN1314" s="216" t="s">
        <v>6009</v>
      </c>
      <c r="AO1314" s="216" t="s">
        <v>5971</v>
      </c>
      <c r="AP1314" s="216" t="s">
        <v>6884</v>
      </c>
      <c r="AQ1314" s="216" t="s">
        <v>6885</v>
      </c>
      <c r="AR1314" s="216" t="s">
        <v>6886</v>
      </c>
      <c r="AS1314" s="24" t="s">
        <v>6887</v>
      </c>
      <c r="AT1314" s="24" t="s">
        <v>6055</v>
      </c>
      <c r="AU1314" s="24" t="s">
        <v>6017</v>
      </c>
      <c r="AV1314" s="24" t="s">
        <v>6055</v>
      </c>
      <c r="AW1314" s="24" t="s">
        <v>5965</v>
      </c>
      <c r="AX1314" s="24" t="s">
        <v>5979</v>
      </c>
      <c r="AY1314" s="24" t="s">
        <v>7612</v>
      </c>
      <c r="AZ1314" s="216" t="s">
        <v>7069</v>
      </c>
      <c r="BA1314" s="216" t="s">
        <v>7012</v>
      </c>
      <c r="BB1314" s="57" t="s">
        <v>6898</v>
      </c>
      <c r="BC1314" s="202"/>
      <c r="BD1314" s="24"/>
      <c r="BE1314" s="151"/>
      <c r="BG1314" s="151"/>
      <c r="BI1314" s="151"/>
      <c r="BL1314" s="152"/>
    </row>
    <row r="1315" spans="1:64" s="169" customFormat="1">
      <c r="A1315" s="24">
        <v>6194</v>
      </c>
      <c r="B1315" s="24" t="s">
        <v>1280</v>
      </c>
      <c r="C1315" s="57">
        <v>28.4</v>
      </c>
      <c r="D1315" s="57">
        <v>29</v>
      </c>
      <c r="E1315" s="57">
        <v>28</v>
      </c>
      <c r="F1315" s="57">
        <v>28.9</v>
      </c>
      <c r="G1315" s="57">
        <v>28.9</v>
      </c>
      <c r="H1315" s="57">
        <v>29.15</v>
      </c>
      <c r="I1315" s="57">
        <v>28.45</v>
      </c>
      <c r="J1315" s="57">
        <v>29</v>
      </c>
      <c r="K1315" s="57">
        <v>28.85</v>
      </c>
      <c r="L1315" s="57">
        <v>29.1</v>
      </c>
      <c r="M1315" s="57">
        <v>28.85</v>
      </c>
      <c r="N1315" s="57">
        <v>29.1</v>
      </c>
      <c r="O1315" s="63">
        <v>3.4482758620689598E-3</v>
      </c>
      <c r="P1315" s="57">
        <v>6</v>
      </c>
      <c r="Q1315" s="57">
        <v>55</v>
      </c>
      <c r="R1315" s="57">
        <v>64.5</v>
      </c>
      <c r="S1315" s="57">
        <v>28.25</v>
      </c>
      <c r="T1315" s="57">
        <v>28.795000000000002</v>
      </c>
      <c r="U1315" s="57">
        <v>29.9358</v>
      </c>
      <c r="V1315" s="57">
        <v>28.49</v>
      </c>
      <c r="W1315" s="57">
        <v>28.78</v>
      </c>
      <c r="X1315" s="57">
        <v>29.9117</v>
      </c>
      <c r="Y1315" s="57">
        <v>28.74</v>
      </c>
      <c r="Z1315" s="57">
        <v>28.765000000000001</v>
      </c>
      <c r="AA1315" s="57">
        <v>29.889199999999999</v>
      </c>
      <c r="AB1315" s="57">
        <v>38.799999999999997</v>
      </c>
      <c r="AC1315" s="57">
        <v>26.9</v>
      </c>
      <c r="AD1315" s="57">
        <v>29.45</v>
      </c>
      <c r="AE1315" s="57">
        <v>26.9</v>
      </c>
      <c r="AF1315" s="64">
        <v>73.860100000000003</v>
      </c>
      <c r="AG1315" s="64">
        <v>55.565199999999997</v>
      </c>
      <c r="AH1315" s="64">
        <v>81.832700000000003</v>
      </c>
      <c r="AI1315" s="64">
        <v>64.320999999999998</v>
      </c>
      <c r="AJ1315" s="61">
        <v>0.46527777777777773</v>
      </c>
      <c r="AK1315" s="216">
        <v>50</v>
      </c>
      <c r="AL1315" s="62">
        <v>18.630665495241377</v>
      </c>
      <c r="AM1315" s="24" t="s">
        <v>6551</v>
      </c>
      <c r="AN1315" s="216" t="s">
        <v>6009</v>
      </c>
      <c r="AO1315" s="216" t="s">
        <v>5989</v>
      </c>
      <c r="AP1315" s="216" t="s">
        <v>6884</v>
      </c>
      <c r="AQ1315" s="216" t="s">
        <v>6900</v>
      </c>
      <c r="AR1315" s="216" t="s">
        <v>6886</v>
      </c>
      <c r="AS1315" s="24" t="s">
        <v>6985</v>
      </c>
      <c r="AT1315" s="24" t="s">
        <v>6016</v>
      </c>
      <c r="AU1315" s="24" t="s">
        <v>6124</v>
      </c>
      <c r="AV1315" s="24" t="s">
        <v>6493</v>
      </c>
      <c r="AW1315" s="24" t="s">
        <v>5979</v>
      </c>
      <c r="AX1315" s="24" t="s">
        <v>5979</v>
      </c>
      <c r="AY1315" s="24" t="s">
        <v>7675</v>
      </c>
      <c r="AZ1315" s="216" t="s">
        <v>7045</v>
      </c>
      <c r="BA1315" s="216" t="s">
        <v>6933</v>
      </c>
      <c r="BB1315" s="57" t="s">
        <v>5474</v>
      </c>
      <c r="BC1315" s="202"/>
      <c r="BD1315" s="24"/>
      <c r="BE1315" s="151"/>
      <c r="BG1315" s="151"/>
      <c r="BI1315" s="151"/>
      <c r="BL1315" s="152"/>
    </row>
    <row r="1316" spans="1:64" s="169" customFormat="1">
      <c r="A1316" s="24">
        <v>6195</v>
      </c>
      <c r="B1316" s="24" t="s">
        <v>1281</v>
      </c>
      <c r="C1316" s="57">
        <v>49.95</v>
      </c>
      <c r="D1316" s="57">
        <v>50.2</v>
      </c>
      <c r="E1316" s="57">
        <v>49.7</v>
      </c>
      <c r="F1316" s="57">
        <v>50</v>
      </c>
      <c r="G1316" s="57">
        <v>50</v>
      </c>
      <c r="H1316" s="57">
        <v>50</v>
      </c>
      <c r="I1316" s="57">
        <v>49.5</v>
      </c>
      <c r="J1316" s="57">
        <v>49.95</v>
      </c>
      <c r="K1316" s="57">
        <v>49.95</v>
      </c>
      <c r="L1316" s="57">
        <v>50</v>
      </c>
      <c r="M1316" s="57">
        <v>49.9</v>
      </c>
      <c r="N1316" s="57">
        <v>49.9</v>
      </c>
      <c r="O1316" s="63">
        <v>-1.0010010010009999E-3</v>
      </c>
      <c r="P1316" s="57">
        <v>7</v>
      </c>
      <c r="Q1316" s="57">
        <v>82</v>
      </c>
      <c r="R1316" s="57">
        <v>94</v>
      </c>
      <c r="S1316" s="57">
        <v>49.75</v>
      </c>
      <c r="T1316" s="57">
        <v>51.68</v>
      </c>
      <c r="U1316" s="57">
        <v>53.741700000000002</v>
      </c>
      <c r="V1316" s="57">
        <v>49.85</v>
      </c>
      <c r="W1316" s="57">
        <v>51.377499999999998</v>
      </c>
      <c r="X1316" s="57">
        <v>53.700800000000001</v>
      </c>
      <c r="Y1316" s="57">
        <v>49.83</v>
      </c>
      <c r="Z1316" s="57">
        <v>51.067500000000003</v>
      </c>
      <c r="AA1316" s="57">
        <v>53.6492</v>
      </c>
      <c r="AB1316" s="57">
        <v>61.1</v>
      </c>
      <c r="AC1316" s="57">
        <v>37</v>
      </c>
      <c r="AD1316" s="57">
        <v>53.5</v>
      </c>
      <c r="AE1316" s="57">
        <v>48.9</v>
      </c>
      <c r="AF1316" s="64">
        <v>46.610700000000001</v>
      </c>
      <c r="AG1316" s="64">
        <v>30.142399999999999</v>
      </c>
      <c r="AH1316" s="64">
        <v>56.714799999999997</v>
      </c>
      <c r="AI1316" s="64">
        <v>38.9998</v>
      </c>
      <c r="AJ1316" s="61">
        <v>0.46527777777777773</v>
      </c>
      <c r="AK1316" s="216">
        <v>50</v>
      </c>
      <c r="AL1316" s="62">
        <v>21.735776411114941</v>
      </c>
      <c r="AM1316" s="24" t="s">
        <v>6392</v>
      </c>
      <c r="AN1316" s="216" t="s">
        <v>6009</v>
      </c>
      <c r="AO1316" s="216" t="s">
        <v>5961</v>
      </c>
      <c r="AP1316" s="216" t="s">
        <v>6884</v>
      </c>
      <c r="AQ1316" s="216" t="s">
        <v>6885</v>
      </c>
      <c r="AR1316" s="216" t="s">
        <v>6886</v>
      </c>
      <c r="AS1316" s="24" t="s">
        <v>6894</v>
      </c>
      <c r="AT1316" s="24" t="s">
        <v>6497</v>
      </c>
      <c r="AU1316" s="24" t="s">
        <v>6748</v>
      </c>
      <c r="AV1316" s="24" t="s">
        <v>6130</v>
      </c>
      <c r="AW1316" s="24" t="s">
        <v>5970</v>
      </c>
      <c r="AX1316" s="24" t="s">
        <v>5979</v>
      </c>
      <c r="AY1316" s="24" t="s">
        <v>6952</v>
      </c>
      <c r="AZ1316" s="216" t="s">
        <v>7616</v>
      </c>
      <c r="BA1316" s="216" t="s">
        <v>6920</v>
      </c>
      <c r="BB1316" s="57" t="s">
        <v>5474</v>
      </c>
      <c r="BC1316" s="202"/>
      <c r="BD1316" s="24"/>
      <c r="BE1316" s="151"/>
      <c r="BG1316" s="151"/>
      <c r="BI1316" s="151"/>
      <c r="BL1316" s="152"/>
    </row>
    <row r="1317" spans="1:64" s="169" customFormat="1">
      <c r="A1317" s="24">
        <v>6196</v>
      </c>
      <c r="B1317" s="24" t="s">
        <v>1282</v>
      </c>
      <c r="C1317" s="57">
        <v>112</v>
      </c>
      <c r="D1317" s="57">
        <v>114.5</v>
      </c>
      <c r="E1317" s="57">
        <v>111.5</v>
      </c>
      <c r="F1317" s="57">
        <v>114.5</v>
      </c>
      <c r="G1317" s="57">
        <v>116</v>
      </c>
      <c r="H1317" s="57">
        <v>116.5</v>
      </c>
      <c r="I1317" s="57">
        <v>114</v>
      </c>
      <c r="J1317" s="57">
        <v>114.5</v>
      </c>
      <c r="K1317" s="57">
        <v>115</v>
      </c>
      <c r="L1317" s="57">
        <v>116.5</v>
      </c>
      <c r="M1317" s="57">
        <v>115</v>
      </c>
      <c r="N1317" s="57">
        <v>116</v>
      </c>
      <c r="O1317" s="63">
        <v>1.31004366812227E-2</v>
      </c>
      <c r="P1317" s="57">
        <v>583</v>
      </c>
      <c r="Q1317" s="57">
        <v>736</v>
      </c>
      <c r="R1317" s="57">
        <v>889.7</v>
      </c>
      <c r="S1317" s="57">
        <v>110.2</v>
      </c>
      <c r="T1317" s="57">
        <v>111.75</v>
      </c>
      <c r="U1317" s="57">
        <v>110.38330000000001</v>
      </c>
      <c r="V1317" s="57">
        <v>112</v>
      </c>
      <c r="W1317" s="57">
        <v>111.75</v>
      </c>
      <c r="X1317" s="57">
        <v>110.58329999999999</v>
      </c>
      <c r="Y1317" s="57">
        <v>113.2</v>
      </c>
      <c r="Z1317" s="57">
        <v>111.925</v>
      </c>
      <c r="AA1317" s="57">
        <v>110.77500000000001</v>
      </c>
      <c r="AB1317" s="57">
        <v>134.5</v>
      </c>
      <c r="AC1317" s="57">
        <v>87</v>
      </c>
      <c r="AD1317" s="57">
        <v>119.5</v>
      </c>
      <c r="AE1317" s="57">
        <v>101</v>
      </c>
      <c r="AF1317" s="64">
        <v>69.564400000000006</v>
      </c>
      <c r="AG1317" s="64">
        <v>51.566800000000001</v>
      </c>
      <c r="AH1317" s="64">
        <v>78.634299999999996</v>
      </c>
      <c r="AI1317" s="64">
        <v>60.589300000000001</v>
      </c>
      <c r="AJ1317" s="61">
        <v>0.46527777777777773</v>
      </c>
      <c r="AK1317" s="216">
        <v>600</v>
      </c>
      <c r="AL1317" s="62">
        <v>1043.0417055830615</v>
      </c>
      <c r="AM1317" s="24" t="s">
        <v>6054</v>
      </c>
      <c r="AN1317" s="216" t="s">
        <v>6009</v>
      </c>
      <c r="AO1317" s="216" t="s">
        <v>5989</v>
      </c>
      <c r="AP1317" s="216" t="s">
        <v>6908</v>
      </c>
      <c r="AQ1317" s="216" t="s">
        <v>6900</v>
      </c>
      <c r="AR1317" s="216" t="s">
        <v>6886</v>
      </c>
      <c r="AS1317" s="24" t="s">
        <v>5474</v>
      </c>
      <c r="AT1317" s="24" t="s">
        <v>6126</v>
      </c>
      <c r="AU1317" s="24" t="s">
        <v>5984</v>
      </c>
      <c r="AV1317" s="24" t="s">
        <v>6055</v>
      </c>
      <c r="AW1317" s="24" t="s">
        <v>5991</v>
      </c>
      <c r="AX1317" s="24" t="s">
        <v>5979</v>
      </c>
      <c r="AY1317" s="24" t="s">
        <v>8216</v>
      </c>
      <c r="AZ1317" s="216" t="s">
        <v>8217</v>
      </c>
      <c r="BA1317" s="216" t="s">
        <v>7091</v>
      </c>
      <c r="BB1317" s="57" t="s">
        <v>5474</v>
      </c>
      <c r="BC1317" s="202"/>
      <c r="BD1317" s="24"/>
      <c r="BE1317" s="151"/>
      <c r="BG1317" s="151"/>
      <c r="BI1317" s="151"/>
      <c r="BL1317" s="152"/>
    </row>
    <row r="1318" spans="1:64" s="169" customFormat="1">
      <c r="A1318" s="24">
        <v>6197</v>
      </c>
      <c r="B1318" s="24" t="s">
        <v>1283</v>
      </c>
      <c r="C1318" s="57">
        <v>34.6</v>
      </c>
      <c r="D1318" s="57">
        <v>34.9</v>
      </c>
      <c r="E1318" s="57">
        <v>34.6</v>
      </c>
      <c r="F1318" s="57">
        <v>34.9</v>
      </c>
      <c r="G1318" s="57">
        <v>34.9</v>
      </c>
      <c r="H1318" s="57">
        <v>34.9</v>
      </c>
      <c r="I1318" s="57">
        <v>34.65</v>
      </c>
      <c r="J1318" s="57">
        <v>34.799999999999997</v>
      </c>
      <c r="K1318" s="57">
        <v>34.950000000000003</v>
      </c>
      <c r="L1318" s="57">
        <v>35.299999999999997</v>
      </c>
      <c r="M1318" s="57">
        <v>34.9</v>
      </c>
      <c r="N1318" s="57">
        <v>35.1</v>
      </c>
      <c r="O1318" s="63">
        <v>8.6206896551724102E-3</v>
      </c>
      <c r="P1318" s="57">
        <v>36</v>
      </c>
      <c r="Q1318" s="57">
        <v>99</v>
      </c>
      <c r="R1318" s="57">
        <v>153.44999999999999</v>
      </c>
      <c r="S1318" s="57">
        <v>34.590000000000003</v>
      </c>
      <c r="T1318" s="57">
        <v>35.884999999999998</v>
      </c>
      <c r="U1318" s="57">
        <v>37.22</v>
      </c>
      <c r="V1318" s="57">
        <v>34.619999999999997</v>
      </c>
      <c r="W1318" s="57">
        <v>35.797499999999999</v>
      </c>
      <c r="X1318" s="57">
        <v>37.167499999999997</v>
      </c>
      <c r="Y1318" s="57">
        <v>34.729999999999997</v>
      </c>
      <c r="Z1318" s="57">
        <v>35.737499999999997</v>
      </c>
      <c r="AA1318" s="57">
        <v>37.116700000000002</v>
      </c>
      <c r="AB1318" s="57">
        <v>44.5</v>
      </c>
      <c r="AC1318" s="57">
        <v>31.55</v>
      </c>
      <c r="AD1318" s="57">
        <v>37.049999999999997</v>
      </c>
      <c r="AE1318" s="57">
        <v>34</v>
      </c>
      <c r="AF1318" s="64">
        <v>26.75</v>
      </c>
      <c r="AG1318" s="64">
        <v>20.684899999999999</v>
      </c>
      <c r="AH1318" s="64">
        <v>36.636699999999998</v>
      </c>
      <c r="AI1318" s="64">
        <v>26.002199999999998</v>
      </c>
      <c r="AJ1318" s="61">
        <v>0.46527777777777773</v>
      </c>
      <c r="AK1318" s="216">
        <v>50</v>
      </c>
      <c r="AL1318" s="62">
        <v>111.78399297144827</v>
      </c>
      <c r="AM1318" s="24" t="s">
        <v>8218</v>
      </c>
      <c r="AN1318" s="216" t="s">
        <v>6009</v>
      </c>
      <c r="AO1318" s="216" t="s">
        <v>5971</v>
      </c>
      <c r="AP1318" s="216" t="s">
        <v>6884</v>
      </c>
      <c r="AQ1318" s="216" t="s">
        <v>6885</v>
      </c>
      <c r="AR1318" s="216" t="s">
        <v>6886</v>
      </c>
      <c r="AS1318" s="24" t="s">
        <v>5474</v>
      </c>
      <c r="AT1318" s="24" t="s">
        <v>6493</v>
      </c>
      <c r="AU1318" s="24" t="s">
        <v>6017</v>
      </c>
      <c r="AV1318" s="24" t="s">
        <v>6016</v>
      </c>
      <c r="AW1318" s="24" t="s">
        <v>5970</v>
      </c>
      <c r="AX1318" s="24" t="s">
        <v>5965</v>
      </c>
      <c r="AY1318" s="24" t="s">
        <v>7103</v>
      </c>
      <c r="AZ1318" s="216" t="s">
        <v>7058</v>
      </c>
      <c r="BA1318" s="216" t="s">
        <v>7067</v>
      </c>
      <c r="BB1318" s="57" t="s">
        <v>5474</v>
      </c>
      <c r="BC1318" s="202"/>
      <c r="BD1318" s="24"/>
      <c r="BE1318" s="151"/>
      <c r="BG1318" s="151"/>
      <c r="BI1318" s="151"/>
      <c r="BL1318" s="152"/>
    </row>
    <row r="1319" spans="1:64" s="169" customFormat="1">
      <c r="A1319" s="24">
        <v>6198</v>
      </c>
      <c r="B1319" s="24" t="s">
        <v>1284</v>
      </c>
      <c r="C1319" s="57">
        <v>32.950000000000003</v>
      </c>
      <c r="D1319" s="57">
        <v>34.1</v>
      </c>
      <c r="E1319" s="57">
        <v>32.950000000000003</v>
      </c>
      <c r="F1319" s="57">
        <v>34.1</v>
      </c>
      <c r="G1319" s="57">
        <v>34.5</v>
      </c>
      <c r="H1319" s="57">
        <v>34.5</v>
      </c>
      <c r="I1319" s="57">
        <v>34.5</v>
      </c>
      <c r="J1319" s="57">
        <v>34.5</v>
      </c>
      <c r="K1319" s="57">
        <v>32.15</v>
      </c>
      <c r="L1319" s="57">
        <v>32.15</v>
      </c>
      <c r="M1319" s="57">
        <v>32.15</v>
      </c>
      <c r="N1319" s="57">
        <v>32.15</v>
      </c>
      <c r="O1319" s="63">
        <v>-6.8115942028985493E-2</v>
      </c>
      <c r="P1319" s="57">
        <v>1</v>
      </c>
      <c r="Q1319" s="57">
        <v>1</v>
      </c>
      <c r="R1319" s="57">
        <v>3.3332999999999999</v>
      </c>
      <c r="S1319" s="57">
        <v>33.049999999999997</v>
      </c>
      <c r="T1319" s="57">
        <v>34.846699999999998</v>
      </c>
      <c r="U1319" s="57">
        <v>34.930900000000001</v>
      </c>
      <c r="V1319" s="57">
        <v>33.229999999999997</v>
      </c>
      <c r="W1319" s="57">
        <v>34.83</v>
      </c>
      <c r="X1319" s="57">
        <v>34.918599999999998</v>
      </c>
      <c r="Y1319" s="57">
        <v>32.96</v>
      </c>
      <c r="Z1319" s="57">
        <v>34.673299999999998</v>
      </c>
      <c r="AA1319" s="57">
        <v>34.841700000000003</v>
      </c>
      <c r="AB1319" s="57">
        <v>45.95</v>
      </c>
      <c r="AC1319" s="57">
        <v>11.05</v>
      </c>
      <c r="AD1319" s="57">
        <v>38.450000000000003</v>
      </c>
      <c r="AE1319" s="57">
        <v>31.9</v>
      </c>
      <c r="AF1319" s="64"/>
      <c r="AG1319" s="64"/>
      <c r="AH1319" s="64"/>
      <c r="AI1319" s="64"/>
      <c r="AJ1319" s="61">
        <v>0.46527777777777773</v>
      </c>
      <c r="AK1319" s="216">
        <v>50</v>
      </c>
      <c r="AL1319" s="62">
        <v>3.105110915873563</v>
      </c>
      <c r="AM1319" s="24" t="s">
        <v>7108</v>
      </c>
      <c r="AN1319" s="216" t="s">
        <v>5993</v>
      </c>
      <c r="AO1319" s="216" t="s">
        <v>5993</v>
      </c>
      <c r="AP1319" s="216" t="s">
        <v>6884</v>
      </c>
      <c r="AQ1319" s="216" t="s">
        <v>6885</v>
      </c>
      <c r="AR1319" s="216" t="s">
        <v>6916</v>
      </c>
      <c r="AS1319" s="24" t="s">
        <v>6968</v>
      </c>
      <c r="AT1319" s="24" t="s">
        <v>6255</v>
      </c>
      <c r="AU1319" s="24" t="s">
        <v>6577</v>
      </c>
      <c r="AV1319" s="24" t="s">
        <v>6577</v>
      </c>
      <c r="AW1319" s="24" t="s">
        <v>5979</v>
      </c>
      <c r="AX1319" s="24" t="s">
        <v>5979</v>
      </c>
      <c r="AY1319" s="24" t="s">
        <v>8219</v>
      </c>
      <c r="AZ1319" s="216" t="s">
        <v>7203</v>
      </c>
      <c r="BA1319" s="216" t="s">
        <v>7086</v>
      </c>
      <c r="BB1319" s="57" t="s">
        <v>5474</v>
      </c>
      <c r="BC1319" s="202"/>
      <c r="BD1319" s="24"/>
      <c r="BE1319" s="151"/>
      <c r="BG1319" s="151"/>
      <c r="BI1319" s="151"/>
      <c r="BL1319" s="152"/>
    </row>
    <row r="1320" spans="1:64" s="169" customFormat="1">
      <c r="A1320" s="24">
        <v>6199</v>
      </c>
      <c r="B1320" s="24" t="s">
        <v>1285</v>
      </c>
      <c r="C1320" s="57">
        <v>17.2</v>
      </c>
      <c r="D1320" s="57">
        <v>18.3</v>
      </c>
      <c r="E1320" s="57">
        <v>17.2</v>
      </c>
      <c r="F1320" s="57">
        <v>17.8</v>
      </c>
      <c r="G1320" s="57">
        <v>17.649999999999999</v>
      </c>
      <c r="H1320" s="57">
        <v>18.100000000000001</v>
      </c>
      <c r="I1320" s="57">
        <v>17.05</v>
      </c>
      <c r="J1320" s="57">
        <v>17.7</v>
      </c>
      <c r="K1320" s="57">
        <v>17.45</v>
      </c>
      <c r="L1320" s="57">
        <v>17.75</v>
      </c>
      <c r="M1320" s="57">
        <v>17.399999999999999</v>
      </c>
      <c r="N1320" s="57">
        <v>17.75</v>
      </c>
      <c r="O1320" s="63">
        <v>2.8248587570621399E-3</v>
      </c>
      <c r="P1320" s="57">
        <v>8</v>
      </c>
      <c r="Q1320" s="57">
        <v>17</v>
      </c>
      <c r="R1320" s="57">
        <v>49.45</v>
      </c>
      <c r="S1320" s="57">
        <v>17.53</v>
      </c>
      <c r="T1320" s="57">
        <v>17.3475</v>
      </c>
      <c r="U1320" s="57">
        <v>18.139199999999999</v>
      </c>
      <c r="V1320" s="57">
        <v>17.48</v>
      </c>
      <c r="W1320" s="57">
        <v>17.397500000000001</v>
      </c>
      <c r="X1320" s="57">
        <v>18.085799999999999</v>
      </c>
      <c r="Y1320" s="57">
        <v>17.510000000000002</v>
      </c>
      <c r="Z1320" s="57">
        <v>17.452500000000001</v>
      </c>
      <c r="AA1320" s="57">
        <v>17.999199999999998</v>
      </c>
      <c r="AB1320" s="57">
        <v>25</v>
      </c>
      <c r="AC1320" s="57">
        <v>11.35</v>
      </c>
      <c r="AD1320" s="57">
        <v>19.399999999999999</v>
      </c>
      <c r="AE1320" s="57">
        <v>15.75</v>
      </c>
      <c r="AF1320" s="64">
        <v>46.153799999999997</v>
      </c>
      <c r="AG1320" s="64">
        <v>42.545099999999998</v>
      </c>
      <c r="AH1320" s="64">
        <v>50.769199999999998</v>
      </c>
      <c r="AI1320" s="64">
        <v>45.2864</v>
      </c>
      <c r="AJ1320" s="61">
        <v>0.46527777777777773</v>
      </c>
      <c r="AK1320" s="216">
        <v>50</v>
      </c>
      <c r="AL1320" s="62">
        <v>24.840887326988504</v>
      </c>
      <c r="AM1320" s="24" t="s">
        <v>8220</v>
      </c>
      <c r="AN1320" s="216" t="s">
        <v>6009</v>
      </c>
      <c r="AO1320" s="216" t="s">
        <v>5961</v>
      </c>
      <c r="AP1320" s="216" t="s">
        <v>6884</v>
      </c>
      <c r="AQ1320" s="216" t="s">
        <v>6900</v>
      </c>
      <c r="AR1320" s="216" t="s">
        <v>6886</v>
      </c>
      <c r="AS1320" s="24" t="s">
        <v>5474</v>
      </c>
      <c r="AT1320" s="24" t="s">
        <v>6031</v>
      </c>
      <c r="AU1320" s="24" t="s">
        <v>5972</v>
      </c>
      <c r="AV1320" s="24" t="s">
        <v>6126</v>
      </c>
      <c r="AW1320" s="24" t="s">
        <v>5979</v>
      </c>
      <c r="AX1320" s="24" t="s">
        <v>5965</v>
      </c>
      <c r="AY1320" s="24" t="s">
        <v>7661</v>
      </c>
      <c r="AZ1320" s="216" t="s">
        <v>7572</v>
      </c>
      <c r="BA1320" s="216" t="s">
        <v>7242</v>
      </c>
      <c r="BB1320" s="57" t="s">
        <v>7003</v>
      </c>
      <c r="BC1320" s="202"/>
      <c r="BD1320" s="24"/>
      <c r="BE1320" s="151"/>
      <c r="BG1320" s="151"/>
      <c r="BI1320" s="151"/>
      <c r="BL1320" s="152"/>
    </row>
    <row r="1321" spans="1:64" s="169" customFormat="1">
      <c r="A1321" s="24">
        <v>6201</v>
      </c>
      <c r="B1321" s="24" t="s">
        <v>1286</v>
      </c>
      <c r="C1321" s="57">
        <v>43.5</v>
      </c>
      <c r="D1321" s="57">
        <v>43.5</v>
      </c>
      <c r="E1321" s="57">
        <v>42.95</v>
      </c>
      <c r="F1321" s="57">
        <v>42.95</v>
      </c>
      <c r="G1321" s="57">
        <v>42.6</v>
      </c>
      <c r="H1321" s="57">
        <v>42.8</v>
      </c>
      <c r="I1321" s="57">
        <v>42.6</v>
      </c>
      <c r="J1321" s="57">
        <v>42.8</v>
      </c>
      <c r="K1321" s="57">
        <v>44</v>
      </c>
      <c r="L1321" s="57">
        <v>44</v>
      </c>
      <c r="M1321" s="57">
        <v>43.1</v>
      </c>
      <c r="N1321" s="57">
        <v>43.1</v>
      </c>
      <c r="O1321" s="63">
        <v>7.0093457943925198E-3</v>
      </c>
      <c r="P1321" s="57">
        <v>6</v>
      </c>
      <c r="Q1321" s="57">
        <v>6</v>
      </c>
      <c r="R1321" s="57">
        <v>58.3</v>
      </c>
      <c r="S1321" s="57">
        <v>42.16</v>
      </c>
      <c r="T1321" s="57">
        <v>45.335000000000001</v>
      </c>
      <c r="U1321" s="57">
        <v>46.4283</v>
      </c>
      <c r="V1321" s="57">
        <v>42.37</v>
      </c>
      <c r="W1321" s="57">
        <v>45.034999999999997</v>
      </c>
      <c r="X1321" s="57">
        <v>46.375</v>
      </c>
      <c r="Y1321" s="57">
        <v>42.53</v>
      </c>
      <c r="Z1321" s="57">
        <v>44.7425</v>
      </c>
      <c r="AA1321" s="57">
        <v>46.328299999999999</v>
      </c>
      <c r="AB1321" s="57">
        <v>57</v>
      </c>
      <c r="AC1321" s="57">
        <v>33.049999999999997</v>
      </c>
      <c r="AD1321" s="57">
        <v>49.5</v>
      </c>
      <c r="AE1321" s="57">
        <v>41.3</v>
      </c>
      <c r="AF1321" s="64">
        <v>34.608600000000003</v>
      </c>
      <c r="AG1321" s="64">
        <v>22.258700000000001</v>
      </c>
      <c r="AH1321" s="64">
        <v>45.294600000000003</v>
      </c>
      <c r="AI1321" s="64">
        <v>29.9374</v>
      </c>
      <c r="AJ1321" s="61">
        <v>0.46527777777777773</v>
      </c>
      <c r="AK1321" s="216">
        <v>50</v>
      </c>
      <c r="AL1321" s="62">
        <v>18.630665495241377</v>
      </c>
      <c r="AM1321" s="24" t="s">
        <v>7063</v>
      </c>
      <c r="AN1321" s="216" t="s">
        <v>6009</v>
      </c>
      <c r="AO1321" s="216" t="s">
        <v>5971</v>
      </c>
      <c r="AP1321" s="216" t="s">
        <v>6884</v>
      </c>
      <c r="AQ1321" s="216" t="s">
        <v>6885</v>
      </c>
      <c r="AR1321" s="216" t="s">
        <v>6886</v>
      </c>
      <c r="AS1321" s="24" t="s">
        <v>5474</v>
      </c>
      <c r="AT1321" s="24" t="s">
        <v>6518</v>
      </c>
      <c r="AU1321" s="24" t="s">
        <v>6493</v>
      </c>
      <c r="AV1321" s="24" t="s">
        <v>6518</v>
      </c>
      <c r="AW1321" s="24" t="s">
        <v>5979</v>
      </c>
      <c r="AX1321" s="24" t="s">
        <v>5979</v>
      </c>
      <c r="AY1321" s="24" t="s">
        <v>7161</v>
      </c>
      <c r="AZ1321" s="216" t="s">
        <v>6979</v>
      </c>
      <c r="BA1321" s="216" t="s">
        <v>6920</v>
      </c>
      <c r="BB1321" s="57" t="s">
        <v>5474</v>
      </c>
      <c r="BC1321" s="202"/>
      <c r="BD1321" s="24"/>
      <c r="BE1321" s="151"/>
      <c r="BG1321" s="151"/>
      <c r="BI1321" s="151"/>
      <c r="BL1321" s="152"/>
    </row>
    <row r="1322" spans="1:64" s="169" customFormat="1">
      <c r="A1322" s="24">
        <v>6202</v>
      </c>
      <c r="B1322" s="24" t="s">
        <v>1287</v>
      </c>
      <c r="C1322" s="57">
        <v>124</v>
      </c>
      <c r="D1322" s="57">
        <v>125</v>
      </c>
      <c r="E1322" s="57">
        <v>122</v>
      </c>
      <c r="F1322" s="57">
        <v>124</v>
      </c>
      <c r="G1322" s="57">
        <v>125.5</v>
      </c>
      <c r="H1322" s="57">
        <v>130</v>
      </c>
      <c r="I1322" s="57">
        <v>123</v>
      </c>
      <c r="J1322" s="57">
        <v>124.5</v>
      </c>
      <c r="K1322" s="57">
        <v>126</v>
      </c>
      <c r="L1322" s="57">
        <v>129</v>
      </c>
      <c r="M1322" s="57">
        <v>125</v>
      </c>
      <c r="N1322" s="57">
        <v>128.5</v>
      </c>
      <c r="O1322" s="63">
        <v>3.2128514056224897E-2</v>
      </c>
      <c r="P1322" s="57">
        <v>2127</v>
      </c>
      <c r="Q1322" s="57">
        <v>8449</v>
      </c>
      <c r="R1322" s="57">
        <v>5728.6</v>
      </c>
      <c r="S1322" s="57">
        <v>120.2</v>
      </c>
      <c r="T1322" s="57">
        <v>128.67500000000001</v>
      </c>
      <c r="U1322" s="57">
        <v>115.98</v>
      </c>
      <c r="V1322" s="57">
        <v>121.8</v>
      </c>
      <c r="W1322" s="57">
        <v>128.22499999999999</v>
      </c>
      <c r="X1322" s="57">
        <v>116.4817</v>
      </c>
      <c r="Y1322" s="57">
        <v>123.2</v>
      </c>
      <c r="Z1322" s="57">
        <v>127.85</v>
      </c>
      <c r="AA1322" s="57">
        <v>117.03830000000001</v>
      </c>
      <c r="AB1322" s="57">
        <v>151.5</v>
      </c>
      <c r="AC1322" s="57">
        <v>62.7</v>
      </c>
      <c r="AD1322" s="57">
        <v>143.5</v>
      </c>
      <c r="AE1322" s="57">
        <v>111</v>
      </c>
      <c r="AF1322" s="64">
        <v>56.014699999999998</v>
      </c>
      <c r="AG1322" s="64">
        <v>40.647799999999997</v>
      </c>
      <c r="AH1322" s="64">
        <v>68.044899999999998</v>
      </c>
      <c r="AI1322" s="64">
        <v>49.780200000000001</v>
      </c>
      <c r="AJ1322" s="61">
        <v>0.46527777777777773</v>
      </c>
      <c r="AK1322" s="216">
        <v>2500</v>
      </c>
      <c r="AL1322" s="62">
        <v>3568.7989319618978</v>
      </c>
      <c r="AM1322" s="24" t="s">
        <v>8221</v>
      </c>
      <c r="AN1322" s="216" t="s">
        <v>6009</v>
      </c>
      <c r="AO1322" s="216" t="s">
        <v>5961</v>
      </c>
      <c r="AP1322" s="216" t="s">
        <v>6908</v>
      </c>
      <c r="AQ1322" s="216" t="s">
        <v>6900</v>
      </c>
      <c r="AR1322" s="216" t="s">
        <v>6886</v>
      </c>
      <c r="AS1322" s="24" t="s">
        <v>5474</v>
      </c>
      <c r="AT1322" s="24" t="s">
        <v>6293</v>
      </c>
      <c r="AU1322" s="24" t="s">
        <v>5978</v>
      </c>
      <c r="AV1322" s="24" t="s">
        <v>6016</v>
      </c>
      <c r="AW1322" s="24" t="s">
        <v>5965</v>
      </c>
      <c r="AX1322" s="24" t="s">
        <v>5991</v>
      </c>
      <c r="AY1322" s="24" t="s">
        <v>7466</v>
      </c>
      <c r="AZ1322" s="216" t="s">
        <v>7062</v>
      </c>
      <c r="BA1322" s="216" t="s">
        <v>7600</v>
      </c>
      <c r="BB1322" s="57" t="s">
        <v>6903</v>
      </c>
      <c r="BC1322" s="202"/>
      <c r="BD1322" s="24"/>
      <c r="BE1322" s="151"/>
      <c r="BG1322" s="151"/>
      <c r="BI1322" s="151"/>
      <c r="BL1322" s="152"/>
    </row>
    <row r="1323" spans="1:64" s="169" customFormat="1">
      <c r="A1323" s="24">
        <v>6203</v>
      </c>
      <c r="B1323" s="24" t="s">
        <v>1288</v>
      </c>
      <c r="C1323" s="57">
        <v>91.5</v>
      </c>
      <c r="D1323" s="57">
        <v>95.4</v>
      </c>
      <c r="E1323" s="57">
        <v>91.5</v>
      </c>
      <c r="F1323" s="57">
        <v>94.8</v>
      </c>
      <c r="G1323" s="57">
        <v>95.4</v>
      </c>
      <c r="H1323" s="57">
        <v>96.5</v>
      </c>
      <c r="I1323" s="57">
        <v>95.2</v>
      </c>
      <c r="J1323" s="57">
        <v>95.8</v>
      </c>
      <c r="K1323" s="57">
        <v>96.1</v>
      </c>
      <c r="L1323" s="57">
        <v>101</v>
      </c>
      <c r="M1323" s="57">
        <v>96.1</v>
      </c>
      <c r="N1323" s="57">
        <v>99.8</v>
      </c>
      <c r="O1323" s="63">
        <v>4.1753653444676402E-2</v>
      </c>
      <c r="P1323" s="57">
        <v>437</v>
      </c>
      <c r="Q1323" s="57">
        <v>268</v>
      </c>
      <c r="R1323" s="57">
        <v>414.25</v>
      </c>
      <c r="S1323" s="57">
        <v>92.84</v>
      </c>
      <c r="T1323" s="57">
        <v>98.694999999999993</v>
      </c>
      <c r="U1323" s="57">
        <v>104.69</v>
      </c>
      <c r="V1323" s="57">
        <v>93.54</v>
      </c>
      <c r="W1323" s="57">
        <v>98.334999999999994</v>
      </c>
      <c r="X1323" s="57">
        <v>104.52</v>
      </c>
      <c r="Y1323" s="57">
        <v>94.56</v>
      </c>
      <c r="Z1323" s="57">
        <v>98.224999999999994</v>
      </c>
      <c r="AA1323" s="57">
        <v>104.3917</v>
      </c>
      <c r="AB1323" s="57">
        <v>131.5</v>
      </c>
      <c r="AC1323" s="57">
        <v>65</v>
      </c>
      <c r="AD1323" s="57">
        <v>105.5</v>
      </c>
      <c r="AE1323" s="57">
        <v>90</v>
      </c>
      <c r="AF1323" s="64">
        <v>34.704700000000003</v>
      </c>
      <c r="AG1323" s="64">
        <v>26.107099999999999</v>
      </c>
      <c r="AH1323" s="64">
        <v>52.833399999999997</v>
      </c>
      <c r="AI1323" s="64">
        <v>35.015900000000002</v>
      </c>
      <c r="AJ1323" s="61">
        <v>0.46527777777777773</v>
      </c>
      <c r="AK1323" s="216">
        <v>450</v>
      </c>
      <c r="AL1323" s="62">
        <v>797.51409060661138</v>
      </c>
      <c r="AM1323" s="24" t="s">
        <v>8222</v>
      </c>
      <c r="AN1323" s="216" t="s">
        <v>6009</v>
      </c>
      <c r="AO1323" s="216" t="s">
        <v>5961</v>
      </c>
      <c r="AP1323" s="216" t="s">
        <v>6884</v>
      </c>
      <c r="AQ1323" s="216" t="s">
        <v>6900</v>
      </c>
      <c r="AR1323" s="216" t="s">
        <v>6886</v>
      </c>
      <c r="AS1323" s="24" t="s">
        <v>5474</v>
      </c>
      <c r="AT1323" s="24" t="s">
        <v>6013</v>
      </c>
      <c r="AU1323" s="24" t="s">
        <v>6499</v>
      </c>
      <c r="AV1323" s="24" t="s">
        <v>6013</v>
      </c>
      <c r="AW1323" s="24" t="s">
        <v>5990</v>
      </c>
      <c r="AX1323" s="24" t="s">
        <v>5979</v>
      </c>
      <c r="AY1323" s="24" t="s">
        <v>8077</v>
      </c>
      <c r="AZ1323" s="216" t="s">
        <v>7110</v>
      </c>
      <c r="BA1323" s="216" t="s">
        <v>6992</v>
      </c>
      <c r="BB1323" s="57" t="s">
        <v>6903</v>
      </c>
      <c r="BC1323" s="202"/>
      <c r="BD1323" s="24"/>
      <c r="BE1323" s="151"/>
      <c r="BG1323" s="151"/>
      <c r="BI1323" s="151"/>
      <c r="BL1323" s="152"/>
    </row>
    <row r="1324" spans="1:64" s="169" customFormat="1">
      <c r="A1324" s="24">
        <v>6204</v>
      </c>
      <c r="B1324" s="24" t="s">
        <v>1289</v>
      </c>
      <c r="C1324" s="57">
        <v>94.4</v>
      </c>
      <c r="D1324" s="57">
        <v>94.4</v>
      </c>
      <c r="E1324" s="57">
        <v>93.4</v>
      </c>
      <c r="F1324" s="57">
        <v>93.4</v>
      </c>
      <c r="G1324" s="57">
        <v>94.2</v>
      </c>
      <c r="H1324" s="57">
        <v>94.2</v>
      </c>
      <c r="I1324" s="57">
        <v>93.3</v>
      </c>
      <c r="J1324" s="57">
        <v>94</v>
      </c>
      <c r="K1324" s="57">
        <v>94.4</v>
      </c>
      <c r="L1324" s="57">
        <v>96.8</v>
      </c>
      <c r="M1324" s="57">
        <v>94</v>
      </c>
      <c r="N1324" s="57">
        <v>94.7</v>
      </c>
      <c r="O1324" s="63">
        <v>7.4468085106382904E-3</v>
      </c>
      <c r="P1324" s="57">
        <v>64</v>
      </c>
      <c r="Q1324" s="57">
        <v>23</v>
      </c>
      <c r="R1324" s="57">
        <v>63.9</v>
      </c>
      <c r="S1324" s="57">
        <v>93.86</v>
      </c>
      <c r="T1324" s="57">
        <v>93.12</v>
      </c>
      <c r="U1324" s="57">
        <v>93.606700000000004</v>
      </c>
      <c r="V1324" s="57">
        <v>93.8</v>
      </c>
      <c r="W1324" s="57">
        <v>93.37</v>
      </c>
      <c r="X1324" s="57">
        <v>93.231700000000004</v>
      </c>
      <c r="Y1324" s="57">
        <v>93.88</v>
      </c>
      <c r="Z1324" s="57">
        <v>93.655000000000001</v>
      </c>
      <c r="AA1324" s="57">
        <v>92.818299999999994</v>
      </c>
      <c r="AB1324" s="57">
        <v>146</v>
      </c>
      <c r="AC1324" s="57">
        <v>49.1</v>
      </c>
      <c r="AD1324" s="57">
        <v>105.5</v>
      </c>
      <c r="AE1324" s="57">
        <v>85.2</v>
      </c>
      <c r="AF1324" s="64">
        <v>43.938699999999997</v>
      </c>
      <c r="AG1324" s="64">
        <v>40.7774</v>
      </c>
      <c r="AH1324" s="64">
        <v>49.6629</v>
      </c>
      <c r="AI1324" s="64">
        <v>43.739199999999997</v>
      </c>
      <c r="AJ1324" s="61">
        <v>0.46527777777777773</v>
      </c>
      <c r="AK1324" s="216">
        <v>100</v>
      </c>
      <c r="AL1324" s="62">
        <v>128.05653261968513</v>
      </c>
      <c r="AM1324" s="24" t="s">
        <v>8223</v>
      </c>
      <c r="AN1324" s="216" t="s">
        <v>6009</v>
      </c>
      <c r="AO1324" s="216" t="s">
        <v>5971</v>
      </c>
      <c r="AP1324" s="216" t="s">
        <v>6908</v>
      </c>
      <c r="AQ1324" s="216" t="s">
        <v>6900</v>
      </c>
      <c r="AR1324" s="216" t="s">
        <v>6886</v>
      </c>
      <c r="AS1324" s="24" t="s">
        <v>5474</v>
      </c>
      <c r="AT1324" s="24" t="s">
        <v>6518</v>
      </c>
      <c r="AU1324" s="24" t="s">
        <v>6345</v>
      </c>
      <c r="AV1324" s="24" t="s">
        <v>6068</v>
      </c>
      <c r="AW1324" s="24" t="s">
        <v>5996</v>
      </c>
      <c r="AX1324" s="24" t="s">
        <v>5965</v>
      </c>
      <c r="AY1324" s="24" t="s">
        <v>7442</v>
      </c>
      <c r="AZ1324" s="216" t="s">
        <v>7631</v>
      </c>
      <c r="BA1324" s="216" t="s">
        <v>7608</v>
      </c>
      <c r="BB1324" s="57" t="s">
        <v>5474</v>
      </c>
      <c r="BC1324" s="202"/>
      <c r="BD1324" s="24"/>
      <c r="BE1324" s="151"/>
      <c r="BG1324" s="151"/>
      <c r="BI1324" s="151"/>
      <c r="BL1324" s="152"/>
    </row>
    <row r="1325" spans="1:64" s="169" customFormat="1">
      <c r="A1325" s="24">
        <v>6205</v>
      </c>
      <c r="B1325" s="24" t="s">
        <v>1290</v>
      </c>
      <c r="C1325" s="57">
        <v>31.35</v>
      </c>
      <c r="D1325" s="57">
        <v>31.9</v>
      </c>
      <c r="E1325" s="57">
        <v>31.35</v>
      </c>
      <c r="F1325" s="57">
        <v>31.7</v>
      </c>
      <c r="G1325" s="57">
        <v>31.7</v>
      </c>
      <c r="H1325" s="57">
        <v>31.7</v>
      </c>
      <c r="I1325" s="57">
        <v>31.05</v>
      </c>
      <c r="J1325" s="57">
        <v>31.45</v>
      </c>
      <c r="K1325" s="57">
        <v>31.5</v>
      </c>
      <c r="L1325" s="57">
        <v>31.95</v>
      </c>
      <c r="M1325" s="57">
        <v>31.5</v>
      </c>
      <c r="N1325" s="57">
        <v>31.7</v>
      </c>
      <c r="O1325" s="63">
        <v>7.9491255961844191E-3</v>
      </c>
      <c r="P1325" s="57">
        <v>54</v>
      </c>
      <c r="Q1325" s="57">
        <v>76</v>
      </c>
      <c r="R1325" s="57">
        <v>111.1</v>
      </c>
      <c r="S1325" s="57">
        <v>31.85</v>
      </c>
      <c r="T1325" s="57">
        <v>32.255000000000003</v>
      </c>
      <c r="U1325" s="57">
        <v>31.686699999999998</v>
      </c>
      <c r="V1325" s="57">
        <v>31.76</v>
      </c>
      <c r="W1325" s="57">
        <v>32.182499999999997</v>
      </c>
      <c r="X1325" s="57">
        <v>31.693300000000001</v>
      </c>
      <c r="Y1325" s="57">
        <v>31.66</v>
      </c>
      <c r="Z1325" s="57">
        <v>32.162500000000001</v>
      </c>
      <c r="AA1325" s="57">
        <v>31.699200000000001</v>
      </c>
      <c r="AB1325" s="57">
        <v>55</v>
      </c>
      <c r="AC1325" s="57">
        <v>27.15</v>
      </c>
      <c r="AD1325" s="57">
        <v>33.200000000000003</v>
      </c>
      <c r="AE1325" s="57">
        <v>30.95</v>
      </c>
      <c r="AF1325" s="64">
        <v>40.315600000000003</v>
      </c>
      <c r="AG1325" s="64">
        <v>38.705199999999998</v>
      </c>
      <c r="AH1325" s="64">
        <v>46.877099999999999</v>
      </c>
      <c r="AI1325" s="64">
        <v>41.429099999999998</v>
      </c>
      <c r="AJ1325" s="61">
        <v>0.46527777777777773</v>
      </c>
      <c r="AK1325" s="216">
        <v>100</v>
      </c>
      <c r="AL1325" s="62">
        <v>108.04769939785933</v>
      </c>
      <c r="AM1325" s="24" t="s">
        <v>8224</v>
      </c>
      <c r="AN1325" s="216" t="s">
        <v>6009</v>
      </c>
      <c r="AO1325" s="216" t="s">
        <v>5971</v>
      </c>
      <c r="AP1325" s="216" t="s">
        <v>6908</v>
      </c>
      <c r="AQ1325" s="216" t="s">
        <v>6885</v>
      </c>
      <c r="AR1325" s="216" t="s">
        <v>6886</v>
      </c>
      <c r="AS1325" s="24" t="s">
        <v>6894</v>
      </c>
      <c r="AT1325" s="24" t="s">
        <v>6055</v>
      </c>
      <c r="AU1325" s="24" t="s">
        <v>6017</v>
      </c>
      <c r="AV1325" s="24" t="s">
        <v>6055</v>
      </c>
      <c r="AW1325" s="24" t="s">
        <v>5976</v>
      </c>
      <c r="AX1325" s="24" t="s">
        <v>5979</v>
      </c>
      <c r="AY1325" s="24" t="s">
        <v>7233</v>
      </c>
      <c r="AZ1325" s="216" t="s">
        <v>7210</v>
      </c>
      <c r="BA1325" s="216" t="s">
        <v>7171</v>
      </c>
      <c r="BB1325" s="57" t="s">
        <v>7217</v>
      </c>
      <c r="BC1325" s="202"/>
      <c r="BD1325" s="24"/>
      <c r="BE1325" s="151"/>
      <c r="BG1325" s="151"/>
      <c r="BI1325" s="151"/>
      <c r="BL1325" s="152"/>
    </row>
    <row r="1326" spans="1:64" s="169" customFormat="1">
      <c r="A1326" s="24">
        <v>6206</v>
      </c>
      <c r="B1326" s="24" t="s">
        <v>1291</v>
      </c>
      <c r="C1326" s="57">
        <v>62.8</v>
      </c>
      <c r="D1326" s="57">
        <v>63</v>
      </c>
      <c r="E1326" s="57">
        <v>62.3</v>
      </c>
      <c r="F1326" s="57">
        <v>62.6</v>
      </c>
      <c r="G1326" s="57">
        <v>62.6</v>
      </c>
      <c r="H1326" s="57">
        <v>63.1</v>
      </c>
      <c r="I1326" s="57">
        <v>62.6</v>
      </c>
      <c r="J1326" s="57">
        <v>62.8</v>
      </c>
      <c r="K1326" s="57">
        <v>62.6</v>
      </c>
      <c r="L1326" s="57">
        <v>63.8</v>
      </c>
      <c r="M1326" s="57">
        <v>62.6</v>
      </c>
      <c r="N1326" s="57">
        <v>63.8</v>
      </c>
      <c r="O1326" s="63">
        <v>1.5923566878980801E-2</v>
      </c>
      <c r="P1326" s="57">
        <v>74</v>
      </c>
      <c r="Q1326" s="57">
        <v>70</v>
      </c>
      <c r="R1326" s="57">
        <v>112.5</v>
      </c>
      <c r="S1326" s="57">
        <v>62.18</v>
      </c>
      <c r="T1326" s="57">
        <v>64.094999999999999</v>
      </c>
      <c r="U1326" s="57">
        <v>65.9983</v>
      </c>
      <c r="V1326" s="57">
        <v>62.34</v>
      </c>
      <c r="W1326" s="57">
        <v>63.92</v>
      </c>
      <c r="X1326" s="57">
        <v>65.989999999999995</v>
      </c>
      <c r="Y1326" s="57">
        <v>62.5</v>
      </c>
      <c r="Z1326" s="57">
        <v>63.85</v>
      </c>
      <c r="AA1326" s="57">
        <v>65.988299999999995</v>
      </c>
      <c r="AB1326" s="57">
        <v>71.900000000000006</v>
      </c>
      <c r="AC1326" s="57">
        <v>59</v>
      </c>
      <c r="AD1326" s="57">
        <v>66.8</v>
      </c>
      <c r="AE1326" s="57">
        <v>61.4</v>
      </c>
      <c r="AF1326" s="64">
        <v>28.228000000000002</v>
      </c>
      <c r="AG1326" s="64">
        <v>20.9908</v>
      </c>
      <c r="AH1326" s="64">
        <v>52.152000000000001</v>
      </c>
      <c r="AI1326" s="64">
        <v>31.3779</v>
      </c>
      <c r="AJ1326" s="61">
        <v>0.46527777777777773</v>
      </c>
      <c r="AK1326" s="216">
        <v>100</v>
      </c>
      <c r="AL1326" s="62">
        <v>148.06536584151092</v>
      </c>
      <c r="AM1326" s="24" t="s">
        <v>6551</v>
      </c>
      <c r="AN1326" s="216" t="s">
        <v>6009</v>
      </c>
      <c r="AO1326" s="216" t="s">
        <v>5961</v>
      </c>
      <c r="AP1326" s="216" t="s">
        <v>6884</v>
      </c>
      <c r="AQ1326" s="216" t="s">
        <v>6885</v>
      </c>
      <c r="AR1326" s="216" t="s">
        <v>6886</v>
      </c>
      <c r="AS1326" s="24" t="s">
        <v>6887</v>
      </c>
      <c r="AT1326" s="24" t="s">
        <v>5984</v>
      </c>
      <c r="AU1326" s="24" t="s">
        <v>6055</v>
      </c>
      <c r="AV1326" s="24" t="s">
        <v>6493</v>
      </c>
      <c r="AW1326" s="24" t="s">
        <v>5979</v>
      </c>
      <c r="AX1326" s="24" t="s">
        <v>5979</v>
      </c>
      <c r="AY1326" s="24" t="s">
        <v>7195</v>
      </c>
      <c r="AZ1326" s="216" t="s">
        <v>7110</v>
      </c>
      <c r="BA1326" s="216" t="s">
        <v>8225</v>
      </c>
      <c r="BB1326" s="57" t="s">
        <v>5474</v>
      </c>
      <c r="BC1326" s="202"/>
      <c r="BD1326" s="24"/>
      <c r="BE1326" s="151"/>
      <c r="BG1326" s="151"/>
      <c r="BI1326" s="151"/>
      <c r="BL1326" s="152"/>
    </row>
    <row r="1327" spans="1:64" s="169" customFormat="1">
      <c r="A1327" s="24">
        <v>6207</v>
      </c>
      <c r="B1327" s="24" t="s">
        <v>1292</v>
      </c>
      <c r="C1327" s="57">
        <v>31.45</v>
      </c>
      <c r="D1327" s="57">
        <v>31.85</v>
      </c>
      <c r="E1327" s="57">
        <v>31.4</v>
      </c>
      <c r="F1327" s="57">
        <v>31.65</v>
      </c>
      <c r="G1327" s="57">
        <v>31.9</v>
      </c>
      <c r="H1327" s="57">
        <v>31.9</v>
      </c>
      <c r="I1327" s="57">
        <v>31.15</v>
      </c>
      <c r="J1327" s="57">
        <v>31.15</v>
      </c>
      <c r="K1327" s="57">
        <v>31</v>
      </c>
      <c r="L1327" s="57">
        <v>31.4</v>
      </c>
      <c r="M1327" s="57">
        <v>30.9</v>
      </c>
      <c r="N1327" s="57">
        <v>31.4</v>
      </c>
      <c r="O1327" s="63">
        <v>8.0256821829855496E-3</v>
      </c>
      <c r="P1327" s="57">
        <v>461</v>
      </c>
      <c r="Q1327" s="57">
        <v>259</v>
      </c>
      <c r="R1327" s="57">
        <v>869.9</v>
      </c>
      <c r="S1327" s="57">
        <v>31.18</v>
      </c>
      <c r="T1327" s="57">
        <v>33.152500000000003</v>
      </c>
      <c r="U1327" s="57">
        <v>32.3108</v>
      </c>
      <c r="V1327" s="57">
        <v>31.29</v>
      </c>
      <c r="W1327" s="57">
        <v>32.965000000000003</v>
      </c>
      <c r="X1327" s="57">
        <v>32.346699999999998</v>
      </c>
      <c r="Y1327" s="57">
        <v>31.22</v>
      </c>
      <c r="Z1327" s="57">
        <v>32.784999999999997</v>
      </c>
      <c r="AA1327" s="57">
        <v>32.375799999999998</v>
      </c>
      <c r="AB1327" s="57">
        <v>37.6</v>
      </c>
      <c r="AC1327" s="57">
        <v>23</v>
      </c>
      <c r="AD1327" s="57">
        <v>35.799999999999997</v>
      </c>
      <c r="AE1327" s="57">
        <v>30.1</v>
      </c>
      <c r="AF1327" s="64">
        <v>30.0534</v>
      </c>
      <c r="AG1327" s="64">
        <v>24.421800000000001</v>
      </c>
      <c r="AH1327" s="64">
        <v>33.368899999999996</v>
      </c>
      <c r="AI1327" s="64">
        <v>27.404199999999999</v>
      </c>
      <c r="AJ1327" s="61">
        <v>0.46527777777777773</v>
      </c>
      <c r="AK1327" s="216">
        <v>500</v>
      </c>
      <c r="AL1327" s="62">
        <v>817.9973341308031</v>
      </c>
      <c r="AM1327" s="24" t="s">
        <v>8226</v>
      </c>
      <c r="AN1327" s="216" t="s">
        <v>6009</v>
      </c>
      <c r="AO1327" s="216" t="s">
        <v>5971</v>
      </c>
      <c r="AP1327" s="216" t="s">
        <v>6884</v>
      </c>
      <c r="AQ1327" s="216" t="s">
        <v>6885</v>
      </c>
      <c r="AR1327" s="216" t="s">
        <v>6886</v>
      </c>
      <c r="AS1327" s="24" t="s">
        <v>5474</v>
      </c>
      <c r="AT1327" s="24" t="s">
        <v>6016</v>
      </c>
      <c r="AU1327" s="24" t="s">
        <v>6527</v>
      </c>
      <c r="AV1327" s="24" t="s">
        <v>6126</v>
      </c>
      <c r="AW1327" s="24" t="s">
        <v>5979</v>
      </c>
      <c r="AX1327" s="24" t="s">
        <v>5990</v>
      </c>
      <c r="AY1327" s="24" t="s">
        <v>7385</v>
      </c>
      <c r="AZ1327" s="216" t="s">
        <v>7391</v>
      </c>
      <c r="BA1327" s="216" t="s">
        <v>7300</v>
      </c>
      <c r="BB1327" s="57" t="s">
        <v>6898</v>
      </c>
      <c r="BC1327" s="202"/>
      <c r="BD1327" s="24"/>
      <c r="BE1327" s="151"/>
      <c r="BG1327" s="151"/>
      <c r="BI1327" s="151"/>
      <c r="BL1327" s="152"/>
    </row>
    <row r="1328" spans="1:64" s="169" customFormat="1">
      <c r="A1328" s="24">
        <v>6208</v>
      </c>
      <c r="B1328" s="24" t="s">
        <v>1293</v>
      </c>
      <c r="C1328" s="57">
        <v>40</v>
      </c>
      <c r="D1328" s="57">
        <v>40.5</v>
      </c>
      <c r="E1328" s="57">
        <v>40</v>
      </c>
      <c r="F1328" s="57">
        <v>40.5</v>
      </c>
      <c r="G1328" s="57">
        <v>40.5</v>
      </c>
      <c r="H1328" s="57">
        <v>40.700000000000003</v>
      </c>
      <c r="I1328" s="57">
        <v>40.25</v>
      </c>
      <c r="J1328" s="57">
        <v>40.4</v>
      </c>
      <c r="K1328" s="57">
        <v>40.5</v>
      </c>
      <c r="L1328" s="57">
        <v>40.9</v>
      </c>
      <c r="M1328" s="57">
        <v>40.4</v>
      </c>
      <c r="N1328" s="57">
        <v>40.85</v>
      </c>
      <c r="O1328" s="63">
        <v>1.11386138613861E-2</v>
      </c>
      <c r="P1328" s="57">
        <v>73</v>
      </c>
      <c r="Q1328" s="57">
        <v>89</v>
      </c>
      <c r="R1328" s="57">
        <v>238.3</v>
      </c>
      <c r="S1328" s="57">
        <v>40.07</v>
      </c>
      <c r="T1328" s="57">
        <v>41.814999999999998</v>
      </c>
      <c r="U1328" s="57">
        <v>41.4208</v>
      </c>
      <c r="V1328" s="57">
        <v>40.19</v>
      </c>
      <c r="W1328" s="57">
        <v>41.71</v>
      </c>
      <c r="X1328" s="57">
        <v>41.427500000000002</v>
      </c>
      <c r="Y1328" s="57">
        <v>40.26</v>
      </c>
      <c r="Z1328" s="57">
        <v>41.677500000000002</v>
      </c>
      <c r="AA1328" s="57">
        <v>41.4358</v>
      </c>
      <c r="AB1328" s="57">
        <v>46.9</v>
      </c>
      <c r="AC1328" s="57">
        <v>34.700000000000003</v>
      </c>
      <c r="AD1328" s="57">
        <v>44.05</v>
      </c>
      <c r="AE1328" s="57">
        <v>39</v>
      </c>
      <c r="AF1328" s="64">
        <v>30.4438</v>
      </c>
      <c r="AG1328" s="64">
        <v>25.779599999999999</v>
      </c>
      <c r="AH1328" s="64">
        <v>40.188299999999998</v>
      </c>
      <c r="AI1328" s="64">
        <v>30.5825</v>
      </c>
      <c r="AJ1328" s="61">
        <v>0.46527777777777773</v>
      </c>
      <c r="AK1328" s="216">
        <v>100</v>
      </c>
      <c r="AL1328" s="62">
        <v>146.06448251932835</v>
      </c>
      <c r="AM1328" s="24" t="s">
        <v>6504</v>
      </c>
      <c r="AN1328" s="216" t="s">
        <v>6009</v>
      </c>
      <c r="AO1328" s="216" t="s">
        <v>5971</v>
      </c>
      <c r="AP1328" s="216" t="s">
        <v>6884</v>
      </c>
      <c r="AQ1328" s="216" t="s">
        <v>6885</v>
      </c>
      <c r="AR1328" s="216" t="s">
        <v>6886</v>
      </c>
      <c r="AS1328" s="24" t="s">
        <v>5474</v>
      </c>
      <c r="AT1328" s="24" t="s">
        <v>6493</v>
      </c>
      <c r="AU1328" s="24" t="s">
        <v>6561</v>
      </c>
      <c r="AV1328" s="24" t="s">
        <v>6016</v>
      </c>
      <c r="AW1328" s="24" t="s">
        <v>5965</v>
      </c>
      <c r="AX1328" s="24" t="s">
        <v>5990</v>
      </c>
      <c r="AY1328" s="24" t="s">
        <v>7271</v>
      </c>
      <c r="AZ1328" s="216" t="s">
        <v>7093</v>
      </c>
      <c r="BA1328" s="216" t="s">
        <v>7171</v>
      </c>
      <c r="BB1328" s="57" t="s">
        <v>5474</v>
      </c>
      <c r="BC1328" s="202"/>
      <c r="BD1328" s="24"/>
      <c r="BE1328" s="151"/>
      <c r="BG1328" s="151"/>
      <c r="BI1328" s="151"/>
      <c r="BL1328" s="152"/>
    </row>
    <row r="1329" spans="1:64" s="169" customFormat="1">
      <c r="A1329" s="24">
        <v>6209</v>
      </c>
      <c r="B1329" s="24" t="s">
        <v>1294</v>
      </c>
      <c r="C1329" s="57">
        <v>30</v>
      </c>
      <c r="D1329" s="57">
        <v>30.4</v>
      </c>
      <c r="E1329" s="57">
        <v>30</v>
      </c>
      <c r="F1329" s="57">
        <v>30.3</v>
      </c>
      <c r="G1329" s="57">
        <v>30.3</v>
      </c>
      <c r="H1329" s="57">
        <v>30.6</v>
      </c>
      <c r="I1329" s="57">
        <v>29.7</v>
      </c>
      <c r="J1329" s="57">
        <v>29.7</v>
      </c>
      <c r="K1329" s="57">
        <v>30.05</v>
      </c>
      <c r="L1329" s="57">
        <v>32.65</v>
      </c>
      <c r="M1329" s="57">
        <v>30.05</v>
      </c>
      <c r="N1329" s="57">
        <v>32.65</v>
      </c>
      <c r="O1329" s="63">
        <v>9.9326599326599305E-2</v>
      </c>
      <c r="P1329" s="57">
        <v>1988</v>
      </c>
      <c r="Q1329" s="57">
        <v>438</v>
      </c>
      <c r="R1329" s="57">
        <v>784.3</v>
      </c>
      <c r="S1329" s="57">
        <v>29.52</v>
      </c>
      <c r="T1329" s="57">
        <v>31.817499999999999</v>
      </c>
      <c r="U1329" s="57">
        <v>33.948300000000003</v>
      </c>
      <c r="V1329" s="57">
        <v>29.76</v>
      </c>
      <c r="W1329" s="57">
        <v>31.627500000000001</v>
      </c>
      <c r="X1329" s="57">
        <v>33.883299999999998</v>
      </c>
      <c r="Y1329" s="57">
        <v>30.37</v>
      </c>
      <c r="Z1329" s="57">
        <v>31.5825</v>
      </c>
      <c r="AA1329" s="57">
        <v>33.854199999999999</v>
      </c>
      <c r="AB1329" s="57">
        <v>46.45</v>
      </c>
      <c r="AC1329" s="57">
        <v>27.8</v>
      </c>
      <c r="AD1329" s="57">
        <v>35</v>
      </c>
      <c r="AE1329" s="57">
        <v>27.8</v>
      </c>
      <c r="AF1329" s="64">
        <v>38.026800000000001</v>
      </c>
      <c r="AG1329" s="64">
        <v>29.5273</v>
      </c>
      <c r="AH1329" s="64">
        <v>58.6845</v>
      </c>
      <c r="AI1329" s="64">
        <v>39.246400000000001</v>
      </c>
      <c r="AJ1329" s="61">
        <v>0.46527777777777773</v>
      </c>
      <c r="AK1329" s="216">
        <v>2000</v>
      </c>
      <c r="AL1329" s="62">
        <v>3492.770986171276</v>
      </c>
      <c r="AM1329" s="24" t="s">
        <v>6157</v>
      </c>
      <c r="AN1329" s="216" t="s">
        <v>6009</v>
      </c>
      <c r="AO1329" s="216" t="s">
        <v>5961</v>
      </c>
      <c r="AP1329" s="216" t="s">
        <v>6884</v>
      </c>
      <c r="AQ1329" s="216" t="s">
        <v>6900</v>
      </c>
      <c r="AR1329" s="216" t="s">
        <v>6886</v>
      </c>
      <c r="AS1329" s="24" t="s">
        <v>5474</v>
      </c>
      <c r="AT1329" s="24" t="s">
        <v>6055</v>
      </c>
      <c r="AU1329" s="24" t="s">
        <v>6130</v>
      </c>
      <c r="AV1329" s="24" t="s">
        <v>6201</v>
      </c>
      <c r="AW1329" s="24" t="s">
        <v>5979</v>
      </c>
      <c r="AX1329" s="24" t="s">
        <v>5979</v>
      </c>
      <c r="AY1329" s="24" t="s">
        <v>8227</v>
      </c>
      <c r="AZ1329" s="216" t="s">
        <v>6932</v>
      </c>
      <c r="BA1329" s="216" t="s">
        <v>6980</v>
      </c>
      <c r="BB1329" s="57" t="s">
        <v>6960</v>
      </c>
      <c r="BC1329" s="202"/>
      <c r="BD1329" s="24"/>
      <c r="BE1329" s="151"/>
      <c r="BG1329" s="151"/>
      <c r="BI1329" s="151"/>
      <c r="BL1329" s="152"/>
    </row>
    <row r="1330" spans="1:64" s="169" customFormat="1">
      <c r="A1330" s="24">
        <v>6212</v>
      </c>
      <c r="B1330" s="24" t="s">
        <v>1296</v>
      </c>
      <c r="C1330" s="57">
        <v>59.5</v>
      </c>
      <c r="D1330" s="57">
        <v>61</v>
      </c>
      <c r="E1330" s="57">
        <v>59</v>
      </c>
      <c r="F1330" s="57">
        <v>60.5</v>
      </c>
      <c r="G1330" s="57">
        <v>58.9</v>
      </c>
      <c r="H1330" s="57">
        <v>60.5</v>
      </c>
      <c r="I1330" s="57">
        <v>57.1</v>
      </c>
      <c r="J1330" s="57">
        <v>57.8</v>
      </c>
      <c r="K1330" s="57">
        <v>57.9</v>
      </c>
      <c r="L1330" s="57">
        <v>63.1</v>
      </c>
      <c r="M1330" s="57">
        <v>57.9</v>
      </c>
      <c r="N1330" s="57">
        <v>63.1</v>
      </c>
      <c r="O1330" s="63">
        <v>9.1695501730103796E-2</v>
      </c>
      <c r="P1330" s="57">
        <v>25</v>
      </c>
      <c r="Q1330" s="57">
        <v>23</v>
      </c>
      <c r="R1330" s="57">
        <v>8.0625</v>
      </c>
      <c r="S1330" s="57">
        <v>60.2</v>
      </c>
      <c r="T1330" s="57">
        <v>58.6937</v>
      </c>
      <c r="U1330" s="57">
        <v>58.8917</v>
      </c>
      <c r="V1330" s="57">
        <v>59.4</v>
      </c>
      <c r="W1330" s="57">
        <v>58.7562</v>
      </c>
      <c r="X1330" s="57">
        <v>58.856299999999997</v>
      </c>
      <c r="Y1330" s="57">
        <v>60.325000000000003</v>
      </c>
      <c r="Z1330" s="57">
        <v>59.112499999999997</v>
      </c>
      <c r="AA1330" s="57">
        <v>58.975000000000001</v>
      </c>
      <c r="AB1330" s="57">
        <v>64.900000000000006</v>
      </c>
      <c r="AC1330" s="57">
        <v>53.1</v>
      </c>
      <c r="AD1330" s="57">
        <v>63.1</v>
      </c>
      <c r="AE1330" s="57">
        <v>56.6</v>
      </c>
      <c r="AF1330" s="64">
        <v>64.321700000000007</v>
      </c>
      <c r="AG1330" s="64">
        <v>77.870599999999996</v>
      </c>
      <c r="AH1330" s="64">
        <v>76.214500000000001</v>
      </c>
      <c r="AI1330" s="64">
        <v>77.318600000000004</v>
      </c>
      <c r="AJ1330" s="61">
        <v>0.46527777777777773</v>
      </c>
      <c r="AK1330" s="216">
        <v>50</v>
      </c>
      <c r="AL1330" s="62">
        <v>77.627772896839076</v>
      </c>
      <c r="AM1330" s="24" t="s">
        <v>6157</v>
      </c>
      <c r="AN1330" s="216" t="s">
        <v>6039</v>
      </c>
      <c r="AO1330" s="216" t="s">
        <v>5989</v>
      </c>
      <c r="AP1330" s="216" t="s">
        <v>6908</v>
      </c>
      <c r="AQ1330" s="216" t="s">
        <v>6900</v>
      </c>
      <c r="AR1330" s="216" t="s">
        <v>6886</v>
      </c>
      <c r="AS1330" s="24" t="s">
        <v>7034</v>
      </c>
      <c r="AT1330" s="24" t="s">
        <v>6016</v>
      </c>
      <c r="AU1330" s="24" t="s">
        <v>5984</v>
      </c>
      <c r="AV1330" s="24" t="s">
        <v>6201</v>
      </c>
      <c r="AW1330" s="24" t="s">
        <v>5979</v>
      </c>
      <c r="AX1330" s="24" t="s">
        <v>5979</v>
      </c>
      <c r="AY1330" s="24" t="s">
        <v>8228</v>
      </c>
      <c r="AZ1330" s="216" t="s">
        <v>8229</v>
      </c>
      <c r="BA1330" s="216" t="s">
        <v>8230</v>
      </c>
      <c r="BB1330" s="57" t="s">
        <v>7451</v>
      </c>
      <c r="BC1330" s="202"/>
      <c r="BD1330" s="24"/>
      <c r="BE1330" s="151"/>
      <c r="BG1330" s="151"/>
      <c r="BI1330" s="151"/>
      <c r="BL1330" s="152"/>
    </row>
    <row r="1331" spans="1:64" s="169" customFormat="1">
      <c r="A1331" s="24">
        <v>6213</v>
      </c>
      <c r="B1331" s="24" t="s">
        <v>1297</v>
      </c>
      <c r="C1331" s="57">
        <v>130</v>
      </c>
      <c r="D1331" s="57">
        <v>130.5</v>
      </c>
      <c r="E1331" s="57">
        <v>128.5</v>
      </c>
      <c r="F1331" s="57">
        <v>129.5</v>
      </c>
      <c r="G1331" s="57">
        <v>131</v>
      </c>
      <c r="H1331" s="57">
        <v>132.5</v>
      </c>
      <c r="I1331" s="57">
        <v>130</v>
      </c>
      <c r="J1331" s="57">
        <v>130.5</v>
      </c>
      <c r="K1331" s="57">
        <v>132</v>
      </c>
      <c r="L1331" s="57">
        <v>132</v>
      </c>
      <c r="M1331" s="57">
        <v>131</v>
      </c>
      <c r="N1331" s="57">
        <v>131.5</v>
      </c>
      <c r="O1331" s="63">
        <v>7.66283524904214E-3</v>
      </c>
      <c r="P1331" s="57">
        <v>433</v>
      </c>
      <c r="Q1331" s="57">
        <v>1588</v>
      </c>
      <c r="R1331" s="57">
        <v>2140.85</v>
      </c>
      <c r="S1331" s="57">
        <v>129.4</v>
      </c>
      <c r="T1331" s="57">
        <v>133.6</v>
      </c>
      <c r="U1331" s="57">
        <v>137.375</v>
      </c>
      <c r="V1331" s="57">
        <v>129.69999999999999</v>
      </c>
      <c r="W1331" s="57">
        <v>133.22499999999999</v>
      </c>
      <c r="X1331" s="57">
        <v>137.4417</v>
      </c>
      <c r="Y1331" s="57">
        <v>129.6</v>
      </c>
      <c r="Z1331" s="57">
        <v>132.94999999999999</v>
      </c>
      <c r="AA1331" s="57">
        <v>137.5333</v>
      </c>
      <c r="AB1331" s="57">
        <v>160</v>
      </c>
      <c r="AC1331" s="57">
        <v>106</v>
      </c>
      <c r="AD1331" s="57">
        <v>143</v>
      </c>
      <c r="AE1331" s="57">
        <v>123</v>
      </c>
      <c r="AF1331" s="64">
        <v>52.613</v>
      </c>
      <c r="AG1331" s="64">
        <v>41.138399999999997</v>
      </c>
      <c r="AH1331" s="64">
        <v>63.408700000000003</v>
      </c>
      <c r="AI1331" s="64">
        <v>48.561799999999998</v>
      </c>
      <c r="AJ1331" s="61">
        <v>0.46527777777777773</v>
      </c>
      <c r="AK1331" s="216">
        <v>450</v>
      </c>
      <c r="AL1331" s="62">
        <v>790.214190463759</v>
      </c>
      <c r="AM1331" s="24" t="s">
        <v>7807</v>
      </c>
      <c r="AN1331" s="216" t="s">
        <v>6009</v>
      </c>
      <c r="AO1331" s="216" t="s">
        <v>5961</v>
      </c>
      <c r="AP1331" s="216" t="s">
        <v>6884</v>
      </c>
      <c r="AQ1331" s="216" t="s">
        <v>6885</v>
      </c>
      <c r="AR1331" s="216" t="s">
        <v>6886</v>
      </c>
      <c r="AS1331" s="24" t="s">
        <v>5474</v>
      </c>
      <c r="AT1331" s="24" t="s">
        <v>5984</v>
      </c>
      <c r="AU1331" s="24" t="s">
        <v>6480</v>
      </c>
      <c r="AV1331" s="24" t="s">
        <v>6017</v>
      </c>
      <c r="AW1331" s="24" t="s">
        <v>5979</v>
      </c>
      <c r="AX1331" s="24" t="s">
        <v>5970</v>
      </c>
      <c r="AY1331" s="24" t="s">
        <v>7256</v>
      </c>
      <c r="AZ1331" s="216" t="s">
        <v>6961</v>
      </c>
      <c r="BA1331" s="216" t="s">
        <v>6987</v>
      </c>
      <c r="BB1331" s="57" t="s">
        <v>5474</v>
      </c>
      <c r="BC1331" s="202"/>
      <c r="BD1331" s="24"/>
      <c r="BE1331" s="151"/>
      <c r="BG1331" s="151"/>
      <c r="BI1331" s="151"/>
      <c r="BL1331" s="152"/>
    </row>
    <row r="1332" spans="1:64" s="169" customFormat="1">
      <c r="A1332" s="24">
        <v>6214</v>
      </c>
      <c r="B1332" s="24" t="s">
        <v>1298</v>
      </c>
      <c r="C1332" s="57">
        <v>85.2</v>
      </c>
      <c r="D1332" s="57">
        <v>85.2</v>
      </c>
      <c r="E1332" s="57">
        <v>84.3</v>
      </c>
      <c r="F1332" s="57">
        <v>84.9</v>
      </c>
      <c r="G1332" s="57">
        <v>85.9</v>
      </c>
      <c r="H1332" s="57">
        <v>85.9</v>
      </c>
      <c r="I1332" s="57">
        <v>84.9</v>
      </c>
      <c r="J1332" s="57">
        <v>85.5</v>
      </c>
      <c r="K1332" s="57">
        <v>85.1</v>
      </c>
      <c r="L1332" s="57">
        <v>86</v>
      </c>
      <c r="M1332" s="57">
        <v>85.1</v>
      </c>
      <c r="N1332" s="57">
        <v>85.8</v>
      </c>
      <c r="O1332" s="63">
        <v>3.5087719298245602E-3</v>
      </c>
      <c r="P1332" s="57">
        <v>117</v>
      </c>
      <c r="Q1332" s="57">
        <v>137</v>
      </c>
      <c r="R1332" s="57">
        <v>277.95</v>
      </c>
      <c r="S1332" s="57">
        <v>84.6</v>
      </c>
      <c r="T1332" s="57">
        <v>86.04</v>
      </c>
      <c r="U1332" s="57">
        <v>87.796700000000001</v>
      </c>
      <c r="V1332" s="57">
        <v>84.72</v>
      </c>
      <c r="W1332" s="57">
        <v>85.984999999999999</v>
      </c>
      <c r="X1332" s="57">
        <v>87.76</v>
      </c>
      <c r="Y1332" s="57">
        <v>84.86</v>
      </c>
      <c r="Z1332" s="57">
        <v>85.965000000000003</v>
      </c>
      <c r="AA1332" s="57">
        <v>87.715000000000003</v>
      </c>
      <c r="AB1332" s="57">
        <v>92.2</v>
      </c>
      <c r="AC1332" s="57">
        <v>80.5</v>
      </c>
      <c r="AD1332" s="57">
        <v>88.1</v>
      </c>
      <c r="AE1332" s="57">
        <v>83.5</v>
      </c>
      <c r="AF1332" s="64">
        <v>42.6004</v>
      </c>
      <c r="AG1332" s="64">
        <v>28.3752</v>
      </c>
      <c r="AH1332" s="64">
        <v>56.795400000000001</v>
      </c>
      <c r="AI1332" s="64">
        <v>37.848599999999998</v>
      </c>
      <c r="AJ1332" s="61">
        <v>0.46527777777777773</v>
      </c>
      <c r="AK1332" s="216">
        <v>150</v>
      </c>
      <c r="AL1332" s="62">
        <v>221.8993492221999</v>
      </c>
      <c r="AM1332" s="24" t="s">
        <v>6388</v>
      </c>
      <c r="AN1332" s="216" t="s">
        <v>6009</v>
      </c>
      <c r="AO1332" s="216" t="s">
        <v>5961</v>
      </c>
      <c r="AP1332" s="216" t="s">
        <v>6884</v>
      </c>
      <c r="AQ1332" s="216" t="s">
        <v>6885</v>
      </c>
      <c r="AR1332" s="216" t="s">
        <v>6886</v>
      </c>
      <c r="AS1332" s="24" t="s">
        <v>6887</v>
      </c>
      <c r="AT1332" s="24" t="s">
        <v>6345</v>
      </c>
      <c r="AU1332" s="24" t="s">
        <v>6017</v>
      </c>
      <c r="AV1332" s="24" t="s">
        <v>6055</v>
      </c>
      <c r="AW1332" s="24" t="s">
        <v>5990</v>
      </c>
      <c r="AX1332" s="24" t="s">
        <v>5979</v>
      </c>
      <c r="AY1332" s="24" t="s">
        <v>7271</v>
      </c>
      <c r="AZ1332" s="216" t="s">
        <v>7190</v>
      </c>
      <c r="BA1332" s="216" t="s">
        <v>6893</v>
      </c>
      <c r="BB1332" s="57" t="s">
        <v>5474</v>
      </c>
      <c r="BC1332" s="202"/>
      <c r="BD1332" s="24"/>
      <c r="BE1332" s="151"/>
      <c r="BG1332" s="151"/>
      <c r="BI1332" s="151"/>
      <c r="BL1332" s="152"/>
    </row>
    <row r="1333" spans="1:64" s="169" customFormat="1">
      <c r="A1333" s="24">
        <v>6215</v>
      </c>
      <c r="B1333" s="24" t="s">
        <v>1299</v>
      </c>
      <c r="C1333" s="57">
        <v>30.45</v>
      </c>
      <c r="D1333" s="57">
        <v>32.25</v>
      </c>
      <c r="E1333" s="57">
        <v>30.45</v>
      </c>
      <c r="F1333" s="57">
        <v>31.9</v>
      </c>
      <c r="G1333" s="57">
        <v>32.35</v>
      </c>
      <c r="H1333" s="57">
        <v>32.4</v>
      </c>
      <c r="I1333" s="57">
        <v>30.9</v>
      </c>
      <c r="J1333" s="57">
        <v>30.95</v>
      </c>
      <c r="K1333" s="57">
        <v>30.95</v>
      </c>
      <c r="L1333" s="57">
        <v>33.549999999999997</v>
      </c>
      <c r="M1333" s="57">
        <v>30.95</v>
      </c>
      <c r="N1333" s="57">
        <v>33.25</v>
      </c>
      <c r="O1333" s="63">
        <v>7.4313408723747906E-2</v>
      </c>
      <c r="P1333" s="57">
        <v>1767</v>
      </c>
      <c r="Q1333" s="57">
        <v>1012</v>
      </c>
      <c r="R1333" s="57">
        <v>1961.15</v>
      </c>
      <c r="S1333" s="57">
        <v>30.52</v>
      </c>
      <c r="T1333" s="57">
        <v>32.447499999999998</v>
      </c>
      <c r="U1333" s="57">
        <v>28.977499999999999</v>
      </c>
      <c r="V1333" s="57">
        <v>30.91</v>
      </c>
      <c r="W1333" s="57">
        <v>32.22</v>
      </c>
      <c r="X1333" s="57">
        <v>29.1267</v>
      </c>
      <c r="Y1333" s="57">
        <v>31.42</v>
      </c>
      <c r="Z1333" s="57">
        <v>32.222499999999997</v>
      </c>
      <c r="AA1333" s="57">
        <v>29.3033</v>
      </c>
      <c r="AB1333" s="57">
        <v>39.9</v>
      </c>
      <c r="AC1333" s="57">
        <v>14.85</v>
      </c>
      <c r="AD1333" s="57">
        <v>34.85</v>
      </c>
      <c r="AE1333" s="57">
        <v>28.1</v>
      </c>
      <c r="AF1333" s="64">
        <v>48.752299999999998</v>
      </c>
      <c r="AG1333" s="64">
        <v>39.930900000000001</v>
      </c>
      <c r="AH1333" s="64">
        <v>64</v>
      </c>
      <c r="AI1333" s="64">
        <v>47.954000000000001</v>
      </c>
      <c r="AJ1333" s="61">
        <v>0.46527777777777773</v>
      </c>
      <c r="AK1333" s="216">
        <v>2000</v>
      </c>
      <c r="AL1333" s="62">
        <v>3104.4901069238654</v>
      </c>
      <c r="AM1333" s="24" t="s">
        <v>7732</v>
      </c>
      <c r="AN1333" s="216" t="s">
        <v>6009</v>
      </c>
      <c r="AO1333" s="216" t="s">
        <v>5961</v>
      </c>
      <c r="AP1333" s="216" t="s">
        <v>6908</v>
      </c>
      <c r="AQ1333" s="216" t="s">
        <v>6900</v>
      </c>
      <c r="AR1333" s="216" t="s">
        <v>6886</v>
      </c>
      <c r="AS1333" s="24" t="s">
        <v>5474</v>
      </c>
      <c r="AT1333" s="24" t="s">
        <v>6013</v>
      </c>
      <c r="AU1333" s="24" t="s">
        <v>5964</v>
      </c>
      <c r="AV1333" s="24" t="s">
        <v>6013</v>
      </c>
      <c r="AW1333" s="24" t="s">
        <v>5965</v>
      </c>
      <c r="AX1333" s="24" t="s">
        <v>5979</v>
      </c>
      <c r="AY1333" s="24" t="s">
        <v>7926</v>
      </c>
      <c r="AZ1333" s="216" t="s">
        <v>7250</v>
      </c>
      <c r="BA1333" s="216" t="s">
        <v>7633</v>
      </c>
      <c r="BB1333" s="57" t="s">
        <v>6903</v>
      </c>
      <c r="BC1333" s="202"/>
      <c r="BD1333" s="24"/>
      <c r="BE1333" s="151"/>
      <c r="BG1333" s="151"/>
      <c r="BI1333" s="151"/>
      <c r="BL1333" s="152"/>
    </row>
    <row r="1334" spans="1:64" s="169" customFormat="1">
      <c r="A1334" s="24">
        <v>6216</v>
      </c>
      <c r="B1334" s="24" t="s">
        <v>1300</v>
      </c>
      <c r="C1334" s="57">
        <v>25.7</v>
      </c>
      <c r="D1334" s="57">
        <v>25.85</v>
      </c>
      <c r="E1334" s="57">
        <v>25.7</v>
      </c>
      <c r="F1334" s="57">
        <v>25.85</v>
      </c>
      <c r="G1334" s="57">
        <v>25.85</v>
      </c>
      <c r="H1334" s="57">
        <v>25.9</v>
      </c>
      <c r="I1334" s="57">
        <v>25.6</v>
      </c>
      <c r="J1334" s="57">
        <v>25.9</v>
      </c>
      <c r="K1334" s="57">
        <v>25.9</v>
      </c>
      <c r="L1334" s="57">
        <v>26</v>
      </c>
      <c r="M1334" s="57">
        <v>25.8</v>
      </c>
      <c r="N1334" s="57">
        <v>25.85</v>
      </c>
      <c r="O1334" s="63">
        <v>-1.9305019305019299E-3</v>
      </c>
      <c r="P1334" s="57">
        <v>57</v>
      </c>
      <c r="Q1334" s="57">
        <v>63</v>
      </c>
      <c r="R1334" s="57">
        <v>80.3</v>
      </c>
      <c r="S1334" s="57">
        <v>25.69</v>
      </c>
      <c r="T1334" s="57">
        <v>25.815000000000001</v>
      </c>
      <c r="U1334" s="57">
        <v>25.657499999999999</v>
      </c>
      <c r="V1334" s="57">
        <v>25.75</v>
      </c>
      <c r="W1334" s="57">
        <v>25.82</v>
      </c>
      <c r="X1334" s="57">
        <v>25.6708</v>
      </c>
      <c r="Y1334" s="57">
        <v>25.77</v>
      </c>
      <c r="Z1334" s="57">
        <v>25.83</v>
      </c>
      <c r="AA1334" s="57">
        <v>25.681699999999999</v>
      </c>
      <c r="AB1334" s="57">
        <v>28.05</v>
      </c>
      <c r="AC1334" s="57">
        <v>23.95</v>
      </c>
      <c r="AD1334" s="57">
        <v>26.1</v>
      </c>
      <c r="AE1334" s="57">
        <v>25.45</v>
      </c>
      <c r="AF1334" s="64">
        <v>59.095300000000002</v>
      </c>
      <c r="AG1334" s="64">
        <v>48.348300000000002</v>
      </c>
      <c r="AH1334" s="64">
        <v>63.639299999999999</v>
      </c>
      <c r="AI1334" s="64">
        <v>53.445300000000003</v>
      </c>
      <c r="AJ1334" s="61">
        <v>0.46527777777777773</v>
      </c>
      <c r="AK1334" s="216">
        <v>100</v>
      </c>
      <c r="AL1334" s="62">
        <v>114.05034936440707</v>
      </c>
      <c r="AM1334" s="24" t="s">
        <v>7248</v>
      </c>
      <c r="AN1334" s="216" t="s">
        <v>6009</v>
      </c>
      <c r="AO1334" s="216" t="s">
        <v>5961</v>
      </c>
      <c r="AP1334" s="216" t="s">
        <v>6908</v>
      </c>
      <c r="AQ1334" s="216" t="s">
        <v>6900</v>
      </c>
      <c r="AR1334" s="216" t="s">
        <v>6886</v>
      </c>
      <c r="AS1334" s="24" t="s">
        <v>6927</v>
      </c>
      <c r="AT1334" s="24" t="s">
        <v>6493</v>
      </c>
      <c r="AU1334" s="24" t="s">
        <v>6425</v>
      </c>
      <c r="AV1334" s="24" t="s">
        <v>6480</v>
      </c>
      <c r="AW1334" s="24" t="s">
        <v>5970</v>
      </c>
      <c r="AX1334" s="24" t="s">
        <v>5991</v>
      </c>
      <c r="AY1334" s="24" t="s">
        <v>7564</v>
      </c>
      <c r="AZ1334" s="216" t="s">
        <v>7069</v>
      </c>
      <c r="BA1334" s="216" t="s">
        <v>6998</v>
      </c>
      <c r="BB1334" s="57" t="s">
        <v>7017</v>
      </c>
      <c r="BC1334" s="202"/>
      <c r="BD1334" s="24"/>
      <c r="BE1334" s="151"/>
      <c r="BG1334" s="151"/>
      <c r="BI1334" s="151"/>
      <c r="BL1334" s="152"/>
    </row>
    <row r="1335" spans="1:64" s="169" customFormat="1">
      <c r="A1335" s="24">
        <v>6217</v>
      </c>
      <c r="B1335" s="24" t="s">
        <v>1301</v>
      </c>
      <c r="C1335" s="57">
        <v>38.700000000000003</v>
      </c>
      <c r="D1335" s="57">
        <v>40.799999999999997</v>
      </c>
      <c r="E1335" s="57">
        <v>38.700000000000003</v>
      </c>
      <c r="F1335" s="57">
        <v>40.549999999999997</v>
      </c>
      <c r="G1335" s="57">
        <v>40.049999999999997</v>
      </c>
      <c r="H1335" s="57">
        <v>41.4</v>
      </c>
      <c r="I1335" s="57">
        <v>40.049999999999997</v>
      </c>
      <c r="J1335" s="57">
        <v>40.950000000000003</v>
      </c>
      <c r="K1335" s="57">
        <v>41.05</v>
      </c>
      <c r="L1335" s="57">
        <v>42.45</v>
      </c>
      <c r="M1335" s="57">
        <v>40.85</v>
      </c>
      <c r="N1335" s="57">
        <v>41.45</v>
      </c>
      <c r="O1335" s="63">
        <v>1.22100122100122E-2</v>
      </c>
      <c r="P1335" s="57">
        <v>1859</v>
      </c>
      <c r="Q1335" s="57">
        <v>1543</v>
      </c>
      <c r="R1335" s="57">
        <v>1728.9</v>
      </c>
      <c r="S1335" s="57">
        <v>38.83</v>
      </c>
      <c r="T1335" s="57">
        <v>40.024999999999999</v>
      </c>
      <c r="U1335" s="57">
        <v>38.415799999999997</v>
      </c>
      <c r="V1335" s="57">
        <v>39.4</v>
      </c>
      <c r="W1335" s="57">
        <v>39.942500000000003</v>
      </c>
      <c r="X1335" s="57">
        <v>38.5017</v>
      </c>
      <c r="Y1335" s="57">
        <v>39.85</v>
      </c>
      <c r="Z1335" s="57">
        <v>39.975000000000001</v>
      </c>
      <c r="AA1335" s="57">
        <v>38.5867</v>
      </c>
      <c r="AB1335" s="57">
        <v>48.5</v>
      </c>
      <c r="AC1335" s="57">
        <v>28.85</v>
      </c>
      <c r="AD1335" s="57">
        <v>44.75</v>
      </c>
      <c r="AE1335" s="57">
        <v>37.1</v>
      </c>
      <c r="AF1335" s="64">
        <v>56.0261</v>
      </c>
      <c r="AG1335" s="64">
        <v>39.159100000000002</v>
      </c>
      <c r="AH1335" s="64">
        <v>64.453500000000005</v>
      </c>
      <c r="AI1335" s="64">
        <v>47.590600000000002</v>
      </c>
      <c r="AJ1335" s="61">
        <v>0.46527777777777773</v>
      </c>
      <c r="AK1335" s="216">
        <v>2000</v>
      </c>
      <c r="AL1335" s="62">
        <v>3266.1273960223352</v>
      </c>
      <c r="AM1335" s="24" t="s">
        <v>6132</v>
      </c>
      <c r="AN1335" s="216" t="s">
        <v>6009</v>
      </c>
      <c r="AO1335" s="216" t="s">
        <v>5961</v>
      </c>
      <c r="AP1335" s="216" t="s">
        <v>6908</v>
      </c>
      <c r="AQ1335" s="216" t="s">
        <v>6900</v>
      </c>
      <c r="AR1335" s="216" t="s">
        <v>6886</v>
      </c>
      <c r="AS1335" s="24" t="s">
        <v>5474</v>
      </c>
      <c r="AT1335" s="24" t="s">
        <v>6013</v>
      </c>
      <c r="AU1335" s="24" t="s">
        <v>6055</v>
      </c>
      <c r="AV1335" s="24" t="s">
        <v>5963</v>
      </c>
      <c r="AW1335" s="24" t="s">
        <v>5976</v>
      </c>
      <c r="AX1335" s="24" t="s">
        <v>5965</v>
      </c>
      <c r="AY1335" s="24" t="s">
        <v>8231</v>
      </c>
      <c r="AZ1335" s="216" t="s">
        <v>7603</v>
      </c>
      <c r="BA1335" s="216" t="s">
        <v>7853</v>
      </c>
      <c r="BB1335" s="57" t="s">
        <v>5474</v>
      </c>
      <c r="BC1335" s="202"/>
      <c r="BD1335" s="24"/>
      <c r="BE1335" s="151"/>
      <c r="BG1335" s="151"/>
      <c r="BI1335" s="151"/>
      <c r="BL1335" s="152"/>
    </row>
    <row r="1336" spans="1:64" s="169" customFormat="1">
      <c r="A1336" s="24">
        <v>6218</v>
      </c>
      <c r="B1336" s="24" t="s">
        <v>1302</v>
      </c>
      <c r="C1336" s="57">
        <v>19.2</v>
      </c>
      <c r="D1336" s="57">
        <v>19.2</v>
      </c>
      <c r="E1336" s="57">
        <v>18.850000000000001</v>
      </c>
      <c r="F1336" s="57">
        <v>18.95</v>
      </c>
      <c r="G1336" s="57">
        <v>19</v>
      </c>
      <c r="H1336" s="57">
        <v>19.149999999999999</v>
      </c>
      <c r="I1336" s="57">
        <v>18.95</v>
      </c>
      <c r="J1336" s="57">
        <v>18.95</v>
      </c>
      <c r="K1336" s="57">
        <v>19.149999999999999</v>
      </c>
      <c r="L1336" s="57">
        <v>19.149999999999999</v>
      </c>
      <c r="M1336" s="57">
        <v>19.05</v>
      </c>
      <c r="N1336" s="57">
        <v>19.05</v>
      </c>
      <c r="O1336" s="63">
        <v>5.2770448548812602E-3</v>
      </c>
      <c r="P1336" s="57">
        <v>3</v>
      </c>
      <c r="Q1336" s="57">
        <v>26</v>
      </c>
      <c r="R1336" s="57">
        <v>44</v>
      </c>
      <c r="S1336" s="57">
        <v>18.93</v>
      </c>
      <c r="T1336" s="57">
        <v>19.114999999999998</v>
      </c>
      <c r="U1336" s="57">
        <v>19.381699999999999</v>
      </c>
      <c r="V1336" s="57">
        <v>18.940000000000001</v>
      </c>
      <c r="W1336" s="57">
        <v>19.079999999999998</v>
      </c>
      <c r="X1336" s="57">
        <v>19.374199999999998</v>
      </c>
      <c r="Y1336" s="57">
        <v>18.95</v>
      </c>
      <c r="Z1336" s="57">
        <v>19.0825</v>
      </c>
      <c r="AA1336" s="57">
        <v>19.370799999999999</v>
      </c>
      <c r="AB1336" s="57">
        <v>21.35</v>
      </c>
      <c r="AC1336" s="57">
        <v>17.649999999999999</v>
      </c>
      <c r="AD1336" s="57">
        <v>19.75</v>
      </c>
      <c r="AE1336" s="57">
        <v>18.75</v>
      </c>
      <c r="AF1336" s="64">
        <v>30.688099999999999</v>
      </c>
      <c r="AG1336" s="64">
        <v>24.817699999999999</v>
      </c>
      <c r="AH1336" s="64">
        <v>42.680900000000001</v>
      </c>
      <c r="AI1336" s="64">
        <v>30.772099999999998</v>
      </c>
      <c r="AJ1336" s="61">
        <v>0.46527777777777773</v>
      </c>
      <c r="AK1336" s="216">
        <v>50</v>
      </c>
      <c r="AL1336" s="62">
        <v>9.3153327476206886</v>
      </c>
      <c r="AM1336" s="24" t="s">
        <v>7063</v>
      </c>
      <c r="AN1336" s="216" t="s">
        <v>6009</v>
      </c>
      <c r="AO1336" s="216" t="s">
        <v>5971</v>
      </c>
      <c r="AP1336" s="216" t="s">
        <v>6884</v>
      </c>
      <c r="AQ1336" s="216" t="s">
        <v>6885</v>
      </c>
      <c r="AR1336" s="216" t="s">
        <v>6886</v>
      </c>
      <c r="AS1336" s="24" t="s">
        <v>6887</v>
      </c>
      <c r="AT1336" s="24" t="s">
        <v>6017</v>
      </c>
      <c r="AU1336" s="24" t="s">
        <v>6535</v>
      </c>
      <c r="AV1336" s="24" t="s">
        <v>6518</v>
      </c>
      <c r="AW1336" s="24" t="s">
        <v>5979</v>
      </c>
      <c r="AX1336" s="24" t="s">
        <v>5979</v>
      </c>
      <c r="AY1336" s="24" t="s">
        <v>7690</v>
      </c>
      <c r="AZ1336" s="216" t="s">
        <v>7250</v>
      </c>
      <c r="BA1336" s="216" t="s">
        <v>6930</v>
      </c>
      <c r="BB1336" s="57" t="s">
        <v>5474</v>
      </c>
      <c r="BC1336" s="202"/>
      <c r="BD1336" s="24"/>
      <c r="BE1336" s="151"/>
      <c r="BG1336" s="151"/>
      <c r="BI1336" s="151"/>
      <c r="BL1336" s="152"/>
    </row>
    <row r="1337" spans="1:64" s="169" customFormat="1">
      <c r="A1337" s="24">
        <v>6219</v>
      </c>
      <c r="B1337" s="24" t="s">
        <v>1303</v>
      </c>
      <c r="C1337" s="57">
        <v>21</v>
      </c>
      <c r="D1337" s="57">
        <v>21.25</v>
      </c>
      <c r="E1337" s="57">
        <v>20.75</v>
      </c>
      <c r="F1337" s="57">
        <v>20.8</v>
      </c>
      <c r="G1337" s="57">
        <v>20.95</v>
      </c>
      <c r="H1337" s="57">
        <v>21.1</v>
      </c>
      <c r="I1337" s="57">
        <v>20.55</v>
      </c>
      <c r="J1337" s="57">
        <v>20.7</v>
      </c>
      <c r="K1337" s="57">
        <v>20.8</v>
      </c>
      <c r="L1337" s="57">
        <v>20.8</v>
      </c>
      <c r="M1337" s="57">
        <v>19.45</v>
      </c>
      <c r="N1337" s="57">
        <v>19.5</v>
      </c>
      <c r="O1337" s="63">
        <v>-5.7971014492753603E-2</v>
      </c>
      <c r="P1337" s="57">
        <v>2056</v>
      </c>
      <c r="Q1337" s="57">
        <v>3942</v>
      </c>
      <c r="R1337" s="57">
        <v>3280</v>
      </c>
      <c r="S1337" s="57">
        <v>20.88</v>
      </c>
      <c r="T1337" s="57">
        <v>21.357500000000002</v>
      </c>
      <c r="U1337" s="57">
        <v>22.087499999999999</v>
      </c>
      <c r="V1337" s="57">
        <v>20.81</v>
      </c>
      <c r="W1337" s="57">
        <v>21.297499999999999</v>
      </c>
      <c r="X1337" s="57">
        <v>22.0367</v>
      </c>
      <c r="Y1337" s="57">
        <v>20.52</v>
      </c>
      <c r="Z1337" s="57">
        <v>21.2075</v>
      </c>
      <c r="AA1337" s="57">
        <v>21.962499999999999</v>
      </c>
      <c r="AB1337" s="57">
        <v>27.5</v>
      </c>
      <c r="AC1337" s="57">
        <v>14.3</v>
      </c>
      <c r="AD1337" s="57">
        <v>22.2</v>
      </c>
      <c r="AE1337" s="57">
        <v>19.45</v>
      </c>
      <c r="AF1337" s="64">
        <v>41.544600000000003</v>
      </c>
      <c r="AG1337" s="64">
        <v>38.04</v>
      </c>
      <c r="AH1337" s="64">
        <v>28.471599999999999</v>
      </c>
      <c r="AI1337" s="64">
        <v>34.8506</v>
      </c>
      <c r="AJ1337" s="61">
        <v>0.46527777777777773</v>
      </c>
      <c r="AK1337" s="216">
        <v>2500</v>
      </c>
      <c r="AL1337" s="62">
        <v>3449.6711819998409</v>
      </c>
      <c r="AM1337" s="24" t="s">
        <v>8232</v>
      </c>
      <c r="AN1337" s="216" t="s">
        <v>5960</v>
      </c>
      <c r="AO1337" s="216" t="s">
        <v>5971</v>
      </c>
      <c r="AP1337" s="216" t="s">
        <v>6884</v>
      </c>
      <c r="AQ1337" s="216" t="s">
        <v>6885</v>
      </c>
      <c r="AR1337" s="216" t="s">
        <v>6916</v>
      </c>
      <c r="AS1337" s="24" t="s">
        <v>6945</v>
      </c>
      <c r="AT1337" s="24" t="s">
        <v>5984</v>
      </c>
      <c r="AU1337" s="24" t="s">
        <v>5984</v>
      </c>
      <c r="AV1337" s="24" t="s">
        <v>6024</v>
      </c>
      <c r="AW1337" s="24" t="s">
        <v>5979</v>
      </c>
      <c r="AX1337" s="24" t="s">
        <v>5979</v>
      </c>
      <c r="AY1337" s="24" t="s">
        <v>8233</v>
      </c>
      <c r="AZ1337" s="216" t="s">
        <v>7231</v>
      </c>
      <c r="BA1337" s="216" t="s">
        <v>7078</v>
      </c>
      <c r="BB1337" s="57" t="s">
        <v>5474</v>
      </c>
      <c r="BC1337" s="202"/>
      <c r="BD1337" s="24"/>
      <c r="BE1337" s="151"/>
      <c r="BG1337" s="151"/>
      <c r="BI1337" s="151"/>
      <c r="BL1337" s="152"/>
    </row>
    <row r="1338" spans="1:64" s="169" customFormat="1">
      <c r="A1338" s="24">
        <v>6220</v>
      </c>
      <c r="B1338" s="24" t="s">
        <v>1304</v>
      </c>
      <c r="C1338" s="57">
        <v>21.6</v>
      </c>
      <c r="D1338" s="57">
        <v>22.55</v>
      </c>
      <c r="E1338" s="57">
        <v>21.6</v>
      </c>
      <c r="F1338" s="57">
        <v>22.55</v>
      </c>
      <c r="G1338" s="57">
        <v>22.6</v>
      </c>
      <c r="H1338" s="57">
        <v>22.65</v>
      </c>
      <c r="I1338" s="57">
        <v>22.1</v>
      </c>
      <c r="J1338" s="57">
        <v>22.5</v>
      </c>
      <c r="K1338" s="57">
        <v>22.4</v>
      </c>
      <c r="L1338" s="57">
        <v>22.8</v>
      </c>
      <c r="M1338" s="57">
        <v>22.35</v>
      </c>
      <c r="N1338" s="57">
        <v>22.6</v>
      </c>
      <c r="O1338" s="63">
        <v>4.4444444444444401E-3</v>
      </c>
      <c r="P1338" s="57">
        <v>72</v>
      </c>
      <c r="Q1338" s="57">
        <v>132</v>
      </c>
      <c r="R1338" s="57">
        <v>734.3</v>
      </c>
      <c r="S1338" s="57">
        <v>21.61</v>
      </c>
      <c r="T1338" s="57">
        <v>23.8125</v>
      </c>
      <c r="U1338" s="57">
        <v>24.112500000000001</v>
      </c>
      <c r="V1338" s="57">
        <v>21.9</v>
      </c>
      <c r="W1338" s="57">
        <v>23.7075</v>
      </c>
      <c r="X1338" s="57">
        <v>24.093299999999999</v>
      </c>
      <c r="Y1338" s="57">
        <v>22.06</v>
      </c>
      <c r="Z1338" s="57">
        <v>23.625</v>
      </c>
      <c r="AA1338" s="57">
        <v>24.0625</v>
      </c>
      <c r="AB1338" s="57">
        <v>31.6</v>
      </c>
      <c r="AC1338" s="57">
        <v>20.5</v>
      </c>
      <c r="AD1338" s="57">
        <v>27.9</v>
      </c>
      <c r="AE1338" s="57">
        <v>20.5</v>
      </c>
      <c r="AF1338" s="64">
        <v>40.318800000000003</v>
      </c>
      <c r="AG1338" s="64">
        <v>25.212499999999999</v>
      </c>
      <c r="AH1338" s="64">
        <v>52.333799999999997</v>
      </c>
      <c r="AI1338" s="64">
        <v>34.252899999999997</v>
      </c>
      <c r="AJ1338" s="61">
        <v>0.46527777777777773</v>
      </c>
      <c r="AK1338" s="216">
        <v>100</v>
      </c>
      <c r="AL1338" s="62">
        <v>144.06359919714578</v>
      </c>
      <c r="AM1338" s="24" t="s">
        <v>6533</v>
      </c>
      <c r="AN1338" s="216" t="s">
        <v>6009</v>
      </c>
      <c r="AO1338" s="216" t="s">
        <v>5961</v>
      </c>
      <c r="AP1338" s="216" t="s">
        <v>6884</v>
      </c>
      <c r="AQ1338" s="216" t="s">
        <v>6885</v>
      </c>
      <c r="AR1338" s="216" t="s">
        <v>6886</v>
      </c>
      <c r="AS1338" s="24" t="s">
        <v>5474</v>
      </c>
      <c r="AT1338" s="24" t="s">
        <v>6201</v>
      </c>
      <c r="AU1338" s="24" t="s">
        <v>6127</v>
      </c>
      <c r="AV1338" s="24" t="s">
        <v>6016</v>
      </c>
      <c r="AW1338" s="24" t="s">
        <v>5986</v>
      </c>
      <c r="AX1338" s="24" t="s">
        <v>5965</v>
      </c>
      <c r="AY1338" s="24" t="s">
        <v>7684</v>
      </c>
      <c r="AZ1338" s="216" t="s">
        <v>7192</v>
      </c>
      <c r="BA1338" s="216" t="s">
        <v>7070</v>
      </c>
      <c r="BB1338" s="57" t="s">
        <v>5474</v>
      </c>
      <c r="BC1338" s="202"/>
      <c r="BD1338" s="24"/>
      <c r="BE1338" s="151"/>
      <c r="BG1338" s="151"/>
      <c r="BI1338" s="151"/>
      <c r="BL1338" s="152"/>
    </row>
    <row r="1339" spans="1:64" s="169" customFormat="1">
      <c r="A1339" s="24">
        <v>6221</v>
      </c>
      <c r="B1339" s="24" t="s">
        <v>1305</v>
      </c>
      <c r="C1339" s="57">
        <v>58</v>
      </c>
      <c r="D1339" s="57">
        <v>60.5</v>
      </c>
      <c r="E1339" s="57">
        <v>57.4</v>
      </c>
      <c r="F1339" s="57">
        <v>59.5</v>
      </c>
      <c r="G1339" s="57">
        <v>60.6</v>
      </c>
      <c r="H1339" s="57">
        <v>60.6</v>
      </c>
      <c r="I1339" s="57">
        <v>58.5</v>
      </c>
      <c r="J1339" s="57">
        <v>58.5</v>
      </c>
      <c r="K1339" s="57">
        <v>58.7</v>
      </c>
      <c r="L1339" s="57">
        <v>59.2</v>
      </c>
      <c r="M1339" s="57">
        <v>58.7</v>
      </c>
      <c r="N1339" s="57">
        <v>59</v>
      </c>
      <c r="O1339" s="63">
        <v>8.5470085470085392E-3</v>
      </c>
      <c r="P1339" s="57">
        <v>8</v>
      </c>
      <c r="Q1339" s="57">
        <v>27</v>
      </c>
      <c r="R1339" s="57">
        <v>45.55</v>
      </c>
      <c r="S1339" s="57">
        <v>58.3</v>
      </c>
      <c r="T1339" s="57">
        <v>61.35</v>
      </c>
      <c r="U1339" s="57">
        <v>67.458299999999994</v>
      </c>
      <c r="V1339" s="57">
        <v>58.3</v>
      </c>
      <c r="W1339" s="57">
        <v>60.98</v>
      </c>
      <c r="X1339" s="57">
        <v>67.256699999999995</v>
      </c>
      <c r="Y1339" s="57">
        <v>58.4</v>
      </c>
      <c r="Z1339" s="57">
        <v>60.734999999999999</v>
      </c>
      <c r="AA1339" s="57">
        <v>67.063299999999998</v>
      </c>
      <c r="AB1339" s="57">
        <v>74.8</v>
      </c>
      <c r="AC1339" s="57">
        <v>40.200000000000003</v>
      </c>
      <c r="AD1339" s="57">
        <v>65.2</v>
      </c>
      <c r="AE1339" s="57">
        <v>57</v>
      </c>
      <c r="AF1339" s="64">
        <v>35.572000000000003</v>
      </c>
      <c r="AG1339" s="64">
        <v>26.802399999999999</v>
      </c>
      <c r="AH1339" s="64">
        <v>41.809899999999999</v>
      </c>
      <c r="AI1339" s="64">
        <v>31.8049</v>
      </c>
      <c r="AJ1339" s="61">
        <v>0.46527777777777773</v>
      </c>
      <c r="AK1339" s="216">
        <v>50</v>
      </c>
      <c r="AL1339" s="62">
        <v>24.840887326988504</v>
      </c>
      <c r="AM1339" s="24" t="s">
        <v>6038</v>
      </c>
      <c r="AN1339" s="216" t="s">
        <v>6009</v>
      </c>
      <c r="AO1339" s="216" t="s">
        <v>5971</v>
      </c>
      <c r="AP1339" s="216" t="s">
        <v>6884</v>
      </c>
      <c r="AQ1339" s="216" t="s">
        <v>6885</v>
      </c>
      <c r="AR1339" s="216" t="s">
        <v>6886</v>
      </c>
      <c r="AS1339" s="24" t="s">
        <v>6887</v>
      </c>
      <c r="AT1339" s="24" t="s">
        <v>6010</v>
      </c>
      <c r="AU1339" s="24" t="s">
        <v>6527</v>
      </c>
      <c r="AV1339" s="24" t="s">
        <v>6055</v>
      </c>
      <c r="AW1339" s="24" t="s">
        <v>5986</v>
      </c>
      <c r="AX1339" s="24" t="s">
        <v>5979</v>
      </c>
      <c r="AY1339" s="24" t="s">
        <v>7661</v>
      </c>
      <c r="AZ1339" s="216" t="s">
        <v>7152</v>
      </c>
      <c r="BA1339" s="216" t="s">
        <v>7113</v>
      </c>
      <c r="BB1339" s="57" t="s">
        <v>5474</v>
      </c>
      <c r="BC1339" s="202"/>
      <c r="BD1339" s="24"/>
      <c r="BE1339" s="151"/>
      <c r="BG1339" s="151"/>
      <c r="BI1339" s="151"/>
      <c r="BL1339" s="152"/>
    </row>
    <row r="1340" spans="1:64" s="169" customFormat="1">
      <c r="A1340" s="24">
        <v>6222</v>
      </c>
      <c r="B1340" s="24" t="s">
        <v>1306</v>
      </c>
      <c r="C1340" s="57">
        <v>15.2</v>
      </c>
      <c r="D1340" s="57">
        <v>15.4</v>
      </c>
      <c r="E1340" s="57">
        <v>15</v>
      </c>
      <c r="F1340" s="57">
        <v>15.4</v>
      </c>
      <c r="G1340" s="57">
        <v>15.4</v>
      </c>
      <c r="H1340" s="57">
        <v>15.4</v>
      </c>
      <c r="I1340" s="57">
        <v>15.4</v>
      </c>
      <c r="J1340" s="57">
        <v>15.4</v>
      </c>
      <c r="K1340" s="57">
        <v>14.5</v>
      </c>
      <c r="L1340" s="57">
        <v>15.3</v>
      </c>
      <c r="M1340" s="57">
        <v>14.5</v>
      </c>
      <c r="N1340" s="57">
        <v>15.3</v>
      </c>
      <c r="O1340" s="63">
        <v>-6.4935064935064896E-3</v>
      </c>
      <c r="P1340" s="57">
        <v>15</v>
      </c>
      <c r="Q1340" s="57">
        <v>9</v>
      </c>
      <c r="R1340" s="57">
        <v>40.799999999999997</v>
      </c>
      <c r="S1340" s="57">
        <v>15.14</v>
      </c>
      <c r="T1340" s="57">
        <v>15.385</v>
      </c>
      <c r="U1340" s="57">
        <v>14.4398</v>
      </c>
      <c r="V1340" s="57">
        <v>15.22</v>
      </c>
      <c r="W1340" s="57">
        <v>15.3675</v>
      </c>
      <c r="X1340" s="57">
        <v>14.487299999999999</v>
      </c>
      <c r="Y1340" s="57">
        <v>15.22</v>
      </c>
      <c r="Z1340" s="57">
        <v>15.3575</v>
      </c>
      <c r="AA1340" s="57">
        <v>14.5322</v>
      </c>
      <c r="AB1340" s="57">
        <v>16.75</v>
      </c>
      <c r="AC1340" s="57">
        <v>11.35</v>
      </c>
      <c r="AD1340" s="57">
        <v>16.100000000000001</v>
      </c>
      <c r="AE1340" s="57">
        <v>14.5</v>
      </c>
      <c r="AF1340" s="64">
        <v>71.576700000000002</v>
      </c>
      <c r="AG1340" s="64">
        <v>50.589199999999998</v>
      </c>
      <c r="AH1340" s="64">
        <v>77.347399999999993</v>
      </c>
      <c r="AI1340" s="64">
        <v>59.508600000000001</v>
      </c>
      <c r="AJ1340" s="61">
        <v>0.46527777777777773</v>
      </c>
      <c r="AK1340" s="216">
        <v>50</v>
      </c>
      <c r="AL1340" s="62">
        <v>46.576663738103449</v>
      </c>
      <c r="AM1340" s="24" t="s">
        <v>8234</v>
      </c>
      <c r="AN1340" s="216" t="s">
        <v>6009</v>
      </c>
      <c r="AO1340" s="216" t="s">
        <v>5989</v>
      </c>
      <c r="AP1340" s="216" t="s">
        <v>6908</v>
      </c>
      <c r="AQ1340" s="216" t="s">
        <v>6885</v>
      </c>
      <c r="AR1340" s="216" t="s">
        <v>6886</v>
      </c>
      <c r="AS1340" s="24" t="s">
        <v>6945</v>
      </c>
      <c r="AT1340" s="24" t="s">
        <v>6126</v>
      </c>
      <c r="AU1340" s="24" t="s">
        <v>6577</v>
      </c>
      <c r="AV1340" s="24" t="s">
        <v>6201</v>
      </c>
      <c r="AW1340" s="24" t="s">
        <v>5979</v>
      </c>
      <c r="AX1340" s="24" t="s">
        <v>5979</v>
      </c>
      <c r="AY1340" s="24" t="s">
        <v>6935</v>
      </c>
      <c r="AZ1340" s="216" t="s">
        <v>6910</v>
      </c>
      <c r="BA1340" s="216" t="s">
        <v>7296</v>
      </c>
      <c r="BB1340" s="57" t="s">
        <v>7670</v>
      </c>
      <c r="BC1340" s="202"/>
      <c r="BD1340" s="24"/>
      <c r="BE1340" s="151"/>
      <c r="BG1340" s="151"/>
      <c r="BI1340" s="151"/>
      <c r="BL1340" s="152"/>
    </row>
    <row r="1341" spans="1:64" s="169" customFormat="1">
      <c r="A1341" s="24">
        <v>6223</v>
      </c>
      <c r="B1341" s="24" t="s">
        <v>1307</v>
      </c>
      <c r="C1341" s="57">
        <v>158</v>
      </c>
      <c r="D1341" s="57">
        <v>162</v>
      </c>
      <c r="E1341" s="57">
        <v>157.5</v>
      </c>
      <c r="F1341" s="57">
        <v>160</v>
      </c>
      <c r="G1341" s="57">
        <v>161</v>
      </c>
      <c r="H1341" s="57">
        <v>170</v>
      </c>
      <c r="I1341" s="57">
        <v>158.5</v>
      </c>
      <c r="J1341" s="57">
        <v>160</v>
      </c>
      <c r="K1341" s="57">
        <v>156.5</v>
      </c>
      <c r="L1341" s="57">
        <v>159</v>
      </c>
      <c r="M1341" s="57">
        <v>152</v>
      </c>
      <c r="N1341" s="57">
        <v>156.5</v>
      </c>
      <c r="O1341" s="63">
        <v>-2.1874999999999999E-2</v>
      </c>
      <c r="P1341" s="57">
        <v>6069</v>
      </c>
      <c r="Q1341" s="57">
        <v>14923</v>
      </c>
      <c r="R1341" s="57">
        <v>13251.9</v>
      </c>
      <c r="S1341" s="57">
        <v>150.1</v>
      </c>
      <c r="T1341" s="57">
        <v>150.55000000000001</v>
      </c>
      <c r="U1341" s="57">
        <v>137.8167</v>
      </c>
      <c r="V1341" s="57">
        <v>155.5</v>
      </c>
      <c r="W1341" s="57">
        <v>151.25</v>
      </c>
      <c r="X1341" s="57">
        <v>138.63329999999999</v>
      </c>
      <c r="Y1341" s="57">
        <v>157.6</v>
      </c>
      <c r="Z1341" s="57">
        <v>151.94999999999999</v>
      </c>
      <c r="AA1341" s="57">
        <v>139.35830000000001</v>
      </c>
      <c r="AB1341" s="57">
        <v>173</v>
      </c>
      <c r="AC1341" s="57">
        <v>87.2</v>
      </c>
      <c r="AD1341" s="57">
        <v>173</v>
      </c>
      <c r="AE1341" s="57">
        <v>130.5</v>
      </c>
      <c r="AF1341" s="64">
        <v>67.276600000000002</v>
      </c>
      <c r="AG1341" s="64">
        <v>54.190899999999999</v>
      </c>
      <c r="AH1341" s="64">
        <v>66.792000000000002</v>
      </c>
      <c r="AI1341" s="64">
        <v>58.391199999999998</v>
      </c>
      <c r="AJ1341" s="61">
        <v>0.46875</v>
      </c>
      <c r="AK1341" s="216">
        <v>8000</v>
      </c>
      <c r="AL1341" s="62">
        <v>9614.6037131675203</v>
      </c>
      <c r="AM1341" s="24" t="s">
        <v>8235</v>
      </c>
      <c r="AN1341" s="216" t="s">
        <v>6020</v>
      </c>
      <c r="AO1341" s="216" t="s">
        <v>5961</v>
      </c>
      <c r="AP1341" s="216" t="s">
        <v>6908</v>
      </c>
      <c r="AQ1341" s="216" t="s">
        <v>6900</v>
      </c>
      <c r="AR1341" s="216" t="s">
        <v>6916</v>
      </c>
      <c r="AS1341" s="24" t="s">
        <v>5474</v>
      </c>
      <c r="AT1341" s="24" t="s">
        <v>6016</v>
      </c>
      <c r="AU1341" s="24" t="s">
        <v>5978</v>
      </c>
      <c r="AV1341" s="24" t="s">
        <v>5985</v>
      </c>
      <c r="AW1341" s="24" t="s">
        <v>5986</v>
      </c>
      <c r="AX1341" s="24" t="s">
        <v>5976</v>
      </c>
      <c r="AY1341" s="24" t="s">
        <v>8236</v>
      </c>
      <c r="AZ1341" s="216" t="s">
        <v>7768</v>
      </c>
      <c r="BA1341" s="216" t="s">
        <v>8237</v>
      </c>
      <c r="BB1341" s="57" t="s">
        <v>5474</v>
      </c>
      <c r="BC1341" s="202"/>
      <c r="BD1341" s="24"/>
      <c r="BE1341" s="151"/>
      <c r="BG1341" s="151"/>
      <c r="BI1341" s="151"/>
      <c r="BL1341" s="152"/>
    </row>
    <row r="1342" spans="1:64" s="169" customFormat="1">
      <c r="A1342" s="24">
        <v>6224</v>
      </c>
      <c r="B1342" s="24" t="s">
        <v>1308</v>
      </c>
      <c r="C1342" s="57">
        <v>136</v>
      </c>
      <c r="D1342" s="57">
        <v>140</v>
      </c>
      <c r="E1342" s="57">
        <v>134.5</v>
      </c>
      <c r="F1342" s="57">
        <v>138</v>
      </c>
      <c r="G1342" s="57">
        <v>140.5</v>
      </c>
      <c r="H1342" s="57">
        <v>143</v>
      </c>
      <c r="I1342" s="57">
        <v>136</v>
      </c>
      <c r="J1342" s="57">
        <v>136</v>
      </c>
      <c r="K1342" s="57">
        <v>137.5</v>
      </c>
      <c r="L1342" s="57">
        <v>149.5</v>
      </c>
      <c r="M1342" s="57">
        <v>137.5</v>
      </c>
      <c r="N1342" s="57">
        <v>149.5</v>
      </c>
      <c r="O1342" s="63">
        <v>9.9264705882352894E-2</v>
      </c>
      <c r="P1342" s="57">
        <v>3005</v>
      </c>
      <c r="Q1342" s="57">
        <v>1388</v>
      </c>
      <c r="R1342" s="57">
        <v>1750.05</v>
      </c>
      <c r="S1342" s="57">
        <v>134.5</v>
      </c>
      <c r="T1342" s="57">
        <v>144.55000000000001</v>
      </c>
      <c r="U1342" s="57">
        <v>141.9417</v>
      </c>
      <c r="V1342" s="57">
        <v>136.5</v>
      </c>
      <c r="W1342" s="57">
        <v>143.19999999999999</v>
      </c>
      <c r="X1342" s="57">
        <v>142.3083</v>
      </c>
      <c r="Y1342" s="57">
        <v>138.69999999999999</v>
      </c>
      <c r="Z1342" s="57">
        <v>143.07499999999999</v>
      </c>
      <c r="AA1342" s="57">
        <v>142.88329999999999</v>
      </c>
      <c r="AB1342" s="57">
        <v>188</v>
      </c>
      <c r="AC1342" s="57">
        <v>72.7</v>
      </c>
      <c r="AD1342" s="57">
        <v>157</v>
      </c>
      <c r="AE1342" s="57">
        <v>123.5</v>
      </c>
      <c r="AF1342" s="64">
        <v>44.5548</v>
      </c>
      <c r="AG1342" s="64">
        <v>36.021000000000001</v>
      </c>
      <c r="AH1342" s="64">
        <v>63.036499999999997</v>
      </c>
      <c r="AI1342" s="64">
        <v>45.0261</v>
      </c>
      <c r="AJ1342" s="61">
        <v>0.46875</v>
      </c>
      <c r="AK1342" s="216">
        <v>3500</v>
      </c>
      <c r="AL1342" s="62">
        <v>5270.7952219391245</v>
      </c>
      <c r="AM1342" s="24" t="s">
        <v>6157</v>
      </c>
      <c r="AN1342" s="216" t="s">
        <v>6009</v>
      </c>
      <c r="AO1342" s="216" t="s">
        <v>5961</v>
      </c>
      <c r="AP1342" s="216" t="s">
        <v>6908</v>
      </c>
      <c r="AQ1342" s="216" t="s">
        <v>6900</v>
      </c>
      <c r="AR1342" s="216" t="s">
        <v>6886</v>
      </c>
      <c r="AS1342" s="24" t="s">
        <v>5474</v>
      </c>
      <c r="AT1342" s="24" t="s">
        <v>6016</v>
      </c>
      <c r="AU1342" s="24" t="s">
        <v>6336</v>
      </c>
      <c r="AV1342" s="24" t="s">
        <v>6201</v>
      </c>
      <c r="AW1342" s="24" t="s">
        <v>5979</v>
      </c>
      <c r="AX1342" s="24" t="s">
        <v>5979</v>
      </c>
      <c r="AY1342" s="24" t="s">
        <v>8238</v>
      </c>
      <c r="AZ1342" s="216" t="s">
        <v>7005</v>
      </c>
      <c r="BA1342" s="216" t="s">
        <v>7505</v>
      </c>
      <c r="BB1342" s="57" t="s">
        <v>7451</v>
      </c>
      <c r="BC1342" s="202"/>
      <c r="BD1342" s="24"/>
      <c r="BE1342" s="151"/>
      <c r="BG1342" s="151"/>
      <c r="BI1342" s="151"/>
      <c r="BL1342" s="152"/>
    </row>
    <row r="1343" spans="1:64" s="169" customFormat="1">
      <c r="A1343" s="24">
        <v>6226</v>
      </c>
      <c r="B1343" s="24" t="s">
        <v>1310</v>
      </c>
      <c r="C1343" s="57">
        <v>14.15</v>
      </c>
      <c r="D1343" s="57">
        <v>14.95</v>
      </c>
      <c r="E1343" s="57">
        <v>14.15</v>
      </c>
      <c r="F1343" s="57">
        <v>14.5</v>
      </c>
      <c r="G1343" s="57">
        <v>15</v>
      </c>
      <c r="H1343" s="57">
        <v>15.25</v>
      </c>
      <c r="I1343" s="57">
        <v>14</v>
      </c>
      <c r="J1343" s="57">
        <v>14.05</v>
      </c>
      <c r="K1343" s="57">
        <v>14.1</v>
      </c>
      <c r="L1343" s="57">
        <v>15.45</v>
      </c>
      <c r="M1343" s="57">
        <v>14.1</v>
      </c>
      <c r="N1343" s="57">
        <v>15.3</v>
      </c>
      <c r="O1343" s="63">
        <v>8.8967971530249101E-2</v>
      </c>
      <c r="P1343" s="57">
        <v>10866</v>
      </c>
      <c r="Q1343" s="57">
        <v>5673</v>
      </c>
      <c r="R1343" s="57">
        <v>10575.6</v>
      </c>
      <c r="S1343" s="57">
        <v>14.33</v>
      </c>
      <c r="T1343" s="57">
        <v>16.6675</v>
      </c>
      <c r="U1343" s="57">
        <v>12.311299999999999</v>
      </c>
      <c r="V1343" s="57">
        <v>14.25</v>
      </c>
      <c r="W1343" s="57">
        <v>16.517499999999998</v>
      </c>
      <c r="X1343" s="57">
        <v>12.392200000000001</v>
      </c>
      <c r="Y1343" s="57">
        <v>14.33</v>
      </c>
      <c r="Z1343" s="57">
        <v>16.482500000000002</v>
      </c>
      <c r="AA1343" s="57">
        <v>12.49</v>
      </c>
      <c r="AB1343" s="57">
        <v>20.3</v>
      </c>
      <c r="AC1343" s="57">
        <v>7.45</v>
      </c>
      <c r="AD1343" s="57">
        <v>20.3</v>
      </c>
      <c r="AE1343" s="57">
        <v>13.65</v>
      </c>
      <c r="AF1343" s="64">
        <v>14.404500000000001</v>
      </c>
      <c r="AG1343" s="64">
        <v>16.087900000000001</v>
      </c>
      <c r="AH1343" s="64">
        <v>27.344899999999999</v>
      </c>
      <c r="AI1343" s="64">
        <v>19.840199999999999</v>
      </c>
      <c r="AJ1343" s="61">
        <v>0.46875</v>
      </c>
      <c r="AK1343" s="216">
        <v>15000</v>
      </c>
      <c r="AL1343" s="62">
        <v>17019.271408271223</v>
      </c>
      <c r="AM1343" s="24" t="s">
        <v>6157</v>
      </c>
      <c r="AN1343" s="216" t="s">
        <v>6337</v>
      </c>
      <c r="AO1343" s="216" t="s">
        <v>6007</v>
      </c>
      <c r="AP1343" s="216" t="s">
        <v>6908</v>
      </c>
      <c r="AQ1343" s="216" t="s">
        <v>6885</v>
      </c>
      <c r="AR1343" s="216" t="s">
        <v>6886</v>
      </c>
      <c r="AS1343" s="24" t="s">
        <v>5474</v>
      </c>
      <c r="AT1343" s="24" t="s">
        <v>6031</v>
      </c>
      <c r="AU1343" s="24" t="s">
        <v>5964</v>
      </c>
      <c r="AV1343" s="24" t="s">
        <v>6013</v>
      </c>
      <c r="AW1343" s="24" t="s">
        <v>5965</v>
      </c>
      <c r="AX1343" s="24" t="s">
        <v>5979</v>
      </c>
      <c r="AY1343" s="24" t="s">
        <v>8145</v>
      </c>
      <c r="AZ1343" s="216" t="s">
        <v>6961</v>
      </c>
      <c r="BA1343" s="216" t="s">
        <v>7345</v>
      </c>
      <c r="BB1343" s="57" t="s">
        <v>6898</v>
      </c>
      <c r="BC1343" s="202"/>
      <c r="BD1343" s="24"/>
      <c r="BE1343" s="151"/>
      <c r="BG1343" s="151"/>
      <c r="BI1343" s="151"/>
      <c r="BL1343" s="152"/>
    </row>
    <row r="1344" spans="1:64" s="169" customFormat="1">
      <c r="A1344" s="24">
        <v>6227</v>
      </c>
      <c r="B1344" s="24" t="s">
        <v>1311</v>
      </c>
      <c r="C1344" s="57">
        <v>32.15</v>
      </c>
      <c r="D1344" s="57">
        <v>32.4</v>
      </c>
      <c r="E1344" s="57">
        <v>31.85</v>
      </c>
      <c r="F1344" s="57">
        <v>32.15</v>
      </c>
      <c r="G1344" s="57">
        <v>32.4</v>
      </c>
      <c r="H1344" s="57">
        <v>32.450000000000003</v>
      </c>
      <c r="I1344" s="57">
        <v>31.8</v>
      </c>
      <c r="J1344" s="57">
        <v>31.9</v>
      </c>
      <c r="K1344" s="57">
        <v>31.9</v>
      </c>
      <c r="L1344" s="57">
        <v>32.299999999999997</v>
      </c>
      <c r="M1344" s="57">
        <v>31.8</v>
      </c>
      <c r="N1344" s="57">
        <v>32.1</v>
      </c>
      <c r="O1344" s="63">
        <v>6.2695924764890202E-3</v>
      </c>
      <c r="P1344" s="57">
        <v>171</v>
      </c>
      <c r="Q1344" s="57">
        <v>414</v>
      </c>
      <c r="R1344" s="57">
        <v>782.35</v>
      </c>
      <c r="S1344" s="57">
        <v>31.73</v>
      </c>
      <c r="T1344" s="57">
        <v>30.557500000000001</v>
      </c>
      <c r="U1344" s="57">
        <v>30.153300000000002</v>
      </c>
      <c r="V1344" s="57">
        <v>31.75</v>
      </c>
      <c r="W1344" s="57">
        <v>30.675000000000001</v>
      </c>
      <c r="X1344" s="57">
        <v>30.214200000000002</v>
      </c>
      <c r="Y1344" s="57">
        <v>31.77</v>
      </c>
      <c r="Z1344" s="57">
        <v>30.857500000000002</v>
      </c>
      <c r="AA1344" s="57">
        <v>30.262499999999999</v>
      </c>
      <c r="AB1344" s="57">
        <v>40.35</v>
      </c>
      <c r="AC1344" s="57">
        <v>24.9</v>
      </c>
      <c r="AD1344" s="57">
        <v>34.9</v>
      </c>
      <c r="AE1344" s="57">
        <v>28.35</v>
      </c>
      <c r="AF1344" s="64">
        <v>50.101300000000002</v>
      </c>
      <c r="AG1344" s="64">
        <v>56.020099999999999</v>
      </c>
      <c r="AH1344" s="64">
        <v>45.028799999999997</v>
      </c>
      <c r="AI1344" s="64">
        <v>52.356299999999997</v>
      </c>
      <c r="AJ1344" s="61">
        <v>0.46875</v>
      </c>
      <c r="AK1344" s="216">
        <v>200</v>
      </c>
      <c r="AL1344" s="62">
        <v>307.61128751885843</v>
      </c>
      <c r="AM1344" s="24" t="s">
        <v>6523</v>
      </c>
      <c r="AN1344" s="216" t="s">
        <v>5967</v>
      </c>
      <c r="AO1344" s="216" t="s">
        <v>5961</v>
      </c>
      <c r="AP1344" s="216" t="s">
        <v>6908</v>
      </c>
      <c r="AQ1344" s="216" t="s">
        <v>6900</v>
      </c>
      <c r="AR1344" s="216" t="s">
        <v>6886</v>
      </c>
      <c r="AS1344" s="24" t="s">
        <v>5474</v>
      </c>
      <c r="AT1344" s="24" t="s">
        <v>6121</v>
      </c>
      <c r="AU1344" s="24" t="s">
        <v>5984</v>
      </c>
      <c r="AV1344" s="24" t="s">
        <v>6016</v>
      </c>
      <c r="AW1344" s="24" t="s">
        <v>5986</v>
      </c>
      <c r="AX1344" s="24" t="s">
        <v>5990</v>
      </c>
      <c r="AY1344" s="24" t="s">
        <v>7039</v>
      </c>
      <c r="AZ1344" s="216" t="s">
        <v>7947</v>
      </c>
      <c r="BA1344" s="216" t="s">
        <v>7037</v>
      </c>
      <c r="BB1344" s="57" t="s">
        <v>5474</v>
      </c>
      <c r="BC1344" s="202"/>
      <c r="BD1344" s="24"/>
      <c r="BE1344" s="151"/>
      <c r="BG1344" s="151"/>
      <c r="BI1344" s="151"/>
      <c r="BL1344" s="152"/>
    </row>
    <row r="1345" spans="1:64" s="169" customFormat="1">
      <c r="A1345" s="24">
        <v>6229</v>
      </c>
      <c r="B1345" s="24" t="s">
        <v>1313</v>
      </c>
      <c r="C1345" s="57">
        <v>40.25</v>
      </c>
      <c r="D1345" s="57">
        <v>41.7</v>
      </c>
      <c r="E1345" s="57">
        <v>40</v>
      </c>
      <c r="F1345" s="57">
        <v>41.35</v>
      </c>
      <c r="G1345" s="57">
        <v>42.1</v>
      </c>
      <c r="H1345" s="57">
        <v>42.5</v>
      </c>
      <c r="I1345" s="57">
        <v>40.200000000000003</v>
      </c>
      <c r="J1345" s="57">
        <v>40.35</v>
      </c>
      <c r="K1345" s="57">
        <v>40.5</v>
      </c>
      <c r="L1345" s="57">
        <v>43.6</v>
      </c>
      <c r="M1345" s="57">
        <v>40.35</v>
      </c>
      <c r="N1345" s="57">
        <v>43.05</v>
      </c>
      <c r="O1345" s="63">
        <v>6.6914498141263906E-2</v>
      </c>
      <c r="P1345" s="57">
        <v>1877</v>
      </c>
      <c r="Q1345" s="57">
        <v>1913</v>
      </c>
      <c r="R1345" s="57">
        <v>2959.5</v>
      </c>
      <c r="S1345" s="57">
        <v>40</v>
      </c>
      <c r="T1345" s="57">
        <v>45.034999999999997</v>
      </c>
      <c r="U1345" s="57">
        <v>38.671700000000001</v>
      </c>
      <c r="V1345" s="57">
        <v>40.28</v>
      </c>
      <c r="W1345" s="57">
        <v>44.447499999999998</v>
      </c>
      <c r="X1345" s="57">
        <v>38.827500000000001</v>
      </c>
      <c r="Y1345" s="57">
        <v>40.590000000000003</v>
      </c>
      <c r="Z1345" s="57">
        <v>44.255000000000003</v>
      </c>
      <c r="AA1345" s="57">
        <v>39.017499999999998</v>
      </c>
      <c r="AB1345" s="57">
        <v>56</v>
      </c>
      <c r="AC1345" s="57">
        <v>20.149999999999999</v>
      </c>
      <c r="AD1345" s="57">
        <v>53.9</v>
      </c>
      <c r="AE1345" s="57">
        <v>37.5</v>
      </c>
      <c r="AF1345" s="64">
        <v>37.2669</v>
      </c>
      <c r="AG1345" s="64">
        <v>27.2378</v>
      </c>
      <c r="AH1345" s="64">
        <v>55.172499999999999</v>
      </c>
      <c r="AI1345" s="64">
        <v>36.549300000000002</v>
      </c>
      <c r="AJ1345" s="61">
        <v>0.46875</v>
      </c>
      <c r="AK1345" s="216">
        <v>2000</v>
      </c>
      <c r="AL1345" s="62">
        <v>3189.6251716141287</v>
      </c>
      <c r="AM1345" s="24" t="s">
        <v>6157</v>
      </c>
      <c r="AN1345" s="216" t="s">
        <v>6009</v>
      </c>
      <c r="AO1345" s="216" t="s">
        <v>5961</v>
      </c>
      <c r="AP1345" s="216" t="s">
        <v>6908</v>
      </c>
      <c r="AQ1345" s="216" t="s">
        <v>6885</v>
      </c>
      <c r="AR1345" s="216" t="s">
        <v>6886</v>
      </c>
      <c r="AS1345" s="24" t="s">
        <v>5474</v>
      </c>
      <c r="AT1345" s="24" t="s">
        <v>6010</v>
      </c>
      <c r="AU1345" s="24" t="s">
        <v>5964</v>
      </c>
      <c r="AV1345" s="24" t="s">
        <v>5982</v>
      </c>
      <c r="AW1345" s="24" t="s">
        <v>5990</v>
      </c>
      <c r="AX1345" s="24" t="s">
        <v>5979</v>
      </c>
      <c r="AY1345" s="24" t="s">
        <v>7454</v>
      </c>
      <c r="AZ1345" s="216" t="s">
        <v>7040</v>
      </c>
      <c r="BA1345" s="216" t="s">
        <v>7365</v>
      </c>
      <c r="BB1345" s="57" t="s">
        <v>6944</v>
      </c>
      <c r="BC1345" s="202"/>
      <c r="BD1345" s="24"/>
      <c r="BE1345" s="151"/>
      <c r="BG1345" s="151"/>
      <c r="BI1345" s="151"/>
      <c r="BL1345" s="152"/>
    </row>
    <row r="1346" spans="1:64" s="169" customFormat="1">
      <c r="A1346" s="24">
        <v>6230</v>
      </c>
      <c r="B1346" s="24" t="s">
        <v>5868</v>
      </c>
      <c r="C1346" s="57">
        <v>178</v>
      </c>
      <c r="D1346" s="57">
        <v>181</v>
      </c>
      <c r="E1346" s="57">
        <v>178</v>
      </c>
      <c r="F1346" s="57">
        <v>181</v>
      </c>
      <c r="G1346" s="57">
        <v>183</v>
      </c>
      <c r="H1346" s="57">
        <v>183</v>
      </c>
      <c r="I1346" s="57">
        <v>178.5</v>
      </c>
      <c r="J1346" s="57">
        <v>180</v>
      </c>
      <c r="K1346" s="57">
        <v>179.5</v>
      </c>
      <c r="L1346" s="57">
        <v>180</v>
      </c>
      <c r="M1346" s="57">
        <v>179</v>
      </c>
      <c r="N1346" s="57">
        <v>179.5</v>
      </c>
      <c r="O1346" s="63">
        <v>-2.7777777777777701E-3</v>
      </c>
      <c r="P1346" s="57">
        <v>6</v>
      </c>
      <c r="Q1346" s="57">
        <v>16</v>
      </c>
      <c r="R1346" s="57">
        <v>24.4</v>
      </c>
      <c r="S1346" s="57">
        <v>182.5</v>
      </c>
      <c r="T1346" s="57">
        <v>199.65</v>
      </c>
      <c r="U1346" s="57">
        <v>207.5667</v>
      </c>
      <c r="V1346" s="57">
        <v>180.5</v>
      </c>
      <c r="W1346" s="57">
        <v>198.2</v>
      </c>
      <c r="X1346" s="57">
        <v>207.2</v>
      </c>
      <c r="Y1346" s="57">
        <v>178.7</v>
      </c>
      <c r="Z1346" s="57">
        <v>196.57499999999999</v>
      </c>
      <c r="AA1346" s="57">
        <v>206.63329999999999</v>
      </c>
      <c r="AB1346" s="57">
        <v>269</v>
      </c>
      <c r="AC1346" s="57">
        <v>171.5</v>
      </c>
      <c r="AD1346" s="57">
        <v>213</v>
      </c>
      <c r="AE1346" s="57">
        <v>174.5</v>
      </c>
      <c r="AF1346" s="64">
        <v>13.2822</v>
      </c>
      <c r="AG1346" s="64">
        <v>11.476000000000001</v>
      </c>
      <c r="AH1346" s="64">
        <v>15.027699999999999</v>
      </c>
      <c r="AI1346" s="64">
        <v>12.6599</v>
      </c>
      <c r="AJ1346" s="61">
        <v>0.46875</v>
      </c>
      <c r="AK1346" s="216">
        <v>50</v>
      </c>
      <c r="AL1346" s="62">
        <v>17.804230315210809</v>
      </c>
      <c r="AM1346" s="24" t="s">
        <v>7626</v>
      </c>
      <c r="AN1346" s="216" t="s">
        <v>6009</v>
      </c>
      <c r="AO1346" s="216" t="s">
        <v>6047</v>
      </c>
      <c r="AP1346" s="216" t="s">
        <v>6884</v>
      </c>
      <c r="AQ1346" s="216" t="s">
        <v>6885</v>
      </c>
      <c r="AR1346" s="216" t="s">
        <v>6886</v>
      </c>
      <c r="AS1346" s="24" t="s">
        <v>5474</v>
      </c>
      <c r="AT1346" s="24" t="s">
        <v>6493</v>
      </c>
      <c r="AU1346" s="24" t="s">
        <v>6017</v>
      </c>
      <c r="AV1346" s="24" t="s">
        <v>6121</v>
      </c>
      <c r="AW1346" s="24" t="s">
        <v>5970</v>
      </c>
      <c r="AX1346" s="24" t="s">
        <v>5970</v>
      </c>
      <c r="AY1346" s="24" t="s">
        <v>7986</v>
      </c>
      <c r="AZ1346" s="216" t="s">
        <v>7082</v>
      </c>
      <c r="BA1346" s="216" t="s">
        <v>6943</v>
      </c>
      <c r="BB1346" s="57" t="s">
        <v>6898</v>
      </c>
      <c r="BC1346" s="202"/>
      <c r="BD1346" s="24"/>
      <c r="BE1346" s="151"/>
      <c r="BG1346" s="151"/>
      <c r="BI1346" s="151"/>
      <c r="BL1346" s="152"/>
    </row>
    <row r="1347" spans="1:64" s="169" customFormat="1">
      <c r="A1347" s="24">
        <v>6231</v>
      </c>
      <c r="B1347" s="24" t="s">
        <v>1315</v>
      </c>
      <c r="C1347" s="57">
        <v>68.8</v>
      </c>
      <c r="D1347" s="57">
        <v>71</v>
      </c>
      <c r="E1347" s="57">
        <v>68.8</v>
      </c>
      <c r="F1347" s="57">
        <v>70.8</v>
      </c>
      <c r="G1347" s="57">
        <v>72.3</v>
      </c>
      <c r="H1347" s="57">
        <v>72.3</v>
      </c>
      <c r="I1347" s="57">
        <v>68.5</v>
      </c>
      <c r="J1347" s="57">
        <v>69</v>
      </c>
      <c r="K1347" s="57">
        <v>69.8</v>
      </c>
      <c r="L1347" s="57">
        <v>73.5</v>
      </c>
      <c r="M1347" s="57">
        <v>69.3</v>
      </c>
      <c r="N1347" s="57">
        <v>73.3</v>
      </c>
      <c r="O1347" s="63">
        <v>6.23188405797101E-2</v>
      </c>
      <c r="P1347" s="57">
        <v>387</v>
      </c>
      <c r="Q1347" s="57">
        <v>431</v>
      </c>
      <c r="R1347" s="57">
        <v>1191.9000000000001</v>
      </c>
      <c r="S1347" s="57">
        <v>69.08</v>
      </c>
      <c r="T1347" s="57">
        <v>85.224999999999994</v>
      </c>
      <c r="U1347" s="57">
        <v>82.674999999999997</v>
      </c>
      <c r="V1347" s="57">
        <v>69.099999999999994</v>
      </c>
      <c r="W1347" s="57">
        <v>83.995000000000005</v>
      </c>
      <c r="X1347" s="57">
        <v>82.523300000000006</v>
      </c>
      <c r="Y1347" s="57">
        <v>69.64</v>
      </c>
      <c r="Z1347" s="57">
        <v>82.534999999999997</v>
      </c>
      <c r="AA1347" s="57">
        <v>82.42</v>
      </c>
      <c r="AB1347" s="57">
        <v>112</v>
      </c>
      <c r="AC1347" s="57">
        <v>62</v>
      </c>
      <c r="AD1347" s="57">
        <v>108.5</v>
      </c>
      <c r="AE1347" s="57">
        <v>66</v>
      </c>
      <c r="AF1347" s="64">
        <v>14.760199999999999</v>
      </c>
      <c r="AG1347" s="64">
        <v>11.395799999999999</v>
      </c>
      <c r="AH1347" s="64">
        <v>25.241</v>
      </c>
      <c r="AI1347" s="64">
        <v>16.0108</v>
      </c>
      <c r="AJ1347" s="61">
        <v>0.46875</v>
      </c>
      <c r="AK1347" s="216">
        <v>400</v>
      </c>
      <c r="AL1347" s="62">
        <v>667.93659575221284</v>
      </c>
      <c r="AM1347" s="24" t="s">
        <v>6157</v>
      </c>
      <c r="AN1347" s="216" t="s">
        <v>6009</v>
      </c>
      <c r="AO1347" s="216" t="s">
        <v>6007</v>
      </c>
      <c r="AP1347" s="216" t="s">
        <v>6884</v>
      </c>
      <c r="AQ1347" s="216" t="s">
        <v>6885</v>
      </c>
      <c r="AR1347" s="216" t="s">
        <v>6886</v>
      </c>
      <c r="AS1347" s="24" t="s">
        <v>5474</v>
      </c>
      <c r="AT1347" s="24" t="s">
        <v>6031</v>
      </c>
      <c r="AU1347" s="24" t="s">
        <v>6024</v>
      </c>
      <c r="AV1347" s="24" t="s">
        <v>5982</v>
      </c>
      <c r="AW1347" s="24" t="s">
        <v>5979</v>
      </c>
      <c r="AX1347" s="24" t="s">
        <v>5965</v>
      </c>
      <c r="AY1347" s="24" t="s">
        <v>7319</v>
      </c>
      <c r="AZ1347" s="216" t="s">
        <v>8239</v>
      </c>
      <c r="BA1347" s="216" t="s">
        <v>7070</v>
      </c>
      <c r="BB1347" s="57" t="s">
        <v>6898</v>
      </c>
      <c r="BC1347" s="202"/>
      <c r="BD1347" s="24"/>
      <c r="BE1347" s="151"/>
      <c r="BG1347" s="151"/>
      <c r="BI1347" s="151"/>
      <c r="BL1347" s="152"/>
    </row>
    <row r="1348" spans="1:64" s="169" customFormat="1">
      <c r="A1348" s="24">
        <v>6233</v>
      </c>
      <c r="B1348" s="24" t="s">
        <v>1316</v>
      </c>
      <c r="C1348" s="57">
        <v>38.6</v>
      </c>
      <c r="D1348" s="57">
        <v>40.299999999999997</v>
      </c>
      <c r="E1348" s="57">
        <v>38.6</v>
      </c>
      <c r="F1348" s="57">
        <v>39.950000000000003</v>
      </c>
      <c r="G1348" s="57">
        <v>40.799999999999997</v>
      </c>
      <c r="H1348" s="57">
        <v>40.799999999999997</v>
      </c>
      <c r="I1348" s="57">
        <v>38.700000000000003</v>
      </c>
      <c r="J1348" s="57">
        <v>38.700000000000003</v>
      </c>
      <c r="K1348" s="57">
        <v>38.700000000000003</v>
      </c>
      <c r="L1348" s="57">
        <v>41.2</v>
      </c>
      <c r="M1348" s="57">
        <v>38.700000000000003</v>
      </c>
      <c r="N1348" s="57">
        <v>41</v>
      </c>
      <c r="O1348" s="63">
        <v>5.9431524547803601E-2</v>
      </c>
      <c r="P1348" s="57">
        <v>2130</v>
      </c>
      <c r="Q1348" s="57">
        <v>1949</v>
      </c>
      <c r="R1348" s="57">
        <v>5632.15</v>
      </c>
      <c r="S1348" s="57">
        <v>38.69</v>
      </c>
      <c r="T1348" s="57">
        <v>44.092500000000001</v>
      </c>
      <c r="U1348" s="57">
        <v>41.362499999999997</v>
      </c>
      <c r="V1348" s="57">
        <v>38.93</v>
      </c>
      <c r="W1348" s="57">
        <v>43.6175</v>
      </c>
      <c r="X1348" s="57">
        <v>41.407499999999999</v>
      </c>
      <c r="Y1348" s="57">
        <v>38.97</v>
      </c>
      <c r="Z1348" s="57">
        <v>43.36</v>
      </c>
      <c r="AA1348" s="57">
        <v>41.47</v>
      </c>
      <c r="AB1348" s="57">
        <v>55.4</v>
      </c>
      <c r="AC1348" s="57">
        <v>15.3</v>
      </c>
      <c r="AD1348" s="57">
        <v>52.5</v>
      </c>
      <c r="AE1348" s="57">
        <v>36.15</v>
      </c>
      <c r="AF1348" s="64">
        <v>33.331600000000002</v>
      </c>
      <c r="AG1348" s="64">
        <v>25.526900000000001</v>
      </c>
      <c r="AH1348" s="64">
        <v>47.680399999999999</v>
      </c>
      <c r="AI1348" s="64">
        <v>32.9114</v>
      </c>
      <c r="AJ1348" s="61">
        <v>0.46875</v>
      </c>
      <c r="AK1348" s="216">
        <v>2500</v>
      </c>
      <c r="AL1348" s="62">
        <v>3526.9689310001354</v>
      </c>
      <c r="AM1348" s="24" t="s">
        <v>8021</v>
      </c>
      <c r="AN1348" s="216" t="s">
        <v>6009</v>
      </c>
      <c r="AO1348" s="216" t="s">
        <v>5971</v>
      </c>
      <c r="AP1348" s="216" t="s">
        <v>6884</v>
      </c>
      <c r="AQ1348" s="216" t="s">
        <v>6885</v>
      </c>
      <c r="AR1348" s="216" t="s">
        <v>6886</v>
      </c>
      <c r="AS1348" s="24" t="s">
        <v>5474</v>
      </c>
      <c r="AT1348" s="24" t="s">
        <v>6031</v>
      </c>
      <c r="AU1348" s="24" t="s">
        <v>6058</v>
      </c>
      <c r="AV1348" s="24" t="s">
        <v>6013</v>
      </c>
      <c r="AW1348" s="24" t="s">
        <v>5965</v>
      </c>
      <c r="AX1348" s="24" t="s">
        <v>5979</v>
      </c>
      <c r="AY1348" s="24" t="s">
        <v>7112</v>
      </c>
      <c r="AZ1348" s="216" t="s">
        <v>7177</v>
      </c>
      <c r="BA1348" s="216" t="s">
        <v>7016</v>
      </c>
      <c r="BB1348" s="57" t="s">
        <v>6898</v>
      </c>
      <c r="BC1348" s="202"/>
      <c r="BD1348" s="24"/>
      <c r="BE1348" s="151"/>
      <c r="BG1348" s="151"/>
      <c r="BI1348" s="151"/>
      <c r="BL1348" s="152"/>
    </row>
    <row r="1349" spans="1:64" s="169" customFormat="1">
      <c r="A1349" s="24">
        <v>6234</v>
      </c>
      <c r="B1349" s="24" t="s">
        <v>1317</v>
      </c>
      <c r="C1349" s="57">
        <v>20</v>
      </c>
      <c r="D1349" s="57">
        <v>20.6</v>
      </c>
      <c r="E1349" s="57">
        <v>20</v>
      </c>
      <c r="F1349" s="57">
        <v>20.6</v>
      </c>
      <c r="G1349" s="57">
        <v>20.65</v>
      </c>
      <c r="H1349" s="57">
        <v>20.65</v>
      </c>
      <c r="I1349" s="57">
        <v>20.5</v>
      </c>
      <c r="J1349" s="57">
        <v>20.65</v>
      </c>
      <c r="K1349" s="57">
        <v>20.65</v>
      </c>
      <c r="L1349" s="57">
        <v>20.75</v>
      </c>
      <c r="M1349" s="57">
        <v>20.65</v>
      </c>
      <c r="N1349" s="57">
        <v>20.75</v>
      </c>
      <c r="O1349" s="63">
        <v>4.84261501210653E-3</v>
      </c>
      <c r="P1349" s="57">
        <v>22</v>
      </c>
      <c r="Q1349" s="57">
        <v>26</v>
      </c>
      <c r="R1349" s="57">
        <v>107.5</v>
      </c>
      <c r="S1349" s="57">
        <v>20.45</v>
      </c>
      <c r="T1349" s="57">
        <v>21.252500000000001</v>
      </c>
      <c r="U1349" s="57">
        <v>22.195799999999998</v>
      </c>
      <c r="V1349" s="57">
        <v>20.440000000000001</v>
      </c>
      <c r="W1349" s="57">
        <v>21.195</v>
      </c>
      <c r="X1349" s="57">
        <v>22.166699999999999</v>
      </c>
      <c r="Y1349" s="57">
        <v>20.47</v>
      </c>
      <c r="Z1349" s="57">
        <v>21.164999999999999</v>
      </c>
      <c r="AA1349" s="57">
        <v>22.136700000000001</v>
      </c>
      <c r="AB1349" s="57">
        <v>27.2</v>
      </c>
      <c r="AC1349" s="57">
        <v>19.25</v>
      </c>
      <c r="AD1349" s="57">
        <v>21.95</v>
      </c>
      <c r="AE1349" s="57">
        <v>19.95</v>
      </c>
      <c r="AF1349" s="64">
        <v>27.040700000000001</v>
      </c>
      <c r="AG1349" s="64">
        <v>24.8066</v>
      </c>
      <c r="AH1349" s="64">
        <v>32.062199999999997</v>
      </c>
      <c r="AI1349" s="64">
        <v>27.225100000000001</v>
      </c>
      <c r="AJ1349" s="61">
        <v>0.46875</v>
      </c>
      <c r="AK1349" s="216">
        <v>50</v>
      </c>
      <c r="AL1349" s="62">
        <v>65.282177822439635</v>
      </c>
      <c r="AM1349" s="24" t="s">
        <v>6551</v>
      </c>
      <c r="AN1349" s="216" t="s">
        <v>6009</v>
      </c>
      <c r="AO1349" s="216" t="s">
        <v>5971</v>
      </c>
      <c r="AP1349" s="216" t="s">
        <v>6884</v>
      </c>
      <c r="AQ1349" s="216" t="s">
        <v>6885</v>
      </c>
      <c r="AR1349" s="216" t="s">
        <v>6886</v>
      </c>
      <c r="AS1349" s="24" t="s">
        <v>6887</v>
      </c>
      <c r="AT1349" s="24" t="s">
        <v>6255</v>
      </c>
      <c r="AU1349" s="24" t="s">
        <v>6650</v>
      </c>
      <c r="AV1349" s="24" t="s">
        <v>6493</v>
      </c>
      <c r="AW1349" s="24" t="s">
        <v>5979</v>
      </c>
      <c r="AX1349" s="24" t="s">
        <v>5979</v>
      </c>
      <c r="AY1349" s="24" t="s">
        <v>8000</v>
      </c>
      <c r="AZ1349" s="216" t="s">
        <v>6932</v>
      </c>
      <c r="BA1349" s="216" t="s">
        <v>7067</v>
      </c>
      <c r="BB1349" s="57" t="s">
        <v>5474</v>
      </c>
      <c r="BC1349" s="202"/>
      <c r="BD1349" s="24"/>
      <c r="BE1349" s="151"/>
      <c r="BG1349" s="151"/>
      <c r="BI1349" s="151"/>
      <c r="BL1349" s="152"/>
    </row>
    <row r="1350" spans="1:64" s="169" customFormat="1">
      <c r="A1350" s="24">
        <v>6235</v>
      </c>
      <c r="B1350" s="24" t="s">
        <v>1318</v>
      </c>
      <c r="C1350" s="57">
        <v>16.899999999999999</v>
      </c>
      <c r="D1350" s="57">
        <v>17.45</v>
      </c>
      <c r="E1350" s="57">
        <v>16.899999999999999</v>
      </c>
      <c r="F1350" s="57">
        <v>17.2</v>
      </c>
      <c r="G1350" s="57">
        <v>17.25</v>
      </c>
      <c r="H1350" s="57">
        <v>17.25</v>
      </c>
      <c r="I1350" s="57">
        <v>17.05</v>
      </c>
      <c r="J1350" s="57">
        <v>17.149999999999999</v>
      </c>
      <c r="K1350" s="57">
        <v>17.149999999999999</v>
      </c>
      <c r="L1350" s="57">
        <v>17.600000000000001</v>
      </c>
      <c r="M1350" s="57">
        <v>17.149999999999999</v>
      </c>
      <c r="N1350" s="57">
        <v>17.600000000000001</v>
      </c>
      <c r="O1350" s="63">
        <v>2.62390670553935E-2</v>
      </c>
      <c r="P1350" s="57">
        <v>141</v>
      </c>
      <c r="Q1350" s="57">
        <v>292</v>
      </c>
      <c r="R1350" s="57">
        <v>631.6</v>
      </c>
      <c r="S1350" s="57">
        <v>17.03</v>
      </c>
      <c r="T1350" s="57">
        <v>18.407499999999999</v>
      </c>
      <c r="U1350" s="57">
        <v>18.837499999999999</v>
      </c>
      <c r="V1350" s="57">
        <v>17.059999999999999</v>
      </c>
      <c r="W1350" s="57">
        <v>18.282499999999999</v>
      </c>
      <c r="X1350" s="57">
        <v>18.819199999999999</v>
      </c>
      <c r="Y1350" s="57">
        <v>17.13</v>
      </c>
      <c r="Z1350" s="57">
        <v>18.21</v>
      </c>
      <c r="AA1350" s="57">
        <v>18.798300000000001</v>
      </c>
      <c r="AB1350" s="57">
        <v>24.6</v>
      </c>
      <c r="AC1350" s="57">
        <v>14.6</v>
      </c>
      <c r="AD1350" s="57">
        <v>20.149999999999999</v>
      </c>
      <c r="AE1350" s="57">
        <v>16.5</v>
      </c>
      <c r="AF1350" s="64">
        <v>23.6126</v>
      </c>
      <c r="AG1350" s="64">
        <v>18.660399999999999</v>
      </c>
      <c r="AH1350" s="64">
        <v>35.04</v>
      </c>
      <c r="AI1350" s="64">
        <v>24.120200000000001</v>
      </c>
      <c r="AJ1350" s="61">
        <v>0.46875</v>
      </c>
      <c r="AK1350" s="216">
        <v>150</v>
      </c>
      <c r="AL1350" s="62">
        <v>262.90325851082321</v>
      </c>
      <c r="AM1350" s="24" t="s">
        <v>6528</v>
      </c>
      <c r="AN1350" s="216" t="s">
        <v>6009</v>
      </c>
      <c r="AO1350" s="216" t="s">
        <v>6007</v>
      </c>
      <c r="AP1350" s="216" t="s">
        <v>6884</v>
      </c>
      <c r="AQ1350" s="216" t="s">
        <v>6885</v>
      </c>
      <c r="AR1350" s="216" t="s">
        <v>6886</v>
      </c>
      <c r="AS1350" s="24" t="s">
        <v>5474</v>
      </c>
      <c r="AT1350" s="24" t="s">
        <v>6055</v>
      </c>
      <c r="AU1350" s="24" t="s">
        <v>6017</v>
      </c>
      <c r="AV1350" s="24" t="s">
        <v>6255</v>
      </c>
      <c r="AW1350" s="24" t="s">
        <v>5979</v>
      </c>
      <c r="AX1350" s="24" t="s">
        <v>5979</v>
      </c>
      <c r="AY1350" s="24" t="s">
        <v>6928</v>
      </c>
      <c r="AZ1350" s="216" t="s">
        <v>7152</v>
      </c>
      <c r="BA1350" s="216" t="s">
        <v>6974</v>
      </c>
      <c r="BB1350" s="57" t="s">
        <v>5474</v>
      </c>
      <c r="BC1350" s="202"/>
      <c r="BD1350" s="24"/>
      <c r="BE1350" s="151"/>
      <c r="BG1350" s="151"/>
      <c r="BI1350" s="151"/>
      <c r="BL1350" s="152"/>
    </row>
    <row r="1351" spans="1:64" s="169" customFormat="1">
      <c r="A1351" s="24">
        <v>6236</v>
      </c>
      <c r="B1351" s="24" t="s">
        <v>1319</v>
      </c>
      <c r="C1351" s="57">
        <v>11.95</v>
      </c>
      <c r="D1351" s="57">
        <v>11.95</v>
      </c>
      <c r="E1351" s="57">
        <v>11.3</v>
      </c>
      <c r="F1351" s="57">
        <v>11.3</v>
      </c>
      <c r="G1351" s="57">
        <v>11.95</v>
      </c>
      <c r="H1351" s="57">
        <v>11.95</v>
      </c>
      <c r="I1351" s="57">
        <v>11.5</v>
      </c>
      <c r="J1351" s="57">
        <v>11.7</v>
      </c>
      <c r="K1351" s="57">
        <v>11.7</v>
      </c>
      <c r="L1351" s="57">
        <v>11.7</v>
      </c>
      <c r="M1351" s="57">
        <v>11.7</v>
      </c>
      <c r="N1351" s="57">
        <v>11.7</v>
      </c>
      <c r="O1351" s="63">
        <v>0</v>
      </c>
      <c r="P1351" s="57">
        <v>2</v>
      </c>
      <c r="Q1351" s="57">
        <v>11</v>
      </c>
      <c r="R1351" s="57">
        <v>48.071399999999997</v>
      </c>
      <c r="S1351" s="57">
        <v>10.47</v>
      </c>
      <c r="T1351" s="57">
        <v>9.7125000000000004</v>
      </c>
      <c r="U1351" s="57">
        <v>9.08</v>
      </c>
      <c r="V1351" s="57">
        <v>10.91</v>
      </c>
      <c r="W1351" s="57">
        <v>9.8653999999999993</v>
      </c>
      <c r="X1351" s="57">
        <v>9.1593999999999998</v>
      </c>
      <c r="Y1351" s="57">
        <v>11.24</v>
      </c>
      <c r="Z1351" s="57">
        <v>9.9963999999999995</v>
      </c>
      <c r="AA1351" s="57">
        <v>9.2678999999999991</v>
      </c>
      <c r="AB1351" s="57">
        <v>11.95</v>
      </c>
      <c r="AC1351" s="57">
        <v>7.75</v>
      </c>
      <c r="AD1351" s="57">
        <v>11.95</v>
      </c>
      <c r="AE1351" s="57">
        <v>8.68</v>
      </c>
      <c r="AF1351" s="64"/>
      <c r="AG1351" s="64"/>
      <c r="AH1351" s="64"/>
      <c r="AI1351" s="64"/>
      <c r="AJ1351" s="61">
        <v>0.46875</v>
      </c>
      <c r="AK1351" s="216">
        <v>50</v>
      </c>
      <c r="AL1351" s="62">
        <v>5.9347434384036033</v>
      </c>
      <c r="AM1351" s="24" t="s">
        <v>6806</v>
      </c>
      <c r="AN1351" s="216" t="s">
        <v>5993</v>
      </c>
      <c r="AO1351" s="216" t="s">
        <v>5993</v>
      </c>
      <c r="AP1351" s="216" t="s">
        <v>6908</v>
      </c>
      <c r="AQ1351" s="216" t="s">
        <v>6900</v>
      </c>
      <c r="AR1351" s="216" t="s">
        <v>6886</v>
      </c>
      <c r="AS1351" s="24" t="s">
        <v>7398</v>
      </c>
      <c r="AT1351" s="24" t="s">
        <v>6058</v>
      </c>
      <c r="AU1351" s="24" t="s">
        <v>6017</v>
      </c>
      <c r="AV1351" s="24" t="s">
        <v>6577</v>
      </c>
      <c r="AW1351" s="24" t="s">
        <v>5979</v>
      </c>
      <c r="AX1351" s="24" t="s">
        <v>5979</v>
      </c>
      <c r="AY1351" s="24" t="s">
        <v>8240</v>
      </c>
      <c r="AZ1351" s="216" t="s">
        <v>8241</v>
      </c>
      <c r="BA1351" s="216" t="s">
        <v>8242</v>
      </c>
      <c r="BB1351" s="57" t="s">
        <v>5474</v>
      </c>
      <c r="BC1351" s="202"/>
      <c r="BD1351" s="24"/>
      <c r="BE1351" s="151"/>
      <c r="BG1351" s="151"/>
      <c r="BI1351" s="151"/>
      <c r="BL1351" s="152"/>
    </row>
    <row r="1352" spans="1:64" s="169" customFormat="1">
      <c r="A1352" s="24">
        <v>6237</v>
      </c>
      <c r="B1352" s="24" t="s">
        <v>1320</v>
      </c>
      <c r="C1352" s="57">
        <v>111</v>
      </c>
      <c r="D1352" s="57">
        <v>115</v>
      </c>
      <c r="E1352" s="57">
        <v>110.5</v>
      </c>
      <c r="F1352" s="57">
        <v>114</v>
      </c>
      <c r="G1352" s="57">
        <v>117</v>
      </c>
      <c r="H1352" s="57">
        <v>118.5</v>
      </c>
      <c r="I1352" s="57">
        <v>110.5</v>
      </c>
      <c r="J1352" s="57">
        <v>111</v>
      </c>
      <c r="K1352" s="57">
        <v>112</v>
      </c>
      <c r="L1352" s="57">
        <v>117.5</v>
      </c>
      <c r="M1352" s="57">
        <v>112</v>
      </c>
      <c r="N1352" s="57">
        <v>117</v>
      </c>
      <c r="O1352" s="63">
        <v>5.4054054054054002E-2</v>
      </c>
      <c r="P1352" s="57">
        <v>2092</v>
      </c>
      <c r="Q1352" s="57">
        <v>2879</v>
      </c>
      <c r="R1352" s="57">
        <v>4282.1499999999996</v>
      </c>
      <c r="S1352" s="57">
        <v>110.5</v>
      </c>
      <c r="T1352" s="57">
        <v>129.82499999999999</v>
      </c>
      <c r="U1352" s="57">
        <v>134.49170000000001</v>
      </c>
      <c r="V1352" s="57">
        <v>111</v>
      </c>
      <c r="W1352" s="57">
        <v>128.1</v>
      </c>
      <c r="X1352" s="57">
        <v>134.44999999999999</v>
      </c>
      <c r="Y1352" s="57">
        <v>111.6</v>
      </c>
      <c r="Z1352" s="57">
        <v>127.02500000000001</v>
      </c>
      <c r="AA1352" s="57">
        <v>134.32499999999999</v>
      </c>
      <c r="AB1352" s="57">
        <v>177</v>
      </c>
      <c r="AC1352" s="57">
        <v>39.15</v>
      </c>
      <c r="AD1352" s="57">
        <v>152</v>
      </c>
      <c r="AE1352" s="57">
        <v>104.5</v>
      </c>
      <c r="AF1352" s="64">
        <v>23.011299999999999</v>
      </c>
      <c r="AG1352" s="64">
        <v>18.484999999999999</v>
      </c>
      <c r="AH1352" s="64">
        <v>37.270699999999998</v>
      </c>
      <c r="AI1352" s="64">
        <v>24.7469</v>
      </c>
      <c r="AJ1352" s="61">
        <v>0.46875</v>
      </c>
      <c r="AK1352" s="216">
        <v>2500</v>
      </c>
      <c r="AL1352" s="62">
        <v>3464.0464805879265</v>
      </c>
      <c r="AM1352" s="24" t="s">
        <v>6065</v>
      </c>
      <c r="AN1352" s="216" t="s">
        <v>6009</v>
      </c>
      <c r="AO1352" s="216" t="s">
        <v>6007</v>
      </c>
      <c r="AP1352" s="216" t="s">
        <v>6884</v>
      </c>
      <c r="AQ1352" s="216" t="s">
        <v>6885</v>
      </c>
      <c r="AR1352" s="216" t="s">
        <v>6886</v>
      </c>
      <c r="AS1352" s="24" t="s">
        <v>5474</v>
      </c>
      <c r="AT1352" s="24" t="s">
        <v>6010</v>
      </c>
      <c r="AU1352" s="24" t="s">
        <v>5964</v>
      </c>
      <c r="AV1352" s="24" t="s">
        <v>6013</v>
      </c>
      <c r="AW1352" s="24" t="s">
        <v>5965</v>
      </c>
      <c r="AX1352" s="24" t="s">
        <v>5979</v>
      </c>
      <c r="AY1352" s="24" t="s">
        <v>7976</v>
      </c>
      <c r="AZ1352" s="216" t="s">
        <v>8243</v>
      </c>
      <c r="BA1352" s="216" t="s">
        <v>6980</v>
      </c>
      <c r="BB1352" s="57" t="s">
        <v>5474</v>
      </c>
      <c r="BC1352" s="202"/>
      <c r="BD1352" s="24"/>
      <c r="BE1352" s="151"/>
      <c r="BG1352" s="151"/>
      <c r="BI1352" s="151"/>
      <c r="BL1352" s="152"/>
    </row>
    <row r="1353" spans="1:64" s="169" customFormat="1">
      <c r="A1353" s="24">
        <v>6239</v>
      </c>
      <c r="B1353" s="24" t="s">
        <v>1322</v>
      </c>
      <c r="C1353" s="57">
        <v>106</v>
      </c>
      <c r="D1353" s="57">
        <v>108.5</v>
      </c>
      <c r="E1353" s="57">
        <v>105.5</v>
      </c>
      <c r="F1353" s="57">
        <v>107.5</v>
      </c>
      <c r="G1353" s="57">
        <v>109</v>
      </c>
      <c r="H1353" s="57">
        <v>109.5</v>
      </c>
      <c r="I1353" s="57">
        <v>107.5</v>
      </c>
      <c r="J1353" s="57">
        <v>108.5</v>
      </c>
      <c r="K1353" s="57">
        <v>108.5</v>
      </c>
      <c r="L1353" s="57">
        <v>109</v>
      </c>
      <c r="M1353" s="57">
        <v>108</v>
      </c>
      <c r="N1353" s="57">
        <v>109</v>
      </c>
      <c r="O1353" s="63">
        <v>4.60829493087557E-3</v>
      </c>
      <c r="P1353" s="57">
        <v>506</v>
      </c>
      <c r="Q1353" s="57">
        <v>2796</v>
      </c>
      <c r="R1353" s="57">
        <v>3996.45</v>
      </c>
      <c r="S1353" s="57">
        <v>106.7</v>
      </c>
      <c r="T1353" s="57">
        <v>110.85</v>
      </c>
      <c r="U1353" s="57">
        <v>109.1917</v>
      </c>
      <c r="V1353" s="57">
        <v>106.9</v>
      </c>
      <c r="W1353" s="57">
        <v>110.65</v>
      </c>
      <c r="X1353" s="57">
        <v>109.2167</v>
      </c>
      <c r="Y1353" s="57">
        <v>107</v>
      </c>
      <c r="Z1353" s="57">
        <v>110.47499999999999</v>
      </c>
      <c r="AA1353" s="57">
        <v>109.25</v>
      </c>
      <c r="AB1353" s="57">
        <v>117</v>
      </c>
      <c r="AC1353" s="57">
        <v>81.5</v>
      </c>
      <c r="AD1353" s="57">
        <v>116</v>
      </c>
      <c r="AE1353" s="57">
        <v>104</v>
      </c>
      <c r="AF1353" s="64">
        <v>36.448300000000003</v>
      </c>
      <c r="AG1353" s="64">
        <v>29.309000000000001</v>
      </c>
      <c r="AH1353" s="64">
        <v>48.108400000000003</v>
      </c>
      <c r="AI1353" s="64">
        <v>35.575499999999998</v>
      </c>
      <c r="AJ1353" s="61">
        <v>0.46875</v>
      </c>
      <c r="AK1353" s="216">
        <v>550</v>
      </c>
      <c r="AL1353" s="62">
        <v>865.60276997864287</v>
      </c>
      <c r="AM1353" s="24" t="s">
        <v>6638</v>
      </c>
      <c r="AN1353" s="216" t="s">
        <v>6009</v>
      </c>
      <c r="AO1353" s="216" t="s">
        <v>5971</v>
      </c>
      <c r="AP1353" s="216" t="s">
        <v>6884</v>
      </c>
      <c r="AQ1353" s="216" t="s">
        <v>6885</v>
      </c>
      <c r="AR1353" s="216" t="s">
        <v>6886</v>
      </c>
      <c r="AS1353" s="24" t="s">
        <v>6887</v>
      </c>
      <c r="AT1353" s="24" t="s">
        <v>6016</v>
      </c>
      <c r="AU1353" s="24" t="s">
        <v>5984</v>
      </c>
      <c r="AV1353" s="24" t="s">
        <v>6126</v>
      </c>
      <c r="AW1353" s="24" t="s">
        <v>5979</v>
      </c>
      <c r="AX1353" s="24" t="s">
        <v>5970</v>
      </c>
      <c r="AY1353" s="24" t="s">
        <v>7053</v>
      </c>
      <c r="AZ1353" s="216" t="s">
        <v>6902</v>
      </c>
      <c r="BA1353" s="216" t="s">
        <v>7320</v>
      </c>
      <c r="BB1353" s="57" t="s">
        <v>5474</v>
      </c>
      <c r="BC1353" s="202"/>
      <c r="BD1353" s="24"/>
      <c r="BE1353" s="151"/>
      <c r="BG1353" s="151"/>
      <c r="BI1353" s="151"/>
      <c r="BL1353" s="152"/>
    </row>
    <row r="1354" spans="1:64" s="169" customFormat="1">
      <c r="A1354" s="24">
        <v>6240</v>
      </c>
      <c r="B1354" s="24" t="s">
        <v>1323</v>
      </c>
      <c r="C1354" s="57">
        <v>14.25</v>
      </c>
      <c r="D1354" s="57">
        <v>14.75</v>
      </c>
      <c r="E1354" s="57">
        <v>14.25</v>
      </c>
      <c r="F1354" s="57">
        <v>14.3</v>
      </c>
      <c r="G1354" s="57">
        <v>14.5</v>
      </c>
      <c r="H1354" s="57">
        <v>14.5</v>
      </c>
      <c r="I1354" s="57">
        <v>14.4</v>
      </c>
      <c r="J1354" s="57">
        <v>14.45</v>
      </c>
      <c r="K1354" s="57">
        <v>14.3</v>
      </c>
      <c r="L1354" s="57">
        <v>14.3</v>
      </c>
      <c r="M1354" s="57">
        <v>14.2</v>
      </c>
      <c r="N1354" s="57">
        <v>14.2</v>
      </c>
      <c r="O1354" s="63">
        <v>-1.73010380622837E-2</v>
      </c>
      <c r="P1354" s="57">
        <v>16</v>
      </c>
      <c r="Q1354" s="57">
        <v>17</v>
      </c>
      <c r="R1354" s="57">
        <v>143.94999999999999</v>
      </c>
      <c r="S1354" s="57">
        <v>14.51</v>
      </c>
      <c r="T1354" s="57">
        <v>14.4825</v>
      </c>
      <c r="U1354" s="57">
        <v>14.9856</v>
      </c>
      <c r="V1354" s="57">
        <v>14.37</v>
      </c>
      <c r="W1354" s="57">
        <v>14.4625</v>
      </c>
      <c r="X1354" s="57">
        <v>14.956799999999999</v>
      </c>
      <c r="Y1354" s="57">
        <v>14.27</v>
      </c>
      <c r="Z1354" s="57">
        <v>14.432499999999999</v>
      </c>
      <c r="AA1354" s="57">
        <v>14.922000000000001</v>
      </c>
      <c r="AB1354" s="57">
        <v>20.100000000000001</v>
      </c>
      <c r="AC1354" s="57">
        <v>12.55</v>
      </c>
      <c r="AD1354" s="57">
        <v>16.25</v>
      </c>
      <c r="AE1354" s="57">
        <v>13.3</v>
      </c>
      <c r="AF1354" s="64">
        <v>31.613199999999999</v>
      </c>
      <c r="AG1354" s="64">
        <v>34.4587</v>
      </c>
      <c r="AH1354" s="64">
        <v>28.694500000000001</v>
      </c>
      <c r="AI1354" s="64">
        <v>32.537300000000002</v>
      </c>
      <c r="AJ1354" s="61">
        <v>0.46875</v>
      </c>
      <c r="AK1354" s="216">
        <v>50</v>
      </c>
      <c r="AL1354" s="62">
        <v>47.477947507228826</v>
      </c>
      <c r="AM1354" s="24" t="s">
        <v>6264</v>
      </c>
      <c r="AN1354" s="216" t="s">
        <v>5967</v>
      </c>
      <c r="AO1354" s="216" t="s">
        <v>5971</v>
      </c>
      <c r="AP1354" s="216" t="s">
        <v>6884</v>
      </c>
      <c r="AQ1354" s="216" t="s">
        <v>6885</v>
      </c>
      <c r="AR1354" s="216" t="s">
        <v>6916</v>
      </c>
      <c r="AS1354" s="24" t="s">
        <v>5474</v>
      </c>
      <c r="AT1354" s="24" t="s">
        <v>6607</v>
      </c>
      <c r="AU1354" s="24" t="s">
        <v>6017</v>
      </c>
      <c r="AV1354" s="24" t="s">
        <v>6518</v>
      </c>
      <c r="AW1354" s="24" t="s">
        <v>5979</v>
      </c>
      <c r="AX1354" s="24" t="s">
        <v>5979</v>
      </c>
      <c r="AY1354" s="24" t="s">
        <v>7030</v>
      </c>
      <c r="AZ1354" s="216" t="s">
        <v>6961</v>
      </c>
      <c r="BA1354" s="216" t="s">
        <v>7133</v>
      </c>
      <c r="BB1354" s="57" t="s">
        <v>5474</v>
      </c>
      <c r="BC1354" s="202"/>
      <c r="BD1354" s="24"/>
      <c r="BE1354" s="151"/>
      <c r="BG1354" s="151"/>
      <c r="BI1354" s="151"/>
      <c r="BL1354" s="152"/>
    </row>
    <row r="1355" spans="1:64" s="169" customFormat="1">
      <c r="A1355" s="24">
        <v>6241</v>
      </c>
      <c r="B1355" s="24" t="s">
        <v>1324</v>
      </c>
      <c r="C1355" s="57">
        <v>18.3</v>
      </c>
      <c r="D1355" s="57">
        <v>18.399999999999999</v>
      </c>
      <c r="E1355" s="57">
        <v>16.899999999999999</v>
      </c>
      <c r="F1355" s="57">
        <v>18.350000000000001</v>
      </c>
      <c r="G1355" s="57">
        <v>17.600000000000001</v>
      </c>
      <c r="H1355" s="57">
        <v>18.25</v>
      </c>
      <c r="I1355" s="57">
        <v>17.600000000000001</v>
      </c>
      <c r="J1355" s="57">
        <v>18</v>
      </c>
      <c r="K1355" s="57">
        <v>18.25</v>
      </c>
      <c r="L1355" s="57">
        <v>18.25</v>
      </c>
      <c r="M1355" s="57">
        <v>18.25</v>
      </c>
      <c r="N1355" s="57">
        <v>18.25</v>
      </c>
      <c r="O1355" s="63">
        <v>1.38888888888888E-2</v>
      </c>
      <c r="P1355" s="57">
        <v>2</v>
      </c>
      <c r="Q1355" s="57">
        <v>6</v>
      </c>
      <c r="R1355" s="57">
        <v>59.75</v>
      </c>
      <c r="S1355" s="57">
        <v>18.22</v>
      </c>
      <c r="T1355" s="57">
        <v>19.3</v>
      </c>
      <c r="U1355" s="57">
        <v>19.5776</v>
      </c>
      <c r="V1355" s="57">
        <v>18.14</v>
      </c>
      <c r="W1355" s="57">
        <v>19.212499999999999</v>
      </c>
      <c r="X1355" s="57">
        <v>19.548300000000001</v>
      </c>
      <c r="Y1355" s="57">
        <v>18.13</v>
      </c>
      <c r="Z1355" s="57">
        <v>19.1325</v>
      </c>
      <c r="AA1355" s="57">
        <v>19.537099999999999</v>
      </c>
      <c r="AB1355" s="57">
        <v>34.700000000000003</v>
      </c>
      <c r="AC1355" s="57">
        <v>16.899999999999999</v>
      </c>
      <c r="AD1355" s="57">
        <v>20.25</v>
      </c>
      <c r="AE1355" s="57">
        <v>16.899999999999999</v>
      </c>
      <c r="AF1355" s="64">
        <v>29.3872</v>
      </c>
      <c r="AG1355" s="64">
        <v>21.191099999999999</v>
      </c>
      <c r="AH1355" s="64">
        <v>36.258099999999999</v>
      </c>
      <c r="AI1355" s="64">
        <v>26.2135</v>
      </c>
      <c r="AJ1355" s="61">
        <v>0.46875</v>
      </c>
      <c r="AK1355" s="216">
        <v>50</v>
      </c>
      <c r="AL1355" s="62">
        <v>5.9347434384036033</v>
      </c>
      <c r="AM1355" s="24" t="s">
        <v>7691</v>
      </c>
      <c r="AN1355" s="216" t="s">
        <v>6009</v>
      </c>
      <c r="AO1355" s="216" t="s">
        <v>5971</v>
      </c>
      <c r="AP1355" s="216" t="s">
        <v>6884</v>
      </c>
      <c r="AQ1355" s="216" t="s">
        <v>6885</v>
      </c>
      <c r="AR1355" s="216" t="s">
        <v>6886</v>
      </c>
      <c r="AS1355" s="24" t="s">
        <v>7198</v>
      </c>
      <c r="AT1355" s="24" t="s">
        <v>5972</v>
      </c>
      <c r="AU1355" s="24" t="s">
        <v>6055</v>
      </c>
      <c r="AV1355" s="24" t="s">
        <v>6577</v>
      </c>
      <c r="AW1355" s="24" t="s">
        <v>5979</v>
      </c>
      <c r="AX1355" s="24" t="s">
        <v>5979</v>
      </c>
      <c r="AY1355" s="24" t="s">
        <v>7275</v>
      </c>
      <c r="AZ1355" s="216" t="s">
        <v>7231</v>
      </c>
      <c r="BA1355" s="216" t="s">
        <v>6914</v>
      </c>
      <c r="BB1355" s="57" t="s">
        <v>6898</v>
      </c>
      <c r="BC1355" s="202"/>
      <c r="BD1355" s="24"/>
      <c r="BE1355" s="151"/>
      <c r="BG1355" s="151"/>
      <c r="BI1355" s="151"/>
      <c r="BL1355" s="152"/>
    </row>
    <row r="1356" spans="1:64" s="169" customFormat="1">
      <c r="A1356" s="24">
        <v>6242</v>
      </c>
      <c r="B1356" s="24" t="s">
        <v>1325</v>
      </c>
      <c r="C1356" s="57">
        <v>42</v>
      </c>
      <c r="D1356" s="57">
        <v>42.7</v>
      </c>
      <c r="E1356" s="57">
        <v>41.8</v>
      </c>
      <c r="F1356" s="57">
        <v>42</v>
      </c>
      <c r="G1356" s="57">
        <v>42.1</v>
      </c>
      <c r="H1356" s="57">
        <v>42.5</v>
      </c>
      <c r="I1356" s="57">
        <v>42</v>
      </c>
      <c r="J1356" s="57">
        <v>42.5</v>
      </c>
      <c r="K1356" s="57">
        <v>42.5</v>
      </c>
      <c r="L1356" s="57">
        <v>42.5</v>
      </c>
      <c r="M1356" s="57">
        <v>42.3</v>
      </c>
      <c r="N1356" s="57">
        <v>42.3</v>
      </c>
      <c r="O1356" s="63">
        <v>-4.70588235294117E-3</v>
      </c>
      <c r="P1356" s="57">
        <v>2</v>
      </c>
      <c r="Q1356" s="57">
        <v>5</v>
      </c>
      <c r="R1356" s="57">
        <v>17</v>
      </c>
      <c r="S1356" s="57">
        <v>41.7</v>
      </c>
      <c r="T1356" s="57">
        <v>43.852499999999999</v>
      </c>
      <c r="U1356" s="57">
        <v>48.7667</v>
      </c>
      <c r="V1356" s="57">
        <v>41.96</v>
      </c>
      <c r="W1356" s="57">
        <v>43.662500000000001</v>
      </c>
      <c r="X1356" s="57">
        <v>48.486699999999999</v>
      </c>
      <c r="Y1356" s="57">
        <v>42.2</v>
      </c>
      <c r="Z1356" s="57">
        <v>43.52</v>
      </c>
      <c r="AA1356" s="57">
        <v>48.291699999999999</v>
      </c>
      <c r="AB1356" s="57">
        <v>72.900000000000006</v>
      </c>
      <c r="AC1356" s="57">
        <v>36.5</v>
      </c>
      <c r="AD1356" s="57">
        <v>46.3</v>
      </c>
      <c r="AE1356" s="57">
        <v>41</v>
      </c>
      <c r="AF1356" s="64">
        <v>31.956499999999998</v>
      </c>
      <c r="AG1356" s="64">
        <v>20.034199999999998</v>
      </c>
      <c r="AH1356" s="64">
        <v>36.780500000000004</v>
      </c>
      <c r="AI1356" s="64">
        <v>25.616299999999999</v>
      </c>
      <c r="AJ1356" s="61">
        <v>0.46875</v>
      </c>
      <c r="AK1356" s="216">
        <v>50</v>
      </c>
      <c r="AL1356" s="62">
        <v>5.9347434384036033</v>
      </c>
      <c r="AM1356" s="24" t="s">
        <v>6517</v>
      </c>
      <c r="AN1356" s="216" t="s">
        <v>6009</v>
      </c>
      <c r="AO1356" s="216" t="s">
        <v>5971</v>
      </c>
      <c r="AP1356" s="216" t="s">
        <v>6884</v>
      </c>
      <c r="AQ1356" s="216" t="s">
        <v>6885</v>
      </c>
      <c r="AR1356" s="216" t="s">
        <v>6886</v>
      </c>
      <c r="AS1356" s="24" t="s">
        <v>5474</v>
      </c>
      <c r="AT1356" s="24" t="s">
        <v>6166</v>
      </c>
      <c r="AU1356" s="24" t="s">
        <v>6126</v>
      </c>
      <c r="AV1356" s="24" t="s">
        <v>6518</v>
      </c>
      <c r="AW1356" s="24" t="s">
        <v>5979</v>
      </c>
      <c r="AX1356" s="24" t="s">
        <v>5979</v>
      </c>
      <c r="AY1356" s="24" t="s">
        <v>7550</v>
      </c>
      <c r="AZ1356" s="216" t="s">
        <v>7129</v>
      </c>
      <c r="BA1356" s="216" t="s">
        <v>6907</v>
      </c>
      <c r="BB1356" s="57" t="s">
        <v>5474</v>
      </c>
      <c r="BC1356" s="202"/>
      <c r="BD1356" s="24"/>
      <c r="BE1356" s="151"/>
      <c r="BG1356" s="151"/>
      <c r="BI1356" s="151"/>
      <c r="BL1356" s="152"/>
    </row>
    <row r="1357" spans="1:64" s="169" customFormat="1">
      <c r="A1357" s="24">
        <v>6243</v>
      </c>
      <c r="B1357" s="24" t="s">
        <v>1326</v>
      </c>
      <c r="C1357" s="57">
        <v>18.95</v>
      </c>
      <c r="D1357" s="57">
        <v>20.100000000000001</v>
      </c>
      <c r="E1357" s="57">
        <v>18.95</v>
      </c>
      <c r="F1357" s="57">
        <v>19.7</v>
      </c>
      <c r="G1357" s="57">
        <v>19.8</v>
      </c>
      <c r="H1357" s="57">
        <v>19.899999999999999</v>
      </c>
      <c r="I1357" s="57">
        <v>18.850000000000001</v>
      </c>
      <c r="J1357" s="57">
        <v>18.899999999999999</v>
      </c>
      <c r="K1357" s="57">
        <v>19.25</v>
      </c>
      <c r="L1357" s="57">
        <v>20.75</v>
      </c>
      <c r="M1357" s="57">
        <v>19.25</v>
      </c>
      <c r="N1357" s="57">
        <v>20.75</v>
      </c>
      <c r="O1357" s="63">
        <v>9.7883597883597795E-2</v>
      </c>
      <c r="P1357" s="57">
        <v>1621</v>
      </c>
      <c r="Q1357" s="57">
        <v>1047</v>
      </c>
      <c r="R1357" s="57">
        <v>1769.6</v>
      </c>
      <c r="S1357" s="57">
        <v>19.03</v>
      </c>
      <c r="T1357" s="57">
        <v>21.3325</v>
      </c>
      <c r="U1357" s="57">
        <v>19.429200000000002</v>
      </c>
      <c r="V1357" s="57">
        <v>19.059999999999999</v>
      </c>
      <c r="W1357" s="57">
        <v>21.024999999999999</v>
      </c>
      <c r="X1357" s="57">
        <v>19.464200000000002</v>
      </c>
      <c r="Y1357" s="57">
        <v>19.309999999999999</v>
      </c>
      <c r="Z1357" s="57">
        <v>20.9025</v>
      </c>
      <c r="AA1357" s="57">
        <v>19.5167</v>
      </c>
      <c r="AB1357" s="57">
        <v>28.25</v>
      </c>
      <c r="AC1357" s="57">
        <v>11.2</v>
      </c>
      <c r="AD1357" s="57">
        <v>25.25</v>
      </c>
      <c r="AE1357" s="57">
        <v>17.95</v>
      </c>
      <c r="AF1357" s="64">
        <v>30.343399999999999</v>
      </c>
      <c r="AG1357" s="64">
        <v>22.747699999999998</v>
      </c>
      <c r="AH1357" s="64">
        <v>53.5623</v>
      </c>
      <c r="AI1357" s="64">
        <v>33.019199999999998</v>
      </c>
      <c r="AJ1357" s="61">
        <v>0.46875</v>
      </c>
      <c r="AK1357" s="216">
        <v>2000</v>
      </c>
      <c r="AL1357" s="62">
        <v>2754.5990427205661</v>
      </c>
      <c r="AM1357" s="24" t="s">
        <v>6157</v>
      </c>
      <c r="AN1357" s="216" t="s">
        <v>6009</v>
      </c>
      <c r="AO1357" s="216" t="s">
        <v>5961</v>
      </c>
      <c r="AP1357" s="216" t="s">
        <v>6908</v>
      </c>
      <c r="AQ1357" s="216" t="s">
        <v>6885</v>
      </c>
      <c r="AR1357" s="216" t="s">
        <v>6886</v>
      </c>
      <c r="AS1357" s="24" t="s">
        <v>5474</v>
      </c>
      <c r="AT1357" s="24" t="s">
        <v>6013</v>
      </c>
      <c r="AU1357" s="24" t="s">
        <v>5964</v>
      </c>
      <c r="AV1357" s="24" t="s">
        <v>6201</v>
      </c>
      <c r="AW1357" s="24" t="s">
        <v>5979</v>
      </c>
      <c r="AX1357" s="24" t="s">
        <v>5979</v>
      </c>
      <c r="AY1357" s="24" t="s">
        <v>7819</v>
      </c>
      <c r="AZ1357" s="216" t="s">
        <v>7425</v>
      </c>
      <c r="BA1357" s="216" t="s">
        <v>7611</v>
      </c>
      <c r="BB1357" s="57" t="s">
        <v>7217</v>
      </c>
      <c r="BC1357" s="202"/>
      <c r="BD1357" s="24"/>
      <c r="BE1357" s="151"/>
      <c r="BG1357" s="151"/>
      <c r="BI1357" s="151"/>
      <c r="BL1357" s="152"/>
    </row>
    <row r="1358" spans="1:64" s="169" customFormat="1">
      <c r="A1358" s="24">
        <v>6244</v>
      </c>
      <c r="B1358" s="24" t="s">
        <v>1327</v>
      </c>
      <c r="C1358" s="57">
        <v>29.05</v>
      </c>
      <c r="D1358" s="57">
        <v>29.25</v>
      </c>
      <c r="E1358" s="57">
        <v>28.8</v>
      </c>
      <c r="F1358" s="57">
        <v>29.1</v>
      </c>
      <c r="G1358" s="57">
        <v>29.25</v>
      </c>
      <c r="H1358" s="57">
        <v>29.3</v>
      </c>
      <c r="I1358" s="57">
        <v>28.35</v>
      </c>
      <c r="J1358" s="57">
        <v>28.35</v>
      </c>
      <c r="K1358" s="57">
        <v>28.35</v>
      </c>
      <c r="L1358" s="57">
        <v>29.35</v>
      </c>
      <c r="M1358" s="57">
        <v>28.35</v>
      </c>
      <c r="N1358" s="57">
        <v>29.35</v>
      </c>
      <c r="O1358" s="63">
        <v>3.5273368606701903E-2</v>
      </c>
      <c r="P1358" s="57">
        <v>1487</v>
      </c>
      <c r="Q1358" s="57">
        <v>1169</v>
      </c>
      <c r="R1358" s="57">
        <v>2698.85</v>
      </c>
      <c r="S1358" s="57">
        <v>28.4</v>
      </c>
      <c r="T1358" s="57">
        <v>30.984999999999999</v>
      </c>
      <c r="U1358" s="57">
        <v>31.9375</v>
      </c>
      <c r="V1358" s="57">
        <v>28.51</v>
      </c>
      <c r="W1358" s="57">
        <v>30.74</v>
      </c>
      <c r="X1358" s="57">
        <v>31.895</v>
      </c>
      <c r="Y1358" s="57">
        <v>28.66</v>
      </c>
      <c r="Z1358" s="57">
        <v>30.5975</v>
      </c>
      <c r="AA1358" s="57">
        <v>31.848299999999998</v>
      </c>
      <c r="AB1358" s="57">
        <v>44.65</v>
      </c>
      <c r="AC1358" s="57">
        <v>22.2</v>
      </c>
      <c r="AD1358" s="57">
        <v>34.450000000000003</v>
      </c>
      <c r="AE1358" s="57">
        <v>27.25</v>
      </c>
      <c r="AF1358" s="64">
        <v>27.636399999999998</v>
      </c>
      <c r="AG1358" s="64">
        <v>20.474299999999999</v>
      </c>
      <c r="AH1358" s="64">
        <v>40.646500000000003</v>
      </c>
      <c r="AI1358" s="64">
        <v>27.1983</v>
      </c>
      <c r="AJ1358" s="61">
        <v>0.46875</v>
      </c>
      <c r="AK1358" s="216">
        <v>1500</v>
      </c>
      <c r="AL1358" s="62">
        <v>2557.5280398781088</v>
      </c>
      <c r="AM1358" s="24" t="s">
        <v>7255</v>
      </c>
      <c r="AN1358" s="216" t="s">
        <v>6009</v>
      </c>
      <c r="AO1358" s="216" t="s">
        <v>5971</v>
      </c>
      <c r="AP1358" s="216" t="s">
        <v>6884</v>
      </c>
      <c r="AQ1358" s="216" t="s">
        <v>6885</v>
      </c>
      <c r="AR1358" s="216" t="s">
        <v>6886</v>
      </c>
      <c r="AS1358" s="24" t="s">
        <v>5474</v>
      </c>
      <c r="AT1358" s="24" t="s">
        <v>6370</v>
      </c>
      <c r="AU1358" s="24" t="s">
        <v>6336</v>
      </c>
      <c r="AV1358" s="24" t="s">
        <v>6255</v>
      </c>
      <c r="AW1358" s="24" t="s">
        <v>5979</v>
      </c>
      <c r="AX1358" s="24" t="s">
        <v>5979</v>
      </c>
      <c r="AY1358" s="24" t="s">
        <v>7236</v>
      </c>
      <c r="AZ1358" s="216" t="s">
        <v>6896</v>
      </c>
      <c r="BA1358" s="216" t="s">
        <v>7032</v>
      </c>
      <c r="BB1358" s="57" t="s">
        <v>6898</v>
      </c>
      <c r="BC1358" s="202"/>
      <c r="BD1358" s="24"/>
      <c r="BE1358" s="151"/>
      <c r="BG1358" s="151"/>
      <c r="BI1358" s="151"/>
      <c r="BL1358" s="152"/>
    </row>
    <row r="1359" spans="1:64" s="169" customFormat="1">
      <c r="A1359" s="24">
        <v>6245</v>
      </c>
      <c r="B1359" s="24" t="s">
        <v>1328</v>
      </c>
      <c r="C1359" s="57">
        <v>53.3</v>
      </c>
      <c r="D1359" s="57">
        <v>53.3</v>
      </c>
      <c r="E1359" s="57">
        <v>52.6</v>
      </c>
      <c r="F1359" s="57">
        <v>53.1</v>
      </c>
      <c r="G1359" s="57">
        <v>53.5</v>
      </c>
      <c r="H1359" s="57">
        <v>53.5</v>
      </c>
      <c r="I1359" s="57">
        <v>52.5</v>
      </c>
      <c r="J1359" s="57">
        <v>53.1</v>
      </c>
      <c r="K1359" s="57">
        <v>50.2</v>
      </c>
      <c r="L1359" s="57">
        <v>51</v>
      </c>
      <c r="M1359" s="57">
        <v>50</v>
      </c>
      <c r="N1359" s="57">
        <v>51</v>
      </c>
      <c r="O1359" s="63">
        <v>2.5125628140703501E-2</v>
      </c>
      <c r="P1359" s="57">
        <v>224</v>
      </c>
      <c r="Q1359" s="57">
        <v>570</v>
      </c>
      <c r="R1359" s="57">
        <v>292.89999999999998</v>
      </c>
      <c r="S1359" s="57">
        <v>53.14</v>
      </c>
      <c r="T1359" s="57">
        <v>56.325000000000003</v>
      </c>
      <c r="U1359" s="57">
        <v>58.271700000000003</v>
      </c>
      <c r="V1359" s="57">
        <v>53.16</v>
      </c>
      <c r="W1359" s="57">
        <v>56.005000000000003</v>
      </c>
      <c r="X1359" s="57">
        <v>58.171700000000001</v>
      </c>
      <c r="Y1359" s="57">
        <v>52.66</v>
      </c>
      <c r="Z1359" s="57">
        <v>55.634999999999998</v>
      </c>
      <c r="AA1359" s="57">
        <v>58.0167</v>
      </c>
      <c r="AB1359" s="57">
        <v>76.3</v>
      </c>
      <c r="AC1359" s="57">
        <v>50</v>
      </c>
      <c r="AD1359" s="57">
        <v>59.5</v>
      </c>
      <c r="AE1359" s="57">
        <v>50</v>
      </c>
      <c r="AF1359" s="64">
        <v>31.4725</v>
      </c>
      <c r="AG1359" s="64">
        <v>22.700199999999999</v>
      </c>
      <c r="AH1359" s="64">
        <v>27.3919</v>
      </c>
      <c r="AI1359" s="64">
        <v>24.264099999999999</v>
      </c>
      <c r="AJ1359" s="61">
        <v>0.46875</v>
      </c>
      <c r="AK1359" s="216">
        <v>250</v>
      </c>
      <c r="AL1359" s="62">
        <v>402.149526289248</v>
      </c>
      <c r="AM1359" s="24" t="s">
        <v>6843</v>
      </c>
      <c r="AN1359" s="216" t="s">
        <v>6020</v>
      </c>
      <c r="AO1359" s="216" t="s">
        <v>6007</v>
      </c>
      <c r="AP1359" s="216" t="s">
        <v>6884</v>
      </c>
      <c r="AQ1359" s="216" t="s">
        <v>6885</v>
      </c>
      <c r="AR1359" s="216" t="s">
        <v>6916</v>
      </c>
      <c r="AS1359" s="24" t="s">
        <v>7656</v>
      </c>
      <c r="AT1359" s="24" t="s">
        <v>6345</v>
      </c>
      <c r="AU1359" s="24" t="s">
        <v>6017</v>
      </c>
      <c r="AV1359" s="24" t="s">
        <v>6126</v>
      </c>
      <c r="AW1359" s="24" t="s">
        <v>5979</v>
      </c>
      <c r="AX1359" s="24" t="s">
        <v>5990</v>
      </c>
      <c r="AY1359" s="24" t="s">
        <v>8244</v>
      </c>
      <c r="AZ1359" s="216" t="s">
        <v>7197</v>
      </c>
      <c r="BA1359" s="216" t="s">
        <v>6943</v>
      </c>
      <c r="BB1359" s="57" t="s">
        <v>5474</v>
      </c>
      <c r="BC1359" s="202"/>
      <c r="BD1359" s="24"/>
      <c r="BE1359" s="151"/>
      <c r="BG1359" s="151"/>
      <c r="BI1359" s="151"/>
      <c r="BL1359" s="152"/>
    </row>
    <row r="1360" spans="1:64" s="169" customFormat="1">
      <c r="A1360" s="24">
        <v>6246</v>
      </c>
      <c r="B1360" s="24" t="s">
        <v>1329</v>
      </c>
      <c r="C1360" s="57">
        <v>16.3</v>
      </c>
      <c r="D1360" s="57">
        <v>17</v>
      </c>
      <c r="E1360" s="57">
        <v>16.3</v>
      </c>
      <c r="F1360" s="57">
        <v>17</v>
      </c>
      <c r="G1360" s="57">
        <v>16.95</v>
      </c>
      <c r="H1360" s="57">
        <v>17.3</v>
      </c>
      <c r="I1360" s="57">
        <v>16.600000000000001</v>
      </c>
      <c r="J1360" s="57">
        <v>16.8</v>
      </c>
      <c r="K1360" s="57">
        <v>16.8</v>
      </c>
      <c r="L1360" s="57">
        <v>17.149999999999999</v>
      </c>
      <c r="M1360" s="57">
        <v>16.8</v>
      </c>
      <c r="N1360" s="57">
        <v>16.899999999999999</v>
      </c>
      <c r="O1360" s="63">
        <v>5.9523809523809503E-3</v>
      </c>
      <c r="P1360" s="57">
        <v>27</v>
      </c>
      <c r="Q1360" s="57">
        <v>493</v>
      </c>
      <c r="R1360" s="57">
        <v>934.55</v>
      </c>
      <c r="S1360" s="57">
        <v>16.64</v>
      </c>
      <c r="T1360" s="57">
        <v>18.329999999999998</v>
      </c>
      <c r="U1360" s="57">
        <v>17.1858</v>
      </c>
      <c r="V1360" s="57">
        <v>16.690000000000001</v>
      </c>
      <c r="W1360" s="57">
        <v>18.22</v>
      </c>
      <c r="X1360" s="57">
        <v>17.2075</v>
      </c>
      <c r="Y1360" s="57">
        <v>16.64</v>
      </c>
      <c r="Z1360" s="57">
        <v>18.21</v>
      </c>
      <c r="AA1360" s="57">
        <v>17.225000000000001</v>
      </c>
      <c r="AB1360" s="57">
        <v>24.85</v>
      </c>
      <c r="AC1360" s="57">
        <v>9.93</v>
      </c>
      <c r="AD1360" s="57">
        <v>24.85</v>
      </c>
      <c r="AE1360" s="57">
        <v>16.05</v>
      </c>
      <c r="AF1360" s="64">
        <v>15.356999999999999</v>
      </c>
      <c r="AG1360" s="64">
        <v>14.9094</v>
      </c>
      <c r="AH1360" s="64">
        <v>20.357099999999999</v>
      </c>
      <c r="AI1360" s="64">
        <v>16.725300000000001</v>
      </c>
      <c r="AJ1360" s="61">
        <v>0.46875</v>
      </c>
      <c r="AK1360" s="216">
        <v>50</v>
      </c>
      <c r="AL1360" s="62">
        <v>80.119036418448644</v>
      </c>
      <c r="AM1360" s="24" t="s">
        <v>6610</v>
      </c>
      <c r="AN1360" s="216" t="s">
        <v>6009</v>
      </c>
      <c r="AO1360" s="216" t="s">
        <v>6047</v>
      </c>
      <c r="AP1360" s="216" t="s">
        <v>6884</v>
      </c>
      <c r="AQ1360" s="216" t="s">
        <v>6885</v>
      </c>
      <c r="AR1360" s="216" t="s">
        <v>6886</v>
      </c>
      <c r="AS1360" s="24" t="s">
        <v>5474</v>
      </c>
      <c r="AT1360" s="24" t="s">
        <v>6201</v>
      </c>
      <c r="AU1360" s="24" t="s">
        <v>6000</v>
      </c>
      <c r="AV1360" s="24" t="s">
        <v>6492</v>
      </c>
      <c r="AW1360" s="24" t="s">
        <v>5996</v>
      </c>
      <c r="AX1360" s="24" t="s">
        <v>5979</v>
      </c>
      <c r="AY1360" s="24" t="s">
        <v>7639</v>
      </c>
      <c r="AZ1360" s="216" t="s">
        <v>7045</v>
      </c>
      <c r="BA1360" s="216" t="s">
        <v>7025</v>
      </c>
      <c r="BB1360" s="57" t="s">
        <v>5474</v>
      </c>
      <c r="BC1360" s="202"/>
      <c r="BD1360" s="24"/>
      <c r="BE1360" s="151"/>
      <c r="BG1360" s="151"/>
      <c r="BI1360" s="151"/>
      <c r="BL1360" s="152"/>
    </row>
    <row r="1361" spans="1:64" s="169" customFormat="1">
      <c r="A1361" s="24">
        <v>6248</v>
      </c>
      <c r="B1361" s="24" t="s">
        <v>1331</v>
      </c>
      <c r="C1361" s="57">
        <v>20.149999999999999</v>
      </c>
      <c r="D1361" s="57">
        <v>20.45</v>
      </c>
      <c r="E1361" s="57">
        <v>20.149999999999999</v>
      </c>
      <c r="F1361" s="57">
        <v>20.3</v>
      </c>
      <c r="G1361" s="57">
        <v>20.3</v>
      </c>
      <c r="H1361" s="57">
        <v>20.55</v>
      </c>
      <c r="I1361" s="57">
        <v>20.3</v>
      </c>
      <c r="J1361" s="57">
        <v>20.399999999999999</v>
      </c>
      <c r="K1361" s="57">
        <v>20.399999999999999</v>
      </c>
      <c r="L1361" s="57">
        <v>20.7</v>
      </c>
      <c r="M1361" s="57">
        <v>20.399999999999999</v>
      </c>
      <c r="N1361" s="57">
        <v>20.7</v>
      </c>
      <c r="O1361" s="63">
        <v>1.47058823529411E-2</v>
      </c>
      <c r="P1361" s="57">
        <v>55</v>
      </c>
      <c r="Q1361" s="57">
        <v>101</v>
      </c>
      <c r="R1361" s="57">
        <v>213.5</v>
      </c>
      <c r="S1361" s="57">
        <v>20.48</v>
      </c>
      <c r="T1361" s="57">
        <v>22.45</v>
      </c>
      <c r="U1361" s="57">
        <v>24.375800000000002</v>
      </c>
      <c r="V1361" s="57">
        <v>20.41</v>
      </c>
      <c r="W1361" s="57">
        <v>22.2425</v>
      </c>
      <c r="X1361" s="57">
        <v>24.316700000000001</v>
      </c>
      <c r="Y1361" s="57">
        <v>20.38</v>
      </c>
      <c r="Z1361" s="57">
        <v>22.067499999999999</v>
      </c>
      <c r="AA1361" s="57">
        <v>24.263300000000001</v>
      </c>
      <c r="AB1361" s="57">
        <v>33.799999999999997</v>
      </c>
      <c r="AC1361" s="57">
        <v>19.899999999999999</v>
      </c>
      <c r="AD1361" s="57">
        <v>25.2</v>
      </c>
      <c r="AE1361" s="57">
        <v>20.05</v>
      </c>
      <c r="AF1361" s="64">
        <v>10.9313</v>
      </c>
      <c r="AG1361" s="64">
        <v>8.8353999999999999</v>
      </c>
      <c r="AH1361" s="64">
        <v>18.999199999999998</v>
      </c>
      <c r="AI1361" s="64">
        <v>12.2233</v>
      </c>
      <c r="AJ1361" s="61">
        <v>0.46875</v>
      </c>
      <c r="AK1361" s="216">
        <v>100</v>
      </c>
      <c r="AL1361" s="62">
        <v>105.20272714174578</v>
      </c>
      <c r="AM1361" s="24" t="s">
        <v>6551</v>
      </c>
      <c r="AN1361" s="216" t="s">
        <v>6009</v>
      </c>
      <c r="AO1361" s="216" t="s">
        <v>6047</v>
      </c>
      <c r="AP1361" s="216" t="s">
        <v>6884</v>
      </c>
      <c r="AQ1361" s="216" t="s">
        <v>6885</v>
      </c>
      <c r="AR1361" s="216" t="s">
        <v>6886</v>
      </c>
      <c r="AS1361" s="24" t="s">
        <v>6951</v>
      </c>
      <c r="AT1361" s="24" t="s">
        <v>6055</v>
      </c>
      <c r="AU1361" s="24" t="s">
        <v>6055</v>
      </c>
      <c r="AV1361" s="24" t="s">
        <v>6493</v>
      </c>
      <c r="AW1361" s="24" t="s">
        <v>5979</v>
      </c>
      <c r="AX1361" s="24" t="s">
        <v>5979</v>
      </c>
      <c r="AY1361" s="24" t="s">
        <v>7532</v>
      </c>
      <c r="AZ1361" s="216" t="s">
        <v>7214</v>
      </c>
      <c r="BA1361" s="216" t="s">
        <v>7086</v>
      </c>
      <c r="BB1361" s="57" t="s">
        <v>6898</v>
      </c>
      <c r="BC1361" s="202"/>
      <c r="BD1361" s="24"/>
      <c r="BE1361" s="151"/>
      <c r="BG1361" s="151"/>
      <c r="BI1361" s="151"/>
      <c r="BL1361" s="152"/>
    </row>
    <row r="1362" spans="1:64" s="169" customFormat="1">
      <c r="A1362" s="24">
        <v>6251</v>
      </c>
      <c r="B1362" s="24" t="s">
        <v>1332</v>
      </c>
      <c r="C1362" s="57">
        <v>20.45</v>
      </c>
      <c r="D1362" s="57">
        <v>21.5</v>
      </c>
      <c r="E1362" s="57">
        <v>20.350000000000001</v>
      </c>
      <c r="F1362" s="57">
        <v>21.15</v>
      </c>
      <c r="G1362" s="57">
        <v>21.2</v>
      </c>
      <c r="H1362" s="57">
        <v>21.75</v>
      </c>
      <c r="I1362" s="57">
        <v>21.2</v>
      </c>
      <c r="J1362" s="57">
        <v>21.75</v>
      </c>
      <c r="K1362" s="57">
        <v>22.75</v>
      </c>
      <c r="L1362" s="57">
        <v>23.15</v>
      </c>
      <c r="M1362" s="57">
        <v>22.05</v>
      </c>
      <c r="N1362" s="57">
        <v>22.35</v>
      </c>
      <c r="O1362" s="63">
        <v>2.7586206896551699E-2</v>
      </c>
      <c r="P1362" s="57">
        <v>10594</v>
      </c>
      <c r="Q1362" s="57">
        <v>2750</v>
      </c>
      <c r="R1362" s="57">
        <v>6221.35</v>
      </c>
      <c r="S1362" s="57">
        <v>21.15</v>
      </c>
      <c r="T1362" s="57">
        <v>22.252500000000001</v>
      </c>
      <c r="U1362" s="57">
        <v>21.8933</v>
      </c>
      <c r="V1362" s="57">
        <v>21.24</v>
      </c>
      <c r="W1362" s="57">
        <v>22.227499999999999</v>
      </c>
      <c r="X1362" s="57">
        <v>21.929200000000002</v>
      </c>
      <c r="Y1362" s="57">
        <v>21.29</v>
      </c>
      <c r="Z1362" s="57">
        <v>22.225000000000001</v>
      </c>
      <c r="AA1362" s="57">
        <v>21.968299999999999</v>
      </c>
      <c r="AB1362" s="57">
        <v>25</v>
      </c>
      <c r="AC1362" s="57">
        <v>15.75</v>
      </c>
      <c r="AD1362" s="57">
        <v>24.2</v>
      </c>
      <c r="AE1362" s="57">
        <v>20.05</v>
      </c>
      <c r="AF1362" s="64">
        <v>28.9573</v>
      </c>
      <c r="AG1362" s="64">
        <v>26.363499999999998</v>
      </c>
      <c r="AH1362" s="64">
        <v>44.036000000000001</v>
      </c>
      <c r="AI1362" s="64">
        <v>32.254300000000001</v>
      </c>
      <c r="AJ1362" s="61">
        <v>0.46875</v>
      </c>
      <c r="AK1362" s="216">
        <v>15000</v>
      </c>
      <c r="AL1362" s="62">
        <v>16593.241422715382</v>
      </c>
      <c r="AM1362" s="24" t="s">
        <v>8245</v>
      </c>
      <c r="AN1362" s="216" t="s">
        <v>6009</v>
      </c>
      <c r="AO1362" s="216" t="s">
        <v>5971</v>
      </c>
      <c r="AP1362" s="216" t="s">
        <v>6908</v>
      </c>
      <c r="AQ1362" s="216" t="s">
        <v>6900</v>
      </c>
      <c r="AR1362" s="216" t="s">
        <v>6886</v>
      </c>
      <c r="AS1362" s="24" t="s">
        <v>6887</v>
      </c>
      <c r="AT1362" s="24" t="s">
        <v>6010</v>
      </c>
      <c r="AU1362" s="24" t="s">
        <v>6255</v>
      </c>
      <c r="AV1362" s="24" t="s">
        <v>5984</v>
      </c>
      <c r="AW1362" s="24" t="s">
        <v>5986</v>
      </c>
      <c r="AX1362" s="24" t="s">
        <v>5991</v>
      </c>
      <c r="AY1362" s="24" t="s">
        <v>7065</v>
      </c>
      <c r="AZ1362" s="216" t="s">
        <v>7251</v>
      </c>
      <c r="BA1362" s="216" t="s">
        <v>7105</v>
      </c>
      <c r="BB1362" s="57" t="s">
        <v>6925</v>
      </c>
      <c r="BC1362" s="202"/>
      <c r="BD1362" s="24"/>
      <c r="BE1362" s="151"/>
      <c r="BG1362" s="151"/>
      <c r="BI1362" s="151"/>
      <c r="BL1362" s="152"/>
    </row>
    <row r="1363" spans="1:64" s="169" customFormat="1">
      <c r="A1363" s="24">
        <v>6257</v>
      </c>
      <c r="B1363" s="24" t="s">
        <v>1333</v>
      </c>
      <c r="C1363" s="57">
        <v>61.1</v>
      </c>
      <c r="D1363" s="57">
        <v>62.4</v>
      </c>
      <c r="E1363" s="57">
        <v>60.6</v>
      </c>
      <c r="F1363" s="57">
        <v>61.6</v>
      </c>
      <c r="G1363" s="57">
        <v>61.9</v>
      </c>
      <c r="H1363" s="57">
        <v>62.2</v>
      </c>
      <c r="I1363" s="57">
        <v>60.8</v>
      </c>
      <c r="J1363" s="57">
        <v>62.2</v>
      </c>
      <c r="K1363" s="57">
        <v>62</v>
      </c>
      <c r="L1363" s="57">
        <v>63.2</v>
      </c>
      <c r="M1363" s="57">
        <v>61.5</v>
      </c>
      <c r="N1363" s="57">
        <v>63.2</v>
      </c>
      <c r="O1363" s="63">
        <v>1.6077170418006399E-2</v>
      </c>
      <c r="P1363" s="57">
        <v>4285</v>
      </c>
      <c r="Q1363" s="57">
        <v>7166</v>
      </c>
      <c r="R1363" s="57">
        <v>12710.65</v>
      </c>
      <c r="S1363" s="57">
        <v>60.44</v>
      </c>
      <c r="T1363" s="57">
        <v>64.95</v>
      </c>
      <c r="U1363" s="57">
        <v>58.903300000000002</v>
      </c>
      <c r="V1363" s="57">
        <v>61.04</v>
      </c>
      <c r="W1363" s="57">
        <v>64.95</v>
      </c>
      <c r="X1363" s="57">
        <v>59.101700000000001</v>
      </c>
      <c r="Y1363" s="57">
        <v>61.26</v>
      </c>
      <c r="Z1363" s="57">
        <v>65.040000000000006</v>
      </c>
      <c r="AA1363" s="57">
        <v>59.305</v>
      </c>
      <c r="AB1363" s="57">
        <v>72.7</v>
      </c>
      <c r="AC1363" s="57">
        <v>36.5</v>
      </c>
      <c r="AD1363" s="57">
        <v>72.7</v>
      </c>
      <c r="AE1363" s="57">
        <v>58.4</v>
      </c>
      <c r="AF1363" s="64">
        <v>25.003399999999999</v>
      </c>
      <c r="AG1363" s="64">
        <v>24.538599999999999</v>
      </c>
      <c r="AH1363" s="64">
        <v>32.355200000000004</v>
      </c>
      <c r="AI1363" s="64">
        <v>27.144100000000002</v>
      </c>
      <c r="AJ1363" s="61">
        <v>0.46875</v>
      </c>
      <c r="AK1363" s="216">
        <v>4500</v>
      </c>
      <c r="AL1363" s="62">
        <v>7073.8690880511094</v>
      </c>
      <c r="AM1363" s="24" t="s">
        <v>6637</v>
      </c>
      <c r="AN1363" s="216" t="s">
        <v>6009</v>
      </c>
      <c r="AO1363" s="216" t="s">
        <v>5971</v>
      </c>
      <c r="AP1363" s="216" t="s">
        <v>6908</v>
      </c>
      <c r="AQ1363" s="216" t="s">
        <v>6885</v>
      </c>
      <c r="AR1363" s="216" t="s">
        <v>6886</v>
      </c>
      <c r="AS1363" s="24" t="s">
        <v>5474</v>
      </c>
      <c r="AT1363" s="24" t="s">
        <v>6016</v>
      </c>
      <c r="AU1363" s="24" t="s">
        <v>6630</v>
      </c>
      <c r="AV1363" s="24" t="s">
        <v>6126</v>
      </c>
      <c r="AW1363" s="24" t="s">
        <v>5979</v>
      </c>
      <c r="AX1363" s="24" t="s">
        <v>5991</v>
      </c>
      <c r="AY1363" s="24" t="s">
        <v>7165</v>
      </c>
      <c r="AZ1363" s="216" t="s">
        <v>7664</v>
      </c>
      <c r="BA1363" s="216" t="s">
        <v>7361</v>
      </c>
      <c r="BB1363" s="57" t="s">
        <v>5474</v>
      </c>
      <c r="BC1363" s="202"/>
      <c r="BD1363" s="24"/>
      <c r="BE1363" s="151"/>
      <c r="BG1363" s="151"/>
      <c r="BI1363" s="151"/>
      <c r="BL1363" s="152"/>
    </row>
    <row r="1364" spans="1:64" s="169" customFormat="1">
      <c r="A1364" s="24">
        <v>6259</v>
      </c>
      <c r="B1364" s="24" t="s">
        <v>1334</v>
      </c>
      <c r="C1364" s="57">
        <v>16.95</v>
      </c>
      <c r="D1364" s="57">
        <v>17.350000000000001</v>
      </c>
      <c r="E1364" s="57">
        <v>16.5</v>
      </c>
      <c r="F1364" s="57">
        <v>16.75</v>
      </c>
      <c r="G1364" s="57">
        <v>17.3</v>
      </c>
      <c r="H1364" s="57">
        <v>17.3</v>
      </c>
      <c r="I1364" s="57">
        <v>16.8</v>
      </c>
      <c r="J1364" s="57">
        <v>16.8</v>
      </c>
      <c r="K1364" s="57">
        <v>16.8</v>
      </c>
      <c r="L1364" s="57">
        <v>16.850000000000001</v>
      </c>
      <c r="M1364" s="57">
        <v>16.8</v>
      </c>
      <c r="N1364" s="57">
        <v>16.8</v>
      </c>
      <c r="O1364" s="63">
        <v>0</v>
      </c>
      <c r="P1364" s="57">
        <v>5</v>
      </c>
      <c r="Q1364" s="57">
        <v>11</v>
      </c>
      <c r="R1364" s="57">
        <v>33.263199999999998</v>
      </c>
      <c r="S1364" s="57">
        <v>16.100000000000001</v>
      </c>
      <c r="T1364" s="57">
        <v>16.944700000000001</v>
      </c>
      <c r="U1364" s="57">
        <v>16.223700000000001</v>
      </c>
      <c r="V1364" s="57">
        <v>16.41</v>
      </c>
      <c r="W1364" s="57">
        <v>16.821100000000001</v>
      </c>
      <c r="X1364" s="57">
        <v>16.235600000000002</v>
      </c>
      <c r="Y1364" s="57">
        <v>16.55</v>
      </c>
      <c r="Z1364" s="57">
        <v>16.7211</v>
      </c>
      <c r="AA1364" s="57">
        <v>16.25</v>
      </c>
      <c r="AB1364" s="57">
        <v>23.95</v>
      </c>
      <c r="AC1364" s="57">
        <v>2.29</v>
      </c>
      <c r="AD1364" s="57">
        <v>19.350000000000001</v>
      </c>
      <c r="AE1364" s="57">
        <v>15.2</v>
      </c>
      <c r="AF1364" s="64">
        <v>58.378999999999998</v>
      </c>
      <c r="AG1364" s="64">
        <v>42.0411</v>
      </c>
      <c r="AH1364" s="64">
        <v>63.725499999999997</v>
      </c>
      <c r="AI1364" s="64">
        <v>49.269300000000001</v>
      </c>
      <c r="AJ1364" s="61">
        <v>0.46875</v>
      </c>
      <c r="AK1364" s="216">
        <v>50</v>
      </c>
      <c r="AL1364" s="62">
        <v>14.836858596009009</v>
      </c>
      <c r="AM1364" s="24" t="s">
        <v>6555</v>
      </c>
      <c r="AN1364" s="216" t="s">
        <v>6009</v>
      </c>
      <c r="AO1364" s="216" t="s">
        <v>5961</v>
      </c>
      <c r="AP1364" s="216" t="s">
        <v>6908</v>
      </c>
      <c r="AQ1364" s="216" t="s">
        <v>6900</v>
      </c>
      <c r="AR1364" s="216" t="s">
        <v>6886</v>
      </c>
      <c r="AS1364" s="24" t="s">
        <v>5474</v>
      </c>
      <c r="AT1364" s="24" t="s">
        <v>5984</v>
      </c>
      <c r="AU1364" s="24" t="s">
        <v>6527</v>
      </c>
      <c r="AV1364" s="24" t="s">
        <v>6122</v>
      </c>
      <c r="AW1364" s="24" t="s">
        <v>6159</v>
      </c>
      <c r="AX1364" s="24" t="s">
        <v>5979</v>
      </c>
      <c r="AY1364" s="24" t="s">
        <v>7827</v>
      </c>
      <c r="AZ1364" s="216" t="s">
        <v>7177</v>
      </c>
      <c r="BA1364" s="216" t="s">
        <v>7300</v>
      </c>
      <c r="BB1364" s="57" t="s">
        <v>6903</v>
      </c>
      <c r="BC1364" s="202"/>
      <c r="BD1364" s="24"/>
      <c r="BE1364" s="151"/>
      <c r="BG1364" s="151"/>
      <c r="BI1364" s="151"/>
      <c r="BL1364" s="152"/>
    </row>
    <row r="1365" spans="1:64" s="169" customFormat="1">
      <c r="A1365" s="24">
        <v>6261</v>
      </c>
      <c r="B1365" s="24" t="s">
        <v>1335</v>
      </c>
      <c r="C1365" s="57">
        <v>88.3</v>
      </c>
      <c r="D1365" s="57">
        <v>90.4</v>
      </c>
      <c r="E1365" s="57">
        <v>87.8</v>
      </c>
      <c r="F1365" s="57">
        <v>89.6</v>
      </c>
      <c r="G1365" s="57">
        <v>90.1</v>
      </c>
      <c r="H1365" s="57">
        <v>90.2</v>
      </c>
      <c r="I1365" s="57">
        <v>87.8</v>
      </c>
      <c r="J1365" s="57">
        <v>88.1</v>
      </c>
      <c r="K1365" s="57">
        <v>88.2</v>
      </c>
      <c r="L1365" s="57">
        <v>90.5</v>
      </c>
      <c r="M1365" s="57">
        <v>88.2</v>
      </c>
      <c r="N1365" s="57">
        <v>90.2</v>
      </c>
      <c r="O1365" s="63">
        <v>2.38365493757094E-2</v>
      </c>
      <c r="P1365" s="57">
        <v>1558</v>
      </c>
      <c r="Q1365" s="57">
        <v>2054</v>
      </c>
      <c r="R1365" s="57">
        <v>3506.9</v>
      </c>
      <c r="S1365" s="57">
        <v>86.66</v>
      </c>
      <c r="T1365" s="57">
        <v>91.5</v>
      </c>
      <c r="U1365" s="57">
        <v>88.616699999999994</v>
      </c>
      <c r="V1365" s="57">
        <v>87.48</v>
      </c>
      <c r="W1365" s="57">
        <v>91.165000000000006</v>
      </c>
      <c r="X1365" s="57">
        <v>88.7667</v>
      </c>
      <c r="Y1365" s="57">
        <v>87.96</v>
      </c>
      <c r="Z1365" s="57">
        <v>91.165000000000006</v>
      </c>
      <c r="AA1365" s="57">
        <v>88.931700000000006</v>
      </c>
      <c r="AB1365" s="57">
        <v>106.5</v>
      </c>
      <c r="AC1365" s="57">
        <v>51.8</v>
      </c>
      <c r="AD1365" s="57">
        <v>101.5</v>
      </c>
      <c r="AE1365" s="57">
        <v>82</v>
      </c>
      <c r="AF1365" s="64">
        <v>42.939100000000003</v>
      </c>
      <c r="AG1365" s="64">
        <v>32.482199999999999</v>
      </c>
      <c r="AH1365" s="64">
        <v>52.394199999999998</v>
      </c>
      <c r="AI1365" s="64">
        <v>39.119500000000002</v>
      </c>
      <c r="AJ1365" s="61">
        <v>0.46875</v>
      </c>
      <c r="AK1365" s="216">
        <v>2000</v>
      </c>
      <c r="AL1365" s="62">
        <v>2647.5418313131663</v>
      </c>
      <c r="AM1365" s="24" t="s">
        <v>8051</v>
      </c>
      <c r="AN1365" s="216" t="s">
        <v>6009</v>
      </c>
      <c r="AO1365" s="216" t="s">
        <v>5961</v>
      </c>
      <c r="AP1365" s="216" t="s">
        <v>6908</v>
      </c>
      <c r="AQ1365" s="216" t="s">
        <v>6885</v>
      </c>
      <c r="AR1365" s="216" t="s">
        <v>6886</v>
      </c>
      <c r="AS1365" s="24" t="s">
        <v>5474</v>
      </c>
      <c r="AT1365" s="24" t="s">
        <v>6016</v>
      </c>
      <c r="AU1365" s="24" t="s">
        <v>5984</v>
      </c>
      <c r="AV1365" s="24" t="s">
        <v>6055</v>
      </c>
      <c r="AW1365" s="24" t="s">
        <v>5965</v>
      </c>
      <c r="AX1365" s="24" t="s">
        <v>5979</v>
      </c>
      <c r="AY1365" s="24" t="s">
        <v>6996</v>
      </c>
      <c r="AZ1365" s="216" t="s">
        <v>6953</v>
      </c>
      <c r="BA1365" s="216" t="s">
        <v>6911</v>
      </c>
      <c r="BB1365" s="57" t="s">
        <v>6994</v>
      </c>
      <c r="BC1365" s="202"/>
      <c r="BD1365" s="24"/>
      <c r="BE1365" s="151"/>
      <c r="BG1365" s="151"/>
      <c r="BI1365" s="151"/>
      <c r="BL1365" s="152"/>
    </row>
    <row r="1366" spans="1:64" s="169" customFormat="1">
      <c r="A1366" s="24">
        <v>6263</v>
      </c>
      <c r="B1366" s="24" t="s">
        <v>1336</v>
      </c>
      <c r="C1366" s="57">
        <v>63.7</v>
      </c>
      <c r="D1366" s="57">
        <v>64.400000000000006</v>
      </c>
      <c r="E1366" s="57">
        <v>63.7</v>
      </c>
      <c r="F1366" s="57">
        <v>64.2</v>
      </c>
      <c r="G1366" s="57">
        <v>64.2</v>
      </c>
      <c r="H1366" s="57">
        <v>64.5</v>
      </c>
      <c r="I1366" s="57">
        <v>64</v>
      </c>
      <c r="J1366" s="57">
        <v>64.3</v>
      </c>
      <c r="K1366" s="57">
        <v>64.5</v>
      </c>
      <c r="L1366" s="57">
        <v>64.5</v>
      </c>
      <c r="M1366" s="57">
        <v>64.400000000000006</v>
      </c>
      <c r="N1366" s="57">
        <v>64.5</v>
      </c>
      <c r="O1366" s="63">
        <v>3.1104199066874002E-3</v>
      </c>
      <c r="P1366" s="57">
        <v>7</v>
      </c>
      <c r="Q1366" s="57">
        <v>29</v>
      </c>
      <c r="R1366" s="57">
        <v>89.4</v>
      </c>
      <c r="S1366" s="57">
        <v>63.74</v>
      </c>
      <c r="T1366" s="57">
        <v>65.760000000000005</v>
      </c>
      <c r="U1366" s="57">
        <v>66.536699999999996</v>
      </c>
      <c r="V1366" s="57">
        <v>63.82</v>
      </c>
      <c r="W1366" s="57">
        <v>65.575000000000003</v>
      </c>
      <c r="X1366" s="57">
        <v>66.538300000000007</v>
      </c>
      <c r="Y1366" s="57">
        <v>63.94</v>
      </c>
      <c r="Z1366" s="57">
        <v>65.41</v>
      </c>
      <c r="AA1366" s="57">
        <v>66.518299999999996</v>
      </c>
      <c r="AB1366" s="57">
        <v>68.5</v>
      </c>
      <c r="AC1366" s="57">
        <v>60.5</v>
      </c>
      <c r="AD1366" s="57">
        <v>68.2</v>
      </c>
      <c r="AE1366" s="57">
        <v>62.5</v>
      </c>
      <c r="AF1366" s="64">
        <v>34.904699999999998</v>
      </c>
      <c r="AG1366" s="64">
        <v>29.3218</v>
      </c>
      <c r="AH1366" s="64">
        <v>47.079300000000003</v>
      </c>
      <c r="AI1366" s="64">
        <v>35.240900000000003</v>
      </c>
      <c r="AJ1366" s="61">
        <v>0.46875</v>
      </c>
      <c r="AK1366" s="216">
        <v>50</v>
      </c>
      <c r="AL1366" s="62">
        <v>20.771602034412613</v>
      </c>
      <c r="AM1366" s="24" t="s">
        <v>7243</v>
      </c>
      <c r="AN1366" s="216" t="s">
        <v>6009</v>
      </c>
      <c r="AO1366" s="216" t="s">
        <v>5971</v>
      </c>
      <c r="AP1366" s="216" t="s">
        <v>6884</v>
      </c>
      <c r="AQ1366" s="216" t="s">
        <v>6885</v>
      </c>
      <c r="AR1366" s="216" t="s">
        <v>6886</v>
      </c>
      <c r="AS1366" s="24" t="s">
        <v>5474</v>
      </c>
      <c r="AT1366" s="24" t="s">
        <v>6055</v>
      </c>
      <c r="AU1366" s="24" t="s">
        <v>6218</v>
      </c>
      <c r="AV1366" s="24" t="s">
        <v>6650</v>
      </c>
      <c r="AW1366" s="24" t="s">
        <v>5979</v>
      </c>
      <c r="AX1366" s="24" t="s">
        <v>6159</v>
      </c>
      <c r="AY1366" s="24" t="s">
        <v>6982</v>
      </c>
      <c r="AZ1366" s="216" t="s">
        <v>6892</v>
      </c>
      <c r="BA1366" s="216" t="s">
        <v>7282</v>
      </c>
      <c r="BB1366" s="57" t="s">
        <v>5474</v>
      </c>
      <c r="BC1366" s="202"/>
      <c r="BD1366" s="24"/>
      <c r="BE1366" s="151"/>
      <c r="BG1366" s="151"/>
      <c r="BI1366" s="151"/>
      <c r="BL1366" s="152"/>
    </row>
    <row r="1367" spans="1:64" s="169" customFormat="1">
      <c r="A1367" s="24">
        <v>6264</v>
      </c>
      <c r="B1367" s="24" t="s">
        <v>1337</v>
      </c>
      <c r="C1367" s="57">
        <v>9.15</v>
      </c>
      <c r="D1367" s="57">
        <v>9.4499999999999993</v>
      </c>
      <c r="E1367" s="57">
        <v>9.1</v>
      </c>
      <c r="F1367" s="57">
        <v>9.1999999999999993</v>
      </c>
      <c r="G1367" s="57">
        <v>9.06</v>
      </c>
      <c r="H1367" s="57">
        <v>9.34</v>
      </c>
      <c r="I1367" s="57">
        <v>9.02</v>
      </c>
      <c r="J1367" s="57">
        <v>9.2200000000000006</v>
      </c>
      <c r="K1367" s="57">
        <v>9.1999999999999993</v>
      </c>
      <c r="L1367" s="57">
        <v>9.24</v>
      </c>
      <c r="M1367" s="57">
        <v>9.09</v>
      </c>
      <c r="N1367" s="57">
        <v>9.24</v>
      </c>
      <c r="O1367" s="63">
        <v>2.1691973969631198E-3</v>
      </c>
      <c r="P1367" s="57">
        <v>40</v>
      </c>
      <c r="Q1367" s="57">
        <v>91</v>
      </c>
      <c r="R1367" s="57">
        <v>129.94999999999999</v>
      </c>
      <c r="S1367" s="57">
        <v>9.1560000000000006</v>
      </c>
      <c r="T1367" s="57">
        <v>9.3889999999999993</v>
      </c>
      <c r="U1367" s="57">
        <v>9.7942999999999998</v>
      </c>
      <c r="V1367" s="57">
        <v>9.2159999999999993</v>
      </c>
      <c r="W1367" s="57">
        <v>9.36</v>
      </c>
      <c r="X1367" s="57">
        <v>9.7902000000000005</v>
      </c>
      <c r="Y1367" s="57">
        <v>9.1880000000000006</v>
      </c>
      <c r="Z1367" s="57">
        <v>9.3480000000000008</v>
      </c>
      <c r="AA1367" s="57">
        <v>9.7842000000000002</v>
      </c>
      <c r="AB1367" s="57">
        <v>12.4</v>
      </c>
      <c r="AC1367" s="57">
        <v>6.04</v>
      </c>
      <c r="AD1367" s="57">
        <v>10.199999999999999</v>
      </c>
      <c r="AE1367" s="57">
        <v>8.74</v>
      </c>
      <c r="AF1367" s="64">
        <v>40.560400000000001</v>
      </c>
      <c r="AG1367" s="64">
        <v>32.619799999999998</v>
      </c>
      <c r="AH1367" s="64">
        <v>50.514400000000002</v>
      </c>
      <c r="AI1367" s="64">
        <v>38.584699999999998</v>
      </c>
      <c r="AJ1367" s="61">
        <v>0.46875</v>
      </c>
      <c r="AK1367" s="216">
        <v>50</v>
      </c>
      <c r="AL1367" s="62">
        <v>118.69486876807207</v>
      </c>
      <c r="AM1367" s="24" t="s">
        <v>6424</v>
      </c>
      <c r="AN1367" s="216" t="s">
        <v>6009</v>
      </c>
      <c r="AO1367" s="216" t="s">
        <v>5961</v>
      </c>
      <c r="AP1367" s="216" t="s">
        <v>6884</v>
      </c>
      <c r="AQ1367" s="216" t="s">
        <v>6885</v>
      </c>
      <c r="AR1367" s="216" t="s">
        <v>6886</v>
      </c>
      <c r="AS1367" s="24" t="s">
        <v>5474</v>
      </c>
      <c r="AT1367" s="24" t="s">
        <v>5969</v>
      </c>
      <c r="AU1367" s="24" t="s">
        <v>6016</v>
      </c>
      <c r="AV1367" s="24" t="s">
        <v>6425</v>
      </c>
      <c r="AW1367" s="24" t="s">
        <v>5979</v>
      </c>
      <c r="AX1367" s="24" t="s">
        <v>5996</v>
      </c>
      <c r="AY1367" s="24" t="s">
        <v>7639</v>
      </c>
      <c r="AZ1367" s="216" t="s">
        <v>6940</v>
      </c>
      <c r="BA1367" s="216" t="s">
        <v>6914</v>
      </c>
      <c r="BB1367" s="57" t="s">
        <v>6944</v>
      </c>
      <c r="BC1367" s="202"/>
      <c r="BD1367" s="24"/>
      <c r="BE1367" s="151"/>
      <c r="BG1367" s="151"/>
      <c r="BI1367" s="151"/>
      <c r="BL1367" s="152"/>
    </row>
    <row r="1368" spans="1:64" s="169" customFormat="1">
      <c r="A1368" s="24">
        <v>6265</v>
      </c>
      <c r="B1368" s="24" t="s">
        <v>1338</v>
      </c>
      <c r="C1368" s="57">
        <v>9.85</v>
      </c>
      <c r="D1368" s="57">
        <v>10.1</v>
      </c>
      <c r="E1368" s="57">
        <v>9.83</v>
      </c>
      <c r="F1368" s="57">
        <v>10.050000000000001</v>
      </c>
      <c r="G1368" s="57">
        <v>10.050000000000001</v>
      </c>
      <c r="H1368" s="57">
        <v>10.199999999999999</v>
      </c>
      <c r="I1368" s="57">
        <v>9.9600000000000009</v>
      </c>
      <c r="J1368" s="57">
        <v>10.15</v>
      </c>
      <c r="K1368" s="57">
        <v>10.15</v>
      </c>
      <c r="L1368" s="57">
        <v>10.25</v>
      </c>
      <c r="M1368" s="57">
        <v>10.050000000000001</v>
      </c>
      <c r="N1368" s="57">
        <v>10.15</v>
      </c>
      <c r="O1368" s="63">
        <v>0</v>
      </c>
      <c r="P1368" s="57">
        <v>2133</v>
      </c>
      <c r="Q1368" s="57">
        <v>1653</v>
      </c>
      <c r="R1368" s="57">
        <v>2388.4499999999998</v>
      </c>
      <c r="S1368" s="57">
        <v>10.064</v>
      </c>
      <c r="T1368" s="57">
        <v>10.147</v>
      </c>
      <c r="U1368" s="57">
        <v>9.6016999999999992</v>
      </c>
      <c r="V1368" s="57">
        <v>10.044</v>
      </c>
      <c r="W1368" s="57">
        <v>10.151999999999999</v>
      </c>
      <c r="X1368" s="57">
        <v>9.6325000000000003</v>
      </c>
      <c r="Y1368" s="57">
        <v>10.023999999999999</v>
      </c>
      <c r="Z1368" s="57">
        <v>10.1655</v>
      </c>
      <c r="AA1368" s="57">
        <v>9.6605000000000008</v>
      </c>
      <c r="AB1368" s="57">
        <v>12.35</v>
      </c>
      <c r="AC1368" s="57">
        <v>6.25</v>
      </c>
      <c r="AD1368" s="57">
        <v>10.9</v>
      </c>
      <c r="AE1368" s="57">
        <v>9.6999999999999993</v>
      </c>
      <c r="AF1368" s="64">
        <v>45.416800000000002</v>
      </c>
      <c r="AG1368" s="64">
        <v>41.174900000000001</v>
      </c>
      <c r="AH1368" s="64">
        <v>50.277900000000002</v>
      </c>
      <c r="AI1368" s="64">
        <v>44.209200000000003</v>
      </c>
      <c r="AJ1368" s="61">
        <v>0.46875</v>
      </c>
      <c r="AK1368" s="216">
        <v>2500</v>
      </c>
      <c r="AL1368" s="62">
        <v>3531.9364928747837</v>
      </c>
      <c r="AM1368" s="24" t="s">
        <v>6243</v>
      </c>
      <c r="AN1368" s="216" t="s">
        <v>6009</v>
      </c>
      <c r="AO1368" s="216" t="s">
        <v>5961</v>
      </c>
      <c r="AP1368" s="216" t="s">
        <v>6908</v>
      </c>
      <c r="AQ1368" s="216" t="s">
        <v>6885</v>
      </c>
      <c r="AR1368" s="216" t="s">
        <v>6886</v>
      </c>
      <c r="AS1368" s="24" t="s">
        <v>6887</v>
      </c>
      <c r="AT1368" s="24" t="s">
        <v>6016</v>
      </c>
      <c r="AU1368" s="24" t="s">
        <v>6016</v>
      </c>
      <c r="AV1368" s="24" t="s">
        <v>6121</v>
      </c>
      <c r="AW1368" s="24" t="s">
        <v>5970</v>
      </c>
      <c r="AX1368" s="24" t="s">
        <v>5970</v>
      </c>
      <c r="AY1368" s="24" t="s">
        <v>7051</v>
      </c>
      <c r="AZ1368" s="216" t="s">
        <v>7015</v>
      </c>
      <c r="BA1368" s="216" t="s">
        <v>6959</v>
      </c>
      <c r="BB1368" s="57" t="s">
        <v>5474</v>
      </c>
      <c r="BC1368" s="202"/>
      <c r="BD1368" s="24"/>
      <c r="BE1368" s="151"/>
      <c r="BG1368" s="151"/>
      <c r="BI1368" s="151"/>
      <c r="BL1368" s="152"/>
    </row>
    <row r="1369" spans="1:64" s="169" customFormat="1">
      <c r="A1369" s="24">
        <v>6266</v>
      </c>
      <c r="B1369" s="24" t="s">
        <v>1339</v>
      </c>
      <c r="C1369" s="57">
        <v>19.149999999999999</v>
      </c>
      <c r="D1369" s="57">
        <v>19.399999999999999</v>
      </c>
      <c r="E1369" s="57">
        <v>19.149999999999999</v>
      </c>
      <c r="F1369" s="57">
        <v>19.350000000000001</v>
      </c>
      <c r="G1369" s="57">
        <v>19.600000000000001</v>
      </c>
      <c r="H1369" s="57">
        <v>19.600000000000001</v>
      </c>
      <c r="I1369" s="57">
        <v>19.350000000000001</v>
      </c>
      <c r="J1369" s="57">
        <v>19.45</v>
      </c>
      <c r="K1369" s="57">
        <v>19.45</v>
      </c>
      <c r="L1369" s="57">
        <v>19.649999999999999</v>
      </c>
      <c r="M1369" s="57">
        <v>19.45</v>
      </c>
      <c r="N1369" s="57">
        <v>19.55</v>
      </c>
      <c r="O1369" s="63">
        <v>5.1413881748071898E-3</v>
      </c>
      <c r="P1369" s="57">
        <v>36</v>
      </c>
      <c r="Q1369" s="57">
        <v>74</v>
      </c>
      <c r="R1369" s="57">
        <v>196.7</v>
      </c>
      <c r="S1369" s="57">
        <v>19.16</v>
      </c>
      <c r="T1369" s="57">
        <v>21.282499999999999</v>
      </c>
      <c r="U1369" s="57">
        <v>21.3308</v>
      </c>
      <c r="V1369" s="57">
        <v>19.239999999999998</v>
      </c>
      <c r="W1369" s="57">
        <v>21.14</v>
      </c>
      <c r="X1369" s="57">
        <v>21.319199999999999</v>
      </c>
      <c r="Y1369" s="57">
        <v>19.309999999999999</v>
      </c>
      <c r="Z1369" s="57">
        <v>21.004999999999999</v>
      </c>
      <c r="AA1369" s="57">
        <v>21.305</v>
      </c>
      <c r="AB1369" s="57">
        <v>23.8</v>
      </c>
      <c r="AC1369" s="57">
        <v>18.3</v>
      </c>
      <c r="AD1369" s="57">
        <v>22.8</v>
      </c>
      <c r="AE1369" s="57">
        <v>18.75</v>
      </c>
      <c r="AF1369" s="64">
        <v>16.118099999999998</v>
      </c>
      <c r="AG1369" s="64">
        <v>14.157999999999999</v>
      </c>
      <c r="AH1369" s="64">
        <v>19.210999999999999</v>
      </c>
      <c r="AI1369" s="64">
        <v>15.8423</v>
      </c>
      <c r="AJ1369" s="61">
        <v>0.46875</v>
      </c>
      <c r="AK1369" s="216">
        <v>50</v>
      </c>
      <c r="AL1369" s="62">
        <v>106.82538189126485</v>
      </c>
      <c r="AM1369" s="24" t="s">
        <v>6120</v>
      </c>
      <c r="AN1369" s="216" t="s">
        <v>6009</v>
      </c>
      <c r="AO1369" s="216" t="s">
        <v>6047</v>
      </c>
      <c r="AP1369" s="216" t="s">
        <v>6884</v>
      </c>
      <c r="AQ1369" s="216" t="s">
        <v>6885</v>
      </c>
      <c r="AR1369" s="216" t="s">
        <v>6886</v>
      </c>
      <c r="AS1369" s="24" t="s">
        <v>5474</v>
      </c>
      <c r="AT1369" s="24" t="s">
        <v>6055</v>
      </c>
      <c r="AU1369" s="24" t="s">
        <v>6017</v>
      </c>
      <c r="AV1369" s="24" t="s">
        <v>6055</v>
      </c>
      <c r="AW1369" s="24" t="s">
        <v>5970</v>
      </c>
      <c r="AX1369" s="24" t="s">
        <v>5979</v>
      </c>
      <c r="AY1369" s="24" t="s">
        <v>7165</v>
      </c>
      <c r="AZ1369" s="216" t="s">
        <v>7170</v>
      </c>
      <c r="BA1369" s="216" t="s">
        <v>7043</v>
      </c>
      <c r="BB1369" s="57" t="s">
        <v>5474</v>
      </c>
      <c r="BC1369" s="202"/>
      <c r="BD1369" s="24"/>
      <c r="BE1369" s="151"/>
      <c r="BG1369" s="151"/>
      <c r="BI1369" s="151"/>
      <c r="BL1369" s="152"/>
    </row>
    <row r="1370" spans="1:64" s="169" customFormat="1">
      <c r="A1370" s="24">
        <v>6269</v>
      </c>
      <c r="B1370" s="24" t="s">
        <v>1340</v>
      </c>
      <c r="C1370" s="57">
        <v>116.5</v>
      </c>
      <c r="D1370" s="57">
        <v>118</v>
      </c>
      <c r="E1370" s="57">
        <v>114.5</v>
      </c>
      <c r="F1370" s="57">
        <v>117.5</v>
      </c>
      <c r="G1370" s="57">
        <v>118.5</v>
      </c>
      <c r="H1370" s="57">
        <v>122.5</v>
      </c>
      <c r="I1370" s="57">
        <v>118</v>
      </c>
      <c r="J1370" s="57">
        <v>119</v>
      </c>
      <c r="K1370" s="57">
        <v>119</v>
      </c>
      <c r="L1370" s="57">
        <v>121.5</v>
      </c>
      <c r="M1370" s="57">
        <v>118.5</v>
      </c>
      <c r="N1370" s="57">
        <v>121</v>
      </c>
      <c r="O1370" s="63">
        <v>1.6806722689075598E-2</v>
      </c>
      <c r="P1370" s="57">
        <v>1571</v>
      </c>
      <c r="Q1370" s="57">
        <v>5139</v>
      </c>
      <c r="R1370" s="57">
        <v>4852</v>
      </c>
      <c r="S1370" s="57">
        <v>116</v>
      </c>
      <c r="T1370" s="57">
        <v>123.325</v>
      </c>
      <c r="U1370" s="57">
        <v>125.47499999999999</v>
      </c>
      <c r="V1370" s="57">
        <v>116.9</v>
      </c>
      <c r="W1370" s="57">
        <v>122.7</v>
      </c>
      <c r="X1370" s="57">
        <v>125.47499999999999</v>
      </c>
      <c r="Y1370" s="57">
        <v>117.5</v>
      </c>
      <c r="Z1370" s="57">
        <v>122.5</v>
      </c>
      <c r="AA1370" s="57">
        <v>125.49169999999999</v>
      </c>
      <c r="AB1370" s="57">
        <v>142</v>
      </c>
      <c r="AC1370" s="57">
        <v>104</v>
      </c>
      <c r="AD1370" s="57">
        <v>137</v>
      </c>
      <c r="AE1370" s="57">
        <v>112.5</v>
      </c>
      <c r="AF1370" s="64">
        <v>36.4251</v>
      </c>
      <c r="AG1370" s="64">
        <v>27.324300000000001</v>
      </c>
      <c r="AH1370" s="64">
        <v>48.921100000000003</v>
      </c>
      <c r="AI1370" s="64">
        <v>34.523299999999999</v>
      </c>
      <c r="AJ1370" s="61">
        <v>0.46875</v>
      </c>
      <c r="AK1370" s="216">
        <v>2000</v>
      </c>
      <c r="AL1370" s="62">
        <v>2669.6330019210423</v>
      </c>
      <c r="AM1370" s="24" t="s">
        <v>6506</v>
      </c>
      <c r="AN1370" s="216" t="s">
        <v>6009</v>
      </c>
      <c r="AO1370" s="216" t="s">
        <v>5971</v>
      </c>
      <c r="AP1370" s="216" t="s">
        <v>6884</v>
      </c>
      <c r="AQ1370" s="216" t="s">
        <v>6885</v>
      </c>
      <c r="AR1370" s="216" t="s">
        <v>6886</v>
      </c>
      <c r="AS1370" s="24" t="s">
        <v>5474</v>
      </c>
      <c r="AT1370" s="24" t="s">
        <v>6244</v>
      </c>
      <c r="AU1370" s="24" t="s">
        <v>5969</v>
      </c>
      <c r="AV1370" s="24" t="s">
        <v>6016</v>
      </c>
      <c r="AW1370" s="24" t="s">
        <v>5990</v>
      </c>
      <c r="AX1370" s="24" t="s">
        <v>5990</v>
      </c>
      <c r="AY1370" s="24" t="s">
        <v>7286</v>
      </c>
      <c r="AZ1370" s="216" t="s">
        <v>6902</v>
      </c>
      <c r="BA1370" s="216" t="s">
        <v>7145</v>
      </c>
      <c r="BB1370" s="57" t="s">
        <v>5474</v>
      </c>
      <c r="BC1370" s="202"/>
      <c r="BD1370" s="24"/>
      <c r="BE1370" s="151"/>
      <c r="BG1370" s="151"/>
      <c r="BI1370" s="151"/>
      <c r="BL1370" s="152"/>
    </row>
    <row r="1371" spans="1:64" s="169" customFormat="1">
      <c r="A1371" s="24">
        <v>6270</v>
      </c>
      <c r="B1371" s="24" t="s">
        <v>1341</v>
      </c>
      <c r="C1371" s="57">
        <v>20.2</v>
      </c>
      <c r="D1371" s="57">
        <v>20.2</v>
      </c>
      <c r="E1371" s="57">
        <v>20</v>
      </c>
      <c r="F1371" s="57">
        <v>20.149999999999999</v>
      </c>
      <c r="G1371" s="57">
        <v>20.95</v>
      </c>
      <c r="H1371" s="57">
        <v>20.95</v>
      </c>
      <c r="I1371" s="57">
        <v>20.05</v>
      </c>
      <c r="J1371" s="57">
        <v>20.149999999999999</v>
      </c>
      <c r="K1371" s="57">
        <v>20.5</v>
      </c>
      <c r="L1371" s="57">
        <v>20.5</v>
      </c>
      <c r="M1371" s="57">
        <v>19.850000000000001</v>
      </c>
      <c r="N1371" s="57">
        <v>20.100000000000001</v>
      </c>
      <c r="O1371" s="63">
        <v>-2.48138957816377E-3</v>
      </c>
      <c r="P1371" s="57">
        <v>146</v>
      </c>
      <c r="Q1371" s="57">
        <v>65</v>
      </c>
      <c r="R1371" s="57">
        <v>355.7</v>
      </c>
      <c r="S1371" s="57">
        <v>20.010000000000002</v>
      </c>
      <c r="T1371" s="57">
        <v>21.2075</v>
      </c>
      <c r="U1371" s="57">
        <v>21.540800000000001</v>
      </c>
      <c r="V1371" s="57">
        <v>20</v>
      </c>
      <c r="W1371" s="57">
        <v>21.16</v>
      </c>
      <c r="X1371" s="57">
        <v>21.52</v>
      </c>
      <c r="Y1371" s="57">
        <v>20</v>
      </c>
      <c r="Z1371" s="57">
        <v>21.114999999999998</v>
      </c>
      <c r="AA1371" s="57">
        <v>21.495000000000001</v>
      </c>
      <c r="AB1371" s="57">
        <v>26.2</v>
      </c>
      <c r="AC1371" s="57">
        <v>17</v>
      </c>
      <c r="AD1371" s="57">
        <v>23.4</v>
      </c>
      <c r="AE1371" s="57">
        <v>19.649999999999999</v>
      </c>
      <c r="AF1371" s="64">
        <v>21.1374</v>
      </c>
      <c r="AG1371" s="64">
        <v>17.7742</v>
      </c>
      <c r="AH1371" s="64">
        <v>25.2027</v>
      </c>
      <c r="AI1371" s="64">
        <v>20.250399999999999</v>
      </c>
      <c r="AJ1371" s="61">
        <v>0.46875</v>
      </c>
      <c r="AK1371" s="216">
        <v>150</v>
      </c>
      <c r="AL1371" s="62">
        <v>272.22606909631338</v>
      </c>
      <c r="AM1371" s="24" t="s">
        <v>6491</v>
      </c>
      <c r="AN1371" s="216" t="s">
        <v>6009</v>
      </c>
      <c r="AO1371" s="216" t="s">
        <v>6007</v>
      </c>
      <c r="AP1371" s="216" t="s">
        <v>6884</v>
      </c>
      <c r="AQ1371" s="216" t="s">
        <v>6885</v>
      </c>
      <c r="AR1371" s="216" t="s">
        <v>6886</v>
      </c>
      <c r="AS1371" s="24" t="s">
        <v>6968</v>
      </c>
      <c r="AT1371" s="24" t="s">
        <v>6345</v>
      </c>
      <c r="AU1371" s="24" t="s">
        <v>6024</v>
      </c>
      <c r="AV1371" s="24" t="s">
        <v>6017</v>
      </c>
      <c r="AW1371" s="24" t="s">
        <v>5979</v>
      </c>
      <c r="AX1371" s="24" t="s">
        <v>5986</v>
      </c>
      <c r="AY1371" s="24" t="s">
        <v>6935</v>
      </c>
      <c r="AZ1371" s="216" t="s">
        <v>6961</v>
      </c>
      <c r="BA1371" s="216" t="s">
        <v>6992</v>
      </c>
      <c r="BB1371" s="57" t="s">
        <v>6944</v>
      </c>
      <c r="BC1371" s="202"/>
      <c r="BD1371" s="24"/>
      <c r="BE1371" s="151"/>
      <c r="BG1371" s="151"/>
      <c r="BI1371" s="151"/>
      <c r="BL1371" s="152"/>
    </row>
    <row r="1372" spans="1:64" s="169" customFormat="1">
      <c r="A1372" s="24">
        <v>6271</v>
      </c>
      <c r="B1372" s="24" t="s">
        <v>1342</v>
      </c>
      <c r="C1372" s="57">
        <v>265</v>
      </c>
      <c r="D1372" s="57">
        <v>281.5</v>
      </c>
      <c r="E1372" s="57">
        <v>261</v>
      </c>
      <c r="F1372" s="57">
        <v>279.5</v>
      </c>
      <c r="G1372" s="57">
        <v>282</v>
      </c>
      <c r="H1372" s="57">
        <v>284</v>
      </c>
      <c r="I1372" s="57">
        <v>270</v>
      </c>
      <c r="J1372" s="57">
        <v>278.5</v>
      </c>
      <c r="K1372" s="57">
        <v>278</v>
      </c>
      <c r="L1372" s="57">
        <v>278</v>
      </c>
      <c r="M1372" s="57">
        <v>270.5</v>
      </c>
      <c r="N1372" s="57">
        <v>274</v>
      </c>
      <c r="O1372" s="63">
        <v>-1.61579892280071E-2</v>
      </c>
      <c r="P1372" s="57">
        <v>6833</v>
      </c>
      <c r="Q1372" s="57">
        <v>16197</v>
      </c>
      <c r="R1372" s="57">
        <v>10720.75</v>
      </c>
      <c r="S1372" s="57">
        <v>253.9</v>
      </c>
      <c r="T1372" s="57">
        <v>246.05</v>
      </c>
      <c r="U1372" s="57">
        <v>225.24170000000001</v>
      </c>
      <c r="V1372" s="57">
        <v>262</v>
      </c>
      <c r="W1372" s="57">
        <v>247.45</v>
      </c>
      <c r="X1372" s="57">
        <v>226.83330000000001</v>
      </c>
      <c r="Y1372" s="57">
        <v>266.10000000000002</v>
      </c>
      <c r="Z1372" s="57">
        <v>249.125</v>
      </c>
      <c r="AA1372" s="57">
        <v>228.36670000000001</v>
      </c>
      <c r="AB1372" s="57">
        <v>284</v>
      </c>
      <c r="AC1372" s="57">
        <v>123</v>
      </c>
      <c r="AD1372" s="57">
        <v>284</v>
      </c>
      <c r="AE1372" s="57">
        <v>225.5</v>
      </c>
      <c r="AF1372" s="64">
        <v>78.587699999999998</v>
      </c>
      <c r="AG1372" s="64">
        <v>65.695599999999999</v>
      </c>
      <c r="AH1372" s="64">
        <v>80.027100000000004</v>
      </c>
      <c r="AI1372" s="64">
        <v>70.472800000000007</v>
      </c>
      <c r="AJ1372" s="61">
        <v>0.46875</v>
      </c>
      <c r="AK1372" s="216">
        <v>8000</v>
      </c>
      <c r="AL1372" s="62">
        <v>10824.944335487504</v>
      </c>
      <c r="AM1372" s="24" t="s">
        <v>8246</v>
      </c>
      <c r="AN1372" s="216" t="s">
        <v>6009</v>
      </c>
      <c r="AO1372" s="216" t="s">
        <v>5989</v>
      </c>
      <c r="AP1372" s="216" t="s">
        <v>6908</v>
      </c>
      <c r="AQ1372" s="216" t="s">
        <v>6900</v>
      </c>
      <c r="AR1372" s="216" t="s">
        <v>6886</v>
      </c>
      <c r="AS1372" s="24" t="s">
        <v>7398</v>
      </c>
      <c r="AT1372" s="24" t="s">
        <v>5982</v>
      </c>
      <c r="AU1372" s="24" t="s">
        <v>5975</v>
      </c>
      <c r="AV1372" s="24" t="s">
        <v>6017</v>
      </c>
      <c r="AW1372" s="24" t="s">
        <v>5979</v>
      </c>
      <c r="AX1372" s="24" t="s">
        <v>5970</v>
      </c>
      <c r="AY1372" s="24" t="s">
        <v>8247</v>
      </c>
      <c r="AZ1372" s="216" t="s">
        <v>8248</v>
      </c>
      <c r="BA1372" s="216" t="s">
        <v>7658</v>
      </c>
      <c r="BB1372" s="57" t="s">
        <v>5474</v>
      </c>
      <c r="BC1372" s="202"/>
      <c r="BD1372" s="24"/>
      <c r="BE1372" s="151"/>
      <c r="BG1372" s="151"/>
      <c r="BI1372" s="151"/>
      <c r="BL1372" s="152"/>
    </row>
    <row r="1373" spans="1:64" s="169" customFormat="1">
      <c r="A1373" s="24">
        <v>6272</v>
      </c>
      <c r="B1373" s="24" t="s">
        <v>3835</v>
      </c>
      <c r="C1373" s="57">
        <v>13</v>
      </c>
      <c r="D1373" s="57">
        <v>13</v>
      </c>
      <c r="E1373" s="57">
        <v>12.6</v>
      </c>
      <c r="F1373" s="57">
        <v>12.7</v>
      </c>
      <c r="G1373" s="57">
        <v>12.7</v>
      </c>
      <c r="H1373" s="57">
        <v>12.9</v>
      </c>
      <c r="I1373" s="57">
        <v>12.65</v>
      </c>
      <c r="J1373" s="57">
        <v>12.8</v>
      </c>
      <c r="K1373" s="57">
        <v>12.65</v>
      </c>
      <c r="L1373" s="57">
        <v>12.75</v>
      </c>
      <c r="M1373" s="57">
        <v>12.65</v>
      </c>
      <c r="N1373" s="57">
        <v>12.65</v>
      </c>
      <c r="O1373" s="63">
        <v>-6.2843676355066698E-3</v>
      </c>
      <c r="P1373" s="57">
        <v>44</v>
      </c>
      <c r="Q1373" s="57">
        <v>98</v>
      </c>
      <c r="R1373" s="57">
        <v>161.44999999999999</v>
      </c>
      <c r="S1373" s="57">
        <v>12.67</v>
      </c>
      <c r="T1373" s="57">
        <v>12.657500000000001</v>
      </c>
      <c r="U1373" s="57">
        <v>13.12</v>
      </c>
      <c r="V1373" s="57">
        <v>12.72</v>
      </c>
      <c r="W1373" s="57">
        <v>12.654999999999999</v>
      </c>
      <c r="X1373" s="57">
        <v>13.1158</v>
      </c>
      <c r="Y1373" s="57">
        <v>12.7</v>
      </c>
      <c r="Z1373" s="57">
        <v>12.6525</v>
      </c>
      <c r="AA1373" s="57">
        <v>13.085800000000001</v>
      </c>
      <c r="AB1373" s="57"/>
      <c r="AC1373" s="57"/>
      <c r="AD1373" s="57">
        <v>13.35</v>
      </c>
      <c r="AE1373" s="57">
        <v>12.15</v>
      </c>
      <c r="AF1373" s="64">
        <v>50.461399999999998</v>
      </c>
      <c r="AG1373" s="64">
        <v>48.402700000000003</v>
      </c>
      <c r="AH1373" s="64">
        <v>45.921599999999998</v>
      </c>
      <c r="AI1373" s="64">
        <v>47.575699999999998</v>
      </c>
      <c r="AJ1373" s="61">
        <v>0.46875</v>
      </c>
      <c r="AK1373" s="216">
        <v>50</v>
      </c>
      <c r="AL1373" s="62">
        <v>130.56435564487927</v>
      </c>
      <c r="AM1373" s="24" t="s">
        <v>7696</v>
      </c>
      <c r="AN1373" s="216" t="s">
        <v>5960</v>
      </c>
      <c r="AO1373" s="216" t="s">
        <v>5971</v>
      </c>
      <c r="AP1373" s="216" t="s">
        <v>6884</v>
      </c>
      <c r="AQ1373" s="216" t="s">
        <v>6885</v>
      </c>
      <c r="AR1373" s="216" t="s">
        <v>6916</v>
      </c>
      <c r="AS1373" s="24" t="s">
        <v>7429</v>
      </c>
      <c r="AT1373" s="24" t="s">
        <v>6209</v>
      </c>
      <c r="AU1373" s="24" t="s">
        <v>6016</v>
      </c>
      <c r="AV1373" s="24" t="s">
        <v>6122</v>
      </c>
      <c r="AW1373" s="24" t="s">
        <v>6159</v>
      </c>
      <c r="AX1373" s="24" t="s">
        <v>5979</v>
      </c>
      <c r="AY1373" s="24" t="s">
        <v>7477</v>
      </c>
      <c r="AZ1373" s="216" t="s">
        <v>7190</v>
      </c>
      <c r="BA1373" s="216" t="s">
        <v>7133</v>
      </c>
      <c r="BB1373" s="57" t="s">
        <v>5474</v>
      </c>
      <c r="BC1373" s="202"/>
      <c r="BD1373" s="24"/>
      <c r="BE1373" s="151"/>
      <c r="BG1373" s="151"/>
      <c r="BI1373" s="151"/>
      <c r="BL1373" s="152"/>
    </row>
    <row r="1374" spans="1:64" s="169" customFormat="1">
      <c r="A1374" s="24">
        <v>6274</v>
      </c>
      <c r="B1374" s="24" t="s">
        <v>1343</v>
      </c>
      <c r="C1374" s="57">
        <v>108.5</v>
      </c>
      <c r="D1374" s="57">
        <v>109</v>
      </c>
      <c r="E1374" s="57">
        <v>104.5</v>
      </c>
      <c r="F1374" s="57">
        <v>106</v>
      </c>
      <c r="G1374" s="57">
        <v>107.5</v>
      </c>
      <c r="H1374" s="57">
        <v>111.5</v>
      </c>
      <c r="I1374" s="57">
        <v>107</v>
      </c>
      <c r="J1374" s="57">
        <v>111</v>
      </c>
      <c r="K1374" s="57">
        <v>110</v>
      </c>
      <c r="L1374" s="57">
        <v>112.5</v>
      </c>
      <c r="M1374" s="57">
        <v>109.5</v>
      </c>
      <c r="N1374" s="57">
        <v>112</v>
      </c>
      <c r="O1374" s="63">
        <v>9.0090090090090003E-3</v>
      </c>
      <c r="P1374" s="57">
        <v>702</v>
      </c>
      <c r="Q1374" s="57">
        <v>2221</v>
      </c>
      <c r="R1374" s="57">
        <v>1851.75</v>
      </c>
      <c r="S1374" s="57">
        <v>106.3</v>
      </c>
      <c r="T1374" s="57">
        <v>112.925</v>
      </c>
      <c r="U1374" s="57">
        <v>112.6833</v>
      </c>
      <c r="V1374" s="57">
        <v>107.5</v>
      </c>
      <c r="W1374" s="57">
        <v>112.55</v>
      </c>
      <c r="X1374" s="57">
        <v>112.7833</v>
      </c>
      <c r="Y1374" s="57">
        <v>108.5</v>
      </c>
      <c r="Z1374" s="57">
        <v>112.35</v>
      </c>
      <c r="AA1374" s="57">
        <v>112.95829999999999</v>
      </c>
      <c r="AB1374" s="57">
        <v>139.5</v>
      </c>
      <c r="AC1374" s="57">
        <v>85</v>
      </c>
      <c r="AD1374" s="57">
        <v>122</v>
      </c>
      <c r="AE1374" s="57">
        <v>101.5</v>
      </c>
      <c r="AF1374" s="64">
        <v>41.1721</v>
      </c>
      <c r="AG1374" s="64">
        <v>31.798400000000001</v>
      </c>
      <c r="AH1374" s="64">
        <v>53.374000000000002</v>
      </c>
      <c r="AI1374" s="64">
        <v>38.990200000000002</v>
      </c>
      <c r="AJ1374" s="61">
        <v>0.46875</v>
      </c>
      <c r="AK1374" s="216">
        <v>750</v>
      </c>
      <c r="AL1374" s="62">
        <v>1218.6219596526334</v>
      </c>
      <c r="AM1374" s="24" t="s">
        <v>6506</v>
      </c>
      <c r="AN1374" s="216" t="s">
        <v>6009</v>
      </c>
      <c r="AO1374" s="216" t="s">
        <v>5961</v>
      </c>
      <c r="AP1374" s="216" t="s">
        <v>6884</v>
      </c>
      <c r="AQ1374" s="216" t="s">
        <v>6885</v>
      </c>
      <c r="AR1374" s="216" t="s">
        <v>6886</v>
      </c>
      <c r="AS1374" s="24" t="s">
        <v>5474</v>
      </c>
      <c r="AT1374" s="24" t="s">
        <v>5962</v>
      </c>
      <c r="AU1374" s="24" t="s">
        <v>6010</v>
      </c>
      <c r="AV1374" s="24" t="s">
        <v>6016</v>
      </c>
      <c r="AW1374" s="24" t="s">
        <v>5990</v>
      </c>
      <c r="AX1374" s="24" t="s">
        <v>5990</v>
      </c>
      <c r="AY1374" s="24" t="s">
        <v>7324</v>
      </c>
      <c r="AZ1374" s="216" t="s">
        <v>6950</v>
      </c>
      <c r="BA1374" s="216" t="s">
        <v>7037</v>
      </c>
      <c r="BB1374" s="57" t="s">
        <v>5474</v>
      </c>
      <c r="BC1374" s="202"/>
      <c r="BD1374" s="24"/>
      <c r="BE1374" s="151"/>
      <c r="BG1374" s="151"/>
      <c r="BI1374" s="151"/>
      <c r="BL1374" s="152"/>
    </row>
    <row r="1375" spans="1:64" s="169" customFormat="1">
      <c r="A1375" s="24">
        <v>6275</v>
      </c>
      <c r="B1375" s="24" t="s">
        <v>1344</v>
      </c>
      <c r="C1375" s="57">
        <v>29.15</v>
      </c>
      <c r="D1375" s="57">
        <v>29.7</v>
      </c>
      <c r="E1375" s="57">
        <v>29.15</v>
      </c>
      <c r="F1375" s="57">
        <v>29.7</v>
      </c>
      <c r="G1375" s="57">
        <v>29.75</v>
      </c>
      <c r="H1375" s="57">
        <v>29.9</v>
      </c>
      <c r="I1375" s="57">
        <v>28.75</v>
      </c>
      <c r="J1375" s="57">
        <v>28.85</v>
      </c>
      <c r="K1375" s="57">
        <v>29.25</v>
      </c>
      <c r="L1375" s="57">
        <v>29.6</v>
      </c>
      <c r="M1375" s="57">
        <v>29</v>
      </c>
      <c r="N1375" s="57">
        <v>29.6</v>
      </c>
      <c r="O1375" s="63">
        <v>2.5996533795493899E-2</v>
      </c>
      <c r="P1375" s="57">
        <v>250</v>
      </c>
      <c r="Q1375" s="57">
        <v>533</v>
      </c>
      <c r="R1375" s="57">
        <v>1601.45</v>
      </c>
      <c r="S1375" s="57">
        <v>29.26</v>
      </c>
      <c r="T1375" s="57">
        <v>30.184999999999999</v>
      </c>
      <c r="U1375" s="57">
        <v>30.09</v>
      </c>
      <c r="V1375" s="57">
        <v>29.31</v>
      </c>
      <c r="W1375" s="57">
        <v>30.217500000000001</v>
      </c>
      <c r="X1375" s="57">
        <v>30.0442</v>
      </c>
      <c r="Y1375" s="57">
        <v>29.21</v>
      </c>
      <c r="Z1375" s="57">
        <v>30.282499999999999</v>
      </c>
      <c r="AA1375" s="57">
        <v>30.0075</v>
      </c>
      <c r="AB1375" s="57">
        <v>38</v>
      </c>
      <c r="AC1375" s="57">
        <v>17.5</v>
      </c>
      <c r="AD1375" s="57">
        <v>33.5</v>
      </c>
      <c r="AE1375" s="57">
        <v>27.65</v>
      </c>
      <c r="AF1375" s="64">
        <v>33.049700000000001</v>
      </c>
      <c r="AG1375" s="64">
        <v>33.098599999999998</v>
      </c>
      <c r="AH1375" s="64">
        <v>37.1494</v>
      </c>
      <c r="AI1375" s="64">
        <v>34.448900000000002</v>
      </c>
      <c r="AJ1375" s="61">
        <v>0.46875</v>
      </c>
      <c r="AK1375" s="216">
        <v>250</v>
      </c>
      <c r="AL1375" s="62">
        <v>448.82759630496429</v>
      </c>
      <c r="AM1375" s="24" t="s">
        <v>6038</v>
      </c>
      <c r="AN1375" s="216" t="s">
        <v>5981</v>
      </c>
      <c r="AO1375" s="216" t="s">
        <v>5971</v>
      </c>
      <c r="AP1375" s="216" t="s">
        <v>6884</v>
      </c>
      <c r="AQ1375" s="216" t="s">
        <v>6885</v>
      </c>
      <c r="AR1375" s="216" t="s">
        <v>6886</v>
      </c>
      <c r="AS1375" s="24" t="s">
        <v>5474</v>
      </c>
      <c r="AT1375" s="24" t="s">
        <v>6493</v>
      </c>
      <c r="AU1375" s="24" t="s">
        <v>5962</v>
      </c>
      <c r="AV1375" s="24" t="s">
        <v>6126</v>
      </c>
      <c r="AW1375" s="24" t="s">
        <v>5979</v>
      </c>
      <c r="AX1375" s="24" t="s">
        <v>5986</v>
      </c>
      <c r="AY1375" s="24" t="s">
        <v>7368</v>
      </c>
      <c r="AZ1375" s="216" t="s">
        <v>7551</v>
      </c>
      <c r="BA1375" s="216" t="s">
        <v>6992</v>
      </c>
      <c r="BB1375" s="57" t="s">
        <v>6898</v>
      </c>
      <c r="BC1375" s="202"/>
      <c r="BD1375" s="24"/>
      <c r="BE1375" s="151"/>
      <c r="BG1375" s="151"/>
      <c r="BI1375" s="151"/>
      <c r="BL1375" s="152"/>
    </row>
    <row r="1376" spans="1:64" s="169" customFormat="1">
      <c r="A1376" s="24">
        <v>6276</v>
      </c>
      <c r="B1376" s="24" t="s">
        <v>1345</v>
      </c>
      <c r="C1376" s="57">
        <v>24.25</v>
      </c>
      <c r="D1376" s="57">
        <v>24.9</v>
      </c>
      <c r="E1376" s="57">
        <v>24.25</v>
      </c>
      <c r="F1376" s="57">
        <v>24.7</v>
      </c>
      <c r="G1376" s="57">
        <v>24.9</v>
      </c>
      <c r="H1376" s="57">
        <v>25.2</v>
      </c>
      <c r="I1376" s="57">
        <v>24.75</v>
      </c>
      <c r="J1376" s="57">
        <v>24.8</v>
      </c>
      <c r="K1376" s="57">
        <v>25.15</v>
      </c>
      <c r="L1376" s="57">
        <v>25.2</v>
      </c>
      <c r="M1376" s="57">
        <v>24.95</v>
      </c>
      <c r="N1376" s="57">
        <v>25.1</v>
      </c>
      <c r="O1376" s="63">
        <v>1.20967741935483E-2</v>
      </c>
      <c r="P1376" s="57">
        <v>28</v>
      </c>
      <c r="Q1376" s="57">
        <v>45</v>
      </c>
      <c r="R1376" s="57">
        <v>247.6</v>
      </c>
      <c r="S1376" s="57">
        <v>24.5</v>
      </c>
      <c r="T1376" s="57">
        <v>30.47</v>
      </c>
      <c r="U1376" s="57">
        <v>34.53</v>
      </c>
      <c r="V1376" s="57">
        <v>24.72</v>
      </c>
      <c r="W1376" s="57">
        <v>29.86</v>
      </c>
      <c r="X1376" s="57">
        <v>34.290799999999997</v>
      </c>
      <c r="Y1376" s="57">
        <v>24.57</v>
      </c>
      <c r="Z1376" s="57">
        <v>29.297499999999999</v>
      </c>
      <c r="AA1376" s="57">
        <v>34.050800000000002</v>
      </c>
      <c r="AB1376" s="57">
        <v>46.65</v>
      </c>
      <c r="AC1376" s="57">
        <v>23.25</v>
      </c>
      <c r="AD1376" s="57">
        <v>37.6</v>
      </c>
      <c r="AE1376" s="57">
        <v>23.25</v>
      </c>
      <c r="AF1376" s="64">
        <v>25.447299999999998</v>
      </c>
      <c r="AG1376" s="64">
        <v>16.987500000000001</v>
      </c>
      <c r="AH1376" s="64">
        <v>33.631500000000003</v>
      </c>
      <c r="AI1376" s="64">
        <v>22.535499999999999</v>
      </c>
      <c r="AJ1376" s="61">
        <v>0.46875</v>
      </c>
      <c r="AK1376" s="216">
        <v>50</v>
      </c>
      <c r="AL1376" s="62">
        <v>83.086408137650452</v>
      </c>
      <c r="AM1376" s="24" t="s">
        <v>8249</v>
      </c>
      <c r="AN1376" s="216" t="s">
        <v>6009</v>
      </c>
      <c r="AO1376" s="216" t="s">
        <v>6007</v>
      </c>
      <c r="AP1376" s="216" t="s">
        <v>6884</v>
      </c>
      <c r="AQ1376" s="216" t="s">
        <v>6885</v>
      </c>
      <c r="AR1376" s="216" t="s">
        <v>6886</v>
      </c>
      <c r="AS1376" s="24" t="s">
        <v>5474</v>
      </c>
      <c r="AT1376" s="24" t="s">
        <v>6055</v>
      </c>
      <c r="AU1376" s="24" t="s">
        <v>6480</v>
      </c>
      <c r="AV1376" s="24" t="s">
        <v>6277</v>
      </c>
      <c r="AW1376" s="24" t="s">
        <v>5990</v>
      </c>
      <c r="AX1376" s="24" t="s">
        <v>5976</v>
      </c>
      <c r="AY1376" s="24" t="s">
        <v>8250</v>
      </c>
      <c r="AZ1376" s="216" t="s">
        <v>8251</v>
      </c>
      <c r="BA1376" s="216" t="s">
        <v>7546</v>
      </c>
      <c r="BB1376" s="57" t="s">
        <v>5474</v>
      </c>
      <c r="BC1376" s="202"/>
      <c r="BD1376" s="24"/>
      <c r="BE1376" s="151"/>
      <c r="BG1376" s="151"/>
      <c r="BI1376" s="151"/>
      <c r="BL1376" s="152"/>
    </row>
    <row r="1377" spans="1:64" s="169" customFormat="1">
      <c r="A1377" s="24">
        <v>6277</v>
      </c>
      <c r="B1377" s="24" t="s">
        <v>1346</v>
      </c>
      <c r="C1377" s="57">
        <v>82</v>
      </c>
      <c r="D1377" s="57">
        <v>83</v>
      </c>
      <c r="E1377" s="57">
        <v>82</v>
      </c>
      <c r="F1377" s="57">
        <v>82.2</v>
      </c>
      <c r="G1377" s="57">
        <v>82.5</v>
      </c>
      <c r="H1377" s="57">
        <v>82.5</v>
      </c>
      <c r="I1377" s="57">
        <v>82.2</v>
      </c>
      <c r="J1377" s="57">
        <v>82.2</v>
      </c>
      <c r="K1377" s="57">
        <v>82.5</v>
      </c>
      <c r="L1377" s="57">
        <v>82.6</v>
      </c>
      <c r="M1377" s="57">
        <v>82.3</v>
      </c>
      <c r="N1377" s="57">
        <v>82.3</v>
      </c>
      <c r="O1377" s="63">
        <v>1.2165450121654499E-3</v>
      </c>
      <c r="P1377" s="57">
        <v>11</v>
      </c>
      <c r="Q1377" s="57">
        <v>59</v>
      </c>
      <c r="R1377" s="57">
        <v>75.150000000000006</v>
      </c>
      <c r="S1377" s="57">
        <v>82.18</v>
      </c>
      <c r="T1377" s="57">
        <v>83.075000000000003</v>
      </c>
      <c r="U1377" s="57">
        <v>84.238299999999995</v>
      </c>
      <c r="V1377" s="57">
        <v>82.06</v>
      </c>
      <c r="W1377" s="57">
        <v>83.01</v>
      </c>
      <c r="X1377" s="57">
        <v>84.218299999999999</v>
      </c>
      <c r="Y1377" s="57">
        <v>82.04</v>
      </c>
      <c r="Z1377" s="57">
        <v>82.96</v>
      </c>
      <c r="AA1377" s="57">
        <v>84.191699999999997</v>
      </c>
      <c r="AB1377" s="57">
        <v>93.1</v>
      </c>
      <c r="AC1377" s="57">
        <v>79.3</v>
      </c>
      <c r="AD1377" s="57">
        <v>84.5</v>
      </c>
      <c r="AE1377" s="57">
        <v>81.599999999999994</v>
      </c>
      <c r="AF1377" s="64">
        <v>26.2378</v>
      </c>
      <c r="AG1377" s="64">
        <v>19.496300000000002</v>
      </c>
      <c r="AH1377" s="64">
        <v>34.158499999999997</v>
      </c>
      <c r="AI1377" s="64">
        <v>24.383700000000001</v>
      </c>
      <c r="AJ1377" s="61">
        <v>0.46875</v>
      </c>
      <c r="AK1377" s="216">
        <v>50</v>
      </c>
      <c r="AL1377" s="62">
        <v>32.641088911219818</v>
      </c>
      <c r="AM1377" s="24" t="s">
        <v>6609</v>
      </c>
      <c r="AN1377" s="216" t="s">
        <v>6009</v>
      </c>
      <c r="AO1377" s="216" t="s">
        <v>6007</v>
      </c>
      <c r="AP1377" s="216" t="s">
        <v>6884</v>
      </c>
      <c r="AQ1377" s="216" t="s">
        <v>6885</v>
      </c>
      <c r="AR1377" s="216" t="s">
        <v>6886</v>
      </c>
      <c r="AS1377" s="24" t="s">
        <v>6887</v>
      </c>
      <c r="AT1377" s="24" t="s">
        <v>6492</v>
      </c>
      <c r="AU1377" s="24" t="s">
        <v>6518</v>
      </c>
      <c r="AV1377" s="24" t="s">
        <v>6130</v>
      </c>
      <c r="AW1377" s="24" t="s">
        <v>5991</v>
      </c>
      <c r="AX1377" s="24" t="s">
        <v>5979</v>
      </c>
      <c r="AY1377" s="24" t="s">
        <v>7795</v>
      </c>
      <c r="AZ1377" s="216" t="s">
        <v>7210</v>
      </c>
      <c r="BA1377" s="216" t="s">
        <v>7012</v>
      </c>
      <c r="BB1377" s="57" t="s">
        <v>5474</v>
      </c>
      <c r="BC1377" s="202"/>
      <c r="BD1377" s="24"/>
      <c r="BE1377" s="151"/>
      <c r="BG1377" s="151"/>
      <c r="BI1377" s="151"/>
      <c r="BL1377" s="152"/>
    </row>
    <row r="1378" spans="1:64" s="169" customFormat="1">
      <c r="A1378" s="24">
        <v>6278</v>
      </c>
      <c r="B1378" s="24" t="s">
        <v>1347</v>
      </c>
      <c r="C1378" s="57">
        <v>104.5</v>
      </c>
      <c r="D1378" s="57">
        <v>107</v>
      </c>
      <c r="E1378" s="57">
        <v>104</v>
      </c>
      <c r="F1378" s="57">
        <v>106</v>
      </c>
      <c r="G1378" s="57">
        <v>107.5</v>
      </c>
      <c r="H1378" s="57">
        <v>109</v>
      </c>
      <c r="I1378" s="57">
        <v>105</v>
      </c>
      <c r="J1378" s="57">
        <v>108</v>
      </c>
      <c r="K1378" s="57">
        <v>108</v>
      </c>
      <c r="L1378" s="57">
        <v>111</v>
      </c>
      <c r="M1378" s="57">
        <v>107.5</v>
      </c>
      <c r="N1378" s="57">
        <v>109.5</v>
      </c>
      <c r="O1378" s="63">
        <v>1.38888888888888E-2</v>
      </c>
      <c r="P1378" s="57">
        <v>1775</v>
      </c>
      <c r="Q1378" s="57">
        <v>2936</v>
      </c>
      <c r="R1378" s="57">
        <v>5316.45</v>
      </c>
      <c r="S1378" s="57">
        <v>103.9</v>
      </c>
      <c r="T1378" s="57">
        <v>116.8</v>
      </c>
      <c r="U1378" s="57">
        <v>121.3167</v>
      </c>
      <c r="V1378" s="57">
        <v>105</v>
      </c>
      <c r="W1378" s="57">
        <v>116.1</v>
      </c>
      <c r="X1378" s="57">
        <v>121.13330000000001</v>
      </c>
      <c r="Y1378" s="57">
        <v>105.5</v>
      </c>
      <c r="Z1378" s="57">
        <v>115.675</v>
      </c>
      <c r="AA1378" s="57">
        <v>120.9333</v>
      </c>
      <c r="AB1378" s="57">
        <v>139</v>
      </c>
      <c r="AC1378" s="57">
        <v>91.1</v>
      </c>
      <c r="AD1378" s="57">
        <v>135</v>
      </c>
      <c r="AE1378" s="57">
        <v>99.5</v>
      </c>
      <c r="AF1378" s="64">
        <v>26.269400000000001</v>
      </c>
      <c r="AG1378" s="64">
        <v>19.521000000000001</v>
      </c>
      <c r="AH1378" s="64">
        <v>35.530999999999999</v>
      </c>
      <c r="AI1378" s="64">
        <v>24.857700000000001</v>
      </c>
      <c r="AJ1378" s="61">
        <v>0.46875</v>
      </c>
      <c r="AK1378" s="216">
        <v>2000</v>
      </c>
      <c r="AL1378" s="62">
        <v>3016.2944483831002</v>
      </c>
      <c r="AM1378" s="24" t="s">
        <v>6533</v>
      </c>
      <c r="AN1378" s="216" t="s">
        <v>6009</v>
      </c>
      <c r="AO1378" s="216" t="s">
        <v>6007</v>
      </c>
      <c r="AP1378" s="216" t="s">
        <v>6884</v>
      </c>
      <c r="AQ1378" s="216" t="s">
        <v>6885</v>
      </c>
      <c r="AR1378" s="216" t="s">
        <v>6886</v>
      </c>
      <c r="AS1378" s="24" t="s">
        <v>5474</v>
      </c>
      <c r="AT1378" s="24" t="s">
        <v>6016</v>
      </c>
      <c r="AU1378" s="24" t="s">
        <v>5972</v>
      </c>
      <c r="AV1378" s="24" t="s">
        <v>6016</v>
      </c>
      <c r="AW1378" s="24" t="s">
        <v>5986</v>
      </c>
      <c r="AX1378" s="24" t="s">
        <v>5965</v>
      </c>
      <c r="AY1378" s="24" t="s">
        <v>7347</v>
      </c>
      <c r="AZ1378" s="216" t="s">
        <v>7265</v>
      </c>
      <c r="BA1378" s="216" t="s">
        <v>6897</v>
      </c>
      <c r="BB1378" s="57" t="s">
        <v>5474</v>
      </c>
      <c r="BC1378" s="202"/>
      <c r="BD1378" s="24"/>
      <c r="BE1378" s="151"/>
      <c r="BG1378" s="151"/>
      <c r="BI1378" s="151"/>
      <c r="BL1378" s="152"/>
    </row>
    <row r="1379" spans="1:64" s="169" customFormat="1">
      <c r="A1379" s="24">
        <v>6279</v>
      </c>
      <c r="B1379" s="24" t="s">
        <v>1348</v>
      </c>
      <c r="C1379" s="57">
        <v>120</v>
      </c>
      <c r="D1379" s="57">
        <v>122.5</v>
      </c>
      <c r="E1379" s="57">
        <v>119.5</v>
      </c>
      <c r="F1379" s="57">
        <v>121.5</v>
      </c>
      <c r="G1379" s="57">
        <v>122.5</v>
      </c>
      <c r="H1379" s="57">
        <v>123.5</v>
      </c>
      <c r="I1379" s="57">
        <v>121</v>
      </c>
      <c r="J1379" s="57">
        <v>121</v>
      </c>
      <c r="K1379" s="57">
        <v>117.5</v>
      </c>
      <c r="L1379" s="57">
        <v>122</v>
      </c>
      <c r="M1379" s="57">
        <v>117</v>
      </c>
      <c r="N1379" s="57">
        <v>121.5</v>
      </c>
      <c r="O1379" s="63">
        <v>3.8461538461538401E-2</v>
      </c>
      <c r="P1379" s="57">
        <v>604</v>
      </c>
      <c r="Q1379" s="57">
        <v>656</v>
      </c>
      <c r="R1379" s="57">
        <v>676.4</v>
      </c>
      <c r="S1379" s="57">
        <v>118.7</v>
      </c>
      <c r="T1379" s="57">
        <v>128.94999999999999</v>
      </c>
      <c r="U1379" s="57">
        <v>127.925</v>
      </c>
      <c r="V1379" s="57">
        <v>119.5</v>
      </c>
      <c r="W1379" s="57">
        <v>128</v>
      </c>
      <c r="X1379" s="57">
        <v>128.20830000000001</v>
      </c>
      <c r="Y1379" s="57">
        <v>119.8</v>
      </c>
      <c r="Z1379" s="57">
        <v>127.27500000000001</v>
      </c>
      <c r="AA1379" s="57">
        <v>128.4417</v>
      </c>
      <c r="AB1379" s="57">
        <v>152.5</v>
      </c>
      <c r="AC1379" s="57">
        <v>72.5</v>
      </c>
      <c r="AD1379" s="57">
        <v>140.5</v>
      </c>
      <c r="AE1379" s="57">
        <v>114.5</v>
      </c>
      <c r="AF1379" s="64">
        <v>33.796300000000002</v>
      </c>
      <c r="AG1379" s="64">
        <v>24.2638</v>
      </c>
      <c r="AH1379" s="64">
        <v>40.479599999999998</v>
      </c>
      <c r="AI1379" s="64">
        <v>29.6691</v>
      </c>
      <c r="AJ1379" s="61">
        <v>0.46875</v>
      </c>
      <c r="AK1379" s="216">
        <v>650</v>
      </c>
      <c r="AL1379" s="62">
        <v>1040.737201441508</v>
      </c>
      <c r="AM1379" s="24" t="s">
        <v>8252</v>
      </c>
      <c r="AN1379" s="216" t="s">
        <v>6009</v>
      </c>
      <c r="AO1379" s="216" t="s">
        <v>5971</v>
      </c>
      <c r="AP1379" s="216" t="s">
        <v>6884</v>
      </c>
      <c r="AQ1379" s="216" t="s">
        <v>6885</v>
      </c>
      <c r="AR1379" s="216" t="s">
        <v>6886</v>
      </c>
      <c r="AS1379" s="24" t="s">
        <v>5474</v>
      </c>
      <c r="AT1379" s="24" t="s">
        <v>6016</v>
      </c>
      <c r="AU1379" s="24" t="s">
        <v>6130</v>
      </c>
      <c r="AV1379" s="24" t="s">
        <v>6010</v>
      </c>
      <c r="AW1379" s="24" t="s">
        <v>5965</v>
      </c>
      <c r="AX1379" s="24" t="s">
        <v>5965</v>
      </c>
      <c r="AY1379" s="24" t="s">
        <v>7829</v>
      </c>
      <c r="AZ1379" s="216" t="s">
        <v>7027</v>
      </c>
      <c r="BA1379" s="216" t="s">
        <v>7105</v>
      </c>
      <c r="BB1379" s="57" t="s">
        <v>6944</v>
      </c>
      <c r="BC1379" s="202"/>
      <c r="BD1379" s="24"/>
      <c r="BE1379" s="151"/>
      <c r="BG1379" s="151"/>
      <c r="BI1379" s="151"/>
      <c r="BL1379" s="152"/>
    </row>
    <row r="1380" spans="1:64" s="169" customFormat="1">
      <c r="A1380" s="24">
        <v>6281</v>
      </c>
      <c r="B1380" s="24" t="s">
        <v>1349</v>
      </c>
      <c r="C1380" s="57">
        <v>82.8</v>
      </c>
      <c r="D1380" s="57">
        <v>83.5</v>
      </c>
      <c r="E1380" s="57">
        <v>82.8</v>
      </c>
      <c r="F1380" s="57">
        <v>83.4</v>
      </c>
      <c r="G1380" s="57">
        <v>83.3</v>
      </c>
      <c r="H1380" s="57">
        <v>83.5</v>
      </c>
      <c r="I1380" s="57">
        <v>83.1</v>
      </c>
      <c r="J1380" s="57">
        <v>83.5</v>
      </c>
      <c r="K1380" s="57">
        <v>84</v>
      </c>
      <c r="L1380" s="57">
        <v>84</v>
      </c>
      <c r="M1380" s="57">
        <v>83.8</v>
      </c>
      <c r="N1380" s="57">
        <v>83.8</v>
      </c>
      <c r="O1380" s="63">
        <v>3.5928143712574798E-3</v>
      </c>
      <c r="P1380" s="57">
        <v>42</v>
      </c>
      <c r="Q1380" s="57">
        <v>45</v>
      </c>
      <c r="R1380" s="57">
        <v>46.3</v>
      </c>
      <c r="S1380" s="57">
        <v>82.92</v>
      </c>
      <c r="T1380" s="57">
        <v>83.25</v>
      </c>
      <c r="U1380" s="57">
        <v>83.568299999999994</v>
      </c>
      <c r="V1380" s="57">
        <v>82.94</v>
      </c>
      <c r="W1380" s="57">
        <v>83.32</v>
      </c>
      <c r="X1380" s="57">
        <v>83.6</v>
      </c>
      <c r="Y1380" s="57">
        <v>83.02</v>
      </c>
      <c r="Z1380" s="57">
        <v>83.41</v>
      </c>
      <c r="AA1380" s="57">
        <v>83.6233</v>
      </c>
      <c r="AB1380" s="57">
        <v>85.6</v>
      </c>
      <c r="AC1380" s="57">
        <v>67.400000000000006</v>
      </c>
      <c r="AD1380" s="57">
        <v>85</v>
      </c>
      <c r="AE1380" s="57">
        <v>82</v>
      </c>
      <c r="AF1380" s="64">
        <v>41.346800000000002</v>
      </c>
      <c r="AG1380" s="64">
        <v>34.557499999999997</v>
      </c>
      <c r="AH1380" s="64">
        <v>51.564599999999999</v>
      </c>
      <c r="AI1380" s="64">
        <v>40.226500000000001</v>
      </c>
      <c r="AJ1380" s="61">
        <v>0.46875</v>
      </c>
      <c r="AK1380" s="216">
        <v>50</v>
      </c>
      <c r="AL1380" s="62">
        <v>124.62961220647567</v>
      </c>
      <c r="AM1380" s="24" t="s">
        <v>8253</v>
      </c>
      <c r="AN1380" s="216" t="s">
        <v>6009</v>
      </c>
      <c r="AO1380" s="216" t="s">
        <v>5961</v>
      </c>
      <c r="AP1380" s="216" t="s">
        <v>6908</v>
      </c>
      <c r="AQ1380" s="216" t="s">
        <v>6900</v>
      </c>
      <c r="AR1380" s="216" t="s">
        <v>6886</v>
      </c>
      <c r="AS1380" s="24" t="s">
        <v>6927</v>
      </c>
      <c r="AT1380" s="24" t="s">
        <v>6055</v>
      </c>
      <c r="AU1380" s="24" t="s">
        <v>6126</v>
      </c>
      <c r="AV1380" s="24" t="s">
        <v>6518</v>
      </c>
      <c r="AW1380" s="24" t="s">
        <v>5979</v>
      </c>
      <c r="AX1380" s="24" t="s">
        <v>5979</v>
      </c>
      <c r="AY1380" s="24" t="s">
        <v>7112</v>
      </c>
      <c r="AZ1380" s="216" t="s">
        <v>7494</v>
      </c>
      <c r="BA1380" s="216" t="s">
        <v>7320</v>
      </c>
      <c r="BB1380" s="57" t="s">
        <v>6994</v>
      </c>
      <c r="BC1380" s="202"/>
      <c r="BD1380" s="24"/>
      <c r="BE1380" s="151"/>
      <c r="BG1380" s="151"/>
      <c r="BI1380" s="151"/>
      <c r="BL1380" s="152"/>
    </row>
    <row r="1381" spans="1:64" s="169" customFormat="1">
      <c r="A1381" s="24">
        <v>6282</v>
      </c>
      <c r="B1381" s="24" t="s">
        <v>1350</v>
      </c>
      <c r="C1381" s="57">
        <v>25.8</v>
      </c>
      <c r="D1381" s="57">
        <v>26.15</v>
      </c>
      <c r="E1381" s="57">
        <v>25.8</v>
      </c>
      <c r="F1381" s="57">
        <v>26.1</v>
      </c>
      <c r="G1381" s="57">
        <v>26.45</v>
      </c>
      <c r="H1381" s="57">
        <v>26.5</v>
      </c>
      <c r="I1381" s="57">
        <v>25.85</v>
      </c>
      <c r="J1381" s="57">
        <v>25.9</v>
      </c>
      <c r="K1381" s="57">
        <v>26.3</v>
      </c>
      <c r="L1381" s="57">
        <v>26.3</v>
      </c>
      <c r="M1381" s="57">
        <v>26.05</v>
      </c>
      <c r="N1381" s="57">
        <v>26.15</v>
      </c>
      <c r="O1381" s="63">
        <v>9.6525096525096506E-3</v>
      </c>
      <c r="P1381" s="57">
        <v>734</v>
      </c>
      <c r="Q1381" s="57">
        <v>1622</v>
      </c>
      <c r="R1381" s="57">
        <v>5877.1</v>
      </c>
      <c r="S1381" s="57">
        <v>25.86</v>
      </c>
      <c r="T1381" s="57">
        <v>27.037500000000001</v>
      </c>
      <c r="U1381" s="57">
        <v>26.949200000000001</v>
      </c>
      <c r="V1381" s="57">
        <v>25.84</v>
      </c>
      <c r="W1381" s="57">
        <v>26.9175</v>
      </c>
      <c r="X1381" s="57">
        <v>26.940799999999999</v>
      </c>
      <c r="Y1381" s="57">
        <v>25.79</v>
      </c>
      <c r="Z1381" s="57">
        <v>26.85</v>
      </c>
      <c r="AA1381" s="57">
        <v>26.932500000000001</v>
      </c>
      <c r="AB1381" s="57">
        <v>31.8</v>
      </c>
      <c r="AC1381" s="57">
        <v>22.5</v>
      </c>
      <c r="AD1381" s="57">
        <v>29.25</v>
      </c>
      <c r="AE1381" s="57">
        <v>25.05</v>
      </c>
      <c r="AF1381" s="64">
        <v>23.189</v>
      </c>
      <c r="AG1381" s="64">
        <v>21.221900000000002</v>
      </c>
      <c r="AH1381" s="64">
        <v>30.4253</v>
      </c>
      <c r="AI1381" s="64">
        <v>24.2897</v>
      </c>
      <c r="AJ1381" s="61">
        <v>0.46875</v>
      </c>
      <c r="AK1381" s="216">
        <v>750</v>
      </c>
      <c r="AL1381" s="62">
        <v>1274.1716786111581</v>
      </c>
      <c r="AM1381" s="24" t="s">
        <v>6491</v>
      </c>
      <c r="AN1381" s="216" t="s">
        <v>6009</v>
      </c>
      <c r="AO1381" s="216" t="s">
        <v>6007</v>
      </c>
      <c r="AP1381" s="216" t="s">
        <v>6884</v>
      </c>
      <c r="AQ1381" s="216" t="s">
        <v>6885</v>
      </c>
      <c r="AR1381" s="216" t="s">
        <v>6886</v>
      </c>
      <c r="AS1381" s="24" t="s">
        <v>5474</v>
      </c>
      <c r="AT1381" s="24" t="s">
        <v>6055</v>
      </c>
      <c r="AU1381" s="24" t="s">
        <v>5984</v>
      </c>
      <c r="AV1381" s="24" t="s">
        <v>6017</v>
      </c>
      <c r="AW1381" s="24" t="s">
        <v>5979</v>
      </c>
      <c r="AX1381" s="24" t="s">
        <v>5986</v>
      </c>
      <c r="AY1381" s="24" t="s">
        <v>7136</v>
      </c>
      <c r="AZ1381" s="216" t="s">
        <v>6892</v>
      </c>
      <c r="BA1381" s="216" t="s">
        <v>7012</v>
      </c>
      <c r="BB1381" s="57" t="s">
        <v>5474</v>
      </c>
      <c r="BC1381" s="202"/>
      <c r="BD1381" s="24"/>
      <c r="BE1381" s="151"/>
      <c r="BG1381" s="151"/>
      <c r="BI1381" s="151"/>
      <c r="BL1381" s="152"/>
    </row>
    <row r="1382" spans="1:64" s="169" customFormat="1">
      <c r="A1382" s="24">
        <v>6283</v>
      </c>
      <c r="B1382" s="24" t="s">
        <v>1351</v>
      </c>
      <c r="C1382" s="57">
        <v>45.95</v>
      </c>
      <c r="D1382" s="57">
        <v>47.9</v>
      </c>
      <c r="E1382" s="57">
        <v>45.65</v>
      </c>
      <c r="F1382" s="57">
        <v>47.75</v>
      </c>
      <c r="G1382" s="57">
        <v>47.9</v>
      </c>
      <c r="H1382" s="57">
        <v>49.4</v>
      </c>
      <c r="I1382" s="57">
        <v>47</v>
      </c>
      <c r="J1382" s="57">
        <v>47.4</v>
      </c>
      <c r="K1382" s="57">
        <v>48</v>
      </c>
      <c r="L1382" s="57">
        <v>50.5</v>
      </c>
      <c r="M1382" s="57">
        <v>47.8</v>
      </c>
      <c r="N1382" s="57">
        <v>49.9</v>
      </c>
      <c r="O1382" s="63">
        <v>5.2742616033755199E-2</v>
      </c>
      <c r="P1382" s="57">
        <v>1253</v>
      </c>
      <c r="Q1382" s="57">
        <v>782</v>
      </c>
      <c r="R1382" s="57">
        <v>1314.75</v>
      </c>
      <c r="S1382" s="57">
        <v>46.21</v>
      </c>
      <c r="T1382" s="57">
        <v>51.75</v>
      </c>
      <c r="U1382" s="57">
        <v>52.661700000000003</v>
      </c>
      <c r="V1382" s="57">
        <v>46.67</v>
      </c>
      <c r="W1382" s="57">
        <v>51.18</v>
      </c>
      <c r="X1382" s="57">
        <v>52.6783</v>
      </c>
      <c r="Y1382" s="57">
        <v>47.07</v>
      </c>
      <c r="Z1382" s="57">
        <v>50.89</v>
      </c>
      <c r="AA1382" s="57">
        <v>52.722499999999997</v>
      </c>
      <c r="AB1382" s="57">
        <v>76.2</v>
      </c>
      <c r="AC1382" s="57">
        <v>24.75</v>
      </c>
      <c r="AD1382" s="57">
        <v>57.5</v>
      </c>
      <c r="AE1382" s="57">
        <v>43.25</v>
      </c>
      <c r="AF1382" s="64">
        <v>32.2804</v>
      </c>
      <c r="AG1382" s="64">
        <v>23.947299999999998</v>
      </c>
      <c r="AH1382" s="64">
        <v>46.8536</v>
      </c>
      <c r="AI1382" s="64">
        <v>31.582699999999999</v>
      </c>
      <c r="AJ1382" s="61">
        <v>0.46875</v>
      </c>
      <c r="AK1382" s="216">
        <v>1500</v>
      </c>
      <c r="AL1382" s="62">
        <v>2155.0656583505515</v>
      </c>
      <c r="AM1382" s="24" t="s">
        <v>8254</v>
      </c>
      <c r="AN1382" s="216" t="s">
        <v>6009</v>
      </c>
      <c r="AO1382" s="216" t="s">
        <v>5971</v>
      </c>
      <c r="AP1382" s="216" t="s">
        <v>6884</v>
      </c>
      <c r="AQ1382" s="216" t="s">
        <v>6885</v>
      </c>
      <c r="AR1382" s="216" t="s">
        <v>6886</v>
      </c>
      <c r="AS1382" s="24" t="s">
        <v>5474</v>
      </c>
      <c r="AT1382" s="24" t="s">
        <v>5982</v>
      </c>
      <c r="AU1382" s="24" t="s">
        <v>6000</v>
      </c>
      <c r="AV1382" s="24" t="s">
        <v>5982</v>
      </c>
      <c r="AW1382" s="24" t="s">
        <v>5990</v>
      </c>
      <c r="AX1382" s="24" t="s">
        <v>5965</v>
      </c>
      <c r="AY1382" s="24" t="s">
        <v>7335</v>
      </c>
      <c r="AZ1382" s="216" t="s">
        <v>7027</v>
      </c>
      <c r="BA1382" s="216" t="s">
        <v>7111</v>
      </c>
      <c r="BB1382" s="57" t="s">
        <v>5474</v>
      </c>
      <c r="BC1382" s="202"/>
      <c r="BD1382" s="24"/>
      <c r="BE1382" s="151"/>
      <c r="BG1382" s="151"/>
      <c r="BI1382" s="151"/>
      <c r="BL1382" s="152"/>
    </row>
    <row r="1383" spans="1:64" s="169" customFormat="1">
      <c r="A1383" s="24">
        <v>6284</v>
      </c>
      <c r="B1383" s="24" t="s">
        <v>1352</v>
      </c>
      <c r="C1383" s="57">
        <v>52.9</v>
      </c>
      <c r="D1383" s="57">
        <v>55.1</v>
      </c>
      <c r="E1383" s="57">
        <v>52.9</v>
      </c>
      <c r="F1383" s="57">
        <v>55</v>
      </c>
      <c r="G1383" s="57">
        <v>56</v>
      </c>
      <c r="H1383" s="57">
        <v>56.1</v>
      </c>
      <c r="I1383" s="57">
        <v>53.6</v>
      </c>
      <c r="J1383" s="57">
        <v>53.8</v>
      </c>
      <c r="K1383" s="57">
        <v>54.3</v>
      </c>
      <c r="L1383" s="57">
        <v>56.8</v>
      </c>
      <c r="M1383" s="57">
        <v>54.2</v>
      </c>
      <c r="N1383" s="57">
        <v>56.7</v>
      </c>
      <c r="O1383" s="63">
        <v>5.3903345724907001E-2</v>
      </c>
      <c r="P1383" s="57">
        <v>723</v>
      </c>
      <c r="Q1383" s="57">
        <v>668</v>
      </c>
      <c r="R1383" s="57">
        <v>1515.6</v>
      </c>
      <c r="S1383" s="57">
        <v>53.32</v>
      </c>
      <c r="T1383" s="57">
        <v>61.744999999999997</v>
      </c>
      <c r="U1383" s="57">
        <v>63.84</v>
      </c>
      <c r="V1383" s="57">
        <v>53.68</v>
      </c>
      <c r="W1383" s="57">
        <v>60.895000000000003</v>
      </c>
      <c r="X1383" s="57">
        <v>63.725000000000001</v>
      </c>
      <c r="Y1383" s="57">
        <v>53.94</v>
      </c>
      <c r="Z1383" s="57">
        <v>60.38</v>
      </c>
      <c r="AA1383" s="57">
        <v>63.668300000000002</v>
      </c>
      <c r="AB1383" s="57">
        <v>93.2</v>
      </c>
      <c r="AC1383" s="57">
        <v>34</v>
      </c>
      <c r="AD1383" s="57">
        <v>69.900000000000006</v>
      </c>
      <c r="AE1383" s="57">
        <v>50.8</v>
      </c>
      <c r="AF1383" s="64">
        <v>23.4922</v>
      </c>
      <c r="AG1383" s="64">
        <v>17.0655</v>
      </c>
      <c r="AH1383" s="64">
        <v>37.0383</v>
      </c>
      <c r="AI1383" s="64">
        <v>23.723099999999999</v>
      </c>
      <c r="AJ1383" s="61">
        <v>0.46875</v>
      </c>
      <c r="AK1383" s="216">
        <v>750</v>
      </c>
      <c r="AL1383" s="62">
        <v>1255.0764627191652</v>
      </c>
      <c r="AM1383" s="24" t="s">
        <v>6157</v>
      </c>
      <c r="AN1383" s="216" t="s">
        <v>6009</v>
      </c>
      <c r="AO1383" s="216" t="s">
        <v>6007</v>
      </c>
      <c r="AP1383" s="216" t="s">
        <v>6884</v>
      </c>
      <c r="AQ1383" s="216" t="s">
        <v>6885</v>
      </c>
      <c r="AR1383" s="216" t="s">
        <v>6886</v>
      </c>
      <c r="AS1383" s="24" t="s">
        <v>5474</v>
      </c>
      <c r="AT1383" s="24" t="s">
        <v>6013</v>
      </c>
      <c r="AU1383" s="24" t="s">
        <v>5964</v>
      </c>
      <c r="AV1383" s="24" t="s">
        <v>5982</v>
      </c>
      <c r="AW1383" s="24" t="s">
        <v>5979</v>
      </c>
      <c r="AX1383" s="24" t="s">
        <v>5979</v>
      </c>
      <c r="AY1383" s="24" t="s">
        <v>7347</v>
      </c>
      <c r="AZ1383" s="216" t="s">
        <v>7257</v>
      </c>
      <c r="BA1383" s="216" t="s">
        <v>6980</v>
      </c>
      <c r="BB1383" s="57" t="s">
        <v>5474</v>
      </c>
      <c r="BC1383" s="202"/>
      <c r="BD1383" s="24"/>
      <c r="BE1383" s="151"/>
      <c r="BG1383" s="151"/>
      <c r="BI1383" s="151"/>
      <c r="BL1383" s="152"/>
    </row>
    <row r="1384" spans="1:64" s="169" customFormat="1">
      <c r="A1384" s="24">
        <v>6285</v>
      </c>
      <c r="B1384" s="24" t="s">
        <v>1353</v>
      </c>
      <c r="C1384" s="57">
        <v>68.5</v>
      </c>
      <c r="D1384" s="57">
        <v>70.5</v>
      </c>
      <c r="E1384" s="57">
        <v>68.2</v>
      </c>
      <c r="F1384" s="57">
        <v>70.5</v>
      </c>
      <c r="G1384" s="57">
        <v>70.5</v>
      </c>
      <c r="H1384" s="57">
        <v>71.5</v>
      </c>
      <c r="I1384" s="57">
        <v>70</v>
      </c>
      <c r="J1384" s="57">
        <v>70</v>
      </c>
      <c r="K1384" s="57">
        <v>70.7</v>
      </c>
      <c r="L1384" s="57">
        <v>71.3</v>
      </c>
      <c r="M1384" s="57">
        <v>70.400000000000006</v>
      </c>
      <c r="N1384" s="57">
        <v>71.3</v>
      </c>
      <c r="O1384" s="63">
        <v>1.8571428571428499E-2</v>
      </c>
      <c r="P1384" s="57">
        <v>500</v>
      </c>
      <c r="Q1384" s="57">
        <v>749</v>
      </c>
      <c r="R1384" s="57">
        <v>1866.2</v>
      </c>
      <c r="S1384" s="57">
        <v>69.14</v>
      </c>
      <c r="T1384" s="57">
        <v>72.260000000000005</v>
      </c>
      <c r="U1384" s="57">
        <v>72.398300000000006</v>
      </c>
      <c r="V1384" s="57">
        <v>69.239999999999995</v>
      </c>
      <c r="W1384" s="57">
        <v>71.88</v>
      </c>
      <c r="X1384" s="57">
        <v>72.461699999999993</v>
      </c>
      <c r="Y1384" s="57">
        <v>69.540000000000006</v>
      </c>
      <c r="Z1384" s="57">
        <v>71.64</v>
      </c>
      <c r="AA1384" s="57">
        <v>72.525000000000006</v>
      </c>
      <c r="AB1384" s="57">
        <v>85.5</v>
      </c>
      <c r="AC1384" s="57">
        <v>58.8</v>
      </c>
      <c r="AD1384" s="57">
        <v>77.400000000000006</v>
      </c>
      <c r="AE1384" s="57">
        <v>67.599999999999994</v>
      </c>
      <c r="AF1384" s="64">
        <v>35.487400000000001</v>
      </c>
      <c r="AG1384" s="64">
        <v>25.421900000000001</v>
      </c>
      <c r="AH1384" s="64">
        <v>55.282200000000003</v>
      </c>
      <c r="AI1384" s="64">
        <v>35.375399999999999</v>
      </c>
      <c r="AJ1384" s="61">
        <v>0.46875</v>
      </c>
      <c r="AK1384" s="216">
        <v>500</v>
      </c>
      <c r="AL1384" s="62">
        <v>873.01916577535155</v>
      </c>
      <c r="AM1384" s="24" t="s">
        <v>7426</v>
      </c>
      <c r="AN1384" s="216" t="s">
        <v>6009</v>
      </c>
      <c r="AO1384" s="216" t="s">
        <v>5961</v>
      </c>
      <c r="AP1384" s="216" t="s">
        <v>6884</v>
      </c>
      <c r="AQ1384" s="216" t="s">
        <v>6885</v>
      </c>
      <c r="AR1384" s="216" t="s">
        <v>6886</v>
      </c>
      <c r="AS1384" s="24" t="s">
        <v>6887</v>
      </c>
      <c r="AT1384" s="24" t="s">
        <v>6254</v>
      </c>
      <c r="AU1384" s="24" t="s">
        <v>6535</v>
      </c>
      <c r="AV1384" s="24" t="s">
        <v>6126</v>
      </c>
      <c r="AW1384" s="24" t="s">
        <v>5979</v>
      </c>
      <c r="AX1384" s="24" t="s">
        <v>5991</v>
      </c>
      <c r="AY1384" s="24" t="s">
        <v>7074</v>
      </c>
      <c r="AZ1384" s="216" t="s">
        <v>7129</v>
      </c>
      <c r="BA1384" s="216" t="s">
        <v>7300</v>
      </c>
      <c r="BB1384" s="57" t="s">
        <v>5474</v>
      </c>
      <c r="BC1384" s="202"/>
      <c r="BD1384" s="24"/>
      <c r="BE1384" s="151"/>
      <c r="BG1384" s="151"/>
      <c r="BI1384" s="151"/>
      <c r="BL1384" s="152"/>
    </row>
    <row r="1385" spans="1:64" s="169" customFormat="1">
      <c r="A1385" s="24">
        <v>6287</v>
      </c>
      <c r="B1385" s="24" t="s">
        <v>1354</v>
      </c>
      <c r="C1385" s="57">
        <v>13.3</v>
      </c>
      <c r="D1385" s="57">
        <v>14.35</v>
      </c>
      <c r="E1385" s="57">
        <v>13.3</v>
      </c>
      <c r="F1385" s="57">
        <v>14.35</v>
      </c>
      <c r="G1385" s="57">
        <v>14.35</v>
      </c>
      <c r="H1385" s="57">
        <v>14.35</v>
      </c>
      <c r="I1385" s="57">
        <v>12.95</v>
      </c>
      <c r="J1385" s="57">
        <v>13.7</v>
      </c>
      <c r="K1385" s="57">
        <v>13.4</v>
      </c>
      <c r="L1385" s="57">
        <v>13.7</v>
      </c>
      <c r="M1385" s="57">
        <v>13.4</v>
      </c>
      <c r="N1385" s="57">
        <v>13.7</v>
      </c>
      <c r="O1385" s="63">
        <v>0</v>
      </c>
      <c r="P1385" s="57">
        <v>33</v>
      </c>
      <c r="Q1385" s="57">
        <v>374</v>
      </c>
      <c r="R1385" s="57">
        <v>299.14999999999998</v>
      </c>
      <c r="S1385" s="57">
        <v>14.23</v>
      </c>
      <c r="T1385" s="57">
        <v>14.9825</v>
      </c>
      <c r="U1385" s="57">
        <v>11.45</v>
      </c>
      <c r="V1385" s="57">
        <v>14.02</v>
      </c>
      <c r="W1385" s="57">
        <v>14.922499999999999</v>
      </c>
      <c r="X1385" s="57">
        <v>11.5617</v>
      </c>
      <c r="Y1385" s="57">
        <v>13.78</v>
      </c>
      <c r="Z1385" s="57">
        <v>14.842499999999999</v>
      </c>
      <c r="AA1385" s="57">
        <v>11.673</v>
      </c>
      <c r="AB1385" s="57">
        <v>18.2</v>
      </c>
      <c r="AC1385" s="57">
        <v>3.5</v>
      </c>
      <c r="AD1385" s="57">
        <v>18.2</v>
      </c>
      <c r="AE1385" s="57">
        <v>12.35</v>
      </c>
      <c r="AF1385" s="64">
        <v>40.676900000000003</v>
      </c>
      <c r="AG1385" s="64">
        <v>43.839599999999997</v>
      </c>
      <c r="AH1385" s="64">
        <v>37.013800000000003</v>
      </c>
      <c r="AI1385" s="64">
        <v>41.564399999999999</v>
      </c>
      <c r="AJ1385" s="61">
        <v>0.46875</v>
      </c>
      <c r="AK1385" s="216">
        <v>50</v>
      </c>
      <c r="AL1385" s="62">
        <v>97.92326673365946</v>
      </c>
      <c r="AM1385" s="24" t="s">
        <v>6551</v>
      </c>
      <c r="AN1385" s="216" t="s">
        <v>5967</v>
      </c>
      <c r="AO1385" s="216" t="s">
        <v>5971</v>
      </c>
      <c r="AP1385" s="216" t="s">
        <v>6908</v>
      </c>
      <c r="AQ1385" s="216" t="s">
        <v>6885</v>
      </c>
      <c r="AR1385" s="216" t="s">
        <v>6916</v>
      </c>
      <c r="AS1385" s="24" t="s">
        <v>5474</v>
      </c>
      <c r="AT1385" s="24" t="s">
        <v>6201</v>
      </c>
      <c r="AU1385" s="24" t="s">
        <v>6024</v>
      </c>
      <c r="AV1385" s="24" t="s">
        <v>6493</v>
      </c>
      <c r="AW1385" s="24" t="s">
        <v>5979</v>
      </c>
      <c r="AX1385" s="24" t="s">
        <v>5979</v>
      </c>
      <c r="AY1385" s="24" t="s">
        <v>8255</v>
      </c>
      <c r="AZ1385" s="216" t="s">
        <v>7077</v>
      </c>
      <c r="BA1385" s="216" t="s">
        <v>7645</v>
      </c>
      <c r="BB1385" s="57" t="s">
        <v>5474</v>
      </c>
      <c r="BC1385" s="202"/>
      <c r="BD1385" s="24"/>
      <c r="BE1385" s="151"/>
      <c r="BG1385" s="151"/>
      <c r="BI1385" s="151"/>
      <c r="BL1385" s="152"/>
    </row>
    <row r="1386" spans="1:64" s="169" customFormat="1">
      <c r="A1386" s="24">
        <v>6288</v>
      </c>
      <c r="B1386" s="24" t="s">
        <v>3853</v>
      </c>
      <c r="C1386" s="57">
        <v>22.15</v>
      </c>
      <c r="D1386" s="57">
        <v>22.8</v>
      </c>
      <c r="E1386" s="57">
        <v>22.15</v>
      </c>
      <c r="F1386" s="57">
        <v>22.55</v>
      </c>
      <c r="G1386" s="57">
        <v>23.2</v>
      </c>
      <c r="H1386" s="57">
        <v>23.2</v>
      </c>
      <c r="I1386" s="57">
        <v>22.1</v>
      </c>
      <c r="J1386" s="57">
        <v>22.5</v>
      </c>
      <c r="K1386" s="57">
        <v>22.9</v>
      </c>
      <c r="L1386" s="57">
        <v>24.5</v>
      </c>
      <c r="M1386" s="57">
        <v>22.75</v>
      </c>
      <c r="N1386" s="57">
        <v>24.4</v>
      </c>
      <c r="O1386" s="63">
        <v>8.4444444444444405E-2</v>
      </c>
      <c r="P1386" s="57">
        <v>1067</v>
      </c>
      <c r="Q1386" s="57">
        <v>333</v>
      </c>
      <c r="R1386" s="57">
        <v>604.25</v>
      </c>
      <c r="S1386" s="57">
        <v>22.23</v>
      </c>
      <c r="T1386" s="57">
        <v>24.787500000000001</v>
      </c>
      <c r="U1386" s="57">
        <v>26.907499999999999</v>
      </c>
      <c r="V1386" s="57">
        <v>22.23</v>
      </c>
      <c r="W1386" s="57">
        <v>24.545000000000002</v>
      </c>
      <c r="X1386" s="57">
        <v>26.8108</v>
      </c>
      <c r="Y1386" s="57">
        <v>22.61</v>
      </c>
      <c r="Z1386" s="57">
        <v>24.442499999999999</v>
      </c>
      <c r="AA1386" s="57">
        <v>26.732500000000002</v>
      </c>
      <c r="AB1386" s="57">
        <v>40.15</v>
      </c>
      <c r="AC1386" s="57">
        <v>21.05</v>
      </c>
      <c r="AD1386" s="57">
        <v>27.3</v>
      </c>
      <c r="AE1386" s="57">
        <v>21.05</v>
      </c>
      <c r="AF1386" s="64">
        <v>28.7822</v>
      </c>
      <c r="AG1386" s="64">
        <v>21.059699999999999</v>
      </c>
      <c r="AH1386" s="64">
        <v>51.0929</v>
      </c>
      <c r="AI1386" s="64">
        <v>31.070799999999998</v>
      </c>
      <c r="AJ1386" s="61">
        <v>0.46875</v>
      </c>
      <c r="AK1386" s="216">
        <v>1500</v>
      </c>
      <c r="AL1386" s="62">
        <v>1835.1596627773652</v>
      </c>
      <c r="AM1386" s="24" t="s">
        <v>6157</v>
      </c>
      <c r="AN1386" s="216" t="s">
        <v>6009</v>
      </c>
      <c r="AO1386" s="216" t="s">
        <v>5961</v>
      </c>
      <c r="AP1386" s="216" t="s">
        <v>6884</v>
      </c>
      <c r="AQ1386" s="216" t="s">
        <v>6885</v>
      </c>
      <c r="AR1386" s="216" t="s">
        <v>6886</v>
      </c>
      <c r="AS1386" s="24" t="s">
        <v>5474</v>
      </c>
      <c r="AT1386" s="24" t="s">
        <v>6055</v>
      </c>
      <c r="AU1386" s="24" t="s">
        <v>6209</v>
      </c>
      <c r="AV1386" s="24" t="s">
        <v>5982</v>
      </c>
      <c r="AW1386" s="24" t="s">
        <v>5965</v>
      </c>
      <c r="AX1386" s="24" t="s">
        <v>5965</v>
      </c>
      <c r="AY1386" s="24" t="s">
        <v>8256</v>
      </c>
      <c r="AZ1386" s="216" t="s">
        <v>7231</v>
      </c>
      <c r="BA1386" s="216" t="s">
        <v>7113</v>
      </c>
      <c r="BB1386" s="57" t="s">
        <v>5474</v>
      </c>
      <c r="BC1386" s="202"/>
      <c r="BD1386" s="24"/>
      <c r="BE1386" s="151"/>
      <c r="BG1386" s="151"/>
      <c r="BI1386" s="151"/>
      <c r="BL1386" s="152"/>
    </row>
    <row r="1387" spans="1:64" s="169" customFormat="1">
      <c r="A1387" s="24">
        <v>6289</v>
      </c>
      <c r="B1387" s="24" t="s">
        <v>1355</v>
      </c>
      <c r="C1387" s="57">
        <v>2.85</v>
      </c>
      <c r="D1387" s="57">
        <v>2.9</v>
      </c>
      <c r="E1387" s="57">
        <v>2.85</v>
      </c>
      <c r="F1387" s="57">
        <v>2.86</v>
      </c>
      <c r="G1387" s="57">
        <v>2.86</v>
      </c>
      <c r="H1387" s="57">
        <v>2.9</v>
      </c>
      <c r="I1387" s="57">
        <v>2.86</v>
      </c>
      <c r="J1387" s="57">
        <v>2.9</v>
      </c>
      <c r="K1387" s="57">
        <v>2.9</v>
      </c>
      <c r="L1387" s="57">
        <v>2.9</v>
      </c>
      <c r="M1387" s="57">
        <v>2.9</v>
      </c>
      <c r="N1387" s="57">
        <v>2.9</v>
      </c>
      <c r="O1387" s="63">
        <v>0</v>
      </c>
      <c r="P1387" s="57">
        <v>14</v>
      </c>
      <c r="Q1387" s="57">
        <v>79</v>
      </c>
      <c r="R1387" s="57">
        <v>47.2</v>
      </c>
      <c r="S1387" s="57">
        <v>2.8340000000000001</v>
      </c>
      <c r="T1387" s="57">
        <v>3.0434999999999999</v>
      </c>
      <c r="U1387" s="57">
        <v>3.0739999999999998</v>
      </c>
      <c r="V1387" s="57">
        <v>2.8319999999999999</v>
      </c>
      <c r="W1387" s="57">
        <v>3.0234999999999999</v>
      </c>
      <c r="X1387" s="57">
        <v>3.0735000000000001</v>
      </c>
      <c r="Y1387" s="57">
        <v>2.83</v>
      </c>
      <c r="Z1387" s="57">
        <v>3.0085000000000002</v>
      </c>
      <c r="AA1387" s="57">
        <v>3.0712999999999999</v>
      </c>
      <c r="AB1387" s="57">
        <v>7.82</v>
      </c>
      <c r="AC1387" s="57">
        <v>2.6</v>
      </c>
      <c r="AD1387" s="57">
        <v>3.3</v>
      </c>
      <c r="AE1387" s="57">
        <v>2.71</v>
      </c>
      <c r="AF1387" s="64">
        <v>33.738500000000002</v>
      </c>
      <c r="AG1387" s="64">
        <v>25.198499999999999</v>
      </c>
      <c r="AH1387" s="64">
        <v>40.084899999999998</v>
      </c>
      <c r="AI1387" s="64">
        <v>30.160599999999999</v>
      </c>
      <c r="AJ1387" s="61">
        <v>0.46875</v>
      </c>
      <c r="AK1387" s="216">
        <v>50</v>
      </c>
      <c r="AL1387" s="62">
        <v>41.543204068825226</v>
      </c>
      <c r="AM1387" s="24" t="s">
        <v>6806</v>
      </c>
      <c r="AN1387" s="216" t="s">
        <v>6009</v>
      </c>
      <c r="AO1387" s="216" t="s">
        <v>5971</v>
      </c>
      <c r="AP1387" s="216" t="s">
        <v>6884</v>
      </c>
      <c r="AQ1387" s="216" t="s">
        <v>6885</v>
      </c>
      <c r="AR1387" s="216" t="s">
        <v>6886</v>
      </c>
      <c r="AS1387" s="24" t="s">
        <v>5474</v>
      </c>
      <c r="AT1387" s="24" t="s">
        <v>6492</v>
      </c>
      <c r="AU1387" s="24" t="s">
        <v>6493</v>
      </c>
      <c r="AV1387" s="24" t="s">
        <v>6577</v>
      </c>
      <c r="AW1387" s="24" t="s">
        <v>5979</v>
      </c>
      <c r="AX1387" s="24" t="s">
        <v>5979</v>
      </c>
      <c r="AY1387" s="24" t="s">
        <v>7196</v>
      </c>
      <c r="AZ1387" s="216" t="s">
        <v>7085</v>
      </c>
      <c r="BA1387" s="216" t="s">
        <v>7043</v>
      </c>
      <c r="BB1387" s="57" t="s">
        <v>5474</v>
      </c>
      <c r="BC1387" s="202"/>
      <c r="BD1387" s="24"/>
      <c r="BE1387" s="151"/>
      <c r="BG1387" s="151"/>
      <c r="BI1387" s="151"/>
      <c r="BL1387" s="152"/>
    </row>
    <row r="1388" spans="1:64" s="169" customFormat="1">
      <c r="A1388" s="24">
        <v>6290</v>
      </c>
      <c r="B1388" s="24" t="s">
        <v>1356</v>
      </c>
      <c r="C1388" s="57">
        <v>53.2</v>
      </c>
      <c r="D1388" s="57">
        <v>55</v>
      </c>
      <c r="E1388" s="57">
        <v>52.9</v>
      </c>
      <c r="F1388" s="57">
        <v>54.7</v>
      </c>
      <c r="G1388" s="57">
        <v>55.1</v>
      </c>
      <c r="H1388" s="57">
        <v>55.3</v>
      </c>
      <c r="I1388" s="57">
        <v>53.5</v>
      </c>
      <c r="J1388" s="57">
        <v>54</v>
      </c>
      <c r="K1388" s="57">
        <v>54.7</v>
      </c>
      <c r="L1388" s="57">
        <v>57.1</v>
      </c>
      <c r="M1388" s="57">
        <v>54.2</v>
      </c>
      <c r="N1388" s="57">
        <v>56.8</v>
      </c>
      <c r="O1388" s="63">
        <v>5.1851851851851802E-2</v>
      </c>
      <c r="P1388" s="57">
        <v>1814</v>
      </c>
      <c r="Q1388" s="57">
        <v>1480</v>
      </c>
      <c r="R1388" s="57">
        <v>5013.1000000000004</v>
      </c>
      <c r="S1388" s="57">
        <v>53.96</v>
      </c>
      <c r="T1388" s="57">
        <v>60.86</v>
      </c>
      <c r="U1388" s="57">
        <v>63.653300000000002</v>
      </c>
      <c r="V1388" s="57">
        <v>54</v>
      </c>
      <c r="W1388" s="57">
        <v>59.71</v>
      </c>
      <c r="X1388" s="57">
        <v>63.513300000000001</v>
      </c>
      <c r="Y1388" s="57">
        <v>54.16</v>
      </c>
      <c r="Z1388" s="57">
        <v>58.655000000000001</v>
      </c>
      <c r="AA1388" s="57">
        <v>63.401699999999998</v>
      </c>
      <c r="AB1388" s="57">
        <v>84.7</v>
      </c>
      <c r="AC1388" s="57">
        <v>49.9</v>
      </c>
      <c r="AD1388" s="57">
        <v>80.599999999999994</v>
      </c>
      <c r="AE1388" s="57">
        <v>52</v>
      </c>
      <c r="AF1388" s="64">
        <v>27.103400000000001</v>
      </c>
      <c r="AG1388" s="64">
        <v>18.8474</v>
      </c>
      <c r="AH1388" s="64">
        <v>49.441499999999998</v>
      </c>
      <c r="AI1388" s="64">
        <v>29.045400000000001</v>
      </c>
      <c r="AJ1388" s="61">
        <v>0.46875</v>
      </c>
      <c r="AK1388" s="216">
        <v>2000</v>
      </c>
      <c r="AL1388" s="62">
        <v>3082.5679602067289</v>
      </c>
      <c r="AM1388" s="24" t="s">
        <v>6157</v>
      </c>
      <c r="AN1388" s="216" t="s">
        <v>6009</v>
      </c>
      <c r="AO1388" s="216" t="s">
        <v>5971</v>
      </c>
      <c r="AP1388" s="216" t="s">
        <v>6884</v>
      </c>
      <c r="AQ1388" s="216" t="s">
        <v>6885</v>
      </c>
      <c r="AR1388" s="216" t="s">
        <v>6886</v>
      </c>
      <c r="AS1388" s="24" t="s">
        <v>5474</v>
      </c>
      <c r="AT1388" s="24" t="s">
        <v>6010</v>
      </c>
      <c r="AU1388" s="24" t="s">
        <v>5984</v>
      </c>
      <c r="AV1388" s="24" t="s">
        <v>5982</v>
      </c>
      <c r="AW1388" s="24" t="s">
        <v>5965</v>
      </c>
      <c r="AX1388" s="24" t="s">
        <v>5990</v>
      </c>
      <c r="AY1388" s="24" t="s">
        <v>7524</v>
      </c>
      <c r="AZ1388" s="216" t="s">
        <v>8257</v>
      </c>
      <c r="BA1388" s="216" t="s">
        <v>7504</v>
      </c>
      <c r="BB1388" s="57" t="s">
        <v>5474</v>
      </c>
      <c r="BC1388" s="202"/>
      <c r="BD1388" s="24"/>
      <c r="BE1388" s="151"/>
      <c r="BG1388" s="151"/>
      <c r="BI1388" s="151"/>
      <c r="BL1388" s="152"/>
    </row>
    <row r="1389" spans="1:64" s="169" customFormat="1">
      <c r="A1389" s="24">
        <v>6291</v>
      </c>
      <c r="B1389" s="24" t="s">
        <v>1357</v>
      </c>
      <c r="C1389" s="57">
        <v>32.200000000000003</v>
      </c>
      <c r="D1389" s="57">
        <v>33.15</v>
      </c>
      <c r="E1389" s="57">
        <v>31.5</v>
      </c>
      <c r="F1389" s="57">
        <v>33</v>
      </c>
      <c r="G1389" s="57">
        <v>34.700000000000003</v>
      </c>
      <c r="H1389" s="57">
        <v>34.700000000000003</v>
      </c>
      <c r="I1389" s="57">
        <v>32.6</v>
      </c>
      <c r="J1389" s="57">
        <v>33.1</v>
      </c>
      <c r="K1389" s="57">
        <v>32.299999999999997</v>
      </c>
      <c r="L1389" s="57">
        <v>35.950000000000003</v>
      </c>
      <c r="M1389" s="57">
        <v>32.299999999999997</v>
      </c>
      <c r="N1389" s="57">
        <v>35.9</v>
      </c>
      <c r="O1389" s="63">
        <v>8.4592145015105702E-2</v>
      </c>
      <c r="P1389" s="57">
        <v>40</v>
      </c>
      <c r="Q1389" s="57">
        <v>17</v>
      </c>
      <c r="R1389" s="57">
        <v>37.299999999999997</v>
      </c>
      <c r="S1389" s="57">
        <v>34.229999999999997</v>
      </c>
      <c r="T1389" s="57">
        <v>38.734999999999999</v>
      </c>
      <c r="U1389" s="57">
        <v>31.237500000000001</v>
      </c>
      <c r="V1389" s="57">
        <v>33.65</v>
      </c>
      <c r="W1389" s="57">
        <v>38.14</v>
      </c>
      <c r="X1389" s="57">
        <v>31.3658</v>
      </c>
      <c r="Y1389" s="57">
        <v>33.6</v>
      </c>
      <c r="Z1389" s="57">
        <v>37.86</v>
      </c>
      <c r="AA1389" s="57">
        <v>31.533300000000001</v>
      </c>
      <c r="AB1389" s="57">
        <v>49.5</v>
      </c>
      <c r="AC1389" s="57">
        <v>14.65</v>
      </c>
      <c r="AD1389" s="57">
        <v>44.9</v>
      </c>
      <c r="AE1389" s="57">
        <v>30.5</v>
      </c>
      <c r="AF1389" s="64">
        <v>25.422599999999999</v>
      </c>
      <c r="AG1389" s="64">
        <v>20.828399999999998</v>
      </c>
      <c r="AH1389" s="64">
        <v>41.948399999999999</v>
      </c>
      <c r="AI1389" s="64">
        <v>27.868400000000001</v>
      </c>
      <c r="AJ1389" s="61">
        <v>0.46875</v>
      </c>
      <c r="AK1389" s="216">
        <v>50</v>
      </c>
      <c r="AL1389" s="62">
        <v>118.69486876807207</v>
      </c>
      <c r="AM1389" s="24" t="s">
        <v>6154</v>
      </c>
      <c r="AN1389" s="216" t="s">
        <v>6009</v>
      </c>
      <c r="AO1389" s="216" t="s">
        <v>5971</v>
      </c>
      <c r="AP1389" s="216" t="s">
        <v>6908</v>
      </c>
      <c r="AQ1389" s="216" t="s">
        <v>6885</v>
      </c>
      <c r="AR1389" s="216" t="s">
        <v>6886</v>
      </c>
      <c r="AS1389" s="24" t="s">
        <v>5474</v>
      </c>
      <c r="AT1389" s="24" t="s">
        <v>6010</v>
      </c>
      <c r="AU1389" s="24" t="s">
        <v>6024</v>
      </c>
      <c r="AV1389" s="24" t="s">
        <v>6013</v>
      </c>
      <c r="AW1389" s="24" t="s">
        <v>5979</v>
      </c>
      <c r="AX1389" s="24" t="s">
        <v>5979</v>
      </c>
      <c r="AY1389" s="24" t="s">
        <v>7532</v>
      </c>
      <c r="AZ1389" s="216" t="s">
        <v>7220</v>
      </c>
      <c r="BA1389" s="216" t="s">
        <v>8258</v>
      </c>
      <c r="BB1389" s="57" t="s">
        <v>6898</v>
      </c>
      <c r="BC1389" s="202"/>
      <c r="BD1389" s="24"/>
      <c r="BE1389" s="151"/>
      <c r="BG1389" s="151"/>
      <c r="BI1389" s="151"/>
      <c r="BL1389" s="152"/>
    </row>
    <row r="1390" spans="1:64" s="169" customFormat="1">
      <c r="A1390" s="24">
        <v>6292</v>
      </c>
      <c r="B1390" s="24" t="s">
        <v>1358</v>
      </c>
      <c r="C1390" s="57">
        <v>40.1</v>
      </c>
      <c r="D1390" s="57">
        <v>40.700000000000003</v>
      </c>
      <c r="E1390" s="57">
        <v>40.1</v>
      </c>
      <c r="F1390" s="57">
        <v>40.450000000000003</v>
      </c>
      <c r="G1390" s="57">
        <v>40.450000000000003</v>
      </c>
      <c r="H1390" s="57">
        <v>40.950000000000003</v>
      </c>
      <c r="I1390" s="57">
        <v>40.1</v>
      </c>
      <c r="J1390" s="57">
        <v>40.5</v>
      </c>
      <c r="K1390" s="57">
        <v>40.5</v>
      </c>
      <c r="L1390" s="57">
        <v>40.9</v>
      </c>
      <c r="M1390" s="57">
        <v>40.5</v>
      </c>
      <c r="N1390" s="57">
        <v>40.65</v>
      </c>
      <c r="O1390" s="63">
        <v>3.7037037037036999E-3</v>
      </c>
      <c r="P1390" s="57">
        <v>28</v>
      </c>
      <c r="Q1390" s="57">
        <v>42</v>
      </c>
      <c r="R1390" s="57">
        <v>98.3</v>
      </c>
      <c r="S1390" s="57">
        <v>40.22</v>
      </c>
      <c r="T1390" s="57">
        <v>40.22</v>
      </c>
      <c r="U1390" s="57">
        <v>40.582500000000003</v>
      </c>
      <c r="V1390" s="57">
        <v>40.31</v>
      </c>
      <c r="W1390" s="57">
        <v>40.26</v>
      </c>
      <c r="X1390" s="57">
        <v>40.5867</v>
      </c>
      <c r="Y1390" s="57">
        <v>40.33</v>
      </c>
      <c r="Z1390" s="57">
        <v>40.332500000000003</v>
      </c>
      <c r="AA1390" s="57">
        <v>40.588299999999997</v>
      </c>
      <c r="AB1390" s="57">
        <v>42.5</v>
      </c>
      <c r="AC1390" s="57">
        <v>32.299999999999997</v>
      </c>
      <c r="AD1390" s="57">
        <v>42.5</v>
      </c>
      <c r="AE1390" s="57">
        <v>39</v>
      </c>
      <c r="AF1390" s="64">
        <v>48.014299999999999</v>
      </c>
      <c r="AG1390" s="64">
        <v>45.793700000000001</v>
      </c>
      <c r="AH1390" s="64">
        <v>54.009599999999999</v>
      </c>
      <c r="AI1390" s="64">
        <v>48.532299999999999</v>
      </c>
      <c r="AJ1390" s="61">
        <v>0.46875</v>
      </c>
      <c r="AK1390" s="216">
        <v>50</v>
      </c>
      <c r="AL1390" s="62">
        <v>83.086408137650452</v>
      </c>
      <c r="AM1390" s="24" t="s">
        <v>8224</v>
      </c>
      <c r="AN1390" s="216" t="s">
        <v>6009</v>
      </c>
      <c r="AO1390" s="216" t="s">
        <v>5961</v>
      </c>
      <c r="AP1390" s="216" t="s">
        <v>6908</v>
      </c>
      <c r="AQ1390" s="216" t="s">
        <v>6900</v>
      </c>
      <c r="AR1390" s="216" t="s">
        <v>6886</v>
      </c>
      <c r="AS1390" s="24" t="s">
        <v>5474</v>
      </c>
      <c r="AT1390" s="24" t="s">
        <v>6055</v>
      </c>
      <c r="AU1390" s="24" t="s">
        <v>6478</v>
      </c>
      <c r="AV1390" s="24" t="s">
        <v>6055</v>
      </c>
      <c r="AW1390" s="24" t="s">
        <v>5976</v>
      </c>
      <c r="AX1390" s="24" t="s">
        <v>5979</v>
      </c>
      <c r="AY1390" s="24" t="s">
        <v>7690</v>
      </c>
      <c r="AZ1390" s="216" t="s">
        <v>6991</v>
      </c>
      <c r="BA1390" s="216" t="s">
        <v>7467</v>
      </c>
      <c r="BB1390" s="57" t="s">
        <v>6994</v>
      </c>
      <c r="BC1390" s="202"/>
      <c r="BD1390" s="24"/>
      <c r="BE1390" s="151"/>
      <c r="BG1390" s="151"/>
      <c r="BI1390" s="151"/>
      <c r="BL1390" s="152"/>
    </row>
    <row r="1391" spans="1:64" s="169" customFormat="1">
      <c r="A1391" s="24">
        <v>6294</v>
      </c>
      <c r="B1391" s="24" t="s">
        <v>1359</v>
      </c>
      <c r="C1391" s="57">
        <v>147</v>
      </c>
      <c r="D1391" s="57">
        <v>147.5</v>
      </c>
      <c r="E1391" s="57">
        <v>144.5</v>
      </c>
      <c r="F1391" s="57">
        <v>145</v>
      </c>
      <c r="G1391" s="57">
        <v>145</v>
      </c>
      <c r="H1391" s="57">
        <v>145</v>
      </c>
      <c r="I1391" s="57">
        <v>144</v>
      </c>
      <c r="J1391" s="57">
        <v>144</v>
      </c>
      <c r="K1391" s="57">
        <v>144</v>
      </c>
      <c r="L1391" s="57">
        <v>145</v>
      </c>
      <c r="M1391" s="57">
        <v>144</v>
      </c>
      <c r="N1391" s="57">
        <v>145</v>
      </c>
      <c r="O1391" s="63">
        <v>6.9444444444444397E-3</v>
      </c>
      <c r="P1391" s="57">
        <v>6</v>
      </c>
      <c r="Q1391" s="57">
        <v>9</v>
      </c>
      <c r="R1391" s="57">
        <v>50.2</v>
      </c>
      <c r="S1391" s="57">
        <v>145.69999999999999</v>
      </c>
      <c r="T1391" s="57">
        <v>149.35</v>
      </c>
      <c r="U1391" s="57">
        <v>150.1</v>
      </c>
      <c r="V1391" s="57">
        <v>145.30000000000001</v>
      </c>
      <c r="W1391" s="57">
        <v>149</v>
      </c>
      <c r="X1391" s="57">
        <v>150.07499999999999</v>
      </c>
      <c r="Y1391" s="57">
        <v>144.69999999999999</v>
      </c>
      <c r="Z1391" s="57">
        <v>148.75</v>
      </c>
      <c r="AA1391" s="57">
        <v>150.05000000000001</v>
      </c>
      <c r="AB1391" s="57">
        <v>159</v>
      </c>
      <c r="AC1391" s="57">
        <v>109</v>
      </c>
      <c r="AD1391" s="57">
        <v>159</v>
      </c>
      <c r="AE1391" s="57">
        <v>138</v>
      </c>
      <c r="AF1391" s="64">
        <v>15.2395</v>
      </c>
      <c r="AG1391" s="64">
        <v>24.26</v>
      </c>
      <c r="AH1391" s="64">
        <v>16.8263</v>
      </c>
      <c r="AI1391" s="64">
        <v>21.7821</v>
      </c>
      <c r="AJ1391" s="61">
        <v>0.46875</v>
      </c>
      <c r="AK1391" s="216">
        <v>50</v>
      </c>
      <c r="AL1391" s="62">
        <v>17.804230315210809</v>
      </c>
      <c r="AM1391" s="24" t="s">
        <v>6981</v>
      </c>
      <c r="AN1391" s="216" t="s">
        <v>6039</v>
      </c>
      <c r="AO1391" s="216" t="s">
        <v>6007</v>
      </c>
      <c r="AP1391" s="216" t="s">
        <v>6884</v>
      </c>
      <c r="AQ1391" s="216" t="s">
        <v>6885</v>
      </c>
      <c r="AR1391" s="216" t="s">
        <v>6886</v>
      </c>
      <c r="AS1391" s="24" t="s">
        <v>5474</v>
      </c>
      <c r="AT1391" s="24" t="s">
        <v>5984</v>
      </c>
      <c r="AU1391" s="24" t="s">
        <v>6518</v>
      </c>
      <c r="AV1391" s="24" t="s">
        <v>6493</v>
      </c>
      <c r="AW1391" s="24" t="s">
        <v>5979</v>
      </c>
      <c r="AX1391" s="24" t="s">
        <v>5979</v>
      </c>
      <c r="AY1391" s="24" t="s">
        <v>7191</v>
      </c>
      <c r="AZ1391" s="216" t="s">
        <v>7058</v>
      </c>
      <c r="BA1391" s="216" t="s">
        <v>6930</v>
      </c>
      <c r="BB1391" s="57" t="s">
        <v>6898</v>
      </c>
      <c r="BC1391" s="202"/>
      <c r="BD1391" s="24"/>
      <c r="BE1391" s="151"/>
      <c r="BG1391" s="151"/>
      <c r="BI1391" s="151"/>
      <c r="BL1391" s="152"/>
    </row>
    <row r="1392" spans="1:64" s="169" customFormat="1">
      <c r="A1392" s="24">
        <v>6404</v>
      </c>
      <c r="B1392" s="24" t="s">
        <v>1361</v>
      </c>
      <c r="C1392" s="57">
        <v>6.9</v>
      </c>
      <c r="D1392" s="57">
        <v>6.9</v>
      </c>
      <c r="E1392" s="57">
        <v>6.9</v>
      </c>
      <c r="F1392" s="57">
        <v>6.9</v>
      </c>
      <c r="G1392" s="57">
        <v>6.9</v>
      </c>
      <c r="H1392" s="57">
        <v>6.9</v>
      </c>
      <c r="I1392" s="57">
        <v>6.9</v>
      </c>
      <c r="J1392" s="57">
        <v>6.9</v>
      </c>
      <c r="K1392" s="57">
        <v>6.9</v>
      </c>
      <c r="L1392" s="57">
        <v>6.9</v>
      </c>
      <c r="M1392" s="57">
        <v>6.9</v>
      </c>
      <c r="N1392" s="57">
        <v>6.9</v>
      </c>
      <c r="O1392" s="63">
        <v>0</v>
      </c>
      <c r="P1392" s="57">
        <v>10</v>
      </c>
      <c r="Q1392" s="57">
        <v>1</v>
      </c>
      <c r="R1392" s="57">
        <v>15.470599999999999</v>
      </c>
      <c r="S1392" s="57">
        <v>6.9574999999999996</v>
      </c>
      <c r="T1392" s="57">
        <v>7.0018000000000002</v>
      </c>
      <c r="U1392" s="57">
        <v>7.2373000000000003</v>
      </c>
      <c r="V1392" s="57">
        <v>6.9249999999999998</v>
      </c>
      <c r="W1392" s="57">
        <v>6.9865000000000004</v>
      </c>
      <c r="X1392" s="57">
        <v>7.2176999999999998</v>
      </c>
      <c r="Y1392" s="57">
        <v>6.9</v>
      </c>
      <c r="Z1392" s="57">
        <v>6.9805999999999999</v>
      </c>
      <c r="AA1392" s="57">
        <v>7.2061999999999999</v>
      </c>
      <c r="AB1392" s="57">
        <v>9.2799999999999994</v>
      </c>
      <c r="AC1392" s="57">
        <v>3.87</v>
      </c>
      <c r="AD1392" s="57">
        <v>7.2</v>
      </c>
      <c r="AE1392" s="57">
        <v>6.9</v>
      </c>
      <c r="AF1392" s="64">
        <v>4.6637000000000004</v>
      </c>
      <c r="AG1392" s="64">
        <v>9.6289999999999996</v>
      </c>
      <c r="AH1392" s="64">
        <v>3.1091000000000002</v>
      </c>
      <c r="AI1392" s="64">
        <v>7.4557000000000002</v>
      </c>
      <c r="AJ1392" s="61">
        <v>0.4513888888888889</v>
      </c>
      <c r="AK1392" s="216">
        <v>50</v>
      </c>
      <c r="AL1392" s="62">
        <v>37.881259281495474</v>
      </c>
      <c r="AM1392" s="24" t="s">
        <v>6806</v>
      </c>
      <c r="AN1392" s="216" t="s">
        <v>5967</v>
      </c>
      <c r="AO1392" s="216" t="s">
        <v>6047</v>
      </c>
      <c r="AP1392" s="216" t="s">
        <v>6884</v>
      </c>
      <c r="AQ1392" s="216" t="s">
        <v>6885</v>
      </c>
      <c r="AR1392" s="216" t="s">
        <v>7000</v>
      </c>
      <c r="AS1392" s="24" t="s">
        <v>6945</v>
      </c>
      <c r="AT1392" s="24" t="s">
        <v>6577</v>
      </c>
      <c r="AU1392" s="24" t="s">
        <v>6577</v>
      </c>
      <c r="AV1392" s="24" t="s">
        <v>6577</v>
      </c>
      <c r="AW1392" s="24" t="s">
        <v>5979</v>
      </c>
      <c r="AX1392" s="24" t="s">
        <v>5979</v>
      </c>
      <c r="AY1392" s="24" t="s">
        <v>7526</v>
      </c>
      <c r="AZ1392" s="216" t="s">
        <v>7093</v>
      </c>
      <c r="BA1392" s="216" t="s">
        <v>6948</v>
      </c>
      <c r="BB1392" s="57" t="s">
        <v>6898</v>
      </c>
      <c r="BC1392" s="202"/>
      <c r="BD1392" s="24"/>
      <c r="BE1392" s="151"/>
      <c r="BG1392" s="151"/>
      <c r="BI1392" s="151"/>
      <c r="BL1392" s="152"/>
    </row>
    <row r="1393" spans="1:64" s="169" customFormat="1">
      <c r="A1393" s="24">
        <v>6405</v>
      </c>
      <c r="B1393" s="24" t="s">
        <v>1362</v>
      </c>
      <c r="C1393" s="57">
        <v>28.9</v>
      </c>
      <c r="D1393" s="57">
        <v>30.7</v>
      </c>
      <c r="E1393" s="57">
        <v>28.6</v>
      </c>
      <c r="F1393" s="57">
        <v>30.2</v>
      </c>
      <c r="G1393" s="57">
        <v>30.85</v>
      </c>
      <c r="H1393" s="57">
        <v>30.85</v>
      </c>
      <c r="I1393" s="57">
        <v>28.75</v>
      </c>
      <c r="J1393" s="57">
        <v>29.4</v>
      </c>
      <c r="K1393" s="57">
        <v>29.85</v>
      </c>
      <c r="L1393" s="57">
        <v>29.85</v>
      </c>
      <c r="M1393" s="57">
        <v>29</v>
      </c>
      <c r="N1393" s="57">
        <v>29.3</v>
      </c>
      <c r="O1393" s="63">
        <v>-3.40136054421768E-3</v>
      </c>
      <c r="P1393" s="57">
        <v>52</v>
      </c>
      <c r="Q1393" s="57">
        <v>492</v>
      </c>
      <c r="R1393" s="57">
        <v>504</v>
      </c>
      <c r="S1393" s="57">
        <v>28.28</v>
      </c>
      <c r="T1393" s="57">
        <v>30.605</v>
      </c>
      <c r="U1393" s="57">
        <v>34.847499999999997</v>
      </c>
      <c r="V1393" s="57">
        <v>28.8</v>
      </c>
      <c r="W1393" s="57">
        <v>30.465</v>
      </c>
      <c r="X1393" s="57">
        <v>34.8675</v>
      </c>
      <c r="Y1393" s="57">
        <v>28.94</v>
      </c>
      <c r="Z1393" s="57">
        <v>30.2775</v>
      </c>
      <c r="AA1393" s="57">
        <v>34.870800000000003</v>
      </c>
      <c r="AB1393" s="57">
        <v>51.7</v>
      </c>
      <c r="AC1393" s="57">
        <v>17.5</v>
      </c>
      <c r="AD1393" s="57">
        <v>34.700000000000003</v>
      </c>
      <c r="AE1393" s="57">
        <v>26</v>
      </c>
      <c r="AF1393" s="64">
        <v>55.702500000000001</v>
      </c>
      <c r="AG1393" s="64">
        <v>38.695300000000003</v>
      </c>
      <c r="AH1393" s="64">
        <v>59.815399999999997</v>
      </c>
      <c r="AI1393" s="64">
        <v>45.735399999999998</v>
      </c>
      <c r="AJ1393" s="61">
        <v>0.4513888888888889</v>
      </c>
      <c r="AK1393" s="216">
        <v>100</v>
      </c>
      <c r="AL1393" s="62">
        <v>116.00568250417903</v>
      </c>
      <c r="AM1393" s="24" t="s">
        <v>6491</v>
      </c>
      <c r="AN1393" s="216" t="s">
        <v>6009</v>
      </c>
      <c r="AO1393" s="216" t="s">
        <v>5961</v>
      </c>
      <c r="AP1393" s="216" t="s">
        <v>6884</v>
      </c>
      <c r="AQ1393" s="216" t="s">
        <v>6885</v>
      </c>
      <c r="AR1393" s="216" t="s">
        <v>6886</v>
      </c>
      <c r="AS1393" s="24" t="s">
        <v>5474</v>
      </c>
      <c r="AT1393" s="24" t="s">
        <v>5982</v>
      </c>
      <c r="AU1393" s="24" t="s">
        <v>6024</v>
      </c>
      <c r="AV1393" s="24" t="s">
        <v>6017</v>
      </c>
      <c r="AW1393" s="24" t="s">
        <v>5979</v>
      </c>
      <c r="AX1393" s="24" t="s">
        <v>5986</v>
      </c>
      <c r="AY1393" s="24" t="s">
        <v>7590</v>
      </c>
      <c r="AZ1393" s="216" t="s">
        <v>7287</v>
      </c>
      <c r="BA1393" s="216" t="s">
        <v>7041</v>
      </c>
      <c r="BB1393" s="57" t="s">
        <v>5474</v>
      </c>
      <c r="BC1393" s="202"/>
      <c r="BD1393" s="24"/>
      <c r="BE1393" s="151"/>
      <c r="BG1393" s="151"/>
      <c r="BI1393" s="151"/>
      <c r="BL1393" s="152"/>
    </row>
    <row r="1394" spans="1:64" s="169" customFormat="1">
      <c r="A1394" s="24">
        <v>6407</v>
      </c>
      <c r="B1394" s="24" t="s">
        <v>3864</v>
      </c>
      <c r="C1394" s="57">
        <v>11.55</v>
      </c>
      <c r="D1394" s="57">
        <v>11.65</v>
      </c>
      <c r="E1394" s="57">
        <v>11.5</v>
      </c>
      <c r="F1394" s="57">
        <v>11.5</v>
      </c>
      <c r="G1394" s="57">
        <v>11.55</v>
      </c>
      <c r="H1394" s="57">
        <v>11.55</v>
      </c>
      <c r="I1394" s="57">
        <v>10.95</v>
      </c>
      <c r="J1394" s="57">
        <v>11.05</v>
      </c>
      <c r="K1394" s="57">
        <v>11.25</v>
      </c>
      <c r="L1394" s="57">
        <v>11.25</v>
      </c>
      <c r="M1394" s="57">
        <v>11.25</v>
      </c>
      <c r="N1394" s="57">
        <v>11.25</v>
      </c>
      <c r="O1394" s="63">
        <v>7.1620411817367897E-3</v>
      </c>
      <c r="P1394" s="57">
        <v>5</v>
      </c>
      <c r="Q1394" s="57">
        <v>48</v>
      </c>
      <c r="R1394" s="57">
        <v>244.7</v>
      </c>
      <c r="S1394" s="57">
        <v>11.5</v>
      </c>
      <c r="T1394" s="57">
        <v>11.567500000000001</v>
      </c>
      <c r="U1394" s="57">
        <v>12.148300000000001</v>
      </c>
      <c r="V1394" s="57">
        <v>11.41</v>
      </c>
      <c r="W1394" s="57">
        <v>11.547499999999999</v>
      </c>
      <c r="X1394" s="57">
        <v>12.110200000000001</v>
      </c>
      <c r="Y1394" s="57">
        <v>11.36</v>
      </c>
      <c r="Z1394" s="57">
        <v>11.5375</v>
      </c>
      <c r="AA1394" s="57">
        <v>12.0771</v>
      </c>
      <c r="AB1394" s="57"/>
      <c r="AC1394" s="57"/>
      <c r="AD1394" s="57">
        <v>11.95</v>
      </c>
      <c r="AE1394" s="57">
        <v>10.95</v>
      </c>
      <c r="AF1394" s="64">
        <v>27.378900000000002</v>
      </c>
      <c r="AG1394" s="64">
        <v>29.959700000000002</v>
      </c>
      <c r="AH1394" s="64">
        <v>32.5383</v>
      </c>
      <c r="AI1394" s="64">
        <v>30.819199999999999</v>
      </c>
      <c r="AJ1394" s="61">
        <v>0.4513888888888889</v>
      </c>
      <c r="AK1394" s="216">
        <v>50</v>
      </c>
      <c r="AL1394" s="62">
        <v>18.940629640747737</v>
      </c>
      <c r="AM1394" s="24" t="s">
        <v>6057</v>
      </c>
      <c r="AN1394" s="216" t="s">
        <v>5981</v>
      </c>
      <c r="AO1394" s="216" t="s">
        <v>5971</v>
      </c>
      <c r="AP1394" s="216" t="s">
        <v>6884</v>
      </c>
      <c r="AQ1394" s="216" t="s">
        <v>6885</v>
      </c>
      <c r="AR1394" s="216" t="s">
        <v>6916</v>
      </c>
      <c r="AS1394" s="24" t="s">
        <v>6965</v>
      </c>
      <c r="AT1394" s="24" t="s">
        <v>6535</v>
      </c>
      <c r="AU1394" s="24" t="s">
        <v>6024</v>
      </c>
      <c r="AV1394" s="24" t="s">
        <v>6577</v>
      </c>
      <c r="AW1394" s="24" t="s">
        <v>5979</v>
      </c>
      <c r="AX1394" s="24" t="s">
        <v>5979</v>
      </c>
      <c r="AY1394" s="24" t="s">
        <v>7163</v>
      </c>
      <c r="AZ1394" s="216" t="s">
        <v>7005</v>
      </c>
      <c r="BA1394" s="216" t="s">
        <v>6943</v>
      </c>
      <c r="BB1394" s="57" t="s">
        <v>5474</v>
      </c>
      <c r="BC1394" s="202"/>
      <c r="BD1394" s="24"/>
      <c r="BE1394" s="151"/>
      <c r="BG1394" s="151"/>
      <c r="BI1394" s="151"/>
      <c r="BL1394" s="152"/>
    </row>
    <row r="1395" spans="1:64" s="169" customFormat="1">
      <c r="A1395" s="24">
        <v>6409</v>
      </c>
      <c r="B1395" s="24" t="s">
        <v>1363</v>
      </c>
      <c r="C1395" s="57">
        <v>1275</v>
      </c>
      <c r="D1395" s="57">
        <v>1280</v>
      </c>
      <c r="E1395" s="57">
        <v>1260</v>
      </c>
      <c r="F1395" s="57">
        <v>1270</v>
      </c>
      <c r="G1395" s="57">
        <v>1290</v>
      </c>
      <c r="H1395" s="57">
        <v>1290</v>
      </c>
      <c r="I1395" s="57">
        <v>1245</v>
      </c>
      <c r="J1395" s="57">
        <v>1260</v>
      </c>
      <c r="K1395" s="57">
        <v>1255</v>
      </c>
      <c r="L1395" s="57">
        <v>1260</v>
      </c>
      <c r="M1395" s="57">
        <v>1240</v>
      </c>
      <c r="N1395" s="57">
        <v>1240</v>
      </c>
      <c r="O1395" s="63">
        <v>-1.5873015873015799E-2</v>
      </c>
      <c r="P1395" s="57">
        <v>28</v>
      </c>
      <c r="Q1395" s="57">
        <v>91</v>
      </c>
      <c r="R1395" s="57">
        <v>61.75</v>
      </c>
      <c r="S1395" s="57">
        <v>1303</v>
      </c>
      <c r="T1395" s="57">
        <v>1327</v>
      </c>
      <c r="U1395" s="57">
        <v>1300.6667</v>
      </c>
      <c r="V1395" s="57">
        <v>1285</v>
      </c>
      <c r="W1395" s="57">
        <v>1325.25</v>
      </c>
      <c r="X1395" s="57">
        <v>1301.0833</v>
      </c>
      <c r="Y1395" s="57">
        <v>1270</v>
      </c>
      <c r="Z1395" s="57">
        <v>1322.75</v>
      </c>
      <c r="AA1395" s="57">
        <v>1301</v>
      </c>
      <c r="AB1395" s="57">
        <v>1430</v>
      </c>
      <c r="AC1395" s="57">
        <v>848</v>
      </c>
      <c r="AD1395" s="57">
        <v>1400</v>
      </c>
      <c r="AE1395" s="57">
        <v>1240</v>
      </c>
      <c r="AF1395" s="64">
        <v>25.044499999999999</v>
      </c>
      <c r="AG1395" s="64">
        <v>35.284399999999998</v>
      </c>
      <c r="AH1395" s="64">
        <v>16.696300000000001</v>
      </c>
      <c r="AI1395" s="64">
        <v>29.0884</v>
      </c>
      <c r="AJ1395" s="61">
        <v>0.4513888888888889</v>
      </c>
      <c r="AK1395" s="216">
        <v>50</v>
      </c>
      <c r="AL1395" s="62">
        <v>106.06752598818733</v>
      </c>
      <c r="AM1395" s="24" t="s">
        <v>6751</v>
      </c>
      <c r="AN1395" s="216" t="s">
        <v>5967</v>
      </c>
      <c r="AO1395" s="216" t="s">
        <v>6007</v>
      </c>
      <c r="AP1395" s="216" t="s">
        <v>6884</v>
      </c>
      <c r="AQ1395" s="216" t="s">
        <v>6885</v>
      </c>
      <c r="AR1395" s="216" t="s">
        <v>6916</v>
      </c>
      <c r="AS1395" s="24" t="s">
        <v>6945</v>
      </c>
      <c r="AT1395" s="24" t="s">
        <v>5984</v>
      </c>
      <c r="AU1395" s="24" t="s">
        <v>6209</v>
      </c>
      <c r="AV1395" s="24" t="s">
        <v>6130</v>
      </c>
      <c r="AW1395" s="24" t="s">
        <v>5991</v>
      </c>
      <c r="AX1395" s="24" t="s">
        <v>5979</v>
      </c>
      <c r="AY1395" s="24" t="s">
        <v>7568</v>
      </c>
      <c r="AZ1395" s="216" t="s">
        <v>6936</v>
      </c>
      <c r="BA1395" s="216" t="s">
        <v>7008</v>
      </c>
      <c r="BB1395" s="57" t="s">
        <v>5474</v>
      </c>
      <c r="BC1395" s="202"/>
      <c r="BD1395" s="24"/>
      <c r="BE1395" s="151"/>
      <c r="BG1395" s="151"/>
      <c r="BI1395" s="151"/>
      <c r="BL1395" s="152"/>
    </row>
    <row r="1396" spans="1:64" s="169" customFormat="1">
      <c r="A1396" s="24">
        <v>6411</v>
      </c>
      <c r="B1396" s="24" t="s">
        <v>1364</v>
      </c>
      <c r="C1396" s="57">
        <v>148.5</v>
      </c>
      <c r="D1396" s="57">
        <v>157.5</v>
      </c>
      <c r="E1396" s="57">
        <v>148</v>
      </c>
      <c r="F1396" s="57">
        <v>157</v>
      </c>
      <c r="G1396" s="57">
        <v>153.5</v>
      </c>
      <c r="H1396" s="57">
        <v>156.5</v>
      </c>
      <c r="I1396" s="57">
        <v>152.5</v>
      </c>
      <c r="J1396" s="57">
        <v>153</v>
      </c>
      <c r="K1396" s="57">
        <v>152.5</v>
      </c>
      <c r="L1396" s="57">
        <v>161.5</v>
      </c>
      <c r="M1396" s="57">
        <v>152.5</v>
      </c>
      <c r="N1396" s="57">
        <v>159</v>
      </c>
      <c r="O1396" s="63">
        <v>3.9215686274509803E-2</v>
      </c>
      <c r="P1396" s="57">
        <v>4393</v>
      </c>
      <c r="Q1396" s="57">
        <v>5603</v>
      </c>
      <c r="R1396" s="57">
        <v>7668.5</v>
      </c>
      <c r="S1396" s="57">
        <v>143.9</v>
      </c>
      <c r="T1396" s="57">
        <v>152.77500000000001</v>
      </c>
      <c r="U1396" s="57">
        <v>149.74170000000001</v>
      </c>
      <c r="V1396" s="57">
        <v>148</v>
      </c>
      <c r="W1396" s="57">
        <v>152.32499999999999</v>
      </c>
      <c r="X1396" s="57">
        <v>150.13329999999999</v>
      </c>
      <c r="Y1396" s="57">
        <v>150.69999999999999</v>
      </c>
      <c r="Z1396" s="57">
        <v>152.77500000000001</v>
      </c>
      <c r="AA1396" s="57">
        <v>150.5583</v>
      </c>
      <c r="AB1396" s="57">
        <v>179</v>
      </c>
      <c r="AC1396" s="57">
        <v>77.900000000000006</v>
      </c>
      <c r="AD1396" s="57">
        <v>176</v>
      </c>
      <c r="AE1396" s="57">
        <v>127</v>
      </c>
      <c r="AF1396" s="64">
        <v>61.827199999999998</v>
      </c>
      <c r="AG1396" s="64">
        <v>44.756700000000002</v>
      </c>
      <c r="AH1396" s="64">
        <v>72.135999999999996</v>
      </c>
      <c r="AI1396" s="64">
        <v>53.883200000000002</v>
      </c>
      <c r="AJ1396" s="61">
        <v>0.4513888888888889</v>
      </c>
      <c r="AK1396" s="216">
        <v>4500</v>
      </c>
      <c r="AL1396" s="62">
        <v>7872.3931890325803</v>
      </c>
      <c r="AM1396" s="24" t="s">
        <v>6145</v>
      </c>
      <c r="AN1396" s="216" t="s">
        <v>6009</v>
      </c>
      <c r="AO1396" s="216" t="s">
        <v>5961</v>
      </c>
      <c r="AP1396" s="216" t="s">
        <v>6908</v>
      </c>
      <c r="AQ1396" s="216" t="s">
        <v>6900</v>
      </c>
      <c r="AR1396" s="216" t="s">
        <v>6886</v>
      </c>
      <c r="AS1396" s="24" t="s">
        <v>5474</v>
      </c>
      <c r="AT1396" s="24" t="s">
        <v>5982</v>
      </c>
      <c r="AU1396" s="24" t="s">
        <v>6027</v>
      </c>
      <c r="AV1396" s="24" t="s">
        <v>6013</v>
      </c>
      <c r="AW1396" s="24" t="s">
        <v>5991</v>
      </c>
      <c r="AX1396" s="24" t="s">
        <v>5979</v>
      </c>
      <c r="AY1396" s="24" t="s">
        <v>8259</v>
      </c>
      <c r="AZ1396" s="216" t="s">
        <v>7953</v>
      </c>
      <c r="BA1396" s="216" t="s">
        <v>7636</v>
      </c>
      <c r="BB1396" s="57" t="s">
        <v>7017</v>
      </c>
      <c r="BC1396" s="202"/>
      <c r="BD1396" s="24"/>
      <c r="BE1396" s="151"/>
      <c r="BG1396" s="151"/>
      <c r="BI1396" s="151"/>
      <c r="BL1396" s="152"/>
    </row>
    <row r="1397" spans="1:64" s="169" customFormat="1">
      <c r="A1397" s="24">
        <v>6412</v>
      </c>
      <c r="B1397" s="24" t="s">
        <v>1365</v>
      </c>
      <c r="C1397" s="57">
        <v>66.7</v>
      </c>
      <c r="D1397" s="57">
        <v>67.7</v>
      </c>
      <c r="E1397" s="57">
        <v>66.5</v>
      </c>
      <c r="F1397" s="57">
        <v>67.7</v>
      </c>
      <c r="G1397" s="57">
        <v>67.7</v>
      </c>
      <c r="H1397" s="57">
        <v>67.900000000000006</v>
      </c>
      <c r="I1397" s="57">
        <v>67.099999999999994</v>
      </c>
      <c r="J1397" s="57">
        <v>67.099999999999994</v>
      </c>
      <c r="K1397" s="57">
        <v>67.099999999999994</v>
      </c>
      <c r="L1397" s="57">
        <v>67.7</v>
      </c>
      <c r="M1397" s="57">
        <v>67.099999999999994</v>
      </c>
      <c r="N1397" s="57">
        <v>67.5</v>
      </c>
      <c r="O1397" s="63">
        <v>5.9612518628912002E-3</v>
      </c>
      <c r="P1397" s="57">
        <v>23</v>
      </c>
      <c r="Q1397" s="57">
        <v>96</v>
      </c>
      <c r="R1397" s="57">
        <v>141.05000000000001</v>
      </c>
      <c r="S1397" s="57">
        <v>67.42</v>
      </c>
      <c r="T1397" s="57">
        <v>69.180000000000007</v>
      </c>
      <c r="U1397" s="57">
        <v>70.221699999999998</v>
      </c>
      <c r="V1397" s="57">
        <v>67.239999999999995</v>
      </c>
      <c r="W1397" s="57">
        <v>69.03</v>
      </c>
      <c r="X1397" s="57">
        <v>70.186700000000002</v>
      </c>
      <c r="Y1397" s="57">
        <v>67.14</v>
      </c>
      <c r="Z1397" s="57">
        <v>68.894999999999996</v>
      </c>
      <c r="AA1397" s="57">
        <v>70.158299999999997</v>
      </c>
      <c r="AB1397" s="57">
        <v>87.1</v>
      </c>
      <c r="AC1397" s="57">
        <v>64.8</v>
      </c>
      <c r="AD1397" s="57">
        <v>72.5</v>
      </c>
      <c r="AE1397" s="57">
        <v>66.5</v>
      </c>
      <c r="AF1397" s="64">
        <v>20.9834</v>
      </c>
      <c r="AG1397" s="64">
        <v>16.161899999999999</v>
      </c>
      <c r="AH1397" s="64">
        <v>28.4817</v>
      </c>
      <c r="AI1397" s="64">
        <v>20.2685</v>
      </c>
      <c r="AJ1397" s="61">
        <v>0.4513888888888889</v>
      </c>
      <c r="AK1397" s="216">
        <v>50</v>
      </c>
      <c r="AL1397" s="62">
        <v>87.126896347439583</v>
      </c>
      <c r="AM1397" s="24" t="s">
        <v>6904</v>
      </c>
      <c r="AN1397" s="216" t="s">
        <v>6009</v>
      </c>
      <c r="AO1397" s="216" t="s">
        <v>6007</v>
      </c>
      <c r="AP1397" s="216" t="s">
        <v>6884</v>
      </c>
      <c r="AQ1397" s="216" t="s">
        <v>6885</v>
      </c>
      <c r="AR1397" s="216" t="s">
        <v>6886</v>
      </c>
      <c r="AS1397" s="24" t="s">
        <v>6917</v>
      </c>
      <c r="AT1397" s="24" t="s">
        <v>6126</v>
      </c>
      <c r="AU1397" s="24" t="s">
        <v>6130</v>
      </c>
      <c r="AV1397" s="24" t="s">
        <v>6055</v>
      </c>
      <c r="AW1397" s="24" t="s">
        <v>5991</v>
      </c>
      <c r="AX1397" s="24" t="s">
        <v>5979</v>
      </c>
      <c r="AY1397" s="24" t="s">
        <v>7532</v>
      </c>
      <c r="AZ1397" s="216" t="s">
        <v>7281</v>
      </c>
      <c r="BA1397" s="216" t="s">
        <v>6967</v>
      </c>
      <c r="BB1397" s="57" t="s">
        <v>6898</v>
      </c>
      <c r="BC1397" s="202"/>
      <c r="BD1397" s="24"/>
      <c r="BE1397" s="151"/>
      <c r="BG1397" s="151"/>
      <c r="BI1397" s="151"/>
      <c r="BL1397" s="152"/>
    </row>
    <row r="1398" spans="1:64" s="169" customFormat="1">
      <c r="A1398" s="24">
        <v>6414</v>
      </c>
      <c r="B1398" s="24" t="s">
        <v>1366</v>
      </c>
      <c r="C1398" s="57">
        <v>198</v>
      </c>
      <c r="D1398" s="57">
        <v>201.5</v>
      </c>
      <c r="E1398" s="57">
        <v>197.5</v>
      </c>
      <c r="F1398" s="57">
        <v>200</v>
      </c>
      <c r="G1398" s="57">
        <v>201</v>
      </c>
      <c r="H1398" s="57">
        <v>201</v>
      </c>
      <c r="I1398" s="57">
        <v>198.5</v>
      </c>
      <c r="J1398" s="57">
        <v>199</v>
      </c>
      <c r="K1398" s="57">
        <v>200</v>
      </c>
      <c r="L1398" s="57">
        <v>204</v>
      </c>
      <c r="M1398" s="57">
        <v>200</v>
      </c>
      <c r="N1398" s="57">
        <v>202.5</v>
      </c>
      <c r="O1398" s="63">
        <v>1.75879396984924E-2</v>
      </c>
      <c r="P1398" s="57">
        <v>125</v>
      </c>
      <c r="Q1398" s="57">
        <v>144</v>
      </c>
      <c r="R1398" s="57">
        <v>284.60000000000002</v>
      </c>
      <c r="S1398" s="57">
        <v>199</v>
      </c>
      <c r="T1398" s="57">
        <v>214.47499999999999</v>
      </c>
      <c r="U1398" s="57">
        <v>217.17500000000001</v>
      </c>
      <c r="V1398" s="57">
        <v>199</v>
      </c>
      <c r="W1398" s="57">
        <v>213.07499999999999</v>
      </c>
      <c r="X1398" s="57">
        <v>216.99170000000001</v>
      </c>
      <c r="Y1398" s="57">
        <v>198.9</v>
      </c>
      <c r="Z1398" s="57">
        <v>211.9</v>
      </c>
      <c r="AA1398" s="57">
        <v>216.85830000000001</v>
      </c>
      <c r="AB1398" s="57">
        <v>284.5</v>
      </c>
      <c r="AC1398" s="57">
        <v>177</v>
      </c>
      <c r="AD1398" s="57">
        <v>229.5</v>
      </c>
      <c r="AE1398" s="57">
        <v>194</v>
      </c>
      <c r="AF1398" s="64">
        <v>17.398299999999999</v>
      </c>
      <c r="AG1398" s="64">
        <v>15.3064</v>
      </c>
      <c r="AH1398" s="64">
        <v>25.765599999999999</v>
      </c>
      <c r="AI1398" s="64">
        <v>18.7928</v>
      </c>
      <c r="AJ1398" s="61">
        <v>0.4513888888888889</v>
      </c>
      <c r="AK1398" s="216">
        <v>150</v>
      </c>
      <c r="AL1398" s="62">
        <v>272.71949907204623</v>
      </c>
      <c r="AM1398" s="24" t="s">
        <v>6330</v>
      </c>
      <c r="AN1398" s="216" t="s">
        <v>6009</v>
      </c>
      <c r="AO1398" s="216" t="s">
        <v>6007</v>
      </c>
      <c r="AP1398" s="216" t="s">
        <v>6884</v>
      </c>
      <c r="AQ1398" s="216" t="s">
        <v>6885</v>
      </c>
      <c r="AR1398" s="216" t="s">
        <v>6886</v>
      </c>
      <c r="AS1398" s="24" t="s">
        <v>5474</v>
      </c>
      <c r="AT1398" s="24" t="s">
        <v>6016</v>
      </c>
      <c r="AU1398" s="24" t="s">
        <v>6017</v>
      </c>
      <c r="AV1398" s="24" t="s">
        <v>6055</v>
      </c>
      <c r="AW1398" s="24" t="s">
        <v>5986</v>
      </c>
      <c r="AX1398" s="24" t="s">
        <v>5979</v>
      </c>
      <c r="AY1398" s="24" t="s">
        <v>6888</v>
      </c>
      <c r="AZ1398" s="216" t="s">
        <v>7391</v>
      </c>
      <c r="BA1398" s="216" t="s">
        <v>6914</v>
      </c>
      <c r="BB1398" s="57" t="s">
        <v>5474</v>
      </c>
      <c r="BC1398" s="202"/>
      <c r="BD1398" s="24"/>
      <c r="BE1398" s="151"/>
      <c r="BG1398" s="151"/>
      <c r="BI1398" s="151"/>
      <c r="BL1398" s="152"/>
    </row>
    <row r="1399" spans="1:64" s="169" customFormat="1">
      <c r="A1399" s="24">
        <v>6415</v>
      </c>
      <c r="B1399" s="24" t="s">
        <v>1367</v>
      </c>
      <c r="C1399" s="57">
        <v>3585</v>
      </c>
      <c r="D1399" s="57">
        <v>3780</v>
      </c>
      <c r="E1399" s="57">
        <v>3585</v>
      </c>
      <c r="F1399" s="57">
        <v>3690</v>
      </c>
      <c r="G1399" s="57">
        <v>3690</v>
      </c>
      <c r="H1399" s="57">
        <v>3720</v>
      </c>
      <c r="I1399" s="57">
        <v>3575</v>
      </c>
      <c r="J1399" s="57">
        <v>3600</v>
      </c>
      <c r="K1399" s="57">
        <v>3600</v>
      </c>
      <c r="L1399" s="57">
        <v>3735</v>
      </c>
      <c r="M1399" s="57">
        <v>3600</v>
      </c>
      <c r="N1399" s="57">
        <v>3660</v>
      </c>
      <c r="O1399" s="63">
        <v>1.6666666666666601E-2</v>
      </c>
      <c r="P1399" s="57">
        <v>114</v>
      </c>
      <c r="Q1399" s="57">
        <v>167</v>
      </c>
      <c r="R1399" s="57">
        <v>236.85</v>
      </c>
      <c r="S1399" s="57">
        <v>3517</v>
      </c>
      <c r="T1399" s="57">
        <v>3764</v>
      </c>
      <c r="U1399" s="57">
        <v>3677.0832999999998</v>
      </c>
      <c r="V1399" s="57">
        <v>3540</v>
      </c>
      <c r="W1399" s="57">
        <v>3761.5</v>
      </c>
      <c r="X1399" s="57">
        <v>3675.75</v>
      </c>
      <c r="Y1399" s="57">
        <v>3574</v>
      </c>
      <c r="Z1399" s="57">
        <v>3761.75</v>
      </c>
      <c r="AA1399" s="57">
        <v>3679.75</v>
      </c>
      <c r="AB1399" s="57">
        <v>4130</v>
      </c>
      <c r="AC1399" s="57">
        <v>1650</v>
      </c>
      <c r="AD1399" s="57">
        <v>4130</v>
      </c>
      <c r="AE1399" s="57">
        <v>3380</v>
      </c>
      <c r="AF1399" s="64">
        <v>27.7058</v>
      </c>
      <c r="AG1399" s="64">
        <v>26.0136</v>
      </c>
      <c r="AH1399" s="64">
        <v>33.285299999999999</v>
      </c>
      <c r="AI1399" s="64">
        <v>28.4375</v>
      </c>
      <c r="AJ1399" s="61">
        <v>0.4513888888888889</v>
      </c>
      <c r="AK1399" s="216">
        <v>150</v>
      </c>
      <c r="AL1399" s="62">
        <v>248.72018315370616</v>
      </c>
      <c r="AM1399" s="24" t="s">
        <v>6548</v>
      </c>
      <c r="AN1399" s="216" t="s">
        <v>6009</v>
      </c>
      <c r="AO1399" s="216" t="s">
        <v>5971</v>
      </c>
      <c r="AP1399" s="216" t="s">
        <v>6884</v>
      </c>
      <c r="AQ1399" s="216" t="s">
        <v>6885</v>
      </c>
      <c r="AR1399" s="216" t="s">
        <v>6886</v>
      </c>
      <c r="AS1399" s="24" t="s">
        <v>5474</v>
      </c>
      <c r="AT1399" s="24" t="s">
        <v>6031</v>
      </c>
      <c r="AU1399" s="24" t="s">
        <v>5962</v>
      </c>
      <c r="AV1399" s="24" t="s">
        <v>6055</v>
      </c>
      <c r="AW1399" s="24" t="s">
        <v>5976</v>
      </c>
      <c r="AX1399" s="24" t="s">
        <v>5979</v>
      </c>
      <c r="AY1399" s="24" t="s">
        <v>7503</v>
      </c>
      <c r="AZ1399" s="216" t="s">
        <v>7250</v>
      </c>
      <c r="BA1399" s="216" t="s">
        <v>8260</v>
      </c>
      <c r="BB1399" s="57" t="s">
        <v>5474</v>
      </c>
      <c r="BC1399" s="202"/>
      <c r="BD1399" s="24"/>
      <c r="BE1399" s="151"/>
      <c r="BG1399" s="151"/>
      <c r="BI1399" s="151"/>
      <c r="BL1399" s="152"/>
    </row>
    <row r="1400" spans="1:64" s="169" customFormat="1">
      <c r="A1400" s="24">
        <v>6416</v>
      </c>
      <c r="B1400" s="24" t="s">
        <v>5869</v>
      </c>
      <c r="C1400" s="57">
        <v>97.6</v>
      </c>
      <c r="D1400" s="57">
        <v>104</v>
      </c>
      <c r="E1400" s="57">
        <v>97.6</v>
      </c>
      <c r="F1400" s="57">
        <v>102</v>
      </c>
      <c r="G1400" s="57">
        <v>102.5</v>
      </c>
      <c r="H1400" s="57">
        <v>104.5</v>
      </c>
      <c r="I1400" s="57">
        <v>99.8</v>
      </c>
      <c r="J1400" s="57">
        <v>99.8</v>
      </c>
      <c r="K1400" s="57">
        <v>101.5</v>
      </c>
      <c r="L1400" s="57">
        <v>104.5</v>
      </c>
      <c r="M1400" s="57">
        <v>101</v>
      </c>
      <c r="N1400" s="57">
        <v>104</v>
      </c>
      <c r="O1400" s="63">
        <v>4.2084168336673299E-2</v>
      </c>
      <c r="P1400" s="57">
        <v>235</v>
      </c>
      <c r="Q1400" s="57">
        <v>326</v>
      </c>
      <c r="R1400" s="57">
        <v>396.1</v>
      </c>
      <c r="S1400" s="57">
        <v>98.66</v>
      </c>
      <c r="T1400" s="57">
        <v>108.32</v>
      </c>
      <c r="U1400" s="57">
        <v>115.59</v>
      </c>
      <c r="V1400" s="57">
        <v>98.92</v>
      </c>
      <c r="W1400" s="57">
        <v>107.41</v>
      </c>
      <c r="X1400" s="57">
        <v>115.295</v>
      </c>
      <c r="Y1400" s="57">
        <v>99.72</v>
      </c>
      <c r="Z1400" s="57">
        <v>106.91</v>
      </c>
      <c r="AA1400" s="57">
        <v>114.97</v>
      </c>
      <c r="AB1400" s="57">
        <v>196</v>
      </c>
      <c r="AC1400" s="57">
        <v>93.5</v>
      </c>
      <c r="AD1400" s="57">
        <v>118.5</v>
      </c>
      <c r="AE1400" s="57">
        <v>93.5</v>
      </c>
      <c r="AF1400" s="64">
        <v>36.744799999999998</v>
      </c>
      <c r="AG1400" s="64">
        <v>24.3291</v>
      </c>
      <c r="AH1400" s="64">
        <v>56.314700000000002</v>
      </c>
      <c r="AI1400" s="64">
        <v>34.991</v>
      </c>
      <c r="AJ1400" s="61">
        <v>0.4513888888888889</v>
      </c>
      <c r="AK1400" s="216">
        <v>250</v>
      </c>
      <c r="AL1400" s="62">
        <v>461.60975807431629</v>
      </c>
      <c r="AM1400" s="24" t="s">
        <v>6157</v>
      </c>
      <c r="AN1400" s="216" t="s">
        <v>6009</v>
      </c>
      <c r="AO1400" s="216" t="s">
        <v>5961</v>
      </c>
      <c r="AP1400" s="216" t="s">
        <v>6884</v>
      </c>
      <c r="AQ1400" s="216" t="s">
        <v>6885</v>
      </c>
      <c r="AR1400" s="216" t="s">
        <v>6886</v>
      </c>
      <c r="AS1400" s="24" t="s">
        <v>5474</v>
      </c>
      <c r="AT1400" s="24" t="s">
        <v>6013</v>
      </c>
      <c r="AU1400" s="24" t="s">
        <v>6336</v>
      </c>
      <c r="AV1400" s="24" t="s">
        <v>6010</v>
      </c>
      <c r="AW1400" s="24" t="s">
        <v>5965</v>
      </c>
      <c r="AX1400" s="24" t="s">
        <v>5965</v>
      </c>
      <c r="AY1400" s="24" t="s">
        <v>6939</v>
      </c>
      <c r="AZ1400" s="216" t="s">
        <v>7054</v>
      </c>
      <c r="BA1400" s="216" t="s">
        <v>6937</v>
      </c>
      <c r="BB1400" s="57" t="s">
        <v>5474</v>
      </c>
      <c r="BC1400" s="202"/>
      <c r="BD1400" s="24"/>
      <c r="BE1400" s="151"/>
      <c r="BG1400" s="151"/>
      <c r="BI1400" s="151"/>
      <c r="BL1400" s="152"/>
    </row>
    <row r="1401" spans="1:64" s="169" customFormat="1">
      <c r="A1401" s="24">
        <v>6418</v>
      </c>
      <c r="B1401" s="24" t="s">
        <v>3872</v>
      </c>
      <c r="C1401" s="57">
        <v>12.85</v>
      </c>
      <c r="D1401" s="57">
        <v>13.15</v>
      </c>
      <c r="E1401" s="57">
        <v>12.8</v>
      </c>
      <c r="F1401" s="57">
        <v>12.8</v>
      </c>
      <c r="G1401" s="57">
        <v>13</v>
      </c>
      <c r="H1401" s="57">
        <v>13</v>
      </c>
      <c r="I1401" s="57">
        <v>12.35</v>
      </c>
      <c r="J1401" s="57">
        <v>12.65</v>
      </c>
      <c r="K1401" s="57">
        <v>12.45</v>
      </c>
      <c r="L1401" s="57">
        <v>12.5</v>
      </c>
      <c r="M1401" s="57">
        <v>12.35</v>
      </c>
      <c r="N1401" s="57">
        <v>12.45</v>
      </c>
      <c r="O1401" s="63">
        <v>0</v>
      </c>
      <c r="P1401" s="57">
        <v>9</v>
      </c>
      <c r="Q1401" s="57">
        <v>121</v>
      </c>
      <c r="R1401" s="57">
        <v>15.315799999999999</v>
      </c>
      <c r="S1401" s="57">
        <v>12.88</v>
      </c>
      <c r="T1401" s="57">
        <v>13.4947</v>
      </c>
      <c r="U1401" s="57">
        <v>14.0229</v>
      </c>
      <c r="V1401" s="57">
        <v>12.79</v>
      </c>
      <c r="W1401" s="57">
        <v>13.434200000000001</v>
      </c>
      <c r="X1401" s="57">
        <v>13.987299999999999</v>
      </c>
      <c r="Y1401" s="57">
        <v>12.7</v>
      </c>
      <c r="Z1401" s="57">
        <v>13.35</v>
      </c>
      <c r="AA1401" s="57">
        <v>13.9466</v>
      </c>
      <c r="AB1401" s="57">
        <v>18.25</v>
      </c>
      <c r="AC1401" s="57">
        <v>12.35</v>
      </c>
      <c r="AD1401" s="57">
        <v>14.05</v>
      </c>
      <c r="AE1401" s="57">
        <v>12.35</v>
      </c>
      <c r="AF1401" s="64">
        <v>20.1234</v>
      </c>
      <c r="AG1401" s="64">
        <v>20.3095</v>
      </c>
      <c r="AH1401" s="64">
        <v>16.3141</v>
      </c>
      <c r="AI1401" s="64">
        <v>18.977699999999999</v>
      </c>
      <c r="AJ1401" s="61">
        <v>0.4513888888888889</v>
      </c>
      <c r="AK1401" s="216">
        <v>50</v>
      </c>
      <c r="AL1401" s="62">
        <v>34.093133353345927</v>
      </c>
      <c r="AM1401" s="24" t="s">
        <v>6053</v>
      </c>
      <c r="AN1401" s="216" t="s">
        <v>5967</v>
      </c>
      <c r="AO1401" s="216" t="s">
        <v>6047</v>
      </c>
      <c r="AP1401" s="216" t="s">
        <v>6884</v>
      </c>
      <c r="AQ1401" s="216" t="s">
        <v>6885</v>
      </c>
      <c r="AR1401" s="216" t="s">
        <v>6916</v>
      </c>
      <c r="AS1401" s="24" t="s">
        <v>7656</v>
      </c>
      <c r="AT1401" s="24" t="s">
        <v>6558</v>
      </c>
      <c r="AU1401" s="24" t="s">
        <v>6209</v>
      </c>
      <c r="AV1401" s="24" t="s">
        <v>6511</v>
      </c>
      <c r="AW1401" s="24" t="s">
        <v>5991</v>
      </c>
      <c r="AX1401" s="24" t="s">
        <v>5996</v>
      </c>
      <c r="AY1401" s="24" t="s">
        <v>7030</v>
      </c>
      <c r="AZ1401" s="216" t="s">
        <v>7762</v>
      </c>
      <c r="BA1401" s="216" t="s">
        <v>7113</v>
      </c>
      <c r="BB1401" s="57" t="s">
        <v>5474</v>
      </c>
      <c r="BC1401" s="202"/>
      <c r="BD1401" s="24"/>
      <c r="BE1401" s="151"/>
      <c r="BG1401" s="151"/>
      <c r="BI1401" s="151"/>
      <c r="BL1401" s="152"/>
    </row>
    <row r="1402" spans="1:64" s="169" customFormat="1">
      <c r="A1402" s="24">
        <v>6419</v>
      </c>
      <c r="B1402" s="24" t="s">
        <v>1369</v>
      </c>
      <c r="C1402" s="57">
        <v>33.4</v>
      </c>
      <c r="D1402" s="57">
        <v>33.4</v>
      </c>
      <c r="E1402" s="57">
        <v>33.4</v>
      </c>
      <c r="F1402" s="57">
        <v>33.4</v>
      </c>
      <c r="G1402" s="57">
        <v>34.35</v>
      </c>
      <c r="H1402" s="57">
        <v>35.049999999999997</v>
      </c>
      <c r="I1402" s="57">
        <v>31.2</v>
      </c>
      <c r="J1402" s="57">
        <v>34</v>
      </c>
      <c r="K1402" s="57">
        <v>32.15</v>
      </c>
      <c r="L1402" s="57">
        <v>33.9</v>
      </c>
      <c r="M1402" s="57">
        <v>32.15</v>
      </c>
      <c r="N1402" s="57">
        <v>33.1</v>
      </c>
      <c r="O1402" s="63">
        <v>-2.64705882352941E-2</v>
      </c>
      <c r="P1402" s="57">
        <v>191</v>
      </c>
      <c r="Q1402" s="57">
        <v>859</v>
      </c>
      <c r="R1402" s="57">
        <v>97.75</v>
      </c>
      <c r="S1402" s="57">
        <v>27.9</v>
      </c>
      <c r="T1402" s="57">
        <v>23.672499999999999</v>
      </c>
      <c r="U1402" s="57">
        <v>23.92</v>
      </c>
      <c r="V1402" s="57">
        <v>30.12</v>
      </c>
      <c r="W1402" s="57">
        <v>24.2</v>
      </c>
      <c r="X1402" s="57">
        <v>24.145</v>
      </c>
      <c r="Y1402" s="57">
        <v>31.71</v>
      </c>
      <c r="Z1402" s="57">
        <v>24.752500000000001</v>
      </c>
      <c r="AA1402" s="57">
        <v>24.320799999999998</v>
      </c>
      <c r="AB1402" s="57">
        <v>35.049999999999997</v>
      </c>
      <c r="AC1402" s="57">
        <v>13.8</v>
      </c>
      <c r="AD1402" s="57">
        <v>35.049999999999997</v>
      </c>
      <c r="AE1402" s="57">
        <v>20.85</v>
      </c>
      <c r="AF1402" s="64">
        <v>91.083500000000001</v>
      </c>
      <c r="AG1402" s="64">
        <v>80.278300000000002</v>
      </c>
      <c r="AH1402" s="64">
        <v>89.478200000000001</v>
      </c>
      <c r="AI1402" s="64">
        <v>83.344899999999996</v>
      </c>
      <c r="AJ1402" s="61">
        <v>0.4513888888888889</v>
      </c>
      <c r="AK1402" s="216">
        <v>200</v>
      </c>
      <c r="AL1402" s="62">
        <v>394.18989226774426</v>
      </c>
      <c r="AM1402" s="24" t="s">
        <v>8261</v>
      </c>
      <c r="AN1402" s="216" t="s">
        <v>6020</v>
      </c>
      <c r="AO1402" s="216" t="s">
        <v>6012</v>
      </c>
      <c r="AP1402" s="216" t="s">
        <v>6908</v>
      </c>
      <c r="AQ1402" s="216" t="s">
        <v>6900</v>
      </c>
      <c r="AR1402" s="216" t="s">
        <v>6886</v>
      </c>
      <c r="AS1402" s="24" t="s">
        <v>7398</v>
      </c>
      <c r="AT1402" s="24" t="s">
        <v>6577</v>
      </c>
      <c r="AU1402" s="24" t="s">
        <v>5994</v>
      </c>
      <c r="AV1402" s="24" t="s">
        <v>6031</v>
      </c>
      <c r="AW1402" s="24" t="s">
        <v>5970</v>
      </c>
      <c r="AX1402" s="24" t="s">
        <v>5979</v>
      </c>
      <c r="AY1402" s="24" t="s">
        <v>8262</v>
      </c>
      <c r="AZ1402" s="216" t="s">
        <v>8263</v>
      </c>
      <c r="BA1402" s="216" t="s">
        <v>8264</v>
      </c>
      <c r="BB1402" s="57" t="s">
        <v>5474</v>
      </c>
      <c r="BC1402" s="202"/>
      <c r="BD1402" s="24"/>
      <c r="BE1402" s="151"/>
      <c r="BG1402" s="151"/>
      <c r="BI1402" s="151"/>
      <c r="BL1402" s="152"/>
    </row>
    <row r="1403" spans="1:64" s="169" customFormat="1">
      <c r="A1403" s="24">
        <v>6423</v>
      </c>
      <c r="B1403" s="24" t="s">
        <v>3874</v>
      </c>
      <c r="C1403" s="57">
        <v>47.5</v>
      </c>
      <c r="D1403" s="57">
        <v>47.8</v>
      </c>
      <c r="E1403" s="57">
        <v>46.75</v>
      </c>
      <c r="F1403" s="57">
        <v>47.5</v>
      </c>
      <c r="G1403" s="57">
        <v>47.5</v>
      </c>
      <c r="H1403" s="57">
        <v>48</v>
      </c>
      <c r="I1403" s="57">
        <v>47</v>
      </c>
      <c r="J1403" s="57">
        <v>47.2</v>
      </c>
      <c r="K1403" s="57">
        <v>47.4</v>
      </c>
      <c r="L1403" s="57">
        <v>47.7</v>
      </c>
      <c r="M1403" s="57">
        <v>46.85</v>
      </c>
      <c r="N1403" s="57">
        <v>47.45</v>
      </c>
      <c r="O1403" s="63">
        <v>8.4370385994515904E-4</v>
      </c>
      <c r="P1403" s="57">
        <v>71</v>
      </c>
      <c r="Q1403" s="57">
        <v>131</v>
      </c>
      <c r="R1403" s="57">
        <v>126.05</v>
      </c>
      <c r="S1403" s="57">
        <v>47.37</v>
      </c>
      <c r="T1403" s="57">
        <v>48.62</v>
      </c>
      <c r="U1403" s="57">
        <v>48.938299999999998</v>
      </c>
      <c r="V1403" s="57">
        <v>47.27</v>
      </c>
      <c r="W1403" s="57">
        <v>48.57</v>
      </c>
      <c r="X1403" s="57">
        <v>48.886699999999998</v>
      </c>
      <c r="Y1403" s="57">
        <v>47.24</v>
      </c>
      <c r="Z1403" s="57">
        <v>48.52</v>
      </c>
      <c r="AA1403" s="57">
        <v>48.847499999999997</v>
      </c>
      <c r="AB1403" s="57"/>
      <c r="AC1403" s="57"/>
      <c r="AD1403" s="57">
        <v>53.6</v>
      </c>
      <c r="AE1403" s="57">
        <v>46.6</v>
      </c>
      <c r="AF1403" s="64">
        <v>16.797699999999999</v>
      </c>
      <c r="AG1403" s="64">
        <v>15.542</v>
      </c>
      <c r="AH1403" s="64">
        <v>21.692299999999999</v>
      </c>
      <c r="AI1403" s="64">
        <v>17.592099999999999</v>
      </c>
      <c r="AJ1403" s="61">
        <v>0.4513888888888889</v>
      </c>
      <c r="AK1403" s="216">
        <v>100</v>
      </c>
      <c r="AL1403" s="62">
        <v>158.39237418839829</v>
      </c>
      <c r="AM1403" s="24" t="s">
        <v>6727</v>
      </c>
      <c r="AN1403" s="216" t="s">
        <v>6009</v>
      </c>
      <c r="AO1403" s="216" t="s">
        <v>6007</v>
      </c>
      <c r="AP1403" s="216" t="s">
        <v>6884</v>
      </c>
      <c r="AQ1403" s="216" t="s">
        <v>6885</v>
      </c>
      <c r="AR1403" s="216" t="s">
        <v>6886</v>
      </c>
      <c r="AS1403" s="24" t="s">
        <v>7439</v>
      </c>
      <c r="AT1403" s="24" t="s">
        <v>6511</v>
      </c>
      <c r="AU1403" s="24" t="s">
        <v>5984</v>
      </c>
      <c r="AV1403" s="24" t="s">
        <v>6370</v>
      </c>
      <c r="AW1403" s="24" t="s">
        <v>5991</v>
      </c>
      <c r="AX1403" s="24" t="s">
        <v>5976</v>
      </c>
      <c r="AY1403" s="24" t="s">
        <v>7275</v>
      </c>
      <c r="AZ1403" s="216" t="s">
        <v>7388</v>
      </c>
      <c r="BA1403" s="216" t="s">
        <v>6933</v>
      </c>
      <c r="BB1403" s="57" t="s">
        <v>6898</v>
      </c>
      <c r="BC1403" s="202"/>
      <c r="BD1403" s="24"/>
      <c r="BE1403" s="151"/>
      <c r="BG1403" s="151"/>
      <c r="BI1403" s="151"/>
      <c r="BL1403" s="152"/>
    </row>
    <row r="1404" spans="1:64" s="169" customFormat="1">
      <c r="A1404" s="24">
        <v>6425</v>
      </c>
      <c r="B1404" s="24" t="s">
        <v>3876</v>
      </c>
      <c r="C1404" s="57">
        <v>22.85</v>
      </c>
      <c r="D1404" s="57">
        <v>22.85</v>
      </c>
      <c r="E1404" s="57">
        <v>22.5</v>
      </c>
      <c r="F1404" s="57">
        <v>22.5</v>
      </c>
      <c r="G1404" s="57">
        <v>22.5</v>
      </c>
      <c r="H1404" s="57">
        <v>22.5</v>
      </c>
      <c r="I1404" s="57">
        <v>22.35</v>
      </c>
      <c r="J1404" s="57">
        <v>22.35</v>
      </c>
      <c r="K1404" s="57">
        <v>22.45</v>
      </c>
      <c r="L1404" s="57">
        <v>22.5</v>
      </c>
      <c r="M1404" s="57">
        <v>22.45</v>
      </c>
      <c r="N1404" s="57">
        <v>22.5</v>
      </c>
      <c r="O1404" s="63">
        <v>6.7114093959731499E-3</v>
      </c>
      <c r="P1404" s="57">
        <v>11</v>
      </c>
      <c r="Q1404" s="57">
        <v>37</v>
      </c>
      <c r="R1404" s="57">
        <v>26.157900000000001</v>
      </c>
      <c r="S1404" s="57">
        <v>22.59</v>
      </c>
      <c r="T1404" s="57">
        <v>22.963200000000001</v>
      </c>
      <c r="U1404" s="57">
        <v>24.166899999999998</v>
      </c>
      <c r="V1404" s="57">
        <v>22.46</v>
      </c>
      <c r="W1404" s="57">
        <v>22.915800000000001</v>
      </c>
      <c r="X1404" s="57">
        <v>24.105899999999998</v>
      </c>
      <c r="Y1404" s="57">
        <v>22.45</v>
      </c>
      <c r="Z1404" s="57">
        <v>22.881599999999999</v>
      </c>
      <c r="AA1404" s="57">
        <v>24.0517</v>
      </c>
      <c r="AB1404" s="57">
        <v>56.1</v>
      </c>
      <c r="AC1404" s="57">
        <v>21.75</v>
      </c>
      <c r="AD1404" s="57">
        <v>23.8</v>
      </c>
      <c r="AE1404" s="57">
        <v>21.75</v>
      </c>
      <c r="AF1404" s="64">
        <v>33.690199999999997</v>
      </c>
      <c r="AG1404" s="64">
        <v>32.444499999999998</v>
      </c>
      <c r="AH1404" s="64">
        <v>36.348999999999997</v>
      </c>
      <c r="AI1404" s="64">
        <v>33.746000000000002</v>
      </c>
      <c r="AJ1404" s="61">
        <v>0.4513888888888889</v>
      </c>
      <c r="AK1404" s="216">
        <v>50</v>
      </c>
      <c r="AL1404" s="62">
        <v>41.669385209645021</v>
      </c>
      <c r="AM1404" s="24" t="s">
        <v>6551</v>
      </c>
      <c r="AN1404" s="216" t="s">
        <v>6009</v>
      </c>
      <c r="AO1404" s="216" t="s">
        <v>5971</v>
      </c>
      <c r="AP1404" s="216" t="s">
        <v>6884</v>
      </c>
      <c r="AQ1404" s="216" t="s">
        <v>6885</v>
      </c>
      <c r="AR1404" s="216" t="s">
        <v>6886</v>
      </c>
      <c r="AS1404" s="24" t="s">
        <v>5474</v>
      </c>
      <c r="AT1404" s="24" t="s">
        <v>6518</v>
      </c>
      <c r="AU1404" s="24" t="s">
        <v>6518</v>
      </c>
      <c r="AV1404" s="24" t="s">
        <v>6493</v>
      </c>
      <c r="AW1404" s="24" t="s">
        <v>5979</v>
      </c>
      <c r="AX1404" s="24" t="s">
        <v>5979</v>
      </c>
      <c r="AY1404" s="24" t="s">
        <v>7259</v>
      </c>
      <c r="AZ1404" s="216" t="s">
        <v>6997</v>
      </c>
      <c r="BA1404" s="216" t="s">
        <v>7086</v>
      </c>
      <c r="BB1404" s="57" t="s">
        <v>6898</v>
      </c>
      <c r="BC1404" s="202"/>
      <c r="BD1404" s="24"/>
      <c r="BE1404" s="151"/>
      <c r="BG1404" s="151"/>
      <c r="BI1404" s="151"/>
      <c r="BL1404" s="152"/>
    </row>
    <row r="1405" spans="1:64" s="169" customFormat="1">
      <c r="A1405" s="24">
        <v>6426</v>
      </c>
      <c r="B1405" s="24" t="s">
        <v>1371</v>
      </c>
      <c r="C1405" s="57">
        <v>59.3</v>
      </c>
      <c r="D1405" s="57">
        <v>62.2</v>
      </c>
      <c r="E1405" s="57">
        <v>59.3</v>
      </c>
      <c r="F1405" s="57">
        <v>61.6</v>
      </c>
      <c r="G1405" s="57">
        <v>62.8</v>
      </c>
      <c r="H1405" s="57">
        <v>62.8</v>
      </c>
      <c r="I1405" s="57">
        <v>60.8</v>
      </c>
      <c r="J1405" s="57">
        <v>60.8</v>
      </c>
      <c r="K1405" s="57">
        <v>60.8</v>
      </c>
      <c r="L1405" s="57">
        <v>63.2</v>
      </c>
      <c r="M1405" s="57">
        <v>60.8</v>
      </c>
      <c r="N1405" s="57">
        <v>62.9</v>
      </c>
      <c r="O1405" s="63">
        <v>3.4539473684210502E-2</v>
      </c>
      <c r="P1405" s="57">
        <v>45</v>
      </c>
      <c r="Q1405" s="57">
        <v>49</v>
      </c>
      <c r="R1405" s="57">
        <v>102.8</v>
      </c>
      <c r="S1405" s="57">
        <v>60.58</v>
      </c>
      <c r="T1405" s="57">
        <v>66.709999999999994</v>
      </c>
      <c r="U1405" s="57">
        <v>74.618300000000005</v>
      </c>
      <c r="V1405" s="57">
        <v>60.74</v>
      </c>
      <c r="W1405" s="57">
        <v>66.069999999999993</v>
      </c>
      <c r="X1405" s="57">
        <v>74.265000000000001</v>
      </c>
      <c r="Y1405" s="57">
        <v>61.02</v>
      </c>
      <c r="Z1405" s="57">
        <v>65.655000000000001</v>
      </c>
      <c r="AA1405" s="57">
        <v>73.89</v>
      </c>
      <c r="AB1405" s="57">
        <v>137</v>
      </c>
      <c r="AC1405" s="57">
        <v>56.8</v>
      </c>
      <c r="AD1405" s="57">
        <v>72.3</v>
      </c>
      <c r="AE1405" s="57">
        <v>56.8</v>
      </c>
      <c r="AF1405" s="64">
        <v>33.696199999999997</v>
      </c>
      <c r="AG1405" s="64">
        <v>25.295400000000001</v>
      </c>
      <c r="AH1405" s="64">
        <v>43.426400000000001</v>
      </c>
      <c r="AI1405" s="64">
        <v>31.339099999999998</v>
      </c>
      <c r="AJ1405" s="61">
        <v>0.4513888888888889</v>
      </c>
      <c r="AK1405" s="216">
        <v>50</v>
      </c>
      <c r="AL1405" s="62">
        <v>170.46566676672964</v>
      </c>
      <c r="AM1405" s="24" t="s">
        <v>7678</v>
      </c>
      <c r="AN1405" s="216" t="s">
        <v>6009</v>
      </c>
      <c r="AO1405" s="216" t="s">
        <v>5971</v>
      </c>
      <c r="AP1405" s="216" t="s">
        <v>6884</v>
      </c>
      <c r="AQ1405" s="216" t="s">
        <v>6885</v>
      </c>
      <c r="AR1405" s="216" t="s">
        <v>6886</v>
      </c>
      <c r="AS1405" s="24" t="s">
        <v>5474</v>
      </c>
      <c r="AT1405" s="24" t="s">
        <v>6013</v>
      </c>
      <c r="AU1405" s="24" t="s">
        <v>6527</v>
      </c>
      <c r="AV1405" s="24" t="s">
        <v>6031</v>
      </c>
      <c r="AW1405" s="24" t="s">
        <v>5965</v>
      </c>
      <c r="AX1405" s="24" t="s">
        <v>5979</v>
      </c>
      <c r="AY1405" s="24" t="s">
        <v>7068</v>
      </c>
      <c r="AZ1405" s="216" t="s">
        <v>7762</v>
      </c>
      <c r="BA1405" s="216" t="s">
        <v>7348</v>
      </c>
      <c r="BB1405" s="57" t="s">
        <v>6944</v>
      </c>
      <c r="BC1405" s="202"/>
      <c r="BD1405" s="24"/>
      <c r="BE1405" s="151"/>
      <c r="BG1405" s="151"/>
      <c r="BI1405" s="151"/>
      <c r="BL1405" s="152"/>
    </row>
    <row r="1406" spans="1:64" s="169" customFormat="1">
      <c r="A1406" s="24">
        <v>6431</v>
      </c>
      <c r="B1406" s="24" t="s">
        <v>1372</v>
      </c>
      <c r="C1406" s="57">
        <v>32.049999999999997</v>
      </c>
      <c r="D1406" s="57">
        <v>32.9</v>
      </c>
      <c r="E1406" s="57">
        <v>32.049999999999997</v>
      </c>
      <c r="F1406" s="57">
        <v>32.4</v>
      </c>
      <c r="G1406" s="57">
        <v>33.85</v>
      </c>
      <c r="H1406" s="57">
        <v>33.9</v>
      </c>
      <c r="I1406" s="57">
        <v>32.1</v>
      </c>
      <c r="J1406" s="57">
        <v>32.299999999999997</v>
      </c>
      <c r="K1406" s="57">
        <v>32.5</v>
      </c>
      <c r="L1406" s="57">
        <v>32.5</v>
      </c>
      <c r="M1406" s="57">
        <v>31.9</v>
      </c>
      <c r="N1406" s="57">
        <v>32.5</v>
      </c>
      <c r="O1406" s="63">
        <v>6.19195046439628E-3</v>
      </c>
      <c r="P1406" s="57">
        <v>8</v>
      </c>
      <c r="Q1406" s="57">
        <v>24</v>
      </c>
      <c r="R1406" s="57">
        <v>69.95</v>
      </c>
      <c r="S1406" s="57">
        <v>31.93</v>
      </c>
      <c r="T1406" s="57">
        <v>34.157499999999999</v>
      </c>
      <c r="U1406" s="57">
        <v>33.380000000000003</v>
      </c>
      <c r="V1406" s="57">
        <v>31.89</v>
      </c>
      <c r="W1406" s="57">
        <v>33.987499999999997</v>
      </c>
      <c r="X1406" s="57">
        <v>33.401699999999998</v>
      </c>
      <c r="Y1406" s="57">
        <v>31.89</v>
      </c>
      <c r="Z1406" s="57">
        <v>33.852499999999999</v>
      </c>
      <c r="AA1406" s="57">
        <v>33.426699999999997</v>
      </c>
      <c r="AB1406" s="57">
        <v>40.049999999999997</v>
      </c>
      <c r="AC1406" s="57">
        <v>26</v>
      </c>
      <c r="AD1406" s="57">
        <v>36.299999999999997</v>
      </c>
      <c r="AE1406" s="57">
        <v>30</v>
      </c>
      <c r="AF1406" s="64">
        <v>40.693199999999997</v>
      </c>
      <c r="AG1406" s="64">
        <v>31.664400000000001</v>
      </c>
      <c r="AH1406" s="64">
        <v>48.496299999999998</v>
      </c>
      <c r="AI1406" s="64">
        <v>37.275100000000002</v>
      </c>
      <c r="AJ1406" s="61">
        <v>0.4513888888888889</v>
      </c>
      <c r="AK1406" s="216">
        <v>50</v>
      </c>
      <c r="AL1406" s="62">
        <v>30.305007425196379</v>
      </c>
      <c r="AM1406" s="24" t="s">
        <v>6083</v>
      </c>
      <c r="AN1406" s="216" t="s">
        <v>6009</v>
      </c>
      <c r="AO1406" s="216" t="s">
        <v>5971</v>
      </c>
      <c r="AP1406" s="216" t="s">
        <v>6884</v>
      </c>
      <c r="AQ1406" s="216" t="s">
        <v>6885</v>
      </c>
      <c r="AR1406" s="216" t="s">
        <v>6886</v>
      </c>
      <c r="AS1406" s="24" t="s">
        <v>5474</v>
      </c>
      <c r="AT1406" s="24" t="s">
        <v>6055</v>
      </c>
      <c r="AU1406" s="24" t="s">
        <v>5964</v>
      </c>
      <c r="AV1406" s="24" t="s">
        <v>6650</v>
      </c>
      <c r="AW1406" s="24" t="s">
        <v>5979</v>
      </c>
      <c r="AX1406" s="24" t="s">
        <v>6159</v>
      </c>
      <c r="AY1406" s="24" t="s">
        <v>6935</v>
      </c>
      <c r="AZ1406" s="216" t="s">
        <v>7152</v>
      </c>
      <c r="BA1406" s="216" t="s">
        <v>6987</v>
      </c>
      <c r="BB1406" s="57" t="s">
        <v>5474</v>
      </c>
      <c r="BC1406" s="202"/>
      <c r="BD1406" s="24"/>
      <c r="BE1406" s="151"/>
      <c r="BG1406" s="151"/>
      <c r="BI1406" s="151"/>
      <c r="BL1406" s="152"/>
    </row>
    <row r="1407" spans="1:64" s="169" customFormat="1">
      <c r="A1407" s="24">
        <v>6432</v>
      </c>
      <c r="B1407" s="24" t="s">
        <v>1373</v>
      </c>
      <c r="C1407" s="57">
        <v>37.799999999999997</v>
      </c>
      <c r="D1407" s="57">
        <v>38.6</v>
      </c>
      <c r="E1407" s="57">
        <v>37.799999999999997</v>
      </c>
      <c r="F1407" s="57">
        <v>38.6</v>
      </c>
      <c r="G1407" s="57">
        <v>38.950000000000003</v>
      </c>
      <c r="H1407" s="57">
        <v>38.950000000000003</v>
      </c>
      <c r="I1407" s="57">
        <v>37.799999999999997</v>
      </c>
      <c r="J1407" s="57">
        <v>37.9</v>
      </c>
      <c r="K1407" s="57">
        <v>38.049999999999997</v>
      </c>
      <c r="L1407" s="57">
        <v>39.200000000000003</v>
      </c>
      <c r="M1407" s="57">
        <v>38.049999999999997</v>
      </c>
      <c r="N1407" s="57">
        <v>39.1</v>
      </c>
      <c r="O1407" s="63">
        <v>3.1662269129287601E-2</v>
      </c>
      <c r="P1407" s="57">
        <v>91</v>
      </c>
      <c r="Q1407" s="57">
        <v>164</v>
      </c>
      <c r="R1407" s="57">
        <v>487</v>
      </c>
      <c r="S1407" s="57">
        <v>38.25</v>
      </c>
      <c r="T1407" s="57">
        <v>42.59</v>
      </c>
      <c r="U1407" s="57">
        <v>42.2742</v>
      </c>
      <c r="V1407" s="57">
        <v>38.200000000000003</v>
      </c>
      <c r="W1407" s="57">
        <v>42.197499999999998</v>
      </c>
      <c r="X1407" s="57">
        <v>42.262500000000003</v>
      </c>
      <c r="Y1407" s="57">
        <v>38.159999999999997</v>
      </c>
      <c r="Z1407" s="57">
        <v>41.902500000000003</v>
      </c>
      <c r="AA1407" s="57">
        <v>42.253300000000003</v>
      </c>
      <c r="AB1407" s="57">
        <v>49.75</v>
      </c>
      <c r="AC1407" s="57">
        <v>32.299999999999997</v>
      </c>
      <c r="AD1407" s="57">
        <v>49</v>
      </c>
      <c r="AE1407" s="57">
        <v>37</v>
      </c>
      <c r="AF1407" s="64">
        <v>14.4407</v>
      </c>
      <c r="AG1407" s="64">
        <v>11.6243</v>
      </c>
      <c r="AH1407" s="64">
        <v>24.680900000000001</v>
      </c>
      <c r="AI1407" s="64">
        <v>15.9765</v>
      </c>
      <c r="AJ1407" s="61">
        <v>0.4513888888888889</v>
      </c>
      <c r="AK1407" s="216">
        <v>100</v>
      </c>
      <c r="AL1407" s="62">
        <v>203.00994438231331</v>
      </c>
      <c r="AM1407" s="24" t="s">
        <v>6157</v>
      </c>
      <c r="AN1407" s="216" t="s">
        <v>6009</v>
      </c>
      <c r="AO1407" s="216" t="s">
        <v>6007</v>
      </c>
      <c r="AP1407" s="216" t="s">
        <v>6884</v>
      </c>
      <c r="AQ1407" s="216" t="s">
        <v>6885</v>
      </c>
      <c r="AR1407" s="216" t="s">
        <v>6886</v>
      </c>
      <c r="AS1407" s="24" t="s">
        <v>5474</v>
      </c>
      <c r="AT1407" s="24" t="s">
        <v>6493</v>
      </c>
      <c r="AU1407" s="24" t="s">
        <v>6209</v>
      </c>
      <c r="AV1407" s="24" t="s">
        <v>6031</v>
      </c>
      <c r="AW1407" s="24" t="s">
        <v>5965</v>
      </c>
      <c r="AX1407" s="24" t="s">
        <v>5979</v>
      </c>
      <c r="AY1407" s="24" t="s">
        <v>7246</v>
      </c>
      <c r="AZ1407" s="216" t="s">
        <v>7180</v>
      </c>
      <c r="BA1407" s="216" t="s">
        <v>6930</v>
      </c>
      <c r="BB1407" s="57" t="s">
        <v>6898</v>
      </c>
      <c r="BC1407" s="202"/>
      <c r="BD1407" s="24"/>
      <c r="BE1407" s="151"/>
      <c r="BG1407" s="151"/>
      <c r="BI1407" s="151"/>
      <c r="BL1407" s="152"/>
    </row>
    <row r="1408" spans="1:64" s="169" customFormat="1">
      <c r="A1408" s="24">
        <v>6434</v>
      </c>
      <c r="B1408" s="24" t="s">
        <v>3883</v>
      </c>
      <c r="C1408" s="57">
        <v>7.13</v>
      </c>
      <c r="D1408" s="57">
        <v>7.19</v>
      </c>
      <c r="E1408" s="57">
        <v>6.89</v>
      </c>
      <c r="F1408" s="57">
        <v>7.16</v>
      </c>
      <c r="G1408" s="57">
        <v>7.25</v>
      </c>
      <c r="H1408" s="57">
        <v>7.26</v>
      </c>
      <c r="I1408" s="57">
        <v>6.75</v>
      </c>
      <c r="J1408" s="57">
        <v>7.1</v>
      </c>
      <c r="K1408" s="57">
        <v>7.1</v>
      </c>
      <c r="L1408" s="57">
        <v>7.1</v>
      </c>
      <c r="M1408" s="57">
        <v>6.78</v>
      </c>
      <c r="N1408" s="57">
        <v>6.94</v>
      </c>
      <c r="O1408" s="63">
        <v>2.8901734104046198E-3</v>
      </c>
      <c r="P1408" s="57">
        <v>41</v>
      </c>
      <c r="Q1408" s="57">
        <v>20</v>
      </c>
      <c r="R1408" s="57">
        <v>51.7</v>
      </c>
      <c r="S1408" s="57">
        <v>7.0519999999999996</v>
      </c>
      <c r="T1408" s="57">
        <v>7.5445000000000002</v>
      </c>
      <c r="U1408" s="57">
        <v>7.5316999999999998</v>
      </c>
      <c r="V1408" s="57">
        <v>7.08</v>
      </c>
      <c r="W1408" s="57">
        <v>7.5034999999999998</v>
      </c>
      <c r="X1408" s="57">
        <v>7.5330000000000004</v>
      </c>
      <c r="Y1408" s="57">
        <v>7.0439999999999996</v>
      </c>
      <c r="Z1408" s="57">
        <v>7.4664999999999999</v>
      </c>
      <c r="AA1408" s="57">
        <v>7.5307000000000004</v>
      </c>
      <c r="AB1408" s="57"/>
      <c r="AC1408" s="57"/>
      <c r="AD1408" s="57">
        <v>8.0299999999999994</v>
      </c>
      <c r="AE1408" s="57">
        <v>6.65</v>
      </c>
      <c r="AF1408" s="64">
        <v>34.573999999999998</v>
      </c>
      <c r="AG1408" s="64">
        <v>28.413799999999998</v>
      </c>
      <c r="AH1408" s="64">
        <v>31.603899999999999</v>
      </c>
      <c r="AI1408" s="64">
        <v>29.4772</v>
      </c>
      <c r="AJ1408" s="61">
        <v>0.4513888888888889</v>
      </c>
      <c r="AK1408" s="216">
        <v>50</v>
      </c>
      <c r="AL1408" s="62">
        <v>155.31316305413145</v>
      </c>
      <c r="AM1408" s="24" t="s">
        <v>8265</v>
      </c>
      <c r="AN1408" s="216" t="s">
        <v>6020</v>
      </c>
      <c r="AO1408" s="216" t="s">
        <v>5971</v>
      </c>
      <c r="AP1408" s="216" t="s">
        <v>6884</v>
      </c>
      <c r="AQ1408" s="216" t="s">
        <v>6885</v>
      </c>
      <c r="AR1408" s="216" t="s">
        <v>6916</v>
      </c>
      <c r="AS1408" s="24" t="s">
        <v>7439</v>
      </c>
      <c r="AT1408" s="24" t="s">
        <v>5972</v>
      </c>
      <c r="AU1408" s="24" t="s">
        <v>5975</v>
      </c>
      <c r="AV1408" s="24" t="s">
        <v>6209</v>
      </c>
      <c r="AW1408" s="24" t="s">
        <v>5979</v>
      </c>
      <c r="AX1408" s="24" t="s">
        <v>5970</v>
      </c>
      <c r="AY1408" s="24" t="s">
        <v>8266</v>
      </c>
      <c r="AZ1408" s="216" t="s">
        <v>7101</v>
      </c>
      <c r="BA1408" s="216" t="s">
        <v>7282</v>
      </c>
      <c r="BB1408" s="57" t="s">
        <v>5474</v>
      </c>
      <c r="BC1408" s="202"/>
      <c r="BD1408" s="24"/>
      <c r="BE1408" s="151"/>
      <c r="BG1408" s="151"/>
      <c r="BI1408" s="151"/>
      <c r="BL1408" s="152"/>
    </row>
    <row r="1409" spans="1:64" s="169" customFormat="1">
      <c r="A1409" s="24">
        <v>6435</v>
      </c>
      <c r="B1409" s="24" t="s">
        <v>1374</v>
      </c>
      <c r="C1409" s="57">
        <v>123</v>
      </c>
      <c r="D1409" s="57">
        <v>126</v>
      </c>
      <c r="E1409" s="57">
        <v>123</v>
      </c>
      <c r="F1409" s="57">
        <v>126</v>
      </c>
      <c r="G1409" s="57">
        <v>127.5</v>
      </c>
      <c r="H1409" s="57">
        <v>127.5</v>
      </c>
      <c r="I1409" s="57">
        <v>123</v>
      </c>
      <c r="J1409" s="57">
        <v>123</v>
      </c>
      <c r="K1409" s="57">
        <v>123</v>
      </c>
      <c r="L1409" s="57">
        <v>126.5</v>
      </c>
      <c r="M1409" s="57">
        <v>123</v>
      </c>
      <c r="N1409" s="57">
        <v>126</v>
      </c>
      <c r="O1409" s="63">
        <v>2.4390243902439001E-2</v>
      </c>
      <c r="P1409" s="57">
        <v>115</v>
      </c>
      <c r="Q1409" s="57">
        <v>228</v>
      </c>
      <c r="R1409" s="57">
        <v>498.05</v>
      </c>
      <c r="S1409" s="57">
        <v>121.9</v>
      </c>
      <c r="T1409" s="57">
        <v>129.17500000000001</v>
      </c>
      <c r="U1409" s="57">
        <v>125.47499999999999</v>
      </c>
      <c r="V1409" s="57">
        <v>122.6</v>
      </c>
      <c r="W1409" s="57">
        <v>128.5</v>
      </c>
      <c r="X1409" s="57">
        <v>125.63330000000001</v>
      </c>
      <c r="Y1409" s="57">
        <v>123.1</v>
      </c>
      <c r="Z1409" s="57">
        <v>128.125</v>
      </c>
      <c r="AA1409" s="57">
        <v>125.83329999999999</v>
      </c>
      <c r="AB1409" s="57">
        <v>151</v>
      </c>
      <c r="AC1409" s="57">
        <v>89.1</v>
      </c>
      <c r="AD1409" s="57">
        <v>138</v>
      </c>
      <c r="AE1409" s="57">
        <v>116</v>
      </c>
      <c r="AF1409" s="64">
        <v>40.033499999999997</v>
      </c>
      <c r="AG1409" s="64">
        <v>31.8857</v>
      </c>
      <c r="AH1409" s="64">
        <v>50.4985</v>
      </c>
      <c r="AI1409" s="64">
        <v>38.090000000000003</v>
      </c>
      <c r="AJ1409" s="61">
        <v>0.4513888888888889</v>
      </c>
      <c r="AK1409" s="216">
        <v>150</v>
      </c>
      <c r="AL1409" s="62">
        <v>250.90193914628253</v>
      </c>
      <c r="AM1409" s="24" t="s">
        <v>8113</v>
      </c>
      <c r="AN1409" s="216" t="s">
        <v>6009</v>
      </c>
      <c r="AO1409" s="216" t="s">
        <v>5961</v>
      </c>
      <c r="AP1409" s="216" t="s">
        <v>6908</v>
      </c>
      <c r="AQ1409" s="216" t="s">
        <v>6885</v>
      </c>
      <c r="AR1409" s="216" t="s">
        <v>6886</v>
      </c>
      <c r="AS1409" s="24" t="s">
        <v>5474</v>
      </c>
      <c r="AT1409" s="24" t="s">
        <v>6255</v>
      </c>
      <c r="AU1409" s="24" t="s">
        <v>6058</v>
      </c>
      <c r="AV1409" s="24" t="s">
        <v>6031</v>
      </c>
      <c r="AW1409" s="24" t="s">
        <v>5965</v>
      </c>
      <c r="AX1409" s="24" t="s">
        <v>5979</v>
      </c>
      <c r="AY1409" s="24" t="s">
        <v>6928</v>
      </c>
      <c r="AZ1409" s="216" t="s">
        <v>7062</v>
      </c>
      <c r="BA1409" s="216" t="s">
        <v>7037</v>
      </c>
      <c r="BB1409" s="57" t="s">
        <v>6994</v>
      </c>
      <c r="BC1409" s="202"/>
      <c r="BD1409" s="24"/>
      <c r="BE1409" s="151"/>
      <c r="BG1409" s="151"/>
      <c r="BI1409" s="151"/>
      <c r="BL1409" s="152"/>
    </row>
    <row r="1410" spans="1:64" s="169" customFormat="1">
      <c r="A1410" s="24">
        <v>6438</v>
      </c>
      <c r="B1410" s="24" t="s">
        <v>1630</v>
      </c>
      <c r="C1410" s="57">
        <v>117</v>
      </c>
      <c r="D1410" s="57">
        <v>118</v>
      </c>
      <c r="E1410" s="57">
        <v>114.5</v>
      </c>
      <c r="F1410" s="57">
        <v>117.5</v>
      </c>
      <c r="G1410" s="57">
        <v>119.5</v>
      </c>
      <c r="H1410" s="57">
        <v>121</v>
      </c>
      <c r="I1410" s="57">
        <v>115</v>
      </c>
      <c r="J1410" s="57">
        <v>115.5</v>
      </c>
      <c r="K1410" s="57">
        <v>116.5</v>
      </c>
      <c r="L1410" s="57">
        <v>117</v>
      </c>
      <c r="M1410" s="57">
        <v>114</v>
      </c>
      <c r="N1410" s="57">
        <v>114.5</v>
      </c>
      <c r="O1410" s="63">
        <v>-8.6580086580086493E-3</v>
      </c>
      <c r="P1410" s="57">
        <v>1269</v>
      </c>
      <c r="Q1410" s="57">
        <v>3643</v>
      </c>
      <c r="R1410" s="57">
        <v>4357.95</v>
      </c>
      <c r="S1410" s="57">
        <v>112.9</v>
      </c>
      <c r="T1410" s="57">
        <v>112.25</v>
      </c>
      <c r="U1410" s="57">
        <v>106.63500000000001</v>
      </c>
      <c r="V1410" s="57">
        <v>115.1</v>
      </c>
      <c r="W1410" s="57">
        <v>112.52500000000001</v>
      </c>
      <c r="X1410" s="57">
        <v>106.9933</v>
      </c>
      <c r="Y1410" s="57">
        <v>115.2</v>
      </c>
      <c r="Z1410" s="57">
        <v>113.02500000000001</v>
      </c>
      <c r="AA1410" s="57">
        <v>107.30329999999999</v>
      </c>
      <c r="AB1410" s="57">
        <v>129</v>
      </c>
      <c r="AC1410" s="57">
        <v>0</v>
      </c>
      <c r="AD1410" s="57">
        <v>125</v>
      </c>
      <c r="AE1410" s="57">
        <v>101.5</v>
      </c>
      <c r="AF1410" s="64">
        <v>57.966000000000001</v>
      </c>
      <c r="AG1410" s="64">
        <v>50.624299999999998</v>
      </c>
      <c r="AH1410" s="64">
        <v>60.866300000000003</v>
      </c>
      <c r="AI1410" s="64">
        <v>54.0383</v>
      </c>
      <c r="AJ1410" s="61">
        <v>0.4513888888888889</v>
      </c>
      <c r="AK1410" s="216">
        <v>1500</v>
      </c>
      <c r="AL1410" s="62">
        <v>2463.3725517863854</v>
      </c>
      <c r="AM1410" s="24" t="s">
        <v>7162</v>
      </c>
      <c r="AN1410" s="216" t="s">
        <v>6009</v>
      </c>
      <c r="AO1410" s="216" t="s">
        <v>5961</v>
      </c>
      <c r="AP1410" s="216" t="s">
        <v>6908</v>
      </c>
      <c r="AQ1410" s="216" t="s">
        <v>6900</v>
      </c>
      <c r="AR1410" s="216" t="s">
        <v>6916</v>
      </c>
      <c r="AS1410" s="24" t="s">
        <v>5474</v>
      </c>
      <c r="AT1410" s="24" t="s">
        <v>6124</v>
      </c>
      <c r="AU1410" s="24" t="s">
        <v>5962</v>
      </c>
      <c r="AV1410" s="24" t="s">
        <v>5984</v>
      </c>
      <c r="AW1410" s="24" t="s">
        <v>5990</v>
      </c>
      <c r="AX1410" s="24" t="s">
        <v>5990</v>
      </c>
      <c r="AY1410" s="24" t="s">
        <v>7053</v>
      </c>
      <c r="AZ1410" s="216" t="s">
        <v>7364</v>
      </c>
      <c r="BA1410" s="216" t="s">
        <v>6959</v>
      </c>
      <c r="BB1410" s="57" t="s">
        <v>5474</v>
      </c>
      <c r="BC1410" s="202"/>
      <c r="BD1410" s="24"/>
      <c r="BE1410" s="151"/>
      <c r="BG1410" s="151"/>
      <c r="BI1410" s="151"/>
      <c r="BL1410" s="152"/>
    </row>
    <row r="1411" spans="1:64" s="169" customFormat="1">
      <c r="A1411" s="24">
        <v>6441</v>
      </c>
      <c r="B1411" s="24" t="s">
        <v>3887</v>
      </c>
      <c r="C1411" s="57">
        <v>52</v>
      </c>
      <c r="D1411" s="57">
        <v>55.5</v>
      </c>
      <c r="E1411" s="57">
        <v>51.9</v>
      </c>
      <c r="F1411" s="57">
        <v>54.5</v>
      </c>
      <c r="G1411" s="57">
        <v>52.5</v>
      </c>
      <c r="H1411" s="57">
        <v>52.5</v>
      </c>
      <c r="I1411" s="57">
        <v>50.3</v>
      </c>
      <c r="J1411" s="57">
        <v>50.4</v>
      </c>
      <c r="K1411" s="57">
        <v>50.6</v>
      </c>
      <c r="L1411" s="57">
        <v>51.5</v>
      </c>
      <c r="M1411" s="57">
        <v>49.6</v>
      </c>
      <c r="N1411" s="57">
        <v>51.2</v>
      </c>
      <c r="O1411" s="63">
        <v>1.5873015873015799E-2</v>
      </c>
      <c r="P1411" s="57">
        <v>157</v>
      </c>
      <c r="Q1411" s="57">
        <v>320</v>
      </c>
      <c r="R1411" s="57">
        <v>785.15</v>
      </c>
      <c r="S1411" s="57">
        <v>54.06</v>
      </c>
      <c r="T1411" s="57">
        <v>60.515000000000001</v>
      </c>
      <c r="U1411" s="57">
        <v>77.055000000000007</v>
      </c>
      <c r="V1411" s="57">
        <v>53.36</v>
      </c>
      <c r="W1411" s="57">
        <v>59.185000000000002</v>
      </c>
      <c r="X1411" s="57">
        <v>76.378299999999996</v>
      </c>
      <c r="Y1411" s="57">
        <v>52.12</v>
      </c>
      <c r="Z1411" s="57">
        <v>58.02</v>
      </c>
      <c r="AA1411" s="57">
        <v>75.704999999999998</v>
      </c>
      <c r="AB1411" s="57">
        <v>182</v>
      </c>
      <c r="AC1411" s="57">
        <v>49.6</v>
      </c>
      <c r="AD1411" s="57">
        <v>74</v>
      </c>
      <c r="AE1411" s="57">
        <v>49.6</v>
      </c>
      <c r="AF1411" s="64">
        <v>16.252600000000001</v>
      </c>
      <c r="AG1411" s="64">
        <v>18.0657</v>
      </c>
      <c r="AH1411" s="64">
        <v>15.8665</v>
      </c>
      <c r="AI1411" s="64">
        <v>17.332599999999999</v>
      </c>
      <c r="AJ1411" s="61">
        <v>0.4548611111111111</v>
      </c>
      <c r="AK1411" s="216">
        <v>200</v>
      </c>
      <c r="AL1411" s="62">
        <v>312.2618991215117</v>
      </c>
      <c r="AM1411" s="24" t="s">
        <v>6083</v>
      </c>
      <c r="AN1411" s="216" t="s">
        <v>5967</v>
      </c>
      <c r="AO1411" s="216" t="s">
        <v>6047</v>
      </c>
      <c r="AP1411" s="216" t="s">
        <v>6884</v>
      </c>
      <c r="AQ1411" s="216" t="s">
        <v>6885</v>
      </c>
      <c r="AR1411" s="216" t="s">
        <v>6916</v>
      </c>
      <c r="AS1411" s="24" t="s">
        <v>7656</v>
      </c>
      <c r="AT1411" s="24" t="s">
        <v>5982</v>
      </c>
      <c r="AU1411" s="24" t="s">
        <v>6024</v>
      </c>
      <c r="AV1411" s="24" t="s">
        <v>6075</v>
      </c>
      <c r="AW1411" s="24" t="s">
        <v>5990</v>
      </c>
      <c r="AX1411" s="24" t="s">
        <v>5970</v>
      </c>
      <c r="AY1411" s="24" t="s">
        <v>8267</v>
      </c>
      <c r="AZ1411" s="216" t="s">
        <v>8268</v>
      </c>
      <c r="BA1411" s="216" t="s">
        <v>8269</v>
      </c>
      <c r="BB1411" s="57" t="s">
        <v>5474</v>
      </c>
      <c r="BC1411" s="202"/>
      <c r="BD1411" s="24"/>
      <c r="BE1411" s="151"/>
      <c r="BG1411" s="151"/>
      <c r="BI1411" s="151"/>
      <c r="BL1411" s="152"/>
    </row>
    <row r="1412" spans="1:64" s="169" customFormat="1">
      <c r="A1412" s="24">
        <v>6442</v>
      </c>
      <c r="B1412" s="24" t="s">
        <v>1375</v>
      </c>
      <c r="C1412" s="57">
        <v>34.35</v>
      </c>
      <c r="D1412" s="57">
        <v>34.35</v>
      </c>
      <c r="E1412" s="57">
        <v>34.1</v>
      </c>
      <c r="F1412" s="57">
        <v>34.1</v>
      </c>
      <c r="G1412" s="57">
        <v>34.049999999999997</v>
      </c>
      <c r="H1412" s="57">
        <v>34.1</v>
      </c>
      <c r="I1412" s="57">
        <v>34</v>
      </c>
      <c r="J1412" s="57">
        <v>34.1</v>
      </c>
      <c r="K1412" s="57">
        <v>34.1</v>
      </c>
      <c r="L1412" s="57">
        <v>34.1</v>
      </c>
      <c r="M1412" s="57">
        <v>34.1</v>
      </c>
      <c r="N1412" s="57">
        <v>34.1</v>
      </c>
      <c r="O1412" s="63">
        <v>0</v>
      </c>
      <c r="P1412" s="57">
        <v>1</v>
      </c>
      <c r="Q1412" s="57">
        <v>5</v>
      </c>
      <c r="R1412" s="57">
        <v>13.5</v>
      </c>
      <c r="S1412" s="57">
        <v>33.79</v>
      </c>
      <c r="T1412" s="57">
        <v>33.940600000000003</v>
      </c>
      <c r="U1412" s="57">
        <v>33.841099999999997</v>
      </c>
      <c r="V1412" s="57">
        <v>33.799999999999997</v>
      </c>
      <c r="W1412" s="57">
        <v>33.931199999999997</v>
      </c>
      <c r="X1412" s="57">
        <v>33.865200000000002</v>
      </c>
      <c r="Y1412" s="57">
        <v>33.78</v>
      </c>
      <c r="Z1412" s="57">
        <v>33.962499999999999</v>
      </c>
      <c r="AA1412" s="57">
        <v>33.877699999999997</v>
      </c>
      <c r="AB1412" s="57">
        <v>39</v>
      </c>
      <c r="AC1412" s="57">
        <v>0</v>
      </c>
      <c r="AD1412" s="57">
        <v>34.5</v>
      </c>
      <c r="AE1412" s="57">
        <v>32.5</v>
      </c>
      <c r="AF1412" s="64"/>
      <c r="AG1412" s="64"/>
      <c r="AH1412" s="64"/>
      <c r="AI1412" s="64"/>
      <c r="AJ1412" s="61">
        <v>0.4548611111111111</v>
      </c>
      <c r="AK1412" s="216">
        <v>50</v>
      </c>
      <c r="AL1412" s="62">
        <v>3.6213613125880819</v>
      </c>
      <c r="AM1412" s="24" t="s">
        <v>6806</v>
      </c>
      <c r="AN1412" s="216" t="s">
        <v>5993</v>
      </c>
      <c r="AO1412" s="216" t="s">
        <v>5993</v>
      </c>
      <c r="AP1412" s="216" t="s">
        <v>6908</v>
      </c>
      <c r="AQ1412" s="216" t="s">
        <v>6900</v>
      </c>
      <c r="AR1412" s="216" t="s">
        <v>6886</v>
      </c>
      <c r="AS1412" s="24" t="s">
        <v>7699</v>
      </c>
      <c r="AT1412" s="24" t="s">
        <v>6518</v>
      </c>
      <c r="AU1412" s="24" t="s">
        <v>6126</v>
      </c>
      <c r="AV1412" s="24" t="s">
        <v>6577</v>
      </c>
      <c r="AW1412" s="24" t="s">
        <v>5979</v>
      </c>
      <c r="AX1412" s="24" t="s">
        <v>5979</v>
      </c>
      <c r="AY1412" s="24" t="s">
        <v>7128</v>
      </c>
      <c r="AZ1412" s="216" t="s">
        <v>7311</v>
      </c>
      <c r="BA1412" s="216" t="s">
        <v>6998</v>
      </c>
      <c r="BB1412" s="57" t="s">
        <v>5474</v>
      </c>
      <c r="BC1412" s="202"/>
      <c r="BD1412" s="24"/>
      <c r="BE1412" s="151"/>
      <c r="BG1412" s="151"/>
      <c r="BI1412" s="151"/>
      <c r="BL1412" s="152"/>
    </row>
    <row r="1413" spans="1:64" s="169" customFormat="1">
      <c r="A1413" s="24">
        <v>6443</v>
      </c>
      <c r="B1413" s="24" t="s">
        <v>1376</v>
      </c>
      <c r="C1413" s="57">
        <v>27.65</v>
      </c>
      <c r="D1413" s="57">
        <v>28.4</v>
      </c>
      <c r="E1413" s="57">
        <v>27.6</v>
      </c>
      <c r="F1413" s="57">
        <v>28.25</v>
      </c>
      <c r="G1413" s="57">
        <v>28.45</v>
      </c>
      <c r="H1413" s="57">
        <v>28.45</v>
      </c>
      <c r="I1413" s="57">
        <v>27.5</v>
      </c>
      <c r="J1413" s="57">
        <v>27.5</v>
      </c>
      <c r="K1413" s="57">
        <v>27.7</v>
      </c>
      <c r="L1413" s="57">
        <v>28.65</v>
      </c>
      <c r="M1413" s="57">
        <v>27.65</v>
      </c>
      <c r="N1413" s="57">
        <v>28.55</v>
      </c>
      <c r="O1413" s="63">
        <v>3.8181818181818102E-2</v>
      </c>
      <c r="P1413" s="57">
        <v>3514</v>
      </c>
      <c r="Q1413" s="57">
        <v>3884</v>
      </c>
      <c r="R1413" s="57">
        <v>6468.5</v>
      </c>
      <c r="S1413" s="57">
        <v>27.6</v>
      </c>
      <c r="T1413" s="57">
        <v>30.522500000000001</v>
      </c>
      <c r="U1413" s="57">
        <v>32.412500000000001</v>
      </c>
      <c r="V1413" s="57">
        <v>27.69</v>
      </c>
      <c r="W1413" s="57">
        <v>30.245000000000001</v>
      </c>
      <c r="X1413" s="57">
        <v>32.323300000000003</v>
      </c>
      <c r="Y1413" s="57">
        <v>27.77</v>
      </c>
      <c r="Z1413" s="57">
        <v>30.0625</v>
      </c>
      <c r="AA1413" s="57">
        <v>32.227499999999999</v>
      </c>
      <c r="AB1413" s="57">
        <v>48.95</v>
      </c>
      <c r="AC1413" s="57">
        <v>22.2</v>
      </c>
      <c r="AD1413" s="57">
        <v>34</v>
      </c>
      <c r="AE1413" s="57">
        <v>26.25</v>
      </c>
      <c r="AF1413" s="64">
        <v>26.347200000000001</v>
      </c>
      <c r="AG1413" s="64">
        <v>20.3735</v>
      </c>
      <c r="AH1413" s="64">
        <v>37.478200000000001</v>
      </c>
      <c r="AI1413" s="64">
        <v>26.075099999999999</v>
      </c>
      <c r="AJ1413" s="61">
        <v>0.4548611111111111</v>
      </c>
      <c r="AK1413" s="216">
        <v>4000</v>
      </c>
      <c r="AL1413" s="62">
        <v>6157.5831139624079</v>
      </c>
      <c r="AM1413" s="24" t="s">
        <v>6157</v>
      </c>
      <c r="AN1413" s="216" t="s">
        <v>6009</v>
      </c>
      <c r="AO1413" s="216" t="s">
        <v>5971</v>
      </c>
      <c r="AP1413" s="216" t="s">
        <v>6884</v>
      </c>
      <c r="AQ1413" s="216" t="s">
        <v>6885</v>
      </c>
      <c r="AR1413" s="216" t="s">
        <v>6886</v>
      </c>
      <c r="AS1413" s="24" t="s">
        <v>5474</v>
      </c>
      <c r="AT1413" s="24" t="s">
        <v>6016</v>
      </c>
      <c r="AU1413" s="24" t="s">
        <v>6527</v>
      </c>
      <c r="AV1413" s="24" t="s">
        <v>6010</v>
      </c>
      <c r="AW1413" s="24" t="s">
        <v>5965</v>
      </c>
      <c r="AX1413" s="24" t="s">
        <v>5965</v>
      </c>
      <c r="AY1413" s="24" t="s">
        <v>7489</v>
      </c>
      <c r="AZ1413" s="216" t="s">
        <v>7616</v>
      </c>
      <c r="BA1413" s="216" t="s">
        <v>7201</v>
      </c>
      <c r="BB1413" s="57" t="s">
        <v>6898</v>
      </c>
      <c r="BC1413" s="202"/>
      <c r="BD1413" s="24"/>
      <c r="BE1413" s="151"/>
      <c r="BG1413" s="151"/>
      <c r="BI1413" s="151"/>
      <c r="BL1413" s="152"/>
    </row>
    <row r="1414" spans="1:64" s="169" customFormat="1">
      <c r="A1414" s="24">
        <v>6446</v>
      </c>
      <c r="B1414" s="24" t="s">
        <v>1377</v>
      </c>
      <c r="C1414" s="57">
        <v>86.6</v>
      </c>
      <c r="D1414" s="57">
        <v>90</v>
      </c>
      <c r="E1414" s="57">
        <v>86.1</v>
      </c>
      <c r="F1414" s="57">
        <v>89.5</v>
      </c>
      <c r="G1414" s="57">
        <v>89.8</v>
      </c>
      <c r="H1414" s="57">
        <v>89.8</v>
      </c>
      <c r="I1414" s="57">
        <v>88.9</v>
      </c>
      <c r="J1414" s="57">
        <v>89</v>
      </c>
      <c r="K1414" s="57">
        <v>89</v>
      </c>
      <c r="L1414" s="57">
        <v>90.1</v>
      </c>
      <c r="M1414" s="57">
        <v>89</v>
      </c>
      <c r="N1414" s="57">
        <v>89.8</v>
      </c>
      <c r="O1414" s="63">
        <v>8.9887640449438193E-3</v>
      </c>
      <c r="P1414" s="57">
        <v>61</v>
      </c>
      <c r="Q1414" s="57">
        <v>118</v>
      </c>
      <c r="R1414" s="57">
        <v>495.55</v>
      </c>
      <c r="S1414" s="57">
        <v>91.42</v>
      </c>
      <c r="T1414" s="57">
        <v>92.83</v>
      </c>
      <c r="U1414" s="57">
        <v>90.326700000000002</v>
      </c>
      <c r="V1414" s="57">
        <v>90.46</v>
      </c>
      <c r="W1414" s="57">
        <v>92.78</v>
      </c>
      <c r="X1414" s="57">
        <v>90.39</v>
      </c>
      <c r="Y1414" s="57">
        <v>89.62</v>
      </c>
      <c r="Z1414" s="57">
        <v>92.86</v>
      </c>
      <c r="AA1414" s="57">
        <v>90.405000000000001</v>
      </c>
      <c r="AB1414" s="57">
        <v>125</v>
      </c>
      <c r="AC1414" s="57">
        <v>73</v>
      </c>
      <c r="AD1414" s="57">
        <v>99.3</v>
      </c>
      <c r="AE1414" s="57">
        <v>83.8</v>
      </c>
      <c r="AF1414" s="64">
        <v>33.209000000000003</v>
      </c>
      <c r="AG1414" s="64">
        <v>32.235500000000002</v>
      </c>
      <c r="AH1414" s="64">
        <v>36.424999999999997</v>
      </c>
      <c r="AI1414" s="64">
        <v>33.631999999999998</v>
      </c>
      <c r="AJ1414" s="61">
        <v>0.4548611111111111</v>
      </c>
      <c r="AK1414" s="216">
        <v>100</v>
      </c>
      <c r="AL1414" s="62">
        <v>132.26117626392167</v>
      </c>
      <c r="AM1414" s="24" t="s">
        <v>6904</v>
      </c>
      <c r="AN1414" s="216" t="s">
        <v>6009</v>
      </c>
      <c r="AO1414" s="216" t="s">
        <v>5971</v>
      </c>
      <c r="AP1414" s="216" t="s">
        <v>6884</v>
      </c>
      <c r="AQ1414" s="216" t="s">
        <v>6885</v>
      </c>
      <c r="AR1414" s="216" t="s">
        <v>6886</v>
      </c>
      <c r="AS1414" s="24" t="s">
        <v>5474</v>
      </c>
      <c r="AT1414" s="24" t="s">
        <v>6010</v>
      </c>
      <c r="AU1414" s="24" t="s">
        <v>6017</v>
      </c>
      <c r="AV1414" s="24" t="s">
        <v>6055</v>
      </c>
      <c r="AW1414" s="24" t="s">
        <v>5991</v>
      </c>
      <c r="AX1414" s="24" t="s">
        <v>5979</v>
      </c>
      <c r="AY1414" s="24" t="s">
        <v>6946</v>
      </c>
      <c r="AZ1414" s="216" t="s">
        <v>7311</v>
      </c>
      <c r="BA1414" s="216" t="s">
        <v>7171</v>
      </c>
      <c r="BB1414" s="57" t="s">
        <v>6898</v>
      </c>
      <c r="BC1414" s="202"/>
      <c r="BD1414" s="24"/>
      <c r="BE1414" s="151"/>
      <c r="BG1414" s="151"/>
      <c r="BI1414" s="151"/>
      <c r="BL1414" s="152"/>
    </row>
    <row r="1415" spans="1:64" s="169" customFormat="1">
      <c r="A1415" s="24">
        <v>6449</v>
      </c>
      <c r="B1415" s="24" t="s">
        <v>1378</v>
      </c>
      <c r="C1415" s="57">
        <v>54.2</v>
      </c>
      <c r="D1415" s="57">
        <v>54.2</v>
      </c>
      <c r="E1415" s="57">
        <v>52.3</v>
      </c>
      <c r="F1415" s="57">
        <v>53.1</v>
      </c>
      <c r="G1415" s="57">
        <v>53.4</v>
      </c>
      <c r="H1415" s="57">
        <v>53.4</v>
      </c>
      <c r="I1415" s="57">
        <v>52.4</v>
      </c>
      <c r="J1415" s="57">
        <v>52.4</v>
      </c>
      <c r="K1415" s="57">
        <v>53</v>
      </c>
      <c r="L1415" s="57">
        <v>53.2</v>
      </c>
      <c r="M1415" s="57">
        <v>52.9</v>
      </c>
      <c r="N1415" s="57">
        <v>53.2</v>
      </c>
      <c r="O1415" s="63">
        <v>1.5267175572519E-2</v>
      </c>
      <c r="P1415" s="57">
        <v>22</v>
      </c>
      <c r="Q1415" s="57">
        <v>83</v>
      </c>
      <c r="R1415" s="57">
        <v>158.5</v>
      </c>
      <c r="S1415" s="57">
        <v>53.54</v>
      </c>
      <c r="T1415" s="57">
        <v>56.545000000000002</v>
      </c>
      <c r="U1415" s="57">
        <v>59.171700000000001</v>
      </c>
      <c r="V1415" s="57">
        <v>53.38</v>
      </c>
      <c r="W1415" s="57">
        <v>56.21</v>
      </c>
      <c r="X1415" s="57">
        <v>58.988300000000002</v>
      </c>
      <c r="Y1415" s="57">
        <v>52.92</v>
      </c>
      <c r="Z1415" s="57">
        <v>55.97</v>
      </c>
      <c r="AA1415" s="57">
        <v>58.814999999999998</v>
      </c>
      <c r="AB1415" s="57">
        <v>74.5</v>
      </c>
      <c r="AC1415" s="57">
        <v>45.95</v>
      </c>
      <c r="AD1415" s="57">
        <v>59.8</v>
      </c>
      <c r="AE1415" s="57">
        <v>52.3</v>
      </c>
      <c r="AF1415" s="64">
        <v>12.3643</v>
      </c>
      <c r="AG1415" s="64">
        <v>15.5296</v>
      </c>
      <c r="AH1415" s="64">
        <v>16.5762</v>
      </c>
      <c r="AI1415" s="64">
        <v>15.878399999999999</v>
      </c>
      <c r="AJ1415" s="61">
        <v>0.4548611111111111</v>
      </c>
      <c r="AK1415" s="216">
        <v>50</v>
      </c>
      <c r="AL1415" s="62">
        <v>79.669948876937809</v>
      </c>
      <c r="AM1415" s="24" t="s">
        <v>6637</v>
      </c>
      <c r="AN1415" s="216" t="s">
        <v>6337</v>
      </c>
      <c r="AO1415" s="216" t="s">
        <v>6047</v>
      </c>
      <c r="AP1415" s="216" t="s">
        <v>6884</v>
      </c>
      <c r="AQ1415" s="216" t="s">
        <v>6885</v>
      </c>
      <c r="AR1415" s="216" t="s">
        <v>6886</v>
      </c>
      <c r="AS1415" s="24" t="s">
        <v>6917</v>
      </c>
      <c r="AT1415" s="24" t="s">
        <v>6017</v>
      </c>
      <c r="AU1415" s="24" t="s">
        <v>6518</v>
      </c>
      <c r="AV1415" s="24" t="s">
        <v>6126</v>
      </c>
      <c r="AW1415" s="24" t="s">
        <v>5979</v>
      </c>
      <c r="AX1415" s="24" t="s">
        <v>5991</v>
      </c>
      <c r="AY1415" s="24" t="s">
        <v>8028</v>
      </c>
      <c r="AZ1415" s="216" t="s">
        <v>7040</v>
      </c>
      <c r="BA1415" s="216" t="s">
        <v>7113</v>
      </c>
      <c r="BB1415" s="57" t="s">
        <v>6898</v>
      </c>
      <c r="BC1415" s="202"/>
      <c r="BD1415" s="24"/>
      <c r="BE1415" s="151"/>
      <c r="BG1415" s="151"/>
      <c r="BI1415" s="151"/>
      <c r="BL1415" s="152"/>
    </row>
    <row r="1416" spans="1:64" s="169" customFormat="1">
      <c r="A1416" s="24">
        <v>6451</v>
      </c>
      <c r="B1416" s="24" t="s">
        <v>1379</v>
      </c>
      <c r="C1416" s="57">
        <v>91.9</v>
      </c>
      <c r="D1416" s="57">
        <v>93.7</v>
      </c>
      <c r="E1416" s="57">
        <v>91.9</v>
      </c>
      <c r="F1416" s="57">
        <v>93.2</v>
      </c>
      <c r="G1416" s="57">
        <v>93.6</v>
      </c>
      <c r="H1416" s="57">
        <v>95</v>
      </c>
      <c r="I1416" s="57">
        <v>93.4</v>
      </c>
      <c r="J1416" s="57">
        <v>93.5</v>
      </c>
      <c r="K1416" s="57">
        <v>94</v>
      </c>
      <c r="L1416" s="57">
        <v>95.9</v>
      </c>
      <c r="M1416" s="57">
        <v>93.6</v>
      </c>
      <c r="N1416" s="57">
        <v>95.8</v>
      </c>
      <c r="O1416" s="63">
        <v>2.45989304812834E-2</v>
      </c>
      <c r="P1416" s="57">
        <v>283</v>
      </c>
      <c r="Q1416" s="57">
        <v>357</v>
      </c>
      <c r="R1416" s="57">
        <v>445.4</v>
      </c>
      <c r="S1416" s="57">
        <v>92.16</v>
      </c>
      <c r="T1416" s="57">
        <v>99.32</v>
      </c>
      <c r="U1416" s="57">
        <v>109.9817</v>
      </c>
      <c r="V1416" s="57">
        <v>92.68</v>
      </c>
      <c r="W1416" s="57">
        <v>98.745000000000005</v>
      </c>
      <c r="X1416" s="57">
        <v>109.7067</v>
      </c>
      <c r="Y1416" s="57">
        <v>93.04</v>
      </c>
      <c r="Z1416" s="57">
        <v>98.234999999999999</v>
      </c>
      <c r="AA1416" s="57">
        <v>109.395</v>
      </c>
      <c r="AB1416" s="57">
        <v>152</v>
      </c>
      <c r="AC1416" s="57">
        <v>88.3</v>
      </c>
      <c r="AD1416" s="57">
        <v>109</v>
      </c>
      <c r="AE1416" s="57">
        <v>89.6</v>
      </c>
      <c r="AF1416" s="64">
        <v>30.560099999999998</v>
      </c>
      <c r="AG1416" s="64">
        <v>22.061499999999999</v>
      </c>
      <c r="AH1416" s="64">
        <v>46.533799999999999</v>
      </c>
      <c r="AI1416" s="64">
        <v>30.218900000000001</v>
      </c>
      <c r="AJ1416" s="61">
        <v>0.4548611111111111</v>
      </c>
      <c r="AK1416" s="216">
        <v>300</v>
      </c>
      <c r="AL1416" s="62">
        <v>557.30275212031938</v>
      </c>
      <c r="AM1416" s="24" t="s">
        <v>8270</v>
      </c>
      <c r="AN1416" s="216" t="s">
        <v>6009</v>
      </c>
      <c r="AO1416" s="216" t="s">
        <v>5971</v>
      </c>
      <c r="AP1416" s="216" t="s">
        <v>6884</v>
      </c>
      <c r="AQ1416" s="216" t="s">
        <v>6885</v>
      </c>
      <c r="AR1416" s="216" t="s">
        <v>6886</v>
      </c>
      <c r="AS1416" s="24" t="s">
        <v>5474</v>
      </c>
      <c r="AT1416" s="24" t="s">
        <v>6055</v>
      </c>
      <c r="AU1416" s="24" t="s">
        <v>6347</v>
      </c>
      <c r="AV1416" s="24" t="s">
        <v>6016</v>
      </c>
      <c r="AW1416" s="24" t="s">
        <v>5979</v>
      </c>
      <c r="AX1416" s="24" t="s">
        <v>5990</v>
      </c>
      <c r="AY1416" s="24" t="s">
        <v>6912</v>
      </c>
      <c r="AZ1416" s="216" t="s">
        <v>6947</v>
      </c>
      <c r="BA1416" s="216" t="s">
        <v>6937</v>
      </c>
      <c r="BB1416" s="57" t="s">
        <v>5474</v>
      </c>
      <c r="BC1416" s="202"/>
      <c r="BD1416" s="24"/>
      <c r="BE1416" s="151"/>
      <c r="BG1416" s="151"/>
      <c r="BI1416" s="151"/>
      <c r="BL1416" s="152"/>
    </row>
    <row r="1417" spans="1:64" s="169" customFormat="1">
      <c r="A1417" s="24">
        <v>6456</v>
      </c>
      <c r="B1417" s="24" t="s">
        <v>1381</v>
      </c>
      <c r="C1417" s="57">
        <v>105</v>
      </c>
      <c r="D1417" s="57">
        <v>107.5</v>
      </c>
      <c r="E1417" s="57">
        <v>104.5</v>
      </c>
      <c r="F1417" s="57">
        <v>106.5</v>
      </c>
      <c r="G1417" s="57">
        <v>109</v>
      </c>
      <c r="H1417" s="57">
        <v>110</v>
      </c>
      <c r="I1417" s="57">
        <v>107</v>
      </c>
      <c r="J1417" s="57">
        <v>108</v>
      </c>
      <c r="K1417" s="57">
        <v>108</v>
      </c>
      <c r="L1417" s="57">
        <v>109.5</v>
      </c>
      <c r="M1417" s="57">
        <v>108</v>
      </c>
      <c r="N1417" s="57">
        <v>109</v>
      </c>
      <c r="O1417" s="63">
        <v>9.2592592592592501E-3</v>
      </c>
      <c r="P1417" s="57">
        <v>410</v>
      </c>
      <c r="Q1417" s="57">
        <v>1283</v>
      </c>
      <c r="R1417" s="57">
        <v>2116.1999999999998</v>
      </c>
      <c r="S1417" s="57">
        <v>104.5</v>
      </c>
      <c r="T1417" s="57">
        <v>111.22499999999999</v>
      </c>
      <c r="U1417" s="57">
        <v>113.34</v>
      </c>
      <c r="V1417" s="57">
        <v>105.3</v>
      </c>
      <c r="W1417" s="57">
        <v>110.625</v>
      </c>
      <c r="X1417" s="57">
        <v>113.5</v>
      </c>
      <c r="Y1417" s="57">
        <v>105.7</v>
      </c>
      <c r="Z1417" s="57">
        <v>110.175</v>
      </c>
      <c r="AA1417" s="57">
        <v>113.5167</v>
      </c>
      <c r="AB1417" s="57">
        <v>138.5</v>
      </c>
      <c r="AC1417" s="57">
        <v>86.5</v>
      </c>
      <c r="AD1417" s="57">
        <v>120</v>
      </c>
      <c r="AE1417" s="57">
        <v>101</v>
      </c>
      <c r="AF1417" s="64">
        <v>29.380299999999998</v>
      </c>
      <c r="AG1417" s="64">
        <v>23.583100000000002</v>
      </c>
      <c r="AH1417" s="64">
        <v>38.634500000000003</v>
      </c>
      <c r="AI1417" s="64">
        <v>28.600200000000001</v>
      </c>
      <c r="AJ1417" s="61">
        <v>0.4548611111111111</v>
      </c>
      <c r="AK1417" s="216">
        <v>450</v>
      </c>
      <c r="AL1417" s="62">
        <v>795.45148859062851</v>
      </c>
      <c r="AM1417" s="24" t="s">
        <v>6054</v>
      </c>
      <c r="AN1417" s="216" t="s">
        <v>6009</v>
      </c>
      <c r="AO1417" s="216" t="s">
        <v>5971</v>
      </c>
      <c r="AP1417" s="216" t="s">
        <v>6884</v>
      </c>
      <c r="AQ1417" s="216" t="s">
        <v>6885</v>
      </c>
      <c r="AR1417" s="216" t="s">
        <v>6886</v>
      </c>
      <c r="AS1417" s="24" t="s">
        <v>5474</v>
      </c>
      <c r="AT1417" s="24" t="s">
        <v>6016</v>
      </c>
      <c r="AU1417" s="24" t="s">
        <v>6216</v>
      </c>
      <c r="AV1417" s="24" t="s">
        <v>6055</v>
      </c>
      <c r="AW1417" s="24" t="s">
        <v>5991</v>
      </c>
      <c r="AX1417" s="24" t="s">
        <v>5979</v>
      </c>
      <c r="AY1417" s="24" t="s">
        <v>7161</v>
      </c>
      <c r="AZ1417" s="216" t="s">
        <v>6919</v>
      </c>
      <c r="BA1417" s="216" t="s">
        <v>7041</v>
      </c>
      <c r="BB1417" s="57" t="s">
        <v>5474</v>
      </c>
      <c r="BC1417" s="202"/>
      <c r="BD1417" s="24"/>
      <c r="BE1417" s="151"/>
      <c r="BG1417" s="151"/>
      <c r="BI1417" s="151"/>
      <c r="BL1417" s="152"/>
    </row>
    <row r="1418" spans="1:64" s="169" customFormat="1">
      <c r="A1418" s="24">
        <v>6457</v>
      </c>
      <c r="B1418" s="24" t="s">
        <v>1382</v>
      </c>
      <c r="C1418" s="57">
        <v>155.5</v>
      </c>
      <c r="D1418" s="57">
        <v>158.5</v>
      </c>
      <c r="E1418" s="57">
        <v>152</v>
      </c>
      <c r="F1418" s="57">
        <v>153</v>
      </c>
      <c r="G1418" s="57">
        <v>156</v>
      </c>
      <c r="H1418" s="57">
        <v>156</v>
      </c>
      <c r="I1418" s="57">
        <v>150.5</v>
      </c>
      <c r="J1418" s="57">
        <v>151</v>
      </c>
      <c r="K1418" s="57">
        <v>153</v>
      </c>
      <c r="L1418" s="57">
        <v>153</v>
      </c>
      <c r="M1418" s="57">
        <v>151</v>
      </c>
      <c r="N1418" s="57">
        <v>152.5</v>
      </c>
      <c r="O1418" s="63">
        <v>9.9337748344370796E-3</v>
      </c>
      <c r="P1418" s="57">
        <v>126</v>
      </c>
      <c r="Q1418" s="57">
        <v>283</v>
      </c>
      <c r="R1418" s="57">
        <v>973.35</v>
      </c>
      <c r="S1418" s="57">
        <v>151</v>
      </c>
      <c r="T1418" s="57">
        <v>165.15</v>
      </c>
      <c r="U1418" s="57">
        <v>161.35</v>
      </c>
      <c r="V1418" s="57">
        <v>151.9</v>
      </c>
      <c r="W1418" s="57">
        <v>164.25</v>
      </c>
      <c r="X1418" s="57">
        <v>161.19999999999999</v>
      </c>
      <c r="Y1418" s="57">
        <v>151.69999999999999</v>
      </c>
      <c r="Z1418" s="57">
        <v>163.4</v>
      </c>
      <c r="AA1418" s="57">
        <v>161.08330000000001</v>
      </c>
      <c r="AB1418" s="57">
        <v>215</v>
      </c>
      <c r="AC1418" s="57">
        <v>52.4</v>
      </c>
      <c r="AD1418" s="57">
        <v>193</v>
      </c>
      <c r="AE1418" s="57">
        <v>142</v>
      </c>
      <c r="AF1418" s="64">
        <v>35.4955</v>
      </c>
      <c r="AG1418" s="64">
        <v>27.869299999999999</v>
      </c>
      <c r="AH1418" s="64">
        <v>40.736800000000002</v>
      </c>
      <c r="AI1418" s="64">
        <v>32.158499999999997</v>
      </c>
      <c r="AJ1418" s="61">
        <v>0.4548611111111111</v>
      </c>
      <c r="AK1418" s="216">
        <v>150</v>
      </c>
      <c r="AL1418" s="62">
        <v>264.96274242689867</v>
      </c>
      <c r="AM1418" s="24" t="s">
        <v>8006</v>
      </c>
      <c r="AN1418" s="216" t="s">
        <v>6009</v>
      </c>
      <c r="AO1418" s="216" t="s">
        <v>5971</v>
      </c>
      <c r="AP1418" s="216" t="s">
        <v>6884</v>
      </c>
      <c r="AQ1418" s="216" t="s">
        <v>6885</v>
      </c>
      <c r="AR1418" s="216" t="s">
        <v>6886</v>
      </c>
      <c r="AS1418" s="24" t="s">
        <v>5474</v>
      </c>
      <c r="AT1418" s="24" t="s">
        <v>5984</v>
      </c>
      <c r="AU1418" s="24" t="s">
        <v>6209</v>
      </c>
      <c r="AV1418" s="24" t="s">
        <v>6345</v>
      </c>
      <c r="AW1418" s="24" t="s">
        <v>5979</v>
      </c>
      <c r="AX1418" s="24" t="s">
        <v>6033</v>
      </c>
      <c r="AY1418" s="24" t="s">
        <v>7796</v>
      </c>
      <c r="AZ1418" s="216" t="s">
        <v>6947</v>
      </c>
      <c r="BA1418" s="216" t="s">
        <v>7043</v>
      </c>
      <c r="BB1418" s="57" t="s">
        <v>6898</v>
      </c>
      <c r="BC1418" s="202"/>
      <c r="BD1418" s="24"/>
      <c r="BE1418" s="151"/>
      <c r="BG1418" s="151"/>
      <c r="BI1418" s="151"/>
      <c r="BL1418" s="152"/>
    </row>
    <row r="1419" spans="1:64" s="169" customFormat="1">
      <c r="A1419" s="24">
        <v>6461</v>
      </c>
      <c r="B1419" s="24" t="s">
        <v>3899</v>
      </c>
      <c r="C1419" s="57">
        <v>20.05</v>
      </c>
      <c r="D1419" s="57">
        <v>20.350000000000001</v>
      </c>
      <c r="E1419" s="57">
        <v>20</v>
      </c>
      <c r="F1419" s="57">
        <v>20.2</v>
      </c>
      <c r="G1419" s="57">
        <v>20.2</v>
      </c>
      <c r="H1419" s="57">
        <v>20.2</v>
      </c>
      <c r="I1419" s="57">
        <v>20</v>
      </c>
      <c r="J1419" s="57">
        <v>20.100000000000001</v>
      </c>
      <c r="K1419" s="57">
        <v>20.2</v>
      </c>
      <c r="L1419" s="57">
        <v>20.2</v>
      </c>
      <c r="M1419" s="57">
        <v>20</v>
      </c>
      <c r="N1419" s="57">
        <v>20.100000000000001</v>
      </c>
      <c r="O1419" s="63">
        <v>0</v>
      </c>
      <c r="P1419" s="57">
        <v>57</v>
      </c>
      <c r="Q1419" s="57">
        <v>79</v>
      </c>
      <c r="R1419" s="57">
        <v>301.7</v>
      </c>
      <c r="S1419" s="57">
        <v>20.149999999999999</v>
      </c>
      <c r="T1419" s="57">
        <v>20.9375</v>
      </c>
      <c r="U1419" s="57">
        <v>21.0825</v>
      </c>
      <c r="V1419" s="57">
        <v>20.11</v>
      </c>
      <c r="W1419" s="57">
        <v>20.922499999999999</v>
      </c>
      <c r="X1419" s="57">
        <v>21.078299999999999</v>
      </c>
      <c r="Y1419" s="57">
        <v>20.079999999999998</v>
      </c>
      <c r="Z1419" s="57">
        <v>20.892499999999998</v>
      </c>
      <c r="AA1419" s="57">
        <v>21.074999999999999</v>
      </c>
      <c r="AB1419" s="57">
        <v>24.9</v>
      </c>
      <c r="AC1419" s="57">
        <v>18.600000000000001</v>
      </c>
      <c r="AD1419" s="57">
        <v>22.65</v>
      </c>
      <c r="AE1419" s="57">
        <v>19.95</v>
      </c>
      <c r="AF1419" s="64">
        <v>9.4978999999999996</v>
      </c>
      <c r="AG1419" s="64">
        <v>12.246600000000001</v>
      </c>
      <c r="AH1419" s="64">
        <v>11.887499999999999</v>
      </c>
      <c r="AI1419" s="64">
        <v>12.126899999999999</v>
      </c>
      <c r="AJ1419" s="61">
        <v>0.4548611111111111</v>
      </c>
      <c r="AK1419" s="216">
        <v>100</v>
      </c>
      <c r="AL1419" s="62">
        <v>123.58831224661532</v>
      </c>
      <c r="AM1419" s="24" t="s">
        <v>6015</v>
      </c>
      <c r="AN1419" s="216" t="s">
        <v>6039</v>
      </c>
      <c r="AO1419" s="216" t="s">
        <v>6047</v>
      </c>
      <c r="AP1419" s="216" t="s">
        <v>6884</v>
      </c>
      <c r="AQ1419" s="216" t="s">
        <v>6885</v>
      </c>
      <c r="AR1419" s="216" t="s">
        <v>6886</v>
      </c>
      <c r="AS1419" s="24" t="s">
        <v>6968</v>
      </c>
      <c r="AT1419" s="24" t="s">
        <v>6016</v>
      </c>
      <c r="AU1419" s="24" t="s">
        <v>6017</v>
      </c>
      <c r="AV1419" s="24" t="s">
        <v>6017</v>
      </c>
      <c r="AW1419" s="24" t="s">
        <v>5979</v>
      </c>
      <c r="AX1419" s="24" t="s">
        <v>5970</v>
      </c>
      <c r="AY1419" s="24" t="s">
        <v>7532</v>
      </c>
      <c r="AZ1419" s="216" t="s">
        <v>6932</v>
      </c>
      <c r="BA1419" s="216" t="s">
        <v>6930</v>
      </c>
      <c r="BB1419" s="57" t="s">
        <v>6898</v>
      </c>
      <c r="BC1419" s="202"/>
      <c r="BD1419" s="24"/>
      <c r="BE1419" s="151"/>
      <c r="BG1419" s="151"/>
      <c r="BI1419" s="151"/>
      <c r="BL1419" s="152"/>
    </row>
    <row r="1420" spans="1:64" s="169" customFormat="1">
      <c r="A1420" s="24">
        <v>6462</v>
      </c>
      <c r="B1420" s="24" t="s">
        <v>1383</v>
      </c>
      <c r="C1420" s="57">
        <v>117.5</v>
      </c>
      <c r="D1420" s="57">
        <v>119.5</v>
      </c>
      <c r="E1420" s="57">
        <v>116.5</v>
      </c>
      <c r="F1420" s="57">
        <v>119.5</v>
      </c>
      <c r="G1420" s="57">
        <v>119.5</v>
      </c>
      <c r="H1420" s="57">
        <v>120.5</v>
      </c>
      <c r="I1420" s="57">
        <v>115.5</v>
      </c>
      <c r="J1420" s="57">
        <v>116</v>
      </c>
      <c r="K1420" s="57">
        <v>116</v>
      </c>
      <c r="L1420" s="57">
        <v>119</v>
      </c>
      <c r="M1420" s="57">
        <v>116</v>
      </c>
      <c r="N1420" s="57">
        <v>118</v>
      </c>
      <c r="O1420" s="63">
        <v>1.72413793103448E-2</v>
      </c>
      <c r="P1420" s="57">
        <v>172</v>
      </c>
      <c r="Q1420" s="57">
        <v>564</v>
      </c>
      <c r="R1420" s="57">
        <v>927</v>
      </c>
      <c r="S1420" s="57">
        <v>116.8</v>
      </c>
      <c r="T1420" s="57">
        <v>137.375</v>
      </c>
      <c r="U1420" s="57">
        <v>155.35</v>
      </c>
      <c r="V1420" s="57">
        <v>118.2</v>
      </c>
      <c r="W1420" s="57">
        <v>134.80000000000001</v>
      </c>
      <c r="X1420" s="57">
        <v>154.52500000000001</v>
      </c>
      <c r="Y1420" s="57">
        <v>117.9</v>
      </c>
      <c r="Z1420" s="57">
        <v>132.5</v>
      </c>
      <c r="AA1420" s="57">
        <v>153.7167</v>
      </c>
      <c r="AB1420" s="57">
        <v>188.5</v>
      </c>
      <c r="AC1420" s="57">
        <v>107</v>
      </c>
      <c r="AD1420" s="57">
        <v>166.5</v>
      </c>
      <c r="AE1420" s="57">
        <v>107</v>
      </c>
      <c r="AF1420" s="64">
        <v>31.090699999999998</v>
      </c>
      <c r="AG1420" s="64">
        <v>23.982700000000001</v>
      </c>
      <c r="AH1420" s="64">
        <v>35.393799999999999</v>
      </c>
      <c r="AI1420" s="64">
        <v>27.7864</v>
      </c>
      <c r="AJ1420" s="61">
        <v>0.4548611111111111</v>
      </c>
      <c r="AK1420" s="216">
        <v>200</v>
      </c>
      <c r="AL1420" s="62">
        <v>342.09583852802552</v>
      </c>
      <c r="AM1420" s="24" t="s">
        <v>6904</v>
      </c>
      <c r="AN1420" s="216" t="s">
        <v>6009</v>
      </c>
      <c r="AO1420" s="216" t="s">
        <v>5971</v>
      </c>
      <c r="AP1420" s="216" t="s">
        <v>6884</v>
      </c>
      <c r="AQ1420" s="216" t="s">
        <v>6885</v>
      </c>
      <c r="AR1420" s="216" t="s">
        <v>6886</v>
      </c>
      <c r="AS1420" s="24" t="s">
        <v>5474</v>
      </c>
      <c r="AT1420" s="24" t="s">
        <v>6126</v>
      </c>
      <c r="AU1420" s="24" t="s">
        <v>5962</v>
      </c>
      <c r="AV1420" s="24" t="s">
        <v>6055</v>
      </c>
      <c r="AW1420" s="24" t="s">
        <v>5991</v>
      </c>
      <c r="AX1420" s="24" t="s">
        <v>5979</v>
      </c>
      <c r="AY1420" s="24" t="s">
        <v>7726</v>
      </c>
      <c r="AZ1420" s="216" t="s">
        <v>8271</v>
      </c>
      <c r="BA1420" s="216" t="s">
        <v>7895</v>
      </c>
      <c r="BB1420" s="57" t="s">
        <v>6898</v>
      </c>
      <c r="BC1420" s="202"/>
      <c r="BD1420" s="24"/>
      <c r="BE1420" s="151"/>
      <c r="BG1420" s="151"/>
      <c r="BI1420" s="151"/>
      <c r="BL1420" s="152"/>
    </row>
    <row r="1421" spans="1:64" s="169" customFormat="1">
      <c r="A1421" s="24">
        <v>6464</v>
      </c>
      <c r="B1421" s="24" t="s">
        <v>1384</v>
      </c>
      <c r="C1421" s="57">
        <v>108</v>
      </c>
      <c r="D1421" s="57">
        <v>109</v>
      </c>
      <c r="E1421" s="57">
        <v>108</v>
      </c>
      <c r="F1421" s="57">
        <v>109</v>
      </c>
      <c r="G1421" s="57">
        <v>108.5</v>
      </c>
      <c r="H1421" s="57">
        <v>109</v>
      </c>
      <c r="I1421" s="57">
        <v>108.5</v>
      </c>
      <c r="J1421" s="57">
        <v>109</v>
      </c>
      <c r="K1421" s="57">
        <v>108.5</v>
      </c>
      <c r="L1421" s="57">
        <v>108.5</v>
      </c>
      <c r="M1421" s="57">
        <v>108</v>
      </c>
      <c r="N1421" s="57">
        <v>108.5</v>
      </c>
      <c r="O1421" s="63">
        <v>-4.5871559633027499E-3</v>
      </c>
      <c r="P1421" s="57">
        <v>50</v>
      </c>
      <c r="Q1421" s="57">
        <v>18</v>
      </c>
      <c r="R1421" s="57">
        <v>20.65</v>
      </c>
      <c r="S1421" s="57">
        <v>108.9</v>
      </c>
      <c r="T1421" s="57">
        <v>108.75</v>
      </c>
      <c r="U1421" s="57">
        <v>109.4333</v>
      </c>
      <c r="V1421" s="57">
        <v>109</v>
      </c>
      <c r="W1421" s="57">
        <v>108.8</v>
      </c>
      <c r="X1421" s="57">
        <v>109.4333</v>
      </c>
      <c r="Y1421" s="57">
        <v>108.9</v>
      </c>
      <c r="Z1421" s="57">
        <v>108.825</v>
      </c>
      <c r="AA1421" s="57">
        <v>109.4333</v>
      </c>
      <c r="AB1421" s="57">
        <v>139.5</v>
      </c>
      <c r="AC1421" s="57">
        <v>103</v>
      </c>
      <c r="AD1421" s="57">
        <v>109</v>
      </c>
      <c r="AE1421" s="57">
        <v>107.5</v>
      </c>
      <c r="AF1421" s="64">
        <v>97.794899999999998</v>
      </c>
      <c r="AG1421" s="64">
        <v>94.556799999999996</v>
      </c>
      <c r="AH1421" s="64">
        <v>87.418800000000005</v>
      </c>
      <c r="AI1421" s="64">
        <v>92.177499999999995</v>
      </c>
      <c r="AJ1421" s="61">
        <v>0.4548611111111111</v>
      </c>
      <c r="AK1421" s="216">
        <v>50</v>
      </c>
      <c r="AL1421" s="62">
        <v>181.06806562940409</v>
      </c>
      <c r="AM1421" s="24" t="s">
        <v>6745</v>
      </c>
      <c r="AN1421" s="216" t="s">
        <v>5988</v>
      </c>
      <c r="AO1421" s="216" t="s">
        <v>6012</v>
      </c>
      <c r="AP1421" s="216" t="s">
        <v>6884</v>
      </c>
      <c r="AQ1421" s="216" t="s">
        <v>6885</v>
      </c>
      <c r="AR1421" s="216" t="s">
        <v>6916</v>
      </c>
      <c r="AS1421" s="24" t="s">
        <v>7153</v>
      </c>
      <c r="AT1421" s="24" t="s">
        <v>6493</v>
      </c>
      <c r="AU1421" s="24" t="s">
        <v>6493</v>
      </c>
      <c r="AV1421" s="24" t="s">
        <v>6650</v>
      </c>
      <c r="AW1421" s="24" t="s">
        <v>5979</v>
      </c>
      <c r="AX1421" s="24" t="s">
        <v>6159</v>
      </c>
      <c r="AY1421" s="24" t="s">
        <v>7994</v>
      </c>
      <c r="AZ1421" s="216" t="s">
        <v>7430</v>
      </c>
      <c r="BA1421" s="216" t="s">
        <v>7160</v>
      </c>
      <c r="BB1421" s="57" t="s">
        <v>5474</v>
      </c>
      <c r="BC1421" s="202"/>
      <c r="BD1421" s="24"/>
      <c r="BE1421" s="151"/>
      <c r="BG1421" s="151"/>
      <c r="BI1421" s="151"/>
      <c r="BL1421" s="152"/>
    </row>
    <row r="1422" spans="1:64" s="169" customFormat="1">
      <c r="A1422" s="24">
        <v>6465</v>
      </c>
      <c r="B1422" s="24" t="s">
        <v>1385</v>
      </c>
      <c r="C1422" s="57">
        <v>17.5</v>
      </c>
      <c r="D1422" s="57">
        <v>17.5</v>
      </c>
      <c r="E1422" s="57">
        <v>16.649999999999999</v>
      </c>
      <c r="F1422" s="57">
        <v>16.899999999999999</v>
      </c>
      <c r="G1422" s="57">
        <v>18.3</v>
      </c>
      <c r="H1422" s="57">
        <v>18.3</v>
      </c>
      <c r="I1422" s="57">
        <v>16.8</v>
      </c>
      <c r="J1422" s="57">
        <v>17</v>
      </c>
      <c r="K1422" s="57">
        <v>16.7</v>
      </c>
      <c r="L1422" s="57">
        <v>17.100000000000001</v>
      </c>
      <c r="M1422" s="57">
        <v>16.600000000000001</v>
      </c>
      <c r="N1422" s="57">
        <v>17</v>
      </c>
      <c r="O1422" s="63">
        <v>0</v>
      </c>
      <c r="P1422" s="57">
        <v>58</v>
      </c>
      <c r="Q1422" s="57">
        <v>163</v>
      </c>
      <c r="R1422" s="57">
        <v>103.25</v>
      </c>
      <c r="S1422" s="57">
        <v>17.91</v>
      </c>
      <c r="T1422" s="57">
        <v>20.27</v>
      </c>
      <c r="U1422" s="57">
        <v>20.686699999999998</v>
      </c>
      <c r="V1422" s="57">
        <v>17.510000000000002</v>
      </c>
      <c r="W1422" s="57">
        <v>20.017499999999998</v>
      </c>
      <c r="X1422" s="57">
        <v>20.741700000000002</v>
      </c>
      <c r="Y1422" s="57">
        <v>17.12</v>
      </c>
      <c r="Z1422" s="57">
        <v>19.797499999999999</v>
      </c>
      <c r="AA1422" s="57">
        <v>20.7958</v>
      </c>
      <c r="AB1422" s="57">
        <v>39.200000000000003</v>
      </c>
      <c r="AC1422" s="57">
        <v>12.75</v>
      </c>
      <c r="AD1422" s="57">
        <v>23</v>
      </c>
      <c r="AE1422" s="57">
        <v>16.600000000000001</v>
      </c>
      <c r="AF1422" s="64">
        <v>7.8836000000000004</v>
      </c>
      <c r="AG1422" s="64">
        <v>9.5512999999999995</v>
      </c>
      <c r="AH1422" s="64">
        <v>8.5479000000000003</v>
      </c>
      <c r="AI1422" s="64">
        <v>9.2167999999999992</v>
      </c>
      <c r="AJ1422" s="61">
        <v>0.4548611111111111</v>
      </c>
      <c r="AK1422" s="216">
        <v>100</v>
      </c>
      <c r="AL1422" s="62">
        <v>125.7565282509419</v>
      </c>
      <c r="AM1422" s="24" t="s">
        <v>6506</v>
      </c>
      <c r="AN1422" s="216" t="s">
        <v>6039</v>
      </c>
      <c r="AO1422" s="216" t="s">
        <v>6047</v>
      </c>
      <c r="AP1422" s="216" t="s">
        <v>6884</v>
      </c>
      <c r="AQ1422" s="216" t="s">
        <v>6885</v>
      </c>
      <c r="AR1422" s="216" t="s">
        <v>6916</v>
      </c>
      <c r="AS1422" s="24" t="s">
        <v>6945</v>
      </c>
      <c r="AT1422" s="24" t="s">
        <v>6209</v>
      </c>
      <c r="AU1422" s="24" t="s">
        <v>6024</v>
      </c>
      <c r="AV1422" s="24" t="s">
        <v>6016</v>
      </c>
      <c r="AW1422" s="24" t="s">
        <v>5990</v>
      </c>
      <c r="AX1422" s="24" t="s">
        <v>5990</v>
      </c>
      <c r="AY1422" s="24" t="s">
        <v>8272</v>
      </c>
      <c r="AZ1422" s="216" t="s">
        <v>8273</v>
      </c>
      <c r="BA1422" s="216" t="s">
        <v>7533</v>
      </c>
      <c r="BB1422" s="57" t="s">
        <v>5474</v>
      </c>
      <c r="BC1422" s="202"/>
      <c r="BD1422" s="24"/>
      <c r="BE1422" s="151"/>
      <c r="BG1422" s="151"/>
      <c r="BI1422" s="151"/>
      <c r="BL1422" s="152"/>
    </row>
    <row r="1423" spans="1:64" s="169" customFormat="1">
      <c r="A1423" s="24">
        <v>6468</v>
      </c>
      <c r="B1423" s="24" t="s">
        <v>5870</v>
      </c>
      <c r="C1423" s="57">
        <v>75</v>
      </c>
      <c r="D1423" s="57">
        <v>78.3</v>
      </c>
      <c r="E1423" s="57">
        <v>73.3</v>
      </c>
      <c r="F1423" s="57">
        <v>75</v>
      </c>
      <c r="G1423" s="57">
        <v>74.099999999999994</v>
      </c>
      <c r="H1423" s="57">
        <v>76</v>
      </c>
      <c r="I1423" s="57">
        <v>73</v>
      </c>
      <c r="J1423" s="57">
        <v>75.400000000000006</v>
      </c>
      <c r="K1423" s="57">
        <v>76.7</v>
      </c>
      <c r="L1423" s="57">
        <v>77.099999999999994</v>
      </c>
      <c r="M1423" s="57">
        <v>72.900000000000006</v>
      </c>
      <c r="N1423" s="57">
        <v>77.099999999999994</v>
      </c>
      <c r="O1423" s="63">
        <v>4.6416938110749102E-2</v>
      </c>
      <c r="P1423" s="57">
        <v>11</v>
      </c>
      <c r="Q1423" s="57">
        <v>46</v>
      </c>
      <c r="R1423" s="57">
        <v>84</v>
      </c>
      <c r="S1423" s="57">
        <v>74.459999999999994</v>
      </c>
      <c r="T1423" s="57">
        <v>77.92</v>
      </c>
      <c r="U1423" s="57">
        <v>75.255399999999995</v>
      </c>
      <c r="V1423" s="57">
        <v>74.739999999999995</v>
      </c>
      <c r="W1423" s="57">
        <v>78.02</v>
      </c>
      <c r="X1423" s="57">
        <v>75.341099999999997</v>
      </c>
      <c r="Y1423" s="57">
        <v>75.260000000000005</v>
      </c>
      <c r="Z1423" s="57">
        <v>78.135000000000005</v>
      </c>
      <c r="AA1423" s="57">
        <v>75.451800000000006</v>
      </c>
      <c r="AB1423" s="57"/>
      <c r="AC1423" s="57"/>
      <c r="AD1423" s="57">
        <v>98.1</v>
      </c>
      <c r="AE1423" s="57">
        <v>70</v>
      </c>
      <c r="AF1423" s="64">
        <v>40.456099999999999</v>
      </c>
      <c r="AG1423" s="64">
        <v>30.367000000000001</v>
      </c>
      <c r="AH1423" s="64">
        <v>53.864699999999999</v>
      </c>
      <c r="AI1423" s="64">
        <v>38.199599999999997</v>
      </c>
      <c r="AJ1423" s="61">
        <v>0.4548611111111111</v>
      </c>
      <c r="AK1423" s="216">
        <v>50</v>
      </c>
      <c r="AL1423" s="62">
        <v>39.834974438468905</v>
      </c>
      <c r="AM1423" s="24" t="s">
        <v>6179</v>
      </c>
      <c r="AN1423" s="216" t="s">
        <v>6009</v>
      </c>
      <c r="AO1423" s="216" t="s">
        <v>5961</v>
      </c>
      <c r="AP1423" s="216" t="s">
        <v>6908</v>
      </c>
      <c r="AQ1423" s="216" t="s">
        <v>6885</v>
      </c>
      <c r="AR1423" s="216" t="s">
        <v>6886</v>
      </c>
      <c r="AS1423" s="24" t="s">
        <v>7429</v>
      </c>
      <c r="AT1423" s="24" t="s">
        <v>6164</v>
      </c>
      <c r="AU1423" s="24" t="s">
        <v>6016</v>
      </c>
      <c r="AV1423" s="24" t="s">
        <v>6064</v>
      </c>
      <c r="AW1423" s="24" t="s">
        <v>5979</v>
      </c>
      <c r="AX1423" s="24" t="s">
        <v>6084</v>
      </c>
      <c r="AY1423" s="24" t="s">
        <v>7019</v>
      </c>
      <c r="AZ1423" s="216" t="s">
        <v>7646</v>
      </c>
      <c r="BA1423" s="216" t="s">
        <v>7016</v>
      </c>
      <c r="BB1423" s="57" t="s">
        <v>7670</v>
      </c>
      <c r="BC1423" s="202"/>
      <c r="BD1423" s="24"/>
      <c r="BE1423" s="151"/>
      <c r="BG1423" s="151"/>
      <c r="BI1423" s="151"/>
      <c r="BL1423" s="152"/>
    </row>
    <row r="1424" spans="1:64" s="169" customFormat="1">
      <c r="A1424" s="24">
        <v>6469</v>
      </c>
      <c r="B1424" s="24" t="s">
        <v>1386</v>
      </c>
      <c r="C1424" s="57">
        <v>246.5</v>
      </c>
      <c r="D1424" s="57">
        <v>259</v>
      </c>
      <c r="E1424" s="57">
        <v>246.5</v>
      </c>
      <c r="F1424" s="57">
        <v>257</v>
      </c>
      <c r="G1424" s="57">
        <v>255</v>
      </c>
      <c r="H1424" s="57">
        <v>282.5</v>
      </c>
      <c r="I1424" s="57">
        <v>255</v>
      </c>
      <c r="J1424" s="57">
        <v>282.5</v>
      </c>
      <c r="K1424" s="57">
        <v>287</v>
      </c>
      <c r="L1424" s="57">
        <v>309.5</v>
      </c>
      <c r="M1424" s="57">
        <v>287</v>
      </c>
      <c r="N1424" s="57">
        <v>307.5</v>
      </c>
      <c r="O1424" s="63">
        <v>8.8495575221238895E-2</v>
      </c>
      <c r="P1424" s="57">
        <v>1005</v>
      </c>
      <c r="Q1424" s="57">
        <v>1125</v>
      </c>
      <c r="R1424" s="57">
        <v>681.8</v>
      </c>
      <c r="S1424" s="57">
        <v>240.4</v>
      </c>
      <c r="T1424" s="57">
        <v>244.02500000000001</v>
      </c>
      <c r="U1424" s="57">
        <v>200.75829999999999</v>
      </c>
      <c r="V1424" s="57">
        <v>249.9</v>
      </c>
      <c r="W1424" s="57">
        <v>246.6</v>
      </c>
      <c r="X1424" s="57">
        <v>203.125</v>
      </c>
      <c r="Y1424" s="57">
        <v>263.8</v>
      </c>
      <c r="Z1424" s="57">
        <v>250.42500000000001</v>
      </c>
      <c r="AA1424" s="57">
        <v>205.9</v>
      </c>
      <c r="AB1424" s="57">
        <v>309.5</v>
      </c>
      <c r="AC1424" s="57">
        <v>84.8</v>
      </c>
      <c r="AD1424" s="57">
        <v>309.5</v>
      </c>
      <c r="AE1424" s="57">
        <v>218.5</v>
      </c>
      <c r="AF1424" s="64">
        <v>62.803199999999997</v>
      </c>
      <c r="AG1424" s="64">
        <v>48.952100000000002</v>
      </c>
      <c r="AH1424" s="64">
        <v>74.469499999999996</v>
      </c>
      <c r="AI1424" s="64">
        <v>57.457900000000002</v>
      </c>
      <c r="AJ1424" s="61">
        <v>0.4548611111111111</v>
      </c>
      <c r="AK1424" s="216">
        <v>1500</v>
      </c>
      <c r="AL1424" s="62">
        <v>1899.8347297143998</v>
      </c>
      <c r="AM1424" s="24" t="s">
        <v>8274</v>
      </c>
      <c r="AN1424" s="216" t="s">
        <v>6009</v>
      </c>
      <c r="AO1424" s="216" t="s">
        <v>5961</v>
      </c>
      <c r="AP1424" s="216" t="s">
        <v>6908</v>
      </c>
      <c r="AQ1424" s="216" t="s">
        <v>6900</v>
      </c>
      <c r="AR1424" s="216" t="s">
        <v>6886</v>
      </c>
      <c r="AS1424" s="24" t="s">
        <v>7350</v>
      </c>
      <c r="AT1424" s="24" t="s">
        <v>6013</v>
      </c>
      <c r="AU1424" s="24" t="s">
        <v>6201</v>
      </c>
      <c r="AV1424" s="24" t="s">
        <v>6013</v>
      </c>
      <c r="AW1424" s="24" t="s">
        <v>5965</v>
      </c>
      <c r="AX1424" s="24" t="s">
        <v>5979</v>
      </c>
      <c r="AY1424" s="24" t="s">
        <v>8275</v>
      </c>
      <c r="AZ1424" s="216" t="s">
        <v>8276</v>
      </c>
      <c r="BA1424" s="216" t="s">
        <v>8277</v>
      </c>
      <c r="BB1424" s="57" t="s">
        <v>5474</v>
      </c>
      <c r="BC1424" s="202"/>
      <c r="BD1424" s="24"/>
      <c r="BE1424" s="151"/>
      <c r="BG1424" s="151"/>
      <c r="BI1424" s="151"/>
      <c r="BL1424" s="152"/>
    </row>
    <row r="1425" spans="1:64" s="169" customFormat="1">
      <c r="A1425" s="24">
        <v>6470</v>
      </c>
      <c r="B1425" s="24" t="s">
        <v>1387</v>
      </c>
      <c r="C1425" s="57">
        <v>41</v>
      </c>
      <c r="D1425" s="57">
        <v>41.4</v>
      </c>
      <c r="E1425" s="57">
        <v>40.700000000000003</v>
      </c>
      <c r="F1425" s="57">
        <v>41.3</v>
      </c>
      <c r="G1425" s="57">
        <v>41.4</v>
      </c>
      <c r="H1425" s="57">
        <v>41.5</v>
      </c>
      <c r="I1425" s="57">
        <v>41</v>
      </c>
      <c r="J1425" s="57">
        <v>41.2</v>
      </c>
      <c r="K1425" s="57">
        <v>41</v>
      </c>
      <c r="L1425" s="57">
        <v>41.6</v>
      </c>
      <c r="M1425" s="57">
        <v>41</v>
      </c>
      <c r="N1425" s="57">
        <v>41.2</v>
      </c>
      <c r="O1425" s="63">
        <v>0</v>
      </c>
      <c r="P1425" s="57">
        <v>16</v>
      </c>
      <c r="Q1425" s="57">
        <v>57</v>
      </c>
      <c r="R1425" s="57">
        <v>102.4</v>
      </c>
      <c r="S1425" s="57">
        <v>40.79</v>
      </c>
      <c r="T1425" s="57">
        <v>44.215000000000003</v>
      </c>
      <c r="U1425" s="57">
        <v>47.119199999999999</v>
      </c>
      <c r="V1425" s="57">
        <v>40.96</v>
      </c>
      <c r="W1425" s="57">
        <v>43.875</v>
      </c>
      <c r="X1425" s="57">
        <v>46.9392</v>
      </c>
      <c r="Y1425" s="57">
        <v>40.9</v>
      </c>
      <c r="Z1425" s="57">
        <v>43.572499999999998</v>
      </c>
      <c r="AA1425" s="57">
        <v>46.765799999999999</v>
      </c>
      <c r="AB1425" s="57">
        <v>65.5</v>
      </c>
      <c r="AC1425" s="57">
        <v>39.4</v>
      </c>
      <c r="AD1425" s="57">
        <v>47.3</v>
      </c>
      <c r="AE1425" s="57">
        <v>39.4</v>
      </c>
      <c r="AF1425" s="64">
        <v>34.964300000000001</v>
      </c>
      <c r="AG1425" s="64">
        <v>24.0242</v>
      </c>
      <c r="AH1425" s="64">
        <v>43.3095</v>
      </c>
      <c r="AI1425" s="64">
        <v>30.4527</v>
      </c>
      <c r="AJ1425" s="61">
        <v>0.4548611111111111</v>
      </c>
      <c r="AK1425" s="216">
        <v>50</v>
      </c>
      <c r="AL1425" s="62">
        <v>57.941781001409311</v>
      </c>
      <c r="AM1425" s="24" t="s">
        <v>6610</v>
      </c>
      <c r="AN1425" s="216" t="s">
        <v>6009</v>
      </c>
      <c r="AO1425" s="216" t="s">
        <v>5971</v>
      </c>
      <c r="AP1425" s="216" t="s">
        <v>6884</v>
      </c>
      <c r="AQ1425" s="216" t="s">
        <v>6885</v>
      </c>
      <c r="AR1425" s="216" t="s">
        <v>6886</v>
      </c>
      <c r="AS1425" s="24" t="s">
        <v>5474</v>
      </c>
      <c r="AT1425" s="24" t="s">
        <v>6016</v>
      </c>
      <c r="AU1425" s="24" t="s">
        <v>5984</v>
      </c>
      <c r="AV1425" s="24" t="s">
        <v>6492</v>
      </c>
      <c r="AW1425" s="24" t="s">
        <v>5996</v>
      </c>
      <c r="AX1425" s="24" t="s">
        <v>5979</v>
      </c>
      <c r="AY1425" s="24" t="s">
        <v>7114</v>
      </c>
      <c r="AZ1425" s="216" t="s">
        <v>7367</v>
      </c>
      <c r="BA1425" s="216" t="s">
        <v>7075</v>
      </c>
      <c r="BB1425" s="57" t="s">
        <v>5474</v>
      </c>
      <c r="BC1425" s="202"/>
      <c r="BD1425" s="24"/>
      <c r="BE1425" s="151"/>
      <c r="BG1425" s="151"/>
      <c r="BI1425" s="151"/>
      <c r="BL1425" s="152"/>
    </row>
    <row r="1426" spans="1:64" s="169" customFormat="1">
      <c r="A1426" s="24">
        <v>6472</v>
      </c>
      <c r="B1426" s="24" t="s">
        <v>3909</v>
      </c>
      <c r="C1426" s="57">
        <v>259</v>
      </c>
      <c r="D1426" s="57">
        <v>269</v>
      </c>
      <c r="E1426" s="57">
        <v>259</v>
      </c>
      <c r="F1426" s="57">
        <v>265.5</v>
      </c>
      <c r="G1426" s="57">
        <v>266.5</v>
      </c>
      <c r="H1426" s="57">
        <v>271</v>
      </c>
      <c r="I1426" s="57">
        <v>263</v>
      </c>
      <c r="J1426" s="57">
        <v>267</v>
      </c>
      <c r="K1426" s="57">
        <v>275</v>
      </c>
      <c r="L1426" s="57">
        <v>284.5</v>
      </c>
      <c r="M1426" s="57">
        <v>274</v>
      </c>
      <c r="N1426" s="57">
        <v>281</v>
      </c>
      <c r="O1426" s="63">
        <v>5.2434456928838899E-2</v>
      </c>
      <c r="P1426" s="57">
        <v>626</v>
      </c>
      <c r="Q1426" s="57">
        <v>173</v>
      </c>
      <c r="R1426" s="57">
        <v>414.1</v>
      </c>
      <c r="S1426" s="57">
        <v>260.7</v>
      </c>
      <c r="T1426" s="57">
        <v>273.67500000000001</v>
      </c>
      <c r="U1426" s="57">
        <v>270.93329999999997</v>
      </c>
      <c r="V1426" s="57">
        <v>262.10000000000002</v>
      </c>
      <c r="W1426" s="57">
        <v>273</v>
      </c>
      <c r="X1426" s="57">
        <v>271.2167</v>
      </c>
      <c r="Y1426" s="57">
        <v>264.89999999999998</v>
      </c>
      <c r="Z1426" s="57">
        <v>273.10000000000002</v>
      </c>
      <c r="AA1426" s="57">
        <v>271.6583</v>
      </c>
      <c r="AB1426" s="57">
        <v>345</v>
      </c>
      <c r="AC1426" s="57">
        <v>150.5</v>
      </c>
      <c r="AD1426" s="57">
        <v>297</v>
      </c>
      <c r="AE1426" s="57">
        <v>250.5</v>
      </c>
      <c r="AF1426" s="64">
        <v>34.906700000000001</v>
      </c>
      <c r="AG1426" s="64">
        <v>28.1875</v>
      </c>
      <c r="AH1426" s="64">
        <v>53.173099999999998</v>
      </c>
      <c r="AI1426" s="64">
        <v>36.516100000000002</v>
      </c>
      <c r="AJ1426" s="61">
        <v>0.4548611111111111</v>
      </c>
      <c r="AK1426" s="216">
        <v>650</v>
      </c>
      <c r="AL1426" s="62">
        <v>1150.3930816385739</v>
      </c>
      <c r="AM1426" s="24" t="s">
        <v>8278</v>
      </c>
      <c r="AN1426" s="216" t="s">
        <v>6009</v>
      </c>
      <c r="AO1426" s="216" t="s">
        <v>5961</v>
      </c>
      <c r="AP1426" s="216" t="s">
        <v>6908</v>
      </c>
      <c r="AQ1426" s="216" t="s">
        <v>6900</v>
      </c>
      <c r="AR1426" s="216" t="s">
        <v>6886</v>
      </c>
      <c r="AS1426" s="24" t="s">
        <v>5474</v>
      </c>
      <c r="AT1426" s="24" t="s">
        <v>6031</v>
      </c>
      <c r="AU1426" s="24" t="s">
        <v>6008</v>
      </c>
      <c r="AV1426" s="24" t="s">
        <v>6016</v>
      </c>
      <c r="AW1426" s="24" t="s">
        <v>5991</v>
      </c>
      <c r="AX1426" s="24" t="s">
        <v>5965</v>
      </c>
      <c r="AY1426" s="24" t="s">
        <v>8216</v>
      </c>
      <c r="AZ1426" s="216" t="s">
        <v>7080</v>
      </c>
      <c r="BA1426" s="216" t="s">
        <v>7037</v>
      </c>
      <c r="BB1426" s="57" t="s">
        <v>6925</v>
      </c>
      <c r="BC1426" s="202"/>
      <c r="BD1426" s="24"/>
      <c r="BE1426" s="151"/>
      <c r="BG1426" s="151"/>
      <c r="BI1426" s="151"/>
      <c r="BL1426" s="152"/>
    </row>
    <row r="1427" spans="1:64" s="169" customFormat="1">
      <c r="A1427" s="24">
        <v>6473</v>
      </c>
      <c r="B1427" s="24" t="s">
        <v>3910</v>
      </c>
      <c r="C1427" s="57">
        <v>15.55</v>
      </c>
      <c r="D1427" s="57">
        <v>15.55</v>
      </c>
      <c r="E1427" s="57">
        <v>15.55</v>
      </c>
      <c r="F1427" s="57">
        <v>15.55</v>
      </c>
      <c r="G1427" s="57">
        <v>15.55</v>
      </c>
      <c r="H1427" s="57">
        <v>15.65</v>
      </c>
      <c r="I1427" s="57">
        <v>15.25</v>
      </c>
      <c r="J1427" s="57">
        <v>15.3</v>
      </c>
      <c r="K1427" s="57">
        <v>15.3</v>
      </c>
      <c r="L1427" s="57">
        <v>15.3</v>
      </c>
      <c r="M1427" s="57">
        <v>15.3</v>
      </c>
      <c r="N1427" s="57">
        <v>15.3</v>
      </c>
      <c r="O1427" s="63">
        <v>-1.1627906976744099E-2</v>
      </c>
      <c r="P1427" s="57">
        <v>2</v>
      </c>
      <c r="Q1427" s="57">
        <v>29</v>
      </c>
      <c r="R1427" s="57">
        <v>9.4375</v>
      </c>
      <c r="S1427" s="57">
        <v>15.783300000000001</v>
      </c>
      <c r="T1427" s="57">
        <v>16.140599999999999</v>
      </c>
      <c r="U1427" s="57">
        <v>16.160499999999999</v>
      </c>
      <c r="V1427" s="57">
        <v>15.6625</v>
      </c>
      <c r="W1427" s="57">
        <v>16.0656</v>
      </c>
      <c r="X1427" s="57">
        <v>16.1279</v>
      </c>
      <c r="Y1427" s="57">
        <v>15.59</v>
      </c>
      <c r="Z1427" s="57">
        <v>16.012499999999999</v>
      </c>
      <c r="AA1427" s="57">
        <v>16.096499999999999</v>
      </c>
      <c r="AB1427" s="57"/>
      <c r="AC1427" s="57"/>
      <c r="AD1427" s="57">
        <v>16.649999999999999</v>
      </c>
      <c r="AE1427" s="57">
        <v>15.25</v>
      </c>
      <c r="AF1427" s="64"/>
      <c r="AG1427" s="64"/>
      <c r="AH1427" s="64"/>
      <c r="AI1427" s="64"/>
      <c r="AJ1427" s="61">
        <v>0.4548611111111111</v>
      </c>
      <c r="AK1427" s="216">
        <v>50</v>
      </c>
      <c r="AL1427" s="62">
        <v>7.2427226251761638</v>
      </c>
      <c r="AM1427" s="24" t="s">
        <v>6806</v>
      </c>
      <c r="AN1427" s="216" t="s">
        <v>5993</v>
      </c>
      <c r="AO1427" s="216" t="s">
        <v>5993</v>
      </c>
      <c r="AP1427" s="216" t="s">
        <v>6884</v>
      </c>
      <c r="AQ1427" s="216" t="s">
        <v>6885</v>
      </c>
      <c r="AR1427" s="216" t="s">
        <v>6916</v>
      </c>
      <c r="AS1427" s="24" t="s">
        <v>6965</v>
      </c>
      <c r="AT1427" s="24" t="s">
        <v>6577</v>
      </c>
      <c r="AU1427" s="24" t="s">
        <v>5984</v>
      </c>
      <c r="AV1427" s="24" t="s">
        <v>6577</v>
      </c>
      <c r="AW1427" s="24" t="s">
        <v>5979</v>
      </c>
      <c r="AX1427" s="24" t="s">
        <v>5979</v>
      </c>
      <c r="AY1427" s="24" t="s">
        <v>7230</v>
      </c>
      <c r="AZ1427" s="216" t="s">
        <v>7129</v>
      </c>
      <c r="BA1427" s="216" t="s">
        <v>7208</v>
      </c>
      <c r="BB1427" s="57" t="s">
        <v>5474</v>
      </c>
      <c r="BC1427" s="202"/>
      <c r="BD1427" s="24"/>
      <c r="BE1427" s="151"/>
      <c r="BG1427" s="151"/>
      <c r="BI1427" s="151"/>
      <c r="BL1427" s="152"/>
    </row>
    <row r="1428" spans="1:64" s="169" customFormat="1">
      <c r="A1428" s="24">
        <v>6474</v>
      </c>
      <c r="B1428" s="24" t="s">
        <v>5871</v>
      </c>
      <c r="C1428" s="57">
        <v>46.5</v>
      </c>
      <c r="D1428" s="57">
        <v>51</v>
      </c>
      <c r="E1428" s="57">
        <v>45.5</v>
      </c>
      <c r="F1428" s="57">
        <v>50</v>
      </c>
      <c r="G1428" s="57">
        <v>50</v>
      </c>
      <c r="H1428" s="57">
        <v>50</v>
      </c>
      <c r="I1428" s="57">
        <v>47</v>
      </c>
      <c r="J1428" s="57">
        <v>47.2</v>
      </c>
      <c r="K1428" s="57">
        <v>49</v>
      </c>
      <c r="L1428" s="57">
        <v>53</v>
      </c>
      <c r="M1428" s="57">
        <v>47.1</v>
      </c>
      <c r="N1428" s="57">
        <v>51.5</v>
      </c>
      <c r="O1428" s="63">
        <v>8.1024349286313996E-2</v>
      </c>
      <c r="P1428" s="57">
        <v>164</v>
      </c>
      <c r="Q1428" s="57">
        <v>14</v>
      </c>
      <c r="R1428" s="57">
        <v>61.2</v>
      </c>
      <c r="S1428" s="57">
        <v>48.44</v>
      </c>
      <c r="T1428" s="57">
        <v>48.03</v>
      </c>
      <c r="U1428" s="57">
        <v>44.060200000000002</v>
      </c>
      <c r="V1428" s="57">
        <v>47.98</v>
      </c>
      <c r="W1428" s="57">
        <v>48.1</v>
      </c>
      <c r="X1428" s="57">
        <v>44.223500000000001</v>
      </c>
      <c r="Y1428" s="57">
        <v>48.38</v>
      </c>
      <c r="Z1428" s="57">
        <v>48.422499999999999</v>
      </c>
      <c r="AA1428" s="57">
        <v>44.474499999999999</v>
      </c>
      <c r="AB1428" s="57"/>
      <c r="AC1428" s="57"/>
      <c r="AD1428" s="57">
        <v>53</v>
      </c>
      <c r="AE1428" s="57">
        <v>41.7</v>
      </c>
      <c r="AF1428" s="64">
        <v>61.0762</v>
      </c>
      <c r="AG1428" s="64">
        <v>60.299700000000001</v>
      </c>
      <c r="AH1428" s="64">
        <v>69.626000000000005</v>
      </c>
      <c r="AI1428" s="64">
        <v>63.408499999999997</v>
      </c>
      <c r="AJ1428" s="61">
        <v>0.4548611111111111</v>
      </c>
      <c r="AK1428" s="216">
        <v>200</v>
      </c>
      <c r="AL1428" s="62">
        <v>326.18440417788486</v>
      </c>
      <c r="AM1428" s="24" t="s">
        <v>6157</v>
      </c>
      <c r="AN1428" s="216" t="s">
        <v>6009</v>
      </c>
      <c r="AO1428" s="216" t="s">
        <v>5961</v>
      </c>
      <c r="AP1428" s="216" t="s">
        <v>6908</v>
      </c>
      <c r="AQ1428" s="216" t="s">
        <v>6900</v>
      </c>
      <c r="AR1428" s="216" t="s">
        <v>6886</v>
      </c>
      <c r="AS1428" s="24" t="s">
        <v>7034</v>
      </c>
      <c r="AT1428" s="24" t="s">
        <v>5982</v>
      </c>
      <c r="AU1428" s="24" t="s">
        <v>6024</v>
      </c>
      <c r="AV1428" s="24" t="s">
        <v>5982</v>
      </c>
      <c r="AW1428" s="24" t="s">
        <v>5991</v>
      </c>
      <c r="AX1428" s="24" t="s">
        <v>5991</v>
      </c>
      <c r="AY1428" s="24" t="s">
        <v>8279</v>
      </c>
      <c r="AZ1428" s="216" t="s">
        <v>8164</v>
      </c>
      <c r="BA1428" s="216" t="s">
        <v>7523</v>
      </c>
      <c r="BB1428" s="57" t="s">
        <v>6960</v>
      </c>
      <c r="BC1428" s="202"/>
      <c r="BD1428" s="24"/>
      <c r="BE1428" s="151"/>
      <c r="BG1428" s="151"/>
      <c r="BI1428" s="151"/>
      <c r="BL1428" s="152"/>
    </row>
    <row r="1429" spans="1:64" s="169" customFormat="1">
      <c r="A1429" s="24">
        <v>6477</v>
      </c>
      <c r="B1429" s="24" t="s">
        <v>1388</v>
      </c>
      <c r="C1429" s="57">
        <v>36.35</v>
      </c>
      <c r="D1429" s="57">
        <v>37.85</v>
      </c>
      <c r="E1429" s="57">
        <v>36.35</v>
      </c>
      <c r="F1429" s="57">
        <v>37.799999999999997</v>
      </c>
      <c r="G1429" s="57">
        <v>37.799999999999997</v>
      </c>
      <c r="H1429" s="57">
        <v>38.200000000000003</v>
      </c>
      <c r="I1429" s="57">
        <v>36.4</v>
      </c>
      <c r="J1429" s="57">
        <v>36.65</v>
      </c>
      <c r="K1429" s="57">
        <v>36.700000000000003</v>
      </c>
      <c r="L1429" s="57">
        <v>38.6</v>
      </c>
      <c r="M1429" s="57">
        <v>36.700000000000003</v>
      </c>
      <c r="N1429" s="57">
        <v>38.4</v>
      </c>
      <c r="O1429" s="63">
        <v>4.7748976807639801E-2</v>
      </c>
      <c r="P1429" s="57">
        <v>972</v>
      </c>
      <c r="Q1429" s="57">
        <v>689</v>
      </c>
      <c r="R1429" s="57">
        <v>1096.7</v>
      </c>
      <c r="S1429" s="57">
        <v>36.76</v>
      </c>
      <c r="T1429" s="57">
        <v>41.737499999999997</v>
      </c>
      <c r="U1429" s="57">
        <v>45.313299999999998</v>
      </c>
      <c r="V1429" s="57">
        <v>36.79</v>
      </c>
      <c r="W1429" s="57">
        <v>41.2575</v>
      </c>
      <c r="X1429" s="57">
        <v>45.162500000000001</v>
      </c>
      <c r="Y1429" s="57">
        <v>36.909999999999997</v>
      </c>
      <c r="Z1429" s="57">
        <v>40.922499999999999</v>
      </c>
      <c r="AA1429" s="57">
        <v>45.015799999999999</v>
      </c>
      <c r="AB1429" s="57">
        <v>76.3</v>
      </c>
      <c r="AC1429" s="57">
        <v>33.9</v>
      </c>
      <c r="AD1429" s="57">
        <v>47.4</v>
      </c>
      <c r="AE1429" s="57">
        <v>35.299999999999997</v>
      </c>
      <c r="AF1429" s="64">
        <v>20.913399999999999</v>
      </c>
      <c r="AG1429" s="64">
        <v>15.405799999999999</v>
      </c>
      <c r="AH1429" s="64">
        <v>32.3947</v>
      </c>
      <c r="AI1429" s="64">
        <v>21.0688</v>
      </c>
      <c r="AJ1429" s="61">
        <v>0.4548611111111111</v>
      </c>
      <c r="AK1429" s="216">
        <v>1000</v>
      </c>
      <c r="AL1429" s="62">
        <v>1884.4306459229126</v>
      </c>
      <c r="AM1429" s="24" t="s">
        <v>6157</v>
      </c>
      <c r="AN1429" s="216" t="s">
        <v>6009</v>
      </c>
      <c r="AO1429" s="216" t="s">
        <v>6007</v>
      </c>
      <c r="AP1429" s="216" t="s">
        <v>6884</v>
      </c>
      <c r="AQ1429" s="216" t="s">
        <v>6885</v>
      </c>
      <c r="AR1429" s="216" t="s">
        <v>6886</v>
      </c>
      <c r="AS1429" s="24" t="s">
        <v>5474</v>
      </c>
      <c r="AT1429" s="24" t="s">
        <v>6013</v>
      </c>
      <c r="AU1429" s="24" t="s">
        <v>5962</v>
      </c>
      <c r="AV1429" s="24" t="s">
        <v>6013</v>
      </c>
      <c r="AW1429" s="24" t="s">
        <v>5965</v>
      </c>
      <c r="AX1429" s="24" t="s">
        <v>5979</v>
      </c>
      <c r="AY1429" s="24" t="s">
        <v>7044</v>
      </c>
      <c r="AZ1429" s="216" t="s">
        <v>7842</v>
      </c>
      <c r="BA1429" s="216" t="s">
        <v>7099</v>
      </c>
      <c r="BB1429" s="57" t="s">
        <v>6898</v>
      </c>
      <c r="BC1429" s="202"/>
      <c r="BD1429" s="24"/>
      <c r="BE1429" s="151"/>
      <c r="BG1429" s="151"/>
      <c r="BI1429" s="151"/>
      <c r="BL1429" s="152"/>
    </row>
    <row r="1430" spans="1:64" s="169" customFormat="1">
      <c r="A1430" s="24">
        <v>6485</v>
      </c>
      <c r="B1430" s="24" t="s">
        <v>1390</v>
      </c>
      <c r="C1430" s="57">
        <v>130</v>
      </c>
      <c r="D1430" s="57">
        <v>139.5</v>
      </c>
      <c r="E1430" s="57">
        <v>129.5</v>
      </c>
      <c r="F1430" s="57">
        <v>139.5</v>
      </c>
      <c r="G1430" s="57">
        <v>144</v>
      </c>
      <c r="H1430" s="57">
        <v>145</v>
      </c>
      <c r="I1430" s="57">
        <v>137</v>
      </c>
      <c r="J1430" s="57">
        <v>140</v>
      </c>
      <c r="K1430" s="57">
        <v>140</v>
      </c>
      <c r="L1430" s="57">
        <v>154</v>
      </c>
      <c r="M1430" s="57">
        <v>139.5</v>
      </c>
      <c r="N1430" s="57">
        <v>154</v>
      </c>
      <c r="O1430" s="63">
        <v>0.1</v>
      </c>
      <c r="P1430" s="57">
        <v>9880</v>
      </c>
      <c r="Q1430" s="57">
        <v>9656</v>
      </c>
      <c r="R1430" s="57">
        <v>13827.9</v>
      </c>
      <c r="S1430" s="57">
        <v>129.30000000000001</v>
      </c>
      <c r="T1430" s="57">
        <v>152.5</v>
      </c>
      <c r="U1430" s="57">
        <v>139.4333</v>
      </c>
      <c r="V1430" s="57">
        <v>132.30000000000001</v>
      </c>
      <c r="W1430" s="57">
        <v>152.15</v>
      </c>
      <c r="X1430" s="57">
        <v>139.875</v>
      </c>
      <c r="Y1430" s="57">
        <v>136.5</v>
      </c>
      <c r="Z1430" s="57">
        <v>153.05000000000001</v>
      </c>
      <c r="AA1430" s="57">
        <v>140.50829999999999</v>
      </c>
      <c r="AB1430" s="57">
        <v>191</v>
      </c>
      <c r="AC1430" s="57">
        <v>23.35</v>
      </c>
      <c r="AD1430" s="57">
        <v>191</v>
      </c>
      <c r="AE1430" s="57">
        <v>119</v>
      </c>
      <c r="AF1430" s="64">
        <v>35.966700000000003</v>
      </c>
      <c r="AG1430" s="64">
        <v>25.429600000000001</v>
      </c>
      <c r="AH1430" s="64">
        <v>57.311100000000003</v>
      </c>
      <c r="AI1430" s="64">
        <v>36.056800000000003</v>
      </c>
      <c r="AJ1430" s="61">
        <v>0.4548611111111111</v>
      </c>
      <c r="AK1430" s="216">
        <v>10000</v>
      </c>
      <c r="AL1430" s="62">
        <v>16761.071586160753</v>
      </c>
      <c r="AM1430" s="24" t="s">
        <v>8280</v>
      </c>
      <c r="AN1430" s="216" t="s">
        <v>6009</v>
      </c>
      <c r="AO1430" s="216" t="s">
        <v>5961</v>
      </c>
      <c r="AP1430" s="216" t="s">
        <v>6908</v>
      </c>
      <c r="AQ1430" s="216" t="s">
        <v>6900</v>
      </c>
      <c r="AR1430" s="216" t="s">
        <v>6886</v>
      </c>
      <c r="AS1430" s="24" t="s">
        <v>5474</v>
      </c>
      <c r="AT1430" s="24" t="s">
        <v>6045</v>
      </c>
      <c r="AU1430" s="24" t="s">
        <v>5962</v>
      </c>
      <c r="AV1430" s="24" t="s">
        <v>6045</v>
      </c>
      <c r="AW1430" s="24" t="s">
        <v>5979</v>
      </c>
      <c r="AX1430" s="24" t="s">
        <v>5979</v>
      </c>
      <c r="AY1430" s="24" t="s">
        <v>8281</v>
      </c>
      <c r="AZ1430" s="216" t="s">
        <v>6923</v>
      </c>
      <c r="BA1430" s="216" t="s">
        <v>7262</v>
      </c>
      <c r="BB1430" s="57" t="s">
        <v>6903</v>
      </c>
      <c r="BC1430" s="202"/>
      <c r="BD1430" s="24"/>
      <c r="BE1430" s="151"/>
      <c r="BG1430" s="151"/>
      <c r="BI1430" s="151"/>
      <c r="BL1430" s="152"/>
    </row>
    <row r="1431" spans="1:64" s="169" customFormat="1">
      <c r="A1431" s="24">
        <v>6486</v>
      </c>
      <c r="B1431" s="24" t="s">
        <v>1391</v>
      </c>
      <c r="C1431" s="57">
        <v>77.099999999999994</v>
      </c>
      <c r="D1431" s="57">
        <v>78</v>
      </c>
      <c r="E1431" s="57">
        <v>77.099999999999994</v>
      </c>
      <c r="F1431" s="57">
        <v>77.900000000000006</v>
      </c>
      <c r="G1431" s="57">
        <v>72</v>
      </c>
      <c r="H1431" s="57">
        <v>73</v>
      </c>
      <c r="I1431" s="57">
        <v>70.7</v>
      </c>
      <c r="J1431" s="57">
        <v>71.8</v>
      </c>
      <c r="K1431" s="57">
        <v>71.599999999999994</v>
      </c>
      <c r="L1431" s="57">
        <v>71.7</v>
      </c>
      <c r="M1431" s="57">
        <v>70.5</v>
      </c>
      <c r="N1431" s="57">
        <v>71.400000000000006</v>
      </c>
      <c r="O1431" s="63">
        <v>-5.5710306406685202E-3</v>
      </c>
      <c r="P1431" s="57">
        <v>58</v>
      </c>
      <c r="Q1431" s="57">
        <v>198</v>
      </c>
      <c r="R1431" s="57">
        <v>100.05</v>
      </c>
      <c r="S1431" s="57">
        <v>77.14</v>
      </c>
      <c r="T1431" s="57">
        <v>77.67</v>
      </c>
      <c r="U1431" s="57">
        <v>78.08</v>
      </c>
      <c r="V1431" s="57">
        <v>76.14</v>
      </c>
      <c r="W1431" s="57">
        <v>77.31</v>
      </c>
      <c r="X1431" s="57">
        <v>77.965000000000003</v>
      </c>
      <c r="Y1431" s="57">
        <v>74.94</v>
      </c>
      <c r="Z1431" s="57">
        <v>76.965000000000003</v>
      </c>
      <c r="AA1431" s="57">
        <v>77.843299999999999</v>
      </c>
      <c r="AB1431" s="57">
        <v>97</v>
      </c>
      <c r="AC1431" s="57">
        <v>67</v>
      </c>
      <c r="AD1431" s="57">
        <v>80</v>
      </c>
      <c r="AE1431" s="57">
        <v>70.5</v>
      </c>
      <c r="AF1431" s="64">
        <v>48.231000000000002</v>
      </c>
      <c r="AG1431" s="64">
        <v>45.851500000000001</v>
      </c>
      <c r="AH1431" s="64">
        <v>36.154000000000003</v>
      </c>
      <c r="AI1431" s="64">
        <v>42.619</v>
      </c>
      <c r="AJ1431" s="61">
        <v>0.4548611111111111</v>
      </c>
      <c r="AK1431" s="216">
        <v>100</v>
      </c>
      <c r="AL1431" s="62">
        <v>125.7565282509419</v>
      </c>
      <c r="AM1431" s="24" t="s">
        <v>6053</v>
      </c>
      <c r="AN1431" s="216" t="s">
        <v>5960</v>
      </c>
      <c r="AO1431" s="216" t="s">
        <v>5971</v>
      </c>
      <c r="AP1431" s="216" t="s">
        <v>6884</v>
      </c>
      <c r="AQ1431" s="216" t="s">
        <v>6885</v>
      </c>
      <c r="AR1431" s="216" t="s">
        <v>6916</v>
      </c>
      <c r="AS1431" s="24" t="s">
        <v>6945</v>
      </c>
      <c r="AT1431" s="24" t="s">
        <v>6055</v>
      </c>
      <c r="AU1431" s="24" t="s">
        <v>6188</v>
      </c>
      <c r="AV1431" s="24" t="s">
        <v>6277</v>
      </c>
      <c r="AW1431" s="24" t="s">
        <v>5965</v>
      </c>
      <c r="AX1431" s="24" t="s">
        <v>6033</v>
      </c>
      <c r="AY1431" s="24" t="s">
        <v>8282</v>
      </c>
      <c r="AZ1431" s="216" t="s">
        <v>7203</v>
      </c>
      <c r="BA1431" s="216" t="s">
        <v>6948</v>
      </c>
      <c r="BB1431" s="57" t="s">
        <v>5474</v>
      </c>
      <c r="BC1431" s="202"/>
      <c r="BD1431" s="24"/>
      <c r="BE1431" s="151"/>
      <c r="BG1431" s="151"/>
      <c r="BI1431" s="151"/>
      <c r="BL1431" s="152"/>
    </row>
    <row r="1432" spans="1:64" s="169" customFormat="1">
      <c r="A1432" s="24">
        <v>6488</v>
      </c>
      <c r="B1432" s="24" t="s">
        <v>1392</v>
      </c>
      <c r="C1432" s="57">
        <v>768</v>
      </c>
      <c r="D1432" s="57">
        <v>788</v>
      </c>
      <c r="E1432" s="57">
        <v>765</v>
      </c>
      <c r="F1432" s="57">
        <v>785</v>
      </c>
      <c r="G1432" s="57">
        <v>785</v>
      </c>
      <c r="H1432" s="57">
        <v>804</v>
      </c>
      <c r="I1432" s="57">
        <v>764</v>
      </c>
      <c r="J1432" s="57">
        <v>778</v>
      </c>
      <c r="K1432" s="57">
        <v>800</v>
      </c>
      <c r="L1432" s="57">
        <v>848</v>
      </c>
      <c r="M1432" s="57">
        <v>794</v>
      </c>
      <c r="N1432" s="57">
        <v>847</v>
      </c>
      <c r="O1432" s="63">
        <v>8.8688946015424097E-2</v>
      </c>
      <c r="P1432" s="57">
        <v>3270</v>
      </c>
      <c r="Q1432" s="57">
        <v>2404</v>
      </c>
      <c r="R1432" s="57">
        <v>2028.85</v>
      </c>
      <c r="S1432" s="57">
        <v>769.8</v>
      </c>
      <c r="T1432" s="57">
        <v>823.4</v>
      </c>
      <c r="U1432" s="57">
        <v>863.21669999999995</v>
      </c>
      <c r="V1432" s="57">
        <v>775.4</v>
      </c>
      <c r="W1432" s="57">
        <v>818.65</v>
      </c>
      <c r="X1432" s="57">
        <v>862.2</v>
      </c>
      <c r="Y1432" s="57">
        <v>788.2</v>
      </c>
      <c r="Z1432" s="57">
        <v>818.9</v>
      </c>
      <c r="AA1432" s="57">
        <v>862.35</v>
      </c>
      <c r="AB1432" s="57">
        <v>972</v>
      </c>
      <c r="AC1432" s="57">
        <v>361</v>
      </c>
      <c r="AD1432" s="57">
        <v>905</v>
      </c>
      <c r="AE1432" s="57">
        <v>745</v>
      </c>
      <c r="AF1432" s="64">
        <v>28.777200000000001</v>
      </c>
      <c r="AG1432" s="64">
        <v>23.318300000000001</v>
      </c>
      <c r="AH1432" s="64">
        <v>52.194499999999998</v>
      </c>
      <c r="AI1432" s="64">
        <v>32.9437</v>
      </c>
      <c r="AJ1432" s="61">
        <v>0.4548611111111111</v>
      </c>
      <c r="AK1432" s="216">
        <v>3500</v>
      </c>
      <c r="AL1432" s="62">
        <v>6207.7945452105923</v>
      </c>
      <c r="AM1432" s="24" t="s">
        <v>8283</v>
      </c>
      <c r="AN1432" s="216" t="s">
        <v>6009</v>
      </c>
      <c r="AO1432" s="216" t="s">
        <v>5961</v>
      </c>
      <c r="AP1432" s="216" t="s">
        <v>6884</v>
      </c>
      <c r="AQ1432" s="216" t="s">
        <v>6900</v>
      </c>
      <c r="AR1432" s="216" t="s">
        <v>6886</v>
      </c>
      <c r="AS1432" s="24" t="s">
        <v>5474</v>
      </c>
      <c r="AT1432" s="24" t="s">
        <v>6016</v>
      </c>
      <c r="AU1432" s="24" t="s">
        <v>5974</v>
      </c>
      <c r="AV1432" s="24" t="s">
        <v>5982</v>
      </c>
      <c r="AW1432" s="24" t="s">
        <v>5979</v>
      </c>
      <c r="AX1432" s="24" t="s">
        <v>5965</v>
      </c>
      <c r="AY1432" s="24" t="s">
        <v>7926</v>
      </c>
      <c r="AZ1432" s="216" t="s">
        <v>7472</v>
      </c>
      <c r="BA1432" s="216" t="s">
        <v>6964</v>
      </c>
      <c r="BB1432" s="57" t="s">
        <v>6903</v>
      </c>
      <c r="BC1432" s="202"/>
      <c r="BD1432" s="24"/>
      <c r="BE1432" s="151"/>
      <c r="BG1432" s="151"/>
      <c r="BI1432" s="151"/>
      <c r="BL1432" s="152"/>
    </row>
    <row r="1433" spans="1:64" s="169" customFormat="1">
      <c r="A1433" s="24">
        <v>6491</v>
      </c>
      <c r="B1433" s="24" t="s">
        <v>3923</v>
      </c>
      <c r="C1433" s="57">
        <v>510</v>
      </c>
      <c r="D1433" s="57">
        <v>535</v>
      </c>
      <c r="E1433" s="57">
        <v>502</v>
      </c>
      <c r="F1433" s="57">
        <v>534</v>
      </c>
      <c r="G1433" s="57">
        <v>538</v>
      </c>
      <c r="H1433" s="57">
        <v>545</v>
      </c>
      <c r="I1433" s="57">
        <v>514</v>
      </c>
      <c r="J1433" s="57">
        <v>514</v>
      </c>
      <c r="K1433" s="57">
        <v>520</v>
      </c>
      <c r="L1433" s="57">
        <v>529</v>
      </c>
      <c r="M1433" s="57">
        <v>515</v>
      </c>
      <c r="N1433" s="57">
        <v>516</v>
      </c>
      <c r="O1433" s="63">
        <v>3.8910505836575798E-3</v>
      </c>
      <c r="P1433" s="57">
        <v>327</v>
      </c>
      <c r="Q1433" s="57">
        <v>874</v>
      </c>
      <c r="R1433" s="57">
        <v>1222.25</v>
      </c>
      <c r="S1433" s="57">
        <v>504.6</v>
      </c>
      <c r="T1433" s="57">
        <v>470.65</v>
      </c>
      <c r="U1433" s="57">
        <v>534.53330000000005</v>
      </c>
      <c r="V1433" s="57">
        <v>515.20000000000005</v>
      </c>
      <c r="W1433" s="57">
        <v>472.35</v>
      </c>
      <c r="X1433" s="57">
        <v>534.51670000000001</v>
      </c>
      <c r="Y1433" s="57">
        <v>517</v>
      </c>
      <c r="Z1433" s="57">
        <v>474.9</v>
      </c>
      <c r="AA1433" s="57">
        <v>534.58330000000001</v>
      </c>
      <c r="AB1433" s="57">
        <v>678</v>
      </c>
      <c r="AC1433" s="57">
        <v>187</v>
      </c>
      <c r="AD1433" s="57">
        <v>554</v>
      </c>
      <c r="AE1433" s="57">
        <v>410</v>
      </c>
      <c r="AF1433" s="64">
        <v>68.462800000000001</v>
      </c>
      <c r="AG1433" s="64">
        <v>65.529399999999995</v>
      </c>
      <c r="AH1433" s="64">
        <v>68.008399999999995</v>
      </c>
      <c r="AI1433" s="64">
        <v>66.355699999999999</v>
      </c>
      <c r="AJ1433" s="61">
        <v>0.4548611111111111</v>
      </c>
      <c r="AK1433" s="216">
        <v>350</v>
      </c>
      <c r="AL1433" s="62">
        <v>636.07455689400172</v>
      </c>
      <c r="AM1433" s="24" t="s">
        <v>8284</v>
      </c>
      <c r="AN1433" s="216" t="s">
        <v>5967</v>
      </c>
      <c r="AO1433" s="216" t="s">
        <v>5961</v>
      </c>
      <c r="AP1433" s="216" t="s">
        <v>6884</v>
      </c>
      <c r="AQ1433" s="216" t="s">
        <v>6900</v>
      </c>
      <c r="AR1433" s="216" t="s">
        <v>6916</v>
      </c>
      <c r="AS1433" s="24" t="s">
        <v>5474</v>
      </c>
      <c r="AT1433" s="24" t="s">
        <v>5982</v>
      </c>
      <c r="AU1433" s="24" t="s">
        <v>6004</v>
      </c>
      <c r="AV1433" s="24" t="s">
        <v>6029</v>
      </c>
      <c r="AW1433" s="24" t="s">
        <v>5976</v>
      </c>
      <c r="AX1433" s="24" t="s">
        <v>5965</v>
      </c>
      <c r="AY1433" s="24" t="s">
        <v>7014</v>
      </c>
      <c r="AZ1433" s="216" t="s">
        <v>8285</v>
      </c>
      <c r="BA1433" s="216" t="s">
        <v>7145</v>
      </c>
      <c r="BB1433" s="57" t="s">
        <v>5474</v>
      </c>
      <c r="BC1433" s="202"/>
      <c r="BD1433" s="24"/>
      <c r="BE1433" s="151"/>
      <c r="BG1433" s="151"/>
      <c r="BI1433" s="151"/>
      <c r="BL1433" s="152"/>
    </row>
    <row r="1434" spans="1:64" s="169" customFormat="1">
      <c r="A1434" s="24">
        <v>6492</v>
      </c>
      <c r="B1434" s="24" t="s">
        <v>3925</v>
      </c>
      <c r="C1434" s="57">
        <v>141.5</v>
      </c>
      <c r="D1434" s="57">
        <v>151</v>
      </c>
      <c r="E1434" s="57">
        <v>139.5</v>
      </c>
      <c r="F1434" s="57">
        <v>144</v>
      </c>
      <c r="G1434" s="57">
        <v>146</v>
      </c>
      <c r="H1434" s="57">
        <v>148.5</v>
      </c>
      <c r="I1434" s="57">
        <v>142</v>
      </c>
      <c r="J1434" s="57">
        <v>146</v>
      </c>
      <c r="K1434" s="57">
        <v>146</v>
      </c>
      <c r="L1434" s="57">
        <v>147</v>
      </c>
      <c r="M1434" s="57">
        <v>142.5</v>
      </c>
      <c r="N1434" s="57">
        <v>145</v>
      </c>
      <c r="O1434" s="63">
        <v>-6.8493150684931503E-3</v>
      </c>
      <c r="P1434" s="57">
        <v>236</v>
      </c>
      <c r="Q1434" s="57">
        <v>788</v>
      </c>
      <c r="R1434" s="57">
        <v>1180.5</v>
      </c>
      <c r="S1434" s="57">
        <v>149.9</v>
      </c>
      <c r="T1434" s="57">
        <v>136.69999999999999</v>
      </c>
      <c r="U1434" s="57">
        <v>159.0917</v>
      </c>
      <c r="V1434" s="57">
        <v>146.80000000000001</v>
      </c>
      <c r="W1434" s="57">
        <v>137.67500000000001</v>
      </c>
      <c r="X1434" s="57">
        <v>158.9083</v>
      </c>
      <c r="Y1434" s="57">
        <v>144.30000000000001</v>
      </c>
      <c r="Z1434" s="57">
        <v>138.77500000000001</v>
      </c>
      <c r="AA1434" s="57">
        <v>158.44999999999999</v>
      </c>
      <c r="AB1434" s="57">
        <v>309.5</v>
      </c>
      <c r="AC1434" s="57">
        <v>120</v>
      </c>
      <c r="AD1434" s="57">
        <v>175</v>
      </c>
      <c r="AE1434" s="57">
        <v>120</v>
      </c>
      <c r="AF1434" s="64">
        <v>35.874699999999997</v>
      </c>
      <c r="AG1434" s="64">
        <v>49.108199999999997</v>
      </c>
      <c r="AH1434" s="64">
        <v>30.222799999999999</v>
      </c>
      <c r="AI1434" s="64">
        <v>42.813099999999999</v>
      </c>
      <c r="AJ1434" s="61">
        <v>0.4548611111111111</v>
      </c>
      <c r="AK1434" s="216">
        <v>250</v>
      </c>
      <c r="AL1434" s="62">
        <v>457.48339036985493</v>
      </c>
      <c r="AM1434" s="24" t="s">
        <v>6750</v>
      </c>
      <c r="AN1434" s="216" t="s">
        <v>5967</v>
      </c>
      <c r="AO1434" s="216" t="s">
        <v>5971</v>
      </c>
      <c r="AP1434" s="216" t="s">
        <v>6884</v>
      </c>
      <c r="AQ1434" s="216" t="s">
        <v>6900</v>
      </c>
      <c r="AR1434" s="216" t="s">
        <v>6886</v>
      </c>
      <c r="AS1434" s="24" t="s">
        <v>5474</v>
      </c>
      <c r="AT1434" s="24" t="s">
        <v>5963</v>
      </c>
      <c r="AU1434" s="24" t="s">
        <v>5985</v>
      </c>
      <c r="AV1434" s="24" t="s">
        <v>6127</v>
      </c>
      <c r="AW1434" s="24" t="s">
        <v>5990</v>
      </c>
      <c r="AX1434" s="24" t="s">
        <v>5976</v>
      </c>
      <c r="AY1434" s="24" t="s">
        <v>8286</v>
      </c>
      <c r="AZ1434" s="216" t="s">
        <v>7509</v>
      </c>
      <c r="BA1434" s="216" t="s">
        <v>7113</v>
      </c>
      <c r="BB1434" s="57" t="s">
        <v>6898</v>
      </c>
      <c r="BC1434" s="202"/>
      <c r="BD1434" s="24"/>
      <c r="BE1434" s="151"/>
      <c r="BG1434" s="151"/>
      <c r="BI1434" s="151"/>
      <c r="BL1434" s="152"/>
    </row>
    <row r="1435" spans="1:64" s="169" customFormat="1">
      <c r="A1435" s="24">
        <v>6494</v>
      </c>
      <c r="B1435" s="24" t="s">
        <v>1393</v>
      </c>
      <c r="C1435" s="57">
        <v>149</v>
      </c>
      <c r="D1435" s="57">
        <v>154</v>
      </c>
      <c r="E1435" s="57">
        <v>147.5</v>
      </c>
      <c r="F1435" s="57">
        <v>152</v>
      </c>
      <c r="G1435" s="57">
        <v>153</v>
      </c>
      <c r="H1435" s="57">
        <v>158.5</v>
      </c>
      <c r="I1435" s="57">
        <v>151.5</v>
      </c>
      <c r="J1435" s="57">
        <v>152</v>
      </c>
      <c r="K1435" s="57">
        <v>153.5</v>
      </c>
      <c r="L1435" s="57">
        <v>158</v>
      </c>
      <c r="M1435" s="57">
        <v>152</v>
      </c>
      <c r="N1435" s="57">
        <v>157</v>
      </c>
      <c r="O1435" s="63">
        <v>3.2894736842105199E-2</v>
      </c>
      <c r="P1435" s="57">
        <v>1847</v>
      </c>
      <c r="Q1435" s="57">
        <v>5042</v>
      </c>
      <c r="R1435" s="57">
        <v>4546.6499999999996</v>
      </c>
      <c r="S1435" s="57">
        <v>146.80000000000001</v>
      </c>
      <c r="T1435" s="57">
        <v>156.05000000000001</v>
      </c>
      <c r="U1435" s="57">
        <v>140.91669999999999</v>
      </c>
      <c r="V1435" s="57">
        <v>148.1</v>
      </c>
      <c r="W1435" s="57">
        <v>155.94999999999999</v>
      </c>
      <c r="X1435" s="57">
        <v>141.54169999999999</v>
      </c>
      <c r="Y1435" s="57">
        <v>149.19999999999999</v>
      </c>
      <c r="Z1435" s="57">
        <v>156.19999999999999</v>
      </c>
      <c r="AA1435" s="57">
        <v>142.24170000000001</v>
      </c>
      <c r="AB1435" s="57">
        <v>182</v>
      </c>
      <c r="AC1435" s="57">
        <v>32.049999999999997</v>
      </c>
      <c r="AD1435" s="57">
        <v>178</v>
      </c>
      <c r="AE1435" s="57">
        <v>132</v>
      </c>
      <c r="AF1435" s="64">
        <v>54.6203</v>
      </c>
      <c r="AG1435" s="64">
        <v>41.9604</v>
      </c>
      <c r="AH1435" s="64">
        <v>67.860100000000003</v>
      </c>
      <c r="AI1435" s="64">
        <v>50.593699999999998</v>
      </c>
      <c r="AJ1435" s="61">
        <v>0.4548611111111111</v>
      </c>
      <c r="AK1435" s="216">
        <v>2000</v>
      </c>
      <c r="AL1435" s="62">
        <v>3456.0084382238629</v>
      </c>
      <c r="AM1435" s="24" t="s">
        <v>6834</v>
      </c>
      <c r="AN1435" s="216" t="s">
        <v>6009</v>
      </c>
      <c r="AO1435" s="216" t="s">
        <v>5961</v>
      </c>
      <c r="AP1435" s="216" t="s">
        <v>6908</v>
      </c>
      <c r="AQ1435" s="216" t="s">
        <v>6900</v>
      </c>
      <c r="AR1435" s="216" t="s">
        <v>6886</v>
      </c>
      <c r="AS1435" s="24" t="s">
        <v>5474</v>
      </c>
      <c r="AT1435" s="24" t="s">
        <v>6016</v>
      </c>
      <c r="AU1435" s="24" t="s">
        <v>5978</v>
      </c>
      <c r="AV1435" s="24" t="s">
        <v>6016</v>
      </c>
      <c r="AW1435" s="24" t="s">
        <v>5990</v>
      </c>
      <c r="AX1435" s="24" t="s">
        <v>5991</v>
      </c>
      <c r="AY1435" s="24" t="s">
        <v>7290</v>
      </c>
      <c r="AZ1435" s="216" t="s">
        <v>8217</v>
      </c>
      <c r="BA1435" s="216" t="s">
        <v>7365</v>
      </c>
      <c r="BB1435" s="57" t="s">
        <v>6903</v>
      </c>
      <c r="BC1435" s="202"/>
      <c r="BD1435" s="24"/>
      <c r="BE1435" s="151"/>
      <c r="BG1435" s="151"/>
      <c r="BI1435" s="151"/>
      <c r="BL1435" s="152"/>
    </row>
    <row r="1436" spans="1:64" s="169" customFormat="1">
      <c r="A1436" s="24">
        <v>6495</v>
      </c>
      <c r="B1436" s="24" t="s">
        <v>3930</v>
      </c>
      <c r="C1436" s="57">
        <v>21.2</v>
      </c>
      <c r="D1436" s="57">
        <v>23.1</v>
      </c>
      <c r="E1436" s="57">
        <v>21.15</v>
      </c>
      <c r="F1436" s="57">
        <v>22.4</v>
      </c>
      <c r="G1436" s="57">
        <v>22.6</v>
      </c>
      <c r="H1436" s="57">
        <v>23.1</v>
      </c>
      <c r="I1436" s="57">
        <v>22.4</v>
      </c>
      <c r="J1436" s="57">
        <v>23</v>
      </c>
      <c r="K1436" s="57">
        <v>23</v>
      </c>
      <c r="L1436" s="57">
        <v>23.15</v>
      </c>
      <c r="M1436" s="57">
        <v>22.9</v>
      </c>
      <c r="N1436" s="57">
        <v>23</v>
      </c>
      <c r="O1436" s="63">
        <v>7.0052539404553398E-3</v>
      </c>
      <c r="P1436" s="57">
        <v>361</v>
      </c>
      <c r="Q1436" s="57">
        <v>1046</v>
      </c>
      <c r="R1436" s="57">
        <v>683.5</v>
      </c>
      <c r="S1436" s="57">
        <v>20.73</v>
      </c>
      <c r="T1436" s="57">
        <v>20.79</v>
      </c>
      <c r="U1436" s="57">
        <v>18.596699999999998</v>
      </c>
      <c r="V1436" s="57">
        <v>21.31</v>
      </c>
      <c r="W1436" s="57">
        <v>20.82</v>
      </c>
      <c r="X1436" s="57">
        <v>18.714200000000002</v>
      </c>
      <c r="Y1436" s="57">
        <v>21.9</v>
      </c>
      <c r="Z1436" s="57">
        <v>20.872499999999999</v>
      </c>
      <c r="AA1436" s="57">
        <v>18.815799999999999</v>
      </c>
      <c r="AB1436" s="57"/>
      <c r="AC1436" s="57"/>
      <c r="AD1436" s="57">
        <v>23.15</v>
      </c>
      <c r="AE1436" s="57">
        <v>18.5</v>
      </c>
      <c r="AF1436" s="64">
        <v>82.294799999999995</v>
      </c>
      <c r="AG1436" s="64">
        <v>68.796899999999994</v>
      </c>
      <c r="AH1436" s="64">
        <v>86.863200000000006</v>
      </c>
      <c r="AI1436" s="64">
        <v>74.819000000000003</v>
      </c>
      <c r="AJ1436" s="61">
        <v>0.4548611111111111</v>
      </c>
      <c r="AK1436" s="216">
        <v>400</v>
      </c>
      <c r="AL1436" s="62">
        <v>706.8823268150179</v>
      </c>
      <c r="AM1436" s="24" t="s">
        <v>6520</v>
      </c>
      <c r="AN1436" s="216" t="s">
        <v>6009</v>
      </c>
      <c r="AO1436" s="216" t="s">
        <v>5989</v>
      </c>
      <c r="AP1436" s="216" t="s">
        <v>6908</v>
      </c>
      <c r="AQ1436" s="216" t="s">
        <v>6900</v>
      </c>
      <c r="AR1436" s="216" t="s">
        <v>6886</v>
      </c>
      <c r="AS1436" s="24" t="s">
        <v>7034</v>
      </c>
      <c r="AT1436" s="24" t="s">
        <v>5982</v>
      </c>
      <c r="AU1436" s="24" t="s">
        <v>6016</v>
      </c>
      <c r="AV1436" s="24" t="s">
        <v>6121</v>
      </c>
      <c r="AW1436" s="24" t="s">
        <v>5976</v>
      </c>
      <c r="AX1436" s="24" t="s">
        <v>5986</v>
      </c>
      <c r="AY1436" s="24" t="s">
        <v>8287</v>
      </c>
      <c r="AZ1436" s="216" t="s">
        <v>7194</v>
      </c>
      <c r="BA1436" s="216" t="s">
        <v>7587</v>
      </c>
      <c r="BB1436" s="57" t="s">
        <v>5474</v>
      </c>
      <c r="BC1436" s="202"/>
      <c r="BD1436" s="24"/>
      <c r="BE1436" s="151"/>
      <c r="BG1436" s="151"/>
      <c r="BI1436" s="151"/>
      <c r="BL1436" s="152"/>
    </row>
    <row r="1437" spans="1:64" s="169" customFormat="1">
      <c r="A1437" s="24">
        <v>6496</v>
      </c>
      <c r="B1437" s="24" t="s">
        <v>1394</v>
      </c>
      <c r="C1437" s="57">
        <v>27.1</v>
      </c>
      <c r="D1437" s="57">
        <v>27.2</v>
      </c>
      <c r="E1437" s="57">
        <v>27.1</v>
      </c>
      <c r="F1437" s="57">
        <v>27.2</v>
      </c>
      <c r="G1437" s="57">
        <v>27.2</v>
      </c>
      <c r="H1437" s="57">
        <v>27.4</v>
      </c>
      <c r="I1437" s="57">
        <v>27.15</v>
      </c>
      <c r="J1437" s="57">
        <v>27.15</v>
      </c>
      <c r="K1437" s="57">
        <v>27.2</v>
      </c>
      <c r="L1437" s="57">
        <v>27.2</v>
      </c>
      <c r="M1437" s="57">
        <v>26.9</v>
      </c>
      <c r="N1437" s="57">
        <v>26.9</v>
      </c>
      <c r="O1437" s="63">
        <v>-9.20810313075506E-3</v>
      </c>
      <c r="P1437" s="57">
        <v>21</v>
      </c>
      <c r="Q1437" s="57">
        <v>32</v>
      </c>
      <c r="R1437" s="57">
        <v>24.75</v>
      </c>
      <c r="S1437" s="57">
        <v>27.25</v>
      </c>
      <c r="T1437" s="57">
        <v>27.74</v>
      </c>
      <c r="U1437" s="57">
        <v>28.2742</v>
      </c>
      <c r="V1437" s="57">
        <v>27.21</v>
      </c>
      <c r="W1437" s="57">
        <v>27.704999999999998</v>
      </c>
      <c r="X1437" s="57">
        <v>28.261700000000001</v>
      </c>
      <c r="Y1437" s="57">
        <v>27.11</v>
      </c>
      <c r="Z1437" s="57">
        <v>27.64</v>
      </c>
      <c r="AA1437" s="57">
        <v>28.243300000000001</v>
      </c>
      <c r="AB1437" s="57">
        <v>32.200000000000003</v>
      </c>
      <c r="AC1437" s="57">
        <v>26.5</v>
      </c>
      <c r="AD1437" s="57">
        <v>28.4</v>
      </c>
      <c r="AE1437" s="57">
        <v>26.9</v>
      </c>
      <c r="AF1437" s="64">
        <v>16.845500000000001</v>
      </c>
      <c r="AG1437" s="64">
        <v>14.821300000000001</v>
      </c>
      <c r="AH1437" s="64">
        <v>11.230399999999999</v>
      </c>
      <c r="AI1437" s="64">
        <v>13.6243</v>
      </c>
      <c r="AJ1437" s="61">
        <v>0.4548611111111111</v>
      </c>
      <c r="AK1437" s="216">
        <v>50</v>
      </c>
      <c r="AL1437" s="62">
        <v>76.048587564349717</v>
      </c>
      <c r="AM1437" s="24" t="s">
        <v>7120</v>
      </c>
      <c r="AN1437" s="216" t="s">
        <v>5960</v>
      </c>
      <c r="AO1437" s="216" t="s">
        <v>6047</v>
      </c>
      <c r="AP1437" s="216" t="s">
        <v>6884</v>
      </c>
      <c r="AQ1437" s="216" t="s">
        <v>6885</v>
      </c>
      <c r="AR1437" s="216" t="s">
        <v>6916</v>
      </c>
      <c r="AS1437" s="24" t="s">
        <v>6945</v>
      </c>
      <c r="AT1437" s="24" t="s">
        <v>6493</v>
      </c>
      <c r="AU1437" s="24" t="s">
        <v>6535</v>
      </c>
      <c r="AV1437" s="24" t="s">
        <v>6518</v>
      </c>
      <c r="AW1437" s="24" t="s">
        <v>5979</v>
      </c>
      <c r="AX1437" s="24" t="s">
        <v>5979</v>
      </c>
      <c r="AY1437" s="24" t="s">
        <v>7712</v>
      </c>
      <c r="AZ1437" s="216" t="s">
        <v>7511</v>
      </c>
      <c r="BA1437" s="216" t="s">
        <v>7043</v>
      </c>
      <c r="BB1437" s="57" t="s">
        <v>5474</v>
      </c>
      <c r="BC1437" s="202"/>
      <c r="BD1437" s="24"/>
      <c r="BE1437" s="151"/>
      <c r="BG1437" s="151"/>
      <c r="BI1437" s="151"/>
      <c r="BL1437" s="152"/>
    </row>
    <row r="1438" spans="1:64" s="169" customFormat="1">
      <c r="A1438" s="24">
        <v>6498</v>
      </c>
      <c r="B1438" s="24" t="s">
        <v>3934</v>
      </c>
      <c r="C1438" s="57">
        <v>44.5</v>
      </c>
      <c r="D1438" s="57">
        <v>45.8</v>
      </c>
      <c r="E1438" s="57">
        <v>44.05</v>
      </c>
      <c r="F1438" s="57">
        <v>45</v>
      </c>
      <c r="G1438" s="57">
        <v>42.3</v>
      </c>
      <c r="H1438" s="57">
        <v>42.3</v>
      </c>
      <c r="I1438" s="57">
        <v>40.200000000000003</v>
      </c>
      <c r="J1438" s="57">
        <v>41.25</v>
      </c>
      <c r="K1438" s="57">
        <v>42</v>
      </c>
      <c r="L1438" s="57">
        <v>42.1</v>
      </c>
      <c r="M1438" s="57">
        <v>41</v>
      </c>
      <c r="N1438" s="57">
        <v>41.75</v>
      </c>
      <c r="O1438" s="63">
        <v>2.6807673389080099E-2</v>
      </c>
      <c r="P1438" s="57">
        <v>41</v>
      </c>
      <c r="Q1438" s="57">
        <v>236</v>
      </c>
      <c r="R1438" s="57">
        <v>127.8</v>
      </c>
      <c r="S1438" s="57">
        <v>43.86</v>
      </c>
      <c r="T1438" s="57">
        <v>46.16</v>
      </c>
      <c r="U1438" s="57">
        <v>45.555799999999998</v>
      </c>
      <c r="V1438" s="57">
        <v>43.41</v>
      </c>
      <c r="W1438" s="57">
        <v>45.765000000000001</v>
      </c>
      <c r="X1438" s="57">
        <v>45.510800000000003</v>
      </c>
      <c r="Y1438" s="57">
        <v>42.96</v>
      </c>
      <c r="Z1438" s="57">
        <v>45.422499999999999</v>
      </c>
      <c r="AA1438" s="57">
        <v>45.487499999999997</v>
      </c>
      <c r="AB1438" s="57"/>
      <c r="AC1438" s="57"/>
      <c r="AD1438" s="57">
        <v>49</v>
      </c>
      <c r="AE1438" s="57">
        <v>40.200000000000003</v>
      </c>
      <c r="AF1438" s="64">
        <v>31.531700000000001</v>
      </c>
      <c r="AG1438" s="64">
        <v>30.426200000000001</v>
      </c>
      <c r="AH1438" s="64">
        <v>30.006599999999999</v>
      </c>
      <c r="AI1438" s="64">
        <v>30.286300000000001</v>
      </c>
      <c r="AJ1438" s="61">
        <v>0.4548611111111111</v>
      </c>
      <c r="AK1438" s="216">
        <v>50</v>
      </c>
      <c r="AL1438" s="62">
        <v>148.47581381611135</v>
      </c>
      <c r="AM1438" s="24" t="s">
        <v>8288</v>
      </c>
      <c r="AN1438" s="216" t="s">
        <v>5960</v>
      </c>
      <c r="AO1438" s="216" t="s">
        <v>5971</v>
      </c>
      <c r="AP1438" s="216" t="s">
        <v>6884</v>
      </c>
      <c r="AQ1438" s="216" t="s">
        <v>6885</v>
      </c>
      <c r="AR1438" s="216" t="s">
        <v>6916</v>
      </c>
      <c r="AS1438" s="24" t="s">
        <v>6965</v>
      </c>
      <c r="AT1438" s="24" t="s">
        <v>6016</v>
      </c>
      <c r="AU1438" s="24" t="s">
        <v>6209</v>
      </c>
      <c r="AV1438" s="24" t="s">
        <v>6127</v>
      </c>
      <c r="AW1438" s="24" t="s">
        <v>5965</v>
      </c>
      <c r="AX1438" s="24" t="s">
        <v>5996</v>
      </c>
      <c r="AY1438" s="24" t="s">
        <v>8289</v>
      </c>
      <c r="AZ1438" s="216" t="s">
        <v>7527</v>
      </c>
      <c r="BA1438" s="216" t="s">
        <v>6893</v>
      </c>
      <c r="BB1438" s="57" t="s">
        <v>5474</v>
      </c>
      <c r="BC1438" s="202"/>
      <c r="BD1438" s="24"/>
      <c r="BE1438" s="151"/>
      <c r="BG1438" s="151"/>
      <c r="BI1438" s="151"/>
      <c r="BL1438" s="152"/>
    </row>
    <row r="1439" spans="1:64" s="169" customFormat="1">
      <c r="A1439" s="24">
        <v>6499</v>
      </c>
      <c r="B1439" s="24" t="s">
        <v>1395</v>
      </c>
      <c r="C1439" s="57">
        <v>68.3</v>
      </c>
      <c r="D1439" s="57">
        <v>68.5</v>
      </c>
      <c r="E1439" s="57">
        <v>66.5</v>
      </c>
      <c r="F1439" s="57">
        <v>67.099999999999994</v>
      </c>
      <c r="G1439" s="57">
        <v>67.099999999999994</v>
      </c>
      <c r="H1439" s="57">
        <v>67.400000000000006</v>
      </c>
      <c r="I1439" s="57">
        <v>66.2</v>
      </c>
      <c r="J1439" s="57">
        <v>66.5</v>
      </c>
      <c r="K1439" s="57">
        <v>67</v>
      </c>
      <c r="L1439" s="57">
        <v>69.599999999999994</v>
      </c>
      <c r="M1439" s="57">
        <v>67</v>
      </c>
      <c r="N1439" s="57">
        <v>69</v>
      </c>
      <c r="O1439" s="63">
        <v>3.7593984962405999E-2</v>
      </c>
      <c r="P1439" s="57">
        <v>136</v>
      </c>
      <c r="Q1439" s="57">
        <v>149</v>
      </c>
      <c r="R1439" s="57">
        <v>470</v>
      </c>
      <c r="S1439" s="57">
        <v>73</v>
      </c>
      <c r="T1439" s="57">
        <v>69.61</v>
      </c>
      <c r="U1439" s="57">
        <v>61.622500000000002</v>
      </c>
      <c r="V1439" s="57">
        <v>71</v>
      </c>
      <c r="W1439" s="57">
        <v>69.83</v>
      </c>
      <c r="X1439" s="57">
        <v>61.905799999999999</v>
      </c>
      <c r="Y1439" s="57">
        <v>69.739999999999995</v>
      </c>
      <c r="Z1439" s="57">
        <v>70.25</v>
      </c>
      <c r="AA1439" s="57">
        <v>62.232500000000002</v>
      </c>
      <c r="AB1439" s="57">
        <v>86.6</v>
      </c>
      <c r="AC1439" s="57">
        <v>45</v>
      </c>
      <c r="AD1439" s="57">
        <v>86.6</v>
      </c>
      <c r="AE1439" s="57">
        <v>60.6</v>
      </c>
      <c r="AF1439" s="64">
        <v>15.7454</v>
      </c>
      <c r="AG1439" s="64">
        <v>29.5183</v>
      </c>
      <c r="AH1439" s="64">
        <v>16.8032</v>
      </c>
      <c r="AI1439" s="64">
        <v>25.279900000000001</v>
      </c>
      <c r="AJ1439" s="61">
        <v>0.4548611111111111</v>
      </c>
      <c r="AK1439" s="216">
        <v>150</v>
      </c>
      <c r="AL1439" s="62">
        <v>285.99153150839857</v>
      </c>
      <c r="AM1439" s="24" t="s">
        <v>6157</v>
      </c>
      <c r="AN1439" s="216" t="s">
        <v>6039</v>
      </c>
      <c r="AO1439" s="216" t="s">
        <v>6007</v>
      </c>
      <c r="AP1439" s="216" t="s">
        <v>6908</v>
      </c>
      <c r="AQ1439" s="216" t="s">
        <v>6885</v>
      </c>
      <c r="AR1439" s="216" t="s">
        <v>6916</v>
      </c>
      <c r="AS1439" s="24" t="s">
        <v>5474</v>
      </c>
      <c r="AT1439" s="24" t="s">
        <v>5984</v>
      </c>
      <c r="AU1439" s="24" t="s">
        <v>5984</v>
      </c>
      <c r="AV1439" s="24" t="s">
        <v>6031</v>
      </c>
      <c r="AW1439" s="24" t="s">
        <v>5990</v>
      </c>
      <c r="AX1439" s="24" t="s">
        <v>5979</v>
      </c>
      <c r="AY1439" s="24" t="s">
        <v>7206</v>
      </c>
      <c r="AZ1439" s="216" t="s">
        <v>7630</v>
      </c>
      <c r="BA1439" s="216" t="s">
        <v>8258</v>
      </c>
      <c r="BB1439" s="57" t="s">
        <v>5474</v>
      </c>
      <c r="BC1439" s="202"/>
      <c r="BD1439" s="24"/>
      <c r="BE1439" s="151"/>
      <c r="BG1439" s="151"/>
      <c r="BI1439" s="151"/>
      <c r="BL1439" s="152"/>
    </row>
    <row r="1440" spans="1:64" s="169" customFormat="1">
      <c r="A1440" s="24">
        <v>6504</v>
      </c>
      <c r="B1440" s="24" t="s">
        <v>1396</v>
      </c>
      <c r="C1440" s="57">
        <v>115</v>
      </c>
      <c r="D1440" s="57">
        <v>116.5</v>
      </c>
      <c r="E1440" s="57">
        <v>114</v>
      </c>
      <c r="F1440" s="57">
        <v>114.5</v>
      </c>
      <c r="G1440" s="57">
        <v>114.5</v>
      </c>
      <c r="H1440" s="57">
        <v>117</v>
      </c>
      <c r="I1440" s="57">
        <v>114.5</v>
      </c>
      <c r="J1440" s="57">
        <v>116</v>
      </c>
      <c r="K1440" s="57">
        <v>116.5</v>
      </c>
      <c r="L1440" s="57">
        <v>121.5</v>
      </c>
      <c r="M1440" s="57">
        <v>115</v>
      </c>
      <c r="N1440" s="57">
        <v>118.5</v>
      </c>
      <c r="O1440" s="63">
        <v>2.1551724137931001E-2</v>
      </c>
      <c r="P1440" s="57">
        <v>289</v>
      </c>
      <c r="Q1440" s="57">
        <v>392</v>
      </c>
      <c r="R1440" s="57">
        <v>307.89999999999998</v>
      </c>
      <c r="S1440" s="57">
        <v>116.7</v>
      </c>
      <c r="T1440" s="57">
        <v>129.25</v>
      </c>
      <c r="U1440" s="57">
        <v>142.24170000000001</v>
      </c>
      <c r="V1440" s="57">
        <v>115.8</v>
      </c>
      <c r="W1440" s="57">
        <v>128.19999999999999</v>
      </c>
      <c r="X1440" s="57">
        <v>141.4333</v>
      </c>
      <c r="Y1440" s="57">
        <v>115.6</v>
      </c>
      <c r="Z1440" s="57">
        <v>127.4</v>
      </c>
      <c r="AA1440" s="57">
        <v>140.6583</v>
      </c>
      <c r="AB1440" s="57">
        <v>268.5</v>
      </c>
      <c r="AC1440" s="57">
        <v>112</v>
      </c>
      <c r="AD1440" s="57">
        <v>137.5</v>
      </c>
      <c r="AE1440" s="57">
        <v>112</v>
      </c>
      <c r="AF1440" s="64">
        <v>14.844200000000001</v>
      </c>
      <c r="AG1440" s="64">
        <v>16.2195</v>
      </c>
      <c r="AH1440" s="64">
        <v>19.744599999999998</v>
      </c>
      <c r="AI1440" s="64">
        <v>17.394500000000001</v>
      </c>
      <c r="AJ1440" s="61">
        <v>0.4548611111111111</v>
      </c>
      <c r="AK1440" s="216">
        <v>300</v>
      </c>
      <c r="AL1440" s="62">
        <v>569.11835817234021</v>
      </c>
      <c r="AM1440" s="24" t="s">
        <v>8290</v>
      </c>
      <c r="AN1440" s="216" t="s">
        <v>6337</v>
      </c>
      <c r="AO1440" s="216" t="s">
        <v>6047</v>
      </c>
      <c r="AP1440" s="216" t="s">
        <v>6884</v>
      </c>
      <c r="AQ1440" s="216" t="s">
        <v>6885</v>
      </c>
      <c r="AR1440" s="216" t="s">
        <v>6886</v>
      </c>
      <c r="AS1440" s="24" t="s">
        <v>5474</v>
      </c>
      <c r="AT1440" s="24" t="s">
        <v>6480</v>
      </c>
      <c r="AU1440" s="24" t="s">
        <v>6055</v>
      </c>
      <c r="AV1440" s="24" t="s">
        <v>6016</v>
      </c>
      <c r="AW1440" s="24" t="s">
        <v>5970</v>
      </c>
      <c r="AX1440" s="24" t="s">
        <v>5990</v>
      </c>
      <c r="AY1440" s="24" t="s">
        <v>7258</v>
      </c>
      <c r="AZ1440" s="216" t="s">
        <v>7287</v>
      </c>
      <c r="BA1440" s="216" t="s">
        <v>8173</v>
      </c>
      <c r="BB1440" s="57" t="s">
        <v>6944</v>
      </c>
      <c r="BC1440" s="202"/>
      <c r="BD1440" s="24"/>
      <c r="BE1440" s="151"/>
      <c r="BG1440" s="151"/>
      <c r="BI1440" s="151"/>
      <c r="BL1440" s="152"/>
    </row>
    <row r="1441" spans="1:64" s="169" customFormat="1">
      <c r="A1441" s="24">
        <v>6505</v>
      </c>
      <c r="B1441" s="24" t="s">
        <v>1397</v>
      </c>
      <c r="C1441" s="57">
        <v>91.9</v>
      </c>
      <c r="D1441" s="57">
        <v>93.4</v>
      </c>
      <c r="E1441" s="57">
        <v>91.1</v>
      </c>
      <c r="F1441" s="57">
        <v>92.8</v>
      </c>
      <c r="G1441" s="57">
        <v>93.9</v>
      </c>
      <c r="H1441" s="57">
        <v>95.7</v>
      </c>
      <c r="I1441" s="57">
        <v>93.4</v>
      </c>
      <c r="J1441" s="57">
        <v>95</v>
      </c>
      <c r="K1441" s="57">
        <v>95.2</v>
      </c>
      <c r="L1441" s="57">
        <v>95.7</v>
      </c>
      <c r="M1441" s="57">
        <v>93.9</v>
      </c>
      <c r="N1441" s="57">
        <v>94</v>
      </c>
      <c r="O1441" s="63">
        <v>-1.0526315789473601E-2</v>
      </c>
      <c r="P1441" s="57">
        <v>975</v>
      </c>
      <c r="Q1441" s="57">
        <v>3962</v>
      </c>
      <c r="R1441" s="57">
        <v>3185.3</v>
      </c>
      <c r="S1441" s="57">
        <v>92.98</v>
      </c>
      <c r="T1441" s="57">
        <v>96.32</v>
      </c>
      <c r="U1441" s="57">
        <v>103.1283</v>
      </c>
      <c r="V1441" s="57">
        <v>92.92</v>
      </c>
      <c r="W1441" s="57">
        <v>96.155000000000001</v>
      </c>
      <c r="X1441" s="57">
        <v>103.045</v>
      </c>
      <c r="Y1441" s="57">
        <v>92.84</v>
      </c>
      <c r="Z1441" s="57">
        <v>95.93</v>
      </c>
      <c r="AA1441" s="57">
        <v>102.9117</v>
      </c>
      <c r="AB1441" s="57">
        <v>117.5</v>
      </c>
      <c r="AC1441" s="57">
        <v>78</v>
      </c>
      <c r="AD1441" s="57">
        <v>99.7</v>
      </c>
      <c r="AE1441" s="57">
        <v>90.3</v>
      </c>
      <c r="AF1441" s="64">
        <v>35.952300000000001</v>
      </c>
      <c r="AG1441" s="64">
        <v>28.252400000000002</v>
      </c>
      <c r="AH1441" s="64">
        <v>42.376199999999997</v>
      </c>
      <c r="AI1441" s="64">
        <v>32.960299999999997</v>
      </c>
      <c r="AJ1441" s="61">
        <v>0.4548611111111111</v>
      </c>
      <c r="AK1441" s="216">
        <v>1000</v>
      </c>
      <c r="AL1441" s="62">
        <v>1890.2467898918105</v>
      </c>
      <c r="AM1441" s="24" t="s">
        <v>6702</v>
      </c>
      <c r="AN1441" s="216" t="s">
        <v>6009</v>
      </c>
      <c r="AO1441" s="216" t="s">
        <v>5971</v>
      </c>
      <c r="AP1441" s="216" t="s">
        <v>6884</v>
      </c>
      <c r="AQ1441" s="216" t="s">
        <v>6885</v>
      </c>
      <c r="AR1441" s="216" t="s">
        <v>6886</v>
      </c>
      <c r="AS1441" s="24" t="s">
        <v>6887</v>
      </c>
      <c r="AT1441" s="24" t="s">
        <v>6016</v>
      </c>
      <c r="AU1441" s="24" t="s">
        <v>6016</v>
      </c>
      <c r="AV1441" s="24" t="s">
        <v>5984</v>
      </c>
      <c r="AW1441" s="24" t="s">
        <v>5991</v>
      </c>
      <c r="AX1441" s="24" t="s">
        <v>5965</v>
      </c>
      <c r="AY1441" s="24" t="s">
        <v>7175</v>
      </c>
      <c r="AZ1441" s="216" t="s">
        <v>7511</v>
      </c>
      <c r="BA1441" s="216" t="s">
        <v>7070</v>
      </c>
      <c r="BB1441" s="57" t="s">
        <v>5474</v>
      </c>
      <c r="BC1441" s="202"/>
      <c r="BD1441" s="24"/>
      <c r="BE1441" s="151"/>
      <c r="BG1441" s="151"/>
      <c r="BI1441" s="151"/>
      <c r="BL1441" s="152"/>
    </row>
    <row r="1442" spans="1:64" s="169" customFormat="1">
      <c r="A1442" s="24">
        <v>6506</v>
      </c>
      <c r="B1442" s="24" t="s">
        <v>1398</v>
      </c>
      <c r="C1442" s="57">
        <v>16.649999999999999</v>
      </c>
      <c r="D1442" s="57">
        <v>16.7</v>
      </c>
      <c r="E1442" s="57">
        <v>16.600000000000001</v>
      </c>
      <c r="F1442" s="57">
        <v>16.7</v>
      </c>
      <c r="G1442" s="57">
        <v>16.600000000000001</v>
      </c>
      <c r="H1442" s="57">
        <v>16.600000000000001</v>
      </c>
      <c r="I1442" s="57">
        <v>16.5</v>
      </c>
      <c r="J1442" s="57">
        <v>16.600000000000001</v>
      </c>
      <c r="K1442" s="57">
        <v>16.8</v>
      </c>
      <c r="L1442" s="57">
        <v>16.8</v>
      </c>
      <c r="M1442" s="57">
        <v>16.45</v>
      </c>
      <c r="N1442" s="57">
        <v>16.55</v>
      </c>
      <c r="O1442" s="63">
        <v>-3.0120481927710802E-3</v>
      </c>
      <c r="P1442" s="57">
        <v>14</v>
      </c>
      <c r="Q1442" s="57">
        <v>112</v>
      </c>
      <c r="R1442" s="57">
        <v>58.35</v>
      </c>
      <c r="S1442" s="57">
        <v>16.7</v>
      </c>
      <c r="T1442" s="57">
        <v>16.745000000000001</v>
      </c>
      <c r="U1442" s="57">
        <v>17.130800000000001</v>
      </c>
      <c r="V1442" s="57">
        <v>16.64</v>
      </c>
      <c r="W1442" s="57">
        <v>16.734999999999999</v>
      </c>
      <c r="X1442" s="57">
        <v>17.128299999999999</v>
      </c>
      <c r="Y1442" s="57">
        <v>16.600000000000001</v>
      </c>
      <c r="Z1442" s="57">
        <v>16.73</v>
      </c>
      <c r="AA1442" s="57">
        <v>17.125</v>
      </c>
      <c r="AB1442" s="57">
        <v>18.2</v>
      </c>
      <c r="AC1442" s="57">
        <v>15.35</v>
      </c>
      <c r="AD1442" s="57">
        <v>17.149999999999999</v>
      </c>
      <c r="AE1442" s="57">
        <v>16.399999999999999</v>
      </c>
      <c r="AF1442" s="64">
        <v>32.595700000000001</v>
      </c>
      <c r="AG1442" s="64">
        <v>35.965499999999999</v>
      </c>
      <c r="AH1442" s="64">
        <v>28.397099999999998</v>
      </c>
      <c r="AI1442" s="64">
        <v>33.442700000000002</v>
      </c>
      <c r="AJ1442" s="61">
        <v>0.4548611111111111</v>
      </c>
      <c r="AK1442" s="216">
        <v>50</v>
      </c>
      <c r="AL1442" s="62">
        <v>50.699058376233147</v>
      </c>
      <c r="AM1442" s="24" t="s">
        <v>7651</v>
      </c>
      <c r="AN1442" s="216" t="s">
        <v>5967</v>
      </c>
      <c r="AO1442" s="216" t="s">
        <v>5971</v>
      </c>
      <c r="AP1442" s="216" t="s">
        <v>6884</v>
      </c>
      <c r="AQ1442" s="216" t="s">
        <v>6885</v>
      </c>
      <c r="AR1442" s="216" t="s">
        <v>6916</v>
      </c>
      <c r="AS1442" s="24" t="s">
        <v>6968</v>
      </c>
      <c r="AT1442" s="24" t="s">
        <v>6126</v>
      </c>
      <c r="AU1442" s="24" t="s">
        <v>6650</v>
      </c>
      <c r="AV1442" s="24" t="s">
        <v>6017</v>
      </c>
      <c r="AW1442" s="24" t="s">
        <v>5979</v>
      </c>
      <c r="AX1442" s="24" t="s">
        <v>5991</v>
      </c>
      <c r="AY1442" s="24" t="s">
        <v>7415</v>
      </c>
      <c r="AZ1442" s="216" t="s">
        <v>7007</v>
      </c>
      <c r="BA1442" s="216" t="s">
        <v>6930</v>
      </c>
      <c r="BB1442" s="57" t="s">
        <v>5474</v>
      </c>
      <c r="BC1442" s="202"/>
      <c r="BD1442" s="24"/>
      <c r="BE1442" s="151"/>
      <c r="BG1442" s="151"/>
      <c r="BI1442" s="151"/>
      <c r="BL1442" s="152"/>
    </row>
    <row r="1443" spans="1:64" s="169" customFormat="1">
      <c r="A1443" s="24">
        <v>6508</v>
      </c>
      <c r="B1443" s="24" t="s">
        <v>1399</v>
      </c>
      <c r="C1443" s="57">
        <v>30.4</v>
      </c>
      <c r="D1443" s="57">
        <v>30.55</v>
      </c>
      <c r="E1443" s="57">
        <v>30.35</v>
      </c>
      <c r="F1443" s="57">
        <v>30.4</v>
      </c>
      <c r="G1443" s="57">
        <v>30.5</v>
      </c>
      <c r="H1443" s="57">
        <v>30.6</v>
      </c>
      <c r="I1443" s="57">
        <v>30.4</v>
      </c>
      <c r="J1443" s="57">
        <v>30.55</v>
      </c>
      <c r="K1443" s="57">
        <v>30.55</v>
      </c>
      <c r="L1443" s="57">
        <v>30.8</v>
      </c>
      <c r="M1443" s="57">
        <v>30.55</v>
      </c>
      <c r="N1443" s="57">
        <v>30.75</v>
      </c>
      <c r="O1443" s="63">
        <v>6.54664484451718E-3</v>
      </c>
      <c r="P1443" s="57">
        <v>113</v>
      </c>
      <c r="Q1443" s="57">
        <v>154</v>
      </c>
      <c r="R1443" s="57">
        <v>206.7</v>
      </c>
      <c r="S1443" s="57">
        <v>30.38</v>
      </c>
      <c r="T1443" s="57">
        <v>30.557500000000001</v>
      </c>
      <c r="U1443" s="57">
        <v>30.353300000000001</v>
      </c>
      <c r="V1443" s="57">
        <v>30.4</v>
      </c>
      <c r="W1443" s="57">
        <v>30.55</v>
      </c>
      <c r="X1443" s="57">
        <v>30.3675</v>
      </c>
      <c r="Y1443" s="57">
        <v>30.45</v>
      </c>
      <c r="Z1443" s="57">
        <v>30.572500000000002</v>
      </c>
      <c r="AA1443" s="57">
        <v>30.383299999999998</v>
      </c>
      <c r="AB1443" s="57">
        <v>32.5</v>
      </c>
      <c r="AC1443" s="57">
        <v>28.15</v>
      </c>
      <c r="AD1443" s="57">
        <v>31.45</v>
      </c>
      <c r="AE1443" s="57">
        <v>30.2</v>
      </c>
      <c r="AF1443" s="64">
        <v>22.189800000000002</v>
      </c>
      <c r="AG1443" s="64">
        <v>21.626799999999999</v>
      </c>
      <c r="AH1443" s="64">
        <v>37.709800000000001</v>
      </c>
      <c r="AI1443" s="64">
        <v>26.9878</v>
      </c>
      <c r="AJ1443" s="61">
        <v>0.4548611111111111</v>
      </c>
      <c r="AK1443" s="216">
        <v>150</v>
      </c>
      <c r="AL1443" s="62">
        <v>237.62531662094881</v>
      </c>
      <c r="AM1443" s="24" t="s">
        <v>8204</v>
      </c>
      <c r="AN1443" s="216" t="s">
        <v>6009</v>
      </c>
      <c r="AO1443" s="216" t="s">
        <v>5971</v>
      </c>
      <c r="AP1443" s="216" t="s">
        <v>6908</v>
      </c>
      <c r="AQ1443" s="216" t="s">
        <v>6900</v>
      </c>
      <c r="AR1443" s="216" t="s">
        <v>6886</v>
      </c>
      <c r="AS1443" s="24" t="s">
        <v>6887</v>
      </c>
      <c r="AT1443" s="24" t="s">
        <v>6166</v>
      </c>
      <c r="AU1443" s="24" t="s">
        <v>6016</v>
      </c>
      <c r="AV1443" s="24" t="s">
        <v>6055</v>
      </c>
      <c r="AW1443" s="24" t="s">
        <v>5990</v>
      </c>
      <c r="AX1443" s="24" t="s">
        <v>5979</v>
      </c>
      <c r="AY1443" s="24" t="s">
        <v>7151</v>
      </c>
      <c r="AZ1443" s="216" t="s">
        <v>6976</v>
      </c>
      <c r="BA1443" s="216" t="s">
        <v>6977</v>
      </c>
      <c r="BB1443" s="57" t="s">
        <v>7017</v>
      </c>
      <c r="BC1443" s="202"/>
      <c r="BD1443" s="24"/>
      <c r="BE1443" s="151"/>
      <c r="BG1443" s="151"/>
      <c r="BI1443" s="151"/>
      <c r="BL1443" s="152"/>
    </row>
    <row r="1444" spans="1:64" s="169" customFormat="1">
      <c r="A1444" s="24">
        <v>6509</v>
      </c>
      <c r="B1444" s="24" t="s">
        <v>1400</v>
      </c>
      <c r="C1444" s="57">
        <v>54.6</v>
      </c>
      <c r="D1444" s="57">
        <v>59.1</v>
      </c>
      <c r="E1444" s="57">
        <v>54.6</v>
      </c>
      <c r="F1444" s="57">
        <v>59.1</v>
      </c>
      <c r="G1444" s="57">
        <v>61.5</v>
      </c>
      <c r="H1444" s="57">
        <v>63.4</v>
      </c>
      <c r="I1444" s="57">
        <v>60</v>
      </c>
      <c r="J1444" s="57">
        <v>60.8</v>
      </c>
      <c r="K1444" s="57">
        <v>60.4</v>
      </c>
      <c r="L1444" s="57">
        <v>60.4</v>
      </c>
      <c r="M1444" s="57">
        <v>58</v>
      </c>
      <c r="N1444" s="57">
        <v>58.8</v>
      </c>
      <c r="O1444" s="63">
        <v>-3.2894736842105199E-2</v>
      </c>
      <c r="P1444" s="57">
        <v>16674</v>
      </c>
      <c r="Q1444" s="57">
        <v>67011</v>
      </c>
      <c r="R1444" s="57">
        <v>28114.1</v>
      </c>
      <c r="S1444" s="57">
        <v>53.76</v>
      </c>
      <c r="T1444" s="57">
        <v>55.844999999999999</v>
      </c>
      <c r="U1444" s="57">
        <v>47.488300000000002</v>
      </c>
      <c r="V1444" s="57">
        <v>55.8</v>
      </c>
      <c r="W1444" s="57">
        <v>56.034999999999997</v>
      </c>
      <c r="X1444" s="57">
        <v>47.996699999999997</v>
      </c>
      <c r="Y1444" s="57">
        <v>56.74</v>
      </c>
      <c r="Z1444" s="57">
        <v>56.125</v>
      </c>
      <c r="AA1444" s="57">
        <v>48.457500000000003</v>
      </c>
      <c r="AB1444" s="57">
        <v>72.2</v>
      </c>
      <c r="AC1444" s="57">
        <v>21.7</v>
      </c>
      <c r="AD1444" s="57">
        <v>64.5</v>
      </c>
      <c r="AE1444" s="57">
        <v>49.1</v>
      </c>
      <c r="AF1444" s="64">
        <v>56.669499999999999</v>
      </c>
      <c r="AG1444" s="64">
        <v>39.498199999999997</v>
      </c>
      <c r="AH1444" s="64">
        <v>60.3904</v>
      </c>
      <c r="AI1444" s="64">
        <v>46.462299999999999</v>
      </c>
      <c r="AJ1444" s="61">
        <v>0.4548611111111111</v>
      </c>
      <c r="AK1444" s="216" t="s">
        <v>4611</v>
      </c>
      <c r="AL1444" s="62">
        <v>26131.707123371107</v>
      </c>
      <c r="AM1444" s="24" t="s">
        <v>6076</v>
      </c>
      <c r="AN1444" s="216" t="s">
        <v>6009</v>
      </c>
      <c r="AO1444" s="216" t="s">
        <v>5961</v>
      </c>
      <c r="AP1444" s="216" t="s">
        <v>6908</v>
      </c>
      <c r="AQ1444" s="216" t="s">
        <v>6900</v>
      </c>
      <c r="AR1444" s="216" t="s">
        <v>6886</v>
      </c>
      <c r="AS1444" s="24" t="s">
        <v>5474</v>
      </c>
      <c r="AT1444" s="24" t="s">
        <v>6201</v>
      </c>
      <c r="AU1444" s="24" t="s">
        <v>6000</v>
      </c>
      <c r="AV1444" s="24" t="s">
        <v>6209</v>
      </c>
      <c r="AW1444" s="24" t="s">
        <v>5979</v>
      </c>
      <c r="AX1444" s="24" t="s">
        <v>5991</v>
      </c>
      <c r="AY1444" s="24" t="s">
        <v>8291</v>
      </c>
      <c r="AZ1444" s="216" t="s">
        <v>7104</v>
      </c>
      <c r="BA1444" s="216" t="s">
        <v>7645</v>
      </c>
      <c r="BB1444" s="57" t="s">
        <v>5474</v>
      </c>
      <c r="BC1444" s="202"/>
      <c r="BD1444" s="24"/>
      <c r="BE1444" s="151"/>
      <c r="BG1444" s="151"/>
      <c r="BI1444" s="151"/>
      <c r="BL1444" s="152"/>
    </row>
    <row r="1445" spans="1:64" s="169" customFormat="1">
      <c r="A1445" s="24">
        <v>6510</v>
      </c>
      <c r="B1445" s="24" t="s">
        <v>1401</v>
      </c>
      <c r="C1445" s="57">
        <v>564</v>
      </c>
      <c r="D1445" s="57">
        <v>575</v>
      </c>
      <c r="E1445" s="57">
        <v>562</v>
      </c>
      <c r="F1445" s="57">
        <v>574</v>
      </c>
      <c r="G1445" s="57">
        <v>581</v>
      </c>
      <c r="H1445" s="57">
        <v>583</v>
      </c>
      <c r="I1445" s="57">
        <v>570</v>
      </c>
      <c r="J1445" s="57">
        <v>572</v>
      </c>
      <c r="K1445" s="57">
        <v>575</v>
      </c>
      <c r="L1445" s="57">
        <v>579</v>
      </c>
      <c r="M1445" s="57">
        <v>567</v>
      </c>
      <c r="N1445" s="57">
        <v>577</v>
      </c>
      <c r="O1445" s="63">
        <v>8.7412587412587402E-3</v>
      </c>
      <c r="P1445" s="57">
        <v>43</v>
      </c>
      <c r="Q1445" s="57">
        <v>112</v>
      </c>
      <c r="R1445" s="57">
        <v>319.55</v>
      </c>
      <c r="S1445" s="57">
        <v>556.20000000000005</v>
      </c>
      <c r="T1445" s="57">
        <v>614.54999999999995</v>
      </c>
      <c r="U1445" s="57">
        <v>647.35</v>
      </c>
      <c r="V1445" s="57">
        <v>564.4</v>
      </c>
      <c r="W1445" s="57">
        <v>610.6</v>
      </c>
      <c r="X1445" s="57">
        <v>645.51670000000001</v>
      </c>
      <c r="Y1445" s="57">
        <v>566.79999999999995</v>
      </c>
      <c r="Z1445" s="57">
        <v>607.95000000000005</v>
      </c>
      <c r="AA1445" s="57">
        <v>643.63329999999996</v>
      </c>
      <c r="AB1445" s="57">
        <v>1010</v>
      </c>
      <c r="AC1445" s="57">
        <v>524</v>
      </c>
      <c r="AD1445" s="57">
        <v>691</v>
      </c>
      <c r="AE1445" s="57">
        <v>524</v>
      </c>
      <c r="AF1445" s="64">
        <v>35.956000000000003</v>
      </c>
      <c r="AG1445" s="64">
        <v>26.352799999999998</v>
      </c>
      <c r="AH1445" s="64">
        <v>45.002400000000002</v>
      </c>
      <c r="AI1445" s="64">
        <v>32.569400000000002</v>
      </c>
      <c r="AJ1445" s="61">
        <v>0.4548611111111111</v>
      </c>
      <c r="AK1445" s="216">
        <v>50</v>
      </c>
      <c r="AL1445" s="62">
        <v>155.71853644128751</v>
      </c>
      <c r="AM1445" s="24" t="s">
        <v>8292</v>
      </c>
      <c r="AN1445" s="216" t="s">
        <v>6009</v>
      </c>
      <c r="AO1445" s="216" t="s">
        <v>5971</v>
      </c>
      <c r="AP1445" s="216" t="s">
        <v>6884</v>
      </c>
      <c r="AQ1445" s="216" t="s">
        <v>6885</v>
      </c>
      <c r="AR1445" s="216" t="s">
        <v>6886</v>
      </c>
      <c r="AS1445" s="24" t="s">
        <v>5474</v>
      </c>
      <c r="AT1445" s="24" t="s">
        <v>6016</v>
      </c>
      <c r="AU1445" s="24" t="s">
        <v>5984</v>
      </c>
      <c r="AV1445" s="24" t="s">
        <v>6452</v>
      </c>
      <c r="AW1445" s="24" t="s">
        <v>5990</v>
      </c>
      <c r="AX1445" s="24" t="s">
        <v>5996</v>
      </c>
      <c r="AY1445" s="24" t="s">
        <v>7074</v>
      </c>
      <c r="AZ1445" s="216" t="s">
        <v>7040</v>
      </c>
      <c r="BA1445" s="216" t="s">
        <v>7113</v>
      </c>
      <c r="BB1445" s="57" t="s">
        <v>5474</v>
      </c>
      <c r="BC1445" s="202"/>
      <c r="BD1445" s="24"/>
      <c r="BE1445" s="151"/>
      <c r="BG1445" s="151"/>
      <c r="BI1445" s="151"/>
      <c r="BL1445" s="152"/>
    </row>
    <row r="1446" spans="1:64" s="169" customFormat="1">
      <c r="A1446" s="24">
        <v>6512</v>
      </c>
      <c r="B1446" s="24" t="s">
        <v>1402</v>
      </c>
      <c r="C1446" s="57">
        <v>17.2</v>
      </c>
      <c r="D1446" s="57">
        <v>17.2</v>
      </c>
      <c r="E1446" s="57">
        <v>16</v>
      </c>
      <c r="F1446" s="57">
        <v>16.899999999999999</v>
      </c>
      <c r="G1446" s="57">
        <v>16.5</v>
      </c>
      <c r="H1446" s="57">
        <v>16.850000000000001</v>
      </c>
      <c r="I1446" s="57">
        <v>16.45</v>
      </c>
      <c r="J1446" s="57">
        <v>16.45</v>
      </c>
      <c r="K1446" s="57">
        <v>16.45</v>
      </c>
      <c r="L1446" s="57">
        <v>16.8</v>
      </c>
      <c r="M1446" s="57">
        <v>16.45</v>
      </c>
      <c r="N1446" s="57">
        <v>16.7</v>
      </c>
      <c r="O1446" s="63">
        <v>1.5197568389057701E-2</v>
      </c>
      <c r="P1446" s="57">
        <v>9</v>
      </c>
      <c r="Q1446" s="57">
        <v>14</v>
      </c>
      <c r="R1446" s="57">
        <v>15.315799999999999</v>
      </c>
      <c r="S1446" s="57">
        <v>17.18</v>
      </c>
      <c r="T1446" s="57">
        <v>17.3184</v>
      </c>
      <c r="U1446" s="57">
        <v>17.0593</v>
      </c>
      <c r="V1446" s="57">
        <v>17.010000000000002</v>
      </c>
      <c r="W1446" s="57">
        <v>17.2395</v>
      </c>
      <c r="X1446" s="57">
        <v>17.055900000000001</v>
      </c>
      <c r="Y1446" s="57">
        <v>16.89</v>
      </c>
      <c r="Z1446" s="57">
        <v>17.1921</v>
      </c>
      <c r="AA1446" s="57">
        <v>17.055900000000001</v>
      </c>
      <c r="AB1446" s="57">
        <v>20.9</v>
      </c>
      <c r="AC1446" s="57">
        <v>13.8</v>
      </c>
      <c r="AD1446" s="57">
        <v>18.100000000000001</v>
      </c>
      <c r="AE1446" s="57">
        <v>16</v>
      </c>
      <c r="AF1446" s="64">
        <v>41.612499999999997</v>
      </c>
      <c r="AG1446" s="64">
        <v>44.924799999999998</v>
      </c>
      <c r="AH1446" s="64">
        <v>40.354300000000002</v>
      </c>
      <c r="AI1446" s="64">
        <v>43.401299999999999</v>
      </c>
      <c r="AJ1446" s="61">
        <v>0.4548611111111111</v>
      </c>
      <c r="AK1446" s="216">
        <v>50</v>
      </c>
      <c r="AL1446" s="62">
        <v>32.592251813292734</v>
      </c>
      <c r="AM1446" s="24" t="s">
        <v>6054</v>
      </c>
      <c r="AN1446" s="216" t="s">
        <v>5967</v>
      </c>
      <c r="AO1446" s="216" t="s">
        <v>5971</v>
      </c>
      <c r="AP1446" s="216" t="s">
        <v>6884</v>
      </c>
      <c r="AQ1446" s="216" t="s">
        <v>6885</v>
      </c>
      <c r="AR1446" s="216" t="s">
        <v>6916</v>
      </c>
      <c r="AS1446" s="24" t="s">
        <v>6917</v>
      </c>
      <c r="AT1446" s="24" t="s">
        <v>6060</v>
      </c>
      <c r="AU1446" s="24" t="s">
        <v>6558</v>
      </c>
      <c r="AV1446" s="24" t="s">
        <v>6055</v>
      </c>
      <c r="AW1446" s="24" t="s">
        <v>5991</v>
      </c>
      <c r="AX1446" s="24" t="s">
        <v>5979</v>
      </c>
      <c r="AY1446" s="24" t="s">
        <v>7686</v>
      </c>
      <c r="AZ1446" s="216" t="s">
        <v>7264</v>
      </c>
      <c r="BA1446" s="216" t="s">
        <v>7160</v>
      </c>
      <c r="BB1446" s="57" t="s">
        <v>5474</v>
      </c>
      <c r="BC1446" s="202"/>
      <c r="BD1446" s="24"/>
      <c r="BE1446" s="151"/>
      <c r="BG1446" s="151"/>
      <c r="BI1446" s="151"/>
      <c r="BL1446" s="152"/>
    </row>
    <row r="1447" spans="1:64" s="169" customFormat="1">
      <c r="A1447" s="24">
        <v>6514</v>
      </c>
      <c r="B1447" s="24" t="s">
        <v>1403</v>
      </c>
      <c r="C1447" s="57">
        <v>42.5</v>
      </c>
      <c r="D1447" s="57">
        <v>42.5</v>
      </c>
      <c r="E1447" s="57">
        <v>42.5</v>
      </c>
      <c r="F1447" s="57">
        <v>42.5</v>
      </c>
      <c r="G1447" s="57">
        <v>42.5</v>
      </c>
      <c r="H1447" s="57">
        <v>42.5</v>
      </c>
      <c r="I1447" s="57">
        <v>42.05</v>
      </c>
      <c r="J1447" s="57">
        <v>42.05</v>
      </c>
      <c r="K1447" s="57">
        <v>42.05</v>
      </c>
      <c r="L1447" s="57">
        <v>42.4</v>
      </c>
      <c r="M1447" s="57">
        <v>41.95</v>
      </c>
      <c r="N1447" s="57">
        <v>42.4</v>
      </c>
      <c r="O1447" s="63">
        <v>8.3234244946492203E-3</v>
      </c>
      <c r="P1447" s="57">
        <v>8</v>
      </c>
      <c r="Q1447" s="57">
        <v>3</v>
      </c>
      <c r="R1447" s="57">
        <v>12.25</v>
      </c>
      <c r="S1447" s="57">
        <v>41.9</v>
      </c>
      <c r="T1447" s="57">
        <v>42.98</v>
      </c>
      <c r="U1447" s="57">
        <v>45.955800000000004</v>
      </c>
      <c r="V1447" s="57">
        <v>41.99</v>
      </c>
      <c r="W1447" s="57">
        <v>42.8675</v>
      </c>
      <c r="X1447" s="57">
        <v>45.880800000000001</v>
      </c>
      <c r="Y1447" s="57">
        <v>41.91</v>
      </c>
      <c r="Z1447" s="57">
        <v>42.772500000000001</v>
      </c>
      <c r="AA1447" s="57">
        <v>45.805</v>
      </c>
      <c r="AB1447" s="57">
        <v>54</v>
      </c>
      <c r="AC1447" s="57">
        <v>40.25</v>
      </c>
      <c r="AD1447" s="57">
        <v>44.95</v>
      </c>
      <c r="AE1447" s="57">
        <v>41</v>
      </c>
      <c r="AF1447" s="64">
        <v>42.369500000000002</v>
      </c>
      <c r="AG1447" s="64">
        <v>32.0715</v>
      </c>
      <c r="AH1447" s="64">
        <v>51.010599999999997</v>
      </c>
      <c r="AI1447" s="64">
        <v>38.384500000000003</v>
      </c>
      <c r="AJ1447" s="61">
        <v>0.45833333333333331</v>
      </c>
      <c r="AK1447" s="216">
        <v>50</v>
      </c>
      <c r="AL1447" s="62">
        <v>27.309817280826593</v>
      </c>
      <c r="AM1447" s="24" t="s">
        <v>6735</v>
      </c>
      <c r="AN1447" s="216" t="s">
        <v>6009</v>
      </c>
      <c r="AO1447" s="216" t="s">
        <v>5961</v>
      </c>
      <c r="AP1447" s="216" t="s">
        <v>6884</v>
      </c>
      <c r="AQ1447" s="216" t="s">
        <v>6885</v>
      </c>
      <c r="AR1447" s="216" t="s">
        <v>6886</v>
      </c>
      <c r="AS1447" s="24" t="s">
        <v>5474</v>
      </c>
      <c r="AT1447" s="24" t="s">
        <v>6577</v>
      </c>
      <c r="AU1447" s="24" t="s">
        <v>6518</v>
      </c>
      <c r="AV1447" s="24" t="s">
        <v>6126</v>
      </c>
      <c r="AW1447" s="24" t="s">
        <v>5979</v>
      </c>
      <c r="AX1447" s="24" t="s">
        <v>5990</v>
      </c>
      <c r="AY1447" s="24" t="s">
        <v>7695</v>
      </c>
      <c r="AZ1447" s="216" t="s">
        <v>6966</v>
      </c>
      <c r="BA1447" s="216" t="s">
        <v>6897</v>
      </c>
      <c r="BB1447" s="57" t="s">
        <v>5474</v>
      </c>
      <c r="BC1447" s="202"/>
      <c r="BD1447" s="24"/>
      <c r="BE1447" s="151"/>
      <c r="BG1447" s="151"/>
      <c r="BI1447" s="151"/>
      <c r="BL1447" s="152"/>
    </row>
    <row r="1448" spans="1:64" s="169" customFormat="1">
      <c r="A1448" s="24">
        <v>6515</v>
      </c>
      <c r="B1448" s="24" t="s">
        <v>5740</v>
      </c>
      <c r="C1448" s="57">
        <v>243.5</v>
      </c>
      <c r="D1448" s="57">
        <v>245</v>
      </c>
      <c r="E1448" s="57">
        <v>238</v>
      </c>
      <c r="F1448" s="57">
        <v>243</v>
      </c>
      <c r="G1448" s="57">
        <v>243</v>
      </c>
      <c r="H1448" s="57">
        <v>248</v>
      </c>
      <c r="I1448" s="57">
        <v>240</v>
      </c>
      <c r="J1448" s="57">
        <v>240.5</v>
      </c>
      <c r="K1448" s="57">
        <v>240</v>
      </c>
      <c r="L1448" s="57">
        <v>245</v>
      </c>
      <c r="M1448" s="57">
        <v>240</v>
      </c>
      <c r="N1448" s="57">
        <v>245</v>
      </c>
      <c r="O1448" s="63">
        <v>1.8711018711018702E-2</v>
      </c>
      <c r="P1448" s="57">
        <v>11</v>
      </c>
      <c r="Q1448" s="57">
        <v>34</v>
      </c>
      <c r="R1448" s="57">
        <v>71.25</v>
      </c>
      <c r="S1448" s="57">
        <v>239.3</v>
      </c>
      <c r="T1448" s="57">
        <v>265.17500000000001</v>
      </c>
      <c r="U1448" s="57">
        <v>269.97500000000002</v>
      </c>
      <c r="V1448" s="57">
        <v>239.4</v>
      </c>
      <c r="W1448" s="57">
        <v>262.7</v>
      </c>
      <c r="X1448" s="57">
        <v>269.58330000000001</v>
      </c>
      <c r="Y1448" s="57">
        <v>240.5</v>
      </c>
      <c r="Z1448" s="57">
        <v>260.8</v>
      </c>
      <c r="AA1448" s="57">
        <v>269.26670000000001</v>
      </c>
      <c r="AB1448" s="57">
        <v>506</v>
      </c>
      <c r="AC1448" s="57">
        <v>222</v>
      </c>
      <c r="AD1448" s="57">
        <v>310</v>
      </c>
      <c r="AE1448" s="57">
        <v>232</v>
      </c>
      <c r="AF1448" s="64">
        <v>21.2666</v>
      </c>
      <c r="AG1448" s="64">
        <v>14.3659</v>
      </c>
      <c r="AH1448" s="64">
        <v>29.6539</v>
      </c>
      <c r="AI1448" s="64">
        <v>19.4619</v>
      </c>
      <c r="AJ1448" s="61">
        <v>0.45833333333333331</v>
      </c>
      <c r="AK1448" s="216">
        <v>50</v>
      </c>
      <c r="AL1448" s="62">
        <v>37.550998761136569</v>
      </c>
      <c r="AM1448" s="24" t="s">
        <v>6981</v>
      </c>
      <c r="AN1448" s="216" t="s">
        <v>6009</v>
      </c>
      <c r="AO1448" s="216" t="s">
        <v>6007</v>
      </c>
      <c r="AP1448" s="216" t="s">
        <v>6884</v>
      </c>
      <c r="AQ1448" s="216" t="s">
        <v>6885</v>
      </c>
      <c r="AR1448" s="216" t="s">
        <v>6886</v>
      </c>
      <c r="AS1448" s="24" t="s">
        <v>5474</v>
      </c>
      <c r="AT1448" s="24" t="s">
        <v>6248</v>
      </c>
      <c r="AU1448" s="24" t="s">
        <v>6029</v>
      </c>
      <c r="AV1448" s="24" t="s">
        <v>6493</v>
      </c>
      <c r="AW1448" s="24" t="s">
        <v>5979</v>
      </c>
      <c r="AX1448" s="24" t="s">
        <v>5979</v>
      </c>
      <c r="AY1448" s="24" t="s">
        <v>7068</v>
      </c>
      <c r="AZ1448" s="216" t="s">
        <v>7787</v>
      </c>
      <c r="BA1448" s="216" t="s">
        <v>6992</v>
      </c>
      <c r="BB1448" s="57" t="s">
        <v>6944</v>
      </c>
      <c r="BC1448" s="202"/>
      <c r="BD1448" s="24"/>
      <c r="BE1448" s="151"/>
      <c r="BG1448" s="151"/>
      <c r="BI1448" s="151"/>
      <c r="BL1448" s="152"/>
    </row>
    <row r="1449" spans="1:64" s="169" customFormat="1">
      <c r="A1449" s="24">
        <v>6516</v>
      </c>
      <c r="B1449" s="24" t="s">
        <v>3948</v>
      </c>
      <c r="C1449" s="57">
        <v>106</v>
      </c>
      <c r="D1449" s="57">
        <v>112</v>
      </c>
      <c r="E1449" s="57">
        <v>106</v>
      </c>
      <c r="F1449" s="57">
        <v>108</v>
      </c>
      <c r="G1449" s="57">
        <v>110</v>
      </c>
      <c r="H1449" s="57">
        <v>111</v>
      </c>
      <c r="I1449" s="57">
        <v>107</v>
      </c>
      <c r="J1449" s="57">
        <v>107.5</v>
      </c>
      <c r="K1449" s="57">
        <v>109</v>
      </c>
      <c r="L1449" s="57">
        <v>110</v>
      </c>
      <c r="M1449" s="57">
        <v>108.5</v>
      </c>
      <c r="N1449" s="57">
        <v>109</v>
      </c>
      <c r="O1449" s="63">
        <v>1.3953488372093001E-2</v>
      </c>
      <c r="P1449" s="57">
        <v>42</v>
      </c>
      <c r="Q1449" s="57">
        <v>57</v>
      </c>
      <c r="R1449" s="57">
        <v>123</v>
      </c>
      <c r="S1449" s="57">
        <v>106.6</v>
      </c>
      <c r="T1449" s="57">
        <v>115.22499999999999</v>
      </c>
      <c r="U1449" s="57">
        <v>114.06</v>
      </c>
      <c r="V1449" s="57">
        <v>106.9</v>
      </c>
      <c r="W1449" s="57">
        <v>114.175</v>
      </c>
      <c r="X1449" s="57">
        <v>114.1433</v>
      </c>
      <c r="Y1449" s="57">
        <v>106.8</v>
      </c>
      <c r="Z1449" s="57">
        <v>113.425</v>
      </c>
      <c r="AA1449" s="57">
        <v>114.19329999999999</v>
      </c>
      <c r="AB1449" s="57">
        <v>178</v>
      </c>
      <c r="AC1449" s="57">
        <v>75.2</v>
      </c>
      <c r="AD1449" s="57">
        <v>126.5</v>
      </c>
      <c r="AE1449" s="57">
        <v>103.5</v>
      </c>
      <c r="AF1449" s="64">
        <v>24.907</v>
      </c>
      <c r="AG1449" s="64">
        <v>19.514299999999999</v>
      </c>
      <c r="AH1449" s="64">
        <v>31.8825</v>
      </c>
      <c r="AI1449" s="64">
        <v>23.637</v>
      </c>
      <c r="AJ1449" s="61">
        <v>0.45833333333333331</v>
      </c>
      <c r="AK1449" s="216">
        <v>50</v>
      </c>
      <c r="AL1449" s="62">
        <v>143.37654072433961</v>
      </c>
      <c r="AM1449" s="24" t="s">
        <v>6123</v>
      </c>
      <c r="AN1449" s="216" t="s">
        <v>6009</v>
      </c>
      <c r="AO1449" s="216" t="s">
        <v>6007</v>
      </c>
      <c r="AP1449" s="216" t="s">
        <v>6884</v>
      </c>
      <c r="AQ1449" s="216" t="s">
        <v>6885</v>
      </c>
      <c r="AR1449" s="216" t="s">
        <v>6886</v>
      </c>
      <c r="AS1449" s="24" t="s">
        <v>5474</v>
      </c>
      <c r="AT1449" s="24" t="s">
        <v>6090</v>
      </c>
      <c r="AU1449" s="24" t="s">
        <v>5962</v>
      </c>
      <c r="AV1449" s="24" t="s">
        <v>6166</v>
      </c>
      <c r="AW1449" s="24" t="s">
        <v>5996</v>
      </c>
      <c r="AX1449" s="24" t="s">
        <v>5991</v>
      </c>
      <c r="AY1449" s="24" t="s">
        <v>7994</v>
      </c>
      <c r="AZ1449" s="216" t="s">
        <v>7197</v>
      </c>
      <c r="BA1449" s="216" t="s">
        <v>6998</v>
      </c>
      <c r="BB1449" s="57" t="s">
        <v>5474</v>
      </c>
      <c r="BC1449" s="202"/>
      <c r="BD1449" s="24"/>
      <c r="BE1449" s="151"/>
      <c r="BG1449" s="151"/>
      <c r="BI1449" s="151"/>
      <c r="BL1449" s="152"/>
    </row>
    <row r="1450" spans="1:64" s="169" customFormat="1">
      <c r="A1450" s="24">
        <v>6518</v>
      </c>
      <c r="B1450" s="24" t="s">
        <v>3951</v>
      </c>
      <c r="C1450" s="57">
        <v>13.1</v>
      </c>
      <c r="D1450" s="57">
        <v>13.2</v>
      </c>
      <c r="E1450" s="57">
        <v>12.9</v>
      </c>
      <c r="F1450" s="57">
        <v>13</v>
      </c>
      <c r="G1450" s="57">
        <v>12.8</v>
      </c>
      <c r="H1450" s="57">
        <v>13</v>
      </c>
      <c r="I1450" s="57">
        <v>12.8</v>
      </c>
      <c r="J1450" s="57">
        <v>13</v>
      </c>
      <c r="K1450" s="57">
        <v>12.7</v>
      </c>
      <c r="L1450" s="57">
        <v>13</v>
      </c>
      <c r="M1450" s="57">
        <v>12.7</v>
      </c>
      <c r="N1450" s="57">
        <v>12.75</v>
      </c>
      <c r="O1450" s="63">
        <v>-4.6838407494145199E-3</v>
      </c>
      <c r="P1450" s="57">
        <v>9</v>
      </c>
      <c r="Q1450" s="57">
        <v>6</v>
      </c>
      <c r="R1450" s="57">
        <v>9.3332999999999995</v>
      </c>
      <c r="S1450" s="57">
        <v>12.94</v>
      </c>
      <c r="T1450" s="57">
        <v>12.725</v>
      </c>
      <c r="U1450" s="57">
        <v>13.135199999999999</v>
      </c>
      <c r="V1450" s="57">
        <v>12.96</v>
      </c>
      <c r="W1450" s="57">
        <v>12.755599999999999</v>
      </c>
      <c r="X1450" s="57">
        <v>13.122199999999999</v>
      </c>
      <c r="Y1450" s="57">
        <v>12.94</v>
      </c>
      <c r="Z1450" s="57">
        <v>12.7639</v>
      </c>
      <c r="AA1450" s="57">
        <v>13.1046</v>
      </c>
      <c r="AB1450" s="57"/>
      <c r="AC1450" s="57"/>
      <c r="AD1450" s="57">
        <v>13.2</v>
      </c>
      <c r="AE1450" s="57">
        <v>12.2</v>
      </c>
      <c r="AF1450" s="64"/>
      <c r="AG1450" s="64"/>
      <c r="AH1450" s="64"/>
      <c r="AI1450" s="64"/>
      <c r="AJ1450" s="61">
        <v>0.45833333333333331</v>
      </c>
      <c r="AK1450" s="216">
        <v>50</v>
      </c>
      <c r="AL1450" s="62">
        <v>30.723544440929917</v>
      </c>
      <c r="AM1450" s="24" t="s">
        <v>8293</v>
      </c>
      <c r="AN1450" s="216" t="s">
        <v>5993</v>
      </c>
      <c r="AO1450" s="216" t="s">
        <v>5993</v>
      </c>
      <c r="AP1450" s="216" t="s">
        <v>6884</v>
      </c>
      <c r="AQ1450" s="216" t="s">
        <v>6885</v>
      </c>
      <c r="AR1450" s="216" t="s">
        <v>6916</v>
      </c>
      <c r="AS1450" s="24" t="s">
        <v>7139</v>
      </c>
      <c r="AT1450" s="24" t="s">
        <v>6216</v>
      </c>
      <c r="AU1450" s="24" t="s">
        <v>6493</v>
      </c>
      <c r="AV1450" s="24" t="s">
        <v>6215</v>
      </c>
      <c r="AW1450" s="24" t="s">
        <v>6033</v>
      </c>
      <c r="AX1450" s="24" t="s">
        <v>5979</v>
      </c>
      <c r="AY1450" s="24" t="s">
        <v>7114</v>
      </c>
      <c r="AZ1450" s="216" t="s">
        <v>7294</v>
      </c>
      <c r="BA1450" s="216" t="s">
        <v>7070</v>
      </c>
      <c r="BB1450" s="57" t="s">
        <v>5474</v>
      </c>
      <c r="BC1450" s="202"/>
      <c r="BD1450" s="24"/>
      <c r="BE1450" s="151"/>
      <c r="BG1450" s="151"/>
      <c r="BI1450" s="151"/>
      <c r="BL1450" s="152"/>
    </row>
    <row r="1451" spans="1:64" s="169" customFormat="1">
      <c r="A1451" s="24">
        <v>6523</v>
      </c>
      <c r="B1451" s="24" t="s">
        <v>1404</v>
      </c>
      <c r="C1451" s="57">
        <v>69.900000000000006</v>
      </c>
      <c r="D1451" s="57">
        <v>70.5</v>
      </c>
      <c r="E1451" s="57">
        <v>69.7</v>
      </c>
      <c r="F1451" s="57">
        <v>70.099999999999994</v>
      </c>
      <c r="G1451" s="57">
        <v>72.8</v>
      </c>
      <c r="H1451" s="57">
        <v>72.8</v>
      </c>
      <c r="I1451" s="57">
        <v>69.900000000000006</v>
      </c>
      <c r="J1451" s="57">
        <v>70.3</v>
      </c>
      <c r="K1451" s="57">
        <v>70.900000000000006</v>
      </c>
      <c r="L1451" s="57">
        <v>70.900000000000006</v>
      </c>
      <c r="M1451" s="57">
        <v>70.2</v>
      </c>
      <c r="N1451" s="57">
        <v>70.5</v>
      </c>
      <c r="O1451" s="63">
        <v>2.8449502133712601E-3</v>
      </c>
      <c r="P1451" s="57">
        <v>34</v>
      </c>
      <c r="Q1451" s="57">
        <v>82</v>
      </c>
      <c r="R1451" s="57">
        <v>136.4</v>
      </c>
      <c r="S1451" s="57">
        <v>70.400000000000006</v>
      </c>
      <c r="T1451" s="57">
        <v>73.724999999999994</v>
      </c>
      <c r="U1451" s="57">
        <v>74.204999999999998</v>
      </c>
      <c r="V1451" s="57">
        <v>70.36</v>
      </c>
      <c r="W1451" s="57">
        <v>73.424999999999997</v>
      </c>
      <c r="X1451" s="57">
        <v>74.093299999999999</v>
      </c>
      <c r="Y1451" s="57">
        <v>70.239999999999995</v>
      </c>
      <c r="Z1451" s="57">
        <v>73.135000000000005</v>
      </c>
      <c r="AA1451" s="57">
        <v>73.97</v>
      </c>
      <c r="AB1451" s="57">
        <v>90.9</v>
      </c>
      <c r="AC1451" s="57">
        <v>56.6</v>
      </c>
      <c r="AD1451" s="57">
        <v>77.900000000000006</v>
      </c>
      <c r="AE1451" s="57">
        <v>69.400000000000006</v>
      </c>
      <c r="AF1451" s="64">
        <v>11.6815</v>
      </c>
      <c r="AG1451" s="64">
        <v>12.942399999999999</v>
      </c>
      <c r="AH1451" s="64">
        <v>15.9358</v>
      </c>
      <c r="AI1451" s="64">
        <v>13.940200000000001</v>
      </c>
      <c r="AJ1451" s="61">
        <v>0.45833333333333331</v>
      </c>
      <c r="AK1451" s="216">
        <v>50</v>
      </c>
      <c r="AL1451" s="62">
        <v>116.06672344351301</v>
      </c>
      <c r="AM1451" s="24" t="s">
        <v>6491</v>
      </c>
      <c r="AN1451" s="216" t="s">
        <v>6337</v>
      </c>
      <c r="AO1451" s="216" t="s">
        <v>6047</v>
      </c>
      <c r="AP1451" s="216" t="s">
        <v>6884</v>
      </c>
      <c r="AQ1451" s="216" t="s">
        <v>6885</v>
      </c>
      <c r="AR1451" s="216" t="s">
        <v>6886</v>
      </c>
      <c r="AS1451" s="24" t="s">
        <v>6887</v>
      </c>
      <c r="AT1451" s="24" t="s">
        <v>6499</v>
      </c>
      <c r="AU1451" s="24" t="s">
        <v>6209</v>
      </c>
      <c r="AV1451" s="24" t="s">
        <v>6017</v>
      </c>
      <c r="AW1451" s="24" t="s">
        <v>5979</v>
      </c>
      <c r="AX1451" s="24" t="s">
        <v>5986</v>
      </c>
      <c r="AY1451" s="24" t="s">
        <v>7258</v>
      </c>
      <c r="AZ1451" s="216" t="s">
        <v>7182</v>
      </c>
      <c r="BA1451" s="216" t="s">
        <v>6897</v>
      </c>
      <c r="BB1451" s="57" t="s">
        <v>6898</v>
      </c>
      <c r="BC1451" s="202"/>
      <c r="BD1451" s="24"/>
      <c r="BE1451" s="151"/>
      <c r="BG1451" s="151"/>
      <c r="BI1451" s="151"/>
      <c r="BL1451" s="152"/>
    </row>
    <row r="1452" spans="1:64" s="169" customFormat="1">
      <c r="A1452" s="24">
        <v>6525</v>
      </c>
      <c r="B1452" s="24" t="s">
        <v>1405</v>
      </c>
      <c r="C1452" s="57">
        <v>110</v>
      </c>
      <c r="D1452" s="57">
        <v>119</v>
      </c>
      <c r="E1452" s="57">
        <v>108</v>
      </c>
      <c r="F1452" s="57">
        <v>115.5</v>
      </c>
      <c r="G1452" s="57">
        <v>116</v>
      </c>
      <c r="H1452" s="57">
        <v>119.5</v>
      </c>
      <c r="I1452" s="57">
        <v>113</v>
      </c>
      <c r="J1452" s="57">
        <v>117</v>
      </c>
      <c r="K1452" s="57">
        <v>119</v>
      </c>
      <c r="L1452" s="57">
        <v>124</v>
      </c>
      <c r="M1452" s="57">
        <v>116</v>
      </c>
      <c r="N1452" s="57">
        <v>121</v>
      </c>
      <c r="O1452" s="63">
        <v>3.4188034188034101E-2</v>
      </c>
      <c r="P1452" s="57">
        <v>5127</v>
      </c>
      <c r="Q1452" s="57">
        <v>5566</v>
      </c>
      <c r="R1452" s="57">
        <v>4920.1000000000004</v>
      </c>
      <c r="S1452" s="57">
        <v>105.34</v>
      </c>
      <c r="T1452" s="57">
        <v>112.02500000000001</v>
      </c>
      <c r="U1452" s="57">
        <v>93.036699999999996</v>
      </c>
      <c r="V1452" s="57">
        <v>109.34</v>
      </c>
      <c r="W1452" s="57">
        <v>111.75</v>
      </c>
      <c r="X1452" s="57">
        <v>93.7</v>
      </c>
      <c r="Y1452" s="57">
        <v>112.34</v>
      </c>
      <c r="Z1452" s="57">
        <v>112.27500000000001</v>
      </c>
      <c r="AA1452" s="57">
        <v>94.408299999999997</v>
      </c>
      <c r="AB1452" s="57">
        <v>132.5</v>
      </c>
      <c r="AC1452" s="57">
        <v>54.7</v>
      </c>
      <c r="AD1452" s="57">
        <v>132.5</v>
      </c>
      <c r="AE1452" s="57">
        <v>93.2</v>
      </c>
      <c r="AF1452" s="64">
        <v>64.145600000000002</v>
      </c>
      <c r="AG1452" s="64">
        <v>47.910899999999998</v>
      </c>
      <c r="AH1452" s="64">
        <v>72.850300000000004</v>
      </c>
      <c r="AI1452" s="64">
        <v>56.223999999999997</v>
      </c>
      <c r="AJ1452" s="61">
        <v>0.45833333333333331</v>
      </c>
      <c r="AK1452" s="216">
        <v>6000</v>
      </c>
      <c r="AL1452" s="62">
        <v>8791.319444730103</v>
      </c>
      <c r="AM1452" s="24" t="s">
        <v>6206</v>
      </c>
      <c r="AN1452" s="216" t="s">
        <v>6009</v>
      </c>
      <c r="AO1452" s="216" t="s">
        <v>5961</v>
      </c>
      <c r="AP1452" s="216" t="s">
        <v>6908</v>
      </c>
      <c r="AQ1452" s="216" t="s">
        <v>6900</v>
      </c>
      <c r="AR1452" s="216" t="s">
        <v>6886</v>
      </c>
      <c r="AS1452" s="24" t="s">
        <v>5474</v>
      </c>
      <c r="AT1452" s="24" t="s">
        <v>5982</v>
      </c>
      <c r="AU1452" s="24" t="s">
        <v>6022</v>
      </c>
      <c r="AV1452" s="24" t="s">
        <v>6022</v>
      </c>
      <c r="AW1452" s="24" t="s">
        <v>5986</v>
      </c>
      <c r="AX1452" s="24" t="s">
        <v>5986</v>
      </c>
      <c r="AY1452" s="24" t="s">
        <v>8294</v>
      </c>
      <c r="AZ1452" s="216" t="s">
        <v>8182</v>
      </c>
      <c r="BA1452" s="216" t="s">
        <v>7954</v>
      </c>
      <c r="BB1452" s="57" t="s">
        <v>5474</v>
      </c>
      <c r="BC1452" s="202"/>
      <c r="BD1452" s="24"/>
      <c r="BE1452" s="151"/>
      <c r="BG1452" s="151"/>
      <c r="BI1452" s="151"/>
      <c r="BL1452" s="152"/>
    </row>
    <row r="1453" spans="1:64" s="169" customFormat="1">
      <c r="A1453" s="24">
        <v>6527</v>
      </c>
      <c r="B1453" s="24" t="s">
        <v>3955</v>
      </c>
      <c r="C1453" s="57">
        <v>48.6</v>
      </c>
      <c r="D1453" s="57">
        <v>48.9</v>
      </c>
      <c r="E1453" s="57">
        <v>48.1</v>
      </c>
      <c r="F1453" s="57">
        <v>48.9</v>
      </c>
      <c r="G1453" s="57">
        <v>48.85</v>
      </c>
      <c r="H1453" s="57">
        <v>48.85</v>
      </c>
      <c r="I1453" s="57">
        <v>48.3</v>
      </c>
      <c r="J1453" s="57">
        <v>48.3</v>
      </c>
      <c r="K1453" s="57">
        <v>48.75</v>
      </c>
      <c r="L1453" s="57">
        <v>48.95</v>
      </c>
      <c r="M1453" s="57">
        <v>48.35</v>
      </c>
      <c r="N1453" s="57">
        <v>48.95</v>
      </c>
      <c r="O1453" s="63">
        <v>1.3457556935817801E-2</v>
      </c>
      <c r="P1453" s="57">
        <v>7</v>
      </c>
      <c r="Q1453" s="57">
        <v>14</v>
      </c>
      <c r="R1453" s="57">
        <v>33.75</v>
      </c>
      <c r="S1453" s="57">
        <v>48.85</v>
      </c>
      <c r="T1453" s="57">
        <v>49.557499999999997</v>
      </c>
      <c r="U1453" s="57">
        <v>49.6325</v>
      </c>
      <c r="V1453" s="57">
        <v>48.57</v>
      </c>
      <c r="W1453" s="57">
        <v>49.472499999999997</v>
      </c>
      <c r="X1453" s="57">
        <v>49.604199999999999</v>
      </c>
      <c r="Y1453" s="57">
        <v>48.46</v>
      </c>
      <c r="Z1453" s="57">
        <v>49.44</v>
      </c>
      <c r="AA1453" s="57">
        <v>49.575000000000003</v>
      </c>
      <c r="AB1453" s="57">
        <v>65.7</v>
      </c>
      <c r="AC1453" s="57">
        <v>46</v>
      </c>
      <c r="AD1453" s="57">
        <v>50.5</v>
      </c>
      <c r="AE1453" s="57">
        <v>47.7</v>
      </c>
      <c r="AF1453" s="64">
        <v>29.926600000000001</v>
      </c>
      <c r="AG1453" s="64">
        <v>29.557500000000001</v>
      </c>
      <c r="AH1453" s="64">
        <v>38.4696</v>
      </c>
      <c r="AI1453" s="64">
        <v>32.528199999999998</v>
      </c>
      <c r="AJ1453" s="61">
        <v>0.45833333333333331</v>
      </c>
      <c r="AK1453" s="216">
        <v>50</v>
      </c>
      <c r="AL1453" s="62">
        <v>23.896090120723269</v>
      </c>
      <c r="AM1453" s="24" t="s">
        <v>6424</v>
      </c>
      <c r="AN1453" s="216" t="s">
        <v>6009</v>
      </c>
      <c r="AO1453" s="216" t="s">
        <v>5971</v>
      </c>
      <c r="AP1453" s="216" t="s">
        <v>6884</v>
      </c>
      <c r="AQ1453" s="216" t="s">
        <v>6885</v>
      </c>
      <c r="AR1453" s="216" t="s">
        <v>6886</v>
      </c>
      <c r="AS1453" s="24" t="s">
        <v>6887</v>
      </c>
      <c r="AT1453" s="24" t="s">
        <v>6126</v>
      </c>
      <c r="AU1453" s="24" t="s">
        <v>6518</v>
      </c>
      <c r="AV1453" s="24" t="s">
        <v>6425</v>
      </c>
      <c r="AW1453" s="24" t="s">
        <v>5979</v>
      </c>
      <c r="AX1453" s="24" t="s">
        <v>5996</v>
      </c>
      <c r="AY1453" s="24" t="s">
        <v>7724</v>
      </c>
      <c r="AZ1453" s="216" t="s">
        <v>6910</v>
      </c>
      <c r="BA1453" s="216" t="s">
        <v>6914</v>
      </c>
      <c r="BB1453" s="57" t="s">
        <v>6898</v>
      </c>
      <c r="BC1453" s="202"/>
      <c r="BD1453" s="24"/>
      <c r="BE1453" s="151"/>
      <c r="BG1453" s="151"/>
      <c r="BI1453" s="151"/>
      <c r="BL1453" s="152"/>
    </row>
    <row r="1454" spans="1:64" s="169" customFormat="1">
      <c r="A1454" s="24">
        <v>6530</v>
      </c>
      <c r="B1454" s="24" t="s">
        <v>3959</v>
      </c>
      <c r="C1454" s="57">
        <v>18.899999999999999</v>
      </c>
      <c r="D1454" s="57">
        <v>19.100000000000001</v>
      </c>
      <c r="E1454" s="57">
        <v>18.850000000000001</v>
      </c>
      <c r="F1454" s="57">
        <v>18.95</v>
      </c>
      <c r="G1454" s="57">
        <v>18.7</v>
      </c>
      <c r="H1454" s="57">
        <v>18.7</v>
      </c>
      <c r="I1454" s="57">
        <v>18.7</v>
      </c>
      <c r="J1454" s="57">
        <v>18.7</v>
      </c>
      <c r="K1454" s="57">
        <v>18.649999999999999</v>
      </c>
      <c r="L1454" s="57">
        <v>18.649999999999999</v>
      </c>
      <c r="M1454" s="57">
        <v>18.649999999999999</v>
      </c>
      <c r="N1454" s="57">
        <v>18.649999999999999</v>
      </c>
      <c r="O1454" s="63">
        <v>-2.6737967914438501E-3</v>
      </c>
      <c r="P1454" s="57">
        <v>4</v>
      </c>
      <c r="Q1454" s="57">
        <v>1</v>
      </c>
      <c r="R1454" s="57">
        <v>28.6</v>
      </c>
      <c r="S1454" s="57">
        <v>19.02</v>
      </c>
      <c r="T1454" s="57">
        <v>18.872499999999999</v>
      </c>
      <c r="U1454" s="57">
        <v>18.941700000000001</v>
      </c>
      <c r="V1454" s="57">
        <v>19.05</v>
      </c>
      <c r="W1454" s="57">
        <v>18.875</v>
      </c>
      <c r="X1454" s="57">
        <v>18.951699999999999</v>
      </c>
      <c r="Y1454" s="57">
        <v>18.98</v>
      </c>
      <c r="Z1454" s="57">
        <v>18.8675</v>
      </c>
      <c r="AA1454" s="57">
        <v>18.9575</v>
      </c>
      <c r="AB1454" s="57">
        <v>22.5</v>
      </c>
      <c r="AC1454" s="57">
        <v>16.5</v>
      </c>
      <c r="AD1454" s="57">
        <v>19.399999999999999</v>
      </c>
      <c r="AE1454" s="57">
        <v>18.399999999999999</v>
      </c>
      <c r="AF1454" s="64">
        <v>52.391599999999997</v>
      </c>
      <c r="AG1454" s="64">
        <v>50.722000000000001</v>
      </c>
      <c r="AH1454" s="64">
        <v>43.6997</v>
      </c>
      <c r="AI1454" s="64">
        <v>48.3812</v>
      </c>
      <c r="AJ1454" s="61">
        <v>0.45833333333333331</v>
      </c>
      <c r="AK1454" s="216">
        <v>50</v>
      </c>
      <c r="AL1454" s="62">
        <v>13.654908640413296</v>
      </c>
      <c r="AM1454" s="24" t="s">
        <v>6671</v>
      </c>
      <c r="AN1454" s="216" t="s">
        <v>5960</v>
      </c>
      <c r="AO1454" s="216" t="s">
        <v>5971</v>
      </c>
      <c r="AP1454" s="216" t="s">
        <v>6884</v>
      </c>
      <c r="AQ1454" s="216" t="s">
        <v>6885</v>
      </c>
      <c r="AR1454" s="216" t="s">
        <v>6916</v>
      </c>
      <c r="AS1454" s="24" t="s">
        <v>6968</v>
      </c>
      <c r="AT1454" s="24" t="s">
        <v>6499</v>
      </c>
      <c r="AU1454" s="24" t="s">
        <v>6577</v>
      </c>
      <c r="AV1454" s="24" t="s">
        <v>6577</v>
      </c>
      <c r="AW1454" s="24" t="s">
        <v>5979</v>
      </c>
      <c r="AX1454" s="24" t="s">
        <v>5979</v>
      </c>
      <c r="AY1454" s="24" t="s">
        <v>8175</v>
      </c>
      <c r="AZ1454" s="216" t="s">
        <v>7011</v>
      </c>
      <c r="BA1454" s="216" t="s">
        <v>7320</v>
      </c>
      <c r="BB1454" s="57" t="s">
        <v>5474</v>
      </c>
      <c r="BC1454" s="202"/>
      <c r="BD1454" s="24"/>
      <c r="BE1454" s="151"/>
      <c r="BG1454" s="151"/>
      <c r="BI1454" s="151"/>
      <c r="BL1454" s="152"/>
    </row>
    <row r="1455" spans="1:64" s="169" customFormat="1">
      <c r="A1455" s="24">
        <v>6531</v>
      </c>
      <c r="B1455" s="24" t="s">
        <v>1406</v>
      </c>
      <c r="C1455" s="57">
        <v>602</v>
      </c>
      <c r="D1455" s="57">
        <v>628</v>
      </c>
      <c r="E1455" s="57">
        <v>600</v>
      </c>
      <c r="F1455" s="57">
        <v>617</v>
      </c>
      <c r="G1455" s="57">
        <v>635</v>
      </c>
      <c r="H1455" s="57">
        <v>637</v>
      </c>
      <c r="I1455" s="57">
        <v>586</v>
      </c>
      <c r="J1455" s="57">
        <v>606</v>
      </c>
      <c r="K1455" s="57">
        <v>607</v>
      </c>
      <c r="L1455" s="57">
        <v>622</v>
      </c>
      <c r="M1455" s="57">
        <v>594</v>
      </c>
      <c r="N1455" s="57">
        <v>618</v>
      </c>
      <c r="O1455" s="63">
        <v>1.9801980198019799E-2</v>
      </c>
      <c r="P1455" s="57">
        <v>2529</v>
      </c>
      <c r="Q1455" s="57">
        <v>5269</v>
      </c>
      <c r="R1455" s="57">
        <v>3761.35</v>
      </c>
      <c r="S1455" s="57">
        <v>600.20000000000005</v>
      </c>
      <c r="T1455" s="57">
        <v>679.7</v>
      </c>
      <c r="U1455" s="57">
        <v>677.86670000000004</v>
      </c>
      <c r="V1455" s="57">
        <v>604.4</v>
      </c>
      <c r="W1455" s="57">
        <v>674.55</v>
      </c>
      <c r="X1455" s="57">
        <v>676.03330000000005</v>
      </c>
      <c r="Y1455" s="57">
        <v>601.6</v>
      </c>
      <c r="Z1455" s="57">
        <v>672.95</v>
      </c>
      <c r="AA1455" s="57">
        <v>674.45</v>
      </c>
      <c r="AB1455" s="57">
        <v>937</v>
      </c>
      <c r="AC1455" s="57">
        <v>290.5</v>
      </c>
      <c r="AD1455" s="57">
        <v>799</v>
      </c>
      <c r="AE1455" s="57">
        <v>571</v>
      </c>
      <c r="AF1455" s="64">
        <v>23.247900000000001</v>
      </c>
      <c r="AG1455" s="64">
        <v>18.911300000000001</v>
      </c>
      <c r="AH1455" s="64">
        <v>30.7089</v>
      </c>
      <c r="AI1455" s="64">
        <v>22.843900000000001</v>
      </c>
      <c r="AJ1455" s="61">
        <v>0.45833333333333331</v>
      </c>
      <c r="AK1455" s="216">
        <v>3000</v>
      </c>
      <c r="AL1455" s="62">
        <v>4520.2768464988339</v>
      </c>
      <c r="AM1455" s="24" t="s">
        <v>6038</v>
      </c>
      <c r="AN1455" s="216" t="s">
        <v>6009</v>
      </c>
      <c r="AO1455" s="216" t="s">
        <v>6007</v>
      </c>
      <c r="AP1455" s="216" t="s">
        <v>6884</v>
      </c>
      <c r="AQ1455" s="216" t="s">
        <v>6885</v>
      </c>
      <c r="AR1455" s="216" t="s">
        <v>6886</v>
      </c>
      <c r="AS1455" s="24" t="s">
        <v>5474</v>
      </c>
      <c r="AT1455" s="24" t="s">
        <v>6010</v>
      </c>
      <c r="AU1455" s="24" t="s">
        <v>5964</v>
      </c>
      <c r="AV1455" s="24" t="s">
        <v>6016</v>
      </c>
      <c r="AW1455" s="24" t="s">
        <v>5965</v>
      </c>
      <c r="AX1455" s="24" t="s">
        <v>5970</v>
      </c>
      <c r="AY1455" s="24" t="s">
        <v>7856</v>
      </c>
      <c r="AZ1455" s="216" t="s">
        <v>7119</v>
      </c>
      <c r="BA1455" s="216" t="s">
        <v>7133</v>
      </c>
      <c r="BB1455" s="57" t="s">
        <v>6944</v>
      </c>
      <c r="BC1455" s="202"/>
      <c r="BD1455" s="24"/>
      <c r="BE1455" s="151"/>
      <c r="BG1455" s="151"/>
      <c r="BI1455" s="151"/>
      <c r="BL1455" s="152"/>
    </row>
    <row r="1456" spans="1:64" s="169" customFormat="1">
      <c r="A1456" s="24">
        <v>6532</v>
      </c>
      <c r="B1456" s="24" t="s">
        <v>1407</v>
      </c>
      <c r="C1456" s="57">
        <v>40</v>
      </c>
      <c r="D1456" s="57">
        <v>40.200000000000003</v>
      </c>
      <c r="E1456" s="57">
        <v>39.5</v>
      </c>
      <c r="F1456" s="57">
        <v>40</v>
      </c>
      <c r="G1456" s="57">
        <v>40.299999999999997</v>
      </c>
      <c r="H1456" s="57">
        <v>40.5</v>
      </c>
      <c r="I1456" s="57">
        <v>39.6</v>
      </c>
      <c r="J1456" s="57">
        <v>40</v>
      </c>
      <c r="K1456" s="57">
        <v>40.5</v>
      </c>
      <c r="L1456" s="57">
        <v>40.5</v>
      </c>
      <c r="M1456" s="57">
        <v>40</v>
      </c>
      <c r="N1456" s="57">
        <v>40.299999999999997</v>
      </c>
      <c r="O1456" s="63">
        <v>7.4999999999999997E-3</v>
      </c>
      <c r="P1456" s="57">
        <v>20</v>
      </c>
      <c r="Q1456" s="57">
        <v>54</v>
      </c>
      <c r="R1456" s="57">
        <v>67.55</v>
      </c>
      <c r="S1456" s="57">
        <v>39.22</v>
      </c>
      <c r="T1456" s="57">
        <v>40.39</v>
      </c>
      <c r="U1456" s="57">
        <v>42.588299999999997</v>
      </c>
      <c r="V1456" s="57">
        <v>39.6</v>
      </c>
      <c r="W1456" s="57">
        <v>40.284999999999997</v>
      </c>
      <c r="X1456" s="57">
        <v>42.551699999999997</v>
      </c>
      <c r="Y1456" s="57">
        <v>39.840000000000003</v>
      </c>
      <c r="Z1456" s="57">
        <v>40.25</v>
      </c>
      <c r="AA1456" s="57">
        <v>42.5</v>
      </c>
      <c r="AB1456" s="57">
        <v>66.8</v>
      </c>
      <c r="AC1456" s="57">
        <v>36.200000000000003</v>
      </c>
      <c r="AD1456" s="57">
        <v>42.55</v>
      </c>
      <c r="AE1456" s="57">
        <v>37.049999999999997</v>
      </c>
      <c r="AF1456" s="64">
        <v>65.783100000000005</v>
      </c>
      <c r="AG1456" s="64">
        <v>46.344900000000003</v>
      </c>
      <c r="AH1456" s="64">
        <v>75.256399999999999</v>
      </c>
      <c r="AI1456" s="64">
        <v>55.982100000000003</v>
      </c>
      <c r="AJ1456" s="61">
        <v>0.45833333333333331</v>
      </c>
      <c r="AK1456" s="216">
        <v>50</v>
      </c>
      <c r="AL1456" s="62">
        <v>68.274543202066482</v>
      </c>
      <c r="AM1456" s="24" t="s">
        <v>6241</v>
      </c>
      <c r="AN1456" s="216" t="s">
        <v>6009</v>
      </c>
      <c r="AO1456" s="216" t="s">
        <v>5989</v>
      </c>
      <c r="AP1456" s="216" t="s">
        <v>6884</v>
      </c>
      <c r="AQ1456" s="216" t="s">
        <v>6900</v>
      </c>
      <c r="AR1456" s="216" t="s">
        <v>6886</v>
      </c>
      <c r="AS1456" s="24" t="s">
        <v>5474</v>
      </c>
      <c r="AT1456" s="24" t="s">
        <v>6511</v>
      </c>
      <c r="AU1456" s="24" t="s">
        <v>5984</v>
      </c>
      <c r="AV1456" s="24" t="s">
        <v>6017</v>
      </c>
      <c r="AW1456" s="24" t="s">
        <v>5979</v>
      </c>
      <c r="AX1456" s="24" t="s">
        <v>5976</v>
      </c>
      <c r="AY1456" s="24" t="s">
        <v>7239</v>
      </c>
      <c r="AZ1456" s="216" t="s">
        <v>7005</v>
      </c>
      <c r="BA1456" s="216" t="s">
        <v>6992</v>
      </c>
      <c r="BB1456" s="57" t="s">
        <v>6903</v>
      </c>
      <c r="BC1456" s="202"/>
      <c r="BD1456" s="24"/>
      <c r="BE1456" s="151"/>
      <c r="BG1456" s="151"/>
      <c r="BI1456" s="151"/>
      <c r="BL1456" s="152"/>
    </row>
    <row r="1457" spans="1:64" s="169" customFormat="1">
      <c r="A1457" s="24">
        <v>6533</v>
      </c>
      <c r="B1457" s="24" t="s">
        <v>1408</v>
      </c>
      <c r="C1457" s="57">
        <v>477.5</v>
      </c>
      <c r="D1457" s="57">
        <v>497</v>
      </c>
      <c r="E1457" s="57">
        <v>471.5</v>
      </c>
      <c r="F1457" s="57">
        <v>484</v>
      </c>
      <c r="G1457" s="57">
        <v>490</v>
      </c>
      <c r="H1457" s="57">
        <v>492</v>
      </c>
      <c r="I1457" s="57">
        <v>466.5</v>
      </c>
      <c r="J1457" s="57">
        <v>472</v>
      </c>
      <c r="K1457" s="57">
        <v>475</v>
      </c>
      <c r="L1457" s="57">
        <v>493</v>
      </c>
      <c r="M1457" s="57">
        <v>472</v>
      </c>
      <c r="N1457" s="57">
        <v>492</v>
      </c>
      <c r="O1457" s="63">
        <v>4.2372881355932202E-2</v>
      </c>
      <c r="P1457" s="57">
        <v>527</v>
      </c>
      <c r="Q1457" s="57">
        <v>629</v>
      </c>
      <c r="R1457" s="57">
        <v>1039.05</v>
      </c>
      <c r="S1457" s="57">
        <v>469.9</v>
      </c>
      <c r="T1457" s="57">
        <v>529.82500000000005</v>
      </c>
      <c r="U1457" s="57">
        <v>514.79999999999995</v>
      </c>
      <c r="V1457" s="57">
        <v>472.3</v>
      </c>
      <c r="W1457" s="57">
        <v>523.67499999999995</v>
      </c>
      <c r="X1457" s="57">
        <v>515.06669999999997</v>
      </c>
      <c r="Y1457" s="57">
        <v>473.8</v>
      </c>
      <c r="Z1457" s="57">
        <v>520.27499999999998</v>
      </c>
      <c r="AA1457" s="57">
        <v>515.85</v>
      </c>
      <c r="AB1457" s="57">
        <v>644</v>
      </c>
      <c r="AC1457" s="57">
        <v>123.5</v>
      </c>
      <c r="AD1457" s="57">
        <v>604</v>
      </c>
      <c r="AE1457" s="57">
        <v>426</v>
      </c>
      <c r="AF1457" s="64">
        <v>40.750399999999999</v>
      </c>
      <c r="AG1457" s="64">
        <v>31.049900000000001</v>
      </c>
      <c r="AH1457" s="64">
        <v>49.8474</v>
      </c>
      <c r="AI1457" s="64">
        <v>37.3157</v>
      </c>
      <c r="AJ1457" s="61">
        <v>0.45833333333333331</v>
      </c>
      <c r="AK1457" s="216">
        <v>550</v>
      </c>
      <c r="AL1457" s="62">
        <v>958.7365463951088</v>
      </c>
      <c r="AM1457" s="24" t="s">
        <v>6157</v>
      </c>
      <c r="AN1457" s="216" t="s">
        <v>6009</v>
      </c>
      <c r="AO1457" s="216" t="s">
        <v>5971</v>
      </c>
      <c r="AP1457" s="216" t="s">
        <v>6884</v>
      </c>
      <c r="AQ1457" s="216" t="s">
        <v>6885</v>
      </c>
      <c r="AR1457" s="216" t="s">
        <v>6886</v>
      </c>
      <c r="AS1457" s="24" t="s">
        <v>5474</v>
      </c>
      <c r="AT1457" s="24" t="s">
        <v>5963</v>
      </c>
      <c r="AU1457" s="24" t="s">
        <v>5964</v>
      </c>
      <c r="AV1457" s="24" t="s">
        <v>6010</v>
      </c>
      <c r="AW1457" s="24" t="s">
        <v>5979</v>
      </c>
      <c r="AX1457" s="24" t="s">
        <v>5965</v>
      </c>
      <c r="AY1457" s="24" t="s">
        <v>7103</v>
      </c>
      <c r="AZ1457" s="216" t="s">
        <v>6979</v>
      </c>
      <c r="BA1457" s="216" t="s">
        <v>7016</v>
      </c>
      <c r="BB1457" s="57" t="s">
        <v>6898</v>
      </c>
      <c r="BC1457" s="202"/>
      <c r="BD1457" s="24"/>
      <c r="BE1457" s="151"/>
      <c r="BG1457" s="151"/>
      <c r="BI1457" s="151"/>
      <c r="BL1457" s="152"/>
    </row>
    <row r="1458" spans="1:64" s="169" customFormat="1">
      <c r="A1458" s="24">
        <v>6534</v>
      </c>
      <c r="B1458" s="24" t="s">
        <v>3965</v>
      </c>
      <c r="C1458" s="57">
        <v>61.1</v>
      </c>
      <c r="D1458" s="57">
        <v>63.9</v>
      </c>
      <c r="E1458" s="57">
        <v>60.8</v>
      </c>
      <c r="F1458" s="57">
        <v>63.2</v>
      </c>
      <c r="G1458" s="57">
        <v>63.3</v>
      </c>
      <c r="H1458" s="57">
        <v>64.3</v>
      </c>
      <c r="I1458" s="57">
        <v>62</v>
      </c>
      <c r="J1458" s="57">
        <v>64.3</v>
      </c>
      <c r="K1458" s="57">
        <v>65</v>
      </c>
      <c r="L1458" s="57">
        <v>65</v>
      </c>
      <c r="M1458" s="57">
        <v>63</v>
      </c>
      <c r="N1458" s="57">
        <v>65</v>
      </c>
      <c r="O1458" s="63">
        <v>2.4105876792185201E-2</v>
      </c>
      <c r="P1458" s="57">
        <v>17</v>
      </c>
      <c r="Q1458" s="57">
        <v>89</v>
      </c>
      <c r="R1458" s="57">
        <v>59.7</v>
      </c>
      <c r="S1458" s="57">
        <v>59.9</v>
      </c>
      <c r="T1458" s="57">
        <v>60.92</v>
      </c>
      <c r="U1458" s="57">
        <v>56.055900000000001</v>
      </c>
      <c r="V1458" s="57">
        <v>61.26</v>
      </c>
      <c r="W1458" s="57">
        <v>61.11</v>
      </c>
      <c r="X1458" s="57">
        <v>56.264400000000002</v>
      </c>
      <c r="Y1458" s="57">
        <v>62.46</v>
      </c>
      <c r="Z1458" s="57">
        <v>61.35</v>
      </c>
      <c r="AA1458" s="57">
        <v>56.493200000000002</v>
      </c>
      <c r="AB1458" s="57"/>
      <c r="AC1458" s="57"/>
      <c r="AD1458" s="57">
        <v>67.099999999999994</v>
      </c>
      <c r="AE1458" s="57">
        <v>57</v>
      </c>
      <c r="AF1458" s="64">
        <v>63.527099999999997</v>
      </c>
      <c r="AG1458" s="64">
        <v>43.367199999999997</v>
      </c>
      <c r="AH1458" s="64">
        <v>75.684700000000007</v>
      </c>
      <c r="AI1458" s="64">
        <v>54.139699999999998</v>
      </c>
      <c r="AJ1458" s="61">
        <v>0.45833333333333331</v>
      </c>
      <c r="AK1458" s="216">
        <v>50</v>
      </c>
      <c r="AL1458" s="62">
        <v>58.033361721756506</v>
      </c>
      <c r="AM1458" s="24" t="s">
        <v>6179</v>
      </c>
      <c r="AN1458" s="216" t="s">
        <v>6009</v>
      </c>
      <c r="AO1458" s="216" t="s">
        <v>5989</v>
      </c>
      <c r="AP1458" s="216" t="s">
        <v>6908</v>
      </c>
      <c r="AQ1458" s="216" t="s">
        <v>6900</v>
      </c>
      <c r="AR1458" s="216" t="s">
        <v>6886</v>
      </c>
      <c r="AS1458" s="24" t="s">
        <v>6989</v>
      </c>
      <c r="AT1458" s="24" t="s">
        <v>6010</v>
      </c>
      <c r="AU1458" s="24" t="s">
        <v>6126</v>
      </c>
      <c r="AV1458" s="24" t="s">
        <v>7995</v>
      </c>
      <c r="AW1458" s="24" t="s">
        <v>5979</v>
      </c>
      <c r="AX1458" s="24" t="s">
        <v>6159</v>
      </c>
      <c r="AY1458" s="24" t="s">
        <v>7788</v>
      </c>
      <c r="AZ1458" s="216" t="s">
        <v>7561</v>
      </c>
      <c r="BA1458" s="216" t="s">
        <v>7238</v>
      </c>
      <c r="BB1458" s="57" t="s">
        <v>5474</v>
      </c>
      <c r="BC1458" s="202"/>
      <c r="BD1458" s="24"/>
      <c r="BE1458" s="151"/>
      <c r="BG1458" s="151"/>
      <c r="BI1458" s="151"/>
      <c r="BL1458" s="152"/>
    </row>
    <row r="1459" spans="1:64" s="169" customFormat="1">
      <c r="A1459" s="24">
        <v>6535</v>
      </c>
      <c r="B1459" s="24" t="s">
        <v>1409</v>
      </c>
      <c r="C1459" s="57">
        <v>32.6</v>
      </c>
      <c r="D1459" s="57">
        <v>32.9</v>
      </c>
      <c r="E1459" s="57">
        <v>32.5</v>
      </c>
      <c r="F1459" s="57">
        <v>32.85</v>
      </c>
      <c r="G1459" s="57">
        <v>32.85</v>
      </c>
      <c r="H1459" s="57">
        <v>32.85</v>
      </c>
      <c r="I1459" s="57">
        <v>32.1</v>
      </c>
      <c r="J1459" s="57">
        <v>32.4</v>
      </c>
      <c r="K1459" s="57">
        <v>33.5</v>
      </c>
      <c r="L1459" s="57">
        <v>33.5</v>
      </c>
      <c r="M1459" s="57">
        <v>32.700000000000003</v>
      </c>
      <c r="N1459" s="57">
        <v>32.950000000000003</v>
      </c>
      <c r="O1459" s="63">
        <v>1.6975308641975301E-2</v>
      </c>
      <c r="P1459" s="57">
        <v>53</v>
      </c>
      <c r="Q1459" s="57">
        <v>216</v>
      </c>
      <c r="R1459" s="57">
        <v>265.39999999999998</v>
      </c>
      <c r="S1459" s="57">
        <v>32.93</v>
      </c>
      <c r="T1459" s="57">
        <v>34.277500000000003</v>
      </c>
      <c r="U1459" s="57">
        <v>35.115000000000002</v>
      </c>
      <c r="V1459" s="57">
        <v>32.799999999999997</v>
      </c>
      <c r="W1459" s="57">
        <v>34.159999999999997</v>
      </c>
      <c r="X1459" s="57">
        <v>35.069200000000002</v>
      </c>
      <c r="Y1459" s="57">
        <v>32.72</v>
      </c>
      <c r="Z1459" s="57">
        <v>34.090000000000003</v>
      </c>
      <c r="AA1459" s="57">
        <v>35.037500000000001</v>
      </c>
      <c r="AB1459" s="57">
        <v>47.15</v>
      </c>
      <c r="AC1459" s="57">
        <v>29.95</v>
      </c>
      <c r="AD1459" s="57">
        <v>37.6</v>
      </c>
      <c r="AE1459" s="57">
        <v>32.1</v>
      </c>
      <c r="AF1459" s="64">
        <v>10.8528</v>
      </c>
      <c r="AG1459" s="64">
        <v>11.2537</v>
      </c>
      <c r="AH1459" s="64">
        <v>17.354199999999999</v>
      </c>
      <c r="AI1459" s="64">
        <v>13.2872</v>
      </c>
      <c r="AJ1459" s="61">
        <v>0.45833333333333331</v>
      </c>
      <c r="AK1459" s="216">
        <v>100</v>
      </c>
      <c r="AL1459" s="62">
        <v>110.89363186940076</v>
      </c>
      <c r="AM1459" s="24" t="s">
        <v>7387</v>
      </c>
      <c r="AN1459" s="216" t="s">
        <v>6337</v>
      </c>
      <c r="AO1459" s="216" t="s">
        <v>6047</v>
      </c>
      <c r="AP1459" s="216" t="s">
        <v>6884</v>
      </c>
      <c r="AQ1459" s="216" t="s">
        <v>6885</v>
      </c>
      <c r="AR1459" s="216" t="s">
        <v>6886</v>
      </c>
      <c r="AS1459" s="24" t="s">
        <v>6965</v>
      </c>
      <c r="AT1459" s="24" t="s">
        <v>6016</v>
      </c>
      <c r="AU1459" s="24" t="s">
        <v>6017</v>
      </c>
      <c r="AV1459" s="24" t="s">
        <v>6017</v>
      </c>
      <c r="AW1459" s="24" t="s">
        <v>5979</v>
      </c>
      <c r="AX1459" s="24" t="s">
        <v>5991</v>
      </c>
      <c r="AY1459" s="24" t="s">
        <v>7415</v>
      </c>
      <c r="AZ1459" s="216" t="s">
        <v>7281</v>
      </c>
      <c r="BA1459" s="216" t="s">
        <v>6980</v>
      </c>
      <c r="BB1459" s="57" t="s">
        <v>6898</v>
      </c>
      <c r="BC1459" s="202"/>
      <c r="BD1459" s="24"/>
      <c r="BE1459" s="151"/>
      <c r="BG1459" s="151"/>
      <c r="BI1459" s="151"/>
      <c r="BL1459" s="152"/>
    </row>
    <row r="1460" spans="1:64" s="169" customFormat="1">
      <c r="A1460" s="24">
        <v>6536</v>
      </c>
      <c r="B1460" s="24" t="s">
        <v>3967</v>
      </c>
      <c r="C1460" s="57">
        <v>12.2</v>
      </c>
      <c r="D1460" s="57">
        <v>12.2</v>
      </c>
      <c r="E1460" s="57">
        <v>11.7</v>
      </c>
      <c r="F1460" s="57">
        <v>11.7</v>
      </c>
      <c r="G1460" s="57">
        <v>12</v>
      </c>
      <c r="H1460" s="57">
        <v>12</v>
      </c>
      <c r="I1460" s="57">
        <v>12</v>
      </c>
      <c r="J1460" s="57">
        <v>12</v>
      </c>
      <c r="K1460" s="57">
        <v>11.95</v>
      </c>
      <c r="L1460" s="57">
        <v>11.95</v>
      </c>
      <c r="M1460" s="57">
        <v>11.9</v>
      </c>
      <c r="N1460" s="57">
        <v>11.9</v>
      </c>
      <c r="O1460" s="63">
        <v>-8.3333333333333297E-3</v>
      </c>
      <c r="P1460" s="57">
        <v>20</v>
      </c>
      <c r="Q1460" s="57">
        <v>5</v>
      </c>
      <c r="R1460" s="57">
        <v>6.8461999999999996</v>
      </c>
      <c r="S1460" s="57">
        <v>12.35</v>
      </c>
      <c r="T1460" s="57">
        <v>12.9346</v>
      </c>
      <c r="U1460" s="57">
        <v>13.6151</v>
      </c>
      <c r="V1460" s="57">
        <v>12.18</v>
      </c>
      <c r="W1460" s="57">
        <v>12.8192</v>
      </c>
      <c r="X1460" s="57">
        <v>13.5784</v>
      </c>
      <c r="Y1460" s="57">
        <v>12.01</v>
      </c>
      <c r="Z1460" s="57">
        <v>12.696199999999999</v>
      </c>
      <c r="AA1460" s="57">
        <v>13.5352</v>
      </c>
      <c r="AB1460" s="57"/>
      <c r="AC1460" s="57"/>
      <c r="AD1460" s="57">
        <v>13.45</v>
      </c>
      <c r="AE1460" s="57">
        <v>11.7</v>
      </c>
      <c r="AF1460" s="64"/>
      <c r="AG1460" s="64"/>
      <c r="AH1460" s="64"/>
      <c r="AI1460" s="64"/>
      <c r="AJ1460" s="61">
        <v>0.45833333333333331</v>
      </c>
      <c r="AK1460" s="216">
        <v>50</v>
      </c>
      <c r="AL1460" s="62">
        <v>68.274543202066482</v>
      </c>
      <c r="AM1460" s="24" t="s">
        <v>6826</v>
      </c>
      <c r="AN1460" s="216" t="s">
        <v>5993</v>
      </c>
      <c r="AO1460" s="216" t="s">
        <v>5993</v>
      </c>
      <c r="AP1460" s="216" t="s">
        <v>6884</v>
      </c>
      <c r="AQ1460" s="216" t="s">
        <v>6885</v>
      </c>
      <c r="AR1460" s="216" t="s">
        <v>6916</v>
      </c>
      <c r="AS1460" s="24" t="s">
        <v>6917</v>
      </c>
      <c r="AT1460" s="24" t="s">
        <v>6058</v>
      </c>
      <c r="AU1460" s="24" t="s">
        <v>6577</v>
      </c>
      <c r="AV1460" s="24" t="s">
        <v>6518</v>
      </c>
      <c r="AW1460" s="24" t="s">
        <v>5979</v>
      </c>
      <c r="AX1460" s="24" t="s">
        <v>5979</v>
      </c>
      <c r="AY1460" s="24" t="s">
        <v>8179</v>
      </c>
      <c r="AZ1460" s="216" t="s">
        <v>8295</v>
      </c>
      <c r="BA1460" s="216" t="s">
        <v>7099</v>
      </c>
      <c r="BB1460" s="57" t="s">
        <v>5474</v>
      </c>
      <c r="BC1460" s="202"/>
      <c r="BD1460" s="24"/>
      <c r="BE1460" s="151"/>
      <c r="BG1460" s="151"/>
      <c r="BI1460" s="151"/>
      <c r="BL1460" s="152"/>
    </row>
    <row r="1461" spans="1:64" s="169" customFormat="1">
      <c r="A1461" s="24">
        <v>6538</v>
      </c>
      <c r="B1461" s="24" t="s">
        <v>1410</v>
      </c>
      <c r="C1461" s="57">
        <v>98.8</v>
      </c>
      <c r="D1461" s="57">
        <v>99.3</v>
      </c>
      <c r="E1461" s="57">
        <v>97.8</v>
      </c>
      <c r="F1461" s="57">
        <v>98.9</v>
      </c>
      <c r="G1461" s="57">
        <v>99.1</v>
      </c>
      <c r="H1461" s="57">
        <v>99.3</v>
      </c>
      <c r="I1461" s="57">
        <v>97.5</v>
      </c>
      <c r="J1461" s="57">
        <v>97.7</v>
      </c>
      <c r="K1461" s="57">
        <v>98.5</v>
      </c>
      <c r="L1461" s="57">
        <v>98.5</v>
      </c>
      <c r="M1461" s="57">
        <v>97.1</v>
      </c>
      <c r="N1461" s="57">
        <v>98.2</v>
      </c>
      <c r="O1461" s="63">
        <v>5.1177072671443101E-3</v>
      </c>
      <c r="P1461" s="57">
        <v>59</v>
      </c>
      <c r="Q1461" s="57">
        <v>102</v>
      </c>
      <c r="R1461" s="57">
        <v>625.85</v>
      </c>
      <c r="S1461" s="57">
        <v>97.22</v>
      </c>
      <c r="T1461" s="57">
        <v>106.925</v>
      </c>
      <c r="U1461" s="57">
        <v>109.9</v>
      </c>
      <c r="V1461" s="57">
        <v>97.64</v>
      </c>
      <c r="W1461" s="57">
        <v>105.56</v>
      </c>
      <c r="X1461" s="57">
        <v>109.6117</v>
      </c>
      <c r="Y1461" s="57">
        <v>97.56</v>
      </c>
      <c r="Z1461" s="57">
        <v>104.44499999999999</v>
      </c>
      <c r="AA1461" s="57">
        <v>109.29</v>
      </c>
      <c r="AB1461" s="57">
        <v>278</v>
      </c>
      <c r="AC1461" s="57">
        <v>94.1</v>
      </c>
      <c r="AD1461" s="57">
        <v>132.5</v>
      </c>
      <c r="AE1461" s="57">
        <v>94.1</v>
      </c>
      <c r="AF1461" s="64">
        <v>35.859499999999997</v>
      </c>
      <c r="AG1461" s="64">
        <v>24.182600000000001</v>
      </c>
      <c r="AH1461" s="64">
        <v>43.713099999999997</v>
      </c>
      <c r="AI1461" s="64">
        <v>30.692799999999998</v>
      </c>
      <c r="AJ1461" s="61">
        <v>0.45833333333333331</v>
      </c>
      <c r="AK1461" s="216">
        <v>100</v>
      </c>
      <c r="AL1461" s="62">
        <v>123.44762793008765</v>
      </c>
      <c r="AM1461" s="24" t="s">
        <v>8006</v>
      </c>
      <c r="AN1461" s="216" t="s">
        <v>6009</v>
      </c>
      <c r="AO1461" s="216" t="s">
        <v>5971</v>
      </c>
      <c r="AP1461" s="216" t="s">
        <v>6884</v>
      </c>
      <c r="AQ1461" s="216" t="s">
        <v>6885</v>
      </c>
      <c r="AR1461" s="216" t="s">
        <v>6886</v>
      </c>
      <c r="AS1461" s="24" t="s">
        <v>5474</v>
      </c>
      <c r="AT1461" s="24" t="s">
        <v>6370</v>
      </c>
      <c r="AU1461" s="24" t="s">
        <v>5984</v>
      </c>
      <c r="AV1461" s="24" t="s">
        <v>6345</v>
      </c>
      <c r="AW1461" s="24" t="s">
        <v>5979</v>
      </c>
      <c r="AX1461" s="24" t="s">
        <v>6033</v>
      </c>
      <c r="AY1461" s="24" t="s">
        <v>7256</v>
      </c>
      <c r="AZ1461" s="216" t="s">
        <v>7679</v>
      </c>
      <c r="BA1461" s="216" t="s">
        <v>7113</v>
      </c>
      <c r="BB1461" s="57" t="s">
        <v>6944</v>
      </c>
      <c r="BC1461" s="202"/>
      <c r="BD1461" s="24"/>
      <c r="BE1461" s="151"/>
      <c r="BG1461" s="151"/>
      <c r="BI1461" s="151"/>
      <c r="BL1461" s="152"/>
    </row>
    <row r="1462" spans="1:64" s="169" customFormat="1">
      <c r="A1462" s="24">
        <v>6539</v>
      </c>
      <c r="B1462" s="24" t="s">
        <v>5778</v>
      </c>
      <c r="C1462" s="57">
        <v>63.3</v>
      </c>
      <c r="D1462" s="57">
        <v>64.5</v>
      </c>
      <c r="E1462" s="57">
        <v>63.1</v>
      </c>
      <c r="F1462" s="57">
        <v>63.9</v>
      </c>
      <c r="G1462" s="57">
        <v>63</v>
      </c>
      <c r="H1462" s="57">
        <v>64.7</v>
      </c>
      <c r="I1462" s="57">
        <v>63</v>
      </c>
      <c r="J1462" s="57">
        <v>64.5</v>
      </c>
      <c r="K1462" s="57">
        <v>63.3</v>
      </c>
      <c r="L1462" s="57">
        <v>64.2</v>
      </c>
      <c r="M1462" s="57">
        <v>63.3</v>
      </c>
      <c r="N1462" s="57">
        <v>63.9</v>
      </c>
      <c r="O1462" s="63">
        <v>-9.3808630393996204E-4</v>
      </c>
      <c r="P1462" s="57">
        <v>8</v>
      </c>
      <c r="Q1462" s="57">
        <v>42</v>
      </c>
      <c r="R1462" s="57">
        <v>14.7</v>
      </c>
      <c r="S1462" s="57">
        <v>61</v>
      </c>
      <c r="T1462" s="57">
        <v>60.145000000000003</v>
      </c>
      <c r="U1462" s="57">
        <v>64.363299999999995</v>
      </c>
      <c r="V1462" s="57">
        <v>61.92</v>
      </c>
      <c r="W1462" s="57">
        <v>60.36</v>
      </c>
      <c r="X1462" s="57">
        <v>64.305000000000007</v>
      </c>
      <c r="Y1462" s="57">
        <v>63.12</v>
      </c>
      <c r="Z1462" s="57">
        <v>60.545000000000002</v>
      </c>
      <c r="AA1462" s="57">
        <v>64.253299999999996</v>
      </c>
      <c r="AB1462" s="57"/>
      <c r="AC1462" s="57"/>
      <c r="AD1462" s="57">
        <v>64.7</v>
      </c>
      <c r="AE1462" s="57">
        <v>57.8</v>
      </c>
      <c r="AF1462" s="64">
        <v>88.905299999999997</v>
      </c>
      <c r="AG1462" s="64">
        <v>81.346500000000006</v>
      </c>
      <c r="AH1462" s="64">
        <v>88.682000000000002</v>
      </c>
      <c r="AI1462" s="64">
        <v>83.791600000000003</v>
      </c>
      <c r="AJ1462" s="61">
        <v>0.45833333333333331</v>
      </c>
      <c r="AK1462" s="216">
        <v>50</v>
      </c>
      <c r="AL1462" s="62">
        <v>27.309817280826593</v>
      </c>
      <c r="AM1462" s="24" t="s">
        <v>6054</v>
      </c>
      <c r="AN1462" s="216" t="s">
        <v>6020</v>
      </c>
      <c r="AO1462" s="216" t="s">
        <v>6012</v>
      </c>
      <c r="AP1462" s="216" t="s">
        <v>6884</v>
      </c>
      <c r="AQ1462" s="216" t="s">
        <v>6900</v>
      </c>
      <c r="AR1462" s="216" t="s">
        <v>6886</v>
      </c>
      <c r="AS1462" s="24" t="s">
        <v>7153</v>
      </c>
      <c r="AT1462" s="24" t="s">
        <v>6016</v>
      </c>
      <c r="AU1462" s="24" t="s">
        <v>6031</v>
      </c>
      <c r="AV1462" s="24" t="s">
        <v>6055</v>
      </c>
      <c r="AW1462" s="24" t="s">
        <v>5991</v>
      </c>
      <c r="AX1462" s="24" t="s">
        <v>5979</v>
      </c>
      <c r="AY1462" s="24" t="s">
        <v>8296</v>
      </c>
      <c r="AZ1462" s="216" t="s">
        <v>7631</v>
      </c>
      <c r="BA1462" s="216" t="s">
        <v>6933</v>
      </c>
      <c r="BB1462" s="57" t="s">
        <v>5474</v>
      </c>
      <c r="BC1462" s="202"/>
      <c r="BD1462" s="24"/>
      <c r="BE1462" s="151"/>
      <c r="BG1462" s="151"/>
      <c r="BI1462" s="151"/>
      <c r="BL1462" s="152"/>
    </row>
    <row r="1463" spans="1:64" s="169" customFormat="1">
      <c r="A1463" s="24">
        <v>6541</v>
      </c>
      <c r="B1463" s="24" t="s">
        <v>3972</v>
      </c>
      <c r="C1463" s="57">
        <v>45.3</v>
      </c>
      <c r="D1463" s="57">
        <v>47.3</v>
      </c>
      <c r="E1463" s="57">
        <v>45.3</v>
      </c>
      <c r="F1463" s="57">
        <v>47.3</v>
      </c>
      <c r="G1463" s="57">
        <v>47.9</v>
      </c>
      <c r="H1463" s="57">
        <v>49.6</v>
      </c>
      <c r="I1463" s="57">
        <v>47.6</v>
      </c>
      <c r="J1463" s="57">
        <v>49.5</v>
      </c>
      <c r="K1463" s="57">
        <v>49.9</v>
      </c>
      <c r="L1463" s="57">
        <v>50</v>
      </c>
      <c r="M1463" s="57">
        <v>48.6</v>
      </c>
      <c r="N1463" s="57">
        <v>49</v>
      </c>
      <c r="O1463" s="63">
        <v>-1.01010101010101E-2</v>
      </c>
      <c r="P1463" s="57">
        <v>146</v>
      </c>
      <c r="Q1463" s="57">
        <v>378</v>
      </c>
      <c r="R1463" s="57">
        <v>397.55</v>
      </c>
      <c r="S1463" s="57">
        <v>46.8</v>
      </c>
      <c r="T1463" s="57">
        <v>50</v>
      </c>
      <c r="U1463" s="57">
        <v>54.505000000000003</v>
      </c>
      <c r="V1463" s="57">
        <v>47.07</v>
      </c>
      <c r="W1463" s="57">
        <v>50.045000000000002</v>
      </c>
      <c r="X1463" s="57">
        <v>54.348300000000002</v>
      </c>
      <c r="Y1463" s="57">
        <v>47.26</v>
      </c>
      <c r="Z1463" s="57">
        <v>50.11</v>
      </c>
      <c r="AA1463" s="57">
        <v>54.166699999999999</v>
      </c>
      <c r="AB1463" s="57">
        <v>100</v>
      </c>
      <c r="AC1463" s="57">
        <v>34.200000000000003</v>
      </c>
      <c r="AD1463" s="57">
        <v>56.1</v>
      </c>
      <c r="AE1463" s="57">
        <v>45</v>
      </c>
      <c r="AF1463" s="64">
        <v>35.071800000000003</v>
      </c>
      <c r="AG1463" s="64">
        <v>19.294699999999999</v>
      </c>
      <c r="AH1463" s="64">
        <v>48.072499999999998</v>
      </c>
      <c r="AI1463" s="64">
        <v>28.8873</v>
      </c>
      <c r="AJ1463" s="61">
        <v>0.45833333333333331</v>
      </c>
      <c r="AK1463" s="216">
        <v>150</v>
      </c>
      <c r="AL1463" s="62">
        <v>291.90410739593983</v>
      </c>
      <c r="AM1463" s="24" t="s">
        <v>6540</v>
      </c>
      <c r="AN1463" s="216" t="s">
        <v>6009</v>
      </c>
      <c r="AO1463" s="216" t="s">
        <v>5971</v>
      </c>
      <c r="AP1463" s="216" t="s">
        <v>6884</v>
      </c>
      <c r="AQ1463" s="216" t="s">
        <v>6885</v>
      </c>
      <c r="AR1463" s="216" t="s">
        <v>6886</v>
      </c>
      <c r="AS1463" s="24" t="s">
        <v>6887</v>
      </c>
      <c r="AT1463" s="24" t="s">
        <v>6201</v>
      </c>
      <c r="AU1463" s="24" t="s">
        <v>6010</v>
      </c>
      <c r="AV1463" s="24" t="s">
        <v>5984</v>
      </c>
      <c r="AW1463" s="24" t="s">
        <v>5965</v>
      </c>
      <c r="AX1463" s="24" t="s">
        <v>5991</v>
      </c>
      <c r="AY1463" s="24" t="s">
        <v>6949</v>
      </c>
      <c r="AZ1463" s="216" t="s">
        <v>7015</v>
      </c>
      <c r="BA1463" s="216" t="s">
        <v>7806</v>
      </c>
      <c r="BB1463" s="57" t="s">
        <v>5474</v>
      </c>
      <c r="BC1463" s="202"/>
      <c r="BD1463" s="24"/>
      <c r="BE1463" s="151"/>
      <c r="BG1463" s="151"/>
      <c r="BI1463" s="151"/>
      <c r="BL1463" s="152"/>
    </row>
    <row r="1464" spans="1:64" s="169" customFormat="1">
      <c r="A1464" s="24">
        <v>6542</v>
      </c>
      <c r="B1464" s="24" t="s">
        <v>1411</v>
      </c>
      <c r="C1464" s="57">
        <v>69.2</v>
      </c>
      <c r="D1464" s="57">
        <v>70.2</v>
      </c>
      <c r="E1464" s="57">
        <v>69.2</v>
      </c>
      <c r="F1464" s="57">
        <v>70.099999999999994</v>
      </c>
      <c r="G1464" s="57">
        <v>68.900000000000006</v>
      </c>
      <c r="H1464" s="57">
        <v>68.900000000000006</v>
      </c>
      <c r="I1464" s="57">
        <v>68.5</v>
      </c>
      <c r="J1464" s="57">
        <v>68.5</v>
      </c>
      <c r="K1464" s="57">
        <v>69.2</v>
      </c>
      <c r="L1464" s="57">
        <v>69.2</v>
      </c>
      <c r="M1464" s="57">
        <v>69</v>
      </c>
      <c r="N1464" s="57">
        <v>69</v>
      </c>
      <c r="O1464" s="63">
        <v>7.2992700729926996E-3</v>
      </c>
      <c r="P1464" s="57">
        <v>3</v>
      </c>
      <c r="Q1464" s="57">
        <v>7</v>
      </c>
      <c r="R1464" s="57">
        <v>12.3125</v>
      </c>
      <c r="S1464" s="57">
        <v>70.099999999999994</v>
      </c>
      <c r="T1464" s="57">
        <v>70.793800000000005</v>
      </c>
      <c r="U1464" s="57">
        <v>73.45</v>
      </c>
      <c r="V1464" s="57">
        <v>69.3</v>
      </c>
      <c r="W1464" s="57">
        <v>70.587500000000006</v>
      </c>
      <c r="X1464" s="57">
        <v>73.405600000000007</v>
      </c>
      <c r="Y1464" s="57">
        <v>69.2</v>
      </c>
      <c r="Z1464" s="57">
        <v>70.462500000000006</v>
      </c>
      <c r="AA1464" s="57">
        <v>73.320400000000006</v>
      </c>
      <c r="AB1464" s="57">
        <v>82.3</v>
      </c>
      <c r="AC1464" s="57">
        <v>48.6</v>
      </c>
      <c r="AD1464" s="57">
        <v>73</v>
      </c>
      <c r="AE1464" s="57">
        <v>67.599999999999994</v>
      </c>
      <c r="AF1464" s="64"/>
      <c r="AG1464" s="64"/>
      <c r="AH1464" s="64"/>
      <c r="AI1464" s="64"/>
      <c r="AJ1464" s="61">
        <v>0.45833333333333331</v>
      </c>
      <c r="AK1464" s="216">
        <v>50</v>
      </c>
      <c r="AL1464" s="62">
        <v>10.241181480309972</v>
      </c>
      <c r="AM1464" s="24" t="s">
        <v>6710</v>
      </c>
      <c r="AN1464" s="216" t="s">
        <v>5993</v>
      </c>
      <c r="AO1464" s="216" t="s">
        <v>5993</v>
      </c>
      <c r="AP1464" s="216" t="s">
        <v>6884</v>
      </c>
      <c r="AQ1464" s="216" t="s">
        <v>6885</v>
      </c>
      <c r="AR1464" s="216" t="s">
        <v>6916</v>
      </c>
      <c r="AS1464" s="24" t="s">
        <v>6894</v>
      </c>
      <c r="AT1464" s="24" t="s">
        <v>6055</v>
      </c>
      <c r="AU1464" s="24" t="s">
        <v>6518</v>
      </c>
      <c r="AV1464" s="24" t="s">
        <v>6518</v>
      </c>
      <c r="AW1464" s="24" t="s">
        <v>5979</v>
      </c>
      <c r="AX1464" s="24" t="s">
        <v>5979</v>
      </c>
      <c r="AY1464" s="24" t="s">
        <v>7612</v>
      </c>
      <c r="AZ1464" s="216" t="s">
        <v>6950</v>
      </c>
      <c r="BA1464" s="216" t="s">
        <v>6992</v>
      </c>
      <c r="BB1464" s="57" t="s">
        <v>5474</v>
      </c>
      <c r="BC1464" s="202"/>
      <c r="BD1464" s="24"/>
      <c r="BE1464" s="151"/>
      <c r="BG1464" s="151"/>
      <c r="BI1464" s="151"/>
      <c r="BL1464" s="152"/>
    </row>
    <row r="1465" spans="1:64" s="169" customFormat="1">
      <c r="A1465" s="24">
        <v>6543</v>
      </c>
      <c r="B1465" s="24" t="s">
        <v>5738</v>
      </c>
      <c r="C1465" s="57">
        <v>23.65</v>
      </c>
      <c r="D1465" s="57">
        <v>24.05</v>
      </c>
      <c r="E1465" s="57">
        <v>23.65</v>
      </c>
      <c r="F1465" s="57">
        <v>23.85</v>
      </c>
      <c r="G1465" s="57">
        <v>23.9</v>
      </c>
      <c r="H1465" s="57">
        <v>24.05</v>
      </c>
      <c r="I1465" s="57">
        <v>23.8</v>
      </c>
      <c r="J1465" s="57">
        <v>24.05</v>
      </c>
      <c r="K1465" s="57">
        <v>23.65</v>
      </c>
      <c r="L1465" s="57">
        <v>23.65</v>
      </c>
      <c r="M1465" s="57">
        <v>23.65</v>
      </c>
      <c r="N1465" s="57">
        <v>23.65</v>
      </c>
      <c r="O1465" s="63">
        <v>-1.2526096033402901E-2</v>
      </c>
      <c r="P1465" s="57">
        <v>1</v>
      </c>
      <c r="Q1465" s="57">
        <v>22</v>
      </c>
      <c r="R1465" s="57">
        <v>25.4</v>
      </c>
      <c r="S1465" s="57">
        <v>23.81</v>
      </c>
      <c r="T1465" s="57">
        <v>24.515000000000001</v>
      </c>
      <c r="U1465" s="57">
        <v>26.988299999999999</v>
      </c>
      <c r="V1465" s="57">
        <v>23.92</v>
      </c>
      <c r="W1465" s="57">
        <v>24.454999999999998</v>
      </c>
      <c r="X1465" s="57">
        <v>26.909199999999998</v>
      </c>
      <c r="Y1465" s="57">
        <v>23.83</v>
      </c>
      <c r="Z1465" s="57">
        <v>24.372499999999999</v>
      </c>
      <c r="AA1465" s="57">
        <v>26.8125</v>
      </c>
      <c r="AB1465" s="57"/>
      <c r="AC1465" s="57"/>
      <c r="AD1465" s="57">
        <v>25.85</v>
      </c>
      <c r="AE1465" s="57">
        <v>23</v>
      </c>
      <c r="AF1465" s="64">
        <v>49.175400000000003</v>
      </c>
      <c r="AG1465" s="64">
        <v>36.781399999999998</v>
      </c>
      <c r="AH1465" s="64">
        <v>52.480600000000003</v>
      </c>
      <c r="AI1465" s="64">
        <v>42.014499999999998</v>
      </c>
      <c r="AJ1465" s="61">
        <v>0.45833333333333331</v>
      </c>
      <c r="AK1465" s="216">
        <v>50</v>
      </c>
      <c r="AL1465" s="62">
        <v>3.4137271601033241</v>
      </c>
      <c r="AM1465" s="24" t="s">
        <v>6671</v>
      </c>
      <c r="AN1465" s="216" t="s">
        <v>6009</v>
      </c>
      <c r="AO1465" s="216" t="s">
        <v>5961</v>
      </c>
      <c r="AP1465" s="216" t="s">
        <v>6884</v>
      </c>
      <c r="AQ1465" s="216" t="s">
        <v>6885</v>
      </c>
      <c r="AR1465" s="216" t="s">
        <v>6916</v>
      </c>
      <c r="AS1465" s="24" t="s">
        <v>7439</v>
      </c>
      <c r="AT1465" s="24" t="s">
        <v>6055</v>
      </c>
      <c r="AU1465" s="24" t="s">
        <v>6126</v>
      </c>
      <c r="AV1465" s="24" t="s">
        <v>6577</v>
      </c>
      <c r="AW1465" s="24" t="s">
        <v>5979</v>
      </c>
      <c r="AX1465" s="24" t="s">
        <v>5979</v>
      </c>
      <c r="AY1465" s="24" t="s">
        <v>7134</v>
      </c>
      <c r="AZ1465" s="216" t="s">
        <v>7138</v>
      </c>
      <c r="BA1465" s="216" t="s">
        <v>7520</v>
      </c>
      <c r="BB1465" s="57" t="s">
        <v>5474</v>
      </c>
      <c r="BC1465" s="202"/>
      <c r="BD1465" s="24"/>
      <c r="BE1465" s="151"/>
      <c r="BG1465" s="151"/>
      <c r="BI1465" s="151"/>
      <c r="BL1465" s="152"/>
    </row>
    <row r="1466" spans="1:64" s="169" customFormat="1">
      <c r="A1466" s="24">
        <v>6545</v>
      </c>
      <c r="B1466" s="24" t="s">
        <v>3975</v>
      </c>
      <c r="C1466" s="57">
        <v>11.2</v>
      </c>
      <c r="D1466" s="57">
        <v>11.25</v>
      </c>
      <c r="E1466" s="57">
        <v>11</v>
      </c>
      <c r="F1466" s="57">
        <v>11.2</v>
      </c>
      <c r="G1466" s="57">
        <v>11.05</v>
      </c>
      <c r="H1466" s="57">
        <v>11.1</v>
      </c>
      <c r="I1466" s="57">
        <v>10.75</v>
      </c>
      <c r="J1466" s="57">
        <v>11</v>
      </c>
      <c r="K1466" s="57">
        <v>10.8</v>
      </c>
      <c r="L1466" s="57">
        <v>11.05</v>
      </c>
      <c r="M1466" s="57">
        <v>10.8</v>
      </c>
      <c r="N1466" s="57">
        <v>11.05</v>
      </c>
      <c r="O1466" s="63">
        <v>1.1904761904761901E-2</v>
      </c>
      <c r="P1466" s="57">
        <v>10</v>
      </c>
      <c r="Q1466" s="57">
        <v>38</v>
      </c>
      <c r="R1466" s="57">
        <v>81.5</v>
      </c>
      <c r="S1466" s="57">
        <v>11.23</v>
      </c>
      <c r="T1466" s="57">
        <v>11.577500000000001</v>
      </c>
      <c r="U1466" s="57">
        <v>11.9</v>
      </c>
      <c r="V1466" s="57">
        <v>11.19</v>
      </c>
      <c r="W1466" s="57">
        <v>11.55</v>
      </c>
      <c r="X1466" s="57">
        <v>11.843299999999999</v>
      </c>
      <c r="Y1466" s="57">
        <v>11.13</v>
      </c>
      <c r="Z1466" s="57">
        <v>11.5425</v>
      </c>
      <c r="AA1466" s="57">
        <v>11.799200000000001</v>
      </c>
      <c r="AB1466" s="57"/>
      <c r="AC1466" s="57"/>
      <c r="AD1466" s="57">
        <v>13</v>
      </c>
      <c r="AE1466" s="57">
        <v>10.65</v>
      </c>
      <c r="AF1466" s="64">
        <v>30.564800000000002</v>
      </c>
      <c r="AG1466" s="64">
        <v>31.862200000000001</v>
      </c>
      <c r="AH1466" s="64">
        <v>30.2531</v>
      </c>
      <c r="AI1466" s="64">
        <v>31.325800000000001</v>
      </c>
      <c r="AJ1466" s="61">
        <v>0.45833333333333331</v>
      </c>
      <c r="AK1466" s="216">
        <v>50</v>
      </c>
      <c r="AL1466" s="62">
        <v>34.137271601033241</v>
      </c>
      <c r="AM1466" s="24" t="s">
        <v>6528</v>
      </c>
      <c r="AN1466" s="216" t="s">
        <v>5967</v>
      </c>
      <c r="AO1466" s="216" t="s">
        <v>5971</v>
      </c>
      <c r="AP1466" s="216" t="s">
        <v>6884</v>
      </c>
      <c r="AQ1466" s="216" t="s">
        <v>6885</v>
      </c>
      <c r="AR1466" s="216" t="s">
        <v>6916</v>
      </c>
      <c r="AS1466" s="24" t="s">
        <v>7429</v>
      </c>
      <c r="AT1466" s="24" t="s">
        <v>6511</v>
      </c>
      <c r="AU1466" s="24" t="s">
        <v>6248</v>
      </c>
      <c r="AV1466" s="24" t="s">
        <v>6255</v>
      </c>
      <c r="AW1466" s="24" t="s">
        <v>5979</v>
      </c>
      <c r="AX1466" s="24" t="s">
        <v>5979</v>
      </c>
      <c r="AY1466" s="24" t="s">
        <v>7785</v>
      </c>
      <c r="AZ1466" s="216" t="s">
        <v>7210</v>
      </c>
      <c r="BA1466" s="216" t="s">
        <v>7075</v>
      </c>
      <c r="BB1466" s="57" t="s">
        <v>5474</v>
      </c>
      <c r="BC1466" s="202"/>
      <c r="BD1466" s="24"/>
      <c r="BE1466" s="151"/>
      <c r="BG1466" s="151"/>
      <c r="BI1466" s="151"/>
      <c r="BL1466" s="152"/>
    </row>
    <row r="1467" spans="1:64" s="169" customFormat="1">
      <c r="A1467" s="24">
        <v>6546</v>
      </c>
      <c r="B1467" s="24" t="s">
        <v>5376</v>
      </c>
      <c r="C1467" s="57">
        <v>100</v>
      </c>
      <c r="D1467" s="57">
        <v>103.5</v>
      </c>
      <c r="E1467" s="57">
        <v>100</v>
      </c>
      <c r="F1467" s="57">
        <v>103</v>
      </c>
      <c r="G1467" s="57">
        <v>102</v>
      </c>
      <c r="H1467" s="57">
        <v>104</v>
      </c>
      <c r="I1467" s="57">
        <v>102</v>
      </c>
      <c r="J1467" s="57">
        <v>103</v>
      </c>
      <c r="K1467" s="57">
        <v>103</v>
      </c>
      <c r="L1467" s="57">
        <v>103.5</v>
      </c>
      <c r="M1467" s="57">
        <v>102</v>
      </c>
      <c r="N1467" s="57">
        <v>103</v>
      </c>
      <c r="O1467" s="63">
        <v>-6.7915009217036899E-4</v>
      </c>
      <c r="P1467" s="57">
        <v>47</v>
      </c>
      <c r="Q1467" s="57">
        <v>110</v>
      </c>
      <c r="R1467" s="57">
        <v>198.2</v>
      </c>
      <c r="S1467" s="57">
        <v>100.44</v>
      </c>
      <c r="T1467" s="57">
        <v>107.06</v>
      </c>
      <c r="U1467" s="57">
        <v>96.583299999999994</v>
      </c>
      <c r="V1467" s="57">
        <v>101.34</v>
      </c>
      <c r="W1467" s="57">
        <v>106.785</v>
      </c>
      <c r="X1467" s="57">
        <v>96.88</v>
      </c>
      <c r="Y1467" s="57">
        <v>101.64</v>
      </c>
      <c r="Z1467" s="57">
        <v>106.63500000000001</v>
      </c>
      <c r="AA1467" s="57">
        <v>97.18</v>
      </c>
      <c r="AB1467" s="57"/>
      <c r="AC1467" s="57"/>
      <c r="AD1467" s="57">
        <v>122.5</v>
      </c>
      <c r="AE1467" s="57">
        <v>96.7</v>
      </c>
      <c r="AF1467" s="64">
        <v>28.5639</v>
      </c>
      <c r="AG1467" s="64">
        <v>23.581299999999999</v>
      </c>
      <c r="AH1467" s="64">
        <v>35.448900000000002</v>
      </c>
      <c r="AI1467" s="64">
        <v>27.537199999999999</v>
      </c>
      <c r="AJ1467" s="61">
        <v>0.45833333333333331</v>
      </c>
      <c r="AK1467" s="216">
        <v>50</v>
      </c>
      <c r="AL1467" s="62">
        <v>160.44517652485624</v>
      </c>
      <c r="AM1467" s="24" t="s">
        <v>6510</v>
      </c>
      <c r="AN1467" s="216" t="s">
        <v>6009</v>
      </c>
      <c r="AO1467" s="216" t="s">
        <v>5971</v>
      </c>
      <c r="AP1467" s="216" t="s">
        <v>6908</v>
      </c>
      <c r="AQ1467" s="216" t="s">
        <v>6885</v>
      </c>
      <c r="AR1467" s="216" t="s">
        <v>6886</v>
      </c>
      <c r="AS1467" s="24" t="s">
        <v>7439</v>
      </c>
      <c r="AT1467" s="24" t="s">
        <v>6031</v>
      </c>
      <c r="AU1467" s="24" t="s">
        <v>6055</v>
      </c>
      <c r="AV1467" s="24" t="s">
        <v>6511</v>
      </c>
      <c r="AW1467" s="24" t="s">
        <v>5991</v>
      </c>
      <c r="AX1467" s="24" t="s">
        <v>5996</v>
      </c>
      <c r="AY1467" s="24" t="s">
        <v>7524</v>
      </c>
      <c r="AZ1467" s="216" t="s">
        <v>6932</v>
      </c>
      <c r="BA1467" s="216" t="s">
        <v>7296</v>
      </c>
      <c r="BB1467" s="57" t="s">
        <v>5474</v>
      </c>
      <c r="BC1467" s="202"/>
      <c r="BD1467" s="24"/>
      <c r="BE1467" s="151"/>
      <c r="BG1467" s="151"/>
      <c r="BI1467" s="151"/>
      <c r="BL1467" s="152"/>
    </row>
    <row r="1468" spans="1:64" s="169" customFormat="1">
      <c r="A1468" s="24">
        <v>6547</v>
      </c>
      <c r="B1468" s="24" t="s">
        <v>3976</v>
      </c>
      <c r="C1468" s="57">
        <v>359.5</v>
      </c>
      <c r="D1468" s="57">
        <v>370</v>
      </c>
      <c r="E1468" s="57">
        <v>333</v>
      </c>
      <c r="F1468" s="57">
        <v>337</v>
      </c>
      <c r="G1468" s="57">
        <v>343</v>
      </c>
      <c r="H1468" s="57">
        <v>344</v>
      </c>
      <c r="I1468" s="57">
        <v>303.5</v>
      </c>
      <c r="J1468" s="57">
        <v>304</v>
      </c>
      <c r="K1468" s="57">
        <v>300</v>
      </c>
      <c r="L1468" s="57">
        <v>318</v>
      </c>
      <c r="M1468" s="57">
        <v>300</v>
      </c>
      <c r="N1468" s="57">
        <v>312.5</v>
      </c>
      <c r="O1468" s="63">
        <v>2.7960526315789401E-2</v>
      </c>
      <c r="P1468" s="57">
        <v>5101</v>
      </c>
      <c r="Q1468" s="57">
        <v>11654</v>
      </c>
      <c r="R1468" s="57">
        <v>5420.5</v>
      </c>
      <c r="S1468" s="57">
        <v>345.7</v>
      </c>
      <c r="T1468" s="57">
        <v>301.625</v>
      </c>
      <c r="U1468" s="57">
        <v>272.81360000000001</v>
      </c>
      <c r="V1468" s="57">
        <v>333.1</v>
      </c>
      <c r="W1468" s="57">
        <v>303.75</v>
      </c>
      <c r="X1468" s="57">
        <v>272.02539999999999</v>
      </c>
      <c r="Y1468" s="57">
        <v>328.5</v>
      </c>
      <c r="Z1468" s="57">
        <v>305.60000000000002</v>
      </c>
      <c r="AA1468" s="57">
        <v>271.97460000000001</v>
      </c>
      <c r="AB1468" s="57">
        <v>417</v>
      </c>
      <c r="AC1468" s="57">
        <v>83</v>
      </c>
      <c r="AD1468" s="57">
        <v>373</v>
      </c>
      <c r="AE1468" s="57">
        <v>274.5</v>
      </c>
      <c r="AF1468" s="64">
        <v>53.1753</v>
      </c>
      <c r="AG1468" s="64">
        <v>65.296800000000005</v>
      </c>
      <c r="AH1468" s="64">
        <v>44.775599999999997</v>
      </c>
      <c r="AI1468" s="64">
        <v>58.456400000000002</v>
      </c>
      <c r="AJ1468" s="61">
        <v>0.45833333333333331</v>
      </c>
      <c r="AK1468" s="216">
        <v>6000</v>
      </c>
      <c r="AL1468" s="62">
        <v>8746.7369782657024</v>
      </c>
      <c r="AM1468" s="24" t="s">
        <v>8297</v>
      </c>
      <c r="AN1468" s="216" t="s">
        <v>5967</v>
      </c>
      <c r="AO1468" s="216" t="s">
        <v>5961</v>
      </c>
      <c r="AP1468" s="216" t="s">
        <v>6908</v>
      </c>
      <c r="AQ1468" s="216" t="s">
        <v>6900</v>
      </c>
      <c r="AR1468" s="216" t="s">
        <v>6916</v>
      </c>
      <c r="AS1468" s="24" t="s">
        <v>7699</v>
      </c>
      <c r="AT1468" s="24" t="s">
        <v>5964</v>
      </c>
      <c r="AU1468" s="24" t="s">
        <v>5964</v>
      </c>
      <c r="AV1468" s="24" t="s">
        <v>6013</v>
      </c>
      <c r="AW1468" s="24" t="s">
        <v>5991</v>
      </c>
      <c r="AX1468" s="24" t="s">
        <v>5979</v>
      </c>
      <c r="AY1468" s="24" t="s">
        <v>7541</v>
      </c>
      <c r="AZ1468" s="216" t="s">
        <v>8229</v>
      </c>
      <c r="BA1468" s="216" t="s">
        <v>6930</v>
      </c>
      <c r="BB1468" s="57" t="s">
        <v>7017</v>
      </c>
      <c r="BC1468" s="202"/>
      <c r="BD1468" s="24"/>
      <c r="BE1468" s="151"/>
      <c r="BG1468" s="151"/>
      <c r="BI1468" s="151"/>
      <c r="BL1468" s="152"/>
    </row>
    <row r="1469" spans="1:64" s="169" customFormat="1">
      <c r="A1469" s="24">
        <v>6548</v>
      </c>
      <c r="B1469" s="24" t="s">
        <v>4684</v>
      </c>
      <c r="C1469" s="57">
        <v>95.5</v>
      </c>
      <c r="D1469" s="57">
        <v>102</v>
      </c>
      <c r="E1469" s="57">
        <v>95.5</v>
      </c>
      <c r="F1469" s="57">
        <v>100</v>
      </c>
      <c r="G1469" s="57">
        <v>102</v>
      </c>
      <c r="H1469" s="57">
        <v>103.5</v>
      </c>
      <c r="I1469" s="57">
        <v>99.1</v>
      </c>
      <c r="J1469" s="57">
        <v>102.5</v>
      </c>
      <c r="K1469" s="57">
        <v>103.5</v>
      </c>
      <c r="L1469" s="57">
        <v>104.5</v>
      </c>
      <c r="M1469" s="57">
        <v>101.5</v>
      </c>
      <c r="N1469" s="57">
        <v>101.5</v>
      </c>
      <c r="O1469" s="63">
        <v>-9.7560975609756097E-3</v>
      </c>
      <c r="P1469" s="57">
        <v>1797</v>
      </c>
      <c r="Q1469" s="57">
        <v>2837</v>
      </c>
      <c r="R1469" s="57">
        <v>3132.8</v>
      </c>
      <c r="S1469" s="57">
        <v>95.6</v>
      </c>
      <c r="T1469" s="57">
        <v>98.51</v>
      </c>
      <c r="U1469" s="57">
        <v>84.696700000000007</v>
      </c>
      <c r="V1469" s="57">
        <v>97.16</v>
      </c>
      <c r="W1469" s="57">
        <v>98.745000000000005</v>
      </c>
      <c r="X1469" s="57">
        <v>85.351699999999994</v>
      </c>
      <c r="Y1469" s="57">
        <v>98.3</v>
      </c>
      <c r="Z1469" s="57">
        <v>98.85</v>
      </c>
      <c r="AA1469" s="57">
        <v>85.974999999999994</v>
      </c>
      <c r="AB1469" s="57">
        <v>107.5</v>
      </c>
      <c r="AC1469" s="57">
        <v>34.6</v>
      </c>
      <c r="AD1469" s="57">
        <v>107.5</v>
      </c>
      <c r="AE1469" s="57">
        <v>91</v>
      </c>
      <c r="AF1469" s="64">
        <v>59.476900000000001</v>
      </c>
      <c r="AG1469" s="64">
        <v>42.4938</v>
      </c>
      <c r="AH1469" s="64">
        <v>65.577200000000005</v>
      </c>
      <c r="AI1469" s="64">
        <v>50.188200000000002</v>
      </c>
      <c r="AJ1469" s="61">
        <v>0.45833333333333331</v>
      </c>
      <c r="AK1469" s="216">
        <v>2000</v>
      </c>
      <c r="AL1469" s="62">
        <v>3333.1575772198903</v>
      </c>
      <c r="AM1469" s="24" t="s">
        <v>6609</v>
      </c>
      <c r="AN1469" s="216" t="s">
        <v>6009</v>
      </c>
      <c r="AO1469" s="216" t="s">
        <v>5961</v>
      </c>
      <c r="AP1469" s="216" t="s">
        <v>6908</v>
      </c>
      <c r="AQ1469" s="216" t="s">
        <v>6900</v>
      </c>
      <c r="AR1469" s="216" t="s">
        <v>6886</v>
      </c>
      <c r="AS1469" s="24" t="s">
        <v>5474</v>
      </c>
      <c r="AT1469" s="24" t="s">
        <v>6013</v>
      </c>
      <c r="AU1469" s="24" t="s">
        <v>5972</v>
      </c>
      <c r="AV1469" s="24" t="s">
        <v>6130</v>
      </c>
      <c r="AW1469" s="24" t="s">
        <v>5991</v>
      </c>
      <c r="AX1469" s="24" t="s">
        <v>5979</v>
      </c>
      <c r="AY1469" s="24" t="s">
        <v>7277</v>
      </c>
      <c r="AZ1469" s="216" t="s">
        <v>7494</v>
      </c>
      <c r="BA1469" s="216" t="s">
        <v>8264</v>
      </c>
      <c r="BB1469" s="57" t="s">
        <v>5474</v>
      </c>
      <c r="BC1469" s="202"/>
      <c r="BD1469" s="24"/>
      <c r="BE1469" s="151"/>
      <c r="BG1469" s="151"/>
      <c r="BI1469" s="151"/>
      <c r="BL1469" s="152"/>
    </row>
    <row r="1470" spans="1:64" s="169" customFormat="1">
      <c r="A1470" s="24">
        <v>6549</v>
      </c>
      <c r="B1470" s="24" t="s">
        <v>3979</v>
      </c>
      <c r="C1470" s="57">
        <v>10</v>
      </c>
      <c r="D1470" s="57">
        <v>10.199999999999999</v>
      </c>
      <c r="E1470" s="57">
        <v>9.8000000000000007</v>
      </c>
      <c r="F1470" s="57">
        <v>10.15</v>
      </c>
      <c r="G1470" s="57">
        <v>10.3</v>
      </c>
      <c r="H1470" s="57">
        <v>10.45</v>
      </c>
      <c r="I1470" s="57">
        <v>10.25</v>
      </c>
      <c r="J1470" s="57">
        <v>10.35</v>
      </c>
      <c r="K1470" s="57">
        <v>10.4</v>
      </c>
      <c r="L1470" s="57">
        <v>10.45</v>
      </c>
      <c r="M1470" s="57">
        <v>10.3</v>
      </c>
      <c r="N1470" s="57">
        <v>10.35</v>
      </c>
      <c r="O1470" s="63">
        <v>0</v>
      </c>
      <c r="P1470" s="57">
        <v>28</v>
      </c>
      <c r="Q1470" s="57">
        <v>70</v>
      </c>
      <c r="R1470" s="57">
        <v>122.6</v>
      </c>
      <c r="S1470" s="57">
        <v>10.1</v>
      </c>
      <c r="T1470" s="57">
        <v>10.84</v>
      </c>
      <c r="U1470" s="57">
        <v>11.960800000000001</v>
      </c>
      <c r="V1470" s="57">
        <v>10.130000000000001</v>
      </c>
      <c r="W1470" s="57">
        <v>10.78</v>
      </c>
      <c r="X1470" s="57">
        <v>11.904999999999999</v>
      </c>
      <c r="Y1470" s="57">
        <v>10.17</v>
      </c>
      <c r="Z1470" s="57">
        <v>10.725</v>
      </c>
      <c r="AA1470" s="57">
        <v>11.8475</v>
      </c>
      <c r="AB1470" s="57"/>
      <c r="AC1470" s="57"/>
      <c r="AD1470" s="57">
        <v>11.5</v>
      </c>
      <c r="AE1470" s="57">
        <v>9.61</v>
      </c>
      <c r="AF1470" s="64">
        <v>38.243299999999998</v>
      </c>
      <c r="AG1470" s="64">
        <v>33.947299999999998</v>
      </c>
      <c r="AH1470" s="64">
        <v>43.241300000000003</v>
      </c>
      <c r="AI1470" s="64">
        <v>37.045299999999997</v>
      </c>
      <c r="AJ1470" s="61">
        <v>0.45833333333333331</v>
      </c>
      <c r="AK1470" s="216">
        <v>50</v>
      </c>
      <c r="AL1470" s="62">
        <v>95.584360482893075</v>
      </c>
      <c r="AM1470" s="24" t="s">
        <v>6596</v>
      </c>
      <c r="AN1470" s="216" t="s">
        <v>6009</v>
      </c>
      <c r="AO1470" s="216" t="s">
        <v>5971</v>
      </c>
      <c r="AP1470" s="216" t="s">
        <v>6884</v>
      </c>
      <c r="AQ1470" s="216" t="s">
        <v>6885</v>
      </c>
      <c r="AR1470" s="216" t="s">
        <v>6886</v>
      </c>
      <c r="AS1470" s="24" t="s">
        <v>6989</v>
      </c>
      <c r="AT1470" s="24" t="s">
        <v>6016</v>
      </c>
      <c r="AU1470" s="24" t="s">
        <v>6016</v>
      </c>
      <c r="AV1470" s="24" t="s">
        <v>6561</v>
      </c>
      <c r="AW1470" s="24" t="s">
        <v>5991</v>
      </c>
      <c r="AX1470" s="24" t="s">
        <v>5991</v>
      </c>
      <c r="AY1470" s="24" t="s">
        <v>6912</v>
      </c>
      <c r="AZ1470" s="216" t="s">
        <v>7597</v>
      </c>
      <c r="BA1470" s="216" t="s">
        <v>7242</v>
      </c>
      <c r="BB1470" s="57" t="s">
        <v>5474</v>
      </c>
      <c r="BC1470" s="202"/>
      <c r="BD1470" s="24"/>
      <c r="BE1470" s="151"/>
      <c r="BG1470" s="151"/>
      <c r="BI1470" s="151"/>
      <c r="BL1470" s="152"/>
    </row>
    <row r="1471" spans="1:64" s="169" customFormat="1">
      <c r="A1471" s="24">
        <v>6550</v>
      </c>
      <c r="B1471" s="24" t="s">
        <v>3980</v>
      </c>
      <c r="C1471" s="57">
        <v>70</v>
      </c>
      <c r="D1471" s="57">
        <v>71.7</v>
      </c>
      <c r="E1471" s="57">
        <v>68.5</v>
      </c>
      <c r="F1471" s="57">
        <v>69.400000000000006</v>
      </c>
      <c r="G1471" s="57">
        <v>69.5</v>
      </c>
      <c r="H1471" s="57">
        <v>71.400000000000006</v>
      </c>
      <c r="I1471" s="57">
        <v>64.599999999999994</v>
      </c>
      <c r="J1471" s="57">
        <v>65.099999999999994</v>
      </c>
      <c r="K1471" s="57">
        <v>66.599999999999994</v>
      </c>
      <c r="L1471" s="57">
        <v>66.599999999999994</v>
      </c>
      <c r="M1471" s="57">
        <v>63.6</v>
      </c>
      <c r="N1471" s="57">
        <v>64.099999999999994</v>
      </c>
      <c r="O1471" s="63">
        <v>-3.5074514526569303E-2</v>
      </c>
      <c r="P1471" s="57">
        <v>497</v>
      </c>
      <c r="Q1471" s="57">
        <v>1887</v>
      </c>
      <c r="R1471" s="57">
        <v>1754</v>
      </c>
      <c r="S1471" s="57">
        <v>68.319999999999993</v>
      </c>
      <c r="T1471" s="57">
        <v>73.569999999999993</v>
      </c>
      <c r="U1471" s="57">
        <v>72.648300000000006</v>
      </c>
      <c r="V1471" s="57">
        <v>67.94</v>
      </c>
      <c r="W1471" s="57">
        <v>72.844999999999999</v>
      </c>
      <c r="X1471" s="57">
        <v>72.6083</v>
      </c>
      <c r="Y1471" s="57">
        <v>66.900000000000006</v>
      </c>
      <c r="Z1471" s="57">
        <v>72.055000000000007</v>
      </c>
      <c r="AA1471" s="57">
        <v>72.531700000000001</v>
      </c>
      <c r="AB1471" s="57"/>
      <c r="AC1471" s="57"/>
      <c r="AD1471" s="57">
        <v>85.2</v>
      </c>
      <c r="AE1471" s="57">
        <v>63.5</v>
      </c>
      <c r="AF1471" s="64">
        <v>37.900700000000001</v>
      </c>
      <c r="AG1471" s="64">
        <v>35.0961</v>
      </c>
      <c r="AH1471" s="64">
        <v>27.706199999999999</v>
      </c>
      <c r="AI1471" s="64">
        <v>32.632800000000003</v>
      </c>
      <c r="AJ1471" s="61">
        <v>0.45833333333333331</v>
      </c>
      <c r="AK1471" s="216">
        <v>500</v>
      </c>
      <c r="AL1471" s="62">
        <v>914.74295251651574</v>
      </c>
      <c r="AM1471" s="24" t="s">
        <v>6036</v>
      </c>
      <c r="AN1471" s="216" t="s">
        <v>5960</v>
      </c>
      <c r="AO1471" s="216" t="s">
        <v>5971</v>
      </c>
      <c r="AP1471" s="216" t="s">
        <v>6884</v>
      </c>
      <c r="AQ1471" s="216" t="s">
        <v>6885</v>
      </c>
      <c r="AR1471" s="216" t="s">
        <v>6916</v>
      </c>
      <c r="AS1471" s="24" t="s">
        <v>7429</v>
      </c>
      <c r="AT1471" s="24" t="s">
        <v>6000</v>
      </c>
      <c r="AU1471" s="24" t="s">
        <v>5964</v>
      </c>
      <c r="AV1471" s="24" t="s">
        <v>6024</v>
      </c>
      <c r="AW1471" s="24" t="s">
        <v>5979</v>
      </c>
      <c r="AX1471" s="24" t="s">
        <v>5990</v>
      </c>
      <c r="AY1471" s="24" t="s">
        <v>8298</v>
      </c>
      <c r="AZ1471" s="216" t="s">
        <v>8299</v>
      </c>
      <c r="BA1471" s="216" t="s">
        <v>6974</v>
      </c>
      <c r="BB1471" s="57" t="s">
        <v>5474</v>
      </c>
      <c r="BC1471" s="202"/>
      <c r="BD1471" s="24"/>
      <c r="BE1471" s="151"/>
      <c r="BG1471" s="151"/>
      <c r="BI1471" s="151"/>
      <c r="BL1471" s="152"/>
    </row>
    <row r="1472" spans="1:64" s="169" customFormat="1">
      <c r="A1472" s="24">
        <v>6552</v>
      </c>
      <c r="B1472" s="24" t="s">
        <v>1413</v>
      </c>
      <c r="C1472" s="57">
        <v>60.9</v>
      </c>
      <c r="D1472" s="57">
        <v>64</v>
      </c>
      <c r="E1472" s="57">
        <v>60.3</v>
      </c>
      <c r="F1472" s="57">
        <v>62.6</v>
      </c>
      <c r="G1472" s="57">
        <v>64.2</v>
      </c>
      <c r="H1472" s="57">
        <v>64.2</v>
      </c>
      <c r="I1472" s="57">
        <v>60.4</v>
      </c>
      <c r="J1472" s="57">
        <v>60.7</v>
      </c>
      <c r="K1472" s="57">
        <v>61.4</v>
      </c>
      <c r="L1472" s="57">
        <v>65</v>
      </c>
      <c r="M1472" s="57">
        <v>61.1</v>
      </c>
      <c r="N1472" s="57">
        <v>64.599999999999994</v>
      </c>
      <c r="O1472" s="63">
        <v>6.4250411861614495E-2</v>
      </c>
      <c r="P1472" s="57">
        <v>813</v>
      </c>
      <c r="Q1472" s="57">
        <v>760</v>
      </c>
      <c r="R1472" s="57">
        <v>1871.3</v>
      </c>
      <c r="S1472" s="57">
        <v>60.46</v>
      </c>
      <c r="T1472" s="57">
        <v>68.745000000000005</v>
      </c>
      <c r="U1472" s="57">
        <v>61.061700000000002</v>
      </c>
      <c r="V1472" s="57">
        <v>60.54</v>
      </c>
      <c r="W1472" s="57">
        <v>68.180000000000007</v>
      </c>
      <c r="X1472" s="57">
        <v>61.195</v>
      </c>
      <c r="Y1472" s="57">
        <v>61.28</v>
      </c>
      <c r="Z1472" s="57">
        <v>67.935000000000002</v>
      </c>
      <c r="AA1472" s="57">
        <v>61.3733</v>
      </c>
      <c r="AB1472" s="57">
        <v>82.9</v>
      </c>
      <c r="AC1472" s="57">
        <v>42.8</v>
      </c>
      <c r="AD1472" s="57">
        <v>82.9</v>
      </c>
      <c r="AE1472" s="57">
        <v>57.1</v>
      </c>
      <c r="AF1472" s="64">
        <v>25.256699999999999</v>
      </c>
      <c r="AG1472" s="64">
        <v>19.918700000000001</v>
      </c>
      <c r="AH1472" s="64">
        <v>40.876300000000001</v>
      </c>
      <c r="AI1472" s="64">
        <v>26.904499999999999</v>
      </c>
      <c r="AJ1472" s="61">
        <v>0.45833333333333331</v>
      </c>
      <c r="AK1472" s="216">
        <v>850</v>
      </c>
      <c r="AL1472" s="62">
        <v>1577.5016368531715</v>
      </c>
      <c r="AM1472" s="24" t="s">
        <v>6157</v>
      </c>
      <c r="AN1472" s="216" t="s">
        <v>6009</v>
      </c>
      <c r="AO1472" s="216" t="s">
        <v>5971</v>
      </c>
      <c r="AP1472" s="216" t="s">
        <v>6908</v>
      </c>
      <c r="AQ1472" s="216" t="s">
        <v>6885</v>
      </c>
      <c r="AR1472" s="216" t="s">
        <v>6886</v>
      </c>
      <c r="AS1472" s="24" t="s">
        <v>5474</v>
      </c>
      <c r="AT1472" s="24" t="s">
        <v>6010</v>
      </c>
      <c r="AU1472" s="24" t="s">
        <v>6024</v>
      </c>
      <c r="AV1472" s="24" t="s">
        <v>5982</v>
      </c>
      <c r="AW1472" s="24" t="s">
        <v>5965</v>
      </c>
      <c r="AX1472" s="24" t="s">
        <v>5965</v>
      </c>
      <c r="AY1472" s="24" t="s">
        <v>7143</v>
      </c>
      <c r="AZ1472" s="216" t="s">
        <v>7235</v>
      </c>
      <c r="BA1472" s="216" t="s">
        <v>6959</v>
      </c>
      <c r="BB1472" s="57" t="s">
        <v>6994</v>
      </c>
      <c r="BC1472" s="202"/>
      <c r="BD1472" s="24"/>
      <c r="BE1472" s="151"/>
      <c r="BG1472" s="151"/>
      <c r="BI1472" s="151"/>
      <c r="BL1472" s="152"/>
    </row>
    <row r="1473" spans="1:64" s="169" customFormat="1">
      <c r="A1473" s="24">
        <v>6555</v>
      </c>
      <c r="B1473" s="24" t="s">
        <v>3986</v>
      </c>
      <c r="C1473" s="57">
        <v>61.7</v>
      </c>
      <c r="D1473" s="57">
        <v>64.400000000000006</v>
      </c>
      <c r="E1473" s="57">
        <v>61.7</v>
      </c>
      <c r="F1473" s="57">
        <v>64.099999999999994</v>
      </c>
      <c r="G1473" s="57">
        <v>65</v>
      </c>
      <c r="H1473" s="57">
        <v>65</v>
      </c>
      <c r="I1473" s="57">
        <v>62.9</v>
      </c>
      <c r="J1473" s="57">
        <v>63.1</v>
      </c>
      <c r="K1473" s="57">
        <v>63.1</v>
      </c>
      <c r="L1473" s="57">
        <v>63.6</v>
      </c>
      <c r="M1473" s="57">
        <v>61.8</v>
      </c>
      <c r="N1473" s="57">
        <v>63.3</v>
      </c>
      <c r="O1473" s="63">
        <v>-4.8734475711366097E-3</v>
      </c>
      <c r="P1473" s="57">
        <v>514</v>
      </c>
      <c r="Q1473" s="57">
        <v>382</v>
      </c>
      <c r="R1473" s="57">
        <v>1066.8499999999999</v>
      </c>
      <c r="S1473" s="57">
        <v>61.56</v>
      </c>
      <c r="T1473" s="57">
        <v>68.905000000000001</v>
      </c>
      <c r="U1473" s="57">
        <v>63.84</v>
      </c>
      <c r="V1473" s="57">
        <v>62.3</v>
      </c>
      <c r="W1473" s="57">
        <v>68.174999999999997</v>
      </c>
      <c r="X1473" s="57">
        <v>63.9983</v>
      </c>
      <c r="Y1473" s="57">
        <v>62.44</v>
      </c>
      <c r="Z1473" s="57">
        <v>67.405000000000001</v>
      </c>
      <c r="AA1473" s="57">
        <v>64.146699999999996</v>
      </c>
      <c r="AB1473" s="57"/>
      <c r="AC1473" s="57"/>
      <c r="AD1473" s="57">
        <v>79.3</v>
      </c>
      <c r="AE1473" s="57">
        <v>56.6</v>
      </c>
      <c r="AF1473" s="64">
        <v>47.159799999999997</v>
      </c>
      <c r="AG1473" s="64">
        <v>31.4316</v>
      </c>
      <c r="AH1473" s="64">
        <v>55.715200000000003</v>
      </c>
      <c r="AI1473" s="64">
        <v>39.5261</v>
      </c>
      <c r="AJ1473" s="61">
        <v>0.45833333333333331</v>
      </c>
      <c r="AK1473" s="216">
        <v>550</v>
      </c>
      <c r="AL1473" s="62">
        <v>935.08649876107381</v>
      </c>
      <c r="AM1473" s="24" t="s">
        <v>6566</v>
      </c>
      <c r="AN1473" s="216" t="s">
        <v>6009</v>
      </c>
      <c r="AO1473" s="216" t="s">
        <v>5961</v>
      </c>
      <c r="AP1473" s="216" t="s">
        <v>6884</v>
      </c>
      <c r="AQ1473" s="216" t="s">
        <v>6885</v>
      </c>
      <c r="AR1473" s="216" t="s">
        <v>6886</v>
      </c>
      <c r="AS1473" s="24" t="s">
        <v>7439</v>
      </c>
      <c r="AT1473" s="24" t="s">
        <v>6013</v>
      </c>
      <c r="AU1473" s="24" t="s">
        <v>6209</v>
      </c>
      <c r="AV1473" s="24" t="s">
        <v>6124</v>
      </c>
      <c r="AW1473" s="24" t="s">
        <v>5990</v>
      </c>
      <c r="AX1473" s="24" t="s">
        <v>5996</v>
      </c>
      <c r="AY1473" s="24" t="s">
        <v>7118</v>
      </c>
      <c r="AZ1473" s="216" t="s">
        <v>8300</v>
      </c>
      <c r="BA1473" s="216" t="s">
        <v>7224</v>
      </c>
      <c r="BB1473" s="57" t="s">
        <v>6944</v>
      </c>
      <c r="BC1473" s="202"/>
      <c r="BD1473" s="24"/>
      <c r="BE1473" s="151"/>
      <c r="BG1473" s="151"/>
      <c r="BI1473" s="151"/>
      <c r="BL1473" s="152"/>
    </row>
    <row r="1474" spans="1:64" s="169" customFormat="1">
      <c r="A1474" s="24">
        <v>6558</v>
      </c>
      <c r="B1474" s="24" t="s">
        <v>3990</v>
      </c>
      <c r="C1474" s="57">
        <v>33.4</v>
      </c>
      <c r="D1474" s="57">
        <v>33.75</v>
      </c>
      <c r="E1474" s="57">
        <v>33</v>
      </c>
      <c r="F1474" s="57">
        <v>33.75</v>
      </c>
      <c r="G1474" s="57">
        <v>34</v>
      </c>
      <c r="H1474" s="57">
        <v>34</v>
      </c>
      <c r="I1474" s="57">
        <v>33.450000000000003</v>
      </c>
      <c r="J1474" s="57">
        <v>33.6</v>
      </c>
      <c r="K1474" s="57">
        <v>33.9</v>
      </c>
      <c r="L1474" s="57">
        <v>34.85</v>
      </c>
      <c r="M1474" s="57">
        <v>33.799999999999997</v>
      </c>
      <c r="N1474" s="57">
        <v>34.65</v>
      </c>
      <c r="O1474" s="63">
        <v>3.125E-2</v>
      </c>
      <c r="P1474" s="57">
        <v>167</v>
      </c>
      <c r="Q1474" s="57">
        <v>100</v>
      </c>
      <c r="R1474" s="57">
        <v>293</v>
      </c>
      <c r="S1474" s="57">
        <v>33.29</v>
      </c>
      <c r="T1474" s="57">
        <v>36.564999999999998</v>
      </c>
      <c r="U1474" s="57">
        <v>38.4208</v>
      </c>
      <c r="V1474" s="57">
        <v>33.29</v>
      </c>
      <c r="W1474" s="57">
        <v>36.26</v>
      </c>
      <c r="X1474" s="57">
        <v>38.3217</v>
      </c>
      <c r="Y1474" s="57">
        <v>33.42</v>
      </c>
      <c r="Z1474" s="57">
        <v>36.04</v>
      </c>
      <c r="AA1474" s="57">
        <v>38.232500000000002</v>
      </c>
      <c r="AB1474" s="57">
        <v>60.1</v>
      </c>
      <c r="AC1474" s="57">
        <v>32.1</v>
      </c>
      <c r="AD1474" s="57">
        <v>39.6</v>
      </c>
      <c r="AE1474" s="57">
        <v>32.1</v>
      </c>
      <c r="AF1474" s="64">
        <v>25.372599999999998</v>
      </c>
      <c r="AG1474" s="64">
        <v>17.988600000000002</v>
      </c>
      <c r="AH1474" s="64">
        <v>39.887999999999998</v>
      </c>
      <c r="AI1474" s="64">
        <v>25.288399999999999</v>
      </c>
      <c r="AJ1474" s="61">
        <v>0.45833333333333331</v>
      </c>
      <c r="AK1474" s="216">
        <v>200</v>
      </c>
      <c r="AL1474" s="62">
        <v>332.14052995393257</v>
      </c>
      <c r="AM1474" s="24" t="s">
        <v>6554</v>
      </c>
      <c r="AN1474" s="216" t="s">
        <v>6009</v>
      </c>
      <c r="AO1474" s="216" t="s">
        <v>5971</v>
      </c>
      <c r="AP1474" s="216" t="s">
        <v>6884</v>
      </c>
      <c r="AQ1474" s="216" t="s">
        <v>6885</v>
      </c>
      <c r="AR1474" s="216" t="s">
        <v>6886</v>
      </c>
      <c r="AS1474" s="24" t="s">
        <v>5474</v>
      </c>
      <c r="AT1474" s="24" t="s">
        <v>6126</v>
      </c>
      <c r="AU1474" s="24" t="s">
        <v>6017</v>
      </c>
      <c r="AV1474" s="24" t="s">
        <v>6016</v>
      </c>
      <c r="AW1474" s="24" t="s">
        <v>5990</v>
      </c>
      <c r="AX1474" s="24" t="s">
        <v>5965</v>
      </c>
      <c r="AY1474" s="24" t="s">
        <v>7557</v>
      </c>
      <c r="AZ1474" s="216" t="s">
        <v>7132</v>
      </c>
      <c r="BA1474" s="216" t="s">
        <v>7133</v>
      </c>
      <c r="BB1474" s="57" t="s">
        <v>5474</v>
      </c>
      <c r="BC1474" s="202"/>
      <c r="BD1474" s="24"/>
      <c r="BE1474" s="151"/>
      <c r="BG1474" s="151"/>
      <c r="BI1474" s="151"/>
      <c r="BL1474" s="152"/>
    </row>
    <row r="1475" spans="1:64" s="169" customFormat="1">
      <c r="A1475" s="24">
        <v>6560</v>
      </c>
      <c r="B1475" s="24" t="s">
        <v>1415</v>
      </c>
      <c r="C1475" s="57">
        <v>105</v>
      </c>
      <c r="D1475" s="57">
        <v>107.5</v>
      </c>
      <c r="E1475" s="57">
        <v>104.5</v>
      </c>
      <c r="F1475" s="57">
        <v>105.5</v>
      </c>
      <c r="G1475" s="57">
        <v>107.5</v>
      </c>
      <c r="H1475" s="57">
        <v>108</v>
      </c>
      <c r="I1475" s="57">
        <v>104.5</v>
      </c>
      <c r="J1475" s="57">
        <v>105</v>
      </c>
      <c r="K1475" s="57">
        <v>106</v>
      </c>
      <c r="L1475" s="57">
        <v>107</v>
      </c>
      <c r="M1475" s="57">
        <v>106</v>
      </c>
      <c r="N1475" s="57">
        <v>106.5</v>
      </c>
      <c r="O1475" s="63">
        <v>1.42857142857142E-2</v>
      </c>
      <c r="P1475" s="57">
        <v>54</v>
      </c>
      <c r="Q1475" s="57">
        <v>60</v>
      </c>
      <c r="R1475" s="57">
        <v>83.55</v>
      </c>
      <c r="S1475" s="57">
        <v>103.6</v>
      </c>
      <c r="T1475" s="57">
        <v>105.75</v>
      </c>
      <c r="U1475" s="57">
        <v>106.6867</v>
      </c>
      <c r="V1475" s="57">
        <v>104.2</v>
      </c>
      <c r="W1475" s="57">
        <v>105.77500000000001</v>
      </c>
      <c r="X1475" s="57">
        <v>106.7533</v>
      </c>
      <c r="Y1475" s="57">
        <v>104.4</v>
      </c>
      <c r="Z1475" s="57">
        <v>105.95</v>
      </c>
      <c r="AA1475" s="57">
        <v>106.8283</v>
      </c>
      <c r="AB1475" s="57">
        <v>129.5</v>
      </c>
      <c r="AC1475" s="57">
        <v>52.7</v>
      </c>
      <c r="AD1475" s="57">
        <v>111.5</v>
      </c>
      <c r="AE1475" s="57">
        <v>99.8</v>
      </c>
      <c r="AF1475" s="64">
        <v>40.409100000000002</v>
      </c>
      <c r="AG1475" s="64">
        <v>35.538699999999999</v>
      </c>
      <c r="AH1475" s="64">
        <v>51.214799999999997</v>
      </c>
      <c r="AI1475" s="64">
        <v>40.764000000000003</v>
      </c>
      <c r="AJ1475" s="61">
        <v>0.45833333333333331</v>
      </c>
      <c r="AK1475" s="216">
        <v>100</v>
      </c>
      <c r="AL1475" s="62">
        <v>112.98596454618192</v>
      </c>
      <c r="AM1475" s="24" t="s">
        <v>6038</v>
      </c>
      <c r="AN1475" s="216" t="s">
        <v>6009</v>
      </c>
      <c r="AO1475" s="216" t="s">
        <v>5961</v>
      </c>
      <c r="AP1475" s="216" t="s">
        <v>6884</v>
      </c>
      <c r="AQ1475" s="216" t="s">
        <v>6900</v>
      </c>
      <c r="AR1475" s="216" t="s">
        <v>6886</v>
      </c>
      <c r="AS1475" s="24" t="s">
        <v>5474</v>
      </c>
      <c r="AT1475" s="24" t="s">
        <v>6240</v>
      </c>
      <c r="AU1475" s="24" t="s">
        <v>5962</v>
      </c>
      <c r="AV1475" s="24" t="s">
        <v>6055</v>
      </c>
      <c r="AW1475" s="24" t="s">
        <v>5970</v>
      </c>
      <c r="AX1475" s="24" t="s">
        <v>5979</v>
      </c>
      <c r="AY1475" s="24" t="s">
        <v>6982</v>
      </c>
      <c r="AZ1475" s="216" t="s">
        <v>7402</v>
      </c>
      <c r="BA1475" s="216" t="s">
        <v>6987</v>
      </c>
      <c r="BB1475" s="57" t="s">
        <v>6903</v>
      </c>
      <c r="BC1475" s="202"/>
      <c r="BD1475" s="24"/>
      <c r="BE1475" s="151"/>
      <c r="BG1475" s="151"/>
      <c r="BI1475" s="151"/>
      <c r="BL1475" s="152"/>
    </row>
    <row r="1476" spans="1:64" s="169" customFormat="1">
      <c r="A1476" s="24">
        <v>6561</v>
      </c>
      <c r="B1476" s="24" t="s">
        <v>3995</v>
      </c>
      <c r="C1476" s="57">
        <v>290</v>
      </c>
      <c r="D1476" s="57">
        <v>296</v>
      </c>
      <c r="E1476" s="57">
        <v>288.5</v>
      </c>
      <c r="F1476" s="57">
        <v>295</v>
      </c>
      <c r="G1476" s="57">
        <v>293</v>
      </c>
      <c r="H1476" s="57">
        <v>293</v>
      </c>
      <c r="I1476" s="57">
        <v>291</v>
      </c>
      <c r="J1476" s="57">
        <v>291</v>
      </c>
      <c r="K1476" s="57">
        <v>291</v>
      </c>
      <c r="L1476" s="57">
        <v>291.5</v>
      </c>
      <c r="M1476" s="57">
        <v>291</v>
      </c>
      <c r="N1476" s="57">
        <v>291.5</v>
      </c>
      <c r="O1476" s="63">
        <v>1.7182130584192401E-3</v>
      </c>
      <c r="P1476" s="57">
        <v>4</v>
      </c>
      <c r="Q1476" s="57">
        <v>12</v>
      </c>
      <c r="R1476" s="57">
        <v>18.55</v>
      </c>
      <c r="S1476" s="57">
        <v>292.7</v>
      </c>
      <c r="T1476" s="57">
        <v>293.82499999999999</v>
      </c>
      <c r="U1476" s="57">
        <v>299.6583</v>
      </c>
      <c r="V1476" s="57">
        <v>293.10000000000002</v>
      </c>
      <c r="W1476" s="57">
        <v>293.52499999999998</v>
      </c>
      <c r="X1476" s="57">
        <v>299.33330000000001</v>
      </c>
      <c r="Y1476" s="57">
        <v>292.60000000000002</v>
      </c>
      <c r="Z1476" s="57">
        <v>293.5</v>
      </c>
      <c r="AA1476" s="57">
        <v>298.99169999999998</v>
      </c>
      <c r="AB1476" s="57">
        <v>388</v>
      </c>
      <c r="AC1476" s="57">
        <v>272</v>
      </c>
      <c r="AD1476" s="57">
        <v>300</v>
      </c>
      <c r="AE1476" s="57">
        <v>288.5</v>
      </c>
      <c r="AF1476" s="64">
        <v>50.681399999999996</v>
      </c>
      <c r="AG1476" s="64">
        <v>45.536999999999999</v>
      </c>
      <c r="AH1476" s="64">
        <v>47.120899999999999</v>
      </c>
      <c r="AI1476" s="64">
        <v>46.064999999999998</v>
      </c>
      <c r="AJ1476" s="61">
        <v>0.45833333333333331</v>
      </c>
      <c r="AK1476" s="216">
        <v>50</v>
      </c>
      <c r="AL1476" s="62">
        <v>13.654908640413296</v>
      </c>
      <c r="AM1476" s="24" t="s">
        <v>6551</v>
      </c>
      <c r="AN1476" s="216" t="s">
        <v>5967</v>
      </c>
      <c r="AO1476" s="216" t="s">
        <v>5971</v>
      </c>
      <c r="AP1476" s="216" t="s">
        <v>6884</v>
      </c>
      <c r="AQ1476" s="216" t="s">
        <v>6885</v>
      </c>
      <c r="AR1476" s="216" t="s">
        <v>6916</v>
      </c>
      <c r="AS1476" s="24" t="s">
        <v>6917</v>
      </c>
      <c r="AT1476" s="24" t="s">
        <v>6016</v>
      </c>
      <c r="AU1476" s="24" t="s">
        <v>6518</v>
      </c>
      <c r="AV1476" s="24" t="s">
        <v>6493</v>
      </c>
      <c r="AW1476" s="24" t="s">
        <v>5979</v>
      </c>
      <c r="AX1476" s="24" t="s">
        <v>5979</v>
      </c>
      <c r="AY1476" s="24" t="s">
        <v>7116</v>
      </c>
      <c r="AZ1476" s="216" t="s">
        <v>7251</v>
      </c>
      <c r="BA1476" s="216" t="s">
        <v>6974</v>
      </c>
      <c r="BB1476" s="57" t="s">
        <v>5474</v>
      </c>
      <c r="BC1476" s="202"/>
      <c r="BD1476" s="24"/>
      <c r="BE1476" s="151"/>
      <c r="BG1476" s="151"/>
      <c r="BI1476" s="151"/>
      <c r="BL1476" s="152"/>
    </row>
    <row r="1477" spans="1:64" s="169" customFormat="1">
      <c r="A1477" s="24">
        <v>6562</v>
      </c>
      <c r="B1477" s="24" t="s">
        <v>3997</v>
      </c>
      <c r="C1477" s="57">
        <v>116</v>
      </c>
      <c r="D1477" s="57">
        <v>125.5</v>
      </c>
      <c r="E1477" s="57">
        <v>116</v>
      </c>
      <c r="F1477" s="57">
        <v>123.5</v>
      </c>
      <c r="G1477" s="57">
        <v>125</v>
      </c>
      <c r="H1477" s="57">
        <v>148.5</v>
      </c>
      <c r="I1477" s="57">
        <v>123.5</v>
      </c>
      <c r="J1477" s="57">
        <v>139.5</v>
      </c>
      <c r="K1477" s="57">
        <v>141.5</v>
      </c>
      <c r="L1477" s="57">
        <v>147</v>
      </c>
      <c r="M1477" s="57">
        <v>134.5</v>
      </c>
      <c r="N1477" s="57">
        <v>137.5</v>
      </c>
      <c r="O1477" s="63">
        <v>2.6981696200685402E-3</v>
      </c>
      <c r="P1477" s="57">
        <v>2646</v>
      </c>
      <c r="Q1477" s="57">
        <v>5861</v>
      </c>
      <c r="R1477" s="57">
        <v>3816.55</v>
      </c>
      <c r="S1477" s="57">
        <v>117.9</v>
      </c>
      <c r="T1477" s="57">
        <v>152.375</v>
      </c>
      <c r="U1477" s="57">
        <v>171</v>
      </c>
      <c r="V1477" s="57">
        <v>122.3</v>
      </c>
      <c r="W1477" s="57">
        <v>151.65</v>
      </c>
      <c r="X1477" s="57">
        <v>170.3</v>
      </c>
      <c r="Y1477" s="57">
        <v>126.2</v>
      </c>
      <c r="Z1477" s="57">
        <v>150.47499999999999</v>
      </c>
      <c r="AA1477" s="57">
        <v>169.58699999999999</v>
      </c>
      <c r="AB1477" s="57"/>
      <c r="AC1477" s="57"/>
      <c r="AD1477" s="57">
        <v>207</v>
      </c>
      <c r="AE1477" s="57">
        <v>82.9</v>
      </c>
      <c r="AF1477" s="64">
        <v>34.732799999999997</v>
      </c>
      <c r="AG1477" s="64">
        <v>31.895600000000002</v>
      </c>
      <c r="AH1477" s="64">
        <v>37.820799999999998</v>
      </c>
      <c r="AI1477" s="64">
        <v>33.870699999999999</v>
      </c>
      <c r="AJ1477" s="61">
        <v>0.45833333333333331</v>
      </c>
      <c r="AK1477" s="216">
        <v>3000</v>
      </c>
      <c r="AL1477" s="62">
        <v>4729.3999746286736</v>
      </c>
      <c r="AM1477" s="24" t="s">
        <v>5980</v>
      </c>
      <c r="AN1477" s="216" t="s">
        <v>6009</v>
      </c>
      <c r="AO1477" s="216" t="s">
        <v>5971</v>
      </c>
      <c r="AP1477" s="216" t="s">
        <v>6884</v>
      </c>
      <c r="AQ1477" s="216" t="s">
        <v>6885</v>
      </c>
      <c r="AR1477" s="216" t="s">
        <v>6886</v>
      </c>
      <c r="AS1477" s="24" t="s">
        <v>7439</v>
      </c>
      <c r="AT1477" s="24" t="s">
        <v>6013</v>
      </c>
      <c r="AU1477" s="24" t="s">
        <v>5982</v>
      </c>
      <c r="AV1477" s="24" t="s">
        <v>5962</v>
      </c>
      <c r="AW1477" s="24" t="s">
        <v>5986</v>
      </c>
      <c r="AX1477" s="24" t="s">
        <v>5990</v>
      </c>
      <c r="AY1477" s="24" t="s">
        <v>7759</v>
      </c>
      <c r="AZ1477" s="216" t="s">
        <v>7443</v>
      </c>
      <c r="BA1477" s="216" t="s">
        <v>7514</v>
      </c>
      <c r="BB1477" s="57" t="s">
        <v>5474</v>
      </c>
      <c r="BC1477" s="202"/>
      <c r="BD1477" s="24"/>
      <c r="BE1477" s="151"/>
      <c r="BG1477" s="151"/>
      <c r="BI1477" s="151"/>
      <c r="BL1477" s="152"/>
    </row>
    <row r="1478" spans="1:64" s="169" customFormat="1">
      <c r="A1478" s="24">
        <v>6564</v>
      </c>
      <c r="B1478" s="24" t="s">
        <v>5872</v>
      </c>
      <c r="C1478" s="57">
        <v>47.1</v>
      </c>
      <c r="D1478" s="57">
        <v>50.4</v>
      </c>
      <c r="E1478" s="57">
        <v>45.05</v>
      </c>
      <c r="F1478" s="57">
        <v>47</v>
      </c>
      <c r="G1478" s="57">
        <v>47.2</v>
      </c>
      <c r="H1478" s="57">
        <v>47.2</v>
      </c>
      <c r="I1478" s="57">
        <v>44.75</v>
      </c>
      <c r="J1478" s="57">
        <v>44.95</v>
      </c>
      <c r="K1478" s="57">
        <v>45.25</v>
      </c>
      <c r="L1478" s="57">
        <v>45.35</v>
      </c>
      <c r="M1478" s="57">
        <v>44</v>
      </c>
      <c r="N1478" s="57">
        <v>44.5</v>
      </c>
      <c r="O1478" s="63">
        <v>-1.46147032772364E-2</v>
      </c>
      <c r="P1478" s="57">
        <v>123</v>
      </c>
      <c r="Q1478" s="57">
        <v>125</v>
      </c>
      <c r="R1478" s="57">
        <v>157.65</v>
      </c>
      <c r="S1478" s="57">
        <v>43.51</v>
      </c>
      <c r="T1478" s="57">
        <v>46.454999999999998</v>
      </c>
      <c r="U1478" s="57">
        <v>53.701700000000002</v>
      </c>
      <c r="V1478" s="57">
        <v>44.07</v>
      </c>
      <c r="W1478" s="57">
        <v>46.22</v>
      </c>
      <c r="X1478" s="57">
        <v>53.457500000000003</v>
      </c>
      <c r="Y1478" s="57">
        <v>44.72</v>
      </c>
      <c r="Z1478" s="57">
        <v>45.994999999999997</v>
      </c>
      <c r="AA1478" s="57">
        <v>53.235799999999998</v>
      </c>
      <c r="AB1478" s="57"/>
      <c r="AC1478" s="57"/>
      <c r="AD1478" s="57">
        <v>50.4</v>
      </c>
      <c r="AE1478" s="57">
        <v>39.950000000000003</v>
      </c>
      <c r="AF1478" s="64">
        <v>46.485100000000003</v>
      </c>
      <c r="AG1478" s="64">
        <v>36.29</v>
      </c>
      <c r="AH1478" s="64">
        <v>45.503599999999999</v>
      </c>
      <c r="AI1478" s="64">
        <v>39.361199999999997</v>
      </c>
      <c r="AJ1478" s="61">
        <v>0.45833333333333331</v>
      </c>
      <c r="AK1478" s="216">
        <v>150</v>
      </c>
      <c r="AL1478" s="62">
        <v>245.91921376507261</v>
      </c>
      <c r="AM1478" s="24" t="s">
        <v>7229</v>
      </c>
      <c r="AN1478" s="216" t="s">
        <v>6020</v>
      </c>
      <c r="AO1478" s="216" t="s">
        <v>5971</v>
      </c>
      <c r="AP1478" s="216" t="s">
        <v>6884</v>
      </c>
      <c r="AQ1478" s="216" t="s">
        <v>6885</v>
      </c>
      <c r="AR1478" s="216" t="s">
        <v>6916</v>
      </c>
      <c r="AS1478" s="24" t="s">
        <v>7139</v>
      </c>
      <c r="AT1478" s="24" t="s">
        <v>5978</v>
      </c>
      <c r="AU1478" s="24" t="s">
        <v>6024</v>
      </c>
      <c r="AV1478" s="24" t="s">
        <v>5984</v>
      </c>
      <c r="AW1478" s="24" t="s">
        <v>5965</v>
      </c>
      <c r="AX1478" s="24" t="s">
        <v>5986</v>
      </c>
      <c r="AY1478" s="24" t="s">
        <v>7481</v>
      </c>
      <c r="AZ1478" s="216" t="s">
        <v>7101</v>
      </c>
      <c r="BA1478" s="216" t="s">
        <v>7745</v>
      </c>
      <c r="BB1478" s="57" t="s">
        <v>5474</v>
      </c>
      <c r="BC1478" s="202"/>
      <c r="BD1478" s="24"/>
      <c r="BE1478" s="151"/>
      <c r="BG1478" s="151"/>
      <c r="BI1478" s="151"/>
      <c r="BL1478" s="152"/>
    </row>
    <row r="1479" spans="1:64" s="169" customFormat="1">
      <c r="A1479" s="24">
        <v>6565</v>
      </c>
      <c r="B1479" s="24" t="s">
        <v>3999</v>
      </c>
      <c r="C1479" s="57">
        <v>21</v>
      </c>
      <c r="D1479" s="57">
        <v>21</v>
      </c>
      <c r="E1479" s="57">
        <v>20</v>
      </c>
      <c r="F1479" s="57">
        <v>20.95</v>
      </c>
      <c r="G1479" s="57">
        <v>20.95</v>
      </c>
      <c r="H1479" s="57">
        <v>20.95</v>
      </c>
      <c r="I1479" s="57">
        <v>19.350000000000001</v>
      </c>
      <c r="J1479" s="57">
        <v>20</v>
      </c>
      <c r="K1479" s="57">
        <v>19.350000000000001</v>
      </c>
      <c r="L1479" s="57">
        <v>19.600000000000001</v>
      </c>
      <c r="M1479" s="57">
        <v>18.05</v>
      </c>
      <c r="N1479" s="57">
        <v>18.2</v>
      </c>
      <c r="O1479" s="63">
        <v>-8.9089089089089094E-2</v>
      </c>
      <c r="P1479" s="57">
        <v>245</v>
      </c>
      <c r="Q1479" s="57">
        <v>93</v>
      </c>
      <c r="R1479" s="57">
        <v>48.25</v>
      </c>
      <c r="S1479" s="57">
        <v>20.94</v>
      </c>
      <c r="T1479" s="57">
        <v>22.642499999999998</v>
      </c>
      <c r="U1479" s="57">
        <v>23.3642</v>
      </c>
      <c r="V1479" s="57">
        <v>20.75</v>
      </c>
      <c r="W1479" s="57">
        <v>22.42</v>
      </c>
      <c r="X1479" s="57">
        <v>23.305</v>
      </c>
      <c r="Y1479" s="57">
        <v>20.2</v>
      </c>
      <c r="Z1479" s="57">
        <v>22.162500000000001</v>
      </c>
      <c r="AA1479" s="57">
        <v>23.2258</v>
      </c>
      <c r="AB1479" s="57"/>
      <c r="AC1479" s="57"/>
      <c r="AD1479" s="57">
        <v>24.3</v>
      </c>
      <c r="AE1479" s="57">
        <v>18.05</v>
      </c>
      <c r="AF1479" s="64">
        <v>37.726300000000002</v>
      </c>
      <c r="AG1479" s="64">
        <v>31.445399999999999</v>
      </c>
      <c r="AH1479" s="64">
        <v>26.4329</v>
      </c>
      <c r="AI1479" s="64">
        <v>29.7746</v>
      </c>
      <c r="AJ1479" s="61">
        <v>0.45833333333333331</v>
      </c>
      <c r="AK1479" s="216">
        <v>250</v>
      </c>
      <c r="AL1479" s="62">
        <v>460.87417636731311</v>
      </c>
      <c r="AM1479" s="24" t="s">
        <v>6184</v>
      </c>
      <c r="AN1479" s="216" t="s">
        <v>5960</v>
      </c>
      <c r="AO1479" s="216" t="s">
        <v>5971</v>
      </c>
      <c r="AP1479" s="216" t="s">
        <v>6884</v>
      </c>
      <c r="AQ1479" s="216" t="s">
        <v>6885</v>
      </c>
      <c r="AR1479" s="216" t="s">
        <v>6916</v>
      </c>
      <c r="AS1479" s="24" t="s">
        <v>6945</v>
      </c>
      <c r="AT1479" s="24" t="s">
        <v>6503</v>
      </c>
      <c r="AU1479" s="24" t="s">
        <v>6024</v>
      </c>
      <c r="AV1479" s="24" t="s">
        <v>5964</v>
      </c>
      <c r="AW1479" s="24" t="s">
        <v>5990</v>
      </c>
      <c r="AX1479" s="24" t="s">
        <v>5965</v>
      </c>
      <c r="AY1479" s="24" t="s">
        <v>8301</v>
      </c>
      <c r="AZ1479" s="216" t="s">
        <v>7374</v>
      </c>
      <c r="BA1479" s="216" t="s">
        <v>7078</v>
      </c>
      <c r="BB1479" s="57" t="s">
        <v>5474</v>
      </c>
      <c r="BC1479" s="202"/>
      <c r="BD1479" s="24"/>
      <c r="BE1479" s="151"/>
      <c r="BG1479" s="151"/>
      <c r="BI1479" s="151"/>
      <c r="BL1479" s="152"/>
    </row>
    <row r="1480" spans="1:64" s="169" customFormat="1">
      <c r="A1480" s="24">
        <v>6568</v>
      </c>
      <c r="B1480" s="24" t="s">
        <v>1416</v>
      </c>
      <c r="C1480" s="57">
        <v>196.5</v>
      </c>
      <c r="D1480" s="57">
        <v>211</v>
      </c>
      <c r="E1480" s="57">
        <v>194</v>
      </c>
      <c r="F1480" s="57">
        <v>211</v>
      </c>
      <c r="G1480" s="57">
        <v>218.5</v>
      </c>
      <c r="H1480" s="57">
        <v>232</v>
      </c>
      <c r="I1480" s="57">
        <v>210</v>
      </c>
      <c r="J1480" s="57">
        <v>218.5</v>
      </c>
      <c r="K1480" s="57">
        <v>218.5</v>
      </c>
      <c r="L1480" s="57">
        <v>235</v>
      </c>
      <c r="M1480" s="57">
        <v>217</v>
      </c>
      <c r="N1480" s="57">
        <v>224.5</v>
      </c>
      <c r="O1480" s="63">
        <v>2.7459954233409599E-2</v>
      </c>
      <c r="P1480" s="57">
        <v>1071</v>
      </c>
      <c r="Q1480" s="57">
        <v>2318</v>
      </c>
      <c r="R1480" s="57">
        <v>1052.8</v>
      </c>
      <c r="S1480" s="57">
        <v>212.9</v>
      </c>
      <c r="T1480" s="57">
        <v>227.22499999999999</v>
      </c>
      <c r="U1480" s="57">
        <v>169.6583</v>
      </c>
      <c r="V1480" s="57">
        <v>212.6</v>
      </c>
      <c r="W1480" s="57">
        <v>227.77500000000001</v>
      </c>
      <c r="X1480" s="57">
        <v>171.0667</v>
      </c>
      <c r="Y1480" s="57">
        <v>209.1</v>
      </c>
      <c r="Z1480" s="57">
        <v>228.7</v>
      </c>
      <c r="AA1480" s="57">
        <v>172.54169999999999</v>
      </c>
      <c r="AB1480" s="57">
        <v>272.5</v>
      </c>
      <c r="AC1480" s="57">
        <v>112</v>
      </c>
      <c r="AD1480" s="57">
        <v>272.5</v>
      </c>
      <c r="AE1480" s="57">
        <v>192</v>
      </c>
      <c r="AF1480" s="64">
        <v>34.072299999999998</v>
      </c>
      <c r="AG1480" s="64">
        <v>30.387499999999999</v>
      </c>
      <c r="AH1480" s="64">
        <v>44.381500000000003</v>
      </c>
      <c r="AI1480" s="64">
        <v>35.052199999999999</v>
      </c>
      <c r="AJ1480" s="61">
        <v>0.45833333333333331</v>
      </c>
      <c r="AK1480" s="216">
        <v>1500</v>
      </c>
      <c r="AL1480" s="62">
        <v>1967.4704492337398</v>
      </c>
      <c r="AM1480" s="24" t="s">
        <v>6352</v>
      </c>
      <c r="AN1480" s="216" t="s">
        <v>6009</v>
      </c>
      <c r="AO1480" s="216" t="s">
        <v>5971</v>
      </c>
      <c r="AP1480" s="216" t="s">
        <v>6908</v>
      </c>
      <c r="AQ1480" s="216" t="s">
        <v>6885</v>
      </c>
      <c r="AR1480" s="216" t="s">
        <v>6886</v>
      </c>
      <c r="AS1480" s="24" t="s">
        <v>6887</v>
      </c>
      <c r="AT1480" s="24" t="s">
        <v>6045</v>
      </c>
      <c r="AU1480" s="24" t="s">
        <v>5985</v>
      </c>
      <c r="AV1480" s="24" t="s">
        <v>5963</v>
      </c>
      <c r="AW1480" s="24" t="s">
        <v>5976</v>
      </c>
      <c r="AX1480" s="24" t="s">
        <v>5965</v>
      </c>
      <c r="AY1480" s="24" t="s">
        <v>8302</v>
      </c>
      <c r="AZ1480" s="216" t="s">
        <v>7090</v>
      </c>
      <c r="BA1480" s="216" t="s">
        <v>7902</v>
      </c>
      <c r="BB1480" s="57" t="s">
        <v>5474</v>
      </c>
      <c r="BC1480" s="202"/>
      <c r="BD1480" s="24"/>
      <c r="BE1480" s="151"/>
      <c r="BG1480" s="151"/>
      <c r="BI1480" s="151"/>
      <c r="BL1480" s="152"/>
    </row>
    <row r="1481" spans="1:64" s="169" customFormat="1">
      <c r="A1481" s="24">
        <v>6569</v>
      </c>
      <c r="B1481" s="24" t="s">
        <v>1417</v>
      </c>
      <c r="C1481" s="57">
        <v>129</v>
      </c>
      <c r="D1481" s="57">
        <v>133.5</v>
      </c>
      <c r="E1481" s="57">
        <v>129</v>
      </c>
      <c r="F1481" s="57">
        <v>133</v>
      </c>
      <c r="G1481" s="57">
        <v>116</v>
      </c>
      <c r="H1481" s="57">
        <v>117</v>
      </c>
      <c r="I1481" s="57">
        <v>112</v>
      </c>
      <c r="J1481" s="57">
        <v>117</v>
      </c>
      <c r="K1481" s="57">
        <v>117</v>
      </c>
      <c r="L1481" s="57">
        <v>117</v>
      </c>
      <c r="M1481" s="57">
        <v>117</v>
      </c>
      <c r="N1481" s="57">
        <v>117</v>
      </c>
      <c r="O1481" s="63">
        <v>0</v>
      </c>
      <c r="P1481" s="57">
        <v>1</v>
      </c>
      <c r="Q1481" s="57">
        <v>32</v>
      </c>
      <c r="R1481" s="57">
        <v>20.2</v>
      </c>
      <c r="S1481" s="57">
        <v>127.5</v>
      </c>
      <c r="T1481" s="57">
        <v>128.07499999999999</v>
      </c>
      <c r="U1481" s="57">
        <v>129.8475</v>
      </c>
      <c r="V1481" s="57">
        <v>126.4</v>
      </c>
      <c r="W1481" s="57">
        <v>127.325</v>
      </c>
      <c r="X1481" s="57">
        <v>129.62710000000001</v>
      </c>
      <c r="Y1481" s="57">
        <v>124.2</v>
      </c>
      <c r="Z1481" s="57">
        <v>126.7</v>
      </c>
      <c r="AA1481" s="57">
        <v>129.44069999999999</v>
      </c>
      <c r="AB1481" s="57">
        <v>143</v>
      </c>
      <c r="AC1481" s="57">
        <v>112</v>
      </c>
      <c r="AD1481" s="57">
        <v>133.5</v>
      </c>
      <c r="AE1481" s="57">
        <v>112</v>
      </c>
      <c r="AF1481" s="64">
        <v>52.319099999999999</v>
      </c>
      <c r="AG1481" s="64">
        <v>48.246600000000001</v>
      </c>
      <c r="AH1481" s="64">
        <v>42.631300000000003</v>
      </c>
      <c r="AI1481" s="64">
        <v>46.3748</v>
      </c>
      <c r="AJ1481" s="61">
        <v>0.45833333333333331</v>
      </c>
      <c r="AK1481" s="216">
        <v>50</v>
      </c>
      <c r="AL1481" s="62">
        <v>3.4137271601033241</v>
      </c>
      <c r="AM1481" s="24" t="s">
        <v>6806</v>
      </c>
      <c r="AN1481" s="216" t="s">
        <v>5960</v>
      </c>
      <c r="AO1481" s="216" t="s">
        <v>5971</v>
      </c>
      <c r="AP1481" s="216" t="s">
        <v>6884</v>
      </c>
      <c r="AQ1481" s="216" t="s">
        <v>6885</v>
      </c>
      <c r="AR1481" s="216" t="s">
        <v>6916</v>
      </c>
      <c r="AS1481" s="24" t="s">
        <v>7297</v>
      </c>
      <c r="AT1481" s="24" t="s">
        <v>6031</v>
      </c>
      <c r="AU1481" s="24" t="s">
        <v>6311</v>
      </c>
      <c r="AV1481" s="24" t="s">
        <v>6577</v>
      </c>
      <c r="AW1481" s="24" t="s">
        <v>5979</v>
      </c>
      <c r="AX1481" s="24" t="s">
        <v>5979</v>
      </c>
      <c r="AY1481" s="24" t="s">
        <v>8303</v>
      </c>
      <c r="AZ1481" s="216" t="s">
        <v>7101</v>
      </c>
      <c r="BA1481" s="216" t="s">
        <v>7067</v>
      </c>
      <c r="BB1481" s="57" t="s">
        <v>5474</v>
      </c>
      <c r="BC1481" s="202"/>
      <c r="BD1481" s="24"/>
      <c r="BE1481" s="151"/>
      <c r="BG1481" s="151"/>
      <c r="BI1481" s="151"/>
      <c r="BL1481" s="152"/>
    </row>
    <row r="1482" spans="1:64" s="169" customFormat="1">
      <c r="A1482" s="24">
        <v>6570</v>
      </c>
      <c r="B1482" s="24" t="s">
        <v>4005</v>
      </c>
      <c r="C1482" s="57">
        <v>31.15</v>
      </c>
      <c r="D1482" s="57">
        <v>31.15</v>
      </c>
      <c r="E1482" s="57">
        <v>30.95</v>
      </c>
      <c r="F1482" s="57">
        <v>31</v>
      </c>
      <c r="G1482" s="57">
        <v>31</v>
      </c>
      <c r="H1482" s="57">
        <v>31.15</v>
      </c>
      <c r="I1482" s="57">
        <v>30.3</v>
      </c>
      <c r="J1482" s="57">
        <v>30.7</v>
      </c>
      <c r="K1482" s="57">
        <v>30.9</v>
      </c>
      <c r="L1482" s="57">
        <v>31</v>
      </c>
      <c r="M1482" s="57">
        <v>30.9</v>
      </c>
      <c r="N1482" s="57">
        <v>31</v>
      </c>
      <c r="O1482" s="63">
        <v>9.7719869706840295E-3</v>
      </c>
      <c r="P1482" s="57">
        <v>6</v>
      </c>
      <c r="Q1482" s="57">
        <v>80</v>
      </c>
      <c r="R1482" s="57">
        <v>74.45</v>
      </c>
      <c r="S1482" s="57">
        <v>31.43</v>
      </c>
      <c r="T1482" s="57">
        <v>31.7575</v>
      </c>
      <c r="U1482" s="57">
        <v>31.028300000000002</v>
      </c>
      <c r="V1482" s="57">
        <v>31.2</v>
      </c>
      <c r="W1482" s="57">
        <v>31.715</v>
      </c>
      <c r="X1482" s="57">
        <v>31.085000000000001</v>
      </c>
      <c r="Y1482" s="57">
        <v>30.99</v>
      </c>
      <c r="Z1482" s="57">
        <v>31.6875</v>
      </c>
      <c r="AA1482" s="57">
        <v>31.148299999999999</v>
      </c>
      <c r="AB1482" s="57">
        <v>37.200000000000003</v>
      </c>
      <c r="AC1482" s="57">
        <v>25.2</v>
      </c>
      <c r="AD1482" s="57">
        <v>33.9</v>
      </c>
      <c r="AE1482" s="57">
        <v>30.3</v>
      </c>
      <c r="AF1482" s="64">
        <v>15.235900000000001</v>
      </c>
      <c r="AG1482" s="64">
        <v>25.6205</v>
      </c>
      <c r="AH1482" s="64">
        <v>17.448899999999998</v>
      </c>
      <c r="AI1482" s="64">
        <v>22.896699999999999</v>
      </c>
      <c r="AJ1482" s="61">
        <v>0.45833333333333331</v>
      </c>
      <c r="AK1482" s="216">
        <v>50</v>
      </c>
      <c r="AL1482" s="62">
        <v>20.482362960619945</v>
      </c>
      <c r="AM1482" s="24" t="s">
        <v>6981</v>
      </c>
      <c r="AN1482" s="216" t="s">
        <v>6039</v>
      </c>
      <c r="AO1482" s="216" t="s">
        <v>6007</v>
      </c>
      <c r="AP1482" s="216" t="s">
        <v>6884</v>
      </c>
      <c r="AQ1482" s="216" t="s">
        <v>6885</v>
      </c>
      <c r="AR1482" s="216" t="s">
        <v>6886</v>
      </c>
      <c r="AS1482" s="24" t="s">
        <v>6965</v>
      </c>
      <c r="AT1482" s="24" t="s">
        <v>6017</v>
      </c>
      <c r="AU1482" s="24" t="s">
        <v>5984</v>
      </c>
      <c r="AV1482" s="24" t="s">
        <v>6493</v>
      </c>
      <c r="AW1482" s="24" t="s">
        <v>5979</v>
      </c>
      <c r="AX1482" s="24" t="s">
        <v>5979</v>
      </c>
      <c r="AY1482" s="24" t="s">
        <v>7097</v>
      </c>
      <c r="AZ1482" s="216" t="s">
        <v>7005</v>
      </c>
      <c r="BA1482" s="216" t="s">
        <v>7813</v>
      </c>
      <c r="BB1482" s="57" t="s">
        <v>6898</v>
      </c>
      <c r="BC1482" s="202"/>
      <c r="BD1482" s="24"/>
      <c r="BE1482" s="151"/>
      <c r="BG1482" s="151"/>
      <c r="BI1482" s="151"/>
      <c r="BL1482" s="152"/>
    </row>
    <row r="1483" spans="1:64" s="169" customFormat="1">
      <c r="A1483" s="24">
        <v>6572</v>
      </c>
      <c r="B1483" s="24" t="s">
        <v>4007</v>
      </c>
      <c r="C1483" s="57">
        <v>20.25</v>
      </c>
      <c r="D1483" s="57">
        <v>20.3</v>
      </c>
      <c r="E1483" s="57">
        <v>19.8</v>
      </c>
      <c r="F1483" s="57">
        <v>20.3</v>
      </c>
      <c r="G1483" s="57">
        <v>20.6</v>
      </c>
      <c r="H1483" s="57">
        <v>21</v>
      </c>
      <c r="I1483" s="57">
        <v>20</v>
      </c>
      <c r="J1483" s="57">
        <v>20.3</v>
      </c>
      <c r="K1483" s="57">
        <v>20.5</v>
      </c>
      <c r="L1483" s="57">
        <v>21.6</v>
      </c>
      <c r="M1483" s="57">
        <v>20.100000000000001</v>
      </c>
      <c r="N1483" s="57">
        <v>20.85</v>
      </c>
      <c r="O1483" s="63">
        <v>2.10577864838393E-2</v>
      </c>
      <c r="P1483" s="57">
        <v>33</v>
      </c>
      <c r="Q1483" s="57">
        <v>51</v>
      </c>
      <c r="R1483" s="57">
        <v>169.8</v>
      </c>
      <c r="S1483" s="57">
        <v>20.37</v>
      </c>
      <c r="T1483" s="57">
        <v>21.14</v>
      </c>
      <c r="U1483" s="57">
        <v>22.679200000000002</v>
      </c>
      <c r="V1483" s="57">
        <v>20.27</v>
      </c>
      <c r="W1483" s="57">
        <v>21.094999999999999</v>
      </c>
      <c r="X1483" s="57">
        <v>22.6067</v>
      </c>
      <c r="Y1483" s="57">
        <v>20.36</v>
      </c>
      <c r="Z1483" s="57">
        <v>21.092500000000001</v>
      </c>
      <c r="AA1483" s="57">
        <v>22.5717</v>
      </c>
      <c r="AB1483" s="57"/>
      <c r="AC1483" s="57"/>
      <c r="AD1483" s="57">
        <v>24.65</v>
      </c>
      <c r="AE1483" s="57">
        <v>19.8</v>
      </c>
      <c r="AF1483" s="64">
        <v>15.1426</v>
      </c>
      <c r="AG1483" s="64">
        <v>13.6343</v>
      </c>
      <c r="AH1483" s="64">
        <v>25.650600000000001</v>
      </c>
      <c r="AI1483" s="64">
        <v>17.639700000000001</v>
      </c>
      <c r="AJ1483" s="61">
        <v>0.45833333333333331</v>
      </c>
      <c r="AK1483" s="216">
        <v>50</v>
      </c>
      <c r="AL1483" s="62">
        <v>112.65299628340969</v>
      </c>
      <c r="AM1483" s="24" t="s">
        <v>6366</v>
      </c>
      <c r="AN1483" s="216" t="s">
        <v>6009</v>
      </c>
      <c r="AO1483" s="216" t="s">
        <v>6007</v>
      </c>
      <c r="AP1483" s="216" t="s">
        <v>6884</v>
      </c>
      <c r="AQ1483" s="216" t="s">
        <v>6885</v>
      </c>
      <c r="AR1483" s="216" t="s">
        <v>6886</v>
      </c>
      <c r="AS1483" s="24" t="s">
        <v>6917</v>
      </c>
      <c r="AT1483" s="24" t="s">
        <v>6670</v>
      </c>
      <c r="AU1483" s="24" t="s">
        <v>5984</v>
      </c>
      <c r="AV1483" s="24" t="s">
        <v>6016</v>
      </c>
      <c r="AW1483" s="24" t="s">
        <v>5970</v>
      </c>
      <c r="AX1483" s="24" t="s">
        <v>5991</v>
      </c>
      <c r="AY1483" s="24" t="s">
        <v>8304</v>
      </c>
      <c r="AZ1483" s="216" t="s">
        <v>7251</v>
      </c>
      <c r="BA1483" s="216" t="s">
        <v>7032</v>
      </c>
      <c r="BB1483" s="57" t="s">
        <v>6944</v>
      </c>
      <c r="BC1483" s="202"/>
      <c r="BD1483" s="24"/>
      <c r="BE1483" s="151"/>
      <c r="BG1483" s="151"/>
      <c r="BI1483" s="151"/>
      <c r="BL1483" s="152"/>
    </row>
    <row r="1484" spans="1:64" s="169" customFormat="1">
      <c r="A1484" s="24">
        <v>6573</v>
      </c>
      <c r="B1484" s="24" t="s">
        <v>4516</v>
      </c>
      <c r="C1484" s="57">
        <v>22</v>
      </c>
      <c r="D1484" s="57">
        <v>23.65</v>
      </c>
      <c r="E1484" s="57">
        <v>22</v>
      </c>
      <c r="F1484" s="57">
        <v>23.65</v>
      </c>
      <c r="G1484" s="57">
        <v>24.85</v>
      </c>
      <c r="H1484" s="57">
        <v>25.45</v>
      </c>
      <c r="I1484" s="57">
        <v>23.5</v>
      </c>
      <c r="J1484" s="57">
        <v>23.75</v>
      </c>
      <c r="K1484" s="57">
        <v>24.5</v>
      </c>
      <c r="L1484" s="57">
        <v>25.6</v>
      </c>
      <c r="M1484" s="57">
        <v>23.9</v>
      </c>
      <c r="N1484" s="57">
        <v>25.2</v>
      </c>
      <c r="O1484" s="63">
        <v>6.1052631578947303E-2</v>
      </c>
      <c r="P1484" s="57">
        <v>535</v>
      </c>
      <c r="Q1484" s="57">
        <v>1923</v>
      </c>
      <c r="R1484" s="57">
        <v>899.75</v>
      </c>
      <c r="S1484" s="57">
        <v>22.12</v>
      </c>
      <c r="T1484" s="57">
        <v>24.614999999999998</v>
      </c>
      <c r="U1484" s="57">
        <v>23.8233</v>
      </c>
      <c r="V1484" s="57">
        <v>22.51</v>
      </c>
      <c r="W1484" s="57">
        <v>24.377500000000001</v>
      </c>
      <c r="X1484" s="57">
        <v>23.940799999999999</v>
      </c>
      <c r="Y1484" s="57">
        <v>22.98</v>
      </c>
      <c r="Z1484" s="57">
        <v>24.2925</v>
      </c>
      <c r="AA1484" s="57">
        <v>24.077500000000001</v>
      </c>
      <c r="AB1484" s="57">
        <v>35</v>
      </c>
      <c r="AC1484" s="57">
        <v>13.7</v>
      </c>
      <c r="AD1484" s="57">
        <v>27.95</v>
      </c>
      <c r="AE1484" s="57">
        <v>20.8</v>
      </c>
      <c r="AF1484" s="64">
        <v>40.207900000000002</v>
      </c>
      <c r="AG1484" s="64">
        <v>25.9526</v>
      </c>
      <c r="AH1484" s="64">
        <v>57.360799999999998</v>
      </c>
      <c r="AI1484" s="64">
        <v>36.421999999999997</v>
      </c>
      <c r="AJ1484" s="61">
        <v>0.45833333333333331</v>
      </c>
      <c r="AK1484" s="216">
        <v>550</v>
      </c>
      <c r="AL1484" s="62">
        <v>973.29042186220715</v>
      </c>
      <c r="AM1484" s="24" t="s">
        <v>6157</v>
      </c>
      <c r="AN1484" s="216" t="s">
        <v>6009</v>
      </c>
      <c r="AO1484" s="216" t="s">
        <v>5961</v>
      </c>
      <c r="AP1484" s="216" t="s">
        <v>6908</v>
      </c>
      <c r="AQ1484" s="216" t="s">
        <v>6900</v>
      </c>
      <c r="AR1484" s="216" t="s">
        <v>6886</v>
      </c>
      <c r="AS1484" s="24" t="s">
        <v>5474</v>
      </c>
      <c r="AT1484" s="24" t="s">
        <v>6201</v>
      </c>
      <c r="AU1484" s="24" t="s">
        <v>5964</v>
      </c>
      <c r="AV1484" s="24" t="s">
        <v>6010</v>
      </c>
      <c r="AW1484" s="24" t="s">
        <v>5990</v>
      </c>
      <c r="AX1484" s="24" t="s">
        <v>5986</v>
      </c>
      <c r="AY1484" s="24" t="s">
        <v>7585</v>
      </c>
      <c r="AZ1484" s="216" t="s">
        <v>7192</v>
      </c>
      <c r="BA1484" s="216" t="s">
        <v>7523</v>
      </c>
      <c r="BB1484" s="57" t="s">
        <v>6925</v>
      </c>
      <c r="BC1484" s="202"/>
      <c r="BD1484" s="24"/>
      <c r="BE1484" s="151"/>
      <c r="BG1484" s="151"/>
      <c r="BI1484" s="151"/>
      <c r="BL1484" s="152"/>
    </row>
    <row r="1485" spans="1:64" s="169" customFormat="1">
      <c r="A1485" s="24">
        <v>6575</v>
      </c>
      <c r="B1485" s="24" t="s">
        <v>4011</v>
      </c>
      <c r="C1485" s="57">
        <v>47.7</v>
      </c>
      <c r="D1485" s="57">
        <v>47.7</v>
      </c>
      <c r="E1485" s="57">
        <v>46.85</v>
      </c>
      <c r="F1485" s="57">
        <v>47.3</v>
      </c>
      <c r="G1485" s="57">
        <v>48</v>
      </c>
      <c r="H1485" s="57">
        <v>48</v>
      </c>
      <c r="I1485" s="57">
        <v>47</v>
      </c>
      <c r="J1485" s="57">
        <v>47.4</v>
      </c>
      <c r="K1485" s="57">
        <v>48</v>
      </c>
      <c r="L1485" s="57">
        <v>48</v>
      </c>
      <c r="M1485" s="57">
        <v>47.35</v>
      </c>
      <c r="N1485" s="57">
        <v>47.85</v>
      </c>
      <c r="O1485" s="63">
        <v>1.01329955668144E-2</v>
      </c>
      <c r="P1485" s="57">
        <v>15</v>
      </c>
      <c r="Q1485" s="57">
        <v>89</v>
      </c>
      <c r="R1485" s="57">
        <v>152.30000000000001</v>
      </c>
      <c r="S1485" s="57">
        <v>47.79</v>
      </c>
      <c r="T1485" s="57">
        <v>48.76</v>
      </c>
      <c r="U1485" s="57">
        <v>48.193300000000001</v>
      </c>
      <c r="V1485" s="57">
        <v>47.53</v>
      </c>
      <c r="W1485" s="57">
        <v>48.68</v>
      </c>
      <c r="X1485" s="57">
        <v>48.281700000000001</v>
      </c>
      <c r="Y1485" s="57">
        <v>47.4</v>
      </c>
      <c r="Z1485" s="57">
        <v>48.672499999999999</v>
      </c>
      <c r="AA1485" s="57">
        <v>48.395000000000003</v>
      </c>
      <c r="AB1485" s="57"/>
      <c r="AC1485" s="57"/>
      <c r="AD1485" s="57">
        <v>53.5</v>
      </c>
      <c r="AE1485" s="57">
        <v>46.85</v>
      </c>
      <c r="AF1485" s="64">
        <v>15.364599999999999</v>
      </c>
      <c r="AG1485" s="64">
        <v>17.613900000000001</v>
      </c>
      <c r="AH1485" s="64">
        <v>20.995699999999999</v>
      </c>
      <c r="AI1485" s="64">
        <v>18.741199999999999</v>
      </c>
      <c r="AJ1485" s="61">
        <v>0.45833333333333331</v>
      </c>
      <c r="AK1485" s="216">
        <v>50</v>
      </c>
      <c r="AL1485" s="62">
        <v>51.205907401549865</v>
      </c>
      <c r="AM1485" s="24" t="s">
        <v>8006</v>
      </c>
      <c r="AN1485" s="216" t="s">
        <v>6337</v>
      </c>
      <c r="AO1485" s="216" t="s">
        <v>6007</v>
      </c>
      <c r="AP1485" s="216" t="s">
        <v>6884</v>
      </c>
      <c r="AQ1485" s="216" t="s">
        <v>6885</v>
      </c>
      <c r="AR1485" s="216" t="s">
        <v>6886</v>
      </c>
      <c r="AS1485" s="24" t="s">
        <v>6917</v>
      </c>
      <c r="AT1485" s="24" t="s">
        <v>6017</v>
      </c>
      <c r="AU1485" s="24" t="s">
        <v>6017</v>
      </c>
      <c r="AV1485" s="24" t="s">
        <v>6345</v>
      </c>
      <c r="AW1485" s="24" t="s">
        <v>5979</v>
      </c>
      <c r="AX1485" s="24" t="s">
        <v>6033</v>
      </c>
      <c r="AY1485" s="24" t="s">
        <v>7064</v>
      </c>
      <c r="AZ1485" s="216" t="s">
        <v>7190</v>
      </c>
      <c r="BA1485" s="216" t="s">
        <v>7224</v>
      </c>
      <c r="BB1485" s="57" t="s">
        <v>6898</v>
      </c>
      <c r="BC1485" s="202"/>
      <c r="BD1485" s="24"/>
      <c r="BE1485" s="151"/>
      <c r="BG1485" s="151"/>
      <c r="BI1485" s="151"/>
      <c r="BL1485" s="152"/>
    </row>
    <row r="1486" spans="1:64" s="169" customFormat="1">
      <c r="A1486" s="24">
        <v>6576</v>
      </c>
      <c r="B1486" s="24" t="s">
        <v>4012</v>
      </c>
      <c r="C1486" s="57">
        <v>84.7</v>
      </c>
      <c r="D1486" s="57">
        <v>84.8</v>
      </c>
      <c r="E1486" s="57">
        <v>82</v>
      </c>
      <c r="F1486" s="57">
        <v>83.9</v>
      </c>
      <c r="G1486" s="57">
        <v>83.1</v>
      </c>
      <c r="H1486" s="57">
        <v>84.3</v>
      </c>
      <c r="I1486" s="57">
        <v>82.5</v>
      </c>
      <c r="J1486" s="57">
        <v>82.9</v>
      </c>
      <c r="K1486" s="57">
        <v>82.9</v>
      </c>
      <c r="L1486" s="57">
        <v>83.5</v>
      </c>
      <c r="M1486" s="57">
        <v>82.2</v>
      </c>
      <c r="N1486" s="57">
        <v>83.5</v>
      </c>
      <c r="O1486" s="63">
        <v>7.2376357056694804E-3</v>
      </c>
      <c r="P1486" s="57">
        <v>132</v>
      </c>
      <c r="Q1486" s="57">
        <v>517</v>
      </c>
      <c r="R1486" s="57">
        <v>417.2</v>
      </c>
      <c r="S1486" s="57">
        <v>88.04</v>
      </c>
      <c r="T1486" s="57">
        <v>89.62</v>
      </c>
      <c r="U1486" s="57">
        <v>96.446700000000007</v>
      </c>
      <c r="V1486" s="57">
        <v>86.66</v>
      </c>
      <c r="W1486" s="57">
        <v>89.385000000000005</v>
      </c>
      <c r="X1486" s="57">
        <v>95.97</v>
      </c>
      <c r="Y1486" s="57">
        <v>85.46</v>
      </c>
      <c r="Z1486" s="57">
        <v>89.23</v>
      </c>
      <c r="AA1486" s="57">
        <v>95.47</v>
      </c>
      <c r="AB1486" s="57">
        <v>127</v>
      </c>
      <c r="AC1486" s="57">
        <v>76.900000000000006</v>
      </c>
      <c r="AD1486" s="57">
        <v>99.9</v>
      </c>
      <c r="AE1486" s="57">
        <v>82</v>
      </c>
      <c r="AF1486" s="64">
        <v>17.3794</v>
      </c>
      <c r="AG1486" s="64">
        <v>20.545200000000001</v>
      </c>
      <c r="AH1486" s="64">
        <v>16.7409</v>
      </c>
      <c r="AI1486" s="64">
        <v>19.277100000000001</v>
      </c>
      <c r="AJ1486" s="61">
        <v>0.45833333333333331</v>
      </c>
      <c r="AK1486" s="216">
        <v>150</v>
      </c>
      <c r="AL1486" s="62">
        <v>263.91330257715111</v>
      </c>
      <c r="AM1486" s="24" t="s">
        <v>6638</v>
      </c>
      <c r="AN1486" s="216" t="s">
        <v>5967</v>
      </c>
      <c r="AO1486" s="216" t="s">
        <v>6047</v>
      </c>
      <c r="AP1486" s="216" t="s">
        <v>6884</v>
      </c>
      <c r="AQ1486" s="216" t="s">
        <v>6885</v>
      </c>
      <c r="AR1486" s="216" t="s">
        <v>6916</v>
      </c>
      <c r="AS1486" s="24" t="s">
        <v>6917</v>
      </c>
      <c r="AT1486" s="24" t="s">
        <v>6127</v>
      </c>
      <c r="AU1486" s="24" t="s">
        <v>6347</v>
      </c>
      <c r="AV1486" s="24" t="s">
        <v>6126</v>
      </c>
      <c r="AW1486" s="24" t="s">
        <v>5979</v>
      </c>
      <c r="AX1486" s="24" t="s">
        <v>5970</v>
      </c>
      <c r="AY1486" s="24" t="s">
        <v>7541</v>
      </c>
      <c r="AZ1486" s="216" t="s">
        <v>7058</v>
      </c>
      <c r="BA1486" s="216" t="s">
        <v>7895</v>
      </c>
      <c r="BB1486" s="57" t="s">
        <v>5474</v>
      </c>
      <c r="BC1486" s="202"/>
      <c r="BD1486" s="24"/>
      <c r="BE1486" s="151"/>
      <c r="BG1486" s="151"/>
      <c r="BI1486" s="151"/>
      <c r="BL1486" s="152"/>
    </row>
    <row r="1487" spans="1:64" s="169" customFormat="1">
      <c r="A1487" s="24">
        <v>6577</v>
      </c>
      <c r="B1487" s="24" t="s">
        <v>4013</v>
      </c>
      <c r="C1487" s="57">
        <v>60.1</v>
      </c>
      <c r="D1487" s="57">
        <v>62.3</v>
      </c>
      <c r="E1487" s="57">
        <v>60.1</v>
      </c>
      <c r="F1487" s="57">
        <v>62.3</v>
      </c>
      <c r="G1487" s="57">
        <v>61.1</v>
      </c>
      <c r="H1487" s="57">
        <v>61.9</v>
      </c>
      <c r="I1487" s="57">
        <v>61.1</v>
      </c>
      <c r="J1487" s="57">
        <v>61.8</v>
      </c>
      <c r="K1487" s="57">
        <v>62</v>
      </c>
      <c r="L1487" s="57">
        <v>62</v>
      </c>
      <c r="M1487" s="57">
        <v>62</v>
      </c>
      <c r="N1487" s="57">
        <v>62</v>
      </c>
      <c r="O1487" s="63">
        <v>3.2362459546925498E-3</v>
      </c>
      <c r="P1487" s="57">
        <v>1</v>
      </c>
      <c r="Q1487" s="57">
        <v>3</v>
      </c>
      <c r="R1487" s="57">
        <v>44.5</v>
      </c>
      <c r="S1487" s="57">
        <v>61.02</v>
      </c>
      <c r="T1487" s="57">
        <v>64.584999999999994</v>
      </c>
      <c r="U1487" s="57">
        <v>66.601699999999994</v>
      </c>
      <c r="V1487" s="57">
        <v>61.1</v>
      </c>
      <c r="W1487" s="57">
        <v>64.27</v>
      </c>
      <c r="X1487" s="57">
        <v>66.5017</v>
      </c>
      <c r="Y1487" s="57">
        <v>61.18</v>
      </c>
      <c r="Z1487" s="57">
        <v>63.994999999999997</v>
      </c>
      <c r="AA1487" s="57">
        <v>66.406700000000001</v>
      </c>
      <c r="AB1487" s="57">
        <v>74</v>
      </c>
      <c r="AC1487" s="57">
        <v>59.6</v>
      </c>
      <c r="AD1487" s="57">
        <v>68.5</v>
      </c>
      <c r="AE1487" s="57">
        <v>59.6</v>
      </c>
      <c r="AF1487" s="64">
        <v>35.303800000000003</v>
      </c>
      <c r="AG1487" s="64">
        <v>20.123200000000001</v>
      </c>
      <c r="AH1487" s="64">
        <v>44.588500000000003</v>
      </c>
      <c r="AI1487" s="64">
        <v>28.278300000000002</v>
      </c>
      <c r="AJ1487" s="61">
        <v>0.45833333333333331</v>
      </c>
      <c r="AK1487" s="216">
        <v>50</v>
      </c>
      <c r="AL1487" s="62">
        <v>3.4137271601033241</v>
      </c>
      <c r="AM1487" s="24" t="s">
        <v>7691</v>
      </c>
      <c r="AN1487" s="216" t="s">
        <v>6009</v>
      </c>
      <c r="AO1487" s="216" t="s">
        <v>5971</v>
      </c>
      <c r="AP1487" s="216" t="s">
        <v>6884</v>
      </c>
      <c r="AQ1487" s="216" t="s">
        <v>6885</v>
      </c>
      <c r="AR1487" s="216" t="s">
        <v>6886</v>
      </c>
      <c r="AS1487" s="24" t="s">
        <v>6951</v>
      </c>
      <c r="AT1487" s="24" t="s">
        <v>6201</v>
      </c>
      <c r="AU1487" s="24" t="s">
        <v>6055</v>
      </c>
      <c r="AV1487" s="24" t="s">
        <v>6577</v>
      </c>
      <c r="AW1487" s="24" t="s">
        <v>5979</v>
      </c>
      <c r="AX1487" s="24" t="s">
        <v>5979</v>
      </c>
      <c r="AY1487" s="24" t="s">
        <v>7463</v>
      </c>
      <c r="AZ1487" s="216" t="s">
        <v>7040</v>
      </c>
      <c r="BA1487" s="216" t="s">
        <v>7067</v>
      </c>
      <c r="BB1487" s="57" t="s">
        <v>5474</v>
      </c>
      <c r="BC1487" s="202"/>
      <c r="BD1487" s="24"/>
      <c r="BE1487" s="151"/>
      <c r="BG1487" s="151"/>
      <c r="BI1487" s="151"/>
      <c r="BL1487" s="152"/>
    </row>
    <row r="1488" spans="1:64" s="169" customFormat="1">
      <c r="A1488" s="24">
        <v>6578</v>
      </c>
      <c r="B1488" s="24" t="s">
        <v>4015</v>
      </c>
      <c r="C1488" s="57">
        <v>17.399999999999999</v>
      </c>
      <c r="D1488" s="57">
        <v>17.45</v>
      </c>
      <c r="E1488" s="57">
        <v>16.899999999999999</v>
      </c>
      <c r="F1488" s="57">
        <v>17</v>
      </c>
      <c r="G1488" s="57">
        <v>17.2</v>
      </c>
      <c r="H1488" s="57">
        <v>17.3</v>
      </c>
      <c r="I1488" s="57">
        <v>17</v>
      </c>
      <c r="J1488" s="57">
        <v>17</v>
      </c>
      <c r="K1488" s="57">
        <v>17.05</v>
      </c>
      <c r="L1488" s="57">
        <v>17.100000000000001</v>
      </c>
      <c r="M1488" s="57">
        <v>17.05</v>
      </c>
      <c r="N1488" s="57">
        <v>17.100000000000001</v>
      </c>
      <c r="O1488" s="63">
        <v>5.8823529411764696E-3</v>
      </c>
      <c r="P1488" s="57">
        <v>6</v>
      </c>
      <c r="Q1488" s="57">
        <v>43</v>
      </c>
      <c r="R1488" s="57">
        <v>46.5</v>
      </c>
      <c r="S1488" s="57">
        <v>18.21</v>
      </c>
      <c r="T1488" s="57">
        <v>19.112500000000001</v>
      </c>
      <c r="U1488" s="57">
        <v>19.9358</v>
      </c>
      <c r="V1488" s="57">
        <v>17.89</v>
      </c>
      <c r="W1488" s="57">
        <v>18.962499999999999</v>
      </c>
      <c r="X1488" s="57">
        <v>19.8825</v>
      </c>
      <c r="Y1488" s="57">
        <v>17.62</v>
      </c>
      <c r="Z1488" s="57">
        <v>18.827500000000001</v>
      </c>
      <c r="AA1488" s="57">
        <v>19.824999999999999</v>
      </c>
      <c r="AB1488" s="57">
        <v>23.5</v>
      </c>
      <c r="AC1488" s="57">
        <v>16.899999999999999</v>
      </c>
      <c r="AD1488" s="57">
        <v>19.95</v>
      </c>
      <c r="AE1488" s="57">
        <v>16.899999999999999</v>
      </c>
      <c r="AF1488" s="64">
        <v>11.8071</v>
      </c>
      <c r="AG1488" s="64">
        <v>15.0944</v>
      </c>
      <c r="AH1488" s="64">
        <v>11.045999999999999</v>
      </c>
      <c r="AI1488" s="64">
        <v>13.744899999999999</v>
      </c>
      <c r="AJ1488" s="61">
        <v>0.45833333333333331</v>
      </c>
      <c r="AK1488" s="216">
        <v>50</v>
      </c>
      <c r="AL1488" s="62">
        <v>20.482362960619945</v>
      </c>
      <c r="AM1488" s="24" t="s">
        <v>6551</v>
      </c>
      <c r="AN1488" s="216" t="s">
        <v>5967</v>
      </c>
      <c r="AO1488" s="216" t="s">
        <v>6047</v>
      </c>
      <c r="AP1488" s="216" t="s">
        <v>6884</v>
      </c>
      <c r="AQ1488" s="216" t="s">
        <v>6885</v>
      </c>
      <c r="AR1488" s="216" t="s">
        <v>6916</v>
      </c>
      <c r="AS1488" s="24" t="s">
        <v>7198</v>
      </c>
      <c r="AT1488" s="24" t="s">
        <v>5962</v>
      </c>
      <c r="AU1488" s="24" t="s">
        <v>6130</v>
      </c>
      <c r="AV1488" s="24" t="s">
        <v>6493</v>
      </c>
      <c r="AW1488" s="24" t="s">
        <v>5979</v>
      </c>
      <c r="AX1488" s="24" t="s">
        <v>5979</v>
      </c>
      <c r="AY1488" s="24" t="s">
        <v>7048</v>
      </c>
      <c r="AZ1488" s="216" t="s">
        <v>7168</v>
      </c>
      <c r="BA1488" s="216" t="s">
        <v>7113</v>
      </c>
      <c r="BB1488" s="57" t="s">
        <v>5474</v>
      </c>
      <c r="BC1488" s="202"/>
      <c r="BD1488" s="24"/>
      <c r="BE1488" s="151"/>
      <c r="BG1488" s="151"/>
      <c r="BI1488" s="151"/>
      <c r="BL1488" s="152"/>
    </row>
    <row r="1489" spans="1:64" s="169" customFormat="1">
      <c r="A1489" s="24">
        <v>6579</v>
      </c>
      <c r="B1489" s="24" t="s">
        <v>4017</v>
      </c>
      <c r="C1489" s="57">
        <v>61.5</v>
      </c>
      <c r="D1489" s="57">
        <v>66.3</v>
      </c>
      <c r="E1489" s="57">
        <v>61.5</v>
      </c>
      <c r="F1489" s="57">
        <v>66</v>
      </c>
      <c r="G1489" s="57">
        <v>64.599999999999994</v>
      </c>
      <c r="H1489" s="57">
        <v>64.599999999999994</v>
      </c>
      <c r="I1489" s="57">
        <v>63.7</v>
      </c>
      <c r="J1489" s="57">
        <v>63.7</v>
      </c>
      <c r="K1489" s="57">
        <v>63.2</v>
      </c>
      <c r="L1489" s="57">
        <v>63.2</v>
      </c>
      <c r="M1489" s="57">
        <v>63</v>
      </c>
      <c r="N1489" s="57">
        <v>63</v>
      </c>
      <c r="O1489" s="63">
        <v>-1.09890109890109E-2</v>
      </c>
      <c r="P1489" s="57">
        <v>3</v>
      </c>
      <c r="Q1489" s="57">
        <v>11</v>
      </c>
      <c r="R1489" s="57">
        <v>23.05</v>
      </c>
      <c r="S1489" s="57">
        <v>62.18</v>
      </c>
      <c r="T1489" s="57">
        <v>64.760000000000005</v>
      </c>
      <c r="U1489" s="57">
        <v>67.028800000000004</v>
      </c>
      <c r="V1489" s="57">
        <v>62.66</v>
      </c>
      <c r="W1489" s="57">
        <v>64.599999999999994</v>
      </c>
      <c r="X1489" s="57">
        <v>66.962699999999998</v>
      </c>
      <c r="Y1489" s="57">
        <v>62.96</v>
      </c>
      <c r="Z1489" s="57">
        <v>64.319999999999993</v>
      </c>
      <c r="AA1489" s="57">
        <v>66.845799999999997</v>
      </c>
      <c r="AB1489" s="57">
        <v>78</v>
      </c>
      <c r="AC1489" s="57">
        <v>0</v>
      </c>
      <c r="AD1489" s="57">
        <v>68.599999999999994</v>
      </c>
      <c r="AE1489" s="57">
        <v>58.6</v>
      </c>
      <c r="AF1489" s="64">
        <v>56.078099999999999</v>
      </c>
      <c r="AG1489" s="64">
        <v>38.767899999999997</v>
      </c>
      <c r="AH1489" s="64">
        <v>56.433</v>
      </c>
      <c r="AI1489" s="64">
        <v>44.656300000000002</v>
      </c>
      <c r="AJ1489" s="61">
        <v>0.45833333333333331</v>
      </c>
      <c r="AK1489" s="216">
        <v>50</v>
      </c>
      <c r="AL1489" s="62">
        <v>10.241181480309972</v>
      </c>
      <c r="AM1489" s="24" t="s">
        <v>8185</v>
      </c>
      <c r="AN1489" s="216" t="s">
        <v>6009</v>
      </c>
      <c r="AO1489" s="216" t="s">
        <v>5961</v>
      </c>
      <c r="AP1489" s="216" t="s">
        <v>6884</v>
      </c>
      <c r="AQ1489" s="216" t="s">
        <v>6885</v>
      </c>
      <c r="AR1489" s="216" t="s">
        <v>6886</v>
      </c>
      <c r="AS1489" s="24" t="s">
        <v>5474</v>
      </c>
      <c r="AT1489" s="24" t="s">
        <v>6013</v>
      </c>
      <c r="AU1489" s="24" t="s">
        <v>6518</v>
      </c>
      <c r="AV1489" s="24" t="s">
        <v>6518</v>
      </c>
      <c r="AW1489" s="24" t="s">
        <v>5979</v>
      </c>
      <c r="AX1489" s="24" t="s">
        <v>5979</v>
      </c>
      <c r="AY1489" s="24" t="s">
        <v>7347</v>
      </c>
      <c r="AZ1489" s="216" t="s">
        <v>7040</v>
      </c>
      <c r="BA1489" s="216" t="s">
        <v>6897</v>
      </c>
      <c r="BB1489" s="57" t="s">
        <v>5474</v>
      </c>
      <c r="BC1489" s="202"/>
      <c r="BD1489" s="24"/>
      <c r="BE1489" s="151"/>
      <c r="BG1489" s="151"/>
      <c r="BI1489" s="151"/>
      <c r="BL1489" s="152"/>
    </row>
    <row r="1490" spans="1:64" s="169" customFormat="1">
      <c r="A1490" s="24">
        <v>6580</v>
      </c>
      <c r="B1490" s="24" t="s">
        <v>4019</v>
      </c>
      <c r="C1490" s="57">
        <v>29.45</v>
      </c>
      <c r="D1490" s="57">
        <v>30.35</v>
      </c>
      <c r="E1490" s="57">
        <v>27.7</v>
      </c>
      <c r="F1490" s="57">
        <v>28.75</v>
      </c>
      <c r="G1490" s="57">
        <v>28.75</v>
      </c>
      <c r="H1490" s="57">
        <v>28.8</v>
      </c>
      <c r="I1490" s="57">
        <v>28</v>
      </c>
      <c r="J1490" s="57">
        <v>28.5</v>
      </c>
      <c r="K1490" s="57">
        <v>28.95</v>
      </c>
      <c r="L1490" s="57">
        <v>28.95</v>
      </c>
      <c r="M1490" s="57">
        <v>28.8</v>
      </c>
      <c r="N1490" s="57">
        <v>28.8</v>
      </c>
      <c r="O1490" s="63">
        <v>1.80275715800636E-2</v>
      </c>
      <c r="P1490" s="57">
        <v>7</v>
      </c>
      <c r="Q1490" s="57">
        <v>75</v>
      </c>
      <c r="R1490" s="57">
        <v>74.7</v>
      </c>
      <c r="S1490" s="57">
        <v>27.83</v>
      </c>
      <c r="T1490" s="57">
        <v>27.64</v>
      </c>
      <c r="U1490" s="57">
        <v>27.975000000000001</v>
      </c>
      <c r="V1490" s="57">
        <v>28.17</v>
      </c>
      <c r="W1490" s="57">
        <v>27.6875</v>
      </c>
      <c r="X1490" s="57">
        <v>27.958300000000001</v>
      </c>
      <c r="Y1490" s="57">
        <v>28.47</v>
      </c>
      <c r="Z1490" s="57">
        <v>27.752500000000001</v>
      </c>
      <c r="AA1490" s="57">
        <v>27.9483</v>
      </c>
      <c r="AB1490" s="57"/>
      <c r="AC1490" s="57"/>
      <c r="AD1490" s="57">
        <v>30.35</v>
      </c>
      <c r="AE1490" s="57">
        <v>26.35</v>
      </c>
      <c r="AF1490" s="64">
        <v>53.645200000000003</v>
      </c>
      <c r="AG1490" s="64">
        <v>48.250700000000002</v>
      </c>
      <c r="AH1490" s="64">
        <v>56.180100000000003</v>
      </c>
      <c r="AI1490" s="64">
        <v>50.893799999999999</v>
      </c>
      <c r="AJ1490" s="61">
        <v>0.45833333333333331</v>
      </c>
      <c r="AK1490" s="216">
        <v>50</v>
      </c>
      <c r="AL1490" s="62">
        <v>23.896090120723269</v>
      </c>
      <c r="AM1490" s="24" t="s">
        <v>6710</v>
      </c>
      <c r="AN1490" s="216" t="s">
        <v>6009</v>
      </c>
      <c r="AO1490" s="216" t="s">
        <v>5961</v>
      </c>
      <c r="AP1490" s="216" t="s">
        <v>6908</v>
      </c>
      <c r="AQ1490" s="216" t="s">
        <v>6900</v>
      </c>
      <c r="AR1490" s="216" t="s">
        <v>6886</v>
      </c>
      <c r="AS1490" s="24" t="s">
        <v>7139</v>
      </c>
      <c r="AT1490" s="24" t="s">
        <v>5974</v>
      </c>
      <c r="AU1490" s="24" t="s">
        <v>6127</v>
      </c>
      <c r="AV1490" s="24" t="s">
        <v>6518</v>
      </c>
      <c r="AW1490" s="24" t="s">
        <v>5979</v>
      </c>
      <c r="AX1490" s="24" t="s">
        <v>5979</v>
      </c>
      <c r="AY1490" s="24" t="s">
        <v>7841</v>
      </c>
      <c r="AZ1490" s="216" t="s">
        <v>7704</v>
      </c>
      <c r="BA1490" s="216" t="s">
        <v>6967</v>
      </c>
      <c r="BB1490" s="57" t="s">
        <v>5474</v>
      </c>
      <c r="BC1490" s="202"/>
      <c r="BD1490" s="24"/>
      <c r="BE1490" s="151"/>
      <c r="BG1490" s="151"/>
      <c r="BI1490" s="151"/>
      <c r="BL1490" s="152"/>
    </row>
    <row r="1491" spans="1:64" s="169" customFormat="1">
      <c r="A1491" s="24">
        <v>6581</v>
      </c>
      <c r="B1491" s="24" t="s">
        <v>4021</v>
      </c>
      <c r="C1491" s="57">
        <v>73.7</v>
      </c>
      <c r="D1491" s="57">
        <v>74.099999999999994</v>
      </c>
      <c r="E1491" s="57">
        <v>73</v>
      </c>
      <c r="F1491" s="57">
        <v>73.7</v>
      </c>
      <c r="G1491" s="57">
        <v>73.7</v>
      </c>
      <c r="H1491" s="57">
        <v>74</v>
      </c>
      <c r="I1491" s="57">
        <v>73.7</v>
      </c>
      <c r="J1491" s="57">
        <v>74</v>
      </c>
      <c r="K1491" s="57">
        <v>73.7</v>
      </c>
      <c r="L1491" s="57">
        <v>74</v>
      </c>
      <c r="M1491" s="57">
        <v>73.7</v>
      </c>
      <c r="N1491" s="57">
        <v>73.900000000000006</v>
      </c>
      <c r="O1491" s="63">
        <v>-1.3513513513513499E-3</v>
      </c>
      <c r="P1491" s="57">
        <v>26</v>
      </c>
      <c r="Q1491" s="57">
        <v>77</v>
      </c>
      <c r="R1491" s="57">
        <v>64.349999999999994</v>
      </c>
      <c r="S1491" s="57">
        <v>73.16</v>
      </c>
      <c r="T1491" s="57">
        <v>72.97</v>
      </c>
      <c r="U1491" s="57">
        <v>72.231700000000004</v>
      </c>
      <c r="V1491" s="57">
        <v>73.400000000000006</v>
      </c>
      <c r="W1491" s="57">
        <v>73.075000000000003</v>
      </c>
      <c r="X1491" s="57">
        <v>72.2667</v>
      </c>
      <c r="Y1491" s="57">
        <v>73.62</v>
      </c>
      <c r="Z1491" s="57">
        <v>73.150000000000006</v>
      </c>
      <c r="AA1491" s="57">
        <v>72.290000000000006</v>
      </c>
      <c r="AB1491" s="57">
        <v>83</v>
      </c>
      <c r="AC1491" s="57">
        <v>0</v>
      </c>
      <c r="AD1491" s="57">
        <v>74.400000000000006</v>
      </c>
      <c r="AE1491" s="57">
        <v>71.900000000000006</v>
      </c>
      <c r="AF1491" s="64">
        <v>75.665099999999995</v>
      </c>
      <c r="AG1491" s="64">
        <v>58.481999999999999</v>
      </c>
      <c r="AH1491" s="64">
        <v>80.746399999999994</v>
      </c>
      <c r="AI1491" s="64">
        <v>65.903499999999994</v>
      </c>
      <c r="AJ1491" s="61">
        <v>0.45833333333333331</v>
      </c>
      <c r="AK1491" s="216">
        <v>50</v>
      </c>
      <c r="AL1491" s="62">
        <v>88.75690616268642</v>
      </c>
      <c r="AM1491" s="24" t="s">
        <v>6054</v>
      </c>
      <c r="AN1491" s="216" t="s">
        <v>6009</v>
      </c>
      <c r="AO1491" s="216" t="s">
        <v>5989</v>
      </c>
      <c r="AP1491" s="216" t="s">
        <v>6908</v>
      </c>
      <c r="AQ1491" s="216" t="s">
        <v>6900</v>
      </c>
      <c r="AR1491" s="216" t="s">
        <v>6886</v>
      </c>
      <c r="AS1491" s="24" t="s">
        <v>7699</v>
      </c>
      <c r="AT1491" s="24" t="s">
        <v>6121</v>
      </c>
      <c r="AU1491" s="24" t="s">
        <v>6493</v>
      </c>
      <c r="AV1491" s="24" t="s">
        <v>6055</v>
      </c>
      <c r="AW1491" s="24" t="s">
        <v>5991</v>
      </c>
      <c r="AX1491" s="24" t="s">
        <v>5979</v>
      </c>
      <c r="AY1491" s="24" t="s">
        <v>7524</v>
      </c>
      <c r="AZ1491" s="216" t="s">
        <v>7146</v>
      </c>
      <c r="BA1491" s="216" t="s">
        <v>7320</v>
      </c>
      <c r="BB1491" s="57" t="s">
        <v>5474</v>
      </c>
      <c r="BC1491" s="202"/>
      <c r="BD1491" s="24"/>
      <c r="BE1491" s="151"/>
      <c r="BG1491" s="151"/>
      <c r="BI1491" s="151"/>
      <c r="BL1491" s="152"/>
    </row>
    <row r="1492" spans="1:64" s="169" customFormat="1">
      <c r="A1492" s="24">
        <v>6582</v>
      </c>
      <c r="B1492" s="24" t="s">
        <v>4022</v>
      </c>
      <c r="C1492" s="57">
        <v>213</v>
      </c>
      <c r="D1492" s="57">
        <v>220</v>
      </c>
      <c r="E1492" s="57">
        <v>212</v>
      </c>
      <c r="F1492" s="57">
        <v>216</v>
      </c>
      <c r="G1492" s="57">
        <v>217.5</v>
      </c>
      <c r="H1492" s="57">
        <v>220</v>
      </c>
      <c r="I1492" s="57">
        <v>212</v>
      </c>
      <c r="J1492" s="57">
        <v>213</v>
      </c>
      <c r="K1492" s="57">
        <v>215.5</v>
      </c>
      <c r="L1492" s="57">
        <v>216.5</v>
      </c>
      <c r="M1492" s="57">
        <v>213</v>
      </c>
      <c r="N1492" s="57">
        <v>214</v>
      </c>
      <c r="O1492" s="63">
        <v>4.6948356807511703E-3</v>
      </c>
      <c r="P1492" s="57">
        <v>106</v>
      </c>
      <c r="Q1492" s="57">
        <v>316</v>
      </c>
      <c r="R1492" s="57">
        <v>559.15</v>
      </c>
      <c r="S1492" s="57">
        <v>212.4</v>
      </c>
      <c r="T1492" s="57">
        <v>246.4</v>
      </c>
      <c r="U1492" s="57">
        <v>270.85829999999999</v>
      </c>
      <c r="V1492" s="57">
        <v>212.8</v>
      </c>
      <c r="W1492" s="57">
        <v>244.02500000000001</v>
      </c>
      <c r="X1492" s="57">
        <v>269.73329999999999</v>
      </c>
      <c r="Y1492" s="57">
        <v>212</v>
      </c>
      <c r="Z1492" s="57">
        <v>241.625</v>
      </c>
      <c r="AA1492" s="57">
        <v>268.43329999999997</v>
      </c>
      <c r="AB1492" s="57">
        <v>373</v>
      </c>
      <c r="AC1492" s="57">
        <v>128</v>
      </c>
      <c r="AD1492" s="57">
        <v>283</v>
      </c>
      <c r="AE1492" s="57">
        <v>205.5</v>
      </c>
      <c r="AF1492" s="64">
        <v>14.4939</v>
      </c>
      <c r="AG1492" s="64">
        <v>13.0806</v>
      </c>
      <c r="AH1492" s="64">
        <v>17.8751</v>
      </c>
      <c r="AI1492" s="64">
        <v>14.678800000000001</v>
      </c>
      <c r="AJ1492" s="61">
        <v>0.45833333333333331</v>
      </c>
      <c r="AK1492" s="216">
        <v>150</v>
      </c>
      <c r="AL1492" s="62">
        <v>211.93037934225771</v>
      </c>
      <c r="AM1492" s="24" t="s">
        <v>6296</v>
      </c>
      <c r="AN1492" s="216" t="s">
        <v>6009</v>
      </c>
      <c r="AO1492" s="216" t="s">
        <v>6047</v>
      </c>
      <c r="AP1492" s="216" t="s">
        <v>6884</v>
      </c>
      <c r="AQ1492" s="216" t="s">
        <v>6885</v>
      </c>
      <c r="AR1492" s="216" t="s">
        <v>6886</v>
      </c>
      <c r="AS1492" s="24" t="s">
        <v>5474</v>
      </c>
      <c r="AT1492" s="24" t="s">
        <v>6016</v>
      </c>
      <c r="AU1492" s="24" t="s">
        <v>5984</v>
      </c>
      <c r="AV1492" s="24" t="s">
        <v>5984</v>
      </c>
      <c r="AW1492" s="24" t="s">
        <v>5991</v>
      </c>
      <c r="AX1492" s="24" t="s">
        <v>5991</v>
      </c>
      <c r="AY1492" s="24" t="s">
        <v>7134</v>
      </c>
      <c r="AZ1492" s="216" t="s">
        <v>8305</v>
      </c>
      <c r="BA1492" s="216" t="s">
        <v>7242</v>
      </c>
      <c r="BB1492" s="57" t="s">
        <v>5474</v>
      </c>
      <c r="BC1492" s="202"/>
      <c r="BD1492" s="24"/>
      <c r="BE1492" s="151"/>
      <c r="BG1492" s="151"/>
      <c r="BI1492" s="151"/>
      <c r="BL1492" s="152"/>
    </row>
    <row r="1493" spans="1:64" s="169" customFormat="1">
      <c r="A1493" s="24">
        <v>6584</v>
      </c>
      <c r="B1493" s="24" t="s">
        <v>4026</v>
      </c>
      <c r="C1493" s="57">
        <v>44.3</v>
      </c>
      <c r="D1493" s="57">
        <v>45.8</v>
      </c>
      <c r="E1493" s="57">
        <v>43.85</v>
      </c>
      <c r="F1493" s="57">
        <v>45.8</v>
      </c>
      <c r="G1493" s="57">
        <v>44.2</v>
      </c>
      <c r="H1493" s="57">
        <v>44.2</v>
      </c>
      <c r="I1493" s="57">
        <v>44.2</v>
      </c>
      <c r="J1493" s="57">
        <v>44.2</v>
      </c>
      <c r="K1493" s="57">
        <v>45.8</v>
      </c>
      <c r="L1493" s="57">
        <v>45.8</v>
      </c>
      <c r="M1493" s="57">
        <v>45.8</v>
      </c>
      <c r="N1493" s="57">
        <v>45.8</v>
      </c>
      <c r="O1493" s="63">
        <v>3.6199095022624403E-2</v>
      </c>
      <c r="P1493" s="57">
        <v>3</v>
      </c>
      <c r="Q1493" s="57">
        <v>1</v>
      </c>
      <c r="R1493" s="57">
        <v>33.450000000000003</v>
      </c>
      <c r="S1493" s="57">
        <v>45.35</v>
      </c>
      <c r="T1493" s="57">
        <v>43.162500000000001</v>
      </c>
      <c r="U1493" s="57">
        <v>39.123800000000003</v>
      </c>
      <c r="V1493" s="57">
        <v>45.24</v>
      </c>
      <c r="W1493" s="57">
        <v>43.522500000000001</v>
      </c>
      <c r="X1493" s="57">
        <v>39.428800000000003</v>
      </c>
      <c r="Y1493" s="57">
        <v>45.21</v>
      </c>
      <c r="Z1493" s="57">
        <v>43.962499999999999</v>
      </c>
      <c r="AA1493" s="57">
        <v>39.737499999999997</v>
      </c>
      <c r="AB1493" s="57"/>
      <c r="AC1493" s="57"/>
      <c r="AD1493" s="57">
        <v>50.1</v>
      </c>
      <c r="AE1493" s="57">
        <v>37.35</v>
      </c>
      <c r="AF1493" s="64"/>
      <c r="AG1493" s="64"/>
      <c r="AH1493" s="64"/>
      <c r="AI1493" s="64"/>
      <c r="AJ1493" s="61">
        <v>0.45833333333333331</v>
      </c>
      <c r="AK1493" s="216">
        <v>50</v>
      </c>
      <c r="AL1493" s="62">
        <v>10.241181480309972</v>
      </c>
      <c r="AM1493" s="24" t="s">
        <v>7691</v>
      </c>
      <c r="AN1493" s="216" t="s">
        <v>5993</v>
      </c>
      <c r="AO1493" s="216" t="s">
        <v>5993</v>
      </c>
      <c r="AP1493" s="216" t="s">
        <v>6908</v>
      </c>
      <c r="AQ1493" s="216" t="s">
        <v>6900</v>
      </c>
      <c r="AR1493" s="216" t="s">
        <v>6886</v>
      </c>
      <c r="AS1493" s="24" t="s">
        <v>6989</v>
      </c>
      <c r="AT1493" s="24" t="s">
        <v>6254</v>
      </c>
      <c r="AU1493" s="24" t="s">
        <v>6577</v>
      </c>
      <c r="AV1493" s="24" t="s">
        <v>6577</v>
      </c>
      <c r="AW1493" s="24" t="s">
        <v>5979</v>
      </c>
      <c r="AX1493" s="24" t="s">
        <v>5979</v>
      </c>
      <c r="AY1493" s="24" t="s">
        <v>7196</v>
      </c>
      <c r="AZ1493" s="216" t="s">
        <v>7927</v>
      </c>
      <c r="BA1493" s="216" t="s">
        <v>7507</v>
      </c>
      <c r="BB1493" s="57" t="s">
        <v>6898</v>
      </c>
      <c r="BC1493" s="202"/>
      <c r="BD1493" s="24"/>
      <c r="BE1493" s="151"/>
      <c r="BG1493" s="151"/>
      <c r="BI1493" s="151"/>
      <c r="BL1493" s="152"/>
    </row>
    <row r="1494" spans="1:64" s="169" customFormat="1">
      <c r="A1494" s="24">
        <v>6586</v>
      </c>
      <c r="B1494" s="24" t="s">
        <v>4520</v>
      </c>
      <c r="C1494" s="57">
        <v>52.4</v>
      </c>
      <c r="D1494" s="57">
        <v>53.4</v>
      </c>
      <c r="E1494" s="57">
        <v>50.8</v>
      </c>
      <c r="F1494" s="57">
        <v>52.1</v>
      </c>
      <c r="G1494" s="57">
        <v>52.2</v>
      </c>
      <c r="H1494" s="57">
        <v>52.9</v>
      </c>
      <c r="I1494" s="57">
        <v>50.3</v>
      </c>
      <c r="J1494" s="57">
        <v>51</v>
      </c>
      <c r="K1494" s="57">
        <v>51.2</v>
      </c>
      <c r="L1494" s="57">
        <v>51.8</v>
      </c>
      <c r="M1494" s="57">
        <v>49.85</v>
      </c>
      <c r="N1494" s="57">
        <v>51.2</v>
      </c>
      <c r="O1494" s="63">
        <v>5.8628102403752199E-4</v>
      </c>
      <c r="P1494" s="57">
        <v>321</v>
      </c>
      <c r="Q1494" s="57">
        <v>693</v>
      </c>
      <c r="R1494" s="57">
        <v>1410.7</v>
      </c>
      <c r="S1494" s="57">
        <v>50.75</v>
      </c>
      <c r="T1494" s="57">
        <v>51.81</v>
      </c>
      <c r="U1494" s="57">
        <v>44.8658</v>
      </c>
      <c r="V1494" s="57">
        <v>50.93</v>
      </c>
      <c r="W1494" s="57">
        <v>51.862499999999997</v>
      </c>
      <c r="X1494" s="57">
        <v>45.1492</v>
      </c>
      <c r="Y1494" s="57">
        <v>51.18</v>
      </c>
      <c r="Z1494" s="57">
        <v>51.972499999999997</v>
      </c>
      <c r="AA1494" s="57">
        <v>45.464199999999998</v>
      </c>
      <c r="AB1494" s="57"/>
      <c r="AC1494" s="57"/>
      <c r="AD1494" s="57">
        <v>55.9</v>
      </c>
      <c r="AE1494" s="57">
        <v>48.25</v>
      </c>
      <c r="AF1494" s="64">
        <v>40.779400000000003</v>
      </c>
      <c r="AG1494" s="64">
        <v>35.2727</v>
      </c>
      <c r="AH1494" s="64">
        <v>45.229100000000003</v>
      </c>
      <c r="AI1494" s="64">
        <v>38.591500000000003</v>
      </c>
      <c r="AJ1494" s="61">
        <v>0.45833333333333331</v>
      </c>
      <c r="AK1494" s="216">
        <v>350</v>
      </c>
      <c r="AL1494" s="62">
        <v>605.93132031508856</v>
      </c>
      <c r="AM1494" s="24" t="s">
        <v>6083</v>
      </c>
      <c r="AN1494" s="216" t="s">
        <v>6009</v>
      </c>
      <c r="AO1494" s="216" t="s">
        <v>5971</v>
      </c>
      <c r="AP1494" s="216" t="s">
        <v>6908</v>
      </c>
      <c r="AQ1494" s="216" t="s">
        <v>6885</v>
      </c>
      <c r="AR1494" s="216" t="s">
        <v>6886</v>
      </c>
      <c r="AS1494" s="24" t="s">
        <v>7429</v>
      </c>
      <c r="AT1494" s="24" t="s">
        <v>5994</v>
      </c>
      <c r="AU1494" s="24" t="s">
        <v>5962</v>
      </c>
      <c r="AV1494" s="24" t="s">
        <v>6061</v>
      </c>
      <c r="AW1494" s="24" t="s">
        <v>5991</v>
      </c>
      <c r="AX1494" s="24" t="s">
        <v>5996</v>
      </c>
      <c r="AY1494" s="24" t="s">
        <v>7590</v>
      </c>
      <c r="AZ1494" s="216" t="s">
        <v>7309</v>
      </c>
      <c r="BA1494" s="216" t="s">
        <v>7714</v>
      </c>
      <c r="BB1494" s="57" t="s">
        <v>6944</v>
      </c>
      <c r="BC1494" s="202"/>
      <c r="BD1494" s="24"/>
      <c r="BE1494" s="151"/>
      <c r="BG1494" s="151"/>
      <c r="BI1494" s="151"/>
      <c r="BL1494" s="152"/>
    </row>
    <row r="1495" spans="1:64" s="169" customFormat="1">
      <c r="A1495" s="24">
        <v>6588</v>
      </c>
      <c r="B1495" s="24" t="s">
        <v>4030</v>
      </c>
      <c r="C1495" s="57">
        <v>43.8</v>
      </c>
      <c r="D1495" s="57">
        <v>43.8</v>
      </c>
      <c r="E1495" s="57">
        <v>42.5</v>
      </c>
      <c r="F1495" s="57">
        <v>43.2</v>
      </c>
      <c r="G1495" s="57">
        <v>44.1</v>
      </c>
      <c r="H1495" s="57">
        <v>44.1</v>
      </c>
      <c r="I1495" s="57">
        <v>42.15</v>
      </c>
      <c r="J1495" s="57">
        <v>42.2</v>
      </c>
      <c r="K1495" s="57">
        <v>43</v>
      </c>
      <c r="L1495" s="57">
        <v>43.2</v>
      </c>
      <c r="M1495" s="57">
        <v>42</v>
      </c>
      <c r="N1495" s="57">
        <v>43.2</v>
      </c>
      <c r="O1495" s="63">
        <v>2.3696682464454898E-2</v>
      </c>
      <c r="P1495" s="57">
        <v>11</v>
      </c>
      <c r="Q1495" s="57">
        <v>5</v>
      </c>
      <c r="R1495" s="57">
        <v>23.75</v>
      </c>
      <c r="S1495" s="57">
        <v>42.95</v>
      </c>
      <c r="T1495" s="57">
        <v>47.09</v>
      </c>
      <c r="U1495" s="57">
        <v>50.38</v>
      </c>
      <c r="V1495" s="57">
        <v>42.63</v>
      </c>
      <c r="W1495" s="57">
        <v>46.695</v>
      </c>
      <c r="X1495" s="57">
        <v>50.206699999999998</v>
      </c>
      <c r="Y1495" s="57">
        <v>42.57</v>
      </c>
      <c r="Z1495" s="57">
        <v>46.405000000000001</v>
      </c>
      <c r="AA1495" s="57">
        <v>50.04</v>
      </c>
      <c r="AB1495" s="57">
        <v>92.5</v>
      </c>
      <c r="AC1495" s="57">
        <v>41.15</v>
      </c>
      <c r="AD1495" s="57">
        <v>51</v>
      </c>
      <c r="AE1495" s="57">
        <v>41.15</v>
      </c>
      <c r="AF1495" s="64">
        <v>15.4178</v>
      </c>
      <c r="AG1495" s="64">
        <v>14.707700000000001</v>
      </c>
      <c r="AH1495" s="64">
        <v>19.575600000000001</v>
      </c>
      <c r="AI1495" s="64">
        <v>16.330300000000001</v>
      </c>
      <c r="AJ1495" s="61">
        <v>0.45833333333333331</v>
      </c>
      <c r="AK1495" s="216">
        <v>50</v>
      </c>
      <c r="AL1495" s="62">
        <v>37.550998761136569</v>
      </c>
      <c r="AM1495" s="24" t="s">
        <v>6083</v>
      </c>
      <c r="AN1495" s="216" t="s">
        <v>6009</v>
      </c>
      <c r="AO1495" s="216" t="s">
        <v>6047</v>
      </c>
      <c r="AP1495" s="216" t="s">
        <v>6884</v>
      </c>
      <c r="AQ1495" s="216" t="s">
        <v>6885</v>
      </c>
      <c r="AR1495" s="216" t="s">
        <v>6886</v>
      </c>
      <c r="AS1495" s="24" t="s">
        <v>5474</v>
      </c>
      <c r="AT1495" s="24" t="s">
        <v>6017</v>
      </c>
      <c r="AU1495" s="24" t="s">
        <v>6024</v>
      </c>
      <c r="AV1495" s="24" t="s">
        <v>6630</v>
      </c>
      <c r="AW1495" s="24" t="s">
        <v>5979</v>
      </c>
      <c r="AX1495" s="24" t="s">
        <v>6033</v>
      </c>
      <c r="AY1495" s="24" t="s">
        <v>7612</v>
      </c>
      <c r="AZ1495" s="216" t="s">
        <v>7287</v>
      </c>
      <c r="BA1495" s="216" t="s">
        <v>7806</v>
      </c>
      <c r="BB1495" s="57" t="s">
        <v>6898</v>
      </c>
      <c r="BC1495" s="202"/>
      <c r="BD1495" s="24"/>
      <c r="BE1495" s="151"/>
      <c r="BG1495" s="151"/>
      <c r="BI1495" s="151"/>
      <c r="BL1495" s="152"/>
    </row>
    <row r="1496" spans="1:64" s="169" customFormat="1">
      <c r="A1496" s="24">
        <v>6589</v>
      </c>
      <c r="B1496" s="24" t="s">
        <v>4033</v>
      </c>
      <c r="C1496" s="57">
        <v>135</v>
      </c>
      <c r="D1496" s="57">
        <v>137</v>
      </c>
      <c r="E1496" s="57">
        <v>131</v>
      </c>
      <c r="F1496" s="57">
        <v>131.5</v>
      </c>
      <c r="G1496" s="57">
        <v>133</v>
      </c>
      <c r="H1496" s="57">
        <v>134</v>
      </c>
      <c r="I1496" s="57">
        <v>126.5</v>
      </c>
      <c r="J1496" s="57">
        <v>127</v>
      </c>
      <c r="K1496" s="57">
        <v>127.5</v>
      </c>
      <c r="L1496" s="57">
        <v>131</v>
      </c>
      <c r="M1496" s="57">
        <v>127.5</v>
      </c>
      <c r="N1496" s="57">
        <v>129</v>
      </c>
      <c r="O1496" s="63">
        <v>1.5748031496062902E-2</v>
      </c>
      <c r="P1496" s="57">
        <v>868</v>
      </c>
      <c r="Q1496" s="57">
        <v>2659</v>
      </c>
      <c r="R1496" s="57">
        <v>2690</v>
      </c>
      <c r="S1496" s="57">
        <v>133.4</v>
      </c>
      <c r="T1496" s="57">
        <v>133.9</v>
      </c>
      <c r="U1496" s="57">
        <v>143.57499999999999</v>
      </c>
      <c r="V1496" s="57">
        <v>130.5</v>
      </c>
      <c r="W1496" s="57">
        <v>133.94999999999999</v>
      </c>
      <c r="X1496" s="57">
        <v>143.27500000000001</v>
      </c>
      <c r="Y1496" s="57">
        <v>129.9</v>
      </c>
      <c r="Z1496" s="57">
        <v>134.1</v>
      </c>
      <c r="AA1496" s="57">
        <v>142.76669999999999</v>
      </c>
      <c r="AB1496" s="57">
        <v>195</v>
      </c>
      <c r="AC1496" s="57">
        <v>38.5</v>
      </c>
      <c r="AD1496" s="57">
        <v>149.5</v>
      </c>
      <c r="AE1496" s="57">
        <v>126.5</v>
      </c>
      <c r="AF1496" s="64">
        <v>16.670200000000001</v>
      </c>
      <c r="AG1496" s="64">
        <v>27.318200000000001</v>
      </c>
      <c r="AH1496" s="64">
        <v>14.736599999999999</v>
      </c>
      <c r="AI1496" s="64">
        <v>23.124300000000002</v>
      </c>
      <c r="AJ1496" s="61">
        <v>0.45833333333333331</v>
      </c>
      <c r="AK1496" s="216">
        <v>900</v>
      </c>
      <c r="AL1496" s="62">
        <v>1671.0096807127595</v>
      </c>
      <c r="AM1496" s="24" t="s">
        <v>6038</v>
      </c>
      <c r="AN1496" s="216" t="s">
        <v>5967</v>
      </c>
      <c r="AO1496" s="216" t="s">
        <v>6007</v>
      </c>
      <c r="AP1496" s="216" t="s">
        <v>6884</v>
      </c>
      <c r="AQ1496" s="216" t="s">
        <v>6885</v>
      </c>
      <c r="AR1496" s="216" t="s">
        <v>6916</v>
      </c>
      <c r="AS1496" s="24" t="s">
        <v>6965</v>
      </c>
      <c r="AT1496" s="24" t="s">
        <v>5962</v>
      </c>
      <c r="AU1496" s="24" t="s">
        <v>5964</v>
      </c>
      <c r="AV1496" s="24" t="s">
        <v>6055</v>
      </c>
      <c r="AW1496" s="24" t="s">
        <v>5976</v>
      </c>
      <c r="AX1496" s="24" t="s">
        <v>5979</v>
      </c>
      <c r="AY1496" s="24" t="s">
        <v>7230</v>
      </c>
      <c r="AZ1496" s="216" t="s">
        <v>7494</v>
      </c>
      <c r="BA1496" s="216" t="s">
        <v>7102</v>
      </c>
      <c r="BB1496" s="57" t="s">
        <v>5474</v>
      </c>
      <c r="BC1496" s="202"/>
      <c r="BD1496" s="24"/>
      <c r="BE1496" s="151"/>
      <c r="BG1496" s="151"/>
      <c r="BI1496" s="151"/>
      <c r="BL1496" s="152"/>
    </row>
    <row r="1497" spans="1:64" s="169" customFormat="1">
      <c r="A1497" s="24">
        <v>6590</v>
      </c>
      <c r="B1497" s="24" t="s">
        <v>4035</v>
      </c>
      <c r="C1497" s="57">
        <v>55.5</v>
      </c>
      <c r="D1497" s="57">
        <v>56.3</v>
      </c>
      <c r="E1497" s="57">
        <v>54.1</v>
      </c>
      <c r="F1497" s="57">
        <v>54.5</v>
      </c>
      <c r="G1497" s="57">
        <v>54.1</v>
      </c>
      <c r="H1497" s="57">
        <v>56</v>
      </c>
      <c r="I1497" s="57">
        <v>54.1</v>
      </c>
      <c r="J1497" s="57">
        <v>55.8</v>
      </c>
      <c r="K1497" s="57">
        <v>54.6</v>
      </c>
      <c r="L1497" s="57">
        <v>54.6</v>
      </c>
      <c r="M1497" s="57">
        <v>54.6</v>
      </c>
      <c r="N1497" s="57">
        <v>54.6</v>
      </c>
      <c r="O1497" s="63">
        <v>-2.1505376344085999E-2</v>
      </c>
      <c r="P1497" s="57">
        <v>2</v>
      </c>
      <c r="Q1497" s="57">
        <v>17</v>
      </c>
      <c r="R1497" s="57">
        <v>11.45</v>
      </c>
      <c r="S1497" s="57">
        <v>55.16</v>
      </c>
      <c r="T1497" s="57">
        <v>55.734999999999999</v>
      </c>
      <c r="U1497" s="57">
        <v>56.847499999999997</v>
      </c>
      <c r="V1497" s="57">
        <v>55.28</v>
      </c>
      <c r="W1497" s="57">
        <v>55.704999999999998</v>
      </c>
      <c r="X1497" s="57">
        <v>56.801699999999997</v>
      </c>
      <c r="Y1497" s="57">
        <v>55</v>
      </c>
      <c r="Z1497" s="57">
        <v>55.65</v>
      </c>
      <c r="AA1497" s="57">
        <v>56.745800000000003</v>
      </c>
      <c r="AB1497" s="57">
        <v>87.2</v>
      </c>
      <c r="AC1497" s="57">
        <v>45.9</v>
      </c>
      <c r="AD1497" s="57">
        <v>57.5</v>
      </c>
      <c r="AE1497" s="57">
        <v>54.1</v>
      </c>
      <c r="AF1497" s="64">
        <v>29.525400000000001</v>
      </c>
      <c r="AG1497" s="64">
        <v>28.447700000000001</v>
      </c>
      <c r="AH1497" s="64">
        <v>24.734100000000002</v>
      </c>
      <c r="AI1497" s="64">
        <v>27.209800000000001</v>
      </c>
      <c r="AJ1497" s="61">
        <v>0.45833333333333331</v>
      </c>
      <c r="AK1497" s="216">
        <v>50</v>
      </c>
      <c r="AL1497" s="62">
        <v>6.8274543202066482</v>
      </c>
      <c r="AM1497" s="24" t="s">
        <v>6459</v>
      </c>
      <c r="AN1497" s="216" t="s">
        <v>5960</v>
      </c>
      <c r="AO1497" s="216" t="s">
        <v>6007</v>
      </c>
      <c r="AP1497" s="216" t="s">
        <v>6884</v>
      </c>
      <c r="AQ1497" s="216" t="s">
        <v>6885</v>
      </c>
      <c r="AR1497" s="216" t="s">
        <v>6916</v>
      </c>
      <c r="AS1497" s="24" t="s">
        <v>6965</v>
      </c>
      <c r="AT1497" s="24" t="s">
        <v>5984</v>
      </c>
      <c r="AU1497" s="24" t="s">
        <v>6031</v>
      </c>
      <c r="AV1497" s="24" t="s">
        <v>6577</v>
      </c>
      <c r="AW1497" s="24" t="s">
        <v>5979</v>
      </c>
      <c r="AX1497" s="24" t="s">
        <v>5979</v>
      </c>
      <c r="AY1497" s="24" t="s">
        <v>8266</v>
      </c>
      <c r="AZ1497" s="216" t="s">
        <v>7388</v>
      </c>
      <c r="BA1497" s="216" t="s">
        <v>6920</v>
      </c>
      <c r="BB1497" s="57" t="s">
        <v>5474</v>
      </c>
      <c r="BC1497" s="202"/>
      <c r="BD1497" s="24"/>
      <c r="BE1497" s="151"/>
      <c r="BG1497" s="151"/>
      <c r="BI1497" s="151"/>
      <c r="BL1497" s="152"/>
    </row>
    <row r="1498" spans="1:64" s="169" customFormat="1">
      <c r="A1498" s="24">
        <v>6591</v>
      </c>
      <c r="B1498" s="24" t="s">
        <v>4037</v>
      </c>
      <c r="C1498" s="57">
        <v>52.1</v>
      </c>
      <c r="D1498" s="57">
        <v>53.7</v>
      </c>
      <c r="E1498" s="57">
        <v>52.1</v>
      </c>
      <c r="F1498" s="57">
        <v>53.1</v>
      </c>
      <c r="G1498" s="57">
        <v>53.7</v>
      </c>
      <c r="H1498" s="57">
        <v>54</v>
      </c>
      <c r="I1498" s="57">
        <v>52.4</v>
      </c>
      <c r="J1498" s="57">
        <v>52.4</v>
      </c>
      <c r="K1498" s="57">
        <v>52.5</v>
      </c>
      <c r="L1498" s="57">
        <v>53.3</v>
      </c>
      <c r="M1498" s="57">
        <v>52.5</v>
      </c>
      <c r="N1498" s="57">
        <v>53.2</v>
      </c>
      <c r="O1498" s="63">
        <v>1.5267175572519E-2</v>
      </c>
      <c r="P1498" s="57">
        <v>68</v>
      </c>
      <c r="Q1498" s="57">
        <v>159</v>
      </c>
      <c r="R1498" s="57">
        <v>230.55</v>
      </c>
      <c r="S1498" s="57">
        <v>51.72</v>
      </c>
      <c r="T1498" s="57">
        <v>57.52</v>
      </c>
      <c r="U1498" s="57">
        <v>63.181699999999999</v>
      </c>
      <c r="V1498" s="57">
        <v>52.14</v>
      </c>
      <c r="W1498" s="57">
        <v>57.1</v>
      </c>
      <c r="X1498" s="57">
        <v>62.963299999999997</v>
      </c>
      <c r="Y1498" s="57">
        <v>52.34</v>
      </c>
      <c r="Z1498" s="57">
        <v>56.75</v>
      </c>
      <c r="AA1498" s="57">
        <v>62.725000000000001</v>
      </c>
      <c r="AB1498" s="57">
        <v>81.900000000000006</v>
      </c>
      <c r="AC1498" s="57">
        <v>49.8</v>
      </c>
      <c r="AD1498" s="57">
        <v>61.3</v>
      </c>
      <c r="AE1498" s="57">
        <v>49.8</v>
      </c>
      <c r="AF1498" s="64">
        <v>23.209</v>
      </c>
      <c r="AG1498" s="64">
        <v>18.709199999999999</v>
      </c>
      <c r="AH1498" s="64">
        <v>28.351500000000001</v>
      </c>
      <c r="AI1498" s="64">
        <v>21.923300000000001</v>
      </c>
      <c r="AJ1498" s="61">
        <v>0.45833333333333331</v>
      </c>
      <c r="AK1498" s="216">
        <v>100</v>
      </c>
      <c r="AL1498" s="62">
        <v>142.27862202111797</v>
      </c>
      <c r="AM1498" s="24" t="s">
        <v>6038</v>
      </c>
      <c r="AN1498" s="216" t="s">
        <v>6009</v>
      </c>
      <c r="AO1498" s="216" t="s">
        <v>6007</v>
      </c>
      <c r="AP1498" s="216" t="s">
        <v>6884</v>
      </c>
      <c r="AQ1498" s="216" t="s">
        <v>6885</v>
      </c>
      <c r="AR1498" s="216" t="s">
        <v>6886</v>
      </c>
      <c r="AS1498" s="24" t="s">
        <v>5474</v>
      </c>
      <c r="AT1498" s="24" t="s">
        <v>6055</v>
      </c>
      <c r="AU1498" s="24" t="s">
        <v>6336</v>
      </c>
      <c r="AV1498" s="24" t="s">
        <v>6055</v>
      </c>
      <c r="AW1498" s="24" t="s">
        <v>5965</v>
      </c>
      <c r="AX1498" s="24" t="s">
        <v>5979</v>
      </c>
      <c r="AY1498" s="24" t="s">
        <v>7161</v>
      </c>
      <c r="AZ1498" s="216" t="s">
        <v>7132</v>
      </c>
      <c r="BA1498" s="216" t="s">
        <v>7432</v>
      </c>
      <c r="BB1498" s="57" t="s">
        <v>5474</v>
      </c>
      <c r="BC1498" s="202"/>
      <c r="BD1498" s="24"/>
      <c r="BE1498" s="151"/>
      <c r="BG1498" s="151"/>
      <c r="BI1498" s="151"/>
      <c r="BL1498" s="152"/>
    </row>
    <row r="1499" spans="1:64" s="169" customFormat="1">
      <c r="A1499" s="24">
        <v>6592</v>
      </c>
      <c r="B1499" s="24" t="s">
        <v>5873</v>
      </c>
      <c r="C1499" s="57">
        <v>81.2</v>
      </c>
      <c r="D1499" s="57">
        <v>82.5</v>
      </c>
      <c r="E1499" s="57">
        <v>81.2</v>
      </c>
      <c r="F1499" s="57">
        <v>82.5</v>
      </c>
      <c r="G1499" s="57">
        <v>82.8</v>
      </c>
      <c r="H1499" s="57">
        <v>83.5</v>
      </c>
      <c r="I1499" s="57">
        <v>82.6</v>
      </c>
      <c r="J1499" s="57">
        <v>83.3</v>
      </c>
      <c r="K1499" s="57">
        <v>83.4</v>
      </c>
      <c r="L1499" s="57">
        <v>83.8</v>
      </c>
      <c r="M1499" s="57">
        <v>83.4</v>
      </c>
      <c r="N1499" s="57">
        <v>83.4</v>
      </c>
      <c r="O1499" s="63">
        <v>1.20048019207683E-3</v>
      </c>
      <c r="P1499" s="57">
        <v>209</v>
      </c>
      <c r="Q1499" s="57">
        <v>561</v>
      </c>
      <c r="R1499" s="57">
        <v>863.8</v>
      </c>
      <c r="S1499" s="57">
        <v>81.78</v>
      </c>
      <c r="T1499" s="57">
        <v>84.215000000000003</v>
      </c>
      <c r="U1499" s="57">
        <v>85.528300000000002</v>
      </c>
      <c r="V1499" s="57">
        <v>82.1</v>
      </c>
      <c r="W1499" s="57">
        <v>84.04</v>
      </c>
      <c r="X1499" s="57">
        <v>85.53</v>
      </c>
      <c r="Y1499" s="57">
        <v>82.3</v>
      </c>
      <c r="Z1499" s="57">
        <v>83.915000000000006</v>
      </c>
      <c r="AA1499" s="57">
        <v>85.5167</v>
      </c>
      <c r="AB1499" s="57">
        <v>91.5</v>
      </c>
      <c r="AC1499" s="57">
        <v>76.7</v>
      </c>
      <c r="AD1499" s="57">
        <v>88.2</v>
      </c>
      <c r="AE1499" s="57">
        <v>80.7</v>
      </c>
      <c r="AF1499" s="64">
        <v>47.896500000000003</v>
      </c>
      <c r="AG1499" s="64">
        <v>27.634799999999998</v>
      </c>
      <c r="AH1499" s="64">
        <v>60.963299999999997</v>
      </c>
      <c r="AI1499" s="64">
        <v>38.744300000000003</v>
      </c>
      <c r="AJ1499" s="61">
        <v>0.45833333333333331</v>
      </c>
      <c r="AK1499" s="216">
        <v>250</v>
      </c>
      <c r="AL1499" s="62">
        <v>393.15388922762628</v>
      </c>
      <c r="AM1499" s="24" t="s">
        <v>6934</v>
      </c>
      <c r="AN1499" s="216" t="s">
        <v>6009</v>
      </c>
      <c r="AO1499" s="216" t="s">
        <v>5961</v>
      </c>
      <c r="AP1499" s="216" t="s">
        <v>6884</v>
      </c>
      <c r="AQ1499" s="216" t="s">
        <v>6885</v>
      </c>
      <c r="AR1499" s="216" t="s">
        <v>6886</v>
      </c>
      <c r="AS1499" s="24" t="s">
        <v>6887</v>
      </c>
      <c r="AT1499" s="24" t="s">
        <v>6493</v>
      </c>
      <c r="AU1499" s="24" t="s">
        <v>6016</v>
      </c>
      <c r="AV1499" s="24" t="s">
        <v>6122</v>
      </c>
      <c r="AW1499" s="24" t="s">
        <v>6159</v>
      </c>
      <c r="AX1499" s="24" t="s">
        <v>5979</v>
      </c>
      <c r="AY1499" s="24" t="s">
        <v>7065</v>
      </c>
      <c r="AZ1499" s="216" t="s">
        <v>6997</v>
      </c>
      <c r="BA1499" s="216" t="s">
        <v>7677</v>
      </c>
      <c r="BB1499" s="57" t="s">
        <v>5474</v>
      </c>
      <c r="BC1499" s="202"/>
      <c r="BD1499" s="24"/>
      <c r="BE1499" s="151"/>
      <c r="BG1499" s="151"/>
      <c r="BI1499" s="151"/>
      <c r="BL1499" s="152"/>
    </row>
    <row r="1500" spans="1:64" s="169" customFormat="1">
      <c r="A1500" s="24">
        <v>6593</v>
      </c>
      <c r="B1500" s="24" t="s">
        <v>4039</v>
      </c>
      <c r="C1500" s="57">
        <v>27.75</v>
      </c>
      <c r="D1500" s="57">
        <v>27.75</v>
      </c>
      <c r="E1500" s="57">
        <v>27.4</v>
      </c>
      <c r="F1500" s="57">
        <v>27.45</v>
      </c>
      <c r="G1500" s="57">
        <v>28.5</v>
      </c>
      <c r="H1500" s="57">
        <v>28.5</v>
      </c>
      <c r="I1500" s="57">
        <v>27.85</v>
      </c>
      <c r="J1500" s="57">
        <v>27.9</v>
      </c>
      <c r="K1500" s="57">
        <v>27.9</v>
      </c>
      <c r="L1500" s="57">
        <v>27.9</v>
      </c>
      <c r="M1500" s="57">
        <v>27.9</v>
      </c>
      <c r="N1500" s="57">
        <v>27.9</v>
      </c>
      <c r="O1500" s="63">
        <v>0</v>
      </c>
      <c r="P1500" s="57">
        <v>2</v>
      </c>
      <c r="Q1500" s="57">
        <v>7</v>
      </c>
      <c r="R1500" s="57">
        <v>8.9499999999999993</v>
      </c>
      <c r="S1500" s="57">
        <v>27.08</v>
      </c>
      <c r="T1500" s="57">
        <v>27.184999999999999</v>
      </c>
      <c r="U1500" s="57">
        <v>27.5381</v>
      </c>
      <c r="V1500" s="57">
        <v>27.27</v>
      </c>
      <c r="W1500" s="57">
        <v>27.2075</v>
      </c>
      <c r="X1500" s="57">
        <v>27.5381</v>
      </c>
      <c r="Y1500" s="57">
        <v>27.32</v>
      </c>
      <c r="Z1500" s="57">
        <v>27.204999999999998</v>
      </c>
      <c r="AA1500" s="57">
        <v>27.5364</v>
      </c>
      <c r="AB1500" s="57">
        <v>34.5</v>
      </c>
      <c r="AC1500" s="57">
        <v>24.25</v>
      </c>
      <c r="AD1500" s="57">
        <v>28.5</v>
      </c>
      <c r="AE1500" s="57">
        <v>25.65</v>
      </c>
      <c r="AF1500" s="64">
        <v>62.434199999999997</v>
      </c>
      <c r="AG1500" s="64">
        <v>54.012500000000003</v>
      </c>
      <c r="AH1500" s="64">
        <v>64.145300000000006</v>
      </c>
      <c r="AI1500" s="64">
        <v>57.390099999999997</v>
      </c>
      <c r="AJ1500" s="61">
        <v>0.45833333333333331</v>
      </c>
      <c r="AK1500" s="216">
        <v>50</v>
      </c>
      <c r="AL1500" s="62">
        <v>6.8274543202066482</v>
      </c>
      <c r="AM1500" s="24" t="s">
        <v>6806</v>
      </c>
      <c r="AN1500" s="216" t="s">
        <v>6009</v>
      </c>
      <c r="AO1500" s="216" t="s">
        <v>5961</v>
      </c>
      <c r="AP1500" s="216" t="s">
        <v>6908</v>
      </c>
      <c r="AQ1500" s="216" t="s">
        <v>6900</v>
      </c>
      <c r="AR1500" s="216" t="s">
        <v>6886</v>
      </c>
      <c r="AS1500" s="24" t="s">
        <v>7153</v>
      </c>
      <c r="AT1500" s="24" t="s">
        <v>6017</v>
      </c>
      <c r="AU1500" s="24" t="s">
        <v>6017</v>
      </c>
      <c r="AV1500" s="24" t="s">
        <v>6577</v>
      </c>
      <c r="AW1500" s="24" t="s">
        <v>5979</v>
      </c>
      <c r="AX1500" s="24" t="s">
        <v>5979</v>
      </c>
      <c r="AY1500" s="24" t="s">
        <v>7249</v>
      </c>
      <c r="AZ1500" s="216" t="s">
        <v>7428</v>
      </c>
      <c r="BA1500" s="216" t="s">
        <v>7008</v>
      </c>
      <c r="BB1500" s="57" t="s">
        <v>5474</v>
      </c>
      <c r="BC1500" s="202"/>
      <c r="BD1500" s="24"/>
      <c r="BE1500" s="151"/>
      <c r="BG1500" s="151"/>
      <c r="BI1500" s="151"/>
      <c r="BL1500" s="152"/>
    </row>
    <row r="1501" spans="1:64" s="169" customFormat="1">
      <c r="A1501" s="24">
        <v>6594</v>
      </c>
      <c r="B1501" s="24" t="s">
        <v>4041</v>
      </c>
      <c r="C1501" s="57">
        <v>40.200000000000003</v>
      </c>
      <c r="D1501" s="57">
        <v>41.8</v>
      </c>
      <c r="E1501" s="57">
        <v>40.049999999999997</v>
      </c>
      <c r="F1501" s="57">
        <v>40.799999999999997</v>
      </c>
      <c r="G1501" s="57">
        <v>42</v>
      </c>
      <c r="H1501" s="57">
        <v>42.1</v>
      </c>
      <c r="I1501" s="57">
        <v>39.799999999999997</v>
      </c>
      <c r="J1501" s="57">
        <v>40</v>
      </c>
      <c r="K1501" s="57">
        <v>40.049999999999997</v>
      </c>
      <c r="L1501" s="57">
        <v>41.1</v>
      </c>
      <c r="M1501" s="57">
        <v>38.799999999999997</v>
      </c>
      <c r="N1501" s="57">
        <v>41.1</v>
      </c>
      <c r="O1501" s="63">
        <v>2.75E-2</v>
      </c>
      <c r="P1501" s="57">
        <v>112</v>
      </c>
      <c r="Q1501" s="57">
        <v>295</v>
      </c>
      <c r="R1501" s="57">
        <v>411.25</v>
      </c>
      <c r="S1501" s="57">
        <v>38.770000000000003</v>
      </c>
      <c r="T1501" s="57">
        <v>46.717500000000001</v>
      </c>
      <c r="U1501" s="57">
        <v>45.532499999999999</v>
      </c>
      <c r="V1501" s="57">
        <v>39.340000000000003</v>
      </c>
      <c r="W1501" s="57">
        <v>46.072499999999998</v>
      </c>
      <c r="X1501" s="57">
        <v>45.54</v>
      </c>
      <c r="Y1501" s="57">
        <v>39.78</v>
      </c>
      <c r="Z1501" s="57">
        <v>45.695</v>
      </c>
      <c r="AA1501" s="57">
        <v>45.510800000000003</v>
      </c>
      <c r="AB1501" s="57">
        <v>63.6</v>
      </c>
      <c r="AC1501" s="57">
        <v>26.8</v>
      </c>
      <c r="AD1501" s="57">
        <v>62.1</v>
      </c>
      <c r="AE1501" s="57">
        <v>35.799999999999997</v>
      </c>
      <c r="AF1501" s="64">
        <v>38.458100000000002</v>
      </c>
      <c r="AG1501" s="64">
        <v>25.976400000000002</v>
      </c>
      <c r="AH1501" s="64">
        <v>53.681100000000001</v>
      </c>
      <c r="AI1501" s="64">
        <v>35.211300000000001</v>
      </c>
      <c r="AJ1501" s="61">
        <v>0.45833333333333331</v>
      </c>
      <c r="AK1501" s="216">
        <v>150</v>
      </c>
      <c r="AL1501" s="62">
        <v>223.92643855031002</v>
      </c>
      <c r="AM1501" s="24" t="s">
        <v>6038</v>
      </c>
      <c r="AN1501" s="216" t="s">
        <v>6009</v>
      </c>
      <c r="AO1501" s="216" t="s">
        <v>5961</v>
      </c>
      <c r="AP1501" s="216" t="s">
        <v>6884</v>
      </c>
      <c r="AQ1501" s="216" t="s">
        <v>6885</v>
      </c>
      <c r="AR1501" s="216" t="s">
        <v>6886</v>
      </c>
      <c r="AS1501" s="24" t="s">
        <v>5474</v>
      </c>
      <c r="AT1501" s="24" t="s">
        <v>5963</v>
      </c>
      <c r="AU1501" s="24" t="s">
        <v>5964</v>
      </c>
      <c r="AV1501" s="24" t="s">
        <v>6254</v>
      </c>
      <c r="AW1501" s="24" t="s">
        <v>5979</v>
      </c>
      <c r="AX1501" s="24" t="s">
        <v>5970</v>
      </c>
      <c r="AY1501" s="24" t="s">
        <v>7578</v>
      </c>
      <c r="AZ1501" s="216" t="s">
        <v>7082</v>
      </c>
      <c r="BA1501" s="216" t="s">
        <v>7543</v>
      </c>
      <c r="BB1501" s="57" t="s">
        <v>6944</v>
      </c>
      <c r="BC1501" s="202"/>
      <c r="BD1501" s="24"/>
      <c r="BE1501" s="151"/>
      <c r="BG1501" s="151"/>
      <c r="BI1501" s="151"/>
      <c r="BL1501" s="152"/>
    </row>
    <row r="1502" spans="1:64" s="169" customFormat="1">
      <c r="A1502" s="24">
        <v>6596</v>
      </c>
      <c r="B1502" s="24" t="s">
        <v>4043</v>
      </c>
      <c r="C1502" s="57">
        <v>46.55</v>
      </c>
      <c r="D1502" s="57">
        <v>46.7</v>
      </c>
      <c r="E1502" s="57">
        <v>46.55</v>
      </c>
      <c r="F1502" s="57">
        <v>46.7</v>
      </c>
      <c r="G1502" s="57">
        <v>46.75</v>
      </c>
      <c r="H1502" s="57">
        <v>46.75</v>
      </c>
      <c r="I1502" s="57">
        <v>46.7</v>
      </c>
      <c r="J1502" s="57">
        <v>46.7</v>
      </c>
      <c r="K1502" s="57">
        <v>46.65</v>
      </c>
      <c r="L1502" s="57">
        <v>46.65</v>
      </c>
      <c r="M1502" s="57">
        <v>45.95</v>
      </c>
      <c r="N1502" s="57">
        <v>46.35</v>
      </c>
      <c r="O1502" s="63">
        <v>-7.49464668094218E-3</v>
      </c>
      <c r="P1502" s="57">
        <v>20</v>
      </c>
      <c r="Q1502" s="57">
        <v>11</v>
      </c>
      <c r="R1502" s="57">
        <v>23.75</v>
      </c>
      <c r="S1502" s="57">
        <v>47.4</v>
      </c>
      <c r="T1502" s="57">
        <v>49.185000000000002</v>
      </c>
      <c r="U1502" s="57">
        <v>50.4375</v>
      </c>
      <c r="V1502" s="57">
        <v>47</v>
      </c>
      <c r="W1502" s="57">
        <v>49.02</v>
      </c>
      <c r="X1502" s="57">
        <v>50.369199999999999</v>
      </c>
      <c r="Y1502" s="57">
        <v>46.67</v>
      </c>
      <c r="Z1502" s="57">
        <v>48.837499999999999</v>
      </c>
      <c r="AA1502" s="57">
        <v>50.256700000000002</v>
      </c>
      <c r="AB1502" s="57">
        <v>61.4</v>
      </c>
      <c r="AC1502" s="57">
        <v>44.7</v>
      </c>
      <c r="AD1502" s="57">
        <v>51.4</v>
      </c>
      <c r="AE1502" s="57">
        <v>45.95</v>
      </c>
      <c r="AF1502" s="64">
        <v>14.1153</v>
      </c>
      <c r="AG1502" s="64">
        <v>12.0985</v>
      </c>
      <c r="AH1502" s="64">
        <v>13.1661</v>
      </c>
      <c r="AI1502" s="64">
        <v>12.4544</v>
      </c>
      <c r="AJ1502" s="61">
        <v>0.45833333333333331</v>
      </c>
      <c r="AK1502" s="216">
        <v>50</v>
      </c>
      <c r="AL1502" s="62">
        <v>68.274543202066482</v>
      </c>
      <c r="AM1502" s="24" t="s">
        <v>8306</v>
      </c>
      <c r="AN1502" s="216" t="s">
        <v>5967</v>
      </c>
      <c r="AO1502" s="216" t="s">
        <v>6047</v>
      </c>
      <c r="AP1502" s="216" t="s">
        <v>6884</v>
      </c>
      <c r="AQ1502" s="216" t="s">
        <v>6885</v>
      </c>
      <c r="AR1502" s="216" t="s">
        <v>6916</v>
      </c>
      <c r="AS1502" s="24" t="s">
        <v>6945</v>
      </c>
      <c r="AT1502" s="24" t="s">
        <v>6493</v>
      </c>
      <c r="AU1502" s="24" t="e">
        <v>#NAME?</v>
      </c>
      <c r="AV1502" s="24" t="s">
        <v>6017</v>
      </c>
      <c r="AW1502" s="24" t="s">
        <v>5979</v>
      </c>
      <c r="AX1502" s="24" t="s">
        <v>5976</v>
      </c>
      <c r="AY1502" s="24" t="s">
        <v>7030</v>
      </c>
      <c r="AZ1502" s="216" t="s">
        <v>7265</v>
      </c>
      <c r="BA1502" s="216" t="s">
        <v>7086</v>
      </c>
      <c r="BB1502" s="57" t="s">
        <v>5474</v>
      </c>
      <c r="BC1502" s="202"/>
      <c r="BD1502" s="24"/>
      <c r="BE1502" s="151"/>
      <c r="BG1502" s="151"/>
      <c r="BI1502" s="151"/>
      <c r="BL1502" s="152"/>
    </row>
    <row r="1503" spans="1:64" s="169" customFormat="1">
      <c r="A1503" s="24">
        <v>6597</v>
      </c>
      <c r="B1503" s="24" t="s">
        <v>5874</v>
      </c>
      <c r="C1503" s="57">
        <v>40.799999999999997</v>
      </c>
      <c r="D1503" s="57">
        <v>40.799999999999997</v>
      </c>
      <c r="E1503" s="57">
        <v>39.85</v>
      </c>
      <c r="F1503" s="57">
        <v>39.85</v>
      </c>
      <c r="G1503" s="57">
        <v>40.799999999999997</v>
      </c>
      <c r="H1503" s="57">
        <v>40.799999999999997</v>
      </c>
      <c r="I1503" s="57">
        <v>40.6</v>
      </c>
      <c r="J1503" s="57">
        <v>40.6</v>
      </c>
      <c r="K1503" s="57">
        <v>40.700000000000003</v>
      </c>
      <c r="L1503" s="57">
        <v>41</v>
      </c>
      <c r="M1503" s="57">
        <v>40.700000000000003</v>
      </c>
      <c r="N1503" s="57">
        <v>41</v>
      </c>
      <c r="O1503" s="63">
        <v>7.3710073710073704E-3</v>
      </c>
      <c r="P1503" s="57">
        <v>4</v>
      </c>
      <c r="Q1503" s="57">
        <v>6</v>
      </c>
      <c r="R1503" s="57">
        <v>17.600000000000001</v>
      </c>
      <c r="S1503" s="57">
        <v>39.58</v>
      </c>
      <c r="T1503" s="57">
        <v>40.971400000000003</v>
      </c>
      <c r="U1503" s="57">
        <v>35.406100000000002</v>
      </c>
      <c r="V1503" s="57">
        <v>39.92</v>
      </c>
      <c r="W1503" s="57">
        <v>40.9467</v>
      </c>
      <c r="X1503" s="57">
        <v>35.529800000000002</v>
      </c>
      <c r="Y1503" s="57">
        <v>39.96</v>
      </c>
      <c r="Z1503" s="57">
        <v>41.013300000000001</v>
      </c>
      <c r="AA1503" s="57">
        <v>35.656999999999996</v>
      </c>
      <c r="AB1503" s="57"/>
      <c r="AC1503" s="57"/>
      <c r="AD1503" s="57">
        <v>45</v>
      </c>
      <c r="AE1503" s="57">
        <v>38</v>
      </c>
      <c r="AF1503" s="64"/>
      <c r="AG1503" s="64"/>
      <c r="AH1503" s="64"/>
      <c r="AI1503" s="64"/>
      <c r="AJ1503" s="61">
        <v>0.45833333333333331</v>
      </c>
      <c r="AK1503" s="216">
        <v>50</v>
      </c>
      <c r="AL1503" s="62">
        <v>13.654908640413296</v>
      </c>
      <c r="AM1503" s="24" t="s">
        <v>6551</v>
      </c>
      <c r="AN1503" s="216" t="s">
        <v>5993</v>
      </c>
      <c r="AO1503" s="216" t="s">
        <v>5993</v>
      </c>
      <c r="AP1503" s="216" t="s">
        <v>6908</v>
      </c>
      <c r="AQ1503" s="216" t="s">
        <v>6885</v>
      </c>
      <c r="AR1503" s="216" t="s">
        <v>6886</v>
      </c>
      <c r="AS1503" s="24" t="s">
        <v>6989</v>
      </c>
      <c r="AT1503" s="24" t="s">
        <v>6527</v>
      </c>
      <c r="AU1503" s="24" t="s">
        <v>6518</v>
      </c>
      <c r="AV1503" s="24" t="s">
        <v>6493</v>
      </c>
      <c r="AW1503" s="24" t="s">
        <v>5979</v>
      </c>
      <c r="AX1503" s="24" t="s">
        <v>5979</v>
      </c>
      <c r="AY1503" s="24" t="s">
        <v>7112</v>
      </c>
      <c r="AZ1503" s="216" t="s">
        <v>8217</v>
      </c>
      <c r="BA1503" s="216" t="s">
        <v>7292</v>
      </c>
      <c r="BB1503" s="57" t="s">
        <v>5474</v>
      </c>
      <c r="BC1503" s="202"/>
      <c r="BD1503" s="24"/>
      <c r="BE1503" s="151"/>
      <c r="BG1503" s="151"/>
      <c r="BI1503" s="151"/>
      <c r="BL1503" s="152"/>
    </row>
    <row r="1504" spans="1:64" s="169" customFormat="1">
      <c r="A1504" s="24">
        <v>6598</v>
      </c>
      <c r="B1504" s="24" t="s">
        <v>4045</v>
      </c>
      <c r="C1504" s="57">
        <v>37</v>
      </c>
      <c r="D1504" s="57">
        <v>37.85</v>
      </c>
      <c r="E1504" s="57">
        <v>37</v>
      </c>
      <c r="F1504" s="57">
        <v>37.85</v>
      </c>
      <c r="G1504" s="57">
        <v>39.799999999999997</v>
      </c>
      <c r="H1504" s="57">
        <v>40.9</v>
      </c>
      <c r="I1504" s="57">
        <v>38.700000000000003</v>
      </c>
      <c r="J1504" s="57">
        <v>38.799999999999997</v>
      </c>
      <c r="K1504" s="57">
        <v>38.549999999999997</v>
      </c>
      <c r="L1504" s="57">
        <v>38.75</v>
      </c>
      <c r="M1504" s="57">
        <v>38.5</v>
      </c>
      <c r="N1504" s="57">
        <v>38.75</v>
      </c>
      <c r="O1504" s="63">
        <v>-1.2886597938144299E-3</v>
      </c>
      <c r="P1504" s="57">
        <v>41</v>
      </c>
      <c r="Q1504" s="57">
        <v>310</v>
      </c>
      <c r="R1504" s="57">
        <v>160.30000000000001</v>
      </c>
      <c r="S1504" s="57">
        <v>37.380000000000003</v>
      </c>
      <c r="T1504" s="57">
        <v>41.122500000000002</v>
      </c>
      <c r="U1504" s="57">
        <v>45.06</v>
      </c>
      <c r="V1504" s="57">
        <v>37.54</v>
      </c>
      <c r="W1504" s="57">
        <v>40.862499999999997</v>
      </c>
      <c r="X1504" s="57">
        <v>44.935000000000002</v>
      </c>
      <c r="Y1504" s="57">
        <v>37.82</v>
      </c>
      <c r="Z1504" s="57">
        <v>40.655000000000001</v>
      </c>
      <c r="AA1504" s="57">
        <v>44.819200000000002</v>
      </c>
      <c r="AB1504" s="57">
        <v>149</v>
      </c>
      <c r="AC1504" s="57">
        <v>36.1</v>
      </c>
      <c r="AD1504" s="57">
        <v>45.3</v>
      </c>
      <c r="AE1504" s="57">
        <v>36.1</v>
      </c>
      <c r="AF1504" s="64">
        <v>29.613399999999999</v>
      </c>
      <c r="AG1504" s="64">
        <v>17.966899999999999</v>
      </c>
      <c r="AH1504" s="64">
        <v>38.145099999999999</v>
      </c>
      <c r="AI1504" s="64">
        <v>24.693000000000001</v>
      </c>
      <c r="AJ1504" s="61">
        <v>0.45833333333333331</v>
      </c>
      <c r="AK1504" s="216">
        <v>50</v>
      </c>
      <c r="AL1504" s="62">
        <v>139.96281356423628</v>
      </c>
      <c r="AM1504" s="24" t="s">
        <v>8307</v>
      </c>
      <c r="AN1504" s="216" t="s">
        <v>6009</v>
      </c>
      <c r="AO1504" s="216" t="s">
        <v>6007</v>
      </c>
      <c r="AP1504" s="216" t="s">
        <v>6884</v>
      </c>
      <c r="AQ1504" s="216" t="s">
        <v>6885</v>
      </c>
      <c r="AR1504" s="216" t="s">
        <v>6886</v>
      </c>
      <c r="AS1504" s="24" t="s">
        <v>5474</v>
      </c>
      <c r="AT1504" s="24" t="s">
        <v>6493</v>
      </c>
      <c r="AU1504" s="24" t="s">
        <v>5962</v>
      </c>
      <c r="AV1504" s="24" t="s">
        <v>6126</v>
      </c>
      <c r="AW1504" s="24" t="s">
        <v>5979</v>
      </c>
      <c r="AX1504" s="24" t="s">
        <v>5990</v>
      </c>
      <c r="AY1504" s="24" t="s">
        <v>8308</v>
      </c>
      <c r="AZ1504" s="216" t="s">
        <v>7597</v>
      </c>
      <c r="BA1504" s="216" t="s">
        <v>7057</v>
      </c>
      <c r="BB1504" s="57" t="s">
        <v>5474</v>
      </c>
      <c r="BC1504" s="202"/>
      <c r="BD1504" s="24"/>
      <c r="BE1504" s="151"/>
      <c r="BG1504" s="151"/>
      <c r="BI1504" s="151"/>
      <c r="BL1504" s="152"/>
    </row>
    <row r="1505" spans="1:64" s="169" customFormat="1">
      <c r="A1505" s="24">
        <v>6603</v>
      </c>
      <c r="B1505" s="24" t="s">
        <v>1418</v>
      </c>
      <c r="C1505" s="57">
        <v>13.9</v>
      </c>
      <c r="D1505" s="57">
        <v>14.2</v>
      </c>
      <c r="E1505" s="57">
        <v>13.75</v>
      </c>
      <c r="F1505" s="57">
        <v>14.1</v>
      </c>
      <c r="G1505" s="57">
        <v>14.15</v>
      </c>
      <c r="H1505" s="57">
        <v>14.25</v>
      </c>
      <c r="I1505" s="57">
        <v>13.85</v>
      </c>
      <c r="J1505" s="57">
        <v>13.95</v>
      </c>
      <c r="K1505" s="57">
        <v>14</v>
      </c>
      <c r="L1505" s="57">
        <v>14.25</v>
      </c>
      <c r="M1505" s="57">
        <v>13.9</v>
      </c>
      <c r="N1505" s="57">
        <v>14.2</v>
      </c>
      <c r="O1505" s="63">
        <v>1.7921146953405E-2</v>
      </c>
      <c r="P1505" s="57">
        <v>296</v>
      </c>
      <c r="Q1505" s="57">
        <v>423</v>
      </c>
      <c r="R1505" s="57">
        <v>1558.9</v>
      </c>
      <c r="S1505" s="57">
        <v>13.78</v>
      </c>
      <c r="T1505" s="57">
        <v>14.885</v>
      </c>
      <c r="U1505" s="57">
        <v>14.5458</v>
      </c>
      <c r="V1505" s="57">
        <v>13.89</v>
      </c>
      <c r="W1505" s="57">
        <v>14.6975</v>
      </c>
      <c r="X1505" s="57">
        <v>14.576700000000001</v>
      </c>
      <c r="Y1505" s="57">
        <v>13.91</v>
      </c>
      <c r="Z1505" s="57">
        <v>14.585000000000001</v>
      </c>
      <c r="AA1505" s="57">
        <v>14.6067</v>
      </c>
      <c r="AB1505" s="57">
        <v>18.149999999999999</v>
      </c>
      <c r="AC1505" s="57">
        <v>9.2100000000000009</v>
      </c>
      <c r="AD1505" s="57">
        <v>16.25</v>
      </c>
      <c r="AE1505" s="57">
        <v>13.1</v>
      </c>
      <c r="AF1505" s="64">
        <v>43.041800000000002</v>
      </c>
      <c r="AG1505" s="64">
        <v>30.3933</v>
      </c>
      <c r="AH1505" s="64">
        <v>54.884999999999998</v>
      </c>
      <c r="AI1505" s="64">
        <v>38.557200000000002</v>
      </c>
      <c r="AJ1505" s="61">
        <v>0.45833333333333331</v>
      </c>
      <c r="AK1505" s="216">
        <v>300</v>
      </c>
      <c r="AL1505" s="62">
        <v>565.47190932776755</v>
      </c>
      <c r="AM1505" s="24" t="s">
        <v>6640</v>
      </c>
      <c r="AN1505" s="216" t="s">
        <v>6009</v>
      </c>
      <c r="AO1505" s="216" t="s">
        <v>5961</v>
      </c>
      <c r="AP1505" s="216" t="s">
        <v>6884</v>
      </c>
      <c r="AQ1505" s="216" t="s">
        <v>6885</v>
      </c>
      <c r="AR1505" s="216" t="s">
        <v>6886</v>
      </c>
      <c r="AS1505" s="24" t="s">
        <v>5474</v>
      </c>
      <c r="AT1505" s="24" t="s">
        <v>6016</v>
      </c>
      <c r="AU1505" s="24" t="s">
        <v>5984</v>
      </c>
      <c r="AV1505" s="24" t="s">
        <v>6016</v>
      </c>
      <c r="AW1505" s="24" t="s">
        <v>5965</v>
      </c>
      <c r="AX1505" s="24" t="s">
        <v>5991</v>
      </c>
      <c r="AY1505" s="24" t="s">
        <v>6931</v>
      </c>
      <c r="AZ1505" s="216" t="s">
        <v>7443</v>
      </c>
      <c r="BA1505" s="216" t="s">
        <v>7213</v>
      </c>
      <c r="BB1505" s="57" t="s">
        <v>6944</v>
      </c>
      <c r="BC1505" s="202"/>
      <c r="BD1505" s="24"/>
      <c r="BE1505" s="151"/>
      <c r="BG1505" s="151"/>
      <c r="BI1505" s="151"/>
      <c r="BL1505" s="152"/>
    </row>
    <row r="1506" spans="1:64" s="169" customFormat="1">
      <c r="A1506" s="24">
        <v>6605</v>
      </c>
      <c r="B1506" s="24" t="s">
        <v>1419</v>
      </c>
      <c r="C1506" s="57">
        <v>55.6</v>
      </c>
      <c r="D1506" s="57">
        <v>56.9</v>
      </c>
      <c r="E1506" s="57">
        <v>55.6</v>
      </c>
      <c r="F1506" s="57">
        <v>56.5</v>
      </c>
      <c r="G1506" s="57">
        <v>55.8</v>
      </c>
      <c r="H1506" s="57">
        <v>55.8</v>
      </c>
      <c r="I1506" s="57">
        <v>54.5</v>
      </c>
      <c r="J1506" s="57">
        <v>55.2</v>
      </c>
      <c r="K1506" s="57">
        <v>55.6</v>
      </c>
      <c r="L1506" s="57">
        <v>55.7</v>
      </c>
      <c r="M1506" s="57">
        <v>55.3</v>
      </c>
      <c r="N1506" s="57">
        <v>55.4</v>
      </c>
      <c r="O1506" s="63">
        <v>3.6231884057971002E-3</v>
      </c>
      <c r="P1506" s="57">
        <v>87</v>
      </c>
      <c r="Q1506" s="57">
        <v>157</v>
      </c>
      <c r="R1506" s="57">
        <v>231.55</v>
      </c>
      <c r="S1506" s="57">
        <v>56.36</v>
      </c>
      <c r="T1506" s="57">
        <v>59.185000000000002</v>
      </c>
      <c r="U1506" s="57">
        <v>59.244999999999997</v>
      </c>
      <c r="V1506" s="57">
        <v>56.12</v>
      </c>
      <c r="W1506" s="57">
        <v>58.854999999999997</v>
      </c>
      <c r="X1506" s="57">
        <v>59.226700000000001</v>
      </c>
      <c r="Y1506" s="57">
        <v>55.68</v>
      </c>
      <c r="Z1506" s="57">
        <v>58.53</v>
      </c>
      <c r="AA1506" s="57">
        <v>59.17</v>
      </c>
      <c r="AB1506" s="57">
        <v>72.599999999999994</v>
      </c>
      <c r="AC1506" s="57">
        <v>46.1</v>
      </c>
      <c r="AD1506" s="57">
        <v>62.8</v>
      </c>
      <c r="AE1506" s="57">
        <v>54.5</v>
      </c>
      <c r="AF1506" s="64">
        <v>15.8574</v>
      </c>
      <c r="AG1506" s="64">
        <v>15.5177</v>
      </c>
      <c r="AH1506" s="64">
        <v>17.093299999999999</v>
      </c>
      <c r="AI1506" s="64">
        <v>16.042899999999999</v>
      </c>
      <c r="AJ1506" s="61">
        <v>0.45833333333333331</v>
      </c>
      <c r="AK1506" s="216">
        <v>100</v>
      </c>
      <c r="AL1506" s="62">
        <v>182.03294287995976</v>
      </c>
      <c r="AM1506" s="24" t="s">
        <v>6296</v>
      </c>
      <c r="AN1506" s="216" t="s">
        <v>6009</v>
      </c>
      <c r="AO1506" s="216" t="s">
        <v>6047</v>
      </c>
      <c r="AP1506" s="216" t="s">
        <v>6884</v>
      </c>
      <c r="AQ1506" s="216" t="s">
        <v>6885</v>
      </c>
      <c r="AR1506" s="216" t="s">
        <v>6916</v>
      </c>
      <c r="AS1506" s="24" t="s">
        <v>6965</v>
      </c>
      <c r="AT1506" s="24" t="s">
        <v>6055</v>
      </c>
      <c r="AU1506" s="24" t="s">
        <v>6017</v>
      </c>
      <c r="AV1506" s="24" t="s">
        <v>5984</v>
      </c>
      <c r="AW1506" s="24" t="s">
        <v>5991</v>
      </c>
      <c r="AX1506" s="24" t="s">
        <v>5991</v>
      </c>
      <c r="AY1506" s="24" t="s">
        <v>7617</v>
      </c>
      <c r="AZ1506" s="216" t="s">
        <v>7391</v>
      </c>
      <c r="BA1506" s="216" t="s">
        <v>6920</v>
      </c>
      <c r="BB1506" s="57" t="s">
        <v>5474</v>
      </c>
      <c r="BC1506" s="202"/>
      <c r="BD1506" s="24"/>
      <c r="BE1506" s="151"/>
      <c r="BG1506" s="151"/>
      <c r="BI1506" s="151"/>
      <c r="BL1506" s="152"/>
    </row>
    <row r="1507" spans="1:64" s="169" customFormat="1">
      <c r="A1507" s="24">
        <v>6606</v>
      </c>
      <c r="B1507" s="24" t="s">
        <v>5819</v>
      </c>
      <c r="C1507" s="57">
        <v>27.15</v>
      </c>
      <c r="D1507" s="57">
        <v>27.15</v>
      </c>
      <c r="E1507" s="57">
        <v>26.65</v>
      </c>
      <c r="F1507" s="57">
        <v>27</v>
      </c>
      <c r="G1507" s="57">
        <v>26.95</v>
      </c>
      <c r="H1507" s="57">
        <v>27.1</v>
      </c>
      <c r="I1507" s="57">
        <v>26.7</v>
      </c>
      <c r="J1507" s="57">
        <v>27</v>
      </c>
      <c r="K1507" s="57">
        <v>27</v>
      </c>
      <c r="L1507" s="57">
        <v>27.1</v>
      </c>
      <c r="M1507" s="57">
        <v>26.9</v>
      </c>
      <c r="N1507" s="57">
        <v>27</v>
      </c>
      <c r="O1507" s="63">
        <v>2.9717682020802298E-3</v>
      </c>
      <c r="P1507" s="57">
        <v>9</v>
      </c>
      <c r="Q1507" s="57">
        <v>6</v>
      </c>
      <c r="R1507" s="57">
        <v>52.157899999999998</v>
      </c>
      <c r="S1507" s="57">
        <v>26.92</v>
      </c>
      <c r="T1507" s="57">
        <v>27.142099999999999</v>
      </c>
      <c r="U1507" s="57">
        <v>28.298300000000001</v>
      </c>
      <c r="V1507" s="57">
        <v>26.94</v>
      </c>
      <c r="W1507" s="57">
        <v>27.110499999999998</v>
      </c>
      <c r="X1507" s="57">
        <v>28.281400000000001</v>
      </c>
      <c r="Y1507" s="57">
        <v>26.97</v>
      </c>
      <c r="Z1507" s="57">
        <v>27.089500000000001</v>
      </c>
      <c r="AA1507" s="57">
        <v>28.261900000000001</v>
      </c>
      <c r="AB1507" s="57"/>
      <c r="AC1507" s="57"/>
      <c r="AD1507" s="57">
        <v>27.6</v>
      </c>
      <c r="AE1507" s="57">
        <v>26.4</v>
      </c>
      <c r="AF1507" s="64">
        <v>61.5381</v>
      </c>
      <c r="AG1507" s="64">
        <v>51.815800000000003</v>
      </c>
      <c r="AH1507" s="64">
        <v>67.692099999999996</v>
      </c>
      <c r="AI1507" s="64">
        <v>57.107900000000001</v>
      </c>
      <c r="AJ1507" s="61">
        <v>0.45833333333333331</v>
      </c>
      <c r="AK1507" s="216">
        <v>50</v>
      </c>
      <c r="AL1507" s="62">
        <v>30.723544440929917</v>
      </c>
      <c r="AM1507" s="24" t="s">
        <v>6243</v>
      </c>
      <c r="AN1507" s="216" t="s">
        <v>6009</v>
      </c>
      <c r="AO1507" s="216" t="s">
        <v>5961</v>
      </c>
      <c r="AP1507" s="216" t="s">
        <v>6884</v>
      </c>
      <c r="AQ1507" s="216" t="s">
        <v>6885</v>
      </c>
      <c r="AR1507" s="216" t="s">
        <v>6886</v>
      </c>
      <c r="AS1507" s="24" t="s">
        <v>7429</v>
      </c>
      <c r="AT1507" s="24" t="s">
        <v>6345</v>
      </c>
      <c r="AU1507" s="24" t="s">
        <v>6370</v>
      </c>
      <c r="AV1507" s="24" t="s">
        <v>6121</v>
      </c>
      <c r="AW1507" s="24" t="s">
        <v>5970</v>
      </c>
      <c r="AX1507" s="24" t="s">
        <v>5970</v>
      </c>
      <c r="AY1507" s="24" t="s">
        <v>7359</v>
      </c>
      <c r="AZ1507" s="216" t="s">
        <v>7093</v>
      </c>
      <c r="BA1507" s="216" t="s">
        <v>7043</v>
      </c>
      <c r="BB1507" s="57" t="s">
        <v>6944</v>
      </c>
      <c r="BC1507" s="202"/>
      <c r="BD1507" s="24"/>
      <c r="BE1507" s="151"/>
      <c r="BG1507" s="151"/>
      <c r="BI1507" s="151"/>
      <c r="BL1507" s="152"/>
    </row>
    <row r="1508" spans="1:64" s="169" customFormat="1">
      <c r="A1508" s="24">
        <v>6609</v>
      </c>
      <c r="B1508" s="24" t="s">
        <v>1420</v>
      </c>
      <c r="C1508" s="57">
        <v>30.75</v>
      </c>
      <c r="D1508" s="57">
        <v>30.8</v>
      </c>
      <c r="E1508" s="57">
        <v>30</v>
      </c>
      <c r="F1508" s="57">
        <v>30.75</v>
      </c>
      <c r="G1508" s="57">
        <v>30.75</v>
      </c>
      <c r="H1508" s="57">
        <v>30.95</v>
      </c>
      <c r="I1508" s="57">
        <v>30</v>
      </c>
      <c r="J1508" s="57">
        <v>30.45</v>
      </c>
      <c r="K1508" s="57">
        <v>30.45</v>
      </c>
      <c r="L1508" s="57">
        <v>30.8</v>
      </c>
      <c r="M1508" s="57">
        <v>30</v>
      </c>
      <c r="N1508" s="57">
        <v>30.4</v>
      </c>
      <c r="O1508" s="63">
        <v>-1.64203612479474E-3</v>
      </c>
      <c r="P1508" s="57">
        <v>130</v>
      </c>
      <c r="Q1508" s="57">
        <v>186</v>
      </c>
      <c r="R1508" s="57">
        <v>208.5</v>
      </c>
      <c r="S1508" s="57">
        <v>31.04</v>
      </c>
      <c r="T1508" s="57">
        <v>34.067500000000003</v>
      </c>
      <c r="U1508" s="57">
        <v>32.424999999999997</v>
      </c>
      <c r="V1508" s="57">
        <v>30.9</v>
      </c>
      <c r="W1508" s="57">
        <v>33.79</v>
      </c>
      <c r="X1508" s="57">
        <v>32.454999999999998</v>
      </c>
      <c r="Y1508" s="57">
        <v>30.66</v>
      </c>
      <c r="Z1508" s="57">
        <v>33.487499999999997</v>
      </c>
      <c r="AA1508" s="57">
        <v>32.49</v>
      </c>
      <c r="AB1508" s="57">
        <v>38.9</v>
      </c>
      <c r="AC1508" s="57">
        <v>23</v>
      </c>
      <c r="AD1508" s="57">
        <v>36.950000000000003</v>
      </c>
      <c r="AE1508" s="57">
        <v>29.9</v>
      </c>
      <c r="AF1508" s="64">
        <v>17.558299999999999</v>
      </c>
      <c r="AG1508" s="64">
        <v>20.8597</v>
      </c>
      <c r="AH1508" s="64">
        <v>17.261099999999999</v>
      </c>
      <c r="AI1508" s="64">
        <v>19.6602</v>
      </c>
      <c r="AJ1508" s="61">
        <v>0.45833333333333331</v>
      </c>
      <c r="AK1508" s="216">
        <v>150</v>
      </c>
      <c r="AL1508" s="62">
        <v>259.91461617446697</v>
      </c>
      <c r="AM1508" s="24" t="s">
        <v>8309</v>
      </c>
      <c r="AN1508" s="216" t="s">
        <v>5967</v>
      </c>
      <c r="AO1508" s="216" t="s">
        <v>6047</v>
      </c>
      <c r="AP1508" s="216" t="s">
        <v>6884</v>
      </c>
      <c r="AQ1508" s="216" t="s">
        <v>6885</v>
      </c>
      <c r="AR1508" s="216" t="s">
        <v>6916</v>
      </c>
      <c r="AS1508" s="24" t="s">
        <v>6968</v>
      </c>
      <c r="AT1508" s="24" t="s">
        <v>6293</v>
      </c>
      <c r="AU1508" s="24" t="s">
        <v>5984</v>
      </c>
      <c r="AV1508" s="24" t="s">
        <v>6188</v>
      </c>
      <c r="AW1508" s="24" t="s">
        <v>5986</v>
      </c>
      <c r="AX1508" s="24" t="s">
        <v>5970</v>
      </c>
      <c r="AY1508" s="24" t="s">
        <v>7617</v>
      </c>
      <c r="AZ1508" s="216" t="s">
        <v>8310</v>
      </c>
      <c r="BA1508" s="216" t="s">
        <v>6955</v>
      </c>
      <c r="BB1508" s="57" t="s">
        <v>5474</v>
      </c>
      <c r="BC1508" s="202"/>
      <c r="BD1508" s="24"/>
      <c r="BE1508" s="151"/>
      <c r="BG1508" s="151"/>
      <c r="BI1508" s="151"/>
      <c r="BL1508" s="152"/>
    </row>
    <row r="1509" spans="1:64" s="169" customFormat="1">
      <c r="A1509" s="24">
        <v>6610</v>
      </c>
      <c r="B1509" s="24" t="s">
        <v>4050</v>
      </c>
      <c r="C1509" s="57">
        <v>19.100000000000001</v>
      </c>
      <c r="D1509" s="57">
        <v>19.45</v>
      </c>
      <c r="E1509" s="57">
        <v>18.899999999999999</v>
      </c>
      <c r="F1509" s="57">
        <v>19.350000000000001</v>
      </c>
      <c r="G1509" s="57">
        <v>19.100000000000001</v>
      </c>
      <c r="H1509" s="57">
        <v>19.95</v>
      </c>
      <c r="I1509" s="57">
        <v>17.899999999999999</v>
      </c>
      <c r="J1509" s="57">
        <v>18.95</v>
      </c>
      <c r="K1509" s="57">
        <v>18.899999999999999</v>
      </c>
      <c r="L1509" s="57">
        <v>18.899999999999999</v>
      </c>
      <c r="M1509" s="57">
        <v>18.25</v>
      </c>
      <c r="N1509" s="57">
        <v>18.8</v>
      </c>
      <c r="O1509" s="63">
        <v>1.59829515183803E-3</v>
      </c>
      <c r="P1509" s="57">
        <v>16</v>
      </c>
      <c r="Q1509" s="57">
        <v>127</v>
      </c>
      <c r="R1509" s="57">
        <v>107.6</v>
      </c>
      <c r="S1509" s="57">
        <v>19.28</v>
      </c>
      <c r="T1509" s="57">
        <v>20.057500000000001</v>
      </c>
      <c r="U1509" s="57">
        <v>19.315799999999999</v>
      </c>
      <c r="V1509" s="57">
        <v>19.170000000000002</v>
      </c>
      <c r="W1509" s="57">
        <v>20.024999999999999</v>
      </c>
      <c r="X1509" s="57">
        <v>19.345800000000001</v>
      </c>
      <c r="Y1509" s="57">
        <v>18.98</v>
      </c>
      <c r="Z1509" s="57">
        <v>19.997499999999999</v>
      </c>
      <c r="AA1509" s="57">
        <v>19.37</v>
      </c>
      <c r="AB1509" s="57"/>
      <c r="AC1509" s="57"/>
      <c r="AD1509" s="57">
        <v>21.85</v>
      </c>
      <c r="AE1509" s="57">
        <v>17.899999999999999</v>
      </c>
      <c r="AF1509" s="64">
        <v>24.5182</v>
      </c>
      <c r="AG1509" s="64">
        <v>25.522400000000001</v>
      </c>
      <c r="AH1509" s="64">
        <v>26.0229</v>
      </c>
      <c r="AI1509" s="64">
        <v>25.6892</v>
      </c>
      <c r="AJ1509" s="61">
        <v>0.45833333333333331</v>
      </c>
      <c r="AK1509" s="216">
        <v>50</v>
      </c>
      <c r="AL1509" s="62">
        <v>54.619634561653186</v>
      </c>
      <c r="AM1509" s="24" t="s">
        <v>6053</v>
      </c>
      <c r="AN1509" s="216" t="s">
        <v>5981</v>
      </c>
      <c r="AO1509" s="216" t="s">
        <v>5971</v>
      </c>
      <c r="AP1509" s="216" t="s">
        <v>6884</v>
      </c>
      <c r="AQ1509" s="216" t="s">
        <v>6885</v>
      </c>
      <c r="AR1509" s="216" t="s">
        <v>6916</v>
      </c>
      <c r="AS1509" s="24" t="s">
        <v>6965</v>
      </c>
      <c r="AT1509" s="24" t="s">
        <v>6016</v>
      </c>
      <c r="AU1509" s="24" t="s">
        <v>5994</v>
      </c>
      <c r="AV1509" s="24" t="s">
        <v>6390</v>
      </c>
      <c r="AW1509" s="24" t="s">
        <v>5979</v>
      </c>
      <c r="AX1509" s="24" t="s">
        <v>6033</v>
      </c>
      <c r="AY1509" s="24" t="s">
        <v>8311</v>
      </c>
      <c r="AZ1509" s="216" t="s">
        <v>6932</v>
      </c>
      <c r="BA1509" s="216" t="s">
        <v>7434</v>
      </c>
      <c r="BB1509" s="57" t="s">
        <v>5474</v>
      </c>
      <c r="BC1509" s="202"/>
      <c r="BD1509" s="24"/>
      <c r="BE1509" s="151"/>
      <c r="BG1509" s="151"/>
      <c r="BI1509" s="151"/>
      <c r="BL1509" s="152"/>
    </row>
    <row r="1510" spans="1:64" s="169" customFormat="1">
      <c r="A1510" s="24">
        <v>6612</v>
      </c>
      <c r="B1510" s="24" t="s">
        <v>4053</v>
      </c>
      <c r="C1510" s="57">
        <v>64.099999999999994</v>
      </c>
      <c r="D1510" s="57">
        <v>64.099999999999994</v>
      </c>
      <c r="E1510" s="57">
        <v>62.7</v>
      </c>
      <c r="F1510" s="57">
        <v>63.5</v>
      </c>
      <c r="G1510" s="57">
        <v>62.5</v>
      </c>
      <c r="H1510" s="57">
        <v>63.4</v>
      </c>
      <c r="I1510" s="57">
        <v>62</v>
      </c>
      <c r="J1510" s="57">
        <v>63.3</v>
      </c>
      <c r="K1510" s="57">
        <v>62.9</v>
      </c>
      <c r="L1510" s="57">
        <v>63</v>
      </c>
      <c r="M1510" s="57">
        <v>62.7</v>
      </c>
      <c r="N1510" s="57">
        <v>63</v>
      </c>
      <c r="O1510" s="63">
        <v>-4.7393364928909904E-3</v>
      </c>
      <c r="P1510" s="57">
        <v>4</v>
      </c>
      <c r="Q1510" s="57">
        <v>33</v>
      </c>
      <c r="R1510" s="57">
        <v>23</v>
      </c>
      <c r="S1510" s="57">
        <v>62.42</v>
      </c>
      <c r="T1510" s="57">
        <v>62.14</v>
      </c>
      <c r="U1510" s="57">
        <v>63.213299999999997</v>
      </c>
      <c r="V1510" s="57">
        <v>62.72</v>
      </c>
      <c r="W1510" s="57">
        <v>62.2</v>
      </c>
      <c r="X1510" s="57">
        <v>63.213299999999997</v>
      </c>
      <c r="Y1510" s="57">
        <v>63</v>
      </c>
      <c r="Z1510" s="57">
        <v>62.234999999999999</v>
      </c>
      <c r="AA1510" s="57">
        <v>63.203299999999999</v>
      </c>
      <c r="AB1510" s="57">
        <v>77</v>
      </c>
      <c r="AC1510" s="57">
        <v>58.3</v>
      </c>
      <c r="AD1510" s="57">
        <v>64.3</v>
      </c>
      <c r="AE1510" s="57">
        <v>60.2</v>
      </c>
      <c r="AF1510" s="64">
        <v>72.813000000000002</v>
      </c>
      <c r="AG1510" s="64">
        <v>62.291899999999998</v>
      </c>
      <c r="AH1510" s="64">
        <v>72.473600000000005</v>
      </c>
      <c r="AI1510" s="64">
        <v>65.6858</v>
      </c>
      <c r="AJ1510" s="61">
        <v>0.45833333333333331</v>
      </c>
      <c r="AK1510" s="216">
        <v>50</v>
      </c>
      <c r="AL1510" s="62">
        <v>13.654908640413296</v>
      </c>
      <c r="AM1510" s="24" t="s">
        <v>6424</v>
      </c>
      <c r="AN1510" s="216" t="s">
        <v>6020</v>
      </c>
      <c r="AO1510" s="216" t="s">
        <v>5961</v>
      </c>
      <c r="AP1510" s="216" t="s">
        <v>6884</v>
      </c>
      <c r="AQ1510" s="216" t="s">
        <v>6900</v>
      </c>
      <c r="AR1510" s="216" t="s">
        <v>7000</v>
      </c>
      <c r="AS1510" s="24" t="s">
        <v>7699</v>
      </c>
      <c r="AT1510" s="24" t="s">
        <v>6017</v>
      </c>
      <c r="AU1510" s="24" t="s">
        <v>6016</v>
      </c>
      <c r="AV1510" s="24" t="s">
        <v>6425</v>
      </c>
      <c r="AW1510" s="24" t="s">
        <v>5979</v>
      </c>
      <c r="AX1510" s="24" t="s">
        <v>5996</v>
      </c>
      <c r="AY1510" s="24" t="s">
        <v>7159</v>
      </c>
      <c r="AZ1510" s="216" t="s">
        <v>6929</v>
      </c>
      <c r="BA1510" s="216" t="s">
        <v>7677</v>
      </c>
      <c r="BB1510" s="57" t="s">
        <v>6944</v>
      </c>
      <c r="BC1510" s="202"/>
      <c r="BD1510" s="24"/>
      <c r="BE1510" s="151"/>
      <c r="BG1510" s="151"/>
      <c r="BI1510" s="151"/>
      <c r="BL1510" s="152"/>
    </row>
    <row r="1511" spans="1:64" s="169" customFormat="1">
      <c r="A1511" s="24">
        <v>6613</v>
      </c>
      <c r="B1511" s="24" t="s">
        <v>4055</v>
      </c>
      <c r="C1511" s="57">
        <v>142</v>
      </c>
      <c r="D1511" s="57">
        <v>142.5</v>
      </c>
      <c r="E1511" s="57">
        <v>140.5</v>
      </c>
      <c r="F1511" s="57">
        <v>142</v>
      </c>
      <c r="G1511" s="57">
        <v>142</v>
      </c>
      <c r="H1511" s="57">
        <v>142</v>
      </c>
      <c r="I1511" s="57">
        <v>140.5</v>
      </c>
      <c r="J1511" s="57">
        <v>141.5</v>
      </c>
      <c r="K1511" s="57">
        <v>142</v>
      </c>
      <c r="L1511" s="57">
        <v>143</v>
      </c>
      <c r="M1511" s="57">
        <v>141.5</v>
      </c>
      <c r="N1511" s="57">
        <v>142</v>
      </c>
      <c r="O1511" s="63">
        <v>3.53356890459363E-3</v>
      </c>
      <c r="P1511" s="57">
        <v>29</v>
      </c>
      <c r="Q1511" s="57">
        <v>16</v>
      </c>
      <c r="R1511" s="57">
        <v>85.4</v>
      </c>
      <c r="S1511" s="57">
        <v>141.4</v>
      </c>
      <c r="T1511" s="57">
        <v>147.5</v>
      </c>
      <c r="U1511" s="57">
        <v>141.16669999999999</v>
      </c>
      <c r="V1511" s="57">
        <v>141.5</v>
      </c>
      <c r="W1511" s="57">
        <v>147.1</v>
      </c>
      <c r="X1511" s="57">
        <v>141.32499999999999</v>
      </c>
      <c r="Y1511" s="57">
        <v>141.1</v>
      </c>
      <c r="Z1511" s="57">
        <v>146.75</v>
      </c>
      <c r="AA1511" s="57">
        <v>141.49170000000001</v>
      </c>
      <c r="AB1511" s="57">
        <v>154.5</v>
      </c>
      <c r="AC1511" s="57">
        <v>127</v>
      </c>
      <c r="AD1511" s="57">
        <v>154</v>
      </c>
      <c r="AE1511" s="57">
        <v>139</v>
      </c>
      <c r="AF1511" s="64">
        <v>21.322500000000002</v>
      </c>
      <c r="AG1511" s="64">
        <v>22.6326</v>
      </c>
      <c r="AH1511" s="64">
        <v>23.738800000000001</v>
      </c>
      <c r="AI1511" s="64">
        <v>23.001300000000001</v>
      </c>
      <c r="AJ1511" s="61">
        <v>0.45833333333333331</v>
      </c>
      <c r="AK1511" s="216">
        <v>50</v>
      </c>
      <c r="AL1511" s="62">
        <v>98.998087642996396</v>
      </c>
      <c r="AM1511" s="24" t="s">
        <v>6853</v>
      </c>
      <c r="AN1511" s="216" t="s">
        <v>5981</v>
      </c>
      <c r="AO1511" s="216" t="s">
        <v>6007</v>
      </c>
      <c r="AP1511" s="216" t="s">
        <v>6908</v>
      </c>
      <c r="AQ1511" s="216" t="s">
        <v>6885</v>
      </c>
      <c r="AR1511" s="216" t="s">
        <v>6886</v>
      </c>
      <c r="AS1511" s="24" t="s">
        <v>6894</v>
      </c>
      <c r="AT1511" s="24" t="s">
        <v>6511</v>
      </c>
      <c r="AU1511" s="24" t="s">
        <v>6345</v>
      </c>
      <c r="AV1511" s="24" t="s">
        <v>6166</v>
      </c>
      <c r="AW1511" s="24" t="s">
        <v>5996</v>
      </c>
      <c r="AX1511" s="24" t="s">
        <v>5991</v>
      </c>
      <c r="AY1511" s="24" t="s">
        <v>7519</v>
      </c>
      <c r="AZ1511" s="216" t="s">
        <v>7119</v>
      </c>
      <c r="BA1511" s="216" t="s">
        <v>7024</v>
      </c>
      <c r="BB1511" s="57" t="s">
        <v>5474</v>
      </c>
      <c r="BC1511" s="202"/>
      <c r="BD1511" s="24"/>
      <c r="BE1511" s="151"/>
      <c r="BG1511" s="151"/>
      <c r="BI1511" s="151"/>
      <c r="BL1511" s="152"/>
    </row>
    <row r="1512" spans="1:64" s="169" customFormat="1">
      <c r="A1512" s="24">
        <v>6615</v>
      </c>
      <c r="B1512" s="24" t="s">
        <v>4057</v>
      </c>
      <c r="C1512" s="57">
        <v>47.55</v>
      </c>
      <c r="D1512" s="57">
        <v>47.55</v>
      </c>
      <c r="E1512" s="57">
        <v>47.25</v>
      </c>
      <c r="F1512" s="57">
        <v>47.25</v>
      </c>
      <c r="G1512" s="57">
        <v>47</v>
      </c>
      <c r="H1512" s="57">
        <v>47.1</v>
      </c>
      <c r="I1512" s="57">
        <v>46.75</v>
      </c>
      <c r="J1512" s="57">
        <v>46.75</v>
      </c>
      <c r="K1512" s="57">
        <v>46.9</v>
      </c>
      <c r="L1512" s="57">
        <v>46.9</v>
      </c>
      <c r="M1512" s="57">
        <v>46.85</v>
      </c>
      <c r="N1512" s="57">
        <v>46.85</v>
      </c>
      <c r="O1512" s="63">
        <v>2.1390374331550798E-3</v>
      </c>
      <c r="P1512" s="57">
        <v>6</v>
      </c>
      <c r="Q1512" s="57">
        <v>27</v>
      </c>
      <c r="R1512" s="57">
        <v>11.4</v>
      </c>
      <c r="S1512" s="57">
        <v>47.96</v>
      </c>
      <c r="T1512" s="57">
        <v>48.704999999999998</v>
      </c>
      <c r="U1512" s="57">
        <v>49.158799999999999</v>
      </c>
      <c r="V1512" s="57">
        <v>47.61</v>
      </c>
      <c r="W1512" s="57">
        <v>48.594999999999999</v>
      </c>
      <c r="X1512" s="57">
        <v>49.153500000000001</v>
      </c>
      <c r="Y1512" s="57">
        <v>47.36</v>
      </c>
      <c r="Z1512" s="57">
        <v>48.477499999999999</v>
      </c>
      <c r="AA1512" s="57">
        <v>49.113799999999998</v>
      </c>
      <c r="AB1512" s="57">
        <v>61.9</v>
      </c>
      <c r="AC1512" s="57">
        <v>45.15</v>
      </c>
      <c r="AD1512" s="57">
        <v>51.5</v>
      </c>
      <c r="AE1512" s="57">
        <v>45.5</v>
      </c>
      <c r="AF1512" s="64"/>
      <c r="AG1512" s="64"/>
      <c r="AH1512" s="64"/>
      <c r="AI1512" s="64"/>
      <c r="AJ1512" s="61">
        <v>0.45833333333333331</v>
      </c>
      <c r="AK1512" s="216">
        <v>50</v>
      </c>
      <c r="AL1512" s="62">
        <v>20.482362960619945</v>
      </c>
      <c r="AM1512" s="24" t="e">
        <v>#NAME?</v>
      </c>
      <c r="AN1512" s="216" t="s">
        <v>5993</v>
      </c>
      <c r="AO1512" s="216" t="s">
        <v>5993</v>
      </c>
      <c r="AP1512" s="216" t="s">
        <v>6884</v>
      </c>
      <c r="AQ1512" s="216" t="s">
        <v>6885</v>
      </c>
      <c r="AR1512" s="216" t="s">
        <v>6916</v>
      </c>
      <c r="AS1512" s="24" t="s">
        <v>5474</v>
      </c>
      <c r="AT1512" s="24" t="s">
        <v>6518</v>
      </c>
      <c r="AU1512" s="24" t="s">
        <v>6130</v>
      </c>
      <c r="AV1512" s="24" t="e">
        <v>#NAME?</v>
      </c>
      <c r="AW1512" s="24" t="e">
        <v>#NAME?</v>
      </c>
      <c r="AX1512" s="24" t="e">
        <v>#NAME?</v>
      </c>
      <c r="AY1512" s="24" t="s">
        <v>7916</v>
      </c>
      <c r="AZ1512" s="216" t="s">
        <v>7119</v>
      </c>
      <c r="BA1512" s="216" t="s">
        <v>6933</v>
      </c>
      <c r="BB1512" s="57" t="s">
        <v>5474</v>
      </c>
      <c r="BC1512" s="202"/>
      <c r="BD1512" s="24"/>
      <c r="BE1512" s="151"/>
      <c r="BG1512" s="151"/>
      <c r="BI1512" s="151"/>
      <c r="BL1512" s="152"/>
    </row>
    <row r="1513" spans="1:64" s="169" customFormat="1">
      <c r="A1513" s="24">
        <v>6616</v>
      </c>
      <c r="B1513" s="24" t="s">
        <v>5875</v>
      </c>
      <c r="C1513" s="57">
        <v>22.8</v>
      </c>
      <c r="D1513" s="57">
        <v>22.8</v>
      </c>
      <c r="E1513" s="57">
        <v>22</v>
      </c>
      <c r="F1513" s="57">
        <v>22</v>
      </c>
      <c r="G1513" s="57">
        <v>21.7</v>
      </c>
      <c r="H1513" s="57">
        <v>21.7</v>
      </c>
      <c r="I1513" s="57">
        <v>21.7</v>
      </c>
      <c r="J1513" s="57">
        <v>21.7</v>
      </c>
      <c r="K1513" s="57">
        <v>21.3</v>
      </c>
      <c r="L1513" s="57">
        <v>21.7</v>
      </c>
      <c r="M1513" s="57">
        <v>21.05</v>
      </c>
      <c r="N1513" s="57">
        <v>21.7</v>
      </c>
      <c r="O1513" s="63">
        <v>0</v>
      </c>
      <c r="P1513" s="57">
        <v>7</v>
      </c>
      <c r="Q1513" s="57">
        <v>2</v>
      </c>
      <c r="R1513" s="57">
        <v>7.6315999999999997</v>
      </c>
      <c r="S1513" s="57">
        <v>22.41</v>
      </c>
      <c r="T1513" s="57">
        <v>23.072199999999999</v>
      </c>
      <c r="U1513" s="57">
        <v>23.460899999999999</v>
      </c>
      <c r="V1513" s="57">
        <v>22.23</v>
      </c>
      <c r="W1513" s="57">
        <v>23</v>
      </c>
      <c r="X1513" s="57">
        <v>23.422699999999999</v>
      </c>
      <c r="Y1513" s="57">
        <v>22</v>
      </c>
      <c r="Z1513" s="57">
        <v>22.9053</v>
      </c>
      <c r="AA1513" s="57">
        <v>23.39</v>
      </c>
      <c r="AB1513" s="57">
        <v>31.5</v>
      </c>
      <c r="AC1513" s="57">
        <v>21.05</v>
      </c>
      <c r="AD1513" s="57">
        <v>23.85</v>
      </c>
      <c r="AE1513" s="57">
        <v>21.05</v>
      </c>
      <c r="AF1513" s="64"/>
      <c r="AG1513" s="64"/>
      <c r="AH1513" s="64"/>
      <c r="AI1513" s="64"/>
      <c r="AJ1513" s="61">
        <v>0.45833333333333331</v>
      </c>
      <c r="AK1513" s="216">
        <v>50</v>
      </c>
      <c r="AL1513" s="62">
        <v>23.896090120723269</v>
      </c>
      <c r="AM1513" s="24" t="s">
        <v>6545</v>
      </c>
      <c r="AN1513" s="216" t="s">
        <v>5993</v>
      </c>
      <c r="AO1513" s="216" t="s">
        <v>5993</v>
      </c>
      <c r="AP1513" s="216" t="s">
        <v>6884</v>
      </c>
      <c r="AQ1513" s="216" t="s">
        <v>6885</v>
      </c>
      <c r="AR1513" s="216" t="s">
        <v>6916</v>
      </c>
      <c r="AS1513" s="24" t="s">
        <v>7656</v>
      </c>
      <c r="AT1513" s="24" t="s">
        <v>6058</v>
      </c>
      <c r="AU1513" s="24" t="s">
        <v>6577</v>
      </c>
      <c r="AV1513" s="24" t="s">
        <v>6126</v>
      </c>
      <c r="AW1513" s="24" t="s">
        <v>5979</v>
      </c>
      <c r="AX1513" s="24" t="s">
        <v>5986</v>
      </c>
      <c r="AY1513" s="24" t="s">
        <v>8214</v>
      </c>
      <c r="AZ1513" s="216" t="s">
        <v>6919</v>
      </c>
      <c r="BA1513" s="216" t="s">
        <v>7067</v>
      </c>
      <c r="BB1513" s="57" t="s">
        <v>5474</v>
      </c>
      <c r="BC1513" s="202"/>
      <c r="BD1513" s="24"/>
      <c r="BE1513" s="151"/>
      <c r="BG1513" s="151"/>
      <c r="BI1513" s="151"/>
      <c r="BL1513" s="152"/>
    </row>
    <row r="1514" spans="1:64" s="169" customFormat="1">
      <c r="A1514" s="24">
        <v>6617</v>
      </c>
      <c r="B1514" s="24" t="s">
        <v>4059</v>
      </c>
      <c r="C1514" s="57">
        <v>210</v>
      </c>
      <c r="D1514" s="57">
        <v>210.5</v>
      </c>
      <c r="E1514" s="57">
        <v>204.5</v>
      </c>
      <c r="F1514" s="57">
        <v>209.5</v>
      </c>
      <c r="G1514" s="57">
        <v>210.5</v>
      </c>
      <c r="H1514" s="57">
        <v>218</v>
      </c>
      <c r="I1514" s="57">
        <v>208</v>
      </c>
      <c r="J1514" s="57">
        <v>215.5</v>
      </c>
      <c r="K1514" s="57">
        <v>206.5</v>
      </c>
      <c r="L1514" s="57">
        <v>215.5</v>
      </c>
      <c r="M1514" s="57">
        <v>206.5</v>
      </c>
      <c r="N1514" s="57">
        <v>215.5</v>
      </c>
      <c r="O1514" s="63">
        <v>2.37043370861241E-2</v>
      </c>
      <c r="P1514" s="57">
        <v>32</v>
      </c>
      <c r="Q1514" s="57">
        <v>128</v>
      </c>
      <c r="R1514" s="57">
        <v>204.35</v>
      </c>
      <c r="S1514" s="57">
        <v>209.7</v>
      </c>
      <c r="T1514" s="57">
        <v>213.47499999999999</v>
      </c>
      <c r="U1514" s="57">
        <v>214.22499999999999</v>
      </c>
      <c r="V1514" s="57">
        <v>210.4</v>
      </c>
      <c r="W1514" s="57">
        <v>213.42500000000001</v>
      </c>
      <c r="X1514" s="57">
        <v>214.61670000000001</v>
      </c>
      <c r="Y1514" s="57">
        <v>211.2</v>
      </c>
      <c r="Z1514" s="57">
        <v>213.875</v>
      </c>
      <c r="AA1514" s="57">
        <v>215.00829999999999</v>
      </c>
      <c r="AB1514" s="57"/>
      <c r="AC1514" s="57"/>
      <c r="AD1514" s="57">
        <v>229.5</v>
      </c>
      <c r="AE1514" s="57">
        <v>200</v>
      </c>
      <c r="AF1514" s="64">
        <v>45.724899999999998</v>
      </c>
      <c r="AG1514" s="64">
        <v>43.332599999999999</v>
      </c>
      <c r="AH1514" s="64">
        <v>51.316600000000001</v>
      </c>
      <c r="AI1514" s="64">
        <v>45.993899999999996</v>
      </c>
      <c r="AJ1514" s="61">
        <v>0.45833333333333331</v>
      </c>
      <c r="AK1514" s="216">
        <v>50</v>
      </c>
      <c r="AL1514" s="62">
        <v>109.23926912330637</v>
      </c>
      <c r="AM1514" s="24" t="s">
        <v>7913</v>
      </c>
      <c r="AN1514" s="216" t="s">
        <v>6009</v>
      </c>
      <c r="AO1514" s="216" t="s">
        <v>5961</v>
      </c>
      <c r="AP1514" s="216" t="s">
        <v>6908</v>
      </c>
      <c r="AQ1514" s="216" t="s">
        <v>6900</v>
      </c>
      <c r="AR1514" s="216" t="s">
        <v>6886</v>
      </c>
      <c r="AS1514" s="24" t="s">
        <v>7439</v>
      </c>
      <c r="AT1514" s="24" t="s">
        <v>6248</v>
      </c>
      <c r="AU1514" s="24" t="s">
        <v>6010</v>
      </c>
      <c r="AV1514" s="24" t="s">
        <v>6201</v>
      </c>
      <c r="AW1514" s="24" t="s">
        <v>5979</v>
      </c>
      <c r="AX1514" s="24" t="s">
        <v>5979</v>
      </c>
      <c r="AY1514" s="24" t="s">
        <v>7161</v>
      </c>
      <c r="AZ1514" s="216" t="s">
        <v>7599</v>
      </c>
      <c r="BA1514" s="216" t="s">
        <v>7105</v>
      </c>
      <c r="BB1514" s="57" t="s">
        <v>7716</v>
      </c>
      <c r="BC1514" s="202"/>
      <c r="BD1514" s="24"/>
      <c r="BE1514" s="151"/>
      <c r="BG1514" s="151"/>
      <c r="BI1514" s="151"/>
      <c r="BL1514" s="152"/>
    </row>
    <row r="1515" spans="1:64" s="169" customFormat="1">
      <c r="A1515" s="24">
        <v>6618</v>
      </c>
      <c r="B1515" s="24" t="s">
        <v>4523</v>
      </c>
      <c r="C1515" s="57">
        <v>10.050000000000001</v>
      </c>
      <c r="D1515" s="57">
        <v>10.5</v>
      </c>
      <c r="E1515" s="57">
        <v>10</v>
      </c>
      <c r="F1515" s="57">
        <v>10.1</v>
      </c>
      <c r="G1515" s="57">
        <v>10.1</v>
      </c>
      <c r="H1515" s="57">
        <v>10.5</v>
      </c>
      <c r="I1515" s="57">
        <v>10.050000000000001</v>
      </c>
      <c r="J1515" s="57">
        <v>10.15</v>
      </c>
      <c r="K1515" s="57">
        <v>10.15</v>
      </c>
      <c r="L1515" s="57">
        <v>10.15</v>
      </c>
      <c r="M1515" s="57">
        <v>10.050000000000001</v>
      </c>
      <c r="N1515" s="57">
        <v>10.15</v>
      </c>
      <c r="O1515" s="63">
        <v>1.9743336623889401E-3</v>
      </c>
      <c r="P1515" s="57">
        <v>2</v>
      </c>
      <c r="Q1515" s="57">
        <v>57</v>
      </c>
      <c r="R1515" s="57">
        <v>45.166699999999999</v>
      </c>
      <c r="S1515" s="57">
        <v>10.47</v>
      </c>
      <c r="T1515" s="57">
        <v>11.8667</v>
      </c>
      <c r="U1515" s="57">
        <v>12.4017</v>
      </c>
      <c r="V1515" s="57">
        <v>10.36</v>
      </c>
      <c r="W1515" s="57">
        <v>11.7333</v>
      </c>
      <c r="X1515" s="57">
        <v>12.3293</v>
      </c>
      <c r="Y1515" s="57">
        <v>10.220000000000001</v>
      </c>
      <c r="Z1515" s="57">
        <v>11.6</v>
      </c>
      <c r="AA1515" s="57">
        <v>12.259499999999999</v>
      </c>
      <c r="AB1515" s="57"/>
      <c r="AC1515" s="57"/>
      <c r="AD1515" s="57">
        <v>12.9</v>
      </c>
      <c r="AE1515" s="57">
        <v>9.8000000000000007</v>
      </c>
      <c r="AF1515" s="64">
        <v>17.564</v>
      </c>
      <c r="AG1515" s="64">
        <v>25.315000000000001</v>
      </c>
      <c r="AH1515" s="64">
        <v>15.9518</v>
      </c>
      <c r="AI1515" s="64">
        <v>22.193899999999999</v>
      </c>
      <c r="AJ1515" s="61">
        <v>0.45833333333333331</v>
      </c>
      <c r="AK1515" s="216">
        <v>50</v>
      </c>
      <c r="AL1515" s="62">
        <v>6.8274543202066482</v>
      </c>
      <c r="AM1515" s="24" t="s">
        <v>6745</v>
      </c>
      <c r="AN1515" s="216" t="s">
        <v>5967</v>
      </c>
      <c r="AO1515" s="216" t="s">
        <v>6007</v>
      </c>
      <c r="AP1515" s="216" t="s">
        <v>6884</v>
      </c>
      <c r="AQ1515" s="216" t="s">
        <v>6885</v>
      </c>
      <c r="AR1515" s="216" t="s">
        <v>6916</v>
      </c>
      <c r="AS1515" s="24" t="s">
        <v>7439</v>
      </c>
      <c r="AT1515" s="24" t="s">
        <v>5969</v>
      </c>
      <c r="AU1515" s="24" t="s">
        <v>5969</v>
      </c>
      <c r="AV1515" s="24" t="s">
        <v>6650</v>
      </c>
      <c r="AW1515" s="24" t="s">
        <v>5979</v>
      </c>
      <c r="AX1515" s="24" t="s">
        <v>6159</v>
      </c>
      <c r="AY1515" s="24" t="s">
        <v>7958</v>
      </c>
      <c r="AZ1515" s="216" t="s">
        <v>7115</v>
      </c>
      <c r="BA1515" s="216" t="s">
        <v>7288</v>
      </c>
      <c r="BB1515" s="57" t="s">
        <v>5474</v>
      </c>
      <c r="BC1515" s="202"/>
      <c r="BD1515" s="24"/>
      <c r="BE1515" s="151"/>
      <c r="BG1515" s="151"/>
      <c r="BI1515" s="151"/>
      <c r="BL1515" s="152"/>
    </row>
    <row r="1516" spans="1:64" s="169" customFormat="1">
      <c r="A1516" s="24">
        <v>6620</v>
      </c>
      <c r="B1516" s="24" t="s">
        <v>4061</v>
      </c>
      <c r="C1516" s="57">
        <v>29.95</v>
      </c>
      <c r="D1516" s="57">
        <v>30.65</v>
      </c>
      <c r="E1516" s="57">
        <v>29.95</v>
      </c>
      <c r="F1516" s="57">
        <v>30.3</v>
      </c>
      <c r="G1516" s="57">
        <v>31</v>
      </c>
      <c r="H1516" s="57">
        <v>31</v>
      </c>
      <c r="I1516" s="57">
        <v>30.2</v>
      </c>
      <c r="J1516" s="57">
        <v>30.65</v>
      </c>
      <c r="K1516" s="57">
        <v>30.65</v>
      </c>
      <c r="L1516" s="57">
        <v>30.65</v>
      </c>
      <c r="M1516" s="57">
        <v>30</v>
      </c>
      <c r="N1516" s="57">
        <v>30</v>
      </c>
      <c r="O1516" s="63">
        <v>-1.8324607329842899E-2</v>
      </c>
      <c r="P1516" s="57">
        <v>63</v>
      </c>
      <c r="Q1516" s="57">
        <v>156</v>
      </c>
      <c r="R1516" s="57">
        <v>59.7</v>
      </c>
      <c r="S1516" s="57">
        <v>29.77</v>
      </c>
      <c r="T1516" s="57">
        <v>29.952500000000001</v>
      </c>
      <c r="U1516" s="57">
        <v>29.380500000000001</v>
      </c>
      <c r="V1516" s="57">
        <v>30</v>
      </c>
      <c r="W1516" s="57">
        <v>29.982500000000002</v>
      </c>
      <c r="X1516" s="57">
        <v>29.424600000000002</v>
      </c>
      <c r="Y1516" s="57">
        <v>30.08</v>
      </c>
      <c r="Z1516" s="57">
        <v>29.9925</v>
      </c>
      <c r="AA1516" s="57">
        <v>29.466899999999999</v>
      </c>
      <c r="AB1516" s="57"/>
      <c r="AC1516" s="57"/>
      <c r="AD1516" s="57">
        <v>31.75</v>
      </c>
      <c r="AE1516" s="57">
        <v>29</v>
      </c>
      <c r="AF1516" s="64">
        <v>55.342199999999998</v>
      </c>
      <c r="AG1516" s="64">
        <v>41.091200000000001</v>
      </c>
      <c r="AH1516" s="64">
        <v>53.561399999999999</v>
      </c>
      <c r="AI1516" s="64">
        <v>45.247900000000001</v>
      </c>
      <c r="AJ1516" s="61">
        <v>0.45833333333333331</v>
      </c>
      <c r="AK1516" s="216">
        <v>100</v>
      </c>
      <c r="AL1516" s="62">
        <v>131.81695863721222</v>
      </c>
      <c r="AM1516" s="24" t="s">
        <v>7120</v>
      </c>
      <c r="AN1516" s="216" t="s">
        <v>6020</v>
      </c>
      <c r="AO1516" s="216" t="s">
        <v>5961</v>
      </c>
      <c r="AP1516" s="216" t="s">
        <v>6908</v>
      </c>
      <c r="AQ1516" s="216" t="s">
        <v>6900</v>
      </c>
      <c r="AR1516" s="216" t="s">
        <v>6916</v>
      </c>
      <c r="AS1516" s="24" t="s">
        <v>7439</v>
      </c>
      <c r="AT1516" s="24" t="s">
        <v>6055</v>
      </c>
      <c r="AU1516" s="24" t="s">
        <v>6017</v>
      </c>
      <c r="AV1516" s="24" t="s">
        <v>6518</v>
      </c>
      <c r="AW1516" s="24" t="s">
        <v>5979</v>
      </c>
      <c r="AX1516" s="24" t="s">
        <v>5979</v>
      </c>
      <c r="AY1516" s="24" t="s">
        <v>7079</v>
      </c>
      <c r="AZ1516" s="216" t="s">
        <v>7627</v>
      </c>
      <c r="BA1516" s="216" t="s">
        <v>7310</v>
      </c>
      <c r="BB1516" s="57" t="s">
        <v>5474</v>
      </c>
      <c r="BC1516" s="202"/>
      <c r="BD1516" s="24"/>
      <c r="BE1516" s="151"/>
      <c r="BG1516" s="151"/>
      <c r="BI1516" s="151"/>
      <c r="BL1516" s="152"/>
    </row>
    <row r="1517" spans="1:64" s="169" customFormat="1">
      <c r="A1517" s="24">
        <v>6621</v>
      </c>
      <c r="B1517" s="24" t="s">
        <v>4063</v>
      </c>
      <c r="C1517" s="57">
        <v>11.7</v>
      </c>
      <c r="D1517" s="57">
        <v>12.05</v>
      </c>
      <c r="E1517" s="57">
        <v>11.7</v>
      </c>
      <c r="F1517" s="57">
        <v>12.05</v>
      </c>
      <c r="G1517" s="57">
        <v>12</v>
      </c>
      <c r="H1517" s="57">
        <v>12</v>
      </c>
      <c r="I1517" s="57">
        <v>11.7</v>
      </c>
      <c r="J1517" s="57">
        <v>11.7</v>
      </c>
      <c r="K1517" s="57">
        <v>11.7</v>
      </c>
      <c r="L1517" s="57">
        <v>12</v>
      </c>
      <c r="M1517" s="57">
        <v>11.7</v>
      </c>
      <c r="N1517" s="57">
        <v>12</v>
      </c>
      <c r="O1517" s="63">
        <v>2.04081632653061E-2</v>
      </c>
      <c r="P1517" s="57">
        <v>6</v>
      </c>
      <c r="Q1517" s="57">
        <v>40</v>
      </c>
      <c r="R1517" s="57">
        <v>98</v>
      </c>
      <c r="S1517" s="57">
        <v>12.16</v>
      </c>
      <c r="T1517" s="57">
        <v>12.577500000000001</v>
      </c>
      <c r="U1517" s="57">
        <v>13.0875</v>
      </c>
      <c r="V1517" s="57">
        <v>11.96</v>
      </c>
      <c r="W1517" s="57">
        <v>12.532500000000001</v>
      </c>
      <c r="X1517" s="57">
        <v>13.0517</v>
      </c>
      <c r="Y1517" s="57">
        <v>11.91</v>
      </c>
      <c r="Z1517" s="57">
        <v>12.4975</v>
      </c>
      <c r="AA1517" s="57">
        <v>13.0258</v>
      </c>
      <c r="AB1517" s="57"/>
      <c r="AC1517" s="57"/>
      <c r="AD1517" s="57">
        <v>13.15</v>
      </c>
      <c r="AE1517" s="57">
        <v>11.7</v>
      </c>
      <c r="AF1517" s="64">
        <v>13.104900000000001</v>
      </c>
      <c r="AG1517" s="64">
        <v>21.224900000000002</v>
      </c>
      <c r="AH1517" s="64">
        <v>15.8795</v>
      </c>
      <c r="AI1517" s="64">
        <v>19.443100000000001</v>
      </c>
      <c r="AJ1517" s="61">
        <v>0.45833333333333331</v>
      </c>
      <c r="AK1517" s="216">
        <v>50</v>
      </c>
      <c r="AL1517" s="62">
        <v>20.482362960619945</v>
      </c>
      <c r="AM1517" s="24" t="s">
        <v>7255</v>
      </c>
      <c r="AN1517" s="216" t="s">
        <v>6039</v>
      </c>
      <c r="AO1517" s="216" t="s">
        <v>6047</v>
      </c>
      <c r="AP1517" s="216" t="s">
        <v>6884</v>
      </c>
      <c r="AQ1517" s="216" t="s">
        <v>6885</v>
      </c>
      <c r="AR1517" s="216" t="s">
        <v>6886</v>
      </c>
      <c r="AS1517" s="24" t="s">
        <v>6945</v>
      </c>
      <c r="AT1517" s="24" t="s">
        <v>6255</v>
      </c>
      <c r="AU1517" s="24" t="s">
        <v>6527</v>
      </c>
      <c r="AV1517" s="24" t="s">
        <v>6255</v>
      </c>
      <c r="AW1517" s="24" t="s">
        <v>5979</v>
      </c>
      <c r="AX1517" s="24" t="s">
        <v>5979</v>
      </c>
      <c r="AY1517" s="24" t="s">
        <v>7605</v>
      </c>
      <c r="AZ1517" s="216" t="s">
        <v>7031</v>
      </c>
      <c r="BA1517" s="216" t="s">
        <v>7028</v>
      </c>
      <c r="BB1517" s="57" t="s">
        <v>6898</v>
      </c>
      <c r="BC1517" s="202"/>
      <c r="BD1517" s="24"/>
      <c r="BE1517" s="151"/>
      <c r="BG1517" s="151"/>
      <c r="BI1517" s="151"/>
      <c r="BL1517" s="152"/>
    </row>
    <row r="1518" spans="1:64" s="169" customFormat="1">
      <c r="A1518" s="24">
        <v>6624</v>
      </c>
      <c r="B1518" s="24" t="s">
        <v>4067</v>
      </c>
      <c r="C1518" s="57">
        <v>29.95</v>
      </c>
      <c r="D1518" s="57">
        <v>29.95</v>
      </c>
      <c r="E1518" s="57">
        <v>29.7</v>
      </c>
      <c r="F1518" s="57">
        <v>29.75</v>
      </c>
      <c r="G1518" s="57">
        <v>29.95</v>
      </c>
      <c r="H1518" s="57">
        <v>29.95</v>
      </c>
      <c r="I1518" s="57">
        <v>29</v>
      </c>
      <c r="J1518" s="57">
        <v>29.65</v>
      </c>
      <c r="K1518" s="57">
        <v>29</v>
      </c>
      <c r="L1518" s="57">
        <v>29</v>
      </c>
      <c r="M1518" s="57">
        <v>29</v>
      </c>
      <c r="N1518" s="57">
        <v>29</v>
      </c>
      <c r="O1518" s="63">
        <v>-2.19224283305227E-2</v>
      </c>
      <c r="P1518" s="57">
        <v>3</v>
      </c>
      <c r="Q1518" s="57">
        <v>4</v>
      </c>
      <c r="R1518" s="57">
        <v>7.4737</v>
      </c>
      <c r="S1518" s="57">
        <v>29.64</v>
      </c>
      <c r="T1518" s="57">
        <v>30.286799999999999</v>
      </c>
      <c r="U1518" s="57">
        <v>30.855599999999999</v>
      </c>
      <c r="V1518" s="57">
        <v>29.57</v>
      </c>
      <c r="W1518" s="57">
        <v>30.215800000000002</v>
      </c>
      <c r="X1518" s="57">
        <v>30.833600000000001</v>
      </c>
      <c r="Y1518" s="57">
        <v>29.38</v>
      </c>
      <c r="Z1518" s="57">
        <v>30.1342</v>
      </c>
      <c r="AA1518" s="57">
        <v>30.813600000000001</v>
      </c>
      <c r="AB1518" s="57">
        <v>40.200000000000003</v>
      </c>
      <c r="AC1518" s="57">
        <v>28</v>
      </c>
      <c r="AD1518" s="57">
        <v>32.299999999999997</v>
      </c>
      <c r="AE1518" s="57">
        <v>28</v>
      </c>
      <c r="AF1518" s="64">
        <v>53.491900000000001</v>
      </c>
      <c r="AG1518" s="64">
        <v>45.318800000000003</v>
      </c>
      <c r="AH1518" s="64">
        <v>50.812800000000003</v>
      </c>
      <c r="AI1518" s="64">
        <v>47.150199999999998</v>
      </c>
      <c r="AJ1518" s="61">
        <v>0.45833333333333331</v>
      </c>
      <c r="AK1518" s="216">
        <v>50</v>
      </c>
      <c r="AL1518" s="62">
        <v>10.241181480309972</v>
      </c>
      <c r="AM1518" s="24" t="s">
        <v>7108</v>
      </c>
      <c r="AN1518" s="216" t="s">
        <v>6020</v>
      </c>
      <c r="AO1518" s="216" t="s">
        <v>5961</v>
      </c>
      <c r="AP1518" s="216" t="s">
        <v>6884</v>
      </c>
      <c r="AQ1518" s="216" t="s">
        <v>6885</v>
      </c>
      <c r="AR1518" s="216" t="s">
        <v>6916</v>
      </c>
      <c r="AS1518" s="24" t="s">
        <v>5474</v>
      </c>
      <c r="AT1518" s="24" t="s">
        <v>6017</v>
      </c>
      <c r="AU1518" s="24" t="s">
        <v>6390</v>
      </c>
      <c r="AV1518" s="24" t="s">
        <v>6577</v>
      </c>
      <c r="AW1518" s="24" t="s">
        <v>5979</v>
      </c>
      <c r="AX1518" s="24" t="s">
        <v>5979</v>
      </c>
      <c r="AY1518" s="24" t="s">
        <v>8312</v>
      </c>
      <c r="AZ1518" s="216" t="s">
        <v>7264</v>
      </c>
      <c r="BA1518" s="216" t="s">
        <v>6914</v>
      </c>
      <c r="BB1518" s="57" t="s">
        <v>5474</v>
      </c>
      <c r="BC1518" s="202"/>
      <c r="BD1518" s="24"/>
      <c r="BE1518" s="151"/>
      <c r="BG1518" s="151"/>
      <c r="BI1518" s="151"/>
      <c r="BL1518" s="152"/>
    </row>
    <row r="1519" spans="1:64" s="169" customFormat="1">
      <c r="A1519" s="24">
        <v>6625</v>
      </c>
      <c r="B1519" s="24" t="s">
        <v>4069</v>
      </c>
      <c r="C1519" s="57">
        <v>27.65</v>
      </c>
      <c r="D1519" s="57">
        <v>27.65</v>
      </c>
      <c r="E1519" s="57">
        <v>27</v>
      </c>
      <c r="F1519" s="57">
        <v>27.4</v>
      </c>
      <c r="G1519" s="57">
        <v>27.1</v>
      </c>
      <c r="H1519" s="57">
        <v>27.4</v>
      </c>
      <c r="I1519" s="57">
        <v>26.8</v>
      </c>
      <c r="J1519" s="57">
        <v>26.9</v>
      </c>
      <c r="K1519" s="57">
        <v>26.8</v>
      </c>
      <c r="L1519" s="57">
        <v>26.8</v>
      </c>
      <c r="M1519" s="57">
        <v>26.8</v>
      </c>
      <c r="N1519" s="57">
        <v>26.8</v>
      </c>
      <c r="O1519" s="63">
        <v>-3.7174721189590998E-3</v>
      </c>
      <c r="P1519" s="57">
        <v>6</v>
      </c>
      <c r="Q1519" s="57">
        <v>73</v>
      </c>
      <c r="R1519" s="57">
        <v>17.649999999999999</v>
      </c>
      <c r="S1519" s="57">
        <v>27.6</v>
      </c>
      <c r="T1519" s="57">
        <v>28.692499999999999</v>
      </c>
      <c r="U1519" s="57">
        <v>28.279199999999999</v>
      </c>
      <c r="V1519" s="57">
        <v>27.52</v>
      </c>
      <c r="W1519" s="57">
        <v>28.545000000000002</v>
      </c>
      <c r="X1519" s="57">
        <v>28.263300000000001</v>
      </c>
      <c r="Y1519" s="57">
        <v>27.31</v>
      </c>
      <c r="Z1519" s="57">
        <v>28.395</v>
      </c>
      <c r="AA1519" s="57">
        <v>28.243300000000001</v>
      </c>
      <c r="AB1519" s="57">
        <v>42.35</v>
      </c>
      <c r="AC1519" s="57">
        <v>25.5</v>
      </c>
      <c r="AD1519" s="57">
        <v>29.9</v>
      </c>
      <c r="AE1519" s="57">
        <v>26.8</v>
      </c>
      <c r="AF1519" s="64">
        <v>19.034800000000001</v>
      </c>
      <c r="AG1519" s="64">
        <v>24.740500000000001</v>
      </c>
      <c r="AH1519" s="64">
        <v>12.6899</v>
      </c>
      <c r="AI1519" s="64">
        <v>20.723600000000001</v>
      </c>
      <c r="AJ1519" s="61">
        <v>0.45833333333333331</v>
      </c>
      <c r="AK1519" s="216">
        <v>50</v>
      </c>
      <c r="AL1519" s="62">
        <v>20.482362960619945</v>
      </c>
      <c r="AM1519" s="24" t="s">
        <v>6671</v>
      </c>
      <c r="AN1519" s="216" t="s">
        <v>5967</v>
      </c>
      <c r="AO1519" s="216" t="s">
        <v>6007</v>
      </c>
      <c r="AP1519" s="216" t="s">
        <v>6884</v>
      </c>
      <c r="AQ1519" s="216" t="s">
        <v>6885</v>
      </c>
      <c r="AR1519" s="216" t="s">
        <v>6916</v>
      </c>
      <c r="AS1519" s="24" t="s">
        <v>6945</v>
      </c>
      <c r="AT1519" s="24" t="s">
        <v>6017</v>
      </c>
      <c r="AU1519" s="24" t="s">
        <v>5984</v>
      </c>
      <c r="AV1519" s="24" t="s">
        <v>6577</v>
      </c>
      <c r="AW1519" s="24" t="s">
        <v>5979</v>
      </c>
      <c r="AX1519" s="24" t="s">
        <v>5979</v>
      </c>
      <c r="AY1519" s="24" t="s">
        <v>7997</v>
      </c>
      <c r="AZ1519" s="216" t="s">
        <v>7809</v>
      </c>
      <c r="BA1519" s="216" t="s">
        <v>7043</v>
      </c>
      <c r="BB1519" s="57" t="s">
        <v>5474</v>
      </c>
      <c r="BC1519" s="202"/>
      <c r="BD1519" s="24"/>
      <c r="BE1519" s="151"/>
      <c r="BG1519" s="151"/>
      <c r="BI1519" s="151"/>
      <c r="BL1519" s="152"/>
    </row>
    <row r="1520" spans="1:64" s="169" customFormat="1">
      <c r="A1520" s="24">
        <v>6629</v>
      </c>
      <c r="B1520" s="24" t="s">
        <v>5729</v>
      </c>
      <c r="C1520" s="57">
        <v>60.1</v>
      </c>
      <c r="D1520" s="57">
        <v>60.3</v>
      </c>
      <c r="E1520" s="57">
        <v>60.1</v>
      </c>
      <c r="F1520" s="57">
        <v>60.3</v>
      </c>
      <c r="G1520" s="57">
        <v>59</v>
      </c>
      <c r="H1520" s="57">
        <v>59.1</v>
      </c>
      <c r="I1520" s="57">
        <v>59</v>
      </c>
      <c r="J1520" s="57">
        <v>59.1</v>
      </c>
      <c r="K1520" s="57">
        <v>63.6</v>
      </c>
      <c r="L1520" s="57">
        <v>63.6</v>
      </c>
      <c r="M1520" s="57">
        <v>60</v>
      </c>
      <c r="N1520" s="57">
        <v>60.9</v>
      </c>
      <c r="O1520" s="63">
        <v>3.0456852791878101E-2</v>
      </c>
      <c r="P1520" s="57">
        <v>7</v>
      </c>
      <c r="Q1520" s="57">
        <v>8</v>
      </c>
      <c r="R1520" s="57">
        <v>9.4443999999999999</v>
      </c>
      <c r="S1520" s="57">
        <v>60.78</v>
      </c>
      <c r="T1520" s="57">
        <v>62.482399999999998</v>
      </c>
      <c r="U1520" s="57">
        <v>64.556100000000001</v>
      </c>
      <c r="V1520" s="57">
        <v>60.14</v>
      </c>
      <c r="W1520" s="57">
        <v>62.2</v>
      </c>
      <c r="X1520" s="57">
        <v>64.408799999999999</v>
      </c>
      <c r="Y1520" s="57">
        <v>59.94</v>
      </c>
      <c r="Z1520" s="57">
        <v>62.127800000000001</v>
      </c>
      <c r="AA1520" s="57">
        <v>64.3018</v>
      </c>
      <c r="AB1520" s="57">
        <v>78.7</v>
      </c>
      <c r="AC1520" s="57">
        <v>57</v>
      </c>
      <c r="AD1520" s="57">
        <v>64.2</v>
      </c>
      <c r="AE1520" s="57">
        <v>57.4</v>
      </c>
      <c r="AF1520" s="64"/>
      <c r="AG1520" s="64"/>
      <c r="AH1520" s="64"/>
      <c r="AI1520" s="64"/>
      <c r="AJ1520" s="61">
        <v>0.45833333333333331</v>
      </c>
      <c r="AK1520" s="216">
        <v>50</v>
      </c>
      <c r="AL1520" s="62">
        <v>23.896090120723269</v>
      </c>
      <c r="AM1520" s="24" t="s">
        <v>8313</v>
      </c>
      <c r="AN1520" s="216" t="s">
        <v>5993</v>
      </c>
      <c r="AO1520" s="216" t="s">
        <v>5993</v>
      </c>
      <c r="AP1520" s="216" t="s">
        <v>6884</v>
      </c>
      <c r="AQ1520" s="216" t="s">
        <v>6885</v>
      </c>
      <c r="AR1520" s="216" t="s">
        <v>6886</v>
      </c>
      <c r="AS1520" s="24" t="s">
        <v>6927</v>
      </c>
      <c r="AT1520" s="24" t="s">
        <v>6493</v>
      </c>
      <c r="AU1520" s="24" t="s">
        <v>6493</v>
      </c>
      <c r="AV1520" s="24" t="s">
        <v>6024</v>
      </c>
      <c r="AW1520" s="24" t="s">
        <v>5979</v>
      </c>
      <c r="AX1520" s="24" t="s">
        <v>5991</v>
      </c>
      <c r="AY1520" s="24" t="s">
        <v>7490</v>
      </c>
      <c r="AZ1520" s="216" t="s">
        <v>6913</v>
      </c>
      <c r="BA1520" s="216" t="s">
        <v>6897</v>
      </c>
      <c r="BB1520" s="57" t="s">
        <v>6898</v>
      </c>
      <c r="BC1520" s="202"/>
      <c r="BD1520" s="24"/>
      <c r="BE1520" s="151"/>
      <c r="BG1520" s="151"/>
      <c r="BI1520" s="151"/>
      <c r="BL1520" s="152"/>
    </row>
    <row r="1521" spans="1:64" s="169" customFormat="1">
      <c r="A1521" s="24">
        <v>6633</v>
      </c>
      <c r="B1521" s="24" t="s">
        <v>4073</v>
      </c>
      <c r="C1521" s="57">
        <v>12.45</v>
      </c>
      <c r="D1521" s="57">
        <v>13.15</v>
      </c>
      <c r="E1521" s="57">
        <v>12.45</v>
      </c>
      <c r="F1521" s="57">
        <v>13.15</v>
      </c>
      <c r="G1521" s="57">
        <v>12.9</v>
      </c>
      <c r="H1521" s="57">
        <v>12.9</v>
      </c>
      <c r="I1521" s="57">
        <v>12</v>
      </c>
      <c r="J1521" s="57">
        <v>12.8</v>
      </c>
      <c r="K1521" s="57">
        <v>12.55</v>
      </c>
      <c r="L1521" s="57">
        <v>13.05</v>
      </c>
      <c r="M1521" s="57">
        <v>12.55</v>
      </c>
      <c r="N1521" s="57">
        <v>12.9</v>
      </c>
      <c r="O1521" s="63">
        <v>3.6977491961414699E-2</v>
      </c>
      <c r="P1521" s="57">
        <v>20</v>
      </c>
      <c r="Q1521" s="57">
        <v>134</v>
      </c>
      <c r="R1521" s="57">
        <v>269.14999999999998</v>
      </c>
      <c r="S1521" s="57">
        <v>12.9</v>
      </c>
      <c r="T1521" s="57">
        <v>13.522500000000001</v>
      </c>
      <c r="U1521" s="57">
        <v>14.4025</v>
      </c>
      <c r="V1521" s="57">
        <v>12.9</v>
      </c>
      <c r="W1521" s="57">
        <v>13.455</v>
      </c>
      <c r="X1521" s="57">
        <v>14.404999999999999</v>
      </c>
      <c r="Y1521" s="57">
        <v>12.87</v>
      </c>
      <c r="Z1521" s="57">
        <v>13.4275</v>
      </c>
      <c r="AA1521" s="57">
        <v>14.415800000000001</v>
      </c>
      <c r="AB1521" s="57"/>
      <c r="AC1521" s="57"/>
      <c r="AD1521" s="57">
        <v>16.7</v>
      </c>
      <c r="AE1521" s="57">
        <v>12</v>
      </c>
      <c r="AF1521" s="64">
        <v>20.4757</v>
      </c>
      <c r="AG1521" s="64">
        <v>17.294</v>
      </c>
      <c r="AH1521" s="64">
        <v>27.936199999999999</v>
      </c>
      <c r="AI1521" s="64">
        <v>20.8414</v>
      </c>
      <c r="AJ1521" s="61">
        <v>0.45833333333333331</v>
      </c>
      <c r="AK1521" s="216">
        <v>50</v>
      </c>
      <c r="AL1521" s="62">
        <v>68.274543202066482</v>
      </c>
      <c r="AM1521" s="24" t="s">
        <v>8187</v>
      </c>
      <c r="AN1521" s="216" t="s">
        <v>6009</v>
      </c>
      <c r="AO1521" s="216" t="s">
        <v>6007</v>
      </c>
      <c r="AP1521" s="216" t="s">
        <v>6884</v>
      </c>
      <c r="AQ1521" s="216" t="s">
        <v>6885</v>
      </c>
      <c r="AR1521" s="216" t="s">
        <v>6886</v>
      </c>
      <c r="AS1521" s="24" t="s">
        <v>6965</v>
      </c>
      <c r="AT1521" s="24" t="s">
        <v>6201</v>
      </c>
      <c r="AU1521" s="24" t="s">
        <v>6503</v>
      </c>
      <c r="AV1521" s="24" t="s">
        <v>6031</v>
      </c>
      <c r="AW1521" s="24" t="s">
        <v>5991</v>
      </c>
      <c r="AX1521" s="24" t="s">
        <v>5979</v>
      </c>
      <c r="AY1521" s="24" t="s">
        <v>7076</v>
      </c>
      <c r="AZ1521" s="216" t="s">
        <v>7281</v>
      </c>
      <c r="BA1521" s="216" t="s">
        <v>6987</v>
      </c>
      <c r="BB1521" s="57" t="s">
        <v>6898</v>
      </c>
      <c r="BC1521" s="202"/>
      <c r="BD1521" s="24"/>
      <c r="BE1521" s="151"/>
      <c r="BG1521" s="151"/>
      <c r="BI1521" s="151"/>
      <c r="BL1521" s="152"/>
    </row>
    <row r="1522" spans="1:64" s="169" customFormat="1">
      <c r="A1522" s="24">
        <v>6634</v>
      </c>
      <c r="B1522" s="24" t="s">
        <v>4074</v>
      </c>
      <c r="C1522" s="57">
        <v>75.2</v>
      </c>
      <c r="D1522" s="57">
        <v>75.900000000000006</v>
      </c>
      <c r="E1522" s="57">
        <v>75.2</v>
      </c>
      <c r="F1522" s="57">
        <v>75.5</v>
      </c>
      <c r="G1522" s="57">
        <v>75.599999999999994</v>
      </c>
      <c r="H1522" s="57">
        <v>76</v>
      </c>
      <c r="I1522" s="57">
        <v>75.099999999999994</v>
      </c>
      <c r="J1522" s="57">
        <v>75.400000000000006</v>
      </c>
      <c r="K1522" s="57">
        <v>75.099999999999994</v>
      </c>
      <c r="L1522" s="57">
        <v>75.599999999999994</v>
      </c>
      <c r="M1522" s="57">
        <v>74.8</v>
      </c>
      <c r="N1522" s="57">
        <v>75.599999999999994</v>
      </c>
      <c r="O1522" s="63">
        <v>1.85528756957328E-3</v>
      </c>
      <c r="P1522" s="57">
        <v>21</v>
      </c>
      <c r="Q1522" s="57">
        <v>41</v>
      </c>
      <c r="R1522" s="57">
        <v>59.2</v>
      </c>
      <c r="S1522" s="57">
        <v>75.48</v>
      </c>
      <c r="T1522" s="57">
        <v>76.91</v>
      </c>
      <c r="U1522" s="57">
        <v>81.45</v>
      </c>
      <c r="V1522" s="57">
        <v>75.260000000000005</v>
      </c>
      <c r="W1522" s="57">
        <v>76.73</v>
      </c>
      <c r="X1522" s="57">
        <v>81.314999999999998</v>
      </c>
      <c r="Y1522" s="57">
        <v>75.48</v>
      </c>
      <c r="Z1522" s="57">
        <v>76.64</v>
      </c>
      <c r="AA1522" s="57">
        <v>81.045000000000002</v>
      </c>
      <c r="AB1522" s="57"/>
      <c r="AC1522" s="57"/>
      <c r="AD1522" s="57">
        <v>80.099999999999994</v>
      </c>
      <c r="AE1522" s="57">
        <v>74.099999999999994</v>
      </c>
      <c r="AF1522" s="64">
        <v>32.247100000000003</v>
      </c>
      <c r="AG1522" s="64">
        <v>28.269600000000001</v>
      </c>
      <c r="AH1522" s="64">
        <v>34.655999999999999</v>
      </c>
      <c r="AI1522" s="64">
        <v>30.398399999999999</v>
      </c>
      <c r="AJ1522" s="61">
        <v>0.45833333333333331</v>
      </c>
      <c r="AK1522" s="216">
        <v>50</v>
      </c>
      <c r="AL1522" s="62">
        <v>71.688270362169803</v>
      </c>
      <c r="AM1522" s="24" t="s">
        <v>8200</v>
      </c>
      <c r="AN1522" s="216" t="s">
        <v>6009</v>
      </c>
      <c r="AO1522" s="216" t="s">
        <v>5971</v>
      </c>
      <c r="AP1522" s="216" t="s">
        <v>6884</v>
      </c>
      <c r="AQ1522" s="216" t="s">
        <v>6885</v>
      </c>
      <c r="AR1522" s="216" t="s">
        <v>6886</v>
      </c>
      <c r="AS1522" s="24" t="s">
        <v>7439</v>
      </c>
      <c r="AT1522" s="24" t="s">
        <v>6055</v>
      </c>
      <c r="AU1522" s="24" t="s">
        <v>6561</v>
      </c>
      <c r="AV1522" s="24" t="s">
        <v>6126</v>
      </c>
      <c r="AW1522" s="24" t="s">
        <v>5979</v>
      </c>
      <c r="AX1522" s="24" t="s">
        <v>5986</v>
      </c>
      <c r="AY1522" s="24" t="s">
        <v>7682</v>
      </c>
      <c r="AZ1522" s="216" t="s">
        <v>6913</v>
      </c>
      <c r="BA1522" s="216" t="s">
        <v>7806</v>
      </c>
      <c r="BB1522" s="57" t="s">
        <v>6944</v>
      </c>
      <c r="BC1522" s="202"/>
      <c r="BD1522" s="24"/>
      <c r="BE1522" s="151"/>
      <c r="BG1522" s="151"/>
      <c r="BI1522" s="151"/>
      <c r="BL1522" s="152"/>
    </row>
    <row r="1523" spans="1:64" s="169" customFormat="1">
      <c r="A1523" s="24">
        <v>6638</v>
      </c>
      <c r="B1523" s="24" t="s">
        <v>4078</v>
      </c>
      <c r="C1523" s="57">
        <v>86.6</v>
      </c>
      <c r="D1523" s="57">
        <v>89</v>
      </c>
      <c r="E1523" s="57">
        <v>86.5</v>
      </c>
      <c r="F1523" s="57">
        <v>88</v>
      </c>
      <c r="G1523" s="57">
        <v>88</v>
      </c>
      <c r="H1523" s="57">
        <v>88</v>
      </c>
      <c r="I1523" s="57">
        <v>87</v>
      </c>
      <c r="J1523" s="57">
        <v>87.9</v>
      </c>
      <c r="K1523" s="57">
        <v>88</v>
      </c>
      <c r="L1523" s="57">
        <v>88</v>
      </c>
      <c r="M1523" s="57">
        <v>87.9</v>
      </c>
      <c r="N1523" s="57">
        <v>87.9</v>
      </c>
      <c r="O1523" s="63">
        <v>4.1124057573680602E-3</v>
      </c>
      <c r="P1523" s="57">
        <v>1</v>
      </c>
      <c r="Q1523" s="57">
        <v>16</v>
      </c>
      <c r="R1523" s="57">
        <v>23.842099999999999</v>
      </c>
      <c r="S1523" s="57">
        <v>89.02</v>
      </c>
      <c r="T1523" s="57">
        <v>96.936800000000005</v>
      </c>
      <c r="U1523" s="57">
        <v>101.44410000000001</v>
      </c>
      <c r="V1523" s="57">
        <v>88.7</v>
      </c>
      <c r="W1523" s="57">
        <v>96.089500000000001</v>
      </c>
      <c r="X1523" s="57">
        <v>101.31019999999999</v>
      </c>
      <c r="Y1523" s="57">
        <v>88.48</v>
      </c>
      <c r="Z1523" s="57">
        <v>95.2684</v>
      </c>
      <c r="AA1523" s="57">
        <v>101.14409999999999</v>
      </c>
      <c r="AB1523" s="57"/>
      <c r="AC1523" s="57"/>
      <c r="AD1523" s="57">
        <v>104</v>
      </c>
      <c r="AE1523" s="57">
        <v>86.5</v>
      </c>
      <c r="AF1523" s="64">
        <v>14.0555</v>
      </c>
      <c r="AG1523" s="64">
        <v>14.386699999999999</v>
      </c>
      <c r="AH1523" s="64">
        <v>16.036999999999999</v>
      </c>
      <c r="AI1523" s="64">
        <v>14.9368</v>
      </c>
      <c r="AJ1523" s="61">
        <v>0.45833333333333331</v>
      </c>
      <c r="AK1523" s="216">
        <v>50</v>
      </c>
      <c r="AL1523" s="62">
        <v>3.4137271601033241</v>
      </c>
      <c r="AM1523" s="24" t="e">
        <v>#NAME?</v>
      </c>
      <c r="AN1523" s="216" t="s">
        <v>6337</v>
      </c>
      <c r="AO1523" s="216" t="s">
        <v>6047</v>
      </c>
      <c r="AP1523" s="216" t="s">
        <v>6884</v>
      </c>
      <c r="AQ1523" s="216" t="s">
        <v>6885</v>
      </c>
      <c r="AR1523" s="216" t="s">
        <v>6916</v>
      </c>
      <c r="AS1523" s="24" t="s">
        <v>6917</v>
      </c>
      <c r="AT1523" s="24" t="s">
        <v>6016</v>
      </c>
      <c r="AU1523" s="24" t="s">
        <v>6748</v>
      </c>
      <c r="AV1523" s="24" t="e">
        <v>#NAME?</v>
      </c>
      <c r="AW1523" s="24" t="e">
        <v>#NAME?</v>
      </c>
      <c r="AX1523" s="24" t="e">
        <v>#NAME?</v>
      </c>
      <c r="AY1523" s="24" t="s">
        <v>7500</v>
      </c>
      <c r="AZ1523" s="216" t="s">
        <v>7257</v>
      </c>
      <c r="BA1523" s="216" t="s">
        <v>6948</v>
      </c>
      <c r="BB1523" s="57" t="s">
        <v>5474</v>
      </c>
      <c r="BC1523" s="202"/>
      <c r="BD1523" s="24"/>
      <c r="BE1523" s="151"/>
      <c r="BG1523" s="151"/>
      <c r="BI1523" s="151"/>
      <c r="BL1523" s="152"/>
    </row>
    <row r="1524" spans="1:64" s="169" customFormat="1">
      <c r="A1524" s="24">
        <v>6640</v>
      </c>
      <c r="B1524" s="24" t="s">
        <v>4080</v>
      </c>
      <c r="C1524" s="57">
        <v>103.5</v>
      </c>
      <c r="D1524" s="57">
        <v>106.5</v>
      </c>
      <c r="E1524" s="57">
        <v>102</v>
      </c>
      <c r="F1524" s="57">
        <v>105.5</v>
      </c>
      <c r="G1524" s="57">
        <v>108</v>
      </c>
      <c r="H1524" s="57">
        <v>109</v>
      </c>
      <c r="I1524" s="57">
        <v>101.5</v>
      </c>
      <c r="J1524" s="57">
        <v>101.5</v>
      </c>
      <c r="K1524" s="57">
        <v>103</v>
      </c>
      <c r="L1524" s="57">
        <v>106.5</v>
      </c>
      <c r="M1524" s="57">
        <v>103</v>
      </c>
      <c r="N1524" s="57">
        <v>105.5</v>
      </c>
      <c r="O1524" s="63">
        <v>3.9408866995073802E-2</v>
      </c>
      <c r="P1524" s="57">
        <v>27</v>
      </c>
      <c r="Q1524" s="57">
        <v>73</v>
      </c>
      <c r="R1524" s="57">
        <v>101.8</v>
      </c>
      <c r="S1524" s="57">
        <v>103.5</v>
      </c>
      <c r="T1524" s="57">
        <v>118.9</v>
      </c>
      <c r="U1524" s="57">
        <v>122.95</v>
      </c>
      <c r="V1524" s="57">
        <v>103.4</v>
      </c>
      <c r="W1524" s="57">
        <v>117.575</v>
      </c>
      <c r="X1524" s="57">
        <v>123.3117</v>
      </c>
      <c r="Y1524" s="57">
        <v>102.6</v>
      </c>
      <c r="Z1524" s="57">
        <v>116.55</v>
      </c>
      <c r="AA1524" s="57">
        <v>123.71169999999999</v>
      </c>
      <c r="AB1524" s="57">
        <v>185</v>
      </c>
      <c r="AC1524" s="57">
        <v>42.5</v>
      </c>
      <c r="AD1524" s="57">
        <v>142</v>
      </c>
      <c r="AE1524" s="57">
        <v>98.3</v>
      </c>
      <c r="AF1524" s="64">
        <v>14.838100000000001</v>
      </c>
      <c r="AG1524" s="64">
        <v>14.2554</v>
      </c>
      <c r="AH1524" s="64">
        <v>22.0748</v>
      </c>
      <c r="AI1524" s="64">
        <v>16.861899999999999</v>
      </c>
      <c r="AJ1524" s="61">
        <v>0.45833333333333331</v>
      </c>
      <c r="AK1524" s="216">
        <v>50</v>
      </c>
      <c r="AL1524" s="62">
        <v>92.170633322789755</v>
      </c>
      <c r="AM1524" s="24" t="s">
        <v>6038</v>
      </c>
      <c r="AN1524" s="216" t="s">
        <v>6009</v>
      </c>
      <c r="AO1524" s="216" t="s">
        <v>6007</v>
      </c>
      <c r="AP1524" s="216" t="s">
        <v>6884</v>
      </c>
      <c r="AQ1524" s="216" t="s">
        <v>6885</v>
      </c>
      <c r="AR1524" s="216" t="s">
        <v>6886</v>
      </c>
      <c r="AS1524" s="24" t="s">
        <v>5474</v>
      </c>
      <c r="AT1524" s="24" t="s">
        <v>6016</v>
      </c>
      <c r="AU1524" s="24" t="s">
        <v>6004</v>
      </c>
      <c r="AV1524" s="24" t="s">
        <v>6031</v>
      </c>
      <c r="AW1524" s="24" t="s">
        <v>5991</v>
      </c>
      <c r="AX1524" s="24" t="s">
        <v>5979</v>
      </c>
      <c r="AY1524" s="24" t="s">
        <v>6969</v>
      </c>
      <c r="AZ1524" s="216" t="s">
        <v>7446</v>
      </c>
      <c r="BA1524" s="216" t="s">
        <v>7929</v>
      </c>
      <c r="BB1524" s="57" t="s">
        <v>6898</v>
      </c>
      <c r="BC1524" s="202"/>
      <c r="BD1524" s="24"/>
      <c r="BE1524" s="151"/>
      <c r="BG1524" s="151"/>
      <c r="BI1524" s="151"/>
      <c r="BL1524" s="152"/>
    </row>
    <row r="1525" spans="1:64" s="169" customFormat="1">
      <c r="A1525" s="24">
        <v>6641</v>
      </c>
      <c r="B1525" s="24" t="s">
        <v>5797</v>
      </c>
      <c r="C1525" s="57">
        <v>60.5</v>
      </c>
      <c r="D1525" s="57">
        <v>60.9</v>
      </c>
      <c r="E1525" s="57">
        <v>60</v>
      </c>
      <c r="F1525" s="57">
        <v>60.9</v>
      </c>
      <c r="G1525" s="57">
        <v>60.9</v>
      </c>
      <c r="H1525" s="57">
        <v>60.9</v>
      </c>
      <c r="I1525" s="57">
        <v>60.6</v>
      </c>
      <c r="J1525" s="57">
        <v>60.6</v>
      </c>
      <c r="K1525" s="57">
        <v>60.6</v>
      </c>
      <c r="L1525" s="57">
        <v>60.6</v>
      </c>
      <c r="M1525" s="57">
        <v>60.6</v>
      </c>
      <c r="N1525" s="57">
        <v>60.6</v>
      </c>
      <c r="O1525" s="63">
        <v>0</v>
      </c>
      <c r="P1525" s="57">
        <v>2</v>
      </c>
      <c r="Q1525" s="57">
        <v>13</v>
      </c>
      <c r="R1525" s="57">
        <v>14.35</v>
      </c>
      <c r="S1525" s="57">
        <v>60.74</v>
      </c>
      <c r="T1525" s="57">
        <v>63.92</v>
      </c>
      <c r="U1525" s="57">
        <v>66.653300000000002</v>
      </c>
      <c r="V1525" s="57">
        <v>60.62</v>
      </c>
      <c r="W1525" s="57">
        <v>63.55</v>
      </c>
      <c r="X1525" s="57">
        <v>66.528300000000002</v>
      </c>
      <c r="Y1525" s="57">
        <v>60.52</v>
      </c>
      <c r="Z1525" s="57">
        <v>63.19</v>
      </c>
      <c r="AA1525" s="57">
        <v>66.403300000000002</v>
      </c>
      <c r="AB1525" s="57">
        <v>79.2</v>
      </c>
      <c r="AC1525" s="57">
        <v>59.7</v>
      </c>
      <c r="AD1525" s="57">
        <v>68.8</v>
      </c>
      <c r="AE1525" s="57">
        <v>59.7</v>
      </c>
      <c r="AF1525" s="64">
        <v>17.293900000000001</v>
      </c>
      <c r="AG1525" s="64">
        <v>10.5989</v>
      </c>
      <c r="AH1525" s="64">
        <v>20.620200000000001</v>
      </c>
      <c r="AI1525" s="64">
        <v>13.939299999999999</v>
      </c>
      <c r="AJ1525" s="61">
        <v>0.45833333333333331</v>
      </c>
      <c r="AK1525" s="216">
        <v>50</v>
      </c>
      <c r="AL1525" s="62">
        <v>6.8274543202066482</v>
      </c>
      <c r="AM1525" s="24" t="s">
        <v>6806</v>
      </c>
      <c r="AN1525" s="216" t="s">
        <v>6009</v>
      </c>
      <c r="AO1525" s="216" t="s">
        <v>6007</v>
      </c>
      <c r="AP1525" s="216" t="s">
        <v>6884</v>
      </c>
      <c r="AQ1525" s="216" t="s">
        <v>6885</v>
      </c>
      <c r="AR1525" s="216" t="s">
        <v>6886</v>
      </c>
      <c r="AS1525" s="24" t="s">
        <v>6951</v>
      </c>
      <c r="AT1525" s="24" t="s">
        <v>6126</v>
      </c>
      <c r="AU1525" s="24" t="s">
        <v>6518</v>
      </c>
      <c r="AV1525" s="24" t="s">
        <v>6577</v>
      </c>
      <c r="AW1525" s="24" t="s">
        <v>5979</v>
      </c>
      <c r="AX1525" s="24" t="s">
        <v>5979</v>
      </c>
      <c r="AY1525" s="24" t="s">
        <v>7173</v>
      </c>
      <c r="AZ1525" s="216" t="s">
        <v>7027</v>
      </c>
      <c r="BA1525" s="216" t="s">
        <v>7208</v>
      </c>
      <c r="BB1525" s="57" t="s">
        <v>6898</v>
      </c>
      <c r="BC1525" s="202"/>
      <c r="BD1525" s="24"/>
      <c r="BE1525" s="151"/>
      <c r="BG1525" s="151"/>
      <c r="BI1525" s="151"/>
      <c r="BL1525" s="152"/>
    </row>
    <row r="1526" spans="1:64" s="169" customFormat="1">
      <c r="A1526" s="24">
        <v>6642</v>
      </c>
      <c r="B1526" s="24" t="s">
        <v>4525</v>
      </c>
      <c r="C1526" s="57">
        <v>79.5</v>
      </c>
      <c r="D1526" s="57">
        <v>83.4</v>
      </c>
      <c r="E1526" s="57">
        <v>79.5</v>
      </c>
      <c r="F1526" s="57">
        <v>80.900000000000006</v>
      </c>
      <c r="G1526" s="57">
        <v>80.2</v>
      </c>
      <c r="H1526" s="57">
        <v>80.5</v>
      </c>
      <c r="I1526" s="57">
        <v>79</v>
      </c>
      <c r="J1526" s="57">
        <v>80</v>
      </c>
      <c r="K1526" s="57">
        <v>81</v>
      </c>
      <c r="L1526" s="57">
        <v>84.9</v>
      </c>
      <c r="M1526" s="57">
        <v>80</v>
      </c>
      <c r="N1526" s="57">
        <v>83.6</v>
      </c>
      <c r="O1526" s="63">
        <v>4.4999999999999998E-2</v>
      </c>
      <c r="P1526" s="57">
        <v>159</v>
      </c>
      <c r="Q1526" s="57">
        <v>77</v>
      </c>
      <c r="R1526" s="57">
        <v>226.7</v>
      </c>
      <c r="S1526" s="57">
        <v>78.94</v>
      </c>
      <c r="T1526" s="57">
        <v>83.784999999999997</v>
      </c>
      <c r="U1526" s="57">
        <v>79.603300000000004</v>
      </c>
      <c r="V1526" s="57">
        <v>80.099999999999994</v>
      </c>
      <c r="W1526" s="57">
        <v>82.71</v>
      </c>
      <c r="X1526" s="57">
        <v>79.775000000000006</v>
      </c>
      <c r="Y1526" s="57">
        <v>80.5</v>
      </c>
      <c r="Z1526" s="57">
        <v>82.32</v>
      </c>
      <c r="AA1526" s="57">
        <v>79.984999999999999</v>
      </c>
      <c r="AB1526" s="57">
        <v>113</v>
      </c>
      <c r="AC1526" s="57">
        <v>35</v>
      </c>
      <c r="AD1526" s="57">
        <v>94.9</v>
      </c>
      <c r="AE1526" s="57">
        <v>72</v>
      </c>
      <c r="AF1526" s="64">
        <v>52.416499999999999</v>
      </c>
      <c r="AG1526" s="64">
        <v>39.706000000000003</v>
      </c>
      <c r="AH1526" s="64">
        <v>64.918499999999995</v>
      </c>
      <c r="AI1526" s="64">
        <v>48.110100000000003</v>
      </c>
      <c r="AJ1526" s="61">
        <v>0.45833333333333331</v>
      </c>
      <c r="AK1526" s="216">
        <v>200</v>
      </c>
      <c r="AL1526" s="62">
        <v>316.22960636332499</v>
      </c>
      <c r="AM1526" s="24" t="s">
        <v>8314</v>
      </c>
      <c r="AN1526" s="216" t="s">
        <v>6009</v>
      </c>
      <c r="AO1526" s="216" t="s">
        <v>5961</v>
      </c>
      <c r="AP1526" s="216" t="s">
        <v>6908</v>
      </c>
      <c r="AQ1526" s="216" t="s">
        <v>6900</v>
      </c>
      <c r="AR1526" s="216" t="s">
        <v>6886</v>
      </c>
      <c r="AS1526" s="24" t="s">
        <v>5474</v>
      </c>
      <c r="AT1526" s="24" t="s">
        <v>6055</v>
      </c>
      <c r="AU1526" s="24" t="s">
        <v>6328</v>
      </c>
      <c r="AV1526" s="24" t="s">
        <v>6010</v>
      </c>
      <c r="AW1526" s="24" t="s">
        <v>5991</v>
      </c>
      <c r="AX1526" s="24" t="s">
        <v>5990</v>
      </c>
      <c r="AY1526" s="24" t="s">
        <v>7433</v>
      </c>
      <c r="AZ1526" s="216" t="s">
        <v>7054</v>
      </c>
      <c r="BA1526" s="216" t="s">
        <v>7533</v>
      </c>
      <c r="BB1526" s="57" t="s">
        <v>6960</v>
      </c>
      <c r="BC1526" s="202"/>
      <c r="BD1526" s="24"/>
      <c r="BE1526" s="151"/>
      <c r="BG1526" s="151"/>
      <c r="BI1526" s="151"/>
      <c r="BL1526" s="152"/>
    </row>
    <row r="1527" spans="1:64" s="169" customFormat="1">
      <c r="A1527" s="24">
        <v>6643</v>
      </c>
      <c r="B1527" s="24" t="s">
        <v>4526</v>
      </c>
      <c r="C1527" s="57">
        <v>306.5</v>
      </c>
      <c r="D1527" s="57">
        <v>324</v>
      </c>
      <c r="E1527" s="57">
        <v>306.5</v>
      </c>
      <c r="F1527" s="57">
        <v>320.5</v>
      </c>
      <c r="G1527" s="57">
        <v>327</v>
      </c>
      <c r="H1527" s="57">
        <v>328.5</v>
      </c>
      <c r="I1527" s="57">
        <v>318.5</v>
      </c>
      <c r="J1527" s="57">
        <v>319.5</v>
      </c>
      <c r="K1527" s="57">
        <v>324</v>
      </c>
      <c r="L1527" s="57">
        <v>330</v>
      </c>
      <c r="M1527" s="57">
        <v>320</v>
      </c>
      <c r="N1527" s="57">
        <v>330</v>
      </c>
      <c r="O1527" s="63">
        <v>3.2863849765258198E-2</v>
      </c>
      <c r="P1527" s="57">
        <v>213</v>
      </c>
      <c r="Q1527" s="57">
        <v>219</v>
      </c>
      <c r="R1527" s="57">
        <v>440.8</v>
      </c>
      <c r="S1527" s="57">
        <v>316</v>
      </c>
      <c r="T1527" s="57">
        <v>358.95</v>
      </c>
      <c r="U1527" s="57">
        <v>381.2833</v>
      </c>
      <c r="V1527" s="57">
        <v>316.3</v>
      </c>
      <c r="W1527" s="57">
        <v>352.77499999999998</v>
      </c>
      <c r="X1527" s="57">
        <v>380.89170000000001</v>
      </c>
      <c r="Y1527" s="57">
        <v>317.10000000000002</v>
      </c>
      <c r="Z1527" s="57">
        <v>349.32499999999999</v>
      </c>
      <c r="AA1527" s="57">
        <v>380.7833</v>
      </c>
      <c r="AB1527" s="57">
        <v>534</v>
      </c>
      <c r="AC1527" s="57">
        <v>289.5</v>
      </c>
      <c r="AD1527" s="57">
        <v>412</v>
      </c>
      <c r="AE1527" s="57">
        <v>299</v>
      </c>
      <c r="AF1527" s="64">
        <v>33.677300000000002</v>
      </c>
      <c r="AG1527" s="64">
        <v>22.977900000000002</v>
      </c>
      <c r="AH1527" s="64">
        <v>47.654800000000002</v>
      </c>
      <c r="AI1527" s="64">
        <v>31.203499999999998</v>
      </c>
      <c r="AJ1527" s="61">
        <v>0.45833333333333331</v>
      </c>
      <c r="AK1527" s="216">
        <v>250</v>
      </c>
      <c r="AL1527" s="62">
        <v>400.67836557648036</v>
      </c>
      <c r="AM1527" s="24" t="s">
        <v>6545</v>
      </c>
      <c r="AN1527" s="216" t="s">
        <v>6009</v>
      </c>
      <c r="AO1527" s="216" t="s">
        <v>5971</v>
      </c>
      <c r="AP1527" s="216" t="s">
        <v>6884</v>
      </c>
      <c r="AQ1527" s="216" t="s">
        <v>6885</v>
      </c>
      <c r="AR1527" s="216" t="s">
        <v>6886</v>
      </c>
      <c r="AS1527" s="24" t="s">
        <v>5474</v>
      </c>
      <c r="AT1527" s="24" t="s">
        <v>6013</v>
      </c>
      <c r="AU1527" s="24" t="s">
        <v>5962</v>
      </c>
      <c r="AV1527" s="24" t="s">
        <v>6126</v>
      </c>
      <c r="AW1527" s="24" t="s">
        <v>5979</v>
      </c>
      <c r="AX1527" s="24" t="s">
        <v>5986</v>
      </c>
      <c r="AY1527" s="24" t="s">
        <v>7829</v>
      </c>
      <c r="AZ1527" s="216" t="s">
        <v>8305</v>
      </c>
      <c r="BA1527" s="216" t="s">
        <v>7012</v>
      </c>
      <c r="BB1527" s="57" t="s">
        <v>5474</v>
      </c>
      <c r="BC1527" s="202"/>
      <c r="BD1527" s="24"/>
      <c r="BE1527" s="151"/>
      <c r="BG1527" s="151"/>
      <c r="BI1527" s="151"/>
      <c r="BL1527" s="152"/>
    </row>
    <row r="1528" spans="1:64" s="169" customFormat="1">
      <c r="A1528" s="24">
        <v>6645</v>
      </c>
      <c r="B1528" s="24" t="s">
        <v>4082</v>
      </c>
      <c r="C1528" s="57">
        <v>37.15</v>
      </c>
      <c r="D1528" s="57">
        <v>38</v>
      </c>
      <c r="E1528" s="57">
        <v>35.049999999999997</v>
      </c>
      <c r="F1528" s="57">
        <v>36.1</v>
      </c>
      <c r="G1528" s="57">
        <v>36.35</v>
      </c>
      <c r="H1528" s="57">
        <v>36.450000000000003</v>
      </c>
      <c r="I1528" s="57">
        <v>34.75</v>
      </c>
      <c r="J1528" s="57">
        <v>36.450000000000003</v>
      </c>
      <c r="K1528" s="57">
        <v>36.450000000000003</v>
      </c>
      <c r="L1528" s="57">
        <v>36.5</v>
      </c>
      <c r="M1528" s="57">
        <v>34.85</v>
      </c>
      <c r="N1528" s="57">
        <v>36.299999999999997</v>
      </c>
      <c r="O1528" s="63">
        <v>1.76619007569386E-2</v>
      </c>
      <c r="P1528" s="57">
        <v>48</v>
      </c>
      <c r="Q1528" s="57">
        <v>75</v>
      </c>
      <c r="R1528" s="57">
        <v>131.25</v>
      </c>
      <c r="S1528" s="57">
        <v>37.11</v>
      </c>
      <c r="T1528" s="57">
        <v>37.314999999999998</v>
      </c>
      <c r="U1528" s="57">
        <v>39.1233</v>
      </c>
      <c r="V1528" s="57">
        <v>36.770000000000003</v>
      </c>
      <c r="W1528" s="57">
        <v>37.377499999999998</v>
      </c>
      <c r="X1528" s="57">
        <v>39.042499999999997</v>
      </c>
      <c r="Y1528" s="57">
        <v>36.5</v>
      </c>
      <c r="Z1528" s="57">
        <v>37.44</v>
      </c>
      <c r="AA1528" s="57">
        <v>39.005800000000001</v>
      </c>
      <c r="AB1528" s="57"/>
      <c r="AC1528" s="57"/>
      <c r="AD1528" s="57">
        <v>40.5</v>
      </c>
      <c r="AE1528" s="57">
        <v>34.049999999999997</v>
      </c>
      <c r="AF1528" s="64">
        <v>25.734500000000001</v>
      </c>
      <c r="AG1528" s="64">
        <v>30.933700000000002</v>
      </c>
      <c r="AH1528" s="64">
        <v>26.1418</v>
      </c>
      <c r="AI1528" s="64">
        <v>29.336400000000001</v>
      </c>
      <c r="AJ1528" s="61">
        <v>0.45833333333333331</v>
      </c>
      <c r="AK1528" s="216">
        <v>50</v>
      </c>
      <c r="AL1528" s="62">
        <v>163.85890368495956</v>
      </c>
      <c r="AM1528" s="24" t="s">
        <v>8315</v>
      </c>
      <c r="AN1528" s="216" t="s">
        <v>6039</v>
      </c>
      <c r="AO1528" s="216" t="s">
        <v>5971</v>
      </c>
      <c r="AP1528" s="216" t="s">
        <v>6884</v>
      </c>
      <c r="AQ1528" s="216" t="s">
        <v>6885</v>
      </c>
      <c r="AR1528" s="216" t="s">
        <v>6916</v>
      </c>
      <c r="AS1528" s="24" t="s">
        <v>7429</v>
      </c>
      <c r="AT1528" s="24" t="s">
        <v>5962</v>
      </c>
      <c r="AU1528" s="24" t="s">
        <v>6064</v>
      </c>
      <c r="AV1528" s="24" t="s">
        <v>5994</v>
      </c>
      <c r="AW1528" s="24" t="s">
        <v>5979</v>
      </c>
      <c r="AX1528" s="24" t="s">
        <v>6084</v>
      </c>
      <c r="AY1528" s="24" t="s">
        <v>7341</v>
      </c>
      <c r="AZ1528" s="216" t="s">
        <v>7402</v>
      </c>
      <c r="BA1528" s="216" t="s">
        <v>6980</v>
      </c>
      <c r="BB1528" s="57" t="s">
        <v>5474</v>
      </c>
      <c r="BC1528" s="202"/>
      <c r="BD1528" s="24"/>
      <c r="BE1528" s="151"/>
      <c r="BG1528" s="151"/>
      <c r="BI1528" s="151"/>
      <c r="BL1528" s="152"/>
    </row>
    <row r="1529" spans="1:64" s="169" customFormat="1">
      <c r="A1529" s="24">
        <v>6648</v>
      </c>
      <c r="B1529" s="24" t="s">
        <v>4084</v>
      </c>
      <c r="C1529" s="57">
        <v>74</v>
      </c>
      <c r="D1529" s="57">
        <v>74</v>
      </c>
      <c r="E1529" s="57">
        <v>71.900000000000006</v>
      </c>
      <c r="F1529" s="57">
        <v>73.599999999999994</v>
      </c>
      <c r="G1529" s="57">
        <v>71.7</v>
      </c>
      <c r="H1529" s="57">
        <v>73.8</v>
      </c>
      <c r="I1529" s="57">
        <v>71.7</v>
      </c>
      <c r="J1529" s="57">
        <v>73.400000000000006</v>
      </c>
      <c r="K1529" s="57">
        <v>74</v>
      </c>
      <c r="L1529" s="57">
        <v>74.900000000000006</v>
      </c>
      <c r="M1529" s="57">
        <v>72.5</v>
      </c>
      <c r="N1529" s="57">
        <v>74.900000000000006</v>
      </c>
      <c r="O1529" s="63">
        <v>2.9977997799779901E-2</v>
      </c>
      <c r="P1529" s="57">
        <v>6</v>
      </c>
      <c r="Q1529" s="57">
        <v>10</v>
      </c>
      <c r="R1529" s="57">
        <v>69.650000000000006</v>
      </c>
      <c r="S1529" s="57">
        <v>73.28</v>
      </c>
      <c r="T1529" s="57">
        <v>75.75</v>
      </c>
      <c r="U1529" s="57">
        <v>74.663300000000007</v>
      </c>
      <c r="V1529" s="57">
        <v>73.38</v>
      </c>
      <c r="W1529" s="57">
        <v>75.474999999999994</v>
      </c>
      <c r="X1529" s="57">
        <v>74.668300000000002</v>
      </c>
      <c r="Y1529" s="57">
        <v>73.36</v>
      </c>
      <c r="Z1529" s="57">
        <v>75.319999999999993</v>
      </c>
      <c r="AA1529" s="57">
        <v>74.716700000000003</v>
      </c>
      <c r="AB1529" s="57"/>
      <c r="AC1529" s="57"/>
      <c r="AD1529" s="57">
        <v>80</v>
      </c>
      <c r="AE1529" s="57">
        <v>68.7</v>
      </c>
      <c r="AF1529" s="64">
        <v>56.290300000000002</v>
      </c>
      <c r="AG1529" s="64">
        <v>47.8001</v>
      </c>
      <c r="AH1529" s="64">
        <v>66.230599999999995</v>
      </c>
      <c r="AI1529" s="64">
        <v>53.943600000000004</v>
      </c>
      <c r="AJ1529" s="61">
        <v>0.45833333333333331</v>
      </c>
      <c r="AK1529" s="216">
        <v>50</v>
      </c>
      <c r="AL1529" s="62">
        <v>20.482362960619945</v>
      </c>
      <c r="AM1529" s="24" t="s">
        <v>6162</v>
      </c>
      <c r="AN1529" s="216" t="s">
        <v>6009</v>
      </c>
      <c r="AO1529" s="216" t="s">
        <v>5961</v>
      </c>
      <c r="AP1529" s="216" t="s">
        <v>6908</v>
      </c>
      <c r="AQ1529" s="216" t="s">
        <v>6885</v>
      </c>
      <c r="AR1529" s="216" t="s">
        <v>6886</v>
      </c>
      <c r="AS1529" s="24" t="s">
        <v>6989</v>
      </c>
      <c r="AT1529" s="24" t="s">
        <v>6390</v>
      </c>
      <c r="AU1529" s="24" t="s">
        <v>6031</v>
      </c>
      <c r="AV1529" s="24" t="s">
        <v>6126</v>
      </c>
      <c r="AW1529" s="24" t="s">
        <v>5979</v>
      </c>
      <c r="AX1529" s="24" t="s">
        <v>5976</v>
      </c>
      <c r="AY1529" s="24" t="s">
        <v>7042</v>
      </c>
      <c r="AZ1529" s="216" t="s">
        <v>6961</v>
      </c>
      <c r="BA1529" s="216" t="s">
        <v>7021</v>
      </c>
      <c r="BB1529" s="57" t="s">
        <v>6994</v>
      </c>
      <c r="BC1529" s="202"/>
      <c r="BD1529" s="24"/>
      <c r="BE1529" s="151"/>
      <c r="BG1529" s="151"/>
      <c r="BI1529" s="151"/>
      <c r="BL1529" s="152"/>
    </row>
    <row r="1530" spans="1:64" s="169" customFormat="1">
      <c r="A1530" s="24">
        <v>6649</v>
      </c>
      <c r="B1530" s="24" t="s">
        <v>4086</v>
      </c>
      <c r="C1530" s="57">
        <v>27</v>
      </c>
      <c r="D1530" s="57">
        <v>27</v>
      </c>
      <c r="E1530" s="57">
        <v>27</v>
      </c>
      <c r="F1530" s="57">
        <v>27</v>
      </c>
      <c r="G1530" s="57">
        <v>27</v>
      </c>
      <c r="H1530" s="57">
        <v>27</v>
      </c>
      <c r="I1530" s="57">
        <v>27</v>
      </c>
      <c r="J1530" s="57">
        <v>27</v>
      </c>
      <c r="K1530" s="57">
        <v>27</v>
      </c>
      <c r="L1530" s="57">
        <v>27.05</v>
      </c>
      <c r="M1530" s="57">
        <v>27</v>
      </c>
      <c r="N1530" s="57">
        <v>27.05</v>
      </c>
      <c r="O1530" s="63">
        <v>1.85185185185185E-3</v>
      </c>
      <c r="P1530" s="57">
        <v>3</v>
      </c>
      <c r="Q1530" s="57">
        <v>4</v>
      </c>
      <c r="R1530" s="57">
        <v>9.8332999999999995</v>
      </c>
      <c r="S1530" s="57">
        <v>27.09</v>
      </c>
      <c r="T1530" s="57">
        <v>27.9556</v>
      </c>
      <c r="U1530" s="57">
        <v>27.996500000000001</v>
      </c>
      <c r="V1530" s="57">
        <v>27.02</v>
      </c>
      <c r="W1530" s="57">
        <v>27.783300000000001</v>
      </c>
      <c r="X1530" s="57">
        <v>27.9772</v>
      </c>
      <c r="Y1530" s="57">
        <v>27.01</v>
      </c>
      <c r="Z1530" s="57">
        <v>27.680599999999998</v>
      </c>
      <c r="AA1530" s="57">
        <v>27.951799999999999</v>
      </c>
      <c r="AB1530" s="57">
        <v>36.549999999999997</v>
      </c>
      <c r="AC1530" s="57">
        <v>27</v>
      </c>
      <c r="AD1530" s="57">
        <v>29</v>
      </c>
      <c r="AE1530" s="57">
        <v>27</v>
      </c>
      <c r="AF1530" s="64">
        <v>1.3422000000000001</v>
      </c>
      <c r="AG1530" s="64">
        <v>4.3745000000000003</v>
      </c>
      <c r="AH1530" s="64">
        <v>2.9781</v>
      </c>
      <c r="AI1530" s="64">
        <v>3.9089999999999998</v>
      </c>
      <c r="AJ1530" s="61">
        <v>0.45833333333333331</v>
      </c>
      <c r="AK1530" s="216">
        <v>50</v>
      </c>
      <c r="AL1530" s="62">
        <v>10.241181480309972</v>
      </c>
      <c r="AM1530" s="24" t="s">
        <v>6981</v>
      </c>
      <c r="AN1530" s="216" t="s">
        <v>6039</v>
      </c>
      <c r="AO1530" s="216" t="s">
        <v>6047</v>
      </c>
      <c r="AP1530" s="216" t="s">
        <v>6884</v>
      </c>
      <c r="AQ1530" s="216" t="s">
        <v>6885</v>
      </c>
      <c r="AR1530" s="216" t="s">
        <v>6886</v>
      </c>
      <c r="AS1530" s="24" t="s">
        <v>7656</v>
      </c>
      <c r="AT1530" s="24" t="s">
        <v>6577</v>
      </c>
      <c r="AU1530" s="24" t="s">
        <v>6577</v>
      </c>
      <c r="AV1530" s="24" t="s">
        <v>6493</v>
      </c>
      <c r="AW1530" s="24" t="s">
        <v>5979</v>
      </c>
      <c r="AX1530" s="24" t="s">
        <v>5979</v>
      </c>
      <c r="AY1530" s="24" t="s">
        <v>7259</v>
      </c>
      <c r="AZ1530" s="216" t="s">
        <v>7265</v>
      </c>
      <c r="BA1530" s="216" t="s">
        <v>6980</v>
      </c>
      <c r="BB1530" s="57" t="s">
        <v>6898</v>
      </c>
      <c r="BC1530" s="202"/>
      <c r="BD1530" s="24"/>
      <c r="BE1530" s="151"/>
      <c r="BG1530" s="151"/>
      <c r="BI1530" s="151"/>
      <c r="BL1530" s="152"/>
    </row>
    <row r="1531" spans="1:64" s="169" customFormat="1">
      <c r="A1531" s="24">
        <v>6650</v>
      </c>
      <c r="B1531" s="24" t="s">
        <v>4529</v>
      </c>
      <c r="C1531" s="57">
        <v>79.2</v>
      </c>
      <c r="D1531" s="57">
        <v>80</v>
      </c>
      <c r="E1531" s="57">
        <v>79.2</v>
      </c>
      <c r="F1531" s="57">
        <v>80</v>
      </c>
      <c r="G1531" s="57">
        <v>78.8</v>
      </c>
      <c r="H1531" s="57">
        <v>79.900000000000006</v>
      </c>
      <c r="I1531" s="57">
        <v>78.7</v>
      </c>
      <c r="J1531" s="57">
        <v>79.599999999999994</v>
      </c>
      <c r="K1531" s="57">
        <v>79</v>
      </c>
      <c r="L1531" s="57">
        <v>80.099999999999994</v>
      </c>
      <c r="M1531" s="57">
        <v>79</v>
      </c>
      <c r="N1531" s="57">
        <v>80.099999999999994</v>
      </c>
      <c r="O1531" s="63">
        <v>1.2770261727146201E-2</v>
      </c>
      <c r="P1531" s="57">
        <v>19</v>
      </c>
      <c r="Q1531" s="57">
        <v>5</v>
      </c>
      <c r="R1531" s="57">
        <v>15.578900000000001</v>
      </c>
      <c r="S1531" s="57">
        <v>79.7</v>
      </c>
      <c r="T1531" s="57">
        <v>81.852599999999995</v>
      </c>
      <c r="U1531" s="57">
        <v>79.026899999999998</v>
      </c>
      <c r="V1531" s="57">
        <v>79.62</v>
      </c>
      <c r="W1531" s="57">
        <v>81.568399999999997</v>
      </c>
      <c r="X1531" s="57">
        <v>79.055800000000005</v>
      </c>
      <c r="Y1531" s="57">
        <v>79.900000000000006</v>
      </c>
      <c r="Z1531" s="57">
        <v>81.363200000000006</v>
      </c>
      <c r="AA1531" s="57">
        <v>79.115399999999994</v>
      </c>
      <c r="AB1531" s="57"/>
      <c r="AC1531" s="57"/>
      <c r="AD1531" s="57">
        <v>86.2</v>
      </c>
      <c r="AE1531" s="57">
        <v>77.5</v>
      </c>
      <c r="AF1531" s="64">
        <v>48.739199999999997</v>
      </c>
      <c r="AG1531" s="64">
        <v>37.239600000000003</v>
      </c>
      <c r="AH1531" s="64">
        <v>57.982999999999997</v>
      </c>
      <c r="AI1531" s="64">
        <v>44.1541</v>
      </c>
      <c r="AJ1531" s="61">
        <v>0.45833333333333331</v>
      </c>
      <c r="AK1531" s="216">
        <v>50</v>
      </c>
      <c r="AL1531" s="62">
        <v>64.860816041963162</v>
      </c>
      <c r="AM1531" s="24" t="s">
        <v>6962</v>
      </c>
      <c r="AN1531" s="216" t="s">
        <v>6009</v>
      </c>
      <c r="AO1531" s="216" t="s">
        <v>5961</v>
      </c>
      <c r="AP1531" s="216" t="s">
        <v>6908</v>
      </c>
      <c r="AQ1531" s="216" t="s">
        <v>6885</v>
      </c>
      <c r="AR1531" s="216" t="s">
        <v>6886</v>
      </c>
      <c r="AS1531" s="24" t="s">
        <v>6989</v>
      </c>
      <c r="AT1531" s="24" t="s">
        <v>6493</v>
      </c>
      <c r="AU1531" s="24" t="s">
        <v>6016</v>
      </c>
      <c r="AV1531" s="24" t="s">
        <v>6493</v>
      </c>
      <c r="AW1531" s="24" t="s">
        <v>5979</v>
      </c>
      <c r="AX1531" s="24" t="s">
        <v>5979</v>
      </c>
      <c r="AY1531" s="24" t="s">
        <v>7453</v>
      </c>
      <c r="AZ1531" s="216" t="s">
        <v>6892</v>
      </c>
      <c r="BA1531" s="216" t="s">
        <v>7111</v>
      </c>
      <c r="BB1531" s="57" t="s">
        <v>6898</v>
      </c>
      <c r="BC1531" s="202"/>
      <c r="BD1531" s="24"/>
      <c r="BE1531" s="151"/>
      <c r="BG1531" s="151"/>
      <c r="BI1531" s="151"/>
      <c r="BL1531" s="152"/>
    </row>
    <row r="1532" spans="1:64" s="169" customFormat="1">
      <c r="A1532" s="24">
        <v>6651</v>
      </c>
      <c r="B1532" s="24" t="s">
        <v>4531</v>
      </c>
      <c r="C1532" s="57">
        <v>114.5</v>
      </c>
      <c r="D1532" s="57">
        <v>118.5</v>
      </c>
      <c r="E1532" s="57">
        <v>114.5</v>
      </c>
      <c r="F1532" s="57">
        <v>117.5</v>
      </c>
      <c r="G1532" s="57">
        <v>120</v>
      </c>
      <c r="H1532" s="57">
        <v>120.5</v>
      </c>
      <c r="I1532" s="57">
        <v>114</v>
      </c>
      <c r="J1532" s="57">
        <v>114</v>
      </c>
      <c r="K1532" s="57">
        <v>116</v>
      </c>
      <c r="L1532" s="57">
        <v>123</v>
      </c>
      <c r="M1532" s="57">
        <v>115</v>
      </c>
      <c r="N1532" s="57">
        <v>120.5</v>
      </c>
      <c r="O1532" s="63">
        <v>5.7017543859649099E-2</v>
      </c>
      <c r="P1532" s="57">
        <v>362</v>
      </c>
      <c r="Q1532" s="57">
        <v>293</v>
      </c>
      <c r="R1532" s="57">
        <v>690.1</v>
      </c>
      <c r="S1532" s="57">
        <v>114.5</v>
      </c>
      <c r="T1532" s="57">
        <v>124.35</v>
      </c>
      <c r="U1532" s="57">
        <v>118.4483</v>
      </c>
      <c r="V1532" s="57">
        <v>114.5</v>
      </c>
      <c r="W1532" s="57">
        <v>123.4</v>
      </c>
      <c r="X1532" s="57">
        <v>118.7433</v>
      </c>
      <c r="Y1532" s="57">
        <v>114.5</v>
      </c>
      <c r="Z1532" s="57">
        <v>123.27500000000001</v>
      </c>
      <c r="AA1532" s="57">
        <v>119.06829999999999</v>
      </c>
      <c r="AB1532" s="57">
        <v>173.5</v>
      </c>
      <c r="AC1532" s="57">
        <v>72.5</v>
      </c>
      <c r="AD1532" s="57">
        <v>145</v>
      </c>
      <c r="AE1532" s="57">
        <v>109.5</v>
      </c>
      <c r="AF1532" s="64">
        <v>21.4559</v>
      </c>
      <c r="AG1532" s="64">
        <v>17.466899999999999</v>
      </c>
      <c r="AH1532" s="64">
        <v>35.256300000000003</v>
      </c>
      <c r="AI1532" s="64">
        <v>23.396699999999999</v>
      </c>
      <c r="AJ1532" s="61">
        <v>0.45833333333333331</v>
      </c>
      <c r="AK1532" s="216">
        <v>400</v>
      </c>
      <c r="AL1532" s="62">
        <v>695.07971155804273</v>
      </c>
      <c r="AM1532" s="24" t="s">
        <v>6157</v>
      </c>
      <c r="AN1532" s="216" t="s">
        <v>6009</v>
      </c>
      <c r="AO1532" s="216" t="s">
        <v>6007</v>
      </c>
      <c r="AP1532" s="216" t="s">
        <v>6908</v>
      </c>
      <c r="AQ1532" s="216" t="s">
        <v>6885</v>
      </c>
      <c r="AR1532" s="216" t="s">
        <v>6886</v>
      </c>
      <c r="AS1532" s="24" t="s">
        <v>5474</v>
      </c>
      <c r="AT1532" s="24" t="s">
        <v>6031</v>
      </c>
      <c r="AU1532" s="24" t="s">
        <v>6004</v>
      </c>
      <c r="AV1532" s="24" t="s">
        <v>5982</v>
      </c>
      <c r="AW1532" s="24" t="s">
        <v>5991</v>
      </c>
      <c r="AX1532" s="24" t="s">
        <v>5965</v>
      </c>
      <c r="AY1532" s="24" t="s">
        <v>6935</v>
      </c>
      <c r="AZ1532" s="216" t="s">
        <v>7388</v>
      </c>
      <c r="BA1532" s="216" t="s">
        <v>7611</v>
      </c>
      <c r="BB1532" s="57" t="s">
        <v>7217</v>
      </c>
      <c r="BC1532" s="202"/>
      <c r="BD1532" s="24"/>
      <c r="BE1532" s="151"/>
      <c r="BG1532" s="151"/>
      <c r="BI1532" s="151"/>
      <c r="BL1532" s="152"/>
    </row>
    <row r="1533" spans="1:64" s="169" customFormat="1">
      <c r="A1533" s="24">
        <v>6652</v>
      </c>
      <c r="B1533" s="24" t="s">
        <v>5876</v>
      </c>
      <c r="C1533" s="57">
        <v>14.5</v>
      </c>
      <c r="D1533" s="57">
        <v>15.4</v>
      </c>
      <c r="E1533" s="57">
        <v>14.2</v>
      </c>
      <c r="F1533" s="57">
        <v>14.55</v>
      </c>
      <c r="G1533" s="57">
        <v>14.55</v>
      </c>
      <c r="H1533" s="57">
        <v>14.55</v>
      </c>
      <c r="I1533" s="57">
        <v>14.25</v>
      </c>
      <c r="J1533" s="57">
        <v>14.25</v>
      </c>
      <c r="K1533" s="57">
        <v>14.2</v>
      </c>
      <c r="L1533" s="57">
        <v>14.35</v>
      </c>
      <c r="M1533" s="57">
        <v>14.2</v>
      </c>
      <c r="N1533" s="57">
        <v>14.3</v>
      </c>
      <c r="O1533" s="63">
        <v>-1.03806228373702E-2</v>
      </c>
      <c r="P1533" s="57">
        <v>11</v>
      </c>
      <c r="Q1533" s="57">
        <v>43</v>
      </c>
      <c r="R1533" s="57">
        <v>78.349999999999994</v>
      </c>
      <c r="S1533" s="57">
        <v>14.63</v>
      </c>
      <c r="T1533" s="57">
        <v>15.737500000000001</v>
      </c>
      <c r="U1533" s="57">
        <v>18.704999999999998</v>
      </c>
      <c r="V1533" s="57">
        <v>14.43</v>
      </c>
      <c r="W1533" s="57">
        <v>15.6325</v>
      </c>
      <c r="X1533" s="57">
        <v>18.550799999999999</v>
      </c>
      <c r="Y1533" s="57">
        <v>14.36</v>
      </c>
      <c r="Z1533" s="57">
        <v>15.53</v>
      </c>
      <c r="AA1533" s="57">
        <v>18.406700000000001</v>
      </c>
      <c r="AB1533" s="57"/>
      <c r="AC1533" s="57"/>
      <c r="AD1533" s="57">
        <v>17.8</v>
      </c>
      <c r="AE1533" s="57">
        <v>13.75</v>
      </c>
      <c r="AF1533" s="64">
        <v>26.619399999999999</v>
      </c>
      <c r="AG1533" s="64">
        <v>24.1111</v>
      </c>
      <c r="AH1533" s="64">
        <v>28.2224</v>
      </c>
      <c r="AI1533" s="64">
        <v>25.4816</v>
      </c>
      <c r="AJ1533" s="61">
        <v>0.45833333333333331</v>
      </c>
      <c r="AK1533" s="216">
        <v>50</v>
      </c>
      <c r="AL1533" s="62">
        <v>37.550998761136569</v>
      </c>
      <c r="AM1533" s="24" t="s">
        <v>6054</v>
      </c>
      <c r="AN1533" s="216" t="s">
        <v>6009</v>
      </c>
      <c r="AO1533" s="216" t="s">
        <v>5971</v>
      </c>
      <c r="AP1533" s="216" t="s">
        <v>6884</v>
      </c>
      <c r="AQ1533" s="216" t="s">
        <v>6885</v>
      </c>
      <c r="AR1533" s="216" t="s">
        <v>6916</v>
      </c>
      <c r="AS1533" s="24" t="s">
        <v>7429</v>
      </c>
      <c r="AT1533" s="24" t="s">
        <v>5969</v>
      </c>
      <c r="AU1533" s="24" t="s">
        <v>6518</v>
      </c>
      <c r="AV1533" s="24" t="s">
        <v>6055</v>
      </c>
      <c r="AW1533" s="24" t="s">
        <v>5991</v>
      </c>
      <c r="AX1533" s="24" t="s">
        <v>5979</v>
      </c>
      <c r="AY1533" s="24" t="s">
        <v>7980</v>
      </c>
      <c r="AZ1533" s="216" t="s">
        <v>7197</v>
      </c>
      <c r="BA1533" s="216" t="s">
        <v>8316</v>
      </c>
      <c r="BB1533" s="57" t="s">
        <v>5474</v>
      </c>
      <c r="BC1533" s="202"/>
      <c r="BD1533" s="24"/>
      <c r="BE1533" s="151"/>
      <c r="BG1533" s="151"/>
      <c r="BI1533" s="151"/>
      <c r="BL1533" s="152"/>
    </row>
    <row r="1534" spans="1:64" s="169" customFormat="1">
      <c r="A1534" s="24">
        <v>6654</v>
      </c>
      <c r="B1534" s="24" t="s">
        <v>4532</v>
      </c>
      <c r="C1534" s="57">
        <v>80.099999999999994</v>
      </c>
      <c r="D1534" s="57">
        <v>81.5</v>
      </c>
      <c r="E1534" s="57">
        <v>79.5</v>
      </c>
      <c r="F1534" s="57">
        <v>80.5</v>
      </c>
      <c r="G1534" s="57">
        <v>82.3</v>
      </c>
      <c r="H1534" s="57">
        <v>82.5</v>
      </c>
      <c r="I1534" s="57">
        <v>79.599999999999994</v>
      </c>
      <c r="J1534" s="57">
        <v>80.099999999999994</v>
      </c>
      <c r="K1534" s="57">
        <v>80.7</v>
      </c>
      <c r="L1534" s="57">
        <v>81.099999999999994</v>
      </c>
      <c r="M1534" s="57">
        <v>80.5</v>
      </c>
      <c r="N1534" s="57">
        <v>80.5</v>
      </c>
      <c r="O1534" s="63">
        <v>4.9937578027465599E-3</v>
      </c>
      <c r="P1534" s="57">
        <v>15</v>
      </c>
      <c r="Q1534" s="57">
        <v>65</v>
      </c>
      <c r="R1534" s="57">
        <v>156.9</v>
      </c>
      <c r="S1534" s="57">
        <v>79.34</v>
      </c>
      <c r="T1534" s="57">
        <v>83.03</v>
      </c>
      <c r="U1534" s="57">
        <v>75.536699999999996</v>
      </c>
      <c r="V1534" s="57">
        <v>79.599999999999994</v>
      </c>
      <c r="W1534" s="57">
        <v>82.78</v>
      </c>
      <c r="X1534" s="57">
        <v>75.741699999999994</v>
      </c>
      <c r="Y1534" s="57">
        <v>79.52</v>
      </c>
      <c r="Z1534" s="57">
        <v>82.674999999999997</v>
      </c>
      <c r="AA1534" s="57">
        <v>75.959999999999994</v>
      </c>
      <c r="AB1534" s="57">
        <v>97.5</v>
      </c>
      <c r="AC1534" s="57">
        <v>47.3</v>
      </c>
      <c r="AD1534" s="57">
        <v>94.3</v>
      </c>
      <c r="AE1534" s="57">
        <v>75.099999999999994</v>
      </c>
      <c r="AF1534" s="64">
        <v>47.388199999999998</v>
      </c>
      <c r="AG1534" s="64">
        <v>34.773699999999998</v>
      </c>
      <c r="AH1534" s="64">
        <v>55.916499999999999</v>
      </c>
      <c r="AI1534" s="64">
        <v>41.821300000000001</v>
      </c>
      <c r="AJ1534" s="61">
        <v>0.45833333333333331</v>
      </c>
      <c r="AK1534" s="216">
        <v>50</v>
      </c>
      <c r="AL1534" s="62">
        <v>51.205907401549865</v>
      </c>
      <c r="AM1534" s="24" t="s">
        <v>6647</v>
      </c>
      <c r="AN1534" s="216" t="s">
        <v>6009</v>
      </c>
      <c r="AO1534" s="216" t="s">
        <v>5961</v>
      </c>
      <c r="AP1534" s="216" t="s">
        <v>6908</v>
      </c>
      <c r="AQ1534" s="216" t="s">
        <v>6885</v>
      </c>
      <c r="AR1534" s="216" t="s">
        <v>6886</v>
      </c>
      <c r="AS1534" s="24" t="s">
        <v>5474</v>
      </c>
      <c r="AT1534" s="24" t="s">
        <v>6016</v>
      </c>
      <c r="AU1534" s="24" t="s">
        <v>5962</v>
      </c>
      <c r="AV1534" s="24" t="s">
        <v>6535</v>
      </c>
      <c r="AW1534" s="24" t="s">
        <v>5996</v>
      </c>
      <c r="AX1534" s="24" t="s">
        <v>5979</v>
      </c>
      <c r="AY1534" s="24" t="s">
        <v>7273</v>
      </c>
      <c r="AZ1534" s="216" t="s">
        <v>6940</v>
      </c>
      <c r="BA1534" s="216" t="s">
        <v>6959</v>
      </c>
      <c r="BB1534" s="57" t="s">
        <v>5474</v>
      </c>
      <c r="BC1534" s="202"/>
      <c r="BD1534" s="24"/>
      <c r="BE1534" s="151"/>
      <c r="BG1534" s="151"/>
      <c r="BI1534" s="151"/>
      <c r="BL1534" s="152"/>
    </row>
    <row r="1535" spans="1:64" s="169" customFormat="1">
      <c r="A1535" s="24">
        <v>6655</v>
      </c>
      <c r="B1535" s="24" t="s">
        <v>4534</v>
      </c>
      <c r="C1535" s="57">
        <v>70.7</v>
      </c>
      <c r="D1535" s="57">
        <v>70.7</v>
      </c>
      <c r="E1535" s="57">
        <v>70.400000000000006</v>
      </c>
      <c r="F1535" s="57">
        <v>70.400000000000006</v>
      </c>
      <c r="G1535" s="57">
        <v>70.5</v>
      </c>
      <c r="H1535" s="57">
        <v>70.599999999999994</v>
      </c>
      <c r="I1535" s="57">
        <v>70.3</v>
      </c>
      <c r="J1535" s="57">
        <v>70.400000000000006</v>
      </c>
      <c r="K1535" s="57">
        <v>70.5</v>
      </c>
      <c r="L1535" s="57">
        <v>70.599999999999994</v>
      </c>
      <c r="M1535" s="57">
        <v>70.5</v>
      </c>
      <c r="N1535" s="57">
        <v>70.5</v>
      </c>
      <c r="O1535" s="63">
        <v>1.4204545454545401E-3</v>
      </c>
      <c r="P1535" s="57">
        <v>9</v>
      </c>
      <c r="Q1535" s="57">
        <v>25</v>
      </c>
      <c r="R1535" s="57">
        <v>33</v>
      </c>
      <c r="S1535" s="57">
        <v>70.5</v>
      </c>
      <c r="T1535" s="57">
        <v>67.885000000000005</v>
      </c>
      <c r="U1535" s="57">
        <v>71.27</v>
      </c>
      <c r="V1535" s="57">
        <v>70.540000000000006</v>
      </c>
      <c r="W1535" s="57">
        <v>68.13</v>
      </c>
      <c r="X1535" s="57">
        <v>71.2483</v>
      </c>
      <c r="Y1535" s="57">
        <v>70.540000000000006</v>
      </c>
      <c r="Z1535" s="57">
        <v>68.38</v>
      </c>
      <c r="AA1535" s="57">
        <v>71.228300000000004</v>
      </c>
      <c r="AB1535" s="57">
        <v>81.099999999999994</v>
      </c>
      <c r="AC1535" s="57">
        <v>0</v>
      </c>
      <c r="AD1535" s="57">
        <v>71.3</v>
      </c>
      <c r="AE1535" s="57">
        <v>64</v>
      </c>
      <c r="AF1535" s="64">
        <v>81.098799999999997</v>
      </c>
      <c r="AG1535" s="64">
        <v>83.367900000000006</v>
      </c>
      <c r="AH1535" s="64">
        <v>79.991799999999998</v>
      </c>
      <c r="AI1535" s="64">
        <v>82.242500000000007</v>
      </c>
      <c r="AJ1535" s="61">
        <v>0.45833333333333331</v>
      </c>
      <c r="AK1535" s="216">
        <v>50</v>
      </c>
      <c r="AL1535" s="62">
        <v>30.723544440929917</v>
      </c>
      <c r="AM1535" s="24" t="s">
        <v>6555</v>
      </c>
      <c r="AN1535" s="216" t="s">
        <v>5967</v>
      </c>
      <c r="AO1535" s="216" t="s">
        <v>6012</v>
      </c>
      <c r="AP1535" s="216" t="s">
        <v>6884</v>
      </c>
      <c r="AQ1535" s="216" t="s">
        <v>6900</v>
      </c>
      <c r="AR1535" s="216" t="s">
        <v>6916</v>
      </c>
      <c r="AS1535" s="24" t="s">
        <v>7699</v>
      </c>
      <c r="AT1535" s="24" t="s">
        <v>6518</v>
      </c>
      <c r="AU1535" s="24" t="s">
        <v>6561</v>
      </c>
      <c r="AV1535" s="24" t="s">
        <v>6122</v>
      </c>
      <c r="AW1535" s="24" t="s">
        <v>6159</v>
      </c>
      <c r="AX1535" s="24" t="s">
        <v>5979</v>
      </c>
      <c r="AY1535" s="24" t="s">
        <v>6935</v>
      </c>
      <c r="AZ1535" s="216" t="s">
        <v>7789</v>
      </c>
      <c r="BA1535" s="216" t="s">
        <v>7012</v>
      </c>
      <c r="BB1535" s="57" t="s">
        <v>5474</v>
      </c>
      <c r="BC1535" s="202"/>
      <c r="BD1535" s="24"/>
      <c r="BE1535" s="151"/>
      <c r="BG1535" s="151"/>
      <c r="BI1535" s="151"/>
      <c r="BL1535" s="152"/>
    </row>
    <row r="1536" spans="1:64" s="169" customFormat="1">
      <c r="A1536" s="24">
        <v>6657</v>
      </c>
      <c r="B1536" s="24" t="s">
        <v>5877</v>
      </c>
      <c r="C1536" s="57">
        <v>50.2</v>
      </c>
      <c r="D1536" s="57">
        <v>50.2</v>
      </c>
      <c r="E1536" s="57">
        <v>49.75</v>
      </c>
      <c r="F1536" s="57">
        <v>50.1</v>
      </c>
      <c r="G1536" s="57">
        <v>50.2</v>
      </c>
      <c r="H1536" s="57">
        <v>50.2</v>
      </c>
      <c r="I1536" s="57">
        <v>49.5</v>
      </c>
      <c r="J1536" s="57">
        <v>49.5</v>
      </c>
      <c r="K1536" s="57">
        <v>49.85</v>
      </c>
      <c r="L1536" s="57">
        <v>50.1</v>
      </c>
      <c r="M1536" s="57">
        <v>49.35</v>
      </c>
      <c r="N1536" s="57">
        <v>50.1</v>
      </c>
      <c r="O1536" s="63">
        <v>4.0080160320641201E-3</v>
      </c>
      <c r="P1536" s="57">
        <v>12</v>
      </c>
      <c r="Q1536" s="57">
        <v>31</v>
      </c>
      <c r="R1536" s="57">
        <v>30.95</v>
      </c>
      <c r="S1536" s="57">
        <v>50.36</v>
      </c>
      <c r="T1536" s="57">
        <v>51.255000000000003</v>
      </c>
      <c r="U1536" s="57">
        <v>52.716700000000003</v>
      </c>
      <c r="V1536" s="57">
        <v>50.18</v>
      </c>
      <c r="W1536" s="57">
        <v>51.125</v>
      </c>
      <c r="X1536" s="57">
        <v>52.646700000000003</v>
      </c>
      <c r="Y1536" s="57">
        <v>50.12</v>
      </c>
      <c r="Z1536" s="57">
        <v>51.085000000000001</v>
      </c>
      <c r="AA1536" s="57">
        <v>52.5867</v>
      </c>
      <c r="AB1536" s="57"/>
      <c r="AC1536" s="57"/>
      <c r="AD1536" s="57">
        <v>52.4</v>
      </c>
      <c r="AE1536" s="57">
        <v>49.35</v>
      </c>
      <c r="AF1536" s="64">
        <v>20.393000000000001</v>
      </c>
      <c r="AG1536" s="64">
        <v>32.222799999999999</v>
      </c>
      <c r="AH1536" s="64">
        <v>23.3993</v>
      </c>
      <c r="AI1536" s="64">
        <v>29.281600000000001</v>
      </c>
      <c r="AJ1536" s="61">
        <v>0.45833333333333331</v>
      </c>
      <c r="AK1536" s="216">
        <v>50</v>
      </c>
      <c r="AL1536" s="62">
        <v>40.964725921239889</v>
      </c>
      <c r="AM1536" s="24" t="s">
        <v>6424</v>
      </c>
      <c r="AN1536" s="216" t="s">
        <v>6039</v>
      </c>
      <c r="AO1536" s="216" t="s">
        <v>6007</v>
      </c>
      <c r="AP1536" s="216" t="s">
        <v>6884</v>
      </c>
      <c r="AQ1536" s="216" t="s">
        <v>6885</v>
      </c>
      <c r="AR1536" s="216" t="s">
        <v>6916</v>
      </c>
      <c r="AS1536" s="24" t="s">
        <v>6945</v>
      </c>
      <c r="AT1536" s="24" t="s">
        <v>6345</v>
      </c>
      <c r="AU1536" s="24" t="s">
        <v>6518</v>
      </c>
      <c r="AV1536" s="24" t="s">
        <v>6425</v>
      </c>
      <c r="AW1536" s="24" t="s">
        <v>5979</v>
      </c>
      <c r="AX1536" s="24" t="s">
        <v>5996</v>
      </c>
      <c r="AY1536" s="24" t="s">
        <v>7422</v>
      </c>
      <c r="AZ1536" s="216" t="s">
        <v>7093</v>
      </c>
      <c r="BA1536" s="216" t="s">
        <v>6974</v>
      </c>
      <c r="BB1536" s="57" t="s">
        <v>5474</v>
      </c>
      <c r="BC1536" s="202"/>
      <c r="BD1536" s="24"/>
      <c r="BE1536" s="151"/>
      <c r="BG1536" s="151"/>
      <c r="BI1536" s="151"/>
      <c r="BL1536" s="152"/>
    </row>
    <row r="1537" spans="1:64" s="169" customFormat="1">
      <c r="A1537" s="24">
        <v>6661</v>
      </c>
      <c r="B1537" s="24" t="s">
        <v>4536</v>
      </c>
      <c r="C1537" s="57">
        <v>26.05</v>
      </c>
      <c r="D1537" s="57">
        <v>26.05</v>
      </c>
      <c r="E1537" s="57">
        <v>26</v>
      </c>
      <c r="F1537" s="57">
        <v>26</v>
      </c>
      <c r="G1537" s="57">
        <v>26.1</v>
      </c>
      <c r="H1537" s="57">
        <v>26.1</v>
      </c>
      <c r="I1537" s="57">
        <v>26</v>
      </c>
      <c r="J1537" s="57">
        <v>26</v>
      </c>
      <c r="K1537" s="57">
        <v>26.1</v>
      </c>
      <c r="L1537" s="57">
        <v>26.1</v>
      </c>
      <c r="M1537" s="57">
        <v>26</v>
      </c>
      <c r="N1537" s="57">
        <v>26</v>
      </c>
      <c r="O1537" s="63">
        <v>0</v>
      </c>
      <c r="P1537" s="57">
        <v>6</v>
      </c>
      <c r="Q1537" s="57">
        <v>23</v>
      </c>
      <c r="R1537" s="57">
        <v>8.5500000000000007</v>
      </c>
      <c r="S1537" s="57">
        <v>25.94</v>
      </c>
      <c r="T1537" s="57">
        <v>26.072500000000002</v>
      </c>
      <c r="U1537" s="57">
        <v>26.4833</v>
      </c>
      <c r="V1537" s="57">
        <v>25.93</v>
      </c>
      <c r="W1537" s="57">
        <v>26.065000000000001</v>
      </c>
      <c r="X1537" s="57">
        <v>26.4617</v>
      </c>
      <c r="Y1537" s="57">
        <v>25.95</v>
      </c>
      <c r="Z1537" s="57">
        <v>26.067499999999999</v>
      </c>
      <c r="AA1537" s="57">
        <v>26.44</v>
      </c>
      <c r="AB1537" s="57">
        <v>31.6</v>
      </c>
      <c r="AC1537" s="57">
        <v>25.4</v>
      </c>
      <c r="AD1537" s="57">
        <v>26.4</v>
      </c>
      <c r="AE1537" s="57">
        <v>25.85</v>
      </c>
      <c r="AF1537" s="64">
        <v>23.083100000000002</v>
      </c>
      <c r="AG1537" s="64">
        <v>19.079599999999999</v>
      </c>
      <c r="AH1537" s="64">
        <v>26.4999</v>
      </c>
      <c r="AI1537" s="64">
        <v>21.553000000000001</v>
      </c>
      <c r="AJ1537" s="61">
        <v>0.45833333333333331</v>
      </c>
      <c r="AK1537" s="216">
        <v>50</v>
      </c>
      <c r="AL1537" s="62">
        <v>20.482362960619945</v>
      </c>
      <c r="AM1537" s="24" t="s">
        <v>8149</v>
      </c>
      <c r="AN1537" s="216" t="s">
        <v>6009</v>
      </c>
      <c r="AO1537" s="216" t="s">
        <v>6007</v>
      </c>
      <c r="AP1537" s="216" t="s">
        <v>6884</v>
      </c>
      <c r="AQ1537" s="216" t="s">
        <v>6885</v>
      </c>
      <c r="AR1537" s="216" t="s">
        <v>6886</v>
      </c>
      <c r="AS1537" s="24" t="s">
        <v>6927</v>
      </c>
      <c r="AT1537" s="24" t="s">
        <v>6518</v>
      </c>
      <c r="AU1537" s="24" t="s">
        <v>6518</v>
      </c>
      <c r="AV1537" s="24" t="s">
        <v>6518</v>
      </c>
      <c r="AW1537" s="24" t="s">
        <v>5979</v>
      </c>
      <c r="AX1537" s="24" t="s">
        <v>5979</v>
      </c>
      <c r="AY1537" s="24" t="s">
        <v>7966</v>
      </c>
      <c r="AZ1537" s="216" t="s">
        <v>7250</v>
      </c>
      <c r="BA1537" s="216" t="s">
        <v>6933</v>
      </c>
      <c r="BB1537" s="57" t="s">
        <v>5474</v>
      </c>
      <c r="BC1537" s="202"/>
      <c r="BD1537" s="24"/>
      <c r="BE1537" s="151"/>
      <c r="BG1537" s="151"/>
      <c r="BI1537" s="151"/>
      <c r="BL1537" s="152"/>
    </row>
    <row r="1538" spans="1:64" s="169" customFormat="1">
      <c r="A1538" s="24">
        <v>6662</v>
      </c>
      <c r="B1538" s="24" t="s">
        <v>5878</v>
      </c>
      <c r="C1538" s="57">
        <v>31.6</v>
      </c>
      <c r="D1538" s="57">
        <v>31.6</v>
      </c>
      <c r="E1538" s="57">
        <v>31.1</v>
      </c>
      <c r="F1538" s="57">
        <v>31.1</v>
      </c>
      <c r="G1538" s="57">
        <v>31.1</v>
      </c>
      <c r="H1538" s="57">
        <v>31.95</v>
      </c>
      <c r="I1538" s="57">
        <v>31</v>
      </c>
      <c r="J1538" s="57">
        <v>31.15</v>
      </c>
      <c r="K1538" s="57">
        <v>31.15</v>
      </c>
      <c r="L1538" s="57">
        <v>31.15</v>
      </c>
      <c r="M1538" s="57">
        <v>31.15</v>
      </c>
      <c r="N1538" s="57">
        <v>31.15</v>
      </c>
      <c r="O1538" s="63">
        <v>0</v>
      </c>
      <c r="P1538" s="57">
        <v>5</v>
      </c>
      <c r="Q1538" s="57">
        <v>12</v>
      </c>
      <c r="R1538" s="57">
        <v>17.526299999999999</v>
      </c>
      <c r="S1538" s="57">
        <v>32.32</v>
      </c>
      <c r="T1538" s="57">
        <v>32.921100000000003</v>
      </c>
      <c r="U1538" s="57">
        <v>33.046599999999998</v>
      </c>
      <c r="V1538" s="57">
        <v>32</v>
      </c>
      <c r="W1538" s="57">
        <v>32.818399999999997</v>
      </c>
      <c r="X1538" s="57">
        <v>33.013800000000003</v>
      </c>
      <c r="Y1538" s="57">
        <v>31.67</v>
      </c>
      <c r="Z1538" s="57">
        <v>32.705300000000001</v>
      </c>
      <c r="AA1538" s="57">
        <v>32.9741</v>
      </c>
      <c r="AB1538" s="57">
        <v>36.9</v>
      </c>
      <c r="AC1538" s="57">
        <v>31</v>
      </c>
      <c r="AD1538" s="57">
        <v>33.5</v>
      </c>
      <c r="AE1538" s="57">
        <v>31</v>
      </c>
      <c r="AF1538" s="64">
        <v>23.298500000000001</v>
      </c>
      <c r="AG1538" s="64">
        <v>32.705300000000001</v>
      </c>
      <c r="AH1538" s="64">
        <v>17.6157</v>
      </c>
      <c r="AI1538" s="64">
        <v>27.6754</v>
      </c>
      <c r="AJ1538" s="61">
        <v>0.45833333333333331</v>
      </c>
      <c r="AK1538" s="216">
        <v>50</v>
      </c>
      <c r="AL1538" s="62">
        <v>17.068635800516621</v>
      </c>
      <c r="AM1538" s="24" t="s">
        <v>6806</v>
      </c>
      <c r="AN1538" s="216" t="s">
        <v>5967</v>
      </c>
      <c r="AO1538" s="216" t="s">
        <v>6007</v>
      </c>
      <c r="AP1538" s="216" t="s">
        <v>6884</v>
      </c>
      <c r="AQ1538" s="216" t="s">
        <v>6885</v>
      </c>
      <c r="AR1538" s="216" t="s">
        <v>6916</v>
      </c>
      <c r="AS1538" s="24" t="s">
        <v>7297</v>
      </c>
      <c r="AT1538" s="24" t="s">
        <v>6518</v>
      </c>
      <c r="AU1538" s="24" t="s">
        <v>6068</v>
      </c>
      <c r="AV1538" s="24" t="s">
        <v>6577</v>
      </c>
      <c r="AW1538" s="24" t="s">
        <v>5979</v>
      </c>
      <c r="AX1538" s="24" t="s">
        <v>5979</v>
      </c>
      <c r="AY1538" s="24" t="s">
        <v>8214</v>
      </c>
      <c r="AZ1538" s="216" t="s">
        <v>7138</v>
      </c>
      <c r="BA1538" s="216" t="s">
        <v>6992</v>
      </c>
      <c r="BB1538" s="57" t="s">
        <v>5474</v>
      </c>
      <c r="BC1538" s="202"/>
      <c r="BD1538" s="24"/>
      <c r="BE1538" s="151"/>
      <c r="BG1538" s="151"/>
      <c r="BI1538" s="151"/>
      <c r="BL1538" s="152"/>
    </row>
    <row r="1539" spans="1:64" s="169" customFormat="1">
      <c r="A1539" s="24">
        <v>6664</v>
      </c>
      <c r="B1539" s="24" t="s">
        <v>4538</v>
      </c>
      <c r="C1539" s="57">
        <v>63.2</v>
      </c>
      <c r="D1539" s="57">
        <v>64.099999999999994</v>
      </c>
      <c r="E1539" s="57">
        <v>63</v>
      </c>
      <c r="F1539" s="57">
        <v>63.4</v>
      </c>
      <c r="G1539" s="57">
        <v>63.6</v>
      </c>
      <c r="H1539" s="57">
        <v>63.6</v>
      </c>
      <c r="I1539" s="57">
        <v>63</v>
      </c>
      <c r="J1539" s="57">
        <v>63.1</v>
      </c>
      <c r="K1539" s="57">
        <v>64.400000000000006</v>
      </c>
      <c r="L1539" s="57">
        <v>64.400000000000006</v>
      </c>
      <c r="M1539" s="57">
        <v>63.3</v>
      </c>
      <c r="N1539" s="57">
        <v>63.5</v>
      </c>
      <c r="O1539" s="63">
        <v>6.3391442155309001E-3</v>
      </c>
      <c r="P1539" s="57">
        <v>18</v>
      </c>
      <c r="Q1539" s="57">
        <v>67</v>
      </c>
      <c r="R1539" s="57">
        <v>153.55000000000001</v>
      </c>
      <c r="S1539" s="57">
        <v>63.42</v>
      </c>
      <c r="T1539" s="57">
        <v>67.17</v>
      </c>
      <c r="U1539" s="57">
        <v>69.718299999999999</v>
      </c>
      <c r="V1539" s="57">
        <v>63.3</v>
      </c>
      <c r="W1539" s="57">
        <v>66.834999999999994</v>
      </c>
      <c r="X1539" s="57">
        <v>69.611699999999999</v>
      </c>
      <c r="Y1539" s="57">
        <v>63.24</v>
      </c>
      <c r="Z1539" s="57">
        <v>66.564999999999998</v>
      </c>
      <c r="AA1539" s="57">
        <v>69.508300000000006</v>
      </c>
      <c r="AB1539" s="57">
        <v>75.2</v>
      </c>
      <c r="AC1539" s="57">
        <v>56.6</v>
      </c>
      <c r="AD1539" s="57">
        <v>70.599999999999994</v>
      </c>
      <c r="AE1539" s="57">
        <v>62.5</v>
      </c>
      <c r="AF1539" s="64">
        <v>13.2913</v>
      </c>
      <c r="AG1539" s="64">
        <v>14.7021</v>
      </c>
      <c r="AH1539" s="64">
        <v>19.972000000000001</v>
      </c>
      <c r="AI1539" s="64">
        <v>16.4587</v>
      </c>
      <c r="AJ1539" s="61">
        <v>0.45833333333333331</v>
      </c>
      <c r="AK1539" s="216">
        <v>50</v>
      </c>
      <c r="AL1539" s="62">
        <v>61.447088881859834</v>
      </c>
      <c r="AM1539" s="24" t="s">
        <v>6563</v>
      </c>
      <c r="AN1539" s="216" t="s">
        <v>6337</v>
      </c>
      <c r="AO1539" s="216" t="s">
        <v>6047</v>
      </c>
      <c r="AP1539" s="216" t="s">
        <v>6884</v>
      </c>
      <c r="AQ1539" s="216" t="s">
        <v>6885</v>
      </c>
      <c r="AR1539" s="216" t="s">
        <v>6886</v>
      </c>
      <c r="AS1539" s="24" t="s">
        <v>6894</v>
      </c>
      <c r="AT1539" s="24" t="s">
        <v>6499</v>
      </c>
      <c r="AU1539" s="24" t="s">
        <v>6017</v>
      </c>
      <c r="AV1539" s="24" t="s">
        <v>6017</v>
      </c>
      <c r="AW1539" s="24" t="s">
        <v>5979</v>
      </c>
      <c r="AX1539" s="24" t="s">
        <v>5990</v>
      </c>
      <c r="AY1539" s="24" t="s">
        <v>7175</v>
      </c>
      <c r="AZ1539" s="216" t="s">
        <v>7152</v>
      </c>
      <c r="BA1539" s="216" t="s">
        <v>7032</v>
      </c>
      <c r="BB1539" s="57" t="s">
        <v>6898</v>
      </c>
      <c r="BC1539" s="202"/>
      <c r="BD1539" s="24"/>
      <c r="BE1539" s="151"/>
      <c r="BG1539" s="151"/>
      <c r="BI1539" s="151"/>
      <c r="BL1539" s="152"/>
    </row>
    <row r="1540" spans="1:64" s="169" customFormat="1">
      <c r="A1540" s="24">
        <v>6665</v>
      </c>
      <c r="B1540" s="24" t="s">
        <v>4540</v>
      </c>
      <c r="C1540" s="57">
        <v>51</v>
      </c>
      <c r="D1540" s="57">
        <v>51.1</v>
      </c>
      <c r="E1540" s="57">
        <v>50.3</v>
      </c>
      <c r="F1540" s="57">
        <v>50.8</v>
      </c>
      <c r="G1540" s="57">
        <v>50.8</v>
      </c>
      <c r="H1540" s="57">
        <v>50.8</v>
      </c>
      <c r="I1540" s="57">
        <v>50.1</v>
      </c>
      <c r="J1540" s="57">
        <v>50.7</v>
      </c>
      <c r="K1540" s="57">
        <v>50.7</v>
      </c>
      <c r="L1540" s="57">
        <v>50.8</v>
      </c>
      <c r="M1540" s="57">
        <v>50</v>
      </c>
      <c r="N1540" s="57">
        <v>50.5</v>
      </c>
      <c r="O1540" s="63">
        <v>2.1829728120658799E-3</v>
      </c>
      <c r="P1540" s="57">
        <v>14</v>
      </c>
      <c r="Q1540" s="57">
        <v>15</v>
      </c>
      <c r="R1540" s="57">
        <v>91.15</v>
      </c>
      <c r="S1540" s="57">
        <v>51.14</v>
      </c>
      <c r="T1540" s="57">
        <v>51.5</v>
      </c>
      <c r="U1540" s="57">
        <v>52.685000000000002</v>
      </c>
      <c r="V1540" s="57">
        <v>50.88</v>
      </c>
      <c r="W1540" s="57">
        <v>51.41</v>
      </c>
      <c r="X1540" s="57">
        <v>52.653300000000002</v>
      </c>
      <c r="Y1540" s="57">
        <v>50.68</v>
      </c>
      <c r="Z1540" s="57">
        <v>51.344999999999999</v>
      </c>
      <c r="AA1540" s="57">
        <v>52.59</v>
      </c>
      <c r="AB1540" s="57"/>
      <c r="AC1540" s="57"/>
      <c r="AD1540" s="57">
        <v>52.9</v>
      </c>
      <c r="AE1540" s="57">
        <v>49.9</v>
      </c>
      <c r="AF1540" s="64">
        <v>43.105600000000003</v>
      </c>
      <c r="AG1540" s="64">
        <v>49.751300000000001</v>
      </c>
      <c r="AH1540" s="64">
        <v>37.432699999999997</v>
      </c>
      <c r="AI1540" s="64">
        <v>45.645099999999999</v>
      </c>
      <c r="AJ1540" s="61">
        <v>0.45833333333333331</v>
      </c>
      <c r="AK1540" s="216">
        <v>50</v>
      </c>
      <c r="AL1540" s="62">
        <v>47.792180241446538</v>
      </c>
      <c r="AM1540" s="24" t="s">
        <v>8317</v>
      </c>
      <c r="AN1540" s="216" t="s">
        <v>5967</v>
      </c>
      <c r="AO1540" s="216" t="s">
        <v>5971</v>
      </c>
      <c r="AP1540" s="216" t="s">
        <v>6884</v>
      </c>
      <c r="AQ1540" s="216" t="s">
        <v>6885</v>
      </c>
      <c r="AR1540" s="216" t="s">
        <v>6916</v>
      </c>
      <c r="AS1540" s="24" t="s">
        <v>7429</v>
      </c>
      <c r="AT1540" s="24" t="s">
        <v>6277</v>
      </c>
      <c r="AU1540" s="24" t="s">
        <v>6748</v>
      </c>
      <c r="AV1540" s="24" t="s">
        <v>6277</v>
      </c>
      <c r="AW1540" s="24" t="s">
        <v>5965</v>
      </c>
      <c r="AX1540" s="24" t="s">
        <v>5976</v>
      </c>
      <c r="AY1540" s="24" t="s">
        <v>7786</v>
      </c>
      <c r="AZ1540" s="216" t="s">
        <v>6940</v>
      </c>
      <c r="BA1540" s="216" t="s">
        <v>6992</v>
      </c>
      <c r="BB1540" s="57" t="s">
        <v>5474</v>
      </c>
      <c r="BC1540" s="202"/>
      <c r="BD1540" s="24"/>
      <c r="BE1540" s="151"/>
      <c r="BG1540" s="151"/>
      <c r="BI1540" s="151"/>
      <c r="BL1540" s="152"/>
    </row>
    <row r="1541" spans="1:64" s="169" customFormat="1">
      <c r="A1541" s="24">
        <v>6666</v>
      </c>
      <c r="B1541" s="24" t="s">
        <v>5879</v>
      </c>
      <c r="C1541" s="57">
        <v>72.2</v>
      </c>
      <c r="D1541" s="57">
        <v>72.2</v>
      </c>
      <c r="E1541" s="57">
        <v>70.400000000000006</v>
      </c>
      <c r="F1541" s="57">
        <v>71.400000000000006</v>
      </c>
      <c r="G1541" s="57">
        <v>73</v>
      </c>
      <c r="H1541" s="57">
        <v>73.2</v>
      </c>
      <c r="I1541" s="57">
        <v>70.8</v>
      </c>
      <c r="J1541" s="57">
        <v>72.8</v>
      </c>
      <c r="K1541" s="57">
        <v>72</v>
      </c>
      <c r="L1541" s="57">
        <v>73.8</v>
      </c>
      <c r="M1541" s="57">
        <v>71</v>
      </c>
      <c r="N1541" s="57">
        <v>73.8</v>
      </c>
      <c r="O1541" s="63">
        <v>1.37362637362637E-2</v>
      </c>
      <c r="P1541" s="57">
        <v>15</v>
      </c>
      <c r="Q1541" s="57">
        <v>36</v>
      </c>
      <c r="R1541" s="57">
        <v>15.526300000000001</v>
      </c>
      <c r="S1541" s="57">
        <v>71.06</v>
      </c>
      <c r="T1541" s="57">
        <v>75.610500000000002</v>
      </c>
      <c r="U1541" s="57">
        <v>77.247500000000002</v>
      </c>
      <c r="V1541" s="57">
        <v>71.599999999999994</v>
      </c>
      <c r="W1541" s="57">
        <v>75.236800000000002</v>
      </c>
      <c r="X1541" s="57">
        <v>77.150800000000004</v>
      </c>
      <c r="Y1541" s="57">
        <v>72.260000000000005</v>
      </c>
      <c r="Z1541" s="57">
        <v>75.010499999999993</v>
      </c>
      <c r="AA1541" s="57">
        <v>77.076300000000003</v>
      </c>
      <c r="AB1541" s="57">
        <v>112.5</v>
      </c>
      <c r="AC1541" s="57">
        <v>0</v>
      </c>
      <c r="AD1541" s="57">
        <v>80.900000000000006</v>
      </c>
      <c r="AE1541" s="57">
        <v>70</v>
      </c>
      <c r="AF1541" s="64">
        <v>26.776</v>
      </c>
      <c r="AG1541" s="64">
        <v>20.949000000000002</v>
      </c>
      <c r="AH1541" s="64">
        <v>35.945900000000002</v>
      </c>
      <c r="AI1541" s="64">
        <v>25.948</v>
      </c>
      <c r="AJ1541" s="61">
        <v>0.45833333333333331</v>
      </c>
      <c r="AK1541" s="216">
        <v>50</v>
      </c>
      <c r="AL1541" s="62">
        <v>51.205907401549865</v>
      </c>
      <c r="AM1541" s="24" t="s">
        <v>6263</v>
      </c>
      <c r="AN1541" s="216" t="s">
        <v>6009</v>
      </c>
      <c r="AO1541" s="216" t="s">
        <v>5971</v>
      </c>
      <c r="AP1541" s="216" t="s">
        <v>6884</v>
      </c>
      <c r="AQ1541" s="216" t="s">
        <v>6885</v>
      </c>
      <c r="AR1541" s="216" t="s">
        <v>6886</v>
      </c>
      <c r="AS1541" s="24" t="s">
        <v>6887</v>
      </c>
      <c r="AT1541" s="24" t="s">
        <v>6017</v>
      </c>
      <c r="AU1541" s="24" t="s">
        <v>6248</v>
      </c>
      <c r="AV1541" s="24" t="s">
        <v>6254</v>
      </c>
      <c r="AW1541" s="24" t="s">
        <v>5979</v>
      </c>
      <c r="AX1541" s="24" t="s">
        <v>5986</v>
      </c>
      <c r="AY1541" s="24" t="s">
        <v>7124</v>
      </c>
      <c r="AZ1541" s="216" t="s">
        <v>7066</v>
      </c>
      <c r="BA1541" s="216" t="s">
        <v>6920</v>
      </c>
      <c r="BB1541" s="57" t="s">
        <v>6944</v>
      </c>
      <c r="BC1541" s="202"/>
      <c r="BD1541" s="24"/>
      <c r="BE1541" s="151"/>
      <c r="BG1541" s="151"/>
      <c r="BI1541" s="151"/>
      <c r="BL1541" s="152"/>
    </row>
    <row r="1542" spans="1:64" s="169" customFormat="1">
      <c r="A1542" s="24">
        <v>6667</v>
      </c>
      <c r="B1542" s="24" t="s">
        <v>4542</v>
      </c>
      <c r="C1542" s="57">
        <v>61.7</v>
      </c>
      <c r="D1542" s="57">
        <v>63.5</v>
      </c>
      <c r="E1542" s="57">
        <v>61.7</v>
      </c>
      <c r="F1542" s="57">
        <v>63.1</v>
      </c>
      <c r="G1542" s="57">
        <v>63.5</v>
      </c>
      <c r="H1542" s="57">
        <v>64</v>
      </c>
      <c r="I1542" s="57">
        <v>62</v>
      </c>
      <c r="J1542" s="57">
        <v>62.2</v>
      </c>
      <c r="K1542" s="57">
        <v>62.8</v>
      </c>
      <c r="L1542" s="57">
        <v>63</v>
      </c>
      <c r="M1542" s="57">
        <v>62.6</v>
      </c>
      <c r="N1542" s="57">
        <v>62.9</v>
      </c>
      <c r="O1542" s="63">
        <v>1.12540192926045E-2</v>
      </c>
      <c r="P1542" s="57">
        <v>12</v>
      </c>
      <c r="Q1542" s="57">
        <v>51</v>
      </c>
      <c r="R1542" s="57">
        <v>102.45</v>
      </c>
      <c r="S1542" s="57">
        <v>61.42</v>
      </c>
      <c r="T1542" s="57">
        <v>64.13</v>
      </c>
      <c r="U1542" s="57">
        <v>65.905000000000001</v>
      </c>
      <c r="V1542" s="57">
        <v>61.84</v>
      </c>
      <c r="W1542" s="57">
        <v>63.89</v>
      </c>
      <c r="X1542" s="57">
        <v>65.875</v>
      </c>
      <c r="Y1542" s="57">
        <v>61.96</v>
      </c>
      <c r="Z1542" s="57">
        <v>63.755000000000003</v>
      </c>
      <c r="AA1542" s="57">
        <v>65.844999999999999</v>
      </c>
      <c r="AB1542" s="57">
        <v>94</v>
      </c>
      <c r="AC1542" s="57">
        <v>54.8</v>
      </c>
      <c r="AD1542" s="57">
        <v>68</v>
      </c>
      <c r="AE1542" s="57">
        <v>58.8</v>
      </c>
      <c r="AF1542" s="64">
        <v>47.354900000000001</v>
      </c>
      <c r="AG1542" s="64">
        <v>34.256700000000002</v>
      </c>
      <c r="AH1542" s="64">
        <v>57.851999999999997</v>
      </c>
      <c r="AI1542" s="64">
        <v>42.1218</v>
      </c>
      <c r="AJ1542" s="61">
        <v>0.45833333333333331</v>
      </c>
      <c r="AK1542" s="216">
        <v>50</v>
      </c>
      <c r="AL1542" s="62">
        <v>40.964725921239889</v>
      </c>
      <c r="AM1542" s="24" t="s">
        <v>6234</v>
      </c>
      <c r="AN1542" s="216" t="s">
        <v>6009</v>
      </c>
      <c r="AO1542" s="216" t="s">
        <v>5961</v>
      </c>
      <c r="AP1542" s="216" t="s">
        <v>6884</v>
      </c>
      <c r="AQ1542" s="216" t="s">
        <v>6885</v>
      </c>
      <c r="AR1542" s="216" t="s">
        <v>6886</v>
      </c>
      <c r="AS1542" s="24" t="s">
        <v>5474</v>
      </c>
      <c r="AT1542" s="24" t="s">
        <v>6055</v>
      </c>
      <c r="AU1542" s="24" t="s">
        <v>5984</v>
      </c>
      <c r="AV1542" s="24" t="s">
        <v>6016</v>
      </c>
      <c r="AW1542" s="24" t="s">
        <v>5991</v>
      </c>
      <c r="AX1542" s="24" t="s">
        <v>5970</v>
      </c>
      <c r="AY1542" s="24" t="s">
        <v>6982</v>
      </c>
      <c r="AZ1542" s="216" t="s">
        <v>6961</v>
      </c>
      <c r="BA1542" s="216" t="s">
        <v>6893</v>
      </c>
      <c r="BB1542" s="57" t="s">
        <v>5474</v>
      </c>
      <c r="BC1542" s="202"/>
      <c r="BD1542" s="24"/>
      <c r="BE1542" s="151"/>
      <c r="BG1542" s="151"/>
      <c r="BI1542" s="151"/>
      <c r="BL1542" s="152"/>
    </row>
    <row r="1543" spans="1:64" s="169" customFormat="1">
      <c r="A1543" s="24">
        <v>6668</v>
      </c>
      <c r="B1543" s="24" t="s">
        <v>4544</v>
      </c>
      <c r="C1543" s="57">
        <v>52.4</v>
      </c>
      <c r="D1543" s="57">
        <v>53.3</v>
      </c>
      <c r="E1543" s="57">
        <v>52.4</v>
      </c>
      <c r="F1543" s="57">
        <v>52.6</v>
      </c>
      <c r="G1543" s="57">
        <v>53.7</v>
      </c>
      <c r="H1543" s="57">
        <v>53.7</v>
      </c>
      <c r="I1543" s="57">
        <v>51.7</v>
      </c>
      <c r="J1543" s="57">
        <v>51.7</v>
      </c>
      <c r="K1543" s="57">
        <v>51.8</v>
      </c>
      <c r="L1543" s="57">
        <v>56.8</v>
      </c>
      <c r="M1543" s="57">
        <v>51.8</v>
      </c>
      <c r="N1543" s="57">
        <v>55.9</v>
      </c>
      <c r="O1543" s="63">
        <v>8.1237911025144993E-2</v>
      </c>
      <c r="P1543" s="57">
        <v>1078</v>
      </c>
      <c r="Q1543" s="57">
        <v>291</v>
      </c>
      <c r="R1543" s="57">
        <v>477.2</v>
      </c>
      <c r="S1543" s="57">
        <v>52.3</v>
      </c>
      <c r="T1543" s="57">
        <v>59.575000000000003</v>
      </c>
      <c r="U1543" s="57">
        <v>66.790000000000006</v>
      </c>
      <c r="V1543" s="57">
        <v>52.04</v>
      </c>
      <c r="W1543" s="57">
        <v>58.77</v>
      </c>
      <c r="X1543" s="57">
        <v>66.571700000000007</v>
      </c>
      <c r="Y1543" s="57">
        <v>52.62</v>
      </c>
      <c r="Z1543" s="57">
        <v>58.305</v>
      </c>
      <c r="AA1543" s="57">
        <v>66.316699999999997</v>
      </c>
      <c r="AB1543" s="57">
        <v>106.5</v>
      </c>
      <c r="AC1543" s="57">
        <v>47.6</v>
      </c>
      <c r="AD1543" s="57">
        <v>67</v>
      </c>
      <c r="AE1543" s="57">
        <v>50.8</v>
      </c>
      <c r="AF1543" s="64">
        <v>11.801299999999999</v>
      </c>
      <c r="AG1543" s="64">
        <v>9.7712000000000003</v>
      </c>
      <c r="AH1543" s="64">
        <v>32.505200000000002</v>
      </c>
      <c r="AI1543" s="64">
        <v>17.3492</v>
      </c>
      <c r="AJ1543" s="61">
        <v>0.45833333333333331</v>
      </c>
      <c r="AK1543" s="216">
        <v>1500</v>
      </c>
      <c r="AL1543" s="62">
        <v>1980.3297332156596</v>
      </c>
      <c r="AM1543" s="24" t="s">
        <v>6157</v>
      </c>
      <c r="AN1543" s="216" t="s">
        <v>6009</v>
      </c>
      <c r="AO1543" s="216" t="s">
        <v>6007</v>
      </c>
      <c r="AP1543" s="216" t="s">
        <v>6884</v>
      </c>
      <c r="AQ1543" s="216" t="s">
        <v>6885</v>
      </c>
      <c r="AR1543" s="216" t="s">
        <v>6886</v>
      </c>
      <c r="AS1543" s="24" t="s">
        <v>5474</v>
      </c>
      <c r="AT1543" s="24" t="s">
        <v>6492</v>
      </c>
      <c r="AU1543" s="24" t="s">
        <v>6058</v>
      </c>
      <c r="AV1543" s="24" t="s">
        <v>6013</v>
      </c>
      <c r="AW1543" s="24" t="s">
        <v>5990</v>
      </c>
      <c r="AX1543" s="24" t="s">
        <v>5979</v>
      </c>
      <c r="AY1543" s="24" t="s">
        <v>8318</v>
      </c>
      <c r="AZ1543" s="216" t="s">
        <v>7214</v>
      </c>
      <c r="BA1543" s="216" t="s">
        <v>7432</v>
      </c>
      <c r="BB1543" s="57" t="s">
        <v>6898</v>
      </c>
      <c r="BC1543" s="202"/>
      <c r="BD1543" s="24"/>
      <c r="BE1543" s="151"/>
      <c r="BG1543" s="151"/>
      <c r="BI1543" s="151"/>
      <c r="BL1543" s="152"/>
    </row>
    <row r="1544" spans="1:64" s="169" customFormat="1">
      <c r="A1544" s="24">
        <v>6669</v>
      </c>
      <c r="B1544" s="24" t="s">
        <v>4546</v>
      </c>
      <c r="C1544" s="57">
        <v>920</v>
      </c>
      <c r="D1544" s="57">
        <v>952</v>
      </c>
      <c r="E1544" s="57">
        <v>910</v>
      </c>
      <c r="F1544" s="57">
        <v>943</v>
      </c>
      <c r="G1544" s="57">
        <v>950</v>
      </c>
      <c r="H1544" s="57">
        <v>957</v>
      </c>
      <c r="I1544" s="57">
        <v>936</v>
      </c>
      <c r="J1544" s="57">
        <v>949</v>
      </c>
      <c r="K1544" s="57">
        <v>951</v>
      </c>
      <c r="L1544" s="57">
        <v>964</v>
      </c>
      <c r="M1544" s="57">
        <v>947</v>
      </c>
      <c r="N1544" s="57">
        <v>964</v>
      </c>
      <c r="O1544" s="63">
        <v>1.5806111696522601E-2</v>
      </c>
      <c r="P1544" s="57">
        <v>97</v>
      </c>
      <c r="Q1544" s="57">
        <v>495</v>
      </c>
      <c r="R1544" s="57">
        <v>513.85</v>
      </c>
      <c r="S1544" s="57">
        <v>890.4</v>
      </c>
      <c r="T1544" s="57">
        <v>905.45</v>
      </c>
      <c r="U1544" s="57">
        <v>957.06669999999997</v>
      </c>
      <c r="V1544" s="57">
        <v>912.8</v>
      </c>
      <c r="W1544" s="57">
        <v>906.25</v>
      </c>
      <c r="X1544" s="57">
        <v>957.36670000000004</v>
      </c>
      <c r="Y1544" s="57">
        <v>932.4</v>
      </c>
      <c r="Z1544" s="57">
        <v>909.4</v>
      </c>
      <c r="AA1544" s="57">
        <v>958.23329999999999</v>
      </c>
      <c r="AB1544" s="57">
        <v>1150</v>
      </c>
      <c r="AC1544" s="57">
        <v>643</v>
      </c>
      <c r="AD1544" s="57">
        <v>964</v>
      </c>
      <c r="AE1544" s="57">
        <v>827</v>
      </c>
      <c r="AF1544" s="64">
        <v>70.362300000000005</v>
      </c>
      <c r="AG1544" s="64">
        <v>50.233899999999998</v>
      </c>
      <c r="AH1544" s="64">
        <v>80.241600000000005</v>
      </c>
      <c r="AI1544" s="64">
        <v>60.236400000000003</v>
      </c>
      <c r="AJ1544" s="61">
        <v>0.45833333333333331</v>
      </c>
      <c r="AK1544" s="216">
        <v>100</v>
      </c>
      <c r="AL1544" s="62">
        <v>202.95626964777122</v>
      </c>
      <c r="AM1544" s="24" t="s">
        <v>8319</v>
      </c>
      <c r="AN1544" s="216" t="s">
        <v>6009</v>
      </c>
      <c r="AO1544" s="216" t="s">
        <v>5989</v>
      </c>
      <c r="AP1544" s="216" t="s">
        <v>6908</v>
      </c>
      <c r="AQ1544" s="216" t="s">
        <v>6900</v>
      </c>
      <c r="AR1544" s="216" t="s">
        <v>6886</v>
      </c>
      <c r="AS1544" s="24" t="s">
        <v>7034</v>
      </c>
      <c r="AT1544" s="24" t="s">
        <v>6010</v>
      </c>
      <c r="AU1544" s="24" t="s">
        <v>6328</v>
      </c>
      <c r="AV1544" s="24" t="s">
        <v>6126</v>
      </c>
      <c r="AW1544" s="24" t="s">
        <v>5979</v>
      </c>
      <c r="AX1544" s="24" t="s">
        <v>5990</v>
      </c>
      <c r="AY1544" s="24" t="s">
        <v>8320</v>
      </c>
      <c r="AZ1544" s="216" t="s">
        <v>7144</v>
      </c>
      <c r="BA1544" s="216" t="s">
        <v>7300</v>
      </c>
      <c r="BB1544" s="57" t="s">
        <v>6994</v>
      </c>
      <c r="BC1544" s="202"/>
      <c r="BD1544" s="24"/>
      <c r="BE1544" s="151"/>
      <c r="BG1544" s="151"/>
      <c r="BI1544" s="151"/>
      <c r="BL1544" s="152"/>
    </row>
    <row r="1545" spans="1:64" s="169" customFormat="1">
      <c r="A1545" s="24">
        <v>6670</v>
      </c>
      <c r="B1545" s="24" t="s">
        <v>4548</v>
      </c>
      <c r="C1545" s="57">
        <v>174</v>
      </c>
      <c r="D1545" s="57">
        <v>178.5</v>
      </c>
      <c r="E1545" s="57">
        <v>174</v>
      </c>
      <c r="F1545" s="57">
        <v>176.5</v>
      </c>
      <c r="G1545" s="57">
        <v>178</v>
      </c>
      <c r="H1545" s="57">
        <v>180</v>
      </c>
      <c r="I1545" s="57">
        <v>176</v>
      </c>
      <c r="J1545" s="57">
        <v>178</v>
      </c>
      <c r="K1545" s="57">
        <v>178</v>
      </c>
      <c r="L1545" s="57">
        <v>178.5</v>
      </c>
      <c r="M1545" s="57">
        <v>177</v>
      </c>
      <c r="N1545" s="57">
        <v>177</v>
      </c>
      <c r="O1545" s="63">
        <v>-5.6179775280898797E-3</v>
      </c>
      <c r="P1545" s="57">
        <v>107</v>
      </c>
      <c r="Q1545" s="57">
        <v>306</v>
      </c>
      <c r="R1545" s="57">
        <v>295.39999999999998</v>
      </c>
      <c r="S1545" s="57">
        <v>176.6</v>
      </c>
      <c r="T1545" s="57">
        <v>200.875</v>
      </c>
      <c r="U1545" s="57">
        <v>211.50829999999999</v>
      </c>
      <c r="V1545" s="57">
        <v>176.5</v>
      </c>
      <c r="W1545" s="57">
        <v>199.02500000000001</v>
      </c>
      <c r="X1545" s="57">
        <v>210.8167</v>
      </c>
      <c r="Y1545" s="57">
        <v>175.7</v>
      </c>
      <c r="Z1545" s="57">
        <v>197.125</v>
      </c>
      <c r="AA1545" s="57">
        <v>210.0583</v>
      </c>
      <c r="AB1545" s="57">
        <v>261.5</v>
      </c>
      <c r="AC1545" s="57">
        <v>162.5</v>
      </c>
      <c r="AD1545" s="57">
        <v>220.5</v>
      </c>
      <c r="AE1545" s="57">
        <v>172.5</v>
      </c>
      <c r="AF1545" s="64">
        <v>11.175800000000001</v>
      </c>
      <c r="AG1545" s="64">
        <v>9.1857000000000006</v>
      </c>
      <c r="AH1545" s="64">
        <v>15.142799999999999</v>
      </c>
      <c r="AI1545" s="64">
        <v>11.1714</v>
      </c>
      <c r="AJ1545" s="61">
        <v>0.45833333333333331</v>
      </c>
      <c r="AK1545" s="216">
        <v>150</v>
      </c>
      <c r="AL1545" s="62">
        <v>213.92972254359975</v>
      </c>
      <c r="AM1545" s="24" t="s">
        <v>6609</v>
      </c>
      <c r="AN1545" s="216" t="s">
        <v>6009</v>
      </c>
      <c r="AO1545" s="216" t="s">
        <v>6047</v>
      </c>
      <c r="AP1545" s="216" t="s">
        <v>6884</v>
      </c>
      <c r="AQ1545" s="216" t="s">
        <v>6885</v>
      </c>
      <c r="AR1545" s="216" t="s">
        <v>6886</v>
      </c>
      <c r="AS1545" s="24" t="s">
        <v>6887</v>
      </c>
      <c r="AT1545" s="24" t="s">
        <v>6055</v>
      </c>
      <c r="AU1545" s="24" t="s">
        <v>6121</v>
      </c>
      <c r="AV1545" s="24" t="s">
        <v>6130</v>
      </c>
      <c r="AW1545" s="24" t="s">
        <v>5991</v>
      </c>
      <c r="AX1545" s="24" t="s">
        <v>5979</v>
      </c>
      <c r="AY1545" s="24" t="s">
        <v>7573</v>
      </c>
      <c r="AZ1545" s="216" t="s">
        <v>7200</v>
      </c>
      <c r="BA1545" s="216" t="s">
        <v>7520</v>
      </c>
      <c r="BB1545" s="57" t="s">
        <v>5474</v>
      </c>
      <c r="BC1545" s="202"/>
      <c r="BD1545" s="24"/>
      <c r="BE1545" s="151"/>
      <c r="BG1545" s="151"/>
      <c r="BI1545" s="151"/>
      <c r="BL1545" s="152"/>
    </row>
    <row r="1546" spans="1:64" s="169" customFormat="1">
      <c r="A1546" s="24">
        <v>6671</v>
      </c>
      <c r="B1546" s="24" t="s">
        <v>5880</v>
      </c>
      <c r="C1546" s="57">
        <v>51</v>
      </c>
      <c r="D1546" s="57">
        <v>51.5</v>
      </c>
      <c r="E1546" s="57">
        <v>50.7</v>
      </c>
      <c r="F1546" s="57">
        <v>51.1</v>
      </c>
      <c r="G1546" s="57">
        <v>51.2</v>
      </c>
      <c r="H1546" s="57">
        <v>51.8</v>
      </c>
      <c r="I1546" s="57">
        <v>51.1</v>
      </c>
      <c r="J1546" s="57">
        <v>51.6</v>
      </c>
      <c r="K1546" s="57">
        <v>51.8</v>
      </c>
      <c r="L1546" s="57">
        <v>51.8</v>
      </c>
      <c r="M1546" s="57">
        <v>51.3</v>
      </c>
      <c r="N1546" s="57">
        <v>51.3</v>
      </c>
      <c r="O1546" s="63">
        <v>-5.8139534883720903E-3</v>
      </c>
      <c r="P1546" s="57">
        <v>13</v>
      </c>
      <c r="Q1546" s="57">
        <v>43</v>
      </c>
      <c r="R1546" s="57">
        <v>44.3</v>
      </c>
      <c r="S1546" s="57">
        <v>50.88</v>
      </c>
      <c r="T1546" s="57">
        <v>50.884999999999998</v>
      </c>
      <c r="U1546" s="57">
        <v>49.811</v>
      </c>
      <c r="V1546" s="57">
        <v>51.02</v>
      </c>
      <c r="W1546" s="57">
        <v>50.945</v>
      </c>
      <c r="X1546" s="57">
        <v>49.872</v>
      </c>
      <c r="Y1546" s="57">
        <v>51.1</v>
      </c>
      <c r="Z1546" s="57">
        <v>50.99</v>
      </c>
      <c r="AA1546" s="57">
        <v>49.924599999999998</v>
      </c>
      <c r="AB1546" s="57">
        <v>51.8</v>
      </c>
      <c r="AC1546" s="57">
        <v>0</v>
      </c>
      <c r="AD1546" s="57">
        <v>51.8</v>
      </c>
      <c r="AE1546" s="57">
        <v>50</v>
      </c>
      <c r="AF1546" s="64">
        <v>63.5015</v>
      </c>
      <c r="AG1546" s="64">
        <v>56.573099999999997</v>
      </c>
      <c r="AH1546" s="64">
        <v>65.863699999999994</v>
      </c>
      <c r="AI1546" s="64">
        <v>59.67</v>
      </c>
      <c r="AJ1546" s="61">
        <v>0.45833333333333331</v>
      </c>
      <c r="AK1546" s="216">
        <v>50</v>
      </c>
      <c r="AL1546" s="62">
        <v>44.37845308134321</v>
      </c>
      <c r="AM1546" s="24" t="s">
        <v>6517</v>
      </c>
      <c r="AN1546" s="216" t="s">
        <v>6009</v>
      </c>
      <c r="AO1546" s="216" t="s">
        <v>5961</v>
      </c>
      <c r="AP1546" s="216" t="s">
        <v>6908</v>
      </c>
      <c r="AQ1546" s="216" t="s">
        <v>6900</v>
      </c>
      <c r="AR1546" s="216" t="s">
        <v>6886</v>
      </c>
      <c r="AS1546" s="24" t="s">
        <v>7350</v>
      </c>
      <c r="AT1546" s="24" t="s">
        <v>6497</v>
      </c>
      <c r="AU1546" s="24" t="s">
        <v>6016</v>
      </c>
      <c r="AV1546" s="24" t="s">
        <v>6518</v>
      </c>
      <c r="AW1546" s="24" t="s">
        <v>5979</v>
      </c>
      <c r="AX1546" s="24" t="s">
        <v>5979</v>
      </c>
      <c r="AY1546" s="24" t="s">
        <v>7151</v>
      </c>
      <c r="AZ1546" s="216" t="s">
        <v>7088</v>
      </c>
      <c r="BA1546" s="216" t="s">
        <v>6955</v>
      </c>
      <c r="BB1546" s="57" t="s">
        <v>5474</v>
      </c>
      <c r="BC1546" s="202"/>
      <c r="BD1546" s="24"/>
      <c r="BE1546" s="151"/>
      <c r="BG1546" s="151"/>
      <c r="BI1546" s="151"/>
      <c r="BL1546" s="152"/>
    </row>
    <row r="1547" spans="1:64" s="169" customFormat="1">
      <c r="A1547" s="24">
        <v>6672</v>
      </c>
      <c r="B1547" s="24" t="s">
        <v>5741</v>
      </c>
      <c r="C1547" s="57">
        <v>155</v>
      </c>
      <c r="D1547" s="57">
        <v>160.5</v>
      </c>
      <c r="E1547" s="57">
        <v>153</v>
      </c>
      <c r="F1547" s="57">
        <v>159.5</v>
      </c>
      <c r="G1547" s="57">
        <v>161</v>
      </c>
      <c r="H1547" s="57">
        <v>161.5</v>
      </c>
      <c r="I1547" s="57">
        <v>153.5</v>
      </c>
      <c r="J1547" s="57">
        <v>154.5</v>
      </c>
      <c r="K1547" s="57">
        <v>156</v>
      </c>
      <c r="L1547" s="57">
        <v>160.5</v>
      </c>
      <c r="M1547" s="57">
        <v>155</v>
      </c>
      <c r="N1547" s="57">
        <v>159</v>
      </c>
      <c r="O1547" s="63">
        <v>2.9126213592233E-2</v>
      </c>
      <c r="P1547" s="57">
        <v>893</v>
      </c>
      <c r="Q1547" s="57">
        <v>2186</v>
      </c>
      <c r="R1547" s="57">
        <v>2331.75</v>
      </c>
      <c r="S1547" s="57">
        <v>154.30000000000001</v>
      </c>
      <c r="T1547" s="57">
        <v>164.25</v>
      </c>
      <c r="U1547" s="57">
        <v>156.8083</v>
      </c>
      <c r="V1547" s="57">
        <v>155.30000000000001</v>
      </c>
      <c r="W1547" s="57">
        <v>163.22499999999999</v>
      </c>
      <c r="X1547" s="57">
        <v>157.5583</v>
      </c>
      <c r="Y1547" s="57">
        <v>155.19999999999999</v>
      </c>
      <c r="Z1547" s="57">
        <v>162.57499999999999</v>
      </c>
      <c r="AA1547" s="57">
        <v>158.3167</v>
      </c>
      <c r="AB1547" s="57">
        <v>194</v>
      </c>
      <c r="AC1547" s="57">
        <v>62.5</v>
      </c>
      <c r="AD1547" s="57">
        <v>180.5</v>
      </c>
      <c r="AE1547" s="57">
        <v>147.5</v>
      </c>
      <c r="AF1547" s="64">
        <v>36.136800000000001</v>
      </c>
      <c r="AG1547" s="64">
        <v>31.803699999999999</v>
      </c>
      <c r="AH1547" s="64">
        <v>44.811900000000001</v>
      </c>
      <c r="AI1547" s="64">
        <v>36.139800000000001</v>
      </c>
      <c r="AJ1547" s="61">
        <v>0.45833333333333331</v>
      </c>
      <c r="AK1547" s="216">
        <v>900</v>
      </c>
      <c r="AL1547" s="62">
        <v>1719.1378397194635</v>
      </c>
      <c r="AM1547" s="24" t="s">
        <v>6038</v>
      </c>
      <c r="AN1547" s="216" t="s">
        <v>6009</v>
      </c>
      <c r="AO1547" s="216" t="s">
        <v>5971</v>
      </c>
      <c r="AP1547" s="216" t="s">
        <v>6908</v>
      </c>
      <c r="AQ1547" s="216" t="s">
        <v>6885</v>
      </c>
      <c r="AR1547" s="216" t="s">
        <v>6886</v>
      </c>
      <c r="AS1547" s="24" t="s">
        <v>5474</v>
      </c>
      <c r="AT1547" s="24" t="s">
        <v>6010</v>
      </c>
      <c r="AU1547" s="24" t="s">
        <v>5964</v>
      </c>
      <c r="AV1547" s="24" t="s">
        <v>6016</v>
      </c>
      <c r="AW1547" s="24" t="s">
        <v>5991</v>
      </c>
      <c r="AX1547" s="24" t="s">
        <v>5990</v>
      </c>
      <c r="AY1547" s="24" t="s">
        <v>7128</v>
      </c>
      <c r="AZ1547" s="216" t="s">
        <v>7152</v>
      </c>
      <c r="BA1547" s="216" t="s">
        <v>7600</v>
      </c>
      <c r="BB1547" s="57" t="s">
        <v>7217</v>
      </c>
      <c r="BC1547" s="202"/>
      <c r="BD1547" s="24"/>
      <c r="BE1547" s="151"/>
      <c r="BG1547" s="151"/>
      <c r="BI1547" s="151"/>
      <c r="BL1547" s="152"/>
    </row>
    <row r="1548" spans="1:64" s="169" customFormat="1">
      <c r="A1548" s="24">
        <v>6674</v>
      </c>
      <c r="B1548" s="24" t="s">
        <v>5881</v>
      </c>
      <c r="C1548" s="57">
        <v>26.8</v>
      </c>
      <c r="D1548" s="57">
        <v>27</v>
      </c>
      <c r="E1548" s="57">
        <v>26.8</v>
      </c>
      <c r="F1548" s="57">
        <v>27</v>
      </c>
      <c r="G1548" s="57">
        <v>26.8</v>
      </c>
      <c r="H1548" s="57">
        <v>26.8</v>
      </c>
      <c r="I1548" s="57">
        <v>26.05</v>
      </c>
      <c r="J1548" s="57">
        <v>26.7</v>
      </c>
      <c r="K1548" s="57">
        <v>26.65</v>
      </c>
      <c r="L1548" s="57">
        <v>26.65</v>
      </c>
      <c r="M1548" s="57">
        <v>25.7</v>
      </c>
      <c r="N1548" s="57">
        <v>26.2</v>
      </c>
      <c r="O1548" s="63">
        <v>-1.8726591760299598E-2</v>
      </c>
      <c r="P1548" s="57">
        <v>61</v>
      </c>
      <c r="Q1548" s="57">
        <v>21</v>
      </c>
      <c r="R1548" s="57">
        <v>16.421099999999999</v>
      </c>
      <c r="S1548" s="57">
        <v>26.98</v>
      </c>
      <c r="T1548" s="57">
        <v>28.1</v>
      </c>
      <c r="U1548" s="57">
        <v>28.747499999999999</v>
      </c>
      <c r="V1548" s="57">
        <v>26.86</v>
      </c>
      <c r="W1548" s="57">
        <v>27.968399999999999</v>
      </c>
      <c r="X1548" s="57">
        <v>28.705100000000002</v>
      </c>
      <c r="Y1548" s="57">
        <v>26.7</v>
      </c>
      <c r="Z1548" s="57">
        <v>27.8263</v>
      </c>
      <c r="AA1548" s="57">
        <v>28.654199999999999</v>
      </c>
      <c r="AB1548" s="57">
        <v>45</v>
      </c>
      <c r="AC1548" s="57">
        <v>0</v>
      </c>
      <c r="AD1548" s="57">
        <v>29</v>
      </c>
      <c r="AE1548" s="57">
        <v>25.2</v>
      </c>
      <c r="AF1548" s="64">
        <v>48.139499999999998</v>
      </c>
      <c r="AG1548" s="64">
        <v>41.107300000000002</v>
      </c>
      <c r="AH1548" s="64">
        <v>44.438699999999997</v>
      </c>
      <c r="AI1548" s="64">
        <v>42.217799999999997</v>
      </c>
      <c r="AJ1548" s="61">
        <v>0.45833333333333331</v>
      </c>
      <c r="AK1548" s="216">
        <v>100</v>
      </c>
      <c r="AL1548" s="62">
        <v>127.63229328364994</v>
      </c>
      <c r="AM1548" s="24" t="s">
        <v>8246</v>
      </c>
      <c r="AN1548" s="216" t="s">
        <v>6020</v>
      </c>
      <c r="AO1548" s="216" t="s">
        <v>5971</v>
      </c>
      <c r="AP1548" s="216" t="s">
        <v>6884</v>
      </c>
      <c r="AQ1548" s="216" t="s">
        <v>6885</v>
      </c>
      <c r="AR1548" s="216" t="s">
        <v>6916</v>
      </c>
      <c r="AS1548" s="24" t="s">
        <v>5474</v>
      </c>
      <c r="AT1548" s="24" t="s">
        <v>6493</v>
      </c>
      <c r="AU1548" s="24" t="s">
        <v>6386</v>
      </c>
      <c r="AV1548" s="24" t="s">
        <v>6017</v>
      </c>
      <c r="AW1548" s="24" t="s">
        <v>5979</v>
      </c>
      <c r="AX1548" s="24" t="s">
        <v>5970</v>
      </c>
      <c r="AY1548" s="24" t="s">
        <v>7234</v>
      </c>
      <c r="AZ1548" s="216" t="s">
        <v>7597</v>
      </c>
      <c r="BA1548" s="216" t="s">
        <v>7504</v>
      </c>
      <c r="BB1548" s="57" t="s">
        <v>5474</v>
      </c>
      <c r="BC1548" s="202"/>
      <c r="BD1548" s="24"/>
      <c r="BE1548" s="151"/>
      <c r="BG1548" s="151"/>
      <c r="BI1548" s="151"/>
      <c r="BL1548" s="152"/>
    </row>
    <row r="1549" spans="1:64" s="169" customFormat="1">
      <c r="A1549" s="24">
        <v>6677</v>
      </c>
      <c r="B1549" s="24" t="s">
        <v>5882</v>
      </c>
      <c r="C1549" s="57">
        <v>24.1</v>
      </c>
      <c r="D1549" s="57">
        <v>24.1</v>
      </c>
      <c r="E1549" s="57">
        <v>24.1</v>
      </c>
      <c r="F1549" s="57">
        <v>24.1</v>
      </c>
      <c r="G1549" s="57">
        <v>24.25</v>
      </c>
      <c r="H1549" s="57">
        <v>24.3</v>
      </c>
      <c r="I1549" s="57">
        <v>24</v>
      </c>
      <c r="J1549" s="57">
        <v>24.2</v>
      </c>
      <c r="K1549" s="57">
        <v>24.05</v>
      </c>
      <c r="L1549" s="57">
        <v>24.05</v>
      </c>
      <c r="M1549" s="57">
        <v>24.05</v>
      </c>
      <c r="N1549" s="57">
        <v>24.05</v>
      </c>
      <c r="O1549" s="63">
        <v>-6.6088393225939603E-3</v>
      </c>
      <c r="P1549" s="57">
        <v>1</v>
      </c>
      <c r="Q1549" s="57">
        <v>36</v>
      </c>
      <c r="R1549" s="57">
        <v>16.941199999999998</v>
      </c>
      <c r="S1549" s="57">
        <v>23.712499999999999</v>
      </c>
      <c r="T1549" s="57">
        <v>24.564699999999998</v>
      </c>
      <c r="U1549" s="57">
        <v>25.663</v>
      </c>
      <c r="V1549" s="57">
        <v>23.862500000000001</v>
      </c>
      <c r="W1549" s="57">
        <v>24.514700000000001</v>
      </c>
      <c r="X1549" s="57">
        <v>25.574999999999999</v>
      </c>
      <c r="Y1549" s="57">
        <v>23.912500000000001</v>
      </c>
      <c r="Z1549" s="57">
        <v>24.4618</v>
      </c>
      <c r="AA1549" s="57">
        <v>25.5185</v>
      </c>
      <c r="AB1549" s="57"/>
      <c r="AC1549" s="57"/>
      <c r="AD1549" s="57">
        <v>25.9</v>
      </c>
      <c r="AE1549" s="57">
        <v>23</v>
      </c>
      <c r="AF1549" s="64"/>
      <c r="AG1549" s="64"/>
      <c r="AH1549" s="64"/>
      <c r="AI1549" s="64"/>
      <c r="AJ1549" s="61">
        <v>0.45833333333333331</v>
      </c>
      <c r="AK1549" s="216">
        <v>50</v>
      </c>
      <c r="AL1549" s="62">
        <v>3.4137271601033241</v>
      </c>
      <c r="AM1549" s="24" t="s">
        <v>7108</v>
      </c>
      <c r="AN1549" s="216" t="s">
        <v>5993</v>
      </c>
      <c r="AO1549" s="216" t="s">
        <v>5993</v>
      </c>
      <c r="AP1549" s="216" t="s">
        <v>6884</v>
      </c>
      <c r="AQ1549" s="216" t="s">
        <v>6885</v>
      </c>
      <c r="AR1549" s="216" t="s">
        <v>6886</v>
      </c>
      <c r="AS1549" s="24" t="s">
        <v>7439</v>
      </c>
      <c r="AT1549" s="24" t="s">
        <v>6577</v>
      </c>
      <c r="AU1549" s="24" t="s">
        <v>6277</v>
      </c>
      <c r="AV1549" s="24" t="s">
        <v>6577</v>
      </c>
      <c r="AW1549" s="24" t="s">
        <v>5979</v>
      </c>
      <c r="AX1549" s="24" t="s">
        <v>5979</v>
      </c>
      <c r="AY1549" s="24" t="s">
        <v>7106</v>
      </c>
      <c r="AZ1549" s="216" t="s">
        <v>6966</v>
      </c>
      <c r="BA1549" s="216" t="s">
        <v>7086</v>
      </c>
      <c r="BB1549" s="57" t="s">
        <v>5474</v>
      </c>
      <c r="BC1549" s="202"/>
      <c r="BD1549" s="24"/>
      <c r="BE1549" s="151"/>
      <c r="BG1549" s="151"/>
      <c r="BI1549" s="151"/>
      <c r="BL1549" s="152"/>
    </row>
    <row r="1550" spans="1:64" s="169" customFormat="1">
      <c r="A1550" s="24">
        <v>6679</v>
      </c>
      <c r="B1550" s="24" t="s">
        <v>5781</v>
      </c>
      <c r="C1550" s="57">
        <v>325</v>
      </c>
      <c r="D1550" s="57">
        <v>341.5</v>
      </c>
      <c r="E1550" s="57">
        <v>325</v>
      </c>
      <c r="F1550" s="57">
        <v>333.5</v>
      </c>
      <c r="G1550" s="57">
        <v>333.5</v>
      </c>
      <c r="H1550" s="57">
        <v>339.5</v>
      </c>
      <c r="I1550" s="57">
        <v>331</v>
      </c>
      <c r="J1550" s="57">
        <v>334</v>
      </c>
      <c r="K1550" s="57">
        <v>338</v>
      </c>
      <c r="L1550" s="57">
        <v>358</v>
      </c>
      <c r="M1550" s="57">
        <v>336</v>
      </c>
      <c r="N1550" s="57">
        <v>342</v>
      </c>
      <c r="O1550" s="63">
        <v>2.39520958083832E-2</v>
      </c>
      <c r="P1550" s="57">
        <v>862</v>
      </c>
      <c r="Q1550" s="57">
        <v>231</v>
      </c>
      <c r="R1550" s="57">
        <v>907.3</v>
      </c>
      <c r="S1550" s="57">
        <v>329.9</v>
      </c>
      <c r="T1550" s="57">
        <v>361.07499999999999</v>
      </c>
      <c r="U1550" s="57">
        <v>367.5333</v>
      </c>
      <c r="V1550" s="57">
        <v>329.7</v>
      </c>
      <c r="W1550" s="57">
        <v>358.92500000000001</v>
      </c>
      <c r="X1550" s="57">
        <v>367.4083</v>
      </c>
      <c r="Y1550" s="57">
        <v>330.9</v>
      </c>
      <c r="Z1550" s="57">
        <v>357.82499999999999</v>
      </c>
      <c r="AA1550" s="57">
        <v>367.30829999999997</v>
      </c>
      <c r="AB1550" s="57">
        <v>427.5</v>
      </c>
      <c r="AC1550" s="57">
        <v>194</v>
      </c>
      <c r="AD1550" s="57">
        <v>398</v>
      </c>
      <c r="AE1550" s="57">
        <v>307</v>
      </c>
      <c r="AF1550" s="64">
        <v>28.447800000000001</v>
      </c>
      <c r="AG1550" s="64">
        <v>26.914899999999999</v>
      </c>
      <c r="AH1550" s="64">
        <v>34.947000000000003</v>
      </c>
      <c r="AI1550" s="64">
        <v>29.592300000000002</v>
      </c>
      <c r="AJ1550" s="61">
        <v>0.45833333333333331</v>
      </c>
      <c r="AK1550" s="216">
        <v>900</v>
      </c>
      <c r="AL1550" s="62">
        <v>1659.4589225511506</v>
      </c>
      <c r="AM1550" s="24" t="s">
        <v>8321</v>
      </c>
      <c r="AN1550" s="216" t="s">
        <v>6009</v>
      </c>
      <c r="AO1550" s="216" t="s">
        <v>5971</v>
      </c>
      <c r="AP1550" s="216" t="s">
        <v>6884</v>
      </c>
      <c r="AQ1550" s="216" t="s">
        <v>6885</v>
      </c>
      <c r="AR1550" s="216" t="s">
        <v>6886</v>
      </c>
      <c r="AS1550" s="24" t="s">
        <v>5474</v>
      </c>
      <c r="AT1550" s="24" t="s">
        <v>6031</v>
      </c>
      <c r="AU1550" s="24" t="s">
        <v>6068</v>
      </c>
      <c r="AV1550" s="24" t="s">
        <v>5963</v>
      </c>
      <c r="AW1550" s="24" t="s">
        <v>5996</v>
      </c>
      <c r="AX1550" s="24" t="s">
        <v>5965</v>
      </c>
      <c r="AY1550" s="24" t="s">
        <v>8322</v>
      </c>
      <c r="AZ1550" s="216" t="s">
        <v>6973</v>
      </c>
      <c r="BA1550" s="216" t="s">
        <v>7012</v>
      </c>
      <c r="BB1550" s="57" t="s">
        <v>5474</v>
      </c>
      <c r="BC1550" s="202"/>
      <c r="BD1550" s="24"/>
      <c r="BE1550" s="151"/>
      <c r="BG1550" s="151"/>
      <c r="BI1550" s="151"/>
      <c r="BL1550" s="152"/>
    </row>
    <row r="1551" spans="1:64" s="169" customFormat="1">
      <c r="A1551" s="24">
        <v>6682</v>
      </c>
      <c r="B1551" s="24" t="s">
        <v>5883</v>
      </c>
      <c r="C1551" s="57">
        <v>12.6</v>
      </c>
      <c r="D1551" s="57">
        <v>13</v>
      </c>
      <c r="E1551" s="57">
        <v>12.6</v>
      </c>
      <c r="F1551" s="57">
        <v>12.85</v>
      </c>
      <c r="G1551" s="57">
        <v>13.05</v>
      </c>
      <c r="H1551" s="57">
        <v>13.45</v>
      </c>
      <c r="I1551" s="57">
        <v>12.95</v>
      </c>
      <c r="J1551" s="57">
        <v>13.05</v>
      </c>
      <c r="K1551" s="57">
        <v>12.95</v>
      </c>
      <c r="L1551" s="57">
        <v>13.1</v>
      </c>
      <c r="M1551" s="57">
        <v>12.75</v>
      </c>
      <c r="N1551" s="57">
        <v>12.85</v>
      </c>
      <c r="O1551" s="63">
        <v>-2.4297646165527698E-2</v>
      </c>
      <c r="P1551" s="57">
        <v>370</v>
      </c>
      <c r="Q1551" s="57">
        <v>981</v>
      </c>
      <c r="R1551" s="57">
        <v>2142.6</v>
      </c>
      <c r="S1551" s="57">
        <v>12.5</v>
      </c>
      <c r="T1551" s="57">
        <v>13.845000000000001</v>
      </c>
      <c r="U1551" s="57">
        <v>12.340299999999999</v>
      </c>
      <c r="V1551" s="57">
        <v>12.66</v>
      </c>
      <c r="W1551" s="57">
        <v>13.862500000000001</v>
      </c>
      <c r="X1551" s="57">
        <v>12.3903</v>
      </c>
      <c r="Y1551" s="57">
        <v>12.68</v>
      </c>
      <c r="Z1551" s="57">
        <v>13.875</v>
      </c>
      <c r="AA1551" s="57">
        <v>12.440799999999999</v>
      </c>
      <c r="AB1551" s="57"/>
      <c r="AC1551" s="57"/>
      <c r="AD1551" s="57">
        <v>17.25</v>
      </c>
      <c r="AE1551" s="57">
        <v>11.8</v>
      </c>
      <c r="AF1551" s="64">
        <v>32.459200000000003</v>
      </c>
      <c r="AG1551" s="64">
        <v>22.5976</v>
      </c>
      <c r="AH1551" s="64">
        <v>41.0839</v>
      </c>
      <c r="AI1551" s="64">
        <v>28.759699999999999</v>
      </c>
      <c r="AJ1551" s="61">
        <v>0.45833333333333331</v>
      </c>
      <c r="AK1551" s="216">
        <v>400</v>
      </c>
      <c r="AL1551" s="62">
        <v>710.4405891615354</v>
      </c>
      <c r="AM1551" s="24" t="s">
        <v>6076</v>
      </c>
      <c r="AN1551" s="216" t="s">
        <v>6009</v>
      </c>
      <c r="AO1551" s="216" t="s">
        <v>5971</v>
      </c>
      <c r="AP1551" s="216" t="s">
        <v>6908</v>
      </c>
      <c r="AQ1551" s="216" t="s">
        <v>6885</v>
      </c>
      <c r="AR1551" s="216" t="s">
        <v>6886</v>
      </c>
      <c r="AS1551" s="24" t="s">
        <v>7439</v>
      </c>
      <c r="AT1551" s="24" t="s">
        <v>6055</v>
      </c>
      <c r="AU1551" s="24" t="s">
        <v>6164</v>
      </c>
      <c r="AV1551" s="24" t="s">
        <v>5984</v>
      </c>
      <c r="AW1551" s="24" t="s">
        <v>5986</v>
      </c>
      <c r="AX1551" s="24" t="s">
        <v>5991</v>
      </c>
      <c r="AY1551" s="24" t="s">
        <v>7151</v>
      </c>
      <c r="AZ1551" s="216" t="s">
        <v>7088</v>
      </c>
      <c r="BA1551" s="216" t="s">
        <v>7238</v>
      </c>
      <c r="BB1551" s="57" t="s">
        <v>5474</v>
      </c>
      <c r="BC1551" s="202"/>
      <c r="BD1551" s="24"/>
      <c r="BE1551" s="151"/>
      <c r="BG1551" s="151"/>
      <c r="BI1551" s="151"/>
      <c r="BL1551" s="152"/>
    </row>
    <row r="1552" spans="1:64" s="169" customFormat="1">
      <c r="A1552" s="24">
        <v>6683</v>
      </c>
      <c r="B1552" s="24" t="s">
        <v>5884</v>
      </c>
      <c r="C1552" s="57">
        <v>360</v>
      </c>
      <c r="D1552" s="57">
        <v>364.5</v>
      </c>
      <c r="E1552" s="57">
        <v>343.5</v>
      </c>
      <c r="F1552" s="57">
        <v>347</v>
      </c>
      <c r="G1552" s="57">
        <v>354.5</v>
      </c>
      <c r="H1552" s="57">
        <v>362.5</v>
      </c>
      <c r="I1552" s="57">
        <v>340.5</v>
      </c>
      <c r="J1552" s="57">
        <v>350</v>
      </c>
      <c r="K1552" s="57">
        <v>347.5</v>
      </c>
      <c r="L1552" s="57">
        <v>352</v>
      </c>
      <c r="M1552" s="57">
        <v>341</v>
      </c>
      <c r="N1552" s="57">
        <v>347</v>
      </c>
      <c r="O1552" s="63">
        <v>7.2568940493468797E-3</v>
      </c>
      <c r="P1552" s="57">
        <v>394</v>
      </c>
      <c r="Q1552" s="57">
        <v>1120</v>
      </c>
      <c r="R1552" s="57">
        <v>597.5</v>
      </c>
      <c r="S1552" s="57">
        <v>328.2</v>
      </c>
      <c r="T1552" s="57">
        <v>334.4</v>
      </c>
      <c r="U1552" s="57">
        <v>339.26670000000001</v>
      </c>
      <c r="V1552" s="57">
        <v>338.5</v>
      </c>
      <c r="W1552" s="57">
        <v>334.65</v>
      </c>
      <c r="X1552" s="57">
        <v>340.16669999999999</v>
      </c>
      <c r="Y1552" s="57">
        <v>342.3</v>
      </c>
      <c r="Z1552" s="57">
        <v>335.375</v>
      </c>
      <c r="AA1552" s="57">
        <v>341.05829999999997</v>
      </c>
      <c r="AB1552" s="57">
        <v>406.5</v>
      </c>
      <c r="AC1552" s="57">
        <v>237.5</v>
      </c>
      <c r="AD1552" s="57">
        <v>364.5</v>
      </c>
      <c r="AE1552" s="57">
        <v>294.5</v>
      </c>
      <c r="AF1552" s="64">
        <v>65.694000000000003</v>
      </c>
      <c r="AG1552" s="64">
        <v>49.502200000000002</v>
      </c>
      <c r="AH1552" s="64">
        <v>68.796000000000006</v>
      </c>
      <c r="AI1552" s="64">
        <v>55.933500000000002</v>
      </c>
      <c r="AJ1552" s="61">
        <v>0.45833333333333331</v>
      </c>
      <c r="AK1552" s="216">
        <v>400</v>
      </c>
      <c r="AL1552" s="62">
        <v>756.5232219720134</v>
      </c>
      <c r="AM1552" s="24" t="s">
        <v>8323</v>
      </c>
      <c r="AN1552" s="216" t="s">
        <v>6009</v>
      </c>
      <c r="AO1552" s="216" t="s">
        <v>5961</v>
      </c>
      <c r="AP1552" s="216" t="s">
        <v>6908</v>
      </c>
      <c r="AQ1552" s="216" t="s">
        <v>6900</v>
      </c>
      <c r="AR1552" s="216" t="s">
        <v>6886</v>
      </c>
      <c r="AS1552" s="24" t="s">
        <v>7139</v>
      </c>
      <c r="AT1552" s="24" t="s">
        <v>5964</v>
      </c>
      <c r="AU1552" s="24" t="s">
        <v>5974</v>
      </c>
      <c r="AV1552" s="24" t="s">
        <v>6248</v>
      </c>
      <c r="AW1552" s="24" t="s">
        <v>5986</v>
      </c>
      <c r="AX1552" s="24" t="s">
        <v>5970</v>
      </c>
      <c r="AY1552" s="24" t="s">
        <v>7578</v>
      </c>
      <c r="AZ1552" s="216" t="s">
        <v>7551</v>
      </c>
      <c r="BA1552" s="216" t="s">
        <v>7533</v>
      </c>
      <c r="BB1552" s="57" t="s">
        <v>7670</v>
      </c>
      <c r="BC1552" s="202"/>
      <c r="BD1552" s="24"/>
      <c r="BE1552" s="151"/>
      <c r="BG1552" s="151"/>
      <c r="BI1552" s="151"/>
      <c r="BL1552" s="152"/>
    </row>
    <row r="1553" spans="1:64" s="169" customFormat="1">
      <c r="A1553" s="24">
        <v>6684</v>
      </c>
      <c r="B1553" s="24" t="s">
        <v>5775</v>
      </c>
      <c r="C1553" s="57">
        <v>138</v>
      </c>
      <c r="D1553" s="57">
        <v>144</v>
      </c>
      <c r="E1553" s="57">
        <v>135.5</v>
      </c>
      <c r="F1553" s="57">
        <v>144</v>
      </c>
      <c r="G1553" s="57">
        <v>154</v>
      </c>
      <c r="H1553" s="57">
        <v>158</v>
      </c>
      <c r="I1553" s="57">
        <v>150</v>
      </c>
      <c r="J1553" s="57">
        <v>158</v>
      </c>
      <c r="K1553" s="57">
        <v>155</v>
      </c>
      <c r="L1553" s="57">
        <v>165</v>
      </c>
      <c r="M1553" s="57">
        <v>153</v>
      </c>
      <c r="N1553" s="57">
        <v>156</v>
      </c>
      <c r="O1553" s="63">
        <v>-1.26582278481012E-2</v>
      </c>
      <c r="P1553" s="57">
        <v>1105</v>
      </c>
      <c r="Q1553" s="57">
        <v>986</v>
      </c>
      <c r="R1553" s="57">
        <v>1142.0999999999999</v>
      </c>
      <c r="S1553" s="57">
        <v>141.30000000000001</v>
      </c>
      <c r="T1553" s="57">
        <v>177.625</v>
      </c>
      <c r="U1553" s="57">
        <v>139.60169999999999</v>
      </c>
      <c r="V1553" s="57">
        <v>143.30000000000001</v>
      </c>
      <c r="W1553" s="57">
        <v>176.875</v>
      </c>
      <c r="X1553" s="57">
        <v>140.6317</v>
      </c>
      <c r="Y1553" s="57">
        <v>144.69999999999999</v>
      </c>
      <c r="Z1553" s="57">
        <v>176.1</v>
      </c>
      <c r="AA1553" s="57">
        <v>141.64330000000001</v>
      </c>
      <c r="AB1553" s="57">
        <v>250</v>
      </c>
      <c r="AC1553" s="57">
        <v>123.5</v>
      </c>
      <c r="AD1553" s="57">
        <v>250</v>
      </c>
      <c r="AE1553" s="57">
        <v>123.5</v>
      </c>
      <c r="AF1553" s="64">
        <v>29.439399999999999</v>
      </c>
      <c r="AG1553" s="64">
        <v>20.299299999999999</v>
      </c>
      <c r="AH1553" s="64">
        <v>41.511800000000001</v>
      </c>
      <c r="AI1553" s="64">
        <v>27.370100000000001</v>
      </c>
      <c r="AJ1553" s="61">
        <v>0.45833333333333331</v>
      </c>
      <c r="AK1553" s="216">
        <v>1500</v>
      </c>
      <c r="AL1553" s="62">
        <v>2029.9298285744935</v>
      </c>
      <c r="AM1553" s="24" t="s">
        <v>6416</v>
      </c>
      <c r="AN1553" s="216" t="s">
        <v>6009</v>
      </c>
      <c r="AO1553" s="216" t="s">
        <v>5971</v>
      </c>
      <c r="AP1553" s="216" t="s">
        <v>6908</v>
      </c>
      <c r="AQ1553" s="216" t="s">
        <v>6885</v>
      </c>
      <c r="AR1553" s="216" t="s">
        <v>6886</v>
      </c>
      <c r="AS1553" s="24" t="s">
        <v>5474</v>
      </c>
      <c r="AT1553" s="24" t="s">
        <v>6045</v>
      </c>
      <c r="AU1553" s="24" t="s">
        <v>6254</v>
      </c>
      <c r="AV1553" s="24" t="s">
        <v>5969</v>
      </c>
      <c r="AW1553" s="24" t="s">
        <v>6033</v>
      </c>
      <c r="AX1553" s="24" t="s">
        <v>5990</v>
      </c>
      <c r="AY1553" s="24" t="s">
        <v>7878</v>
      </c>
      <c r="AZ1553" s="216" t="s">
        <v>7060</v>
      </c>
      <c r="BA1553" s="216" t="s">
        <v>7910</v>
      </c>
      <c r="BB1553" s="57" t="s">
        <v>5474</v>
      </c>
      <c r="BC1553" s="202"/>
      <c r="BD1553" s="24"/>
      <c r="BE1553" s="151"/>
      <c r="BG1553" s="151"/>
      <c r="BI1553" s="151"/>
      <c r="BL1553" s="152"/>
    </row>
    <row r="1554" spans="1:64" s="169" customFormat="1">
      <c r="A1554" s="24">
        <v>6689</v>
      </c>
      <c r="B1554" s="24" t="s">
        <v>5885</v>
      </c>
      <c r="C1554" s="57">
        <v>291.5</v>
      </c>
      <c r="D1554" s="57">
        <v>304.5</v>
      </c>
      <c r="E1554" s="57">
        <v>285</v>
      </c>
      <c r="F1554" s="57">
        <v>304</v>
      </c>
      <c r="G1554" s="57">
        <v>306.5</v>
      </c>
      <c r="H1554" s="57">
        <v>314.5</v>
      </c>
      <c r="I1554" s="57">
        <v>299</v>
      </c>
      <c r="J1554" s="57">
        <v>310</v>
      </c>
      <c r="K1554" s="57">
        <v>311</v>
      </c>
      <c r="L1554" s="57">
        <v>311</v>
      </c>
      <c r="M1554" s="57">
        <v>308.5</v>
      </c>
      <c r="N1554" s="57">
        <v>308.5</v>
      </c>
      <c r="O1554" s="63">
        <v>1.4282931896383801E-3</v>
      </c>
      <c r="P1554" s="57">
        <v>5</v>
      </c>
      <c r="Q1554" s="57">
        <v>32</v>
      </c>
      <c r="R1554" s="57">
        <v>98.4</v>
      </c>
      <c r="S1554" s="57">
        <v>287.7</v>
      </c>
      <c r="T1554" s="57">
        <v>370.52499999999998</v>
      </c>
      <c r="U1554" s="57">
        <v>389.10829999999999</v>
      </c>
      <c r="V1554" s="57">
        <v>294.2</v>
      </c>
      <c r="W1554" s="57">
        <v>366.05</v>
      </c>
      <c r="X1554" s="57">
        <v>388.81670000000003</v>
      </c>
      <c r="Y1554" s="57">
        <v>297.89999999999998</v>
      </c>
      <c r="Z1554" s="57">
        <v>361.875</v>
      </c>
      <c r="AA1554" s="57">
        <v>388.5</v>
      </c>
      <c r="AB1554" s="57"/>
      <c r="AC1554" s="57"/>
      <c r="AD1554" s="57">
        <v>451</v>
      </c>
      <c r="AE1554" s="57">
        <v>265.5</v>
      </c>
      <c r="AF1554" s="64">
        <v>25.213100000000001</v>
      </c>
      <c r="AG1554" s="64">
        <v>19.225899999999999</v>
      </c>
      <c r="AH1554" s="64">
        <v>32.388399999999997</v>
      </c>
      <c r="AI1554" s="64">
        <v>23.613399999999999</v>
      </c>
      <c r="AJ1554" s="61">
        <v>0.45833333333333331</v>
      </c>
      <c r="AK1554" s="216">
        <v>50</v>
      </c>
      <c r="AL1554" s="62">
        <v>17.068635800516621</v>
      </c>
      <c r="AM1554" s="24" t="s">
        <v>6517</v>
      </c>
      <c r="AN1554" s="216" t="s">
        <v>6009</v>
      </c>
      <c r="AO1554" s="216" t="s">
        <v>6007</v>
      </c>
      <c r="AP1554" s="216" t="s">
        <v>6884</v>
      </c>
      <c r="AQ1554" s="216" t="s">
        <v>6885</v>
      </c>
      <c r="AR1554" s="216" t="s">
        <v>6886</v>
      </c>
      <c r="AS1554" s="24" t="s">
        <v>7439</v>
      </c>
      <c r="AT1554" s="24" t="s">
        <v>5982</v>
      </c>
      <c r="AU1554" s="24" t="s">
        <v>6016</v>
      </c>
      <c r="AV1554" s="24" t="s">
        <v>6518</v>
      </c>
      <c r="AW1554" s="24" t="s">
        <v>5979</v>
      </c>
      <c r="AX1554" s="24" t="s">
        <v>5979</v>
      </c>
      <c r="AY1554" s="24" t="s">
        <v>8324</v>
      </c>
      <c r="AZ1554" s="216" t="s">
        <v>7115</v>
      </c>
      <c r="BA1554" s="216" t="s">
        <v>6933</v>
      </c>
      <c r="BB1554" s="57" t="s">
        <v>5474</v>
      </c>
      <c r="BC1554" s="202"/>
      <c r="BD1554" s="24"/>
      <c r="BE1554" s="151"/>
      <c r="BG1554" s="151"/>
      <c r="BI1554" s="151"/>
      <c r="BL1554" s="152"/>
    </row>
    <row r="1555" spans="1:64" s="169" customFormat="1">
      <c r="A1555" s="24">
        <v>6690</v>
      </c>
      <c r="B1555" s="24" t="s">
        <v>5886</v>
      </c>
      <c r="C1555" s="57">
        <v>101</v>
      </c>
      <c r="D1555" s="57">
        <v>102.5</v>
      </c>
      <c r="E1555" s="57">
        <v>101</v>
      </c>
      <c r="F1555" s="57">
        <v>101.5</v>
      </c>
      <c r="G1555" s="57">
        <v>104</v>
      </c>
      <c r="H1555" s="57">
        <v>104</v>
      </c>
      <c r="I1555" s="57">
        <v>101.5</v>
      </c>
      <c r="J1555" s="57">
        <v>102.5</v>
      </c>
      <c r="K1555" s="57">
        <v>104</v>
      </c>
      <c r="L1555" s="57">
        <v>112.5</v>
      </c>
      <c r="M1555" s="57">
        <v>104</v>
      </c>
      <c r="N1555" s="57">
        <v>112.5</v>
      </c>
      <c r="O1555" s="63">
        <v>9.7560975609756101E-2</v>
      </c>
      <c r="P1555" s="57">
        <v>71</v>
      </c>
      <c r="Q1555" s="57">
        <v>6</v>
      </c>
      <c r="R1555" s="57">
        <v>16.45</v>
      </c>
      <c r="S1555" s="57">
        <v>104.3</v>
      </c>
      <c r="T1555" s="57">
        <v>111.15</v>
      </c>
      <c r="U1555" s="57">
        <v>111.1</v>
      </c>
      <c r="V1555" s="57">
        <v>103.1</v>
      </c>
      <c r="W1555" s="57">
        <v>110.52500000000001</v>
      </c>
      <c r="X1555" s="57">
        <v>111.0167</v>
      </c>
      <c r="Y1555" s="57">
        <v>103.8</v>
      </c>
      <c r="Z1555" s="57">
        <v>110.52500000000001</v>
      </c>
      <c r="AA1555" s="57">
        <v>111.08329999999999</v>
      </c>
      <c r="AB1555" s="57">
        <v>171.5</v>
      </c>
      <c r="AC1555" s="57">
        <v>100</v>
      </c>
      <c r="AD1555" s="57">
        <v>118</v>
      </c>
      <c r="AE1555" s="57">
        <v>100</v>
      </c>
      <c r="AF1555" s="64">
        <v>12.552899999999999</v>
      </c>
      <c r="AG1555" s="64">
        <v>15.225899999999999</v>
      </c>
      <c r="AH1555" s="64">
        <v>39.232799999999997</v>
      </c>
      <c r="AI1555" s="64">
        <v>23.228200000000001</v>
      </c>
      <c r="AJ1555" s="61">
        <v>0.45833333333333331</v>
      </c>
      <c r="AK1555" s="216">
        <v>100</v>
      </c>
      <c r="AL1555" s="62">
        <v>148.5556200514614</v>
      </c>
      <c r="AM1555" s="24" t="s">
        <v>7913</v>
      </c>
      <c r="AN1555" s="216" t="s">
        <v>6337</v>
      </c>
      <c r="AO1555" s="216" t="s">
        <v>6007</v>
      </c>
      <c r="AP1555" s="216" t="s">
        <v>6908</v>
      </c>
      <c r="AQ1555" s="216" t="s">
        <v>6900</v>
      </c>
      <c r="AR1555" s="216" t="s">
        <v>6886</v>
      </c>
      <c r="AS1555" s="24" t="s">
        <v>6951</v>
      </c>
      <c r="AT1555" s="24" t="s">
        <v>6492</v>
      </c>
      <c r="AU1555" s="24" t="s">
        <v>6017</v>
      </c>
      <c r="AV1555" s="24" t="s">
        <v>6201</v>
      </c>
      <c r="AW1555" s="24" t="s">
        <v>5979</v>
      </c>
      <c r="AX1555" s="24" t="s">
        <v>5979</v>
      </c>
      <c r="AY1555" s="24" t="s">
        <v>8325</v>
      </c>
      <c r="AZ1555" s="216" t="s">
        <v>6953</v>
      </c>
      <c r="BA1555" s="216" t="s">
        <v>7665</v>
      </c>
      <c r="BB1555" s="57" t="s">
        <v>7451</v>
      </c>
      <c r="BC1555" s="202"/>
      <c r="BD1555" s="24"/>
      <c r="BE1555" s="151"/>
      <c r="BG1555" s="151"/>
      <c r="BI1555" s="151"/>
      <c r="BL1555" s="152"/>
    </row>
    <row r="1556" spans="1:64" s="169" customFormat="1">
      <c r="A1556" s="24">
        <v>6691</v>
      </c>
      <c r="B1556" s="24" t="s">
        <v>5887</v>
      </c>
      <c r="C1556" s="57">
        <v>223.5</v>
      </c>
      <c r="D1556" s="57">
        <v>244</v>
      </c>
      <c r="E1556" s="57">
        <v>222</v>
      </c>
      <c r="F1556" s="57">
        <v>238.5</v>
      </c>
      <c r="G1556" s="57">
        <v>242.5</v>
      </c>
      <c r="H1556" s="57">
        <v>252.5</v>
      </c>
      <c r="I1556" s="57">
        <v>235.5</v>
      </c>
      <c r="J1556" s="57">
        <v>250</v>
      </c>
      <c r="K1556" s="57">
        <v>251</v>
      </c>
      <c r="L1556" s="57">
        <v>257</v>
      </c>
      <c r="M1556" s="57">
        <v>250</v>
      </c>
      <c r="N1556" s="57">
        <v>254.5</v>
      </c>
      <c r="O1556" s="63">
        <v>2.3403570854109601E-2</v>
      </c>
      <c r="P1556" s="57">
        <v>43</v>
      </c>
      <c r="Q1556" s="57">
        <v>112</v>
      </c>
      <c r="R1556" s="57">
        <v>74.900000000000006</v>
      </c>
      <c r="S1556" s="57">
        <v>236.7</v>
      </c>
      <c r="T1556" s="57">
        <v>250.2</v>
      </c>
      <c r="U1556" s="57">
        <v>257.94170000000003</v>
      </c>
      <c r="V1556" s="57">
        <v>236.1</v>
      </c>
      <c r="W1556" s="57">
        <v>250.85</v>
      </c>
      <c r="X1556" s="57">
        <v>258.27499999999998</v>
      </c>
      <c r="Y1556" s="57">
        <v>238</v>
      </c>
      <c r="Z1556" s="57">
        <v>251.875</v>
      </c>
      <c r="AA1556" s="57">
        <v>258.61669999999998</v>
      </c>
      <c r="AB1556" s="57"/>
      <c r="AC1556" s="57"/>
      <c r="AD1556" s="57">
        <v>278</v>
      </c>
      <c r="AE1556" s="57">
        <v>218</v>
      </c>
      <c r="AF1556" s="64">
        <v>42.870199999999997</v>
      </c>
      <c r="AG1556" s="64">
        <v>32.4178</v>
      </c>
      <c r="AH1556" s="64">
        <v>57.548400000000001</v>
      </c>
      <c r="AI1556" s="64">
        <v>40.794699999999999</v>
      </c>
      <c r="AJ1556" s="61">
        <v>0.45833333333333331</v>
      </c>
      <c r="AK1556" s="216">
        <v>50</v>
      </c>
      <c r="AL1556" s="62">
        <v>146.79026788444293</v>
      </c>
      <c r="AM1556" s="24" t="s">
        <v>8326</v>
      </c>
      <c r="AN1556" s="216" t="s">
        <v>6009</v>
      </c>
      <c r="AO1556" s="216" t="s">
        <v>5961</v>
      </c>
      <c r="AP1556" s="216" t="s">
        <v>6884</v>
      </c>
      <c r="AQ1556" s="216" t="s">
        <v>6900</v>
      </c>
      <c r="AR1556" s="216" t="s">
        <v>6886</v>
      </c>
      <c r="AS1556" s="24" t="s">
        <v>6989</v>
      </c>
      <c r="AT1556" s="24" t="s">
        <v>5982</v>
      </c>
      <c r="AU1556" s="24" t="s">
        <v>6010</v>
      </c>
      <c r="AV1556" s="24" t="s">
        <v>6016</v>
      </c>
      <c r="AW1556" s="24" t="s">
        <v>5986</v>
      </c>
      <c r="AX1556" s="24" t="s">
        <v>5965</v>
      </c>
      <c r="AY1556" s="24" t="s">
        <v>8327</v>
      </c>
      <c r="AZ1556" s="216" t="s">
        <v>7090</v>
      </c>
      <c r="BA1556" s="216" t="s">
        <v>7434</v>
      </c>
      <c r="BB1556" s="57" t="s">
        <v>6903</v>
      </c>
      <c r="BC1556" s="202"/>
      <c r="BD1556" s="24"/>
      <c r="BE1556" s="151"/>
      <c r="BG1556" s="151"/>
      <c r="BI1556" s="151"/>
      <c r="BL1556" s="152"/>
    </row>
    <row r="1557" spans="1:64" s="169" customFormat="1">
      <c r="A1557" s="24">
        <v>6692</v>
      </c>
      <c r="B1557" s="24" t="s">
        <v>5888</v>
      </c>
      <c r="C1557" s="57">
        <v>54.6</v>
      </c>
      <c r="D1557" s="57">
        <v>56.2</v>
      </c>
      <c r="E1557" s="57">
        <v>54.6</v>
      </c>
      <c r="F1557" s="57">
        <v>56.2</v>
      </c>
      <c r="G1557" s="57">
        <v>56.2</v>
      </c>
      <c r="H1557" s="57">
        <v>57</v>
      </c>
      <c r="I1557" s="57">
        <v>56.1</v>
      </c>
      <c r="J1557" s="57">
        <v>56.9</v>
      </c>
      <c r="K1557" s="57">
        <v>56.8</v>
      </c>
      <c r="L1557" s="57">
        <v>56.9</v>
      </c>
      <c r="M1557" s="57">
        <v>56</v>
      </c>
      <c r="N1557" s="57">
        <v>56.4</v>
      </c>
      <c r="O1557" s="63">
        <v>-2.6525198938992002E-3</v>
      </c>
      <c r="P1557" s="57">
        <v>44</v>
      </c>
      <c r="Q1557" s="57">
        <v>69</v>
      </c>
      <c r="R1557" s="57">
        <v>22.45</v>
      </c>
      <c r="S1557" s="57">
        <v>54.8</v>
      </c>
      <c r="T1557" s="57">
        <v>54.9</v>
      </c>
      <c r="U1557" s="57">
        <v>56.313299999999998</v>
      </c>
      <c r="V1557" s="57">
        <v>55.2</v>
      </c>
      <c r="W1557" s="57">
        <v>55.055</v>
      </c>
      <c r="X1557" s="57">
        <v>56.2667</v>
      </c>
      <c r="Y1557" s="57">
        <v>55.7</v>
      </c>
      <c r="Z1557" s="57">
        <v>55.11</v>
      </c>
      <c r="AA1557" s="57">
        <v>56.223300000000002</v>
      </c>
      <c r="AB1557" s="57"/>
      <c r="AC1557" s="57"/>
      <c r="AD1557" s="57">
        <v>57</v>
      </c>
      <c r="AE1557" s="57">
        <v>52.6</v>
      </c>
      <c r="AF1557" s="64">
        <v>77.182900000000004</v>
      </c>
      <c r="AG1557" s="64">
        <v>63.368499999999997</v>
      </c>
      <c r="AH1557" s="64">
        <v>80.243099999999998</v>
      </c>
      <c r="AI1557" s="64">
        <v>68.993399999999994</v>
      </c>
      <c r="AJ1557" s="61">
        <v>0.45833333333333331</v>
      </c>
      <c r="AK1557" s="216">
        <v>50</v>
      </c>
      <c r="AL1557" s="62">
        <v>150.20399504454628</v>
      </c>
      <c r="AM1557" s="24" t="s">
        <v>6006</v>
      </c>
      <c r="AN1557" s="216" t="s">
        <v>6009</v>
      </c>
      <c r="AO1557" s="216" t="s">
        <v>5989</v>
      </c>
      <c r="AP1557" s="216" t="s">
        <v>6908</v>
      </c>
      <c r="AQ1557" s="216" t="s">
        <v>6900</v>
      </c>
      <c r="AR1557" s="216" t="s">
        <v>6886</v>
      </c>
      <c r="AS1557" s="24" t="s">
        <v>7153</v>
      </c>
      <c r="AT1557" s="24" t="s">
        <v>6255</v>
      </c>
      <c r="AU1557" s="24" t="s">
        <v>6016</v>
      </c>
      <c r="AV1557" s="24" t="s">
        <v>5984</v>
      </c>
      <c r="AW1557" s="24" t="s">
        <v>5965</v>
      </c>
      <c r="AX1557" s="24" t="s">
        <v>5986</v>
      </c>
      <c r="AY1557" s="24" t="s">
        <v>7169</v>
      </c>
      <c r="AZ1557" s="216" t="s">
        <v>7146</v>
      </c>
      <c r="BA1557" s="216" t="s">
        <v>6933</v>
      </c>
      <c r="BB1557" s="57" t="s">
        <v>7322</v>
      </c>
      <c r="BC1557" s="202"/>
      <c r="BD1557" s="24"/>
      <c r="BE1557" s="151"/>
      <c r="BG1557" s="151"/>
      <c r="BI1557" s="151"/>
      <c r="BL1557" s="152"/>
    </row>
    <row r="1558" spans="1:64" s="169" customFormat="1">
      <c r="A1558" s="24">
        <v>6693</v>
      </c>
      <c r="B1558" s="24" t="s">
        <v>5889</v>
      </c>
      <c r="C1558" s="57">
        <v>79</v>
      </c>
      <c r="D1558" s="57">
        <v>79</v>
      </c>
      <c r="E1558" s="57">
        <v>77.7</v>
      </c>
      <c r="F1558" s="57">
        <v>78.7</v>
      </c>
      <c r="G1558" s="57">
        <v>77.8</v>
      </c>
      <c r="H1558" s="57">
        <v>78.5</v>
      </c>
      <c r="I1558" s="57">
        <v>77.8</v>
      </c>
      <c r="J1558" s="57">
        <v>78.3</v>
      </c>
      <c r="K1558" s="57">
        <v>78.099999999999994</v>
      </c>
      <c r="L1558" s="57">
        <v>79</v>
      </c>
      <c r="M1558" s="57">
        <v>78</v>
      </c>
      <c r="N1558" s="57">
        <v>78.900000000000006</v>
      </c>
      <c r="O1558" s="63">
        <v>9.7261325825441503E-3</v>
      </c>
      <c r="P1558" s="57">
        <v>14</v>
      </c>
      <c r="Q1558" s="57">
        <v>16</v>
      </c>
      <c r="R1558" s="57">
        <v>32.200000000000003</v>
      </c>
      <c r="S1558" s="57">
        <v>78.099999999999994</v>
      </c>
      <c r="T1558" s="57">
        <v>79.334999999999994</v>
      </c>
      <c r="U1558" s="57">
        <v>79.355000000000004</v>
      </c>
      <c r="V1558" s="57">
        <v>78.099999999999994</v>
      </c>
      <c r="W1558" s="57">
        <v>79.355000000000004</v>
      </c>
      <c r="X1558" s="57">
        <v>79.323300000000003</v>
      </c>
      <c r="Y1558" s="57">
        <v>78.28</v>
      </c>
      <c r="Z1558" s="57">
        <v>79.275000000000006</v>
      </c>
      <c r="AA1558" s="57">
        <v>79.288300000000007</v>
      </c>
      <c r="AB1558" s="57"/>
      <c r="AC1558" s="57"/>
      <c r="AD1558" s="57">
        <v>81</v>
      </c>
      <c r="AE1558" s="57">
        <v>76</v>
      </c>
      <c r="AF1558" s="64">
        <v>52.881300000000003</v>
      </c>
      <c r="AG1558" s="64">
        <v>50.940800000000003</v>
      </c>
      <c r="AH1558" s="64">
        <v>58.27</v>
      </c>
      <c r="AI1558" s="64">
        <v>53.383899999999997</v>
      </c>
      <c r="AJ1558" s="61">
        <v>0.45833333333333331</v>
      </c>
      <c r="AK1558" s="216">
        <v>50</v>
      </c>
      <c r="AL1558" s="62">
        <v>47.792180241446538</v>
      </c>
      <c r="AM1558" s="24" t="s">
        <v>8328</v>
      </c>
      <c r="AN1558" s="216" t="s">
        <v>6009</v>
      </c>
      <c r="AO1558" s="216" t="s">
        <v>5961</v>
      </c>
      <c r="AP1558" s="216" t="s">
        <v>6884</v>
      </c>
      <c r="AQ1558" s="216" t="s">
        <v>6885</v>
      </c>
      <c r="AR1558" s="216" t="s">
        <v>6886</v>
      </c>
      <c r="AS1558" s="24" t="s">
        <v>6989</v>
      </c>
      <c r="AT1558" s="24" t="s">
        <v>6345</v>
      </c>
      <c r="AU1558" s="24" t="s">
        <v>6055</v>
      </c>
      <c r="AV1558" s="24" t="s">
        <v>6016</v>
      </c>
      <c r="AW1558" s="24" t="s">
        <v>5965</v>
      </c>
      <c r="AX1558" s="24" t="s">
        <v>5965</v>
      </c>
      <c r="AY1558" s="24" t="s">
        <v>7775</v>
      </c>
      <c r="AZ1558" s="216" t="s">
        <v>8329</v>
      </c>
      <c r="BA1558" s="216" t="s">
        <v>6967</v>
      </c>
      <c r="BB1558" s="57" t="s">
        <v>6944</v>
      </c>
      <c r="BC1558" s="202"/>
      <c r="BD1558" s="24"/>
      <c r="BE1558" s="151"/>
      <c r="BG1558" s="151"/>
      <c r="BI1558" s="151"/>
      <c r="BL1558" s="152"/>
    </row>
    <row r="1559" spans="1:64" s="169" customFormat="1">
      <c r="A1559" s="24">
        <v>6695</v>
      </c>
      <c r="B1559" s="24" t="s">
        <v>5890</v>
      </c>
      <c r="C1559" s="57">
        <v>52.1</v>
      </c>
      <c r="D1559" s="57">
        <v>53.8</v>
      </c>
      <c r="E1559" s="57">
        <v>50.4</v>
      </c>
      <c r="F1559" s="57">
        <v>53</v>
      </c>
      <c r="G1559" s="57">
        <v>54</v>
      </c>
      <c r="H1559" s="57">
        <v>56</v>
      </c>
      <c r="I1559" s="57">
        <v>53.9</v>
      </c>
      <c r="J1559" s="57">
        <v>55.2</v>
      </c>
      <c r="K1559" s="57">
        <v>56.5</v>
      </c>
      <c r="L1559" s="57">
        <v>56.5</v>
      </c>
      <c r="M1559" s="57">
        <v>54.3</v>
      </c>
      <c r="N1559" s="57">
        <v>55.5</v>
      </c>
      <c r="O1559" s="63">
        <v>7.2595281306715E-3</v>
      </c>
      <c r="P1559" s="57">
        <v>90</v>
      </c>
      <c r="Q1559" s="57">
        <v>259</v>
      </c>
      <c r="R1559" s="57">
        <v>307.25</v>
      </c>
      <c r="S1559" s="57">
        <v>51.46</v>
      </c>
      <c r="T1559" s="57">
        <v>54.33</v>
      </c>
      <c r="U1559" s="57">
        <v>50.426699999999997</v>
      </c>
      <c r="V1559" s="57">
        <v>52.4</v>
      </c>
      <c r="W1559" s="57">
        <v>54.3</v>
      </c>
      <c r="X1559" s="57">
        <v>50.67</v>
      </c>
      <c r="Y1559" s="57">
        <v>53.4</v>
      </c>
      <c r="Z1559" s="57">
        <v>54.4</v>
      </c>
      <c r="AA1559" s="57">
        <v>50.9133</v>
      </c>
      <c r="AB1559" s="57"/>
      <c r="AC1559" s="57"/>
      <c r="AD1559" s="57">
        <v>61.6</v>
      </c>
      <c r="AE1559" s="57">
        <v>49.1</v>
      </c>
      <c r="AF1559" s="64">
        <v>43.988100000000003</v>
      </c>
      <c r="AG1559" s="64">
        <v>29.479099999999999</v>
      </c>
      <c r="AH1559" s="64">
        <v>58.154200000000003</v>
      </c>
      <c r="AI1559" s="64">
        <v>39.037500000000001</v>
      </c>
      <c r="AJ1559" s="61">
        <v>0.45833333333333331</v>
      </c>
      <c r="AK1559" s="216">
        <v>100</v>
      </c>
      <c r="AL1559" s="62">
        <v>188.3099409103032</v>
      </c>
      <c r="AM1559" s="24" t="s">
        <v>6692</v>
      </c>
      <c r="AN1559" s="216" t="s">
        <v>6009</v>
      </c>
      <c r="AO1559" s="216" t="s">
        <v>5961</v>
      </c>
      <c r="AP1559" s="216" t="s">
        <v>6908</v>
      </c>
      <c r="AQ1559" s="216" t="s">
        <v>6900</v>
      </c>
      <c r="AR1559" s="216" t="s">
        <v>6886</v>
      </c>
      <c r="AS1559" s="24" t="s">
        <v>6989</v>
      </c>
      <c r="AT1559" s="24" t="s">
        <v>6075</v>
      </c>
      <c r="AU1559" s="24" t="s">
        <v>6016</v>
      </c>
      <c r="AV1559" s="24" t="s">
        <v>6017</v>
      </c>
      <c r="AW1559" s="24" t="s">
        <v>5979</v>
      </c>
      <c r="AX1559" s="24" t="s">
        <v>5970</v>
      </c>
      <c r="AY1559" s="24" t="s">
        <v>7508</v>
      </c>
      <c r="AZ1559" s="216" t="s">
        <v>8072</v>
      </c>
      <c r="BA1559" s="216" t="s">
        <v>7600</v>
      </c>
      <c r="BB1559" s="57" t="s">
        <v>7017</v>
      </c>
      <c r="BC1559" s="202"/>
      <c r="BD1559" s="24"/>
      <c r="BE1559" s="151"/>
      <c r="BG1559" s="151"/>
      <c r="BI1559" s="151"/>
      <c r="BL1559" s="152"/>
    </row>
    <row r="1560" spans="1:64" s="169" customFormat="1">
      <c r="A1560" s="24">
        <v>6696</v>
      </c>
      <c r="B1560" s="24" t="s">
        <v>5891</v>
      </c>
      <c r="C1560" s="57">
        <v>142.5</v>
      </c>
      <c r="D1560" s="57">
        <v>147</v>
      </c>
      <c r="E1560" s="57">
        <v>135.5</v>
      </c>
      <c r="F1560" s="57">
        <v>136</v>
      </c>
      <c r="G1560" s="57">
        <v>137.5</v>
      </c>
      <c r="H1560" s="57">
        <v>141</v>
      </c>
      <c r="I1560" s="57">
        <v>136</v>
      </c>
      <c r="J1560" s="57">
        <v>138.5</v>
      </c>
      <c r="K1560" s="57">
        <v>135</v>
      </c>
      <c r="L1560" s="57">
        <v>139.5</v>
      </c>
      <c r="M1560" s="57">
        <v>135</v>
      </c>
      <c r="N1560" s="57">
        <v>138.5</v>
      </c>
      <c r="O1560" s="63">
        <v>-9.37747962201543E-4</v>
      </c>
      <c r="P1560" s="57">
        <v>78</v>
      </c>
      <c r="Q1560" s="57">
        <v>93</v>
      </c>
      <c r="R1560" s="57">
        <v>161.6</v>
      </c>
      <c r="S1560" s="57">
        <v>135.80000000000001</v>
      </c>
      <c r="T1560" s="57">
        <v>144.17500000000001</v>
      </c>
      <c r="U1560" s="57">
        <v>183.8167</v>
      </c>
      <c r="V1560" s="57">
        <v>136.80000000000001</v>
      </c>
      <c r="W1560" s="57">
        <v>143.75</v>
      </c>
      <c r="X1560" s="57">
        <v>182.14169999999999</v>
      </c>
      <c r="Y1560" s="57">
        <v>137.19999999999999</v>
      </c>
      <c r="Z1560" s="57">
        <v>143.42500000000001</v>
      </c>
      <c r="AA1560" s="57">
        <v>180.51669999999999</v>
      </c>
      <c r="AB1560" s="57"/>
      <c r="AC1560" s="57"/>
      <c r="AD1560" s="57">
        <v>171</v>
      </c>
      <c r="AE1560" s="57">
        <v>132</v>
      </c>
      <c r="AF1560" s="64">
        <v>26.785</v>
      </c>
      <c r="AG1560" s="64">
        <v>19.074400000000001</v>
      </c>
      <c r="AH1560" s="64">
        <v>32.301099999999998</v>
      </c>
      <c r="AI1560" s="64">
        <v>23.4833</v>
      </c>
      <c r="AJ1560" s="61">
        <v>0.45833333333333331</v>
      </c>
      <c r="AK1560" s="216">
        <v>100</v>
      </c>
      <c r="AL1560" s="62">
        <v>163.20194878892943</v>
      </c>
      <c r="AM1560" s="24" t="s">
        <v>7212</v>
      </c>
      <c r="AN1560" s="216" t="s">
        <v>6009</v>
      </c>
      <c r="AO1560" s="216" t="s">
        <v>6007</v>
      </c>
      <c r="AP1560" s="216" t="s">
        <v>6884</v>
      </c>
      <c r="AQ1560" s="216" t="s">
        <v>6885</v>
      </c>
      <c r="AR1560" s="216" t="s">
        <v>6886</v>
      </c>
      <c r="AS1560" s="24" t="s">
        <v>7429</v>
      </c>
      <c r="AT1560" s="24" t="s">
        <v>5964</v>
      </c>
      <c r="AU1560" s="24" t="s">
        <v>6016</v>
      </c>
      <c r="AV1560" s="24" t="s">
        <v>6031</v>
      </c>
      <c r="AW1560" s="24" t="s">
        <v>5990</v>
      </c>
      <c r="AX1560" s="24" t="s">
        <v>5979</v>
      </c>
      <c r="AY1560" s="24" t="s">
        <v>7489</v>
      </c>
      <c r="AZ1560" s="216" t="s">
        <v>7511</v>
      </c>
      <c r="BA1560" s="216" t="s">
        <v>8330</v>
      </c>
      <c r="BB1560" s="57" t="s">
        <v>6944</v>
      </c>
      <c r="BC1560" s="202"/>
      <c r="BD1560" s="24"/>
      <c r="BE1560" s="151"/>
      <c r="BG1560" s="151"/>
      <c r="BI1560" s="151"/>
      <c r="BL1560" s="152"/>
    </row>
    <row r="1561" spans="1:64" s="169" customFormat="1">
      <c r="A1561" s="24">
        <v>6698</v>
      </c>
      <c r="B1561" s="24" t="s">
        <v>5752</v>
      </c>
      <c r="C1561" s="57">
        <v>41</v>
      </c>
      <c r="D1561" s="57">
        <v>41</v>
      </c>
      <c r="E1561" s="57">
        <v>39.6</v>
      </c>
      <c r="F1561" s="57">
        <v>39.6</v>
      </c>
      <c r="G1561" s="57">
        <v>39.65</v>
      </c>
      <c r="H1561" s="57">
        <v>40.75</v>
      </c>
      <c r="I1561" s="57">
        <v>39.65</v>
      </c>
      <c r="J1561" s="57">
        <v>39.65</v>
      </c>
      <c r="K1561" s="57">
        <v>39.799999999999997</v>
      </c>
      <c r="L1561" s="57">
        <v>40.700000000000003</v>
      </c>
      <c r="M1561" s="57">
        <v>39.75</v>
      </c>
      <c r="N1561" s="57">
        <v>40.6</v>
      </c>
      <c r="O1561" s="63">
        <v>2.3959646910466498E-2</v>
      </c>
      <c r="P1561" s="57">
        <v>46</v>
      </c>
      <c r="Q1561" s="57">
        <v>36</v>
      </c>
      <c r="R1561" s="57">
        <v>206.1</v>
      </c>
      <c r="S1561" s="57">
        <v>39.68</v>
      </c>
      <c r="T1561" s="57">
        <v>43.0075</v>
      </c>
      <c r="U1561" s="57">
        <v>42.393300000000004</v>
      </c>
      <c r="V1561" s="57">
        <v>39.71</v>
      </c>
      <c r="W1561" s="57">
        <v>42.66</v>
      </c>
      <c r="X1561" s="57">
        <v>42.359200000000001</v>
      </c>
      <c r="Y1561" s="57">
        <v>39.75</v>
      </c>
      <c r="Z1561" s="57">
        <v>42.435000000000002</v>
      </c>
      <c r="AA1561" s="57">
        <v>42.327500000000001</v>
      </c>
      <c r="AB1561" s="57">
        <v>55.7</v>
      </c>
      <c r="AC1561" s="57">
        <v>34.700000000000003</v>
      </c>
      <c r="AD1561" s="57">
        <v>49</v>
      </c>
      <c r="AE1561" s="57">
        <v>38.700000000000003</v>
      </c>
      <c r="AF1561" s="64">
        <v>20.7197</v>
      </c>
      <c r="AG1561" s="64">
        <v>16.425999999999998</v>
      </c>
      <c r="AH1561" s="64">
        <v>35.2821</v>
      </c>
      <c r="AI1561" s="64">
        <v>22.711400000000001</v>
      </c>
      <c r="AJ1561" s="61">
        <v>0.45833333333333331</v>
      </c>
      <c r="AK1561" s="216">
        <v>50</v>
      </c>
      <c r="AL1561" s="62">
        <v>157.03144936475292</v>
      </c>
      <c r="AM1561" s="24" t="s">
        <v>8331</v>
      </c>
      <c r="AN1561" s="216" t="s">
        <v>6009</v>
      </c>
      <c r="AO1561" s="216" t="s">
        <v>6007</v>
      </c>
      <c r="AP1561" s="216" t="s">
        <v>6884</v>
      </c>
      <c r="AQ1561" s="216" t="s">
        <v>6885</v>
      </c>
      <c r="AR1561" s="216" t="s">
        <v>6886</v>
      </c>
      <c r="AS1561" s="24" t="s">
        <v>5474</v>
      </c>
      <c r="AT1561" s="24" t="s">
        <v>6527</v>
      </c>
      <c r="AU1561" s="24" t="s">
        <v>6591</v>
      </c>
      <c r="AV1561" s="24" t="s">
        <v>6016</v>
      </c>
      <c r="AW1561" s="24" t="s">
        <v>5965</v>
      </c>
      <c r="AX1561" s="24" t="s">
        <v>5965</v>
      </c>
      <c r="AY1561" s="24" t="s">
        <v>7112</v>
      </c>
      <c r="AZ1561" s="216" t="s">
        <v>7809</v>
      </c>
      <c r="BA1561" s="216" t="s">
        <v>7043</v>
      </c>
      <c r="BB1561" s="57" t="s">
        <v>6898</v>
      </c>
      <c r="BC1561" s="202"/>
      <c r="BD1561" s="24"/>
      <c r="BE1561" s="151"/>
      <c r="BG1561" s="151"/>
      <c r="BI1561" s="151"/>
      <c r="BL1561" s="152"/>
    </row>
    <row r="1562" spans="1:64" s="169" customFormat="1">
      <c r="A1562" s="24">
        <v>6699</v>
      </c>
      <c r="B1562" s="24" t="s">
        <v>5892</v>
      </c>
      <c r="C1562" s="57">
        <v>39.15</v>
      </c>
      <c r="D1562" s="57">
        <v>39.15</v>
      </c>
      <c r="E1562" s="57">
        <v>37.1</v>
      </c>
      <c r="F1562" s="57">
        <v>37.1</v>
      </c>
      <c r="G1562" s="57">
        <v>38.950000000000003</v>
      </c>
      <c r="H1562" s="57">
        <v>38.950000000000003</v>
      </c>
      <c r="I1562" s="57">
        <v>35.15</v>
      </c>
      <c r="J1562" s="57">
        <v>37</v>
      </c>
      <c r="K1562" s="57">
        <v>37</v>
      </c>
      <c r="L1562" s="57">
        <v>38.700000000000003</v>
      </c>
      <c r="M1562" s="57">
        <v>37</v>
      </c>
      <c r="N1562" s="57">
        <v>38.700000000000003</v>
      </c>
      <c r="O1562" s="63">
        <v>6.3478977741137602E-2</v>
      </c>
      <c r="P1562" s="57">
        <v>2</v>
      </c>
      <c r="Q1562" s="57">
        <v>61</v>
      </c>
      <c r="R1562" s="57">
        <v>70.25</v>
      </c>
      <c r="S1562" s="57">
        <v>37.67</v>
      </c>
      <c r="T1562" s="57">
        <v>36.454999999999998</v>
      </c>
      <c r="U1562" s="57">
        <v>49.993499999999997</v>
      </c>
      <c r="V1562" s="57">
        <v>37.15</v>
      </c>
      <c r="W1562" s="57">
        <v>36.475000000000001</v>
      </c>
      <c r="X1562" s="57">
        <v>49.384300000000003</v>
      </c>
      <c r="Y1562" s="57">
        <v>37.979999999999997</v>
      </c>
      <c r="Z1562" s="57">
        <v>36.79</v>
      </c>
      <c r="AA1562" s="57">
        <v>48.8065</v>
      </c>
      <c r="AB1562" s="57"/>
      <c r="AC1562" s="57"/>
      <c r="AD1562" s="57">
        <v>45.2</v>
      </c>
      <c r="AE1562" s="57">
        <v>31.35</v>
      </c>
      <c r="AF1562" s="64">
        <v>41.9726</v>
      </c>
      <c r="AG1562" s="64">
        <v>39.743600000000001</v>
      </c>
      <c r="AH1562" s="64">
        <v>45.671300000000002</v>
      </c>
      <c r="AI1562" s="64">
        <v>41.719499999999996</v>
      </c>
      <c r="AJ1562" s="61">
        <v>0.45833333333333331</v>
      </c>
      <c r="AK1562" s="216">
        <v>50</v>
      </c>
      <c r="AL1562" s="62">
        <v>6.8274543202066482</v>
      </c>
      <c r="AM1562" s="24" t="s">
        <v>7150</v>
      </c>
      <c r="AN1562" s="216" t="s">
        <v>6009</v>
      </c>
      <c r="AO1562" s="216" t="s">
        <v>5971</v>
      </c>
      <c r="AP1562" s="216" t="s">
        <v>6884</v>
      </c>
      <c r="AQ1562" s="216" t="s">
        <v>6900</v>
      </c>
      <c r="AR1562" s="216" t="s">
        <v>6886</v>
      </c>
      <c r="AS1562" s="24" t="s">
        <v>7429</v>
      </c>
      <c r="AT1562" s="24" t="s">
        <v>6058</v>
      </c>
      <c r="AU1562" s="24" t="s">
        <v>6024</v>
      </c>
      <c r="AV1562" s="24" t="s">
        <v>6201</v>
      </c>
      <c r="AW1562" s="24" t="s">
        <v>5979</v>
      </c>
      <c r="AX1562" s="24" t="s">
        <v>5979</v>
      </c>
      <c r="AY1562" s="24" t="s">
        <v>8332</v>
      </c>
      <c r="AZ1562" s="216" t="s">
        <v>8088</v>
      </c>
      <c r="BA1562" s="216" t="s">
        <v>8333</v>
      </c>
      <c r="BB1562" s="57" t="s">
        <v>6898</v>
      </c>
      <c r="BC1562" s="202"/>
      <c r="BD1562" s="24"/>
      <c r="BE1562" s="151"/>
      <c r="BG1562" s="151"/>
      <c r="BI1562" s="151"/>
      <c r="BL1562" s="152"/>
    </row>
    <row r="1563" spans="1:64" s="169" customFormat="1">
      <c r="A1563" s="24">
        <v>6703</v>
      </c>
      <c r="B1563" s="24" t="s">
        <v>5756</v>
      </c>
      <c r="C1563" s="57">
        <v>87.6</v>
      </c>
      <c r="D1563" s="57">
        <v>87.6</v>
      </c>
      <c r="E1563" s="57">
        <v>85.5</v>
      </c>
      <c r="F1563" s="57">
        <v>86.9</v>
      </c>
      <c r="G1563" s="57">
        <v>87.9</v>
      </c>
      <c r="H1563" s="57">
        <v>88.4</v>
      </c>
      <c r="I1563" s="57">
        <v>86.5</v>
      </c>
      <c r="J1563" s="57">
        <v>88</v>
      </c>
      <c r="K1563" s="57">
        <v>89.4</v>
      </c>
      <c r="L1563" s="57">
        <v>90</v>
      </c>
      <c r="M1563" s="57">
        <v>89</v>
      </c>
      <c r="N1563" s="57">
        <v>89.9</v>
      </c>
      <c r="O1563" s="63">
        <v>2.1590909090909001E-2</v>
      </c>
      <c r="P1563" s="57">
        <v>33</v>
      </c>
      <c r="Q1563" s="57">
        <v>33</v>
      </c>
      <c r="R1563" s="57">
        <v>30.2</v>
      </c>
      <c r="S1563" s="57">
        <v>84.2</v>
      </c>
      <c r="T1563" s="57">
        <v>91.944999999999993</v>
      </c>
      <c r="U1563" s="57">
        <v>97.553299999999993</v>
      </c>
      <c r="V1563" s="57">
        <v>84.98</v>
      </c>
      <c r="W1563" s="57">
        <v>91.094999999999999</v>
      </c>
      <c r="X1563" s="57">
        <v>97.361699999999999</v>
      </c>
      <c r="Y1563" s="57">
        <v>86.36</v>
      </c>
      <c r="Z1563" s="57">
        <v>90.76</v>
      </c>
      <c r="AA1563" s="57">
        <v>97.208299999999994</v>
      </c>
      <c r="AB1563" s="57">
        <v>140.5</v>
      </c>
      <c r="AC1563" s="57">
        <v>81.2</v>
      </c>
      <c r="AD1563" s="57">
        <v>97.5</v>
      </c>
      <c r="AE1563" s="57">
        <v>81.2</v>
      </c>
      <c r="AF1563" s="64">
        <v>39.276299999999999</v>
      </c>
      <c r="AG1563" s="64">
        <v>23.386099999999999</v>
      </c>
      <c r="AH1563" s="64">
        <v>56.081099999999999</v>
      </c>
      <c r="AI1563" s="64">
        <v>34.284500000000001</v>
      </c>
      <c r="AJ1563" s="61">
        <v>0.4513888888888889</v>
      </c>
      <c r="AK1563" s="216">
        <v>50</v>
      </c>
      <c r="AL1563" s="62">
        <v>125.00815562893507</v>
      </c>
      <c r="AM1563" s="24" t="s">
        <v>7794</v>
      </c>
      <c r="AN1563" s="216" t="s">
        <v>6009</v>
      </c>
      <c r="AO1563" s="216" t="s">
        <v>5961</v>
      </c>
      <c r="AP1563" s="216" t="s">
        <v>6884</v>
      </c>
      <c r="AQ1563" s="216" t="s">
        <v>6885</v>
      </c>
      <c r="AR1563" s="216" t="s">
        <v>6886</v>
      </c>
      <c r="AS1563" s="24" t="s">
        <v>5474</v>
      </c>
      <c r="AT1563" s="24" t="s">
        <v>6390</v>
      </c>
      <c r="AU1563" s="24" t="s">
        <v>6370</v>
      </c>
      <c r="AV1563" s="24" t="s">
        <v>6016</v>
      </c>
      <c r="AW1563" s="24" t="s">
        <v>5965</v>
      </c>
      <c r="AX1563" s="24" t="s">
        <v>5986</v>
      </c>
      <c r="AY1563" s="24" t="s">
        <v>7920</v>
      </c>
      <c r="AZ1563" s="216" t="s">
        <v>7265</v>
      </c>
      <c r="BA1563" s="216" t="s">
        <v>6948</v>
      </c>
      <c r="BB1563" s="57" t="s">
        <v>5474</v>
      </c>
      <c r="BC1563" s="202"/>
      <c r="BD1563" s="24"/>
      <c r="BE1563" s="151"/>
      <c r="BG1563" s="151"/>
      <c r="BI1563" s="151"/>
      <c r="BL1563" s="152"/>
    </row>
    <row r="1564" spans="1:64" s="169" customFormat="1">
      <c r="A1564" s="24">
        <v>6706</v>
      </c>
      <c r="B1564" s="24" t="s">
        <v>5893</v>
      </c>
      <c r="C1564" s="57">
        <v>167</v>
      </c>
      <c r="D1564" s="57">
        <v>173</v>
      </c>
      <c r="E1564" s="57">
        <v>167</v>
      </c>
      <c r="F1564" s="57">
        <v>169.5</v>
      </c>
      <c r="G1564" s="57">
        <v>173</v>
      </c>
      <c r="H1564" s="57">
        <v>173</v>
      </c>
      <c r="I1564" s="57">
        <v>166.5</v>
      </c>
      <c r="J1564" s="57">
        <v>168</v>
      </c>
      <c r="K1564" s="57">
        <v>169</v>
      </c>
      <c r="L1564" s="57">
        <v>184.5</v>
      </c>
      <c r="M1564" s="57">
        <v>168</v>
      </c>
      <c r="N1564" s="57">
        <v>184.5</v>
      </c>
      <c r="O1564" s="63">
        <v>9.8214285714285698E-2</v>
      </c>
      <c r="P1564" s="57">
        <v>2777</v>
      </c>
      <c r="Q1564" s="57">
        <v>1139</v>
      </c>
      <c r="R1564" s="57">
        <v>3796.95</v>
      </c>
      <c r="S1564" s="57">
        <v>166.3</v>
      </c>
      <c r="T1564" s="57">
        <v>185.9</v>
      </c>
      <c r="U1564" s="57">
        <v>178.73330000000001</v>
      </c>
      <c r="V1564" s="57">
        <v>166.9</v>
      </c>
      <c r="W1564" s="57">
        <v>183.95</v>
      </c>
      <c r="X1564" s="57">
        <v>178.8167</v>
      </c>
      <c r="Y1564" s="57">
        <v>169.5</v>
      </c>
      <c r="Z1564" s="57">
        <v>183.52500000000001</v>
      </c>
      <c r="AA1564" s="57">
        <v>179.125</v>
      </c>
      <c r="AB1564" s="57">
        <v>233</v>
      </c>
      <c r="AC1564" s="57">
        <v>129.5</v>
      </c>
      <c r="AD1564" s="57">
        <v>225</v>
      </c>
      <c r="AE1564" s="57">
        <v>158</v>
      </c>
      <c r="AF1564" s="64">
        <v>26.1815</v>
      </c>
      <c r="AG1564" s="64">
        <v>20.070799999999998</v>
      </c>
      <c r="AH1564" s="64">
        <v>46.4161</v>
      </c>
      <c r="AI1564" s="64">
        <v>28.852599999999999</v>
      </c>
      <c r="AJ1564" s="61">
        <v>0.4513888888888889</v>
      </c>
      <c r="AK1564" s="216">
        <v>3000</v>
      </c>
      <c r="AL1564" s="62">
        <v>5225.8254940099423</v>
      </c>
      <c r="AM1564" s="24" t="s">
        <v>6157</v>
      </c>
      <c r="AN1564" s="216" t="s">
        <v>6009</v>
      </c>
      <c r="AO1564" s="216" t="s">
        <v>5971</v>
      </c>
      <c r="AP1564" s="216" t="s">
        <v>6908</v>
      </c>
      <c r="AQ1564" s="216" t="s">
        <v>6900</v>
      </c>
      <c r="AR1564" s="216" t="s">
        <v>6886</v>
      </c>
      <c r="AS1564" s="24" t="s">
        <v>5474</v>
      </c>
      <c r="AT1564" s="24" t="s">
        <v>6055</v>
      </c>
      <c r="AU1564" s="24" t="s">
        <v>6209</v>
      </c>
      <c r="AV1564" s="24" t="s">
        <v>6045</v>
      </c>
      <c r="AW1564" s="24" t="s">
        <v>5979</v>
      </c>
      <c r="AX1564" s="24" t="s">
        <v>5965</v>
      </c>
      <c r="AY1564" s="24" t="s">
        <v>8247</v>
      </c>
      <c r="AZ1564" s="216" t="s">
        <v>7511</v>
      </c>
      <c r="BA1564" s="216" t="s">
        <v>7091</v>
      </c>
      <c r="BB1564" s="57" t="s">
        <v>6925</v>
      </c>
      <c r="BC1564" s="202"/>
      <c r="BD1564" s="24"/>
      <c r="BE1564" s="151"/>
      <c r="BG1564" s="151"/>
      <c r="BI1564" s="151"/>
      <c r="BL1564" s="152"/>
    </row>
    <row r="1565" spans="1:64" s="169" customFormat="1">
      <c r="A1565" s="24">
        <v>6708</v>
      </c>
      <c r="B1565" s="24" t="s">
        <v>5803</v>
      </c>
      <c r="C1565" s="57">
        <v>92.5</v>
      </c>
      <c r="D1565" s="57">
        <v>94.8</v>
      </c>
      <c r="E1565" s="57">
        <v>92.2</v>
      </c>
      <c r="F1565" s="57">
        <v>94.8</v>
      </c>
      <c r="G1565" s="57">
        <v>96.8</v>
      </c>
      <c r="H1565" s="57">
        <v>97.3</v>
      </c>
      <c r="I1565" s="57">
        <v>88.9</v>
      </c>
      <c r="J1565" s="57">
        <v>92</v>
      </c>
      <c r="K1565" s="57">
        <v>92</v>
      </c>
      <c r="L1565" s="57">
        <v>92.5</v>
      </c>
      <c r="M1565" s="57">
        <v>91.5</v>
      </c>
      <c r="N1565" s="57">
        <v>92.4</v>
      </c>
      <c r="O1565" s="63">
        <v>7.7434834769331403E-3</v>
      </c>
      <c r="P1565" s="57">
        <v>16</v>
      </c>
      <c r="Q1565" s="57">
        <v>48</v>
      </c>
      <c r="R1565" s="57">
        <v>108.1</v>
      </c>
      <c r="S1565" s="57">
        <v>92.22</v>
      </c>
      <c r="T1565" s="57">
        <v>101.46</v>
      </c>
      <c r="U1565" s="57">
        <v>98.148300000000006</v>
      </c>
      <c r="V1565" s="57">
        <v>92.54</v>
      </c>
      <c r="W1565" s="57">
        <v>100.58499999999999</v>
      </c>
      <c r="X1565" s="57">
        <v>98.076700000000002</v>
      </c>
      <c r="Y1565" s="57">
        <v>92.1</v>
      </c>
      <c r="Z1565" s="57">
        <v>99.954999999999998</v>
      </c>
      <c r="AA1565" s="57">
        <v>98.06</v>
      </c>
      <c r="AB1565" s="57"/>
      <c r="AC1565" s="57"/>
      <c r="AD1565" s="57">
        <v>120.5</v>
      </c>
      <c r="AE1565" s="57">
        <v>88</v>
      </c>
      <c r="AF1565" s="64">
        <v>29.448399999999999</v>
      </c>
      <c r="AG1565" s="64">
        <v>21.798200000000001</v>
      </c>
      <c r="AH1565" s="64">
        <v>35.402900000000002</v>
      </c>
      <c r="AI1565" s="64">
        <v>26.333100000000002</v>
      </c>
      <c r="AJ1565" s="61">
        <v>0.4513888888888889</v>
      </c>
      <c r="AK1565" s="216">
        <v>50</v>
      </c>
      <c r="AL1565" s="62">
        <v>60.610014850392758</v>
      </c>
      <c r="AM1565" s="24" t="s">
        <v>7820</v>
      </c>
      <c r="AN1565" s="216" t="s">
        <v>6009</v>
      </c>
      <c r="AO1565" s="216" t="s">
        <v>5971</v>
      </c>
      <c r="AP1565" s="216" t="s">
        <v>6884</v>
      </c>
      <c r="AQ1565" s="216" t="s">
        <v>6885</v>
      </c>
      <c r="AR1565" s="216" t="s">
        <v>6886</v>
      </c>
      <c r="AS1565" s="24" t="s">
        <v>7439</v>
      </c>
      <c r="AT1565" s="24" t="s">
        <v>6254</v>
      </c>
      <c r="AU1565" s="24" t="s">
        <v>5964</v>
      </c>
      <c r="AV1565" s="24" t="s">
        <v>6016</v>
      </c>
      <c r="AW1565" s="24" t="s">
        <v>5965</v>
      </c>
      <c r="AX1565" s="24" t="s">
        <v>5970</v>
      </c>
      <c r="AY1565" s="24" t="s">
        <v>7408</v>
      </c>
      <c r="AZ1565" s="216" t="s">
        <v>7762</v>
      </c>
      <c r="BA1565" s="216" t="s">
        <v>6930</v>
      </c>
      <c r="BB1565" s="57" t="s">
        <v>6898</v>
      </c>
      <c r="BC1565" s="202"/>
      <c r="BD1565" s="24"/>
      <c r="BE1565" s="151"/>
      <c r="BG1565" s="151"/>
      <c r="BI1565" s="151"/>
      <c r="BL1565" s="152"/>
    </row>
    <row r="1566" spans="1:64" s="169" customFormat="1">
      <c r="A1566" s="24">
        <v>6709</v>
      </c>
      <c r="B1566" s="24" t="s">
        <v>5894</v>
      </c>
      <c r="C1566" s="57">
        <v>58.7</v>
      </c>
      <c r="D1566" s="57">
        <v>60.2</v>
      </c>
      <c r="E1566" s="57">
        <v>58.5</v>
      </c>
      <c r="F1566" s="57">
        <v>59.2</v>
      </c>
      <c r="G1566" s="57">
        <v>59.3</v>
      </c>
      <c r="H1566" s="57">
        <v>60.1</v>
      </c>
      <c r="I1566" s="57">
        <v>59</v>
      </c>
      <c r="J1566" s="57">
        <v>59.8</v>
      </c>
      <c r="K1566" s="57">
        <v>60</v>
      </c>
      <c r="L1566" s="57">
        <v>60.2</v>
      </c>
      <c r="M1566" s="57">
        <v>59.5</v>
      </c>
      <c r="N1566" s="57">
        <v>59.7</v>
      </c>
      <c r="O1566" s="63">
        <v>4.5431600201918197E-3</v>
      </c>
      <c r="P1566" s="57">
        <v>38</v>
      </c>
      <c r="Q1566" s="57">
        <v>130</v>
      </c>
      <c r="R1566" s="57">
        <v>119.75</v>
      </c>
      <c r="S1566" s="57">
        <v>58</v>
      </c>
      <c r="T1566" s="57">
        <v>57.335000000000001</v>
      </c>
      <c r="U1566" s="57">
        <v>57.583300000000001</v>
      </c>
      <c r="V1566" s="57">
        <v>58.44</v>
      </c>
      <c r="W1566" s="57">
        <v>57.54</v>
      </c>
      <c r="X1566" s="57">
        <v>57.59</v>
      </c>
      <c r="Y1566" s="57">
        <v>58.94</v>
      </c>
      <c r="Z1566" s="57">
        <v>57.82</v>
      </c>
      <c r="AA1566" s="57">
        <v>57.715000000000003</v>
      </c>
      <c r="AB1566" s="57"/>
      <c r="AC1566" s="57"/>
      <c r="AD1566" s="57">
        <v>60.2</v>
      </c>
      <c r="AE1566" s="57">
        <v>55</v>
      </c>
      <c r="AF1566" s="64">
        <v>79.091700000000003</v>
      </c>
      <c r="AG1566" s="64">
        <v>71.287300000000002</v>
      </c>
      <c r="AH1566" s="64">
        <v>82.438000000000002</v>
      </c>
      <c r="AI1566" s="64">
        <v>75.004199999999997</v>
      </c>
      <c r="AJ1566" s="61">
        <v>0.4513888888888889</v>
      </c>
      <c r="AK1566" s="216">
        <v>50</v>
      </c>
      <c r="AL1566" s="62">
        <v>143.94878526968279</v>
      </c>
      <c r="AM1566" s="24" t="s">
        <v>6296</v>
      </c>
      <c r="AN1566" s="216" t="s">
        <v>6009</v>
      </c>
      <c r="AO1566" s="216" t="s">
        <v>5989</v>
      </c>
      <c r="AP1566" s="216" t="s">
        <v>6908</v>
      </c>
      <c r="AQ1566" s="216" t="s">
        <v>6900</v>
      </c>
      <c r="AR1566" s="216" t="s">
        <v>6886</v>
      </c>
      <c r="AS1566" s="24" t="s">
        <v>7034</v>
      </c>
      <c r="AT1566" s="24" t="s">
        <v>6240</v>
      </c>
      <c r="AU1566" s="24" t="s">
        <v>6016</v>
      </c>
      <c r="AV1566" s="24" t="s">
        <v>5984</v>
      </c>
      <c r="AW1566" s="24" t="s">
        <v>5991</v>
      </c>
      <c r="AX1566" s="24" t="s">
        <v>5991</v>
      </c>
      <c r="AY1566" s="24" t="s">
        <v>7335</v>
      </c>
      <c r="AZ1566" s="216" t="s">
        <v>7468</v>
      </c>
      <c r="BA1566" s="216" t="s">
        <v>7853</v>
      </c>
      <c r="BB1566" s="57" t="s">
        <v>5474</v>
      </c>
      <c r="BC1566" s="202"/>
      <c r="BD1566" s="24"/>
      <c r="BE1566" s="151"/>
      <c r="BG1566" s="151"/>
      <c r="BI1566" s="151"/>
      <c r="BL1566" s="152"/>
    </row>
    <row r="1567" spans="1:64" s="169" customFormat="1">
      <c r="A1567" s="24">
        <v>6712</v>
      </c>
      <c r="B1567" s="24" t="s">
        <v>5895</v>
      </c>
      <c r="C1567" s="57">
        <v>274.5</v>
      </c>
      <c r="D1567" s="57">
        <v>285</v>
      </c>
      <c r="E1567" s="57">
        <v>271.5</v>
      </c>
      <c r="F1567" s="57">
        <v>279.5</v>
      </c>
      <c r="G1567" s="57">
        <v>284</v>
      </c>
      <c r="H1567" s="57">
        <v>286</v>
      </c>
      <c r="I1567" s="57">
        <v>273</v>
      </c>
      <c r="J1567" s="57">
        <v>274</v>
      </c>
      <c r="K1567" s="57">
        <v>274.5</v>
      </c>
      <c r="L1567" s="57">
        <v>276</v>
      </c>
      <c r="M1567" s="57">
        <v>272</v>
      </c>
      <c r="N1567" s="57">
        <v>275</v>
      </c>
      <c r="O1567" s="63">
        <v>3.6496350364963498E-3</v>
      </c>
      <c r="P1567" s="57">
        <v>84</v>
      </c>
      <c r="Q1567" s="57">
        <v>299</v>
      </c>
      <c r="R1567" s="57">
        <v>342.9</v>
      </c>
      <c r="S1567" s="57">
        <v>274.10000000000002</v>
      </c>
      <c r="T1567" s="57">
        <v>288.42500000000001</v>
      </c>
      <c r="U1567" s="57">
        <v>363.24169999999998</v>
      </c>
      <c r="V1567" s="57">
        <v>272.7</v>
      </c>
      <c r="W1567" s="57">
        <v>287.27499999999998</v>
      </c>
      <c r="X1567" s="57">
        <v>360.01670000000001</v>
      </c>
      <c r="Y1567" s="57">
        <v>273.5</v>
      </c>
      <c r="Z1567" s="57">
        <v>286.17500000000001</v>
      </c>
      <c r="AA1567" s="57">
        <v>356.81670000000003</v>
      </c>
      <c r="AB1567" s="57">
        <v>510</v>
      </c>
      <c r="AC1567" s="57">
        <v>160.5</v>
      </c>
      <c r="AD1567" s="57">
        <v>312.5</v>
      </c>
      <c r="AE1567" s="57">
        <v>263</v>
      </c>
      <c r="AF1567" s="64">
        <v>24.6053</v>
      </c>
      <c r="AG1567" s="64">
        <v>22.7712</v>
      </c>
      <c r="AH1567" s="64">
        <v>25.599</v>
      </c>
      <c r="AI1567" s="64">
        <v>23.713799999999999</v>
      </c>
      <c r="AJ1567" s="61">
        <v>0.4513888888888889</v>
      </c>
      <c r="AK1567" s="216">
        <v>100</v>
      </c>
      <c r="AL1567" s="62">
        <v>187.39379481444305</v>
      </c>
      <c r="AM1567" s="24" t="s">
        <v>6083</v>
      </c>
      <c r="AN1567" s="216" t="s">
        <v>6009</v>
      </c>
      <c r="AO1567" s="216" t="s">
        <v>6007</v>
      </c>
      <c r="AP1567" s="216" t="s">
        <v>6884</v>
      </c>
      <c r="AQ1567" s="216" t="s">
        <v>6885</v>
      </c>
      <c r="AR1567" s="216" t="s">
        <v>6886</v>
      </c>
      <c r="AS1567" s="24" t="s">
        <v>5474</v>
      </c>
      <c r="AT1567" s="24" t="s">
        <v>6016</v>
      </c>
      <c r="AU1567" s="24" t="s">
        <v>5964</v>
      </c>
      <c r="AV1567" s="24" t="s">
        <v>6370</v>
      </c>
      <c r="AW1567" s="24" t="s">
        <v>5991</v>
      </c>
      <c r="AX1567" s="24" t="s">
        <v>5976</v>
      </c>
      <c r="AY1567" s="24" t="s">
        <v>7682</v>
      </c>
      <c r="AZ1567" s="216" t="s">
        <v>7183</v>
      </c>
      <c r="BA1567" s="216" t="s">
        <v>8330</v>
      </c>
      <c r="BB1567" s="57" t="s">
        <v>6944</v>
      </c>
      <c r="BC1567" s="202"/>
      <c r="BD1567" s="24"/>
      <c r="BE1567" s="151"/>
      <c r="BG1567" s="151"/>
      <c r="BI1567" s="151"/>
      <c r="BL1567" s="152"/>
    </row>
    <row r="1568" spans="1:64" s="169" customFormat="1">
      <c r="A1568" s="24">
        <v>6715</v>
      </c>
      <c r="B1568" s="24" t="s">
        <v>5896</v>
      </c>
      <c r="C1568" s="57">
        <v>115.5</v>
      </c>
      <c r="D1568" s="57">
        <v>117</v>
      </c>
      <c r="E1568" s="57">
        <v>112</v>
      </c>
      <c r="F1568" s="57">
        <v>115</v>
      </c>
      <c r="G1568" s="57">
        <v>114</v>
      </c>
      <c r="H1568" s="57">
        <v>116.5</v>
      </c>
      <c r="I1568" s="57">
        <v>114</v>
      </c>
      <c r="J1568" s="57">
        <v>116.5</v>
      </c>
      <c r="K1568" s="57">
        <v>114</v>
      </c>
      <c r="L1568" s="57">
        <v>114.5</v>
      </c>
      <c r="M1568" s="57">
        <v>114</v>
      </c>
      <c r="N1568" s="57">
        <v>114.5</v>
      </c>
      <c r="O1568" s="63">
        <v>4.3859649122806998E-3</v>
      </c>
      <c r="P1568" s="57">
        <v>20</v>
      </c>
      <c r="Q1568" s="57">
        <v>31</v>
      </c>
      <c r="R1568" s="57">
        <v>269.2</v>
      </c>
      <c r="S1568" s="57">
        <v>115.6</v>
      </c>
      <c r="T1568" s="57">
        <v>119.125</v>
      </c>
      <c r="U1568" s="57">
        <v>117.04170000000001</v>
      </c>
      <c r="V1568" s="57">
        <v>115.1</v>
      </c>
      <c r="W1568" s="57">
        <v>118.875</v>
      </c>
      <c r="X1568" s="57">
        <v>117.1917</v>
      </c>
      <c r="Y1568" s="57">
        <v>114.7</v>
      </c>
      <c r="Z1568" s="57">
        <v>118.72499999999999</v>
      </c>
      <c r="AA1568" s="57">
        <v>117.3083</v>
      </c>
      <c r="AB1568" s="57">
        <v>143</v>
      </c>
      <c r="AC1568" s="57">
        <v>100</v>
      </c>
      <c r="AD1568" s="57">
        <v>128</v>
      </c>
      <c r="AE1568" s="57">
        <v>112</v>
      </c>
      <c r="AF1568" s="64">
        <v>31.195</v>
      </c>
      <c r="AG1568" s="64">
        <v>28.4893</v>
      </c>
      <c r="AH1568" s="64">
        <v>30.6006</v>
      </c>
      <c r="AI1568" s="64">
        <v>29.193100000000001</v>
      </c>
      <c r="AJ1568" s="61">
        <v>0.4513888888888889</v>
      </c>
      <c r="AK1568" s="216">
        <v>50</v>
      </c>
      <c r="AL1568" s="62">
        <v>75.762518562990948</v>
      </c>
      <c r="AM1568" s="24" t="s">
        <v>6551</v>
      </c>
      <c r="AN1568" s="216" t="s">
        <v>5967</v>
      </c>
      <c r="AO1568" s="216" t="s">
        <v>5971</v>
      </c>
      <c r="AP1568" s="216" t="s">
        <v>6884</v>
      </c>
      <c r="AQ1568" s="216" t="s">
        <v>6885</v>
      </c>
      <c r="AR1568" s="216" t="s">
        <v>6916</v>
      </c>
      <c r="AS1568" s="24" t="s">
        <v>6917</v>
      </c>
      <c r="AT1568" s="24" t="s">
        <v>5994</v>
      </c>
      <c r="AU1568" s="24" t="s">
        <v>6493</v>
      </c>
      <c r="AV1568" s="24" t="s">
        <v>6493</v>
      </c>
      <c r="AW1568" s="24" t="s">
        <v>5979</v>
      </c>
      <c r="AX1568" s="24" t="s">
        <v>5979</v>
      </c>
      <c r="AY1568" s="24" t="s">
        <v>7738</v>
      </c>
      <c r="AZ1568" s="216" t="s">
        <v>6940</v>
      </c>
      <c r="BA1568" s="216" t="s">
        <v>7025</v>
      </c>
      <c r="BB1568" s="57" t="s">
        <v>5474</v>
      </c>
      <c r="BC1568" s="202"/>
      <c r="BD1568" s="24"/>
      <c r="BE1568" s="151"/>
      <c r="BG1568" s="151"/>
      <c r="BI1568" s="151"/>
      <c r="BL1568" s="152"/>
    </row>
    <row r="1569" spans="1:64" s="169" customFormat="1">
      <c r="A1569" s="24">
        <v>6716</v>
      </c>
      <c r="B1569" s="24" t="s">
        <v>5897</v>
      </c>
      <c r="C1569" s="57">
        <v>174.5</v>
      </c>
      <c r="D1569" s="57">
        <v>178</v>
      </c>
      <c r="E1569" s="57">
        <v>170</v>
      </c>
      <c r="F1569" s="57">
        <v>173.5</v>
      </c>
      <c r="G1569" s="57">
        <v>179</v>
      </c>
      <c r="H1569" s="57">
        <v>184</v>
      </c>
      <c r="I1569" s="57">
        <v>172.5</v>
      </c>
      <c r="J1569" s="57">
        <v>176.5</v>
      </c>
      <c r="K1569" s="57">
        <v>179</v>
      </c>
      <c r="L1569" s="57">
        <v>182</v>
      </c>
      <c r="M1569" s="57">
        <v>177</v>
      </c>
      <c r="N1569" s="57">
        <v>179.5</v>
      </c>
      <c r="O1569" s="63">
        <v>1.69971671388102E-2</v>
      </c>
      <c r="P1569" s="57">
        <v>90</v>
      </c>
      <c r="Q1569" s="57">
        <v>432</v>
      </c>
      <c r="R1569" s="57">
        <v>455.5</v>
      </c>
      <c r="S1569" s="57">
        <v>165</v>
      </c>
      <c r="T1569" s="57">
        <v>197.9</v>
      </c>
      <c r="U1569" s="57">
        <v>173.99170000000001</v>
      </c>
      <c r="V1569" s="57">
        <v>169.7</v>
      </c>
      <c r="W1569" s="57">
        <v>195.1</v>
      </c>
      <c r="X1569" s="57">
        <v>174.76669999999999</v>
      </c>
      <c r="Y1569" s="57">
        <v>172</v>
      </c>
      <c r="Z1569" s="57">
        <v>193.6</v>
      </c>
      <c r="AA1569" s="57">
        <v>175.5333</v>
      </c>
      <c r="AB1569" s="57">
        <v>265</v>
      </c>
      <c r="AC1569" s="57">
        <v>64.2</v>
      </c>
      <c r="AD1569" s="57">
        <v>265</v>
      </c>
      <c r="AE1569" s="57">
        <v>150</v>
      </c>
      <c r="AF1569" s="64">
        <v>40.905999999999999</v>
      </c>
      <c r="AG1569" s="64">
        <v>27.6738</v>
      </c>
      <c r="AH1569" s="64">
        <v>48.882399999999997</v>
      </c>
      <c r="AI1569" s="64">
        <v>34.743299999999998</v>
      </c>
      <c r="AJ1569" s="61">
        <v>0.4513888888888889</v>
      </c>
      <c r="AK1569" s="216">
        <v>100</v>
      </c>
      <c r="AL1569" s="62">
        <v>200.77906587261756</v>
      </c>
      <c r="AM1569" s="24" t="s">
        <v>8334</v>
      </c>
      <c r="AN1569" s="216" t="s">
        <v>6009</v>
      </c>
      <c r="AO1569" s="216" t="s">
        <v>5971</v>
      </c>
      <c r="AP1569" s="216" t="s">
        <v>6908</v>
      </c>
      <c r="AQ1569" s="216" t="s">
        <v>6885</v>
      </c>
      <c r="AR1569" s="216" t="s">
        <v>6886</v>
      </c>
      <c r="AS1569" s="24" t="s">
        <v>5474</v>
      </c>
      <c r="AT1569" s="24" t="s">
        <v>6073</v>
      </c>
      <c r="AU1569" s="24" t="s">
        <v>5974</v>
      </c>
      <c r="AV1569" s="24" t="s">
        <v>6008</v>
      </c>
      <c r="AW1569" s="24" t="s">
        <v>5970</v>
      </c>
      <c r="AX1569" s="24" t="s">
        <v>5986</v>
      </c>
      <c r="AY1569" s="24" t="s">
        <v>7838</v>
      </c>
      <c r="AZ1569" s="216" t="s">
        <v>7443</v>
      </c>
      <c r="BA1569" s="216" t="s">
        <v>7560</v>
      </c>
      <c r="BB1569" s="57" t="s">
        <v>5474</v>
      </c>
      <c r="BC1569" s="202"/>
      <c r="BD1569" s="24"/>
      <c r="BE1569" s="151"/>
      <c r="BG1569" s="151"/>
      <c r="BI1569" s="151"/>
      <c r="BL1569" s="152"/>
    </row>
    <row r="1570" spans="1:64" s="169" customFormat="1">
      <c r="A1570" s="24">
        <v>6717</v>
      </c>
      <c r="B1570" s="24" t="s">
        <v>5898</v>
      </c>
      <c r="C1570" s="57">
        <v>14.5</v>
      </c>
      <c r="D1570" s="57">
        <v>14.5</v>
      </c>
      <c r="E1570" s="57">
        <v>14.5</v>
      </c>
      <c r="F1570" s="57">
        <v>14.5</v>
      </c>
      <c r="G1570" s="57">
        <v>14.6</v>
      </c>
      <c r="H1570" s="57">
        <v>14.65</v>
      </c>
      <c r="I1570" s="57">
        <v>14.5</v>
      </c>
      <c r="J1570" s="57">
        <v>14.65</v>
      </c>
      <c r="K1570" s="57">
        <v>14.65</v>
      </c>
      <c r="L1570" s="57">
        <v>15</v>
      </c>
      <c r="M1570" s="57">
        <v>14.55</v>
      </c>
      <c r="N1570" s="57">
        <v>14.6</v>
      </c>
      <c r="O1570" s="63">
        <v>6.85400959561343E-4</v>
      </c>
      <c r="P1570" s="57">
        <v>14</v>
      </c>
      <c r="Q1570" s="57">
        <v>6</v>
      </c>
      <c r="R1570" s="57">
        <v>151.8947</v>
      </c>
      <c r="S1570" s="57">
        <v>14.512499999999999</v>
      </c>
      <c r="T1570" s="57">
        <v>14.786799999999999</v>
      </c>
      <c r="U1570" s="57">
        <v>15.065200000000001</v>
      </c>
      <c r="V1570" s="57">
        <v>14.512499999999999</v>
      </c>
      <c r="W1570" s="57">
        <v>14.7921</v>
      </c>
      <c r="X1570" s="57">
        <v>15.0375</v>
      </c>
      <c r="Y1570" s="57">
        <v>14.525</v>
      </c>
      <c r="Z1570" s="57">
        <v>14.7974</v>
      </c>
      <c r="AA1570" s="57">
        <v>15.0116</v>
      </c>
      <c r="AB1570" s="57"/>
      <c r="AC1570" s="57"/>
      <c r="AD1570" s="57">
        <v>15.5</v>
      </c>
      <c r="AE1570" s="57">
        <v>13.95</v>
      </c>
      <c r="AF1570" s="64">
        <v>57.6111</v>
      </c>
      <c r="AG1570" s="64">
        <v>51.054600000000001</v>
      </c>
      <c r="AH1570" s="64">
        <v>57.705599999999997</v>
      </c>
      <c r="AI1570" s="64">
        <v>53.271599999999999</v>
      </c>
      <c r="AJ1570" s="61">
        <v>0.4513888888888889</v>
      </c>
      <c r="AK1570" s="216">
        <v>50</v>
      </c>
      <c r="AL1570" s="62">
        <v>53.033762994093664</v>
      </c>
      <c r="AM1570" s="24" t="s">
        <v>6597</v>
      </c>
      <c r="AN1570" s="216" t="s">
        <v>6009</v>
      </c>
      <c r="AO1570" s="216" t="s">
        <v>5961</v>
      </c>
      <c r="AP1570" s="216" t="s">
        <v>6884</v>
      </c>
      <c r="AQ1570" s="216" t="s">
        <v>6885</v>
      </c>
      <c r="AR1570" s="216" t="s">
        <v>6886</v>
      </c>
      <c r="AS1570" s="24" t="s">
        <v>6989</v>
      </c>
      <c r="AT1570" s="24" t="s">
        <v>6577</v>
      </c>
      <c r="AU1570" s="24" t="s">
        <v>6425</v>
      </c>
      <c r="AV1570" s="24" t="s">
        <v>6027</v>
      </c>
      <c r="AW1570" s="24" t="s">
        <v>6033</v>
      </c>
      <c r="AX1570" s="24" t="s">
        <v>5965</v>
      </c>
      <c r="AY1570" s="24" t="s">
        <v>7442</v>
      </c>
      <c r="AZ1570" s="216" t="s">
        <v>7069</v>
      </c>
      <c r="BA1570" s="216" t="s">
        <v>6897</v>
      </c>
      <c r="BB1570" s="57" t="s">
        <v>5474</v>
      </c>
      <c r="BC1570" s="202"/>
      <c r="BD1570" s="24"/>
      <c r="BE1570" s="151"/>
      <c r="BG1570" s="151"/>
      <c r="BI1570" s="151"/>
      <c r="BL1570" s="152"/>
    </row>
    <row r="1571" spans="1:64" s="169" customFormat="1">
      <c r="A1571" s="24">
        <v>6719</v>
      </c>
      <c r="B1571" s="24" t="s">
        <v>5899</v>
      </c>
      <c r="C1571" s="57">
        <v>370</v>
      </c>
      <c r="D1571" s="57">
        <v>385</v>
      </c>
      <c r="E1571" s="57">
        <v>370</v>
      </c>
      <c r="F1571" s="57">
        <v>382</v>
      </c>
      <c r="G1571" s="57">
        <v>385</v>
      </c>
      <c r="H1571" s="57">
        <v>397</v>
      </c>
      <c r="I1571" s="57">
        <v>382</v>
      </c>
      <c r="J1571" s="57">
        <v>390</v>
      </c>
      <c r="K1571" s="57">
        <v>388</v>
      </c>
      <c r="L1571" s="57">
        <v>391</v>
      </c>
      <c r="M1571" s="57">
        <v>382.5</v>
      </c>
      <c r="N1571" s="57">
        <v>385</v>
      </c>
      <c r="O1571" s="63">
        <v>-1.2643294950375699E-2</v>
      </c>
      <c r="P1571" s="57">
        <v>77</v>
      </c>
      <c r="Q1571" s="57">
        <v>597</v>
      </c>
      <c r="R1571" s="57">
        <v>1115.6500000000001</v>
      </c>
      <c r="S1571" s="57">
        <v>367.7</v>
      </c>
      <c r="T1571" s="57">
        <v>358.92500000000001</v>
      </c>
      <c r="U1571" s="57">
        <v>288.25830000000002</v>
      </c>
      <c r="V1571" s="57">
        <v>374.3</v>
      </c>
      <c r="W1571" s="57">
        <v>364.5</v>
      </c>
      <c r="X1571" s="57">
        <v>291.4083</v>
      </c>
      <c r="Y1571" s="57">
        <v>376.7</v>
      </c>
      <c r="Z1571" s="57">
        <v>370.3</v>
      </c>
      <c r="AA1571" s="57">
        <v>294.35000000000002</v>
      </c>
      <c r="AB1571" s="57"/>
      <c r="AC1571" s="57"/>
      <c r="AD1571" s="57">
        <v>415</v>
      </c>
      <c r="AE1571" s="57">
        <v>270</v>
      </c>
      <c r="AF1571" s="64">
        <v>58.239400000000003</v>
      </c>
      <c r="AG1571" s="64">
        <v>47.551499999999997</v>
      </c>
      <c r="AH1571" s="64">
        <v>63.648899999999998</v>
      </c>
      <c r="AI1571" s="64">
        <v>52.917299999999997</v>
      </c>
      <c r="AJ1571" s="61">
        <v>0.4513888888888889</v>
      </c>
      <c r="AK1571" s="216">
        <v>100</v>
      </c>
      <c r="AL1571" s="62">
        <v>171.7776452465728</v>
      </c>
      <c r="AM1571" s="24" t="s">
        <v>6136</v>
      </c>
      <c r="AN1571" s="216" t="s">
        <v>6009</v>
      </c>
      <c r="AO1571" s="216" t="s">
        <v>5961</v>
      </c>
      <c r="AP1571" s="216" t="s">
        <v>6908</v>
      </c>
      <c r="AQ1571" s="216" t="s">
        <v>6900</v>
      </c>
      <c r="AR1571" s="216" t="s">
        <v>6886</v>
      </c>
      <c r="AS1571" s="24" t="s">
        <v>7439</v>
      </c>
      <c r="AT1571" s="24" t="s">
        <v>6031</v>
      </c>
      <c r="AU1571" s="24" t="s">
        <v>6016</v>
      </c>
      <c r="AV1571" s="24" t="s">
        <v>5984</v>
      </c>
      <c r="AW1571" s="24" t="s">
        <v>5986</v>
      </c>
      <c r="AX1571" s="24" t="s">
        <v>5991</v>
      </c>
      <c r="AY1571" s="24" t="s">
        <v>7204</v>
      </c>
      <c r="AZ1571" s="216" t="s">
        <v>8335</v>
      </c>
      <c r="BA1571" s="216" t="s">
        <v>8080</v>
      </c>
      <c r="BB1571" s="57" t="s">
        <v>5474</v>
      </c>
      <c r="BC1571" s="202"/>
      <c r="BD1571" s="24"/>
      <c r="BE1571" s="151"/>
      <c r="BG1571" s="151"/>
      <c r="BI1571" s="151"/>
      <c r="BL1571" s="152"/>
    </row>
    <row r="1572" spans="1:64" s="169" customFormat="1">
      <c r="A1572" s="24">
        <v>6721</v>
      </c>
      <c r="B1572" s="24" t="s">
        <v>5900</v>
      </c>
      <c r="C1572" s="57">
        <v>69.3</v>
      </c>
      <c r="D1572" s="57">
        <v>69.900000000000006</v>
      </c>
      <c r="E1572" s="57">
        <v>68.7</v>
      </c>
      <c r="F1572" s="57">
        <v>68.7</v>
      </c>
      <c r="G1572" s="57">
        <v>68.7</v>
      </c>
      <c r="H1572" s="57">
        <v>69.3</v>
      </c>
      <c r="I1572" s="57">
        <v>68.7</v>
      </c>
      <c r="J1572" s="57">
        <v>69.2</v>
      </c>
      <c r="K1572" s="57">
        <v>69.3</v>
      </c>
      <c r="L1572" s="57">
        <v>69.8</v>
      </c>
      <c r="M1572" s="57">
        <v>69</v>
      </c>
      <c r="N1572" s="57">
        <v>69.3</v>
      </c>
      <c r="O1572" s="63">
        <v>3.6205648081100599E-3</v>
      </c>
      <c r="P1572" s="57">
        <v>14</v>
      </c>
      <c r="Q1572" s="57">
        <v>30</v>
      </c>
      <c r="R1572" s="57">
        <v>14.777799999999999</v>
      </c>
      <c r="S1572" s="57">
        <v>69.92</v>
      </c>
      <c r="T1572" s="57">
        <v>70.966700000000003</v>
      </c>
      <c r="U1572" s="57">
        <v>71.532700000000006</v>
      </c>
      <c r="V1572" s="57">
        <v>69.44</v>
      </c>
      <c r="W1572" s="57">
        <v>70.811099999999996</v>
      </c>
      <c r="X1572" s="57">
        <v>71.494200000000006</v>
      </c>
      <c r="Y1572" s="57">
        <v>69.16</v>
      </c>
      <c r="Z1572" s="57">
        <v>70.661100000000005</v>
      </c>
      <c r="AA1572" s="57">
        <v>71.451899999999995</v>
      </c>
      <c r="AB1572" s="57"/>
      <c r="AC1572" s="57"/>
      <c r="AD1572" s="57">
        <v>72.7</v>
      </c>
      <c r="AE1572" s="57">
        <v>68.5</v>
      </c>
      <c r="AF1572" s="64"/>
      <c r="AG1572" s="64"/>
      <c r="AH1572" s="64"/>
      <c r="AI1572" s="64"/>
      <c r="AJ1572" s="61">
        <v>0.4513888888888889</v>
      </c>
      <c r="AK1572" s="216">
        <v>50</v>
      </c>
      <c r="AL1572" s="62">
        <v>53.033762994093664</v>
      </c>
      <c r="AM1572" s="24" t="s">
        <v>7948</v>
      </c>
      <c r="AN1572" s="216" t="s">
        <v>5993</v>
      </c>
      <c r="AO1572" s="216" t="s">
        <v>5993</v>
      </c>
      <c r="AP1572" s="216" t="s">
        <v>6884</v>
      </c>
      <c r="AQ1572" s="216" t="s">
        <v>6885</v>
      </c>
      <c r="AR1572" s="216" t="s">
        <v>6886</v>
      </c>
      <c r="AS1572" s="24" t="s">
        <v>7429</v>
      </c>
      <c r="AT1572" s="24" t="s">
        <v>6130</v>
      </c>
      <c r="AU1572" s="24" t="s">
        <v>6055</v>
      </c>
      <c r="AV1572" s="24" t="s">
        <v>6121</v>
      </c>
      <c r="AW1572" s="24" t="s">
        <v>5976</v>
      </c>
      <c r="AX1572" s="24" t="s">
        <v>5986</v>
      </c>
      <c r="AY1572" s="24" t="s">
        <v>7316</v>
      </c>
      <c r="AZ1572" s="216" t="s">
        <v>6961</v>
      </c>
      <c r="BA1572" s="216" t="s">
        <v>6914</v>
      </c>
      <c r="BB1572" s="57" t="s">
        <v>6898</v>
      </c>
      <c r="BC1572" s="202"/>
      <c r="BD1572" s="24"/>
      <c r="BE1572" s="151"/>
      <c r="BG1572" s="151"/>
      <c r="BI1572" s="151"/>
      <c r="BL1572" s="152"/>
    </row>
    <row r="1573" spans="1:64" s="169" customFormat="1">
      <c r="A1573" s="24">
        <v>6723</v>
      </c>
      <c r="B1573" s="24" t="s">
        <v>5901</v>
      </c>
      <c r="C1573" s="57">
        <v>23.05</v>
      </c>
      <c r="D1573" s="57">
        <v>24.1</v>
      </c>
      <c r="E1573" s="57">
        <v>23.05</v>
      </c>
      <c r="F1573" s="57">
        <v>24.1</v>
      </c>
      <c r="G1573" s="57">
        <v>23</v>
      </c>
      <c r="H1573" s="57">
        <v>23.15</v>
      </c>
      <c r="I1573" s="57">
        <v>23</v>
      </c>
      <c r="J1573" s="57">
        <v>23.15</v>
      </c>
      <c r="K1573" s="57">
        <v>23.15</v>
      </c>
      <c r="L1573" s="57">
        <v>23.15</v>
      </c>
      <c r="M1573" s="57">
        <v>23.15</v>
      </c>
      <c r="N1573" s="57">
        <v>23.15</v>
      </c>
      <c r="O1573" s="63">
        <v>3.03292894280762E-3</v>
      </c>
      <c r="P1573" s="57">
        <v>2</v>
      </c>
      <c r="Q1573" s="57">
        <v>2</v>
      </c>
      <c r="R1573" s="57">
        <v>13.6</v>
      </c>
      <c r="S1573" s="57">
        <v>23.462499999999999</v>
      </c>
      <c r="T1573" s="57">
        <v>25.623100000000001</v>
      </c>
      <c r="U1573" s="57">
        <v>27.402799999999999</v>
      </c>
      <c r="V1573" s="57">
        <v>23.4</v>
      </c>
      <c r="W1573" s="57">
        <v>25.446400000000001</v>
      </c>
      <c r="X1573" s="57">
        <v>27.287800000000001</v>
      </c>
      <c r="Y1573" s="57">
        <v>23.3125</v>
      </c>
      <c r="Z1573" s="57">
        <v>25.293299999999999</v>
      </c>
      <c r="AA1573" s="57">
        <v>27.1297</v>
      </c>
      <c r="AB1573" s="57"/>
      <c r="AC1573" s="57"/>
      <c r="AD1573" s="57">
        <v>28</v>
      </c>
      <c r="AE1573" s="57">
        <v>22.85</v>
      </c>
      <c r="AF1573" s="64"/>
      <c r="AG1573" s="64"/>
      <c r="AH1573" s="64"/>
      <c r="AI1573" s="64"/>
      <c r="AJ1573" s="61">
        <v>0.4513888888888889</v>
      </c>
      <c r="AK1573" s="216">
        <v>50</v>
      </c>
      <c r="AL1573" s="62">
        <v>7.5762518562990948</v>
      </c>
      <c r="AM1573" s="24" t="s">
        <v>6806</v>
      </c>
      <c r="AN1573" s="216" t="s">
        <v>5993</v>
      </c>
      <c r="AO1573" s="216" t="s">
        <v>5993</v>
      </c>
      <c r="AP1573" s="216" t="s">
        <v>6884</v>
      </c>
      <c r="AQ1573" s="216" t="s">
        <v>6885</v>
      </c>
      <c r="AR1573" s="216" t="s">
        <v>6916</v>
      </c>
      <c r="AS1573" s="24" t="s">
        <v>7429</v>
      </c>
      <c r="AT1573" s="24" t="s">
        <v>6201</v>
      </c>
      <c r="AU1573" s="24" t="s">
        <v>6493</v>
      </c>
      <c r="AV1573" s="24" t="s">
        <v>6577</v>
      </c>
      <c r="AW1573" s="24" t="s">
        <v>5979</v>
      </c>
      <c r="AX1573" s="24" t="s">
        <v>5979</v>
      </c>
      <c r="AY1573" s="24" t="s">
        <v>7712</v>
      </c>
      <c r="AZ1573" s="216" t="s">
        <v>7616</v>
      </c>
      <c r="BA1573" s="216" t="s">
        <v>7539</v>
      </c>
      <c r="BB1573" s="57" t="s">
        <v>5474</v>
      </c>
      <c r="BC1573" s="202"/>
      <c r="BD1573" s="24"/>
      <c r="BE1573" s="151"/>
      <c r="BG1573" s="151"/>
      <c r="BI1573" s="151"/>
      <c r="BL1573" s="152"/>
    </row>
    <row r="1574" spans="1:64" s="169" customFormat="1">
      <c r="A1574" s="24">
        <v>6724</v>
      </c>
      <c r="B1574" s="24" t="s">
        <v>5902</v>
      </c>
      <c r="C1574" s="57">
        <v>14.3</v>
      </c>
      <c r="D1574" s="57">
        <v>18.8</v>
      </c>
      <c r="E1574" s="57">
        <v>14.3</v>
      </c>
      <c r="F1574" s="57">
        <v>17.899999999999999</v>
      </c>
      <c r="G1574" s="57">
        <v>17.8</v>
      </c>
      <c r="H1574" s="57">
        <v>18.899999999999999</v>
      </c>
      <c r="I1574" s="57">
        <v>15</v>
      </c>
      <c r="J1574" s="57">
        <v>17.45</v>
      </c>
      <c r="K1574" s="57">
        <v>17.5</v>
      </c>
      <c r="L1574" s="57">
        <v>17.5</v>
      </c>
      <c r="M1574" s="57">
        <v>15.5</v>
      </c>
      <c r="N1574" s="57">
        <v>16</v>
      </c>
      <c r="O1574" s="63">
        <v>-6.1032863849765202E-2</v>
      </c>
      <c r="P1574" s="57">
        <v>340</v>
      </c>
      <c r="Q1574" s="57">
        <v>1168</v>
      </c>
      <c r="R1574" s="57">
        <v>484.1</v>
      </c>
      <c r="S1574" s="57">
        <v>15.45</v>
      </c>
      <c r="T1574" s="57">
        <v>10.512499999999999</v>
      </c>
      <c r="U1574" s="57">
        <v>9.1876999999999995</v>
      </c>
      <c r="V1574" s="57">
        <v>16.27</v>
      </c>
      <c r="W1574" s="57">
        <v>10.984</v>
      </c>
      <c r="X1574" s="57">
        <v>9.3314000000000004</v>
      </c>
      <c r="Y1574" s="57">
        <v>16.079999999999998</v>
      </c>
      <c r="Z1574" s="57">
        <v>11.374000000000001</v>
      </c>
      <c r="AA1574" s="57">
        <v>9.4536999999999995</v>
      </c>
      <c r="AB1574" s="57"/>
      <c r="AC1574" s="57"/>
      <c r="AD1574" s="57">
        <v>18.899999999999999</v>
      </c>
      <c r="AE1574" s="57">
        <v>8.1</v>
      </c>
      <c r="AF1574" s="64">
        <v>77.576700000000002</v>
      </c>
      <c r="AG1574" s="64">
        <v>68.110600000000005</v>
      </c>
      <c r="AH1574" s="64">
        <v>75.948800000000006</v>
      </c>
      <c r="AI1574" s="64">
        <v>70.723299999999995</v>
      </c>
      <c r="AJ1574" s="61">
        <v>0.4513888888888889</v>
      </c>
      <c r="AK1574" s="216">
        <v>350</v>
      </c>
      <c r="AL1574" s="62">
        <v>686.51619372586595</v>
      </c>
      <c r="AM1574" s="24" t="s">
        <v>8336</v>
      </c>
      <c r="AN1574" s="216" t="s">
        <v>6020</v>
      </c>
      <c r="AO1574" s="216" t="s">
        <v>5989</v>
      </c>
      <c r="AP1574" s="216" t="s">
        <v>6908</v>
      </c>
      <c r="AQ1574" s="216" t="s">
        <v>6900</v>
      </c>
      <c r="AR1574" s="216" t="s">
        <v>6916</v>
      </c>
      <c r="AS1574" s="24" t="s">
        <v>7153</v>
      </c>
      <c r="AT1574" s="24" t="s">
        <v>6013</v>
      </c>
      <c r="AU1574" s="24" t="s">
        <v>5994</v>
      </c>
      <c r="AV1574" s="24" t="s">
        <v>6024</v>
      </c>
      <c r="AW1574" s="24" t="s">
        <v>5979</v>
      </c>
      <c r="AX1574" s="24" t="s">
        <v>5991</v>
      </c>
      <c r="AY1574" s="24" t="s">
        <v>8337</v>
      </c>
      <c r="AZ1574" s="216" t="s">
        <v>8338</v>
      </c>
      <c r="BA1574" s="216" t="s">
        <v>8020</v>
      </c>
      <c r="BB1574" s="57" t="s">
        <v>5474</v>
      </c>
      <c r="BC1574" s="202"/>
      <c r="BD1574" s="24"/>
      <c r="BE1574" s="151"/>
      <c r="BG1574" s="151"/>
      <c r="BI1574" s="151"/>
      <c r="BL1574" s="152"/>
    </row>
    <row r="1575" spans="1:64" s="169" customFormat="1">
      <c r="A1575" s="24">
        <v>6727</v>
      </c>
      <c r="B1575" s="24" t="s">
        <v>5903</v>
      </c>
      <c r="C1575" s="57">
        <v>72</v>
      </c>
      <c r="D1575" s="57">
        <v>75</v>
      </c>
      <c r="E1575" s="57">
        <v>72</v>
      </c>
      <c r="F1575" s="57">
        <v>75</v>
      </c>
      <c r="G1575" s="57">
        <v>76</v>
      </c>
      <c r="H1575" s="57">
        <v>76</v>
      </c>
      <c r="I1575" s="57">
        <v>73.099999999999994</v>
      </c>
      <c r="J1575" s="57">
        <v>75.599999999999994</v>
      </c>
      <c r="K1575" s="57">
        <v>75.599999999999994</v>
      </c>
      <c r="L1575" s="57">
        <v>76</v>
      </c>
      <c r="M1575" s="57">
        <v>75.599999999999994</v>
      </c>
      <c r="N1575" s="57">
        <v>76</v>
      </c>
      <c r="O1575" s="63">
        <v>5.2910052910052898E-3</v>
      </c>
      <c r="P1575" s="57">
        <v>71</v>
      </c>
      <c r="Q1575" s="57">
        <v>214</v>
      </c>
      <c r="R1575" s="57">
        <v>1343.25</v>
      </c>
      <c r="S1575" s="57">
        <v>73.28</v>
      </c>
      <c r="T1575" s="57">
        <v>94.83</v>
      </c>
      <c r="U1575" s="57">
        <v>81.8583</v>
      </c>
      <c r="V1575" s="57">
        <v>73.400000000000006</v>
      </c>
      <c r="W1575" s="57">
        <v>93.084999999999994</v>
      </c>
      <c r="X1575" s="57">
        <v>82.174999999999997</v>
      </c>
      <c r="Y1575" s="57">
        <v>73.28</v>
      </c>
      <c r="Z1575" s="57">
        <v>91.41</v>
      </c>
      <c r="AA1575" s="57">
        <v>82.528300000000002</v>
      </c>
      <c r="AB1575" s="57">
        <v>128</v>
      </c>
      <c r="AC1575" s="57">
        <v>48.45</v>
      </c>
      <c r="AD1575" s="57">
        <v>127.5</v>
      </c>
      <c r="AE1575" s="57">
        <v>68.099999999999994</v>
      </c>
      <c r="AF1575" s="64">
        <v>37.960900000000002</v>
      </c>
      <c r="AG1575" s="64">
        <v>22.0154</v>
      </c>
      <c r="AH1575" s="64">
        <v>49.917900000000003</v>
      </c>
      <c r="AI1575" s="64">
        <v>31.316199999999998</v>
      </c>
      <c r="AJ1575" s="61">
        <v>0.4513888888888889</v>
      </c>
      <c r="AK1575" s="216">
        <v>100</v>
      </c>
      <c r="AL1575" s="62">
        <v>158.39237418839829</v>
      </c>
      <c r="AM1575" s="24" t="s">
        <v>6551</v>
      </c>
      <c r="AN1575" s="216" t="s">
        <v>6009</v>
      </c>
      <c r="AO1575" s="216" t="s">
        <v>5971</v>
      </c>
      <c r="AP1575" s="216" t="s">
        <v>6884</v>
      </c>
      <c r="AQ1575" s="216" t="s">
        <v>6885</v>
      </c>
      <c r="AR1575" s="216" t="s">
        <v>6886</v>
      </c>
      <c r="AS1575" s="24" t="s">
        <v>5474</v>
      </c>
      <c r="AT1575" s="24" t="s">
        <v>6201</v>
      </c>
      <c r="AU1575" s="24" t="s">
        <v>6503</v>
      </c>
      <c r="AV1575" s="24" t="s">
        <v>6493</v>
      </c>
      <c r="AW1575" s="24" t="s">
        <v>5979</v>
      </c>
      <c r="AX1575" s="24" t="s">
        <v>5979</v>
      </c>
      <c r="AY1575" s="24" t="s">
        <v>7477</v>
      </c>
      <c r="AZ1575" s="216" t="s">
        <v>8339</v>
      </c>
      <c r="BA1575" s="216" t="s">
        <v>7769</v>
      </c>
      <c r="BB1575" s="57" t="s">
        <v>5474</v>
      </c>
      <c r="BC1575" s="202"/>
      <c r="BD1575" s="24"/>
      <c r="BE1575" s="151"/>
      <c r="BG1575" s="151"/>
      <c r="BI1575" s="151"/>
      <c r="BL1575" s="152"/>
    </row>
    <row r="1576" spans="1:64" s="169" customFormat="1">
      <c r="A1576" s="24">
        <v>6728</v>
      </c>
      <c r="B1576" s="24" t="s">
        <v>5790</v>
      </c>
      <c r="C1576" s="57">
        <v>75.7</v>
      </c>
      <c r="D1576" s="57">
        <v>76.7</v>
      </c>
      <c r="E1576" s="57">
        <v>74.8</v>
      </c>
      <c r="F1576" s="57">
        <v>76.099999999999994</v>
      </c>
      <c r="G1576" s="57">
        <v>77.7</v>
      </c>
      <c r="H1576" s="57">
        <v>78.5</v>
      </c>
      <c r="I1576" s="57">
        <v>77.7</v>
      </c>
      <c r="J1576" s="57">
        <v>78</v>
      </c>
      <c r="K1576" s="57">
        <v>78.400000000000006</v>
      </c>
      <c r="L1576" s="57">
        <v>78.8</v>
      </c>
      <c r="M1576" s="57">
        <v>78.400000000000006</v>
      </c>
      <c r="N1576" s="57">
        <v>78.8</v>
      </c>
      <c r="O1576" s="63">
        <v>1.0256410256410199E-2</v>
      </c>
      <c r="P1576" s="57">
        <v>8</v>
      </c>
      <c r="Q1576" s="57">
        <v>25</v>
      </c>
      <c r="R1576" s="57">
        <v>136.19999999999999</v>
      </c>
      <c r="S1576" s="57">
        <v>78.94</v>
      </c>
      <c r="T1576" s="57">
        <v>78.234999999999999</v>
      </c>
      <c r="U1576" s="57">
        <v>71.981700000000004</v>
      </c>
      <c r="V1576" s="57">
        <v>78.22</v>
      </c>
      <c r="W1576" s="57">
        <v>78.444999999999993</v>
      </c>
      <c r="X1576" s="57">
        <v>72.131699999999995</v>
      </c>
      <c r="Y1576" s="57">
        <v>77.239999999999995</v>
      </c>
      <c r="Z1576" s="57">
        <v>78.72</v>
      </c>
      <c r="AA1576" s="57">
        <v>72.290000000000006</v>
      </c>
      <c r="AB1576" s="57">
        <v>90.1</v>
      </c>
      <c r="AC1576" s="57">
        <v>46.25</v>
      </c>
      <c r="AD1576" s="57">
        <v>90.1</v>
      </c>
      <c r="AE1576" s="57">
        <v>72.099999999999994</v>
      </c>
      <c r="AF1576" s="64">
        <v>30.276800000000001</v>
      </c>
      <c r="AG1576" s="64">
        <v>32.503100000000003</v>
      </c>
      <c r="AH1576" s="64">
        <v>36.553600000000003</v>
      </c>
      <c r="AI1576" s="64">
        <v>33.853200000000001</v>
      </c>
      <c r="AJ1576" s="61">
        <v>0.4513888888888889</v>
      </c>
      <c r="AK1576" s="216">
        <v>50</v>
      </c>
      <c r="AL1576" s="62">
        <v>30.305007425196379</v>
      </c>
      <c r="AM1576" s="24" t="s">
        <v>6512</v>
      </c>
      <c r="AN1576" s="216" t="s">
        <v>5981</v>
      </c>
      <c r="AO1576" s="216" t="s">
        <v>5971</v>
      </c>
      <c r="AP1576" s="216" t="s">
        <v>6908</v>
      </c>
      <c r="AQ1576" s="216" t="s">
        <v>6900</v>
      </c>
      <c r="AR1576" s="216" t="s">
        <v>6886</v>
      </c>
      <c r="AS1576" s="24" t="s">
        <v>5474</v>
      </c>
      <c r="AT1576" s="24" t="s">
        <v>6016</v>
      </c>
      <c r="AU1576" s="24" t="s">
        <v>6055</v>
      </c>
      <c r="AV1576" s="24" t="s">
        <v>6493</v>
      </c>
      <c r="AW1576" s="24" t="s">
        <v>5979</v>
      </c>
      <c r="AX1576" s="24" t="s">
        <v>5979</v>
      </c>
      <c r="AY1576" s="24" t="s">
        <v>8340</v>
      </c>
      <c r="AZ1576" s="216" t="s">
        <v>7144</v>
      </c>
      <c r="BA1576" s="216" t="s">
        <v>7853</v>
      </c>
      <c r="BB1576" s="57" t="s">
        <v>6960</v>
      </c>
      <c r="BC1576" s="202"/>
      <c r="BD1576" s="24"/>
      <c r="BE1576" s="151"/>
      <c r="BG1576" s="151"/>
      <c r="BI1576" s="151"/>
      <c r="BL1576" s="152"/>
    </row>
    <row r="1577" spans="1:64" s="169" customFormat="1">
      <c r="A1577" s="24">
        <v>6729</v>
      </c>
      <c r="B1577" s="24" t="s">
        <v>5904</v>
      </c>
      <c r="C1577" s="57">
        <v>17.149999999999999</v>
      </c>
      <c r="D1577" s="57">
        <v>17.149999999999999</v>
      </c>
      <c r="E1577" s="57">
        <v>17.149999999999999</v>
      </c>
      <c r="F1577" s="57">
        <v>17.149999999999999</v>
      </c>
      <c r="G1577" s="57">
        <v>17.149999999999999</v>
      </c>
      <c r="H1577" s="57">
        <v>17.149999999999999</v>
      </c>
      <c r="I1577" s="57">
        <v>16.899999999999999</v>
      </c>
      <c r="J1577" s="57">
        <v>17.149999999999999</v>
      </c>
      <c r="K1577" s="57">
        <v>16.5</v>
      </c>
      <c r="L1577" s="57">
        <v>16.75</v>
      </c>
      <c r="M1577" s="57">
        <v>16.5</v>
      </c>
      <c r="N1577" s="57">
        <v>16.75</v>
      </c>
      <c r="O1577" s="63">
        <v>-1.41259564449676E-2</v>
      </c>
      <c r="P1577" s="57">
        <v>4</v>
      </c>
      <c r="Q1577" s="57">
        <v>25</v>
      </c>
      <c r="R1577" s="57">
        <v>24.777799999999999</v>
      </c>
      <c r="S1577" s="57">
        <v>17.125</v>
      </c>
      <c r="T1577" s="57">
        <v>17.093800000000002</v>
      </c>
      <c r="U1577" s="57">
        <v>17.337199999999999</v>
      </c>
      <c r="V1577" s="57">
        <v>17.137499999999999</v>
      </c>
      <c r="W1577" s="57">
        <v>17.097100000000001</v>
      </c>
      <c r="X1577" s="57">
        <v>17.3202</v>
      </c>
      <c r="Y1577" s="57">
        <v>17.024999999999999</v>
      </c>
      <c r="Z1577" s="57">
        <v>17.0778</v>
      </c>
      <c r="AA1577" s="57">
        <v>17.294699999999999</v>
      </c>
      <c r="AB1577" s="57"/>
      <c r="AC1577" s="57"/>
      <c r="AD1577" s="57">
        <v>18.399999999999999</v>
      </c>
      <c r="AE1577" s="57">
        <v>16.5</v>
      </c>
      <c r="AF1577" s="64"/>
      <c r="AG1577" s="64"/>
      <c r="AH1577" s="64"/>
      <c r="AI1577" s="64"/>
      <c r="AJ1577" s="61">
        <v>0.4513888888888889</v>
      </c>
      <c r="AK1577" s="216">
        <v>50</v>
      </c>
      <c r="AL1577" s="62">
        <v>15.15250371259819</v>
      </c>
      <c r="AM1577" s="24" t="s">
        <v>8341</v>
      </c>
      <c r="AN1577" s="216" t="s">
        <v>5993</v>
      </c>
      <c r="AO1577" s="216" t="s">
        <v>5993</v>
      </c>
      <c r="AP1577" s="216" t="s">
        <v>6884</v>
      </c>
      <c r="AQ1577" s="216" t="s">
        <v>6885</v>
      </c>
      <c r="AR1577" s="216" t="s">
        <v>6916</v>
      </c>
      <c r="AS1577" s="24" t="s">
        <v>6945</v>
      </c>
      <c r="AT1577" s="24" t="s">
        <v>6577</v>
      </c>
      <c r="AU1577" s="24" t="s">
        <v>6650</v>
      </c>
      <c r="AV1577" s="24" t="s">
        <v>6493</v>
      </c>
      <c r="AW1577" s="24" t="s">
        <v>5979</v>
      </c>
      <c r="AX1577" s="24" t="s">
        <v>5979</v>
      </c>
      <c r="AY1577" s="24" t="s">
        <v>8342</v>
      </c>
      <c r="AZ1577" s="216" t="s">
        <v>8343</v>
      </c>
      <c r="BA1577" s="216" t="s">
        <v>7032</v>
      </c>
      <c r="BB1577" s="57" t="s">
        <v>5474</v>
      </c>
      <c r="BC1577" s="202"/>
      <c r="BD1577" s="24"/>
      <c r="BE1577" s="151"/>
      <c r="BG1577" s="151"/>
      <c r="BI1577" s="151"/>
      <c r="BL1577" s="152"/>
    </row>
    <row r="1578" spans="1:64" s="169" customFormat="1">
      <c r="A1578" s="24">
        <v>6732</v>
      </c>
      <c r="B1578" s="24" t="s">
        <v>5749</v>
      </c>
      <c r="C1578" s="57">
        <v>766</v>
      </c>
      <c r="D1578" s="57">
        <v>779</v>
      </c>
      <c r="E1578" s="57">
        <v>745</v>
      </c>
      <c r="F1578" s="57">
        <v>757</v>
      </c>
      <c r="G1578" s="57">
        <v>760</v>
      </c>
      <c r="H1578" s="57">
        <v>793</v>
      </c>
      <c r="I1578" s="57">
        <v>755</v>
      </c>
      <c r="J1578" s="57">
        <v>759</v>
      </c>
      <c r="K1578" s="57">
        <v>759</v>
      </c>
      <c r="L1578" s="57">
        <v>768</v>
      </c>
      <c r="M1578" s="57">
        <v>736</v>
      </c>
      <c r="N1578" s="57">
        <v>756</v>
      </c>
      <c r="O1578" s="63">
        <v>-3.9525691699604697E-3</v>
      </c>
      <c r="P1578" s="57">
        <v>516</v>
      </c>
      <c r="Q1578" s="57">
        <v>722</v>
      </c>
      <c r="R1578" s="57">
        <v>710.25</v>
      </c>
      <c r="S1578" s="57">
        <v>740.8</v>
      </c>
      <c r="T1578" s="57">
        <v>779.9</v>
      </c>
      <c r="U1578" s="57">
        <v>712.75</v>
      </c>
      <c r="V1578" s="57">
        <v>748.4</v>
      </c>
      <c r="W1578" s="57">
        <v>778.85</v>
      </c>
      <c r="X1578" s="57">
        <v>714.86670000000004</v>
      </c>
      <c r="Y1578" s="57">
        <v>755.4</v>
      </c>
      <c r="Z1578" s="57">
        <v>779.8</v>
      </c>
      <c r="AA1578" s="57">
        <v>716.88329999999996</v>
      </c>
      <c r="AB1578" s="57">
        <v>885</v>
      </c>
      <c r="AC1578" s="57">
        <v>503</v>
      </c>
      <c r="AD1578" s="57">
        <v>864</v>
      </c>
      <c r="AE1578" s="57">
        <v>672</v>
      </c>
      <c r="AF1578" s="64">
        <v>52.164000000000001</v>
      </c>
      <c r="AG1578" s="64">
        <v>42.204900000000002</v>
      </c>
      <c r="AH1578" s="64">
        <v>54.919899999999998</v>
      </c>
      <c r="AI1578" s="64">
        <v>46.443199999999997</v>
      </c>
      <c r="AJ1578" s="61">
        <v>0.4513888888888889</v>
      </c>
      <c r="AK1578" s="216">
        <v>550</v>
      </c>
      <c r="AL1578" s="62">
        <v>1032.5815499884291</v>
      </c>
      <c r="AM1578" s="24" t="s">
        <v>6044</v>
      </c>
      <c r="AN1578" s="216" t="s">
        <v>6009</v>
      </c>
      <c r="AO1578" s="216" t="s">
        <v>5961</v>
      </c>
      <c r="AP1578" s="216" t="s">
        <v>6908</v>
      </c>
      <c r="AQ1578" s="216" t="s">
        <v>6885</v>
      </c>
      <c r="AR1578" s="216" t="s">
        <v>6886</v>
      </c>
      <c r="AS1578" s="24" t="s">
        <v>5474</v>
      </c>
      <c r="AT1578" s="24" t="s">
        <v>5974</v>
      </c>
      <c r="AU1578" s="24" t="s">
        <v>5978</v>
      </c>
      <c r="AV1578" s="24" t="s">
        <v>5994</v>
      </c>
      <c r="AW1578" s="24" t="s">
        <v>5991</v>
      </c>
      <c r="AX1578" s="24" t="s">
        <v>5976</v>
      </c>
      <c r="AY1578" s="24" t="s">
        <v>8344</v>
      </c>
      <c r="AZ1578" s="216" t="s">
        <v>8063</v>
      </c>
      <c r="BA1578" s="216" t="s">
        <v>7636</v>
      </c>
      <c r="BB1578" s="57" t="s">
        <v>6944</v>
      </c>
      <c r="BC1578" s="202"/>
      <c r="BD1578" s="24"/>
      <c r="BE1578" s="151"/>
      <c r="BG1578" s="151"/>
      <c r="BI1578" s="151"/>
      <c r="BL1578" s="152"/>
    </row>
    <row r="1579" spans="1:64" s="169" customFormat="1">
      <c r="A1579" s="24">
        <v>6733</v>
      </c>
      <c r="B1579" s="24" t="s">
        <v>5905</v>
      </c>
      <c r="C1579" s="57">
        <v>23</v>
      </c>
      <c r="D1579" s="57">
        <v>23.25</v>
      </c>
      <c r="E1579" s="57">
        <v>23</v>
      </c>
      <c r="F1579" s="57">
        <v>23.25</v>
      </c>
      <c r="G1579" s="57">
        <v>23.25</v>
      </c>
      <c r="H1579" s="57">
        <v>23.25</v>
      </c>
      <c r="I1579" s="57">
        <v>23.05</v>
      </c>
      <c r="J1579" s="57">
        <v>23.2</v>
      </c>
      <c r="K1579" s="57">
        <v>23.2</v>
      </c>
      <c r="L1579" s="57">
        <v>23.8</v>
      </c>
      <c r="M1579" s="57">
        <v>23.1</v>
      </c>
      <c r="N1579" s="57">
        <v>23.25</v>
      </c>
      <c r="O1579" s="63">
        <v>2.1551724137930999E-3</v>
      </c>
      <c r="P1579" s="57">
        <v>17</v>
      </c>
      <c r="Q1579" s="57">
        <v>29</v>
      </c>
      <c r="R1579" s="57">
        <v>103.35</v>
      </c>
      <c r="S1579" s="57">
        <v>23.32</v>
      </c>
      <c r="T1579" s="57">
        <v>24.267499999999998</v>
      </c>
      <c r="U1579" s="57">
        <v>25.3567</v>
      </c>
      <c r="V1579" s="57">
        <v>23.2</v>
      </c>
      <c r="W1579" s="57">
        <v>24.2425</v>
      </c>
      <c r="X1579" s="57">
        <v>25.278300000000002</v>
      </c>
      <c r="Y1579" s="57">
        <v>23.14</v>
      </c>
      <c r="Z1579" s="57">
        <v>24.252500000000001</v>
      </c>
      <c r="AA1579" s="57">
        <v>25.199200000000001</v>
      </c>
      <c r="AB1579" s="57">
        <v>34.1</v>
      </c>
      <c r="AC1579" s="57">
        <v>22.75</v>
      </c>
      <c r="AD1579" s="57">
        <v>27.85</v>
      </c>
      <c r="AE1579" s="57">
        <v>22.85</v>
      </c>
      <c r="AF1579" s="64">
        <v>14.038500000000001</v>
      </c>
      <c r="AG1579" s="64">
        <v>11.640700000000001</v>
      </c>
      <c r="AH1579" s="64">
        <v>16.566199999999998</v>
      </c>
      <c r="AI1579" s="64">
        <v>13.2826</v>
      </c>
      <c r="AJ1579" s="61">
        <v>0.4513888888888889</v>
      </c>
      <c r="AK1579" s="216">
        <v>50</v>
      </c>
      <c r="AL1579" s="62">
        <v>64.398140778542313</v>
      </c>
      <c r="AM1579" s="24" t="s">
        <v>6868</v>
      </c>
      <c r="AN1579" s="216" t="s">
        <v>6009</v>
      </c>
      <c r="AO1579" s="216" t="s">
        <v>6047</v>
      </c>
      <c r="AP1579" s="216" t="s">
        <v>6884</v>
      </c>
      <c r="AQ1579" s="216" t="s">
        <v>6885</v>
      </c>
      <c r="AR1579" s="216" t="s">
        <v>6886</v>
      </c>
      <c r="AS1579" s="24" t="s">
        <v>6951</v>
      </c>
      <c r="AT1579" s="24" t="s">
        <v>6493</v>
      </c>
      <c r="AU1579" s="24" t="s">
        <v>6345</v>
      </c>
      <c r="AV1579" s="24" t="s">
        <v>6068</v>
      </c>
      <c r="AW1579" s="24" t="s">
        <v>6033</v>
      </c>
      <c r="AX1579" s="24" t="s">
        <v>5965</v>
      </c>
      <c r="AY1579" s="24" t="s">
        <v>7167</v>
      </c>
      <c r="AZ1579" s="216" t="s">
        <v>7080</v>
      </c>
      <c r="BA1579" s="216" t="s">
        <v>7254</v>
      </c>
      <c r="BB1579" s="57" t="s">
        <v>6944</v>
      </c>
      <c r="BC1579" s="202"/>
      <c r="BD1579" s="24"/>
      <c r="BE1579" s="151"/>
      <c r="BG1579" s="151"/>
      <c r="BI1579" s="151"/>
      <c r="BL1579" s="152"/>
    </row>
    <row r="1580" spans="1:64" s="169" customFormat="1">
      <c r="A1580" s="24">
        <v>6734</v>
      </c>
      <c r="B1580" s="24" t="s">
        <v>5906</v>
      </c>
      <c r="C1580" s="57">
        <v>14.25</v>
      </c>
      <c r="D1580" s="57">
        <v>14.7</v>
      </c>
      <c r="E1580" s="57">
        <v>14.2</v>
      </c>
      <c r="F1580" s="57">
        <v>14.25</v>
      </c>
      <c r="G1580" s="57">
        <v>14.75</v>
      </c>
      <c r="H1580" s="57">
        <v>14.75</v>
      </c>
      <c r="I1580" s="57">
        <v>14.2</v>
      </c>
      <c r="J1580" s="57">
        <v>14.75</v>
      </c>
      <c r="K1580" s="57">
        <v>14.2</v>
      </c>
      <c r="L1580" s="57">
        <v>14.35</v>
      </c>
      <c r="M1580" s="57">
        <v>14.2</v>
      </c>
      <c r="N1580" s="57">
        <v>14.25</v>
      </c>
      <c r="O1580" s="63">
        <v>-1.6563146997929601E-2</v>
      </c>
      <c r="P1580" s="57">
        <v>24</v>
      </c>
      <c r="Q1580" s="57">
        <v>40</v>
      </c>
      <c r="R1580" s="57">
        <v>40.700000000000003</v>
      </c>
      <c r="S1580" s="57">
        <v>14.8</v>
      </c>
      <c r="T1580" s="57">
        <v>16.4575</v>
      </c>
      <c r="U1580" s="57">
        <v>18.927499999999998</v>
      </c>
      <c r="V1580" s="57">
        <v>14.64</v>
      </c>
      <c r="W1580" s="57">
        <v>16.324999999999999</v>
      </c>
      <c r="X1580" s="57">
        <v>18.837499999999999</v>
      </c>
      <c r="Y1580" s="57">
        <v>14.48</v>
      </c>
      <c r="Z1580" s="57">
        <v>16.145</v>
      </c>
      <c r="AA1580" s="57">
        <v>18.745000000000001</v>
      </c>
      <c r="AB1580" s="57"/>
      <c r="AC1580" s="57"/>
      <c r="AD1580" s="57">
        <v>17.8</v>
      </c>
      <c r="AE1580" s="57">
        <v>14.15</v>
      </c>
      <c r="AF1580" s="64">
        <v>14.4491</v>
      </c>
      <c r="AG1580" s="64">
        <v>15.279400000000001</v>
      </c>
      <c r="AH1580" s="64">
        <v>10.802300000000001</v>
      </c>
      <c r="AI1580" s="64">
        <v>13.787000000000001</v>
      </c>
      <c r="AJ1580" s="61">
        <v>0.4513888888888889</v>
      </c>
      <c r="AK1580" s="216">
        <v>50</v>
      </c>
      <c r="AL1580" s="62">
        <v>90.915022275589138</v>
      </c>
      <c r="AM1580" s="24" t="s">
        <v>8345</v>
      </c>
      <c r="AN1580" s="216" t="s">
        <v>5967</v>
      </c>
      <c r="AO1580" s="216" t="s">
        <v>6047</v>
      </c>
      <c r="AP1580" s="216" t="s">
        <v>6884</v>
      </c>
      <c r="AQ1580" s="216" t="s">
        <v>6885</v>
      </c>
      <c r="AR1580" s="216" t="s">
        <v>6916</v>
      </c>
      <c r="AS1580" s="24" t="s">
        <v>7439</v>
      </c>
      <c r="AT1580" s="24" t="s">
        <v>6196</v>
      </c>
      <c r="AU1580" s="24" t="s">
        <v>6742</v>
      </c>
      <c r="AV1580" s="24" t="s">
        <v>6492</v>
      </c>
      <c r="AW1580" s="24" t="s">
        <v>5996</v>
      </c>
      <c r="AX1580" s="24" t="s">
        <v>5979</v>
      </c>
      <c r="AY1580" s="24" t="s">
        <v>8346</v>
      </c>
      <c r="AZ1580" s="216" t="s">
        <v>8273</v>
      </c>
      <c r="BA1580" s="216" t="s">
        <v>7123</v>
      </c>
      <c r="BB1580" s="57" t="s">
        <v>5474</v>
      </c>
      <c r="BC1580" s="202"/>
      <c r="BD1580" s="24"/>
      <c r="BE1580" s="151"/>
      <c r="BG1580" s="151"/>
      <c r="BI1580" s="151"/>
      <c r="BL1580" s="152"/>
    </row>
    <row r="1581" spans="1:64" s="169" customFormat="1">
      <c r="A1581" s="24">
        <v>6735</v>
      </c>
      <c r="B1581" s="24" t="s">
        <v>5907</v>
      </c>
      <c r="C1581" s="57">
        <v>87.5</v>
      </c>
      <c r="D1581" s="57">
        <v>89</v>
      </c>
      <c r="E1581" s="57">
        <v>87.5</v>
      </c>
      <c r="F1581" s="57">
        <v>89</v>
      </c>
      <c r="G1581" s="57">
        <v>89</v>
      </c>
      <c r="H1581" s="57">
        <v>90</v>
      </c>
      <c r="I1581" s="57">
        <v>85.9</v>
      </c>
      <c r="J1581" s="57">
        <v>87</v>
      </c>
      <c r="K1581" s="57">
        <v>89.5</v>
      </c>
      <c r="L1581" s="57">
        <v>89.5</v>
      </c>
      <c r="M1581" s="57">
        <v>89.5</v>
      </c>
      <c r="N1581" s="57">
        <v>89.5</v>
      </c>
      <c r="O1581" s="63">
        <v>2.3324948547907599E-2</v>
      </c>
      <c r="P1581" s="57">
        <v>2</v>
      </c>
      <c r="Q1581" s="57">
        <v>6</v>
      </c>
      <c r="R1581" s="57">
        <v>10.578900000000001</v>
      </c>
      <c r="S1581" s="57">
        <v>87.98</v>
      </c>
      <c r="T1581" s="57">
        <v>89.194699999999997</v>
      </c>
      <c r="U1581" s="57">
        <v>89.575400000000002</v>
      </c>
      <c r="V1581" s="57">
        <v>87.8</v>
      </c>
      <c r="W1581" s="57">
        <v>88.947400000000002</v>
      </c>
      <c r="X1581" s="57">
        <v>89.552599999999998</v>
      </c>
      <c r="Y1581" s="57">
        <v>88.12</v>
      </c>
      <c r="Z1581" s="57">
        <v>88.878900000000002</v>
      </c>
      <c r="AA1581" s="57">
        <v>89.549099999999996</v>
      </c>
      <c r="AB1581" s="57"/>
      <c r="AC1581" s="57"/>
      <c r="AD1581" s="57">
        <v>91.4</v>
      </c>
      <c r="AE1581" s="57">
        <v>83</v>
      </c>
      <c r="AF1581" s="64">
        <v>69.175600000000003</v>
      </c>
      <c r="AG1581" s="64">
        <v>64.034899999999993</v>
      </c>
      <c r="AH1581" s="64">
        <v>77.069400000000002</v>
      </c>
      <c r="AI1581" s="64">
        <v>68.3797</v>
      </c>
      <c r="AJ1581" s="61">
        <v>0.4513888888888889</v>
      </c>
      <c r="AK1581" s="216">
        <v>50</v>
      </c>
      <c r="AL1581" s="62">
        <v>7.5762518562990948</v>
      </c>
      <c r="AM1581" s="24" t="s">
        <v>7071</v>
      </c>
      <c r="AN1581" s="216" t="s">
        <v>6009</v>
      </c>
      <c r="AO1581" s="216" t="s">
        <v>5989</v>
      </c>
      <c r="AP1581" s="216" t="s">
        <v>6884</v>
      </c>
      <c r="AQ1581" s="216" t="s">
        <v>6900</v>
      </c>
      <c r="AR1581" s="216" t="s">
        <v>6886</v>
      </c>
      <c r="AS1581" s="24" t="s">
        <v>7439</v>
      </c>
      <c r="AT1581" s="24" t="s">
        <v>6493</v>
      </c>
      <c r="AU1581" s="24" t="s">
        <v>5984</v>
      </c>
      <c r="AV1581" s="24" t="s">
        <v>6577</v>
      </c>
      <c r="AW1581" s="24" t="s">
        <v>5979</v>
      </c>
      <c r="AX1581" s="24" t="s">
        <v>5979</v>
      </c>
      <c r="AY1581" s="24" t="s">
        <v>8322</v>
      </c>
      <c r="AZ1581" s="216" t="s">
        <v>7093</v>
      </c>
      <c r="BA1581" s="216" t="s">
        <v>8225</v>
      </c>
      <c r="BB1581" s="57" t="s">
        <v>6960</v>
      </c>
      <c r="BC1581" s="202"/>
      <c r="BD1581" s="24"/>
      <c r="BE1581" s="151"/>
      <c r="BG1581" s="151"/>
      <c r="BI1581" s="151"/>
      <c r="BL1581" s="152"/>
    </row>
    <row r="1582" spans="1:64" s="169" customFormat="1">
      <c r="A1582" s="24">
        <v>6736</v>
      </c>
      <c r="B1582" s="24" t="s">
        <v>5908</v>
      </c>
      <c r="C1582" s="57">
        <v>31.65</v>
      </c>
      <c r="D1582" s="57">
        <v>32.9</v>
      </c>
      <c r="E1582" s="57">
        <v>31.5</v>
      </c>
      <c r="F1582" s="57">
        <v>32.9</v>
      </c>
      <c r="G1582" s="57">
        <v>32.9</v>
      </c>
      <c r="H1582" s="57">
        <v>34.5</v>
      </c>
      <c r="I1582" s="57">
        <v>32.6</v>
      </c>
      <c r="J1582" s="57">
        <v>32.6</v>
      </c>
      <c r="K1582" s="57">
        <v>34.1</v>
      </c>
      <c r="L1582" s="57">
        <v>34.35</v>
      </c>
      <c r="M1582" s="57">
        <v>32.65</v>
      </c>
      <c r="N1582" s="57">
        <v>33.5</v>
      </c>
      <c r="O1582" s="63">
        <v>1.17789187556629E-2</v>
      </c>
      <c r="P1582" s="57">
        <v>26</v>
      </c>
      <c r="Q1582" s="57">
        <v>63</v>
      </c>
      <c r="R1582" s="57">
        <v>30</v>
      </c>
      <c r="S1582" s="57">
        <v>31.1</v>
      </c>
      <c r="T1582" s="57">
        <v>34.037500000000001</v>
      </c>
      <c r="U1582" s="57">
        <v>33.750799999999998</v>
      </c>
      <c r="V1582" s="57">
        <v>31.58</v>
      </c>
      <c r="W1582" s="57">
        <v>33.7425</v>
      </c>
      <c r="X1582" s="57">
        <v>33.7958</v>
      </c>
      <c r="Y1582" s="57">
        <v>32.24</v>
      </c>
      <c r="Z1582" s="57">
        <v>33.512500000000003</v>
      </c>
      <c r="AA1582" s="57">
        <v>33.8508</v>
      </c>
      <c r="AB1582" s="57"/>
      <c r="AC1582" s="57"/>
      <c r="AD1582" s="57">
        <v>38.75</v>
      </c>
      <c r="AE1582" s="57">
        <v>29.05</v>
      </c>
      <c r="AF1582" s="64">
        <v>54.662300000000002</v>
      </c>
      <c r="AG1582" s="64">
        <v>39.130699999999997</v>
      </c>
      <c r="AH1582" s="64">
        <v>63.6586</v>
      </c>
      <c r="AI1582" s="64">
        <v>47.306699999999999</v>
      </c>
      <c r="AJ1582" s="61">
        <v>0.4513888888888889</v>
      </c>
      <c r="AK1582" s="216">
        <v>50</v>
      </c>
      <c r="AL1582" s="62">
        <v>98.491274131888233</v>
      </c>
      <c r="AM1582" s="24" t="s">
        <v>8347</v>
      </c>
      <c r="AN1582" s="216" t="s">
        <v>6009</v>
      </c>
      <c r="AO1582" s="216" t="s">
        <v>5961</v>
      </c>
      <c r="AP1582" s="216" t="s">
        <v>6884</v>
      </c>
      <c r="AQ1582" s="216" t="s">
        <v>6885</v>
      </c>
      <c r="AR1582" s="216" t="s">
        <v>6886</v>
      </c>
      <c r="AS1582" s="24" t="s">
        <v>7439</v>
      </c>
      <c r="AT1582" s="24" t="s">
        <v>6045</v>
      </c>
      <c r="AU1582" s="24" t="s">
        <v>6338</v>
      </c>
      <c r="AV1582" s="24" t="s">
        <v>5984</v>
      </c>
      <c r="AW1582" s="24" t="s">
        <v>5965</v>
      </c>
      <c r="AX1582" s="24" t="s">
        <v>5970</v>
      </c>
      <c r="AY1582" s="24" t="s">
        <v>7585</v>
      </c>
      <c r="AZ1582" s="216" t="s">
        <v>7293</v>
      </c>
      <c r="BA1582" s="216" t="s">
        <v>7037</v>
      </c>
      <c r="BB1582" s="57" t="s">
        <v>5474</v>
      </c>
      <c r="BC1582" s="202"/>
      <c r="BD1582" s="24"/>
      <c r="BE1582" s="151"/>
      <c r="BG1582" s="151"/>
      <c r="BI1582" s="151"/>
      <c r="BL1582" s="152"/>
    </row>
    <row r="1583" spans="1:64" s="169" customFormat="1">
      <c r="A1583" s="24">
        <v>6737</v>
      </c>
      <c r="B1583" s="24" t="s">
        <v>5730</v>
      </c>
      <c r="C1583" s="57">
        <v>68</v>
      </c>
      <c r="D1583" s="57">
        <v>68</v>
      </c>
      <c r="E1583" s="57">
        <v>66</v>
      </c>
      <c r="F1583" s="57">
        <v>66.400000000000006</v>
      </c>
      <c r="G1583" s="57">
        <v>66.3</v>
      </c>
      <c r="H1583" s="57">
        <v>67</v>
      </c>
      <c r="I1583" s="57">
        <v>66</v>
      </c>
      <c r="J1583" s="57">
        <v>66.2</v>
      </c>
      <c r="K1583" s="57">
        <v>65.8</v>
      </c>
      <c r="L1583" s="57">
        <v>66.3</v>
      </c>
      <c r="M1583" s="57">
        <v>64.599999999999994</v>
      </c>
      <c r="N1583" s="57">
        <v>64.599999999999994</v>
      </c>
      <c r="O1583" s="63">
        <v>-2.5787965616045801E-2</v>
      </c>
      <c r="P1583" s="57">
        <v>47</v>
      </c>
      <c r="Q1583" s="57">
        <v>34</v>
      </c>
      <c r="R1583" s="57">
        <v>55</v>
      </c>
      <c r="S1583" s="57">
        <v>67.3</v>
      </c>
      <c r="T1583" s="57">
        <v>73.64</v>
      </c>
      <c r="U1583" s="57">
        <v>83.953299999999999</v>
      </c>
      <c r="V1583" s="57">
        <v>67.099999999999994</v>
      </c>
      <c r="W1583" s="57">
        <v>73.05</v>
      </c>
      <c r="X1583" s="57">
        <v>83.625</v>
      </c>
      <c r="Y1583" s="57">
        <v>66.42</v>
      </c>
      <c r="Z1583" s="57">
        <v>72.465000000000003</v>
      </c>
      <c r="AA1583" s="57">
        <v>83.171700000000001</v>
      </c>
      <c r="AB1583" s="57"/>
      <c r="AC1583" s="57"/>
      <c r="AD1583" s="57">
        <v>79</v>
      </c>
      <c r="AE1583" s="57">
        <v>64.599999999999994</v>
      </c>
      <c r="AF1583" s="64">
        <v>15.462199999999999</v>
      </c>
      <c r="AG1583" s="64">
        <v>16.406099999999999</v>
      </c>
      <c r="AH1583" s="64">
        <v>10.308199999999999</v>
      </c>
      <c r="AI1583" s="64">
        <v>14.3734</v>
      </c>
      <c r="AJ1583" s="61">
        <v>0.4513888888888889</v>
      </c>
      <c r="AK1583" s="216">
        <v>50</v>
      </c>
      <c r="AL1583" s="62">
        <v>178.04191862302872</v>
      </c>
      <c r="AM1583" s="24" t="s">
        <v>6751</v>
      </c>
      <c r="AN1583" s="216" t="s">
        <v>5967</v>
      </c>
      <c r="AO1583" s="216" t="s">
        <v>6047</v>
      </c>
      <c r="AP1583" s="216" t="s">
        <v>6884</v>
      </c>
      <c r="AQ1583" s="216" t="s">
        <v>6885</v>
      </c>
      <c r="AR1583" s="216" t="s">
        <v>6916</v>
      </c>
      <c r="AS1583" s="24" t="s">
        <v>6945</v>
      </c>
      <c r="AT1583" s="24" t="s">
        <v>6209</v>
      </c>
      <c r="AU1583" s="24" t="s">
        <v>6347</v>
      </c>
      <c r="AV1583" s="24" t="s">
        <v>6130</v>
      </c>
      <c r="AW1583" s="24" t="s">
        <v>5991</v>
      </c>
      <c r="AX1583" s="24" t="s">
        <v>5979</v>
      </c>
      <c r="AY1583" s="24" t="s">
        <v>8014</v>
      </c>
      <c r="AZ1583" s="216" t="s">
        <v>7174</v>
      </c>
      <c r="BA1583" s="216" t="s">
        <v>7964</v>
      </c>
      <c r="BB1583" s="57" t="s">
        <v>5474</v>
      </c>
      <c r="BC1583" s="202"/>
      <c r="BD1583" s="24"/>
      <c r="BE1583" s="151"/>
      <c r="BG1583" s="151"/>
      <c r="BI1583" s="151"/>
      <c r="BL1583" s="152"/>
    </row>
    <row r="1584" spans="1:64" s="169" customFormat="1">
      <c r="A1584" s="24">
        <v>6739</v>
      </c>
      <c r="B1584" s="24" t="s">
        <v>5909</v>
      </c>
      <c r="C1584" s="57">
        <v>42.5</v>
      </c>
      <c r="D1584" s="57">
        <v>47.8</v>
      </c>
      <c r="E1584" s="57">
        <v>42</v>
      </c>
      <c r="F1584" s="57">
        <v>47.8</v>
      </c>
      <c r="G1584" s="57">
        <v>47.75</v>
      </c>
      <c r="H1584" s="57">
        <v>53.3</v>
      </c>
      <c r="I1584" s="57">
        <v>47</v>
      </c>
      <c r="J1584" s="57">
        <v>52.9</v>
      </c>
      <c r="K1584" s="57">
        <v>53</v>
      </c>
      <c r="L1584" s="57">
        <v>55.4</v>
      </c>
      <c r="M1584" s="57">
        <v>52</v>
      </c>
      <c r="N1584" s="57">
        <v>53.9</v>
      </c>
      <c r="O1584" s="63">
        <v>5.9147180192572202E-2</v>
      </c>
      <c r="P1584" s="57">
        <v>237</v>
      </c>
      <c r="Q1584" s="57">
        <v>251</v>
      </c>
      <c r="R1584" s="57">
        <v>75.2</v>
      </c>
      <c r="S1584" s="57">
        <v>43.46</v>
      </c>
      <c r="T1584" s="57">
        <v>40.777500000000003</v>
      </c>
      <c r="U1584" s="57">
        <v>37.572899999999997</v>
      </c>
      <c r="V1584" s="57">
        <v>45.74</v>
      </c>
      <c r="W1584" s="57">
        <v>41.327500000000001</v>
      </c>
      <c r="X1584" s="57">
        <v>37.793199999999999</v>
      </c>
      <c r="Y1584" s="57">
        <v>47.79</v>
      </c>
      <c r="Z1584" s="57">
        <v>42.047499999999999</v>
      </c>
      <c r="AA1584" s="57">
        <v>38.039000000000001</v>
      </c>
      <c r="AB1584" s="57"/>
      <c r="AC1584" s="57"/>
      <c r="AD1584" s="57">
        <v>55.4</v>
      </c>
      <c r="AE1584" s="57">
        <v>34.700000000000003</v>
      </c>
      <c r="AF1584" s="64">
        <v>84.220600000000005</v>
      </c>
      <c r="AG1584" s="64">
        <v>80.026600000000002</v>
      </c>
      <c r="AH1584" s="64">
        <v>86.345600000000005</v>
      </c>
      <c r="AI1584" s="64">
        <v>82.132999999999996</v>
      </c>
      <c r="AJ1584" s="61">
        <v>0.4548611111111111</v>
      </c>
      <c r="AK1584" s="216">
        <v>250</v>
      </c>
      <c r="AL1584" s="62">
        <v>459.42187931210003</v>
      </c>
      <c r="AM1584" s="24" t="s">
        <v>6232</v>
      </c>
      <c r="AN1584" s="216" t="s">
        <v>6009</v>
      </c>
      <c r="AO1584" s="216" t="s">
        <v>6012</v>
      </c>
      <c r="AP1584" s="216" t="s">
        <v>6908</v>
      </c>
      <c r="AQ1584" s="216" t="s">
        <v>6900</v>
      </c>
      <c r="AR1584" s="216" t="s">
        <v>6886</v>
      </c>
      <c r="AS1584" s="24" t="s">
        <v>7034</v>
      </c>
      <c r="AT1584" s="24" t="s">
        <v>6045</v>
      </c>
      <c r="AU1584" s="24" t="s">
        <v>5982</v>
      </c>
      <c r="AV1584" s="24" t="s">
        <v>6016</v>
      </c>
      <c r="AW1584" s="24" t="s">
        <v>5986</v>
      </c>
      <c r="AX1584" s="24" t="s">
        <v>5991</v>
      </c>
      <c r="AY1584" s="24" t="s">
        <v>8348</v>
      </c>
      <c r="AZ1584" s="216" t="s">
        <v>8349</v>
      </c>
      <c r="BA1584" s="216" t="s">
        <v>7638</v>
      </c>
      <c r="BB1584" s="57" t="s">
        <v>5474</v>
      </c>
      <c r="BC1584" s="202"/>
      <c r="BD1584" s="24"/>
      <c r="BE1584" s="151"/>
      <c r="BG1584" s="151"/>
      <c r="BI1584" s="151"/>
      <c r="BL1584" s="152"/>
    </row>
    <row r="1585" spans="1:64" s="169" customFormat="1">
      <c r="A1585" s="24">
        <v>6741</v>
      </c>
      <c r="B1585" s="24" t="s">
        <v>5910</v>
      </c>
      <c r="C1585" s="57">
        <v>263.5</v>
      </c>
      <c r="D1585" s="57">
        <v>279.5</v>
      </c>
      <c r="E1585" s="57">
        <v>258.5</v>
      </c>
      <c r="F1585" s="57">
        <v>279.5</v>
      </c>
      <c r="G1585" s="57">
        <v>295</v>
      </c>
      <c r="H1585" s="57">
        <v>305</v>
      </c>
      <c r="I1585" s="57">
        <v>273</v>
      </c>
      <c r="J1585" s="57">
        <v>274</v>
      </c>
      <c r="K1585" s="57">
        <v>274</v>
      </c>
      <c r="L1585" s="57">
        <v>282.5</v>
      </c>
      <c r="M1585" s="57">
        <v>269</v>
      </c>
      <c r="N1585" s="57">
        <v>279</v>
      </c>
      <c r="O1585" s="63">
        <v>1.8248175182481698E-2</v>
      </c>
      <c r="P1585" s="57">
        <v>345</v>
      </c>
      <c r="Q1585" s="57">
        <v>1445</v>
      </c>
      <c r="R1585" s="57">
        <v>1020.4</v>
      </c>
      <c r="S1585" s="57">
        <v>260.3</v>
      </c>
      <c r="T1585" s="57">
        <v>322.02499999999998</v>
      </c>
      <c r="U1585" s="57">
        <v>294.44170000000003</v>
      </c>
      <c r="V1585" s="57">
        <v>263.60000000000002</v>
      </c>
      <c r="W1585" s="57">
        <v>316.45</v>
      </c>
      <c r="X1585" s="57">
        <v>295.85000000000002</v>
      </c>
      <c r="Y1585" s="57">
        <v>266.39999999999998</v>
      </c>
      <c r="Z1585" s="57">
        <v>310.64999999999998</v>
      </c>
      <c r="AA1585" s="57">
        <v>297.60000000000002</v>
      </c>
      <c r="AB1585" s="57">
        <v>427</v>
      </c>
      <c r="AC1585" s="57">
        <v>156</v>
      </c>
      <c r="AD1585" s="57">
        <v>410.5</v>
      </c>
      <c r="AE1585" s="57">
        <v>235</v>
      </c>
      <c r="AF1585" s="64">
        <v>31.7057</v>
      </c>
      <c r="AG1585" s="64">
        <v>23.061199999999999</v>
      </c>
      <c r="AH1585" s="64">
        <v>36.907699999999998</v>
      </c>
      <c r="AI1585" s="64">
        <v>27.6767</v>
      </c>
      <c r="AJ1585" s="61">
        <v>0.4548611111111111</v>
      </c>
      <c r="AK1585" s="216">
        <v>350</v>
      </c>
      <c r="AL1585" s="62">
        <v>671.08783525513945</v>
      </c>
      <c r="AM1585" s="24" t="s">
        <v>6028</v>
      </c>
      <c r="AN1585" s="216" t="s">
        <v>6009</v>
      </c>
      <c r="AO1585" s="216" t="s">
        <v>5971</v>
      </c>
      <c r="AP1585" s="216" t="s">
        <v>6884</v>
      </c>
      <c r="AQ1585" s="216" t="s">
        <v>6885</v>
      </c>
      <c r="AR1585" s="216" t="s">
        <v>6886</v>
      </c>
      <c r="AS1585" s="24" t="s">
        <v>5474</v>
      </c>
      <c r="AT1585" s="24" t="s">
        <v>6045</v>
      </c>
      <c r="AU1585" s="24" t="s">
        <v>5964</v>
      </c>
      <c r="AV1585" s="24" t="s">
        <v>6016</v>
      </c>
      <c r="AW1585" s="24" t="s">
        <v>5991</v>
      </c>
      <c r="AX1585" s="24" t="s">
        <v>5986</v>
      </c>
      <c r="AY1585" s="24" t="s">
        <v>7841</v>
      </c>
      <c r="AZ1585" s="216" t="s">
        <v>8350</v>
      </c>
      <c r="BA1585" s="216" t="s">
        <v>8061</v>
      </c>
      <c r="BB1585" s="57" t="s">
        <v>5474</v>
      </c>
      <c r="BC1585" s="202"/>
      <c r="BD1585" s="24"/>
      <c r="BE1585" s="151"/>
      <c r="BG1585" s="151"/>
      <c r="BI1585" s="151"/>
      <c r="BL1585" s="152"/>
    </row>
    <row r="1586" spans="1:64" s="169" customFormat="1">
      <c r="A1586" s="24">
        <v>6743</v>
      </c>
      <c r="B1586" s="24" t="s">
        <v>5911</v>
      </c>
      <c r="C1586" s="57">
        <v>72.7</v>
      </c>
      <c r="D1586" s="57">
        <v>79.2</v>
      </c>
      <c r="E1586" s="57">
        <v>72.7</v>
      </c>
      <c r="F1586" s="57">
        <v>79.2</v>
      </c>
      <c r="G1586" s="57">
        <v>82.5</v>
      </c>
      <c r="H1586" s="57">
        <v>84.5</v>
      </c>
      <c r="I1586" s="57">
        <v>79.2</v>
      </c>
      <c r="J1586" s="57">
        <v>79.7</v>
      </c>
      <c r="K1586" s="57">
        <v>80</v>
      </c>
      <c r="L1586" s="57">
        <v>82.5</v>
      </c>
      <c r="M1586" s="57">
        <v>78.5</v>
      </c>
      <c r="N1586" s="57">
        <v>82</v>
      </c>
      <c r="O1586" s="63">
        <v>2.88582183186951E-2</v>
      </c>
      <c r="P1586" s="57">
        <v>296</v>
      </c>
      <c r="Q1586" s="57">
        <v>1163</v>
      </c>
      <c r="R1586" s="57">
        <v>815.1</v>
      </c>
      <c r="S1586" s="57">
        <v>77.5</v>
      </c>
      <c r="T1586" s="57">
        <v>93.52</v>
      </c>
      <c r="U1586" s="57">
        <v>108.015</v>
      </c>
      <c r="V1586" s="57">
        <v>77.239999999999995</v>
      </c>
      <c r="W1586" s="57">
        <v>92.454999999999998</v>
      </c>
      <c r="X1586" s="57">
        <v>107.31829999999999</v>
      </c>
      <c r="Y1586" s="57">
        <v>77.7</v>
      </c>
      <c r="Z1586" s="57">
        <v>91.53</v>
      </c>
      <c r="AA1586" s="57">
        <v>106.6683</v>
      </c>
      <c r="AB1586" s="57">
        <v>189</v>
      </c>
      <c r="AC1586" s="57">
        <v>70</v>
      </c>
      <c r="AD1586" s="57">
        <v>118</v>
      </c>
      <c r="AE1586" s="57">
        <v>70</v>
      </c>
      <c r="AF1586" s="64">
        <v>22.252099999999999</v>
      </c>
      <c r="AG1586" s="64">
        <v>14.982799999999999</v>
      </c>
      <c r="AH1586" s="64">
        <v>38.364199999999997</v>
      </c>
      <c r="AI1586" s="64">
        <v>22.776599999999998</v>
      </c>
      <c r="AJ1586" s="61">
        <v>0.4548611111111111</v>
      </c>
      <c r="AK1586" s="216">
        <v>300</v>
      </c>
      <c r="AL1586" s="62">
        <v>582.90323189969797</v>
      </c>
      <c r="AM1586" s="24" t="s">
        <v>6038</v>
      </c>
      <c r="AN1586" s="216" t="s">
        <v>6009</v>
      </c>
      <c r="AO1586" s="216" t="s">
        <v>6007</v>
      </c>
      <c r="AP1586" s="216" t="s">
        <v>6884</v>
      </c>
      <c r="AQ1586" s="216" t="s">
        <v>6885</v>
      </c>
      <c r="AR1586" s="216" t="s">
        <v>6886</v>
      </c>
      <c r="AS1586" s="24" t="s">
        <v>5474</v>
      </c>
      <c r="AT1586" s="24" t="s">
        <v>6201</v>
      </c>
      <c r="AU1586" s="24" t="s">
        <v>5962</v>
      </c>
      <c r="AV1586" s="24" t="s">
        <v>6010</v>
      </c>
      <c r="AW1586" s="24" t="s">
        <v>5965</v>
      </c>
      <c r="AX1586" s="24" t="s">
        <v>5986</v>
      </c>
      <c r="AY1586" s="24" t="s">
        <v>7563</v>
      </c>
      <c r="AZ1586" s="216" t="s">
        <v>7056</v>
      </c>
      <c r="BA1586" s="216" t="s">
        <v>7934</v>
      </c>
      <c r="BB1586" s="57" t="s">
        <v>5474</v>
      </c>
      <c r="BC1586" s="202"/>
      <c r="BD1586" s="24"/>
      <c r="BE1586" s="151"/>
      <c r="BG1586" s="151"/>
      <c r="BI1586" s="151"/>
      <c r="BL1586" s="152"/>
    </row>
    <row r="1587" spans="1:64" s="169" customFormat="1">
      <c r="A1587" s="24">
        <v>6747</v>
      </c>
      <c r="B1587" s="24" t="s">
        <v>5802</v>
      </c>
      <c r="C1587" s="57">
        <v>250.5</v>
      </c>
      <c r="D1587" s="57">
        <v>263</v>
      </c>
      <c r="E1587" s="57">
        <v>250.5</v>
      </c>
      <c r="F1587" s="57">
        <v>255</v>
      </c>
      <c r="G1587" s="57">
        <v>255.5</v>
      </c>
      <c r="H1587" s="57">
        <v>256</v>
      </c>
      <c r="I1587" s="57">
        <v>252.5</v>
      </c>
      <c r="J1587" s="57">
        <v>252.5</v>
      </c>
      <c r="K1587" s="57">
        <v>262</v>
      </c>
      <c r="L1587" s="57">
        <v>262</v>
      </c>
      <c r="M1587" s="57">
        <v>256</v>
      </c>
      <c r="N1587" s="57">
        <v>259</v>
      </c>
      <c r="O1587" s="63">
        <v>2.57425742574257E-2</v>
      </c>
      <c r="P1587" s="57">
        <v>5</v>
      </c>
      <c r="Q1587" s="57">
        <v>51</v>
      </c>
      <c r="R1587" s="57">
        <v>59.3</v>
      </c>
      <c r="S1587" s="57">
        <v>254.1</v>
      </c>
      <c r="T1587" s="57">
        <v>255.95</v>
      </c>
      <c r="U1587" s="57">
        <v>238.08330000000001</v>
      </c>
      <c r="V1587" s="57">
        <v>254.3</v>
      </c>
      <c r="W1587" s="57">
        <v>255.65</v>
      </c>
      <c r="X1587" s="57">
        <v>238.8167</v>
      </c>
      <c r="Y1587" s="57">
        <v>253.3</v>
      </c>
      <c r="Z1587" s="57">
        <v>255.97499999999999</v>
      </c>
      <c r="AA1587" s="57">
        <v>239.45</v>
      </c>
      <c r="AB1587" s="57">
        <v>297</v>
      </c>
      <c r="AC1587" s="57">
        <v>129</v>
      </c>
      <c r="AD1587" s="57">
        <v>269.5</v>
      </c>
      <c r="AE1587" s="57">
        <v>245</v>
      </c>
      <c r="AF1587" s="64">
        <v>34.888199999999998</v>
      </c>
      <c r="AG1587" s="64">
        <v>31.779199999999999</v>
      </c>
      <c r="AH1587" s="64">
        <v>45.481000000000002</v>
      </c>
      <c r="AI1587" s="64">
        <v>36.346499999999999</v>
      </c>
      <c r="AJ1587" s="61">
        <v>0.4548611111111111</v>
      </c>
      <c r="AK1587" s="216">
        <v>50</v>
      </c>
      <c r="AL1587" s="62">
        <v>18.10680656294041</v>
      </c>
      <c r="AM1587" s="24" t="s">
        <v>8351</v>
      </c>
      <c r="AN1587" s="216" t="s">
        <v>6009</v>
      </c>
      <c r="AO1587" s="216" t="s">
        <v>5971</v>
      </c>
      <c r="AP1587" s="216" t="s">
        <v>6908</v>
      </c>
      <c r="AQ1587" s="216" t="s">
        <v>6900</v>
      </c>
      <c r="AR1587" s="216" t="s">
        <v>6886</v>
      </c>
      <c r="AS1587" s="24" t="s">
        <v>5474</v>
      </c>
      <c r="AT1587" s="24" t="s">
        <v>6055</v>
      </c>
      <c r="AU1587" s="24" t="s">
        <v>6130</v>
      </c>
      <c r="AV1587" s="24" t="s">
        <v>6017</v>
      </c>
      <c r="AW1587" s="24" t="s">
        <v>5979</v>
      </c>
      <c r="AX1587" s="24" t="s">
        <v>5970</v>
      </c>
      <c r="AY1587" s="24" t="s">
        <v>7059</v>
      </c>
      <c r="AZ1587" s="216" t="s">
        <v>7773</v>
      </c>
      <c r="BA1587" s="216" t="s">
        <v>7611</v>
      </c>
      <c r="BB1587" s="57" t="s">
        <v>6960</v>
      </c>
      <c r="BC1587" s="202"/>
      <c r="BD1587" s="24"/>
      <c r="BE1587" s="151"/>
      <c r="BG1587" s="151"/>
      <c r="BI1587" s="151"/>
      <c r="BL1587" s="152"/>
    </row>
    <row r="1588" spans="1:64" s="169" customFormat="1">
      <c r="A1588" s="24">
        <v>6748</v>
      </c>
      <c r="B1588" s="24" t="s">
        <v>5912</v>
      </c>
      <c r="C1588" s="57">
        <v>25.65</v>
      </c>
      <c r="D1588" s="57">
        <v>27.4</v>
      </c>
      <c r="E1588" s="57">
        <v>25.25</v>
      </c>
      <c r="F1588" s="57">
        <v>27.3</v>
      </c>
      <c r="G1588" s="57">
        <v>27.5</v>
      </c>
      <c r="H1588" s="57">
        <v>29.95</v>
      </c>
      <c r="I1588" s="57">
        <v>27.5</v>
      </c>
      <c r="J1588" s="57">
        <v>29.7</v>
      </c>
      <c r="K1588" s="57">
        <v>29.8</v>
      </c>
      <c r="L1588" s="57">
        <v>30</v>
      </c>
      <c r="M1588" s="57">
        <v>27.25</v>
      </c>
      <c r="N1588" s="57">
        <v>27.95</v>
      </c>
      <c r="O1588" s="63">
        <v>-2.47732030704815E-2</v>
      </c>
      <c r="P1588" s="57">
        <v>259</v>
      </c>
      <c r="Q1588" s="57">
        <v>722</v>
      </c>
      <c r="R1588" s="57">
        <v>375.15</v>
      </c>
      <c r="S1588" s="57">
        <v>25.42</v>
      </c>
      <c r="T1588" s="57">
        <v>28.114999999999998</v>
      </c>
      <c r="U1588" s="57">
        <v>28.114999999999998</v>
      </c>
      <c r="V1588" s="57">
        <v>26.36</v>
      </c>
      <c r="W1588" s="57">
        <v>27.6525</v>
      </c>
      <c r="X1588" s="57">
        <v>28.1905</v>
      </c>
      <c r="Y1588" s="57">
        <v>26.91</v>
      </c>
      <c r="Z1588" s="57">
        <v>27.385000000000002</v>
      </c>
      <c r="AA1588" s="57">
        <v>28.179500000000001</v>
      </c>
      <c r="AB1588" s="57"/>
      <c r="AC1588" s="57"/>
      <c r="AD1588" s="57">
        <v>33.450000000000003</v>
      </c>
      <c r="AE1588" s="57">
        <v>24.2</v>
      </c>
      <c r="AF1588" s="64"/>
      <c r="AG1588" s="64"/>
      <c r="AH1588" s="64"/>
      <c r="AI1588" s="64"/>
      <c r="AJ1588" s="61">
        <v>0.4548611111111111</v>
      </c>
      <c r="AK1588" s="216">
        <v>300</v>
      </c>
      <c r="AL1588" s="62">
        <v>510.04032791223574</v>
      </c>
      <c r="AM1588" s="24" t="s">
        <v>6019</v>
      </c>
      <c r="AN1588" s="216" t="s">
        <v>5993</v>
      </c>
      <c r="AO1588" s="216" t="s">
        <v>5993</v>
      </c>
      <c r="AP1588" s="216" t="s">
        <v>6884</v>
      </c>
      <c r="AQ1588" s="216" t="s">
        <v>6900</v>
      </c>
      <c r="AR1588" s="216" t="s">
        <v>6886</v>
      </c>
      <c r="AS1588" s="24" t="s">
        <v>6989</v>
      </c>
      <c r="AT1588" s="24" t="s">
        <v>5982</v>
      </c>
      <c r="AU1588" s="24" t="s">
        <v>6013</v>
      </c>
      <c r="AV1588" s="24" t="s">
        <v>5964</v>
      </c>
      <c r="AW1588" s="24" t="s">
        <v>5965</v>
      </c>
      <c r="AX1588" s="24" t="s">
        <v>5991</v>
      </c>
      <c r="AY1588" s="24" t="s">
        <v>7585</v>
      </c>
      <c r="AZ1588" s="216" t="s">
        <v>7465</v>
      </c>
      <c r="BA1588" s="216" t="s">
        <v>7525</v>
      </c>
      <c r="BB1588" s="57" t="s">
        <v>7017</v>
      </c>
      <c r="BC1588" s="202"/>
      <c r="BD1588" s="24"/>
      <c r="BE1588" s="151"/>
      <c r="BG1588" s="151"/>
      <c r="BI1588" s="151"/>
      <c r="BL1588" s="152"/>
    </row>
    <row r="1589" spans="1:64" s="169" customFormat="1">
      <c r="A1589" s="24">
        <v>6750</v>
      </c>
      <c r="B1589" s="24" t="s">
        <v>5913</v>
      </c>
      <c r="C1589" s="57">
        <v>26.7</v>
      </c>
      <c r="D1589" s="57">
        <v>26.75</v>
      </c>
      <c r="E1589" s="57">
        <v>26.35</v>
      </c>
      <c r="F1589" s="57">
        <v>26.65</v>
      </c>
      <c r="G1589" s="57">
        <v>26.8</v>
      </c>
      <c r="H1589" s="57">
        <v>26.95</v>
      </c>
      <c r="I1589" s="57">
        <v>26.1</v>
      </c>
      <c r="J1589" s="57">
        <v>26.45</v>
      </c>
      <c r="K1589" s="57">
        <v>26</v>
      </c>
      <c r="L1589" s="57">
        <v>26</v>
      </c>
      <c r="M1589" s="57">
        <v>26</v>
      </c>
      <c r="N1589" s="57">
        <v>26</v>
      </c>
      <c r="O1589" s="63">
        <v>-1.5897047691143001E-2</v>
      </c>
      <c r="P1589" s="57">
        <v>1</v>
      </c>
      <c r="Q1589" s="57">
        <v>21</v>
      </c>
      <c r="R1589" s="57">
        <v>45.15</v>
      </c>
      <c r="S1589" s="57">
        <v>26.73</v>
      </c>
      <c r="T1589" s="57">
        <v>27.852499999999999</v>
      </c>
      <c r="U1589" s="57">
        <v>28.1068</v>
      </c>
      <c r="V1589" s="57">
        <v>26.54</v>
      </c>
      <c r="W1589" s="57">
        <v>27.72</v>
      </c>
      <c r="X1589" s="57">
        <v>28.116900000000001</v>
      </c>
      <c r="Y1589" s="57">
        <v>26.37</v>
      </c>
      <c r="Z1589" s="57">
        <v>27.625</v>
      </c>
      <c r="AA1589" s="57">
        <v>28.117799999999999</v>
      </c>
      <c r="AB1589" s="57"/>
      <c r="AC1589" s="57"/>
      <c r="AD1589" s="57">
        <v>29.45</v>
      </c>
      <c r="AE1589" s="57">
        <v>25.9</v>
      </c>
      <c r="AF1589" s="64">
        <v>24.4024</v>
      </c>
      <c r="AG1589" s="64">
        <v>30.139900000000001</v>
      </c>
      <c r="AH1589" s="64">
        <v>16.2683</v>
      </c>
      <c r="AI1589" s="64">
        <v>25.515999999999998</v>
      </c>
      <c r="AJ1589" s="61">
        <v>0.4548611111111111</v>
      </c>
      <c r="AK1589" s="216">
        <v>50</v>
      </c>
      <c r="AL1589" s="62">
        <v>3.6213613125880819</v>
      </c>
      <c r="AM1589" s="24" t="s">
        <v>6671</v>
      </c>
      <c r="AN1589" s="216" t="s">
        <v>5967</v>
      </c>
      <c r="AO1589" s="216" t="s">
        <v>6007</v>
      </c>
      <c r="AP1589" s="216" t="s">
        <v>6884</v>
      </c>
      <c r="AQ1589" s="216" t="s">
        <v>6885</v>
      </c>
      <c r="AR1589" s="216" t="s">
        <v>6916</v>
      </c>
      <c r="AS1589" s="24" t="s">
        <v>7439</v>
      </c>
      <c r="AT1589" s="24" t="s">
        <v>6328</v>
      </c>
      <c r="AU1589" s="24" t="s">
        <v>5984</v>
      </c>
      <c r="AV1589" s="24" t="s">
        <v>6577</v>
      </c>
      <c r="AW1589" s="24" t="s">
        <v>5979</v>
      </c>
      <c r="AX1589" s="24" t="s">
        <v>5979</v>
      </c>
      <c r="AY1589" s="24" t="s">
        <v>8312</v>
      </c>
      <c r="AZ1589" s="216" t="s">
        <v>7138</v>
      </c>
      <c r="BA1589" s="216" t="s">
        <v>7467</v>
      </c>
      <c r="BB1589" s="57" t="s">
        <v>5474</v>
      </c>
      <c r="BC1589" s="202"/>
      <c r="BD1589" s="24"/>
      <c r="BE1589" s="151"/>
      <c r="BG1589" s="151"/>
      <c r="BI1589" s="151"/>
      <c r="BL1589" s="152"/>
    </row>
    <row r="1590" spans="1:64" s="169" customFormat="1">
      <c r="A1590" s="24">
        <v>6751</v>
      </c>
      <c r="B1590" s="24" t="s">
        <v>5782</v>
      </c>
      <c r="C1590" s="57">
        <v>63</v>
      </c>
      <c r="D1590" s="57">
        <v>63</v>
      </c>
      <c r="E1590" s="57">
        <v>59.9</v>
      </c>
      <c r="F1590" s="57">
        <v>60</v>
      </c>
      <c r="G1590" s="57">
        <v>59.2</v>
      </c>
      <c r="H1590" s="57">
        <v>59.2</v>
      </c>
      <c r="I1590" s="57">
        <v>59.2</v>
      </c>
      <c r="J1590" s="57">
        <v>59.2</v>
      </c>
      <c r="K1590" s="57">
        <v>59.7</v>
      </c>
      <c r="L1590" s="57">
        <v>59.7</v>
      </c>
      <c r="M1590" s="57">
        <v>59.7</v>
      </c>
      <c r="N1590" s="57">
        <v>59.7</v>
      </c>
      <c r="O1590" s="63">
        <v>8.4459459459459395E-3</v>
      </c>
      <c r="P1590" s="57">
        <v>1</v>
      </c>
      <c r="Q1590" s="57">
        <v>5</v>
      </c>
      <c r="R1590" s="57">
        <v>12.85</v>
      </c>
      <c r="S1590" s="57">
        <v>60.36</v>
      </c>
      <c r="T1590" s="57">
        <v>62.615000000000002</v>
      </c>
      <c r="U1590" s="57">
        <v>63.88</v>
      </c>
      <c r="V1590" s="57">
        <v>60.2</v>
      </c>
      <c r="W1590" s="57">
        <v>62.35</v>
      </c>
      <c r="X1590" s="57">
        <v>63.8033</v>
      </c>
      <c r="Y1590" s="57">
        <v>59.94</v>
      </c>
      <c r="Z1590" s="57">
        <v>62.11</v>
      </c>
      <c r="AA1590" s="57">
        <v>63.74</v>
      </c>
      <c r="AB1590" s="57">
        <v>91.9</v>
      </c>
      <c r="AC1590" s="57">
        <v>58.8</v>
      </c>
      <c r="AD1590" s="57">
        <v>66</v>
      </c>
      <c r="AE1590" s="57">
        <v>58.8</v>
      </c>
      <c r="AF1590" s="64">
        <v>20.067</v>
      </c>
      <c r="AG1590" s="64">
        <v>24.7362</v>
      </c>
      <c r="AH1590" s="64">
        <v>19.260400000000001</v>
      </c>
      <c r="AI1590" s="64">
        <v>22.910900000000002</v>
      </c>
      <c r="AJ1590" s="61">
        <v>0.4548611111111111</v>
      </c>
      <c r="AK1590" s="216">
        <v>50</v>
      </c>
      <c r="AL1590" s="62">
        <v>3.6213613125880819</v>
      </c>
      <c r="AM1590" s="24" t="s">
        <v>6576</v>
      </c>
      <c r="AN1590" s="216" t="s">
        <v>5967</v>
      </c>
      <c r="AO1590" s="216" t="s">
        <v>6007</v>
      </c>
      <c r="AP1590" s="216" t="s">
        <v>6884</v>
      </c>
      <c r="AQ1590" s="216" t="s">
        <v>6885</v>
      </c>
      <c r="AR1590" s="216" t="s">
        <v>6916</v>
      </c>
      <c r="AS1590" s="24" t="s">
        <v>7303</v>
      </c>
      <c r="AT1590" s="24" t="s">
        <v>6024</v>
      </c>
      <c r="AU1590" s="24" t="s">
        <v>6577</v>
      </c>
      <c r="AV1590" s="24" t="s">
        <v>6577</v>
      </c>
      <c r="AW1590" s="24" t="s">
        <v>5979</v>
      </c>
      <c r="AX1590" s="24" t="s">
        <v>5979</v>
      </c>
      <c r="AY1590" s="24" t="s">
        <v>7181</v>
      </c>
      <c r="AZ1590" s="216" t="s">
        <v>7183</v>
      </c>
      <c r="BA1590" s="216" t="s">
        <v>6920</v>
      </c>
      <c r="BB1590" s="57" t="s">
        <v>5474</v>
      </c>
      <c r="BC1590" s="202"/>
      <c r="BD1590" s="24"/>
      <c r="BE1590" s="151"/>
      <c r="BG1590" s="151"/>
      <c r="BI1590" s="151"/>
      <c r="BL1590" s="152"/>
    </row>
    <row r="1591" spans="1:64" s="169" customFormat="1">
      <c r="A1591" s="24">
        <v>6753</v>
      </c>
      <c r="B1591" s="24" t="s">
        <v>5914</v>
      </c>
      <c r="C1591" s="57">
        <v>32.799999999999997</v>
      </c>
      <c r="D1591" s="57">
        <v>33.299999999999997</v>
      </c>
      <c r="E1591" s="57">
        <v>32.200000000000003</v>
      </c>
      <c r="F1591" s="57">
        <v>33.15</v>
      </c>
      <c r="G1591" s="57">
        <v>33.15</v>
      </c>
      <c r="H1591" s="57">
        <v>33.799999999999997</v>
      </c>
      <c r="I1591" s="57">
        <v>33</v>
      </c>
      <c r="J1591" s="57">
        <v>33.700000000000003</v>
      </c>
      <c r="K1591" s="57">
        <v>33.75</v>
      </c>
      <c r="L1591" s="57">
        <v>33.75</v>
      </c>
      <c r="M1591" s="57">
        <v>32.950000000000003</v>
      </c>
      <c r="N1591" s="57">
        <v>33.65</v>
      </c>
      <c r="O1591" s="63">
        <v>1.32490213791026E-2</v>
      </c>
      <c r="P1591" s="57">
        <v>4</v>
      </c>
      <c r="Q1591" s="57">
        <v>10</v>
      </c>
      <c r="R1591" s="57">
        <v>30.4</v>
      </c>
      <c r="S1591" s="57">
        <v>33.409999999999997</v>
      </c>
      <c r="T1591" s="57">
        <v>33.5075</v>
      </c>
      <c r="U1591" s="57">
        <v>34.049199999999999</v>
      </c>
      <c r="V1591" s="57">
        <v>33.4</v>
      </c>
      <c r="W1591" s="57">
        <v>33.51</v>
      </c>
      <c r="X1591" s="57">
        <v>34.012500000000003</v>
      </c>
      <c r="Y1591" s="57">
        <v>33.36</v>
      </c>
      <c r="Z1591" s="57">
        <v>33.5</v>
      </c>
      <c r="AA1591" s="57">
        <v>33.979199999999999</v>
      </c>
      <c r="AB1591" s="57"/>
      <c r="AC1591" s="57"/>
      <c r="AD1591" s="57">
        <v>35.35</v>
      </c>
      <c r="AE1591" s="57">
        <v>32.200000000000003</v>
      </c>
      <c r="AF1591" s="64">
        <v>37.440300000000001</v>
      </c>
      <c r="AG1591" s="64">
        <v>38.094200000000001</v>
      </c>
      <c r="AH1591" s="64">
        <v>46.441699999999997</v>
      </c>
      <c r="AI1591" s="64">
        <v>40.8767</v>
      </c>
      <c r="AJ1591" s="61">
        <v>0.4548611111111111</v>
      </c>
      <c r="AK1591" s="216">
        <v>50</v>
      </c>
      <c r="AL1591" s="62">
        <v>14.485445250352328</v>
      </c>
      <c r="AM1591" s="24" t="s">
        <v>7225</v>
      </c>
      <c r="AN1591" s="216" t="s">
        <v>5981</v>
      </c>
      <c r="AO1591" s="216" t="s">
        <v>5971</v>
      </c>
      <c r="AP1591" s="216" t="s">
        <v>6884</v>
      </c>
      <c r="AQ1591" s="216" t="s">
        <v>6900</v>
      </c>
      <c r="AR1591" s="216" t="s">
        <v>6886</v>
      </c>
      <c r="AS1591" s="24" t="s">
        <v>6917</v>
      </c>
      <c r="AT1591" s="24" t="s">
        <v>6244</v>
      </c>
      <c r="AU1591" s="24" t="s">
        <v>6016</v>
      </c>
      <c r="AV1591" s="24" t="s">
        <v>6386</v>
      </c>
      <c r="AW1591" s="24" t="s">
        <v>5979</v>
      </c>
      <c r="AX1591" s="24" t="s">
        <v>6084</v>
      </c>
      <c r="AY1591" s="24" t="s">
        <v>7422</v>
      </c>
      <c r="AZ1591" s="216" t="s">
        <v>8071</v>
      </c>
      <c r="BA1591" s="216" t="s">
        <v>6920</v>
      </c>
      <c r="BB1591" s="57" t="s">
        <v>7003</v>
      </c>
      <c r="BC1591" s="202"/>
      <c r="BD1591" s="24"/>
      <c r="BE1591" s="151"/>
      <c r="BG1591" s="151"/>
      <c r="BI1591" s="151"/>
      <c r="BL1591" s="152"/>
    </row>
    <row r="1592" spans="1:64" s="169" customFormat="1">
      <c r="A1592" s="24">
        <v>6754</v>
      </c>
      <c r="B1592" s="24" t="s">
        <v>5736</v>
      </c>
      <c r="C1592" s="57">
        <v>41.45</v>
      </c>
      <c r="D1592" s="57">
        <v>41.65</v>
      </c>
      <c r="E1592" s="57">
        <v>40.700000000000003</v>
      </c>
      <c r="F1592" s="57">
        <v>41.55</v>
      </c>
      <c r="G1592" s="57">
        <v>42.25</v>
      </c>
      <c r="H1592" s="57">
        <v>42.25</v>
      </c>
      <c r="I1592" s="57">
        <v>41.9</v>
      </c>
      <c r="J1592" s="57">
        <v>42</v>
      </c>
      <c r="K1592" s="57">
        <v>42.65</v>
      </c>
      <c r="L1592" s="57">
        <v>42.7</v>
      </c>
      <c r="M1592" s="57">
        <v>42.4</v>
      </c>
      <c r="N1592" s="57">
        <v>42.4</v>
      </c>
      <c r="O1592" s="63">
        <v>9.5238095238095195E-3</v>
      </c>
      <c r="P1592" s="57">
        <v>21</v>
      </c>
      <c r="Q1592" s="57">
        <v>114</v>
      </c>
      <c r="R1592" s="57">
        <v>110.95</v>
      </c>
      <c r="S1592" s="57">
        <v>41.66</v>
      </c>
      <c r="T1592" s="57">
        <v>44.9375</v>
      </c>
      <c r="U1592" s="57">
        <v>46.040799999999997</v>
      </c>
      <c r="V1592" s="57">
        <v>41.62</v>
      </c>
      <c r="W1592" s="57">
        <v>44.772500000000001</v>
      </c>
      <c r="X1592" s="57">
        <v>45.9908</v>
      </c>
      <c r="Y1592" s="57">
        <v>41.69</v>
      </c>
      <c r="Z1592" s="57">
        <v>44.637500000000003</v>
      </c>
      <c r="AA1592" s="57">
        <v>45.936700000000002</v>
      </c>
      <c r="AB1592" s="57">
        <v>54.5</v>
      </c>
      <c r="AC1592" s="57">
        <v>38.200000000000003</v>
      </c>
      <c r="AD1592" s="57">
        <v>47.4</v>
      </c>
      <c r="AE1592" s="57">
        <v>40.700000000000003</v>
      </c>
      <c r="AF1592" s="64">
        <v>14.532500000000001</v>
      </c>
      <c r="AG1592" s="64">
        <v>17.773299999999999</v>
      </c>
      <c r="AH1592" s="64">
        <v>24.407</v>
      </c>
      <c r="AI1592" s="64">
        <v>19.984500000000001</v>
      </c>
      <c r="AJ1592" s="61">
        <v>0.4548611111111111</v>
      </c>
      <c r="AK1592" s="216">
        <v>50</v>
      </c>
      <c r="AL1592" s="62">
        <v>76.048587564349717</v>
      </c>
      <c r="AM1592" s="24" t="s">
        <v>8352</v>
      </c>
      <c r="AN1592" s="216" t="s">
        <v>6337</v>
      </c>
      <c r="AO1592" s="216" t="s">
        <v>6007</v>
      </c>
      <c r="AP1592" s="216" t="s">
        <v>6884</v>
      </c>
      <c r="AQ1592" s="216" t="s">
        <v>6885</v>
      </c>
      <c r="AR1592" s="216" t="s">
        <v>6886</v>
      </c>
      <c r="AS1592" s="24" t="s">
        <v>6917</v>
      </c>
      <c r="AT1592" s="24" t="s">
        <v>6124</v>
      </c>
      <c r="AU1592" s="24" t="s">
        <v>6017</v>
      </c>
      <c r="AV1592" s="24" t="s">
        <v>6130</v>
      </c>
      <c r="AW1592" s="24" t="s">
        <v>5990</v>
      </c>
      <c r="AX1592" s="24" t="s">
        <v>5979</v>
      </c>
      <c r="AY1592" s="24" t="s">
        <v>7661</v>
      </c>
      <c r="AZ1592" s="216" t="s">
        <v>7066</v>
      </c>
      <c r="BA1592" s="216" t="s">
        <v>6992</v>
      </c>
      <c r="BB1592" s="57" t="s">
        <v>5474</v>
      </c>
      <c r="BC1592" s="202"/>
      <c r="BD1592" s="24"/>
      <c r="BE1592" s="151"/>
      <c r="BG1592" s="151"/>
      <c r="BI1592" s="151"/>
      <c r="BL1592" s="152"/>
    </row>
    <row r="1593" spans="1:64" s="169" customFormat="1">
      <c r="A1593" s="24">
        <v>6756</v>
      </c>
      <c r="B1593" s="24" t="s">
        <v>5731</v>
      </c>
      <c r="C1593" s="57">
        <v>403</v>
      </c>
      <c r="D1593" s="57">
        <v>434</v>
      </c>
      <c r="E1593" s="57">
        <v>400.5</v>
      </c>
      <c r="F1593" s="57">
        <v>429</v>
      </c>
      <c r="G1593" s="57">
        <v>435</v>
      </c>
      <c r="H1593" s="57">
        <v>443</v>
      </c>
      <c r="I1593" s="57">
        <v>415</v>
      </c>
      <c r="J1593" s="57">
        <v>423</v>
      </c>
      <c r="K1593" s="57">
        <v>424</v>
      </c>
      <c r="L1593" s="57">
        <v>427.5</v>
      </c>
      <c r="M1593" s="57">
        <v>421.5</v>
      </c>
      <c r="N1593" s="57">
        <v>427</v>
      </c>
      <c r="O1593" s="63">
        <v>9.4562647754137096E-3</v>
      </c>
      <c r="P1593" s="57">
        <v>273</v>
      </c>
      <c r="Q1593" s="57">
        <v>1290</v>
      </c>
      <c r="R1593" s="57">
        <v>1413.1</v>
      </c>
      <c r="S1593" s="57">
        <v>402.4</v>
      </c>
      <c r="T1593" s="57">
        <v>436.35</v>
      </c>
      <c r="U1593" s="57">
        <v>400.33330000000001</v>
      </c>
      <c r="V1593" s="57">
        <v>409.6</v>
      </c>
      <c r="W1593" s="57">
        <v>435.375</v>
      </c>
      <c r="X1593" s="57">
        <v>403.19170000000003</v>
      </c>
      <c r="Y1593" s="57">
        <v>412.8</v>
      </c>
      <c r="Z1593" s="57">
        <v>434.77499999999998</v>
      </c>
      <c r="AA1593" s="57">
        <v>406.10829999999999</v>
      </c>
      <c r="AB1593" s="57">
        <v>562</v>
      </c>
      <c r="AC1593" s="57">
        <v>211.5</v>
      </c>
      <c r="AD1593" s="57">
        <v>512</v>
      </c>
      <c r="AE1593" s="57">
        <v>368.5</v>
      </c>
      <c r="AF1593" s="64">
        <v>54.157499999999999</v>
      </c>
      <c r="AG1593" s="64">
        <v>38.569000000000003</v>
      </c>
      <c r="AH1593" s="64">
        <v>62.279499999999999</v>
      </c>
      <c r="AI1593" s="64">
        <v>46.472499999999997</v>
      </c>
      <c r="AJ1593" s="61">
        <v>0.4548611111111111</v>
      </c>
      <c r="AK1593" s="216">
        <v>300</v>
      </c>
      <c r="AL1593" s="62">
        <v>537.61007536695115</v>
      </c>
      <c r="AM1593" s="24" t="s">
        <v>6038</v>
      </c>
      <c r="AN1593" s="216" t="s">
        <v>6009</v>
      </c>
      <c r="AO1593" s="216" t="s">
        <v>5961</v>
      </c>
      <c r="AP1593" s="216" t="s">
        <v>6908</v>
      </c>
      <c r="AQ1593" s="216" t="s">
        <v>6885</v>
      </c>
      <c r="AR1593" s="216" t="s">
        <v>6886</v>
      </c>
      <c r="AS1593" s="24" t="s">
        <v>5474</v>
      </c>
      <c r="AT1593" s="24" t="s">
        <v>5982</v>
      </c>
      <c r="AU1593" s="24" t="s">
        <v>5962</v>
      </c>
      <c r="AV1593" s="24" t="s">
        <v>6016</v>
      </c>
      <c r="AW1593" s="24" t="s">
        <v>5965</v>
      </c>
      <c r="AX1593" s="24" t="s">
        <v>5986</v>
      </c>
      <c r="AY1593" s="24" t="s">
        <v>7319</v>
      </c>
      <c r="AZ1593" s="216" t="s">
        <v>6932</v>
      </c>
      <c r="BA1593" s="216" t="s">
        <v>7910</v>
      </c>
      <c r="BB1593" s="57" t="s">
        <v>5474</v>
      </c>
      <c r="BC1593" s="202"/>
      <c r="BD1593" s="24"/>
      <c r="BE1593" s="151"/>
      <c r="BG1593" s="151"/>
      <c r="BI1593" s="151"/>
      <c r="BL1593" s="152"/>
    </row>
    <row r="1594" spans="1:64" s="169" customFormat="1">
      <c r="A1594" s="24">
        <v>6757</v>
      </c>
      <c r="B1594" s="24" t="s">
        <v>5915</v>
      </c>
      <c r="C1594" s="57">
        <v>27.1</v>
      </c>
      <c r="D1594" s="57">
        <v>27.1</v>
      </c>
      <c r="E1594" s="57">
        <v>26.9</v>
      </c>
      <c r="F1594" s="57">
        <v>26.9</v>
      </c>
      <c r="G1594" s="57">
        <v>27.1</v>
      </c>
      <c r="H1594" s="57">
        <v>27.1</v>
      </c>
      <c r="I1594" s="57">
        <v>26.85</v>
      </c>
      <c r="J1594" s="57">
        <v>27</v>
      </c>
      <c r="K1594" s="57">
        <v>26.9</v>
      </c>
      <c r="L1594" s="57">
        <v>27.05</v>
      </c>
      <c r="M1594" s="57">
        <v>26.9</v>
      </c>
      <c r="N1594" s="57">
        <v>26.95</v>
      </c>
      <c r="O1594" s="63">
        <v>-3.70919881305638E-4</v>
      </c>
      <c r="P1594" s="57">
        <v>39</v>
      </c>
      <c r="Q1594" s="57">
        <v>60</v>
      </c>
      <c r="R1594" s="57">
        <v>130.4</v>
      </c>
      <c r="S1594" s="57">
        <v>27.1</v>
      </c>
      <c r="T1594" s="57">
        <v>28.2075</v>
      </c>
      <c r="U1594" s="57">
        <v>30.3033</v>
      </c>
      <c r="V1594" s="57">
        <v>27.09</v>
      </c>
      <c r="W1594" s="57">
        <v>28.0825</v>
      </c>
      <c r="X1594" s="57">
        <v>30.228300000000001</v>
      </c>
      <c r="Y1594" s="57">
        <v>27</v>
      </c>
      <c r="Z1594" s="57">
        <v>27.98</v>
      </c>
      <c r="AA1594" s="57">
        <v>30.144200000000001</v>
      </c>
      <c r="AB1594" s="57"/>
      <c r="AC1594" s="57"/>
      <c r="AD1594" s="57">
        <v>30</v>
      </c>
      <c r="AE1594" s="57">
        <v>26.8</v>
      </c>
      <c r="AF1594" s="64">
        <v>11.833500000000001</v>
      </c>
      <c r="AG1594" s="64">
        <v>13.335100000000001</v>
      </c>
      <c r="AH1594" s="64">
        <v>11.735200000000001</v>
      </c>
      <c r="AI1594" s="64">
        <v>12.8018</v>
      </c>
      <c r="AJ1594" s="61">
        <v>0.4548611111111111</v>
      </c>
      <c r="AK1594" s="216">
        <v>50</v>
      </c>
      <c r="AL1594" s="62">
        <v>141.2330911909352</v>
      </c>
      <c r="AM1594" s="24" t="s">
        <v>6586</v>
      </c>
      <c r="AN1594" s="216" t="s">
        <v>5967</v>
      </c>
      <c r="AO1594" s="216" t="s">
        <v>6047</v>
      </c>
      <c r="AP1594" s="216" t="s">
        <v>6884</v>
      </c>
      <c r="AQ1594" s="216" t="s">
        <v>6885</v>
      </c>
      <c r="AR1594" s="216" t="s">
        <v>6916</v>
      </c>
      <c r="AS1594" s="24" t="s">
        <v>7439</v>
      </c>
      <c r="AT1594" s="24" t="s">
        <v>6518</v>
      </c>
      <c r="AU1594" s="24" t="s">
        <v>6017</v>
      </c>
      <c r="AV1594" s="24" t="s">
        <v>6492</v>
      </c>
      <c r="AW1594" s="24" t="s">
        <v>5996</v>
      </c>
      <c r="AX1594" s="24" t="s">
        <v>5979</v>
      </c>
      <c r="AY1594" s="24" t="s">
        <v>7490</v>
      </c>
      <c r="AZ1594" s="216" t="s">
        <v>7235</v>
      </c>
      <c r="BA1594" s="216" t="s">
        <v>6937</v>
      </c>
      <c r="BB1594" s="57" t="s">
        <v>5474</v>
      </c>
      <c r="BC1594" s="202"/>
      <c r="BD1594" s="24"/>
      <c r="BE1594" s="151"/>
      <c r="BG1594" s="151"/>
      <c r="BI1594" s="151"/>
      <c r="BL1594" s="152"/>
    </row>
    <row r="1595" spans="1:64" s="169" customFormat="1">
      <c r="A1595" s="24">
        <v>6758</v>
      </c>
      <c r="B1595" s="24" t="s">
        <v>5916</v>
      </c>
      <c r="C1595" s="57">
        <v>48</v>
      </c>
      <c r="D1595" s="57">
        <v>48.5</v>
      </c>
      <c r="E1595" s="57">
        <v>47.8</v>
      </c>
      <c r="F1595" s="57">
        <v>48</v>
      </c>
      <c r="G1595" s="57">
        <v>48.1</v>
      </c>
      <c r="H1595" s="57">
        <v>48.3</v>
      </c>
      <c r="I1595" s="57">
        <v>48.1</v>
      </c>
      <c r="J1595" s="57">
        <v>48.3</v>
      </c>
      <c r="K1595" s="57">
        <v>48.3</v>
      </c>
      <c r="L1595" s="57">
        <v>48.3</v>
      </c>
      <c r="M1595" s="57">
        <v>48.3</v>
      </c>
      <c r="N1595" s="57">
        <v>48.3</v>
      </c>
      <c r="O1595" s="63">
        <v>4.1580041580041504E-3</v>
      </c>
      <c r="P1595" s="57">
        <v>1</v>
      </c>
      <c r="Q1595" s="57">
        <v>3</v>
      </c>
      <c r="R1595" s="57">
        <v>20.769200000000001</v>
      </c>
      <c r="S1595" s="57">
        <v>49.333300000000001</v>
      </c>
      <c r="T1595" s="57">
        <v>50.045499999999997</v>
      </c>
      <c r="U1595" s="57">
        <v>51.071899999999999</v>
      </c>
      <c r="V1595" s="57">
        <v>49.075000000000003</v>
      </c>
      <c r="W1595" s="57">
        <v>49.9</v>
      </c>
      <c r="X1595" s="57">
        <v>50.987900000000003</v>
      </c>
      <c r="Y1595" s="57">
        <v>48.65</v>
      </c>
      <c r="Z1595" s="57">
        <v>49.776899999999998</v>
      </c>
      <c r="AA1595" s="57">
        <v>50.887900000000002</v>
      </c>
      <c r="AB1595" s="57"/>
      <c r="AC1595" s="57"/>
      <c r="AD1595" s="57">
        <v>51</v>
      </c>
      <c r="AE1595" s="57">
        <v>47.8</v>
      </c>
      <c r="AF1595" s="64"/>
      <c r="AG1595" s="64"/>
      <c r="AH1595" s="64"/>
      <c r="AI1595" s="64"/>
      <c r="AJ1595" s="61">
        <v>0.4548611111111111</v>
      </c>
      <c r="AK1595" s="216">
        <v>50</v>
      </c>
      <c r="AL1595" s="62">
        <v>3.6213613125880819</v>
      </c>
      <c r="AM1595" s="24" t="s">
        <v>6806</v>
      </c>
      <c r="AN1595" s="216" t="s">
        <v>5993</v>
      </c>
      <c r="AO1595" s="216" t="s">
        <v>5993</v>
      </c>
      <c r="AP1595" s="216" t="s">
        <v>6884</v>
      </c>
      <c r="AQ1595" s="216" t="s">
        <v>6885</v>
      </c>
      <c r="AR1595" s="216" t="s">
        <v>6916</v>
      </c>
      <c r="AS1595" s="24" t="s">
        <v>6917</v>
      </c>
      <c r="AT1595" s="24" t="s">
        <v>6166</v>
      </c>
      <c r="AU1595" s="24" t="s">
        <v>6493</v>
      </c>
      <c r="AV1595" s="24" t="s">
        <v>6577</v>
      </c>
      <c r="AW1595" s="24" t="s">
        <v>5979</v>
      </c>
      <c r="AX1595" s="24" t="s">
        <v>5979</v>
      </c>
      <c r="AY1595" s="24" t="s">
        <v>7148</v>
      </c>
      <c r="AZ1595" s="216" t="s">
        <v>6892</v>
      </c>
      <c r="BA1595" s="216" t="s">
        <v>7028</v>
      </c>
      <c r="BB1595" s="57" t="s">
        <v>5474</v>
      </c>
      <c r="BC1595" s="202"/>
      <c r="BD1595" s="24"/>
      <c r="BE1595" s="151"/>
      <c r="BG1595" s="151"/>
      <c r="BI1595" s="151"/>
      <c r="BL1595" s="152"/>
    </row>
    <row r="1596" spans="1:64" s="169" customFormat="1">
      <c r="A1596" s="24">
        <v>6761</v>
      </c>
      <c r="B1596" s="24" t="s">
        <v>5792</v>
      </c>
      <c r="C1596" s="57">
        <v>144</v>
      </c>
      <c r="D1596" s="57">
        <v>149.5</v>
      </c>
      <c r="E1596" s="57">
        <v>141</v>
      </c>
      <c r="F1596" s="57">
        <v>149.5</v>
      </c>
      <c r="G1596" s="57">
        <v>149.5</v>
      </c>
      <c r="H1596" s="57">
        <v>151</v>
      </c>
      <c r="I1596" s="57">
        <v>142</v>
      </c>
      <c r="J1596" s="57">
        <v>144.5</v>
      </c>
      <c r="K1596" s="57">
        <v>144.5</v>
      </c>
      <c r="L1596" s="57">
        <v>146.5</v>
      </c>
      <c r="M1596" s="57">
        <v>144.5</v>
      </c>
      <c r="N1596" s="57">
        <v>146.5</v>
      </c>
      <c r="O1596" s="63">
        <v>3.0124606326167301E-3</v>
      </c>
      <c r="P1596" s="57">
        <v>5</v>
      </c>
      <c r="Q1596" s="57">
        <v>119</v>
      </c>
      <c r="R1596" s="57">
        <v>157.25</v>
      </c>
      <c r="S1596" s="57">
        <v>146.69999999999999</v>
      </c>
      <c r="T1596" s="57">
        <v>141.47499999999999</v>
      </c>
      <c r="U1596" s="57">
        <v>123.675</v>
      </c>
      <c r="V1596" s="57">
        <v>145.80000000000001</v>
      </c>
      <c r="W1596" s="57">
        <v>142.35</v>
      </c>
      <c r="X1596" s="57">
        <v>124.5583</v>
      </c>
      <c r="Y1596" s="57">
        <v>145.1</v>
      </c>
      <c r="Z1596" s="57">
        <v>143.57499999999999</v>
      </c>
      <c r="AA1596" s="57">
        <v>125.495</v>
      </c>
      <c r="AB1596" s="57"/>
      <c r="AC1596" s="57"/>
      <c r="AD1596" s="57">
        <v>160</v>
      </c>
      <c r="AE1596" s="57">
        <v>122</v>
      </c>
      <c r="AF1596" s="64">
        <v>33.280099999999997</v>
      </c>
      <c r="AG1596" s="64">
        <v>42.726500000000001</v>
      </c>
      <c r="AH1596" s="64">
        <v>33.020099999999999</v>
      </c>
      <c r="AI1596" s="64">
        <v>39.491</v>
      </c>
      <c r="AJ1596" s="61">
        <v>0.4548611111111111</v>
      </c>
      <c r="AK1596" s="216">
        <v>50</v>
      </c>
      <c r="AL1596" s="62">
        <v>18.10680656294041</v>
      </c>
      <c r="AM1596" s="24" t="s">
        <v>6981</v>
      </c>
      <c r="AN1596" s="216" t="s">
        <v>5967</v>
      </c>
      <c r="AO1596" s="216" t="s">
        <v>5971</v>
      </c>
      <c r="AP1596" s="216" t="s">
        <v>6908</v>
      </c>
      <c r="AQ1596" s="216" t="s">
        <v>6900</v>
      </c>
      <c r="AR1596" s="216" t="s">
        <v>6886</v>
      </c>
      <c r="AS1596" s="24" t="s">
        <v>7439</v>
      </c>
      <c r="AT1596" s="24" t="s">
        <v>6045</v>
      </c>
      <c r="AU1596" s="24" t="s">
        <v>5962</v>
      </c>
      <c r="AV1596" s="24" t="s">
        <v>6493</v>
      </c>
      <c r="AW1596" s="24" t="s">
        <v>5979</v>
      </c>
      <c r="AX1596" s="24" t="s">
        <v>5979</v>
      </c>
      <c r="AY1596" s="24" t="s">
        <v>7055</v>
      </c>
      <c r="AZ1596" s="216" t="s">
        <v>8088</v>
      </c>
      <c r="BA1596" s="216" t="s">
        <v>7604</v>
      </c>
      <c r="BB1596" s="57" t="s">
        <v>6898</v>
      </c>
      <c r="BC1596" s="202"/>
      <c r="BD1596" s="24"/>
      <c r="BE1596" s="151"/>
      <c r="BG1596" s="151"/>
      <c r="BI1596" s="151"/>
      <c r="BL1596" s="152"/>
    </row>
    <row r="1597" spans="1:64" s="169" customFormat="1">
      <c r="A1597" s="24">
        <v>6762</v>
      </c>
      <c r="B1597" s="24" t="s">
        <v>5784</v>
      </c>
      <c r="C1597" s="57">
        <v>307</v>
      </c>
      <c r="D1597" s="57">
        <v>307.5</v>
      </c>
      <c r="E1597" s="57">
        <v>307</v>
      </c>
      <c r="F1597" s="57">
        <v>307</v>
      </c>
      <c r="G1597" s="57">
        <v>303</v>
      </c>
      <c r="H1597" s="57">
        <v>303</v>
      </c>
      <c r="I1597" s="57">
        <v>303</v>
      </c>
      <c r="J1597" s="57">
        <v>303</v>
      </c>
      <c r="K1597" s="57">
        <v>308.5</v>
      </c>
      <c r="L1597" s="57">
        <v>308.5</v>
      </c>
      <c r="M1597" s="57">
        <v>308.5</v>
      </c>
      <c r="N1597" s="57">
        <v>308.5</v>
      </c>
      <c r="O1597" s="63">
        <v>1.8151815181518101E-2</v>
      </c>
      <c r="P1597" s="57">
        <v>1</v>
      </c>
      <c r="Q1597" s="57">
        <v>1</v>
      </c>
      <c r="R1597" s="57">
        <v>7.4443999999999999</v>
      </c>
      <c r="S1597" s="57">
        <v>304.5</v>
      </c>
      <c r="T1597" s="57">
        <v>301.80560000000003</v>
      </c>
      <c r="U1597" s="57">
        <v>303.40519999999998</v>
      </c>
      <c r="V1597" s="57">
        <v>304.2</v>
      </c>
      <c r="W1597" s="57">
        <v>302.33330000000001</v>
      </c>
      <c r="X1597" s="57">
        <v>303.35340000000002</v>
      </c>
      <c r="Y1597" s="57">
        <v>304.89999999999998</v>
      </c>
      <c r="Z1597" s="57">
        <v>303.36110000000002</v>
      </c>
      <c r="AA1597" s="57">
        <v>303.3621</v>
      </c>
      <c r="AB1597" s="57">
        <v>366</v>
      </c>
      <c r="AC1597" s="57">
        <v>251</v>
      </c>
      <c r="AD1597" s="57">
        <v>313</v>
      </c>
      <c r="AE1597" s="57">
        <v>293</v>
      </c>
      <c r="AF1597" s="64">
        <v>56.870800000000003</v>
      </c>
      <c r="AG1597" s="64">
        <v>55.999299999999998</v>
      </c>
      <c r="AH1597" s="64">
        <v>71.247200000000007</v>
      </c>
      <c r="AI1597" s="64">
        <v>61.082000000000001</v>
      </c>
      <c r="AJ1597" s="61">
        <v>0.4548611111111111</v>
      </c>
      <c r="AK1597" s="216">
        <v>50</v>
      </c>
      <c r="AL1597" s="62">
        <v>3.6213613125880819</v>
      </c>
      <c r="AM1597" s="24" t="s">
        <v>6921</v>
      </c>
      <c r="AN1597" s="216" t="s">
        <v>6009</v>
      </c>
      <c r="AO1597" s="216" t="s">
        <v>5961</v>
      </c>
      <c r="AP1597" s="216" t="s">
        <v>6908</v>
      </c>
      <c r="AQ1597" s="216" t="s">
        <v>6900</v>
      </c>
      <c r="AR1597" s="216" t="s">
        <v>6886</v>
      </c>
      <c r="AS1597" s="24" t="s">
        <v>6927</v>
      </c>
      <c r="AT1597" s="24" t="s">
        <v>6122</v>
      </c>
      <c r="AU1597" s="24" t="s">
        <v>6577</v>
      </c>
      <c r="AV1597" s="24" t="s">
        <v>6577</v>
      </c>
      <c r="AW1597" s="24" t="s">
        <v>5979</v>
      </c>
      <c r="AX1597" s="24" t="s">
        <v>5979</v>
      </c>
      <c r="AY1597" s="24" t="s">
        <v>7775</v>
      </c>
      <c r="AZ1597" s="216" t="s">
        <v>7971</v>
      </c>
      <c r="BA1597" s="216" t="s">
        <v>7328</v>
      </c>
      <c r="BB1597" s="57" t="s">
        <v>7217</v>
      </c>
      <c r="BC1597" s="202"/>
      <c r="BD1597" s="24"/>
      <c r="BE1597" s="151"/>
      <c r="BG1597" s="151"/>
      <c r="BI1597" s="151"/>
      <c r="BL1597" s="152"/>
    </row>
    <row r="1598" spans="1:64" s="169" customFormat="1">
      <c r="A1598" s="24">
        <v>6763</v>
      </c>
      <c r="B1598" s="24" t="s">
        <v>5732</v>
      </c>
      <c r="C1598" s="57">
        <v>1025</v>
      </c>
      <c r="D1598" s="57">
        <v>1100</v>
      </c>
      <c r="E1598" s="57">
        <v>989</v>
      </c>
      <c r="F1598" s="57">
        <v>1070</v>
      </c>
      <c r="G1598" s="57">
        <v>1100</v>
      </c>
      <c r="H1598" s="57">
        <v>1220</v>
      </c>
      <c r="I1598" s="57">
        <v>1100</v>
      </c>
      <c r="J1598" s="57">
        <v>1200</v>
      </c>
      <c r="K1598" s="57">
        <v>1200</v>
      </c>
      <c r="L1598" s="57">
        <v>1270</v>
      </c>
      <c r="M1598" s="57">
        <v>1175</v>
      </c>
      <c r="N1598" s="57">
        <v>1205</v>
      </c>
      <c r="O1598" s="63">
        <v>4.2261317833480298E-2</v>
      </c>
      <c r="P1598" s="57">
        <v>31</v>
      </c>
      <c r="Q1598" s="57">
        <v>45</v>
      </c>
      <c r="R1598" s="57">
        <v>38.9</v>
      </c>
      <c r="S1598" s="57">
        <v>1055.8</v>
      </c>
      <c r="T1598" s="57">
        <v>1207.7</v>
      </c>
      <c r="U1598" s="57">
        <v>1179.2333000000001</v>
      </c>
      <c r="V1598" s="57">
        <v>1070.8</v>
      </c>
      <c r="W1598" s="57">
        <v>1204.95</v>
      </c>
      <c r="X1598" s="57">
        <v>1184.5</v>
      </c>
      <c r="Y1598" s="57">
        <v>1096.8</v>
      </c>
      <c r="Z1598" s="57">
        <v>1201.45</v>
      </c>
      <c r="AA1598" s="57">
        <v>1190.1667</v>
      </c>
      <c r="AB1598" s="57"/>
      <c r="AC1598" s="57"/>
      <c r="AD1598" s="57">
        <v>1360</v>
      </c>
      <c r="AE1598" s="57">
        <v>975</v>
      </c>
      <c r="AF1598" s="64">
        <v>37.607700000000001</v>
      </c>
      <c r="AG1598" s="64">
        <v>30.0428</v>
      </c>
      <c r="AH1598" s="64">
        <v>48.6616</v>
      </c>
      <c r="AI1598" s="64">
        <v>36.249099999999999</v>
      </c>
      <c r="AJ1598" s="61">
        <v>0.4548611111111111</v>
      </c>
      <c r="AK1598" s="216">
        <v>50</v>
      </c>
      <c r="AL1598" s="62">
        <v>112.26220069023054</v>
      </c>
      <c r="AM1598" s="24" t="s">
        <v>8353</v>
      </c>
      <c r="AN1598" s="216" t="s">
        <v>6009</v>
      </c>
      <c r="AO1598" s="216" t="s">
        <v>5971</v>
      </c>
      <c r="AP1598" s="216" t="s">
        <v>6908</v>
      </c>
      <c r="AQ1598" s="216" t="s">
        <v>6900</v>
      </c>
      <c r="AR1598" s="216" t="s">
        <v>6886</v>
      </c>
      <c r="AS1598" s="24" t="s">
        <v>6989</v>
      </c>
      <c r="AT1598" s="24" t="s">
        <v>5982</v>
      </c>
      <c r="AU1598" s="24" t="s">
        <v>6013</v>
      </c>
      <c r="AV1598" s="24" t="s">
        <v>5969</v>
      </c>
      <c r="AW1598" s="24" t="s">
        <v>5996</v>
      </c>
      <c r="AX1598" s="24" t="s">
        <v>5991</v>
      </c>
      <c r="AY1598" s="24" t="s">
        <v>8354</v>
      </c>
      <c r="AZ1598" s="216" t="s">
        <v>7062</v>
      </c>
      <c r="BA1598" s="216" t="s">
        <v>7600</v>
      </c>
      <c r="BB1598" s="57" t="s">
        <v>6903</v>
      </c>
      <c r="BC1598" s="202"/>
      <c r="BD1598" s="24"/>
      <c r="BE1598" s="151"/>
      <c r="BG1598" s="151"/>
      <c r="BI1598" s="151"/>
      <c r="BL1598" s="152"/>
    </row>
    <row r="1599" spans="1:64" s="169" customFormat="1">
      <c r="A1599" s="24">
        <v>6767</v>
      </c>
      <c r="B1599" s="24" t="s">
        <v>5917</v>
      </c>
      <c r="C1599" s="57">
        <v>29.15</v>
      </c>
      <c r="D1599" s="57">
        <v>29.5</v>
      </c>
      <c r="E1599" s="57">
        <v>28.7</v>
      </c>
      <c r="F1599" s="57">
        <v>29.5</v>
      </c>
      <c r="G1599" s="57">
        <v>28.8</v>
      </c>
      <c r="H1599" s="57">
        <v>28.85</v>
      </c>
      <c r="I1599" s="57">
        <v>28.8</v>
      </c>
      <c r="J1599" s="57">
        <v>28.85</v>
      </c>
      <c r="K1599" s="57">
        <v>29.1</v>
      </c>
      <c r="L1599" s="57">
        <v>29.1</v>
      </c>
      <c r="M1599" s="57">
        <v>29.1</v>
      </c>
      <c r="N1599" s="57">
        <v>29.1</v>
      </c>
      <c r="O1599" s="63">
        <v>8.6655112651646393E-3</v>
      </c>
      <c r="P1599" s="57">
        <v>1</v>
      </c>
      <c r="Q1599" s="57">
        <v>4</v>
      </c>
      <c r="R1599" s="57">
        <v>25.95</v>
      </c>
      <c r="S1599" s="57">
        <v>28.88</v>
      </c>
      <c r="T1599" s="57">
        <v>29.47</v>
      </c>
      <c r="U1599" s="57">
        <v>29.335799999999999</v>
      </c>
      <c r="V1599" s="57">
        <v>28.93</v>
      </c>
      <c r="W1599" s="57">
        <v>29.407499999999999</v>
      </c>
      <c r="X1599" s="57">
        <v>29.319199999999999</v>
      </c>
      <c r="Y1599" s="57">
        <v>29.03</v>
      </c>
      <c r="Z1599" s="57">
        <v>29.355</v>
      </c>
      <c r="AA1599" s="57">
        <v>29.3125</v>
      </c>
      <c r="AB1599" s="57">
        <v>38.65</v>
      </c>
      <c r="AC1599" s="57">
        <v>28</v>
      </c>
      <c r="AD1599" s="57">
        <v>31.5</v>
      </c>
      <c r="AE1599" s="57">
        <v>28.15</v>
      </c>
      <c r="AF1599" s="64">
        <v>52.177799999999998</v>
      </c>
      <c r="AG1599" s="64">
        <v>43.391300000000001</v>
      </c>
      <c r="AH1599" s="64">
        <v>54.083399999999997</v>
      </c>
      <c r="AI1599" s="64">
        <v>46.955399999999997</v>
      </c>
      <c r="AJ1599" s="61">
        <v>0.4548611111111111</v>
      </c>
      <c r="AK1599" s="216">
        <v>50</v>
      </c>
      <c r="AL1599" s="62">
        <v>3.6213613125880819</v>
      </c>
      <c r="AM1599" s="24" t="s">
        <v>7691</v>
      </c>
      <c r="AN1599" s="216" t="s">
        <v>6009</v>
      </c>
      <c r="AO1599" s="216" t="s">
        <v>5961</v>
      </c>
      <c r="AP1599" s="216" t="s">
        <v>6884</v>
      </c>
      <c r="AQ1599" s="216" t="s">
        <v>6885</v>
      </c>
      <c r="AR1599" s="216" t="s">
        <v>6886</v>
      </c>
      <c r="AS1599" s="24" t="s">
        <v>5474</v>
      </c>
      <c r="AT1599" s="24" t="s">
        <v>6126</v>
      </c>
      <c r="AU1599" s="24" t="s">
        <v>6493</v>
      </c>
      <c r="AV1599" s="24" t="s">
        <v>6577</v>
      </c>
      <c r="AW1599" s="24" t="s">
        <v>5979</v>
      </c>
      <c r="AX1599" s="24" t="s">
        <v>5979</v>
      </c>
      <c r="AY1599" s="24" t="s">
        <v>7014</v>
      </c>
      <c r="AZ1599" s="216" t="s">
        <v>6950</v>
      </c>
      <c r="BA1599" s="216" t="s">
        <v>6930</v>
      </c>
      <c r="BB1599" s="57" t="s">
        <v>6898</v>
      </c>
      <c r="BC1599" s="202"/>
      <c r="BD1599" s="24"/>
      <c r="BE1599" s="151"/>
      <c r="BG1599" s="151"/>
      <c r="BI1599" s="151"/>
      <c r="BL1599" s="152"/>
    </row>
    <row r="1600" spans="1:64" s="169" customFormat="1">
      <c r="A1600" s="24">
        <v>6768</v>
      </c>
      <c r="B1600" s="24" t="s">
        <v>5918</v>
      </c>
      <c r="C1600" s="57">
        <v>63.1</v>
      </c>
      <c r="D1600" s="57">
        <v>65</v>
      </c>
      <c r="E1600" s="57">
        <v>63</v>
      </c>
      <c r="F1600" s="57">
        <v>64</v>
      </c>
      <c r="G1600" s="57">
        <v>64.3</v>
      </c>
      <c r="H1600" s="57">
        <v>66.099999999999994</v>
      </c>
      <c r="I1600" s="57">
        <v>64.3</v>
      </c>
      <c r="J1600" s="57">
        <v>64.5</v>
      </c>
      <c r="K1600" s="57">
        <v>65.5</v>
      </c>
      <c r="L1600" s="57">
        <v>66.400000000000006</v>
      </c>
      <c r="M1600" s="57">
        <v>65.5</v>
      </c>
      <c r="N1600" s="57">
        <v>66</v>
      </c>
      <c r="O1600" s="63">
        <v>2.3255813953488299E-2</v>
      </c>
      <c r="P1600" s="57">
        <v>71</v>
      </c>
      <c r="Q1600" s="57">
        <v>21</v>
      </c>
      <c r="R1600" s="57">
        <v>110.2</v>
      </c>
      <c r="S1600" s="57">
        <v>63.9</v>
      </c>
      <c r="T1600" s="57">
        <v>69.34</v>
      </c>
      <c r="U1600" s="57">
        <v>71.928299999999993</v>
      </c>
      <c r="V1600" s="57">
        <v>63.96</v>
      </c>
      <c r="W1600" s="57">
        <v>68.935000000000002</v>
      </c>
      <c r="X1600" s="57">
        <v>71.7517</v>
      </c>
      <c r="Y1600" s="57">
        <v>64.16</v>
      </c>
      <c r="Z1600" s="57">
        <v>68.644999999999996</v>
      </c>
      <c r="AA1600" s="57">
        <v>71.603300000000004</v>
      </c>
      <c r="AB1600" s="57">
        <v>95</v>
      </c>
      <c r="AC1600" s="57">
        <v>62.6</v>
      </c>
      <c r="AD1600" s="57">
        <v>73</v>
      </c>
      <c r="AE1600" s="57">
        <v>62.6</v>
      </c>
      <c r="AF1600" s="64">
        <v>15.381</v>
      </c>
      <c r="AG1600" s="64">
        <v>12.6835</v>
      </c>
      <c r="AH1600" s="64">
        <v>24.075099999999999</v>
      </c>
      <c r="AI1600" s="64">
        <v>16.480699999999999</v>
      </c>
      <c r="AJ1600" s="61">
        <v>0.4548611111111111</v>
      </c>
      <c r="AK1600" s="216">
        <v>100</v>
      </c>
      <c r="AL1600" s="62">
        <v>153.94333630718751</v>
      </c>
      <c r="AM1600" s="24" t="s">
        <v>7614</v>
      </c>
      <c r="AN1600" s="216" t="s">
        <v>6009</v>
      </c>
      <c r="AO1600" s="216" t="s">
        <v>6007</v>
      </c>
      <c r="AP1600" s="216" t="s">
        <v>6884</v>
      </c>
      <c r="AQ1600" s="216" t="s">
        <v>6885</v>
      </c>
      <c r="AR1600" s="216" t="s">
        <v>6886</v>
      </c>
      <c r="AS1600" s="24" t="s">
        <v>6951</v>
      </c>
      <c r="AT1600" s="24" t="s">
        <v>6016</v>
      </c>
      <c r="AU1600" s="24" t="s">
        <v>6607</v>
      </c>
      <c r="AV1600" s="24" t="s">
        <v>6055</v>
      </c>
      <c r="AW1600" s="24" t="s">
        <v>5986</v>
      </c>
      <c r="AX1600" s="24" t="s">
        <v>5979</v>
      </c>
      <c r="AY1600" s="24" t="s">
        <v>7199</v>
      </c>
      <c r="AZ1600" s="216" t="s">
        <v>7231</v>
      </c>
      <c r="BA1600" s="216" t="s">
        <v>7205</v>
      </c>
      <c r="BB1600" s="57" t="s">
        <v>5474</v>
      </c>
      <c r="BC1600" s="202"/>
      <c r="BD1600" s="24"/>
      <c r="BE1600" s="151"/>
      <c r="BG1600" s="151"/>
      <c r="BI1600" s="151"/>
      <c r="BL1600" s="152"/>
    </row>
    <row r="1601" spans="1:64" s="169" customFormat="1">
      <c r="A1601" s="24">
        <v>6770</v>
      </c>
      <c r="B1601" s="24" t="s">
        <v>5733</v>
      </c>
      <c r="C1601" s="57">
        <v>64.3</v>
      </c>
      <c r="D1601" s="57">
        <v>65.900000000000006</v>
      </c>
      <c r="E1601" s="57">
        <v>64.3</v>
      </c>
      <c r="F1601" s="57">
        <v>65.400000000000006</v>
      </c>
      <c r="G1601" s="57">
        <v>65.3</v>
      </c>
      <c r="H1601" s="57">
        <v>66.5</v>
      </c>
      <c r="I1601" s="57">
        <v>63.9</v>
      </c>
      <c r="J1601" s="57">
        <v>64.099999999999994</v>
      </c>
      <c r="K1601" s="57">
        <v>64.7</v>
      </c>
      <c r="L1601" s="57">
        <v>65.8</v>
      </c>
      <c r="M1601" s="57">
        <v>64.3</v>
      </c>
      <c r="N1601" s="57">
        <v>65.099999999999994</v>
      </c>
      <c r="O1601" s="63">
        <v>5.5607043558850702E-3</v>
      </c>
      <c r="P1601" s="57">
        <v>6084</v>
      </c>
      <c r="Q1601" s="57">
        <v>10562</v>
      </c>
      <c r="R1601" s="57">
        <v>19820.45</v>
      </c>
      <c r="S1601" s="57">
        <v>64.72</v>
      </c>
      <c r="T1601" s="57">
        <v>66.924999999999997</v>
      </c>
      <c r="U1601" s="57">
        <v>66.393299999999996</v>
      </c>
      <c r="V1601" s="57">
        <v>64.680000000000007</v>
      </c>
      <c r="W1601" s="57">
        <v>66.84</v>
      </c>
      <c r="X1601" s="57">
        <v>66.458299999999994</v>
      </c>
      <c r="Y1601" s="57">
        <v>64.459999999999994</v>
      </c>
      <c r="Z1601" s="57">
        <v>66.94</v>
      </c>
      <c r="AA1601" s="57">
        <v>66.546700000000001</v>
      </c>
      <c r="AB1601" s="57"/>
      <c r="AC1601" s="57"/>
      <c r="AD1601" s="57">
        <v>73</v>
      </c>
      <c r="AE1601" s="57">
        <v>62.5</v>
      </c>
      <c r="AF1601" s="64">
        <v>29.959900000000001</v>
      </c>
      <c r="AG1601" s="64">
        <v>26.978899999999999</v>
      </c>
      <c r="AH1601" s="64">
        <v>37.660299999999999</v>
      </c>
      <c r="AI1601" s="64">
        <v>30.539400000000001</v>
      </c>
      <c r="AJ1601" s="61">
        <v>0.4548611111111111</v>
      </c>
      <c r="AK1601" s="216">
        <v>8000</v>
      </c>
      <c r="AL1601" s="62">
        <v>10380.418784386153</v>
      </c>
      <c r="AM1601" s="24" t="s">
        <v>6366</v>
      </c>
      <c r="AN1601" s="216" t="s">
        <v>6009</v>
      </c>
      <c r="AO1601" s="216" t="s">
        <v>5971</v>
      </c>
      <c r="AP1601" s="216" t="s">
        <v>6884</v>
      </c>
      <c r="AQ1601" s="216" t="s">
        <v>6885</v>
      </c>
      <c r="AR1601" s="216" t="s">
        <v>6886</v>
      </c>
      <c r="AS1601" s="24" t="s">
        <v>7439</v>
      </c>
      <c r="AT1601" s="24" t="s">
        <v>6055</v>
      </c>
      <c r="AU1601" s="24" t="s">
        <v>5984</v>
      </c>
      <c r="AV1601" s="24" t="s">
        <v>6016</v>
      </c>
      <c r="AW1601" s="24" t="s">
        <v>5970</v>
      </c>
      <c r="AX1601" s="24" t="s">
        <v>5991</v>
      </c>
      <c r="AY1601" s="24" t="s">
        <v>6895</v>
      </c>
      <c r="AZ1601" s="216" t="s">
        <v>8084</v>
      </c>
      <c r="BA1601" s="216" t="s">
        <v>7434</v>
      </c>
      <c r="BB1601" s="57" t="s">
        <v>6898</v>
      </c>
      <c r="BC1601" s="202"/>
      <c r="BD1601" s="24"/>
      <c r="BE1601" s="151"/>
      <c r="BG1601" s="151"/>
      <c r="BI1601" s="151"/>
      <c r="BL1601" s="152"/>
    </row>
    <row r="1602" spans="1:64" s="169" customFormat="1">
      <c r="A1602" s="24">
        <v>6771</v>
      </c>
      <c r="B1602" s="24" t="s">
        <v>5799</v>
      </c>
      <c r="C1602" s="57">
        <v>69.099999999999994</v>
      </c>
      <c r="D1602" s="57">
        <v>69.8</v>
      </c>
      <c r="E1602" s="57">
        <v>68.7</v>
      </c>
      <c r="F1602" s="57">
        <v>69.5</v>
      </c>
      <c r="G1602" s="57">
        <v>69.2</v>
      </c>
      <c r="H1602" s="57">
        <v>69.400000000000006</v>
      </c>
      <c r="I1602" s="57">
        <v>68.3</v>
      </c>
      <c r="J1602" s="57">
        <v>69</v>
      </c>
      <c r="K1602" s="57">
        <v>69</v>
      </c>
      <c r="L1602" s="57">
        <v>69.900000000000006</v>
      </c>
      <c r="M1602" s="57">
        <v>69</v>
      </c>
      <c r="N1602" s="57">
        <v>69.8</v>
      </c>
      <c r="O1602" s="63">
        <v>1.4682366623055601E-2</v>
      </c>
      <c r="P1602" s="57">
        <v>6</v>
      </c>
      <c r="Q1602" s="57">
        <v>39</v>
      </c>
      <c r="R1602" s="57">
        <v>27.05</v>
      </c>
      <c r="S1602" s="57">
        <v>69.540000000000006</v>
      </c>
      <c r="T1602" s="57">
        <v>70.95</v>
      </c>
      <c r="U1602" s="57">
        <v>73.098299999999995</v>
      </c>
      <c r="V1602" s="57">
        <v>69.400000000000006</v>
      </c>
      <c r="W1602" s="57">
        <v>70.75</v>
      </c>
      <c r="X1602" s="57">
        <v>72.994799999999998</v>
      </c>
      <c r="Y1602" s="57">
        <v>69.459999999999994</v>
      </c>
      <c r="Z1602" s="57">
        <v>70.594999999999999</v>
      </c>
      <c r="AA1602" s="57">
        <v>72.922399999999996</v>
      </c>
      <c r="AB1602" s="57"/>
      <c r="AC1602" s="57"/>
      <c r="AD1602" s="57">
        <v>74</v>
      </c>
      <c r="AE1602" s="57">
        <v>68.2</v>
      </c>
      <c r="AF1602" s="64">
        <v>43.880400000000002</v>
      </c>
      <c r="AG1602" s="64">
        <v>44.878999999999998</v>
      </c>
      <c r="AH1602" s="64">
        <v>52.442</v>
      </c>
      <c r="AI1602" s="64">
        <v>47.4</v>
      </c>
      <c r="AJ1602" s="61">
        <v>0.4548611111111111</v>
      </c>
      <c r="AK1602" s="216">
        <v>50</v>
      </c>
      <c r="AL1602" s="62">
        <v>21.728167875528491</v>
      </c>
      <c r="AM1602" s="24" t="s">
        <v>7547</v>
      </c>
      <c r="AN1602" s="216" t="s">
        <v>5981</v>
      </c>
      <c r="AO1602" s="216" t="s">
        <v>5961</v>
      </c>
      <c r="AP1602" s="216" t="s">
        <v>6884</v>
      </c>
      <c r="AQ1602" s="216" t="s">
        <v>6885</v>
      </c>
      <c r="AR1602" s="216" t="s">
        <v>6886</v>
      </c>
      <c r="AS1602" s="24" t="s">
        <v>6989</v>
      </c>
      <c r="AT1602" s="24" t="s">
        <v>6016</v>
      </c>
      <c r="AU1602" s="24" t="s">
        <v>6277</v>
      </c>
      <c r="AV1602" s="24" t="s">
        <v>6055</v>
      </c>
      <c r="AW1602" s="24" t="s">
        <v>5965</v>
      </c>
      <c r="AX1602" s="24" t="s">
        <v>5979</v>
      </c>
      <c r="AY1602" s="24" t="s">
        <v>7442</v>
      </c>
      <c r="AZ1602" s="216" t="s">
        <v>6966</v>
      </c>
      <c r="BA1602" s="216" t="s">
        <v>6920</v>
      </c>
      <c r="BB1602" s="57" t="s">
        <v>6898</v>
      </c>
      <c r="BC1602" s="202"/>
      <c r="BD1602" s="24"/>
      <c r="BE1602" s="151"/>
      <c r="BG1602" s="151"/>
      <c r="BI1602" s="151"/>
      <c r="BL1602" s="152"/>
    </row>
    <row r="1603" spans="1:64" s="169" customFormat="1">
      <c r="A1603" s="24">
        <v>6776</v>
      </c>
      <c r="B1603" s="24" t="s">
        <v>5779</v>
      </c>
      <c r="C1603" s="57">
        <v>38.799999999999997</v>
      </c>
      <c r="D1603" s="57">
        <v>39.5</v>
      </c>
      <c r="E1603" s="57">
        <v>38.799999999999997</v>
      </c>
      <c r="F1603" s="57">
        <v>39.4</v>
      </c>
      <c r="G1603" s="57">
        <v>39.4</v>
      </c>
      <c r="H1603" s="57">
        <v>39.4</v>
      </c>
      <c r="I1603" s="57">
        <v>38.799999999999997</v>
      </c>
      <c r="J1603" s="57">
        <v>38.9</v>
      </c>
      <c r="K1603" s="57">
        <v>39.799999999999997</v>
      </c>
      <c r="L1603" s="57">
        <v>40.799999999999997</v>
      </c>
      <c r="M1603" s="57">
        <v>39.450000000000003</v>
      </c>
      <c r="N1603" s="57">
        <v>40.799999999999997</v>
      </c>
      <c r="O1603" s="63">
        <v>4.8843187660668301E-2</v>
      </c>
      <c r="P1603" s="57">
        <v>59</v>
      </c>
      <c r="Q1603" s="57">
        <v>25</v>
      </c>
      <c r="R1603" s="57">
        <v>67.7</v>
      </c>
      <c r="S1603" s="57">
        <v>38.93</v>
      </c>
      <c r="T1603" s="57">
        <v>40.2425</v>
      </c>
      <c r="U1603" s="57">
        <v>42.551699999999997</v>
      </c>
      <c r="V1603" s="57">
        <v>38.99</v>
      </c>
      <c r="W1603" s="57">
        <v>40.137500000000003</v>
      </c>
      <c r="X1603" s="57">
        <v>42.549199999999999</v>
      </c>
      <c r="Y1603" s="57">
        <v>39.29</v>
      </c>
      <c r="Z1603" s="57">
        <v>40.17</v>
      </c>
      <c r="AA1603" s="57">
        <v>42.5717</v>
      </c>
      <c r="AB1603" s="57">
        <v>75.5</v>
      </c>
      <c r="AC1603" s="57">
        <v>34.549999999999997</v>
      </c>
      <c r="AD1603" s="57">
        <v>43</v>
      </c>
      <c r="AE1603" s="57">
        <v>38</v>
      </c>
      <c r="AF1603" s="64">
        <v>27.4056</v>
      </c>
      <c r="AG1603" s="64">
        <v>22.728000000000002</v>
      </c>
      <c r="AH1603" s="64">
        <v>51.6038</v>
      </c>
      <c r="AI1603" s="64">
        <v>32.353299999999997</v>
      </c>
      <c r="AJ1603" s="61">
        <v>0.4548611111111111</v>
      </c>
      <c r="AK1603" s="216">
        <v>100</v>
      </c>
      <c r="AL1603" s="62">
        <v>127.92474425526849</v>
      </c>
      <c r="AM1603" s="24" t="s">
        <v>8355</v>
      </c>
      <c r="AN1603" s="216" t="s">
        <v>6009</v>
      </c>
      <c r="AO1603" s="216" t="s">
        <v>5961</v>
      </c>
      <c r="AP1603" s="216" t="s">
        <v>6884</v>
      </c>
      <c r="AQ1603" s="216" t="s">
        <v>6900</v>
      </c>
      <c r="AR1603" s="216" t="s">
        <v>6886</v>
      </c>
      <c r="AS1603" s="24" t="s">
        <v>5474</v>
      </c>
      <c r="AT1603" s="24" t="s">
        <v>6055</v>
      </c>
      <c r="AU1603" s="24" t="s">
        <v>6017</v>
      </c>
      <c r="AV1603" s="24" t="s">
        <v>6254</v>
      </c>
      <c r="AW1603" s="24" t="s">
        <v>5979</v>
      </c>
      <c r="AX1603" s="24" t="s">
        <v>5991</v>
      </c>
      <c r="AY1603" s="24" t="s">
        <v>7454</v>
      </c>
      <c r="AZ1603" s="216" t="s">
        <v>7603</v>
      </c>
      <c r="BA1603" s="216" t="s">
        <v>7798</v>
      </c>
      <c r="BB1603" s="57" t="s">
        <v>6960</v>
      </c>
      <c r="BC1603" s="202"/>
      <c r="BD1603" s="24"/>
      <c r="BE1603" s="151"/>
      <c r="BG1603" s="151"/>
      <c r="BI1603" s="151"/>
      <c r="BL1603" s="152"/>
    </row>
    <row r="1604" spans="1:64" s="169" customFormat="1">
      <c r="A1604" s="24">
        <v>6781</v>
      </c>
      <c r="B1604" s="24" t="s">
        <v>5919</v>
      </c>
      <c r="C1604" s="57">
        <v>844</v>
      </c>
      <c r="D1604" s="57">
        <v>855</v>
      </c>
      <c r="E1604" s="57">
        <v>832</v>
      </c>
      <c r="F1604" s="57">
        <v>843</v>
      </c>
      <c r="G1604" s="57">
        <v>846</v>
      </c>
      <c r="H1604" s="57">
        <v>862</v>
      </c>
      <c r="I1604" s="57">
        <v>839</v>
      </c>
      <c r="J1604" s="57">
        <v>856</v>
      </c>
      <c r="K1604" s="57">
        <v>867</v>
      </c>
      <c r="L1604" s="57">
        <v>868</v>
      </c>
      <c r="M1604" s="57">
        <v>857</v>
      </c>
      <c r="N1604" s="57">
        <v>866</v>
      </c>
      <c r="O1604" s="63">
        <v>1.16822429906542E-2</v>
      </c>
      <c r="P1604" s="57">
        <v>57</v>
      </c>
      <c r="Q1604" s="57">
        <v>311</v>
      </c>
      <c r="R1604" s="57">
        <v>301.39999999999998</v>
      </c>
      <c r="S1604" s="57">
        <v>821.4</v>
      </c>
      <c r="T1604" s="57">
        <v>810.6</v>
      </c>
      <c r="U1604" s="57">
        <v>840.9</v>
      </c>
      <c r="V1604" s="57">
        <v>834.4</v>
      </c>
      <c r="W1604" s="57">
        <v>812.9</v>
      </c>
      <c r="X1604" s="57">
        <v>841.8</v>
      </c>
      <c r="Y1604" s="57">
        <v>839.8</v>
      </c>
      <c r="Z1604" s="57">
        <v>816.55</v>
      </c>
      <c r="AA1604" s="57">
        <v>842.21669999999995</v>
      </c>
      <c r="AB1604" s="57">
        <v>985</v>
      </c>
      <c r="AC1604" s="57">
        <v>368</v>
      </c>
      <c r="AD1604" s="57">
        <v>868</v>
      </c>
      <c r="AE1604" s="57">
        <v>742</v>
      </c>
      <c r="AF1604" s="64">
        <v>79.415899999999993</v>
      </c>
      <c r="AG1604" s="64">
        <v>71.521699999999996</v>
      </c>
      <c r="AH1604" s="64">
        <v>85.536500000000004</v>
      </c>
      <c r="AI1604" s="64">
        <v>76.193299999999994</v>
      </c>
      <c r="AJ1604" s="61">
        <v>0.4548611111111111</v>
      </c>
      <c r="AK1604" s="216">
        <v>100</v>
      </c>
      <c r="AL1604" s="62">
        <v>123.58831224661532</v>
      </c>
      <c r="AM1604" s="24" t="s">
        <v>8356</v>
      </c>
      <c r="AN1604" s="216" t="s">
        <v>6009</v>
      </c>
      <c r="AO1604" s="216" t="s">
        <v>5989</v>
      </c>
      <c r="AP1604" s="216" t="s">
        <v>6908</v>
      </c>
      <c r="AQ1604" s="216" t="s">
        <v>6900</v>
      </c>
      <c r="AR1604" s="216" t="s">
        <v>6886</v>
      </c>
      <c r="AS1604" s="24" t="s">
        <v>7034</v>
      </c>
      <c r="AT1604" s="24" t="s">
        <v>6188</v>
      </c>
      <c r="AU1604" s="24" t="s">
        <v>6016</v>
      </c>
      <c r="AV1604" s="24" t="s">
        <v>6328</v>
      </c>
      <c r="AW1604" s="24" t="s">
        <v>5965</v>
      </c>
      <c r="AX1604" s="24" t="s">
        <v>6033</v>
      </c>
      <c r="AY1604" s="24" t="s">
        <v>6901</v>
      </c>
      <c r="AZ1604" s="216" t="s">
        <v>7261</v>
      </c>
      <c r="BA1604" s="216" t="s">
        <v>6977</v>
      </c>
      <c r="BB1604" s="57" t="s">
        <v>5474</v>
      </c>
      <c r="BC1604" s="202"/>
      <c r="BD1604" s="24"/>
      <c r="BE1604" s="151"/>
      <c r="BG1604" s="151"/>
      <c r="BI1604" s="151"/>
      <c r="BL1604" s="152"/>
    </row>
    <row r="1605" spans="1:64" s="169" customFormat="1">
      <c r="A1605" s="24">
        <v>6782</v>
      </c>
      <c r="B1605" s="24" t="s">
        <v>5769</v>
      </c>
      <c r="C1605" s="57">
        <v>119.5</v>
      </c>
      <c r="D1605" s="57">
        <v>120.5</v>
      </c>
      <c r="E1605" s="57">
        <v>119</v>
      </c>
      <c r="F1605" s="57">
        <v>119.5</v>
      </c>
      <c r="G1605" s="57">
        <v>120</v>
      </c>
      <c r="H1605" s="57">
        <v>120</v>
      </c>
      <c r="I1605" s="57">
        <v>117.5</v>
      </c>
      <c r="J1605" s="57">
        <v>119.5</v>
      </c>
      <c r="K1605" s="57">
        <v>119.5</v>
      </c>
      <c r="L1605" s="57">
        <v>120.5</v>
      </c>
      <c r="M1605" s="57">
        <v>119</v>
      </c>
      <c r="N1605" s="57">
        <v>120.5</v>
      </c>
      <c r="O1605" s="63">
        <v>1.3541929514677401E-2</v>
      </c>
      <c r="P1605" s="57">
        <v>9</v>
      </c>
      <c r="Q1605" s="57">
        <v>39</v>
      </c>
      <c r="R1605" s="57">
        <v>39.35</v>
      </c>
      <c r="S1605" s="57">
        <v>119</v>
      </c>
      <c r="T1605" s="57">
        <v>116.85</v>
      </c>
      <c r="U1605" s="57">
        <v>119.075</v>
      </c>
      <c r="V1605" s="57">
        <v>118.9</v>
      </c>
      <c r="W1605" s="57">
        <v>116.9</v>
      </c>
      <c r="X1605" s="57">
        <v>119.13330000000001</v>
      </c>
      <c r="Y1605" s="57">
        <v>119.2</v>
      </c>
      <c r="Z1605" s="57">
        <v>117.22499999999999</v>
      </c>
      <c r="AA1605" s="57">
        <v>119.2333</v>
      </c>
      <c r="AB1605" s="57"/>
      <c r="AC1605" s="57"/>
      <c r="AD1605" s="57">
        <v>122</v>
      </c>
      <c r="AE1605" s="57">
        <v>113.5</v>
      </c>
      <c r="AF1605" s="64">
        <v>62.119700000000002</v>
      </c>
      <c r="AG1605" s="64">
        <v>59.274000000000001</v>
      </c>
      <c r="AH1605" s="64">
        <v>67.054100000000005</v>
      </c>
      <c r="AI1605" s="64">
        <v>61.867400000000004</v>
      </c>
      <c r="AJ1605" s="61">
        <v>0.4548611111111111</v>
      </c>
      <c r="AK1605" s="216">
        <v>50</v>
      </c>
      <c r="AL1605" s="62">
        <v>32.592251813292734</v>
      </c>
      <c r="AM1605" s="24" t="s">
        <v>6637</v>
      </c>
      <c r="AN1605" s="216" t="s">
        <v>6009</v>
      </c>
      <c r="AO1605" s="216" t="s">
        <v>5961</v>
      </c>
      <c r="AP1605" s="216" t="s">
        <v>6908</v>
      </c>
      <c r="AQ1605" s="216" t="s">
        <v>6900</v>
      </c>
      <c r="AR1605" s="216" t="s">
        <v>6886</v>
      </c>
      <c r="AS1605" s="24" t="s">
        <v>6989</v>
      </c>
      <c r="AT1605" s="24" t="s">
        <v>6166</v>
      </c>
      <c r="AU1605" s="24" t="s">
        <v>6345</v>
      </c>
      <c r="AV1605" s="24" t="s">
        <v>6126</v>
      </c>
      <c r="AW1605" s="24" t="s">
        <v>5979</v>
      </c>
      <c r="AX1605" s="24" t="s">
        <v>5991</v>
      </c>
      <c r="AY1605" s="24" t="s">
        <v>8357</v>
      </c>
      <c r="AZ1605" s="216" t="s">
        <v>7618</v>
      </c>
      <c r="BA1605" s="216" t="s">
        <v>7111</v>
      </c>
      <c r="BB1605" s="57" t="s">
        <v>7670</v>
      </c>
      <c r="BC1605" s="202"/>
      <c r="BD1605" s="24"/>
      <c r="BE1605" s="151"/>
      <c r="BG1605" s="151"/>
      <c r="BI1605" s="151"/>
      <c r="BL1605" s="152"/>
    </row>
    <row r="1606" spans="1:64" s="169" customFormat="1">
      <c r="A1606" s="24">
        <v>6786</v>
      </c>
      <c r="B1606" s="24" t="s">
        <v>5920</v>
      </c>
      <c r="C1606" s="57">
        <v>105</v>
      </c>
      <c r="D1606" s="57">
        <v>105</v>
      </c>
      <c r="E1606" s="57">
        <v>101</v>
      </c>
      <c r="F1606" s="57">
        <v>101.5</v>
      </c>
      <c r="G1606" s="57">
        <v>104</v>
      </c>
      <c r="H1606" s="57">
        <v>105.5</v>
      </c>
      <c r="I1606" s="57">
        <v>99.7</v>
      </c>
      <c r="J1606" s="57">
        <v>100.5</v>
      </c>
      <c r="K1606" s="57">
        <v>101</v>
      </c>
      <c r="L1606" s="57">
        <v>103</v>
      </c>
      <c r="M1606" s="57">
        <v>100.5</v>
      </c>
      <c r="N1606" s="57">
        <v>102.5</v>
      </c>
      <c r="O1606" s="63">
        <v>1.6865079365079302E-2</v>
      </c>
      <c r="P1606" s="57">
        <v>55</v>
      </c>
      <c r="Q1606" s="57">
        <v>91</v>
      </c>
      <c r="R1606" s="57">
        <v>129.69999999999999</v>
      </c>
      <c r="S1606" s="57">
        <v>108.6</v>
      </c>
      <c r="T1606" s="57">
        <v>138.17500000000001</v>
      </c>
      <c r="U1606" s="57">
        <v>158.99170000000001</v>
      </c>
      <c r="V1606" s="57">
        <v>104.3</v>
      </c>
      <c r="W1606" s="57">
        <v>135.82499999999999</v>
      </c>
      <c r="X1606" s="57">
        <v>157.27500000000001</v>
      </c>
      <c r="Y1606" s="57">
        <v>102</v>
      </c>
      <c r="Z1606" s="57">
        <v>133.85</v>
      </c>
      <c r="AA1606" s="57">
        <v>155.8417</v>
      </c>
      <c r="AB1606" s="57"/>
      <c r="AC1606" s="57"/>
      <c r="AD1606" s="57">
        <v>164.5</v>
      </c>
      <c r="AE1606" s="57">
        <v>96</v>
      </c>
      <c r="AF1606" s="64">
        <v>10.3086</v>
      </c>
      <c r="AG1606" s="64">
        <v>11.96</v>
      </c>
      <c r="AH1606" s="64">
        <v>11.6343</v>
      </c>
      <c r="AI1606" s="64">
        <v>11.8514</v>
      </c>
      <c r="AJ1606" s="61">
        <v>0.4548611111111111</v>
      </c>
      <c r="AK1606" s="216">
        <v>100</v>
      </c>
      <c r="AL1606" s="62">
        <v>119.25188023796215</v>
      </c>
      <c r="AM1606" s="24" t="s">
        <v>6038</v>
      </c>
      <c r="AN1606" s="216" t="s">
        <v>6039</v>
      </c>
      <c r="AO1606" s="216" t="s">
        <v>6047</v>
      </c>
      <c r="AP1606" s="216" t="s">
        <v>6884</v>
      </c>
      <c r="AQ1606" s="216" t="s">
        <v>6885</v>
      </c>
      <c r="AR1606" s="216" t="s">
        <v>6886</v>
      </c>
      <c r="AS1606" s="24" t="s">
        <v>7439</v>
      </c>
      <c r="AT1606" s="24" t="s">
        <v>6209</v>
      </c>
      <c r="AU1606" s="24" t="s">
        <v>5962</v>
      </c>
      <c r="AV1606" s="24" t="s">
        <v>6016</v>
      </c>
      <c r="AW1606" s="24" t="s">
        <v>5990</v>
      </c>
      <c r="AX1606" s="24" t="s">
        <v>5990</v>
      </c>
      <c r="AY1606" s="24" t="s">
        <v>8358</v>
      </c>
      <c r="AZ1606" s="216" t="s">
        <v>8359</v>
      </c>
      <c r="BA1606" s="216" t="s">
        <v>7050</v>
      </c>
      <c r="BB1606" s="57" t="s">
        <v>6898</v>
      </c>
      <c r="BC1606" s="202"/>
      <c r="BD1606" s="24"/>
      <c r="BE1606" s="151"/>
      <c r="BG1606" s="151"/>
      <c r="BI1606" s="151"/>
      <c r="BL1606" s="152"/>
    </row>
    <row r="1607" spans="1:64" s="169" customFormat="1">
      <c r="A1607" s="24">
        <v>6787</v>
      </c>
      <c r="B1607" s="24" t="s">
        <v>5921</v>
      </c>
      <c r="C1607" s="57">
        <v>29.85</v>
      </c>
      <c r="D1607" s="57">
        <v>30.55</v>
      </c>
      <c r="E1607" s="57">
        <v>29.4</v>
      </c>
      <c r="F1607" s="57">
        <v>30.4</v>
      </c>
      <c r="G1607" s="57">
        <v>30.95</v>
      </c>
      <c r="H1607" s="57">
        <v>30.95</v>
      </c>
      <c r="I1607" s="57">
        <v>28.75</v>
      </c>
      <c r="J1607" s="57">
        <v>29.4</v>
      </c>
      <c r="K1607" s="57">
        <v>29.45</v>
      </c>
      <c r="L1607" s="57">
        <v>29.75</v>
      </c>
      <c r="M1607" s="57">
        <v>29.2</v>
      </c>
      <c r="N1607" s="57">
        <v>29.75</v>
      </c>
      <c r="O1607" s="63">
        <v>1.7441860465116199E-2</v>
      </c>
      <c r="P1607" s="57">
        <v>31</v>
      </c>
      <c r="Q1607" s="57">
        <v>89</v>
      </c>
      <c r="R1607" s="57">
        <v>97</v>
      </c>
      <c r="S1607" s="57">
        <v>31.64</v>
      </c>
      <c r="T1607" s="57">
        <v>35.325000000000003</v>
      </c>
      <c r="U1607" s="57">
        <v>37.305</v>
      </c>
      <c r="V1607" s="57">
        <v>30.74</v>
      </c>
      <c r="W1607" s="57">
        <v>34.895000000000003</v>
      </c>
      <c r="X1607" s="57">
        <v>37.130800000000001</v>
      </c>
      <c r="Y1607" s="57">
        <v>30.22</v>
      </c>
      <c r="Z1607" s="57">
        <v>34.482500000000002</v>
      </c>
      <c r="AA1607" s="57">
        <v>36.956699999999998</v>
      </c>
      <c r="AB1607" s="57"/>
      <c r="AC1607" s="57"/>
      <c r="AD1607" s="57">
        <v>38.700000000000003</v>
      </c>
      <c r="AE1607" s="57">
        <v>28.55</v>
      </c>
      <c r="AF1607" s="64">
        <v>15.6304</v>
      </c>
      <c r="AG1607" s="64">
        <v>16.619700000000002</v>
      </c>
      <c r="AH1607" s="64">
        <v>15.9375</v>
      </c>
      <c r="AI1607" s="64">
        <v>16.392299999999999</v>
      </c>
      <c r="AJ1607" s="61">
        <v>0.4548611111111111</v>
      </c>
      <c r="AK1607" s="216">
        <v>50</v>
      </c>
      <c r="AL1607" s="62">
        <v>112.26220069023054</v>
      </c>
      <c r="AM1607" s="24" t="s">
        <v>6038</v>
      </c>
      <c r="AN1607" s="216" t="s">
        <v>6039</v>
      </c>
      <c r="AO1607" s="216" t="s">
        <v>6047</v>
      </c>
      <c r="AP1607" s="216" t="s">
        <v>6884</v>
      </c>
      <c r="AQ1607" s="216" t="s">
        <v>6885</v>
      </c>
      <c r="AR1607" s="216" t="s">
        <v>6916</v>
      </c>
      <c r="AS1607" s="24" t="s">
        <v>7439</v>
      </c>
      <c r="AT1607" s="24" t="s">
        <v>6016</v>
      </c>
      <c r="AU1607" s="24" t="s">
        <v>6024</v>
      </c>
      <c r="AV1607" s="24" t="s">
        <v>6126</v>
      </c>
      <c r="AW1607" s="24" t="s">
        <v>5979</v>
      </c>
      <c r="AX1607" s="24" t="s">
        <v>5970</v>
      </c>
      <c r="AY1607" s="24" t="s">
        <v>8360</v>
      </c>
      <c r="AZ1607" s="216" t="s">
        <v>8361</v>
      </c>
      <c r="BA1607" s="216" t="s">
        <v>7582</v>
      </c>
      <c r="BB1607" s="57" t="s">
        <v>5474</v>
      </c>
      <c r="BC1607" s="202"/>
      <c r="BD1607" s="24"/>
      <c r="BE1607" s="151"/>
      <c r="BG1607" s="151"/>
      <c r="BI1607" s="151"/>
      <c r="BL1607" s="152"/>
    </row>
    <row r="1608" spans="1:64" s="169" customFormat="1">
      <c r="A1608" s="24">
        <v>6788</v>
      </c>
      <c r="B1608" s="24" t="s">
        <v>5800</v>
      </c>
      <c r="C1608" s="57">
        <v>188</v>
      </c>
      <c r="D1608" s="57">
        <v>201</v>
      </c>
      <c r="E1608" s="57">
        <v>188</v>
      </c>
      <c r="F1608" s="57">
        <v>199.5</v>
      </c>
      <c r="G1608" s="57">
        <v>198.5</v>
      </c>
      <c r="H1608" s="57">
        <v>201</v>
      </c>
      <c r="I1608" s="57">
        <v>195</v>
      </c>
      <c r="J1608" s="57">
        <v>196.5</v>
      </c>
      <c r="K1608" s="57">
        <v>197</v>
      </c>
      <c r="L1608" s="57">
        <v>198.5</v>
      </c>
      <c r="M1608" s="57">
        <v>195</v>
      </c>
      <c r="N1608" s="57">
        <v>197</v>
      </c>
      <c r="O1608" s="63">
        <v>-1.77349885989359E-3</v>
      </c>
      <c r="P1608" s="57">
        <v>163</v>
      </c>
      <c r="Q1608" s="57">
        <v>204</v>
      </c>
      <c r="R1608" s="57">
        <v>488.25</v>
      </c>
      <c r="S1608" s="57">
        <v>188</v>
      </c>
      <c r="T1608" s="57">
        <v>194</v>
      </c>
      <c r="U1608" s="57">
        <v>179.83330000000001</v>
      </c>
      <c r="V1608" s="57">
        <v>191.1</v>
      </c>
      <c r="W1608" s="57">
        <v>194.55</v>
      </c>
      <c r="X1608" s="57">
        <v>180.45830000000001</v>
      </c>
      <c r="Y1608" s="57">
        <v>192.6</v>
      </c>
      <c r="Z1608" s="57">
        <v>195.35</v>
      </c>
      <c r="AA1608" s="57">
        <v>181.11670000000001</v>
      </c>
      <c r="AB1608" s="57"/>
      <c r="AC1608" s="57"/>
      <c r="AD1608" s="57">
        <v>231.5</v>
      </c>
      <c r="AE1608" s="57">
        <v>177</v>
      </c>
      <c r="AF1608" s="64">
        <v>59.356400000000001</v>
      </c>
      <c r="AG1608" s="64">
        <v>41.344299999999997</v>
      </c>
      <c r="AH1608" s="64">
        <v>67.348699999999994</v>
      </c>
      <c r="AI1608" s="64">
        <v>50.012500000000003</v>
      </c>
      <c r="AJ1608" s="61">
        <v>0.4548611111111111</v>
      </c>
      <c r="AK1608" s="216">
        <v>200</v>
      </c>
      <c r="AL1608" s="62">
        <v>324.19547488411723</v>
      </c>
      <c r="AM1608" s="24" t="s">
        <v>6795</v>
      </c>
      <c r="AN1608" s="216" t="s">
        <v>6009</v>
      </c>
      <c r="AO1608" s="216" t="s">
        <v>5961</v>
      </c>
      <c r="AP1608" s="216" t="s">
        <v>6908</v>
      </c>
      <c r="AQ1608" s="216" t="s">
        <v>6900</v>
      </c>
      <c r="AR1608" s="216" t="s">
        <v>6886</v>
      </c>
      <c r="AS1608" s="24" t="s">
        <v>7439</v>
      </c>
      <c r="AT1608" s="24" t="s">
        <v>6013</v>
      </c>
      <c r="AU1608" s="24" t="s">
        <v>5984</v>
      </c>
      <c r="AV1608" s="24" t="s">
        <v>6121</v>
      </c>
      <c r="AW1608" s="24" t="s">
        <v>5986</v>
      </c>
      <c r="AX1608" s="24" t="s">
        <v>5976</v>
      </c>
      <c r="AY1608" s="24" t="s">
        <v>7319</v>
      </c>
      <c r="AZ1608" s="216" t="s">
        <v>7090</v>
      </c>
      <c r="BA1608" s="216" t="s">
        <v>7292</v>
      </c>
      <c r="BB1608" s="57" t="s">
        <v>7017</v>
      </c>
      <c r="BC1608" s="202"/>
      <c r="BD1608" s="24"/>
      <c r="BE1608" s="151"/>
      <c r="BG1608" s="151"/>
      <c r="BI1608" s="151"/>
      <c r="BL1608" s="152"/>
    </row>
    <row r="1609" spans="1:64" s="169" customFormat="1">
      <c r="A1609" s="24">
        <v>6789</v>
      </c>
      <c r="B1609" s="24" t="s">
        <v>5922</v>
      </c>
      <c r="C1609" s="57">
        <v>425.5</v>
      </c>
      <c r="D1609" s="57">
        <v>439.5</v>
      </c>
      <c r="E1609" s="57">
        <v>425.5</v>
      </c>
      <c r="F1609" s="57">
        <v>432.5</v>
      </c>
      <c r="G1609" s="57">
        <v>432</v>
      </c>
      <c r="H1609" s="57">
        <v>441.5</v>
      </c>
      <c r="I1609" s="57">
        <v>430.5</v>
      </c>
      <c r="J1609" s="57">
        <v>434.5</v>
      </c>
      <c r="K1609" s="57">
        <v>434.5</v>
      </c>
      <c r="L1609" s="57">
        <v>436</v>
      </c>
      <c r="M1609" s="57">
        <v>432</v>
      </c>
      <c r="N1609" s="57">
        <v>434</v>
      </c>
      <c r="O1609" s="63">
        <v>7.14796283059328E-4</v>
      </c>
      <c r="P1609" s="57">
        <v>31</v>
      </c>
      <c r="Q1609" s="57">
        <v>182</v>
      </c>
      <c r="R1609" s="57">
        <v>217.5</v>
      </c>
      <c r="S1609" s="57">
        <v>431.3</v>
      </c>
      <c r="T1609" s="57">
        <v>454.32499999999999</v>
      </c>
      <c r="U1609" s="57">
        <v>457.60829999999999</v>
      </c>
      <c r="V1609" s="57">
        <v>432.3</v>
      </c>
      <c r="W1609" s="57">
        <v>452.65</v>
      </c>
      <c r="X1609" s="57">
        <v>457.9</v>
      </c>
      <c r="Y1609" s="57">
        <v>431.4</v>
      </c>
      <c r="Z1609" s="57">
        <v>451.92500000000001</v>
      </c>
      <c r="AA1609" s="57">
        <v>458.35829999999999</v>
      </c>
      <c r="AB1609" s="57"/>
      <c r="AC1609" s="57"/>
      <c r="AD1609" s="57">
        <v>494.5</v>
      </c>
      <c r="AE1609" s="57">
        <v>410.5</v>
      </c>
      <c r="AF1609" s="64">
        <v>37.978299999999997</v>
      </c>
      <c r="AG1609" s="64">
        <v>31.709</v>
      </c>
      <c r="AH1609" s="64">
        <v>44.660499999999999</v>
      </c>
      <c r="AI1609" s="64">
        <v>36.0261</v>
      </c>
      <c r="AJ1609" s="61">
        <v>0.4548611111111111</v>
      </c>
      <c r="AK1609" s="216">
        <v>50</v>
      </c>
      <c r="AL1609" s="62">
        <v>112.26220069023054</v>
      </c>
      <c r="AM1609" s="24" t="s">
        <v>6237</v>
      </c>
      <c r="AN1609" s="216" t="s">
        <v>6009</v>
      </c>
      <c r="AO1609" s="216" t="s">
        <v>5971</v>
      </c>
      <c r="AP1609" s="216" t="s">
        <v>6884</v>
      </c>
      <c r="AQ1609" s="216" t="s">
        <v>6885</v>
      </c>
      <c r="AR1609" s="216" t="s">
        <v>6886</v>
      </c>
      <c r="AS1609" s="24" t="s">
        <v>7439</v>
      </c>
      <c r="AT1609" s="24" t="s">
        <v>6055</v>
      </c>
      <c r="AU1609" s="24" t="s">
        <v>6240</v>
      </c>
      <c r="AV1609" s="24" t="s">
        <v>6238</v>
      </c>
      <c r="AW1609" s="24" t="s">
        <v>5986</v>
      </c>
      <c r="AX1609" s="24" t="s">
        <v>5970</v>
      </c>
      <c r="AY1609" s="24" t="s">
        <v>7653</v>
      </c>
      <c r="AZ1609" s="216" t="s">
        <v>6902</v>
      </c>
      <c r="BA1609" s="216" t="s">
        <v>7025</v>
      </c>
      <c r="BB1609" s="57" t="s">
        <v>5474</v>
      </c>
      <c r="BC1609" s="202"/>
      <c r="BD1609" s="24"/>
      <c r="BE1609" s="151"/>
      <c r="BG1609" s="151"/>
      <c r="BI1609" s="151"/>
      <c r="BL1609" s="152"/>
    </row>
    <row r="1610" spans="1:64" s="169" customFormat="1">
      <c r="A1610" s="24">
        <v>6790</v>
      </c>
      <c r="B1610" s="24" t="s">
        <v>5923</v>
      </c>
      <c r="C1610" s="57">
        <v>65.099999999999994</v>
      </c>
      <c r="D1610" s="57">
        <v>65.5</v>
      </c>
      <c r="E1610" s="57">
        <v>64.2</v>
      </c>
      <c r="F1610" s="57">
        <v>64.8</v>
      </c>
      <c r="G1610" s="57">
        <v>64.8</v>
      </c>
      <c r="H1610" s="57">
        <v>65</v>
      </c>
      <c r="I1610" s="57">
        <v>64</v>
      </c>
      <c r="J1610" s="57">
        <v>64.400000000000006</v>
      </c>
      <c r="K1610" s="57">
        <v>65.2</v>
      </c>
      <c r="L1610" s="57">
        <v>65.8</v>
      </c>
      <c r="M1610" s="57">
        <v>64.7</v>
      </c>
      <c r="N1610" s="57">
        <v>65</v>
      </c>
      <c r="O1610" s="63">
        <v>7.2834340616767298E-3</v>
      </c>
      <c r="P1610" s="57">
        <v>54</v>
      </c>
      <c r="Q1610" s="57">
        <v>126</v>
      </c>
      <c r="R1610" s="57">
        <v>149.9</v>
      </c>
      <c r="S1610" s="57">
        <v>64.8</v>
      </c>
      <c r="T1610" s="57">
        <v>69.28</v>
      </c>
      <c r="U1610" s="57">
        <v>72.308300000000003</v>
      </c>
      <c r="V1610" s="57">
        <v>64.88</v>
      </c>
      <c r="W1610" s="57">
        <v>68.91</v>
      </c>
      <c r="X1610" s="57">
        <v>72.226699999999994</v>
      </c>
      <c r="Y1610" s="57">
        <v>64.62</v>
      </c>
      <c r="Z1610" s="57">
        <v>68.61</v>
      </c>
      <c r="AA1610" s="57">
        <v>72.168300000000002</v>
      </c>
      <c r="AB1610" s="57"/>
      <c r="AC1610" s="57"/>
      <c r="AD1610" s="57">
        <v>74.900000000000006</v>
      </c>
      <c r="AE1610" s="57">
        <v>62.1</v>
      </c>
      <c r="AF1610" s="64">
        <v>24.720800000000001</v>
      </c>
      <c r="AG1610" s="64">
        <v>23.017099999999999</v>
      </c>
      <c r="AH1610" s="64">
        <v>29.906500000000001</v>
      </c>
      <c r="AI1610" s="64">
        <v>25.313600000000001</v>
      </c>
      <c r="AJ1610" s="61">
        <v>0.4548611111111111</v>
      </c>
      <c r="AK1610" s="216">
        <v>100</v>
      </c>
      <c r="AL1610" s="62">
        <v>117.08366423363557</v>
      </c>
      <c r="AM1610" s="24" t="s">
        <v>8362</v>
      </c>
      <c r="AN1610" s="216" t="s">
        <v>6009</v>
      </c>
      <c r="AO1610" s="216" t="s">
        <v>5971</v>
      </c>
      <c r="AP1610" s="216" t="s">
        <v>6884</v>
      </c>
      <c r="AQ1610" s="216" t="s">
        <v>6885</v>
      </c>
      <c r="AR1610" s="216" t="s">
        <v>6886</v>
      </c>
      <c r="AS1610" s="24" t="s">
        <v>6989</v>
      </c>
      <c r="AT1610" s="24" t="s">
        <v>5984</v>
      </c>
      <c r="AU1610" s="24" t="s">
        <v>5984</v>
      </c>
      <c r="AV1610" s="24" t="s">
        <v>6480</v>
      </c>
      <c r="AW1610" s="24" t="s">
        <v>5970</v>
      </c>
      <c r="AX1610" s="24" t="s">
        <v>5991</v>
      </c>
      <c r="AY1610" s="24" t="s">
        <v>7301</v>
      </c>
      <c r="AZ1610" s="216" t="s">
        <v>7060</v>
      </c>
      <c r="BA1610" s="216" t="s">
        <v>6933</v>
      </c>
      <c r="BB1610" s="57" t="s">
        <v>6898</v>
      </c>
      <c r="BC1610" s="202"/>
      <c r="BD1610" s="24"/>
      <c r="BE1610" s="151"/>
      <c r="BG1610" s="151"/>
      <c r="BI1610" s="151"/>
      <c r="BL1610" s="152"/>
    </row>
    <row r="1611" spans="1:64" s="169" customFormat="1">
      <c r="A1611" s="24">
        <v>6792</v>
      </c>
      <c r="B1611" s="24" t="s">
        <v>5808</v>
      </c>
      <c r="C1611" s="57">
        <v>127.5</v>
      </c>
      <c r="D1611" s="57">
        <v>131</v>
      </c>
      <c r="E1611" s="57">
        <v>127</v>
      </c>
      <c r="F1611" s="57">
        <v>129.5</v>
      </c>
      <c r="G1611" s="57">
        <v>130.5</v>
      </c>
      <c r="H1611" s="57">
        <v>131</v>
      </c>
      <c r="I1611" s="57">
        <v>127</v>
      </c>
      <c r="J1611" s="57">
        <v>127</v>
      </c>
      <c r="K1611" s="57">
        <v>127.5</v>
      </c>
      <c r="L1611" s="57">
        <v>129</v>
      </c>
      <c r="M1611" s="57">
        <v>127</v>
      </c>
      <c r="N1611" s="57">
        <v>128</v>
      </c>
      <c r="O1611" s="63">
        <v>-9.2112392600046406E-3</v>
      </c>
      <c r="P1611" s="57">
        <v>77</v>
      </c>
      <c r="Q1611" s="57">
        <v>165</v>
      </c>
      <c r="R1611" s="57">
        <v>192.05</v>
      </c>
      <c r="S1611" s="57">
        <v>124.4</v>
      </c>
      <c r="T1611" s="57">
        <v>127.175</v>
      </c>
      <c r="U1611" s="57">
        <v>120.6583</v>
      </c>
      <c r="V1611" s="57">
        <v>126.2</v>
      </c>
      <c r="W1611" s="57">
        <v>127.27500000000001</v>
      </c>
      <c r="X1611" s="57">
        <v>120.9083</v>
      </c>
      <c r="Y1611" s="57">
        <v>126.6</v>
      </c>
      <c r="Z1611" s="57">
        <v>127.575</v>
      </c>
      <c r="AA1611" s="57">
        <v>121.16670000000001</v>
      </c>
      <c r="AB1611" s="57"/>
      <c r="AC1611" s="57"/>
      <c r="AD1611" s="57">
        <v>144.5</v>
      </c>
      <c r="AE1611" s="57">
        <v>115.5</v>
      </c>
      <c r="AF1611" s="64">
        <v>62.391300000000001</v>
      </c>
      <c r="AG1611" s="64">
        <v>45.909700000000001</v>
      </c>
      <c r="AH1611" s="64">
        <v>68.475899999999996</v>
      </c>
      <c r="AI1611" s="64">
        <v>53.431800000000003</v>
      </c>
      <c r="AJ1611" s="61">
        <v>0.4548611111111111</v>
      </c>
      <c r="AK1611" s="216">
        <v>100</v>
      </c>
      <c r="AL1611" s="62">
        <v>166.95263233314702</v>
      </c>
      <c r="AM1611" s="24" t="s">
        <v>6038</v>
      </c>
      <c r="AN1611" s="216" t="s">
        <v>6009</v>
      </c>
      <c r="AO1611" s="216" t="s">
        <v>5961</v>
      </c>
      <c r="AP1611" s="216" t="s">
        <v>6908</v>
      </c>
      <c r="AQ1611" s="216" t="s">
        <v>6900</v>
      </c>
      <c r="AR1611" s="216" t="s">
        <v>6886</v>
      </c>
      <c r="AS1611" s="24" t="s">
        <v>7439</v>
      </c>
      <c r="AT1611" s="24" t="s">
        <v>6016</v>
      </c>
      <c r="AU1611" s="24" t="s">
        <v>6336</v>
      </c>
      <c r="AV1611" s="24" t="s">
        <v>6016</v>
      </c>
      <c r="AW1611" s="24" t="s">
        <v>5970</v>
      </c>
      <c r="AX1611" s="24" t="s">
        <v>5991</v>
      </c>
      <c r="AY1611" s="24" t="s">
        <v>7103</v>
      </c>
      <c r="AZ1611" s="216" t="s">
        <v>8105</v>
      </c>
      <c r="BA1611" s="216" t="s">
        <v>7213</v>
      </c>
      <c r="BB1611" s="57" t="s">
        <v>6903</v>
      </c>
      <c r="BC1611" s="202"/>
      <c r="BD1611" s="24"/>
      <c r="BE1611" s="151"/>
      <c r="BG1611" s="151"/>
      <c r="BI1611" s="151"/>
      <c r="BL1611" s="152"/>
    </row>
    <row r="1612" spans="1:64" s="169" customFormat="1">
      <c r="A1612" s="24">
        <v>6793</v>
      </c>
      <c r="B1612" s="24" t="s">
        <v>5924</v>
      </c>
      <c r="C1612" s="57">
        <v>94.3</v>
      </c>
      <c r="D1612" s="57">
        <v>96.2</v>
      </c>
      <c r="E1612" s="57">
        <v>94</v>
      </c>
      <c r="F1612" s="57">
        <v>95.2</v>
      </c>
      <c r="G1612" s="57">
        <v>95.2</v>
      </c>
      <c r="H1612" s="57">
        <v>95.3</v>
      </c>
      <c r="I1612" s="57">
        <v>94.3</v>
      </c>
      <c r="J1612" s="57">
        <v>94.7</v>
      </c>
      <c r="K1612" s="57">
        <v>94.2</v>
      </c>
      <c r="L1612" s="57">
        <v>94.3</v>
      </c>
      <c r="M1612" s="57">
        <v>92</v>
      </c>
      <c r="N1612" s="57">
        <v>93</v>
      </c>
      <c r="O1612" s="63">
        <v>-1.95044807590933E-2</v>
      </c>
      <c r="P1612" s="57">
        <v>51</v>
      </c>
      <c r="Q1612" s="57">
        <v>56</v>
      </c>
      <c r="R1612" s="57">
        <v>188.6</v>
      </c>
      <c r="S1612" s="57">
        <v>93.8</v>
      </c>
      <c r="T1612" s="57">
        <v>111.035</v>
      </c>
      <c r="U1612" s="57">
        <v>122.7533</v>
      </c>
      <c r="V1612" s="57">
        <v>94.94</v>
      </c>
      <c r="W1612" s="57">
        <v>109.69499999999999</v>
      </c>
      <c r="X1612" s="57">
        <v>122.22329999999999</v>
      </c>
      <c r="Y1612" s="57">
        <v>94.2</v>
      </c>
      <c r="Z1612" s="57">
        <v>108.27</v>
      </c>
      <c r="AA1612" s="57">
        <v>121.6567</v>
      </c>
      <c r="AB1612" s="57"/>
      <c r="AC1612" s="57"/>
      <c r="AD1612" s="57">
        <v>123.5</v>
      </c>
      <c r="AE1612" s="57">
        <v>85.6</v>
      </c>
      <c r="AF1612" s="64">
        <v>25.5059</v>
      </c>
      <c r="AG1612" s="64">
        <v>23.291699999999999</v>
      </c>
      <c r="AH1612" s="64">
        <v>25.393999999999998</v>
      </c>
      <c r="AI1612" s="64">
        <v>23.9924</v>
      </c>
      <c r="AJ1612" s="61">
        <v>0.4548611111111111</v>
      </c>
      <c r="AK1612" s="216">
        <v>100</v>
      </c>
      <c r="AL1612" s="62">
        <v>110.57901622065582</v>
      </c>
      <c r="AM1612" s="24" t="s">
        <v>8363</v>
      </c>
      <c r="AN1612" s="216" t="s">
        <v>5967</v>
      </c>
      <c r="AO1612" s="216" t="s">
        <v>6007</v>
      </c>
      <c r="AP1612" s="216" t="s">
        <v>6884</v>
      </c>
      <c r="AQ1612" s="216" t="s">
        <v>6885</v>
      </c>
      <c r="AR1612" s="216" t="s">
        <v>6916</v>
      </c>
      <c r="AS1612" s="24" t="s">
        <v>7429</v>
      </c>
      <c r="AT1612" s="24" t="s">
        <v>6016</v>
      </c>
      <c r="AU1612" s="24" t="s">
        <v>5984</v>
      </c>
      <c r="AV1612" s="24" t="s">
        <v>5984</v>
      </c>
      <c r="AW1612" s="24" t="s">
        <v>5979</v>
      </c>
      <c r="AX1612" s="24" t="s">
        <v>5986</v>
      </c>
      <c r="AY1612" s="24" t="s">
        <v>8091</v>
      </c>
      <c r="AZ1612" s="216" t="s">
        <v>8364</v>
      </c>
      <c r="BA1612" s="216" t="s">
        <v>7987</v>
      </c>
      <c r="BB1612" s="57" t="s">
        <v>5474</v>
      </c>
      <c r="BC1612" s="202"/>
      <c r="BD1612" s="24"/>
      <c r="BE1612" s="151"/>
      <c r="BG1612" s="151"/>
      <c r="BI1612" s="151"/>
      <c r="BL1612" s="152"/>
    </row>
    <row r="1613" spans="1:64" s="169" customFormat="1">
      <c r="A1613" s="24">
        <v>6797</v>
      </c>
      <c r="B1613" s="24" t="s">
        <v>5748</v>
      </c>
      <c r="C1613" s="57">
        <v>185</v>
      </c>
      <c r="D1613" s="57">
        <v>188</v>
      </c>
      <c r="E1613" s="57">
        <v>182.5</v>
      </c>
      <c r="F1613" s="57">
        <v>187</v>
      </c>
      <c r="G1613" s="57">
        <v>185</v>
      </c>
      <c r="H1613" s="57">
        <v>190</v>
      </c>
      <c r="I1613" s="57">
        <v>184</v>
      </c>
      <c r="J1613" s="57">
        <v>190</v>
      </c>
      <c r="K1613" s="57">
        <v>190</v>
      </c>
      <c r="L1613" s="57">
        <v>197</v>
      </c>
      <c r="M1613" s="57">
        <v>189.5</v>
      </c>
      <c r="N1613" s="57">
        <v>197</v>
      </c>
      <c r="O1613" s="63">
        <v>5.3025443660466097E-2</v>
      </c>
      <c r="P1613" s="57">
        <v>76</v>
      </c>
      <c r="Q1613" s="57">
        <v>99</v>
      </c>
      <c r="R1613" s="57">
        <v>176.9</v>
      </c>
      <c r="S1613" s="57">
        <v>185.3</v>
      </c>
      <c r="T1613" s="57">
        <v>192.72499999999999</v>
      </c>
      <c r="U1613" s="57">
        <v>229.6917</v>
      </c>
      <c r="V1613" s="57">
        <v>186.1</v>
      </c>
      <c r="W1613" s="57">
        <v>192.22499999999999</v>
      </c>
      <c r="X1613" s="57">
        <v>227.7167</v>
      </c>
      <c r="Y1613" s="57">
        <v>188.5</v>
      </c>
      <c r="Z1613" s="57">
        <v>192.17500000000001</v>
      </c>
      <c r="AA1613" s="57">
        <v>225.85</v>
      </c>
      <c r="AB1613" s="57"/>
      <c r="AC1613" s="57"/>
      <c r="AD1613" s="57">
        <v>214.5</v>
      </c>
      <c r="AE1613" s="57">
        <v>181</v>
      </c>
      <c r="AF1613" s="64">
        <v>30.704699999999999</v>
      </c>
      <c r="AG1613" s="64">
        <v>22.764199999999999</v>
      </c>
      <c r="AH1613" s="64">
        <v>51.842300000000002</v>
      </c>
      <c r="AI1613" s="64">
        <v>32.456899999999997</v>
      </c>
      <c r="AJ1613" s="61">
        <v>0.4548611111111111</v>
      </c>
      <c r="AK1613" s="216">
        <v>100</v>
      </c>
      <c r="AL1613" s="62">
        <v>164.78441632882044</v>
      </c>
      <c r="AM1613" s="24" t="s">
        <v>8365</v>
      </c>
      <c r="AN1613" s="216" t="s">
        <v>6009</v>
      </c>
      <c r="AO1613" s="216" t="s">
        <v>5961</v>
      </c>
      <c r="AP1613" s="216" t="s">
        <v>6884</v>
      </c>
      <c r="AQ1613" s="216" t="s">
        <v>6900</v>
      </c>
      <c r="AR1613" s="216" t="s">
        <v>6886</v>
      </c>
      <c r="AS1613" s="24" t="s">
        <v>6989</v>
      </c>
      <c r="AT1613" s="24" t="s">
        <v>6016</v>
      </c>
      <c r="AU1613" s="24" t="s">
        <v>6254</v>
      </c>
      <c r="AV1613" s="24" t="s">
        <v>6045</v>
      </c>
      <c r="AW1613" s="24" t="s">
        <v>5979</v>
      </c>
      <c r="AX1613" s="24" t="s">
        <v>5965</v>
      </c>
      <c r="AY1613" s="24" t="s">
        <v>8366</v>
      </c>
      <c r="AZ1613" s="216" t="s">
        <v>7007</v>
      </c>
      <c r="BA1613" s="216" t="s">
        <v>7848</v>
      </c>
      <c r="BB1613" s="57" t="s">
        <v>6903</v>
      </c>
      <c r="BC1613" s="202"/>
      <c r="BD1613" s="24"/>
      <c r="BE1613" s="151"/>
      <c r="BG1613" s="151"/>
      <c r="BI1613" s="151"/>
      <c r="BL1613" s="152"/>
    </row>
    <row r="1614" spans="1:64" s="169" customFormat="1">
      <c r="A1614" s="24">
        <v>6799</v>
      </c>
      <c r="B1614" s="24" t="s">
        <v>5925</v>
      </c>
      <c r="C1614" s="57">
        <v>124</v>
      </c>
      <c r="D1614" s="57">
        <v>135.5</v>
      </c>
      <c r="E1614" s="57">
        <v>124</v>
      </c>
      <c r="F1614" s="57">
        <v>131</v>
      </c>
      <c r="G1614" s="57">
        <v>132</v>
      </c>
      <c r="H1614" s="57">
        <v>136</v>
      </c>
      <c r="I1614" s="57">
        <v>130</v>
      </c>
      <c r="J1614" s="57">
        <v>132.5</v>
      </c>
      <c r="K1614" s="57">
        <v>132.5</v>
      </c>
      <c r="L1614" s="57">
        <v>133</v>
      </c>
      <c r="M1614" s="57">
        <v>131</v>
      </c>
      <c r="N1614" s="57">
        <v>132.5</v>
      </c>
      <c r="O1614" s="63">
        <v>3.5597970158297298E-3</v>
      </c>
      <c r="P1614" s="57">
        <v>60</v>
      </c>
      <c r="Q1614" s="57">
        <v>193</v>
      </c>
      <c r="R1614" s="57">
        <v>332.35</v>
      </c>
      <c r="S1614" s="57">
        <v>125.6</v>
      </c>
      <c r="T1614" s="57">
        <v>135.1</v>
      </c>
      <c r="U1614" s="57">
        <v>137.8417</v>
      </c>
      <c r="V1614" s="57">
        <v>127.5</v>
      </c>
      <c r="W1614" s="57">
        <v>135.19999999999999</v>
      </c>
      <c r="X1614" s="57">
        <v>137.89169999999999</v>
      </c>
      <c r="Y1614" s="57">
        <v>128.4</v>
      </c>
      <c r="Z1614" s="57">
        <v>135.5</v>
      </c>
      <c r="AA1614" s="57">
        <v>137.80000000000001</v>
      </c>
      <c r="AB1614" s="57"/>
      <c r="AC1614" s="57"/>
      <c r="AD1614" s="57">
        <v>155.5</v>
      </c>
      <c r="AE1614" s="57">
        <v>118</v>
      </c>
      <c r="AF1614" s="64">
        <v>40.450600000000001</v>
      </c>
      <c r="AG1614" s="64">
        <v>30.499099999999999</v>
      </c>
      <c r="AH1614" s="64">
        <v>47.106000000000002</v>
      </c>
      <c r="AI1614" s="64">
        <v>36.034700000000001</v>
      </c>
      <c r="AJ1614" s="61">
        <v>0.4548611111111111</v>
      </c>
      <c r="AK1614" s="216">
        <v>100</v>
      </c>
      <c r="AL1614" s="62">
        <v>130.09296025959509</v>
      </c>
      <c r="AM1614" s="24" t="s">
        <v>6614</v>
      </c>
      <c r="AN1614" s="216" t="s">
        <v>6009</v>
      </c>
      <c r="AO1614" s="216" t="s">
        <v>5971</v>
      </c>
      <c r="AP1614" s="216" t="s">
        <v>6884</v>
      </c>
      <c r="AQ1614" s="216" t="s">
        <v>6885</v>
      </c>
      <c r="AR1614" s="216" t="s">
        <v>6886</v>
      </c>
      <c r="AS1614" s="24" t="s">
        <v>7439</v>
      </c>
      <c r="AT1614" s="24" t="s">
        <v>6013</v>
      </c>
      <c r="AU1614" s="24" t="s">
        <v>5969</v>
      </c>
      <c r="AV1614" s="24" t="s">
        <v>6511</v>
      </c>
      <c r="AW1614" s="24" t="s">
        <v>5991</v>
      </c>
      <c r="AX1614" s="24" t="s">
        <v>6033</v>
      </c>
      <c r="AY1614" s="24" t="s">
        <v>7978</v>
      </c>
      <c r="AZ1614" s="216" t="s">
        <v>7551</v>
      </c>
      <c r="BA1614" s="216" t="s">
        <v>8115</v>
      </c>
      <c r="BB1614" s="57" t="s">
        <v>5474</v>
      </c>
      <c r="BC1614" s="202"/>
      <c r="BD1614" s="24"/>
      <c r="BE1614" s="151"/>
      <c r="BG1614" s="151"/>
      <c r="BI1614" s="151"/>
      <c r="BL1614" s="152"/>
    </row>
    <row r="1615" spans="1:64" s="169" customFormat="1">
      <c r="A1615" s="24">
        <v>6803</v>
      </c>
      <c r="B1615" s="24" t="s">
        <v>1421</v>
      </c>
      <c r="C1615" s="57">
        <v>225.5</v>
      </c>
      <c r="D1615" s="57">
        <v>227.5</v>
      </c>
      <c r="E1615" s="57">
        <v>225</v>
      </c>
      <c r="F1615" s="57">
        <v>227</v>
      </c>
      <c r="G1615" s="57">
        <v>227</v>
      </c>
      <c r="H1615" s="57">
        <v>227.5</v>
      </c>
      <c r="I1615" s="57">
        <v>226</v>
      </c>
      <c r="J1615" s="57">
        <v>227.5</v>
      </c>
      <c r="K1615" s="57">
        <v>227.5</v>
      </c>
      <c r="L1615" s="57">
        <v>229</v>
      </c>
      <c r="M1615" s="57">
        <v>227.5</v>
      </c>
      <c r="N1615" s="57">
        <v>229</v>
      </c>
      <c r="O1615" s="63">
        <v>6.5934065934065899E-3</v>
      </c>
      <c r="P1615" s="57">
        <v>5</v>
      </c>
      <c r="Q1615" s="57">
        <v>26</v>
      </c>
      <c r="R1615" s="57">
        <v>30</v>
      </c>
      <c r="S1615" s="57">
        <v>232.5</v>
      </c>
      <c r="T1615" s="57">
        <v>235.77500000000001</v>
      </c>
      <c r="U1615" s="57">
        <v>232.45</v>
      </c>
      <c r="V1615" s="57">
        <v>231.3</v>
      </c>
      <c r="W1615" s="57">
        <v>235.375</v>
      </c>
      <c r="X1615" s="57">
        <v>232.45</v>
      </c>
      <c r="Y1615" s="57">
        <v>230.1</v>
      </c>
      <c r="Z1615" s="57">
        <v>235.07499999999999</v>
      </c>
      <c r="AA1615" s="57">
        <v>232.47499999999999</v>
      </c>
      <c r="AB1615" s="57">
        <v>240</v>
      </c>
      <c r="AC1615" s="57">
        <v>210</v>
      </c>
      <c r="AD1615" s="57">
        <v>240</v>
      </c>
      <c r="AE1615" s="57">
        <v>225</v>
      </c>
      <c r="AF1615" s="64">
        <v>18.5108</v>
      </c>
      <c r="AG1615" s="64">
        <v>20.653400000000001</v>
      </c>
      <c r="AH1615" s="64">
        <v>23.451699999999999</v>
      </c>
      <c r="AI1615" s="64">
        <v>21.586099999999998</v>
      </c>
      <c r="AJ1615" s="61">
        <v>0.4548611111111111</v>
      </c>
      <c r="AK1615" s="216">
        <v>50</v>
      </c>
      <c r="AL1615" s="62">
        <v>18.10680656294041</v>
      </c>
      <c r="AM1615" s="24" t="s">
        <v>6551</v>
      </c>
      <c r="AN1615" s="216" t="s">
        <v>5981</v>
      </c>
      <c r="AO1615" s="216" t="s">
        <v>6007</v>
      </c>
      <c r="AP1615" s="216" t="s">
        <v>6884</v>
      </c>
      <c r="AQ1615" s="216" t="s">
        <v>6885</v>
      </c>
      <c r="AR1615" s="216" t="s">
        <v>6916</v>
      </c>
      <c r="AS1615" s="24" t="s">
        <v>6917</v>
      </c>
      <c r="AT1615" s="24" t="s">
        <v>6016</v>
      </c>
      <c r="AU1615" s="24" t="s">
        <v>6425</v>
      </c>
      <c r="AV1615" s="24" t="s">
        <v>6493</v>
      </c>
      <c r="AW1615" s="24" t="s">
        <v>5979</v>
      </c>
      <c r="AX1615" s="24" t="s">
        <v>5979</v>
      </c>
      <c r="AY1615" s="24" t="s">
        <v>7006</v>
      </c>
      <c r="AZ1615" s="216" t="s">
        <v>6940</v>
      </c>
      <c r="BA1615" s="216" t="s">
        <v>7145</v>
      </c>
      <c r="BB1615" s="57" t="s">
        <v>5474</v>
      </c>
      <c r="BC1615" s="202"/>
      <c r="BD1615" s="24"/>
      <c r="BE1615" s="151"/>
      <c r="BG1615" s="151"/>
      <c r="BI1615" s="151"/>
      <c r="BL1615" s="152"/>
    </row>
    <row r="1616" spans="1:64" s="169" customFormat="1">
      <c r="A1616" s="24">
        <v>6805</v>
      </c>
      <c r="B1616" s="24" t="s">
        <v>5926</v>
      </c>
      <c r="C1616" s="57">
        <v>231</v>
      </c>
      <c r="D1616" s="57">
        <v>231</v>
      </c>
      <c r="E1616" s="57">
        <v>220.5</v>
      </c>
      <c r="F1616" s="57">
        <v>227</v>
      </c>
      <c r="G1616" s="57">
        <v>227</v>
      </c>
      <c r="H1616" s="57">
        <v>229.5</v>
      </c>
      <c r="I1616" s="57">
        <v>222.5</v>
      </c>
      <c r="J1616" s="57">
        <v>228</v>
      </c>
      <c r="K1616" s="57">
        <v>228</v>
      </c>
      <c r="L1616" s="57">
        <v>233</v>
      </c>
      <c r="M1616" s="57">
        <v>221.5</v>
      </c>
      <c r="N1616" s="57">
        <v>226</v>
      </c>
      <c r="O1616" s="63">
        <v>-3.3955108700445299E-3</v>
      </c>
      <c r="P1616" s="57">
        <v>121</v>
      </c>
      <c r="Q1616" s="57">
        <v>88</v>
      </c>
      <c r="R1616" s="57">
        <v>279.7</v>
      </c>
      <c r="S1616" s="57">
        <v>234.4</v>
      </c>
      <c r="T1616" s="57">
        <v>237.875</v>
      </c>
      <c r="U1616" s="57">
        <v>266.99169999999998</v>
      </c>
      <c r="V1616" s="57">
        <v>230.2</v>
      </c>
      <c r="W1616" s="57">
        <v>237.2</v>
      </c>
      <c r="X1616" s="57">
        <v>265.91669999999999</v>
      </c>
      <c r="Y1616" s="57">
        <v>227.3</v>
      </c>
      <c r="Z1616" s="57">
        <v>236.4</v>
      </c>
      <c r="AA1616" s="57">
        <v>264.69170000000003</v>
      </c>
      <c r="AB1616" s="57"/>
      <c r="AC1616" s="57"/>
      <c r="AD1616" s="57">
        <v>263</v>
      </c>
      <c r="AE1616" s="57">
        <v>205.5</v>
      </c>
      <c r="AF1616" s="64">
        <v>37.2136</v>
      </c>
      <c r="AG1616" s="64">
        <v>44.832099999999997</v>
      </c>
      <c r="AH1616" s="64">
        <v>30.112100000000002</v>
      </c>
      <c r="AI1616" s="64">
        <v>39.925400000000003</v>
      </c>
      <c r="AJ1616" s="61">
        <v>0.4548611111111111</v>
      </c>
      <c r="AK1616" s="216">
        <v>150</v>
      </c>
      <c r="AL1616" s="62">
        <v>254.44834788614872</v>
      </c>
      <c r="AM1616" s="24" t="s">
        <v>8367</v>
      </c>
      <c r="AN1616" s="216" t="s">
        <v>5967</v>
      </c>
      <c r="AO1616" s="216" t="s">
        <v>5971</v>
      </c>
      <c r="AP1616" s="216" t="s">
        <v>6884</v>
      </c>
      <c r="AQ1616" s="216" t="s">
        <v>6885</v>
      </c>
      <c r="AR1616" s="216" t="s">
        <v>6916</v>
      </c>
      <c r="AS1616" s="24" t="s">
        <v>6989</v>
      </c>
      <c r="AT1616" s="24" t="s">
        <v>6017</v>
      </c>
      <c r="AU1616" s="24" t="s">
        <v>6124</v>
      </c>
      <c r="AV1616" s="24" t="s">
        <v>5974</v>
      </c>
      <c r="AW1616" s="24" t="s">
        <v>5986</v>
      </c>
      <c r="AX1616" s="24" t="s">
        <v>5986</v>
      </c>
      <c r="AY1616" s="24" t="s">
        <v>8368</v>
      </c>
      <c r="AZ1616" s="216" t="s">
        <v>7138</v>
      </c>
      <c r="BA1616" s="216" t="s">
        <v>7987</v>
      </c>
      <c r="BB1616" s="57" t="s">
        <v>5474</v>
      </c>
      <c r="BC1616" s="202"/>
      <c r="BD1616" s="24"/>
      <c r="BE1616" s="151"/>
      <c r="BG1616" s="151"/>
      <c r="BI1616" s="151"/>
      <c r="BL1616" s="152"/>
    </row>
    <row r="1617" spans="1:64" s="169" customFormat="1">
      <c r="A1617" s="24">
        <v>6806</v>
      </c>
      <c r="B1617" s="24" t="s">
        <v>5927</v>
      </c>
      <c r="C1617" s="57">
        <v>127.5</v>
      </c>
      <c r="D1617" s="57">
        <v>130.5</v>
      </c>
      <c r="E1617" s="57">
        <v>126</v>
      </c>
      <c r="F1617" s="57">
        <v>129.5</v>
      </c>
      <c r="G1617" s="57">
        <v>132</v>
      </c>
      <c r="H1617" s="57">
        <v>132</v>
      </c>
      <c r="I1617" s="57">
        <v>127.5</v>
      </c>
      <c r="J1617" s="57">
        <v>129</v>
      </c>
      <c r="K1617" s="57">
        <v>129.5</v>
      </c>
      <c r="L1617" s="57">
        <v>129.5</v>
      </c>
      <c r="M1617" s="57">
        <v>128</v>
      </c>
      <c r="N1617" s="57">
        <v>128.5</v>
      </c>
      <c r="O1617" s="63">
        <v>-5.4445049389437595E-4</v>
      </c>
      <c r="P1617" s="57">
        <v>35</v>
      </c>
      <c r="Q1617" s="57">
        <v>99</v>
      </c>
      <c r="R1617" s="57">
        <v>298.95</v>
      </c>
      <c r="S1617" s="57">
        <v>124.4</v>
      </c>
      <c r="T1617" s="57">
        <v>136.19999999999999</v>
      </c>
      <c r="U1617" s="57">
        <v>130.64169999999999</v>
      </c>
      <c r="V1617" s="57">
        <v>126.1</v>
      </c>
      <c r="W1617" s="57">
        <v>135.55000000000001</v>
      </c>
      <c r="X1617" s="57">
        <v>130.76669999999999</v>
      </c>
      <c r="Y1617" s="57">
        <v>127.1</v>
      </c>
      <c r="Z1617" s="57">
        <v>134.97499999999999</v>
      </c>
      <c r="AA1617" s="57">
        <v>130.875</v>
      </c>
      <c r="AB1617" s="57"/>
      <c r="AC1617" s="57"/>
      <c r="AD1617" s="57">
        <v>148</v>
      </c>
      <c r="AE1617" s="57">
        <v>112.5</v>
      </c>
      <c r="AF1617" s="64">
        <v>45.736400000000003</v>
      </c>
      <c r="AG1617" s="64">
        <v>34.554299999999998</v>
      </c>
      <c r="AH1617" s="64">
        <v>51.405900000000003</v>
      </c>
      <c r="AI1617" s="64">
        <v>40.171500000000002</v>
      </c>
      <c r="AJ1617" s="61">
        <v>0.4548611111111111</v>
      </c>
      <c r="AK1617" s="216">
        <v>50</v>
      </c>
      <c r="AL1617" s="62">
        <v>126.74764594058287</v>
      </c>
      <c r="AM1617" s="24" t="s">
        <v>6575</v>
      </c>
      <c r="AN1617" s="216" t="s">
        <v>6009</v>
      </c>
      <c r="AO1617" s="216" t="s">
        <v>5961</v>
      </c>
      <c r="AP1617" s="216" t="s">
        <v>6884</v>
      </c>
      <c r="AQ1617" s="216" t="s">
        <v>6885</v>
      </c>
      <c r="AR1617" s="216" t="s">
        <v>6886</v>
      </c>
      <c r="AS1617" s="24" t="s">
        <v>7439</v>
      </c>
      <c r="AT1617" s="24" t="s">
        <v>6016</v>
      </c>
      <c r="AU1617" s="24" t="s">
        <v>6209</v>
      </c>
      <c r="AV1617" s="24" t="s">
        <v>6017</v>
      </c>
      <c r="AW1617" s="24" t="s">
        <v>5979</v>
      </c>
      <c r="AX1617" s="24" t="s">
        <v>5991</v>
      </c>
      <c r="AY1617" s="24" t="s">
        <v>7999</v>
      </c>
      <c r="AZ1617" s="216" t="s">
        <v>7231</v>
      </c>
      <c r="BA1617" s="216" t="s">
        <v>7111</v>
      </c>
      <c r="BB1617" s="57" t="s">
        <v>5474</v>
      </c>
      <c r="BC1617" s="202"/>
      <c r="BD1617" s="24"/>
      <c r="BE1617" s="151"/>
      <c r="BG1617" s="151"/>
      <c r="BI1617" s="151"/>
      <c r="BL1617" s="152"/>
    </row>
    <row r="1618" spans="1:64" s="169" customFormat="1">
      <c r="A1618" s="24">
        <v>6808</v>
      </c>
      <c r="B1618" s="24" t="s">
        <v>5928</v>
      </c>
      <c r="C1618" s="57">
        <v>35.049999999999997</v>
      </c>
      <c r="D1618" s="57">
        <v>35.200000000000003</v>
      </c>
      <c r="E1618" s="57">
        <v>34.299999999999997</v>
      </c>
      <c r="F1618" s="57">
        <v>34.799999999999997</v>
      </c>
      <c r="G1618" s="57">
        <v>34.799999999999997</v>
      </c>
      <c r="H1618" s="57">
        <v>35</v>
      </c>
      <c r="I1618" s="57">
        <v>34.65</v>
      </c>
      <c r="J1618" s="57">
        <v>35</v>
      </c>
      <c r="K1618" s="57">
        <v>35</v>
      </c>
      <c r="L1618" s="57">
        <v>35.049999999999997</v>
      </c>
      <c r="M1618" s="57">
        <v>34.700000000000003</v>
      </c>
      <c r="N1618" s="57">
        <v>35.049999999999997</v>
      </c>
      <c r="O1618" s="63">
        <v>6.6053991958644398E-3</v>
      </c>
      <c r="P1618" s="57">
        <v>3</v>
      </c>
      <c r="Q1618" s="57">
        <v>16</v>
      </c>
      <c r="R1618" s="57">
        <v>36.4</v>
      </c>
      <c r="S1618" s="57">
        <v>35.03</v>
      </c>
      <c r="T1618" s="57">
        <v>36.677500000000002</v>
      </c>
      <c r="U1618" s="57">
        <v>37.664999999999999</v>
      </c>
      <c r="V1618" s="57">
        <v>35.01</v>
      </c>
      <c r="W1618" s="57">
        <v>36.619999999999997</v>
      </c>
      <c r="X1618" s="57">
        <v>37.5867</v>
      </c>
      <c r="Y1618" s="57">
        <v>34.99</v>
      </c>
      <c r="Z1618" s="57">
        <v>36.567500000000003</v>
      </c>
      <c r="AA1618" s="57">
        <v>37.515799999999999</v>
      </c>
      <c r="AB1618" s="57"/>
      <c r="AC1618" s="57"/>
      <c r="AD1618" s="57">
        <v>42.3</v>
      </c>
      <c r="AE1618" s="57">
        <v>33.799999999999997</v>
      </c>
      <c r="AF1618" s="64">
        <v>23.038599999999999</v>
      </c>
      <c r="AG1618" s="64">
        <v>25.2896</v>
      </c>
      <c r="AH1618" s="64">
        <v>25.048999999999999</v>
      </c>
      <c r="AI1618" s="64">
        <v>25.209399999999999</v>
      </c>
      <c r="AJ1618" s="61">
        <v>0.4548611111111111</v>
      </c>
      <c r="AK1618" s="216">
        <v>50</v>
      </c>
      <c r="AL1618" s="62">
        <v>10.864083937764246</v>
      </c>
      <c r="AM1618" s="24" t="s">
        <v>7734</v>
      </c>
      <c r="AN1618" s="216" t="s">
        <v>6039</v>
      </c>
      <c r="AO1618" s="216" t="s">
        <v>5971</v>
      </c>
      <c r="AP1618" s="216" t="s">
        <v>6884</v>
      </c>
      <c r="AQ1618" s="216" t="s">
        <v>6885</v>
      </c>
      <c r="AR1618" s="216" t="s">
        <v>6886</v>
      </c>
      <c r="AS1618" s="24" t="s">
        <v>7429</v>
      </c>
      <c r="AT1618" s="24" t="s">
        <v>6127</v>
      </c>
      <c r="AU1618" s="24" t="s">
        <v>6126</v>
      </c>
      <c r="AV1618" s="24" t="s">
        <v>6509</v>
      </c>
      <c r="AW1618" s="24" t="s">
        <v>5979</v>
      </c>
      <c r="AX1618" s="24" t="s">
        <v>6084</v>
      </c>
      <c r="AY1618" s="24" t="s">
        <v>7275</v>
      </c>
      <c r="AZ1618" s="216" t="s">
        <v>6932</v>
      </c>
      <c r="BA1618" s="216" t="s">
        <v>7208</v>
      </c>
      <c r="BB1618" s="57" t="s">
        <v>6898</v>
      </c>
      <c r="BC1618" s="202"/>
      <c r="BD1618" s="24"/>
      <c r="BE1618" s="151"/>
      <c r="BG1618" s="151"/>
      <c r="BI1618" s="151"/>
      <c r="BL1618" s="152"/>
    </row>
    <row r="1619" spans="1:64" s="169" customFormat="1">
      <c r="A1619" s="24">
        <v>6812</v>
      </c>
      <c r="B1619" s="24" t="s">
        <v>5929</v>
      </c>
      <c r="C1619" s="57">
        <v>137</v>
      </c>
      <c r="D1619" s="57">
        <v>140.5</v>
      </c>
      <c r="E1619" s="57">
        <v>136.5</v>
      </c>
      <c r="F1619" s="57">
        <v>138.5</v>
      </c>
      <c r="G1619" s="57">
        <v>139.5</v>
      </c>
      <c r="H1619" s="57">
        <v>139.5</v>
      </c>
      <c r="I1619" s="57">
        <v>135.5</v>
      </c>
      <c r="J1619" s="57">
        <v>137.5</v>
      </c>
      <c r="K1619" s="57">
        <v>138</v>
      </c>
      <c r="L1619" s="57">
        <v>143</v>
      </c>
      <c r="M1619" s="57">
        <v>138</v>
      </c>
      <c r="N1619" s="57">
        <v>141.5</v>
      </c>
      <c r="O1619" s="63">
        <v>3.2093362509117401E-2</v>
      </c>
      <c r="P1619" s="57">
        <v>106</v>
      </c>
      <c r="Q1619" s="57">
        <v>30</v>
      </c>
      <c r="R1619" s="57">
        <v>92</v>
      </c>
      <c r="S1619" s="57">
        <v>136</v>
      </c>
      <c r="T1619" s="57">
        <v>138.4</v>
      </c>
      <c r="U1619" s="57">
        <v>139.35</v>
      </c>
      <c r="V1619" s="57">
        <v>136.6</v>
      </c>
      <c r="W1619" s="57">
        <v>138.25</v>
      </c>
      <c r="X1619" s="57">
        <v>139.58330000000001</v>
      </c>
      <c r="Y1619" s="57">
        <v>137.6</v>
      </c>
      <c r="Z1619" s="57">
        <v>138.4</v>
      </c>
      <c r="AA1619" s="57">
        <v>139.8083</v>
      </c>
      <c r="AB1619" s="57"/>
      <c r="AC1619" s="57"/>
      <c r="AD1619" s="57">
        <v>146.5</v>
      </c>
      <c r="AE1619" s="57">
        <v>128.5</v>
      </c>
      <c r="AF1619" s="64">
        <v>46.867199999999997</v>
      </c>
      <c r="AG1619" s="64">
        <v>43.677199999999999</v>
      </c>
      <c r="AH1619" s="64">
        <v>55.318899999999999</v>
      </c>
      <c r="AI1619" s="64">
        <v>47.5578</v>
      </c>
      <c r="AJ1619" s="61">
        <v>0.4548611111111111</v>
      </c>
      <c r="AK1619" s="216">
        <v>150</v>
      </c>
      <c r="AL1619" s="62">
        <v>222.90516426389888</v>
      </c>
      <c r="AM1619" s="24" t="s">
        <v>6157</v>
      </c>
      <c r="AN1619" s="216" t="s">
        <v>6009</v>
      </c>
      <c r="AO1619" s="216" t="s">
        <v>5961</v>
      </c>
      <c r="AP1619" s="216" t="s">
        <v>6908</v>
      </c>
      <c r="AQ1619" s="216" t="s">
        <v>6900</v>
      </c>
      <c r="AR1619" s="216" t="s">
        <v>6886</v>
      </c>
      <c r="AS1619" s="24" t="s">
        <v>6989</v>
      </c>
      <c r="AT1619" s="24" t="s">
        <v>6016</v>
      </c>
      <c r="AU1619" s="24" t="s">
        <v>6017</v>
      </c>
      <c r="AV1619" s="24" t="s">
        <v>6031</v>
      </c>
      <c r="AW1619" s="24" t="s">
        <v>5991</v>
      </c>
      <c r="AX1619" s="24" t="s">
        <v>5979</v>
      </c>
      <c r="AY1619" s="24" t="s">
        <v>7684</v>
      </c>
      <c r="AZ1619" s="216" t="s">
        <v>6983</v>
      </c>
      <c r="BA1619" s="216" t="s">
        <v>7037</v>
      </c>
      <c r="BB1619" s="57" t="s">
        <v>6925</v>
      </c>
      <c r="BC1619" s="202"/>
      <c r="BD1619" s="24"/>
      <c r="BE1619" s="151"/>
      <c r="BG1619" s="151"/>
      <c r="BI1619" s="151"/>
      <c r="BL1619" s="152"/>
    </row>
    <row r="1620" spans="1:64" s="169" customFormat="1">
      <c r="A1620" s="24">
        <v>6814</v>
      </c>
      <c r="B1620" s="24" t="s">
        <v>5930</v>
      </c>
      <c r="C1620" s="57">
        <v>47.1</v>
      </c>
      <c r="D1620" s="57">
        <v>49</v>
      </c>
      <c r="E1620" s="57">
        <v>46.8</v>
      </c>
      <c r="F1620" s="57">
        <v>48.45</v>
      </c>
      <c r="G1620" s="57">
        <v>48</v>
      </c>
      <c r="H1620" s="57">
        <v>48.5</v>
      </c>
      <c r="I1620" s="57">
        <v>47.7</v>
      </c>
      <c r="J1620" s="57">
        <v>48.3</v>
      </c>
      <c r="K1620" s="57">
        <v>49.1</v>
      </c>
      <c r="L1620" s="57">
        <v>49.1</v>
      </c>
      <c r="M1620" s="57">
        <v>48.8</v>
      </c>
      <c r="N1620" s="57">
        <v>48.8</v>
      </c>
      <c r="O1620" s="63">
        <v>1.26582278481012E-2</v>
      </c>
      <c r="P1620" s="57">
        <v>5</v>
      </c>
      <c r="Q1620" s="57">
        <v>42</v>
      </c>
      <c r="R1620" s="57">
        <v>68.5</v>
      </c>
      <c r="S1620" s="57">
        <v>47.5</v>
      </c>
      <c r="T1620" s="57">
        <v>48.522500000000001</v>
      </c>
      <c r="U1620" s="57">
        <v>47.873100000000001</v>
      </c>
      <c r="V1620" s="57">
        <v>47.76</v>
      </c>
      <c r="W1620" s="57">
        <v>48.662500000000001</v>
      </c>
      <c r="X1620" s="57">
        <v>47.8324</v>
      </c>
      <c r="Y1620" s="57">
        <v>48.03</v>
      </c>
      <c r="Z1620" s="57">
        <v>48.877499999999998</v>
      </c>
      <c r="AA1620" s="57">
        <v>47.813899999999997</v>
      </c>
      <c r="AB1620" s="57"/>
      <c r="AC1620" s="57"/>
      <c r="AD1620" s="57">
        <v>55.7</v>
      </c>
      <c r="AE1620" s="57">
        <v>44.4</v>
      </c>
      <c r="AF1620" s="64"/>
      <c r="AG1620" s="64"/>
      <c r="AH1620" s="64"/>
      <c r="AI1620" s="64"/>
      <c r="AJ1620" s="61">
        <v>0.4548611111111111</v>
      </c>
      <c r="AK1620" s="216">
        <v>50</v>
      </c>
      <c r="AL1620" s="62">
        <v>18.10680656294041</v>
      </c>
      <c r="AM1620" s="24" t="s">
        <v>6710</v>
      </c>
      <c r="AN1620" s="216" t="s">
        <v>5993</v>
      </c>
      <c r="AO1620" s="216" t="s">
        <v>5993</v>
      </c>
      <c r="AP1620" s="216" t="s">
        <v>6908</v>
      </c>
      <c r="AQ1620" s="216" t="s">
        <v>6885</v>
      </c>
      <c r="AR1620" s="216" t="s">
        <v>6886</v>
      </c>
      <c r="AS1620" s="24" t="s">
        <v>6989</v>
      </c>
      <c r="AT1620" s="24" t="s">
        <v>6010</v>
      </c>
      <c r="AU1620" s="24" t="s">
        <v>6016</v>
      </c>
      <c r="AV1620" s="24" t="s">
        <v>6518</v>
      </c>
      <c r="AW1620" s="24" t="s">
        <v>5979</v>
      </c>
      <c r="AX1620" s="24" t="s">
        <v>5979</v>
      </c>
      <c r="AY1620" s="24" t="s">
        <v>7550</v>
      </c>
      <c r="AZ1620" s="216" t="s">
        <v>7364</v>
      </c>
      <c r="BA1620" s="216" t="s">
        <v>6967</v>
      </c>
      <c r="BB1620" s="57" t="s">
        <v>5474</v>
      </c>
      <c r="BC1620" s="202"/>
      <c r="BD1620" s="24"/>
      <c r="BE1620" s="151"/>
      <c r="BG1620" s="151"/>
      <c r="BI1620" s="151"/>
      <c r="BL1620" s="152"/>
    </row>
    <row r="1621" spans="1:64" s="169" customFormat="1">
      <c r="A1621" s="24">
        <v>6815</v>
      </c>
      <c r="B1621" s="24" t="s">
        <v>5931</v>
      </c>
      <c r="C1621" s="57">
        <v>30</v>
      </c>
      <c r="D1621" s="57">
        <v>32.299999999999997</v>
      </c>
      <c r="E1621" s="57">
        <v>30</v>
      </c>
      <c r="F1621" s="57">
        <v>31.55</v>
      </c>
      <c r="G1621" s="57">
        <v>31.85</v>
      </c>
      <c r="H1621" s="57">
        <v>34.1</v>
      </c>
      <c r="I1621" s="57">
        <v>31.85</v>
      </c>
      <c r="J1621" s="57">
        <v>32.799999999999997</v>
      </c>
      <c r="K1621" s="57">
        <v>32.799999999999997</v>
      </c>
      <c r="L1621" s="57">
        <v>33.5</v>
      </c>
      <c r="M1621" s="57">
        <v>31.2</v>
      </c>
      <c r="N1621" s="57">
        <v>32.5</v>
      </c>
      <c r="O1621" s="63">
        <v>-1.0353227771010901E-2</v>
      </c>
      <c r="P1621" s="57">
        <v>19</v>
      </c>
      <c r="Q1621" s="57">
        <v>85</v>
      </c>
      <c r="R1621" s="57">
        <v>15.85</v>
      </c>
      <c r="S1621" s="57">
        <v>31.34</v>
      </c>
      <c r="T1621" s="57">
        <v>33.204999999999998</v>
      </c>
      <c r="U1621" s="57">
        <v>36.632800000000003</v>
      </c>
      <c r="V1621" s="57">
        <v>31.35</v>
      </c>
      <c r="W1621" s="57">
        <v>33.06</v>
      </c>
      <c r="X1621" s="57">
        <v>36.424999999999997</v>
      </c>
      <c r="Y1621" s="57">
        <v>31.58</v>
      </c>
      <c r="Z1621" s="57">
        <v>32.972499999999997</v>
      </c>
      <c r="AA1621" s="57">
        <v>36.2121</v>
      </c>
      <c r="AB1621" s="57"/>
      <c r="AC1621" s="57"/>
      <c r="AD1621" s="57">
        <v>35.25</v>
      </c>
      <c r="AE1621" s="57">
        <v>29.55</v>
      </c>
      <c r="AF1621" s="64">
        <v>48.449100000000001</v>
      </c>
      <c r="AG1621" s="64">
        <v>38.059800000000003</v>
      </c>
      <c r="AH1621" s="64">
        <v>53.911200000000001</v>
      </c>
      <c r="AI1621" s="64">
        <v>43.343600000000002</v>
      </c>
      <c r="AJ1621" s="61">
        <v>0.4548611111111111</v>
      </c>
      <c r="AK1621" s="216">
        <v>50</v>
      </c>
      <c r="AL1621" s="62">
        <v>68.80586493917356</v>
      </c>
      <c r="AM1621" s="24" t="s">
        <v>6044</v>
      </c>
      <c r="AN1621" s="216" t="s">
        <v>6009</v>
      </c>
      <c r="AO1621" s="216" t="s">
        <v>5961</v>
      </c>
      <c r="AP1621" s="216" t="s">
        <v>6884</v>
      </c>
      <c r="AQ1621" s="216" t="s">
        <v>6885</v>
      </c>
      <c r="AR1621" s="216" t="s">
        <v>6886</v>
      </c>
      <c r="AS1621" s="24" t="s">
        <v>7439</v>
      </c>
      <c r="AT1621" s="24" t="s">
        <v>6013</v>
      </c>
      <c r="AU1621" s="24" t="s">
        <v>6031</v>
      </c>
      <c r="AV1621" s="24" t="s">
        <v>5994</v>
      </c>
      <c r="AW1621" s="24" t="s">
        <v>5991</v>
      </c>
      <c r="AX1621" s="24" t="s">
        <v>5976</v>
      </c>
      <c r="AY1621" s="24" t="s">
        <v>7684</v>
      </c>
      <c r="AZ1621" s="216" t="s">
        <v>7073</v>
      </c>
      <c r="BA1621" s="216" t="s">
        <v>7539</v>
      </c>
      <c r="BB1621" s="57" t="s">
        <v>6944</v>
      </c>
      <c r="BC1621" s="202"/>
      <c r="BD1621" s="24"/>
      <c r="BE1621" s="151"/>
      <c r="BG1621" s="151"/>
      <c r="BI1621" s="151"/>
      <c r="BL1621" s="152"/>
    </row>
    <row r="1622" spans="1:64" s="169" customFormat="1">
      <c r="A1622" s="24">
        <v>6816</v>
      </c>
      <c r="B1622" s="24" t="s">
        <v>5734</v>
      </c>
      <c r="C1622" s="57"/>
      <c r="D1622" s="57"/>
      <c r="E1622" s="57"/>
      <c r="F1622" s="57"/>
      <c r="G1622" s="57">
        <v>56.6</v>
      </c>
      <c r="H1622" s="57">
        <v>56.6</v>
      </c>
      <c r="I1622" s="57">
        <v>53.8</v>
      </c>
      <c r="J1622" s="57">
        <v>54.6</v>
      </c>
      <c r="K1622" s="57">
        <v>53.1</v>
      </c>
      <c r="L1622" s="57">
        <v>53.1</v>
      </c>
      <c r="M1622" s="57">
        <v>53.1</v>
      </c>
      <c r="N1622" s="57">
        <v>53.1</v>
      </c>
      <c r="O1622" s="63">
        <v>-1.44766146993318E-2</v>
      </c>
      <c r="P1622" s="57">
        <v>2</v>
      </c>
      <c r="Q1622" s="57">
        <v>6</v>
      </c>
      <c r="R1622" s="57">
        <v>4.3333000000000004</v>
      </c>
      <c r="S1622" s="57">
        <v>0</v>
      </c>
      <c r="T1622" s="57">
        <v>53.3857</v>
      </c>
      <c r="U1622" s="57">
        <v>51.786200000000001</v>
      </c>
      <c r="V1622" s="57">
        <v>54.6</v>
      </c>
      <c r="W1622" s="57">
        <v>53.537500000000001</v>
      </c>
      <c r="X1622" s="57">
        <v>51.996600000000001</v>
      </c>
      <c r="Y1622" s="57">
        <v>53.85</v>
      </c>
      <c r="Z1622" s="57">
        <v>53.488900000000001</v>
      </c>
      <c r="AA1622" s="57">
        <v>52.033299999999997</v>
      </c>
      <c r="AB1622" s="57"/>
      <c r="AC1622" s="57"/>
      <c r="AD1622" s="57">
        <v>56.6</v>
      </c>
      <c r="AE1622" s="57">
        <v>50.5</v>
      </c>
      <c r="AF1622" s="64"/>
      <c r="AG1622" s="64"/>
      <c r="AH1622" s="64"/>
      <c r="AI1622" s="64"/>
      <c r="AJ1622" s="61">
        <v>0.4548611111111111</v>
      </c>
      <c r="AK1622" s="216">
        <v>50</v>
      </c>
      <c r="AL1622" s="62">
        <v>7.2427226251761638</v>
      </c>
      <c r="AM1622" s="24" t="s">
        <v>7318</v>
      </c>
      <c r="AN1622" s="216" t="s">
        <v>5993</v>
      </c>
      <c r="AO1622" s="216" t="s">
        <v>5993</v>
      </c>
      <c r="AP1622" s="216" t="s">
        <v>6908</v>
      </c>
      <c r="AQ1622" s="216" t="s">
        <v>6885</v>
      </c>
      <c r="AR1622" s="216" t="s">
        <v>6916</v>
      </c>
      <c r="AS1622" s="24" t="s">
        <v>7198</v>
      </c>
      <c r="AT1622" s="24" t="s">
        <v>6577</v>
      </c>
      <c r="AU1622" s="24" t="s">
        <v>6024</v>
      </c>
      <c r="AV1622" s="24" t="s">
        <v>6577</v>
      </c>
      <c r="AW1622" s="24" t="s">
        <v>5979</v>
      </c>
      <c r="AX1622" s="24" t="s">
        <v>5979</v>
      </c>
      <c r="AY1622" s="24" t="s">
        <v>8369</v>
      </c>
      <c r="AZ1622" s="216" t="s">
        <v>8370</v>
      </c>
      <c r="BA1622" s="216" t="s">
        <v>6987</v>
      </c>
      <c r="BB1622" s="57" t="s">
        <v>5474</v>
      </c>
      <c r="BC1622" s="202"/>
      <c r="BD1622" s="24"/>
      <c r="BE1622" s="151"/>
      <c r="BG1622" s="151"/>
      <c r="BI1622" s="151"/>
      <c r="BL1622" s="152"/>
    </row>
    <row r="1623" spans="1:64" s="169" customFormat="1">
      <c r="A1623" s="24">
        <v>6817</v>
      </c>
      <c r="B1623" s="24" t="s">
        <v>5932</v>
      </c>
      <c r="C1623" s="57">
        <v>69</v>
      </c>
      <c r="D1623" s="57">
        <v>76</v>
      </c>
      <c r="E1623" s="57">
        <v>69</v>
      </c>
      <c r="F1623" s="57">
        <v>76</v>
      </c>
      <c r="G1623" s="57">
        <v>76.2</v>
      </c>
      <c r="H1623" s="57">
        <v>76.2</v>
      </c>
      <c r="I1623" s="57">
        <v>74.5</v>
      </c>
      <c r="J1623" s="57">
        <v>75</v>
      </c>
      <c r="K1623" s="57">
        <v>75</v>
      </c>
      <c r="L1623" s="57">
        <v>75</v>
      </c>
      <c r="M1623" s="57">
        <v>74.7</v>
      </c>
      <c r="N1623" s="57">
        <v>74.7</v>
      </c>
      <c r="O1623" s="63">
        <v>-4.0000000000000001E-3</v>
      </c>
      <c r="P1623" s="57">
        <v>4</v>
      </c>
      <c r="Q1623" s="57">
        <v>10</v>
      </c>
      <c r="R1623" s="57">
        <v>41.5</v>
      </c>
      <c r="S1623" s="57">
        <v>72.86</v>
      </c>
      <c r="T1623" s="57">
        <v>81.290000000000006</v>
      </c>
      <c r="U1623" s="57">
        <v>93.05</v>
      </c>
      <c r="V1623" s="57">
        <v>73.56</v>
      </c>
      <c r="W1623" s="57">
        <v>80.77</v>
      </c>
      <c r="X1623" s="57">
        <v>92.433300000000003</v>
      </c>
      <c r="Y1623" s="57">
        <v>74.02</v>
      </c>
      <c r="Z1623" s="57">
        <v>80.204999999999998</v>
      </c>
      <c r="AA1623" s="57">
        <v>91.894999999999996</v>
      </c>
      <c r="AB1623" s="57"/>
      <c r="AC1623" s="57"/>
      <c r="AD1623" s="57">
        <v>90.9</v>
      </c>
      <c r="AE1623" s="57">
        <v>69</v>
      </c>
      <c r="AF1623" s="64">
        <v>32.718699999999998</v>
      </c>
      <c r="AG1623" s="64">
        <v>22.935500000000001</v>
      </c>
      <c r="AH1623" s="64">
        <v>41.004399999999997</v>
      </c>
      <c r="AI1623" s="64">
        <v>28.958400000000001</v>
      </c>
      <c r="AJ1623" s="61">
        <v>0.4548611111111111</v>
      </c>
      <c r="AK1623" s="216">
        <v>50</v>
      </c>
      <c r="AL1623" s="62">
        <v>14.485445250352328</v>
      </c>
      <c r="AM1623" s="24" t="s">
        <v>6517</v>
      </c>
      <c r="AN1623" s="216" t="s">
        <v>6009</v>
      </c>
      <c r="AO1623" s="216" t="s">
        <v>5971</v>
      </c>
      <c r="AP1623" s="216" t="s">
        <v>6884</v>
      </c>
      <c r="AQ1623" s="216" t="s">
        <v>6885</v>
      </c>
      <c r="AR1623" s="216" t="s">
        <v>6886</v>
      </c>
      <c r="AS1623" s="24" t="s">
        <v>6917</v>
      </c>
      <c r="AT1623" s="24" t="s">
        <v>6201</v>
      </c>
      <c r="AU1623" s="24" t="s">
        <v>6017</v>
      </c>
      <c r="AV1623" s="24" t="s">
        <v>6518</v>
      </c>
      <c r="AW1623" s="24" t="s">
        <v>5979</v>
      </c>
      <c r="AX1623" s="24" t="s">
        <v>5979</v>
      </c>
      <c r="AY1623" s="24" t="s">
        <v>7323</v>
      </c>
      <c r="AZ1623" s="216" t="s">
        <v>7180</v>
      </c>
      <c r="BA1623" s="216" t="s">
        <v>7539</v>
      </c>
      <c r="BB1623" s="57" t="s">
        <v>5474</v>
      </c>
      <c r="BC1623" s="202"/>
      <c r="BD1623" s="24"/>
      <c r="BE1623" s="151"/>
      <c r="BG1623" s="151"/>
      <c r="BI1623" s="151"/>
      <c r="BL1623" s="152"/>
    </row>
    <row r="1624" spans="1:64" s="169" customFormat="1">
      <c r="A1624" s="24">
        <v>6821</v>
      </c>
      <c r="B1624" s="24" t="s">
        <v>5933</v>
      </c>
      <c r="C1624" s="57">
        <v>29.25</v>
      </c>
      <c r="D1624" s="57">
        <v>30</v>
      </c>
      <c r="E1624" s="57">
        <v>29.1</v>
      </c>
      <c r="F1624" s="57">
        <v>29.35</v>
      </c>
      <c r="G1624" s="57">
        <v>29.35</v>
      </c>
      <c r="H1624" s="57">
        <v>30.5</v>
      </c>
      <c r="I1624" s="57">
        <v>28.9</v>
      </c>
      <c r="J1624" s="57">
        <v>30</v>
      </c>
      <c r="K1624" s="57">
        <v>30.3</v>
      </c>
      <c r="L1624" s="57">
        <v>30.95</v>
      </c>
      <c r="M1624" s="57">
        <v>30.3</v>
      </c>
      <c r="N1624" s="57">
        <v>30.3</v>
      </c>
      <c r="O1624" s="63">
        <v>1.5075376884422099E-2</v>
      </c>
      <c r="P1624" s="57">
        <v>14</v>
      </c>
      <c r="Q1624" s="57">
        <v>69</v>
      </c>
      <c r="R1624" s="57">
        <v>30.473700000000001</v>
      </c>
      <c r="S1624" s="57">
        <v>29.18</v>
      </c>
      <c r="T1624" s="57">
        <v>29.1526</v>
      </c>
      <c r="U1624" s="57">
        <v>28.7</v>
      </c>
      <c r="V1624" s="57">
        <v>29.44</v>
      </c>
      <c r="W1624" s="57">
        <v>29.165800000000001</v>
      </c>
      <c r="X1624" s="57">
        <v>28.732199999999999</v>
      </c>
      <c r="Y1624" s="57">
        <v>29.66</v>
      </c>
      <c r="Z1624" s="57">
        <v>29.265799999999999</v>
      </c>
      <c r="AA1624" s="57">
        <v>28.770299999999999</v>
      </c>
      <c r="AB1624" s="57"/>
      <c r="AC1624" s="57"/>
      <c r="AD1624" s="57">
        <v>30.95</v>
      </c>
      <c r="AE1624" s="57">
        <v>28.35</v>
      </c>
      <c r="AF1624" s="64">
        <v>43.055399999999999</v>
      </c>
      <c r="AG1624" s="64">
        <v>40.679499999999997</v>
      </c>
      <c r="AH1624" s="64">
        <v>52.817100000000003</v>
      </c>
      <c r="AI1624" s="64">
        <v>44.725299999999997</v>
      </c>
      <c r="AJ1624" s="61">
        <v>0.4548611111111111</v>
      </c>
      <c r="AK1624" s="216">
        <v>50</v>
      </c>
      <c r="AL1624" s="62">
        <v>50.699058376233147</v>
      </c>
      <c r="AM1624" s="24" t="s">
        <v>6733</v>
      </c>
      <c r="AN1624" s="216" t="s">
        <v>6009</v>
      </c>
      <c r="AO1624" s="216" t="s">
        <v>5961</v>
      </c>
      <c r="AP1624" s="216" t="s">
        <v>6908</v>
      </c>
      <c r="AQ1624" s="216" t="s">
        <v>6900</v>
      </c>
      <c r="AR1624" s="216" t="s">
        <v>6886</v>
      </c>
      <c r="AS1624" s="24" t="s">
        <v>7034</v>
      </c>
      <c r="AT1624" s="24" t="s">
        <v>6068</v>
      </c>
      <c r="AU1624" s="24" t="s">
        <v>6016</v>
      </c>
      <c r="AV1624" s="24" t="s">
        <v>6122</v>
      </c>
      <c r="AW1624" s="24" t="s">
        <v>6159</v>
      </c>
      <c r="AX1624" s="24" t="s">
        <v>5979</v>
      </c>
      <c r="AY1624" s="24" t="s">
        <v>8308</v>
      </c>
      <c r="AZ1624" s="216" t="s">
        <v>7971</v>
      </c>
      <c r="BA1624" s="216" t="s">
        <v>7434</v>
      </c>
      <c r="BB1624" s="57" t="s">
        <v>5474</v>
      </c>
      <c r="BC1624" s="202"/>
      <c r="BD1624" s="24"/>
      <c r="BE1624" s="151"/>
      <c r="BG1624" s="151"/>
      <c r="BI1624" s="151"/>
      <c r="BL1624" s="152"/>
    </row>
    <row r="1625" spans="1:64" s="169" customFormat="1">
      <c r="A1625" s="24">
        <v>6823</v>
      </c>
      <c r="B1625" s="24" t="s">
        <v>5934</v>
      </c>
      <c r="C1625" s="57">
        <v>140.5</v>
      </c>
      <c r="D1625" s="57">
        <v>142</v>
      </c>
      <c r="E1625" s="57">
        <v>140</v>
      </c>
      <c r="F1625" s="57">
        <v>142</v>
      </c>
      <c r="G1625" s="57">
        <v>142</v>
      </c>
      <c r="H1625" s="57">
        <v>143.5</v>
      </c>
      <c r="I1625" s="57">
        <v>141.5</v>
      </c>
      <c r="J1625" s="57">
        <v>141.5</v>
      </c>
      <c r="K1625" s="57">
        <v>140</v>
      </c>
      <c r="L1625" s="57">
        <v>142</v>
      </c>
      <c r="M1625" s="57">
        <v>140</v>
      </c>
      <c r="N1625" s="57">
        <v>141.5</v>
      </c>
      <c r="O1625" s="63">
        <v>-5.3423309433431702E-3</v>
      </c>
      <c r="P1625" s="57">
        <v>3</v>
      </c>
      <c r="Q1625" s="57">
        <v>1</v>
      </c>
      <c r="R1625" s="57">
        <v>6.3125</v>
      </c>
      <c r="S1625" s="57">
        <v>143.5</v>
      </c>
      <c r="T1625" s="57">
        <v>155.8125</v>
      </c>
      <c r="U1625" s="57">
        <v>168.83699999999999</v>
      </c>
      <c r="V1625" s="57">
        <v>142.875</v>
      </c>
      <c r="W1625" s="57">
        <v>154.46879999999999</v>
      </c>
      <c r="X1625" s="57">
        <v>168.25530000000001</v>
      </c>
      <c r="Y1625" s="57">
        <v>142.125</v>
      </c>
      <c r="Z1625" s="57">
        <v>153.5</v>
      </c>
      <c r="AA1625" s="57">
        <v>167.6979</v>
      </c>
      <c r="AB1625" s="57"/>
      <c r="AC1625" s="57"/>
      <c r="AD1625" s="57">
        <v>164</v>
      </c>
      <c r="AE1625" s="57">
        <v>140</v>
      </c>
      <c r="AF1625" s="64"/>
      <c r="AG1625" s="64"/>
      <c r="AH1625" s="64"/>
      <c r="AI1625" s="64"/>
      <c r="AJ1625" s="61">
        <v>0.4548611111111111</v>
      </c>
      <c r="AK1625" s="216">
        <v>50</v>
      </c>
      <c r="AL1625" s="62">
        <v>10.864083937764246</v>
      </c>
      <c r="AM1625" s="24" t="s">
        <v>6054</v>
      </c>
      <c r="AN1625" s="216" t="s">
        <v>5993</v>
      </c>
      <c r="AO1625" s="216" t="s">
        <v>5993</v>
      </c>
      <c r="AP1625" s="216" t="s">
        <v>6884</v>
      </c>
      <c r="AQ1625" s="216" t="s">
        <v>6885</v>
      </c>
      <c r="AR1625" s="216" t="s">
        <v>6916</v>
      </c>
      <c r="AS1625" s="24" t="s">
        <v>6945</v>
      </c>
      <c r="AT1625" s="24" t="s">
        <v>6126</v>
      </c>
      <c r="AU1625" s="24" t="s">
        <v>6535</v>
      </c>
      <c r="AV1625" s="24" t="s">
        <v>6055</v>
      </c>
      <c r="AW1625" s="24" t="s">
        <v>5991</v>
      </c>
      <c r="AX1625" s="24" t="s">
        <v>5979</v>
      </c>
      <c r="AY1625" s="24" t="s">
        <v>7006</v>
      </c>
      <c r="AZ1625" s="216" t="s">
        <v>7762</v>
      </c>
      <c r="BA1625" s="216" t="s">
        <v>7806</v>
      </c>
      <c r="BB1625" s="57" t="s">
        <v>5474</v>
      </c>
      <c r="BC1625" s="202"/>
      <c r="BD1625" s="24"/>
      <c r="BE1625" s="151"/>
      <c r="BG1625" s="151"/>
      <c r="BI1625" s="151"/>
      <c r="BL1625" s="152"/>
    </row>
    <row r="1626" spans="1:64" s="169" customFormat="1">
      <c r="A1626" s="24">
        <v>6830</v>
      </c>
      <c r="B1626" s="24" t="s">
        <v>5935</v>
      </c>
      <c r="C1626" s="57">
        <v>146</v>
      </c>
      <c r="D1626" s="57">
        <v>151</v>
      </c>
      <c r="E1626" s="57">
        <v>146</v>
      </c>
      <c r="F1626" s="57">
        <v>149.5</v>
      </c>
      <c r="G1626" s="57">
        <v>150.5</v>
      </c>
      <c r="H1626" s="57">
        <v>152.5</v>
      </c>
      <c r="I1626" s="57">
        <v>149</v>
      </c>
      <c r="J1626" s="57">
        <v>149</v>
      </c>
      <c r="K1626" s="57">
        <v>151</v>
      </c>
      <c r="L1626" s="57">
        <v>152.5</v>
      </c>
      <c r="M1626" s="57">
        <v>150</v>
      </c>
      <c r="N1626" s="57">
        <v>151.5</v>
      </c>
      <c r="O1626" s="63">
        <v>6.6445182724252398E-3</v>
      </c>
      <c r="P1626" s="57">
        <v>40</v>
      </c>
      <c r="Q1626" s="57">
        <v>53</v>
      </c>
      <c r="R1626" s="57">
        <v>112.7</v>
      </c>
      <c r="S1626" s="57">
        <v>146.6</v>
      </c>
      <c r="T1626" s="57">
        <v>157.52500000000001</v>
      </c>
      <c r="U1626" s="57">
        <v>158.07140000000001</v>
      </c>
      <c r="V1626" s="57">
        <v>146.4</v>
      </c>
      <c r="W1626" s="57">
        <v>156.42500000000001</v>
      </c>
      <c r="X1626" s="57">
        <v>157.6591</v>
      </c>
      <c r="Y1626" s="57">
        <v>147.30000000000001</v>
      </c>
      <c r="Z1626" s="57">
        <v>155.42500000000001</v>
      </c>
      <c r="AA1626" s="57">
        <v>157.3913</v>
      </c>
      <c r="AB1626" s="57"/>
      <c r="AC1626" s="57"/>
      <c r="AD1626" s="57">
        <v>172</v>
      </c>
      <c r="AE1626" s="57">
        <v>139.5</v>
      </c>
      <c r="AF1626" s="64"/>
      <c r="AG1626" s="64"/>
      <c r="AH1626" s="64"/>
      <c r="AI1626" s="64"/>
      <c r="AJ1626" s="61">
        <v>0.4548611111111111</v>
      </c>
      <c r="AK1626" s="216">
        <v>50</v>
      </c>
      <c r="AL1626" s="62">
        <v>144.85445250352328</v>
      </c>
      <c r="AM1626" s="24" t="s">
        <v>8371</v>
      </c>
      <c r="AN1626" s="216" t="s">
        <v>5993</v>
      </c>
      <c r="AO1626" s="216" t="s">
        <v>5993</v>
      </c>
      <c r="AP1626" s="216" t="s">
        <v>6884</v>
      </c>
      <c r="AQ1626" s="216" t="s">
        <v>6885</v>
      </c>
      <c r="AR1626" s="216" t="s">
        <v>6886</v>
      </c>
      <c r="AS1626" s="24" t="s">
        <v>6989</v>
      </c>
      <c r="AT1626" s="24" t="s">
        <v>6031</v>
      </c>
      <c r="AU1626" s="24" t="s">
        <v>6130</v>
      </c>
      <c r="AV1626" s="24" t="s">
        <v>6218</v>
      </c>
      <c r="AW1626" s="24" t="s">
        <v>5986</v>
      </c>
      <c r="AX1626" s="24" t="s">
        <v>5986</v>
      </c>
      <c r="AY1626" s="24" t="s">
        <v>8106</v>
      </c>
      <c r="AZ1626" s="216" t="s">
        <v>7170</v>
      </c>
      <c r="BA1626" s="216" t="s">
        <v>6897</v>
      </c>
      <c r="BB1626" s="57" t="s">
        <v>5474</v>
      </c>
      <c r="BC1626" s="202"/>
      <c r="BD1626" s="24"/>
      <c r="BE1626" s="151"/>
      <c r="BG1626" s="151"/>
      <c r="BI1626" s="151"/>
      <c r="BL1626" s="152"/>
    </row>
    <row r="1627" spans="1:64" s="169" customFormat="1">
      <c r="A1627" s="24">
        <v>6831</v>
      </c>
      <c r="B1627" s="24" t="s">
        <v>5936</v>
      </c>
      <c r="C1627" s="57">
        <v>68</v>
      </c>
      <c r="D1627" s="57">
        <v>68.3</v>
      </c>
      <c r="E1627" s="57">
        <v>65.7</v>
      </c>
      <c r="F1627" s="57">
        <v>65.8</v>
      </c>
      <c r="G1627" s="57">
        <v>65.7</v>
      </c>
      <c r="H1627" s="57">
        <v>66</v>
      </c>
      <c r="I1627" s="57">
        <v>65.5</v>
      </c>
      <c r="J1627" s="57">
        <v>66</v>
      </c>
      <c r="K1627" s="57">
        <v>66.900000000000006</v>
      </c>
      <c r="L1627" s="57">
        <v>67.5</v>
      </c>
      <c r="M1627" s="57">
        <v>66.900000000000006</v>
      </c>
      <c r="N1627" s="57">
        <v>67.5</v>
      </c>
      <c r="O1627" s="63">
        <v>2.7553661135636998E-2</v>
      </c>
      <c r="P1627" s="57">
        <v>3</v>
      </c>
      <c r="Q1627" s="57">
        <v>28</v>
      </c>
      <c r="R1627" s="57">
        <v>405.81819999999999</v>
      </c>
      <c r="S1627" s="57">
        <v>69.7</v>
      </c>
      <c r="T1627" s="57">
        <v>73.866699999999994</v>
      </c>
      <c r="U1627" s="57">
        <v>73.866699999999994</v>
      </c>
      <c r="V1627" s="57">
        <v>69.16</v>
      </c>
      <c r="W1627" s="57">
        <v>73.08</v>
      </c>
      <c r="X1627" s="57">
        <v>73.08</v>
      </c>
      <c r="Y1627" s="57">
        <v>68.06</v>
      </c>
      <c r="Z1627" s="57">
        <v>72.572699999999998</v>
      </c>
      <c r="AA1627" s="57">
        <v>72.572699999999998</v>
      </c>
      <c r="AB1627" s="57"/>
      <c r="AC1627" s="57"/>
      <c r="AD1627" s="57">
        <v>92.2</v>
      </c>
      <c r="AE1627" s="57">
        <v>64</v>
      </c>
      <c r="AF1627" s="64"/>
      <c r="AG1627" s="64"/>
      <c r="AH1627" s="64"/>
      <c r="AI1627" s="64"/>
      <c r="AJ1627" s="61">
        <v>0.4548611111111111</v>
      </c>
      <c r="AK1627" s="216">
        <v>50</v>
      </c>
      <c r="AL1627" s="62">
        <v>10.864083937764246</v>
      </c>
      <c r="AM1627" s="24" t="s">
        <v>6512</v>
      </c>
      <c r="AN1627" s="216" t="s">
        <v>5993</v>
      </c>
      <c r="AO1627" s="216" t="s">
        <v>5993</v>
      </c>
      <c r="AP1627" s="216" t="s">
        <v>6884</v>
      </c>
      <c r="AQ1627" s="216" t="s">
        <v>6885</v>
      </c>
      <c r="AR1627" s="216" t="s">
        <v>6916</v>
      </c>
      <c r="AS1627" s="24" t="s">
        <v>7429</v>
      </c>
      <c r="AT1627" s="24" t="s">
        <v>5962</v>
      </c>
      <c r="AU1627" s="24" t="s">
        <v>6126</v>
      </c>
      <c r="AV1627" s="24" t="s">
        <v>6493</v>
      </c>
      <c r="AW1627" s="24" t="s">
        <v>5979</v>
      </c>
      <c r="AX1627" s="24" t="s">
        <v>5979</v>
      </c>
      <c r="AY1627" s="24" t="s">
        <v>8372</v>
      </c>
      <c r="AZ1627" s="216" t="s">
        <v>7367</v>
      </c>
      <c r="BA1627" s="216" t="s">
        <v>8140</v>
      </c>
      <c r="BB1627" s="57" t="s">
        <v>5474</v>
      </c>
      <c r="BC1627" s="202"/>
      <c r="BD1627" s="24"/>
      <c r="BE1627" s="151"/>
      <c r="BG1627" s="151"/>
      <c r="BI1627" s="151"/>
      <c r="BL1627" s="152"/>
    </row>
    <row r="1628" spans="1:64" s="169" customFormat="1">
      <c r="A1628" s="24">
        <v>6835</v>
      </c>
      <c r="B1628" s="24" t="s">
        <v>5937</v>
      </c>
      <c r="C1628" s="57">
        <v>45.65</v>
      </c>
      <c r="D1628" s="57">
        <v>47.3</v>
      </c>
      <c r="E1628" s="57">
        <v>45.1</v>
      </c>
      <c r="F1628" s="57">
        <v>45.15</v>
      </c>
      <c r="G1628" s="57">
        <v>47.25</v>
      </c>
      <c r="H1628" s="57">
        <v>47.25</v>
      </c>
      <c r="I1628" s="57">
        <v>46.8</v>
      </c>
      <c r="J1628" s="57">
        <v>47</v>
      </c>
      <c r="K1628" s="57">
        <v>47.45</v>
      </c>
      <c r="L1628" s="57">
        <v>47.45</v>
      </c>
      <c r="M1628" s="57">
        <v>45.25</v>
      </c>
      <c r="N1628" s="57">
        <v>47.4</v>
      </c>
      <c r="O1628" s="63">
        <v>4.0245710654522298E-3</v>
      </c>
      <c r="P1628" s="57">
        <v>2</v>
      </c>
      <c r="Q1628" s="57">
        <v>2</v>
      </c>
      <c r="R1628" s="57">
        <v>139.5</v>
      </c>
      <c r="S1628" s="57">
        <v>46.7</v>
      </c>
      <c r="T1628" s="57">
        <v>50.246400000000001</v>
      </c>
      <c r="U1628" s="57">
        <v>50.246400000000001</v>
      </c>
      <c r="V1628" s="57">
        <v>46.4</v>
      </c>
      <c r="W1628" s="57">
        <v>50.03</v>
      </c>
      <c r="X1628" s="57">
        <v>50.03</v>
      </c>
      <c r="Y1628" s="57">
        <v>46.41</v>
      </c>
      <c r="Z1628" s="57">
        <v>49.865600000000001</v>
      </c>
      <c r="AA1628" s="57">
        <v>49.865600000000001</v>
      </c>
      <c r="AB1628" s="57"/>
      <c r="AC1628" s="57"/>
      <c r="AD1628" s="57">
        <v>81</v>
      </c>
      <c r="AE1628" s="57">
        <v>44.05</v>
      </c>
      <c r="AF1628" s="64"/>
      <c r="AG1628" s="64"/>
      <c r="AH1628" s="64"/>
      <c r="AI1628" s="64"/>
      <c r="AJ1628" s="61">
        <v>0.4548611111111111</v>
      </c>
      <c r="AK1628" s="216">
        <v>50</v>
      </c>
      <c r="AL1628" s="62">
        <v>7.2427226251761638</v>
      </c>
      <c r="AM1628" s="24" t="s">
        <v>8373</v>
      </c>
      <c r="AN1628" s="216" t="s">
        <v>5993</v>
      </c>
      <c r="AO1628" s="216" t="s">
        <v>5993</v>
      </c>
      <c r="AP1628" s="216" t="s">
        <v>6884</v>
      </c>
      <c r="AQ1628" s="216" t="s">
        <v>6885</v>
      </c>
      <c r="AR1628" s="216" t="s">
        <v>6886</v>
      </c>
      <c r="AS1628" s="24" t="s">
        <v>6989</v>
      </c>
      <c r="AT1628" s="24" t="s">
        <v>6000</v>
      </c>
      <c r="AU1628" s="24" t="s">
        <v>6017</v>
      </c>
      <c r="AV1628" s="24" t="s">
        <v>6503</v>
      </c>
      <c r="AW1628" s="24" t="s">
        <v>5979</v>
      </c>
      <c r="AX1628" s="24" t="s">
        <v>6159</v>
      </c>
      <c r="AY1628" s="24" t="s">
        <v>7950</v>
      </c>
      <c r="AZ1628" s="216" t="s">
        <v>7129</v>
      </c>
      <c r="BA1628" s="216" t="s">
        <v>7806</v>
      </c>
      <c r="BB1628" s="57" t="s">
        <v>6944</v>
      </c>
      <c r="BC1628" s="202"/>
      <c r="BD1628" s="24"/>
      <c r="BE1628" s="151"/>
      <c r="BG1628" s="151"/>
      <c r="BI1628" s="151"/>
      <c r="BL1628" s="152"/>
    </row>
    <row r="1629" spans="1:64" s="169" customFormat="1">
      <c r="A1629" s="24">
        <v>6840</v>
      </c>
      <c r="B1629" s="24" t="s">
        <v>5938</v>
      </c>
      <c r="C1629" s="57">
        <v>81.5</v>
      </c>
      <c r="D1629" s="57">
        <v>85</v>
      </c>
      <c r="E1629" s="57">
        <v>80.5</v>
      </c>
      <c r="F1629" s="57">
        <v>85</v>
      </c>
      <c r="G1629" s="57">
        <v>85</v>
      </c>
      <c r="H1629" s="57">
        <v>86.1</v>
      </c>
      <c r="I1629" s="57">
        <v>83.8</v>
      </c>
      <c r="J1629" s="57">
        <v>83.8</v>
      </c>
      <c r="K1629" s="57">
        <v>83.8</v>
      </c>
      <c r="L1629" s="57">
        <v>85</v>
      </c>
      <c r="M1629" s="57">
        <v>83.8</v>
      </c>
      <c r="N1629" s="57">
        <v>85</v>
      </c>
      <c r="O1629" s="63">
        <v>1.4319809069212401E-2</v>
      </c>
      <c r="P1629" s="57">
        <v>13</v>
      </c>
      <c r="Q1629" s="57">
        <v>15</v>
      </c>
      <c r="R1629" s="57">
        <v>18.684200000000001</v>
      </c>
      <c r="S1629" s="57">
        <v>81.099999999999994</v>
      </c>
      <c r="T1629" s="57">
        <v>80.389499999999998</v>
      </c>
      <c r="U1629" s="57">
        <v>81.62</v>
      </c>
      <c r="V1629" s="57">
        <v>81.86</v>
      </c>
      <c r="W1629" s="57">
        <v>79.694699999999997</v>
      </c>
      <c r="X1629" s="57">
        <v>81.723799999999997</v>
      </c>
      <c r="Y1629" s="57">
        <v>82.84</v>
      </c>
      <c r="Z1629" s="57">
        <v>79.594700000000003</v>
      </c>
      <c r="AA1629" s="57">
        <v>81.872699999999995</v>
      </c>
      <c r="AB1629" s="57"/>
      <c r="AC1629" s="57"/>
      <c r="AD1629" s="57">
        <v>86.1</v>
      </c>
      <c r="AE1629" s="57">
        <v>68.3</v>
      </c>
      <c r="AF1629" s="64"/>
      <c r="AG1629" s="64"/>
      <c r="AH1629" s="64"/>
      <c r="AI1629" s="64"/>
      <c r="AJ1629" s="61">
        <v>0.4548611111111111</v>
      </c>
      <c r="AK1629" s="216">
        <v>50</v>
      </c>
      <c r="AL1629" s="62">
        <v>47.077697063645061</v>
      </c>
      <c r="AM1629" s="24" t="s">
        <v>6551</v>
      </c>
      <c r="AN1629" s="216" t="s">
        <v>5993</v>
      </c>
      <c r="AO1629" s="216" t="s">
        <v>5993</v>
      </c>
      <c r="AP1629" s="216" t="s">
        <v>6908</v>
      </c>
      <c r="AQ1629" s="216" t="s">
        <v>6900</v>
      </c>
      <c r="AR1629" s="216" t="s">
        <v>6886</v>
      </c>
      <c r="AS1629" s="24" t="s">
        <v>7153</v>
      </c>
      <c r="AT1629" s="24" t="s">
        <v>6045</v>
      </c>
      <c r="AU1629" s="24" t="s">
        <v>6130</v>
      </c>
      <c r="AV1629" s="24" t="s">
        <v>6493</v>
      </c>
      <c r="AW1629" s="24" t="s">
        <v>5979</v>
      </c>
      <c r="AX1629" s="24" t="s">
        <v>5979</v>
      </c>
      <c r="AY1629" s="24" t="s">
        <v>8129</v>
      </c>
      <c r="AZ1629" s="216" t="s">
        <v>6940</v>
      </c>
      <c r="BA1629" s="216" t="s">
        <v>7105</v>
      </c>
      <c r="BB1629" s="57" t="s">
        <v>5474</v>
      </c>
      <c r="BC1629" s="202"/>
      <c r="BD1629" s="24"/>
      <c r="BE1629" s="151"/>
      <c r="BG1629" s="151"/>
      <c r="BI1629" s="151"/>
      <c r="BL1629" s="152"/>
    </row>
    <row r="1630" spans="1:64" s="169" customFormat="1">
      <c r="A1630" s="24">
        <v>7402</v>
      </c>
      <c r="B1630" s="24" t="s">
        <v>1422</v>
      </c>
      <c r="C1630" s="57">
        <v>41.5</v>
      </c>
      <c r="D1630" s="57">
        <v>41.5</v>
      </c>
      <c r="E1630" s="57">
        <v>41</v>
      </c>
      <c r="F1630" s="57">
        <v>41.35</v>
      </c>
      <c r="G1630" s="57">
        <v>42</v>
      </c>
      <c r="H1630" s="57">
        <v>42.1</v>
      </c>
      <c r="I1630" s="57">
        <v>41</v>
      </c>
      <c r="J1630" s="57">
        <v>41.7</v>
      </c>
      <c r="K1630" s="57">
        <v>41.7</v>
      </c>
      <c r="L1630" s="57">
        <v>41.7</v>
      </c>
      <c r="M1630" s="57">
        <v>41.7</v>
      </c>
      <c r="N1630" s="57">
        <v>41.7</v>
      </c>
      <c r="O1630" s="63">
        <v>0</v>
      </c>
      <c r="P1630" s="57">
        <v>1</v>
      </c>
      <c r="Q1630" s="57">
        <v>26</v>
      </c>
      <c r="R1630" s="57">
        <v>25.315799999999999</v>
      </c>
      <c r="S1630" s="57">
        <v>40.76</v>
      </c>
      <c r="T1630" s="57">
        <v>41.558300000000003</v>
      </c>
      <c r="U1630" s="57">
        <v>42.168100000000003</v>
      </c>
      <c r="V1630" s="57">
        <v>41.04</v>
      </c>
      <c r="W1630" s="57">
        <v>41.522199999999998</v>
      </c>
      <c r="X1630" s="57">
        <v>42.228400000000001</v>
      </c>
      <c r="Y1630" s="57">
        <v>40.98</v>
      </c>
      <c r="Z1630" s="57">
        <v>41.531599999999997</v>
      </c>
      <c r="AA1630" s="57">
        <v>42.288800000000002</v>
      </c>
      <c r="AB1630" s="57">
        <v>53.7</v>
      </c>
      <c r="AC1630" s="57">
        <v>26.05</v>
      </c>
      <c r="AD1630" s="57">
        <v>46.35</v>
      </c>
      <c r="AE1630" s="57">
        <v>39.4</v>
      </c>
      <c r="AF1630" s="64">
        <v>52.289000000000001</v>
      </c>
      <c r="AG1630" s="64">
        <v>34.307099999999998</v>
      </c>
      <c r="AH1630" s="64">
        <v>63.254399999999997</v>
      </c>
      <c r="AI1630" s="64">
        <v>43.956200000000003</v>
      </c>
      <c r="AJ1630" s="61">
        <v>0.4513888888888889</v>
      </c>
      <c r="AK1630" s="216">
        <v>50</v>
      </c>
      <c r="AL1630" s="62">
        <v>3.7881259281495474</v>
      </c>
      <c r="AM1630" s="24" t="s">
        <v>6806</v>
      </c>
      <c r="AN1630" s="216" t="s">
        <v>6009</v>
      </c>
      <c r="AO1630" s="216" t="s">
        <v>5961</v>
      </c>
      <c r="AP1630" s="216" t="s">
        <v>6884</v>
      </c>
      <c r="AQ1630" s="216" t="s">
        <v>6900</v>
      </c>
      <c r="AR1630" s="216" t="s">
        <v>6886</v>
      </c>
      <c r="AS1630" s="24" t="s">
        <v>5474</v>
      </c>
      <c r="AT1630" s="24" t="s">
        <v>6345</v>
      </c>
      <c r="AU1630" s="24" t="s">
        <v>6127</v>
      </c>
      <c r="AV1630" s="24" t="s">
        <v>6577</v>
      </c>
      <c r="AW1630" s="24" t="s">
        <v>5979</v>
      </c>
      <c r="AX1630" s="24" t="s">
        <v>5979</v>
      </c>
      <c r="AY1630" s="24" t="s">
        <v>7114</v>
      </c>
      <c r="AZ1630" s="216" t="s">
        <v>7020</v>
      </c>
      <c r="BA1630" s="216" t="s">
        <v>7310</v>
      </c>
      <c r="BB1630" s="57" t="s">
        <v>5474</v>
      </c>
      <c r="BC1630" s="202"/>
      <c r="BD1630" s="24"/>
      <c r="BE1630" s="151"/>
      <c r="BG1630" s="151"/>
      <c r="BI1630" s="151"/>
      <c r="BL1630" s="152"/>
    </row>
    <row r="1631" spans="1:64" s="169" customFormat="1">
      <c r="A1631" s="24">
        <v>7419</v>
      </c>
      <c r="B1631" s="24" t="s">
        <v>5939</v>
      </c>
      <c r="C1631" s="57">
        <v>16</v>
      </c>
      <c r="D1631" s="57">
        <v>17</v>
      </c>
      <c r="E1631" s="57">
        <v>16</v>
      </c>
      <c r="F1631" s="57">
        <v>16.399999999999999</v>
      </c>
      <c r="G1631" s="57">
        <v>16.399999999999999</v>
      </c>
      <c r="H1631" s="57">
        <v>17.25</v>
      </c>
      <c r="I1631" s="57">
        <v>16.25</v>
      </c>
      <c r="J1631" s="57">
        <v>17.05</v>
      </c>
      <c r="K1631" s="57">
        <v>17.100000000000001</v>
      </c>
      <c r="L1631" s="57">
        <v>17.5</v>
      </c>
      <c r="M1631" s="57">
        <v>16.649999999999999</v>
      </c>
      <c r="N1631" s="57">
        <v>17</v>
      </c>
      <c r="O1631" s="63">
        <v>2.40963855421686E-2</v>
      </c>
      <c r="P1631" s="57">
        <v>35</v>
      </c>
      <c r="Q1631" s="57">
        <v>54</v>
      </c>
      <c r="R1631" s="57">
        <v>32.052599999999998</v>
      </c>
      <c r="S1631" s="57">
        <v>15.73</v>
      </c>
      <c r="T1631" s="57">
        <v>15.6861</v>
      </c>
      <c r="U1631" s="57">
        <v>15.3421</v>
      </c>
      <c r="V1631" s="57">
        <v>16.14</v>
      </c>
      <c r="W1631" s="57">
        <v>15.757899999999999</v>
      </c>
      <c r="X1631" s="57">
        <v>15.385899999999999</v>
      </c>
      <c r="Y1631" s="57">
        <v>16.41</v>
      </c>
      <c r="Z1631" s="57">
        <v>15.915800000000001</v>
      </c>
      <c r="AA1631" s="57">
        <v>15.4231</v>
      </c>
      <c r="AB1631" s="57"/>
      <c r="AC1631" s="57"/>
      <c r="AD1631" s="57">
        <v>18.350000000000001</v>
      </c>
      <c r="AE1631" s="57">
        <v>14</v>
      </c>
      <c r="AF1631" s="64"/>
      <c r="AG1631" s="64"/>
      <c r="AH1631" s="64"/>
      <c r="AI1631" s="64"/>
      <c r="AJ1631" s="61">
        <v>0.4513888888888889</v>
      </c>
      <c r="AK1631" s="216">
        <v>50</v>
      </c>
      <c r="AL1631" s="62">
        <v>132.58440748523415</v>
      </c>
      <c r="AM1631" s="24" t="s">
        <v>6189</v>
      </c>
      <c r="AN1631" s="216" t="s">
        <v>5993</v>
      </c>
      <c r="AO1631" s="216" t="s">
        <v>5993</v>
      </c>
      <c r="AP1631" s="216" t="s">
        <v>6908</v>
      </c>
      <c r="AQ1631" s="216" t="s">
        <v>6900</v>
      </c>
      <c r="AR1631" s="216" t="s">
        <v>6886</v>
      </c>
      <c r="AS1631" s="24" t="s">
        <v>6989</v>
      </c>
      <c r="AT1631" s="24" t="s">
        <v>6031</v>
      </c>
      <c r="AU1631" s="24" t="s">
        <v>5982</v>
      </c>
      <c r="AV1631" s="24" t="s">
        <v>6073</v>
      </c>
      <c r="AW1631" s="24" t="s">
        <v>5970</v>
      </c>
      <c r="AX1631" s="24" t="s">
        <v>5986</v>
      </c>
      <c r="AY1631" s="24" t="s">
        <v>8374</v>
      </c>
      <c r="AZ1631" s="216" t="s">
        <v>8375</v>
      </c>
      <c r="BA1631" s="216" t="s">
        <v>7315</v>
      </c>
      <c r="BB1631" s="57" t="s">
        <v>5474</v>
      </c>
      <c r="BC1631" s="202"/>
      <c r="BD1631" s="24"/>
      <c r="BE1631" s="151"/>
      <c r="BG1631" s="151"/>
      <c r="BI1631" s="151"/>
      <c r="BL1631" s="152"/>
    </row>
    <row r="1632" spans="1:64" s="169" customFormat="1">
      <c r="A1632" s="24">
        <v>7427</v>
      </c>
      <c r="B1632" s="24" t="s">
        <v>5940</v>
      </c>
      <c r="C1632" s="57">
        <v>40.4</v>
      </c>
      <c r="D1632" s="57">
        <v>43.65</v>
      </c>
      <c r="E1632" s="57">
        <v>40.15</v>
      </c>
      <c r="F1632" s="57">
        <v>40.6</v>
      </c>
      <c r="G1632" s="57">
        <v>41</v>
      </c>
      <c r="H1632" s="57">
        <v>41</v>
      </c>
      <c r="I1632" s="57">
        <v>38.049999999999997</v>
      </c>
      <c r="J1632" s="57">
        <v>40</v>
      </c>
      <c r="K1632" s="57">
        <v>40.15</v>
      </c>
      <c r="L1632" s="57">
        <v>40.15</v>
      </c>
      <c r="M1632" s="57">
        <v>39.700000000000003</v>
      </c>
      <c r="N1632" s="57">
        <v>40.1</v>
      </c>
      <c r="O1632" s="63">
        <v>4.2574505384422702E-3</v>
      </c>
      <c r="P1632" s="57">
        <v>26</v>
      </c>
      <c r="Q1632" s="57">
        <v>226</v>
      </c>
      <c r="R1632" s="57">
        <v>665.6</v>
      </c>
      <c r="S1632" s="57">
        <v>40.39</v>
      </c>
      <c r="T1632" s="57">
        <v>40.7425</v>
      </c>
      <c r="U1632" s="57">
        <v>43.448399999999999</v>
      </c>
      <c r="V1632" s="57">
        <v>40.340000000000003</v>
      </c>
      <c r="W1632" s="57">
        <v>41</v>
      </c>
      <c r="X1632" s="57">
        <v>43.343899999999998</v>
      </c>
      <c r="Y1632" s="57">
        <v>40.18</v>
      </c>
      <c r="Z1632" s="57">
        <v>41.274999999999999</v>
      </c>
      <c r="AA1632" s="57">
        <v>43.2485</v>
      </c>
      <c r="AB1632" s="57"/>
      <c r="AC1632" s="57"/>
      <c r="AD1632" s="57">
        <v>52.1</v>
      </c>
      <c r="AE1632" s="57">
        <v>34.6</v>
      </c>
      <c r="AF1632" s="64">
        <v>20.476500000000001</v>
      </c>
      <c r="AG1632" s="64">
        <v>25.137799999999999</v>
      </c>
      <c r="AH1632" s="64">
        <v>22.135899999999999</v>
      </c>
      <c r="AI1632" s="64">
        <v>24.1371</v>
      </c>
      <c r="AJ1632" s="61">
        <v>0.4513888888888889</v>
      </c>
      <c r="AK1632" s="216">
        <v>50</v>
      </c>
      <c r="AL1632" s="62">
        <v>98.491274131888233</v>
      </c>
      <c r="AM1632" s="24" t="s">
        <v>7061</v>
      </c>
      <c r="AN1632" s="216" t="s">
        <v>6039</v>
      </c>
      <c r="AO1632" s="216" t="s">
        <v>6007</v>
      </c>
      <c r="AP1632" s="216" t="s">
        <v>6884</v>
      </c>
      <c r="AQ1632" s="216" t="s">
        <v>6885</v>
      </c>
      <c r="AR1632" s="216" t="s">
        <v>6916</v>
      </c>
      <c r="AS1632" s="24" t="s">
        <v>7429</v>
      </c>
      <c r="AT1632" s="24" t="s">
        <v>5969</v>
      </c>
      <c r="AU1632" s="24" t="s">
        <v>6060</v>
      </c>
      <c r="AV1632" s="24" t="s">
        <v>6748</v>
      </c>
      <c r="AW1632" s="24" t="s">
        <v>5979</v>
      </c>
      <c r="AX1632" s="24" t="s">
        <v>6084</v>
      </c>
      <c r="AY1632" s="24" t="s">
        <v>7316</v>
      </c>
      <c r="AZ1632" s="216" t="s">
        <v>8164</v>
      </c>
      <c r="BA1632" s="216" t="s">
        <v>7086</v>
      </c>
      <c r="BB1632" s="57" t="s">
        <v>5474</v>
      </c>
      <c r="BC1632" s="202"/>
      <c r="BD1632" s="24"/>
      <c r="BE1632" s="151"/>
      <c r="BG1632" s="151"/>
      <c r="BI1632" s="151"/>
      <c r="BL1632" s="152"/>
    </row>
    <row r="1633" spans="1:64" s="169" customFormat="1">
      <c r="A1633" s="24">
        <v>7452</v>
      </c>
      <c r="B1633" s="24" t="s">
        <v>5941</v>
      </c>
      <c r="C1633" s="57">
        <v>26.2</v>
      </c>
      <c r="D1633" s="57">
        <v>26.3</v>
      </c>
      <c r="E1633" s="57">
        <v>25.5</v>
      </c>
      <c r="F1633" s="57">
        <v>26.3</v>
      </c>
      <c r="G1633" s="57">
        <v>26.5</v>
      </c>
      <c r="H1633" s="57">
        <v>26.7</v>
      </c>
      <c r="I1633" s="57">
        <v>26.5</v>
      </c>
      <c r="J1633" s="57">
        <v>26.7</v>
      </c>
      <c r="K1633" s="57">
        <v>26.65</v>
      </c>
      <c r="L1633" s="57">
        <v>26.7</v>
      </c>
      <c r="M1633" s="57">
        <v>25.5</v>
      </c>
      <c r="N1633" s="57">
        <v>26.7</v>
      </c>
      <c r="O1633" s="63">
        <v>2.2522522522522501E-3</v>
      </c>
      <c r="P1633" s="57">
        <v>8</v>
      </c>
      <c r="Q1633" s="57">
        <v>3</v>
      </c>
      <c r="R1633" s="57">
        <v>9.1999999999999993</v>
      </c>
      <c r="S1633" s="57">
        <v>26.42</v>
      </c>
      <c r="T1633" s="57">
        <v>30.8475</v>
      </c>
      <c r="U1633" s="57">
        <v>31.154399999999999</v>
      </c>
      <c r="V1633" s="57">
        <v>26.21</v>
      </c>
      <c r="W1633" s="57">
        <v>30.454999999999998</v>
      </c>
      <c r="X1633" s="57">
        <v>31.048200000000001</v>
      </c>
      <c r="Y1633" s="57">
        <v>26.36</v>
      </c>
      <c r="Z1633" s="57">
        <v>30.092500000000001</v>
      </c>
      <c r="AA1633" s="57">
        <v>30.9649</v>
      </c>
      <c r="AB1633" s="57"/>
      <c r="AC1633" s="57"/>
      <c r="AD1633" s="57">
        <v>34</v>
      </c>
      <c r="AE1633" s="57">
        <v>25.5</v>
      </c>
      <c r="AF1633" s="64">
        <v>15.219099999999999</v>
      </c>
      <c r="AG1633" s="64">
        <v>13.517899999999999</v>
      </c>
      <c r="AH1633" s="64">
        <v>18.226900000000001</v>
      </c>
      <c r="AI1633" s="64">
        <v>15.0876</v>
      </c>
      <c r="AJ1633" s="61">
        <v>0.4513888888888889</v>
      </c>
      <c r="AK1633" s="216">
        <v>50</v>
      </c>
      <c r="AL1633" s="62">
        <v>30.305007425196379</v>
      </c>
      <c r="AM1633" s="24" t="s">
        <v>8376</v>
      </c>
      <c r="AN1633" s="216" t="s">
        <v>6009</v>
      </c>
      <c r="AO1633" s="216" t="s">
        <v>6047</v>
      </c>
      <c r="AP1633" s="216" t="s">
        <v>6884</v>
      </c>
      <c r="AQ1633" s="216" t="s">
        <v>6885</v>
      </c>
      <c r="AR1633" s="216" t="s">
        <v>6886</v>
      </c>
      <c r="AS1633" s="24" t="s">
        <v>6945</v>
      </c>
      <c r="AT1633" s="24" t="s">
        <v>6670</v>
      </c>
      <c r="AU1633" s="24" t="s">
        <v>6493</v>
      </c>
      <c r="AV1633" s="24" t="s">
        <v>6064</v>
      </c>
      <c r="AW1633" s="24" t="s">
        <v>5979</v>
      </c>
      <c r="AX1633" s="24" t="s">
        <v>6159</v>
      </c>
      <c r="AY1633" s="24" t="s">
        <v>6942</v>
      </c>
      <c r="AZ1633" s="216" t="s">
        <v>8377</v>
      </c>
      <c r="BA1633" s="216" t="s">
        <v>6943</v>
      </c>
      <c r="BB1633" s="57" t="s">
        <v>6944</v>
      </c>
      <c r="BC1633" s="202"/>
      <c r="BD1633" s="24"/>
      <c r="BE1633" s="151"/>
      <c r="BG1633" s="151"/>
      <c r="BI1633" s="151"/>
      <c r="BL1633" s="152"/>
    </row>
    <row r="1634" spans="1:64" s="169" customFormat="1">
      <c r="A1634" s="24">
        <v>7507</v>
      </c>
      <c r="B1634" s="24" t="s">
        <v>5942</v>
      </c>
      <c r="C1634" s="57">
        <v>12.6</v>
      </c>
      <c r="D1634" s="57">
        <v>12.9</v>
      </c>
      <c r="E1634" s="57">
        <v>12.5</v>
      </c>
      <c r="F1634" s="57">
        <v>12.75</v>
      </c>
      <c r="G1634" s="57">
        <v>12.75</v>
      </c>
      <c r="H1634" s="57">
        <v>12.8</v>
      </c>
      <c r="I1634" s="57">
        <v>12.55</v>
      </c>
      <c r="J1634" s="57">
        <v>12.7</v>
      </c>
      <c r="K1634" s="57">
        <v>12.65</v>
      </c>
      <c r="L1634" s="57">
        <v>12.65</v>
      </c>
      <c r="M1634" s="57">
        <v>12.55</v>
      </c>
      <c r="N1634" s="57">
        <v>12.55</v>
      </c>
      <c r="O1634" s="63">
        <v>-5.5467511885895398E-3</v>
      </c>
      <c r="P1634" s="57">
        <v>10</v>
      </c>
      <c r="Q1634" s="57">
        <v>37</v>
      </c>
      <c r="R1634" s="57">
        <v>34.85</v>
      </c>
      <c r="S1634" s="57">
        <v>12.81</v>
      </c>
      <c r="T1634" s="57">
        <v>13.227499999999999</v>
      </c>
      <c r="U1634" s="57">
        <v>13.5025</v>
      </c>
      <c r="V1634" s="57">
        <v>12.76</v>
      </c>
      <c r="W1634" s="57">
        <v>13.1875</v>
      </c>
      <c r="X1634" s="57">
        <v>13.4847</v>
      </c>
      <c r="Y1634" s="57">
        <v>12.7</v>
      </c>
      <c r="Z1634" s="57">
        <v>13.1425</v>
      </c>
      <c r="AA1634" s="57">
        <v>13.456799999999999</v>
      </c>
      <c r="AB1634" s="57"/>
      <c r="AC1634" s="57"/>
      <c r="AD1634" s="57">
        <v>13.6</v>
      </c>
      <c r="AE1634" s="57">
        <v>12.45</v>
      </c>
      <c r="AF1634" s="64">
        <v>30.2057</v>
      </c>
      <c r="AG1634" s="64">
        <v>35.347799999999999</v>
      </c>
      <c r="AH1634" s="64">
        <v>24.058700000000002</v>
      </c>
      <c r="AI1634" s="64">
        <v>31.584700000000002</v>
      </c>
      <c r="AJ1634" s="61">
        <v>0.4513888888888889</v>
      </c>
      <c r="AK1634" s="216">
        <v>50</v>
      </c>
      <c r="AL1634" s="62">
        <v>37.881259281495474</v>
      </c>
      <c r="AM1634" s="24" t="s">
        <v>6826</v>
      </c>
      <c r="AN1634" s="216" t="s">
        <v>5967</v>
      </c>
      <c r="AO1634" s="216" t="s">
        <v>6007</v>
      </c>
      <c r="AP1634" s="216" t="s">
        <v>6884</v>
      </c>
      <c r="AQ1634" s="216" t="s">
        <v>6885</v>
      </c>
      <c r="AR1634" s="216" t="s">
        <v>6916</v>
      </c>
      <c r="AS1634" s="24" t="s">
        <v>7429</v>
      </c>
      <c r="AT1634" s="24" t="s">
        <v>6016</v>
      </c>
      <c r="AU1634" s="24" t="s">
        <v>6277</v>
      </c>
      <c r="AV1634" s="24" t="s">
        <v>6518</v>
      </c>
      <c r="AW1634" s="24" t="s">
        <v>5979</v>
      </c>
      <c r="AX1634" s="24" t="s">
        <v>5979</v>
      </c>
      <c r="AY1634" s="24" t="s">
        <v>7957</v>
      </c>
      <c r="AZ1634" s="216" t="s">
        <v>7138</v>
      </c>
      <c r="BA1634" s="216" t="s">
        <v>7205</v>
      </c>
      <c r="BB1634" s="57" t="s">
        <v>5474</v>
      </c>
      <c r="BC1634" s="202"/>
      <c r="BD1634" s="24"/>
      <c r="BE1634" s="151"/>
      <c r="BG1634" s="151"/>
      <c r="BI1634" s="151"/>
      <c r="BL1634" s="152"/>
    </row>
    <row r="1635" spans="1:64" s="169" customFormat="1">
      <c r="A1635" s="24">
        <v>7516</v>
      </c>
      <c r="B1635" s="24" t="s">
        <v>5943</v>
      </c>
      <c r="C1635" s="57">
        <v>7.77</v>
      </c>
      <c r="D1635" s="57">
        <v>8.1</v>
      </c>
      <c r="E1635" s="57">
        <v>7.77</v>
      </c>
      <c r="F1635" s="57">
        <v>8.1</v>
      </c>
      <c r="G1635" s="57">
        <v>8</v>
      </c>
      <c r="H1635" s="57">
        <v>8.1</v>
      </c>
      <c r="I1635" s="57">
        <v>7.79</v>
      </c>
      <c r="J1635" s="57">
        <v>7.95</v>
      </c>
      <c r="K1635" s="57">
        <v>7.8</v>
      </c>
      <c r="L1635" s="57">
        <v>7.95</v>
      </c>
      <c r="M1635" s="57">
        <v>7.79</v>
      </c>
      <c r="N1635" s="57">
        <v>7.95</v>
      </c>
      <c r="O1635" s="63">
        <v>5.0568900126422203E-3</v>
      </c>
      <c r="P1635" s="57">
        <v>13</v>
      </c>
      <c r="Q1635" s="57">
        <v>49</v>
      </c>
      <c r="R1635" s="57">
        <v>30.375</v>
      </c>
      <c r="S1635" s="57">
        <v>7.87</v>
      </c>
      <c r="T1635" s="57">
        <v>7.8624999999999998</v>
      </c>
      <c r="U1635" s="57">
        <v>8.48</v>
      </c>
      <c r="V1635" s="57">
        <v>7.9074999999999998</v>
      </c>
      <c r="W1635" s="57">
        <v>7.8531000000000004</v>
      </c>
      <c r="X1635" s="57">
        <v>8.4515999999999991</v>
      </c>
      <c r="Y1635" s="57">
        <v>7.9424999999999999</v>
      </c>
      <c r="Z1635" s="57">
        <v>7.8343999999999996</v>
      </c>
      <c r="AA1635" s="57">
        <v>8.4140999999999995</v>
      </c>
      <c r="AB1635" s="57"/>
      <c r="AC1635" s="57"/>
      <c r="AD1635" s="57">
        <v>8.15</v>
      </c>
      <c r="AE1635" s="57">
        <v>7.13</v>
      </c>
      <c r="AF1635" s="64"/>
      <c r="AG1635" s="64"/>
      <c r="AH1635" s="64"/>
      <c r="AI1635" s="64"/>
      <c r="AJ1635" s="61">
        <v>0.4513888888888889</v>
      </c>
      <c r="AK1635" s="216">
        <v>50</v>
      </c>
      <c r="AL1635" s="62">
        <v>49.245637065944116</v>
      </c>
      <c r="AM1635" s="24" t="s">
        <v>8220</v>
      </c>
      <c r="AN1635" s="216" t="s">
        <v>5993</v>
      </c>
      <c r="AO1635" s="216" t="s">
        <v>5993</v>
      </c>
      <c r="AP1635" s="216" t="s">
        <v>6884</v>
      </c>
      <c r="AQ1635" s="216" t="s">
        <v>6900</v>
      </c>
      <c r="AR1635" s="216" t="s">
        <v>6886</v>
      </c>
      <c r="AS1635" s="24" t="s">
        <v>7439</v>
      </c>
      <c r="AT1635" s="24" t="s">
        <v>6201</v>
      </c>
      <c r="AU1635" s="24" t="s">
        <v>5975</v>
      </c>
      <c r="AV1635" s="24" t="s">
        <v>6126</v>
      </c>
      <c r="AW1635" s="24" t="s">
        <v>5979</v>
      </c>
      <c r="AX1635" s="24" t="s">
        <v>5965</v>
      </c>
      <c r="AY1635" s="24" t="s">
        <v>7702</v>
      </c>
      <c r="AZ1635" s="216" t="s">
        <v>7119</v>
      </c>
      <c r="BA1635" s="216" t="s">
        <v>7608</v>
      </c>
      <c r="BB1635" s="57" t="s">
        <v>7003</v>
      </c>
      <c r="BC1635" s="202"/>
      <c r="BD1635" s="24"/>
      <c r="BE1635" s="151"/>
      <c r="BG1635" s="151"/>
      <c r="BI1635" s="151"/>
      <c r="BL1635" s="152"/>
    </row>
    <row r="1636" spans="1:64" s="169" customFormat="1">
      <c r="A1636" s="24">
        <v>7556</v>
      </c>
      <c r="B1636" s="24" t="s">
        <v>5944</v>
      </c>
      <c r="C1636" s="57">
        <v>116.5</v>
      </c>
      <c r="D1636" s="57">
        <v>117</v>
      </c>
      <c r="E1636" s="57">
        <v>116</v>
      </c>
      <c r="F1636" s="57">
        <v>117</v>
      </c>
      <c r="G1636" s="57">
        <v>118</v>
      </c>
      <c r="H1636" s="57">
        <v>118.5</v>
      </c>
      <c r="I1636" s="57">
        <v>115.5</v>
      </c>
      <c r="J1636" s="57">
        <v>118.5</v>
      </c>
      <c r="K1636" s="57">
        <v>117.5</v>
      </c>
      <c r="L1636" s="57">
        <v>118</v>
      </c>
      <c r="M1636" s="57">
        <v>116</v>
      </c>
      <c r="N1636" s="57">
        <v>118</v>
      </c>
      <c r="O1636" s="63">
        <v>-4.2194092827004199E-3</v>
      </c>
      <c r="P1636" s="57">
        <v>5</v>
      </c>
      <c r="Q1636" s="57">
        <v>12</v>
      </c>
      <c r="R1636" s="57">
        <v>20.95</v>
      </c>
      <c r="S1636" s="57">
        <v>115.4</v>
      </c>
      <c r="T1636" s="57">
        <v>123.77500000000001</v>
      </c>
      <c r="U1636" s="57">
        <v>129.5583</v>
      </c>
      <c r="V1636" s="57">
        <v>116.1</v>
      </c>
      <c r="W1636" s="57">
        <v>123.15</v>
      </c>
      <c r="X1636" s="57">
        <v>129.30000000000001</v>
      </c>
      <c r="Y1636" s="57">
        <v>116.7</v>
      </c>
      <c r="Z1636" s="57">
        <v>122.675</v>
      </c>
      <c r="AA1636" s="57">
        <v>129</v>
      </c>
      <c r="AB1636" s="57">
        <v>195</v>
      </c>
      <c r="AC1636" s="57">
        <v>94.5</v>
      </c>
      <c r="AD1636" s="57">
        <v>135</v>
      </c>
      <c r="AE1636" s="57">
        <v>113</v>
      </c>
      <c r="AF1636" s="64">
        <v>27.331399999999999</v>
      </c>
      <c r="AG1636" s="64">
        <v>18.003</v>
      </c>
      <c r="AH1636" s="64">
        <v>39.054299999999998</v>
      </c>
      <c r="AI1636" s="64">
        <v>25.020099999999999</v>
      </c>
      <c r="AJ1636" s="61">
        <v>0.4513888888888889</v>
      </c>
      <c r="AK1636" s="216">
        <v>50</v>
      </c>
      <c r="AL1636" s="62">
        <v>18.940629640747737</v>
      </c>
      <c r="AM1636" s="24" t="s">
        <v>6502</v>
      </c>
      <c r="AN1636" s="216" t="s">
        <v>6009</v>
      </c>
      <c r="AO1636" s="216" t="s">
        <v>5971</v>
      </c>
      <c r="AP1636" s="216" t="s">
        <v>6884</v>
      </c>
      <c r="AQ1636" s="216" t="s">
        <v>6885</v>
      </c>
      <c r="AR1636" s="216" t="s">
        <v>6886</v>
      </c>
      <c r="AS1636" s="24" t="s">
        <v>5474</v>
      </c>
      <c r="AT1636" s="24" t="s">
        <v>6126</v>
      </c>
      <c r="AU1636" s="24" t="s">
        <v>6630</v>
      </c>
      <c r="AV1636" s="24" t="s">
        <v>6425</v>
      </c>
      <c r="AW1636" s="24" t="s">
        <v>5979</v>
      </c>
      <c r="AX1636" s="24" t="s">
        <v>6033</v>
      </c>
      <c r="AY1636" s="24" t="s">
        <v>7487</v>
      </c>
      <c r="AZ1636" s="216" t="s">
        <v>7182</v>
      </c>
      <c r="BA1636" s="216" t="s">
        <v>7133</v>
      </c>
      <c r="BB1636" s="57" t="s">
        <v>6944</v>
      </c>
      <c r="BC1636" s="202"/>
      <c r="BD1636" s="24"/>
      <c r="BE1636" s="151"/>
      <c r="BG1636" s="151"/>
      <c r="BI1636" s="151"/>
      <c r="BL1636" s="152"/>
    </row>
    <row r="1637" spans="1:64" s="169" customFormat="1">
      <c r="A1637" s="24">
        <v>7558</v>
      </c>
      <c r="B1637" s="24" t="s">
        <v>5945</v>
      </c>
      <c r="C1637" s="57">
        <v>62</v>
      </c>
      <c r="D1637" s="57">
        <v>62</v>
      </c>
      <c r="E1637" s="57">
        <v>61.6</v>
      </c>
      <c r="F1637" s="57">
        <v>62</v>
      </c>
      <c r="G1637" s="57">
        <v>62.2</v>
      </c>
      <c r="H1637" s="57">
        <v>62.2</v>
      </c>
      <c r="I1637" s="57">
        <v>62</v>
      </c>
      <c r="J1637" s="57">
        <v>62</v>
      </c>
      <c r="K1637" s="57">
        <v>62</v>
      </c>
      <c r="L1637" s="57">
        <v>62.8</v>
      </c>
      <c r="M1637" s="57">
        <v>62</v>
      </c>
      <c r="N1637" s="57">
        <v>62.5</v>
      </c>
      <c r="O1637" s="63">
        <v>5.9552551102526902E-3</v>
      </c>
      <c r="P1637" s="57">
        <v>10</v>
      </c>
      <c r="Q1637" s="57">
        <v>6</v>
      </c>
      <c r="R1637" s="57">
        <v>35.35</v>
      </c>
      <c r="S1637" s="57">
        <v>61.6</v>
      </c>
      <c r="T1637" s="57">
        <v>64.974999999999994</v>
      </c>
      <c r="U1637" s="57">
        <v>73.137500000000003</v>
      </c>
      <c r="V1637" s="57">
        <v>61.62</v>
      </c>
      <c r="W1637" s="57">
        <v>64.58</v>
      </c>
      <c r="X1637" s="57">
        <v>72.8857</v>
      </c>
      <c r="Y1637" s="57">
        <v>61.76</v>
      </c>
      <c r="Z1637" s="57">
        <v>64.355000000000004</v>
      </c>
      <c r="AA1637" s="57">
        <v>72.5929</v>
      </c>
      <c r="AB1637" s="57"/>
      <c r="AC1637" s="57"/>
      <c r="AD1637" s="57">
        <v>69.3</v>
      </c>
      <c r="AE1637" s="57">
        <v>58.8</v>
      </c>
      <c r="AF1637" s="64">
        <v>32.865499999999997</v>
      </c>
      <c r="AG1637" s="64">
        <v>31.049399999999999</v>
      </c>
      <c r="AH1637" s="64">
        <v>41.802799999999998</v>
      </c>
      <c r="AI1637" s="64">
        <v>34.633899999999997</v>
      </c>
      <c r="AJ1637" s="61">
        <v>0.4513888888888889</v>
      </c>
      <c r="AK1637" s="216">
        <v>50</v>
      </c>
      <c r="AL1637" s="62">
        <v>37.881259281495474</v>
      </c>
      <c r="AM1637" s="24" t="s">
        <v>6330</v>
      </c>
      <c r="AN1637" s="216" t="s">
        <v>6009</v>
      </c>
      <c r="AO1637" s="216" t="s">
        <v>5971</v>
      </c>
      <c r="AP1637" s="216" t="s">
        <v>6884</v>
      </c>
      <c r="AQ1637" s="216" t="s">
        <v>6885</v>
      </c>
      <c r="AR1637" s="216" t="s">
        <v>6886</v>
      </c>
      <c r="AS1637" s="24" t="s">
        <v>6989</v>
      </c>
      <c r="AT1637" s="24" t="s">
        <v>6650</v>
      </c>
      <c r="AU1637" s="24" t="s">
        <v>6518</v>
      </c>
      <c r="AV1637" s="24" t="s">
        <v>6055</v>
      </c>
      <c r="AW1637" s="24" t="s">
        <v>5986</v>
      </c>
      <c r="AX1637" s="24" t="s">
        <v>5979</v>
      </c>
      <c r="AY1637" s="24" t="s">
        <v>6909</v>
      </c>
      <c r="AZ1637" s="216" t="s">
        <v>7192</v>
      </c>
      <c r="BA1637" s="216" t="s">
        <v>6907</v>
      </c>
      <c r="BB1637" s="57" t="s">
        <v>5474</v>
      </c>
      <c r="BC1637" s="202"/>
      <c r="BD1637" s="24"/>
      <c r="BE1637" s="151"/>
      <c r="BG1637" s="151"/>
      <c r="BI1637" s="151"/>
      <c r="BL1637" s="152"/>
    </row>
    <row r="1638" spans="1:64" s="169" customFormat="1">
      <c r="A1638" s="24">
        <v>7561</v>
      </c>
      <c r="B1638" s="24" t="s">
        <v>5946</v>
      </c>
      <c r="C1638" s="57">
        <v>29.15</v>
      </c>
      <c r="D1638" s="57">
        <v>30</v>
      </c>
      <c r="E1638" s="57">
        <v>29.15</v>
      </c>
      <c r="F1638" s="57">
        <v>29.25</v>
      </c>
      <c r="G1638" s="57">
        <v>30</v>
      </c>
      <c r="H1638" s="57">
        <v>30</v>
      </c>
      <c r="I1638" s="57">
        <v>29.25</v>
      </c>
      <c r="J1638" s="57">
        <v>29.85</v>
      </c>
      <c r="K1638" s="57">
        <v>29.4</v>
      </c>
      <c r="L1638" s="57">
        <v>30.2</v>
      </c>
      <c r="M1638" s="57">
        <v>29.4</v>
      </c>
      <c r="N1638" s="57">
        <v>30.2</v>
      </c>
      <c r="O1638" s="63">
        <v>2.1996615905245299E-2</v>
      </c>
      <c r="P1638" s="57">
        <v>39</v>
      </c>
      <c r="Q1638" s="57">
        <v>54</v>
      </c>
      <c r="R1638" s="57">
        <v>61.3</v>
      </c>
      <c r="S1638" s="57">
        <v>29.13</v>
      </c>
      <c r="T1638" s="57">
        <v>29.1</v>
      </c>
      <c r="U1638" s="57">
        <v>29.074200000000001</v>
      </c>
      <c r="V1638" s="57">
        <v>29.3</v>
      </c>
      <c r="W1638" s="57">
        <v>29.147500000000001</v>
      </c>
      <c r="X1638" s="57">
        <v>29.0383</v>
      </c>
      <c r="Y1638" s="57">
        <v>29.5</v>
      </c>
      <c r="Z1638" s="57">
        <v>29.2075</v>
      </c>
      <c r="AA1638" s="57">
        <v>29.008299999999998</v>
      </c>
      <c r="AB1638" s="57"/>
      <c r="AC1638" s="57"/>
      <c r="AD1638" s="57">
        <v>31</v>
      </c>
      <c r="AE1638" s="57">
        <v>28.4</v>
      </c>
      <c r="AF1638" s="64">
        <v>42.546300000000002</v>
      </c>
      <c r="AG1638" s="64">
        <v>33.826999999999998</v>
      </c>
      <c r="AH1638" s="64">
        <v>61.697499999999998</v>
      </c>
      <c r="AI1638" s="64">
        <v>43.117199999999997</v>
      </c>
      <c r="AJ1638" s="61">
        <v>0.4513888888888889</v>
      </c>
      <c r="AK1638" s="216">
        <v>50</v>
      </c>
      <c r="AL1638" s="62">
        <v>147.73691119783234</v>
      </c>
      <c r="AM1638" s="24" t="s">
        <v>6263</v>
      </c>
      <c r="AN1638" s="216" t="s">
        <v>6009</v>
      </c>
      <c r="AO1638" s="216" t="s">
        <v>5961</v>
      </c>
      <c r="AP1638" s="216" t="s">
        <v>6908</v>
      </c>
      <c r="AQ1638" s="216" t="s">
        <v>6900</v>
      </c>
      <c r="AR1638" s="216" t="s">
        <v>6886</v>
      </c>
      <c r="AS1638" s="24" t="s">
        <v>6989</v>
      </c>
      <c r="AT1638" s="24" t="s">
        <v>6607</v>
      </c>
      <c r="AU1638" s="24" t="s">
        <v>6390</v>
      </c>
      <c r="AV1638" s="24" t="s">
        <v>6255</v>
      </c>
      <c r="AW1638" s="24" t="s">
        <v>5979</v>
      </c>
      <c r="AX1638" s="24" t="s">
        <v>5979</v>
      </c>
      <c r="AY1638" s="24" t="s">
        <v>7413</v>
      </c>
      <c r="AZ1638" s="216" t="s">
        <v>7309</v>
      </c>
      <c r="BA1638" s="216" t="s">
        <v>6920</v>
      </c>
      <c r="BB1638" s="57" t="s">
        <v>6944</v>
      </c>
      <c r="BC1638" s="202"/>
      <c r="BD1638" s="24"/>
      <c r="BE1638" s="151"/>
      <c r="BG1638" s="151"/>
      <c r="BI1638" s="151"/>
      <c r="BL1638" s="152"/>
    </row>
    <row r="1639" spans="1:64" s="169" customFormat="1">
      <c r="A1639" s="24">
        <v>7566</v>
      </c>
      <c r="B1639" s="24" t="s">
        <v>5947</v>
      </c>
      <c r="C1639" s="57">
        <v>48.45</v>
      </c>
      <c r="D1639" s="57">
        <v>48.7</v>
      </c>
      <c r="E1639" s="57">
        <v>47.1</v>
      </c>
      <c r="F1639" s="57">
        <v>48.25</v>
      </c>
      <c r="G1639" s="57">
        <v>48.25</v>
      </c>
      <c r="H1639" s="57">
        <v>49.45</v>
      </c>
      <c r="I1639" s="57">
        <v>47.05</v>
      </c>
      <c r="J1639" s="57">
        <v>49.25</v>
      </c>
      <c r="K1639" s="57">
        <v>48.5</v>
      </c>
      <c r="L1639" s="57">
        <v>50.3</v>
      </c>
      <c r="M1639" s="57">
        <v>48.05</v>
      </c>
      <c r="N1639" s="57">
        <v>50</v>
      </c>
      <c r="O1639" s="63">
        <v>4.1016031646887302E-2</v>
      </c>
      <c r="P1639" s="57">
        <v>165</v>
      </c>
      <c r="Q1639" s="57">
        <v>195</v>
      </c>
      <c r="R1639" s="57">
        <v>224.35</v>
      </c>
      <c r="S1639" s="57">
        <v>46.73</v>
      </c>
      <c r="T1639" s="57">
        <v>49.47</v>
      </c>
      <c r="U1639" s="57">
        <v>46.215000000000003</v>
      </c>
      <c r="V1639" s="57">
        <v>47.53</v>
      </c>
      <c r="W1639" s="57">
        <v>49.447499999999998</v>
      </c>
      <c r="X1639" s="57">
        <v>46.343299999999999</v>
      </c>
      <c r="Y1639" s="57">
        <v>48.31</v>
      </c>
      <c r="Z1639" s="57">
        <v>49.417499999999997</v>
      </c>
      <c r="AA1639" s="57">
        <v>46.475000000000001</v>
      </c>
      <c r="AB1639" s="57"/>
      <c r="AC1639" s="57"/>
      <c r="AD1639" s="57">
        <v>54.6</v>
      </c>
      <c r="AE1639" s="57">
        <v>43.05</v>
      </c>
      <c r="AF1639" s="64">
        <v>53.0871</v>
      </c>
      <c r="AG1639" s="64">
        <v>38.929499999999997</v>
      </c>
      <c r="AH1639" s="64">
        <v>67.345399999999998</v>
      </c>
      <c r="AI1639" s="64">
        <v>48.401499999999999</v>
      </c>
      <c r="AJ1639" s="61">
        <v>0.4513888888888889</v>
      </c>
      <c r="AK1639" s="216">
        <v>200</v>
      </c>
      <c r="AL1639" s="62">
        <v>340.53053520511941</v>
      </c>
      <c r="AM1639" s="24" t="s">
        <v>8378</v>
      </c>
      <c r="AN1639" s="216" t="s">
        <v>6009</v>
      </c>
      <c r="AO1639" s="216" t="s">
        <v>5961</v>
      </c>
      <c r="AP1639" s="216" t="s">
        <v>6908</v>
      </c>
      <c r="AQ1639" s="216" t="s">
        <v>6900</v>
      </c>
      <c r="AR1639" s="216" t="s">
        <v>6886</v>
      </c>
      <c r="AS1639" s="24" t="s">
        <v>6989</v>
      </c>
      <c r="AT1639" s="24" t="s">
        <v>6248</v>
      </c>
      <c r="AU1639" s="24" t="s">
        <v>6016</v>
      </c>
      <c r="AV1639" s="24" t="s">
        <v>6010</v>
      </c>
      <c r="AW1639" s="24" t="s">
        <v>5965</v>
      </c>
      <c r="AX1639" s="24" t="s">
        <v>5990</v>
      </c>
      <c r="AY1639" s="24" t="s">
        <v>7598</v>
      </c>
      <c r="AZ1639" s="216" t="s">
        <v>7210</v>
      </c>
      <c r="BA1639" s="216" t="s">
        <v>7636</v>
      </c>
      <c r="BB1639" s="57" t="s">
        <v>6903</v>
      </c>
      <c r="BC1639" s="202"/>
      <c r="BD1639" s="24"/>
      <c r="BE1639" s="151"/>
      <c r="BG1639" s="151"/>
      <c r="BI1639" s="151"/>
      <c r="BL1639" s="152"/>
    </row>
    <row r="1640" spans="1:64" s="169" customFormat="1">
      <c r="A1640" s="24">
        <v>7584</v>
      </c>
      <c r="B1640" s="24" t="s">
        <v>5948</v>
      </c>
      <c r="C1640" s="57">
        <v>95.1</v>
      </c>
      <c r="D1640" s="57">
        <v>106</v>
      </c>
      <c r="E1640" s="57">
        <v>93.1</v>
      </c>
      <c r="F1640" s="57">
        <v>106</v>
      </c>
      <c r="G1640" s="57">
        <v>107</v>
      </c>
      <c r="H1640" s="57">
        <v>120.5</v>
      </c>
      <c r="I1640" s="57">
        <v>102.5</v>
      </c>
      <c r="J1640" s="57">
        <v>111.5</v>
      </c>
      <c r="K1640" s="57">
        <v>117.5</v>
      </c>
      <c r="L1640" s="57">
        <v>120</v>
      </c>
      <c r="M1640" s="57">
        <v>114.5</v>
      </c>
      <c r="N1640" s="57">
        <v>114.5</v>
      </c>
      <c r="O1640" s="63">
        <v>1.1216108805086901E-2</v>
      </c>
      <c r="P1640" s="57">
        <v>21</v>
      </c>
      <c r="Q1640" s="57">
        <v>36</v>
      </c>
      <c r="R1640" s="57">
        <v>24.368400000000001</v>
      </c>
      <c r="S1640" s="57">
        <v>101.84</v>
      </c>
      <c r="T1640" s="57">
        <v>96.65</v>
      </c>
      <c r="U1640" s="57">
        <v>93.782899999999998</v>
      </c>
      <c r="V1640" s="57">
        <v>103.04</v>
      </c>
      <c r="W1640" s="57">
        <v>97.431600000000003</v>
      </c>
      <c r="X1640" s="57">
        <v>94.204800000000006</v>
      </c>
      <c r="Y1640" s="57">
        <v>104.94</v>
      </c>
      <c r="Z1640" s="57">
        <v>98.8</v>
      </c>
      <c r="AA1640" s="57">
        <v>94.676699999999997</v>
      </c>
      <c r="AB1640" s="57"/>
      <c r="AC1640" s="57"/>
      <c r="AD1640" s="57">
        <v>155</v>
      </c>
      <c r="AE1640" s="57">
        <v>88.2</v>
      </c>
      <c r="AF1640" s="64"/>
      <c r="AG1640" s="64"/>
      <c r="AH1640" s="64"/>
      <c r="AI1640" s="64"/>
      <c r="AJ1640" s="61">
        <v>0.4513888888888889</v>
      </c>
      <c r="AK1640" s="216">
        <v>50</v>
      </c>
      <c r="AL1640" s="62">
        <v>79.550644491140503</v>
      </c>
      <c r="AM1640" s="24" t="s">
        <v>5980</v>
      </c>
      <c r="AN1640" s="216" t="s">
        <v>5993</v>
      </c>
      <c r="AO1640" s="216" t="s">
        <v>5993</v>
      </c>
      <c r="AP1640" s="216" t="s">
        <v>6908</v>
      </c>
      <c r="AQ1640" s="216" t="s">
        <v>6900</v>
      </c>
      <c r="AR1640" s="216" t="s">
        <v>6886</v>
      </c>
      <c r="AS1640" s="24" t="s">
        <v>7439</v>
      </c>
      <c r="AT1640" s="24" t="s">
        <v>6045</v>
      </c>
      <c r="AU1640" s="24" t="s">
        <v>5982</v>
      </c>
      <c r="AV1640" s="24" t="s">
        <v>6336</v>
      </c>
      <c r="AW1640" s="24" t="s">
        <v>5970</v>
      </c>
      <c r="AX1640" s="24" t="s">
        <v>5979</v>
      </c>
      <c r="AY1640" s="24" t="s">
        <v>8379</v>
      </c>
      <c r="AZ1640" s="216" t="s">
        <v>8380</v>
      </c>
      <c r="BA1640" s="216" t="s">
        <v>7378</v>
      </c>
      <c r="BB1640" s="57" t="s">
        <v>5474</v>
      </c>
      <c r="BC1640" s="202"/>
      <c r="BD1640" s="24"/>
      <c r="BE1640" s="151"/>
      <c r="BG1640" s="151"/>
      <c r="BI1640" s="151"/>
      <c r="BL1640" s="152"/>
    </row>
    <row r="1641" spans="1:64" s="169" customFormat="1">
      <c r="A1641" s="24">
        <v>8011</v>
      </c>
      <c r="B1641" s="24" t="s">
        <v>1423</v>
      </c>
      <c r="C1641" s="57">
        <v>15.2</v>
      </c>
      <c r="D1641" s="57">
        <v>15.8</v>
      </c>
      <c r="E1641" s="57">
        <v>15.2</v>
      </c>
      <c r="F1641" s="57">
        <v>15.75</v>
      </c>
      <c r="G1641" s="57">
        <v>15.75</v>
      </c>
      <c r="H1641" s="57">
        <v>16.3</v>
      </c>
      <c r="I1641" s="57">
        <v>15.75</v>
      </c>
      <c r="J1641" s="57">
        <v>15.9</v>
      </c>
      <c r="K1641" s="57">
        <v>15.9</v>
      </c>
      <c r="L1641" s="57">
        <v>16.350000000000001</v>
      </c>
      <c r="M1641" s="57">
        <v>15.9</v>
      </c>
      <c r="N1641" s="57">
        <v>16.3</v>
      </c>
      <c r="O1641" s="63">
        <v>2.51572327044025E-2</v>
      </c>
      <c r="P1641" s="57">
        <v>358</v>
      </c>
      <c r="Q1641" s="57">
        <v>734</v>
      </c>
      <c r="R1641" s="57">
        <v>1171.5</v>
      </c>
      <c r="S1641" s="57">
        <v>15.45</v>
      </c>
      <c r="T1641" s="57">
        <v>16.690000000000001</v>
      </c>
      <c r="U1641" s="57">
        <v>17.368300000000001</v>
      </c>
      <c r="V1641" s="57">
        <v>15.57</v>
      </c>
      <c r="W1641" s="57">
        <v>16.594999999999999</v>
      </c>
      <c r="X1641" s="57">
        <v>17.320799999999998</v>
      </c>
      <c r="Y1641" s="57">
        <v>15.69</v>
      </c>
      <c r="Z1641" s="57">
        <v>16.54</v>
      </c>
      <c r="AA1641" s="57">
        <v>17.282499999999999</v>
      </c>
      <c r="AB1641" s="57">
        <v>29.1</v>
      </c>
      <c r="AC1641" s="57">
        <v>13.85</v>
      </c>
      <c r="AD1641" s="57">
        <v>18</v>
      </c>
      <c r="AE1641" s="57">
        <v>14.85</v>
      </c>
      <c r="AF1641" s="64">
        <v>30.709900000000001</v>
      </c>
      <c r="AG1641" s="64">
        <v>20.8338</v>
      </c>
      <c r="AH1641" s="64">
        <v>44.0505</v>
      </c>
      <c r="AI1641" s="64">
        <v>28.572700000000001</v>
      </c>
      <c r="AJ1641" s="61">
        <v>0.4513888888888889</v>
      </c>
      <c r="AK1641" s="216">
        <v>400</v>
      </c>
      <c r="AL1641" s="62">
        <v>723.19845658543466</v>
      </c>
      <c r="AM1641" s="24" t="s">
        <v>6752</v>
      </c>
      <c r="AN1641" s="216" t="s">
        <v>6009</v>
      </c>
      <c r="AO1641" s="216" t="s">
        <v>5971</v>
      </c>
      <c r="AP1641" s="216" t="s">
        <v>6884</v>
      </c>
      <c r="AQ1641" s="216" t="s">
        <v>6885</v>
      </c>
      <c r="AR1641" s="216" t="s">
        <v>6886</v>
      </c>
      <c r="AS1641" s="24" t="s">
        <v>5474</v>
      </c>
      <c r="AT1641" s="24" t="s">
        <v>6013</v>
      </c>
      <c r="AU1641" s="24" t="s">
        <v>6215</v>
      </c>
      <c r="AV1641" s="24" t="s">
        <v>6031</v>
      </c>
      <c r="AW1641" s="24" t="s">
        <v>5965</v>
      </c>
      <c r="AX1641" s="24" t="s">
        <v>5979</v>
      </c>
      <c r="AY1641" s="24" t="s">
        <v>7454</v>
      </c>
      <c r="AZ1641" s="216" t="s">
        <v>7129</v>
      </c>
      <c r="BA1641" s="216" t="s">
        <v>7086</v>
      </c>
      <c r="BB1641" s="57" t="s">
        <v>5474</v>
      </c>
      <c r="BC1641" s="202"/>
      <c r="BD1641" s="24"/>
      <c r="BE1641" s="151"/>
      <c r="BG1641" s="151"/>
      <c r="BI1641" s="151"/>
      <c r="BL1641" s="152"/>
    </row>
    <row r="1642" spans="1:64" s="169" customFormat="1">
      <c r="A1642" s="24">
        <v>8016</v>
      </c>
      <c r="B1642" s="24" t="s">
        <v>1424</v>
      </c>
      <c r="C1642" s="57">
        <v>328</v>
      </c>
      <c r="D1642" s="57">
        <v>338.5</v>
      </c>
      <c r="E1642" s="57">
        <v>327</v>
      </c>
      <c r="F1642" s="57">
        <v>332.5</v>
      </c>
      <c r="G1642" s="57">
        <v>336.5</v>
      </c>
      <c r="H1642" s="57">
        <v>338</v>
      </c>
      <c r="I1642" s="57">
        <v>314</v>
      </c>
      <c r="J1642" s="57">
        <v>314</v>
      </c>
      <c r="K1642" s="57">
        <v>312</v>
      </c>
      <c r="L1642" s="57">
        <v>315</v>
      </c>
      <c r="M1642" s="57">
        <v>305</v>
      </c>
      <c r="N1642" s="57">
        <v>311.5</v>
      </c>
      <c r="O1642" s="63">
        <v>-7.9617834394904406E-3</v>
      </c>
      <c r="P1642" s="57">
        <v>3794</v>
      </c>
      <c r="Q1642" s="57">
        <v>6260</v>
      </c>
      <c r="R1642" s="57">
        <v>7729.2</v>
      </c>
      <c r="S1642" s="57">
        <v>326.60000000000002</v>
      </c>
      <c r="T1642" s="57">
        <v>362.77499999999998</v>
      </c>
      <c r="U1642" s="57">
        <v>320.9083</v>
      </c>
      <c r="V1642" s="57">
        <v>323.89999999999998</v>
      </c>
      <c r="W1642" s="57">
        <v>359.375</v>
      </c>
      <c r="X1642" s="57">
        <v>321.33330000000001</v>
      </c>
      <c r="Y1642" s="57">
        <v>319.2</v>
      </c>
      <c r="Z1642" s="57">
        <v>357.75</v>
      </c>
      <c r="AA1642" s="57">
        <v>321.74169999999998</v>
      </c>
      <c r="AB1642" s="57">
        <v>416.5</v>
      </c>
      <c r="AC1642" s="57">
        <v>122</v>
      </c>
      <c r="AD1642" s="57">
        <v>416.5</v>
      </c>
      <c r="AE1642" s="57">
        <v>304.5</v>
      </c>
      <c r="AF1642" s="64">
        <v>22.091000000000001</v>
      </c>
      <c r="AG1642" s="64">
        <v>24.0063</v>
      </c>
      <c r="AH1642" s="64">
        <v>18.133600000000001</v>
      </c>
      <c r="AI1642" s="64">
        <v>22.0487</v>
      </c>
      <c r="AJ1642" s="61">
        <v>0.4513888888888889</v>
      </c>
      <c r="AK1642" s="216">
        <v>4000</v>
      </c>
      <c r="AL1642" s="62">
        <v>6776.7752569112517</v>
      </c>
      <c r="AM1642" s="24" t="s">
        <v>6053</v>
      </c>
      <c r="AN1642" s="216" t="s">
        <v>5967</v>
      </c>
      <c r="AO1642" s="216" t="s">
        <v>6007</v>
      </c>
      <c r="AP1642" s="216" t="s">
        <v>6884</v>
      </c>
      <c r="AQ1642" s="216" t="s">
        <v>6885</v>
      </c>
      <c r="AR1642" s="216" t="s">
        <v>6916</v>
      </c>
      <c r="AS1642" s="24" t="s">
        <v>6968</v>
      </c>
      <c r="AT1642" s="24" t="s">
        <v>6016</v>
      </c>
      <c r="AU1642" s="24" t="s">
        <v>6004</v>
      </c>
      <c r="AV1642" s="24" t="s">
        <v>6248</v>
      </c>
      <c r="AW1642" s="24" t="s">
        <v>5991</v>
      </c>
      <c r="AX1642" s="24" t="s">
        <v>5996</v>
      </c>
      <c r="AY1642" s="24" t="s">
        <v>8381</v>
      </c>
      <c r="AZ1642" s="216" t="s">
        <v>7203</v>
      </c>
      <c r="BA1642" s="216" t="s">
        <v>7434</v>
      </c>
      <c r="BB1642" s="57" t="s">
        <v>5474</v>
      </c>
      <c r="BC1642" s="202"/>
      <c r="BD1642" s="24"/>
      <c r="BE1642" s="151"/>
      <c r="BG1642" s="151"/>
      <c r="BI1642" s="151"/>
      <c r="BL1642" s="152"/>
    </row>
    <row r="1643" spans="1:64" s="169" customFormat="1">
      <c r="A1643" s="24">
        <v>8021</v>
      </c>
      <c r="B1643" s="24" t="s">
        <v>1425</v>
      </c>
      <c r="C1643" s="57">
        <v>38.299999999999997</v>
      </c>
      <c r="D1643" s="57">
        <v>39.35</v>
      </c>
      <c r="E1643" s="57">
        <v>38.299999999999997</v>
      </c>
      <c r="F1643" s="57">
        <v>38.9</v>
      </c>
      <c r="G1643" s="57">
        <v>39.700000000000003</v>
      </c>
      <c r="H1643" s="57">
        <v>39.85</v>
      </c>
      <c r="I1643" s="57">
        <v>37.200000000000003</v>
      </c>
      <c r="J1643" s="57">
        <v>38.6</v>
      </c>
      <c r="K1643" s="57">
        <v>38.6</v>
      </c>
      <c r="L1643" s="57">
        <v>40.4</v>
      </c>
      <c r="M1643" s="57">
        <v>38.6</v>
      </c>
      <c r="N1643" s="57">
        <v>40.299999999999997</v>
      </c>
      <c r="O1643" s="63">
        <v>4.4041450777202E-2</v>
      </c>
      <c r="P1643" s="57">
        <v>1591</v>
      </c>
      <c r="Q1643" s="57">
        <v>2879</v>
      </c>
      <c r="R1643" s="57">
        <v>3282.6</v>
      </c>
      <c r="S1643" s="57">
        <v>38.44</v>
      </c>
      <c r="T1643" s="57">
        <v>42.765000000000001</v>
      </c>
      <c r="U1643" s="57">
        <v>41.982500000000002</v>
      </c>
      <c r="V1643" s="57">
        <v>38.619999999999997</v>
      </c>
      <c r="W1643" s="57">
        <v>42.372500000000002</v>
      </c>
      <c r="X1643" s="57">
        <v>41.968299999999999</v>
      </c>
      <c r="Y1643" s="57">
        <v>38.770000000000003</v>
      </c>
      <c r="Z1643" s="57">
        <v>42.107500000000002</v>
      </c>
      <c r="AA1643" s="57">
        <v>41.948300000000003</v>
      </c>
      <c r="AB1643" s="57">
        <v>49.5</v>
      </c>
      <c r="AC1643" s="57">
        <v>19.55</v>
      </c>
      <c r="AD1643" s="57">
        <v>48.3</v>
      </c>
      <c r="AE1643" s="57">
        <v>36.75</v>
      </c>
      <c r="AF1643" s="64">
        <v>23.151700000000002</v>
      </c>
      <c r="AG1643" s="64">
        <v>19.643599999999999</v>
      </c>
      <c r="AH1643" s="64">
        <v>34.069600000000001</v>
      </c>
      <c r="AI1643" s="64">
        <v>24.452300000000001</v>
      </c>
      <c r="AJ1643" s="61">
        <v>0.4513888888888889</v>
      </c>
      <c r="AK1643" s="216">
        <v>2000</v>
      </c>
      <c r="AL1643" s="62">
        <v>3042.5604225780944</v>
      </c>
      <c r="AM1643" s="24" t="s">
        <v>8021</v>
      </c>
      <c r="AN1643" s="216" t="s">
        <v>6009</v>
      </c>
      <c r="AO1643" s="216" t="s">
        <v>6007</v>
      </c>
      <c r="AP1643" s="216" t="s">
        <v>6884</v>
      </c>
      <c r="AQ1643" s="216" t="s">
        <v>6885</v>
      </c>
      <c r="AR1643" s="216" t="s">
        <v>6886</v>
      </c>
      <c r="AS1643" s="24" t="s">
        <v>6894</v>
      </c>
      <c r="AT1643" s="24" t="s">
        <v>6055</v>
      </c>
      <c r="AU1643" s="24" t="s">
        <v>5962</v>
      </c>
      <c r="AV1643" s="24" t="s">
        <v>6013</v>
      </c>
      <c r="AW1643" s="24" t="s">
        <v>5965</v>
      </c>
      <c r="AX1643" s="24" t="s">
        <v>5979</v>
      </c>
      <c r="AY1643" s="24" t="s">
        <v>6912</v>
      </c>
      <c r="AZ1643" s="216" t="s">
        <v>7762</v>
      </c>
      <c r="BA1643" s="216" t="s">
        <v>6893</v>
      </c>
      <c r="BB1643" s="57" t="s">
        <v>6898</v>
      </c>
      <c r="BC1643" s="202"/>
      <c r="BD1643" s="24"/>
      <c r="BE1643" s="151"/>
      <c r="BG1643" s="151"/>
      <c r="BI1643" s="151"/>
      <c r="BL1643" s="152"/>
    </row>
    <row r="1644" spans="1:64" s="169" customFormat="1">
      <c r="A1644" s="24">
        <v>8024</v>
      </c>
      <c r="B1644" s="24" t="s">
        <v>1426</v>
      </c>
      <c r="C1644" s="57">
        <v>26</v>
      </c>
      <c r="D1644" s="57">
        <v>26.65</v>
      </c>
      <c r="E1644" s="57">
        <v>25.9</v>
      </c>
      <c r="F1644" s="57">
        <v>26.25</v>
      </c>
      <c r="G1644" s="57">
        <v>26.85</v>
      </c>
      <c r="H1644" s="57">
        <v>27.5</v>
      </c>
      <c r="I1644" s="57">
        <v>26.35</v>
      </c>
      <c r="J1644" s="57">
        <v>26.65</v>
      </c>
      <c r="K1644" s="57">
        <v>26.8</v>
      </c>
      <c r="L1644" s="57">
        <v>28.3</v>
      </c>
      <c r="M1644" s="57">
        <v>26.8</v>
      </c>
      <c r="N1644" s="57">
        <v>28</v>
      </c>
      <c r="O1644" s="63">
        <v>5.0656660412757903E-2</v>
      </c>
      <c r="P1644" s="57">
        <v>846</v>
      </c>
      <c r="Q1644" s="57">
        <v>1371</v>
      </c>
      <c r="R1644" s="57">
        <v>1758.75</v>
      </c>
      <c r="S1644" s="57">
        <v>25.59</v>
      </c>
      <c r="T1644" s="57">
        <v>28.285</v>
      </c>
      <c r="U1644" s="57">
        <v>26.985800000000001</v>
      </c>
      <c r="V1644" s="57">
        <v>25.97</v>
      </c>
      <c r="W1644" s="57">
        <v>28.127500000000001</v>
      </c>
      <c r="X1644" s="57">
        <v>27.0258</v>
      </c>
      <c r="Y1644" s="57">
        <v>26.22</v>
      </c>
      <c r="Z1644" s="57">
        <v>27.987500000000001</v>
      </c>
      <c r="AA1644" s="57">
        <v>27.048300000000001</v>
      </c>
      <c r="AB1644" s="57">
        <v>43.9</v>
      </c>
      <c r="AC1644" s="57">
        <v>9.0500000000000007</v>
      </c>
      <c r="AD1644" s="57">
        <v>32.75</v>
      </c>
      <c r="AE1644" s="57">
        <v>24.05</v>
      </c>
      <c r="AF1644" s="64">
        <v>41.267899999999997</v>
      </c>
      <c r="AG1644" s="64">
        <v>28.884899999999998</v>
      </c>
      <c r="AH1644" s="64">
        <v>58.4923</v>
      </c>
      <c r="AI1644" s="64">
        <v>38.754100000000001</v>
      </c>
      <c r="AJ1644" s="61">
        <v>0.4513888888888889</v>
      </c>
      <c r="AK1644" s="216">
        <v>850</v>
      </c>
      <c r="AL1644" s="62">
        <v>1703.9292652664121</v>
      </c>
      <c r="AM1644" s="24" t="s">
        <v>6157</v>
      </c>
      <c r="AN1644" s="216" t="s">
        <v>6009</v>
      </c>
      <c r="AO1644" s="216" t="s">
        <v>5961</v>
      </c>
      <c r="AP1644" s="216" t="s">
        <v>6908</v>
      </c>
      <c r="AQ1644" s="216" t="s">
        <v>6900</v>
      </c>
      <c r="AR1644" s="216" t="s">
        <v>6886</v>
      </c>
      <c r="AS1644" s="24" t="s">
        <v>5474</v>
      </c>
      <c r="AT1644" s="24" t="s">
        <v>6240</v>
      </c>
      <c r="AU1644" s="24" t="s">
        <v>6000</v>
      </c>
      <c r="AV1644" s="24" t="s">
        <v>6013</v>
      </c>
      <c r="AW1644" s="24" t="s">
        <v>5990</v>
      </c>
      <c r="AX1644" s="24" t="s">
        <v>5979</v>
      </c>
      <c r="AY1644" s="24" t="s">
        <v>7503</v>
      </c>
      <c r="AZ1644" s="216" t="s">
        <v>7085</v>
      </c>
      <c r="BA1644" s="216" t="s">
        <v>7111</v>
      </c>
      <c r="BB1644" s="57" t="s">
        <v>6925</v>
      </c>
      <c r="BC1644" s="202"/>
      <c r="BD1644" s="24"/>
      <c r="BE1644" s="151"/>
      <c r="BG1644" s="151"/>
      <c r="BI1644" s="151"/>
      <c r="BL1644" s="152"/>
    </row>
    <row r="1645" spans="1:64" s="169" customFormat="1">
      <c r="A1645" s="24">
        <v>8027</v>
      </c>
      <c r="B1645" s="24" t="s">
        <v>1427</v>
      </c>
      <c r="C1645" s="57">
        <v>64.099999999999994</v>
      </c>
      <c r="D1645" s="57">
        <v>64.5</v>
      </c>
      <c r="E1645" s="57">
        <v>63.4</v>
      </c>
      <c r="F1645" s="57">
        <v>63.9</v>
      </c>
      <c r="G1645" s="57">
        <v>64.599999999999994</v>
      </c>
      <c r="H1645" s="57">
        <v>65.400000000000006</v>
      </c>
      <c r="I1645" s="57">
        <v>62.9</v>
      </c>
      <c r="J1645" s="57">
        <v>65</v>
      </c>
      <c r="K1645" s="57">
        <v>65.599999999999994</v>
      </c>
      <c r="L1645" s="57">
        <v>66.5</v>
      </c>
      <c r="M1645" s="57">
        <v>65.3</v>
      </c>
      <c r="N1645" s="57">
        <v>66.099999999999994</v>
      </c>
      <c r="O1645" s="63">
        <v>1.6923076923076898E-2</v>
      </c>
      <c r="P1645" s="57">
        <v>431</v>
      </c>
      <c r="Q1645" s="57">
        <v>451</v>
      </c>
      <c r="R1645" s="57">
        <v>692.95</v>
      </c>
      <c r="S1645" s="57">
        <v>62.54</v>
      </c>
      <c r="T1645" s="57">
        <v>66.47</v>
      </c>
      <c r="U1645" s="57">
        <v>69.784999999999997</v>
      </c>
      <c r="V1645" s="57">
        <v>63.5</v>
      </c>
      <c r="W1645" s="57">
        <v>66.094999999999999</v>
      </c>
      <c r="X1645" s="57">
        <v>69.638300000000001</v>
      </c>
      <c r="Y1645" s="57">
        <v>64.12</v>
      </c>
      <c r="Z1645" s="57">
        <v>65.944999999999993</v>
      </c>
      <c r="AA1645" s="57">
        <v>69.513300000000001</v>
      </c>
      <c r="AB1645" s="57">
        <v>103</v>
      </c>
      <c r="AC1645" s="57">
        <v>57.9</v>
      </c>
      <c r="AD1645" s="57">
        <v>71.599999999999994</v>
      </c>
      <c r="AE1645" s="57">
        <v>57.9</v>
      </c>
      <c r="AF1645" s="64">
        <v>55.094099999999997</v>
      </c>
      <c r="AG1645" s="64">
        <v>38.2224</v>
      </c>
      <c r="AH1645" s="64">
        <v>68.5124</v>
      </c>
      <c r="AI1645" s="64">
        <v>48.319099999999999</v>
      </c>
      <c r="AJ1645" s="61">
        <v>0.4513888888888889</v>
      </c>
      <c r="AK1645" s="216">
        <v>450</v>
      </c>
      <c r="AL1645" s="62">
        <v>858.29796283042242</v>
      </c>
      <c r="AM1645" s="24" t="s">
        <v>8382</v>
      </c>
      <c r="AN1645" s="216" t="s">
        <v>6009</v>
      </c>
      <c r="AO1645" s="216" t="s">
        <v>5961</v>
      </c>
      <c r="AP1645" s="216" t="s">
        <v>6884</v>
      </c>
      <c r="AQ1645" s="216" t="s">
        <v>6900</v>
      </c>
      <c r="AR1645" s="216" t="s">
        <v>6886</v>
      </c>
      <c r="AS1645" s="24" t="s">
        <v>5474</v>
      </c>
      <c r="AT1645" s="24" t="s">
        <v>6561</v>
      </c>
      <c r="AU1645" s="24" t="s">
        <v>6075</v>
      </c>
      <c r="AV1645" s="24" t="s">
        <v>6016</v>
      </c>
      <c r="AW1645" s="24" t="s">
        <v>5991</v>
      </c>
      <c r="AX1645" s="24" t="s">
        <v>5990</v>
      </c>
      <c r="AY1645" s="24" t="s">
        <v>7878</v>
      </c>
      <c r="AZ1645" s="216" t="s">
        <v>7511</v>
      </c>
      <c r="BA1645" s="216" t="s">
        <v>7504</v>
      </c>
      <c r="BB1645" s="57" t="s">
        <v>6903</v>
      </c>
      <c r="BC1645" s="202"/>
      <c r="BD1645" s="24"/>
      <c r="BE1645" s="151"/>
      <c r="BG1645" s="151"/>
      <c r="BI1645" s="151"/>
      <c r="BL1645" s="152"/>
    </row>
    <row r="1646" spans="1:64" s="169" customFormat="1">
      <c r="A1646" s="24">
        <v>8028</v>
      </c>
      <c r="B1646" s="24" t="s">
        <v>5949</v>
      </c>
      <c r="C1646" s="57">
        <v>49.1</v>
      </c>
      <c r="D1646" s="57">
        <v>50.9</v>
      </c>
      <c r="E1646" s="57">
        <v>49.1</v>
      </c>
      <c r="F1646" s="57">
        <v>50.2</v>
      </c>
      <c r="G1646" s="57">
        <v>51</v>
      </c>
      <c r="H1646" s="57">
        <v>51.4</v>
      </c>
      <c r="I1646" s="57">
        <v>49.8</v>
      </c>
      <c r="J1646" s="57">
        <v>49.95</v>
      </c>
      <c r="K1646" s="57">
        <v>50.4</v>
      </c>
      <c r="L1646" s="57">
        <v>54.2</v>
      </c>
      <c r="M1646" s="57">
        <v>50.3</v>
      </c>
      <c r="N1646" s="57">
        <v>53.9</v>
      </c>
      <c r="O1646" s="63">
        <v>7.9079079079079004E-2</v>
      </c>
      <c r="P1646" s="57">
        <v>1942</v>
      </c>
      <c r="Q1646" s="57">
        <v>722</v>
      </c>
      <c r="R1646" s="57">
        <v>2217.6999999999998</v>
      </c>
      <c r="S1646" s="57">
        <v>49.26</v>
      </c>
      <c r="T1646" s="57">
        <v>52.15</v>
      </c>
      <c r="U1646" s="57">
        <v>50.102499999999999</v>
      </c>
      <c r="V1646" s="57">
        <v>49.59</v>
      </c>
      <c r="W1646" s="57">
        <v>52.032499999999999</v>
      </c>
      <c r="X1646" s="57">
        <v>50.16</v>
      </c>
      <c r="Y1646" s="57">
        <v>50.29</v>
      </c>
      <c r="Z1646" s="57">
        <v>52.222499999999997</v>
      </c>
      <c r="AA1646" s="57">
        <v>50.2667</v>
      </c>
      <c r="AB1646" s="57">
        <v>66.5</v>
      </c>
      <c r="AC1646" s="57">
        <v>37.85</v>
      </c>
      <c r="AD1646" s="57">
        <v>59.8</v>
      </c>
      <c r="AE1646" s="57">
        <v>47.5</v>
      </c>
      <c r="AF1646" s="64">
        <v>26.536100000000001</v>
      </c>
      <c r="AG1646" s="64">
        <v>22.6615</v>
      </c>
      <c r="AH1646" s="64">
        <v>49.531500000000001</v>
      </c>
      <c r="AI1646" s="64">
        <v>31.618200000000002</v>
      </c>
      <c r="AJ1646" s="61">
        <v>0.4513888888888889</v>
      </c>
      <c r="AK1646" s="216">
        <v>2000</v>
      </c>
      <c r="AL1646" s="62">
        <v>3713.797825673576</v>
      </c>
      <c r="AM1646" s="24" t="s">
        <v>6157</v>
      </c>
      <c r="AN1646" s="216" t="s">
        <v>6009</v>
      </c>
      <c r="AO1646" s="216" t="s">
        <v>5971</v>
      </c>
      <c r="AP1646" s="216" t="s">
        <v>6908</v>
      </c>
      <c r="AQ1646" s="216" t="s">
        <v>6900</v>
      </c>
      <c r="AR1646" s="216" t="s">
        <v>6886</v>
      </c>
      <c r="AS1646" s="24" t="s">
        <v>5474</v>
      </c>
      <c r="AT1646" s="24" t="s">
        <v>6055</v>
      </c>
      <c r="AU1646" s="24" t="s">
        <v>5984</v>
      </c>
      <c r="AV1646" s="24" t="s">
        <v>5982</v>
      </c>
      <c r="AW1646" s="24" t="s">
        <v>5965</v>
      </c>
      <c r="AX1646" s="24" t="s">
        <v>5979</v>
      </c>
      <c r="AY1646" s="24" t="s">
        <v>8102</v>
      </c>
      <c r="AZ1646" s="216" t="s">
        <v>8383</v>
      </c>
      <c r="BA1646" s="216" t="s">
        <v>7213</v>
      </c>
      <c r="BB1646" s="57" t="s">
        <v>6925</v>
      </c>
      <c r="BC1646" s="202"/>
      <c r="BD1646" s="24"/>
      <c r="BE1646" s="151"/>
      <c r="BG1646" s="151"/>
      <c r="BI1646" s="151"/>
      <c r="BL1646" s="152"/>
    </row>
    <row r="1647" spans="1:64" s="169" customFormat="1">
      <c r="A1647" s="24">
        <v>8032</v>
      </c>
      <c r="B1647" s="24" t="s">
        <v>1428</v>
      </c>
      <c r="C1647" s="57">
        <v>25.45</v>
      </c>
      <c r="D1647" s="57">
        <v>25.8</v>
      </c>
      <c r="E1647" s="57">
        <v>25.35</v>
      </c>
      <c r="F1647" s="57">
        <v>25.5</v>
      </c>
      <c r="G1647" s="57">
        <v>25.8</v>
      </c>
      <c r="H1647" s="57">
        <v>26.45</v>
      </c>
      <c r="I1647" s="57">
        <v>24.2</v>
      </c>
      <c r="J1647" s="57">
        <v>24.3</v>
      </c>
      <c r="K1647" s="57">
        <v>24.35</v>
      </c>
      <c r="L1647" s="57">
        <v>24.8</v>
      </c>
      <c r="M1647" s="57">
        <v>24.35</v>
      </c>
      <c r="N1647" s="57">
        <v>24.75</v>
      </c>
      <c r="O1647" s="63">
        <v>1.85185185185185E-2</v>
      </c>
      <c r="P1647" s="57">
        <v>417</v>
      </c>
      <c r="Q1647" s="57">
        <v>963</v>
      </c>
      <c r="R1647" s="57">
        <v>782.55</v>
      </c>
      <c r="S1647" s="57">
        <v>27.66</v>
      </c>
      <c r="T1647" s="57">
        <v>25.4025</v>
      </c>
      <c r="U1647" s="57">
        <v>24.489000000000001</v>
      </c>
      <c r="V1647" s="57">
        <v>26.22</v>
      </c>
      <c r="W1647" s="57">
        <v>25.43</v>
      </c>
      <c r="X1647" s="57">
        <v>24.5093</v>
      </c>
      <c r="Y1647" s="57">
        <v>25.32</v>
      </c>
      <c r="Z1647" s="57">
        <v>25.48</v>
      </c>
      <c r="AA1647" s="57">
        <v>24.5322</v>
      </c>
      <c r="AB1647" s="57">
        <v>31.5</v>
      </c>
      <c r="AC1647" s="57">
        <v>21</v>
      </c>
      <c r="AD1647" s="57">
        <v>31.5</v>
      </c>
      <c r="AE1647" s="57">
        <v>23.4</v>
      </c>
      <c r="AF1647" s="64">
        <v>29.311199999999999</v>
      </c>
      <c r="AG1647" s="64">
        <v>47.999499999999998</v>
      </c>
      <c r="AH1647" s="64">
        <v>22.052199999999999</v>
      </c>
      <c r="AI1647" s="64">
        <v>39.3504</v>
      </c>
      <c r="AJ1647" s="61">
        <v>0.4513888888888889</v>
      </c>
      <c r="AK1647" s="216">
        <v>450</v>
      </c>
      <c r="AL1647" s="62">
        <v>830.41821461783331</v>
      </c>
      <c r="AM1647" s="24" t="s">
        <v>6038</v>
      </c>
      <c r="AN1647" s="216" t="s">
        <v>5967</v>
      </c>
      <c r="AO1647" s="216" t="s">
        <v>6007</v>
      </c>
      <c r="AP1647" s="216" t="s">
        <v>6908</v>
      </c>
      <c r="AQ1647" s="216" t="s">
        <v>6885</v>
      </c>
      <c r="AR1647" s="216" t="s">
        <v>6916</v>
      </c>
      <c r="AS1647" s="24" t="s">
        <v>5474</v>
      </c>
      <c r="AT1647" s="24" t="s">
        <v>6478</v>
      </c>
      <c r="AU1647" s="24" t="s">
        <v>5964</v>
      </c>
      <c r="AV1647" s="24" t="s">
        <v>6055</v>
      </c>
      <c r="AW1647" s="24" t="s">
        <v>5965</v>
      </c>
      <c r="AX1647" s="24" t="s">
        <v>5979</v>
      </c>
      <c r="AY1647" s="24" t="s">
        <v>8384</v>
      </c>
      <c r="AZ1647" s="216" t="s">
        <v>8385</v>
      </c>
      <c r="BA1647" s="216" t="s">
        <v>7300</v>
      </c>
      <c r="BB1647" s="57" t="s">
        <v>6994</v>
      </c>
      <c r="BC1647" s="202"/>
      <c r="BD1647" s="24"/>
      <c r="BE1647" s="151"/>
      <c r="BG1647" s="151"/>
      <c r="BI1647" s="151"/>
      <c r="BL1647" s="152"/>
    </row>
    <row r="1648" spans="1:64" s="169" customFormat="1">
      <c r="A1648" s="24">
        <v>8033</v>
      </c>
      <c r="B1648" s="24" t="s">
        <v>1429</v>
      </c>
      <c r="C1648" s="57">
        <v>12.6</v>
      </c>
      <c r="D1648" s="57">
        <v>13.15</v>
      </c>
      <c r="E1648" s="57">
        <v>12.6</v>
      </c>
      <c r="F1648" s="57">
        <v>12.8</v>
      </c>
      <c r="G1648" s="57">
        <v>12.85</v>
      </c>
      <c r="H1648" s="57">
        <v>13.2</v>
      </c>
      <c r="I1648" s="57">
        <v>12.75</v>
      </c>
      <c r="J1648" s="57">
        <v>12.95</v>
      </c>
      <c r="K1648" s="57">
        <v>13</v>
      </c>
      <c r="L1648" s="57">
        <v>13.05</v>
      </c>
      <c r="M1648" s="57">
        <v>12.9</v>
      </c>
      <c r="N1648" s="57">
        <v>13</v>
      </c>
      <c r="O1648" s="63">
        <v>3.8610038610038598E-3</v>
      </c>
      <c r="P1648" s="57">
        <v>126</v>
      </c>
      <c r="Q1648" s="57">
        <v>992</v>
      </c>
      <c r="R1648" s="57">
        <v>621.95000000000005</v>
      </c>
      <c r="S1648" s="57">
        <v>12.83</v>
      </c>
      <c r="T1648" s="57">
        <v>13.7225</v>
      </c>
      <c r="U1648" s="57">
        <v>14.716699999999999</v>
      </c>
      <c r="V1648" s="57">
        <v>12.82</v>
      </c>
      <c r="W1648" s="57">
        <v>13.647500000000001</v>
      </c>
      <c r="X1648" s="57">
        <v>14.654199999999999</v>
      </c>
      <c r="Y1648" s="57">
        <v>12.82</v>
      </c>
      <c r="Z1648" s="57">
        <v>13.5875</v>
      </c>
      <c r="AA1648" s="57">
        <v>14.5975</v>
      </c>
      <c r="AB1648" s="57">
        <v>21.9</v>
      </c>
      <c r="AC1648" s="57">
        <v>9.94</v>
      </c>
      <c r="AD1648" s="57">
        <v>14.75</v>
      </c>
      <c r="AE1648" s="57">
        <v>12.6</v>
      </c>
      <c r="AF1648" s="64">
        <v>16.949400000000001</v>
      </c>
      <c r="AG1648" s="64">
        <v>11.849600000000001</v>
      </c>
      <c r="AH1648" s="64">
        <v>23.998000000000001</v>
      </c>
      <c r="AI1648" s="64">
        <v>15.899100000000001</v>
      </c>
      <c r="AJ1648" s="61">
        <v>0.4513888888888889</v>
      </c>
      <c r="AK1648" s="216">
        <v>150</v>
      </c>
      <c r="AL1648" s="62">
        <v>274.9012550646226</v>
      </c>
      <c r="AM1648" s="24" t="s">
        <v>7038</v>
      </c>
      <c r="AN1648" s="216" t="s">
        <v>6009</v>
      </c>
      <c r="AO1648" s="216" t="s">
        <v>6007</v>
      </c>
      <c r="AP1648" s="216" t="s">
        <v>6884</v>
      </c>
      <c r="AQ1648" s="216" t="s">
        <v>6885</v>
      </c>
      <c r="AR1648" s="216" t="s">
        <v>6886</v>
      </c>
      <c r="AS1648" s="24" t="s">
        <v>6917</v>
      </c>
      <c r="AT1648" s="24" t="s">
        <v>6055</v>
      </c>
      <c r="AU1648" s="24" t="s">
        <v>6240</v>
      </c>
      <c r="AV1648" s="24" t="s">
        <v>6511</v>
      </c>
      <c r="AW1648" s="24" t="s">
        <v>5991</v>
      </c>
      <c r="AX1648" s="24" t="s">
        <v>5996</v>
      </c>
      <c r="AY1648" s="24" t="s">
        <v>6935</v>
      </c>
      <c r="AZ1648" s="216" t="s">
        <v>7060</v>
      </c>
      <c r="BA1648" s="216" t="s">
        <v>7501</v>
      </c>
      <c r="BB1648" s="57" t="s">
        <v>5474</v>
      </c>
      <c r="BC1648" s="202"/>
      <c r="BD1648" s="24"/>
      <c r="BE1648" s="151"/>
      <c r="BG1648" s="151"/>
      <c r="BI1648" s="151"/>
      <c r="BL1648" s="152"/>
    </row>
    <row r="1649" spans="1:64" s="169" customFormat="1">
      <c r="A1649" s="24">
        <v>8034</v>
      </c>
      <c r="B1649" s="24" t="s">
        <v>1430</v>
      </c>
      <c r="C1649" s="57">
        <v>14.7</v>
      </c>
      <c r="D1649" s="57">
        <v>15.2</v>
      </c>
      <c r="E1649" s="57">
        <v>14.7</v>
      </c>
      <c r="F1649" s="57">
        <v>14.75</v>
      </c>
      <c r="G1649" s="57">
        <v>14.75</v>
      </c>
      <c r="H1649" s="57">
        <v>14.75</v>
      </c>
      <c r="I1649" s="57">
        <v>14.6</v>
      </c>
      <c r="J1649" s="57">
        <v>14.7</v>
      </c>
      <c r="K1649" s="57">
        <v>14.6</v>
      </c>
      <c r="L1649" s="57">
        <v>14.8</v>
      </c>
      <c r="M1649" s="57">
        <v>14.6</v>
      </c>
      <c r="N1649" s="57">
        <v>14.8</v>
      </c>
      <c r="O1649" s="63">
        <v>6.8027210884353704E-3</v>
      </c>
      <c r="P1649" s="57">
        <v>21</v>
      </c>
      <c r="Q1649" s="57">
        <v>104</v>
      </c>
      <c r="R1649" s="57">
        <v>173.1</v>
      </c>
      <c r="S1649" s="57">
        <v>14.87</v>
      </c>
      <c r="T1649" s="57">
        <v>16.035</v>
      </c>
      <c r="U1649" s="57">
        <v>17.033300000000001</v>
      </c>
      <c r="V1649" s="57">
        <v>14.79</v>
      </c>
      <c r="W1649" s="57">
        <v>15.9475</v>
      </c>
      <c r="X1649" s="57">
        <v>16.9925</v>
      </c>
      <c r="Y1649" s="57">
        <v>14.7</v>
      </c>
      <c r="Z1649" s="57">
        <v>15.8775</v>
      </c>
      <c r="AA1649" s="57">
        <v>16.947500000000002</v>
      </c>
      <c r="AB1649" s="57">
        <v>25.35</v>
      </c>
      <c r="AC1649" s="57">
        <v>13.6</v>
      </c>
      <c r="AD1649" s="57">
        <v>17.3</v>
      </c>
      <c r="AE1649" s="57">
        <v>14.45</v>
      </c>
      <c r="AF1649" s="64">
        <v>12.172499999999999</v>
      </c>
      <c r="AG1649" s="64">
        <v>13.5174</v>
      </c>
      <c r="AH1649" s="64">
        <v>14.781599999999999</v>
      </c>
      <c r="AI1649" s="64">
        <v>13.938800000000001</v>
      </c>
      <c r="AJ1649" s="61">
        <v>0.4513888888888889</v>
      </c>
      <c r="AK1649" s="216">
        <v>50</v>
      </c>
      <c r="AL1649" s="62">
        <v>79.550644491140503</v>
      </c>
      <c r="AM1649" s="24" t="s">
        <v>6981</v>
      </c>
      <c r="AN1649" s="216" t="s">
        <v>6337</v>
      </c>
      <c r="AO1649" s="216" t="s">
        <v>6047</v>
      </c>
      <c r="AP1649" s="216" t="s">
        <v>6884</v>
      </c>
      <c r="AQ1649" s="216" t="s">
        <v>6885</v>
      </c>
      <c r="AR1649" s="216" t="s">
        <v>6886</v>
      </c>
      <c r="AS1649" s="24" t="s">
        <v>6968</v>
      </c>
      <c r="AT1649" s="24" t="s">
        <v>6607</v>
      </c>
      <c r="AU1649" s="24" t="s">
        <v>6345</v>
      </c>
      <c r="AV1649" s="24" t="s">
        <v>6493</v>
      </c>
      <c r="AW1649" s="24" t="s">
        <v>5979</v>
      </c>
      <c r="AX1649" s="24" t="s">
        <v>5979</v>
      </c>
      <c r="AY1649" s="24" t="s">
        <v>7818</v>
      </c>
      <c r="AZ1649" s="216" t="s">
        <v>7060</v>
      </c>
      <c r="BA1649" s="216" t="s">
        <v>7057</v>
      </c>
      <c r="BB1649" s="57" t="s">
        <v>6898</v>
      </c>
      <c r="BC1649" s="202"/>
      <c r="BD1649" s="24"/>
      <c r="BE1649" s="151"/>
      <c r="BG1649" s="151"/>
      <c r="BI1649" s="151"/>
      <c r="BL1649" s="152"/>
    </row>
    <row r="1650" spans="1:64" s="169" customFormat="1">
      <c r="A1650" s="24">
        <v>8038</v>
      </c>
      <c r="B1650" s="24" t="s">
        <v>1431</v>
      </c>
      <c r="C1650" s="57">
        <v>32.5</v>
      </c>
      <c r="D1650" s="57">
        <v>33.85</v>
      </c>
      <c r="E1650" s="57">
        <v>32.5</v>
      </c>
      <c r="F1650" s="57">
        <v>33.6</v>
      </c>
      <c r="G1650" s="57">
        <v>33.950000000000003</v>
      </c>
      <c r="H1650" s="57">
        <v>34.75</v>
      </c>
      <c r="I1650" s="57">
        <v>33.799999999999997</v>
      </c>
      <c r="J1650" s="57">
        <v>33.85</v>
      </c>
      <c r="K1650" s="57">
        <v>33.85</v>
      </c>
      <c r="L1650" s="57">
        <v>34.799999999999997</v>
      </c>
      <c r="M1650" s="57">
        <v>33.799999999999997</v>
      </c>
      <c r="N1650" s="57">
        <v>34.6</v>
      </c>
      <c r="O1650" s="63">
        <v>2.2156573116691201E-2</v>
      </c>
      <c r="P1650" s="57">
        <v>109</v>
      </c>
      <c r="Q1650" s="57">
        <v>248</v>
      </c>
      <c r="R1650" s="57">
        <v>597.85</v>
      </c>
      <c r="S1650" s="57">
        <v>33.1</v>
      </c>
      <c r="T1650" s="57">
        <v>35.7575</v>
      </c>
      <c r="U1650" s="57">
        <v>36.615000000000002</v>
      </c>
      <c r="V1650" s="57">
        <v>33.229999999999997</v>
      </c>
      <c r="W1650" s="57">
        <v>35.627499999999998</v>
      </c>
      <c r="X1650" s="57">
        <v>36.629199999999997</v>
      </c>
      <c r="Y1650" s="57">
        <v>33.33</v>
      </c>
      <c r="Z1650" s="57">
        <v>35.594999999999999</v>
      </c>
      <c r="AA1650" s="57">
        <v>36.6008</v>
      </c>
      <c r="AB1650" s="57">
        <v>45.4</v>
      </c>
      <c r="AC1650" s="57">
        <v>26.05</v>
      </c>
      <c r="AD1650" s="57">
        <v>41.5</v>
      </c>
      <c r="AE1650" s="57">
        <v>31.3</v>
      </c>
      <c r="AF1650" s="64">
        <v>30.1753</v>
      </c>
      <c r="AG1650" s="64">
        <v>22.236799999999999</v>
      </c>
      <c r="AH1650" s="64">
        <v>40.677599999999998</v>
      </c>
      <c r="AI1650" s="64">
        <v>28.383700000000001</v>
      </c>
      <c r="AJ1650" s="61">
        <v>0.4513888888888889</v>
      </c>
      <c r="AK1650" s="216">
        <v>150</v>
      </c>
      <c r="AL1650" s="62">
        <v>237.81140319082431</v>
      </c>
      <c r="AM1650" s="24" t="s">
        <v>6554</v>
      </c>
      <c r="AN1650" s="216" t="s">
        <v>6009</v>
      </c>
      <c r="AO1650" s="216" t="s">
        <v>5971</v>
      </c>
      <c r="AP1650" s="216" t="s">
        <v>6884</v>
      </c>
      <c r="AQ1650" s="216" t="s">
        <v>6885</v>
      </c>
      <c r="AR1650" s="216" t="s">
        <v>6886</v>
      </c>
      <c r="AS1650" s="24" t="s">
        <v>5474</v>
      </c>
      <c r="AT1650" s="24" t="s">
        <v>6031</v>
      </c>
      <c r="AU1650" s="24" t="s">
        <v>6027</v>
      </c>
      <c r="AV1650" s="24" t="s">
        <v>6016</v>
      </c>
      <c r="AW1650" s="24" t="s">
        <v>5990</v>
      </c>
      <c r="AX1650" s="24" t="s">
        <v>5965</v>
      </c>
      <c r="AY1650" s="24" t="s">
        <v>7524</v>
      </c>
      <c r="AZ1650" s="216" t="s">
        <v>7005</v>
      </c>
      <c r="BA1650" s="216" t="s">
        <v>7996</v>
      </c>
      <c r="BB1650" s="57" t="s">
        <v>5474</v>
      </c>
      <c r="BC1650" s="202"/>
      <c r="BD1650" s="24"/>
      <c r="BE1650" s="151"/>
      <c r="BG1650" s="151"/>
      <c r="BI1650" s="151"/>
      <c r="BL1650" s="152"/>
    </row>
    <row r="1651" spans="1:64" s="169" customFormat="1">
      <c r="A1651" s="24">
        <v>8039</v>
      </c>
      <c r="B1651" s="24" t="s">
        <v>1432</v>
      </c>
      <c r="C1651" s="57">
        <v>47</v>
      </c>
      <c r="D1651" s="57">
        <v>47.45</v>
      </c>
      <c r="E1651" s="57">
        <v>46.95</v>
      </c>
      <c r="F1651" s="57">
        <v>47.2</v>
      </c>
      <c r="G1651" s="57">
        <v>47.7</v>
      </c>
      <c r="H1651" s="57">
        <v>48</v>
      </c>
      <c r="I1651" s="57">
        <v>47.5</v>
      </c>
      <c r="J1651" s="57">
        <v>47.75</v>
      </c>
      <c r="K1651" s="57">
        <v>48</v>
      </c>
      <c r="L1651" s="57">
        <v>48.3</v>
      </c>
      <c r="M1651" s="57">
        <v>47.8</v>
      </c>
      <c r="N1651" s="57">
        <v>48.3</v>
      </c>
      <c r="O1651" s="63">
        <v>1.1518324607329799E-2</v>
      </c>
      <c r="P1651" s="57">
        <v>370</v>
      </c>
      <c r="Q1651" s="57">
        <v>762</v>
      </c>
      <c r="R1651" s="57">
        <v>1635</v>
      </c>
      <c r="S1651" s="57">
        <v>47.62</v>
      </c>
      <c r="T1651" s="57">
        <v>52.524999999999999</v>
      </c>
      <c r="U1651" s="57">
        <v>52.515000000000001</v>
      </c>
      <c r="V1651" s="57">
        <v>47.58</v>
      </c>
      <c r="W1651" s="57">
        <v>52.037500000000001</v>
      </c>
      <c r="X1651" s="57">
        <v>52.499200000000002</v>
      </c>
      <c r="Y1651" s="57">
        <v>47.44</v>
      </c>
      <c r="Z1651" s="57">
        <v>51.587499999999999</v>
      </c>
      <c r="AA1651" s="57">
        <v>52.4833</v>
      </c>
      <c r="AB1651" s="57">
        <v>60.8</v>
      </c>
      <c r="AC1651" s="57">
        <v>43.2</v>
      </c>
      <c r="AD1651" s="57">
        <v>58.1</v>
      </c>
      <c r="AE1651" s="57">
        <v>46.4</v>
      </c>
      <c r="AF1651" s="64">
        <v>12.0313</v>
      </c>
      <c r="AG1651" s="64">
        <v>10.626899999999999</v>
      </c>
      <c r="AH1651" s="64">
        <v>21.789000000000001</v>
      </c>
      <c r="AI1651" s="64">
        <v>14.3476</v>
      </c>
      <c r="AJ1651" s="61">
        <v>0.4513888888888889</v>
      </c>
      <c r="AK1651" s="216">
        <v>400</v>
      </c>
      <c r="AL1651" s="62">
        <v>747.43974563299105</v>
      </c>
      <c r="AM1651" s="24" t="s">
        <v>8386</v>
      </c>
      <c r="AN1651" s="216" t="s">
        <v>6009</v>
      </c>
      <c r="AO1651" s="216" t="s">
        <v>6007</v>
      </c>
      <c r="AP1651" s="216" t="s">
        <v>6884</v>
      </c>
      <c r="AQ1651" s="216" t="s">
        <v>6885</v>
      </c>
      <c r="AR1651" s="216" t="s">
        <v>6886</v>
      </c>
      <c r="AS1651" s="24" t="s">
        <v>6887</v>
      </c>
      <c r="AT1651" s="24" t="s">
        <v>6016</v>
      </c>
      <c r="AU1651" s="24" t="s">
        <v>6497</v>
      </c>
      <c r="AV1651" s="24" t="s">
        <v>6126</v>
      </c>
      <c r="AW1651" s="24" t="s">
        <v>5979</v>
      </c>
      <c r="AX1651" s="24" t="s">
        <v>5986</v>
      </c>
      <c r="AY1651" s="24" t="s">
        <v>6905</v>
      </c>
      <c r="AZ1651" s="216" t="s">
        <v>6889</v>
      </c>
      <c r="BA1651" s="216" t="s">
        <v>7012</v>
      </c>
      <c r="BB1651" s="57" t="s">
        <v>5474</v>
      </c>
      <c r="BC1651" s="202"/>
      <c r="BD1651" s="24"/>
      <c r="BE1651" s="151"/>
      <c r="BG1651" s="151"/>
      <c r="BI1651" s="151"/>
      <c r="BL1651" s="152"/>
    </row>
    <row r="1652" spans="1:64" s="169" customFormat="1">
      <c r="A1652" s="24">
        <v>8040</v>
      </c>
      <c r="B1652" s="24" t="s">
        <v>1433</v>
      </c>
      <c r="C1652" s="57">
        <v>57</v>
      </c>
      <c r="D1652" s="57">
        <v>60</v>
      </c>
      <c r="E1652" s="57">
        <v>56.2</v>
      </c>
      <c r="F1652" s="57">
        <v>59.5</v>
      </c>
      <c r="G1652" s="57">
        <v>60</v>
      </c>
      <c r="H1652" s="57">
        <v>61.5</v>
      </c>
      <c r="I1652" s="57">
        <v>56.4</v>
      </c>
      <c r="J1652" s="57">
        <v>56.7</v>
      </c>
      <c r="K1652" s="57">
        <v>58</v>
      </c>
      <c r="L1652" s="57">
        <v>62.3</v>
      </c>
      <c r="M1652" s="57">
        <v>57.4</v>
      </c>
      <c r="N1652" s="57">
        <v>62.3</v>
      </c>
      <c r="O1652" s="63">
        <v>9.8765432098765399E-2</v>
      </c>
      <c r="P1652" s="57">
        <v>3152</v>
      </c>
      <c r="Q1652" s="57">
        <v>1864</v>
      </c>
      <c r="R1652" s="57">
        <v>1809.75</v>
      </c>
      <c r="S1652" s="57">
        <v>57.46</v>
      </c>
      <c r="T1652" s="57">
        <v>63.92</v>
      </c>
      <c r="U1652" s="57">
        <v>64.370800000000003</v>
      </c>
      <c r="V1652" s="57">
        <v>57.6</v>
      </c>
      <c r="W1652" s="57">
        <v>63.055</v>
      </c>
      <c r="X1652" s="57">
        <v>64.558300000000003</v>
      </c>
      <c r="Y1652" s="57">
        <v>58.16</v>
      </c>
      <c r="Z1652" s="57">
        <v>62.83</v>
      </c>
      <c r="AA1652" s="57">
        <v>64.764200000000002</v>
      </c>
      <c r="AB1652" s="57">
        <v>81.400000000000006</v>
      </c>
      <c r="AC1652" s="57">
        <v>14.2</v>
      </c>
      <c r="AD1652" s="57">
        <v>71.7</v>
      </c>
      <c r="AE1652" s="57">
        <v>52</v>
      </c>
      <c r="AF1652" s="64">
        <v>40.502499999999998</v>
      </c>
      <c r="AG1652" s="64">
        <v>33.869999999999997</v>
      </c>
      <c r="AH1652" s="64">
        <v>59.700099999999999</v>
      </c>
      <c r="AI1652" s="64">
        <v>42.48</v>
      </c>
      <c r="AJ1652" s="61">
        <v>0.4513888888888889</v>
      </c>
      <c r="AK1652" s="216">
        <v>3500</v>
      </c>
      <c r="AL1652" s="62">
        <v>6020.7310797251948</v>
      </c>
      <c r="AM1652" s="24" t="s">
        <v>6157</v>
      </c>
      <c r="AN1652" s="216" t="s">
        <v>6009</v>
      </c>
      <c r="AO1652" s="216" t="s">
        <v>5961</v>
      </c>
      <c r="AP1652" s="216" t="s">
        <v>6884</v>
      </c>
      <c r="AQ1652" s="216" t="s">
        <v>6885</v>
      </c>
      <c r="AR1652" s="216" t="s">
        <v>6886</v>
      </c>
      <c r="AS1652" s="24" t="s">
        <v>5474</v>
      </c>
      <c r="AT1652" s="24" t="s">
        <v>5982</v>
      </c>
      <c r="AU1652" s="24" t="s">
        <v>5964</v>
      </c>
      <c r="AV1652" s="24" t="s">
        <v>6045</v>
      </c>
      <c r="AW1652" s="24" t="s">
        <v>5979</v>
      </c>
      <c r="AX1652" s="24" t="s">
        <v>5965</v>
      </c>
      <c r="AY1652" s="24" t="s">
        <v>7154</v>
      </c>
      <c r="AZ1652" s="216" t="s">
        <v>7235</v>
      </c>
      <c r="BA1652" s="216" t="s">
        <v>7929</v>
      </c>
      <c r="BB1652" s="57" t="s">
        <v>6898</v>
      </c>
      <c r="BC1652" s="202"/>
      <c r="BD1652" s="24"/>
      <c r="BE1652" s="151"/>
      <c r="BG1652" s="151"/>
      <c r="BI1652" s="151"/>
      <c r="BL1652" s="152"/>
    </row>
    <row r="1653" spans="1:64" s="169" customFormat="1">
      <c r="A1653" s="24">
        <v>8042</v>
      </c>
      <c r="B1653" s="24" t="s">
        <v>1434</v>
      </c>
      <c r="C1653" s="57">
        <v>44.5</v>
      </c>
      <c r="D1653" s="57">
        <v>45.95</v>
      </c>
      <c r="E1653" s="57">
        <v>44.5</v>
      </c>
      <c r="F1653" s="57">
        <v>45.95</v>
      </c>
      <c r="G1653" s="57">
        <v>46.3</v>
      </c>
      <c r="H1653" s="57">
        <v>46.5</v>
      </c>
      <c r="I1653" s="57">
        <v>45.85</v>
      </c>
      <c r="J1653" s="57">
        <v>46.5</v>
      </c>
      <c r="K1653" s="57">
        <v>46.5</v>
      </c>
      <c r="L1653" s="57">
        <v>47.95</v>
      </c>
      <c r="M1653" s="57">
        <v>46</v>
      </c>
      <c r="N1653" s="57">
        <v>46.75</v>
      </c>
      <c r="O1653" s="63">
        <v>5.3763440860214997E-3</v>
      </c>
      <c r="P1653" s="57">
        <v>19</v>
      </c>
      <c r="Q1653" s="57">
        <v>68</v>
      </c>
      <c r="R1653" s="57">
        <v>117.9</v>
      </c>
      <c r="S1653" s="57">
        <v>45.16</v>
      </c>
      <c r="T1653" s="57">
        <v>47.6175</v>
      </c>
      <c r="U1653" s="57">
        <v>48.795000000000002</v>
      </c>
      <c r="V1653" s="57">
        <v>45.38</v>
      </c>
      <c r="W1653" s="57">
        <v>47.452500000000001</v>
      </c>
      <c r="X1653" s="57">
        <v>48.756700000000002</v>
      </c>
      <c r="Y1653" s="57">
        <v>45.71</v>
      </c>
      <c r="Z1653" s="57">
        <v>47.354999999999997</v>
      </c>
      <c r="AA1653" s="57">
        <v>48.702500000000001</v>
      </c>
      <c r="AB1653" s="57">
        <v>63</v>
      </c>
      <c r="AC1653" s="57">
        <v>33.799999999999997</v>
      </c>
      <c r="AD1653" s="57">
        <v>51</v>
      </c>
      <c r="AE1653" s="57">
        <v>43.3</v>
      </c>
      <c r="AF1653" s="64">
        <v>43.637</v>
      </c>
      <c r="AG1653" s="64">
        <v>28.046500000000002</v>
      </c>
      <c r="AH1653" s="64">
        <v>53.822499999999998</v>
      </c>
      <c r="AI1653" s="64">
        <v>36.638500000000001</v>
      </c>
      <c r="AJ1653" s="61">
        <v>0.4513888888888889</v>
      </c>
      <c r="AK1653" s="216">
        <v>50</v>
      </c>
      <c r="AL1653" s="62">
        <v>71.974392634841394</v>
      </c>
      <c r="AM1653" s="24" t="s">
        <v>6222</v>
      </c>
      <c r="AN1653" s="216" t="s">
        <v>6009</v>
      </c>
      <c r="AO1653" s="216" t="s">
        <v>5961</v>
      </c>
      <c r="AP1653" s="216" t="s">
        <v>6884</v>
      </c>
      <c r="AQ1653" s="216" t="s">
        <v>6885</v>
      </c>
      <c r="AR1653" s="216" t="s">
        <v>6886</v>
      </c>
      <c r="AS1653" s="24" t="s">
        <v>5474</v>
      </c>
      <c r="AT1653" s="24" t="s">
        <v>6255</v>
      </c>
      <c r="AU1653" s="24" t="s">
        <v>6425</v>
      </c>
      <c r="AV1653" s="24" t="s">
        <v>5969</v>
      </c>
      <c r="AW1653" s="24" t="s">
        <v>5976</v>
      </c>
      <c r="AX1653" s="24" t="s">
        <v>5991</v>
      </c>
      <c r="AY1653" s="24" t="s">
        <v>7684</v>
      </c>
      <c r="AZ1653" s="216" t="s">
        <v>6961</v>
      </c>
      <c r="BA1653" s="216" t="s">
        <v>6974</v>
      </c>
      <c r="BB1653" s="57" t="s">
        <v>5474</v>
      </c>
      <c r="BC1653" s="202"/>
      <c r="BD1653" s="24"/>
      <c r="BE1653" s="151"/>
      <c r="BG1653" s="151"/>
      <c r="BI1653" s="151"/>
      <c r="BL1653" s="152"/>
    </row>
    <row r="1654" spans="1:64" s="169" customFormat="1">
      <c r="A1654" s="24">
        <v>8043</v>
      </c>
      <c r="B1654" s="24" t="s">
        <v>1435</v>
      </c>
      <c r="C1654" s="57">
        <v>26.35</v>
      </c>
      <c r="D1654" s="57">
        <v>26.7</v>
      </c>
      <c r="E1654" s="57">
        <v>26.2</v>
      </c>
      <c r="F1654" s="57">
        <v>26.7</v>
      </c>
      <c r="G1654" s="57">
        <v>26.8</v>
      </c>
      <c r="H1654" s="57">
        <v>27.2</v>
      </c>
      <c r="I1654" s="57">
        <v>26.45</v>
      </c>
      <c r="J1654" s="57">
        <v>26.45</v>
      </c>
      <c r="K1654" s="57">
        <v>26.6</v>
      </c>
      <c r="L1654" s="57">
        <v>27.15</v>
      </c>
      <c r="M1654" s="57">
        <v>26.6</v>
      </c>
      <c r="N1654" s="57">
        <v>27.1</v>
      </c>
      <c r="O1654" s="63">
        <v>3.2380952380952302E-2</v>
      </c>
      <c r="P1654" s="57">
        <v>93</v>
      </c>
      <c r="Q1654" s="57">
        <v>207</v>
      </c>
      <c r="R1654" s="57">
        <v>290.10000000000002</v>
      </c>
      <c r="S1654" s="57">
        <v>26.52</v>
      </c>
      <c r="T1654" s="57">
        <v>29.5275</v>
      </c>
      <c r="U1654" s="57">
        <v>30.77</v>
      </c>
      <c r="V1654" s="57">
        <v>26.53</v>
      </c>
      <c r="W1654" s="57">
        <v>29.225000000000001</v>
      </c>
      <c r="X1654" s="57">
        <v>30.7117</v>
      </c>
      <c r="Y1654" s="57">
        <v>26.45</v>
      </c>
      <c r="Z1654" s="57">
        <v>29.015000000000001</v>
      </c>
      <c r="AA1654" s="57">
        <v>30.6617</v>
      </c>
      <c r="AB1654" s="57">
        <v>35.950000000000003</v>
      </c>
      <c r="AC1654" s="57">
        <v>22.9</v>
      </c>
      <c r="AD1654" s="57">
        <v>32.9</v>
      </c>
      <c r="AE1654" s="57">
        <v>25</v>
      </c>
      <c r="AF1654" s="64">
        <v>23.507300000000001</v>
      </c>
      <c r="AG1654" s="64">
        <v>18.227900000000002</v>
      </c>
      <c r="AH1654" s="64">
        <v>32.955500000000001</v>
      </c>
      <c r="AI1654" s="64">
        <v>23.1371</v>
      </c>
      <c r="AJ1654" s="61">
        <v>0.4513888888888889</v>
      </c>
      <c r="AK1654" s="216">
        <v>100</v>
      </c>
      <c r="AL1654" s="62">
        <v>207.47170140170482</v>
      </c>
      <c r="AM1654" s="24" t="s">
        <v>6257</v>
      </c>
      <c r="AN1654" s="216" t="s">
        <v>6009</v>
      </c>
      <c r="AO1654" s="216" t="s">
        <v>6007</v>
      </c>
      <c r="AP1654" s="216" t="s">
        <v>6884</v>
      </c>
      <c r="AQ1654" s="216" t="s">
        <v>6885</v>
      </c>
      <c r="AR1654" s="216" t="s">
        <v>6886</v>
      </c>
      <c r="AS1654" s="24" t="s">
        <v>5474</v>
      </c>
      <c r="AT1654" s="24" t="s">
        <v>6126</v>
      </c>
      <c r="AU1654" s="24" t="s">
        <v>6130</v>
      </c>
      <c r="AV1654" s="24" t="s">
        <v>6055</v>
      </c>
      <c r="AW1654" s="24" t="s">
        <v>5965</v>
      </c>
      <c r="AX1654" s="24" t="s">
        <v>5979</v>
      </c>
      <c r="AY1654" s="24" t="s">
        <v>7639</v>
      </c>
      <c r="AZ1654" s="216" t="s">
        <v>7787</v>
      </c>
      <c r="BA1654" s="216" t="s">
        <v>6948</v>
      </c>
      <c r="BB1654" s="57" t="s">
        <v>6898</v>
      </c>
      <c r="BC1654" s="202"/>
      <c r="BD1654" s="24"/>
      <c r="BE1654" s="151"/>
      <c r="BG1654" s="151"/>
      <c r="BI1654" s="151"/>
      <c r="BL1654" s="152"/>
    </row>
    <row r="1655" spans="1:64" s="169" customFormat="1">
      <c r="A1655" s="24">
        <v>8044</v>
      </c>
      <c r="B1655" s="24" t="s">
        <v>1436</v>
      </c>
      <c r="C1655" s="57">
        <v>105.5</v>
      </c>
      <c r="D1655" s="57">
        <v>109.5</v>
      </c>
      <c r="E1655" s="57">
        <v>105</v>
      </c>
      <c r="F1655" s="57">
        <v>107.5</v>
      </c>
      <c r="G1655" s="57">
        <v>108</v>
      </c>
      <c r="H1655" s="57">
        <v>109</v>
      </c>
      <c r="I1655" s="57">
        <v>105</v>
      </c>
      <c r="J1655" s="57">
        <v>105.5</v>
      </c>
      <c r="K1655" s="57">
        <v>106.5</v>
      </c>
      <c r="L1655" s="57">
        <v>111</v>
      </c>
      <c r="M1655" s="57">
        <v>106</v>
      </c>
      <c r="N1655" s="57">
        <v>109.5</v>
      </c>
      <c r="O1655" s="63">
        <v>3.7914691943127903E-2</v>
      </c>
      <c r="P1655" s="57">
        <v>1078</v>
      </c>
      <c r="Q1655" s="57">
        <v>1108</v>
      </c>
      <c r="R1655" s="57">
        <v>3602.15</v>
      </c>
      <c r="S1655" s="57">
        <v>105.6</v>
      </c>
      <c r="T1655" s="57">
        <v>121.15</v>
      </c>
      <c r="U1655" s="57">
        <v>116.355</v>
      </c>
      <c r="V1655" s="57">
        <v>105.9</v>
      </c>
      <c r="W1655" s="57">
        <v>119.5</v>
      </c>
      <c r="X1655" s="57">
        <v>116.4967</v>
      </c>
      <c r="Y1655" s="57">
        <v>106.2</v>
      </c>
      <c r="Z1655" s="57">
        <v>118.05</v>
      </c>
      <c r="AA1655" s="57">
        <v>116.7133</v>
      </c>
      <c r="AB1655" s="57">
        <v>153.5</v>
      </c>
      <c r="AC1655" s="57">
        <v>77.3</v>
      </c>
      <c r="AD1655" s="57">
        <v>144.5</v>
      </c>
      <c r="AE1655" s="57">
        <v>101.5</v>
      </c>
      <c r="AF1655" s="64">
        <v>20.3552</v>
      </c>
      <c r="AG1655" s="64">
        <v>17.432500000000001</v>
      </c>
      <c r="AH1655" s="64">
        <v>28.385000000000002</v>
      </c>
      <c r="AI1655" s="64">
        <v>21.083300000000001</v>
      </c>
      <c r="AJ1655" s="61">
        <v>0.4513888888888889</v>
      </c>
      <c r="AK1655" s="216">
        <v>1500</v>
      </c>
      <c r="AL1655" s="62">
        <v>2092.6048942677098</v>
      </c>
      <c r="AM1655" s="24" t="s">
        <v>6157</v>
      </c>
      <c r="AN1655" s="216" t="s">
        <v>6009</v>
      </c>
      <c r="AO1655" s="216" t="s">
        <v>6007</v>
      </c>
      <c r="AP1655" s="216" t="s">
        <v>6884</v>
      </c>
      <c r="AQ1655" s="216" t="s">
        <v>6885</v>
      </c>
      <c r="AR1655" s="216" t="s">
        <v>6886</v>
      </c>
      <c r="AS1655" s="24" t="s">
        <v>5474</v>
      </c>
      <c r="AT1655" s="24" t="s">
        <v>6016</v>
      </c>
      <c r="AU1655" s="24" t="s">
        <v>5962</v>
      </c>
      <c r="AV1655" s="24" t="s">
        <v>6010</v>
      </c>
      <c r="AW1655" s="24" t="s">
        <v>5991</v>
      </c>
      <c r="AX1655" s="24" t="s">
        <v>5965</v>
      </c>
      <c r="AY1655" s="24" t="s">
        <v>6891</v>
      </c>
      <c r="AZ1655" s="216" t="s">
        <v>8387</v>
      </c>
      <c r="BA1655" s="216" t="s">
        <v>6911</v>
      </c>
      <c r="BB1655" s="57" t="s">
        <v>6898</v>
      </c>
      <c r="BC1655" s="202"/>
      <c r="BD1655" s="24"/>
      <c r="BE1655" s="151"/>
      <c r="BG1655" s="151"/>
      <c r="BI1655" s="151"/>
      <c r="BL1655" s="152"/>
    </row>
    <row r="1656" spans="1:64" s="169" customFormat="1">
      <c r="A1656" s="24">
        <v>8045</v>
      </c>
      <c r="B1656" s="24" t="s">
        <v>4119</v>
      </c>
      <c r="C1656" s="57">
        <v>11.1</v>
      </c>
      <c r="D1656" s="57">
        <v>11.45</v>
      </c>
      <c r="E1656" s="57">
        <v>11.1</v>
      </c>
      <c r="F1656" s="57">
        <v>11.2</v>
      </c>
      <c r="G1656" s="57">
        <v>11.15</v>
      </c>
      <c r="H1656" s="57">
        <v>11.3</v>
      </c>
      <c r="I1656" s="57">
        <v>11.1</v>
      </c>
      <c r="J1656" s="57">
        <v>11.3</v>
      </c>
      <c r="K1656" s="57">
        <v>11</v>
      </c>
      <c r="L1656" s="57">
        <v>11.05</v>
      </c>
      <c r="M1656" s="57">
        <v>10.95</v>
      </c>
      <c r="N1656" s="57">
        <v>10.95</v>
      </c>
      <c r="O1656" s="63">
        <v>-1.79372197309417E-2</v>
      </c>
      <c r="P1656" s="57">
        <v>37</v>
      </c>
      <c r="Q1656" s="57">
        <v>42</v>
      </c>
      <c r="R1656" s="57">
        <v>43.65</v>
      </c>
      <c r="S1656" s="57">
        <v>11.31</v>
      </c>
      <c r="T1656" s="57">
        <v>11.82</v>
      </c>
      <c r="U1656" s="57">
        <v>11.772500000000001</v>
      </c>
      <c r="V1656" s="57">
        <v>11.29</v>
      </c>
      <c r="W1656" s="57">
        <v>11.77</v>
      </c>
      <c r="X1656" s="57">
        <v>11.765000000000001</v>
      </c>
      <c r="Y1656" s="57">
        <v>11.22</v>
      </c>
      <c r="Z1656" s="57">
        <v>11.7125</v>
      </c>
      <c r="AA1656" s="57">
        <v>11.7508</v>
      </c>
      <c r="AB1656" s="57"/>
      <c r="AC1656" s="57"/>
      <c r="AD1656" s="57">
        <v>12.6</v>
      </c>
      <c r="AE1656" s="57">
        <v>10.95</v>
      </c>
      <c r="AF1656" s="64">
        <v>28.3109</v>
      </c>
      <c r="AG1656" s="64">
        <v>25.5289</v>
      </c>
      <c r="AH1656" s="64">
        <v>18.873899999999999</v>
      </c>
      <c r="AI1656" s="64">
        <v>23.310600000000001</v>
      </c>
      <c r="AJ1656" s="61">
        <v>0.4513888888888889</v>
      </c>
      <c r="AK1656" s="216">
        <v>50</v>
      </c>
      <c r="AL1656" s="62">
        <v>140.16065934153326</v>
      </c>
      <c r="AM1656" s="24" t="s">
        <v>8388</v>
      </c>
      <c r="AN1656" s="216" t="s">
        <v>5960</v>
      </c>
      <c r="AO1656" s="216" t="s">
        <v>6007</v>
      </c>
      <c r="AP1656" s="216" t="s">
        <v>6884</v>
      </c>
      <c r="AQ1656" s="216" t="s">
        <v>6885</v>
      </c>
      <c r="AR1656" s="216" t="s">
        <v>6916</v>
      </c>
      <c r="AS1656" s="24" t="s">
        <v>6945</v>
      </c>
      <c r="AT1656" s="24" t="s">
        <v>6215</v>
      </c>
      <c r="AU1656" s="24" t="s">
        <v>6126</v>
      </c>
      <c r="AV1656" s="24" t="s">
        <v>6130</v>
      </c>
      <c r="AW1656" s="24" t="s">
        <v>5970</v>
      </c>
      <c r="AX1656" s="24" t="s">
        <v>5979</v>
      </c>
      <c r="AY1656" s="24" t="s">
        <v>7772</v>
      </c>
      <c r="AZ1656" s="216" t="s">
        <v>7101</v>
      </c>
      <c r="BA1656" s="216" t="s">
        <v>6992</v>
      </c>
      <c r="BB1656" s="57" t="s">
        <v>5474</v>
      </c>
      <c r="BC1656" s="202"/>
      <c r="BD1656" s="24"/>
      <c r="BE1656" s="151"/>
      <c r="BG1656" s="151"/>
      <c r="BI1656" s="151"/>
      <c r="BL1656" s="152"/>
    </row>
    <row r="1657" spans="1:64" s="169" customFormat="1">
      <c r="A1657" s="24">
        <v>8046</v>
      </c>
      <c r="B1657" s="24" t="s">
        <v>1437</v>
      </c>
      <c r="C1657" s="57">
        <v>375.5</v>
      </c>
      <c r="D1657" s="57">
        <v>387</v>
      </c>
      <c r="E1657" s="57">
        <v>374.5</v>
      </c>
      <c r="F1657" s="57">
        <v>387</v>
      </c>
      <c r="G1657" s="57">
        <v>392</v>
      </c>
      <c r="H1657" s="57">
        <v>394.5</v>
      </c>
      <c r="I1657" s="57">
        <v>367.5</v>
      </c>
      <c r="J1657" s="57">
        <v>369.5</v>
      </c>
      <c r="K1657" s="57">
        <v>377</v>
      </c>
      <c r="L1657" s="57">
        <v>392.5</v>
      </c>
      <c r="M1657" s="57">
        <v>375</v>
      </c>
      <c r="N1657" s="57">
        <v>390</v>
      </c>
      <c r="O1657" s="63">
        <v>5.5480378890392403E-2</v>
      </c>
      <c r="P1657" s="57">
        <v>6357</v>
      </c>
      <c r="Q1657" s="57">
        <v>7735</v>
      </c>
      <c r="R1657" s="57">
        <v>7322.55</v>
      </c>
      <c r="S1657" s="57">
        <v>367.5</v>
      </c>
      <c r="T1657" s="57">
        <v>388.77499999999998</v>
      </c>
      <c r="U1657" s="57">
        <v>385.38330000000002</v>
      </c>
      <c r="V1657" s="57">
        <v>371</v>
      </c>
      <c r="W1657" s="57">
        <v>388.47500000000002</v>
      </c>
      <c r="X1657" s="57">
        <v>386.0333</v>
      </c>
      <c r="Y1657" s="57">
        <v>374.3</v>
      </c>
      <c r="Z1657" s="57">
        <v>388.8</v>
      </c>
      <c r="AA1657" s="57">
        <v>387.1</v>
      </c>
      <c r="AB1657" s="57">
        <v>445</v>
      </c>
      <c r="AC1657" s="57">
        <v>105</v>
      </c>
      <c r="AD1657" s="57">
        <v>427</v>
      </c>
      <c r="AE1657" s="57">
        <v>343</v>
      </c>
      <c r="AF1657" s="64">
        <v>42.913699999999999</v>
      </c>
      <c r="AG1657" s="64">
        <v>34.7804</v>
      </c>
      <c r="AH1657" s="64">
        <v>58.450400000000002</v>
      </c>
      <c r="AI1657" s="64">
        <v>42.670400000000001</v>
      </c>
      <c r="AJ1657" s="61">
        <v>0.4513888888888889</v>
      </c>
      <c r="AK1657" s="216">
        <v>8000</v>
      </c>
      <c r="AL1657" s="62">
        <v>11089.763134499242</v>
      </c>
      <c r="AM1657" s="24" t="s">
        <v>6038</v>
      </c>
      <c r="AN1657" s="216" t="s">
        <v>6009</v>
      </c>
      <c r="AO1657" s="216" t="s">
        <v>5961</v>
      </c>
      <c r="AP1657" s="216" t="s">
        <v>6908</v>
      </c>
      <c r="AQ1657" s="216" t="s">
        <v>6900</v>
      </c>
      <c r="AR1657" s="216" t="s">
        <v>6886</v>
      </c>
      <c r="AS1657" s="24" t="s">
        <v>5474</v>
      </c>
      <c r="AT1657" s="24" t="s">
        <v>6254</v>
      </c>
      <c r="AU1657" s="24" t="s">
        <v>5964</v>
      </c>
      <c r="AV1657" s="24" t="s">
        <v>6010</v>
      </c>
      <c r="AW1657" s="24" t="s">
        <v>5965</v>
      </c>
      <c r="AX1657" s="24" t="s">
        <v>5965</v>
      </c>
      <c r="AY1657" s="24" t="s">
        <v>7851</v>
      </c>
      <c r="AZ1657" s="216" t="s">
        <v>7603</v>
      </c>
      <c r="BA1657" s="216" t="s">
        <v>7636</v>
      </c>
      <c r="BB1657" s="57" t="s">
        <v>7451</v>
      </c>
      <c r="BC1657" s="202"/>
      <c r="BD1657" s="24"/>
      <c r="BE1657" s="151"/>
      <c r="BG1657" s="151"/>
      <c r="BI1657" s="151"/>
      <c r="BL1657" s="152"/>
    </row>
    <row r="1658" spans="1:64" s="169" customFormat="1">
      <c r="A1658" s="24">
        <v>8047</v>
      </c>
      <c r="B1658" s="24" t="s">
        <v>1438</v>
      </c>
      <c r="C1658" s="57">
        <v>11.8</v>
      </c>
      <c r="D1658" s="57">
        <v>12</v>
      </c>
      <c r="E1658" s="57">
        <v>11.7</v>
      </c>
      <c r="F1658" s="57">
        <v>11.8</v>
      </c>
      <c r="G1658" s="57">
        <v>11.7</v>
      </c>
      <c r="H1658" s="57">
        <v>11.9</v>
      </c>
      <c r="I1658" s="57">
        <v>11.65</v>
      </c>
      <c r="J1658" s="57">
        <v>11.9</v>
      </c>
      <c r="K1658" s="57">
        <v>11.8</v>
      </c>
      <c r="L1658" s="57">
        <v>12</v>
      </c>
      <c r="M1658" s="57">
        <v>11.8</v>
      </c>
      <c r="N1658" s="57">
        <v>12</v>
      </c>
      <c r="O1658" s="63">
        <v>8.4033613445378096E-3</v>
      </c>
      <c r="P1658" s="57">
        <v>23</v>
      </c>
      <c r="Q1658" s="57">
        <v>162</v>
      </c>
      <c r="R1658" s="57">
        <v>236.05</v>
      </c>
      <c r="S1658" s="57">
        <v>12.16</v>
      </c>
      <c r="T1658" s="57">
        <v>12.1</v>
      </c>
      <c r="U1658" s="57">
        <v>11.852499999999999</v>
      </c>
      <c r="V1658" s="57">
        <v>12.1</v>
      </c>
      <c r="W1658" s="57">
        <v>12.095000000000001</v>
      </c>
      <c r="X1658" s="57">
        <v>11.8559</v>
      </c>
      <c r="Y1658" s="57">
        <v>12</v>
      </c>
      <c r="Z1658" s="57">
        <v>12.095000000000001</v>
      </c>
      <c r="AA1658" s="57">
        <v>11.8644</v>
      </c>
      <c r="AB1658" s="57">
        <v>14.35</v>
      </c>
      <c r="AC1658" s="57">
        <v>9.86</v>
      </c>
      <c r="AD1658" s="57">
        <v>13.8</v>
      </c>
      <c r="AE1658" s="57">
        <v>11.65</v>
      </c>
      <c r="AF1658" s="64">
        <v>27.357500000000002</v>
      </c>
      <c r="AG1658" s="64">
        <v>46.732799999999997</v>
      </c>
      <c r="AH1658" s="64">
        <v>23.6647</v>
      </c>
      <c r="AI1658" s="64">
        <v>39.043399999999998</v>
      </c>
      <c r="AJ1658" s="61">
        <v>0.4548611111111111</v>
      </c>
      <c r="AK1658" s="216">
        <v>50</v>
      </c>
      <c r="AL1658" s="62">
        <v>83.291310189525888</v>
      </c>
      <c r="AM1658" s="24" t="s">
        <v>6962</v>
      </c>
      <c r="AN1658" s="216" t="s">
        <v>5967</v>
      </c>
      <c r="AO1658" s="216" t="s">
        <v>6007</v>
      </c>
      <c r="AP1658" s="216" t="s">
        <v>6908</v>
      </c>
      <c r="AQ1658" s="216" t="s">
        <v>6885</v>
      </c>
      <c r="AR1658" s="216" t="s">
        <v>7000</v>
      </c>
      <c r="AS1658" s="24" t="s">
        <v>6965</v>
      </c>
      <c r="AT1658" s="24" t="s">
        <v>6196</v>
      </c>
      <c r="AU1658" s="24" t="s">
        <v>6126</v>
      </c>
      <c r="AV1658" s="24" t="s">
        <v>6493</v>
      </c>
      <c r="AW1658" s="24" t="s">
        <v>5979</v>
      </c>
      <c r="AX1658" s="24" t="s">
        <v>5979</v>
      </c>
      <c r="AY1658" s="24" t="s">
        <v>6918</v>
      </c>
      <c r="AZ1658" s="216" t="s">
        <v>6953</v>
      </c>
      <c r="BA1658" s="216" t="s">
        <v>6987</v>
      </c>
      <c r="BB1658" s="57" t="s">
        <v>6898</v>
      </c>
      <c r="BC1658" s="202"/>
      <c r="BD1658" s="24"/>
      <c r="BE1658" s="151"/>
      <c r="BG1658" s="151"/>
      <c r="BI1658" s="151"/>
      <c r="BL1658" s="152"/>
    </row>
    <row r="1659" spans="1:64" s="169" customFormat="1">
      <c r="A1659" s="24">
        <v>8048</v>
      </c>
      <c r="B1659" s="24" t="s">
        <v>1439</v>
      </c>
      <c r="C1659" s="57">
        <v>36.049999999999997</v>
      </c>
      <c r="D1659" s="57">
        <v>36.450000000000003</v>
      </c>
      <c r="E1659" s="57">
        <v>36</v>
      </c>
      <c r="F1659" s="57">
        <v>36.450000000000003</v>
      </c>
      <c r="G1659" s="57">
        <v>36.549999999999997</v>
      </c>
      <c r="H1659" s="57">
        <v>37</v>
      </c>
      <c r="I1659" s="57">
        <v>36.5</v>
      </c>
      <c r="J1659" s="57">
        <v>36.75</v>
      </c>
      <c r="K1659" s="57">
        <v>36.65</v>
      </c>
      <c r="L1659" s="57">
        <v>36.700000000000003</v>
      </c>
      <c r="M1659" s="57">
        <v>36.6</v>
      </c>
      <c r="N1659" s="57">
        <v>36.65</v>
      </c>
      <c r="O1659" s="63">
        <v>-2.7210884353741499E-3</v>
      </c>
      <c r="P1659" s="57">
        <v>16</v>
      </c>
      <c r="Q1659" s="57">
        <v>43</v>
      </c>
      <c r="R1659" s="57">
        <v>137</v>
      </c>
      <c r="S1659" s="57">
        <v>36.14</v>
      </c>
      <c r="T1659" s="57">
        <v>38.020000000000003</v>
      </c>
      <c r="U1659" s="57">
        <v>36.693300000000001</v>
      </c>
      <c r="V1659" s="57">
        <v>36.21</v>
      </c>
      <c r="W1659" s="57">
        <v>37.847499999999997</v>
      </c>
      <c r="X1659" s="57">
        <v>36.707500000000003</v>
      </c>
      <c r="Y1659" s="57">
        <v>36.28</v>
      </c>
      <c r="Z1659" s="57">
        <v>37.712499999999999</v>
      </c>
      <c r="AA1659" s="57">
        <v>36.718299999999999</v>
      </c>
      <c r="AB1659" s="57">
        <v>42.2</v>
      </c>
      <c r="AC1659" s="57">
        <v>26.55</v>
      </c>
      <c r="AD1659" s="57">
        <v>40.200000000000003</v>
      </c>
      <c r="AE1659" s="57">
        <v>35</v>
      </c>
      <c r="AF1659" s="64">
        <v>42.987699999999997</v>
      </c>
      <c r="AG1659" s="64">
        <v>28.732099999999999</v>
      </c>
      <c r="AH1659" s="64">
        <v>50.658499999999997</v>
      </c>
      <c r="AI1659" s="64">
        <v>36.040900000000001</v>
      </c>
      <c r="AJ1659" s="61">
        <v>0.4548611111111111</v>
      </c>
      <c r="AK1659" s="216">
        <v>50</v>
      </c>
      <c r="AL1659" s="62">
        <v>57.941781001409311</v>
      </c>
      <c r="AM1659" s="24" t="s">
        <v>6243</v>
      </c>
      <c r="AN1659" s="216" t="s">
        <v>6009</v>
      </c>
      <c r="AO1659" s="216" t="s">
        <v>5961</v>
      </c>
      <c r="AP1659" s="216" t="s">
        <v>6884</v>
      </c>
      <c r="AQ1659" s="216" t="s">
        <v>6885</v>
      </c>
      <c r="AR1659" s="216" t="s">
        <v>6886</v>
      </c>
      <c r="AS1659" s="24" t="s">
        <v>5474</v>
      </c>
      <c r="AT1659" s="24" t="s">
        <v>6126</v>
      </c>
      <c r="AU1659" s="24" t="s">
        <v>6016</v>
      </c>
      <c r="AV1659" s="24" t="s">
        <v>6121</v>
      </c>
      <c r="AW1659" s="24" t="s">
        <v>5970</v>
      </c>
      <c r="AX1659" s="24" t="s">
        <v>5970</v>
      </c>
      <c r="AY1659" s="24" t="s">
        <v>6982</v>
      </c>
      <c r="AZ1659" s="216" t="s">
        <v>7235</v>
      </c>
      <c r="BA1659" s="216" t="s">
        <v>7320</v>
      </c>
      <c r="BB1659" s="57" t="s">
        <v>5474</v>
      </c>
      <c r="BC1659" s="202"/>
      <c r="BD1659" s="24"/>
      <c r="BE1659" s="151"/>
      <c r="BG1659" s="151"/>
      <c r="BI1659" s="151"/>
      <c r="BL1659" s="152"/>
    </row>
    <row r="1660" spans="1:64" s="169" customFormat="1">
      <c r="A1660" s="24">
        <v>8049</v>
      </c>
      <c r="B1660" s="24" t="s">
        <v>1440</v>
      </c>
      <c r="C1660" s="57">
        <v>24.65</v>
      </c>
      <c r="D1660" s="57">
        <v>25.1</v>
      </c>
      <c r="E1660" s="57">
        <v>24.65</v>
      </c>
      <c r="F1660" s="57">
        <v>25</v>
      </c>
      <c r="G1660" s="57">
        <v>23.4</v>
      </c>
      <c r="H1660" s="57">
        <v>23.5</v>
      </c>
      <c r="I1660" s="57">
        <v>22.85</v>
      </c>
      <c r="J1660" s="57">
        <v>22.95</v>
      </c>
      <c r="K1660" s="57">
        <v>22.95</v>
      </c>
      <c r="L1660" s="57">
        <v>23.1</v>
      </c>
      <c r="M1660" s="57">
        <v>22.95</v>
      </c>
      <c r="N1660" s="57">
        <v>22.95</v>
      </c>
      <c r="O1660" s="63">
        <v>0</v>
      </c>
      <c r="P1660" s="57">
        <v>162</v>
      </c>
      <c r="Q1660" s="57">
        <v>1118</v>
      </c>
      <c r="R1660" s="57">
        <v>1071.95</v>
      </c>
      <c r="S1660" s="57">
        <v>24.93</v>
      </c>
      <c r="T1660" s="57">
        <v>25.1</v>
      </c>
      <c r="U1660" s="57">
        <v>24.432500000000001</v>
      </c>
      <c r="V1660" s="57">
        <v>24.54</v>
      </c>
      <c r="W1660" s="57">
        <v>25.012499999999999</v>
      </c>
      <c r="X1660" s="57">
        <v>24.424199999999999</v>
      </c>
      <c r="Y1660" s="57">
        <v>24.07</v>
      </c>
      <c r="Z1660" s="57">
        <v>24.945</v>
      </c>
      <c r="AA1660" s="57">
        <v>24.4117</v>
      </c>
      <c r="AB1660" s="57">
        <v>28.2</v>
      </c>
      <c r="AC1660" s="57">
        <v>18.55</v>
      </c>
      <c r="AD1660" s="57">
        <v>26.9</v>
      </c>
      <c r="AE1660" s="57">
        <v>22.85</v>
      </c>
      <c r="AF1660" s="64">
        <v>18.752600000000001</v>
      </c>
      <c r="AG1660" s="64">
        <v>24.915700000000001</v>
      </c>
      <c r="AH1660" s="64">
        <v>13.559900000000001</v>
      </c>
      <c r="AI1660" s="64">
        <v>21.130500000000001</v>
      </c>
      <c r="AJ1660" s="61">
        <v>0.4548611111111111</v>
      </c>
      <c r="AK1660" s="216">
        <v>200</v>
      </c>
      <c r="AL1660" s="62">
        <v>322.20654559034966</v>
      </c>
      <c r="AM1660" s="24" t="s">
        <v>6555</v>
      </c>
      <c r="AN1660" s="216" t="s">
        <v>5967</v>
      </c>
      <c r="AO1660" s="216" t="s">
        <v>6007</v>
      </c>
      <c r="AP1660" s="216" t="s">
        <v>6884</v>
      </c>
      <c r="AQ1660" s="216" t="s">
        <v>6885</v>
      </c>
      <c r="AR1660" s="216" t="s">
        <v>6916</v>
      </c>
      <c r="AS1660" s="24" t="s">
        <v>6965</v>
      </c>
      <c r="AT1660" s="24" t="s">
        <v>6055</v>
      </c>
      <c r="AU1660" s="24" t="s">
        <v>5984</v>
      </c>
      <c r="AV1660" s="24" t="s">
        <v>6122</v>
      </c>
      <c r="AW1660" s="24" t="s">
        <v>6159</v>
      </c>
      <c r="AX1660" s="24" t="s">
        <v>5979</v>
      </c>
      <c r="AY1660" s="24" t="s">
        <v>8389</v>
      </c>
      <c r="AZ1660" s="216" t="s">
        <v>7264</v>
      </c>
      <c r="BA1660" s="216" t="s">
        <v>6893</v>
      </c>
      <c r="BB1660" s="57" t="s">
        <v>5474</v>
      </c>
      <c r="BC1660" s="202"/>
      <c r="BD1660" s="24"/>
      <c r="BE1660" s="151"/>
      <c r="BG1660" s="151"/>
      <c r="BI1660" s="151"/>
      <c r="BL1660" s="152"/>
    </row>
    <row r="1661" spans="1:64" s="169" customFormat="1">
      <c r="A1661" s="24">
        <v>8050</v>
      </c>
      <c r="B1661" s="24" t="s">
        <v>1441</v>
      </c>
      <c r="C1661" s="57">
        <v>34.799999999999997</v>
      </c>
      <c r="D1661" s="57">
        <v>35.15</v>
      </c>
      <c r="E1661" s="57">
        <v>34.5</v>
      </c>
      <c r="F1661" s="57">
        <v>35.049999999999997</v>
      </c>
      <c r="G1661" s="57">
        <v>35.200000000000003</v>
      </c>
      <c r="H1661" s="57">
        <v>36</v>
      </c>
      <c r="I1661" s="57">
        <v>35.200000000000003</v>
      </c>
      <c r="J1661" s="57">
        <v>35.950000000000003</v>
      </c>
      <c r="K1661" s="57">
        <v>36.25</v>
      </c>
      <c r="L1661" s="57">
        <v>36.700000000000003</v>
      </c>
      <c r="M1661" s="57">
        <v>36.25</v>
      </c>
      <c r="N1661" s="57">
        <v>36.6</v>
      </c>
      <c r="O1661" s="63">
        <v>1.8080667593880301E-2</v>
      </c>
      <c r="P1661" s="57">
        <v>95</v>
      </c>
      <c r="Q1661" s="57">
        <v>132</v>
      </c>
      <c r="R1661" s="57">
        <v>222.05</v>
      </c>
      <c r="S1661" s="57">
        <v>34.729999999999997</v>
      </c>
      <c r="T1661" s="57">
        <v>37.197499999999998</v>
      </c>
      <c r="U1661" s="57">
        <v>39.743299999999998</v>
      </c>
      <c r="V1661" s="57">
        <v>35.020000000000003</v>
      </c>
      <c r="W1661" s="57">
        <v>36.9375</v>
      </c>
      <c r="X1661" s="57">
        <v>39.6875</v>
      </c>
      <c r="Y1661" s="57">
        <v>35.270000000000003</v>
      </c>
      <c r="Z1661" s="57">
        <v>36.737499999999997</v>
      </c>
      <c r="AA1661" s="57">
        <v>39.6325</v>
      </c>
      <c r="AB1661" s="57">
        <v>45</v>
      </c>
      <c r="AC1661" s="57">
        <v>34.1</v>
      </c>
      <c r="AD1661" s="57">
        <v>41.15</v>
      </c>
      <c r="AE1661" s="57">
        <v>34.1</v>
      </c>
      <c r="AF1661" s="64">
        <v>36.940899999999999</v>
      </c>
      <c r="AG1661" s="64">
        <v>20.467500000000001</v>
      </c>
      <c r="AH1661" s="64">
        <v>56.6785</v>
      </c>
      <c r="AI1661" s="64">
        <v>32.5379</v>
      </c>
      <c r="AJ1661" s="61">
        <v>0.4548611111111111</v>
      </c>
      <c r="AK1661" s="216">
        <v>100</v>
      </c>
      <c r="AL1661" s="62">
        <v>205.98052041102554</v>
      </c>
      <c r="AM1661" s="24" t="s">
        <v>7833</v>
      </c>
      <c r="AN1661" s="216" t="s">
        <v>6009</v>
      </c>
      <c r="AO1661" s="216" t="s">
        <v>5961</v>
      </c>
      <c r="AP1661" s="216" t="s">
        <v>6884</v>
      </c>
      <c r="AQ1661" s="216" t="s">
        <v>6885</v>
      </c>
      <c r="AR1661" s="216" t="s">
        <v>6886</v>
      </c>
      <c r="AS1661" s="24" t="s">
        <v>6951</v>
      </c>
      <c r="AT1661" s="24" t="s">
        <v>6016</v>
      </c>
      <c r="AU1661" s="24" t="s">
        <v>6055</v>
      </c>
      <c r="AV1661" s="24" t="s">
        <v>6055</v>
      </c>
      <c r="AW1661" s="24" t="s">
        <v>5990</v>
      </c>
      <c r="AX1661" s="24" t="s">
        <v>5979</v>
      </c>
      <c r="AY1661" s="24" t="s">
        <v>7978</v>
      </c>
      <c r="AZ1661" s="216" t="s">
        <v>7077</v>
      </c>
      <c r="BA1661" s="216" t="s">
        <v>7067</v>
      </c>
      <c r="BB1661" s="57" t="s">
        <v>5474</v>
      </c>
      <c r="BC1661" s="202"/>
      <c r="BD1661" s="24"/>
      <c r="BE1661" s="151"/>
      <c r="BG1661" s="151"/>
      <c r="BI1661" s="151"/>
      <c r="BL1661" s="152"/>
    </row>
    <row r="1662" spans="1:64" s="169" customFormat="1">
      <c r="A1662" s="24">
        <v>8054</v>
      </c>
      <c r="B1662" s="24" t="s">
        <v>1442</v>
      </c>
      <c r="C1662" s="57">
        <v>46</v>
      </c>
      <c r="D1662" s="57">
        <v>48</v>
      </c>
      <c r="E1662" s="57">
        <v>45.3</v>
      </c>
      <c r="F1662" s="57">
        <v>47.2</v>
      </c>
      <c r="G1662" s="57">
        <v>47.95</v>
      </c>
      <c r="H1662" s="57">
        <v>48.3</v>
      </c>
      <c r="I1662" s="57">
        <v>45.85</v>
      </c>
      <c r="J1662" s="57">
        <v>47.05</v>
      </c>
      <c r="K1662" s="57">
        <v>47.4</v>
      </c>
      <c r="L1662" s="57">
        <v>50</v>
      </c>
      <c r="M1662" s="57">
        <v>46.85</v>
      </c>
      <c r="N1662" s="57">
        <v>49.6</v>
      </c>
      <c r="O1662" s="63">
        <v>5.4197662061636502E-2</v>
      </c>
      <c r="P1662" s="57">
        <v>3343</v>
      </c>
      <c r="Q1662" s="57">
        <v>2666</v>
      </c>
      <c r="R1662" s="57">
        <v>8558.35</v>
      </c>
      <c r="S1662" s="57">
        <v>45.92</v>
      </c>
      <c r="T1662" s="57">
        <v>52.9375</v>
      </c>
      <c r="U1662" s="57">
        <v>50.4375</v>
      </c>
      <c r="V1662" s="57">
        <v>46.13</v>
      </c>
      <c r="W1662" s="57">
        <v>51.93</v>
      </c>
      <c r="X1662" s="57">
        <v>50.478299999999997</v>
      </c>
      <c r="Y1662" s="57">
        <v>46.39</v>
      </c>
      <c r="Z1662" s="57">
        <v>51.405000000000001</v>
      </c>
      <c r="AA1662" s="57">
        <v>50.487499999999997</v>
      </c>
      <c r="AB1662" s="57">
        <v>73.7</v>
      </c>
      <c r="AC1662" s="57">
        <v>17</v>
      </c>
      <c r="AD1662" s="57">
        <v>67</v>
      </c>
      <c r="AE1662" s="57">
        <v>42.2</v>
      </c>
      <c r="AF1662" s="64">
        <v>36.330300000000001</v>
      </c>
      <c r="AG1662" s="64">
        <v>22.091699999999999</v>
      </c>
      <c r="AH1662" s="64">
        <v>55.844200000000001</v>
      </c>
      <c r="AI1662" s="64">
        <v>33.342500000000001</v>
      </c>
      <c r="AJ1662" s="61">
        <v>0.4548611111111111</v>
      </c>
      <c r="AK1662" s="216">
        <v>3500</v>
      </c>
      <c r="AL1662" s="62">
        <v>6346.3783378100952</v>
      </c>
      <c r="AM1662" s="24" t="s">
        <v>6157</v>
      </c>
      <c r="AN1662" s="216" t="s">
        <v>6009</v>
      </c>
      <c r="AO1662" s="216" t="s">
        <v>5961</v>
      </c>
      <c r="AP1662" s="216" t="s">
        <v>6884</v>
      </c>
      <c r="AQ1662" s="216" t="s">
        <v>6885</v>
      </c>
      <c r="AR1662" s="216" t="s">
        <v>6886</v>
      </c>
      <c r="AS1662" s="24" t="s">
        <v>5474</v>
      </c>
      <c r="AT1662" s="24" t="s">
        <v>6010</v>
      </c>
      <c r="AU1662" s="24" t="s">
        <v>5984</v>
      </c>
      <c r="AV1662" s="24" t="s">
        <v>5982</v>
      </c>
      <c r="AW1662" s="24" t="s">
        <v>5965</v>
      </c>
      <c r="AX1662" s="24" t="s">
        <v>5990</v>
      </c>
      <c r="AY1662" s="24" t="s">
        <v>7456</v>
      </c>
      <c r="AZ1662" s="216" t="s">
        <v>7569</v>
      </c>
      <c r="BA1662" s="216" t="s">
        <v>7171</v>
      </c>
      <c r="BB1662" s="57" t="s">
        <v>5474</v>
      </c>
      <c r="BC1662" s="202"/>
      <c r="BD1662" s="24"/>
      <c r="BE1662" s="151"/>
      <c r="BG1662" s="151"/>
      <c r="BI1662" s="151"/>
      <c r="BL1662" s="152"/>
    </row>
    <row r="1663" spans="1:64" s="169" customFormat="1">
      <c r="A1663" s="24">
        <v>8059</v>
      </c>
      <c r="B1663" s="24" t="s">
        <v>1443</v>
      </c>
      <c r="C1663" s="57">
        <v>9.61</v>
      </c>
      <c r="D1663" s="57">
        <v>10.1</v>
      </c>
      <c r="E1663" s="57">
        <v>9.6</v>
      </c>
      <c r="F1663" s="57">
        <v>9.92</v>
      </c>
      <c r="G1663" s="57">
        <v>10.1</v>
      </c>
      <c r="H1663" s="57">
        <v>10.1</v>
      </c>
      <c r="I1663" s="57">
        <v>9.76</v>
      </c>
      <c r="J1663" s="57">
        <v>9.7799999999999994</v>
      </c>
      <c r="K1663" s="57">
        <v>9.7799999999999994</v>
      </c>
      <c r="L1663" s="57">
        <v>9.9</v>
      </c>
      <c r="M1663" s="57">
        <v>9.7799999999999994</v>
      </c>
      <c r="N1663" s="57">
        <v>9.9</v>
      </c>
      <c r="O1663" s="63">
        <v>1.22699386503067E-2</v>
      </c>
      <c r="P1663" s="57">
        <v>11</v>
      </c>
      <c r="Q1663" s="57">
        <v>35</v>
      </c>
      <c r="R1663" s="57">
        <v>98.2</v>
      </c>
      <c r="S1663" s="57">
        <v>9.7639999999999993</v>
      </c>
      <c r="T1663" s="57">
        <v>10.015000000000001</v>
      </c>
      <c r="U1663" s="57">
        <v>10.3383</v>
      </c>
      <c r="V1663" s="57">
        <v>9.7420000000000009</v>
      </c>
      <c r="W1663" s="57">
        <v>9.9915000000000003</v>
      </c>
      <c r="X1663" s="57">
        <v>10.3338</v>
      </c>
      <c r="Y1663" s="57">
        <v>9.7520000000000007</v>
      </c>
      <c r="Z1663" s="57">
        <v>9.9789999999999992</v>
      </c>
      <c r="AA1663" s="57">
        <v>10.329700000000001</v>
      </c>
      <c r="AB1663" s="57">
        <v>14.9</v>
      </c>
      <c r="AC1663" s="57">
        <v>8.9600000000000009</v>
      </c>
      <c r="AD1663" s="57">
        <v>10.6</v>
      </c>
      <c r="AE1663" s="57">
        <v>9.35</v>
      </c>
      <c r="AF1663" s="64">
        <v>33.272399999999998</v>
      </c>
      <c r="AG1663" s="64">
        <v>25.688600000000001</v>
      </c>
      <c r="AH1663" s="64">
        <v>45.098300000000002</v>
      </c>
      <c r="AI1663" s="64">
        <v>32.158499999999997</v>
      </c>
      <c r="AJ1663" s="61">
        <v>0.4548611111111111</v>
      </c>
      <c r="AK1663" s="216">
        <v>50</v>
      </c>
      <c r="AL1663" s="62">
        <v>39.834974438468905</v>
      </c>
      <c r="AM1663" s="24" t="s">
        <v>6551</v>
      </c>
      <c r="AN1663" s="216" t="s">
        <v>6009</v>
      </c>
      <c r="AO1663" s="216" t="s">
        <v>5971</v>
      </c>
      <c r="AP1663" s="216" t="s">
        <v>6884</v>
      </c>
      <c r="AQ1663" s="216" t="s">
        <v>6885</v>
      </c>
      <c r="AR1663" s="216" t="s">
        <v>6886</v>
      </c>
      <c r="AS1663" s="24" t="s">
        <v>5474</v>
      </c>
      <c r="AT1663" s="24" t="s">
        <v>6010</v>
      </c>
      <c r="AU1663" s="24" t="s">
        <v>6209</v>
      </c>
      <c r="AV1663" s="24" t="s">
        <v>6493</v>
      </c>
      <c r="AW1663" s="24" t="s">
        <v>5979</v>
      </c>
      <c r="AX1663" s="24" t="s">
        <v>5979</v>
      </c>
      <c r="AY1663" s="24" t="s">
        <v>7797</v>
      </c>
      <c r="AZ1663" s="216" t="s">
        <v>6940</v>
      </c>
      <c r="BA1663" s="216" t="s">
        <v>6967</v>
      </c>
      <c r="BB1663" s="57" t="s">
        <v>5474</v>
      </c>
      <c r="BC1663" s="202"/>
      <c r="BD1663" s="24"/>
      <c r="BE1663" s="151"/>
      <c r="BG1663" s="151"/>
      <c r="BI1663" s="151"/>
      <c r="BL1663" s="152"/>
    </row>
    <row r="1664" spans="1:64" s="169" customFormat="1">
      <c r="A1664" s="24">
        <v>8064</v>
      </c>
      <c r="B1664" s="24" t="s">
        <v>1444</v>
      </c>
      <c r="C1664" s="57">
        <v>21.5</v>
      </c>
      <c r="D1664" s="57">
        <v>21.9</v>
      </c>
      <c r="E1664" s="57">
        <v>21.05</v>
      </c>
      <c r="F1664" s="57">
        <v>21.1</v>
      </c>
      <c r="G1664" s="57">
        <v>21.2</v>
      </c>
      <c r="H1664" s="57">
        <v>21.4</v>
      </c>
      <c r="I1664" s="57">
        <v>20.6</v>
      </c>
      <c r="J1664" s="57">
        <v>21.2</v>
      </c>
      <c r="K1664" s="57">
        <v>21.4</v>
      </c>
      <c r="L1664" s="57">
        <v>22.25</v>
      </c>
      <c r="M1664" s="57">
        <v>21.25</v>
      </c>
      <c r="N1664" s="57">
        <v>21.85</v>
      </c>
      <c r="O1664" s="63">
        <v>3.06603773584905E-2</v>
      </c>
      <c r="P1664" s="57">
        <v>6907</v>
      </c>
      <c r="Q1664" s="57">
        <v>3312</v>
      </c>
      <c r="R1664" s="57">
        <v>5598.15</v>
      </c>
      <c r="S1664" s="57">
        <v>20.440000000000001</v>
      </c>
      <c r="T1664" s="57">
        <v>20.635000000000002</v>
      </c>
      <c r="U1664" s="57">
        <v>19.4817</v>
      </c>
      <c r="V1664" s="57">
        <v>20.8</v>
      </c>
      <c r="W1664" s="57">
        <v>20.627500000000001</v>
      </c>
      <c r="X1664" s="57">
        <v>19.54</v>
      </c>
      <c r="Y1664" s="57">
        <v>21.09</v>
      </c>
      <c r="Z1664" s="57">
        <v>20.682500000000001</v>
      </c>
      <c r="AA1664" s="57">
        <v>19.598299999999998</v>
      </c>
      <c r="AB1664" s="57">
        <v>23</v>
      </c>
      <c r="AC1664" s="57">
        <v>13.05</v>
      </c>
      <c r="AD1664" s="57">
        <v>23</v>
      </c>
      <c r="AE1664" s="57">
        <v>18.899999999999999</v>
      </c>
      <c r="AF1664" s="64">
        <v>61.174100000000003</v>
      </c>
      <c r="AG1664" s="64">
        <v>48.101799999999997</v>
      </c>
      <c r="AH1664" s="64">
        <v>70.135999999999996</v>
      </c>
      <c r="AI1664" s="64">
        <v>55.4465</v>
      </c>
      <c r="AJ1664" s="61">
        <v>0.4548611111111111</v>
      </c>
      <c r="AK1664" s="216">
        <v>8000</v>
      </c>
      <c r="AL1664" s="62">
        <v>11784.607584443649</v>
      </c>
      <c r="AM1664" s="24" t="s">
        <v>6796</v>
      </c>
      <c r="AN1664" s="216" t="s">
        <v>6009</v>
      </c>
      <c r="AO1664" s="216" t="s">
        <v>5961</v>
      </c>
      <c r="AP1664" s="216" t="s">
        <v>6908</v>
      </c>
      <c r="AQ1664" s="216" t="s">
        <v>6900</v>
      </c>
      <c r="AR1664" s="216" t="s">
        <v>6886</v>
      </c>
      <c r="AS1664" s="24" t="s">
        <v>5474</v>
      </c>
      <c r="AT1664" s="24" t="s">
        <v>5984</v>
      </c>
      <c r="AU1664" s="24" t="s">
        <v>6061</v>
      </c>
      <c r="AV1664" s="24" t="s">
        <v>6016</v>
      </c>
      <c r="AW1664" s="24" t="s">
        <v>5986</v>
      </c>
      <c r="AX1664" s="24" t="s">
        <v>5965</v>
      </c>
      <c r="AY1664" s="24" t="s">
        <v>8390</v>
      </c>
      <c r="AZ1664" s="216" t="s">
        <v>8391</v>
      </c>
      <c r="BA1664" s="216" t="s">
        <v>7002</v>
      </c>
      <c r="BB1664" s="57" t="s">
        <v>5474</v>
      </c>
      <c r="BC1664" s="202"/>
      <c r="BD1664" s="24"/>
      <c r="BE1664" s="151"/>
      <c r="BG1664" s="151"/>
      <c r="BI1664" s="151"/>
      <c r="BL1664" s="152"/>
    </row>
    <row r="1665" spans="1:64" s="169" customFormat="1">
      <c r="A1665" s="24">
        <v>8066</v>
      </c>
      <c r="B1665" s="24" t="s">
        <v>1445</v>
      </c>
      <c r="C1665" s="57">
        <v>40.200000000000003</v>
      </c>
      <c r="D1665" s="57">
        <v>40.299999999999997</v>
      </c>
      <c r="E1665" s="57">
        <v>39</v>
      </c>
      <c r="F1665" s="57">
        <v>39.35</v>
      </c>
      <c r="G1665" s="57">
        <v>39.299999999999997</v>
      </c>
      <c r="H1665" s="57">
        <v>39.299999999999997</v>
      </c>
      <c r="I1665" s="57">
        <v>39.049999999999997</v>
      </c>
      <c r="J1665" s="57">
        <v>39.1</v>
      </c>
      <c r="K1665" s="57">
        <v>38.9</v>
      </c>
      <c r="L1665" s="57">
        <v>38.9</v>
      </c>
      <c r="M1665" s="57">
        <v>38.6</v>
      </c>
      <c r="N1665" s="57">
        <v>38.700000000000003</v>
      </c>
      <c r="O1665" s="63">
        <v>-1.0230179028132899E-2</v>
      </c>
      <c r="P1665" s="57">
        <v>10</v>
      </c>
      <c r="Q1665" s="57">
        <v>26</v>
      </c>
      <c r="R1665" s="57">
        <v>105.3</v>
      </c>
      <c r="S1665" s="57">
        <v>39.67</v>
      </c>
      <c r="T1665" s="57">
        <v>44.337499999999999</v>
      </c>
      <c r="U1665" s="57">
        <v>47.578299999999999</v>
      </c>
      <c r="V1665" s="57">
        <v>39.53</v>
      </c>
      <c r="W1665" s="57">
        <v>43.93</v>
      </c>
      <c r="X1665" s="57">
        <v>47.418300000000002</v>
      </c>
      <c r="Y1665" s="57">
        <v>39.17</v>
      </c>
      <c r="Z1665" s="57">
        <v>43.524999999999999</v>
      </c>
      <c r="AA1665" s="57">
        <v>47.2517</v>
      </c>
      <c r="AB1665" s="57">
        <v>60</v>
      </c>
      <c r="AC1665" s="57">
        <v>38</v>
      </c>
      <c r="AD1665" s="57">
        <v>47.5</v>
      </c>
      <c r="AE1665" s="57">
        <v>38</v>
      </c>
      <c r="AF1665" s="64">
        <v>14.653600000000001</v>
      </c>
      <c r="AG1665" s="64">
        <v>14.5745</v>
      </c>
      <c r="AH1665" s="64">
        <v>14.9543</v>
      </c>
      <c r="AI1665" s="64">
        <v>14.7011</v>
      </c>
      <c r="AJ1665" s="61">
        <v>0.4548611111111111</v>
      </c>
      <c r="AK1665" s="216">
        <v>50</v>
      </c>
      <c r="AL1665" s="62">
        <v>36.213613125880819</v>
      </c>
      <c r="AM1665" s="24" t="s">
        <v>8392</v>
      </c>
      <c r="AN1665" s="216" t="s">
        <v>6009</v>
      </c>
      <c r="AO1665" s="216" t="s">
        <v>6047</v>
      </c>
      <c r="AP1665" s="216" t="s">
        <v>6884</v>
      </c>
      <c r="AQ1665" s="216" t="s">
        <v>6885</v>
      </c>
      <c r="AR1665" s="216" t="s">
        <v>6916</v>
      </c>
      <c r="AS1665" s="24" t="s">
        <v>5474</v>
      </c>
      <c r="AT1665" s="24" t="s">
        <v>5984</v>
      </c>
      <c r="AU1665" s="24" t="s">
        <v>6017</v>
      </c>
      <c r="AV1665" s="24" t="s">
        <v>6017</v>
      </c>
      <c r="AW1665" s="24" t="s">
        <v>5979</v>
      </c>
      <c r="AX1665" s="24" t="s">
        <v>5991</v>
      </c>
      <c r="AY1665" s="24" t="s">
        <v>8393</v>
      </c>
      <c r="AZ1665" s="216" t="s">
        <v>6906</v>
      </c>
      <c r="BA1665" s="216" t="s">
        <v>7102</v>
      </c>
      <c r="BB1665" s="57" t="s">
        <v>5474</v>
      </c>
      <c r="BC1665" s="202"/>
      <c r="BD1665" s="24"/>
      <c r="BE1665" s="151"/>
      <c r="BG1665" s="151"/>
      <c r="BI1665" s="151"/>
      <c r="BL1665" s="152"/>
    </row>
    <row r="1666" spans="1:64" s="169" customFormat="1">
      <c r="A1666" s="24">
        <v>8067</v>
      </c>
      <c r="B1666" s="24" t="s">
        <v>1446</v>
      </c>
      <c r="C1666" s="57">
        <v>9.99</v>
      </c>
      <c r="D1666" s="57">
        <v>9.99</v>
      </c>
      <c r="E1666" s="57">
        <v>9.32</v>
      </c>
      <c r="F1666" s="57">
        <v>9.8800000000000008</v>
      </c>
      <c r="G1666" s="57">
        <v>9.42</v>
      </c>
      <c r="H1666" s="57">
        <v>10.25</v>
      </c>
      <c r="I1666" s="57">
        <v>9.17</v>
      </c>
      <c r="J1666" s="57">
        <v>9.8699999999999992</v>
      </c>
      <c r="K1666" s="57">
        <v>9.83</v>
      </c>
      <c r="L1666" s="57">
        <v>10.1</v>
      </c>
      <c r="M1666" s="57">
        <v>9.83</v>
      </c>
      <c r="N1666" s="57">
        <v>9.8699999999999992</v>
      </c>
      <c r="O1666" s="63">
        <v>0</v>
      </c>
      <c r="P1666" s="57">
        <v>7</v>
      </c>
      <c r="Q1666" s="57">
        <v>16</v>
      </c>
      <c r="R1666" s="57">
        <v>14.6</v>
      </c>
      <c r="S1666" s="57">
        <v>9.7880000000000003</v>
      </c>
      <c r="T1666" s="57">
        <v>9.9245000000000001</v>
      </c>
      <c r="U1666" s="57">
        <v>10.3955</v>
      </c>
      <c r="V1666" s="57">
        <v>9.8439999999999994</v>
      </c>
      <c r="W1666" s="57">
        <v>9.9130000000000003</v>
      </c>
      <c r="X1666" s="57">
        <v>10.3916</v>
      </c>
      <c r="Y1666" s="57">
        <v>9.8460000000000001</v>
      </c>
      <c r="Z1666" s="57">
        <v>9.8964999999999996</v>
      </c>
      <c r="AA1666" s="57">
        <v>10.385899999999999</v>
      </c>
      <c r="AB1666" s="57">
        <v>12.45</v>
      </c>
      <c r="AC1666" s="57">
        <v>8.41</v>
      </c>
      <c r="AD1666" s="57">
        <v>10.6</v>
      </c>
      <c r="AE1666" s="57">
        <v>9.17</v>
      </c>
      <c r="AF1666" s="64">
        <v>44.650100000000002</v>
      </c>
      <c r="AG1666" s="64">
        <v>43.735300000000002</v>
      </c>
      <c r="AH1666" s="64">
        <v>46.083799999999997</v>
      </c>
      <c r="AI1666" s="64">
        <v>44.518099999999997</v>
      </c>
      <c r="AJ1666" s="61">
        <v>0.4548611111111111</v>
      </c>
      <c r="AK1666" s="216">
        <v>50</v>
      </c>
      <c r="AL1666" s="62">
        <v>25.349529188116573</v>
      </c>
      <c r="AM1666" s="24" t="s">
        <v>8394</v>
      </c>
      <c r="AN1666" s="216" t="s">
        <v>6009</v>
      </c>
      <c r="AO1666" s="216" t="s">
        <v>5971</v>
      </c>
      <c r="AP1666" s="216" t="s">
        <v>6884</v>
      </c>
      <c r="AQ1666" s="216" t="s">
        <v>6885</v>
      </c>
      <c r="AR1666" s="216" t="s">
        <v>6886</v>
      </c>
      <c r="AS1666" s="24" t="s">
        <v>6965</v>
      </c>
      <c r="AT1666" s="24" t="s">
        <v>6060</v>
      </c>
      <c r="AU1666" s="24" t="s">
        <v>5982</v>
      </c>
      <c r="AV1666" s="24" t="s">
        <v>6607</v>
      </c>
      <c r="AW1666" s="24" t="s">
        <v>6084</v>
      </c>
      <c r="AX1666" s="24" t="s">
        <v>5979</v>
      </c>
      <c r="AY1666" s="24" t="s">
        <v>7272</v>
      </c>
      <c r="AZ1666" s="216" t="s">
        <v>7058</v>
      </c>
      <c r="BA1666" s="216" t="s">
        <v>6893</v>
      </c>
      <c r="BB1666" s="57" t="s">
        <v>6944</v>
      </c>
      <c r="BC1666" s="202"/>
      <c r="BD1666" s="24"/>
      <c r="BE1666" s="151"/>
      <c r="BG1666" s="151"/>
      <c r="BI1666" s="151"/>
      <c r="BL1666" s="152"/>
    </row>
    <row r="1667" spans="1:64" s="169" customFormat="1">
      <c r="A1667" s="24">
        <v>8068</v>
      </c>
      <c r="B1667" s="24" t="s">
        <v>1447</v>
      </c>
      <c r="C1667" s="57">
        <v>19.8</v>
      </c>
      <c r="D1667" s="57">
        <v>19.8</v>
      </c>
      <c r="E1667" s="57">
        <v>19.399999999999999</v>
      </c>
      <c r="F1667" s="57">
        <v>19.7</v>
      </c>
      <c r="G1667" s="57">
        <v>20.100000000000001</v>
      </c>
      <c r="H1667" s="57">
        <v>20.55</v>
      </c>
      <c r="I1667" s="57">
        <v>20</v>
      </c>
      <c r="J1667" s="57">
        <v>20.2</v>
      </c>
      <c r="K1667" s="57">
        <v>20.25</v>
      </c>
      <c r="L1667" s="57">
        <v>20.75</v>
      </c>
      <c r="M1667" s="57">
        <v>20.25</v>
      </c>
      <c r="N1667" s="57">
        <v>20.45</v>
      </c>
      <c r="O1667" s="63">
        <v>1.23762376237623E-2</v>
      </c>
      <c r="P1667" s="57">
        <v>13</v>
      </c>
      <c r="Q1667" s="57">
        <v>10</v>
      </c>
      <c r="R1667" s="57">
        <v>15.8</v>
      </c>
      <c r="S1667" s="57">
        <v>19.77</v>
      </c>
      <c r="T1667" s="57">
        <v>19.91</v>
      </c>
      <c r="U1667" s="57">
        <v>20.6661</v>
      </c>
      <c r="V1667" s="57">
        <v>19.82</v>
      </c>
      <c r="W1667" s="57">
        <v>19.920000000000002</v>
      </c>
      <c r="X1667" s="57">
        <v>20.662700000000001</v>
      </c>
      <c r="Y1667" s="57">
        <v>19.91</v>
      </c>
      <c r="Z1667" s="57">
        <v>19.947500000000002</v>
      </c>
      <c r="AA1667" s="57">
        <v>20.661899999999999</v>
      </c>
      <c r="AB1667" s="57">
        <v>33.75</v>
      </c>
      <c r="AC1667" s="57">
        <v>18.5</v>
      </c>
      <c r="AD1667" s="57">
        <v>20.95</v>
      </c>
      <c r="AE1667" s="57">
        <v>19</v>
      </c>
      <c r="AF1667" s="64">
        <v>49.950800000000001</v>
      </c>
      <c r="AG1667" s="64">
        <v>43.8658</v>
      </c>
      <c r="AH1667" s="64">
        <v>60.919600000000003</v>
      </c>
      <c r="AI1667" s="64">
        <v>49.550400000000003</v>
      </c>
      <c r="AJ1667" s="61">
        <v>0.4548611111111111</v>
      </c>
      <c r="AK1667" s="216">
        <v>50</v>
      </c>
      <c r="AL1667" s="62">
        <v>47.077697063645061</v>
      </c>
      <c r="AM1667" s="24" t="s">
        <v>8395</v>
      </c>
      <c r="AN1667" s="216" t="s">
        <v>6009</v>
      </c>
      <c r="AO1667" s="216" t="s">
        <v>5961</v>
      </c>
      <c r="AP1667" s="216" t="s">
        <v>6884</v>
      </c>
      <c r="AQ1667" s="216" t="s">
        <v>6900</v>
      </c>
      <c r="AR1667" s="216" t="s">
        <v>6886</v>
      </c>
      <c r="AS1667" s="24" t="s">
        <v>6927</v>
      </c>
      <c r="AT1667" s="24" t="s">
        <v>6345</v>
      </c>
      <c r="AU1667" s="24" t="s">
        <v>6240</v>
      </c>
      <c r="AV1667" s="24" t="s">
        <v>6055</v>
      </c>
      <c r="AW1667" s="24" t="s">
        <v>5976</v>
      </c>
      <c r="AX1667" s="24" t="s">
        <v>5979</v>
      </c>
      <c r="AY1667" s="24" t="s">
        <v>7159</v>
      </c>
      <c r="AZ1667" s="216" t="s">
        <v>7641</v>
      </c>
      <c r="BA1667" s="216" t="s">
        <v>8225</v>
      </c>
      <c r="BB1667" s="57" t="s">
        <v>5474</v>
      </c>
      <c r="BC1667" s="202"/>
      <c r="BD1667" s="24"/>
      <c r="BE1667" s="151"/>
      <c r="BG1667" s="151"/>
      <c r="BI1667" s="151"/>
      <c r="BL1667" s="152"/>
    </row>
    <row r="1668" spans="1:64" s="169" customFormat="1">
      <c r="A1668" s="24">
        <v>8069</v>
      </c>
      <c r="B1668" s="24" t="s">
        <v>1448</v>
      </c>
      <c r="C1668" s="57">
        <v>78</v>
      </c>
      <c r="D1668" s="57">
        <v>78.8</v>
      </c>
      <c r="E1668" s="57">
        <v>76.5</v>
      </c>
      <c r="F1668" s="57">
        <v>77.5</v>
      </c>
      <c r="G1668" s="57">
        <v>78.400000000000006</v>
      </c>
      <c r="H1668" s="57">
        <v>79.2</v>
      </c>
      <c r="I1668" s="57">
        <v>74.900000000000006</v>
      </c>
      <c r="J1668" s="57">
        <v>76</v>
      </c>
      <c r="K1668" s="57">
        <v>75.8</v>
      </c>
      <c r="L1668" s="57">
        <v>77.5</v>
      </c>
      <c r="M1668" s="57">
        <v>75.2</v>
      </c>
      <c r="N1668" s="57">
        <v>76.2</v>
      </c>
      <c r="O1668" s="63">
        <v>2.6315789473684201E-3</v>
      </c>
      <c r="P1668" s="57">
        <v>3638</v>
      </c>
      <c r="Q1668" s="57">
        <v>12362</v>
      </c>
      <c r="R1668" s="57">
        <v>12685.7</v>
      </c>
      <c r="S1668" s="57">
        <v>75.3</v>
      </c>
      <c r="T1668" s="57">
        <v>80.704999999999998</v>
      </c>
      <c r="U1668" s="57">
        <v>77.131699999999995</v>
      </c>
      <c r="V1668" s="57">
        <v>76.16</v>
      </c>
      <c r="W1668" s="57">
        <v>80.25</v>
      </c>
      <c r="X1668" s="57">
        <v>77.368300000000005</v>
      </c>
      <c r="Y1668" s="57">
        <v>75.98</v>
      </c>
      <c r="Z1668" s="57">
        <v>79.95</v>
      </c>
      <c r="AA1668" s="57">
        <v>77.571700000000007</v>
      </c>
      <c r="AB1668" s="57">
        <v>94.3</v>
      </c>
      <c r="AC1668" s="57">
        <v>36.6</v>
      </c>
      <c r="AD1668" s="57">
        <v>90</v>
      </c>
      <c r="AE1668" s="57">
        <v>70.3</v>
      </c>
      <c r="AF1668" s="64">
        <v>48.125999999999998</v>
      </c>
      <c r="AG1668" s="64">
        <v>36.658499999999997</v>
      </c>
      <c r="AH1668" s="64">
        <v>53.230899999999998</v>
      </c>
      <c r="AI1668" s="64">
        <v>42.182600000000001</v>
      </c>
      <c r="AJ1668" s="61">
        <v>0.4548611111111111</v>
      </c>
      <c r="AK1668" s="216">
        <v>4000</v>
      </c>
      <c r="AL1668" s="62">
        <v>6374.8683462137842</v>
      </c>
      <c r="AM1668" s="24" t="s">
        <v>8396</v>
      </c>
      <c r="AN1668" s="216" t="s">
        <v>6009</v>
      </c>
      <c r="AO1668" s="216" t="s">
        <v>5961</v>
      </c>
      <c r="AP1668" s="216" t="s">
        <v>6884</v>
      </c>
      <c r="AQ1668" s="216" t="s">
        <v>6885</v>
      </c>
      <c r="AR1668" s="216" t="s">
        <v>6886</v>
      </c>
      <c r="AS1668" s="24" t="s">
        <v>5474</v>
      </c>
      <c r="AT1668" s="24" t="s">
        <v>6216</v>
      </c>
      <c r="AU1668" s="24" t="s">
        <v>5962</v>
      </c>
      <c r="AV1668" s="24" t="s">
        <v>6240</v>
      </c>
      <c r="AW1668" s="24" t="s">
        <v>5976</v>
      </c>
      <c r="AX1668" s="24" t="s">
        <v>5991</v>
      </c>
      <c r="AY1668" s="24" t="s">
        <v>8397</v>
      </c>
      <c r="AZ1668" s="216" t="s">
        <v>7265</v>
      </c>
      <c r="BA1668" s="216" t="s">
        <v>7533</v>
      </c>
      <c r="BB1668" s="57" t="s">
        <v>6898</v>
      </c>
      <c r="BC1668" s="202"/>
      <c r="BD1668" s="24"/>
      <c r="BE1668" s="151"/>
      <c r="BG1668" s="151"/>
      <c r="BI1668" s="151"/>
      <c r="BL1668" s="152"/>
    </row>
    <row r="1669" spans="1:64" s="169" customFormat="1">
      <c r="A1669" s="24">
        <v>8070</v>
      </c>
      <c r="B1669" s="24" t="s">
        <v>5950</v>
      </c>
      <c r="C1669" s="57">
        <v>31.5</v>
      </c>
      <c r="D1669" s="57">
        <v>32.4</v>
      </c>
      <c r="E1669" s="57">
        <v>31.35</v>
      </c>
      <c r="F1669" s="57">
        <v>32.299999999999997</v>
      </c>
      <c r="G1669" s="57">
        <v>32.799999999999997</v>
      </c>
      <c r="H1669" s="57">
        <v>32.799999999999997</v>
      </c>
      <c r="I1669" s="57">
        <v>32.1</v>
      </c>
      <c r="J1669" s="57">
        <v>32.1</v>
      </c>
      <c r="K1669" s="57">
        <v>32.450000000000003</v>
      </c>
      <c r="L1669" s="57">
        <v>32.9</v>
      </c>
      <c r="M1669" s="57">
        <v>32.4</v>
      </c>
      <c r="N1669" s="57">
        <v>32.799999999999997</v>
      </c>
      <c r="O1669" s="63">
        <v>2.1806853582554499E-2</v>
      </c>
      <c r="P1669" s="57">
        <v>602</v>
      </c>
      <c r="Q1669" s="57">
        <v>904</v>
      </c>
      <c r="R1669" s="57">
        <v>2569.8000000000002</v>
      </c>
      <c r="S1669" s="57">
        <v>31.45</v>
      </c>
      <c r="T1669" s="57">
        <v>34.677500000000002</v>
      </c>
      <c r="U1669" s="57">
        <v>34.204999999999998</v>
      </c>
      <c r="V1669" s="57">
        <v>31.63</v>
      </c>
      <c r="W1669" s="57">
        <v>34.43</v>
      </c>
      <c r="X1669" s="57">
        <v>34.171700000000001</v>
      </c>
      <c r="Y1669" s="57">
        <v>31.77</v>
      </c>
      <c r="Z1669" s="57">
        <v>34.22</v>
      </c>
      <c r="AA1669" s="57">
        <v>34.152500000000003</v>
      </c>
      <c r="AB1669" s="57">
        <v>45.45</v>
      </c>
      <c r="AC1669" s="57">
        <v>18.95</v>
      </c>
      <c r="AD1669" s="57">
        <v>38.799999999999997</v>
      </c>
      <c r="AE1669" s="57">
        <v>30.1</v>
      </c>
      <c r="AF1669" s="64">
        <v>33.462899999999998</v>
      </c>
      <c r="AG1669" s="64">
        <v>22.999099999999999</v>
      </c>
      <c r="AH1669" s="64">
        <v>44.259799999999998</v>
      </c>
      <c r="AI1669" s="64">
        <v>30.085999999999999</v>
      </c>
      <c r="AJ1669" s="61">
        <v>0.4548611111111111</v>
      </c>
      <c r="AK1669" s="216">
        <v>650</v>
      </c>
      <c r="AL1669" s="62">
        <v>1106.2885545469992</v>
      </c>
      <c r="AM1669" s="24" t="s">
        <v>6554</v>
      </c>
      <c r="AN1669" s="216" t="s">
        <v>6009</v>
      </c>
      <c r="AO1669" s="216" t="s">
        <v>5971</v>
      </c>
      <c r="AP1669" s="216" t="s">
        <v>6884</v>
      </c>
      <c r="AQ1669" s="216" t="s">
        <v>6885</v>
      </c>
      <c r="AR1669" s="216" t="s">
        <v>6886</v>
      </c>
      <c r="AS1669" s="24" t="s">
        <v>5474</v>
      </c>
      <c r="AT1669" s="24" t="s">
        <v>6010</v>
      </c>
      <c r="AU1669" s="24" t="s">
        <v>6518</v>
      </c>
      <c r="AV1669" s="24" t="s">
        <v>6016</v>
      </c>
      <c r="AW1669" s="24" t="s">
        <v>5990</v>
      </c>
      <c r="AX1669" s="24" t="s">
        <v>5965</v>
      </c>
      <c r="AY1669" s="24" t="s">
        <v>7702</v>
      </c>
      <c r="AZ1669" s="216" t="s">
        <v>7132</v>
      </c>
      <c r="BA1669" s="216" t="s">
        <v>6914</v>
      </c>
      <c r="BB1669" s="57" t="s">
        <v>5474</v>
      </c>
      <c r="BC1669" s="202"/>
      <c r="BD1669" s="24"/>
      <c r="BE1669" s="151"/>
      <c r="BG1669" s="151"/>
      <c r="BI1669" s="151"/>
      <c r="BL1669" s="152"/>
    </row>
    <row r="1670" spans="1:64" s="169" customFormat="1">
      <c r="A1670" s="24">
        <v>8071</v>
      </c>
      <c r="B1670" s="24" t="s">
        <v>4448</v>
      </c>
      <c r="C1670" s="57">
        <v>11.8</v>
      </c>
      <c r="D1670" s="57">
        <v>11.9</v>
      </c>
      <c r="E1670" s="57">
        <v>11.35</v>
      </c>
      <c r="F1670" s="57">
        <v>11.6</v>
      </c>
      <c r="G1670" s="57">
        <v>11.65</v>
      </c>
      <c r="H1670" s="57">
        <v>11.65</v>
      </c>
      <c r="I1670" s="57">
        <v>11.35</v>
      </c>
      <c r="J1670" s="57">
        <v>11.4</v>
      </c>
      <c r="K1670" s="57">
        <v>11.4</v>
      </c>
      <c r="L1670" s="57">
        <v>11.55</v>
      </c>
      <c r="M1670" s="57">
        <v>11.3</v>
      </c>
      <c r="N1670" s="57">
        <v>11.5</v>
      </c>
      <c r="O1670" s="63">
        <v>8.7719298245613996E-3</v>
      </c>
      <c r="P1670" s="57">
        <v>22</v>
      </c>
      <c r="Q1670" s="57">
        <v>137</v>
      </c>
      <c r="R1670" s="57">
        <v>67.650000000000006</v>
      </c>
      <c r="S1670" s="57">
        <v>11.77</v>
      </c>
      <c r="T1670" s="57">
        <v>12.432499999999999</v>
      </c>
      <c r="U1670" s="57">
        <v>12.744999999999999</v>
      </c>
      <c r="V1670" s="57">
        <v>11.71</v>
      </c>
      <c r="W1670" s="57">
        <v>12.352499999999999</v>
      </c>
      <c r="X1670" s="57">
        <v>12.72</v>
      </c>
      <c r="Y1670" s="57">
        <v>11.62</v>
      </c>
      <c r="Z1670" s="57">
        <v>12.275</v>
      </c>
      <c r="AA1670" s="57">
        <v>12.6942</v>
      </c>
      <c r="AB1670" s="57">
        <v>15.3</v>
      </c>
      <c r="AC1670" s="57">
        <v>11.3</v>
      </c>
      <c r="AD1670" s="57">
        <v>13.1</v>
      </c>
      <c r="AE1670" s="57">
        <v>11.3</v>
      </c>
      <c r="AF1670" s="64">
        <v>15.9003</v>
      </c>
      <c r="AG1670" s="64">
        <v>18.225000000000001</v>
      </c>
      <c r="AH1670" s="64">
        <v>16.949400000000001</v>
      </c>
      <c r="AI1670" s="64">
        <v>17.799800000000001</v>
      </c>
      <c r="AJ1670" s="61">
        <v>0.4548611111111111</v>
      </c>
      <c r="AK1670" s="216">
        <v>50</v>
      </c>
      <c r="AL1670" s="62">
        <v>79.669948876937809</v>
      </c>
      <c r="AM1670" s="24" t="s">
        <v>6484</v>
      </c>
      <c r="AN1670" s="216" t="s">
        <v>6039</v>
      </c>
      <c r="AO1670" s="216" t="s">
        <v>6047</v>
      </c>
      <c r="AP1670" s="216" t="s">
        <v>6884</v>
      </c>
      <c r="AQ1670" s="216" t="s">
        <v>6885</v>
      </c>
      <c r="AR1670" s="216" t="s">
        <v>6916</v>
      </c>
      <c r="AS1670" s="24" t="s">
        <v>7656</v>
      </c>
      <c r="AT1670" s="24" t="s">
        <v>5984</v>
      </c>
      <c r="AU1670" s="24" t="s">
        <v>6017</v>
      </c>
      <c r="AV1670" s="24" t="s">
        <v>6016</v>
      </c>
      <c r="AW1670" s="24" t="s">
        <v>5990</v>
      </c>
      <c r="AX1670" s="24" t="s">
        <v>5986</v>
      </c>
      <c r="AY1670" s="24" t="s">
        <v>6969</v>
      </c>
      <c r="AZ1670" s="216" t="s">
        <v>7762</v>
      </c>
      <c r="BA1670" s="216" t="s">
        <v>7028</v>
      </c>
      <c r="BB1670" s="57" t="s">
        <v>5474</v>
      </c>
      <c r="BC1670" s="202"/>
      <c r="BD1670" s="24"/>
      <c r="BE1670" s="151"/>
      <c r="BG1670" s="151"/>
      <c r="BI1670" s="151"/>
      <c r="BL1670" s="152"/>
    </row>
    <row r="1671" spans="1:64" s="169" customFormat="1">
      <c r="A1671" s="24">
        <v>8072</v>
      </c>
      <c r="B1671" s="24" t="s">
        <v>1450</v>
      </c>
      <c r="C1671" s="57">
        <v>24.05</v>
      </c>
      <c r="D1671" s="57">
        <v>24.4</v>
      </c>
      <c r="E1671" s="57">
        <v>24.05</v>
      </c>
      <c r="F1671" s="57">
        <v>24.2</v>
      </c>
      <c r="G1671" s="57">
        <v>24.45</v>
      </c>
      <c r="H1671" s="57">
        <v>24.45</v>
      </c>
      <c r="I1671" s="57">
        <v>24.15</v>
      </c>
      <c r="J1671" s="57">
        <v>24.3</v>
      </c>
      <c r="K1671" s="57">
        <v>24.4</v>
      </c>
      <c r="L1671" s="57">
        <v>24.4</v>
      </c>
      <c r="M1671" s="57">
        <v>24</v>
      </c>
      <c r="N1671" s="57">
        <v>24.05</v>
      </c>
      <c r="O1671" s="63">
        <v>-1.0288065843621399E-2</v>
      </c>
      <c r="P1671" s="57">
        <v>17</v>
      </c>
      <c r="Q1671" s="57">
        <v>7</v>
      </c>
      <c r="R1671" s="57">
        <v>26.9</v>
      </c>
      <c r="S1671" s="57">
        <v>24.03</v>
      </c>
      <c r="T1671" s="57">
        <v>24.704999999999998</v>
      </c>
      <c r="U1671" s="57">
        <v>25.065000000000001</v>
      </c>
      <c r="V1671" s="57">
        <v>24.12</v>
      </c>
      <c r="W1671" s="57">
        <v>24.642499999999998</v>
      </c>
      <c r="X1671" s="57">
        <v>25.047499999999999</v>
      </c>
      <c r="Y1671" s="57">
        <v>24.07</v>
      </c>
      <c r="Z1671" s="57">
        <v>24.577500000000001</v>
      </c>
      <c r="AA1671" s="57">
        <v>25.029199999999999</v>
      </c>
      <c r="AB1671" s="57">
        <v>36.950000000000003</v>
      </c>
      <c r="AC1671" s="57">
        <v>22.15</v>
      </c>
      <c r="AD1671" s="57">
        <v>25.95</v>
      </c>
      <c r="AE1671" s="57">
        <v>23.3</v>
      </c>
      <c r="AF1671" s="64">
        <v>47.758600000000001</v>
      </c>
      <c r="AG1671" s="64">
        <v>30.730499999999999</v>
      </c>
      <c r="AH1671" s="64">
        <v>49.696199999999997</v>
      </c>
      <c r="AI1671" s="64">
        <v>37.052399999999999</v>
      </c>
      <c r="AJ1671" s="61">
        <v>0.4548611111111111</v>
      </c>
      <c r="AK1671" s="216">
        <v>50</v>
      </c>
      <c r="AL1671" s="62">
        <v>61.563142313997389</v>
      </c>
      <c r="AM1671" s="24" t="s">
        <v>8398</v>
      </c>
      <c r="AN1671" s="216" t="s">
        <v>6009</v>
      </c>
      <c r="AO1671" s="216" t="s">
        <v>5971</v>
      </c>
      <c r="AP1671" s="216" t="s">
        <v>6884</v>
      </c>
      <c r="AQ1671" s="216" t="s">
        <v>6885</v>
      </c>
      <c r="AR1671" s="216" t="s">
        <v>6916</v>
      </c>
      <c r="AS1671" s="24" t="s">
        <v>5474</v>
      </c>
      <c r="AT1671" s="24" t="s">
        <v>6055</v>
      </c>
      <c r="AU1671" s="24" t="s">
        <v>6017</v>
      </c>
      <c r="AV1671" s="24" t="s">
        <v>6017</v>
      </c>
      <c r="AW1671" s="24" t="s">
        <v>5979</v>
      </c>
      <c r="AX1671" s="24" t="s">
        <v>5965</v>
      </c>
      <c r="AY1671" s="24" t="s">
        <v>7653</v>
      </c>
      <c r="AZ1671" s="216" t="s">
        <v>7073</v>
      </c>
      <c r="BA1671" s="216" t="s">
        <v>7043</v>
      </c>
      <c r="BB1671" s="57" t="s">
        <v>5474</v>
      </c>
      <c r="BC1671" s="202"/>
      <c r="BD1671" s="24"/>
      <c r="BE1671" s="151"/>
      <c r="BG1671" s="151"/>
      <c r="BI1671" s="151"/>
      <c r="BL1671" s="152"/>
    </row>
    <row r="1672" spans="1:64" s="169" customFormat="1">
      <c r="A1672" s="24">
        <v>8074</v>
      </c>
      <c r="B1672" s="24" t="s">
        <v>1451</v>
      </c>
      <c r="C1672" s="57">
        <v>19.600000000000001</v>
      </c>
      <c r="D1672" s="57">
        <v>19.600000000000001</v>
      </c>
      <c r="E1672" s="57">
        <v>19.149999999999999</v>
      </c>
      <c r="F1672" s="57">
        <v>19.2</v>
      </c>
      <c r="G1672" s="57">
        <v>19.2</v>
      </c>
      <c r="H1672" s="57">
        <v>19.350000000000001</v>
      </c>
      <c r="I1672" s="57">
        <v>19.149999999999999</v>
      </c>
      <c r="J1672" s="57">
        <v>19.350000000000001</v>
      </c>
      <c r="K1672" s="57">
        <v>19.5</v>
      </c>
      <c r="L1672" s="57">
        <v>19.600000000000001</v>
      </c>
      <c r="M1672" s="57">
        <v>19.45</v>
      </c>
      <c r="N1672" s="57">
        <v>19.600000000000001</v>
      </c>
      <c r="O1672" s="63">
        <v>1.29198966408268E-2</v>
      </c>
      <c r="P1672" s="57">
        <v>72</v>
      </c>
      <c r="Q1672" s="57">
        <v>92</v>
      </c>
      <c r="R1672" s="57">
        <v>108.1</v>
      </c>
      <c r="S1672" s="57">
        <v>19.170000000000002</v>
      </c>
      <c r="T1672" s="57">
        <v>20.2</v>
      </c>
      <c r="U1672" s="57">
        <v>20.4483</v>
      </c>
      <c r="V1672" s="57">
        <v>19.18</v>
      </c>
      <c r="W1672" s="57">
        <v>20.125</v>
      </c>
      <c r="X1672" s="57">
        <v>20.431699999999999</v>
      </c>
      <c r="Y1672" s="57">
        <v>19.239999999999998</v>
      </c>
      <c r="Z1672" s="57">
        <v>20.074999999999999</v>
      </c>
      <c r="AA1672" s="57">
        <v>20.4175</v>
      </c>
      <c r="AB1672" s="57">
        <v>24.35</v>
      </c>
      <c r="AC1672" s="57">
        <v>15.7</v>
      </c>
      <c r="AD1672" s="57">
        <v>21</v>
      </c>
      <c r="AE1672" s="57">
        <v>19</v>
      </c>
      <c r="AF1672" s="64">
        <v>16.385300000000001</v>
      </c>
      <c r="AG1672" s="64">
        <v>16.142399999999999</v>
      </c>
      <c r="AH1672" s="64">
        <v>29.1053</v>
      </c>
      <c r="AI1672" s="64">
        <v>20.4634</v>
      </c>
      <c r="AJ1672" s="61">
        <v>0.4548611111111111</v>
      </c>
      <c r="AK1672" s="216">
        <v>100</v>
      </c>
      <c r="AL1672" s="62">
        <v>156.11155231151409</v>
      </c>
      <c r="AM1672" s="24" t="s">
        <v>7426</v>
      </c>
      <c r="AN1672" s="216" t="s">
        <v>6009</v>
      </c>
      <c r="AO1672" s="216" t="s">
        <v>6007</v>
      </c>
      <c r="AP1672" s="216" t="s">
        <v>6884</v>
      </c>
      <c r="AQ1672" s="216" t="s">
        <v>6885</v>
      </c>
      <c r="AR1672" s="216" t="s">
        <v>6886</v>
      </c>
      <c r="AS1672" s="24" t="s">
        <v>6894</v>
      </c>
      <c r="AT1672" s="24" t="s">
        <v>6017</v>
      </c>
      <c r="AU1672" s="24" t="s">
        <v>6126</v>
      </c>
      <c r="AV1672" s="24" t="s">
        <v>6126</v>
      </c>
      <c r="AW1672" s="24" t="s">
        <v>5979</v>
      </c>
      <c r="AX1672" s="24" t="s">
        <v>5991</v>
      </c>
      <c r="AY1672" s="24" t="s">
        <v>7199</v>
      </c>
      <c r="AZ1672" s="216" t="s">
        <v>6892</v>
      </c>
      <c r="BA1672" s="216" t="s">
        <v>7043</v>
      </c>
      <c r="BB1672" s="57" t="s">
        <v>5474</v>
      </c>
      <c r="BC1672" s="202"/>
      <c r="BD1672" s="24"/>
      <c r="BE1672" s="151"/>
      <c r="BG1672" s="151"/>
      <c r="BI1672" s="151"/>
      <c r="BL1672" s="152"/>
    </row>
    <row r="1673" spans="1:64" s="169" customFormat="1">
      <c r="A1673" s="24">
        <v>8076</v>
      </c>
      <c r="B1673" s="24" t="s">
        <v>1452</v>
      </c>
      <c r="C1673" s="57">
        <v>30.15</v>
      </c>
      <c r="D1673" s="57">
        <v>30.95</v>
      </c>
      <c r="E1673" s="57">
        <v>30.15</v>
      </c>
      <c r="F1673" s="57">
        <v>30.75</v>
      </c>
      <c r="G1673" s="57">
        <v>30.95</v>
      </c>
      <c r="H1673" s="57">
        <v>31.3</v>
      </c>
      <c r="I1673" s="57">
        <v>30.55</v>
      </c>
      <c r="J1673" s="57">
        <v>30.75</v>
      </c>
      <c r="K1673" s="57">
        <v>30.65</v>
      </c>
      <c r="L1673" s="57">
        <v>31.8</v>
      </c>
      <c r="M1673" s="57">
        <v>30.65</v>
      </c>
      <c r="N1673" s="57">
        <v>31.8</v>
      </c>
      <c r="O1673" s="63">
        <v>3.4146341463414602E-2</v>
      </c>
      <c r="P1673" s="57">
        <v>558</v>
      </c>
      <c r="Q1673" s="57">
        <v>376</v>
      </c>
      <c r="R1673" s="57">
        <v>865.75</v>
      </c>
      <c r="S1673" s="57">
        <v>30.25</v>
      </c>
      <c r="T1673" s="57">
        <v>31.16</v>
      </c>
      <c r="U1673" s="57">
        <v>32.9758</v>
      </c>
      <c r="V1673" s="57">
        <v>30.49</v>
      </c>
      <c r="W1673" s="57">
        <v>31.092500000000001</v>
      </c>
      <c r="X1673" s="57">
        <v>32.975000000000001</v>
      </c>
      <c r="Y1673" s="57">
        <v>30.72</v>
      </c>
      <c r="Z1673" s="57">
        <v>31.12</v>
      </c>
      <c r="AA1673" s="57">
        <v>32.984200000000001</v>
      </c>
      <c r="AB1673" s="57">
        <v>41.85</v>
      </c>
      <c r="AC1673" s="57">
        <v>24.85</v>
      </c>
      <c r="AD1673" s="57">
        <v>33.700000000000003</v>
      </c>
      <c r="AE1673" s="57">
        <v>28.8</v>
      </c>
      <c r="AF1673" s="64">
        <v>54.2254</v>
      </c>
      <c r="AG1673" s="64">
        <v>41.379399999999997</v>
      </c>
      <c r="AH1673" s="64">
        <v>69.483599999999996</v>
      </c>
      <c r="AI1673" s="64">
        <v>50.747500000000002</v>
      </c>
      <c r="AJ1673" s="61">
        <v>0.4548611111111111</v>
      </c>
      <c r="AK1673" s="216">
        <v>600</v>
      </c>
      <c r="AL1673" s="62">
        <v>1086.1696039953256</v>
      </c>
      <c r="AM1673" s="24" t="s">
        <v>6154</v>
      </c>
      <c r="AN1673" s="216" t="s">
        <v>6009</v>
      </c>
      <c r="AO1673" s="216" t="s">
        <v>5961</v>
      </c>
      <c r="AP1673" s="216" t="s">
        <v>6884</v>
      </c>
      <c r="AQ1673" s="216" t="s">
        <v>6900</v>
      </c>
      <c r="AR1673" s="216" t="s">
        <v>6886</v>
      </c>
      <c r="AS1673" s="24" t="s">
        <v>5474</v>
      </c>
      <c r="AT1673" s="24" t="s">
        <v>6055</v>
      </c>
      <c r="AU1673" s="24" t="s">
        <v>5984</v>
      </c>
      <c r="AV1673" s="24" t="s">
        <v>6201</v>
      </c>
      <c r="AW1673" s="24" t="s">
        <v>5979</v>
      </c>
      <c r="AX1673" s="24" t="s">
        <v>5979</v>
      </c>
      <c r="AY1673" s="24" t="s">
        <v>8308</v>
      </c>
      <c r="AZ1673" s="216" t="s">
        <v>7311</v>
      </c>
      <c r="BA1673" s="216" t="s">
        <v>7659</v>
      </c>
      <c r="BB1673" s="57" t="s">
        <v>6903</v>
      </c>
      <c r="BC1673" s="202"/>
      <c r="BD1673" s="24"/>
      <c r="BE1673" s="151"/>
      <c r="BG1673" s="151"/>
      <c r="BI1673" s="151"/>
      <c r="BL1673" s="152"/>
    </row>
    <row r="1674" spans="1:64" s="169" customFormat="1">
      <c r="A1674" s="24">
        <v>8077</v>
      </c>
      <c r="B1674" s="24" t="s">
        <v>1453</v>
      </c>
      <c r="C1674" s="57">
        <v>10.4</v>
      </c>
      <c r="D1674" s="57">
        <v>10.9</v>
      </c>
      <c r="E1674" s="57">
        <v>10.4</v>
      </c>
      <c r="F1674" s="57">
        <v>10.9</v>
      </c>
      <c r="G1674" s="57">
        <v>10.55</v>
      </c>
      <c r="H1674" s="57">
        <v>10.75</v>
      </c>
      <c r="I1674" s="57">
        <v>10.55</v>
      </c>
      <c r="J1674" s="57">
        <v>10.75</v>
      </c>
      <c r="K1674" s="57">
        <v>10.85</v>
      </c>
      <c r="L1674" s="57">
        <v>10.85</v>
      </c>
      <c r="M1674" s="57">
        <v>10.8</v>
      </c>
      <c r="N1674" s="57">
        <v>10.85</v>
      </c>
      <c r="O1674" s="63">
        <v>9.30232558139534E-3</v>
      </c>
      <c r="P1674" s="57">
        <v>6</v>
      </c>
      <c r="Q1674" s="57">
        <v>2</v>
      </c>
      <c r="R1674" s="57">
        <v>36.058799999999998</v>
      </c>
      <c r="S1674" s="57">
        <v>10.97</v>
      </c>
      <c r="T1674" s="57">
        <v>11.264699999999999</v>
      </c>
      <c r="U1674" s="57">
        <v>11.4693</v>
      </c>
      <c r="V1674" s="57">
        <v>10.91</v>
      </c>
      <c r="W1674" s="57">
        <v>11.214700000000001</v>
      </c>
      <c r="X1674" s="57">
        <v>11.4702</v>
      </c>
      <c r="Y1674" s="57">
        <v>10.83</v>
      </c>
      <c r="Z1674" s="57">
        <v>11.152900000000001</v>
      </c>
      <c r="AA1674" s="57">
        <v>11.473699999999999</v>
      </c>
      <c r="AB1674" s="57">
        <v>15.1</v>
      </c>
      <c r="AC1674" s="57">
        <v>7.31</v>
      </c>
      <c r="AD1674" s="57">
        <v>12.05</v>
      </c>
      <c r="AE1674" s="57">
        <v>10.4</v>
      </c>
      <c r="AF1674" s="64"/>
      <c r="AG1674" s="64"/>
      <c r="AH1674" s="64"/>
      <c r="AI1674" s="64"/>
      <c r="AJ1674" s="61">
        <v>0.4548611111111111</v>
      </c>
      <c r="AK1674" s="216">
        <v>50</v>
      </c>
      <c r="AL1674" s="62">
        <v>21.728167875528491</v>
      </c>
      <c r="AM1674" s="24" t="s">
        <v>7243</v>
      </c>
      <c r="AN1674" s="216" t="s">
        <v>5993</v>
      </c>
      <c r="AO1674" s="216" t="s">
        <v>5993</v>
      </c>
      <c r="AP1674" s="216" t="s">
        <v>6884</v>
      </c>
      <c r="AQ1674" s="216" t="s">
        <v>6885</v>
      </c>
      <c r="AR1674" s="216" t="s">
        <v>6886</v>
      </c>
      <c r="AS1674" s="24" t="s">
        <v>6917</v>
      </c>
      <c r="AT1674" s="24" t="s">
        <v>6201</v>
      </c>
      <c r="AU1674" s="24" t="s">
        <v>6493</v>
      </c>
      <c r="AV1674" s="24" t="s">
        <v>6650</v>
      </c>
      <c r="AW1674" s="24" t="s">
        <v>5979</v>
      </c>
      <c r="AX1674" s="24" t="s">
        <v>6159</v>
      </c>
      <c r="AY1674" s="24" t="s">
        <v>7341</v>
      </c>
      <c r="AZ1674" s="216" t="s">
        <v>7391</v>
      </c>
      <c r="BA1674" s="216" t="s">
        <v>7320</v>
      </c>
      <c r="BB1674" s="57" t="s">
        <v>6898</v>
      </c>
      <c r="BC1674" s="202"/>
      <c r="BD1674" s="24"/>
      <c r="BE1674" s="151"/>
      <c r="BG1674" s="151"/>
      <c r="BI1674" s="151"/>
      <c r="BL1674" s="152"/>
    </row>
    <row r="1675" spans="1:64" s="169" customFormat="1">
      <c r="A1675" s="24">
        <v>8081</v>
      </c>
      <c r="B1675" s="24" t="s">
        <v>1455</v>
      </c>
      <c r="C1675" s="57">
        <v>262.5</v>
      </c>
      <c r="D1675" s="57">
        <v>272.5</v>
      </c>
      <c r="E1675" s="57">
        <v>260.5</v>
      </c>
      <c r="F1675" s="57">
        <v>268</v>
      </c>
      <c r="G1675" s="57">
        <v>270</v>
      </c>
      <c r="H1675" s="57">
        <v>277.5</v>
      </c>
      <c r="I1675" s="57">
        <v>262.5</v>
      </c>
      <c r="J1675" s="57">
        <v>266</v>
      </c>
      <c r="K1675" s="57">
        <v>265</v>
      </c>
      <c r="L1675" s="57">
        <v>272.5</v>
      </c>
      <c r="M1675" s="57">
        <v>262.5</v>
      </c>
      <c r="N1675" s="57">
        <v>272</v>
      </c>
      <c r="O1675" s="63">
        <v>2.2556390977443601E-2</v>
      </c>
      <c r="P1675" s="57">
        <v>447</v>
      </c>
      <c r="Q1675" s="57">
        <v>1608</v>
      </c>
      <c r="R1675" s="57">
        <v>1481.8</v>
      </c>
      <c r="S1675" s="57">
        <v>261.89999999999998</v>
      </c>
      <c r="T1675" s="57">
        <v>267</v>
      </c>
      <c r="U1675" s="57">
        <v>247.7833</v>
      </c>
      <c r="V1675" s="57">
        <v>263.10000000000002</v>
      </c>
      <c r="W1675" s="57">
        <v>266.77499999999998</v>
      </c>
      <c r="X1675" s="57">
        <v>248.5333</v>
      </c>
      <c r="Y1675" s="57">
        <v>263.7</v>
      </c>
      <c r="Z1675" s="57">
        <v>267.07499999999999</v>
      </c>
      <c r="AA1675" s="57">
        <v>249.38329999999999</v>
      </c>
      <c r="AB1675" s="57">
        <v>301</v>
      </c>
      <c r="AC1675" s="57">
        <v>144</v>
      </c>
      <c r="AD1675" s="57">
        <v>286.5</v>
      </c>
      <c r="AE1675" s="57">
        <v>245.5</v>
      </c>
      <c r="AF1675" s="64">
        <v>50.738999999999997</v>
      </c>
      <c r="AG1675" s="64">
        <v>49.485900000000001</v>
      </c>
      <c r="AH1675" s="64">
        <v>58.0685</v>
      </c>
      <c r="AI1675" s="64">
        <v>52.346800000000002</v>
      </c>
      <c r="AJ1675" s="61">
        <v>0.4548611111111111</v>
      </c>
      <c r="AK1675" s="216">
        <v>450</v>
      </c>
      <c r="AL1675" s="62">
        <v>867.2361351219779</v>
      </c>
      <c r="AM1675" s="24" t="s">
        <v>6154</v>
      </c>
      <c r="AN1675" s="216" t="s">
        <v>6009</v>
      </c>
      <c r="AO1675" s="216" t="s">
        <v>5961</v>
      </c>
      <c r="AP1675" s="216" t="s">
        <v>6908</v>
      </c>
      <c r="AQ1675" s="216" t="s">
        <v>6900</v>
      </c>
      <c r="AR1675" s="216" t="s">
        <v>6886</v>
      </c>
      <c r="AS1675" s="24" t="s">
        <v>5474</v>
      </c>
      <c r="AT1675" s="24" t="s">
        <v>6016</v>
      </c>
      <c r="AU1675" s="24" t="s">
        <v>5984</v>
      </c>
      <c r="AV1675" s="24" t="s">
        <v>6010</v>
      </c>
      <c r="AW1675" s="24" t="s">
        <v>5965</v>
      </c>
      <c r="AX1675" s="24" t="s">
        <v>5991</v>
      </c>
      <c r="AY1675" s="24" t="s">
        <v>6909</v>
      </c>
      <c r="AZ1675" s="216" t="s">
        <v>6983</v>
      </c>
      <c r="BA1675" s="216" t="s">
        <v>7361</v>
      </c>
      <c r="BB1675" s="57" t="s">
        <v>6903</v>
      </c>
      <c r="BC1675" s="202"/>
      <c r="BD1675" s="24"/>
      <c r="BE1675" s="151"/>
      <c r="BG1675" s="151"/>
      <c r="BI1675" s="151"/>
      <c r="BL1675" s="152"/>
    </row>
    <row r="1676" spans="1:64" s="169" customFormat="1">
      <c r="A1676" s="24">
        <v>8083</v>
      </c>
      <c r="B1676" s="24" t="s">
        <v>1456</v>
      </c>
      <c r="C1676" s="57">
        <v>184</v>
      </c>
      <c r="D1676" s="57">
        <v>184.5</v>
      </c>
      <c r="E1676" s="57">
        <v>183.5</v>
      </c>
      <c r="F1676" s="57">
        <v>184.5</v>
      </c>
      <c r="G1676" s="57">
        <v>185</v>
      </c>
      <c r="H1676" s="57">
        <v>185</v>
      </c>
      <c r="I1676" s="57">
        <v>183.5</v>
      </c>
      <c r="J1676" s="57">
        <v>184</v>
      </c>
      <c r="K1676" s="57">
        <v>184.5</v>
      </c>
      <c r="L1676" s="57">
        <v>184.5</v>
      </c>
      <c r="M1676" s="57">
        <v>183</v>
      </c>
      <c r="N1676" s="57">
        <v>184</v>
      </c>
      <c r="O1676" s="63">
        <v>0</v>
      </c>
      <c r="P1676" s="57">
        <v>16</v>
      </c>
      <c r="Q1676" s="57">
        <v>24</v>
      </c>
      <c r="R1676" s="57">
        <v>29.7</v>
      </c>
      <c r="S1676" s="57">
        <v>184.7</v>
      </c>
      <c r="T1676" s="57">
        <v>185.6</v>
      </c>
      <c r="U1676" s="57">
        <v>188.4083</v>
      </c>
      <c r="V1676" s="57">
        <v>184.5</v>
      </c>
      <c r="W1676" s="57">
        <v>185.4</v>
      </c>
      <c r="X1676" s="57">
        <v>188.3417</v>
      </c>
      <c r="Y1676" s="57">
        <v>184.3</v>
      </c>
      <c r="Z1676" s="57">
        <v>185.27500000000001</v>
      </c>
      <c r="AA1676" s="57">
        <v>188.26669999999999</v>
      </c>
      <c r="AB1676" s="57">
        <v>214</v>
      </c>
      <c r="AC1676" s="57">
        <v>174.5</v>
      </c>
      <c r="AD1676" s="57">
        <v>188</v>
      </c>
      <c r="AE1676" s="57">
        <v>183</v>
      </c>
      <c r="AF1676" s="64">
        <v>43.827100000000002</v>
      </c>
      <c r="AG1676" s="64">
        <v>44.766300000000001</v>
      </c>
      <c r="AH1676" s="64">
        <v>42.551400000000001</v>
      </c>
      <c r="AI1676" s="64">
        <v>44.027999999999999</v>
      </c>
      <c r="AJ1676" s="61">
        <v>0.4548611111111111</v>
      </c>
      <c r="AK1676" s="216">
        <v>50</v>
      </c>
      <c r="AL1676" s="62">
        <v>57.941781001409311</v>
      </c>
      <c r="AM1676" s="24" t="s">
        <v>7882</v>
      </c>
      <c r="AN1676" s="216" t="s">
        <v>5967</v>
      </c>
      <c r="AO1676" s="216" t="s">
        <v>5971</v>
      </c>
      <c r="AP1676" s="216" t="s">
        <v>6884</v>
      </c>
      <c r="AQ1676" s="216" t="s">
        <v>6885</v>
      </c>
      <c r="AR1676" s="216" t="s">
        <v>6916</v>
      </c>
      <c r="AS1676" s="24" t="s">
        <v>6945</v>
      </c>
      <c r="AT1676" s="24" t="s">
        <v>6126</v>
      </c>
      <c r="AU1676" s="24" t="s">
        <v>6017</v>
      </c>
      <c r="AV1676" s="24" t="s">
        <v>6345</v>
      </c>
      <c r="AW1676" s="24" t="s">
        <v>5979</v>
      </c>
      <c r="AX1676" s="24" t="s">
        <v>5996</v>
      </c>
      <c r="AY1676" s="24" t="s">
        <v>7407</v>
      </c>
      <c r="AZ1676" s="216" t="s">
        <v>6910</v>
      </c>
      <c r="BA1676" s="216" t="s">
        <v>6967</v>
      </c>
      <c r="BB1676" s="57" t="s">
        <v>5474</v>
      </c>
      <c r="BC1676" s="202"/>
      <c r="BD1676" s="24"/>
      <c r="BE1676" s="151"/>
      <c r="BG1676" s="151"/>
      <c r="BI1676" s="151"/>
      <c r="BL1676" s="152"/>
    </row>
    <row r="1677" spans="1:64" s="169" customFormat="1">
      <c r="A1677" s="24">
        <v>8084</v>
      </c>
      <c r="B1677" s="24" t="s">
        <v>1457</v>
      </c>
      <c r="C1677" s="57">
        <v>80.7</v>
      </c>
      <c r="D1677" s="57">
        <v>80.7</v>
      </c>
      <c r="E1677" s="57">
        <v>78.5</v>
      </c>
      <c r="F1677" s="57">
        <v>80</v>
      </c>
      <c r="G1677" s="57">
        <v>79.8</v>
      </c>
      <c r="H1677" s="57">
        <v>79.8</v>
      </c>
      <c r="I1677" s="57">
        <v>77</v>
      </c>
      <c r="J1677" s="57">
        <v>78</v>
      </c>
      <c r="K1677" s="57">
        <v>78.5</v>
      </c>
      <c r="L1677" s="57">
        <v>78.5</v>
      </c>
      <c r="M1677" s="57">
        <v>77</v>
      </c>
      <c r="N1677" s="57">
        <v>77</v>
      </c>
      <c r="O1677" s="63">
        <v>-1.2820512820512799E-2</v>
      </c>
      <c r="P1677" s="57">
        <v>8</v>
      </c>
      <c r="Q1677" s="57">
        <v>35</v>
      </c>
      <c r="R1677" s="57">
        <v>85.05</v>
      </c>
      <c r="S1677" s="57">
        <v>80.2</v>
      </c>
      <c r="T1677" s="57">
        <v>78.765000000000001</v>
      </c>
      <c r="U1677" s="57">
        <v>79.708299999999994</v>
      </c>
      <c r="V1677" s="57">
        <v>79.7</v>
      </c>
      <c r="W1677" s="57">
        <v>78.56</v>
      </c>
      <c r="X1677" s="57">
        <v>79.77</v>
      </c>
      <c r="Y1677" s="57">
        <v>78.959999999999994</v>
      </c>
      <c r="Z1677" s="57">
        <v>78.484999999999999</v>
      </c>
      <c r="AA1677" s="57">
        <v>79.765000000000001</v>
      </c>
      <c r="AB1677" s="57">
        <v>103.5</v>
      </c>
      <c r="AC1677" s="57">
        <v>43.55</v>
      </c>
      <c r="AD1677" s="57">
        <v>82</v>
      </c>
      <c r="AE1677" s="57">
        <v>72.599999999999994</v>
      </c>
      <c r="AF1677" s="64">
        <v>51.052</v>
      </c>
      <c r="AG1677" s="64">
        <v>65.300899999999999</v>
      </c>
      <c r="AH1677" s="64">
        <v>34.034700000000001</v>
      </c>
      <c r="AI1677" s="64">
        <v>54.878900000000002</v>
      </c>
      <c r="AJ1677" s="61">
        <v>0.4548611111111111</v>
      </c>
      <c r="AK1677" s="216">
        <v>50</v>
      </c>
      <c r="AL1677" s="62">
        <v>28.970890500704655</v>
      </c>
      <c r="AM1677" s="24" t="s">
        <v>8149</v>
      </c>
      <c r="AN1677" s="216" t="s">
        <v>5967</v>
      </c>
      <c r="AO1677" s="216" t="s">
        <v>5961</v>
      </c>
      <c r="AP1677" s="216" t="s">
        <v>6884</v>
      </c>
      <c r="AQ1677" s="216" t="s">
        <v>6885</v>
      </c>
      <c r="AR1677" s="216" t="s">
        <v>6916</v>
      </c>
      <c r="AS1677" s="24" t="s">
        <v>5474</v>
      </c>
      <c r="AT1677" s="24" t="s">
        <v>6390</v>
      </c>
      <c r="AU1677" s="24" t="s">
        <v>6209</v>
      </c>
      <c r="AV1677" s="24" t="s">
        <v>6518</v>
      </c>
      <c r="AW1677" s="24" t="s">
        <v>5979</v>
      </c>
      <c r="AX1677" s="24" t="s">
        <v>5979</v>
      </c>
      <c r="AY1677" s="24" t="s">
        <v>6946</v>
      </c>
      <c r="AZ1677" s="216" t="s">
        <v>7388</v>
      </c>
      <c r="BA1677" s="216" t="s">
        <v>7008</v>
      </c>
      <c r="BB1677" s="57" t="s">
        <v>5474</v>
      </c>
      <c r="BC1677" s="202"/>
      <c r="BD1677" s="24"/>
      <c r="BE1677" s="151"/>
      <c r="BG1677" s="151"/>
      <c r="BI1677" s="151"/>
      <c r="BL1677" s="152"/>
    </row>
    <row r="1678" spans="1:64" s="169" customFormat="1">
      <c r="A1678" s="24">
        <v>8085</v>
      </c>
      <c r="B1678" s="24" t="s">
        <v>1458</v>
      </c>
      <c r="C1678" s="57">
        <v>13.35</v>
      </c>
      <c r="D1678" s="57">
        <v>13.45</v>
      </c>
      <c r="E1678" s="57">
        <v>13.15</v>
      </c>
      <c r="F1678" s="57">
        <v>13.35</v>
      </c>
      <c r="G1678" s="57">
        <v>13.35</v>
      </c>
      <c r="H1678" s="57">
        <v>14.45</v>
      </c>
      <c r="I1678" s="57">
        <v>13.35</v>
      </c>
      <c r="J1678" s="57">
        <v>14.1</v>
      </c>
      <c r="K1678" s="57">
        <v>14.1</v>
      </c>
      <c r="L1678" s="57">
        <v>15.5</v>
      </c>
      <c r="M1678" s="57">
        <v>14.1</v>
      </c>
      <c r="N1678" s="57">
        <v>15.5</v>
      </c>
      <c r="O1678" s="63">
        <v>9.9290780141843907E-2</v>
      </c>
      <c r="P1678" s="57">
        <v>4813</v>
      </c>
      <c r="Q1678" s="57">
        <v>1631</v>
      </c>
      <c r="R1678" s="57">
        <v>862.5</v>
      </c>
      <c r="S1678" s="57">
        <v>13.15</v>
      </c>
      <c r="T1678" s="57">
        <v>13.57</v>
      </c>
      <c r="U1678" s="57">
        <v>13.353300000000001</v>
      </c>
      <c r="V1678" s="57">
        <v>13.46</v>
      </c>
      <c r="W1678" s="57">
        <v>13.577500000000001</v>
      </c>
      <c r="X1678" s="57">
        <v>13.3642</v>
      </c>
      <c r="Y1678" s="57">
        <v>13.84</v>
      </c>
      <c r="Z1678" s="57">
        <v>13.675000000000001</v>
      </c>
      <c r="AA1678" s="57">
        <v>13.398300000000001</v>
      </c>
      <c r="AB1678" s="57">
        <v>21.2</v>
      </c>
      <c r="AC1678" s="57">
        <v>4.62</v>
      </c>
      <c r="AD1678" s="57">
        <v>15.5</v>
      </c>
      <c r="AE1678" s="57">
        <v>12.4</v>
      </c>
      <c r="AF1678" s="64">
        <v>47.776899999999998</v>
      </c>
      <c r="AG1678" s="64">
        <v>38.356000000000002</v>
      </c>
      <c r="AH1678" s="64">
        <v>65.184600000000003</v>
      </c>
      <c r="AI1678" s="64">
        <v>47.298900000000003</v>
      </c>
      <c r="AJ1678" s="61">
        <v>0.4548611111111111</v>
      </c>
      <c r="AK1678" s="216">
        <v>5000</v>
      </c>
      <c r="AL1678" s="62">
        <v>8386.2465374178428</v>
      </c>
      <c r="AM1678" s="24" t="s">
        <v>6302</v>
      </c>
      <c r="AN1678" s="216" t="s">
        <v>6009</v>
      </c>
      <c r="AO1678" s="216" t="s">
        <v>5961</v>
      </c>
      <c r="AP1678" s="216" t="s">
        <v>6908</v>
      </c>
      <c r="AQ1678" s="216" t="s">
        <v>6900</v>
      </c>
      <c r="AR1678" s="216" t="s">
        <v>6886</v>
      </c>
      <c r="AS1678" s="24" t="s">
        <v>7034</v>
      </c>
      <c r="AT1678" s="24" t="s">
        <v>6511</v>
      </c>
      <c r="AU1678" s="24" t="s">
        <v>6013</v>
      </c>
      <c r="AV1678" s="24" t="s">
        <v>6201</v>
      </c>
      <c r="AW1678" s="24" t="s">
        <v>5979</v>
      </c>
      <c r="AX1678" s="24" t="s">
        <v>5979</v>
      </c>
      <c r="AY1678" s="24" t="s">
        <v>8399</v>
      </c>
      <c r="AZ1678" s="216" t="s">
        <v>7499</v>
      </c>
      <c r="BA1678" s="216" t="s">
        <v>7533</v>
      </c>
      <c r="BB1678" s="57" t="s">
        <v>5474</v>
      </c>
      <c r="BC1678" s="202"/>
      <c r="BD1678" s="24"/>
      <c r="BE1678" s="151"/>
      <c r="BG1678" s="151"/>
      <c r="BI1678" s="151"/>
      <c r="BL1678" s="152"/>
    </row>
    <row r="1679" spans="1:64" s="169" customFormat="1">
      <c r="A1679" s="24">
        <v>8086</v>
      </c>
      <c r="B1679" s="24" t="s">
        <v>1459</v>
      </c>
      <c r="C1679" s="57">
        <v>149</v>
      </c>
      <c r="D1679" s="57">
        <v>158</v>
      </c>
      <c r="E1679" s="57">
        <v>147</v>
      </c>
      <c r="F1679" s="57">
        <v>155</v>
      </c>
      <c r="G1679" s="57">
        <v>157</v>
      </c>
      <c r="H1679" s="57">
        <v>163.5</v>
      </c>
      <c r="I1679" s="57">
        <v>154</v>
      </c>
      <c r="J1679" s="57">
        <v>162</v>
      </c>
      <c r="K1679" s="57">
        <v>163</v>
      </c>
      <c r="L1679" s="57">
        <v>172</v>
      </c>
      <c r="M1679" s="57">
        <v>161</v>
      </c>
      <c r="N1679" s="57">
        <v>170.5</v>
      </c>
      <c r="O1679" s="63">
        <v>5.2469135802469098E-2</v>
      </c>
      <c r="P1679" s="57">
        <v>7205</v>
      </c>
      <c r="Q1679" s="57">
        <v>6704</v>
      </c>
      <c r="R1679" s="57">
        <v>4301.3</v>
      </c>
      <c r="S1679" s="57">
        <v>148</v>
      </c>
      <c r="T1679" s="57">
        <v>156.55000000000001</v>
      </c>
      <c r="U1679" s="57">
        <v>158.41669999999999</v>
      </c>
      <c r="V1679" s="57">
        <v>151.30000000000001</v>
      </c>
      <c r="W1679" s="57">
        <v>156.17500000000001</v>
      </c>
      <c r="X1679" s="57">
        <v>158.77500000000001</v>
      </c>
      <c r="Y1679" s="57">
        <v>155.4</v>
      </c>
      <c r="Z1679" s="57">
        <v>156.44999999999999</v>
      </c>
      <c r="AA1679" s="57">
        <v>159.23330000000001</v>
      </c>
      <c r="AB1679" s="57">
        <v>196.5</v>
      </c>
      <c r="AC1679" s="57">
        <v>86.6</v>
      </c>
      <c r="AD1679" s="57">
        <v>172</v>
      </c>
      <c r="AE1679" s="57">
        <v>136.5</v>
      </c>
      <c r="AF1679" s="64">
        <v>57.2789</v>
      </c>
      <c r="AG1679" s="64">
        <v>42.6252</v>
      </c>
      <c r="AH1679" s="64">
        <v>70.110799999999998</v>
      </c>
      <c r="AI1679" s="64">
        <v>51.787100000000002</v>
      </c>
      <c r="AJ1679" s="61">
        <v>0.4548611111111111</v>
      </c>
      <c r="AK1679" s="216">
        <v>8000</v>
      </c>
      <c r="AL1679" s="62">
        <v>12293.050187623641</v>
      </c>
      <c r="AM1679" s="24" t="s">
        <v>6468</v>
      </c>
      <c r="AN1679" s="216" t="s">
        <v>6009</v>
      </c>
      <c r="AO1679" s="216" t="s">
        <v>5961</v>
      </c>
      <c r="AP1679" s="216" t="s">
        <v>6908</v>
      </c>
      <c r="AQ1679" s="216" t="s">
        <v>6900</v>
      </c>
      <c r="AR1679" s="216" t="s">
        <v>6886</v>
      </c>
      <c r="AS1679" s="24" t="s">
        <v>7034</v>
      </c>
      <c r="AT1679" s="24" t="s">
        <v>5982</v>
      </c>
      <c r="AU1679" s="24" t="s">
        <v>6010</v>
      </c>
      <c r="AV1679" s="24" t="s">
        <v>5982</v>
      </c>
      <c r="AW1679" s="24" t="s">
        <v>5965</v>
      </c>
      <c r="AX1679" s="24" t="s">
        <v>5990</v>
      </c>
      <c r="AY1679" s="24" t="s">
        <v>8400</v>
      </c>
      <c r="AZ1679" s="216" t="s">
        <v>8072</v>
      </c>
      <c r="BA1679" s="216" t="s">
        <v>6959</v>
      </c>
      <c r="BB1679" s="57" t="s">
        <v>5474</v>
      </c>
      <c r="BC1679" s="202"/>
      <c r="BD1679" s="24"/>
      <c r="BE1679" s="151"/>
      <c r="BG1679" s="151"/>
      <c r="BI1679" s="151"/>
      <c r="BL1679" s="152"/>
    </row>
    <row r="1680" spans="1:64" s="169" customFormat="1">
      <c r="A1680" s="24">
        <v>8087</v>
      </c>
      <c r="B1680" s="24" t="s">
        <v>1460</v>
      </c>
      <c r="C1680" s="57">
        <v>26.95</v>
      </c>
      <c r="D1680" s="57">
        <v>27</v>
      </c>
      <c r="E1680" s="57">
        <v>26.95</v>
      </c>
      <c r="F1680" s="57">
        <v>27</v>
      </c>
      <c r="G1680" s="57">
        <v>26.5</v>
      </c>
      <c r="H1680" s="57">
        <v>27.35</v>
      </c>
      <c r="I1680" s="57">
        <v>26.5</v>
      </c>
      <c r="J1680" s="57">
        <v>27.2</v>
      </c>
      <c r="K1680" s="57">
        <v>27</v>
      </c>
      <c r="L1680" s="57">
        <v>27</v>
      </c>
      <c r="M1680" s="57">
        <v>26.8</v>
      </c>
      <c r="N1680" s="57">
        <v>26.8</v>
      </c>
      <c r="O1680" s="63">
        <v>-1.47058823529411E-2</v>
      </c>
      <c r="P1680" s="57">
        <v>4</v>
      </c>
      <c r="Q1680" s="57">
        <v>16</v>
      </c>
      <c r="R1680" s="57">
        <v>20.149999999999999</v>
      </c>
      <c r="S1680" s="57">
        <v>27.29</v>
      </c>
      <c r="T1680" s="57">
        <v>27.684999999999999</v>
      </c>
      <c r="U1680" s="57">
        <v>26.783300000000001</v>
      </c>
      <c r="V1680" s="57">
        <v>27.18</v>
      </c>
      <c r="W1680" s="57">
        <v>27.65</v>
      </c>
      <c r="X1680" s="57">
        <v>26.831700000000001</v>
      </c>
      <c r="Y1680" s="57">
        <v>27.05</v>
      </c>
      <c r="Z1680" s="57">
        <v>27.594999999999999</v>
      </c>
      <c r="AA1680" s="57">
        <v>26.878299999999999</v>
      </c>
      <c r="AB1680" s="57">
        <v>32.299999999999997</v>
      </c>
      <c r="AC1680" s="57">
        <v>7.32</v>
      </c>
      <c r="AD1680" s="57">
        <v>28.4</v>
      </c>
      <c r="AE1680" s="57">
        <v>26.5</v>
      </c>
      <c r="AF1680" s="64">
        <v>36.646799999999999</v>
      </c>
      <c r="AG1680" s="64">
        <v>42.991100000000003</v>
      </c>
      <c r="AH1680" s="64">
        <v>29.694400000000002</v>
      </c>
      <c r="AI1680" s="64">
        <v>38.558799999999998</v>
      </c>
      <c r="AJ1680" s="61">
        <v>0.4548611111111111</v>
      </c>
      <c r="AK1680" s="216">
        <v>50</v>
      </c>
      <c r="AL1680" s="62">
        <v>14.485445250352328</v>
      </c>
      <c r="AM1680" s="24" t="s">
        <v>6137</v>
      </c>
      <c r="AN1680" s="216" t="s">
        <v>5967</v>
      </c>
      <c r="AO1680" s="216" t="s">
        <v>5971</v>
      </c>
      <c r="AP1680" s="216" t="s">
        <v>6884</v>
      </c>
      <c r="AQ1680" s="216" t="s">
        <v>6885</v>
      </c>
      <c r="AR1680" s="216" t="s">
        <v>6916</v>
      </c>
      <c r="AS1680" s="24" t="s">
        <v>6965</v>
      </c>
      <c r="AT1680" s="24" t="s">
        <v>6493</v>
      </c>
      <c r="AU1680" s="24" t="s">
        <v>6031</v>
      </c>
      <c r="AV1680" s="24" t="s">
        <v>6518</v>
      </c>
      <c r="AW1680" s="24" t="s">
        <v>5979</v>
      </c>
      <c r="AX1680" s="24" t="s">
        <v>5979</v>
      </c>
      <c r="AY1680" s="24" t="s">
        <v>7055</v>
      </c>
      <c r="AZ1680" s="216" t="s">
        <v>7281</v>
      </c>
      <c r="BA1680" s="216" t="s">
        <v>7091</v>
      </c>
      <c r="BB1680" s="57" t="s">
        <v>5474</v>
      </c>
      <c r="BC1680" s="202"/>
      <c r="BD1680" s="24"/>
      <c r="BE1680" s="151"/>
      <c r="BG1680" s="151"/>
      <c r="BI1680" s="151"/>
      <c r="BL1680" s="152"/>
    </row>
    <row r="1681" spans="1:64" s="169" customFormat="1">
      <c r="A1681" s="24">
        <v>8088</v>
      </c>
      <c r="B1681" s="24" t="s">
        <v>1461</v>
      </c>
      <c r="C1681" s="57">
        <v>22.85</v>
      </c>
      <c r="D1681" s="57">
        <v>23.7</v>
      </c>
      <c r="E1681" s="57">
        <v>22.85</v>
      </c>
      <c r="F1681" s="57">
        <v>23.4</v>
      </c>
      <c r="G1681" s="57">
        <v>23.6</v>
      </c>
      <c r="H1681" s="57">
        <v>23.7</v>
      </c>
      <c r="I1681" s="57">
        <v>22.9</v>
      </c>
      <c r="J1681" s="57">
        <v>22.95</v>
      </c>
      <c r="K1681" s="57">
        <v>22.95</v>
      </c>
      <c r="L1681" s="57">
        <v>23.55</v>
      </c>
      <c r="M1681" s="57">
        <v>22.9</v>
      </c>
      <c r="N1681" s="57">
        <v>23.55</v>
      </c>
      <c r="O1681" s="63">
        <v>2.61437908496732E-2</v>
      </c>
      <c r="P1681" s="57">
        <v>220</v>
      </c>
      <c r="Q1681" s="57">
        <v>247</v>
      </c>
      <c r="R1681" s="57">
        <v>668.35</v>
      </c>
      <c r="S1681" s="57">
        <v>23.05</v>
      </c>
      <c r="T1681" s="57">
        <v>26.475000000000001</v>
      </c>
      <c r="U1681" s="57">
        <v>27.43</v>
      </c>
      <c r="V1681" s="57">
        <v>23.08</v>
      </c>
      <c r="W1681" s="57">
        <v>26.192499999999999</v>
      </c>
      <c r="X1681" s="57">
        <v>27.366700000000002</v>
      </c>
      <c r="Y1681" s="57">
        <v>23.06</v>
      </c>
      <c r="Z1681" s="57">
        <v>25.982500000000002</v>
      </c>
      <c r="AA1681" s="57">
        <v>27.305800000000001</v>
      </c>
      <c r="AB1681" s="57">
        <v>39.9</v>
      </c>
      <c r="AC1681" s="57">
        <v>22</v>
      </c>
      <c r="AD1681" s="57">
        <v>30</v>
      </c>
      <c r="AE1681" s="57">
        <v>22.05</v>
      </c>
      <c r="AF1681" s="64">
        <v>15.6548</v>
      </c>
      <c r="AG1681" s="64">
        <v>14.774699999999999</v>
      </c>
      <c r="AH1681" s="64">
        <v>22.631699999999999</v>
      </c>
      <c r="AI1681" s="64">
        <v>17.393699999999999</v>
      </c>
      <c r="AJ1681" s="61">
        <v>0.4548611111111111</v>
      </c>
      <c r="AK1681" s="216">
        <v>250</v>
      </c>
      <c r="AL1681" s="62">
        <v>426.46756729393252</v>
      </c>
      <c r="AM1681" s="24" t="s">
        <v>8401</v>
      </c>
      <c r="AN1681" s="216" t="s">
        <v>6009</v>
      </c>
      <c r="AO1681" s="216" t="s">
        <v>6007</v>
      </c>
      <c r="AP1681" s="216" t="s">
        <v>6884</v>
      </c>
      <c r="AQ1681" s="216" t="s">
        <v>6885</v>
      </c>
      <c r="AR1681" s="216" t="s">
        <v>6886</v>
      </c>
      <c r="AS1681" s="24" t="s">
        <v>5474</v>
      </c>
      <c r="AT1681" s="24" t="s">
        <v>6031</v>
      </c>
      <c r="AU1681" s="24" t="s">
        <v>5962</v>
      </c>
      <c r="AV1681" s="24" t="s">
        <v>6254</v>
      </c>
      <c r="AW1681" s="24" t="s">
        <v>5979</v>
      </c>
      <c r="AX1681" s="24" t="s">
        <v>5965</v>
      </c>
      <c r="AY1681" s="24" t="s">
        <v>7994</v>
      </c>
      <c r="AZ1681" s="216" t="s">
        <v>7174</v>
      </c>
      <c r="BA1681" s="216" t="s">
        <v>7086</v>
      </c>
      <c r="BB1681" s="57" t="s">
        <v>6898</v>
      </c>
      <c r="BC1681" s="202"/>
      <c r="BD1681" s="24"/>
      <c r="BE1681" s="151"/>
      <c r="BG1681" s="151"/>
      <c r="BI1681" s="151"/>
      <c r="BL1681" s="152"/>
    </row>
    <row r="1682" spans="1:64" s="169" customFormat="1">
      <c r="A1682" s="24">
        <v>8089</v>
      </c>
      <c r="B1682" s="24" t="s">
        <v>5951</v>
      </c>
      <c r="C1682" s="57">
        <v>23.9</v>
      </c>
      <c r="D1682" s="57">
        <v>24.2</v>
      </c>
      <c r="E1682" s="57">
        <v>23.5</v>
      </c>
      <c r="F1682" s="57">
        <v>23.8</v>
      </c>
      <c r="G1682" s="57">
        <v>24.15</v>
      </c>
      <c r="H1682" s="57">
        <v>24.15</v>
      </c>
      <c r="I1682" s="57">
        <v>23.6</v>
      </c>
      <c r="J1682" s="57">
        <v>23.9</v>
      </c>
      <c r="K1682" s="57">
        <v>23.85</v>
      </c>
      <c r="L1682" s="57">
        <v>24.1</v>
      </c>
      <c r="M1682" s="57">
        <v>23.8</v>
      </c>
      <c r="N1682" s="57">
        <v>24.1</v>
      </c>
      <c r="O1682" s="63">
        <v>8.3682008368200795E-3</v>
      </c>
      <c r="P1682" s="57">
        <v>21</v>
      </c>
      <c r="Q1682" s="57">
        <v>25</v>
      </c>
      <c r="R1682" s="57">
        <v>109.55</v>
      </c>
      <c r="S1682" s="57">
        <v>24.08</v>
      </c>
      <c r="T1682" s="57">
        <v>27.664999999999999</v>
      </c>
      <c r="U1682" s="57">
        <v>28.524999999999999</v>
      </c>
      <c r="V1682" s="57">
        <v>23.94</v>
      </c>
      <c r="W1682" s="57">
        <v>27.322500000000002</v>
      </c>
      <c r="X1682" s="57">
        <v>28.416699999999999</v>
      </c>
      <c r="Y1682" s="57">
        <v>23.81</v>
      </c>
      <c r="Z1682" s="57">
        <v>27.052499999999998</v>
      </c>
      <c r="AA1682" s="57">
        <v>28.308299999999999</v>
      </c>
      <c r="AB1682" s="57">
        <v>74.8</v>
      </c>
      <c r="AC1682" s="57">
        <v>23.45</v>
      </c>
      <c r="AD1682" s="57">
        <v>30.65</v>
      </c>
      <c r="AE1682" s="57">
        <v>23.45</v>
      </c>
      <c r="AF1682" s="64">
        <v>7.5823</v>
      </c>
      <c r="AG1682" s="64">
        <v>7.8769</v>
      </c>
      <c r="AH1682" s="64">
        <v>9.7650000000000006</v>
      </c>
      <c r="AI1682" s="64">
        <v>8.5062999999999995</v>
      </c>
      <c r="AJ1682" s="61">
        <v>0.4548611111111111</v>
      </c>
      <c r="AK1682" s="216">
        <v>50</v>
      </c>
      <c r="AL1682" s="62">
        <v>76.048587564349717</v>
      </c>
      <c r="AM1682" s="24" t="s">
        <v>6735</v>
      </c>
      <c r="AN1682" s="216" t="s">
        <v>6337</v>
      </c>
      <c r="AO1682" s="216" t="s">
        <v>6047</v>
      </c>
      <c r="AP1682" s="216" t="s">
        <v>6884</v>
      </c>
      <c r="AQ1682" s="216" t="s">
        <v>6885</v>
      </c>
      <c r="AR1682" s="216" t="s">
        <v>6886</v>
      </c>
      <c r="AS1682" s="24" t="s">
        <v>6951</v>
      </c>
      <c r="AT1682" s="24" t="s">
        <v>6188</v>
      </c>
      <c r="AU1682" s="24" t="s">
        <v>6017</v>
      </c>
      <c r="AV1682" s="24" t="s">
        <v>6126</v>
      </c>
      <c r="AW1682" s="24" t="s">
        <v>5979</v>
      </c>
      <c r="AX1682" s="24" t="s">
        <v>5990</v>
      </c>
      <c r="AY1682" s="24" t="s">
        <v>7785</v>
      </c>
      <c r="AZ1682" s="216" t="s">
        <v>8402</v>
      </c>
      <c r="BA1682" s="216" t="s">
        <v>7432</v>
      </c>
      <c r="BB1682" s="57" t="s">
        <v>6898</v>
      </c>
      <c r="BC1682" s="202"/>
      <c r="BD1682" s="24"/>
      <c r="BE1682" s="151"/>
      <c r="BG1682" s="151"/>
      <c r="BI1682" s="151"/>
      <c r="BL1682" s="152"/>
    </row>
    <row r="1683" spans="1:64" s="169" customFormat="1">
      <c r="A1683" s="24">
        <v>8091</v>
      </c>
      <c r="B1683" s="24" t="s">
        <v>1462</v>
      </c>
      <c r="C1683" s="57">
        <v>60.6</v>
      </c>
      <c r="D1683" s="57">
        <v>61.2</v>
      </c>
      <c r="E1683" s="57">
        <v>60.6</v>
      </c>
      <c r="F1683" s="57">
        <v>60.9</v>
      </c>
      <c r="G1683" s="57">
        <v>61.6</v>
      </c>
      <c r="H1683" s="57">
        <v>62.2</v>
      </c>
      <c r="I1683" s="57">
        <v>61</v>
      </c>
      <c r="J1683" s="57">
        <v>61.9</v>
      </c>
      <c r="K1683" s="57">
        <v>62.2</v>
      </c>
      <c r="L1683" s="57">
        <v>62.4</v>
      </c>
      <c r="M1683" s="57">
        <v>62.1</v>
      </c>
      <c r="N1683" s="57">
        <v>62.2</v>
      </c>
      <c r="O1683" s="63">
        <v>4.8465266558966004E-3</v>
      </c>
      <c r="P1683" s="57">
        <v>16</v>
      </c>
      <c r="Q1683" s="57">
        <v>94</v>
      </c>
      <c r="R1683" s="57">
        <v>132.44999999999999</v>
      </c>
      <c r="S1683" s="57">
        <v>60.46</v>
      </c>
      <c r="T1683" s="57">
        <v>61.784999999999997</v>
      </c>
      <c r="U1683" s="57">
        <v>62.256700000000002</v>
      </c>
      <c r="V1683" s="57">
        <v>60.54</v>
      </c>
      <c r="W1683" s="57">
        <v>61.88</v>
      </c>
      <c r="X1683" s="57">
        <v>62.24</v>
      </c>
      <c r="Y1683" s="57">
        <v>60.98</v>
      </c>
      <c r="Z1683" s="57">
        <v>62.045000000000002</v>
      </c>
      <c r="AA1683" s="57">
        <v>62.213299999999997</v>
      </c>
      <c r="AB1683" s="57">
        <v>81.599999999999994</v>
      </c>
      <c r="AC1683" s="57">
        <v>54.2</v>
      </c>
      <c r="AD1683" s="57">
        <v>65.599999999999994</v>
      </c>
      <c r="AE1683" s="57">
        <v>57.8</v>
      </c>
      <c r="AF1683" s="64">
        <v>40.603700000000003</v>
      </c>
      <c r="AG1683" s="64">
        <v>37.484400000000001</v>
      </c>
      <c r="AH1683" s="64">
        <v>50.349600000000002</v>
      </c>
      <c r="AI1683" s="64">
        <v>41.772799999999997</v>
      </c>
      <c r="AJ1683" s="61">
        <v>0.4548611111111111</v>
      </c>
      <c r="AK1683" s="216">
        <v>50</v>
      </c>
      <c r="AL1683" s="62">
        <v>57.941781001409311</v>
      </c>
      <c r="AM1683" s="24" t="s">
        <v>7804</v>
      </c>
      <c r="AN1683" s="216" t="s">
        <v>6009</v>
      </c>
      <c r="AO1683" s="216" t="s">
        <v>5961</v>
      </c>
      <c r="AP1683" s="216" t="s">
        <v>6884</v>
      </c>
      <c r="AQ1683" s="216" t="s">
        <v>6900</v>
      </c>
      <c r="AR1683" s="216" t="s">
        <v>6886</v>
      </c>
      <c r="AS1683" s="24" t="s">
        <v>5474</v>
      </c>
      <c r="AT1683" s="24" t="s">
        <v>6055</v>
      </c>
      <c r="AU1683" s="24" t="s">
        <v>6016</v>
      </c>
      <c r="AV1683" s="24" t="s">
        <v>6166</v>
      </c>
      <c r="AW1683" s="24" t="s">
        <v>5996</v>
      </c>
      <c r="AX1683" s="24" t="s">
        <v>5991</v>
      </c>
      <c r="AY1683" s="24" t="s">
        <v>7684</v>
      </c>
      <c r="AZ1683" s="216" t="s">
        <v>7709</v>
      </c>
      <c r="BA1683" s="216" t="s">
        <v>6967</v>
      </c>
      <c r="BB1683" s="57" t="s">
        <v>5474</v>
      </c>
      <c r="BC1683" s="202"/>
      <c r="BD1683" s="24"/>
      <c r="BE1683" s="151"/>
      <c r="BG1683" s="151"/>
      <c r="BI1683" s="151"/>
      <c r="BL1683" s="152"/>
    </row>
    <row r="1684" spans="1:64" s="169" customFormat="1">
      <c r="A1684" s="24">
        <v>8092</v>
      </c>
      <c r="B1684" s="24" t="s">
        <v>1463</v>
      </c>
      <c r="C1684" s="57">
        <v>8.1</v>
      </c>
      <c r="D1684" s="57">
        <v>8.16</v>
      </c>
      <c r="E1684" s="57">
        <v>8</v>
      </c>
      <c r="F1684" s="57">
        <v>8.07</v>
      </c>
      <c r="G1684" s="57">
        <v>8.24</v>
      </c>
      <c r="H1684" s="57">
        <v>8.24</v>
      </c>
      <c r="I1684" s="57">
        <v>8.0299999999999994</v>
      </c>
      <c r="J1684" s="57">
        <v>8.07</v>
      </c>
      <c r="K1684" s="57">
        <v>8.09</v>
      </c>
      <c r="L1684" s="57">
        <v>8.2100000000000009</v>
      </c>
      <c r="M1684" s="57">
        <v>8.0500000000000007</v>
      </c>
      <c r="N1684" s="57">
        <v>8.14</v>
      </c>
      <c r="O1684" s="63">
        <v>8.6741016109045804E-3</v>
      </c>
      <c r="P1684" s="57">
        <v>76</v>
      </c>
      <c r="Q1684" s="57">
        <v>100</v>
      </c>
      <c r="R1684" s="57">
        <v>90.1</v>
      </c>
      <c r="S1684" s="57">
        <v>8.09</v>
      </c>
      <c r="T1684" s="57">
        <v>9.0869999999999997</v>
      </c>
      <c r="U1684" s="57">
        <v>9.0404999999999998</v>
      </c>
      <c r="V1684" s="57">
        <v>8.0839999999999996</v>
      </c>
      <c r="W1684" s="57">
        <v>8.9979999999999993</v>
      </c>
      <c r="X1684" s="57">
        <v>9.0237999999999996</v>
      </c>
      <c r="Y1684" s="57">
        <v>8.0820000000000007</v>
      </c>
      <c r="Z1684" s="57">
        <v>8.9239999999999995</v>
      </c>
      <c r="AA1684" s="57">
        <v>9.0068000000000001</v>
      </c>
      <c r="AB1684" s="57">
        <v>10.8</v>
      </c>
      <c r="AC1684" s="57">
        <v>7.71</v>
      </c>
      <c r="AD1684" s="57">
        <v>9.7799999999999994</v>
      </c>
      <c r="AE1684" s="57">
        <v>7.99</v>
      </c>
      <c r="AF1684" s="64">
        <v>5.6593</v>
      </c>
      <c r="AG1684" s="64">
        <v>7.7291999999999996</v>
      </c>
      <c r="AH1684" s="64">
        <v>8.1206999999999994</v>
      </c>
      <c r="AI1684" s="64">
        <v>7.8597000000000001</v>
      </c>
      <c r="AJ1684" s="61">
        <v>0.4548611111111111</v>
      </c>
      <c r="AK1684" s="216">
        <v>100</v>
      </c>
      <c r="AL1684" s="62">
        <v>164.78441632882044</v>
      </c>
      <c r="AM1684" s="24" t="s">
        <v>6523</v>
      </c>
      <c r="AN1684" s="216" t="s">
        <v>6337</v>
      </c>
      <c r="AO1684" s="216" t="s">
        <v>6047</v>
      </c>
      <c r="AP1684" s="216" t="s">
        <v>6884</v>
      </c>
      <c r="AQ1684" s="216" t="s">
        <v>6885</v>
      </c>
      <c r="AR1684" s="216" t="s">
        <v>6886</v>
      </c>
      <c r="AS1684" s="24" t="s">
        <v>6887</v>
      </c>
      <c r="AT1684" s="24" t="s">
        <v>6561</v>
      </c>
      <c r="AU1684" s="24" t="s">
        <v>6017</v>
      </c>
      <c r="AV1684" s="24" t="s">
        <v>6016</v>
      </c>
      <c r="AW1684" s="24" t="s">
        <v>5986</v>
      </c>
      <c r="AX1684" s="24" t="s">
        <v>5990</v>
      </c>
      <c r="AY1684" s="24" t="s">
        <v>7795</v>
      </c>
      <c r="AZ1684" s="216" t="s">
        <v>7082</v>
      </c>
      <c r="BA1684" s="216" t="s">
        <v>7208</v>
      </c>
      <c r="BB1684" s="57" t="s">
        <v>6898</v>
      </c>
      <c r="BC1684" s="202"/>
      <c r="BD1684" s="24"/>
      <c r="BE1684" s="151"/>
      <c r="BG1684" s="151"/>
      <c r="BI1684" s="151"/>
      <c r="BL1684" s="152"/>
    </row>
    <row r="1685" spans="1:64" s="169" customFormat="1">
      <c r="A1685" s="24">
        <v>8093</v>
      </c>
      <c r="B1685" s="24" t="s">
        <v>1464</v>
      </c>
      <c r="C1685" s="57">
        <v>8.98</v>
      </c>
      <c r="D1685" s="57">
        <v>8.98</v>
      </c>
      <c r="E1685" s="57">
        <v>8.52</v>
      </c>
      <c r="F1685" s="57">
        <v>8.7100000000000009</v>
      </c>
      <c r="G1685" s="57">
        <v>8.65</v>
      </c>
      <c r="H1685" s="57">
        <v>8.73</v>
      </c>
      <c r="I1685" s="57">
        <v>8.25</v>
      </c>
      <c r="J1685" s="57">
        <v>8.59</v>
      </c>
      <c r="K1685" s="57">
        <v>8.57</v>
      </c>
      <c r="L1685" s="57">
        <v>8.59</v>
      </c>
      <c r="M1685" s="57">
        <v>8.4</v>
      </c>
      <c r="N1685" s="57">
        <v>8.5</v>
      </c>
      <c r="O1685" s="63">
        <v>-1.04772991850989E-2</v>
      </c>
      <c r="P1685" s="57">
        <v>25</v>
      </c>
      <c r="Q1685" s="57">
        <v>51</v>
      </c>
      <c r="R1685" s="57">
        <v>130.6</v>
      </c>
      <c r="S1685" s="57">
        <v>8.5299999999999994</v>
      </c>
      <c r="T1685" s="57">
        <v>9.1524999999999999</v>
      </c>
      <c r="U1685" s="57">
        <v>9.4589999999999996</v>
      </c>
      <c r="V1685" s="57">
        <v>8.5540000000000003</v>
      </c>
      <c r="W1685" s="57">
        <v>9.0745000000000005</v>
      </c>
      <c r="X1685" s="57">
        <v>9.4313000000000002</v>
      </c>
      <c r="Y1685" s="57">
        <v>8.5380000000000003</v>
      </c>
      <c r="Z1685" s="57">
        <v>9.0229999999999997</v>
      </c>
      <c r="AA1685" s="57">
        <v>9.3930000000000007</v>
      </c>
      <c r="AB1685" s="57">
        <v>16.600000000000001</v>
      </c>
      <c r="AC1685" s="57">
        <v>8.2100000000000009</v>
      </c>
      <c r="AD1685" s="57">
        <v>10.050000000000001</v>
      </c>
      <c r="AE1685" s="57">
        <v>8.2100000000000009</v>
      </c>
      <c r="AF1685" s="64">
        <v>33.125399999999999</v>
      </c>
      <c r="AG1685" s="64">
        <v>24.9664</v>
      </c>
      <c r="AH1685" s="64">
        <v>33.0685</v>
      </c>
      <c r="AI1685" s="64">
        <v>27.667100000000001</v>
      </c>
      <c r="AJ1685" s="61">
        <v>0.4548611111111111</v>
      </c>
      <c r="AK1685" s="216">
        <v>50</v>
      </c>
      <c r="AL1685" s="62">
        <v>90.534032814702044</v>
      </c>
      <c r="AM1685" s="24" t="s">
        <v>8403</v>
      </c>
      <c r="AN1685" s="216" t="s">
        <v>6020</v>
      </c>
      <c r="AO1685" s="216" t="s">
        <v>5971</v>
      </c>
      <c r="AP1685" s="216" t="s">
        <v>6884</v>
      </c>
      <c r="AQ1685" s="216" t="s">
        <v>6885</v>
      </c>
      <c r="AR1685" s="216" t="s">
        <v>6916</v>
      </c>
      <c r="AS1685" s="24" t="s">
        <v>7303</v>
      </c>
      <c r="AT1685" s="24" t="s">
        <v>6209</v>
      </c>
      <c r="AU1685" s="24" t="s">
        <v>5994</v>
      </c>
      <c r="AV1685" s="24" t="s">
        <v>5984</v>
      </c>
      <c r="AW1685" s="24" t="s">
        <v>5965</v>
      </c>
      <c r="AX1685" s="24" t="s">
        <v>5970</v>
      </c>
      <c r="AY1685" s="24" t="s">
        <v>7695</v>
      </c>
      <c r="AZ1685" s="216" t="s">
        <v>7027</v>
      </c>
      <c r="BA1685" s="216" t="s">
        <v>7745</v>
      </c>
      <c r="BB1685" s="57" t="s">
        <v>5474</v>
      </c>
      <c r="BC1685" s="202"/>
      <c r="BD1685" s="24"/>
      <c r="BE1685" s="151"/>
      <c r="BG1685" s="151"/>
      <c r="BI1685" s="151"/>
      <c r="BL1685" s="152"/>
    </row>
    <row r="1686" spans="1:64" s="169" customFormat="1">
      <c r="A1686" s="24">
        <v>8096</v>
      </c>
      <c r="B1686" s="24" t="s">
        <v>5952</v>
      </c>
      <c r="C1686" s="57">
        <v>13</v>
      </c>
      <c r="D1686" s="57">
        <v>13.3</v>
      </c>
      <c r="E1686" s="57">
        <v>13</v>
      </c>
      <c r="F1686" s="57">
        <v>13.3</v>
      </c>
      <c r="G1686" s="57">
        <v>13.45</v>
      </c>
      <c r="H1686" s="57">
        <v>13.45</v>
      </c>
      <c r="I1686" s="57">
        <v>12.85</v>
      </c>
      <c r="J1686" s="57">
        <v>13.05</v>
      </c>
      <c r="K1686" s="57">
        <v>13.05</v>
      </c>
      <c r="L1686" s="57">
        <v>13.6</v>
      </c>
      <c r="M1686" s="57">
        <v>13.05</v>
      </c>
      <c r="N1686" s="57">
        <v>13.55</v>
      </c>
      <c r="O1686" s="63">
        <v>3.8314176245210697E-2</v>
      </c>
      <c r="P1686" s="57">
        <v>719</v>
      </c>
      <c r="Q1686" s="57">
        <v>850</v>
      </c>
      <c r="R1686" s="57">
        <v>2236.5</v>
      </c>
      <c r="S1686" s="57">
        <v>12.88</v>
      </c>
      <c r="T1686" s="57">
        <v>14.217499999999999</v>
      </c>
      <c r="U1686" s="57">
        <v>14.0867</v>
      </c>
      <c r="V1686" s="57">
        <v>12.95</v>
      </c>
      <c r="W1686" s="57">
        <v>14.1175</v>
      </c>
      <c r="X1686" s="57">
        <v>14.0983</v>
      </c>
      <c r="Y1686" s="57">
        <v>13.04</v>
      </c>
      <c r="Z1686" s="57">
        <v>14.077500000000001</v>
      </c>
      <c r="AA1686" s="57">
        <v>14.1167</v>
      </c>
      <c r="AB1686" s="57">
        <v>16.399999999999999</v>
      </c>
      <c r="AC1686" s="57">
        <v>10.35</v>
      </c>
      <c r="AD1686" s="57">
        <v>15.95</v>
      </c>
      <c r="AE1686" s="57">
        <v>12.45</v>
      </c>
      <c r="AF1686" s="64">
        <v>26.331900000000001</v>
      </c>
      <c r="AG1686" s="64">
        <v>19.4635</v>
      </c>
      <c r="AH1686" s="64">
        <v>41.210500000000003</v>
      </c>
      <c r="AI1686" s="64">
        <v>26.712499999999999</v>
      </c>
      <c r="AJ1686" s="61">
        <v>0.4548611111111111</v>
      </c>
      <c r="AK1686" s="216">
        <v>750</v>
      </c>
      <c r="AL1686" s="62">
        <v>1337.2430717755356</v>
      </c>
      <c r="AM1686" s="24" t="s">
        <v>6065</v>
      </c>
      <c r="AN1686" s="216" t="s">
        <v>6009</v>
      </c>
      <c r="AO1686" s="216" t="s">
        <v>5971</v>
      </c>
      <c r="AP1686" s="216" t="s">
        <v>6884</v>
      </c>
      <c r="AQ1686" s="216" t="s">
        <v>6885</v>
      </c>
      <c r="AR1686" s="216" t="s">
        <v>6886</v>
      </c>
      <c r="AS1686" s="24" t="s">
        <v>5474</v>
      </c>
      <c r="AT1686" s="24" t="s">
        <v>6255</v>
      </c>
      <c r="AU1686" s="24" t="s">
        <v>6209</v>
      </c>
      <c r="AV1686" s="24" t="s">
        <v>6013</v>
      </c>
      <c r="AW1686" s="24" t="s">
        <v>5965</v>
      </c>
      <c r="AX1686" s="24" t="s">
        <v>5979</v>
      </c>
      <c r="AY1686" s="24" t="s">
        <v>7730</v>
      </c>
      <c r="AZ1686" s="216" t="s">
        <v>7031</v>
      </c>
      <c r="BA1686" s="216" t="s">
        <v>7434</v>
      </c>
      <c r="BB1686" s="57" t="s">
        <v>5474</v>
      </c>
      <c r="BC1686" s="202"/>
      <c r="BD1686" s="24"/>
      <c r="BE1686" s="151"/>
      <c r="BG1686" s="151"/>
      <c r="BI1686" s="151"/>
      <c r="BL1686" s="152"/>
    </row>
    <row r="1687" spans="1:64" s="169" customFormat="1">
      <c r="A1687" s="24">
        <v>8097</v>
      </c>
      <c r="B1687" s="24" t="s">
        <v>1466</v>
      </c>
      <c r="C1687" s="57">
        <v>24</v>
      </c>
      <c r="D1687" s="57">
        <v>24.75</v>
      </c>
      <c r="E1687" s="57">
        <v>23.6</v>
      </c>
      <c r="F1687" s="57">
        <v>23.75</v>
      </c>
      <c r="G1687" s="57">
        <v>24</v>
      </c>
      <c r="H1687" s="57">
        <v>24.3</v>
      </c>
      <c r="I1687" s="57">
        <v>23.6</v>
      </c>
      <c r="J1687" s="57">
        <v>24</v>
      </c>
      <c r="K1687" s="57">
        <v>24</v>
      </c>
      <c r="L1687" s="57">
        <v>24</v>
      </c>
      <c r="M1687" s="57">
        <v>24</v>
      </c>
      <c r="N1687" s="57">
        <v>24</v>
      </c>
      <c r="O1687" s="63">
        <v>0</v>
      </c>
      <c r="P1687" s="57">
        <v>3</v>
      </c>
      <c r="Q1687" s="57">
        <v>54</v>
      </c>
      <c r="R1687" s="57">
        <v>244.7</v>
      </c>
      <c r="S1687" s="57">
        <v>23.92</v>
      </c>
      <c r="T1687" s="57">
        <v>25.642499999999998</v>
      </c>
      <c r="U1687" s="57">
        <v>26.7333</v>
      </c>
      <c r="V1687" s="57">
        <v>24</v>
      </c>
      <c r="W1687" s="57">
        <v>25.504999999999999</v>
      </c>
      <c r="X1687" s="57">
        <v>26.7333</v>
      </c>
      <c r="Y1687" s="57">
        <v>23.84</v>
      </c>
      <c r="Z1687" s="57">
        <v>25.445</v>
      </c>
      <c r="AA1687" s="57">
        <v>26.75</v>
      </c>
      <c r="AB1687" s="57">
        <v>35.200000000000003</v>
      </c>
      <c r="AC1687" s="57">
        <v>10.95</v>
      </c>
      <c r="AD1687" s="57">
        <v>27.6</v>
      </c>
      <c r="AE1687" s="57">
        <v>23.25</v>
      </c>
      <c r="AF1687" s="64">
        <v>17.861599999999999</v>
      </c>
      <c r="AG1687" s="64">
        <v>20.646799999999999</v>
      </c>
      <c r="AH1687" s="64">
        <v>20.6797</v>
      </c>
      <c r="AI1687" s="64">
        <v>20.657800000000002</v>
      </c>
      <c r="AJ1687" s="61">
        <v>0.4548611111111111</v>
      </c>
      <c r="AK1687" s="216">
        <v>50</v>
      </c>
      <c r="AL1687" s="62">
        <v>10.864083937764246</v>
      </c>
      <c r="AM1687" s="24" t="s">
        <v>6806</v>
      </c>
      <c r="AN1687" s="216" t="s">
        <v>5981</v>
      </c>
      <c r="AO1687" s="216" t="s">
        <v>6007</v>
      </c>
      <c r="AP1687" s="216" t="s">
        <v>6884</v>
      </c>
      <c r="AQ1687" s="216" t="s">
        <v>6885</v>
      </c>
      <c r="AR1687" s="216" t="s">
        <v>6886</v>
      </c>
      <c r="AS1687" s="24" t="s">
        <v>5474</v>
      </c>
      <c r="AT1687" s="24" t="s">
        <v>6000</v>
      </c>
      <c r="AU1687" s="24" t="s">
        <v>5998</v>
      </c>
      <c r="AV1687" s="24" t="s">
        <v>6577</v>
      </c>
      <c r="AW1687" s="24" t="s">
        <v>5979</v>
      </c>
      <c r="AX1687" s="24" t="s">
        <v>5979</v>
      </c>
      <c r="AY1687" s="24" t="s">
        <v>7357</v>
      </c>
      <c r="AZ1687" s="216" t="s">
        <v>7119</v>
      </c>
      <c r="BA1687" s="216" t="s">
        <v>7665</v>
      </c>
      <c r="BB1687" s="57" t="s">
        <v>5474</v>
      </c>
      <c r="BC1687" s="202"/>
      <c r="BD1687" s="24"/>
      <c r="BE1687" s="151"/>
      <c r="BG1687" s="151"/>
      <c r="BI1687" s="151"/>
      <c r="BL1687" s="152"/>
    </row>
    <row r="1688" spans="1:64" s="169" customFormat="1">
      <c r="A1688" s="24">
        <v>8099</v>
      </c>
      <c r="B1688" s="24" t="s">
        <v>1467</v>
      </c>
      <c r="C1688" s="57">
        <v>36.35</v>
      </c>
      <c r="D1688" s="57">
        <v>37.549999999999997</v>
      </c>
      <c r="E1688" s="57">
        <v>35.25</v>
      </c>
      <c r="F1688" s="57">
        <v>37.15</v>
      </c>
      <c r="G1688" s="57">
        <v>37.5</v>
      </c>
      <c r="H1688" s="57">
        <v>38.549999999999997</v>
      </c>
      <c r="I1688" s="57">
        <v>36.799999999999997</v>
      </c>
      <c r="J1688" s="57">
        <v>37.4</v>
      </c>
      <c r="K1688" s="57">
        <v>37.799999999999997</v>
      </c>
      <c r="L1688" s="57">
        <v>38.85</v>
      </c>
      <c r="M1688" s="57">
        <v>37.299999999999997</v>
      </c>
      <c r="N1688" s="57">
        <v>38.1</v>
      </c>
      <c r="O1688" s="63">
        <v>1.8716577540106898E-2</v>
      </c>
      <c r="P1688" s="57">
        <v>270</v>
      </c>
      <c r="Q1688" s="57">
        <v>439</v>
      </c>
      <c r="R1688" s="57">
        <v>228.1</v>
      </c>
      <c r="S1688" s="57">
        <v>34.86</v>
      </c>
      <c r="T1688" s="57">
        <v>35.0075</v>
      </c>
      <c r="U1688" s="57">
        <v>34.926699999999997</v>
      </c>
      <c r="V1688" s="57">
        <v>35.83</v>
      </c>
      <c r="W1688" s="57">
        <v>34.979999999999997</v>
      </c>
      <c r="X1688" s="57">
        <v>34.916699999999999</v>
      </c>
      <c r="Y1688" s="57">
        <v>36.65</v>
      </c>
      <c r="Z1688" s="57">
        <v>35.112499999999997</v>
      </c>
      <c r="AA1688" s="57">
        <v>34.864199999999997</v>
      </c>
      <c r="AB1688" s="57">
        <v>56.6</v>
      </c>
      <c r="AC1688" s="57">
        <v>19.899999999999999</v>
      </c>
      <c r="AD1688" s="57">
        <v>38.85</v>
      </c>
      <c r="AE1688" s="57">
        <v>31.15</v>
      </c>
      <c r="AF1688" s="64">
        <v>73.873400000000004</v>
      </c>
      <c r="AG1688" s="64">
        <v>57.4985</v>
      </c>
      <c r="AH1688" s="64">
        <v>79.335499999999996</v>
      </c>
      <c r="AI1688" s="64">
        <v>64.777500000000003</v>
      </c>
      <c r="AJ1688" s="61">
        <v>0.4548611111111111</v>
      </c>
      <c r="AK1688" s="216">
        <v>300</v>
      </c>
      <c r="AL1688" s="62">
        <v>531.70227234094068</v>
      </c>
      <c r="AM1688" s="24" t="s">
        <v>8404</v>
      </c>
      <c r="AN1688" s="216" t="s">
        <v>6009</v>
      </c>
      <c r="AO1688" s="216" t="s">
        <v>5989</v>
      </c>
      <c r="AP1688" s="216" t="s">
        <v>6908</v>
      </c>
      <c r="AQ1688" s="216" t="s">
        <v>6900</v>
      </c>
      <c r="AR1688" s="216" t="s">
        <v>6886</v>
      </c>
      <c r="AS1688" s="24" t="s">
        <v>7034</v>
      </c>
      <c r="AT1688" s="24" t="s">
        <v>6016</v>
      </c>
      <c r="AU1688" s="24" t="s">
        <v>5978</v>
      </c>
      <c r="AV1688" s="24" t="s">
        <v>6016</v>
      </c>
      <c r="AW1688" s="24" t="s">
        <v>5970</v>
      </c>
      <c r="AX1688" s="24" t="s">
        <v>5991</v>
      </c>
      <c r="AY1688" s="24" t="s">
        <v>8405</v>
      </c>
      <c r="AZ1688" s="216" t="s">
        <v>8406</v>
      </c>
      <c r="BA1688" s="216" t="s">
        <v>7032</v>
      </c>
      <c r="BB1688" s="57" t="s">
        <v>5474</v>
      </c>
      <c r="BC1688" s="202"/>
      <c r="BD1688" s="24"/>
      <c r="BE1688" s="151"/>
      <c r="BG1688" s="151"/>
      <c r="BI1688" s="151"/>
      <c r="BL1688" s="152"/>
    </row>
    <row r="1689" spans="1:64" s="169" customFormat="1">
      <c r="A1689" s="24">
        <v>8101</v>
      </c>
      <c r="B1689" s="24" t="s">
        <v>1468</v>
      </c>
      <c r="C1689" s="57">
        <v>2.34</v>
      </c>
      <c r="D1689" s="57">
        <v>2.34</v>
      </c>
      <c r="E1689" s="57">
        <v>2.33</v>
      </c>
      <c r="F1689" s="57">
        <v>2.33</v>
      </c>
      <c r="G1689" s="57">
        <v>2.33</v>
      </c>
      <c r="H1689" s="57">
        <v>2.39</v>
      </c>
      <c r="I1689" s="57">
        <v>2.33</v>
      </c>
      <c r="J1689" s="57">
        <v>2.39</v>
      </c>
      <c r="K1689" s="57">
        <v>2.62</v>
      </c>
      <c r="L1689" s="57">
        <v>2.62</v>
      </c>
      <c r="M1689" s="57">
        <v>2.59</v>
      </c>
      <c r="N1689" s="57">
        <v>2.59</v>
      </c>
      <c r="O1689" s="63">
        <v>8.3682008368200805E-2</v>
      </c>
      <c r="P1689" s="57">
        <v>201</v>
      </c>
      <c r="Q1689" s="57">
        <v>121</v>
      </c>
      <c r="R1689" s="57">
        <v>142.80000000000001</v>
      </c>
      <c r="S1689" s="57">
        <v>2.4039999999999999</v>
      </c>
      <c r="T1689" s="57">
        <v>2.5914999999999999</v>
      </c>
      <c r="U1689" s="57">
        <v>2.6797</v>
      </c>
      <c r="V1689" s="57">
        <v>2.3679999999999999</v>
      </c>
      <c r="W1689" s="57">
        <v>2.5830000000000002</v>
      </c>
      <c r="X1689" s="57">
        <v>2.6728000000000001</v>
      </c>
      <c r="Y1689" s="57">
        <v>2.4</v>
      </c>
      <c r="Z1689" s="57">
        <v>2.5815000000000001</v>
      </c>
      <c r="AA1689" s="57">
        <v>2.6684999999999999</v>
      </c>
      <c r="AB1689" s="57">
        <v>8.1999999999999993</v>
      </c>
      <c r="AC1689" s="57">
        <v>2.3199999999999998</v>
      </c>
      <c r="AD1689" s="57">
        <v>2.85</v>
      </c>
      <c r="AE1689" s="57">
        <v>2.3199999999999998</v>
      </c>
      <c r="AF1689" s="64">
        <v>9.3728999999999996</v>
      </c>
      <c r="AG1689" s="64">
        <v>10.213800000000001</v>
      </c>
      <c r="AH1689" s="64">
        <v>29.325500000000002</v>
      </c>
      <c r="AI1689" s="64">
        <v>16.584399999999999</v>
      </c>
      <c r="AJ1689" s="61">
        <v>0.4548611111111111</v>
      </c>
      <c r="AK1689" s="216">
        <v>250</v>
      </c>
      <c r="AL1689" s="62">
        <v>389.63627739127475</v>
      </c>
      <c r="AM1689" s="24" t="s">
        <v>8407</v>
      </c>
      <c r="AN1689" s="216" t="s">
        <v>6337</v>
      </c>
      <c r="AO1689" s="216" t="s">
        <v>6007</v>
      </c>
      <c r="AP1689" s="216" t="s">
        <v>6884</v>
      </c>
      <c r="AQ1689" s="216" t="s">
        <v>6900</v>
      </c>
      <c r="AR1689" s="216" t="s">
        <v>6886</v>
      </c>
      <c r="AS1689" s="24" t="s">
        <v>7303</v>
      </c>
      <c r="AT1689" s="24" t="s">
        <v>6518</v>
      </c>
      <c r="AU1689" s="24" t="s">
        <v>6255</v>
      </c>
      <c r="AV1689" s="24" t="s">
        <v>6518</v>
      </c>
      <c r="AW1689" s="24" t="s">
        <v>5979</v>
      </c>
      <c r="AX1689" s="24" t="s">
        <v>5979</v>
      </c>
      <c r="AY1689" s="24" t="s">
        <v>8408</v>
      </c>
      <c r="AZ1689" s="216" t="s">
        <v>7210</v>
      </c>
      <c r="BA1689" s="216" t="s">
        <v>6948</v>
      </c>
      <c r="BB1689" s="57" t="s">
        <v>6903</v>
      </c>
      <c r="BC1689" s="202"/>
      <c r="BD1689" s="24"/>
      <c r="BE1689" s="151"/>
      <c r="BG1689" s="151"/>
      <c r="BI1689" s="151"/>
      <c r="BL1689" s="152"/>
    </row>
    <row r="1690" spans="1:64" s="169" customFormat="1">
      <c r="A1690" s="24">
        <v>8103</v>
      </c>
      <c r="B1690" s="24" t="s">
        <v>1469</v>
      </c>
      <c r="C1690" s="57">
        <v>42.8</v>
      </c>
      <c r="D1690" s="57">
        <v>43.5</v>
      </c>
      <c r="E1690" s="57">
        <v>42.35</v>
      </c>
      <c r="F1690" s="57">
        <v>42.85</v>
      </c>
      <c r="G1690" s="57">
        <v>43.3</v>
      </c>
      <c r="H1690" s="57">
        <v>43.5</v>
      </c>
      <c r="I1690" s="57">
        <v>42.25</v>
      </c>
      <c r="J1690" s="57">
        <v>42.25</v>
      </c>
      <c r="K1690" s="57">
        <v>42.3</v>
      </c>
      <c r="L1690" s="57">
        <v>43.4</v>
      </c>
      <c r="M1690" s="57">
        <v>42.3</v>
      </c>
      <c r="N1690" s="57">
        <v>43.35</v>
      </c>
      <c r="O1690" s="63">
        <v>2.6035502958579801E-2</v>
      </c>
      <c r="P1690" s="57">
        <v>402</v>
      </c>
      <c r="Q1690" s="57">
        <v>915</v>
      </c>
      <c r="R1690" s="57">
        <v>2275.1999999999998</v>
      </c>
      <c r="S1690" s="57">
        <v>42.24</v>
      </c>
      <c r="T1690" s="57">
        <v>45.314999999999998</v>
      </c>
      <c r="U1690" s="57">
        <v>44.363300000000002</v>
      </c>
      <c r="V1690" s="57">
        <v>42.43</v>
      </c>
      <c r="W1690" s="57">
        <v>45.102499999999999</v>
      </c>
      <c r="X1690" s="57">
        <v>44.374200000000002</v>
      </c>
      <c r="Y1690" s="57">
        <v>42.38</v>
      </c>
      <c r="Z1690" s="57">
        <v>45.034999999999997</v>
      </c>
      <c r="AA1690" s="57">
        <v>44.395800000000001</v>
      </c>
      <c r="AB1690" s="57">
        <v>51.1</v>
      </c>
      <c r="AC1690" s="57">
        <v>28.2</v>
      </c>
      <c r="AD1690" s="57">
        <v>50.3</v>
      </c>
      <c r="AE1690" s="57">
        <v>40.9</v>
      </c>
      <c r="AF1690" s="64">
        <v>19.764600000000002</v>
      </c>
      <c r="AG1690" s="64">
        <v>18.842400000000001</v>
      </c>
      <c r="AH1690" s="64">
        <v>26.564399999999999</v>
      </c>
      <c r="AI1690" s="64">
        <v>21.416399999999999</v>
      </c>
      <c r="AJ1690" s="61">
        <v>0.4548611111111111</v>
      </c>
      <c r="AK1690" s="216">
        <v>450</v>
      </c>
      <c r="AL1690" s="62">
        <v>779.93048393520166</v>
      </c>
      <c r="AM1690" s="24" t="s">
        <v>6157</v>
      </c>
      <c r="AN1690" s="216" t="s">
        <v>6009</v>
      </c>
      <c r="AO1690" s="216" t="s">
        <v>6007</v>
      </c>
      <c r="AP1690" s="216" t="s">
        <v>6884</v>
      </c>
      <c r="AQ1690" s="216" t="s">
        <v>6885</v>
      </c>
      <c r="AR1690" s="216" t="s">
        <v>6886</v>
      </c>
      <c r="AS1690" s="24" t="s">
        <v>5474</v>
      </c>
      <c r="AT1690" s="24" t="s">
        <v>6068</v>
      </c>
      <c r="AU1690" s="24" t="s">
        <v>6336</v>
      </c>
      <c r="AV1690" s="24" t="s">
        <v>6031</v>
      </c>
      <c r="AW1690" s="24" t="s">
        <v>5979</v>
      </c>
      <c r="AX1690" s="24" t="s">
        <v>5979</v>
      </c>
      <c r="AY1690" s="24" t="s">
        <v>7121</v>
      </c>
      <c r="AZ1690" s="216" t="s">
        <v>6997</v>
      </c>
      <c r="BA1690" s="216" t="s">
        <v>6977</v>
      </c>
      <c r="BB1690" s="57" t="s">
        <v>6898</v>
      </c>
      <c r="BC1690" s="202"/>
      <c r="BD1690" s="24"/>
      <c r="BE1690" s="151"/>
      <c r="BG1690" s="151"/>
      <c r="BI1690" s="151"/>
      <c r="BL1690" s="152"/>
    </row>
    <row r="1691" spans="1:64" s="169" customFormat="1">
      <c r="A1691" s="24">
        <v>8104</v>
      </c>
      <c r="B1691" s="24" t="s">
        <v>4172</v>
      </c>
      <c r="C1691" s="57">
        <v>49.2</v>
      </c>
      <c r="D1691" s="57">
        <v>50.3</v>
      </c>
      <c r="E1691" s="57">
        <v>49.2</v>
      </c>
      <c r="F1691" s="57">
        <v>50.1</v>
      </c>
      <c r="G1691" s="57">
        <v>50.5</v>
      </c>
      <c r="H1691" s="57">
        <v>50.9</v>
      </c>
      <c r="I1691" s="57">
        <v>49.8</v>
      </c>
      <c r="J1691" s="57">
        <v>50.1</v>
      </c>
      <c r="K1691" s="57">
        <v>50.5</v>
      </c>
      <c r="L1691" s="57">
        <v>52</v>
      </c>
      <c r="M1691" s="57">
        <v>50.5</v>
      </c>
      <c r="N1691" s="57">
        <v>51.6</v>
      </c>
      <c r="O1691" s="63">
        <v>2.9940119760479E-2</v>
      </c>
      <c r="P1691" s="57">
        <v>206</v>
      </c>
      <c r="Q1691" s="57">
        <v>154</v>
      </c>
      <c r="R1691" s="57">
        <v>487.2</v>
      </c>
      <c r="S1691" s="57">
        <v>49.36</v>
      </c>
      <c r="T1691" s="57">
        <v>52.62</v>
      </c>
      <c r="U1691" s="57">
        <v>51.657499999999999</v>
      </c>
      <c r="V1691" s="57">
        <v>49.58</v>
      </c>
      <c r="W1691" s="57">
        <v>52.365000000000002</v>
      </c>
      <c r="X1691" s="57">
        <v>51.661700000000003</v>
      </c>
      <c r="Y1691" s="57">
        <v>49.86</v>
      </c>
      <c r="Z1691" s="57">
        <v>52.31</v>
      </c>
      <c r="AA1691" s="57">
        <v>51.674999999999997</v>
      </c>
      <c r="AB1691" s="57">
        <v>66.5</v>
      </c>
      <c r="AC1691" s="57">
        <v>41.4</v>
      </c>
      <c r="AD1691" s="57">
        <v>59.8</v>
      </c>
      <c r="AE1691" s="57">
        <v>48.1</v>
      </c>
      <c r="AF1691" s="64">
        <v>24.461600000000001</v>
      </c>
      <c r="AG1691" s="64">
        <v>17.5229</v>
      </c>
      <c r="AH1691" s="64">
        <v>39.183500000000002</v>
      </c>
      <c r="AI1691" s="64">
        <v>24.743099999999998</v>
      </c>
      <c r="AJ1691" s="61">
        <v>0.4548611111111111</v>
      </c>
      <c r="AK1691" s="216">
        <v>250</v>
      </c>
      <c r="AL1691" s="62">
        <v>399.32872210250048</v>
      </c>
      <c r="AM1691" s="24" t="s">
        <v>6054</v>
      </c>
      <c r="AN1691" s="216" t="s">
        <v>6009</v>
      </c>
      <c r="AO1691" s="216" t="s">
        <v>6007</v>
      </c>
      <c r="AP1691" s="216" t="s">
        <v>6884</v>
      </c>
      <c r="AQ1691" s="216" t="s">
        <v>6885</v>
      </c>
      <c r="AR1691" s="216" t="s">
        <v>6886</v>
      </c>
      <c r="AS1691" s="24" t="s">
        <v>5474</v>
      </c>
      <c r="AT1691" s="24" t="s">
        <v>6055</v>
      </c>
      <c r="AU1691" s="24" t="s">
        <v>5984</v>
      </c>
      <c r="AV1691" s="24" t="s">
        <v>6055</v>
      </c>
      <c r="AW1691" s="24" t="s">
        <v>5991</v>
      </c>
      <c r="AX1691" s="24" t="s">
        <v>5979</v>
      </c>
      <c r="AY1691" s="24" t="s">
        <v>7456</v>
      </c>
      <c r="AZ1691" s="216" t="s">
        <v>7110</v>
      </c>
      <c r="BA1691" s="216" t="s">
        <v>7320</v>
      </c>
      <c r="BB1691" s="57" t="s">
        <v>5474</v>
      </c>
      <c r="BC1691" s="202"/>
      <c r="BD1691" s="24"/>
      <c r="BE1691" s="151"/>
      <c r="BG1691" s="151"/>
      <c r="BI1691" s="151"/>
      <c r="BL1691" s="152"/>
    </row>
    <row r="1692" spans="1:64" s="169" customFormat="1">
      <c r="A1692" s="24">
        <v>8105</v>
      </c>
      <c r="B1692" s="24" t="s">
        <v>1470</v>
      </c>
      <c r="C1692" s="57">
        <v>11.5</v>
      </c>
      <c r="D1692" s="57">
        <v>11.75</v>
      </c>
      <c r="E1692" s="57">
        <v>11.35</v>
      </c>
      <c r="F1692" s="57">
        <v>11.7</v>
      </c>
      <c r="G1692" s="57">
        <v>11.8</v>
      </c>
      <c r="H1692" s="57">
        <v>11.8</v>
      </c>
      <c r="I1692" s="57">
        <v>11.4</v>
      </c>
      <c r="J1692" s="57">
        <v>11.45</v>
      </c>
      <c r="K1692" s="57">
        <v>11.45</v>
      </c>
      <c r="L1692" s="57">
        <v>12.4</v>
      </c>
      <c r="M1692" s="57">
        <v>11.45</v>
      </c>
      <c r="N1692" s="57">
        <v>12.2</v>
      </c>
      <c r="O1692" s="63">
        <v>6.5502183406113496E-2</v>
      </c>
      <c r="P1692" s="57">
        <v>14381</v>
      </c>
      <c r="Q1692" s="57">
        <v>799</v>
      </c>
      <c r="R1692" s="57">
        <v>2734.95</v>
      </c>
      <c r="S1692" s="57">
        <v>11.6</v>
      </c>
      <c r="T1692" s="57">
        <v>12.685</v>
      </c>
      <c r="U1692" s="57">
        <v>13.316700000000001</v>
      </c>
      <c r="V1692" s="57">
        <v>11.6</v>
      </c>
      <c r="W1692" s="57">
        <v>12.574999999999999</v>
      </c>
      <c r="X1692" s="57">
        <v>13.27</v>
      </c>
      <c r="Y1692" s="57">
        <v>11.65</v>
      </c>
      <c r="Z1692" s="57">
        <v>12.5075</v>
      </c>
      <c r="AA1692" s="57">
        <v>13.2308</v>
      </c>
      <c r="AB1692" s="57">
        <v>18.899999999999999</v>
      </c>
      <c r="AC1692" s="57">
        <v>9.48</v>
      </c>
      <c r="AD1692" s="57">
        <v>14.2</v>
      </c>
      <c r="AE1692" s="57">
        <v>11.1</v>
      </c>
      <c r="AF1692" s="64">
        <v>22.150500000000001</v>
      </c>
      <c r="AG1692" s="64">
        <v>19.423999999999999</v>
      </c>
      <c r="AH1692" s="64">
        <v>37.683700000000002</v>
      </c>
      <c r="AI1692" s="64">
        <v>25.5105</v>
      </c>
      <c r="AJ1692" s="61">
        <v>0.4548611111111111</v>
      </c>
      <c r="AK1692" s="216">
        <v>15000</v>
      </c>
      <c r="AL1692" s="62">
        <v>24197.546737252003</v>
      </c>
      <c r="AM1692" s="24" t="s">
        <v>8201</v>
      </c>
      <c r="AN1692" s="216" t="s">
        <v>6009</v>
      </c>
      <c r="AO1692" s="216" t="s">
        <v>5971</v>
      </c>
      <c r="AP1692" s="216" t="s">
        <v>6884</v>
      </c>
      <c r="AQ1692" s="216" t="s">
        <v>6885</v>
      </c>
      <c r="AR1692" s="216" t="s">
        <v>6886</v>
      </c>
      <c r="AS1692" s="24" t="s">
        <v>5474</v>
      </c>
      <c r="AT1692" s="24" t="s">
        <v>6016</v>
      </c>
      <c r="AU1692" s="24" t="s">
        <v>6209</v>
      </c>
      <c r="AV1692" s="24" t="s">
        <v>6013</v>
      </c>
      <c r="AW1692" s="24" t="s">
        <v>5990</v>
      </c>
      <c r="AX1692" s="24" t="s">
        <v>5979</v>
      </c>
      <c r="AY1692" s="24" t="s">
        <v>7905</v>
      </c>
      <c r="AZ1692" s="216" t="s">
        <v>7077</v>
      </c>
      <c r="BA1692" s="216" t="s">
        <v>7201</v>
      </c>
      <c r="BB1692" s="57" t="s">
        <v>6898</v>
      </c>
      <c r="BC1692" s="202"/>
      <c r="BD1692" s="24"/>
      <c r="BE1692" s="151"/>
      <c r="BG1692" s="151"/>
      <c r="BI1692" s="151"/>
      <c r="BL1692" s="152"/>
    </row>
    <row r="1693" spans="1:64" s="169" customFormat="1">
      <c r="A1693" s="24">
        <v>8107</v>
      </c>
      <c r="B1693" s="24" t="s">
        <v>4551</v>
      </c>
      <c r="C1693" s="57">
        <v>17.850000000000001</v>
      </c>
      <c r="D1693" s="57">
        <v>18.75</v>
      </c>
      <c r="E1693" s="57">
        <v>17.850000000000001</v>
      </c>
      <c r="F1693" s="57">
        <v>18.5</v>
      </c>
      <c r="G1693" s="57">
        <v>19</v>
      </c>
      <c r="H1693" s="57">
        <v>19</v>
      </c>
      <c r="I1693" s="57">
        <v>18.100000000000001</v>
      </c>
      <c r="J1693" s="57">
        <v>18.3</v>
      </c>
      <c r="K1693" s="57">
        <v>18.350000000000001</v>
      </c>
      <c r="L1693" s="57">
        <v>18.350000000000001</v>
      </c>
      <c r="M1693" s="57">
        <v>18.2</v>
      </c>
      <c r="N1693" s="57">
        <v>18.2</v>
      </c>
      <c r="O1693" s="63">
        <v>-5.4644808743169399E-3</v>
      </c>
      <c r="P1693" s="57">
        <v>15</v>
      </c>
      <c r="Q1693" s="57">
        <v>73</v>
      </c>
      <c r="R1693" s="57">
        <v>101.25</v>
      </c>
      <c r="S1693" s="57">
        <v>18.11</v>
      </c>
      <c r="T1693" s="57">
        <v>19.452500000000001</v>
      </c>
      <c r="U1693" s="57">
        <v>19.861699999999999</v>
      </c>
      <c r="V1693" s="57">
        <v>18.13</v>
      </c>
      <c r="W1693" s="57">
        <v>19.352499999999999</v>
      </c>
      <c r="X1693" s="57">
        <v>19.846699999999998</v>
      </c>
      <c r="Y1693" s="57">
        <v>18.170000000000002</v>
      </c>
      <c r="Z1693" s="57">
        <v>19.265000000000001</v>
      </c>
      <c r="AA1693" s="57">
        <v>19.828299999999999</v>
      </c>
      <c r="AB1693" s="57">
        <v>27.85</v>
      </c>
      <c r="AC1693" s="57">
        <v>15.3</v>
      </c>
      <c r="AD1693" s="57">
        <v>20.75</v>
      </c>
      <c r="AE1693" s="57">
        <v>17.600000000000001</v>
      </c>
      <c r="AF1693" s="64">
        <v>27.5778</v>
      </c>
      <c r="AG1693" s="64">
        <v>22.337599999999998</v>
      </c>
      <c r="AH1693" s="64">
        <v>30.149899999999999</v>
      </c>
      <c r="AI1693" s="64">
        <v>24.941700000000001</v>
      </c>
      <c r="AJ1693" s="61">
        <v>0.4548611111111111</v>
      </c>
      <c r="AK1693" s="216">
        <v>50</v>
      </c>
      <c r="AL1693" s="62">
        <v>54.320419688821232</v>
      </c>
      <c r="AM1693" s="24" t="s">
        <v>6517</v>
      </c>
      <c r="AN1693" s="216" t="s">
        <v>6009</v>
      </c>
      <c r="AO1693" s="216" t="s">
        <v>6007</v>
      </c>
      <c r="AP1693" s="216" t="s">
        <v>6884</v>
      </c>
      <c r="AQ1693" s="216" t="s">
        <v>6885</v>
      </c>
      <c r="AR1693" s="216" t="s">
        <v>6886</v>
      </c>
      <c r="AS1693" s="24" t="s">
        <v>6887</v>
      </c>
      <c r="AT1693" s="24" t="s">
        <v>6013</v>
      </c>
      <c r="AU1693" s="24" t="s">
        <v>6024</v>
      </c>
      <c r="AV1693" s="24" t="s">
        <v>6518</v>
      </c>
      <c r="AW1693" s="24" t="s">
        <v>5979</v>
      </c>
      <c r="AX1693" s="24" t="s">
        <v>5979</v>
      </c>
      <c r="AY1693" s="24" t="s">
        <v>7118</v>
      </c>
      <c r="AZ1693" s="216" t="s">
        <v>7203</v>
      </c>
      <c r="BA1693" s="216" t="s">
        <v>6980</v>
      </c>
      <c r="BB1693" s="57" t="s">
        <v>5474</v>
      </c>
      <c r="BC1693" s="202"/>
      <c r="BD1693" s="24"/>
      <c r="BE1693" s="151"/>
      <c r="BG1693" s="151"/>
      <c r="BI1693" s="151"/>
      <c r="BL1693" s="152"/>
    </row>
    <row r="1694" spans="1:64" s="169" customFormat="1">
      <c r="A1694" s="24">
        <v>8109</v>
      </c>
      <c r="B1694" s="24" t="s">
        <v>1471</v>
      </c>
      <c r="C1694" s="57">
        <v>74.099999999999994</v>
      </c>
      <c r="D1694" s="57">
        <v>75</v>
      </c>
      <c r="E1694" s="57">
        <v>74</v>
      </c>
      <c r="F1694" s="57">
        <v>74.5</v>
      </c>
      <c r="G1694" s="57">
        <v>74.599999999999994</v>
      </c>
      <c r="H1694" s="57">
        <v>75.2</v>
      </c>
      <c r="I1694" s="57">
        <v>74.3</v>
      </c>
      <c r="J1694" s="57">
        <v>74.3</v>
      </c>
      <c r="K1694" s="57">
        <v>74.2</v>
      </c>
      <c r="L1694" s="57">
        <v>74.599999999999994</v>
      </c>
      <c r="M1694" s="57">
        <v>74.2</v>
      </c>
      <c r="N1694" s="57">
        <v>74.5</v>
      </c>
      <c r="O1694" s="63">
        <v>2.6917900403768502E-3</v>
      </c>
      <c r="P1694" s="57">
        <v>6</v>
      </c>
      <c r="Q1694" s="57">
        <v>21</v>
      </c>
      <c r="R1694" s="57">
        <v>95.95</v>
      </c>
      <c r="S1694" s="57">
        <v>74.06</v>
      </c>
      <c r="T1694" s="57">
        <v>75.275000000000006</v>
      </c>
      <c r="U1694" s="57">
        <v>73.066699999999997</v>
      </c>
      <c r="V1694" s="57">
        <v>74.16</v>
      </c>
      <c r="W1694" s="57">
        <v>75.185000000000002</v>
      </c>
      <c r="X1694" s="57">
        <v>73.128299999999996</v>
      </c>
      <c r="Y1694" s="57">
        <v>74.16</v>
      </c>
      <c r="Z1694" s="57">
        <v>75.19</v>
      </c>
      <c r="AA1694" s="57">
        <v>73.193299999999994</v>
      </c>
      <c r="AB1694" s="57">
        <v>81.7</v>
      </c>
      <c r="AC1694" s="57">
        <v>64.900000000000006</v>
      </c>
      <c r="AD1694" s="57">
        <v>78.8</v>
      </c>
      <c r="AE1694" s="57">
        <v>73</v>
      </c>
      <c r="AF1694" s="64">
        <v>36.378599999999999</v>
      </c>
      <c r="AG1694" s="64">
        <v>28.236699999999999</v>
      </c>
      <c r="AH1694" s="64">
        <v>44.252400000000002</v>
      </c>
      <c r="AI1694" s="64">
        <v>33.575200000000002</v>
      </c>
      <c r="AJ1694" s="61">
        <v>0.4548611111111111</v>
      </c>
      <c r="AK1694" s="216">
        <v>50</v>
      </c>
      <c r="AL1694" s="62">
        <v>21.728167875528491</v>
      </c>
      <c r="AM1694" s="24" t="s">
        <v>6388</v>
      </c>
      <c r="AN1694" s="216" t="s">
        <v>6009</v>
      </c>
      <c r="AO1694" s="216" t="s">
        <v>5971</v>
      </c>
      <c r="AP1694" s="216" t="s">
        <v>6908</v>
      </c>
      <c r="AQ1694" s="216" t="s">
        <v>6885</v>
      </c>
      <c r="AR1694" s="216" t="s">
        <v>6886</v>
      </c>
      <c r="AS1694" s="24" t="s">
        <v>6887</v>
      </c>
      <c r="AT1694" s="24" t="s">
        <v>6016</v>
      </c>
      <c r="AU1694" s="24" t="s">
        <v>6535</v>
      </c>
      <c r="AV1694" s="24" t="s">
        <v>6055</v>
      </c>
      <c r="AW1694" s="24" t="s">
        <v>5990</v>
      </c>
      <c r="AX1694" s="24" t="s">
        <v>5979</v>
      </c>
      <c r="AY1694" s="24" t="s">
        <v>6935</v>
      </c>
      <c r="AZ1694" s="216" t="s">
        <v>7250</v>
      </c>
      <c r="BA1694" s="216" t="s">
        <v>7300</v>
      </c>
      <c r="BB1694" s="57" t="s">
        <v>5474</v>
      </c>
      <c r="BC1694" s="202"/>
      <c r="BD1694" s="24"/>
      <c r="BE1694" s="151"/>
      <c r="BG1694" s="151"/>
      <c r="BI1694" s="151"/>
      <c r="BL1694" s="152"/>
    </row>
    <row r="1695" spans="1:64" s="169" customFormat="1">
      <c r="A1695" s="24">
        <v>8110</v>
      </c>
      <c r="B1695" s="24" t="s">
        <v>1472</v>
      </c>
      <c r="C1695" s="57">
        <v>18.3</v>
      </c>
      <c r="D1695" s="57">
        <v>19.3</v>
      </c>
      <c r="E1695" s="57">
        <v>18.3</v>
      </c>
      <c r="F1695" s="57">
        <v>18.899999999999999</v>
      </c>
      <c r="G1695" s="57">
        <v>19.2</v>
      </c>
      <c r="H1695" s="57">
        <v>19.3</v>
      </c>
      <c r="I1695" s="57">
        <v>18.600000000000001</v>
      </c>
      <c r="J1695" s="57">
        <v>18.600000000000001</v>
      </c>
      <c r="K1695" s="57">
        <v>18.649999999999999</v>
      </c>
      <c r="L1695" s="57">
        <v>19.5</v>
      </c>
      <c r="M1695" s="57">
        <v>18.649999999999999</v>
      </c>
      <c r="N1695" s="57">
        <v>19.45</v>
      </c>
      <c r="O1695" s="63">
        <v>4.5698924731182797E-2</v>
      </c>
      <c r="P1695" s="57">
        <v>3588</v>
      </c>
      <c r="Q1695" s="57">
        <v>4609</v>
      </c>
      <c r="R1695" s="57">
        <v>17194.05</v>
      </c>
      <c r="S1695" s="57">
        <v>18.5</v>
      </c>
      <c r="T1695" s="57">
        <v>21.055</v>
      </c>
      <c r="U1695" s="57">
        <v>19.565799999999999</v>
      </c>
      <c r="V1695" s="57">
        <v>18.559999999999999</v>
      </c>
      <c r="W1695" s="57">
        <v>20.925000000000001</v>
      </c>
      <c r="X1695" s="57">
        <v>19.620799999999999</v>
      </c>
      <c r="Y1695" s="57">
        <v>18.59</v>
      </c>
      <c r="Z1695" s="57">
        <v>20.877500000000001</v>
      </c>
      <c r="AA1695" s="57">
        <v>19.6783</v>
      </c>
      <c r="AB1695" s="57">
        <v>27.15</v>
      </c>
      <c r="AC1695" s="57">
        <v>9.27</v>
      </c>
      <c r="AD1695" s="57">
        <v>25.5</v>
      </c>
      <c r="AE1695" s="57">
        <v>17.600000000000001</v>
      </c>
      <c r="AF1695" s="64">
        <v>19.910900000000002</v>
      </c>
      <c r="AG1695" s="64">
        <v>16.522200000000002</v>
      </c>
      <c r="AH1695" s="64">
        <v>31.960799999999999</v>
      </c>
      <c r="AI1695" s="64">
        <v>21.668399999999998</v>
      </c>
      <c r="AJ1695" s="61">
        <v>0.4548611111111111</v>
      </c>
      <c r="AK1695" s="216">
        <v>4000</v>
      </c>
      <c r="AL1695" s="62">
        <v>6287.2533332091971</v>
      </c>
      <c r="AM1695" s="24" t="s">
        <v>6157</v>
      </c>
      <c r="AN1695" s="216" t="s">
        <v>6009</v>
      </c>
      <c r="AO1695" s="216" t="s">
        <v>6007</v>
      </c>
      <c r="AP1695" s="216" t="s">
        <v>6884</v>
      </c>
      <c r="AQ1695" s="216" t="s">
        <v>6885</v>
      </c>
      <c r="AR1695" s="216" t="s">
        <v>6886</v>
      </c>
      <c r="AS1695" s="24" t="s">
        <v>5474</v>
      </c>
      <c r="AT1695" s="24" t="s">
        <v>6031</v>
      </c>
      <c r="AU1695" s="24" t="s">
        <v>6336</v>
      </c>
      <c r="AV1695" s="24" t="s">
        <v>6013</v>
      </c>
      <c r="AW1695" s="24" t="s">
        <v>5965</v>
      </c>
      <c r="AX1695" s="24" t="s">
        <v>5979</v>
      </c>
      <c r="AY1695" s="24" t="s">
        <v>7151</v>
      </c>
      <c r="AZ1695" s="216" t="s">
        <v>7511</v>
      </c>
      <c r="BA1695" s="216" t="s">
        <v>6959</v>
      </c>
      <c r="BB1695" s="57" t="s">
        <v>5474</v>
      </c>
      <c r="BC1695" s="202"/>
      <c r="BD1695" s="24"/>
      <c r="BE1695" s="151"/>
      <c r="BG1695" s="151"/>
      <c r="BI1695" s="151"/>
      <c r="BL1695" s="152"/>
    </row>
    <row r="1696" spans="1:64" s="169" customFormat="1">
      <c r="A1696" s="24">
        <v>8111</v>
      </c>
      <c r="B1696" s="24" t="s">
        <v>1473</v>
      </c>
      <c r="C1696" s="57">
        <v>18.3</v>
      </c>
      <c r="D1696" s="57">
        <v>18.600000000000001</v>
      </c>
      <c r="E1696" s="57">
        <v>18.2</v>
      </c>
      <c r="F1696" s="57">
        <v>18.399999999999999</v>
      </c>
      <c r="G1696" s="57">
        <v>18.55</v>
      </c>
      <c r="H1696" s="57">
        <v>18.600000000000001</v>
      </c>
      <c r="I1696" s="57">
        <v>18.2</v>
      </c>
      <c r="J1696" s="57">
        <v>18.2</v>
      </c>
      <c r="K1696" s="57">
        <v>18.3</v>
      </c>
      <c r="L1696" s="57">
        <v>19.05</v>
      </c>
      <c r="M1696" s="57">
        <v>18.25</v>
      </c>
      <c r="N1696" s="57">
        <v>19.05</v>
      </c>
      <c r="O1696" s="63">
        <v>4.6703296703296697E-2</v>
      </c>
      <c r="P1696" s="57">
        <v>415</v>
      </c>
      <c r="Q1696" s="57">
        <v>346</v>
      </c>
      <c r="R1696" s="57">
        <v>2474.1999999999998</v>
      </c>
      <c r="S1696" s="57">
        <v>18.170000000000002</v>
      </c>
      <c r="T1696" s="57">
        <v>20.745000000000001</v>
      </c>
      <c r="U1696" s="57">
        <v>20.7133</v>
      </c>
      <c r="V1696" s="57">
        <v>18.21</v>
      </c>
      <c r="W1696" s="57">
        <v>20.53</v>
      </c>
      <c r="X1696" s="57">
        <v>20.6675</v>
      </c>
      <c r="Y1696" s="57">
        <v>18.32</v>
      </c>
      <c r="Z1696" s="57">
        <v>20.397500000000001</v>
      </c>
      <c r="AA1696" s="57">
        <v>20.635000000000002</v>
      </c>
      <c r="AB1696" s="57">
        <v>25.8</v>
      </c>
      <c r="AC1696" s="57">
        <v>14.65</v>
      </c>
      <c r="AD1696" s="57">
        <v>23.7</v>
      </c>
      <c r="AE1696" s="57">
        <v>17.55</v>
      </c>
      <c r="AF1696" s="64">
        <v>15.582700000000001</v>
      </c>
      <c r="AG1696" s="64">
        <v>13.109500000000001</v>
      </c>
      <c r="AH1696" s="64">
        <v>28.5703</v>
      </c>
      <c r="AI1696" s="64">
        <v>18.263100000000001</v>
      </c>
      <c r="AJ1696" s="61">
        <v>0.4548611111111111</v>
      </c>
      <c r="AK1696" s="216">
        <v>450</v>
      </c>
      <c r="AL1696" s="62">
        <v>805.15211650027038</v>
      </c>
      <c r="AM1696" s="24" t="s">
        <v>6157</v>
      </c>
      <c r="AN1696" s="216" t="s">
        <v>6009</v>
      </c>
      <c r="AO1696" s="216" t="s">
        <v>6007</v>
      </c>
      <c r="AP1696" s="216" t="s">
        <v>6884</v>
      </c>
      <c r="AQ1696" s="216" t="s">
        <v>6885</v>
      </c>
      <c r="AR1696" s="216" t="s">
        <v>6886</v>
      </c>
      <c r="AS1696" s="24" t="s">
        <v>5474</v>
      </c>
      <c r="AT1696" s="24" t="s">
        <v>6499</v>
      </c>
      <c r="AU1696" s="24" t="s">
        <v>6130</v>
      </c>
      <c r="AV1696" s="24" t="s">
        <v>6045</v>
      </c>
      <c r="AW1696" s="24" t="s">
        <v>5979</v>
      </c>
      <c r="AX1696" s="24" t="s">
        <v>5965</v>
      </c>
      <c r="AY1696" s="24" t="s">
        <v>7158</v>
      </c>
      <c r="AZ1696" s="216" t="s">
        <v>6979</v>
      </c>
      <c r="BA1696" s="216" t="s">
        <v>6948</v>
      </c>
      <c r="BB1696" s="57" t="s">
        <v>6898</v>
      </c>
      <c r="BC1696" s="202"/>
      <c r="BD1696" s="24"/>
      <c r="BE1696" s="151"/>
      <c r="BG1696" s="151"/>
      <c r="BI1696" s="151"/>
      <c r="BL1696" s="152"/>
    </row>
    <row r="1697" spans="1:64" s="169" customFormat="1">
      <c r="A1697" s="24">
        <v>8112</v>
      </c>
      <c r="B1697" s="24" t="s">
        <v>1474</v>
      </c>
      <c r="C1697" s="57">
        <v>42.7</v>
      </c>
      <c r="D1697" s="57">
        <v>43.05</v>
      </c>
      <c r="E1697" s="57">
        <v>42.65</v>
      </c>
      <c r="F1697" s="57">
        <v>43</v>
      </c>
      <c r="G1697" s="57">
        <v>43.2</v>
      </c>
      <c r="H1697" s="57">
        <v>43.25</v>
      </c>
      <c r="I1697" s="57">
        <v>42.7</v>
      </c>
      <c r="J1697" s="57">
        <v>42.75</v>
      </c>
      <c r="K1697" s="57">
        <v>42.75</v>
      </c>
      <c r="L1697" s="57">
        <v>43.35</v>
      </c>
      <c r="M1697" s="57">
        <v>42.65</v>
      </c>
      <c r="N1697" s="57">
        <v>43.25</v>
      </c>
      <c r="O1697" s="63">
        <v>1.1695906432748499E-2</v>
      </c>
      <c r="P1697" s="57">
        <v>998</v>
      </c>
      <c r="Q1697" s="57">
        <v>1603</v>
      </c>
      <c r="R1697" s="57">
        <v>4962.8</v>
      </c>
      <c r="S1697" s="57">
        <v>42.64</v>
      </c>
      <c r="T1697" s="57">
        <v>43.664999999999999</v>
      </c>
      <c r="U1697" s="57">
        <v>42.289200000000001</v>
      </c>
      <c r="V1697" s="57">
        <v>42.77</v>
      </c>
      <c r="W1697" s="57">
        <v>43.537500000000001</v>
      </c>
      <c r="X1697" s="57">
        <v>42.34</v>
      </c>
      <c r="Y1697" s="57">
        <v>42.73</v>
      </c>
      <c r="Z1697" s="57">
        <v>43.447499999999998</v>
      </c>
      <c r="AA1697" s="57">
        <v>42.39</v>
      </c>
      <c r="AB1697" s="57">
        <v>49.3</v>
      </c>
      <c r="AC1697" s="57">
        <v>28.95</v>
      </c>
      <c r="AD1697" s="57">
        <v>46.5</v>
      </c>
      <c r="AE1697" s="57">
        <v>41.3</v>
      </c>
      <c r="AF1697" s="64">
        <v>44.445900000000002</v>
      </c>
      <c r="AG1697" s="64">
        <v>38.995800000000003</v>
      </c>
      <c r="AH1697" s="64">
        <v>54.020800000000001</v>
      </c>
      <c r="AI1697" s="64">
        <v>44.004100000000001</v>
      </c>
      <c r="AJ1697" s="61">
        <v>0.4548611111111111</v>
      </c>
      <c r="AK1697" s="216">
        <v>1000</v>
      </c>
      <c r="AL1697" s="62">
        <v>1934.8372269866941</v>
      </c>
      <c r="AM1697" s="24" t="s">
        <v>7462</v>
      </c>
      <c r="AN1697" s="216" t="s">
        <v>6009</v>
      </c>
      <c r="AO1697" s="216" t="s">
        <v>5961</v>
      </c>
      <c r="AP1697" s="216" t="s">
        <v>6908</v>
      </c>
      <c r="AQ1697" s="216" t="s">
        <v>6885</v>
      </c>
      <c r="AR1697" s="216" t="s">
        <v>6886</v>
      </c>
      <c r="AS1697" s="24" t="s">
        <v>5474</v>
      </c>
      <c r="AT1697" s="24" t="s">
        <v>6016</v>
      </c>
      <c r="AU1697" s="24" t="s">
        <v>5984</v>
      </c>
      <c r="AV1697" s="24" t="s">
        <v>6016</v>
      </c>
      <c r="AW1697" s="24" t="s">
        <v>5965</v>
      </c>
      <c r="AX1697" s="24" t="s">
        <v>5965</v>
      </c>
      <c r="AY1697" s="24" t="s">
        <v>7994</v>
      </c>
      <c r="AZ1697" s="216" t="s">
        <v>6961</v>
      </c>
      <c r="BA1697" s="216" t="s">
        <v>7024</v>
      </c>
      <c r="BB1697" s="57" t="s">
        <v>6898</v>
      </c>
      <c r="BC1697" s="202"/>
      <c r="BD1697" s="24"/>
      <c r="BE1697" s="151"/>
      <c r="BG1697" s="151"/>
      <c r="BI1697" s="151"/>
      <c r="BL1697" s="152"/>
    </row>
    <row r="1698" spans="1:64" s="169" customFormat="1">
      <c r="A1698" s="24">
        <v>8114</v>
      </c>
      <c r="B1698" s="24" t="s">
        <v>1475</v>
      </c>
      <c r="C1698" s="57">
        <v>75</v>
      </c>
      <c r="D1698" s="57">
        <v>77</v>
      </c>
      <c r="E1698" s="57">
        <v>75</v>
      </c>
      <c r="F1698" s="57">
        <v>76</v>
      </c>
      <c r="G1698" s="57">
        <v>76</v>
      </c>
      <c r="H1698" s="57">
        <v>76.099999999999994</v>
      </c>
      <c r="I1698" s="57">
        <v>75.599999999999994</v>
      </c>
      <c r="J1698" s="57">
        <v>76</v>
      </c>
      <c r="K1698" s="57">
        <v>77</v>
      </c>
      <c r="L1698" s="57">
        <v>77</v>
      </c>
      <c r="M1698" s="57">
        <v>76</v>
      </c>
      <c r="N1698" s="57">
        <v>76</v>
      </c>
      <c r="O1698" s="63">
        <v>0</v>
      </c>
      <c r="P1698" s="57">
        <v>8</v>
      </c>
      <c r="Q1698" s="57">
        <v>23</v>
      </c>
      <c r="R1698" s="57">
        <v>35.200000000000003</v>
      </c>
      <c r="S1698" s="57">
        <v>74.78</v>
      </c>
      <c r="T1698" s="57">
        <v>76.254999999999995</v>
      </c>
      <c r="U1698" s="57">
        <v>74.176699999999997</v>
      </c>
      <c r="V1698" s="57">
        <v>75.180000000000007</v>
      </c>
      <c r="W1698" s="57">
        <v>76.209999999999994</v>
      </c>
      <c r="X1698" s="57">
        <v>74.260000000000005</v>
      </c>
      <c r="Y1698" s="57">
        <v>75.38</v>
      </c>
      <c r="Z1698" s="57">
        <v>76.185000000000002</v>
      </c>
      <c r="AA1698" s="57">
        <v>74.344999999999999</v>
      </c>
      <c r="AB1698" s="57">
        <v>87.4</v>
      </c>
      <c r="AC1698" s="57">
        <v>0</v>
      </c>
      <c r="AD1698" s="57">
        <v>78.5</v>
      </c>
      <c r="AE1698" s="57">
        <v>74</v>
      </c>
      <c r="AF1698" s="64">
        <v>38.4724</v>
      </c>
      <c r="AG1698" s="64">
        <v>27.280200000000001</v>
      </c>
      <c r="AH1698" s="64">
        <v>47.8705</v>
      </c>
      <c r="AI1698" s="64">
        <v>34.143599999999999</v>
      </c>
      <c r="AJ1698" s="61">
        <v>0.4548611111111111</v>
      </c>
      <c r="AK1698" s="216">
        <v>50</v>
      </c>
      <c r="AL1698" s="62">
        <v>28.970890500704655</v>
      </c>
      <c r="AM1698" s="24" t="s">
        <v>8149</v>
      </c>
      <c r="AN1698" s="216" t="s">
        <v>6009</v>
      </c>
      <c r="AO1698" s="216" t="s">
        <v>5971</v>
      </c>
      <c r="AP1698" s="216" t="s">
        <v>6908</v>
      </c>
      <c r="AQ1698" s="216" t="s">
        <v>6885</v>
      </c>
      <c r="AR1698" s="216" t="s">
        <v>6886</v>
      </c>
      <c r="AS1698" s="24" t="s">
        <v>6887</v>
      </c>
      <c r="AT1698" s="24" t="s">
        <v>6055</v>
      </c>
      <c r="AU1698" s="24" t="s">
        <v>6511</v>
      </c>
      <c r="AV1698" s="24" t="s">
        <v>6518</v>
      </c>
      <c r="AW1698" s="24" t="s">
        <v>5979</v>
      </c>
      <c r="AX1698" s="24" t="s">
        <v>5979</v>
      </c>
      <c r="AY1698" s="24" t="s">
        <v>7079</v>
      </c>
      <c r="AZ1698" s="216" t="s">
        <v>7007</v>
      </c>
      <c r="BA1698" s="216" t="s">
        <v>6955</v>
      </c>
      <c r="BB1698" s="57" t="s">
        <v>5474</v>
      </c>
      <c r="BC1698" s="202"/>
      <c r="BD1698" s="24"/>
      <c r="BE1698" s="151"/>
      <c r="BG1698" s="151"/>
      <c r="BI1698" s="151"/>
      <c r="BL1698" s="152"/>
    </row>
    <row r="1699" spans="1:64" s="169" customFormat="1">
      <c r="A1699" s="24">
        <v>8119</v>
      </c>
      <c r="B1699" s="24" t="s">
        <v>4188</v>
      </c>
      <c r="C1699" s="57">
        <v>17.850000000000001</v>
      </c>
      <c r="D1699" s="57">
        <v>18.100000000000001</v>
      </c>
      <c r="E1699" s="57">
        <v>17.850000000000001</v>
      </c>
      <c r="F1699" s="57">
        <v>18.100000000000001</v>
      </c>
      <c r="G1699" s="57">
        <v>18.100000000000001</v>
      </c>
      <c r="H1699" s="57">
        <v>18.100000000000001</v>
      </c>
      <c r="I1699" s="57">
        <v>17.850000000000001</v>
      </c>
      <c r="J1699" s="57">
        <v>18</v>
      </c>
      <c r="K1699" s="57">
        <v>18</v>
      </c>
      <c r="L1699" s="57">
        <v>18</v>
      </c>
      <c r="M1699" s="57">
        <v>17.850000000000001</v>
      </c>
      <c r="N1699" s="57">
        <v>18</v>
      </c>
      <c r="O1699" s="63">
        <v>3.3444816053511701E-3</v>
      </c>
      <c r="P1699" s="57">
        <v>12</v>
      </c>
      <c r="Q1699" s="57">
        <v>97</v>
      </c>
      <c r="R1699" s="57">
        <v>202.3</v>
      </c>
      <c r="S1699" s="57">
        <v>17.940000000000001</v>
      </c>
      <c r="T1699" s="57">
        <v>18.127500000000001</v>
      </c>
      <c r="U1699" s="57">
        <v>18.633299999999998</v>
      </c>
      <c r="V1699" s="57">
        <v>17.95</v>
      </c>
      <c r="W1699" s="57">
        <v>18.127500000000001</v>
      </c>
      <c r="X1699" s="57">
        <v>18.612500000000001</v>
      </c>
      <c r="Y1699" s="57">
        <v>17.97</v>
      </c>
      <c r="Z1699" s="57">
        <v>18.1325</v>
      </c>
      <c r="AA1699" s="57">
        <v>18.591699999999999</v>
      </c>
      <c r="AB1699" s="57"/>
      <c r="AC1699" s="57"/>
      <c r="AD1699" s="57">
        <v>19.149999999999999</v>
      </c>
      <c r="AE1699" s="57">
        <v>17.8</v>
      </c>
      <c r="AF1699" s="64">
        <v>44.947800000000001</v>
      </c>
      <c r="AG1699" s="64">
        <v>28.063700000000001</v>
      </c>
      <c r="AH1699" s="64">
        <v>52.187399999999997</v>
      </c>
      <c r="AI1699" s="64">
        <v>36.104900000000001</v>
      </c>
      <c r="AJ1699" s="61">
        <v>0.4548611111111111</v>
      </c>
      <c r="AK1699" s="216">
        <v>50</v>
      </c>
      <c r="AL1699" s="62">
        <v>43.456335751056983</v>
      </c>
      <c r="AM1699" s="24" t="s">
        <v>6745</v>
      </c>
      <c r="AN1699" s="216" t="s">
        <v>6009</v>
      </c>
      <c r="AO1699" s="216" t="s">
        <v>5961</v>
      </c>
      <c r="AP1699" s="216" t="s">
        <v>6884</v>
      </c>
      <c r="AQ1699" s="216" t="s">
        <v>6885</v>
      </c>
      <c r="AR1699" s="216" t="s">
        <v>6886</v>
      </c>
      <c r="AS1699" s="24" t="s">
        <v>7439</v>
      </c>
      <c r="AT1699" s="24" t="s">
        <v>6493</v>
      </c>
      <c r="AU1699" s="24" t="s">
        <v>6017</v>
      </c>
      <c r="AV1699" s="24" t="s">
        <v>6650</v>
      </c>
      <c r="AW1699" s="24" t="s">
        <v>5979</v>
      </c>
      <c r="AX1699" s="24" t="s">
        <v>6159</v>
      </c>
      <c r="AY1699" s="24" t="s">
        <v>7359</v>
      </c>
      <c r="AZ1699" s="216" t="s">
        <v>7472</v>
      </c>
      <c r="BA1699" s="216" t="s">
        <v>6974</v>
      </c>
      <c r="BB1699" s="57" t="s">
        <v>6944</v>
      </c>
      <c r="BC1699" s="202"/>
      <c r="BD1699" s="24"/>
      <c r="BE1699" s="151"/>
      <c r="BG1699" s="151"/>
      <c r="BI1699" s="151"/>
      <c r="BL1699" s="152"/>
    </row>
    <row r="1700" spans="1:64" s="169" customFormat="1">
      <c r="A1700" s="24">
        <v>8121</v>
      </c>
      <c r="B1700" s="24" t="s">
        <v>1476</v>
      </c>
      <c r="C1700" s="57">
        <v>17.3</v>
      </c>
      <c r="D1700" s="57">
        <v>17.95</v>
      </c>
      <c r="E1700" s="57">
        <v>17.3</v>
      </c>
      <c r="F1700" s="57">
        <v>17.75</v>
      </c>
      <c r="G1700" s="57">
        <v>18.100000000000001</v>
      </c>
      <c r="H1700" s="57">
        <v>18.2</v>
      </c>
      <c r="I1700" s="57">
        <v>17.399999999999999</v>
      </c>
      <c r="J1700" s="57">
        <v>17.55</v>
      </c>
      <c r="K1700" s="57">
        <v>17.7</v>
      </c>
      <c r="L1700" s="57">
        <v>18.45</v>
      </c>
      <c r="M1700" s="57">
        <v>17.55</v>
      </c>
      <c r="N1700" s="57">
        <v>18.2</v>
      </c>
      <c r="O1700" s="63">
        <v>3.7037037037037E-2</v>
      </c>
      <c r="P1700" s="57">
        <v>407</v>
      </c>
      <c r="Q1700" s="57">
        <v>402</v>
      </c>
      <c r="R1700" s="57">
        <v>1596.25</v>
      </c>
      <c r="S1700" s="57">
        <v>17.38</v>
      </c>
      <c r="T1700" s="57">
        <v>19.307500000000001</v>
      </c>
      <c r="U1700" s="57">
        <v>18.476700000000001</v>
      </c>
      <c r="V1700" s="57">
        <v>17.420000000000002</v>
      </c>
      <c r="W1700" s="57">
        <v>19.18</v>
      </c>
      <c r="X1700" s="57">
        <v>18.494199999999999</v>
      </c>
      <c r="Y1700" s="57">
        <v>17.489999999999998</v>
      </c>
      <c r="Z1700" s="57">
        <v>19.1175</v>
      </c>
      <c r="AA1700" s="57">
        <v>18.521699999999999</v>
      </c>
      <c r="AB1700" s="57">
        <v>23.45</v>
      </c>
      <c r="AC1700" s="57">
        <v>13.35</v>
      </c>
      <c r="AD1700" s="57">
        <v>22.3</v>
      </c>
      <c r="AE1700" s="57">
        <v>16.55</v>
      </c>
      <c r="AF1700" s="64">
        <v>20.165299999999998</v>
      </c>
      <c r="AG1700" s="64">
        <v>17.8919</v>
      </c>
      <c r="AH1700" s="64">
        <v>28.721299999999999</v>
      </c>
      <c r="AI1700" s="64">
        <v>21.5017</v>
      </c>
      <c r="AJ1700" s="61">
        <v>0.4548611111111111</v>
      </c>
      <c r="AK1700" s="216">
        <v>450</v>
      </c>
      <c r="AL1700" s="62">
        <v>789.63111184484342</v>
      </c>
      <c r="AM1700" s="24" t="s">
        <v>6157</v>
      </c>
      <c r="AN1700" s="216" t="s">
        <v>6009</v>
      </c>
      <c r="AO1700" s="216" t="s">
        <v>6007</v>
      </c>
      <c r="AP1700" s="216" t="s">
        <v>6884</v>
      </c>
      <c r="AQ1700" s="216" t="s">
        <v>6885</v>
      </c>
      <c r="AR1700" s="216" t="s">
        <v>6886</v>
      </c>
      <c r="AS1700" s="24" t="s">
        <v>5474</v>
      </c>
      <c r="AT1700" s="24" t="s">
        <v>6031</v>
      </c>
      <c r="AU1700" s="24" t="s">
        <v>5962</v>
      </c>
      <c r="AV1700" s="24" t="s">
        <v>6010</v>
      </c>
      <c r="AW1700" s="24" t="s">
        <v>5991</v>
      </c>
      <c r="AX1700" s="24" t="s">
        <v>5990</v>
      </c>
      <c r="AY1700" s="24" t="s">
        <v>6949</v>
      </c>
      <c r="AZ1700" s="216" t="s">
        <v>7129</v>
      </c>
      <c r="BA1700" s="216" t="s">
        <v>7016</v>
      </c>
      <c r="BB1700" s="57" t="s">
        <v>5474</v>
      </c>
      <c r="BC1700" s="202"/>
      <c r="BD1700" s="24"/>
      <c r="BE1700" s="151"/>
      <c r="BG1700" s="151"/>
      <c r="BI1700" s="151"/>
      <c r="BL1700" s="152"/>
    </row>
    <row r="1701" spans="1:64" s="169" customFormat="1">
      <c r="A1701" s="24">
        <v>8131</v>
      </c>
      <c r="B1701" s="24" t="s">
        <v>1477</v>
      </c>
      <c r="C1701" s="57">
        <v>36.5</v>
      </c>
      <c r="D1701" s="57">
        <v>37.15</v>
      </c>
      <c r="E1701" s="57">
        <v>36.25</v>
      </c>
      <c r="F1701" s="57">
        <v>37.1</v>
      </c>
      <c r="G1701" s="57">
        <v>37.200000000000003</v>
      </c>
      <c r="H1701" s="57">
        <v>37.35</v>
      </c>
      <c r="I1701" s="57">
        <v>36.85</v>
      </c>
      <c r="J1701" s="57">
        <v>37.049999999999997</v>
      </c>
      <c r="K1701" s="57">
        <v>37.049999999999997</v>
      </c>
      <c r="L1701" s="57">
        <v>37.450000000000003</v>
      </c>
      <c r="M1701" s="57">
        <v>37.049999999999997</v>
      </c>
      <c r="N1701" s="57">
        <v>37.4</v>
      </c>
      <c r="O1701" s="63">
        <v>9.4466936572199702E-3</v>
      </c>
      <c r="P1701" s="57">
        <v>107</v>
      </c>
      <c r="Q1701" s="57">
        <v>230</v>
      </c>
      <c r="R1701" s="57">
        <v>643.9</v>
      </c>
      <c r="S1701" s="57">
        <v>36.630000000000003</v>
      </c>
      <c r="T1701" s="57">
        <v>38.85</v>
      </c>
      <c r="U1701" s="57">
        <v>40.033299999999997</v>
      </c>
      <c r="V1701" s="57">
        <v>36.770000000000003</v>
      </c>
      <c r="W1701" s="57">
        <v>38.612499999999997</v>
      </c>
      <c r="X1701" s="57">
        <v>39.988300000000002</v>
      </c>
      <c r="Y1701" s="57">
        <v>36.840000000000003</v>
      </c>
      <c r="Z1701" s="57">
        <v>38.417499999999997</v>
      </c>
      <c r="AA1701" s="57">
        <v>39.945799999999998</v>
      </c>
      <c r="AB1701" s="57">
        <v>45.1</v>
      </c>
      <c r="AC1701" s="57">
        <v>34.200000000000003</v>
      </c>
      <c r="AD1701" s="57">
        <v>41.9</v>
      </c>
      <c r="AE1701" s="57">
        <v>35.950000000000003</v>
      </c>
      <c r="AF1701" s="64">
        <v>33.891500000000001</v>
      </c>
      <c r="AG1701" s="64">
        <v>21.220700000000001</v>
      </c>
      <c r="AH1701" s="64">
        <v>45.610199999999999</v>
      </c>
      <c r="AI1701" s="64">
        <v>29.3505</v>
      </c>
      <c r="AJ1701" s="61">
        <v>0.4548611111111111</v>
      </c>
      <c r="AK1701" s="216">
        <v>150</v>
      </c>
      <c r="AL1701" s="62">
        <v>225.00804317204887</v>
      </c>
      <c r="AM1701" s="24" t="s">
        <v>6257</v>
      </c>
      <c r="AN1701" s="216" t="s">
        <v>6009</v>
      </c>
      <c r="AO1701" s="216" t="s">
        <v>5971</v>
      </c>
      <c r="AP1701" s="216" t="s">
        <v>6884</v>
      </c>
      <c r="AQ1701" s="216" t="s">
        <v>6885</v>
      </c>
      <c r="AR1701" s="216" t="s">
        <v>6886</v>
      </c>
      <c r="AS1701" s="24" t="s">
        <v>6887</v>
      </c>
      <c r="AT1701" s="24" t="s">
        <v>6016</v>
      </c>
      <c r="AU1701" s="24" t="s">
        <v>5984</v>
      </c>
      <c r="AV1701" s="24" t="s">
        <v>6055</v>
      </c>
      <c r="AW1701" s="24" t="s">
        <v>5965</v>
      </c>
      <c r="AX1701" s="24" t="s">
        <v>5979</v>
      </c>
      <c r="AY1701" s="24" t="s">
        <v>6982</v>
      </c>
      <c r="AZ1701" s="216" t="s">
        <v>7597</v>
      </c>
      <c r="BA1701" s="216" t="s">
        <v>6974</v>
      </c>
      <c r="BB1701" s="57" t="s">
        <v>5474</v>
      </c>
      <c r="BC1701" s="202"/>
      <c r="BD1701" s="24"/>
      <c r="BE1701" s="151"/>
      <c r="BG1701" s="151"/>
      <c r="BI1701" s="151"/>
      <c r="BL1701" s="152"/>
    </row>
    <row r="1702" spans="1:64" s="169" customFormat="1">
      <c r="A1702" s="24">
        <v>8147</v>
      </c>
      <c r="B1702" s="24" t="s">
        <v>1478</v>
      </c>
      <c r="C1702" s="57">
        <v>50.7</v>
      </c>
      <c r="D1702" s="57">
        <v>52.1</v>
      </c>
      <c r="E1702" s="57">
        <v>50.1</v>
      </c>
      <c r="F1702" s="57">
        <v>50.1</v>
      </c>
      <c r="G1702" s="57">
        <v>51.3</v>
      </c>
      <c r="H1702" s="57">
        <v>51.3</v>
      </c>
      <c r="I1702" s="57">
        <v>49.8</v>
      </c>
      <c r="J1702" s="57">
        <v>50.1</v>
      </c>
      <c r="K1702" s="57">
        <v>49.6</v>
      </c>
      <c r="L1702" s="57">
        <v>50.5</v>
      </c>
      <c r="M1702" s="57">
        <v>49.3</v>
      </c>
      <c r="N1702" s="57">
        <v>50</v>
      </c>
      <c r="O1702" s="63">
        <v>8.0645161290322492E-3</v>
      </c>
      <c r="P1702" s="57">
        <v>127</v>
      </c>
      <c r="Q1702" s="57">
        <v>128</v>
      </c>
      <c r="R1702" s="57">
        <v>1175.5999999999999</v>
      </c>
      <c r="S1702" s="57">
        <v>48.47</v>
      </c>
      <c r="T1702" s="57">
        <v>52.352499999999999</v>
      </c>
      <c r="U1702" s="57">
        <v>46.189</v>
      </c>
      <c r="V1702" s="57">
        <v>49.23</v>
      </c>
      <c r="W1702" s="57">
        <v>52.537500000000001</v>
      </c>
      <c r="X1702" s="57">
        <v>46.333100000000002</v>
      </c>
      <c r="Y1702" s="57">
        <v>49.59</v>
      </c>
      <c r="Z1702" s="57">
        <v>52.722499999999997</v>
      </c>
      <c r="AA1702" s="57">
        <v>46.394199999999998</v>
      </c>
      <c r="AB1702" s="57">
        <v>70.5</v>
      </c>
      <c r="AC1702" s="57">
        <v>37.9</v>
      </c>
      <c r="AD1702" s="57">
        <v>70.5</v>
      </c>
      <c r="AE1702" s="57">
        <v>45.35</v>
      </c>
      <c r="AF1702" s="64">
        <v>33.784100000000002</v>
      </c>
      <c r="AG1702" s="64">
        <v>23.758099999999999</v>
      </c>
      <c r="AH1702" s="64">
        <v>44.508600000000001</v>
      </c>
      <c r="AI1702" s="64">
        <v>30.674900000000001</v>
      </c>
      <c r="AJ1702" s="61">
        <v>0.4548611111111111</v>
      </c>
      <c r="AK1702" s="216">
        <v>150</v>
      </c>
      <c r="AL1702" s="62">
        <v>267.06562133504866</v>
      </c>
      <c r="AM1702" s="24" t="s">
        <v>8409</v>
      </c>
      <c r="AN1702" s="216" t="s">
        <v>6009</v>
      </c>
      <c r="AO1702" s="216" t="s">
        <v>5971</v>
      </c>
      <c r="AP1702" s="216" t="s">
        <v>6908</v>
      </c>
      <c r="AQ1702" s="216" t="s">
        <v>6885</v>
      </c>
      <c r="AR1702" s="216" t="s">
        <v>6886</v>
      </c>
      <c r="AS1702" s="24" t="s">
        <v>5474</v>
      </c>
      <c r="AT1702" s="24" t="s">
        <v>6338</v>
      </c>
      <c r="AU1702" s="24" t="s">
        <v>6209</v>
      </c>
      <c r="AV1702" s="24" t="s">
        <v>6016</v>
      </c>
      <c r="AW1702" s="24" t="s">
        <v>5986</v>
      </c>
      <c r="AX1702" s="24" t="s">
        <v>5991</v>
      </c>
      <c r="AY1702" s="24" t="s">
        <v>7684</v>
      </c>
      <c r="AZ1702" s="216" t="s">
        <v>7144</v>
      </c>
      <c r="BA1702" s="216" t="s">
        <v>7434</v>
      </c>
      <c r="BB1702" s="57" t="s">
        <v>6944</v>
      </c>
      <c r="BC1702" s="202"/>
      <c r="BD1702" s="24"/>
      <c r="BE1702" s="151"/>
      <c r="BG1702" s="151"/>
      <c r="BI1702" s="151"/>
      <c r="BL1702" s="152"/>
    </row>
    <row r="1703" spans="1:64" s="169" customFormat="1">
      <c r="A1703" s="24">
        <v>8150</v>
      </c>
      <c r="B1703" s="24" t="s">
        <v>1479</v>
      </c>
      <c r="C1703" s="57">
        <v>54.4</v>
      </c>
      <c r="D1703" s="57">
        <v>56</v>
      </c>
      <c r="E1703" s="57">
        <v>53.8</v>
      </c>
      <c r="F1703" s="57">
        <v>55.6</v>
      </c>
      <c r="G1703" s="57">
        <v>56.3</v>
      </c>
      <c r="H1703" s="57">
        <v>56.5</v>
      </c>
      <c r="I1703" s="57">
        <v>55</v>
      </c>
      <c r="J1703" s="57">
        <v>55.3</v>
      </c>
      <c r="K1703" s="57">
        <v>55.8</v>
      </c>
      <c r="L1703" s="57">
        <v>57</v>
      </c>
      <c r="M1703" s="57">
        <v>55.3</v>
      </c>
      <c r="N1703" s="57">
        <v>55.9</v>
      </c>
      <c r="O1703" s="63">
        <v>1.0849909584086799E-2</v>
      </c>
      <c r="P1703" s="57">
        <v>6708</v>
      </c>
      <c r="Q1703" s="57">
        <v>8902</v>
      </c>
      <c r="R1703" s="57">
        <v>23375.55</v>
      </c>
      <c r="S1703" s="57">
        <v>53.96</v>
      </c>
      <c r="T1703" s="57">
        <v>54.42</v>
      </c>
      <c r="U1703" s="57">
        <v>50.880800000000001</v>
      </c>
      <c r="V1703" s="57">
        <v>54.72</v>
      </c>
      <c r="W1703" s="57">
        <v>54.61</v>
      </c>
      <c r="X1703" s="57">
        <v>51.043300000000002</v>
      </c>
      <c r="Y1703" s="57">
        <v>54.86</v>
      </c>
      <c r="Z1703" s="57">
        <v>54.865000000000002</v>
      </c>
      <c r="AA1703" s="57">
        <v>51.213299999999997</v>
      </c>
      <c r="AB1703" s="57">
        <v>59.8</v>
      </c>
      <c r="AC1703" s="57">
        <v>27.15</v>
      </c>
      <c r="AD1703" s="57">
        <v>59.8</v>
      </c>
      <c r="AE1703" s="57">
        <v>50.2</v>
      </c>
      <c r="AF1703" s="64">
        <v>51.11</v>
      </c>
      <c r="AG1703" s="64">
        <v>45.948900000000002</v>
      </c>
      <c r="AH1703" s="64">
        <v>56.692399999999999</v>
      </c>
      <c r="AI1703" s="64">
        <v>49.530099999999997</v>
      </c>
      <c r="AJ1703" s="61">
        <v>0.4548611111111111</v>
      </c>
      <c r="AK1703" s="216">
        <v>8000</v>
      </c>
      <c r="AL1703" s="62">
        <v>11445.077121246271</v>
      </c>
      <c r="AM1703" s="24" t="s">
        <v>6399</v>
      </c>
      <c r="AN1703" s="216" t="s">
        <v>6009</v>
      </c>
      <c r="AO1703" s="216" t="s">
        <v>5961</v>
      </c>
      <c r="AP1703" s="216" t="s">
        <v>6908</v>
      </c>
      <c r="AQ1703" s="216" t="s">
        <v>6900</v>
      </c>
      <c r="AR1703" s="216" t="s">
        <v>6886</v>
      </c>
      <c r="AS1703" s="24" t="s">
        <v>5474</v>
      </c>
      <c r="AT1703" s="24" t="s">
        <v>6016</v>
      </c>
      <c r="AU1703" s="24" t="s">
        <v>5984</v>
      </c>
      <c r="AV1703" s="24" t="s">
        <v>6068</v>
      </c>
      <c r="AW1703" s="24" t="s">
        <v>5976</v>
      </c>
      <c r="AX1703" s="24" t="s">
        <v>5991</v>
      </c>
      <c r="AY1703" s="24" t="s">
        <v>7195</v>
      </c>
      <c r="AZ1703" s="216" t="s">
        <v>8410</v>
      </c>
      <c r="BA1703" s="216" t="s">
        <v>7647</v>
      </c>
      <c r="BB1703" s="57" t="s">
        <v>5474</v>
      </c>
      <c r="BC1703" s="202"/>
      <c r="BD1703" s="24"/>
      <c r="BE1703" s="151"/>
      <c r="BG1703" s="151"/>
      <c r="BI1703" s="151"/>
      <c r="BL1703" s="152"/>
    </row>
    <row r="1704" spans="1:64" s="169" customFormat="1">
      <c r="A1704" s="24">
        <v>8155</v>
      </c>
      <c r="B1704" s="24" t="s">
        <v>1480</v>
      </c>
      <c r="C1704" s="57">
        <v>99.5</v>
      </c>
      <c r="D1704" s="57">
        <v>102</v>
      </c>
      <c r="E1704" s="57">
        <v>99.5</v>
      </c>
      <c r="F1704" s="57">
        <v>101.5</v>
      </c>
      <c r="G1704" s="57">
        <v>101.5</v>
      </c>
      <c r="H1704" s="57">
        <v>104.5</v>
      </c>
      <c r="I1704" s="57">
        <v>101.5</v>
      </c>
      <c r="J1704" s="57">
        <v>104</v>
      </c>
      <c r="K1704" s="57">
        <v>105.5</v>
      </c>
      <c r="L1704" s="57">
        <v>108</v>
      </c>
      <c r="M1704" s="57">
        <v>104</v>
      </c>
      <c r="N1704" s="57">
        <v>108</v>
      </c>
      <c r="O1704" s="63">
        <v>3.8461538461538401E-2</v>
      </c>
      <c r="P1704" s="57">
        <v>110</v>
      </c>
      <c r="Q1704" s="57">
        <v>151</v>
      </c>
      <c r="R1704" s="57">
        <v>538.9</v>
      </c>
      <c r="S1704" s="57">
        <v>98.92</v>
      </c>
      <c r="T1704" s="57">
        <v>112.19499999999999</v>
      </c>
      <c r="U1704" s="57">
        <v>114.965</v>
      </c>
      <c r="V1704" s="57">
        <v>100.32</v>
      </c>
      <c r="W1704" s="57">
        <v>110.845</v>
      </c>
      <c r="X1704" s="57">
        <v>114.9567</v>
      </c>
      <c r="Y1704" s="57">
        <v>101.72</v>
      </c>
      <c r="Z1704" s="57">
        <v>110.145</v>
      </c>
      <c r="AA1704" s="57">
        <v>114.97329999999999</v>
      </c>
      <c r="AB1704" s="57">
        <v>152</v>
      </c>
      <c r="AC1704" s="57">
        <v>85.3</v>
      </c>
      <c r="AD1704" s="57">
        <v>129.5</v>
      </c>
      <c r="AE1704" s="57">
        <v>94.1</v>
      </c>
      <c r="AF1704" s="64">
        <v>39.403100000000002</v>
      </c>
      <c r="AG1704" s="64">
        <v>23.836500000000001</v>
      </c>
      <c r="AH1704" s="64">
        <v>59.6021</v>
      </c>
      <c r="AI1704" s="64">
        <v>35.758400000000002</v>
      </c>
      <c r="AJ1704" s="61">
        <v>0.4548611111111111</v>
      </c>
      <c r="AK1704" s="216">
        <v>150</v>
      </c>
      <c r="AL1704" s="62">
        <v>231.31667989649884</v>
      </c>
      <c r="AM1704" s="24" t="s">
        <v>8411</v>
      </c>
      <c r="AN1704" s="216" t="s">
        <v>6009</v>
      </c>
      <c r="AO1704" s="216" t="s">
        <v>5961</v>
      </c>
      <c r="AP1704" s="216" t="s">
        <v>6884</v>
      </c>
      <c r="AQ1704" s="216" t="s">
        <v>6885</v>
      </c>
      <c r="AR1704" s="216" t="s">
        <v>6886</v>
      </c>
      <c r="AS1704" s="24" t="s">
        <v>5474</v>
      </c>
      <c r="AT1704" s="24" t="s">
        <v>6055</v>
      </c>
      <c r="AU1704" s="24" t="s">
        <v>6031</v>
      </c>
      <c r="AV1704" s="24" t="s">
        <v>6254</v>
      </c>
      <c r="AW1704" s="24" t="s">
        <v>5979</v>
      </c>
      <c r="AX1704" s="24" t="s">
        <v>5986</v>
      </c>
      <c r="AY1704" s="24" t="s">
        <v>8412</v>
      </c>
      <c r="AZ1704" s="216" t="s">
        <v>7762</v>
      </c>
      <c r="BA1704" s="216" t="s">
        <v>7145</v>
      </c>
      <c r="BB1704" s="57" t="s">
        <v>5474</v>
      </c>
      <c r="BC1704" s="202"/>
      <c r="BD1704" s="24"/>
      <c r="BE1704" s="151"/>
      <c r="BG1704" s="151"/>
      <c r="BI1704" s="151"/>
      <c r="BL1704" s="152"/>
    </row>
    <row r="1705" spans="1:64" s="169" customFormat="1">
      <c r="A1705" s="24">
        <v>8163</v>
      </c>
      <c r="B1705" s="24" t="s">
        <v>1481</v>
      </c>
      <c r="C1705" s="57">
        <v>41.45</v>
      </c>
      <c r="D1705" s="57">
        <v>42.15</v>
      </c>
      <c r="E1705" s="57">
        <v>41.35</v>
      </c>
      <c r="F1705" s="57">
        <v>41.75</v>
      </c>
      <c r="G1705" s="57">
        <v>42.1</v>
      </c>
      <c r="H1705" s="57">
        <v>42.15</v>
      </c>
      <c r="I1705" s="57">
        <v>41.3</v>
      </c>
      <c r="J1705" s="57">
        <v>41.35</v>
      </c>
      <c r="K1705" s="57">
        <v>41.65</v>
      </c>
      <c r="L1705" s="57">
        <v>43.35</v>
      </c>
      <c r="M1705" s="57">
        <v>41.45</v>
      </c>
      <c r="N1705" s="57">
        <v>43</v>
      </c>
      <c r="O1705" s="63">
        <v>3.9903264812575501E-2</v>
      </c>
      <c r="P1705" s="57">
        <v>2767</v>
      </c>
      <c r="Q1705" s="57">
        <v>840</v>
      </c>
      <c r="R1705" s="57">
        <v>1774.55</v>
      </c>
      <c r="S1705" s="57">
        <v>43.24</v>
      </c>
      <c r="T1705" s="57">
        <v>45.78</v>
      </c>
      <c r="U1705" s="57">
        <v>45.1967</v>
      </c>
      <c r="V1705" s="57">
        <v>42.73</v>
      </c>
      <c r="W1705" s="57">
        <v>45.502499999999998</v>
      </c>
      <c r="X1705" s="57">
        <v>45.174999999999997</v>
      </c>
      <c r="Y1705" s="57">
        <v>42.53</v>
      </c>
      <c r="Z1705" s="57">
        <v>45.327500000000001</v>
      </c>
      <c r="AA1705" s="57">
        <v>45.1708</v>
      </c>
      <c r="AB1705" s="57">
        <v>52.9</v>
      </c>
      <c r="AC1705" s="57">
        <v>36.450000000000003</v>
      </c>
      <c r="AD1705" s="57">
        <v>48.3</v>
      </c>
      <c r="AE1705" s="57">
        <v>41.3</v>
      </c>
      <c r="AF1705" s="64">
        <v>6.5879000000000003</v>
      </c>
      <c r="AG1705" s="64">
        <v>10.848699999999999</v>
      </c>
      <c r="AH1705" s="64">
        <v>17.5702</v>
      </c>
      <c r="AI1705" s="64">
        <v>13.0892</v>
      </c>
      <c r="AJ1705" s="61">
        <v>0.4548611111111111</v>
      </c>
      <c r="AK1705" s="216">
        <v>3000</v>
      </c>
      <c r="AL1705" s="62">
        <v>5046.7331205140445</v>
      </c>
      <c r="AM1705" s="24" t="s">
        <v>6157</v>
      </c>
      <c r="AN1705" s="216" t="s">
        <v>6337</v>
      </c>
      <c r="AO1705" s="216" t="s">
        <v>6047</v>
      </c>
      <c r="AP1705" s="216" t="s">
        <v>6884</v>
      </c>
      <c r="AQ1705" s="216" t="s">
        <v>6885</v>
      </c>
      <c r="AR1705" s="216" t="s">
        <v>6886</v>
      </c>
      <c r="AS1705" s="24" t="s">
        <v>6965</v>
      </c>
      <c r="AT1705" s="24" t="s">
        <v>6016</v>
      </c>
      <c r="AU1705" s="24" t="s">
        <v>5984</v>
      </c>
      <c r="AV1705" s="24" t="s">
        <v>6010</v>
      </c>
      <c r="AW1705" s="24" t="s">
        <v>5990</v>
      </c>
      <c r="AX1705" s="24" t="s">
        <v>5965</v>
      </c>
      <c r="AY1705" s="24" t="s">
        <v>7957</v>
      </c>
      <c r="AZ1705" s="216" t="s">
        <v>7183</v>
      </c>
      <c r="BA1705" s="216" t="s">
        <v>7232</v>
      </c>
      <c r="BB1705" s="57" t="s">
        <v>6898</v>
      </c>
      <c r="BC1705" s="202"/>
      <c r="BD1705" s="24"/>
      <c r="BE1705" s="151"/>
      <c r="BG1705" s="151"/>
      <c r="BI1705" s="151"/>
      <c r="BL1705" s="152"/>
    </row>
    <row r="1706" spans="1:64" s="169" customFormat="1">
      <c r="A1706" s="24">
        <v>8171</v>
      </c>
      <c r="B1706" s="24" t="s">
        <v>1482</v>
      </c>
      <c r="C1706" s="57">
        <v>52</v>
      </c>
      <c r="D1706" s="57">
        <v>53.5</v>
      </c>
      <c r="E1706" s="57">
        <v>52</v>
      </c>
      <c r="F1706" s="57">
        <v>53</v>
      </c>
      <c r="G1706" s="57">
        <v>53.6</v>
      </c>
      <c r="H1706" s="57">
        <v>53.6</v>
      </c>
      <c r="I1706" s="57">
        <v>51.3</v>
      </c>
      <c r="J1706" s="57">
        <v>51.5</v>
      </c>
      <c r="K1706" s="57">
        <v>51.9</v>
      </c>
      <c r="L1706" s="57">
        <v>53.4</v>
      </c>
      <c r="M1706" s="57">
        <v>51.8</v>
      </c>
      <c r="N1706" s="57">
        <v>53.1</v>
      </c>
      <c r="O1706" s="63">
        <v>3.1067961165048501E-2</v>
      </c>
      <c r="P1706" s="57">
        <v>174</v>
      </c>
      <c r="Q1706" s="57">
        <v>239</v>
      </c>
      <c r="R1706" s="57">
        <v>1055.75</v>
      </c>
      <c r="S1706" s="57">
        <v>51.66</v>
      </c>
      <c r="T1706" s="57">
        <v>58.024999999999999</v>
      </c>
      <c r="U1706" s="57">
        <v>57.112499999999997</v>
      </c>
      <c r="V1706" s="57">
        <v>51.92</v>
      </c>
      <c r="W1706" s="57">
        <v>57.475000000000001</v>
      </c>
      <c r="X1706" s="57">
        <v>57.077500000000001</v>
      </c>
      <c r="Y1706" s="57">
        <v>51.94</v>
      </c>
      <c r="Z1706" s="57">
        <v>57.155000000000001</v>
      </c>
      <c r="AA1706" s="57">
        <v>57.065800000000003</v>
      </c>
      <c r="AB1706" s="57">
        <v>74.2</v>
      </c>
      <c r="AC1706" s="57">
        <v>31.65</v>
      </c>
      <c r="AD1706" s="57">
        <v>65.900000000000006</v>
      </c>
      <c r="AE1706" s="57">
        <v>47.1</v>
      </c>
      <c r="AF1706" s="64">
        <v>34.786000000000001</v>
      </c>
      <c r="AG1706" s="64">
        <v>27.890999999999998</v>
      </c>
      <c r="AH1706" s="64">
        <v>44.024000000000001</v>
      </c>
      <c r="AI1706" s="64">
        <v>33.268700000000003</v>
      </c>
      <c r="AJ1706" s="61">
        <v>0.4548611111111111</v>
      </c>
      <c r="AK1706" s="216">
        <v>200</v>
      </c>
      <c r="AL1706" s="62">
        <v>346.07369711556072</v>
      </c>
      <c r="AM1706" s="24" t="s">
        <v>6038</v>
      </c>
      <c r="AN1706" s="216" t="s">
        <v>6009</v>
      </c>
      <c r="AO1706" s="216" t="s">
        <v>5971</v>
      </c>
      <c r="AP1706" s="216" t="s">
        <v>6884</v>
      </c>
      <c r="AQ1706" s="216" t="s">
        <v>6885</v>
      </c>
      <c r="AR1706" s="216" t="s">
        <v>6886</v>
      </c>
      <c r="AS1706" s="24" t="s">
        <v>5474</v>
      </c>
      <c r="AT1706" s="24" t="s">
        <v>6055</v>
      </c>
      <c r="AU1706" s="24" t="s">
        <v>6024</v>
      </c>
      <c r="AV1706" s="24" t="s">
        <v>6010</v>
      </c>
      <c r="AW1706" s="24" t="s">
        <v>5990</v>
      </c>
      <c r="AX1706" s="24" t="s">
        <v>5965</v>
      </c>
      <c r="AY1706" s="24" t="s">
        <v>7026</v>
      </c>
      <c r="AZ1706" s="216" t="s">
        <v>7495</v>
      </c>
      <c r="BA1706" s="216" t="s">
        <v>6930</v>
      </c>
      <c r="BB1706" s="57" t="s">
        <v>6898</v>
      </c>
      <c r="BC1706" s="202"/>
      <c r="BD1706" s="24"/>
      <c r="BE1706" s="151"/>
      <c r="BG1706" s="151"/>
      <c r="BI1706" s="151"/>
      <c r="BL1706" s="152"/>
    </row>
    <row r="1707" spans="1:64" s="169" customFormat="1">
      <c r="A1707" s="24">
        <v>8176</v>
      </c>
      <c r="B1707" s="24" t="s">
        <v>1483</v>
      </c>
      <c r="C1707" s="57">
        <v>8.58</v>
      </c>
      <c r="D1707" s="57">
        <v>8.6199999999999992</v>
      </c>
      <c r="E1707" s="57">
        <v>8.5</v>
      </c>
      <c r="F1707" s="57">
        <v>8.58</v>
      </c>
      <c r="G1707" s="57">
        <v>8.5</v>
      </c>
      <c r="H1707" s="57">
        <v>8.5</v>
      </c>
      <c r="I1707" s="57">
        <v>8.39</v>
      </c>
      <c r="J1707" s="57">
        <v>8.39</v>
      </c>
      <c r="K1707" s="57">
        <v>8.58</v>
      </c>
      <c r="L1707" s="57">
        <v>8.6</v>
      </c>
      <c r="M1707" s="57">
        <v>8.58</v>
      </c>
      <c r="N1707" s="57">
        <v>8.58</v>
      </c>
      <c r="O1707" s="63">
        <v>2.2646007151370599E-2</v>
      </c>
      <c r="P1707" s="57">
        <v>4</v>
      </c>
      <c r="Q1707" s="57">
        <v>68</v>
      </c>
      <c r="R1707" s="57">
        <v>27.05</v>
      </c>
      <c r="S1707" s="57">
        <v>8.5459999999999994</v>
      </c>
      <c r="T1707" s="57">
        <v>8.7914999999999992</v>
      </c>
      <c r="U1707" s="57">
        <v>8.9067000000000007</v>
      </c>
      <c r="V1707" s="57">
        <v>8.5180000000000007</v>
      </c>
      <c r="W1707" s="57">
        <v>8.7665000000000006</v>
      </c>
      <c r="X1707" s="57">
        <v>8.9001999999999999</v>
      </c>
      <c r="Y1707" s="57">
        <v>8.51</v>
      </c>
      <c r="Z1707" s="57">
        <v>8.7545000000000002</v>
      </c>
      <c r="AA1707" s="57">
        <v>8.8938000000000006</v>
      </c>
      <c r="AB1707" s="57">
        <v>10.8</v>
      </c>
      <c r="AC1707" s="57">
        <v>7.5</v>
      </c>
      <c r="AD1707" s="57">
        <v>9.3000000000000007</v>
      </c>
      <c r="AE1707" s="57">
        <v>8.32</v>
      </c>
      <c r="AF1707" s="64">
        <v>27.6998</v>
      </c>
      <c r="AG1707" s="64">
        <v>28.780999999999999</v>
      </c>
      <c r="AH1707" s="64">
        <v>35.133200000000002</v>
      </c>
      <c r="AI1707" s="64">
        <v>30.898399999999999</v>
      </c>
      <c r="AJ1707" s="61">
        <v>0.4548611111111111</v>
      </c>
      <c r="AK1707" s="216">
        <v>50</v>
      </c>
      <c r="AL1707" s="62">
        <v>14.485445250352328</v>
      </c>
      <c r="AM1707" s="24" t="s">
        <v>6934</v>
      </c>
      <c r="AN1707" s="216" t="s">
        <v>5981</v>
      </c>
      <c r="AO1707" s="216" t="s">
        <v>5971</v>
      </c>
      <c r="AP1707" s="216" t="s">
        <v>6884</v>
      </c>
      <c r="AQ1707" s="216" t="s">
        <v>6885</v>
      </c>
      <c r="AR1707" s="216" t="s">
        <v>6886</v>
      </c>
      <c r="AS1707" s="24" t="s">
        <v>6894</v>
      </c>
      <c r="AT1707" s="24" t="s">
        <v>6511</v>
      </c>
      <c r="AU1707" s="24" t="s">
        <v>6518</v>
      </c>
      <c r="AV1707" s="24" t="s">
        <v>6122</v>
      </c>
      <c r="AW1707" s="24" t="s">
        <v>6159</v>
      </c>
      <c r="AX1707" s="24" t="s">
        <v>5979</v>
      </c>
      <c r="AY1707" s="24" t="s">
        <v>7175</v>
      </c>
      <c r="AZ1707" s="216" t="s">
        <v>6932</v>
      </c>
      <c r="BA1707" s="216" t="s">
        <v>7043</v>
      </c>
      <c r="BB1707" s="57" t="s">
        <v>6898</v>
      </c>
      <c r="BC1707" s="202"/>
      <c r="BD1707" s="24"/>
      <c r="BE1707" s="151"/>
      <c r="BG1707" s="151"/>
      <c r="BI1707" s="151"/>
      <c r="BL1707" s="152"/>
    </row>
    <row r="1708" spans="1:64" s="169" customFormat="1">
      <c r="A1708" s="24">
        <v>8179</v>
      </c>
      <c r="B1708" s="24" t="s">
        <v>4209</v>
      </c>
      <c r="C1708" s="57">
        <v>25</v>
      </c>
      <c r="D1708" s="57">
        <v>26.1</v>
      </c>
      <c r="E1708" s="57">
        <v>24.8</v>
      </c>
      <c r="F1708" s="57">
        <v>25.55</v>
      </c>
      <c r="G1708" s="57">
        <v>25.8</v>
      </c>
      <c r="H1708" s="57">
        <v>26.15</v>
      </c>
      <c r="I1708" s="57">
        <v>25.4</v>
      </c>
      <c r="J1708" s="57">
        <v>25.6</v>
      </c>
      <c r="K1708" s="57">
        <v>25.95</v>
      </c>
      <c r="L1708" s="57">
        <v>26.1</v>
      </c>
      <c r="M1708" s="57">
        <v>25.7</v>
      </c>
      <c r="N1708" s="57">
        <v>25.95</v>
      </c>
      <c r="O1708" s="63">
        <v>1.0514018691588699E-2</v>
      </c>
      <c r="P1708" s="57">
        <v>427</v>
      </c>
      <c r="Q1708" s="57">
        <v>408</v>
      </c>
      <c r="R1708" s="57">
        <v>1103.55</v>
      </c>
      <c r="S1708" s="57">
        <v>25.14</v>
      </c>
      <c r="T1708" s="57">
        <v>24.5625</v>
      </c>
      <c r="U1708" s="57">
        <v>21.9358</v>
      </c>
      <c r="V1708" s="57">
        <v>25.28</v>
      </c>
      <c r="W1708" s="57">
        <v>24.7425</v>
      </c>
      <c r="X1708" s="57">
        <v>22.041699999999999</v>
      </c>
      <c r="Y1708" s="57">
        <v>25.35</v>
      </c>
      <c r="Z1708" s="57">
        <v>24.967500000000001</v>
      </c>
      <c r="AA1708" s="57">
        <v>22.139199999999999</v>
      </c>
      <c r="AB1708" s="57"/>
      <c r="AC1708" s="57"/>
      <c r="AD1708" s="57">
        <v>28.6</v>
      </c>
      <c r="AE1708" s="57">
        <v>21.55</v>
      </c>
      <c r="AF1708" s="64">
        <v>39.654800000000002</v>
      </c>
      <c r="AG1708" s="64">
        <v>38.510100000000001</v>
      </c>
      <c r="AH1708" s="64">
        <v>48.103200000000001</v>
      </c>
      <c r="AI1708" s="64">
        <v>41.707799999999999</v>
      </c>
      <c r="AJ1708" s="61">
        <v>0.4548611111111111</v>
      </c>
      <c r="AK1708" s="216">
        <v>450</v>
      </c>
      <c r="AL1708" s="62">
        <v>828.43362348341066</v>
      </c>
      <c r="AM1708" s="24" t="s">
        <v>8413</v>
      </c>
      <c r="AN1708" s="216" t="s">
        <v>6009</v>
      </c>
      <c r="AO1708" s="216" t="s">
        <v>5971</v>
      </c>
      <c r="AP1708" s="216" t="s">
        <v>6908</v>
      </c>
      <c r="AQ1708" s="216" t="s">
        <v>6900</v>
      </c>
      <c r="AR1708" s="216" t="s">
        <v>6886</v>
      </c>
      <c r="AS1708" s="24" t="s">
        <v>7439</v>
      </c>
      <c r="AT1708" s="24" t="s">
        <v>6016</v>
      </c>
      <c r="AU1708" s="24" t="s">
        <v>5984</v>
      </c>
      <c r="AV1708" s="24" t="s">
        <v>6121</v>
      </c>
      <c r="AW1708" s="24" t="s">
        <v>5986</v>
      </c>
      <c r="AX1708" s="24" t="s">
        <v>5976</v>
      </c>
      <c r="AY1708" s="24" t="s">
        <v>6891</v>
      </c>
      <c r="AZ1708" s="216" t="s">
        <v>7284</v>
      </c>
      <c r="BA1708" s="216" t="s">
        <v>7560</v>
      </c>
      <c r="BB1708" s="57" t="s">
        <v>5474</v>
      </c>
      <c r="BC1708" s="202"/>
      <c r="BD1708" s="24"/>
      <c r="BE1708" s="151"/>
      <c r="BG1708" s="151"/>
      <c r="BI1708" s="151"/>
      <c r="BL1708" s="152"/>
    </row>
    <row r="1709" spans="1:64" s="169" customFormat="1">
      <c r="A1709" s="24">
        <v>8182</v>
      </c>
      <c r="B1709" s="24" t="s">
        <v>1484</v>
      </c>
      <c r="C1709" s="57">
        <v>45.05</v>
      </c>
      <c r="D1709" s="57">
        <v>46.45</v>
      </c>
      <c r="E1709" s="57">
        <v>44.75</v>
      </c>
      <c r="F1709" s="57">
        <v>46.1</v>
      </c>
      <c r="G1709" s="57">
        <v>46.6</v>
      </c>
      <c r="H1709" s="57">
        <v>46.8</v>
      </c>
      <c r="I1709" s="57">
        <v>46.05</v>
      </c>
      <c r="J1709" s="57">
        <v>46.5</v>
      </c>
      <c r="K1709" s="57">
        <v>46.25</v>
      </c>
      <c r="L1709" s="57">
        <v>47.55</v>
      </c>
      <c r="M1709" s="57">
        <v>46.2</v>
      </c>
      <c r="N1709" s="57">
        <v>47.35</v>
      </c>
      <c r="O1709" s="63">
        <v>1.8279569892473101E-2</v>
      </c>
      <c r="P1709" s="57">
        <v>772</v>
      </c>
      <c r="Q1709" s="57">
        <v>1033</v>
      </c>
      <c r="R1709" s="57">
        <v>2283.6999999999998</v>
      </c>
      <c r="S1709" s="57">
        <v>44.33</v>
      </c>
      <c r="T1709" s="57">
        <v>47.702500000000001</v>
      </c>
      <c r="U1709" s="57">
        <v>47.146700000000003</v>
      </c>
      <c r="V1709" s="57">
        <v>45.09</v>
      </c>
      <c r="W1709" s="57">
        <v>47.602499999999999</v>
      </c>
      <c r="X1709" s="57">
        <v>47.295000000000002</v>
      </c>
      <c r="Y1709" s="57">
        <v>45.48</v>
      </c>
      <c r="Z1709" s="57">
        <v>47.625</v>
      </c>
      <c r="AA1709" s="57">
        <v>47.430799999999998</v>
      </c>
      <c r="AB1709" s="57">
        <v>58.4</v>
      </c>
      <c r="AC1709" s="57">
        <v>25.55</v>
      </c>
      <c r="AD1709" s="57">
        <v>54.1</v>
      </c>
      <c r="AE1709" s="57">
        <v>41.7</v>
      </c>
      <c r="AF1709" s="64">
        <v>50.459000000000003</v>
      </c>
      <c r="AG1709" s="64">
        <v>34.981200000000001</v>
      </c>
      <c r="AH1709" s="64">
        <v>65.833100000000002</v>
      </c>
      <c r="AI1709" s="64">
        <v>45.265099999999997</v>
      </c>
      <c r="AJ1709" s="61">
        <v>0.4548611111111111</v>
      </c>
      <c r="AK1709" s="216">
        <v>800</v>
      </c>
      <c r="AL1709" s="62">
        <v>1490.6271515998485</v>
      </c>
      <c r="AM1709" s="24" t="s">
        <v>6263</v>
      </c>
      <c r="AN1709" s="216" t="s">
        <v>6009</v>
      </c>
      <c r="AO1709" s="216" t="s">
        <v>5961</v>
      </c>
      <c r="AP1709" s="216" t="s">
        <v>6884</v>
      </c>
      <c r="AQ1709" s="216" t="s">
        <v>6885</v>
      </c>
      <c r="AR1709" s="216" t="s">
        <v>6886</v>
      </c>
      <c r="AS1709" s="24" t="s">
        <v>5474</v>
      </c>
      <c r="AT1709" s="24" t="s">
        <v>6010</v>
      </c>
      <c r="AU1709" s="24" t="s">
        <v>6328</v>
      </c>
      <c r="AV1709" s="24" t="s">
        <v>6010</v>
      </c>
      <c r="AW1709" s="24" t="s">
        <v>5965</v>
      </c>
      <c r="AX1709" s="24" t="s">
        <v>5979</v>
      </c>
      <c r="AY1709" s="24" t="s">
        <v>7335</v>
      </c>
      <c r="AZ1709" s="216" t="s">
        <v>7336</v>
      </c>
      <c r="BA1709" s="216" t="s">
        <v>6959</v>
      </c>
      <c r="BB1709" s="57" t="s">
        <v>5474</v>
      </c>
      <c r="BC1709" s="202"/>
      <c r="BD1709" s="24"/>
      <c r="BE1709" s="151"/>
      <c r="BG1709" s="151"/>
      <c r="BI1709" s="151"/>
      <c r="BL1709" s="152"/>
    </row>
    <row r="1710" spans="1:64" s="169" customFormat="1">
      <c r="A1710" s="24">
        <v>8183</v>
      </c>
      <c r="B1710" s="24" t="s">
        <v>1485</v>
      </c>
      <c r="C1710" s="57">
        <v>44.3</v>
      </c>
      <c r="D1710" s="57">
        <v>45.7</v>
      </c>
      <c r="E1710" s="57">
        <v>44</v>
      </c>
      <c r="F1710" s="57">
        <v>45.7</v>
      </c>
      <c r="G1710" s="57">
        <v>46.35</v>
      </c>
      <c r="H1710" s="57">
        <v>46.45</v>
      </c>
      <c r="I1710" s="57">
        <v>44.1</v>
      </c>
      <c r="J1710" s="57">
        <v>44.25</v>
      </c>
      <c r="K1710" s="57">
        <v>44.8</v>
      </c>
      <c r="L1710" s="57">
        <v>45.3</v>
      </c>
      <c r="M1710" s="57">
        <v>44.25</v>
      </c>
      <c r="N1710" s="57">
        <v>45.1</v>
      </c>
      <c r="O1710" s="63">
        <v>1.92090395480225E-2</v>
      </c>
      <c r="P1710" s="57">
        <v>765</v>
      </c>
      <c r="Q1710" s="57">
        <v>1646</v>
      </c>
      <c r="R1710" s="57">
        <v>2734.4</v>
      </c>
      <c r="S1710" s="57">
        <v>43.55</v>
      </c>
      <c r="T1710" s="57">
        <v>48.057499999999997</v>
      </c>
      <c r="U1710" s="57">
        <v>48.041699999999999</v>
      </c>
      <c r="V1710" s="57">
        <v>44.01</v>
      </c>
      <c r="W1710" s="57">
        <v>47.685000000000002</v>
      </c>
      <c r="X1710" s="57">
        <v>48.099200000000003</v>
      </c>
      <c r="Y1710" s="57">
        <v>44.15</v>
      </c>
      <c r="Z1710" s="57">
        <v>47.445</v>
      </c>
      <c r="AA1710" s="57">
        <v>48.103299999999997</v>
      </c>
      <c r="AB1710" s="57">
        <v>61.8</v>
      </c>
      <c r="AC1710" s="57">
        <v>17.05</v>
      </c>
      <c r="AD1710" s="57">
        <v>54</v>
      </c>
      <c r="AE1710" s="57">
        <v>40.35</v>
      </c>
      <c r="AF1710" s="64">
        <v>34.5501</v>
      </c>
      <c r="AG1710" s="64">
        <v>26.003900000000002</v>
      </c>
      <c r="AH1710" s="64">
        <v>41.337800000000001</v>
      </c>
      <c r="AI1710" s="64">
        <v>31.115200000000002</v>
      </c>
      <c r="AJ1710" s="61">
        <v>0.4548611111111111</v>
      </c>
      <c r="AK1710" s="216">
        <v>800</v>
      </c>
      <c r="AL1710" s="62">
        <v>1477.1111022977773</v>
      </c>
      <c r="AM1710" s="24" t="s">
        <v>6083</v>
      </c>
      <c r="AN1710" s="216" t="s">
        <v>6009</v>
      </c>
      <c r="AO1710" s="216" t="s">
        <v>5971</v>
      </c>
      <c r="AP1710" s="216" t="s">
        <v>6884</v>
      </c>
      <c r="AQ1710" s="216" t="s">
        <v>6885</v>
      </c>
      <c r="AR1710" s="216" t="s">
        <v>6886</v>
      </c>
      <c r="AS1710" s="24" t="s">
        <v>5474</v>
      </c>
      <c r="AT1710" s="24" t="s">
        <v>6254</v>
      </c>
      <c r="AU1710" s="24" t="s">
        <v>5964</v>
      </c>
      <c r="AV1710" s="24" t="s">
        <v>6244</v>
      </c>
      <c r="AW1710" s="24" t="s">
        <v>5990</v>
      </c>
      <c r="AX1710" s="24" t="s">
        <v>5970</v>
      </c>
      <c r="AY1710" s="24" t="s">
        <v>7103</v>
      </c>
      <c r="AZ1710" s="216" t="s">
        <v>7085</v>
      </c>
      <c r="BA1710" s="216" t="s">
        <v>7041</v>
      </c>
      <c r="BB1710" s="57" t="s">
        <v>5474</v>
      </c>
      <c r="BC1710" s="202"/>
      <c r="BD1710" s="24"/>
      <c r="BE1710" s="151"/>
      <c r="BG1710" s="151"/>
      <c r="BI1710" s="151"/>
      <c r="BL1710" s="152"/>
    </row>
    <row r="1711" spans="1:64" s="169" customFormat="1">
      <c r="A1711" s="24">
        <v>8201</v>
      </c>
      <c r="B1711" s="24" t="s">
        <v>1486</v>
      </c>
      <c r="C1711" s="57">
        <v>11.6</v>
      </c>
      <c r="D1711" s="57">
        <v>11.8</v>
      </c>
      <c r="E1711" s="57">
        <v>11.5</v>
      </c>
      <c r="F1711" s="57">
        <v>11.75</v>
      </c>
      <c r="G1711" s="57">
        <v>12.8</v>
      </c>
      <c r="H1711" s="57">
        <v>12.9</v>
      </c>
      <c r="I1711" s="57">
        <v>12.1</v>
      </c>
      <c r="J1711" s="57">
        <v>12.9</v>
      </c>
      <c r="K1711" s="57">
        <v>13.6</v>
      </c>
      <c r="L1711" s="57">
        <v>14.15</v>
      </c>
      <c r="M1711" s="57">
        <v>13.4</v>
      </c>
      <c r="N1711" s="57">
        <v>14.15</v>
      </c>
      <c r="O1711" s="63">
        <v>9.68992248062015E-2</v>
      </c>
      <c r="P1711" s="57">
        <v>4860</v>
      </c>
      <c r="Q1711" s="57">
        <v>4239</v>
      </c>
      <c r="R1711" s="57">
        <v>619.85</v>
      </c>
      <c r="S1711" s="57">
        <v>11.59</v>
      </c>
      <c r="T1711" s="57">
        <v>11.255000000000001</v>
      </c>
      <c r="U1711" s="57">
        <v>10.8582</v>
      </c>
      <c r="V1711" s="57">
        <v>11.83</v>
      </c>
      <c r="W1711" s="57">
        <v>11.35</v>
      </c>
      <c r="X1711" s="57">
        <v>10.906700000000001</v>
      </c>
      <c r="Y1711" s="57">
        <v>12.34</v>
      </c>
      <c r="Z1711" s="57">
        <v>11.52</v>
      </c>
      <c r="AA1711" s="57">
        <v>10.968299999999999</v>
      </c>
      <c r="AB1711" s="57">
        <v>14.15</v>
      </c>
      <c r="AC1711" s="57">
        <v>8.74</v>
      </c>
      <c r="AD1711" s="57">
        <v>14.15</v>
      </c>
      <c r="AE1711" s="57">
        <v>10.65</v>
      </c>
      <c r="AF1711" s="64">
        <v>66.558499999999995</v>
      </c>
      <c r="AG1711" s="64">
        <v>63.496400000000001</v>
      </c>
      <c r="AH1711" s="64">
        <v>77.705699999999993</v>
      </c>
      <c r="AI1711" s="64">
        <v>68.232799999999997</v>
      </c>
      <c r="AJ1711" s="61">
        <v>0.4513888888888889</v>
      </c>
      <c r="AK1711" s="216">
        <v>5000</v>
      </c>
      <c r="AL1711" s="62">
        <v>8654.1951784731955</v>
      </c>
      <c r="AM1711" s="24" t="s">
        <v>6362</v>
      </c>
      <c r="AN1711" s="216" t="s">
        <v>6009</v>
      </c>
      <c r="AO1711" s="216" t="s">
        <v>5989</v>
      </c>
      <c r="AP1711" s="216" t="s">
        <v>6908</v>
      </c>
      <c r="AQ1711" s="216" t="s">
        <v>6900</v>
      </c>
      <c r="AR1711" s="216" t="s">
        <v>6886</v>
      </c>
      <c r="AS1711" s="24" t="s">
        <v>7350</v>
      </c>
      <c r="AT1711" s="24" t="s">
        <v>6016</v>
      </c>
      <c r="AU1711" s="24" t="s">
        <v>6064</v>
      </c>
      <c r="AV1711" s="24" t="s">
        <v>6045</v>
      </c>
      <c r="AW1711" s="24" t="s">
        <v>5979</v>
      </c>
      <c r="AX1711" s="24" t="s">
        <v>5991</v>
      </c>
      <c r="AY1711" s="24" t="s">
        <v>8414</v>
      </c>
      <c r="AZ1711" s="216" t="s">
        <v>8415</v>
      </c>
      <c r="BA1711" s="216" t="s">
        <v>8416</v>
      </c>
      <c r="BB1711" s="57" t="s">
        <v>5474</v>
      </c>
      <c r="BC1711" s="202"/>
      <c r="BD1711" s="24"/>
      <c r="BE1711" s="151"/>
      <c r="BG1711" s="151"/>
      <c r="BI1711" s="151"/>
      <c r="BL1711" s="152"/>
    </row>
    <row r="1712" spans="1:64" s="169" customFormat="1">
      <c r="A1712" s="24">
        <v>8210</v>
      </c>
      <c r="B1712" s="24" t="s">
        <v>1487</v>
      </c>
      <c r="C1712" s="57">
        <v>68.599999999999994</v>
      </c>
      <c r="D1712" s="57">
        <v>69.599999999999994</v>
      </c>
      <c r="E1712" s="57">
        <v>68.599999999999994</v>
      </c>
      <c r="F1712" s="57">
        <v>69.3</v>
      </c>
      <c r="G1712" s="57">
        <v>69.8</v>
      </c>
      <c r="H1712" s="57">
        <v>70</v>
      </c>
      <c r="I1712" s="57">
        <v>69.400000000000006</v>
      </c>
      <c r="J1712" s="57">
        <v>70</v>
      </c>
      <c r="K1712" s="57">
        <v>70.400000000000006</v>
      </c>
      <c r="L1712" s="57">
        <v>71.400000000000006</v>
      </c>
      <c r="M1712" s="57">
        <v>70.400000000000006</v>
      </c>
      <c r="N1712" s="57">
        <v>71.2</v>
      </c>
      <c r="O1712" s="63">
        <v>1.7142857142857099E-2</v>
      </c>
      <c r="P1712" s="57">
        <v>57</v>
      </c>
      <c r="Q1712" s="57">
        <v>62</v>
      </c>
      <c r="R1712" s="57">
        <v>147.75</v>
      </c>
      <c r="S1712" s="57">
        <v>69.180000000000007</v>
      </c>
      <c r="T1712" s="57">
        <v>72.944999999999993</v>
      </c>
      <c r="U1712" s="57">
        <v>73.931700000000006</v>
      </c>
      <c r="V1712" s="57">
        <v>69.38</v>
      </c>
      <c r="W1712" s="57">
        <v>72.7</v>
      </c>
      <c r="X1712" s="57">
        <v>73.87</v>
      </c>
      <c r="Y1712" s="57">
        <v>69.7</v>
      </c>
      <c r="Z1712" s="57">
        <v>72.564999999999998</v>
      </c>
      <c r="AA1712" s="57">
        <v>73.83</v>
      </c>
      <c r="AB1712" s="57">
        <v>94.2</v>
      </c>
      <c r="AC1712" s="57">
        <v>68</v>
      </c>
      <c r="AD1712" s="57">
        <v>76.3</v>
      </c>
      <c r="AE1712" s="57">
        <v>68</v>
      </c>
      <c r="AF1712" s="64">
        <v>22.986899999999999</v>
      </c>
      <c r="AG1712" s="64">
        <v>18.438199999999998</v>
      </c>
      <c r="AH1712" s="64">
        <v>38.0197</v>
      </c>
      <c r="AI1712" s="64">
        <v>24.965399999999999</v>
      </c>
      <c r="AJ1712" s="61">
        <v>0.4513888888888889</v>
      </c>
      <c r="AK1712" s="216">
        <v>100</v>
      </c>
      <c r="AL1712" s="62">
        <v>127.16007505265779</v>
      </c>
      <c r="AM1712" s="24" t="s">
        <v>7833</v>
      </c>
      <c r="AN1712" s="216" t="s">
        <v>6009</v>
      </c>
      <c r="AO1712" s="216" t="s">
        <v>6007</v>
      </c>
      <c r="AP1712" s="216" t="s">
        <v>6884</v>
      </c>
      <c r="AQ1712" s="216" t="s">
        <v>6885</v>
      </c>
      <c r="AR1712" s="216" t="s">
        <v>6886</v>
      </c>
      <c r="AS1712" s="24" t="s">
        <v>6951</v>
      </c>
      <c r="AT1712" s="24" t="s">
        <v>6055</v>
      </c>
      <c r="AU1712" s="24" t="s">
        <v>6425</v>
      </c>
      <c r="AV1712" s="24" t="s">
        <v>6055</v>
      </c>
      <c r="AW1712" s="24" t="s">
        <v>5990</v>
      </c>
      <c r="AX1712" s="24" t="s">
        <v>5979</v>
      </c>
      <c r="AY1712" s="24" t="s">
        <v>7068</v>
      </c>
      <c r="AZ1712" s="216" t="s">
        <v>6936</v>
      </c>
      <c r="BA1712" s="216" t="s">
        <v>6893</v>
      </c>
      <c r="BB1712" s="57" t="s">
        <v>5474</v>
      </c>
      <c r="BC1712" s="202"/>
      <c r="BD1712" s="24"/>
      <c r="BE1712" s="151"/>
      <c r="BG1712" s="151"/>
      <c r="BI1712" s="151"/>
      <c r="BL1712" s="152"/>
    </row>
    <row r="1713" spans="1:64" s="169" customFormat="1">
      <c r="A1713" s="24">
        <v>8213</v>
      </c>
      <c r="B1713" s="24" t="s">
        <v>1488</v>
      </c>
      <c r="C1713" s="57">
        <v>45.65</v>
      </c>
      <c r="D1713" s="57">
        <v>45.95</v>
      </c>
      <c r="E1713" s="57">
        <v>45.2</v>
      </c>
      <c r="F1713" s="57">
        <v>45.95</v>
      </c>
      <c r="G1713" s="57">
        <v>46.15</v>
      </c>
      <c r="H1713" s="57">
        <v>46.2</v>
      </c>
      <c r="I1713" s="57">
        <v>45.85</v>
      </c>
      <c r="J1713" s="57">
        <v>45.85</v>
      </c>
      <c r="K1713" s="57">
        <v>46.3</v>
      </c>
      <c r="L1713" s="57">
        <v>46.3</v>
      </c>
      <c r="M1713" s="57">
        <v>46.1</v>
      </c>
      <c r="N1713" s="57">
        <v>46.2</v>
      </c>
      <c r="O1713" s="63">
        <v>7.63358778625954E-3</v>
      </c>
      <c r="P1713" s="57">
        <v>199</v>
      </c>
      <c r="Q1713" s="57">
        <v>657</v>
      </c>
      <c r="R1713" s="57">
        <v>2301.5</v>
      </c>
      <c r="S1713" s="57">
        <v>45.46</v>
      </c>
      <c r="T1713" s="57">
        <v>47.13</v>
      </c>
      <c r="U1713" s="57">
        <v>48.402500000000003</v>
      </c>
      <c r="V1713" s="57">
        <v>45.59</v>
      </c>
      <c r="W1713" s="57">
        <v>47.032499999999999</v>
      </c>
      <c r="X1713" s="57">
        <v>48.364199999999997</v>
      </c>
      <c r="Y1713" s="57">
        <v>45.61</v>
      </c>
      <c r="Z1713" s="57">
        <v>46.9925</v>
      </c>
      <c r="AA1713" s="57">
        <v>48.325000000000003</v>
      </c>
      <c r="AB1713" s="57">
        <v>55.2</v>
      </c>
      <c r="AC1713" s="57">
        <v>38</v>
      </c>
      <c r="AD1713" s="57">
        <v>49.5</v>
      </c>
      <c r="AE1713" s="57">
        <v>44.55</v>
      </c>
      <c r="AF1713" s="64">
        <v>23.171299999999999</v>
      </c>
      <c r="AG1713" s="64">
        <v>26.667400000000001</v>
      </c>
      <c r="AH1713" s="64">
        <v>26.558599999999998</v>
      </c>
      <c r="AI1713" s="64">
        <v>26.6311</v>
      </c>
      <c r="AJ1713" s="61">
        <v>0.4513888888888889</v>
      </c>
      <c r="AK1713" s="216">
        <v>200</v>
      </c>
      <c r="AL1713" s="62">
        <v>410.70046367162882</v>
      </c>
      <c r="AM1713" s="24" t="s">
        <v>7807</v>
      </c>
      <c r="AN1713" s="216" t="s">
        <v>6039</v>
      </c>
      <c r="AO1713" s="216" t="s">
        <v>5971</v>
      </c>
      <c r="AP1713" s="216" t="s">
        <v>6884</v>
      </c>
      <c r="AQ1713" s="216" t="s">
        <v>6885</v>
      </c>
      <c r="AR1713" s="216" t="s">
        <v>6886</v>
      </c>
      <c r="AS1713" s="24" t="s">
        <v>6887</v>
      </c>
      <c r="AT1713" s="24" t="s">
        <v>6126</v>
      </c>
      <c r="AU1713" s="24" t="s">
        <v>6130</v>
      </c>
      <c r="AV1713" s="24" t="s">
        <v>6017</v>
      </c>
      <c r="AW1713" s="24" t="s">
        <v>5979</v>
      </c>
      <c r="AX1713" s="24" t="s">
        <v>5970</v>
      </c>
      <c r="AY1713" s="24" t="s">
        <v>7026</v>
      </c>
      <c r="AZ1713" s="216" t="s">
        <v>7005</v>
      </c>
      <c r="BA1713" s="216" t="s">
        <v>6933</v>
      </c>
      <c r="BB1713" s="57" t="s">
        <v>5474</v>
      </c>
      <c r="BC1713" s="202"/>
      <c r="BD1713" s="24"/>
      <c r="BE1713" s="151"/>
      <c r="BG1713" s="151"/>
      <c r="BI1713" s="151"/>
      <c r="BL1713" s="152"/>
    </row>
    <row r="1714" spans="1:64" s="169" customFormat="1">
      <c r="A1714" s="24">
        <v>8215</v>
      </c>
      <c r="B1714" s="24" t="s">
        <v>1489</v>
      </c>
      <c r="C1714" s="57">
        <v>38.799999999999997</v>
      </c>
      <c r="D1714" s="57">
        <v>39.9</v>
      </c>
      <c r="E1714" s="57">
        <v>38.700000000000003</v>
      </c>
      <c r="F1714" s="57">
        <v>39.5</v>
      </c>
      <c r="G1714" s="57">
        <v>39.950000000000003</v>
      </c>
      <c r="H1714" s="57">
        <v>40.4</v>
      </c>
      <c r="I1714" s="57">
        <v>37.5</v>
      </c>
      <c r="J1714" s="57">
        <v>37.950000000000003</v>
      </c>
      <c r="K1714" s="57">
        <v>38.15</v>
      </c>
      <c r="L1714" s="57">
        <v>38.75</v>
      </c>
      <c r="M1714" s="57">
        <v>38.1</v>
      </c>
      <c r="N1714" s="57">
        <v>38.4</v>
      </c>
      <c r="O1714" s="63">
        <v>1.18577075098814E-2</v>
      </c>
      <c r="P1714" s="57">
        <v>5240</v>
      </c>
      <c r="Q1714" s="57">
        <v>22245</v>
      </c>
      <c r="R1714" s="57">
        <v>28405.45</v>
      </c>
      <c r="S1714" s="57">
        <v>37.4</v>
      </c>
      <c r="T1714" s="57">
        <v>38.427500000000002</v>
      </c>
      <c r="U1714" s="57">
        <v>31.1233</v>
      </c>
      <c r="V1714" s="57">
        <v>38.26</v>
      </c>
      <c r="W1714" s="57">
        <v>38.387500000000003</v>
      </c>
      <c r="X1714" s="57">
        <v>31.3125</v>
      </c>
      <c r="Y1714" s="57">
        <v>38.54</v>
      </c>
      <c r="Z1714" s="57">
        <v>38.467500000000001</v>
      </c>
      <c r="AA1714" s="57">
        <v>31.494199999999999</v>
      </c>
      <c r="AB1714" s="57">
        <v>43.5</v>
      </c>
      <c r="AC1714" s="57">
        <v>20.05</v>
      </c>
      <c r="AD1714" s="57">
        <v>43.5</v>
      </c>
      <c r="AE1714" s="57">
        <v>32.65</v>
      </c>
      <c r="AF1714" s="64">
        <v>63.348500000000001</v>
      </c>
      <c r="AG1714" s="64">
        <v>49.701900000000002</v>
      </c>
      <c r="AH1714" s="64">
        <v>66.963499999999996</v>
      </c>
      <c r="AI1714" s="64">
        <v>55.455800000000004</v>
      </c>
      <c r="AJ1714" s="61">
        <v>0.4513888888888889</v>
      </c>
      <c r="AK1714" s="216">
        <v>6000</v>
      </c>
      <c r="AL1714" s="62">
        <v>9241.432585830742</v>
      </c>
      <c r="AM1714" s="24" t="s">
        <v>6038</v>
      </c>
      <c r="AN1714" s="216" t="s">
        <v>6009</v>
      </c>
      <c r="AO1714" s="216" t="s">
        <v>5961</v>
      </c>
      <c r="AP1714" s="216" t="s">
        <v>6908</v>
      </c>
      <c r="AQ1714" s="216" t="s">
        <v>6885</v>
      </c>
      <c r="AR1714" s="216" t="s">
        <v>6916</v>
      </c>
      <c r="AS1714" s="24" t="s">
        <v>5474</v>
      </c>
      <c r="AT1714" s="24" t="s">
        <v>6016</v>
      </c>
      <c r="AU1714" s="24" t="s">
        <v>5964</v>
      </c>
      <c r="AV1714" s="24" t="s">
        <v>6016</v>
      </c>
      <c r="AW1714" s="24" t="s">
        <v>5970</v>
      </c>
      <c r="AX1714" s="24" t="s">
        <v>5965</v>
      </c>
      <c r="AY1714" s="24" t="s">
        <v>7684</v>
      </c>
      <c r="AZ1714" s="216" t="s">
        <v>7599</v>
      </c>
      <c r="BA1714" s="216" t="s">
        <v>7876</v>
      </c>
      <c r="BB1714" s="57" t="s">
        <v>5474</v>
      </c>
      <c r="BC1714" s="202"/>
      <c r="BD1714" s="24"/>
      <c r="BE1714" s="151"/>
      <c r="BG1714" s="151"/>
      <c r="BI1714" s="151"/>
      <c r="BL1714" s="152"/>
    </row>
    <row r="1715" spans="1:64" s="169" customFormat="1">
      <c r="A1715" s="24">
        <v>8222</v>
      </c>
      <c r="B1715" s="24" t="s">
        <v>1490</v>
      </c>
      <c r="C1715" s="57">
        <v>14.05</v>
      </c>
      <c r="D1715" s="57">
        <v>14.25</v>
      </c>
      <c r="E1715" s="57">
        <v>13.95</v>
      </c>
      <c r="F1715" s="57">
        <v>14.25</v>
      </c>
      <c r="G1715" s="57">
        <v>14.25</v>
      </c>
      <c r="H1715" s="57">
        <v>14.25</v>
      </c>
      <c r="I1715" s="57">
        <v>14</v>
      </c>
      <c r="J1715" s="57">
        <v>14.2</v>
      </c>
      <c r="K1715" s="57">
        <v>14.1</v>
      </c>
      <c r="L1715" s="57">
        <v>14.25</v>
      </c>
      <c r="M1715" s="57">
        <v>14.1</v>
      </c>
      <c r="N1715" s="57">
        <v>14.25</v>
      </c>
      <c r="O1715" s="63">
        <v>3.5211267605633799E-3</v>
      </c>
      <c r="P1715" s="57">
        <v>6</v>
      </c>
      <c r="Q1715" s="57">
        <v>69</v>
      </c>
      <c r="R1715" s="57">
        <v>1069.1500000000001</v>
      </c>
      <c r="S1715" s="57">
        <v>14.02</v>
      </c>
      <c r="T1715" s="57">
        <v>15.0625</v>
      </c>
      <c r="U1715" s="57">
        <v>14.425000000000001</v>
      </c>
      <c r="V1715" s="57">
        <v>14.09</v>
      </c>
      <c r="W1715" s="57">
        <v>15.025</v>
      </c>
      <c r="X1715" s="57">
        <v>14.441700000000001</v>
      </c>
      <c r="Y1715" s="57">
        <v>14.1</v>
      </c>
      <c r="Z1715" s="57">
        <v>14.94</v>
      </c>
      <c r="AA1715" s="57">
        <v>14.4575</v>
      </c>
      <c r="AB1715" s="57">
        <v>17.100000000000001</v>
      </c>
      <c r="AC1715" s="57">
        <v>11.4</v>
      </c>
      <c r="AD1715" s="57">
        <v>17.100000000000001</v>
      </c>
      <c r="AE1715" s="57">
        <v>13.65</v>
      </c>
      <c r="AF1715" s="64">
        <v>23.502800000000001</v>
      </c>
      <c r="AG1715" s="64">
        <v>20.515999999999998</v>
      </c>
      <c r="AH1715" s="64">
        <v>28.168600000000001</v>
      </c>
      <c r="AI1715" s="64">
        <v>23.0669</v>
      </c>
      <c r="AJ1715" s="61">
        <v>0.4513888888888889</v>
      </c>
      <c r="AK1715" s="216">
        <v>50</v>
      </c>
      <c r="AL1715" s="62">
        <v>22.728755568897284</v>
      </c>
      <c r="AM1715" s="24" t="s">
        <v>6551</v>
      </c>
      <c r="AN1715" s="216" t="s">
        <v>6009</v>
      </c>
      <c r="AO1715" s="216" t="s">
        <v>6007</v>
      </c>
      <c r="AP1715" s="216" t="s">
        <v>6884</v>
      </c>
      <c r="AQ1715" s="216" t="s">
        <v>6885</v>
      </c>
      <c r="AR1715" s="216" t="s">
        <v>6886</v>
      </c>
      <c r="AS1715" s="24" t="s">
        <v>5474</v>
      </c>
      <c r="AT1715" s="24" t="s">
        <v>6126</v>
      </c>
      <c r="AU1715" s="24" t="s">
        <v>6345</v>
      </c>
      <c r="AV1715" s="24" t="s">
        <v>6493</v>
      </c>
      <c r="AW1715" s="24" t="s">
        <v>5979</v>
      </c>
      <c r="AX1715" s="24" t="s">
        <v>5979</v>
      </c>
      <c r="AY1715" s="24" t="s">
        <v>7621</v>
      </c>
      <c r="AZ1715" s="216" t="s">
        <v>7027</v>
      </c>
      <c r="BA1715" s="216" t="s">
        <v>6955</v>
      </c>
      <c r="BB1715" s="57" t="s">
        <v>5474</v>
      </c>
      <c r="BC1715" s="202"/>
      <c r="BD1715" s="24"/>
      <c r="BE1715" s="151"/>
      <c r="BG1715" s="151"/>
      <c r="BI1715" s="151"/>
      <c r="BL1715" s="152"/>
    </row>
    <row r="1716" spans="1:64" s="169" customFormat="1">
      <c r="A1716" s="24">
        <v>8227</v>
      </c>
      <c r="B1716" s="24" t="s">
        <v>5953</v>
      </c>
      <c r="C1716" s="57">
        <v>58</v>
      </c>
      <c r="D1716" s="57">
        <v>60.8</v>
      </c>
      <c r="E1716" s="57">
        <v>56.5</v>
      </c>
      <c r="F1716" s="57">
        <v>59.4</v>
      </c>
      <c r="G1716" s="57">
        <v>60</v>
      </c>
      <c r="H1716" s="57">
        <v>60.2</v>
      </c>
      <c r="I1716" s="57">
        <v>55.2</v>
      </c>
      <c r="J1716" s="57">
        <v>56.6</v>
      </c>
      <c r="K1716" s="57">
        <v>56.2</v>
      </c>
      <c r="L1716" s="57">
        <v>59.2</v>
      </c>
      <c r="M1716" s="57">
        <v>55.2</v>
      </c>
      <c r="N1716" s="57">
        <v>59.2</v>
      </c>
      <c r="O1716" s="63">
        <v>3.4061135371178997E-2</v>
      </c>
      <c r="P1716" s="57">
        <v>242</v>
      </c>
      <c r="Q1716" s="57">
        <v>390</v>
      </c>
      <c r="R1716" s="57">
        <v>1376.7</v>
      </c>
      <c r="S1716" s="57">
        <v>60.14</v>
      </c>
      <c r="T1716" s="57">
        <v>67.094999999999999</v>
      </c>
      <c r="U1716" s="57">
        <v>63.5167</v>
      </c>
      <c r="V1716" s="57">
        <v>59.82</v>
      </c>
      <c r="W1716" s="57">
        <v>67.239999999999995</v>
      </c>
      <c r="X1716" s="57">
        <v>63.24</v>
      </c>
      <c r="Y1716" s="57">
        <v>58.88</v>
      </c>
      <c r="Z1716" s="57">
        <v>67.275000000000006</v>
      </c>
      <c r="AA1716" s="57">
        <v>63.084600000000002</v>
      </c>
      <c r="AB1716" s="57"/>
      <c r="AC1716" s="57"/>
      <c r="AD1716" s="57">
        <v>93.8</v>
      </c>
      <c r="AE1716" s="57">
        <v>53.8</v>
      </c>
      <c r="AF1716" s="64"/>
      <c r="AG1716" s="64"/>
      <c r="AH1716" s="64"/>
      <c r="AI1716" s="64"/>
      <c r="AJ1716" s="61">
        <v>0.4513888888888889</v>
      </c>
      <c r="AK1716" s="216">
        <v>250</v>
      </c>
      <c r="AL1716" s="62">
        <v>475.3598359744023</v>
      </c>
      <c r="AM1716" s="24" t="s">
        <v>6144</v>
      </c>
      <c r="AN1716" s="216" t="s">
        <v>5993</v>
      </c>
      <c r="AO1716" s="216" t="s">
        <v>5993</v>
      </c>
      <c r="AP1716" s="216" t="s">
        <v>6884</v>
      </c>
      <c r="AQ1716" s="216" t="s">
        <v>6885</v>
      </c>
      <c r="AR1716" s="216" t="s">
        <v>6886</v>
      </c>
      <c r="AS1716" s="24" t="s">
        <v>7429</v>
      </c>
      <c r="AT1716" s="24" t="s">
        <v>6022</v>
      </c>
      <c r="AU1716" s="24" t="s">
        <v>5964</v>
      </c>
      <c r="AV1716" s="24" t="s">
        <v>6045</v>
      </c>
      <c r="AW1716" s="24" t="s">
        <v>5979</v>
      </c>
      <c r="AX1716" s="24" t="s">
        <v>5991</v>
      </c>
      <c r="AY1716" s="24" t="s">
        <v>7963</v>
      </c>
      <c r="AZ1716" s="216" t="s">
        <v>7342</v>
      </c>
      <c r="BA1716" s="216" t="s">
        <v>6890</v>
      </c>
      <c r="BB1716" s="57" t="s">
        <v>6898</v>
      </c>
      <c r="BC1716" s="202"/>
      <c r="BD1716" s="24"/>
      <c r="BE1716" s="151"/>
      <c r="BG1716" s="151"/>
      <c r="BI1716" s="151"/>
      <c r="BL1716" s="152"/>
    </row>
    <row r="1717" spans="1:64" s="169" customFormat="1">
      <c r="A1717" s="24">
        <v>8234</v>
      </c>
      <c r="B1717" s="24" t="s">
        <v>1491</v>
      </c>
      <c r="C1717" s="57">
        <v>21.75</v>
      </c>
      <c r="D1717" s="57">
        <v>21.8</v>
      </c>
      <c r="E1717" s="57">
        <v>21.6</v>
      </c>
      <c r="F1717" s="57">
        <v>21.65</v>
      </c>
      <c r="G1717" s="57">
        <v>21.7</v>
      </c>
      <c r="H1717" s="57">
        <v>21.75</v>
      </c>
      <c r="I1717" s="57">
        <v>21.35</v>
      </c>
      <c r="J1717" s="57">
        <v>21.4</v>
      </c>
      <c r="K1717" s="57">
        <v>21.45</v>
      </c>
      <c r="L1717" s="57">
        <v>21.5</v>
      </c>
      <c r="M1717" s="57">
        <v>21.45</v>
      </c>
      <c r="N1717" s="57">
        <v>21.5</v>
      </c>
      <c r="O1717" s="63">
        <v>4.6728971962616802E-3</v>
      </c>
      <c r="P1717" s="57">
        <v>10</v>
      </c>
      <c r="Q1717" s="57">
        <v>26</v>
      </c>
      <c r="R1717" s="57">
        <v>42.75</v>
      </c>
      <c r="S1717" s="57">
        <v>21.78</v>
      </c>
      <c r="T1717" s="57">
        <v>22.377500000000001</v>
      </c>
      <c r="U1717" s="57">
        <v>22.91</v>
      </c>
      <c r="V1717" s="57">
        <v>21.69</v>
      </c>
      <c r="W1717" s="57">
        <v>22.302499999999998</v>
      </c>
      <c r="X1717" s="57">
        <v>22.875</v>
      </c>
      <c r="Y1717" s="57">
        <v>21.58</v>
      </c>
      <c r="Z1717" s="57">
        <v>22.2425</v>
      </c>
      <c r="AA1717" s="57">
        <v>22.84</v>
      </c>
      <c r="AB1717" s="57">
        <v>27.85</v>
      </c>
      <c r="AC1717" s="57">
        <v>21.3</v>
      </c>
      <c r="AD1717" s="57">
        <v>23.2</v>
      </c>
      <c r="AE1717" s="57">
        <v>21.35</v>
      </c>
      <c r="AF1717" s="64">
        <v>11.785299999999999</v>
      </c>
      <c r="AG1717" s="64">
        <v>15.133599999999999</v>
      </c>
      <c r="AH1717" s="64">
        <v>13.12</v>
      </c>
      <c r="AI1717" s="64">
        <v>14.462400000000001</v>
      </c>
      <c r="AJ1717" s="61">
        <v>0.4513888888888889</v>
      </c>
      <c r="AK1717" s="216">
        <v>50</v>
      </c>
      <c r="AL1717" s="62">
        <v>37.881259281495474</v>
      </c>
      <c r="AM1717" s="24" t="s">
        <v>6551</v>
      </c>
      <c r="AN1717" s="216" t="s">
        <v>6039</v>
      </c>
      <c r="AO1717" s="216" t="s">
        <v>6047</v>
      </c>
      <c r="AP1717" s="216" t="s">
        <v>6884</v>
      </c>
      <c r="AQ1717" s="216" t="s">
        <v>6885</v>
      </c>
      <c r="AR1717" s="216" t="s">
        <v>6916</v>
      </c>
      <c r="AS1717" s="24" t="s">
        <v>6965</v>
      </c>
      <c r="AT1717" s="24" t="s">
        <v>5984</v>
      </c>
      <c r="AU1717" s="24" t="s">
        <v>5984</v>
      </c>
      <c r="AV1717" s="24" t="s">
        <v>6493</v>
      </c>
      <c r="AW1717" s="24" t="s">
        <v>5979</v>
      </c>
      <c r="AX1717" s="24" t="s">
        <v>5979</v>
      </c>
      <c r="AY1717" s="24" t="s">
        <v>8008</v>
      </c>
      <c r="AZ1717" s="216" t="s">
        <v>7264</v>
      </c>
      <c r="BA1717" s="216" t="s">
        <v>7032</v>
      </c>
      <c r="BB1717" s="57" t="s">
        <v>5474</v>
      </c>
      <c r="BC1717" s="202"/>
      <c r="BD1717" s="24"/>
      <c r="BE1717" s="151"/>
      <c r="BG1717" s="151"/>
      <c r="BI1717" s="151"/>
      <c r="BL1717" s="152"/>
    </row>
    <row r="1718" spans="1:64" s="169" customFormat="1">
      <c r="A1718" s="24">
        <v>8240</v>
      </c>
      <c r="B1718" s="24" t="s">
        <v>1492</v>
      </c>
      <c r="C1718" s="57">
        <v>30</v>
      </c>
      <c r="D1718" s="57">
        <v>30</v>
      </c>
      <c r="E1718" s="57">
        <v>29.4</v>
      </c>
      <c r="F1718" s="57">
        <v>29.9</v>
      </c>
      <c r="G1718" s="57">
        <v>30.85</v>
      </c>
      <c r="H1718" s="57">
        <v>30.85</v>
      </c>
      <c r="I1718" s="57">
        <v>29.45</v>
      </c>
      <c r="J1718" s="57">
        <v>29.7</v>
      </c>
      <c r="K1718" s="57">
        <v>29.9</v>
      </c>
      <c r="L1718" s="57">
        <v>30.15</v>
      </c>
      <c r="M1718" s="57">
        <v>29.8</v>
      </c>
      <c r="N1718" s="57">
        <v>30.1</v>
      </c>
      <c r="O1718" s="63">
        <v>1.34680134680134E-2</v>
      </c>
      <c r="P1718" s="57">
        <v>24</v>
      </c>
      <c r="Q1718" s="57">
        <v>75</v>
      </c>
      <c r="R1718" s="57">
        <v>153.4</v>
      </c>
      <c r="S1718" s="57">
        <v>30.74</v>
      </c>
      <c r="T1718" s="57">
        <v>33.034999999999997</v>
      </c>
      <c r="U1718" s="57">
        <v>33.964199999999998</v>
      </c>
      <c r="V1718" s="57">
        <v>30.59</v>
      </c>
      <c r="W1718" s="57">
        <v>32.74</v>
      </c>
      <c r="X1718" s="57">
        <v>33.8992</v>
      </c>
      <c r="Y1718" s="57">
        <v>30.29</v>
      </c>
      <c r="Z1718" s="57">
        <v>32.512500000000003</v>
      </c>
      <c r="AA1718" s="57">
        <v>33.830800000000004</v>
      </c>
      <c r="AB1718" s="57">
        <v>44.45</v>
      </c>
      <c r="AC1718" s="57">
        <v>25.3</v>
      </c>
      <c r="AD1718" s="57">
        <v>35.4</v>
      </c>
      <c r="AE1718" s="57">
        <v>29.4</v>
      </c>
      <c r="AF1718" s="64">
        <v>16.020900000000001</v>
      </c>
      <c r="AG1718" s="64">
        <v>17.8185</v>
      </c>
      <c r="AH1718" s="64">
        <v>17.443899999999999</v>
      </c>
      <c r="AI1718" s="64">
        <v>17.6937</v>
      </c>
      <c r="AJ1718" s="61">
        <v>0.4513888888888889</v>
      </c>
      <c r="AK1718" s="216">
        <v>50</v>
      </c>
      <c r="AL1718" s="62">
        <v>90.915022275589138</v>
      </c>
      <c r="AM1718" s="24" t="s">
        <v>6038</v>
      </c>
      <c r="AN1718" s="216" t="s">
        <v>6039</v>
      </c>
      <c r="AO1718" s="216" t="s">
        <v>6047</v>
      </c>
      <c r="AP1718" s="216" t="s">
        <v>6884</v>
      </c>
      <c r="AQ1718" s="216" t="s">
        <v>6885</v>
      </c>
      <c r="AR1718" s="216" t="s">
        <v>6916</v>
      </c>
      <c r="AS1718" s="24" t="s">
        <v>6917</v>
      </c>
      <c r="AT1718" s="24" t="s">
        <v>6345</v>
      </c>
      <c r="AU1718" s="24" t="s">
        <v>6024</v>
      </c>
      <c r="AV1718" s="24" t="s">
        <v>6016</v>
      </c>
      <c r="AW1718" s="24" t="s">
        <v>5965</v>
      </c>
      <c r="AX1718" s="24" t="s">
        <v>5991</v>
      </c>
      <c r="AY1718" s="24" t="s">
        <v>8417</v>
      </c>
      <c r="AZ1718" s="216" t="s">
        <v>7367</v>
      </c>
      <c r="BA1718" s="216" t="s">
        <v>7028</v>
      </c>
      <c r="BB1718" s="57" t="s">
        <v>5474</v>
      </c>
      <c r="BC1718" s="202"/>
      <c r="BD1718" s="24"/>
      <c r="BE1718" s="151"/>
      <c r="BG1718" s="151"/>
      <c r="BI1718" s="151"/>
      <c r="BL1718" s="152"/>
    </row>
    <row r="1719" spans="1:64" s="169" customFormat="1">
      <c r="A1719" s="24">
        <v>8249</v>
      </c>
      <c r="B1719" s="24" t="s">
        <v>1493</v>
      </c>
      <c r="C1719" s="57">
        <v>28.6</v>
      </c>
      <c r="D1719" s="57">
        <v>28.7</v>
      </c>
      <c r="E1719" s="57">
        <v>28.5</v>
      </c>
      <c r="F1719" s="57">
        <v>28.6</v>
      </c>
      <c r="G1719" s="57">
        <v>28.65</v>
      </c>
      <c r="H1719" s="57">
        <v>28.7</v>
      </c>
      <c r="I1719" s="57">
        <v>28.5</v>
      </c>
      <c r="J1719" s="57">
        <v>28.7</v>
      </c>
      <c r="K1719" s="57">
        <v>28.75</v>
      </c>
      <c r="L1719" s="57">
        <v>28.85</v>
      </c>
      <c r="M1719" s="57">
        <v>28.65</v>
      </c>
      <c r="N1719" s="57">
        <v>28.85</v>
      </c>
      <c r="O1719" s="63">
        <v>5.2264808362369299E-3</v>
      </c>
      <c r="P1719" s="57">
        <v>395</v>
      </c>
      <c r="Q1719" s="57">
        <v>1069</v>
      </c>
      <c r="R1719" s="57">
        <v>1533.55</v>
      </c>
      <c r="S1719" s="57">
        <v>28.61</v>
      </c>
      <c r="T1719" s="57">
        <v>28.477499999999999</v>
      </c>
      <c r="U1719" s="57">
        <v>27.155799999999999</v>
      </c>
      <c r="V1719" s="57">
        <v>28.62</v>
      </c>
      <c r="W1719" s="57">
        <v>28.48</v>
      </c>
      <c r="X1719" s="57">
        <v>27.267499999999998</v>
      </c>
      <c r="Y1719" s="57">
        <v>28.65</v>
      </c>
      <c r="Z1719" s="57">
        <v>28.495000000000001</v>
      </c>
      <c r="AA1719" s="57">
        <v>27.375</v>
      </c>
      <c r="AB1719" s="57">
        <v>30.1</v>
      </c>
      <c r="AC1719" s="57">
        <v>16.399999999999999</v>
      </c>
      <c r="AD1719" s="57">
        <v>29.2</v>
      </c>
      <c r="AE1719" s="57">
        <v>27.6</v>
      </c>
      <c r="AF1719" s="64">
        <v>71.488399999999999</v>
      </c>
      <c r="AG1719" s="64">
        <v>67.3964</v>
      </c>
      <c r="AH1719" s="64">
        <v>78.428200000000004</v>
      </c>
      <c r="AI1719" s="64">
        <v>71.073599999999999</v>
      </c>
      <c r="AJ1719" s="61">
        <v>0.4513888888888889</v>
      </c>
      <c r="AK1719" s="216">
        <v>400</v>
      </c>
      <c r="AL1719" s="62">
        <v>797.9424311487337</v>
      </c>
      <c r="AM1719" s="24" t="s">
        <v>6635</v>
      </c>
      <c r="AN1719" s="216" t="s">
        <v>6009</v>
      </c>
      <c r="AO1719" s="216" t="s">
        <v>5989</v>
      </c>
      <c r="AP1719" s="216" t="s">
        <v>6908</v>
      </c>
      <c r="AQ1719" s="216" t="s">
        <v>6900</v>
      </c>
      <c r="AR1719" s="216" t="s">
        <v>6886</v>
      </c>
      <c r="AS1719" s="24" t="s">
        <v>6927</v>
      </c>
      <c r="AT1719" s="24" t="s">
        <v>6121</v>
      </c>
      <c r="AU1719" s="24" t="s">
        <v>6425</v>
      </c>
      <c r="AV1719" s="24" t="s">
        <v>6126</v>
      </c>
      <c r="AW1719" s="24" t="s">
        <v>5979</v>
      </c>
      <c r="AX1719" s="24" t="s">
        <v>5970</v>
      </c>
      <c r="AY1719" s="24" t="s">
        <v>7112</v>
      </c>
      <c r="AZ1719" s="216" t="s">
        <v>7342</v>
      </c>
      <c r="BA1719" s="216" t="s">
        <v>7397</v>
      </c>
      <c r="BB1719" s="57" t="s">
        <v>5474</v>
      </c>
      <c r="BC1719" s="202"/>
      <c r="BD1719" s="24"/>
      <c r="BE1719" s="151"/>
      <c r="BG1719" s="151"/>
      <c r="BI1719" s="151"/>
      <c r="BL1719" s="152"/>
    </row>
    <row r="1720" spans="1:64" s="169" customFormat="1">
      <c r="A1720" s="24">
        <v>8255</v>
      </c>
      <c r="B1720" s="24" t="s">
        <v>1494</v>
      </c>
      <c r="C1720" s="57">
        <v>219</v>
      </c>
      <c r="D1720" s="57">
        <v>234</v>
      </c>
      <c r="E1720" s="57">
        <v>218</v>
      </c>
      <c r="F1720" s="57">
        <v>232</v>
      </c>
      <c r="G1720" s="57">
        <v>236</v>
      </c>
      <c r="H1720" s="57">
        <v>243</v>
      </c>
      <c r="I1720" s="57">
        <v>227</v>
      </c>
      <c r="J1720" s="57">
        <v>237</v>
      </c>
      <c r="K1720" s="57">
        <v>237</v>
      </c>
      <c r="L1720" s="57">
        <v>240.5</v>
      </c>
      <c r="M1720" s="57">
        <v>231.5</v>
      </c>
      <c r="N1720" s="57">
        <v>233.5</v>
      </c>
      <c r="O1720" s="63">
        <v>-1.4767932489451401E-2</v>
      </c>
      <c r="P1720" s="57">
        <v>4846</v>
      </c>
      <c r="Q1720" s="57">
        <v>14089</v>
      </c>
      <c r="R1720" s="57">
        <v>7255.5</v>
      </c>
      <c r="S1720" s="57">
        <v>204.4</v>
      </c>
      <c r="T1720" s="57">
        <v>214.15</v>
      </c>
      <c r="U1720" s="57">
        <v>183.27500000000001</v>
      </c>
      <c r="V1720" s="57">
        <v>215.3</v>
      </c>
      <c r="W1720" s="57">
        <v>214.9</v>
      </c>
      <c r="X1720" s="57">
        <v>185.375</v>
      </c>
      <c r="Y1720" s="57">
        <v>221.9</v>
      </c>
      <c r="Z1720" s="57">
        <v>215.1</v>
      </c>
      <c r="AA1720" s="57">
        <v>187.38329999999999</v>
      </c>
      <c r="AB1720" s="57">
        <v>265.5</v>
      </c>
      <c r="AC1720" s="57">
        <v>81.5</v>
      </c>
      <c r="AD1720" s="57">
        <v>243</v>
      </c>
      <c r="AE1720" s="57">
        <v>182</v>
      </c>
      <c r="AF1720" s="64">
        <v>66.736099999999993</v>
      </c>
      <c r="AG1720" s="64">
        <v>45.881500000000003</v>
      </c>
      <c r="AH1720" s="64">
        <v>72.632800000000003</v>
      </c>
      <c r="AI1720" s="64">
        <v>54.7986</v>
      </c>
      <c r="AJ1720" s="61">
        <v>0.4513888888888889</v>
      </c>
      <c r="AK1720" s="216">
        <v>5000</v>
      </c>
      <c r="AL1720" s="62">
        <v>8629.2653981236836</v>
      </c>
      <c r="AM1720" s="24" t="s">
        <v>6074</v>
      </c>
      <c r="AN1720" s="216" t="s">
        <v>6009</v>
      </c>
      <c r="AO1720" s="216" t="s">
        <v>5961</v>
      </c>
      <c r="AP1720" s="216" t="s">
        <v>6908</v>
      </c>
      <c r="AQ1720" s="216" t="s">
        <v>6900</v>
      </c>
      <c r="AR1720" s="216" t="s">
        <v>6886</v>
      </c>
      <c r="AS1720" s="24" t="s">
        <v>7153</v>
      </c>
      <c r="AT1720" s="24" t="s">
        <v>5982</v>
      </c>
      <c r="AU1720" s="24" t="s">
        <v>5972</v>
      </c>
      <c r="AV1720" s="24" t="s">
        <v>5984</v>
      </c>
      <c r="AW1720" s="24" t="s">
        <v>5986</v>
      </c>
      <c r="AX1720" s="24" t="s">
        <v>5990</v>
      </c>
      <c r="AY1720" s="24" t="s">
        <v>8418</v>
      </c>
      <c r="AZ1720" s="216" t="s">
        <v>7088</v>
      </c>
      <c r="BA1720" s="216" t="s">
        <v>8419</v>
      </c>
      <c r="BB1720" s="57" t="s">
        <v>5474</v>
      </c>
      <c r="BC1720" s="202"/>
      <c r="BD1720" s="24"/>
      <c r="BE1720" s="151"/>
      <c r="BG1720" s="151"/>
      <c r="BI1720" s="151"/>
      <c r="BL1720" s="152"/>
    </row>
    <row r="1721" spans="1:64" s="169" customFormat="1">
      <c r="A1721" s="24">
        <v>8261</v>
      </c>
      <c r="B1721" s="24" t="s">
        <v>1495</v>
      </c>
      <c r="C1721" s="57">
        <v>98.7</v>
      </c>
      <c r="D1721" s="57">
        <v>102.5</v>
      </c>
      <c r="E1721" s="57">
        <v>98.2</v>
      </c>
      <c r="F1721" s="57">
        <v>99.9</v>
      </c>
      <c r="G1721" s="57">
        <v>100.5</v>
      </c>
      <c r="H1721" s="57">
        <v>105.5</v>
      </c>
      <c r="I1721" s="57">
        <v>99.5</v>
      </c>
      <c r="J1721" s="57">
        <v>102</v>
      </c>
      <c r="K1721" s="57">
        <v>102</v>
      </c>
      <c r="L1721" s="57">
        <v>106</v>
      </c>
      <c r="M1721" s="57">
        <v>101.5</v>
      </c>
      <c r="N1721" s="57">
        <v>104.5</v>
      </c>
      <c r="O1721" s="63">
        <v>2.4509803921568599E-2</v>
      </c>
      <c r="P1721" s="57">
        <v>6281</v>
      </c>
      <c r="Q1721" s="57">
        <v>14242</v>
      </c>
      <c r="R1721" s="57">
        <v>14706.3</v>
      </c>
      <c r="S1721" s="57">
        <v>96.46</v>
      </c>
      <c r="T1721" s="57">
        <v>111.68</v>
      </c>
      <c r="U1721" s="57">
        <v>91.97</v>
      </c>
      <c r="V1721" s="57">
        <v>98.1</v>
      </c>
      <c r="W1721" s="57">
        <v>110.23</v>
      </c>
      <c r="X1721" s="57">
        <v>92.531700000000001</v>
      </c>
      <c r="Y1721" s="57">
        <v>99.1</v>
      </c>
      <c r="Z1721" s="57">
        <v>109.55500000000001</v>
      </c>
      <c r="AA1721" s="57">
        <v>93.1417</v>
      </c>
      <c r="AB1721" s="57">
        <v>137</v>
      </c>
      <c r="AC1721" s="57">
        <v>27.9</v>
      </c>
      <c r="AD1721" s="57">
        <v>137</v>
      </c>
      <c r="AE1721" s="57">
        <v>91.6</v>
      </c>
      <c r="AF1721" s="64">
        <v>34.734999999999999</v>
      </c>
      <c r="AG1721" s="64">
        <v>22.997299999999999</v>
      </c>
      <c r="AH1721" s="64">
        <v>53.017800000000001</v>
      </c>
      <c r="AI1721" s="64">
        <v>33.004100000000001</v>
      </c>
      <c r="AJ1721" s="61">
        <v>0.4548611111111111</v>
      </c>
      <c r="AK1721" s="216">
        <v>8000</v>
      </c>
      <c r="AL1721" s="62">
        <v>10716.536881119235</v>
      </c>
      <c r="AM1721" s="24" t="s">
        <v>6587</v>
      </c>
      <c r="AN1721" s="216" t="s">
        <v>6009</v>
      </c>
      <c r="AO1721" s="216" t="s">
        <v>5961</v>
      </c>
      <c r="AP1721" s="216" t="s">
        <v>6908</v>
      </c>
      <c r="AQ1721" s="216" t="s">
        <v>6885</v>
      </c>
      <c r="AR1721" s="216" t="s">
        <v>6886</v>
      </c>
      <c r="AS1721" s="24" t="s">
        <v>5474</v>
      </c>
      <c r="AT1721" s="24" t="s">
        <v>5963</v>
      </c>
      <c r="AU1721" s="24" t="s">
        <v>5963</v>
      </c>
      <c r="AV1721" s="24" t="s">
        <v>6010</v>
      </c>
      <c r="AW1721" s="24" t="s">
        <v>5991</v>
      </c>
      <c r="AX1721" s="24" t="s">
        <v>5965</v>
      </c>
      <c r="AY1721" s="24" t="s">
        <v>7476</v>
      </c>
      <c r="AZ1721" s="216" t="s">
        <v>7132</v>
      </c>
      <c r="BA1721" s="216" t="s">
        <v>7485</v>
      </c>
      <c r="BB1721" s="57" t="s">
        <v>5474</v>
      </c>
      <c r="BC1721" s="202"/>
      <c r="BD1721" s="24"/>
      <c r="BE1721" s="151"/>
      <c r="BG1721" s="151"/>
      <c r="BI1721" s="151"/>
      <c r="BL1721" s="152"/>
    </row>
    <row r="1722" spans="1:64" s="169" customFormat="1">
      <c r="A1722" s="24">
        <v>8271</v>
      </c>
      <c r="B1722" s="24" t="s">
        <v>1496</v>
      </c>
      <c r="C1722" s="57">
        <v>44.2</v>
      </c>
      <c r="D1722" s="57">
        <v>44.8</v>
      </c>
      <c r="E1722" s="57">
        <v>44.2</v>
      </c>
      <c r="F1722" s="57">
        <v>44.7</v>
      </c>
      <c r="G1722" s="57">
        <v>45</v>
      </c>
      <c r="H1722" s="57">
        <v>45</v>
      </c>
      <c r="I1722" s="57">
        <v>43.5</v>
      </c>
      <c r="J1722" s="57">
        <v>43.55</v>
      </c>
      <c r="K1722" s="57">
        <v>43.8</v>
      </c>
      <c r="L1722" s="57">
        <v>44.4</v>
      </c>
      <c r="M1722" s="57">
        <v>43.6</v>
      </c>
      <c r="N1722" s="57">
        <v>44.4</v>
      </c>
      <c r="O1722" s="63">
        <v>1.95177956371986E-2</v>
      </c>
      <c r="P1722" s="57">
        <v>320</v>
      </c>
      <c r="Q1722" s="57">
        <v>831</v>
      </c>
      <c r="R1722" s="57">
        <v>3206.95</v>
      </c>
      <c r="S1722" s="57">
        <v>44.02</v>
      </c>
      <c r="T1722" s="57">
        <v>46.977499999999999</v>
      </c>
      <c r="U1722" s="57">
        <v>47.646700000000003</v>
      </c>
      <c r="V1722" s="57">
        <v>44.03</v>
      </c>
      <c r="W1722" s="57">
        <v>46.657499999999999</v>
      </c>
      <c r="X1722" s="57">
        <v>47.611699999999999</v>
      </c>
      <c r="Y1722" s="57">
        <v>43.96</v>
      </c>
      <c r="Z1722" s="57">
        <v>46.477499999999999</v>
      </c>
      <c r="AA1722" s="57">
        <v>47.575800000000001</v>
      </c>
      <c r="AB1722" s="57">
        <v>58.5</v>
      </c>
      <c r="AC1722" s="57">
        <v>34</v>
      </c>
      <c r="AD1722" s="57">
        <v>54.5</v>
      </c>
      <c r="AE1722" s="57">
        <v>42.2</v>
      </c>
      <c r="AF1722" s="64">
        <v>27.488800000000001</v>
      </c>
      <c r="AG1722" s="64">
        <v>22.123200000000001</v>
      </c>
      <c r="AH1722" s="64">
        <v>40.89</v>
      </c>
      <c r="AI1722" s="64">
        <v>28.378799999999998</v>
      </c>
      <c r="AJ1722" s="61">
        <v>0.4548611111111111</v>
      </c>
      <c r="AK1722" s="216">
        <v>350</v>
      </c>
      <c r="AL1722" s="62">
        <v>622.45828197578146</v>
      </c>
      <c r="AM1722" s="24" t="s">
        <v>6038</v>
      </c>
      <c r="AN1722" s="216" t="s">
        <v>6009</v>
      </c>
      <c r="AO1722" s="216" t="s">
        <v>5971</v>
      </c>
      <c r="AP1722" s="216" t="s">
        <v>6884</v>
      </c>
      <c r="AQ1722" s="216" t="s">
        <v>6885</v>
      </c>
      <c r="AR1722" s="216" t="s">
        <v>6886</v>
      </c>
      <c r="AS1722" s="24" t="s">
        <v>5474</v>
      </c>
      <c r="AT1722" s="24" t="s">
        <v>6055</v>
      </c>
      <c r="AU1722" s="24" t="s">
        <v>6209</v>
      </c>
      <c r="AV1722" s="24" t="s">
        <v>6126</v>
      </c>
      <c r="AW1722" s="24" t="s">
        <v>5979</v>
      </c>
      <c r="AX1722" s="24" t="s">
        <v>5990</v>
      </c>
      <c r="AY1722" s="24" t="s">
        <v>7477</v>
      </c>
      <c r="AZ1722" s="216" t="s">
        <v>7182</v>
      </c>
      <c r="BA1722" s="216" t="s">
        <v>6933</v>
      </c>
      <c r="BB1722" s="57" t="s">
        <v>6898</v>
      </c>
      <c r="BC1722" s="202"/>
      <c r="BD1722" s="24"/>
      <c r="BE1722" s="151"/>
      <c r="BG1722" s="151"/>
      <c r="BI1722" s="151"/>
      <c r="BL1722" s="152"/>
    </row>
    <row r="1723" spans="1:64" s="169" customFormat="1">
      <c r="A1723" s="24">
        <v>8277</v>
      </c>
      <c r="B1723" s="24" t="s">
        <v>1497</v>
      </c>
      <c r="C1723" s="57">
        <v>13</v>
      </c>
      <c r="D1723" s="57">
        <v>13.05</v>
      </c>
      <c r="E1723" s="57">
        <v>12.65</v>
      </c>
      <c r="F1723" s="57">
        <v>12.95</v>
      </c>
      <c r="G1723" s="57">
        <v>13.3</v>
      </c>
      <c r="H1723" s="57">
        <v>13.3</v>
      </c>
      <c r="I1723" s="57">
        <v>12.7</v>
      </c>
      <c r="J1723" s="57">
        <v>12.85</v>
      </c>
      <c r="K1723" s="57">
        <v>12.8</v>
      </c>
      <c r="L1723" s="57">
        <v>13.45</v>
      </c>
      <c r="M1723" s="57">
        <v>12.8</v>
      </c>
      <c r="N1723" s="57">
        <v>13.35</v>
      </c>
      <c r="O1723" s="63">
        <v>3.89105058365758E-2</v>
      </c>
      <c r="P1723" s="57">
        <v>359</v>
      </c>
      <c r="Q1723" s="57">
        <v>328</v>
      </c>
      <c r="R1723" s="57">
        <v>803.35</v>
      </c>
      <c r="S1723" s="57">
        <v>12.79</v>
      </c>
      <c r="T1723" s="57">
        <v>13.835000000000001</v>
      </c>
      <c r="U1723" s="57">
        <v>14.6075</v>
      </c>
      <c r="V1723" s="57">
        <v>12.82</v>
      </c>
      <c r="W1723" s="57">
        <v>13.7475</v>
      </c>
      <c r="X1723" s="57">
        <v>14.583299999999999</v>
      </c>
      <c r="Y1723" s="57">
        <v>12.85</v>
      </c>
      <c r="Z1723" s="57">
        <v>13.7075</v>
      </c>
      <c r="AA1723" s="57">
        <v>14.5442</v>
      </c>
      <c r="AB1723" s="57">
        <v>22.6</v>
      </c>
      <c r="AC1723" s="57">
        <v>6.2</v>
      </c>
      <c r="AD1723" s="57">
        <v>15.7</v>
      </c>
      <c r="AE1723" s="57">
        <v>12.1</v>
      </c>
      <c r="AF1723" s="64">
        <v>29.9147</v>
      </c>
      <c r="AG1723" s="64">
        <v>24.013100000000001</v>
      </c>
      <c r="AH1723" s="64">
        <v>41.872999999999998</v>
      </c>
      <c r="AI1723" s="64">
        <v>29.9664</v>
      </c>
      <c r="AJ1723" s="61">
        <v>0.4548611111111111</v>
      </c>
      <c r="AK1723" s="216">
        <v>400</v>
      </c>
      <c r="AL1723" s="62">
        <v>702.96608123709541</v>
      </c>
      <c r="AM1723" s="24" t="s">
        <v>6154</v>
      </c>
      <c r="AN1723" s="216" t="s">
        <v>6009</v>
      </c>
      <c r="AO1723" s="216" t="s">
        <v>5971</v>
      </c>
      <c r="AP1723" s="216" t="s">
        <v>6884</v>
      </c>
      <c r="AQ1723" s="216" t="s">
        <v>6885</v>
      </c>
      <c r="AR1723" s="216" t="s">
        <v>6886</v>
      </c>
      <c r="AS1723" s="24" t="s">
        <v>5474</v>
      </c>
      <c r="AT1723" s="24" t="s">
        <v>6248</v>
      </c>
      <c r="AU1723" s="24" t="s">
        <v>6209</v>
      </c>
      <c r="AV1723" s="24" t="s">
        <v>6013</v>
      </c>
      <c r="AW1723" s="24" t="s">
        <v>5990</v>
      </c>
      <c r="AX1723" s="24" t="s">
        <v>5979</v>
      </c>
      <c r="AY1723" s="24" t="s">
        <v>6909</v>
      </c>
      <c r="AZ1723" s="216" t="s">
        <v>7062</v>
      </c>
      <c r="BA1723" s="216" t="s">
        <v>6943</v>
      </c>
      <c r="BB1723" s="57" t="s">
        <v>6944</v>
      </c>
      <c r="BC1723" s="202"/>
      <c r="BD1723" s="24"/>
      <c r="BE1723" s="151"/>
      <c r="BG1723" s="151"/>
      <c r="BI1723" s="151"/>
      <c r="BL1723" s="152"/>
    </row>
    <row r="1724" spans="1:64" s="169" customFormat="1">
      <c r="A1724" s="24">
        <v>8279</v>
      </c>
      <c r="B1724" s="24" t="s">
        <v>1498</v>
      </c>
      <c r="C1724" s="57">
        <v>89.8</v>
      </c>
      <c r="D1724" s="57">
        <v>90</v>
      </c>
      <c r="E1724" s="57">
        <v>89.8</v>
      </c>
      <c r="F1724" s="57">
        <v>90</v>
      </c>
      <c r="G1724" s="57">
        <v>90.8</v>
      </c>
      <c r="H1724" s="57">
        <v>90.8</v>
      </c>
      <c r="I1724" s="57">
        <v>90</v>
      </c>
      <c r="J1724" s="57">
        <v>90.1</v>
      </c>
      <c r="K1724" s="57">
        <v>89.2</v>
      </c>
      <c r="L1724" s="57">
        <v>89.2</v>
      </c>
      <c r="M1724" s="57">
        <v>89</v>
      </c>
      <c r="N1724" s="57">
        <v>89</v>
      </c>
      <c r="O1724" s="63">
        <v>-1.22086570477247E-2</v>
      </c>
      <c r="P1724" s="57">
        <v>11</v>
      </c>
      <c r="Q1724" s="57">
        <v>3</v>
      </c>
      <c r="R1724" s="57">
        <v>44.25</v>
      </c>
      <c r="S1724" s="57">
        <v>90.18</v>
      </c>
      <c r="T1724" s="57">
        <v>95.215000000000003</v>
      </c>
      <c r="U1724" s="57">
        <v>101.68</v>
      </c>
      <c r="V1724" s="57">
        <v>90.1</v>
      </c>
      <c r="W1724" s="57">
        <v>94.694999999999993</v>
      </c>
      <c r="X1724" s="57">
        <v>101.49</v>
      </c>
      <c r="Y1724" s="57">
        <v>89.78</v>
      </c>
      <c r="Z1724" s="57">
        <v>94.155000000000001</v>
      </c>
      <c r="AA1724" s="57">
        <v>101.2817</v>
      </c>
      <c r="AB1724" s="57">
        <v>124</v>
      </c>
      <c r="AC1724" s="57">
        <v>87.1</v>
      </c>
      <c r="AD1724" s="57">
        <v>101</v>
      </c>
      <c r="AE1724" s="57">
        <v>87.1</v>
      </c>
      <c r="AF1724" s="64">
        <v>36.105200000000004</v>
      </c>
      <c r="AG1724" s="64">
        <v>26.2197</v>
      </c>
      <c r="AH1724" s="64">
        <v>36.9953</v>
      </c>
      <c r="AI1724" s="64">
        <v>29.811599999999999</v>
      </c>
      <c r="AJ1724" s="61">
        <v>0.4548611111111111</v>
      </c>
      <c r="AK1724" s="216">
        <v>50</v>
      </c>
      <c r="AL1724" s="62">
        <v>39.834974438468905</v>
      </c>
      <c r="AM1724" s="24" t="s">
        <v>6264</v>
      </c>
      <c r="AN1724" s="216" t="s">
        <v>6009</v>
      </c>
      <c r="AO1724" s="216" t="s">
        <v>5971</v>
      </c>
      <c r="AP1724" s="216" t="s">
        <v>6884</v>
      </c>
      <c r="AQ1724" s="216" t="s">
        <v>6885</v>
      </c>
      <c r="AR1724" s="216" t="s">
        <v>6916</v>
      </c>
      <c r="AS1724" s="24" t="s">
        <v>5474</v>
      </c>
      <c r="AT1724" s="24" t="s">
        <v>6493</v>
      </c>
      <c r="AU1724" s="24" t="s">
        <v>6017</v>
      </c>
      <c r="AV1724" s="24" t="s">
        <v>6518</v>
      </c>
      <c r="AW1724" s="24" t="s">
        <v>5979</v>
      </c>
      <c r="AX1724" s="24" t="s">
        <v>5979</v>
      </c>
      <c r="AY1724" s="24" t="s">
        <v>7526</v>
      </c>
      <c r="AZ1724" s="216" t="s">
        <v>7027</v>
      </c>
      <c r="BA1724" s="216" t="s">
        <v>7205</v>
      </c>
      <c r="BB1724" s="57" t="s">
        <v>5474</v>
      </c>
      <c r="BC1724" s="202"/>
      <c r="BD1724" s="24"/>
      <c r="BE1724" s="151"/>
      <c r="BG1724" s="151"/>
      <c r="BI1724" s="151"/>
      <c r="BL1724" s="152"/>
    </row>
    <row r="1725" spans="1:64" s="169" customFormat="1">
      <c r="A1725" s="24">
        <v>8284</v>
      </c>
      <c r="B1725" s="24" t="s">
        <v>4234</v>
      </c>
      <c r="C1725" s="57">
        <v>45</v>
      </c>
      <c r="D1725" s="57">
        <v>45</v>
      </c>
      <c r="E1725" s="57">
        <v>44.75</v>
      </c>
      <c r="F1725" s="57">
        <v>45</v>
      </c>
      <c r="G1725" s="57">
        <v>45</v>
      </c>
      <c r="H1725" s="57">
        <v>45</v>
      </c>
      <c r="I1725" s="57">
        <v>44.7</v>
      </c>
      <c r="J1725" s="57">
        <v>44.9</v>
      </c>
      <c r="K1725" s="57">
        <v>44.5</v>
      </c>
      <c r="L1725" s="57">
        <v>44.6</v>
      </c>
      <c r="M1725" s="57">
        <v>44.4</v>
      </c>
      <c r="N1725" s="57">
        <v>44.5</v>
      </c>
      <c r="O1725" s="63">
        <v>-8.9086859688196005E-3</v>
      </c>
      <c r="P1725" s="57">
        <v>67</v>
      </c>
      <c r="Q1725" s="57">
        <v>10</v>
      </c>
      <c r="R1725" s="57">
        <v>30.4</v>
      </c>
      <c r="S1725" s="57">
        <v>45.01</v>
      </c>
      <c r="T1725" s="57">
        <v>45.922499999999999</v>
      </c>
      <c r="U1725" s="57">
        <v>46.576700000000002</v>
      </c>
      <c r="V1725" s="57">
        <v>44.87</v>
      </c>
      <c r="W1725" s="57">
        <v>45.85</v>
      </c>
      <c r="X1725" s="57">
        <v>46.555</v>
      </c>
      <c r="Y1725" s="57">
        <v>44.77</v>
      </c>
      <c r="Z1725" s="57">
        <v>45.725000000000001</v>
      </c>
      <c r="AA1725" s="57">
        <v>46.5242</v>
      </c>
      <c r="AB1725" s="57">
        <v>54.8</v>
      </c>
      <c r="AC1725" s="57">
        <v>43.85</v>
      </c>
      <c r="AD1725" s="57">
        <v>47.3</v>
      </c>
      <c r="AE1725" s="57">
        <v>44.4</v>
      </c>
      <c r="AF1725" s="64">
        <v>23.948899999999998</v>
      </c>
      <c r="AG1725" s="64">
        <v>18.578099999999999</v>
      </c>
      <c r="AH1725" s="64">
        <v>18.049299999999999</v>
      </c>
      <c r="AI1725" s="64">
        <v>18.401800000000001</v>
      </c>
      <c r="AJ1725" s="61">
        <v>0.4548611111111111</v>
      </c>
      <c r="AK1725" s="216">
        <v>100</v>
      </c>
      <c r="AL1725" s="62">
        <v>145.27047228988116</v>
      </c>
      <c r="AM1725" s="24" t="s">
        <v>8420</v>
      </c>
      <c r="AN1725" s="216" t="s">
        <v>5960</v>
      </c>
      <c r="AO1725" s="216" t="s">
        <v>6047</v>
      </c>
      <c r="AP1725" s="216" t="s">
        <v>6884</v>
      </c>
      <c r="AQ1725" s="216" t="s">
        <v>6885</v>
      </c>
      <c r="AR1725" s="216" t="s">
        <v>6916</v>
      </c>
      <c r="AS1725" s="24" t="s">
        <v>6945</v>
      </c>
      <c r="AT1725" s="24" t="s">
        <v>6650</v>
      </c>
      <c r="AU1725" s="24" t="s">
        <v>6345</v>
      </c>
      <c r="AV1725" s="24" t="s">
        <v>6121</v>
      </c>
      <c r="AW1725" s="24" t="s">
        <v>5970</v>
      </c>
      <c r="AX1725" s="24" t="s">
        <v>5970</v>
      </c>
      <c r="AY1725" s="24" t="s">
        <v>7332</v>
      </c>
      <c r="AZ1725" s="216" t="s">
        <v>7264</v>
      </c>
      <c r="BA1725" s="216" t="s">
        <v>7043</v>
      </c>
      <c r="BB1725" s="57" t="s">
        <v>5474</v>
      </c>
      <c r="BC1725" s="202"/>
      <c r="BD1725" s="24"/>
      <c r="BE1725" s="151"/>
      <c r="BG1725" s="151"/>
      <c r="BI1725" s="151"/>
      <c r="BL1725" s="152"/>
    </row>
    <row r="1726" spans="1:64" s="169" customFormat="1">
      <c r="A1726" s="24">
        <v>8289</v>
      </c>
      <c r="B1726" s="24" t="s">
        <v>1500</v>
      </c>
      <c r="C1726" s="57">
        <v>31.8</v>
      </c>
      <c r="D1726" s="57">
        <v>32.549999999999997</v>
      </c>
      <c r="E1726" s="57">
        <v>30.1</v>
      </c>
      <c r="F1726" s="57">
        <v>30.15</v>
      </c>
      <c r="G1726" s="57">
        <v>30.55</v>
      </c>
      <c r="H1726" s="57">
        <v>33.15</v>
      </c>
      <c r="I1726" s="57">
        <v>30.25</v>
      </c>
      <c r="J1726" s="57">
        <v>31.65</v>
      </c>
      <c r="K1726" s="57">
        <v>31.65</v>
      </c>
      <c r="L1726" s="57">
        <v>32.65</v>
      </c>
      <c r="M1726" s="57">
        <v>31.05</v>
      </c>
      <c r="N1726" s="57">
        <v>32.299999999999997</v>
      </c>
      <c r="O1726" s="63">
        <v>2.05371248025276E-2</v>
      </c>
      <c r="P1726" s="57">
        <v>5146</v>
      </c>
      <c r="Q1726" s="57">
        <v>18923</v>
      </c>
      <c r="R1726" s="57">
        <v>7105.15</v>
      </c>
      <c r="S1726" s="57">
        <v>28.76</v>
      </c>
      <c r="T1726" s="57">
        <v>28.047499999999999</v>
      </c>
      <c r="U1726" s="57">
        <v>23.0075</v>
      </c>
      <c r="V1726" s="57">
        <v>29.92</v>
      </c>
      <c r="W1726" s="57">
        <v>28.34</v>
      </c>
      <c r="X1726" s="57">
        <v>23.229199999999999</v>
      </c>
      <c r="Y1726" s="57">
        <v>30.7</v>
      </c>
      <c r="Z1726" s="57">
        <v>28.5825</v>
      </c>
      <c r="AA1726" s="57">
        <v>23.459199999999999</v>
      </c>
      <c r="AB1726" s="57">
        <v>33.15</v>
      </c>
      <c r="AC1726" s="57">
        <v>11.25</v>
      </c>
      <c r="AD1726" s="57">
        <v>33.15</v>
      </c>
      <c r="AE1726" s="57">
        <v>25.05</v>
      </c>
      <c r="AF1726" s="64">
        <v>72.692899999999995</v>
      </c>
      <c r="AG1726" s="64">
        <v>61.924900000000001</v>
      </c>
      <c r="AH1726" s="64">
        <v>78.275599999999997</v>
      </c>
      <c r="AI1726" s="64">
        <v>67.375100000000003</v>
      </c>
      <c r="AJ1726" s="61">
        <v>0.4548611111111111</v>
      </c>
      <c r="AK1726" s="216">
        <v>6000</v>
      </c>
      <c r="AL1726" s="62">
        <v>8883.957076946981</v>
      </c>
      <c r="AM1726" s="24" t="s">
        <v>6484</v>
      </c>
      <c r="AN1726" s="216" t="s">
        <v>6009</v>
      </c>
      <c r="AO1726" s="216" t="s">
        <v>5989</v>
      </c>
      <c r="AP1726" s="216" t="s">
        <v>6908</v>
      </c>
      <c r="AQ1726" s="216" t="s">
        <v>6900</v>
      </c>
      <c r="AR1726" s="216" t="s">
        <v>6886</v>
      </c>
      <c r="AS1726" s="24" t="s">
        <v>7398</v>
      </c>
      <c r="AT1726" s="24" t="s">
        <v>5964</v>
      </c>
      <c r="AU1726" s="24" t="s">
        <v>5982</v>
      </c>
      <c r="AV1726" s="24" t="s">
        <v>6016</v>
      </c>
      <c r="AW1726" s="24" t="s">
        <v>5990</v>
      </c>
      <c r="AX1726" s="24" t="s">
        <v>5986</v>
      </c>
      <c r="AY1726" s="24" t="s">
        <v>8421</v>
      </c>
      <c r="AZ1726" s="216" t="s">
        <v>8088</v>
      </c>
      <c r="BA1726" s="216" t="s">
        <v>8422</v>
      </c>
      <c r="BB1726" s="57" t="s">
        <v>5474</v>
      </c>
      <c r="BC1726" s="202"/>
      <c r="BD1726" s="24"/>
      <c r="BE1726" s="151"/>
      <c r="BG1726" s="151"/>
      <c r="BI1726" s="151"/>
      <c r="BL1726" s="152"/>
    </row>
    <row r="1727" spans="1:64" s="169" customFormat="1">
      <c r="A1727" s="24">
        <v>8298</v>
      </c>
      <c r="B1727" s="24" t="s">
        <v>5954</v>
      </c>
      <c r="C1727" s="57">
        <v>27.55</v>
      </c>
      <c r="D1727" s="57">
        <v>27.55</v>
      </c>
      <c r="E1727" s="57">
        <v>27.55</v>
      </c>
      <c r="F1727" s="57">
        <v>27.55</v>
      </c>
      <c r="G1727" s="57">
        <v>27.55</v>
      </c>
      <c r="H1727" s="57">
        <v>27.55</v>
      </c>
      <c r="I1727" s="57">
        <v>26.6</v>
      </c>
      <c r="J1727" s="57">
        <v>26.6</v>
      </c>
      <c r="K1727" s="57">
        <v>27</v>
      </c>
      <c r="L1727" s="57">
        <v>27</v>
      </c>
      <c r="M1727" s="57">
        <v>27</v>
      </c>
      <c r="N1727" s="57">
        <v>27</v>
      </c>
      <c r="O1727" s="63">
        <v>-2.9542097488921698E-3</v>
      </c>
      <c r="P1727" s="57">
        <v>3</v>
      </c>
      <c r="Q1727" s="57">
        <v>2</v>
      </c>
      <c r="R1727" s="57">
        <v>24.375</v>
      </c>
      <c r="S1727" s="57">
        <v>27.58</v>
      </c>
      <c r="T1727" s="57">
        <v>28.563300000000002</v>
      </c>
      <c r="U1727" s="57">
        <v>27.706499999999998</v>
      </c>
      <c r="V1727" s="57">
        <v>27.3</v>
      </c>
      <c r="W1727" s="57">
        <v>28.503299999999999</v>
      </c>
      <c r="X1727" s="57">
        <v>27.706499999999998</v>
      </c>
      <c r="Y1727" s="57">
        <v>27.1</v>
      </c>
      <c r="Z1727" s="57">
        <v>28.409400000000002</v>
      </c>
      <c r="AA1727" s="57">
        <v>27.6844</v>
      </c>
      <c r="AB1727" s="57"/>
      <c r="AC1727" s="57"/>
      <c r="AD1727" s="57">
        <v>36</v>
      </c>
      <c r="AE1727" s="57">
        <v>25.7</v>
      </c>
      <c r="AF1727" s="64"/>
      <c r="AG1727" s="64"/>
      <c r="AH1727" s="64"/>
      <c r="AI1727" s="64"/>
      <c r="AJ1727" s="61">
        <v>0.4548611111111111</v>
      </c>
      <c r="AK1727" s="216">
        <v>50</v>
      </c>
      <c r="AL1727" s="62">
        <v>10.864083937764246</v>
      </c>
      <c r="AM1727" s="24" t="s">
        <v>6057</v>
      </c>
      <c r="AN1727" s="216" t="s">
        <v>5993</v>
      </c>
      <c r="AO1727" s="216" t="s">
        <v>5993</v>
      </c>
      <c r="AP1727" s="216" t="s">
        <v>6884</v>
      </c>
      <c r="AQ1727" s="216" t="s">
        <v>6885</v>
      </c>
      <c r="AR1727" s="216" t="s">
        <v>6916</v>
      </c>
      <c r="AS1727" s="24" t="s">
        <v>7439</v>
      </c>
      <c r="AT1727" s="24" t="s">
        <v>6577</v>
      </c>
      <c r="AU1727" s="24" t="s">
        <v>6527</v>
      </c>
      <c r="AV1727" s="24" t="s">
        <v>6577</v>
      </c>
      <c r="AW1727" s="24" t="s">
        <v>5979</v>
      </c>
      <c r="AX1727" s="24" t="s">
        <v>5979</v>
      </c>
      <c r="AY1727" s="24" t="s">
        <v>7341</v>
      </c>
      <c r="AZ1727" s="216" t="s">
        <v>7129</v>
      </c>
      <c r="BA1727" s="216" t="s">
        <v>7996</v>
      </c>
      <c r="BB1727" s="57" t="s">
        <v>5474</v>
      </c>
      <c r="BC1727" s="202"/>
      <c r="BD1727" s="24"/>
      <c r="BE1727" s="151"/>
      <c r="BG1727" s="151"/>
      <c r="BI1727" s="151"/>
      <c r="BL1727" s="152"/>
    </row>
    <row r="1728" spans="1:64" s="169" customFormat="1">
      <c r="A1728" s="24">
        <v>8299</v>
      </c>
      <c r="B1728" s="24" t="s">
        <v>1502</v>
      </c>
      <c r="C1728" s="57">
        <v>423.5</v>
      </c>
      <c r="D1728" s="57">
        <v>427.5</v>
      </c>
      <c r="E1728" s="57">
        <v>419</v>
      </c>
      <c r="F1728" s="57">
        <v>423</v>
      </c>
      <c r="G1728" s="57">
        <v>429</v>
      </c>
      <c r="H1728" s="57">
        <v>432</v>
      </c>
      <c r="I1728" s="57">
        <v>421</v>
      </c>
      <c r="J1728" s="57">
        <v>422.5</v>
      </c>
      <c r="K1728" s="57">
        <v>426</v>
      </c>
      <c r="L1728" s="57">
        <v>431.5</v>
      </c>
      <c r="M1728" s="57">
        <v>423</v>
      </c>
      <c r="N1728" s="57">
        <v>430.5</v>
      </c>
      <c r="O1728" s="63">
        <v>1.8934911242603499E-2</v>
      </c>
      <c r="P1728" s="57">
        <v>706</v>
      </c>
      <c r="Q1728" s="57">
        <v>1709</v>
      </c>
      <c r="R1728" s="57">
        <v>3016.8</v>
      </c>
      <c r="S1728" s="57">
        <v>423.4</v>
      </c>
      <c r="T1728" s="57">
        <v>465.97500000000002</v>
      </c>
      <c r="U1728" s="57">
        <v>475.86669999999998</v>
      </c>
      <c r="V1728" s="57">
        <v>424.5</v>
      </c>
      <c r="W1728" s="57">
        <v>463</v>
      </c>
      <c r="X1728" s="57">
        <v>474.77499999999998</v>
      </c>
      <c r="Y1728" s="57">
        <v>422</v>
      </c>
      <c r="Z1728" s="57">
        <v>460.92500000000001</v>
      </c>
      <c r="AA1728" s="57">
        <v>473.85</v>
      </c>
      <c r="AB1728" s="57">
        <v>620</v>
      </c>
      <c r="AC1728" s="57">
        <v>261</v>
      </c>
      <c r="AD1728" s="57">
        <v>538</v>
      </c>
      <c r="AE1728" s="57">
        <v>408.5</v>
      </c>
      <c r="AF1728" s="64">
        <v>19.626999999999999</v>
      </c>
      <c r="AG1728" s="64">
        <v>17.360900000000001</v>
      </c>
      <c r="AH1728" s="64">
        <v>29.3809</v>
      </c>
      <c r="AI1728" s="64">
        <v>21.367599999999999</v>
      </c>
      <c r="AJ1728" s="61">
        <v>0.4548611111111111</v>
      </c>
      <c r="AK1728" s="216">
        <v>750</v>
      </c>
      <c r="AL1728" s="62">
        <v>1313.0648243025425</v>
      </c>
      <c r="AM1728" s="24" t="s">
        <v>6615</v>
      </c>
      <c r="AN1728" s="216" t="s">
        <v>6009</v>
      </c>
      <c r="AO1728" s="216" t="s">
        <v>6007</v>
      </c>
      <c r="AP1728" s="216" t="s">
        <v>6884</v>
      </c>
      <c r="AQ1728" s="216" t="s">
        <v>6885</v>
      </c>
      <c r="AR1728" s="216" t="s">
        <v>6886</v>
      </c>
      <c r="AS1728" s="24" t="s">
        <v>5474</v>
      </c>
      <c r="AT1728" s="24" t="s">
        <v>6238</v>
      </c>
      <c r="AU1728" s="24" t="s">
        <v>5984</v>
      </c>
      <c r="AV1728" s="24" t="s">
        <v>6016</v>
      </c>
      <c r="AW1728" s="24" t="s">
        <v>5965</v>
      </c>
      <c r="AX1728" s="24" t="s">
        <v>5986</v>
      </c>
      <c r="AY1728" s="24" t="s">
        <v>8423</v>
      </c>
      <c r="AZ1728" s="216" t="s">
        <v>7203</v>
      </c>
      <c r="BA1728" s="216" t="s">
        <v>7208</v>
      </c>
      <c r="BB1728" s="57" t="s">
        <v>6898</v>
      </c>
      <c r="BC1728" s="202"/>
      <c r="BD1728" s="24"/>
      <c r="BE1728" s="151"/>
      <c r="BG1728" s="151"/>
      <c r="BI1728" s="151"/>
      <c r="BL1728" s="152"/>
    </row>
    <row r="1729" spans="1:64" s="169" customFormat="1">
      <c r="A1729" s="24">
        <v>8341</v>
      </c>
      <c r="B1729" s="24" t="s">
        <v>1503</v>
      </c>
      <c r="C1729" s="57">
        <v>213.5</v>
      </c>
      <c r="D1729" s="57">
        <v>214.5</v>
      </c>
      <c r="E1729" s="57">
        <v>209.5</v>
      </c>
      <c r="F1729" s="57">
        <v>211.5</v>
      </c>
      <c r="G1729" s="57">
        <v>211.5</v>
      </c>
      <c r="H1729" s="57">
        <v>211.5</v>
      </c>
      <c r="I1729" s="57">
        <v>207</v>
      </c>
      <c r="J1729" s="57">
        <v>208</v>
      </c>
      <c r="K1729" s="57">
        <v>208</v>
      </c>
      <c r="L1729" s="57">
        <v>209</v>
      </c>
      <c r="M1729" s="57">
        <v>206</v>
      </c>
      <c r="N1729" s="57">
        <v>206</v>
      </c>
      <c r="O1729" s="63">
        <v>-9.6153846153846107E-3</v>
      </c>
      <c r="P1729" s="57">
        <v>25</v>
      </c>
      <c r="Q1729" s="57">
        <v>93</v>
      </c>
      <c r="R1729" s="57">
        <v>173.5</v>
      </c>
      <c r="S1729" s="57">
        <v>208.7</v>
      </c>
      <c r="T1729" s="57">
        <v>202.75</v>
      </c>
      <c r="U1729" s="57">
        <v>207.55</v>
      </c>
      <c r="V1729" s="57">
        <v>209.3</v>
      </c>
      <c r="W1729" s="57">
        <v>202.92500000000001</v>
      </c>
      <c r="X1729" s="57">
        <v>207.45830000000001</v>
      </c>
      <c r="Y1729" s="57">
        <v>208.9</v>
      </c>
      <c r="Z1729" s="57">
        <v>203.05</v>
      </c>
      <c r="AA1729" s="57">
        <v>207.33330000000001</v>
      </c>
      <c r="AB1729" s="57">
        <v>246</v>
      </c>
      <c r="AC1729" s="57">
        <v>190</v>
      </c>
      <c r="AD1729" s="57">
        <v>214.5</v>
      </c>
      <c r="AE1729" s="57">
        <v>190</v>
      </c>
      <c r="AF1729" s="64">
        <v>78.636499999999998</v>
      </c>
      <c r="AG1729" s="64">
        <v>71.746099999999998</v>
      </c>
      <c r="AH1729" s="64">
        <v>74.193100000000001</v>
      </c>
      <c r="AI1729" s="64">
        <v>72.561800000000005</v>
      </c>
      <c r="AJ1729" s="61">
        <v>0.4548611111111111</v>
      </c>
      <c r="AK1729" s="216">
        <v>50</v>
      </c>
      <c r="AL1729" s="62">
        <v>90.534032814702044</v>
      </c>
      <c r="AM1729" s="24" t="s">
        <v>8424</v>
      </c>
      <c r="AN1729" s="216" t="s">
        <v>5967</v>
      </c>
      <c r="AO1729" s="216" t="s">
        <v>5961</v>
      </c>
      <c r="AP1729" s="216" t="s">
        <v>6884</v>
      </c>
      <c r="AQ1729" s="216" t="s">
        <v>6900</v>
      </c>
      <c r="AR1729" s="216" t="s">
        <v>6916</v>
      </c>
      <c r="AS1729" s="24" t="s">
        <v>7139</v>
      </c>
      <c r="AT1729" s="24" t="s">
        <v>5984</v>
      </c>
      <c r="AU1729" s="24" t="s">
        <v>6017</v>
      </c>
      <c r="AV1729" s="24" t="s">
        <v>6130</v>
      </c>
      <c r="AW1729" s="24" t="s">
        <v>5991</v>
      </c>
      <c r="AX1729" s="24" t="s">
        <v>5979</v>
      </c>
      <c r="AY1729" s="24" t="s">
        <v>7695</v>
      </c>
      <c r="AZ1729" s="216" t="s">
        <v>6929</v>
      </c>
      <c r="BA1729" s="216" t="s">
        <v>6914</v>
      </c>
      <c r="BB1729" s="57" t="s">
        <v>5474</v>
      </c>
      <c r="BC1729" s="202"/>
      <c r="BD1729" s="24"/>
      <c r="BE1729" s="151"/>
      <c r="BG1729" s="151"/>
      <c r="BI1729" s="151"/>
      <c r="BL1729" s="152"/>
    </row>
    <row r="1730" spans="1:64" s="169" customFormat="1">
      <c r="A1730" s="24">
        <v>8342</v>
      </c>
      <c r="B1730" s="24" t="s">
        <v>4244</v>
      </c>
      <c r="C1730" s="57">
        <v>50</v>
      </c>
      <c r="D1730" s="57">
        <v>51</v>
      </c>
      <c r="E1730" s="57">
        <v>50</v>
      </c>
      <c r="F1730" s="57">
        <v>50</v>
      </c>
      <c r="G1730" s="57">
        <v>50.8</v>
      </c>
      <c r="H1730" s="57">
        <v>50.8</v>
      </c>
      <c r="I1730" s="57">
        <v>50</v>
      </c>
      <c r="J1730" s="57">
        <v>50</v>
      </c>
      <c r="K1730" s="57">
        <v>50.5</v>
      </c>
      <c r="L1730" s="57">
        <v>50.5</v>
      </c>
      <c r="M1730" s="57">
        <v>50.5</v>
      </c>
      <c r="N1730" s="57">
        <v>50.5</v>
      </c>
      <c r="O1730" s="63">
        <v>0.01</v>
      </c>
      <c r="P1730" s="57">
        <v>3</v>
      </c>
      <c r="Q1730" s="57">
        <v>6</v>
      </c>
      <c r="R1730" s="57">
        <v>10.222200000000001</v>
      </c>
      <c r="S1730" s="57">
        <v>49.8</v>
      </c>
      <c r="T1730" s="57">
        <v>50.783299999999997</v>
      </c>
      <c r="U1730" s="57">
        <v>51.822400000000002</v>
      </c>
      <c r="V1730" s="57">
        <v>49.924999999999997</v>
      </c>
      <c r="W1730" s="57">
        <v>50.727800000000002</v>
      </c>
      <c r="X1730" s="57">
        <v>51.715499999999999</v>
      </c>
      <c r="Y1730" s="57">
        <v>50.112499999999997</v>
      </c>
      <c r="Z1730" s="57">
        <v>50.65</v>
      </c>
      <c r="AA1730" s="57">
        <v>51.619</v>
      </c>
      <c r="AB1730" s="57">
        <v>58.8</v>
      </c>
      <c r="AC1730" s="57">
        <v>49</v>
      </c>
      <c r="AD1730" s="57">
        <v>52</v>
      </c>
      <c r="AE1730" s="57">
        <v>49</v>
      </c>
      <c r="AF1730" s="64">
        <v>43.246899999999997</v>
      </c>
      <c r="AG1730" s="64">
        <v>35.558</v>
      </c>
      <c r="AH1730" s="64">
        <v>53.831200000000003</v>
      </c>
      <c r="AI1730" s="64">
        <v>41.649099999999997</v>
      </c>
      <c r="AJ1730" s="61">
        <v>0.4548611111111111</v>
      </c>
      <c r="AK1730" s="216">
        <v>50</v>
      </c>
      <c r="AL1730" s="62">
        <v>10.864083937764246</v>
      </c>
      <c r="AM1730" s="24" t="s">
        <v>6806</v>
      </c>
      <c r="AN1730" s="216" t="s">
        <v>6009</v>
      </c>
      <c r="AO1730" s="216" t="s">
        <v>5961</v>
      </c>
      <c r="AP1730" s="216" t="s">
        <v>6884</v>
      </c>
      <c r="AQ1730" s="216" t="s">
        <v>6885</v>
      </c>
      <c r="AR1730" s="216" t="s">
        <v>6886</v>
      </c>
      <c r="AS1730" s="24" t="s">
        <v>5474</v>
      </c>
      <c r="AT1730" s="24" t="s">
        <v>6122</v>
      </c>
      <c r="AU1730" s="24" t="s">
        <v>6518</v>
      </c>
      <c r="AV1730" s="24" t="s">
        <v>6577</v>
      </c>
      <c r="AW1730" s="24" t="s">
        <v>5979</v>
      </c>
      <c r="AX1730" s="24" t="s">
        <v>5979</v>
      </c>
      <c r="AY1730" s="24" t="s">
        <v>7161</v>
      </c>
      <c r="AZ1730" s="216" t="s">
        <v>6997</v>
      </c>
      <c r="BA1730" s="216" t="s">
        <v>7208</v>
      </c>
      <c r="BB1730" s="57" t="s">
        <v>5474</v>
      </c>
      <c r="BC1730" s="202"/>
      <c r="BD1730" s="24"/>
      <c r="BE1730" s="151"/>
      <c r="BG1730" s="151"/>
      <c r="BI1730" s="151"/>
      <c r="BL1730" s="152"/>
    </row>
    <row r="1731" spans="1:64" s="169" customFormat="1">
      <c r="A1731" s="24">
        <v>8349</v>
      </c>
      <c r="B1731" s="24" t="s">
        <v>1504</v>
      </c>
      <c r="C1731" s="57">
        <v>58.6</v>
      </c>
      <c r="D1731" s="57">
        <v>60.7</v>
      </c>
      <c r="E1731" s="57">
        <v>58.6</v>
      </c>
      <c r="F1731" s="57">
        <v>60</v>
      </c>
      <c r="G1731" s="57">
        <v>60.2</v>
      </c>
      <c r="H1731" s="57">
        <v>60.8</v>
      </c>
      <c r="I1731" s="57">
        <v>60</v>
      </c>
      <c r="J1731" s="57">
        <v>60.7</v>
      </c>
      <c r="K1731" s="57">
        <v>60.7</v>
      </c>
      <c r="L1731" s="57">
        <v>63</v>
      </c>
      <c r="M1731" s="57">
        <v>60.6</v>
      </c>
      <c r="N1731" s="57">
        <v>63</v>
      </c>
      <c r="O1731" s="63">
        <v>3.7891268533772601E-2</v>
      </c>
      <c r="P1731" s="57">
        <v>92</v>
      </c>
      <c r="Q1731" s="57">
        <v>41</v>
      </c>
      <c r="R1731" s="57">
        <v>87.55</v>
      </c>
      <c r="S1731" s="57">
        <v>59.84</v>
      </c>
      <c r="T1731" s="57">
        <v>63.21</v>
      </c>
      <c r="U1731" s="57">
        <v>66.278300000000002</v>
      </c>
      <c r="V1731" s="57">
        <v>59.84</v>
      </c>
      <c r="W1731" s="57">
        <v>63.02</v>
      </c>
      <c r="X1731" s="57">
        <v>66.166700000000006</v>
      </c>
      <c r="Y1731" s="57">
        <v>60.5</v>
      </c>
      <c r="Z1731" s="57">
        <v>62.975000000000001</v>
      </c>
      <c r="AA1731" s="57">
        <v>66.086699999999993</v>
      </c>
      <c r="AB1731" s="57">
        <v>87.6</v>
      </c>
      <c r="AC1731" s="57">
        <v>46.2</v>
      </c>
      <c r="AD1731" s="57">
        <v>67.7</v>
      </c>
      <c r="AE1731" s="57">
        <v>58.5</v>
      </c>
      <c r="AF1731" s="64">
        <v>23.479299999999999</v>
      </c>
      <c r="AG1731" s="64">
        <v>20.222300000000001</v>
      </c>
      <c r="AH1731" s="64">
        <v>41.076599999999999</v>
      </c>
      <c r="AI1731" s="64">
        <v>27.1738</v>
      </c>
      <c r="AJ1731" s="61">
        <v>0.4548611111111111</v>
      </c>
      <c r="AK1731" s="216">
        <v>100</v>
      </c>
      <c r="AL1731" s="62">
        <v>199.47587239804579</v>
      </c>
      <c r="AM1731" s="24" t="s">
        <v>8059</v>
      </c>
      <c r="AN1731" s="216" t="s">
        <v>6009</v>
      </c>
      <c r="AO1731" s="216" t="s">
        <v>5971</v>
      </c>
      <c r="AP1731" s="216" t="s">
        <v>6884</v>
      </c>
      <c r="AQ1731" s="216" t="s">
        <v>6900</v>
      </c>
      <c r="AR1731" s="216" t="s">
        <v>6886</v>
      </c>
      <c r="AS1731" s="24" t="s">
        <v>6887</v>
      </c>
      <c r="AT1731" s="24" t="s">
        <v>6031</v>
      </c>
      <c r="AU1731" s="24" t="s">
        <v>6016</v>
      </c>
      <c r="AV1731" s="24" t="s">
        <v>6045</v>
      </c>
      <c r="AW1731" s="24" t="s">
        <v>5979</v>
      </c>
      <c r="AX1731" s="24" t="s">
        <v>5979</v>
      </c>
      <c r="AY1731" s="24" t="s">
        <v>7883</v>
      </c>
      <c r="AZ1731" s="216" t="s">
        <v>6910</v>
      </c>
      <c r="BA1731" s="216" t="s">
        <v>6992</v>
      </c>
      <c r="BB1731" s="57" t="s">
        <v>6903</v>
      </c>
      <c r="BC1731" s="202"/>
      <c r="BD1731" s="24"/>
      <c r="BE1731" s="151"/>
      <c r="BG1731" s="151"/>
      <c r="BI1731" s="151"/>
      <c r="BL1731" s="152"/>
    </row>
    <row r="1732" spans="1:64" s="169" customFormat="1">
      <c r="A1732" s="24">
        <v>8354</v>
      </c>
      <c r="B1732" s="24" t="s">
        <v>1505</v>
      </c>
      <c r="C1732" s="57">
        <v>14.65</v>
      </c>
      <c r="D1732" s="57">
        <v>14.65</v>
      </c>
      <c r="E1732" s="57">
        <v>14.5</v>
      </c>
      <c r="F1732" s="57">
        <v>14.55</v>
      </c>
      <c r="G1732" s="57">
        <v>14.45</v>
      </c>
      <c r="H1732" s="57">
        <v>14.6</v>
      </c>
      <c r="I1732" s="57">
        <v>14.4</v>
      </c>
      <c r="J1732" s="57">
        <v>14.45</v>
      </c>
      <c r="K1732" s="57">
        <v>14.45</v>
      </c>
      <c r="L1732" s="57">
        <v>14.6</v>
      </c>
      <c r="M1732" s="57">
        <v>14.45</v>
      </c>
      <c r="N1732" s="57">
        <v>14.6</v>
      </c>
      <c r="O1732" s="63">
        <v>1.03806228373702E-2</v>
      </c>
      <c r="P1732" s="57">
        <v>12</v>
      </c>
      <c r="Q1732" s="57">
        <v>52</v>
      </c>
      <c r="R1732" s="57">
        <v>37.049999999999997</v>
      </c>
      <c r="S1732" s="57">
        <v>14.8</v>
      </c>
      <c r="T1732" s="57">
        <v>15.1325</v>
      </c>
      <c r="U1732" s="57">
        <v>15.494199999999999</v>
      </c>
      <c r="V1732" s="57">
        <v>14.71</v>
      </c>
      <c r="W1732" s="57">
        <v>15.08</v>
      </c>
      <c r="X1732" s="57">
        <v>15.475</v>
      </c>
      <c r="Y1732" s="57">
        <v>14.62</v>
      </c>
      <c r="Z1732" s="57">
        <v>15.045</v>
      </c>
      <c r="AA1732" s="57">
        <v>15.4567</v>
      </c>
      <c r="AB1732" s="57">
        <v>18.850000000000001</v>
      </c>
      <c r="AC1732" s="57">
        <v>14.4</v>
      </c>
      <c r="AD1732" s="57">
        <v>15.45</v>
      </c>
      <c r="AE1732" s="57">
        <v>14.4</v>
      </c>
      <c r="AF1732" s="64">
        <v>18.782299999999999</v>
      </c>
      <c r="AG1732" s="64">
        <v>22.282599999999999</v>
      </c>
      <c r="AH1732" s="64">
        <v>21.410399999999999</v>
      </c>
      <c r="AI1732" s="64">
        <v>21.991900000000001</v>
      </c>
      <c r="AJ1732" s="61">
        <v>0.4548611111111111</v>
      </c>
      <c r="AK1732" s="216">
        <v>50</v>
      </c>
      <c r="AL1732" s="62">
        <v>43.456335751056983</v>
      </c>
      <c r="AM1732" s="24" t="s">
        <v>6551</v>
      </c>
      <c r="AN1732" s="216" t="s">
        <v>6039</v>
      </c>
      <c r="AO1732" s="216" t="s">
        <v>6007</v>
      </c>
      <c r="AP1732" s="216" t="s">
        <v>6884</v>
      </c>
      <c r="AQ1732" s="216" t="s">
        <v>6885</v>
      </c>
      <c r="AR1732" s="216" t="s">
        <v>6916</v>
      </c>
      <c r="AS1732" s="24" t="s">
        <v>7297</v>
      </c>
      <c r="AT1732" s="24" t="s">
        <v>6017</v>
      </c>
      <c r="AU1732" s="24" t="s">
        <v>6166</v>
      </c>
      <c r="AV1732" s="24" t="s">
        <v>6493</v>
      </c>
      <c r="AW1732" s="24" t="s">
        <v>5979</v>
      </c>
      <c r="AX1732" s="24" t="s">
        <v>5979</v>
      </c>
      <c r="AY1732" s="24" t="s">
        <v>7818</v>
      </c>
      <c r="AZ1732" s="216" t="s">
        <v>7511</v>
      </c>
      <c r="BA1732" s="216" t="s">
        <v>6992</v>
      </c>
      <c r="BB1732" s="57" t="s">
        <v>5474</v>
      </c>
      <c r="BC1732" s="202"/>
      <c r="BD1732" s="24"/>
      <c r="BE1732" s="151"/>
      <c r="BG1732" s="151"/>
      <c r="BI1732" s="151"/>
      <c r="BL1732" s="152"/>
    </row>
    <row r="1733" spans="1:64" s="169" customFormat="1">
      <c r="A1733" s="24">
        <v>8358</v>
      </c>
      <c r="B1733" s="24" t="s">
        <v>1506</v>
      </c>
      <c r="C1733" s="57">
        <v>69.5</v>
      </c>
      <c r="D1733" s="57">
        <v>72.3</v>
      </c>
      <c r="E1733" s="57">
        <v>69.400000000000006</v>
      </c>
      <c r="F1733" s="57">
        <v>71.5</v>
      </c>
      <c r="G1733" s="57">
        <v>72.5</v>
      </c>
      <c r="H1733" s="57">
        <v>72.900000000000006</v>
      </c>
      <c r="I1733" s="57">
        <v>69.900000000000006</v>
      </c>
      <c r="J1733" s="57">
        <v>70</v>
      </c>
      <c r="K1733" s="57">
        <v>68.900000000000006</v>
      </c>
      <c r="L1733" s="57">
        <v>70.099999999999994</v>
      </c>
      <c r="M1733" s="57">
        <v>68.599999999999994</v>
      </c>
      <c r="N1733" s="57">
        <v>69.599999999999994</v>
      </c>
      <c r="O1733" s="63">
        <v>2.3529411764705799E-2</v>
      </c>
      <c r="P1733" s="57">
        <v>3422</v>
      </c>
      <c r="Q1733" s="57">
        <v>7873</v>
      </c>
      <c r="R1733" s="57">
        <v>12624.2</v>
      </c>
      <c r="S1733" s="57">
        <v>71.34</v>
      </c>
      <c r="T1733" s="57">
        <v>80.174999999999997</v>
      </c>
      <c r="U1733" s="57">
        <v>81.323300000000003</v>
      </c>
      <c r="V1733" s="57">
        <v>70.58</v>
      </c>
      <c r="W1733" s="57">
        <v>79.674999999999997</v>
      </c>
      <c r="X1733" s="57">
        <v>81.163300000000007</v>
      </c>
      <c r="Y1733" s="57">
        <v>69.72</v>
      </c>
      <c r="Z1733" s="57">
        <v>79.265000000000001</v>
      </c>
      <c r="AA1733" s="57">
        <v>80.9983</v>
      </c>
      <c r="AB1733" s="57">
        <v>92.9</v>
      </c>
      <c r="AC1733" s="57">
        <v>36.15</v>
      </c>
      <c r="AD1733" s="57">
        <v>90</v>
      </c>
      <c r="AE1733" s="57">
        <v>67.3</v>
      </c>
      <c r="AF1733" s="64">
        <v>15.1991</v>
      </c>
      <c r="AG1733" s="64">
        <v>18.778199999999998</v>
      </c>
      <c r="AH1733" s="64">
        <v>14.6692</v>
      </c>
      <c r="AI1733" s="64">
        <v>17.4086</v>
      </c>
      <c r="AJ1733" s="61">
        <v>0.4548611111111111</v>
      </c>
      <c r="AK1733" s="216">
        <v>3500</v>
      </c>
      <c r="AL1733" s="62">
        <v>6496.3525791164066</v>
      </c>
      <c r="AM1733" s="24" t="s">
        <v>8425</v>
      </c>
      <c r="AN1733" s="216" t="s">
        <v>5967</v>
      </c>
      <c r="AO1733" s="216" t="s">
        <v>6047</v>
      </c>
      <c r="AP1733" s="216" t="s">
        <v>6884</v>
      </c>
      <c r="AQ1733" s="216" t="s">
        <v>6885</v>
      </c>
      <c r="AR1733" s="216" t="s">
        <v>6916</v>
      </c>
      <c r="AS1733" s="24" t="s">
        <v>5474</v>
      </c>
      <c r="AT1733" s="24" t="s">
        <v>6010</v>
      </c>
      <c r="AU1733" s="24" t="s">
        <v>5962</v>
      </c>
      <c r="AV1733" s="24" t="s">
        <v>6016</v>
      </c>
      <c r="AW1733" s="24" t="s">
        <v>5991</v>
      </c>
      <c r="AX1733" s="24" t="s">
        <v>5990</v>
      </c>
      <c r="AY1733" s="24" t="s">
        <v>8426</v>
      </c>
      <c r="AZ1733" s="216" t="s">
        <v>7597</v>
      </c>
      <c r="BA1733" s="216" t="s">
        <v>7028</v>
      </c>
      <c r="BB1733" s="57" t="s">
        <v>5474</v>
      </c>
      <c r="BC1733" s="202"/>
      <c r="BD1733" s="24"/>
      <c r="BE1733" s="151"/>
      <c r="BG1733" s="151"/>
      <c r="BI1733" s="151"/>
      <c r="BL1733" s="152"/>
    </row>
    <row r="1734" spans="1:64" s="169" customFormat="1">
      <c r="A1734" s="24">
        <v>8359</v>
      </c>
      <c r="B1734" s="24" t="s">
        <v>4248</v>
      </c>
      <c r="C1734" s="57">
        <v>85.1</v>
      </c>
      <c r="D1734" s="57">
        <v>86.1</v>
      </c>
      <c r="E1734" s="57">
        <v>84.1</v>
      </c>
      <c r="F1734" s="57">
        <v>85.2</v>
      </c>
      <c r="G1734" s="57">
        <v>85.2</v>
      </c>
      <c r="H1734" s="57">
        <v>86.3</v>
      </c>
      <c r="I1734" s="57">
        <v>85</v>
      </c>
      <c r="J1734" s="57">
        <v>86</v>
      </c>
      <c r="K1734" s="57">
        <v>86</v>
      </c>
      <c r="L1734" s="57">
        <v>86.3</v>
      </c>
      <c r="M1734" s="57">
        <v>85.1</v>
      </c>
      <c r="N1734" s="57">
        <v>86.3</v>
      </c>
      <c r="O1734" s="63">
        <v>7.9420696099042204E-3</v>
      </c>
      <c r="P1734" s="57">
        <v>23</v>
      </c>
      <c r="Q1734" s="57">
        <v>51</v>
      </c>
      <c r="R1734" s="57">
        <v>107.15</v>
      </c>
      <c r="S1734" s="57">
        <v>86.44</v>
      </c>
      <c r="T1734" s="57">
        <v>90.444999999999993</v>
      </c>
      <c r="U1734" s="57">
        <v>94.9</v>
      </c>
      <c r="V1734" s="57">
        <v>86.38</v>
      </c>
      <c r="W1734" s="57">
        <v>90.03</v>
      </c>
      <c r="X1734" s="57">
        <v>94.715000000000003</v>
      </c>
      <c r="Y1734" s="57">
        <v>86.02</v>
      </c>
      <c r="Z1734" s="57">
        <v>89.625</v>
      </c>
      <c r="AA1734" s="57">
        <v>94.5167</v>
      </c>
      <c r="AB1734" s="57"/>
      <c r="AC1734" s="57"/>
      <c r="AD1734" s="57">
        <v>95.3</v>
      </c>
      <c r="AE1734" s="57">
        <v>84.1</v>
      </c>
      <c r="AF1734" s="64">
        <v>22.307700000000001</v>
      </c>
      <c r="AG1734" s="64">
        <v>19.168900000000001</v>
      </c>
      <c r="AH1734" s="64">
        <v>28.708300000000001</v>
      </c>
      <c r="AI1734" s="64">
        <v>22.348700000000001</v>
      </c>
      <c r="AJ1734" s="61">
        <v>0.4548611111111111</v>
      </c>
      <c r="AK1734" s="216">
        <v>50</v>
      </c>
      <c r="AL1734" s="62">
        <v>83.291310189525888</v>
      </c>
      <c r="AM1734" s="24" t="s">
        <v>8031</v>
      </c>
      <c r="AN1734" s="216" t="s">
        <v>6009</v>
      </c>
      <c r="AO1734" s="216" t="s">
        <v>6007</v>
      </c>
      <c r="AP1734" s="216" t="s">
        <v>6884</v>
      </c>
      <c r="AQ1734" s="216" t="s">
        <v>6885</v>
      </c>
      <c r="AR1734" s="216" t="s">
        <v>6886</v>
      </c>
      <c r="AS1734" s="24" t="s">
        <v>6917</v>
      </c>
      <c r="AT1734" s="24" t="s">
        <v>6008</v>
      </c>
      <c r="AU1734" s="24" t="s">
        <v>6016</v>
      </c>
      <c r="AV1734" s="24" t="s">
        <v>6425</v>
      </c>
      <c r="AW1734" s="24" t="s">
        <v>5979</v>
      </c>
      <c r="AX1734" s="24" t="s">
        <v>6033</v>
      </c>
      <c r="AY1734" s="24" t="s">
        <v>7605</v>
      </c>
      <c r="AZ1734" s="216" t="s">
        <v>7203</v>
      </c>
      <c r="BA1734" s="216" t="s">
        <v>7205</v>
      </c>
      <c r="BB1734" s="57" t="s">
        <v>6898</v>
      </c>
      <c r="BC1734" s="202"/>
      <c r="BD1734" s="24"/>
      <c r="BE1734" s="151"/>
      <c r="BG1734" s="151"/>
      <c r="BI1734" s="151"/>
      <c r="BL1734" s="152"/>
    </row>
    <row r="1735" spans="1:64" s="169" customFormat="1">
      <c r="A1735" s="24">
        <v>8367</v>
      </c>
      <c r="B1735" s="24" t="s">
        <v>4250</v>
      </c>
      <c r="C1735" s="57">
        <v>77.599999999999994</v>
      </c>
      <c r="D1735" s="57">
        <v>82.5</v>
      </c>
      <c r="E1735" s="57">
        <v>77.599999999999994</v>
      </c>
      <c r="F1735" s="57">
        <v>82</v>
      </c>
      <c r="G1735" s="57">
        <v>84.4</v>
      </c>
      <c r="H1735" s="57">
        <v>88</v>
      </c>
      <c r="I1735" s="57">
        <v>82</v>
      </c>
      <c r="J1735" s="57">
        <v>84.4</v>
      </c>
      <c r="K1735" s="57">
        <v>85.3</v>
      </c>
      <c r="L1735" s="57">
        <v>86.4</v>
      </c>
      <c r="M1735" s="57">
        <v>78.599999999999994</v>
      </c>
      <c r="N1735" s="57">
        <v>79</v>
      </c>
      <c r="O1735" s="63">
        <v>-6.3981042654028403E-2</v>
      </c>
      <c r="P1735" s="57">
        <v>6915</v>
      </c>
      <c r="Q1735" s="57">
        <v>13074</v>
      </c>
      <c r="R1735" s="57">
        <v>9567.65</v>
      </c>
      <c r="S1735" s="57">
        <v>72.64</v>
      </c>
      <c r="T1735" s="57">
        <v>61.987499999999997</v>
      </c>
      <c r="U1735" s="57">
        <v>49.862499999999997</v>
      </c>
      <c r="V1735" s="57">
        <v>76.88</v>
      </c>
      <c r="W1735" s="57">
        <v>63.542499999999997</v>
      </c>
      <c r="X1735" s="57">
        <v>50.675800000000002</v>
      </c>
      <c r="Y1735" s="57">
        <v>78.78</v>
      </c>
      <c r="Z1735" s="57">
        <v>65.025000000000006</v>
      </c>
      <c r="AA1735" s="57">
        <v>51.375799999999998</v>
      </c>
      <c r="AB1735" s="57">
        <v>88</v>
      </c>
      <c r="AC1735" s="57">
        <v>25.4</v>
      </c>
      <c r="AD1735" s="57">
        <v>88</v>
      </c>
      <c r="AE1735" s="57">
        <v>50.1</v>
      </c>
      <c r="AF1735" s="64">
        <v>85.751199999999997</v>
      </c>
      <c r="AG1735" s="64">
        <v>76.763300000000001</v>
      </c>
      <c r="AH1735" s="64">
        <v>80.760499999999993</v>
      </c>
      <c r="AI1735" s="64">
        <v>78.095699999999994</v>
      </c>
      <c r="AJ1735" s="61">
        <v>0.4548611111111111</v>
      </c>
      <c r="AK1735" s="216">
        <v>8000</v>
      </c>
      <c r="AL1735" s="62">
        <v>11798.25705030083</v>
      </c>
      <c r="AM1735" s="24" t="s">
        <v>5959</v>
      </c>
      <c r="AN1735" s="216" t="s">
        <v>6020</v>
      </c>
      <c r="AO1735" s="216" t="s">
        <v>5989</v>
      </c>
      <c r="AP1735" s="216" t="s">
        <v>6908</v>
      </c>
      <c r="AQ1735" s="216" t="s">
        <v>6900</v>
      </c>
      <c r="AR1735" s="216" t="s">
        <v>6886</v>
      </c>
      <c r="AS1735" s="24" t="s">
        <v>7398</v>
      </c>
      <c r="AT1735" s="24" t="s">
        <v>6013</v>
      </c>
      <c r="AU1735" s="24" t="s">
        <v>5985</v>
      </c>
      <c r="AV1735" s="24" t="s">
        <v>5964</v>
      </c>
      <c r="AW1735" s="24" t="s">
        <v>5965</v>
      </c>
      <c r="AX1735" s="24" t="s">
        <v>5965</v>
      </c>
      <c r="AY1735" s="24" t="s">
        <v>7591</v>
      </c>
      <c r="AZ1735" s="216" t="s">
        <v>8427</v>
      </c>
      <c r="BA1735" s="216" t="s">
        <v>8428</v>
      </c>
      <c r="BB1735" s="57" t="s">
        <v>6944</v>
      </c>
      <c r="BC1735" s="202"/>
      <c r="BD1735" s="24"/>
      <c r="BE1735" s="151"/>
      <c r="BG1735" s="151"/>
      <c r="BI1735" s="151"/>
      <c r="BL1735" s="152"/>
    </row>
    <row r="1736" spans="1:64" s="169" customFormat="1">
      <c r="A1736" s="24">
        <v>8374</v>
      </c>
      <c r="B1736" s="24" t="s">
        <v>1507</v>
      </c>
      <c r="C1736" s="57">
        <v>29.7</v>
      </c>
      <c r="D1736" s="57">
        <v>30.35</v>
      </c>
      <c r="E1736" s="57">
        <v>29.6</v>
      </c>
      <c r="F1736" s="57">
        <v>30.1</v>
      </c>
      <c r="G1736" s="57">
        <v>30.45</v>
      </c>
      <c r="H1736" s="57">
        <v>31.15</v>
      </c>
      <c r="I1736" s="57">
        <v>29.6</v>
      </c>
      <c r="J1736" s="57">
        <v>29.75</v>
      </c>
      <c r="K1736" s="57">
        <v>30</v>
      </c>
      <c r="L1736" s="57">
        <v>30.3</v>
      </c>
      <c r="M1736" s="57">
        <v>29.2</v>
      </c>
      <c r="N1736" s="57">
        <v>29.75</v>
      </c>
      <c r="O1736" s="63">
        <v>0</v>
      </c>
      <c r="P1736" s="57">
        <v>43</v>
      </c>
      <c r="Q1736" s="57">
        <v>83</v>
      </c>
      <c r="R1736" s="57">
        <v>610.29999999999995</v>
      </c>
      <c r="S1736" s="57">
        <v>29.43</v>
      </c>
      <c r="T1736" s="57">
        <v>32.590000000000003</v>
      </c>
      <c r="U1736" s="57">
        <v>31.256699999999999</v>
      </c>
      <c r="V1736" s="57">
        <v>29.57</v>
      </c>
      <c r="W1736" s="57">
        <v>32.49</v>
      </c>
      <c r="X1736" s="57">
        <v>31.322500000000002</v>
      </c>
      <c r="Y1736" s="57">
        <v>29.64</v>
      </c>
      <c r="Z1736" s="57">
        <v>32.39</v>
      </c>
      <c r="AA1736" s="57">
        <v>31.385000000000002</v>
      </c>
      <c r="AB1736" s="57">
        <v>42.8</v>
      </c>
      <c r="AC1736" s="57">
        <v>21.8</v>
      </c>
      <c r="AD1736" s="57">
        <v>42.8</v>
      </c>
      <c r="AE1736" s="57">
        <v>28.55</v>
      </c>
      <c r="AF1736" s="64">
        <v>25.6798</v>
      </c>
      <c r="AG1736" s="64">
        <v>18.184200000000001</v>
      </c>
      <c r="AH1736" s="64">
        <v>32.5045</v>
      </c>
      <c r="AI1736" s="64">
        <v>22.957699999999999</v>
      </c>
      <c r="AJ1736" s="61">
        <v>0.4548611111111111</v>
      </c>
      <c r="AK1736" s="216">
        <v>50</v>
      </c>
      <c r="AL1736" s="62">
        <v>155.71853644128751</v>
      </c>
      <c r="AM1736" s="24" t="s">
        <v>6034</v>
      </c>
      <c r="AN1736" s="216" t="s">
        <v>6009</v>
      </c>
      <c r="AO1736" s="216" t="s">
        <v>6007</v>
      </c>
      <c r="AP1736" s="216" t="s">
        <v>6884</v>
      </c>
      <c r="AQ1736" s="216" t="s">
        <v>6885</v>
      </c>
      <c r="AR1736" s="216" t="s">
        <v>6886</v>
      </c>
      <c r="AS1736" s="24" t="s">
        <v>5474</v>
      </c>
      <c r="AT1736" s="24" t="s">
        <v>6016</v>
      </c>
      <c r="AU1736" s="24" t="s">
        <v>5962</v>
      </c>
      <c r="AV1736" s="24" t="s">
        <v>5984</v>
      </c>
      <c r="AW1736" s="24" t="s">
        <v>5991</v>
      </c>
      <c r="AX1736" s="24" t="s">
        <v>5970</v>
      </c>
      <c r="AY1736" s="24" t="s">
        <v>7065</v>
      </c>
      <c r="AZ1736" s="216" t="s">
        <v>6973</v>
      </c>
      <c r="BA1736" s="216" t="s">
        <v>7813</v>
      </c>
      <c r="BB1736" s="57" t="s">
        <v>6944</v>
      </c>
      <c r="BC1736" s="202"/>
      <c r="BD1736" s="24"/>
      <c r="BE1736" s="151"/>
      <c r="BG1736" s="151"/>
      <c r="BI1736" s="151"/>
      <c r="BL1736" s="152"/>
    </row>
    <row r="1737" spans="1:64" s="169" customFormat="1">
      <c r="A1737" s="24">
        <v>8383</v>
      </c>
      <c r="B1737" s="24" t="s">
        <v>1508</v>
      </c>
      <c r="C1737" s="57">
        <v>37.4</v>
      </c>
      <c r="D1737" s="57">
        <v>37.9</v>
      </c>
      <c r="E1737" s="57">
        <v>37.4</v>
      </c>
      <c r="F1737" s="57">
        <v>37.700000000000003</v>
      </c>
      <c r="G1737" s="57">
        <v>37.799999999999997</v>
      </c>
      <c r="H1737" s="57">
        <v>37.799999999999997</v>
      </c>
      <c r="I1737" s="57">
        <v>37.549999999999997</v>
      </c>
      <c r="J1737" s="57">
        <v>37.549999999999997</v>
      </c>
      <c r="K1737" s="57">
        <v>37.549999999999997</v>
      </c>
      <c r="L1737" s="57">
        <v>37.950000000000003</v>
      </c>
      <c r="M1737" s="57">
        <v>37.549999999999997</v>
      </c>
      <c r="N1737" s="57">
        <v>37.85</v>
      </c>
      <c r="O1737" s="63">
        <v>7.9893475366178395E-3</v>
      </c>
      <c r="P1737" s="57">
        <v>46</v>
      </c>
      <c r="Q1737" s="57">
        <v>102</v>
      </c>
      <c r="R1737" s="57">
        <v>215.9</v>
      </c>
      <c r="S1737" s="57">
        <v>37.630000000000003</v>
      </c>
      <c r="T1737" s="57">
        <v>38.825000000000003</v>
      </c>
      <c r="U1737" s="57">
        <v>40.4908</v>
      </c>
      <c r="V1737" s="57">
        <v>37.590000000000003</v>
      </c>
      <c r="W1737" s="57">
        <v>38.602499999999999</v>
      </c>
      <c r="X1737" s="57">
        <v>40.436700000000002</v>
      </c>
      <c r="Y1737" s="57">
        <v>37.549999999999997</v>
      </c>
      <c r="Z1737" s="57">
        <v>38.54</v>
      </c>
      <c r="AA1737" s="57">
        <v>40.381700000000002</v>
      </c>
      <c r="AB1737" s="57">
        <v>47.8</v>
      </c>
      <c r="AC1737" s="57">
        <v>37</v>
      </c>
      <c r="AD1737" s="57">
        <v>39.700000000000003</v>
      </c>
      <c r="AE1737" s="57">
        <v>37</v>
      </c>
      <c r="AF1737" s="64">
        <v>19.605799999999999</v>
      </c>
      <c r="AG1737" s="64">
        <v>15.800599999999999</v>
      </c>
      <c r="AH1737" s="64">
        <v>26.5626</v>
      </c>
      <c r="AI1737" s="64">
        <v>19.387899999999998</v>
      </c>
      <c r="AJ1737" s="61">
        <v>0.4548611111111111</v>
      </c>
      <c r="AK1737" s="216">
        <v>50</v>
      </c>
      <c r="AL1737" s="62">
        <v>166.58262037905178</v>
      </c>
      <c r="AM1737" s="24" t="s">
        <v>6054</v>
      </c>
      <c r="AN1737" s="216" t="s">
        <v>6009</v>
      </c>
      <c r="AO1737" s="216" t="s">
        <v>6007</v>
      </c>
      <c r="AP1737" s="216" t="s">
        <v>6884</v>
      </c>
      <c r="AQ1737" s="216" t="s">
        <v>6885</v>
      </c>
      <c r="AR1737" s="216" t="s">
        <v>6886</v>
      </c>
      <c r="AS1737" s="24" t="s">
        <v>6951</v>
      </c>
      <c r="AT1737" s="24" t="s">
        <v>6055</v>
      </c>
      <c r="AU1737" s="24" t="s">
        <v>6518</v>
      </c>
      <c r="AV1737" s="24" t="s">
        <v>6055</v>
      </c>
      <c r="AW1737" s="24" t="s">
        <v>5991</v>
      </c>
      <c r="AX1737" s="24" t="s">
        <v>5979</v>
      </c>
      <c r="AY1737" s="24" t="s">
        <v>7407</v>
      </c>
      <c r="AZ1737" s="216" t="s">
        <v>6902</v>
      </c>
      <c r="BA1737" s="216" t="s">
        <v>7067</v>
      </c>
      <c r="BB1737" s="57" t="s">
        <v>6898</v>
      </c>
      <c r="BC1737" s="202"/>
      <c r="BD1737" s="24"/>
      <c r="BE1737" s="151"/>
      <c r="BG1737" s="151"/>
      <c r="BI1737" s="151"/>
      <c r="BL1737" s="152"/>
    </row>
    <row r="1738" spans="1:64" s="169" customFormat="1">
      <c r="A1738" s="24">
        <v>8390</v>
      </c>
      <c r="B1738" s="24" t="s">
        <v>1509</v>
      </c>
      <c r="C1738" s="57">
        <v>36.75</v>
      </c>
      <c r="D1738" s="57">
        <v>38.299999999999997</v>
      </c>
      <c r="E1738" s="57">
        <v>36.700000000000003</v>
      </c>
      <c r="F1738" s="57">
        <v>37.950000000000003</v>
      </c>
      <c r="G1738" s="57">
        <v>38.049999999999997</v>
      </c>
      <c r="H1738" s="57">
        <v>38.9</v>
      </c>
      <c r="I1738" s="57">
        <v>37.450000000000003</v>
      </c>
      <c r="J1738" s="57">
        <v>37.799999999999997</v>
      </c>
      <c r="K1738" s="57">
        <v>37.9</v>
      </c>
      <c r="L1738" s="57">
        <v>38.6</v>
      </c>
      <c r="M1738" s="57">
        <v>37.85</v>
      </c>
      <c r="N1738" s="57">
        <v>38.4</v>
      </c>
      <c r="O1738" s="63">
        <v>1.5873015873015799E-2</v>
      </c>
      <c r="P1738" s="57">
        <v>158</v>
      </c>
      <c r="Q1738" s="57">
        <v>372</v>
      </c>
      <c r="R1738" s="57">
        <v>1133.7</v>
      </c>
      <c r="S1738" s="57">
        <v>37.18</v>
      </c>
      <c r="T1738" s="57">
        <v>39.977499999999999</v>
      </c>
      <c r="U1738" s="57">
        <v>41.719200000000001</v>
      </c>
      <c r="V1738" s="57">
        <v>37.340000000000003</v>
      </c>
      <c r="W1738" s="57">
        <v>39.7575</v>
      </c>
      <c r="X1738" s="57">
        <v>41.575800000000001</v>
      </c>
      <c r="Y1738" s="57">
        <v>37.409999999999997</v>
      </c>
      <c r="Z1738" s="57">
        <v>39.612499999999997</v>
      </c>
      <c r="AA1738" s="57">
        <v>41.438299999999998</v>
      </c>
      <c r="AB1738" s="57">
        <v>54.7</v>
      </c>
      <c r="AC1738" s="57">
        <v>20.3</v>
      </c>
      <c r="AD1738" s="57">
        <v>44.25</v>
      </c>
      <c r="AE1738" s="57">
        <v>35.299999999999997</v>
      </c>
      <c r="AF1738" s="64">
        <v>38.131599999999999</v>
      </c>
      <c r="AG1738" s="64">
        <v>27.264199999999999</v>
      </c>
      <c r="AH1738" s="64">
        <v>47.4069</v>
      </c>
      <c r="AI1738" s="64">
        <v>33.978400000000001</v>
      </c>
      <c r="AJ1738" s="61">
        <v>0.4548611111111111</v>
      </c>
      <c r="AK1738" s="216">
        <v>200</v>
      </c>
      <c r="AL1738" s="62">
        <v>314.25082841527927</v>
      </c>
      <c r="AM1738" s="24" t="s">
        <v>6777</v>
      </c>
      <c r="AN1738" s="216" t="s">
        <v>6009</v>
      </c>
      <c r="AO1738" s="216" t="s">
        <v>5971</v>
      </c>
      <c r="AP1738" s="216" t="s">
        <v>6884</v>
      </c>
      <c r="AQ1738" s="216" t="s">
        <v>6885</v>
      </c>
      <c r="AR1738" s="216" t="s">
        <v>6886</v>
      </c>
      <c r="AS1738" s="24" t="s">
        <v>5474</v>
      </c>
      <c r="AT1738" s="24" t="s">
        <v>6010</v>
      </c>
      <c r="AU1738" s="24" t="s">
        <v>6000</v>
      </c>
      <c r="AV1738" s="24" t="s">
        <v>6016</v>
      </c>
      <c r="AW1738" s="24" t="s">
        <v>5991</v>
      </c>
      <c r="AX1738" s="24" t="s">
        <v>5965</v>
      </c>
      <c r="AY1738" s="24" t="s">
        <v>6982</v>
      </c>
      <c r="AZ1738" s="216" t="s">
        <v>7235</v>
      </c>
      <c r="BA1738" s="216" t="s">
        <v>7806</v>
      </c>
      <c r="BB1738" s="57" t="s">
        <v>5474</v>
      </c>
      <c r="BC1738" s="202"/>
      <c r="BD1738" s="24"/>
      <c r="BE1738" s="151"/>
      <c r="BG1738" s="151"/>
      <c r="BI1738" s="151"/>
      <c r="BL1738" s="152"/>
    </row>
    <row r="1739" spans="1:64" s="169" customFormat="1">
      <c r="A1739" s="24">
        <v>8401</v>
      </c>
      <c r="B1739" s="24" t="s">
        <v>1510</v>
      </c>
      <c r="C1739" s="57">
        <v>14</v>
      </c>
      <c r="D1739" s="57">
        <v>14</v>
      </c>
      <c r="E1739" s="57">
        <v>13.75</v>
      </c>
      <c r="F1739" s="57">
        <v>13.95</v>
      </c>
      <c r="G1739" s="57">
        <v>14</v>
      </c>
      <c r="H1739" s="57">
        <v>14</v>
      </c>
      <c r="I1739" s="57">
        <v>14</v>
      </c>
      <c r="J1739" s="57">
        <v>14</v>
      </c>
      <c r="K1739" s="57">
        <v>14</v>
      </c>
      <c r="L1739" s="57">
        <v>14</v>
      </c>
      <c r="M1739" s="57">
        <v>14</v>
      </c>
      <c r="N1739" s="57">
        <v>14</v>
      </c>
      <c r="O1739" s="63">
        <v>0</v>
      </c>
      <c r="P1739" s="57">
        <v>1</v>
      </c>
      <c r="Q1739" s="57">
        <v>26</v>
      </c>
      <c r="R1739" s="57">
        <v>33.299999999999997</v>
      </c>
      <c r="S1739" s="57">
        <v>13.99</v>
      </c>
      <c r="T1739" s="57">
        <v>14.065</v>
      </c>
      <c r="U1739" s="57">
        <v>14.4575</v>
      </c>
      <c r="V1739" s="57">
        <v>13.99</v>
      </c>
      <c r="W1739" s="57">
        <v>14.05</v>
      </c>
      <c r="X1739" s="57">
        <v>14.4483</v>
      </c>
      <c r="Y1739" s="57">
        <v>13.99</v>
      </c>
      <c r="Z1739" s="57">
        <v>14.035</v>
      </c>
      <c r="AA1739" s="57">
        <v>14.4375</v>
      </c>
      <c r="AB1739" s="57">
        <v>17.25</v>
      </c>
      <c r="AC1739" s="57">
        <v>10.5</v>
      </c>
      <c r="AD1739" s="57">
        <v>14.35</v>
      </c>
      <c r="AE1739" s="57">
        <v>13.5</v>
      </c>
      <c r="AF1739" s="64">
        <v>86.417000000000002</v>
      </c>
      <c r="AG1739" s="64">
        <v>75.030799999999999</v>
      </c>
      <c r="AH1739" s="64">
        <v>90.944599999999994</v>
      </c>
      <c r="AI1739" s="64">
        <v>80.335400000000007</v>
      </c>
      <c r="AJ1739" s="61">
        <v>0.4548611111111111</v>
      </c>
      <c r="AK1739" s="216">
        <v>50</v>
      </c>
      <c r="AL1739" s="62">
        <v>3.6213613125880819</v>
      </c>
      <c r="AM1739" s="24" t="s">
        <v>6806</v>
      </c>
      <c r="AN1739" s="216" t="s">
        <v>6009</v>
      </c>
      <c r="AO1739" s="216" t="s">
        <v>6012</v>
      </c>
      <c r="AP1739" s="216" t="s">
        <v>6884</v>
      </c>
      <c r="AQ1739" s="216" t="s">
        <v>6885</v>
      </c>
      <c r="AR1739" s="216" t="s">
        <v>6886</v>
      </c>
      <c r="AS1739" s="24" t="s">
        <v>5474</v>
      </c>
      <c r="AT1739" s="24" t="s">
        <v>6345</v>
      </c>
      <c r="AU1739" s="24" t="s">
        <v>6577</v>
      </c>
      <c r="AV1739" s="24" t="s">
        <v>6577</v>
      </c>
      <c r="AW1739" s="24" t="s">
        <v>5979</v>
      </c>
      <c r="AX1739" s="24" t="s">
        <v>5979</v>
      </c>
      <c r="AY1739" s="24" t="s">
        <v>6935</v>
      </c>
      <c r="AZ1739" s="216" t="s">
        <v>7110</v>
      </c>
      <c r="BA1739" s="216" t="s">
        <v>7043</v>
      </c>
      <c r="BB1739" s="57" t="s">
        <v>5474</v>
      </c>
      <c r="BC1739" s="202"/>
      <c r="BD1739" s="24"/>
      <c r="BE1739" s="151"/>
      <c r="BG1739" s="151"/>
      <c r="BI1739" s="151"/>
      <c r="BL1739" s="152"/>
    </row>
    <row r="1740" spans="1:64" s="169" customFormat="1">
      <c r="A1740" s="24">
        <v>8403</v>
      </c>
      <c r="B1740" s="24" t="s">
        <v>1511</v>
      </c>
      <c r="C1740" s="57">
        <v>27</v>
      </c>
      <c r="D1740" s="57">
        <v>27.5</v>
      </c>
      <c r="E1740" s="57">
        <v>27</v>
      </c>
      <c r="F1740" s="57">
        <v>27.45</v>
      </c>
      <c r="G1740" s="57">
        <v>27.45</v>
      </c>
      <c r="H1740" s="57">
        <v>27.55</v>
      </c>
      <c r="I1740" s="57">
        <v>27.4</v>
      </c>
      <c r="J1740" s="57">
        <v>27.5</v>
      </c>
      <c r="K1740" s="57">
        <v>27.95</v>
      </c>
      <c r="L1740" s="57">
        <v>28.35</v>
      </c>
      <c r="M1740" s="57">
        <v>27.8</v>
      </c>
      <c r="N1740" s="57">
        <v>28.3</v>
      </c>
      <c r="O1740" s="63">
        <v>2.9090909090909001E-2</v>
      </c>
      <c r="P1740" s="57">
        <v>194</v>
      </c>
      <c r="Q1740" s="57">
        <v>165</v>
      </c>
      <c r="R1740" s="57">
        <v>359.95</v>
      </c>
      <c r="S1740" s="57">
        <v>27.18</v>
      </c>
      <c r="T1740" s="57">
        <v>28.79</v>
      </c>
      <c r="U1740" s="57">
        <v>30.4133</v>
      </c>
      <c r="V1740" s="57">
        <v>27.22</v>
      </c>
      <c r="W1740" s="57">
        <v>28.647500000000001</v>
      </c>
      <c r="X1740" s="57">
        <v>30.3492</v>
      </c>
      <c r="Y1740" s="57">
        <v>27.39</v>
      </c>
      <c r="Z1740" s="57">
        <v>28.557500000000001</v>
      </c>
      <c r="AA1740" s="57">
        <v>30.302499999999998</v>
      </c>
      <c r="AB1740" s="57">
        <v>39.200000000000003</v>
      </c>
      <c r="AC1740" s="57">
        <v>26.8</v>
      </c>
      <c r="AD1740" s="57">
        <v>30.4</v>
      </c>
      <c r="AE1740" s="57">
        <v>26.8</v>
      </c>
      <c r="AF1740" s="64">
        <v>20.331099999999999</v>
      </c>
      <c r="AG1740" s="64">
        <v>12.664899999999999</v>
      </c>
      <c r="AH1740" s="64">
        <v>38.554000000000002</v>
      </c>
      <c r="AI1740" s="64">
        <v>21.294599999999999</v>
      </c>
      <c r="AJ1740" s="61">
        <v>0.4548611111111111</v>
      </c>
      <c r="AK1740" s="216">
        <v>200</v>
      </c>
      <c r="AL1740" s="62">
        <v>385.85228299091256</v>
      </c>
      <c r="AM1740" s="24" t="s">
        <v>8429</v>
      </c>
      <c r="AN1740" s="216" t="s">
        <v>6009</v>
      </c>
      <c r="AO1740" s="216" t="s">
        <v>6007</v>
      </c>
      <c r="AP1740" s="216" t="s">
        <v>6884</v>
      </c>
      <c r="AQ1740" s="216" t="s">
        <v>6885</v>
      </c>
      <c r="AR1740" s="216" t="s">
        <v>6886</v>
      </c>
      <c r="AS1740" s="24" t="s">
        <v>6951</v>
      </c>
      <c r="AT1740" s="24" t="s">
        <v>6055</v>
      </c>
      <c r="AU1740" s="24" t="s">
        <v>6218</v>
      </c>
      <c r="AV1740" s="24" t="s">
        <v>6016</v>
      </c>
      <c r="AW1740" s="24" t="s">
        <v>5965</v>
      </c>
      <c r="AX1740" s="24" t="s">
        <v>5991</v>
      </c>
      <c r="AY1740" s="24" t="s">
        <v>7098</v>
      </c>
      <c r="AZ1740" s="216" t="s">
        <v>6973</v>
      </c>
      <c r="BA1740" s="216" t="s">
        <v>7032</v>
      </c>
      <c r="BB1740" s="57" t="s">
        <v>5474</v>
      </c>
      <c r="BC1740" s="202"/>
      <c r="BD1740" s="24"/>
      <c r="BE1740" s="151"/>
      <c r="BG1740" s="151"/>
      <c r="BI1740" s="151"/>
      <c r="BL1740" s="152"/>
    </row>
    <row r="1741" spans="1:64" s="169" customFormat="1">
      <c r="A1741" s="24">
        <v>8404</v>
      </c>
      <c r="B1741" s="24" t="s">
        <v>1512</v>
      </c>
      <c r="C1741" s="57">
        <v>36.5</v>
      </c>
      <c r="D1741" s="57">
        <v>37.15</v>
      </c>
      <c r="E1741" s="57">
        <v>36.5</v>
      </c>
      <c r="F1741" s="57">
        <v>37.1</v>
      </c>
      <c r="G1741" s="57">
        <v>36.65</v>
      </c>
      <c r="H1741" s="57">
        <v>37.049999999999997</v>
      </c>
      <c r="I1741" s="57">
        <v>36.200000000000003</v>
      </c>
      <c r="J1741" s="57">
        <v>36.25</v>
      </c>
      <c r="K1741" s="57">
        <v>36.25</v>
      </c>
      <c r="L1741" s="57">
        <v>36.5</v>
      </c>
      <c r="M1741" s="57">
        <v>35.799999999999997</v>
      </c>
      <c r="N1741" s="57">
        <v>35.9</v>
      </c>
      <c r="O1741" s="63">
        <v>-9.6551724137931005E-3</v>
      </c>
      <c r="P1741" s="57">
        <v>117</v>
      </c>
      <c r="Q1741" s="57">
        <v>255</v>
      </c>
      <c r="R1741" s="57">
        <v>334.65</v>
      </c>
      <c r="S1741" s="57">
        <v>36.700000000000003</v>
      </c>
      <c r="T1741" s="57">
        <v>39.447499999999998</v>
      </c>
      <c r="U1741" s="57">
        <v>44.567500000000003</v>
      </c>
      <c r="V1741" s="57">
        <v>36.590000000000003</v>
      </c>
      <c r="W1741" s="57">
        <v>39.202500000000001</v>
      </c>
      <c r="X1741" s="57">
        <v>44.4</v>
      </c>
      <c r="Y1741" s="57">
        <v>36.26</v>
      </c>
      <c r="Z1741" s="57">
        <v>38.924999999999997</v>
      </c>
      <c r="AA1741" s="57">
        <v>44.201700000000002</v>
      </c>
      <c r="AB1741" s="57">
        <v>53</v>
      </c>
      <c r="AC1741" s="57">
        <v>26.6</v>
      </c>
      <c r="AD1741" s="57">
        <v>42.35</v>
      </c>
      <c r="AE1741" s="57">
        <v>35.6</v>
      </c>
      <c r="AF1741" s="64">
        <v>15.6732</v>
      </c>
      <c r="AG1741" s="64">
        <v>14.650700000000001</v>
      </c>
      <c r="AH1741" s="64">
        <v>13.046200000000001</v>
      </c>
      <c r="AI1741" s="64">
        <v>14.1159</v>
      </c>
      <c r="AJ1741" s="61">
        <v>0.4548611111111111</v>
      </c>
      <c r="AK1741" s="216">
        <v>150</v>
      </c>
      <c r="AL1741" s="62">
        <v>246.03683225354877</v>
      </c>
      <c r="AM1741" s="24" t="s">
        <v>6536</v>
      </c>
      <c r="AN1741" s="216" t="s">
        <v>5960</v>
      </c>
      <c r="AO1741" s="216" t="s">
        <v>6047</v>
      </c>
      <c r="AP1741" s="216" t="s">
        <v>6884</v>
      </c>
      <c r="AQ1741" s="216" t="s">
        <v>6885</v>
      </c>
      <c r="AR1741" s="216" t="s">
        <v>6916</v>
      </c>
      <c r="AS1741" s="24" t="s">
        <v>6968</v>
      </c>
      <c r="AT1741" s="24" t="s">
        <v>6055</v>
      </c>
      <c r="AU1741" s="24" t="s">
        <v>5984</v>
      </c>
      <c r="AV1741" s="24" t="s">
        <v>5984</v>
      </c>
      <c r="AW1741" s="24" t="s">
        <v>5986</v>
      </c>
      <c r="AX1741" s="24" t="s">
        <v>5965</v>
      </c>
      <c r="AY1741" s="24" t="s">
        <v>8430</v>
      </c>
      <c r="AZ1741" s="216" t="s">
        <v>7168</v>
      </c>
      <c r="BA1741" s="216" t="s">
        <v>7881</v>
      </c>
      <c r="BB1741" s="57" t="s">
        <v>5474</v>
      </c>
      <c r="BC1741" s="202"/>
      <c r="BD1741" s="24"/>
      <c r="BE1741" s="151"/>
      <c r="BG1741" s="151"/>
      <c r="BI1741" s="151"/>
      <c r="BL1741" s="152"/>
    </row>
    <row r="1742" spans="1:64" s="169" customFormat="1">
      <c r="A1742" s="24">
        <v>8406</v>
      </c>
      <c r="B1742" s="24" t="s">
        <v>1513</v>
      </c>
      <c r="C1742" s="57">
        <v>208</v>
      </c>
      <c r="D1742" s="57">
        <v>210</v>
      </c>
      <c r="E1742" s="57">
        <v>200.5</v>
      </c>
      <c r="F1742" s="57">
        <v>203</v>
      </c>
      <c r="G1742" s="57">
        <v>207</v>
      </c>
      <c r="H1742" s="57">
        <v>210.5</v>
      </c>
      <c r="I1742" s="57">
        <v>197.5</v>
      </c>
      <c r="J1742" s="57">
        <v>198</v>
      </c>
      <c r="K1742" s="57">
        <v>202.5</v>
      </c>
      <c r="L1742" s="57">
        <v>205</v>
      </c>
      <c r="M1742" s="57">
        <v>200</v>
      </c>
      <c r="N1742" s="57">
        <v>203</v>
      </c>
      <c r="O1742" s="63">
        <v>2.52525252525252E-2</v>
      </c>
      <c r="P1742" s="57">
        <v>449</v>
      </c>
      <c r="Q1742" s="57">
        <v>1948</v>
      </c>
      <c r="R1742" s="57">
        <v>1337.8</v>
      </c>
      <c r="S1742" s="57">
        <v>202.7</v>
      </c>
      <c r="T1742" s="57">
        <v>216.3</v>
      </c>
      <c r="U1742" s="57">
        <v>229.2167</v>
      </c>
      <c r="V1742" s="57">
        <v>202.3</v>
      </c>
      <c r="W1742" s="57">
        <v>215.02500000000001</v>
      </c>
      <c r="X1742" s="57">
        <v>229.63329999999999</v>
      </c>
      <c r="Y1742" s="57">
        <v>201.2</v>
      </c>
      <c r="Z1742" s="57">
        <v>214.125</v>
      </c>
      <c r="AA1742" s="57">
        <v>230.1</v>
      </c>
      <c r="AB1742" s="57">
        <v>300</v>
      </c>
      <c r="AC1742" s="57">
        <v>124</v>
      </c>
      <c r="AD1742" s="57">
        <v>243.5</v>
      </c>
      <c r="AE1742" s="57">
        <v>195</v>
      </c>
      <c r="AF1742" s="64">
        <v>22.107199999999999</v>
      </c>
      <c r="AG1742" s="64">
        <v>23.376899999999999</v>
      </c>
      <c r="AH1742" s="64">
        <v>27.746200000000002</v>
      </c>
      <c r="AI1742" s="64">
        <v>24.833400000000001</v>
      </c>
      <c r="AJ1742" s="61">
        <v>0.4548611111111111</v>
      </c>
      <c r="AK1742" s="216">
        <v>450</v>
      </c>
      <c r="AL1742" s="62">
        <v>871.11638628583466</v>
      </c>
      <c r="AM1742" s="24" t="s">
        <v>6057</v>
      </c>
      <c r="AN1742" s="216" t="s">
        <v>5981</v>
      </c>
      <c r="AO1742" s="216" t="s">
        <v>6007</v>
      </c>
      <c r="AP1742" s="216" t="s">
        <v>6884</v>
      </c>
      <c r="AQ1742" s="216" t="s">
        <v>6885</v>
      </c>
      <c r="AR1742" s="216" t="s">
        <v>6886</v>
      </c>
      <c r="AS1742" s="24" t="s">
        <v>6894</v>
      </c>
      <c r="AT1742" s="24" t="s">
        <v>5962</v>
      </c>
      <c r="AU1742" s="24" t="s">
        <v>5964</v>
      </c>
      <c r="AV1742" s="24" t="s">
        <v>6008</v>
      </c>
      <c r="AW1742" s="24" t="s">
        <v>5986</v>
      </c>
      <c r="AX1742" s="24" t="s">
        <v>5970</v>
      </c>
      <c r="AY1742" s="24" t="s">
        <v>7785</v>
      </c>
      <c r="AZ1742" s="216" t="s">
        <v>7231</v>
      </c>
      <c r="BA1742" s="216" t="s">
        <v>7813</v>
      </c>
      <c r="BB1742" s="57" t="s">
        <v>6898</v>
      </c>
      <c r="BC1742" s="202"/>
      <c r="BD1742" s="24"/>
      <c r="BE1742" s="151"/>
      <c r="BG1742" s="151"/>
      <c r="BI1742" s="151"/>
      <c r="BL1742" s="152"/>
    </row>
    <row r="1743" spans="1:64" s="169" customFormat="1">
      <c r="A1743" s="24">
        <v>8409</v>
      </c>
      <c r="B1743" s="24" t="s">
        <v>1514</v>
      </c>
      <c r="C1743" s="57">
        <v>17</v>
      </c>
      <c r="D1743" s="57">
        <v>17.2</v>
      </c>
      <c r="E1743" s="57">
        <v>17</v>
      </c>
      <c r="F1743" s="57">
        <v>17.05</v>
      </c>
      <c r="G1743" s="57">
        <v>17.100000000000001</v>
      </c>
      <c r="H1743" s="57">
        <v>17.100000000000001</v>
      </c>
      <c r="I1743" s="57">
        <v>16.95</v>
      </c>
      <c r="J1743" s="57">
        <v>16.95</v>
      </c>
      <c r="K1743" s="57">
        <v>16.95</v>
      </c>
      <c r="L1743" s="57">
        <v>17</v>
      </c>
      <c r="M1743" s="57">
        <v>16.95</v>
      </c>
      <c r="N1743" s="57">
        <v>17</v>
      </c>
      <c r="O1743" s="63">
        <v>2.9498525073746299E-3</v>
      </c>
      <c r="P1743" s="57">
        <v>4</v>
      </c>
      <c r="Q1743" s="57">
        <v>25</v>
      </c>
      <c r="R1743" s="57">
        <v>70.2</v>
      </c>
      <c r="S1743" s="57">
        <v>17.04</v>
      </c>
      <c r="T1743" s="57">
        <v>17.842500000000001</v>
      </c>
      <c r="U1743" s="57">
        <v>18.738299999999999</v>
      </c>
      <c r="V1743" s="57">
        <v>17.010000000000002</v>
      </c>
      <c r="W1743" s="57">
        <v>17.745000000000001</v>
      </c>
      <c r="X1743" s="57">
        <v>18.716699999999999</v>
      </c>
      <c r="Y1743" s="57">
        <v>16.98</v>
      </c>
      <c r="Z1743" s="57">
        <v>17.695</v>
      </c>
      <c r="AA1743" s="57">
        <v>18.691700000000001</v>
      </c>
      <c r="AB1743" s="57">
        <v>24</v>
      </c>
      <c r="AC1743" s="57">
        <v>16.5</v>
      </c>
      <c r="AD1743" s="57">
        <v>19.8</v>
      </c>
      <c r="AE1743" s="57">
        <v>16.5</v>
      </c>
      <c r="AF1743" s="64">
        <v>25.360800000000001</v>
      </c>
      <c r="AG1743" s="64">
        <v>21.8781</v>
      </c>
      <c r="AH1743" s="64">
        <v>26.711099999999998</v>
      </c>
      <c r="AI1743" s="64">
        <v>23.489100000000001</v>
      </c>
      <c r="AJ1743" s="61">
        <v>0.4548611111111111</v>
      </c>
      <c r="AK1743" s="216">
        <v>50</v>
      </c>
      <c r="AL1743" s="62">
        <v>14.485445250352328</v>
      </c>
      <c r="AM1743" s="24" t="s">
        <v>6981</v>
      </c>
      <c r="AN1743" s="216" t="s">
        <v>6009</v>
      </c>
      <c r="AO1743" s="216" t="s">
        <v>6007</v>
      </c>
      <c r="AP1743" s="216" t="s">
        <v>6884</v>
      </c>
      <c r="AQ1743" s="216" t="s">
        <v>6885</v>
      </c>
      <c r="AR1743" s="216" t="s">
        <v>6886</v>
      </c>
      <c r="AS1743" s="24" t="s">
        <v>5474</v>
      </c>
      <c r="AT1743" s="24" t="s">
        <v>6492</v>
      </c>
      <c r="AU1743" s="24" t="s">
        <v>6518</v>
      </c>
      <c r="AV1743" s="24" t="s">
        <v>6493</v>
      </c>
      <c r="AW1743" s="24" t="s">
        <v>5979</v>
      </c>
      <c r="AX1743" s="24" t="s">
        <v>5979</v>
      </c>
      <c r="AY1743" s="24" t="s">
        <v>7498</v>
      </c>
      <c r="AZ1743" s="216" t="s">
        <v>7031</v>
      </c>
      <c r="BA1743" s="216" t="s">
        <v>7070</v>
      </c>
      <c r="BB1743" s="57" t="s">
        <v>6898</v>
      </c>
      <c r="BC1743" s="202"/>
      <c r="BD1743" s="24"/>
      <c r="BE1743" s="151"/>
      <c r="BG1743" s="151"/>
      <c r="BI1743" s="151"/>
      <c r="BL1743" s="152"/>
    </row>
    <row r="1744" spans="1:64" s="169" customFormat="1">
      <c r="A1744" s="24">
        <v>8410</v>
      </c>
      <c r="B1744" s="24" t="s">
        <v>1515</v>
      </c>
      <c r="C1744" s="57">
        <v>34.1</v>
      </c>
      <c r="D1744" s="57">
        <v>35.049999999999997</v>
      </c>
      <c r="E1744" s="57">
        <v>34.049999999999997</v>
      </c>
      <c r="F1744" s="57">
        <v>34.9</v>
      </c>
      <c r="G1744" s="57">
        <v>34.9</v>
      </c>
      <c r="H1744" s="57">
        <v>34.9</v>
      </c>
      <c r="I1744" s="57">
        <v>34.200000000000003</v>
      </c>
      <c r="J1744" s="57">
        <v>34.200000000000003</v>
      </c>
      <c r="K1744" s="57">
        <v>31.8</v>
      </c>
      <c r="L1744" s="57">
        <v>32.1</v>
      </c>
      <c r="M1744" s="57">
        <v>31.8</v>
      </c>
      <c r="N1744" s="57">
        <v>32</v>
      </c>
      <c r="O1744" s="63">
        <v>9.4637223974763408E-3</v>
      </c>
      <c r="P1744" s="57">
        <v>47</v>
      </c>
      <c r="Q1744" s="57">
        <v>212</v>
      </c>
      <c r="R1744" s="57">
        <v>120.3</v>
      </c>
      <c r="S1744" s="57">
        <v>34.31</v>
      </c>
      <c r="T1744" s="57">
        <v>38.15</v>
      </c>
      <c r="U1744" s="57">
        <v>40.755000000000003</v>
      </c>
      <c r="V1744" s="57">
        <v>34.19</v>
      </c>
      <c r="W1744" s="57">
        <v>37.784999999999997</v>
      </c>
      <c r="X1744" s="57">
        <v>40.6</v>
      </c>
      <c r="Y1744" s="57">
        <v>33.770000000000003</v>
      </c>
      <c r="Z1744" s="57">
        <v>37.342500000000001</v>
      </c>
      <c r="AA1744" s="57">
        <v>40.405799999999999</v>
      </c>
      <c r="AB1744" s="57">
        <v>57</v>
      </c>
      <c r="AC1744" s="57">
        <v>31.8</v>
      </c>
      <c r="AD1744" s="57">
        <v>41.25</v>
      </c>
      <c r="AE1744" s="57">
        <v>31.8</v>
      </c>
      <c r="AF1744" s="64">
        <v>23.8598</v>
      </c>
      <c r="AG1744" s="64">
        <v>15.265700000000001</v>
      </c>
      <c r="AH1744" s="64">
        <v>17.0761</v>
      </c>
      <c r="AI1744" s="64">
        <v>15.8691</v>
      </c>
      <c r="AJ1744" s="61">
        <v>0.4548611111111111</v>
      </c>
      <c r="AK1744" s="216">
        <v>50</v>
      </c>
      <c r="AL1744" s="62">
        <v>170.20398169163985</v>
      </c>
      <c r="AM1744" s="24" t="s">
        <v>8431</v>
      </c>
      <c r="AN1744" s="216" t="s">
        <v>5967</v>
      </c>
      <c r="AO1744" s="216" t="s">
        <v>6047</v>
      </c>
      <c r="AP1744" s="216" t="s">
        <v>6884</v>
      </c>
      <c r="AQ1744" s="216" t="s">
        <v>6885</v>
      </c>
      <c r="AR1744" s="216" t="s">
        <v>6916</v>
      </c>
      <c r="AS1744" s="24" t="s">
        <v>7656</v>
      </c>
      <c r="AT1744" s="24" t="s">
        <v>6010</v>
      </c>
      <c r="AU1744" s="24" t="s">
        <v>6518</v>
      </c>
      <c r="AV1744" s="24" t="s">
        <v>6055</v>
      </c>
      <c r="AW1744" s="24" t="s">
        <v>5991</v>
      </c>
      <c r="AX1744" s="24" t="s">
        <v>5979</v>
      </c>
      <c r="AY1744" s="24" t="s">
        <v>7130</v>
      </c>
      <c r="AZ1744" s="216" t="s">
        <v>7835</v>
      </c>
      <c r="BA1744" s="216" t="s">
        <v>7242</v>
      </c>
      <c r="BB1744" s="57" t="s">
        <v>5474</v>
      </c>
      <c r="BC1744" s="202"/>
      <c r="BD1744" s="24"/>
      <c r="BE1744" s="151"/>
      <c r="BG1744" s="151"/>
      <c r="BI1744" s="151"/>
      <c r="BL1744" s="152"/>
    </row>
    <row r="1745" spans="1:64" s="169" customFormat="1">
      <c r="A1745" s="24">
        <v>8411</v>
      </c>
      <c r="B1745" s="24" t="s">
        <v>1516</v>
      </c>
      <c r="C1745" s="57">
        <v>14.7</v>
      </c>
      <c r="D1745" s="57">
        <v>14.8</v>
      </c>
      <c r="E1745" s="57">
        <v>14.7</v>
      </c>
      <c r="F1745" s="57">
        <v>14.8</v>
      </c>
      <c r="G1745" s="57">
        <v>14.75</v>
      </c>
      <c r="H1745" s="57">
        <v>14.85</v>
      </c>
      <c r="I1745" s="57">
        <v>14.65</v>
      </c>
      <c r="J1745" s="57">
        <v>14.8</v>
      </c>
      <c r="K1745" s="57">
        <v>14.7</v>
      </c>
      <c r="L1745" s="57">
        <v>14.85</v>
      </c>
      <c r="M1745" s="57">
        <v>14.7</v>
      </c>
      <c r="N1745" s="57">
        <v>14.85</v>
      </c>
      <c r="O1745" s="63">
        <v>3.3783783783783699E-3</v>
      </c>
      <c r="P1745" s="57">
        <v>5</v>
      </c>
      <c r="Q1745" s="57">
        <v>40</v>
      </c>
      <c r="R1745" s="57">
        <v>66.150000000000006</v>
      </c>
      <c r="S1745" s="57">
        <v>14.62</v>
      </c>
      <c r="T1745" s="57">
        <v>15.1875</v>
      </c>
      <c r="U1745" s="57">
        <v>14.9625</v>
      </c>
      <c r="V1745" s="57">
        <v>14.71</v>
      </c>
      <c r="W1745" s="57">
        <v>15.157500000000001</v>
      </c>
      <c r="X1745" s="57">
        <v>14.975</v>
      </c>
      <c r="Y1745" s="57">
        <v>14.76</v>
      </c>
      <c r="Z1745" s="57">
        <v>15.1325</v>
      </c>
      <c r="AA1745" s="57">
        <v>14.9908</v>
      </c>
      <c r="AB1745" s="57">
        <v>17.899999999999999</v>
      </c>
      <c r="AC1745" s="57">
        <v>12.2</v>
      </c>
      <c r="AD1745" s="57">
        <v>15.6</v>
      </c>
      <c r="AE1745" s="57">
        <v>14.05</v>
      </c>
      <c r="AF1745" s="64">
        <v>48.896500000000003</v>
      </c>
      <c r="AG1745" s="64">
        <v>44.2453</v>
      </c>
      <c r="AH1745" s="64">
        <v>54.819899999999997</v>
      </c>
      <c r="AI1745" s="64">
        <v>47.770200000000003</v>
      </c>
      <c r="AJ1745" s="61">
        <v>0.4548611111111111</v>
      </c>
      <c r="AK1745" s="216">
        <v>50</v>
      </c>
      <c r="AL1745" s="62">
        <v>18.10680656294041</v>
      </c>
      <c r="AM1745" s="24" t="s">
        <v>6981</v>
      </c>
      <c r="AN1745" s="216" t="s">
        <v>6009</v>
      </c>
      <c r="AO1745" s="216" t="s">
        <v>5961</v>
      </c>
      <c r="AP1745" s="216" t="s">
        <v>6884</v>
      </c>
      <c r="AQ1745" s="216" t="s">
        <v>6885</v>
      </c>
      <c r="AR1745" s="216" t="s">
        <v>6886</v>
      </c>
      <c r="AS1745" s="24" t="s">
        <v>5474</v>
      </c>
      <c r="AT1745" s="24" t="s">
        <v>6493</v>
      </c>
      <c r="AU1745" s="24" t="s">
        <v>6016</v>
      </c>
      <c r="AV1745" s="24" t="s">
        <v>6493</v>
      </c>
      <c r="AW1745" s="24" t="s">
        <v>5979</v>
      </c>
      <c r="AX1745" s="24" t="s">
        <v>5979</v>
      </c>
      <c r="AY1745" s="24" t="s">
        <v>7580</v>
      </c>
      <c r="AZ1745" s="216" t="s">
        <v>6902</v>
      </c>
      <c r="BA1745" s="216" t="s">
        <v>6955</v>
      </c>
      <c r="BB1745" s="57" t="s">
        <v>6944</v>
      </c>
      <c r="BC1745" s="202"/>
      <c r="BD1745" s="24"/>
      <c r="BE1745" s="151"/>
      <c r="BG1745" s="151"/>
      <c r="BI1745" s="151"/>
      <c r="BL1745" s="152"/>
    </row>
    <row r="1746" spans="1:64" s="169" customFormat="1">
      <c r="A1746" s="24">
        <v>8415</v>
      </c>
      <c r="B1746" s="24" t="s">
        <v>1517</v>
      </c>
      <c r="C1746" s="57">
        <v>37.85</v>
      </c>
      <c r="D1746" s="57">
        <v>38.799999999999997</v>
      </c>
      <c r="E1746" s="57">
        <v>37.549999999999997</v>
      </c>
      <c r="F1746" s="57">
        <v>37.85</v>
      </c>
      <c r="G1746" s="57">
        <v>38.5</v>
      </c>
      <c r="H1746" s="57">
        <v>39.200000000000003</v>
      </c>
      <c r="I1746" s="57">
        <v>37.5</v>
      </c>
      <c r="J1746" s="57">
        <v>39.200000000000003</v>
      </c>
      <c r="K1746" s="57">
        <v>39.450000000000003</v>
      </c>
      <c r="L1746" s="57">
        <v>39.5</v>
      </c>
      <c r="M1746" s="57">
        <v>38.1</v>
      </c>
      <c r="N1746" s="57">
        <v>38.25</v>
      </c>
      <c r="O1746" s="63">
        <v>-2.4234693877550999E-2</v>
      </c>
      <c r="P1746" s="57">
        <v>3335</v>
      </c>
      <c r="Q1746" s="57">
        <v>4929</v>
      </c>
      <c r="R1746" s="57">
        <v>6491.5</v>
      </c>
      <c r="S1746" s="57">
        <v>37.43</v>
      </c>
      <c r="T1746" s="57">
        <v>38.957500000000003</v>
      </c>
      <c r="U1746" s="57">
        <v>37.269199999999998</v>
      </c>
      <c r="V1746" s="57">
        <v>38.01</v>
      </c>
      <c r="W1746" s="57">
        <v>39.0075</v>
      </c>
      <c r="X1746" s="57">
        <v>37.3675</v>
      </c>
      <c r="Y1746" s="57">
        <v>37.99</v>
      </c>
      <c r="Z1746" s="57">
        <v>38.987499999999997</v>
      </c>
      <c r="AA1746" s="57">
        <v>37.438299999999998</v>
      </c>
      <c r="AB1746" s="57">
        <v>45.35</v>
      </c>
      <c r="AC1746" s="57">
        <v>24.9</v>
      </c>
      <c r="AD1746" s="57">
        <v>41.95</v>
      </c>
      <c r="AE1746" s="57">
        <v>35.549999999999997</v>
      </c>
      <c r="AF1746" s="64">
        <v>44.939900000000002</v>
      </c>
      <c r="AG1746" s="64">
        <v>35.913499999999999</v>
      </c>
      <c r="AH1746" s="64">
        <v>47.102800000000002</v>
      </c>
      <c r="AI1746" s="64">
        <v>39.6432</v>
      </c>
      <c r="AJ1746" s="61">
        <v>0.4548611111111111</v>
      </c>
      <c r="AK1746" s="216">
        <v>3500</v>
      </c>
      <c r="AL1746" s="62">
        <v>6331.1910728676839</v>
      </c>
      <c r="AM1746" s="24" t="s">
        <v>8432</v>
      </c>
      <c r="AN1746" s="216" t="s">
        <v>6009</v>
      </c>
      <c r="AO1746" s="216" t="s">
        <v>5971</v>
      </c>
      <c r="AP1746" s="216" t="s">
        <v>6908</v>
      </c>
      <c r="AQ1746" s="216" t="s">
        <v>6885</v>
      </c>
      <c r="AR1746" s="216" t="s">
        <v>6886</v>
      </c>
      <c r="AS1746" s="24" t="s">
        <v>5474</v>
      </c>
      <c r="AT1746" s="24" t="s">
        <v>6196</v>
      </c>
      <c r="AU1746" s="24" t="s">
        <v>6126</v>
      </c>
      <c r="AV1746" s="24" t="s">
        <v>5962</v>
      </c>
      <c r="AW1746" s="24" t="s">
        <v>5979</v>
      </c>
      <c r="AX1746" s="24" t="s">
        <v>5965</v>
      </c>
      <c r="AY1746" s="24" t="s">
        <v>6888</v>
      </c>
      <c r="AZ1746" s="216" t="s">
        <v>8166</v>
      </c>
      <c r="BA1746" s="216" t="s">
        <v>6911</v>
      </c>
      <c r="BB1746" s="57" t="s">
        <v>5474</v>
      </c>
      <c r="BC1746" s="202"/>
      <c r="BD1746" s="24"/>
      <c r="BE1746" s="151"/>
      <c r="BG1746" s="151"/>
      <c r="BI1746" s="151"/>
      <c r="BL1746" s="152"/>
    </row>
    <row r="1747" spans="1:64" s="169" customFormat="1">
      <c r="A1747" s="24">
        <v>8416</v>
      </c>
      <c r="B1747" s="24" t="s">
        <v>1518</v>
      </c>
      <c r="C1747" s="57">
        <v>116</v>
      </c>
      <c r="D1747" s="57">
        <v>118.5</v>
      </c>
      <c r="E1747" s="57">
        <v>116</v>
      </c>
      <c r="F1747" s="57">
        <v>118</v>
      </c>
      <c r="G1747" s="57">
        <v>118</v>
      </c>
      <c r="H1747" s="57">
        <v>119</v>
      </c>
      <c r="I1747" s="57">
        <v>118</v>
      </c>
      <c r="J1747" s="57">
        <v>119</v>
      </c>
      <c r="K1747" s="57">
        <v>120</v>
      </c>
      <c r="L1747" s="57">
        <v>120</v>
      </c>
      <c r="M1747" s="57">
        <v>119.5</v>
      </c>
      <c r="N1747" s="57">
        <v>119.5</v>
      </c>
      <c r="O1747" s="63">
        <v>4.2016806722688996E-3</v>
      </c>
      <c r="P1747" s="57">
        <v>3</v>
      </c>
      <c r="Q1747" s="57">
        <v>3</v>
      </c>
      <c r="R1747" s="57">
        <v>20.100000000000001</v>
      </c>
      <c r="S1747" s="57">
        <v>117.6</v>
      </c>
      <c r="T1747" s="57">
        <v>120.85</v>
      </c>
      <c r="U1747" s="57">
        <v>121.35</v>
      </c>
      <c r="V1747" s="57">
        <v>117.7</v>
      </c>
      <c r="W1747" s="57">
        <v>120.45</v>
      </c>
      <c r="X1747" s="57">
        <v>121.3583</v>
      </c>
      <c r="Y1747" s="57">
        <v>117.9</v>
      </c>
      <c r="Z1747" s="57">
        <v>120.125</v>
      </c>
      <c r="AA1747" s="57">
        <v>121.375</v>
      </c>
      <c r="AB1747" s="57">
        <v>139.5</v>
      </c>
      <c r="AC1747" s="57">
        <v>104</v>
      </c>
      <c r="AD1747" s="57">
        <v>127</v>
      </c>
      <c r="AE1747" s="57">
        <v>115.5</v>
      </c>
      <c r="AF1747" s="64">
        <v>45.42</v>
      </c>
      <c r="AG1747" s="64">
        <v>31.3491</v>
      </c>
      <c r="AH1747" s="64">
        <v>59.909599999999998</v>
      </c>
      <c r="AI1747" s="64">
        <v>40.869300000000003</v>
      </c>
      <c r="AJ1747" s="61">
        <v>0.4548611111111111</v>
      </c>
      <c r="AK1747" s="216">
        <v>50</v>
      </c>
      <c r="AL1747" s="62">
        <v>10.864083937764246</v>
      </c>
      <c r="AM1747" s="24" t="s">
        <v>7063</v>
      </c>
      <c r="AN1747" s="216" t="s">
        <v>6009</v>
      </c>
      <c r="AO1747" s="216" t="s">
        <v>5961</v>
      </c>
      <c r="AP1747" s="216" t="s">
        <v>6884</v>
      </c>
      <c r="AQ1747" s="216" t="s">
        <v>6885</v>
      </c>
      <c r="AR1747" s="216" t="s">
        <v>6886</v>
      </c>
      <c r="AS1747" s="24" t="s">
        <v>6887</v>
      </c>
      <c r="AT1747" s="24" t="s">
        <v>6055</v>
      </c>
      <c r="AU1747" s="24" t="s">
        <v>6493</v>
      </c>
      <c r="AV1747" s="24" t="s">
        <v>6518</v>
      </c>
      <c r="AW1747" s="24" t="s">
        <v>5979</v>
      </c>
      <c r="AX1747" s="24" t="s">
        <v>5979</v>
      </c>
      <c r="AY1747" s="24" t="s">
        <v>7271</v>
      </c>
      <c r="AZ1747" s="216" t="s">
        <v>7264</v>
      </c>
      <c r="BA1747" s="216" t="s">
        <v>7041</v>
      </c>
      <c r="BB1747" s="57" t="s">
        <v>5474</v>
      </c>
      <c r="BC1747" s="202"/>
      <c r="BD1747" s="24"/>
      <c r="BE1747" s="151"/>
      <c r="BG1747" s="151"/>
      <c r="BI1747" s="151"/>
      <c r="BL1747" s="152"/>
    </row>
    <row r="1748" spans="1:64" s="169" customFormat="1">
      <c r="A1748" s="24">
        <v>8418</v>
      </c>
      <c r="B1748" s="24" t="s">
        <v>1519</v>
      </c>
      <c r="C1748" s="57">
        <v>10.55</v>
      </c>
      <c r="D1748" s="57">
        <v>10.55</v>
      </c>
      <c r="E1748" s="57">
        <v>10.45</v>
      </c>
      <c r="F1748" s="57">
        <v>10.45</v>
      </c>
      <c r="G1748" s="57">
        <v>10.7</v>
      </c>
      <c r="H1748" s="57">
        <v>10.7</v>
      </c>
      <c r="I1748" s="57">
        <v>10.5</v>
      </c>
      <c r="J1748" s="57">
        <v>10.5</v>
      </c>
      <c r="K1748" s="57">
        <v>11</v>
      </c>
      <c r="L1748" s="57">
        <v>11</v>
      </c>
      <c r="M1748" s="57">
        <v>10.8</v>
      </c>
      <c r="N1748" s="57">
        <v>10.8</v>
      </c>
      <c r="O1748" s="63">
        <v>2.8571428571428501E-2</v>
      </c>
      <c r="P1748" s="57">
        <v>5</v>
      </c>
      <c r="Q1748" s="57">
        <v>2</v>
      </c>
      <c r="R1748" s="57">
        <v>9.9499999999999993</v>
      </c>
      <c r="S1748" s="57">
        <v>10.71</v>
      </c>
      <c r="T1748" s="57">
        <v>11.055300000000001</v>
      </c>
      <c r="U1748" s="57">
        <v>11.4793</v>
      </c>
      <c r="V1748" s="57">
        <v>10.66</v>
      </c>
      <c r="W1748" s="57">
        <v>11.0275</v>
      </c>
      <c r="X1748" s="57">
        <v>11.4716</v>
      </c>
      <c r="Y1748" s="57">
        <v>10.66</v>
      </c>
      <c r="Z1748" s="57">
        <v>10.9975</v>
      </c>
      <c r="AA1748" s="57">
        <v>11.451700000000001</v>
      </c>
      <c r="AB1748" s="57">
        <v>13.7</v>
      </c>
      <c r="AC1748" s="57">
        <v>10.15</v>
      </c>
      <c r="AD1748" s="57">
        <v>11.7</v>
      </c>
      <c r="AE1748" s="57">
        <v>10.4</v>
      </c>
      <c r="AF1748" s="64">
        <v>23.8537</v>
      </c>
      <c r="AG1748" s="64">
        <v>28.966200000000001</v>
      </c>
      <c r="AH1748" s="64">
        <v>38.124699999999997</v>
      </c>
      <c r="AI1748" s="64">
        <v>32.018999999999998</v>
      </c>
      <c r="AJ1748" s="61">
        <v>0.4548611111111111</v>
      </c>
      <c r="AK1748" s="216">
        <v>50</v>
      </c>
      <c r="AL1748" s="62">
        <v>18.10680656294041</v>
      </c>
      <c r="AM1748" s="24" t="s">
        <v>7063</v>
      </c>
      <c r="AN1748" s="216" t="s">
        <v>5981</v>
      </c>
      <c r="AO1748" s="216" t="s">
        <v>5971</v>
      </c>
      <c r="AP1748" s="216" t="s">
        <v>6884</v>
      </c>
      <c r="AQ1748" s="216" t="s">
        <v>6885</v>
      </c>
      <c r="AR1748" s="216" t="s">
        <v>6886</v>
      </c>
      <c r="AS1748" s="24" t="s">
        <v>6887</v>
      </c>
      <c r="AT1748" s="24" t="s">
        <v>6518</v>
      </c>
      <c r="AU1748" s="24" t="s">
        <v>6518</v>
      </c>
      <c r="AV1748" s="24" t="s">
        <v>6518</v>
      </c>
      <c r="AW1748" s="24" t="s">
        <v>5979</v>
      </c>
      <c r="AX1748" s="24" t="s">
        <v>5979</v>
      </c>
      <c r="AY1748" s="24" t="s">
        <v>6935</v>
      </c>
      <c r="AZ1748" s="216" t="s">
        <v>7264</v>
      </c>
      <c r="BA1748" s="216" t="s">
        <v>6897</v>
      </c>
      <c r="BB1748" s="57" t="s">
        <v>6898</v>
      </c>
      <c r="BC1748" s="202"/>
      <c r="BD1748" s="24"/>
      <c r="BE1748" s="151"/>
      <c r="BG1748" s="151"/>
      <c r="BI1748" s="151"/>
      <c r="BL1748" s="152"/>
    </row>
    <row r="1749" spans="1:64" s="169" customFormat="1">
      <c r="A1749" s="24">
        <v>8420</v>
      </c>
      <c r="B1749" s="24" t="s">
        <v>1520</v>
      </c>
      <c r="C1749" s="57">
        <v>34.200000000000003</v>
      </c>
      <c r="D1749" s="57">
        <v>36.15</v>
      </c>
      <c r="E1749" s="57">
        <v>33.6</v>
      </c>
      <c r="F1749" s="57">
        <v>35.4</v>
      </c>
      <c r="G1749" s="57">
        <v>35.950000000000003</v>
      </c>
      <c r="H1749" s="57">
        <v>36.549999999999997</v>
      </c>
      <c r="I1749" s="57">
        <v>34.799999999999997</v>
      </c>
      <c r="J1749" s="57">
        <v>36.450000000000003</v>
      </c>
      <c r="K1749" s="57">
        <v>36.450000000000003</v>
      </c>
      <c r="L1749" s="57">
        <v>37.15</v>
      </c>
      <c r="M1749" s="57">
        <v>36.450000000000003</v>
      </c>
      <c r="N1749" s="57">
        <v>37.1</v>
      </c>
      <c r="O1749" s="63">
        <v>1.7832647462277001E-2</v>
      </c>
      <c r="P1749" s="57">
        <v>96</v>
      </c>
      <c r="Q1749" s="57">
        <v>156</v>
      </c>
      <c r="R1749" s="57">
        <v>420.5</v>
      </c>
      <c r="S1749" s="57">
        <v>33.96</v>
      </c>
      <c r="T1749" s="57">
        <v>35.064999999999998</v>
      </c>
      <c r="U1749" s="57">
        <v>31.0275</v>
      </c>
      <c r="V1749" s="57">
        <v>34.520000000000003</v>
      </c>
      <c r="W1749" s="57">
        <v>35.227499999999999</v>
      </c>
      <c r="X1749" s="57">
        <v>31.156700000000001</v>
      </c>
      <c r="Y1749" s="57">
        <v>35.08</v>
      </c>
      <c r="Z1749" s="57">
        <v>35.462499999999999</v>
      </c>
      <c r="AA1749" s="57">
        <v>31.31</v>
      </c>
      <c r="AB1749" s="57">
        <v>42.3</v>
      </c>
      <c r="AC1749" s="57">
        <v>22.9</v>
      </c>
      <c r="AD1749" s="57">
        <v>42.3</v>
      </c>
      <c r="AE1749" s="57">
        <v>31.5</v>
      </c>
      <c r="AF1749" s="64">
        <v>30.2316</v>
      </c>
      <c r="AG1749" s="64">
        <v>28.574400000000001</v>
      </c>
      <c r="AH1749" s="64">
        <v>37.688099999999999</v>
      </c>
      <c r="AI1749" s="64">
        <v>31.612300000000001</v>
      </c>
      <c r="AJ1749" s="61">
        <v>0.4548611111111111</v>
      </c>
      <c r="AK1749" s="216">
        <v>100</v>
      </c>
      <c r="AL1749" s="62">
        <v>208.14873641535212</v>
      </c>
      <c r="AM1749" s="24" t="s">
        <v>6257</v>
      </c>
      <c r="AN1749" s="216" t="s">
        <v>6009</v>
      </c>
      <c r="AO1749" s="216" t="s">
        <v>5971</v>
      </c>
      <c r="AP1749" s="216" t="s">
        <v>6908</v>
      </c>
      <c r="AQ1749" s="216" t="s">
        <v>6900</v>
      </c>
      <c r="AR1749" s="216" t="s">
        <v>6886</v>
      </c>
      <c r="AS1749" s="24" t="s">
        <v>5474</v>
      </c>
      <c r="AT1749" s="24" t="s">
        <v>6010</v>
      </c>
      <c r="AU1749" s="24" t="s">
        <v>6075</v>
      </c>
      <c r="AV1749" s="24" t="s">
        <v>6055</v>
      </c>
      <c r="AW1749" s="24" t="s">
        <v>5965</v>
      </c>
      <c r="AX1749" s="24" t="s">
        <v>5979</v>
      </c>
      <c r="AY1749" s="24" t="s">
        <v>7920</v>
      </c>
      <c r="AZ1749" s="216" t="s">
        <v>8164</v>
      </c>
      <c r="BA1749" s="216" t="s">
        <v>7365</v>
      </c>
      <c r="BB1749" s="57" t="s">
        <v>5474</v>
      </c>
      <c r="BC1749" s="202"/>
      <c r="BD1749" s="24"/>
      <c r="BE1749" s="151"/>
      <c r="BG1749" s="151"/>
      <c r="BI1749" s="151"/>
      <c r="BL1749" s="152"/>
    </row>
    <row r="1750" spans="1:64" s="169" customFormat="1">
      <c r="A1750" s="24">
        <v>8421</v>
      </c>
      <c r="B1750" s="24" t="s">
        <v>1521</v>
      </c>
      <c r="C1750" s="57">
        <v>9.2899999999999991</v>
      </c>
      <c r="D1750" s="57">
        <v>9.5</v>
      </c>
      <c r="E1750" s="57">
        <v>9.2899999999999991</v>
      </c>
      <c r="F1750" s="57">
        <v>9.4700000000000006</v>
      </c>
      <c r="G1750" s="57">
        <v>9.5</v>
      </c>
      <c r="H1750" s="57">
        <v>9.5</v>
      </c>
      <c r="I1750" s="57">
        <v>9.4</v>
      </c>
      <c r="J1750" s="57">
        <v>9.4</v>
      </c>
      <c r="K1750" s="57">
        <v>9.4</v>
      </c>
      <c r="L1750" s="57">
        <v>9.4499999999999993</v>
      </c>
      <c r="M1750" s="57">
        <v>9.4</v>
      </c>
      <c r="N1750" s="57">
        <v>9.4</v>
      </c>
      <c r="O1750" s="63">
        <v>0</v>
      </c>
      <c r="P1750" s="57">
        <v>22</v>
      </c>
      <c r="Q1750" s="57">
        <v>7</v>
      </c>
      <c r="R1750" s="57">
        <v>39.950000000000003</v>
      </c>
      <c r="S1750" s="57">
        <v>9.44</v>
      </c>
      <c r="T1750" s="57">
        <v>9.8584999999999994</v>
      </c>
      <c r="U1750" s="57">
        <v>9.9849999999999994</v>
      </c>
      <c r="V1750" s="57">
        <v>9.41</v>
      </c>
      <c r="W1750" s="57">
        <v>9.8209999999999997</v>
      </c>
      <c r="X1750" s="57">
        <v>9.9863</v>
      </c>
      <c r="Y1750" s="57">
        <v>9.3919999999999995</v>
      </c>
      <c r="Z1750" s="57">
        <v>9.7885000000000009</v>
      </c>
      <c r="AA1750" s="57">
        <v>9.9863</v>
      </c>
      <c r="AB1750" s="57">
        <v>11.1</v>
      </c>
      <c r="AC1750" s="57">
        <v>8.75</v>
      </c>
      <c r="AD1750" s="57">
        <v>10.199999999999999</v>
      </c>
      <c r="AE1750" s="57">
        <v>9.1300000000000008</v>
      </c>
      <c r="AF1750" s="64">
        <v>24.5685</v>
      </c>
      <c r="AG1750" s="64">
        <v>19.3307</v>
      </c>
      <c r="AH1750" s="64">
        <v>28.067299999999999</v>
      </c>
      <c r="AI1750" s="64">
        <v>22.242899999999999</v>
      </c>
      <c r="AJ1750" s="61">
        <v>0.4548611111111111</v>
      </c>
      <c r="AK1750" s="216">
        <v>50</v>
      </c>
      <c r="AL1750" s="62">
        <v>79.669948876937809</v>
      </c>
      <c r="AM1750" s="24" t="s">
        <v>6555</v>
      </c>
      <c r="AN1750" s="216" t="s">
        <v>6009</v>
      </c>
      <c r="AO1750" s="216" t="s">
        <v>6007</v>
      </c>
      <c r="AP1750" s="216" t="s">
        <v>6884</v>
      </c>
      <c r="AQ1750" s="216" t="s">
        <v>6885</v>
      </c>
      <c r="AR1750" s="216" t="s">
        <v>6886</v>
      </c>
      <c r="AS1750" s="24" t="s">
        <v>5474</v>
      </c>
      <c r="AT1750" s="24" t="s">
        <v>6055</v>
      </c>
      <c r="AU1750" s="24" t="s">
        <v>6518</v>
      </c>
      <c r="AV1750" s="24" t="s">
        <v>6122</v>
      </c>
      <c r="AW1750" s="24" t="s">
        <v>6159</v>
      </c>
      <c r="AX1750" s="24" t="s">
        <v>5979</v>
      </c>
      <c r="AY1750" s="24" t="s">
        <v>7136</v>
      </c>
      <c r="AZ1750" s="216" t="s">
        <v>7129</v>
      </c>
      <c r="BA1750" s="216" t="s">
        <v>7160</v>
      </c>
      <c r="BB1750" s="57" t="s">
        <v>6898</v>
      </c>
      <c r="BC1750" s="202"/>
      <c r="BD1750" s="24"/>
      <c r="BE1750" s="151"/>
      <c r="BG1750" s="151"/>
      <c r="BI1750" s="151"/>
      <c r="BL1750" s="152"/>
    </row>
    <row r="1751" spans="1:64" s="169" customFormat="1">
      <c r="A1751" s="24">
        <v>8422</v>
      </c>
      <c r="B1751" s="24" t="s">
        <v>1522</v>
      </c>
      <c r="C1751" s="57">
        <v>167</v>
      </c>
      <c r="D1751" s="57">
        <v>168.5</v>
      </c>
      <c r="E1751" s="57">
        <v>167</v>
      </c>
      <c r="F1751" s="57">
        <v>168</v>
      </c>
      <c r="G1751" s="57">
        <v>168</v>
      </c>
      <c r="H1751" s="57">
        <v>169.5</v>
      </c>
      <c r="I1751" s="57">
        <v>168</v>
      </c>
      <c r="J1751" s="57">
        <v>169</v>
      </c>
      <c r="K1751" s="57">
        <v>169</v>
      </c>
      <c r="L1751" s="57">
        <v>170</v>
      </c>
      <c r="M1751" s="57">
        <v>169</v>
      </c>
      <c r="N1751" s="57">
        <v>170</v>
      </c>
      <c r="O1751" s="63">
        <v>5.9171597633135998E-3</v>
      </c>
      <c r="P1751" s="57">
        <v>63</v>
      </c>
      <c r="Q1751" s="57">
        <v>284</v>
      </c>
      <c r="R1751" s="57">
        <v>160.85</v>
      </c>
      <c r="S1751" s="57">
        <v>167.6</v>
      </c>
      <c r="T1751" s="57">
        <v>167.97499999999999</v>
      </c>
      <c r="U1751" s="57">
        <v>169.47499999999999</v>
      </c>
      <c r="V1751" s="57">
        <v>167.8</v>
      </c>
      <c r="W1751" s="57">
        <v>167.95</v>
      </c>
      <c r="X1751" s="57">
        <v>169.42500000000001</v>
      </c>
      <c r="Y1751" s="57">
        <v>168.3</v>
      </c>
      <c r="Z1751" s="57">
        <v>168.05</v>
      </c>
      <c r="AA1751" s="57">
        <v>169.3417</v>
      </c>
      <c r="AB1751" s="57">
        <v>180</v>
      </c>
      <c r="AC1751" s="57">
        <v>156.5</v>
      </c>
      <c r="AD1751" s="57">
        <v>170</v>
      </c>
      <c r="AE1751" s="57">
        <v>166</v>
      </c>
      <c r="AF1751" s="64">
        <v>60.686100000000003</v>
      </c>
      <c r="AG1751" s="64">
        <v>50.082900000000002</v>
      </c>
      <c r="AH1751" s="64">
        <v>73.790800000000004</v>
      </c>
      <c r="AI1751" s="64">
        <v>57.985500000000002</v>
      </c>
      <c r="AJ1751" s="61">
        <v>0.4548611111111111</v>
      </c>
      <c r="AK1751" s="216">
        <v>100</v>
      </c>
      <c r="AL1751" s="62">
        <v>136.59760827257483</v>
      </c>
      <c r="AM1751" s="24" t="s">
        <v>6962</v>
      </c>
      <c r="AN1751" s="216" t="s">
        <v>6009</v>
      </c>
      <c r="AO1751" s="216" t="s">
        <v>5961</v>
      </c>
      <c r="AP1751" s="216" t="s">
        <v>6908</v>
      </c>
      <c r="AQ1751" s="216" t="s">
        <v>6900</v>
      </c>
      <c r="AR1751" s="216" t="s">
        <v>6886</v>
      </c>
      <c r="AS1751" s="24" t="s">
        <v>7034</v>
      </c>
      <c r="AT1751" s="24" t="s">
        <v>6055</v>
      </c>
      <c r="AU1751" s="24" t="s">
        <v>6055</v>
      </c>
      <c r="AV1751" s="24" t="s">
        <v>6493</v>
      </c>
      <c r="AW1751" s="24" t="s">
        <v>5979</v>
      </c>
      <c r="AX1751" s="24" t="s">
        <v>5979</v>
      </c>
      <c r="AY1751" s="24" t="s">
        <v>7524</v>
      </c>
      <c r="AZ1751" s="216" t="s">
        <v>7828</v>
      </c>
      <c r="BA1751" s="216" t="s">
        <v>6893</v>
      </c>
      <c r="BB1751" s="57" t="s">
        <v>6994</v>
      </c>
      <c r="BC1751" s="202"/>
      <c r="BD1751" s="24"/>
      <c r="BE1751" s="151"/>
      <c r="BG1751" s="151"/>
      <c r="BI1751" s="151"/>
      <c r="BL1751" s="152"/>
    </row>
    <row r="1752" spans="1:64" s="169" customFormat="1">
      <c r="A1752" s="24">
        <v>8424</v>
      </c>
      <c r="B1752" s="24" t="s">
        <v>1524</v>
      </c>
      <c r="C1752" s="57">
        <v>61.2</v>
      </c>
      <c r="D1752" s="57">
        <v>61.4</v>
      </c>
      <c r="E1752" s="57">
        <v>61.2</v>
      </c>
      <c r="F1752" s="57">
        <v>61.4</v>
      </c>
      <c r="G1752" s="57">
        <v>61.5</v>
      </c>
      <c r="H1752" s="57">
        <v>61.8</v>
      </c>
      <c r="I1752" s="57">
        <v>61.5</v>
      </c>
      <c r="J1752" s="57">
        <v>61.7</v>
      </c>
      <c r="K1752" s="57">
        <v>61.5</v>
      </c>
      <c r="L1752" s="57">
        <v>61.7</v>
      </c>
      <c r="M1752" s="57">
        <v>61.5</v>
      </c>
      <c r="N1752" s="57">
        <v>61.7</v>
      </c>
      <c r="O1752" s="63">
        <v>0</v>
      </c>
      <c r="P1752" s="57">
        <v>10</v>
      </c>
      <c r="Q1752" s="57">
        <v>35</v>
      </c>
      <c r="R1752" s="57">
        <v>37.049999999999997</v>
      </c>
      <c r="S1752" s="57">
        <v>61.18</v>
      </c>
      <c r="T1752" s="57">
        <v>61.424999999999997</v>
      </c>
      <c r="U1752" s="57">
        <v>59.954999999999998</v>
      </c>
      <c r="V1752" s="57">
        <v>61.24</v>
      </c>
      <c r="W1752" s="57">
        <v>61.465000000000003</v>
      </c>
      <c r="X1752" s="57">
        <v>60.024999999999999</v>
      </c>
      <c r="Y1752" s="57">
        <v>61.32</v>
      </c>
      <c r="Z1752" s="57">
        <v>61.49</v>
      </c>
      <c r="AA1752" s="57">
        <v>60.098300000000002</v>
      </c>
      <c r="AB1752" s="57">
        <v>64</v>
      </c>
      <c r="AC1752" s="57">
        <v>49</v>
      </c>
      <c r="AD1752" s="57">
        <v>62</v>
      </c>
      <c r="AE1752" s="57">
        <v>60.8</v>
      </c>
      <c r="AF1752" s="64">
        <v>46.717100000000002</v>
      </c>
      <c r="AG1752" s="64">
        <v>36.244100000000003</v>
      </c>
      <c r="AH1752" s="64">
        <v>58.417499999999997</v>
      </c>
      <c r="AI1752" s="64">
        <v>43.635199999999998</v>
      </c>
      <c r="AJ1752" s="61">
        <v>0.4548611111111111</v>
      </c>
      <c r="AK1752" s="216">
        <v>50</v>
      </c>
      <c r="AL1752" s="62">
        <v>36.213613125880819</v>
      </c>
      <c r="AM1752" s="24" t="s">
        <v>6551</v>
      </c>
      <c r="AN1752" s="216" t="s">
        <v>6009</v>
      </c>
      <c r="AO1752" s="216" t="s">
        <v>5961</v>
      </c>
      <c r="AP1752" s="216" t="s">
        <v>6908</v>
      </c>
      <c r="AQ1752" s="216" t="s">
        <v>6900</v>
      </c>
      <c r="AR1752" s="216" t="s">
        <v>6886</v>
      </c>
      <c r="AS1752" s="24" t="s">
        <v>6985</v>
      </c>
      <c r="AT1752" s="24" t="s">
        <v>6493</v>
      </c>
      <c r="AU1752" s="24" t="s">
        <v>6055</v>
      </c>
      <c r="AV1752" s="24" t="s">
        <v>6493</v>
      </c>
      <c r="AW1752" s="24" t="s">
        <v>5979</v>
      </c>
      <c r="AX1752" s="24" t="s">
        <v>5979</v>
      </c>
      <c r="AY1752" s="24" t="s">
        <v>7463</v>
      </c>
      <c r="AZ1752" s="216" t="s">
        <v>7069</v>
      </c>
      <c r="BA1752" s="216" t="s">
        <v>7024</v>
      </c>
      <c r="BB1752" s="57" t="s">
        <v>5474</v>
      </c>
      <c r="BC1752" s="202"/>
      <c r="BD1752" s="24"/>
      <c r="BE1752" s="151"/>
      <c r="BG1752" s="151"/>
      <c r="BI1752" s="151"/>
      <c r="BL1752" s="152"/>
    </row>
    <row r="1753" spans="1:64" s="169" customFormat="1">
      <c r="A1753" s="24">
        <v>8426</v>
      </c>
      <c r="B1753" s="24" t="s">
        <v>1525</v>
      </c>
      <c r="C1753" s="57">
        <v>14.25</v>
      </c>
      <c r="D1753" s="57">
        <v>14.35</v>
      </c>
      <c r="E1753" s="57">
        <v>14.25</v>
      </c>
      <c r="F1753" s="57">
        <v>14.25</v>
      </c>
      <c r="G1753" s="57">
        <v>14.25</v>
      </c>
      <c r="H1753" s="57">
        <v>15.1</v>
      </c>
      <c r="I1753" s="57">
        <v>14.15</v>
      </c>
      <c r="J1753" s="57">
        <v>15.1</v>
      </c>
      <c r="K1753" s="57">
        <v>15.5</v>
      </c>
      <c r="L1753" s="57">
        <v>15.5</v>
      </c>
      <c r="M1753" s="57">
        <v>15.5</v>
      </c>
      <c r="N1753" s="57">
        <v>15.5</v>
      </c>
      <c r="O1753" s="63">
        <v>2.64900662251655E-2</v>
      </c>
      <c r="P1753" s="57">
        <v>16</v>
      </c>
      <c r="Q1753" s="57">
        <v>53</v>
      </c>
      <c r="R1753" s="57">
        <v>38</v>
      </c>
      <c r="S1753" s="57">
        <v>14.6</v>
      </c>
      <c r="T1753" s="57">
        <v>15.68</v>
      </c>
      <c r="U1753" s="57">
        <v>17.040700000000001</v>
      </c>
      <c r="V1753" s="57">
        <v>14.64</v>
      </c>
      <c r="W1753" s="57">
        <v>15.58</v>
      </c>
      <c r="X1753" s="57">
        <v>17</v>
      </c>
      <c r="Y1753" s="57">
        <v>14.76</v>
      </c>
      <c r="Z1753" s="57">
        <v>15.505000000000001</v>
      </c>
      <c r="AA1753" s="57">
        <v>16.976299999999998</v>
      </c>
      <c r="AB1753" s="57">
        <v>20.75</v>
      </c>
      <c r="AC1753" s="57">
        <v>10.95</v>
      </c>
      <c r="AD1753" s="57">
        <v>17.600000000000001</v>
      </c>
      <c r="AE1753" s="57">
        <v>14.15</v>
      </c>
      <c r="AF1753" s="64">
        <v>23.488600000000002</v>
      </c>
      <c r="AG1753" s="64">
        <v>14.0739</v>
      </c>
      <c r="AH1753" s="64">
        <v>48.992400000000004</v>
      </c>
      <c r="AI1753" s="64">
        <v>25.7134</v>
      </c>
      <c r="AJ1753" s="61">
        <v>0.4548611111111111</v>
      </c>
      <c r="AK1753" s="216">
        <v>50</v>
      </c>
      <c r="AL1753" s="62">
        <v>57.941781001409311</v>
      </c>
      <c r="AM1753" s="24" t="s">
        <v>7691</v>
      </c>
      <c r="AN1753" s="216" t="s">
        <v>6009</v>
      </c>
      <c r="AO1753" s="216" t="s">
        <v>5971</v>
      </c>
      <c r="AP1753" s="216" t="s">
        <v>6884</v>
      </c>
      <c r="AQ1753" s="216" t="s">
        <v>6885</v>
      </c>
      <c r="AR1753" s="216" t="s">
        <v>6886</v>
      </c>
      <c r="AS1753" s="24" t="s">
        <v>6965</v>
      </c>
      <c r="AT1753" s="24" t="s">
        <v>6122</v>
      </c>
      <c r="AU1753" s="24" t="s">
        <v>6045</v>
      </c>
      <c r="AV1753" s="24" t="s">
        <v>6577</v>
      </c>
      <c r="AW1753" s="24" t="s">
        <v>5979</v>
      </c>
      <c r="AX1753" s="24" t="s">
        <v>5979</v>
      </c>
      <c r="AY1753" s="24" t="s">
        <v>6993</v>
      </c>
      <c r="AZ1753" s="216" t="s">
        <v>7207</v>
      </c>
      <c r="BA1753" s="216" t="s">
        <v>7067</v>
      </c>
      <c r="BB1753" s="57" t="s">
        <v>5474</v>
      </c>
      <c r="BC1753" s="202"/>
      <c r="BD1753" s="24"/>
      <c r="BE1753" s="151"/>
      <c r="BG1753" s="151"/>
      <c r="BI1753" s="151"/>
      <c r="BL1753" s="152"/>
    </row>
    <row r="1754" spans="1:64" s="169" customFormat="1">
      <c r="A1754" s="24">
        <v>8427</v>
      </c>
      <c r="B1754" s="24" t="s">
        <v>1526</v>
      </c>
      <c r="C1754" s="57">
        <v>46.5</v>
      </c>
      <c r="D1754" s="57">
        <v>46.5</v>
      </c>
      <c r="E1754" s="57">
        <v>46.5</v>
      </c>
      <c r="F1754" s="57">
        <v>46.5</v>
      </c>
      <c r="G1754" s="57">
        <v>46.5</v>
      </c>
      <c r="H1754" s="57">
        <v>46.5</v>
      </c>
      <c r="I1754" s="57">
        <v>45.2</v>
      </c>
      <c r="J1754" s="57">
        <v>45.2</v>
      </c>
      <c r="K1754" s="57">
        <v>45</v>
      </c>
      <c r="L1754" s="57">
        <v>45.05</v>
      </c>
      <c r="M1754" s="57">
        <v>45</v>
      </c>
      <c r="N1754" s="57">
        <v>45.05</v>
      </c>
      <c r="O1754" s="63">
        <v>-3.3185840707964601E-3</v>
      </c>
      <c r="P1754" s="57">
        <v>3</v>
      </c>
      <c r="Q1754" s="57">
        <v>5</v>
      </c>
      <c r="R1754" s="57">
        <v>13.4</v>
      </c>
      <c r="S1754" s="57">
        <v>46.31</v>
      </c>
      <c r="T1754" s="57">
        <v>47.096699999999998</v>
      </c>
      <c r="U1754" s="57">
        <v>48.881100000000004</v>
      </c>
      <c r="V1754" s="57">
        <v>45.77</v>
      </c>
      <c r="W1754" s="57">
        <v>47.0167</v>
      </c>
      <c r="X1754" s="57">
        <v>48.769799999999996</v>
      </c>
      <c r="Y1754" s="57">
        <v>45.59</v>
      </c>
      <c r="Z1754" s="57">
        <v>46.9</v>
      </c>
      <c r="AA1754" s="57">
        <v>48.655700000000003</v>
      </c>
      <c r="AB1754" s="57">
        <v>57.7</v>
      </c>
      <c r="AC1754" s="57">
        <v>0</v>
      </c>
      <c r="AD1754" s="57">
        <v>49.1</v>
      </c>
      <c r="AE1754" s="57">
        <v>43.05</v>
      </c>
      <c r="AF1754" s="64"/>
      <c r="AG1754" s="64"/>
      <c r="AH1754" s="64"/>
      <c r="AI1754" s="64"/>
      <c r="AJ1754" s="61">
        <v>0.4548611111111111</v>
      </c>
      <c r="AK1754" s="216">
        <v>50</v>
      </c>
      <c r="AL1754" s="62">
        <v>10.864083937764246</v>
      </c>
      <c r="AM1754" s="24" t="e">
        <v>#NAME?</v>
      </c>
      <c r="AN1754" s="216" t="s">
        <v>5993</v>
      </c>
      <c r="AO1754" s="216" t="s">
        <v>5993</v>
      </c>
      <c r="AP1754" s="216" t="s">
        <v>6884</v>
      </c>
      <c r="AQ1754" s="216" t="s">
        <v>6885</v>
      </c>
      <c r="AR1754" s="216" t="s">
        <v>6916</v>
      </c>
      <c r="AS1754" s="24" t="s">
        <v>5474</v>
      </c>
      <c r="AT1754" s="24" t="s">
        <v>6577</v>
      </c>
      <c r="AU1754" s="24" t="s">
        <v>6527</v>
      </c>
      <c r="AV1754" s="24" t="e">
        <v>#NAME?</v>
      </c>
      <c r="AW1754" s="24" t="e">
        <v>#NAME?</v>
      </c>
      <c r="AX1754" s="24" t="e">
        <v>#NAME?</v>
      </c>
      <c r="AY1754" s="24" t="s">
        <v>7786</v>
      </c>
      <c r="AZ1754" s="216" t="s">
        <v>6892</v>
      </c>
      <c r="BA1754" s="216" t="s">
        <v>7133</v>
      </c>
      <c r="BB1754" s="57" t="s">
        <v>5474</v>
      </c>
      <c r="BC1754" s="202"/>
      <c r="BD1754" s="24"/>
      <c r="BE1754" s="151"/>
      <c r="BG1754" s="151"/>
      <c r="BI1754" s="151"/>
      <c r="BL1754" s="152"/>
    </row>
    <row r="1755" spans="1:64" s="169" customFormat="1">
      <c r="A1755" s="24">
        <v>8429</v>
      </c>
      <c r="B1755" s="24" t="s">
        <v>1527</v>
      </c>
      <c r="C1755" s="57">
        <v>11.85</v>
      </c>
      <c r="D1755" s="57">
        <v>12.85</v>
      </c>
      <c r="E1755" s="57">
        <v>11.85</v>
      </c>
      <c r="F1755" s="57">
        <v>12.85</v>
      </c>
      <c r="G1755" s="57">
        <v>13.2</v>
      </c>
      <c r="H1755" s="57">
        <v>13.2</v>
      </c>
      <c r="I1755" s="57">
        <v>11.95</v>
      </c>
      <c r="J1755" s="57">
        <v>12.1</v>
      </c>
      <c r="K1755" s="57">
        <v>12.15</v>
      </c>
      <c r="L1755" s="57">
        <v>12.35</v>
      </c>
      <c r="M1755" s="57">
        <v>12</v>
      </c>
      <c r="N1755" s="57">
        <v>12.2</v>
      </c>
      <c r="O1755" s="63">
        <v>8.2644628099173504E-3</v>
      </c>
      <c r="P1755" s="57">
        <v>299</v>
      </c>
      <c r="Q1755" s="57">
        <v>2056</v>
      </c>
      <c r="R1755" s="57">
        <v>893.5</v>
      </c>
      <c r="S1755" s="57">
        <v>12.12</v>
      </c>
      <c r="T1755" s="57">
        <v>13.23</v>
      </c>
      <c r="U1755" s="57">
        <v>14.4375</v>
      </c>
      <c r="V1755" s="57">
        <v>12.17</v>
      </c>
      <c r="W1755" s="57">
        <v>13.1275</v>
      </c>
      <c r="X1755" s="57">
        <v>14.433299999999999</v>
      </c>
      <c r="Y1755" s="57">
        <v>12.13</v>
      </c>
      <c r="Z1755" s="57">
        <v>13.047499999999999</v>
      </c>
      <c r="AA1755" s="57">
        <v>14.425000000000001</v>
      </c>
      <c r="AB1755" s="57">
        <v>21.65</v>
      </c>
      <c r="AC1755" s="57">
        <v>8.1</v>
      </c>
      <c r="AD1755" s="57">
        <v>14.7</v>
      </c>
      <c r="AE1755" s="57">
        <v>11.65</v>
      </c>
      <c r="AF1755" s="64">
        <v>29.566800000000001</v>
      </c>
      <c r="AG1755" s="64">
        <v>21.902200000000001</v>
      </c>
      <c r="AH1755" s="64">
        <v>31.169599999999999</v>
      </c>
      <c r="AI1755" s="64">
        <v>24.991299999999999</v>
      </c>
      <c r="AJ1755" s="61">
        <v>0.4548611111111111</v>
      </c>
      <c r="AK1755" s="216">
        <v>300</v>
      </c>
      <c r="AL1755" s="62">
        <v>588.81103492570844</v>
      </c>
      <c r="AM1755" s="24" t="s">
        <v>6057</v>
      </c>
      <c r="AN1755" s="216" t="s">
        <v>6009</v>
      </c>
      <c r="AO1755" s="216" t="s">
        <v>6007</v>
      </c>
      <c r="AP1755" s="216" t="s">
        <v>6884</v>
      </c>
      <c r="AQ1755" s="216" t="s">
        <v>6885</v>
      </c>
      <c r="AR1755" s="216" t="s">
        <v>6886</v>
      </c>
      <c r="AS1755" s="24" t="s">
        <v>5474</v>
      </c>
      <c r="AT1755" s="24" t="s">
        <v>6201</v>
      </c>
      <c r="AU1755" s="24" t="s">
        <v>6024</v>
      </c>
      <c r="AV1755" s="24" t="s">
        <v>6008</v>
      </c>
      <c r="AW1755" s="24" t="s">
        <v>5986</v>
      </c>
      <c r="AX1755" s="24" t="s">
        <v>5986</v>
      </c>
      <c r="AY1755" s="24" t="s">
        <v>8009</v>
      </c>
      <c r="AZ1755" s="216" t="s">
        <v>7132</v>
      </c>
      <c r="BA1755" s="216" t="s">
        <v>6914</v>
      </c>
      <c r="BB1755" s="57" t="s">
        <v>6898</v>
      </c>
      <c r="BC1755" s="202"/>
      <c r="BD1755" s="24"/>
      <c r="BE1755" s="151"/>
      <c r="BG1755" s="151"/>
      <c r="BI1755" s="151"/>
      <c r="BL1755" s="152"/>
    </row>
    <row r="1756" spans="1:64" s="169" customFormat="1">
      <c r="A1756" s="24">
        <v>8431</v>
      </c>
      <c r="B1756" s="24" t="s">
        <v>1528</v>
      </c>
      <c r="C1756" s="57">
        <v>62.1</v>
      </c>
      <c r="D1756" s="57">
        <v>63.9</v>
      </c>
      <c r="E1756" s="57">
        <v>61.2</v>
      </c>
      <c r="F1756" s="57">
        <v>63.3</v>
      </c>
      <c r="G1756" s="57">
        <v>63.6</v>
      </c>
      <c r="H1756" s="57">
        <v>64.400000000000006</v>
      </c>
      <c r="I1756" s="57">
        <v>62.2</v>
      </c>
      <c r="J1756" s="57">
        <v>63</v>
      </c>
      <c r="K1756" s="57">
        <v>62.3</v>
      </c>
      <c r="L1756" s="57">
        <v>63.9</v>
      </c>
      <c r="M1756" s="57">
        <v>62.3</v>
      </c>
      <c r="N1756" s="57">
        <v>63.9</v>
      </c>
      <c r="O1756" s="63">
        <v>2.7331189710610899E-2</v>
      </c>
      <c r="P1756" s="57">
        <v>175</v>
      </c>
      <c r="Q1756" s="57">
        <v>302</v>
      </c>
      <c r="R1756" s="57">
        <v>509.5</v>
      </c>
      <c r="S1756" s="57">
        <v>61.76</v>
      </c>
      <c r="T1756" s="57">
        <v>67.53</v>
      </c>
      <c r="U1756" s="57">
        <v>68.806700000000006</v>
      </c>
      <c r="V1756" s="57">
        <v>62.36</v>
      </c>
      <c r="W1756" s="57">
        <v>66.83</v>
      </c>
      <c r="X1756" s="57">
        <v>68.838300000000004</v>
      </c>
      <c r="Y1756" s="57">
        <v>62.5</v>
      </c>
      <c r="Z1756" s="57">
        <v>66.430000000000007</v>
      </c>
      <c r="AA1756" s="57">
        <v>68.821700000000007</v>
      </c>
      <c r="AB1756" s="57">
        <v>99</v>
      </c>
      <c r="AC1756" s="57">
        <v>50.1</v>
      </c>
      <c r="AD1756" s="57">
        <v>74.5</v>
      </c>
      <c r="AE1756" s="57">
        <v>58.3</v>
      </c>
      <c r="AF1756" s="64">
        <v>34.844099999999997</v>
      </c>
      <c r="AG1756" s="64">
        <v>25.6904</v>
      </c>
      <c r="AH1756" s="64">
        <v>44.441499999999998</v>
      </c>
      <c r="AI1756" s="64">
        <v>31.9407</v>
      </c>
      <c r="AJ1756" s="61">
        <v>0.4548611111111111</v>
      </c>
      <c r="AK1756" s="216">
        <v>200</v>
      </c>
      <c r="AL1756" s="62">
        <v>348.06262640932835</v>
      </c>
      <c r="AM1756" s="24" t="s">
        <v>6263</v>
      </c>
      <c r="AN1756" s="216" t="s">
        <v>6009</v>
      </c>
      <c r="AO1756" s="216" t="s">
        <v>5971</v>
      </c>
      <c r="AP1756" s="216" t="s">
        <v>6884</v>
      </c>
      <c r="AQ1756" s="216" t="s">
        <v>6885</v>
      </c>
      <c r="AR1756" s="216" t="s">
        <v>6886</v>
      </c>
      <c r="AS1756" s="24" t="s">
        <v>5474</v>
      </c>
      <c r="AT1756" s="24" t="s">
        <v>6016</v>
      </c>
      <c r="AU1756" s="24" t="s">
        <v>6216</v>
      </c>
      <c r="AV1756" s="24" t="s">
        <v>6255</v>
      </c>
      <c r="AW1756" s="24" t="s">
        <v>5979</v>
      </c>
      <c r="AX1756" s="24" t="s">
        <v>5979</v>
      </c>
      <c r="AY1756" s="24" t="s">
        <v>7118</v>
      </c>
      <c r="AZ1756" s="216" t="s">
        <v>7616</v>
      </c>
      <c r="BA1756" s="216" t="s">
        <v>7677</v>
      </c>
      <c r="BB1756" s="57" t="s">
        <v>6944</v>
      </c>
      <c r="BC1756" s="202"/>
      <c r="BD1756" s="24"/>
      <c r="BE1756" s="151"/>
      <c r="BG1756" s="151"/>
      <c r="BI1756" s="151"/>
      <c r="BL1756" s="152"/>
    </row>
    <row r="1757" spans="1:64" s="169" customFormat="1">
      <c r="A1757" s="24">
        <v>8432</v>
      </c>
      <c r="B1757" s="24" t="s">
        <v>1529</v>
      </c>
      <c r="C1757" s="57">
        <v>40.200000000000003</v>
      </c>
      <c r="D1757" s="57">
        <v>40.200000000000003</v>
      </c>
      <c r="E1757" s="57">
        <v>39.799999999999997</v>
      </c>
      <c r="F1757" s="57">
        <v>39.9</v>
      </c>
      <c r="G1757" s="57">
        <v>40.1</v>
      </c>
      <c r="H1757" s="57">
        <v>40.5</v>
      </c>
      <c r="I1757" s="57">
        <v>40</v>
      </c>
      <c r="J1757" s="57">
        <v>40.049999999999997</v>
      </c>
      <c r="K1757" s="57">
        <v>40.5</v>
      </c>
      <c r="L1757" s="57">
        <v>40.5</v>
      </c>
      <c r="M1757" s="57">
        <v>40.450000000000003</v>
      </c>
      <c r="N1757" s="57">
        <v>40.450000000000003</v>
      </c>
      <c r="O1757" s="63">
        <v>9.9875156054931302E-3</v>
      </c>
      <c r="P1757" s="57">
        <v>2</v>
      </c>
      <c r="Q1757" s="57">
        <v>30</v>
      </c>
      <c r="R1757" s="57">
        <v>31.85</v>
      </c>
      <c r="S1757" s="57">
        <v>40.17</v>
      </c>
      <c r="T1757" s="57">
        <v>40.842500000000001</v>
      </c>
      <c r="U1757" s="57">
        <v>42.425800000000002</v>
      </c>
      <c r="V1757" s="57">
        <v>40.08</v>
      </c>
      <c r="W1757" s="57">
        <v>40.777500000000003</v>
      </c>
      <c r="X1757" s="57">
        <v>42.375</v>
      </c>
      <c r="Y1757" s="57">
        <v>40.049999999999997</v>
      </c>
      <c r="Z1757" s="57">
        <v>40.755000000000003</v>
      </c>
      <c r="AA1757" s="57">
        <v>42.327500000000001</v>
      </c>
      <c r="AB1757" s="57">
        <v>69.3</v>
      </c>
      <c r="AC1757" s="57">
        <v>39.65</v>
      </c>
      <c r="AD1757" s="57">
        <v>42</v>
      </c>
      <c r="AE1757" s="57">
        <v>39.65</v>
      </c>
      <c r="AF1757" s="64">
        <v>14.8561</v>
      </c>
      <c r="AG1757" s="64">
        <v>11.0855</v>
      </c>
      <c r="AH1757" s="64">
        <v>27.1084</v>
      </c>
      <c r="AI1757" s="64">
        <v>16.426500000000001</v>
      </c>
      <c r="AJ1757" s="61">
        <v>0.4548611111111111</v>
      </c>
      <c r="AK1757" s="216">
        <v>50</v>
      </c>
      <c r="AL1757" s="62">
        <v>7.2427226251761638</v>
      </c>
      <c r="AM1757" s="24" t="e">
        <v>#NAME?</v>
      </c>
      <c r="AN1757" s="216" t="s">
        <v>6009</v>
      </c>
      <c r="AO1757" s="216" t="s">
        <v>6007</v>
      </c>
      <c r="AP1757" s="216" t="s">
        <v>6884</v>
      </c>
      <c r="AQ1757" s="216" t="s">
        <v>6885</v>
      </c>
      <c r="AR1757" s="216" t="s">
        <v>6886</v>
      </c>
      <c r="AS1757" s="24" t="s">
        <v>6951</v>
      </c>
      <c r="AT1757" s="24" t="s">
        <v>6017</v>
      </c>
      <c r="AU1757" s="24" t="s">
        <v>6347</v>
      </c>
      <c r="AV1757" s="24" t="e">
        <v>#NAME?</v>
      </c>
      <c r="AW1757" s="24" t="e">
        <v>#NAME?</v>
      </c>
      <c r="AX1757" s="24" t="e">
        <v>#NAME?</v>
      </c>
      <c r="AY1757" s="24" t="s">
        <v>7196</v>
      </c>
      <c r="AZ1757" s="216" t="s">
        <v>7210</v>
      </c>
      <c r="BA1757" s="216" t="s">
        <v>6974</v>
      </c>
      <c r="BB1757" s="57" t="s">
        <v>6898</v>
      </c>
      <c r="BC1757" s="202"/>
      <c r="BD1757" s="24"/>
      <c r="BE1757" s="151"/>
      <c r="BG1757" s="151"/>
      <c r="BI1757" s="151"/>
      <c r="BL1757" s="152"/>
    </row>
    <row r="1758" spans="1:64" s="169" customFormat="1">
      <c r="A1758" s="24">
        <v>8433</v>
      </c>
      <c r="B1758" s="24" t="s">
        <v>1530</v>
      </c>
      <c r="C1758" s="57">
        <v>38.799999999999997</v>
      </c>
      <c r="D1758" s="57">
        <v>40</v>
      </c>
      <c r="E1758" s="57">
        <v>38.799999999999997</v>
      </c>
      <c r="F1758" s="57">
        <v>39.9</v>
      </c>
      <c r="G1758" s="57">
        <v>40</v>
      </c>
      <c r="H1758" s="57">
        <v>40</v>
      </c>
      <c r="I1758" s="57">
        <v>40</v>
      </c>
      <c r="J1758" s="57">
        <v>40</v>
      </c>
      <c r="K1758" s="57">
        <v>40.5</v>
      </c>
      <c r="L1758" s="57">
        <v>40.5</v>
      </c>
      <c r="M1758" s="57">
        <v>39.950000000000003</v>
      </c>
      <c r="N1758" s="57">
        <v>39.950000000000003</v>
      </c>
      <c r="O1758" s="63">
        <v>-1.25E-3</v>
      </c>
      <c r="P1758" s="57">
        <v>3</v>
      </c>
      <c r="Q1758" s="57">
        <v>1</v>
      </c>
      <c r="R1758" s="57">
        <v>21.95</v>
      </c>
      <c r="S1758" s="57">
        <v>39.590000000000003</v>
      </c>
      <c r="T1758" s="57">
        <v>41.957500000000003</v>
      </c>
      <c r="U1758" s="57">
        <v>42.601700000000001</v>
      </c>
      <c r="V1758" s="57">
        <v>39.65</v>
      </c>
      <c r="W1758" s="57">
        <v>41.73</v>
      </c>
      <c r="X1758" s="57">
        <v>42.581699999999998</v>
      </c>
      <c r="Y1758" s="57">
        <v>39.75</v>
      </c>
      <c r="Z1758" s="57">
        <v>41.537500000000001</v>
      </c>
      <c r="AA1758" s="57">
        <v>42.5608</v>
      </c>
      <c r="AB1758" s="57">
        <v>51.8</v>
      </c>
      <c r="AC1758" s="57">
        <v>36.5</v>
      </c>
      <c r="AD1758" s="57">
        <v>45.4</v>
      </c>
      <c r="AE1758" s="57">
        <v>38.6</v>
      </c>
      <c r="AF1758" s="64">
        <v>38.642400000000002</v>
      </c>
      <c r="AG1758" s="64">
        <v>29.551100000000002</v>
      </c>
      <c r="AH1758" s="64">
        <v>46.482300000000002</v>
      </c>
      <c r="AI1758" s="64">
        <v>35.194800000000001</v>
      </c>
      <c r="AJ1758" s="61">
        <v>0.4548611111111111</v>
      </c>
      <c r="AK1758" s="216">
        <v>50</v>
      </c>
      <c r="AL1758" s="62">
        <v>10.864083937764246</v>
      </c>
      <c r="AM1758" s="24" t="s">
        <v>6517</v>
      </c>
      <c r="AN1758" s="216" t="s">
        <v>6009</v>
      </c>
      <c r="AO1758" s="216" t="s">
        <v>5971</v>
      </c>
      <c r="AP1758" s="216" t="s">
        <v>6884</v>
      </c>
      <c r="AQ1758" s="216" t="s">
        <v>6885</v>
      </c>
      <c r="AR1758" s="216" t="s">
        <v>6886</v>
      </c>
      <c r="AS1758" s="24" t="s">
        <v>6887</v>
      </c>
      <c r="AT1758" s="24" t="s">
        <v>6031</v>
      </c>
      <c r="AU1758" s="24" t="s">
        <v>6577</v>
      </c>
      <c r="AV1758" s="24" t="s">
        <v>6518</v>
      </c>
      <c r="AW1758" s="24" t="s">
        <v>5979</v>
      </c>
      <c r="AX1758" s="24" t="s">
        <v>5979</v>
      </c>
      <c r="AY1758" s="24" t="s">
        <v>7829</v>
      </c>
      <c r="AZ1758" s="216" t="s">
        <v>6896</v>
      </c>
      <c r="BA1758" s="216" t="s">
        <v>6893</v>
      </c>
      <c r="BB1758" s="57" t="s">
        <v>5474</v>
      </c>
      <c r="BC1758" s="202"/>
      <c r="BD1758" s="24"/>
      <c r="BE1758" s="151"/>
      <c r="BG1758" s="151"/>
      <c r="BI1758" s="151"/>
      <c r="BL1758" s="152"/>
    </row>
    <row r="1759" spans="1:64" s="169" customFormat="1">
      <c r="A1759" s="24">
        <v>8435</v>
      </c>
      <c r="B1759" s="24" t="s">
        <v>1531</v>
      </c>
      <c r="C1759" s="57">
        <v>56.3</v>
      </c>
      <c r="D1759" s="57">
        <v>56.4</v>
      </c>
      <c r="E1759" s="57">
        <v>56.2</v>
      </c>
      <c r="F1759" s="57">
        <v>56.4</v>
      </c>
      <c r="G1759" s="57">
        <v>56.4</v>
      </c>
      <c r="H1759" s="57">
        <v>56.9</v>
      </c>
      <c r="I1759" s="57">
        <v>56.4</v>
      </c>
      <c r="J1759" s="57">
        <v>56.6</v>
      </c>
      <c r="K1759" s="57">
        <v>56.6</v>
      </c>
      <c r="L1759" s="57">
        <v>57</v>
      </c>
      <c r="M1759" s="57">
        <v>56.6</v>
      </c>
      <c r="N1759" s="57">
        <v>56.9</v>
      </c>
      <c r="O1759" s="63">
        <v>5.3003533568904502E-3</v>
      </c>
      <c r="P1759" s="57">
        <v>4</v>
      </c>
      <c r="Q1759" s="57">
        <v>11</v>
      </c>
      <c r="R1759" s="57">
        <v>43.7</v>
      </c>
      <c r="S1759" s="57">
        <v>56.4</v>
      </c>
      <c r="T1759" s="57">
        <v>56.134999999999998</v>
      </c>
      <c r="U1759" s="57">
        <v>56.7883</v>
      </c>
      <c r="V1759" s="57">
        <v>56.4</v>
      </c>
      <c r="W1759" s="57">
        <v>56.19</v>
      </c>
      <c r="X1759" s="57">
        <v>56.783299999999997</v>
      </c>
      <c r="Y1759" s="57">
        <v>56.46</v>
      </c>
      <c r="Z1759" s="57">
        <v>56.274999999999999</v>
      </c>
      <c r="AA1759" s="57">
        <v>56.781700000000001</v>
      </c>
      <c r="AB1759" s="57">
        <v>61</v>
      </c>
      <c r="AC1759" s="57">
        <v>48.6</v>
      </c>
      <c r="AD1759" s="57">
        <v>57.3</v>
      </c>
      <c r="AE1759" s="57">
        <v>55.3</v>
      </c>
      <c r="AF1759" s="64">
        <v>47.603999999999999</v>
      </c>
      <c r="AG1759" s="64">
        <v>52.819600000000001</v>
      </c>
      <c r="AH1759" s="64">
        <v>56.180500000000002</v>
      </c>
      <c r="AI1759" s="64">
        <v>53.939900000000002</v>
      </c>
      <c r="AJ1759" s="61">
        <v>0.4548611111111111</v>
      </c>
      <c r="AK1759" s="216">
        <v>50</v>
      </c>
      <c r="AL1759" s="62">
        <v>14.485445250352328</v>
      </c>
      <c r="AM1759" s="24" t="s">
        <v>7754</v>
      </c>
      <c r="AN1759" s="216" t="s">
        <v>5981</v>
      </c>
      <c r="AO1759" s="216" t="s">
        <v>5961</v>
      </c>
      <c r="AP1759" s="216" t="s">
        <v>6908</v>
      </c>
      <c r="AQ1759" s="216" t="s">
        <v>6900</v>
      </c>
      <c r="AR1759" s="216" t="s">
        <v>6886</v>
      </c>
      <c r="AS1759" s="24" t="s">
        <v>6927</v>
      </c>
      <c r="AT1759" s="24" t="s">
        <v>6126</v>
      </c>
      <c r="AU1759" s="24" t="s">
        <v>6055</v>
      </c>
      <c r="AV1759" s="24" t="s">
        <v>6055</v>
      </c>
      <c r="AW1759" s="24" t="s">
        <v>5991</v>
      </c>
      <c r="AX1759" s="24" t="s">
        <v>5979</v>
      </c>
      <c r="AY1759" s="24" t="s">
        <v>7979</v>
      </c>
      <c r="AZ1759" s="216" t="s">
        <v>7646</v>
      </c>
      <c r="BA1759" s="216" t="s">
        <v>8225</v>
      </c>
      <c r="BB1759" s="57" t="s">
        <v>6994</v>
      </c>
      <c r="BC1759" s="202"/>
      <c r="BD1759" s="24"/>
      <c r="BE1759" s="151"/>
      <c r="BG1759" s="151"/>
      <c r="BI1759" s="151"/>
      <c r="BL1759" s="152"/>
    </row>
    <row r="1760" spans="1:64" s="169" customFormat="1">
      <c r="A1760" s="24">
        <v>8436</v>
      </c>
      <c r="B1760" s="24" t="s">
        <v>1532</v>
      </c>
      <c r="C1760" s="57">
        <v>266</v>
      </c>
      <c r="D1760" s="57">
        <v>267</v>
      </c>
      <c r="E1760" s="57">
        <v>259</v>
      </c>
      <c r="F1760" s="57">
        <v>262</v>
      </c>
      <c r="G1760" s="57">
        <v>262</v>
      </c>
      <c r="H1760" s="57">
        <v>265.5</v>
      </c>
      <c r="I1760" s="57">
        <v>252</v>
      </c>
      <c r="J1760" s="57">
        <v>264</v>
      </c>
      <c r="K1760" s="57">
        <v>262</v>
      </c>
      <c r="L1760" s="57">
        <v>266.5</v>
      </c>
      <c r="M1760" s="57">
        <v>259.5</v>
      </c>
      <c r="N1760" s="57">
        <v>266</v>
      </c>
      <c r="O1760" s="63">
        <v>7.5757575757575699E-3</v>
      </c>
      <c r="P1760" s="57">
        <v>465</v>
      </c>
      <c r="Q1760" s="57">
        <v>1722</v>
      </c>
      <c r="R1760" s="57">
        <v>2004.35</v>
      </c>
      <c r="S1760" s="57">
        <v>263.2</v>
      </c>
      <c r="T1760" s="57">
        <v>300.72500000000002</v>
      </c>
      <c r="U1760" s="57">
        <v>270.55829999999997</v>
      </c>
      <c r="V1760" s="57">
        <v>263.10000000000002</v>
      </c>
      <c r="W1760" s="57">
        <v>297.22500000000002</v>
      </c>
      <c r="X1760" s="57">
        <v>270.94170000000003</v>
      </c>
      <c r="Y1760" s="57">
        <v>261.8</v>
      </c>
      <c r="Z1760" s="57">
        <v>293.72500000000002</v>
      </c>
      <c r="AA1760" s="57">
        <v>271.32499999999999</v>
      </c>
      <c r="AB1760" s="57">
        <v>350</v>
      </c>
      <c r="AC1760" s="57">
        <v>183</v>
      </c>
      <c r="AD1760" s="57">
        <v>346</v>
      </c>
      <c r="AE1760" s="57">
        <v>252</v>
      </c>
      <c r="AF1760" s="64">
        <v>20.366800000000001</v>
      </c>
      <c r="AG1760" s="64">
        <v>16.8428</v>
      </c>
      <c r="AH1760" s="64">
        <v>26.540800000000001</v>
      </c>
      <c r="AI1760" s="64">
        <v>20.075500000000002</v>
      </c>
      <c r="AJ1760" s="61">
        <v>0.4548611111111111</v>
      </c>
      <c r="AK1760" s="216">
        <v>500</v>
      </c>
      <c r="AL1760" s="62">
        <v>888.82141813518137</v>
      </c>
      <c r="AM1760" s="24" t="s">
        <v>6615</v>
      </c>
      <c r="AN1760" s="216" t="s">
        <v>6009</v>
      </c>
      <c r="AO1760" s="216" t="s">
        <v>6007</v>
      </c>
      <c r="AP1760" s="216" t="s">
        <v>6884</v>
      </c>
      <c r="AQ1760" s="216" t="s">
        <v>6885</v>
      </c>
      <c r="AR1760" s="216" t="s">
        <v>6886</v>
      </c>
      <c r="AS1760" s="24" t="s">
        <v>6965</v>
      </c>
      <c r="AT1760" s="24" t="s">
        <v>5984</v>
      </c>
      <c r="AU1760" s="24" t="s">
        <v>5972</v>
      </c>
      <c r="AV1760" s="24" t="s">
        <v>6016</v>
      </c>
      <c r="AW1760" s="24" t="s">
        <v>5965</v>
      </c>
      <c r="AX1760" s="24" t="s">
        <v>5986</v>
      </c>
      <c r="AY1760" s="24" t="s">
        <v>7980</v>
      </c>
      <c r="AZ1760" s="216" t="s">
        <v>8361</v>
      </c>
      <c r="BA1760" s="216" t="s">
        <v>7310</v>
      </c>
      <c r="BB1760" s="57" t="s">
        <v>6944</v>
      </c>
      <c r="BC1760" s="202"/>
      <c r="BD1760" s="24"/>
      <c r="BE1760" s="151"/>
      <c r="BG1760" s="151"/>
      <c r="BI1760" s="151"/>
      <c r="BL1760" s="152"/>
    </row>
    <row r="1761" spans="1:64" s="169" customFormat="1">
      <c r="A1761" s="24">
        <v>8437</v>
      </c>
      <c r="B1761" s="24" t="s">
        <v>1533</v>
      </c>
      <c r="C1761" s="57">
        <v>160</v>
      </c>
      <c r="D1761" s="57">
        <v>160</v>
      </c>
      <c r="E1761" s="57">
        <v>159.5</v>
      </c>
      <c r="F1761" s="57">
        <v>160</v>
      </c>
      <c r="G1761" s="57">
        <v>165</v>
      </c>
      <c r="H1761" s="57">
        <v>165</v>
      </c>
      <c r="I1761" s="57">
        <v>163.5</v>
      </c>
      <c r="J1761" s="57">
        <v>165</v>
      </c>
      <c r="K1761" s="57">
        <v>165</v>
      </c>
      <c r="L1761" s="57">
        <v>165</v>
      </c>
      <c r="M1761" s="57">
        <v>165</v>
      </c>
      <c r="N1761" s="57">
        <v>165</v>
      </c>
      <c r="O1761" s="63">
        <v>0</v>
      </c>
      <c r="P1761" s="57">
        <v>1</v>
      </c>
      <c r="Q1761" s="57">
        <v>10</v>
      </c>
      <c r="R1761" s="57">
        <v>24.2</v>
      </c>
      <c r="S1761" s="57">
        <v>158.80000000000001</v>
      </c>
      <c r="T1761" s="57">
        <v>167.17500000000001</v>
      </c>
      <c r="U1761" s="57">
        <v>174.35830000000001</v>
      </c>
      <c r="V1761" s="57">
        <v>160.30000000000001</v>
      </c>
      <c r="W1761" s="57">
        <v>166.67500000000001</v>
      </c>
      <c r="X1761" s="57">
        <v>174.16669999999999</v>
      </c>
      <c r="Y1761" s="57">
        <v>161.4</v>
      </c>
      <c r="Z1761" s="57">
        <v>166.375</v>
      </c>
      <c r="AA1761" s="57">
        <v>173.95</v>
      </c>
      <c r="AB1761" s="57">
        <v>196</v>
      </c>
      <c r="AC1761" s="57">
        <v>147</v>
      </c>
      <c r="AD1761" s="57">
        <v>183.5</v>
      </c>
      <c r="AE1761" s="57">
        <v>152</v>
      </c>
      <c r="AF1761" s="64">
        <v>50.537399999999998</v>
      </c>
      <c r="AG1761" s="64">
        <v>31.584099999999999</v>
      </c>
      <c r="AH1761" s="64">
        <v>67.025000000000006</v>
      </c>
      <c r="AI1761" s="64">
        <v>43.3977</v>
      </c>
      <c r="AJ1761" s="61">
        <v>0.4548611111111111</v>
      </c>
      <c r="AK1761" s="216">
        <v>50</v>
      </c>
      <c r="AL1761" s="62">
        <v>3.6213613125880819</v>
      </c>
      <c r="AM1761" s="24" t="s">
        <v>6806</v>
      </c>
      <c r="AN1761" s="216" t="s">
        <v>6009</v>
      </c>
      <c r="AO1761" s="216" t="s">
        <v>5961</v>
      </c>
      <c r="AP1761" s="216" t="s">
        <v>6884</v>
      </c>
      <c r="AQ1761" s="216" t="s">
        <v>6885</v>
      </c>
      <c r="AR1761" s="216" t="s">
        <v>6886</v>
      </c>
      <c r="AS1761" s="24" t="s">
        <v>5474</v>
      </c>
      <c r="AT1761" s="24" t="s">
        <v>6650</v>
      </c>
      <c r="AU1761" s="24" t="s">
        <v>6650</v>
      </c>
      <c r="AV1761" s="24" t="s">
        <v>6577</v>
      </c>
      <c r="AW1761" s="24" t="s">
        <v>5979</v>
      </c>
      <c r="AX1761" s="24" t="s">
        <v>5979</v>
      </c>
      <c r="AY1761" s="24" t="s">
        <v>7730</v>
      </c>
      <c r="AZ1761" s="216" t="s">
        <v>6950</v>
      </c>
      <c r="BA1761" s="216" t="s">
        <v>6992</v>
      </c>
      <c r="BB1761" s="57" t="s">
        <v>5474</v>
      </c>
      <c r="BC1761" s="202"/>
      <c r="BD1761" s="24"/>
      <c r="BE1761" s="151"/>
      <c r="BG1761" s="151"/>
      <c r="BI1761" s="151"/>
      <c r="BL1761" s="152"/>
    </row>
    <row r="1762" spans="1:64" s="169" customFormat="1">
      <c r="A1762" s="24">
        <v>8440</v>
      </c>
      <c r="B1762" s="24" t="s">
        <v>5955</v>
      </c>
      <c r="C1762" s="57">
        <v>17.149999999999999</v>
      </c>
      <c r="D1762" s="57">
        <v>17.850000000000001</v>
      </c>
      <c r="E1762" s="57">
        <v>17.149999999999999</v>
      </c>
      <c r="F1762" s="57">
        <v>17.8</v>
      </c>
      <c r="G1762" s="57">
        <v>17.899999999999999</v>
      </c>
      <c r="H1762" s="57">
        <v>19.399999999999999</v>
      </c>
      <c r="I1762" s="57">
        <v>17.850000000000001</v>
      </c>
      <c r="J1762" s="57">
        <v>18.649999999999999</v>
      </c>
      <c r="K1762" s="57">
        <v>18.95</v>
      </c>
      <c r="L1762" s="57">
        <v>19</v>
      </c>
      <c r="M1762" s="57">
        <v>18.3</v>
      </c>
      <c r="N1762" s="57">
        <v>18.7</v>
      </c>
      <c r="O1762" s="63">
        <v>2.6809651474530801E-3</v>
      </c>
      <c r="P1762" s="57">
        <v>30</v>
      </c>
      <c r="Q1762" s="57">
        <v>185</v>
      </c>
      <c r="R1762" s="57">
        <v>77.8</v>
      </c>
      <c r="S1762" s="57">
        <v>17.52</v>
      </c>
      <c r="T1762" s="57">
        <v>18.66</v>
      </c>
      <c r="U1762" s="57">
        <v>19.327500000000001</v>
      </c>
      <c r="V1762" s="57">
        <v>17.71</v>
      </c>
      <c r="W1762" s="57">
        <v>18.607500000000002</v>
      </c>
      <c r="X1762" s="57">
        <v>19.319199999999999</v>
      </c>
      <c r="Y1762" s="57">
        <v>17.89</v>
      </c>
      <c r="Z1762" s="57">
        <v>18.574999999999999</v>
      </c>
      <c r="AA1762" s="57">
        <v>19.315799999999999</v>
      </c>
      <c r="AB1762" s="57">
        <v>23.5</v>
      </c>
      <c r="AC1762" s="57">
        <v>14</v>
      </c>
      <c r="AD1762" s="57">
        <v>20.149999999999999</v>
      </c>
      <c r="AE1762" s="57">
        <v>16.95</v>
      </c>
      <c r="AF1762" s="64">
        <v>36.966700000000003</v>
      </c>
      <c r="AG1762" s="64">
        <v>21.753900000000002</v>
      </c>
      <c r="AH1762" s="64">
        <v>48.454000000000001</v>
      </c>
      <c r="AI1762" s="64">
        <v>30.6539</v>
      </c>
      <c r="AJ1762" s="61">
        <v>0.4548611111111111</v>
      </c>
      <c r="AK1762" s="216">
        <v>50</v>
      </c>
      <c r="AL1762" s="62">
        <v>108.64083937764246</v>
      </c>
      <c r="AM1762" s="24" t="s">
        <v>8433</v>
      </c>
      <c r="AN1762" s="216" t="s">
        <v>6009</v>
      </c>
      <c r="AO1762" s="216" t="s">
        <v>5971</v>
      </c>
      <c r="AP1762" s="216" t="s">
        <v>6884</v>
      </c>
      <c r="AQ1762" s="216" t="s">
        <v>6900</v>
      </c>
      <c r="AR1762" s="216" t="s">
        <v>6886</v>
      </c>
      <c r="AS1762" s="24" t="s">
        <v>6887</v>
      </c>
      <c r="AT1762" s="24" t="s">
        <v>6013</v>
      </c>
      <c r="AU1762" s="24" t="s">
        <v>5982</v>
      </c>
      <c r="AV1762" s="24" t="s">
        <v>5984</v>
      </c>
      <c r="AW1762" s="24" t="s">
        <v>5965</v>
      </c>
      <c r="AX1762" s="24" t="s">
        <v>5976</v>
      </c>
      <c r="AY1762" s="24" t="s">
        <v>7476</v>
      </c>
      <c r="AZ1762" s="216" t="s">
        <v>7058</v>
      </c>
      <c r="BA1762" s="216" t="s">
        <v>6930</v>
      </c>
      <c r="BB1762" s="57" t="s">
        <v>7017</v>
      </c>
      <c r="BC1762" s="202"/>
      <c r="BD1762" s="24"/>
      <c r="BE1762" s="151"/>
      <c r="BG1762" s="151"/>
      <c r="BI1762" s="151"/>
      <c r="BL1762" s="152"/>
    </row>
    <row r="1763" spans="1:64" s="169" customFormat="1">
      <c r="A1763" s="24">
        <v>8442</v>
      </c>
      <c r="B1763" s="24" t="s">
        <v>1534</v>
      </c>
      <c r="C1763" s="57">
        <v>38.85</v>
      </c>
      <c r="D1763" s="57">
        <v>39.85</v>
      </c>
      <c r="E1763" s="57">
        <v>38.1</v>
      </c>
      <c r="F1763" s="57">
        <v>38.200000000000003</v>
      </c>
      <c r="G1763" s="57">
        <v>38.4</v>
      </c>
      <c r="H1763" s="57">
        <v>38.450000000000003</v>
      </c>
      <c r="I1763" s="57">
        <v>38</v>
      </c>
      <c r="J1763" s="57">
        <v>38.450000000000003</v>
      </c>
      <c r="K1763" s="57">
        <v>38.799999999999997</v>
      </c>
      <c r="L1763" s="57">
        <v>39.35</v>
      </c>
      <c r="M1763" s="57">
        <v>38.799999999999997</v>
      </c>
      <c r="N1763" s="57">
        <v>39.35</v>
      </c>
      <c r="O1763" s="63">
        <v>2.3407022106631901E-2</v>
      </c>
      <c r="P1763" s="57">
        <v>9</v>
      </c>
      <c r="Q1763" s="57">
        <v>11</v>
      </c>
      <c r="R1763" s="57">
        <v>51.5</v>
      </c>
      <c r="S1763" s="57">
        <v>38.47</v>
      </c>
      <c r="T1763" s="57">
        <v>40.537500000000001</v>
      </c>
      <c r="U1763" s="57">
        <v>40.285800000000002</v>
      </c>
      <c r="V1763" s="57">
        <v>38.450000000000003</v>
      </c>
      <c r="W1763" s="57">
        <v>40.44</v>
      </c>
      <c r="X1763" s="57">
        <v>40.2742</v>
      </c>
      <c r="Y1763" s="57">
        <v>38.69</v>
      </c>
      <c r="Z1763" s="57">
        <v>40.192500000000003</v>
      </c>
      <c r="AA1763" s="57">
        <v>40.28</v>
      </c>
      <c r="AB1763" s="57">
        <v>52.6</v>
      </c>
      <c r="AC1763" s="57">
        <v>0</v>
      </c>
      <c r="AD1763" s="57">
        <v>44</v>
      </c>
      <c r="AE1763" s="57">
        <v>37.4</v>
      </c>
      <c r="AF1763" s="64">
        <v>25.145</v>
      </c>
      <c r="AG1763" s="64">
        <v>22.206499999999998</v>
      </c>
      <c r="AH1763" s="64">
        <v>37.398299999999999</v>
      </c>
      <c r="AI1763" s="64">
        <v>27.270399999999999</v>
      </c>
      <c r="AJ1763" s="61">
        <v>0.4548611111111111</v>
      </c>
      <c r="AK1763" s="216">
        <v>50</v>
      </c>
      <c r="AL1763" s="62">
        <v>32.592251813292734</v>
      </c>
      <c r="AM1763" s="24" t="s">
        <v>7117</v>
      </c>
      <c r="AN1763" s="216" t="s">
        <v>6009</v>
      </c>
      <c r="AO1763" s="216" t="s">
        <v>5971</v>
      </c>
      <c r="AP1763" s="216" t="s">
        <v>6884</v>
      </c>
      <c r="AQ1763" s="216" t="s">
        <v>6885</v>
      </c>
      <c r="AR1763" s="216" t="s">
        <v>6886</v>
      </c>
      <c r="AS1763" s="24" t="s">
        <v>5474</v>
      </c>
      <c r="AT1763" s="24" t="s">
        <v>5984</v>
      </c>
      <c r="AU1763" s="24" t="s">
        <v>6509</v>
      </c>
      <c r="AV1763" s="24" t="s">
        <v>6493</v>
      </c>
      <c r="AW1763" s="24" t="s">
        <v>5979</v>
      </c>
      <c r="AX1763" s="24" t="s">
        <v>5979</v>
      </c>
      <c r="AY1763" s="24" t="s">
        <v>8434</v>
      </c>
      <c r="AZ1763" s="216" t="s">
        <v>7132</v>
      </c>
      <c r="BA1763" s="216" t="s">
        <v>7145</v>
      </c>
      <c r="BB1763" s="57" t="s">
        <v>5474</v>
      </c>
      <c r="BC1763" s="202"/>
      <c r="BD1763" s="24"/>
      <c r="BE1763" s="151"/>
      <c r="BG1763" s="151"/>
      <c r="BI1763" s="151"/>
      <c r="BL1763" s="152"/>
    </row>
    <row r="1764" spans="1:64" s="169" customFormat="1">
      <c r="A1764" s="24">
        <v>8443</v>
      </c>
      <c r="B1764" s="24" t="s">
        <v>1535</v>
      </c>
      <c r="C1764" s="57">
        <v>11</v>
      </c>
      <c r="D1764" s="57">
        <v>11.15</v>
      </c>
      <c r="E1764" s="57">
        <v>11</v>
      </c>
      <c r="F1764" s="57">
        <v>11.15</v>
      </c>
      <c r="G1764" s="57">
        <v>11.2</v>
      </c>
      <c r="H1764" s="57">
        <v>11.2</v>
      </c>
      <c r="I1764" s="57">
        <v>11</v>
      </c>
      <c r="J1764" s="57">
        <v>11.1</v>
      </c>
      <c r="K1764" s="57">
        <v>11.2</v>
      </c>
      <c r="L1764" s="57">
        <v>11.2</v>
      </c>
      <c r="M1764" s="57">
        <v>11.15</v>
      </c>
      <c r="N1764" s="57">
        <v>11.2</v>
      </c>
      <c r="O1764" s="63">
        <v>9.0090090090090003E-3</v>
      </c>
      <c r="P1764" s="57">
        <v>9</v>
      </c>
      <c r="Q1764" s="57">
        <v>12</v>
      </c>
      <c r="R1764" s="57">
        <v>23.35</v>
      </c>
      <c r="S1764" s="57">
        <v>10.99</v>
      </c>
      <c r="T1764" s="57">
        <v>11.2325</v>
      </c>
      <c r="U1764" s="57">
        <v>11.4733</v>
      </c>
      <c r="V1764" s="57">
        <v>11.02</v>
      </c>
      <c r="W1764" s="57">
        <v>11.215</v>
      </c>
      <c r="X1764" s="57">
        <v>11.467499999999999</v>
      </c>
      <c r="Y1764" s="57">
        <v>11.07</v>
      </c>
      <c r="Z1764" s="57">
        <v>11.21</v>
      </c>
      <c r="AA1764" s="57">
        <v>11.4617</v>
      </c>
      <c r="AB1764" s="57">
        <v>14.45</v>
      </c>
      <c r="AC1764" s="57">
        <v>9.58</v>
      </c>
      <c r="AD1764" s="57">
        <v>11.45</v>
      </c>
      <c r="AE1764" s="57">
        <v>10.65</v>
      </c>
      <c r="AF1764" s="64">
        <v>59.308500000000002</v>
      </c>
      <c r="AG1764" s="64">
        <v>50.285600000000002</v>
      </c>
      <c r="AH1764" s="64">
        <v>70.0946</v>
      </c>
      <c r="AI1764" s="64">
        <v>56.888599999999997</v>
      </c>
      <c r="AJ1764" s="61">
        <v>0.4548611111111111</v>
      </c>
      <c r="AK1764" s="216">
        <v>50</v>
      </c>
      <c r="AL1764" s="62">
        <v>32.592251813292734</v>
      </c>
      <c r="AM1764" s="24" t="s">
        <v>6745</v>
      </c>
      <c r="AN1764" s="216" t="s">
        <v>6009</v>
      </c>
      <c r="AO1764" s="216" t="s">
        <v>5961</v>
      </c>
      <c r="AP1764" s="216" t="s">
        <v>6884</v>
      </c>
      <c r="AQ1764" s="216" t="s">
        <v>6885</v>
      </c>
      <c r="AR1764" s="216" t="s">
        <v>6886</v>
      </c>
      <c r="AS1764" s="24" t="s">
        <v>5474</v>
      </c>
      <c r="AT1764" s="24" t="s">
        <v>6493</v>
      </c>
      <c r="AU1764" s="24" t="s">
        <v>6017</v>
      </c>
      <c r="AV1764" s="24" t="s">
        <v>6650</v>
      </c>
      <c r="AW1764" s="24" t="s">
        <v>5979</v>
      </c>
      <c r="AX1764" s="24" t="s">
        <v>6159</v>
      </c>
      <c r="AY1764" s="24" t="s">
        <v>7159</v>
      </c>
      <c r="AZ1764" s="216" t="s">
        <v>6958</v>
      </c>
      <c r="BA1764" s="216" t="s">
        <v>6893</v>
      </c>
      <c r="BB1764" s="57" t="s">
        <v>5474</v>
      </c>
      <c r="BC1764" s="202"/>
      <c r="BD1764" s="24"/>
      <c r="BE1764" s="151"/>
      <c r="BG1764" s="151"/>
      <c r="BI1764" s="151"/>
      <c r="BL1764" s="152"/>
    </row>
    <row r="1765" spans="1:64" s="169" customFormat="1">
      <c r="A1765" s="24">
        <v>8446</v>
      </c>
      <c r="B1765" s="24" t="s">
        <v>1537</v>
      </c>
      <c r="C1765" s="57">
        <v>84.3</v>
      </c>
      <c r="D1765" s="57">
        <v>84.3</v>
      </c>
      <c r="E1765" s="57">
        <v>83.1</v>
      </c>
      <c r="F1765" s="57">
        <v>83.5</v>
      </c>
      <c r="G1765" s="57">
        <v>83.5</v>
      </c>
      <c r="H1765" s="57">
        <v>85</v>
      </c>
      <c r="I1765" s="57">
        <v>83.5</v>
      </c>
      <c r="J1765" s="57">
        <v>84.9</v>
      </c>
      <c r="K1765" s="57">
        <v>84.9</v>
      </c>
      <c r="L1765" s="57">
        <v>84.9</v>
      </c>
      <c r="M1765" s="57">
        <v>84.1</v>
      </c>
      <c r="N1765" s="57">
        <v>84.5</v>
      </c>
      <c r="O1765" s="63">
        <v>-4.7114252061248498E-3</v>
      </c>
      <c r="P1765" s="57">
        <v>22</v>
      </c>
      <c r="Q1765" s="57">
        <v>78</v>
      </c>
      <c r="R1765" s="57">
        <v>86.4</v>
      </c>
      <c r="S1765" s="57">
        <v>85.4</v>
      </c>
      <c r="T1765" s="57">
        <v>88.584999999999994</v>
      </c>
      <c r="U1765" s="57">
        <v>91.471699999999998</v>
      </c>
      <c r="V1765" s="57">
        <v>84.96</v>
      </c>
      <c r="W1765" s="57">
        <v>88.305000000000007</v>
      </c>
      <c r="X1765" s="57">
        <v>91.298299999999998</v>
      </c>
      <c r="Y1765" s="57">
        <v>84.5</v>
      </c>
      <c r="Z1765" s="57">
        <v>88.045000000000002</v>
      </c>
      <c r="AA1765" s="57">
        <v>91.111699999999999</v>
      </c>
      <c r="AB1765" s="57">
        <v>122</v>
      </c>
      <c r="AC1765" s="57">
        <v>83.1</v>
      </c>
      <c r="AD1765" s="57">
        <v>91.7</v>
      </c>
      <c r="AE1765" s="57">
        <v>83.1</v>
      </c>
      <c r="AF1765" s="64">
        <v>14.924300000000001</v>
      </c>
      <c r="AG1765" s="64">
        <v>12.818</v>
      </c>
      <c r="AH1765" s="64">
        <v>19.099900000000002</v>
      </c>
      <c r="AI1765" s="64">
        <v>14.912000000000001</v>
      </c>
      <c r="AJ1765" s="61">
        <v>0.4548611111111111</v>
      </c>
      <c r="AK1765" s="216">
        <v>50</v>
      </c>
      <c r="AL1765" s="62">
        <v>79.669948876937809</v>
      </c>
      <c r="AM1765" s="24" t="s">
        <v>6015</v>
      </c>
      <c r="AN1765" s="216" t="s">
        <v>6009</v>
      </c>
      <c r="AO1765" s="216" t="s">
        <v>6047</v>
      </c>
      <c r="AP1765" s="216" t="s">
        <v>6884</v>
      </c>
      <c r="AQ1765" s="216" t="s">
        <v>6885</v>
      </c>
      <c r="AR1765" s="216" t="s">
        <v>7000</v>
      </c>
      <c r="AS1765" s="24" t="s">
        <v>7198</v>
      </c>
      <c r="AT1765" s="24" t="s">
        <v>6017</v>
      </c>
      <c r="AU1765" s="24" t="s">
        <v>6055</v>
      </c>
      <c r="AV1765" s="24" t="s">
        <v>6017</v>
      </c>
      <c r="AW1765" s="24" t="s">
        <v>5979</v>
      </c>
      <c r="AX1765" s="24" t="s">
        <v>5970</v>
      </c>
      <c r="AY1765" s="24" t="s">
        <v>7785</v>
      </c>
      <c r="AZ1765" s="216" t="s">
        <v>7062</v>
      </c>
      <c r="BA1765" s="216" t="s">
        <v>7028</v>
      </c>
      <c r="BB1765" s="57" t="s">
        <v>6898</v>
      </c>
      <c r="BC1765" s="202"/>
      <c r="BD1765" s="24"/>
      <c r="BE1765" s="151"/>
      <c r="BG1765" s="151"/>
      <c r="BI1765" s="151"/>
      <c r="BL1765" s="152"/>
    </row>
    <row r="1766" spans="1:64" s="169" customFormat="1">
      <c r="A1766" s="24">
        <v>8450</v>
      </c>
      <c r="B1766" s="24" t="s">
        <v>1538</v>
      </c>
      <c r="C1766" s="57">
        <v>23</v>
      </c>
      <c r="D1766" s="57">
        <v>23.25</v>
      </c>
      <c r="E1766" s="57">
        <v>22.75</v>
      </c>
      <c r="F1766" s="57">
        <v>22.75</v>
      </c>
      <c r="G1766" s="57">
        <v>23.2</v>
      </c>
      <c r="H1766" s="57">
        <v>23.2</v>
      </c>
      <c r="I1766" s="57">
        <v>22.75</v>
      </c>
      <c r="J1766" s="57">
        <v>23</v>
      </c>
      <c r="K1766" s="57">
        <v>23.1</v>
      </c>
      <c r="L1766" s="57">
        <v>23.4</v>
      </c>
      <c r="M1766" s="57">
        <v>23</v>
      </c>
      <c r="N1766" s="57">
        <v>23.1</v>
      </c>
      <c r="O1766" s="63">
        <v>4.3478260869565201E-3</v>
      </c>
      <c r="P1766" s="57">
        <v>12</v>
      </c>
      <c r="Q1766" s="57">
        <v>19</v>
      </c>
      <c r="R1766" s="57">
        <v>49.1</v>
      </c>
      <c r="S1766" s="57">
        <v>22.7</v>
      </c>
      <c r="T1766" s="57">
        <v>23.24</v>
      </c>
      <c r="U1766" s="57">
        <v>23.4758</v>
      </c>
      <c r="V1766" s="57">
        <v>22.75</v>
      </c>
      <c r="W1766" s="57">
        <v>23.22</v>
      </c>
      <c r="X1766" s="57">
        <v>23.465800000000002</v>
      </c>
      <c r="Y1766" s="57">
        <v>22.84</v>
      </c>
      <c r="Z1766" s="57">
        <v>23.204999999999998</v>
      </c>
      <c r="AA1766" s="57">
        <v>23.452500000000001</v>
      </c>
      <c r="AB1766" s="57">
        <v>26.4</v>
      </c>
      <c r="AC1766" s="57">
        <v>20.8</v>
      </c>
      <c r="AD1766" s="57">
        <v>24.25</v>
      </c>
      <c r="AE1766" s="57">
        <v>22.5</v>
      </c>
      <c r="AF1766" s="64">
        <v>33.753300000000003</v>
      </c>
      <c r="AG1766" s="64">
        <v>25.876300000000001</v>
      </c>
      <c r="AH1766" s="64">
        <v>44.724400000000003</v>
      </c>
      <c r="AI1766" s="64">
        <v>32.158999999999999</v>
      </c>
      <c r="AJ1766" s="61">
        <v>0.4548611111111111</v>
      </c>
      <c r="AK1766" s="216">
        <v>50</v>
      </c>
      <c r="AL1766" s="62">
        <v>43.456335751056983</v>
      </c>
      <c r="AM1766" s="24" t="s">
        <v>6853</v>
      </c>
      <c r="AN1766" s="216" t="s">
        <v>6009</v>
      </c>
      <c r="AO1766" s="216" t="s">
        <v>5971</v>
      </c>
      <c r="AP1766" s="216" t="s">
        <v>6884</v>
      </c>
      <c r="AQ1766" s="216" t="s">
        <v>6885</v>
      </c>
      <c r="AR1766" s="216" t="s">
        <v>6886</v>
      </c>
      <c r="AS1766" s="24" t="s">
        <v>6894</v>
      </c>
      <c r="AT1766" s="24" t="s">
        <v>6130</v>
      </c>
      <c r="AU1766" s="24" t="s">
        <v>6017</v>
      </c>
      <c r="AV1766" s="24" t="s">
        <v>6166</v>
      </c>
      <c r="AW1766" s="24" t="s">
        <v>5996</v>
      </c>
      <c r="AX1766" s="24" t="s">
        <v>5991</v>
      </c>
      <c r="AY1766" s="24" t="s">
        <v>6949</v>
      </c>
      <c r="AZ1766" s="216" t="s">
        <v>7210</v>
      </c>
      <c r="BA1766" s="216" t="s">
        <v>6914</v>
      </c>
      <c r="BB1766" s="57" t="s">
        <v>5474</v>
      </c>
      <c r="BC1766" s="202"/>
      <c r="BD1766" s="24"/>
      <c r="BE1766" s="151"/>
      <c r="BG1766" s="151"/>
      <c r="BI1766" s="151"/>
      <c r="BL1766" s="152"/>
    </row>
    <row r="1767" spans="1:64" s="169" customFormat="1">
      <c r="A1767" s="24">
        <v>8454</v>
      </c>
      <c r="B1767" s="24" t="s">
        <v>1539</v>
      </c>
      <c r="C1767" s="57">
        <v>1670</v>
      </c>
      <c r="D1767" s="57">
        <v>1670</v>
      </c>
      <c r="E1767" s="57">
        <v>1585</v>
      </c>
      <c r="F1767" s="57">
        <v>1600</v>
      </c>
      <c r="G1767" s="57">
        <v>1615</v>
      </c>
      <c r="H1767" s="57">
        <v>1645</v>
      </c>
      <c r="I1767" s="57">
        <v>1565</v>
      </c>
      <c r="J1767" s="57">
        <v>1585</v>
      </c>
      <c r="K1767" s="57">
        <v>1580</v>
      </c>
      <c r="L1767" s="57">
        <v>1685</v>
      </c>
      <c r="M1767" s="57">
        <v>1580</v>
      </c>
      <c r="N1767" s="57">
        <v>1680</v>
      </c>
      <c r="O1767" s="63">
        <v>5.9936908517350097E-2</v>
      </c>
      <c r="P1767" s="57">
        <v>350</v>
      </c>
      <c r="Q1767" s="57">
        <v>586</v>
      </c>
      <c r="R1767" s="57">
        <v>605.04999999999995</v>
      </c>
      <c r="S1767" s="57">
        <v>1662</v>
      </c>
      <c r="T1767" s="57">
        <v>1739.5</v>
      </c>
      <c r="U1767" s="57">
        <v>1620</v>
      </c>
      <c r="V1767" s="57">
        <v>1638</v>
      </c>
      <c r="W1767" s="57">
        <v>1743.75</v>
      </c>
      <c r="X1767" s="57">
        <v>1625.75</v>
      </c>
      <c r="Y1767" s="57">
        <v>1630</v>
      </c>
      <c r="Z1767" s="57">
        <v>1750.25</v>
      </c>
      <c r="AA1767" s="57">
        <v>1632.4167</v>
      </c>
      <c r="AB1767" s="57">
        <v>2075</v>
      </c>
      <c r="AC1767" s="57">
        <v>580</v>
      </c>
      <c r="AD1767" s="57">
        <v>2010</v>
      </c>
      <c r="AE1767" s="57">
        <v>1515</v>
      </c>
      <c r="AF1767" s="64">
        <v>10.665800000000001</v>
      </c>
      <c r="AG1767" s="64">
        <v>20.888400000000001</v>
      </c>
      <c r="AH1767" s="64">
        <v>18.062899999999999</v>
      </c>
      <c r="AI1767" s="64">
        <v>19.9466</v>
      </c>
      <c r="AJ1767" s="61">
        <v>0.4548611111111111</v>
      </c>
      <c r="AK1767" s="216">
        <v>350</v>
      </c>
      <c r="AL1767" s="62">
        <v>680.81374591101098</v>
      </c>
      <c r="AM1767" s="24" t="s">
        <v>6154</v>
      </c>
      <c r="AN1767" s="216" t="s">
        <v>6039</v>
      </c>
      <c r="AO1767" s="216" t="s">
        <v>6047</v>
      </c>
      <c r="AP1767" s="216" t="s">
        <v>6908</v>
      </c>
      <c r="AQ1767" s="216" t="s">
        <v>6885</v>
      </c>
      <c r="AR1767" s="216" t="s">
        <v>6886</v>
      </c>
      <c r="AS1767" s="24" t="s">
        <v>5474</v>
      </c>
      <c r="AT1767" s="24" t="s">
        <v>6024</v>
      </c>
      <c r="AU1767" s="24" t="s">
        <v>5984</v>
      </c>
      <c r="AV1767" s="24" t="s">
        <v>6013</v>
      </c>
      <c r="AW1767" s="24" t="s">
        <v>5979</v>
      </c>
      <c r="AX1767" s="24" t="s">
        <v>5979</v>
      </c>
      <c r="AY1767" s="24" t="s">
        <v>7980</v>
      </c>
      <c r="AZ1767" s="216" t="s">
        <v>7789</v>
      </c>
      <c r="BA1767" s="216" t="s">
        <v>7238</v>
      </c>
      <c r="BB1767" s="57" t="s">
        <v>7217</v>
      </c>
      <c r="BC1767" s="202"/>
      <c r="BD1767" s="24"/>
      <c r="BE1767" s="151"/>
      <c r="BG1767" s="151"/>
      <c r="BI1767" s="151"/>
      <c r="BL1767" s="152"/>
    </row>
    <row r="1768" spans="1:64" s="169" customFormat="1">
      <c r="A1768" s="24">
        <v>8455</v>
      </c>
      <c r="B1768" s="24" t="s">
        <v>1540</v>
      </c>
      <c r="C1768" s="57">
        <v>17.600000000000001</v>
      </c>
      <c r="D1768" s="57">
        <v>17.95</v>
      </c>
      <c r="E1768" s="57">
        <v>17.600000000000001</v>
      </c>
      <c r="F1768" s="57">
        <v>17.95</v>
      </c>
      <c r="G1768" s="57">
        <v>17.600000000000001</v>
      </c>
      <c r="H1768" s="57">
        <v>17.600000000000001</v>
      </c>
      <c r="I1768" s="57">
        <v>17.600000000000001</v>
      </c>
      <c r="J1768" s="57">
        <v>17.600000000000001</v>
      </c>
      <c r="K1768" s="57">
        <v>17.899999999999999</v>
      </c>
      <c r="L1768" s="57">
        <v>18.399999999999999</v>
      </c>
      <c r="M1768" s="57">
        <v>17.899999999999999</v>
      </c>
      <c r="N1768" s="57">
        <v>18.399999999999999</v>
      </c>
      <c r="O1768" s="63">
        <v>4.54545454545454E-2</v>
      </c>
      <c r="P1768" s="57">
        <v>6</v>
      </c>
      <c r="Q1768" s="57">
        <v>2</v>
      </c>
      <c r="R1768" s="57">
        <v>5.125</v>
      </c>
      <c r="S1768" s="57">
        <v>17.662500000000001</v>
      </c>
      <c r="T1768" s="57">
        <v>17.664300000000001</v>
      </c>
      <c r="U1768" s="57">
        <v>17.914999999999999</v>
      </c>
      <c r="V1768" s="57">
        <v>17.725000000000001</v>
      </c>
      <c r="W1768" s="57">
        <v>17.66</v>
      </c>
      <c r="X1768" s="57">
        <v>17.913</v>
      </c>
      <c r="Y1768" s="57">
        <v>17.962499999999999</v>
      </c>
      <c r="Z1768" s="57">
        <v>17.706299999999999</v>
      </c>
      <c r="AA1768" s="57">
        <v>17.920999999999999</v>
      </c>
      <c r="AB1768" s="57">
        <v>22.3</v>
      </c>
      <c r="AC1768" s="57">
        <v>16.55</v>
      </c>
      <c r="AD1768" s="57">
        <v>18.600000000000001</v>
      </c>
      <c r="AE1768" s="57">
        <v>17.149999999999999</v>
      </c>
      <c r="AF1768" s="64"/>
      <c r="AG1768" s="64"/>
      <c r="AH1768" s="64"/>
      <c r="AI1768" s="64"/>
      <c r="AJ1768" s="61">
        <v>0.4548611111111111</v>
      </c>
      <c r="AK1768" s="216">
        <v>50</v>
      </c>
      <c r="AL1768" s="62">
        <v>21.728167875528491</v>
      </c>
      <c r="AM1768" s="24" t="s">
        <v>7663</v>
      </c>
      <c r="AN1768" s="216" t="s">
        <v>5993</v>
      </c>
      <c r="AO1768" s="216" t="s">
        <v>5993</v>
      </c>
      <c r="AP1768" s="216" t="s">
        <v>6908</v>
      </c>
      <c r="AQ1768" s="216" t="s">
        <v>6900</v>
      </c>
      <c r="AR1768" s="216" t="s">
        <v>6886</v>
      </c>
      <c r="AS1768" s="24" t="s">
        <v>6927</v>
      </c>
      <c r="AT1768" s="24" t="s">
        <v>6493</v>
      </c>
      <c r="AU1768" s="24" t="s">
        <v>6577</v>
      </c>
      <c r="AV1768" s="24" t="s">
        <v>6255</v>
      </c>
      <c r="AW1768" s="24" t="s">
        <v>5979</v>
      </c>
      <c r="AX1768" s="24" t="s">
        <v>5979</v>
      </c>
      <c r="AY1768" s="24" t="s">
        <v>7337</v>
      </c>
      <c r="AZ1768" s="216" t="s">
        <v>8435</v>
      </c>
      <c r="BA1768" s="216" t="s">
        <v>7326</v>
      </c>
      <c r="BB1768" s="57" t="s">
        <v>7451</v>
      </c>
      <c r="BC1768" s="202"/>
      <c r="BD1768" s="24"/>
      <c r="BE1768" s="151"/>
      <c r="BG1768" s="151"/>
      <c r="BI1768" s="151"/>
      <c r="BL1768" s="152"/>
    </row>
    <row r="1769" spans="1:64" s="169" customFormat="1">
      <c r="A1769" s="24">
        <v>8462</v>
      </c>
      <c r="B1769" s="24" t="s">
        <v>1541</v>
      </c>
      <c r="C1769" s="57">
        <v>135</v>
      </c>
      <c r="D1769" s="57">
        <v>139</v>
      </c>
      <c r="E1769" s="57">
        <v>134</v>
      </c>
      <c r="F1769" s="57">
        <v>136.5</v>
      </c>
      <c r="G1769" s="57">
        <v>137</v>
      </c>
      <c r="H1769" s="57">
        <v>144.5</v>
      </c>
      <c r="I1769" s="57">
        <v>137</v>
      </c>
      <c r="J1769" s="57">
        <v>142</v>
      </c>
      <c r="K1769" s="57">
        <v>143.5</v>
      </c>
      <c r="L1769" s="57">
        <v>144.5</v>
      </c>
      <c r="M1769" s="57">
        <v>142.5</v>
      </c>
      <c r="N1769" s="57">
        <v>143.5</v>
      </c>
      <c r="O1769" s="63">
        <v>1.0563380281690101E-2</v>
      </c>
      <c r="P1769" s="57">
        <v>50</v>
      </c>
      <c r="Q1769" s="57">
        <v>90</v>
      </c>
      <c r="R1769" s="57">
        <v>94.6</v>
      </c>
      <c r="S1769" s="57">
        <v>134.69999999999999</v>
      </c>
      <c r="T1769" s="57">
        <v>146.82499999999999</v>
      </c>
      <c r="U1769" s="57">
        <v>148.94999999999999</v>
      </c>
      <c r="V1769" s="57">
        <v>136</v>
      </c>
      <c r="W1769" s="57">
        <v>146.05000000000001</v>
      </c>
      <c r="X1769" s="57">
        <v>148.8417</v>
      </c>
      <c r="Y1769" s="57">
        <v>137.4</v>
      </c>
      <c r="Z1769" s="57">
        <v>145.55000000000001</v>
      </c>
      <c r="AA1769" s="57">
        <v>148.76669999999999</v>
      </c>
      <c r="AB1769" s="57">
        <v>181</v>
      </c>
      <c r="AC1769" s="57">
        <v>125</v>
      </c>
      <c r="AD1769" s="57">
        <v>160</v>
      </c>
      <c r="AE1769" s="57">
        <v>131</v>
      </c>
      <c r="AF1769" s="64">
        <v>36.490200000000002</v>
      </c>
      <c r="AG1769" s="64">
        <v>21.084299999999999</v>
      </c>
      <c r="AH1769" s="64">
        <v>55.191000000000003</v>
      </c>
      <c r="AI1769" s="64">
        <v>32.453200000000002</v>
      </c>
      <c r="AJ1769" s="61">
        <v>0.4548611111111111</v>
      </c>
      <c r="AK1769" s="216">
        <v>50</v>
      </c>
      <c r="AL1769" s="62">
        <v>181.06806562940409</v>
      </c>
      <c r="AM1769" s="24" t="s">
        <v>8065</v>
      </c>
      <c r="AN1769" s="216" t="s">
        <v>6009</v>
      </c>
      <c r="AO1769" s="216" t="s">
        <v>5961</v>
      </c>
      <c r="AP1769" s="216" t="s">
        <v>6884</v>
      </c>
      <c r="AQ1769" s="216" t="s">
        <v>6885</v>
      </c>
      <c r="AR1769" s="216" t="s">
        <v>6886</v>
      </c>
      <c r="AS1769" s="24" t="s">
        <v>5474</v>
      </c>
      <c r="AT1769" s="24" t="s">
        <v>6016</v>
      </c>
      <c r="AU1769" s="24" t="s">
        <v>6013</v>
      </c>
      <c r="AV1769" s="24" t="s">
        <v>6121</v>
      </c>
      <c r="AW1769" s="24" t="s">
        <v>5970</v>
      </c>
      <c r="AX1769" s="24" t="s">
        <v>5970</v>
      </c>
      <c r="AY1769" s="24" t="s">
        <v>7741</v>
      </c>
      <c r="AZ1769" s="216" t="s">
        <v>7138</v>
      </c>
      <c r="BA1769" s="216" t="s">
        <v>6893</v>
      </c>
      <c r="BB1769" s="57" t="s">
        <v>5474</v>
      </c>
      <c r="BC1769" s="202"/>
      <c r="BD1769" s="24"/>
      <c r="BE1769" s="151"/>
      <c r="BG1769" s="151"/>
      <c r="BI1769" s="151"/>
      <c r="BL1769" s="152"/>
    </row>
    <row r="1770" spans="1:64" s="169" customFormat="1">
      <c r="A1770" s="24">
        <v>8463</v>
      </c>
      <c r="B1770" s="24" t="s">
        <v>1542</v>
      </c>
      <c r="C1770" s="57">
        <v>36.950000000000003</v>
      </c>
      <c r="D1770" s="57">
        <v>37.75</v>
      </c>
      <c r="E1770" s="57">
        <v>36</v>
      </c>
      <c r="F1770" s="57">
        <v>37</v>
      </c>
      <c r="G1770" s="57">
        <v>37.1</v>
      </c>
      <c r="H1770" s="57">
        <v>37.1</v>
      </c>
      <c r="I1770" s="57">
        <v>36.450000000000003</v>
      </c>
      <c r="J1770" s="57">
        <v>36.6</v>
      </c>
      <c r="K1770" s="57">
        <v>36.9</v>
      </c>
      <c r="L1770" s="57">
        <v>37.200000000000003</v>
      </c>
      <c r="M1770" s="57">
        <v>36.299999999999997</v>
      </c>
      <c r="N1770" s="57">
        <v>37.15</v>
      </c>
      <c r="O1770" s="63">
        <v>1.5027322404371501E-2</v>
      </c>
      <c r="P1770" s="57">
        <v>10</v>
      </c>
      <c r="Q1770" s="57">
        <v>20</v>
      </c>
      <c r="R1770" s="57">
        <v>79.650000000000006</v>
      </c>
      <c r="S1770" s="57">
        <v>37.01</v>
      </c>
      <c r="T1770" s="57">
        <v>36.532499999999999</v>
      </c>
      <c r="U1770" s="57">
        <v>37.4208</v>
      </c>
      <c r="V1770" s="57">
        <v>36.89</v>
      </c>
      <c r="W1770" s="57">
        <v>36.537500000000001</v>
      </c>
      <c r="X1770" s="57">
        <v>37.424199999999999</v>
      </c>
      <c r="Y1770" s="57">
        <v>36.880000000000003</v>
      </c>
      <c r="Z1770" s="57">
        <v>36.577500000000001</v>
      </c>
      <c r="AA1770" s="57">
        <v>37.4283</v>
      </c>
      <c r="AB1770" s="57">
        <v>45</v>
      </c>
      <c r="AC1770" s="57">
        <v>31.9</v>
      </c>
      <c r="AD1770" s="57">
        <v>38</v>
      </c>
      <c r="AE1770" s="57">
        <v>35.6</v>
      </c>
      <c r="AF1770" s="64">
        <v>46.411900000000003</v>
      </c>
      <c r="AG1770" s="64">
        <v>47.939599999999999</v>
      </c>
      <c r="AH1770" s="64">
        <v>51.682000000000002</v>
      </c>
      <c r="AI1770" s="64">
        <v>49.187100000000001</v>
      </c>
      <c r="AJ1770" s="61">
        <v>0.4548611111111111</v>
      </c>
      <c r="AK1770" s="216">
        <v>50</v>
      </c>
      <c r="AL1770" s="62">
        <v>36.213613125880819</v>
      </c>
      <c r="AM1770" s="24" t="s">
        <v>6754</v>
      </c>
      <c r="AN1770" s="216" t="s">
        <v>5981</v>
      </c>
      <c r="AO1770" s="216" t="s">
        <v>5961</v>
      </c>
      <c r="AP1770" s="216" t="s">
        <v>6884</v>
      </c>
      <c r="AQ1770" s="216" t="s">
        <v>6900</v>
      </c>
      <c r="AR1770" s="216" t="s">
        <v>6886</v>
      </c>
      <c r="AS1770" s="24" t="s">
        <v>7699</v>
      </c>
      <c r="AT1770" s="24" t="s">
        <v>5972</v>
      </c>
      <c r="AU1770" s="24" t="s">
        <v>6017</v>
      </c>
      <c r="AV1770" s="24" t="s">
        <v>6244</v>
      </c>
      <c r="AW1770" s="24" t="s">
        <v>5965</v>
      </c>
      <c r="AX1770" s="24" t="s">
        <v>5996</v>
      </c>
      <c r="AY1770" s="24" t="s">
        <v>7321</v>
      </c>
      <c r="AZ1770" s="216" t="s">
        <v>7494</v>
      </c>
      <c r="BA1770" s="216" t="s">
        <v>7041</v>
      </c>
      <c r="BB1770" s="57" t="s">
        <v>6898</v>
      </c>
      <c r="BC1770" s="202"/>
      <c r="BD1770" s="24"/>
      <c r="BE1770" s="151"/>
      <c r="BG1770" s="151"/>
      <c r="BI1770" s="151"/>
      <c r="BL1770" s="152"/>
    </row>
    <row r="1771" spans="1:64" s="169" customFormat="1">
      <c r="A1771" s="24">
        <v>8464</v>
      </c>
      <c r="B1771" s="24" t="s">
        <v>1543</v>
      </c>
      <c r="C1771" s="57">
        <v>414.5</v>
      </c>
      <c r="D1771" s="57">
        <v>423.5</v>
      </c>
      <c r="E1771" s="57">
        <v>412</v>
      </c>
      <c r="F1771" s="57">
        <v>418.5</v>
      </c>
      <c r="G1771" s="57">
        <v>418.5</v>
      </c>
      <c r="H1771" s="57">
        <v>418.5</v>
      </c>
      <c r="I1771" s="57">
        <v>401.5</v>
      </c>
      <c r="J1771" s="57">
        <v>414.5</v>
      </c>
      <c r="K1771" s="57">
        <v>420</v>
      </c>
      <c r="L1771" s="57">
        <v>421</v>
      </c>
      <c r="M1771" s="57">
        <v>409.5</v>
      </c>
      <c r="N1771" s="57">
        <v>418.5</v>
      </c>
      <c r="O1771" s="63">
        <v>9.6501809408926394E-3</v>
      </c>
      <c r="P1771" s="57">
        <v>154</v>
      </c>
      <c r="Q1771" s="57">
        <v>412</v>
      </c>
      <c r="R1771" s="57">
        <v>534.25</v>
      </c>
      <c r="S1771" s="57">
        <v>420.6</v>
      </c>
      <c r="T1771" s="57">
        <v>452.55</v>
      </c>
      <c r="U1771" s="57">
        <v>426.70830000000001</v>
      </c>
      <c r="V1771" s="57">
        <v>416.5</v>
      </c>
      <c r="W1771" s="57">
        <v>450.2</v>
      </c>
      <c r="X1771" s="57">
        <v>426.82499999999999</v>
      </c>
      <c r="Y1771" s="57">
        <v>414.6</v>
      </c>
      <c r="Z1771" s="57">
        <v>447.9</v>
      </c>
      <c r="AA1771" s="57">
        <v>427.1</v>
      </c>
      <c r="AB1771" s="57">
        <v>499.5</v>
      </c>
      <c r="AC1771" s="57">
        <v>309</v>
      </c>
      <c r="AD1771" s="57">
        <v>499.5</v>
      </c>
      <c r="AE1771" s="57">
        <v>398.5</v>
      </c>
      <c r="AF1771" s="64">
        <v>20.552600000000002</v>
      </c>
      <c r="AG1771" s="64">
        <v>19.208200000000001</v>
      </c>
      <c r="AH1771" s="64">
        <v>27.169799999999999</v>
      </c>
      <c r="AI1771" s="64">
        <v>21.862100000000002</v>
      </c>
      <c r="AJ1771" s="61">
        <v>0.4548611111111111</v>
      </c>
      <c r="AK1771" s="216">
        <v>200</v>
      </c>
      <c r="AL1771" s="62">
        <v>306.29511124020894</v>
      </c>
      <c r="AM1771" s="24" t="s">
        <v>6872</v>
      </c>
      <c r="AN1771" s="216" t="s">
        <v>6009</v>
      </c>
      <c r="AO1771" s="216" t="s">
        <v>6007</v>
      </c>
      <c r="AP1771" s="216" t="s">
        <v>6884</v>
      </c>
      <c r="AQ1771" s="216" t="s">
        <v>6885</v>
      </c>
      <c r="AR1771" s="216" t="s">
        <v>6886</v>
      </c>
      <c r="AS1771" s="24" t="s">
        <v>6894</v>
      </c>
      <c r="AT1771" s="24" t="s">
        <v>6016</v>
      </c>
      <c r="AU1771" s="24" t="s">
        <v>6060</v>
      </c>
      <c r="AV1771" s="24" t="s">
        <v>6248</v>
      </c>
      <c r="AW1771" s="24" t="s">
        <v>5965</v>
      </c>
      <c r="AX1771" s="24" t="s">
        <v>6033</v>
      </c>
      <c r="AY1771" s="24" t="s">
        <v>7230</v>
      </c>
      <c r="AZ1771" s="216" t="s">
        <v>7597</v>
      </c>
      <c r="BA1771" s="216" t="s">
        <v>7021</v>
      </c>
      <c r="BB1771" s="57" t="s">
        <v>6898</v>
      </c>
      <c r="BC1771" s="202"/>
      <c r="BD1771" s="24"/>
      <c r="BE1771" s="151"/>
      <c r="BG1771" s="151"/>
      <c r="BI1771" s="151"/>
      <c r="BL1771" s="152"/>
    </row>
    <row r="1772" spans="1:64" s="169" customFormat="1">
      <c r="A1772" s="24">
        <v>8466</v>
      </c>
      <c r="B1772" s="24" t="s">
        <v>1544</v>
      </c>
      <c r="C1772" s="57">
        <v>54.4</v>
      </c>
      <c r="D1772" s="57">
        <v>54.5</v>
      </c>
      <c r="E1772" s="57">
        <v>53</v>
      </c>
      <c r="F1772" s="57">
        <v>54.3</v>
      </c>
      <c r="G1772" s="57">
        <v>53.5</v>
      </c>
      <c r="H1772" s="57">
        <v>54.2</v>
      </c>
      <c r="I1772" s="57">
        <v>53.2</v>
      </c>
      <c r="J1772" s="57">
        <v>54.2</v>
      </c>
      <c r="K1772" s="57">
        <v>54.2</v>
      </c>
      <c r="L1772" s="57">
        <v>54.2</v>
      </c>
      <c r="M1772" s="57">
        <v>53.6</v>
      </c>
      <c r="N1772" s="57">
        <v>53.7</v>
      </c>
      <c r="O1772" s="63">
        <v>-9.2250922509225092E-3</v>
      </c>
      <c r="P1772" s="57">
        <v>7</v>
      </c>
      <c r="Q1772" s="57">
        <v>13</v>
      </c>
      <c r="R1772" s="57">
        <v>22.947399999999998</v>
      </c>
      <c r="S1772" s="57">
        <v>54.24</v>
      </c>
      <c r="T1772" s="57">
        <v>55.689500000000002</v>
      </c>
      <c r="U1772" s="57">
        <v>57.067799999999998</v>
      </c>
      <c r="V1772" s="57">
        <v>54.08</v>
      </c>
      <c r="W1772" s="57">
        <v>55.552599999999998</v>
      </c>
      <c r="X1772" s="57">
        <v>57.018599999999999</v>
      </c>
      <c r="Y1772" s="57">
        <v>53.84</v>
      </c>
      <c r="Z1772" s="57">
        <v>55.447400000000002</v>
      </c>
      <c r="AA1772" s="57">
        <v>56.959299999999999</v>
      </c>
      <c r="AB1772" s="57">
        <v>66</v>
      </c>
      <c r="AC1772" s="57">
        <v>0</v>
      </c>
      <c r="AD1772" s="57">
        <v>57.7</v>
      </c>
      <c r="AE1772" s="57">
        <v>53</v>
      </c>
      <c r="AF1772" s="64">
        <v>27.2774</v>
      </c>
      <c r="AG1772" s="64">
        <v>31.401399999999999</v>
      </c>
      <c r="AH1772" s="64">
        <v>24.1678</v>
      </c>
      <c r="AI1772" s="64">
        <v>28.990200000000002</v>
      </c>
      <c r="AJ1772" s="61">
        <v>0.4548611111111111</v>
      </c>
      <c r="AK1772" s="216">
        <v>50</v>
      </c>
      <c r="AL1772" s="62">
        <v>25.349529188116573</v>
      </c>
      <c r="AM1772" s="24" t="s">
        <v>7252</v>
      </c>
      <c r="AN1772" s="216" t="s">
        <v>5967</v>
      </c>
      <c r="AO1772" s="216" t="s">
        <v>6007</v>
      </c>
      <c r="AP1772" s="216" t="s">
        <v>6884</v>
      </c>
      <c r="AQ1772" s="216" t="s">
        <v>6885</v>
      </c>
      <c r="AR1772" s="216" t="s">
        <v>6916</v>
      </c>
      <c r="AS1772" s="24" t="s">
        <v>6917</v>
      </c>
      <c r="AT1772" s="24" t="s">
        <v>6248</v>
      </c>
      <c r="AU1772" s="24" t="s">
        <v>6126</v>
      </c>
      <c r="AV1772" s="24" t="s">
        <v>6017</v>
      </c>
      <c r="AW1772" s="24" t="s">
        <v>5979</v>
      </c>
      <c r="AX1772" s="24" t="s">
        <v>5990</v>
      </c>
      <c r="AY1772" s="24" t="s">
        <v>7163</v>
      </c>
      <c r="AZ1772" s="216" t="s">
        <v>6936</v>
      </c>
      <c r="BA1772" s="216" t="s">
        <v>6920</v>
      </c>
      <c r="BB1772" s="57" t="s">
        <v>5474</v>
      </c>
      <c r="BC1772" s="202"/>
      <c r="BD1772" s="24"/>
      <c r="BE1772" s="151"/>
      <c r="BG1772" s="151"/>
      <c r="BI1772" s="151"/>
      <c r="BL1772" s="152"/>
    </row>
    <row r="1773" spans="1:64" s="169" customFormat="1">
      <c r="A1773" s="24">
        <v>8473</v>
      </c>
      <c r="B1773" s="24" t="s">
        <v>1547</v>
      </c>
      <c r="C1773" s="57">
        <v>36.799999999999997</v>
      </c>
      <c r="D1773" s="57">
        <v>37.200000000000003</v>
      </c>
      <c r="E1773" s="57">
        <v>36.65</v>
      </c>
      <c r="F1773" s="57">
        <v>36.65</v>
      </c>
      <c r="G1773" s="57">
        <v>37.4</v>
      </c>
      <c r="H1773" s="57">
        <v>37.4</v>
      </c>
      <c r="I1773" s="57">
        <v>36.700000000000003</v>
      </c>
      <c r="J1773" s="57">
        <v>36.700000000000003</v>
      </c>
      <c r="K1773" s="57">
        <v>37</v>
      </c>
      <c r="L1773" s="57">
        <v>37.049999999999997</v>
      </c>
      <c r="M1773" s="57">
        <v>36.549999999999997</v>
      </c>
      <c r="N1773" s="57">
        <v>36.950000000000003</v>
      </c>
      <c r="O1773" s="63">
        <v>6.81198910081743E-3</v>
      </c>
      <c r="P1773" s="57">
        <v>7</v>
      </c>
      <c r="Q1773" s="57">
        <v>11</v>
      </c>
      <c r="R1773" s="57">
        <v>58.35</v>
      </c>
      <c r="S1773" s="57">
        <v>37.57</v>
      </c>
      <c r="T1773" s="57">
        <v>38.9925</v>
      </c>
      <c r="U1773" s="57">
        <v>39.581699999999998</v>
      </c>
      <c r="V1773" s="57">
        <v>37.19</v>
      </c>
      <c r="W1773" s="57">
        <v>38.837499999999999</v>
      </c>
      <c r="X1773" s="57">
        <v>39.5</v>
      </c>
      <c r="Y1773" s="57">
        <v>36.81</v>
      </c>
      <c r="Z1773" s="57">
        <v>38.700000000000003</v>
      </c>
      <c r="AA1773" s="57">
        <v>39.414200000000001</v>
      </c>
      <c r="AB1773" s="57">
        <v>48.4</v>
      </c>
      <c r="AC1773" s="57">
        <v>36.5</v>
      </c>
      <c r="AD1773" s="57">
        <v>40.049999999999997</v>
      </c>
      <c r="AE1773" s="57">
        <v>36.5</v>
      </c>
      <c r="AF1773" s="64">
        <v>7.3140000000000001</v>
      </c>
      <c r="AG1773" s="64">
        <v>9.0366999999999997</v>
      </c>
      <c r="AH1773" s="64">
        <v>10.645200000000001</v>
      </c>
      <c r="AI1773" s="64">
        <v>9.5729000000000006</v>
      </c>
      <c r="AJ1773" s="61">
        <v>0.4548611111111111</v>
      </c>
      <c r="AK1773" s="216">
        <v>50</v>
      </c>
      <c r="AL1773" s="62">
        <v>25.349529188116573</v>
      </c>
      <c r="AM1773" s="24" t="s">
        <v>6693</v>
      </c>
      <c r="AN1773" s="216" t="s">
        <v>6337</v>
      </c>
      <c r="AO1773" s="216" t="s">
        <v>6047</v>
      </c>
      <c r="AP1773" s="216" t="s">
        <v>6884</v>
      </c>
      <c r="AQ1773" s="216" t="s">
        <v>6885</v>
      </c>
      <c r="AR1773" s="216" t="s">
        <v>6886</v>
      </c>
      <c r="AS1773" s="24" t="s">
        <v>7047</v>
      </c>
      <c r="AT1773" s="24" t="s">
        <v>6535</v>
      </c>
      <c r="AU1773" s="24" t="s">
        <v>6518</v>
      </c>
      <c r="AV1773" s="24" t="s">
        <v>6328</v>
      </c>
      <c r="AW1773" s="24" t="s">
        <v>5965</v>
      </c>
      <c r="AX1773" s="24" t="s">
        <v>6033</v>
      </c>
      <c r="AY1773" s="24" t="s">
        <v>7823</v>
      </c>
      <c r="AZ1773" s="216" t="s">
        <v>7192</v>
      </c>
      <c r="BA1773" s="216" t="s">
        <v>7086</v>
      </c>
      <c r="BB1773" s="57" t="s">
        <v>6898</v>
      </c>
      <c r="BC1773" s="202"/>
      <c r="BD1773" s="24"/>
      <c r="BE1773" s="151"/>
      <c r="BG1773" s="151"/>
      <c r="BI1773" s="151"/>
      <c r="BL1773" s="152"/>
    </row>
    <row r="1774" spans="1:64" s="169" customFormat="1">
      <c r="A1774" s="24">
        <v>8476</v>
      </c>
      <c r="B1774" s="24" t="s">
        <v>4312</v>
      </c>
      <c r="C1774" s="57">
        <v>48</v>
      </c>
      <c r="D1774" s="57">
        <v>50</v>
      </c>
      <c r="E1774" s="57">
        <v>48</v>
      </c>
      <c r="F1774" s="57">
        <v>49</v>
      </c>
      <c r="G1774" s="57">
        <v>49.5</v>
      </c>
      <c r="H1774" s="57">
        <v>49.6</v>
      </c>
      <c r="I1774" s="57">
        <v>47.6</v>
      </c>
      <c r="J1774" s="57">
        <v>48.6</v>
      </c>
      <c r="K1774" s="57">
        <v>48.2</v>
      </c>
      <c r="L1774" s="57">
        <v>49.4</v>
      </c>
      <c r="M1774" s="57">
        <v>48.2</v>
      </c>
      <c r="N1774" s="57">
        <v>48.85</v>
      </c>
      <c r="O1774" s="63">
        <v>5.1440329218106996E-3</v>
      </c>
      <c r="P1774" s="57">
        <v>78</v>
      </c>
      <c r="Q1774" s="57">
        <v>361</v>
      </c>
      <c r="R1774" s="57">
        <v>584.25</v>
      </c>
      <c r="S1774" s="57">
        <v>46.64</v>
      </c>
      <c r="T1774" s="57">
        <v>42.8825</v>
      </c>
      <c r="U1774" s="57">
        <v>30.9907</v>
      </c>
      <c r="V1774" s="57">
        <v>47.36</v>
      </c>
      <c r="W1774" s="57">
        <v>43.412500000000001</v>
      </c>
      <c r="X1774" s="57">
        <v>31.441500000000001</v>
      </c>
      <c r="Y1774" s="57">
        <v>48.01</v>
      </c>
      <c r="Z1774" s="57">
        <v>44.145000000000003</v>
      </c>
      <c r="AA1774" s="57">
        <v>31.9008</v>
      </c>
      <c r="AB1774" s="57">
        <v>50.7</v>
      </c>
      <c r="AC1774" s="57">
        <v>19</v>
      </c>
      <c r="AD1774" s="57">
        <v>50.7</v>
      </c>
      <c r="AE1774" s="57">
        <v>31.85</v>
      </c>
      <c r="AF1774" s="64">
        <v>80.235600000000005</v>
      </c>
      <c r="AG1774" s="64">
        <v>71.112499999999997</v>
      </c>
      <c r="AH1774" s="64">
        <v>82.148899999999998</v>
      </c>
      <c r="AI1774" s="64">
        <v>74.791300000000007</v>
      </c>
      <c r="AJ1774" s="61">
        <v>0.4548611111111111</v>
      </c>
      <c r="AK1774" s="216">
        <v>100</v>
      </c>
      <c r="AL1774" s="62">
        <v>169.1208483374736</v>
      </c>
      <c r="AM1774" s="24" t="s">
        <v>6120</v>
      </c>
      <c r="AN1774" s="216" t="s">
        <v>6009</v>
      </c>
      <c r="AO1774" s="216" t="s">
        <v>5989</v>
      </c>
      <c r="AP1774" s="216" t="s">
        <v>6908</v>
      </c>
      <c r="AQ1774" s="216" t="s">
        <v>6900</v>
      </c>
      <c r="AR1774" s="216" t="s">
        <v>6886</v>
      </c>
      <c r="AS1774" s="24" t="s">
        <v>7429</v>
      </c>
      <c r="AT1774" s="24" t="s">
        <v>6055</v>
      </c>
      <c r="AU1774" s="24" t="s">
        <v>5984</v>
      </c>
      <c r="AV1774" s="24" t="s">
        <v>6055</v>
      </c>
      <c r="AW1774" s="24" t="s">
        <v>5970</v>
      </c>
      <c r="AX1774" s="24" t="s">
        <v>5979</v>
      </c>
      <c r="AY1774" s="24" t="s">
        <v>8025</v>
      </c>
      <c r="AZ1774" s="216" t="s">
        <v>8436</v>
      </c>
      <c r="BA1774" s="216" t="s">
        <v>8437</v>
      </c>
      <c r="BB1774" s="57" t="s">
        <v>5474</v>
      </c>
      <c r="BC1774" s="202"/>
      <c r="BD1774" s="24"/>
      <c r="BE1774" s="151"/>
      <c r="BG1774" s="151"/>
      <c r="BI1774" s="151"/>
      <c r="BL1774" s="152"/>
    </row>
    <row r="1775" spans="1:64" s="169" customFormat="1">
      <c r="A1775" s="24">
        <v>8477</v>
      </c>
      <c r="B1775" s="24" t="s">
        <v>1548</v>
      </c>
      <c r="C1775" s="57">
        <v>36.6</v>
      </c>
      <c r="D1775" s="57">
        <v>37</v>
      </c>
      <c r="E1775" s="57">
        <v>36.200000000000003</v>
      </c>
      <c r="F1775" s="57">
        <v>36.700000000000003</v>
      </c>
      <c r="G1775" s="57">
        <v>37.1</v>
      </c>
      <c r="H1775" s="57">
        <v>37.1</v>
      </c>
      <c r="I1775" s="57">
        <v>36.200000000000003</v>
      </c>
      <c r="J1775" s="57">
        <v>36.700000000000003</v>
      </c>
      <c r="K1775" s="57">
        <v>36.299999999999997</v>
      </c>
      <c r="L1775" s="57">
        <v>36.75</v>
      </c>
      <c r="M1775" s="57">
        <v>36</v>
      </c>
      <c r="N1775" s="57">
        <v>36</v>
      </c>
      <c r="O1775" s="63">
        <v>-1.9073569482288801E-2</v>
      </c>
      <c r="P1775" s="57">
        <v>28</v>
      </c>
      <c r="Q1775" s="57">
        <v>31</v>
      </c>
      <c r="R1775" s="57">
        <v>90.15</v>
      </c>
      <c r="S1775" s="57">
        <v>36.43</v>
      </c>
      <c r="T1775" s="57">
        <v>38.395000000000003</v>
      </c>
      <c r="U1775" s="57">
        <v>38.503300000000003</v>
      </c>
      <c r="V1775" s="57">
        <v>36.58</v>
      </c>
      <c r="W1775" s="57">
        <v>38.097499999999997</v>
      </c>
      <c r="X1775" s="57">
        <v>38.541699999999999</v>
      </c>
      <c r="Y1775" s="57">
        <v>36.479999999999997</v>
      </c>
      <c r="Z1775" s="57">
        <v>37.835000000000001</v>
      </c>
      <c r="AA1775" s="57">
        <v>38.573300000000003</v>
      </c>
      <c r="AB1775" s="57">
        <v>49.5</v>
      </c>
      <c r="AC1775" s="57">
        <v>31.6</v>
      </c>
      <c r="AD1775" s="57">
        <v>41.8</v>
      </c>
      <c r="AE1775" s="57">
        <v>34.1</v>
      </c>
      <c r="AF1775" s="64">
        <v>53.389600000000002</v>
      </c>
      <c r="AG1775" s="64">
        <v>41.5244</v>
      </c>
      <c r="AH1775" s="64">
        <v>53.950600000000001</v>
      </c>
      <c r="AI1775" s="64">
        <v>45.666499999999999</v>
      </c>
      <c r="AJ1775" s="61">
        <v>0.4548611111111111</v>
      </c>
      <c r="AK1775" s="216">
        <v>50</v>
      </c>
      <c r="AL1775" s="62">
        <v>101.39811675246629</v>
      </c>
      <c r="AM1775" s="24" t="s">
        <v>8438</v>
      </c>
      <c r="AN1775" s="216" t="s">
        <v>6009</v>
      </c>
      <c r="AO1775" s="216" t="s">
        <v>5961</v>
      </c>
      <c r="AP1775" s="216" t="s">
        <v>6884</v>
      </c>
      <c r="AQ1775" s="216" t="s">
        <v>6885</v>
      </c>
      <c r="AR1775" s="216" t="s">
        <v>6916</v>
      </c>
      <c r="AS1775" s="24" t="s">
        <v>5474</v>
      </c>
      <c r="AT1775" s="24" t="s">
        <v>6497</v>
      </c>
      <c r="AU1775" s="24" t="s">
        <v>6017</v>
      </c>
      <c r="AV1775" s="24" t="s">
        <v>6130</v>
      </c>
      <c r="AW1775" s="24" t="s">
        <v>5976</v>
      </c>
      <c r="AX1775" s="24" t="s">
        <v>5979</v>
      </c>
      <c r="AY1775" s="24" t="s">
        <v>7004</v>
      </c>
      <c r="AZ1775" s="216" t="s">
        <v>7367</v>
      </c>
      <c r="BA1775" s="216" t="s">
        <v>7111</v>
      </c>
      <c r="BB1775" s="57" t="s">
        <v>5474</v>
      </c>
      <c r="BC1775" s="202"/>
      <c r="BD1775" s="24"/>
      <c r="BE1775" s="151"/>
      <c r="BG1775" s="151"/>
      <c r="BI1775" s="151"/>
      <c r="BL1775" s="152"/>
    </row>
    <row r="1776" spans="1:64" s="169" customFormat="1">
      <c r="A1776" s="24">
        <v>8478</v>
      </c>
      <c r="B1776" s="24" t="s">
        <v>5956</v>
      </c>
      <c r="C1776" s="57">
        <v>85.6</v>
      </c>
      <c r="D1776" s="57">
        <v>87.9</v>
      </c>
      <c r="E1776" s="57">
        <v>85.3</v>
      </c>
      <c r="F1776" s="57">
        <v>87.3</v>
      </c>
      <c r="G1776" s="57">
        <v>91.4</v>
      </c>
      <c r="H1776" s="57">
        <v>91.4</v>
      </c>
      <c r="I1776" s="57">
        <v>81.900000000000006</v>
      </c>
      <c r="J1776" s="57">
        <v>82.7</v>
      </c>
      <c r="K1776" s="57">
        <v>82.7</v>
      </c>
      <c r="L1776" s="57">
        <v>84.6</v>
      </c>
      <c r="M1776" s="57">
        <v>82.5</v>
      </c>
      <c r="N1776" s="57">
        <v>83.2</v>
      </c>
      <c r="O1776" s="63">
        <v>6.0459492140266004E-3</v>
      </c>
      <c r="P1776" s="57">
        <v>132</v>
      </c>
      <c r="Q1776" s="57">
        <v>939</v>
      </c>
      <c r="R1776" s="57">
        <v>1749.9</v>
      </c>
      <c r="S1776" s="57">
        <v>84.14</v>
      </c>
      <c r="T1776" s="57">
        <v>84.385000000000005</v>
      </c>
      <c r="U1776" s="57">
        <v>70.201700000000002</v>
      </c>
      <c r="V1776" s="57">
        <v>84.22</v>
      </c>
      <c r="W1776" s="57">
        <v>84.97</v>
      </c>
      <c r="X1776" s="57">
        <v>70.674999999999997</v>
      </c>
      <c r="Y1776" s="57">
        <v>83.7</v>
      </c>
      <c r="Z1776" s="57">
        <v>85.63</v>
      </c>
      <c r="AA1776" s="57">
        <v>71.161699999999996</v>
      </c>
      <c r="AB1776" s="57">
        <v>98</v>
      </c>
      <c r="AC1776" s="57">
        <v>39.25</v>
      </c>
      <c r="AD1776" s="57">
        <v>98</v>
      </c>
      <c r="AE1776" s="57">
        <v>70.5</v>
      </c>
      <c r="AF1776" s="64">
        <v>24.975100000000001</v>
      </c>
      <c r="AG1776" s="64">
        <v>31.3095</v>
      </c>
      <c r="AH1776" s="64">
        <v>22.576000000000001</v>
      </c>
      <c r="AI1776" s="64">
        <v>28.398399999999999</v>
      </c>
      <c r="AJ1776" s="61">
        <v>0.4548611111111111</v>
      </c>
      <c r="AK1776" s="216">
        <v>150</v>
      </c>
      <c r="AL1776" s="62">
        <v>277.58001587579861</v>
      </c>
      <c r="AM1776" s="24" t="s">
        <v>6623</v>
      </c>
      <c r="AN1776" s="216" t="s">
        <v>5967</v>
      </c>
      <c r="AO1776" s="216" t="s">
        <v>6007</v>
      </c>
      <c r="AP1776" s="216" t="s">
        <v>6908</v>
      </c>
      <c r="AQ1776" s="216" t="s">
        <v>6885</v>
      </c>
      <c r="AR1776" s="216" t="s">
        <v>6916</v>
      </c>
      <c r="AS1776" s="24" t="s">
        <v>5474</v>
      </c>
      <c r="AT1776" s="24" t="s">
        <v>6016</v>
      </c>
      <c r="AU1776" s="24" t="s">
        <v>6024</v>
      </c>
      <c r="AV1776" s="24" t="s">
        <v>6240</v>
      </c>
      <c r="AW1776" s="24" t="s">
        <v>5996</v>
      </c>
      <c r="AX1776" s="24" t="s">
        <v>5965</v>
      </c>
      <c r="AY1776" s="24" t="s">
        <v>7137</v>
      </c>
      <c r="AZ1776" s="216" t="s">
        <v>8439</v>
      </c>
      <c r="BA1776" s="216" t="s">
        <v>8440</v>
      </c>
      <c r="BB1776" s="57" t="s">
        <v>5474</v>
      </c>
      <c r="BC1776" s="202"/>
      <c r="BD1776" s="24"/>
      <c r="BE1776" s="151"/>
      <c r="BG1776" s="151"/>
      <c r="BI1776" s="151"/>
      <c r="BL1776" s="152"/>
    </row>
    <row r="1777" spans="1:64" s="169" customFormat="1">
      <c r="A1777" s="24">
        <v>8480</v>
      </c>
      <c r="B1777" s="24" t="s">
        <v>4319</v>
      </c>
      <c r="C1777" s="57">
        <v>112</v>
      </c>
      <c r="D1777" s="57">
        <v>113</v>
      </c>
      <c r="E1777" s="57">
        <v>111.5</v>
      </c>
      <c r="F1777" s="57">
        <v>113</v>
      </c>
      <c r="G1777" s="57">
        <v>111</v>
      </c>
      <c r="H1777" s="57">
        <v>111.5</v>
      </c>
      <c r="I1777" s="57">
        <v>111</v>
      </c>
      <c r="J1777" s="57">
        <v>111.5</v>
      </c>
      <c r="K1777" s="57">
        <v>111.5</v>
      </c>
      <c r="L1777" s="57">
        <v>111.5</v>
      </c>
      <c r="M1777" s="57">
        <v>111.5</v>
      </c>
      <c r="N1777" s="57">
        <v>111.5</v>
      </c>
      <c r="O1777" s="63">
        <v>0</v>
      </c>
      <c r="P1777" s="57">
        <v>1</v>
      </c>
      <c r="Q1777" s="57">
        <v>2</v>
      </c>
      <c r="R1777" s="57">
        <v>5.6111000000000004</v>
      </c>
      <c r="S1777" s="57">
        <v>112.1</v>
      </c>
      <c r="T1777" s="57">
        <v>112.91670000000001</v>
      </c>
      <c r="U1777" s="57">
        <v>113.3627</v>
      </c>
      <c r="V1777" s="57">
        <v>111.8</v>
      </c>
      <c r="W1777" s="57">
        <v>112.7222</v>
      </c>
      <c r="X1777" s="57">
        <v>113.402</v>
      </c>
      <c r="Y1777" s="57">
        <v>111.7</v>
      </c>
      <c r="Z1777" s="57">
        <v>112.5556</v>
      </c>
      <c r="AA1777" s="57">
        <v>113.4118</v>
      </c>
      <c r="AB1777" s="57">
        <v>132</v>
      </c>
      <c r="AC1777" s="57">
        <v>0</v>
      </c>
      <c r="AD1777" s="57">
        <v>115</v>
      </c>
      <c r="AE1777" s="57">
        <v>111</v>
      </c>
      <c r="AF1777" s="64"/>
      <c r="AG1777" s="64"/>
      <c r="AH1777" s="64"/>
      <c r="AI1777" s="64"/>
      <c r="AJ1777" s="61">
        <v>0.4548611111111111</v>
      </c>
      <c r="AK1777" s="216">
        <v>50</v>
      </c>
      <c r="AL1777" s="62">
        <v>3.6213613125880819</v>
      </c>
      <c r="AM1777" s="24" t="s">
        <v>6806</v>
      </c>
      <c r="AN1777" s="216" t="s">
        <v>5993</v>
      </c>
      <c r="AO1777" s="216" t="s">
        <v>5993</v>
      </c>
      <c r="AP1777" s="216" t="s">
        <v>6884</v>
      </c>
      <c r="AQ1777" s="216" t="s">
        <v>6885</v>
      </c>
      <c r="AR1777" s="216" t="s">
        <v>6916</v>
      </c>
      <c r="AS1777" s="24" t="s">
        <v>6965</v>
      </c>
      <c r="AT1777" s="24" t="s">
        <v>6126</v>
      </c>
      <c r="AU1777" s="24" t="s">
        <v>6493</v>
      </c>
      <c r="AV1777" s="24" t="s">
        <v>6577</v>
      </c>
      <c r="AW1777" s="24" t="s">
        <v>5979</v>
      </c>
      <c r="AX1777" s="24" t="s">
        <v>5979</v>
      </c>
      <c r="AY1777" s="24" t="s">
        <v>7175</v>
      </c>
      <c r="AZ1777" s="216" t="s">
        <v>6997</v>
      </c>
      <c r="BA1777" s="216" t="s">
        <v>7041</v>
      </c>
      <c r="BB1777" s="57" t="s">
        <v>5474</v>
      </c>
      <c r="BC1777" s="202"/>
      <c r="BD1777" s="24"/>
      <c r="BE1777" s="151"/>
      <c r="BG1777" s="151"/>
      <c r="BI1777" s="151"/>
      <c r="BL1777" s="152"/>
    </row>
    <row r="1778" spans="1:64" s="169" customFormat="1">
      <c r="A1778" s="24">
        <v>8482</v>
      </c>
      <c r="B1778" s="24" t="s">
        <v>5780</v>
      </c>
      <c r="C1778" s="57">
        <v>70.599999999999994</v>
      </c>
      <c r="D1778" s="57">
        <v>71.599999999999994</v>
      </c>
      <c r="E1778" s="57">
        <v>70.599999999999994</v>
      </c>
      <c r="F1778" s="57">
        <v>71.599999999999994</v>
      </c>
      <c r="G1778" s="57">
        <v>71</v>
      </c>
      <c r="H1778" s="57">
        <v>71</v>
      </c>
      <c r="I1778" s="57">
        <v>71</v>
      </c>
      <c r="J1778" s="57">
        <v>71</v>
      </c>
      <c r="K1778" s="57">
        <v>72</v>
      </c>
      <c r="L1778" s="57">
        <v>72</v>
      </c>
      <c r="M1778" s="57">
        <v>72</v>
      </c>
      <c r="N1778" s="57">
        <v>72</v>
      </c>
      <c r="O1778" s="63">
        <v>1.4084507042253501E-2</v>
      </c>
      <c r="P1778" s="57">
        <v>1</v>
      </c>
      <c r="Q1778" s="57">
        <v>1</v>
      </c>
      <c r="R1778" s="57">
        <v>10.8889</v>
      </c>
      <c r="S1778" s="57">
        <v>71.16</v>
      </c>
      <c r="T1778" s="57">
        <v>71.894400000000005</v>
      </c>
      <c r="U1778" s="57">
        <v>75.591399999999993</v>
      </c>
      <c r="V1778" s="57">
        <v>71.16</v>
      </c>
      <c r="W1778" s="57">
        <v>71.772199999999998</v>
      </c>
      <c r="X1778" s="57">
        <v>75.515500000000003</v>
      </c>
      <c r="Y1778" s="57">
        <v>71.260000000000005</v>
      </c>
      <c r="Z1778" s="57">
        <v>71.738900000000001</v>
      </c>
      <c r="AA1778" s="57">
        <v>75.480999999999995</v>
      </c>
      <c r="AB1778" s="57">
        <v>116</v>
      </c>
      <c r="AC1778" s="57">
        <v>0</v>
      </c>
      <c r="AD1778" s="57">
        <v>73.900000000000006</v>
      </c>
      <c r="AE1778" s="57">
        <v>70</v>
      </c>
      <c r="AF1778" s="64">
        <v>49.4604</v>
      </c>
      <c r="AG1778" s="64">
        <v>38.328899999999997</v>
      </c>
      <c r="AH1778" s="64">
        <v>66.306899999999999</v>
      </c>
      <c r="AI1778" s="64">
        <v>47.654899999999998</v>
      </c>
      <c r="AJ1778" s="61">
        <v>0.4548611111111111</v>
      </c>
      <c r="AK1778" s="216">
        <v>50</v>
      </c>
      <c r="AL1778" s="62">
        <v>3.6213613125880819</v>
      </c>
      <c r="AM1778" s="24" t="s">
        <v>7071</v>
      </c>
      <c r="AN1778" s="216" t="s">
        <v>6009</v>
      </c>
      <c r="AO1778" s="216" t="s">
        <v>5961</v>
      </c>
      <c r="AP1778" s="216" t="s">
        <v>6884</v>
      </c>
      <c r="AQ1778" s="216" t="s">
        <v>6900</v>
      </c>
      <c r="AR1778" s="216" t="s">
        <v>6886</v>
      </c>
      <c r="AS1778" s="24" t="s">
        <v>6887</v>
      </c>
      <c r="AT1778" s="24" t="s">
        <v>6493</v>
      </c>
      <c r="AU1778" s="24" t="s">
        <v>6577</v>
      </c>
      <c r="AV1778" s="24" t="s">
        <v>6577</v>
      </c>
      <c r="AW1778" s="24" t="s">
        <v>5979</v>
      </c>
      <c r="AX1778" s="24" t="s">
        <v>5979</v>
      </c>
      <c r="AY1778" s="24" t="s">
        <v>6972</v>
      </c>
      <c r="AZ1778" s="216" t="s">
        <v>7045</v>
      </c>
      <c r="BA1778" s="216" t="s">
        <v>6893</v>
      </c>
      <c r="BB1778" s="57" t="s">
        <v>6960</v>
      </c>
      <c r="BC1778" s="202"/>
      <c r="BD1778" s="24"/>
      <c r="BE1778" s="151"/>
      <c r="BG1778" s="151"/>
      <c r="BI1778" s="151"/>
      <c r="BL1778" s="152"/>
    </row>
    <row r="1779" spans="1:64" s="169" customFormat="1">
      <c r="A1779" s="24">
        <v>8489</v>
      </c>
      <c r="B1779" s="24" t="s">
        <v>4325</v>
      </c>
      <c r="C1779" s="57">
        <v>34.549999999999997</v>
      </c>
      <c r="D1779" s="57">
        <v>34.799999999999997</v>
      </c>
      <c r="E1779" s="57">
        <v>34.35</v>
      </c>
      <c r="F1779" s="57">
        <v>34.4</v>
      </c>
      <c r="G1779" s="57">
        <v>34.799999999999997</v>
      </c>
      <c r="H1779" s="57">
        <v>34.799999999999997</v>
      </c>
      <c r="I1779" s="57">
        <v>34</v>
      </c>
      <c r="J1779" s="57">
        <v>34.049999999999997</v>
      </c>
      <c r="K1779" s="57">
        <v>34.1</v>
      </c>
      <c r="L1779" s="57">
        <v>34.5</v>
      </c>
      <c r="M1779" s="57">
        <v>34.049999999999997</v>
      </c>
      <c r="N1779" s="57">
        <v>34.4</v>
      </c>
      <c r="O1779" s="63">
        <v>1.02790014684287E-2</v>
      </c>
      <c r="P1779" s="57">
        <v>21</v>
      </c>
      <c r="Q1779" s="57">
        <v>65</v>
      </c>
      <c r="R1779" s="57">
        <v>58.65</v>
      </c>
      <c r="S1779" s="57">
        <v>34.92</v>
      </c>
      <c r="T1779" s="57">
        <v>36.377499999999998</v>
      </c>
      <c r="U1779" s="57">
        <v>38.720799999999997</v>
      </c>
      <c r="V1779" s="57">
        <v>34.630000000000003</v>
      </c>
      <c r="W1779" s="57">
        <v>36.182499999999997</v>
      </c>
      <c r="X1779" s="57">
        <v>38.593299999999999</v>
      </c>
      <c r="Y1779" s="57">
        <v>34.42</v>
      </c>
      <c r="Z1779" s="57">
        <v>36.012500000000003</v>
      </c>
      <c r="AA1779" s="57">
        <v>38.473300000000002</v>
      </c>
      <c r="AB1779" s="57">
        <v>66.5</v>
      </c>
      <c r="AC1779" s="57">
        <v>33.5</v>
      </c>
      <c r="AD1779" s="57">
        <v>38</v>
      </c>
      <c r="AE1779" s="57">
        <v>34</v>
      </c>
      <c r="AF1779" s="64">
        <v>5.9680999999999997</v>
      </c>
      <c r="AG1779" s="64">
        <v>10.081</v>
      </c>
      <c r="AH1779" s="64">
        <v>9.3119999999999994</v>
      </c>
      <c r="AI1779" s="64">
        <v>9.8247</v>
      </c>
      <c r="AJ1779" s="61">
        <v>0.4548611111111111</v>
      </c>
      <c r="AK1779" s="216">
        <v>50</v>
      </c>
      <c r="AL1779" s="62">
        <v>76.048587564349717</v>
      </c>
      <c r="AM1779" s="24" t="s">
        <v>6554</v>
      </c>
      <c r="AN1779" s="216" t="s">
        <v>6039</v>
      </c>
      <c r="AO1779" s="216" t="s">
        <v>6047</v>
      </c>
      <c r="AP1779" s="216" t="s">
        <v>6884</v>
      </c>
      <c r="AQ1779" s="216" t="s">
        <v>6885</v>
      </c>
      <c r="AR1779" s="216" t="s">
        <v>6916</v>
      </c>
      <c r="AS1779" s="24" t="s">
        <v>6965</v>
      </c>
      <c r="AT1779" s="24" t="s">
        <v>6480</v>
      </c>
      <c r="AU1779" s="24" t="s">
        <v>6017</v>
      </c>
      <c r="AV1779" s="24" t="s">
        <v>6016</v>
      </c>
      <c r="AW1779" s="24" t="s">
        <v>5990</v>
      </c>
      <c r="AX1779" s="24" t="s">
        <v>5965</v>
      </c>
      <c r="AY1779" s="24" t="s">
        <v>7818</v>
      </c>
      <c r="AZ1779" s="216" t="s">
        <v>7054</v>
      </c>
      <c r="BA1779" s="216" t="s">
        <v>7254</v>
      </c>
      <c r="BB1779" s="57" t="s">
        <v>5474</v>
      </c>
      <c r="BC1779" s="202"/>
      <c r="BD1779" s="24"/>
      <c r="BE1779" s="151"/>
      <c r="BG1779" s="151"/>
      <c r="BI1779" s="151"/>
      <c r="BL1779" s="152"/>
    </row>
    <row r="1780" spans="1:64" s="169" customFormat="1">
      <c r="A1780" s="24">
        <v>8491</v>
      </c>
      <c r="B1780" s="24" t="s">
        <v>4329</v>
      </c>
      <c r="C1780" s="57">
        <v>17.05</v>
      </c>
      <c r="D1780" s="57">
        <v>18.399999999999999</v>
      </c>
      <c r="E1780" s="57">
        <v>16.8</v>
      </c>
      <c r="F1780" s="57">
        <v>17.899999999999999</v>
      </c>
      <c r="G1780" s="57">
        <v>18.5</v>
      </c>
      <c r="H1780" s="57">
        <v>18.5</v>
      </c>
      <c r="I1780" s="57">
        <v>17.600000000000001</v>
      </c>
      <c r="J1780" s="57">
        <v>18</v>
      </c>
      <c r="K1780" s="57">
        <v>17.600000000000001</v>
      </c>
      <c r="L1780" s="57">
        <v>17.600000000000001</v>
      </c>
      <c r="M1780" s="57">
        <v>17.600000000000001</v>
      </c>
      <c r="N1780" s="57">
        <v>17.600000000000001</v>
      </c>
      <c r="O1780" s="63">
        <v>-1.56599552572706E-2</v>
      </c>
      <c r="P1780" s="57">
        <v>1</v>
      </c>
      <c r="Q1780" s="57">
        <v>52</v>
      </c>
      <c r="R1780" s="57">
        <v>133.9</v>
      </c>
      <c r="S1780" s="57">
        <v>16.760000000000002</v>
      </c>
      <c r="T1780" s="57">
        <v>23.41</v>
      </c>
      <c r="U1780" s="57">
        <v>27.191700000000001</v>
      </c>
      <c r="V1780" s="57">
        <v>16.989999999999998</v>
      </c>
      <c r="W1780" s="57">
        <v>22.967500000000001</v>
      </c>
      <c r="X1780" s="57">
        <v>27.004200000000001</v>
      </c>
      <c r="Y1780" s="57">
        <v>17.21</v>
      </c>
      <c r="Z1780" s="57">
        <v>22.517499999999998</v>
      </c>
      <c r="AA1780" s="57">
        <v>26.815000000000001</v>
      </c>
      <c r="AB1780" s="57"/>
      <c r="AC1780" s="57"/>
      <c r="AD1780" s="57">
        <v>27.6</v>
      </c>
      <c r="AE1780" s="57">
        <v>15.3</v>
      </c>
      <c r="AF1780" s="64">
        <v>20.142600000000002</v>
      </c>
      <c r="AG1780" s="64">
        <v>20.768599999999999</v>
      </c>
      <c r="AH1780" s="64">
        <v>20.560199999999998</v>
      </c>
      <c r="AI1780" s="64">
        <v>20.699100000000001</v>
      </c>
      <c r="AJ1780" s="61">
        <v>0.4548611111111111</v>
      </c>
      <c r="AK1780" s="216">
        <v>50</v>
      </c>
      <c r="AL1780" s="62">
        <v>3.6213613125880819</v>
      </c>
      <c r="AM1780" s="24" t="s">
        <v>7108</v>
      </c>
      <c r="AN1780" s="216" t="s">
        <v>6039</v>
      </c>
      <c r="AO1780" s="216" t="s">
        <v>6007</v>
      </c>
      <c r="AP1780" s="216" t="s">
        <v>6884</v>
      </c>
      <c r="AQ1780" s="216" t="s">
        <v>6885</v>
      </c>
      <c r="AR1780" s="216" t="s">
        <v>6886</v>
      </c>
      <c r="AS1780" s="24" t="s">
        <v>7439</v>
      </c>
      <c r="AT1780" s="24" t="s">
        <v>5982</v>
      </c>
      <c r="AU1780" s="24" t="s">
        <v>6209</v>
      </c>
      <c r="AV1780" s="24" t="s">
        <v>6577</v>
      </c>
      <c r="AW1780" s="24" t="s">
        <v>5979</v>
      </c>
      <c r="AX1780" s="24" t="s">
        <v>5979</v>
      </c>
      <c r="AY1780" s="24" t="s">
        <v>8366</v>
      </c>
      <c r="AZ1780" s="216" t="s">
        <v>8441</v>
      </c>
      <c r="BA1780" s="216" t="s">
        <v>7546</v>
      </c>
      <c r="BB1780" s="57" t="s">
        <v>5474</v>
      </c>
      <c r="BC1780" s="202"/>
      <c r="BD1780" s="24"/>
      <c r="BE1780" s="151"/>
      <c r="BG1780" s="151"/>
      <c r="BI1780" s="151"/>
      <c r="BL1780" s="152"/>
    </row>
    <row r="1781" spans="1:64" s="169" customFormat="1">
      <c r="A1781" s="24">
        <v>8499</v>
      </c>
      <c r="B1781" s="24" t="s">
        <v>4552</v>
      </c>
      <c r="C1781" s="57">
        <v>114</v>
      </c>
      <c r="D1781" s="57">
        <v>120</v>
      </c>
      <c r="E1781" s="57">
        <v>114</v>
      </c>
      <c r="F1781" s="57">
        <v>119</v>
      </c>
      <c r="G1781" s="57">
        <v>120</v>
      </c>
      <c r="H1781" s="57">
        <v>120.5</v>
      </c>
      <c r="I1781" s="57">
        <v>117.5</v>
      </c>
      <c r="J1781" s="57">
        <v>117.5</v>
      </c>
      <c r="K1781" s="57">
        <v>120.5</v>
      </c>
      <c r="L1781" s="57">
        <v>126</v>
      </c>
      <c r="M1781" s="57">
        <v>120</v>
      </c>
      <c r="N1781" s="57">
        <v>124.5</v>
      </c>
      <c r="O1781" s="63">
        <v>5.9574468085106302E-2</v>
      </c>
      <c r="P1781" s="57">
        <v>104</v>
      </c>
      <c r="Q1781" s="57">
        <v>31</v>
      </c>
      <c r="R1781" s="57">
        <v>88.1</v>
      </c>
      <c r="S1781" s="57">
        <v>115.4</v>
      </c>
      <c r="T1781" s="57">
        <v>129.02500000000001</v>
      </c>
      <c r="U1781" s="57">
        <v>134.38329999999999</v>
      </c>
      <c r="V1781" s="57">
        <v>115.5</v>
      </c>
      <c r="W1781" s="57">
        <v>128.30000000000001</v>
      </c>
      <c r="X1781" s="57">
        <v>134.1</v>
      </c>
      <c r="Y1781" s="57">
        <v>117.1</v>
      </c>
      <c r="Z1781" s="57">
        <v>128</v>
      </c>
      <c r="AA1781" s="57">
        <v>133.89169999999999</v>
      </c>
      <c r="AB1781" s="57">
        <v>178.5</v>
      </c>
      <c r="AC1781" s="57">
        <v>111</v>
      </c>
      <c r="AD1781" s="57">
        <v>139</v>
      </c>
      <c r="AE1781" s="57">
        <v>111</v>
      </c>
      <c r="AF1781" s="64">
        <v>20.805900000000001</v>
      </c>
      <c r="AG1781" s="64">
        <v>21.815799999999999</v>
      </c>
      <c r="AH1781" s="64">
        <v>31.8706</v>
      </c>
      <c r="AI1781" s="64">
        <v>25.167400000000001</v>
      </c>
      <c r="AJ1781" s="61">
        <v>0.4548611111111111</v>
      </c>
      <c r="AK1781" s="216">
        <v>150</v>
      </c>
      <c r="AL1781" s="62">
        <v>218.6994064475989</v>
      </c>
      <c r="AM1781" s="24" t="s">
        <v>8442</v>
      </c>
      <c r="AN1781" s="216" t="s">
        <v>5981</v>
      </c>
      <c r="AO1781" s="216" t="s">
        <v>5971</v>
      </c>
      <c r="AP1781" s="216" t="s">
        <v>6884</v>
      </c>
      <c r="AQ1781" s="216" t="s">
        <v>6885</v>
      </c>
      <c r="AR1781" s="216" t="s">
        <v>6886</v>
      </c>
      <c r="AS1781" s="24" t="s">
        <v>5474</v>
      </c>
      <c r="AT1781" s="24" t="s">
        <v>6013</v>
      </c>
      <c r="AU1781" s="24" t="s">
        <v>6130</v>
      </c>
      <c r="AV1781" s="24" t="s">
        <v>6010</v>
      </c>
      <c r="AW1781" s="24" t="s">
        <v>5991</v>
      </c>
      <c r="AX1781" s="24" t="s">
        <v>5965</v>
      </c>
      <c r="AY1781" s="24" t="s">
        <v>8390</v>
      </c>
      <c r="AZ1781" s="216" t="s">
        <v>7511</v>
      </c>
      <c r="BA1781" s="216" t="s">
        <v>6948</v>
      </c>
      <c r="BB1781" s="57" t="s">
        <v>5474</v>
      </c>
      <c r="BC1781" s="202"/>
      <c r="BD1781" s="24"/>
      <c r="BE1781" s="151"/>
      <c r="BG1781" s="151"/>
      <c r="BI1781" s="151"/>
      <c r="BL1781" s="152"/>
    </row>
    <row r="1782" spans="1:64" s="169" customFormat="1">
      <c r="A1782" s="24">
        <v>8905</v>
      </c>
      <c r="B1782" s="24" t="s">
        <v>1551</v>
      </c>
      <c r="C1782" s="57">
        <v>21.7</v>
      </c>
      <c r="D1782" s="57">
        <v>22.3</v>
      </c>
      <c r="E1782" s="57">
        <v>21.5</v>
      </c>
      <c r="F1782" s="57">
        <v>21.75</v>
      </c>
      <c r="G1782" s="57">
        <v>21.85</v>
      </c>
      <c r="H1782" s="57">
        <v>22.05</v>
      </c>
      <c r="I1782" s="57">
        <v>21.55</v>
      </c>
      <c r="J1782" s="57">
        <v>21.95</v>
      </c>
      <c r="K1782" s="57">
        <v>22</v>
      </c>
      <c r="L1782" s="57">
        <v>22.75</v>
      </c>
      <c r="M1782" s="57">
        <v>21.9</v>
      </c>
      <c r="N1782" s="57">
        <v>22.65</v>
      </c>
      <c r="O1782" s="63">
        <v>3.18906605922551E-2</v>
      </c>
      <c r="P1782" s="57">
        <v>293</v>
      </c>
      <c r="Q1782" s="57">
        <v>269</v>
      </c>
      <c r="R1782" s="57">
        <v>1693.5</v>
      </c>
      <c r="S1782" s="57">
        <v>21.68</v>
      </c>
      <c r="T1782" s="57">
        <v>22.637499999999999</v>
      </c>
      <c r="U1782" s="57">
        <v>25.2258</v>
      </c>
      <c r="V1782" s="57">
        <v>21.79</v>
      </c>
      <c r="W1782" s="57">
        <v>22.66</v>
      </c>
      <c r="X1782" s="57">
        <v>25.285799999999998</v>
      </c>
      <c r="Y1782" s="57">
        <v>21.83</v>
      </c>
      <c r="Z1782" s="57">
        <v>22.762499999999999</v>
      </c>
      <c r="AA1782" s="57">
        <v>25.327500000000001</v>
      </c>
      <c r="AB1782" s="57">
        <v>35.9</v>
      </c>
      <c r="AC1782" s="57">
        <v>14.2</v>
      </c>
      <c r="AD1782" s="57">
        <v>26.6</v>
      </c>
      <c r="AE1782" s="57">
        <v>20.3</v>
      </c>
      <c r="AF1782" s="64">
        <v>21.475899999999999</v>
      </c>
      <c r="AG1782" s="64">
        <v>29.347000000000001</v>
      </c>
      <c r="AH1782" s="64">
        <v>25.1435</v>
      </c>
      <c r="AI1782" s="64">
        <v>27.945900000000002</v>
      </c>
      <c r="AJ1782" s="61">
        <v>0.4513888888888889</v>
      </c>
      <c r="AK1782" s="216">
        <v>300</v>
      </c>
      <c r="AL1782" s="62">
        <v>592.64112914469024</v>
      </c>
      <c r="AM1782" s="24" t="s">
        <v>7512</v>
      </c>
      <c r="AN1782" s="216" t="s">
        <v>6039</v>
      </c>
      <c r="AO1782" s="216" t="s">
        <v>5971</v>
      </c>
      <c r="AP1782" s="216" t="s">
        <v>6884</v>
      </c>
      <c r="AQ1782" s="216" t="s">
        <v>6885</v>
      </c>
      <c r="AR1782" s="216" t="s">
        <v>6886</v>
      </c>
      <c r="AS1782" s="24" t="s">
        <v>5474</v>
      </c>
      <c r="AT1782" s="24" t="s">
        <v>5969</v>
      </c>
      <c r="AU1782" s="24" t="s">
        <v>6244</v>
      </c>
      <c r="AV1782" s="24" t="s">
        <v>6010</v>
      </c>
      <c r="AW1782" s="24" t="s">
        <v>5965</v>
      </c>
      <c r="AX1782" s="24" t="s">
        <v>5965</v>
      </c>
      <c r="AY1782" s="24" t="s">
        <v>7249</v>
      </c>
      <c r="AZ1782" s="216" t="s">
        <v>7261</v>
      </c>
      <c r="BA1782" s="216" t="s">
        <v>7037</v>
      </c>
      <c r="BB1782" s="57" t="s">
        <v>5474</v>
      </c>
      <c r="BC1782" s="202"/>
      <c r="BD1782" s="24"/>
      <c r="BE1782" s="151"/>
      <c r="BG1782" s="151"/>
      <c r="BI1782" s="151"/>
      <c r="BL1782" s="152"/>
    </row>
    <row r="1783" spans="1:64" s="169" customFormat="1">
      <c r="A1783" s="24">
        <v>8908</v>
      </c>
      <c r="B1783" s="24" t="s">
        <v>1553</v>
      </c>
      <c r="C1783" s="57">
        <v>57.2</v>
      </c>
      <c r="D1783" s="57">
        <v>57.9</v>
      </c>
      <c r="E1783" s="57">
        <v>57.1</v>
      </c>
      <c r="F1783" s="57">
        <v>57.5</v>
      </c>
      <c r="G1783" s="57">
        <v>57.9</v>
      </c>
      <c r="H1783" s="57">
        <v>58</v>
      </c>
      <c r="I1783" s="57">
        <v>57.6</v>
      </c>
      <c r="J1783" s="57">
        <v>58</v>
      </c>
      <c r="K1783" s="57">
        <v>57.7</v>
      </c>
      <c r="L1783" s="57">
        <v>58</v>
      </c>
      <c r="M1783" s="57">
        <v>57.7</v>
      </c>
      <c r="N1783" s="57">
        <v>57.7</v>
      </c>
      <c r="O1783" s="63">
        <v>-5.1724137931034404E-3</v>
      </c>
      <c r="P1783" s="57">
        <v>10</v>
      </c>
      <c r="Q1783" s="57">
        <v>20</v>
      </c>
      <c r="R1783" s="57">
        <v>15.2</v>
      </c>
      <c r="S1783" s="57">
        <v>56.96</v>
      </c>
      <c r="T1783" s="57">
        <v>56.1</v>
      </c>
      <c r="U1783" s="57">
        <v>54.1417</v>
      </c>
      <c r="V1783" s="57">
        <v>57.36</v>
      </c>
      <c r="W1783" s="57">
        <v>56.3</v>
      </c>
      <c r="X1783" s="57">
        <v>54.226700000000001</v>
      </c>
      <c r="Y1783" s="57">
        <v>57.46</v>
      </c>
      <c r="Z1783" s="57">
        <v>56.494999999999997</v>
      </c>
      <c r="AA1783" s="57">
        <v>54.305</v>
      </c>
      <c r="AB1783" s="57">
        <v>58.1</v>
      </c>
      <c r="AC1783" s="57">
        <v>50</v>
      </c>
      <c r="AD1783" s="57">
        <v>58.1</v>
      </c>
      <c r="AE1783" s="57">
        <v>53.8</v>
      </c>
      <c r="AF1783" s="64">
        <v>72.556100000000001</v>
      </c>
      <c r="AG1783" s="64">
        <v>61.168100000000003</v>
      </c>
      <c r="AH1783" s="64">
        <v>76.704099999999997</v>
      </c>
      <c r="AI1783" s="64">
        <v>66.346800000000002</v>
      </c>
      <c r="AJ1783" s="61">
        <v>0.4513888888888889</v>
      </c>
      <c r="AK1783" s="216">
        <v>50</v>
      </c>
      <c r="AL1783" s="62">
        <v>37.881259281495474</v>
      </c>
      <c r="AM1783" s="24" t="s">
        <v>7824</v>
      </c>
      <c r="AN1783" s="216" t="s">
        <v>6009</v>
      </c>
      <c r="AO1783" s="216" t="s">
        <v>5989</v>
      </c>
      <c r="AP1783" s="216" t="s">
        <v>6908</v>
      </c>
      <c r="AQ1783" s="216" t="s">
        <v>6900</v>
      </c>
      <c r="AR1783" s="216" t="s">
        <v>6886</v>
      </c>
      <c r="AS1783" s="24" t="s">
        <v>6989</v>
      </c>
      <c r="AT1783" s="24" t="s">
        <v>6016</v>
      </c>
      <c r="AU1783" s="24" t="s">
        <v>6425</v>
      </c>
      <c r="AV1783" s="24" t="s">
        <v>6122</v>
      </c>
      <c r="AW1783" s="24" t="s">
        <v>6159</v>
      </c>
      <c r="AX1783" s="24" t="s">
        <v>5979</v>
      </c>
      <c r="AY1783" s="24" t="s">
        <v>7271</v>
      </c>
      <c r="AZ1783" s="216" t="s">
        <v>7144</v>
      </c>
      <c r="BA1783" s="216" t="s">
        <v>7310</v>
      </c>
      <c r="BB1783" s="57" t="s">
        <v>5474</v>
      </c>
      <c r="BC1783" s="202"/>
      <c r="BD1783" s="24"/>
      <c r="BE1783" s="151"/>
      <c r="BG1783" s="151"/>
      <c r="BI1783" s="151"/>
      <c r="BL1783" s="152"/>
    </row>
    <row r="1784" spans="1:64" s="169" customFormat="1">
      <c r="A1784" s="24">
        <v>8916</v>
      </c>
      <c r="B1784" s="24" t="s">
        <v>1555</v>
      </c>
      <c r="C1784" s="57">
        <v>39.75</v>
      </c>
      <c r="D1784" s="57">
        <v>39.799999999999997</v>
      </c>
      <c r="E1784" s="57">
        <v>39.299999999999997</v>
      </c>
      <c r="F1784" s="57">
        <v>39.299999999999997</v>
      </c>
      <c r="G1784" s="57">
        <v>39.450000000000003</v>
      </c>
      <c r="H1784" s="57">
        <v>39.5</v>
      </c>
      <c r="I1784" s="57">
        <v>39.200000000000003</v>
      </c>
      <c r="J1784" s="57">
        <v>39.4</v>
      </c>
      <c r="K1784" s="57">
        <v>39.4</v>
      </c>
      <c r="L1784" s="57">
        <v>39.799999999999997</v>
      </c>
      <c r="M1784" s="57">
        <v>39.35</v>
      </c>
      <c r="N1784" s="57">
        <v>39.799999999999997</v>
      </c>
      <c r="O1784" s="63">
        <v>1.01522842639593E-2</v>
      </c>
      <c r="P1784" s="57">
        <v>38</v>
      </c>
      <c r="Q1784" s="57">
        <v>72</v>
      </c>
      <c r="R1784" s="57">
        <v>149.80000000000001</v>
      </c>
      <c r="S1784" s="57">
        <v>40.96</v>
      </c>
      <c r="T1784" s="57">
        <v>43.032499999999999</v>
      </c>
      <c r="U1784" s="57">
        <v>43.464199999999998</v>
      </c>
      <c r="V1784" s="57">
        <v>40.29</v>
      </c>
      <c r="W1784" s="57">
        <v>42.807499999999997</v>
      </c>
      <c r="X1784" s="57">
        <v>43.39</v>
      </c>
      <c r="Y1784" s="57">
        <v>39.65</v>
      </c>
      <c r="Z1784" s="57">
        <v>42.612499999999997</v>
      </c>
      <c r="AA1784" s="57">
        <v>43.316699999999997</v>
      </c>
      <c r="AB1784" s="57">
        <v>46.2</v>
      </c>
      <c r="AC1784" s="57">
        <v>38.049999999999997</v>
      </c>
      <c r="AD1784" s="57">
        <v>44.25</v>
      </c>
      <c r="AE1784" s="57">
        <v>39.200000000000003</v>
      </c>
      <c r="AF1784" s="64">
        <v>5.7583000000000002</v>
      </c>
      <c r="AG1784" s="64">
        <v>10.9278</v>
      </c>
      <c r="AH1784" s="64">
        <v>8.1399000000000008</v>
      </c>
      <c r="AI1784" s="64">
        <v>9.9984999999999999</v>
      </c>
      <c r="AJ1784" s="61">
        <v>0.4513888888888889</v>
      </c>
      <c r="AK1784" s="216">
        <v>50</v>
      </c>
      <c r="AL1784" s="62">
        <v>143.94878526968279</v>
      </c>
      <c r="AM1784" s="24" t="s">
        <v>8049</v>
      </c>
      <c r="AN1784" s="216" t="s">
        <v>6039</v>
      </c>
      <c r="AO1784" s="216" t="s">
        <v>6047</v>
      </c>
      <c r="AP1784" s="216" t="s">
        <v>6884</v>
      </c>
      <c r="AQ1784" s="216" t="s">
        <v>6885</v>
      </c>
      <c r="AR1784" s="216" t="s">
        <v>6886</v>
      </c>
      <c r="AS1784" s="24" t="s">
        <v>6965</v>
      </c>
      <c r="AT1784" s="24" t="s">
        <v>6130</v>
      </c>
      <c r="AU1784" s="24" t="s">
        <v>6277</v>
      </c>
      <c r="AV1784" s="24" t="s">
        <v>6126</v>
      </c>
      <c r="AW1784" s="24" t="s">
        <v>5979</v>
      </c>
      <c r="AX1784" s="24" t="s">
        <v>5965</v>
      </c>
      <c r="AY1784" s="24" t="s">
        <v>8372</v>
      </c>
      <c r="AZ1784" s="216" t="s">
        <v>6896</v>
      </c>
      <c r="BA1784" s="216" t="s">
        <v>6897</v>
      </c>
      <c r="BB1784" s="57" t="s">
        <v>6898</v>
      </c>
      <c r="BC1784" s="202"/>
      <c r="BD1784" s="24"/>
      <c r="BE1784" s="151"/>
      <c r="BG1784" s="151"/>
      <c r="BI1784" s="151"/>
      <c r="BL1784" s="152"/>
    </row>
    <row r="1785" spans="1:64" s="169" customFormat="1">
      <c r="A1785" s="24">
        <v>8924</v>
      </c>
      <c r="B1785" s="24" t="s">
        <v>1559</v>
      </c>
      <c r="C1785" s="57">
        <v>157</v>
      </c>
      <c r="D1785" s="57">
        <v>158.5</v>
      </c>
      <c r="E1785" s="57">
        <v>155</v>
      </c>
      <c r="F1785" s="57">
        <v>158</v>
      </c>
      <c r="G1785" s="57">
        <v>159.5</v>
      </c>
      <c r="H1785" s="57">
        <v>160</v>
      </c>
      <c r="I1785" s="57">
        <v>152</v>
      </c>
      <c r="J1785" s="57">
        <v>152.5</v>
      </c>
      <c r="K1785" s="57">
        <v>154</v>
      </c>
      <c r="L1785" s="57">
        <v>158.5</v>
      </c>
      <c r="M1785" s="57">
        <v>154</v>
      </c>
      <c r="N1785" s="57">
        <v>157</v>
      </c>
      <c r="O1785" s="63">
        <v>2.95081967213114E-2</v>
      </c>
      <c r="P1785" s="57">
        <v>635</v>
      </c>
      <c r="Q1785" s="57">
        <v>1164</v>
      </c>
      <c r="R1785" s="57">
        <v>3287.65</v>
      </c>
      <c r="S1785" s="57">
        <v>155</v>
      </c>
      <c r="T1785" s="57">
        <v>164.6</v>
      </c>
      <c r="U1785" s="57">
        <v>163.1583</v>
      </c>
      <c r="V1785" s="57">
        <v>154.69999999999999</v>
      </c>
      <c r="W1785" s="57">
        <v>164.1</v>
      </c>
      <c r="X1785" s="57">
        <v>163.27500000000001</v>
      </c>
      <c r="Y1785" s="57">
        <v>154.1</v>
      </c>
      <c r="Z1785" s="57">
        <v>163.95</v>
      </c>
      <c r="AA1785" s="57">
        <v>163.3083</v>
      </c>
      <c r="AB1785" s="57">
        <v>186.5</v>
      </c>
      <c r="AC1785" s="57">
        <v>51.8</v>
      </c>
      <c r="AD1785" s="57">
        <v>186.5</v>
      </c>
      <c r="AE1785" s="57">
        <v>148</v>
      </c>
      <c r="AF1785" s="64">
        <v>23.6539</v>
      </c>
      <c r="AG1785" s="64">
        <v>22.533200000000001</v>
      </c>
      <c r="AH1785" s="64">
        <v>28.5352</v>
      </c>
      <c r="AI1785" s="64">
        <v>24.533799999999999</v>
      </c>
      <c r="AJ1785" s="61">
        <v>0.4513888888888889</v>
      </c>
      <c r="AK1785" s="216">
        <v>650</v>
      </c>
      <c r="AL1785" s="62">
        <v>1197.319087673211</v>
      </c>
      <c r="AM1785" s="24" t="s">
        <v>6038</v>
      </c>
      <c r="AN1785" s="216" t="s">
        <v>6009</v>
      </c>
      <c r="AO1785" s="216" t="s">
        <v>6007</v>
      </c>
      <c r="AP1785" s="216" t="s">
        <v>6884</v>
      </c>
      <c r="AQ1785" s="216" t="s">
        <v>6885</v>
      </c>
      <c r="AR1785" s="216" t="s">
        <v>6886</v>
      </c>
      <c r="AS1785" s="24" t="s">
        <v>5474</v>
      </c>
      <c r="AT1785" s="24" t="s">
        <v>6452</v>
      </c>
      <c r="AU1785" s="24" t="s">
        <v>5964</v>
      </c>
      <c r="AV1785" s="24" t="s">
        <v>6055</v>
      </c>
      <c r="AW1785" s="24" t="s">
        <v>5991</v>
      </c>
      <c r="AX1785" s="24" t="s">
        <v>5979</v>
      </c>
      <c r="AY1785" s="24" t="s">
        <v>7786</v>
      </c>
      <c r="AZ1785" s="216" t="s">
        <v>7005</v>
      </c>
      <c r="BA1785" s="216" t="s">
        <v>7171</v>
      </c>
      <c r="BB1785" s="57" t="s">
        <v>6898</v>
      </c>
      <c r="BC1785" s="202"/>
      <c r="BD1785" s="24"/>
      <c r="BE1785" s="151"/>
      <c r="BG1785" s="151"/>
      <c r="BI1785" s="151"/>
      <c r="BL1785" s="152"/>
    </row>
    <row r="1786" spans="1:64" s="169" customFormat="1">
      <c r="A1786" s="24">
        <v>8926</v>
      </c>
      <c r="B1786" s="24" t="s">
        <v>1560</v>
      </c>
      <c r="C1786" s="57">
        <v>36.5</v>
      </c>
      <c r="D1786" s="57">
        <v>36.799999999999997</v>
      </c>
      <c r="E1786" s="57">
        <v>36.299999999999997</v>
      </c>
      <c r="F1786" s="57">
        <v>36.799999999999997</v>
      </c>
      <c r="G1786" s="57">
        <v>36.799999999999997</v>
      </c>
      <c r="H1786" s="57">
        <v>36.85</v>
      </c>
      <c r="I1786" s="57">
        <v>36.700000000000003</v>
      </c>
      <c r="J1786" s="57">
        <v>36.75</v>
      </c>
      <c r="K1786" s="57">
        <v>36.75</v>
      </c>
      <c r="L1786" s="57">
        <v>36.950000000000003</v>
      </c>
      <c r="M1786" s="57">
        <v>36.75</v>
      </c>
      <c r="N1786" s="57">
        <v>36.950000000000003</v>
      </c>
      <c r="O1786" s="63">
        <v>5.4421768707482998E-3</v>
      </c>
      <c r="P1786" s="57">
        <v>312</v>
      </c>
      <c r="Q1786" s="57">
        <v>599</v>
      </c>
      <c r="R1786" s="57">
        <v>627.54999999999995</v>
      </c>
      <c r="S1786" s="57">
        <v>37.770000000000003</v>
      </c>
      <c r="T1786" s="57">
        <v>38.335000000000001</v>
      </c>
      <c r="U1786" s="57">
        <v>38.567500000000003</v>
      </c>
      <c r="V1786" s="57">
        <v>37.479999999999997</v>
      </c>
      <c r="W1786" s="57">
        <v>38.2425</v>
      </c>
      <c r="X1786" s="57">
        <v>38.53</v>
      </c>
      <c r="Y1786" s="57">
        <v>37.25</v>
      </c>
      <c r="Z1786" s="57">
        <v>38.159999999999997</v>
      </c>
      <c r="AA1786" s="57">
        <v>38.495800000000003</v>
      </c>
      <c r="AB1786" s="57">
        <v>45</v>
      </c>
      <c r="AC1786" s="57">
        <v>36</v>
      </c>
      <c r="AD1786" s="57">
        <v>38.700000000000003</v>
      </c>
      <c r="AE1786" s="57">
        <v>36.299999999999997</v>
      </c>
      <c r="AF1786" s="64">
        <v>20.674700000000001</v>
      </c>
      <c r="AG1786" s="64">
        <v>27.835799999999999</v>
      </c>
      <c r="AH1786" s="64">
        <v>23.203399999999998</v>
      </c>
      <c r="AI1786" s="64">
        <v>26.291699999999999</v>
      </c>
      <c r="AJ1786" s="61">
        <v>0.4513888888888889</v>
      </c>
      <c r="AK1786" s="216">
        <v>350</v>
      </c>
      <c r="AL1786" s="62">
        <v>629.97956600726513</v>
      </c>
      <c r="AM1786" s="24" t="s">
        <v>6551</v>
      </c>
      <c r="AN1786" s="216" t="s">
        <v>6039</v>
      </c>
      <c r="AO1786" s="216" t="s">
        <v>6007</v>
      </c>
      <c r="AP1786" s="216" t="s">
        <v>6884</v>
      </c>
      <c r="AQ1786" s="216" t="s">
        <v>6885</v>
      </c>
      <c r="AR1786" s="216" t="s">
        <v>6916</v>
      </c>
      <c r="AS1786" s="24" t="s">
        <v>6917</v>
      </c>
      <c r="AT1786" s="24" t="s">
        <v>6126</v>
      </c>
      <c r="AU1786" s="24" t="s">
        <v>6561</v>
      </c>
      <c r="AV1786" s="24" t="s">
        <v>6493</v>
      </c>
      <c r="AW1786" s="24" t="s">
        <v>5979</v>
      </c>
      <c r="AX1786" s="24" t="s">
        <v>5979</v>
      </c>
      <c r="AY1786" s="24" t="s">
        <v>7818</v>
      </c>
      <c r="AZ1786" s="216" t="s">
        <v>6966</v>
      </c>
      <c r="BA1786" s="216" t="s">
        <v>6980</v>
      </c>
      <c r="BB1786" s="57" t="s">
        <v>5474</v>
      </c>
      <c r="BC1786" s="202"/>
      <c r="BD1786" s="24"/>
      <c r="BE1786" s="151"/>
      <c r="BG1786" s="151"/>
      <c r="BI1786" s="151"/>
      <c r="BL1786" s="152"/>
    </row>
    <row r="1787" spans="1:64" s="169" customFormat="1">
      <c r="A1787" s="24">
        <v>8927</v>
      </c>
      <c r="B1787" s="24" t="s">
        <v>1561</v>
      </c>
      <c r="C1787" s="57">
        <v>34.6</v>
      </c>
      <c r="D1787" s="57">
        <v>35.15</v>
      </c>
      <c r="E1787" s="57">
        <v>34.5</v>
      </c>
      <c r="F1787" s="57">
        <v>34.950000000000003</v>
      </c>
      <c r="G1787" s="57">
        <v>34.950000000000003</v>
      </c>
      <c r="H1787" s="57">
        <v>35</v>
      </c>
      <c r="I1787" s="57">
        <v>34.5</v>
      </c>
      <c r="J1787" s="57">
        <v>34.65</v>
      </c>
      <c r="K1787" s="57">
        <v>34.6</v>
      </c>
      <c r="L1787" s="57">
        <v>34.799999999999997</v>
      </c>
      <c r="M1787" s="57">
        <v>34.4</v>
      </c>
      <c r="N1787" s="57">
        <v>34.75</v>
      </c>
      <c r="O1787" s="63">
        <v>2.8860028860028799E-3</v>
      </c>
      <c r="P1787" s="57">
        <v>316</v>
      </c>
      <c r="Q1787" s="57">
        <v>568</v>
      </c>
      <c r="R1787" s="57">
        <v>834.3</v>
      </c>
      <c r="S1787" s="57">
        <v>34.6</v>
      </c>
      <c r="T1787" s="57">
        <v>35.847499999999997</v>
      </c>
      <c r="U1787" s="57">
        <v>36.7592</v>
      </c>
      <c r="V1787" s="57">
        <v>34.67</v>
      </c>
      <c r="W1787" s="57">
        <v>35.715000000000003</v>
      </c>
      <c r="X1787" s="57">
        <v>36.701700000000002</v>
      </c>
      <c r="Y1787" s="57">
        <v>34.68</v>
      </c>
      <c r="Z1787" s="57">
        <v>35.642499999999998</v>
      </c>
      <c r="AA1787" s="57">
        <v>36.604199999999999</v>
      </c>
      <c r="AB1787" s="57">
        <v>44.55</v>
      </c>
      <c r="AC1787" s="57">
        <v>14.6</v>
      </c>
      <c r="AD1787" s="57">
        <v>38.75</v>
      </c>
      <c r="AE1787" s="57">
        <v>33.75</v>
      </c>
      <c r="AF1787" s="64">
        <v>48.605400000000003</v>
      </c>
      <c r="AG1787" s="64">
        <v>36.995699999999999</v>
      </c>
      <c r="AH1787" s="64">
        <v>52.605600000000003</v>
      </c>
      <c r="AI1787" s="64">
        <v>42.198999999999998</v>
      </c>
      <c r="AJ1787" s="61">
        <v>0.4513888888888889</v>
      </c>
      <c r="AK1787" s="216">
        <v>350</v>
      </c>
      <c r="AL1787" s="62">
        <v>638.05622710992247</v>
      </c>
      <c r="AM1787" s="24" t="s">
        <v>7820</v>
      </c>
      <c r="AN1787" s="216" t="s">
        <v>6009</v>
      </c>
      <c r="AO1787" s="216" t="s">
        <v>5961</v>
      </c>
      <c r="AP1787" s="216" t="s">
        <v>6884</v>
      </c>
      <c r="AQ1787" s="216" t="s">
        <v>6885</v>
      </c>
      <c r="AR1787" s="216" t="s">
        <v>6886</v>
      </c>
      <c r="AS1787" s="24" t="s">
        <v>5474</v>
      </c>
      <c r="AT1787" s="24" t="s">
        <v>6016</v>
      </c>
      <c r="AU1787" s="24" t="s">
        <v>5984</v>
      </c>
      <c r="AV1787" s="24" t="s">
        <v>6016</v>
      </c>
      <c r="AW1787" s="24" t="s">
        <v>5965</v>
      </c>
      <c r="AX1787" s="24" t="s">
        <v>5970</v>
      </c>
      <c r="AY1787" s="24" t="s">
        <v>7009</v>
      </c>
      <c r="AZ1787" s="216" t="s">
        <v>7281</v>
      </c>
      <c r="BA1787" s="216" t="s">
        <v>6943</v>
      </c>
      <c r="BB1787" s="57" t="s">
        <v>6898</v>
      </c>
      <c r="BC1787" s="202"/>
      <c r="BD1787" s="24"/>
      <c r="BE1787" s="151"/>
      <c r="BG1787" s="151"/>
      <c r="BI1787" s="151"/>
      <c r="BL1787" s="152"/>
    </row>
    <row r="1788" spans="1:64" s="169" customFormat="1">
      <c r="A1788" s="24">
        <v>8928</v>
      </c>
      <c r="B1788" s="24" t="s">
        <v>4353</v>
      </c>
      <c r="C1788" s="57">
        <v>33.9</v>
      </c>
      <c r="D1788" s="57">
        <v>34.4</v>
      </c>
      <c r="E1788" s="57">
        <v>33.9</v>
      </c>
      <c r="F1788" s="57">
        <v>34.049999999999997</v>
      </c>
      <c r="G1788" s="57">
        <v>34.450000000000003</v>
      </c>
      <c r="H1788" s="57">
        <v>34.450000000000003</v>
      </c>
      <c r="I1788" s="57">
        <v>33.9</v>
      </c>
      <c r="J1788" s="57">
        <v>34.200000000000003</v>
      </c>
      <c r="K1788" s="57">
        <v>34.299999999999997</v>
      </c>
      <c r="L1788" s="57">
        <v>34.450000000000003</v>
      </c>
      <c r="M1788" s="57">
        <v>34.049999999999997</v>
      </c>
      <c r="N1788" s="57">
        <v>34.4</v>
      </c>
      <c r="O1788" s="63">
        <v>5.8479532163742704E-3</v>
      </c>
      <c r="P1788" s="57">
        <v>12</v>
      </c>
      <c r="Q1788" s="57">
        <v>71</v>
      </c>
      <c r="R1788" s="57">
        <v>279.89999999999998</v>
      </c>
      <c r="S1788" s="57">
        <v>34.06</v>
      </c>
      <c r="T1788" s="57">
        <v>35.125</v>
      </c>
      <c r="U1788" s="57">
        <v>35.704999999999998</v>
      </c>
      <c r="V1788" s="57">
        <v>34.14</v>
      </c>
      <c r="W1788" s="57">
        <v>35.094999999999999</v>
      </c>
      <c r="X1788" s="57">
        <v>35.701700000000002</v>
      </c>
      <c r="Y1788" s="57">
        <v>34.04</v>
      </c>
      <c r="Z1788" s="57">
        <v>35.090000000000003</v>
      </c>
      <c r="AA1788" s="57">
        <v>35.682499999999997</v>
      </c>
      <c r="AB1788" s="57">
        <v>38.85</v>
      </c>
      <c r="AC1788" s="57">
        <v>27.7</v>
      </c>
      <c r="AD1788" s="57">
        <v>38.6</v>
      </c>
      <c r="AE1788" s="57">
        <v>33</v>
      </c>
      <c r="AF1788" s="64">
        <v>26.938199999999998</v>
      </c>
      <c r="AG1788" s="64">
        <v>23.861999999999998</v>
      </c>
      <c r="AH1788" s="64">
        <v>33.777999999999999</v>
      </c>
      <c r="AI1788" s="64">
        <v>27.167300000000001</v>
      </c>
      <c r="AJ1788" s="61">
        <v>0.4513888888888889</v>
      </c>
      <c r="AK1788" s="216">
        <v>50</v>
      </c>
      <c r="AL1788" s="62">
        <v>45.457511137794569</v>
      </c>
      <c r="AM1788" s="24" t="s">
        <v>6472</v>
      </c>
      <c r="AN1788" s="216" t="s">
        <v>6009</v>
      </c>
      <c r="AO1788" s="216" t="s">
        <v>5971</v>
      </c>
      <c r="AP1788" s="216" t="s">
        <v>6884</v>
      </c>
      <c r="AQ1788" s="216" t="s">
        <v>6885</v>
      </c>
      <c r="AR1788" s="216" t="s">
        <v>6886</v>
      </c>
      <c r="AS1788" s="24" t="s">
        <v>5474</v>
      </c>
      <c r="AT1788" s="24" t="s">
        <v>6492</v>
      </c>
      <c r="AU1788" s="24" t="s">
        <v>6017</v>
      </c>
      <c r="AV1788" s="24" t="s">
        <v>6452</v>
      </c>
      <c r="AW1788" s="24" t="s">
        <v>5965</v>
      </c>
      <c r="AX1788" s="24" t="s">
        <v>5976</v>
      </c>
      <c r="AY1788" s="24" t="s">
        <v>8127</v>
      </c>
      <c r="AZ1788" s="216" t="s">
        <v>7251</v>
      </c>
      <c r="BA1788" s="216" t="s">
        <v>6893</v>
      </c>
      <c r="BB1788" s="57" t="s">
        <v>5474</v>
      </c>
      <c r="BC1788" s="202"/>
      <c r="BD1788" s="24"/>
      <c r="BE1788" s="151"/>
      <c r="BG1788" s="151"/>
      <c r="BI1788" s="151"/>
      <c r="BL1788" s="152"/>
    </row>
    <row r="1789" spans="1:64" s="169" customFormat="1">
      <c r="A1789" s="24">
        <v>8929</v>
      </c>
      <c r="B1789" s="24" t="s">
        <v>1562</v>
      </c>
      <c r="C1789" s="57">
        <v>20.6</v>
      </c>
      <c r="D1789" s="57">
        <v>21.1</v>
      </c>
      <c r="E1789" s="57">
        <v>20.5</v>
      </c>
      <c r="F1789" s="57">
        <v>21</v>
      </c>
      <c r="G1789" s="57">
        <v>21</v>
      </c>
      <c r="H1789" s="57">
        <v>21.45</v>
      </c>
      <c r="I1789" s="57">
        <v>20.65</v>
      </c>
      <c r="J1789" s="57">
        <v>20.8</v>
      </c>
      <c r="K1789" s="57">
        <v>20.75</v>
      </c>
      <c r="L1789" s="57">
        <v>20.8</v>
      </c>
      <c r="M1789" s="57">
        <v>20.75</v>
      </c>
      <c r="N1789" s="57">
        <v>20.8</v>
      </c>
      <c r="O1789" s="63">
        <v>0</v>
      </c>
      <c r="P1789" s="57">
        <v>2</v>
      </c>
      <c r="Q1789" s="57">
        <v>12</v>
      </c>
      <c r="R1789" s="57">
        <v>19.399999999999999</v>
      </c>
      <c r="S1789" s="57">
        <v>20.78</v>
      </c>
      <c r="T1789" s="57">
        <v>21.204999999999998</v>
      </c>
      <c r="U1789" s="57">
        <v>22.1417</v>
      </c>
      <c r="V1789" s="57">
        <v>20.77</v>
      </c>
      <c r="W1789" s="57">
        <v>21.17</v>
      </c>
      <c r="X1789" s="57">
        <v>22.129200000000001</v>
      </c>
      <c r="Y1789" s="57">
        <v>20.75</v>
      </c>
      <c r="Z1789" s="57">
        <v>21.142499999999998</v>
      </c>
      <c r="AA1789" s="57">
        <v>22.105</v>
      </c>
      <c r="AB1789" s="57">
        <v>26.3</v>
      </c>
      <c r="AC1789" s="57">
        <v>18.600000000000001</v>
      </c>
      <c r="AD1789" s="57">
        <v>21.85</v>
      </c>
      <c r="AE1789" s="57">
        <v>20</v>
      </c>
      <c r="AF1789" s="64">
        <v>50.233600000000003</v>
      </c>
      <c r="AG1789" s="64">
        <v>44.386299999999999</v>
      </c>
      <c r="AH1789" s="64">
        <v>51.879899999999999</v>
      </c>
      <c r="AI1789" s="64">
        <v>46.884099999999997</v>
      </c>
      <c r="AJ1789" s="61">
        <v>0.4513888888888889</v>
      </c>
      <c r="AK1789" s="216">
        <v>50</v>
      </c>
      <c r="AL1789" s="62">
        <v>7.5762518562990948</v>
      </c>
      <c r="AM1789" s="24" t="s">
        <v>6551</v>
      </c>
      <c r="AN1789" s="216" t="s">
        <v>6009</v>
      </c>
      <c r="AO1789" s="216" t="s">
        <v>5961</v>
      </c>
      <c r="AP1789" s="216" t="s">
        <v>6884</v>
      </c>
      <c r="AQ1789" s="216" t="s">
        <v>6885</v>
      </c>
      <c r="AR1789" s="216" t="s">
        <v>6886</v>
      </c>
      <c r="AS1789" s="24" t="s">
        <v>5474</v>
      </c>
      <c r="AT1789" s="24" t="s">
        <v>6016</v>
      </c>
      <c r="AU1789" s="24" t="s">
        <v>6000</v>
      </c>
      <c r="AV1789" s="24" t="s">
        <v>6493</v>
      </c>
      <c r="AW1789" s="24" t="s">
        <v>5979</v>
      </c>
      <c r="AX1789" s="24" t="s">
        <v>5979</v>
      </c>
      <c r="AY1789" s="24" t="s">
        <v>7246</v>
      </c>
      <c r="AZ1789" s="216" t="s">
        <v>6940</v>
      </c>
      <c r="BA1789" s="216" t="s">
        <v>6974</v>
      </c>
      <c r="BB1789" s="57" t="s">
        <v>5474</v>
      </c>
      <c r="BC1789" s="202"/>
      <c r="BD1789" s="24"/>
      <c r="BE1789" s="151"/>
      <c r="BG1789" s="151"/>
      <c r="BI1789" s="151"/>
      <c r="BL1789" s="152"/>
    </row>
    <row r="1790" spans="1:64" s="169" customFormat="1">
      <c r="A1790" s="24">
        <v>8930</v>
      </c>
      <c r="B1790" s="24" t="s">
        <v>1563</v>
      </c>
      <c r="C1790" s="57">
        <v>15.25</v>
      </c>
      <c r="D1790" s="57">
        <v>15.95</v>
      </c>
      <c r="E1790" s="57">
        <v>15.25</v>
      </c>
      <c r="F1790" s="57">
        <v>15.85</v>
      </c>
      <c r="G1790" s="57">
        <v>15.9</v>
      </c>
      <c r="H1790" s="57">
        <v>15.95</v>
      </c>
      <c r="I1790" s="57">
        <v>15.65</v>
      </c>
      <c r="J1790" s="57">
        <v>15.75</v>
      </c>
      <c r="K1790" s="57">
        <v>15.8</v>
      </c>
      <c r="L1790" s="57">
        <v>16.05</v>
      </c>
      <c r="M1790" s="57">
        <v>15.8</v>
      </c>
      <c r="N1790" s="57">
        <v>15.9</v>
      </c>
      <c r="O1790" s="63">
        <v>9.5238095238095195E-3</v>
      </c>
      <c r="P1790" s="57">
        <v>83</v>
      </c>
      <c r="Q1790" s="57">
        <v>174</v>
      </c>
      <c r="R1790" s="57">
        <v>319.39999999999998</v>
      </c>
      <c r="S1790" s="57">
        <v>15.42</v>
      </c>
      <c r="T1790" s="57">
        <v>16.32</v>
      </c>
      <c r="U1790" s="57">
        <v>16.7225</v>
      </c>
      <c r="V1790" s="57">
        <v>15.54</v>
      </c>
      <c r="W1790" s="57">
        <v>16.25</v>
      </c>
      <c r="X1790" s="57">
        <v>16.732500000000002</v>
      </c>
      <c r="Y1790" s="57">
        <v>15.54</v>
      </c>
      <c r="Z1790" s="57">
        <v>16.197500000000002</v>
      </c>
      <c r="AA1790" s="57">
        <v>16.746700000000001</v>
      </c>
      <c r="AB1790" s="57">
        <v>22.6</v>
      </c>
      <c r="AC1790" s="57">
        <v>11.05</v>
      </c>
      <c r="AD1790" s="57">
        <v>17.649999999999999</v>
      </c>
      <c r="AE1790" s="57">
        <v>14.9</v>
      </c>
      <c r="AF1790" s="64">
        <v>34.7515</v>
      </c>
      <c r="AG1790" s="64">
        <v>25.664400000000001</v>
      </c>
      <c r="AH1790" s="64">
        <v>46.156199999999998</v>
      </c>
      <c r="AI1790" s="64">
        <v>32.494999999999997</v>
      </c>
      <c r="AJ1790" s="61">
        <v>0.4513888888888889</v>
      </c>
      <c r="AK1790" s="216">
        <v>100</v>
      </c>
      <c r="AL1790" s="62">
        <v>185.16291630474731</v>
      </c>
      <c r="AM1790" s="24" t="s">
        <v>6548</v>
      </c>
      <c r="AN1790" s="216" t="s">
        <v>6009</v>
      </c>
      <c r="AO1790" s="216" t="s">
        <v>5971</v>
      </c>
      <c r="AP1790" s="216" t="s">
        <v>6884</v>
      </c>
      <c r="AQ1790" s="216" t="s">
        <v>6885</v>
      </c>
      <c r="AR1790" s="216" t="s">
        <v>6886</v>
      </c>
      <c r="AS1790" s="24" t="s">
        <v>5474</v>
      </c>
      <c r="AT1790" s="24" t="s">
        <v>6013</v>
      </c>
      <c r="AU1790" s="24" t="s">
        <v>5984</v>
      </c>
      <c r="AV1790" s="24" t="s">
        <v>6055</v>
      </c>
      <c r="AW1790" s="24" t="s">
        <v>5976</v>
      </c>
      <c r="AX1790" s="24" t="s">
        <v>5979</v>
      </c>
      <c r="AY1790" s="24" t="s">
        <v>6935</v>
      </c>
      <c r="AZ1790" s="216" t="s">
        <v>7179</v>
      </c>
      <c r="BA1790" s="216" t="s">
        <v>7111</v>
      </c>
      <c r="BB1790" s="57" t="s">
        <v>5474</v>
      </c>
      <c r="BC1790" s="202"/>
      <c r="BD1790" s="24"/>
      <c r="BE1790" s="151"/>
      <c r="BG1790" s="151"/>
      <c r="BI1790" s="151"/>
      <c r="BL1790" s="152"/>
    </row>
    <row r="1791" spans="1:64" s="169" customFormat="1">
      <c r="A1791" s="24">
        <v>8931</v>
      </c>
      <c r="B1791" s="24" t="s">
        <v>1564</v>
      </c>
      <c r="C1791" s="57">
        <v>29.95</v>
      </c>
      <c r="D1791" s="57">
        <v>30.15</v>
      </c>
      <c r="E1791" s="57">
        <v>29.85</v>
      </c>
      <c r="F1791" s="57">
        <v>30</v>
      </c>
      <c r="G1791" s="57">
        <v>30</v>
      </c>
      <c r="H1791" s="57">
        <v>30</v>
      </c>
      <c r="I1791" s="57">
        <v>29.9</v>
      </c>
      <c r="J1791" s="57">
        <v>30</v>
      </c>
      <c r="K1791" s="57">
        <v>30</v>
      </c>
      <c r="L1791" s="57">
        <v>30.05</v>
      </c>
      <c r="M1791" s="57">
        <v>29.95</v>
      </c>
      <c r="N1791" s="57">
        <v>30.05</v>
      </c>
      <c r="O1791" s="63">
        <v>1.6666666666666601E-3</v>
      </c>
      <c r="P1791" s="57">
        <v>38</v>
      </c>
      <c r="Q1791" s="57">
        <v>24</v>
      </c>
      <c r="R1791" s="57">
        <v>121.2</v>
      </c>
      <c r="S1791" s="57">
        <v>29.76</v>
      </c>
      <c r="T1791" s="57">
        <v>30.352499999999999</v>
      </c>
      <c r="U1791" s="57">
        <v>29.6325</v>
      </c>
      <c r="V1791" s="57">
        <v>29.82</v>
      </c>
      <c r="W1791" s="57">
        <v>30.3475</v>
      </c>
      <c r="X1791" s="57">
        <v>29.647500000000001</v>
      </c>
      <c r="Y1791" s="57">
        <v>29.9</v>
      </c>
      <c r="Z1791" s="57">
        <v>30.34</v>
      </c>
      <c r="AA1791" s="57">
        <v>29.664999999999999</v>
      </c>
      <c r="AB1791" s="57">
        <v>33.5</v>
      </c>
      <c r="AC1791" s="57">
        <v>27.3</v>
      </c>
      <c r="AD1791" s="57">
        <v>32.1</v>
      </c>
      <c r="AE1791" s="57">
        <v>29.5</v>
      </c>
      <c r="AF1791" s="64">
        <v>34.252400000000002</v>
      </c>
      <c r="AG1791" s="64">
        <v>23.349</v>
      </c>
      <c r="AH1791" s="64">
        <v>44.403599999999997</v>
      </c>
      <c r="AI1791" s="64">
        <v>30.3672</v>
      </c>
      <c r="AJ1791" s="61">
        <v>0.4513888888888889</v>
      </c>
      <c r="AK1791" s="216">
        <v>50</v>
      </c>
      <c r="AL1791" s="62">
        <v>143.94878526968279</v>
      </c>
      <c r="AM1791" s="24" t="s">
        <v>6638</v>
      </c>
      <c r="AN1791" s="216" t="s">
        <v>6009</v>
      </c>
      <c r="AO1791" s="216" t="s">
        <v>5971</v>
      </c>
      <c r="AP1791" s="216" t="s">
        <v>6908</v>
      </c>
      <c r="AQ1791" s="216" t="s">
        <v>6885</v>
      </c>
      <c r="AR1791" s="216" t="s">
        <v>6886</v>
      </c>
      <c r="AS1791" s="24" t="s">
        <v>6887</v>
      </c>
      <c r="AT1791" s="24" t="s">
        <v>6218</v>
      </c>
      <c r="AU1791" s="24" t="s">
        <v>6650</v>
      </c>
      <c r="AV1791" s="24" t="s">
        <v>6126</v>
      </c>
      <c r="AW1791" s="24" t="s">
        <v>5979</v>
      </c>
      <c r="AX1791" s="24" t="s">
        <v>5970</v>
      </c>
      <c r="AY1791" s="24" t="s">
        <v>7079</v>
      </c>
      <c r="AZ1791" s="216" t="s">
        <v>7190</v>
      </c>
      <c r="BA1791" s="216" t="s">
        <v>7021</v>
      </c>
      <c r="BB1791" s="57" t="s">
        <v>5474</v>
      </c>
      <c r="BC1791" s="202"/>
      <c r="BD1791" s="24"/>
      <c r="BE1791" s="151"/>
      <c r="BG1791" s="151"/>
      <c r="BI1791" s="151"/>
      <c r="BL1791" s="152"/>
    </row>
    <row r="1792" spans="1:64" s="169" customFormat="1">
      <c r="A1792" s="24">
        <v>8932</v>
      </c>
      <c r="B1792" s="24" t="s">
        <v>1565</v>
      </c>
      <c r="C1792" s="57">
        <v>18.399999999999999</v>
      </c>
      <c r="D1792" s="57">
        <v>18.45</v>
      </c>
      <c r="E1792" s="57">
        <v>18.25</v>
      </c>
      <c r="F1792" s="57">
        <v>18.45</v>
      </c>
      <c r="G1792" s="57">
        <v>18.55</v>
      </c>
      <c r="H1792" s="57">
        <v>18.55</v>
      </c>
      <c r="I1792" s="57">
        <v>18.25</v>
      </c>
      <c r="J1792" s="57">
        <v>18.25</v>
      </c>
      <c r="K1792" s="57">
        <v>18.25</v>
      </c>
      <c r="L1792" s="57">
        <v>18.350000000000001</v>
      </c>
      <c r="M1792" s="57">
        <v>18.2</v>
      </c>
      <c r="N1792" s="57">
        <v>18.25</v>
      </c>
      <c r="O1792" s="63">
        <v>0</v>
      </c>
      <c r="P1792" s="57">
        <v>177</v>
      </c>
      <c r="Q1792" s="57">
        <v>42</v>
      </c>
      <c r="R1792" s="57">
        <v>174.75</v>
      </c>
      <c r="S1792" s="57">
        <v>18.350000000000001</v>
      </c>
      <c r="T1792" s="57">
        <v>18.510000000000002</v>
      </c>
      <c r="U1792" s="57">
        <v>18.590800000000002</v>
      </c>
      <c r="V1792" s="57">
        <v>18.39</v>
      </c>
      <c r="W1792" s="57">
        <v>18.487500000000001</v>
      </c>
      <c r="X1792" s="57">
        <v>18.5867</v>
      </c>
      <c r="Y1792" s="57">
        <v>18.329999999999998</v>
      </c>
      <c r="Z1792" s="57">
        <v>18.465</v>
      </c>
      <c r="AA1792" s="57">
        <v>18.581700000000001</v>
      </c>
      <c r="AB1792" s="57">
        <v>22.6</v>
      </c>
      <c r="AC1792" s="57">
        <v>14.95</v>
      </c>
      <c r="AD1792" s="57">
        <v>18.899999999999999</v>
      </c>
      <c r="AE1792" s="57">
        <v>17.95</v>
      </c>
      <c r="AF1792" s="64">
        <v>50.834600000000002</v>
      </c>
      <c r="AG1792" s="64">
        <v>45.488399999999999</v>
      </c>
      <c r="AH1792" s="64">
        <v>50.556399999999996</v>
      </c>
      <c r="AI1792" s="64">
        <v>47.177700000000002</v>
      </c>
      <c r="AJ1792" s="61">
        <v>0.4513888888888889</v>
      </c>
      <c r="AK1792" s="216">
        <v>200</v>
      </c>
      <c r="AL1792" s="62">
        <v>365.29639231094626</v>
      </c>
      <c r="AM1792" s="24" t="s">
        <v>6853</v>
      </c>
      <c r="AN1792" s="216" t="s">
        <v>6020</v>
      </c>
      <c r="AO1792" s="216" t="s">
        <v>5961</v>
      </c>
      <c r="AP1792" s="216" t="s">
        <v>6884</v>
      </c>
      <c r="AQ1792" s="216" t="s">
        <v>6885</v>
      </c>
      <c r="AR1792" s="216" t="s">
        <v>6916</v>
      </c>
      <c r="AS1792" s="24" t="s">
        <v>6968</v>
      </c>
      <c r="AT1792" s="24" t="s">
        <v>6425</v>
      </c>
      <c r="AU1792" s="24" t="s">
        <v>6518</v>
      </c>
      <c r="AV1792" s="24" t="s">
        <v>6166</v>
      </c>
      <c r="AW1792" s="24" t="s">
        <v>5996</v>
      </c>
      <c r="AX1792" s="24" t="s">
        <v>5991</v>
      </c>
      <c r="AY1792" s="24" t="s">
        <v>8009</v>
      </c>
      <c r="AZ1792" s="216" t="s">
        <v>6913</v>
      </c>
      <c r="BA1792" s="216" t="s">
        <v>7012</v>
      </c>
      <c r="BB1792" s="57" t="s">
        <v>5474</v>
      </c>
      <c r="BC1792" s="202"/>
      <c r="BD1792" s="24"/>
      <c r="BE1792" s="151"/>
      <c r="BG1792" s="151"/>
      <c r="BI1792" s="151"/>
      <c r="BL1792" s="152"/>
    </row>
    <row r="1793" spans="1:64" s="169" customFormat="1">
      <c r="A1793" s="24">
        <v>8933</v>
      </c>
      <c r="B1793" s="24" t="s">
        <v>1566</v>
      </c>
      <c r="C1793" s="57">
        <v>10.85</v>
      </c>
      <c r="D1793" s="57">
        <v>11.3</v>
      </c>
      <c r="E1793" s="57">
        <v>10.85</v>
      </c>
      <c r="F1793" s="57">
        <v>11.05</v>
      </c>
      <c r="G1793" s="57">
        <v>10.9</v>
      </c>
      <c r="H1793" s="57">
        <v>11.25</v>
      </c>
      <c r="I1793" s="57">
        <v>10.9</v>
      </c>
      <c r="J1793" s="57">
        <v>10.95</v>
      </c>
      <c r="K1793" s="57">
        <v>10.95</v>
      </c>
      <c r="L1793" s="57">
        <v>11.05</v>
      </c>
      <c r="M1793" s="57">
        <v>10.9</v>
      </c>
      <c r="N1793" s="57">
        <v>11</v>
      </c>
      <c r="O1793" s="63">
        <v>4.5662100456621002E-3</v>
      </c>
      <c r="P1793" s="57">
        <v>131</v>
      </c>
      <c r="Q1793" s="57">
        <v>289</v>
      </c>
      <c r="R1793" s="57">
        <v>670.45</v>
      </c>
      <c r="S1793" s="57">
        <v>10.92</v>
      </c>
      <c r="T1793" s="57">
        <v>11.6425</v>
      </c>
      <c r="U1793" s="57">
        <v>11.935</v>
      </c>
      <c r="V1793" s="57">
        <v>10.88</v>
      </c>
      <c r="W1793" s="57">
        <v>11.6</v>
      </c>
      <c r="X1793" s="57">
        <v>11.906700000000001</v>
      </c>
      <c r="Y1793" s="57">
        <v>10.88</v>
      </c>
      <c r="Z1793" s="57">
        <v>11.5625</v>
      </c>
      <c r="AA1793" s="57">
        <v>11.879200000000001</v>
      </c>
      <c r="AB1793" s="57">
        <v>17.25</v>
      </c>
      <c r="AC1793" s="57">
        <v>9.9</v>
      </c>
      <c r="AD1793" s="57">
        <v>12.45</v>
      </c>
      <c r="AE1793" s="57">
        <v>10.15</v>
      </c>
      <c r="AF1793" s="64">
        <v>33.915199999999999</v>
      </c>
      <c r="AG1793" s="64">
        <v>26.6492</v>
      </c>
      <c r="AH1793" s="64">
        <v>38.800600000000003</v>
      </c>
      <c r="AI1793" s="64">
        <v>30.6996</v>
      </c>
      <c r="AJ1793" s="61">
        <v>0.4513888888888889</v>
      </c>
      <c r="AK1793" s="216">
        <v>150</v>
      </c>
      <c r="AL1793" s="62">
        <v>285.81003502750445</v>
      </c>
      <c r="AM1793" s="24" t="s">
        <v>6541</v>
      </c>
      <c r="AN1793" s="216" t="s">
        <v>6009</v>
      </c>
      <c r="AO1793" s="216" t="s">
        <v>5971</v>
      </c>
      <c r="AP1793" s="216" t="s">
        <v>6884</v>
      </c>
      <c r="AQ1793" s="216" t="s">
        <v>6885</v>
      </c>
      <c r="AR1793" s="216" t="s">
        <v>6886</v>
      </c>
      <c r="AS1793" s="24" t="s">
        <v>5474</v>
      </c>
      <c r="AT1793" s="24" t="s">
        <v>6055</v>
      </c>
      <c r="AU1793" s="24" t="s">
        <v>6607</v>
      </c>
      <c r="AV1793" s="24" t="s">
        <v>6218</v>
      </c>
      <c r="AW1793" s="24" t="s">
        <v>5991</v>
      </c>
      <c r="AX1793" s="24" t="s">
        <v>5991</v>
      </c>
      <c r="AY1793" s="24" t="s">
        <v>6935</v>
      </c>
      <c r="AZ1793" s="216" t="s">
        <v>7179</v>
      </c>
      <c r="BA1793" s="216" t="s">
        <v>7133</v>
      </c>
      <c r="BB1793" s="57" t="s">
        <v>5474</v>
      </c>
      <c r="BC1793" s="202"/>
      <c r="BD1793" s="24"/>
      <c r="BE1793" s="151"/>
      <c r="BG1793" s="151"/>
      <c r="BI1793" s="151"/>
      <c r="BL1793" s="152"/>
    </row>
    <row r="1794" spans="1:64" s="169" customFormat="1">
      <c r="A1794" s="24">
        <v>8935</v>
      </c>
      <c r="B1794" s="24" t="s">
        <v>1568</v>
      </c>
      <c r="C1794" s="57">
        <v>12.9</v>
      </c>
      <c r="D1794" s="57">
        <v>13.25</v>
      </c>
      <c r="E1794" s="57">
        <v>12.9</v>
      </c>
      <c r="F1794" s="57">
        <v>13.2</v>
      </c>
      <c r="G1794" s="57">
        <v>13.3</v>
      </c>
      <c r="H1794" s="57">
        <v>13.3</v>
      </c>
      <c r="I1794" s="57">
        <v>12.8</v>
      </c>
      <c r="J1794" s="57">
        <v>13</v>
      </c>
      <c r="K1794" s="57">
        <v>13</v>
      </c>
      <c r="L1794" s="57">
        <v>13.25</v>
      </c>
      <c r="M1794" s="57">
        <v>13</v>
      </c>
      <c r="N1794" s="57">
        <v>13.15</v>
      </c>
      <c r="O1794" s="63">
        <v>1.1538461538461499E-2</v>
      </c>
      <c r="P1794" s="57">
        <v>41</v>
      </c>
      <c r="Q1794" s="57">
        <v>284</v>
      </c>
      <c r="R1794" s="57">
        <v>816.8</v>
      </c>
      <c r="S1794" s="57">
        <v>12.98</v>
      </c>
      <c r="T1794" s="57">
        <v>15.135</v>
      </c>
      <c r="U1794" s="57">
        <v>14.7592</v>
      </c>
      <c r="V1794" s="57">
        <v>13.02</v>
      </c>
      <c r="W1794" s="57">
        <v>14.942500000000001</v>
      </c>
      <c r="X1794" s="57">
        <v>14.7658</v>
      </c>
      <c r="Y1794" s="57">
        <v>12.99</v>
      </c>
      <c r="Z1794" s="57">
        <v>14.7875</v>
      </c>
      <c r="AA1794" s="57">
        <v>14.770799999999999</v>
      </c>
      <c r="AB1794" s="57">
        <v>19.05</v>
      </c>
      <c r="AC1794" s="57">
        <v>7.5</v>
      </c>
      <c r="AD1794" s="57">
        <v>17.5</v>
      </c>
      <c r="AE1794" s="57">
        <v>12.5</v>
      </c>
      <c r="AF1794" s="64">
        <v>16.798999999999999</v>
      </c>
      <c r="AG1794" s="64">
        <v>14.2591</v>
      </c>
      <c r="AH1794" s="64">
        <v>20.4192</v>
      </c>
      <c r="AI1794" s="64">
        <v>16.3125</v>
      </c>
      <c r="AJ1794" s="61">
        <v>0.4513888888888889</v>
      </c>
      <c r="AK1794" s="216">
        <v>50</v>
      </c>
      <c r="AL1794" s="62">
        <v>155.31316305413145</v>
      </c>
      <c r="AM1794" s="24" t="s">
        <v>6330</v>
      </c>
      <c r="AN1794" s="216" t="s">
        <v>6009</v>
      </c>
      <c r="AO1794" s="216" t="s">
        <v>6047</v>
      </c>
      <c r="AP1794" s="216" t="s">
        <v>6884</v>
      </c>
      <c r="AQ1794" s="216" t="s">
        <v>6885</v>
      </c>
      <c r="AR1794" s="216" t="s">
        <v>6886</v>
      </c>
      <c r="AS1794" s="24" t="s">
        <v>5474</v>
      </c>
      <c r="AT1794" s="24" t="s">
        <v>6031</v>
      </c>
      <c r="AU1794" s="24" t="s">
        <v>6209</v>
      </c>
      <c r="AV1794" s="24" t="s">
        <v>6055</v>
      </c>
      <c r="AW1794" s="24" t="s">
        <v>5986</v>
      </c>
      <c r="AX1794" s="24" t="s">
        <v>5979</v>
      </c>
      <c r="AY1794" s="24" t="s">
        <v>7076</v>
      </c>
      <c r="AZ1794" s="216" t="s">
        <v>7831</v>
      </c>
      <c r="BA1794" s="216" t="s">
        <v>7320</v>
      </c>
      <c r="BB1794" s="57" t="s">
        <v>6898</v>
      </c>
      <c r="BC1794" s="202"/>
      <c r="BD1794" s="24"/>
      <c r="BE1794" s="151"/>
      <c r="BG1794" s="151"/>
      <c r="BI1794" s="151"/>
      <c r="BL1794" s="152"/>
    </row>
    <row r="1795" spans="1:64" s="169" customFormat="1">
      <c r="A1795" s="24">
        <v>8936</v>
      </c>
      <c r="B1795" s="24" t="s">
        <v>1569</v>
      </c>
      <c r="C1795" s="57">
        <v>22.9</v>
      </c>
      <c r="D1795" s="57">
        <v>23.5</v>
      </c>
      <c r="E1795" s="57">
        <v>22.9</v>
      </c>
      <c r="F1795" s="57">
        <v>23</v>
      </c>
      <c r="G1795" s="57">
        <v>23.4</v>
      </c>
      <c r="H1795" s="57">
        <v>24.8</v>
      </c>
      <c r="I1795" s="57">
        <v>23.2</v>
      </c>
      <c r="J1795" s="57">
        <v>24.3</v>
      </c>
      <c r="K1795" s="57">
        <v>24.3</v>
      </c>
      <c r="L1795" s="57">
        <v>24.75</v>
      </c>
      <c r="M1795" s="57">
        <v>23.75</v>
      </c>
      <c r="N1795" s="57">
        <v>24.5</v>
      </c>
      <c r="O1795" s="63">
        <v>8.23045267489712E-3</v>
      </c>
      <c r="P1795" s="57">
        <v>915</v>
      </c>
      <c r="Q1795" s="57">
        <v>3371</v>
      </c>
      <c r="R1795" s="57">
        <v>1241</v>
      </c>
      <c r="S1795" s="57">
        <v>22.83</v>
      </c>
      <c r="T1795" s="57">
        <v>23.38</v>
      </c>
      <c r="U1795" s="57">
        <v>24.569199999999999</v>
      </c>
      <c r="V1795" s="57">
        <v>23.17</v>
      </c>
      <c r="W1795" s="57">
        <v>23.3675</v>
      </c>
      <c r="X1795" s="57">
        <v>24.5075</v>
      </c>
      <c r="Y1795" s="57">
        <v>23.5</v>
      </c>
      <c r="Z1795" s="57">
        <v>23.414999999999999</v>
      </c>
      <c r="AA1795" s="57">
        <v>24.453299999999999</v>
      </c>
      <c r="AB1795" s="57">
        <v>42.25</v>
      </c>
      <c r="AC1795" s="57">
        <v>15.6</v>
      </c>
      <c r="AD1795" s="57">
        <v>24.8</v>
      </c>
      <c r="AE1795" s="57">
        <v>21.95</v>
      </c>
      <c r="AF1795" s="64">
        <v>59.267400000000002</v>
      </c>
      <c r="AG1795" s="64">
        <v>44.718699999999998</v>
      </c>
      <c r="AH1795" s="64">
        <v>69.336100000000002</v>
      </c>
      <c r="AI1795" s="64">
        <v>52.924500000000002</v>
      </c>
      <c r="AJ1795" s="61">
        <v>0.4513888888888889</v>
      </c>
      <c r="AK1795" s="216">
        <v>950</v>
      </c>
      <c r="AL1795" s="62">
        <v>1818.5938986068281</v>
      </c>
      <c r="AM1795" s="24" t="s">
        <v>8443</v>
      </c>
      <c r="AN1795" s="216" t="s">
        <v>6009</v>
      </c>
      <c r="AO1795" s="216" t="s">
        <v>5961</v>
      </c>
      <c r="AP1795" s="216" t="s">
        <v>6908</v>
      </c>
      <c r="AQ1795" s="216" t="s">
        <v>6900</v>
      </c>
      <c r="AR1795" s="216" t="s">
        <v>6886</v>
      </c>
      <c r="AS1795" s="24" t="s">
        <v>7153</v>
      </c>
      <c r="AT1795" s="24" t="s">
        <v>6215</v>
      </c>
      <c r="AU1795" s="24" t="s">
        <v>5982</v>
      </c>
      <c r="AV1795" s="24" t="s">
        <v>6075</v>
      </c>
      <c r="AW1795" s="24" t="s">
        <v>5991</v>
      </c>
      <c r="AX1795" s="24" t="s">
        <v>5976</v>
      </c>
      <c r="AY1795" s="24" t="s">
        <v>7863</v>
      </c>
      <c r="AZ1795" s="216" t="s">
        <v>8047</v>
      </c>
      <c r="BA1795" s="216" t="s">
        <v>7086</v>
      </c>
      <c r="BB1795" s="57" t="s">
        <v>6994</v>
      </c>
      <c r="BC1795" s="202"/>
      <c r="BD1795" s="24"/>
      <c r="BE1795" s="151"/>
      <c r="BG1795" s="151"/>
      <c r="BI1795" s="151"/>
      <c r="BL1795" s="152"/>
    </row>
    <row r="1796" spans="1:64" s="169" customFormat="1">
      <c r="A1796" s="24">
        <v>8937</v>
      </c>
      <c r="B1796" s="24" t="s">
        <v>1570</v>
      </c>
      <c r="C1796" s="57">
        <v>12.25</v>
      </c>
      <c r="D1796" s="57">
        <v>12.3</v>
      </c>
      <c r="E1796" s="57">
        <v>11.8</v>
      </c>
      <c r="F1796" s="57">
        <v>11.8</v>
      </c>
      <c r="G1796" s="57">
        <v>11.95</v>
      </c>
      <c r="H1796" s="57">
        <v>12</v>
      </c>
      <c r="I1796" s="57">
        <v>11.85</v>
      </c>
      <c r="J1796" s="57">
        <v>11.95</v>
      </c>
      <c r="K1796" s="57">
        <v>11.9</v>
      </c>
      <c r="L1796" s="57">
        <v>11.9</v>
      </c>
      <c r="M1796" s="57">
        <v>11.7</v>
      </c>
      <c r="N1796" s="57">
        <v>11.7</v>
      </c>
      <c r="O1796" s="63">
        <v>-2.0920502092050201E-2</v>
      </c>
      <c r="P1796" s="57">
        <v>21</v>
      </c>
      <c r="Q1796" s="57">
        <v>18</v>
      </c>
      <c r="R1796" s="57">
        <v>14.473699999999999</v>
      </c>
      <c r="S1796" s="57">
        <v>11.824999999999999</v>
      </c>
      <c r="T1796" s="57">
        <v>11.928900000000001</v>
      </c>
      <c r="U1796" s="57">
        <v>12.108000000000001</v>
      </c>
      <c r="V1796" s="57">
        <v>11.887499999999999</v>
      </c>
      <c r="W1796" s="57">
        <v>11.928900000000001</v>
      </c>
      <c r="X1796" s="57">
        <v>12.0991</v>
      </c>
      <c r="Y1796" s="57">
        <v>11.862500000000001</v>
      </c>
      <c r="Z1796" s="57">
        <v>11.915800000000001</v>
      </c>
      <c r="AA1796" s="57">
        <v>12.0848</v>
      </c>
      <c r="AB1796" s="57">
        <v>20.05</v>
      </c>
      <c r="AC1796" s="57">
        <v>11.4</v>
      </c>
      <c r="AD1796" s="57">
        <v>12.6</v>
      </c>
      <c r="AE1796" s="57">
        <v>11.55</v>
      </c>
      <c r="AF1796" s="64">
        <v>46.110500000000002</v>
      </c>
      <c r="AG1796" s="64">
        <v>38.628700000000002</v>
      </c>
      <c r="AH1796" s="64">
        <v>37.406999999999996</v>
      </c>
      <c r="AI1796" s="64">
        <v>38.221400000000003</v>
      </c>
      <c r="AJ1796" s="61">
        <v>0.4513888888888889</v>
      </c>
      <c r="AK1796" s="216">
        <v>50</v>
      </c>
      <c r="AL1796" s="62">
        <v>79.550644491140503</v>
      </c>
      <c r="AM1796" s="24" t="s">
        <v>8444</v>
      </c>
      <c r="AN1796" s="216" t="s">
        <v>5960</v>
      </c>
      <c r="AO1796" s="216" t="s">
        <v>5971</v>
      </c>
      <c r="AP1796" s="216" t="s">
        <v>6884</v>
      </c>
      <c r="AQ1796" s="216" t="s">
        <v>6885</v>
      </c>
      <c r="AR1796" s="216" t="s">
        <v>6916</v>
      </c>
      <c r="AS1796" s="24" t="s">
        <v>6968</v>
      </c>
      <c r="AT1796" s="24" t="s">
        <v>6004</v>
      </c>
      <c r="AU1796" s="24" t="s">
        <v>6511</v>
      </c>
      <c r="AV1796" s="24" t="s">
        <v>6518</v>
      </c>
      <c r="AW1796" s="24" t="s">
        <v>5979</v>
      </c>
      <c r="AX1796" s="24" t="s">
        <v>5979</v>
      </c>
      <c r="AY1796" s="24" t="s">
        <v>7653</v>
      </c>
      <c r="AZ1796" s="216" t="s">
        <v>8343</v>
      </c>
      <c r="BA1796" s="216" t="s">
        <v>6992</v>
      </c>
      <c r="BB1796" s="57" t="s">
        <v>5474</v>
      </c>
      <c r="BC1796" s="202"/>
      <c r="BD1796" s="24"/>
      <c r="BE1796" s="151"/>
      <c r="BG1796" s="151"/>
      <c r="BI1796" s="151"/>
      <c r="BL1796" s="152"/>
    </row>
    <row r="1797" spans="1:64" s="169" customFormat="1">
      <c r="A1797" s="24">
        <v>8938</v>
      </c>
      <c r="B1797" s="24" t="s">
        <v>1571</v>
      </c>
      <c r="C1797" s="57">
        <v>77.400000000000006</v>
      </c>
      <c r="D1797" s="57">
        <v>77.8</v>
      </c>
      <c r="E1797" s="57">
        <v>75.5</v>
      </c>
      <c r="F1797" s="57">
        <v>76.400000000000006</v>
      </c>
      <c r="G1797" s="57">
        <v>77</v>
      </c>
      <c r="H1797" s="57">
        <v>77</v>
      </c>
      <c r="I1797" s="57">
        <v>74.400000000000006</v>
      </c>
      <c r="J1797" s="57">
        <v>74.8</v>
      </c>
      <c r="K1797" s="57">
        <v>75</v>
      </c>
      <c r="L1797" s="57">
        <v>75.900000000000006</v>
      </c>
      <c r="M1797" s="57">
        <v>74.5</v>
      </c>
      <c r="N1797" s="57">
        <v>74.900000000000006</v>
      </c>
      <c r="O1797" s="63">
        <v>1.3368983957219201E-3</v>
      </c>
      <c r="P1797" s="57">
        <v>718</v>
      </c>
      <c r="Q1797" s="57">
        <v>1594</v>
      </c>
      <c r="R1797" s="57">
        <v>3651.2</v>
      </c>
      <c r="S1797" s="57">
        <v>77.819999999999993</v>
      </c>
      <c r="T1797" s="57">
        <v>82.185000000000002</v>
      </c>
      <c r="U1797" s="57">
        <v>82.103300000000004</v>
      </c>
      <c r="V1797" s="57">
        <v>76.48</v>
      </c>
      <c r="W1797" s="57">
        <v>82</v>
      </c>
      <c r="X1797" s="57">
        <v>82.13</v>
      </c>
      <c r="Y1797" s="57">
        <v>75.56</v>
      </c>
      <c r="Z1797" s="57">
        <v>82.11</v>
      </c>
      <c r="AA1797" s="57">
        <v>82.111699999999999</v>
      </c>
      <c r="AB1797" s="57">
        <v>93.3</v>
      </c>
      <c r="AC1797" s="57">
        <v>36.299999999999997</v>
      </c>
      <c r="AD1797" s="57">
        <v>93.3</v>
      </c>
      <c r="AE1797" s="57">
        <v>74</v>
      </c>
      <c r="AF1797" s="64">
        <v>9.4967000000000006</v>
      </c>
      <c r="AG1797" s="64">
        <v>20.145700000000001</v>
      </c>
      <c r="AH1797" s="64">
        <v>7.2519999999999998</v>
      </c>
      <c r="AI1797" s="64">
        <v>15.847799999999999</v>
      </c>
      <c r="AJ1797" s="61">
        <v>0.4513888888888889</v>
      </c>
      <c r="AK1797" s="216">
        <v>750</v>
      </c>
      <c r="AL1797" s="62">
        <v>1451.203861496278</v>
      </c>
      <c r="AM1797" s="24" t="s">
        <v>6570</v>
      </c>
      <c r="AN1797" s="216" t="s">
        <v>5967</v>
      </c>
      <c r="AO1797" s="216" t="s">
        <v>6047</v>
      </c>
      <c r="AP1797" s="216" t="s">
        <v>6884</v>
      </c>
      <c r="AQ1797" s="216" t="s">
        <v>6885</v>
      </c>
      <c r="AR1797" s="216" t="s">
        <v>6916</v>
      </c>
      <c r="AS1797" s="24" t="s">
        <v>6894</v>
      </c>
      <c r="AT1797" s="24" t="s">
        <v>5984</v>
      </c>
      <c r="AU1797" s="24" t="s">
        <v>6209</v>
      </c>
      <c r="AV1797" s="24" t="s">
        <v>6347</v>
      </c>
      <c r="AW1797" s="24" t="s">
        <v>5976</v>
      </c>
      <c r="AX1797" s="24" t="s">
        <v>5991</v>
      </c>
      <c r="AY1797" s="24" t="s">
        <v>7567</v>
      </c>
      <c r="AZ1797" s="216" t="s">
        <v>7773</v>
      </c>
      <c r="BA1797" s="216" t="s">
        <v>7677</v>
      </c>
      <c r="BB1797" s="57" t="s">
        <v>5474</v>
      </c>
      <c r="BC1797" s="202"/>
      <c r="BD1797" s="24"/>
      <c r="BE1797" s="151"/>
      <c r="BG1797" s="151"/>
      <c r="BI1797" s="151"/>
      <c r="BL1797" s="152"/>
    </row>
    <row r="1798" spans="1:64" s="169" customFormat="1">
      <c r="A1798" s="24">
        <v>8940</v>
      </c>
      <c r="B1798" s="24" t="s">
        <v>1572</v>
      </c>
      <c r="C1798" s="57">
        <v>13.3</v>
      </c>
      <c r="D1798" s="57">
        <v>13.45</v>
      </c>
      <c r="E1798" s="57">
        <v>13.1</v>
      </c>
      <c r="F1798" s="57">
        <v>13.25</v>
      </c>
      <c r="G1798" s="57">
        <v>13.4</v>
      </c>
      <c r="H1798" s="57">
        <v>13.6</v>
      </c>
      <c r="I1798" s="57">
        <v>12.95</v>
      </c>
      <c r="J1798" s="57">
        <v>13.15</v>
      </c>
      <c r="K1798" s="57">
        <v>13.15</v>
      </c>
      <c r="L1798" s="57">
        <v>13.45</v>
      </c>
      <c r="M1798" s="57">
        <v>13.15</v>
      </c>
      <c r="N1798" s="57">
        <v>13.45</v>
      </c>
      <c r="O1798" s="63">
        <v>2.2813688212927698E-2</v>
      </c>
      <c r="P1798" s="57">
        <v>32</v>
      </c>
      <c r="Q1798" s="57">
        <v>74</v>
      </c>
      <c r="R1798" s="57">
        <v>120.9</v>
      </c>
      <c r="S1798" s="57">
        <v>12.91</v>
      </c>
      <c r="T1798" s="57">
        <v>13.977499999999999</v>
      </c>
      <c r="U1798" s="57">
        <v>13.5175</v>
      </c>
      <c r="V1798" s="57">
        <v>12.96</v>
      </c>
      <c r="W1798" s="57">
        <v>13.9025</v>
      </c>
      <c r="X1798" s="57">
        <v>13.5517</v>
      </c>
      <c r="Y1798" s="57">
        <v>13.11</v>
      </c>
      <c r="Z1798" s="57">
        <v>13.852499999999999</v>
      </c>
      <c r="AA1798" s="57">
        <v>13.5908</v>
      </c>
      <c r="AB1798" s="57">
        <v>17.8</v>
      </c>
      <c r="AC1798" s="57">
        <v>9.75</v>
      </c>
      <c r="AD1798" s="57">
        <v>15.6</v>
      </c>
      <c r="AE1798" s="57">
        <v>12</v>
      </c>
      <c r="AF1798" s="64">
        <v>38.506100000000004</v>
      </c>
      <c r="AG1798" s="64">
        <v>28.948599999999999</v>
      </c>
      <c r="AH1798" s="64">
        <v>48.151400000000002</v>
      </c>
      <c r="AI1798" s="64">
        <v>35.349499999999999</v>
      </c>
      <c r="AJ1798" s="61">
        <v>0.4513888888888889</v>
      </c>
      <c r="AK1798" s="216">
        <v>50</v>
      </c>
      <c r="AL1798" s="62">
        <v>121.22002970078552</v>
      </c>
      <c r="AM1798" s="24" t="s">
        <v>6551</v>
      </c>
      <c r="AN1798" s="216" t="s">
        <v>6009</v>
      </c>
      <c r="AO1798" s="216" t="s">
        <v>5971</v>
      </c>
      <c r="AP1798" s="216" t="s">
        <v>6884</v>
      </c>
      <c r="AQ1798" s="216" t="s">
        <v>6885</v>
      </c>
      <c r="AR1798" s="216" t="s">
        <v>6886</v>
      </c>
      <c r="AS1798" s="24" t="s">
        <v>5474</v>
      </c>
      <c r="AT1798" s="24" t="s">
        <v>6188</v>
      </c>
      <c r="AU1798" s="24" t="s">
        <v>5984</v>
      </c>
      <c r="AV1798" s="24" t="s">
        <v>6493</v>
      </c>
      <c r="AW1798" s="24" t="s">
        <v>5979</v>
      </c>
      <c r="AX1798" s="24" t="s">
        <v>5979</v>
      </c>
      <c r="AY1798" s="24" t="s">
        <v>7602</v>
      </c>
      <c r="AZ1798" s="216" t="s">
        <v>7235</v>
      </c>
      <c r="BA1798" s="216" t="s">
        <v>6959</v>
      </c>
      <c r="BB1798" s="57" t="s">
        <v>5474</v>
      </c>
      <c r="BC1798" s="202"/>
      <c r="BD1798" s="24"/>
      <c r="BE1798" s="151"/>
      <c r="BG1798" s="151"/>
      <c r="BI1798" s="151"/>
      <c r="BL1798" s="152"/>
    </row>
    <row r="1799" spans="1:64" s="169" customFormat="1">
      <c r="A1799" s="24">
        <v>8942</v>
      </c>
      <c r="B1799" s="24" t="s">
        <v>1574</v>
      </c>
      <c r="C1799" s="57">
        <v>69.2</v>
      </c>
      <c r="D1799" s="57">
        <v>70.2</v>
      </c>
      <c r="E1799" s="57">
        <v>69.2</v>
      </c>
      <c r="F1799" s="57">
        <v>69.7</v>
      </c>
      <c r="G1799" s="57">
        <v>71</v>
      </c>
      <c r="H1799" s="57">
        <v>71</v>
      </c>
      <c r="I1799" s="57">
        <v>69.599999999999994</v>
      </c>
      <c r="J1799" s="57">
        <v>69.599999999999994</v>
      </c>
      <c r="K1799" s="57">
        <v>69.8</v>
      </c>
      <c r="L1799" s="57">
        <v>70.099999999999994</v>
      </c>
      <c r="M1799" s="57">
        <v>69.599999999999994</v>
      </c>
      <c r="N1799" s="57">
        <v>69.900000000000006</v>
      </c>
      <c r="O1799" s="63">
        <v>4.3103448275861999E-3</v>
      </c>
      <c r="P1799" s="57">
        <v>113</v>
      </c>
      <c r="Q1799" s="57">
        <v>297</v>
      </c>
      <c r="R1799" s="57">
        <v>636.75</v>
      </c>
      <c r="S1799" s="57">
        <v>69.819999999999993</v>
      </c>
      <c r="T1799" s="57">
        <v>72.67</v>
      </c>
      <c r="U1799" s="57">
        <v>73.239999999999995</v>
      </c>
      <c r="V1799" s="57">
        <v>69.739999999999995</v>
      </c>
      <c r="W1799" s="57">
        <v>72.454999999999998</v>
      </c>
      <c r="X1799" s="57">
        <v>73.283299999999997</v>
      </c>
      <c r="Y1799" s="57">
        <v>69.56</v>
      </c>
      <c r="Z1799" s="57">
        <v>72.349999999999994</v>
      </c>
      <c r="AA1799" s="57">
        <v>73.319999999999993</v>
      </c>
      <c r="AB1799" s="57">
        <v>81.900000000000006</v>
      </c>
      <c r="AC1799" s="57">
        <v>50</v>
      </c>
      <c r="AD1799" s="57">
        <v>77.900000000000006</v>
      </c>
      <c r="AE1799" s="57">
        <v>68.3</v>
      </c>
      <c r="AF1799" s="64">
        <v>19.338699999999999</v>
      </c>
      <c r="AG1799" s="64">
        <v>18.7561</v>
      </c>
      <c r="AH1799" s="64">
        <v>21.781300000000002</v>
      </c>
      <c r="AI1799" s="64">
        <v>19.764500000000002</v>
      </c>
      <c r="AJ1799" s="61">
        <v>0.4513888888888889</v>
      </c>
      <c r="AK1799" s="216">
        <v>150</v>
      </c>
      <c r="AL1799" s="62">
        <v>246.53842716112979</v>
      </c>
      <c r="AM1799" s="24" t="s">
        <v>6217</v>
      </c>
      <c r="AN1799" s="216" t="s">
        <v>6009</v>
      </c>
      <c r="AO1799" s="216" t="s">
        <v>6007</v>
      </c>
      <c r="AP1799" s="216" t="s">
        <v>6884</v>
      </c>
      <c r="AQ1799" s="216" t="s">
        <v>6885</v>
      </c>
      <c r="AR1799" s="216" t="s">
        <v>6886</v>
      </c>
      <c r="AS1799" s="24" t="s">
        <v>6887</v>
      </c>
      <c r="AT1799" s="24" t="s">
        <v>6055</v>
      </c>
      <c r="AU1799" s="24" t="s">
        <v>6518</v>
      </c>
      <c r="AV1799" s="24" t="s">
        <v>6218</v>
      </c>
      <c r="AW1799" s="24" t="s">
        <v>5986</v>
      </c>
      <c r="AX1799" s="24" t="s">
        <v>5986</v>
      </c>
      <c r="AY1799" s="24" t="s">
        <v>7167</v>
      </c>
      <c r="AZ1799" s="216" t="s">
        <v>6932</v>
      </c>
      <c r="BA1799" s="216" t="s">
        <v>6977</v>
      </c>
      <c r="BB1799" s="57" t="s">
        <v>6898</v>
      </c>
      <c r="BC1799" s="202"/>
      <c r="BD1799" s="24"/>
      <c r="BE1799" s="151"/>
      <c r="BG1799" s="151"/>
      <c r="BI1799" s="151"/>
      <c r="BL1799" s="152"/>
    </row>
    <row r="1800" spans="1:64" s="169" customFormat="1">
      <c r="A1800" s="24">
        <v>8996</v>
      </c>
      <c r="B1800" s="24" t="s">
        <v>1575</v>
      </c>
      <c r="C1800" s="57">
        <v>44.8</v>
      </c>
      <c r="D1800" s="57">
        <v>48.1</v>
      </c>
      <c r="E1800" s="57">
        <v>44.8</v>
      </c>
      <c r="F1800" s="57">
        <v>47.7</v>
      </c>
      <c r="G1800" s="57">
        <v>47.5</v>
      </c>
      <c r="H1800" s="57">
        <v>47.7</v>
      </c>
      <c r="I1800" s="57">
        <v>46.2</v>
      </c>
      <c r="J1800" s="57">
        <v>46.5</v>
      </c>
      <c r="K1800" s="57">
        <v>46.5</v>
      </c>
      <c r="L1800" s="57">
        <v>47.4</v>
      </c>
      <c r="M1800" s="57">
        <v>46.5</v>
      </c>
      <c r="N1800" s="57">
        <v>47</v>
      </c>
      <c r="O1800" s="63">
        <v>1.0752688172042999E-2</v>
      </c>
      <c r="P1800" s="57">
        <v>157</v>
      </c>
      <c r="Q1800" s="57">
        <v>241</v>
      </c>
      <c r="R1800" s="57">
        <v>334.5</v>
      </c>
      <c r="S1800" s="57">
        <v>45.94</v>
      </c>
      <c r="T1800" s="57">
        <v>48.4375</v>
      </c>
      <c r="U1800" s="57">
        <v>47.477499999999999</v>
      </c>
      <c r="V1800" s="57">
        <v>45.97</v>
      </c>
      <c r="W1800" s="57">
        <v>48.2575</v>
      </c>
      <c r="X1800" s="57">
        <v>47.506700000000002</v>
      </c>
      <c r="Y1800" s="57">
        <v>46.01</v>
      </c>
      <c r="Z1800" s="57">
        <v>48.157499999999999</v>
      </c>
      <c r="AA1800" s="57">
        <v>47.536700000000003</v>
      </c>
      <c r="AB1800" s="57">
        <v>61.6</v>
      </c>
      <c r="AC1800" s="57">
        <v>38.5</v>
      </c>
      <c r="AD1800" s="57">
        <v>51.9</v>
      </c>
      <c r="AE1800" s="57">
        <v>44.05</v>
      </c>
      <c r="AF1800" s="64">
        <v>38.058399999999999</v>
      </c>
      <c r="AG1800" s="64">
        <v>25.752300000000002</v>
      </c>
      <c r="AH1800" s="64">
        <v>45.858400000000003</v>
      </c>
      <c r="AI1800" s="64">
        <v>32.4544</v>
      </c>
      <c r="AJ1800" s="61">
        <v>0.4513888888888889</v>
      </c>
      <c r="AK1800" s="216">
        <v>200</v>
      </c>
      <c r="AL1800" s="62">
        <v>324.01996380123478</v>
      </c>
      <c r="AM1800" s="24" t="s">
        <v>6330</v>
      </c>
      <c r="AN1800" s="216" t="s">
        <v>6009</v>
      </c>
      <c r="AO1800" s="216" t="s">
        <v>5971</v>
      </c>
      <c r="AP1800" s="216" t="s">
        <v>6884</v>
      </c>
      <c r="AQ1800" s="216" t="s">
        <v>6885</v>
      </c>
      <c r="AR1800" s="216" t="s">
        <v>6886</v>
      </c>
      <c r="AS1800" s="24" t="s">
        <v>5474</v>
      </c>
      <c r="AT1800" s="24" t="s">
        <v>6013</v>
      </c>
      <c r="AU1800" s="24" t="s">
        <v>5984</v>
      </c>
      <c r="AV1800" s="24" t="s">
        <v>6055</v>
      </c>
      <c r="AW1800" s="24" t="s">
        <v>5986</v>
      </c>
      <c r="AX1800" s="24" t="s">
        <v>5979</v>
      </c>
      <c r="AY1800" s="24" t="s">
        <v>7053</v>
      </c>
      <c r="AZ1800" s="216" t="s">
        <v>6961</v>
      </c>
      <c r="BA1800" s="216" t="s">
        <v>7021</v>
      </c>
      <c r="BB1800" s="57" t="s">
        <v>5474</v>
      </c>
      <c r="BC1800" s="202"/>
      <c r="BD1800" s="24"/>
      <c r="BE1800" s="151"/>
      <c r="BG1800" s="151"/>
      <c r="BI1800" s="151"/>
      <c r="BL1800" s="152"/>
    </row>
    <row r="1801" spans="1:64" s="169" customFormat="1">
      <c r="A1801" s="24">
        <v>9103</v>
      </c>
      <c r="B1801" s="24" t="s">
        <v>4374</v>
      </c>
      <c r="C1801" s="57">
        <v>15.1</v>
      </c>
      <c r="D1801" s="57">
        <v>15.6</v>
      </c>
      <c r="E1801" s="57">
        <v>15.1</v>
      </c>
      <c r="F1801" s="57">
        <v>15.25</v>
      </c>
      <c r="G1801" s="57">
        <v>15.5</v>
      </c>
      <c r="H1801" s="57">
        <v>15.75</v>
      </c>
      <c r="I1801" s="57">
        <v>15.2</v>
      </c>
      <c r="J1801" s="57">
        <v>15.25</v>
      </c>
      <c r="K1801" s="57">
        <v>15.2</v>
      </c>
      <c r="L1801" s="57">
        <v>15.35</v>
      </c>
      <c r="M1801" s="57">
        <v>15.1</v>
      </c>
      <c r="N1801" s="57">
        <v>15.2</v>
      </c>
      <c r="O1801" s="63">
        <v>-3.27868852459016E-3</v>
      </c>
      <c r="P1801" s="57">
        <v>595</v>
      </c>
      <c r="Q1801" s="57">
        <v>3821</v>
      </c>
      <c r="R1801" s="57">
        <v>2939.05</v>
      </c>
      <c r="S1801" s="57">
        <v>15.54</v>
      </c>
      <c r="T1801" s="57">
        <v>18.397500000000001</v>
      </c>
      <c r="U1801" s="57">
        <v>20.795000000000002</v>
      </c>
      <c r="V1801" s="57">
        <v>15.44</v>
      </c>
      <c r="W1801" s="57">
        <v>18.190000000000001</v>
      </c>
      <c r="X1801" s="57">
        <v>20.6358</v>
      </c>
      <c r="Y1801" s="57">
        <v>15.28</v>
      </c>
      <c r="Z1801" s="57">
        <v>17.995000000000001</v>
      </c>
      <c r="AA1801" s="57">
        <v>20.4392</v>
      </c>
      <c r="AB1801" s="57">
        <v>69.8</v>
      </c>
      <c r="AC1801" s="57">
        <v>14.5</v>
      </c>
      <c r="AD1801" s="57">
        <v>20.25</v>
      </c>
      <c r="AE1801" s="57">
        <v>14.5</v>
      </c>
      <c r="AF1801" s="64">
        <v>14.628500000000001</v>
      </c>
      <c r="AG1801" s="64">
        <v>16.626100000000001</v>
      </c>
      <c r="AH1801" s="64">
        <v>14.0337</v>
      </c>
      <c r="AI1801" s="64">
        <v>15.762</v>
      </c>
      <c r="AJ1801" s="61">
        <v>0.4513888888888889</v>
      </c>
      <c r="AK1801" s="216">
        <v>600</v>
      </c>
      <c r="AL1801" s="62">
        <v>1153.5097921524653</v>
      </c>
      <c r="AM1801" s="24" t="s">
        <v>6775</v>
      </c>
      <c r="AN1801" s="216" t="s">
        <v>5967</v>
      </c>
      <c r="AO1801" s="216" t="s">
        <v>6047</v>
      </c>
      <c r="AP1801" s="216" t="s">
        <v>6884</v>
      </c>
      <c r="AQ1801" s="216" t="s">
        <v>6885</v>
      </c>
      <c r="AR1801" s="216" t="s">
        <v>6916</v>
      </c>
      <c r="AS1801" s="24" t="s">
        <v>5474</v>
      </c>
      <c r="AT1801" s="24" t="s">
        <v>6215</v>
      </c>
      <c r="AU1801" s="24" t="s">
        <v>5984</v>
      </c>
      <c r="AV1801" s="24" t="s">
        <v>6121</v>
      </c>
      <c r="AW1801" s="24" t="s">
        <v>5976</v>
      </c>
      <c r="AX1801" s="24" t="s">
        <v>5986</v>
      </c>
      <c r="AY1801" s="24" t="s">
        <v>8289</v>
      </c>
      <c r="AZ1801" s="216" t="s">
        <v>8445</v>
      </c>
      <c r="BA1801" s="216" t="s">
        <v>8446</v>
      </c>
      <c r="BB1801" s="57" t="s">
        <v>5474</v>
      </c>
      <c r="BC1801" s="202"/>
      <c r="BD1801" s="24"/>
      <c r="BE1801" s="151"/>
      <c r="BG1801" s="151"/>
      <c r="BI1801" s="151"/>
      <c r="BL1801" s="152"/>
    </row>
    <row r="1802" spans="1:64" s="169" customFormat="1">
      <c r="A1802" s="24">
        <v>9105</v>
      </c>
      <c r="B1802" s="24" t="s">
        <v>1576</v>
      </c>
      <c r="C1802" s="57">
        <v>4.43</v>
      </c>
      <c r="D1802" s="57">
        <v>4.58</v>
      </c>
      <c r="E1802" s="57">
        <v>4.3600000000000003</v>
      </c>
      <c r="F1802" s="57">
        <v>4.5</v>
      </c>
      <c r="G1802" s="57">
        <v>4.5599999999999996</v>
      </c>
      <c r="H1802" s="57">
        <v>4.5599999999999996</v>
      </c>
      <c r="I1802" s="57">
        <v>4.4400000000000004</v>
      </c>
      <c r="J1802" s="57">
        <v>4.4400000000000004</v>
      </c>
      <c r="K1802" s="57">
        <v>4.46</v>
      </c>
      <c r="L1802" s="57">
        <v>4.55</v>
      </c>
      <c r="M1802" s="57">
        <v>4.4400000000000004</v>
      </c>
      <c r="N1802" s="57">
        <v>4.49</v>
      </c>
      <c r="O1802" s="63">
        <v>1.12612612612612E-2</v>
      </c>
      <c r="P1802" s="57">
        <v>1348</v>
      </c>
      <c r="Q1802" s="57">
        <v>3875</v>
      </c>
      <c r="R1802" s="57">
        <v>7467.2</v>
      </c>
      <c r="S1802" s="57">
        <v>4.37</v>
      </c>
      <c r="T1802" s="57">
        <v>4.6139999999999999</v>
      </c>
      <c r="U1802" s="57">
        <v>4.7489999999999997</v>
      </c>
      <c r="V1802" s="57">
        <v>4.4020000000000001</v>
      </c>
      <c r="W1802" s="57">
        <v>4.5925000000000002</v>
      </c>
      <c r="X1802" s="57">
        <v>4.7503000000000002</v>
      </c>
      <c r="Y1802" s="57">
        <v>4.41</v>
      </c>
      <c r="Z1802" s="57">
        <v>4.5789999999999997</v>
      </c>
      <c r="AA1802" s="57">
        <v>4.7492000000000001</v>
      </c>
      <c r="AB1802" s="57">
        <v>13.75</v>
      </c>
      <c r="AC1802" s="57">
        <v>3.42</v>
      </c>
      <c r="AD1802" s="57">
        <v>4.9400000000000004</v>
      </c>
      <c r="AE1802" s="57">
        <v>4.17</v>
      </c>
      <c r="AF1802" s="64">
        <v>46.758299999999998</v>
      </c>
      <c r="AG1802" s="64">
        <v>35.5259</v>
      </c>
      <c r="AH1802" s="64">
        <v>53.394399999999997</v>
      </c>
      <c r="AI1802" s="64">
        <v>41.482100000000003</v>
      </c>
      <c r="AJ1802" s="61">
        <v>0.4513888888888889</v>
      </c>
      <c r="AK1802" s="216">
        <v>1500</v>
      </c>
      <c r="AL1802" s="62">
        <v>2616.7267137967278</v>
      </c>
      <c r="AM1802" s="24" t="s">
        <v>6123</v>
      </c>
      <c r="AN1802" s="216" t="s">
        <v>6009</v>
      </c>
      <c r="AO1802" s="216" t="s">
        <v>5961</v>
      </c>
      <c r="AP1802" s="216" t="s">
        <v>6884</v>
      </c>
      <c r="AQ1802" s="216" t="s">
        <v>6885</v>
      </c>
      <c r="AR1802" s="216" t="s">
        <v>6886</v>
      </c>
      <c r="AS1802" s="24" t="s">
        <v>5474</v>
      </c>
      <c r="AT1802" s="24" t="s">
        <v>6016</v>
      </c>
      <c r="AU1802" s="24" t="s">
        <v>6527</v>
      </c>
      <c r="AV1802" s="24" t="s">
        <v>6240</v>
      </c>
      <c r="AW1802" s="24" t="s">
        <v>5970</v>
      </c>
      <c r="AX1802" s="24" t="s">
        <v>5990</v>
      </c>
      <c r="AY1802" s="24" t="s">
        <v>7249</v>
      </c>
      <c r="AZ1802" s="216" t="s">
        <v>7062</v>
      </c>
      <c r="BA1802" s="216" t="s">
        <v>7677</v>
      </c>
      <c r="BB1802" s="57" t="s">
        <v>5474</v>
      </c>
      <c r="BC1802" s="202"/>
      <c r="BD1802" s="24"/>
      <c r="BE1802" s="151"/>
      <c r="BG1802" s="151"/>
      <c r="BI1802" s="151"/>
      <c r="BL1802" s="152"/>
    </row>
    <row r="1803" spans="1:64" s="169" customFormat="1">
      <c r="A1803" s="24">
        <v>9110</v>
      </c>
      <c r="B1803" s="24" t="s">
        <v>1577</v>
      </c>
      <c r="C1803" s="57">
        <v>3</v>
      </c>
      <c r="D1803" s="57">
        <v>3.03</v>
      </c>
      <c r="E1803" s="57">
        <v>2.97</v>
      </c>
      <c r="F1803" s="57">
        <v>3.02</v>
      </c>
      <c r="G1803" s="57">
        <v>3</v>
      </c>
      <c r="H1803" s="57">
        <v>3.02</v>
      </c>
      <c r="I1803" s="57">
        <v>2.95</v>
      </c>
      <c r="J1803" s="57">
        <v>3</v>
      </c>
      <c r="K1803" s="57">
        <v>2.97</v>
      </c>
      <c r="L1803" s="57">
        <v>2.99</v>
      </c>
      <c r="M1803" s="57">
        <v>2.94</v>
      </c>
      <c r="N1803" s="57">
        <v>2.99</v>
      </c>
      <c r="O1803" s="63">
        <v>-3.3333333333333301E-3</v>
      </c>
      <c r="P1803" s="57">
        <v>25</v>
      </c>
      <c r="Q1803" s="57">
        <v>78</v>
      </c>
      <c r="R1803" s="57">
        <v>127.3</v>
      </c>
      <c r="S1803" s="57">
        <v>2.9940000000000002</v>
      </c>
      <c r="T1803" s="57">
        <v>3.03</v>
      </c>
      <c r="U1803" s="57">
        <v>3.0562999999999998</v>
      </c>
      <c r="V1803" s="57">
        <v>2.9980000000000002</v>
      </c>
      <c r="W1803" s="57">
        <v>3.0270000000000001</v>
      </c>
      <c r="X1803" s="57">
        <v>3.0587</v>
      </c>
      <c r="Y1803" s="57">
        <v>2.9980000000000002</v>
      </c>
      <c r="Z1803" s="57">
        <v>3.024</v>
      </c>
      <c r="AA1803" s="57">
        <v>3.0596999999999999</v>
      </c>
      <c r="AB1803" s="57">
        <v>7.71</v>
      </c>
      <c r="AC1803" s="57">
        <v>2.2000000000000002</v>
      </c>
      <c r="AD1803" s="57">
        <v>3.09</v>
      </c>
      <c r="AE1803" s="57">
        <v>2.87</v>
      </c>
      <c r="AF1803" s="64">
        <v>72.058999999999997</v>
      </c>
      <c r="AG1803" s="64">
        <v>63.251600000000003</v>
      </c>
      <c r="AH1803" s="64">
        <v>73.039299999999997</v>
      </c>
      <c r="AI1803" s="64">
        <v>66.514200000000002</v>
      </c>
      <c r="AJ1803" s="61">
        <v>0.4513888888888889</v>
      </c>
      <c r="AK1803" s="216">
        <v>50</v>
      </c>
      <c r="AL1803" s="62">
        <v>94.703148203738692</v>
      </c>
      <c r="AM1803" s="24" t="s">
        <v>8447</v>
      </c>
      <c r="AN1803" s="216" t="s">
        <v>6009</v>
      </c>
      <c r="AO1803" s="216" t="s">
        <v>5961</v>
      </c>
      <c r="AP1803" s="216" t="s">
        <v>6884</v>
      </c>
      <c r="AQ1803" s="216" t="s">
        <v>6885</v>
      </c>
      <c r="AR1803" s="216" t="s">
        <v>6916</v>
      </c>
      <c r="AS1803" s="24" t="s">
        <v>5474</v>
      </c>
      <c r="AT1803" s="24" t="s">
        <v>6016</v>
      </c>
      <c r="AU1803" s="24" t="s">
        <v>6293</v>
      </c>
      <c r="AV1803" s="24" t="s">
        <v>6126</v>
      </c>
      <c r="AW1803" s="24" t="s">
        <v>5979</v>
      </c>
      <c r="AX1803" s="24" t="s">
        <v>5976</v>
      </c>
      <c r="AY1803" s="24" t="s">
        <v>6935</v>
      </c>
      <c r="AZ1803" s="216" t="s">
        <v>7388</v>
      </c>
      <c r="BA1803" s="216" t="s">
        <v>7320</v>
      </c>
      <c r="BB1803" s="57" t="s">
        <v>5474</v>
      </c>
      <c r="BC1803" s="202"/>
      <c r="BD1803" s="24"/>
      <c r="BE1803" s="151"/>
      <c r="BG1803" s="151"/>
      <c r="BI1803" s="151"/>
      <c r="BL1803" s="152"/>
    </row>
    <row r="1804" spans="1:64" s="169" customFormat="1">
      <c r="A1804" s="24">
        <v>9136</v>
      </c>
      <c r="B1804" s="24" t="s">
        <v>1578</v>
      </c>
      <c r="C1804" s="57">
        <v>7.18</v>
      </c>
      <c r="D1804" s="57">
        <v>7.31</v>
      </c>
      <c r="E1804" s="57">
        <v>7.18</v>
      </c>
      <c r="F1804" s="57">
        <v>7.25</v>
      </c>
      <c r="G1804" s="57">
        <v>7.3</v>
      </c>
      <c r="H1804" s="57">
        <v>7.3</v>
      </c>
      <c r="I1804" s="57">
        <v>7.21</v>
      </c>
      <c r="J1804" s="57">
        <v>7.26</v>
      </c>
      <c r="K1804" s="57">
        <v>7.28</v>
      </c>
      <c r="L1804" s="57">
        <v>7.29</v>
      </c>
      <c r="M1804" s="57">
        <v>7.21</v>
      </c>
      <c r="N1804" s="57">
        <v>7.28</v>
      </c>
      <c r="O1804" s="63">
        <v>2.7548209366391099E-3</v>
      </c>
      <c r="P1804" s="57">
        <v>56</v>
      </c>
      <c r="Q1804" s="57">
        <v>64</v>
      </c>
      <c r="R1804" s="57">
        <v>215.6</v>
      </c>
      <c r="S1804" s="57">
        <v>7.1580000000000004</v>
      </c>
      <c r="T1804" s="57">
        <v>7.3129999999999997</v>
      </c>
      <c r="U1804" s="57">
        <v>8.0515000000000008</v>
      </c>
      <c r="V1804" s="57">
        <v>7.18</v>
      </c>
      <c r="W1804" s="57">
        <v>7.29</v>
      </c>
      <c r="X1804" s="57">
        <v>8.0284999999999993</v>
      </c>
      <c r="Y1804" s="57">
        <v>7.2080000000000002</v>
      </c>
      <c r="Z1804" s="57">
        <v>7.2910000000000004</v>
      </c>
      <c r="AA1804" s="57">
        <v>8.0062999999999995</v>
      </c>
      <c r="AB1804" s="57">
        <v>17.7</v>
      </c>
      <c r="AC1804" s="57">
        <v>6.85</v>
      </c>
      <c r="AD1804" s="57">
        <v>7.59</v>
      </c>
      <c r="AE1804" s="57">
        <v>6.85</v>
      </c>
      <c r="AF1804" s="64">
        <v>61.255299999999998</v>
      </c>
      <c r="AG1804" s="64">
        <v>51.339799999999997</v>
      </c>
      <c r="AH1804" s="64">
        <v>65.398300000000006</v>
      </c>
      <c r="AI1804" s="64">
        <v>56.026000000000003</v>
      </c>
      <c r="AJ1804" s="61">
        <v>0.4513888888888889</v>
      </c>
      <c r="AK1804" s="216">
        <v>100</v>
      </c>
      <c r="AL1804" s="62">
        <v>124.92919654296203</v>
      </c>
      <c r="AM1804" s="24" t="s">
        <v>8448</v>
      </c>
      <c r="AN1804" s="216" t="s">
        <v>6009</v>
      </c>
      <c r="AO1804" s="216" t="s">
        <v>5961</v>
      </c>
      <c r="AP1804" s="216" t="s">
        <v>6884</v>
      </c>
      <c r="AQ1804" s="216" t="s">
        <v>6885</v>
      </c>
      <c r="AR1804" s="216" t="s">
        <v>6886</v>
      </c>
      <c r="AS1804" s="24" t="s">
        <v>5474</v>
      </c>
      <c r="AT1804" s="24" t="s">
        <v>6055</v>
      </c>
      <c r="AU1804" s="24" t="s">
        <v>6017</v>
      </c>
      <c r="AV1804" s="24" t="s">
        <v>6511</v>
      </c>
      <c r="AW1804" s="24" t="s">
        <v>5965</v>
      </c>
      <c r="AX1804" s="24" t="s">
        <v>6084</v>
      </c>
      <c r="AY1804" s="24" t="s">
        <v>6912</v>
      </c>
      <c r="AZ1804" s="216" t="s">
        <v>7250</v>
      </c>
      <c r="BA1804" s="216" t="s">
        <v>6937</v>
      </c>
      <c r="BB1804" s="57" t="s">
        <v>5474</v>
      </c>
      <c r="BC1804" s="202"/>
      <c r="BD1804" s="24"/>
      <c r="BE1804" s="151"/>
      <c r="BG1804" s="151"/>
      <c r="BI1804" s="151"/>
      <c r="BL1804" s="152"/>
    </row>
    <row r="1805" spans="1:64" s="169" customFormat="1">
      <c r="A1805" s="24">
        <v>9188</v>
      </c>
      <c r="B1805" s="24" t="s">
        <v>1580</v>
      </c>
      <c r="C1805" s="57">
        <v>3.03</v>
      </c>
      <c r="D1805" s="57">
        <v>3.04</v>
      </c>
      <c r="E1805" s="57">
        <v>3.01</v>
      </c>
      <c r="F1805" s="57">
        <v>3.02</v>
      </c>
      <c r="G1805" s="57">
        <v>3.02</v>
      </c>
      <c r="H1805" s="57">
        <v>3.04</v>
      </c>
      <c r="I1805" s="57">
        <v>3</v>
      </c>
      <c r="J1805" s="57">
        <v>3.02</v>
      </c>
      <c r="K1805" s="57">
        <v>3.03</v>
      </c>
      <c r="L1805" s="57">
        <v>3.04</v>
      </c>
      <c r="M1805" s="57">
        <v>3.02</v>
      </c>
      <c r="N1805" s="57">
        <v>3.02</v>
      </c>
      <c r="O1805" s="63">
        <v>0</v>
      </c>
      <c r="P1805" s="57">
        <v>53</v>
      </c>
      <c r="Q1805" s="57">
        <v>217</v>
      </c>
      <c r="R1805" s="57">
        <v>144.65</v>
      </c>
      <c r="S1805" s="57">
        <v>3.0219999999999998</v>
      </c>
      <c r="T1805" s="57">
        <v>3.0434999999999999</v>
      </c>
      <c r="U1805" s="57">
        <v>3.0678000000000001</v>
      </c>
      <c r="V1805" s="57">
        <v>3.0179999999999998</v>
      </c>
      <c r="W1805" s="57">
        <v>3.0379999999999998</v>
      </c>
      <c r="X1805" s="57">
        <v>3.0697000000000001</v>
      </c>
      <c r="Y1805" s="57">
        <v>3.016</v>
      </c>
      <c r="Z1805" s="57">
        <v>3.0369999999999999</v>
      </c>
      <c r="AA1805" s="57">
        <v>3.0703</v>
      </c>
      <c r="AB1805" s="57">
        <v>8.5299999999999994</v>
      </c>
      <c r="AC1805" s="57">
        <v>2.7</v>
      </c>
      <c r="AD1805" s="57">
        <v>3.11</v>
      </c>
      <c r="AE1805" s="57">
        <v>2.98</v>
      </c>
      <c r="AF1805" s="64">
        <v>45.198999999999998</v>
      </c>
      <c r="AG1805" s="64">
        <v>40.1327</v>
      </c>
      <c r="AH1805" s="64">
        <v>46.799300000000002</v>
      </c>
      <c r="AI1805" s="64">
        <v>42.354900000000001</v>
      </c>
      <c r="AJ1805" s="61">
        <v>0.4513888888888889</v>
      </c>
      <c r="AK1805" s="216">
        <v>100</v>
      </c>
      <c r="AL1805" s="62">
        <v>118.23656101387478</v>
      </c>
      <c r="AM1805" s="24" t="s">
        <v>6392</v>
      </c>
      <c r="AN1805" s="216" t="s">
        <v>6009</v>
      </c>
      <c r="AO1805" s="216" t="s">
        <v>5971</v>
      </c>
      <c r="AP1805" s="216" t="s">
        <v>6884</v>
      </c>
      <c r="AQ1805" s="216" t="s">
        <v>6885</v>
      </c>
      <c r="AR1805" s="216" t="s">
        <v>6886</v>
      </c>
      <c r="AS1805" s="24" t="s">
        <v>6894</v>
      </c>
      <c r="AT1805" s="24" t="s">
        <v>6561</v>
      </c>
      <c r="AU1805" s="24" t="s">
        <v>6121</v>
      </c>
      <c r="AV1805" s="24" t="s">
        <v>6130</v>
      </c>
      <c r="AW1805" s="24" t="s">
        <v>5970</v>
      </c>
      <c r="AX1805" s="24" t="s">
        <v>5979</v>
      </c>
      <c r="AY1805" s="24" t="s">
        <v>7196</v>
      </c>
      <c r="AZ1805" s="216" t="s">
        <v>7007</v>
      </c>
      <c r="BA1805" s="216" t="s">
        <v>7171</v>
      </c>
      <c r="BB1805" s="57" t="s">
        <v>5474</v>
      </c>
      <c r="BC1805" s="202"/>
      <c r="BD1805" s="24"/>
      <c r="BE1805" s="151"/>
      <c r="BG1805" s="151"/>
      <c r="BI1805" s="151"/>
      <c r="BL1805" s="152"/>
    </row>
    <row r="1806" spans="1:64" s="169" customFormat="1">
      <c r="A1806" s="24">
        <v>9802</v>
      </c>
      <c r="B1806" s="24" t="s">
        <v>1581</v>
      </c>
      <c r="C1806" s="57">
        <v>82</v>
      </c>
      <c r="D1806" s="57">
        <v>83.1</v>
      </c>
      <c r="E1806" s="57">
        <v>81.400000000000006</v>
      </c>
      <c r="F1806" s="57">
        <v>82.2</v>
      </c>
      <c r="G1806" s="57">
        <v>82.2</v>
      </c>
      <c r="H1806" s="57">
        <v>84.5</v>
      </c>
      <c r="I1806" s="57">
        <v>82.2</v>
      </c>
      <c r="J1806" s="57">
        <v>84</v>
      </c>
      <c r="K1806" s="57">
        <v>83.8</v>
      </c>
      <c r="L1806" s="57">
        <v>84.4</v>
      </c>
      <c r="M1806" s="57">
        <v>82.6</v>
      </c>
      <c r="N1806" s="57">
        <v>82.7</v>
      </c>
      <c r="O1806" s="63">
        <v>-1.54761904761904E-2</v>
      </c>
      <c r="P1806" s="57">
        <v>206</v>
      </c>
      <c r="Q1806" s="57">
        <v>444</v>
      </c>
      <c r="R1806" s="57">
        <v>657.3</v>
      </c>
      <c r="S1806" s="57">
        <v>83.16</v>
      </c>
      <c r="T1806" s="57">
        <v>89.534999999999997</v>
      </c>
      <c r="U1806" s="57">
        <v>104.4683</v>
      </c>
      <c r="V1806" s="57">
        <v>83.16</v>
      </c>
      <c r="W1806" s="57">
        <v>89.075000000000003</v>
      </c>
      <c r="X1806" s="57">
        <v>103.83499999999999</v>
      </c>
      <c r="Y1806" s="57">
        <v>82.5</v>
      </c>
      <c r="Z1806" s="57">
        <v>88.424999999999997</v>
      </c>
      <c r="AA1806" s="57">
        <v>103.1383</v>
      </c>
      <c r="AB1806" s="57">
        <v>139.5</v>
      </c>
      <c r="AC1806" s="57">
        <v>80.2</v>
      </c>
      <c r="AD1806" s="57">
        <v>96.6</v>
      </c>
      <c r="AE1806" s="57">
        <v>80.2</v>
      </c>
      <c r="AF1806" s="64">
        <v>21.56</v>
      </c>
      <c r="AG1806" s="64">
        <v>16.3003</v>
      </c>
      <c r="AH1806" s="64">
        <v>22.309899999999999</v>
      </c>
      <c r="AI1806" s="64">
        <v>18.3035</v>
      </c>
      <c r="AJ1806" s="61">
        <v>0.4513888888888889</v>
      </c>
      <c r="AK1806" s="216">
        <v>250</v>
      </c>
      <c r="AL1806" s="62">
        <v>404.64514963110275</v>
      </c>
      <c r="AM1806" s="24" t="s">
        <v>6702</v>
      </c>
      <c r="AN1806" s="216" t="s">
        <v>6009</v>
      </c>
      <c r="AO1806" s="216" t="s">
        <v>6007</v>
      </c>
      <c r="AP1806" s="216" t="s">
        <v>6884</v>
      </c>
      <c r="AQ1806" s="216" t="s">
        <v>6885</v>
      </c>
      <c r="AR1806" s="216" t="s">
        <v>6886</v>
      </c>
      <c r="AS1806" s="24" t="s">
        <v>6951</v>
      </c>
      <c r="AT1806" s="24" t="s">
        <v>6478</v>
      </c>
      <c r="AU1806" s="24" t="s">
        <v>6055</v>
      </c>
      <c r="AV1806" s="24" t="s">
        <v>5984</v>
      </c>
      <c r="AW1806" s="24" t="s">
        <v>5991</v>
      </c>
      <c r="AX1806" s="24" t="s">
        <v>5965</v>
      </c>
      <c r="AY1806" s="24" t="s">
        <v>7382</v>
      </c>
      <c r="AZ1806" s="216" t="s">
        <v>7220</v>
      </c>
      <c r="BA1806" s="216" t="s">
        <v>8449</v>
      </c>
      <c r="BB1806" s="57" t="s">
        <v>5474</v>
      </c>
      <c r="BC1806" s="202"/>
      <c r="BD1806" s="24"/>
      <c r="BE1806" s="151"/>
      <c r="BG1806" s="151"/>
      <c r="BI1806" s="151"/>
      <c r="BL1806" s="152"/>
    </row>
    <row r="1807" spans="1:64" s="169" customFormat="1">
      <c r="A1807" s="24">
        <v>9902</v>
      </c>
      <c r="B1807" s="24" t="s">
        <v>1582</v>
      </c>
      <c r="C1807" s="57">
        <v>12.15</v>
      </c>
      <c r="D1807" s="57">
        <v>12.45</v>
      </c>
      <c r="E1807" s="57">
        <v>12.15</v>
      </c>
      <c r="F1807" s="57">
        <v>12.3</v>
      </c>
      <c r="G1807" s="57">
        <v>12.4</v>
      </c>
      <c r="H1807" s="57">
        <v>12.45</v>
      </c>
      <c r="I1807" s="57">
        <v>12.3</v>
      </c>
      <c r="J1807" s="57">
        <v>12.3</v>
      </c>
      <c r="K1807" s="57">
        <v>12.35</v>
      </c>
      <c r="L1807" s="57">
        <v>12.45</v>
      </c>
      <c r="M1807" s="57">
        <v>12.35</v>
      </c>
      <c r="N1807" s="57">
        <v>12.35</v>
      </c>
      <c r="O1807" s="63">
        <v>4.0650406504065002E-3</v>
      </c>
      <c r="P1807" s="57">
        <v>56</v>
      </c>
      <c r="Q1807" s="57">
        <v>101</v>
      </c>
      <c r="R1807" s="57">
        <v>518.4</v>
      </c>
      <c r="S1807" s="57">
        <v>12.41</v>
      </c>
      <c r="T1807" s="57">
        <v>12.664999999999999</v>
      </c>
      <c r="U1807" s="57">
        <v>13.145</v>
      </c>
      <c r="V1807" s="57">
        <v>12.41</v>
      </c>
      <c r="W1807" s="57">
        <v>12.664999999999999</v>
      </c>
      <c r="X1807" s="57">
        <v>13.129200000000001</v>
      </c>
      <c r="Y1807" s="57">
        <v>12.34</v>
      </c>
      <c r="Z1807" s="57">
        <v>12.637499999999999</v>
      </c>
      <c r="AA1807" s="57">
        <v>13.111700000000001</v>
      </c>
      <c r="AB1807" s="57">
        <v>17.05</v>
      </c>
      <c r="AC1807" s="57">
        <v>9.49</v>
      </c>
      <c r="AD1807" s="57">
        <v>14.15</v>
      </c>
      <c r="AE1807" s="57">
        <v>12.15</v>
      </c>
      <c r="AF1807" s="64">
        <v>14.9871</v>
      </c>
      <c r="AG1807" s="64">
        <v>18.524799999999999</v>
      </c>
      <c r="AH1807" s="64">
        <v>17.398800000000001</v>
      </c>
      <c r="AI1807" s="64">
        <v>18.1495</v>
      </c>
      <c r="AJ1807" s="61">
        <v>0.4513888888888889</v>
      </c>
      <c r="AK1807" s="216">
        <v>100</v>
      </c>
      <c r="AL1807" s="62">
        <v>124.92919654296203</v>
      </c>
      <c r="AM1807" s="24" t="s">
        <v>6555</v>
      </c>
      <c r="AN1807" s="216" t="s">
        <v>6039</v>
      </c>
      <c r="AO1807" s="216" t="s">
        <v>6047</v>
      </c>
      <c r="AP1807" s="216" t="s">
        <v>6884</v>
      </c>
      <c r="AQ1807" s="216" t="s">
        <v>6885</v>
      </c>
      <c r="AR1807" s="216" t="s">
        <v>6886</v>
      </c>
      <c r="AS1807" s="24" t="s">
        <v>6917</v>
      </c>
      <c r="AT1807" s="24" t="s">
        <v>6055</v>
      </c>
      <c r="AU1807" s="24" t="s">
        <v>6130</v>
      </c>
      <c r="AV1807" s="24" t="s">
        <v>6122</v>
      </c>
      <c r="AW1807" s="24" t="s">
        <v>6159</v>
      </c>
      <c r="AX1807" s="24" t="s">
        <v>5979</v>
      </c>
      <c r="AY1807" s="24" t="s">
        <v>7280</v>
      </c>
      <c r="AZ1807" s="216" t="s">
        <v>8450</v>
      </c>
      <c r="BA1807" s="216" t="s">
        <v>7070</v>
      </c>
      <c r="BB1807" s="57" t="s">
        <v>6898</v>
      </c>
      <c r="BC1807" s="202"/>
      <c r="BD1807" s="24"/>
      <c r="BE1807" s="151"/>
      <c r="BG1807" s="151"/>
      <c r="BI1807" s="151"/>
      <c r="BL1807" s="152"/>
    </row>
    <row r="1808" spans="1:64" s="169" customFormat="1">
      <c r="A1808" s="24">
        <v>9904</v>
      </c>
      <c r="B1808" s="24" t="s">
        <v>1583</v>
      </c>
      <c r="C1808" s="57">
        <v>32.549999999999997</v>
      </c>
      <c r="D1808" s="57">
        <v>33.1</v>
      </c>
      <c r="E1808" s="57">
        <v>32.299999999999997</v>
      </c>
      <c r="F1808" s="57">
        <v>32.5</v>
      </c>
      <c r="G1808" s="57">
        <v>32.5</v>
      </c>
      <c r="H1808" s="57">
        <v>32.75</v>
      </c>
      <c r="I1808" s="57">
        <v>32.25</v>
      </c>
      <c r="J1808" s="57">
        <v>32.700000000000003</v>
      </c>
      <c r="K1808" s="57">
        <v>32.700000000000003</v>
      </c>
      <c r="L1808" s="57">
        <v>32.85</v>
      </c>
      <c r="M1808" s="57">
        <v>32.4</v>
      </c>
      <c r="N1808" s="57">
        <v>32.5</v>
      </c>
      <c r="O1808" s="63">
        <v>-6.1162079510703304E-3</v>
      </c>
      <c r="P1808" s="57">
        <v>2869</v>
      </c>
      <c r="Q1808" s="57">
        <v>5120</v>
      </c>
      <c r="R1808" s="57">
        <v>5361.7</v>
      </c>
      <c r="S1808" s="57">
        <v>32.700000000000003</v>
      </c>
      <c r="T1808" s="57">
        <v>34.447499999999998</v>
      </c>
      <c r="U1808" s="57">
        <v>36.415799999999997</v>
      </c>
      <c r="V1808" s="57">
        <v>32.700000000000003</v>
      </c>
      <c r="W1808" s="57">
        <v>34.292499999999997</v>
      </c>
      <c r="X1808" s="57">
        <v>36.333300000000001</v>
      </c>
      <c r="Y1808" s="57">
        <v>32.54</v>
      </c>
      <c r="Z1808" s="57">
        <v>34.155000000000001</v>
      </c>
      <c r="AA1808" s="57">
        <v>36.244999999999997</v>
      </c>
      <c r="AB1808" s="57">
        <v>40.5</v>
      </c>
      <c r="AC1808" s="57">
        <v>25.1</v>
      </c>
      <c r="AD1808" s="57">
        <v>35.85</v>
      </c>
      <c r="AE1808" s="57">
        <v>32.15</v>
      </c>
      <c r="AF1808" s="64">
        <v>16.781099999999999</v>
      </c>
      <c r="AG1808" s="64">
        <v>16.300799999999999</v>
      </c>
      <c r="AH1808" s="64">
        <v>15.949299999999999</v>
      </c>
      <c r="AI1808" s="64">
        <v>16.183599999999998</v>
      </c>
      <c r="AJ1808" s="61">
        <v>0.4513888888888889</v>
      </c>
      <c r="AK1808" s="216">
        <v>3000</v>
      </c>
      <c r="AL1808" s="62">
        <v>5398.9533101600737</v>
      </c>
      <c r="AM1808" s="24" t="s">
        <v>8451</v>
      </c>
      <c r="AN1808" s="216" t="s">
        <v>5960</v>
      </c>
      <c r="AO1808" s="216" t="s">
        <v>6047</v>
      </c>
      <c r="AP1808" s="216" t="s">
        <v>6884</v>
      </c>
      <c r="AQ1808" s="216" t="s">
        <v>6885</v>
      </c>
      <c r="AR1808" s="216" t="s">
        <v>6916</v>
      </c>
      <c r="AS1808" s="24" t="s">
        <v>6894</v>
      </c>
      <c r="AT1808" s="24" t="s">
        <v>6027</v>
      </c>
      <c r="AU1808" s="24" t="s">
        <v>6016</v>
      </c>
      <c r="AV1808" s="24" t="s">
        <v>5984</v>
      </c>
      <c r="AW1808" s="24" t="s">
        <v>5991</v>
      </c>
      <c r="AX1808" s="24" t="s">
        <v>5990</v>
      </c>
      <c r="AY1808" s="24" t="s">
        <v>8452</v>
      </c>
      <c r="AZ1808" s="216" t="s">
        <v>7152</v>
      </c>
      <c r="BA1808" s="216" t="s">
        <v>7083</v>
      </c>
      <c r="BB1808" s="57" t="s">
        <v>5474</v>
      </c>
      <c r="BC1808" s="202"/>
      <c r="BD1808" s="24"/>
      <c r="BE1808" s="151"/>
      <c r="BG1808" s="151"/>
      <c r="BI1808" s="151"/>
      <c r="BL1808" s="152"/>
    </row>
    <row r="1809" spans="1:64" s="169" customFormat="1">
      <c r="A1809" s="24">
        <v>9905</v>
      </c>
      <c r="B1809" s="24" t="s">
        <v>5957</v>
      </c>
      <c r="C1809" s="57">
        <v>26.2</v>
      </c>
      <c r="D1809" s="57">
        <v>26.65</v>
      </c>
      <c r="E1809" s="57">
        <v>26.2</v>
      </c>
      <c r="F1809" s="57">
        <v>26.5</v>
      </c>
      <c r="G1809" s="57">
        <v>26.5</v>
      </c>
      <c r="H1809" s="57">
        <v>26.95</v>
      </c>
      <c r="I1809" s="57">
        <v>26.5</v>
      </c>
      <c r="J1809" s="57">
        <v>26.85</v>
      </c>
      <c r="K1809" s="57">
        <v>26.8</v>
      </c>
      <c r="L1809" s="57">
        <v>27.05</v>
      </c>
      <c r="M1809" s="57">
        <v>26.8</v>
      </c>
      <c r="N1809" s="57">
        <v>26.9</v>
      </c>
      <c r="O1809" s="63">
        <v>1.8621973929236499E-3</v>
      </c>
      <c r="P1809" s="57">
        <v>46</v>
      </c>
      <c r="Q1809" s="57">
        <v>147</v>
      </c>
      <c r="R1809" s="57">
        <v>204.2</v>
      </c>
      <c r="S1809" s="57">
        <v>26.28</v>
      </c>
      <c r="T1809" s="57">
        <v>27.265000000000001</v>
      </c>
      <c r="U1809" s="57">
        <v>27.653300000000002</v>
      </c>
      <c r="V1809" s="57">
        <v>26.4</v>
      </c>
      <c r="W1809" s="57">
        <v>27.177499999999998</v>
      </c>
      <c r="X1809" s="57">
        <v>27.665800000000001</v>
      </c>
      <c r="Y1809" s="57">
        <v>26.47</v>
      </c>
      <c r="Z1809" s="57">
        <v>27.122499999999999</v>
      </c>
      <c r="AA1809" s="57">
        <v>27.679200000000002</v>
      </c>
      <c r="AB1809" s="57">
        <v>31.2</v>
      </c>
      <c r="AC1809" s="57">
        <v>20.95</v>
      </c>
      <c r="AD1809" s="57">
        <v>28.9</v>
      </c>
      <c r="AE1809" s="57">
        <v>25.9</v>
      </c>
      <c r="AF1809" s="64">
        <v>30.787199999999999</v>
      </c>
      <c r="AG1809" s="64">
        <v>20.919</v>
      </c>
      <c r="AH1809" s="64">
        <v>43.513300000000001</v>
      </c>
      <c r="AI1809" s="64">
        <v>28.450399999999998</v>
      </c>
      <c r="AJ1809" s="61">
        <v>0.4513888888888889</v>
      </c>
      <c r="AK1809" s="216">
        <v>50</v>
      </c>
      <c r="AL1809" s="62">
        <v>174.25379269487917</v>
      </c>
      <c r="AM1809" s="24" t="s">
        <v>6548</v>
      </c>
      <c r="AN1809" s="216" t="s">
        <v>6009</v>
      </c>
      <c r="AO1809" s="216" t="s">
        <v>5971</v>
      </c>
      <c r="AP1809" s="216" t="s">
        <v>6884</v>
      </c>
      <c r="AQ1809" s="216" t="s">
        <v>6885</v>
      </c>
      <c r="AR1809" s="216" t="s">
        <v>6886</v>
      </c>
      <c r="AS1809" s="24" t="s">
        <v>6887</v>
      </c>
      <c r="AT1809" s="24" t="s">
        <v>6055</v>
      </c>
      <c r="AU1809" s="24" t="s">
        <v>6055</v>
      </c>
      <c r="AV1809" s="24" t="s">
        <v>6055</v>
      </c>
      <c r="AW1809" s="24" t="s">
        <v>5976</v>
      </c>
      <c r="AX1809" s="24" t="s">
        <v>5979</v>
      </c>
      <c r="AY1809" s="24" t="s">
        <v>7079</v>
      </c>
      <c r="AZ1809" s="216" t="s">
        <v>7281</v>
      </c>
      <c r="BA1809" s="216" t="s">
        <v>6977</v>
      </c>
      <c r="BB1809" s="57" t="s">
        <v>5474</v>
      </c>
      <c r="BC1809" s="202"/>
      <c r="BD1809" s="24"/>
      <c r="BE1809" s="151"/>
      <c r="BG1809" s="151"/>
      <c r="BI1809" s="151"/>
      <c r="BL1809" s="152"/>
    </row>
    <row r="1810" spans="1:64" s="169" customFormat="1">
      <c r="A1810" s="24">
        <v>9906</v>
      </c>
      <c r="B1810" s="24" t="s">
        <v>1585</v>
      </c>
      <c r="C1810" s="57">
        <v>49.5</v>
      </c>
      <c r="D1810" s="57">
        <v>51.8</v>
      </c>
      <c r="E1810" s="57">
        <v>49.5</v>
      </c>
      <c r="F1810" s="57">
        <v>51.6</v>
      </c>
      <c r="G1810" s="57">
        <v>51.9</v>
      </c>
      <c r="H1810" s="57">
        <v>52.1</v>
      </c>
      <c r="I1810" s="57">
        <v>51.8</v>
      </c>
      <c r="J1810" s="57">
        <v>51.8</v>
      </c>
      <c r="K1810" s="57">
        <v>52</v>
      </c>
      <c r="L1810" s="57">
        <v>52</v>
      </c>
      <c r="M1810" s="57">
        <v>51.5</v>
      </c>
      <c r="N1810" s="57">
        <v>51.9</v>
      </c>
      <c r="O1810" s="63">
        <v>1.9305019305019299E-3</v>
      </c>
      <c r="P1810" s="57">
        <v>17</v>
      </c>
      <c r="Q1810" s="57">
        <v>42</v>
      </c>
      <c r="R1810" s="57">
        <v>115.35</v>
      </c>
      <c r="S1810" s="57">
        <v>49.94</v>
      </c>
      <c r="T1810" s="57">
        <v>52.424999999999997</v>
      </c>
      <c r="U1810" s="57">
        <v>50.822499999999998</v>
      </c>
      <c r="V1810" s="57">
        <v>50.5</v>
      </c>
      <c r="W1810" s="57">
        <v>52.115000000000002</v>
      </c>
      <c r="X1810" s="57">
        <v>50.962499999999999</v>
      </c>
      <c r="Y1810" s="57">
        <v>50.98</v>
      </c>
      <c r="Z1810" s="57">
        <v>51.875</v>
      </c>
      <c r="AA1810" s="57">
        <v>51.103299999999997</v>
      </c>
      <c r="AB1810" s="57">
        <v>59.1</v>
      </c>
      <c r="AC1810" s="57">
        <v>37</v>
      </c>
      <c r="AD1810" s="57">
        <v>58.5</v>
      </c>
      <c r="AE1810" s="57">
        <v>47.2</v>
      </c>
      <c r="AF1810" s="64">
        <v>71.265000000000001</v>
      </c>
      <c r="AG1810" s="64">
        <v>50.256599999999999</v>
      </c>
      <c r="AH1810" s="64">
        <v>79.482799999999997</v>
      </c>
      <c r="AI1810" s="64">
        <v>59.998699999999999</v>
      </c>
      <c r="AJ1810" s="61">
        <v>0.4513888888888889</v>
      </c>
      <c r="AK1810" s="216">
        <v>50</v>
      </c>
      <c r="AL1810" s="62">
        <v>64.398140778542313</v>
      </c>
      <c r="AM1810" s="24" t="s">
        <v>8006</v>
      </c>
      <c r="AN1810" s="216" t="s">
        <v>6009</v>
      </c>
      <c r="AO1810" s="216" t="s">
        <v>5989</v>
      </c>
      <c r="AP1810" s="216" t="s">
        <v>6908</v>
      </c>
      <c r="AQ1810" s="216" t="s">
        <v>6900</v>
      </c>
      <c r="AR1810" s="216" t="s">
        <v>6886</v>
      </c>
      <c r="AS1810" s="24" t="s">
        <v>5474</v>
      </c>
      <c r="AT1810" s="24" t="s">
        <v>6013</v>
      </c>
      <c r="AU1810" s="24" t="s">
        <v>6535</v>
      </c>
      <c r="AV1810" s="24" t="s">
        <v>6345</v>
      </c>
      <c r="AW1810" s="24" t="s">
        <v>5979</v>
      </c>
      <c r="AX1810" s="24" t="s">
        <v>6033</v>
      </c>
      <c r="AY1810" s="24" t="s">
        <v>7431</v>
      </c>
      <c r="AZ1810" s="216" t="s">
        <v>6896</v>
      </c>
      <c r="BA1810" s="216" t="s">
        <v>7636</v>
      </c>
      <c r="BB1810" s="57" t="s">
        <v>6903</v>
      </c>
      <c r="BC1810" s="202"/>
      <c r="BD1810" s="24"/>
      <c r="BE1810" s="151"/>
      <c r="BG1810" s="151"/>
      <c r="BI1810" s="151"/>
      <c r="BL1810" s="152"/>
    </row>
    <row r="1811" spans="1:64" s="169" customFormat="1">
      <c r="A1811" s="24">
        <v>9907</v>
      </c>
      <c r="B1811" s="24" t="s">
        <v>1586</v>
      </c>
      <c r="C1811" s="57">
        <v>13.6</v>
      </c>
      <c r="D1811" s="57">
        <v>14.1</v>
      </c>
      <c r="E1811" s="57">
        <v>13.6</v>
      </c>
      <c r="F1811" s="57">
        <v>14</v>
      </c>
      <c r="G1811" s="57">
        <v>14.15</v>
      </c>
      <c r="H1811" s="57">
        <v>14.15</v>
      </c>
      <c r="I1811" s="57">
        <v>13.8</v>
      </c>
      <c r="J1811" s="57">
        <v>13.95</v>
      </c>
      <c r="K1811" s="57">
        <v>14.05</v>
      </c>
      <c r="L1811" s="57">
        <v>14.05</v>
      </c>
      <c r="M1811" s="57">
        <v>13.85</v>
      </c>
      <c r="N1811" s="57">
        <v>13.85</v>
      </c>
      <c r="O1811" s="63">
        <v>-7.1684587813620002E-3</v>
      </c>
      <c r="P1811" s="57">
        <v>1063</v>
      </c>
      <c r="Q1811" s="57">
        <v>3242</v>
      </c>
      <c r="R1811" s="57">
        <v>2501.15</v>
      </c>
      <c r="S1811" s="57">
        <v>13.76</v>
      </c>
      <c r="T1811" s="57">
        <v>14.574999999999999</v>
      </c>
      <c r="U1811" s="57">
        <v>14.666700000000001</v>
      </c>
      <c r="V1811" s="57">
        <v>13.78</v>
      </c>
      <c r="W1811" s="57">
        <v>14.52</v>
      </c>
      <c r="X1811" s="57">
        <v>14.68</v>
      </c>
      <c r="Y1811" s="57">
        <v>13.75</v>
      </c>
      <c r="Z1811" s="57">
        <v>14.4625</v>
      </c>
      <c r="AA1811" s="57">
        <v>14.690799999999999</v>
      </c>
      <c r="AB1811" s="57">
        <v>16.899999999999999</v>
      </c>
      <c r="AC1811" s="57">
        <v>9.73</v>
      </c>
      <c r="AD1811" s="57">
        <v>15.25</v>
      </c>
      <c r="AE1811" s="57">
        <v>13.3</v>
      </c>
      <c r="AF1811" s="64">
        <v>29.667000000000002</v>
      </c>
      <c r="AG1811" s="64">
        <v>25.244299999999999</v>
      </c>
      <c r="AH1811" s="64">
        <v>30.5623</v>
      </c>
      <c r="AI1811" s="64">
        <v>27.016999999999999</v>
      </c>
      <c r="AJ1811" s="61">
        <v>0.4513888888888889</v>
      </c>
      <c r="AK1811" s="216">
        <v>1500</v>
      </c>
      <c r="AL1811" s="62">
        <v>2063.4870154049863</v>
      </c>
      <c r="AM1811" s="24" t="s">
        <v>6517</v>
      </c>
      <c r="AN1811" s="216" t="s">
        <v>6009</v>
      </c>
      <c r="AO1811" s="216" t="s">
        <v>5971</v>
      </c>
      <c r="AP1811" s="216" t="s">
        <v>6884</v>
      </c>
      <c r="AQ1811" s="216" t="s">
        <v>6885</v>
      </c>
      <c r="AR1811" s="216" t="s">
        <v>6886</v>
      </c>
      <c r="AS1811" s="24" t="s">
        <v>5474</v>
      </c>
      <c r="AT1811" s="24" t="s">
        <v>6031</v>
      </c>
      <c r="AU1811" s="24" t="s">
        <v>6017</v>
      </c>
      <c r="AV1811" s="24" t="s">
        <v>6518</v>
      </c>
      <c r="AW1811" s="24" t="s">
        <v>5979</v>
      </c>
      <c r="AX1811" s="24" t="s">
        <v>5979</v>
      </c>
      <c r="AY1811" s="24" t="s">
        <v>7385</v>
      </c>
      <c r="AZ1811" s="216" t="s">
        <v>7152</v>
      </c>
      <c r="BA1811" s="216" t="s">
        <v>6987</v>
      </c>
      <c r="BB1811" s="57" t="s">
        <v>5474</v>
      </c>
      <c r="BC1811" s="202"/>
      <c r="BD1811" s="24"/>
      <c r="BE1811" s="151"/>
      <c r="BG1811" s="151"/>
      <c r="BI1811" s="151"/>
      <c r="BL1811" s="152"/>
    </row>
    <row r="1812" spans="1:64" s="169" customFormat="1">
      <c r="A1812" s="24">
        <v>9908</v>
      </c>
      <c r="B1812" s="24" t="s">
        <v>1587</v>
      </c>
      <c r="C1812" s="57">
        <v>33.299999999999997</v>
      </c>
      <c r="D1812" s="57">
        <v>33.799999999999997</v>
      </c>
      <c r="E1812" s="57">
        <v>33.299999999999997</v>
      </c>
      <c r="F1812" s="57">
        <v>33.700000000000003</v>
      </c>
      <c r="G1812" s="57">
        <v>33.65</v>
      </c>
      <c r="H1812" s="57">
        <v>33.700000000000003</v>
      </c>
      <c r="I1812" s="57">
        <v>33.6</v>
      </c>
      <c r="J1812" s="57">
        <v>33.6</v>
      </c>
      <c r="K1812" s="57">
        <v>33.700000000000003</v>
      </c>
      <c r="L1812" s="57">
        <v>33.75</v>
      </c>
      <c r="M1812" s="57">
        <v>33.549999999999997</v>
      </c>
      <c r="N1812" s="57">
        <v>33.75</v>
      </c>
      <c r="O1812" s="63">
        <v>4.4642857142857097E-3</v>
      </c>
      <c r="P1812" s="57">
        <v>57</v>
      </c>
      <c r="Q1812" s="57">
        <v>109</v>
      </c>
      <c r="R1812" s="57">
        <v>72.349999999999994</v>
      </c>
      <c r="S1812" s="57">
        <v>33.32</v>
      </c>
      <c r="T1812" s="57">
        <v>33.39</v>
      </c>
      <c r="U1812" s="57">
        <v>33.4617</v>
      </c>
      <c r="V1812" s="57">
        <v>33.39</v>
      </c>
      <c r="W1812" s="57">
        <v>33.4</v>
      </c>
      <c r="X1812" s="57">
        <v>33.459200000000003</v>
      </c>
      <c r="Y1812" s="57">
        <v>33.5</v>
      </c>
      <c r="Z1812" s="57">
        <v>33.427500000000002</v>
      </c>
      <c r="AA1812" s="57">
        <v>33.462499999999999</v>
      </c>
      <c r="AB1812" s="57">
        <v>35.200000000000003</v>
      </c>
      <c r="AC1812" s="57">
        <v>30.6</v>
      </c>
      <c r="AD1812" s="57">
        <v>33.799999999999997</v>
      </c>
      <c r="AE1812" s="57">
        <v>33</v>
      </c>
      <c r="AF1812" s="64">
        <v>60.47</v>
      </c>
      <c r="AG1812" s="64">
        <v>48.086399999999998</v>
      </c>
      <c r="AH1812" s="64">
        <v>71.563299999999998</v>
      </c>
      <c r="AI1812" s="64">
        <v>55.912100000000002</v>
      </c>
      <c r="AJ1812" s="61">
        <v>0.4513888888888889</v>
      </c>
      <c r="AK1812" s="216">
        <v>100</v>
      </c>
      <c r="AL1812" s="62">
        <v>127.16007505265779</v>
      </c>
      <c r="AM1812" s="24" t="s">
        <v>8453</v>
      </c>
      <c r="AN1812" s="216" t="s">
        <v>6009</v>
      </c>
      <c r="AO1812" s="216" t="s">
        <v>5961</v>
      </c>
      <c r="AP1812" s="216" t="s">
        <v>6908</v>
      </c>
      <c r="AQ1812" s="216" t="s">
        <v>6900</v>
      </c>
      <c r="AR1812" s="216" t="s">
        <v>6886</v>
      </c>
      <c r="AS1812" s="24" t="s">
        <v>7139</v>
      </c>
      <c r="AT1812" s="24" t="s">
        <v>6055</v>
      </c>
      <c r="AU1812" s="24" t="s">
        <v>6130</v>
      </c>
      <c r="AV1812" s="24" t="s">
        <v>6425</v>
      </c>
      <c r="AW1812" s="24" t="s">
        <v>5979</v>
      </c>
      <c r="AX1812" s="24" t="s">
        <v>6033</v>
      </c>
      <c r="AY1812" s="24" t="s">
        <v>7044</v>
      </c>
      <c r="AZ1812" s="216" t="s">
        <v>7982</v>
      </c>
      <c r="BA1812" s="216" t="s">
        <v>7145</v>
      </c>
      <c r="BB1812" s="57" t="s">
        <v>5474</v>
      </c>
      <c r="BC1812" s="202"/>
      <c r="BD1812" s="24"/>
      <c r="BE1812" s="151"/>
      <c r="BG1812" s="151"/>
      <c r="BI1812" s="151"/>
      <c r="BL1812" s="152"/>
    </row>
    <row r="1813" spans="1:64" s="169" customFormat="1">
      <c r="A1813" s="24">
        <v>9910</v>
      </c>
      <c r="B1813" s="24" t="s">
        <v>1588</v>
      </c>
      <c r="C1813" s="57">
        <v>204</v>
      </c>
      <c r="D1813" s="57">
        <v>215</v>
      </c>
      <c r="E1813" s="57">
        <v>204</v>
      </c>
      <c r="F1813" s="57">
        <v>209.5</v>
      </c>
      <c r="G1813" s="57">
        <v>211</v>
      </c>
      <c r="H1813" s="57">
        <v>218</v>
      </c>
      <c r="I1813" s="57">
        <v>208</v>
      </c>
      <c r="J1813" s="57">
        <v>215</v>
      </c>
      <c r="K1813" s="57">
        <v>213</v>
      </c>
      <c r="L1813" s="57">
        <v>215</v>
      </c>
      <c r="M1813" s="57">
        <v>210.5</v>
      </c>
      <c r="N1813" s="57">
        <v>213.5</v>
      </c>
      <c r="O1813" s="63">
        <v>-6.9767441860465098E-3</v>
      </c>
      <c r="P1813" s="57">
        <v>249</v>
      </c>
      <c r="Q1813" s="57">
        <v>848</v>
      </c>
      <c r="R1813" s="57">
        <v>858.35</v>
      </c>
      <c r="S1813" s="57">
        <v>206.4</v>
      </c>
      <c r="T1813" s="57">
        <v>221.72499999999999</v>
      </c>
      <c r="U1813" s="57">
        <v>230.24170000000001</v>
      </c>
      <c r="V1813" s="57">
        <v>207.8</v>
      </c>
      <c r="W1813" s="57">
        <v>220.97499999999999</v>
      </c>
      <c r="X1813" s="57">
        <v>229.8083</v>
      </c>
      <c r="Y1813" s="57">
        <v>209.1</v>
      </c>
      <c r="Z1813" s="57">
        <v>220.125</v>
      </c>
      <c r="AA1813" s="57">
        <v>229.48330000000001</v>
      </c>
      <c r="AB1813" s="57">
        <v>254.5</v>
      </c>
      <c r="AC1813" s="57">
        <v>163</v>
      </c>
      <c r="AD1813" s="57">
        <v>235</v>
      </c>
      <c r="AE1813" s="57">
        <v>199.5</v>
      </c>
      <c r="AF1813" s="64">
        <v>36.971299999999999</v>
      </c>
      <c r="AG1813" s="64">
        <v>26.604199999999999</v>
      </c>
      <c r="AH1813" s="64">
        <v>43.3142</v>
      </c>
      <c r="AI1813" s="64">
        <v>32.174199999999999</v>
      </c>
      <c r="AJ1813" s="61">
        <v>0.4513888888888889</v>
      </c>
      <c r="AK1813" s="216">
        <v>250</v>
      </c>
      <c r="AL1813" s="62">
        <v>489.10991387448831</v>
      </c>
      <c r="AM1813" s="24" t="s">
        <v>6727</v>
      </c>
      <c r="AN1813" s="216" t="s">
        <v>6009</v>
      </c>
      <c r="AO1813" s="216" t="s">
        <v>5971</v>
      </c>
      <c r="AP1813" s="216" t="s">
        <v>6884</v>
      </c>
      <c r="AQ1813" s="216" t="s">
        <v>6885</v>
      </c>
      <c r="AR1813" s="216" t="s">
        <v>6886</v>
      </c>
      <c r="AS1813" s="24" t="s">
        <v>5474</v>
      </c>
      <c r="AT1813" s="24" t="s">
        <v>6031</v>
      </c>
      <c r="AU1813" s="24" t="s">
        <v>6016</v>
      </c>
      <c r="AV1813" s="24" t="s">
        <v>6370</v>
      </c>
      <c r="AW1813" s="24" t="s">
        <v>5991</v>
      </c>
      <c r="AX1813" s="24" t="s">
        <v>5976</v>
      </c>
      <c r="AY1813" s="24" t="s">
        <v>7323</v>
      </c>
      <c r="AZ1813" s="216" t="s">
        <v>7183</v>
      </c>
      <c r="BA1813" s="216" t="s">
        <v>7067</v>
      </c>
      <c r="BB1813" s="57" t="s">
        <v>5474</v>
      </c>
      <c r="BC1813" s="202"/>
      <c r="BD1813" s="24"/>
      <c r="BE1813" s="151"/>
      <c r="BG1813" s="151"/>
      <c r="BI1813" s="151"/>
      <c r="BL1813" s="152"/>
    </row>
    <row r="1814" spans="1:64" s="169" customFormat="1">
      <c r="A1814" s="24">
        <v>9911</v>
      </c>
      <c r="B1814" s="24" t="s">
        <v>1589</v>
      </c>
      <c r="C1814" s="57">
        <v>67.3</v>
      </c>
      <c r="D1814" s="57">
        <v>68.599999999999994</v>
      </c>
      <c r="E1814" s="57">
        <v>67.3</v>
      </c>
      <c r="F1814" s="57">
        <v>68.400000000000006</v>
      </c>
      <c r="G1814" s="57">
        <v>68.400000000000006</v>
      </c>
      <c r="H1814" s="57">
        <v>68.599999999999994</v>
      </c>
      <c r="I1814" s="57">
        <v>68</v>
      </c>
      <c r="J1814" s="57">
        <v>68.5</v>
      </c>
      <c r="K1814" s="57">
        <v>68.5</v>
      </c>
      <c r="L1814" s="57">
        <v>68.900000000000006</v>
      </c>
      <c r="M1814" s="57">
        <v>68.5</v>
      </c>
      <c r="N1814" s="57">
        <v>68.8</v>
      </c>
      <c r="O1814" s="63">
        <v>4.3795620437956199E-3</v>
      </c>
      <c r="P1814" s="57">
        <v>48</v>
      </c>
      <c r="Q1814" s="57">
        <v>153</v>
      </c>
      <c r="R1814" s="57">
        <v>235.4</v>
      </c>
      <c r="S1814" s="57">
        <v>67.040000000000006</v>
      </c>
      <c r="T1814" s="57">
        <v>66.605000000000004</v>
      </c>
      <c r="U1814" s="57">
        <v>67.405000000000001</v>
      </c>
      <c r="V1814" s="57">
        <v>67.38</v>
      </c>
      <c r="W1814" s="57">
        <v>66.73</v>
      </c>
      <c r="X1814" s="57">
        <v>67.416700000000006</v>
      </c>
      <c r="Y1814" s="57">
        <v>67.760000000000005</v>
      </c>
      <c r="Z1814" s="57">
        <v>66.91</v>
      </c>
      <c r="AA1814" s="57">
        <v>67.423299999999998</v>
      </c>
      <c r="AB1814" s="57">
        <v>72.7</v>
      </c>
      <c r="AC1814" s="57">
        <v>46.6</v>
      </c>
      <c r="AD1814" s="57">
        <v>70</v>
      </c>
      <c r="AE1814" s="57">
        <v>65.3</v>
      </c>
      <c r="AF1814" s="64">
        <v>46.048699999999997</v>
      </c>
      <c r="AG1814" s="64">
        <v>41.8827</v>
      </c>
      <c r="AH1814" s="64">
        <v>53.776000000000003</v>
      </c>
      <c r="AI1814" s="64">
        <v>45.847099999999998</v>
      </c>
      <c r="AJ1814" s="61">
        <v>0.4513888888888889</v>
      </c>
      <c r="AK1814" s="216">
        <v>50</v>
      </c>
      <c r="AL1814" s="62">
        <v>181.83004455117828</v>
      </c>
      <c r="AM1814" s="24" t="s">
        <v>6054</v>
      </c>
      <c r="AN1814" s="216" t="s">
        <v>6009</v>
      </c>
      <c r="AO1814" s="216" t="s">
        <v>5961</v>
      </c>
      <c r="AP1814" s="216" t="s">
        <v>6908</v>
      </c>
      <c r="AQ1814" s="216" t="s">
        <v>6900</v>
      </c>
      <c r="AR1814" s="216" t="s">
        <v>6886</v>
      </c>
      <c r="AS1814" s="24" t="s">
        <v>5474</v>
      </c>
      <c r="AT1814" s="24" t="s">
        <v>6055</v>
      </c>
      <c r="AU1814" s="24" t="s">
        <v>6452</v>
      </c>
      <c r="AV1814" s="24" t="s">
        <v>6055</v>
      </c>
      <c r="AW1814" s="24" t="s">
        <v>5991</v>
      </c>
      <c r="AX1814" s="24" t="s">
        <v>5979</v>
      </c>
      <c r="AY1814" s="24" t="s">
        <v>7456</v>
      </c>
      <c r="AZ1814" s="216" t="s">
        <v>7709</v>
      </c>
      <c r="BA1814" s="216" t="s">
        <v>7041</v>
      </c>
      <c r="BB1814" s="57" t="s">
        <v>5474</v>
      </c>
      <c r="BC1814" s="202"/>
      <c r="BD1814" s="24"/>
      <c r="BE1814" s="151"/>
      <c r="BG1814" s="151"/>
      <c r="BI1814" s="151"/>
      <c r="BL1814" s="152"/>
    </row>
    <row r="1815" spans="1:64" s="169" customFormat="1">
      <c r="A1815" s="24">
        <v>9912</v>
      </c>
      <c r="B1815" s="24" t="s">
        <v>1590</v>
      </c>
      <c r="C1815" s="57">
        <v>9.0399999999999991</v>
      </c>
      <c r="D1815" s="57">
        <v>9.6</v>
      </c>
      <c r="E1815" s="57">
        <v>8.7200000000000006</v>
      </c>
      <c r="F1815" s="57">
        <v>9</v>
      </c>
      <c r="G1815" s="57">
        <v>8.9</v>
      </c>
      <c r="H1815" s="57">
        <v>9</v>
      </c>
      <c r="I1815" s="57">
        <v>8.73</v>
      </c>
      <c r="J1815" s="57">
        <v>8.8800000000000008</v>
      </c>
      <c r="K1815" s="57">
        <v>8.91</v>
      </c>
      <c r="L1815" s="57">
        <v>8.93</v>
      </c>
      <c r="M1815" s="57">
        <v>8.76</v>
      </c>
      <c r="N1815" s="57">
        <v>8.9</v>
      </c>
      <c r="O1815" s="63">
        <v>2.2522522522522501E-3</v>
      </c>
      <c r="P1815" s="57">
        <v>18</v>
      </c>
      <c r="Q1815" s="57">
        <v>73</v>
      </c>
      <c r="R1815" s="57">
        <v>63.8</v>
      </c>
      <c r="S1815" s="57">
        <v>9.1120000000000001</v>
      </c>
      <c r="T1815" s="57">
        <v>9.4465000000000003</v>
      </c>
      <c r="U1815" s="57">
        <v>9.4190000000000005</v>
      </c>
      <c r="V1815" s="57">
        <v>9.0280000000000005</v>
      </c>
      <c r="W1815" s="57">
        <v>9.41</v>
      </c>
      <c r="X1815" s="57">
        <v>9.4116999999999997</v>
      </c>
      <c r="Y1815" s="57">
        <v>8.9640000000000004</v>
      </c>
      <c r="Z1815" s="57">
        <v>9.3795000000000002</v>
      </c>
      <c r="AA1815" s="57">
        <v>9.3964999999999996</v>
      </c>
      <c r="AB1815" s="57">
        <v>11.2</v>
      </c>
      <c r="AC1815" s="57">
        <v>6.8</v>
      </c>
      <c r="AD1815" s="57">
        <v>9.99</v>
      </c>
      <c r="AE1815" s="57">
        <v>8.6300000000000008</v>
      </c>
      <c r="AF1815" s="64">
        <v>31.959399999999999</v>
      </c>
      <c r="AG1815" s="64">
        <v>33.062899999999999</v>
      </c>
      <c r="AH1815" s="64">
        <v>30.584599999999998</v>
      </c>
      <c r="AI1815" s="64">
        <v>32.236800000000002</v>
      </c>
      <c r="AJ1815" s="61">
        <v>0.4513888888888889</v>
      </c>
      <c r="AK1815" s="216">
        <v>50</v>
      </c>
      <c r="AL1815" s="62">
        <v>68.186266706691853</v>
      </c>
      <c r="AM1815" s="24" t="s">
        <v>6693</v>
      </c>
      <c r="AN1815" s="216" t="s">
        <v>5967</v>
      </c>
      <c r="AO1815" s="216" t="s">
        <v>5971</v>
      </c>
      <c r="AP1815" s="216" t="s">
        <v>6884</v>
      </c>
      <c r="AQ1815" s="216" t="s">
        <v>6885</v>
      </c>
      <c r="AR1815" s="216" t="s">
        <v>6916</v>
      </c>
      <c r="AS1815" s="24" t="s">
        <v>6887</v>
      </c>
      <c r="AT1815" s="24" t="s">
        <v>5978</v>
      </c>
      <c r="AU1815" s="24" t="s">
        <v>6248</v>
      </c>
      <c r="AV1815" s="24" t="s">
        <v>6328</v>
      </c>
      <c r="AW1815" s="24" t="s">
        <v>5965</v>
      </c>
      <c r="AX1815" s="24" t="s">
        <v>6033</v>
      </c>
      <c r="AY1815" s="24" t="s">
        <v>7686</v>
      </c>
      <c r="AZ1815" s="216" t="s">
        <v>7179</v>
      </c>
      <c r="BA1815" s="216" t="s">
        <v>6948</v>
      </c>
      <c r="BB1815" s="57" t="s">
        <v>5474</v>
      </c>
      <c r="BC1815" s="202"/>
      <c r="BD1815" s="24"/>
      <c r="BE1815" s="151"/>
      <c r="BG1815" s="151"/>
      <c r="BI1815" s="151"/>
      <c r="BL1815" s="152"/>
    </row>
    <row r="1816" spans="1:64" s="169" customFormat="1">
      <c r="A1816" s="24">
        <v>9914</v>
      </c>
      <c r="B1816" s="24" t="s">
        <v>1591</v>
      </c>
      <c r="C1816" s="57">
        <v>296</v>
      </c>
      <c r="D1816" s="57">
        <v>303</v>
      </c>
      <c r="E1816" s="57">
        <v>290.5</v>
      </c>
      <c r="F1816" s="57">
        <v>298.5</v>
      </c>
      <c r="G1816" s="57">
        <v>299.5</v>
      </c>
      <c r="H1816" s="57">
        <v>301.5</v>
      </c>
      <c r="I1816" s="57">
        <v>295</v>
      </c>
      <c r="J1816" s="57">
        <v>296</v>
      </c>
      <c r="K1816" s="57">
        <v>295.5</v>
      </c>
      <c r="L1816" s="57">
        <v>302</v>
      </c>
      <c r="M1816" s="57">
        <v>294</v>
      </c>
      <c r="N1816" s="57">
        <v>299</v>
      </c>
      <c r="O1816" s="63">
        <v>1.0135135135135099E-2</v>
      </c>
      <c r="P1816" s="57">
        <v>449</v>
      </c>
      <c r="Q1816" s="57">
        <v>866</v>
      </c>
      <c r="R1816" s="57">
        <v>1395.65</v>
      </c>
      <c r="S1816" s="57">
        <v>300.3</v>
      </c>
      <c r="T1816" s="57">
        <v>320.42500000000001</v>
      </c>
      <c r="U1816" s="57">
        <v>311.56670000000003</v>
      </c>
      <c r="V1816" s="57">
        <v>298.7</v>
      </c>
      <c r="W1816" s="57">
        <v>320.07499999999999</v>
      </c>
      <c r="X1816" s="57">
        <v>311.125</v>
      </c>
      <c r="Y1816" s="57">
        <v>297.7</v>
      </c>
      <c r="Z1816" s="57">
        <v>319.7</v>
      </c>
      <c r="AA1816" s="57">
        <v>310.64999999999998</v>
      </c>
      <c r="AB1816" s="57">
        <v>368</v>
      </c>
      <c r="AC1816" s="57">
        <v>221</v>
      </c>
      <c r="AD1816" s="57">
        <v>348</v>
      </c>
      <c r="AE1816" s="57">
        <v>290.5</v>
      </c>
      <c r="AF1816" s="64">
        <v>14.2141</v>
      </c>
      <c r="AG1816" s="64">
        <v>21.424900000000001</v>
      </c>
      <c r="AH1816" s="64">
        <v>16.649100000000001</v>
      </c>
      <c r="AI1816" s="64">
        <v>19.832899999999999</v>
      </c>
      <c r="AJ1816" s="61">
        <v>0.4513888888888889</v>
      </c>
      <c r="AK1816" s="216">
        <v>450</v>
      </c>
      <c r="AL1816" s="62">
        <v>894.14335338946569</v>
      </c>
      <c r="AM1816" s="24" t="s">
        <v>8454</v>
      </c>
      <c r="AN1816" s="216" t="s">
        <v>6039</v>
      </c>
      <c r="AO1816" s="216" t="s">
        <v>6047</v>
      </c>
      <c r="AP1816" s="216" t="s">
        <v>6884</v>
      </c>
      <c r="AQ1816" s="216" t="s">
        <v>6885</v>
      </c>
      <c r="AR1816" s="216" t="s">
        <v>6886</v>
      </c>
      <c r="AS1816" s="24" t="s">
        <v>6917</v>
      </c>
      <c r="AT1816" s="24" t="s">
        <v>6022</v>
      </c>
      <c r="AU1816" s="24" t="s">
        <v>5984</v>
      </c>
      <c r="AV1816" s="24" t="s">
        <v>6016</v>
      </c>
      <c r="AW1816" s="24" t="s">
        <v>5986</v>
      </c>
      <c r="AX1816" s="24" t="s">
        <v>5990</v>
      </c>
      <c r="AY1816" s="24" t="s">
        <v>7490</v>
      </c>
      <c r="AZ1816" s="216" t="s">
        <v>6913</v>
      </c>
      <c r="BA1816" s="216" t="s">
        <v>7032</v>
      </c>
      <c r="BB1816" s="57" t="s">
        <v>6898</v>
      </c>
      <c r="BC1816" s="202"/>
      <c r="BD1816" s="24"/>
      <c r="BE1816" s="151"/>
      <c r="BG1816" s="151"/>
      <c r="BI1816" s="151"/>
      <c r="BL1816" s="152"/>
    </row>
    <row r="1817" spans="1:64" s="169" customFormat="1">
      <c r="A1817" s="24">
        <v>9917</v>
      </c>
      <c r="B1817" s="24" t="s">
        <v>5817</v>
      </c>
      <c r="C1817" s="57">
        <v>93.6</v>
      </c>
      <c r="D1817" s="57">
        <v>97</v>
      </c>
      <c r="E1817" s="57">
        <v>93.6</v>
      </c>
      <c r="F1817" s="57">
        <v>97</v>
      </c>
      <c r="G1817" s="57">
        <v>94.9</v>
      </c>
      <c r="H1817" s="57">
        <v>97.7</v>
      </c>
      <c r="I1817" s="57">
        <v>94.8</v>
      </c>
      <c r="J1817" s="57">
        <v>97.7</v>
      </c>
      <c r="K1817" s="57">
        <v>97.4</v>
      </c>
      <c r="L1817" s="57">
        <v>97.4</v>
      </c>
      <c r="M1817" s="57">
        <v>96.5</v>
      </c>
      <c r="N1817" s="57">
        <v>96.6</v>
      </c>
      <c r="O1817" s="63">
        <v>-1.1258955987717501E-2</v>
      </c>
      <c r="P1817" s="57">
        <v>89</v>
      </c>
      <c r="Q1817" s="57">
        <v>409</v>
      </c>
      <c r="R1817" s="57">
        <v>200.45</v>
      </c>
      <c r="S1817" s="57">
        <v>94</v>
      </c>
      <c r="T1817" s="57">
        <v>93.94</v>
      </c>
      <c r="U1817" s="57">
        <v>94.12</v>
      </c>
      <c r="V1817" s="57">
        <v>94.94</v>
      </c>
      <c r="W1817" s="57">
        <v>94.17</v>
      </c>
      <c r="X1817" s="57">
        <v>94.218299999999999</v>
      </c>
      <c r="Y1817" s="57">
        <v>95.5</v>
      </c>
      <c r="Z1817" s="57">
        <v>94.394999999999996</v>
      </c>
      <c r="AA1817" s="57">
        <v>94.293300000000002</v>
      </c>
      <c r="AB1817" s="57">
        <v>98</v>
      </c>
      <c r="AC1817" s="57">
        <v>84.1</v>
      </c>
      <c r="AD1817" s="57">
        <v>97.7</v>
      </c>
      <c r="AE1817" s="57">
        <v>92.1</v>
      </c>
      <c r="AF1817" s="64">
        <v>74.667900000000003</v>
      </c>
      <c r="AG1817" s="64">
        <v>57.972999999999999</v>
      </c>
      <c r="AH1817" s="64">
        <v>76.564300000000003</v>
      </c>
      <c r="AI1817" s="64">
        <v>64.170100000000005</v>
      </c>
      <c r="AJ1817" s="61">
        <v>0.4513888888888889</v>
      </c>
      <c r="AK1817" s="216">
        <v>100</v>
      </c>
      <c r="AL1817" s="62">
        <v>198.54818736292179</v>
      </c>
      <c r="AM1817" s="24" t="s">
        <v>6137</v>
      </c>
      <c r="AN1817" s="216" t="s">
        <v>6009</v>
      </c>
      <c r="AO1817" s="216" t="s">
        <v>5989</v>
      </c>
      <c r="AP1817" s="216" t="s">
        <v>6908</v>
      </c>
      <c r="AQ1817" s="216" t="s">
        <v>6900</v>
      </c>
      <c r="AR1817" s="216" t="s">
        <v>6886</v>
      </c>
      <c r="AS1817" s="24" t="s">
        <v>7153</v>
      </c>
      <c r="AT1817" s="24" t="s">
        <v>6201</v>
      </c>
      <c r="AU1817" s="24" t="s">
        <v>6254</v>
      </c>
      <c r="AV1817" s="24" t="s">
        <v>6017</v>
      </c>
      <c r="AW1817" s="24" t="s">
        <v>5979</v>
      </c>
      <c r="AX1817" s="24" t="s">
        <v>5965</v>
      </c>
      <c r="AY1817" s="24" t="s">
        <v>7570</v>
      </c>
      <c r="AZ1817" s="216" t="s">
        <v>8105</v>
      </c>
      <c r="BA1817" s="216" t="s">
        <v>7111</v>
      </c>
      <c r="BB1817" s="57" t="s">
        <v>5474</v>
      </c>
      <c r="BC1817" s="202"/>
      <c r="BD1817" s="24"/>
      <c r="BE1817" s="151"/>
      <c r="BG1817" s="151"/>
      <c r="BI1817" s="151"/>
      <c r="BL1817" s="152"/>
    </row>
    <row r="1818" spans="1:64" s="169" customFormat="1">
      <c r="A1818" s="24">
        <v>9918</v>
      </c>
      <c r="B1818" s="24" t="s">
        <v>1593</v>
      </c>
      <c r="C1818" s="57">
        <v>40.700000000000003</v>
      </c>
      <c r="D1818" s="57">
        <v>41</v>
      </c>
      <c r="E1818" s="57">
        <v>40.700000000000003</v>
      </c>
      <c r="F1818" s="57">
        <v>41</v>
      </c>
      <c r="G1818" s="57">
        <v>41</v>
      </c>
      <c r="H1818" s="57">
        <v>42.45</v>
      </c>
      <c r="I1818" s="57">
        <v>41</v>
      </c>
      <c r="J1818" s="57">
        <v>41.2</v>
      </c>
      <c r="K1818" s="57">
        <v>41.25</v>
      </c>
      <c r="L1818" s="57">
        <v>41.55</v>
      </c>
      <c r="M1818" s="57">
        <v>41.25</v>
      </c>
      <c r="N1818" s="57">
        <v>41.55</v>
      </c>
      <c r="O1818" s="63">
        <v>8.4951456310679609E-3</v>
      </c>
      <c r="P1818" s="57">
        <v>52</v>
      </c>
      <c r="Q1818" s="57">
        <v>63</v>
      </c>
      <c r="R1818" s="57">
        <v>25.05</v>
      </c>
      <c r="S1818" s="57">
        <v>40.68</v>
      </c>
      <c r="T1818" s="57">
        <v>40.547499999999999</v>
      </c>
      <c r="U1818" s="57">
        <v>40.2425</v>
      </c>
      <c r="V1818" s="57">
        <v>40.799999999999997</v>
      </c>
      <c r="W1818" s="57">
        <v>40.587499999999999</v>
      </c>
      <c r="X1818" s="57">
        <v>40.265000000000001</v>
      </c>
      <c r="Y1818" s="57">
        <v>40.99</v>
      </c>
      <c r="Z1818" s="57">
        <v>40.645000000000003</v>
      </c>
      <c r="AA1818" s="57">
        <v>40.297499999999999</v>
      </c>
      <c r="AB1818" s="57">
        <v>42.45</v>
      </c>
      <c r="AC1818" s="57">
        <v>0</v>
      </c>
      <c r="AD1818" s="57">
        <v>42.45</v>
      </c>
      <c r="AE1818" s="57">
        <v>40.15</v>
      </c>
      <c r="AF1818" s="64">
        <v>45.885899999999999</v>
      </c>
      <c r="AG1818" s="64">
        <v>51.721600000000002</v>
      </c>
      <c r="AH1818" s="64">
        <v>49.638199999999998</v>
      </c>
      <c r="AI1818" s="64">
        <v>51.027099999999997</v>
      </c>
      <c r="AJ1818" s="61">
        <v>0.4513888888888889</v>
      </c>
      <c r="AK1818" s="216">
        <v>100</v>
      </c>
      <c r="AL1818" s="62">
        <v>116.00568250417903</v>
      </c>
      <c r="AM1818" s="24" t="s">
        <v>6512</v>
      </c>
      <c r="AN1818" s="216" t="s">
        <v>6039</v>
      </c>
      <c r="AO1818" s="216" t="s">
        <v>5961</v>
      </c>
      <c r="AP1818" s="216" t="s">
        <v>6908</v>
      </c>
      <c r="AQ1818" s="216" t="s">
        <v>6900</v>
      </c>
      <c r="AR1818" s="216" t="s">
        <v>6886</v>
      </c>
      <c r="AS1818" s="24" t="s">
        <v>7398</v>
      </c>
      <c r="AT1818" s="24" t="s">
        <v>6493</v>
      </c>
      <c r="AU1818" s="24" t="s">
        <v>6607</v>
      </c>
      <c r="AV1818" s="24" t="s">
        <v>6493</v>
      </c>
      <c r="AW1818" s="24" t="s">
        <v>5979</v>
      </c>
      <c r="AX1818" s="24" t="s">
        <v>5979</v>
      </c>
      <c r="AY1818" s="24" t="s">
        <v>7312</v>
      </c>
      <c r="AZ1818" s="216" t="s">
        <v>7641</v>
      </c>
      <c r="BA1818" s="216" t="s">
        <v>7111</v>
      </c>
      <c r="BB1818" s="57" t="s">
        <v>5474</v>
      </c>
      <c r="BC1818" s="202"/>
      <c r="BD1818" s="24"/>
      <c r="BE1818" s="151"/>
      <c r="BG1818" s="151"/>
      <c r="BI1818" s="151"/>
      <c r="BL1818" s="152"/>
    </row>
    <row r="1819" spans="1:64" s="169" customFormat="1">
      <c r="A1819" s="24">
        <v>9919</v>
      </c>
      <c r="B1819" s="24" t="s">
        <v>1594</v>
      </c>
      <c r="C1819" s="57">
        <v>22.85</v>
      </c>
      <c r="D1819" s="57">
        <v>23.45</v>
      </c>
      <c r="E1819" s="57">
        <v>22.85</v>
      </c>
      <c r="F1819" s="57">
        <v>23</v>
      </c>
      <c r="G1819" s="57">
        <v>23</v>
      </c>
      <c r="H1819" s="57">
        <v>23.25</v>
      </c>
      <c r="I1819" s="57">
        <v>22.7</v>
      </c>
      <c r="J1819" s="57">
        <v>22.8</v>
      </c>
      <c r="K1819" s="57">
        <v>22.8</v>
      </c>
      <c r="L1819" s="57">
        <v>23.1</v>
      </c>
      <c r="M1819" s="57">
        <v>22.8</v>
      </c>
      <c r="N1819" s="57">
        <v>22.85</v>
      </c>
      <c r="O1819" s="63">
        <v>2.1929824561403499E-3</v>
      </c>
      <c r="P1819" s="57">
        <v>330</v>
      </c>
      <c r="Q1819" s="57">
        <v>719</v>
      </c>
      <c r="R1819" s="57">
        <v>1720.3</v>
      </c>
      <c r="S1819" s="57">
        <v>22.97</v>
      </c>
      <c r="T1819" s="57">
        <v>27.305</v>
      </c>
      <c r="U1819" s="57">
        <v>32.022500000000001</v>
      </c>
      <c r="V1819" s="57">
        <v>22.9</v>
      </c>
      <c r="W1819" s="57">
        <v>26.754999999999999</v>
      </c>
      <c r="X1819" s="57">
        <v>31.807500000000001</v>
      </c>
      <c r="Y1819" s="57">
        <v>22.77</v>
      </c>
      <c r="Z1819" s="57">
        <v>26.22</v>
      </c>
      <c r="AA1819" s="57">
        <v>31.5867</v>
      </c>
      <c r="AB1819" s="57">
        <v>46.5</v>
      </c>
      <c r="AC1819" s="57">
        <v>22.4</v>
      </c>
      <c r="AD1819" s="57">
        <v>34.15</v>
      </c>
      <c r="AE1819" s="57">
        <v>22.4</v>
      </c>
      <c r="AF1819" s="64">
        <v>9.532</v>
      </c>
      <c r="AG1819" s="64">
        <v>7.5778999999999996</v>
      </c>
      <c r="AH1819" s="64">
        <v>10.9701</v>
      </c>
      <c r="AI1819" s="64">
        <v>8.7086000000000006</v>
      </c>
      <c r="AJ1819" s="61">
        <v>0.4513888888888889</v>
      </c>
      <c r="AK1819" s="216">
        <v>350</v>
      </c>
      <c r="AL1819" s="62">
        <v>666.32454096922277</v>
      </c>
      <c r="AM1819" s="24" t="s">
        <v>6526</v>
      </c>
      <c r="AN1819" s="216" t="s">
        <v>6009</v>
      </c>
      <c r="AO1819" s="216" t="s">
        <v>6047</v>
      </c>
      <c r="AP1819" s="216" t="s">
        <v>6884</v>
      </c>
      <c r="AQ1819" s="216" t="s">
        <v>6885</v>
      </c>
      <c r="AR1819" s="216" t="s">
        <v>6886</v>
      </c>
      <c r="AS1819" s="24" t="s">
        <v>7303</v>
      </c>
      <c r="AT1819" s="24" t="s">
        <v>6215</v>
      </c>
      <c r="AU1819" s="24" t="s">
        <v>5984</v>
      </c>
      <c r="AV1819" s="24" t="s">
        <v>6492</v>
      </c>
      <c r="AW1819" s="24" t="s">
        <v>6033</v>
      </c>
      <c r="AX1819" s="24" t="s">
        <v>5979</v>
      </c>
      <c r="AY1819" s="24" t="s">
        <v>7417</v>
      </c>
      <c r="AZ1819" s="216" t="s">
        <v>8455</v>
      </c>
      <c r="BA1819" s="216" t="s">
        <v>8140</v>
      </c>
      <c r="BB1819" s="57" t="s">
        <v>6898</v>
      </c>
      <c r="BC1819" s="202"/>
      <c r="BD1819" s="24"/>
      <c r="BE1819" s="151"/>
      <c r="BG1819" s="151"/>
      <c r="BI1819" s="151"/>
      <c r="BL1819" s="152"/>
    </row>
    <row r="1820" spans="1:64" s="169" customFormat="1">
      <c r="A1820" s="24">
        <v>9921</v>
      </c>
      <c r="B1820" s="24" t="s">
        <v>1595</v>
      </c>
      <c r="C1820" s="57">
        <v>301</v>
      </c>
      <c r="D1820" s="57">
        <v>322</v>
      </c>
      <c r="E1820" s="57">
        <v>301</v>
      </c>
      <c r="F1820" s="57">
        <v>302.5</v>
      </c>
      <c r="G1820" s="57">
        <v>308</v>
      </c>
      <c r="H1820" s="57">
        <v>308</v>
      </c>
      <c r="I1820" s="57">
        <v>301</v>
      </c>
      <c r="J1820" s="57">
        <v>301</v>
      </c>
      <c r="K1820" s="57">
        <v>304.5</v>
      </c>
      <c r="L1820" s="57">
        <v>306</v>
      </c>
      <c r="M1820" s="57">
        <v>302</v>
      </c>
      <c r="N1820" s="57">
        <v>303.5</v>
      </c>
      <c r="O1820" s="63">
        <v>8.3056478405315604E-3</v>
      </c>
      <c r="P1820" s="57">
        <v>126</v>
      </c>
      <c r="Q1820" s="57">
        <v>1140</v>
      </c>
      <c r="R1820" s="57">
        <v>1199.6500000000001</v>
      </c>
      <c r="S1820" s="57">
        <v>311.39999999999998</v>
      </c>
      <c r="T1820" s="57">
        <v>324.17500000000001</v>
      </c>
      <c r="U1820" s="57">
        <v>316.60000000000002</v>
      </c>
      <c r="V1820" s="57">
        <v>307.5</v>
      </c>
      <c r="W1820" s="57">
        <v>324.14999999999998</v>
      </c>
      <c r="X1820" s="57">
        <v>316.10000000000002</v>
      </c>
      <c r="Y1820" s="57">
        <v>304.10000000000002</v>
      </c>
      <c r="Z1820" s="57">
        <v>323.95</v>
      </c>
      <c r="AA1820" s="57">
        <v>315.5917</v>
      </c>
      <c r="AB1820" s="57">
        <v>376.5</v>
      </c>
      <c r="AC1820" s="57">
        <v>256</v>
      </c>
      <c r="AD1820" s="57">
        <v>354</v>
      </c>
      <c r="AE1820" s="57">
        <v>301</v>
      </c>
      <c r="AF1820" s="64">
        <v>9.5181000000000004</v>
      </c>
      <c r="AG1820" s="64">
        <v>22.466899999999999</v>
      </c>
      <c r="AH1820" s="64">
        <v>8.2834000000000003</v>
      </c>
      <c r="AI1820" s="64">
        <v>17.739000000000001</v>
      </c>
      <c r="AJ1820" s="61">
        <v>0.4513888888888889</v>
      </c>
      <c r="AK1820" s="216">
        <v>150</v>
      </c>
      <c r="AL1820" s="62">
        <v>274.9012550646226</v>
      </c>
      <c r="AM1820" s="24" t="s">
        <v>8456</v>
      </c>
      <c r="AN1820" s="216" t="s">
        <v>5967</v>
      </c>
      <c r="AO1820" s="216" t="s">
        <v>6047</v>
      </c>
      <c r="AP1820" s="216" t="s">
        <v>6884</v>
      </c>
      <c r="AQ1820" s="216" t="s">
        <v>6885</v>
      </c>
      <c r="AR1820" s="216" t="s">
        <v>6916</v>
      </c>
      <c r="AS1820" s="24" t="s">
        <v>6965</v>
      </c>
      <c r="AT1820" s="24" t="s">
        <v>6227</v>
      </c>
      <c r="AU1820" s="24" t="s">
        <v>6527</v>
      </c>
      <c r="AV1820" s="24" t="s">
        <v>6561</v>
      </c>
      <c r="AW1820" s="24" t="s">
        <v>5986</v>
      </c>
      <c r="AX1820" s="24" t="s">
        <v>5986</v>
      </c>
      <c r="AY1820" s="24" t="s">
        <v>8457</v>
      </c>
      <c r="AZ1820" s="216" t="s">
        <v>7210</v>
      </c>
      <c r="BA1820" s="216" t="s">
        <v>6948</v>
      </c>
      <c r="BB1820" s="57" t="s">
        <v>5474</v>
      </c>
      <c r="BC1820" s="202"/>
      <c r="BD1820" s="24"/>
      <c r="BE1820" s="151"/>
      <c r="BG1820" s="151"/>
      <c r="BI1820" s="151"/>
      <c r="BL1820" s="152"/>
    </row>
    <row r="1821" spans="1:64" s="169" customFormat="1">
      <c r="A1821" s="24">
        <v>9924</v>
      </c>
      <c r="B1821" s="24" t="s">
        <v>1596</v>
      </c>
      <c r="C1821" s="57">
        <v>40</v>
      </c>
      <c r="D1821" s="57">
        <v>40.25</v>
      </c>
      <c r="E1821" s="57">
        <v>40</v>
      </c>
      <c r="F1821" s="57">
        <v>40.1</v>
      </c>
      <c r="G1821" s="57">
        <v>40.1</v>
      </c>
      <c r="H1821" s="57">
        <v>40.35</v>
      </c>
      <c r="I1821" s="57">
        <v>40</v>
      </c>
      <c r="J1821" s="57">
        <v>40.200000000000003</v>
      </c>
      <c r="K1821" s="57">
        <v>40.200000000000003</v>
      </c>
      <c r="L1821" s="57">
        <v>40.6</v>
      </c>
      <c r="M1821" s="57">
        <v>40.200000000000003</v>
      </c>
      <c r="N1821" s="57">
        <v>40.549999999999997</v>
      </c>
      <c r="O1821" s="63">
        <v>8.7064676616915408E-3</v>
      </c>
      <c r="P1821" s="57">
        <v>42</v>
      </c>
      <c r="Q1821" s="57">
        <v>116</v>
      </c>
      <c r="R1821" s="57">
        <v>322.89999999999998</v>
      </c>
      <c r="S1821" s="57">
        <v>40.03</v>
      </c>
      <c r="T1821" s="57">
        <v>41.384999999999998</v>
      </c>
      <c r="U1821" s="57">
        <v>43.894199999999998</v>
      </c>
      <c r="V1821" s="57">
        <v>40.08</v>
      </c>
      <c r="W1821" s="57">
        <v>41.24</v>
      </c>
      <c r="X1821" s="57">
        <v>43.817500000000003</v>
      </c>
      <c r="Y1821" s="57">
        <v>40.15</v>
      </c>
      <c r="Z1821" s="57">
        <v>41.127499999999998</v>
      </c>
      <c r="AA1821" s="57">
        <v>43.7483</v>
      </c>
      <c r="AB1821" s="57">
        <v>49.15</v>
      </c>
      <c r="AC1821" s="57">
        <v>39.799999999999997</v>
      </c>
      <c r="AD1821" s="57">
        <v>43.4</v>
      </c>
      <c r="AE1821" s="57">
        <v>39.799999999999997</v>
      </c>
      <c r="AF1821" s="64">
        <v>30.207999999999998</v>
      </c>
      <c r="AG1821" s="64">
        <v>19.1843</v>
      </c>
      <c r="AH1821" s="64">
        <v>51.3887</v>
      </c>
      <c r="AI1821" s="64">
        <v>29.9191</v>
      </c>
      <c r="AJ1821" s="61">
        <v>0.4513888888888889</v>
      </c>
      <c r="AK1821" s="216">
        <v>50</v>
      </c>
      <c r="AL1821" s="62">
        <v>159.10128898228101</v>
      </c>
      <c r="AM1821" s="24" t="s">
        <v>6257</v>
      </c>
      <c r="AN1821" s="216" t="s">
        <v>6009</v>
      </c>
      <c r="AO1821" s="216" t="s">
        <v>5961</v>
      </c>
      <c r="AP1821" s="216" t="s">
        <v>6884</v>
      </c>
      <c r="AQ1821" s="216" t="s">
        <v>6885</v>
      </c>
      <c r="AR1821" s="216" t="s">
        <v>6886</v>
      </c>
      <c r="AS1821" s="24" t="s">
        <v>7303</v>
      </c>
      <c r="AT1821" s="24" t="s">
        <v>6055</v>
      </c>
      <c r="AU1821" s="24" t="s">
        <v>6016</v>
      </c>
      <c r="AV1821" s="24" t="s">
        <v>6055</v>
      </c>
      <c r="AW1821" s="24" t="s">
        <v>5965</v>
      </c>
      <c r="AX1821" s="24" t="s">
        <v>5979</v>
      </c>
      <c r="AY1821" s="24" t="s">
        <v>7271</v>
      </c>
      <c r="AZ1821" s="216" t="s">
        <v>7264</v>
      </c>
      <c r="BA1821" s="216" t="s">
        <v>6948</v>
      </c>
      <c r="BB1821" s="57" t="s">
        <v>5474</v>
      </c>
      <c r="BC1821" s="202"/>
      <c r="BD1821" s="24"/>
      <c r="BE1821" s="151"/>
      <c r="BG1821" s="151"/>
      <c r="BI1821" s="151"/>
      <c r="BL1821" s="152"/>
    </row>
    <row r="1822" spans="1:64" s="169" customFormat="1">
      <c r="A1822" s="24">
        <v>9925</v>
      </c>
      <c r="B1822" s="24" t="s">
        <v>1597</v>
      </c>
      <c r="C1822" s="57">
        <v>37.299999999999997</v>
      </c>
      <c r="D1822" s="57">
        <v>37.65</v>
      </c>
      <c r="E1822" s="57">
        <v>37.299999999999997</v>
      </c>
      <c r="F1822" s="57">
        <v>37.65</v>
      </c>
      <c r="G1822" s="57">
        <v>37.65</v>
      </c>
      <c r="H1822" s="57">
        <v>37.9</v>
      </c>
      <c r="I1822" s="57">
        <v>37.6</v>
      </c>
      <c r="J1822" s="57">
        <v>37.9</v>
      </c>
      <c r="K1822" s="57">
        <v>37.75</v>
      </c>
      <c r="L1822" s="57">
        <v>37.799999999999997</v>
      </c>
      <c r="M1822" s="57">
        <v>37.65</v>
      </c>
      <c r="N1822" s="57">
        <v>37.799999999999997</v>
      </c>
      <c r="O1822" s="63">
        <v>-2.6385224274406301E-3</v>
      </c>
      <c r="P1822" s="57">
        <v>61</v>
      </c>
      <c r="Q1822" s="57">
        <v>72</v>
      </c>
      <c r="R1822" s="57">
        <v>269.8</v>
      </c>
      <c r="S1822" s="57">
        <v>38.29</v>
      </c>
      <c r="T1822" s="57">
        <v>39.29</v>
      </c>
      <c r="U1822" s="57">
        <v>39.017499999999998</v>
      </c>
      <c r="V1822" s="57">
        <v>37.950000000000003</v>
      </c>
      <c r="W1822" s="57">
        <v>39.222499999999997</v>
      </c>
      <c r="X1822" s="57">
        <v>39.013300000000001</v>
      </c>
      <c r="Y1822" s="57">
        <v>37.630000000000003</v>
      </c>
      <c r="Z1822" s="57">
        <v>39.15</v>
      </c>
      <c r="AA1822" s="57">
        <v>39.0017</v>
      </c>
      <c r="AB1822" s="57">
        <v>40</v>
      </c>
      <c r="AC1822" s="57">
        <v>36</v>
      </c>
      <c r="AD1822" s="57">
        <v>40</v>
      </c>
      <c r="AE1822" s="57">
        <v>37.200000000000003</v>
      </c>
      <c r="AF1822" s="64">
        <v>21.941600000000001</v>
      </c>
      <c r="AG1822" s="64">
        <v>26.3538</v>
      </c>
      <c r="AH1822" s="64">
        <v>22.627700000000001</v>
      </c>
      <c r="AI1822" s="64">
        <v>25.111799999999999</v>
      </c>
      <c r="AJ1822" s="61">
        <v>0.4513888888888889</v>
      </c>
      <c r="AK1822" s="216">
        <v>100</v>
      </c>
      <c r="AL1822" s="62">
        <v>136.08358909144079</v>
      </c>
      <c r="AM1822" s="24" t="s">
        <v>6424</v>
      </c>
      <c r="AN1822" s="216" t="s">
        <v>6039</v>
      </c>
      <c r="AO1822" s="216" t="s">
        <v>6007</v>
      </c>
      <c r="AP1822" s="216" t="s">
        <v>6884</v>
      </c>
      <c r="AQ1822" s="216" t="s">
        <v>6885</v>
      </c>
      <c r="AR1822" s="216" t="s">
        <v>6886</v>
      </c>
      <c r="AS1822" s="24" t="s">
        <v>6887</v>
      </c>
      <c r="AT1822" s="24" t="s">
        <v>6493</v>
      </c>
      <c r="AU1822" s="24" t="s">
        <v>6126</v>
      </c>
      <c r="AV1822" s="24" t="s">
        <v>6425</v>
      </c>
      <c r="AW1822" s="24" t="s">
        <v>5979</v>
      </c>
      <c r="AX1822" s="24" t="s">
        <v>5996</v>
      </c>
      <c r="AY1822" s="24" t="s">
        <v>7622</v>
      </c>
      <c r="AZ1822" s="216" t="s">
        <v>6950</v>
      </c>
      <c r="BA1822" s="216" t="s">
        <v>7012</v>
      </c>
      <c r="BB1822" s="57" t="s">
        <v>6898</v>
      </c>
      <c r="BC1822" s="202"/>
      <c r="BD1822" s="24"/>
      <c r="BE1822" s="151"/>
      <c r="BG1822" s="151"/>
      <c r="BI1822" s="151"/>
      <c r="BL1822" s="152"/>
    </row>
    <row r="1823" spans="1:64" s="169" customFormat="1">
      <c r="A1823" s="24">
        <v>9926</v>
      </c>
      <c r="B1823" s="24" t="s">
        <v>1598</v>
      </c>
      <c r="C1823" s="57">
        <v>46.95</v>
      </c>
      <c r="D1823" s="57">
        <v>47.4</v>
      </c>
      <c r="E1823" s="57">
        <v>46.95</v>
      </c>
      <c r="F1823" s="57">
        <v>47.4</v>
      </c>
      <c r="G1823" s="57">
        <v>47.35</v>
      </c>
      <c r="H1823" s="57">
        <v>47.4</v>
      </c>
      <c r="I1823" s="57">
        <v>47.35</v>
      </c>
      <c r="J1823" s="57">
        <v>47.4</v>
      </c>
      <c r="K1823" s="57">
        <v>47.05</v>
      </c>
      <c r="L1823" s="57">
        <v>48.05</v>
      </c>
      <c r="M1823" s="57">
        <v>47.05</v>
      </c>
      <c r="N1823" s="57">
        <v>48.05</v>
      </c>
      <c r="O1823" s="63">
        <v>1.3713080168776299E-2</v>
      </c>
      <c r="P1823" s="57">
        <v>2</v>
      </c>
      <c r="Q1823" s="57">
        <v>6</v>
      </c>
      <c r="R1823" s="57">
        <v>8.7368000000000006</v>
      </c>
      <c r="S1823" s="57">
        <v>46.987499999999997</v>
      </c>
      <c r="T1823" s="57">
        <v>47.486800000000002</v>
      </c>
      <c r="U1823" s="57">
        <v>47.819099999999999</v>
      </c>
      <c r="V1823" s="57">
        <v>47</v>
      </c>
      <c r="W1823" s="57">
        <v>47.460500000000003</v>
      </c>
      <c r="X1823" s="57">
        <v>47.802700000000002</v>
      </c>
      <c r="Y1823" s="57">
        <v>47.21</v>
      </c>
      <c r="Z1823" s="57">
        <v>47.442100000000003</v>
      </c>
      <c r="AA1823" s="57">
        <v>47.8018</v>
      </c>
      <c r="AB1823" s="57">
        <v>50</v>
      </c>
      <c r="AC1823" s="57">
        <v>0</v>
      </c>
      <c r="AD1823" s="57">
        <v>48.7</v>
      </c>
      <c r="AE1823" s="57">
        <v>46.5</v>
      </c>
      <c r="AF1823" s="64"/>
      <c r="AG1823" s="64"/>
      <c r="AH1823" s="64"/>
      <c r="AI1823" s="64"/>
      <c r="AJ1823" s="61">
        <v>0.4513888888888889</v>
      </c>
      <c r="AK1823" s="216">
        <v>50</v>
      </c>
      <c r="AL1823" s="62">
        <v>7.5762518562990948</v>
      </c>
      <c r="AM1823" s="24" t="s">
        <v>6962</v>
      </c>
      <c r="AN1823" s="216" t="s">
        <v>5993</v>
      </c>
      <c r="AO1823" s="216" t="s">
        <v>5993</v>
      </c>
      <c r="AP1823" s="216" t="s">
        <v>6908</v>
      </c>
      <c r="AQ1823" s="216" t="s">
        <v>6900</v>
      </c>
      <c r="AR1823" s="216" t="s">
        <v>6886</v>
      </c>
      <c r="AS1823" s="24" t="s">
        <v>6927</v>
      </c>
      <c r="AT1823" s="24" t="s">
        <v>6493</v>
      </c>
      <c r="AU1823" s="24" t="e">
        <v>#NAME?</v>
      </c>
      <c r="AV1823" s="24" t="s">
        <v>6493</v>
      </c>
      <c r="AW1823" s="24" t="s">
        <v>5979</v>
      </c>
      <c r="AX1823" s="24" t="s">
        <v>5979</v>
      </c>
      <c r="AY1823" s="24" t="s">
        <v>7159</v>
      </c>
      <c r="AZ1823" s="216" t="s">
        <v>6958</v>
      </c>
      <c r="BA1823" s="216" t="s">
        <v>8225</v>
      </c>
      <c r="BB1823" s="57" t="s">
        <v>6925</v>
      </c>
      <c r="BC1823" s="202"/>
      <c r="BD1823" s="24"/>
      <c r="BE1823" s="151"/>
      <c r="BG1823" s="151"/>
      <c r="BI1823" s="151"/>
      <c r="BL1823" s="152"/>
    </row>
    <row r="1824" spans="1:64" s="169" customFormat="1">
      <c r="A1824" s="24">
        <v>9927</v>
      </c>
      <c r="B1824" s="24" t="s">
        <v>1599</v>
      </c>
      <c r="C1824" s="57">
        <v>35.299999999999997</v>
      </c>
      <c r="D1824" s="57">
        <v>35.950000000000003</v>
      </c>
      <c r="E1824" s="57">
        <v>35.299999999999997</v>
      </c>
      <c r="F1824" s="57">
        <v>35.5</v>
      </c>
      <c r="G1824" s="57">
        <v>35.5</v>
      </c>
      <c r="H1824" s="57">
        <v>35.5</v>
      </c>
      <c r="I1824" s="57">
        <v>34.799999999999997</v>
      </c>
      <c r="J1824" s="57">
        <v>34.799999999999997</v>
      </c>
      <c r="K1824" s="57">
        <v>34.15</v>
      </c>
      <c r="L1824" s="57">
        <v>34.65</v>
      </c>
      <c r="M1824" s="57">
        <v>34.15</v>
      </c>
      <c r="N1824" s="57">
        <v>34.35</v>
      </c>
      <c r="O1824" s="63">
        <v>1.6272189349112402E-2</v>
      </c>
      <c r="P1824" s="57">
        <v>151</v>
      </c>
      <c r="Q1824" s="57">
        <v>794</v>
      </c>
      <c r="R1824" s="57">
        <v>1121.8</v>
      </c>
      <c r="S1824" s="57">
        <v>35.36</v>
      </c>
      <c r="T1824" s="57">
        <v>38.805</v>
      </c>
      <c r="U1824" s="57">
        <v>38.002499999999998</v>
      </c>
      <c r="V1824" s="57">
        <v>35.22</v>
      </c>
      <c r="W1824" s="57">
        <v>38.352499999999999</v>
      </c>
      <c r="X1824" s="57">
        <v>38.054200000000002</v>
      </c>
      <c r="Y1824" s="57">
        <v>34.81</v>
      </c>
      <c r="Z1824" s="57">
        <v>37.945</v>
      </c>
      <c r="AA1824" s="57">
        <v>38.076700000000002</v>
      </c>
      <c r="AB1824" s="57">
        <v>45.8</v>
      </c>
      <c r="AC1824" s="57">
        <v>27.3</v>
      </c>
      <c r="AD1824" s="57">
        <v>43.6</v>
      </c>
      <c r="AE1824" s="57">
        <v>34.15</v>
      </c>
      <c r="AF1824" s="64">
        <v>19.036200000000001</v>
      </c>
      <c r="AG1824" s="64">
        <v>18.285</v>
      </c>
      <c r="AH1824" s="64">
        <v>14.259399999999999</v>
      </c>
      <c r="AI1824" s="64">
        <v>16.943100000000001</v>
      </c>
      <c r="AJ1824" s="61">
        <v>0.4513888888888889</v>
      </c>
      <c r="AK1824" s="216">
        <v>200</v>
      </c>
      <c r="AL1824" s="62">
        <v>311.63703524832135</v>
      </c>
      <c r="AM1824" s="24" t="s">
        <v>6508</v>
      </c>
      <c r="AN1824" s="216" t="s">
        <v>5960</v>
      </c>
      <c r="AO1824" s="216" t="s">
        <v>6047</v>
      </c>
      <c r="AP1824" s="216" t="s">
        <v>6884</v>
      </c>
      <c r="AQ1824" s="216" t="s">
        <v>6885</v>
      </c>
      <c r="AR1824" s="216" t="s">
        <v>6916</v>
      </c>
      <c r="AS1824" s="24" t="s">
        <v>6945</v>
      </c>
      <c r="AT1824" s="24" t="s">
        <v>6492</v>
      </c>
      <c r="AU1824" s="24" t="s">
        <v>6518</v>
      </c>
      <c r="AV1824" s="24" t="s">
        <v>6055</v>
      </c>
      <c r="AW1824" s="24" t="s">
        <v>5976</v>
      </c>
      <c r="AX1824" s="24" t="s">
        <v>5979</v>
      </c>
      <c r="AY1824" s="24" t="s">
        <v>8117</v>
      </c>
      <c r="AZ1824" s="216" t="s">
        <v>7679</v>
      </c>
      <c r="BA1824" s="216" t="s">
        <v>7021</v>
      </c>
      <c r="BB1824" s="57" t="s">
        <v>5474</v>
      </c>
      <c r="BC1824" s="202"/>
      <c r="BD1824" s="24"/>
      <c r="BE1824" s="151"/>
      <c r="BG1824" s="151"/>
      <c r="BI1824" s="151"/>
      <c r="BL1824" s="152"/>
    </row>
    <row r="1825" spans="1:64" s="169" customFormat="1">
      <c r="A1825" s="24">
        <v>9929</v>
      </c>
      <c r="B1825" s="24" t="s">
        <v>1601</v>
      </c>
      <c r="C1825" s="57">
        <v>9.56</v>
      </c>
      <c r="D1825" s="57">
        <v>9.81</v>
      </c>
      <c r="E1825" s="57">
        <v>9.56</v>
      </c>
      <c r="F1825" s="57">
        <v>9.81</v>
      </c>
      <c r="G1825" s="57">
        <v>9.81</v>
      </c>
      <c r="H1825" s="57">
        <v>9.86</v>
      </c>
      <c r="I1825" s="57">
        <v>9.77</v>
      </c>
      <c r="J1825" s="57">
        <v>9.85</v>
      </c>
      <c r="K1825" s="57">
        <v>9.85</v>
      </c>
      <c r="L1825" s="57">
        <v>9.86</v>
      </c>
      <c r="M1825" s="57">
        <v>9.64</v>
      </c>
      <c r="N1825" s="57">
        <v>9.66</v>
      </c>
      <c r="O1825" s="63">
        <v>-1.9289340101522799E-2</v>
      </c>
      <c r="P1825" s="57">
        <v>17</v>
      </c>
      <c r="Q1825" s="57">
        <v>22</v>
      </c>
      <c r="R1825" s="57">
        <v>40.950000000000003</v>
      </c>
      <c r="S1825" s="57">
        <v>9.8979999999999997</v>
      </c>
      <c r="T1825" s="57">
        <v>10.627000000000001</v>
      </c>
      <c r="U1825" s="57">
        <v>11.166499999999999</v>
      </c>
      <c r="V1825" s="57">
        <v>9.8279999999999994</v>
      </c>
      <c r="W1825" s="57">
        <v>10.567</v>
      </c>
      <c r="X1825" s="57">
        <v>11.131500000000001</v>
      </c>
      <c r="Y1825" s="57">
        <v>9.75</v>
      </c>
      <c r="Z1825" s="57">
        <v>10.505000000000001</v>
      </c>
      <c r="AA1825" s="57">
        <v>11.095000000000001</v>
      </c>
      <c r="AB1825" s="57">
        <v>15.3</v>
      </c>
      <c r="AC1825" s="57">
        <v>9.5</v>
      </c>
      <c r="AD1825" s="57">
        <v>11.15</v>
      </c>
      <c r="AE1825" s="57">
        <v>9.5</v>
      </c>
      <c r="AF1825" s="64">
        <v>17.424600000000002</v>
      </c>
      <c r="AG1825" s="64">
        <v>18.402000000000001</v>
      </c>
      <c r="AH1825" s="64">
        <v>15.7189</v>
      </c>
      <c r="AI1825" s="64">
        <v>17.5077</v>
      </c>
      <c r="AJ1825" s="61">
        <v>0.4548611111111111</v>
      </c>
      <c r="AK1825" s="216">
        <v>50</v>
      </c>
      <c r="AL1825" s="62">
        <v>61.563142313997389</v>
      </c>
      <c r="AM1825" s="24" t="s">
        <v>8458</v>
      </c>
      <c r="AN1825" s="216" t="s">
        <v>5967</v>
      </c>
      <c r="AO1825" s="216" t="s">
        <v>6047</v>
      </c>
      <c r="AP1825" s="216" t="s">
        <v>6884</v>
      </c>
      <c r="AQ1825" s="216" t="s">
        <v>6885</v>
      </c>
      <c r="AR1825" s="216" t="s">
        <v>6916</v>
      </c>
      <c r="AS1825" s="24" t="s">
        <v>6951</v>
      </c>
      <c r="AT1825" s="24" t="s">
        <v>6255</v>
      </c>
      <c r="AU1825" s="24" t="s">
        <v>6016</v>
      </c>
      <c r="AV1825" s="24" t="s">
        <v>5984</v>
      </c>
      <c r="AW1825" s="24" t="s">
        <v>5979</v>
      </c>
      <c r="AX1825" s="24" t="s">
        <v>5965</v>
      </c>
      <c r="AY1825" s="24" t="s">
        <v>8118</v>
      </c>
      <c r="AZ1825" s="216" t="s">
        <v>7177</v>
      </c>
      <c r="BA1825" s="216" t="s">
        <v>7806</v>
      </c>
      <c r="BB1825" s="57" t="s">
        <v>5474</v>
      </c>
      <c r="BC1825" s="202"/>
      <c r="BD1825" s="24"/>
      <c r="BE1825" s="151"/>
      <c r="BG1825" s="151"/>
      <c r="BI1825" s="151"/>
      <c r="BL1825" s="152"/>
    </row>
    <row r="1826" spans="1:64" s="169" customFormat="1">
      <c r="A1826" s="24">
        <v>9930</v>
      </c>
      <c r="B1826" s="24" t="s">
        <v>1602</v>
      </c>
      <c r="C1826" s="57">
        <v>45.9</v>
      </c>
      <c r="D1826" s="57">
        <v>46.2</v>
      </c>
      <c r="E1826" s="57">
        <v>45.9</v>
      </c>
      <c r="F1826" s="57">
        <v>46.2</v>
      </c>
      <c r="G1826" s="57">
        <v>46.2</v>
      </c>
      <c r="H1826" s="57">
        <v>46.2</v>
      </c>
      <c r="I1826" s="57">
        <v>46</v>
      </c>
      <c r="J1826" s="57">
        <v>46.2</v>
      </c>
      <c r="K1826" s="57">
        <v>46.2</v>
      </c>
      <c r="L1826" s="57">
        <v>46.3</v>
      </c>
      <c r="M1826" s="57">
        <v>46.1</v>
      </c>
      <c r="N1826" s="57">
        <v>46.25</v>
      </c>
      <c r="O1826" s="63">
        <v>1.0822510822510801E-3</v>
      </c>
      <c r="P1826" s="57">
        <v>67</v>
      </c>
      <c r="Q1826" s="57">
        <v>89</v>
      </c>
      <c r="R1826" s="57">
        <v>69.5</v>
      </c>
      <c r="S1826" s="57">
        <v>45.96</v>
      </c>
      <c r="T1826" s="57">
        <v>46.695</v>
      </c>
      <c r="U1826" s="57">
        <v>46.890799999999999</v>
      </c>
      <c r="V1826" s="57">
        <v>45.98</v>
      </c>
      <c r="W1826" s="57">
        <v>46.64</v>
      </c>
      <c r="X1826" s="57">
        <v>46.885800000000003</v>
      </c>
      <c r="Y1826" s="57">
        <v>46.01</v>
      </c>
      <c r="Z1826" s="57">
        <v>46.607500000000002</v>
      </c>
      <c r="AA1826" s="57">
        <v>46.879199999999997</v>
      </c>
      <c r="AB1826" s="57">
        <v>50.3</v>
      </c>
      <c r="AC1826" s="57">
        <v>43.7</v>
      </c>
      <c r="AD1826" s="57">
        <v>47.5</v>
      </c>
      <c r="AE1826" s="57">
        <v>45.5</v>
      </c>
      <c r="AF1826" s="64">
        <v>36.386400000000002</v>
      </c>
      <c r="AG1826" s="64">
        <v>26.784199999999998</v>
      </c>
      <c r="AH1826" s="64">
        <v>45.090899999999998</v>
      </c>
      <c r="AI1826" s="64">
        <v>32.886499999999998</v>
      </c>
      <c r="AJ1826" s="61">
        <v>0.4548611111111111</v>
      </c>
      <c r="AK1826" s="216">
        <v>100</v>
      </c>
      <c r="AL1826" s="62">
        <v>145.27047228988116</v>
      </c>
      <c r="AM1826" s="24" t="s">
        <v>7127</v>
      </c>
      <c r="AN1826" s="216" t="s">
        <v>6009</v>
      </c>
      <c r="AO1826" s="216" t="s">
        <v>5971</v>
      </c>
      <c r="AP1826" s="216" t="s">
        <v>6884</v>
      </c>
      <c r="AQ1826" s="216" t="s">
        <v>6885</v>
      </c>
      <c r="AR1826" s="216" t="s">
        <v>6886</v>
      </c>
      <c r="AS1826" s="24" t="s">
        <v>6887</v>
      </c>
      <c r="AT1826" s="24" t="s">
        <v>6493</v>
      </c>
      <c r="AU1826" s="24" t="s">
        <v>6650</v>
      </c>
      <c r="AV1826" s="24" t="s">
        <v>6452</v>
      </c>
      <c r="AW1826" s="24" t="s">
        <v>5990</v>
      </c>
      <c r="AX1826" s="24" t="s">
        <v>5970</v>
      </c>
      <c r="AY1826" s="24" t="s">
        <v>7621</v>
      </c>
      <c r="AZ1826" s="216" t="s">
        <v>6910</v>
      </c>
      <c r="BA1826" s="216" t="s">
        <v>7232</v>
      </c>
      <c r="BB1826" s="57" t="s">
        <v>5474</v>
      </c>
      <c r="BC1826" s="202"/>
      <c r="BD1826" s="24"/>
      <c r="BE1826" s="151"/>
      <c r="BG1826" s="151"/>
      <c r="BI1826" s="151"/>
      <c r="BL1826" s="152"/>
    </row>
    <row r="1827" spans="1:64" s="169" customFormat="1">
      <c r="A1827" s="24">
        <v>9933</v>
      </c>
      <c r="B1827" s="24" t="s">
        <v>1604</v>
      </c>
      <c r="C1827" s="57">
        <v>36</v>
      </c>
      <c r="D1827" s="57">
        <v>36.1</v>
      </c>
      <c r="E1827" s="57">
        <v>35.799999999999997</v>
      </c>
      <c r="F1827" s="57">
        <v>35.950000000000003</v>
      </c>
      <c r="G1827" s="57">
        <v>36.299999999999997</v>
      </c>
      <c r="H1827" s="57">
        <v>36.299999999999997</v>
      </c>
      <c r="I1827" s="57">
        <v>35.9</v>
      </c>
      <c r="J1827" s="57">
        <v>36.200000000000003</v>
      </c>
      <c r="K1827" s="57">
        <v>36.200000000000003</v>
      </c>
      <c r="L1827" s="57">
        <v>36.200000000000003</v>
      </c>
      <c r="M1827" s="57">
        <v>35.9</v>
      </c>
      <c r="N1827" s="57">
        <v>35.9</v>
      </c>
      <c r="O1827" s="63">
        <v>-8.2872928176795594E-3</v>
      </c>
      <c r="P1827" s="57">
        <v>576</v>
      </c>
      <c r="Q1827" s="57">
        <v>721</v>
      </c>
      <c r="R1827" s="57">
        <v>1296.5999999999999</v>
      </c>
      <c r="S1827" s="57">
        <v>37.28</v>
      </c>
      <c r="T1827" s="57">
        <v>38.157499999999999</v>
      </c>
      <c r="U1827" s="57">
        <v>38.4833</v>
      </c>
      <c r="V1827" s="57">
        <v>36.9</v>
      </c>
      <c r="W1827" s="57">
        <v>38.027500000000003</v>
      </c>
      <c r="X1827" s="57">
        <v>38.456699999999998</v>
      </c>
      <c r="Y1827" s="57">
        <v>36.36</v>
      </c>
      <c r="Z1827" s="57">
        <v>37.902500000000003</v>
      </c>
      <c r="AA1827" s="57">
        <v>38.421700000000001</v>
      </c>
      <c r="AB1827" s="57">
        <v>41.55</v>
      </c>
      <c r="AC1827" s="57">
        <v>34.9</v>
      </c>
      <c r="AD1827" s="57">
        <v>38.9</v>
      </c>
      <c r="AE1827" s="57">
        <v>35.4</v>
      </c>
      <c r="AF1827" s="64">
        <v>26.467400000000001</v>
      </c>
      <c r="AG1827" s="64">
        <v>33.433399999999999</v>
      </c>
      <c r="AH1827" s="64">
        <v>22.853200000000001</v>
      </c>
      <c r="AI1827" s="64">
        <v>29.906700000000001</v>
      </c>
      <c r="AJ1827" s="61">
        <v>0.4548611111111111</v>
      </c>
      <c r="AK1827" s="216">
        <v>600</v>
      </c>
      <c r="AL1827" s="62">
        <v>1121.2073331564652</v>
      </c>
      <c r="AM1827" s="24" t="s">
        <v>6517</v>
      </c>
      <c r="AN1827" s="216" t="s">
        <v>5967</v>
      </c>
      <c r="AO1827" s="216" t="s">
        <v>6007</v>
      </c>
      <c r="AP1827" s="216" t="s">
        <v>6884</v>
      </c>
      <c r="AQ1827" s="216" t="s">
        <v>6885</v>
      </c>
      <c r="AR1827" s="216" t="s">
        <v>6916</v>
      </c>
      <c r="AS1827" s="24" t="s">
        <v>6887</v>
      </c>
      <c r="AT1827" s="24" t="s">
        <v>6277</v>
      </c>
      <c r="AU1827" s="24" t="s">
        <v>6345</v>
      </c>
      <c r="AV1827" s="24" t="s">
        <v>6518</v>
      </c>
      <c r="AW1827" s="24" t="s">
        <v>5979</v>
      </c>
      <c r="AX1827" s="24" t="s">
        <v>5979</v>
      </c>
      <c r="AY1827" s="24" t="s">
        <v>8035</v>
      </c>
      <c r="AZ1827" s="216" t="s">
        <v>7129</v>
      </c>
      <c r="BA1827" s="216" t="s">
        <v>6980</v>
      </c>
      <c r="BB1827" s="57" t="s">
        <v>5474</v>
      </c>
      <c r="BC1827" s="202"/>
      <c r="BD1827" s="24"/>
      <c r="BE1827" s="151"/>
      <c r="BG1827" s="151"/>
      <c r="BI1827" s="151"/>
      <c r="BL1827" s="152"/>
    </row>
    <row r="1828" spans="1:64" s="169" customFormat="1">
      <c r="A1828" s="24">
        <v>9934</v>
      </c>
      <c r="B1828" s="24" t="s">
        <v>4412</v>
      </c>
      <c r="C1828" s="57">
        <v>15.65</v>
      </c>
      <c r="D1828" s="57">
        <v>15.9</v>
      </c>
      <c r="E1828" s="57">
        <v>15.65</v>
      </c>
      <c r="F1828" s="57">
        <v>15.75</v>
      </c>
      <c r="G1828" s="57">
        <v>15.85</v>
      </c>
      <c r="H1828" s="57">
        <v>15.85</v>
      </c>
      <c r="I1828" s="57">
        <v>15.55</v>
      </c>
      <c r="J1828" s="57">
        <v>15.6</v>
      </c>
      <c r="K1828" s="57">
        <v>15.7</v>
      </c>
      <c r="L1828" s="57">
        <v>15.75</v>
      </c>
      <c r="M1828" s="57">
        <v>15.7</v>
      </c>
      <c r="N1828" s="57">
        <v>15.7</v>
      </c>
      <c r="O1828" s="63">
        <v>6.41025641025641E-3</v>
      </c>
      <c r="P1828" s="57">
        <v>9</v>
      </c>
      <c r="Q1828" s="57">
        <v>283</v>
      </c>
      <c r="R1828" s="57">
        <v>431.8</v>
      </c>
      <c r="S1828" s="57">
        <v>15.98</v>
      </c>
      <c r="T1828" s="57">
        <v>16.87</v>
      </c>
      <c r="U1828" s="57">
        <v>17.114999999999998</v>
      </c>
      <c r="V1828" s="57">
        <v>15.84</v>
      </c>
      <c r="W1828" s="57">
        <v>16.782499999999999</v>
      </c>
      <c r="X1828" s="57">
        <v>17.095800000000001</v>
      </c>
      <c r="Y1828" s="57">
        <v>15.7</v>
      </c>
      <c r="Z1828" s="57">
        <v>16.7075</v>
      </c>
      <c r="AA1828" s="57">
        <v>17.078299999999999</v>
      </c>
      <c r="AB1828" s="57">
        <v>20.5</v>
      </c>
      <c r="AC1828" s="57">
        <v>14</v>
      </c>
      <c r="AD1828" s="57">
        <v>17.5</v>
      </c>
      <c r="AE1828" s="57">
        <v>15.55</v>
      </c>
      <c r="AF1828" s="64">
        <v>9.7684999999999995</v>
      </c>
      <c r="AG1828" s="64">
        <v>15.0524</v>
      </c>
      <c r="AH1828" s="64">
        <v>9.9605999999999995</v>
      </c>
      <c r="AI1828" s="64">
        <v>13.3551</v>
      </c>
      <c r="AJ1828" s="61">
        <v>0.4548611111111111</v>
      </c>
      <c r="AK1828" s="216">
        <v>50</v>
      </c>
      <c r="AL1828" s="62">
        <v>32.592251813292734</v>
      </c>
      <c r="AM1828" s="24" t="s">
        <v>6555</v>
      </c>
      <c r="AN1828" s="216" t="s">
        <v>6039</v>
      </c>
      <c r="AO1828" s="216" t="s">
        <v>6047</v>
      </c>
      <c r="AP1828" s="216" t="s">
        <v>6884</v>
      </c>
      <c r="AQ1828" s="216" t="s">
        <v>6885</v>
      </c>
      <c r="AR1828" s="216" t="s">
        <v>7000</v>
      </c>
      <c r="AS1828" s="24" t="s">
        <v>6965</v>
      </c>
      <c r="AT1828" s="24" t="s">
        <v>6055</v>
      </c>
      <c r="AU1828" s="24" t="s">
        <v>6017</v>
      </c>
      <c r="AV1828" s="24" t="s">
        <v>6122</v>
      </c>
      <c r="AW1828" s="24" t="s">
        <v>6159</v>
      </c>
      <c r="AX1828" s="24" t="s">
        <v>5979</v>
      </c>
      <c r="AY1828" s="24" t="s">
        <v>7029</v>
      </c>
      <c r="AZ1828" s="216" t="s">
        <v>7203</v>
      </c>
      <c r="BA1828" s="216" t="s">
        <v>6920</v>
      </c>
      <c r="BB1828" s="57" t="s">
        <v>6898</v>
      </c>
      <c r="BC1828" s="202"/>
      <c r="BD1828" s="24"/>
      <c r="BE1828" s="151"/>
      <c r="BG1828" s="151"/>
      <c r="BI1828" s="151"/>
      <c r="BL1828" s="152"/>
    </row>
    <row r="1829" spans="1:64" s="169" customFormat="1">
      <c r="A1829" s="24">
        <v>9935</v>
      </c>
      <c r="B1829" s="24" t="s">
        <v>1605</v>
      </c>
      <c r="C1829" s="57">
        <v>20.2</v>
      </c>
      <c r="D1829" s="57">
        <v>20.2</v>
      </c>
      <c r="E1829" s="57">
        <v>19.95</v>
      </c>
      <c r="F1829" s="57">
        <v>20.2</v>
      </c>
      <c r="G1829" s="57">
        <v>20.3</v>
      </c>
      <c r="H1829" s="57">
        <v>20.3</v>
      </c>
      <c r="I1829" s="57">
        <v>19.899999999999999</v>
      </c>
      <c r="J1829" s="57">
        <v>20.25</v>
      </c>
      <c r="K1829" s="57">
        <v>20.2</v>
      </c>
      <c r="L1829" s="57">
        <v>20.350000000000001</v>
      </c>
      <c r="M1829" s="57">
        <v>20</v>
      </c>
      <c r="N1829" s="57">
        <v>20.350000000000001</v>
      </c>
      <c r="O1829" s="63">
        <v>4.9382716049382698E-3</v>
      </c>
      <c r="P1829" s="57">
        <v>68</v>
      </c>
      <c r="Q1829" s="57">
        <v>162</v>
      </c>
      <c r="R1829" s="57">
        <v>263.35000000000002</v>
      </c>
      <c r="S1829" s="57">
        <v>20.079999999999998</v>
      </c>
      <c r="T1829" s="57">
        <v>21.395</v>
      </c>
      <c r="U1829" s="57">
        <v>21.636700000000001</v>
      </c>
      <c r="V1829" s="57">
        <v>20.13</v>
      </c>
      <c r="W1829" s="57">
        <v>21.307500000000001</v>
      </c>
      <c r="X1829" s="57">
        <v>21.605799999999999</v>
      </c>
      <c r="Y1829" s="57">
        <v>20.190000000000001</v>
      </c>
      <c r="Z1829" s="57">
        <v>21.197500000000002</v>
      </c>
      <c r="AA1829" s="57">
        <v>21.572500000000002</v>
      </c>
      <c r="AB1829" s="57">
        <v>35.700000000000003</v>
      </c>
      <c r="AC1829" s="57">
        <v>19.5</v>
      </c>
      <c r="AD1829" s="57">
        <v>23.2</v>
      </c>
      <c r="AE1829" s="57">
        <v>19.649999999999999</v>
      </c>
      <c r="AF1829" s="64">
        <v>26.290099999999999</v>
      </c>
      <c r="AG1829" s="64">
        <v>20.171600000000002</v>
      </c>
      <c r="AH1829" s="64">
        <v>33.082299999999996</v>
      </c>
      <c r="AI1829" s="64">
        <v>24.475100000000001</v>
      </c>
      <c r="AJ1829" s="61">
        <v>0.4548611111111111</v>
      </c>
      <c r="AK1829" s="216">
        <v>100</v>
      </c>
      <c r="AL1829" s="62">
        <v>147.43868829420774</v>
      </c>
      <c r="AM1829" s="24" t="s">
        <v>6553</v>
      </c>
      <c r="AN1829" s="216" t="s">
        <v>6009</v>
      </c>
      <c r="AO1829" s="216" t="s">
        <v>6007</v>
      </c>
      <c r="AP1829" s="216" t="s">
        <v>6884</v>
      </c>
      <c r="AQ1829" s="216" t="s">
        <v>6885</v>
      </c>
      <c r="AR1829" s="216" t="s">
        <v>6886</v>
      </c>
      <c r="AS1829" s="24" t="s">
        <v>6894</v>
      </c>
      <c r="AT1829" s="24" t="s">
        <v>6650</v>
      </c>
      <c r="AU1829" s="24" t="s">
        <v>6748</v>
      </c>
      <c r="AV1829" s="24" t="s">
        <v>6126</v>
      </c>
      <c r="AW1829" s="24" t="s">
        <v>5979</v>
      </c>
      <c r="AX1829" s="24" t="s">
        <v>5976</v>
      </c>
      <c r="AY1829" s="24" t="s">
        <v>7524</v>
      </c>
      <c r="AZ1829" s="216" t="s">
        <v>6947</v>
      </c>
      <c r="BA1829" s="216" t="s">
        <v>7032</v>
      </c>
      <c r="BB1829" s="57" t="s">
        <v>6944</v>
      </c>
      <c r="BC1829" s="202"/>
      <c r="BD1829" s="24"/>
      <c r="BE1829" s="151"/>
      <c r="BG1829" s="151"/>
      <c r="BI1829" s="151"/>
      <c r="BL1829" s="152"/>
    </row>
    <row r="1830" spans="1:64" s="169" customFormat="1">
      <c r="A1830" s="24">
        <v>9937</v>
      </c>
      <c r="B1830" s="24" t="s">
        <v>1606</v>
      </c>
      <c r="C1830" s="57">
        <v>49</v>
      </c>
      <c r="D1830" s="57">
        <v>49.1</v>
      </c>
      <c r="E1830" s="57">
        <v>48.85</v>
      </c>
      <c r="F1830" s="57">
        <v>49.1</v>
      </c>
      <c r="G1830" s="57">
        <v>49.2</v>
      </c>
      <c r="H1830" s="57">
        <v>49.25</v>
      </c>
      <c r="I1830" s="57">
        <v>49.1</v>
      </c>
      <c r="J1830" s="57">
        <v>49.25</v>
      </c>
      <c r="K1830" s="57">
        <v>49</v>
      </c>
      <c r="L1830" s="57">
        <v>49.25</v>
      </c>
      <c r="M1830" s="57">
        <v>48.85</v>
      </c>
      <c r="N1830" s="57">
        <v>49.25</v>
      </c>
      <c r="O1830" s="63">
        <v>0</v>
      </c>
      <c r="P1830" s="57">
        <v>5</v>
      </c>
      <c r="Q1830" s="57">
        <v>26</v>
      </c>
      <c r="R1830" s="57">
        <v>45.9</v>
      </c>
      <c r="S1830" s="57">
        <v>48.98</v>
      </c>
      <c r="T1830" s="57">
        <v>48.805</v>
      </c>
      <c r="U1830" s="57">
        <v>48.192399999999999</v>
      </c>
      <c r="V1830" s="57">
        <v>49</v>
      </c>
      <c r="W1830" s="57">
        <v>48.844999999999999</v>
      </c>
      <c r="X1830" s="57">
        <v>48.230499999999999</v>
      </c>
      <c r="Y1830" s="57">
        <v>49.02</v>
      </c>
      <c r="Z1830" s="57">
        <v>48.905000000000001</v>
      </c>
      <c r="AA1830" s="57">
        <v>48.269500000000001</v>
      </c>
      <c r="AB1830" s="57">
        <v>52.6</v>
      </c>
      <c r="AC1830" s="57">
        <v>0</v>
      </c>
      <c r="AD1830" s="57">
        <v>49.25</v>
      </c>
      <c r="AE1830" s="57">
        <v>47.85</v>
      </c>
      <c r="AF1830" s="64">
        <v>77.463399999999993</v>
      </c>
      <c r="AG1830" s="64">
        <v>69.784400000000005</v>
      </c>
      <c r="AH1830" s="64">
        <v>84.9756</v>
      </c>
      <c r="AI1830" s="64">
        <v>74.848100000000002</v>
      </c>
      <c r="AJ1830" s="61">
        <v>0.4548611111111111</v>
      </c>
      <c r="AK1830" s="216">
        <v>50</v>
      </c>
      <c r="AL1830" s="62">
        <v>18.10680656294041</v>
      </c>
      <c r="AM1830" s="24" t="s">
        <v>8200</v>
      </c>
      <c r="AN1830" s="216" t="s">
        <v>6009</v>
      </c>
      <c r="AO1830" s="216" t="s">
        <v>5989</v>
      </c>
      <c r="AP1830" s="216" t="s">
        <v>6908</v>
      </c>
      <c r="AQ1830" s="216" t="s">
        <v>6900</v>
      </c>
      <c r="AR1830" s="216" t="s">
        <v>6886</v>
      </c>
      <c r="AS1830" s="24" t="s">
        <v>7034</v>
      </c>
      <c r="AT1830" s="24" t="s">
        <v>6126</v>
      </c>
      <c r="AU1830" s="24" t="s">
        <v>6425</v>
      </c>
      <c r="AV1830" s="24" t="s">
        <v>6126</v>
      </c>
      <c r="AW1830" s="24" t="s">
        <v>5979</v>
      </c>
      <c r="AX1830" s="24" t="s">
        <v>5986</v>
      </c>
      <c r="AY1830" s="24" t="s">
        <v>7026</v>
      </c>
      <c r="AZ1830" s="216" t="s">
        <v>7141</v>
      </c>
      <c r="BA1830" s="216" t="s">
        <v>7111</v>
      </c>
      <c r="BB1830" s="57" t="s">
        <v>7003</v>
      </c>
      <c r="BC1830" s="202"/>
      <c r="BD1830" s="24"/>
      <c r="BE1830" s="151"/>
      <c r="BG1830" s="151"/>
      <c r="BI1830" s="151"/>
      <c r="BL1830" s="152"/>
    </row>
    <row r="1831" spans="1:64" s="169" customFormat="1">
      <c r="A1831" s="24">
        <v>9938</v>
      </c>
      <c r="B1831" s="24" t="s">
        <v>1607</v>
      </c>
      <c r="C1831" s="57">
        <v>82.5</v>
      </c>
      <c r="D1831" s="57">
        <v>82.9</v>
      </c>
      <c r="E1831" s="57">
        <v>81.3</v>
      </c>
      <c r="F1831" s="57">
        <v>82.6</v>
      </c>
      <c r="G1831" s="57">
        <v>82.6</v>
      </c>
      <c r="H1831" s="57">
        <v>83.7</v>
      </c>
      <c r="I1831" s="57">
        <v>82</v>
      </c>
      <c r="J1831" s="57">
        <v>82.6</v>
      </c>
      <c r="K1831" s="57">
        <v>82.6</v>
      </c>
      <c r="L1831" s="57">
        <v>83.2</v>
      </c>
      <c r="M1831" s="57">
        <v>81.8</v>
      </c>
      <c r="N1831" s="57">
        <v>82.3</v>
      </c>
      <c r="O1831" s="63">
        <v>-3.6319612590798999E-3</v>
      </c>
      <c r="P1831" s="57">
        <v>455</v>
      </c>
      <c r="Q1831" s="57">
        <v>770</v>
      </c>
      <c r="R1831" s="57">
        <v>1391.6</v>
      </c>
      <c r="S1831" s="57">
        <v>82.62</v>
      </c>
      <c r="T1831" s="57">
        <v>86.825000000000003</v>
      </c>
      <c r="U1831" s="57">
        <v>94.6233</v>
      </c>
      <c r="V1831" s="57">
        <v>82.84</v>
      </c>
      <c r="W1831" s="57">
        <v>86.405000000000001</v>
      </c>
      <c r="X1831" s="57">
        <v>94.408299999999997</v>
      </c>
      <c r="Y1831" s="57">
        <v>82.4</v>
      </c>
      <c r="Z1831" s="57">
        <v>86.01</v>
      </c>
      <c r="AA1831" s="57">
        <v>94.208299999999994</v>
      </c>
      <c r="AB1831" s="57">
        <v>109</v>
      </c>
      <c r="AC1831" s="57">
        <v>63.8</v>
      </c>
      <c r="AD1831" s="57">
        <v>93</v>
      </c>
      <c r="AE1831" s="57">
        <v>80.5</v>
      </c>
      <c r="AF1831" s="64">
        <v>26.4559</v>
      </c>
      <c r="AG1831" s="64">
        <v>24.829000000000001</v>
      </c>
      <c r="AH1831" s="64">
        <v>25.856400000000001</v>
      </c>
      <c r="AI1831" s="64">
        <v>25.171500000000002</v>
      </c>
      <c r="AJ1831" s="61">
        <v>0.4548611111111111</v>
      </c>
      <c r="AK1831" s="216">
        <v>500</v>
      </c>
      <c r="AL1831" s="62">
        <v>869.70697903550001</v>
      </c>
      <c r="AM1831" s="24" t="s">
        <v>8456</v>
      </c>
      <c r="AN1831" s="216" t="s">
        <v>5967</v>
      </c>
      <c r="AO1831" s="216" t="s">
        <v>5971</v>
      </c>
      <c r="AP1831" s="216" t="s">
        <v>6884</v>
      </c>
      <c r="AQ1831" s="216" t="s">
        <v>6885</v>
      </c>
      <c r="AR1831" s="216" t="s">
        <v>6916</v>
      </c>
      <c r="AS1831" s="24" t="s">
        <v>6887</v>
      </c>
      <c r="AT1831" s="24" t="s">
        <v>6370</v>
      </c>
      <c r="AU1831" s="24" t="s">
        <v>6121</v>
      </c>
      <c r="AV1831" s="24" t="s">
        <v>6561</v>
      </c>
      <c r="AW1831" s="24" t="s">
        <v>5986</v>
      </c>
      <c r="AX1831" s="24" t="s">
        <v>5986</v>
      </c>
      <c r="AY1831" s="24" t="s">
        <v>7404</v>
      </c>
      <c r="AZ1831" s="216" t="s">
        <v>6896</v>
      </c>
      <c r="BA1831" s="216" t="s">
        <v>7205</v>
      </c>
      <c r="BB1831" s="57" t="s">
        <v>5474</v>
      </c>
      <c r="BC1831" s="202"/>
      <c r="BD1831" s="24"/>
      <c r="BE1831" s="151"/>
      <c r="BG1831" s="151"/>
      <c r="BI1831" s="151"/>
      <c r="BL1831" s="152"/>
    </row>
    <row r="1832" spans="1:64" s="169" customFormat="1">
      <c r="A1832" s="24">
        <v>9939</v>
      </c>
      <c r="B1832" s="24" t="s">
        <v>1608</v>
      </c>
      <c r="C1832" s="57">
        <v>74.900000000000006</v>
      </c>
      <c r="D1832" s="57">
        <v>75.900000000000006</v>
      </c>
      <c r="E1832" s="57">
        <v>74.900000000000006</v>
      </c>
      <c r="F1832" s="57">
        <v>75.400000000000006</v>
      </c>
      <c r="G1832" s="57">
        <v>75.3</v>
      </c>
      <c r="H1832" s="57">
        <v>76.3</v>
      </c>
      <c r="I1832" s="57">
        <v>75</v>
      </c>
      <c r="J1832" s="57">
        <v>75.099999999999994</v>
      </c>
      <c r="K1832" s="57">
        <v>75.7</v>
      </c>
      <c r="L1832" s="57">
        <v>75.7</v>
      </c>
      <c r="M1832" s="57">
        <v>74.900000000000006</v>
      </c>
      <c r="N1832" s="57">
        <v>75</v>
      </c>
      <c r="O1832" s="63">
        <v>-1.3315579227696399E-3</v>
      </c>
      <c r="P1832" s="57">
        <v>252</v>
      </c>
      <c r="Q1832" s="57">
        <v>570</v>
      </c>
      <c r="R1832" s="57">
        <v>1589.3</v>
      </c>
      <c r="S1832" s="57">
        <v>74.92</v>
      </c>
      <c r="T1832" s="57">
        <v>77.094999999999999</v>
      </c>
      <c r="U1832" s="57">
        <v>75.326700000000002</v>
      </c>
      <c r="V1832" s="57">
        <v>74.88</v>
      </c>
      <c r="W1832" s="57">
        <v>77.099999999999994</v>
      </c>
      <c r="X1832" s="57">
        <v>75.400000000000006</v>
      </c>
      <c r="Y1832" s="57">
        <v>74.8</v>
      </c>
      <c r="Z1832" s="57">
        <v>77.135000000000005</v>
      </c>
      <c r="AA1832" s="57">
        <v>75.47</v>
      </c>
      <c r="AB1832" s="57">
        <v>83.5</v>
      </c>
      <c r="AC1832" s="57">
        <v>53.4</v>
      </c>
      <c r="AD1832" s="57">
        <v>80.900000000000006</v>
      </c>
      <c r="AE1832" s="57">
        <v>73.400000000000006</v>
      </c>
      <c r="AF1832" s="64">
        <v>25.1401</v>
      </c>
      <c r="AG1832" s="64">
        <v>24.248899999999999</v>
      </c>
      <c r="AH1832" s="64">
        <v>28.354299999999999</v>
      </c>
      <c r="AI1832" s="64">
        <v>25.6174</v>
      </c>
      <c r="AJ1832" s="61">
        <v>0.4548611111111111</v>
      </c>
      <c r="AK1832" s="216">
        <v>300</v>
      </c>
      <c r="AL1832" s="62">
        <v>496.25545418487798</v>
      </c>
      <c r="AM1832" s="24" t="s">
        <v>6988</v>
      </c>
      <c r="AN1832" s="216" t="s">
        <v>6009</v>
      </c>
      <c r="AO1832" s="216" t="s">
        <v>5971</v>
      </c>
      <c r="AP1832" s="216" t="s">
        <v>6884</v>
      </c>
      <c r="AQ1832" s="216" t="s">
        <v>6885</v>
      </c>
      <c r="AR1832" s="216" t="s">
        <v>6886</v>
      </c>
      <c r="AS1832" s="24" t="s">
        <v>5474</v>
      </c>
      <c r="AT1832" s="24" t="s">
        <v>6055</v>
      </c>
      <c r="AU1832" s="24" t="s">
        <v>6480</v>
      </c>
      <c r="AV1832" s="24" t="s">
        <v>6017</v>
      </c>
      <c r="AW1832" s="24" t="s">
        <v>5979</v>
      </c>
      <c r="AX1832" s="24" t="s">
        <v>5965</v>
      </c>
      <c r="AY1832" s="24" t="s">
        <v>7407</v>
      </c>
      <c r="AZ1832" s="216" t="s">
        <v>7342</v>
      </c>
      <c r="BA1832" s="216" t="s">
        <v>7300</v>
      </c>
      <c r="BB1832" s="57" t="s">
        <v>5474</v>
      </c>
      <c r="BC1832" s="202"/>
      <c r="BD1832" s="24"/>
      <c r="BE1832" s="151"/>
      <c r="BG1832" s="151"/>
      <c r="BI1832" s="151"/>
      <c r="BL1832" s="152"/>
    </row>
    <row r="1833" spans="1:64" s="169" customFormat="1">
      <c r="A1833" s="24">
        <v>9940</v>
      </c>
      <c r="B1833" s="24" t="s">
        <v>5958</v>
      </c>
      <c r="C1833" s="57">
        <v>29.9</v>
      </c>
      <c r="D1833" s="57">
        <v>30.25</v>
      </c>
      <c r="E1833" s="57">
        <v>29.9</v>
      </c>
      <c r="F1833" s="57">
        <v>30.2</v>
      </c>
      <c r="G1833" s="57">
        <v>30.5</v>
      </c>
      <c r="H1833" s="57">
        <v>30.65</v>
      </c>
      <c r="I1833" s="57">
        <v>30.25</v>
      </c>
      <c r="J1833" s="57">
        <v>30.6</v>
      </c>
      <c r="K1833" s="57">
        <v>30.6</v>
      </c>
      <c r="L1833" s="57">
        <v>30.7</v>
      </c>
      <c r="M1833" s="57">
        <v>30.45</v>
      </c>
      <c r="N1833" s="57">
        <v>30.45</v>
      </c>
      <c r="O1833" s="63">
        <v>-4.9019607843137202E-3</v>
      </c>
      <c r="P1833" s="57">
        <v>53</v>
      </c>
      <c r="Q1833" s="57">
        <v>363</v>
      </c>
      <c r="R1833" s="57">
        <v>340.3</v>
      </c>
      <c r="S1833" s="57">
        <v>30.06</v>
      </c>
      <c r="T1833" s="57">
        <v>30.567499999999999</v>
      </c>
      <c r="U1833" s="57">
        <v>30.484200000000001</v>
      </c>
      <c r="V1833" s="57">
        <v>30.14</v>
      </c>
      <c r="W1833" s="57">
        <v>30.58</v>
      </c>
      <c r="X1833" s="57">
        <v>30.477499999999999</v>
      </c>
      <c r="Y1833" s="57">
        <v>30.14</v>
      </c>
      <c r="Z1833" s="57">
        <v>30.587499999999999</v>
      </c>
      <c r="AA1833" s="57">
        <v>30.46</v>
      </c>
      <c r="AB1833" s="57">
        <v>34.950000000000003</v>
      </c>
      <c r="AC1833" s="57">
        <v>27.2</v>
      </c>
      <c r="AD1833" s="57">
        <v>31.5</v>
      </c>
      <c r="AE1833" s="57">
        <v>29.5</v>
      </c>
      <c r="AF1833" s="64">
        <v>33.892800000000001</v>
      </c>
      <c r="AG1833" s="64">
        <v>30.375399999999999</v>
      </c>
      <c r="AH1833" s="64">
        <v>39.712299999999999</v>
      </c>
      <c r="AI1833" s="64">
        <v>33.487699999999997</v>
      </c>
      <c r="AJ1833" s="61">
        <v>0.4548611111111111</v>
      </c>
      <c r="AK1833" s="216">
        <v>100</v>
      </c>
      <c r="AL1833" s="62">
        <v>114.91544822930898</v>
      </c>
      <c r="AM1833" s="24" t="s">
        <v>8459</v>
      </c>
      <c r="AN1833" s="216" t="s">
        <v>6009</v>
      </c>
      <c r="AO1833" s="216" t="s">
        <v>5971</v>
      </c>
      <c r="AP1833" s="216" t="s">
        <v>6884</v>
      </c>
      <c r="AQ1833" s="216" t="s">
        <v>6885</v>
      </c>
      <c r="AR1833" s="216" t="s">
        <v>6886</v>
      </c>
      <c r="AS1833" s="24" t="s">
        <v>6887</v>
      </c>
      <c r="AT1833" s="24" t="s">
        <v>6055</v>
      </c>
      <c r="AU1833" s="24" t="s">
        <v>6452</v>
      </c>
      <c r="AV1833" s="24" t="s">
        <v>6130</v>
      </c>
      <c r="AW1833" s="24" t="s">
        <v>5986</v>
      </c>
      <c r="AX1833" s="24" t="s">
        <v>5979</v>
      </c>
      <c r="AY1833" s="24" t="s">
        <v>6935</v>
      </c>
      <c r="AZ1833" s="216" t="s">
        <v>7430</v>
      </c>
      <c r="BA1833" s="216" t="s">
        <v>6914</v>
      </c>
      <c r="BB1833" s="57" t="s">
        <v>5474</v>
      </c>
      <c r="BC1833" s="202"/>
      <c r="BD1833" s="24"/>
      <c r="BE1833" s="151"/>
      <c r="BG1833" s="151"/>
      <c r="BI1833" s="151"/>
      <c r="BL1833" s="152"/>
    </row>
    <row r="1834" spans="1:64" s="169" customFormat="1">
      <c r="A1834" s="24">
        <v>9941</v>
      </c>
      <c r="B1834" s="24" t="s">
        <v>1610</v>
      </c>
      <c r="C1834" s="57">
        <v>176</v>
      </c>
      <c r="D1834" s="57">
        <v>182</v>
      </c>
      <c r="E1834" s="57">
        <v>176</v>
      </c>
      <c r="F1834" s="57">
        <v>181.5</v>
      </c>
      <c r="G1834" s="57">
        <v>157</v>
      </c>
      <c r="H1834" s="57">
        <v>162.5</v>
      </c>
      <c r="I1834" s="57">
        <v>157</v>
      </c>
      <c r="J1834" s="57">
        <v>162.5</v>
      </c>
      <c r="K1834" s="57">
        <v>163.5</v>
      </c>
      <c r="L1834" s="57">
        <v>169.5</v>
      </c>
      <c r="M1834" s="57">
        <v>163</v>
      </c>
      <c r="N1834" s="57">
        <v>165.5</v>
      </c>
      <c r="O1834" s="63">
        <v>1.8461538461538401E-2</v>
      </c>
      <c r="P1834" s="57">
        <v>1262</v>
      </c>
      <c r="Q1834" s="57">
        <v>3513</v>
      </c>
      <c r="R1834" s="57">
        <v>1147.45</v>
      </c>
      <c r="S1834" s="57">
        <v>174.5</v>
      </c>
      <c r="T1834" s="57">
        <v>172.67500000000001</v>
      </c>
      <c r="U1834" s="57">
        <v>155.9667</v>
      </c>
      <c r="V1834" s="57">
        <v>172.8</v>
      </c>
      <c r="W1834" s="57">
        <v>172.57499999999999</v>
      </c>
      <c r="X1834" s="57">
        <v>156.41669999999999</v>
      </c>
      <c r="Y1834" s="57">
        <v>170.9</v>
      </c>
      <c r="Z1834" s="57">
        <v>172.77500000000001</v>
      </c>
      <c r="AA1834" s="57">
        <v>156.91669999999999</v>
      </c>
      <c r="AB1834" s="57">
        <v>183.5</v>
      </c>
      <c r="AC1834" s="57">
        <v>95.6</v>
      </c>
      <c r="AD1834" s="57">
        <v>183.5</v>
      </c>
      <c r="AE1834" s="57">
        <v>157</v>
      </c>
      <c r="AF1834" s="64">
        <v>43.038899999999998</v>
      </c>
      <c r="AG1834" s="64">
        <v>46.28</v>
      </c>
      <c r="AH1834" s="64">
        <v>40.0259</v>
      </c>
      <c r="AI1834" s="64">
        <v>44.195300000000003</v>
      </c>
      <c r="AJ1834" s="61">
        <v>0.4548611111111111</v>
      </c>
      <c r="AK1834" s="216">
        <v>1500</v>
      </c>
      <c r="AL1834" s="62">
        <v>2385.6631133329083</v>
      </c>
      <c r="AM1834" s="24" t="s">
        <v>6132</v>
      </c>
      <c r="AN1834" s="216" t="s">
        <v>5967</v>
      </c>
      <c r="AO1834" s="216" t="s">
        <v>5971</v>
      </c>
      <c r="AP1834" s="216" t="s">
        <v>6908</v>
      </c>
      <c r="AQ1834" s="216" t="s">
        <v>6885</v>
      </c>
      <c r="AR1834" s="216" t="s">
        <v>6916</v>
      </c>
      <c r="AS1834" s="24" t="s">
        <v>6965</v>
      </c>
      <c r="AT1834" s="24" t="s">
        <v>6031</v>
      </c>
      <c r="AU1834" s="24" t="s">
        <v>6255</v>
      </c>
      <c r="AV1834" s="24" t="s">
        <v>5963</v>
      </c>
      <c r="AW1834" s="24" t="s">
        <v>5976</v>
      </c>
      <c r="AX1834" s="24" t="s">
        <v>5965</v>
      </c>
      <c r="AY1834" s="24" t="s">
        <v>8460</v>
      </c>
      <c r="AZ1834" s="216" t="s">
        <v>8063</v>
      </c>
      <c r="BA1834" s="216" t="s">
        <v>7929</v>
      </c>
      <c r="BB1834" s="57" t="s">
        <v>5474</v>
      </c>
      <c r="BC1834" s="202"/>
      <c r="BD1834" s="24"/>
      <c r="BE1834" s="151"/>
      <c r="BG1834" s="151"/>
      <c r="BI1834" s="151"/>
      <c r="BL1834" s="152"/>
    </row>
    <row r="1835" spans="1:64" s="169" customFormat="1">
      <c r="A1835" s="24">
        <v>9942</v>
      </c>
      <c r="B1835" s="24" t="s">
        <v>1611</v>
      </c>
      <c r="C1835" s="57">
        <v>88</v>
      </c>
      <c r="D1835" s="57">
        <v>89.5</v>
      </c>
      <c r="E1835" s="57">
        <v>87.5</v>
      </c>
      <c r="F1835" s="57">
        <v>88</v>
      </c>
      <c r="G1835" s="57">
        <v>89.2</v>
      </c>
      <c r="H1835" s="57">
        <v>89.2</v>
      </c>
      <c r="I1835" s="57">
        <v>86.7</v>
      </c>
      <c r="J1835" s="57">
        <v>87.2</v>
      </c>
      <c r="K1835" s="57">
        <v>87.2</v>
      </c>
      <c r="L1835" s="57">
        <v>87.7</v>
      </c>
      <c r="M1835" s="57">
        <v>87.1</v>
      </c>
      <c r="N1835" s="57">
        <v>87.7</v>
      </c>
      <c r="O1835" s="63">
        <v>5.7339449541284398E-3</v>
      </c>
      <c r="P1835" s="57">
        <v>118</v>
      </c>
      <c r="Q1835" s="57">
        <v>293</v>
      </c>
      <c r="R1835" s="57">
        <v>558.15</v>
      </c>
      <c r="S1835" s="57">
        <v>87.34</v>
      </c>
      <c r="T1835" s="57">
        <v>94.905000000000001</v>
      </c>
      <c r="U1835" s="57">
        <v>96.478300000000004</v>
      </c>
      <c r="V1835" s="57">
        <v>87.46</v>
      </c>
      <c r="W1835" s="57">
        <v>94.37</v>
      </c>
      <c r="X1835" s="57">
        <v>96.436700000000002</v>
      </c>
      <c r="Y1835" s="57">
        <v>87.28</v>
      </c>
      <c r="Z1835" s="57">
        <v>93.924999999999997</v>
      </c>
      <c r="AA1835" s="57">
        <v>96.3583</v>
      </c>
      <c r="AB1835" s="57">
        <v>114.5</v>
      </c>
      <c r="AC1835" s="57">
        <v>63</v>
      </c>
      <c r="AD1835" s="57">
        <v>105</v>
      </c>
      <c r="AE1835" s="57">
        <v>84.6</v>
      </c>
      <c r="AF1835" s="64">
        <v>19.1736</v>
      </c>
      <c r="AG1835" s="64">
        <v>18.426600000000001</v>
      </c>
      <c r="AH1835" s="64">
        <v>24.524799999999999</v>
      </c>
      <c r="AI1835" s="64">
        <v>20.459299999999999</v>
      </c>
      <c r="AJ1835" s="61">
        <v>0.4548611111111111</v>
      </c>
      <c r="AK1835" s="216">
        <v>150</v>
      </c>
      <c r="AL1835" s="62">
        <v>248.13971116169876</v>
      </c>
      <c r="AM1835" s="24" t="s">
        <v>8226</v>
      </c>
      <c r="AN1835" s="216" t="s">
        <v>6009</v>
      </c>
      <c r="AO1835" s="216" t="s">
        <v>6007</v>
      </c>
      <c r="AP1835" s="216" t="s">
        <v>6884</v>
      </c>
      <c r="AQ1835" s="216" t="s">
        <v>6885</v>
      </c>
      <c r="AR1835" s="216" t="s">
        <v>6886</v>
      </c>
      <c r="AS1835" s="24" t="s">
        <v>5474</v>
      </c>
      <c r="AT1835" s="24" t="s">
        <v>6166</v>
      </c>
      <c r="AU1835" s="24" t="s">
        <v>6017</v>
      </c>
      <c r="AV1835" s="24" t="s">
        <v>6126</v>
      </c>
      <c r="AW1835" s="24" t="s">
        <v>5979</v>
      </c>
      <c r="AX1835" s="24" t="s">
        <v>5990</v>
      </c>
      <c r="AY1835" s="24" t="s">
        <v>7653</v>
      </c>
      <c r="AZ1835" s="216" t="s">
        <v>7054</v>
      </c>
      <c r="BA1835" s="216" t="s">
        <v>6933</v>
      </c>
      <c r="BB1835" s="57" t="s">
        <v>6898</v>
      </c>
      <c r="BC1835" s="202"/>
      <c r="BD1835" s="24"/>
      <c r="BE1835" s="151"/>
      <c r="BG1835" s="151"/>
      <c r="BI1835" s="151"/>
      <c r="BL1835" s="152"/>
    </row>
    <row r="1836" spans="1:64" s="169" customFormat="1">
      <c r="A1836" s="24">
        <v>9943</v>
      </c>
      <c r="B1836" s="24" t="s">
        <v>1612</v>
      </c>
      <c r="C1836" s="57">
        <v>59.4</v>
      </c>
      <c r="D1836" s="57">
        <v>60</v>
      </c>
      <c r="E1836" s="57">
        <v>59</v>
      </c>
      <c r="F1836" s="57">
        <v>60</v>
      </c>
      <c r="G1836" s="57">
        <v>60.8</v>
      </c>
      <c r="H1836" s="57">
        <v>60.8</v>
      </c>
      <c r="I1836" s="57">
        <v>60.1</v>
      </c>
      <c r="J1836" s="57">
        <v>60.4</v>
      </c>
      <c r="K1836" s="57">
        <v>60.5</v>
      </c>
      <c r="L1836" s="57">
        <v>61.4</v>
      </c>
      <c r="M1836" s="57">
        <v>60.5</v>
      </c>
      <c r="N1836" s="57">
        <v>60.8</v>
      </c>
      <c r="O1836" s="63">
        <v>6.6225165562913899E-3</v>
      </c>
      <c r="P1836" s="57">
        <v>72</v>
      </c>
      <c r="Q1836" s="57">
        <v>131</v>
      </c>
      <c r="R1836" s="57">
        <v>180.8</v>
      </c>
      <c r="S1836" s="57">
        <v>60.16</v>
      </c>
      <c r="T1836" s="57">
        <v>62.37</v>
      </c>
      <c r="U1836" s="57">
        <v>63.56</v>
      </c>
      <c r="V1836" s="57">
        <v>60.14</v>
      </c>
      <c r="W1836" s="57">
        <v>62.164999999999999</v>
      </c>
      <c r="X1836" s="57">
        <v>63.533299999999997</v>
      </c>
      <c r="Y1836" s="57">
        <v>60.2</v>
      </c>
      <c r="Z1836" s="57">
        <v>62</v>
      </c>
      <c r="AA1836" s="57">
        <v>63.488300000000002</v>
      </c>
      <c r="AB1836" s="57">
        <v>67.7</v>
      </c>
      <c r="AC1836" s="57">
        <v>57</v>
      </c>
      <c r="AD1836" s="57">
        <v>64.599999999999994</v>
      </c>
      <c r="AE1836" s="57">
        <v>59</v>
      </c>
      <c r="AF1836" s="64">
        <v>30.08</v>
      </c>
      <c r="AG1836" s="64">
        <v>17.383500000000002</v>
      </c>
      <c r="AH1836" s="64">
        <v>45.0533</v>
      </c>
      <c r="AI1836" s="64">
        <v>26.6068</v>
      </c>
      <c r="AJ1836" s="61">
        <v>0.4548611111111111</v>
      </c>
      <c r="AK1836" s="216">
        <v>100</v>
      </c>
      <c r="AL1836" s="62">
        <v>156.11155231151409</v>
      </c>
      <c r="AM1836" s="24" t="s">
        <v>6610</v>
      </c>
      <c r="AN1836" s="216" t="s">
        <v>6009</v>
      </c>
      <c r="AO1836" s="216" t="s">
        <v>5971</v>
      </c>
      <c r="AP1836" s="216" t="s">
        <v>6884</v>
      </c>
      <c r="AQ1836" s="216" t="s">
        <v>6885</v>
      </c>
      <c r="AR1836" s="216" t="s">
        <v>6886</v>
      </c>
      <c r="AS1836" s="24" t="s">
        <v>6917</v>
      </c>
      <c r="AT1836" s="24" t="s">
        <v>6126</v>
      </c>
      <c r="AU1836" s="24" t="s">
        <v>6017</v>
      </c>
      <c r="AV1836" s="24" t="s">
        <v>6492</v>
      </c>
      <c r="AW1836" s="24" t="s">
        <v>5996</v>
      </c>
      <c r="AX1836" s="24" t="s">
        <v>5979</v>
      </c>
      <c r="AY1836" s="24" t="s">
        <v>7797</v>
      </c>
      <c r="AZ1836" s="216" t="s">
        <v>7264</v>
      </c>
      <c r="BA1836" s="216" t="s">
        <v>7043</v>
      </c>
      <c r="BB1836" s="57" t="s">
        <v>5474</v>
      </c>
      <c r="BC1836" s="202"/>
      <c r="BD1836" s="24"/>
      <c r="BE1836" s="151"/>
      <c r="BG1836" s="151"/>
      <c r="BI1836" s="151"/>
      <c r="BL1836" s="152"/>
    </row>
    <row r="1837" spans="1:64" s="169" customFormat="1">
      <c r="A1837" s="24">
        <v>9944</v>
      </c>
      <c r="B1837" s="24" t="s">
        <v>1613</v>
      </c>
      <c r="C1837" s="57">
        <v>20.2</v>
      </c>
      <c r="D1837" s="57">
        <v>20.350000000000001</v>
      </c>
      <c r="E1837" s="57">
        <v>20.2</v>
      </c>
      <c r="F1837" s="57">
        <v>20.350000000000001</v>
      </c>
      <c r="G1837" s="57">
        <v>20.350000000000001</v>
      </c>
      <c r="H1837" s="57">
        <v>20.350000000000001</v>
      </c>
      <c r="I1837" s="57">
        <v>20.149999999999999</v>
      </c>
      <c r="J1837" s="57">
        <v>20.149999999999999</v>
      </c>
      <c r="K1837" s="57">
        <v>20.399999999999999</v>
      </c>
      <c r="L1837" s="57">
        <v>20.399999999999999</v>
      </c>
      <c r="M1837" s="57">
        <v>20.350000000000001</v>
      </c>
      <c r="N1837" s="57">
        <v>20.399999999999999</v>
      </c>
      <c r="O1837" s="63">
        <v>1.24069478908188E-2</v>
      </c>
      <c r="P1837" s="57">
        <v>54</v>
      </c>
      <c r="Q1837" s="57">
        <v>104</v>
      </c>
      <c r="R1837" s="57">
        <v>169.3</v>
      </c>
      <c r="S1837" s="57">
        <v>20.43</v>
      </c>
      <c r="T1837" s="57">
        <v>21.712499999999999</v>
      </c>
      <c r="U1837" s="57">
        <v>21.942499999999999</v>
      </c>
      <c r="V1837" s="57">
        <v>20.39</v>
      </c>
      <c r="W1837" s="57">
        <v>21.574999999999999</v>
      </c>
      <c r="X1837" s="57">
        <v>21.914200000000001</v>
      </c>
      <c r="Y1837" s="57">
        <v>20.32</v>
      </c>
      <c r="Z1837" s="57">
        <v>21.495000000000001</v>
      </c>
      <c r="AA1837" s="57">
        <v>21.8917</v>
      </c>
      <c r="AB1837" s="57">
        <v>25.4</v>
      </c>
      <c r="AC1837" s="57">
        <v>19.5</v>
      </c>
      <c r="AD1837" s="57">
        <v>22.8</v>
      </c>
      <c r="AE1837" s="57">
        <v>19.899999999999999</v>
      </c>
      <c r="AF1837" s="64">
        <v>18.188800000000001</v>
      </c>
      <c r="AG1837" s="64">
        <v>20.025400000000001</v>
      </c>
      <c r="AH1837" s="64">
        <v>22.878499999999999</v>
      </c>
      <c r="AI1837" s="64">
        <v>20.976500000000001</v>
      </c>
      <c r="AJ1837" s="61">
        <v>0.4548611111111111</v>
      </c>
      <c r="AK1837" s="216">
        <v>100</v>
      </c>
      <c r="AL1837" s="62">
        <v>117.08366423363557</v>
      </c>
      <c r="AM1837" s="24" t="s">
        <v>7243</v>
      </c>
      <c r="AN1837" s="216" t="s">
        <v>6337</v>
      </c>
      <c r="AO1837" s="216" t="s">
        <v>6007</v>
      </c>
      <c r="AP1837" s="216" t="s">
        <v>6884</v>
      </c>
      <c r="AQ1837" s="216" t="s">
        <v>6885</v>
      </c>
      <c r="AR1837" s="216" t="s">
        <v>6886</v>
      </c>
      <c r="AS1837" s="24" t="s">
        <v>6894</v>
      </c>
      <c r="AT1837" s="24" t="s">
        <v>6493</v>
      </c>
      <c r="AU1837" s="24" t="s">
        <v>6518</v>
      </c>
      <c r="AV1837" s="24" t="s">
        <v>6650</v>
      </c>
      <c r="AW1837" s="24" t="s">
        <v>5979</v>
      </c>
      <c r="AX1837" s="24" t="s">
        <v>6159</v>
      </c>
      <c r="AY1837" s="24" t="s">
        <v>6895</v>
      </c>
      <c r="AZ1837" s="216" t="s">
        <v>7265</v>
      </c>
      <c r="BA1837" s="216" t="s">
        <v>6920</v>
      </c>
      <c r="BB1837" s="57" t="s">
        <v>6898</v>
      </c>
      <c r="BC1837" s="202"/>
      <c r="BD1837" s="24"/>
      <c r="BE1837" s="151"/>
      <c r="BG1837" s="151"/>
      <c r="BI1837" s="151"/>
      <c r="BL1837" s="152"/>
    </row>
    <row r="1838" spans="1:64" s="169" customFormat="1">
      <c r="A1838" s="24">
        <v>9945</v>
      </c>
      <c r="B1838" s="24" t="s">
        <v>1614</v>
      </c>
      <c r="C1838" s="57">
        <v>63.8</v>
      </c>
      <c r="D1838" s="57">
        <v>65</v>
      </c>
      <c r="E1838" s="57">
        <v>63.8</v>
      </c>
      <c r="F1838" s="57">
        <v>64.8</v>
      </c>
      <c r="G1838" s="57">
        <v>65.400000000000006</v>
      </c>
      <c r="H1838" s="57">
        <v>65.400000000000006</v>
      </c>
      <c r="I1838" s="57">
        <v>64.099999999999994</v>
      </c>
      <c r="J1838" s="57">
        <v>64.8</v>
      </c>
      <c r="K1838" s="57">
        <v>64.900000000000006</v>
      </c>
      <c r="L1838" s="57">
        <v>65.7</v>
      </c>
      <c r="M1838" s="57">
        <v>64.7</v>
      </c>
      <c r="N1838" s="57">
        <v>65.3</v>
      </c>
      <c r="O1838" s="63">
        <v>7.7160493827160498E-3</v>
      </c>
      <c r="P1838" s="57">
        <v>1892</v>
      </c>
      <c r="Q1838" s="57">
        <v>2770</v>
      </c>
      <c r="R1838" s="57">
        <v>4724.6499999999996</v>
      </c>
      <c r="S1838" s="57">
        <v>64.06</v>
      </c>
      <c r="T1838" s="57">
        <v>64.305000000000007</v>
      </c>
      <c r="U1838" s="57">
        <v>59.916699999999999</v>
      </c>
      <c r="V1838" s="57">
        <v>64.319999999999993</v>
      </c>
      <c r="W1838" s="57">
        <v>64.44</v>
      </c>
      <c r="X1838" s="57">
        <v>60.121699999999997</v>
      </c>
      <c r="Y1838" s="57">
        <v>64.3</v>
      </c>
      <c r="Z1838" s="57">
        <v>64.635000000000005</v>
      </c>
      <c r="AA1838" s="57">
        <v>60.335000000000001</v>
      </c>
      <c r="AB1838" s="57">
        <v>68.5</v>
      </c>
      <c r="AC1838" s="57">
        <v>38.15</v>
      </c>
      <c r="AD1838" s="57">
        <v>68.5</v>
      </c>
      <c r="AE1838" s="57">
        <v>61.1</v>
      </c>
      <c r="AF1838" s="64">
        <v>36.696599999999997</v>
      </c>
      <c r="AG1838" s="64">
        <v>40.607799999999997</v>
      </c>
      <c r="AH1838" s="64">
        <v>40.866500000000002</v>
      </c>
      <c r="AI1838" s="64">
        <v>40.694099999999999</v>
      </c>
      <c r="AJ1838" s="61">
        <v>0.4548611111111111</v>
      </c>
      <c r="AK1838" s="216">
        <v>2000</v>
      </c>
      <c r="AL1838" s="62">
        <v>3540.210051499485</v>
      </c>
      <c r="AM1838" s="24" t="s">
        <v>6523</v>
      </c>
      <c r="AN1838" s="216" t="s">
        <v>5981</v>
      </c>
      <c r="AO1838" s="216" t="s">
        <v>5971</v>
      </c>
      <c r="AP1838" s="216" t="s">
        <v>6908</v>
      </c>
      <c r="AQ1838" s="216" t="s">
        <v>6900</v>
      </c>
      <c r="AR1838" s="216" t="s">
        <v>6886</v>
      </c>
      <c r="AS1838" s="24" t="s">
        <v>5474</v>
      </c>
      <c r="AT1838" s="24" t="s">
        <v>6055</v>
      </c>
      <c r="AU1838" s="24" t="s">
        <v>6017</v>
      </c>
      <c r="AV1838" s="24" t="s">
        <v>6016</v>
      </c>
      <c r="AW1838" s="24" t="s">
        <v>5986</v>
      </c>
      <c r="AX1838" s="24" t="s">
        <v>5990</v>
      </c>
      <c r="AY1838" s="24" t="s">
        <v>7042</v>
      </c>
      <c r="AZ1838" s="216" t="s">
        <v>7701</v>
      </c>
      <c r="BA1838" s="216" t="s">
        <v>7340</v>
      </c>
      <c r="BB1838" s="57" t="s">
        <v>5474</v>
      </c>
      <c r="BC1838" s="202"/>
      <c r="BD1838" s="24"/>
      <c r="BE1838" s="151"/>
      <c r="BG1838" s="151"/>
      <c r="BI1838" s="151"/>
      <c r="BL1838" s="152"/>
    </row>
    <row r="1839" spans="1:64" s="169" customFormat="1">
      <c r="A1839" s="24">
        <v>9946</v>
      </c>
      <c r="B1839" s="24" t="s">
        <v>1615</v>
      </c>
      <c r="C1839" s="57">
        <v>16.149999999999999</v>
      </c>
      <c r="D1839" s="57">
        <v>16.55</v>
      </c>
      <c r="E1839" s="57">
        <v>16.149999999999999</v>
      </c>
      <c r="F1839" s="57">
        <v>16.5</v>
      </c>
      <c r="G1839" s="57">
        <v>16.5</v>
      </c>
      <c r="H1839" s="57">
        <v>16.649999999999999</v>
      </c>
      <c r="I1839" s="57">
        <v>16.399999999999999</v>
      </c>
      <c r="J1839" s="57">
        <v>16.5</v>
      </c>
      <c r="K1839" s="57">
        <v>16.7</v>
      </c>
      <c r="L1839" s="57">
        <v>16.7</v>
      </c>
      <c r="M1839" s="57">
        <v>16.45</v>
      </c>
      <c r="N1839" s="57">
        <v>16.55</v>
      </c>
      <c r="O1839" s="63">
        <v>3.0303030303030299E-3</v>
      </c>
      <c r="P1839" s="57">
        <v>77</v>
      </c>
      <c r="Q1839" s="57">
        <v>658</v>
      </c>
      <c r="R1839" s="57">
        <v>390.3</v>
      </c>
      <c r="S1839" s="57">
        <v>16.170000000000002</v>
      </c>
      <c r="T1839" s="57">
        <v>15.845000000000001</v>
      </c>
      <c r="U1839" s="57">
        <v>15.17</v>
      </c>
      <c r="V1839" s="57">
        <v>16.27</v>
      </c>
      <c r="W1839" s="57">
        <v>15.907500000000001</v>
      </c>
      <c r="X1839" s="57">
        <v>15.1975</v>
      </c>
      <c r="Y1839" s="57">
        <v>16.32</v>
      </c>
      <c r="Z1839" s="57">
        <v>15.975</v>
      </c>
      <c r="AA1839" s="57">
        <v>15.225</v>
      </c>
      <c r="AB1839" s="57">
        <v>20.149999999999999</v>
      </c>
      <c r="AC1839" s="57">
        <v>13.5</v>
      </c>
      <c r="AD1839" s="57">
        <v>16.7</v>
      </c>
      <c r="AE1839" s="57">
        <v>15</v>
      </c>
      <c r="AF1839" s="64">
        <v>81.099599999999995</v>
      </c>
      <c r="AG1839" s="64">
        <v>78.774699999999996</v>
      </c>
      <c r="AH1839" s="64">
        <v>83.233000000000004</v>
      </c>
      <c r="AI1839" s="64">
        <v>80.260800000000003</v>
      </c>
      <c r="AJ1839" s="61">
        <v>0.4548611111111111</v>
      </c>
      <c r="AK1839" s="216">
        <v>100</v>
      </c>
      <c r="AL1839" s="62">
        <v>166.95263233314702</v>
      </c>
      <c r="AM1839" s="24" t="s">
        <v>8461</v>
      </c>
      <c r="AN1839" s="216" t="s">
        <v>6009</v>
      </c>
      <c r="AO1839" s="216" t="s">
        <v>6012</v>
      </c>
      <c r="AP1839" s="216" t="s">
        <v>6908</v>
      </c>
      <c r="AQ1839" s="216" t="s">
        <v>6900</v>
      </c>
      <c r="AR1839" s="216" t="s">
        <v>6886</v>
      </c>
      <c r="AS1839" s="24" t="s">
        <v>7034</v>
      </c>
      <c r="AT1839" s="24" t="s">
        <v>6055</v>
      </c>
      <c r="AU1839" s="24" t="s">
        <v>6121</v>
      </c>
      <c r="AV1839" s="24" t="s">
        <v>6017</v>
      </c>
      <c r="AW1839" s="24" t="s">
        <v>5979</v>
      </c>
      <c r="AX1839" s="24" t="s">
        <v>5986</v>
      </c>
      <c r="AY1839" s="24" t="s">
        <v>7199</v>
      </c>
      <c r="AZ1839" s="216" t="s">
        <v>8462</v>
      </c>
      <c r="BA1839" s="216" t="s">
        <v>7105</v>
      </c>
      <c r="BB1839" s="57" t="s">
        <v>5474</v>
      </c>
      <c r="BC1839" s="202"/>
      <c r="BD1839" s="24"/>
      <c r="BE1839" s="151"/>
      <c r="BG1839" s="151"/>
      <c r="BI1839" s="151"/>
      <c r="BL1839" s="152"/>
    </row>
    <row r="1840" spans="1:64" s="169" customFormat="1">
      <c r="A1840" s="24">
        <v>9949</v>
      </c>
      <c r="B1840" s="24" t="s">
        <v>1616</v>
      </c>
      <c r="C1840" s="57">
        <v>10.95</v>
      </c>
      <c r="D1840" s="57">
        <v>10.95</v>
      </c>
      <c r="E1840" s="57">
        <v>10.7</v>
      </c>
      <c r="F1840" s="57">
        <v>10.9</v>
      </c>
      <c r="G1840" s="57">
        <v>10.75</v>
      </c>
      <c r="H1840" s="57">
        <v>10.85</v>
      </c>
      <c r="I1840" s="57">
        <v>10.55</v>
      </c>
      <c r="J1840" s="57">
        <v>10.75</v>
      </c>
      <c r="K1840" s="57">
        <v>10.7</v>
      </c>
      <c r="L1840" s="57">
        <v>10.7</v>
      </c>
      <c r="M1840" s="57">
        <v>10.6</v>
      </c>
      <c r="N1840" s="57">
        <v>10.6</v>
      </c>
      <c r="O1840" s="63">
        <v>-1.3953488372093001E-2</v>
      </c>
      <c r="P1840" s="57">
        <v>9</v>
      </c>
      <c r="Q1840" s="57">
        <v>65</v>
      </c>
      <c r="R1840" s="57">
        <v>72.75</v>
      </c>
      <c r="S1840" s="57">
        <v>10.84</v>
      </c>
      <c r="T1840" s="57">
        <v>10.78</v>
      </c>
      <c r="U1840" s="57">
        <v>10.8483</v>
      </c>
      <c r="V1840" s="57">
        <v>10.84</v>
      </c>
      <c r="W1840" s="57">
        <v>10.782500000000001</v>
      </c>
      <c r="X1840" s="57">
        <v>10.844200000000001</v>
      </c>
      <c r="Y1840" s="57">
        <v>10.82</v>
      </c>
      <c r="Z1840" s="57">
        <v>10.7775</v>
      </c>
      <c r="AA1840" s="57">
        <v>10.8375</v>
      </c>
      <c r="AB1840" s="57">
        <v>13.2</v>
      </c>
      <c r="AC1840" s="57">
        <v>10.35</v>
      </c>
      <c r="AD1840" s="57">
        <v>11.55</v>
      </c>
      <c r="AE1840" s="57">
        <v>10.5</v>
      </c>
      <c r="AF1840" s="64">
        <v>42.113399999999999</v>
      </c>
      <c r="AG1840" s="64">
        <v>36.274299999999997</v>
      </c>
      <c r="AH1840" s="64">
        <v>32.837499999999999</v>
      </c>
      <c r="AI1840" s="64">
        <v>35.128700000000002</v>
      </c>
      <c r="AJ1840" s="61">
        <v>0.4548611111111111</v>
      </c>
      <c r="AK1840" s="216">
        <v>50</v>
      </c>
      <c r="AL1840" s="62">
        <v>32.592251813292734</v>
      </c>
      <c r="AM1840" s="24" t="s">
        <v>6826</v>
      </c>
      <c r="AN1840" s="216" t="s">
        <v>5960</v>
      </c>
      <c r="AO1840" s="216" t="s">
        <v>5971</v>
      </c>
      <c r="AP1840" s="216" t="s">
        <v>6884</v>
      </c>
      <c r="AQ1840" s="216" t="s">
        <v>6885</v>
      </c>
      <c r="AR1840" s="216" t="s">
        <v>6916</v>
      </c>
      <c r="AS1840" s="24" t="s">
        <v>6894</v>
      </c>
      <c r="AT1840" s="24" t="s">
        <v>6390</v>
      </c>
      <c r="AU1840" s="24" t="s">
        <v>6293</v>
      </c>
      <c r="AV1840" s="24" t="s">
        <v>6518</v>
      </c>
      <c r="AW1840" s="24" t="s">
        <v>5979</v>
      </c>
      <c r="AX1840" s="24" t="s">
        <v>5979</v>
      </c>
      <c r="AY1840" s="24" t="s">
        <v>7411</v>
      </c>
      <c r="AZ1840" s="216" t="s">
        <v>8166</v>
      </c>
      <c r="BA1840" s="216" t="s">
        <v>6914</v>
      </c>
      <c r="BB1840" s="57" t="s">
        <v>5474</v>
      </c>
      <c r="BC1840" s="202"/>
      <c r="BD1840" s="24"/>
      <c r="BE1840" s="151"/>
      <c r="BG1840" s="151"/>
      <c r="BI1840" s="151"/>
      <c r="BL1840" s="152"/>
    </row>
    <row r="1841" spans="1:64" s="169" customFormat="1">
      <c r="A1841" s="24">
        <v>9950</v>
      </c>
      <c r="B1841" s="24" t="s">
        <v>1617</v>
      </c>
      <c r="C1841" s="57">
        <v>7.7</v>
      </c>
      <c r="D1841" s="57">
        <v>7.7</v>
      </c>
      <c r="E1841" s="57">
        <v>7.7</v>
      </c>
      <c r="F1841" s="57">
        <v>7.7</v>
      </c>
      <c r="G1841" s="57">
        <v>7.1</v>
      </c>
      <c r="H1841" s="57">
        <v>8.4700000000000006</v>
      </c>
      <c r="I1841" s="57">
        <v>7.1</v>
      </c>
      <c r="J1841" s="57">
        <v>8.4700000000000006</v>
      </c>
      <c r="K1841" s="57">
        <v>7.63</v>
      </c>
      <c r="L1841" s="57">
        <v>8.1</v>
      </c>
      <c r="M1841" s="57">
        <v>7.63</v>
      </c>
      <c r="N1841" s="57">
        <v>7.86</v>
      </c>
      <c r="O1841" s="63">
        <v>-7.2018890200708299E-2</v>
      </c>
      <c r="P1841" s="57">
        <v>139</v>
      </c>
      <c r="Q1841" s="57">
        <v>345</v>
      </c>
      <c r="R1841" s="57">
        <v>65.5</v>
      </c>
      <c r="S1841" s="57">
        <v>9.6</v>
      </c>
      <c r="T1841" s="57">
        <v>11.435</v>
      </c>
      <c r="U1841" s="57">
        <v>11.9833</v>
      </c>
      <c r="V1841" s="57">
        <v>8.9540000000000006</v>
      </c>
      <c r="W1841" s="57">
        <v>11.243499999999999</v>
      </c>
      <c r="X1841" s="57">
        <v>11.942</v>
      </c>
      <c r="Y1841" s="57">
        <v>8.4160000000000004</v>
      </c>
      <c r="Z1841" s="57">
        <v>11.031499999999999</v>
      </c>
      <c r="AA1841" s="57">
        <v>11.8888</v>
      </c>
      <c r="AB1841" s="57">
        <v>13.55</v>
      </c>
      <c r="AC1841" s="57">
        <v>7.1</v>
      </c>
      <c r="AD1841" s="57">
        <v>12.35</v>
      </c>
      <c r="AE1841" s="57">
        <v>7.1</v>
      </c>
      <c r="AF1841" s="64">
        <v>15.0989</v>
      </c>
      <c r="AG1841" s="64">
        <v>18.892600000000002</v>
      </c>
      <c r="AH1841" s="64">
        <v>15.236000000000001</v>
      </c>
      <c r="AI1841" s="64">
        <v>17.6737</v>
      </c>
      <c r="AJ1841" s="61">
        <v>0.4548611111111111</v>
      </c>
      <c r="AK1841" s="216">
        <v>150</v>
      </c>
      <c r="AL1841" s="62">
        <v>292.30016823284853</v>
      </c>
      <c r="AM1841" s="24" t="s">
        <v>6823</v>
      </c>
      <c r="AN1841" s="216" t="s">
        <v>6039</v>
      </c>
      <c r="AO1841" s="216" t="s">
        <v>6047</v>
      </c>
      <c r="AP1841" s="216" t="s">
        <v>6884</v>
      </c>
      <c r="AQ1841" s="216" t="s">
        <v>6885</v>
      </c>
      <c r="AR1841" s="216" t="s">
        <v>6916</v>
      </c>
      <c r="AS1841" s="24" t="s">
        <v>7297</v>
      </c>
      <c r="AT1841" s="24" t="s">
        <v>6577</v>
      </c>
      <c r="AU1841" s="24" t="s">
        <v>6201</v>
      </c>
      <c r="AV1841" s="24" t="s">
        <v>6031</v>
      </c>
      <c r="AW1841" s="24" t="s">
        <v>5970</v>
      </c>
      <c r="AX1841" s="24" t="s">
        <v>5979</v>
      </c>
      <c r="AY1841" s="24" t="s">
        <v>8463</v>
      </c>
      <c r="AZ1841" s="216" t="s">
        <v>8464</v>
      </c>
      <c r="BA1841" s="216" t="s">
        <v>7881</v>
      </c>
      <c r="BB1841" s="57" t="s">
        <v>5474</v>
      </c>
      <c r="BC1841" s="202"/>
      <c r="BD1841" s="24"/>
      <c r="BE1841" s="151"/>
      <c r="BG1841" s="151"/>
      <c r="BI1841" s="151"/>
      <c r="BL1841" s="152"/>
    </row>
    <row r="1842" spans="1:64" s="169" customFormat="1">
      <c r="A1842" s="24">
        <v>9951</v>
      </c>
      <c r="B1842" s="24" t="s">
        <v>1618</v>
      </c>
      <c r="C1842" s="57">
        <v>86</v>
      </c>
      <c r="D1842" s="57">
        <v>87.8</v>
      </c>
      <c r="E1842" s="57">
        <v>86</v>
      </c>
      <c r="F1842" s="57">
        <v>87.2</v>
      </c>
      <c r="G1842" s="57">
        <v>87.7</v>
      </c>
      <c r="H1842" s="57">
        <v>87.8</v>
      </c>
      <c r="I1842" s="57">
        <v>85.2</v>
      </c>
      <c r="J1842" s="57">
        <v>85.3</v>
      </c>
      <c r="K1842" s="57">
        <v>85.5</v>
      </c>
      <c r="L1842" s="57">
        <v>86.1</v>
      </c>
      <c r="M1842" s="57">
        <v>85.5</v>
      </c>
      <c r="N1842" s="57">
        <v>85.8</v>
      </c>
      <c r="O1842" s="63">
        <v>5.8616647127784204E-3</v>
      </c>
      <c r="P1842" s="57">
        <v>97</v>
      </c>
      <c r="Q1842" s="57">
        <v>368</v>
      </c>
      <c r="R1842" s="57">
        <v>291.35000000000002</v>
      </c>
      <c r="S1842" s="57">
        <v>86.4</v>
      </c>
      <c r="T1842" s="57">
        <v>92.14</v>
      </c>
      <c r="U1842" s="57">
        <v>92.678299999999993</v>
      </c>
      <c r="V1842" s="57">
        <v>86.26</v>
      </c>
      <c r="W1842" s="57">
        <v>91.454999999999998</v>
      </c>
      <c r="X1842" s="57">
        <v>92.616699999999994</v>
      </c>
      <c r="Y1842" s="57">
        <v>85.84</v>
      </c>
      <c r="Z1842" s="57">
        <v>90.924999999999997</v>
      </c>
      <c r="AA1842" s="57">
        <v>92.538300000000007</v>
      </c>
      <c r="AB1842" s="57">
        <v>108.5</v>
      </c>
      <c r="AC1842" s="57">
        <v>70.5</v>
      </c>
      <c r="AD1842" s="57">
        <v>99</v>
      </c>
      <c r="AE1842" s="57">
        <v>84.5</v>
      </c>
      <c r="AF1842" s="64">
        <v>19.367599999999999</v>
      </c>
      <c r="AG1842" s="64">
        <v>17.609100000000002</v>
      </c>
      <c r="AH1842" s="64">
        <v>20.790500000000002</v>
      </c>
      <c r="AI1842" s="64">
        <v>18.669599999999999</v>
      </c>
      <c r="AJ1842" s="61">
        <v>0.4548611111111111</v>
      </c>
      <c r="AK1842" s="216">
        <v>100</v>
      </c>
      <c r="AL1842" s="62">
        <v>210.3169524196787</v>
      </c>
      <c r="AM1842" s="24" t="s">
        <v>6038</v>
      </c>
      <c r="AN1842" s="216" t="s">
        <v>6009</v>
      </c>
      <c r="AO1842" s="216" t="s">
        <v>6007</v>
      </c>
      <c r="AP1842" s="216" t="s">
        <v>6884</v>
      </c>
      <c r="AQ1842" s="216" t="s">
        <v>6885</v>
      </c>
      <c r="AR1842" s="216" t="s">
        <v>6916</v>
      </c>
      <c r="AS1842" s="24" t="s">
        <v>6894</v>
      </c>
      <c r="AT1842" s="24" t="s">
        <v>6055</v>
      </c>
      <c r="AU1842" s="24" t="s">
        <v>5962</v>
      </c>
      <c r="AV1842" s="24" t="s">
        <v>6055</v>
      </c>
      <c r="AW1842" s="24" t="s">
        <v>5970</v>
      </c>
      <c r="AX1842" s="24" t="s">
        <v>5979</v>
      </c>
      <c r="AY1842" s="24" t="s">
        <v>7980</v>
      </c>
      <c r="AZ1842" s="216" t="s">
        <v>7425</v>
      </c>
      <c r="BA1842" s="216" t="s">
        <v>6933</v>
      </c>
      <c r="BB1842" s="57" t="s">
        <v>5474</v>
      </c>
      <c r="BC1842" s="202"/>
      <c r="BD1842" s="24"/>
      <c r="BE1842" s="151"/>
      <c r="BG1842" s="151"/>
      <c r="BI1842" s="151"/>
      <c r="BL1842" s="152"/>
    </row>
    <row r="1843" spans="1:64" s="169" customFormat="1">
      <c r="A1843" s="24">
        <v>9955</v>
      </c>
      <c r="B1843" s="24" t="s">
        <v>1619</v>
      </c>
      <c r="C1843" s="57">
        <v>16.850000000000001</v>
      </c>
      <c r="D1843" s="57">
        <v>17.149999999999999</v>
      </c>
      <c r="E1843" s="57">
        <v>16.850000000000001</v>
      </c>
      <c r="F1843" s="57">
        <v>17</v>
      </c>
      <c r="G1843" s="57">
        <v>17.100000000000001</v>
      </c>
      <c r="H1843" s="57">
        <v>17.2</v>
      </c>
      <c r="I1843" s="57">
        <v>17.05</v>
      </c>
      <c r="J1843" s="57">
        <v>17.05</v>
      </c>
      <c r="K1843" s="57">
        <v>17.100000000000001</v>
      </c>
      <c r="L1843" s="57">
        <v>17.3</v>
      </c>
      <c r="M1843" s="57">
        <v>17.100000000000001</v>
      </c>
      <c r="N1843" s="57">
        <v>17.25</v>
      </c>
      <c r="O1843" s="63">
        <v>1.1730205278592301E-2</v>
      </c>
      <c r="P1843" s="57">
        <v>36</v>
      </c>
      <c r="Q1843" s="57">
        <v>54</v>
      </c>
      <c r="R1843" s="57">
        <v>106.45</v>
      </c>
      <c r="S1843" s="57">
        <v>16.829999999999998</v>
      </c>
      <c r="T1843" s="57">
        <v>17.574999999999999</v>
      </c>
      <c r="U1843" s="57">
        <v>18.465800000000002</v>
      </c>
      <c r="V1843" s="57">
        <v>16.88</v>
      </c>
      <c r="W1843" s="57">
        <v>17.517499999999998</v>
      </c>
      <c r="X1843" s="57">
        <v>18.4192</v>
      </c>
      <c r="Y1843" s="57">
        <v>16.940000000000001</v>
      </c>
      <c r="Z1843" s="57">
        <v>17.484999999999999</v>
      </c>
      <c r="AA1843" s="57">
        <v>18.374199999999998</v>
      </c>
      <c r="AB1843" s="57">
        <v>26.25</v>
      </c>
      <c r="AC1843" s="57">
        <v>16.45</v>
      </c>
      <c r="AD1843" s="57">
        <v>18.45</v>
      </c>
      <c r="AE1843" s="57">
        <v>16.5</v>
      </c>
      <c r="AF1843" s="64">
        <v>35.753100000000003</v>
      </c>
      <c r="AG1843" s="64">
        <v>25.2806</v>
      </c>
      <c r="AH1843" s="64">
        <v>50.151200000000003</v>
      </c>
      <c r="AI1843" s="64">
        <v>33.570799999999998</v>
      </c>
      <c r="AJ1843" s="61">
        <v>0.4548611111111111</v>
      </c>
      <c r="AK1843" s="216">
        <v>50</v>
      </c>
      <c r="AL1843" s="62">
        <v>130.36900725317093</v>
      </c>
      <c r="AM1843" s="24" t="s">
        <v>6054</v>
      </c>
      <c r="AN1843" s="216" t="s">
        <v>6009</v>
      </c>
      <c r="AO1843" s="216" t="s">
        <v>5961</v>
      </c>
      <c r="AP1843" s="216" t="s">
        <v>6884</v>
      </c>
      <c r="AQ1843" s="216" t="s">
        <v>6885</v>
      </c>
      <c r="AR1843" s="216" t="s">
        <v>6886</v>
      </c>
      <c r="AS1843" s="24" t="s">
        <v>5474</v>
      </c>
      <c r="AT1843" s="24" t="s">
        <v>6055</v>
      </c>
      <c r="AU1843" s="24" t="s">
        <v>6535</v>
      </c>
      <c r="AV1843" s="24" t="s">
        <v>6055</v>
      </c>
      <c r="AW1843" s="24" t="s">
        <v>5991</v>
      </c>
      <c r="AX1843" s="24" t="s">
        <v>5979</v>
      </c>
      <c r="AY1843" s="24" t="s">
        <v>7165</v>
      </c>
      <c r="AZ1843" s="216" t="s">
        <v>6936</v>
      </c>
      <c r="BA1843" s="216" t="s">
        <v>7083</v>
      </c>
      <c r="BB1843" s="57" t="s">
        <v>5474</v>
      </c>
      <c r="BC1843" s="202"/>
      <c r="BD1843" s="24"/>
      <c r="BE1843" s="151"/>
      <c r="BG1843" s="151"/>
      <c r="BI1843" s="151"/>
      <c r="BL1843" s="152"/>
    </row>
    <row r="1844" spans="1:64" s="169" customFormat="1">
      <c r="A1844" s="24">
        <v>9957</v>
      </c>
      <c r="B1844" s="24" t="s">
        <v>4432</v>
      </c>
      <c r="C1844" s="57">
        <v>13.7</v>
      </c>
      <c r="D1844" s="57">
        <v>14.15</v>
      </c>
      <c r="E1844" s="57">
        <v>13.5</v>
      </c>
      <c r="F1844" s="57">
        <v>13.9</v>
      </c>
      <c r="G1844" s="57">
        <v>14.05</v>
      </c>
      <c r="H1844" s="57">
        <v>14.3</v>
      </c>
      <c r="I1844" s="57">
        <v>13.55</v>
      </c>
      <c r="J1844" s="57">
        <v>13.8</v>
      </c>
      <c r="K1844" s="57">
        <v>13.85</v>
      </c>
      <c r="L1844" s="57">
        <v>13.9</v>
      </c>
      <c r="M1844" s="57">
        <v>13.55</v>
      </c>
      <c r="N1844" s="57">
        <v>13.6</v>
      </c>
      <c r="O1844" s="63">
        <v>-1.52063721940622E-2</v>
      </c>
      <c r="P1844" s="57">
        <v>603</v>
      </c>
      <c r="Q1844" s="57">
        <v>2561</v>
      </c>
      <c r="R1844" s="57">
        <v>4589.45</v>
      </c>
      <c r="S1844" s="57">
        <v>13.55</v>
      </c>
      <c r="T1844" s="57">
        <v>15.647500000000001</v>
      </c>
      <c r="U1844" s="57">
        <v>14.93</v>
      </c>
      <c r="V1844" s="57">
        <v>13.69</v>
      </c>
      <c r="W1844" s="57">
        <v>15.47</v>
      </c>
      <c r="X1844" s="57">
        <v>14.9808</v>
      </c>
      <c r="Y1844" s="57">
        <v>13.6</v>
      </c>
      <c r="Z1844" s="57">
        <v>15.244999999999999</v>
      </c>
      <c r="AA1844" s="57">
        <v>15.031700000000001</v>
      </c>
      <c r="AB1844" s="57"/>
      <c r="AC1844" s="57"/>
      <c r="AD1844" s="57">
        <v>19.05</v>
      </c>
      <c r="AE1844" s="57">
        <v>12</v>
      </c>
      <c r="AF1844" s="64">
        <v>38.9223</v>
      </c>
      <c r="AG1844" s="64">
        <v>29.886299999999999</v>
      </c>
      <c r="AH1844" s="64">
        <v>40.971699999999998</v>
      </c>
      <c r="AI1844" s="64">
        <v>33.581400000000002</v>
      </c>
      <c r="AJ1844" s="61">
        <v>0.4548611111111111</v>
      </c>
      <c r="AK1844" s="216">
        <v>650</v>
      </c>
      <c r="AL1844" s="62">
        <v>1108.1262431758148</v>
      </c>
      <c r="AM1844" s="24" t="s">
        <v>6749</v>
      </c>
      <c r="AN1844" s="216" t="s">
        <v>6009</v>
      </c>
      <c r="AO1844" s="216" t="s">
        <v>5971</v>
      </c>
      <c r="AP1844" s="216" t="s">
        <v>6884</v>
      </c>
      <c r="AQ1844" s="216" t="s">
        <v>6885</v>
      </c>
      <c r="AR1844" s="216" t="s">
        <v>7000</v>
      </c>
      <c r="AS1844" s="24" t="s">
        <v>7439</v>
      </c>
      <c r="AT1844" s="24" t="s">
        <v>6016</v>
      </c>
      <c r="AU1844" s="24" t="s">
        <v>5974</v>
      </c>
      <c r="AV1844" s="24" t="s">
        <v>5984</v>
      </c>
      <c r="AW1844" s="24" t="s">
        <v>5965</v>
      </c>
      <c r="AX1844" s="24" t="s">
        <v>5965</v>
      </c>
      <c r="AY1844" s="24" t="s">
        <v>8342</v>
      </c>
      <c r="AZ1844" s="216" t="s">
        <v>8359</v>
      </c>
      <c r="BA1844" s="216" t="s">
        <v>7361</v>
      </c>
      <c r="BB1844" s="57" t="s">
        <v>6944</v>
      </c>
      <c r="BC1844" s="202"/>
      <c r="BD1844" s="24"/>
      <c r="BE1844" s="151"/>
      <c r="BG1844" s="151"/>
      <c r="BI1844" s="151"/>
      <c r="BL1844" s="152"/>
    </row>
    <row r="1845" spans="1:64" s="169" customFormat="1">
      <c r="A1845" s="24">
        <v>9958</v>
      </c>
      <c r="B1845" s="24" t="s">
        <v>1620</v>
      </c>
      <c r="C1845" s="57">
        <v>110</v>
      </c>
      <c r="D1845" s="57">
        <v>111</v>
      </c>
      <c r="E1845" s="57">
        <v>108</v>
      </c>
      <c r="F1845" s="57">
        <v>109.5</v>
      </c>
      <c r="G1845" s="57">
        <v>109.5</v>
      </c>
      <c r="H1845" s="57">
        <v>111</v>
      </c>
      <c r="I1845" s="57">
        <v>108</v>
      </c>
      <c r="J1845" s="57">
        <v>110.5</v>
      </c>
      <c r="K1845" s="57">
        <v>111.5</v>
      </c>
      <c r="L1845" s="57">
        <v>113</v>
      </c>
      <c r="M1845" s="57">
        <v>110</v>
      </c>
      <c r="N1845" s="57">
        <v>113</v>
      </c>
      <c r="O1845" s="63">
        <v>2.2624434389140202E-2</v>
      </c>
      <c r="P1845" s="57">
        <v>1005</v>
      </c>
      <c r="Q1845" s="57">
        <v>1381</v>
      </c>
      <c r="R1845" s="57">
        <v>1910.2</v>
      </c>
      <c r="S1845" s="57">
        <v>111.1</v>
      </c>
      <c r="T1845" s="57">
        <v>116.85</v>
      </c>
      <c r="U1845" s="57">
        <v>123.79170000000001</v>
      </c>
      <c r="V1845" s="57">
        <v>110.7</v>
      </c>
      <c r="W1845" s="57">
        <v>116.325</v>
      </c>
      <c r="X1845" s="57">
        <v>123.79170000000001</v>
      </c>
      <c r="Y1845" s="57">
        <v>110.3</v>
      </c>
      <c r="Z1845" s="57">
        <v>115.825</v>
      </c>
      <c r="AA1845" s="57">
        <v>123.7833</v>
      </c>
      <c r="AB1845" s="57">
        <v>145.5</v>
      </c>
      <c r="AC1845" s="57">
        <v>95.4</v>
      </c>
      <c r="AD1845" s="57">
        <v>125</v>
      </c>
      <c r="AE1845" s="57">
        <v>106</v>
      </c>
      <c r="AF1845" s="64">
        <v>28.075600000000001</v>
      </c>
      <c r="AG1845" s="64">
        <v>22.1508</v>
      </c>
      <c r="AH1845" s="64">
        <v>39.929200000000002</v>
      </c>
      <c r="AI1845" s="64">
        <v>28.076899999999998</v>
      </c>
      <c r="AJ1845" s="61">
        <v>0.4548611111111111</v>
      </c>
      <c r="AK1845" s="216">
        <v>1500</v>
      </c>
      <c r="AL1845" s="62">
        <v>1899.8347297143998</v>
      </c>
      <c r="AM1845" s="24" t="s">
        <v>7680</v>
      </c>
      <c r="AN1845" s="216" t="s">
        <v>6009</v>
      </c>
      <c r="AO1845" s="216" t="s">
        <v>5971</v>
      </c>
      <c r="AP1845" s="216" t="s">
        <v>6884</v>
      </c>
      <c r="AQ1845" s="216" t="s">
        <v>6885</v>
      </c>
      <c r="AR1845" s="216" t="s">
        <v>6886</v>
      </c>
      <c r="AS1845" s="24" t="s">
        <v>5474</v>
      </c>
      <c r="AT1845" s="24" t="s">
        <v>6216</v>
      </c>
      <c r="AU1845" s="24" t="s">
        <v>6016</v>
      </c>
      <c r="AV1845" s="24" t="s">
        <v>6126</v>
      </c>
      <c r="AW1845" s="24" t="s">
        <v>5979</v>
      </c>
      <c r="AX1845" s="24" t="s">
        <v>5970</v>
      </c>
      <c r="AY1845" s="24" t="s">
        <v>7526</v>
      </c>
      <c r="AZ1845" s="216" t="s">
        <v>7040</v>
      </c>
      <c r="BA1845" s="216" t="s">
        <v>7008</v>
      </c>
      <c r="BB1845" s="57" t="s">
        <v>6898</v>
      </c>
      <c r="BC1845" s="202"/>
      <c r="BD1845" s="24"/>
      <c r="BE1845" s="151"/>
      <c r="BG1845" s="151"/>
      <c r="BI1845" s="151"/>
      <c r="BL1845" s="152"/>
    </row>
    <row r="1846" spans="1:64" s="169" customFormat="1">
      <c r="A1846" s="24">
        <v>9962</v>
      </c>
      <c r="B1846" s="24" t="s">
        <v>1622</v>
      </c>
      <c r="C1846" s="57">
        <v>18.2</v>
      </c>
      <c r="D1846" s="57">
        <v>18.95</v>
      </c>
      <c r="E1846" s="57">
        <v>17.8</v>
      </c>
      <c r="F1846" s="57">
        <v>18.95</v>
      </c>
      <c r="G1846" s="57">
        <v>18.95</v>
      </c>
      <c r="H1846" s="57">
        <v>20.2</v>
      </c>
      <c r="I1846" s="57">
        <v>18.5</v>
      </c>
      <c r="J1846" s="57">
        <v>19.05</v>
      </c>
      <c r="K1846" s="57">
        <v>19.25</v>
      </c>
      <c r="L1846" s="57">
        <v>20.149999999999999</v>
      </c>
      <c r="M1846" s="57">
        <v>19.100000000000001</v>
      </c>
      <c r="N1846" s="57">
        <v>19.850000000000001</v>
      </c>
      <c r="O1846" s="63">
        <v>4.1994750656167902E-2</v>
      </c>
      <c r="P1846" s="57">
        <v>3224</v>
      </c>
      <c r="Q1846" s="57">
        <v>7873</v>
      </c>
      <c r="R1846" s="57">
        <v>3722.85</v>
      </c>
      <c r="S1846" s="57">
        <v>18.309999999999999</v>
      </c>
      <c r="T1846" s="57">
        <v>20.72</v>
      </c>
      <c r="U1846" s="57">
        <v>17.061699999999998</v>
      </c>
      <c r="V1846" s="57">
        <v>18.43</v>
      </c>
      <c r="W1846" s="57">
        <v>20.547499999999999</v>
      </c>
      <c r="X1846" s="57">
        <v>17.192499999999999</v>
      </c>
      <c r="Y1846" s="57">
        <v>18.579999999999998</v>
      </c>
      <c r="Z1846" s="57">
        <v>20.45</v>
      </c>
      <c r="AA1846" s="57">
        <v>17.334199999999999</v>
      </c>
      <c r="AB1846" s="57">
        <v>26</v>
      </c>
      <c r="AC1846" s="57">
        <v>8.8000000000000007</v>
      </c>
      <c r="AD1846" s="57">
        <v>25</v>
      </c>
      <c r="AE1846" s="57">
        <v>17.149999999999999</v>
      </c>
      <c r="AF1846" s="64">
        <v>35.5501</v>
      </c>
      <c r="AG1846" s="64">
        <v>24.543500000000002</v>
      </c>
      <c r="AH1846" s="64">
        <v>50.5657</v>
      </c>
      <c r="AI1846" s="64">
        <v>33.217599999999997</v>
      </c>
      <c r="AJ1846" s="61">
        <v>0.4548611111111111</v>
      </c>
      <c r="AK1846" s="216">
        <v>3500</v>
      </c>
      <c r="AL1846" s="62">
        <v>6120.4677717917284</v>
      </c>
      <c r="AM1846" s="24" t="s">
        <v>7473</v>
      </c>
      <c r="AN1846" s="216" t="s">
        <v>6009</v>
      </c>
      <c r="AO1846" s="216" t="s">
        <v>5961</v>
      </c>
      <c r="AP1846" s="216" t="s">
        <v>6908</v>
      </c>
      <c r="AQ1846" s="216" t="s">
        <v>6885</v>
      </c>
      <c r="AR1846" s="216" t="s">
        <v>6886</v>
      </c>
      <c r="AS1846" s="24" t="s">
        <v>5474</v>
      </c>
      <c r="AT1846" s="24" t="s">
        <v>6045</v>
      </c>
      <c r="AU1846" s="24" t="s">
        <v>5969</v>
      </c>
      <c r="AV1846" s="24" t="s">
        <v>6010</v>
      </c>
      <c r="AW1846" s="24" t="s">
        <v>5991</v>
      </c>
      <c r="AX1846" s="24" t="s">
        <v>5965</v>
      </c>
      <c r="AY1846" s="24" t="s">
        <v>6939</v>
      </c>
      <c r="AZ1846" s="216" t="s">
        <v>7054</v>
      </c>
      <c r="BA1846" s="216" t="s">
        <v>8465</v>
      </c>
      <c r="BB1846" s="57" t="s">
        <v>5474</v>
      </c>
      <c r="BC1846" s="202"/>
      <c r="BD1846" s="24"/>
      <c r="BE1846" s="151"/>
      <c r="BG1846" s="151"/>
      <c r="BI1846" s="151"/>
      <c r="BL1846" s="152"/>
    </row>
    <row r="1847" spans="1:64" s="169" customFormat="1">
      <c r="A1847" s="24"/>
      <c r="B1847" s="24"/>
      <c r="C1847" s="57"/>
      <c r="D1847" s="57"/>
      <c r="E1847" s="57"/>
      <c r="F1847" s="57"/>
      <c r="G1847" s="57"/>
      <c r="H1847" s="57"/>
      <c r="I1847" s="57"/>
      <c r="J1847" s="57"/>
      <c r="K1847" s="57"/>
      <c r="L1847" s="57"/>
      <c r="M1847" s="57"/>
      <c r="N1847" s="57"/>
      <c r="O1847" s="63"/>
      <c r="P1847" s="57"/>
      <c r="Q1847" s="57"/>
      <c r="R1847" s="57"/>
      <c r="S1847" s="57"/>
      <c r="T1847" s="57"/>
      <c r="U1847" s="57"/>
      <c r="V1847" s="57"/>
      <c r="W1847" s="57"/>
      <c r="X1847" s="57"/>
      <c r="Y1847" s="57"/>
      <c r="Z1847" s="57"/>
      <c r="AA1847" s="57"/>
      <c r="AB1847" s="57"/>
      <c r="AC1847" s="57"/>
      <c r="AD1847" s="57"/>
      <c r="AE1847" s="57"/>
      <c r="AF1847" s="64"/>
      <c r="AG1847" s="64"/>
      <c r="AH1847" s="64"/>
      <c r="AI1847" s="64"/>
      <c r="AJ1847" s="61"/>
      <c r="AL1847" s="62"/>
      <c r="AM1847" s="24"/>
      <c r="AS1847" s="24"/>
      <c r="AT1847" s="24"/>
      <c r="AU1847" s="24"/>
      <c r="AV1847" s="24"/>
      <c r="AW1847" s="24"/>
      <c r="AX1847" s="24"/>
      <c r="AZ1847" s="170"/>
      <c r="BA1847" s="170"/>
      <c r="BB1847" s="57"/>
      <c r="BC1847" s="202"/>
      <c r="BD1847" s="24"/>
      <c r="BE1847" s="151"/>
      <c r="BG1847" s="151"/>
      <c r="BI1847" s="151"/>
      <c r="BL1847" s="152"/>
    </row>
    <row r="1848" spans="1:64" s="169" customFormat="1">
      <c r="A1848" s="24"/>
      <c r="B1848" s="24"/>
      <c r="C1848" s="57"/>
      <c r="D1848" s="57"/>
      <c r="E1848" s="57"/>
      <c r="F1848" s="57"/>
      <c r="G1848" s="57"/>
      <c r="H1848" s="57"/>
      <c r="I1848" s="57"/>
      <c r="J1848" s="57"/>
      <c r="K1848" s="57"/>
      <c r="L1848" s="57"/>
      <c r="M1848" s="57"/>
      <c r="N1848" s="57"/>
      <c r="O1848" s="63"/>
      <c r="P1848" s="57"/>
      <c r="Q1848" s="57"/>
      <c r="R1848" s="57"/>
      <c r="S1848" s="57"/>
      <c r="T1848" s="57"/>
      <c r="U1848" s="57"/>
      <c r="V1848" s="57"/>
      <c r="W1848" s="57"/>
      <c r="X1848" s="57"/>
      <c r="Y1848" s="57"/>
      <c r="Z1848" s="57"/>
      <c r="AA1848" s="57"/>
      <c r="AB1848" s="57"/>
      <c r="AC1848" s="57"/>
      <c r="AD1848" s="57"/>
      <c r="AE1848" s="57"/>
      <c r="AF1848" s="64"/>
      <c r="AG1848" s="64"/>
      <c r="AH1848" s="64"/>
      <c r="AI1848" s="64"/>
      <c r="AJ1848" s="61"/>
      <c r="AL1848" s="62"/>
      <c r="AM1848" s="24"/>
      <c r="AS1848" s="24"/>
      <c r="AT1848" s="24"/>
      <c r="AU1848" s="24"/>
      <c r="AV1848" s="24"/>
      <c r="AW1848" s="24"/>
      <c r="AX1848" s="24"/>
      <c r="AZ1848" s="170"/>
      <c r="BA1848" s="170"/>
      <c r="BB1848" s="57"/>
      <c r="BC1848" s="202"/>
      <c r="BD1848" s="24"/>
      <c r="BE1848" s="151"/>
      <c r="BG1848" s="151"/>
      <c r="BI1848" s="151"/>
      <c r="BL1848" s="152"/>
    </row>
    <row r="1849" spans="1:64" s="169" customFormat="1">
      <c r="A1849" s="24"/>
      <c r="B1849" s="24"/>
      <c r="C1849" s="57"/>
      <c r="D1849" s="57"/>
      <c r="E1849" s="57"/>
      <c r="F1849" s="57"/>
      <c r="G1849" s="57"/>
      <c r="H1849" s="57"/>
      <c r="I1849" s="57"/>
      <c r="J1849" s="57"/>
      <c r="K1849" s="57"/>
      <c r="L1849" s="57"/>
      <c r="M1849" s="57"/>
      <c r="N1849" s="57"/>
      <c r="O1849" s="63"/>
      <c r="P1849" s="57"/>
      <c r="Q1849" s="57"/>
      <c r="R1849" s="57"/>
      <c r="S1849" s="57"/>
      <c r="T1849" s="57"/>
      <c r="U1849" s="57"/>
      <c r="V1849" s="57"/>
      <c r="W1849" s="57"/>
      <c r="X1849" s="57"/>
      <c r="Y1849" s="57"/>
      <c r="Z1849" s="57"/>
      <c r="AA1849" s="57"/>
      <c r="AB1849" s="57"/>
      <c r="AC1849" s="57"/>
      <c r="AD1849" s="57"/>
      <c r="AE1849" s="57"/>
      <c r="AF1849" s="64"/>
      <c r="AG1849" s="64"/>
      <c r="AH1849" s="64"/>
      <c r="AI1849" s="64"/>
      <c r="AJ1849" s="61"/>
      <c r="AL1849" s="62"/>
      <c r="AM1849" s="24"/>
      <c r="AS1849" s="24"/>
      <c r="AT1849" s="24"/>
      <c r="AU1849" s="24"/>
      <c r="AV1849" s="24"/>
      <c r="AW1849" s="24"/>
      <c r="AX1849" s="24"/>
      <c r="AZ1849" s="170"/>
      <c r="BA1849" s="170"/>
      <c r="BB1849" s="57"/>
      <c r="BC1849" s="202"/>
      <c r="BD1849" s="24"/>
      <c r="BE1849" s="151"/>
      <c r="BG1849" s="151"/>
      <c r="BI1849" s="151"/>
      <c r="BL1849" s="152"/>
    </row>
    <row r="1850" spans="1:64" s="169" customFormat="1">
      <c r="A1850" s="24"/>
      <c r="B1850" s="24"/>
      <c r="C1850" s="57"/>
      <c r="D1850" s="57"/>
      <c r="E1850" s="57"/>
      <c r="F1850" s="57"/>
      <c r="G1850" s="57"/>
      <c r="H1850" s="57"/>
      <c r="I1850" s="57"/>
      <c r="J1850" s="57"/>
      <c r="K1850" s="57"/>
      <c r="L1850" s="57"/>
      <c r="M1850" s="57"/>
      <c r="N1850" s="57"/>
      <c r="O1850" s="63"/>
      <c r="P1850" s="57"/>
      <c r="Q1850" s="57"/>
      <c r="R1850" s="57"/>
      <c r="S1850" s="57"/>
      <c r="T1850" s="57"/>
      <c r="U1850" s="57"/>
      <c r="V1850" s="57"/>
      <c r="W1850" s="57"/>
      <c r="X1850" s="57"/>
      <c r="Y1850" s="57"/>
      <c r="Z1850" s="57"/>
      <c r="AA1850" s="57"/>
      <c r="AB1850" s="57"/>
      <c r="AC1850" s="57"/>
      <c r="AD1850" s="57"/>
      <c r="AE1850" s="57"/>
      <c r="AF1850" s="64"/>
      <c r="AG1850" s="64"/>
      <c r="AH1850" s="64"/>
      <c r="AI1850" s="64"/>
      <c r="AJ1850" s="61"/>
      <c r="AL1850" s="62"/>
      <c r="AM1850" s="24"/>
      <c r="AS1850" s="24"/>
      <c r="AT1850" s="24"/>
      <c r="AU1850" s="24"/>
      <c r="AV1850" s="24"/>
      <c r="AW1850" s="24"/>
      <c r="AX1850" s="24"/>
      <c r="AZ1850" s="170"/>
      <c r="BA1850" s="170"/>
      <c r="BB1850" s="57"/>
      <c r="BC1850" s="202"/>
      <c r="BD1850" s="24"/>
      <c r="BE1850" s="151"/>
      <c r="BG1850" s="151"/>
      <c r="BI1850" s="151"/>
      <c r="BL1850" s="152"/>
    </row>
    <row r="1851" spans="1:64" s="169" customFormat="1">
      <c r="A1851" s="24"/>
      <c r="B1851" s="24"/>
      <c r="C1851" s="57"/>
      <c r="D1851" s="57"/>
      <c r="E1851" s="57"/>
      <c r="F1851" s="57"/>
      <c r="G1851" s="57"/>
      <c r="H1851" s="57"/>
      <c r="I1851" s="57"/>
      <c r="J1851" s="57"/>
      <c r="K1851" s="57"/>
      <c r="L1851" s="57"/>
      <c r="M1851" s="57"/>
      <c r="N1851" s="57"/>
      <c r="O1851" s="63"/>
      <c r="P1851" s="57"/>
      <c r="Q1851" s="57"/>
      <c r="R1851" s="57"/>
      <c r="S1851" s="57"/>
      <c r="T1851" s="57"/>
      <c r="U1851" s="57"/>
      <c r="V1851" s="57"/>
      <c r="W1851" s="57"/>
      <c r="X1851" s="57"/>
      <c r="Y1851" s="57"/>
      <c r="Z1851" s="57"/>
      <c r="AA1851" s="57"/>
      <c r="AB1851" s="57"/>
      <c r="AC1851" s="57"/>
      <c r="AD1851" s="57"/>
      <c r="AE1851" s="57"/>
      <c r="AF1851" s="64"/>
      <c r="AG1851" s="64"/>
      <c r="AH1851" s="64"/>
      <c r="AI1851" s="64"/>
      <c r="AJ1851" s="61"/>
      <c r="AL1851" s="62"/>
      <c r="AM1851" s="24"/>
      <c r="AS1851" s="24"/>
      <c r="AT1851" s="24"/>
      <c r="AU1851" s="24"/>
      <c r="AV1851" s="24"/>
      <c r="AW1851" s="24"/>
      <c r="AX1851" s="24"/>
      <c r="AZ1851" s="170"/>
      <c r="BA1851" s="170"/>
      <c r="BB1851" s="57"/>
      <c r="BC1851" s="202"/>
      <c r="BD1851" s="24"/>
      <c r="BE1851" s="151"/>
      <c r="BG1851" s="151"/>
      <c r="BI1851" s="151"/>
      <c r="BL1851" s="152"/>
    </row>
    <row r="1852" spans="1:64" s="169" customFormat="1">
      <c r="A1852" s="24"/>
      <c r="B1852" s="24"/>
      <c r="C1852" s="57"/>
      <c r="D1852" s="57"/>
      <c r="E1852" s="57"/>
      <c r="F1852" s="57"/>
      <c r="G1852" s="57"/>
      <c r="H1852" s="57"/>
      <c r="I1852" s="57"/>
      <c r="J1852" s="57"/>
      <c r="K1852" s="57"/>
      <c r="L1852" s="57"/>
      <c r="M1852" s="57"/>
      <c r="N1852" s="57"/>
      <c r="O1852" s="63"/>
      <c r="P1852" s="57"/>
      <c r="Q1852" s="57"/>
      <c r="R1852" s="57"/>
      <c r="S1852" s="57"/>
      <c r="T1852" s="57"/>
      <c r="U1852" s="57"/>
      <c r="V1852" s="57"/>
      <c r="W1852" s="57"/>
      <c r="X1852" s="57"/>
      <c r="Y1852" s="57"/>
      <c r="Z1852" s="57"/>
      <c r="AA1852" s="57"/>
      <c r="AB1852" s="57"/>
      <c r="AC1852" s="57"/>
      <c r="AD1852" s="57"/>
      <c r="AE1852" s="57"/>
      <c r="AF1852" s="64"/>
      <c r="AG1852" s="64"/>
      <c r="AH1852" s="64"/>
      <c r="AI1852" s="64"/>
      <c r="AJ1852" s="61"/>
      <c r="AL1852" s="62"/>
      <c r="AM1852" s="24"/>
      <c r="AS1852" s="24"/>
      <c r="AT1852" s="24"/>
      <c r="AU1852" s="24"/>
      <c r="AV1852" s="24"/>
      <c r="AW1852" s="24"/>
      <c r="AX1852" s="24"/>
      <c r="AZ1852" s="170"/>
      <c r="BA1852" s="170"/>
      <c r="BB1852" s="57"/>
      <c r="BC1852" s="202"/>
      <c r="BD1852" s="24"/>
      <c r="BE1852" s="151"/>
      <c r="BG1852" s="151"/>
      <c r="BI1852" s="151"/>
      <c r="BL1852" s="152"/>
    </row>
    <row r="1853" spans="1:64" s="169" customFormat="1">
      <c r="A1853" s="24"/>
      <c r="B1853" s="24"/>
      <c r="C1853" s="57"/>
      <c r="D1853" s="57"/>
      <c r="E1853" s="57"/>
      <c r="F1853" s="57"/>
      <c r="G1853" s="57"/>
      <c r="H1853" s="57"/>
      <c r="I1853" s="57"/>
      <c r="J1853" s="57"/>
      <c r="K1853" s="57"/>
      <c r="L1853" s="57"/>
      <c r="M1853" s="57"/>
      <c r="N1853" s="57"/>
      <c r="O1853" s="63"/>
      <c r="P1853" s="57"/>
      <c r="Q1853" s="57"/>
      <c r="R1853" s="57"/>
      <c r="S1853" s="57"/>
      <c r="T1853" s="57"/>
      <c r="U1853" s="57"/>
      <c r="V1853" s="57"/>
      <c r="W1853" s="57"/>
      <c r="X1853" s="57"/>
      <c r="Y1853" s="57"/>
      <c r="Z1853" s="57"/>
      <c r="AA1853" s="57"/>
      <c r="AB1853" s="57"/>
      <c r="AC1853" s="57"/>
      <c r="AD1853" s="57"/>
      <c r="AE1853" s="57"/>
      <c r="AF1853" s="64"/>
      <c r="AG1853" s="64"/>
      <c r="AH1853" s="64"/>
      <c r="AI1853" s="64"/>
      <c r="AJ1853" s="61"/>
      <c r="AL1853" s="62"/>
      <c r="AM1853" s="24"/>
      <c r="AS1853" s="24"/>
      <c r="AT1853" s="24"/>
      <c r="AU1853" s="24"/>
      <c r="AV1853" s="24"/>
      <c r="AW1853" s="24"/>
      <c r="AX1853" s="24"/>
      <c r="AZ1853" s="170"/>
      <c r="BA1853" s="170"/>
      <c r="BB1853" s="57"/>
      <c r="BC1853" s="202"/>
      <c r="BD1853" s="24"/>
      <c r="BE1853" s="151"/>
      <c r="BG1853" s="151"/>
      <c r="BI1853" s="151"/>
      <c r="BL1853" s="152"/>
    </row>
    <row r="1854" spans="1:64" s="169" customFormat="1">
      <c r="A1854" s="24"/>
      <c r="B1854" s="24"/>
      <c r="C1854" s="57"/>
      <c r="D1854" s="57"/>
      <c r="E1854" s="57"/>
      <c r="F1854" s="57"/>
      <c r="G1854" s="57"/>
      <c r="H1854" s="57"/>
      <c r="I1854" s="57"/>
      <c r="J1854" s="57"/>
      <c r="K1854" s="57"/>
      <c r="L1854" s="57"/>
      <c r="M1854" s="57"/>
      <c r="N1854" s="57"/>
      <c r="O1854" s="63"/>
      <c r="P1854" s="57"/>
      <c r="Q1854" s="57"/>
      <c r="R1854" s="57"/>
      <c r="S1854" s="57"/>
      <c r="T1854" s="57"/>
      <c r="U1854" s="57"/>
      <c r="V1854" s="57"/>
      <c r="W1854" s="57"/>
      <c r="X1854" s="57"/>
      <c r="Y1854" s="57"/>
      <c r="Z1854" s="57"/>
      <c r="AA1854" s="57"/>
      <c r="AB1854" s="57"/>
      <c r="AC1854" s="57"/>
      <c r="AD1854" s="57"/>
      <c r="AE1854" s="57"/>
      <c r="AF1854" s="64"/>
      <c r="AG1854" s="64"/>
      <c r="AH1854" s="64"/>
      <c r="AI1854" s="64"/>
      <c r="AJ1854" s="61"/>
      <c r="AL1854" s="62"/>
      <c r="AM1854" s="24"/>
      <c r="AS1854" s="24"/>
      <c r="AT1854" s="24"/>
      <c r="AU1854" s="24"/>
      <c r="AV1854" s="24"/>
      <c r="AW1854" s="24"/>
      <c r="AX1854" s="24"/>
      <c r="AZ1854" s="170"/>
      <c r="BA1854" s="170"/>
      <c r="BB1854" s="57"/>
      <c r="BC1854" s="202"/>
      <c r="BD1854" s="24"/>
      <c r="BE1854" s="151"/>
      <c r="BG1854" s="151"/>
      <c r="BI1854" s="151"/>
      <c r="BL1854" s="152"/>
    </row>
    <row r="1855" spans="1:64" s="169" customFormat="1">
      <c r="A1855" s="24"/>
      <c r="B1855" s="24"/>
      <c r="C1855" s="57"/>
      <c r="D1855" s="57"/>
      <c r="E1855" s="57"/>
      <c r="F1855" s="57"/>
      <c r="G1855" s="57"/>
      <c r="H1855" s="57"/>
      <c r="I1855" s="57"/>
      <c r="J1855" s="57"/>
      <c r="K1855" s="57"/>
      <c r="L1855" s="57"/>
      <c r="M1855" s="57"/>
      <c r="N1855" s="57"/>
      <c r="O1855" s="63"/>
      <c r="P1855" s="57"/>
      <c r="Q1855" s="57"/>
      <c r="R1855" s="57"/>
      <c r="S1855" s="57"/>
      <c r="T1855" s="57"/>
      <c r="U1855" s="57"/>
      <c r="V1855" s="57"/>
      <c r="W1855" s="57"/>
      <c r="X1855" s="57"/>
      <c r="Y1855" s="57"/>
      <c r="Z1855" s="57"/>
      <c r="AA1855" s="57"/>
      <c r="AB1855" s="57"/>
      <c r="AC1855" s="57"/>
      <c r="AD1855" s="57"/>
      <c r="AE1855" s="57"/>
      <c r="AF1855" s="64"/>
      <c r="AG1855" s="64"/>
      <c r="AH1855" s="64"/>
      <c r="AI1855" s="64"/>
      <c r="AJ1855" s="61"/>
      <c r="AL1855" s="62"/>
      <c r="AM1855" s="24"/>
      <c r="AS1855" s="24"/>
      <c r="AT1855" s="24"/>
      <c r="AU1855" s="24"/>
      <c r="AV1855" s="24"/>
      <c r="AW1855" s="24"/>
      <c r="AX1855" s="24"/>
      <c r="AZ1855" s="170"/>
      <c r="BA1855" s="170"/>
      <c r="BB1855" s="57"/>
      <c r="BC1855" s="202"/>
      <c r="BD1855" s="24"/>
      <c r="BE1855" s="151"/>
      <c r="BG1855" s="151"/>
      <c r="BI1855" s="151"/>
      <c r="BL1855" s="152"/>
    </row>
    <row r="1856" spans="1:64" s="169" customFormat="1">
      <c r="A1856" s="24"/>
      <c r="B1856" s="24"/>
      <c r="C1856" s="57"/>
      <c r="D1856" s="57"/>
      <c r="E1856" s="57"/>
      <c r="F1856" s="57"/>
      <c r="G1856" s="57"/>
      <c r="H1856" s="57"/>
      <c r="I1856" s="57"/>
      <c r="J1856" s="57"/>
      <c r="K1856" s="57"/>
      <c r="L1856" s="57"/>
      <c r="M1856" s="57"/>
      <c r="N1856" s="57"/>
      <c r="O1856" s="63"/>
      <c r="P1856" s="57"/>
      <c r="Q1856" s="57"/>
      <c r="R1856" s="57"/>
      <c r="S1856" s="57"/>
      <c r="T1856" s="57"/>
      <c r="U1856" s="57"/>
      <c r="V1856" s="57"/>
      <c r="W1856" s="57"/>
      <c r="X1856" s="57"/>
      <c r="Y1856" s="57"/>
      <c r="Z1856" s="57"/>
      <c r="AA1856" s="57"/>
      <c r="AB1856" s="57"/>
      <c r="AC1856" s="57"/>
      <c r="AD1856" s="57"/>
      <c r="AE1856" s="57"/>
      <c r="AF1856" s="64"/>
      <c r="AG1856" s="64"/>
      <c r="AH1856" s="64"/>
      <c r="AI1856" s="64"/>
      <c r="AJ1856" s="61"/>
      <c r="AL1856" s="62"/>
      <c r="AM1856" s="24"/>
      <c r="AS1856" s="24"/>
      <c r="AT1856" s="24"/>
      <c r="AU1856" s="24"/>
      <c r="AV1856" s="24"/>
      <c r="AW1856" s="24"/>
      <c r="AX1856" s="24"/>
      <c r="AZ1856" s="170"/>
      <c r="BA1856" s="170"/>
      <c r="BB1856" s="57"/>
      <c r="BC1856" s="202"/>
      <c r="BD1856" s="24"/>
      <c r="BE1856" s="151"/>
      <c r="BG1856" s="151"/>
      <c r="BI1856" s="151"/>
      <c r="BL1856" s="152"/>
    </row>
    <row r="1857" spans="1:64" s="169" customFormat="1">
      <c r="A1857" s="24"/>
      <c r="B1857" s="24"/>
      <c r="C1857" s="57"/>
      <c r="D1857" s="57"/>
      <c r="E1857" s="57"/>
      <c r="F1857" s="57"/>
      <c r="G1857" s="57"/>
      <c r="H1857" s="57"/>
      <c r="I1857" s="57"/>
      <c r="J1857" s="57"/>
      <c r="K1857" s="57"/>
      <c r="L1857" s="57"/>
      <c r="M1857" s="57"/>
      <c r="N1857" s="57"/>
      <c r="O1857" s="63"/>
      <c r="P1857" s="57"/>
      <c r="Q1857" s="57"/>
      <c r="R1857" s="57"/>
      <c r="S1857" s="57"/>
      <c r="T1857" s="57"/>
      <c r="U1857" s="57"/>
      <c r="V1857" s="57"/>
      <c r="W1857" s="57"/>
      <c r="X1857" s="57"/>
      <c r="Y1857" s="57"/>
      <c r="Z1857" s="57"/>
      <c r="AA1857" s="57"/>
      <c r="AB1857" s="57"/>
      <c r="AC1857" s="57"/>
      <c r="AD1857" s="57"/>
      <c r="AE1857" s="57"/>
      <c r="AF1857" s="64"/>
      <c r="AG1857" s="64"/>
      <c r="AH1857" s="64"/>
      <c r="AI1857" s="64"/>
      <c r="AJ1857" s="61"/>
      <c r="AL1857" s="62"/>
      <c r="AM1857" s="24"/>
      <c r="AS1857" s="24"/>
      <c r="AT1857" s="24"/>
      <c r="AU1857" s="24"/>
      <c r="AV1857" s="24"/>
      <c r="AW1857" s="24"/>
      <c r="AX1857" s="24"/>
      <c r="AZ1857" s="170"/>
      <c r="BA1857" s="170"/>
      <c r="BB1857" s="57"/>
      <c r="BC1857" s="202"/>
      <c r="BD1857" s="24"/>
      <c r="BE1857" s="151"/>
      <c r="BG1857" s="151"/>
      <c r="BI1857" s="151"/>
      <c r="BL1857" s="152"/>
    </row>
    <row r="1858" spans="1:64" s="169" customFormat="1">
      <c r="A1858" s="24"/>
      <c r="B1858" s="24"/>
      <c r="C1858" s="57"/>
      <c r="D1858" s="57"/>
      <c r="E1858" s="57"/>
      <c r="F1858" s="57"/>
      <c r="G1858" s="57"/>
      <c r="H1858" s="57"/>
      <c r="I1858" s="57"/>
      <c r="J1858" s="57"/>
      <c r="K1858" s="57"/>
      <c r="L1858" s="57"/>
      <c r="M1858" s="57"/>
      <c r="N1858" s="57"/>
      <c r="O1858" s="63"/>
      <c r="P1858" s="57"/>
      <c r="Q1858" s="57"/>
      <c r="R1858" s="57"/>
      <c r="S1858" s="57"/>
      <c r="T1858" s="57"/>
      <c r="U1858" s="57"/>
      <c r="V1858" s="57"/>
      <c r="W1858" s="57"/>
      <c r="X1858" s="57"/>
      <c r="Y1858" s="57"/>
      <c r="Z1858" s="57"/>
      <c r="AA1858" s="57"/>
      <c r="AB1858" s="57"/>
      <c r="AC1858" s="57"/>
      <c r="AD1858" s="57"/>
      <c r="AE1858" s="57"/>
      <c r="AF1858" s="64"/>
      <c r="AG1858" s="64"/>
      <c r="AH1858" s="64"/>
      <c r="AI1858" s="64"/>
      <c r="AJ1858" s="61"/>
      <c r="AL1858" s="62"/>
      <c r="AM1858" s="24"/>
      <c r="AS1858" s="24"/>
      <c r="AT1858" s="24"/>
      <c r="AU1858" s="24"/>
      <c r="AV1858" s="24"/>
      <c r="AW1858" s="24"/>
      <c r="AX1858" s="24"/>
      <c r="AZ1858" s="170"/>
      <c r="BA1858" s="170"/>
      <c r="BB1858" s="57"/>
      <c r="BC1858" s="202"/>
      <c r="BD1858" s="24"/>
      <c r="BE1858" s="151"/>
      <c r="BG1858" s="151"/>
      <c r="BI1858" s="151"/>
      <c r="BL1858" s="152"/>
    </row>
    <row r="1859" spans="1:64" s="169" customFormat="1">
      <c r="A1859" s="24"/>
      <c r="B1859" s="24"/>
      <c r="C1859" s="57"/>
      <c r="D1859" s="57"/>
      <c r="E1859" s="57"/>
      <c r="F1859" s="57"/>
      <c r="G1859" s="57"/>
      <c r="H1859" s="57"/>
      <c r="I1859" s="57"/>
      <c r="J1859" s="57"/>
      <c r="K1859" s="57"/>
      <c r="L1859" s="57"/>
      <c r="M1859" s="57"/>
      <c r="N1859" s="57"/>
      <c r="O1859" s="63"/>
      <c r="P1859" s="57"/>
      <c r="Q1859" s="57"/>
      <c r="R1859" s="57"/>
      <c r="S1859" s="57"/>
      <c r="T1859" s="57"/>
      <c r="U1859" s="57"/>
      <c r="V1859" s="57"/>
      <c r="W1859" s="57"/>
      <c r="X1859" s="57"/>
      <c r="Y1859" s="57"/>
      <c r="Z1859" s="57"/>
      <c r="AA1859" s="57"/>
      <c r="AB1859" s="57"/>
      <c r="AC1859" s="57"/>
      <c r="AD1859" s="57"/>
      <c r="AE1859" s="57"/>
      <c r="AF1859" s="64"/>
      <c r="AG1859" s="64"/>
      <c r="AH1859" s="64"/>
      <c r="AI1859" s="64"/>
      <c r="AJ1859" s="61"/>
      <c r="AL1859" s="62"/>
      <c r="AM1859" s="24"/>
      <c r="AS1859" s="24"/>
      <c r="AT1859" s="24"/>
      <c r="AU1859" s="24"/>
      <c r="AV1859" s="24"/>
      <c r="AW1859" s="24"/>
      <c r="AX1859" s="24"/>
      <c r="AZ1859" s="170"/>
      <c r="BA1859" s="170"/>
      <c r="BB1859" s="57"/>
      <c r="BC1859" s="202"/>
      <c r="BD1859" s="24"/>
      <c r="BE1859" s="151"/>
      <c r="BG1859" s="151"/>
      <c r="BI1859" s="151"/>
      <c r="BL1859" s="152"/>
    </row>
    <row r="1860" spans="1:64" s="169" customFormat="1">
      <c r="A1860" s="24"/>
      <c r="B1860" s="24"/>
      <c r="C1860" s="57"/>
      <c r="D1860" s="57"/>
      <c r="E1860" s="57"/>
      <c r="F1860" s="57"/>
      <c r="G1860" s="57"/>
      <c r="H1860" s="57"/>
      <c r="I1860" s="57"/>
      <c r="J1860" s="57"/>
      <c r="K1860" s="57"/>
      <c r="L1860" s="57"/>
      <c r="M1860" s="57"/>
      <c r="N1860" s="57"/>
      <c r="O1860" s="63"/>
      <c r="P1860" s="57"/>
      <c r="Q1860" s="57"/>
      <c r="R1860" s="57"/>
      <c r="S1860" s="57"/>
      <c r="T1860" s="57"/>
      <c r="U1860" s="57"/>
      <c r="V1860" s="57"/>
      <c r="W1860" s="57"/>
      <c r="X1860" s="57"/>
      <c r="Y1860" s="57"/>
      <c r="Z1860" s="57"/>
      <c r="AA1860" s="57"/>
      <c r="AB1860" s="57"/>
      <c r="AC1860" s="57"/>
      <c r="AD1860" s="57"/>
      <c r="AE1860" s="57"/>
      <c r="AF1860" s="64"/>
      <c r="AG1860" s="64"/>
      <c r="AH1860" s="64"/>
      <c r="AI1860" s="64"/>
      <c r="AJ1860" s="61"/>
      <c r="AL1860" s="62"/>
      <c r="AM1860" s="24"/>
      <c r="AS1860" s="24"/>
      <c r="AT1860" s="24"/>
      <c r="AU1860" s="24"/>
      <c r="AV1860" s="24"/>
      <c r="AW1860" s="24"/>
      <c r="AX1860" s="24"/>
      <c r="AZ1860" s="170"/>
      <c r="BA1860" s="170"/>
      <c r="BB1860" s="57"/>
      <c r="BC1860" s="202"/>
      <c r="BD1860" s="24"/>
      <c r="BE1860" s="151"/>
      <c r="BG1860" s="151"/>
      <c r="BI1860" s="151"/>
      <c r="BL1860" s="152"/>
    </row>
    <row r="1861" spans="1:64" s="169" customFormat="1">
      <c r="A1861" s="24"/>
      <c r="B1861" s="24"/>
      <c r="C1861" s="57"/>
      <c r="D1861" s="57"/>
      <c r="E1861" s="57"/>
      <c r="F1861" s="57"/>
      <c r="G1861" s="57"/>
      <c r="H1861" s="57"/>
      <c r="I1861" s="57"/>
      <c r="J1861" s="57"/>
      <c r="K1861" s="57"/>
      <c r="L1861" s="57"/>
      <c r="M1861" s="57"/>
      <c r="N1861" s="57"/>
      <c r="O1861" s="63"/>
      <c r="P1861" s="57"/>
      <c r="Q1861" s="57"/>
      <c r="R1861" s="57"/>
      <c r="S1861" s="57"/>
      <c r="T1861" s="57"/>
      <c r="U1861" s="57"/>
      <c r="V1861" s="57"/>
      <c r="W1861" s="57"/>
      <c r="X1861" s="57"/>
      <c r="Y1861" s="57"/>
      <c r="Z1861" s="57"/>
      <c r="AA1861" s="57"/>
      <c r="AB1861" s="57"/>
      <c r="AC1861" s="57"/>
      <c r="AD1861" s="57"/>
      <c r="AE1861" s="57"/>
      <c r="AF1861" s="64"/>
      <c r="AG1861" s="64"/>
      <c r="AH1861" s="64"/>
      <c r="AI1861" s="64"/>
      <c r="AJ1861" s="61"/>
      <c r="AL1861" s="62"/>
      <c r="AM1861" s="24"/>
      <c r="AS1861" s="24"/>
      <c r="AT1861" s="24"/>
      <c r="AU1861" s="24"/>
      <c r="AV1861" s="24"/>
      <c r="AW1861" s="24"/>
      <c r="AX1861" s="24"/>
      <c r="AZ1861" s="170"/>
      <c r="BA1861" s="170"/>
      <c r="BB1861" s="57"/>
      <c r="BC1861" s="202"/>
      <c r="BD1861" s="24"/>
      <c r="BE1861" s="151"/>
      <c r="BG1861" s="151"/>
      <c r="BI1861" s="151"/>
      <c r="BL1861" s="152"/>
    </row>
    <row r="1862" spans="1:64" s="169" customFormat="1">
      <c r="A1862" s="24"/>
      <c r="B1862" s="24"/>
      <c r="C1862" s="57"/>
      <c r="D1862" s="57"/>
      <c r="E1862" s="57"/>
      <c r="F1862" s="57"/>
      <c r="G1862" s="57"/>
      <c r="H1862" s="57"/>
      <c r="I1862" s="57"/>
      <c r="J1862" s="57"/>
      <c r="K1862" s="57"/>
      <c r="L1862" s="57"/>
      <c r="M1862" s="57"/>
      <c r="N1862" s="57"/>
      <c r="O1862" s="63"/>
      <c r="P1862" s="57"/>
      <c r="Q1862" s="57"/>
      <c r="R1862" s="57"/>
      <c r="S1862" s="57"/>
      <c r="T1862" s="57"/>
      <c r="U1862" s="57"/>
      <c r="V1862" s="57"/>
      <c r="W1862" s="57"/>
      <c r="X1862" s="57"/>
      <c r="Y1862" s="57"/>
      <c r="Z1862" s="57"/>
      <c r="AA1862" s="57"/>
      <c r="AB1862" s="57"/>
      <c r="AC1862" s="57"/>
      <c r="AD1862" s="57"/>
      <c r="AE1862" s="57"/>
      <c r="AF1862" s="64"/>
      <c r="AG1862" s="64"/>
      <c r="AH1862" s="64"/>
      <c r="AI1862" s="64"/>
      <c r="AJ1862" s="61"/>
      <c r="AL1862" s="62"/>
      <c r="AM1862" s="24"/>
      <c r="AS1862" s="24"/>
      <c r="AT1862" s="24"/>
      <c r="AU1862" s="24"/>
      <c r="AV1862" s="24"/>
      <c r="AW1862" s="24"/>
      <c r="AX1862" s="24"/>
      <c r="AZ1862" s="170"/>
      <c r="BA1862" s="170"/>
      <c r="BB1862" s="57"/>
      <c r="BC1862" s="202"/>
      <c r="BD1862" s="24"/>
      <c r="BE1862" s="151"/>
      <c r="BG1862" s="151"/>
      <c r="BI1862" s="151"/>
      <c r="BL1862" s="152"/>
    </row>
    <row r="1863" spans="1:64" s="169" customFormat="1">
      <c r="A1863" s="24"/>
      <c r="B1863" s="24"/>
      <c r="C1863" s="57"/>
      <c r="D1863" s="57"/>
      <c r="E1863" s="57"/>
      <c r="F1863" s="57"/>
      <c r="G1863" s="57"/>
      <c r="H1863" s="57"/>
      <c r="I1863" s="57"/>
      <c r="J1863" s="57"/>
      <c r="K1863" s="57"/>
      <c r="L1863" s="57"/>
      <c r="M1863" s="57"/>
      <c r="N1863" s="57"/>
      <c r="O1863" s="63"/>
      <c r="P1863" s="57"/>
      <c r="Q1863" s="57"/>
      <c r="R1863" s="57"/>
      <c r="S1863" s="57"/>
      <c r="T1863" s="57"/>
      <c r="U1863" s="57"/>
      <c r="V1863" s="57"/>
      <c r="W1863" s="57"/>
      <c r="X1863" s="57"/>
      <c r="Y1863" s="57"/>
      <c r="Z1863" s="57"/>
      <c r="AA1863" s="57"/>
      <c r="AB1863" s="57"/>
      <c r="AC1863" s="57"/>
      <c r="AD1863" s="57"/>
      <c r="AE1863" s="57"/>
      <c r="AF1863" s="64"/>
      <c r="AG1863" s="64"/>
      <c r="AH1863" s="64"/>
      <c r="AI1863" s="64"/>
      <c r="AJ1863" s="61"/>
      <c r="AL1863" s="62"/>
      <c r="AM1863" s="24"/>
      <c r="AS1863" s="24"/>
      <c r="AT1863" s="24"/>
      <c r="AU1863" s="24"/>
      <c r="AV1863" s="24"/>
      <c r="AW1863" s="24"/>
      <c r="AX1863" s="24"/>
      <c r="AZ1863" s="170"/>
      <c r="BA1863" s="170"/>
      <c r="BB1863" s="57"/>
      <c r="BC1863" s="202"/>
      <c r="BD1863" s="24"/>
      <c r="BE1863" s="151"/>
      <c r="BG1863" s="151"/>
      <c r="BI1863" s="151"/>
      <c r="BL1863" s="152"/>
    </row>
    <row r="1864" spans="1:64" s="169" customFormat="1">
      <c r="A1864" s="24"/>
      <c r="B1864" s="24"/>
      <c r="C1864" s="57"/>
      <c r="D1864" s="57"/>
      <c r="E1864" s="57"/>
      <c r="F1864" s="57"/>
      <c r="G1864" s="57"/>
      <c r="H1864" s="57"/>
      <c r="I1864" s="57"/>
      <c r="J1864" s="57"/>
      <c r="K1864" s="57"/>
      <c r="L1864" s="57"/>
      <c r="M1864" s="57"/>
      <c r="N1864" s="57"/>
      <c r="O1864" s="63"/>
      <c r="P1864" s="57"/>
      <c r="Q1864" s="57"/>
      <c r="R1864" s="57"/>
      <c r="S1864" s="57"/>
      <c r="T1864" s="57"/>
      <c r="U1864" s="57"/>
      <c r="V1864" s="57"/>
      <c r="W1864" s="57"/>
      <c r="X1864" s="57"/>
      <c r="Y1864" s="57"/>
      <c r="Z1864" s="57"/>
      <c r="AA1864" s="57"/>
      <c r="AB1864" s="57"/>
      <c r="AC1864" s="57"/>
      <c r="AD1864" s="57"/>
      <c r="AE1864" s="57"/>
      <c r="AF1864" s="64"/>
      <c r="AG1864" s="64"/>
      <c r="AH1864" s="64"/>
      <c r="AI1864" s="64"/>
      <c r="AJ1864" s="61"/>
      <c r="AL1864" s="62"/>
      <c r="AM1864" s="24"/>
      <c r="AS1864" s="24"/>
      <c r="AT1864" s="24"/>
      <c r="AU1864" s="24"/>
      <c r="AV1864" s="24"/>
      <c r="AW1864" s="24"/>
      <c r="AX1864" s="24"/>
      <c r="AZ1864" s="170"/>
      <c r="BA1864" s="170"/>
      <c r="BB1864" s="57"/>
      <c r="BC1864" s="202"/>
      <c r="BD1864" s="24"/>
      <c r="BE1864" s="151"/>
      <c r="BG1864" s="151"/>
      <c r="BI1864" s="151"/>
      <c r="BL1864" s="152"/>
    </row>
    <row r="1865" spans="1:64" s="169" customFormat="1">
      <c r="A1865" s="24"/>
      <c r="B1865" s="24"/>
      <c r="C1865" s="57"/>
      <c r="D1865" s="57"/>
      <c r="E1865" s="57"/>
      <c r="F1865" s="57"/>
      <c r="G1865" s="57"/>
      <c r="H1865" s="57"/>
      <c r="I1865" s="57"/>
      <c r="J1865" s="57"/>
      <c r="K1865" s="57"/>
      <c r="L1865" s="57"/>
      <c r="M1865" s="57"/>
      <c r="N1865" s="57"/>
      <c r="O1865" s="63"/>
      <c r="P1865" s="57"/>
      <c r="Q1865" s="57"/>
      <c r="R1865" s="57"/>
      <c r="S1865" s="57"/>
      <c r="T1865" s="57"/>
      <c r="U1865" s="57"/>
      <c r="V1865" s="57"/>
      <c r="W1865" s="57"/>
      <c r="X1865" s="57"/>
      <c r="Y1865" s="57"/>
      <c r="Z1865" s="57"/>
      <c r="AA1865" s="57"/>
      <c r="AB1865" s="57"/>
      <c r="AC1865" s="57"/>
      <c r="AD1865" s="57"/>
      <c r="AE1865" s="57"/>
      <c r="AF1865" s="64"/>
      <c r="AG1865" s="64"/>
      <c r="AH1865" s="64"/>
      <c r="AI1865" s="64"/>
      <c r="AJ1865" s="61"/>
      <c r="AL1865" s="62"/>
      <c r="AM1865" s="24"/>
      <c r="AS1865" s="24"/>
      <c r="AT1865" s="24"/>
      <c r="AU1865" s="24"/>
      <c r="AV1865" s="24"/>
      <c r="AW1865" s="24"/>
      <c r="AX1865" s="24"/>
      <c r="AZ1865" s="170"/>
      <c r="BA1865" s="170"/>
      <c r="BB1865" s="57"/>
      <c r="BC1865" s="202"/>
      <c r="BD1865" s="24"/>
      <c r="BE1865" s="151"/>
      <c r="BG1865" s="151"/>
      <c r="BI1865" s="151"/>
      <c r="BL1865" s="152"/>
    </row>
    <row r="1866" spans="1:64" s="169" customFormat="1">
      <c r="A1866" s="24"/>
      <c r="B1866" s="24"/>
      <c r="C1866" s="57"/>
      <c r="D1866" s="57"/>
      <c r="E1866" s="57"/>
      <c r="F1866" s="57"/>
      <c r="G1866" s="57"/>
      <c r="H1866" s="57"/>
      <c r="I1866" s="57"/>
      <c r="J1866" s="57"/>
      <c r="K1866" s="57"/>
      <c r="L1866" s="57"/>
      <c r="M1866" s="57"/>
      <c r="N1866" s="57"/>
      <c r="O1866" s="63"/>
      <c r="P1866" s="57"/>
      <c r="Q1866" s="57"/>
      <c r="R1866" s="57"/>
      <c r="S1866" s="57"/>
      <c r="T1866" s="57"/>
      <c r="U1866" s="57"/>
      <c r="V1866" s="57"/>
      <c r="W1866" s="57"/>
      <c r="X1866" s="57"/>
      <c r="Y1866" s="57"/>
      <c r="Z1866" s="57"/>
      <c r="AA1866" s="57"/>
      <c r="AB1866" s="57"/>
      <c r="AC1866" s="57"/>
      <c r="AD1866" s="57"/>
      <c r="AE1866" s="57"/>
      <c r="AF1866" s="64"/>
      <c r="AG1866" s="64"/>
      <c r="AH1866" s="64"/>
      <c r="AI1866" s="64"/>
      <c r="AJ1866" s="61"/>
      <c r="AL1866" s="62"/>
      <c r="AM1866" s="24"/>
      <c r="AS1866" s="24"/>
      <c r="AT1866" s="24"/>
      <c r="AU1866" s="24"/>
      <c r="AV1866" s="24"/>
      <c r="AW1866" s="24"/>
      <c r="AX1866" s="24"/>
      <c r="AZ1866" s="170"/>
      <c r="BA1866" s="170"/>
      <c r="BB1866" s="57"/>
      <c r="BC1866" s="202"/>
      <c r="BD1866" s="24"/>
      <c r="BE1866" s="151"/>
      <c r="BG1866" s="151"/>
      <c r="BI1866" s="151"/>
      <c r="BL1866" s="152"/>
    </row>
    <row r="1867" spans="1:64" s="169" customFormat="1">
      <c r="A1867" s="24"/>
      <c r="B1867" s="24"/>
      <c r="C1867" s="57"/>
      <c r="D1867" s="57"/>
      <c r="E1867" s="57"/>
      <c r="F1867" s="57"/>
      <c r="G1867" s="57"/>
      <c r="H1867" s="57"/>
      <c r="I1867" s="57"/>
      <c r="J1867" s="57"/>
      <c r="K1867" s="57"/>
      <c r="L1867" s="57"/>
      <c r="M1867" s="57"/>
      <c r="N1867" s="57"/>
      <c r="O1867" s="63"/>
      <c r="P1867" s="57"/>
      <c r="Q1867" s="57"/>
      <c r="R1867" s="57"/>
      <c r="S1867" s="57"/>
      <c r="T1867" s="57"/>
      <c r="U1867" s="57"/>
      <c r="V1867" s="57"/>
      <c r="W1867" s="57"/>
      <c r="X1867" s="57"/>
      <c r="Y1867" s="57"/>
      <c r="Z1867" s="57"/>
      <c r="AA1867" s="57"/>
      <c r="AB1867" s="57"/>
      <c r="AC1867" s="57"/>
      <c r="AD1867" s="57"/>
      <c r="AE1867" s="57"/>
      <c r="AF1867" s="64"/>
      <c r="AG1867" s="64"/>
      <c r="AH1867" s="64"/>
      <c r="AI1867" s="64"/>
      <c r="AJ1867" s="61"/>
      <c r="AL1867" s="62"/>
      <c r="AM1867" s="24"/>
      <c r="AS1867" s="24"/>
      <c r="AT1867" s="24"/>
      <c r="AU1867" s="24"/>
      <c r="AV1867" s="24"/>
      <c r="AW1867" s="24"/>
      <c r="AX1867" s="24"/>
      <c r="AZ1867" s="170"/>
      <c r="BA1867" s="170"/>
      <c r="BB1867" s="57"/>
      <c r="BC1867" s="202"/>
      <c r="BD1867" s="24"/>
      <c r="BE1867" s="151"/>
      <c r="BG1867" s="151"/>
      <c r="BI1867" s="151"/>
      <c r="BL1867" s="152"/>
    </row>
    <row r="1868" spans="1:64" s="169" customFormat="1">
      <c r="A1868" s="24"/>
      <c r="B1868" s="24"/>
      <c r="C1868" s="57"/>
      <c r="D1868" s="57"/>
      <c r="E1868" s="57"/>
      <c r="F1868" s="57"/>
      <c r="G1868" s="57"/>
      <c r="H1868" s="57"/>
      <c r="I1868" s="57"/>
      <c r="J1868" s="57"/>
      <c r="K1868" s="57"/>
      <c r="L1868" s="57"/>
      <c r="M1868" s="57"/>
      <c r="N1868" s="57"/>
      <c r="O1868" s="63"/>
      <c r="P1868" s="57"/>
      <c r="Q1868" s="57"/>
      <c r="R1868" s="57"/>
      <c r="S1868" s="57"/>
      <c r="T1868" s="57"/>
      <c r="U1868" s="57"/>
      <c r="V1868" s="57"/>
      <c r="W1868" s="57"/>
      <c r="X1868" s="57"/>
      <c r="Y1868" s="57"/>
      <c r="Z1868" s="57"/>
      <c r="AA1868" s="57"/>
      <c r="AB1868" s="57"/>
      <c r="AC1868" s="57"/>
      <c r="AD1868" s="57"/>
      <c r="AE1868" s="57"/>
      <c r="AF1868" s="64"/>
      <c r="AG1868" s="64"/>
      <c r="AH1868" s="64"/>
      <c r="AI1868" s="64"/>
      <c r="AJ1868" s="61"/>
      <c r="AL1868" s="62"/>
      <c r="AM1868" s="24"/>
      <c r="AS1868" s="24"/>
      <c r="AT1868" s="24"/>
      <c r="AU1868" s="24"/>
      <c r="AV1868" s="24"/>
      <c r="AW1868" s="24"/>
      <c r="AX1868" s="24"/>
      <c r="AZ1868" s="170"/>
      <c r="BA1868" s="170"/>
      <c r="BB1868" s="57"/>
      <c r="BC1868" s="202"/>
      <c r="BD1868" s="24"/>
      <c r="BE1868" s="151"/>
      <c r="BG1868" s="151"/>
      <c r="BI1868" s="151"/>
      <c r="BL1868" s="152"/>
    </row>
    <row r="1869" spans="1:64" s="169" customFormat="1">
      <c r="A1869" s="24"/>
      <c r="B1869" s="24"/>
      <c r="C1869" s="57"/>
      <c r="D1869" s="57"/>
      <c r="E1869" s="57"/>
      <c r="F1869" s="57"/>
      <c r="G1869" s="57"/>
      <c r="H1869" s="57"/>
      <c r="I1869" s="57"/>
      <c r="J1869" s="57"/>
      <c r="K1869" s="57"/>
      <c r="L1869" s="57"/>
      <c r="M1869" s="57"/>
      <c r="N1869" s="57"/>
      <c r="O1869" s="63"/>
      <c r="P1869" s="57"/>
      <c r="Q1869" s="57"/>
      <c r="R1869" s="57"/>
      <c r="S1869" s="57"/>
      <c r="T1869" s="57"/>
      <c r="U1869" s="57"/>
      <c r="V1869" s="57"/>
      <c r="W1869" s="57"/>
      <c r="X1869" s="57"/>
      <c r="Y1869" s="57"/>
      <c r="Z1869" s="57"/>
      <c r="AA1869" s="57"/>
      <c r="AB1869" s="57"/>
      <c r="AC1869" s="57"/>
      <c r="AD1869" s="57"/>
      <c r="AE1869" s="57"/>
      <c r="AF1869" s="64"/>
      <c r="AG1869" s="64"/>
      <c r="AH1869" s="64"/>
      <c r="AI1869" s="64"/>
      <c r="AJ1869" s="61"/>
      <c r="AL1869" s="62"/>
      <c r="AM1869" s="24"/>
      <c r="AS1869" s="24"/>
      <c r="AT1869" s="24"/>
      <c r="AU1869" s="24"/>
      <c r="AV1869" s="24"/>
      <c r="AW1869" s="24"/>
      <c r="AX1869" s="24"/>
      <c r="AZ1869" s="170"/>
      <c r="BA1869" s="170"/>
      <c r="BB1869" s="57"/>
      <c r="BC1869" s="202"/>
      <c r="BD1869" s="24"/>
      <c r="BE1869" s="151"/>
      <c r="BG1869" s="151"/>
      <c r="BI1869" s="151"/>
      <c r="BL1869" s="152"/>
    </row>
    <row r="1870" spans="1:64" s="169" customFormat="1">
      <c r="A1870" s="24"/>
      <c r="B1870" s="24"/>
      <c r="C1870" s="57"/>
      <c r="D1870" s="57"/>
      <c r="E1870" s="57"/>
      <c r="F1870" s="57"/>
      <c r="G1870" s="57"/>
      <c r="H1870" s="57"/>
      <c r="I1870" s="57"/>
      <c r="J1870" s="57"/>
      <c r="K1870" s="57"/>
      <c r="L1870" s="57"/>
      <c r="M1870" s="57"/>
      <c r="N1870" s="57"/>
      <c r="O1870" s="63"/>
      <c r="P1870" s="57"/>
      <c r="Q1870" s="57"/>
      <c r="R1870" s="57"/>
      <c r="S1870" s="57"/>
      <c r="T1870" s="57"/>
      <c r="U1870" s="57"/>
      <c r="V1870" s="57"/>
      <c r="W1870" s="57"/>
      <c r="X1870" s="57"/>
      <c r="Y1870" s="57"/>
      <c r="Z1870" s="57"/>
      <c r="AA1870" s="57"/>
      <c r="AB1870" s="57"/>
      <c r="AC1870" s="57"/>
      <c r="AD1870" s="57"/>
      <c r="AE1870" s="57"/>
      <c r="AF1870" s="64"/>
      <c r="AG1870" s="64"/>
      <c r="AH1870" s="64"/>
      <c r="AI1870" s="64"/>
      <c r="AJ1870" s="61"/>
      <c r="AL1870" s="62"/>
      <c r="AM1870" s="24"/>
      <c r="AS1870" s="24"/>
      <c r="AT1870" s="24"/>
      <c r="AU1870" s="24"/>
      <c r="AV1870" s="24"/>
      <c r="AW1870" s="24"/>
      <c r="AX1870" s="24"/>
      <c r="AZ1870" s="170"/>
      <c r="BA1870" s="170"/>
      <c r="BB1870" s="57"/>
      <c r="BC1870" s="202"/>
      <c r="BD1870" s="24"/>
      <c r="BE1870" s="151"/>
      <c r="BG1870" s="151"/>
      <c r="BI1870" s="151"/>
      <c r="BL1870" s="152"/>
    </row>
    <row r="1871" spans="1:64" s="169" customFormat="1">
      <c r="A1871" s="24"/>
      <c r="B1871" s="24"/>
      <c r="C1871" s="57"/>
      <c r="D1871" s="57"/>
      <c r="E1871" s="57"/>
      <c r="F1871" s="57"/>
      <c r="G1871" s="57"/>
      <c r="H1871" s="57"/>
      <c r="I1871" s="57"/>
      <c r="J1871" s="57"/>
      <c r="K1871" s="57"/>
      <c r="L1871" s="57"/>
      <c r="M1871" s="57"/>
      <c r="N1871" s="57"/>
      <c r="O1871" s="63"/>
      <c r="P1871" s="57"/>
      <c r="Q1871" s="57"/>
      <c r="R1871" s="57"/>
      <c r="S1871" s="57"/>
      <c r="T1871" s="57"/>
      <c r="U1871" s="57"/>
      <c r="V1871" s="57"/>
      <c r="W1871" s="57"/>
      <c r="X1871" s="57"/>
      <c r="Y1871" s="57"/>
      <c r="Z1871" s="57"/>
      <c r="AA1871" s="57"/>
      <c r="AB1871" s="57"/>
      <c r="AC1871" s="57"/>
      <c r="AD1871" s="57"/>
      <c r="AE1871" s="57"/>
      <c r="AF1871" s="64"/>
      <c r="AG1871" s="64"/>
      <c r="AH1871" s="64"/>
      <c r="AI1871" s="64"/>
      <c r="AJ1871" s="61"/>
      <c r="AL1871" s="62"/>
      <c r="AM1871" s="24"/>
      <c r="AS1871" s="24"/>
      <c r="AT1871" s="24"/>
      <c r="AU1871" s="24"/>
      <c r="AV1871" s="24"/>
      <c r="AW1871" s="24"/>
      <c r="AX1871" s="24"/>
      <c r="AZ1871" s="170"/>
      <c r="BA1871" s="170"/>
      <c r="BB1871" s="57"/>
      <c r="BC1871" s="202"/>
      <c r="BD1871" s="24"/>
      <c r="BE1871" s="151"/>
      <c r="BG1871" s="151"/>
      <c r="BI1871" s="151"/>
      <c r="BL1871" s="152"/>
    </row>
    <row r="1872" spans="1:64" s="169" customFormat="1">
      <c r="A1872" s="24"/>
      <c r="B1872" s="24"/>
      <c r="C1872" s="57"/>
      <c r="D1872" s="57"/>
      <c r="E1872" s="57"/>
      <c r="F1872" s="57"/>
      <c r="G1872" s="57"/>
      <c r="H1872" s="57"/>
      <c r="I1872" s="57"/>
      <c r="J1872" s="57"/>
      <c r="K1872" s="57"/>
      <c r="L1872" s="57"/>
      <c r="M1872" s="57"/>
      <c r="N1872" s="57"/>
      <c r="O1872" s="63"/>
      <c r="P1872" s="57"/>
      <c r="Q1872" s="57"/>
      <c r="R1872" s="57"/>
      <c r="S1872" s="57"/>
      <c r="T1872" s="57"/>
      <c r="U1872" s="57"/>
      <c r="V1872" s="57"/>
      <c r="W1872" s="57"/>
      <c r="X1872" s="57"/>
      <c r="Y1872" s="57"/>
      <c r="Z1872" s="57"/>
      <c r="AA1872" s="57"/>
      <c r="AB1872" s="57"/>
      <c r="AC1872" s="57"/>
      <c r="AD1872" s="57"/>
      <c r="AE1872" s="57"/>
      <c r="AF1872" s="64"/>
      <c r="AG1872" s="64"/>
      <c r="AH1872" s="64"/>
      <c r="AI1872" s="64"/>
      <c r="AJ1872" s="61"/>
      <c r="AL1872" s="62"/>
      <c r="AM1872" s="24"/>
      <c r="AS1872" s="24"/>
      <c r="AT1872" s="24"/>
      <c r="AU1872" s="24"/>
      <c r="AV1872" s="24"/>
      <c r="AW1872" s="24"/>
      <c r="AX1872" s="24"/>
      <c r="AZ1872" s="170"/>
      <c r="BA1872" s="170"/>
      <c r="BB1872" s="57"/>
      <c r="BC1872" s="202"/>
      <c r="BD1872" s="24"/>
      <c r="BE1872" s="151"/>
      <c r="BG1872" s="151"/>
      <c r="BI1872" s="151"/>
      <c r="BL1872" s="152"/>
    </row>
    <row r="1873" spans="1:64" s="169" customFormat="1">
      <c r="A1873" s="24"/>
      <c r="B1873" s="24"/>
      <c r="C1873" s="57"/>
      <c r="D1873" s="57"/>
      <c r="E1873" s="57"/>
      <c r="F1873" s="57"/>
      <c r="G1873" s="57"/>
      <c r="H1873" s="57"/>
      <c r="I1873" s="57"/>
      <c r="J1873" s="57"/>
      <c r="K1873" s="57"/>
      <c r="L1873" s="57"/>
      <c r="M1873" s="57"/>
      <c r="N1873" s="57"/>
      <c r="O1873" s="63"/>
      <c r="P1873" s="57"/>
      <c r="Q1873" s="57"/>
      <c r="R1873" s="57"/>
      <c r="S1873" s="57"/>
      <c r="T1873" s="57"/>
      <c r="U1873" s="57"/>
      <c r="V1873" s="57"/>
      <c r="W1873" s="57"/>
      <c r="X1873" s="57"/>
      <c r="Y1873" s="57"/>
      <c r="Z1873" s="57"/>
      <c r="AA1873" s="57"/>
      <c r="AB1873" s="57"/>
      <c r="AC1873" s="57"/>
      <c r="AD1873" s="57"/>
      <c r="AE1873" s="57"/>
      <c r="AF1873" s="64"/>
      <c r="AG1873" s="64"/>
      <c r="AH1873" s="64"/>
      <c r="AI1873" s="64"/>
      <c r="AJ1873" s="61"/>
      <c r="AL1873" s="62"/>
      <c r="AM1873" s="24"/>
      <c r="AS1873" s="24"/>
      <c r="AT1873" s="24"/>
      <c r="AU1873" s="24"/>
      <c r="AV1873" s="24"/>
      <c r="AW1873" s="24"/>
      <c r="AX1873" s="24"/>
      <c r="AZ1873" s="170"/>
      <c r="BA1873" s="170"/>
      <c r="BB1873" s="57"/>
      <c r="BC1873" s="202"/>
      <c r="BD1873" s="24"/>
      <c r="BE1873" s="151"/>
      <c r="BG1873" s="151"/>
      <c r="BI1873" s="151"/>
      <c r="BL1873" s="152"/>
    </row>
    <row r="1874" spans="1:64" s="169" customFormat="1">
      <c r="A1874" s="24"/>
      <c r="B1874" s="24"/>
      <c r="C1874" s="57"/>
      <c r="D1874" s="57"/>
      <c r="E1874" s="57"/>
      <c r="F1874" s="57"/>
      <c r="G1874" s="57"/>
      <c r="H1874" s="57"/>
      <c r="I1874" s="57"/>
      <c r="J1874" s="57"/>
      <c r="K1874" s="57"/>
      <c r="L1874" s="57"/>
      <c r="M1874" s="57"/>
      <c r="N1874" s="57"/>
      <c r="O1874" s="63"/>
      <c r="P1874" s="57"/>
      <c r="Q1874" s="57"/>
      <c r="R1874" s="57"/>
      <c r="S1874" s="57"/>
      <c r="T1874" s="57"/>
      <c r="U1874" s="57"/>
      <c r="V1874" s="57"/>
      <c r="W1874" s="57"/>
      <c r="X1874" s="57"/>
      <c r="Y1874" s="57"/>
      <c r="Z1874" s="57"/>
      <c r="AA1874" s="57"/>
      <c r="AB1874" s="57"/>
      <c r="AC1874" s="57"/>
      <c r="AD1874" s="57"/>
      <c r="AE1874" s="57"/>
      <c r="AF1874" s="64"/>
      <c r="AG1874" s="64"/>
      <c r="AH1874" s="64"/>
      <c r="AI1874" s="64"/>
      <c r="AJ1874" s="61"/>
      <c r="AL1874" s="62"/>
      <c r="AM1874" s="24"/>
      <c r="AS1874" s="24"/>
      <c r="AT1874" s="24"/>
      <c r="AU1874" s="24"/>
      <c r="AV1874" s="24"/>
      <c r="AW1874" s="24"/>
      <c r="AX1874" s="24"/>
      <c r="AZ1874" s="170"/>
      <c r="BA1874" s="170"/>
      <c r="BB1874" s="57"/>
      <c r="BC1874" s="202"/>
      <c r="BD1874" s="24"/>
      <c r="BE1874" s="151"/>
      <c r="BG1874" s="151"/>
      <c r="BI1874" s="151"/>
      <c r="BL1874" s="152"/>
    </row>
    <row r="1875" spans="1:64" s="169" customFormat="1">
      <c r="A1875" s="24"/>
      <c r="B1875" s="24"/>
      <c r="C1875" s="57"/>
      <c r="D1875" s="57"/>
      <c r="E1875" s="57"/>
      <c r="F1875" s="57"/>
      <c r="G1875" s="57"/>
      <c r="H1875" s="57"/>
      <c r="I1875" s="57"/>
      <c r="J1875" s="57"/>
      <c r="K1875" s="57"/>
      <c r="L1875" s="57"/>
      <c r="M1875" s="57"/>
      <c r="N1875" s="57"/>
      <c r="O1875" s="63"/>
      <c r="P1875" s="57"/>
      <c r="Q1875" s="57"/>
      <c r="R1875" s="57"/>
      <c r="S1875" s="57"/>
      <c r="T1875" s="57"/>
      <c r="U1875" s="57"/>
      <c r="V1875" s="57"/>
      <c r="W1875" s="57"/>
      <c r="X1875" s="57"/>
      <c r="Y1875" s="57"/>
      <c r="Z1875" s="57"/>
      <c r="AA1875" s="57"/>
      <c r="AB1875" s="57"/>
      <c r="AC1875" s="57"/>
      <c r="AD1875" s="57"/>
      <c r="AE1875" s="57"/>
      <c r="AF1875" s="64"/>
      <c r="AG1875" s="64"/>
      <c r="AH1875" s="64"/>
      <c r="AI1875" s="64"/>
      <c r="AJ1875" s="61"/>
      <c r="AL1875" s="62"/>
      <c r="AM1875" s="24"/>
      <c r="AS1875" s="24"/>
      <c r="AT1875" s="24"/>
      <c r="AU1875" s="24"/>
      <c r="AV1875" s="24"/>
      <c r="AW1875" s="24"/>
      <c r="AX1875" s="24"/>
      <c r="AZ1875" s="170"/>
      <c r="BA1875" s="170"/>
      <c r="BB1875" s="57"/>
      <c r="BC1875" s="202"/>
      <c r="BD1875" s="24"/>
      <c r="BE1875" s="151"/>
      <c r="BG1875" s="151"/>
      <c r="BI1875" s="151"/>
      <c r="BL1875" s="152"/>
    </row>
    <row r="1876" spans="1:64" s="169" customFormat="1">
      <c r="A1876" s="24"/>
      <c r="B1876" s="24"/>
      <c r="C1876" s="57"/>
      <c r="D1876" s="57"/>
      <c r="E1876" s="57"/>
      <c r="F1876" s="57"/>
      <c r="G1876" s="57"/>
      <c r="H1876" s="57"/>
      <c r="I1876" s="57"/>
      <c r="J1876" s="57"/>
      <c r="K1876" s="57"/>
      <c r="L1876" s="57"/>
      <c r="M1876" s="57"/>
      <c r="N1876" s="57"/>
      <c r="O1876" s="63"/>
      <c r="P1876" s="57"/>
      <c r="Q1876" s="57"/>
      <c r="R1876" s="57"/>
      <c r="S1876" s="57"/>
      <c r="T1876" s="57"/>
      <c r="U1876" s="57"/>
      <c r="V1876" s="57"/>
      <c r="W1876" s="57"/>
      <c r="X1876" s="57"/>
      <c r="Y1876" s="57"/>
      <c r="Z1876" s="57"/>
      <c r="AA1876" s="57"/>
      <c r="AB1876" s="57"/>
      <c r="AC1876" s="57"/>
      <c r="AD1876" s="57"/>
      <c r="AE1876" s="57"/>
      <c r="AF1876" s="64"/>
      <c r="AG1876" s="64"/>
      <c r="AH1876" s="64"/>
      <c r="AI1876" s="64"/>
      <c r="AJ1876" s="61"/>
      <c r="AL1876" s="62"/>
      <c r="AM1876" s="24"/>
      <c r="AS1876" s="24"/>
      <c r="AT1876" s="24"/>
      <c r="AU1876" s="24"/>
      <c r="AV1876" s="24"/>
      <c r="AW1876" s="24"/>
      <c r="AX1876" s="24"/>
      <c r="AZ1876" s="170"/>
      <c r="BA1876" s="170"/>
      <c r="BB1876" s="57"/>
      <c r="BC1876" s="202"/>
      <c r="BD1876" s="24"/>
      <c r="BE1876" s="151"/>
      <c r="BG1876" s="151"/>
      <c r="BI1876" s="151"/>
      <c r="BL1876" s="152"/>
    </row>
    <row r="1877" spans="1:64" s="169" customFormat="1">
      <c r="A1877" s="24"/>
      <c r="B1877" s="24"/>
      <c r="C1877" s="57"/>
      <c r="D1877" s="57"/>
      <c r="E1877" s="57"/>
      <c r="F1877" s="57"/>
      <c r="G1877" s="57"/>
      <c r="H1877" s="57"/>
      <c r="I1877" s="57"/>
      <c r="J1877" s="57"/>
      <c r="K1877" s="57"/>
      <c r="L1877" s="57"/>
      <c r="M1877" s="57"/>
      <c r="N1877" s="57"/>
      <c r="O1877" s="63"/>
      <c r="P1877" s="57"/>
      <c r="Q1877" s="57"/>
      <c r="R1877" s="57"/>
      <c r="S1877" s="57"/>
      <c r="T1877" s="57"/>
      <c r="U1877" s="57"/>
      <c r="V1877" s="57"/>
      <c r="W1877" s="57"/>
      <c r="X1877" s="57"/>
      <c r="Y1877" s="57"/>
      <c r="Z1877" s="57"/>
      <c r="AA1877" s="57"/>
      <c r="AB1877" s="57"/>
      <c r="AC1877" s="57"/>
      <c r="AD1877" s="57"/>
      <c r="AE1877" s="57"/>
      <c r="AF1877" s="64"/>
      <c r="AG1877" s="64"/>
      <c r="AH1877" s="64"/>
      <c r="AI1877" s="64"/>
      <c r="AJ1877" s="61"/>
      <c r="AL1877" s="62"/>
      <c r="AM1877" s="24"/>
      <c r="AS1877" s="24"/>
      <c r="AT1877" s="24"/>
      <c r="AU1877" s="24"/>
      <c r="AV1877" s="24"/>
      <c r="AW1877" s="24"/>
      <c r="AX1877" s="24"/>
      <c r="AZ1877" s="170"/>
      <c r="BA1877" s="170"/>
      <c r="BB1877" s="57"/>
      <c r="BC1877" s="202"/>
      <c r="BD1877" s="24"/>
      <c r="BE1877" s="151"/>
      <c r="BG1877" s="151"/>
      <c r="BI1877" s="151"/>
      <c r="BL1877" s="152"/>
    </row>
    <row r="1878" spans="1:64" s="169" customFormat="1">
      <c r="A1878" s="24"/>
      <c r="B1878" s="24"/>
      <c r="C1878" s="57"/>
      <c r="D1878" s="57"/>
      <c r="E1878" s="57"/>
      <c r="F1878" s="57"/>
      <c r="G1878" s="57"/>
      <c r="H1878" s="57"/>
      <c r="I1878" s="57"/>
      <c r="J1878" s="57"/>
      <c r="K1878" s="57"/>
      <c r="L1878" s="57"/>
      <c r="M1878" s="57"/>
      <c r="N1878" s="57"/>
      <c r="O1878" s="63"/>
      <c r="P1878" s="57"/>
      <c r="Q1878" s="57"/>
      <c r="R1878" s="57"/>
      <c r="S1878" s="57"/>
      <c r="T1878" s="57"/>
      <c r="U1878" s="57"/>
      <c r="V1878" s="57"/>
      <c r="W1878" s="57"/>
      <c r="X1878" s="57"/>
      <c r="Y1878" s="57"/>
      <c r="Z1878" s="57"/>
      <c r="AA1878" s="57"/>
      <c r="AB1878" s="57"/>
      <c r="AC1878" s="57"/>
      <c r="AD1878" s="57"/>
      <c r="AE1878" s="57"/>
      <c r="AF1878" s="64"/>
      <c r="AG1878" s="64"/>
      <c r="AH1878" s="64"/>
      <c r="AI1878" s="64"/>
      <c r="AJ1878" s="61"/>
      <c r="AL1878" s="62"/>
      <c r="AM1878" s="24"/>
      <c r="AS1878" s="24"/>
      <c r="AT1878" s="24"/>
      <c r="AU1878" s="24"/>
      <c r="AV1878" s="24"/>
      <c r="AW1878" s="24"/>
      <c r="AX1878" s="24"/>
      <c r="AZ1878" s="170"/>
      <c r="BA1878" s="170"/>
      <c r="BB1878" s="57"/>
      <c r="BC1878" s="202"/>
      <c r="BD1878" s="24"/>
      <c r="BE1878" s="151"/>
      <c r="BG1878" s="151"/>
      <c r="BI1878" s="151"/>
      <c r="BL1878" s="152"/>
    </row>
    <row r="1879" spans="1:64" s="169" customFormat="1">
      <c r="A1879" s="24"/>
      <c r="B1879" s="24"/>
      <c r="C1879" s="57"/>
      <c r="D1879" s="57"/>
      <c r="E1879" s="57"/>
      <c r="F1879" s="57"/>
      <c r="G1879" s="57"/>
      <c r="H1879" s="57"/>
      <c r="I1879" s="57"/>
      <c r="J1879" s="57"/>
      <c r="K1879" s="57"/>
      <c r="L1879" s="57"/>
      <c r="M1879" s="57"/>
      <c r="N1879" s="57"/>
      <c r="O1879" s="63"/>
      <c r="P1879" s="57"/>
      <c r="Q1879" s="57"/>
      <c r="R1879" s="57"/>
      <c r="S1879" s="57"/>
      <c r="T1879" s="57"/>
      <c r="U1879" s="57"/>
      <c r="V1879" s="57"/>
      <c r="W1879" s="57"/>
      <c r="X1879" s="57"/>
      <c r="Y1879" s="57"/>
      <c r="Z1879" s="57"/>
      <c r="AA1879" s="57"/>
      <c r="AB1879" s="57"/>
      <c r="AC1879" s="57"/>
      <c r="AD1879" s="57"/>
      <c r="AE1879" s="57"/>
      <c r="AF1879" s="64"/>
      <c r="AG1879" s="64"/>
      <c r="AH1879" s="64"/>
      <c r="AI1879" s="64"/>
      <c r="AJ1879" s="61"/>
      <c r="AL1879" s="62"/>
      <c r="AM1879" s="24"/>
      <c r="AS1879" s="24"/>
      <c r="AT1879" s="24"/>
      <c r="AU1879" s="24"/>
      <c r="AV1879" s="24"/>
      <c r="AW1879" s="24"/>
      <c r="AX1879" s="24"/>
      <c r="AZ1879" s="170"/>
      <c r="BA1879" s="170"/>
      <c r="BB1879" s="57"/>
      <c r="BC1879" s="202"/>
      <c r="BD1879" s="24"/>
      <c r="BE1879" s="151"/>
      <c r="BG1879" s="151"/>
      <c r="BI1879" s="151"/>
      <c r="BL1879" s="152"/>
    </row>
    <row r="1880" spans="1:64" s="169" customFormat="1">
      <c r="A1880" s="24"/>
      <c r="B1880" s="24"/>
      <c r="C1880" s="57"/>
      <c r="D1880" s="57"/>
      <c r="E1880" s="57"/>
      <c r="F1880" s="57"/>
      <c r="G1880" s="57"/>
      <c r="H1880" s="57"/>
      <c r="I1880" s="57"/>
      <c r="J1880" s="57"/>
      <c r="K1880" s="57"/>
      <c r="L1880" s="57"/>
      <c r="M1880" s="57"/>
      <c r="N1880" s="57"/>
      <c r="O1880" s="63"/>
      <c r="P1880" s="57"/>
      <c r="Q1880" s="57"/>
      <c r="R1880" s="57"/>
      <c r="S1880" s="57"/>
      <c r="T1880" s="57"/>
      <c r="U1880" s="57"/>
      <c r="V1880" s="57"/>
      <c r="W1880" s="57"/>
      <c r="X1880" s="57"/>
      <c r="Y1880" s="57"/>
      <c r="Z1880" s="57"/>
      <c r="AA1880" s="57"/>
      <c r="AB1880" s="57"/>
      <c r="AC1880" s="57"/>
      <c r="AD1880" s="57"/>
      <c r="AE1880" s="57"/>
      <c r="AF1880" s="64"/>
      <c r="AG1880" s="64"/>
      <c r="AH1880" s="64"/>
      <c r="AI1880" s="64"/>
      <c r="AJ1880" s="61"/>
      <c r="AL1880" s="62"/>
      <c r="AM1880" s="24"/>
      <c r="AS1880" s="24"/>
      <c r="AT1880" s="24"/>
      <c r="AU1880" s="24"/>
      <c r="AV1880" s="24"/>
      <c r="AW1880" s="24"/>
      <c r="AX1880" s="24"/>
      <c r="AZ1880" s="170"/>
      <c r="BA1880" s="170"/>
      <c r="BB1880" s="57"/>
      <c r="BC1880" s="202"/>
      <c r="BD1880" s="24"/>
      <c r="BE1880" s="151"/>
      <c r="BG1880" s="151"/>
      <c r="BI1880" s="151"/>
      <c r="BL1880" s="152"/>
    </row>
    <row r="1881" spans="1:64" s="169" customFormat="1">
      <c r="A1881" s="24"/>
      <c r="B1881" s="24"/>
      <c r="C1881" s="57"/>
      <c r="D1881" s="57"/>
      <c r="E1881" s="57"/>
      <c r="F1881" s="57"/>
      <c r="G1881" s="57"/>
      <c r="H1881" s="57"/>
      <c r="I1881" s="57"/>
      <c r="J1881" s="57"/>
      <c r="K1881" s="57"/>
      <c r="L1881" s="57"/>
      <c r="M1881" s="57"/>
      <c r="N1881" s="57"/>
      <c r="O1881" s="63"/>
      <c r="P1881" s="57"/>
      <c r="Q1881" s="57"/>
      <c r="R1881" s="57"/>
      <c r="S1881" s="57"/>
      <c r="T1881" s="57"/>
      <c r="U1881" s="57"/>
      <c r="V1881" s="57"/>
      <c r="W1881" s="57"/>
      <c r="X1881" s="57"/>
      <c r="Y1881" s="57"/>
      <c r="Z1881" s="57"/>
      <c r="AA1881" s="57"/>
      <c r="AB1881" s="57"/>
      <c r="AC1881" s="57"/>
      <c r="AD1881" s="57"/>
      <c r="AE1881" s="57"/>
      <c r="AF1881" s="64"/>
      <c r="AG1881" s="64"/>
      <c r="AH1881" s="64"/>
      <c r="AI1881" s="64"/>
      <c r="AJ1881" s="61"/>
      <c r="AL1881" s="62"/>
      <c r="AM1881" s="24"/>
      <c r="AS1881" s="24"/>
      <c r="AT1881" s="24"/>
      <c r="AU1881" s="24"/>
      <c r="AV1881" s="24"/>
      <c r="AW1881" s="24"/>
      <c r="AX1881" s="24"/>
      <c r="AZ1881" s="170"/>
      <c r="BA1881" s="170"/>
      <c r="BB1881" s="57"/>
      <c r="BC1881" s="202"/>
      <c r="BD1881" s="24"/>
      <c r="BE1881" s="151"/>
      <c r="BG1881" s="151"/>
      <c r="BI1881" s="151"/>
      <c r="BL1881" s="152"/>
    </row>
    <row r="1882" spans="1:64" s="169" customFormat="1">
      <c r="A1882" s="24"/>
      <c r="B1882" s="24"/>
      <c r="C1882" s="57"/>
      <c r="D1882" s="57"/>
      <c r="E1882" s="57"/>
      <c r="F1882" s="57"/>
      <c r="G1882" s="57"/>
      <c r="H1882" s="57"/>
      <c r="I1882" s="57"/>
      <c r="J1882" s="57"/>
      <c r="K1882" s="57"/>
      <c r="L1882" s="57"/>
      <c r="M1882" s="57"/>
      <c r="N1882" s="57"/>
      <c r="O1882" s="63"/>
      <c r="P1882" s="57"/>
      <c r="Q1882" s="57"/>
      <c r="R1882" s="57"/>
      <c r="S1882" s="57"/>
      <c r="T1882" s="57"/>
      <c r="U1882" s="57"/>
      <c r="V1882" s="57"/>
      <c r="W1882" s="57"/>
      <c r="X1882" s="57"/>
      <c r="Y1882" s="57"/>
      <c r="Z1882" s="57"/>
      <c r="AA1882" s="57"/>
      <c r="AB1882" s="57"/>
      <c r="AC1882" s="57"/>
      <c r="AD1882" s="57"/>
      <c r="AE1882" s="57"/>
      <c r="AF1882" s="64"/>
      <c r="AG1882" s="64"/>
      <c r="AH1882" s="64"/>
      <c r="AI1882" s="64"/>
      <c r="AJ1882" s="61"/>
      <c r="AL1882" s="62"/>
      <c r="AM1882" s="24"/>
      <c r="AS1882" s="24"/>
      <c r="AT1882" s="24"/>
      <c r="AU1882" s="24"/>
      <c r="AV1882" s="24"/>
      <c r="AW1882" s="24"/>
      <c r="AX1882" s="24"/>
      <c r="AZ1882" s="170"/>
      <c r="BA1882" s="170"/>
      <c r="BB1882" s="57"/>
      <c r="BC1882" s="202"/>
      <c r="BD1882" s="24"/>
      <c r="BE1882" s="151"/>
      <c r="BG1882" s="151"/>
      <c r="BI1882" s="151"/>
      <c r="BL1882" s="152"/>
    </row>
    <row r="1883" spans="1:64" s="169" customFormat="1">
      <c r="A1883" s="24"/>
      <c r="B1883" s="24"/>
      <c r="C1883" s="57"/>
      <c r="D1883" s="57"/>
      <c r="E1883" s="57"/>
      <c r="F1883" s="57"/>
      <c r="G1883" s="57"/>
      <c r="H1883" s="57"/>
      <c r="I1883" s="57"/>
      <c r="J1883" s="57"/>
      <c r="K1883" s="57"/>
      <c r="L1883" s="57"/>
      <c r="M1883" s="57"/>
      <c r="N1883" s="57"/>
      <c r="O1883" s="63"/>
      <c r="P1883" s="57"/>
      <c r="Q1883" s="57"/>
      <c r="R1883" s="57"/>
      <c r="S1883" s="57"/>
      <c r="T1883" s="57"/>
      <c r="U1883" s="57"/>
      <c r="V1883" s="57"/>
      <c r="W1883" s="57"/>
      <c r="X1883" s="57"/>
      <c r="Y1883" s="57"/>
      <c r="Z1883" s="57"/>
      <c r="AA1883" s="57"/>
      <c r="AB1883" s="57"/>
      <c r="AC1883" s="57"/>
      <c r="AD1883" s="57"/>
      <c r="AE1883" s="57"/>
      <c r="AF1883" s="64"/>
      <c r="AG1883" s="64"/>
      <c r="AH1883" s="64"/>
      <c r="AI1883" s="64"/>
      <c r="AJ1883" s="61"/>
      <c r="AL1883" s="62"/>
      <c r="AM1883" s="24"/>
      <c r="AS1883" s="24"/>
      <c r="AT1883" s="24"/>
      <c r="AU1883" s="24"/>
      <c r="AV1883" s="24"/>
      <c r="AW1883" s="24"/>
      <c r="AX1883" s="24"/>
      <c r="AZ1883" s="170"/>
      <c r="BA1883" s="170"/>
      <c r="BB1883" s="57"/>
      <c r="BC1883" s="202"/>
      <c r="BD1883" s="24"/>
      <c r="BE1883" s="151"/>
      <c r="BG1883" s="151"/>
      <c r="BI1883" s="151"/>
      <c r="BL1883" s="152"/>
    </row>
    <row r="1884" spans="1:64" s="169" customFormat="1">
      <c r="A1884" s="24"/>
      <c r="B1884" s="24"/>
      <c r="C1884" s="57"/>
      <c r="D1884" s="57"/>
      <c r="E1884" s="57"/>
      <c r="F1884" s="57"/>
      <c r="G1884" s="57"/>
      <c r="H1884" s="57"/>
      <c r="I1884" s="57"/>
      <c r="J1884" s="57"/>
      <c r="K1884" s="57"/>
      <c r="L1884" s="57"/>
      <c r="M1884" s="57"/>
      <c r="N1884" s="57"/>
      <c r="O1884" s="63"/>
      <c r="P1884" s="57"/>
      <c r="Q1884" s="57"/>
      <c r="R1884" s="57"/>
      <c r="S1884" s="57"/>
      <c r="T1884" s="57"/>
      <c r="U1884" s="57"/>
      <c r="V1884" s="57"/>
      <c r="W1884" s="57"/>
      <c r="X1884" s="57"/>
      <c r="Y1884" s="57"/>
      <c r="Z1884" s="57"/>
      <c r="AA1884" s="57"/>
      <c r="AB1884" s="57"/>
      <c r="AC1884" s="57"/>
      <c r="AD1884" s="57"/>
      <c r="AE1884" s="57"/>
      <c r="AF1884" s="64"/>
      <c r="AG1884" s="64"/>
      <c r="AH1884" s="64"/>
      <c r="AI1884" s="64"/>
      <c r="AJ1884" s="61"/>
      <c r="AL1884" s="62"/>
      <c r="AM1884" s="24"/>
      <c r="AS1884" s="24"/>
      <c r="AT1884" s="24"/>
      <c r="AU1884" s="24"/>
      <c r="AV1884" s="24"/>
      <c r="AW1884" s="24"/>
      <c r="AX1884" s="24"/>
      <c r="AZ1884" s="170"/>
      <c r="BA1884" s="170"/>
      <c r="BB1884" s="57"/>
      <c r="BC1884" s="202"/>
      <c r="BD1884" s="24"/>
      <c r="BE1884" s="151"/>
      <c r="BG1884" s="151"/>
      <c r="BI1884" s="151"/>
      <c r="BL1884" s="152"/>
    </row>
    <row r="1885" spans="1:64" s="169" customFormat="1">
      <c r="A1885" s="24"/>
      <c r="B1885" s="24"/>
      <c r="C1885" s="57"/>
      <c r="D1885" s="57"/>
      <c r="E1885" s="57"/>
      <c r="F1885" s="57"/>
      <c r="G1885" s="57"/>
      <c r="H1885" s="57"/>
      <c r="I1885" s="57"/>
      <c r="J1885" s="57"/>
      <c r="K1885" s="57"/>
      <c r="L1885" s="57"/>
      <c r="M1885" s="57"/>
      <c r="N1885" s="57"/>
      <c r="O1885" s="63"/>
      <c r="P1885" s="57"/>
      <c r="Q1885" s="57"/>
      <c r="R1885" s="57"/>
      <c r="S1885" s="57"/>
      <c r="T1885" s="57"/>
      <c r="U1885" s="57"/>
      <c r="V1885" s="57"/>
      <c r="W1885" s="57"/>
      <c r="X1885" s="57"/>
      <c r="Y1885" s="57"/>
      <c r="Z1885" s="57"/>
      <c r="AA1885" s="57"/>
      <c r="AB1885" s="57"/>
      <c r="AC1885" s="57"/>
      <c r="AD1885" s="57"/>
      <c r="AE1885" s="57"/>
      <c r="AF1885" s="64"/>
      <c r="AG1885" s="64"/>
      <c r="AH1885" s="64"/>
      <c r="AI1885" s="64"/>
      <c r="AJ1885" s="61"/>
      <c r="AL1885" s="62"/>
      <c r="AM1885" s="24"/>
      <c r="AS1885" s="24"/>
      <c r="AT1885" s="24"/>
      <c r="AU1885" s="24"/>
      <c r="AV1885" s="24"/>
      <c r="AW1885" s="24"/>
      <c r="AX1885" s="24"/>
      <c r="AZ1885" s="170"/>
      <c r="BA1885" s="170"/>
      <c r="BB1885" s="57"/>
      <c r="BC1885" s="202"/>
      <c r="BD1885" s="24"/>
      <c r="BE1885" s="151"/>
      <c r="BG1885" s="151"/>
      <c r="BI1885" s="151"/>
      <c r="BL1885" s="152"/>
    </row>
    <row r="1886" spans="1:64" s="169" customFormat="1">
      <c r="A1886" s="24"/>
      <c r="B1886" s="24"/>
      <c r="C1886" s="57"/>
      <c r="D1886" s="57"/>
      <c r="E1886" s="57"/>
      <c r="F1886" s="57"/>
      <c r="G1886" s="57"/>
      <c r="H1886" s="57"/>
      <c r="I1886" s="57"/>
      <c r="J1886" s="57"/>
      <c r="K1886" s="57"/>
      <c r="L1886" s="57"/>
      <c r="M1886" s="57"/>
      <c r="N1886" s="57"/>
      <c r="O1886" s="63"/>
      <c r="P1886" s="57"/>
      <c r="Q1886" s="57"/>
      <c r="R1886" s="57"/>
      <c r="S1886" s="57"/>
      <c r="T1886" s="57"/>
      <c r="U1886" s="57"/>
      <c r="V1886" s="57"/>
      <c r="W1886" s="57"/>
      <c r="X1886" s="57"/>
      <c r="Y1886" s="57"/>
      <c r="Z1886" s="57"/>
      <c r="AA1886" s="57"/>
      <c r="AB1886" s="57"/>
      <c r="AC1886" s="57"/>
      <c r="AD1886" s="57"/>
      <c r="AE1886" s="57"/>
      <c r="AF1886" s="64"/>
      <c r="AG1886" s="64"/>
      <c r="AH1886" s="64"/>
      <c r="AI1886" s="64"/>
      <c r="AJ1886" s="61"/>
      <c r="AL1886" s="62"/>
      <c r="AM1886" s="24"/>
      <c r="AS1886" s="24"/>
      <c r="AT1886" s="24"/>
      <c r="AU1886" s="24"/>
      <c r="AV1886" s="24"/>
      <c r="AW1886" s="24"/>
      <c r="AX1886" s="24"/>
      <c r="AZ1886" s="170"/>
      <c r="BA1886" s="170"/>
      <c r="BB1886" s="57"/>
      <c r="BC1886" s="202"/>
      <c r="BD1886" s="24"/>
      <c r="BE1886" s="151"/>
      <c r="BG1886" s="151"/>
      <c r="BI1886" s="151"/>
      <c r="BL1886" s="152"/>
    </row>
    <row r="1887" spans="1:64" s="169" customFormat="1">
      <c r="A1887" s="24"/>
      <c r="B1887" s="24"/>
      <c r="C1887" s="57"/>
      <c r="D1887" s="57"/>
      <c r="E1887" s="57"/>
      <c r="F1887" s="57"/>
      <c r="G1887" s="57"/>
      <c r="H1887" s="57"/>
      <c r="I1887" s="57"/>
      <c r="J1887" s="57"/>
      <c r="K1887" s="57"/>
      <c r="L1887" s="57"/>
      <c r="M1887" s="57"/>
      <c r="N1887" s="57"/>
      <c r="O1887" s="63"/>
      <c r="P1887" s="57"/>
      <c r="Q1887" s="57"/>
      <c r="R1887" s="57"/>
      <c r="S1887" s="57"/>
      <c r="T1887" s="57"/>
      <c r="U1887" s="57"/>
      <c r="V1887" s="57"/>
      <c r="W1887" s="57"/>
      <c r="X1887" s="57"/>
      <c r="Y1887" s="57"/>
      <c r="Z1887" s="57"/>
      <c r="AA1887" s="57"/>
      <c r="AB1887" s="57"/>
      <c r="AC1887" s="57"/>
      <c r="AD1887" s="57"/>
      <c r="AE1887" s="57"/>
      <c r="AF1887" s="64"/>
      <c r="AG1887" s="64"/>
      <c r="AH1887" s="64"/>
      <c r="AI1887" s="64"/>
      <c r="AJ1887" s="61"/>
      <c r="AL1887" s="62"/>
      <c r="AM1887" s="24"/>
      <c r="AS1887" s="24"/>
      <c r="AT1887" s="24"/>
      <c r="AU1887" s="24"/>
      <c r="AV1887" s="24"/>
      <c r="AW1887" s="24"/>
      <c r="AX1887" s="24"/>
      <c r="AZ1887" s="170"/>
      <c r="BA1887" s="170"/>
      <c r="BB1887" s="57"/>
      <c r="BC1887" s="202"/>
      <c r="BD1887" s="24"/>
      <c r="BE1887" s="151"/>
      <c r="BG1887" s="151"/>
      <c r="BI1887" s="151"/>
      <c r="BL1887" s="152"/>
    </row>
    <row r="1888" spans="1:64" s="169" customFormat="1">
      <c r="A1888" s="24"/>
      <c r="B1888" s="24"/>
      <c r="C1888" s="57"/>
      <c r="D1888" s="57"/>
      <c r="E1888" s="57"/>
      <c r="F1888" s="57"/>
      <c r="G1888" s="57"/>
      <c r="H1888" s="57"/>
      <c r="I1888" s="57"/>
      <c r="J1888" s="57"/>
      <c r="K1888" s="57"/>
      <c r="L1888" s="57"/>
      <c r="M1888" s="57"/>
      <c r="N1888" s="57"/>
      <c r="O1888" s="63"/>
      <c r="P1888" s="57"/>
      <c r="Q1888" s="57"/>
      <c r="R1888" s="57"/>
      <c r="S1888" s="57"/>
      <c r="T1888" s="57"/>
      <c r="U1888" s="57"/>
      <c r="V1888" s="57"/>
      <c r="W1888" s="57"/>
      <c r="X1888" s="57"/>
      <c r="Y1888" s="57"/>
      <c r="Z1888" s="57"/>
      <c r="AA1888" s="57"/>
      <c r="AB1888" s="57"/>
      <c r="AC1888" s="57"/>
      <c r="AD1888" s="57"/>
      <c r="AE1888" s="57"/>
      <c r="AF1888" s="64"/>
      <c r="AG1888" s="64"/>
      <c r="AH1888" s="64"/>
      <c r="AI1888" s="64"/>
      <c r="AJ1888" s="61"/>
      <c r="AL1888" s="62"/>
      <c r="AM1888" s="24"/>
      <c r="AS1888" s="24"/>
      <c r="AT1888" s="24"/>
      <c r="AU1888" s="24"/>
      <c r="AV1888" s="24"/>
      <c r="AW1888" s="24"/>
      <c r="AX1888" s="24"/>
      <c r="AZ1888" s="170"/>
      <c r="BA1888" s="170"/>
      <c r="BB1888" s="57"/>
      <c r="BC1888" s="202"/>
      <c r="BD1888" s="24"/>
      <c r="BE1888" s="151"/>
      <c r="BG1888" s="151"/>
      <c r="BI1888" s="151"/>
      <c r="BL1888" s="152"/>
    </row>
    <row r="1889" spans="1:64" s="169" customFormat="1">
      <c r="A1889" s="24"/>
      <c r="B1889" s="24"/>
      <c r="C1889" s="57"/>
      <c r="D1889" s="57"/>
      <c r="E1889" s="57"/>
      <c r="F1889" s="57"/>
      <c r="G1889" s="57"/>
      <c r="H1889" s="57"/>
      <c r="I1889" s="57"/>
      <c r="J1889" s="57"/>
      <c r="K1889" s="57"/>
      <c r="L1889" s="57"/>
      <c r="M1889" s="57"/>
      <c r="N1889" s="57"/>
      <c r="O1889" s="63"/>
      <c r="P1889" s="57"/>
      <c r="Q1889" s="57"/>
      <c r="R1889" s="57"/>
      <c r="S1889" s="57"/>
      <c r="T1889" s="57"/>
      <c r="U1889" s="57"/>
      <c r="V1889" s="57"/>
      <c r="W1889" s="57"/>
      <c r="X1889" s="57"/>
      <c r="Y1889" s="57"/>
      <c r="Z1889" s="57"/>
      <c r="AA1889" s="57"/>
      <c r="AB1889" s="57"/>
      <c r="AC1889" s="57"/>
      <c r="AD1889" s="57"/>
      <c r="AE1889" s="57"/>
      <c r="AF1889" s="64"/>
      <c r="AG1889" s="64"/>
      <c r="AH1889" s="64"/>
      <c r="AI1889" s="64"/>
      <c r="AJ1889" s="61"/>
      <c r="AL1889" s="62"/>
      <c r="AM1889" s="24"/>
      <c r="AS1889" s="24"/>
      <c r="AT1889" s="24"/>
      <c r="AU1889" s="24"/>
      <c r="AV1889" s="24"/>
      <c r="AW1889" s="24"/>
      <c r="AX1889" s="24"/>
      <c r="AZ1889" s="170"/>
      <c r="BA1889" s="170"/>
      <c r="BB1889" s="57"/>
      <c r="BC1889" s="202"/>
      <c r="BD1889" s="24"/>
      <c r="BE1889" s="151"/>
      <c r="BG1889" s="151"/>
      <c r="BI1889" s="151"/>
      <c r="BL1889" s="152"/>
    </row>
    <row r="1890" spans="1:64" s="169" customFormat="1">
      <c r="A1890" s="24"/>
      <c r="B1890" s="24"/>
      <c r="C1890" s="57"/>
      <c r="D1890" s="57"/>
      <c r="E1890" s="57"/>
      <c r="F1890" s="57"/>
      <c r="G1890" s="57"/>
      <c r="H1890" s="57"/>
      <c r="I1890" s="57"/>
      <c r="J1890" s="57"/>
      <c r="K1890" s="57"/>
      <c r="L1890" s="57"/>
      <c r="M1890" s="57"/>
      <c r="N1890" s="57"/>
      <c r="O1890" s="63"/>
      <c r="P1890" s="57"/>
      <c r="Q1890" s="57"/>
      <c r="R1890" s="57"/>
      <c r="S1890" s="57"/>
      <c r="T1890" s="57"/>
      <c r="U1890" s="57"/>
      <c r="V1890" s="57"/>
      <c r="W1890" s="57"/>
      <c r="X1890" s="57"/>
      <c r="Y1890" s="57"/>
      <c r="Z1890" s="57"/>
      <c r="AA1890" s="57"/>
      <c r="AB1890" s="57"/>
      <c r="AC1890" s="57"/>
      <c r="AD1890" s="57"/>
      <c r="AE1890" s="57"/>
      <c r="AF1890" s="64"/>
      <c r="AG1890" s="64"/>
      <c r="AH1890" s="64"/>
      <c r="AI1890" s="64"/>
      <c r="AJ1890" s="61"/>
      <c r="AL1890" s="62"/>
      <c r="AM1890" s="24"/>
      <c r="AS1890" s="24"/>
      <c r="AT1890" s="24"/>
      <c r="AU1890" s="24"/>
      <c r="AV1890" s="24"/>
      <c r="AW1890" s="24"/>
      <c r="AX1890" s="24"/>
      <c r="AZ1890" s="170"/>
      <c r="BA1890" s="170"/>
      <c r="BB1890" s="57"/>
      <c r="BC1890" s="202"/>
      <c r="BD1890" s="24"/>
      <c r="BE1890" s="151"/>
      <c r="BG1890" s="151"/>
      <c r="BI1890" s="151"/>
      <c r="BL1890" s="152"/>
    </row>
    <row r="1891" spans="1:64" s="169" customFormat="1">
      <c r="A1891" s="24"/>
      <c r="B1891" s="24"/>
      <c r="C1891" s="57"/>
      <c r="D1891" s="57"/>
      <c r="E1891" s="57"/>
      <c r="F1891" s="57"/>
      <c r="G1891" s="57"/>
      <c r="H1891" s="57"/>
      <c r="I1891" s="57"/>
      <c r="J1891" s="57"/>
      <c r="K1891" s="57"/>
      <c r="L1891" s="57"/>
      <c r="M1891" s="57"/>
      <c r="N1891" s="57"/>
      <c r="O1891" s="63"/>
      <c r="P1891" s="57"/>
      <c r="Q1891" s="57"/>
      <c r="R1891" s="57"/>
      <c r="S1891" s="57"/>
      <c r="T1891" s="57"/>
      <c r="U1891" s="57"/>
      <c r="V1891" s="57"/>
      <c r="W1891" s="57"/>
      <c r="X1891" s="57"/>
      <c r="Y1891" s="57"/>
      <c r="Z1891" s="57"/>
      <c r="AA1891" s="57"/>
      <c r="AB1891" s="57"/>
      <c r="AC1891" s="57"/>
      <c r="AD1891" s="57"/>
      <c r="AE1891" s="57"/>
      <c r="AF1891" s="64"/>
      <c r="AG1891" s="64"/>
      <c r="AH1891" s="64"/>
      <c r="AI1891" s="64"/>
      <c r="AJ1891" s="61"/>
      <c r="AL1891" s="62"/>
      <c r="AM1891" s="24"/>
      <c r="AS1891" s="24"/>
      <c r="AT1891" s="24"/>
      <c r="AU1891" s="24"/>
      <c r="AV1891" s="24"/>
      <c r="AW1891" s="24"/>
      <c r="AX1891" s="24"/>
      <c r="AZ1891" s="170"/>
      <c r="BA1891" s="170"/>
      <c r="BB1891" s="57"/>
      <c r="BC1891" s="202"/>
      <c r="BD1891" s="24"/>
      <c r="BE1891" s="151"/>
      <c r="BG1891" s="151"/>
      <c r="BI1891" s="151"/>
      <c r="BL1891" s="152"/>
    </row>
    <row r="1892" spans="1:64" s="169" customFormat="1">
      <c r="A1892" s="24"/>
      <c r="B1892" s="24"/>
      <c r="C1892" s="57"/>
      <c r="D1892" s="57"/>
      <c r="E1892" s="57"/>
      <c r="F1892" s="57"/>
      <c r="G1892" s="57"/>
      <c r="H1892" s="57"/>
      <c r="I1892" s="57"/>
      <c r="J1892" s="57"/>
      <c r="K1892" s="57"/>
      <c r="L1892" s="57"/>
      <c r="M1892" s="57"/>
      <c r="N1892" s="57"/>
      <c r="O1892" s="63"/>
      <c r="P1892" s="57"/>
      <c r="Q1892" s="57"/>
      <c r="R1892" s="57"/>
      <c r="S1892" s="57"/>
      <c r="T1892" s="57"/>
      <c r="U1892" s="57"/>
      <c r="V1892" s="57"/>
      <c r="W1892" s="57"/>
      <c r="X1892" s="57"/>
      <c r="Y1892" s="57"/>
      <c r="Z1892" s="57"/>
      <c r="AA1892" s="57"/>
      <c r="AB1892" s="57"/>
      <c r="AC1892" s="57"/>
      <c r="AD1892" s="57"/>
      <c r="AE1892" s="57"/>
      <c r="AF1892" s="64"/>
      <c r="AG1892" s="64"/>
      <c r="AH1892" s="64"/>
      <c r="AI1892" s="64"/>
      <c r="AJ1892" s="61"/>
      <c r="AL1892" s="62"/>
      <c r="AM1892" s="24"/>
      <c r="AS1892" s="24"/>
      <c r="AT1892" s="24"/>
      <c r="AU1892" s="24"/>
      <c r="AV1892" s="24"/>
      <c r="AW1892" s="24"/>
      <c r="AX1892" s="24"/>
      <c r="AZ1892" s="170"/>
      <c r="BA1892" s="170"/>
      <c r="BB1892" s="57"/>
      <c r="BC1892" s="202"/>
      <c r="BD1892" s="24"/>
      <c r="BE1892" s="151"/>
      <c r="BG1892" s="151"/>
      <c r="BI1892" s="151"/>
      <c r="BL1892" s="152"/>
    </row>
    <row r="1893" spans="1:64" s="169" customFormat="1">
      <c r="A1893" s="24"/>
      <c r="B1893" s="24"/>
      <c r="C1893" s="57"/>
      <c r="D1893" s="57"/>
      <c r="E1893" s="57"/>
      <c r="F1893" s="57"/>
      <c r="G1893" s="57"/>
      <c r="H1893" s="57"/>
      <c r="I1893" s="57"/>
      <c r="J1893" s="57"/>
      <c r="K1893" s="57"/>
      <c r="L1893" s="57"/>
      <c r="M1893" s="57"/>
      <c r="N1893" s="57"/>
      <c r="O1893" s="63"/>
      <c r="P1893" s="57"/>
      <c r="Q1893" s="57"/>
      <c r="R1893" s="57"/>
      <c r="S1893" s="57"/>
      <c r="T1893" s="57"/>
      <c r="U1893" s="57"/>
      <c r="V1893" s="57"/>
      <c r="W1893" s="57"/>
      <c r="X1893" s="57"/>
      <c r="Y1893" s="57"/>
      <c r="Z1893" s="57"/>
      <c r="AA1893" s="57"/>
      <c r="AB1893" s="57"/>
      <c r="AC1893" s="57"/>
      <c r="AD1893" s="57"/>
      <c r="AE1893" s="57"/>
      <c r="AF1893" s="64"/>
      <c r="AG1893" s="64"/>
      <c r="AH1893" s="64"/>
      <c r="AI1893" s="64"/>
      <c r="AJ1893" s="61"/>
      <c r="AL1893" s="62"/>
      <c r="AM1893" s="24"/>
      <c r="AS1893" s="24"/>
      <c r="AT1893" s="24"/>
      <c r="AU1893" s="24"/>
      <c r="AV1893" s="24"/>
      <c r="AW1893" s="24"/>
      <c r="AX1893" s="24"/>
      <c r="AZ1893" s="170"/>
      <c r="BA1893" s="170"/>
      <c r="BB1893" s="57"/>
      <c r="BC1893" s="202"/>
      <c r="BD1893" s="24"/>
      <c r="BE1893" s="151"/>
      <c r="BG1893" s="151"/>
      <c r="BI1893" s="151"/>
      <c r="BL1893" s="152"/>
    </row>
    <row r="1894" spans="1:64" s="169" customFormat="1">
      <c r="A1894" s="24"/>
      <c r="B1894" s="24"/>
      <c r="C1894" s="57"/>
      <c r="D1894" s="57"/>
      <c r="E1894" s="57"/>
      <c r="F1894" s="57"/>
      <c r="G1894" s="57"/>
      <c r="H1894" s="57"/>
      <c r="I1894" s="57"/>
      <c r="J1894" s="57"/>
      <c r="K1894" s="57"/>
      <c r="L1894" s="57"/>
      <c r="M1894" s="57"/>
      <c r="N1894" s="57"/>
      <c r="O1894" s="63"/>
      <c r="P1894" s="57"/>
      <c r="Q1894" s="57"/>
      <c r="R1894" s="57"/>
      <c r="S1894" s="57"/>
      <c r="T1894" s="57"/>
      <c r="U1894" s="57"/>
      <c r="V1894" s="57"/>
      <c r="W1894" s="57"/>
      <c r="X1894" s="57"/>
      <c r="Y1894" s="57"/>
      <c r="Z1894" s="57"/>
      <c r="AA1894" s="57"/>
      <c r="AB1894" s="57"/>
      <c r="AC1894" s="57"/>
      <c r="AD1894" s="57"/>
      <c r="AE1894" s="57"/>
      <c r="AF1894" s="64"/>
      <c r="AG1894" s="64"/>
      <c r="AH1894" s="64"/>
      <c r="AI1894" s="64"/>
      <c r="AJ1894" s="61"/>
      <c r="AL1894" s="62"/>
      <c r="AM1894" s="24"/>
      <c r="AS1894" s="24"/>
      <c r="AT1894" s="24"/>
      <c r="AU1894" s="24"/>
      <c r="AV1894" s="24"/>
      <c r="AW1894" s="24"/>
      <c r="AX1894" s="24"/>
      <c r="AZ1894" s="170"/>
      <c r="BA1894" s="170"/>
      <c r="BB1894" s="57"/>
      <c r="BC1894" s="202"/>
      <c r="BD1894" s="24"/>
      <c r="BE1894" s="151"/>
      <c r="BG1894" s="151"/>
      <c r="BI1894" s="151"/>
      <c r="BL1894" s="152"/>
    </row>
    <row r="1895" spans="1:64" s="169" customFormat="1">
      <c r="A1895" s="24"/>
      <c r="B1895" s="24"/>
      <c r="C1895" s="57"/>
      <c r="D1895" s="57"/>
      <c r="E1895" s="57"/>
      <c r="F1895" s="57"/>
      <c r="G1895" s="57"/>
      <c r="H1895" s="57"/>
      <c r="I1895" s="57"/>
      <c r="J1895" s="57"/>
      <c r="K1895" s="57"/>
      <c r="L1895" s="57"/>
      <c r="M1895" s="57"/>
      <c r="N1895" s="57"/>
      <c r="O1895" s="63"/>
      <c r="P1895" s="57"/>
      <c r="Q1895" s="57"/>
      <c r="R1895" s="57"/>
      <c r="S1895" s="57"/>
      <c r="T1895" s="57"/>
      <c r="U1895" s="57"/>
      <c r="V1895" s="57"/>
      <c r="W1895" s="57"/>
      <c r="X1895" s="57"/>
      <c r="Y1895" s="57"/>
      <c r="Z1895" s="57"/>
      <c r="AA1895" s="57"/>
      <c r="AB1895" s="57"/>
      <c r="AC1895" s="57"/>
      <c r="AD1895" s="57"/>
      <c r="AE1895" s="57"/>
      <c r="AF1895" s="64"/>
      <c r="AG1895" s="64"/>
      <c r="AH1895" s="64"/>
      <c r="AI1895" s="64"/>
      <c r="AJ1895" s="61"/>
      <c r="AL1895" s="62"/>
      <c r="AM1895" s="24"/>
      <c r="AS1895" s="24"/>
      <c r="AT1895" s="24"/>
      <c r="AU1895" s="24"/>
      <c r="AV1895" s="24"/>
      <c r="AW1895" s="24"/>
      <c r="AX1895" s="24"/>
      <c r="AZ1895" s="170"/>
      <c r="BA1895" s="170"/>
      <c r="BB1895" s="57"/>
      <c r="BC1895" s="202"/>
      <c r="BD1895" s="24"/>
      <c r="BE1895" s="151"/>
      <c r="BG1895" s="151"/>
      <c r="BI1895" s="151"/>
      <c r="BL1895" s="152"/>
    </row>
    <row r="1896" spans="1:64" s="169" customFormat="1">
      <c r="A1896" s="24"/>
      <c r="B1896" s="24"/>
      <c r="C1896" s="57"/>
      <c r="D1896" s="57"/>
      <c r="E1896" s="57"/>
      <c r="F1896" s="57"/>
      <c r="G1896" s="57"/>
      <c r="H1896" s="57"/>
      <c r="I1896" s="57"/>
      <c r="J1896" s="57"/>
      <c r="K1896" s="57"/>
      <c r="L1896" s="57"/>
      <c r="M1896" s="57"/>
      <c r="N1896" s="57"/>
      <c r="O1896" s="63"/>
      <c r="P1896" s="57"/>
      <c r="Q1896" s="57"/>
      <c r="R1896" s="57"/>
      <c r="S1896" s="57"/>
      <c r="T1896" s="57"/>
      <c r="U1896" s="57"/>
      <c r="V1896" s="57"/>
      <c r="W1896" s="57"/>
      <c r="X1896" s="57"/>
      <c r="Y1896" s="57"/>
      <c r="Z1896" s="57"/>
      <c r="AA1896" s="57"/>
      <c r="AB1896" s="57"/>
      <c r="AC1896" s="57"/>
      <c r="AD1896" s="57"/>
      <c r="AE1896" s="57"/>
      <c r="AF1896" s="64"/>
      <c r="AG1896" s="64"/>
      <c r="AH1896" s="64"/>
      <c r="AI1896" s="64"/>
      <c r="AJ1896" s="61"/>
      <c r="AL1896" s="62"/>
      <c r="AM1896" s="24"/>
      <c r="AS1896" s="24"/>
      <c r="AT1896" s="24"/>
      <c r="AU1896" s="24"/>
      <c r="AV1896" s="24"/>
      <c r="AW1896" s="24"/>
      <c r="AX1896" s="24"/>
      <c r="AZ1896" s="170"/>
      <c r="BA1896" s="170"/>
      <c r="BB1896" s="57"/>
      <c r="BC1896" s="202"/>
      <c r="BD1896" s="24"/>
      <c r="BE1896" s="151"/>
      <c r="BG1896" s="151"/>
      <c r="BI1896" s="151"/>
      <c r="BL1896" s="152"/>
    </row>
    <row r="1897" spans="1:64" s="169" customFormat="1">
      <c r="A1897" s="24"/>
      <c r="B1897" s="24"/>
      <c r="C1897" s="57"/>
      <c r="D1897" s="57"/>
      <c r="E1897" s="57"/>
      <c r="F1897" s="57"/>
      <c r="G1897" s="57"/>
      <c r="H1897" s="57"/>
      <c r="I1897" s="57"/>
      <c r="J1897" s="57"/>
      <c r="K1897" s="57"/>
      <c r="L1897" s="57"/>
      <c r="M1897" s="57"/>
      <c r="N1897" s="57"/>
      <c r="O1897" s="63"/>
      <c r="P1897" s="57"/>
      <c r="Q1897" s="57"/>
      <c r="R1897" s="57"/>
      <c r="S1897" s="57"/>
      <c r="T1897" s="57"/>
      <c r="U1897" s="57"/>
      <c r="V1897" s="57"/>
      <c r="W1897" s="57"/>
      <c r="X1897" s="57"/>
      <c r="Y1897" s="57"/>
      <c r="Z1897" s="57"/>
      <c r="AA1897" s="57"/>
      <c r="AB1897" s="57"/>
      <c r="AC1897" s="57"/>
      <c r="AD1897" s="57"/>
      <c r="AE1897" s="57"/>
      <c r="AF1897" s="64"/>
      <c r="AG1897" s="64"/>
      <c r="AH1897" s="64"/>
      <c r="AI1897" s="64"/>
      <c r="AJ1897" s="61"/>
      <c r="AL1897" s="62"/>
      <c r="AM1897" s="24"/>
      <c r="AS1897" s="24"/>
      <c r="AT1897" s="24"/>
      <c r="AU1897" s="24"/>
      <c r="AV1897" s="24"/>
      <c r="AW1897" s="24"/>
      <c r="AX1897" s="24"/>
      <c r="AZ1897" s="170"/>
      <c r="BA1897" s="170"/>
      <c r="BB1897" s="57"/>
      <c r="BC1897" s="202"/>
      <c r="BD1897" s="24"/>
      <c r="BE1897" s="151"/>
      <c r="BG1897" s="151"/>
      <c r="BI1897" s="151"/>
      <c r="BL1897" s="152"/>
    </row>
    <row r="1898" spans="1:64" s="169" customFormat="1">
      <c r="A1898" s="24"/>
      <c r="B1898" s="24"/>
      <c r="C1898" s="57"/>
      <c r="D1898" s="57"/>
      <c r="E1898" s="57"/>
      <c r="F1898" s="57"/>
      <c r="G1898" s="57"/>
      <c r="H1898" s="57"/>
      <c r="I1898" s="57"/>
      <c r="J1898" s="57"/>
      <c r="K1898" s="57"/>
      <c r="L1898" s="57"/>
      <c r="M1898" s="57"/>
      <c r="N1898" s="57"/>
      <c r="O1898" s="63"/>
      <c r="P1898" s="57"/>
      <c r="Q1898" s="57"/>
      <c r="R1898" s="57"/>
      <c r="S1898" s="57"/>
      <c r="T1898" s="57"/>
      <c r="U1898" s="57"/>
      <c r="V1898" s="57"/>
      <c r="W1898" s="57"/>
      <c r="X1898" s="57"/>
      <c r="Y1898" s="57"/>
      <c r="Z1898" s="57"/>
      <c r="AA1898" s="57"/>
      <c r="AB1898" s="57"/>
      <c r="AC1898" s="57"/>
      <c r="AD1898" s="57"/>
      <c r="AE1898" s="57"/>
      <c r="AF1898" s="64"/>
      <c r="AG1898" s="64"/>
      <c r="AH1898" s="64"/>
      <c r="AI1898" s="64"/>
      <c r="AJ1898" s="61"/>
      <c r="AL1898" s="62"/>
      <c r="AM1898" s="24"/>
      <c r="AS1898" s="24"/>
      <c r="AT1898" s="24"/>
      <c r="AU1898" s="24"/>
      <c r="AV1898" s="24"/>
      <c r="AW1898" s="24"/>
      <c r="AX1898" s="24"/>
      <c r="AZ1898" s="170"/>
      <c r="BA1898" s="170"/>
      <c r="BB1898" s="57"/>
      <c r="BC1898" s="202"/>
      <c r="BD1898" s="24"/>
      <c r="BE1898" s="151"/>
      <c r="BG1898" s="151"/>
      <c r="BI1898" s="151"/>
      <c r="BL1898" s="152"/>
    </row>
    <row r="1899" spans="1:64" s="169" customFormat="1">
      <c r="A1899" s="24"/>
      <c r="B1899" s="24"/>
      <c r="C1899" s="57"/>
      <c r="D1899" s="57"/>
      <c r="E1899" s="57"/>
      <c r="F1899" s="57"/>
      <c r="G1899" s="57"/>
      <c r="H1899" s="57"/>
      <c r="I1899" s="57"/>
      <c r="J1899" s="57"/>
      <c r="K1899" s="57"/>
      <c r="L1899" s="57"/>
      <c r="M1899" s="57"/>
      <c r="N1899" s="57"/>
      <c r="O1899" s="63"/>
      <c r="P1899" s="57"/>
      <c r="Q1899" s="57"/>
      <c r="R1899" s="57"/>
      <c r="S1899" s="57"/>
      <c r="T1899" s="57"/>
      <c r="U1899" s="57"/>
      <c r="V1899" s="57"/>
      <c r="W1899" s="57"/>
      <c r="X1899" s="57"/>
      <c r="Y1899" s="57"/>
      <c r="Z1899" s="57"/>
      <c r="AA1899" s="57"/>
      <c r="AB1899" s="57"/>
      <c r="AC1899" s="57"/>
      <c r="AD1899" s="57"/>
      <c r="AE1899" s="57"/>
      <c r="AF1899" s="64"/>
      <c r="AG1899" s="64"/>
      <c r="AH1899" s="64"/>
      <c r="AI1899" s="64"/>
      <c r="AJ1899" s="61"/>
      <c r="AL1899" s="62"/>
      <c r="AM1899" s="24"/>
      <c r="AS1899" s="24"/>
      <c r="AT1899" s="24"/>
      <c r="AU1899" s="24"/>
      <c r="AV1899" s="24"/>
      <c r="AW1899" s="24"/>
      <c r="AX1899" s="24"/>
      <c r="AZ1899" s="170"/>
      <c r="BA1899" s="170"/>
      <c r="BB1899" s="57"/>
      <c r="BC1899" s="202"/>
      <c r="BD1899" s="24"/>
      <c r="BE1899" s="151"/>
      <c r="BG1899" s="151"/>
      <c r="BI1899" s="151"/>
      <c r="BL1899" s="152"/>
    </row>
    <row r="1900" spans="1:64" s="169" customFormat="1">
      <c r="A1900" s="24"/>
      <c r="B1900" s="24"/>
      <c r="C1900" s="57"/>
      <c r="D1900" s="57"/>
      <c r="E1900" s="57"/>
      <c r="F1900" s="57"/>
      <c r="G1900" s="57"/>
      <c r="H1900" s="57"/>
      <c r="I1900" s="57"/>
      <c r="J1900" s="57"/>
      <c r="K1900" s="57"/>
      <c r="L1900" s="57"/>
      <c r="M1900" s="57"/>
      <c r="N1900" s="57"/>
      <c r="O1900" s="63"/>
      <c r="P1900" s="57"/>
      <c r="Q1900" s="57"/>
      <c r="R1900" s="57"/>
      <c r="S1900" s="57"/>
      <c r="T1900" s="57"/>
      <c r="U1900" s="57"/>
      <c r="V1900" s="57"/>
      <c r="W1900" s="57"/>
      <c r="X1900" s="57"/>
      <c r="Y1900" s="57"/>
      <c r="Z1900" s="57"/>
      <c r="AA1900" s="57"/>
      <c r="AB1900" s="57"/>
      <c r="AC1900" s="57"/>
      <c r="AD1900" s="57"/>
      <c r="AE1900" s="57"/>
      <c r="AF1900" s="64"/>
      <c r="AG1900" s="64"/>
      <c r="AH1900" s="64"/>
      <c r="AI1900" s="64"/>
      <c r="AJ1900" s="61"/>
      <c r="AL1900" s="62"/>
      <c r="AM1900" s="24"/>
      <c r="AS1900" s="24"/>
      <c r="AT1900" s="24"/>
      <c r="AU1900" s="24"/>
      <c r="AV1900" s="24"/>
      <c r="AW1900" s="24"/>
      <c r="AX1900" s="24"/>
      <c r="AZ1900" s="170"/>
      <c r="BA1900" s="170"/>
      <c r="BB1900" s="57"/>
      <c r="BC1900" s="202"/>
      <c r="BD1900" s="24"/>
      <c r="BE1900" s="151"/>
      <c r="BG1900" s="151"/>
      <c r="BI1900" s="151"/>
      <c r="BL1900" s="152"/>
    </row>
    <row r="1901" spans="1:64" s="169" customFormat="1">
      <c r="A1901" s="24"/>
      <c r="B1901" s="24"/>
      <c r="C1901" s="57"/>
      <c r="D1901" s="57"/>
      <c r="E1901" s="57"/>
      <c r="F1901" s="57"/>
      <c r="G1901" s="57"/>
      <c r="H1901" s="57"/>
      <c r="I1901" s="57"/>
      <c r="J1901" s="57"/>
      <c r="K1901" s="57"/>
      <c r="L1901" s="57"/>
      <c r="M1901" s="57"/>
      <c r="N1901" s="57"/>
      <c r="O1901" s="63"/>
      <c r="P1901" s="57"/>
      <c r="Q1901" s="57"/>
      <c r="R1901" s="57"/>
      <c r="S1901" s="57"/>
      <c r="T1901" s="57"/>
      <c r="U1901" s="57"/>
      <c r="V1901" s="57"/>
      <c r="W1901" s="57"/>
      <c r="X1901" s="57"/>
      <c r="Y1901" s="57"/>
      <c r="Z1901" s="57"/>
      <c r="AA1901" s="57"/>
      <c r="AB1901" s="57"/>
      <c r="AC1901" s="57"/>
      <c r="AD1901" s="57"/>
      <c r="AE1901" s="57"/>
      <c r="AF1901" s="64"/>
      <c r="AG1901" s="64"/>
      <c r="AH1901" s="64"/>
      <c r="AI1901" s="64"/>
      <c r="AJ1901" s="61"/>
      <c r="AL1901" s="62"/>
      <c r="AM1901" s="24"/>
      <c r="AS1901" s="24"/>
      <c r="AT1901" s="24"/>
      <c r="AU1901" s="24"/>
      <c r="AV1901" s="24"/>
      <c r="AW1901" s="24"/>
      <c r="AX1901" s="24"/>
      <c r="AZ1901" s="170"/>
      <c r="BA1901" s="170"/>
      <c r="BB1901" s="57"/>
      <c r="BC1901" s="202"/>
      <c r="BD1901" s="24"/>
      <c r="BE1901" s="151"/>
      <c r="BG1901" s="151"/>
      <c r="BI1901" s="151"/>
      <c r="BL1901" s="152"/>
    </row>
    <row r="1902" spans="1:64" s="169" customFormat="1">
      <c r="A1902" s="24"/>
      <c r="B1902" s="24"/>
      <c r="C1902" s="57"/>
      <c r="D1902" s="57"/>
      <c r="E1902" s="57"/>
      <c r="F1902" s="57"/>
      <c r="G1902" s="57"/>
      <c r="H1902" s="57"/>
      <c r="I1902" s="57"/>
      <c r="J1902" s="57"/>
      <c r="K1902" s="57"/>
      <c r="L1902" s="57"/>
      <c r="M1902" s="57"/>
      <c r="N1902" s="57"/>
      <c r="O1902" s="63"/>
      <c r="P1902" s="57"/>
      <c r="Q1902" s="57"/>
      <c r="R1902" s="57"/>
      <c r="S1902" s="57"/>
      <c r="T1902" s="57"/>
      <c r="U1902" s="57"/>
      <c r="V1902" s="57"/>
      <c r="W1902" s="57"/>
      <c r="X1902" s="57"/>
      <c r="Y1902" s="57"/>
      <c r="Z1902" s="57"/>
      <c r="AA1902" s="57"/>
      <c r="AB1902" s="57"/>
      <c r="AC1902" s="57"/>
      <c r="AD1902" s="57"/>
      <c r="AE1902" s="57"/>
      <c r="AF1902" s="64"/>
      <c r="AG1902" s="64"/>
      <c r="AH1902" s="64"/>
      <c r="AI1902" s="64"/>
      <c r="AJ1902" s="61"/>
      <c r="AL1902" s="62"/>
      <c r="AM1902" s="24"/>
      <c r="AS1902" s="24"/>
      <c r="AT1902" s="24"/>
      <c r="AU1902" s="24"/>
      <c r="AV1902" s="24"/>
      <c r="AW1902" s="24"/>
      <c r="AX1902" s="24"/>
      <c r="AZ1902" s="170"/>
      <c r="BA1902" s="170"/>
      <c r="BB1902" s="57"/>
      <c r="BC1902" s="202"/>
      <c r="BD1902" s="24"/>
      <c r="BE1902" s="151"/>
      <c r="BG1902" s="151"/>
      <c r="BI1902" s="151"/>
      <c r="BL1902" s="152"/>
    </row>
    <row r="1903" spans="1:64" s="169" customFormat="1">
      <c r="A1903" s="24"/>
      <c r="B1903" s="24"/>
      <c r="C1903" s="57"/>
      <c r="D1903" s="57"/>
      <c r="E1903" s="57"/>
      <c r="F1903" s="57"/>
      <c r="G1903" s="57"/>
      <c r="H1903" s="57"/>
      <c r="I1903" s="57"/>
      <c r="J1903" s="57"/>
      <c r="K1903" s="57"/>
      <c r="L1903" s="57"/>
      <c r="M1903" s="57"/>
      <c r="N1903" s="57"/>
      <c r="O1903" s="63"/>
      <c r="P1903" s="57"/>
      <c r="Q1903" s="57"/>
      <c r="R1903" s="57"/>
      <c r="S1903" s="57"/>
      <c r="T1903" s="57"/>
      <c r="U1903" s="57"/>
      <c r="V1903" s="57"/>
      <c r="W1903" s="57"/>
      <c r="X1903" s="57"/>
      <c r="Y1903" s="57"/>
      <c r="Z1903" s="57"/>
      <c r="AA1903" s="57"/>
      <c r="AB1903" s="57"/>
      <c r="AC1903" s="57"/>
      <c r="AD1903" s="57"/>
      <c r="AE1903" s="57"/>
      <c r="AF1903" s="64"/>
      <c r="AG1903" s="64"/>
      <c r="AH1903" s="64"/>
      <c r="AI1903" s="64"/>
      <c r="AJ1903" s="61"/>
      <c r="AL1903" s="62"/>
      <c r="AM1903" s="24"/>
      <c r="AS1903" s="24"/>
      <c r="AT1903" s="24"/>
      <c r="AU1903" s="24"/>
      <c r="AV1903" s="24"/>
      <c r="AW1903" s="24"/>
      <c r="AX1903" s="24"/>
      <c r="AZ1903" s="170"/>
      <c r="BA1903" s="170"/>
      <c r="BB1903" s="57"/>
      <c r="BC1903" s="202"/>
      <c r="BD1903" s="24"/>
      <c r="BE1903" s="151"/>
      <c r="BG1903" s="151"/>
      <c r="BI1903" s="151"/>
      <c r="BL1903" s="152"/>
    </row>
    <row r="1904" spans="1:64" s="169" customFormat="1">
      <c r="A1904" s="24"/>
      <c r="B1904" s="24"/>
      <c r="C1904" s="57"/>
      <c r="D1904" s="57"/>
      <c r="E1904" s="57"/>
      <c r="F1904" s="57"/>
      <c r="G1904" s="57"/>
      <c r="H1904" s="57"/>
      <c r="I1904" s="57"/>
      <c r="J1904" s="57"/>
      <c r="K1904" s="57"/>
      <c r="L1904" s="57"/>
      <c r="M1904" s="57"/>
      <c r="N1904" s="57"/>
      <c r="O1904" s="63"/>
      <c r="P1904" s="57"/>
      <c r="Q1904" s="57"/>
      <c r="R1904" s="57"/>
      <c r="S1904" s="57"/>
      <c r="T1904" s="57"/>
      <c r="U1904" s="57"/>
      <c r="V1904" s="57"/>
      <c r="W1904" s="57"/>
      <c r="X1904" s="57"/>
      <c r="Y1904" s="57"/>
      <c r="Z1904" s="57"/>
      <c r="AA1904" s="57"/>
      <c r="AB1904" s="57"/>
      <c r="AC1904" s="57"/>
      <c r="AD1904" s="57"/>
      <c r="AE1904" s="57"/>
      <c r="AF1904" s="64"/>
      <c r="AG1904" s="64"/>
      <c r="AH1904" s="64"/>
      <c r="AI1904" s="64"/>
      <c r="AJ1904" s="61"/>
      <c r="AL1904" s="62"/>
      <c r="AM1904" s="24"/>
      <c r="AS1904" s="24"/>
      <c r="AT1904" s="24"/>
      <c r="AU1904" s="24"/>
      <c r="AV1904" s="24"/>
      <c r="AW1904" s="24"/>
      <c r="AX1904" s="24"/>
      <c r="AZ1904" s="170"/>
      <c r="BA1904" s="170"/>
      <c r="BB1904" s="57"/>
      <c r="BC1904" s="202"/>
      <c r="BD1904" s="24"/>
      <c r="BE1904" s="151"/>
      <c r="BG1904" s="151"/>
      <c r="BI1904" s="151"/>
      <c r="BL1904" s="152"/>
    </row>
    <row r="1905" spans="1:64" s="169" customFormat="1">
      <c r="A1905" s="24"/>
      <c r="B1905" s="24"/>
      <c r="C1905" s="57"/>
      <c r="D1905" s="57"/>
      <c r="E1905" s="57"/>
      <c r="F1905" s="57"/>
      <c r="G1905" s="57"/>
      <c r="H1905" s="57"/>
      <c r="I1905" s="57"/>
      <c r="J1905" s="57"/>
      <c r="K1905" s="57"/>
      <c r="L1905" s="57"/>
      <c r="M1905" s="57"/>
      <c r="N1905" s="57"/>
      <c r="O1905" s="63"/>
      <c r="P1905" s="57"/>
      <c r="Q1905" s="57"/>
      <c r="R1905" s="57"/>
      <c r="S1905" s="57"/>
      <c r="T1905" s="57"/>
      <c r="U1905" s="57"/>
      <c r="V1905" s="57"/>
      <c r="W1905" s="57"/>
      <c r="X1905" s="57"/>
      <c r="Y1905" s="57"/>
      <c r="Z1905" s="57"/>
      <c r="AA1905" s="57"/>
      <c r="AB1905" s="57"/>
      <c r="AC1905" s="57"/>
      <c r="AD1905" s="57"/>
      <c r="AE1905" s="57"/>
      <c r="AF1905" s="64"/>
      <c r="AG1905" s="64"/>
      <c r="AH1905" s="64"/>
      <c r="AI1905" s="64"/>
      <c r="AJ1905" s="61"/>
      <c r="AL1905" s="62"/>
      <c r="AM1905" s="24"/>
      <c r="AS1905" s="24"/>
      <c r="AT1905" s="24"/>
      <c r="AU1905" s="24"/>
      <c r="AV1905" s="24"/>
      <c r="AW1905" s="24"/>
      <c r="AX1905" s="24"/>
      <c r="AZ1905" s="170"/>
      <c r="BA1905" s="170"/>
      <c r="BB1905" s="57"/>
      <c r="BC1905" s="202"/>
      <c r="BD1905" s="24"/>
      <c r="BE1905" s="151"/>
      <c r="BG1905" s="151"/>
      <c r="BI1905" s="151"/>
      <c r="BL1905" s="152"/>
    </row>
    <row r="1906" spans="1:64" s="169" customFormat="1">
      <c r="A1906" s="24"/>
      <c r="B1906" s="24"/>
      <c r="C1906" s="57"/>
      <c r="D1906" s="57"/>
      <c r="E1906" s="57"/>
      <c r="F1906" s="57"/>
      <c r="G1906" s="57"/>
      <c r="H1906" s="57"/>
      <c r="I1906" s="57"/>
      <c r="J1906" s="57"/>
      <c r="K1906" s="57"/>
      <c r="L1906" s="57"/>
      <c r="M1906" s="57"/>
      <c r="N1906" s="57"/>
      <c r="O1906" s="63"/>
      <c r="P1906" s="57"/>
      <c r="Q1906" s="57"/>
      <c r="R1906" s="57"/>
      <c r="S1906" s="57"/>
      <c r="T1906" s="57"/>
      <c r="U1906" s="57"/>
      <c r="V1906" s="57"/>
      <c r="W1906" s="57"/>
      <c r="X1906" s="57"/>
      <c r="Y1906" s="57"/>
      <c r="Z1906" s="57"/>
      <c r="AA1906" s="57"/>
      <c r="AB1906" s="57"/>
      <c r="AC1906" s="57"/>
      <c r="AD1906" s="57"/>
      <c r="AE1906" s="57"/>
      <c r="AF1906" s="64"/>
      <c r="AG1906" s="64"/>
      <c r="AH1906" s="64"/>
      <c r="AI1906" s="64"/>
      <c r="AJ1906" s="61"/>
      <c r="AL1906" s="62"/>
      <c r="AM1906" s="24"/>
      <c r="AS1906" s="24"/>
      <c r="AT1906" s="24"/>
      <c r="AU1906" s="24"/>
      <c r="AV1906" s="24"/>
      <c r="AW1906" s="24"/>
      <c r="AX1906" s="24"/>
      <c r="AZ1906" s="170"/>
      <c r="BA1906" s="170"/>
      <c r="BB1906" s="57"/>
      <c r="BC1906" s="202"/>
      <c r="BD1906" s="24"/>
      <c r="BE1906" s="151"/>
      <c r="BG1906" s="151"/>
      <c r="BI1906" s="151"/>
      <c r="BL1906" s="152"/>
    </row>
    <row r="1907" spans="1:64" s="169" customFormat="1">
      <c r="A1907" s="24"/>
      <c r="B1907" s="24"/>
      <c r="C1907" s="57"/>
      <c r="D1907" s="57"/>
      <c r="E1907" s="57"/>
      <c r="F1907" s="57"/>
      <c r="G1907" s="57"/>
      <c r="H1907" s="57"/>
      <c r="I1907" s="57"/>
      <c r="J1907" s="57"/>
      <c r="K1907" s="57"/>
      <c r="L1907" s="57"/>
      <c r="M1907" s="57"/>
      <c r="N1907" s="57"/>
      <c r="O1907" s="63"/>
      <c r="P1907" s="57"/>
      <c r="Q1907" s="57"/>
      <c r="R1907" s="57"/>
      <c r="S1907" s="57"/>
      <c r="T1907" s="57"/>
      <c r="U1907" s="57"/>
      <c r="V1907" s="57"/>
      <c r="W1907" s="57"/>
      <c r="X1907" s="57"/>
      <c r="Y1907" s="57"/>
      <c r="Z1907" s="57"/>
      <c r="AA1907" s="57"/>
      <c r="AB1907" s="57"/>
      <c r="AC1907" s="57"/>
      <c r="AD1907" s="57"/>
      <c r="AE1907" s="57"/>
      <c r="AF1907" s="64"/>
      <c r="AG1907" s="64"/>
      <c r="AH1907" s="64"/>
      <c r="AI1907" s="64"/>
      <c r="AJ1907" s="61"/>
      <c r="AL1907" s="62"/>
      <c r="AM1907" s="24"/>
      <c r="AS1907" s="24"/>
      <c r="AT1907" s="24"/>
      <c r="AU1907" s="24"/>
      <c r="AV1907" s="24"/>
      <c r="AW1907" s="24"/>
      <c r="AX1907" s="24"/>
      <c r="AZ1907" s="170"/>
      <c r="BA1907" s="170"/>
      <c r="BB1907" s="57"/>
      <c r="BC1907" s="202"/>
      <c r="BD1907" s="24"/>
      <c r="BE1907" s="151"/>
      <c r="BG1907" s="151"/>
      <c r="BI1907" s="151"/>
      <c r="BL1907" s="152"/>
    </row>
    <row r="1908" spans="1:64" s="169" customFormat="1">
      <c r="A1908" s="24"/>
      <c r="B1908" s="24"/>
      <c r="C1908" s="57"/>
      <c r="D1908" s="57"/>
      <c r="E1908" s="57"/>
      <c r="F1908" s="57"/>
      <c r="G1908" s="57"/>
      <c r="H1908" s="57"/>
      <c r="I1908" s="57"/>
      <c r="J1908" s="57"/>
      <c r="K1908" s="57"/>
      <c r="L1908" s="57"/>
      <c r="M1908" s="57"/>
      <c r="N1908" s="57"/>
      <c r="O1908" s="63"/>
      <c r="P1908" s="57"/>
      <c r="Q1908" s="57"/>
      <c r="R1908" s="57"/>
      <c r="S1908" s="57"/>
      <c r="T1908" s="57"/>
      <c r="U1908" s="57"/>
      <c r="V1908" s="57"/>
      <c r="W1908" s="57"/>
      <c r="X1908" s="57"/>
      <c r="Y1908" s="57"/>
      <c r="Z1908" s="57"/>
      <c r="AA1908" s="57"/>
      <c r="AB1908" s="57"/>
      <c r="AC1908" s="57"/>
      <c r="AD1908" s="57"/>
      <c r="AE1908" s="57"/>
      <c r="AF1908" s="64"/>
      <c r="AG1908" s="64"/>
      <c r="AH1908" s="64"/>
      <c r="AI1908" s="64"/>
      <c r="AJ1908" s="61"/>
      <c r="AL1908" s="62"/>
      <c r="AM1908" s="24"/>
      <c r="AS1908" s="24"/>
      <c r="AT1908" s="24"/>
      <c r="AU1908" s="24"/>
      <c r="AV1908" s="24"/>
      <c r="AW1908" s="24"/>
      <c r="AX1908" s="24"/>
      <c r="AZ1908" s="170"/>
      <c r="BA1908" s="170"/>
      <c r="BB1908" s="57"/>
      <c r="BC1908" s="202"/>
      <c r="BD1908" s="24"/>
      <c r="BE1908" s="151"/>
      <c r="BG1908" s="151"/>
      <c r="BI1908" s="151"/>
      <c r="BL1908" s="152"/>
    </row>
    <row r="1909" spans="1:64" s="169" customFormat="1">
      <c r="A1909" s="24"/>
      <c r="B1909" s="24"/>
      <c r="C1909" s="57"/>
      <c r="D1909" s="57"/>
      <c r="E1909" s="57"/>
      <c r="F1909" s="57"/>
      <c r="G1909" s="57"/>
      <c r="H1909" s="57"/>
      <c r="I1909" s="57"/>
      <c r="J1909" s="57"/>
      <c r="K1909" s="57"/>
      <c r="L1909" s="57"/>
      <c r="M1909" s="57"/>
      <c r="N1909" s="57"/>
      <c r="O1909" s="63"/>
      <c r="P1909" s="57"/>
      <c r="Q1909" s="57"/>
      <c r="R1909" s="57"/>
      <c r="S1909" s="57"/>
      <c r="T1909" s="57"/>
      <c r="U1909" s="57"/>
      <c r="V1909" s="57"/>
      <c r="W1909" s="57"/>
      <c r="X1909" s="57"/>
      <c r="Y1909" s="57"/>
      <c r="Z1909" s="57"/>
      <c r="AA1909" s="57"/>
      <c r="AB1909" s="57"/>
      <c r="AC1909" s="57"/>
      <c r="AD1909" s="57"/>
      <c r="AE1909" s="57"/>
      <c r="AF1909" s="64"/>
      <c r="AG1909" s="64"/>
      <c r="AH1909" s="64"/>
      <c r="AI1909" s="64"/>
      <c r="AJ1909" s="61"/>
      <c r="AL1909" s="62"/>
      <c r="AM1909" s="24"/>
      <c r="AS1909" s="24"/>
      <c r="AT1909" s="24"/>
      <c r="AU1909" s="24"/>
      <c r="AV1909" s="24"/>
      <c r="AW1909" s="24"/>
      <c r="AX1909" s="24"/>
      <c r="AZ1909" s="170"/>
      <c r="BA1909" s="170"/>
      <c r="BB1909" s="57"/>
      <c r="BC1909" s="202"/>
      <c r="BD1909" s="24"/>
      <c r="BE1909" s="151"/>
      <c r="BG1909" s="151"/>
      <c r="BI1909" s="151"/>
      <c r="BL1909" s="152"/>
    </row>
    <row r="1910" spans="1:64" s="169" customFormat="1">
      <c r="A1910" s="24"/>
      <c r="B1910" s="24"/>
      <c r="C1910" s="57"/>
      <c r="D1910" s="57"/>
      <c r="E1910" s="57"/>
      <c r="F1910" s="57"/>
      <c r="G1910" s="57"/>
      <c r="H1910" s="57"/>
      <c r="I1910" s="57"/>
      <c r="J1910" s="57"/>
      <c r="K1910" s="57"/>
      <c r="L1910" s="57"/>
      <c r="M1910" s="57"/>
      <c r="N1910" s="57"/>
      <c r="O1910" s="63"/>
      <c r="P1910" s="57"/>
      <c r="Q1910" s="57"/>
      <c r="R1910" s="57"/>
      <c r="S1910" s="57"/>
      <c r="T1910" s="57"/>
      <c r="U1910" s="57"/>
      <c r="V1910" s="57"/>
      <c r="W1910" s="57"/>
      <c r="X1910" s="57"/>
      <c r="Y1910" s="57"/>
      <c r="Z1910" s="57"/>
      <c r="AA1910" s="57"/>
      <c r="AB1910" s="57"/>
      <c r="AC1910" s="57"/>
      <c r="AD1910" s="57"/>
      <c r="AE1910" s="57"/>
      <c r="AF1910" s="64"/>
      <c r="AG1910" s="64"/>
      <c r="AH1910" s="64"/>
      <c r="AI1910" s="64"/>
      <c r="AJ1910" s="61"/>
      <c r="AL1910" s="62"/>
      <c r="AM1910" s="24"/>
      <c r="AS1910" s="24"/>
      <c r="AT1910" s="24"/>
      <c r="AU1910" s="24"/>
      <c r="AV1910" s="24"/>
      <c r="AW1910" s="24"/>
      <c r="AX1910" s="24"/>
      <c r="AZ1910" s="170"/>
      <c r="BA1910" s="170"/>
      <c r="BB1910" s="57"/>
      <c r="BC1910" s="202"/>
      <c r="BD1910" s="24"/>
      <c r="BE1910" s="151"/>
      <c r="BG1910" s="151"/>
      <c r="BI1910" s="151"/>
      <c r="BL1910" s="152"/>
    </row>
    <row r="1911" spans="1:64" s="169" customFormat="1">
      <c r="A1911" s="24"/>
      <c r="B1911" s="24"/>
      <c r="C1911" s="57"/>
      <c r="D1911" s="57"/>
      <c r="E1911" s="57"/>
      <c r="F1911" s="57"/>
      <c r="G1911" s="57"/>
      <c r="H1911" s="57"/>
      <c r="I1911" s="57"/>
      <c r="J1911" s="57"/>
      <c r="K1911" s="57"/>
      <c r="L1911" s="57"/>
      <c r="M1911" s="57"/>
      <c r="N1911" s="57"/>
      <c r="O1911" s="63"/>
      <c r="P1911" s="57"/>
      <c r="Q1911" s="57"/>
      <c r="R1911" s="57"/>
      <c r="S1911" s="57"/>
      <c r="T1911" s="57"/>
      <c r="U1911" s="57"/>
      <c r="V1911" s="57"/>
      <c r="W1911" s="57"/>
      <c r="X1911" s="57"/>
      <c r="Y1911" s="57"/>
      <c r="Z1911" s="57"/>
      <c r="AA1911" s="57"/>
      <c r="AB1911" s="57"/>
      <c r="AC1911" s="57"/>
      <c r="AD1911" s="57"/>
      <c r="AE1911" s="57"/>
      <c r="AF1911" s="64"/>
      <c r="AG1911" s="64"/>
      <c r="AH1911" s="64"/>
      <c r="AI1911" s="64"/>
      <c r="AJ1911" s="61"/>
      <c r="AL1911" s="62"/>
      <c r="AM1911" s="24"/>
      <c r="AS1911" s="24"/>
      <c r="AT1911" s="24"/>
      <c r="AU1911" s="24"/>
      <c r="AV1911" s="24"/>
      <c r="AW1911" s="24"/>
      <c r="AX1911" s="24"/>
      <c r="AZ1911" s="170"/>
      <c r="BA1911" s="170"/>
      <c r="BB1911" s="57"/>
      <c r="BC1911" s="202"/>
      <c r="BD1911" s="24"/>
      <c r="BE1911" s="151"/>
      <c r="BG1911" s="151"/>
      <c r="BI1911" s="151"/>
      <c r="BL1911" s="152"/>
    </row>
    <row r="1912" spans="1:64" s="169" customFormat="1">
      <c r="A1912" s="24"/>
      <c r="B1912" s="24"/>
      <c r="C1912" s="57"/>
      <c r="D1912" s="57"/>
      <c r="E1912" s="57"/>
      <c r="F1912" s="57"/>
      <c r="G1912" s="57"/>
      <c r="H1912" s="57"/>
      <c r="I1912" s="57"/>
      <c r="J1912" s="57"/>
      <c r="K1912" s="57"/>
      <c r="L1912" s="57"/>
      <c r="M1912" s="57"/>
      <c r="N1912" s="57"/>
      <c r="O1912" s="63"/>
      <c r="P1912" s="57"/>
      <c r="Q1912" s="57"/>
      <c r="R1912" s="57"/>
      <c r="S1912" s="57"/>
      <c r="T1912" s="57"/>
      <c r="U1912" s="57"/>
      <c r="V1912" s="57"/>
      <c r="W1912" s="57"/>
      <c r="X1912" s="57"/>
      <c r="Y1912" s="57"/>
      <c r="Z1912" s="57"/>
      <c r="AA1912" s="57"/>
      <c r="AB1912" s="57"/>
      <c r="AC1912" s="57"/>
      <c r="AD1912" s="57"/>
      <c r="AE1912" s="57"/>
      <c r="AF1912" s="64"/>
      <c r="AG1912" s="64"/>
      <c r="AH1912" s="64"/>
      <c r="AI1912" s="64"/>
      <c r="AJ1912" s="61"/>
      <c r="AL1912" s="62"/>
      <c r="AM1912" s="24"/>
      <c r="AS1912" s="24"/>
      <c r="AT1912" s="24"/>
      <c r="AU1912" s="24"/>
      <c r="AV1912" s="24"/>
      <c r="AW1912" s="24"/>
      <c r="AX1912" s="24"/>
      <c r="AZ1912" s="170"/>
      <c r="BA1912" s="170"/>
      <c r="BB1912" s="57"/>
      <c r="BC1912" s="202"/>
      <c r="BD1912" s="24"/>
      <c r="BE1912" s="151"/>
      <c r="BG1912" s="151"/>
      <c r="BI1912" s="151"/>
      <c r="BL1912" s="152"/>
    </row>
    <row r="1913" spans="1:64" s="169" customFormat="1">
      <c r="A1913" s="24"/>
      <c r="B1913" s="24"/>
      <c r="C1913" s="57"/>
      <c r="D1913" s="57"/>
      <c r="E1913" s="57"/>
      <c r="F1913" s="57"/>
      <c r="G1913" s="57"/>
      <c r="H1913" s="57"/>
      <c r="I1913" s="57"/>
      <c r="J1913" s="57"/>
      <c r="K1913" s="57"/>
      <c r="L1913" s="57"/>
      <c r="M1913" s="57"/>
      <c r="N1913" s="57"/>
      <c r="O1913" s="63"/>
      <c r="P1913" s="57"/>
      <c r="Q1913" s="57"/>
      <c r="R1913" s="57"/>
      <c r="S1913" s="57"/>
      <c r="T1913" s="57"/>
      <c r="U1913" s="57"/>
      <c r="V1913" s="57"/>
      <c r="W1913" s="57"/>
      <c r="X1913" s="57"/>
      <c r="Y1913" s="57"/>
      <c r="Z1913" s="57"/>
      <c r="AA1913" s="57"/>
      <c r="AB1913" s="57"/>
      <c r="AC1913" s="57"/>
      <c r="AD1913" s="57"/>
      <c r="AE1913" s="57"/>
      <c r="AF1913" s="64"/>
      <c r="AG1913" s="64"/>
      <c r="AH1913" s="64"/>
      <c r="AI1913" s="64"/>
      <c r="AJ1913" s="61"/>
      <c r="AL1913" s="62"/>
      <c r="AM1913" s="24"/>
      <c r="AS1913" s="24"/>
      <c r="AT1913" s="24"/>
      <c r="AU1913" s="24"/>
      <c r="AV1913" s="24"/>
      <c r="AW1913" s="24"/>
      <c r="AX1913" s="24"/>
      <c r="AZ1913" s="170"/>
      <c r="BA1913" s="170"/>
      <c r="BB1913" s="57"/>
      <c r="BC1913" s="202"/>
      <c r="BD1913" s="24"/>
      <c r="BE1913" s="151"/>
      <c r="BG1913" s="151"/>
      <c r="BI1913" s="151"/>
      <c r="BL1913" s="152"/>
    </row>
    <row r="1914" spans="1:64" s="169" customFormat="1">
      <c r="A1914" s="24"/>
      <c r="B1914" s="24"/>
      <c r="C1914" s="57"/>
      <c r="D1914" s="57"/>
      <c r="E1914" s="57"/>
      <c r="F1914" s="57"/>
      <c r="G1914" s="57"/>
      <c r="H1914" s="57"/>
      <c r="I1914" s="57"/>
      <c r="J1914" s="57"/>
      <c r="K1914" s="57"/>
      <c r="L1914" s="57"/>
      <c r="M1914" s="57"/>
      <c r="N1914" s="57"/>
      <c r="O1914" s="63"/>
      <c r="P1914" s="57"/>
      <c r="Q1914" s="57"/>
      <c r="R1914" s="57"/>
      <c r="S1914" s="57"/>
      <c r="T1914" s="57"/>
      <c r="U1914" s="57"/>
      <c r="V1914" s="57"/>
      <c r="W1914" s="57"/>
      <c r="X1914" s="57"/>
      <c r="Y1914" s="57"/>
      <c r="Z1914" s="57"/>
      <c r="AA1914" s="57"/>
      <c r="AB1914" s="57"/>
      <c r="AC1914" s="57"/>
      <c r="AD1914" s="57"/>
      <c r="AE1914" s="57"/>
      <c r="AF1914" s="64"/>
      <c r="AG1914" s="64"/>
      <c r="AH1914" s="64"/>
      <c r="AI1914" s="64"/>
      <c r="AJ1914" s="61"/>
      <c r="AL1914" s="62"/>
      <c r="AM1914" s="24"/>
      <c r="AS1914" s="24"/>
      <c r="AT1914" s="24"/>
      <c r="AU1914" s="24"/>
      <c r="AV1914" s="24"/>
      <c r="AW1914" s="24"/>
      <c r="AX1914" s="24"/>
      <c r="AZ1914" s="170"/>
      <c r="BA1914" s="170"/>
      <c r="BB1914" s="57"/>
      <c r="BC1914" s="202"/>
      <c r="BD1914" s="24"/>
      <c r="BE1914" s="151"/>
      <c r="BG1914" s="151"/>
      <c r="BI1914" s="151"/>
      <c r="BL1914" s="152"/>
    </row>
    <row r="1915" spans="1:64" s="169" customFormat="1">
      <c r="A1915" s="24"/>
      <c r="B1915" s="24"/>
      <c r="C1915" s="57"/>
      <c r="D1915" s="57"/>
      <c r="E1915" s="57"/>
      <c r="F1915" s="57"/>
      <c r="G1915" s="57"/>
      <c r="H1915" s="57"/>
      <c r="I1915" s="57"/>
      <c r="J1915" s="57"/>
      <c r="K1915" s="57"/>
      <c r="L1915" s="57"/>
      <c r="M1915" s="57"/>
      <c r="N1915" s="57"/>
      <c r="O1915" s="63"/>
      <c r="P1915" s="57"/>
      <c r="Q1915" s="57"/>
      <c r="R1915" s="57"/>
      <c r="S1915" s="57"/>
      <c r="T1915" s="57"/>
      <c r="U1915" s="57"/>
      <c r="V1915" s="57"/>
      <c r="W1915" s="57"/>
      <c r="X1915" s="57"/>
      <c r="Y1915" s="57"/>
      <c r="Z1915" s="57"/>
      <c r="AA1915" s="57"/>
      <c r="AB1915" s="57"/>
      <c r="AC1915" s="57"/>
      <c r="AD1915" s="57"/>
      <c r="AE1915" s="57"/>
      <c r="AF1915" s="64"/>
      <c r="AG1915" s="64"/>
      <c r="AH1915" s="64"/>
      <c r="AI1915" s="64"/>
      <c r="AJ1915" s="61"/>
      <c r="AL1915" s="62"/>
      <c r="AM1915" s="24"/>
      <c r="AS1915" s="24"/>
      <c r="AT1915" s="24"/>
      <c r="AU1915" s="24"/>
      <c r="AV1915" s="24"/>
      <c r="AW1915" s="24"/>
      <c r="AX1915" s="24"/>
      <c r="AZ1915" s="170"/>
      <c r="BA1915" s="170"/>
      <c r="BB1915" s="57"/>
      <c r="BC1915" s="202"/>
      <c r="BD1915" s="24"/>
      <c r="BE1915" s="151"/>
      <c r="BG1915" s="151"/>
      <c r="BI1915" s="151"/>
      <c r="BL1915" s="152"/>
    </row>
    <row r="1916" spans="1:64" s="169" customFormat="1">
      <c r="A1916" s="24"/>
      <c r="B1916" s="24"/>
      <c r="C1916" s="57"/>
      <c r="D1916" s="57"/>
      <c r="E1916" s="57"/>
      <c r="F1916" s="57"/>
      <c r="G1916" s="57"/>
      <c r="H1916" s="57"/>
      <c r="I1916" s="57"/>
      <c r="J1916" s="57"/>
      <c r="K1916" s="57"/>
      <c r="L1916" s="57"/>
      <c r="M1916" s="57"/>
      <c r="N1916" s="57"/>
      <c r="O1916" s="63"/>
      <c r="P1916" s="57"/>
      <c r="Q1916" s="57"/>
      <c r="R1916" s="57"/>
      <c r="S1916" s="57"/>
      <c r="T1916" s="57"/>
      <c r="U1916" s="57"/>
      <c r="V1916" s="57"/>
      <c r="W1916" s="57"/>
      <c r="X1916" s="57"/>
      <c r="Y1916" s="57"/>
      <c r="Z1916" s="57"/>
      <c r="AA1916" s="57"/>
      <c r="AB1916" s="57"/>
      <c r="AC1916" s="57"/>
      <c r="AD1916" s="57"/>
      <c r="AE1916" s="57"/>
      <c r="AF1916" s="64"/>
      <c r="AG1916" s="64"/>
      <c r="AH1916" s="64"/>
      <c r="AI1916" s="64"/>
      <c r="AJ1916" s="61"/>
      <c r="AL1916" s="62"/>
      <c r="AM1916" s="24"/>
      <c r="AS1916" s="24"/>
      <c r="AT1916" s="24"/>
      <c r="AU1916" s="24"/>
      <c r="AV1916" s="24"/>
      <c r="AW1916" s="24"/>
      <c r="AX1916" s="24"/>
      <c r="AZ1916" s="170"/>
      <c r="BA1916" s="170"/>
      <c r="BB1916" s="57"/>
      <c r="BC1916" s="202"/>
      <c r="BD1916" s="24"/>
      <c r="BE1916" s="151"/>
      <c r="BG1916" s="151"/>
      <c r="BI1916" s="151"/>
      <c r="BL1916" s="152"/>
    </row>
    <row r="1917" spans="1:64" s="169" customFormat="1">
      <c r="A1917" s="24"/>
      <c r="B1917" s="24"/>
      <c r="C1917" s="57"/>
      <c r="D1917" s="57"/>
      <c r="E1917" s="57"/>
      <c r="F1917" s="57"/>
      <c r="G1917" s="57"/>
      <c r="H1917" s="57"/>
      <c r="I1917" s="57"/>
      <c r="J1917" s="57"/>
      <c r="K1917" s="57"/>
      <c r="L1917" s="57"/>
      <c r="M1917" s="57"/>
      <c r="N1917" s="57"/>
      <c r="O1917" s="63"/>
      <c r="P1917" s="57"/>
      <c r="Q1917" s="57"/>
      <c r="R1917" s="57"/>
      <c r="S1917" s="57"/>
      <c r="T1917" s="57"/>
      <c r="U1917" s="57"/>
      <c r="V1917" s="57"/>
      <c r="W1917" s="57"/>
      <c r="X1917" s="57"/>
      <c r="Y1917" s="57"/>
      <c r="Z1917" s="57"/>
      <c r="AA1917" s="57"/>
      <c r="AB1917" s="57"/>
      <c r="AC1917" s="57"/>
      <c r="AD1917" s="57"/>
      <c r="AE1917" s="57"/>
      <c r="AF1917" s="64"/>
      <c r="AG1917" s="64"/>
      <c r="AH1917" s="64"/>
      <c r="AI1917" s="64"/>
      <c r="AJ1917" s="61"/>
      <c r="AL1917" s="62"/>
      <c r="AM1917" s="24"/>
      <c r="AS1917" s="24"/>
      <c r="AT1917" s="24"/>
      <c r="AU1917" s="24"/>
      <c r="AV1917" s="24"/>
      <c r="AW1917" s="24"/>
      <c r="AX1917" s="24"/>
      <c r="AZ1917" s="170"/>
      <c r="BA1917" s="170"/>
      <c r="BB1917" s="57"/>
      <c r="BC1917" s="202"/>
      <c r="BD1917" s="24"/>
      <c r="BE1917" s="151"/>
      <c r="BG1917" s="151"/>
      <c r="BI1917" s="151"/>
      <c r="BL1917" s="152"/>
    </row>
    <row r="1918" spans="1:64" s="169" customFormat="1">
      <c r="A1918" s="24"/>
      <c r="B1918" s="24"/>
      <c r="C1918" s="57"/>
      <c r="D1918" s="57"/>
      <c r="E1918" s="57"/>
      <c r="F1918" s="57"/>
      <c r="G1918" s="57"/>
      <c r="H1918" s="57"/>
      <c r="I1918" s="57"/>
      <c r="J1918" s="57"/>
      <c r="K1918" s="57"/>
      <c r="L1918" s="57"/>
      <c r="M1918" s="57"/>
      <c r="N1918" s="57"/>
      <c r="O1918" s="63"/>
      <c r="P1918" s="57"/>
      <c r="Q1918" s="57"/>
      <c r="R1918" s="57"/>
      <c r="S1918" s="57"/>
      <c r="T1918" s="57"/>
      <c r="U1918" s="57"/>
      <c r="V1918" s="57"/>
      <c r="W1918" s="57"/>
      <c r="X1918" s="57"/>
      <c r="Y1918" s="57"/>
      <c r="Z1918" s="57"/>
      <c r="AA1918" s="57"/>
      <c r="AB1918" s="57"/>
      <c r="AC1918" s="57"/>
      <c r="AD1918" s="57"/>
      <c r="AE1918" s="57"/>
      <c r="AF1918" s="64"/>
      <c r="AG1918" s="64"/>
      <c r="AH1918" s="64"/>
      <c r="AI1918" s="64"/>
      <c r="AJ1918" s="61"/>
      <c r="AL1918" s="62"/>
      <c r="AM1918" s="24"/>
      <c r="AS1918" s="24"/>
      <c r="AT1918" s="24"/>
      <c r="AU1918" s="24"/>
      <c r="AV1918" s="24"/>
      <c r="AW1918" s="24"/>
      <c r="AX1918" s="24"/>
      <c r="AZ1918" s="170"/>
      <c r="BA1918" s="170"/>
      <c r="BB1918" s="57"/>
      <c r="BC1918" s="202"/>
      <c r="BD1918" s="24"/>
      <c r="BE1918" s="151"/>
      <c r="BG1918" s="151"/>
      <c r="BI1918" s="151"/>
      <c r="BL1918" s="152"/>
    </row>
    <row r="1919" spans="1:64" s="169" customFormat="1">
      <c r="A1919" s="24"/>
      <c r="B1919" s="24"/>
      <c r="C1919" s="57"/>
      <c r="D1919" s="57"/>
      <c r="E1919" s="57"/>
      <c r="F1919" s="57"/>
      <c r="G1919" s="57"/>
      <c r="H1919" s="57"/>
      <c r="I1919" s="57"/>
      <c r="J1919" s="57"/>
      <c r="K1919" s="57"/>
      <c r="L1919" s="57"/>
      <c r="M1919" s="57"/>
      <c r="N1919" s="57"/>
      <c r="O1919" s="63"/>
      <c r="P1919" s="57"/>
      <c r="Q1919" s="57"/>
      <c r="R1919" s="57"/>
      <c r="S1919" s="57"/>
      <c r="T1919" s="57"/>
      <c r="U1919" s="57"/>
      <c r="V1919" s="57"/>
      <c r="W1919" s="57"/>
      <c r="X1919" s="57"/>
      <c r="Y1919" s="57"/>
      <c r="Z1919" s="57"/>
      <c r="AA1919" s="57"/>
      <c r="AB1919" s="57"/>
      <c r="AC1919" s="57"/>
      <c r="AD1919" s="57"/>
      <c r="AE1919" s="57"/>
      <c r="AF1919" s="64"/>
      <c r="AG1919" s="64"/>
      <c r="AH1919" s="64"/>
      <c r="AI1919" s="64"/>
      <c r="AJ1919" s="61"/>
      <c r="AL1919" s="62"/>
      <c r="AM1919" s="24"/>
      <c r="AS1919" s="24"/>
      <c r="AT1919" s="24"/>
      <c r="AU1919" s="24"/>
      <c r="AV1919" s="24"/>
      <c r="AW1919" s="24"/>
      <c r="AX1919" s="24"/>
      <c r="AZ1919" s="170"/>
      <c r="BA1919" s="170"/>
      <c r="BB1919" s="57"/>
      <c r="BC1919" s="202"/>
      <c r="BD1919" s="24"/>
      <c r="BE1919" s="151"/>
      <c r="BG1919" s="151"/>
      <c r="BI1919" s="151"/>
      <c r="BL1919" s="152"/>
    </row>
    <row r="1920" spans="1:64" s="169" customFormat="1">
      <c r="A1920" s="24"/>
      <c r="B1920" s="24"/>
      <c r="C1920" s="57"/>
      <c r="D1920" s="57"/>
      <c r="E1920" s="57"/>
      <c r="F1920" s="57"/>
      <c r="G1920" s="57"/>
      <c r="H1920" s="57"/>
      <c r="I1920" s="57"/>
      <c r="J1920" s="57"/>
      <c r="K1920" s="57"/>
      <c r="L1920" s="57"/>
      <c r="M1920" s="57"/>
      <c r="N1920" s="57"/>
      <c r="O1920" s="63"/>
      <c r="P1920" s="57"/>
      <c r="Q1920" s="57"/>
      <c r="R1920" s="57"/>
      <c r="S1920" s="57"/>
      <c r="T1920" s="57"/>
      <c r="U1920" s="57"/>
      <c r="V1920" s="57"/>
      <c r="W1920" s="57"/>
      <c r="X1920" s="57"/>
      <c r="Y1920" s="57"/>
      <c r="Z1920" s="57"/>
      <c r="AA1920" s="57"/>
      <c r="AB1920" s="57"/>
      <c r="AC1920" s="57"/>
      <c r="AD1920" s="57"/>
      <c r="AE1920" s="57"/>
      <c r="AF1920" s="64"/>
      <c r="AG1920" s="64"/>
      <c r="AH1920" s="64"/>
      <c r="AI1920" s="64"/>
      <c r="AJ1920" s="61"/>
      <c r="AL1920" s="62"/>
      <c r="AM1920" s="24"/>
      <c r="AS1920" s="24"/>
      <c r="AT1920" s="24"/>
      <c r="AU1920" s="24"/>
      <c r="AV1920" s="24"/>
      <c r="AW1920" s="24"/>
      <c r="AX1920" s="24"/>
      <c r="AZ1920" s="170"/>
      <c r="BA1920" s="170"/>
      <c r="BB1920" s="57"/>
      <c r="BC1920" s="202"/>
      <c r="BD1920" s="24"/>
      <c r="BE1920" s="151"/>
      <c r="BG1920" s="151"/>
      <c r="BI1920" s="151"/>
      <c r="BL1920" s="152"/>
    </row>
    <row r="1921" spans="1:64" s="169" customFormat="1">
      <c r="A1921" s="24"/>
      <c r="B1921" s="24"/>
      <c r="C1921" s="57"/>
      <c r="D1921" s="57"/>
      <c r="E1921" s="57"/>
      <c r="F1921" s="57"/>
      <c r="G1921" s="57"/>
      <c r="H1921" s="57"/>
      <c r="I1921" s="57"/>
      <c r="J1921" s="57"/>
      <c r="K1921" s="57"/>
      <c r="L1921" s="57"/>
      <c r="M1921" s="57"/>
      <c r="N1921" s="57"/>
      <c r="O1921" s="63"/>
      <c r="P1921" s="57"/>
      <c r="Q1921" s="57"/>
      <c r="R1921" s="57"/>
      <c r="S1921" s="57"/>
      <c r="T1921" s="57"/>
      <c r="U1921" s="57"/>
      <c r="V1921" s="57"/>
      <c r="W1921" s="57"/>
      <c r="X1921" s="57"/>
      <c r="Y1921" s="57"/>
      <c r="Z1921" s="57"/>
      <c r="AA1921" s="57"/>
      <c r="AB1921" s="57"/>
      <c r="AC1921" s="57"/>
      <c r="AD1921" s="57"/>
      <c r="AE1921" s="57"/>
      <c r="AF1921" s="64"/>
      <c r="AG1921" s="64"/>
      <c r="AH1921" s="64"/>
      <c r="AI1921" s="64"/>
      <c r="AJ1921" s="61"/>
      <c r="AL1921" s="62"/>
      <c r="AM1921" s="24"/>
      <c r="AS1921" s="24"/>
      <c r="AT1921" s="24"/>
      <c r="AU1921" s="24"/>
      <c r="AV1921" s="24"/>
      <c r="AW1921" s="24"/>
      <c r="AX1921" s="24"/>
      <c r="AZ1921" s="170"/>
      <c r="BA1921" s="170"/>
      <c r="BB1921" s="57"/>
      <c r="BC1921" s="202"/>
      <c r="BD1921" s="24"/>
      <c r="BE1921" s="151"/>
      <c r="BG1921" s="151"/>
      <c r="BI1921" s="151"/>
      <c r="BL1921" s="152"/>
    </row>
    <row r="1922" spans="1:64" s="169" customFormat="1">
      <c r="A1922" s="24"/>
      <c r="B1922" s="24"/>
      <c r="C1922" s="57"/>
      <c r="D1922" s="57"/>
      <c r="E1922" s="57"/>
      <c r="F1922" s="57"/>
      <c r="G1922" s="57"/>
      <c r="H1922" s="57"/>
      <c r="I1922" s="57"/>
      <c r="J1922" s="57"/>
      <c r="K1922" s="57"/>
      <c r="L1922" s="57"/>
      <c r="M1922" s="57"/>
      <c r="N1922" s="57"/>
      <c r="O1922" s="63"/>
      <c r="P1922" s="57"/>
      <c r="Q1922" s="57"/>
      <c r="R1922" s="57"/>
      <c r="S1922" s="57"/>
      <c r="T1922" s="57"/>
      <c r="U1922" s="57"/>
      <c r="V1922" s="57"/>
      <c r="W1922" s="57"/>
      <c r="X1922" s="57"/>
      <c r="Y1922" s="57"/>
      <c r="Z1922" s="57"/>
      <c r="AA1922" s="57"/>
      <c r="AB1922" s="57"/>
      <c r="AC1922" s="57"/>
      <c r="AD1922" s="57"/>
      <c r="AE1922" s="57"/>
      <c r="AF1922" s="64"/>
      <c r="AG1922" s="64"/>
      <c r="AH1922" s="64"/>
      <c r="AI1922" s="64"/>
      <c r="AJ1922" s="61"/>
      <c r="AL1922" s="62"/>
      <c r="AM1922" s="24"/>
      <c r="AS1922" s="24"/>
      <c r="AT1922" s="24"/>
      <c r="AU1922" s="24"/>
      <c r="AV1922" s="24"/>
      <c r="AW1922" s="24"/>
      <c r="AX1922" s="24"/>
      <c r="AZ1922" s="170"/>
      <c r="BA1922" s="170"/>
      <c r="BB1922" s="57"/>
      <c r="BC1922" s="202"/>
      <c r="BD1922" s="24"/>
      <c r="BE1922" s="151"/>
      <c r="BG1922" s="151"/>
      <c r="BI1922" s="151"/>
      <c r="BL1922" s="152"/>
    </row>
    <row r="1923" spans="1:64" s="169" customFormat="1">
      <c r="A1923" s="24"/>
      <c r="B1923" s="24"/>
      <c r="C1923" s="57"/>
      <c r="D1923" s="57"/>
      <c r="E1923" s="57"/>
      <c r="F1923" s="57"/>
      <c r="G1923" s="57"/>
      <c r="H1923" s="57"/>
      <c r="I1923" s="57"/>
      <c r="J1923" s="57"/>
      <c r="K1923" s="57"/>
      <c r="L1923" s="57"/>
      <c r="M1923" s="57"/>
      <c r="N1923" s="57"/>
      <c r="O1923" s="63"/>
      <c r="P1923" s="57"/>
      <c r="Q1923" s="57"/>
      <c r="R1923" s="57"/>
      <c r="S1923" s="57"/>
      <c r="T1923" s="57"/>
      <c r="U1923" s="57"/>
      <c r="V1923" s="57"/>
      <c r="W1923" s="57"/>
      <c r="X1923" s="57"/>
      <c r="Y1923" s="57"/>
      <c r="Z1923" s="57"/>
      <c r="AA1923" s="57"/>
      <c r="AB1923" s="57"/>
      <c r="AC1923" s="57"/>
      <c r="AD1923" s="57"/>
      <c r="AE1923" s="57"/>
      <c r="AF1923" s="64"/>
      <c r="AG1923" s="64"/>
      <c r="AH1923" s="64"/>
      <c r="AI1923" s="64"/>
      <c r="AJ1923" s="61"/>
      <c r="AL1923" s="62"/>
      <c r="AM1923" s="24"/>
      <c r="AS1923" s="24"/>
      <c r="AT1923" s="24"/>
      <c r="AU1923" s="24"/>
      <c r="AV1923" s="24"/>
      <c r="AW1923" s="24"/>
      <c r="AX1923" s="24"/>
      <c r="AZ1923" s="170"/>
      <c r="BA1923" s="170"/>
      <c r="BB1923" s="57"/>
      <c r="BC1923" s="202"/>
      <c r="BD1923" s="24"/>
      <c r="BE1923" s="151"/>
      <c r="BG1923" s="151"/>
      <c r="BI1923" s="151"/>
      <c r="BL1923" s="152"/>
    </row>
    <row r="1924" spans="1:64" s="169" customFormat="1">
      <c r="A1924" s="24"/>
      <c r="B1924" s="24"/>
      <c r="C1924" s="57"/>
      <c r="D1924" s="57"/>
      <c r="E1924" s="57"/>
      <c r="F1924" s="57"/>
      <c r="G1924" s="57"/>
      <c r="H1924" s="57"/>
      <c r="I1924" s="57"/>
      <c r="J1924" s="57"/>
      <c r="K1924" s="57"/>
      <c r="L1924" s="57"/>
      <c r="M1924" s="57"/>
      <c r="N1924" s="57"/>
      <c r="O1924" s="63"/>
      <c r="P1924" s="57"/>
      <c r="Q1924" s="57"/>
      <c r="R1924" s="57"/>
      <c r="S1924" s="57"/>
      <c r="T1924" s="57"/>
      <c r="U1924" s="57"/>
      <c r="V1924" s="57"/>
      <c r="W1924" s="57"/>
      <c r="X1924" s="57"/>
      <c r="Y1924" s="57"/>
      <c r="Z1924" s="57"/>
      <c r="AA1924" s="57"/>
      <c r="AB1924" s="57"/>
      <c r="AC1924" s="57"/>
      <c r="AD1924" s="57"/>
      <c r="AE1924" s="57"/>
      <c r="AF1924" s="64"/>
      <c r="AG1924" s="64"/>
      <c r="AH1924" s="64"/>
      <c r="AI1924" s="64"/>
      <c r="AJ1924" s="61"/>
      <c r="AL1924" s="62"/>
      <c r="AM1924" s="24"/>
      <c r="AS1924" s="24"/>
      <c r="AT1924" s="24"/>
      <c r="AU1924" s="24"/>
      <c r="AV1924" s="24"/>
      <c r="AW1924" s="24"/>
      <c r="AX1924" s="24"/>
      <c r="AZ1924" s="170"/>
      <c r="BA1924" s="170"/>
      <c r="BB1924" s="57"/>
      <c r="BC1924" s="202"/>
      <c r="BD1924" s="24"/>
      <c r="BE1924" s="151"/>
      <c r="BG1924" s="151"/>
      <c r="BI1924" s="151"/>
      <c r="BL1924" s="152"/>
    </row>
    <row r="1925" spans="1:64" s="169" customFormat="1">
      <c r="A1925" s="24"/>
      <c r="B1925" s="24"/>
      <c r="C1925" s="57"/>
      <c r="D1925" s="57"/>
      <c r="E1925" s="57"/>
      <c r="F1925" s="57"/>
      <c r="G1925" s="57"/>
      <c r="H1925" s="57"/>
      <c r="I1925" s="57"/>
      <c r="J1925" s="57"/>
      <c r="K1925" s="57"/>
      <c r="L1925" s="57"/>
      <c r="M1925" s="57"/>
      <c r="N1925" s="57"/>
      <c r="O1925" s="63"/>
      <c r="P1925" s="57"/>
      <c r="Q1925" s="57"/>
      <c r="R1925" s="57"/>
      <c r="S1925" s="57"/>
      <c r="T1925" s="57"/>
      <c r="U1925" s="57"/>
      <c r="V1925" s="57"/>
      <c r="W1925" s="57"/>
      <c r="X1925" s="57"/>
      <c r="Y1925" s="57"/>
      <c r="Z1925" s="57"/>
      <c r="AA1925" s="57"/>
      <c r="AB1925" s="57"/>
      <c r="AC1925" s="57"/>
      <c r="AD1925" s="57"/>
      <c r="AE1925" s="57"/>
      <c r="AF1925" s="64"/>
      <c r="AG1925" s="64"/>
      <c r="AH1925" s="64"/>
      <c r="AI1925" s="64"/>
      <c r="AJ1925" s="61"/>
      <c r="AL1925" s="62"/>
      <c r="AM1925" s="24"/>
      <c r="AS1925" s="24"/>
      <c r="AT1925" s="24"/>
      <c r="AU1925" s="24"/>
      <c r="AV1925" s="24"/>
      <c r="AW1925" s="24"/>
      <c r="AX1925" s="24"/>
      <c r="AZ1925" s="170"/>
      <c r="BA1925" s="170"/>
      <c r="BB1925" s="57"/>
      <c r="BC1925" s="202"/>
      <c r="BD1925" s="24"/>
      <c r="BE1925" s="151"/>
      <c r="BG1925" s="151"/>
      <c r="BI1925" s="151"/>
      <c r="BL1925" s="152"/>
    </row>
    <row r="1926" spans="1:64" s="169" customFormat="1">
      <c r="A1926" s="24"/>
      <c r="B1926" s="24"/>
      <c r="C1926" s="57"/>
      <c r="D1926" s="57"/>
      <c r="E1926" s="57"/>
      <c r="F1926" s="57"/>
      <c r="G1926" s="57"/>
      <c r="H1926" s="57"/>
      <c r="I1926" s="57"/>
      <c r="J1926" s="57"/>
      <c r="K1926" s="57"/>
      <c r="L1926" s="57"/>
      <c r="M1926" s="57"/>
      <c r="N1926" s="57"/>
      <c r="O1926" s="63"/>
      <c r="P1926" s="57"/>
      <c r="Q1926" s="57"/>
      <c r="R1926" s="57"/>
      <c r="S1926" s="57"/>
      <c r="T1926" s="57"/>
      <c r="U1926" s="57"/>
      <c r="V1926" s="57"/>
      <c r="W1926" s="57"/>
      <c r="X1926" s="57"/>
      <c r="Y1926" s="57"/>
      <c r="Z1926" s="57"/>
      <c r="AA1926" s="57"/>
      <c r="AB1926" s="57"/>
      <c r="AC1926" s="57"/>
      <c r="AD1926" s="57"/>
      <c r="AE1926" s="57"/>
      <c r="AF1926" s="64"/>
      <c r="AG1926" s="64"/>
      <c r="AH1926" s="64"/>
      <c r="AI1926" s="64"/>
      <c r="AJ1926" s="61"/>
      <c r="AL1926" s="62"/>
      <c r="AM1926" s="24"/>
      <c r="AS1926" s="24"/>
      <c r="AT1926" s="24"/>
      <c r="AU1926" s="24"/>
      <c r="AV1926" s="24"/>
      <c r="AW1926" s="24"/>
      <c r="AX1926" s="24"/>
      <c r="AZ1926" s="170"/>
      <c r="BA1926" s="170"/>
      <c r="BB1926" s="57"/>
      <c r="BC1926" s="202"/>
      <c r="BD1926" s="24"/>
      <c r="BE1926" s="151"/>
      <c r="BG1926" s="151"/>
      <c r="BI1926" s="151"/>
      <c r="BL1926" s="152"/>
    </row>
    <row r="1927" spans="1:64" s="169" customFormat="1">
      <c r="A1927" s="24"/>
      <c r="B1927" s="24"/>
      <c r="C1927" s="57"/>
      <c r="D1927" s="57"/>
      <c r="E1927" s="57"/>
      <c r="F1927" s="57"/>
      <c r="G1927" s="57"/>
      <c r="H1927" s="57"/>
      <c r="I1927" s="57"/>
      <c r="J1927" s="57"/>
      <c r="K1927" s="57"/>
      <c r="L1927" s="57"/>
      <c r="M1927" s="57"/>
      <c r="N1927" s="57"/>
      <c r="O1927" s="63"/>
      <c r="P1927" s="57"/>
      <c r="Q1927" s="57"/>
      <c r="R1927" s="57"/>
      <c r="S1927" s="57"/>
      <c r="T1927" s="57"/>
      <c r="U1927" s="57"/>
      <c r="V1927" s="57"/>
      <c r="W1927" s="57"/>
      <c r="X1927" s="57"/>
      <c r="Y1927" s="57"/>
      <c r="Z1927" s="57"/>
      <c r="AA1927" s="57"/>
      <c r="AB1927" s="57"/>
      <c r="AC1927" s="57"/>
      <c r="AD1927" s="57"/>
      <c r="AE1927" s="57"/>
      <c r="AF1927" s="64"/>
      <c r="AG1927" s="64"/>
      <c r="AH1927" s="64"/>
      <c r="AI1927" s="64"/>
      <c r="AJ1927" s="61"/>
      <c r="AL1927" s="62"/>
      <c r="AM1927" s="24"/>
      <c r="AS1927" s="24"/>
      <c r="AT1927" s="24"/>
      <c r="AU1927" s="24"/>
      <c r="AV1927" s="24"/>
      <c r="AW1927" s="24"/>
      <c r="AX1927" s="24"/>
      <c r="AZ1927" s="170"/>
      <c r="BA1927" s="170"/>
      <c r="BB1927" s="57"/>
      <c r="BC1927" s="202"/>
      <c r="BD1927" s="24"/>
      <c r="BE1927" s="151"/>
      <c r="BG1927" s="151"/>
      <c r="BI1927" s="151"/>
      <c r="BL1927" s="152"/>
    </row>
    <row r="1928" spans="1:64" s="169" customFormat="1">
      <c r="A1928" s="24"/>
      <c r="B1928" s="24"/>
      <c r="C1928" s="57"/>
      <c r="D1928" s="57"/>
      <c r="E1928" s="57"/>
      <c r="F1928" s="57"/>
      <c r="G1928" s="57"/>
      <c r="H1928" s="57"/>
      <c r="I1928" s="57"/>
      <c r="J1928" s="57"/>
      <c r="K1928" s="57"/>
      <c r="L1928" s="57"/>
      <c r="M1928" s="57"/>
      <c r="N1928" s="57"/>
      <c r="O1928" s="63"/>
      <c r="P1928" s="57"/>
      <c r="Q1928" s="57"/>
      <c r="R1928" s="57"/>
      <c r="S1928" s="57"/>
      <c r="T1928" s="57"/>
      <c r="U1928" s="57"/>
      <c r="V1928" s="57"/>
      <c r="W1928" s="57"/>
      <c r="X1928" s="57"/>
      <c r="Y1928" s="57"/>
      <c r="Z1928" s="57"/>
      <c r="AA1928" s="57"/>
      <c r="AB1928" s="57"/>
      <c r="AC1928" s="57"/>
      <c r="AD1928" s="57"/>
      <c r="AE1928" s="57"/>
      <c r="AF1928" s="64"/>
      <c r="AG1928" s="64"/>
      <c r="AH1928" s="64"/>
      <c r="AI1928" s="64"/>
      <c r="AJ1928" s="61"/>
      <c r="AL1928" s="62"/>
      <c r="AM1928" s="24"/>
      <c r="AS1928" s="24"/>
      <c r="AT1928" s="24"/>
      <c r="AU1928" s="24"/>
      <c r="AV1928" s="24"/>
      <c r="AW1928" s="24"/>
      <c r="AX1928" s="24"/>
      <c r="AZ1928" s="170"/>
      <c r="BA1928" s="170"/>
      <c r="BB1928" s="57"/>
      <c r="BC1928" s="202"/>
      <c r="BD1928" s="24"/>
      <c r="BE1928" s="151"/>
      <c r="BG1928" s="151"/>
      <c r="BI1928" s="151"/>
      <c r="BL1928" s="152"/>
    </row>
    <row r="1929" spans="1:64" s="169" customFormat="1">
      <c r="A1929" s="24"/>
      <c r="B1929" s="24"/>
      <c r="C1929" s="57"/>
      <c r="D1929" s="57"/>
      <c r="E1929" s="57"/>
      <c r="F1929" s="57"/>
      <c r="G1929" s="57"/>
      <c r="H1929" s="57"/>
      <c r="I1929" s="57"/>
      <c r="J1929" s="57"/>
      <c r="K1929" s="57"/>
      <c r="L1929" s="57"/>
      <c r="M1929" s="57"/>
      <c r="N1929" s="57"/>
      <c r="O1929" s="63"/>
      <c r="P1929" s="57"/>
      <c r="Q1929" s="57"/>
      <c r="R1929" s="57"/>
      <c r="S1929" s="57"/>
      <c r="T1929" s="57"/>
      <c r="U1929" s="57"/>
      <c r="V1929" s="57"/>
      <c r="W1929" s="57"/>
      <c r="X1929" s="57"/>
      <c r="Y1929" s="57"/>
      <c r="Z1929" s="57"/>
      <c r="AA1929" s="57"/>
      <c r="AB1929" s="57"/>
      <c r="AC1929" s="57"/>
      <c r="AD1929" s="57"/>
      <c r="AE1929" s="57"/>
      <c r="AF1929" s="64"/>
      <c r="AG1929" s="64"/>
      <c r="AH1929" s="64"/>
      <c r="AI1929" s="64"/>
      <c r="AJ1929" s="61"/>
      <c r="AL1929" s="62"/>
      <c r="AM1929" s="24"/>
      <c r="AS1929" s="24"/>
      <c r="AT1929" s="24"/>
      <c r="AU1929" s="24"/>
      <c r="AV1929" s="24"/>
      <c r="AW1929" s="24"/>
      <c r="AX1929" s="24"/>
      <c r="AZ1929" s="170"/>
      <c r="BA1929" s="170"/>
      <c r="BB1929" s="57"/>
      <c r="BC1929" s="202"/>
      <c r="BD1929" s="24"/>
      <c r="BE1929" s="151"/>
      <c r="BG1929" s="151"/>
      <c r="BI1929" s="151"/>
      <c r="BL1929" s="152"/>
    </row>
    <row r="1930" spans="1:64" s="169" customFormat="1">
      <c r="A1930" s="24"/>
      <c r="B1930" s="24"/>
      <c r="C1930" s="57"/>
      <c r="D1930" s="57"/>
      <c r="E1930" s="57"/>
      <c r="F1930" s="57"/>
      <c r="G1930" s="57"/>
      <c r="H1930" s="57"/>
      <c r="I1930" s="57"/>
      <c r="J1930" s="57"/>
      <c r="K1930" s="57"/>
      <c r="L1930" s="57"/>
      <c r="M1930" s="57"/>
      <c r="N1930" s="57"/>
      <c r="O1930" s="63"/>
      <c r="P1930" s="57"/>
      <c r="Q1930" s="57"/>
      <c r="R1930" s="57"/>
      <c r="S1930" s="57"/>
      <c r="T1930" s="57"/>
      <c r="U1930" s="57"/>
      <c r="V1930" s="57"/>
      <c r="W1930" s="57"/>
      <c r="X1930" s="57"/>
      <c r="Y1930" s="57"/>
      <c r="Z1930" s="57"/>
      <c r="AA1930" s="57"/>
      <c r="AB1930" s="57"/>
      <c r="AC1930" s="57"/>
      <c r="AD1930" s="57"/>
      <c r="AE1930" s="57"/>
      <c r="AF1930" s="64"/>
      <c r="AG1930" s="64"/>
      <c r="AH1930" s="64"/>
      <c r="AI1930" s="64"/>
      <c r="AJ1930" s="61"/>
      <c r="AL1930" s="62"/>
      <c r="AM1930" s="24"/>
      <c r="AS1930" s="24"/>
      <c r="AT1930" s="24"/>
      <c r="AU1930" s="24"/>
      <c r="AV1930" s="24"/>
      <c r="AW1930" s="24"/>
      <c r="AX1930" s="24"/>
      <c r="AZ1930" s="170"/>
      <c r="BA1930" s="170"/>
      <c r="BB1930" s="57"/>
      <c r="BC1930" s="202"/>
      <c r="BD1930" s="24"/>
      <c r="BE1930" s="151"/>
      <c r="BG1930" s="151"/>
      <c r="BI1930" s="151"/>
      <c r="BL1930" s="152"/>
    </row>
    <row r="1931" spans="1:64" s="169" customFormat="1">
      <c r="A1931" s="24"/>
      <c r="B1931" s="24"/>
      <c r="C1931" s="57"/>
      <c r="D1931" s="57"/>
      <c r="E1931" s="57"/>
      <c r="F1931" s="57"/>
      <c r="G1931" s="57"/>
      <c r="H1931" s="57"/>
      <c r="I1931" s="57"/>
      <c r="J1931" s="57"/>
      <c r="K1931" s="57"/>
      <c r="L1931" s="57"/>
      <c r="M1931" s="57"/>
      <c r="N1931" s="57"/>
      <c r="O1931" s="63"/>
      <c r="P1931" s="57"/>
      <c r="Q1931" s="57"/>
      <c r="R1931" s="57"/>
      <c r="S1931" s="57"/>
      <c r="T1931" s="57"/>
      <c r="U1931" s="57"/>
      <c r="V1931" s="57"/>
      <c r="W1931" s="57"/>
      <c r="X1931" s="57"/>
      <c r="Y1931" s="57"/>
      <c r="Z1931" s="57"/>
      <c r="AA1931" s="57"/>
      <c r="AB1931" s="57"/>
      <c r="AC1931" s="57"/>
      <c r="AD1931" s="57"/>
      <c r="AE1931" s="57"/>
      <c r="AF1931" s="64"/>
      <c r="AG1931" s="64"/>
      <c r="AH1931" s="64"/>
      <c r="AI1931" s="64"/>
      <c r="AJ1931" s="61"/>
      <c r="AL1931" s="62"/>
      <c r="AM1931" s="24"/>
      <c r="AS1931" s="24"/>
      <c r="AT1931" s="24"/>
      <c r="AU1931" s="24"/>
      <c r="AV1931" s="24"/>
      <c r="AW1931" s="24"/>
      <c r="AX1931" s="24"/>
      <c r="AZ1931" s="170"/>
      <c r="BA1931" s="170"/>
      <c r="BB1931" s="57"/>
      <c r="BC1931" s="202"/>
      <c r="BD1931" s="24"/>
      <c r="BE1931" s="151"/>
      <c r="BG1931" s="151"/>
      <c r="BI1931" s="151"/>
      <c r="BL1931" s="152"/>
    </row>
    <row r="1932" spans="1:64" s="169" customFormat="1">
      <c r="A1932" s="24"/>
      <c r="B1932" s="24"/>
      <c r="C1932" s="57"/>
      <c r="D1932" s="57"/>
      <c r="E1932" s="57"/>
      <c r="F1932" s="57"/>
      <c r="G1932" s="57"/>
      <c r="H1932" s="57"/>
      <c r="I1932" s="57"/>
      <c r="J1932" s="57"/>
      <c r="K1932" s="57"/>
      <c r="L1932" s="57"/>
      <c r="M1932" s="57"/>
      <c r="N1932" s="57"/>
      <c r="O1932" s="63"/>
      <c r="P1932" s="57"/>
      <c r="Q1932" s="57"/>
      <c r="R1932" s="57"/>
      <c r="S1932" s="57"/>
      <c r="T1932" s="57"/>
      <c r="U1932" s="57"/>
      <c r="V1932" s="57"/>
      <c r="W1932" s="57"/>
      <c r="X1932" s="57"/>
      <c r="Y1932" s="57"/>
      <c r="Z1932" s="57"/>
      <c r="AA1932" s="57"/>
      <c r="AB1932" s="57"/>
      <c r="AC1932" s="57"/>
      <c r="AD1932" s="57"/>
      <c r="AE1932" s="57"/>
      <c r="AF1932" s="64"/>
      <c r="AG1932" s="64"/>
      <c r="AH1932" s="64"/>
      <c r="AI1932" s="64"/>
      <c r="AJ1932" s="61"/>
      <c r="AL1932" s="62"/>
      <c r="AM1932" s="24"/>
      <c r="AS1932" s="24"/>
      <c r="AT1932" s="24"/>
      <c r="AU1932" s="24"/>
      <c r="AV1932" s="24"/>
      <c r="AW1932" s="24"/>
      <c r="AX1932" s="24"/>
      <c r="AZ1932" s="170"/>
      <c r="BA1932" s="170"/>
      <c r="BB1932" s="57"/>
      <c r="BC1932" s="202"/>
      <c r="BD1932" s="24"/>
      <c r="BE1932" s="151"/>
      <c r="BG1932" s="151"/>
      <c r="BI1932" s="151"/>
      <c r="BL1932" s="152"/>
    </row>
    <row r="1933" spans="1:64" s="169" customFormat="1">
      <c r="A1933" s="24"/>
      <c r="B1933" s="24"/>
      <c r="C1933" s="57"/>
      <c r="D1933" s="57"/>
      <c r="E1933" s="57"/>
      <c r="F1933" s="57"/>
      <c r="G1933" s="57"/>
      <c r="H1933" s="57"/>
      <c r="I1933" s="57"/>
      <c r="J1933" s="57"/>
      <c r="K1933" s="57"/>
      <c r="L1933" s="57"/>
      <c r="M1933" s="57"/>
      <c r="N1933" s="57"/>
      <c r="O1933" s="63"/>
      <c r="P1933" s="57"/>
      <c r="Q1933" s="57"/>
      <c r="R1933" s="57"/>
      <c r="S1933" s="57"/>
      <c r="T1933" s="57"/>
      <c r="U1933" s="57"/>
      <c r="V1933" s="57"/>
      <c r="W1933" s="57"/>
      <c r="X1933" s="57"/>
      <c r="Y1933" s="57"/>
      <c r="Z1933" s="57"/>
      <c r="AA1933" s="57"/>
      <c r="AB1933" s="57"/>
      <c r="AC1933" s="57"/>
      <c r="AD1933" s="57"/>
      <c r="AE1933" s="57"/>
      <c r="AF1933" s="64"/>
      <c r="AG1933" s="64"/>
      <c r="AH1933" s="64"/>
      <c r="AI1933" s="64"/>
      <c r="AJ1933" s="61"/>
      <c r="AL1933" s="62"/>
      <c r="AM1933" s="24"/>
      <c r="AS1933" s="24"/>
      <c r="AT1933" s="24"/>
      <c r="AU1933" s="24"/>
      <c r="AV1933" s="24"/>
      <c r="AW1933" s="24"/>
      <c r="AX1933" s="24"/>
      <c r="AZ1933" s="170"/>
      <c r="BA1933" s="170"/>
      <c r="BB1933" s="57"/>
      <c r="BC1933" s="202"/>
      <c r="BD1933" s="24"/>
      <c r="BE1933" s="151"/>
      <c r="BG1933" s="151"/>
      <c r="BI1933" s="151"/>
      <c r="BL1933" s="152"/>
    </row>
    <row r="1934" spans="1:64" s="169" customFormat="1">
      <c r="A1934" s="24"/>
      <c r="B1934" s="24"/>
      <c r="C1934" s="57"/>
      <c r="D1934" s="57"/>
      <c r="E1934" s="57"/>
      <c r="F1934" s="57"/>
      <c r="G1934" s="57"/>
      <c r="H1934" s="57"/>
      <c r="I1934" s="57"/>
      <c r="J1934" s="57"/>
      <c r="K1934" s="57"/>
      <c r="L1934" s="57"/>
      <c r="M1934" s="57"/>
      <c r="N1934" s="57"/>
      <c r="O1934" s="63"/>
      <c r="P1934" s="57"/>
      <c r="Q1934" s="57"/>
      <c r="R1934" s="57"/>
      <c r="S1934" s="57"/>
      <c r="T1934" s="57"/>
      <c r="U1934" s="57"/>
      <c r="V1934" s="57"/>
      <c r="W1934" s="57"/>
      <c r="X1934" s="57"/>
      <c r="Y1934" s="57"/>
      <c r="Z1934" s="57"/>
      <c r="AA1934" s="57"/>
      <c r="AB1934" s="57"/>
      <c r="AC1934" s="57"/>
      <c r="AD1934" s="57"/>
      <c r="AE1934" s="57"/>
      <c r="AF1934" s="64"/>
      <c r="AG1934" s="64"/>
      <c r="AH1934" s="64"/>
      <c r="AI1934" s="64"/>
      <c r="AJ1934" s="61"/>
      <c r="AL1934" s="62"/>
      <c r="AM1934" s="24"/>
      <c r="AS1934" s="24"/>
      <c r="AT1934" s="24"/>
      <c r="AU1934" s="24"/>
      <c r="AV1934" s="24"/>
      <c r="AW1934" s="24"/>
      <c r="AX1934" s="24"/>
      <c r="AZ1934" s="170"/>
      <c r="BA1934" s="170"/>
      <c r="BB1934" s="57"/>
      <c r="BC1934" s="202"/>
      <c r="BD1934" s="24"/>
      <c r="BE1934" s="151"/>
      <c r="BG1934" s="151"/>
      <c r="BI1934" s="151"/>
      <c r="BL1934" s="152"/>
    </row>
    <row r="1935" spans="1:64" s="169" customFormat="1">
      <c r="A1935" s="24"/>
      <c r="B1935" s="24"/>
      <c r="C1935" s="57"/>
      <c r="D1935" s="57"/>
      <c r="E1935" s="57"/>
      <c r="F1935" s="57"/>
      <c r="G1935" s="57"/>
      <c r="H1935" s="57"/>
      <c r="I1935" s="57"/>
      <c r="J1935" s="57"/>
      <c r="K1935" s="57"/>
      <c r="L1935" s="57"/>
      <c r="M1935" s="57"/>
      <c r="N1935" s="57"/>
      <c r="O1935" s="63"/>
      <c r="P1935" s="57"/>
      <c r="Q1935" s="57"/>
      <c r="R1935" s="57"/>
      <c r="S1935" s="57"/>
      <c r="T1935" s="57"/>
      <c r="U1935" s="57"/>
      <c r="V1935" s="57"/>
      <c r="W1935" s="57"/>
      <c r="X1935" s="57"/>
      <c r="Y1935" s="57"/>
      <c r="Z1935" s="57"/>
      <c r="AA1935" s="57"/>
      <c r="AB1935" s="57"/>
      <c r="AC1935" s="57"/>
      <c r="AD1935" s="57"/>
      <c r="AE1935" s="57"/>
      <c r="AF1935" s="64"/>
      <c r="AG1935" s="64"/>
      <c r="AH1935" s="64"/>
      <c r="AI1935" s="64"/>
      <c r="AJ1935" s="61"/>
      <c r="AL1935" s="62"/>
      <c r="AM1935" s="24"/>
      <c r="AS1935" s="24"/>
      <c r="AT1935" s="24"/>
      <c r="AU1935" s="24"/>
      <c r="AV1935" s="24"/>
      <c r="AW1935" s="24"/>
      <c r="AX1935" s="24"/>
      <c r="AZ1935" s="170"/>
      <c r="BA1935" s="170"/>
      <c r="BB1935" s="57"/>
      <c r="BC1935" s="202"/>
      <c r="BD1935" s="24"/>
      <c r="BE1935" s="151"/>
      <c r="BG1935" s="151"/>
      <c r="BI1935" s="151"/>
      <c r="BL1935" s="152"/>
    </row>
    <row r="1936" spans="1:64" s="169" customFormat="1">
      <c r="A1936" s="24"/>
      <c r="B1936" s="24"/>
      <c r="C1936" s="57"/>
      <c r="D1936" s="57"/>
      <c r="E1936" s="57"/>
      <c r="F1936" s="57"/>
      <c r="G1936" s="57"/>
      <c r="H1936" s="57"/>
      <c r="I1936" s="57"/>
      <c r="J1936" s="57"/>
      <c r="K1936" s="57"/>
      <c r="L1936" s="57"/>
      <c r="M1936" s="57"/>
      <c r="N1936" s="57"/>
      <c r="O1936" s="63"/>
      <c r="P1936" s="57"/>
      <c r="Q1936" s="57"/>
      <c r="R1936" s="57"/>
      <c r="S1936" s="57"/>
      <c r="T1936" s="57"/>
      <c r="U1936" s="57"/>
      <c r="V1936" s="57"/>
      <c r="W1936" s="57"/>
      <c r="X1936" s="57"/>
      <c r="Y1936" s="57"/>
      <c r="Z1936" s="57"/>
      <c r="AA1936" s="57"/>
      <c r="AB1936" s="57"/>
      <c r="AC1936" s="57"/>
      <c r="AD1936" s="57"/>
      <c r="AE1936" s="57"/>
      <c r="AF1936" s="64"/>
      <c r="AG1936" s="64"/>
      <c r="AH1936" s="64"/>
      <c r="AI1936" s="64"/>
      <c r="AJ1936" s="61"/>
      <c r="AL1936" s="62"/>
      <c r="AM1936" s="24"/>
      <c r="AS1936" s="24"/>
      <c r="AT1936" s="24"/>
      <c r="AU1936" s="24"/>
      <c r="AV1936" s="24"/>
      <c r="AW1936" s="24"/>
      <c r="AX1936" s="24"/>
      <c r="AZ1936" s="170"/>
      <c r="BA1936" s="170"/>
      <c r="BB1936" s="57"/>
      <c r="BC1936" s="202"/>
      <c r="BD1936" s="24"/>
      <c r="BE1936" s="151"/>
      <c r="BG1936" s="151"/>
      <c r="BI1936" s="151"/>
      <c r="BL1936" s="152"/>
    </row>
    <row r="1937" spans="1:64" s="169" customFormat="1">
      <c r="A1937" s="24"/>
      <c r="B1937" s="24"/>
      <c r="C1937" s="57"/>
      <c r="D1937" s="57"/>
      <c r="E1937" s="57"/>
      <c r="F1937" s="57"/>
      <c r="G1937" s="57"/>
      <c r="H1937" s="57"/>
      <c r="I1937" s="57"/>
      <c r="J1937" s="57"/>
      <c r="K1937" s="57"/>
      <c r="L1937" s="57"/>
      <c r="M1937" s="57"/>
      <c r="N1937" s="57"/>
      <c r="O1937" s="63"/>
      <c r="P1937" s="57"/>
      <c r="Q1937" s="57"/>
      <c r="R1937" s="57"/>
      <c r="S1937" s="57"/>
      <c r="T1937" s="57"/>
      <c r="U1937" s="57"/>
      <c r="V1937" s="57"/>
      <c r="W1937" s="57"/>
      <c r="X1937" s="57"/>
      <c r="Y1937" s="57"/>
      <c r="Z1937" s="57"/>
      <c r="AA1937" s="57"/>
      <c r="AB1937" s="57"/>
      <c r="AC1937" s="57"/>
      <c r="AD1937" s="57"/>
      <c r="AE1937" s="57"/>
      <c r="AF1937" s="64"/>
      <c r="AG1937" s="64"/>
      <c r="AH1937" s="64"/>
      <c r="AI1937" s="64"/>
      <c r="AJ1937" s="61"/>
      <c r="AL1937" s="62"/>
      <c r="AM1937" s="24"/>
      <c r="AS1937" s="24"/>
      <c r="AT1937" s="24"/>
      <c r="AU1937" s="24"/>
      <c r="AV1937" s="24"/>
      <c r="AW1937" s="24"/>
      <c r="AX1937" s="24"/>
      <c r="AZ1937" s="170"/>
      <c r="BA1937" s="170"/>
      <c r="BB1937" s="57"/>
      <c r="BC1937" s="202"/>
      <c r="BD1937" s="24"/>
      <c r="BE1937" s="151"/>
      <c r="BG1937" s="151"/>
      <c r="BI1937" s="151"/>
      <c r="BL1937" s="152"/>
    </row>
    <row r="1938" spans="1:64" s="169" customFormat="1">
      <c r="A1938" s="24"/>
      <c r="B1938" s="24"/>
      <c r="C1938" s="57"/>
      <c r="D1938" s="57"/>
      <c r="E1938" s="57"/>
      <c r="F1938" s="57"/>
      <c r="G1938" s="57"/>
      <c r="H1938" s="57"/>
      <c r="I1938" s="57"/>
      <c r="J1938" s="57"/>
      <c r="K1938" s="57"/>
      <c r="L1938" s="57"/>
      <c r="M1938" s="57"/>
      <c r="N1938" s="57"/>
      <c r="O1938" s="63"/>
      <c r="P1938" s="57"/>
      <c r="Q1938" s="57"/>
      <c r="R1938" s="57"/>
      <c r="S1938" s="57"/>
      <c r="T1938" s="57"/>
      <c r="U1938" s="57"/>
      <c r="V1938" s="57"/>
      <c r="W1938" s="57"/>
      <c r="X1938" s="57"/>
      <c r="Y1938" s="57"/>
      <c r="Z1938" s="57"/>
      <c r="AA1938" s="57"/>
      <c r="AB1938" s="57"/>
      <c r="AC1938" s="57"/>
      <c r="AD1938" s="57"/>
      <c r="AE1938" s="57"/>
      <c r="AF1938" s="64"/>
      <c r="AG1938" s="64"/>
      <c r="AH1938" s="64"/>
      <c r="AI1938" s="64"/>
      <c r="AJ1938" s="61"/>
      <c r="AL1938" s="62"/>
      <c r="AM1938" s="24"/>
      <c r="AS1938" s="24"/>
      <c r="AT1938" s="24"/>
      <c r="AU1938" s="24"/>
      <c r="AV1938" s="24"/>
      <c r="AW1938" s="24"/>
      <c r="AX1938" s="24"/>
      <c r="AZ1938" s="170"/>
      <c r="BA1938" s="170"/>
      <c r="BB1938" s="57"/>
      <c r="BC1938" s="202"/>
      <c r="BD1938" s="24"/>
      <c r="BE1938" s="151"/>
      <c r="BG1938" s="151"/>
      <c r="BI1938" s="151"/>
      <c r="BL1938" s="152"/>
    </row>
    <row r="1939" spans="1:64" s="169" customFormat="1">
      <c r="A1939" s="24"/>
      <c r="B1939" s="24"/>
      <c r="C1939" s="57"/>
      <c r="D1939" s="57"/>
      <c r="E1939" s="57"/>
      <c r="F1939" s="57"/>
      <c r="G1939" s="57"/>
      <c r="H1939" s="57"/>
      <c r="I1939" s="57"/>
      <c r="J1939" s="57"/>
      <c r="K1939" s="57"/>
      <c r="L1939" s="57"/>
      <c r="M1939" s="57"/>
      <c r="N1939" s="57"/>
      <c r="O1939" s="63"/>
      <c r="P1939" s="57"/>
      <c r="Q1939" s="57"/>
      <c r="R1939" s="57"/>
      <c r="S1939" s="57"/>
      <c r="T1939" s="57"/>
      <c r="U1939" s="57"/>
      <c r="V1939" s="57"/>
      <c r="W1939" s="57"/>
      <c r="X1939" s="57"/>
      <c r="Y1939" s="57"/>
      <c r="Z1939" s="57"/>
      <c r="AA1939" s="57"/>
      <c r="AB1939" s="57"/>
      <c r="AC1939" s="57"/>
      <c r="AD1939" s="57"/>
      <c r="AE1939" s="57"/>
      <c r="AF1939" s="64"/>
      <c r="AG1939" s="64"/>
      <c r="AH1939" s="64"/>
      <c r="AI1939" s="64"/>
      <c r="AJ1939" s="61"/>
      <c r="AL1939" s="62"/>
      <c r="AM1939" s="24"/>
      <c r="AS1939" s="24"/>
      <c r="AT1939" s="24"/>
      <c r="AU1939" s="24"/>
      <c r="AV1939" s="24"/>
      <c r="AW1939" s="24"/>
      <c r="AX1939" s="24"/>
      <c r="AZ1939" s="170"/>
      <c r="BA1939" s="170"/>
      <c r="BB1939" s="57"/>
      <c r="BC1939" s="202"/>
      <c r="BD1939" s="24"/>
      <c r="BE1939" s="151"/>
      <c r="BG1939" s="151"/>
      <c r="BI1939" s="151"/>
      <c r="BL1939" s="152"/>
    </row>
    <row r="1940" spans="1:64" s="169" customFormat="1">
      <c r="A1940" s="24"/>
      <c r="B1940" s="24"/>
      <c r="C1940" s="57"/>
      <c r="D1940" s="57"/>
      <c r="E1940" s="57"/>
      <c r="F1940" s="57"/>
      <c r="G1940" s="57"/>
      <c r="H1940" s="57"/>
      <c r="I1940" s="57"/>
      <c r="J1940" s="57"/>
      <c r="K1940" s="57"/>
      <c r="L1940" s="57"/>
      <c r="M1940" s="57"/>
      <c r="N1940" s="57"/>
      <c r="O1940" s="63"/>
      <c r="P1940" s="57"/>
      <c r="Q1940" s="57"/>
      <c r="R1940" s="57"/>
      <c r="S1940" s="57"/>
      <c r="T1940" s="57"/>
      <c r="U1940" s="57"/>
      <c r="V1940" s="57"/>
      <c r="W1940" s="57"/>
      <c r="X1940" s="57"/>
      <c r="Y1940" s="57"/>
      <c r="Z1940" s="57"/>
      <c r="AA1940" s="57"/>
      <c r="AB1940" s="57"/>
      <c r="AC1940" s="57"/>
      <c r="AD1940" s="57"/>
      <c r="AE1940" s="57"/>
      <c r="AF1940" s="64"/>
      <c r="AG1940" s="64"/>
      <c r="AH1940" s="64"/>
      <c r="AI1940" s="64"/>
      <c r="AJ1940" s="61"/>
      <c r="AL1940" s="62"/>
      <c r="AM1940" s="24"/>
      <c r="AS1940" s="24"/>
      <c r="AT1940" s="24"/>
      <c r="AU1940" s="24"/>
      <c r="AV1940" s="24"/>
      <c r="AW1940" s="24"/>
      <c r="AX1940" s="24"/>
      <c r="AZ1940" s="170"/>
      <c r="BA1940" s="170"/>
      <c r="BB1940" s="57"/>
      <c r="BC1940" s="202"/>
      <c r="BD1940" s="24"/>
      <c r="BE1940" s="151"/>
      <c r="BG1940" s="151"/>
      <c r="BI1940" s="151"/>
      <c r="BL1940" s="152"/>
    </row>
    <row r="1941" spans="1:64" s="169" customFormat="1">
      <c r="A1941" s="24"/>
      <c r="B1941" s="24"/>
      <c r="C1941" s="57"/>
      <c r="D1941" s="57"/>
      <c r="E1941" s="57"/>
      <c r="F1941" s="57"/>
      <c r="G1941" s="57"/>
      <c r="H1941" s="57"/>
      <c r="I1941" s="57"/>
      <c r="J1941" s="57"/>
      <c r="K1941" s="57"/>
      <c r="L1941" s="57"/>
      <c r="M1941" s="57"/>
      <c r="N1941" s="57"/>
      <c r="O1941" s="63"/>
      <c r="P1941" s="57"/>
      <c r="Q1941" s="57"/>
      <c r="R1941" s="57"/>
      <c r="S1941" s="57"/>
      <c r="T1941" s="57"/>
      <c r="U1941" s="57"/>
      <c r="V1941" s="57"/>
      <c r="W1941" s="57"/>
      <c r="X1941" s="57"/>
      <c r="Y1941" s="57"/>
      <c r="Z1941" s="57"/>
      <c r="AA1941" s="57"/>
      <c r="AB1941" s="57"/>
      <c r="AC1941" s="57"/>
      <c r="AD1941" s="57"/>
      <c r="AE1941" s="57"/>
      <c r="AF1941" s="64"/>
      <c r="AG1941" s="64"/>
      <c r="AH1941" s="64"/>
      <c r="AI1941" s="64"/>
      <c r="AJ1941" s="61"/>
      <c r="AL1941" s="62"/>
      <c r="AM1941" s="24"/>
      <c r="AS1941" s="24"/>
      <c r="AT1941" s="24"/>
      <c r="AU1941" s="24"/>
      <c r="AV1941" s="24"/>
      <c r="AW1941" s="24"/>
      <c r="AX1941" s="24"/>
      <c r="AZ1941" s="170"/>
      <c r="BA1941" s="170"/>
      <c r="BB1941" s="57"/>
      <c r="BC1941" s="202"/>
      <c r="BD1941" s="24"/>
      <c r="BE1941" s="151"/>
      <c r="BG1941" s="151"/>
      <c r="BI1941" s="151"/>
      <c r="BL1941" s="152"/>
    </row>
    <row r="1942" spans="1:64" s="169" customFormat="1">
      <c r="A1942" s="24"/>
      <c r="B1942" s="24"/>
      <c r="C1942" s="57"/>
      <c r="D1942" s="57"/>
      <c r="E1942" s="57"/>
      <c r="F1942" s="57"/>
      <c r="G1942" s="57"/>
      <c r="H1942" s="57"/>
      <c r="I1942" s="57"/>
      <c r="J1942" s="57"/>
      <c r="K1942" s="57"/>
      <c r="L1942" s="57"/>
      <c r="M1942" s="57"/>
      <c r="N1942" s="57"/>
      <c r="O1942" s="63"/>
      <c r="P1942" s="57"/>
      <c r="Q1942" s="57"/>
      <c r="R1942" s="57"/>
      <c r="S1942" s="57"/>
      <c r="T1942" s="57"/>
      <c r="U1942" s="57"/>
      <c r="V1942" s="57"/>
      <c r="W1942" s="57"/>
      <c r="X1942" s="57"/>
      <c r="Y1942" s="57"/>
      <c r="Z1942" s="57"/>
      <c r="AA1942" s="57"/>
      <c r="AB1942" s="57"/>
      <c r="AC1942" s="57"/>
      <c r="AD1942" s="57"/>
      <c r="AE1942" s="57"/>
      <c r="AF1942" s="64"/>
      <c r="AG1942" s="64"/>
      <c r="AH1942" s="64"/>
      <c r="AI1942" s="64"/>
      <c r="AJ1942" s="61"/>
      <c r="AL1942" s="62"/>
      <c r="AM1942" s="24"/>
      <c r="AS1942" s="24"/>
      <c r="AT1942" s="24"/>
      <c r="AU1942" s="24"/>
      <c r="AV1942" s="24"/>
      <c r="AW1942" s="24"/>
      <c r="AX1942" s="24"/>
      <c r="AZ1942" s="170"/>
      <c r="BA1942" s="170"/>
      <c r="BB1942" s="57"/>
      <c r="BC1942" s="202"/>
      <c r="BD1942" s="24"/>
      <c r="BE1942" s="151"/>
      <c r="BG1942" s="151"/>
      <c r="BI1942" s="151"/>
      <c r="BL1942" s="152"/>
    </row>
    <row r="1943" spans="1:64" s="169" customFormat="1">
      <c r="A1943" s="24"/>
      <c r="B1943" s="24"/>
      <c r="C1943" s="57"/>
      <c r="D1943" s="57"/>
      <c r="E1943" s="57"/>
      <c r="F1943" s="57"/>
      <c r="G1943" s="57"/>
      <c r="H1943" s="57"/>
      <c r="I1943" s="57"/>
      <c r="J1943" s="57"/>
      <c r="K1943" s="57"/>
      <c r="L1943" s="57"/>
      <c r="M1943" s="57"/>
      <c r="N1943" s="57"/>
      <c r="O1943" s="63"/>
      <c r="P1943" s="57"/>
      <c r="Q1943" s="57"/>
      <c r="R1943" s="57"/>
      <c r="S1943" s="57"/>
      <c r="T1943" s="57"/>
      <c r="U1943" s="57"/>
      <c r="V1943" s="57"/>
      <c r="W1943" s="57"/>
      <c r="X1943" s="57"/>
      <c r="Y1943" s="57"/>
      <c r="Z1943" s="57"/>
      <c r="AA1943" s="57"/>
      <c r="AB1943" s="57"/>
      <c r="AC1943" s="57"/>
      <c r="AD1943" s="57"/>
      <c r="AE1943" s="57"/>
      <c r="AF1943" s="64"/>
      <c r="AG1943" s="64"/>
      <c r="AH1943" s="64"/>
      <c r="AI1943" s="64"/>
      <c r="AJ1943" s="61"/>
      <c r="AL1943" s="62"/>
      <c r="AM1943" s="24"/>
      <c r="AS1943" s="24"/>
      <c r="AT1943" s="24"/>
      <c r="AU1943" s="24"/>
      <c r="AV1943" s="24"/>
      <c r="AW1943" s="24"/>
      <c r="AX1943" s="24"/>
      <c r="AZ1943" s="170"/>
      <c r="BA1943" s="170"/>
      <c r="BB1943" s="57"/>
      <c r="BC1943" s="202"/>
      <c r="BD1943" s="24"/>
      <c r="BE1943" s="151"/>
      <c r="BG1943" s="151"/>
      <c r="BI1943" s="151"/>
      <c r="BL1943" s="152"/>
    </row>
    <row r="1944" spans="1:64" s="169" customFormat="1">
      <c r="A1944" s="24"/>
      <c r="B1944" s="24"/>
      <c r="C1944" s="57"/>
      <c r="D1944" s="57"/>
      <c r="E1944" s="57"/>
      <c r="F1944" s="57"/>
      <c r="G1944" s="57"/>
      <c r="H1944" s="57"/>
      <c r="I1944" s="57"/>
      <c r="J1944" s="57"/>
      <c r="K1944" s="57"/>
      <c r="L1944" s="57"/>
      <c r="M1944" s="57"/>
      <c r="N1944" s="57"/>
      <c r="O1944" s="63"/>
      <c r="P1944" s="57"/>
      <c r="Q1944" s="57"/>
      <c r="R1944" s="57"/>
      <c r="S1944" s="57"/>
      <c r="T1944" s="57"/>
      <c r="U1944" s="57"/>
      <c r="V1944" s="57"/>
      <c r="W1944" s="57"/>
      <c r="X1944" s="57"/>
      <c r="Y1944" s="57"/>
      <c r="Z1944" s="57"/>
      <c r="AA1944" s="57"/>
      <c r="AB1944" s="57"/>
      <c r="AC1944" s="57"/>
      <c r="AD1944" s="57"/>
      <c r="AE1944" s="57"/>
      <c r="AF1944" s="64"/>
      <c r="AG1944" s="64"/>
      <c r="AH1944" s="64"/>
      <c r="AI1944" s="64"/>
      <c r="AJ1944" s="61"/>
      <c r="AL1944" s="62"/>
      <c r="AM1944" s="24"/>
      <c r="AS1944" s="24"/>
      <c r="AT1944" s="24"/>
      <c r="AU1944" s="24"/>
      <c r="AV1944" s="24"/>
      <c r="AW1944" s="24"/>
      <c r="AX1944" s="24"/>
      <c r="AZ1944" s="170"/>
      <c r="BA1944" s="170"/>
      <c r="BB1944" s="57"/>
      <c r="BC1944" s="202"/>
      <c r="BD1944" s="24"/>
      <c r="BE1944" s="151"/>
      <c r="BG1944" s="151"/>
      <c r="BI1944" s="151"/>
      <c r="BL1944" s="152"/>
    </row>
    <row r="1945" spans="1:64" s="169" customFormat="1">
      <c r="A1945" s="24"/>
      <c r="B1945" s="24"/>
      <c r="C1945" s="57"/>
      <c r="D1945" s="57"/>
      <c r="E1945" s="57"/>
      <c r="F1945" s="57"/>
      <c r="G1945" s="57"/>
      <c r="H1945" s="57"/>
      <c r="I1945" s="57"/>
      <c r="J1945" s="57"/>
      <c r="K1945" s="57"/>
      <c r="L1945" s="57"/>
      <c r="M1945" s="57"/>
      <c r="N1945" s="57"/>
      <c r="O1945" s="63"/>
      <c r="P1945" s="57"/>
      <c r="Q1945" s="57"/>
      <c r="R1945" s="57"/>
      <c r="S1945" s="57"/>
      <c r="T1945" s="57"/>
      <c r="U1945" s="57"/>
      <c r="V1945" s="57"/>
      <c r="W1945" s="57"/>
      <c r="X1945" s="57"/>
      <c r="Y1945" s="57"/>
      <c r="Z1945" s="57"/>
      <c r="AA1945" s="57"/>
      <c r="AB1945" s="57"/>
      <c r="AC1945" s="57"/>
      <c r="AD1945" s="57"/>
      <c r="AE1945" s="57"/>
      <c r="AF1945" s="64"/>
      <c r="AG1945" s="64"/>
      <c r="AH1945" s="64"/>
      <c r="AI1945" s="64"/>
      <c r="AJ1945" s="61"/>
      <c r="AL1945" s="62"/>
      <c r="AM1945" s="24"/>
      <c r="AS1945" s="24"/>
      <c r="AT1945" s="24"/>
      <c r="AU1945" s="24"/>
      <c r="AV1945" s="24"/>
      <c r="AW1945" s="24"/>
      <c r="AX1945" s="24"/>
      <c r="AZ1945" s="170"/>
      <c r="BA1945" s="170"/>
      <c r="BB1945" s="57"/>
      <c r="BC1945" s="202"/>
      <c r="BD1945" s="24"/>
      <c r="BE1945" s="151"/>
      <c r="BG1945" s="151"/>
      <c r="BI1945" s="151"/>
      <c r="BL1945" s="152"/>
    </row>
    <row r="1946" spans="1:64" s="169" customFormat="1">
      <c r="A1946" s="24"/>
      <c r="B1946" s="24"/>
      <c r="C1946" s="57"/>
      <c r="D1946" s="57"/>
      <c r="E1946" s="57"/>
      <c r="F1946" s="57"/>
      <c r="G1946" s="57"/>
      <c r="H1946" s="57"/>
      <c r="I1946" s="57"/>
      <c r="J1946" s="57"/>
      <c r="K1946" s="57"/>
      <c r="L1946" s="57"/>
      <c r="M1946" s="57"/>
      <c r="N1946" s="57"/>
      <c r="O1946" s="63"/>
      <c r="P1946" s="57"/>
      <c r="Q1946" s="57"/>
      <c r="R1946" s="57"/>
      <c r="S1946" s="57"/>
      <c r="T1946" s="57"/>
      <c r="U1946" s="57"/>
      <c r="V1946" s="57"/>
      <c r="W1946" s="57"/>
      <c r="X1946" s="57"/>
      <c r="Y1946" s="57"/>
      <c r="Z1946" s="57"/>
      <c r="AA1946" s="57"/>
      <c r="AB1946" s="57"/>
      <c r="AC1946" s="57"/>
      <c r="AD1946" s="57"/>
      <c r="AE1946" s="57"/>
      <c r="AF1946" s="64"/>
      <c r="AG1946" s="64"/>
      <c r="AH1946" s="64"/>
      <c r="AI1946" s="64"/>
      <c r="AJ1946" s="61"/>
      <c r="AL1946" s="62"/>
      <c r="AM1946" s="24"/>
      <c r="AS1946" s="24"/>
      <c r="AT1946" s="24"/>
      <c r="AU1946" s="24"/>
      <c r="AV1946" s="24"/>
      <c r="AW1946" s="24"/>
      <c r="AX1946" s="24"/>
      <c r="AZ1946" s="170"/>
      <c r="BA1946" s="170"/>
      <c r="BB1946" s="57"/>
      <c r="BC1946" s="202"/>
      <c r="BD1946" s="24"/>
      <c r="BE1946" s="151"/>
      <c r="BG1946" s="151"/>
      <c r="BI1946" s="151"/>
      <c r="BL1946" s="152"/>
    </row>
    <row r="1947" spans="1:64" s="169" customFormat="1">
      <c r="A1947" s="24"/>
      <c r="B1947" s="24"/>
      <c r="C1947" s="57"/>
      <c r="D1947" s="57"/>
      <c r="E1947" s="57"/>
      <c r="F1947" s="57"/>
      <c r="G1947" s="57"/>
      <c r="H1947" s="57"/>
      <c r="I1947" s="57"/>
      <c r="J1947" s="57"/>
      <c r="K1947" s="57"/>
      <c r="L1947" s="57"/>
      <c r="M1947" s="57"/>
      <c r="N1947" s="57"/>
      <c r="O1947" s="63"/>
      <c r="P1947" s="57"/>
      <c r="Q1947" s="57"/>
      <c r="R1947" s="57"/>
      <c r="S1947" s="57"/>
      <c r="T1947" s="57"/>
      <c r="U1947" s="57"/>
      <c r="V1947" s="57"/>
      <c r="W1947" s="57"/>
      <c r="X1947" s="57"/>
      <c r="Y1947" s="57"/>
      <c r="Z1947" s="57"/>
      <c r="AA1947" s="57"/>
      <c r="AB1947" s="57"/>
      <c r="AC1947" s="57"/>
      <c r="AD1947" s="57"/>
      <c r="AE1947" s="57"/>
      <c r="AF1947" s="64"/>
      <c r="AG1947" s="64"/>
      <c r="AH1947" s="64"/>
      <c r="AI1947" s="64"/>
      <c r="AJ1947" s="61"/>
      <c r="AL1947" s="62"/>
      <c r="AM1947" s="24"/>
      <c r="AS1947" s="24"/>
      <c r="AT1947" s="24"/>
      <c r="AU1947" s="24"/>
      <c r="AV1947" s="24"/>
      <c r="AW1947" s="24"/>
      <c r="AX1947" s="24"/>
      <c r="AZ1947" s="170"/>
      <c r="BA1947" s="170"/>
      <c r="BB1947" s="57"/>
      <c r="BC1947" s="202"/>
      <c r="BD1947" s="24"/>
      <c r="BE1947" s="151"/>
      <c r="BG1947" s="151"/>
      <c r="BI1947" s="151"/>
      <c r="BL1947" s="152"/>
    </row>
    <row r="1948" spans="1:64" s="169" customFormat="1">
      <c r="A1948" s="24"/>
      <c r="B1948" s="24"/>
      <c r="C1948" s="57"/>
      <c r="D1948" s="57"/>
      <c r="E1948" s="57"/>
      <c r="F1948" s="57"/>
      <c r="G1948" s="57"/>
      <c r="H1948" s="57"/>
      <c r="I1948" s="57"/>
      <c r="J1948" s="57"/>
      <c r="K1948" s="57"/>
      <c r="L1948" s="57"/>
      <c r="M1948" s="57"/>
      <c r="N1948" s="57"/>
      <c r="O1948" s="63"/>
      <c r="P1948" s="57"/>
      <c r="Q1948" s="57"/>
      <c r="R1948" s="57"/>
      <c r="S1948" s="57"/>
      <c r="T1948" s="57"/>
      <c r="U1948" s="57"/>
      <c r="V1948" s="57"/>
      <c r="W1948" s="57"/>
      <c r="X1948" s="57"/>
      <c r="Y1948" s="57"/>
      <c r="Z1948" s="57"/>
      <c r="AA1948" s="57"/>
      <c r="AB1948" s="57"/>
      <c r="AC1948" s="57"/>
      <c r="AD1948" s="57"/>
      <c r="AE1948" s="57"/>
      <c r="AF1948" s="64"/>
      <c r="AG1948" s="64"/>
      <c r="AH1948" s="64"/>
      <c r="AI1948" s="64"/>
      <c r="AJ1948" s="61"/>
      <c r="AL1948" s="62"/>
      <c r="AM1948" s="24"/>
      <c r="AS1948" s="24"/>
      <c r="AT1948" s="24"/>
      <c r="AU1948" s="24"/>
      <c r="AV1948" s="24"/>
      <c r="AW1948" s="24"/>
      <c r="AX1948" s="24"/>
      <c r="AZ1948" s="170"/>
      <c r="BA1948" s="170"/>
      <c r="BB1948" s="57"/>
      <c r="BC1948" s="202"/>
      <c r="BD1948" s="24"/>
      <c r="BE1948" s="151"/>
      <c r="BG1948" s="151"/>
      <c r="BI1948" s="151"/>
      <c r="BL1948" s="152"/>
    </row>
    <row r="1949" spans="1:64" s="169" customFormat="1">
      <c r="A1949" s="24"/>
      <c r="B1949" s="24"/>
      <c r="C1949" s="57"/>
      <c r="D1949" s="57"/>
      <c r="E1949" s="57"/>
      <c r="F1949" s="57"/>
      <c r="G1949" s="57"/>
      <c r="H1949" s="57"/>
      <c r="I1949" s="57"/>
      <c r="J1949" s="57"/>
      <c r="K1949" s="57"/>
      <c r="L1949" s="57"/>
      <c r="M1949" s="57"/>
      <c r="N1949" s="57"/>
      <c r="O1949" s="63"/>
      <c r="P1949" s="57"/>
      <c r="Q1949" s="57"/>
      <c r="R1949" s="57"/>
      <c r="S1949" s="57"/>
      <c r="T1949" s="57"/>
      <c r="U1949" s="57"/>
      <c r="V1949" s="57"/>
      <c r="W1949" s="57"/>
      <c r="X1949" s="57"/>
      <c r="Y1949" s="57"/>
      <c r="Z1949" s="57"/>
      <c r="AA1949" s="57"/>
      <c r="AB1949" s="57"/>
      <c r="AC1949" s="57"/>
      <c r="AD1949" s="57"/>
      <c r="AE1949" s="57"/>
      <c r="AF1949" s="64"/>
      <c r="AG1949" s="64"/>
      <c r="AH1949" s="64"/>
      <c r="AI1949" s="64"/>
      <c r="AJ1949" s="61"/>
      <c r="AL1949" s="62"/>
      <c r="AM1949" s="24"/>
      <c r="AS1949" s="24"/>
      <c r="AT1949" s="24"/>
      <c r="AU1949" s="24"/>
      <c r="AV1949" s="24"/>
      <c r="AW1949" s="24"/>
      <c r="AX1949" s="24"/>
      <c r="AZ1949" s="170"/>
      <c r="BA1949" s="170"/>
      <c r="BB1949" s="57"/>
      <c r="BC1949" s="202"/>
      <c r="BD1949" s="24"/>
      <c r="BE1949" s="151"/>
      <c r="BG1949" s="151"/>
      <c r="BI1949" s="151"/>
      <c r="BL1949" s="152"/>
    </row>
    <row r="1950" spans="1:64" s="169" customFormat="1">
      <c r="A1950" s="24"/>
      <c r="B1950" s="24"/>
      <c r="C1950" s="57"/>
      <c r="D1950" s="57"/>
      <c r="E1950" s="57"/>
      <c r="F1950" s="57"/>
      <c r="G1950" s="57"/>
      <c r="H1950" s="57"/>
      <c r="I1950" s="57"/>
      <c r="J1950" s="57"/>
      <c r="K1950" s="57"/>
      <c r="L1950" s="57"/>
      <c r="M1950" s="57"/>
      <c r="N1950" s="57"/>
      <c r="O1950" s="63"/>
      <c r="P1950" s="57"/>
      <c r="Q1950" s="57"/>
      <c r="R1950" s="57"/>
      <c r="S1950" s="57"/>
      <c r="T1950" s="57"/>
      <c r="U1950" s="57"/>
      <c r="V1950" s="57"/>
      <c r="W1950" s="57"/>
      <c r="X1950" s="57"/>
      <c r="Y1950" s="57"/>
      <c r="Z1950" s="57"/>
      <c r="AA1950" s="57"/>
      <c r="AB1950" s="57"/>
      <c r="AC1950" s="57"/>
      <c r="AD1950" s="57"/>
      <c r="AE1950" s="57"/>
      <c r="AF1950" s="64"/>
      <c r="AG1950" s="64"/>
      <c r="AH1950" s="64"/>
      <c r="AI1950" s="64"/>
      <c r="AJ1950" s="61"/>
      <c r="AL1950" s="62"/>
      <c r="AM1950" s="24"/>
      <c r="AS1950" s="24"/>
      <c r="AT1950" s="24"/>
      <c r="AU1950" s="24"/>
      <c r="AV1950" s="24"/>
      <c r="AW1950" s="24"/>
      <c r="AX1950" s="24"/>
      <c r="AZ1950" s="170"/>
      <c r="BA1950" s="170"/>
      <c r="BB1950" s="57"/>
      <c r="BC1950" s="202"/>
      <c r="BD1950" s="24"/>
      <c r="BE1950" s="151"/>
      <c r="BG1950" s="151"/>
      <c r="BI1950" s="151"/>
      <c r="BL1950" s="152"/>
    </row>
    <row r="1951" spans="1:64" s="169" customFormat="1">
      <c r="A1951" s="24"/>
      <c r="B1951" s="24"/>
      <c r="C1951" s="57"/>
      <c r="D1951" s="57"/>
      <c r="E1951" s="57"/>
      <c r="F1951" s="57"/>
      <c r="G1951" s="57"/>
      <c r="H1951" s="57"/>
      <c r="I1951" s="57"/>
      <c r="J1951" s="57"/>
      <c r="K1951" s="57"/>
      <c r="L1951" s="57"/>
      <c r="M1951" s="57"/>
      <c r="N1951" s="57"/>
      <c r="O1951" s="63"/>
      <c r="P1951" s="57"/>
      <c r="Q1951" s="57"/>
      <c r="R1951" s="57"/>
      <c r="S1951" s="57"/>
      <c r="T1951" s="57"/>
      <c r="U1951" s="57"/>
      <c r="V1951" s="57"/>
      <c r="W1951" s="57"/>
      <c r="X1951" s="57"/>
      <c r="Y1951" s="57"/>
      <c r="Z1951" s="57"/>
      <c r="AA1951" s="57"/>
      <c r="AB1951" s="57"/>
      <c r="AC1951" s="57"/>
      <c r="AD1951" s="57"/>
      <c r="AE1951" s="57"/>
      <c r="AF1951" s="64"/>
      <c r="AG1951" s="64"/>
      <c r="AH1951" s="64"/>
      <c r="AI1951" s="64"/>
      <c r="AJ1951" s="61"/>
      <c r="AL1951" s="62"/>
      <c r="AM1951" s="24"/>
      <c r="AS1951" s="24"/>
      <c r="AT1951" s="24"/>
      <c r="AU1951" s="24"/>
      <c r="AV1951" s="24"/>
      <c r="AW1951" s="24"/>
      <c r="AX1951" s="24"/>
      <c r="AZ1951" s="170"/>
      <c r="BA1951" s="170"/>
      <c r="BB1951" s="57"/>
      <c r="BC1951" s="202"/>
      <c r="BD1951" s="24"/>
      <c r="BE1951" s="151"/>
      <c r="BG1951" s="151"/>
      <c r="BI1951" s="151"/>
      <c r="BL1951" s="152"/>
    </row>
    <row r="1952" spans="1:64" s="169" customFormat="1">
      <c r="A1952" s="24"/>
      <c r="B1952" s="24"/>
      <c r="C1952" s="57"/>
      <c r="D1952" s="57"/>
      <c r="E1952" s="57"/>
      <c r="F1952" s="57"/>
      <c r="G1952" s="57"/>
      <c r="H1952" s="57"/>
      <c r="I1952" s="57"/>
      <c r="J1952" s="57"/>
      <c r="K1952" s="57"/>
      <c r="L1952" s="57"/>
      <c r="M1952" s="57"/>
      <c r="N1952" s="57"/>
      <c r="O1952" s="63"/>
      <c r="P1952" s="57"/>
      <c r="Q1952" s="57"/>
      <c r="R1952" s="57"/>
      <c r="S1952" s="57"/>
      <c r="T1952" s="57"/>
      <c r="U1952" s="57"/>
      <c r="V1952" s="57"/>
      <c r="W1952" s="57"/>
      <c r="X1952" s="57"/>
      <c r="Y1952" s="57"/>
      <c r="Z1952" s="57"/>
      <c r="AA1952" s="57"/>
      <c r="AB1952" s="57"/>
      <c r="AC1952" s="57"/>
      <c r="AD1952" s="57"/>
      <c r="AE1952" s="57"/>
      <c r="AF1952" s="64"/>
      <c r="AG1952" s="64"/>
      <c r="AH1952" s="64"/>
      <c r="AI1952" s="64"/>
      <c r="AJ1952" s="61"/>
      <c r="AL1952" s="62"/>
      <c r="AM1952" s="24"/>
      <c r="AS1952" s="24"/>
      <c r="AT1952" s="24"/>
      <c r="AU1952" s="24"/>
      <c r="AV1952" s="24"/>
      <c r="AW1952" s="24"/>
      <c r="AX1952" s="24"/>
      <c r="AZ1952" s="170"/>
      <c r="BA1952" s="170"/>
      <c r="BB1952" s="57"/>
      <c r="BC1952" s="202"/>
      <c r="BD1952" s="24"/>
      <c r="BE1952" s="151"/>
      <c r="BG1952" s="151"/>
      <c r="BI1952" s="151"/>
      <c r="BL1952" s="152"/>
    </row>
    <row r="1953" spans="1:64" s="169" customFormat="1">
      <c r="A1953" s="24"/>
      <c r="B1953" s="24"/>
      <c r="C1953" s="57"/>
      <c r="D1953" s="57"/>
      <c r="E1953" s="57"/>
      <c r="F1953" s="57"/>
      <c r="G1953" s="57"/>
      <c r="H1953" s="57"/>
      <c r="I1953" s="57"/>
      <c r="J1953" s="57"/>
      <c r="K1953" s="57"/>
      <c r="L1953" s="57"/>
      <c r="M1953" s="57"/>
      <c r="N1953" s="57"/>
      <c r="O1953" s="63"/>
      <c r="P1953" s="57"/>
      <c r="Q1953" s="57"/>
      <c r="R1953" s="57"/>
      <c r="S1953" s="57"/>
      <c r="T1953" s="57"/>
      <c r="U1953" s="57"/>
      <c r="V1953" s="57"/>
      <c r="W1953" s="57"/>
      <c r="X1953" s="57"/>
      <c r="Y1953" s="57"/>
      <c r="Z1953" s="57"/>
      <c r="AA1953" s="57"/>
      <c r="AB1953" s="57"/>
      <c r="AC1953" s="57"/>
      <c r="AD1953" s="57"/>
      <c r="AE1953" s="57"/>
      <c r="AF1953" s="64"/>
      <c r="AG1953" s="64"/>
      <c r="AH1953" s="64"/>
      <c r="AI1953" s="64"/>
      <c r="AJ1953" s="61"/>
      <c r="AL1953" s="62"/>
      <c r="AM1953" s="24"/>
      <c r="AS1953" s="24"/>
      <c r="AT1953" s="24"/>
      <c r="AU1953" s="24"/>
      <c r="AV1953" s="24"/>
      <c r="AW1953" s="24"/>
      <c r="AX1953" s="24"/>
      <c r="AZ1953" s="170"/>
      <c r="BA1953" s="170"/>
      <c r="BB1953" s="57"/>
      <c r="BC1953" s="202"/>
      <c r="BD1953" s="24"/>
      <c r="BE1953" s="151"/>
      <c r="BG1953" s="151"/>
      <c r="BI1953" s="151"/>
      <c r="BL1953" s="152"/>
    </row>
    <row r="1954" spans="1:64" s="169" customFormat="1">
      <c r="A1954" s="24"/>
      <c r="B1954" s="24"/>
      <c r="C1954" s="57"/>
      <c r="D1954" s="57"/>
      <c r="E1954" s="57"/>
      <c r="F1954" s="57"/>
      <c r="G1954" s="57"/>
      <c r="H1954" s="57"/>
      <c r="I1954" s="57"/>
      <c r="J1954" s="57"/>
      <c r="K1954" s="57"/>
      <c r="L1954" s="57"/>
      <c r="M1954" s="57"/>
      <c r="N1954" s="57"/>
      <c r="O1954" s="63"/>
      <c r="P1954" s="57"/>
      <c r="Q1954" s="57"/>
      <c r="R1954" s="57"/>
      <c r="S1954" s="57"/>
      <c r="T1954" s="57"/>
      <c r="U1954" s="57"/>
      <c r="V1954" s="57"/>
      <c r="W1954" s="57"/>
      <c r="X1954" s="57"/>
      <c r="Y1954" s="57"/>
      <c r="Z1954" s="57"/>
      <c r="AA1954" s="57"/>
      <c r="AB1954" s="57"/>
      <c r="AC1954" s="57"/>
      <c r="AD1954" s="57"/>
      <c r="AE1954" s="57"/>
      <c r="AF1954" s="64"/>
      <c r="AG1954" s="64"/>
      <c r="AH1954" s="64"/>
      <c r="AI1954" s="64"/>
      <c r="AJ1954" s="61"/>
      <c r="AL1954" s="62"/>
      <c r="AM1954" s="24"/>
      <c r="AS1954" s="24"/>
      <c r="AT1954" s="24"/>
      <c r="AU1954" s="24"/>
      <c r="AV1954" s="24"/>
      <c r="AW1954" s="24"/>
      <c r="AX1954" s="24"/>
      <c r="AZ1954" s="170"/>
      <c r="BA1954" s="170"/>
      <c r="BB1954" s="57"/>
      <c r="BC1954" s="202"/>
      <c r="BD1954" s="24"/>
      <c r="BE1954" s="151"/>
      <c r="BG1954" s="151"/>
      <c r="BI1954" s="151"/>
      <c r="BL1954" s="152"/>
    </row>
    <row r="1955" spans="1:64" s="169" customFormat="1">
      <c r="A1955" s="24"/>
      <c r="B1955" s="24"/>
      <c r="C1955" s="57"/>
      <c r="D1955" s="57"/>
      <c r="E1955" s="57"/>
      <c r="F1955" s="57"/>
      <c r="G1955" s="57"/>
      <c r="H1955" s="57"/>
      <c r="I1955" s="57"/>
      <c r="J1955" s="57"/>
      <c r="K1955" s="57"/>
      <c r="L1955" s="57"/>
      <c r="M1955" s="57"/>
      <c r="N1955" s="57"/>
      <c r="O1955" s="63"/>
      <c r="P1955" s="57"/>
      <c r="Q1955" s="57"/>
      <c r="R1955" s="57"/>
      <c r="S1955" s="57"/>
      <c r="T1955" s="57"/>
      <c r="U1955" s="57"/>
      <c r="V1955" s="57"/>
      <c r="W1955" s="57"/>
      <c r="X1955" s="57"/>
      <c r="Y1955" s="57"/>
      <c r="Z1955" s="57"/>
      <c r="AA1955" s="57"/>
      <c r="AB1955" s="57"/>
      <c r="AC1955" s="57"/>
      <c r="AD1955" s="57"/>
      <c r="AE1955" s="57"/>
      <c r="AF1955" s="64"/>
      <c r="AG1955" s="64"/>
      <c r="AH1955" s="64"/>
      <c r="AI1955" s="64"/>
      <c r="AJ1955" s="61"/>
      <c r="AL1955" s="62"/>
      <c r="AM1955" s="24"/>
      <c r="AS1955" s="24"/>
      <c r="AT1955" s="24"/>
      <c r="AU1955" s="24"/>
      <c r="AV1955" s="24"/>
      <c r="AW1955" s="24"/>
      <c r="AX1955" s="24"/>
      <c r="AZ1955" s="170"/>
      <c r="BA1955" s="170"/>
      <c r="BB1955" s="57"/>
      <c r="BC1955" s="202"/>
      <c r="BD1955" s="24"/>
      <c r="BE1955" s="151"/>
      <c r="BG1955" s="151"/>
      <c r="BI1955" s="151"/>
      <c r="BL1955" s="152"/>
    </row>
    <row r="1956" spans="1:64" s="169" customFormat="1">
      <c r="A1956" s="24"/>
      <c r="B1956" s="24"/>
      <c r="C1956" s="57"/>
      <c r="D1956" s="57"/>
      <c r="E1956" s="57"/>
      <c r="F1956" s="57"/>
      <c r="G1956" s="57"/>
      <c r="H1956" s="57"/>
      <c r="I1956" s="57"/>
      <c r="J1956" s="57"/>
      <c r="K1956" s="57"/>
      <c r="L1956" s="57"/>
      <c r="M1956" s="57"/>
      <c r="N1956" s="57"/>
      <c r="O1956" s="63"/>
      <c r="P1956" s="57"/>
      <c r="Q1956" s="57"/>
      <c r="R1956" s="57"/>
      <c r="S1956" s="57"/>
      <c r="T1956" s="57"/>
      <c r="U1956" s="57"/>
      <c r="V1956" s="57"/>
      <c r="W1956" s="57"/>
      <c r="X1956" s="57"/>
      <c r="Y1956" s="57"/>
      <c r="Z1956" s="57"/>
      <c r="AA1956" s="57"/>
      <c r="AB1956" s="57"/>
      <c r="AC1956" s="57"/>
      <c r="AD1956" s="57"/>
      <c r="AE1956" s="57"/>
      <c r="AF1956" s="64"/>
      <c r="AG1956" s="64"/>
      <c r="AH1956" s="64"/>
      <c r="AI1956" s="64"/>
      <c r="AJ1956" s="61"/>
      <c r="AL1956" s="62"/>
      <c r="AM1956" s="24"/>
      <c r="AS1956" s="24"/>
      <c r="AT1956" s="24"/>
      <c r="AU1956" s="24"/>
      <c r="AV1956" s="24"/>
      <c r="AW1956" s="24"/>
      <c r="AX1956" s="24"/>
      <c r="AZ1956" s="170"/>
      <c r="BA1956" s="170"/>
      <c r="BB1956" s="57"/>
      <c r="BC1956" s="202"/>
      <c r="BD1956" s="24"/>
      <c r="BE1956" s="151"/>
      <c r="BG1956" s="151"/>
      <c r="BI1956" s="151"/>
      <c r="BL1956" s="152"/>
    </row>
    <row r="1957" spans="1:64" s="169" customFormat="1">
      <c r="A1957" s="24"/>
      <c r="B1957" s="24"/>
      <c r="C1957" s="57"/>
      <c r="D1957" s="57"/>
      <c r="E1957" s="57"/>
      <c r="F1957" s="57"/>
      <c r="G1957" s="57"/>
      <c r="H1957" s="57"/>
      <c r="I1957" s="57"/>
      <c r="J1957" s="57"/>
      <c r="K1957" s="57"/>
      <c r="L1957" s="57"/>
      <c r="M1957" s="57"/>
      <c r="N1957" s="57"/>
      <c r="O1957" s="63"/>
      <c r="P1957" s="57"/>
      <c r="Q1957" s="57"/>
      <c r="R1957" s="57"/>
      <c r="S1957" s="57"/>
      <c r="T1957" s="57"/>
      <c r="U1957" s="57"/>
      <c r="V1957" s="57"/>
      <c r="W1957" s="57"/>
      <c r="X1957" s="57"/>
      <c r="Y1957" s="57"/>
      <c r="Z1957" s="57"/>
      <c r="AA1957" s="57"/>
      <c r="AB1957" s="57"/>
      <c r="AC1957" s="57"/>
      <c r="AD1957" s="57"/>
      <c r="AE1957" s="57"/>
      <c r="AF1957" s="64"/>
      <c r="AG1957" s="64"/>
      <c r="AH1957" s="64"/>
      <c r="AI1957" s="64"/>
      <c r="AJ1957" s="61"/>
      <c r="AL1957" s="62"/>
      <c r="AM1957" s="24"/>
      <c r="AS1957" s="24"/>
      <c r="AT1957" s="24"/>
      <c r="AU1957" s="24"/>
      <c r="AV1957" s="24"/>
      <c r="AW1957" s="24"/>
      <c r="AX1957" s="24"/>
      <c r="AZ1957" s="170"/>
      <c r="BA1957" s="170"/>
      <c r="BB1957" s="57"/>
      <c r="BC1957" s="202"/>
      <c r="BD1957" s="24"/>
      <c r="BE1957" s="151"/>
      <c r="BG1957" s="151"/>
      <c r="BI1957" s="151"/>
      <c r="BL1957" s="152"/>
    </row>
    <row r="1958" spans="1:64" s="169" customFormat="1">
      <c r="A1958" s="24"/>
      <c r="B1958" s="24"/>
      <c r="C1958" s="57"/>
      <c r="D1958" s="57"/>
      <c r="E1958" s="57"/>
      <c r="F1958" s="57"/>
      <c r="G1958" s="57"/>
      <c r="H1958" s="57"/>
      <c r="I1958" s="57"/>
      <c r="J1958" s="57"/>
      <c r="K1958" s="57"/>
      <c r="L1958" s="57"/>
      <c r="M1958" s="57"/>
      <c r="N1958" s="57"/>
      <c r="O1958" s="63"/>
      <c r="P1958" s="57"/>
      <c r="Q1958" s="57"/>
      <c r="R1958" s="57"/>
      <c r="S1958" s="57"/>
      <c r="T1958" s="57"/>
      <c r="U1958" s="57"/>
      <c r="V1958" s="57"/>
      <c r="W1958" s="57"/>
      <c r="X1958" s="57"/>
      <c r="Y1958" s="57"/>
      <c r="Z1958" s="57"/>
      <c r="AA1958" s="57"/>
      <c r="AB1958" s="57"/>
      <c r="AC1958" s="57"/>
      <c r="AD1958" s="57"/>
      <c r="AE1958" s="57"/>
      <c r="AF1958" s="64"/>
      <c r="AG1958" s="64"/>
      <c r="AH1958" s="64"/>
      <c r="AI1958" s="64"/>
      <c r="AJ1958" s="61"/>
      <c r="AL1958" s="62"/>
      <c r="AM1958" s="24"/>
      <c r="AS1958" s="24"/>
      <c r="AT1958" s="24"/>
      <c r="AU1958" s="24"/>
      <c r="AV1958" s="24"/>
      <c r="AW1958" s="24"/>
      <c r="AX1958" s="24"/>
      <c r="AZ1958" s="170"/>
      <c r="BA1958" s="170"/>
      <c r="BB1958" s="57"/>
      <c r="BC1958" s="202"/>
      <c r="BD1958" s="24"/>
      <c r="BE1958" s="151"/>
      <c r="BG1958" s="151"/>
      <c r="BI1958" s="151"/>
      <c r="BL1958" s="152"/>
    </row>
    <row r="1959" spans="1:64" s="169" customFormat="1">
      <c r="A1959" s="24"/>
      <c r="B1959" s="24"/>
      <c r="C1959" s="57"/>
      <c r="D1959" s="57"/>
      <c r="E1959" s="57"/>
      <c r="F1959" s="57"/>
      <c r="G1959" s="57"/>
      <c r="H1959" s="57"/>
      <c r="I1959" s="57"/>
      <c r="J1959" s="57"/>
      <c r="K1959" s="57"/>
      <c r="L1959" s="57"/>
      <c r="M1959" s="57"/>
      <c r="N1959" s="57"/>
      <c r="O1959" s="63"/>
      <c r="P1959" s="57"/>
      <c r="Q1959" s="57"/>
      <c r="R1959" s="57"/>
      <c r="S1959" s="57"/>
      <c r="T1959" s="57"/>
      <c r="U1959" s="57"/>
      <c r="V1959" s="57"/>
      <c r="W1959" s="57"/>
      <c r="X1959" s="57"/>
      <c r="Y1959" s="57"/>
      <c r="Z1959" s="57"/>
      <c r="AA1959" s="57"/>
      <c r="AB1959" s="57"/>
      <c r="AC1959" s="57"/>
      <c r="AD1959" s="57"/>
      <c r="AE1959" s="57"/>
      <c r="AF1959" s="64"/>
      <c r="AG1959" s="64"/>
      <c r="AH1959" s="64"/>
      <c r="AI1959" s="64"/>
      <c r="AJ1959" s="61"/>
      <c r="AL1959" s="62"/>
      <c r="AM1959" s="24"/>
      <c r="AS1959" s="24"/>
      <c r="AT1959" s="24"/>
      <c r="AU1959" s="24"/>
      <c r="AV1959" s="24"/>
      <c r="AW1959" s="24"/>
      <c r="AX1959" s="24"/>
      <c r="AZ1959" s="170"/>
      <c r="BA1959" s="170"/>
      <c r="BB1959" s="57"/>
      <c r="BC1959" s="202"/>
      <c r="BD1959" s="24"/>
      <c r="BE1959" s="151"/>
      <c r="BG1959" s="151"/>
      <c r="BI1959" s="151"/>
      <c r="BL1959" s="152"/>
    </row>
    <row r="1960" spans="1:64" s="169" customFormat="1">
      <c r="A1960" s="24"/>
      <c r="B1960" s="24"/>
      <c r="C1960" s="57"/>
      <c r="D1960" s="57"/>
      <c r="E1960" s="57"/>
      <c r="F1960" s="57"/>
      <c r="G1960" s="57"/>
      <c r="H1960" s="57"/>
      <c r="I1960" s="57"/>
      <c r="J1960" s="57"/>
      <c r="K1960" s="57"/>
      <c r="L1960" s="57"/>
      <c r="M1960" s="57"/>
      <c r="N1960" s="57"/>
      <c r="O1960" s="63"/>
      <c r="P1960" s="57"/>
      <c r="Q1960" s="57"/>
      <c r="R1960" s="57"/>
      <c r="S1960" s="57"/>
      <c r="T1960" s="57"/>
      <c r="U1960" s="57"/>
      <c r="V1960" s="57"/>
      <c r="W1960" s="57"/>
      <c r="X1960" s="57"/>
      <c r="Y1960" s="57"/>
      <c r="Z1960" s="57"/>
      <c r="AA1960" s="57"/>
      <c r="AB1960" s="57"/>
      <c r="AC1960" s="57"/>
      <c r="AD1960" s="57"/>
      <c r="AE1960" s="57"/>
      <c r="AF1960" s="64"/>
      <c r="AG1960" s="64"/>
      <c r="AH1960" s="64"/>
      <c r="AI1960" s="64"/>
      <c r="AJ1960" s="61"/>
      <c r="AL1960" s="62"/>
      <c r="AM1960" s="24"/>
      <c r="AS1960" s="24"/>
      <c r="AT1960" s="24"/>
      <c r="AU1960" s="24"/>
      <c r="AV1960" s="24"/>
      <c r="AW1960" s="24"/>
      <c r="AX1960" s="24"/>
      <c r="AZ1960" s="170"/>
      <c r="BA1960" s="170"/>
      <c r="BB1960" s="57"/>
      <c r="BC1960" s="202"/>
      <c r="BD1960" s="24"/>
      <c r="BE1960" s="151"/>
      <c r="BG1960" s="151"/>
      <c r="BI1960" s="151"/>
      <c r="BL1960" s="152"/>
    </row>
    <row r="1961" spans="1:64" s="169" customFormat="1">
      <c r="A1961" s="24"/>
      <c r="B1961" s="24"/>
      <c r="C1961" s="57"/>
      <c r="D1961" s="57"/>
      <c r="E1961" s="57"/>
      <c r="F1961" s="57"/>
      <c r="G1961" s="57"/>
      <c r="H1961" s="57"/>
      <c r="I1961" s="57"/>
      <c r="J1961" s="57"/>
      <c r="K1961" s="57"/>
      <c r="L1961" s="57"/>
      <c r="M1961" s="57"/>
      <c r="N1961" s="57"/>
      <c r="O1961" s="63"/>
      <c r="P1961" s="57"/>
      <c r="Q1961" s="57"/>
      <c r="R1961" s="57"/>
      <c r="S1961" s="57"/>
      <c r="T1961" s="57"/>
      <c r="U1961" s="57"/>
      <c r="V1961" s="57"/>
      <c r="W1961" s="57"/>
      <c r="X1961" s="57"/>
      <c r="Y1961" s="57"/>
      <c r="Z1961" s="57"/>
      <c r="AA1961" s="57"/>
      <c r="AB1961" s="57"/>
      <c r="AC1961" s="57"/>
      <c r="AD1961" s="57"/>
      <c r="AE1961" s="57"/>
      <c r="AF1961" s="64"/>
      <c r="AG1961" s="64"/>
      <c r="AH1961" s="64"/>
      <c r="AI1961" s="64"/>
      <c r="AJ1961" s="61"/>
      <c r="AL1961" s="62"/>
      <c r="AM1961" s="24"/>
      <c r="AS1961" s="24"/>
      <c r="AT1961" s="24"/>
      <c r="AU1961" s="24"/>
      <c r="AV1961" s="24"/>
      <c r="AW1961" s="24"/>
      <c r="AX1961" s="24"/>
      <c r="AZ1961" s="170"/>
      <c r="BA1961" s="170"/>
      <c r="BB1961" s="57"/>
      <c r="BC1961" s="202"/>
      <c r="BD1961" s="24"/>
      <c r="BE1961" s="151"/>
      <c r="BG1961" s="151"/>
      <c r="BI1961" s="151"/>
      <c r="BL1961" s="152"/>
    </row>
    <row r="1962" spans="1:64" s="169" customFormat="1">
      <c r="A1962" s="24"/>
      <c r="B1962" s="24"/>
      <c r="C1962" s="57"/>
      <c r="D1962" s="57"/>
      <c r="E1962" s="57"/>
      <c r="F1962" s="57"/>
      <c r="G1962" s="57"/>
      <c r="H1962" s="57"/>
      <c r="I1962" s="57"/>
      <c r="J1962" s="57"/>
      <c r="K1962" s="57"/>
      <c r="L1962" s="57"/>
      <c r="M1962" s="57"/>
      <c r="N1962" s="57"/>
      <c r="O1962" s="63"/>
      <c r="P1962" s="57"/>
      <c r="Q1962" s="57"/>
      <c r="R1962" s="57"/>
      <c r="S1962" s="57"/>
      <c r="T1962" s="57"/>
      <c r="U1962" s="57"/>
      <c r="V1962" s="57"/>
      <c r="W1962" s="57"/>
      <c r="X1962" s="57"/>
      <c r="Y1962" s="57"/>
      <c r="Z1962" s="57"/>
      <c r="AA1962" s="57"/>
      <c r="AB1962" s="57"/>
      <c r="AC1962" s="57"/>
      <c r="AD1962" s="57"/>
      <c r="AE1962" s="57"/>
      <c r="AF1962" s="64"/>
      <c r="AG1962" s="64"/>
      <c r="AH1962" s="64"/>
      <c r="AI1962" s="64"/>
      <c r="AJ1962" s="61"/>
      <c r="AL1962" s="62"/>
      <c r="AM1962" s="24"/>
      <c r="AS1962" s="24"/>
      <c r="AT1962" s="24"/>
      <c r="AU1962" s="24"/>
      <c r="AV1962" s="24"/>
      <c r="AW1962" s="24"/>
      <c r="AX1962" s="24"/>
      <c r="AZ1962" s="170"/>
      <c r="BA1962" s="170"/>
      <c r="BB1962" s="57"/>
      <c r="BC1962" s="202"/>
      <c r="BD1962" s="24"/>
      <c r="BE1962" s="151"/>
      <c r="BG1962" s="151"/>
      <c r="BI1962" s="151"/>
      <c r="BL1962" s="152"/>
    </row>
    <row r="1963" spans="1:64" s="169" customFormat="1">
      <c r="A1963" s="24"/>
      <c r="B1963" s="24"/>
      <c r="C1963" s="57"/>
      <c r="D1963" s="57"/>
      <c r="E1963" s="57"/>
      <c r="F1963" s="57"/>
      <c r="G1963" s="57"/>
      <c r="H1963" s="57"/>
      <c r="I1963" s="57"/>
      <c r="J1963" s="57"/>
      <c r="K1963" s="57"/>
      <c r="L1963" s="57"/>
      <c r="M1963" s="57"/>
      <c r="N1963" s="57"/>
      <c r="O1963" s="63"/>
      <c r="P1963" s="57"/>
      <c r="Q1963" s="57"/>
      <c r="R1963" s="57"/>
      <c r="S1963" s="57"/>
      <c r="T1963" s="57"/>
      <c r="U1963" s="57"/>
      <c r="V1963" s="57"/>
      <c r="W1963" s="57"/>
      <c r="X1963" s="57"/>
      <c r="Y1963" s="57"/>
      <c r="Z1963" s="57"/>
      <c r="AA1963" s="57"/>
      <c r="AB1963" s="57"/>
      <c r="AC1963" s="57"/>
      <c r="AD1963" s="57"/>
      <c r="AE1963" s="57"/>
      <c r="AF1963" s="64"/>
      <c r="AG1963" s="64"/>
      <c r="AH1963" s="64"/>
      <c r="AI1963" s="64"/>
      <c r="AJ1963" s="61"/>
      <c r="AL1963" s="62"/>
      <c r="AM1963" s="24"/>
      <c r="AS1963" s="24"/>
      <c r="AT1963" s="24"/>
      <c r="AU1963" s="24"/>
      <c r="AV1963" s="24"/>
      <c r="AW1963" s="24"/>
      <c r="AX1963" s="24"/>
      <c r="AZ1963" s="170"/>
      <c r="BA1963" s="170"/>
      <c r="BB1963" s="57"/>
      <c r="BC1963" s="202"/>
      <c r="BD1963" s="24"/>
      <c r="BE1963" s="151"/>
      <c r="BG1963" s="151"/>
      <c r="BI1963" s="151"/>
      <c r="BL1963" s="152"/>
    </row>
    <row r="1964" spans="1:64" s="169" customFormat="1">
      <c r="A1964" s="24"/>
      <c r="B1964" s="24"/>
      <c r="C1964" s="57"/>
      <c r="D1964" s="57"/>
      <c r="E1964" s="57"/>
      <c r="F1964" s="57"/>
      <c r="G1964" s="57"/>
      <c r="H1964" s="57"/>
      <c r="I1964" s="57"/>
      <c r="J1964" s="57"/>
      <c r="K1964" s="57"/>
      <c r="L1964" s="57"/>
      <c r="M1964" s="57"/>
      <c r="N1964" s="57"/>
      <c r="O1964" s="63"/>
      <c r="P1964" s="57"/>
      <c r="Q1964" s="57"/>
      <c r="R1964" s="57"/>
      <c r="S1964" s="57"/>
      <c r="T1964" s="57"/>
      <c r="U1964" s="57"/>
      <c r="V1964" s="57"/>
      <c r="W1964" s="57"/>
      <c r="X1964" s="57"/>
      <c r="Y1964" s="57"/>
      <c r="Z1964" s="57"/>
      <c r="AA1964" s="57"/>
      <c r="AB1964" s="57"/>
      <c r="AC1964" s="57"/>
      <c r="AD1964" s="57"/>
      <c r="AE1964" s="57"/>
      <c r="AF1964" s="64"/>
      <c r="AG1964" s="64"/>
      <c r="AH1964" s="64"/>
      <c r="AI1964" s="64"/>
      <c r="AJ1964" s="61"/>
      <c r="AL1964" s="62"/>
      <c r="AM1964" s="24"/>
      <c r="AS1964" s="24"/>
      <c r="AT1964" s="24"/>
      <c r="AU1964" s="24"/>
      <c r="AV1964" s="24"/>
      <c r="AW1964" s="24"/>
      <c r="AX1964" s="24"/>
      <c r="AZ1964" s="170"/>
      <c r="BA1964" s="170"/>
      <c r="BB1964" s="57"/>
      <c r="BC1964" s="202"/>
      <c r="BD1964" s="24"/>
      <c r="BE1964" s="151"/>
      <c r="BG1964" s="151"/>
      <c r="BI1964" s="151"/>
      <c r="BL1964" s="152"/>
    </row>
    <row r="1965" spans="1:64" s="169" customFormat="1">
      <c r="A1965" s="24"/>
      <c r="B1965" s="24"/>
      <c r="C1965" s="57"/>
      <c r="D1965" s="57"/>
      <c r="E1965" s="57"/>
      <c r="F1965" s="57"/>
      <c r="G1965" s="57"/>
      <c r="H1965" s="57"/>
      <c r="I1965" s="57"/>
      <c r="J1965" s="57"/>
      <c r="K1965" s="57"/>
      <c r="L1965" s="57"/>
      <c r="M1965" s="57"/>
      <c r="N1965" s="57"/>
      <c r="O1965" s="63"/>
      <c r="P1965" s="57"/>
      <c r="Q1965" s="57"/>
      <c r="R1965" s="57"/>
      <c r="S1965" s="57"/>
      <c r="T1965" s="57"/>
      <c r="U1965" s="57"/>
      <c r="V1965" s="57"/>
      <c r="W1965" s="57"/>
      <c r="X1965" s="57"/>
      <c r="Y1965" s="57"/>
      <c r="Z1965" s="57"/>
      <c r="AA1965" s="57"/>
      <c r="AB1965" s="57"/>
      <c r="AC1965" s="57"/>
      <c r="AD1965" s="57"/>
      <c r="AE1965" s="57"/>
      <c r="AF1965" s="64"/>
      <c r="AG1965" s="64"/>
      <c r="AH1965" s="64"/>
      <c r="AI1965" s="64"/>
      <c r="AJ1965" s="61"/>
      <c r="AL1965" s="62"/>
      <c r="AM1965" s="24"/>
      <c r="AS1965" s="24"/>
      <c r="AT1965" s="24"/>
      <c r="AU1965" s="24"/>
      <c r="AV1965" s="24"/>
      <c r="AW1965" s="24"/>
      <c r="AX1965" s="24"/>
      <c r="AZ1965" s="170"/>
      <c r="BA1965" s="170"/>
      <c r="BB1965" s="57"/>
      <c r="BC1965" s="202"/>
      <c r="BD1965" s="24"/>
      <c r="BE1965" s="151"/>
      <c r="BG1965" s="151"/>
      <c r="BI1965" s="151"/>
      <c r="BL1965" s="152"/>
    </row>
    <row r="1966" spans="1:64" s="169" customFormat="1">
      <c r="A1966" s="24"/>
      <c r="B1966" s="24"/>
      <c r="C1966" s="57"/>
      <c r="D1966" s="57"/>
      <c r="E1966" s="57"/>
      <c r="F1966" s="57"/>
      <c r="G1966" s="57"/>
      <c r="H1966" s="57"/>
      <c r="I1966" s="57"/>
      <c r="J1966" s="57"/>
      <c r="K1966" s="57"/>
      <c r="L1966" s="57"/>
      <c r="M1966" s="57"/>
      <c r="N1966" s="57"/>
      <c r="O1966" s="63"/>
      <c r="P1966" s="57"/>
      <c r="Q1966" s="57"/>
      <c r="R1966" s="57"/>
      <c r="S1966" s="57"/>
      <c r="T1966" s="57"/>
      <c r="U1966" s="57"/>
      <c r="V1966" s="57"/>
      <c r="W1966" s="57"/>
      <c r="X1966" s="57"/>
      <c r="Y1966" s="57"/>
      <c r="Z1966" s="57"/>
      <c r="AA1966" s="57"/>
      <c r="AB1966" s="57"/>
      <c r="AC1966" s="57"/>
      <c r="AD1966" s="57"/>
      <c r="AE1966" s="57"/>
      <c r="AF1966" s="64"/>
      <c r="AG1966" s="64"/>
      <c r="AH1966" s="64"/>
      <c r="AI1966" s="64"/>
      <c r="AJ1966" s="61"/>
      <c r="AL1966" s="62"/>
      <c r="AM1966" s="24"/>
      <c r="AS1966" s="24"/>
      <c r="AT1966" s="24"/>
      <c r="AU1966" s="24"/>
      <c r="AV1966" s="24"/>
      <c r="AW1966" s="24"/>
      <c r="AX1966" s="24"/>
      <c r="AZ1966" s="170"/>
      <c r="BA1966" s="170"/>
      <c r="BB1966" s="57"/>
      <c r="BC1966" s="202"/>
      <c r="BD1966" s="24"/>
      <c r="BE1966" s="151"/>
      <c r="BG1966" s="151"/>
      <c r="BI1966" s="151"/>
      <c r="BL1966" s="152"/>
    </row>
    <row r="1967" spans="1:64" s="169" customFormat="1">
      <c r="A1967" s="24"/>
      <c r="B1967" s="24"/>
      <c r="C1967" s="57"/>
      <c r="D1967" s="57"/>
      <c r="E1967" s="57"/>
      <c r="F1967" s="57"/>
      <c r="G1967" s="57"/>
      <c r="H1967" s="57"/>
      <c r="I1967" s="57"/>
      <c r="J1967" s="57"/>
      <c r="K1967" s="57"/>
      <c r="L1967" s="57"/>
      <c r="M1967" s="57"/>
      <c r="N1967" s="57"/>
      <c r="O1967" s="63"/>
      <c r="P1967" s="57"/>
      <c r="Q1967" s="57"/>
      <c r="R1967" s="57"/>
      <c r="S1967" s="57"/>
      <c r="T1967" s="57"/>
      <c r="U1967" s="57"/>
      <c r="V1967" s="57"/>
      <c r="W1967" s="57"/>
      <c r="X1967" s="57"/>
      <c r="Y1967" s="57"/>
      <c r="Z1967" s="57"/>
      <c r="AA1967" s="57"/>
      <c r="AB1967" s="57"/>
      <c r="AC1967" s="57"/>
      <c r="AD1967" s="57"/>
      <c r="AE1967" s="57"/>
      <c r="AF1967" s="64"/>
      <c r="AG1967" s="64"/>
      <c r="AH1967" s="64"/>
      <c r="AI1967" s="64"/>
      <c r="AJ1967" s="61"/>
      <c r="AL1967" s="62"/>
      <c r="AM1967" s="24"/>
      <c r="AS1967" s="24"/>
      <c r="AT1967" s="24"/>
      <c r="AU1967" s="24"/>
      <c r="AV1967" s="24"/>
      <c r="AW1967" s="24"/>
      <c r="AX1967" s="24"/>
      <c r="AZ1967" s="170"/>
      <c r="BA1967" s="170"/>
      <c r="BB1967" s="57"/>
      <c r="BC1967" s="202"/>
      <c r="BD1967" s="24"/>
      <c r="BE1967" s="151"/>
      <c r="BG1967" s="151"/>
      <c r="BI1967" s="151"/>
      <c r="BL1967" s="152"/>
    </row>
    <row r="1968" spans="1:64" s="169" customFormat="1">
      <c r="A1968" s="24"/>
      <c r="B1968" s="24"/>
      <c r="C1968" s="57"/>
      <c r="D1968" s="57"/>
      <c r="E1968" s="57"/>
      <c r="F1968" s="57"/>
      <c r="G1968" s="57"/>
      <c r="H1968" s="57"/>
      <c r="I1968" s="57"/>
      <c r="J1968" s="57"/>
      <c r="K1968" s="57"/>
      <c r="L1968" s="57"/>
      <c r="M1968" s="57"/>
      <c r="N1968" s="57"/>
      <c r="O1968" s="63"/>
      <c r="P1968" s="57"/>
      <c r="Q1968" s="57"/>
      <c r="R1968" s="57"/>
      <c r="S1968" s="57"/>
      <c r="T1968" s="57"/>
      <c r="U1968" s="57"/>
      <c r="V1968" s="57"/>
      <c r="W1968" s="57"/>
      <c r="X1968" s="57"/>
      <c r="Y1968" s="57"/>
      <c r="Z1968" s="57"/>
      <c r="AA1968" s="57"/>
      <c r="AB1968" s="57"/>
      <c r="AC1968" s="57"/>
      <c r="AD1968" s="57"/>
      <c r="AE1968" s="57"/>
      <c r="AF1968" s="64"/>
      <c r="AG1968" s="64"/>
      <c r="AH1968" s="64"/>
      <c r="AI1968" s="64"/>
      <c r="AJ1968" s="61"/>
      <c r="AL1968" s="62"/>
      <c r="AM1968" s="24"/>
      <c r="AS1968" s="24"/>
      <c r="AT1968" s="24"/>
      <c r="AU1968" s="24"/>
      <c r="AV1968" s="24"/>
      <c r="AW1968" s="24"/>
      <c r="AX1968" s="24"/>
      <c r="AZ1968" s="170"/>
      <c r="BA1968" s="170"/>
      <c r="BB1968" s="57"/>
      <c r="BC1968" s="202"/>
      <c r="BD1968" s="24"/>
      <c r="BE1968" s="151"/>
      <c r="BG1968" s="151"/>
      <c r="BI1968" s="151"/>
      <c r="BL1968" s="152"/>
    </row>
    <row r="1969" spans="1:64" s="169" customFormat="1">
      <c r="A1969" s="24"/>
      <c r="B1969" s="24"/>
      <c r="C1969" s="57"/>
      <c r="D1969" s="57"/>
      <c r="E1969" s="57"/>
      <c r="F1969" s="57"/>
      <c r="G1969" s="57"/>
      <c r="H1969" s="57"/>
      <c r="I1969" s="57"/>
      <c r="J1969" s="57"/>
      <c r="K1969" s="57"/>
      <c r="L1969" s="57"/>
      <c r="M1969" s="57"/>
      <c r="N1969" s="57"/>
      <c r="O1969" s="63"/>
      <c r="P1969" s="57"/>
      <c r="Q1969" s="57"/>
      <c r="R1969" s="57"/>
      <c r="S1969" s="57"/>
      <c r="T1969" s="57"/>
      <c r="U1969" s="57"/>
      <c r="V1969" s="57"/>
      <c r="W1969" s="57"/>
      <c r="X1969" s="57"/>
      <c r="Y1969" s="57"/>
      <c r="Z1969" s="57"/>
      <c r="AA1969" s="57"/>
      <c r="AB1969" s="57"/>
      <c r="AC1969" s="57"/>
      <c r="AD1969" s="57"/>
      <c r="AE1969" s="57"/>
      <c r="AF1969" s="64"/>
      <c r="AG1969" s="64"/>
      <c r="AH1969" s="64"/>
      <c r="AI1969" s="64"/>
      <c r="AJ1969" s="61"/>
      <c r="AL1969" s="62"/>
      <c r="AM1969" s="24"/>
      <c r="AS1969" s="24"/>
      <c r="AT1969" s="24"/>
      <c r="AU1969" s="24"/>
      <c r="AV1969" s="24"/>
      <c r="AW1969" s="24"/>
      <c r="AX1969" s="24"/>
      <c r="AZ1969" s="170"/>
      <c r="BA1969" s="170"/>
      <c r="BB1969" s="57"/>
      <c r="BC1969" s="202"/>
      <c r="BD1969" s="24"/>
      <c r="BE1969" s="151"/>
      <c r="BG1969" s="151"/>
      <c r="BI1969" s="151"/>
      <c r="BL1969" s="152"/>
    </row>
    <row r="1970" spans="1:64" s="169" customFormat="1">
      <c r="A1970" s="24"/>
      <c r="B1970" s="24"/>
      <c r="C1970" s="57"/>
      <c r="D1970" s="57"/>
      <c r="E1970" s="57"/>
      <c r="F1970" s="57"/>
      <c r="G1970" s="57"/>
      <c r="H1970" s="57"/>
      <c r="I1970" s="57"/>
      <c r="J1970" s="57"/>
      <c r="K1970" s="57"/>
      <c r="L1970" s="57"/>
      <c r="M1970" s="57"/>
      <c r="N1970" s="57"/>
      <c r="O1970" s="63"/>
      <c r="P1970" s="57"/>
      <c r="Q1970" s="57"/>
      <c r="R1970" s="57"/>
      <c r="S1970" s="57"/>
      <c r="T1970" s="57"/>
      <c r="U1970" s="57"/>
      <c r="V1970" s="57"/>
      <c r="W1970" s="57"/>
      <c r="X1970" s="57"/>
      <c r="Y1970" s="57"/>
      <c r="Z1970" s="57"/>
      <c r="AA1970" s="57"/>
      <c r="AB1970" s="57"/>
      <c r="AC1970" s="57"/>
      <c r="AD1970" s="57"/>
      <c r="AE1970" s="57"/>
      <c r="AF1970" s="64"/>
      <c r="AG1970" s="64"/>
      <c r="AH1970" s="64"/>
      <c r="AI1970" s="64"/>
      <c r="AJ1970" s="61"/>
      <c r="AL1970" s="62"/>
      <c r="AM1970" s="24"/>
      <c r="AS1970" s="24"/>
      <c r="AT1970" s="24"/>
      <c r="AU1970" s="24"/>
      <c r="AV1970" s="24"/>
      <c r="AW1970" s="24"/>
      <c r="AX1970" s="24"/>
      <c r="AZ1970" s="170"/>
      <c r="BA1970" s="170"/>
      <c r="BB1970" s="57"/>
      <c r="BC1970" s="202"/>
      <c r="BD1970" s="24"/>
      <c r="BE1970" s="151"/>
      <c r="BG1970" s="151"/>
      <c r="BI1970" s="151"/>
      <c r="BL1970" s="152"/>
    </row>
    <row r="1971" spans="1:64" s="169" customFormat="1">
      <c r="A1971" s="24"/>
      <c r="B1971" s="24"/>
      <c r="C1971" s="57"/>
      <c r="D1971" s="57"/>
      <c r="E1971" s="57"/>
      <c r="F1971" s="57"/>
      <c r="G1971" s="57"/>
      <c r="H1971" s="57"/>
      <c r="I1971" s="57"/>
      <c r="J1971" s="57"/>
      <c r="K1971" s="57"/>
      <c r="L1971" s="57"/>
      <c r="M1971" s="57"/>
      <c r="N1971" s="57"/>
      <c r="O1971" s="63"/>
      <c r="P1971" s="57"/>
      <c r="Q1971" s="57"/>
      <c r="R1971" s="57"/>
      <c r="S1971" s="57"/>
      <c r="T1971" s="57"/>
      <c r="U1971" s="57"/>
      <c r="V1971" s="57"/>
      <c r="W1971" s="57"/>
      <c r="X1971" s="57"/>
      <c r="Y1971" s="57"/>
      <c r="Z1971" s="57"/>
      <c r="AA1971" s="57"/>
      <c r="AB1971" s="57"/>
      <c r="AC1971" s="57"/>
      <c r="AD1971" s="57"/>
      <c r="AE1971" s="57"/>
      <c r="AF1971" s="64"/>
      <c r="AG1971" s="64"/>
      <c r="AH1971" s="64"/>
      <c r="AI1971" s="64"/>
      <c r="AJ1971" s="61"/>
      <c r="AL1971" s="62"/>
      <c r="AM1971" s="24"/>
      <c r="AS1971" s="24"/>
      <c r="AT1971" s="24"/>
      <c r="AU1971" s="24"/>
      <c r="AV1971" s="24"/>
      <c r="AW1971" s="24"/>
      <c r="AX1971" s="24"/>
      <c r="AZ1971" s="170"/>
      <c r="BA1971" s="170"/>
      <c r="BB1971" s="57"/>
      <c r="BC1971" s="202"/>
      <c r="BD1971" s="24"/>
      <c r="BE1971" s="151"/>
      <c r="BG1971" s="151"/>
      <c r="BI1971" s="151"/>
      <c r="BL1971" s="152"/>
    </row>
    <row r="1972" spans="1:64" s="169" customFormat="1">
      <c r="A1972" s="24"/>
      <c r="B1972" s="24"/>
      <c r="C1972" s="57"/>
      <c r="D1972" s="57"/>
      <c r="E1972" s="57"/>
      <c r="F1972" s="57"/>
      <c r="G1972" s="57"/>
      <c r="H1972" s="57"/>
      <c r="I1972" s="57"/>
      <c r="J1972" s="57"/>
      <c r="K1972" s="57"/>
      <c r="L1972" s="57"/>
      <c r="M1972" s="57"/>
      <c r="N1972" s="57"/>
      <c r="O1972" s="63"/>
      <c r="P1972" s="57"/>
      <c r="Q1972" s="57"/>
      <c r="R1972" s="57"/>
      <c r="S1972" s="57"/>
      <c r="T1972" s="57"/>
      <c r="U1972" s="57"/>
      <c r="V1972" s="57"/>
      <c r="W1972" s="57"/>
      <c r="X1972" s="57"/>
      <c r="Y1972" s="57"/>
      <c r="Z1972" s="57"/>
      <c r="AA1972" s="57"/>
      <c r="AB1972" s="57"/>
      <c r="AC1972" s="57"/>
      <c r="AD1972" s="57"/>
      <c r="AE1972" s="57"/>
      <c r="AF1972" s="64"/>
      <c r="AG1972" s="64"/>
      <c r="AH1972" s="64"/>
      <c r="AI1972" s="64"/>
      <c r="AJ1972" s="61"/>
      <c r="AL1972" s="62"/>
      <c r="AM1972" s="24"/>
      <c r="AS1972" s="24"/>
      <c r="AT1972" s="24"/>
      <c r="AU1972" s="24"/>
      <c r="AV1972" s="24"/>
      <c r="AW1972" s="24"/>
      <c r="AX1972" s="24"/>
      <c r="AZ1972" s="170"/>
      <c r="BA1972" s="170"/>
      <c r="BB1972" s="57"/>
      <c r="BC1972" s="202"/>
      <c r="BD1972" s="24"/>
      <c r="BE1972" s="151"/>
      <c r="BG1972" s="151"/>
      <c r="BI1972" s="151"/>
      <c r="BL1972" s="152"/>
    </row>
    <row r="1973" spans="1:64" s="169" customFormat="1">
      <c r="A1973" s="24"/>
      <c r="B1973" s="24"/>
      <c r="C1973" s="57"/>
      <c r="D1973" s="57"/>
      <c r="E1973" s="57"/>
      <c r="F1973" s="57"/>
      <c r="G1973" s="57"/>
      <c r="H1973" s="57"/>
      <c r="I1973" s="57"/>
      <c r="J1973" s="57"/>
      <c r="K1973" s="57"/>
      <c r="L1973" s="57"/>
      <c r="M1973" s="57"/>
      <c r="N1973" s="57"/>
      <c r="O1973" s="63"/>
      <c r="P1973" s="57"/>
      <c r="Q1973" s="57"/>
      <c r="R1973" s="57"/>
      <c r="S1973" s="57"/>
      <c r="T1973" s="57"/>
      <c r="U1973" s="57"/>
      <c r="V1973" s="57"/>
      <c r="W1973" s="57"/>
      <c r="X1973" s="57"/>
      <c r="Y1973" s="57"/>
      <c r="Z1973" s="57"/>
      <c r="AA1973" s="57"/>
      <c r="AB1973" s="57"/>
      <c r="AC1973" s="57"/>
      <c r="AD1973" s="57"/>
      <c r="AE1973" s="57"/>
      <c r="AF1973" s="64"/>
      <c r="AG1973" s="64"/>
      <c r="AH1973" s="64"/>
      <c r="AI1973" s="64"/>
      <c r="AJ1973" s="61"/>
      <c r="AL1973" s="62"/>
      <c r="AM1973" s="24"/>
      <c r="AS1973" s="24"/>
      <c r="AT1973" s="24"/>
      <c r="AU1973" s="24"/>
      <c r="AV1973" s="24"/>
      <c r="AW1973" s="24"/>
      <c r="AX1973" s="24"/>
      <c r="AZ1973" s="170"/>
      <c r="BA1973" s="170"/>
      <c r="BB1973" s="57"/>
      <c r="BC1973" s="202"/>
      <c r="BD1973" s="24"/>
      <c r="BE1973" s="151"/>
      <c r="BG1973" s="151"/>
      <c r="BI1973" s="151"/>
      <c r="BL1973" s="152"/>
    </row>
    <row r="1974" spans="1:64" s="169" customFormat="1">
      <c r="A1974" s="24"/>
      <c r="B1974" s="24"/>
      <c r="C1974" s="57"/>
      <c r="D1974" s="57"/>
      <c r="E1974" s="57"/>
      <c r="F1974" s="57"/>
      <c r="G1974" s="57"/>
      <c r="H1974" s="57"/>
      <c r="I1974" s="57"/>
      <c r="J1974" s="57"/>
      <c r="K1974" s="57"/>
      <c r="L1974" s="57"/>
      <c r="M1974" s="57"/>
      <c r="N1974" s="57"/>
      <c r="O1974" s="63"/>
      <c r="P1974" s="57"/>
      <c r="Q1974" s="57"/>
      <c r="R1974" s="57"/>
      <c r="S1974" s="57"/>
      <c r="T1974" s="57"/>
      <c r="U1974" s="57"/>
      <c r="V1974" s="57"/>
      <c r="W1974" s="57"/>
      <c r="X1974" s="57"/>
      <c r="Y1974" s="57"/>
      <c r="Z1974" s="57"/>
      <c r="AA1974" s="57"/>
      <c r="AB1974" s="57"/>
      <c r="AC1974" s="57"/>
      <c r="AD1974" s="57"/>
      <c r="AE1974" s="57"/>
      <c r="AF1974" s="64"/>
      <c r="AG1974" s="64"/>
      <c r="AH1974" s="64"/>
      <c r="AI1974" s="64"/>
      <c r="AJ1974" s="61"/>
      <c r="AL1974" s="62"/>
      <c r="AM1974" s="24"/>
      <c r="AS1974" s="24"/>
      <c r="AT1974" s="24"/>
      <c r="AU1974" s="24"/>
      <c r="AV1974" s="24"/>
      <c r="AW1974" s="24"/>
      <c r="AX1974" s="24"/>
      <c r="AZ1974" s="170"/>
      <c r="BA1974" s="170"/>
      <c r="BB1974" s="57"/>
      <c r="BC1974" s="202"/>
      <c r="BD1974" s="24"/>
      <c r="BE1974" s="151"/>
      <c r="BG1974" s="151"/>
      <c r="BI1974" s="151"/>
      <c r="BL1974" s="152"/>
    </row>
    <row r="1975" spans="1:64" s="169" customFormat="1">
      <c r="A1975" s="24"/>
      <c r="B1975" s="24"/>
      <c r="C1975" s="57"/>
      <c r="D1975" s="57"/>
      <c r="E1975" s="57"/>
      <c r="F1975" s="57"/>
      <c r="G1975" s="57"/>
      <c r="H1975" s="57"/>
      <c r="I1975" s="57"/>
      <c r="J1975" s="57"/>
      <c r="K1975" s="57"/>
      <c r="L1975" s="57"/>
      <c r="M1975" s="57"/>
      <c r="N1975" s="57"/>
      <c r="O1975" s="63"/>
      <c r="P1975" s="57"/>
      <c r="Q1975" s="57"/>
      <c r="R1975" s="57"/>
      <c r="S1975" s="57"/>
      <c r="T1975" s="57"/>
      <c r="U1975" s="57"/>
      <c r="V1975" s="57"/>
      <c r="W1975" s="57"/>
      <c r="X1975" s="57"/>
      <c r="Y1975" s="57"/>
      <c r="Z1975" s="57"/>
      <c r="AA1975" s="57"/>
      <c r="AB1975" s="57"/>
      <c r="AC1975" s="57"/>
      <c r="AD1975" s="57"/>
      <c r="AE1975" s="57"/>
      <c r="AF1975" s="64"/>
      <c r="AG1975" s="64"/>
      <c r="AH1975" s="64"/>
      <c r="AI1975" s="64"/>
      <c r="AJ1975" s="61"/>
      <c r="AL1975" s="62"/>
      <c r="AM1975" s="24"/>
      <c r="AS1975" s="24"/>
      <c r="AT1975" s="24"/>
      <c r="AU1975" s="24"/>
      <c r="AV1975" s="24"/>
      <c r="AW1975" s="24"/>
      <c r="AX1975" s="24"/>
      <c r="AZ1975" s="170"/>
      <c r="BA1975" s="170"/>
      <c r="BB1975" s="57"/>
      <c r="BC1975" s="202"/>
      <c r="BD1975" s="24"/>
      <c r="BE1975" s="151"/>
      <c r="BG1975" s="151"/>
      <c r="BI1975" s="151"/>
      <c r="BL1975" s="152"/>
    </row>
    <row r="1976" spans="1:64" s="169" customFormat="1">
      <c r="A1976" s="24"/>
      <c r="B1976" s="24"/>
      <c r="C1976" s="57"/>
      <c r="D1976" s="57"/>
      <c r="E1976" s="57"/>
      <c r="F1976" s="57"/>
      <c r="G1976" s="57"/>
      <c r="H1976" s="57"/>
      <c r="I1976" s="57"/>
      <c r="J1976" s="57"/>
      <c r="K1976" s="57"/>
      <c r="L1976" s="57"/>
      <c r="M1976" s="57"/>
      <c r="N1976" s="57"/>
      <c r="O1976" s="63"/>
      <c r="P1976" s="57"/>
      <c r="Q1976" s="57"/>
      <c r="R1976" s="57"/>
      <c r="S1976" s="57"/>
      <c r="T1976" s="57"/>
      <c r="U1976" s="57"/>
      <c r="V1976" s="57"/>
      <c r="W1976" s="57"/>
      <c r="X1976" s="57"/>
      <c r="Y1976" s="57"/>
      <c r="Z1976" s="57"/>
      <c r="AA1976" s="57"/>
      <c r="AB1976" s="57"/>
      <c r="AC1976" s="57"/>
      <c r="AD1976" s="57"/>
      <c r="AE1976" s="57"/>
      <c r="AF1976" s="64"/>
      <c r="AG1976" s="64"/>
      <c r="AH1976" s="64"/>
      <c r="AI1976" s="64"/>
      <c r="AJ1976" s="61"/>
      <c r="AL1976" s="62"/>
      <c r="AM1976" s="24"/>
      <c r="AS1976" s="24"/>
      <c r="AT1976" s="24"/>
      <c r="AU1976" s="24"/>
      <c r="AV1976" s="24"/>
      <c r="AW1976" s="24"/>
      <c r="AX1976" s="24"/>
      <c r="AZ1976" s="170"/>
      <c r="BA1976" s="170"/>
      <c r="BB1976" s="57"/>
      <c r="BC1976" s="202"/>
      <c r="BD1976" s="24"/>
      <c r="BE1976" s="151"/>
      <c r="BG1976" s="151"/>
      <c r="BI1976" s="151"/>
      <c r="BL1976" s="152"/>
    </row>
    <row r="1977" spans="1:64" s="169" customFormat="1">
      <c r="A1977" s="24"/>
      <c r="B1977" s="24"/>
      <c r="C1977" s="57"/>
      <c r="D1977" s="57"/>
      <c r="E1977" s="57"/>
      <c r="F1977" s="57"/>
      <c r="G1977" s="57"/>
      <c r="H1977" s="57"/>
      <c r="I1977" s="57"/>
      <c r="J1977" s="57"/>
      <c r="K1977" s="57"/>
      <c r="L1977" s="57"/>
      <c r="M1977" s="57"/>
      <c r="N1977" s="57"/>
      <c r="O1977" s="63"/>
      <c r="P1977" s="57"/>
      <c r="Q1977" s="57"/>
      <c r="R1977" s="57"/>
      <c r="S1977" s="57"/>
      <c r="T1977" s="57"/>
      <c r="U1977" s="57"/>
      <c r="V1977" s="57"/>
      <c r="W1977" s="57"/>
      <c r="X1977" s="57"/>
      <c r="Y1977" s="57"/>
      <c r="Z1977" s="57"/>
      <c r="AA1977" s="57"/>
      <c r="AB1977" s="57"/>
      <c r="AC1977" s="57"/>
      <c r="AD1977" s="57"/>
      <c r="AE1977" s="57"/>
      <c r="AF1977" s="64"/>
      <c r="AG1977" s="64"/>
      <c r="AH1977" s="64"/>
      <c r="AI1977" s="64"/>
      <c r="AJ1977" s="61"/>
      <c r="AL1977" s="62"/>
      <c r="AM1977" s="24"/>
      <c r="AS1977" s="24"/>
      <c r="AT1977" s="24"/>
      <c r="AU1977" s="24"/>
      <c r="AV1977" s="24"/>
      <c r="AW1977" s="24"/>
      <c r="AX1977" s="24"/>
      <c r="AZ1977" s="170"/>
      <c r="BA1977" s="170"/>
      <c r="BB1977" s="57"/>
      <c r="BC1977" s="202"/>
      <c r="BD1977" s="24"/>
      <c r="BE1977" s="151"/>
      <c r="BG1977" s="151"/>
      <c r="BI1977" s="151"/>
      <c r="BL1977" s="152"/>
    </row>
    <row r="1978" spans="1:64" s="169" customFormat="1">
      <c r="A1978" s="24"/>
      <c r="B1978" s="24"/>
      <c r="C1978" s="57"/>
      <c r="D1978" s="57"/>
      <c r="E1978" s="57"/>
      <c r="F1978" s="57"/>
      <c r="G1978" s="57"/>
      <c r="H1978" s="57"/>
      <c r="I1978" s="57"/>
      <c r="J1978" s="57"/>
      <c r="K1978" s="57"/>
      <c r="L1978" s="57"/>
      <c r="M1978" s="57"/>
      <c r="N1978" s="57"/>
      <c r="O1978" s="63"/>
      <c r="P1978" s="57"/>
      <c r="Q1978" s="57"/>
      <c r="R1978" s="57"/>
      <c r="S1978" s="57"/>
      <c r="T1978" s="57"/>
      <c r="U1978" s="57"/>
      <c r="V1978" s="57"/>
      <c r="W1978" s="57"/>
      <c r="X1978" s="57"/>
      <c r="Y1978" s="57"/>
      <c r="Z1978" s="57"/>
      <c r="AA1978" s="57"/>
      <c r="AB1978" s="57"/>
      <c r="AC1978" s="57"/>
      <c r="AD1978" s="57"/>
      <c r="AE1978" s="57"/>
      <c r="AF1978" s="64"/>
      <c r="AG1978" s="64"/>
      <c r="AH1978" s="64"/>
      <c r="AI1978" s="64"/>
      <c r="AJ1978" s="61"/>
      <c r="AL1978" s="62"/>
      <c r="AM1978" s="24"/>
      <c r="AS1978" s="24"/>
      <c r="AT1978" s="24"/>
      <c r="AU1978" s="24"/>
      <c r="AV1978" s="24"/>
      <c r="AW1978" s="24"/>
      <c r="AX1978" s="24"/>
      <c r="AZ1978" s="170"/>
      <c r="BA1978" s="170"/>
      <c r="BB1978" s="57"/>
      <c r="BC1978" s="202"/>
      <c r="BD1978" s="24"/>
      <c r="BE1978" s="151"/>
      <c r="BG1978" s="151"/>
      <c r="BI1978" s="151"/>
      <c r="BL1978" s="152"/>
    </row>
    <row r="1979" spans="1:64" s="169" customFormat="1">
      <c r="A1979" s="24"/>
      <c r="B1979" s="24"/>
      <c r="C1979" s="57"/>
      <c r="D1979" s="57"/>
      <c r="E1979" s="57"/>
      <c r="F1979" s="57"/>
      <c r="G1979" s="57"/>
      <c r="H1979" s="57"/>
      <c r="I1979" s="57"/>
      <c r="J1979" s="57"/>
      <c r="K1979" s="57"/>
      <c r="L1979" s="57"/>
      <c r="M1979" s="57"/>
      <c r="N1979" s="57"/>
      <c r="O1979" s="63"/>
      <c r="P1979" s="57"/>
      <c r="Q1979" s="57"/>
      <c r="R1979" s="57"/>
      <c r="S1979" s="57"/>
      <c r="T1979" s="57"/>
      <c r="U1979" s="57"/>
      <c r="V1979" s="57"/>
      <c r="W1979" s="57"/>
      <c r="X1979" s="57"/>
      <c r="Y1979" s="57"/>
      <c r="Z1979" s="57"/>
      <c r="AA1979" s="57"/>
      <c r="AB1979" s="57"/>
      <c r="AC1979" s="57"/>
      <c r="AD1979" s="57"/>
      <c r="AE1979" s="57"/>
      <c r="AF1979" s="64"/>
      <c r="AG1979" s="64"/>
      <c r="AH1979" s="64"/>
      <c r="AI1979" s="64"/>
      <c r="AJ1979" s="61"/>
      <c r="AL1979" s="62"/>
      <c r="AM1979" s="24"/>
      <c r="AS1979" s="24"/>
      <c r="AT1979" s="24"/>
      <c r="AU1979" s="24"/>
      <c r="AV1979" s="24"/>
      <c r="AW1979" s="24"/>
      <c r="AX1979" s="24"/>
      <c r="AZ1979" s="170"/>
      <c r="BA1979" s="170"/>
      <c r="BB1979" s="57"/>
      <c r="BC1979" s="202"/>
      <c r="BD1979" s="24"/>
      <c r="BE1979" s="151"/>
      <c r="BG1979" s="151"/>
      <c r="BI1979" s="151"/>
      <c r="BL1979" s="152"/>
    </row>
    <row r="1980" spans="1:64" s="169" customFormat="1">
      <c r="A1980" s="24"/>
      <c r="B1980" s="24"/>
      <c r="C1980" s="57"/>
      <c r="D1980" s="57"/>
      <c r="E1980" s="57"/>
      <c r="F1980" s="57"/>
      <c r="G1980" s="57"/>
      <c r="H1980" s="57"/>
      <c r="I1980" s="57"/>
      <c r="J1980" s="57"/>
      <c r="K1980" s="57"/>
      <c r="L1980" s="57"/>
      <c r="M1980" s="57"/>
      <c r="N1980" s="57"/>
      <c r="O1980" s="63"/>
      <c r="P1980" s="57"/>
      <c r="Q1980" s="57"/>
      <c r="R1980" s="57"/>
      <c r="S1980" s="57"/>
      <c r="T1980" s="57"/>
      <c r="U1980" s="57"/>
      <c r="V1980" s="57"/>
      <c r="W1980" s="57"/>
      <c r="X1980" s="57"/>
      <c r="Y1980" s="57"/>
      <c r="Z1980" s="57"/>
      <c r="AA1980" s="57"/>
      <c r="AB1980" s="57"/>
      <c r="AC1980" s="57"/>
      <c r="AD1980" s="57"/>
      <c r="AE1980" s="57"/>
      <c r="AF1980" s="64"/>
      <c r="AG1980" s="64"/>
      <c r="AH1980" s="64"/>
      <c r="AI1980" s="64"/>
      <c r="AJ1980" s="61"/>
      <c r="AL1980" s="62"/>
      <c r="AM1980" s="24"/>
      <c r="AS1980" s="24"/>
      <c r="AT1980" s="24"/>
      <c r="AU1980" s="24"/>
      <c r="AV1980" s="24"/>
      <c r="AW1980" s="24"/>
      <c r="AX1980" s="24"/>
      <c r="AZ1980" s="170"/>
      <c r="BA1980" s="170"/>
      <c r="BB1980" s="57"/>
      <c r="BC1980" s="202"/>
      <c r="BD1980" s="24"/>
      <c r="BE1980" s="151"/>
      <c r="BG1980" s="151"/>
      <c r="BI1980" s="151"/>
      <c r="BL1980" s="152"/>
    </row>
    <row r="1981" spans="1:64" s="169" customFormat="1">
      <c r="A1981" s="24"/>
      <c r="B1981" s="24"/>
      <c r="C1981" s="57"/>
      <c r="D1981" s="57"/>
      <c r="E1981" s="57"/>
      <c r="F1981" s="57"/>
      <c r="G1981" s="57"/>
      <c r="H1981" s="57"/>
      <c r="I1981" s="57"/>
      <c r="J1981" s="57"/>
      <c r="K1981" s="57"/>
      <c r="L1981" s="57"/>
      <c r="M1981" s="57"/>
      <c r="N1981" s="57"/>
      <c r="O1981" s="63"/>
      <c r="P1981" s="57"/>
      <c r="Q1981" s="57"/>
      <c r="R1981" s="57"/>
      <c r="S1981" s="57"/>
      <c r="T1981" s="57"/>
      <c r="U1981" s="57"/>
      <c r="V1981" s="57"/>
      <c r="W1981" s="57"/>
      <c r="X1981" s="57"/>
      <c r="Y1981" s="57"/>
      <c r="Z1981" s="57"/>
      <c r="AA1981" s="57"/>
      <c r="AB1981" s="57"/>
      <c r="AC1981" s="57"/>
      <c r="AD1981" s="57"/>
      <c r="AE1981" s="57"/>
      <c r="AF1981" s="64"/>
      <c r="AG1981" s="64"/>
      <c r="AH1981" s="64"/>
      <c r="AI1981" s="64"/>
      <c r="AJ1981" s="61"/>
      <c r="AL1981" s="62"/>
      <c r="AM1981" s="24"/>
      <c r="AS1981" s="24"/>
      <c r="AT1981" s="24"/>
      <c r="AU1981" s="24"/>
      <c r="AV1981" s="24"/>
      <c r="AW1981" s="24"/>
      <c r="AX1981" s="24"/>
      <c r="AZ1981" s="170"/>
      <c r="BA1981" s="170"/>
      <c r="BB1981" s="57"/>
      <c r="BC1981" s="202"/>
      <c r="BD1981" s="24"/>
      <c r="BE1981" s="151"/>
      <c r="BG1981" s="151"/>
      <c r="BI1981" s="151"/>
      <c r="BL1981" s="152"/>
    </row>
    <row r="1982" spans="1:64" s="169" customFormat="1">
      <c r="A1982" s="24"/>
      <c r="B1982" s="24"/>
      <c r="C1982" s="57"/>
      <c r="D1982" s="57"/>
      <c r="E1982" s="57"/>
      <c r="F1982" s="57"/>
      <c r="G1982" s="57"/>
      <c r="H1982" s="57"/>
      <c r="I1982" s="57"/>
      <c r="J1982" s="57"/>
      <c r="K1982" s="57"/>
      <c r="L1982" s="57"/>
      <c r="M1982" s="57"/>
      <c r="N1982" s="57"/>
      <c r="O1982" s="63"/>
      <c r="P1982" s="57"/>
      <c r="Q1982" s="57"/>
      <c r="R1982" s="57"/>
      <c r="S1982" s="57"/>
      <c r="T1982" s="57"/>
      <c r="U1982" s="57"/>
      <c r="V1982" s="57"/>
      <c r="W1982" s="57"/>
      <c r="X1982" s="57"/>
      <c r="Y1982" s="57"/>
      <c r="Z1982" s="57"/>
      <c r="AA1982" s="57"/>
      <c r="AB1982" s="57"/>
      <c r="AC1982" s="57"/>
      <c r="AD1982" s="57"/>
      <c r="AE1982" s="57"/>
      <c r="AF1982" s="64"/>
      <c r="AG1982" s="64"/>
      <c r="AH1982" s="64"/>
      <c r="AI1982" s="64"/>
      <c r="AJ1982" s="61"/>
      <c r="AL1982" s="62"/>
      <c r="AM1982" s="24"/>
      <c r="AS1982" s="24"/>
      <c r="AT1982" s="24"/>
      <c r="AU1982" s="24"/>
      <c r="AV1982" s="24"/>
      <c r="AW1982" s="24"/>
      <c r="AX1982" s="24"/>
      <c r="AZ1982" s="170"/>
      <c r="BA1982" s="170"/>
      <c r="BB1982" s="57"/>
      <c r="BC1982" s="202"/>
      <c r="BD1982" s="24"/>
      <c r="BE1982" s="151"/>
      <c r="BG1982" s="151"/>
      <c r="BI1982" s="151"/>
      <c r="BL1982" s="152"/>
    </row>
    <row r="1983" spans="1:64" s="169" customFormat="1">
      <c r="A1983" s="24"/>
      <c r="B1983" s="24"/>
      <c r="C1983" s="57"/>
      <c r="D1983" s="57"/>
      <c r="E1983" s="57"/>
      <c r="F1983" s="57"/>
      <c r="G1983" s="57"/>
      <c r="H1983" s="57"/>
      <c r="I1983" s="57"/>
      <c r="J1983" s="57"/>
      <c r="K1983" s="57"/>
      <c r="L1983" s="57"/>
      <c r="M1983" s="57"/>
      <c r="N1983" s="57"/>
      <c r="O1983" s="63"/>
      <c r="P1983" s="57"/>
      <c r="Q1983" s="57"/>
      <c r="R1983" s="57"/>
      <c r="S1983" s="57"/>
      <c r="T1983" s="57"/>
      <c r="U1983" s="57"/>
      <c r="V1983" s="57"/>
      <c r="W1983" s="57"/>
      <c r="X1983" s="57"/>
      <c r="Y1983" s="57"/>
      <c r="Z1983" s="57"/>
      <c r="AA1983" s="57"/>
      <c r="AB1983" s="57"/>
      <c r="AC1983" s="57"/>
      <c r="AD1983" s="57"/>
      <c r="AE1983" s="57"/>
      <c r="AF1983" s="64"/>
      <c r="AG1983" s="64"/>
      <c r="AH1983" s="64"/>
      <c r="AI1983" s="64"/>
      <c r="AJ1983" s="61"/>
      <c r="AL1983" s="62"/>
      <c r="AM1983" s="24"/>
      <c r="AS1983" s="24"/>
      <c r="AT1983" s="24"/>
      <c r="AU1983" s="24"/>
      <c r="AV1983" s="24"/>
      <c r="AW1983" s="24"/>
      <c r="AX1983" s="24"/>
      <c r="AZ1983" s="170"/>
      <c r="BA1983" s="170"/>
      <c r="BB1983" s="57"/>
      <c r="BC1983" s="202"/>
      <c r="BD1983" s="24"/>
      <c r="BE1983" s="151"/>
      <c r="BG1983" s="151"/>
      <c r="BI1983" s="151"/>
      <c r="BL1983" s="152"/>
    </row>
    <row r="1984" spans="1:64" s="169" customFormat="1">
      <c r="A1984" s="24"/>
      <c r="B1984" s="24"/>
      <c r="C1984" s="57"/>
      <c r="D1984" s="57"/>
      <c r="E1984" s="57"/>
      <c r="F1984" s="57"/>
      <c r="G1984" s="57"/>
      <c r="H1984" s="57"/>
      <c r="I1984" s="57"/>
      <c r="J1984" s="57"/>
      <c r="K1984" s="57"/>
      <c r="L1984" s="57"/>
      <c r="M1984" s="57"/>
      <c r="N1984" s="57"/>
      <c r="O1984" s="63"/>
      <c r="P1984" s="57"/>
      <c r="Q1984" s="57"/>
      <c r="R1984" s="57"/>
      <c r="S1984" s="57"/>
      <c r="T1984" s="57"/>
      <c r="U1984" s="57"/>
      <c r="V1984" s="57"/>
      <c r="W1984" s="57"/>
      <c r="X1984" s="57"/>
      <c r="Y1984" s="57"/>
      <c r="Z1984" s="57"/>
      <c r="AA1984" s="57"/>
      <c r="AB1984" s="57"/>
      <c r="AC1984" s="57"/>
      <c r="AD1984" s="57"/>
      <c r="AE1984" s="57"/>
      <c r="AF1984" s="64"/>
      <c r="AG1984" s="64"/>
      <c r="AH1984" s="64"/>
      <c r="AI1984" s="64"/>
      <c r="AJ1984" s="61"/>
      <c r="AL1984" s="62"/>
      <c r="AM1984" s="24"/>
      <c r="AS1984" s="24"/>
      <c r="AT1984" s="24"/>
      <c r="AU1984" s="24"/>
      <c r="AV1984" s="24"/>
      <c r="AW1984" s="24"/>
      <c r="AX1984" s="24"/>
      <c r="AZ1984" s="170"/>
      <c r="BA1984" s="170"/>
      <c r="BB1984" s="57"/>
      <c r="BC1984" s="202"/>
      <c r="BD1984" s="24"/>
      <c r="BE1984" s="151"/>
      <c r="BG1984" s="151"/>
      <c r="BI1984" s="151"/>
      <c r="BL1984" s="152"/>
    </row>
    <row r="1985" spans="1:64" s="169" customFormat="1">
      <c r="A1985" s="24"/>
      <c r="B1985" s="24"/>
      <c r="C1985" s="57"/>
      <c r="D1985" s="57"/>
      <c r="E1985" s="57"/>
      <c r="F1985" s="57"/>
      <c r="G1985" s="57"/>
      <c r="H1985" s="57"/>
      <c r="I1985" s="57"/>
      <c r="J1985" s="57"/>
      <c r="K1985" s="57"/>
      <c r="L1985" s="57"/>
      <c r="M1985" s="57"/>
      <c r="N1985" s="57"/>
      <c r="O1985" s="63"/>
      <c r="P1985" s="57"/>
      <c r="Q1985" s="57"/>
      <c r="R1985" s="57"/>
      <c r="S1985" s="57"/>
      <c r="T1985" s="57"/>
      <c r="U1985" s="57"/>
      <c r="V1985" s="57"/>
      <c r="W1985" s="57"/>
      <c r="X1985" s="57"/>
      <c r="Y1985" s="57"/>
      <c r="Z1985" s="57"/>
      <c r="AA1985" s="57"/>
      <c r="AB1985" s="57"/>
      <c r="AC1985" s="57"/>
      <c r="AD1985" s="57"/>
      <c r="AE1985" s="57"/>
      <c r="AF1985" s="64"/>
      <c r="AG1985" s="64"/>
      <c r="AH1985" s="64"/>
      <c r="AI1985" s="64"/>
      <c r="AJ1985" s="61"/>
      <c r="AL1985" s="62"/>
      <c r="AM1985" s="24"/>
      <c r="AS1985" s="24"/>
      <c r="AT1985" s="24"/>
      <c r="AU1985" s="24"/>
      <c r="AV1985" s="24"/>
      <c r="AW1985" s="24"/>
      <c r="AX1985" s="24"/>
      <c r="AZ1985" s="170"/>
      <c r="BA1985" s="170"/>
      <c r="BB1985" s="57"/>
      <c r="BC1985" s="202"/>
      <c r="BD1985" s="24"/>
      <c r="BE1985" s="151"/>
      <c r="BG1985" s="151"/>
      <c r="BI1985" s="151"/>
      <c r="BL1985" s="152"/>
    </row>
    <row r="1986" spans="1:64" s="169" customFormat="1">
      <c r="A1986" s="24"/>
      <c r="B1986" s="24"/>
      <c r="C1986" s="57"/>
      <c r="D1986" s="57"/>
      <c r="E1986" s="57"/>
      <c r="F1986" s="57"/>
      <c r="G1986" s="57"/>
      <c r="H1986" s="57"/>
      <c r="I1986" s="57"/>
      <c r="J1986" s="57"/>
      <c r="K1986" s="57"/>
      <c r="L1986" s="57"/>
      <c r="M1986" s="57"/>
      <c r="N1986" s="57"/>
      <c r="O1986" s="63"/>
      <c r="P1986" s="57"/>
      <c r="Q1986" s="57"/>
      <c r="R1986" s="57"/>
      <c r="S1986" s="57"/>
      <c r="T1986" s="57"/>
      <c r="U1986" s="57"/>
      <c r="V1986" s="57"/>
      <c r="W1986" s="57"/>
      <c r="X1986" s="57"/>
      <c r="Y1986" s="57"/>
      <c r="Z1986" s="57"/>
      <c r="AA1986" s="57"/>
      <c r="AB1986" s="57"/>
      <c r="AC1986" s="57"/>
      <c r="AD1986" s="57"/>
      <c r="AE1986" s="57"/>
      <c r="AF1986" s="64"/>
      <c r="AG1986" s="64"/>
      <c r="AH1986" s="64"/>
      <c r="AI1986" s="64"/>
      <c r="AJ1986" s="61"/>
      <c r="AL1986" s="62"/>
      <c r="AM1986" s="24"/>
      <c r="AS1986" s="24"/>
      <c r="AT1986" s="24"/>
      <c r="AU1986" s="24"/>
      <c r="AV1986" s="24"/>
      <c r="AW1986" s="24"/>
      <c r="AX1986" s="24"/>
      <c r="AZ1986" s="170"/>
      <c r="BA1986" s="170"/>
      <c r="BB1986" s="57"/>
      <c r="BC1986" s="202"/>
      <c r="BD1986" s="24"/>
      <c r="BE1986" s="151"/>
      <c r="BG1986" s="151"/>
      <c r="BI1986" s="151"/>
      <c r="BL1986" s="152"/>
    </row>
    <row r="1987" spans="1:64" s="169" customFormat="1">
      <c r="A1987" s="24"/>
      <c r="B1987" s="24"/>
      <c r="C1987" s="57"/>
      <c r="D1987" s="57"/>
      <c r="E1987" s="57"/>
      <c r="F1987" s="57"/>
      <c r="G1987" s="57"/>
      <c r="H1987" s="57"/>
      <c r="I1987" s="57"/>
      <c r="J1987" s="57"/>
      <c r="K1987" s="57"/>
      <c r="L1987" s="57"/>
      <c r="M1987" s="57"/>
      <c r="N1987" s="57"/>
      <c r="O1987" s="63"/>
      <c r="P1987" s="57"/>
      <c r="Q1987" s="57"/>
      <c r="R1987" s="57"/>
      <c r="S1987" s="57"/>
      <c r="T1987" s="57"/>
      <c r="U1987" s="57"/>
      <c r="V1987" s="57"/>
      <c r="W1987" s="57"/>
      <c r="X1987" s="57"/>
      <c r="Y1987" s="57"/>
      <c r="Z1987" s="57"/>
      <c r="AA1987" s="57"/>
      <c r="AB1987" s="57"/>
      <c r="AC1987" s="57"/>
      <c r="AD1987" s="57"/>
      <c r="AE1987" s="57"/>
      <c r="AF1987" s="64"/>
      <c r="AG1987" s="64"/>
      <c r="AH1987" s="64"/>
      <c r="AI1987" s="64"/>
      <c r="AJ1987" s="61"/>
      <c r="AL1987" s="62"/>
      <c r="AM1987" s="24"/>
      <c r="AS1987" s="24"/>
      <c r="AT1987" s="24"/>
      <c r="AU1987" s="24"/>
      <c r="AV1987" s="24"/>
      <c r="AW1987" s="24"/>
      <c r="AX1987" s="24"/>
      <c r="AZ1987" s="170"/>
      <c r="BA1987" s="170"/>
      <c r="BB1987" s="57"/>
      <c r="BC1987" s="202"/>
      <c r="BD1987" s="24"/>
      <c r="BE1987" s="151"/>
      <c r="BG1987" s="151"/>
      <c r="BI1987" s="151"/>
      <c r="BL1987" s="152"/>
    </row>
    <row r="1988" spans="1:64" s="169" customFormat="1">
      <c r="A1988" s="24"/>
      <c r="B1988" s="24"/>
      <c r="C1988" s="57"/>
      <c r="D1988" s="57"/>
      <c r="E1988" s="57"/>
      <c r="F1988" s="57"/>
      <c r="G1988" s="57"/>
      <c r="H1988" s="57"/>
      <c r="I1988" s="57"/>
      <c r="J1988" s="57"/>
      <c r="K1988" s="57"/>
      <c r="L1988" s="57"/>
      <c r="M1988" s="57"/>
      <c r="N1988" s="57"/>
      <c r="O1988" s="63"/>
      <c r="P1988" s="57"/>
      <c r="Q1988" s="57"/>
      <c r="R1988" s="57"/>
      <c r="S1988" s="57"/>
      <c r="T1988" s="57"/>
      <c r="U1988" s="57"/>
      <c r="V1988" s="57"/>
      <c r="W1988" s="57"/>
      <c r="X1988" s="57"/>
      <c r="Y1988" s="57"/>
      <c r="Z1988" s="57"/>
      <c r="AA1988" s="57"/>
      <c r="AB1988" s="57"/>
      <c r="AC1988" s="57"/>
      <c r="AD1988" s="57"/>
      <c r="AE1988" s="57"/>
      <c r="AF1988" s="64"/>
      <c r="AG1988" s="64"/>
      <c r="AH1988" s="64"/>
      <c r="AI1988" s="64"/>
      <c r="AJ1988" s="61"/>
      <c r="AL1988" s="62"/>
      <c r="AM1988" s="24"/>
      <c r="AS1988" s="24"/>
      <c r="AT1988" s="24"/>
      <c r="AU1988" s="24"/>
      <c r="AV1988" s="24"/>
      <c r="AW1988" s="24"/>
      <c r="AX1988" s="24"/>
      <c r="AZ1988" s="170"/>
      <c r="BA1988" s="170"/>
      <c r="BB1988" s="57"/>
      <c r="BC1988" s="202"/>
      <c r="BD1988" s="24"/>
      <c r="BE1988" s="151"/>
      <c r="BG1988" s="151"/>
      <c r="BI1988" s="151"/>
      <c r="BL1988" s="152"/>
    </row>
    <row r="1989" spans="1:64" s="169" customFormat="1">
      <c r="A1989" s="24"/>
      <c r="B1989" s="24"/>
      <c r="C1989" s="57"/>
      <c r="D1989" s="57"/>
      <c r="E1989" s="57"/>
      <c r="F1989" s="57"/>
      <c r="G1989" s="57"/>
      <c r="H1989" s="57"/>
      <c r="I1989" s="57"/>
      <c r="J1989" s="57"/>
      <c r="K1989" s="57"/>
      <c r="L1989" s="57"/>
      <c r="M1989" s="57"/>
      <c r="N1989" s="57"/>
      <c r="O1989" s="63"/>
      <c r="P1989" s="57"/>
      <c r="Q1989" s="57"/>
      <c r="R1989" s="57"/>
      <c r="S1989" s="57"/>
      <c r="T1989" s="57"/>
      <c r="U1989" s="57"/>
      <c r="V1989" s="57"/>
      <c r="W1989" s="57"/>
      <c r="X1989" s="57"/>
      <c r="Y1989" s="57"/>
      <c r="Z1989" s="57"/>
      <c r="AA1989" s="57"/>
      <c r="AB1989" s="57"/>
      <c r="AC1989" s="57"/>
      <c r="AD1989" s="57"/>
      <c r="AE1989" s="57"/>
      <c r="AF1989" s="64"/>
      <c r="AG1989" s="64"/>
      <c r="AH1989" s="64"/>
      <c r="AI1989" s="64"/>
      <c r="AJ1989" s="61"/>
      <c r="AL1989" s="62"/>
      <c r="AM1989" s="24"/>
      <c r="AS1989" s="24"/>
      <c r="AT1989" s="24"/>
      <c r="AU1989" s="24"/>
      <c r="AV1989" s="24"/>
      <c r="AW1989" s="24"/>
      <c r="AX1989" s="24"/>
      <c r="AZ1989" s="170"/>
      <c r="BA1989" s="170"/>
      <c r="BB1989" s="57"/>
      <c r="BC1989" s="202"/>
      <c r="BD1989" s="24"/>
      <c r="BE1989" s="151"/>
      <c r="BG1989" s="151"/>
      <c r="BI1989" s="151"/>
      <c r="BL1989" s="152"/>
    </row>
    <row r="1990" spans="1:64" s="169" customFormat="1">
      <c r="A1990" s="24"/>
      <c r="B1990" s="24"/>
      <c r="C1990" s="57"/>
      <c r="D1990" s="57"/>
      <c r="E1990" s="57"/>
      <c r="F1990" s="57"/>
      <c r="G1990" s="57"/>
      <c r="H1990" s="57"/>
      <c r="I1990" s="57"/>
      <c r="J1990" s="57"/>
      <c r="K1990" s="57"/>
      <c r="L1990" s="57"/>
      <c r="M1990" s="57"/>
      <c r="N1990" s="57"/>
      <c r="O1990" s="63"/>
      <c r="P1990" s="57"/>
      <c r="Q1990" s="57"/>
      <c r="R1990" s="57"/>
      <c r="S1990" s="57"/>
      <c r="T1990" s="57"/>
      <c r="U1990" s="57"/>
      <c r="V1990" s="57"/>
      <c r="W1990" s="57"/>
      <c r="X1990" s="57"/>
      <c r="Y1990" s="57"/>
      <c r="Z1990" s="57"/>
      <c r="AA1990" s="57"/>
      <c r="AB1990" s="57"/>
      <c r="AC1990" s="57"/>
      <c r="AD1990" s="57"/>
      <c r="AE1990" s="57"/>
      <c r="AF1990" s="64"/>
      <c r="AG1990" s="64"/>
      <c r="AH1990" s="64"/>
      <c r="AI1990" s="64"/>
      <c r="AJ1990" s="61"/>
      <c r="AL1990" s="62"/>
      <c r="AM1990" s="24"/>
      <c r="AS1990" s="24"/>
      <c r="AT1990" s="24"/>
      <c r="AU1990" s="24"/>
      <c r="AV1990" s="24"/>
      <c r="AW1990" s="24"/>
      <c r="AX1990" s="24"/>
      <c r="AZ1990" s="170"/>
      <c r="BA1990" s="170"/>
      <c r="BB1990" s="57"/>
      <c r="BC1990" s="202"/>
      <c r="BD1990" s="24"/>
      <c r="BE1990" s="151"/>
      <c r="BG1990" s="151"/>
      <c r="BI1990" s="151"/>
      <c r="BL1990" s="152"/>
    </row>
    <row r="1991" spans="1:64" s="169" customFormat="1">
      <c r="A1991" s="24"/>
      <c r="B1991" s="24"/>
      <c r="C1991" s="57"/>
      <c r="D1991" s="57"/>
      <c r="E1991" s="57"/>
      <c r="F1991" s="57"/>
      <c r="G1991" s="57"/>
      <c r="H1991" s="57"/>
      <c r="I1991" s="57"/>
      <c r="J1991" s="57"/>
      <c r="K1991" s="57"/>
      <c r="L1991" s="57"/>
      <c r="M1991" s="57"/>
      <c r="N1991" s="57"/>
      <c r="O1991" s="63"/>
      <c r="P1991" s="57"/>
      <c r="Q1991" s="57"/>
      <c r="R1991" s="57"/>
      <c r="S1991" s="57"/>
      <c r="T1991" s="57"/>
      <c r="U1991" s="57"/>
      <c r="V1991" s="57"/>
      <c r="W1991" s="57"/>
      <c r="X1991" s="57"/>
      <c r="Y1991" s="57"/>
      <c r="Z1991" s="57"/>
      <c r="AA1991" s="57"/>
      <c r="AB1991" s="57"/>
      <c r="AC1991" s="57"/>
      <c r="AD1991" s="57"/>
      <c r="AE1991" s="57"/>
      <c r="AF1991" s="64"/>
      <c r="AG1991" s="64"/>
      <c r="AH1991" s="64"/>
      <c r="AI1991" s="64"/>
      <c r="AJ1991" s="61"/>
      <c r="AL1991" s="62"/>
      <c r="AM1991" s="24"/>
      <c r="AS1991" s="24"/>
      <c r="AT1991" s="24"/>
      <c r="AU1991" s="24"/>
      <c r="AV1991" s="24"/>
      <c r="AW1991" s="24"/>
      <c r="AX1991" s="24"/>
      <c r="AZ1991" s="170"/>
      <c r="BA1991" s="170"/>
      <c r="BB1991" s="57"/>
      <c r="BC1991" s="202"/>
      <c r="BD1991" s="24"/>
      <c r="BE1991" s="151"/>
      <c r="BG1991" s="151"/>
      <c r="BI1991" s="151"/>
      <c r="BL1991" s="152"/>
    </row>
    <row r="1992" spans="1:64" s="169" customFormat="1">
      <c r="A1992" s="24"/>
      <c r="B1992" s="24"/>
      <c r="C1992" s="57"/>
      <c r="D1992" s="57"/>
      <c r="E1992" s="57"/>
      <c r="F1992" s="57"/>
      <c r="G1992" s="57"/>
      <c r="H1992" s="57"/>
      <c r="I1992" s="57"/>
      <c r="J1992" s="57"/>
      <c r="K1992" s="57"/>
      <c r="L1992" s="57"/>
      <c r="M1992" s="57"/>
      <c r="N1992" s="57"/>
      <c r="O1992" s="63"/>
      <c r="P1992" s="57"/>
      <c r="Q1992" s="57"/>
      <c r="R1992" s="57"/>
      <c r="S1992" s="57"/>
      <c r="T1992" s="57"/>
      <c r="U1992" s="57"/>
      <c r="V1992" s="57"/>
      <c r="W1992" s="57"/>
      <c r="X1992" s="57"/>
      <c r="Y1992" s="57"/>
      <c r="Z1992" s="57"/>
      <c r="AA1992" s="57"/>
      <c r="AB1992" s="57"/>
      <c r="AC1992" s="57"/>
      <c r="AD1992" s="57"/>
      <c r="AE1992" s="57"/>
      <c r="AF1992" s="64"/>
      <c r="AG1992" s="64"/>
      <c r="AH1992" s="64"/>
      <c r="AI1992" s="64"/>
      <c r="AJ1992" s="61"/>
      <c r="AL1992" s="62"/>
      <c r="AM1992" s="24"/>
      <c r="AS1992" s="24"/>
      <c r="AT1992" s="24"/>
      <c r="AU1992" s="24"/>
      <c r="AV1992" s="24"/>
      <c r="AW1992" s="24"/>
      <c r="AX1992" s="24"/>
      <c r="AZ1992" s="170"/>
      <c r="BA1992" s="170"/>
      <c r="BB1992" s="57"/>
      <c r="BC1992" s="202"/>
      <c r="BD1992" s="24"/>
      <c r="BE1992" s="151"/>
      <c r="BG1992" s="151"/>
      <c r="BI1992" s="151"/>
      <c r="BL1992" s="152"/>
    </row>
    <row r="1993" spans="1:64" s="169" customFormat="1">
      <c r="A1993" s="24"/>
      <c r="B1993" s="24"/>
      <c r="C1993" s="57"/>
      <c r="D1993" s="57"/>
      <c r="E1993" s="57"/>
      <c r="F1993" s="57"/>
      <c r="G1993" s="57"/>
      <c r="H1993" s="57"/>
      <c r="I1993" s="57"/>
      <c r="J1993" s="57"/>
      <c r="K1993" s="57"/>
      <c r="L1993" s="57"/>
      <c r="M1993" s="57"/>
      <c r="N1993" s="57"/>
      <c r="O1993" s="63"/>
      <c r="P1993" s="57"/>
      <c r="Q1993" s="57"/>
      <c r="R1993" s="57"/>
      <c r="S1993" s="57"/>
      <c r="T1993" s="57"/>
      <c r="U1993" s="57"/>
      <c r="V1993" s="57"/>
      <c r="W1993" s="57"/>
      <c r="X1993" s="57"/>
      <c r="Y1993" s="57"/>
      <c r="Z1993" s="57"/>
      <c r="AA1993" s="57"/>
      <c r="AB1993" s="57"/>
      <c r="AC1993" s="57"/>
      <c r="AD1993" s="57"/>
      <c r="AE1993" s="57"/>
      <c r="AF1993" s="64"/>
      <c r="AG1993" s="64"/>
      <c r="AH1993" s="64"/>
      <c r="AI1993" s="64"/>
      <c r="AJ1993" s="61"/>
      <c r="AL1993" s="62"/>
      <c r="AM1993" s="24"/>
      <c r="AS1993" s="24"/>
      <c r="AT1993" s="24"/>
      <c r="AU1993" s="24"/>
      <c r="AV1993" s="24"/>
      <c r="AW1993" s="24"/>
      <c r="AX1993" s="24"/>
      <c r="AZ1993" s="170"/>
      <c r="BA1993" s="170"/>
      <c r="BB1993" s="57"/>
      <c r="BC1993" s="202"/>
      <c r="BD1993" s="24"/>
      <c r="BE1993" s="151"/>
      <c r="BG1993" s="151"/>
      <c r="BI1993" s="151"/>
      <c r="BL1993" s="152"/>
    </row>
    <row r="1994" spans="1:64" s="169" customFormat="1">
      <c r="A1994" s="24"/>
      <c r="B1994" s="24"/>
      <c r="C1994" s="57"/>
      <c r="D1994" s="57"/>
      <c r="E1994" s="57"/>
      <c r="F1994" s="57"/>
      <c r="G1994" s="57"/>
      <c r="H1994" s="57"/>
      <c r="I1994" s="57"/>
      <c r="J1994" s="57"/>
      <c r="K1994" s="57"/>
      <c r="L1994" s="57"/>
      <c r="M1994" s="57"/>
      <c r="N1994" s="57"/>
      <c r="O1994" s="63"/>
      <c r="P1994" s="57"/>
      <c r="Q1994" s="57"/>
      <c r="R1994" s="57"/>
      <c r="S1994" s="57"/>
      <c r="T1994" s="57"/>
      <c r="U1994" s="57"/>
      <c r="V1994" s="57"/>
      <c r="W1994" s="57"/>
      <c r="X1994" s="57"/>
      <c r="Y1994" s="57"/>
      <c r="Z1994" s="57"/>
      <c r="AA1994" s="57"/>
      <c r="AB1994" s="57"/>
      <c r="AC1994" s="57"/>
      <c r="AD1994" s="57"/>
      <c r="AE1994" s="57"/>
      <c r="AF1994" s="64"/>
      <c r="AG1994" s="64"/>
      <c r="AH1994" s="64"/>
      <c r="AI1994" s="64"/>
      <c r="AJ1994" s="61"/>
      <c r="AL1994" s="62"/>
      <c r="AM1994" s="24"/>
      <c r="AS1994" s="24"/>
      <c r="AT1994" s="24"/>
      <c r="AU1994" s="24"/>
      <c r="AV1994" s="24"/>
      <c r="AW1994" s="24"/>
      <c r="AX1994" s="24"/>
      <c r="AZ1994" s="170"/>
      <c r="BA1994" s="170"/>
      <c r="BB1994" s="57"/>
      <c r="BC1994" s="202"/>
      <c r="BD1994" s="24"/>
      <c r="BE1994" s="151"/>
      <c r="BG1994" s="151"/>
      <c r="BI1994" s="151"/>
      <c r="BL1994" s="152"/>
    </row>
    <row r="1995" spans="1:64" s="169" customFormat="1">
      <c r="A1995" s="24"/>
      <c r="B1995" s="24"/>
      <c r="C1995" s="57"/>
      <c r="D1995" s="57"/>
      <c r="E1995" s="57"/>
      <c r="F1995" s="57"/>
      <c r="G1995" s="57"/>
      <c r="H1995" s="57"/>
      <c r="I1995" s="57"/>
      <c r="J1995" s="57"/>
      <c r="K1995" s="57"/>
      <c r="L1995" s="57"/>
      <c r="M1995" s="57"/>
      <c r="N1995" s="57"/>
      <c r="O1995" s="63"/>
      <c r="P1995" s="57"/>
      <c r="Q1995" s="57"/>
      <c r="R1995" s="57"/>
      <c r="S1995" s="57"/>
      <c r="T1995" s="57"/>
      <c r="U1995" s="57"/>
      <c r="V1995" s="57"/>
      <c r="W1995" s="57"/>
      <c r="X1995" s="57"/>
      <c r="Y1995" s="57"/>
      <c r="Z1995" s="57"/>
      <c r="AA1995" s="57"/>
      <c r="AB1995" s="57"/>
      <c r="AC1995" s="57"/>
      <c r="AD1995" s="57"/>
      <c r="AE1995" s="57"/>
      <c r="AF1995" s="64"/>
      <c r="AG1995" s="64"/>
      <c r="AH1995" s="64"/>
      <c r="AI1995" s="64"/>
      <c r="AJ1995" s="61"/>
      <c r="AL1995" s="62"/>
      <c r="AM1995" s="24"/>
      <c r="AS1995" s="24"/>
      <c r="AT1995" s="24"/>
      <c r="AU1995" s="24"/>
      <c r="AV1995" s="24"/>
      <c r="AW1995" s="24"/>
      <c r="AX1995" s="24"/>
      <c r="AZ1995" s="170"/>
      <c r="BA1995" s="170"/>
      <c r="BB1995" s="57"/>
      <c r="BC1995" s="202"/>
      <c r="BD1995" s="24"/>
      <c r="BE1995" s="151"/>
      <c r="BG1995" s="151"/>
      <c r="BI1995" s="151"/>
      <c r="BL1995" s="152"/>
    </row>
    <row r="1996" spans="1:64" s="169" customFormat="1">
      <c r="A1996" s="24"/>
      <c r="B1996" s="24"/>
      <c r="C1996" s="57"/>
      <c r="D1996" s="57"/>
      <c r="E1996" s="57"/>
      <c r="F1996" s="57"/>
      <c r="G1996" s="57"/>
      <c r="H1996" s="57"/>
      <c r="I1996" s="57"/>
      <c r="J1996" s="57"/>
      <c r="K1996" s="57"/>
      <c r="L1996" s="57"/>
      <c r="M1996" s="57"/>
      <c r="N1996" s="57"/>
      <c r="O1996" s="63"/>
      <c r="P1996" s="57"/>
      <c r="Q1996" s="57"/>
      <c r="R1996" s="57"/>
      <c r="S1996" s="57"/>
      <c r="T1996" s="57"/>
      <c r="U1996" s="57"/>
      <c r="V1996" s="57"/>
      <c r="W1996" s="57"/>
      <c r="X1996" s="57"/>
      <c r="Y1996" s="57"/>
      <c r="Z1996" s="57"/>
      <c r="AA1996" s="57"/>
      <c r="AB1996" s="57"/>
      <c r="AC1996" s="57"/>
      <c r="AD1996" s="57"/>
      <c r="AE1996" s="57"/>
      <c r="AF1996" s="64"/>
      <c r="AG1996" s="64"/>
      <c r="AH1996" s="64"/>
      <c r="AI1996" s="64"/>
      <c r="AJ1996" s="61"/>
      <c r="AL1996" s="62"/>
      <c r="AM1996" s="24"/>
      <c r="AS1996" s="24"/>
      <c r="AT1996" s="24"/>
      <c r="AU1996" s="24"/>
      <c r="AV1996" s="24"/>
      <c r="AW1996" s="24"/>
      <c r="AX1996" s="24"/>
      <c r="AZ1996" s="170"/>
      <c r="BA1996" s="170"/>
      <c r="BB1996" s="57"/>
      <c r="BC1996" s="202"/>
      <c r="BD1996" s="24"/>
      <c r="BE1996" s="151"/>
      <c r="BG1996" s="151"/>
      <c r="BI1996" s="151"/>
      <c r="BL1996" s="152"/>
    </row>
    <row r="1997" spans="1:64" s="169" customFormat="1">
      <c r="A1997" s="24"/>
      <c r="B1997" s="24"/>
      <c r="C1997" s="57"/>
      <c r="D1997" s="57"/>
      <c r="E1997" s="57"/>
      <c r="F1997" s="57"/>
      <c r="G1997" s="57"/>
      <c r="H1997" s="57"/>
      <c r="I1997" s="57"/>
      <c r="J1997" s="57"/>
      <c r="K1997" s="57"/>
      <c r="L1997" s="57"/>
      <c r="M1997" s="57"/>
      <c r="N1997" s="57"/>
      <c r="O1997" s="63"/>
      <c r="P1997" s="57"/>
      <c r="Q1997" s="57"/>
      <c r="R1997" s="57"/>
      <c r="S1997" s="57"/>
      <c r="T1997" s="57"/>
      <c r="U1997" s="57"/>
      <c r="V1997" s="57"/>
      <c r="W1997" s="57"/>
      <c r="X1997" s="57"/>
      <c r="Y1997" s="57"/>
      <c r="Z1997" s="57"/>
      <c r="AA1997" s="57"/>
      <c r="AB1997" s="57"/>
      <c r="AC1997" s="57"/>
      <c r="AD1997" s="57"/>
      <c r="AE1997" s="57"/>
      <c r="AF1997" s="64"/>
      <c r="AG1997" s="64"/>
      <c r="AH1997" s="64"/>
      <c r="AI1997" s="64"/>
      <c r="AJ1997" s="61"/>
      <c r="AL1997" s="62"/>
      <c r="AM1997" s="24"/>
      <c r="AS1997" s="24"/>
      <c r="AT1997" s="24"/>
      <c r="AU1997" s="24"/>
      <c r="AV1997" s="24"/>
      <c r="AW1997" s="24"/>
      <c r="AX1997" s="24"/>
      <c r="AZ1997" s="170"/>
      <c r="BA1997" s="170"/>
      <c r="BB1997" s="57"/>
      <c r="BC1997" s="202"/>
      <c r="BD1997" s="24"/>
      <c r="BE1997" s="151"/>
      <c r="BG1997" s="151"/>
      <c r="BI1997" s="151"/>
      <c r="BL1997" s="152"/>
    </row>
    <row r="1998" spans="1:64" s="169" customFormat="1">
      <c r="A1998" s="24"/>
      <c r="B1998" s="24"/>
      <c r="C1998" s="57"/>
      <c r="D1998" s="57"/>
      <c r="E1998" s="57"/>
      <c r="F1998" s="57"/>
      <c r="G1998" s="57"/>
      <c r="H1998" s="57"/>
      <c r="I1998" s="57"/>
      <c r="J1998" s="57"/>
      <c r="K1998" s="57"/>
      <c r="L1998" s="57"/>
      <c r="M1998" s="57"/>
      <c r="N1998" s="57"/>
      <c r="O1998" s="63"/>
      <c r="P1998" s="57"/>
      <c r="Q1998" s="57"/>
      <c r="R1998" s="57"/>
      <c r="S1998" s="57"/>
      <c r="T1998" s="57"/>
      <c r="U1998" s="57"/>
      <c r="V1998" s="57"/>
      <c r="W1998" s="57"/>
      <c r="X1998" s="57"/>
      <c r="Y1998" s="57"/>
      <c r="Z1998" s="57"/>
      <c r="AA1998" s="57"/>
      <c r="AB1998" s="57"/>
      <c r="AC1998" s="57"/>
      <c r="AD1998" s="57"/>
      <c r="AE1998" s="57"/>
      <c r="AF1998" s="64"/>
      <c r="AG1998" s="64"/>
      <c r="AH1998" s="64"/>
      <c r="AI1998" s="64"/>
      <c r="AJ1998" s="61"/>
      <c r="AL1998" s="62"/>
      <c r="AM1998" s="24"/>
      <c r="AS1998" s="24"/>
      <c r="AT1998" s="24"/>
      <c r="AU1998" s="24"/>
      <c r="AV1998" s="24"/>
      <c r="AW1998" s="24"/>
      <c r="AX1998" s="24"/>
      <c r="AZ1998" s="170"/>
      <c r="BA1998" s="170"/>
      <c r="BB1998" s="57"/>
      <c r="BC1998" s="202"/>
      <c r="BD1998" s="24"/>
      <c r="BE1998" s="151"/>
      <c r="BG1998" s="151"/>
      <c r="BI1998" s="151"/>
      <c r="BL1998" s="152"/>
    </row>
    <row r="1999" spans="1:64" s="169" customFormat="1">
      <c r="A1999" s="24"/>
      <c r="B1999" s="24"/>
      <c r="C1999" s="57"/>
      <c r="D1999" s="57"/>
      <c r="E1999" s="57"/>
      <c r="F1999" s="57"/>
      <c r="G1999" s="57"/>
      <c r="H1999" s="57"/>
      <c r="I1999" s="57"/>
      <c r="J1999" s="57"/>
      <c r="K1999" s="57"/>
      <c r="L1999" s="57"/>
      <c r="M1999" s="57"/>
      <c r="N1999" s="57"/>
      <c r="O1999" s="63"/>
      <c r="P1999" s="57"/>
      <c r="Q1999" s="57"/>
      <c r="R1999" s="57"/>
      <c r="S1999" s="57"/>
      <c r="T1999" s="57"/>
      <c r="U1999" s="57"/>
      <c r="V1999" s="57"/>
      <c r="W1999" s="57"/>
      <c r="X1999" s="57"/>
      <c r="Y1999" s="57"/>
      <c r="Z1999" s="57"/>
      <c r="AA1999" s="57"/>
      <c r="AB1999" s="57"/>
      <c r="AC1999" s="57"/>
      <c r="AD1999" s="57"/>
      <c r="AE1999" s="57"/>
      <c r="AF1999" s="64"/>
      <c r="AG1999" s="64"/>
      <c r="AH1999" s="64"/>
      <c r="AI1999" s="64"/>
      <c r="AJ1999" s="61"/>
      <c r="AL1999" s="62"/>
      <c r="AM1999" s="24"/>
      <c r="AS1999" s="24"/>
      <c r="AT1999" s="24"/>
      <c r="AU1999" s="24"/>
      <c r="AV1999" s="24"/>
      <c r="AW1999" s="24"/>
      <c r="AX1999" s="24"/>
      <c r="AZ1999" s="170"/>
      <c r="BA1999" s="170"/>
      <c r="BB1999" s="57"/>
      <c r="BC1999" s="202"/>
      <c r="BD1999" s="24"/>
      <c r="BE1999" s="151"/>
      <c r="BG1999" s="151"/>
      <c r="BI1999" s="151"/>
      <c r="BL1999" s="152"/>
    </row>
    <row r="2000" spans="1:64" s="169" customFormat="1">
      <c r="A2000" s="24"/>
      <c r="B2000" s="24"/>
      <c r="C2000" s="57"/>
      <c r="D2000" s="57"/>
      <c r="E2000" s="57"/>
      <c r="F2000" s="57"/>
      <c r="G2000" s="57"/>
      <c r="H2000" s="57"/>
      <c r="I2000" s="57"/>
      <c r="J2000" s="57"/>
      <c r="K2000" s="57"/>
      <c r="L2000" s="57"/>
      <c r="M2000" s="57"/>
      <c r="N2000" s="57"/>
      <c r="O2000" s="63"/>
      <c r="P2000" s="57"/>
      <c r="Q2000" s="57"/>
      <c r="R2000" s="57"/>
      <c r="S2000" s="57"/>
      <c r="T2000" s="57"/>
      <c r="U2000" s="57"/>
      <c r="V2000" s="57"/>
      <c r="W2000" s="57"/>
      <c r="X2000" s="57"/>
      <c r="Y2000" s="57"/>
      <c r="Z2000" s="57"/>
      <c r="AA2000" s="57"/>
      <c r="AB2000" s="57"/>
      <c r="AC2000" s="57"/>
      <c r="AD2000" s="57"/>
      <c r="AE2000" s="57"/>
      <c r="AF2000" s="64"/>
      <c r="AG2000" s="64"/>
      <c r="AH2000" s="64"/>
      <c r="AI2000" s="64"/>
      <c r="AJ2000" s="61"/>
      <c r="AL2000" s="62"/>
      <c r="AM2000" s="24"/>
      <c r="AS2000" s="24"/>
      <c r="AT2000" s="24"/>
      <c r="AU2000" s="24"/>
      <c r="AV2000" s="24"/>
      <c r="AW2000" s="24"/>
      <c r="AX2000" s="24"/>
      <c r="AZ2000" s="170"/>
      <c r="BA2000" s="170"/>
      <c r="BB2000" s="57"/>
      <c r="BC2000" s="202"/>
      <c r="BD2000" s="24"/>
      <c r="BE2000" s="151"/>
      <c r="BG2000" s="151"/>
      <c r="BI2000" s="151"/>
      <c r="BL2000" s="152"/>
    </row>
  </sheetData>
  <sortState xmlns:xlrd2="http://schemas.microsoft.com/office/spreadsheetml/2017/richdata2" ref="A2:AP1782">
    <sortCondition ref="A2:A1782"/>
    <sortCondition ref="AF2:AF1782"/>
  </sortState>
  <phoneticPr fontId="3" type="noConversion"/>
  <pageMargins left="0.75" right="0.75" top="1" bottom="1" header="0.5" footer="0.5"/>
  <pageSetup paperSize="9" orientation="portrait" horizontalDpi="4294967292" verticalDpi="429496729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5C937-A0AC-064B-970B-553A455D56C1}">
  <sheetPr codeName="工作表5">
    <tabColor rgb="FFFFFF00"/>
  </sheetPr>
  <dimension ref="A1:AE2000"/>
  <sheetViews>
    <sheetView zoomScale="75" zoomScaleNormal="75" zoomScalePageLayoutView="75" workbookViewId="0">
      <pane xSplit="2" ySplit="1" topLeftCell="C2" activePane="bottomRight" state="frozen"/>
      <selection pane="topRight" activeCell="C1" sqref="C1"/>
      <selection pane="bottomLeft" activeCell="A2" sqref="A2"/>
      <selection pane="bottomRight" activeCell="U3" sqref="U3:AC1846"/>
    </sheetView>
  </sheetViews>
  <sheetFormatPr baseColWidth="10" defaultColWidth="10.83203125" defaultRowHeight="15"/>
  <cols>
    <col min="1" max="2" width="10.83203125" style="85"/>
    <col min="3" max="10" width="10.83203125" style="65"/>
    <col min="11" max="15" width="10.83203125" style="85"/>
    <col min="16" max="16" width="11.5" style="85" customWidth="1"/>
    <col min="17" max="20" width="11.5" style="86" customWidth="1"/>
    <col min="21" max="21" width="11.5" style="85" bestFit="1" customWidth="1"/>
    <col min="22" max="22" width="19.6640625" style="85" bestFit="1" customWidth="1"/>
    <col min="23" max="24" width="12" style="87" customWidth="1"/>
    <col min="25" max="27" width="12" style="150" customWidth="1"/>
    <col min="28" max="28" width="10.1640625" style="161" bestFit="1" customWidth="1"/>
    <col min="29" max="29" width="9.6640625" style="161" bestFit="1" customWidth="1"/>
    <col min="30" max="30" width="13.5" style="90" customWidth="1"/>
    <col min="31" max="31" width="10.83203125" style="90"/>
    <col min="32" max="16384" width="10.83203125" style="85"/>
  </cols>
  <sheetData>
    <row r="1" spans="1:30" ht="18">
      <c r="A1" s="15" t="s">
        <v>1</v>
      </c>
      <c r="B1" s="15" t="s">
        <v>2</v>
      </c>
      <c r="C1" s="17" t="s">
        <v>4633</v>
      </c>
      <c r="D1" s="16" t="s">
        <v>4634</v>
      </c>
      <c r="E1" s="16" t="s">
        <v>4635</v>
      </c>
      <c r="F1" s="17" t="s">
        <v>4636</v>
      </c>
      <c r="G1" s="69" t="s">
        <v>4637</v>
      </c>
      <c r="H1" s="16" t="s">
        <v>4638</v>
      </c>
      <c r="I1" s="16" t="s">
        <v>4639</v>
      </c>
      <c r="J1" s="69" t="s">
        <v>4640</v>
      </c>
      <c r="K1" s="70" t="s">
        <v>4641</v>
      </c>
      <c r="L1" s="15" t="s">
        <v>4642</v>
      </c>
      <c r="M1" s="15" t="s">
        <v>4643</v>
      </c>
      <c r="N1" s="71" t="s">
        <v>4644</v>
      </c>
      <c r="O1" s="15" t="s">
        <v>4645</v>
      </c>
      <c r="P1" s="15" t="s">
        <v>4646</v>
      </c>
      <c r="Q1" s="16" t="s">
        <v>4647</v>
      </c>
      <c r="R1" s="16" t="s">
        <v>4648</v>
      </c>
      <c r="S1" s="16" t="s">
        <v>4649</v>
      </c>
      <c r="T1" s="16" t="s">
        <v>4650</v>
      </c>
      <c r="U1" s="17" t="s">
        <v>4655</v>
      </c>
      <c r="V1" s="78" t="s">
        <v>4470</v>
      </c>
      <c r="W1" s="17" t="s">
        <v>4656</v>
      </c>
      <c r="X1" s="17" t="s">
        <v>4653</v>
      </c>
      <c r="Y1" s="78" t="s">
        <v>4778</v>
      </c>
      <c r="Z1" s="78" t="s">
        <v>4779</v>
      </c>
      <c r="AA1" s="78" t="s">
        <v>4780</v>
      </c>
      <c r="AB1" s="78" t="s">
        <v>4814</v>
      </c>
      <c r="AC1" s="78" t="s">
        <v>4815</v>
      </c>
    </row>
    <row r="2" spans="1:30">
      <c r="A2" s="24">
        <v>1101</v>
      </c>
      <c r="B2" s="24" t="s">
        <v>13</v>
      </c>
      <c r="C2" s="57">
        <v>52.6</v>
      </c>
      <c r="D2" s="57">
        <v>52.6</v>
      </c>
      <c r="E2" s="57">
        <v>45.65</v>
      </c>
      <c r="F2" s="57">
        <v>48.4</v>
      </c>
      <c r="G2" s="57">
        <v>48.4</v>
      </c>
      <c r="H2" s="57">
        <v>48.45</v>
      </c>
      <c r="I2" s="57">
        <v>45.7</v>
      </c>
      <c r="J2" s="57">
        <v>46.15</v>
      </c>
      <c r="K2" s="57">
        <v>46.7</v>
      </c>
      <c r="L2" s="57">
        <v>47.25</v>
      </c>
      <c r="M2" s="57">
        <v>46.45</v>
      </c>
      <c r="N2" s="57">
        <v>46.75</v>
      </c>
      <c r="O2" s="57">
        <v>21323</v>
      </c>
      <c r="P2" s="57">
        <v>121761</v>
      </c>
      <c r="Q2" s="57">
        <v>38.144300000000001</v>
      </c>
      <c r="R2" s="57">
        <v>52.877000000000002</v>
      </c>
      <c r="S2" s="57">
        <v>29.572700000000001</v>
      </c>
      <c r="T2" s="57">
        <v>45.108899999999998</v>
      </c>
      <c r="U2" s="77">
        <f ca="1">O2/(P2*WEEKDAY(TODAY(),2)/5)</f>
        <v>0.29186959152218961</v>
      </c>
      <c r="V2" s="24" t="str">
        <f>IF(AND(MIN(C2,F2)&gt;MAX(G2,J2),MAX(G2,J2)&lt;MIN(K2,N2),IFERROR(IF(FIND("黑",Y2),"V",),"X")="V",IFERROR(IF(FIND("紅",AA2),"V",),"X")="V"), IF(OR(IFERROR(IF(FIND("十字",Z2),"V",),"X")="V",IFERROR(IF(FIND("T字",Z2),"V",),"X")="V",IFERROR(IF(FIND("蜻蜓",Z2),"V",),"X")="V",IFERROR(IF(FIND("頂槌",Z2),"V",),"X")="V",IFERROR(IF(FIND("上槌",Z2),"V",),"X")="V"),"晨蜻蜓", IF(IFERROR(IF(FIND("紅",Z2),"V",),"X")="V","晨紅星", "晨黑星")), IF(AND(MAX(C2,F2)&lt;MIN(G2,J2),MIN(G2,J2)&gt;MAX(K2,N2),IFERROR(IF(FIND("紅",Y2),"V",),"X")="V",IFERROR(IF(FIND("黑",AA2),"V",),"X")="V"), IF(OR(IFERROR(IF(FIND("十字",Z2),"V",),"X")="V",IFERROR(IF(FIND("墓碑",Z2),"V",),"X")="V",IFERROR(IF(FIND("天劍",Z2),"V",),"X")="V",IFERROR(IF(FIND("底槌",Z2),"V",),"X")="V",IFERROR(IF(FIND("下槌",Z2),"V",),"X")="V"),"夜天劍", IF(IFERROR(IF(FIND("黑",Z2),"V",),"X")="V","夜黑星", " 夜紅星")), IF(AND(G2&gt;MAX(K2,N2), J2&lt;MIN(K2,N2), OR(IFERROR(IF(FIND("中黑K",Z2),"V",),"X")="V",IFERROR(IF(FIND("大黑K",Z2),"V",),"X")="V"),IFERROR(IF(FIND("黑",AA2),"V",),"X")="X"), IF(IFERROR(IF(FIND("紅K",AA2),"V",),"X")="V","多母紅K", IF(OR(IFERROR(IF(FIND("T字",AA2),"V",),"X")="V",IFERROR(IF(FIND("蜻蜓",AA2),"V",),"X")="V",IFERROR(IF(FIND("頂槌",AA2),"V",),"X")="V",IFERROR(IF(FIND("上槌",AA2),"V",),"X")="V",),"多母蜻蜓",IF(OR(IFERROR(IF(FIND("十字",AA2),"V",),"X")="V",IFERROR(IF(FIND("一字",AA2),"V",),"X")="V"),"多母十一", "多母劍碑"))), IF(AND(J2&gt;MAX(K2,N2), G2&lt;MIN(K2,N2), OR(IFERROR(IF(FIND("中紅K",Z2),"V",),"X")="V",IFERROR(IF(FIND("大紅K",Z2),"V",),"X")="V"),IFERROR(IF(FIND("紅",AA2),"V",),"X")="X"), IF(IFERROR(IF(FIND("黑K",AA2),"V",),"X")="V","空母黑K", IF(OR(IFERROR(IF(FIND("墓碑",AA2),"V",),"X")="V",IFERROR(IF(FIND("天劍",AA2),"V",),"X")="V",IFERROR(IF(FIND("底槌",AA2),"V",),"X")="V",IFERROR(IF(FIND("下槌",AA2),"V",),"X")="V",),"空母天劍",IF(OR(IFERROR(IF(FIND("十字",AA2),"V",),"X")="V",IFERROR(IF(FIND("一字",AA2),"V",),"X")="V"),"空母十一", "空母蜻蜓"))), IF(AND(G2&gt;MAX(K2,N2), J2&gt;MIN(K2,N2),N2&gt;(MIN(G2,J2)+ABS(G2-J2)*65%),OR(IFERROR(IF(FIND("中紅K",AA2),"V",),"X")="V",IFERROR(IF(FIND("大紅K",AA2),"V",),"X")="V"),OR(IFERROR(IF(FIND("中黑K",Z2),"V",),"X")="V",IFERROR(IF(FIND("大黑K",Z2),"V",),"X")="V")),"多頭貫穿", IF(AND(J2&lt;MAX(K2,N2), G2&lt;MIN(K2,N2),N2&lt;(MAX(G2,J2)-ABS(G2-J2)*65%),OR(IFERROR(IF(FIND("中黑K",AA2),"V",),"X")="V",IFERROR(IF(FIND("大黑K",AA2),"V",),"X")="V"),OR(IFERROR(IF(FIND("中紅K",Z2),"V",),"X")="V",IFERROR(IF(FIND("大紅K",Z2),"V",),"X")="V")),"空頭貫穿", IF(AND(G2&lt;MAX(K2,N2), J2&gt;MIN(K2,N2), OR(IFERROR(IF(FIND("中紅K",AA2),"V",),"X")="V",IFERROR(IF(FIND("大紅K",AA2),"V",),"X")="V"),IFERROR(IF(FIND("紅",Z2),"V",),"X")="X"), IF(IFERROR(IF(FIND("黑K",Z2),"V",),"X")="V","多吞黑K", IF(OR(IFERROR(IF(FIND("墓碑",Z2),"V",),"X")="V",IFERROR(IF(FIND("天劍",Z2),"V",),"X")="V",IFERROR(IF(FIND("底槌",Z2),"V",),"X")="V",IFERROR(IF(FIND("下槌",Z2),"V",),"X")="V",),"多吞墓碑", IF(OR(IFERROR(IF(FIND("十字",Z2),"V",),"X")="V",IFERROR(IF(FIND("一字",Z2),"V",),"X")="V"),"多吞十一", "多吞蜻蜓"))), IF(AND(J2&gt;MAX(C2,F2),G2&lt;MIN(K2,N2), J2&lt;MAX(K2,N2), OR(IFERROR(IF(FIND("中黑K",AA2),"V",),"X")="V",IFERROR(IF(FIND("大黑K",AA2),"V",),"X")="V"),IFERROR(IF(FIND("黑",Z2),"V",),"X")="X"), IF(IFERROR(IF(FIND("紅K",Z2),"V",),"X")="V","空吞紅K", IF(OR(IFERROR(IF(FIND("T字",Z2),"V",),"X")="V",IFERROR(IF(FIND("蜻蜓",Z2),"V",),"X")="V",IFERROR(IF(FIND("頂槌",Z2),"V",),"X")="V",IFERROR(IF(FIND("上槌",Z2),"V",),"X")="V",),"空吞T字", IF(OR(IFERROR(IF(FIND("十字",Z2),"V",),"X")="V",IFERROR(IF(FIND("一字",Z2),"V",),"X")="V"),"空吞十一", "空吞天劍"))), IF(AND(J2&lt;MIN(K2,N2),G2&lt;MAX(K2,N2),G2&gt;MIN(K2,N2),OR(IFERROR(IF(FIND("中紅K",AA2),"V",),"X")="V",IFERROR(IF(FIND("大紅K",AA2),"V",),"X")="V"),IFERROR(IF(FIND("紅",Z2),"V",),"X")="X"),"旭日東昇", IF(AND(J2&gt;MAX(C2,F2),J2&gt;MAX(K2,N2),G2&gt;MIN(K2,N2),OR(IFERROR(IF(FIND("中黑K",AA2),"V",),"X")="V",IFERROR(IF(FIND("大黑K",AA2),"V",),"X")="V"),IFERROR(IF(FIND("黑",Z2),"V",),"X")="X"),"夜幕低垂", IF(AND(AND(MAX(K2,N2)&lt;MIN(G2,J2), MAX(K2,N2)&lt;MIN(C2,F2),IFERROR(IF(FIND("黑",Z2),"V",),"X")="V"),OR(IFERROR(IF(FIND("T字",AA2),"V",),"X")="V",IFERROR(IF(FIND("蜻蜓",AA2),"V",),"X")="V",IFERROR(IF(FIND("頂槌",AA2),"V",),"X")="V",IFERROR(IF(FIND("上槌",AA2),"V",),"X")="V")),"下阻線", IF(AND(AND(MIN(K2,N2)&gt;MAX(G2,J2), MIN(K2,N2)&gt;MAX(C2,F2), M2&lt;MIN(G2,J2),IFERROR(IF(FIND("紅",Z2),"V",),"X")="V"),OR(IFERROR(IF(FIND("T字",AA2),"V",),"X")="V",IFERROR(IF(FIND("蜻蜓",AA2),"V",),"X")="V",IFERROR(IF(FIND("頂槌",AA2),"V",),"X")="V",IFERROR(IF(FIND("上槌",AA2),"V",),"X")="V")),"吊首線", IF(MAX(G2,J2)&lt;MIN(K2,N2),"跳漲" &amp;AA2&amp;" "&amp;AB2&amp;", "&amp;AC2, IF(MIN(G2,J2)&gt;MAX(K2,N2),"跳跌" &amp;AA2&amp;" "&amp;AB2&amp;", "&amp;AC2, AA2&amp;" "&amp;AB2&amp;", "&amp;AC2))))))))))))))</f>
        <v>多母劍碑</v>
      </c>
      <c r="W2" s="87" t="str">
        <f>IF(COUNTA(Q2)=0,"尚無資料",IF(AND(Q2&lt;R2,S2&gt;T2),IF(AND(Q2&lt;20.5,R2&lt;20.5),"黃金交叉向上","交叉向上"),IF(AND(Q2&gt;R2,S2&lt;T2),IF(AND(Q2&gt;79.5,R2&gt;79.5),"死亡交叉向下","交叉向下"),IF(S2&gt;Q2,IF(AND((T2-R2)&lt;1,T2&gt;=S2),"即將交叉向上","KD向上"),IF(AND((T2-R2)&gt;1,S2&gt;=T2),"即將交叉向下","KD向下")))))</f>
        <v>KD向下</v>
      </c>
      <c r="X2" s="87" t="str">
        <f>IF(COUNTA(S2)=0,"尚無資料",IF(AND(S2&gt;79.5,T2&gt;79.5),"超買區",IF(OR(S2&gt;75,T2&gt;75),"靠近超買區",IF(AND(S2&lt;20.5,T2&lt;20.5),"超賣區",IF(OR(S2&lt;25,T2&lt;25),"靠近超賣區",IF(OR(S2&gt;50,T2&gt;50),"上徘徊區","下徘徊區"))))))</f>
        <v>下徘徊區</v>
      </c>
      <c r="Y2" s="24" t="str">
        <f>IF(C2=F2, IF(AND(D2=E2,E2=F2),"一字線",IF(C2=D2,IF((D2-E2)/E2&lt;2.3%,"小T字",IF((D2-E2)/E2&lt;3.6%,"中T字","大T字")),IF(E2=F2,IF((D2-E2)/E2&lt;2.3%,"小墓碑",IF((D2-E2)/E2&lt;3.6%,"中墓碑","大墓碑")),IF(F2&gt;=(D2-((D2-E2)*35%)),IF((D2-E2)/E2&lt;2.3%,"小蜻蜓",IF((D2-E2)/E2&lt;3.6%,"中蜻蜓","大蜻蜓")),IF(C2&lt;=(E2+((D2-E2)*35%)),IF((D2-E2)/E2&lt;2.3%,"小天劍",IF((D2-E2)/E2&lt;3.6%,"中天劍","大天劍")),IF((D2-E2)/E2&lt;2.3%,"小十字",IF((D2-E2)/E2&lt;3.6%,"中十字","大十字"))))))),IF(F2&gt;C2, IF(AND(MAX(C2,F2)=D2,MIN(C2,F2)=E2), IF(OR(C2=F2,ABS(C2-F2)/MIN(C2,F2)&lt;0.15%),紅一字,IF(ABS(C2-F2)/MIN(C2,F2)&lt;2.3%,"小紅K",IF(ABS(C2-F2)/MIN(C2,F2)&lt;3.6%,"中紅K","大紅K"))), IF(SUM((D2-MAX(C2,F2))/(D2-E2), (MIN(C2,F2)-E2)/(D2-E2))&gt;=65%, IF((MIN(C2, F2)-E2)/(D2-E2)&gt;50%, IF(D2=MAX(C2,F2), IF((MIN(C2,F2)-E2)/(D2-E2)&gt;=85%, IF((D2-E2)/E2&lt;2.3%,"小紅T字",IF((D2-E2)/E2&lt;3.6%,"中紅T字","大紅T字")), IF((D2-E2)/E2&lt;2.3%,"小紅頂槌",IF((D2-E2)/E2&lt;3.6%,"中紅頂槌","大紅頂槌"))), IF(SUM((D2-MAX(C2,F2))/(D2-E2), (MIN(C2,F2)-E2)/(D2-E2))&gt;=85%, IF((D2-E2)/E2&lt;2.3%,"小紅蜻蜓",IF((D2-E2)/E2&lt;3.6%,"中紅蜻蜓","大紅蜻蜓")), IF((D2-E2)/E2&lt;2.3%,"小紅上槌",IF((D2-E2)/E2&lt;3.6%,"中紅上槌","大紅上槌")))), IF((D2-MAX(C2, F2))/(D2-E2)&gt;50%, IF(E2=MIN(C2,F2), IF((D2-MAX(C2,F2))/(D2-E2)&gt;=85%, IF((D2-E2)/E2&lt;2.3%,"小紅墓碑",IF((D2-E2)/E2&lt;3.6%,"中紅墓碑","大紅墓碑")), IF((D2-E2)/E2&lt;2.3%,"小紅底槌",IF((D2-E2)/E2&lt;3.6%,"中紅底槌","大紅底槌"))), IF(SUM((D2-MAX(C2,F2))/(D2-E2), (MIN(C2,F2)-E2)/(D2-E2))&gt;=85%, IF((D2-E2)/E2&lt;2.3%,"小紅天劍",IF((D2-E2)/E2&lt;3.6%,"中紅天劍","大紅天劍")), IF((D2-E2)/E2&lt;2.3%,"小紅下槌",IF((D2-E2)/E2&lt;3.6%,"中紅下槌","大紅下槌")))), IF(AND((D2-MAX(C2, F2))/(D2-E2)&gt;=32.5%,(MIN(C2, F2)-E2)/(D2-E2)&gt;=32.5%), IF(SUM((D2-MAX(C2,F2))/(D2-E2), (MIN(C2,F2)-E2)/(D2-E2))&gt;=85%, IF((D2-E2)/E2&lt;2.3%,"小紅十字",IF((D2-E2)/E2&lt;3.6%,"中紅十字","大紅十字")), IF((D2-E2)/E2&lt;2.3%,"小紅十槌",IF((D2-E2)/E2&lt;3.6%,"中紅十槌","大紅十槌"))), IF(D2=MAX(C2,F2), IF(ABS(C2-F2)/MIN(C2,F2)&lt;2.3%,"小紅K下影",IF(ABS(C2-F2)/MIN(C2,F2)&lt;3.6%,"中紅K下影","大紅K下影")), IF(E2=MIN(C2,F2), IF(ABS(C2-F2)/MIN(C2,F2)&lt;2.3%,"小紅K上影",IF(ABS(C2-F2)/MIN(C2,F2)&lt;3.6%,"中紅K上影","大紅K上影")), IF(ABS(C2-F2)/MIN(C2,F2)&lt;2.3%,"小紅K雙影",IF(ABS(C2-F2)/MIN(C2,F2)&lt;3.6%,"中紅K雙影","大紅K雙影"))))))), IF(D2=MAX(C2,F2), IF(ABS(C2-F2)/MIN(C2,F2)&lt;2.3%,"小紅K下影",IF(ABS(C2-F2)/MIN(C2,F2)&lt;3.6%,"中紅K下影","大紅K下影")), IF(E2=MIN(C2,F2), IF(ABS(C2-F2)/MIN(C2,F2)&lt;2.3%,"小紅K上影",IF(ABS(C2-F2)/MIN(C2,F2)&lt;3.6%,"中紅K上影","大紅K上影")), IF(ABS(C2-F2)/MIN(C2,F2)&lt;2.3%,"小紅K雙影",IF(ABS(C2-F2)/MIN(C2,F2)&lt;3.6%,"中紅K雙影","大紅K雙影")))))), IF(AND(MAX(C2,F2)=D2,MIN(C2,F2)=E2), IF(OR(C2=F2,ABS(C2-F2)/MIN(C2,F2)&lt;0.15%),黑一字,IF(ABS(C2-F2)/MIN(C2,F2)&lt;2.3%,"小黑K",IF(ABS(C2-F2)/MIN(C2,F2)&lt;3.6%,"中黑K","大黑K"))), IF(SUM((D2-MAX(C2,F2))/(D2-E2), (MIN(C2,F2)-E2)/(D2-E2))&gt;=65%, IF((MIN(C2, F2)-E2)/(D2-E2)&gt;50%, IF(D2=MAX(C2,F2), IF((MIN(C2,F2)-E2)/(D2-E2)&gt;=85%, IF((D2-E2)/E2&lt;2.3%,"小黑T字",IF((D2-E2)/E2&lt;3.6%,"中黑T字","大黑T字")), IF((D2-E2)/E2&lt;2.3%,"小黑頂槌",IF((D2-E2)/E2&lt;3.6%,"中黑頂槌","大黑頂槌"))), IF(SUM((D2-MAX(C2,F2))/(D2-E2), (MIN(C2,F2)-E2)/(D2-E2))&gt;=85%, IF((D2-E2)/E2&lt;2.3%,"小黑蜻蜓",IF((D2-E2)/E2&lt;3.6%,"中黑蜻蜓","大黑蜻蜓")), IF((D2-E2)/E2&lt;2.3%,"小黑上槌",IF((D2-E2)/E2&lt;3.6%,"中黑上槌","大黑上槌")))), IF((D2-MAX(C2, F2))/(D2-E2)&gt;50%, IF(E2=MIN(C2,F2), IF((D2-MAX(C2,F2))/(D2-E2)&gt;=85%, IF((D2-E2)/E2&lt;2.3%,"小黑墓碑",IF((D2-E2)/E2&lt;3.6%,"中黑墓碑","大黑墓碑")), IF((D2-E2)/E2&lt;2.3%,"小黑底槌",IF((D2-E2)/E2&lt;3.6%,"中黑底槌","大黑底槌"))), IF(SUM((D2-MAX(C2,F2))/(D2-E2), (MIN(C2,F2)-E2)/(D2-E2))&gt;=85%, IF((D2-E2)/E2&lt;2.3%,"小黑天劍",IF((D2-E2)/E2&lt;3.6%,"中黑天劍","大黑天劍")), IF((D2-E2)/E2&lt;2.3%,"小黑下槌",IF((D2-E2)/E2&lt;3.6%,"中黑下槌","大黑下槌")))), IF(AND((D2-MAX(C2, F2))/(D2-E2)&gt;=32.5%,(MIN(C2, F2)-E2)/(D2-E2)&gt;=32.5%), IF(SUM((D2-MAX(C2,F2))/(D2-E2), (MIN(C2,F2)-E2)/(D2-E2))&gt;=85%, IF((D2-E2)/E2&lt;2.3%,"小黑十字",IF((D2-E2)/E2&lt;3.6%,"中黑十字","大黑十字")), IF((D2-E2)/E2&lt;2.3%,"小黑十槌",IF((D2-E2)/E2&lt;3.6%,"中黑十槌","大黑十槌"))), IF(D2=MAX(C2,F2), IF(ABS(C2-F2)/MIN(C2,F2)&lt;2.3%,"小黑K下影",IF(ABS(C2-F2)/MIN(C2,F2)&lt;3.6%,"中黑K下影","大黑K下影")), IF(E2=MIN(C2,F2), IF(ABS(C2-F2)/MIN(C2,F2)&lt;2.3%,"小黑K上影",IF(ABS(C2-F2)/MIN(C2,F2)&lt;3.6%,"中黑K上影","大黑K上影")), IF(ABS(C2-F2)/MIN(C2,F2)&lt;2.3%,"小黑K雙影",IF(ABS(C2-F2)/MIN(C2,F2)&lt;3.6%,"中黑K雙影","大黑K雙影"))))))), IF(D2=MAX(C2,F2), IF(ABS(C2-F2)/MIN(C2,F2)&lt;2.3%,"小黑K下影",IF(ABS(C2-F2)/MIN(C2,F2)&lt;3.6%,"中黑K下影","大黑K下影")), IF(E2=MIN(C2,F2), IF(ABS(C2-F2)/MIN(C2,F2)&lt;2.3%,"小黑K上影",IF(ABS(C2-F2)/MIN(C2,F2)&lt;3.6%,"中黑K上影","大黑K上影")), IF(ABS(C2-F2)/MIN(C2,F2)&lt;2.3%,"小黑K雙影",IF(ABS(C2-F2)/MIN(C2,F2)&lt;3.6%,"中黑K雙影","大黑K雙影"))))))))</f>
        <v>大黑K下影</v>
      </c>
      <c r="Z2" s="24" t="str">
        <f>IF(G2=J2, IF(AND(H2=I2,I2=J2),"一字線",IF(G2=H2,IF((H2-I2)/I2&lt;2.3%,"小T字",IF((H2-I2)/I2&lt;3.6%,"中T字","大T字")),IF(I2=J2,IF((H2-I2)/I2&lt;2.3%,"小墓碑",IF((H2-I2)/I2&lt;3.6%,"中墓碑","大墓碑")),IF(J2&gt;=(H2-((H2-I2)*35%)),IF((H2-I2)/I2&lt;2.3%,"小蜻蜓",IF((H2-I2)/I2&lt;3.6%,"中蜻蜓","大蜻蜓")),IF(G2&lt;=(I2+((H2-I2)*35%)),IF((H2-I2)/I2&lt;2.3%,"小天劍",IF((H2-I2)/I2&lt;3.6%,"中天劍","大天劍")),IF((H2-I2)/I2&lt;2.3%,"小十字",IF((H2-I2)/I2&lt;3.6%,"中十字","大十字"))))))),IF(J2&gt;G2, IF(AND(MAX(G2,J2)=H2,MIN(G2,J2)=I2), IF(OR(G2=J2,ABS(G2-J2)/MIN(G2,J2)&lt;0.15%),紅一字,IF(ABS(G2-J2)/MIN(G2,J2)&lt;2.3%,"小紅K",IF(ABS(G2-J2)/MIN(G2,J2)&lt;3.6%,"中紅K","大紅K"))), IF(SUM((H2-MAX(G2,J2))/(H2-I2), (MIN(G2,J2)-I2)/(H2-I2))&gt;=65%, IF((MIN(G2, J2)-I2)/(H2-I2)&gt;50%, IF(H2=MAX(G2,J2), IF((MIN(G2,J2)-I2)/(H2-I2)&gt;=85%, IF((H2-I2)/I2&lt;2.3%,"小紅T字",IF((H2-I2)/I2&lt;3.6%,"中紅T字","大紅T字")), IF((H2-I2)/I2&lt;2.3%,"小紅頂槌",IF((H2-I2)/I2&lt;3.6%,"中紅頂槌","大紅頂槌"))), IF(SUM((H2-MAX(G2,J2))/(H2-I2), (MIN(G2,J2)-I2)/(H2-I2))&gt;=85%, IF((H2-I2)/I2&lt;2.3%,"小紅蜻蜓",IF((H2-I2)/I2&lt;3.6%,"中紅蜻蜓","大紅蜻蜓")), IF((H2-I2)/I2&lt;2.3%,"小紅上槌",IF((H2-I2)/I2&lt;3.6%,"中紅上槌","大紅上槌")))), IF((H2-MAX(G2, J2))/(H2-I2)&gt;50%, IF(I2=MIN(G2,J2), IF((H2-MAX(G2,J2))/(H2-I2)&gt;=85%, IF((H2-I2)/I2&lt;2.3%,"小紅墓碑",IF((H2-I2)/I2&lt;3.6%,"中紅墓碑","大紅墓碑")), IF((H2-I2)/I2&lt;2.3%,"小紅底槌",IF((H2-I2)/I2&lt;3.6%,"中紅底槌","大紅底槌"))), IF(SUM((H2-MAX(G2,J2))/(H2-I2), (MIN(G2,J2)-I2)/(H2-I2))&gt;=85%, IF((H2-I2)/I2&lt;2.3%,"小紅天劍",IF((H2-I2)/I2&lt;3.6%,"中紅天劍","大紅天劍")), IF((H2-I2)/I2&lt;2.3%,"小紅下槌",IF((H2-I2)/I2&lt;3.6%,"中紅下槌","大紅下槌")))), IF(AND((H2-MAX(G2, J2))/(H2-I2)&gt;=32.5%,(MIN(G2, J2)-I2)/(H2-I2)&gt;=32.5%), IF(SUM((H2-MAX(G2,J2))/(H2-I2), (MIN(G2,J2)-I2)/(H2-I2))&gt;=85%, IF((H2-I2)/I2&lt;2.3%,"小紅十字",IF((H2-I2)/I2&lt;3.6%,"中紅十字","大紅十字")), IF((H2-I2)/I2&lt;2.3%,"小紅十槌",IF((H2-I2)/I2&lt;3.6%,"中紅十槌","大紅十槌"))), IF(H2=MAX(G2,J2), IF(ABS(G2-J2)/MIN(G2,J2)&lt;2.3%,"小紅K下影",IF(ABS(G2-J2)/MIN(G2,J2)&lt;3.6%,"中紅K下影","大紅K下影")), IF(I2=MIN(G2,J2), IF(ABS(G2-J2)/MIN(G2,J2)&lt;2.3%,"小紅K上影",IF(ABS(G2-J2)/MIN(G2,J2)&lt;3.6%,"中紅K上影","大紅K上影")), IF(ABS(G2-J2)/MIN(G2,J2)&lt;2.3%,"小紅K雙影",IF(ABS(G2-J2)/MIN(G2,J2)&lt;3.6%,"中紅K雙影","大紅K雙影"))))))), IF(H2=MAX(G2,J2), IF(ABS(G2-J2)/MIN(G2,J2)&lt;2.3%,"小紅K下影",IF(ABS(G2-J2)/MIN(G2,J2)&lt;3.6%,"中紅K下影","大紅K下影")), IF(I2=MIN(G2,J2), IF(ABS(G2-J2)/MIN(G2,J2)&lt;2.3%,"小紅K上影",IF(ABS(G2-J2)/MIN(G2,J2)&lt;3.6%,"中紅K上影","大紅K上影")), IF(ABS(G2-J2)/MIN(G2,J2)&lt;2.3%,"小紅K雙影",IF(ABS(G2-J2)/MIN(G2,J2)&lt;3.6%,"中紅K雙影","大紅K雙影")))))), IF(AND(MAX(G2,J2)=H2,MIN(G2,J2)=I2), IF(OR(G2=J2,ABS(G2-J2)/MIN(G2,J2)&lt;0.15%),黑一字,IF(ABS(G2-J2)/MIN(G2,J2)&lt;2.3%,"小黑K",IF(ABS(G2-J2)/MIN(G2,J2)&lt;3.6%,"中黑K","大黑K"))), IF(SUM((H2-MAX(G2,J2))/(H2-I2), (MIN(G2,J2)-I2)/(H2-I2))&gt;=65%, IF((MIN(G2, J2)-I2)/(H2-I2)&gt;50%, IF(H2=MAX(G2,J2), IF((MIN(G2,J2)-I2)/(H2-I2)&gt;=85%, IF((H2-I2)/I2&lt;2.3%,"小黑T字",IF((H2-I2)/I2&lt;3.6%,"中黑T字","大黑T字")), IF((H2-I2)/I2&lt;2.3%,"小黑頂槌",IF((H2-I2)/I2&lt;3.6%,"中黑頂槌","大黑頂槌"))), IF(SUM((H2-MAX(G2,J2))/(H2-I2), (MIN(G2,J2)-I2)/(H2-I2))&gt;=85%, IF((H2-I2)/I2&lt;2.3%,"小黑蜻蜓",IF((H2-I2)/I2&lt;3.6%,"中黑蜻蜓","大黑蜻蜓")), IF((H2-I2)/I2&lt;2.3%,"小黑上槌",IF((H2-I2)/I2&lt;3.6%,"中黑上槌","大黑上槌")))), IF((H2-MAX(G2, J2))/(H2-I2)&gt;50%, IF(I2=MIN(G2,J2), IF((H2-MAX(G2,J2))/(H2-I2)&gt;=85%, IF((H2-I2)/I2&lt;2.3%,"小黑墓碑",IF((H2-I2)/I2&lt;3.6%,"中黑墓碑","大黑墓碑")), IF((H2-I2)/I2&lt;2.3%,"小黑底槌",IF((H2-I2)/I2&lt;3.6%,"中黑底槌","大黑底槌"))), IF(SUM((H2-MAX(G2,J2))/(H2-I2), (MIN(G2,J2)-I2)/(H2-I2))&gt;=85%, IF((H2-I2)/I2&lt;2.3%,"小黑天劍",IF((H2-I2)/I2&lt;3.6%,"中黑天劍","大黑天劍")), IF((H2-I2)/I2&lt;2.3%,"小黑下槌",IF((H2-I2)/I2&lt;3.6%,"中黑下槌","大黑下槌")))), IF(AND((H2-MAX(G2, J2))/(H2-I2)&gt;=32.5%,(MIN(G2, J2)-I2)/(H2-I2)&gt;=32.5%), IF(SUM((H2-MAX(G2,J2))/(H2-I2), (MIN(G2,J2)-I2)/(H2-I2))&gt;=85%, IF((H2-I2)/I2&lt;2.3%,"小黑十字",IF((H2-I2)/I2&lt;3.6%,"中黑十字","大黑十字")), IF((H2-I2)/I2&lt;2.3%,"小黑十槌",IF((H2-I2)/I2&lt;3.6%,"中黑十槌","大黑十槌"))), IF(H2=MAX(G2,J2), IF(ABS(G2-J2)/MIN(G2,J2)&lt;2.3%,"小黑K下影",IF(ABS(G2-J2)/MIN(G2,J2)&lt;3.6%,"中黑K下影","大黑K下影")), IF(I2=MIN(G2,J2), IF(ABS(G2-J2)/MIN(G2,J2)&lt;2.3%,"小黑K上影",IF(ABS(G2-J2)/MIN(G2,J2)&lt;3.6%,"中黑K上影","大黑K上影")), IF(ABS(G2-J2)/MIN(G2,J2)&lt;2.3%,"小黑K雙影",IF(ABS(G2-J2)/MIN(G2,J2)&lt;3.6%,"中黑K雙影","大黑K雙影"))))))), IF(H2=MAX(G2,J2), IF(ABS(G2-J2)/MIN(G2,J2)&lt;2.3%,"小黑K下影",IF(ABS(G2-J2)/MIN(G2,J2)&lt;3.6%,"中黑K下影","大黑K下影")), IF(I2=MIN(G2,J2), IF(ABS(G2-J2)/MIN(G2,J2)&lt;2.3%,"小黑K上影",IF(ABS(G2-J2)/MIN(G2,J2)&lt;3.6%,"中黑K上影","大黑K上影")), IF(ABS(G2-J2)/MIN(G2,J2)&lt;2.3%,"小黑K雙影",IF(ABS(G2-J2)/MIN(G2,J2)&lt;3.6%,"中黑K雙影","大黑K雙影"))))))))</f>
        <v>大黑K雙影</v>
      </c>
      <c r="AA2" s="24" t="str">
        <f>IF(K2=N2, IF(AND(L2=M2,M2=N2),"一字線",IF(K2=L2,IF((L2-M2)/M2&lt;2.3%,"小T字",IF((L2-M2)/M2&lt;3.6%,"中T字","大T字")),IF(M2=N2,IF((L2-M2)/M2&lt;2.3%,"小墓碑",IF((L2-M2)/M2&lt;3.6%,"中墓碑","大墓碑")),IF(N2&gt;=(L2-((L2-M2)*35%)),IF((L2-M2)/M2&lt;2.3%,"小蜻蜓",IF((L2-M2)/M2&lt;3.6%,"中蜻蜓","大蜻蜓")),IF(K2&lt;=(M2+((L2-M2)*35%)),IF((L2-M2)/M2&lt;2.3%,"小天劍",IF((L2-M2)/M2&lt;3.6%,"中天劍","大天劍")),IF((L2-M2)/M2&lt;2.3%,"小十字",IF((L2-M2)/M2&lt;3.6%,"中十字","大十字"))))))),IF(N2&gt;K2, IF(AND(MAX(K2,N2)=L2,MIN(K2,N2)=M2), IF(OR(K2=N2,ABS(K2-N2)/MIN(K2,N2)&lt;0.15%),紅一字,IF(ABS(K2-N2)/MIN(K2,N2)&lt;2.3%,"小紅K",IF(ABS(K2-N2)/MIN(K2,N2)&lt;3.6%,"中紅K","大紅K"))), IF(SUM((L2-MAX(K2,N2))/(L2-M2), (MIN(K2,N2)-M2)/(L2-M2))&gt;=65%, IF((MIN(K2, N2)-M2)/(L2-M2)&gt;50%, IF(L2=MAX(K2,N2), IF((MIN(K2,N2)-M2)/(L2-M2)&gt;=85%, IF((L2-M2)/M2&lt;2.3%,"小紅T字",IF((L2-M2)/M2&lt;3.6%,"中紅T字","大紅T字")), IF((L2-M2)/M2&lt;2.3%,"小紅頂槌",IF((L2-M2)/M2&lt;3.6%,"中紅頂槌","大紅頂槌"))), IF(SUM((L2-MAX(K2,N2))/(L2-M2), (MIN(K2,N2)-M2)/(L2-M2))&gt;=85%, IF((L2-M2)/M2&lt;2.3%,"小紅蜻蜓",IF((L2-M2)/M2&lt;3.6%,"中紅蜻蜓","大紅蜻蜓")), IF((L2-M2)/M2&lt;2.3%,"小紅上槌",IF((L2-M2)/M2&lt;3.6%,"中紅上槌","大紅上槌")))), IF((L2-MAX(K2, N2))/(L2-M2)&gt;50%, IF(M2=MIN(K2,N2), IF((L2-MAX(K2,N2))/(L2-M2)&gt;=85%, IF((L2-M2)/M2&lt;2.3%,"小紅墓碑",IF((L2-M2)/M2&lt;3.6%,"中紅墓碑","大紅墓碑")), IF((L2-M2)/M2&lt;2.3%,"小紅底槌",IF((L2-M2)/M2&lt;3.6%,"中紅底槌","大紅底槌"))), IF(SUM((L2-MAX(K2,N2))/(L2-M2), (MIN(K2,N2)-M2)/(L2-M2))&gt;=85%, IF((L2-M2)/M2&lt;2.3%,"小紅天劍",IF((L2-M2)/M2&lt;3.6%,"中紅天劍","大紅天劍")), IF((L2-M2)/M2&lt;2.3%,"小紅下槌",IF((L2-M2)/M2&lt;3.6%,"中紅下槌","大紅下槌")))), IF(AND((L2-MAX(K2, N2))/(L2-M2)&gt;=32.5%,(MIN(K2, N2)-M2)/(L2-M2)&gt;=32.5%), IF(SUM((L2-MAX(K2,N2))/(L2-M2), (MIN(K2,N2)-M2)/(L2-M2))&gt;=85%, IF((L2-M2)/M2&lt;2.3%,"小紅十字",IF((L2-M2)/M2&lt;3.6%,"中紅十字","大紅十字")), IF((L2-M2)/M2&lt;2.3%,"小紅十槌",IF((L2-M2)/M2&lt;3.6%,"中紅十槌","大紅十槌"))), IF(L2=MAX(K2,N2), IF(ABS(K2-N2)/MIN(K2,N2)&lt;2.3%,"小紅K下影",IF(ABS(K2-N2)/MIN(K2,N2)&lt;3.6%,"中紅K下影","大紅K下影")), IF(M2=MIN(K2,N2), IF(ABS(K2-N2)/MIN(K2,N2)&lt;2.3%,"小紅K上影",IF(ABS(K2-N2)/MIN(K2,N2)&lt;3.6%,"中紅K上影","大紅K上影")), IF(ABS(K2-N2)/MIN(K2,N2)&lt;2.3%,"小紅K雙影",IF(ABS(K2-N2)/MIN(K2,N2)&lt;3.6%,"中紅K雙影","大紅K雙影"))))))), IF(L2=MAX(K2,N2), IF(ABS(K2-N2)/MIN(K2,N2)&lt;2.3%,"小紅K下影",IF(ABS(K2-N2)/MIN(K2,N2)&lt;3.6%,"中紅K下影","大紅K下影")), IF(M2=MIN(K2,N2), IF(ABS(K2-N2)/MIN(K2,N2)&lt;2.3%,"小紅K上影",IF(ABS(K2-N2)/MIN(K2,N2)&lt;3.6%,"中紅K上影","大紅K上影")), IF(ABS(K2-N2)/MIN(K2,N2)&lt;2.3%,"小紅K雙影",IF(ABS(K2-N2)/MIN(K2,N2)&lt;3.6%,"中紅K雙影","大紅K雙影")))))), IF(AND(MAX(K2,N2)=L2,MIN(K2,N2)=M2), IF(OR(K2=N2,ABS(K2-N2)/MIN(K2,N2)&lt;0.15%),黑一字,IF(ABS(K2-N2)/MIN(K2,N2)&lt;2.3%,"小黑K",IF(ABS(K2-N2)/MIN(K2,N2)&lt;3.6%,"中黑K","大黑K"))), IF(SUM((L2-MAX(K2,N2))/(L2-M2), (MIN(K2,N2)-M2)/(L2-M2))&gt;=65%, IF((MIN(K2, N2)-M2)/(L2-M2)&gt;50%, IF(L2=MAX(K2,N2), IF((MIN(K2,N2)-M2)/(L2-M2)&gt;=85%, IF((L2-M2)/M2&lt;2.3%,"小黑T字",IF((L2-M2)/M2&lt;3.6%,"中黑T字","大黑T字")), IF((L2-M2)/M2&lt;2.3%,"小黑頂槌",IF((L2-M2)/M2&lt;3.6%,"中黑頂槌","大黑頂槌"))), IF(SUM((L2-MAX(K2,N2))/(L2-M2), (MIN(K2,N2)-M2)/(L2-M2))&gt;=85%, IF((L2-M2)/M2&lt;2.3%,"小黑蜻蜓",IF((L2-M2)/M2&lt;3.6%,"中黑蜻蜓","大黑蜻蜓")), IF((L2-M2)/M2&lt;2.3%,"小黑上槌",IF((L2-M2)/M2&lt;3.6%,"中黑上槌","大黑上槌")))), IF((L2-MAX(K2, N2))/(L2-M2)&gt;50%, IF(M2=MIN(K2,N2), IF((L2-MAX(K2,N2))/(L2-M2)&gt;=85%, IF((L2-M2)/M2&lt;2.3%,"小黑墓碑",IF((L2-M2)/M2&lt;3.6%,"中黑墓碑","大黑墓碑")), IF((L2-M2)/M2&lt;2.3%,"小黑底槌",IF((L2-M2)/M2&lt;3.6%,"中黑底槌","大黑底槌"))), IF(SUM((L2-MAX(K2,N2))/(L2-M2), (MIN(K2,N2)-M2)/(L2-M2))&gt;=85%, IF((L2-M2)/M2&lt;2.3%,"小黑天劍",IF((L2-M2)/M2&lt;3.6%,"中黑天劍","大黑天劍")), IF((L2-M2)/M2&lt;2.3%,"小黑下槌",IF((L2-M2)/M2&lt;3.6%,"中黑下槌","大黑下槌")))), IF(AND((L2-MAX(K2, N2))/(L2-M2)&gt;=32.5%,(MIN(K2, N2)-M2)/(L2-M2)&gt;=32.5%), IF(SUM((L2-MAX(K2,N2))/(L2-M2), (MIN(K2,N2)-M2)/(L2-M2))&gt;=85%, IF((L2-M2)/M2&lt;2.3%,"小黑十字",IF((L2-M2)/M2&lt;3.6%,"中黑十字","大黑十字")), IF((L2-M2)/M2&lt;2.3%,"小黑十槌",IF((L2-M2)/M2&lt;3.6%,"中黑十槌","大黑十槌"))), IF(L2=MAX(K2,N2), IF(ABS(K2-N2)/MIN(K2,N2)&lt;2.3%,"小黑K下影",IF(ABS(K2-N2)/MIN(K2,N2)&lt;3.6%,"中黑K下影","大黑K下影")), IF(M2=MIN(K2,N2), IF(ABS(K2-N2)/MIN(K2,N2)&lt;2.3%,"小黑K上影",IF(ABS(K2-N2)/MIN(K2,N2)&lt;3.6%,"中黑K上影","大黑K上影")), IF(ABS(K2-N2)/MIN(K2,N2)&lt;2.3%,"小黑K雙影",IF(ABS(K2-N2)/MIN(K2,N2)&lt;3.6%,"中黑K雙影","大黑K雙影"))))))), IF(L2=MAX(K2,N2), IF(ABS(K2-N2)/MIN(K2,N2)&lt;2.3%,"小黑K下影",IF(ABS(K2-N2)/MIN(K2,N2)&lt;3.6%,"中黑K下影","大黑K下影")), IF(M2=MIN(K2,N2), IF(ABS(K2-N2)/MIN(K2,N2)&lt;2.3%,"小黑K上影",IF(ABS(K2-N2)/MIN(K2,N2)&lt;3.6%,"中黑K上影","大黑K上影")), IF(ABS(K2-N2)/MIN(K2,N2)&lt;2.3%,"小黑K雙影",IF(ABS(K2-N2)/MIN(K2,N2)&lt;3.6%,"中黑K雙影","大黑K雙影"))))))))</f>
        <v>小紅天劍</v>
      </c>
      <c r="AB2" s="24" t="str">
        <f>IF(AA2="一字線",0&amp;"%",ROUND((L2-MAX(K2,N2))/(L2-M2),1)*100&amp;"%")</f>
        <v>60%</v>
      </c>
      <c r="AC2" s="24" t="str">
        <f>IF(AA2="一字線",0&amp;"%",ROUND((MIN(K2, N2)-M2)/(L2-M2),1) *100&amp;"%")</f>
        <v>30%</v>
      </c>
    </row>
    <row r="3" spans="1:30" s="169" customFormat="1">
      <c r="A3" s="24">
        <v>1102</v>
      </c>
      <c r="B3" s="24" t="s">
        <v>22</v>
      </c>
      <c r="C3" s="57">
        <v>46.05</v>
      </c>
      <c r="D3" s="57">
        <v>46.05</v>
      </c>
      <c r="E3" s="57">
        <v>45.05</v>
      </c>
      <c r="F3" s="57">
        <v>45.6</v>
      </c>
      <c r="G3" s="57">
        <v>45.6</v>
      </c>
      <c r="H3" s="57">
        <v>45.6</v>
      </c>
      <c r="I3" s="57">
        <v>43</v>
      </c>
      <c r="J3" s="57">
        <v>43</v>
      </c>
      <c r="K3" s="57">
        <v>43.5</v>
      </c>
      <c r="L3" s="57">
        <v>44</v>
      </c>
      <c r="M3" s="57">
        <v>43.35</v>
      </c>
      <c r="N3" s="57">
        <v>43.8</v>
      </c>
      <c r="O3" s="57">
        <v>11036</v>
      </c>
      <c r="P3" s="57">
        <v>67549</v>
      </c>
      <c r="Q3" s="57">
        <v>21.863800000000001</v>
      </c>
      <c r="R3" s="57">
        <v>40.836300000000001</v>
      </c>
      <c r="S3" s="57">
        <v>17.0916</v>
      </c>
      <c r="T3" s="57">
        <v>32.921399999999998</v>
      </c>
      <c r="U3" s="77">
        <v>0.27229616031818876</v>
      </c>
      <c r="V3" s="24" t="s">
        <v>6038</v>
      </c>
      <c r="W3" s="216" t="s">
        <v>5967</v>
      </c>
      <c r="X3" s="216" t="s">
        <v>6007</v>
      </c>
      <c r="Y3" s="24" t="s">
        <v>6017</v>
      </c>
      <c r="Z3" s="24" t="s">
        <v>6058</v>
      </c>
      <c r="AA3" s="24" t="s">
        <v>6016</v>
      </c>
      <c r="AB3" s="24" t="s">
        <v>5991</v>
      </c>
      <c r="AC3" s="24" t="s">
        <v>5990</v>
      </c>
    </row>
    <row r="4" spans="1:30" s="169" customFormat="1">
      <c r="A4" s="24">
        <v>1103</v>
      </c>
      <c r="B4" s="24" t="s">
        <v>23</v>
      </c>
      <c r="C4" s="57">
        <v>22.4</v>
      </c>
      <c r="D4" s="57">
        <v>22.4</v>
      </c>
      <c r="E4" s="57">
        <v>21.9</v>
      </c>
      <c r="F4" s="57">
        <v>21.95</v>
      </c>
      <c r="G4" s="57">
        <v>21.85</v>
      </c>
      <c r="H4" s="57">
        <v>21.85</v>
      </c>
      <c r="I4" s="57">
        <v>20.3</v>
      </c>
      <c r="J4" s="57">
        <v>20.85</v>
      </c>
      <c r="K4" s="57">
        <v>20.95</v>
      </c>
      <c r="L4" s="57">
        <v>21.5</v>
      </c>
      <c r="M4" s="57">
        <v>20.95</v>
      </c>
      <c r="N4" s="57">
        <v>21.35</v>
      </c>
      <c r="O4" s="57">
        <v>1031</v>
      </c>
      <c r="P4" s="57">
        <v>6078</v>
      </c>
      <c r="Q4" s="57">
        <v>27.4663</v>
      </c>
      <c r="R4" s="57">
        <v>37.039000000000001</v>
      </c>
      <c r="S4" s="57">
        <v>27.770299999999999</v>
      </c>
      <c r="T4" s="57">
        <v>33.9495</v>
      </c>
      <c r="U4" s="77">
        <v>0.28271361193375011</v>
      </c>
      <c r="V4" s="24" t="s">
        <v>6038</v>
      </c>
      <c r="W4" s="216" t="s">
        <v>6039</v>
      </c>
      <c r="X4" s="216" t="s">
        <v>5971</v>
      </c>
      <c r="Y4" s="24" t="s">
        <v>6017</v>
      </c>
      <c r="Z4" s="24" t="s">
        <v>6024</v>
      </c>
      <c r="AA4" s="24" t="s">
        <v>6055</v>
      </c>
      <c r="AB4" s="24" t="s">
        <v>5991</v>
      </c>
      <c r="AC4" s="24" t="s">
        <v>5979</v>
      </c>
    </row>
    <row r="5" spans="1:30" s="169" customFormat="1">
      <c r="A5" s="24">
        <v>1104</v>
      </c>
      <c r="B5" s="24" t="s">
        <v>24</v>
      </c>
      <c r="C5" s="57">
        <v>22.95</v>
      </c>
      <c r="D5" s="57">
        <v>22.95</v>
      </c>
      <c r="E5" s="57">
        <v>22.35</v>
      </c>
      <c r="F5" s="57">
        <v>22.65</v>
      </c>
      <c r="G5" s="57">
        <v>21.6</v>
      </c>
      <c r="H5" s="57">
        <v>21.65</v>
      </c>
      <c r="I5" s="57">
        <v>20.350000000000001</v>
      </c>
      <c r="J5" s="57">
        <v>20.45</v>
      </c>
      <c r="K5" s="57">
        <v>20.8</v>
      </c>
      <c r="L5" s="57">
        <v>20.8</v>
      </c>
      <c r="M5" s="57">
        <v>20.45</v>
      </c>
      <c r="N5" s="57">
        <v>20.6</v>
      </c>
      <c r="O5" s="57">
        <v>783</v>
      </c>
      <c r="P5" s="57">
        <v>3720</v>
      </c>
      <c r="Q5" s="57">
        <v>22.427600000000002</v>
      </c>
      <c r="R5" s="57">
        <v>33.717300000000002</v>
      </c>
      <c r="S5" s="57">
        <v>17.2348</v>
      </c>
      <c r="T5" s="57">
        <v>28.223099999999999</v>
      </c>
      <c r="U5" s="77">
        <v>0.35080645161290325</v>
      </c>
      <c r="V5" s="24" t="s">
        <v>6491</v>
      </c>
      <c r="W5" s="216" t="s">
        <v>5967</v>
      </c>
      <c r="X5" s="216" t="s">
        <v>6007</v>
      </c>
      <c r="Y5" s="24" t="s">
        <v>6017</v>
      </c>
      <c r="Z5" s="24" t="s">
        <v>5964</v>
      </c>
      <c r="AA5" s="24" t="s">
        <v>6017</v>
      </c>
      <c r="AB5" s="24" t="s">
        <v>5979</v>
      </c>
      <c r="AC5" s="24" t="s">
        <v>5986</v>
      </c>
      <c r="AD5" s="169" t="s">
        <v>4622</v>
      </c>
    </row>
    <row r="6" spans="1:30" s="169" customFormat="1">
      <c r="A6" s="24">
        <v>1108</v>
      </c>
      <c r="B6" s="24" t="s">
        <v>25</v>
      </c>
      <c r="C6" s="57">
        <v>12.9</v>
      </c>
      <c r="D6" s="57">
        <v>12.9</v>
      </c>
      <c r="E6" s="57">
        <v>12.3</v>
      </c>
      <c r="F6" s="57">
        <v>12.55</v>
      </c>
      <c r="G6" s="57">
        <v>12.55</v>
      </c>
      <c r="H6" s="57">
        <v>12.95</v>
      </c>
      <c r="I6" s="57">
        <v>11.8</v>
      </c>
      <c r="J6" s="57">
        <v>12.05</v>
      </c>
      <c r="K6" s="57">
        <v>12.05</v>
      </c>
      <c r="L6" s="57">
        <v>12.65</v>
      </c>
      <c r="M6" s="57">
        <v>12.05</v>
      </c>
      <c r="N6" s="57">
        <v>12.55</v>
      </c>
      <c r="O6" s="57">
        <v>918</v>
      </c>
      <c r="P6" s="57">
        <v>2192</v>
      </c>
      <c r="Q6" s="57">
        <v>12.326599999999999</v>
      </c>
      <c r="R6" s="57">
        <v>15.428100000000001</v>
      </c>
      <c r="S6" s="57">
        <v>17.651700000000002</v>
      </c>
      <c r="T6" s="57">
        <v>16.1693</v>
      </c>
      <c r="U6" s="77">
        <v>0.69799270072992703</v>
      </c>
      <c r="V6" s="24" t="s">
        <v>6236</v>
      </c>
      <c r="W6" s="216" t="s">
        <v>6337</v>
      </c>
      <c r="X6" s="216" t="s">
        <v>6047</v>
      </c>
      <c r="Y6" s="24" t="s">
        <v>6209</v>
      </c>
      <c r="Z6" s="24" t="s">
        <v>5964</v>
      </c>
      <c r="AA6" s="24" t="s">
        <v>6013</v>
      </c>
      <c r="AB6" s="24" t="s">
        <v>5990</v>
      </c>
      <c r="AC6" s="24" t="s">
        <v>5979</v>
      </c>
      <c r="AD6" s="169">
        <f ca="1">NETWORKDAYS(EOMONTH(TODAY(),-1),TODAY(),假日表!A:A)/NETWORKDAYS(EOMONTH(TODAY(),-1)+1,EOMONTH(TODAY(),0),假日表!A:A)</f>
        <v>0.81818181818181823</v>
      </c>
    </row>
    <row r="7" spans="1:30" s="169" customFormat="1">
      <c r="A7" s="24">
        <v>1109</v>
      </c>
      <c r="B7" s="24" t="s">
        <v>26</v>
      </c>
      <c r="C7" s="57">
        <v>22.85</v>
      </c>
      <c r="D7" s="57">
        <v>22.85</v>
      </c>
      <c r="E7" s="57">
        <v>21.5</v>
      </c>
      <c r="F7" s="57">
        <v>21.5</v>
      </c>
      <c r="G7" s="57">
        <v>21.5</v>
      </c>
      <c r="H7" s="57">
        <v>22</v>
      </c>
      <c r="I7" s="57">
        <v>20.55</v>
      </c>
      <c r="J7" s="57">
        <v>20.7</v>
      </c>
      <c r="K7" s="57">
        <v>20.8</v>
      </c>
      <c r="L7" s="57">
        <v>21.25</v>
      </c>
      <c r="M7" s="57">
        <v>20.8</v>
      </c>
      <c r="N7" s="57">
        <v>20.95</v>
      </c>
      <c r="O7" s="57">
        <v>663</v>
      </c>
      <c r="P7" s="57">
        <v>3030</v>
      </c>
      <c r="Q7" s="57"/>
      <c r="R7" s="57"/>
      <c r="S7" s="57"/>
      <c r="T7" s="57"/>
      <c r="U7" s="77">
        <v>0.36468646864686466</v>
      </c>
      <c r="V7" s="24" t="s">
        <v>6123</v>
      </c>
      <c r="W7" s="216" t="s">
        <v>5993</v>
      </c>
      <c r="X7" s="216" t="s">
        <v>5993</v>
      </c>
      <c r="Y7" s="24" t="s">
        <v>6058</v>
      </c>
      <c r="Z7" s="24" t="s">
        <v>5964</v>
      </c>
      <c r="AA7" s="24" t="s">
        <v>6492</v>
      </c>
      <c r="AB7" s="24" t="s">
        <v>5996</v>
      </c>
      <c r="AC7" s="24" t="s">
        <v>5979</v>
      </c>
    </row>
    <row r="8" spans="1:30" s="169" customFormat="1">
      <c r="A8" s="24">
        <v>1110</v>
      </c>
      <c r="B8" s="24" t="s">
        <v>27</v>
      </c>
      <c r="C8" s="57">
        <v>18</v>
      </c>
      <c r="D8" s="57">
        <v>18.100000000000001</v>
      </c>
      <c r="E8" s="57">
        <v>17.2</v>
      </c>
      <c r="F8" s="57">
        <v>17.600000000000001</v>
      </c>
      <c r="G8" s="57">
        <v>17.3</v>
      </c>
      <c r="H8" s="57">
        <v>17.600000000000001</v>
      </c>
      <c r="I8" s="57">
        <v>16.45</v>
      </c>
      <c r="J8" s="57">
        <v>16.600000000000001</v>
      </c>
      <c r="K8" s="57">
        <v>16.600000000000001</v>
      </c>
      <c r="L8" s="57">
        <v>17.55</v>
      </c>
      <c r="M8" s="57">
        <v>16.600000000000001</v>
      </c>
      <c r="N8" s="57">
        <v>17.55</v>
      </c>
      <c r="O8" s="57">
        <v>446</v>
      </c>
      <c r="P8" s="57">
        <v>1212</v>
      </c>
      <c r="Q8" s="57">
        <v>52.644500000000001</v>
      </c>
      <c r="R8" s="57">
        <v>58.359200000000001</v>
      </c>
      <c r="S8" s="57">
        <v>51.959000000000003</v>
      </c>
      <c r="T8" s="57">
        <v>56.2258</v>
      </c>
      <c r="U8" s="77">
        <v>0.61331133113311331</v>
      </c>
      <c r="V8" s="24" t="s">
        <v>6302</v>
      </c>
      <c r="W8" s="216" t="s">
        <v>5967</v>
      </c>
      <c r="X8" s="216" t="s">
        <v>5961</v>
      </c>
      <c r="Y8" s="24" t="s">
        <v>5984</v>
      </c>
      <c r="Z8" s="24" t="s">
        <v>5964</v>
      </c>
      <c r="AA8" s="24" t="s">
        <v>6201</v>
      </c>
      <c r="AB8" s="24" t="s">
        <v>5979</v>
      </c>
      <c r="AC8" s="24" t="s">
        <v>5979</v>
      </c>
      <c r="AD8" s="169" t="s">
        <v>4623</v>
      </c>
    </row>
    <row r="9" spans="1:30" s="169" customFormat="1">
      <c r="A9" s="24">
        <v>1201</v>
      </c>
      <c r="B9" s="24" t="s">
        <v>28</v>
      </c>
      <c r="C9" s="57">
        <v>21.55</v>
      </c>
      <c r="D9" s="57">
        <v>21.55</v>
      </c>
      <c r="E9" s="57">
        <v>20.65</v>
      </c>
      <c r="F9" s="57">
        <v>20.75</v>
      </c>
      <c r="G9" s="57">
        <v>20.85</v>
      </c>
      <c r="H9" s="57">
        <v>20.85</v>
      </c>
      <c r="I9" s="57">
        <v>20.2</v>
      </c>
      <c r="J9" s="57">
        <v>20.3</v>
      </c>
      <c r="K9" s="57">
        <v>20.399999999999999</v>
      </c>
      <c r="L9" s="57">
        <v>20.8</v>
      </c>
      <c r="M9" s="57">
        <v>20.399999999999999</v>
      </c>
      <c r="N9" s="57">
        <v>20.8</v>
      </c>
      <c r="O9" s="57">
        <v>1120</v>
      </c>
      <c r="P9" s="57">
        <v>3296</v>
      </c>
      <c r="Q9" s="57">
        <v>24.221699999999998</v>
      </c>
      <c r="R9" s="57">
        <v>34.771599999999999</v>
      </c>
      <c r="S9" s="57">
        <v>24.6584</v>
      </c>
      <c r="T9" s="57">
        <v>31.400600000000001</v>
      </c>
      <c r="U9" s="77">
        <v>0.56634304207119746</v>
      </c>
      <c r="V9" s="24" t="s">
        <v>6038</v>
      </c>
      <c r="W9" s="216" t="s">
        <v>6039</v>
      </c>
      <c r="X9" s="216" t="s">
        <v>6007</v>
      </c>
      <c r="Y9" s="24" t="s">
        <v>6024</v>
      </c>
      <c r="Z9" s="24" t="s">
        <v>6209</v>
      </c>
      <c r="AA9" s="24" t="s">
        <v>6493</v>
      </c>
      <c r="AB9" s="24" t="s">
        <v>5979</v>
      </c>
      <c r="AC9" s="24" t="s">
        <v>5979</v>
      </c>
      <c r="AD9" s="169">
        <f ca="1">NETWORKDAYS(EOMONTH(TODAY(),-1),TODAY(),假日表!A:A)</f>
        <v>18</v>
      </c>
    </row>
    <row r="10" spans="1:30" s="169" customFormat="1">
      <c r="A10" s="24">
        <v>1210</v>
      </c>
      <c r="B10" s="24" t="s">
        <v>30</v>
      </c>
      <c r="C10" s="57">
        <v>58.6</v>
      </c>
      <c r="D10" s="57">
        <v>58.6</v>
      </c>
      <c r="E10" s="57">
        <v>55.1</v>
      </c>
      <c r="F10" s="57">
        <v>55.9</v>
      </c>
      <c r="G10" s="57">
        <v>56</v>
      </c>
      <c r="H10" s="57">
        <v>57.4</v>
      </c>
      <c r="I10" s="57">
        <v>55.8</v>
      </c>
      <c r="J10" s="57">
        <v>56.1</v>
      </c>
      <c r="K10" s="57">
        <v>51.9</v>
      </c>
      <c r="L10" s="57">
        <v>54.8</v>
      </c>
      <c r="M10" s="57">
        <v>51.8</v>
      </c>
      <c r="N10" s="57">
        <v>54.8</v>
      </c>
      <c r="O10" s="57">
        <v>7152</v>
      </c>
      <c r="P10" s="57">
        <v>17331</v>
      </c>
      <c r="Q10" s="57">
        <v>40.813499999999998</v>
      </c>
      <c r="R10" s="57">
        <v>57.527799999999999</v>
      </c>
      <c r="S10" s="57">
        <v>37.209000000000003</v>
      </c>
      <c r="T10" s="57">
        <v>50.754899999999999</v>
      </c>
      <c r="U10" s="77">
        <v>0.68778489412036237</v>
      </c>
      <c r="V10" s="24" t="s">
        <v>6494</v>
      </c>
      <c r="W10" s="216" t="s">
        <v>5967</v>
      </c>
      <c r="X10" s="216" t="s">
        <v>5961</v>
      </c>
      <c r="Y10" s="24" t="s">
        <v>6024</v>
      </c>
      <c r="Z10" s="24" t="s">
        <v>6068</v>
      </c>
      <c r="AA10" s="24" t="s">
        <v>6045</v>
      </c>
      <c r="AB10" s="24" t="s">
        <v>5979</v>
      </c>
      <c r="AC10" s="24" t="s">
        <v>5979</v>
      </c>
    </row>
    <row r="11" spans="1:30" s="169" customFormat="1">
      <c r="A11" s="24">
        <v>1213</v>
      </c>
      <c r="B11" s="24" t="s">
        <v>31</v>
      </c>
      <c r="C11" s="57"/>
      <c r="D11" s="57">
        <v>8.89</v>
      </c>
      <c r="E11" s="57">
        <v>8.2100000000000009</v>
      </c>
      <c r="F11" s="57"/>
      <c r="G11" s="57">
        <v>8.8000000000000007</v>
      </c>
      <c r="H11" s="57">
        <v>9.3800000000000008</v>
      </c>
      <c r="I11" s="57">
        <v>7.56</v>
      </c>
      <c r="J11" s="57">
        <v>8.5</v>
      </c>
      <c r="K11" s="57">
        <v>8.31</v>
      </c>
      <c r="L11" s="57">
        <v>8.49</v>
      </c>
      <c r="M11" s="57">
        <v>8.31</v>
      </c>
      <c r="N11" s="57">
        <v>8.48</v>
      </c>
      <c r="O11" s="57">
        <v>16</v>
      </c>
      <c r="P11" s="57">
        <v>183</v>
      </c>
      <c r="Q11" s="57"/>
      <c r="R11" s="57"/>
      <c r="S11" s="57"/>
      <c r="T11" s="57"/>
      <c r="U11" s="77">
        <v>0.14571948998178508</v>
      </c>
      <c r="V11" s="24" t="s">
        <v>6495</v>
      </c>
      <c r="W11" s="216" t="s">
        <v>5993</v>
      </c>
      <c r="X11" s="216" t="s">
        <v>5993</v>
      </c>
      <c r="Y11" s="24" t="s">
        <v>6164</v>
      </c>
      <c r="Z11" s="24" t="s">
        <v>5975</v>
      </c>
      <c r="AA11" s="24" t="s">
        <v>6055</v>
      </c>
      <c r="AB11" s="24" t="s">
        <v>5965</v>
      </c>
      <c r="AC11" s="24" t="s">
        <v>5979</v>
      </c>
      <c r="AD11" s="169" t="s">
        <v>4624</v>
      </c>
    </row>
    <row r="12" spans="1:30" s="169" customFormat="1">
      <c r="A12" s="24">
        <v>1215</v>
      </c>
      <c r="B12" s="24" t="s">
        <v>32</v>
      </c>
      <c r="C12" s="57">
        <v>78.3</v>
      </c>
      <c r="D12" s="57">
        <v>79</v>
      </c>
      <c r="E12" s="57">
        <v>77.599999999999994</v>
      </c>
      <c r="F12" s="57">
        <v>78</v>
      </c>
      <c r="G12" s="57">
        <v>78</v>
      </c>
      <c r="H12" s="57">
        <v>78</v>
      </c>
      <c r="I12" s="57">
        <v>76.400000000000006</v>
      </c>
      <c r="J12" s="57">
        <v>76.599999999999994</v>
      </c>
      <c r="K12" s="57">
        <v>76.8</v>
      </c>
      <c r="L12" s="57">
        <v>78.599999999999994</v>
      </c>
      <c r="M12" s="57">
        <v>76.8</v>
      </c>
      <c r="N12" s="57">
        <v>78.5</v>
      </c>
      <c r="O12" s="57">
        <v>669</v>
      </c>
      <c r="P12" s="57">
        <v>2754</v>
      </c>
      <c r="Q12" s="57">
        <v>12.2021</v>
      </c>
      <c r="R12" s="57">
        <v>25.743200000000002</v>
      </c>
      <c r="S12" s="57">
        <v>19.245899999999999</v>
      </c>
      <c r="T12" s="57">
        <v>23.577400000000001</v>
      </c>
      <c r="U12" s="77">
        <v>0.40486564996368918</v>
      </c>
      <c r="V12" s="24" t="s">
        <v>6257</v>
      </c>
      <c r="W12" s="216" t="s">
        <v>6039</v>
      </c>
      <c r="X12" s="216" t="s">
        <v>6007</v>
      </c>
      <c r="Y12" s="24" t="s">
        <v>5984</v>
      </c>
      <c r="Z12" s="24" t="s">
        <v>6017</v>
      </c>
      <c r="AA12" s="24" t="s">
        <v>6055</v>
      </c>
      <c r="AB12" s="24" t="s">
        <v>5965</v>
      </c>
      <c r="AC12" s="24" t="s">
        <v>5979</v>
      </c>
      <c r="AD12" s="169">
        <f ca="1">NETWORKDAYS(EOMONTH(TODAY(),-2)+1,EOMONTH(TODAY(),-1),假日表!A:A)</f>
        <v>22</v>
      </c>
    </row>
    <row r="13" spans="1:30" s="169" customFormat="1">
      <c r="A13" s="24">
        <v>1216</v>
      </c>
      <c r="B13" s="24" t="s">
        <v>33</v>
      </c>
      <c r="C13" s="57">
        <v>74.2</v>
      </c>
      <c r="D13" s="57">
        <v>75</v>
      </c>
      <c r="E13" s="57">
        <v>69.8</v>
      </c>
      <c r="F13" s="57">
        <v>69.8</v>
      </c>
      <c r="G13" s="57">
        <v>69.5</v>
      </c>
      <c r="H13" s="57">
        <v>70.900000000000006</v>
      </c>
      <c r="I13" s="57">
        <v>68.599999999999994</v>
      </c>
      <c r="J13" s="57">
        <v>68.900000000000006</v>
      </c>
      <c r="K13" s="57">
        <v>69.8</v>
      </c>
      <c r="L13" s="57">
        <v>70.900000000000006</v>
      </c>
      <c r="M13" s="57">
        <v>69.5</v>
      </c>
      <c r="N13" s="57">
        <v>70.5</v>
      </c>
      <c r="O13" s="57">
        <v>9192</v>
      </c>
      <c r="P13" s="57">
        <v>52383</v>
      </c>
      <c r="Q13" s="57">
        <v>26.644200000000001</v>
      </c>
      <c r="R13" s="57">
        <v>40.761899999999997</v>
      </c>
      <c r="S13" s="57">
        <v>26.321400000000001</v>
      </c>
      <c r="T13" s="57">
        <v>35.948399999999999</v>
      </c>
      <c r="U13" s="77">
        <v>0.29246129469484378</v>
      </c>
      <c r="V13" s="24" t="s">
        <v>6271</v>
      </c>
      <c r="W13" s="216" t="s">
        <v>5967</v>
      </c>
      <c r="X13" s="216" t="s">
        <v>5971</v>
      </c>
      <c r="Y13" s="24" t="s">
        <v>6004</v>
      </c>
      <c r="Z13" s="24" t="s">
        <v>6029</v>
      </c>
      <c r="AA13" s="24" t="s">
        <v>6016</v>
      </c>
      <c r="AB13" s="24" t="s">
        <v>5991</v>
      </c>
      <c r="AC13" s="24" t="s">
        <v>5990</v>
      </c>
    </row>
    <row r="14" spans="1:30" s="169" customFormat="1">
      <c r="A14" s="24">
        <v>1217</v>
      </c>
      <c r="B14" s="24" t="s">
        <v>34</v>
      </c>
      <c r="C14" s="57">
        <v>11</v>
      </c>
      <c r="D14" s="57">
        <v>11.35</v>
      </c>
      <c r="E14" s="57">
        <v>10.5</v>
      </c>
      <c r="F14" s="57">
        <v>10.6</v>
      </c>
      <c r="G14" s="57">
        <v>10.6</v>
      </c>
      <c r="H14" s="57">
        <v>10.7</v>
      </c>
      <c r="I14" s="57">
        <v>9.99</v>
      </c>
      <c r="J14" s="57">
        <v>10.050000000000001</v>
      </c>
      <c r="K14" s="57">
        <v>10.15</v>
      </c>
      <c r="L14" s="57">
        <v>10.45</v>
      </c>
      <c r="M14" s="57">
        <v>10.15</v>
      </c>
      <c r="N14" s="57">
        <v>10.3</v>
      </c>
      <c r="O14" s="57">
        <v>3427</v>
      </c>
      <c r="P14" s="57">
        <v>13207</v>
      </c>
      <c r="Q14" s="57">
        <v>10.047700000000001</v>
      </c>
      <c r="R14" s="57">
        <v>17.7288</v>
      </c>
      <c r="S14" s="57">
        <v>11.1717</v>
      </c>
      <c r="T14" s="57">
        <v>15.543100000000001</v>
      </c>
      <c r="U14" s="77">
        <v>0.43247267863001942</v>
      </c>
      <c r="V14" s="24" t="s">
        <v>6038</v>
      </c>
      <c r="W14" s="216" t="s">
        <v>6039</v>
      </c>
      <c r="X14" s="216" t="s">
        <v>6047</v>
      </c>
      <c r="Y14" s="24" t="s">
        <v>5964</v>
      </c>
      <c r="Z14" s="24" t="s">
        <v>5964</v>
      </c>
      <c r="AA14" s="24" t="s">
        <v>6055</v>
      </c>
      <c r="AB14" s="24" t="s">
        <v>5970</v>
      </c>
      <c r="AC14" s="24" t="s">
        <v>5979</v>
      </c>
    </row>
    <row r="15" spans="1:30" s="169" customFormat="1">
      <c r="A15" s="24">
        <v>1218</v>
      </c>
      <c r="B15" s="24" t="s">
        <v>35</v>
      </c>
      <c r="C15" s="57">
        <v>29.05</v>
      </c>
      <c r="D15" s="57">
        <v>29.2</v>
      </c>
      <c r="E15" s="57">
        <v>28.35</v>
      </c>
      <c r="F15" s="57">
        <v>28.35</v>
      </c>
      <c r="G15" s="57">
        <v>28.25</v>
      </c>
      <c r="H15" s="57">
        <v>28.3</v>
      </c>
      <c r="I15" s="57">
        <v>26.6</v>
      </c>
      <c r="J15" s="57">
        <v>26.65</v>
      </c>
      <c r="K15" s="57">
        <v>26.8</v>
      </c>
      <c r="L15" s="57">
        <v>28.05</v>
      </c>
      <c r="M15" s="57">
        <v>26.8</v>
      </c>
      <c r="N15" s="57">
        <v>27.8</v>
      </c>
      <c r="O15" s="57">
        <v>703</v>
      </c>
      <c r="P15" s="57">
        <v>3579</v>
      </c>
      <c r="Q15" s="57">
        <v>13.4795</v>
      </c>
      <c r="R15" s="57">
        <v>19.400099999999998</v>
      </c>
      <c r="S15" s="57">
        <v>20.751000000000001</v>
      </c>
      <c r="T15" s="57">
        <v>19.8504</v>
      </c>
      <c r="U15" s="77">
        <v>0.32737263667691158</v>
      </c>
      <c r="V15" s="24" t="s">
        <v>6038</v>
      </c>
      <c r="W15" s="216" t="s">
        <v>6337</v>
      </c>
      <c r="X15" s="216" t="s">
        <v>6007</v>
      </c>
      <c r="Y15" s="24" t="s">
        <v>6336</v>
      </c>
      <c r="Z15" s="24" t="s">
        <v>5964</v>
      </c>
      <c r="AA15" s="24" t="s">
        <v>6013</v>
      </c>
      <c r="AB15" s="24" t="s">
        <v>5990</v>
      </c>
      <c r="AC15" s="24" t="s">
        <v>5979</v>
      </c>
    </row>
    <row r="16" spans="1:30" s="169" customFormat="1">
      <c r="A16" s="24">
        <v>1219</v>
      </c>
      <c r="B16" s="24" t="s">
        <v>36</v>
      </c>
      <c r="C16" s="57">
        <v>22.6</v>
      </c>
      <c r="D16" s="57">
        <v>22.6</v>
      </c>
      <c r="E16" s="57">
        <v>21.4</v>
      </c>
      <c r="F16" s="57">
        <v>21.55</v>
      </c>
      <c r="G16" s="57">
        <v>20.55</v>
      </c>
      <c r="H16" s="57">
        <v>20.55</v>
      </c>
      <c r="I16" s="57">
        <v>18.95</v>
      </c>
      <c r="J16" s="57">
        <v>19.05</v>
      </c>
      <c r="K16" s="57">
        <v>19.2</v>
      </c>
      <c r="L16" s="57">
        <v>19.45</v>
      </c>
      <c r="M16" s="57">
        <v>19.149999999999999</v>
      </c>
      <c r="N16" s="57">
        <v>19.350000000000001</v>
      </c>
      <c r="O16" s="57">
        <v>456</v>
      </c>
      <c r="P16" s="57">
        <v>3505</v>
      </c>
      <c r="Q16" s="57">
        <v>12.461</v>
      </c>
      <c r="R16" s="57">
        <v>21.386099999999999</v>
      </c>
      <c r="S16" s="57">
        <v>10.529500000000001</v>
      </c>
      <c r="T16" s="57">
        <v>17.767199999999999</v>
      </c>
      <c r="U16" s="77">
        <v>0.21683309557774608</v>
      </c>
      <c r="V16" s="24" t="s">
        <v>6038</v>
      </c>
      <c r="W16" s="216" t="s">
        <v>5967</v>
      </c>
      <c r="X16" s="216" t="s">
        <v>6047</v>
      </c>
      <c r="Y16" s="24" t="s">
        <v>6024</v>
      </c>
      <c r="Z16" s="24" t="s">
        <v>6024</v>
      </c>
      <c r="AA16" s="24" t="s">
        <v>6016</v>
      </c>
      <c r="AB16" s="24" t="s">
        <v>5991</v>
      </c>
      <c r="AC16" s="24" t="s">
        <v>5990</v>
      </c>
      <c r="AD16" s="169">
        <f ca="1">WEEKDAY(TODAY(),2)</f>
        <v>3</v>
      </c>
    </row>
    <row r="17" spans="1:29" s="169" customFormat="1">
      <c r="A17" s="24">
        <v>1220</v>
      </c>
      <c r="B17" s="24" t="s">
        <v>37</v>
      </c>
      <c r="C17" s="57">
        <v>17.350000000000001</v>
      </c>
      <c r="D17" s="57">
        <v>17.45</v>
      </c>
      <c r="E17" s="57">
        <v>16.399999999999999</v>
      </c>
      <c r="F17" s="57">
        <v>16.45</v>
      </c>
      <c r="G17" s="57">
        <v>16.45</v>
      </c>
      <c r="H17" s="57">
        <v>16.75</v>
      </c>
      <c r="I17" s="57">
        <v>15.65</v>
      </c>
      <c r="J17" s="57">
        <v>16.2</v>
      </c>
      <c r="K17" s="57">
        <v>16.2</v>
      </c>
      <c r="L17" s="57">
        <v>16.850000000000001</v>
      </c>
      <c r="M17" s="57">
        <v>15.4</v>
      </c>
      <c r="N17" s="57">
        <v>15.4</v>
      </c>
      <c r="O17" s="57">
        <v>1344</v>
      </c>
      <c r="P17" s="57">
        <v>2664</v>
      </c>
      <c r="Q17" s="57">
        <v>33.958599999999997</v>
      </c>
      <c r="R17" s="57">
        <v>44.297800000000002</v>
      </c>
      <c r="S17" s="57">
        <v>22.639099999999999</v>
      </c>
      <c r="T17" s="57">
        <v>37.078200000000002</v>
      </c>
      <c r="U17" s="77">
        <v>0.84084084084084076</v>
      </c>
      <c r="V17" s="24" t="s">
        <v>6168</v>
      </c>
      <c r="W17" s="216" t="s">
        <v>5967</v>
      </c>
      <c r="X17" s="216" t="s">
        <v>6007</v>
      </c>
      <c r="Y17" s="24" t="s">
        <v>5964</v>
      </c>
      <c r="Z17" s="24" t="s">
        <v>5984</v>
      </c>
      <c r="AA17" s="24" t="s">
        <v>6004</v>
      </c>
      <c r="AB17" s="24" t="s">
        <v>5986</v>
      </c>
      <c r="AC17" s="24" t="s">
        <v>5979</v>
      </c>
    </row>
    <row r="18" spans="1:29" s="169" customFormat="1">
      <c r="A18" s="24">
        <v>1225</v>
      </c>
      <c r="B18" s="24" t="s">
        <v>38</v>
      </c>
      <c r="C18" s="57">
        <v>44.5</v>
      </c>
      <c r="D18" s="57">
        <v>45.05</v>
      </c>
      <c r="E18" s="57">
        <v>43.5</v>
      </c>
      <c r="F18" s="57">
        <v>43.8</v>
      </c>
      <c r="G18" s="57">
        <v>43.1</v>
      </c>
      <c r="H18" s="57">
        <v>43.25</v>
      </c>
      <c r="I18" s="57">
        <v>40.9</v>
      </c>
      <c r="J18" s="57">
        <v>42.5</v>
      </c>
      <c r="K18" s="57">
        <v>42.5</v>
      </c>
      <c r="L18" s="57">
        <v>42.8</v>
      </c>
      <c r="M18" s="57">
        <v>42</v>
      </c>
      <c r="N18" s="57">
        <v>42.75</v>
      </c>
      <c r="O18" s="57">
        <v>111</v>
      </c>
      <c r="P18" s="57">
        <v>537</v>
      </c>
      <c r="Q18" s="57">
        <v>19.191600000000001</v>
      </c>
      <c r="R18" s="57">
        <v>26.088100000000001</v>
      </c>
      <c r="S18" s="57">
        <v>19.9649</v>
      </c>
      <c r="T18" s="57">
        <v>24.0471</v>
      </c>
      <c r="U18" s="77">
        <v>0.34450651769087526</v>
      </c>
      <c r="V18" s="24" t="s">
        <v>6472</v>
      </c>
      <c r="W18" s="216" t="s">
        <v>6039</v>
      </c>
      <c r="X18" s="216" t="s">
        <v>6007</v>
      </c>
      <c r="Y18" s="24" t="s">
        <v>5984</v>
      </c>
      <c r="Z18" s="24" t="s">
        <v>5975</v>
      </c>
      <c r="AA18" s="24" t="s">
        <v>6452</v>
      </c>
      <c r="AB18" s="24" t="s">
        <v>5965</v>
      </c>
      <c r="AC18" s="24" t="s">
        <v>5976</v>
      </c>
    </row>
    <row r="19" spans="1:29" s="169" customFormat="1">
      <c r="A19" s="24">
        <v>1227</v>
      </c>
      <c r="B19" s="24" t="s">
        <v>39</v>
      </c>
      <c r="C19" s="57">
        <v>52.8</v>
      </c>
      <c r="D19" s="57">
        <v>52.8</v>
      </c>
      <c r="E19" s="57">
        <v>51.8</v>
      </c>
      <c r="F19" s="57">
        <v>51.9</v>
      </c>
      <c r="G19" s="57">
        <v>51.9</v>
      </c>
      <c r="H19" s="57">
        <v>51.9</v>
      </c>
      <c r="I19" s="57">
        <v>51.1</v>
      </c>
      <c r="J19" s="57">
        <v>51.3</v>
      </c>
      <c r="K19" s="57">
        <v>51.7</v>
      </c>
      <c r="L19" s="57">
        <v>52.1</v>
      </c>
      <c r="M19" s="57">
        <v>51.4</v>
      </c>
      <c r="N19" s="57">
        <v>51.8</v>
      </c>
      <c r="O19" s="57">
        <v>1267</v>
      </c>
      <c r="P19" s="57">
        <v>3765</v>
      </c>
      <c r="Q19" s="57">
        <v>24.597000000000001</v>
      </c>
      <c r="R19" s="57">
        <v>40.276299999999999</v>
      </c>
      <c r="S19" s="57">
        <v>21.824300000000001</v>
      </c>
      <c r="T19" s="57">
        <v>34.125700000000002</v>
      </c>
      <c r="U19" s="77">
        <v>0.56086764054891547</v>
      </c>
      <c r="V19" s="24" t="s">
        <v>6496</v>
      </c>
      <c r="W19" s="216" t="s">
        <v>5967</v>
      </c>
      <c r="X19" s="216" t="s">
        <v>6007</v>
      </c>
      <c r="Y19" s="24" t="s">
        <v>6017</v>
      </c>
      <c r="Z19" s="24" t="s">
        <v>6017</v>
      </c>
      <c r="AA19" s="24" t="s">
        <v>6497</v>
      </c>
      <c r="AB19" s="24" t="s">
        <v>5986</v>
      </c>
      <c r="AC19" s="24" t="s">
        <v>5986</v>
      </c>
    </row>
    <row r="20" spans="1:29" s="169" customFormat="1">
      <c r="A20" s="24">
        <v>1229</v>
      </c>
      <c r="B20" s="24" t="s">
        <v>5824</v>
      </c>
      <c r="C20" s="57">
        <v>51.7</v>
      </c>
      <c r="D20" s="57">
        <v>51.8</v>
      </c>
      <c r="E20" s="57">
        <v>50.7</v>
      </c>
      <c r="F20" s="57">
        <v>51.2</v>
      </c>
      <c r="G20" s="57">
        <v>51</v>
      </c>
      <c r="H20" s="57">
        <v>51.5</v>
      </c>
      <c r="I20" s="57">
        <v>49.6</v>
      </c>
      <c r="J20" s="57">
        <v>49.8</v>
      </c>
      <c r="K20" s="57">
        <v>50.1</v>
      </c>
      <c r="L20" s="57">
        <v>51</v>
      </c>
      <c r="M20" s="57">
        <v>50.1</v>
      </c>
      <c r="N20" s="57">
        <v>50.8</v>
      </c>
      <c r="O20" s="57">
        <v>1729</v>
      </c>
      <c r="P20" s="57">
        <v>7124</v>
      </c>
      <c r="Q20" s="57">
        <v>56.196800000000003</v>
      </c>
      <c r="R20" s="57">
        <v>70.183499999999995</v>
      </c>
      <c r="S20" s="57">
        <v>47.7209</v>
      </c>
      <c r="T20" s="57">
        <v>62.695999999999998</v>
      </c>
      <c r="U20" s="77">
        <v>0.4045012165450122</v>
      </c>
      <c r="V20" s="24" t="s">
        <v>6038</v>
      </c>
      <c r="W20" s="216" t="s">
        <v>5967</v>
      </c>
      <c r="X20" s="216" t="s">
        <v>5961</v>
      </c>
      <c r="Y20" s="24" t="s">
        <v>5984</v>
      </c>
      <c r="Z20" s="24" t="s">
        <v>5962</v>
      </c>
      <c r="AA20" s="24" t="s">
        <v>6055</v>
      </c>
      <c r="AB20" s="24" t="s">
        <v>5990</v>
      </c>
      <c r="AC20" s="24" t="s">
        <v>5979</v>
      </c>
    </row>
    <row r="21" spans="1:29" s="169" customFormat="1">
      <c r="A21" s="24">
        <v>1231</v>
      </c>
      <c r="B21" s="24" t="s">
        <v>41</v>
      </c>
      <c r="C21" s="24">
        <v>71.7</v>
      </c>
      <c r="D21" s="24">
        <v>76.099999999999994</v>
      </c>
      <c r="E21" s="57">
        <v>70.5</v>
      </c>
      <c r="F21" s="57">
        <v>75.099999999999994</v>
      </c>
      <c r="G21" s="57">
        <v>75.099999999999994</v>
      </c>
      <c r="H21" s="57">
        <v>77.2</v>
      </c>
      <c r="I21" s="57">
        <v>66.400000000000006</v>
      </c>
      <c r="J21" s="57">
        <v>69.3</v>
      </c>
      <c r="K21" s="57">
        <v>70.5</v>
      </c>
      <c r="L21" s="57">
        <v>72.400000000000006</v>
      </c>
      <c r="M21" s="57">
        <v>69</v>
      </c>
      <c r="N21" s="57">
        <v>71.599999999999994</v>
      </c>
      <c r="O21" s="57">
        <v>1071</v>
      </c>
      <c r="P21" s="57">
        <v>5285</v>
      </c>
      <c r="Q21" s="57">
        <v>73.6267</v>
      </c>
      <c r="R21" s="57">
        <v>79.387100000000004</v>
      </c>
      <c r="S21" s="57">
        <v>68.692300000000003</v>
      </c>
      <c r="T21" s="57">
        <v>75.822199999999995</v>
      </c>
      <c r="U21" s="77">
        <v>0.33774834437086093</v>
      </c>
      <c r="V21" s="24" t="s">
        <v>6038</v>
      </c>
      <c r="W21" s="216" t="s">
        <v>5967</v>
      </c>
      <c r="X21" s="216" t="s">
        <v>5989</v>
      </c>
      <c r="Y21" s="24" t="s">
        <v>5982</v>
      </c>
      <c r="Z21" s="24" t="s">
        <v>5964</v>
      </c>
      <c r="AA21" s="24" t="s">
        <v>6016</v>
      </c>
      <c r="AB21" s="24" t="s">
        <v>5990</v>
      </c>
      <c r="AC21" s="24" t="s">
        <v>5986</v>
      </c>
    </row>
    <row r="22" spans="1:29" s="169" customFormat="1">
      <c r="A22" s="24">
        <v>1232</v>
      </c>
      <c r="B22" s="24" t="s">
        <v>42</v>
      </c>
      <c r="C22" s="57">
        <v>168</v>
      </c>
      <c r="D22" s="57">
        <v>168</v>
      </c>
      <c r="E22" s="57">
        <v>161</v>
      </c>
      <c r="F22" s="57">
        <v>162</v>
      </c>
      <c r="G22" s="57">
        <v>161.5</v>
      </c>
      <c r="H22" s="57">
        <v>164</v>
      </c>
      <c r="I22" s="57">
        <v>157</v>
      </c>
      <c r="J22" s="57">
        <v>158.5</v>
      </c>
      <c r="K22" s="57">
        <v>158.5</v>
      </c>
      <c r="L22" s="57">
        <v>163</v>
      </c>
      <c r="M22" s="57">
        <v>157.5</v>
      </c>
      <c r="N22" s="57">
        <v>160</v>
      </c>
      <c r="O22" s="57">
        <v>349</v>
      </c>
      <c r="P22" s="57">
        <v>611</v>
      </c>
      <c r="Q22" s="57">
        <v>30.1723</v>
      </c>
      <c r="R22" s="57">
        <v>45.303199999999997</v>
      </c>
      <c r="S22" s="57">
        <v>26.364899999999999</v>
      </c>
      <c r="T22" s="57">
        <v>38.990400000000001</v>
      </c>
      <c r="U22" s="77">
        <v>0.95199127114020721</v>
      </c>
      <c r="V22" s="24" t="s">
        <v>6369</v>
      </c>
      <c r="W22" s="216" t="s">
        <v>5967</v>
      </c>
      <c r="X22" s="216" t="s">
        <v>5971</v>
      </c>
      <c r="Y22" s="24" t="s">
        <v>6024</v>
      </c>
      <c r="Z22" s="24" t="s">
        <v>5984</v>
      </c>
      <c r="AA22" s="24" t="s">
        <v>6240</v>
      </c>
      <c r="AB22" s="24" t="s">
        <v>5970</v>
      </c>
      <c r="AC22" s="24" t="s">
        <v>5990</v>
      </c>
    </row>
    <row r="23" spans="1:29" s="169" customFormat="1">
      <c r="A23" s="24">
        <v>1233</v>
      </c>
      <c r="B23" s="24" t="s">
        <v>43</v>
      </c>
      <c r="C23" s="57">
        <v>34.799999999999997</v>
      </c>
      <c r="D23" s="57">
        <v>34.9</v>
      </c>
      <c r="E23" s="57">
        <v>34.4</v>
      </c>
      <c r="F23" s="57">
        <v>34.549999999999997</v>
      </c>
      <c r="G23" s="57">
        <v>34.450000000000003</v>
      </c>
      <c r="H23" s="57">
        <v>34.5</v>
      </c>
      <c r="I23" s="57">
        <v>34</v>
      </c>
      <c r="J23" s="57">
        <v>34.299999999999997</v>
      </c>
      <c r="K23" s="57">
        <v>34.299999999999997</v>
      </c>
      <c r="L23" s="57">
        <v>34.5</v>
      </c>
      <c r="M23" s="57">
        <v>34</v>
      </c>
      <c r="N23" s="57">
        <v>34.450000000000003</v>
      </c>
      <c r="O23" s="57">
        <v>515</v>
      </c>
      <c r="P23" s="57">
        <v>1376</v>
      </c>
      <c r="Q23" s="57">
        <v>42.095399999999998</v>
      </c>
      <c r="R23" s="57">
        <v>47.155500000000004</v>
      </c>
      <c r="S23" s="57">
        <v>41.6999</v>
      </c>
      <c r="T23" s="57">
        <v>45.337000000000003</v>
      </c>
      <c r="U23" s="77">
        <v>0.62378875968992242</v>
      </c>
      <c r="V23" s="24" t="s">
        <v>6472</v>
      </c>
      <c r="W23" s="216" t="s">
        <v>5967</v>
      </c>
      <c r="X23" s="216" t="s">
        <v>5971</v>
      </c>
      <c r="Y23" s="24" t="s">
        <v>5984</v>
      </c>
      <c r="Z23" s="24" t="s">
        <v>6277</v>
      </c>
      <c r="AA23" s="24" t="s">
        <v>6452</v>
      </c>
      <c r="AB23" s="24" t="s">
        <v>5965</v>
      </c>
      <c r="AC23" s="24" t="s">
        <v>5976</v>
      </c>
    </row>
    <row r="24" spans="1:29" s="169" customFormat="1">
      <c r="A24" s="24">
        <v>1234</v>
      </c>
      <c r="B24" s="24" t="s">
        <v>44</v>
      </c>
      <c r="C24" s="57">
        <v>35.950000000000003</v>
      </c>
      <c r="D24" s="57">
        <v>36</v>
      </c>
      <c r="E24" s="57">
        <v>35.450000000000003</v>
      </c>
      <c r="F24" s="57">
        <v>35.549999999999997</v>
      </c>
      <c r="G24" s="57">
        <v>35.5</v>
      </c>
      <c r="H24" s="57">
        <v>35.700000000000003</v>
      </c>
      <c r="I24" s="57">
        <v>35</v>
      </c>
      <c r="J24" s="57">
        <v>35.1</v>
      </c>
      <c r="K24" s="57">
        <v>35.1</v>
      </c>
      <c r="L24" s="57">
        <v>35.450000000000003</v>
      </c>
      <c r="M24" s="57">
        <v>33.9</v>
      </c>
      <c r="N24" s="57">
        <v>33.950000000000003</v>
      </c>
      <c r="O24" s="57">
        <v>786</v>
      </c>
      <c r="P24" s="57">
        <v>739</v>
      </c>
      <c r="Q24" s="57">
        <v>51.337499999999999</v>
      </c>
      <c r="R24" s="57">
        <v>63.1648</v>
      </c>
      <c r="S24" s="57">
        <v>34.934199999999997</v>
      </c>
      <c r="T24" s="57">
        <v>53.754600000000003</v>
      </c>
      <c r="U24" s="77">
        <v>1.7726657645466848</v>
      </c>
      <c r="V24" s="24" t="s">
        <v>6498</v>
      </c>
      <c r="W24" s="216" t="s">
        <v>5967</v>
      </c>
      <c r="X24" s="216" t="s">
        <v>5961</v>
      </c>
      <c r="Y24" s="24" t="s">
        <v>5984</v>
      </c>
      <c r="Z24" s="24" t="s">
        <v>5984</v>
      </c>
      <c r="AA24" s="24" t="s">
        <v>5962</v>
      </c>
      <c r="AB24" s="24" t="s">
        <v>5990</v>
      </c>
      <c r="AC24" s="24" t="s">
        <v>5979</v>
      </c>
    </row>
    <row r="25" spans="1:29" s="169" customFormat="1">
      <c r="A25" s="24">
        <v>1235</v>
      </c>
      <c r="B25" s="24" t="s">
        <v>45</v>
      </c>
      <c r="C25" s="57">
        <v>33.9</v>
      </c>
      <c r="D25" s="57">
        <v>34.75</v>
      </c>
      <c r="E25" s="57">
        <v>33.6</v>
      </c>
      <c r="F25" s="57"/>
      <c r="G25" s="57">
        <v>34.15</v>
      </c>
      <c r="H25" s="57">
        <v>34.35</v>
      </c>
      <c r="I25" s="57">
        <v>32.6</v>
      </c>
      <c r="J25" s="57">
        <v>33.85</v>
      </c>
      <c r="K25" s="57">
        <v>33.85</v>
      </c>
      <c r="L25" s="57">
        <v>34</v>
      </c>
      <c r="M25" s="57">
        <v>33.049999999999997</v>
      </c>
      <c r="N25" s="57">
        <v>33.299999999999997</v>
      </c>
      <c r="O25" s="57">
        <v>47</v>
      </c>
      <c r="P25" s="57">
        <v>73</v>
      </c>
      <c r="Q25" s="57">
        <v>75.214299999999994</v>
      </c>
      <c r="R25" s="57">
        <v>72.497399999999999</v>
      </c>
      <c r="S25" s="57">
        <v>61.6813</v>
      </c>
      <c r="T25" s="57">
        <v>68.891999999999996</v>
      </c>
      <c r="U25" s="77">
        <v>1.0730593607305936</v>
      </c>
      <c r="V25" s="24" t="s">
        <v>6115</v>
      </c>
      <c r="W25" s="216" t="s">
        <v>5960</v>
      </c>
      <c r="X25" s="216" t="s">
        <v>5961</v>
      </c>
      <c r="Y25" s="24" t="s">
        <v>6027</v>
      </c>
      <c r="Z25" s="24" t="s">
        <v>5975</v>
      </c>
      <c r="AA25" s="24" t="s">
        <v>5984</v>
      </c>
      <c r="AB25" s="24" t="s">
        <v>5990</v>
      </c>
      <c r="AC25" s="24" t="s">
        <v>5991</v>
      </c>
    </row>
    <row r="26" spans="1:29" s="169" customFormat="1">
      <c r="A26" s="24">
        <v>1236</v>
      </c>
      <c r="B26" s="24" t="s">
        <v>46</v>
      </c>
      <c r="C26" s="57">
        <v>15.05</v>
      </c>
      <c r="D26" s="57">
        <v>15.15</v>
      </c>
      <c r="E26" s="57">
        <v>14.7</v>
      </c>
      <c r="F26" s="57">
        <v>14.75</v>
      </c>
      <c r="G26" s="57">
        <v>14.6</v>
      </c>
      <c r="H26" s="57">
        <v>14.6</v>
      </c>
      <c r="I26" s="57">
        <v>13.8</v>
      </c>
      <c r="J26" s="57">
        <v>13.85</v>
      </c>
      <c r="K26" s="57">
        <v>14.1</v>
      </c>
      <c r="L26" s="57">
        <v>14.15</v>
      </c>
      <c r="M26" s="57">
        <v>13.95</v>
      </c>
      <c r="N26" s="57">
        <v>14</v>
      </c>
      <c r="O26" s="57">
        <v>82</v>
      </c>
      <c r="P26" s="57">
        <v>258</v>
      </c>
      <c r="Q26" s="57">
        <v>12.498699999999999</v>
      </c>
      <c r="R26" s="57">
        <v>21.958600000000001</v>
      </c>
      <c r="S26" s="57">
        <v>10.9991</v>
      </c>
      <c r="T26" s="57">
        <v>18.305499999999999</v>
      </c>
      <c r="U26" s="77">
        <v>0.52971576227390182</v>
      </c>
      <c r="V26" s="24" t="s">
        <v>6296</v>
      </c>
      <c r="W26" s="216" t="s">
        <v>5967</v>
      </c>
      <c r="X26" s="216" t="s">
        <v>6047</v>
      </c>
      <c r="Y26" s="24" t="s">
        <v>5984</v>
      </c>
      <c r="Z26" s="24" t="s">
        <v>6024</v>
      </c>
      <c r="AA26" s="24" t="s">
        <v>5984</v>
      </c>
      <c r="AB26" s="24" t="s">
        <v>5991</v>
      </c>
      <c r="AC26" s="24" t="s">
        <v>5991</v>
      </c>
    </row>
    <row r="27" spans="1:29" s="169" customFormat="1">
      <c r="A27" s="24">
        <v>1240</v>
      </c>
      <c r="B27" s="24" t="s">
        <v>1744</v>
      </c>
      <c r="C27" s="57">
        <v>54.1</v>
      </c>
      <c r="D27" s="57">
        <v>55.1</v>
      </c>
      <c r="E27" s="57">
        <v>54</v>
      </c>
      <c r="F27" s="57">
        <v>54.4</v>
      </c>
      <c r="G27" s="57">
        <v>54.5</v>
      </c>
      <c r="H27" s="57">
        <v>54.6</v>
      </c>
      <c r="I27" s="57">
        <v>53.1</v>
      </c>
      <c r="J27" s="57">
        <v>53.5</v>
      </c>
      <c r="K27" s="57">
        <v>53.5</v>
      </c>
      <c r="L27" s="57">
        <v>54.4</v>
      </c>
      <c r="M27" s="57">
        <v>53.5</v>
      </c>
      <c r="N27" s="57">
        <v>54.2</v>
      </c>
      <c r="O27" s="57">
        <v>32</v>
      </c>
      <c r="P27" s="57">
        <v>135</v>
      </c>
      <c r="Q27" s="57"/>
      <c r="R27" s="57"/>
      <c r="S27" s="57"/>
      <c r="T27" s="57"/>
      <c r="U27" s="77">
        <v>0.39506172839506171</v>
      </c>
      <c r="V27" s="24" t="s">
        <v>6388</v>
      </c>
      <c r="W27" s="216" t="s">
        <v>5993</v>
      </c>
      <c r="X27" s="216" t="s">
        <v>5993</v>
      </c>
      <c r="Y27" s="24" t="s">
        <v>6499</v>
      </c>
      <c r="Z27" s="24" t="s">
        <v>5984</v>
      </c>
      <c r="AA27" s="24" t="s">
        <v>6055</v>
      </c>
      <c r="AB27" s="24" t="s">
        <v>5990</v>
      </c>
      <c r="AC27" s="24" t="s">
        <v>5979</v>
      </c>
    </row>
    <row r="28" spans="1:29" s="169" customFormat="1">
      <c r="A28" s="24">
        <v>1256</v>
      </c>
      <c r="B28" s="24" t="s">
        <v>47</v>
      </c>
      <c r="C28" s="57">
        <v>472</v>
      </c>
      <c r="D28" s="57">
        <v>477</v>
      </c>
      <c r="E28" s="57">
        <v>439.5</v>
      </c>
      <c r="F28" s="57">
        <v>439.5</v>
      </c>
      <c r="G28" s="57">
        <v>439</v>
      </c>
      <c r="H28" s="57">
        <v>439</v>
      </c>
      <c r="I28" s="57">
        <v>405</v>
      </c>
      <c r="J28" s="57">
        <v>419.5</v>
      </c>
      <c r="K28" s="57">
        <v>425</v>
      </c>
      <c r="L28" s="57">
        <v>443</v>
      </c>
      <c r="M28" s="57">
        <v>425</v>
      </c>
      <c r="N28" s="57">
        <v>440</v>
      </c>
      <c r="O28" s="57">
        <v>93</v>
      </c>
      <c r="P28" s="57">
        <v>549</v>
      </c>
      <c r="Q28" s="57">
        <v>40.046599999999998</v>
      </c>
      <c r="R28" s="57">
        <v>57.836300000000001</v>
      </c>
      <c r="S28" s="57">
        <v>37.4011</v>
      </c>
      <c r="T28" s="57">
        <v>51.0246</v>
      </c>
      <c r="U28" s="77">
        <v>0.28233151183970856</v>
      </c>
      <c r="V28" s="24" t="s">
        <v>6157</v>
      </c>
      <c r="W28" s="216" t="s">
        <v>5967</v>
      </c>
      <c r="X28" s="216" t="s">
        <v>5961</v>
      </c>
      <c r="Y28" s="24" t="s">
        <v>6004</v>
      </c>
      <c r="Z28" s="24" t="s">
        <v>6024</v>
      </c>
      <c r="AA28" s="24" t="s">
        <v>6031</v>
      </c>
      <c r="AB28" s="24" t="s">
        <v>5990</v>
      </c>
      <c r="AC28" s="24" t="s">
        <v>5979</v>
      </c>
    </row>
    <row r="29" spans="1:29" s="169" customFormat="1">
      <c r="A29" s="24">
        <v>1258</v>
      </c>
      <c r="B29" s="24" t="s">
        <v>48</v>
      </c>
      <c r="C29" s="57">
        <v>16.350000000000001</v>
      </c>
      <c r="D29" s="57">
        <v>16.899999999999999</v>
      </c>
      <c r="E29" s="57">
        <v>16.25</v>
      </c>
      <c r="F29" s="57">
        <v>16.399999999999999</v>
      </c>
      <c r="G29" s="57">
        <v>16</v>
      </c>
      <c r="H29" s="57">
        <v>16.3</v>
      </c>
      <c r="I29" s="57">
        <v>15.25</v>
      </c>
      <c r="J29" s="57">
        <v>15.85</v>
      </c>
      <c r="K29" s="57">
        <v>15.95</v>
      </c>
      <c r="L29" s="57">
        <v>16.100000000000001</v>
      </c>
      <c r="M29" s="57">
        <v>15.8</v>
      </c>
      <c r="N29" s="57">
        <v>15.8</v>
      </c>
      <c r="O29" s="57">
        <v>6</v>
      </c>
      <c r="P29" s="57">
        <v>52</v>
      </c>
      <c r="Q29" s="57"/>
      <c r="R29" s="57"/>
      <c r="S29" s="57"/>
      <c r="T29" s="57"/>
      <c r="U29" s="77">
        <v>0.19230769230769232</v>
      </c>
      <c r="V29" s="24" t="s">
        <v>6392</v>
      </c>
      <c r="W29" s="216" t="s">
        <v>5993</v>
      </c>
      <c r="X29" s="216" t="s">
        <v>5993</v>
      </c>
      <c r="Y29" s="24" t="s">
        <v>5969</v>
      </c>
      <c r="Z29" s="24" t="s">
        <v>5994</v>
      </c>
      <c r="AA29" s="24" t="s">
        <v>6130</v>
      </c>
      <c r="AB29" s="24" t="s">
        <v>5970</v>
      </c>
      <c r="AC29" s="24" t="s">
        <v>5979</v>
      </c>
    </row>
    <row r="30" spans="1:29" s="169" customFormat="1">
      <c r="A30" s="24">
        <v>1259</v>
      </c>
      <c r="B30" s="24" t="s">
        <v>49</v>
      </c>
      <c r="C30" s="57">
        <v>70</v>
      </c>
      <c r="D30" s="57">
        <v>70.7</v>
      </c>
      <c r="E30" s="57">
        <v>69.599999999999994</v>
      </c>
      <c r="F30" s="57">
        <v>69.599999999999994</v>
      </c>
      <c r="G30" s="57">
        <v>69.599999999999994</v>
      </c>
      <c r="H30" s="57">
        <v>70</v>
      </c>
      <c r="I30" s="57">
        <v>69</v>
      </c>
      <c r="J30" s="57">
        <v>69.5</v>
      </c>
      <c r="K30" s="57">
        <v>69.2</v>
      </c>
      <c r="L30" s="57">
        <v>69.900000000000006</v>
      </c>
      <c r="M30" s="57">
        <v>69.2</v>
      </c>
      <c r="N30" s="57">
        <v>69.599999999999994</v>
      </c>
      <c r="O30" s="57">
        <v>27</v>
      </c>
      <c r="P30" s="57">
        <v>100</v>
      </c>
      <c r="Q30" s="57">
        <v>63.740699999999997</v>
      </c>
      <c r="R30" s="57">
        <v>61.484000000000002</v>
      </c>
      <c r="S30" s="57">
        <v>63.006599999999999</v>
      </c>
      <c r="T30" s="57">
        <v>61.991500000000002</v>
      </c>
      <c r="U30" s="77">
        <v>0.45</v>
      </c>
      <c r="V30" s="24" t="s">
        <v>6330</v>
      </c>
      <c r="W30" s="216" t="s">
        <v>5967</v>
      </c>
      <c r="X30" s="216" t="s">
        <v>5961</v>
      </c>
      <c r="Y30" s="24" t="s">
        <v>6130</v>
      </c>
      <c r="Z30" s="24" t="s">
        <v>6238</v>
      </c>
      <c r="AA30" s="24" t="s">
        <v>6055</v>
      </c>
      <c r="AB30" s="24" t="s">
        <v>5986</v>
      </c>
      <c r="AC30" s="24" t="s">
        <v>5979</v>
      </c>
    </row>
    <row r="31" spans="1:29" s="169" customFormat="1">
      <c r="A31" s="24">
        <v>1260</v>
      </c>
      <c r="B31" s="24" t="s">
        <v>1751</v>
      </c>
      <c r="C31" s="57">
        <v>19.75</v>
      </c>
      <c r="D31" s="57">
        <v>19.8</v>
      </c>
      <c r="E31" s="57">
        <v>19</v>
      </c>
      <c r="F31" s="57">
        <v>19.7</v>
      </c>
      <c r="G31" s="57">
        <v>19.100000000000001</v>
      </c>
      <c r="H31" s="57">
        <v>19.850000000000001</v>
      </c>
      <c r="I31" s="57">
        <v>19.05</v>
      </c>
      <c r="J31" s="57">
        <v>19.649999999999999</v>
      </c>
      <c r="K31" s="57">
        <v>19.8</v>
      </c>
      <c r="L31" s="57">
        <v>19.8</v>
      </c>
      <c r="M31" s="57">
        <v>19.2</v>
      </c>
      <c r="N31" s="57">
        <v>19.600000000000001</v>
      </c>
      <c r="O31" s="57">
        <v>46</v>
      </c>
      <c r="P31" s="57">
        <v>58</v>
      </c>
      <c r="Q31" s="57"/>
      <c r="R31" s="57"/>
      <c r="S31" s="57"/>
      <c r="T31" s="57"/>
      <c r="U31" s="77">
        <v>1.3218390804597702</v>
      </c>
      <c r="V31" s="24" t="s">
        <v>6389</v>
      </c>
      <c r="W31" s="216" t="s">
        <v>5993</v>
      </c>
      <c r="X31" s="216" t="s">
        <v>5993</v>
      </c>
      <c r="Y31" s="24" t="s">
        <v>5994</v>
      </c>
      <c r="Z31" s="24" t="s">
        <v>6010</v>
      </c>
      <c r="AA31" s="24" t="s">
        <v>6390</v>
      </c>
      <c r="AB31" s="24" t="s">
        <v>5979</v>
      </c>
      <c r="AC31" s="24" t="s">
        <v>5996</v>
      </c>
    </row>
    <row r="32" spans="1:29" s="169" customFormat="1">
      <c r="A32" s="24">
        <v>1264</v>
      </c>
      <c r="B32" s="24" t="s">
        <v>51</v>
      </c>
      <c r="C32" s="57">
        <v>339.5</v>
      </c>
      <c r="D32" s="57">
        <v>341.5</v>
      </c>
      <c r="E32" s="57">
        <v>300</v>
      </c>
      <c r="F32" s="57">
        <v>311</v>
      </c>
      <c r="G32" s="57">
        <v>311</v>
      </c>
      <c r="H32" s="57">
        <v>311</v>
      </c>
      <c r="I32" s="57">
        <v>301.5</v>
      </c>
      <c r="J32" s="57">
        <v>304</v>
      </c>
      <c r="K32" s="57">
        <v>305</v>
      </c>
      <c r="L32" s="57">
        <v>314</v>
      </c>
      <c r="M32" s="57">
        <v>304</v>
      </c>
      <c r="N32" s="57">
        <v>314</v>
      </c>
      <c r="O32" s="57">
        <v>24</v>
      </c>
      <c r="P32" s="57">
        <v>63</v>
      </c>
      <c r="Q32" s="57">
        <v>47.0944</v>
      </c>
      <c r="R32" s="57">
        <v>68.908900000000003</v>
      </c>
      <c r="S32" s="57">
        <v>41.220799999999997</v>
      </c>
      <c r="T32" s="57">
        <v>59.679600000000001</v>
      </c>
      <c r="U32" s="77">
        <v>0.634920634920635</v>
      </c>
      <c r="V32" s="24" t="s">
        <v>6157</v>
      </c>
      <c r="W32" s="216" t="s">
        <v>5967</v>
      </c>
      <c r="X32" s="216" t="s">
        <v>5961</v>
      </c>
      <c r="Y32" s="24" t="s">
        <v>5964</v>
      </c>
      <c r="Z32" s="24" t="s">
        <v>6209</v>
      </c>
      <c r="AA32" s="24" t="s">
        <v>6254</v>
      </c>
      <c r="AB32" s="24" t="s">
        <v>5979</v>
      </c>
      <c r="AC32" s="24" t="s">
        <v>5965</v>
      </c>
    </row>
    <row r="33" spans="1:29" s="169" customFormat="1">
      <c r="A33" s="24">
        <v>1268</v>
      </c>
      <c r="B33" s="24" t="s">
        <v>1757</v>
      </c>
      <c r="C33" s="57">
        <v>132.5</v>
      </c>
      <c r="D33" s="57">
        <v>132.5</v>
      </c>
      <c r="E33" s="57">
        <v>129</v>
      </c>
      <c r="F33" s="57">
        <v>130.5</v>
      </c>
      <c r="G33" s="57">
        <v>131</v>
      </c>
      <c r="H33" s="57">
        <v>131</v>
      </c>
      <c r="I33" s="57">
        <v>125.5</v>
      </c>
      <c r="J33" s="57">
        <v>127</v>
      </c>
      <c r="K33" s="57">
        <v>127.5</v>
      </c>
      <c r="L33" s="57">
        <v>130.5</v>
      </c>
      <c r="M33" s="57">
        <v>127</v>
      </c>
      <c r="N33" s="57">
        <v>130.5</v>
      </c>
      <c r="O33" s="57">
        <v>54</v>
      </c>
      <c r="P33" s="57">
        <v>59</v>
      </c>
      <c r="Q33" s="57">
        <v>40.145299999999999</v>
      </c>
      <c r="R33" s="57">
        <v>58.528399999999998</v>
      </c>
      <c r="S33" s="57">
        <v>40.096899999999998</v>
      </c>
      <c r="T33" s="57">
        <v>52.384500000000003</v>
      </c>
      <c r="U33" s="77">
        <v>1.5254237288135595</v>
      </c>
      <c r="V33" s="24" t="s">
        <v>6038</v>
      </c>
      <c r="W33" s="216" t="s">
        <v>5967</v>
      </c>
      <c r="X33" s="216" t="s">
        <v>5961</v>
      </c>
      <c r="Y33" s="24" t="s">
        <v>6017</v>
      </c>
      <c r="Z33" s="24" t="s">
        <v>6209</v>
      </c>
      <c r="AA33" s="24" t="s">
        <v>6254</v>
      </c>
      <c r="AB33" s="24" t="s">
        <v>5979</v>
      </c>
      <c r="AC33" s="24" t="s">
        <v>5965</v>
      </c>
    </row>
    <row r="34" spans="1:29" s="169" customFormat="1">
      <c r="A34" s="24">
        <v>1269</v>
      </c>
      <c r="B34" s="24" t="s">
        <v>1759</v>
      </c>
      <c r="C34" s="57">
        <v>123.5</v>
      </c>
      <c r="D34" s="57">
        <v>125</v>
      </c>
      <c r="E34" s="57">
        <v>118</v>
      </c>
      <c r="F34" s="57">
        <v>118.5</v>
      </c>
      <c r="G34" s="57"/>
      <c r="H34" s="57">
        <v>117.5</v>
      </c>
      <c r="I34" s="57">
        <v>111</v>
      </c>
      <c r="J34" s="57"/>
      <c r="K34" s="57">
        <v>115</v>
      </c>
      <c r="L34" s="57">
        <v>124.5</v>
      </c>
      <c r="M34" s="57">
        <v>115</v>
      </c>
      <c r="N34" s="57">
        <v>124.5</v>
      </c>
      <c r="O34" s="57">
        <v>21</v>
      </c>
      <c r="P34" s="57">
        <v>24</v>
      </c>
      <c r="Q34" s="57"/>
      <c r="R34" s="57"/>
      <c r="S34" s="57"/>
      <c r="T34" s="57"/>
      <c r="U34" s="77">
        <v>1.4583333333333333</v>
      </c>
      <c r="V34" s="24" t="s">
        <v>6271</v>
      </c>
      <c r="W34" s="216" t="s">
        <v>5993</v>
      </c>
      <c r="X34" s="216" t="s">
        <v>5993</v>
      </c>
      <c r="Y34" s="24" t="s">
        <v>5964</v>
      </c>
      <c r="Z34" s="24" t="s">
        <v>6164</v>
      </c>
      <c r="AA34" s="24" t="s">
        <v>6201</v>
      </c>
      <c r="AB34" s="24" t="s">
        <v>5979</v>
      </c>
      <c r="AC34" s="24" t="s">
        <v>5979</v>
      </c>
    </row>
    <row r="35" spans="1:29" s="169" customFormat="1">
      <c r="A35" s="24">
        <v>1301</v>
      </c>
      <c r="B35" s="24" t="s">
        <v>52</v>
      </c>
      <c r="C35" s="57">
        <v>101.5</v>
      </c>
      <c r="D35" s="57">
        <v>102</v>
      </c>
      <c r="E35" s="57">
        <v>98.5</v>
      </c>
      <c r="F35" s="57">
        <v>99.8</v>
      </c>
      <c r="G35" s="57">
        <v>98.5</v>
      </c>
      <c r="H35" s="57">
        <v>100.5</v>
      </c>
      <c r="I35" s="57">
        <v>95.6</v>
      </c>
      <c r="J35" s="57">
        <v>95.8</v>
      </c>
      <c r="K35" s="57">
        <v>96.7</v>
      </c>
      <c r="L35" s="57">
        <v>99.2</v>
      </c>
      <c r="M35" s="57">
        <v>96.4</v>
      </c>
      <c r="N35" s="57">
        <v>99.1</v>
      </c>
      <c r="O35" s="57">
        <v>5925</v>
      </c>
      <c r="P35" s="57">
        <v>29368</v>
      </c>
      <c r="Q35" s="57">
        <v>22.764299999999999</v>
      </c>
      <c r="R35" s="57">
        <v>37.58</v>
      </c>
      <c r="S35" s="57">
        <v>24.584800000000001</v>
      </c>
      <c r="T35" s="57">
        <v>33.2483</v>
      </c>
      <c r="U35" s="77">
        <v>0.33625034050667396</v>
      </c>
      <c r="V35" s="24" t="s">
        <v>6157</v>
      </c>
      <c r="W35" s="216" t="s">
        <v>6039</v>
      </c>
      <c r="X35" s="216" t="s">
        <v>6007</v>
      </c>
      <c r="Y35" s="24" t="s">
        <v>5984</v>
      </c>
      <c r="Z35" s="24" t="s">
        <v>5962</v>
      </c>
      <c r="AA35" s="24" t="s">
        <v>6010</v>
      </c>
      <c r="AB35" s="24" t="s">
        <v>5979</v>
      </c>
      <c r="AC35" s="24" t="s">
        <v>5965</v>
      </c>
    </row>
    <row r="36" spans="1:29" s="169" customFormat="1">
      <c r="A36" s="24">
        <v>1303</v>
      </c>
      <c r="B36" s="24" t="s">
        <v>53</v>
      </c>
      <c r="C36" s="57">
        <v>88.1</v>
      </c>
      <c r="D36" s="57">
        <v>88.8</v>
      </c>
      <c r="E36" s="57">
        <v>85.7</v>
      </c>
      <c r="F36" s="57">
        <v>86.4</v>
      </c>
      <c r="G36" s="57">
        <v>85.5</v>
      </c>
      <c r="H36" s="57">
        <v>87</v>
      </c>
      <c r="I36" s="57">
        <v>81.599999999999994</v>
      </c>
      <c r="J36" s="57">
        <v>81.900000000000006</v>
      </c>
      <c r="K36" s="57">
        <v>83.2</v>
      </c>
      <c r="L36" s="57">
        <v>84.9</v>
      </c>
      <c r="M36" s="57">
        <v>82.7</v>
      </c>
      <c r="N36" s="57">
        <v>84.9</v>
      </c>
      <c r="O36" s="57">
        <v>7718</v>
      </c>
      <c r="P36" s="57">
        <v>38057</v>
      </c>
      <c r="Q36" s="57">
        <v>57.4681</v>
      </c>
      <c r="R36" s="57">
        <v>69.285300000000007</v>
      </c>
      <c r="S36" s="57">
        <v>52.785800000000002</v>
      </c>
      <c r="T36" s="57">
        <v>63.785400000000003</v>
      </c>
      <c r="U36" s="77">
        <v>0.33800176927591069</v>
      </c>
      <c r="V36" s="24" t="s">
        <v>6038</v>
      </c>
      <c r="W36" s="216" t="s">
        <v>5967</v>
      </c>
      <c r="X36" s="216" t="s">
        <v>5961</v>
      </c>
      <c r="Y36" s="24" t="s">
        <v>5984</v>
      </c>
      <c r="Z36" s="24" t="s">
        <v>5964</v>
      </c>
      <c r="AA36" s="24" t="s">
        <v>6126</v>
      </c>
      <c r="AB36" s="24" t="s">
        <v>5979</v>
      </c>
      <c r="AC36" s="24" t="s">
        <v>5990</v>
      </c>
    </row>
    <row r="37" spans="1:29" s="169" customFormat="1">
      <c r="A37" s="24">
        <v>1304</v>
      </c>
      <c r="B37" s="24" t="s">
        <v>54</v>
      </c>
      <c r="C37" s="57">
        <v>33.950000000000003</v>
      </c>
      <c r="D37" s="57">
        <v>34.35</v>
      </c>
      <c r="E37" s="57">
        <v>32.1</v>
      </c>
      <c r="F37" s="57">
        <v>32.1</v>
      </c>
      <c r="G37" s="57">
        <v>32.049999999999997</v>
      </c>
      <c r="H37" s="57">
        <v>32.049999999999997</v>
      </c>
      <c r="I37" s="57">
        <v>29.6</v>
      </c>
      <c r="J37" s="57">
        <v>30.05</v>
      </c>
      <c r="K37" s="57">
        <v>30.1</v>
      </c>
      <c r="L37" s="57">
        <v>31.7</v>
      </c>
      <c r="M37" s="57">
        <v>30.1</v>
      </c>
      <c r="N37" s="57">
        <v>31.15</v>
      </c>
      <c r="O37" s="57">
        <v>10305</v>
      </c>
      <c r="P37" s="57">
        <v>28969</v>
      </c>
      <c r="Q37" s="57">
        <v>15.843</v>
      </c>
      <c r="R37" s="57">
        <v>28.652799999999999</v>
      </c>
      <c r="S37" s="57">
        <v>13.95</v>
      </c>
      <c r="T37" s="57">
        <v>23.751899999999999</v>
      </c>
      <c r="U37" s="77">
        <v>0.59287514239359307</v>
      </c>
      <c r="V37" s="24" t="s">
        <v>6038</v>
      </c>
      <c r="W37" s="216" t="s">
        <v>5967</v>
      </c>
      <c r="X37" s="216" t="s">
        <v>6007</v>
      </c>
      <c r="Y37" s="24" t="s">
        <v>6004</v>
      </c>
      <c r="Z37" s="24" t="s">
        <v>6024</v>
      </c>
      <c r="AA37" s="24" t="s">
        <v>6031</v>
      </c>
      <c r="AB37" s="24" t="s">
        <v>5991</v>
      </c>
      <c r="AC37" s="24" t="s">
        <v>5979</v>
      </c>
    </row>
    <row r="38" spans="1:29" s="169" customFormat="1">
      <c r="A38" s="24">
        <v>1305</v>
      </c>
      <c r="B38" s="24" t="s">
        <v>55</v>
      </c>
      <c r="C38" s="57">
        <v>38.35</v>
      </c>
      <c r="D38" s="57">
        <v>38.6</v>
      </c>
      <c r="E38" s="57">
        <v>37.049999999999997</v>
      </c>
      <c r="F38" s="57">
        <v>37.049999999999997</v>
      </c>
      <c r="G38" s="57">
        <v>37.25</v>
      </c>
      <c r="H38" s="57">
        <v>37.65</v>
      </c>
      <c r="I38" s="57">
        <v>35.049999999999997</v>
      </c>
      <c r="J38" s="57">
        <v>36.799999999999997</v>
      </c>
      <c r="K38" s="57">
        <v>37.35</v>
      </c>
      <c r="L38" s="57">
        <v>39</v>
      </c>
      <c r="M38" s="57">
        <v>37.299999999999997</v>
      </c>
      <c r="N38" s="57">
        <v>38.6</v>
      </c>
      <c r="O38" s="57">
        <v>13043</v>
      </c>
      <c r="P38" s="57">
        <v>21587</v>
      </c>
      <c r="Q38" s="57">
        <v>30.036200000000001</v>
      </c>
      <c r="R38" s="57">
        <v>39.972000000000001</v>
      </c>
      <c r="S38" s="57">
        <v>31.1877</v>
      </c>
      <c r="T38" s="57">
        <v>37.043900000000001</v>
      </c>
      <c r="U38" s="77">
        <v>1.0070103920569478</v>
      </c>
      <c r="V38" s="24" t="s">
        <v>6500</v>
      </c>
      <c r="W38" s="216" t="s">
        <v>6039</v>
      </c>
      <c r="X38" s="216" t="s">
        <v>5971</v>
      </c>
      <c r="Y38" s="24" t="s">
        <v>6336</v>
      </c>
      <c r="Z38" s="24" t="s">
        <v>5975</v>
      </c>
      <c r="AA38" s="24" t="s">
        <v>6010</v>
      </c>
      <c r="AB38" s="24" t="s">
        <v>5990</v>
      </c>
      <c r="AC38" s="24" t="s">
        <v>5979</v>
      </c>
    </row>
    <row r="39" spans="1:29" s="169" customFormat="1">
      <c r="A39" s="24">
        <v>1307</v>
      </c>
      <c r="B39" s="24" t="s">
        <v>56</v>
      </c>
      <c r="C39" s="57">
        <v>23.35</v>
      </c>
      <c r="D39" s="57">
        <v>23.55</v>
      </c>
      <c r="E39" s="57">
        <v>22.2</v>
      </c>
      <c r="F39" s="57">
        <v>22.35</v>
      </c>
      <c r="G39" s="57">
        <v>22.25</v>
      </c>
      <c r="H39" s="57">
        <v>22.25</v>
      </c>
      <c r="I39" s="57">
        <v>21</v>
      </c>
      <c r="J39" s="57">
        <v>21.05</v>
      </c>
      <c r="K39" s="57">
        <v>21.1</v>
      </c>
      <c r="L39" s="57">
        <v>21.65</v>
      </c>
      <c r="M39" s="57">
        <v>21.1</v>
      </c>
      <c r="N39" s="57">
        <v>21.6</v>
      </c>
      <c r="O39" s="57">
        <v>230</v>
      </c>
      <c r="P39" s="57">
        <v>1279</v>
      </c>
      <c r="Q39" s="57">
        <v>17.281500000000001</v>
      </c>
      <c r="R39" s="57">
        <v>33.241599999999998</v>
      </c>
      <c r="S39" s="57">
        <v>14.3781</v>
      </c>
      <c r="T39" s="57">
        <v>26.953800000000001</v>
      </c>
      <c r="U39" s="77">
        <v>0.29971331769611675</v>
      </c>
      <c r="V39" s="24" t="s">
        <v>6038</v>
      </c>
      <c r="W39" s="216" t="s">
        <v>5967</v>
      </c>
      <c r="X39" s="216" t="s">
        <v>6007</v>
      </c>
      <c r="Y39" s="24" t="s">
        <v>5964</v>
      </c>
      <c r="Z39" s="24" t="s">
        <v>6024</v>
      </c>
      <c r="AA39" s="24" t="s">
        <v>6031</v>
      </c>
      <c r="AB39" s="24" t="s">
        <v>5965</v>
      </c>
      <c r="AC39" s="24" t="s">
        <v>5979</v>
      </c>
    </row>
    <row r="40" spans="1:29" s="169" customFormat="1">
      <c r="A40" s="24">
        <v>1308</v>
      </c>
      <c r="B40" s="24" t="s">
        <v>57</v>
      </c>
      <c r="C40" s="57">
        <v>37.799999999999997</v>
      </c>
      <c r="D40" s="57">
        <v>38.1</v>
      </c>
      <c r="E40" s="57">
        <v>35.549999999999997</v>
      </c>
      <c r="F40" s="57">
        <v>35.799999999999997</v>
      </c>
      <c r="G40" s="57">
        <v>35.700000000000003</v>
      </c>
      <c r="H40" s="57">
        <v>35.950000000000003</v>
      </c>
      <c r="I40" s="57">
        <v>33.049999999999997</v>
      </c>
      <c r="J40" s="57">
        <v>33.049999999999997</v>
      </c>
      <c r="K40" s="57">
        <v>33.299999999999997</v>
      </c>
      <c r="L40" s="57">
        <v>36.25</v>
      </c>
      <c r="M40" s="57">
        <v>33.299999999999997</v>
      </c>
      <c r="N40" s="57">
        <v>35.85</v>
      </c>
      <c r="O40" s="57">
        <v>11246</v>
      </c>
      <c r="P40" s="57">
        <v>24952</v>
      </c>
      <c r="Q40" s="57">
        <v>44.239899999999999</v>
      </c>
      <c r="R40" s="57">
        <v>56.047699999999999</v>
      </c>
      <c r="S40" s="57">
        <v>39.777000000000001</v>
      </c>
      <c r="T40" s="57">
        <v>50.624099999999999</v>
      </c>
      <c r="U40" s="77">
        <v>0.75117559046702997</v>
      </c>
      <c r="V40" s="24" t="s">
        <v>6157</v>
      </c>
      <c r="W40" s="216" t="s">
        <v>5967</v>
      </c>
      <c r="X40" s="216" t="s">
        <v>5961</v>
      </c>
      <c r="Y40" s="24" t="s">
        <v>5964</v>
      </c>
      <c r="Z40" s="24" t="s">
        <v>6004</v>
      </c>
      <c r="AA40" s="24" t="s">
        <v>6013</v>
      </c>
      <c r="AB40" s="24" t="s">
        <v>5965</v>
      </c>
      <c r="AC40" s="24" t="s">
        <v>5979</v>
      </c>
    </row>
    <row r="41" spans="1:29" s="169" customFormat="1">
      <c r="A41" s="24">
        <v>1309</v>
      </c>
      <c r="B41" s="24" t="s">
        <v>58</v>
      </c>
      <c r="C41" s="57">
        <v>45.1</v>
      </c>
      <c r="D41" s="57">
        <v>45.15</v>
      </c>
      <c r="E41" s="57">
        <v>42.85</v>
      </c>
      <c r="F41" s="57">
        <v>42.95</v>
      </c>
      <c r="G41" s="57">
        <v>42.8</v>
      </c>
      <c r="H41" s="57">
        <v>42.8</v>
      </c>
      <c r="I41" s="57">
        <v>39.75</v>
      </c>
      <c r="J41" s="57">
        <v>40.4</v>
      </c>
      <c r="K41" s="57">
        <v>41</v>
      </c>
      <c r="L41" s="57">
        <v>43.35</v>
      </c>
      <c r="M41" s="57">
        <v>40.75</v>
      </c>
      <c r="N41" s="57">
        <v>42.95</v>
      </c>
      <c r="O41" s="57">
        <v>6556</v>
      </c>
      <c r="P41" s="57">
        <v>14226</v>
      </c>
      <c r="Q41" s="57">
        <v>22.880700000000001</v>
      </c>
      <c r="R41" s="57">
        <v>34.011800000000001</v>
      </c>
      <c r="S41" s="57">
        <v>23.490600000000001</v>
      </c>
      <c r="T41" s="57">
        <v>30.504799999999999</v>
      </c>
      <c r="U41" s="77">
        <v>0.76807722948591772</v>
      </c>
      <c r="V41" s="24" t="s">
        <v>6157</v>
      </c>
      <c r="W41" s="216" t="s">
        <v>6039</v>
      </c>
      <c r="X41" s="216" t="s">
        <v>6007</v>
      </c>
      <c r="Y41" s="24" t="s">
        <v>5964</v>
      </c>
      <c r="Z41" s="24" t="s">
        <v>6024</v>
      </c>
      <c r="AA41" s="24" t="s">
        <v>5982</v>
      </c>
      <c r="AB41" s="24" t="s">
        <v>5990</v>
      </c>
      <c r="AC41" s="24" t="s">
        <v>5965</v>
      </c>
    </row>
    <row r="42" spans="1:29" s="169" customFormat="1">
      <c r="A42" s="24">
        <v>1310</v>
      </c>
      <c r="B42" s="24" t="s">
        <v>59</v>
      </c>
      <c r="C42" s="57">
        <v>19.899999999999999</v>
      </c>
      <c r="D42" s="57">
        <v>20.3</v>
      </c>
      <c r="E42" s="57">
        <v>19.05</v>
      </c>
      <c r="F42" s="57">
        <v>19.45</v>
      </c>
      <c r="G42" s="57">
        <v>19.25</v>
      </c>
      <c r="H42" s="57">
        <v>22.2</v>
      </c>
      <c r="I42" s="57">
        <v>19.25</v>
      </c>
      <c r="J42" s="57">
        <v>20.9</v>
      </c>
      <c r="K42" s="57">
        <v>20.7</v>
      </c>
      <c r="L42" s="57">
        <v>21.7</v>
      </c>
      <c r="M42" s="57">
        <v>20.7</v>
      </c>
      <c r="N42" s="57">
        <v>21.35</v>
      </c>
      <c r="O42" s="57">
        <v>14314</v>
      </c>
      <c r="P42" s="57">
        <v>64835</v>
      </c>
      <c r="Q42" s="57">
        <v>22.805900000000001</v>
      </c>
      <c r="R42" s="57">
        <v>28.273900000000001</v>
      </c>
      <c r="S42" s="57">
        <v>28.1983</v>
      </c>
      <c r="T42" s="57">
        <v>28.248699999999999</v>
      </c>
      <c r="U42" s="77">
        <v>0.36795969255289068</v>
      </c>
      <c r="V42" s="24" t="s">
        <v>6501</v>
      </c>
      <c r="W42" s="216" t="s">
        <v>6039</v>
      </c>
      <c r="X42" s="216" t="s">
        <v>5971</v>
      </c>
      <c r="Y42" s="24" t="s">
        <v>5962</v>
      </c>
      <c r="Z42" s="24" t="s">
        <v>6013</v>
      </c>
      <c r="AA42" s="24" t="s">
        <v>6031</v>
      </c>
      <c r="AB42" s="24" t="s">
        <v>5991</v>
      </c>
      <c r="AC42" s="24" t="s">
        <v>5979</v>
      </c>
    </row>
    <row r="43" spans="1:29" s="169" customFormat="1">
      <c r="A43" s="24">
        <v>1312</v>
      </c>
      <c r="B43" s="24" t="s">
        <v>60</v>
      </c>
      <c r="C43" s="57">
        <v>30.85</v>
      </c>
      <c r="D43" s="57">
        <v>31.95</v>
      </c>
      <c r="E43" s="57">
        <v>29.85</v>
      </c>
      <c r="F43" s="57">
        <v>31.2</v>
      </c>
      <c r="G43" s="57">
        <v>31.45</v>
      </c>
      <c r="H43" s="57">
        <v>31.5</v>
      </c>
      <c r="I43" s="57">
        <v>28.1</v>
      </c>
      <c r="J43" s="57">
        <v>28.1</v>
      </c>
      <c r="K43" s="57">
        <v>28.2</v>
      </c>
      <c r="L43" s="57">
        <v>29.05</v>
      </c>
      <c r="M43" s="57">
        <v>28.2</v>
      </c>
      <c r="N43" s="57">
        <v>28.75</v>
      </c>
      <c r="O43" s="57">
        <v>17422</v>
      </c>
      <c r="P43" s="57">
        <v>64723</v>
      </c>
      <c r="Q43" s="57">
        <v>29.723800000000001</v>
      </c>
      <c r="R43" s="57">
        <v>41.6646</v>
      </c>
      <c r="S43" s="57">
        <v>22.507400000000001</v>
      </c>
      <c r="T43" s="57">
        <v>35.2789</v>
      </c>
      <c r="U43" s="77">
        <v>0.4486298018736255</v>
      </c>
      <c r="V43" s="24" t="s">
        <v>6038</v>
      </c>
      <c r="W43" s="216" t="s">
        <v>5967</v>
      </c>
      <c r="X43" s="216" t="s">
        <v>6007</v>
      </c>
      <c r="Y43" s="24" t="s">
        <v>6022</v>
      </c>
      <c r="Z43" s="24" t="s">
        <v>6004</v>
      </c>
      <c r="AA43" s="24" t="s">
        <v>6055</v>
      </c>
      <c r="AB43" s="24" t="s">
        <v>5986</v>
      </c>
      <c r="AC43" s="24" t="s">
        <v>5979</v>
      </c>
    </row>
    <row r="44" spans="1:29" s="169" customFormat="1">
      <c r="A44" s="24">
        <v>1313</v>
      </c>
      <c r="B44" s="24" t="s">
        <v>61</v>
      </c>
      <c r="C44" s="57">
        <v>25.65</v>
      </c>
      <c r="D44" s="57">
        <v>25.75</v>
      </c>
      <c r="E44" s="57">
        <v>24</v>
      </c>
      <c r="F44" s="57">
        <v>24</v>
      </c>
      <c r="G44" s="57">
        <v>23.8</v>
      </c>
      <c r="H44" s="57">
        <v>23.8</v>
      </c>
      <c r="I44" s="57">
        <v>22</v>
      </c>
      <c r="J44" s="57">
        <v>22.1</v>
      </c>
      <c r="K44" s="57">
        <v>22.15</v>
      </c>
      <c r="L44" s="57">
        <v>23.8</v>
      </c>
      <c r="M44" s="57">
        <v>22.15</v>
      </c>
      <c r="N44" s="57">
        <v>23.7</v>
      </c>
      <c r="O44" s="57">
        <v>12176</v>
      </c>
      <c r="P44" s="57">
        <v>37620</v>
      </c>
      <c r="Q44" s="57">
        <v>14.5822</v>
      </c>
      <c r="R44" s="57">
        <v>28.8398</v>
      </c>
      <c r="S44" s="57">
        <v>15.223100000000001</v>
      </c>
      <c r="T44" s="57">
        <v>24.300899999999999</v>
      </c>
      <c r="U44" s="77">
        <v>0.5394293815346447</v>
      </c>
      <c r="V44" s="24" t="s">
        <v>6038</v>
      </c>
      <c r="W44" s="216" t="s">
        <v>6039</v>
      </c>
      <c r="X44" s="216" t="s">
        <v>6007</v>
      </c>
      <c r="Y44" s="24" t="s">
        <v>6004</v>
      </c>
      <c r="Z44" s="24" t="s">
        <v>6024</v>
      </c>
      <c r="AA44" s="24" t="s">
        <v>6013</v>
      </c>
      <c r="AB44" s="24" t="s">
        <v>5965</v>
      </c>
      <c r="AC44" s="24" t="s">
        <v>5979</v>
      </c>
    </row>
    <row r="45" spans="1:29" s="169" customFormat="1">
      <c r="A45" s="24">
        <v>1314</v>
      </c>
      <c r="B45" s="24" t="s">
        <v>62</v>
      </c>
      <c r="C45" s="57">
        <v>13.45</v>
      </c>
      <c r="D45" s="57">
        <v>13.8</v>
      </c>
      <c r="E45" s="57">
        <v>13.1</v>
      </c>
      <c r="F45" s="57">
        <v>13.35</v>
      </c>
      <c r="G45" s="57">
        <v>13.55</v>
      </c>
      <c r="H45" s="57">
        <v>13.6</v>
      </c>
      <c r="I45" s="57">
        <v>12.05</v>
      </c>
      <c r="J45" s="57">
        <v>12.1</v>
      </c>
      <c r="K45" s="57">
        <v>12.25</v>
      </c>
      <c r="L45" s="57">
        <v>12.75</v>
      </c>
      <c r="M45" s="57">
        <v>12.25</v>
      </c>
      <c r="N45" s="57">
        <v>12.6</v>
      </c>
      <c r="O45" s="57">
        <v>49948</v>
      </c>
      <c r="P45" s="57">
        <v>223581</v>
      </c>
      <c r="Q45" s="57">
        <v>18.258199999999999</v>
      </c>
      <c r="R45" s="57">
        <v>27.940100000000001</v>
      </c>
      <c r="S45" s="57">
        <v>16.485900000000001</v>
      </c>
      <c r="T45" s="57">
        <v>24.122</v>
      </c>
      <c r="U45" s="77">
        <v>0.37233336762366509</v>
      </c>
      <c r="V45" s="24" t="s">
        <v>6038</v>
      </c>
      <c r="W45" s="216" t="s">
        <v>5967</v>
      </c>
      <c r="X45" s="216" t="s">
        <v>6007</v>
      </c>
      <c r="Y45" s="24" t="s">
        <v>5978</v>
      </c>
      <c r="Z45" s="24" t="s">
        <v>5964</v>
      </c>
      <c r="AA45" s="24" t="s">
        <v>6031</v>
      </c>
      <c r="AB45" s="24" t="s">
        <v>5991</v>
      </c>
      <c r="AC45" s="24" t="s">
        <v>5979</v>
      </c>
    </row>
    <row r="46" spans="1:29" s="169" customFormat="1">
      <c r="A46" s="24">
        <v>1315</v>
      </c>
      <c r="B46" s="24" t="s">
        <v>63</v>
      </c>
      <c r="C46" s="57">
        <v>70</v>
      </c>
      <c r="D46" s="57">
        <v>70.2</v>
      </c>
      <c r="E46" s="57">
        <v>69</v>
      </c>
      <c r="F46" s="57">
        <v>69.7</v>
      </c>
      <c r="G46" s="57">
        <v>69.400000000000006</v>
      </c>
      <c r="H46" s="57">
        <v>69.400000000000006</v>
      </c>
      <c r="I46" s="57">
        <v>64.7</v>
      </c>
      <c r="J46" s="57">
        <v>64.7</v>
      </c>
      <c r="K46" s="57">
        <v>64.7</v>
      </c>
      <c r="L46" s="57">
        <v>65.400000000000006</v>
      </c>
      <c r="M46" s="57">
        <v>64.2</v>
      </c>
      <c r="N46" s="57">
        <v>65.2</v>
      </c>
      <c r="O46" s="57">
        <v>155</v>
      </c>
      <c r="P46" s="57">
        <v>647</v>
      </c>
      <c r="Q46" s="57"/>
      <c r="R46" s="57"/>
      <c r="S46" s="57"/>
      <c r="T46" s="57"/>
      <c r="U46" s="77">
        <v>0.39927872230808864</v>
      </c>
      <c r="V46" s="24" t="s">
        <v>6484</v>
      </c>
      <c r="W46" s="216" t="s">
        <v>5993</v>
      </c>
      <c r="X46" s="216" t="s">
        <v>5993</v>
      </c>
      <c r="Y46" s="24" t="s">
        <v>6277</v>
      </c>
      <c r="Z46" s="24" t="s">
        <v>6058</v>
      </c>
      <c r="AA46" s="24" t="s">
        <v>6016</v>
      </c>
      <c r="AB46" s="24" t="s">
        <v>5990</v>
      </c>
      <c r="AC46" s="24" t="s">
        <v>5986</v>
      </c>
    </row>
    <row r="47" spans="1:29" s="169" customFormat="1">
      <c r="A47" s="24">
        <v>1316</v>
      </c>
      <c r="B47" s="24" t="s">
        <v>64</v>
      </c>
      <c r="C47" s="57">
        <v>12.2</v>
      </c>
      <c r="D47" s="57">
        <v>12.4</v>
      </c>
      <c r="E47" s="57">
        <v>12</v>
      </c>
      <c r="F47" s="57">
        <v>12.15</v>
      </c>
      <c r="G47" s="57">
        <v>12.2</v>
      </c>
      <c r="H47" s="57">
        <v>12.2</v>
      </c>
      <c r="I47" s="57">
        <v>11.3</v>
      </c>
      <c r="J47" s="57">
        <v>11.35</v>
      </c>
      <c r="K47" s="57">
        <v>11.4</v>
      </c>
      <c r="L47" s="57">
        <v>12.45</v>
      </c>
      <c r="M47" s="57">
        <v>11.4</v>
      </c>
      <c r="N47" s="57">
        <v>12.25</v>
      </c>
      <c r="O47" s="57">
        <v>1245</v>
      </c>
      <c r="P47" s="57">
        <v>2458</v>
      </c>
      <c r="Q47" s="57">
        <v>34.3322</v>
      </c>
      <c r="R47" s="57">
        <v>47.844900000000003</v>
      </c>
      <c r="S47" s="57">
        <v>36.656300000000002</v>
      </c>
      <c r="T47" s="57">
        <v>44.115299999999998</v>
      </c>
      <c r="U47" s="77">
        <v>0.84418226200162738</v>
      </c>
      <c r="V47" s="24" t="s">
        <v>6157</v>
      </c>
      <c r="W47" s="216" t="s">
        <v>6039</v>
      </c>
      <c r="X47" s="216" t="s">
        <v>5971</v>
      </c>
      <c r="Y47" s="24" t="s">
        <v>6027</v>
      </c>
      <c r="Z47" s="24" t="s">
        <v>6024</v>
      </c>
      <c r="AA47" s="24" t="s">
        <v>6013</v>
      </c>
      <c r="AB47" s="24" t="s">
        <v>5990</v>
      </c>
      <c r="AC47" s="24" t="s">
        <v>5979</v>
      </c>
    </row>
    <row r="48" spans="1:29" s="169" customFormat="1">
      <c r="A48" s="24">
        <v>1319</v>
      </c>
      <c r="B48" s="24" t="s">
        <v>65</v>
      </c>
      <c r="C48" s="57">
        <v>35.9</v>
      </c>
      <c r="D48" s="57">
        <v>35.9</v>
      </c>
      <c r="E48" s="57">
        <v>34</v>
      </c>
      <c r="F48" s="57">
        <v>35.200000000000003</v>
      </c>
      <c r="G48" s="57">
        <v>35</v>
      </c>
      <c r="H48" s="57">
        <v>35.4</v>
      </c>
      <c r="I48" s="57">
        <v>33.450000000000003</v>
      </c>
      <c r="J48" s="57">
        <v>33.700000000000003</v>
      </c>
      <c r="K48" s="57">
        <v>33.700000000000003</v>
      </c>
      <c r="L48" s="57">
        <v>34.450000000000003</v>
      </c>
      <c r="M48" s="57">
        <v>33.700000000000003</v>
      </c>
      <c r="N48" s="57">
        <v>34.049999999999997</v>
      </c>
      <c r="O48" s="57">
        <v>986</v>
      </c>
      <c r="P48" s="57">
        <v>4393</v>
      </c>
      <c r="Q48" s="57">
        <v>43.5184</v>
      </c>
      <c r="R48" s="57">
        <v>56.215299999999999</v>
      </c>
      <c r="S48" s="57">
        <v>32.460599999999999</v>
      </c>
      <c r="T48" s="57">
        <v>48.2971</v>
      </c>
      <c r="U48" s="77">
        <v>0.3740799757189468</v>
      </c>
      <c r="V48" s="24" t="s">
        <v>6120</v>
      </c>
      <c r="W48" s="216" t="s">
        <v>5967</v>
      </c>
      <c r="X48" s="216" t="s">
        <v>5971</v>
      </c>
      <c r="Y48" s="24" t="s">
        <v>6017</v>
      </c>
      <c r="Z48" s="24" t="s">
        <v>5964</v>
      </c>
      <c r="AA48" s="24" t="s">
        <v>6055</v>
      </c>
      <c r="AB48" s="24" t="s">
        <v>5970</v>
      </c>
      <c r="AC48" s="24" t="s">
        <v>5979</v>
      </c>
    </row>
    <row r="49" spans="1:29" s="169" customFormat="1">
      <c r="A49" s="24">
        <v>1321</v>
      </c>
      <c r="B49" s="24" t="s">
        <v>66</v>
      </c>
      <c r="C49" s="57">
        <v>36.549999999999997</v>
      </c>
      <c r="D49" s="57">
        <v>36.549999999999997</v>
      </c>
      <c r="E49" s="57">
        <v>35.299999999999997</v>
      </c>
      <c r="F49" s="57">
        <v>35.450000000000003</v>
      </c>
      <c r="G49" s="57">
        <v>35.4</v>
      </c>
      <c r="H49" s="57">
        <v>35.450000000000003</v>
      </c>
      <c r="I49" s="57">
        <v>33.950000000000003</v>
      </c>
      <c r="J49" s="57">
        <v>34.049999999999997</v>
      </c>
      <c r="K49" s="57">
        <v>34.1</v>
      </c>
      <c r="L49" s="57">
        <v>35</v>
      </c>
      <c r="M49" s="57">
        <v>34.1</v>
      </c>
      <c r="N49" s="57">
        <v>34.85</v>
      </c>
      <c r="O49" s="57">
        <v>1958</v>
      </c>
      <c r="P49" s="57">
        <v>1550</v>
      </c>
      <c r="Q49" s="57">
        <v>17.818899999999999</v>
      </c>
      <c r="R49" s="57">
        <v>31.469000000000001</v>
      </c>
      <c r="S49" s="57">
        <v>17.284700000000001</v>
      </c>
      <c r="T49" s="57">
        <v>26.7409</v>
      </c>
      <c r="U49" s="77">
        <v>2.1053763440860216</v>
      </c>
      <c r="V49" s="24" t="s">
        <v>6038</v>
      </c>
      <c r="W49" s="216" t="s">
        <v>5967</v>
      </c>
      <c r="X49" s="216" t="s">
        <v>6007</v>
      </c>
      <c r="Y49" s="24" t="s">
        <v>6209</v>
      </c>
      <c r="Z49" s="24" t="s">
        <v>5964</v>
      </c>
      <c r="AA49" s="24" t="s">
        <v>6055</v>
      </c>
      <c r="AB49" s="24" t="s">
        <v>5990</v>
      </c>
      <c r="AC49" s="24" t="s">
        <v>5979</v>
      </c>
    </row>
    <row r="50" spans="1:29" s="169" customFormat="1">
      <c r="A50" s="24">
        <v>1323</v>
      </c>
      <c r="B50" s="24" t="s">
        <v>67</v>
      </c>
      <c r="C50" s="57">
        <v>34</v>
      </c>
      <c r="D50" s="57">
        <v>34.299999999999997</v>
      </c>
      <c r="E50" s="57">
        <v>33.549999999999997</v>
      </c>
      <c r="F50" s="57">
        <v>33.700000000000003</v>
      </c>
      <c r="G50" s="57">
        <v>33.85</v>
      </c>
      <c r="H50" s="57">
        <v>33.85</v>
      </c>
      <c r="I50" s="57">
        <v>32.6</v>
      </c>
      <c r="J50" s="57">
        <v>33.799999999999997</v>
      </c>
      <c r="K50" s="57">
        <v>33.75</v>
      </c>
      <c r="L50" s="57">
        <v>33.85</v>
      </c>
      <c r="M50" s="57">
        <v>33.299999999999997</v>
      </c>
      <c r="N50" s="57">
        <v>33.85</v>
      </c>
      <c r="O50" s="57">
        <v>188</v>
      </c>
      <c r="P50" s="57">
        <v>424</v>
      </c>
      <c r="Q50" s="57">
        <v>30.915299999999998</v>
      </c>
      <c r="R50" s="57">
        <v>39.935000000000002</v>
      </c>
      <c r="S50" s="57">
        <v>31.575099999999999</v>
      </c>
      <c r="T50" s="57">
        <v>37.148400000000002</v>
      </c>
      <c r="U50" s="77">
        <v>0.73899371069182385</v>
      </c>
      <c r="V50" s="24" t="s">
        <v>6502</v>
      </c>
      <c r="W50" s="216" t="s">
        <v>6039</v>
      </c>
      <c r="X50" s="216" t="s">
        <v>5971</v>
      </c>
      <c r="Y50" s="24" t="s">
        <v>5984</v>
      </c>
      <c r="Z50" s="24" t="s">
        <v>6503</v>
      </c>
      <c r="AA50" s="24" t="s">
        <v>6425</v>
      </c>
      <c r="AB50" s="24" t="s">
        <v>5979</v>
      </c>
      <c r="AC50" s="24" t="s">
        <v>6033</v>
      </c>
    </row>
    <row r="51" spans="1:29" s="169" customFormat="1">
      <c r="A51" s="24">
        <v>1324</v>
      </c>
      <c r="B51" s="24" t="s">
        <v>68</v>
      </c>
      <c r="C51" s="57">
        <v>11.2</v>
      </c>
      <c r="D51" s="57">
        <v>11.3</v>
      </c>
      <c r="E51" s="57">
        <v>10.75</v>
      </c>
      <c r="F51" s="57">
        <v>11.1</v>
      </c>
      <c r="G51" s="57">
        <v>11.05</v>
      </c>
      <c r="H51" s="57">
        <v>11.1</v>
      </c>
      <c r="I51" s="57">
        <v>10.4</v>
      </c>
      <c r="J51" s="57">
        <v>10.6</v>
      </c>
      <c r="K51" s="57">
        <v>10.6</v>
      </c>
      <c r="L51" s="57">
        <v>11.2</v>
      </c>
      <c r="M51" s="57">
        <v>10.6</v>
      </c>
      <c r="N51" s="57">
        <v>11</v>
      </c>
      <c r="O51" s="57">
        <v>157</v>
      </c>
      <c r="P51" s="57">
        <v>190</v>
      </c>
      <c r="Q51" s="57">
        <v>15.590299999999999</v>
      </c>
      <c r="R51" s="57">
        <v>23.621500000000001</v>
      </c>
      <c r="S51" s="57">
        <v>16.107800000000001</v>
      </c>
      <c r="T51" s="57">
        <v>21.116900000000001</v>
      </c>
      <c r="U51" s="77">
        <v>1.3771929824561404</v>
      </c>
      <c r="V51" s="24" t="s">
        <v>6485</v>
      </c>
      <c r="W51" s="216" t="s">
        <v>6039</v>
      </c>
      <c r="X51" s="216" t="s">
        <v>6007</v>
      </c>
      <c r="Y51" s="24" t="s">
        <v>5975</v>
      </c>
      <c r="Z51" s="24" t="s">
        <v>5964</v>
      </c>
      <c r="AA51" s="24" t="s">
        <v>6013</v>
      </c>
      <c r="AB51" s="24" t="s">
        <v>5991</v>
      </c>
      <c r="AC51" s="24" t="s">
        <v>5979</v>
      </c>
    </row>
    <row r="52" spans="1:29" s="169" customFormat="1">
      <c r="A52" s="24">
        <v>1325</v>
      </c>
      <c r="B52" s="24" t="s">
        <v>69</v>
      </c>
      <c r="C52" s="57">
        <v>62.5</v>
      </c>
      <c r="D52" s="57">
        <v>62.7</v>
      </c>
      <c r="E52" s="57">
        <v>52.3</v>
      </c>
      <c r="F52" s="57">
        <v>54.7</v>
      </c>
      <c r="G52" s="57">
        <v>53.5</v>
      </c>
      <c r="H52" s="57">
        <v>54.3</v>
      </c>
      <c r="I52" s="57">
        <v>48.7</v>
      </c>
      <c r="J52" s="57">
        <v>48.8</v>
      </c>
      <c r="K52" s="57">
        <v>49.2</v>
      </c>
      <c r="L52" s="57">
        <v>50.8</v>
      </c>
      <c r="M52" s="57">
        <v>48.9</v>
      </c>
      <c r="N52" s="57">
        <v>49.1</v>
      </c>
      <c r="O52" s="57">
        <v>1508</v>
      </c>
      <c r="P52" s="57">
        <v>7774</v>
      </c>
      <c r="Q52" s="57">
        <v>4.1036000000000001</v>
      </c>
      <c r="R52" s="57">
        <v>7.5933000000000002</v>
      </c>
      <c r="S52" s="57">
        <v>3.0106000000000002</v>
      </c>
      <c r="T52" s="57">
        <v>6.0658000000000003</v>
      </c>
      <c r="U52" s="77">
        <v>0.32329988851727987</v>
      </c>
      <c r="V52" s="24" t="s">
        <v>6146</v>
      </c>
      <c r="W52" s="216" t="s">
        <v>5967</v>
      </c>
      <c r="X52" s="216" t="s">
        <v>6047</v>
      </c>
      <c r="Y52" s="24" t="s">
        <v>5964</v>
      </c>
      <c r="Z52" s="24" t="s">
        <v>5964</v>
      </c>
      <c r="AA52" s="24" t="s">
        <v>5978</v>
      </c>
      <c r="AB52" s="24" t="s">
        <v>6033</v>
      </c>
      <c r="AC52" s="24" t="s">
        <v>5965</v>
      </c>
    </row>
    <row r="53" spans="1:29" s="169" customFormat="1">
      <c r="A53" s="24">
        <v>1326</v>
      </c>
      <c r="B53" s="24" t="s">
        <v>70</v>
      </c>
      <c r="C53" s="57">
        <v>82.7</v>
      </c>
      <c r="D53" s="57">
        <v>83.6</v>
      </c>
      <c r="E53" s="57">
        <v>81.2</v>
      </c>
      <c r="F53" s="57">
        <v>81.7</v>
      </c>
      <c r="G53" s="57">
        <v>81</v>
      </c>
      <c r="H53" s="57">
        <v>82.2</v>
      </c>
      <c r="I53" s="57">
        <v>79.099999999999994</v>
      </c>
      <c r="J53" s="57">
        <v>79.099999999999994</v>
      </c>
      <c r="K53" s="57">
        <v>80</v>
      </c>
      <c r="L53" s="57">
        <v>81.5</v>
      </c>
      <c r="M53" s="57">
        <v>79.599999999999994</v>
      </c>
      <c r="N53" s="57">
        <v>81.3</v>
      </c>
      <c r="O53" s="57">
        <v>5549</v>
      </c>
      <c r="P53" s="57">
        <v>21511</v>
      </c>
      <c r="Q53" s="57">
        <v>23.0258</v>
      </c>
      <c r="R53" s="57">
        <v>32.615499999999997</v>
      </c>
      <c r="S53" s="57">
        <v>24.1859</v>
      </c>
      <c r="T53" s="57">
        <v>29.805599999999998</v>
      </c>
      <c r="U53" s="77">
        <v>0.42993507197867759</v>
      </c>
      <c r="V53" s="24" t="s">
        <v>6504</v>
      </c>
      <c r="W53" s="216" t="s">
        <v>6039</v>
      </c>
      <c r="X53" s="216" t="s">
        <v>6007</v>
      </c>
      <c r="Y53" s="24" t="s">
        <v>5984</v>
      </c>
      <c r="Z53" s="24" t="s">
        <v>6336</v>
      </c>
      <c r="AA53" s="24" t="s">
        <v>6016</v>
      </c>
      <c r="AB53" s="24" t="s">
        <v>5965</v>
      </c>
      <c r="AC53" s="24" t="s">
        <v>5990</v>
      </c>
    </row>
    <row r="54" spans="1:29" s="169" customFormat="1">
      <c r="A54" s="24">
        <v>1336</v>
      </c>
      <c r="B54" s="24" t="s">
        <v>72</v>
      </c>
      <c r="C54" s="57">
        <v>23.95</v>
      </c>
      <c r="D54" s="57">
        <v>24.1</v>
      </c>
      <c r="E54" s="57">
        <v>21.5</v>
      </c>
      <c r="F54" s="57">
        <v>21.85</v>
      </c>
      <c r="G54" s="57">
        <v>21.9</v>
      </c>
      <c r="H54" s="57">
        <v>22.4</v>
      </c>
      <c r="I54" s="57">
        <v>21.1</v>
      </c>
      <c r="J54" s="57">
        <v>21.5</v>
      </c>
      <c r="K54" s="57">
        <v>21.5</v>
      </c>
      <c r="L54" s="57">
        <v>22.4</v>
      </c>
      <c r="M54" s="57">
        <v>21.5</v>
      </c>
      <c r="N54" s="57">
        <v>21.65</v>
      </c>
      <c r="O54" s="57">
        <v>164</v>
      </c>
      <c r="P54" s="57">
        <v>978</v>
      </c>
      <c r="Q54" s="57">
        <v>35.287799999999997</v>
      </c>
      <c r="R54" s="57">
        <v>51.472999999999999</v>
      </c>
      <c r="S54" s="57">
        <v>28.349799999999998</v>
      </c>
      <c r="T54" s="57">
        <v>43.765300000000003</v>
      </c>
      <c r="U54" s="77">
        <v>0.27948193592365372</v>
      </c>
      <c r="V54" s="24" t="s">
        <v>6505</v>
      </c>
      <c r="W54" s="216" t="s">
        <v>5967</v>
      </c>
      <c r="X54" s="216" t="s">
        <v>5971</v>
      </c>
      <c r="Y54" s="24" t="s">
        <v>5964</v>
      </c>
      <c r="Z54" s="24" t="s">
        <v>5984</v>
      </c>
      <c r="AA54" s="24" t="s">
        <v>6090</v>
      </c>
      <c r="AB54" s="24" t="s">
        <v>6033</v>
      </c>
      <c r="AC54" s="24" t="s">
        <v>5979</v>
      </c>
    </row>
    <row r="55" spans="1:29" s="169" customFormat="1">
      <c r="A55" s="24">
        <v>1337</v>
      </c>
      <c r="B55" s="24" t="s">
        <v>73</v>
      </c>
      <c r="C55" s="57">
        <v>7.8</v>
      </c>
      <c r="D55" s="57">
        <v>7.83</v>
      </c>
      <c r="E55" s="57">
        <v>7.34</v>
      </c>
      <c r="F55" s="57">
        <v>7.36</v>
      </c>
      <c r="G55" s="57">
        <v>7.31</v>
      </c>
      <c r="H55" s="57">
        <v>7.33</v>
      </c>
      <c r="I55" s="57">
        <v>6.79</v>
      </c>
      <c r="J55" s="57">
        <v>6.82</v>
      </c>
      <c r="K55" s="57">
        <v>6.84</v>
      </c>
      <c r="L55" s="57">
        <v>7.16</v>
      </c>
      <c r="M55" s="57">
        <v>6.84</v>
      </c>
      <c r="N55" s="57">
        <v>7.08</v>
      </c>
      <c r="O55" s="57">
        <v>747</v>
      </c>
      <c r="P55" s="57">
        <v>4417</v>
      </c>
      <c r="Q55" s="57">
        <v>18.491599999999998</v>
      </c>
      <c r="R55" s="57">
        <v>34.571800000000003</v>
      </c>
      <c r="S55" s="57">
        <v>16.844899999999999</v>
      </c>
      <c r="T55" s="57">
        <v>28.662800000000001</v>
      </c>
      <c r="U55" s="77">
        <v>0.2818655195834277</v>
      </c>
      <c r="V55" s="24" t="s">
        <v>6038</v>
      </c>
      <c r="W55" s="216" t="s">
        <v>5967</v>
      </c>
      <c r="X55" s="216" t="s">
        <v>6007</v>
      </c>
      <c r="Y55" s="24" t="s">
        <v>5964</v>
      </c>
      <c r="Z55" s="24" t="s">
        <v>5964</v>
      </c>
      <c r="AA55" s="24" t="s">
        <v>6031</v>
      </c>
      <c r="AB55" s="24" t="s">
        <v>5991</v>
      </c>
      <c r="AC55" s="24" t="s">
        <v>5979</v>
      </c>
    </row>
    <row r="56" spans="1:29" s="169" customFormat="1">
      <c r="A56" s="24">
        <v>1338</v>
      </c>
      <c r="B56" s="24" t="s">
        <v>74</v>
      </c>
      <c r="C56" s="57">
        <v>62.1</v>
      </c>
      <c r="D56" s="57">
        <v>62.1</v>
      </c>
      <c r="E56" s="57">
        <v>56.8</v>
      </c>
      <c r="F56" s="57">
        <v>56.8</v>
      </c>
      <c r="G56" s="57">
        <v>56.6</v>
      </c>
      <c r="H56" s="57">
        <v>56.7</v>
      </c>
      <c r="I56" s="57">
        <v>53.2</v>
      </c>
      <c r="J56" s="57">
        <v>53.2</v>
      </c>
      <c r="K56" s="57">
        <v>53.4</v>
      </c>
      <c r="L56" s="57">
        <v>55.3</v>
      </c>
      <c r="M56" s="57">
        <v>53.4</v>
      </c>
      <c r="N56" s="57">
        <v>54.1</v>
      </c>
      <c r="O56" s="57">
        <v>255</v>
      </c>
      <c r="P56" s="57">
        <v>1036</v>
      </c>
      <c r="Q56" s="57">
        <v>21.569700000000001</v>
      </c>
      <c r="R56" s="57">
        <v>42.439</v>
      </c>
      <c r="S56" s="57">
        <v>16.176200000000001</v>
      </c>
      <c r="T56" s="57">
        <v>33.684800000000003</v>
      </c>
      <c r="U56" s="77">
        <v>0.41023166023166019</v>
      </c>
      <c r="V56" s="24" t="s">
        <v>6038</v>
      </c>
      <c r="W56" s="216" t="s">
        <v>5967</v>
      </c>
      <c r="X56" s="216" t="s">
        <v>6007</v>
      </c>
      <c r="Y56" s="24" t="s">
        <v>6058</v>
      </c>
      <c r="Z56" s="24" t="s">
        <v>6004</v>
      </c>
      <c r="AA56" s="24" t="s">
        <v>6055</v>
      </c>
      <c r="AB56" s="24" t="s">
        <v>5976</v>
      </c>
      <c r="AC56" s="24" t="s">
        <v>5979</v>
      </c>
    </row>
    <row r="57" spans="1:29" s="169" customFormat="1">
      <c r="A57" s="24">
        <v>1339</v>
      </c>
      <c r="B57" s="24" t="s">
        <v>75</v>
      </c>
      <c r="C57" s="57">
        <v>37.950000000000003</v>
      </c>
      <c r="D57" s="57">
        <v>38.15</v>
      </c>
      <c r="E57" s="57">
        <v>37.1</v>
      </c>
      <c r="F57" s="57">
        <v>37.299999999999997</v>
      </c>
      <c r="G57" s="57">
        <v>37.1</v>
      </c>
      <c r="H57" s="57">
        <v>37.1</v>
      </c>
      <c r="I57" s="57">
        <v>36.200000000000003</v>
      </c>
      <c r="J57" s="57">
        <v>36.6</v>
      </c>
      <c r="K57" s="57">
        <v>36.450000000000003</v>
      </c>
      <c r="L57" s="57">
        <v>36.9</v>
      </c>
      <c r="M57" s="57">
        <v>36.450000000000003</v>
      </c>
      <c r="N57" s="57">
        <v>36.75</v>
      </c>
      <c r="O57" s="57">
        <v>83</v>
      </c>
      <c r="P57" s="57">
        <v>627</v>
      </c>
      <c r="Q57" s="57">
        <v>18.216100000000001</v>
      </c>
      <c r="R57" s="57">
        <v>28.273900000000001</v>
      </c>
      <c r="S57" s="57">
        <v>16.407599999999999</v>
      </c>
      <c r="T57" s="57">
        <v>24.3184</v>
      </c>
      <c r="U57" s="77">
        <v>0.22062732589048378</v>
      </c>
      <c r="V57" s="24" t="s">
        <v>6054</v>
      </c>
      <c r="W57" s="216" t="s">
        <v>5967</v>
      </c>
      <c r="X57" s="216" t="s">
        <v>6007</v>
      </c>
      <c r="Y57" s="24" t="s">
        <v>5984</v>
      </c>
      <c r="Z57" s="24" t="s">
        <v>6017</v>
      </c>
      <c r="AA57" s="24" t="s">
        <v>6055</v>
      </c>
      <c r="AB57" s="24" t="s">
        <v>5991</v>
      </c>
      <c r="AC57" s="24" t="s">
        <v>5979</v>
      </c>
    </row>
    <row r="58" spans="1:29" s="169" customFormat="1">
      <c r="A58" s="24">
        <v>1340</v>
      </c>
      <c r="B58" s="24" t="s">
        <v>76</v>
      </c>
      <c r="C58" s="57">
        <v>11.3</v>
      </c>
      <c r="D58" s="57">
        <v>11.4</v>
      </c>
      <c r="E58" s="57">
        <v>10.65</v>
      </c>
      <c r="F58" s="57">
        <v>10.75</v>
      </c>
      <c r="G58" s="57">
        <v>10.5</v>
      </c>
      <c r="H58" s="57">
        <v>10.75</v>
      </c>
      <c r="I58" s="57">
        <v>10</v>
      </c>
      <c r="J58" s="57">
        <v>10.3</v>
      </c>
      <c r="K58" s="57">
        <v>10.199999999999999</v>
      </c>
      <c r="L58" s="57">
        <v>10.4</v>
      </c>
      <c r="M58" s="57">
        <v>10.15</v>
      </c>
      <c r="N58" s="57">
        <v>10.35</v>
      </c>
      <c r="O58" s="57">
        <v>187</v>
      </c>
      <c r="P58" s="57">
        <v>1801</v>
      </c>
      <c r="Q58" s="57">
        <v>24.320900000000002</v>
      </c>
      <c r="R58" s="57">
        <v>39.650799999999997</v>
      </c>
      <c r="S58" s="57">
        <v>20.616499999999998</v>
      </c>
      <c r="T58" s="57">
        <v>33.305999999999997</v>
      </c>
      <c r="U58" s="77">
        <v>0.17305200814362393</v>
      </c>
      <c r="V58" s="24" t="s">
        <v>6506</v>
      </c>
      <c r="W58" s="216" t="s">
        <v>5967</v>
      </c>
      <c r="X58" s="216" t="s">
        <v>6007</v>
      </c>
      <c r="Y58" s="24" t="s">
        <v>5964</v>
      </c>
      <c r="Z58" s="24" t="s">
        <v>5974</v>
      </c>
      <c r="AA58" s="24" t="s">
        <v>6016</v>
      </c>
      <c r="AB58" s="24" t="s">
        <v>5990</v>
      </c>
      <c r="AC58" s="24" t="s">
        <v>5990</v>
      </c>
    </row>
    <row r="59" spans="1:29" s="169" customFormat="1">
      <c r="A59" s="24">
        <v>1341</v>
      </c>
      <c r="B59" s="24" t="s">
        <v>5774</v>
      </c>
      <c r="C59" s="57">
        <v>75.8</v>
      </c>
      <c r="D59" s="57">
        <v>75.8</v>
      </c>
      <c r="E59" s="57">
        <v>72</v>
      </c>
      <c r="F59" s="57">
        <v>74.900000000000006</v>
      </c>
      <c r="G59" s="57">
        <v>72</v>
      </c>
      <c r="H59" s="57">
        <v>74.5</v>
      </c>
      <c r="I59" s="57">
        <v>70</v>
      </c>
      <c r="J59" s="57">
        <v>70.5</v>
      </c>
      <c r="K59" s="57">
        <v>70.2</v>
      </c>
      <c r="L59" s="57">
        <v>71.900000000000006</v>
      </c>
      <c r="M59" s="57">
        <v>70.099999999999994</v>
      </c>
      <c r="N59" s="57">
        <v>70.900000000000006</v>
      </c>
      <c r="O59" s="57">
        <v>11</v>
      </c>
      <c r="P59" s="57">
        <v>113</v>
      </c>
      <c r="Q59" s="57"/>
      <c r="R59" s="57"/>
      <c r="S59" s="57"/>
      <c r="T59" s="57"/>
      <c r="U59" s="77">
        <v>0.16224188790560473</v>
      </c>
      <c r="V59" s="24" t="s">
        <v>6507</v>
      </c>
      <c r="W59" s="216" t="s">
        <v>5993</v>
      </c>
      <c r="X59" s="216" t="s">
        <v>5993</v>
      </c>
      <c r="Y59" s="24" t="s">
        <v>6060</v>
      </c>
      <c r="Z59" s="24" t="s">
        <v>6000</v>
      </c>
      <c r="AA59" s="24" t="s">
        <v>6016</v>
      </c>
      <c r="AB59" s="24" t="s">
        <v>5976</v>
      </c>
      <c r="AC59" s="24" t="s">
        <v>5965</v>
      </c>
    </row>
    <row r="60" spans="1:29" s="169" customFormat="1">
      <c r="A60" s="24">
        <v>1342</v>
      </c>
      <c r="B60" s="24" t="s">
        <v>5747</v>
      </c>
      <c r="C60" s="57">
        <v>54</v>
      </c>
      <c r="D60" s="57">
        <v>54.6</v>
      </c>
      <c r="E60" s="57">
        <v>52.5</v>
      </c>
      <c r="F60" s="57">
        <v>52.6</v>
      </c>
      <c r="G60" s="57">
        <v>52.5</v>
      </c>
      <c r="H60" s="57">
        <v>52.5</v>
      </c>
      <c r="I60" s="57">
        <v>50.5</v>
      </c>
      <c r="J60" s="57">
        <v>50.9</v>
      </c>
      <c r="K60" s="57">
        <v>50.5</v>
      </c>
      <c r="L60" s="57">
        <v>51.2</v>
      </c>
      <c r="M60" s="57">
        <v>50.5</v>
      </c>
      <c r="N60" s="57">
        <v>50.8</v>
      </c>
      <c r="O60" s="57">
        <v>51</v>
      </c>
      <c r="P60" s="57">
        <v>123</v>
      </c>
      <c r="Q60" s="57"/>
      <c r="R60" s="57"/>
      <c r="S60" s="57"/>
      <c r="T60" s="57"/>
      <c r="U60" s="77">
        <v>0.69105691056910568</v>
      </c>
      <c r="V60" s="24" t="s">
        <v>6508</v>
      </c>
      <c r="W60" s="216" t="s">
        <v>5993</v>
      </c>
      <c r="X60" s="216" t="s">
        <v>5993</v>
      </c>
      <c r="Y60" s="24" t="s">
        <v>5962</v>
      </c>
      <c r="Z60" s="24" t="s">
        <v>6209</v>
      </c>
      <c r="AA60" s="24" t="s">
        <v>6055</v>
      </c>
      <c r="AB60" s="24" t="s">
        <v>5976</v>
      </c>
      <c r="AC60" s="24" t="s">
        <v>5979</v>
      </c>
    </row>
    <row r="61" spans="1:29" s="169" customFormat="1">
      <c r="A61" s="24">
        <v>1402</v>
      </c>
      <c r="B61" s="24" t="s">
        <v>77</v>
      </c>
      <c r="C61" s="57">
        <v>29.95</v>
      </c>
      <c r="D61" s="57">
        <v>30.4</v>
      </c>
      <c r="E61" s="57">
        <v>29.5</v>
      </c>
      <c r="F61" s="57">
        <v>29.65</v>
      </c>
      <c r="G61" s="57">
        <v>29.5</v>
      </c>
      <c r="H61" s="57">
        <v>29.6</v>
      </c>
      <c r="I61" s="57">
        <v>28.15</v>
      </c>
      <c r="J61" s="57">
        <v>28.3</v>
      </c>
      <c r="K61" s="57">
        <v>28.55</v>
      </c>
      <c r="L61" s="57">
        <v>29.4</v>
      </c>
      <c r="M61" s="57">
        <v>28.55</v>
      </c>
      <c r="N61" s="57">
        <v>29.4</v>
      </c>
      <c r="O61" s="57">
        <v>7816</v>
      </c>
      <c r="P61" s="57">
        <v>36995</v>
      </c>
      <c r="Q61" s="57">
        <v>17.127800000000001</v>
      </c>
      <c r="R61" s="57">
        <v>32.603900000000003</v>
      </c>
      <c r="S61" s="57">
        <v>18.859000000000002</v>
      </c>
      <c r="T61" s="57">
        <v>28.022300000000001</v>
      </c>
      <c r="U61" s="77">
        <v>0.35211965580934362</v>
      </c>
      <c r="V61" s="24" t="s">
        <v>6038</v>
      </c>
      <c r="W61" s="216" t="s">
        <v>6039</v>
      </c>
      <c r="X61" s="216" t="s">
        <v>6007</v>
      </c>
      <c r="Y61" s="24" t="s">
        <v>5984</v>
      </c>
      <c r="Z61" s="24" t="s">
        <v>5964</v>
      </c>
      <c r="AA61" s="24" t="s">
        <v>6255</v>
      </c>
      <c r="AB61" s="24" t="s">
        <v>5979</v>
      </c>
      <c r="AC61" s="24" t="s">
        <v>5979</v>
      </c>
    </row>
    <row r="62" spans="1:29" s="169" customFormat="1">
      <c r="A62" s="24">
        <v>1409</v>
      </c>
      <c r="B62" s="24" t="s">
        <v>78</v>
      </c>
      <c r="C62" s="57">
        <v>20.65</v>
      </c>
      <c r="D62" s="57">
        <v>20.75</v>
      </c>
      <c r="E62" s="57">
        <v>20.100000000000001</v>
      </c>
      <c r="F62" s="57">
        <v>20.2</v>
      </c>
      <c r="G62" s="57">
        <v>20.3</v>
      </c>
      <c r="H62" s="57">
        <v>20.3</v>
      </c>
      <c r="I62" s="57">
        <v>18.899999999999999</v>
      </c>
      <c r="J62" s="57">
        <v>19.350000000000001</v>
      </c>
      <c r="K62" s="57">
        <v>19.55</v>
      </c>
      <c r="L62" s="57">
        <v>20.45</v>
      </c>
      <c r="M62" s="57">
        <v>19.45</v>
      </c>
      <c r="N62" s="57">
        <v>20.3</v>
      </c>
      <c r="O62" s="57">
        <v>9937</v>
      </c>
      <c r="P62" s="57">
        <v>28359</v>
      </c>
      <c r="Q62" s="57">
        <v>19.8066</v>
      </c>
      <c r="R62" s="57">
        <v>30.285599999999999</v>
      </c>
      <c r="S62" s="57">
        <v>22.8264</v>
      </c>
      <c r="T62" s="57">
        <v>27.799199999999999</v>
      </c>
      <c r="U62" s="77">
        <v>0.58400037612985878</v>
      </c>
      <c r="V62" s="24" t="s">
        <v>6207</v>
      </c>
      <c r="W62" s="216" t="s">
        <v>6039</v>
      </c>
      <c r="X62" s="216" t="s">
        <v>6007</v>
      </c>
      <c r="Y62" s="24" t="s">
        <v>5984</v>
      </c>
      <c r="Z62" s="24" t="s">
        <v>6024</v>
      </c>
      <c r="AA62" s="24" t="s">
        <v>5982</v>
      </c>
      <c r="AB62" s="24" t="s">
        <v>5965</v>
      </c>
      <c r="AC62" s="24" t="s">
        <v>5965</v>
      </c>
    </row>
    <row r="63" spans="1:29" s="169" customFormat="1">
      <c r="A63" s="24">
        <v>1410</v>
      </c>
      <c r="B63" s="24" t="s">
        <v>79</v>
      </c>
      <c r="C63" s="57">
        <v>34.200000000000003</v>
      </c>
      <c r="D63" s="57">
        <v>34.25</v>
      </c>
      <c r="E63" s="57">
        <v>33.75</v>
      </c>
      <c r="F63" s="57">
        <v>34.25</v>
      </c>
      <c r="G63" s="57">
        <v>34.25</v>
      </c>
      <c r="H63" s="57">
        <v>34.25</v>
      </c>
      <c r="I63" s="57">
        <v>33.85</v>
      </c>
      <c r="J63" s="57">
        <v>34</v>
      </c>
      <c r="K63" s="57">
        <v>34</v>
      </c>
      <c r="L63" s="57">
        <v>34.200000000000003</v>
      </c>
      <c r="M63" s="57">
        <v>34</v>
      </c>
      <c r="N63" s="57">
        <v>34.1</v>
      </c>
      <c r="O63" s="57">
        <v>22</v>
      </c>
      <c r="P63" s="57">
        <v>64</v>
      </c>
      <c r="Q63" s="57"/>
      <c r="R63" s="57"/>
      <c r="S63" s="57"/>
      <c r="T63" s="57"/>
      <c r="U63" s="77">
        <v>0.57291666666666674</v>
      </c>
      <c r="V63" s="24" t="s">
        <v>6120</v>
      </c>
      <c r="W63" s="216" t="s">
        <v>5993</v>
      </c>
      <c r="X63" s="216" t="s">
        <v>5993</v>
      </c>
      <c r="Y63" s="24" t="s">
        <v>6509</v>
      </c>
      <c r="Z63" s="24" t="s">
        <v>6017</v>
      </c>
      <c r="AA63" s="24" t="s">
        <v>6055</v>
      </c>
      <c r="AB63" s="24" t="s">
        <v>5970</v>
      </c>
      <c r="AC63" s="24" t="s">
        <v>5979</v>
      </c>
    </row>
    <row r="64" spans="1:29" s="169" customFormat="1">
      <c r="A64" s="24">
        <v>1413</v>
      </c>
      <c r="B64" s="24" t="s">
        <v>80</v>
      </c>
      <c r="C64" s="57">
        <v>10.55</v>
      </c>
      <c r="D64" s="57">
        <v>10.7</v>
      </c>
      <c r="E64" s="57">
        <v>10.050000000000001</v>
      </c>
      <c r="F64" s="57">
        <v>10.25</v>
      </c>
      <c r="G64" s="57">
        <v>10.199999999999999</v>
      </c>
      <c r="H64" s="57">
        <v>10.9</v>
      </c>
      <c r="I64" s="57">
        <v>9.9</v>
      </c>
      <c r="J64" s="57">
        <v>10.35</v>
      </c>
      <c r="K64" s="57">
        <v>10.199999999999999</v>
      </c>
      <c r="L64" s="57">
        <v>10.6</v>
      </c>
      <c r="M64" s="57">
        <v>10.1</v>
      </c>
      <c r="N64" s="57">
        <v>10.25</v>
      </c>
      <c r="O64" s="57">
        <v>163</v>
      </c>
      <c r="P64" s="57">
        <v>1261</v>
      </c>
      <c r="Q64" s="57">
        <v>13.249499999999999</v>
      </c>
      <c r="R64" s="57">
        <v>20.002800000000001</v>
      </c>
      <c r="S64" s="57">
        <v>12.3683</v>
      </c>
      <c r="T64" s="57">
        <v>17.457999999999998</v>
      </c>
      <c r="U64" s="77">
        <v>0.21543748347872058</v>
      </c>
      <c r="V64" s="24" t="s">
        <v>6085</v>
      </c>
      <c r="W64" s="216" t="s">
        <v>5967</v>
      </c>
      <c r="X64" s="216" t="s">
        <v>6047</v>
      </c>
      <c r="Y64" s="24" t="s">
        <v>5962</v>
      </c>
      <c r="Z64" s="24" t="s">
        <v>5969</v>
      </c>
      <c r="AA64" s="24" t="s">
        <v>5969</v>
      </c>
      <c r="AB64" s="24" t="s">
        <v>5996</v>
      </c>
      <c r="AC64" s="24" t="s">
        <v>5990</v>
      </c>
    </row>
    <row r="65" spans="1:29" s="169" customFormat="1">
      <c r="A65" s="24">
        <v>1414</v>
      </c>
      <c r="B65" s="24" t="s">
        <v>81</v>
      </c>
      <c r="C65" s="57">
        <v>16</v>
      </c>
      <c r="D65" s="57">
        <v>16</v>
      </c>
      <c r="E65" s="57">
        <v>14.5</v>
      </c>
      <c r="F65" s="57">
        <v>14.6</v>
      </c>
      <c r="G65" s="57">
        <v>14.55</v>
      </c>
      <c r="H65" s="57">
        <v>14.55</v>
      </c>
      <c r="I65" s="57">
        <v>12.95</v>
      </c>
      <c r="J65" s="57">
        <v>13.6</v>
      </c>
      <c r="K65" s="57">
        <v>13.7</v>
      </c>
      <c r="L65" s="57">
        <v>14.5</v>
      </c>
      <c r="M65" s="57">
        <v>13.7</v>
      </c>
      <c r="N65" s="57">
        <v>14.2</v>
      </c>
      <c r="O65" s="57">
        <v>1104</v>
      </c>
      <c r="P65" s="57">
        <v>4606</v>
      </c>
      <c r="Q65" s="57">
        <v>12.0055</v>
      </c>
      <c r="R65" s="57">
        <v>17.8233</v>
      </c>
      <c r="S65" s="57">
        <v>13.956099999999999</v>
      </c>
      <c r="T65" s="57">
        <v>16.534199999999998</v>
      </c>
      <c r="U65" s="77">
        <v>0.3994789405123752</v>
      </c>
      <c r="V65" s="24" t="s">
        <v>6038</v>
      </c>
      <c r="W65" s="216" t="s">
        <v>6039</v>
      </c>
      <c r="X65" s="216" t="s">
        <v>6047</v>
      </c>
      <c r="Y65" s="24" t="s">
        <v>6024</v>
      </c>
      <c r="Z65" s="24" t="s">
        <v>6024</v>
      </c>
      <c r="AA65" s="24" t="s">
        <v>6013</v>
      </c>
      <c r="AB65" s="24" t="s">
        <v>5986</v>
      </c>
      <c r="AC65" s="24" t="s">
        <v>5979</v>
      </c>
    </row>
    <row r="66" spans="1:29" s="169" customFormat="1">
      <c r="A66" s="24">
        <v>1416</v>
      </c>
      <c r="B66" s="24" t="s">
        <v>82</v>
      </c>
      <c r="C66" s="57">
        <v>10.25</v>
      </c>
      <c r="D66" s="57">
        <v>10.3</v>
      </c>
      <c r="E66" s="57">
        <v>9.98</v>
      </c>
      <c r="F66" s="57">
        <v>10.15</v>
      </c>
      <c r="G66" s="57">
        <v>10.199999999999999</v>
      </c>
      <c r="H66" s="57">
        <v>10.25</v>
      </c>
      <c r="I66" s="57">
        <v>9.98</v>
      </c>
      <c r="J66" s="57">
        <v>10.15</v>
      </c>
      <c r="K66" s="57">
        <v>10.199999999999999</v>
      </c>
      <c r="L66" s="57">
        <v>10.25</v>
      </c>
      <c r="M66" s="57">
        <v>10.1</v>
      </c>
      <c r="N66" s="57">
        <v>10.199999999999999</v>
      </c>
      <c r="O66" s="57">
        <v>337</v>
      </c>
      <c r="P66" s="57">
        <v>1362</v>
      </c>
      <c r="Q66" s="57">
        <v>17.2117</v>
      </c>
      <c r="R66" s="57">
        <v>25.022500000000001</v>
      </c>
      <c r="S66" s="57">
        <v>17.03</v>
      </c>
      <c r="T66" s="57">
        <v>22.3583</v>
      </c>
      <c r="U66" s="77">
        <v>0.41238374938815464</v>
      </c>
      <c r="V66" s="24" t="s">
        <v>6510</v>
      </c>
      <c r="W66" s="216" t="s">
        <v>5967</v>
      </c>
      <c r="X66" s="216" t="s">
        <v>6007</v>
      </c>
      <c r="Y66" s="24" t="s">
        <v>6127</v>
      </c>
      <c r="Z66" s="24" t="s">
        <v>6127</v>
      </c>
      <c r="AA66" s="24" t="s">
        <v>6511</v>
      </c>
      <c r="AB66" s="24" t="s">
        <v>5991</v>
      </c>
      <c r="AC66" s="24" t="s">
        <v>5996</v>
      </c>
    </row>
    <row r="67" spans="1:29" s="169" customFormat="1">
      <c r="A67" s="24">
        <v>1417</v>
      </c>
      <c r="B67" s="24" t="s">
        <v>83</v>
      </c>
      <c r="C67" s="57">
        <v>14.95</v>
      </c>
      <c r="D67" s="57">
        <v>15</v>
      </c>
      <c r="E67" s="57">
        <v>13.95</v>
      </c>
      <c r="F67" s="57">
        <v>14</v>
      </c>
      <c r="G67" s="57">
        <v>13.8</v>
      </c>
      <c r="H67" s="57">
        <v>13.8</v>
      </c>
      <c r="I67" s="57">
        <v>12.85</v>
      </c>
      <c r="J67" s="57">
        <v>13</v>
      </c>
      <c r="K67" s="57">
        <v>13.1</v>
      </c>
      <c r="L67" s="57">
        <v>13.55</v>
      </c>
      <c r="M67" s="57">
        <v>13.1</v>
      </c>
      <c r="N67" s="57">
        <v>13.3</v>
      </c>
      <c r="O67" s="57">
        <v>677</v>
      </c>
      <c r="P67" s="57">
        <v>2864</v>
      </c>
      <c r="Q67" s="57"/>
      <c r="R67" s="57"/>
      <c r="S67" s="57"/>
      <c r="T67" s="57"/>
      <c r="U67" s="77">
        <v>0.39397113594040967</v>
      </c>
      <c r="V67" s="24" t="s">
        <v>6038</v>
      </c>
      <c r="W67" s="216" t="s">
        <v>5993</v>
      </c>
      <c r="X67" s="216" t="s">
        <v>5993</v>
      </c>
      <c r="Y67" s="24" t="s">
        <v>5964</v>
      </c>
      <c r="Z67" s="24" t="s">
        <v>6024</v>
      </c>
      <c r="AA67" s="24" t="s">
        <v>6055</v>
      </c>
      <c r="AB67" s="24" t="s">
        <v>5976</v>
      </c>
      <c r="AC67" s="24" t="s">
        <v>5979</v>
      </c>
    </row>
    <row r="68" spans="1:29" s="169" customFormat="1">
      <c r="A68" s="24">
        <v>1419</v>
      </c>
      <c r="B68" s="24" t="s">
        <v>85</v>
      </c>
      <c r="C68" s="57">
        <v>40.299999999999997</v>
      </c>
      <c r="D68" s="57">
        <v>40.9</v>
      </c>
      <c r="E68" s="57">
        <v>40.200000000000003</v>
      </c>
      <c r="F68" s="57">
        <v>40.700000000000003</v>
      </c>
      <c r="G68" s="57">
        <v>39.700000000000003</v>
      </c>
      <c r="H68" s="57">
        <v>40.9</v>
      </c>
      <c r="I68" s="57">
        <v>39.700000000000003</v>
      </c>
      <c r="J68" s="57">
        <v>40.35</v>
      </c>
      <c r="K68" s="57">
        <v>40.9</v>
      </c>
      <c r="L68" s="57">
        <v>41.2</v>
      </c>
      <c r="M68" s="57">
        <v>40.9</v>
      </c>
      <c r="N68" s="57">
        <v>41.2</v>
      </c>
      <c r="O68" s="57">
        <v>44</v>
      </c>
      <c r="P68" s="57">
        <v>132</v>
      </c>
      <c r="Q68" s="57">
        <v>51.8643</v>
      </c>
      <c r="R68" s="57">
        <v>58.991999999999997</v>
      </c>
      <c r="S68" s="57">
        <v>53.094700000000003</v>
      </c>
      <c r="T68" s="57">
        <v>57.026200000000003</v>
      </c>
      <c r="U68" s="77">
        <v>0.55555555555555558</v>
      </c>
      <c r="V68" s="24" t="s">
        <v>6512</v>
      </c>
      <c r="W68" s="216" t="s">
        <v>6039</v>
      </c>
      <c r="X68" s="216" t="s">
        <v>5961</v>
      </c>
      <c r="Y68" s="24" t="s">
        <v>6016</v>
      </c>
      <c r="Z68" s="24" t="s">
        <v>6055</v>
      </c>
      <c r="AA68" s="24" t="s">
        <v>6493</v>
      </c>
      <c r="AB68" s="24" t="s">
        <v>5979</v>
      </c>
      <c r="AC68" s="24" t="s">
        <v>5979</v>
      </c>
    </row>
    <row r="69" spans="1:29" s="169" customFormat="1">
      <c r="A69" s="24">
        <v>1423</v>
      </c>
      <c r="B69" s="24" t="s">
        <v>86</v>
      </c>
      <c r="C69" s="57">
        <v>21.4</v>
      </c>
      <c r="D69" s="57">
        <v>21.45</v>
      </c>
      <c r="E69" s="57">
        <v>20.45</v>
      </c>
      <c r="F69" s="57">
        <v>21.05</v>
      </c>
      <c r="G69" s="57">
        <v>21.05</v>
      </c>
      <c r="H69" s="57">
        <v>21.05</v>
      </c>
      <c r="I69" s="57">
        <v>18.100000000000001</v>
      </c>
      <c r="J69" s="57">
        <v>18.45</v>
      </c>
      <c r="K69" s="57">
        <v>18.399999999999999</v>
      </c>
      <c r="L69" s="57">
        <v>18.8</v>
      </c>
      <c r="M69" s="57">
        <v>17.850000000000001</v>
      </c>
      <c r="N69" s="57">
        <v>17.899999999999999</v>
      </c>
      <c r="O69" s="57">
        <v>477</v>
      </c>
      <c r="P69" s="57">
        <v>1710</v>
      </c>
      <c r="Q69" s="57"/>
      <c r="R69" s="57"/>
      <c r="S69" s="57"/>
      <c r="T69" s="57"/>
      <c r="U69" s="77">
        <v>0.46491228070175439</v>
      </c>
      <c r="V69" s="24" t="s">
        <v>6513</v>
      </c>
      <c r="W69" s="216" t="s">
        <v>5993</v>
      </c>
      <c r="X69" s="216" t="s">
        <v>5993</v>
      </c>
      <c r="Y69" s="24" t="s">
        <v>5975</v>
      </c>
      <c r="Z69" s="24" t="s">
        <v>6024</v>
      </c>
      <c r="AA69" s="24" t="s">
        <v>5962</v>
      </c>
      <c r="AB69" s="24" t="s">
        <v>5986</v>
      </c>
      <c r="AC69" s="24" t="s">
        <v>5965</v>
      </c>
    </row>
    <row r="70" spans="1:29" s="169" customFormat="1">
      <c r="A70" s="24">
        <v>1432</v>
      </c>
      <c r="B70" s="24" t="s">
        <v>87</v>
      </c>
      <c r="C70" s="57">
        <v>13.45</v>
      </c>
      <c r="D70" s="57">
        <v>13.5</v>
      </c>
      <c r="E70" s="57">
        <v>12.65</v>
      </c>
      <c r="F70" s="57">
        <v>12.85</v>
      </c>
      <c r="G70" s="57">
        <v>12.8</v>
      </c>
      <c r="H70" s="57">
        <v>12.8</v>
      </c>
      <c r="I70" s="57">
        <v>12</v>
      </c>
      <c r="J70" s="57">
        <v>12.45</v>
      </c>
      <c r="K70" s="57">
        <v>12.5</v>
      </c>
      <c r="L70" s="57">
        <v>12.6</v>
      </c>
      <c r="M70" s="57">
        <v>12.15</v>
      </c>
      <c r="N70" s="57">
        <v>12.3</v>
      </c>
      <c r="O70" s="57">
        <v>133</v>
      </c>
      <c r="P70" s="57">
        <v>386</v>
      </c>
      <c r="Q70" s="57"/>
      <c r="R70" s="57"/>
      <c r="S70" s="57"/>
      <c r="T70" s="57"/>
      <c r="U70" s="77">
        <v>0.57426597582037997</v>
      </c>
      <c r="V70" s="24" t="s">
        <v>6115</v>
      </c>
      <c r="W70" s="216" t="s">
        <v>5993</v>
      </c>
      <c r="X70" s="216" t="s">
        <v>5993</v>
      </c>
      <c r="Y70" s="24" t="s">
        <v>5964</v>
      </c>
      <c r="Z70" s="24" t="s">
        <v>6209</v>
      </c>
      <c r="AA70" s="24" t="s">
        <v>5984</v>
      </c>
      <c r="AB70" s="24" t="s">
        <v>5990</v>
      </c>
      <c r="AC70" s="24" t="s">
        <v>5991</v>
      </c>
    </row>
    <row r="71" spans="1:29" s="169" customFormat="1">
      <c r="A71" s="24">
        <v>1434</v>
      </c>
      <c r="B71" s="24" t="s">
        <v>88</v>
      </c>
      <c r="C71" s="57">
        <v>30.85</v>
      </c>
      <c r="D71" s="57">
        <v>31.5</v>
      </c>
      <c r="E71" s="57">
        <v>30.25</v>
      </c>
      <c r="F71" s="57">
        <v>31</v>
      </c>
      <c r="G71" s="57">
        <v>30.7</v>
      </c>
      <c r="H71" s="57">
        <v>31.2</v>
      </c>
      <c r="I71" s="57">
        <v>29.75</v>
      </c>
      <c r="J71" s="57">
        <v>29.8</v>
      </c>
      <c r="K71" s="57">
        <v>30</v>
      </c>
      <c r="L71" s="57">
        <v>30.8</v>
      </c>
      <c r="M71" s="57">
        <v>29.8</v>
      </c>
      <c r="N71" s="57">
        <v>30.7</v>
      </c>
      <c r="O71" s="57">
        <v>1891</v>
      </c>
      <c r="P71" s="57">
        <v>12164</v>
      </c>
      <c r="Q71" s="57">
        <v>26.882100000000001</v>
      </c>
      <c r="R71" s="57">
        <v>43.8962</v>
      </c>
      <c r="S71" s="57">
        <v>25.938300000000002</v>
      </c>
      <c r="T71" s="57">
        <v>37.910200000000003</v>
      </c>
      <c r="U71" s="77">
        <v>0.25909788446782855</v>
      </c>
      <c r="V71" s="24" t="s">
        <v>6514</v>
      </c>
      <c r="W71" s="216" t="s">
        <v>5967</v>
      </c>
      <c r="X71" s="216" t="s">
        <v>5971</v>
      </c>
      <c r="Y71" s="24" t="s">
        <v>5968</v>
      </c>
      <c r="Z71" s="24" t="s">
        <v>5962</v>
      </c>
      <c r="AA71" s="24" t="s">
        <v>6010</v>
      </c>
      <c r="AB71" s="24" t="s">
        <v>5965</v>
      </c>
      <c r="AC71" s="24" t="s">
        <v>5990</v>
      </c>
    </row>
    <row r="72" spans="1:29" s="169" customFormat="1">
      <c r="A72" s="24">
        <v>1435</v>
      </c>
      <c r="B72" s="24" t="s">
        <v>89</v>
      </c>
      <c r="C72" s="57">
        <v>21.45</v>
      </c>
      <c r="D72" s="57">
        <v>23</v>
      </c>
      <c r="E72" s="57">
        <v>21</v>
      </c>
      <c r="F72" s="57">
        <v>21.1</v>
      </c>
      <c r="G72" s="57">
        <v>21.1</v>
      </c>
      <c r="H72" s="57">
        <v>22</v>
      </c>
      <c r="I72" s="57">
        <v>20.8</v>
      </c>
      <c r="J72" s="57">
        <v>21.3</v>
      </c>
      <c r="K72" s="57">
        <v>21.55</v>
      </c>
      <c r="L72" s="57">
        <v>22.05</v>
      </c>
      <c r="M72" s="57">
        <v>21.55</v>
      </c>
      <c r="N72" s="57">
        <v>22</v>
      </c>
      <c r="O72" s="57">
        <v>171</v>
      </c>
      <c r="P72" s="57">
        <v>341</v>
      </c>
      <c r="Q72" s="57">
        <v>59.296500000000002</v>
      </c>
      <c r="R72" s="57">
        <v>60.874299999999998</v>
      </c>
      <c r="S72" s="57">
        <v>63.8553</v>
      </c>
      <c r="T72" s="57">
        <v>61.868000000000002</v>
      </c>
      <c r="U72" s="77">
        <v>0.83577712609970678</v>
      </c>
      <c r="V72" s="24" t="s">
        <v>6515</v>
      </c>
      <c r="W72" s="216" t="s">
        <v>5981</v>
      </c>
      <c r="X72" s="216" t="s">
        <v>5961</v>
      </c>
      <c r="Y72" s="24" t="s">
        <v>6000</v>
      </c>
      <c r="Z72" s="24" t="s">
        <v>5963</v>
      </c>
      <c r="AA72" s="24" t="s">
        <v>6055</v>
      </c>
      <c r="AB72" s="24" t="s">
        <v>5965</v>
      </c>
      <c r="AC72" s="24" t="s">
        <v>5979</v>
      </c>
    </row>
    <row r="73" spans="1:29" s="169" customFormat="1">
      <c r="A73" s="24">
        <v>1436</v>
      </c>
      <c r="B73" s="24" t="s">
        <v>90</v>
      </c>
      <c r="C73" s="57">
        <v>40.4</v>
      </c>
      <c r="D73" s="57">
        <v>41.9</v>
      </c>
      <c r="E73" s="57">
        <v>40.4</v>
      </c>
      <c r="F73" s="57">
        <v>41.8</v>
      </c>
      <c r="G73" s="57">
        <v>41.85</v>
      </c>
      <c r="H73" s="57">
        <v>44.85</v>
      </c>
      <c r="I73" s="57">
        <v>41.8</v>
      </c>
      <c r="J73" s="57">
        <v>43.95</v>
      </c>
      <c r="K73" s="57">
        <v>44.1</v>
      </c>
      <c r="L73" s="57">
        <v>44.1</v>
      </c>
      <c r="M73" s="57">
        <v>43.8</v>
      </c>
      <c r="N73" s="57">
        <v>44</v>
      </c>
      <c r="O73" s="57">
        <v>107</v>
      </c>
      <c r="P73" s="57">
        <v>882</v>
      </c>
      <c r="Q73" s="57">
        <v>78.850399999999993</v>
      </c>
      <c r="R73" s="57">
        <v>75.494799999999998</v>
      </c>
      <c r="S73" s="57">
        <v>81.057000000000002</v>
      </c>
      <c r="T73" s="57">
        <v>77.3489</v>
      </c>
      <c r="U73" s="77">
        <v>0.2021919879062736</v>
      </c>
      <c r="V73" s="24" t="s">
        <v>6516</v>
      </c>
      <c r="W73" s="216" t="s">
        <v>6009</v>
      </c>
      <c r="X73" s="216" t="s">
        <v>5989</v>
      </c>
      <c r="Y73" s="24" t="s">
        <v>6031</v>
      </c>
      <c r="Z73" s="24" t="s">
        <v>5982</v>
      </c>
      <c r="AA73" s="24" t="s">
        <v>6345</v>
      </c>
      <c r="AB73" s="24" t="s">
        <v>5979</v>
      </c>
      <c r="AC73" s="24" t="s">
        <v>5996</v>
      </c>
    </row>
    <row r="74" spans="1:29" s="169" customFormat="1">
      <c r="A74" s="24">
        <v>1437</v>
      </c>
      <c r="B74" s="24" t="s">
        <v>91</v>
      </c>
      <c r="C74" s="57">
        <v>25.2</v>
      </c>
      <c r="D74" s="57">
        <v>25.5</v>
      </c>
      <c r="E74" s="57">
        <v>25</v>
      </c>
      <c r="F74" s="57">
        <v>25.1</v>
      </c>
      <c r="G74" s="57">
        <v>25</v>
      </c>
      <c r="H74" s="57">
        <v>25</v>
      </c>
      <c r="I74" s="57">
        <v>24</v>
      </c>
      <c r="J74" s="57">
        <v>24.1</v>
      </c>
      <c r="K74" s="57">
        <v>24.2</v>
      </c>
      <c r="L74" s="57">
        <v>24.6</v>
      </c>
      <c r="M74" s="57">
        <v>24.2</v>
      </c>
      <c r="N74" s="57">
        <v>24.4</v>
      </c>
      <c r="O74" s="57">
        <v>107</v>
      </c>
      <c r="P74" s="57">
        <v>862</v>
      </c>
      <c r="Q74" s="57">
        <v>31.2562</v>
      </c>
      <c r="R74" s="57">
        <v>44.3673</v>
      </c>
      <c r="S74" s="57">
        <v>28.244900000000001</v>
      </c>
      <c r="T74" s="57">
        <v>38.993200000000002</v>
      </c>
      <c r="U74" s="77">
        <v>0.20688321732405257</v>
      </c>
      <c r="V74" s="24" t="s">
        <v>6038</v>
      </c>
      <c r="W74" s="216" t="s">
        <v>5967</v>
      </c>
      <c r="X74" s="216" t="s">
        <v>5971</v>
      </c>
      <c r="Y74" s="24" t="s">
        <v>6480</v>
      </c>
      <c r="Z74" s="24" t="s">
        <v>6024</v>
      </c>
      <c r="AA74" s="24" t="s">
        <v>6055</v>
      </c>
      <c r="AB74" s="24" t="s">
        <v>5970</v>
      </c>
      <c r="AC74" s="24" t="s">
        <v>5979</v>
      </c>
    </row>
    <row r="75" spans="1:29" s="169" customFormat="1">
      <c r="A75" s="24">
        <v>1438</v>
      </c>
      <c r="B75" s="24" t="s">
        <v>5825</v>
      </c>
      <c r="C75" s="57">
        <v>30.45</v>
      </c>
      <c r="D75" s="57">
        <v>30.45</v>
      </c>
      <c r="E75" s="57">
        <v>29.4</v>
      </c>
      <c r="F75" s="57">
        <v>29.6</v>
      </c>
      <c r="G75" s="57">
        <v>29.4</v>
      </c>
      <c r="H75" s="57">
        <v>29.65</v>
      </c>
      <c r="I75" s="57">
        <v>27.55</v>
      </c>
      <c r="J75" s="57">
        <v>28</v>
      </c>
      <c r="K75" s="57">
        <v>29.55</v>
      </c>
      <c r="L75" s="57">
        <v>29.55</v>
      </c>
      <c r="M75" s="57">
        <v>28.05</v>
      </c>
      <c r="N75" s="57">
        <v>28.5</v>
      </c>
      <c r="O75" s="57">
        <v>45</v>
      </c>
      <c r="P75" s="57">
        <v>169</v>
      </c>
      <c r="Q75" s="57"/>
      <c r="R75" s="57"/>
      <c r="S75" s="57"/>
      <c r="T75" s="57"/>
      <c r="U75" s="77">
        <v>0.4437869822485207</v>
      </c>
      <c r="V75" s="24" t="s">
        <v>6023</v>
      </c>
      <c r="W75" s="216" t="s">
        <v>5993</v>
      </c>
      <c r="X75" s="216" t="s">
        <v>5993</v>
      </c>
      <c r="Y75" s="24" t="s">
        <v>6209</v>
      </c>
      <c r="Z75" s="24" t="s">
        <v>5964</v>
      </c>
      <c r="AA75" s="24" t="s">
        <v>6024</v>
      </c>
      <c r="AB75" s="24" t="s">
        <v>5979</v>
      </c>
      <c r="AC75" s="24" t="s">
        <v>5991</v>
      </c>
    </row>
    <row r="76" spans="1:29" s="169" customFormat="1">
      <c r="A76" s="24">
        <v>1439</v>
      </c>
      <c r="B76" s="24" t="s">
        <v>93</v>
      </c>
      <c r="C76" s="57">
        <v>23</v>
      </c>
      <c r="D76" s="57">
        <v>23.1</v>
      </c>
      <c r="E76" s="57">
        <v>22.5</v>
      </c>
      <c r="F76" s="57">
        <v>22.65</v>
      </c>
      <c r="G76" s="57">
        <v>22.5</v>
      </c>
      <c r="H76" s="57">
        <v>22.7</v>
      </c>
      <c r="I76" s="57">
        <v>21.65</v>
      </c>
      <c r="J76" s="57">
        <v>22.3</v>
      </c>
      <c r="K76" s="57">
        <v>22.3</v>
      </c>
      <c r="L76" s="57">
        <v>22.3</v>
      </c>
      <c r="M76" s="57">
        <v>21.8</v>
      </c>
      <c r="N76" s="57">
        <v>21.8</v>
      </c>
      <c r="O76" s="57">
        <v>53</v>
      </c>
      <c r="P76" s="57">
        <v>180</v>
      </c>
      <c r="Q76" s="57">
        <v>16.8492</v>
      </c>
      <c r="R76" s="57">
        <v>26.261900000000001</v>
      </c>
      <c r="S76" s="57">
        <v>12.7254</v>
      </c>
      <c r="T76" s="57">
        <v>21.749700000000001</v>
      </c>
      <c r="U76" s="77">
        <v>0.49074074074074076</v>
      </c>
      <c r="V76" s="24" t="s">
        <v>6517</v>
      </c>
      <c r="W76" s="216" t="s">
        <v>5967</v>
      </c>
      <c r="X76" s="216" t="s">
        <v>6007</v>
      </c>
      <c r="Y76" s="24" t="s">
        <v>5984</v>
      </c>
      <c r="Z76" s="24" t="s">
        <v>5975</v>
      </c>
      <c r="AA76" s="24" t="s">
        <v>6518</v>
      </c>
      <c r="AB76" s="24" t="s">
        <v>5979</v>
      </c>
      <c r="AC76" s="24" t="s">
        <v>5979</v>
      </c>
    </row>
    <row r="77" spans="1:29" s="169" customFormat="1">
      <c r="A77" s="24">
        <v>1440</v>
      </c>
      <c r="B77" s="24" t="s">
        <v>94</v>
      </c>
      <c r="C77" s="57">
        <v>24.25</v>
      </c>
      <c r="D77" s="57">
        <v>24.4</v>
      </c>
      <c r="E77" s="57">
        <v>22.9</v>
      </c>
      <c r="F77" s="57">
        <v>22.9</v>
      </c>
      <c r="G77" s="57">
        <v>22.85</v>
      </c>
      <c r="H77" s="57">
        <v>22.85</v>
      </c>
      <c r="I77" s="57">
        <v>21.3</v>
      </c>
      <c r="J77" s="57">
        <v>22.25</v>
      </c>
      <c r="K77" s="57">
        <v>22.5</v>
      </c>
      <c r="L77" s="57">
        <v>23.6</v>
      </c>
      <c r="M77" s="57">
        <v>22.45</v>
      </c>
      <c r="N77" s="57">
        <v>23.2</v>
      </c>
      <c r="O77" s="57">
        <v>12799</v>
      </c>
      <c r="P77" s="57">
        <v>38911</v>
      </c>
      <c r="Q77" s="57">
        <v>12.926</v>
      </c>
      <c r="R77" s="57">
        <v>22.616599999999998</v>
      </c>
      <c r="S77" s="57">
        <v>15.1465</v>
      </c>
      <c r="T77" s="57">
        <v>20.1265</v>
      </c>
      <c r="U77" s="77">
        <v>0.5482168709790719</v>
      </c>
      <c r="V77" s="24" t="s">
        <v>6157</v>
      </c>
      <c r="W77" s="216" t="s">
        <v>6039</v>
      </c>
      <c r="X77" s="216" t="s">
        <v>6047</v>
      </c>
      <c r="Y77" s="24" t="s">
        <v>6004</v>
      </c>
      <c r="Z77" s="24" t="s">
        <v>6209</v>
      </c>
      <c r="AA77" s="24" t="s">
        <v>6010</v>
      </c>
      <c r="AB77" s="24" t="s">
        <v>5991</v>
      </c>
      <c r="AC77" s="24" t="s">
        <v>5979</v>
      </c>
    </row>
    <row r="78" spans="1:29" s="169" customFormat="1">
      <c r="A78" s="24">
        <v>1441</v>
      </c>
      <c r="B78" s="24" t="s">
        <v>95</v>
      </c>
      <c r="C78" s="57">
        <v>10.35</v>
      </c>
      <c r="D78" s="57">
        <v>10.4</v>
      </c>
      <c r="E78" s="57">
        <v>9.98</v>
      </c>
      <c r="F78" s="57">
        <v>10</v>
      </c>
      <c r="G78" s="57">
        <v>9.98</v>
      </c>
      <c r="H78" s="57">
        <v>9.98</v>
      </c>
      <c r="I78" s="57">
        <v>9.3000000000000007</v>
      </c>
      <c r="J78" s="57">
        <v>9.3699999999999992</v>
      </c>
      <c r="K78" s="57">
        <v>9.3800000000000008</v>
      </c>
      <c r="L78" s="57">
        <v>9.58</v>
      </c>
      <c r="M78" s="57">
        <v>9.1</v>
      </c>
      <c r="N78" s="57">
        <v>9.3000000000000007</v>
      </c>
      <c r="O78" s="57">
        <v>651</v>
      </c>
      <c r="P78" s="57">
        <v>1039</v>
      </c>
      <c r="Q78" s="57">
        <v>9.9914000000000005</v>
      </c>
      <c r="R78" s="57">
        <v>19.7227</v>
      </c>
      <c r="S78" s="57">
        <v>8.2112999999999996</v>
      </c>
      <c r="T78" s="57">
        <v>15.8856</v>
      </c>
      <c r="U78" s="77">
        <v>1.0442733397497594</v>
      </c>
      <c r="V78" s="24" t="s">
        <v>6140</v>
      </c>
      <c r="W78" s="216" t="s">
        <v>5967</v>
      </c>
      <c r="X78" s="216" t="s">
        <v>6047</v>
      </c>
      <c r="Y78" s="24" t="s">
        <v>5962</v>
      </c>
      <c r="Z78" s="24" t="s">
        <v>6024</v>
      </c>
      <c r="AA78" s="24" t="s">
        <v>5974</v>
      </c>
      <c r="AB78" s="24" t="s">
        <v>5986</v>
      </c>
      <c r="AC78" s="24" t="s">
        <v>5986</v>
      </c>
    </row>
    <row r="79" spans="1:29" s="169" customFormat="1">
      <c r="A79" s="24">
        <v>1442</v>
      </c>
      <c r="B79" s="24" t="s">
        <v>96</v>
      </c>
      <c r="C79" s="57">
        <v>19.100000000000001</v>
      </c>
      <c r="D79" s="57">
        <v>19.100000000000001</v>
      </c>
      <c r="E79" s="57">
        <v>18.149999999999999</v>
      </c>
      <c r="F79" s="57">
        <v>18.399999999999999</v>
      </c>
      <c r="G79" s="57">
        <v>18.399999999999999</v>
      </c>
      <c r="H79" s="57">
        <v>19.05</v>
      </c>
      <c r="I79" s="57">
        <v>18.2</v>
      </c>
      <c r="J79" s="57">
        <v>18.55</v>
      </c>
      <c r="K79" s="57">
        <v>18.7</v>
      </c>
      <c r="L79" s="57">
        <v>19.149999999999999</v>
      </c>
      <c r="M79" s="57">
        <v>18.7</v>
      </c>
      <c r="N79" s="57">
        <v>19</v>
      </c>
      <c r="O79" s="57">
        <v>1154</v>
      </c>
      <c r="P79" s="57">
        <v>3747</v>
      </c>
      <c r="Q79" s="57">
        <v>42.834800000000001</v>
      </c>
      <c r="R79" s="57">
        <v>48.3645</v>
      </c>
      <c r="S79" s="57">
        <v>43.8718</v>
      </c>
      <c r="T79" s="57">
        <v>46.866900000000001</v>
      </c>
      <c r="U79" s="77">
        <v>0.51329952851169824</v>
      </c>
      <c r="V79" s="24" t="s">
        <v>6519</v>
      </c>
      <c r="W79" s="216" t="s">
        <v>6039</v>
      </c>
      <c r="X79" s="216" t="s">
        <v>5971</v>
      </c>
      <c r="Y79" s="24" t="s">
        <v>6024</v>
      </c>
      <c r="Z79" s="24" t="s">
        <v>5963</v>
      </c>
      <c r="AA79" s="24" t="s">
        <v>6055</v>
      </c>
      <c r="AB79" s="24" t="s">
        <v>5991</v>
      </c>
      <c r="AC79" s="24" t="s">
        <v>5979</v>
      </c>
    </row>
    <row r="80" spans="1:29" s="169" customFormat="1">
      <c r="A80" s="24">
        <v>1443</v>
      </c>
      <c r="B80" s="24" t="s">
        <v>97</v>
      </c>
      <c r="C80" s="57">
        <v>15.25</v>
      </c>
      <c r="D80" s="57">
        <v>15.35</v>
      </c>
      <c r="E80" s="57">
        <v>14.5</v>
      </c>
      <c r="F80" s="57">
        <v>14.65</v>
      </c>
      <c r="G80" s="57">
        <v>14.2</v>
      </c>
      <c r="H80" s="57">
        <v>14.5</v>
      </c>
      <c r="I80" s="57">
        <v>13.95</v>
      </c>
      <c r="J80" s="57">
        <v>14.5</v>
      </c>
      <c r="K80" s="57">
        <v>14.5</v>
      </c>
      <c r="L80" s="57">
        <v>14.6</v>
      </c>
      <c r="M80" s="57">
        <v>14</v>
      </c>
      <c r="N80" s="57">
        <v>14.5</v>
      </c>
      <c r="O80" s="57">
        <v>29</v>
      </c>
      <c r="P80" s="57">
        <v>254</v>
      </c>
      <c r="Q80" s="57">
        <v>29.594999999999999</v>
      </c>
      <c r="R80" s="57">
        <v>45.408799999999999</v>
      </c>
      <c r="S80" s="57">
        <v>24.256699999999999</v>
      </c>
      <c r="T80" s="57">
        <v>38.3581</v>
      </c>
      <c r="U80" s="77">
        <v>0.19028871391076116</v>
      </c>
      <c r="V80" s="24" t="s">
        <v>6469</v>
      </c>
      <c r="W80" s="216" t="s">
        <v>5967</v>
      </c>
      <c r="X80" s="216" t="s">
        <v>6007</v>
      </c>
      <c r="Y80" s="24" t="s">
        <v>5964</v>
      </c>
      <c r="Z80" s="24" t="s">
        <v>6126</v>
      </c>
      <c r="AA80" s="24" t="s">
        <v>6061</v>
      </c>
      <c r="AB80" s="24" t="s">
        <v>5990</v>
      </c>
      <c r="AC80" s="24" t="s">
        <v>6033</v>
      </c>
    </row>
    <row r="81" spans="1:29" s="169" customFormat="1">
      <c r="A81" s="24">
        <v>1444</v>
      </c>
      <c r="B81" s="24" t="s">
        <v>98</v>
      </c>
      <c r="C81" s="57">
        <v>11.8</v>
      </c>
      <c r="D81" s="57">
        <v>11.8</v>
      </c>
      <c r="E81" s="57">
        <v>11</v>
      </c>
      <c r="F81" s="57">
        <v>11</v>
      </c>
      <c r="G81" s="57">
        <v>10.95</v>
      </c>
      <c r="H81" s="57">
        <v>10.95</v>
      </c>
      <c r="I81" s="57">
        <v>10.15</v>
      </c>
      <c r="J81" s="57">
        <v>10.5</v>
      </c>
      <c r="K81" s="57">
        <v>10.6</v>
      </c>
      <c r="L81" s="57">
        <v>11</v>
      </c>
      <c r="M81" s="57">
        <v>10.6</v>
      </c>
      <c r="N81" s="57">
        <v>10.85</v>
      </c>
      <c r="O81" s="57">
        <v>3690</v>
      </c>
      <c r="P81" s="57">
        <v>19502</v>
      </c>
      <c r="Q81" s="57">
        <v>13.125</v>
      </c>
      <c r="R81" s="57">
        <v>22.716999999999999</v>
      </c>
      <c r="S81" s="57">
        <v>14.114000000000001</v>
      </c>
      <c r="T81" s="57">
        <v>19.849299999999999</v>
      </c>
      <c r="U81" s="77">
        <v>0.31535227156189105</v>
      </c>
      <c r="V81" s="24" t="s">
        <v>6038</v>
      </c>
      <c r="W81" s="216" t="s">
        <v>6039</v>
      </c>
      <c r="X81" s="216" t="s">
        <v>6047</v>
      </c>
      <c r="Y81" s="24" t="s">
        <v>6058</v>
      </c>
      <c r="Z81" s="24" t="s">
        <v>6024</v>
      </c>
      <c r="AA81" s="24" t="s">
        <v>6031</v>
      </c>
      <c r="AB81" s="24" t="s">
        <v>5986</v>
      </c>
      <c r="AC81" s="24" t="s">
        <v>5979</v>
      </c>
    </row>
    <row r="82" spans="1:29" s="169" customFormat="1">
      <c r="A82" s="24">
        <v>1445</v>
      </c>
      <c r="B82" s="24" t="s">
        <v>99</v>
      </c>
      <c r="C82" s="57">
        <v>11.9</v>
      </c>
      <c r="D82" s="57">
        <v>12.05</v>
      </c>
      <c r="E82" s="57">
        <v>11.85</v>
      </c>
      <c r="F82" s="57">
        <v>12</v>
      </c>
      <c r="G82" s="57">
        <v>12</v>
      </c>
      <c r="H82" s="57">
        <v>12</v>
      </c>
      <c r="I82" s="57">
        <v>11.7</v>
      </c>
      <c r="J82" s="57">
        <v>11.95</v>
      </c>
      <c r="K82" s="57">
        <v>11.95</v>
      </c>
      <c r="L82" s="57">
        <v>12</v>
      </c>
      <c r="M82" s="57">
        <v>11.85</v>
      </c>
      <c r="N82" s="57">
        <v>11.95</v>
      </c>
      <c r="O82" s="57">
        <v>29</v>
      </c>
      <c r="P82" s="57">
        <v>220</v>
      </c>
      <c r="Q82" s="57">
        <v>31.959499999999998</v>
      </c>
      <c r="R82" s="57">
        <v>36.424599999999998</v>
      </c>
      <c r="S82" s="57">
        <v>31.722999999999999</v>
      </c>
      <c r="T82" s="57">
        <v>34.857399999999998</v>
      </c>
      <c r="U82" s="77">
        <v>0.2196969696969697</v>
      </c>
      <c r="V82" s="24" t="s">
        <v>6510</v>
      </c>
      <c r="W82" s="216" t="s">
        <v>5967</v>
      </c>
      <c r="X82" s="216" t="s">
        <v>5971</v>
      </c>
      <c r="Y82" s="24" t="s">
        <v>6016</v>
      </c>
      <c r="Z82" s="24" t="s">
        <v>6390</v>
      </c>
      <c r="AA82" s="24" t="s">
        <v>6511</v>
      </c>
      <c r="AB82" s="24" t="s">
        <v>5991</v>
      </c>
      <c r="AC82" s="24" t="s">
        <v>5996</v>
      </c>
    </row>
    <row r="83" spans="1:29" s="169" customFormat="1">
      <c r="A83" s="24">
        <v>1446</v>
      </c>
      <c r="B83" s="24" t="s">
        <v>100</v>
      </c>
      <c r="C83" s="57">
        <v>31.1</v>
      </c>
      <c r="D83" s="57">
        <v>31.35</v>
      </c>
      <c r="E83" s="57">
        <v>30.65</v>
      </c>
      <c r="F83" s="57">
        <v>30.7</v>
      </c>
      <c r="G83" s="57">
        <v>30.65</v>
      </c>
      <c r="H83" s="57">
        <v>30.85</v>
      </c>
      <c r="I83" s="57">
        <v>29.95</v>
      </c>
      <c r="J83" s="57">
        <v>30.1</v>
      </c>
      <c r="K83" s="57">
        <v>30.35</v>
      </c>
      <c r="L83" s="57">
        <v>30.7</v>
      </c>
      <c r="M83" s="57">
        <v>30.1</v>
      </c>
      <c r="N83" s="57">
        <v>30.35</v>
      </c>
      <c r="O83" s="57">
        <v>120</v>
      </c>
      <c r="P83" s="57">
        <v>428</v>
      </c>
      <c r="Q83" s="57">
        <v>22.092700000000001</v>
      </c>
      <c r="R83" s="57">
        <v>35.631</v>
      </c>
      <c r="S83" s="57">
        <v>18.708600000000001</v>
      </c>
      <c r="T83" s="57">
        <v>29.990200000000002</v>
      </c>
      <c r="U83" s="77">
        <v>0.46728971962616822</v>
      </c>
      <c r="V83" s="24" t="s">
        <v>6520</v>
      </c>
      <c r="W83" s="216" t="s">
        <v>5967</v>
      </c>
      <c r="X83" s="216" t="s">
        <v>6007</v>
      </c>
      <c r="Y83" s="24" t="s">
        <v>5984</v>
      </c>
      <c r="Z83" s="24" t="s">
        <v>5984</v>
      </c>
      <c r="AA83" s="24" t="s">
        <v>6121</v>
      </c>
      <c r="AB83" s="24" t="s">
        <v>5976</v>
      </c>
      <c r="AC83" s="24" t="s">
        <v>5986</v>
      </c>
    </row>
    <row r="84" spans="1:29" s="169" customFormat="1">
      <c r="A84" s="24">
        <v>1447</v>
      </c>
      <c r="B84" s="24" t="s">
        <v>101</v>
      </c>
      <c r="C84" s="57">
        <v>11.55</v>
      </c>
      <c r="D84" s="57">
        <v>11.65</v>
      </c>
      <c r="E84" s="57">
        <v>10.8</v>
      </c>
      <c r="F84" s="57">
        <v>10.95</v>
      </c>
      <c r="G84" s="57">
        <v>10.9</v>
      </c>
      <c r="H84" s="57">
        <v>10.9</v>
      </c>
      <c r="I84" s="57">
        <v>9.9499999999999993</v>
      </c>
      <c r="J84" s="57">
        <v>10.25</v>
      </c>
      <c r="K84" s="57">
        <v>10.35</v>
      </c>
      <c r="L84" s="57">
        <v>10.75</v>
      </c>
      <c r="M84" s="57">
        <v>10.35</v>
      </c>
      <c r="N84" s="57">
        <v>10.65</v>
      </c>
      <c r="O84" s="57">
        <v>4935</v>
      </c>
      <c r="P84" s="57">
        <v>21702</v>
      </c>
      <c r="Q84" s="57">
        <v>14.3865</v>
      </c>
      <c r="R84" s="57">
        <v>24.964400000000001</v>
      </c>
      <c r="S84" s="57">
        <v>14.8344</v>
      </c>
      <c r="T84" s="57">
        <v>21.587700000000002</v>
      </c>
      <c r="U84" s="77">
        <v>0.37899732743525938</v>
      </c>
      <c r="V84" s="24" t="s">
        <v>6038</v>
      </c>
      <c r="W84" s="216" t="s">
        <v>6039</v>
      </c>
      <c r="X84" s="216" t="s">
        <v>6007</v>
      </c>
      <c r="Y84" s="24" t="s">
        <v>5964</v>
      </c>
      <c r="Z84" s="24" t="s">
        <v>6024</v>
      </c>
      <c r="AA84" s="24" t="s">
        <v>6031</v>
      </c>
      <c r="AB84" s="24" t="s">
        <v>5990</v>
      </c>
      <c r="AC84" s="24" t="s">
        <v>5979</v>
      </c>
    </row>
    <row r="85" spans="1:29" s="169" customFormat="1">
      <c r="A85" s="24">
        <v>1449</v>
      </c>
      <c r="B85" s="24" t="s">
        <v>102</v>
      </c>
      <c r="C85" s="57">
        <v>17.350000000000001</v>
      </c>
      <c r="D85" s="57">
        <v>18.25</v>
      </c>
      <c r="E85" s="57">
        <v>16.899999999999999</v>
      </c>
      <c r="F85" s="57">
        <v>17</v>
      </c>
      <c r="G85" s="57">
        <v>16.95</v>
      </c>
      <c r="H85" s="57">
        <v>17.05</v>
      </c>
      <c r="I85" s="57">
        <v>15.5</v>
      </c>
      <c r="J85" s="57">
        <v>16</v>
      </c>
      <c r="K85" s="57">
        <v>16.2</v>
      </c>
      <c r="L85" s="57">
        <v>16.2</v>
      </c>
      <c r="M85" s="57">
        <v>15</v>
      </c>
      <c r="N85" s="57">
        <v>15.2</v>
      </c>
      <c r="O85" s="57">
        <v>506</v>
      </c>
      <c r="P85" s="57">
        <v>784</v>
      </c>
      <c r="Q85" s="57"/>
      <c r="R85" s="57"/>
      <c r="S85" s="57"/>
      <c r="T85" s="57"/>
      <c r="U85" s="77">
        <v>1.0756802721088436</v>
      </c>
      <c r="V85" s="24" t="s">
        <v>6036</v>
      </c>
      <c r="W85" s="216" t="s">
        <v>5993</v>
      </c>
      <c r="X85" s="216" t="s">
        <v>5993</v>
      </c>
      <c r="Y85" s="24" t="s">
        <v>6000</v>
      </c>
      <c r="Z85" s="24" t="s">
        <v>5964</v>
      </c>
      <c r="AA85" s="24" t="s">
        <v>6024</v>
      </c>
      <c r="AB85" s="24" t="s">
        <v>5979</v>
      </c>
      <c r="AC85" s="24" t="s">
        <v>5990</v>
      </c>
    </row>
    <row r="86" spans="1:29" s="169" customFormat="1">
      <c r="A86" s="24">
        <v>1451</v>
      </c>
      <c r="B86" s="24" t="s">
        <v>103</v>
      </c>
      <c r="C86" s="57">
        <v>22.7</v>
      </c>
      <c r="D86" s="57">
        <v>22.7</v>
      </c>
      <c r="E86" s="57">
        <v>20.7</v>
      </c>
      <c r="F86" s="57">
        <v>20.8</v>
      </c>
      <c r="G86" s="57">
        <v>20.55</v>
      </c>
      <c r="H86" s="57">
        <v>20.55</v>
      </c>
      <c r="I86" s="57">
        <v>19.05</v>
      </c>
      <c r="J86" s="57">
        <v>19.399999999999999</v>
      </c>
      <c r="K86" s="57">
        <v>19.5</v>
      </c>
      <c r="L86" s="57">
        <v>19.8</v>
      </c>
      <c r="M86" s="57">
        <v>19.399999999999999</v>
      </c>
      <c r="N86" s="57">
        <v>19.55</v>
      </c>
      <c r="O86" s="57">
        <v>428</v>
      </c>
      <c r="P86" s="57">
        <v>2945</v>
      </c>
      <c r="Q86" s="57">
        <v>32.435899999999997</v>
      </c>
      <c r="R86" s="57">
        <v>46.499000000000002</v>
      </c>
      <c r="S86" s="57">
        <v>24.522500000000001</v>
      </c>
      <c r="T86" s="57">
        <v>39.173499999999997</v>
      </c>
      <c r="U86" s="77">
        <v>0.24221844934917941</v>
      </c>
      <c r="V86" s="24" t="s">
        <v>6123</v>
      </c>
      <c r="W86" s="216" t="s">
        <v>5967</v>
      </c>
      <c r="X86" s="216" t="s">
        <v>6007</v>
      </c>
      <c r="Y86" s="24" t="s">
        <v>6024</v>
      </c>
      <c r="Z86" s="24" t="s">
        <v>6024</v>
      </c>
      <c r="AA86" s="24" t="s">
        <v>6478</v>
      </c>
      <c r="AB86" s="24" t="s">
        <v>5976</v>
      </c>
      <c r="AC86" s="24" t="s">
        <v>5991</v>
      </c>
    </row>
    <row r="87" spans="1:29" s="169" customFormat="1">
      <c r="A87" s="24">
        <v>1452</v>
      </c>
      <c r="B87" s="24" t="s">
        <v>104</v>
      </c>
      <c r="C87" s="57">
        <v>25.65</v>
      </c>
      <c r="D87" s="57">
        <v>26.05</v>
      </c>
      <c r="E87" s="57">
        <v>23.95</v>
      </c>
      <c r="F87" s="57">
        <v>24</v>
      </c>
      <c r="G87" s="57">
        <v>23.9</v>
      </c>
      <c r="H87" s="57">
        <v>23.9</v>
      </c>
      <c r="I87" s="57">
        <v>22.15</v>
      </c>
      <c r="J87" s="57">
        <v>22.75</v>
      </c>
      <c r="K87" s="57">
        <v>23</v>
      </c>
      <c r="L87" s="57">
        <v>23.7</v>
      </c>
      <c r="M87" s="57">
        <v>22.8</v>
      </c>
      <c r="N87" s="57">
        <v>23.35</v>
      </c>
      <c r="O87" s="57">
        <v>1267</v>
      </c>
      <c r="P87" s="57">
        <v>7446</v>
      </c>
      <c r="Q87" s="57">
        <v>18.9222</v>
      </c>
      <c r="R87" s="57">
        <v>33.351300000000002</v>
      </c>
      <c r="S87" s="57">
        <v>17.293199999999999</v>
      </c>
      <c r="T87" s="57">
        <v>27.9986</v>
      </c>
      <c r="U87" s="77">
        <v>0.28359745724773927</v>
      </c>
      <c r="V87" s="24" t="s">
        <v>6038</v>
      </c>
      <c r="W87" s="216" t="s">
        <v>5967</v>
      </c>
      <c r="X87" s="216" t="s">
        <v>6007</v>
      </c>
      <c r="Y87" s="24" t="s">
        <v>5964</v>
      </c>
      <c r="Z87" s="24" t="s">
        <v>6024</v>
      </c>
      <c r="AA87" s="24" t="s">
        <v>6016</v>
      </c>
      <c r="AB87" s="24" t="s">
        <v>5986</v>
      </c>
      <c r="AC87" s="24" t="s">
        <v>5990</v>
      </c>
    </row>
    <row r="88" spans="1:29" s="169" customFormat="1">
      <c r="A88" s="24">
        <v>1453</v>
      </c>
      <c r="B88" s="24" t="s">
        <v>105</v>
      </c>
      <c r="C88" s="57">
        <v>8.89</v>
      </c>
      <c r="D88" s="57">
        <v>8.89</v>
      </c>
      <c r="E88" s="57">
        <v>8.5299999999999994</v>
      </c>
      <c r="F88" s="57">
        <v>8.5500000000000007</v>
      </c>
      <c r="G88" s="57">
        <v>8.56</v>
      </c>
      <c r="H88" s="57">
        <v>8.7200000000000006</v>
      </c>
      <c r="I88" s="57">
        <v>8.01</v>
      </c>
      <c r="J88" s="57">
        <v>8.06</v>
      </c>
      <c r="K88" s="57">
        <v>8.15</v>
      </c>
      <c r="L88" s="57">
        <v>8.25</v>
      </c>
      <c r="M88" s="57">
        <v>8.15</v>
      </c>
      <c r="N88" s="57">
        <v>8.2100000000000009</v>
      </c>
      <c r="O88" s="57">
        <v>81</v>
      </c>
      <c r="P88" s="57">
        <v>400</v>
      </c>
      <c r="Q88" s="57">
        <v>12.486000000000001</v>
      </c>
      <c r="R88" s="57">
        <v>20.32</v>
      </c>
      <c r="S88" s="57">
        <v>13.7441</v>
      </c>
      <c r="T88" s="57">
        <v>18.128</v>
      </c>
      <c r="U88" s="77">
        <v>0.33750000000000002</v>
      </c>
      <c r="V88" s="24" t="s">
        <v>6038</v>
      </c>
      <c r="W88" s="216" t="s">
        <v>6039</v>
      </c>
      <c r="X88" s="216" t="s">
        <v>6047</v>
      </c>
      <c r="Y88" s="24" t="s">
        <v>6024</v>
      </c>
      <c r="Z88" s="24" t="s">
        <v>5964</v>
      </c>
      <c r="AA88" s="24" t="s">
        <v>6055</v>
      </c>
      <c r="AB88" s="24" t="s">
        <v>5986</v>
      </c>
      <c r="AC88" s="24" t="s">
        <v>5979</v>
      </c>
    </row>
    <row r="89" spans="1:29" s="169" customFormat="1">
      <c r="A89" s="24">
        <v>1454</v>
      </c>
      <c r="B89" s="24" t="s">
        <v>106</v>
      </c>
      <c r="C89" s="57">
        <v>10.45</v>
      </c>
      <c r="D89" s="57">
        <v>10.5</v>
      </c>
      <c r="E89" s="57">
        <v>9.9700000000000006</v>
      </c>
      <c r="F89" s="57">
        <v>10.050000000000001</v>
      </c>
      <c r="G89" s="57">
        <v>10.050000000000001</v>
      </c>
      <c r="H89" s="57">
        <v>10.1</v>
      </c>
      <c r="I89" s="57">
        <v>9.8000000000000007</v>
      </c>
      <c r="J89" s="57">
        <v>9.94</v>
      </c>
      <c r="K89" s="57">
        <v>10.050000000000001</v>
      </c>
      <c r="L89" s="57">
        <v>10.050000000000001</v>
      </c>
      <c r="M89" s="57">
        <v>9.93</v>
      </c>
      <c r="N89" s="57">
        <v>9.99</v>
      </c>
      <c r="O89" s="57">
        <v>36</v>
      </c>
      <c r="P89" s="57">
        <v>400</v>
      </c>
      <c r="Q89" s="57">
        <v>22.9009</v>
      </c>
      <c r="R89" s="57">
        <v>35.484499999999997</v>
      </c>
      <c r="S89" s="57">
        <v>18.433900000000001</v>
      </c>
      <c r="T89" s="57">
        <v>29.800999999999998</v>
      </c>
      <c r="U89" s="77">
        <v>0.15</v>
      </c>
      <c r="V89" s="24" t="s">
        <v>6015</v>
      </c>
      <c r="W89" s="216" t="s">
        <v>5967</v>
      </c>
      <c r="X89" s="216" t="s">
        <v>6007</v>
      </c>
      <c r="Y89" s="24" t="s">
        <v>5964</v>
      </c>
      <c r="Z89" s="24" t="s">
        <v>5984</v>
      </c>
      <c r="AA89" s="24" t="s">
        <v>6017</v>
      </c>
      <c r="AB89" s="24" t="s">
        <v>5979</v>
      </c>
      <c r="AC89" s="24" t="s">
        <v>5970</v>
      </c>
    </row>
    <row r="90" spans="1:29" s="169" customFormat="1">
      <c r="A90" s="24">
        <v>1455</v>
      </c>
      <c r="B90" s="24" t="s">
        <v>107</v>
      </c>
      <c r="C90" s="57">
        <v>21.5</v>
      </c>
      <c r="D90" s="57">
        <v>21.55</v>
      </c>
      <c r="E90" s="57">
        <v>19.05</v>
      </c>
      <c r="F90" s="57">
        <v>19.5</v>
      </c>
      <c r="G90" s="57">
        <v>19.399999999999999</v>
      </c>
      <c r="H90" s="57">
        <v>19.75</v>
      </c>
      <c r="I90" s="57">
        <v>17.7</v>
      </c>
      <c r="J90" s="57">
        <v>18.899999999999999</v>
      </c>
      <c r="K90" s="57">
        <v>19.2</v>
      </c>
      <c r="L90" s="57">
        <v>19.7</v>
      </c>
      <c r="M90" s="57">
        <v>19.05</v>
      </c>
      <c r="N90" s="57">
        <v>19.25</v>
      </c>
      <c r="O90" s="57">
        <v>11975</v>
      </c>
      <c r="P90" s="57">
        <v>47782</v>
      </c>
      <c r="Q90" s="57">
        <v>19.161899999999999</v>
      </c>
      <c r="R90" s="57">
        <v>31.1541</v>
      </c>
      <c r="S90" s="57">
        <v>19.4846</v>
      </c>
      <c r="T90" s="57">
        <v>27.264199999999999</v>
      </c>
      <c r="U90" s="77">
        <v>0.41769564550109523</v>
      </c>
      <c r="V90" s="24" t="s">
        <v>6521</v>
      </c>
      <c r="W90" s="216" t="s">
        <v>6039</v>
      </c>
      <c r="X90" s="216" t="s">
        <v>6007</v>
      </c>
      <c r="Y90" s="24" t="s">
        <v>5964</v>
      </c>
      <c r="Z90" s="24" t="s">
        <v>5975</v>
      </c>
      <c r="AA90" s="24" t="s">
        <v>6068</v>
      </c>
      <c r="AB90" s="24" t="s">
        <v>5996</v>
      </c>
      <c r="AC90" s="24" t="s">
        <v>5990</v>
      </c>
    </row>
    <row r="91" spans="1:29" s="169" customFormat="1">
      <c r="A91" s="24">
        <v>1456</v>
      </c>
      <c r="B91" s="24" t="s">
        <v>108</v>
      </c>
      <c r="C91" s="57">
        <v>27.3</v>
      </c>
      <c r="D91" s="57">
        <v>28</v>
      </c>
      <c r="E91" s="57">
        <v>24.15</v>
      </c>
      <c r="F91" s="57">
        <v>25.45</v>
      </c>
      <c r="G91" s="57">
        <v>25.6</v>
      </c>
      <c r="H91" s="57">
        <v>28.55</v>
      </c>
      <c r="I91" s="57">
        <v>25.55</v>
      </c>
      <c r="J91" s="57">
        <v>27</v>
      </c>
      <c r="K91" s="57">
        <v>27.3</v>
      </c>
      <c r="L91" s="57">
        <v>28.45</v>
      </c>
      <c r="M91" s="57">
        <v>27.1</v>
      </c>
      <c r="N91" s="57">
        <v>27.4</v>
      </c>
      <c r="O91" s="57">
        <v>1750</v>
      </c>
      <c r="P91" s="57">
        <v>10564</v>
      </c>
      <c r="Q91" s="57"/>
      <c r="R91" s="57"/>
      <c r="S91" s="57"/>
      <c r="T91" s="57"/>
      <c r="U91" s="77">
        <v>0.27609491354284993</v>
      </c>
      <c r="V91" s="24" t="s">
        <v>6522</v>
      </c>
      <c r="W91" s="216" t="s">
        <v>5993</v>
      </c>
      <c r="X91" s="216" t="s">
        <v>5993</v>
      </c>
      <c r="Y91" s="24" t="s">
        <v>5964</v>
      </c>
      <c r="Z91" s="24" t="s">
        <v>5982</v>
      </c>
      <c r="AA91" s="24" t="s">
        <v>5969</v>
      </c>
      <c r="AB91" s="24" t="s">
        <v>6033</v>
      </c>
      <c r="AC91" s="24" t="s">
        <v>5965</v>
      </c>
    </row>
    <row r="92" spans="1:29" s="169" customFormat="1">
      <c r="A92" s="24">
        <v>1457</v>
      </c>
      <c r="B92" s="24" t="s">
        <v>109</v>
      </c>
      <c r="C92" s="57">
        <v>18.149999999999999</v>
      </c>
      <c r="D92" s="57">
        <v>18.149999999999999</v>
      </c>
      <c r="E92" s="57">
        <v>17.5</v>
      </c>
      <c r="F92" s="57">
        <v>17.5</v>
      </c>
      <c r="G92" s="57">
        <v>17.5</v>
      </c>
      <c r="H92" s="57">
        <v>17.55</v>
      </c>
      <c r="I92" s="57">
        <v>16.2</v>
      </c>
      <c r="J92" s="57">
        <v>16.399999999999999</v>
      </c>
      <c r="K92" s="57">
        <v>16.600000000000001</v>
      </c>
      <c r="L92" s="57">
        <v>16.850000000000001</v>
      </c>
      <c r="M92" s="57">
        <v>16.5</v>
      </c>
      <c r="N92" s="57">
        <v>16.8</v>
      </c>
      <c r="O92" s="57">
        <v>1133</v>
      </c>
      <c r="P92" s="57">
        <v>5111</v>
      </c>
      <c r="Q92" s="57">
        <v>13.131600000000001</v>
      </c>
      <c r="R92" s="57">
        <v>25.559899999999999</v>
      </c>
      <c r="S92" s="57">
        <v>13.0097</v>
      </c>
      <c r="T92" s="57">
        <v>21.3765</v>
      </c>
      <c r="U92" s="77">
        <v>0.36946455357725166</v>
      </c>
      <c r="V92" s="24" t="s">
        <v>6038</v>
      </c>
      <c r="W92" s="216" t="s">
        <v>5967</v>
      </c>
      <c r="X92" s="216" t="s">
        <v>6007</v>
      </c>
      <c r="Y92" s="24" t="s">
        <v>6058</v>
      </c>
      <c r="Z92" s="24" t="s">
        <v>5964</v>
      </c>
      <c r="AA92" s="24" t="s">
        <v>6016</v>
      </c>
      <c r="AB92" s="24" t="s">
        <v>5965</v>
      </c>
      <c r="AC92" s="24" t="s">
        <v>5991</v>
      </c>
    </row>
    <row r="93" spans="1:29" s="169" customFormat="1">
      <c r="A93" s="24">
        <v>1459</v>
      </c>
      <c r="B93" s="24" t="s">
        <v>110</v>
      </c>
      <c r="C93" s="57">
        <v>13.9</v>
      </c>
      <c r="D93" s="57">
        <v>13.9</v>
      </c>
      <c r="E93" s="57">
        <v>12.9</v>
      </c>
      <c r="F93" s="57">
        <v>13.2</v>
      </c>
      <c r="G93" s="57">
        <v>13.2</v>
      </c>
      <c r="H93" s="57">
        <v>13.2</v>
      </c>
      <c r="I93" s="57">
        <v>11.7</v>
      </c>
      <c r="J93" s="57">
        <v>12</v>
      </c>
      <c r="K93" s="57">
        <v>12.15</v>
      </c>
      <c r="L93" s="57">
        <v>12.35</v>
      </c>
      <c r="M93" s="57">
        <v>11.8</v>
      </c>
      <c r="N93" s="57">
        <v>11.9</v>
      </c>
      <c r="O93" s="57">
        <v>1094</v>
      </c>
      <c r="P93" s="57">
        <v>2875</v>
      </c>
      <c r="Q93" s="57">
        <v>16.918900000000001</v>
      </c>
      <c r="R93" s="57">
        <v>27.7835</v>
      </c>
      <c r="S93" s="57">
        <v>12.829599999999999</v>
      </c>
      <c r="T93" s="57">
        <v>22.7989</v>
      </c>
      <c r="U93" s="77">
        <v>0.63420289855072465</v>
      </c>
      <c r="V93" s="24" t="s">
        <v>6074</v>
      </c>
      <c r="W93" s="216" t="s">
        <v>5967</v>
      </c>
      <c r="X93" s="216" t="s">
        <v>6007</v>
      </c>
      <c r="Y93" s="24" t="s">
        <v>6024</v>
      </c>
      <c r="Z93" s="24" t="s">
        <v>6024</v>
      </c>
      <c r="AA93" s="24" t="s">
        <v>5984</v>
      </c>
      <c r="AB93" s="24" t="s">
        <v>5986</v>
      </c>
      <c r="AC93" s="24" t="s">
        <v>5990</v>
      </c>
    </row>
    <row r="94" spans="1:29" s="169" customFormat="1">
      <c r="A94" s="24">
        <v>1460</v>
      </c>
      <c r="B94" s="24" t="s">
        <v>111</v>
      </c>
      <c r="C94" s="57">
        <v>12</v>
      </c>
      <c r="D94" s="57">
        <v>12</v>
      </c>
      <c r="E94" s="57">
        <v>10.9</v>
      </c>
      <c r="F94" s="57">
        <v>11</v>
      </c>
      <c r="G94" s="57">
        <v>10.8</v>
      </c>
      <c r="H94" s="57">
        <v>10.9</v>
      </c>
      <c r="I94" s="57">
        <v>10.4</v>
      </c>
      <c r="J94" s="57">
        <v>10.65</v>
      </c>
      <c r="K94" s="57">
        <v>10.65</v>
      </c>
      <c r="L94" s="57">
        <v>11.05</v>
      </c>
      <c r="M94" s="57">
        <v>10.55</v>
      </c>
      <c r="N94" s="57">
        <v>10.85</v>
      </c>
      <c r="O94" s="57">
        <v>2211</v>
      </c>
      <c r="P94" s="57">
        <v>5189</v>
      </c>
      <c r="Q94" s="57"/>
      <c r="R94" s="57"/>
      <c r="S94" s="57"/>
      <c r="T94" s="57"/>
      <c r="U94" s="77">
        <v>0.71015609944112545</v>
      </c>
      <c r="V94" s="24" t="s">
        <v>6523</v>
      </c>
      <c r="W94" s="216" t="s">
        <v>5993</v>
      </c>
      <c r="X94" s="216" t="s">
        <v>5993</v>
      </c>
      <c r="Y94" s="24" t="s">
        <v>6024</v>
      </c>
      <c r="Z94" s="24" t="s">
        <v>5984</v>
      </c>
      <c r="AA94" s="24" t="s">
        <v>6016</v>
      </c>
      <c r="AB94" s="24" t="s">
        <v>5986</v>
      </c>
      <c r="AC94" s="24" t="s">
        <v>5990</v>
      </c>
    </row>
    <row r="95" spans="1:29" s="169" customFormat="1">
      <c r="A95" s="24">
        <v>1463</v>
      </c>
      <c r="B95" s="24" t="s">
        <v>112</v>
      </c>
      <c r="C95" s="57">
        <v>14.55</v>
      </c>
      <c r="D95" s="57">
        <v>14.6</v>
      </c>
      <c r="E95" s="57">
        <v>14</v>
      </c>
      <c r="F95" s="57">
        <v>14.25</v>
      </c>
      <c r="G95" s="57">
        <v>14.15</v>
      </c>
      <c r="H95" s="57">
        <v>14.15</v>
      </c>
      <c r="I95" s="57">
        <v>12.85</v>
      </c>
      <c r="J95" s="57">
        <v>13.1</v>
      </c>
      <c r="K95" s="57">
        <v>13.2</v>
      </c>
      <c r="L95" s="57">
        <v>13.5</v>
      </c>
      <c r="M95" s="57">
        <v>13.2</v>
      </c>
      <c r="N95" s="57">
        <v>13.35</v>
      </c>
      <c r="O95" s="57">
        <v>161</v>
      </c>
      <c r="P95" s="57">
        <v>1240</v>
      </c>
      <c r="Q95" s="57">
        <v>15.249499999999999</v>
      </c>
      <c r="R95" s="57">
        <v>23.5701</v>
      </c>
      <c r="S95" s="57">
        <v>15.630800000000001</v>
      </c>
      <c r="T95" s="57">
        <v>20.9236</v>
      </c>
      <c r="U95" s="77">
        <v>0.21639784946236559</v>
      </c>
      <c r="V95" s="24" t="s">
        <v>6038</v>
      </c>
      <c r="W95" s="216" t="s">
        <v>6039</v>
      </c>
      <c r="X95" s="216" t="s">
        <v>6007</v>
      </c>
      <c r="Y95" s="24" t="s">
        <v>5984</v>
      </c>
      <c r="Z95" s="24" t="s">
        <v>6024</v>
      </c>
      <c r="AA95" s="24" t="s">
        <v>6055</v>
      </c>
      <c r="AB95" s="24" t="s">
        <v>5970</v>
      </c>
      <c r="AC95" s="24" t="s">
        <v>5979</v>
      </c>
    </row>
    <row r="96" spans="1:29" s="169" customFormat="1">
      <c r="A96" s="24">
        <v>1464</v>
      </c>
      <c r="B96" s="24" t="s">
        <v>113</v>
      </c>
      <c r="C96" s="57">
        <v>17.75</v>
      </c>
      <c r="D96" s="57">
        <v>18</v>
      </c>
      <c r="E96" s="57">
        <v>16.899999999999999</v>
      </c>
      <c r="F96" s="57">
        <v>17.05</v>
      </c>
      <c r="G96" s="57">
        <v>16.899999999999999</v>
      </c>
      <c r="H96" s="57">
        <v>16.899999999999999</v>
      </c>
      <c r="I96" s="57">
        <v>15.9</v>
      </c>
      <c r="J96" s="57">
        <v>15.95</v>
      </c>
      <c r="K96" s="57">
        <v>16.05</v>
      </c>
      <c r="L96" s="57">
        <v>16.25</v>
      </c>
      <c r="M96" s="57">
        <v>15.95</v>
      </c>
      <c r="N96" s="57">
        <v>16.149999999999999</v>
      </c>
      <c r="O96" s="57">
        <v>1018</v>
      </c>
      <c r="P96" s="57">
        <v>3656</v>
      </c>
      <c r="Q96" s="57">
        <v>25.352900000000002</v>
      </c>
      <c r="R96" s="57">
        <v>41.944299999999998</v>
      </c>
      <c r="S96" s="57">
        <v>19.775500000000001</v>
      </c>
      <c r="T96" s="57">
        <v>34.554699999999997</v>
      </c>
      <c r="U96" s="77">
        <v>0.46407731582786288</v>
      </c>
      <c r="V96" s="24" t="s">
        <v>6123</v>
      </c>
      <c r="W96" s="216" t="s">
        <v>5967</v>
      </c>
      <c r="X96" s="216" t="s">
        <v>6007</v>
      </c>
      <c r="Y96" s="24" t="s">
        <v>5964</v>
      </c>
      <c r="Z96" s="24" t="s">
        <v>6024</v>
      </c>
      <c r="AA96" s="24" t="s">
        <v>6218</v>
      </c>
      <c r="AB96" s="24" t="s">
        <v>5991</v>
      </c>
      <c r="AC96" s="24" t="s">
        <v>5991</v>
      </c>
    </row>
    <row r="97" spans="1:29" s="169" customFormat="1">
      <c r="A97" s="24">
        <v>1465</v>
      </c>
      <c r="B97" s="24" t="s">
        <v>114</v>
      </c>
      <c r="C97" s="57">
        <v>12.8</v>
      </c>
      <c r="D97" s="57">
        <v>13.1</v>
      </c>
      <c r="E97" s="57">
        <v>12.8</v>
      </c>
      <c r="F97" s="57">
        <v>12.95</v>
      </c>
      <c r="G97" s="57">
        <v>12.9</v>
      </c>
      <c r="H97" s="57">
        <v>13.25</v>
      </c>
      <c r="I97" s="57">
        <v>12.4</v>
      </c>
      <c r="J97" s="57">
        <v>12.85</v>
      </c>
      <c r="K97" s="57">
        <v>13</v>
      </c>
      <c r="L97" s="57">
        <v>13</v>
      </c>
      <c r="M97" s="57">
        <v>12.75</v>
      </c>
      <c r="N97" s="57">
        <v>12.85</v>
      </c>
      <c r="O97" s="57">
        <v>32</v>
      </c>
      <c r="P97" s="57">
        <v>229</v>
      </c>
      <c r="Q97" s="57">
        <v>39.836100000000002</v>
      </c>
      <c r="R97" s="57">
        <v>48.466000000000001</v>
      </c>
      <c r="S97" s="57">
        <v>38.557400000000001</v>
      </c>
      <c r="T97" s="57">
        <v>45.1631</v>
      </c>
      <c r="U97" s="77">
        <v>0.23289665211062591</v>
      </c>
      <c r="V97" s="24" t="s">
        <v>6491</v>
      </c>
      <c r="W97" s="216" t="s">
        <v>5967</v>
      </c>
      <c r="X97" s="216" t="s">
        <v>5971</v>
      </c>
      <c r="Y97" s="24" t="s">
        <v>6055</v>
      </c>
      <c r="Z97" s="24" t="s">
        <v>5994</v>
      </c>
      <c r="AA97" s="24" t="s">
        <v>6017</v>
      </c>
      <c r="AB97" s="24" t="s">
        <v>5979</v>
      </c>
      <c r="AC97" s="24" t="s">
        <v>5986</v>
      </c>
    </row>
    <row r="98" spans="1:29" s="169" customFormat="1">
      <c r="A98" s="24">
        <v>1466</v>
      </c>
      <c r="B98" s="24" t="s">
        <v>115</v>
      </c>
      <c r="C98" s="57">
        <v>18.7</v>
      </c>
      <c r="D98" s="57">
        <v>19.2</v>
      </c>
      <c r="E98" s="57">
        <v>16.95</v>
      </c>
      <c r="F98" s="57">
        <v>17.7</v>
      </c>
      <c r="G98" s="57">
        <v>17.7</v>
      </c>
      <c r="H98" s="57">
        <v>17.7</v>
      </c>
      <c r="I98" s="57">
        <v>16</v>
      </c>
      <c r="J98" s="57">
        <v>16.3</v>
      </c>
      <c r="K98" s="57">
        <v>16.399999999999999</v>
      </c>
      <c r="L98" s="57">
        <v>17.45</v>
      </c>
      <c r="M98" s="57">
        <v>16.399999999999999</v>
      </c>
      <c r="N98" s="57">
        <v>17</v>
      </c>
      <c r="O98" s="57">
        <v>1007</v>
      </c>
      <c r="P98" s="57">
        <v>4143</v>
      </c>
      <c r="Q98" s="57">
        <v>26.937100000000001</v>
      </c>
      <c r="R98" s="57">
        <v>41.335999999999999</v>
      </c>
      <c r="S98" s="57">
        <v>24.558700000000002</v>
      </c>
      <c r="T98" s="57">
        <v>35.743600000000001</v>
      </c>
      <c r="U98" s="77">
        <v>0.40510097352964836</v>
      </c>
      <c r="V98" s="24" t="s">
        <v>6038</v>
      </c>
      <c r="W98" s="216" t="s">
        <v>5967</v>
      </c>
      <c r="X98" s="216" t="s">
        <v>6007</v>
      </c>
      <c r="Y98" s="24" t="s">
        <v>5964</v>
      </c>
      <c r="Z98" s="24" t="s">
        <v>6024</v>
      </c>
      <c r="AA98" s="24" t="s">
        <v>6013</v>
      </c>
      <c r="AB98" s="24" t="s">
        <v>5986</v>
      </c>
      <c r="AC98" s="24" t="s">
        <v>5979</v>
      </c>
    </row>
    <row r="99" spans="1:29" s="169" customFormat="1">
      <c r="A99" s="24">
        <v>1467</v>
      </c>
      <c r="B99" s="24" t="s">
        <v>116</v>
      </c>
      <c r="C99" s="57">
        <v>14.9</v>
      </c>
      <c r="D99" s="57">
        <v>15</v>
      </c>
      <c r="E99" s="57">
        <v>14.25</v>
      </c>
      <c r="F99" s="57">
        <v>14.3</v>
      </c>
      <c r="G99" s="57">
        <v>14</v>
      </c>
      <c r="H99" s="57">
        <v>15.15</v>
      </c>
      <c r="I99" s="57">
        <v>13.3</v>
      </c>
      <c r="J99" s="57">
        <v>15</v>
      </c>
      <c r="K99" s="57">
        <v>14.8</v>
      </c>
      <c r="L99" s="57">
        <v>15.35</v>
      </c>
      <c r="M99" s="57">
        <v>14.8</v>
      </c>
      <c r="N99" s="57">
        <v>15.1</v>
      </c>
      <c r="O99" s="57">
        <v>4376</v>
      </c>
      <c r="P99" s="57">
        <v>22640</v>
      </c>
      <c r="Q99" s="57">
        <v>20.589600000000001</v>
      </c>
      <c r="R99" s="57">
        <v>15.7599</v>
      </c>
      <c r="S99" s="57">
        <v>29.111000000000001</v>
      </c>
      <c r="T99" s="57">
        <v>20.2103</v>
      </c>
      <c r="U99" s="77">
        <v>0.32214369846878682</v>
      </c>
      <c r="V99" s="24" t="s">
        <v>6120</v>
      </c>
      <c r="W99" s="216" t="s">
        <v>6009</v>
      </c>
      <c r="X99" s="216" t="s">
        <v>6007</v>
      </c>
      <c r="Y99" s="24" t="s">
        <v>5964</v>
      </c>
      <c r="Z99" s="24" t="s">
        <v>5982</v>
      </c>
      <c r="AA99" s="24" t="s">
        <v>6055</v>
      </c>
      <c r="AB99" s="24" t="s">
        <v>5970</v>
      </c>
      <c r="AC99" s="24" t="s">
        <v>5979</v>
      </c>
    </row>
    <row r="100" spans="1:29" s="169" customFormat="1">
      <c r="A100" s="24">
        <v>1468</v>
      </c>
      <c r="B100" s="24" t="s">
        <v>117</v>
      </c>
      <c r="C100" s="57">
        <v>13.3</v>
      </c>
      <c r="D100" s="57">
        <v>13.7</v>
      </c>
      <c r="E100" s="57">
        <v>12.1</v>
      </c>
      <c r="F100" s="57">
        <v>12.3</v>
      </c>
      <c r="G100" s="57">
        <v>12.05</v>
      </c>
      <c r="H100" s="57">
        <v>12.2</v>
      </c>
      <c r="I100" s="57">
        <v>10.8</v>
      </c>
      <c r="J100" s="57">
        <v>11.15</v>
      </c>
      <c r="K100" s="57">
        <v>11.15</v>
      </c>
      <c r="L100" s="57">
        <v>11.9</v>
      </c>
      <c r="M100" s="57">
        <v>11.15</v>
      </c>
      <c r="N100" s="57">
        <v>11.75</v>
      </c>
      <c r="O100" s="57">
        <v>102</v>
      </c>
      <c r="P100" s="57">
        <v>312</v>
      </c>
      <c r="Q100" s="57">
        <v>33.686799999999998</v>
      </c>
      <c r="R100" s="57">
        <v>33.948</v>
      </c>
      <c r="S100" s="57">
        <v>32.353700000000003</v>
      </c>
      <c r="T100" s="57">
        <v>33.416600000000003</v>
      </c>
      <c r="U100" s="77">
        <v>0.54487179487179493</v>
      </c>
      <c r="V100" s="24" t="s">
        <v>6236</v>
      </c>
      <c r="W100" s="216" t="s">
        <v>5967</v>
      </c>
      <c r="X100" s="216" t="s">
        <v>5971</v>
      </c>
      <c r="Y100" s="24" t="s">
        <v>5964</v>
      </c>
      <c r="Z100" s="24" t="s">
        <v>5964</v>
      </c>
      <c r="AA100" s="24" t="s">
        <v>6013</v>
      </c>
      <c r="AB100" s="24" t="s">
        <v>5990</v>
      </c>
      <c r="AC100" s="24" t="s">
        <v>5979</v>
      </c>
    </row>
    <row r="101" spans="1:29" s="169" customFormat="1">
      <c r="A101" s="24">
        <v>1470</v>
      </c>
      <c r="B101" s="24" t="s">
        <v>5735</v>
      </c>
      <c r="C101" s="57"/>
      <c r="D101" s="57">
        <v>16.7</v>
      </c>
      <c r="E101" s="57">
        <v>16</v>
      </c>
      <c r="F101" s="57">
        <v>16.05</v>
      </c>
      <c r="G101" s="57">
        <v>16</v>
      </c>
      <c r="H101" s="57">
        <v>16.55</v>
      </c>
      <c r="I101" s="57">
        <v>15.6</v>
      </c>
      <c r="J101" s="57"/>
      <c r="K101" s="57">
        <v>16.45</v>
      </c>
      <c r="L101" s="57">
        <v>16.899999999999999</v>
      </c>
      <c r="M101" s="57">
        <v>16.2</v>
      </c>
      <c r="N101" s="57">
        <v>16.3</v>
      </c>
      <c r="O101" s="57">
        <v>203</v>
      </c>
      <c r="P101" s="57">
        <v>335</v>
      </c>
      <c r="Q101" s="57"/>
      <c r="R101" s="57"/>
      <c r="S101" s="57"/>
      <c r="T101" s="57"/>
      <c r="U101" s="77">
        <v>1.0099502487562189</v>
      </c>
      <c r="V101" s="24" t="s">
        <v>6524</v>
      </c>
      <c r="W101" s="216" t="s">
        <v>5993</v>
      </c>
      <c r="X101" s="216" t="s">
        <v>5993</v>
      </c>
      <c r="Y101" s="24" t="s">
        <v>5969</v>
      </c>
      <c r="Z101" s="24" t="s">
        <v>5978</v>
      </c>
      <c r="AA101" s="24" t="s">
        <v>6000</v>
      </c>
      <c r="AB101" s="24" t="s">
        <v>5976</v>
      </c>
      <c r="AC101" s="24" t="s">
        <v>5965</v>
      </c>
    </row>
    <row r="102" spans="1:29" s="169" customFormat="1">
      <c r="A102" s="24">
        <v>1471</v>
      </c>
      <c r="B102" s="24" t="s">
        <v>120</v>
      </c>
      <c r="C102" s="57">
        <v>9</v>
      </c>
      <c r="D102" s="57">
        <v>9.02</v>
      </c>
      <c r="E102" s="57">
        <v>8.01</v>
      </c>
      <c r="F102" s="57">
        <v>8.08</v>
      </c>
      <c r="G102" s="57">
        <v>8.1</v>
      </c>
      <c r="H102" s="57">
        <v>8.1300000000000008</v>
      </c>
      <c r="I102" s="57">
        <v>7.4</v>
      </c>
      <c r="J102" s="57">
        <v>7.4</v>
      </c>
      <c r="K102" s="57">
        <v>7.39</v>
      </c>
      <c r="L102" s="57">
        <v>7.75</v>
      </c>
      <c r="M102" s="57">
        <v>7.39</v>
      </c>
      <c r="N102" s="57">
        <v>7.4</v>
      </c>
      <c r="O102" s="57">
        <v>960</v>
      </c>
      <c r="P102" s="57">
        <v>3674</v>
      </c>
      <c r="Q102" s="57"/>
      <c r="R102" s="57"/>
      <c r="S102" s="57"/>
      <c r="T102" s="57"/>
      <c r="U102" s="77">
        <v>0.4354926510615133</v>
      </c>
      <c r="V102" s="24" t="s">
        <v>6525</v>
      </c>
      <c r="W102" s="216" t="s">
        <v>5993</v>
      </c>
      <c r="X102" s="216" t="s">
        <v>5993</v>
      </c>
      <c r="Y102" s="24" t="s">
        <v>5964</v>
      </c>
      <c r="Z102" s="24" t="s">
        <v>6004</v>
      </c>
      <c r="AA102" s="24" t="s">
        <v>6227</v>
      </c>
      <c r="AB102" s="24" t="s">
        <v>6159</v>
      </c>
      <c r="AC102" s="24" t="s">
        <v>5979</v>
      </c>
    </row>
    <row r="103" spans="1:29" s="169" customFormat="1">
      <c r="A103" s="24">
        <v>1472</v>
      </c>
      <c r="B103" s="24" t="s">
        <v>121</v>
      </c>
      <c r="C103" s="57">
        <v>9.6</v>
      </c>
      <c r="D103" s="57">
        <v>9.89</v>
      </c>
      <c r="E103" s="57">
        <v>9.5</v>
      </c>
      <c r="F103" s="57">
        <v>9.5</v>
      </c>
      <c r="G103" s="57">
        <v>9.51</v>
      </c>
      <c r="H103" s="57">
        <v>9.51</v>
      </c>
      <c r="I103" s="57">
        <v>7.53</v>
      </c>
      <c r="J103" s="57">
        <v>7.89</v>
      </c>
      <c r="K103" s="57">
        <v>7.57</v>
      </c>
      <c r="L103" s="57">
        <v>9.02</v>
      </c>
      <c r="M103" s="57">
        <v>7.57</v>
      </c>
      <c r="N103" s="57">
        <v>9.02</v>
      </c>
      <c r="O103" s="57">
        <v>221</v>
      </c>
      <c r="P103" s="57">
        <v>804</v>
      </c>
      <c r="Q103" s="57">
        <v>13.0558</v>
      </c>
      <c r="R103" s="57">
        <v>19.020900000000001</v>
      </c>
      <c r="S103" s="57">
        <v>23.892499999999998</v>
      </c>
      <c r="T103" s="57">
        <v>20.6448</v>
      </c>
      <c r="U103" s="77">
        <v>0.45812603648424544</v>
      </c>
      <c r="V103" s="24" t="s">
        <v>6144</v>
      </c>
      <c r="W103" s="216" t="s">
        <v>6337</v>
      </c>
      <c r="X103" s="216" t="s">
        <v>6007</v>
      </c>
      <c r="Y103" s="24" t="s">
        <v>6338</v>
      </c>
      <c r="Z103" s="24" t="s">
        <v>6024</v>
      </c>
      <c r="AA103" s="24" t="s">
        <v>6201</v>
      </c>
      <c r="AB103" s="24" t="s">
        <v>5979</v>
      </c>
      <c r="AC103" s="24" t="s">
        <v>5979</v>
      </c>
    </row>
    <row r="104" spans="1:29" s="169" customFormat="1">
      <c r="A104" s="24">
        <v>1473</v>
      </c>
      <c r="B104" s="24" t="s">
        <v>122</v>
      </c>
      <c r="C104" s="57">
        <v>18.100000000000001</v>
      </c>
      <c r="D104" s="57">
        <v>18.100000000000001</v>
      </c>
      <c r="E104" s="57">
        <v>17.600000000000001</v>
      </c>
      <c r="F104" s="57">
        <v>17.600000000000001</v>
      </c>
      <c r="G104" s="57">
        <v>17.600000000000001</v>
      </c>
      <c r="H104" s="57">
        <v>17.600000000000001</v>
      </c>
      <c r="I104" s="57">
        <v>17.05</v>
      </c>
      <c r="J104" s="57">
        <v>17.100000000000001</v>
      </c>
      <c r="K104" s="57">
        <v>17.100000000000001</v>
      </c>
      <c r="L104" s="57">
        <v>17.3</v>
      </c>
      <c r="M104" s="57">
        <v>17.100000000000001</v>
      </c>
      <c r="N104" s="57">
        <v>17.149999999999999</v>
      </c>
      <c r="O104" s="57">
        <v>53</v>
      </c>
      <c r="P104" s="57">
        <v>702</v>
      </c>
      <c r="Q104" s="57">
        <v>18.684699999999999</v>
      </c>
      <c r="R104" s="57">
        <v>33.087899999999998</v>
      </c>
      <c r="S104" s="57">
        <v>14.210900000000001</v>
      </c>
      <c r="T104" s="57">
        <v>26.795500000000001</v>
      </c>
      <c r="U104" s="77">
        <v>0.12583095916429249</v>
      </c>
      <c r="V104" s="24" t="s">
        <v>6526</v>
      </c>
      <c r="W104" s="216" t="s">
        <v>5967</v>
      </c>
      <c r="X104" s="216" t="s">
        <v>6007</v>
      </c>
      <c r="Y104" s="24" t="s">
        <v>6527</v>
      </c>
      <c r="Z104" s="24" t="s">
        <v>6209</v>
      </c>
      <c r="AA104" s="24" t="s">
        <v>6492</v>
      </c>
      <c r="AB104" s="24" t="s">
        <v>6033</v>
      </c>
      <c r="AC104" s="24" t="s">
        <v>5979</v>
      </c>
    </row>
    <row r="105" spans="1:29" s="169" customFormat="1">
      <c r="A105" s="24">
        <v>1474</v>
      </c>
      <c r="B105" s="24" t="s">
        <v>123</v>
      </c>
      <c r="C105" s="57">
        <v>14.6</v>
      </c>
      <c r="D105" s="57">
        <v>14.75</v>
      </c>
      <c r="E105" s="57">
        <v>14.15</v>
      </c>
      <c r="F105" s="57">
        <v>14.35</v>
      </c>
      <c r="G105" s="57">
        <v>14.4</v>
      </c>
      <c r="H105" s="57">
        <v>14.6</v>
      </c>
      <c r="I105" s="57">
        <v>13.95</v>
      </c>
      <c r="J105" s="57">
        <v>14.15</v>
      </c>
      <c r="K105" s="57">
        <v>14.25</v>
      </c>
      <c r="L105" s="57">
        <v>15.25</v>
      </c>
      <c r="M105" s="57">
        <v>14.25</v>
      </c>
      <c r="N105" s="57">
        <v>15.1</v>
      </c>
      <c r="O105" s="57">
        <v>2736</v>
      </c>
      <c r="P105" s="57">
        <v>3697</v>
      </c>
      <c r="Q105" s="57">
        <v>14.494</v>
      </c>
      <c r="R105" s="57">
        <v>22.400300000000001</v>
      </c>
      <c r="S105" s="57">
        <v>24.995999999999999</v>
      </c>
      <c r="T105" s="57">
        <v>23.265499999999999</v>
      </c>
      <c r="U105" s="77">
        <v>1.2334325128482555</v>
      </c>
      <c r="V105" s="24" t="s">
        <v>6157</v>
      </c>
      <c r="W105" s="216" t="s">
        <v>5981</v>
      </c>
      <c r="X105" s="216" t="s">
        <v>6007</v>
      </c>
      <c r="Y105" s="24" t="s">
        <v>5984</v>
      </c>
      <c r="Z105" s="24" t="s">
        <v>5984</v>
      </c>
      <c r="AA105" s="24" t="s">
        <v>6013</v>
      </c>
      <c r="AB105" s="24" t="s">
        <v>5990</v>
      </c>
      <c r="AC105" s="24" t="s">
        <v>5979</v>
      </c>
    </row>
    <row r="106" spans="1:29" s="169" customFormat="1">
      <c r="A106" s="24">
        <v>1475</v>
      </c>
      <c r="B106" s="24" t="s">
        <v>5826</v>
      </c>
      <c r="C106" s="57">
        <v>33.549999999999997</v>
      </c>
      <c r="D106" s="57">
        <v>34.75</v>
      </c>
      <c r="E106" s="57">
        <v>33</v>
      </c>
      <c r="F106" s="57">
        <v>33.950000000000003</v>
      </c>
      <c r="G106" s="57">
        <v>33.9</v>
      </c>
      <c r="H106" s="57">
        <v>35</v>
      </c>
      <c r="I106" s="57">
        <v>33.299999999999997</v>
      </c>
      <c r="J106" s="57">
        <v>34</v>
      </c>
      <c r="K106" s="57">
        <v>33.950000000000003</v>
      </c>
      <c r="L106" s="57">
        <v>34.950000000000003</v>
      </c>
      <c r="M106" s="57">
        <v>33.950000000000003</v>
      </c>
      <c r="N106" s="57">
        <v>34.950000000000003</v>
      </c>
      <c r="O106" s="57">
        <v>30</v>
      </c>
      <c r="P106" s="57">
        <v>60</v>
      </c>
      <c r="Q106" s="57"/>
      <c r="R106" s="57"/>
      <c r="S106" s="57"/>
      <c r="T106" s="57"/>
      <c r="U106" s="77">
        <v>0.83333333333333337</v>
      </c>
      <c r="V106" s="24" t="s">
        <v>6528</v>
      </c>
      <c r="W106" s="216" t="s">
        <v>5993</v>
      </c>
      <c r="X106" s="216" t="s">
        <v>5993</v>
      </c>
      <c r="Y106" s="24" t="s">
        <v>6016</v>
      </c>
      <c r="Z106" s="24" t="s">
        <v>5969</v>
      </c>
      <c r="AA106" s="24" t="s">
        <v>6255</v>
      </c>
      <c r="AB106" s="24" t="s">
        <v>5979</v>
      </c>
      <c r="AC106" s="24" t="s">
        <v>5979</v>
      </c>
    </row>
    <row r="107" spans="1:29" s="169" customFormat="1">
      <c r="A107" s="24">
        <v>1476</v>
      </c>
      <c r="B107" s="24" t="s">
        <v>125</v>
      </c>
      <c r="C107" s="57">
        <v>594</v>
      </c>
      <c r="D107" s="57">
        <v>609</v>
      </c>
      <c r="E107" s="57">
        <v>547</v>
      </c>
      <c r="F107" s="57">
        <v>552</v>
      </c>
      <c r="G107" s="57">
        <v>543</v>
      </c>
      <c r="H107" s="57">
        <v>549</v>
      </c>
      <c r="I107" s="57">
        <v>503</v>
      </c>
      <c r="J107" s="57">
        <v>535</v>
      </c>
      <c r="K107" s="57">
        <v>535</v>
      </c>
      <c r="L107" s="57">
        <v>555</v>
      </c>
      <c r="M107" s="57">
        <v>531</v>
      </c>
      <c r="N107" s="57">
        <v>542</v>
      </c>
      <c r="O107" s="57">
        <v>1431</v>
      </c>
      <c r="P107" s="57">
        <v>5620</v>
      </c>
      <c r="Q107" s="57">
        <v>24.770700000000001</v>
      </c>
      <c r="R107" s="57">
        <v>38.421700000000001</v>
      </c>
      <c r="S107" s="57">
        <v>23.8584</v>
      </c>
      <c r="T107" s="57">
        <v>33.567300000000003</v>
      </c>
      <c r="U107" s="77">
        <v>0.42437722419928825</v>
      </c>
      <c r="V107" s="24" t="s">
        <v>6315</v>
      </c>
      <c r="W107" s="216" t="s">
        <v>5967</v>
      </c>
      <c r="X107" s="216" t="s">
        <v>6007</v>
      </c>
      <c r="Y107" s="24" t="s">
        <v>5964</v>
      </c>
      <c r="Z107" s="24" t="s">
        <v>5975</v>
      </c>
      <c r="AA107" s="24" t="s">
        <v>5963</v>
      </c>
      <c r="AB107" s="24" t="s">
        <v>5970</v>
      </c>
      <c r="AC107" s="24" t="s">
        <v>5990</v>
      </c>
    </row>
    <row r="108" spans="1:29" s="169" customFormat="1">
      <c r="A108" s="24">
        <v>1477</v>
      </c>
      <c r="B108" s="24" t="s">
        <v>126</v>
      </c>
      <c r="C108" s="57">
        <v>243.5</v>
      </c>
      <c r="D108" s="57">
        <v>245</v>
      </c>
      <c r="E108" s="57">
        <v>223.5</v>
      </c>
      <c r="F108" s="57">
        <v>228.5</v>
      </c>
      <c r="G108" s="57">
        <v>228.5</v>
      </c>
      <c r="H108" s="57">
        <v>228.5</v>
      </c>
      <c r="I108" s="57">
        <v>213.5</v>
      </c>
      <c r="J108" s="57">
        <v>219</v>
      </c>
      <c r="K108" s="57">
        <v>220.5</v>
      </c>
      <c r="L108" s="57">
        <v>231</v>
      </c>
      <c r="M108" s="57">
        <v>220.5</v>
      </c>
      <c r="N108" s="57">
        <v>229.5</v>
      </c>
      <c r="O108" s="57">
        <v>2088</v>
      </c>
      <c r="P108" s="57">
        <v>9703</v>
      </c>
      <c r="Q108" s="57">
        <v>17.3462</v>
      </c>
      <c r="R108" s="57">
        <v>26.651</v>
      </c>
      <c r="S108" s="57">
        <v>19.769300000000001</v>
      </c>
      <c r="T108" s="57">
        <v>24.357099999999999</v>
      </c>
      <c r="U108" s="77">
        <v>0.3586519633103164</v>
      </c>
      <c r="V108" s="24" t="s">
        <v>6157</v>
      </c>
      <c r="W108" s="216" t="s">
        <v>6039</v>
      </c>
      <c r="X108" s="216" t="s">
        <v>6007</v>
      </c>
      <c r="Y108" s="24" t="s">
        <v>5964</v>
      </c>
      <c r="Z108" s="24" t="s">
        <v>6024</v>
      </c>
      <c r="AA108" s="24" t="s">
        <v>6013</v>
      </c>
      <c r="AB108" s="24" t="s">
        <v>5965</v>
      </c>
      <c r="AC108" s="24" t="s">
        <v>5979</v>
      </c>
    </row>
    <row r="109" spans="1:29" s="169" customFormat="1">
      <c r="A109" s="24">
        <v>1503</v>
      </c>
      <c r="B109" s="24" t="s">
        <v>127</v>
      </c>
      <c r="C109" s="57">
        <v>52</v>
      </c>
      <c r="D109" s="57">
        <v>52.3</v>
      </c>
      <c r="E109" s="57">
        <v>51.1</v>
      </c>
      <c r="F109" s="57">
        <v>51.3</v>
      </c>
      <c r="G109" s="57">
        <v>51.1</v>
      </c>
      <c r="H109" s="57">
        <v>51.8</v>
      </c>
      <c r="I109" s="57">
        <v>50.3</v>
      </c>
      <c r="J109" s="57">
        <v>50.5</v>
      </c>
      <c r="K109" s="57">
        <v>51.1</v>
      </c>
      <c r="L109" s="57">
        <v>51.8</v>
      </c>
      <c r="M109" s="57">
        <v>51.1</v>
      </c>
      <c r="N109" s="57">
        <v>51.6</v>
      </c>
      <c r="O109" s="57">
        <v>62</v>
      </c>
      <c r="P109" s="57">
        <v>610</v>
      </c>
      <c r="Q109" s="57">
        <v>28.834499999999998</v>
      </c>
      <c r="R109" s="57">
        <v>50.355200000000004</v>
      </c>
      <c r="S109" s="57">
        <v>28.066600000000001</v>
      </c>
      <c r="T109" s="57">
        <v>42.925699999999999</v>
      </c>
      <c r="U109" s="77">
        <v>0.16939890710382513</v>
      </c>
      <c r="V109" s="24" t="s">
        <v>6054</v>
      </c>
      <c r="W109" s="216" t="s">
        <v>5967</v>
      </c>
      <c r="X109" s="216" t="s">
        <v>5971</v>
      </c>
      <c r="Y109" s="24" t="s">
        <v>5984</v>
      </c>
      <c r="Z109" s="24" t="s">
        <v>5984</v>
      </c>
      <c r="AA109" s="24" t="s">
        <v>6055</v>
      </c>
      <c r="AB109" s="24" t="s">
        <v>5991</v>
      </c>
      <c r="AC109" s="24" t="s">
        <v>5979</v>
      </c>
    </row>
    <row r="110" spans="1:29" s="169" customFormat="1">
      <c r="A110" s="24">
        <v>1504</v>
      </c>
      <c r="B110" s="24" t="s">
        <v>128</v>
      </c>
      <c r="C110" s="57">
        <v>30.7</v>
      </c>
      <c r="D110" s="57">
        <v>30.85</v>
      </c>
      <c r="E110" s="57">
        <v>29.75</v>
      </c>
      <c r="F110" s="57">
        <v>29.75</v>
      </c>
      <c r="G110" s="57">
        <v>29.6</v>
      </c>
      <c r="H110" s="57">
        <v>29.7</v>
      </c>
      <c r="I110" s="57">
        <v>28.5</v>
      </c>
      <c r="J110" s="57">
        <v>28.9</v>
      </c>
      <c r="K110" s="57">
        <v>29.2</v>
      </c>
      <c r="L110" s="57">
        <v>30.35</v>
      </c>
      <c r="M110" s="57">
        <v>29.15</v>
      </c>
      <c r="N110" s="57">
        <v>30.25</v>
      </c>
      <c r="O110" s="57">
        <v>4249</v>
      </c>
      <c r="P110" s="57">
        <v>11992</v>
      </c>
      <c r="Q110" s="57">
        <v>12.2149</v>
      </c>
      <c r="R110" s="57">
        <v>22.2883</v>
      </c>
      <c r="S110" s="57">
        <v>17.4025</v>
      </c>
      <c r="T110" s="57">
        <v>20.659700000000001</v>
      </c>
      <c r="U110" s="77">
        <v>0.59053257727373809</v>
      </c>
      <c r="V110" s="24" t="s">
        <v>6157</v>
      </c>
      <c r="W110" s="216" t="s">
        <v>6039</v>
      </c>
      <c r="X110" s="216" t="s">
        <v>6007</v>
      </c>
      <c r="Y110" s="24" t="s">
        <v>6336</v>
      </c>
      <c r="Z110" s="24" t="s">
        <v>5962</v>
      </c>
      <c r="AA110" s="24" t="s">
        <v>6010</v>
      </c>
      <c r="AB110" s="24" t="s">
        <v>5965</v>
      </c>
      <c r="AC110" s="24" t="s">
        <v>5979</v>
      </c>
    </row>
    <row r="111" spans="1:29" s="169" customFormat="1">
      <c r="A111" s="24">
        <v>1506</v>
      </c>
      <c r="B111" s="24" t="s">
        <v>129</v>
      </c>
      <c r="C111" s="57">
        <v>10</v>
      </c>
      <c r="D111" s="57">
        <v>10</v>
      </c>
      <c r="E111" s="57">
        <v>9.76</v>
      </c>
      <c r="F111" s="57">
        <v>9.76</v>
      </c>
      <c r="G111" s="57">
        <v>9.6999999999999993</v>
      </c>
      <c r="H111" s="57">
        <v>9.76</v>
      </c>
      <c r="I111" s="57">
        <v>9.33</v>
      </c>
      <c r="J111" s="57">
        <v>9.4499999999999993</v>
      </c>
      <c r="K111" s="57">
        <v>9.48</v>
      </c>
      <c r="L111" s="57">
        <v>9.99</v>
      </c>
      <c r="M111" s="57">
        <v>9.33</v>
      </c>
      <c r="N111" s="57">
        <v>9.52</v>
      </c>
      <c r="O111" s="57">
        <v>270</v>
      </c>
      <c r="P111" s="57">
        <v>581</v>
      </c>
      <c r="Q111" s="57">
        <v>17.0077</v>
      </c>
      <c r="R111" s="57">
        <v>25.934799999999999</v>
      </c>
      <c r="S111" s="57">
        <v>16.136399999999998</v>
      </c>
      <c r="T111" s="57">
        <v>22.668700000000001</v>
      </c>
      <c r="U111" s="77">
        <v>0.77452667814113596</v>
      </c>
      <c r="V111" s="24" t="s">
        <v>6123</v>
      </c>
      <c r="W111" s="216" t="s">
        <v>5967</v>
      </c>
      <c r="X111" s="216" t="s">
        <v>6007</v>
      </c>
      <c r="Y111" s="24" t="s">
        <v>6527</v>
      </c>
      <c r="Z111" s="24" t="s">
        <v>5962</v>
      </c>
      <c r="AA111" s="24" t="s">
        <v>5969</v>
      </c>
      <c r="AB111" s="24" t="s">
        <v>5996</v>
      </c>
      <c r="AC111" s="24" t="s">
        <v>5990</v>
      </c>
    </row>
    <row r="112" spans="1:29" s="169" customFormat="1">
      <c r="A112" s="24">
        <v>1507</v>
      </c>
      <c r="B112" s="24" t="s">
        <v>130</v>
      </c>
      <c r="C112" s="57">
        <v>60.3</v>
      </c>
      <c r="D112" s="57">
        <v>60.4</v>
      </c>
      <c r="E112" s="57">
        <v>59.8</v>
      </c>
      <c r="F112" s="57">
        <v>59.8</v>
      </c>
      <c r="G112" s="57">
        <v>59.3</v>
      </c>
      <c r="H112" s="57">
        <v>60.1</v>
      </c>
      <c r="I112" s="57">
        <v>57.9</v>
      </c>
      <c r="J112" s="57">
        <v>57.9</v>
      </c>
      <c r="K112" s="57">
        <v>58.7</v>
      </c>
      <c r="L112" s="57">
        <v>58.8</v>
      </c>
      <c r="M112" s="57">
        <v>58.3</v>
      </c>
      <c r="N112" s="57">
        <v>58.3</v>
      </c>
      <c r="O112" s="57">
        <v>23</v>
      </c>
      <c r="P112" s="57">
        <v>214</v>
      </c>
      <c r="Q112" s="57">
        <v>9.9480000000000004</v>
      </c>
      <c r="R112" s="57">
        <v>18.675899999999999</v>
      </c>
      <c r="S112" s="57">
        <v>9.5305</v>
      </c>
      <c r="T112" s="57">
        <v>15.6274</v>
      </c>
      <c r="U112" s="77">
        <v>0.17912772585669781</v>
      </c>
      <c r="V112" s="24" t="s">
        <v>6529</v>
      </c>
      <c r="W112" s="216" t="s">
        <v>5967</v>
      </c>
      <c r="X112" s="216" t="s">
        <v>6047</v>
      </c>
      <c r="Y112" s="24" t="s">
        <v>6130</v>
      </c>
      <c r="Z112" s="24" t="s">
        <v>6336</v>
      </c>
      <c r="AA112" s="24" t="s">
        <v>6130</v>
      </c>
      <c r="AB112" s="24" t="s">
        <v>5990</v>
      </c>
      <c r="AC112" s="24" t="s">
        <v>5979</v>
      </c>
    </row>
    <row r="113" spans="1:29" s="169" customFormat="1">
      <c r="A113" s="24">
        <v>1512</v>
      </c>
      <c r="B113" s="24" t="s">
        <v>131</v>
      </c>
      <c r="C113" s="57">
        <v>4.58</v>
      </c>
      <c r="D113" s="57">
        <v>4.58</v>
      </c>
      <c r="E113" s="57">
        <v>4.34</v>
      </c>
      <c r="F113" s="57">
        <v>4.3499999999999996</v>
      </c>
      <c r="G113" s="57">
        <v>4.3099999999999996</v>
      </c>
      <c r="H113" s="57">
        <v>4.5</v>
      </c>
      <c r="I113" s="57">
        <v>4.1399999999999997</v>
      </c>
      <c r="J113" s="57">
        <v>4.32</v>
      </c>
      <c r="K113" s="57">
        <v>4.34</v>
      </c>
      <c r="L113" s="57">
        <v>4.34</v>
      </c>
      <c r="M113" s="57">
        <v>4.1900000000000004</v>
      </c>
      <c r="N113" s="57">
        <v>4.21</v>
      </c>
      <c r="O113" s="57">
        <v>75</v>
      </c>
      <c r="P113" s="57">
        <v>376</v>
      </c>
      <c r="Q113" s="57">
        <v>30.381499999999999</v>
      </c>
      <c r="R113" s="57">
        <v>35.950600000000001</v>
      </c>
      <c r="S113" s="57">
        <v>23.495100000000001</v>
      </c>
      <c r="T113" s="57">
        <v>31.7988</v>
      </c>
      <c r="U113" s="77">
        <v>0.33244680851063829</v>
      </c>
      <c r="V113" s="24" t="s">
        <v>6530</v>
      </c>
      <c r="W113" s="216" t="s">
        <v>5967</v>
      </c>
      <c r="X113" s="216" t="s">
        <v>6007</v>
      </c>
      <c r="Y113" s="24" t="s">
        <v>6024</v>
      </c>
      <c r="Z113" s="24" t="s">
        <v>5968</v>
      </c>
      <c r="AA113" s="24" t="s">
        <v>6209</v>
      </c>
      <c r="AB113" s="24" t="s">
        <v>5979</v>
      </c>
      <c r="AC113" s="24" t="s">
        <v>5965</v>
      </c>
    </row>
    <row r="114" spans="1:29" s="169" customFormat="1">
      <c r="A114" s="24">
        <v>1513</v>
      </c>
      <c r="B114" s="24" t="s">
        <v>132</v>
      </c>
      <c r="C114" s="57">
        <v>50</v>
      </c>
      <c r="D114" s="57">
        <v>50.1</v>
      </c>
      <c r="E114" s="57">
        <v>47.1</v>
      </c>
      <c r="F114" s="57">
        <v>47.1</v>
      </c>
      <c r="G114" s="57">
        <v>47</v>
      </c>
      <c r="H114" s="57">
        <v>47</v>
      </c>
      <c r="I114" s="57">
        <v>45.3</v>
      </c>
      <c r="J114" s="57">
        <v>46</v>
      </c>
      <c r="K114" s="57">
        <v>46.25</v>
      </c>
      <c r="L114" s="57">
        <v>47.6</v>
      </c>
      <c r="M114" s="57">
        <v>46.2</v>
      </c>
      <c r="N114" s="57">
        <v>47.35</v>
      </c>
      <c r="O114" s="57">
        <v>3267</v>
      </c>
      <c r="P114" s="57">
        <v>11652</v>
      </c>
      <c r="Q114" s="57">
        <v>19.564399999999999</v>
      </c>
      <c r="R114" s="57">
        <v>32.921199999999999</v>
      </c>
      <c r="S114" s="57">
        <v>22.946300000000001</v>
      </c>
      <c r="T114" s="57">
        <v>29.596299999999999</v>
      </c>
      <c r="U114" s="77">
        <v>0.4673017507723996</v>
      </c>
      <c r="V114" s="24" t="s">
        <v>6157</v>
      </c>
      <c r="W114" s="216" t="s">
        <v>6039</v>
      </c>
      <c r="X114" s="216" t="s">
        <v>6007</v>
      </c>
      <c r="Y114" s="24" t="s">
        <v>6004</v>
      </c>
      <c r="Z114" s="24" t="s">
        <v>6017</v>
      </c>
      <c r="AA114" s="24" t="s">
        <v>6010</v>
      </c>
      <c r="AB114" s="24" t="s">
        <v>5990</v>
      </c>
      <c r="AC114" s="24" t="s">
        <v>5979</v>
      </c>
    </row>
    <row r="115" spans="1:29" s="169" customFormat="1">
      <c r="A115" s="24">
        <v>1514</v>
      </c>
      <c r="B115" s="24" t="s">
        <v>133</v>
      </c>
      <c r="C115" s="57">
        <v>27.35</v>
      </c>
      <c r="D115" s="57">
        <v>27.35</v>
      </c>
      <c r="E115" s="57">
        <v>25.3</v>
      </c>
      <c r="F115" s="57">
        <v>25.3</v>
      </c>
      <c r="G115" s="57">
        <v>25.35</v>
      </c>
      <c r="H115" s="57">
        <v>25.55</v>
      </c>
      <c r="I115" s="57">
        <v>23.65</v>
      </c>
      <c r="J115" s="57">
        <v>24.1</v>
      </c>
      <c r="K115" s="57">
        <v>24.45</v>
      </c>
      <c r="L115" s="57">
        <v>25.2</v>
      </c>
      <c r="M115" s="57">
        <v>24.45</v>
      </c>
      <c r="N115" s="57">
        <v>25.2</v>
      </c>
      <c r="O115" s="57">
        <v>842</v>
      </c>
      <c r="P115" s="57">
        <v>4029</v>
      </c>
      <c r="Q115" s="57">
        <v>45.726199999999999</v>
      </c>
      <c r="R115" s="57">
        <v>62.862499999999997</v>
      </c>
      <c r="S115" s="57">
        <v>43.241300000000003</v>
      </c>
      <c r="T115" s="57">
        <v>56.322099999999999</v>
      </c>
      <c r="U115" s="77">
        <v>0.34830809961115244</v>
      </c>
      <c r="V115" s="24" t="s">
        <v>6038</v>
      </c>
      <c r="W115" s="216" t="s">
        <v>5967</v>
      </c>
      <c r="X115" s="216" t="s">
        <v>5961</v>
      </c>
      <c r="Y115" s="24" t="s">
        <v>6058</v>
      </c>
      <c r="Z115" s="24" t="s">
        <v>5964</v>
      </c>
      <c r="AA115" s="24" t="s">
        <v>6255</v>
      </c>
      <c r="AB115" s="24" t="s">
        <v>5979</v>
      </c>
      <c r="AC115" s="24" t="s">
        <v>5979</v>
      </c>
    </row>
    <row r="116" spans="1:29" s="169" customFormat="1">
      <c r="A116" s="24">
        <v>1515</v>
      </c>
      <c r="B116" s="24" t="s">
        <v>134</v>
      </c>
      <c r="C116" s="57">
        <v>77.8</v>
      </c>
      <c r="D116" s="57">
        <v>79</v>
      </c>
      <c r="E116" s="57">
        <v>72</v>
      </c>
      <c r="F116" s="57">
        <v>72</v>
      </c>
      <c r="G116" s="57">
        <v>72</v>
      </c>
      <c r="H116" s="57">
        <v>72.5</v>
      </c>
      <c r="I116" s="57">
        <v>68.900000000000006</v>
      </c>
      <c r="J116" s="57">
        <v>70</v>
      </c>
      <c r="K116" s="57">
        <v>71</v>
      </c>
      <c r="L116" s="57">
        <v>71.7</v>
      </c>
      <c r="M116" s="57">
        <v>69.3</v>
      </c>
      <c r="N116" s="57">
        <v>69.3</v>
      </c>
      <c r="O116" s="57">
        <v>1195</v>
      </c>
      <c r="P116" s="57">
        <v>4230</v>
      </c>
      <c r="Q116" s="57">
        <v>19.376799999999999</v>
      </c>
      <c r="R116" s="57">
        <v>34.484699999999997</v>
      </c>
      <c r="S116" s="57">
        <v>13.688599999999999</v>
      </c>
      <c r="T116" s="57">
        <v>27.552700000000002</v>
      </c>
      <c r="U116" s="77">
        <v>0.47084318360914107</v>
      </c>
      <c r="V116" s="24" t="s">
        <v>6531</v>
      </c>
      <c r="W116" s="216" t="s">
        <v>5967</v>
      </c>
      <c r="X116" s="216" t="s">
        <v>6007</v>
      </c>
      <c r="Y116" s="24" t="s">
        <v>6004</v>
      </c>
      <c r="Z116" s="24" t="s">
        <v>5962</v>
      </c>
      <c r="AA116" s="24" t="s">
        <v>6336</v>
      </c>
      <c r="AB116" s="24" t="s">
        <v>5991</v>
      </c>
      <c r="AC116" s="24" t="s">
        <v>5979</v>
      </c>
    </row>
    <row r="117" spans="1:29" s="169" customFormat="1">
      <c r="A117" s="24">
        <v>1516</v>
      </c>
      <c r="B117" s="24" t="s">
        <v>135</v>
      </c>
      <c r="C117" s="57">
        <v>20.45</v>
      </c>
      <c r="D117" s="57">
        <v>20.6</v>
      </c>
      <c r="E117" s="57">
        <v>20</v>
      </c>
      <c r="F117" s="57">
        <v>20.5</v>
      </c>
      <c r="G117" s="57">
        <v>19.25</v>
      </c>
      <c r="H117" s="57">
        <v>19.95</v>
      </c>
      <c r="I117" s="57">
        <v>18.899999999999999</v>
      </c>
      <c r="J117" s="57">
        <v>19</v>
      </c>
      <c r="K117" s="57">
        <v>19.3</v>
      </c>
      <c r="L117" s="57">
        <v>19.3</v>
      </c>
      <c r="M117" s="57">
        <v>19</v>
      </c>
      <c r="N117" s="57">
        <v>19.2</v>
      </c>
      <c r="O117" s="57">
        <v>61</v>
      </c>
      <c r="P117" s="57">
        <v>195</v>
      </c>
      <c r="Q117" s="57">
        <v>28.7179</v>
      </c>
      <c r="R117" s="57">
        <v>43.914299999999997</v>
      </c>
      <c r="S117" s="57">
        <v>21.742699999999999</v>
      </c>
      <c r="T117" s="57">
        <v>36.523800000000001</v>
      </c>
      <c r="U117" s="77">
        <v>0.5213675213675214</v>
      </c>
      <c r="V117" s="24" t="s">
        <v>6532</v>
      </c>
      <c r="W117" s="216" t="s">
        <v>5967</v>
      </c>
      <c r="X117" s="216" t="s">
        <v>6007</v>
      </c>
      <c r="Y117" s="24" t="s">
        <v>6124</v>
      </c>
      <c r="Z117" s="24" t="s">
        <v>6000</v>
      </c>
      <c r="AA117" s="24" t="s">
        <v>6345</v>
      </c>
      <c r="AB117" s="24" t="s">
        <v>5979</v>
      </c>
      <c r="AC117" s="24" t="s">
        <v>5996</v>
      </c>
    </row>
    <row r="118" spans="1:29" s="169" customFormat="1">
      <c r="A118" s="24">
        <v>1517</v>
      </c>
      <c r="B118" s="24" t="s">
        <v>136</v>
      </c>
      <c r="C118" s="57">
        <v>29.45</v>
      </c>
      <c r="D118" s="57">
        <v>30.1</v>
      </c>
      <c r="E118" s="57">
        <v>26.6</v>
      </c>
      <c r="F118" s="57">
        <v>26.65</v>
      </c>
      <c r="G118" s="57">
        <v>26.5</v>
      </c>
      <c r="H118" s="57">
        <v>26.5</v>
      </c>
      <c r="I118" s="57">
        <v>23.35</v>
      </c>
      <c r="J118" s="57">
        <v>24.5</v>
      </c>
      <c r="K118" s="57">
        <v>24.65</v>
      </c>
      <c r="L118" s="57">
        <v>27</v>
      </c>
      <c r="M118" s="57">
        <v>24.65</v>
      </c>
      <c r="N118" s="57">
        <v>26.9</v>
      </c>
      <c r="O118" s="57">
        <v>5589</v>
      </c>
      <c r="P118" s="57">
        <v>13718</v>
      </c>
      <c r="Q118" s="57">
        <v>35.478200000000001</v>
      </c>
      <c r="R118" s="57">
        <v>49.042099999999998</v>
      </c>
      <c r="S118" s="57">
        <v>34.763300000000001</v>
      </c>
      <c r="T118" s="57">
        <v>44.282499999999999</v>
      </c>
      <c r="U118" s="77">
        <v>0.67903484472955244</v>
      </c>
      <c r="V118" s="24" t="s">
        <v>6157</v>
      </c>
      <c r="W118" s="216" t="s">
        <v>5967</v>
      </c>
      <c r="X118" s="216" t="s">
        <v>5971</v>
      </c>
      <c r="Y118" s="24" t="s">
        <v>5964</v>
      </c>
      <c r="Z118" s="24" t="s">
        <v>6024</v>
      </c>
      <c r="AA118" s="24" t="s">
        <v>6013</v>
      </c>
      <c r="AB118" s="24" t="s">
        <v>5979</v>
      </c>
      <c r="AC118" s="24" t="s">
        <v>5979</v>
      </c>
    </row>
    <row r="119" spans="1:29" s="169" customFormat="1">
      <c r="A119" s="24">
        <v>1519</v>
      </c>
      <c r="B119" s="24" t="s">
        <v>137</v>
      </c>
      <c r="C119" s="57">
        <v>42.1</v>
      </c>
      <c r="D119" s="57">
        <v>42.2</v>
      </c>
      <c r="E119" s="57">
        <v>39</v>
      </c>
      <c r="F119" s="57">
        <v>39.9</v>
      </c>
      <c r="G119" s="57">
        <v>39.35</v>
      </c>
      <c r="H119" s="57">
        <v>39.85</v>
      </c>
      <c r="I119" s="57">
        <v>36.1</v>
      </c>
      <c r="J119" s="57">
        <v>37.25</v>
      </c>
      <c r="K119" s="57">
        <v>37.15</v>
      </c>
      <c r="L119" s="57">
        <v>38.5</v>
      </c>
      <c r="M119" s="57">
        <v>37.049999999999997</v>
      </c>
      <c r="N119" s="57">
        <v>37.9</v>
      </c>
      <c r="O119" s="57">
        <v>2033</v>
      </c>
      <c r="P119" s="57">
        <v>4698</v>
      </c>
      <c r="Q119" s="57">
        <v>23.214500000000001</v>
      </c>
      <c r="R119" s="57">
        <v>35.327800000000003</v>
      </c>
      <c r="S119" s="57">
        <v>20.334700000000002</v>
      </c>
      <c r="T119" s="57">
        <v>30.330100000000002</v>
      </c>
      <c r="U119" s="77">
        <v>0.72122889172697602</v>
      </c>
      <c r="V119" s="24" t="s">
        <v>6533</v>
      </c>
      <c r="W119" s="216" t="s">
        <v>5967</v>
      </c>
      <c r="X119" s="216" t="s">
        <v>6007</v>
      </c>
      <c r="Y119" s="24" t="s">
        <v>5964</v>
      </c>
      <c r="Z119" s="24" t="s">
        <v>5964</v>
      </c>
      <c r="AA119" s="24" t="s">
        <v>6016</v>
      </c>
      <c r="AB119" s="24" t="s">
        <v>5986</v>
      </c>
      <c r="AC119" s="24" t="s">
        <v>5965</v>
      </c>
    </row>
    <row r="120" spans="1:29" s="169" customFormat="1">
      <c r="A120" s="24">
        <v>1521</v>
      </c>
      <c r="B120" s="24" t="s">
        <v>138</v>
      </c>
      <c r="C120" s="57">
        <v>45.1</v>
      </c>
      <c r="D120" s="57">
        <v>45.45</v>
      </c>
      <c r="E120" s="57">
        <v>44.15</v>
      </c>
      <c r="F120" s="57">
        <v>44.3</v>
      </c>
      <c r="G120" s="57">
        <v>44.3</v>
      </c>
      <c r="H120" s="57">
        <v>44.5</v>
      </c>
      <c r="I120" s="57">
        <v>42.1</v>
      </c>
      <c r="J120" s="57">
        <v>42.3</v>
      </c>
      <c r="K120" s="57">
        <v>42.35</v>
      </c>
      <c r="L120" s="57">
        <v>43.3</v>
      </c>
      <c r="M120" s="57">
        <v>42.35</v>
      </c>
      <c r="N120" s="57">
        <v>42.6</v>
      </c>
      <c r="O120" s="57">
        <v>50</v>
      </c>
      <c r="P120" s="57">
        <v>299</v>
      </c>
      <c r="Q120" s="57">
        <v>20.169899999999998</v>
      </c>
      <c r="R120" s="57">
        <v>31.6815</v>
      </c>
      <c r="S120" s="57">
        <v>16.2715</v>
      </c>
      <c r="T120" s="57">
        <v>26.544899999999998</v>
      </c>
      <c r="U120" s="77">
        <v>0.27870680044593088</v>
      </c>
      <c r="V120" s="24" t="s">
        <v>6123</v>
      </c>
      <c r="W120" s="216" t="s">
        <v>5967</v>
      </c>
      <c r="X120" s="216" t="s">
        <v>6007</v>
      </c>
      <c r="Y120" s="24" t="s">
        <v>5984</v>
      </c>
      <c r="Z120" s="24" t="s">
        <v>5964</v>
      </c>
      <c r="AA120" s="24" t="s">
        <v>6492</v>
      </c>
      <c r="AB120" s="24" t="s">
        <v>5996</v>
      </c>
      <c r="AC120" s="24" t="s">
        <v>5979</v>
      </c>
    </row>
    <row r="121" spans="1:29" s="169" customFormat="1">
      <c r="A121" s="24">
        <v>1522</v>
      </c>
      <c r="B121" s="24" t="s">
        <v>139</v>
      </c>
      <c r="C121" s="57">
        <v>21.65</v>
      </c>
      <c r="D121" s="57">
        <v>21.8</v>
      </c>
      <c r="E121" s="57">
        <v>20.350000000000001</v>
      </c>
      <c r="F121" s="57">
        <v>20.5</v>
      </c>
      <c r="G121" s="57">
        <v>20.3</v>
      </c>
      <c r="H121" s="57">
        <v>20.3</v>
      </c>
      <c r="I121" s="57">
        <v>19.05</v>
      </c>
      <c r="J121" s="57">
        <v>19.05</v>
      </c>
      <c r="K121" s="57">
        <v>19.2</v>
      </c>
      <c r="L121" s="57">
        <v>19.5</v>
      </c>
      <c r="M121" s="57">
        <v>19.100000000000001</v>
      </c>
      <c r="N121" s="57">
        <v>19.100000000000001</v>
      </c>
      <c r="O121" s="57">
        <v>322</v>
      </c>
      <c r="P121" s="57">
        <v>1947</v>
      </c>
      <c r="Q121" s="57">
        <v>18.706399999999999</v>
      </c>
      <c r="R121" s="57">
        <v>34.008499999999998</v>
      </c>
      <c r="S121" s="57">
        <v>12.8255</v>
      </c>
      <c r="T121" s="57">
        <v>26.947500000000002</v>
      </c>
      <c r="U121" s="77">
        <v>0.27563773326485191</v>
      </c>
      <c r="V121" s="24" t="s">
        <v>6534</v>
      </c>
      <c r="W121" s="216" t="s">
        <v>5967</v>
      </c>
      <c r="X121" s="216" t="s">
        <v>6007</v>
      </c>
      <c r="Y121" s="24" t="s">
        <v>5964</v>
      </c>
      <c r="Z121" s="24" t="s">
        <v>6058</v>
      </c>
      <c r="AA121" s="24" t="s">
        <v>6535</v>
      </c>
      <c r="AB121" s="24" t="s">
        <v>6033</v>
      </c>
      <c r="AC121" s="24" t="s">
        <v>5979</v>
      </c>
    </row>
    <row r="122" spans="1:29" s="169" customFormat="1">
      <c r="A122" s="24">
        <v>1524</v>
      </c>
      <c r="B122" s="24" t="s">
        <v>140</v>
      </c>
      <c r="C122" s="57">
        <v>10.4</v>
      </c>
      <c r="D122" s="57">
        <v>10.4</v>
      </c>
      <c r="E122" s="57">
        <v>9.6999999999999993</v>
      </c>
      <c r="F122" s="57">
        <v>9.81</v>
      </c>
      <c r="G122" s="57">
        <v>9.81</v>
      </c>
      <c r="H122" s="57">
        <v>9.98</v>
      </c>
      <c r="I122" s="57">
        <v>9.51</v>
      </c>
      <c r="J122" s="57">
        <v>9.64</v>
      </c>
      <c r="K122" s="57">
        <v>9.73</v>
      </c>
      <c r="L122" s="57">
        <v>9.83</v>
      </c>
      <c r="M122" s="57">
        <v>9.6999999999999993</v>
      </c>
      <c r="N122" s="57">
        <v>9.77</v>
      </c>
      <c r="O122" s="57">
        <v>204</v>
      </c>
      <c r="P122" s="57">
        <v>1143</v>
      </c>
      <c r="Q122" s="57"/>
      <c r="R122" s="57"/>
      <c r="S122" s="57"/>
      <c r="T122" s="57"/>
      <c r="U122" s="77">
        <v>0.29746281714785655</v>
      </c>
      <c r="V122" s="24" t="s">
        <v>6129</v>
      </c>
      <c r="W122" s="216" t="s">
        <v>5993</v>
      </c>
      <c r="X122" s="216" t="s">
        <v>5993</v>
      </c>
      <c r="Y122" s="24" t="s">
        <v>6024</v>
      </c>
      <c r="Z122" s="24" t="s">
        <v>5984</v>
      </c>
      <c r="AA122" s="24" t="s">
        <v>6016</v>
      </c>
      <c r="AB122" s="24" t="s">
        <v>5970</v>
      </c>
      <c r="AC122" s="24" t="s">
        <v>5990</v>
      </c>
    </row>
    <row r="123" spans="1:29" s="169" customFormat="1">
      <c r="A123" s="24">
        <v>1525</v>
      </c>
      <c r="B123" s="24" t="s">
        <v>141</v>
      </c>
      <c r="C123" s="57">
        <v>68.400000000000006</v>
      </c>
      <c r="D123" s="57">
        <v>68.5</v>
      </c>
      <c r="E123" s="57">
        <v>65.900000000000006</v>
      </c>
      <c r="F123" s="57">
        <v>66.8</v>
      </c>
      <c r="G123" s="57">
        <v>66.599999999999994</v>
      </c>
      <c r="H123" s="57">
        <v>66.599999999999994</v>
      </c>
      <c r="I123" s="57">
        <v>62.7</v>
      </c>
      <c r="J123" s="57">
        <v>63.7</v>
      </c>
      <c r="K123" s="57">
        <v>64.5</v>
      </c>
      <c r="L123" s="57">
        <v>65.2</v>
      </c>
      <c r="M123" s="57">
        <v>64.3</v>
      </c>
      <c r="N123" s="57">
        <v>64.900000000000006</v>
      </c>
      <c r="O123" s="57">
        <v>89</v>
      </c>
      <c r="P123" s="57">
        <v>318</v>
      </c>
      <c r="Q123" s="57">
        <v>26.6404</v>
      </c>
      <c r="R123" s="57">
        <v>44.156399999999998</v>
      </c>
      <c r="S123" s="57">
        <v>22.924600000000002</v>
      </c>
      <c r="T123" s="57">
        <v>37.079099999999997</v>
      </c>
      <c r="U123" s="77">
        <v>0.46645702306079662</v>
      </c>
      <c r="V123" s="24" t="s">
        <v>6038</v>
      </c>
      <c r="W123" s="216" t="s">
        <v>5967</v>
      </c>
      <c r="X123" s="216" t="s">
        <v>6007</v>
      </c>
      <c r="Y123" s="24" t="s">
        <v>5962</v>
      </c>
      <c r="Z123" s="24" t="s">
        <v>6024</v>
      </c>
      <c r="AA123" s="24" t="s">
        <v>6016</v>
      </c>
      <c r="AB123" s="24" t="s">
        <v>5991</v>
      </c>
      <c r="AC123" s="24" t="s">
        <v>5990</v>
      </c>
    </row>
    <row r="124" spans="1:29" s="169" customFormat="1">
      <c r="A124" s="24">
        <v>1526</v>
      </c>
      <c r="B124" s="24" t="s">
        <v>142</v>
      </c>
      <c r="C124" s="57">
        <v>55.9</v>
      </c>
      <c r="D124" s="57">
        <v>56.5</v>
      </c>
      <c r="E124" s="57">
        <v>49</v>
      </c>
      <c r="F124" s="57">
        <v>49</v>
      </c>
      <c r="G124" s="57">
        <v>49</v>
      </c>
      <c r="H124" s="57">
        <v>49.6</v>
      </c>
      <c r="I124" s="57">
        <v>46.5</v>
      </c>
      <c r="J124" s="57">
        <v>48</v>
      </c>
      <c r="K124" s="57">
        <v>49.1</v>
      </c>
      <c r="L124" s="57">
        <v>49.6</v>
      </c>
      <c r="M124" s="57">
        <v>48.25</v>
      </c>
      <c r="N124" s="57">
        <v>48.35</v>
      </c>
      <c r="O124" s="57">
        <v>907</v>
      </c>
      <c r="P124" s="57">
        <v>3579</v>
      </c>
      <c r="Q124" s="57">
        <v>31.683</v>
      </c>
      <c r="R124" s="57">
        <v>49.628900000000002</v>
      </c>
      <c r="S124" s="57">
        <v>24.859400000000001</v>
      </c>
      <c r="T124" s="57">
        <v>41.372399999999999</v>
      </c>
      <c r="U124" s="77">
        <v>0.42237123963863277</v>
      </c>
      <c r="V124" s="24" t="s">
        <v>6536</v>
      </c>
      <c r="W124" s="216" t="s">
        <v>5967</v>
      </c>
      <c r="X124" s="216" t="s">
        <v>6007</v>
      </c>
      <c r="Y124" s="24" t="s">
        <v>6004</v>
      </c>
      <c r="Z124" s="24" t="s">
        <v>5984</v>
      </c>
      <c r="AA124" s="24" t="s">
        <v>5984</v>
      </c>
      <c r="AB124" s="24" t="s">
        <v>5986</v>
      </c>
      <c r="AC124" s="24" t="s">
        <v>5965</v>
      </c>
    </row>
    <row r="125" spans="1:29" s="169" customFormat="1">
      <c r="A125" s="24">
        <v>1527</v>
      </c>
      <c r="B125" s="24" t="s">
        <v>143</v>
      </c>
      <c r="C125" s="57">
        <v>49.95</v>
      </c>
      <c r="D125" s="57">
        <v>49.95</v>
      </c>
      <c r="E125" s="57">
        <v>47.25</v>
      </c>
      <c r="F125" s="57">
        <v>47.6</v>
      </c>
      <c r="G125" s="57">
        <v>47.6</v>
      </c>
      <c r="H125" s="57">
        <v>47.65</v>
      </c>
      <c r="I125" s="57">
        <v>45.3</v>
      </c>
      <c r="J125" s="57">
        <v>45.6</v>
      </c>
      <c r="K125" s="57">
        <v>46.4</v>
      </c>
      <c r="L125" s="57">
        <v>46.6</v>
      </c>
      <c r="M125" s="57">
        <v>45.65</v>
      </c>
      <c r="N125" s="57">
        <v>45.8</v>
      </c>
      <c r="O125" s="57">
        <v>638</v>
      </c>
      <c r="P125" s="57">
        <v>2799</v>
      </c>
      <c r="Q125" s="57">
        <v>29.888000000000002</v>
      </c>
      <c r="R125" s="57">
        <v>48.740299999999998</v>
      </c>
      <c r="S125" s="57">
        <v>21.909400000000002</v>
      </c>
      <c r="T125" s="57">
        <v>39.796700000000001</v>
      </c>
      <c r="U125" s="77">
        <v>0.37989758246992972</v>
      </c>
      <c r="V125" s="24" t="s">
        <v>6537</v>
      </c>
      <c r="W125" s="216" t="s">
        <v>5967</v>
      </c>
      <c r="X125" s="216" t="s">
        <v>6007</v>
      </c>
      <c r="Y125" s="24" t="s">
        <v>6024</v>
      </c>
      <c r="Z125" s="24" t="s">
        <v>5964</v>
      </c>
      <c r="AA125" s="24" t="s">
        <v>5984</v>
      </c>
      <c r="AB125" s="24" t="s">
        <v>5990</v>
      </c>
      <c r="AC125" s="24" t="s">
        <v>5990</v>
      </c>
    </row>
    <row r="126" spans="1:29" s="169" customFormat="1">
      <c r="A126" s="24">
        <v>1528</v>
      </c>
      <c r="B126" s="24" t="s">
        <v>144</v>
      </c>
      <c r="C126" s="57">
        <v>12.1</v>
      </c>
      <c r="D126" s="57">
        <v>12.1</v>
      </c>
      <c r="E126" s="57">
        <v>11.05</v>
      </c>
      <c r="F126" s="57">
        <v>11.15</v>
      </c>
      <c r="G126" s="57">
        <v>11.1</v>
      </c>
      <c r="H126" s="57">
        <v>11.35</v>
      </c>
      <c r="I126" s="57">
        <v>9.9</v>
      </c>
      <c r="J126" s="57">
        <v>10.1</v>
      </c>
      <c r="K126" s="57">
        <v>10.199999999999999</v>
      </c>
      <c r="L126" s="57">
        <v>10.65</v>
      </c>
      <c r="M126" s="57">
        <v>10.199999999999999</v>
      </c>
      <c r="N126" s="57">
        <v>10.65</v>
      </c>
      <c r="O126" s="57">
        <v>787</v>
      </c>
      <c r="P126" s="57">
        <v>5857</v>
      </c>
      <c r="Q126" s="57">
        <v>35.288200000000003</v>
      </c>
      <c r="R126" s="57">
        <v>54.1614</v>
      </c>
      <c r="S126" s="57">
        <v>31.858799999999999</v>
      </c>
      <c r="T126" s="57">
        <v>46.727200000000003</v>
      </c>
      <c r="U126" s="77">
        <v>0.22394855159068922</v>
      </c>
      <c r="V126" s="24" t="s">
        <v>6038</v>
      </c>
      <c r="W126" s="216" t="s">
        <v>5967</v>
      </c>
      <c r="X126" s="216" t="s">
        <v>5971</v>
      </c>
      <c r="Y126" s="24" t="s">
        <v>6024</v>
      </c>
      <c r="Z126" s="24" t="s">
        <v>5964</v>
      </c>
      <c r="AA126" s="24" t="s">
        <v>6201</v>
      </c>
      <c r="AB126" s="24" t="s">
        <v>5979</v>
      </c>
      <c r="AC126" s="24" t="s">
        <v>5979</v>
      </c>
    </row>
    <row r="127" spans="1:29" s="169" customFormat="1">
      <c r="A127" s="24">
        <v>1529</v>
      </c>
      <c r="B127" s="24" t="s">
        <v>145</v>
      </c>
      <c r="C127" s="57">
        <v>15.9</v>
      </c>
      <c r="D127" s="57">
        <v>16</v>
      </c>
      <c r="E127" s="57">
        <v>15.65</v>
      </c>
      <c r="F127" s="57">
        <v>15.9</v>
      </c>
      <c r="G127" s="57">
        <v>16</v>
      </c>
      <c r="H127" s="57">
        <v>16.25</v>
      </c>
      <c r="I127" s="57">
        <v>15.35</v>
      </c>
      <c r="J127" s="57">
        <v>16.100000000000001</v>
      </c>
      <c r="K127" s="57">
        <v>15.95</v>
      </c>
      <c r="L127" s="57">
        <v>16.7</v>
      </c>
      <c r="M127" s="57">
        <v>15.95</v>
      </c>
      <c r="N127" s="57">
        <v>16.7</v>
      </c>
      <c r="O127" s="57">
        <v>536</v>
      </c>
      <c r="P127" s="57">
        <v>1157</v>
      </c>
      <c r="Q127" s="57"/>
      <c r="R127" s="57"/>
      <c r="S127" s="57"/>
      <c r="T127" s="57"/>
      <c r="U127" s="77">
        <v>0.77211178334773833</v>
      </c>
      <c r="V127" s="24" t="s">
        <v>6302</v>
      </c>
      <c r="W127" s="216" t="s">
        <v>5993</v>
      </c>
      <c r="X127" s="216" t="s">
        <v>5993</v>
      </c>
      <c r="Y127" s="24" t="s">
        <v>6511</v>
      </c>
      <c r="Z127" s="24" t="s">
        <v>5972</v>
      </c>
      <c r="AA127" s="24" t="s">
        <v>6201</v>
      </c>
      <c r="AB127" s="24" t="s">
        <v>5979</v>
      </c>
      <c r="AC127" s="24" t="s">
        <v>5979</v>
      </c>
    </row>
    <row r="128" spans="1:29" s="169" customFormat="1">
      <c r="A128" s="24">
        <v>1531</v>
      </c>
      <c r="B128" s="24" t="s">
        <v>147</v>
      </c>
      <c r="C128" s="57">
        <v>15.35</v>
      </c>
      <c r="D128" s="57">
        <v>16.45</v>
      </c>
      <c r="E128" s="57">
        <v>15.1</v>
      </c>
      <c r="F128" s="57">
        <v>15.55</v>
      </c>
      <c r="G128" s="57">
        <v>15.5</v>
      </c>
      <c r="H128" s="57">
        <v>15.75</v>
      </c>
      <c r="I128" s="57">
        <v>14.85</v>
      </c>
      <c r="J128" s="57">
        <v>15</v>
      </c>
      <c r="K128" s="57">
        <v>15.1</v>
      </c>
      <c r="L128" s="57">
        <v>15.4</v>
      </c>
      <c r="M128" s="57">
        <v>15.05</v>
      </c>
      <c r="N128" s="57">
        <v>15.1</v>
      </c>
      <c r="O128" s="57">
        <v>231</v>
      </c>
      <c r="P128" s="57">
        <v>1036</v>
      </c>
      <c r="Q128" s="57">
        <v>56.181199999999997</v>
      </c>
      <c r="R128" s="57">
        <v>58.732900000000001</v>
      </c>
      <c r="S128" s="57">
        <v>49.857199999999999</v>
      </c>
      <c r="T128" s="57">
        <v>55.774299999999997</v>
      </c>
      <c r="U128" s="77">
        <v>0.3716216216216216</v>
      </c>
      <c r="V128" s="24" t="s">
        <v>6123</v>
      </c>
      <c r="W128" s="216" t="s">
        <v>5967</v>
      </c>
      <c r="X128" s="216" t="s">
        <v>5961</v>
      </c>
      <c r="Y128" s="24" t="s">
        <v>5969</v>
      </c>
      <c r="Z128" s="24" t="s">
        <v>5962</v>
      </c>
      <c r="AA128" s="24" t="s">
        <v>6196</v>
      </c>
      <c r="AB128" s="24" t="s">
        <v>6084</v>
      </c>
      <c r="AC128" s="24" t="s">
        <v>5965</v>
      </c>
    </row>
    <row r="129" spans="1:29" s="169" customFormat="1">
      <c r="A129" s="24">
        <v>1532</v>
      </c>
      <c r="B129" s="24" t="s">
        <v>148</v>
      </c>
      <c r="C129" s="57">
        <v>34</v>
      </c>
      <c r="D129" s="57">
        <v>34.25</v>
      </c>
      <c r="E129" s="57">
        <v>32.6</v>
      </c>
      <c r="F129" s="57">
        <v>32.75</v>
      </c>
      <c r="G129" s="57">
        <v>32.700000000000003</v>
      </c>
      <c r="H129" s="57">
        <v>33.1</v>
      </c>
      <c r="I129" s="57">
        <v>31.25</v>
      </c>
      <c r="J129" s="57">
        <v>31.25</v>
      </c>
      <c r="K129" s="57">
        <v>31.3</v>
      </c>
      <c r="L129" s="57">
        <v>31.8</v>
      </c>
      <c r="M129" s="57">
        <v>30.95</v>
      </c>
      <c r="N129" s="57">
        <v>31.15</v>
      </c>
      <c r="O129" s="57">
        <v>1250</v>
      </c>
      <c r="P129" s="57">
        <v>4014</v>
      </c>
      <c r="Q129" s="57">
        <v>30.764199999999999</v>
      </c>
      <c r="R129" s="57">
        <v>39.489400000000003</v>
      </c>
      <c r="S129" s="57">
        <v>22.197199999999999</v>
      </c>
      <c r="T129" s="57">
        <v>33.725299999999997</v>
      </c>
      <c r="U129" s="77">
        <v>0.51901677462215579</v>
      </c>
      <c r="V129" s="24" t="s">
        <v>6538</v>
      </c>
      <c r="W129" s="216" t="s">
        <v>5967</v>
      </c>
      <c r="X129" s="216" t="s">
        <v>6007</v>
      </c>
      <c r="Y129" s="24" t="s">
        <v>5964</v>
      </c>
      <c r="Z129" s="24" t="s">
        <v>6004</v>
      </c>
      <c r="AA129" s="24" t="s">
        <v>6029</v>
      </c>
      <c r="AB129" s="24" t="s">
        <v>5976</v>
      </c>
      <c r="AC129" s="24" t="s">
        <v>5990</v>
      </c>
    </row>
    <row r="130" spans="1:29" s="169" customFormat="1">
      <c r="A130" s="24">
        <v>1533</v>
      </c>
      <c r="B130" s="24" t="s">
        <v>149</v>
      </c>
      <c r="C130" s="57">
        <v>56.4</v>
      </c>
      <c r="D130" s="57">
        <v>56.5</v>
      </c>
      <c r="E130" s="57">
        <v>52.1</v>
      </c>
      <c r="F130" s="57">
        <v>52.4</v>
      </c>
      <c r="G130" s="57">
        <v>52.4</v>
      </c>
      <c r="H130" s="57">
        <v>52.9</v>
      </c>
      <c r="I130" s="57">
        <v>49.2</v>
      </c>
      <c r="J130" s="57">
        <v>50.2</v>
      </c>
      <c r="K130" s="57">
        <v>51</v>
      </c>
      <c r="L130" s="57">
        <v>53.9</v>
      </c>
      <c r="M130" s="57">
        <v>50.7</v>
      </c>
      <c r="N130" s="57">
        <v>52</v>
      </c>
      <c r="O130" s="57">
        <v>670</v>
      </c>
      <c r="P130" s="57">
        <v>1247</v>
      </c>
      <c r="Q130" s="57">
        <v>22.154499999999999</v>
      </c>
      <c r="R130" s="57">
        <v>36.180300000000003</v>
      </c>
      <c r="S130" s="57">
        <v>20.133700000000001</v>
      </c>
      <c r="T130" s="57">
        <v>30.831399999999999</v>
      </c>
      <c r="U130" s="77">
        <v>0.89548249131248325</v>
      </c>
      <c r="V130" s="24" t="s">
        <v>6123</v>
      </c>
      <c r="W130" s="216" t="s">
        <v>5967</v>
      </c>
      <c r="X130" s="216" t="s">
        <v>6007</v>
      </c>
      <c r="Y130" s="24" t="s">
        <v>5964</v>
      </c>
      <c r="Z130" s="24" t="s">
        <v>5964</v>
      </c>
      <c r="AA130" s="24" t="s">
        <v>5963</v>
      </c>
      <c r="AB130" s="24" t="s">
        <v>5976</v>
      </c>
      <c r="AC130" s="24" t="s">
        <v>5965</v>
      </c>
    </row>
    <row r="131" spans="1:29" s="169" customFormat="1">
      <c r="A131" s="24">
        <v>1535</v>
      </c>
      <c r="B131" s="24" t="s">
        <v>150</v>
      </c>
      <c r="C131" s="57">
        <v>39.4</v>
      </c>
      <c r="D131" s="57">
        <v>40.1</v>
      </c>
      <c r="E131" s="57">
        <v>38.799999999999997</v>
      </c>
      <c r="F131" s="57">
        <v>39.299999999999997</v>
      </c>
      <c r="G131" s="57">
        <v>39.25</v>
      </c>
      <c r="H131" s="57">
        <v>39.799999999999997</v>
      </c>
      <c r="I131" s="57">
        <v>37.1</v>
      </c>
      <c r="J131" s="57">
        <v>37.200000000000003</v>
      </c>
      <c r="K131" s="57">
        <v>37.700000000000003</v>
      </c>
      <c r="L131" s="57">
        <v>38.799999999999997</v>
      </c>
      <c r="M131" s="57">
        <v>37.700000000000003</v>
      </c>
      <c r="N131" s="57">
        <v>38.35</v>
      </c>
      <c r="O131" s="57">
        <v>126</v>
      </c>
      <c r="P131" s="57">
        <v>490</v>
      </c>
      <c r="Q131" s="57">
        <v>34.869999999999997</v>
      </c>
      <c r="R131" s="57">
        <v>41.066600000000001</v>
      </c>
      <c r="S131" s="57">
        <v>33.733499999999999</v>
      </c>
      <c r="T131" s="57">
        <v>38.622199999999999</v>
      </c>
      <c r="U131" s="77">
        <v>0.42857142857142855</v>
      </c>
      <c r="V131" s="24" t="s">
        <v>6038</v>
      </c>
      <c r="W131" s="216" t="s">
        <v>5967</v>
      </c>
      <c r="X131" s="216" t="s">
        <v>5971</v>
      </c>
      <c r="Y131" s="24" t="s">
        <v>6027</v>
      </c>
      <c r="Z131" s="24" t="s">
        <v>5964</v>
      </c>
      <c r="AA131" s="24" t="s">
        <v>6055</v>
      </c>
      <c r="AB131" s="24" t="s">
        <v>5986</v>
      </c>
      <c r="AC131" s="24" t="s">
        <v>5979</v>
      </c>
    </row>
    <row r="132" spans="1:29" s="169" customFormat="1">
      <c r="A132" s="24">
        <v>1536</v>
      </c>
      <c r="B132" s="24" t="s">
        <v>151</v>
      </c>
      <c r="C132" s="57">
        <v>99</v>
      </c>
      <c r="D132" s="57">
        <v>99.5</v>
      </c>
      <c r="E132" s="57">
        <v>93.3</v>
      </c>
      <c r="F132" s="57">
        <v>95.5</v>
      </c>
      <c r="G132" s="57">
        <v>95</v>
      </c>
      <c r="H132" s="57">
        <v>95</v>
      </c>
      <c r="I132" s="57">
        <v>91.1</v>
      </c>
      <c r="J132" s="57">
        <v>92.2</v>
      </c>
      <c r="K132" s="57">
        <v>93.4</v>
      </c>
      <c r="L132" s="57">
        <v>96.1</v>
      </c>
      <c r="M132" s="57">
        <v>92.9</v>
      </c>
      <c r="N132" s="57">
        <v>93.8</v>
      </c>
      <c r="O132" s="57">
        <v>988</v>
      </c>
      <c r="P132" s="57">
        <v>4220</v>
      </c>
      <c r="Q132" s="57">
        <v>22.016999999999999</v>
      </c>
      <c r="R132" s="57">
        <v>36.824800000000003</v>
      </c>
      <c r="S132" s="57">
        <v>18.524100000000001</v>
      </c>
      <c r="T132" s="57">
        <v>30.724599999999999</v>
      </c>
      <c r="U132" s="77">
        <v>0.39020537124802529</v>
      </c>
      <c r="V132" s="24" t="s">
        <v>6123</v>
      </c>
      <c r="W132" s="216" t="s">
        <v>5967</v>
      </c>
      <c r="X132" s="216" t="s">
        <v>6007</v>
      </c>
      <c r="Y132" s="24" t="s">
        <v>5964</v>
      </c>
      <c r="Z132" s="24" t="s">
        <v>6209</v>
      </c>
      <c r="AA132" s="24" t="s">
        <v>6068</v>
      </c>
      <c r="AB132" s="24" t="s">
        <v>5996</v>
      </c>
      <c r="AC132" s="24" t="s">
        <v>5990</v>
      </c>
    </row>
    <row r="133" spans="1:29" s="169" customFormat="1">
      <c r="A133" s="24">
        <v>1537</v>
      </c>
      <c r="B133" s="24" t="s">
        <v>152</v>
      </c>
      <c r="C133" s="57">
        <v>158</v>
      </c>
      <c r="D133" s="57">
        <v>158</v>
      </c>
      <c r="E133" s="57">
        <v>138</v>
      </c>
      <c r="F133" s="57">
        <v>138.5</v>
      </c>
      <c r="G133" s="57">
        <v>138.5</v>
      </c>
      <c r="H133" s="57">
        <v>141.5</v>
      </c>
      <c r="I133" s="57">
        <v>137</v>
      </c>
      <c r="J133" s="57">
        <v>138</v>
      </c>
      <c r="K133" s="57">
        <v>139</v>
      </c>
      <c r="L133" s="57">
        <v>139</v>
      </c>
      <c r="M133" s="57">
        <v>138</v>
      </c>
      <c r="N133" s="57">
        <v>138</v>
      </c>
      <c r="O133" s="57">
        <v>387</v>
      </c>
      <c r="P133" s="57">
        <v>1227</v>
      </c>
      <c r="Q133" s="57">
        <v>37.992899999999999</v>
      </c>
      <c r="R133" s="57">
        <v>59.613100000000003</v>
      </c>
      <c r="S133" s="57">
        <v>26.7471</v>
      </c>
      <c r="T133" s="57">
        <v>48.657699999999998</v>
      </c>
      <c r="U133" s="77">
        <v>0.52567237163814173</v>
      </c>
      <c r="V133" s="24" t="s">
        <v>6517</v>
      </c>
      <c r="W133" s="216" t="s">
        <v>5967</v>
      </c>
      <c r="X133" s="216" t="s">
        <v>5971</v>
      </c>
      <c r="Y133" s="24" t="s">
        <v>6024</v>
      </c>
      <c r="Z133" s="24" t="s">
        <v>6027</v>
      </c>
      <c r="AA133" s="24" t="s">
        <v>6518</v>
      </c>
      <c r="AB133" s="24" t="s">
        <v>5979</v>
      </c>
      <c r="AC133" s="24" t="s">
        <v>5979</v>
      </c>
    </row>
    <row r="134" spans="1:29" s="169" customFormat="1">
      <c r="A134" s="24">
        <v>1538</v>
      </c>
      <c r="B134" s="24" t="s">
        <v>5827</v>
      </c>
      <c r="C134" s="57">
        <v>10.8</v>
      </c>
      <c r="D134" s="57">
        <v>11.15</v>
      </c>
      <c r="E134" s="57">
        <v>10</v>
      </c>
      <c r="F134" s="57">
        <v>10</v>
      </c>
      <c r="G134" s="57">
        <v>10.7</v>
      </c>
      <c r="H134" s="57">
        <v>10.7</v>
      </c>
      <c r="I134" s="57">
        <v>10.15</v>
      </c>
      <c r="J134" s="57"/>
      <c r="K134" s="57">
        <v>10.7</v>
      </c>
      <c r="L134" s="57">
        <v>10.85</v>
      </c>
      <c r="M134" s="57">
        <v>10.7</v>
      </c>
      <c r="N134" s="57">
        <v>10.8</v>
      </c>
      <c r="O134" s="57">
        <v>4</v>
      </c>
      <c r="P134" s="57">
        <v>17</v>
      </c>
      <c r="Q134" s="57"/>
      <c r="R134" s="57"/>
      <c r="S134" s="57"/>
      <c r="T134" s="57"/>
      <c r="U134" s="77">
        <v>0.39215686274509809</v>
      </c>
      <c r="V134" s="24" t="s">
        <v>6054</v>
      </c>
      <c r="W134" s="216" t="s">
        <v>5993</v>
      </c>
      <c r="X134" s="216" t="s">
        <v>5993</v>
      </c>
      <c r="Y134" s="24" t="s">
        <v>6004</v>
      </c>
      <c r="Z134" s="24" t="s">
        <v>6503</v>
      </c>
      <c r="AA134" s="24" t="s">
        <v>6055</v>
      </c>
      <c r="AB134" s="24" t="s">
        <v>5991</v>
      </c>
      <c r="AC134" s="24" t="s">
        <v>5979</v>
      </c>
    </row>
    <row r="135" spans="1:29" s="169" customFormat="1">
      <c r="A135" s="24">
        <v>1539</v>
      </c>
      <c r="B135" s="24" t="s">
        <v>154</v>
      </c>
      <c r="C135" s="57">
        <v>17.45</v>
      </c>
      <c r="D135" s="57">
        <v>18.05</v>
      </c>
      <c r="E135" s="57">
        <v>17.3</v>
      </c>
      <c r="F135" s="57">
        <v>17.3</v>
      </c>
      <c r="G135" s="57">
        <v>17.3</v>
      </c>
      <c r="H135" s="57">
        <v>17.3</v>
      </c>
      <c r="I135" s="57">
        <v>16.45</v>
      </c>
      <c r="J135" s="57">
        <v>17</v>
      </c>
      <c r="K135" s="57">
        <v>17.100000000000001</v>
      </c>
      <c r="L135" s="57">
        <v>17.55</v>
      </c>
      <c r="M135" s="57">
        <v>16.8</v>
      </c>
      <c r="N135" s="57">
        <v>16.95</v>
      </c>
      <c r="O135" s="57">
        <v>68</v>
      </c>
      <c r="P135" s="57">
        <v>155</v>
      </c>
      <c r="Q135" s="57">
        <v>23.875</v>
      </c>
      <c r="R135" s="57">
        <v>32.242400000000004</v>
      </c>
      <c r="S135" s="57">
        <v>23.324100000000001</v>
      </c>
      <c r="T135" s="57">
        <v>29.269600000000001</v>
      </c>
      <c r="U135" s="77">
        <v>0.73118279569892475</v>
      </c>
      <c r="V135" s="24" t="s">
        <v>6134</v>
      </c>
      <c r="W135" s="216" t="s">
        <v>5967</v>
      </c>
      <c r="X135" s="216" t="s">
        <v>6007</v>
      </c>
      <c r="Y135" s="24" t="s">
        <v>6338</v>
      </c>
      <c r="Z135" s="24" t="s">
        <v>6017</v>
      </c>
      <c r="AA135" s="24" t="s">
        <v>6000</v>
      </c>
      <c r="AB135" s="24" t="s">
        <v>5976</v>
      </c>
      <c r="AC135" s="24" t="s">
        <v>5990</v>
      </c>
    </row>
    <row r="136" spans="1:29" s="169" customFormat="1">
      <c r="A136" s="24">
        <v>1540</v>
      </c>
      <c r="B136" s="24" t="s">
        <v>155</v>
      </c>
      <c r="C136" s="57">
        <v>16.149999999999999</v>
      </c>
      <c r="D136" s="57">
        <v>16.2</v>
      </c>
      <c r="E136" s="57">
        <v>15.25</v>
      </c>
      <c r="F136" s="57">
        <v>15.3</v>
      </c>
      <c r="G136" s="57">
        <v>15.25</v>
      </c>
      <c r="H136" s="57">
        <v>15.25</v>
      </c>
      <c r="I136" s="57">
        <v>14.7</v>
      </c>
      <c r="J136" s="57">
        <v>15.1</v>
      </c>
      <c r="K136" s="57">
        <v>15.2</v>
      </c>
      <c r="L136" s="57">
        <v>15.25</v>
      </c>
      <c r="M136" s="57">
        <v>15</v>
      </c>
      <c r="N136" s="57">
        <v>15.2</v>
      </c>
      <c r="O136" s="57">
        <v>45</v>
      </c>
      <c r="P136" s="57">
        <v>615</v>
      </c>
      <c r="Q136" s="57">
        <v>30.881699999999999</v>
      </c>
      <c r="R136" s="57">
        <v>46.087600000000002</v>
      </c>
      <c r="S136" s="57">
        <v>27.5322</v>
      </c>
      <c r="T136" s="57">
        <v>39.902500000000003</v>
      </c>
      <c r="U136" s="77">
        <v>0.12195121951219512</v>
      </c>
      <c r="V136" s="24" t="s">
        <v>6539</v>
      </c>
      <c r="W136" s="216" t="s">
        <v>5967</v>
      </c>
      <c r="X136" s="216" t="s">
        <v>5971</v>
      </c>
      <c r="Y136" s="24" t="s">
        <v>5964</v>
      </c>
      <c r="Z136" s="24" t="s">
        <v>6060</v>
      </c>
      <c r="AA136" s="24" t="s">
        <v>6511</v>
      </c>
      <c r="AB136" s="24" t="s">
        <v>5990</v>
      </c>
      <c r="AC136" s="24" t="s">
        <v>6033</v>
      </c>
    </row>
    <row r="137" spans="1:29" s="169" customFormat="1">
      <c r="A137" s="24">
        <v>1541</v>
      </c>
      <c r="B137" s="24" t="s">
        <v>156</v>
      </c>
      <c r="C137" s="57">
        <v>47.2</v>
      </c>
      <c r="D137" s="57">
        <v>47.75</v>
      </c>
      <c r="E137" s="57">
        <v>44.5</v>
      </c>
      <c r="F137" s="57">
        <v>44.5</v>
      </c>
      <c r="G137" s="57">
        <v>45.1</v>
      </c>
      <c r="H137" s="57">
        <v>45.1</v>
      </c>
      <c r="I137" s="57">
        <v>41.4</v>
      </c>
      <c r="J137" s="57">
        <v>41.9</v>
      </c>
      <c r="K137" s="57">
        <v>43.7</v>
      </c>
      <c r="L137" s="57">
        <v>43.7</v>
      </c>
      <c r="M137" s="57">
        <v>41.85</v>
      </c>
      <c r="N137" s="57">
        <v>43.25</v>
      </c>
      <c r="O137" s="57">
        <v>63</v>
      </c>
      <c r="P137" s="57">
        <v>223</v>
      </c>
      <c r="Q137" s="57">
        <v>16.0715</v>
      </c>
      <c r="R137" s="57">
        <v>28.794599999999999</v>
      </c>
      <c r="S137" s="57">
        <v>16.643799999999999</v>
      </c>
      <c r="T137" s="57">
        <v>24.744299999999999</v>
      </c>
      <c r="U137" s="77">
        <v>0.4708520179372197</v>
      </c>
      <c r="V137" s="24" t="s">
        <v>6108</v>
      </c>
      <c r="W137" s="216" t="s">
        <v>6039</v>
      </c>
      <c r="X137" s="216" t="s">
        <v>6007</v>
      </c>
      <c r="Y137" s="24" t="s">
        <v>6004</v>
      </c>
      <c r="Z137" s="24" t="s">
        <v>6024</v>
      </c>
      <c r="AA137" s="24" t="s">
        <v>6060</v>
      </c>
      <c r="AB137" s="24" t="s">
        <v>5979</v>
      </c>
      <c r="AC137" s="24" t="s">
        <v>6033</v>
      </c>
    </row>
    <row r="138" spans="1:29" s="169" customFormat="1">
      <c r="A138" s="24">
        <v>1558</v>
      </c>
      <c r="B138" s="24" t="s">
        <v>157</v>
      </c>
      <c r="C138" s="57">
        <v>163.5</v>
      </c>
      <c r="D138" s="57">
        <v>164.5</v>
      </c>
      <c r="E138" s="57">
        <v>162</v>
      </c>
      <c r="F138" s="57">
        <v>162.5</v>
      </c>
      <c r="G138" s="57">
        <v>163</v>
      </c>
      <c r="H138" s="57">
        <v>164.5</v>
      </c>
      <c r="I138" s="57">
        <v>147</v>
      </c>
      <c r="J138" s="57">
        <v>148</v>
      </c>
      <c r="K138" s="57">
        <v>148</v>
      </c>
      <c r="L138" s="57">
        <v>149</v>
      </c>
      <c r="M138" s="57">
        <v>145.5</v>
      </c>
      <c r="N138" s="57">
        <v>146.5</v>
      </c>
      <c r="O138" s="57">
        <v>471</v>
      </c>
      <c r="P138" s="57">
        <v>2024</v>
      </c>
      <c r="Q138" s="57">
        <v>18.494299999999999</v>
      </c>
      <c r="R138" s="57">
        <v>31.9831</v>
      </c>
      <c r="S138" s="57">
        <v>13.747999999999999</v>
      </c>
      <c r="T138" s="57">
        <v>25.904699999999998</v>
      </c>
      <c r="U138" s="77">
        <v>0.38784584980237152</v>
      </c>
      <c r="V138" s="24" t="s">
        <v>6296</v>
      </c>
      <c r="W138" s="216" t="s">
        <v>5967</v>
      </c>
      <c r="X138" s="216" t="s">
        <v>6007</v>
      </c>
      <c r="Y138" s="24" t="s">
        <v>5984</v>
      </c>
      <c r="Z138" s="24" t="s">
        <v>5964</v>
      </c>
      <c r="AA138" s="24" t="s">
        <v>5984</v>
      </c>
      <c r="AB138" s="24" t="s">
        <v>5991</v>
      </c>
      <c r="AC138" s="24" t="s">
        <v>5991</v>
      </c>
    </row>
    <row r="139" spans="1:29" s="169" customFormat="1">
      <c r="A139" s="24">
        <v>1560</v>
      </c>
      <c r="B139" s="24" t="s">
        <v>158</v>
      </c>
      <c r="C139" s="57">
        <v>67.599999999999994</v>
      </c>
      <c r="D139" s="57">
        <v>68</v>
      </c>
      <c r="E139" s="57">
        <v>65.400000000000006</v>
      </c>
      <c r="F139" s="57">
        <v>65.7</v>
      </c>
      <c r="G139" s="57">
        <v>65.8</v>
      </c>
      <c r="H139" s="57">
        <v>66.599999999999994</v>
      </c>
      <c r="I139" s="57">
        <v>62.2</v>
      </c>
      <c r="J139" s="57">
        <v>63.1</v>
      </c>
      <c r="K139" s="57">
        <v>64</v>
      </c>
      <c r="L139" s="57">
        <v>64.5</v>
      </c>
      <c r="M139" s="57">
        <v>63.4</v>
      </c>
      <c r="N139" s="57">
        <v>64.3</v>
      </c>
      <c r="O139" s="57">
        <v>515</v>
      </c>
      <c r="P139" s="57">
        <v>1735</v>
      </c>
      <c r="Q139" s="57">
        <v>28.9253</v>
      </c>
      <c r="R139" s="57">
        <v>42.161299999999997</v>
      </c>
      <c r="S139" s="57">
        <v>25.765000000000001</v>
      </c>
      <c r="T139" s="57">
        <v>36.695900000000002</v>
      </c>
      <c r="U139" s="77">
        <v>0.49471661863592697</v>
      </c>
      <c r="V139" s="24" t="s">
        <v>6083</v>
      </c>
      <c r="W139" s="216" t="s">
        <v>5967</v>
      </c>
      <c r="X139" s="216" t="s">
        <v>5971</v>
      </c>
      <c r="Y139" s="24" t="s">
        <v>5962</v>
      </c>
      <c r="Z139" s="24" t="s">
        <v>5964</v>
      </c>
      <c r="AA139" s="24" t="s">
        <v>6452</v>
      </c>
      <c r="AB139" s="24" t="s">
        <v>5990</v>
      </c>
      <c r="AC139" s="24" t="s">
        <v>5970</v>
      </c>
    </row>
    <row r="140" spans="1:29" s="169" customFormat="1">
      <c r="A140" s="24">
        <v>1563</v>
      </c>
      <c r="B140" s="24" t="s">
        <v>1921</v>
      </c>
      <c r="C140" s="57">
        <v>60</v>
      </c>
      <c r="D140" s="57">
        <v>60.3</v>
      </c>
      <c r="E140" s="57">
        <v>56.9</v>
      </c>
      <c r="F140" s="57">
        <v>57.1</v>
      </c>
      <c r="G140" s="57">
        <v>57.2</v>
      </c>
      <c r="H140" s="57">
        <v>57.2</v>
      </c>
      <c r="I140" s="57">
        <v>53.3</v>
      </c>
      <c r="J140" s="57">
        <v>53.6</v>
      </c>
      <c r="K140" s="57">
        <v>53.8</v>
      </c>
      <c r="L140" s="57">
        <v>55</v>
      </c>
      <c r="M140" s="57">
        <v>53.6</v>
      </c>
      <c r="N140" s="57">
        <v>54.2</v>
      </c>
      <c r="O140" s="57">
        <v>529</v>
      </c>
      <c r="P140" s="57">
        <v>2035</v>
      </c>
      <c r="Q140" s="57">
        <v>37.5334</v>
      </c>
      <c r="R140" s="57">
        <v>52.325699999999998</v>
      </c>
      <c r="S140" s="57">
        <v>27.022300000000001</v>
      </c>
      <c r="T140" s="57">
        <v>43.891199999999998</v>
      </c>
      <c r="U140" s="77">
        <v>0.43325143325143323</v>
      </c>
      <c r="V140" s="24" t="s">
        <v>6123</v>
      </c>
      <c r="W140" s="216" t="s">
        <v>5967</v>
      </c>
      <c r="X140" s="216" t="s">
        <v>5971</v>
      </c>
      <c r="Y140" s="24" t="s">
        <v>5964</v>
      </c>
      <c r="Z140" s="24" t="s">
        <v>6024</v>
      </c>
      <c r="AA140" s="24" t="s">
        <v>6240</v>
      </c>
      <c r="AB140" s="24" t="s">
        <v>5976</v>
      </c>
      <c r="AC140" s="24" t="s">
        <v>5965</v>
      </c>
    </row>
    <row r="141" spans="1:29" s="169" customFormat="1">
      <c r="A141" s="24">
        <v>1565</v>
      </c>
      <c r="B141" s="24" t="s">
        <v>159</v>
      </c>
      <c r="C141" s="57">
        <v>355.5</v>
      </c>
      <c r="D141" s="57">
        <v>360.5</v>
      </c>
      <c r="E141" s="57">
        <v>340</v>
      </c>
      <c r="F141" s="57">
        <v>340</v>
      </c>
      <c r="G141" s="57">
        <v>340</v>
      </c>
      <c r="H141" s="57">
        <v>358</v>
      </c>
      <c r="I141" s="57">
        <v>325</v>
      </c>
      <c r="J141" s="57">
        <v>333</v>
      </c>
      <c r="K141" s="57">
        <v>342</v>
      </c>
      <c r="L141" s="57">
        <v>343</v>
      </c>
      <c r="M141" s="57">
        <v>335</v>
      </c>
      <c r="N141" s="57">
        <v>337</v>
      </c>
      <c r="O141" s="57">
        <v>460</v>
      </c>
      <c r="P141" s="57">
        <v>3656</v>
      </c>
      <c r="Q141" s="57">
        <v>47.914499999999997</v>
      </c>
      <c r="R141" s="57">
        <v>61.821599999999997</v>
      </c>
      <c r="S141" s="57">
        <v>36.387500000000003</v>
      </c>
      <c r="T141" s="57">
        <v>53.343600000000002</v>
      </c>
      <c r="U141" s="77">
        <v>0.20970094821298324</v>
      </c>
      <c r="V141" s="24" t="s">
        <v>6540</v>
      </c>
      <c r="W141" s="216" t="s">
        <v>5967</v>
      </c>
      <c r="X141" s="216" t="s">
        <v>5961</v>
      </c>
      <c r="Y141" s="24" t="s">
        <v>6004</v>
      </c>
      <c r="Z141" s="24" t="s">
        <v>6000</v>
      </c>
      <c r="AA141" s="24" t="s">
        <v>5984</v>
      </c>
      <c r="AB141" s="24" t="s">
        <v>5965</v>
      </c>
      <c r="AC141" s="24" t="s">
        <v>5991</v>
      </c>
    </row>
    <row r="142" spans="1:29" s="169" customFormat="1">
      <c r="A142" s="24">
        <v>1568</v>
      </c>
      <c r="B142" s="24" t="s">
        <v>161</v>
      </c>
      <c r="C142" s="57">
        <v>26.5</v>
      </c>
      <c r="D142" s="57">
        <v>26.5</v>
      </c>
      <c r="E142" s="57">
        <v>24</v>
      </c>
      <c r="F142" s="57">
        <v>24.1</v>
      </c>
      <c r="G142" s="57">
        <v>24.15</v>
      </c>
      <c r="H142" s="57">
        <v>24.15</v>
      </c>
      <c r="I142" s="57">
        <v>22.1</v>
      </c>
      <c r="J142" s="57">
        <v>22.3</v>
      </c>
      <c r="K142" s="57">
        <v>22.8</v>
      </c>
      <c r="L142" s="57">
        <v>23.4</v>
      </c>
      <c r="M142" s="57">
        <v>22.5</v>
      </c>
      <c r="N142" s="57">
        <v>22.9</v>
      </c>
      <c r="O142" s="57">
        <v>334</v>
      </c>
      <c r="P142" s="57">
        <v>1165</v>
      </c>
      <c r="Q142" s="57">
        <v>22.297699999999999</v>
      </c>
      <c r="R142" s="57">
        <v>37.503300000000003</v>
      </c>
      <c r="S142" s="57">
        <v>18.077999999999999</v>
      </c>
      <c r="T142" s="57">
        <v>31.028199999999998</v>
      </c>
      <c r="U142" s="77">
        <v>0.47782546494992845</v>
      </c>
      <c r="V142" s="24" t="s">
        <v>6123</v>
      </c>
      <c r="W142" s="216" t="s">
        <v>5967</v>
      </c>
      <c r="X142" s="216" t="s">
        <v>6007</v>
      </c>
      <c r="Y142" s="24" t="s">
        <v>6024</v>
      </c>
      <c r="Z142" s="24" t="s">
        <v>6024</v>
      </c>
      <c r="AA142" s="24" t="s">
        <v>5969</v>
      </c>
      <c r="AB142" s="24" t="s">
        <v>5976</v>
      </c>
      <c r="AC142" s="24" t="s">
        <v>5991</v>
      </c>
    </row>
    <row r="143" spans="1:29" s="169" customFormat="1">
      <c r="A143" s="24">
        <v>1569</v>
      </c>
      <c r="B143" s="24" t="s">
        <v>162</v>
      </c>
      <c r="C143" s="57">
        <v>27.65</v>
      </c>
      <c r="D143" s="57">
        <v>28.3</v>
      </c>
      <c r="E143" s="57">
        <v>25.75</v>
      </c>
      <c r="F143" s="57">
        <v>25.8</v>
      </c>
      <c r="G143" s="57">
        <v>25.8</v>
      </c>
      <c r="H143" s="57">
        <v>25.8</v>
      </c>
      <c r="I143" s="57">
        <v>24.15</v>
      </c>
      <c r="J143" s="57">
        <v>24.6</v>
      </c>
      <c r="K143" s="57">
        <v>24.85</v>
      </c>
      <c r="L143" s="57">
        <v>25.45</v>
      </c>
      <c r="M143" s="57">
        <v>24.85</v>
      </c>
      <c r="N143" s="57">
        <v>24.95</v>
      </c>
      <c r="O143" s="57">
        <v>471</v>
      </c>
      <c r="P143" s="57">
        <v>2408</v>
      </c>
      <c r="Q143" s="57">
        <v>29.870100000000001</v>
      </c>
      <c r="R143" s="57">
        <v>43.388199999999998</v>
      </c>
      <c r="S143" s="57">
        <v>23.246700000000001</v>
      </c>
      <c r="T143" s="57">
        <v>36.674399999999999</v>
      </c>
      <c r="U143" s="77">
        <v>0.32599667774086377</v>
      </c>
      <c r="V143" s="24" t="s">
        <v>6123</v>
      </c>
      <c r="W143" s="216" t="s">
        <v>5967</v>
      </c>
      <c r="X143" s="216" t="s">
        <v>6007</v>
      </c>
      <c r="Y143" s="24" t="s">
        <v>5964</v>
      </c>
      <c r="Z143" s="24" t="s">
        <v>6024</v>
      </c>
      <c r="AA143" s="24" t="s">
        <v>6215</v>
      </c>
      <c r="AB143" s="24" t="s">
        <v>6033</v>
      </c>
      <c r="AC143" s="24" t="s">
        <v>5979</v>
      </c>
    </row>
    <row r="144" spans="1:29" s="169" customFormat="1">
      <c r="A144" s="24">
        <v>1570</v>
      </c>
      <c r="B144" s="24" t="s">
        <v>163</v>
      </c>
      <c r="C144" s="57">
        <v>17.649999999999999</v>
      </c>
      <c r="D144" s="57">
        <v>19.600000000000001</v>
      </c>
      <c r="E144" s="57">
        <v>17.149999999999999</v>
      </c>
      <c r="F144" s="57">
        <v>18.100000000000001</v>
      </c>
      <c r="G144" s="57">
        <v>18.25</v>
      </c>
      <c r="H144" s="57">
        <v>18.3</v>
      </c>
      <c r="I144" s="57">
        <v>15.9</v>
      </c>
      <c r="J144" s="57">
        <v>16.05</v>
      </c>
      <c r="K144" s="57">
        <v>16.149999999999999</v>
      </c>
      <c r="L144" s="57">
        <v>16.55</v>
      </c>
      <c r="M144" s="57">
        <v>16.149999999999999</v>
      </c>
      <c r="N144" s="57">
        <v>16.399999999999999</v>
      </c>
      <c r="O144" s="57">
        <v>426</v>
      </c>
      <c r="P144" s="57">
        <v>3844</v>
      </c>
      <c r="Q144" s="57">
        <v>41.440800000000003</v>
      </c>
      <c r="R144" s="57">
        <v>49.109699999999997</v>
      </c>
      <c r="S144" s="57">
        <v>32.131700000000002</v>
      </c>
      <c r="T144" s="57">
        <v>43.450400000000002</v>
      </c>
      <c r="U144" s="77">
        <v>0.18470343392299687</v>
      </c>
      <c r="V144" s="24" t="s">
        <v>6038</v>
      </c>
      <c r="W144" s="216" t="s">
        <v>5967</v>
      </c>
      <c r="X144" s="216" t="s">
        <v>5971</v>
      </c>
      <c r="Y144" s="24" t="s">
        <v>5963</v>
      </c>
      <c r="Z144" s="24" t="s">
        <v>5964</v>
      </c>
      <c r="AA144" s="24" t="s">
        <v>6055</v>
      </c>
      <c r="AB144" s="24" t="s">
        <v>5986</v>
      </c>
      <c r="AC144" s="24" t="s">
        <v>5979</v>
      </c>
    </row>
    <row r="145" spans="1:29" s="169" customFormat="1">
      <c r="A145" s="24">
        <v>1580</v>
      </c>
      <c r="B145" s="24" t="s">
        <v>164</v>
      </c>
      <c r="C145" s="57">
        <v>111.5</v>
      </c>
      <c r="D145" s="57">
        <v>111.5</v>
      </c>
      <c r="E145" s="57">
        <v>108</v>
      </c>
      <c r="F145" s="57">
        <v>108.5</v>
      </c>
      <c r="G145" s="57">
        <v>108.5</v>
      </c>
      <c r="H145" s="57">
        <v>108.5</v>
      </c>
      <c r="I145" s="57">
        <v>105.5</v>
      </c>
      <c r="J145" s="57">
        <v>106.5</v>
      </c>
      <c r="K145" s="57">
        <v>107.5</v>
      </c>
      <c r="L145" s="57">
        <v>108.5</v>
      </c>
      <c r="M145" s="57">
        <v>107</v>
      </c>
      <c r="N145" s="57">
        <v>108</v>
      </c>
      <c r="O145" s="57">
        <v>158</v>
      </c>
      <c r="P145" s="57">
        <v>577</v>
      </c>
      <c r="Q145" s="57">
        <v>58.650100000000002</v>
      </c>
      <c r="R145" s="57">
        <v>70.181200000000004</v>
      </c>
      <c r="S145" s="57">
        <v>51.9206</v>
      </c>
      <c r="T145" s="57">
        <v>64.094300000000004</v>
      </c>
      <c r="U145" s="77">
        <v>0.45638359329867129</v>
      </c>
      <c r="V145" s="24" t="s">
        <v>6541</v>
      </c>
      <c r="W145" s="216" t="s">
        <v>5967</v>
      </c>
      <c r="X145" s="216" t="s">
        <v>5961</v>
      </c>
      <c r="Y145" s="24" t="s">
        <v>6209</v>
      </c>
      <c r="Z145" s="24" t="s">
        <v>6017</v>
      </c>
      <c r="AA145" s="24" t="s">
        <v>6218</v>
      </c>
      <c r="AB145" s="24" t="s">
        <v>5991</v>
      </c>
      <c r="AC145" s="24" t="s">
        <v>5991</v>
      </c>
    </row>
    <row r="146" spans="1:29" s="169" customFormat="1">
      <c r="A146" s="24">
        <v>1582</v>
      </c>
      <c r="B146" s="24" t="s">
        <v>165</v>
      </c>
      <c r="C146" s="57">
        <v>78</v>
      </c>
      <c r="D146" s="57">
        <v>78</v>
      </c>
      <c r="E146" s="57">
        <v>75.099999999999994</v>
      </c>
      <c r="F146" s="57">
        <v>76.5</v>
      </c>
      <c r="G146" s="57">
        <v>76.400000000000006</v>
      </c>
      <c r="H146" s="57">
        <v>76.400000000000006</v>
      </c>
      <c r="I146" s="57">
        <v>63.5</v>
      </c>
      <c r="J146" s="57">
        <v>63.9</v>
      </c>
      <c r="K146" s="57">
        <v>63.5</v>
      </c>
      <c r="L146" s="57">
        <v>66.5</v>
      </c>
      <c r="M146" s="57">
        <v>63</v>
      </c>
      <c r="N146" s="57">
        <v>66.400000000000006</v>
      </c>
      <c r="O146" s="57">
        <v>1660</v>
      </c>
      <c r="P146" s="57">
        <v>4607</v>
      </c>
      <c r="Q146" s="57"/>
      <c r="R146" s="57"/>
      <c r="S146" s="57"/>
      <c r="T146" s="57"/>
      <c r="U146" s="77">
        <v>0.60053541711887715</v>
      </c>
      <c r="V146" s="24" t="s">
        <v>6542</v>
      </c>
      <c r="W146" s="216" t="s">
        <v>5993</v>
      </c>
      <c r="X146" s="216" t="s">
        <v>5993</v>
      </c>
      <c r="Y146" s="24" t="s">
        <v>6017</v>
      </c>
      <c r="Z146" s="24" t="s">
        <v>6024</v>
      </c>
      <c r="AA146" s="24" t="s">
        <v>5982</v>
      </c>
      <c r="AB146" s="24" t="s">
        <v>5979</v>
      </c>
      <c r="AC146" s="24" t="s">
        <v>5965</v>
      </c>
    </row>
    <row r="147" spans="1:29" s="169" customFormat="1">
      <c r="A147" s="24">
        <v>1584</v>
      </c>
      <c r="B147" s="24" t="s">
        <v>167</v>
      </c>
      <c r="C147" s="57">
        <v>14.05</v>
      </c>
      <c r="D147" s="57">
        <v>15.2</v>
      </c>
      <c r="E147" s="57">
        <v>14</v>
      </c>
      <c r="F147" s="57">
        <v>14.9</v>
      </c>
      <c r="G147" s="57">
        <v>15.1</v>
      </c>
      <c r="H147" s="57">
        <v>15.1</v>
      </c>
      <c r="I147" s="57">
        <v>13.5</v>
      </c>
      <c r="J147" s="57">
        <v>14.05</v>
      </c>
      <c r="K147" s="57">
        <v>14.05</v>
      </c>
      <c r="L147" s="57">
        <v>14.4</v>
      </c>
      <c r="M147" s="57">
        <v>14</v>
      </c>
      <c r="N147" s="57">
        <v>14.25</v>
      </c>
      <c r="O147" s="57">
        <v>280</v>
      </c>
      <c r="P147" s="57">
        <v>1414</v>
      </c>
      <c r="Q147" s="57">
        <v>45.866199999999999</v>
      </c>
      <c r="R147" s="57">
        <v>45.358600000000003</v>
      </c>
      <c r="S147" s="57">
        <v>43.718499999999999</v>
      </c>
      <c r="T147" s="57">
        <v>44.811900000000001</v>
      </c>
      <c r="U147" s="77">
        <v>0.33003300330033003</v>
      </c>
      <c r="V147" s="24" t="s">
        <v>6533</v>
      </c>
      <c r="W147" s="216" t="s">
        <v>5960</v>
      </c>
      <c r="X147" s="216" t="s">
        <v>5971</v>
      </c>
      <c r="Y147" s="24" t="s">
        <v>5982</v>
      </c>
      <c r="Z147" s="24" t="s">
        <v>6024</v>
      </c>
      <c r="AA147" s="24" t="s">
        <v>6016</v>
      </c>
      <c r="AB147" s="24" t="s">
        <v>5986</v>
      </c>
      <c r="AC147" s="24" t="s">
        <v>5965</v>
      </c>
    </row>
    <row r="148" spans="1:29" s="169" customFormat="1">
      <c r="A148" s="24">
        <v>1585</v>
      </c>
      <c r="B148" s="24" t="s">
        <v>1939</v>
      </c>
      <c r="C148" s="57">
        <v>12.3</v>
      </c>
      <c r="D148" s="57">
        <v>12.45</v>
      </c>
      <c r="E148" s="57">
        <v>11.8</v>
      </c>
      <c r="F148" s="57">
        <v>12.25</v>
      </c>
      <c r="G148" s="57">
        <v>12.25</v>
      </c>
      <c r="H148" s="57">
        <v>12.95</v>
      </c>
      <c r="I148" s="57">
        <v>11.9</v>
      </c>
      <c r="J148" s="57">
        <v>12.3</v>
      </c>
      <c r="K148" s="57">
        <v>12.55</v>
      </c>
      <c r="L148" s="57">
        <v>13</v>
      </c>
      <c r="M148" s="57">
        <v>12.45</v>
      </c>
      <c r="N148" s="57">
        <v>12.5</v>
      </c>
      <c r="O148" s="57">
        <v>148</v>
      </c>
      <c r="P148" s="57">
        <v>583</v>
      </c>
      <c r="Q148" s="57"/>
      <c r="R148" s="57"/>
      <c r="S148" s="57"/>
      <c r="T148" s="57"/>
      <c r="U148" s="77">
        <v>0.42309891366495139</v>
      </c>
      <c r="V148" s="24" t="s">
        <v>6543</v>
      </c>
      <c r="W148" s="216" t="s">
        <v>5993</v>
      </c>
      <c r="X148" s="216" t="s">
        <v>5993</v>
      </c>
      <c r="Y148" s="24" t="s">
        <v>5994</v>
      </c>
      <c r="Z148" s="24" t="s">
        <v>5969</v>
      </c>
      <c r="AA148" s="24" t="s">
        <v>5978</v>
      </c>
      <c r="AB148" s="24" t="s">
        <v>6033</v>
      </c>
      <c r="AC148" s="24" t="s">
        <v>5965</v>
      </c>
    </row>
    <row r="149" spans="1:29" s="169" customFormat="1">
      <c r="A149" s="24">
        <v>1586</v>
      </c>
      <c r="B149" s="24" t="s">
        <v>168</v>
      </c>
      <c r="C149" s="57">
        <v>42</v>
      </c>
      <c r="D149" s="57">
        <v>42.2</v>
      </c>
      <c r="E149" s="57">
        <v>40.299999999999997</v>
      </c>
      <c r="F149" s="57">
        <v>40.6</v>
      </c>
      <c r="G149" s="57">
        <v>40.700000000000003</v>
      </c>
      <c r="H149" s="57">
        <v>40.799999999999997</v>
      </c>
      <c r="I149" s="57">
        <v>39.200000000000003</v>
      </c>
      <c r="J149" s="57">
        <v>39.450000000000003</v>
      </c>
      <c r="K149" s="57">
        <v>39.4</v>
      </c>
      <c r="L149" s="57">
        <v>39.700000000000003</v>
      </c>
      <c r="M149" s="57">
        <v>39</v>
      </c>
      <c r="N149" s="57">
        <v>39.4</v>
      </c>
      <c r="O149" s="57">
        <v>326</v>
      </c>
      <c r="P149" s="57">
        <v>1047</v>
      </c>
      <c r="Q149" s="57">
        <v>20.143899999999999</v>
      </c>
      <c r="R149" s="57">
        <v>32.494500000000002</v>
      </c>
      <c r="S149" s="57">
        <v>15.334</v>
      </c>
      <c r="T149" s="57">
        <v>26.7743</v>
      </c>
      <c r="U149" s="77">
        <v>0.51894301177968793</v>
      </c>
      <c r="V149" s="24" t="s">
        <v>6544</v>
      </c>
      <c r="W149" s="216" t="s">
        <v>5967</v>
      </c>
      <c r="X149" s="216" t="s">
        <v>6007</v>
      </c>
      <c r="Y149" s="24" t="s">
        <v>5962</v>
      </c>
      <c r="Z149" s="24" t="s">
        <v>5962</v>
      </c>
      <c r="AA149" s="24" t="s">
        <v>6121</v>
      </c>
      <c r="AB149" s="24" t="s">
        <v>5986</v>
      </c>
      <c r="AC149" s="24" t="s">
        <v>5976</v>
      </c>
    </row>
    <row r="150" spans="1:29" s="169" customFormat="1">
      <c r="A150" s="24">
        <v>1587</v>
      </c>
      <c r="B150" s="24" t="s">
        <v>1943</v>
      </c>
      <c r="C150" s="57">
        <v>29.1</v>
      </c>
      <c r="D150" s="57">
        <v>29.15</v>
      </c>
      <c r="E150" s="57">
        <v>27.6</v>
      </c>
      <c r="F150" s="57">
        <v>27.85</v>
      </c>
      <c r="G150" s="57">
        <v>27.5</v>
      </c>
      <c r="H150" s="57">
        <v>27.8</v>
      </c>
      <c r="I150" s="57">
        <v>26.35</v>
      </c>
      <c r="J150" s="57">
        <v>26.75</v>
      </c>
      <c r="K150" s="57">
        <v>27</v>
      </c>
      <c r="L150" s="57">
        <v>27.55</v>
      </c>
      <c r="M150" s="57">
        <v>26.65</v>
      </c>
      <c r="N150" s="57">
        <v>27.55</v>
      </c>
      <c r="O150" s="57">
        <v>184</v>
      </c>
      <c r="P150" s="57">
        <v>833</v>
      </c>
      <c r="Q150" s="57">
        <v>26.5425</v>
      </c>
      <c r="R150" s="57">
        <v>41.299599999999998</v>
      </c>
      <c r="S150" s="57">
        <v>25.6158</v>
      </c>
      <c r="T150" s="57">
        <v>36.071599999999997</v>
      </c>
      <c r="U150" s="77">
        <v>0.36814725890356143</v>
      </c>
      <c r="V150" s="24" t="s">
        <v>6545</v>
      </c>
      <c r="W150" s="216" t="s">
        <v>5967</v>
      </c>
      <c r="X150" s="216" t="s">
        <v>5971</v>
      </c>
      <c r="Y150" s="24" t="s">
        <v>5964</v>
      </c>
      <c r="Z150" s="24" t="s">
        <v>5962</v>
      </c>
      <c r="AA150" s="24" t="s">
        <v>6126</v>
      </c>
      <c r="AB150" s="24" t="s">
        <v>5979</v>
      </c>
      <c r="AC150" s="24" t="s">
        <v>5986</v>
      </c>
    </row>
    <row r="151" spans="1:29" s="169" customFormat="1">
      <c r="A151" s="24">
        <v>1589</v>
      </c>
      <c r="B151" s="24" t="s">
        <v>169</v>
      </c>
      <c r="C151" s="57">
        <v>73.900000000000006</v>
      </c>
      <c r="D151" s="57">
        <v>73.900000000000006</v>
      </c>
      <c r="E151" s="57">
        <v>69</v>
      </c>
      <c r="F151" s="57">
        <v>69</v>
      </c>
      <c r="G151" s="57">
        <v>68.5</v>
      </c>
      <c r="H151" s="57">
        <v>69.3</v>
      </c>
      <c r="I151" s="57">
        <v>63.7</v>
      </c>
      <c r="J151" s="57">
        <v>64</v>
      </c>
      <c r="K151" s="57">
        <v>64.400000000000006</v>
      </c>
      <c r="L151" s="57">
        <v>65.599999999999994</v>
      </c>
      <c r="M151" s="57">
        <v>64.099999999999994</v>
      </c>
      <c r="N151" s="57">
        <v>64.599999999999994</v>
      </c>
      <c r="O151" s="57">
        <v>798</v>
      </c>
      <c r="P151" s="57">
        <v>2761</v>
      </c>
      <c r="Q151" s="57">
        <v>13.7227</v>
      </c>
      <c r="R151" s="57">
        <v>21.5304</v>
      </c>
      <c r="S151" s="57">
        <v>11.4922</v>
      </c>
      <c r="T151" s="57">
        <v>18.1843</v>
      </c>
      <c r="U151" s="77">
        <v>0.48170952553422675</v>
      </c>
      <c r="V151" s="24" t="s">
        <v>6123</v>
      </c>
      <c r="W151" s="216" t="s">
        <v>5967</v>
      </c>
      <c r="X151" s="216" t="s">
        <v>6047</v>
      </c>
      <c r="Y151" s="24" t="s">
        <v>6058</v>
      </c>
      <c r="Z151" s="24" t="s">
        <v>5964</v>
      </c>
      <c r="AA151" s="24" t="s">
        <v>6068</v>
      </c>
      <c r="AB151" s="24" t="s">
        <v>5996</v>
      </c>
      <c r="AC151" s="24" t="s">
        <v>5990</v>
      </c>
    </row>
    <row r="152" spans="1:29" s="169" customFormat="1">
      <c r="A152" s="24">
        <v>1590</v>
      </c>
      <c r="B152" s="24" t="s">
        <v>170</v>
      </c>
      <c r="C152" s="57">
        <v>928</v>
      </c>
      <c r="D152" s="57">
        <v>952</v>
      </c>
      <c r="E152" s="57">
        <v>910</v>
      </c>
      <c r="F152" s="57">
        <v>920</v>
      </c>
      <c r="G152" s="57">
        <v>920</v>
      </c>
      <c r="H152" s="57">
        <v>930</v>
      </c>
      <c r="I152" s="57">
        <v>844</v>
      </c>
      <c r="J152" s="57">
        <v>844</v>
      </c>
      <c r="K152" s="57">
        <v>850</v>
      </c>
      <c r="L152" s="57">
        <v>883</v>
      </c>
      <c r="M152" s="57">
        <v>839</v>
      </c>
      <c r="N152" s="57">
        <v>839</v>
      </c>
      <c r="O152" s="57">
        <v>1948</v>
      </c>
      <c r="P152" s="57">
        <v>4187</v>
      </c>
      <c r="Q152" s="57">
        <v>15.2318</v>
      </c>
      <c r="R152" s="57">
        <v>27.334499999999998</v>
      </c>
      <c r="S152" s="57">
        <v>10.154500000000001</v>
      </c>
      <c r="T152" s="57">
        <v>21.607800000000001</v>
      </c>
      <c r="U152" s="77">
        <v>0.77541597006607754</v>
      </c>
      <c r="V152" s="24" t="s">
        <v>6546</v>
      </c>
      <c r="W152" s="216" t="s">
        <v>5967</v>
      </c>
      <c r="X152" s="216" t="s">
        <v>6007</v>
      </c>
      <c r="Y152" s="24" t="s">
        <v>6000</v>
      </c>
      <c r="Z152" s="24" t="s">
        <v>6004</v>
      </c>
      <c r="AA152" s="24" t="s">
        <v>6338</v>
      </c>
      <c r="AB152" s="24" t="s">
        <v>6033</v>
      </c>
      <c r="AC152" s="24" t="s">
        <v>5979</v>
      </c>
    </row>
    <row r="153" spans="1:29" s="169" customFormat="1">
      <c r="A153" s="24">
        <v>1591</v>
      </c>
      <c r="B153" s="24" t="s">
        <v>171</v>
      </c>
      <c r="C153" s="57">
        <v>16.05</v>
      </c>
      <c r="D153" s="57">
        <v>16.2</v>
      </c>
      <c r="E153" s="57">
        <v>15.4</v>
      </c>
      <c r="F153" s="57">
        <v>15.4</v>
      </c>
      <c r="G153" s="57">
        <v>15.35</v>
      </c>
      <c r="H153" s="57">
        <v>15.9</v>
      </c>
      <c r="I153" s="57">
        <v>14.5</v>
      </c>
      <c r="J153" s="57">
        <v>15.1</v>
      </c>
      <c r="K153" s="57">
        <v>15</v>
      </c>
      <c r="L153" s="57">
        <v>15.95</v>
      </c>
      <c r="M153" s="57">
        <v>14.4</v>
      </c>
      <c r="N153" s="57">
        <v>15.95</v>
      </c>
      <c r="O153" s="57">
        <v>140</v>
      </c>
      <c r="P153" s="57">
        <v>156</v>
      </c>
      <c r="Q153" s="57">
        <v>9.4106000000000005</v>
      </c>
      <c r="R153" s="57">
        <v>10.462400000000001</v>
      </c>
      <c r="S153" s="57">
        <v>19.521599999999999</v>
      </c>
      <c r="T153" s="57">
        <v>13.482100000000001</v>
      </c>
      <c r="U153" s="77">
        <v>1.4957264957264957</v>
      </c>
      <c r="V153" s="24" t="s">
        <v>6263</v>
      </c>
      <c r="W153" s="216" t="s">
        <v>6337</v>
      </c>
      <c r="X153" s="216" t="s">
        <v>6047</v>
      </c>
      <c r="Y153" s="24" t="s">
        <v>6004</v>
      </c>
      <c r="Z153" s="24" t="s">
        <v>5974</v>
      </c>
      <c r="AA153" s="24" t="s">
        <v>6045</v>
      </c>
      <c r="AB153" s="24" t="s">
        <v>5979</v>
      </c>
      <c r="AC153" s="24" t="s">
        <v>5986</v>
      </c>
    </row>
    <row r="154" spans="1:29" s="169" customFormat="1">
      <c r="A154" s="24">
        <v>1593</v>
      </c>
      <c r="B154" s="24" t="s">
        <v>173</v>
      </c>
      <c r="C154" s="57">
        <v>100.5</v>
      </c>
      <c r="D154" s="57">
        <v>103.5</v>
      </c>
      <c r="E154" s="57">
        <v>98</v>
      </c>
      <c r="F154" s="57">
        <v>98</v>
      </c>
      <c r="G154" s="57">
        <v>99.9</v>
      </c>
      <c r="H154" s="57">
        <v>100</v>
      </c>
      <c r="I154" s="57">
        <v>93</v>
      </c>
      <c r="J154" s="57">
        <v>94.8</v>
      </c>
      <c r="K154" s="57">
        <v>96.5</v>
      </c>
      <c r="L154" s="57">
        <v>97.5</v>
      </c>
      <c r="M154" s="57">
        <v>95.1</v>
      </c>
      <c r="N154" s="57">
        <v>97</v>
      </c>
      <c r="O154" s="57">
        <v>40</v>
      </c>
      <c r="P154" s="57">
        <v>239</v>
      </c>
      <c r="Q154" s="57">
        <v>37.163699999999999</v>
      </c>
      <c r="R154" s="57">
        <v>43.758699999999997</v>
      </c>
      <c r="S154" s="57">
        <v>30.218</v>
      </c>
      <c r="T154" s="57">
        <v>39.245100000000001</v>
      </c>
      <c r="U154" s="77">
        <v>0.2789400278940028</v>
      </c>
      <c r="V154" s="24" t="s">
        <v>6083</v>
      </c>
      <c r="W154" s="216" t="s">
        <v>5967</v>
      </c>
      <c r="X154" s="216" t="s">
        <v>5971</v>
      </c>
      <c r="Y154" s="24" t="s">
        <v>6336</v>
      </c>
      <c r="Z154" s="24" t="s">
        <v>5964</v>
      </c>
      <c r="AA154" s="24" t="s">
        <v>6244</v>
      </c>
      <c r="AB154" s="24" t="s">
        <v>5990</v>
      </c>
      <c r="AC154" s="24" t="s">
        <v>5976</v>
      </c>
    </row>
    <row r="155" spans="1:29" s="169" customFormat="1">
      <c r="A155" s="24">
        <v>1595</v>
      </c>
      <c r="B155" s="24" t="s">
        <v>174</v>
      </c>
      <c r="C155" s="57">
        <v>35.799999999999997</v>
      </c>
      <c r="D155" s="57">
        <v>40.549999999999997</v>
      </c>
      <c r="E155" s="57">
        <v>35</v>
      </c>
      <c r="F155" s="57">
        <v>35</v>
      </c>
      <c r="G155" s="57">
        <v>34.6</v>
      </c>
      <c r="H155" s="57">
        <v>38.799999999999997</v>
      </c>
      <c r="I155" s="57">
        <v>33.4</v>
      </c>
      <c r="J155" s="57">
        <v>37</v>
      </c>
      <c r="K155" s="57">
        <v>37.5</v>
      </c>
      <c r="L155" s="57">
        <v>39.200000000000003</v>
      </c>
      <c r="M155" s="57">
        <v>36.85</v>
      </c>
      <c r="N155" s="57">
        <v>37.5</v>
      </c>
      <c r="O155" s="57">
        <v>614</v>
      </c>
      <c r="P155" s="57">
        <v>1787</v>
      </c>
      <c r="Q155" s="57">
        <v>63.768300000000004</v>
      </c>
      <c r="R155" s="57">
        <v>60.390900000000002</v>
      </c>
      <c r="S155" s="57">
        <v>66.808499999999995</v>
      </c>
      <c r="T155" s="57">
        <v>62.530099999999997</v>
      </c>
      <c r="U155" s="77">
        <v>0.57265435553068456</v>
      </c>
      <c r="V155" s="24" t="s">
        <v>6364</v>
      </c>
      <c r="W155" s="216" t="s">
        <v>6009</v>
      </c>
      <c r="X155" s="216" t="s">
        <v>5961</v>
      </c>
      <c r="Y155" s="24" t="s">
        <v>6200</v>
      </c>
      <c r="Z155" s="24" t="s">
        <v>5982</v>
      </c>
      <c r="AA155" s="24" t="s">
        <v>6164</v>
      </c>
      <c r="AB155" s="24" t="s">
        <v>5996</v>
      </c>
      <c r="AC155" s="24" t="s">
        <v>5991</v>
      </c>
    </row>
    <row r="156" spans="1:29" s="169" customFormat="1">
      <c r="A156" s="24">
        <v>1597</v>
      </c>
      <c r="B156" s="24" t="s">
        <v>175</v>
      </c>
      <c r="C156" s="57">
        <v>102.5</v>
      </c>
      <c r="D156" s="57">
        <v>104.5</v>
      </c>
      <c r="E156" s="57">
        <v>98</v>
      </c>
      <c r="F156" s="57">
        <v>99.9</v>
      </c>
      <c r="G156" s="57">
        <v>99.1</v>
      </c>
      <c r="H156" s="57">
        <v>100</v>
      </c>
      <c r="I156" s="57">
        <v>93.8</v>
      </c>
      <c r="J156" s="57">
        <v>97.4</v>
      </c>
      <c r="K156" s="57">
        <v>100</v>
      </c>
      <c r="L156" s="57">
        <v>102</v>
      </c>
      <c r="M156" s="57">
        <v>98.5</v>
      </c>
      <c r="N156" s="57">
        <v>99.8</v>
      </c>
      <c r="O156" s="57">
        <v>477</v>
      </c>
      <c r="P156" s="57">
        <v>1707</v>
      </c>
      <c r="Q156" s="57">
        <v>19.394200000000001</v>
      </c>
      <c r="R156" s="57">
        <v>31.9434</v>
      </c>
      <c r="S156" s="57">
        <v>19.444099999999999</v>
      </c>
      <c r="T156" s="57">
        <v>27.777000000000001</v>
      </c>
      <c r="U156" s="77">
        <v>0.46572934973637958</v>
      </c>
      <c r="V156" s="24" t="s">
        <v>6547</v>
      </c>
      <c r="W156" s="216" t="s">
        <v>6039</v>
      </c>
      <c r="X156" s="216" t="s">
        <v>6007</v>
      </c>
      <c r="Y156" s="24" t="s">
        <v>5962</v>
      </c>
      <c r="Z156" s="24" t="s">
        <v>5975</v>
      </c>
      <c r="AA156" s="24" t="s">
        <v>6027</v>
      </c>
      <c r="AB156" s="24" t="s">
        <v>5976</v>
      </c>
      <c r="AC156" s="24" t="s">
        <v>5986</v>
      </c>
    </row>
    <row r="157" spans="1:29" s="169" customFormat="1">
      <c r="A157" s="24">
        <v>1598</v>
      </c>
      <c r="B157" s="24" t="s">
        <v>176</v>
      </c>
      <c r="C157" s="57">
        <v>83.8</v>
      </c>
      <c r="D157" s="57">
        <v>83.8</v>
      </c>
      <c r="E157" s="57">
        <v>71.599999999999994</v>
      </c>
      <c r="F157" s="57">
        <v>72.099999999999994</v>
      </c>
      <c r="G157" s="57">
        <v>70.5</v>
      </c>
      <c r="H157" s="57">
        <v>72</v>
      </c>
      <c r="I157" s="57">
        <v>63.5</v>
      </c>
      <c r="J157" s="57">
        <v>63.9</v>
      </c>
      <c r="K157" s="57">
        <v>64.8</v>
      </c>
      <c r="L157" s="57">
        <v>68.5</v>
      </c>
      <c r="M157" s="57">
        <v>64.7</v>
      </c>
      <c r="N157" s="57">
        <v>67</v>
      </c>
      <c r="O157" s="57">
        <v>1165</v>
      </c>
      <c r="P157" s="57">
        <v>4509</v>
      </c>
      <c r="Q157" s="57">
        <v>9.4693000000000005</v>
      </c>
      <c r="R157" s="57">
        <v>20.3048</v>
      </c>
      <c r="S157" s="57">
        <v>9.3431999999999995</v>
      </c>
      <c r="T157" s="57">
        <v>16.6509</v>
      </c>
      <c r="U157" s="77">
        <v>0.43062024099948248</v>
      </c>
      <c r="V157" s="24" t="s">
        <v>6038</v>
      </c>
      <c r="W157" s="216" t="s">
        <v>5967</v>
      </c>
      <c r="X157" s="216" t="s">
        <v>6047</v>
      </c>
      <c r="Y157" s="24" t="s">
        <v>6024</v>
      </c>
      <c r="Z157" s="24" t="s">
        <v>5964</v>
      </c>
      <c r="AA157" s="24" t="s">
        <v>6010</v>
      </c>
      <c r="AB157" s="24" t="s">
        <v>5986</v>
      </c>
      <c r="AC157" s="24" t="s">
        <v>5979</v>
      </c>
    </row>
    <row r="158" spans="1:29" s="169" customFormat="1">
      <c r="A158" s="24">
        <v>1599</v>
      </c>
      <c r="B158" s="24" t="s">
        <v>177</v>
      </c>
      <c r="C158" s="57">
        <v>41.35</v>
      </c>
      <c r="D158" s="57">
        <v>42.45</v>
      </c>
      <c r="E158" s="57">
        <v>40.85</v>
      </c>
      <c r="F158" s="57">
        <v>41.55</v>
      </c>
      <c r="G158" s="57">
        <v>41.2</v>
      </c>
      <c r="H158" s="57">
        <v>41.35</v>
      </c>
      <c r="I158" s="57">
        <v>39.15</v>
      </c>
      <c r="J158" s="57">
        <v>39.5</v>
      </c>
      <c r="K158" s="57">
        <v>39.5</v>
      </c>
      <c r="L158" s="57">
        <v>40.299999999999997</v>
      </c>
      <c r="M158" s="57">
        <v>39.5</v>
      </c>
      <c r="N158" s="57">
        <v>39.85</v>
      </c>
      <c r="O158" s="57">
        <v>188</v>
      </c>
      <c r="P158" s="57">
        <v>715</v>
      </c>
      <c r="Q158" s="57">
        <v>27.8916</v>
      </c>
      <c r="R158" s="57">
        <v>40.4831</v>
      </c>
      <c r="S158" s="57">
        <v>23.4054</v>
      </c>
      <c r="T158" s="57">
        <v>34.790500000000002</v>
      </c>
      <c r="U158" s="77">
        <v>0.43822843822843821</v>
      </c>
      <c r="V158" s="24" t="s">
        <v>6548</v>
      </c>
      <c r="W158" s="216" t="s">
        <v>5967</v>
      </c>
      <c r="X158" s="216" t="s">
        <v>6007</v>
      </c>
      <c r="Y158" s="24" t="s">
        <v>5969</v>
      </c>
      <c r="Z158" s="24" t="s">
        <v>5964</v>
      </c>
      <c r="AA158" s="24" t="s">
        <v>6055</v>
      </c>
      <c r="AB158" s="24" t="s">
        <v>5976</v>
      </c>
      <c r="AC158" s="24" t="s">
        <v>5979</v>
      </c>
    </row>
    <row r="159" spans="1:29" s="169" customFormat="1">
      <c r="A159" s="24">
        <v>1603</v>
      </c>
      <c r="B159" s="24" t="s">
        <v>178</v>
      </c>
      <c r="C159" s="57">
        <v>28.4</v>
      </c>
      <c r="D159" s="57">
        <v>28.7</v>
      </c>
      <c r="E159" s="57">
        <v>26.45</v>
      </c>
      <c r="F159" s="57">
        <v>26.85</v>
      </c>
      <c r="G159" s="57">
        <v>26.9</v>
      </c>
      <c r="H159" s="57">
        <v>28.7</v>
      </c>
      <c r="I159" s="57">
        <v>25.8</v>
      </c>
      <c r="J159" s="57">
        <v>26.9</v>
      </c>
      <c r="K159" s="57">
        <v>27.05</v>
      </c>
      <c r="L159" s="57">
        <v>28.85</v>
      </c>
      <c r="M159" s="57">
        <v>27.05</v>
      </c>
      <c r="N159" s="57">
        <v>28.1</v>
      </c>
      <c r="O159" s="57">
        <v>986</v>
      </c>
      <c r="P159" s="57">
        <v>3504</v>
      </c>
      <c r="Q159" s="57"/>
      <c r="R159" s="57"/>
      <c r="S159" s="57"/>
      <c r="T159" s="57"/>
      <c r="U159" s="77">
        <v>0.46898782343987822</v>
      </c>
      <c r="V159" s="24" t="s">
        <v>6549</v>
      </c>
      <c r="W159" s="216" t="s">
        <v>5993</v>
      </c>
      <c r="X159" s="216" t="s">
        <v>5993</v>
      </c>
      <c r="Y159" s="24" t="s">
        <v>5964</v>
      </c>
      <c r="Z159" s="24" t="s">
        <v>5985</v>
      </c>
      <c r="AA159" s="24" t="s">
        <v>6013</v>
      </c>
      <c r="AB159" s="24" t="s">
        <v>5986</v>
      </c>
      <c r="AC159" s="24" t="s">
        <v>5979</v>
      </c>
    </row>
    <row r="160" spans="1:29" s="169" customFormat="1">
      <c r="A160" s="24">
        <v>1604</v>
      </c>
      <c r="B160" s="24" t="s">
        <v>179</v>
      </c>
      <c r="C160" s="57">
        <v>31.1</v>
      </c>
      <c r="D160" s="57">
        <v>31.1</v>
      </c>
      <c r="E160" s="57">
        <v>30.2</v>
      </c>
      <c r="F160" s="57">
        <v>30.45</v>
      </c>
      <c r="G160" s="57">
        <v>30.4</v>
      </c>
      <c r="H160" s="57">
        <v>30.4</v>
      </c>
      <c r="I160" s="57">
        <v>28.85</v>
      </c>
      <c r="J160" s="57">
        <v>29.1</v>
      </c>
      <c r="K160" s="57">
        <v>29.15</v>
      </c>
      <c r="L160" s="57">
        <v>29.65</v>
      </c>
      <c r="M160" s="57">
        <v>29.15</v>
      </c>
      <c r="N160" s="57">
        <v>29.6</v>
      </c>
      <c r="O160" s="57">
        <v>1008</v>
      </c>
      <c r="P160" s="57">
        <v>4558</v>
      </c>
      <c r="Q160" s="57"/>
      <c r="R160" s="57"/>
      <c r="S160" s="57"/>
      <c r="T160" s="57"/>
      <c r="U160" s="77">
        <v>0.36858271171566476</v>
      </c>
      <c r="V160" s="24" t="s">
        <v>6038</v>
      </c>
      <c r="W160" s="216" t="s">
        <v>5993</v>
      </c>
      <c r="X160" s="216" t="s">
        <v>5993</v>
      </c>
      <c r="Y160" s="24" t="s">
        <v>6017</v>
      </c>
      <c r="Z160" s="24" t="s">
        <v>6024</v>
      </c>
      <c r="AA160" s="24" t="s">
        <v>6055</v>
      </c>
      <c r="AB160" s="24" t="s">
        <v>5965</v>
      </c>
      <c r="AC160" s="24" t="s">
        <v>5979</v>
      </c>
    </row>
    <row r="161" spans="1:29" s="169" customFormat="1">
      <c r="A161" s="24">
        <v>1605</v>
      </c>
      <c r="B161" s="24" t="s">
        <v>180</v>
      </c>
      <c r="C161" s="57">
        <v>27.5</v>
      </c>
      <c r="D161" s="57">
        <v>28.15</v>
      </c>
      <c r="E161" s="57">
        <v>26.35</v>
      </c>
      <c r="F161" s="57">
        <v>26.7</v>
      </c>
      <c r="G161" s="57">
        <v>26.35</v>
      </c>
      <c r="H161" s="57">
        <v>26.4</v>
      </c>
      <c r="I161" s="57">
        <v>23.25</v>
      </c>
      <c r="J161" s="57">
        <v>23.85</v>
      </c>
      <c r="K161" s="57">
        <v>24.15</v>
      </c>
      <c r="L161" s="57">
        <v>25.55</v>
      </c>
      <c r="M161" s="57">
        <v>24.15</v>
      </c>
      <c r="N161" s="57">
        <v>25.35</v>
      </c>
      <c r="O161" s="57">
        <v>23950</v>
      </c>
      <c r="P161" s="57">
        <v>124604</v>
      </c>
      <c r="Q161" s="57">
        <v>40.283700000000003</v>
      </c>
      <c r="R161" s="57">
        <v>53.364699999999999</v>
      </c>
      <c r="S161" s="57">
        <v>36.066299999999998</v>
      </c>
      <c r="T161" s="57">
        <v>47.598599999999998</v>
      </c>
      <c r="U161" s="77">
        <v>0.32034819641959061</v>
      </c>
      <c r="V161" s="24" t="s">
        <v>6038</v>
      </c>
      <c r="W161" s="216" t="s">
        <v>5967</v>
      </c>
      <c r="X161" s="216" t="s">
        <v>5971</v>
      </c>
      <c r="Y161" s="24" t="s">
        <v>5962</v>
      </c>
      <c r="Z161" s="24" t="s">
        <v>5964</v>
      </c>
      <c r="AA161" s="24" t="s">
        <v>6013</v>
      </c>
      <c r="AB161" s="24" t="s">
        <v>5965</v>
      </c>
      <c r="AC161" s="24" t="s">
        <v>5979</v>
      </c>
    </row>
    <row r="162" spans="1:29" s="169" customFormat="1">
      <c r="A162" s="24">
        <v>1608</v>
      </c>
      <c r="B162" s="24" t="s">
        <v>181</v>
      </c>
      <c r="C162" s="57">
        <v>25.85</v>
      </c>
      <c r="D162" s="57">
        <v>26.55</v>
      </c>
      <c r="E162" s="57">
        <v>24</v>
      </c>
      <c r="F162" s="57">
        <v>24</v>
      </c>
      <c r="G162" s="57">
        <v>23.9</v>
      </c>
      <c r="H162" s="57">
        <v>23.95</v>
      </c>
      <c r="I162" s="57">
        <v>21.25</v>
      </c>
      <c r="J162" s="57">
        <v>22.25</v>
      </c>
      <c r="K162" s="57">
        <v>22.6</v>
      </c>
      <c r="L162" s="57">
        <v>24.6</v>
      </c>
      <c r="M162" s="57">
        <v>22.6</v>
      </c>
      <c r="N162" s="57">
        <v>23.5</v>
      </c>
      <c r="O162" s="57">
        <v>12225</v>
      </c>
      <c r="P162" s="57">
        <v>18928</v>
      </c>
      <c r="Q162" s="57">
        <v>15.075100000000001</v>
      </c>
      <c r="R162" s="57">
        <v>24.816299999999998</v>
      </c>
      <c r="S162" s="57">
        <v>16.026199999999999</v>
      </c>
      <c r="T162" s="57">
        <v>21.886199999999999</v>
      </c>
      <c r="U162" s="77">
        <v>1.0764475908706679</v>
      </c>
      <c r="V162" s="24" t="s">
        <v>6038</v>
      </c>
      <c r="W162" s="216" t="s">
        <v>6039</v>
      </c>
      <c r="X162" s="216" t="s">
        <v>6007</v>
      </c>
      <c r="Y162" s="24" t="s">
        <v>6004</v>
      </c>
      <c r="Z162" s="24" t="s">
        <v>5964</v>
      </c>
      <c r="AA162" s="24" t="s">
        <v>6013</v>
      </c>
      <c r="AB162" s="24" t="s">
        <v>5976</v>
      </c>
      <c r="AC162" s="24" t="s">
        <v>5979</v>
      </c>
    </row>
    <row r="163" spans="1:29" s="169" customFormat="1">
      <c r="A163" s="24">
        <v>1609</v>
      </c>
      <c r="B163" s="24" t="s">
        <v>182</v>
      </c>
      <c r="C163" s="57">
        <v>28</v>
      </c>
      <c r="D163" s="57">
        <v>28.8</v>
      </c>
      <c r="E163" s="57">
        <v>26.05</v>
      </c>
      <c r="F163" s="57">
        <v>26.1</v>
      </c>
      <c r="G163" s="57">
        <v>26.1</v>
      </c>
      <c r="H163" s="57">
        <v>26.1</v>
      </c>
      <c r="I163" s="57">
        <v>23.3</v>
      </c>
      <c r="J163" s="57">
        <v>24.25</v>
      </c>
      <c r="K163" s="57">
        <v>24.6</v>
      </c>
      <c r="L163" s="57">
        <v>25.6</v>
      </c>
      <c r="M163" s="57">
        <v>24.6</v>
      </c>
      <c r="N163" s="57">
        <v>25.35</v>
      </c>
      <c r="O163" s="57">
        <v>9063</v>
      </c>
      <c r="P163" s="57">
        <v>31382</v>
      </c>
      <c r="Q163" s="57">
        <v>20.220199999999998</v>
      </c>
      <c r="R163" s="57">
        <v>31.746700000000001</v>
      </c>
      <c r="S163" s="57">
        <v>21.334499999999998</v>
      </c>
      <c r="T163" s="57">
        <v>28.276</v>
      </c>
      <c r="U163" s="77">
        <v>0.48132687527882223</v>
      </c>
      <c r="V163" s="24" t="s">
        <v>6038</v>
      </c>
      <c r="W163" s="216" t="s">
        <v>6039</v>
      </c>
      <c r="X163" s="216" t="s">
        <v>6007</v>
      </c>
      <c r="Y163" s="24" t="s">
        <v>5964</v>
      </c>
      <c r="Z163" s="24" t="s">
        <v>6024</v>
      </c>
      <c r="AA163" s="24" t="s">
        <v>6031</v>
      </c>
      <c r="AB163" s="24" t="s">
        <v>5991</v>
      </c>
      <c r="AC163" s="24" t="s">
        <v>5979</v>
      </c>
    </row>
    <row r="164" spans="1:29" s="169" customFormat="1">
      <c r="A164" s="24">
        <v>1611</v>
      </c>
      <c r="B164" s="24" t="s">
        <v>183</v>
      </c>
      <c r="C164" s="57">
        <v>11.2</v>
      </c>
      <c r="D164" s="57">
        <v>11.2</v>
      </c>
      <c r="E164" s="57">
        <v>10.6</v>
      </c>
      <c r="F164" s="57">
        <v>10.65</v>
      </c>
      <c r="G164" s="57">
        <v>10.65</v>
      </c>
      <c r="H164" s="57">
        <v>10.65</v>
      </c>
      <c r="I164" s="57">
        <v>9.9499999999999993</v>
      </c>
      <c r="J164" s="57">
        <v>10</v>
      </c>
      <c r="K164" s="57">
        <v>10</v>
      </c>
      <c r="L164" s="57">
        <v>10.35</v>
      </c>
      <c r="M164" s="57">
        <v>10</v>
      </c>
      <c r="N164" s="57">
        <v>10.35</v>
      </c>
      <c r="O164" s="57">
        <v>496</v>
      </c>
      <c r="P164" s="57">
        <v>3195</v>
      </c>
      <c r="Q164" s="57"/>
      <c r="R164" s="57"/>
      <c r="S164" s="57"/>
      <c r="T164" s="57"/>
      <c r="U164" s="77">
        <v>0.2587376108502869</v>
      </c>
      <c r="V164" s="24" t="s">
        <v>6528</v>
      </c>
      <c r="W164" s="216" t="s">
        <v>5993</v>
      </c>
      <c r="X164" s="216" t="s">
        <v>5993</v>
      </c>
      <c r="Y164" s="24" t="s">
        <v>6024</v>
      </c>
      <c r="Z164" s="24" t="s">
        <v>6024</v>
      </c>
      <c r="AA164" s="24" t="s">
        <v>6255</v>
      </c>
      <c r="AB164" s="24" t="s">
        <v>5979</v>
      </c>
      <c r="AC164" s="24" t="s">
        <v>5979</v>
      </c>
    </row>
    <row r="165" spans="1:29" s="169" customFormat="1">
      <c r="A165" s="24">
        <v>1612</v>
      </c>
      <c r="B165" s="24" t="s">
        <v>184</v>
      </c>
      <c r="C165" s="57">
        <v>24.35</v>
      </c>
      <c r="D165" s="57">
        <v>24.75</v>
      </c>
      <c r="E165" s="57">
        <v>23</v>
      </c>
      <c r="F165" s="57">
        <v>23</v>
      </c>
      <c r="G165" s="57">
        <v>23</v>
      </c>
      <c r="H165" s="57">
        <v>23.05</v>
      </c>
      <c r="I165" s="57">
        <v>21.05</v>
      </c>
      <c r="J165" s="57">
        <v>21.35</v>
      </c>
      <c r="K165" s="57">
        <v>21.4</v>
      </c>
      <c r="L165" s="57">
        <v>23.05</v>
      </c>
      <c r="M165" s="57">
        <v>21.4</v>
      </c>
      <c r="N165" s="57">
        <v>22.8</v>
      </c>
      <c r="O165" s="57">
        <v>2178</v>
      </c>
      <c r="P165" s="57">
        <v>6958</v>
      </c>
      <c r="Q165" s="57">
        <v>12.8133</v>
      </c>
      <c r="R165" s="57">
        <v>22.425599999999999</v>
      </c>
      <c r="S165" s="57">
        <v>16.4787</v>
      </c>
      <c r="T165" s="57">
        <v>20.443300000000001</v>
      </c>
      <c r="U165" s="77">
        <v>0.52170163840183958</v>
      </c>
      <c r="V165" s="24" t="s">
        <v>6038</v>
      </c>
      <c r="W165" s="216" t="s">
        <v>6039</v>
      </c>
      <c r="X165" s="216" t="s">
        <v>6047</v>
      </c>
      <c r="Y165" s="24" t="s">
        <v>6004</v>
      </c>
      <c r="Z165" s="24" t="s">
        <v>5964</v>
      </c>
      <c r="AA165" s="24" t="s">
        <v>6013</v>
      </c>
      <c r="AB165" s="24" t="s">
        <v>5990</v>
      </c>
      <c r="AC165" s="24" t="s">
        <v>5979</v>
      </c>
    </row>
    <row r="166" spans="1:29" s="169" customFormat="1">
      <c r="A166" s="24">
        <v>1614</v>
      </c>
      <c r="B166" s="24" t="s">
        <v>185</v>
      </c>
      <c r="C166" s="57">
        <v>33.9</v>
      </c>
      <c r="D166" s="57">
        <v>34.1</v>
      </c>
      <c r="E166" s="57">
        <v>33.6</v>
      </c>
      <c r="F166" s="57">
        <v>33.75</v>
      </c>
      <c r="G166" s="57">
        <v>33.5</v>
      </c>
      <c r="H166" s="57">
        <v>34.200000000000003</v>
      </c>
      <c r="I166" s="57">
        <v>32.9</v>
      </c>
      <c r="J166" s="57">
        <v>33.200000000000003</v>
      </c>
      <c r="K166" s="57">
        <v>33.700000000000003</v>
      </c>
      <c r="L166" s="57">
        <v>33.950000000000003</v>
      </c>
      <c r="M166" s="57">
        <v>33.35</v>
      </c>
      <c r="N166" s="57">
        <v>33.799999999999997</v>
      </c>
      <c r="O166" s="57">
        <v>128</v>
      </c>
      <c r="P166" s="57">
        <v>393</v>
      </c>
      <c r="Q166" s="57">
        <v>44.139699999999998</v>
      </c>
      <c r="R166" s="57">
        <v>54.638599999999997</v>
      </c>
      <c r="S166" s="57">
        <v>46.093200000000003</v>
      </c>
      <c r="T166" s="57">
        <v>51.790100000000002</v>
      </c>
      <c r="U166" s="77">
        <v>0.54283290924512295</v>
      </c>
      <c r="V166" s="24" t="s">
        <v>6271</v>
      </c>
      <c r="W166" s="216" t="s">
        <v>6039</v>
      </c>
      <c r="X166" s="216" t="s">
        <v>5961</v>
      </c>
      <c r="Y166" s="24" t="s">
        <v>5984</v>
      </c>
      <c r="Z166" s="24" t="s">
        <v>6000</v>
      </c>
      <c r="AA166" s="24" t="s">
        <v>6452</v>
      </c>
      <c r="AB166" s="24" t="s">
        <v>5991</v>
      </c>
      <c r="AC166" s="24" t="s">
        <v>5976</v>
      </c>
    </row>
    <row r="167" spans="1:29" s="169" customFormat="1">
      <c r="A167" s="24">
        <v>1615</v>
      </c>
      <c r="B167" s="24" t="s">
        <v>186</v>
      </c>
      <c r="C167" s="57">
        <v>37.5</v>
      </c>
      <c r="D167" s="57">
        <v>38.5</v>
      </c>
      <c r="E167" s="57">
        <v>33.049999999999997</v>
      </c>
      <c r="F167" s="57">
        <v>34.9</v>
      </c>
      <c r="G167" s="57">
        <v>35.4</v>
      </c>
      <c r="H167" s="57">
        <v>35.4</v>
      </c>
      <c r="I167" s="57">
        <v>32.6</v>
      </c>
      <c r="J167" s="57">
        <v>33.4</v>
      </c>
      <c r="K167" s="57">
        <v>34.25</v>
      </c>
      <c r="L167" s="57">
        <v>34.700000000000003</v>
      </c>
      <c r="M167" s="57">
        <v>34</v>
      </c>
      <c r="N167" s="57">
        <v>34.25</v>
      </c>
      <c r="O167" s="57">
        <v>211</v>
      </c>
      <c r="P167" s="57">
        <v>623</v>
      </c>
      <c r="Q167" s="57">
        <v>19.374700000000001</v>
      </c>
      <c r="R167" s="57">
        <v>25.424199999999999</v>
      </c>
      <c r="S167" s="57">
        <v>19.3492</v>
      </c>
      <c r="T167" s="57">
        <v>23.3992</v>
      </c>
      <c r="U167" s="77">
        <v>0.56447298020331726</v>
      </c>
      <c r="V167" s="24" t="s">
        <v>6057</v>
      </c>
      <c r="W167" s="216" t="s">
        <v>5967</v>
      </c>
      <c r="X167" s="216" t="s">
        <v>6007</v>
      </c>
      <c r="Y167" s="24" t="s">
        <v>5964</v>
      </c>
      <c r="Z167" s="24" t="s">
        <v>6024</v>
      </c>
      <c r="AA167" s="24" t="s">
        <v>6121</v>
      </c>
      <c r="AB167" s="24" t="s">
        <v>5976</v>
      </c>
      <c r="AC167" s="24" t="s">
        <v>5986</v>
      </c>
    </row>
    <row r="168" spans="1:29" s="169" customFormat="1">
      <c r="A168" s="24">
        <v>1616</v>
      </c>
      <c r="B168" s="24" t="s">
        <v>187</v>
      </c>
      <c r="C168" s="57">
        <v>9.86</v>
      </c>
      <c r="D168" s="57">
        <v>9.9700000000000006</v>
      </c>
      <c r="E168" s="57">
        <v>9.23</v>
      </c>
      <c r="F168" s="57">
        <v>9.25</v>
      </c>
      <c r="G168" s="57">
        <v>9.2899999999999991</v>
      </c>
      <c r="H168" s="57">
        <v>9.2899999999999991</v>
      </c>
      <c r="I168" s="57">
        <v>8.2100000000000009</v>
      </c>
      <c r="J168" s="57">
        <v>8.67</v>
      </c>
      <c r="K168" s="57">
        <v>8.68</v>
      </c>
      <c r="L168" s="57">
        <v>9.0299999999999994</v>
      </c>
      <c r="M168" s="57">
        <v>8.52</v>
      </c>
      <c r="N168" s="57">
        <v>8.74</v>
      </c>
      <c r="O168" s="57">
        <v>724</v>
      </c>
      <c r="P168" s="57">
        <v>3309</v>
      </c>
      <c r="Q168" s="57">
        <v>21.757899999999999</v>
      </c>
      <c r="R168" s="57">
        <v>32.3611</v>
      </c>
      <c r="S168" s="57">
        <v>17.942399999999999</v>
      </c>
      <c r="T168" s="57">
        <v>27.5549</v>
      </c>
      <c r="U168" s="77">
        <v>0.36466203283973003</v>
      </c>
      <c r="V168" s="24" t="s">
        <v>6123</v>
      </c>
      <c r="W168" s="216" t="s">
        <v>5967</v>
      </c>
      <c r="X168" s="216" t="s">
        <v>6007</v>
      </c>
      <c r="Y168" s="24" t="s">
        <v>5964</v>
      </c>
      <c r="Z168" s="24" t="s">
        <v>6024</v>
      </c>
      <c r="AA168" s="24" t="s">
        <v>5969</v>
      </c>
      <c r="AB168" s="24" t="s">
        <v>5976</v>
      </c>
      <c r="AC168" s="24" t="s">
        <v>5991</v>
      </c>
    </row>
    <row r="169" spans="1:29" s="169" customFormat="1">
      <c r="A169" s="24">
        <v>1617</v>
      </c>
      <c r="B169" s="24" t="s">
        <v>188</v>
      </c>
      <c r="C169" s="57">
        <v>19.8</v>
      </c>
      <c r="D169" s="57">
        <v>19.899999999999999</v>
      </c>
      <c r="E169" s="57">
        <v>18.2</v>
      </c>
      <c r="F169" s="57">
        <v>18.5</v>
      </c>
      <c r="G169" s="57">
        <v>18.399999999999999</v>
      </c>
      <c r="H169" s="57">
        <v>18.399999999999999</v>
      </c>
      <c r="I169" s="57">
        <v>16.5</v>
      </c>
      <c r="J169" s="57">
        <v>17.100000000000001</v>
      </c>
      <c r="K169" s="57">
        <v>17.149999999999999</v>
      </c>
      <c r="L169" s="57">
        <v>17.649999999999999</v>
      </c>
      <c r="M169" s="57">
        <v>17.149999999999999</v>
      </c>
      <c r="N169" s="57">
        <v>17.399999999999999</v>
      </c>
      <c r="O169" s="57">
        <v>216</v>
      </c>
      <c r="P169" s="57">
        <v>1213</v>
      </c>
      <c r="Q169" s="57">
        <v>34.616100000000003</v>
      </c>
      <c r="R169" s="57">
        <v>44.732700000000001</v>
      </c>
      <c r="S169" s="57">
        <v>29.1999</v>
      </c>
      <c r="T169" s="57">
        <v>39.555100000000003</v>
      </c>
      <c r="U169" s="77">
        <v>0.29678483099752684</v>
      </c>
      <c r="V169" s="24" t="s">
        <v>6038</v>
      </c>
      <c r="W169" s="216" t="s">
        <v>5967</v>
      </c>
      <c r="X169" s="216" t="s">
        <v>5971</v>
      </c>
      <c r="Y169" s="24" t="s">
        <v>5964</v>
      </c>
      <c r="Z169" s="24" t="s">
        <v>6024</v>
      </c>
      <c r="AA169" s="24" t="s">
        <v>6055</v>
      </c>
      <c r="AB169" s="24" t="s">
        <v>5970</v>
      </c>
      <c r="AC169" s="24" t="s">
        <v>5979</v>
      </c>
    </row>
    <row r="170" spans="1:29" s="169" customFormat="1">
      <c r="A170" s="24">
        <v>1618</v>
      </c>
      <c r="B170" s="24" t="s">
        <v>189</v>
      </c>
      <c r="C170" s="57">
        <v>14.95</v>
      </c>
      <c r="D170" s="57">
        <v>14.95</v>
      </c>
      <c r="E170" s="57">
        <v>13.35</v>
      </c>
      <c r="F170" s="57">
        <v>13.4</v>
      </c>
      <c r="G170" s="57">
        <v>13.4</v>
      </c>
      <c r="H170" s="57">
        <v>14.1</v>
      </c>
      <c r="I170" s="57">
        <v>12.1</v>
      </c>
      <c r="J170" s="57">
        <v>12.6</v>
      </c>
      <c r="K170" s="57">
        <v>12.6</v>
      </c>
      <c r="L170" s="57">
        <v>13.3</v>
      </c>
      <c r="M170" s="57">
        <v>12.6</v>
      </c>
      <c r="N170" s="57">
        <v>13</v>
      </c>
      <c r="O170" s="57">
        <v>1361</v>
      </c>
      <c r="P170" s="57">
        <v>32683</v>
      </c>
      <c r="Q170" s="57">
        <v>10.6921</v>
      </c>
      <c r="R170" s="57">
        <v>18.493600000000001</v>
      </c>
      <c r="S170" s="57">
        <v>11.852499999999999</v>
      </c>
      <c r="T170" s="57">
        <v>16.279900000000001</v>
      </c>
      <c r="U170" s="77">
        <v>6.9404073473467345E-2</v>
      </c>
      <c r="V170" s="24" t="s">
        <v>6550</v>
      </c>
      <c r="W170" s="216" t="s">
        <v>6039</v>
      </c>
      <c r="X170" s="216" t="s">
        <v>6047</v>
      </c>
      <c r="Y170" s="24" t="s">
        <v>6024</v>
      </c>
      <c r="Z170" s="24" t="s">
        <v>5964</v>
      </c>
      <c r="AA170" s="24" t="s">
        <v>6031</v>
      </c>
      <c r="AB170" s="24" t="s">
        <v>5986</v>
      </c>
      <c r="AC170" s="24" t="s">
        <v>5979</v>
      </c>
    </row>
    <row r="171" spans="1:29" s="169" customFormat="1">
      <c r="A171" s="24">
        <v>1626</v>
      </c>
      <c r="B171" s="24" t="s">
        <v>190</v>
      </c>
      <c r="C171" s="57">
        <v>25.75</v>
      </c>
      <c r="D171" s="57">
        <v>25.9</v>
      </c>
      <c r="E171" s="57">
        <v>24.6</v>
      </c>
      <c r="F171" s="57">
        <v>24.9</v>
      </c>
      <c r="G171" s="57">
        <v>24.9</v>
      </c>
      <c r="H171" s="57">
        <v>24.95</v>
      </c>
      <c r="I171" s="57">
        <v>22.9</v>
      </c>
      <c r="J171" s="57">
        <v>24.15</v>
      </c>
      <c r="K171" s="57">
        <v>24.05</v>
      </c>
      <c r="L171" s="57">
        <v>24.6</v>
      </c>
      <c r="M171" s="57">
        <v>24.05</v>
      </c>
      <c r="N171" s="57">
        <v>24.35</v>
      </c>
      <c r="O171" s="57">
        <v>117</v>
      </c>
      <c r="P171" s="57">
        <v>1016</v>
      </c>
      <c r="Q171" s="57">
        <v>33.790399999999998</v>
      </c>
      <c r="R171" s="57">
        <v>45.3964</v>
      </c>
      <c r="S171" s="57">
        <v>32.004100000000001</v>
      </c>
      <c r="T171" s="57">
        <v>40.932299999999998</v>
      </c>
      <c r="U171" s="77">
        <v>0.19192913385826771</v>
      </c>
      <c r="V171" s="24" t="s">
        <v>6120</v>
      </c>
      <c r="W171" s="216" t="s">
        <v>5967</v>
      </c>
      <c r="X171" s="216" t="s">
        <v>5971</v>
      </c>
      <c r="Y171" s="24" t="s">
        <v>5962</v>
      </c>
      <c r="Z171" s="24" t="s">
        <v>5962</v>
      </c>
      <c r="AA171" s="24" t="s">
        <v>6055</v>
      </c>
      <c r="AB171" s="24" t="s">
        <v>5970</v>
      </c>
      <c r="AC171" s="24" t="s">
        <v>5979</v>
      </c>
    </row>
    <row r="172" spans="1:29" s="169" customFormat="1">
      <c r="A172" s="24">
        <v>1701</v>
      </c>
      <c r="B172" s="24" t="s">
        <v>191</v>
      </c>
      <c r="C172" s="57">
        <v>23.7</v>
      </c>
      <c r="D172" s="57">
        <v>23.7</v>
      </c>
      <c r="E172" s="57">
        <v>22.25</v>
      </c>
      <c r="F172" s="57">
        <v>22.4</v>
      </c>
      <c r="G172" s="57">
        <v>22.4</v>
      </c>
      <c r="H172" s="57">
        <v>22.6</v>
      </c>
      <c r="I172" s="57">
        <v>21.9</v>
      </c>
      <c r="J172" s="57">
        <v>22.2</v>
      </c>
      <c r="K172" s="57">
        <v>22.4</v>
      </c>
      <c r="L172" s="57">
        <v>22.45</v>
      </c>
      <c r="M172" s="57">
        <v>22.2</v>
      </c>
      <c r="N172" s="57">
        <v>22.25</v>
      </c>
      <c r="O172" s="57">
        <v>751</v>
      </c>
      <c r="P172" s="57">
        <v>3746</v>
      </c>
      <c r="Q172" s="57">
        <v>22.015999999999998</v>
      </c>
      <c r="R172" s="57">
        <v>38.315899999999999</v>
      </c>
      <c r="S172" s="57">
        <v>17.6309</v>
      </c>
      <c r="T172" s="57">
        <v>31.4209</v>
      </c>
      <c r="U172" s="77">
        <v>0.33413418757786084</v>
      </c>
      <c r="V172" s="24" t="s">
        <v>6537</v>
      </c>
      <c r="W172" s="216" t="s">
        <v>5967</v>
      </c>
      <c r="X172" s="216" t="s">
        <v>6007</v>
      </c>
      <c r="Y172" s="24" t="s">
        <v>6024</v>
      </c>
      <c r="Z172" s="24" t="s">
        <v>5984</v>
      </c>
      <c r="AA172" s="24" t="s">
        <v>5984</v>
      </c>
      <c r="AB172" s="24" t="s">
        <v>5990</v>
      </c>
      <c r="AC172" s="24" t="s">
        <v>5990</v>
      </c>
    </row>
    <row r="173" spans="1:29" s="169" customFormat="1">
      <c r="A173" s="24">
        <v>1702</v>
      </c>
      <c r="B173" s="24" t="s">
        <v>192</v>
      </c>
      <c r="C173" s="57">
        <v>50</v>
      </c>
      <c r="D173" s="57">
        <v>50</v>
      </c>
      <c r="E173" s="57">
        <v>48.35</v>
      </c>
      <c r="F173" s="57">
        <v>48.55</v>
      </c>
      <c r="G173" s="57">
        <v>48.3</v>
      </c>
      <c r="H173" s="57">
        <v>48.3</v>
      </c>
      <c r="I173" s="57">
        <v>46.35</v>
      </c>
      <c r="J173" s="57">
        <v>46.75</v>
      </c>
      <c r="K173" s="57">
        <v>46.9</v>
      </c>
      <c r="L173" s="57">
        <v>49.3</v>
      </c>
      <c r="M173" s="57">
        <v>46.9</v>
      </c>
      <c r="N173" s="57">
        <v>48.65</v>
      </c>
      <c r="O173" s="57">
        <v>811</v>
      </c>
      <c r="P173" s="57">
        <v>2112</v>
      </c>
      <c r="Q173" s="57">
        <v>9.1222999999999992</v>
      </c>
      <c r="R173" s="57">
        <v>16.673100000000002</v>
      </c>
      <c r="S173" s="57">
        <v>17.273700000000002</v>
      </c>
      <c r="T173" s="57">
        <v>16.8733</v>
      </c>
      <c r="U173" s="77">
        <v>0.63999368686868685</v>
      </c>
      <c r="V173" s="24" t="s">
        <v>6157</v>
      </c>
      <c r="W173" s="216" t="s">
        <v>6337</v>
      </c>
      <c r="X173" s="216" t="s">
        <v>6047</v>
      </c>
      <c r="Y173" s="24" t="s">
        <v>6209</v>
      </c>
      <c r="Z173" s="24" t="s">
        <v>6209</v>
      </c>
      <c r="AA173" s="24" t="s">
        <v>6013</v>
      </c>
      <c r="AB173" s="24" t="s">
        <v>5991</v>
      </c>
      <c r="AC173" s="24" t="s">
        <v>5979</v>
      </c>
    </row>
    <row r="174" spans="1:29" s="169" customFormat="1">
      <c r="A174" s="24">
        <v>1707</v>
      </c>
      <c r="B174" s="24" t="s">
        <v>194</v>
      </c>
      <c r="C174" s="57">
        <v>168</v>
      </c>
      <c r="D174" s="57">
        <v>168</v>
      </c>
      <c r="E174" s="57">
        <v>164</v>
      </c>
      <c r="F174" s="57">
        <v>165</v>
      </c>
      <c r="G174" s="57">
        <v>165.5</v>
      </c>
      <c r="H174" s="57">
        <v>166.5</v>
      </c>
      <c r="I174" s="57">
        <v>162</v>
      </c>
      <c r="J174" s="57">
        <v>162.5</v>
      </c>
      <c r="K174" s="57">
        <v>162.5</v>
      </c>
      <c r="L174" s="57">
        <v>165</v>
      </c>
      <c r="M174" s="57">
        <v>162.5</v>
      </c>
      <c r="N174" s="57">
        <v>165</v>
      </c>
      <c r="O174" s="57">
        <v>126</v>
      </c>
      <c r="P174" s="57">
        <v>623</v>
      </c>
      <c r="Q174" s="57">
        <v>23.599599999999999</v>
      </c>
      <c r="R174" s="57">
        <v>39.0197</v>
      </c>
      <c r="S174" s="57">
        <v>23.140499999999999</v>
      </c>
      <c r="T174" s="57">
        <v>33.726599999999998</v>
      </c>
      <c r="U174" s="77">
        <v>0.33707865168539325</v>
      </c>
      <c r="V174" s="24" t="s">
        <v>6551</v>
      </c>
      <c r="W174" s="216" t="s">
        <v>5967</v>
      </c>
      <c r="X174" s="216" t="s">
        <v>6007</v>
      </c>
      <c r="Y174" s="24" t="s">
        <v>6017</v>
      </c>
      <c r="Z174" s="24" t="s">
        <v>5984</v>
      </c>
      <c r="AA174" s="24" t="s">
        <v>6493</v>
      </c>
      <c r="AB174" s="24" t="s">
        <v>5979</v>
      </c>
      <c r="AC174" s="24" t="s">
        <v>5979</v>
      </c>
    </row>
    <row r="175" spans="1:29" s="169" customFormat="1">
      <c r="A175" s="24">
        <v>1708</v>
      </c>
      <c r="B175" s="24" t="s">
        <v>195</v>
      </c>
      <c r="C175" s="57">
        <v>34.85</v>
      </c>
      <c r="D175" s="57">
        <v>35.549999999999997</v>
      </c>
      <c r="E175" s="57">
        <v>33.9</v>
      </c>
      <c r="F175" s="57">
        <v>34.75</v>
      </c>
      <c r="G175" s="57">
        <v>34.799999999999997</v>
      </c>
      <c r="H175" s="57">
        <v>36.700000000000003</v>
      </c>
      <c r="I175" s="57">
        <v>33.15</v>
      </c>
      <c r="J175" s="57">
        <v>36.35</v>
      </c>
      <c r="K175" s="57">
        <v>37.5</v>
      </c>
      <c r="L175" s="57">
        <v>39.9</v>
      </c>
      <c r="M175" s="57">
        <v>36.9</v>
      </c>
      <c r="N175" s="57">
        <v>37.299999999999997</v>
      </c>
      <c r="O175" s="57">
        <v>41143</v>
      </c>
      <c r="P175" s="57">
        <v>30865</v>
      </c>
      <c r="Q175" s="57">
        <v>43.766199999999998</v>
      </c>
      <c r="R175" s="57">
        <v>49.578899999999997</v>
      </c>
      <c r="S175" s="57">
        <v>42.105800000000002</v>
      </c>
      <c r="T175" s="57">
        <v>47.087899999999998</v>
      </c>
      <c r="U175" s="77">
        <v>2.2216642367298451</v>
      </c>
      <c r="V175" s="24" t="s">
        <v>6543</v>
      </c>
      <c r="W175" s="216" t="s">
        <v>5967</v>
      </c>
      <c r="X175" s="216" t="s">
        <v>5971</v>
      </c>
      <c r="Y175" s="24" t="s">
        <v>5994</v>
      </c>
      <c r="Z175" s="24" t="s">
        <v>5982</v>
      </c>
      <c r="AA175" s="24" t="s">
        <v>5978</v>
      </c>
      <c r="AB175" s="24" t="s">
        <v>6033</v>
      </c>
      <c r="AC175" s="24" t="s">
        <v>5965</v>
      </c>
    </row>
    <row r="176" spans="1:29" s="169" customFormat="1">
      <c r="A176" s="24">
        <v>1709</v>
      </c>
      <c r="B176" s="24" t="s">
        <v>196</v>
      </c>
      <c r="C176" s="57">
        <v>20.9</v>
      </c>
      <c r="D176" s="57">
        <v>21.1</v>
      </c>
      <c r="E176" s="57">
        <v>19.600000000000001</v>
      </c>
      <c r="F176" s="57">
        <v>20.100000000000001</v>
      </c>
      <c r="G176" s="57">
        <v>20.100000000000001</v>
      </c>
      <c r="H176" s="57">
        <v>20.350000000000001</v>
      </c>
      <c r="I176" s="57">
        <v>19.55</v>
      </c>
      <c r="J176" s="57">
        <v>19.899999999999999</v>
      </c>
      <c r="K176" s="57">
        <v>20.100000000000001</v>
      </c>
      <c r="L176" s="57">
        <v>20.6</v>
      </c>
      <c r="M176" s="57">
        <v>20.100000000000001</v>
      </c>
      <c r="N176" s="57">
        <v>20.6</v>
      </c>
      <c r="O176" s="57">
        <v>4598</v>
      </c>
      <c r="P176" s="57">
        <v>7687</v>
      </c>
      <c r="Q176" s="57"/>
      <c r="R176" s="57"/>
      <c r="S176" s="57"/>
      <c r="T176" s="57"/>
      <c r="U176" s="77">
        <v>0.99692120896752101</v>
      </c>
      <c r="V176" s="24" t="s">
        <v>6528</v>
      </c>
      <c r="W176" s="216" t="s">
        <v>5993</v>
      </c>
      <c r="X176" s="216" t="s">
        <v>5993</v>
      </c>
      <c r="Y176" s="24" t="s">
        <v>5964</v>
      </c>
      <c r="Z176" s="24" t="s">
        <v>5984</v>
      </c>
      <c r="AA176" s="24" t="s">
        <v>6255</v>
      </c>
      <c r="AB176" s="24" t="s">
        <v>5979</v>
      </c>
      <c r="AC176" s="24" t="s">
        <v>5979</v>
      </c>
    </row>
    <row r="177" spans="1:29" s="169" customFormat="1">
      <c r="A177" s="24">
        <v>1710</v>
      </c>
      <c r="B177" s="24" t="s">
        <v>197</v>
      </c>
      <c r="C177" s="57">
        <v>22.3</v>
      </c>
      <c r="D177" s="57">
        <v>22.6</v>
      </c>
      <c r="E177" s="57">
        <v>21.4</v>
      </c>
      <c r="F177" s="57">
        <v>21.5</v>
      </c>
      <c r="G177" s="57">
        <v>21.25</v>
      </c>
      <c r="H177" s="57">
        <v>21.5</v>
      </c>
      <c r="I177" s="57">
        <v>19.899999999999999</v>
      </c>
      <c r="J177" s="57">
        <v>20.100000000000001</v>
      </c>
      <c r="K177" s="57">
        <v>20.350000000000001</v>
      </c>
      <c r="L177" s="57">
        <v>21.4</v>
      </c>
      <c r="M177" s="57">
        <v>20.350000000000001</v>
      </c>
      <c r="N177" s="57">
        <v>21.25</v>
      </c>
      <c r="O177" s="57">
        <v>3508</v>
      </c>
      <c r="P177" s="57">
        <v>12688</v>
      </c>
      <c r="Q177" s="57">
        <v>20.369399999999999</v>
      </c>
      <c r="R177" s="57">
        <v>34.427300000000002</v>
      </c>
      <c r="S177" s="57">
        <v>19.239999999999998</v>
      </c>
      <c r="T177" s="57">
        <v>29.364899999999999</v>
      </c>
      <c r="U177" s="77">
        <v>0.46080285834384194</v>
      </c>
      <c r="V177" s="24" t="s">
        <v>6065</v>
      </c>
      <c r="W177" s="216" t="s">
        <v>5967</v>
      </c>
      <c r="X177" s="216" t="s">
        <v>6007</v>
      </c>
      <c r="Y177" s="24" t="s">
        <v>5964</v>
      </c>
      <c r="Z177" s="24" t="s">
        <v>5964</v>
      </c>
      <c r="AA177" s="24" t="s">
        <v>6013</v>
      </c>
      <c r="AB177" s="24" t="s">
        <v>5965</v>
      </c>
      <c r="AC177" s="24" t="s">
        <v>5979</v>
      </c>
    </row>
    <row r="178" spans="1:29" s="169" customFormat="1">
      <c r="A178" s="24">
        <v>1711</v>
      </c>
      <c r="B178" s="24" t="s">
        <v>198</v>
      </c>
      <c r="C178" s="57">
        <v>19.3</v>
      </c>
      <c r="D178" s="57">
        <v>19.3</v>
      </c>
      <c r="E178" s="57">
        <v>18</v>
      </c>
      <c r="F178" s="57">
        <v>18</v>
      </c>
      <c r="G178" s="57">
        <v>18</v>
      </c>
      <c r="H178" s="57">
        <v>18.45</v>
      </c>
      <c r="I178" s="57">
        <v>17.5</v>
      </c>
      <c r="J178" s="57">
        <v>17.7</v>
      </c>
      <c r="K178" s="57">
        <v>18.05</v>
      </c>
      <c r="L178" s="57">
        <v>18.45</v>
      </c>
      <c r="M178" s="57">
        <v>17.95</v>
      </c>
      <c r="N178" s="57">
        <v>18.399999999999999</v>
      </c>
      <c r="O178" s="57">
        <v>2310</v>
      </c>
      <c r="P178" s="57">
        <v>9343</v>
      </c>
      <c r="Q178" s="57">
        <v>20.919899999999998</v>
      </c>
      <c r="R178" s="57">
        <v>38.477800000000002</v>
      </c>
      <c r="S178" s="57">
        <v>20.8432</v>
      </c>
      <c r="T178" s="57">
        <v>32.599600000000002</v>
      </c>
      <c r="U178" s="77">
        <v>0.41207320988975704</v>
      </c>
      <c r="V178" s="24" t="s">
        <v>6552</v>
      </c>
      <c r="W178" s="216" t="s">
        <v>5967</v>
      </c>
      <c r="X178" s="216" t="s">
        <v>6007</v>
      </c>
      <c r="Y178" s="24" t="s">
        <v>6058</v>
      </c>
      <c r="Z178" s="24" t="s">
        <v>5984</v>
      </c>
      <c r="AA178" s="24" t="s">
        <v>6016</v>
      </c>
      <c r="AB178" s="24" t="s">
        <v>5965</v>
      </c>
      <c r="AC178" s="24" t="s">
        <v>5990</v>
      </c>
    </row>
    <row r="179" spans="1:29" s="169" customFormat="1">
      <c r="A179" s="24">
        <v>1712</v>
      </c>
      <c r="B179" s="24" t="s">
        <v>199</v>
      </c>
      <c r="C179" s="57">
        <v>23.1</v>
      </c>
      <c r="D179" s="57">
        <v>23.1</v>
      </c>
      <c r="E179" s="57">
        <v>22.75</v>
      </c>
      <c r="F179" s="57">
        <v>22.8</v>
      </c>
      <c r="G179" s="57">
        <v>22.8</v>
      </c>
      <c r="H179" s="57">
        <v>22.8</v>
      </c>
      <c r="I179" s="57">
        <v>22.15</v>
      </c>
      <c r="J179" s="57">
        <v>22.25</v>
      </c>
      <c r="K179" s="57">
        <v>22.25</v>
      </c>
      <c r="L179" s="57">
        <v>22.6</v>
      </c>
      <c r="M179" s="57">
        <v>22.25</v>
      </c>
      <c r="N179" s="57">
        <v>22.5</v>
      </c>
      <c r="O179" s="57">
        <v>554</v>
      </c>
      <c r="P179" s="57">
        <v>3239</v>
      </c>
      <c r="Q179" s="57">
        <v>55.237900000000003</v>
      </c>
      <c r="R179" s="57">
        <v>68.046599999999998</v>
      </c>
      <c r="S179" s="57">
        <v>46.1586</v>
      </c>
      <c r="T179" s="57">
        <v>60.750599999999999</v>
      </c>
      <c r="U179" s="77">
        <v>0.28506740763610167</v>
      </c>
      <c r="V179" s="24" t="s">
        <v>6054</v>
      </c>
      <c r="W179" s="216" t="s">
        <v>5967</v>
      </c>
      <c r="X179" s="216" t="s">
        <v>5961</v>
      </c>
      <c r="Y179" s="24" t="s">
        <v>6017</v>
      </c>
      <c r="Z179" s="24" t="s">
        <v>6209</v>
      </c>
      <c r="AA179" s="24" t="s">
        <v>6055</v>
      </c>
      <c r="AB179" s="24" t="s">
        <v>5991</v>
      </c>
      <c r="AC179" s="24" t="s">
        <v>5979</v>
      </c>
    </row>
    <row r="180" spans="1:29" s="169" customFormat="1">
      <c r="A180" s="24">
        <v>1713</v>
      </c>
      <c r="B180" s="24" t="s">
        <v>200</v>
      </c>
      <c r="C180" s="57">
        <v>22.9</v>
      </c>
      <c r="D180" s="57">
        <v>23.4</v>
      </c>
      <c r="E180" s="57">
        <v>22.5</v>
      </c>
      <c r="F180" s="57">
        <v>22.6</v>
      </c>
      <c r="G180" s="57">
        <v>22.6</v>
      </c>
      <c r="H180" s="57">
        <v>22.6</v>
      </c>
      <c r="I180" s="57">
        <v>21.55</v>
      </c>
      <c r="J180" s="57">
        <v>21.9</v>
      </c>
      <c r="K180" s="57">
        <v>22.4</v>
      </c>
      <c r="L180" s="57">
        <v>22.7</v>
      </c>
      <c r="M180" s="57">
        <v>21.9</v>
      </c>
      <c r="N180" s="57">
        <v>22.7</v>
      </c>
      <c r="O180" s="57">
        <v>787</v>
      </c>
      <c r="P180" s="57">
        <v>334</v>
      </c>
      <c r="Q180" s="57">
        <v>20.3887</v>
      </c>
      <c r="R180" s="57">
        <v>36.430399999999999</v>
      </c>
      <c r="S180" s="57">
        <v>23.680199999999999</v>
      </c>
      <c r="T180" s="57">
        <v>32.180399999999999</v>
      </c>
      <c r="U180" s="77">
        <v>3.9271457085828341</v>
      </c>
      <c r="V180" s="24" t="s">
        <v>6553</v>
      </c>
      <c r="W180" s="216" t="s">
        <v>6039</v>
      </c>
      <c r="X180" s="216" t="s">
        <v>6007</v>
      </c>
      <c r="Y180" s="24" t="s">
        <v>6000</v>
      </c>
      <c r="Z180" s="24" t="s">
        <v>6209</v>
      </c>
      <c r="AA180" s="24" t="s">
        <v>6126</v>
      </c>
      <c r="AB180" s="24" t="s">
        <v>5979</v>
      </c>
      <c r="AC180" s="24" t="s">
        <v>5976</v>
      </c>
    </row>
    <row r="181" spans="1:29" s="169" customFormat="1">
      <c r="A181" s="24">
        <v>1714</v>
      </c>
      <c r="B181" s="24" t="s">
        <v>201</v>
      </c>
      <c r="C181" s="57">
        <v>11.4</v>
      </c>
      <c r="D181" s="57">
        <v>11.5</v>
      </c>
      <c r="E181" s="57">
        <v>11</v>
      </c>
      <c r="F181" s="57">
        <v>11.35</v>
      </c>
      <c r="G181" s="57">
        <v>11.4</v>
      </c>
      <c r="H181" s="57">
        <v>11.4</v>
      </c>
      <c r="I181" s="57">
        <v>10.7</v>
      </c>
      <c r="J181" s="57">
        <v>10.85</v>
      </c>
      <c r="K181" s="57">
        <v>10.9</v>
      </c>
      <c r="L181" s="57">
        <v>11.3</v>
      </c>
      <c r="M181" s="57">
        <v>10.9</v>
      </c>
      <c r="N181" s="57">
        <v>11.2</v>
      </c>
      <c r="O181" s="57">
        <v>6886</v>
      </c>
      <c r="P181" s="57">
        <v>29786</v>
      </c>
      <c r="Q181" s="57">
        <v>17.906700000000001</v>
      </c>
      <c r="R181" s="57">
        <v>27.885999999999999</v>
      </c>
      <c r="S181" s="57">
        <v>18.882200000000001</v>
      </c>
      <c r="T181" s="57">
        <v>24.884699999999999</v>
      </c>
      <c r="U181" s="77">
        <v>0.385304057834777</v>
      </c>
      <c r="V181" s="24" t="s">
        <v>6038</v>
      </c>
      <c r="W181" s="216" t="s">
        <v>6039</v>
      </c>
      <c r="X181" s="216" t="s">
        <v>6007</v>
      </c>
      <c r="Y181" s="24" t="s">
        <v>5994</v>
      </c>
      <c r="Z181" s="24" t="s">
        <v>6024</v>
      </c>
      <c r="AA181" s="24" t="s">
        <v>6031</v>
      </c>
      <c r="AB181" s="24" t="s">
        <v>5991</v>
      </c>
      <c r="AC181" s="24" t="s">
        <v>5979</v>
      </c>
    </row>
    <row r="182" spans="1:29" s="169" customFormat="1">
      <c r="A182" s="24">
        <v>1717</v>
      </c>
      <c r="B182" s="24" t="s">
        <v>202</v>
      </c>
      <c r="C182" s="57">
        <v>38</v>
      </c>
      <c r="D182" s="57">
        <v>38</v>
      </c>
      <c r="E182" s="57">
        <v>35.75</v>
      </c>
      <c r="F182" s="57">
        <v>35.799999999999997</v>
      </c>
      <c r="G182" s="57">
        <v>35.6</v>
      </c>
      <c r="H182" s="57">
        <v>36.25</v>
      </c>
      <c r="I182" s="57">
        <v>34.799999999999997</v>
      </c>
      <c r="J182" s="57">
        <v>35</v>
      </c>
      <c r="K182" s="57">
        <v>35.450000000000003</v>
      </c>
      <c r="L182" s="57">
        <v>36.4</v>
      </c>
      <c r="M182" s="57">
        <v>35.299999999999997</v>
      </c>
      <c r="N182" s="57">
        <v>36.200000000000003</v>
      </c>
      <c r="O182" s="57">
        <v>4265</v>
      </c>
      <c r="P182" s="57">
        <v>13643</v>
      </c>
      <c r="Q182" s="57">
        <v>16.5349</v>
      </c>
      <c r="R182" s="57">
        <v>33.2849</v>
      </c>
      <c r="S182" s="57">
        <v>16.095700000000001</v>
      </c>
      <c r="T182" s="57">
        <v>27.555199999999999</v>
      </c>
      <c r="U182" s="77">
        <v>0.52102421266094945</v>
      </c>
      <c r="V182" s="24" t="s">
        <v>6554</v>
      </c>
      <c r="W182" s="216" t="s">
        <v>5967</v>
      </c>
      <c r="X182" s="216" t="s">
        <v>6007</v>
      </c>
      <c r="Y182" s="24" t="s">
        <v>6024</v>
      </c>
      <c r="Z182" s="24" t="s">
        <v>5984</v>
      </c>
      <c r="AA182" s="24" t="s">
        <v>6016</v>
      </c>
      <c r="AB182" s="24" t="s">
        <v>5990</v>
      </c>
      <c r="AC182" s="24" t="s">
        <v>5965</v>
      </c>
    </row>
    <row r="183" spans="1:29" s="169" customFormat="1">
      <c r="A183" s="24">
        <v>1718</v>
      </c>
      <c r="B183" s="24" t="s">
        <v>203</v>
      </c>
      <c r="C183" s="57">
        <v>10.85</v>
      </c>
      <c r="D183" s="57">
        <v>10.85</v>
      </c>
      <c r="E183" s="57">
        <v>10.35</v>
      </c>
      <c r="F183" s="57">
        <v>10.4</v>
      </c>
      <c r="G183" s="57">
        <v>10.3</v>
      </c>
      <c r="H183" s="57">
        <v>10.35</v>
      </c>
      <c r="I183" s="57">
        <v>9.51</v>
      </c>
      <c r="J183" s="57">
        <v>9.6</v>
      </c>
      <c r="K183" s="57">
        <v>9.6300000000000008</v>
      </c>
      <c r="L183" s="57">
        <v>10.050000000000001</v>
      </c>
      <c r="M183" s="57">
        <v>9.6300000000000008</v>
      </c>
      <c r="N183" s="57">
        <v>9.98</v>
      </c>
      <c r="O183" s="57">
        <v>9080</v>
      </c>
      <c r="P183" s="57">
        <v>49464</v>
      </c>
      <c r="Q183" s="57">
        <v>18.725999999999999</v>
      </c>
      <c r="R183" s="57">
        <v>31.705400000000001</v>
      </c>
      <c r="S183" s="57">
        <v>17.637499999999999</v>
      </c>
      <c r="T183" s="57">
        <v>27.016100000000002</v>
      </c>
      <c r="U183" s="77">
        <v>0.30594641220550972</v>
      </c>
      <c r="V183" s="24" t="s">
        <v>6038</v>
      </c>
      <c r="W183" s="216" t="s">
        <v>5967</v>
      </c>
      <c r="X183" s="216" t="s">
        <v>6007</v>
      </c>
      <c r="Y183" s="24" t="s">
        <v>6024</v>
      </c>
      <c r="Z183" s="24" t="s">
        <v>5964</v>
      </c>
      <c r="AA183" s="24" t="s">
        <v>6013</v>
      </c>
      <c r="AB183" s="24" t="s">
        <v>5990</v>
      </c>
      <c r="AC183" s="24" t="s">
        <v>5979</v>
      </c>
    </row>
    <row r="184" spans="1:29" s="169" customFormat="1">
      <c r="A184" s="24">
        <v>1720</v>
      </c>
      <c r="B184" s="24" t="s">
        <v>204</v>
      </c>
      <c r="C184" s="57">
        <v>38.9</v>
      </c>
      <c r="D184" s="57">
        <v>38.9</v>
      </c>
      <c r="E184" s="57">
        <v>37.4</v>
      </c>
      <c r="F184" s="57">
        <v>37.5</v>
      </c>
      <c r="G184" s="57">
        <v>37.6</v>
      </c>
      <c r="H184" s="57">
        <v>37.799999999999997</v>
      </c>
      <c r="I184" s="57">
        <v>36.799999999999997</v>
      </c>
      <c r="J184" s="57">
        <v>36.85</v>
      </c>
      <c r="K184" s="57">
        <v>36.9</v>
      </c>
      <c r="L184" s="57">
        <v>37.35</v>
      </c>
      <c r="M184" s="57">
        <v>36.9</v>
      </c>
      <c r="N184" s="57">
        <v>37.35</v>
      </c>
      <c r="O184" s="57">
        <v>293</v>
      </c>
      <c r="P184" s="57">
        <v>1524</v>
      </c>
      <c r="Q184" s="57">
        <v>20.188600000000001</v>
      </c>
      <c r="R184" s="57">
        <v>37.446300000000001</v>
      </c>
      <c r="S184" s="57">
        <v>18.1004</v>
      </c>
      <c r="T184" s="57">
        <v>30.997699999999998</v>
      </c>
      <c r="U184" s="77">
        <v>0.32042869641294841</v>
      </c>
      <c r="V184" s="24" t="s">
        <v>6551</v>
      </c>
      <c r="W184" s="216" t="s">
        <v>5967</v>
      </c>
      <c r="X184" s="216" t="s">
        <v>6007</v>
      </c>
      <c r="Y184" s="24" t="s">
        <v>6024</v>
      </c>
      <c r="Z184" s="24" t="s">
        <v>5984</v>
      </c>
      <c r="AA184" s="24" t="s">
        <v>6493</v>
      </c>
      <c r="AB184" s="24" t="s">
        <v>5979</v>
      </c>
      <c r="AC184" s="24" t="s">
        <v>5979</v>
      </c>
    </row>
    <row r="185" spans="1:29" s="169" customFormat="1">
      <c r="A185" s="24">
        <v>1721</v>
      </c>
      <c r="B185" s="24" t="s">
        <v>205</v>
      </c>
      <c r="C185" s="57">
        <v>9.6300000000000008</v>
      </c>
      <c r="D185" s="57">
        <v>9.6300000000000008</v>
      </c>
      <c r="E185" s="57">
        <v>9.2799999999999994</v>
      </c>
      <c r="F185" s="57">
        <v>9.34</v>
      </c>
      <c r="G185" s="57">
        <v>9.34</v>
      </c>
      <c r="H185" s="57">
        <v>9.34</v>
      </c>
      <c r="I185" s="57">
        <v>8.9499999999999993</v>
      </c>
      <c r="J185" s="57">
        <v>8.98</v>
      </c>
      <c r="K185" s="57">
        <v>8.98</v>
      </c>
      <c r="L185" s="57">
        <v>9.15</v>
      </c>
      <c r="M185" s="57">
        <v>8.98</v>
      </c>
      <c r="N185" s="57">
        <v>9.08</v>
      </c>
      <c r="O185" s="57">
        <v>175</v>
      </c>
      <c r="P185" s="57">
        <v>768</v>
      </c>
      <c r="Q185" s="57"/>
      <c r="R185" s="57"/>
      <c r="S185" s="57"/>
      <c r="T185" s="57"/>
      <c r="U185" s="77">
        <v>0.37977430555555552</v>
      </c>
      <c r="V185" s="24" t="s">
        <v>6330</v>
      </c>
      <c r="W185" s="216" t="s">
        <v>5993</v>
      </c>
      <c r="X185" s="216" t="s">
        <v>5993</v>
      </c>
      <c r="Y185" s="24" t="s">
        <v>6209</v>
      </c>
      <c r="Z185" s="24" t="s">
        <v>6024</v>
      </c>
      <c r="AA185" s="24" t="s">
        <v>6055</v>
      </c>
      <c r="AB185" s="24" t="s">
        <v>5986</v>
      </c>
      <c r="AC185" s="24" t="s">
        <v>5979</v>
      </c>
    </row>
    <row r="186" spans="1:29" s="169" customFormat="1">
      <c r="A186" s="24">
        <v>1722</v>
      </c>
      <c r="B186" s="24" t="s">
        <v>206</v>
      </c>
      <c r="C186" s="57">
        <v>59.1</v>
      </c>
      <c r="D186" s="57">
        <v>59.1</v>
      </c>
      <c r="E186" s="57">
        <v>57.7</v>
      </c>
      <c r="F186" s="57">
        <v>57.8</v>
      </c>
      <c r="G186" s="57">
        <v>58</v>
      </c>
      <c r="H186" s="57">
        <v>58.1</v>
      </c>
      <c r="I186" s="57">
        <v>56.5</v>
      </c>
      <c r="J186" s="57">
        <v>56.5</v>
      </c>
      <c r="K186" s="57">
        <v>57.2</v>
      </c>
      <c r="L186" s="57">
        <v>57.6</v>
      </c>
      <c r="M186" s="57">
        <v>56.9</v>
      </c>
      <c r="N186" s="57">
        <v>57.4</v>
      </c>
      <c r="O186" s="57">
        <v>3194</v>
      </c>
      <c r="P186" s="57">
        <v>9480</v>
      </c>
      <c r="Q186" s="57">
        <v>35.042999999999999</v>
      </c>
      <c r="R186" s="57">
        <v>51.9009</v>
      </c>
      <c r="S186" s="57">
        <v>28.9176</v>
      </c>
      <c r="T186" s="57">
        <v>44.239800000000002</v>
      </c>
      <c r="U186" s="77">
        <v>0.5615330520393812</v>
      </c>
      <c r="V186" s="24" t="s">
        <v>6038</v>
      </c>
      <c r="W186" s="216" t="s">
        <v>5967</v>
      </c>
      <c r="X186" s="216" t="s">
        <v>5971</v>
      </c>
      <c r="Y186" s="24" t="s">
        <v>6017</v>
      </c>
      <c r="Z186" s="24" t="s">
        <v>6336</v>
      </c>
      <c r="AA186" s="24" t="s">
        <v>6016</v>
      </c>
      <c r="AB186" s="24" t="s">
        <v>5991</v>
      </c>
      <c r="AC186" s="24" t="s">
        <v>5986</v>
      </c>
    </row>
    <row r="187" spans="1:29" s="169" customFormat="1">
      <c r="A187" s="24">
        <v>1723</v>
      </c>
      <c r="B187" s="24" t="s">
        <v>207</v>
      </c>
      <c r="C187" s="57">
        <v>111</v>
      </c>
      <c r="D187" s="57">
        <v>113.5</v>
      </c>
      <c r="E187" s="57">
        <v>108.5</v>
      </c>
      <c r="F187" s="57">
        <v>109</v>
      </c>
      <c r="G187" s="57">
        <v>108</v>
      </c>
      <c r="H187" s="57">
        <v>111</v>
      </c>
      <c r="I187" s="57">
        <v>101.5</v>
      </c>
      <c r="J187" s="57">
        <v>102.5</v>
      </c>
      <c r="K187" s="57">
        <v>104</v>
      </c>
      <c r="L187" s="57">
        <v>107</v>
      </c>
      <c r="M187" s="57">
        <v>103</v>
      </c>
      <c r="N187" s="57">
        <v>107</v>
      </c>
      <c r="O187" s="57">
        <v>438</v>
      </c>
      <c r="P187" s="57">
        <v>1735</v>
      </c>
      <c r="Q187" s="57">
        <v>27.598400000000002</v>
      </c>
      <c r="R187" s="57">
        <v>42.384099999999997</v>
      </c>
      <c r="S187" s="57">
        <v>29.51</v>
      </c>
      <c r="T187" s="57">
        <v>38.092799999999997</v>
      </c>
      <c r="U187" s="77">
        <v>0.4207492795389049</v>
      </c>
      <c r="V187" s="24" t="s">
        <v>6038</v>
      </c>
      <c r="W187" s="216" t="s">
        <v>6039</v>
      </c>
      <c r="X187" s="216" t="s">
        <v>5971</v>
      </c>
      <c r="Y187" s="24" t="s">
        <v>5984</v>
      </c>
      <c r="Z187" s="24" t="s">
        <v>5964</v>
      </c>
      <c r="AA187" s="24" t="s">
        <v>6254</v>
      </c>
      <c r="AB187" s="24" t="s">
        <v>5979</v>
      </c>
      <c r="AC187" s="24" t="s">
        <v>5991</v>
      </c>
    </row>
    <row r="188" spans="1:29" s="169" customFormat="1">
      <c r="A188" s="24">
        <v>1724</v>
      </c>
      <c r="B188" s="24" t="s">
        <v>208</v>
      </c>
      <c r="C188" s="57">
        <v>15.85</v>
      </c>
      <c r="D188" s="57">
        <v>15.9</v>
      </c>
      <c r="E188" s="57">
        <v>15.8</v>
      </c>
      <c r="F188" s="57">
        <v>15.9</v>
      </c>
      <c r="G188" s="57">
        <v>15.9</v>
      </c>
      <c r="H188" s="57">
        <v>15.9</v>
      </c>
      <c r="I188" s="57">
        <v>15.85</v>
      </c>
      <c r="J188" s="57">
        <v>15.85</v>
      </c>
      <c r="K188" s="57">
        <v>15.85</v>
      </c>
      <c r="L188" s="57">
        <v>15.9</v>
      </c>
      <c r="M188" s="57">
        <v>15.85</v>
      </c>
      <c r="N188" s="57">
        <v>15.85</v>
      </c>
      <c r="O188" s="57">
        <v>79</v>
      </c>
      <c r="P188" s="57">
        <v>500</v>
      </c>
      <c r="Q188" s="57">
        <v>62.240200000000002</v>
      </c>
      <c r="R188" s="57">
        <v>60.053899999999999</v>
      </c>
      <c r="S188" s="57">
        <v>58.1601</v>
      </c>
      <c r="T188" s="57">
        <v>59.422600000000003</v>
      </c>
      <c r="U188" s="77">
        <v>0.26333333333333331</v>
      </c>
      <c r="V188" s="24" t="s">
        <v>6555</v>
      </c>
      <c r="W188" s="216" t="s">
        <v>5960</v>
      </c>
      <c r="X188" s="216" t="s">
        <v>5961</v>
      </c>
      <c r="Y188" s="24" t="s">
        <v>6126</v>
      </c>
      <c r="Z188" s="24" t="s">
        <v>6518</v>
      </c>
      <c r="AA188" s="24" t="s">
        <v>6122</v>
      </c>
      <c r="AB188" s="24" t="s">
        <v>6159</v>
      </c>
      <c r="AC188" s="24" t="s">
        <v>5979</v>
      </c>
    </row>
    <row r="189" spans="1:29" s="169" customFormat="1">
      <c r="A189" s="24">
        <v>1725</v>
      </c>
      <c r="B189" s="24" t="s">
        <v>209</v>
      </c>
      <c r="C189" s="57">
        <v>22.6</v>
      </c>
      <c r="D189" s="57">
        <v>22.6</v>
      </c>
      <c r="E189" s="57">
        <v>19.25</v>
      </c>
      <c r="F189" s="57">
        <v>20</v>
      </c>
      <c r="G189" s="57">
        <v>20</v>
      </c>
      <c r="H189" s="57">
        <v>21</v>
      </c>
      <c r="I189" s="57">
        <v>19.5</v>
      </c>
      <c r="J189" s="57">
        <v>20.6</v>
      </c>
      <c r="K189" s="57">
        <v>20.25</v>
      </c>
      <c r="L189" s="57">
        <v>22.4</v>
      </c>
      <c r="M189" s="57">
        <v>20.25</v>
      </c>
      <c r="N189" s="57">
        <v>21.3</v>
      </c>
      <c r="O189" s="57">
        <v>2018</v>
      </c>
      <c r="P189" s="57">
        <v>720</v>
      </c>
      <c r="Q189" s="57">
        <v>36.220599999999997</v>
      </c>
      <c r="R189" s="57">
        <v>43.133800000000001</v>
      </c>
      <c r="S189" s="57">
        <v>37.951799999999999</v>
      </c>
      <c r="T189" s="57">
        <v>41.406500000000001</v>
      </c>
      <c r="U189" s="77">
        <v>4.6712962962962967</v>
      </c>
      <c r="V189" s="24" t="s">
        <v>6556</v>
      </c>
      <c r="W189" s="216" t="s">
        <v>6039</v>
      </c>
      <c r="X189" s="216" t="s">
        <v>5971</v>
      </c>
      <c r="Y189" s="24" t="s">
        <v>6024</v>
      </c>
      <c r="Z189" s="24" t="s">
        <v>6010</v>
      </c>
      <c r="AA189" s="24" t="s">
        <v>6013</v>
      </c>
      <c r="AB189" s="24" t="s">
        <v>5970</v>
      </c>
      <c r="AC189" s="24" t="s">
        <v>5979</v>
      </c>
    </row>
    <row r="190" spans="1:29" s="169" customFormat="1">
      <c r="A190" s="24">
        <v>1726</v>
      </c>
      <c r="B190" s="24" t="s">
        <v>210</v>
      </c>
      <c r="C190" s="57">
        <v>76.8</v>
      </c>
      <c r="D190" s="57">
        <v>77.400000000000006</v>
      </c>
      <c r="E190" s="57">
        <v>75.099999999999994</v>
      </c>
      <c r="F190" s="57">
        <v>75.5</v>
      </c>
      <c r="G190" s="57">
        <v>75.5</v>
      </c>
      <c r="H190" s="57">
        <v>75.900000000000006</v>
      </c>
      <c r="I190" s="57">
        <v>74.2</v>
      </c>
      <c r="J190" s="57">
        <v>74.8</v>
      </c>
      <c r="K190" s="57">
        <v>74.900000000000006</v>
      </c>
      <c r="L190" s="57">
        <v>76</v>
      </c>
      <c r="M190" s="57">
        <v>74.8</v>
      </c>
      <c r="N190" s="57">
        <v>76</v>
      </c>
      <c r="O190" s="57">
        <v>244</v>
      </c>
      <c r="P190" s="57">
        <v>263</v>
      </c>
      <c r="Q190" s="57"/>
      <c r="R190" s="57"/>
      <c r="S190" s="57"/>
      <c r="T190" s="57"/>
      <c r="U190" s="77">
        <v>1.5462610899873257</v>
      </c>
      <c r="V190" s="24" t="s">
        <v>6557</v>
      </c>
      <c r="W190" s="216" t="s">
        <v>5993</v>
      </c>
      <c r="X190" s="216" t="s">
        <v>5993</v>
      </c>
      <c r="Y190" s="24" t="s">
        <v>5984</v>
      </c>
      <c r="Z190" s="24" t="s">
        <v>5984</v>
      </c>
      <c r="AA190" s="24" t="s">
        <v>6126</v>
      </c>
      <c r="AB190" s="24" t="s">
        <v>5979</v>
      </c>
      <c r="AC190" s="24" t="s">
        <v>5965</v>
      </c>
    </row>
    <row r="191" spans="1:29" s="169" customFormat="1">
      <c r="A191" s="24">
        <v>1727</v>
      </c>
      <c r="B191" s="24" t="s">
        <v>211</v>
      </c>
      <c r="C191" s="57">
        <v>14.7</v>
      </c>
      <c r="D191" s="57">
        <v>15.95</v>
      </c>
      <c r="E191" s="57">
        <v>13.85</v>
      </c>
      <c r="F191" s="57">
        <v>15.95</v>
      </c>
      <c r="G191" s="57">
        <v>15.55</v>
      </c>
      <c r="H191" s="57">
        <v>19.850000000000001</v>
      </c>
      <c r="I191" s="57">
        <v>15.25</v>
      </c>
      <c r="J191" s="57">
        <v>18.600000000000001</v>
      </c>
      <c r="K191" s="57">
        <v>18.2</v>
      </c>
      <c r="L191" s="57">
        <v>18.899999999999999</v>
      </c>
      <c r="M191" s="57">
        <v>17.2</v>
      </c>
      <c r="N191" s="57">
        <v>17.350000000000001</v>
      </c>
      <c r="O191" s="57">
        <v>13250</v>
      </c>
      <c r="P191" s="57">
        <v>60970</v>
      </c>
      <c r="Q191" s="57">
        <v>67.627099999999999</v>
      </c>
      <c r="R191" s="57">
        <v>65.607399999999998</v>
      </c>
      <c r="S191" s="57">
        <v>64.529200000000003</v>
      </c>
      <c r="T191" s="57">
        <v>65.248000000000005</v>
      </c>
      <c r="U191" s="77">
        <v>0.3621999890656607</v>
      </c>
      <c r="V191" s="24" t="s">
        <v>6137</v>
      </c>
      <c r="W191" s="216" t="s">
        <v>5960</v>
      </c>
      <c r="X191" s="216" t="s">
        <v>5961</v>
      </c>
      <c r="Y191" s="24" t="s">
        <v>6045</v>
      </c>
      <c r="Z191" s="24" t="s">
        <v>5982</v>
      </c>
      <c r="AA191" s="24" t="s">
        <v>5964</v>
      </c>
      <c r="AB191" s="24" t="s">
        <v>5986</v>
      </c>
      <c r="AC191" s="24" t="s">
        <v>5965</v>
      </c>
    </row>
    <row r="192" spans="1:29" s="169" customFormat="1">
      <c r="A192" s="24">
        <v>1730</v>
      </c>
      <c r="B192" s="24" t="s">
        <v>213</v>
      </c>
      <c r="C192" s="57">
        <v>67</v>
      </c>
      <c r="D192" s="57">
        <v>67</v>
      </c>
      <c r="E192" s="57">
        <v>64.8</v>
      </c>
      <c r="F192" s="57">
        <v>64.8</v>
      </c>
      <c r="G192" s="57">
        <v>64.8</v>
      </c>
      <c r="H192" s="57">
        <v>65</v>
      </c>
      <c r="I192" s="57">
        <v>61.6</v>
      </c>
      <c r="J192" s="57">
        <v>61.8</v>
      </c>
      <c r="K192" s="57">
        <v>62</v>
      </c>
      <c r="L192" s="57">
        <v>64.599999999999994</v>
      </c>
      <c r="M192" s="57">
        <v>62</v>
      </c>
      <c r="N192" s="57">
        <v>64.2</v>
      </c>
      <c r="O192" s="57">
        <v>97</v>
      </c>
      <c r="P192" s="57">
        <v>478</v>
      </c>
      <c r="Q192" s="57">
        <v>16.310199999999998</v>
      </c>
      <c r="R192" s="57">
        <v>21.726400000000002</v>
      </c>
      <c r="S192" s="57">
        <v>21.315200000000001</v>
      </c>
      <c r="T192" s="57">
        <v>21.589400000000001</v>
      </c>
      <c r="U192" s="77">
        <v>0.33821478382147835</v>
      </c>
      <c r="V192" s="24" t="s">
        <v>6038</v>
      </c>
      <c r="W192" s="216" t="s">
        <v>6039</v>
      </c>
      <c r="X192" s="216" t="s">
        <v>6007</v>
      </c>
      <c r="Y192" s="24" t="s">
        <v>6527</v>
      </c>
      <c r="Z192" s="24" t="s">
        <v>5964</v>
      </c>
      <c r="AA192" s="24" t="s">
        <v>6031</v>
      </c>
      <c r="AB192" s="24" t="s">
        <v>5990</v>
      </c>
      <c r="AC192" s="24" t="s">
        <v>5979</v>
      </c>
    </row>
    <row r="193" spans="1:29" s="169" customFormat="1">
      <c r="A193" s="24">
        <v>1731</v>
      </c>
      <c r="B193" s="24" t="s">
        <v>214</v>
      </c>
      <c r="C193" s="57">
        <v>19.2</v>
      </c>
      <c r="D193" s="57">
        <v>19.2</v>
      </c>
      <c r="E193" s="57">
        <v>18.45</v>
      </c>
      <c r="F193" s="57">
        <v>18.45</v>
      </c>
      <c r="G193" s="57">
        <v>18.45</v>
      </c>
      <c r="H193" s="57">
        <v>18.45</v>
      </c>
      <c r="I193" s="57">
        <v>16.8</v>
      </c>
      <c r="J193" s="57">
        <v>17.25</v>
      </c>
      <c r="K193" s="57">
        <v>17.45</v>
      </c>
      <c r="L193" s="57">
        <v>18.25</v>
      </c>
      <c r="M193" s="57">
        <v>17.45</v>
      </c>
      <c r="N193" s="57">
        <v>18.100000000000001</v>
      </c>
      <c r="O193" s="57">
        <v>509</v>
      </c>
      <c r="P193" s="57">
        <v>1804</v>
      </c>
      <c r="Q193" s="57">
        <v>11.898300000000001</v>
      </c>
      <c r="R193" s="57">
        <v>16.079799999999999</v>
      </c>
      <c r="S193" s="57">
        <v>19.969200000000001</v>
      </c>
      <c r="T193" s="57">
        <v>17.376300000000001</v>
      </c>
      <c r="U193" s="77">
        <v>0.4702512934220251</v>
      </c>
      <c r="V193" s="24" t="s">
        <v>6038</v>
      </c>
      <c r="W193" s="216" t="s">
        <v>6337</v>
      </c>
      <c r="X193" s="216" t="s">
        <v>6047</v>
      </c>
      <c r="Y193" s="24" t="s">
        <v>6058</v>
      </c>
      <c r="Z193" s="24" t="s">
        <v>6024</v>
      </c>
      <c r="AA193" s="24" t="s">
        <v>6013</v>
      </c>
      <c r="AB193" s="24" t="s">
        <v>5990</v>
      </c>
      <c r="AC193" s="24" t="s">
        <v>5979</v>
      </c>
    </row>
    <row r="194" spans="1:29" s="169" customFormat="1">
      <c r="A194" s="24">
        <v>1732</v>
      </c>
      <c r="B194" s="24" t="s">
        <v>215</v>
      </c>
      <c r="C194" s="57">
        <v>29.25</v>
      </c>
      <c r="D194" s="57">
        <v>29.75</v>
      </c>
      <c r="E194" s="57">
        <v>26.9</v>
      </c>
      <c r="F194" s="57">
        <v>27</v>
      </c>
      <c r="G194" s="57">
        <v>27</v>
      </c>
      <c r="H194" s="57">
        <v>27.05</v>
      </c>
      <c r="I194" s="57">
        <v>24.3</v>
      </c>
      <c r="J194" s="57">
        <v>25.15</v>
      </c>
      <c r="K194" s="57">
        <v>25.2</v>
      </c>
      <c r="L194" s="57">
        <v>26.05</v>
      </c>
      <c r="M194" s="57">
        <v>25.15</v>
      </c>
      <c r="N194" s="57">
        <v>25.9</v>
      </c>
      <c r="O194" s="57">
        <v>365</v>
      </c>
      <c r="P194" s="57">
        <v>1890</v>
      </c>
      <c r="Q194" s="57">
        <v>7.5260999999999996</v>
      </c>
      <c r="R194" s="57">
        <v>13.404999999999999</v>
      </c>
      <c r="S194" s="57">
        <v>9.1042000000000005</v>
      </c>
      <c r="T194" s="57">
        <v>11.971399999999999</v>
      </c>
      <c r="U194" s="77">
        <v>0.32186948853615521</v>
      </c>
      <c r="V194" s="24" t="s">
        <v>6038</v>
      </c>
      <c r="W194" s="216" t="s">
        <v>6039</v>
      </c>
      <c r="X194" s="216" t="s">
        <v>6047</v>
      </c>
      <c r="Y194" s="24" t="s">
        <v>5964</v>
      </c>
      <c r="Z194" s="24" t="s">
        <v>5964</v>
      </c>
      <c r="AA194" s="24" t="s">
        <v>6010</v>
      </c>
      <c r="AB194" s="24" t="s">
        <v>5990</v>
      </c>
      <c r="AC194" s="24" t="s">
        <v>5965</v>
      </c>
    </row>
    <row r="195" spans="1:29" s="169" customFormat="1">
      <c r="A195" s="24">
        <v>1733</v>
      </c>
      <c r="B195" s="24" t="s">
        <v>216</v>
      </c>
      <c r="C195" s="57">
        <v>24.15</v>
      </c>
      <c r="D195" s="57">
        <v>24.8</v>
      </c>
      <c r="E195" s="57">
        <v>24.05</v>
      </c>
      <c r="F195" s="57">
        <v>24.05</v>
      </c>
      <c r="G195" s="57">
        <v>24.05</v>
      </c>
      <c r="H195" s="57">
        <v>24.1</v>
      </c>
      <c r="I195" s="57">
        <v>22.5</v>
      </c>
      <c r="J195" s="57">
        <v>22.5</v>
      </c>
      <c r="K195" s="57">
        <v>22.65</v>
      </c>
      <c r="L195" s="57">
        <v>22.85</v>
      </c>
      <c r="M195" s="57">
        <v>22.5</v>
      </c>
      <c r="N195" s="57">
        <v>22.7</v>
      </c>
      <c r="O195" s="57">
        <v>130</v>
      </c>
      <c r="P195" s="57">
        <v>1001</v>
      </c>
      <c r="Q195" s="57">
        <v>25.062799999999999</v>
      </c>
      <c r="R195" s="57">
        <v>35.112000000000002</v>
      </c>
      <c r="S195" s="57">
        <v>19.607099999999999</v>
      </c>
      <c r="T195" s="57">
        <v>29.9437</v>
      </c>
      <c r="U195" s="77">
        <v>0.21645021645021645</v>
      </c>
      <c r="V195" s="24" t="s">
        <v>6057</v>
      </c>
      <c r="W195" s="216" t="s">
        <v>5967</v>
      </c>
      <c r="X195" s="216" t="s">
        <v>6007</v>
      </c>
      <c r="Y195" s="24" t="s">
        <v>6558</v>
      </c>
      <c r="Z195" s="24" t="s">
        <v>6004</v>
      </c>
      <c r="AA195" s="24" t="s">
        <v>6497</v>
      </c>
      <c r="AB195" s="24" t="s">
        <v>5986</v>
      </c>
      <c r="AC195" s="24" t="s">
        <v>5986</v>
      </c>
    </row>
    <row r="196" spans="1:29" s="169" customFormat="1">
      <c r="A196" s="24">
        <v>1734</v>
      </c>
      <c r="B196" s="24" t="s">
        <v>217</v>
      </c>
      <c r="C196" s="57">
        <v>43.5</v>
      </c>
      <c r="D196" s="57">
        <v>45.5</v>
      </c>
      <c r="E196" s="57">
        <v>35.75</v>
      </c>
      <c r="F196" s="57">
        <v>39.4</v>
      </c>
      <c r="G196" s="57">
        <v>39.700000000000003</v>
      </c>
      <c r="H196" s="57">
        <v>39.85</v>
      </c>
      <c r="I196" s="57">
        <v>34.5</v>
      </c>
      <c r="J196" s="57">
        <v>39.85</v>
      </c>
      <c r="K196" s="57">
        <v>39.85</v>
      </c>
      <c r="L196" s="57">
        <v>41.5</v>
      </c>
      <c r="M196" s="57">
        <v>37</v>
      </c>
      <c r="N196" s="57">
        <v>37.15</v>
      </c>
      <c r="O196" s="57">
        <v>12338</v>
      </c>
      <c r="P196" s="57">
        <v>15737</v>
      </c>
      <c r="Q196" s="57">
        <v>50.390799999999999</v>
      </c>
      <c r="R196" s="57">
        <v>36.902299999999997</v>
      </c>
      <c r="S196" s="57">
        <v>49.274900000000002</v>
      </c>
      <c r="T196" s="57">
        <v>41.026499999999999</v>
      </c>
      <c r="U196" s="77">
        <v>1.3066870009108045</v>
      </c>
      <c r="V196" s="24" t="s">
        <v>6095</v>
      </c>
      <c r="W196" s="216" t="s">
        <v>6020</v>
      </c>
      <c r="X196" s="216" t="s">
        <v>5971</v>
      </c>
      <c r="Y196" s="24" t="s">
        <v>5964</v>
      </c>
      <c r="Z196" s="24" t="s">
        <v>6064</v>
      </c>
      <c r="AA196" s="24" t="s">
        <v>5964</v>
      </c>
      <c r="AB196" s="24" t="s">
        <v>5986</v>
      </c>
      <c r="AC196" s="24" t="s">
        <v>5979</v>
      </c>
    </row>
    <row r="197" spans="1:29" s="169" customFormat="1">
      <c r="A197" s="24">
        <v>1736</v>
      </c>
      <c r="B197" s="24" t="s">
        <v>219</v>
      </c>
      <c r="C197" s="57">
        <v>79.599999999999994</v>
      </c>
      <c r="D197" s="57">
        <v>79.599999999999994</v>
      </c>
      <c r="E197" s="57">
        <v>72.8</v>
      </c>
      <c r="F197" s="57">
        <v>72.8</v>
      </c>
      <c r="G197" s="57">
        <v>72.3</v>
      </c>
      <c r="H197" s="57">
        <v>72.5</v>
      </c>
      <c r="I197" s="57">
        <v>63.4</v>
      </c>
      <c r="J197" s="57">
        <v>63.9</v>
      </c>
      <c r="K197" s="57">
        <v>64.099999999999994</v>
      </c>
      <c r="L197" s="57">
        <v>66.5</v>
      </c>
      <c r="M197" s="57">
        <v>64.099999999999994</v>
      </c>
      <c r="N197" s="57">
        <v>65.599999999999994</v>
      </c>
      <c r="O197" s="57">
        <v>573</v>
      </c>
      <c r="P197" s="57">
        <v>5587</v>
      </c>
      <c r="Q197" s="57">
        <v>15.6153</v>
      </c>
      <c r="R197" s="57">
        <v>29.721299999999999</v>
      </c>
      <c r="S197" s="57">
        <v>13.252599999999999</v>
      </c>
      <c r="T197" s="57">
        <v>24.2317</v>
      </c>
      <c r="U197" s="77">
        <v>0.17093252192589942</v>
      </c>
      <c r="V197" s="24" t="s">
        <v>6038</v>
      </c>
      <c r="W197" s="216" t="s">
        <v>5967</v>
      </c>
      <c r="X197" s="216" t="s">
        <v>6007</v>
      </c>
      <c r="Y197" s="24" t="s">
        <v>6058</v>
      </c>
      <c r="Z197" s="24" t="s">
        <v>5964</v>
      </c>
      <c r="AA197" s="24" t="s">
        <v>6031</v>
      </c>
      <c r="AB197" s="24" t="s">
        <v>5986</v>
      </c>
      <c r="AC197" s="24" t="s">
        <v>5979</v>
      </c>
    </row>
    <row r="198" spans="1:29" s="169" customFormat="1">
      <c r="A198" s="24">
        <v>1737</v>
      </c>
      <c r="B198" s="24" t="s">
        <v>220</v>
      </c>
      <c r="C198" s="57">
        <v>32.35</v>
      </c>
      <c r="D198" s="57">
        <v>33.200000000000003</v>
      </c>
      <c r="E198" s="57">
        <v>32.299999999999997</v>
      </c>
      <c r="F198" s="57">
        <v>32.549999999999997</v>
      </c>
      <c r="G198" s="57">
        <v>32.35</v>
      </c>
      <c r="H198" s="57">
        <v>33.1</v>
      </c>
      <c r="I198" s="57">
        <v>31.9</v>
      </c>
      <c r="J198" s="57">
        <v>32</v>
      </c>
      <c r="K198" s="57">
        <v>32</v>
      </c>
      <c r="L198" s="57">
        <v>32.75</v>
      </c>
      <c r="M198" s="57">
        <v>32</v>
      </c>
      <c r="N198" s="57">
        <v>32.6</v>
      </c>
      <c r="O198" s="57">
        <v>773</v>
      </c>
      <c r="P198" s="57">
        <v>1880</v>
      </c>
      <c r="Q198" s="57">
        <v>30.944500000000001</v>
      </c>
      <c r="R198" s="57">
        <v>40.024799999999999</v>
      </c>
      <c r="S198" s="57">
        <v>38.578400000000002</v>
      </c>
      <c r="T198" s="57">
        <v>39.542700000000004</v>
      </c>
      <c r="U198" s="77">
        <v>0.68528368794326244</v>
      </c>
      <c r="V198" s="24" t="s">
        <v>6388</v>
      </c>
      <c r="W198" s="216" t="s">
        <v>6039</v>
      </c>
      <c r="X198" s="216" t="s">
        <v>5971</v>
      </c>
      <c r="Y198" s="24" t="s">
        <v>6240</v>
      </c>
      <c r="Z198" s="24" t="s">
        <v>6000</v>
      </c>
      <c r="AA198" s="24" t="s">
        <v>6055</v>
      </c>
      <c r="AB198" s="24" t="s">
        <v>5990</v>
      </c>
      <c r="AC198" s="24" t="s">
        <v>5979</v>
      </c>
    </row>
    <row r="199" spans="1:29" s="169" customFormat="1">
      <c r="A199" s="24">
        <v>1742</v>
      </c>
      <c r="B199" s="24" t="s">
        <v>221</v>
      </c>
      <c r="C199" s="57">
        <v>19.7</v>
      </c>
      <c r="D199" s="57">
        <v>19.75</v>
      </c>
      <c r="E199" s="57">
        <v>17.600000000000001</v>
      </c>
      <c r="F199" s="57">
        <v>18.7</v>
      </c>
      <c r="G199" s="57">
        <v>18.8</v>
      </c>
      <c r="H199" s="57">
        <v>20.100000000000001</v>
      </c>
      <c r="I199" s="57">
        <v>18.25</v>
      </c>
      <c r="J199" s="57">
        <v>18.8</v>
      </c>
      <c r="K199" s="57">
        <v>19</v>
      </c>
      <c r="L199" s="57">
        <v>19.8</v>
      </c>
      <c r="M199" s="57">
        <v>18.8</v>
      </c>
      <c r="N199" s="57">
        <v>19.149999999999999</v>
      </c>
      <c r="O199" s="57">
        <v>139</v>
      </c>
      <c r="P199" s="57">
        <v>1491</v>
      </c>
      <c r="Q199" s="57"/>
      <c r="R199" s="57"/>
      <c r="S199" s="57"/>
      <c r="T199" s="57"/>
      <c r="U199" s="77">
        <v>0.15537670467247933</v>
      </c>
      <c r="V199" s="24" t="s">
        <v>6373</v>
      </c>
      <c r="W199" s="216" t="s">
        <v>5993</v>
      </c>
      <c r="X199" s="216" t="s">
        <v>5993</v>
      </c>
      <c r="Y199" s="24" t="s">
        <v>5964</v>
      </c>
      <c r="Z199" s="24" t="s">
        <v>6164</v>
      </c>
      <c r="AA199" s="24" t="s">
        <v>5969</v>
      </c>
      <c r="AB199" s="24" t="s">
        <v>5996</v>
      </c>
      <c r="AC199" s="24" t="s">
        <v>5990</v>
      </c>
    </row>
    <row r="200" spans="1:29" s="169" customFormat="1">
      <c r="A200" s="24">
        <v>1752</v>
      </c>
      <c r="B200" s="24" t="s">
        <v>222</v>
      </c>
      <c r="C200" s="57">
        <v>38.4</v>
      </c>
      <c r="D200" s="57">
        <v>38.450000000000003</v>
      </c>
      <c r="E200" s="57">
        <v>37.5</v>
      </c>
      <c r="F200" s="57">
        <v>37.75</v>
      </c>
      <c r="G200" s="57">
        <v>37.799999999999997</v>
      </c>
      <c r="H200" s="57">
        <v>37.85</v>
      </c>
      <c r="I200" s="57">
        <v>37.15</v>
      </c>
      <c r="J200" s="57">
        <v>37.299999999999997</v>
      </c>
      <c r="K200" s="57">
        <v>37.5</v>
      </c>
      <c r="L200" s="57">
        <v>38.15</v>
      </c>
      <c r="M200" s="57">
        <v>36.5</v>
      </c>
      <c r="N200" s="57">
        <v>36.5</v>
      </c>
      <c r="O200" s="57">
        <v>289</v>
      </c>
      <c r="P200" s="57">
        <v>617</v>
      </c>
      <c r="Q200" s="57">
        <v>10.344900000000001</v>
      </c>
      <c r="R200" s="57">
        <v>14.958399999999999</v>
      </c>
      <c r="S200" s="57">
        <v>6.8966000000000003</v>
      </c>
      <c r="T200" s="57">
        <v>12.271100000000001</v>
      </c>
      <c r="U200" s="77">
        <v>0.78065910318746623</v>
      </c>
      <c r="V200" s="24" t="s">
        <v>6559</v>
      </c>
      <c r="W200" s="216" t="s">
        <v>5967</v>
      </c>
      <c r="X200" s="216" t="s">
        <v>6047</v>
      </c>
      <c r="Y200" s="24" t="s">
        <v>5984</v>
      </c>
      <c r="Z200" s="24" t="s">
        <v>5984</v>
      </c>
      <c r="AA200" s="24" t="s">
        <v>6336</v>
      </c>
      <c r="AB200" s="24" t="s">
        <v>5986</v>
      </c>
      <c r="AC200" s="24" t="s">
        <v>5979</v>
      </c>
    </row>
    <row r="201" spans="1:29" s="169" customFormat="1">
      <c r="A201" s="24">
        <v>1760</v>
      </c>
      <c r="B201" s="24" t="s">
        <v>2028</v>
      </c>
      <c r="C201" s="57">
        <v>82.5</v>
      </c>
      <c r="D201" s="57">
        <v>82.5</v>
      </c>
      <c r="E201" s="57">
        <v>77.5</v>
      </c>
      <c r="F201" s="57">
        <v>78.599999999999994</v>
      </c>
      <c r="G201" s="57">
        <v>79</v>
      </c>
      <c r="H201" s="57">
        <v>81</v>
      </c>
      <c r="I201" s="57">
        <v>74</v>
      </c>
      <c r="J201" s="57">
        <v>75.3</v>
      </c>
      <c r="K201" s="57">
        <v>75.599999999999994</v>
      </c>
      <c r="L201" s="57">
        <v>78</v>
      </c>
      <c r="M201" s="57">
        <v>75.099999999999994</v>
      </c>
      <c r="N201" s="57">
        <v>77.599999999999994</v>
      </c>
      <c r="O201" s="57">
        <v>951</v>
      </c>
      <c r="P201" s="57">
        <v>3169</v>
      </c>
      <c r="Q201" s="57">
        <v>8.1722999999999999</v>
      </c>
      <c r="R201" s="57">
        <v>17.4817</v>
      </c>
      <c r="S201" s="57">
        <v>8.9776000000000007</v>
      </c>
      <c r="T201" s="57">
        <v>14.647</v>
      </c>
      <c r="U201" s="77">
        <v>0.50015777847901544</v>
      </c>
      <c r="V201" s="24" t="s">
        <v>6038</v>
      </c>
      <c r="W201" s="216" t="s">
        <v>6039</v>
      </c>
      <c r="X201" s="216" t="s">
        <v>6047</v>
      </c>
      <c r="Y201" s="24" t="s">
        <v>6024</v>
      </c>
      <c r="Z201" s="24" t="s">
        <v>5964</v>
      </c>
      <c r="AA201" s="24" t="s">
        <v>6010</v>
      </c>
      <c r="AB201" s="24" t="s">
        <v>5965</v>
      </c>
      <c r="AC201" s="24" t="s">
        <v>5990</v>
      </c>
    </row>
    <row r="202" spans="1:29" s="169" customFormat="1">
      <c r="A202" s="24">
        <v>1762</v>
      </c>
      <c r="B202" s="24" t="s">
        <v>223</v>
      </c>
      <c r="C202" s="57">
        <v>63.9</v>
      </c>
      <c r="D202" s="57">
        <v>68.400000000000006</v>
      </c>
      <c r="E202" s="57">
        <v>62.4</v>
      </c>
      <c r="F202" s="57">
        <v>67.8</v>
      </c>
      <c r="G202" s="57">
        <v>68.400000000000006</v>
      </c>
      <c r="H202" s="57">
        <v>70.8</v>
      </c>
      <c r="I202" s="57">
        <v>65</v>
      </c>
      <c r="J202" s="57">
        <v>68</v>
      </c>
      <c r="K202" s="57">
        <v>69</v>
      </c>
      <c r="L202" s="57">
        <v>69.599999999999994</v>
      </c>
      <c r="M202" s="57">
        <v>67.099999999999994</v>
      </c>
      <c r="N202" s="57">
        <v>68.400000000000006</v>
      </c>
      <c r="O202" s="57">
        <v>1618</v>
      </c>
      <c r="P202" s="57">
        <v>12048</v>
      </c>
      <c r="Q202" s="57">
        <v>56.901499999999999</v>
      </c>
      <c r="R202" s="57">
        <v>44.3536</v>
      </c>
      <c r="S202" s="57">
        <v>63.928199999999997</v>
      </c>
      <c r="T202" s="57">
        <v>50.878500000000003</v>
      </c>
      <c r="U202" s="77">
        <v>0.22382691456396636</v>
      </c>
      <c r="V202" s="24" t="s">
        <v>6069</v>
      </c>
      <c r="W202" s="216" t="s">
        <v>6009</v>
      </c>
      <c r="X202" s="216" t="s">
        <v>5961</v>
      </c>
      <c r="Y202" s="24" t="s">
        <v>5982</v>
      </c>
      <c r="Z202" s="24" t="s">
        <v>5994</v>
      </c>
      <c r="AA202" s="24" t="s">
        <v>5975</v>
      </c>
      <c r="AB202" s="24" t="s">
        <v>5990</v>
      </c>
      <c r="AC202" s="24" t="s">
        <v>5970</v>
      </c>
    </row>
    <row r="203" spans="1:29" s="169" customFormat="1">
      <c r="A203" s="24">
        <v>1773</v>
      </c>
      <c r="B203" s="24" t="s">
        <v>224</v>
      </c>
      <c r="C203" s="57">
        <v>163</v>
      </c>
      <c r="D203" s="57">
        <v>163</v>
      </c>
      <c r="E203" s="57">
        <v>129</v>
      </c>
      <c r="F203" s="57">
        <v>129</v>
      </c>
      <c r="G203" s="57">
        <v>129</v>
      </c>
      <c r="H203" s="57">
        <v>132</v>
      </c>
      <c r="I203" s="57">
        <v>120.5</v>
      </c>
      <c r="J203" s="57">
        <v>122</v>
      </c>
      <c r="K203" s="57">
        <v>123</v>
      </c>
      <c r="L203" s="57">
        <v>128</v>
      </c>
      <c r="M203" s="57">
        <v>122.5</v>
      </c>
      <c r="N203" s="57">
        <v>125.5</v>
      </c>
      <c r="O203" s="57">
        <v>813</v>
      </c>
      <c r="P203" s="57">
        <v>2928</v>
      </c>
      <c r="Q203" s="57">
        <v>45.435699999999997</v>
      </c>
      <c r="R203" s="57">
        <v>67.294399999999996</v>
      </c>
      <c r="S203" s="57">
        <v>34.035800000000002</v>
      </c>
      <c r="T203" s="57">
        <v>56.208199999999998</v>
      </c>
      <c r="U203" s="77">
        <v>0.46277322404371585</v>
      </c>
      <c r="V203" s="24" t="s">
        <v>6038</v>
      </c>
      <c r="W203" s="216" t="s">
        <v>5967</v>
      </c>
      <c r="X203" s="216" t="s">
        <v>5961</v>
      </c>
      <c r="Y203" s="24" t="s">
        <v>6058</v>
      </c>
      <c r="Z203" s="24" t="s">
        <v>5964</v>
      </c>
      <c r="AA203" s="24" t="s">
        <v>6016</v>
      </c>
      <c r="AB203" s="24" t="s">
        <v>5970</v>
      </c>
      <c r="AC203" s="24" t="s">
        <v>5965</v>
      </c>
    </row>
    <row r="204" spans="1:29" s="169" customFormat="1">
      <c r="A204" s="24">
        <v>1776</v>
      </c>
      <c r="B204" s="24" t="s">
        <v>225</v>
      </c>
      <c r="C204" s="57">
        <v>17.95</v>
      </c>
      <c r="D204" s="57">
        <v>18.25</v>
      </c>
      <c r="E204" s="57">
        <v>17.8</v>
      </c>
      <c r="F204" s="57">
        <v>18</v>
      </c>
      <c r="G204" s="57">
        <v>18.399999999999999</v>
      </c>
      <c r="H204" s="57">
        <v>24.95</v>
      </c>
      <c r="I204" s="57">
        <v>18.100000000000001</v>
      </c>
      <c r="J204" s="57">
        <v>20.6</v>
      </c>
      <c r="K204" s="57">
        <v>21.2</v>
      </c>
      <c r="L204" s="57">
        <v>21.9</v>
      </c>
      <c r="M204" s="57">
        <v>19.5</v>
      </c>
      <c r="N204" s="57">
        <v>20.45</v>
      </c>
      <c r="O204" s="57">
        <v>2483</v>
      </c>
      <c r="P204" s="57">
        <v>7522</v>
      </c>
      <c r="Q204" s="57">
        <v>46.323500000000003</v>
      </c>
      <c r="R204" s="57">
        <v>53.028399999999998</v>
      </c>
      <c r="S204" s="57">
        <v>43.236600000000003</v>
      </c>
      <c r="T204" s="57">
        <v>49.764499999999998</v>
      </c>
      <c r="U204" s="77">
        <v>0.55016396348488883</v>
      </c>
      <c r="V204" s="24" t="s">
        <v>6202</v>
      </c>
      <c r="W204" s="216" t="s">
        <v>5967</v>
      </c>
      <c r="X204" s="216" t="s">
        <v>5971</v>
      </c>
      <c r="Y204" s="24" t="s">
        <v>6068</v>
      </c>
      <c r="Z204" s="24" t="s">
        <v>5963</v>
      </c>
      <c r="AA204" s="24" t="s">
        <v>5964</v>
      </c>
      <c r="AB204" s="24" t="s">
        <v>5991</v>
      </c>
      <c r="AC204" s="24" t="s">
        <v>5986</v>
      </c>
    </row>
    <row r="205" spans="1:29" s="169" customFormat="1">
      <c r="A205" s="24">
        <v>1777</v>
      </c>
      <c r="B205" s="24" t="s">
        <v>226</v>
      </c>
      <c r="C205" s="57">
        <v>73.8</v>
      </c>
      <c r="D205" s="57">
        <v>73.8</v>
      </c>
      <c r="E205" s="57">
        <v>71</v>
      </c>
      <c r="F205" s="57">
        <v>71.099999999999994</v>
      </c>
      <c r="G205" s="57">
        <v>71.7</v>
      </c>
      <c r="H205" s="57">
        <v>71.7</v>
      </c>
      <c r="I205" s="57">
        <v>69.599999999999994</v>
      </c>
      <c r="J205" s="57">
        <v>70.3</v>
      </c>
      <c r="K205" s="57">
        <v>70.3</v>
      </c>
      <c r="L205" s="57">
        <v>70.8</v>
      </c>
      <c r="M205" s="57">
        <v>70.3</v>
      </c>
      <c r="N205" s="57">
        <v>70.3</v>
      </c>
      <c r="O205" s="57">
        <v>33</v>
      </c>
      <c r="P205" s="57">
        <v>175</v>
      </c>
      <c r="Q205" s="57">
        <v>7.5471000000000004</v>
      </c>
      <c r="R205" s="57">
        <v>8.8732000000000006</v>
      </c>
      <c r="S205" s="57">
        <v>7.2750000000000004</v>
      </c>
      <c r="T205" s="57">
        <v>8.3405000000000005</v>
      </c>
      <c r="U205" s="77">
        <v>0.31428571428571428</v>
      </c>
      <c r="V205" s="24" t="s">
        <v>6555</v>
      </c>
      <c r="W205" s="216" t="s">
        <v>5967</v>
      </c>
      <c r="X205" s="216" t="s">
        <v>6047</v>
      </c>
      <c r="Y205" s="24" t="s">
        <v>6024</v>
      </c>
      <c r="Z205" s="24" t="s">
        <v>6017</v>
      </c>
      <c r="AA205" s="24" t="s">
        <v>6122</v>
      </c>
      <c r="AB205" s="24" t="s">
        <v>6159</v>
      </c>
      <c r="AC205" s="24" t="s">
        <v>5979</v>
      </c>
    </row>
    <row r="206" spans="1:29" s="169" customFormat="1">
      <c r="A206" s="24">
        <v>1781</v>
      </c>
      <c r="B206" s="24" t="s">
        <v>227</v>
      </c>
      <c r="C206" s="57">
        <v>16.45</v>
      </c>
      <c r="D206" s="57">
        <v>17.8</v>
      </c>
      <c r="E206" s="57">
        <v>16.2</v>
      </c>
      <c r="F206" s="57">
        <v>16.2</v>
      </c>
      <c r="G206" s="57">
        <v>15.8</v>
      </c>
      <c r="H206" s="57">
        <v>16.5</v>
      </c>
      <c r="I206" s="57">
        <v>13.6</v>
      </c>
      <c r="J206" s="57">
        <v>14</v>
      </c>
      <c r="K206" s="57">
        <v>14.1</v>
      </c>
      <c r="L206" s="57">
        <v>14.2</v>
      </c>
      <c r="M206" s="57">
        <v>13.7</v>
      </c>
      <c r="N206" s="57">
        <v>13.8</v>
      </c>
      <c r="O206" s="57">
        <v>196</v>
      </c>
      <c r="P206" s="57">
        <v>551</v>
      </c>
      <c r="Q206" s="57">
        <v>5.9273999999999996</v>
      </c>
      <c r="R206" s="57">
        <v>10.042</v>
      </c>
      <c r="S206" s="57">
        <v>4.7267999999999999</v>
      </c>
      <c r="T206" s="57">
        <v>8.2703000000000007</v>
      </c>
      <c r="U206" s="77">
        <v>0.59286146400483963</v>
      </c>
      <c r="V206" s="24" t="s">
        <v>6537</v>
      </c>
      <c r="W206" s="216" t="s">
        <v>5967</v>
      </c>
      <c r="X206" s="216" t="s">
        <v>6047</v>
      </c>
      <c r="Y206" s="24" t="s">
        <v>6338</v>
      </c>
      <c r="Z206" s="24" t="s">
        <v>5964</v>
      </c>
      <c r="AA206" s="24" t="s">
        <v>5984</v>
      </c>
      <c r="AB206" s="24" t="s">
        <v>5990</v>
      </c>
      <c r="AC206" s="24" t="s">
        <v>5990</v>
      </c>
    </row>
    <row r="207" spans="1:29" s="169" customFormat="1">
      <c r="A207" s="24">
        <v>1783</v>
      </c>
      <c r="B207" s="24" t="s">
        <v>228</v>
      </c>
      <c r="C207" s="57">
        <v>75.400000000000006</v>
      </c>
      <c r="D207" s="57">
        <v>79.7</v>
      </c>
      <c r="E207" s="57">
        <v>61.1</v>
      </c>
      <c r="F207" s="57">
        <v>74.599999999999994</v>
      </c>
      <c r="G207" s="57">
        <v>71.099999999999994</v>
      </c>
      <c r="H207" s="57">
        <v>73.099999999999994</v>
      </c>
      <c r="I207" s="57">
        <v>62.7</v>
      </c>
      <c r="J207" s="57">
        <v>65.900000000000006</v>
      </c>
      <c r="K207" s="57">
        <v>65.400000000000006</v>
      </c>
      <c r="L207" s="57">
        <v>70.099999999999994</v>
      </c>
      <c r="M207" s="57">
        <v>63.4</v>
      </c>
      <c r="N207" s="57">
        <v>64</v>
      </c>
      <c r="O207" s="57">
        <v>5142</v>
      </c>
      <c r="P207" s="57">
        <v>19265</v>
      </c>
      <c r="Q207" s="57">
        <v>79.870900000000006</v>
      </c>
      <c r="R207" s="57">
        <v>78.2303</v>
      </c>
      <c r="S207" s="57">
        <v>74.846599999999995</v>
      </c>
      <c r="T207" s="57">
        <v>77.102400000000003</v>
      </c>
      <c r="U207" s="77">
        <v>0.44484817025694262</v>
      </c>
      <c r="V207" s="24" t="s">
        <v>6094</v>
      </c>
      <c r="W207" s="216" t="s">
        <v>5960</v>
      </c>
      <c r="X207" s="216" t="s">
        <v>5989</v>
      </c>
      <c r="Y207" s="24" t="s">
        <v>5994</v>
      </c>
      <c r="Z207" s="24" t="s">
        <v>5964</v>
      </c>
      <c r="AA207" s="24" t="s">
        <v>6000</v>
      </c>
      <c r="AB207" s="24" t="s">
        <v>5996</v>
      </c>
      <c r="AC207" s="24" t="s">
        <v>5965</v>
      </c>
    </row>
    <row r="208" spans="1:29" s="169" customFormat="1">
      <c r="A208" s="24">
        <v>1784</v>
      </c>
      <c r="B208" s="24" t="s">
        <v>229</v>
      </c>
      <c r="C208" s="57">
        <v>46.6</v>
      </c>
      <c r="D208" s="57">
        <v>47.4</v>
      </c>
      <c r="E208" s="57">
        <v>44.55</v>
      </c>
      <c r="F208" s="57">
        <v>46.45</v>
      </c>
      <c r="G208" s="57">
        <v>46.35</v>
      </c>
      <c r="H208" s="57">
        <v>46.8</v>
      </c>
      <c r="I208" s="57">
        <v>43.15</v>
      </c>
      <c r="J208" s="57">
        <v>43.85</v>
      </c>
      <c r="K208" s="57">
        <v>44</v>
      </c>
      <c r="L208" s="57">
        <v>45.95</v>
      </c>
      <c r="M208" s="57">
        <v>44</v>
      </c>
      <c r="N208" s="57">
        <v>44.9</v>
      </c>
      <c r="O208" s="57">
        <v>1485</v>
      </c>
      <c r="P208" s="57">
        <v>2603</v>
      </c>
      <c r="Q208" s="57">
        <v>46.882199999999997</v>
      </c>
      <c r="R208" s="57">
        <v>50.7346</v>
      </c>
      <c r="S208" s="57">
        <v>44.5595</v>
      </c>
      <c r="T208" s="57">
        <v>48.676200000000001</v>
      </c>
      <c r="U208" s="77">
        <v>0.95082597003457547</v>
      </c>
      <c r="V208" s="24" t="s">
        <v>6038</v>
      </c>
      <c r="W208" s="216" t="s">
        <v>5967</v>
      </c>
      <c r="X208" s="216" t="s">
        <v>5971</v>
      </c>
      <c r="Y208" s="24" t="s">
        <v>5994</v>
      </c>
      <c r="Z208" s="24" t="s">
        <v>5964</v>
      </c>
      <c r="AA208" s="24" t="s">
        <v>6055</v>
      </c>
      <c r="AB208" s="24" t="s">
        <v>5970</v>
      </c>
      <c r="AC208" s="24" t="s">
        <v>5979</v>
      </c>
    </row>
    <row r="209" spans="1:29" s="169" customFormat="1">
      <c r="A209" s="24">
        <v>1785</v>
      </c>
      <c r="B209" s="24" t="s">
        <v>230</v>
      </c>
      <c r="C209" s="57">
        <v>48.05</v>
      </c>
      <c r="D209" s="57">
        <v>48.05</v>
      </c>
      <c r="E209" s="57">
        <v>45.1</v>
      </c>
      <c r="F209" s="57">
        <v>45.4</v>
      </c>
      <c r="G209" s="57">
        <v>45.25</v>
      </c>
      <c r="H209" s="57">
        <v>46.25</v>
      </c>
      <c r="I209" s="57">
        <v>44.05</v>
      </c>
      <c r="J209" s="57">
        <v>45.65</v>
      </c>
      <c r="K209" s="57">
        <v>46.1</v>
      </c>
      <c r="L209" s="57">
        <v>48.2</v>
      </c>
      <c r="M209" s="57">
        <v>46</v>
      </c>
      <c r="N209" s="57">
        <v>47.05</v>
      </c>
      <c r="O209" s="57">
        <v>11354</v>
      </c>
      <c r="P209" s="57">
        <v>20247</v>
      </c>
      <c r="Q209" s="57">
        <v>25.937000000000001</v>
      </c>
      <c r="R209" s="57">
        <v>35.812600000000003</v>
      </c>
      <c r="S209" s="57">
        <v>26.77</v>
      </c>
      <c r="T209" s="57">
        <v>32.798400000000001</v>
      </c>
      <c r="U209" s="77">
        <v>0.93462405953145311</v>
      </c>
      <c r="V209" s="24" t="s">
        <v>6560</v>
      </c>
      <c r="W209" s="216" t="s">
        <v>6039</v>
      </c>
      <c r="X209" s="216" t="s">
        <v>5971</v>
      </c>
      <c r="Y209" s="24" t="s">
        <v>6024</v>
      </c>
      <c r="Z209" s="24" t="s">
        <v>6075</v>
      </c>
      <c r="AA209" s="24" t="s">
        <v>6016</v>
      </c>
      <c r="AB209" s="24" t="s">
        <v>5970</v>
      </c>
      <c r="AC209" s="24" t="s">
        <v>5979</v>
      </c>
    </row>
    <row r="210" spans="1:29" s="169" customFormat="1">
      <c r="A210" s="24">
        <v>1786</v>
      </c>
      <c r="B210" s="24" t="s">
        <v>231</v>
      </c>
      <c r="C210" s="57">
        <v>58.2</v>
      </c>
      <c r="D210" s="57">
        <v>60</v>
      </c>
      <c r="E210" s="57">
        <v>55.1</v>
      </c>
      <c r="F210" s="57">
        <v>55.9</v>
      </c>
      <c r="G210" s="57">
        <v>56</v>
      </c>
      <c r="H210" s="57">
        <v>56.8</v>
      </c>
      <c r="I210" s="57">
        <v>52.5</v>
      </c>
      <c r="J210" s="57">
        <v>54</v>
      </c>
      <c r="K210" s="57">
        <v>53.4</v>
      </c>
      <c r="L210" s="57">
        <v>55.8</v>
      </c>
      <c r="M210" s="57">
        <v>53.3</v>
      </c>
      <c r="N210" s="57">
        <v>55.8</v>
      </c>
      <c r="O210" s="57">
        <v>41</v>
      </c>
      <c r="P210" s="57">
        <v>197</v>
      </c>
      <c r="Q210" s="57">
        <v>53.824100000000001</v>
      </c>
      <c r="R210" s="57">
        <v>66.043300000000002</v>
      </c>
      <c r="S210" s="57">
        <v>50.549399999999999</v>
      </c>
      <c r="T210" s="57">
        <v>60.878700000000002</v>
      </c>
      <c r="U210" s="77">
        <v>0.34686971235194586</v>
      </c>
      <c r="V210" s="24" t="s">
        <v>6144</v>
      </c>
      <c r="W210" s="216" t="s">
        <v>5967</v>
      </c>
      <c r="X210" s="216" t="s">
        <v>5961</v>
      </c>
      <c r="Y210" s="24" t="s">
        <v>5964</v>
      </c>
      <c r="Z210" s="24" t="s">
        <v>5964</v>
      </c>
      <c r="AA210" s="24" t="s">
        <v>6045</v>
      </c>
      <c r="AB210" s="24" t="s">
        <v>5979</v>
      </c>
      <c r="AC210" s="24" t="s">
        <v>5979</v>
      </c>
    </row>
    <row r="211" spans="1:29" s="169" customFormat="1">
      <c r="A211" s="24">
        <v>1788</v>
      </c>
      <c r="B211" s="24" t="s">
        <v>233</v>
      </c>
      <c r="C211" s="57">
        <v>137.5</v>
      </c>
      <c r="D211" s="57">
        <v>137.5</v>
      </c>
      <c r="E211" s="57">
        <v>133</v>
      </c>
      <c r="F211" s="57">
        <v>133.5</v>
      </c>
      <c r="G211" s="57">
        <v>133</v>
      </c>
      <c r="H211" s="57">
        <v>134</v>
      </c>
      <c r="I211" s="57">
        <v>131.5</v>
      </c>
      <c r="J211" s="57">
        <v>132.5</v>
      </c>
      <c r="K211" s="57">
        <v>132.5</v>
      </c>
      <c r="L211" s="57">
        <v>133.5</v>
      </c>
      <c r="M211" s="57">
        <v>132.5</v>
      </c>
      <c r="N211" s="57">
        <v>133.5</v>
      </c>
      <c r="O211" s="57">
        <v>55</v>
      </c>
      <c r="P211" s="57">
        <v>279</v>
      </c>
      <c r="Q211" s="57">
        <v>31.4268</v>
      </c>
      <c r="R211" s="57">
        <v>50.002699999999997</v>
      </c>
      <c r="S211" s="57">
        <v>27.011800000000001</v>
      </c>
      <c r="T211" s="57">
        <v>42.339100000000002</v>
      </c>
      <c r="U211" s="77">
        <v>0.32855436081242534</v>
      </c>
      <c r="V211" s="24" t="s">
        <v>6551</v>
      </c>
      <c r="W211" s="216" t="s">
        <v>5967</v>
      </c>
      <c r="X211" s="216" t="s">
        <v>5971</v>
      </c>
      <c r="Y211" s="24" t="s">
        <v>6209</v>
      </c>
      <c r="Z211" s="24" t="s">
        <v>6561</v>
      </c>
      <c r="AA211" s="24" t="s">
        <v>6493</v>
      </c>
      <c r="AB211" s="24" t="s">
        <v>5979</v>
      </c>
      <c r="AC211" s="24" t="s">
        <v>5979</v>
      </c>
    </row>
    <row r="212" spans="1:29" s="169" customFormat="1">
      <c r="A212" s="24">
        <v>1789</v>
      </c>
      <c r="B212" s="24" t="s">
        <v>234</v>
      </c>
      <c r="C212" s="57">
        <v>25.8</v>
      </c>
      <c r="D212" s="57">
        <v>25.8</v>
      </c>
      <c r="E212" s="57">
        <v>25</v>
      </c>
      <c r="F212" s="57">
        <v>25.05</v>
      </c>
      <c r="G212" s="57">
        <v>25.05</v>
      </c>
      <c r="H212" s="57">
        <v>25.35</v>
      </c>
      <c r="I212" s="57">
        <v>23.6</v>
      </c>
      <c r="J212" s="57">
        <v>23.65</v>
      </c>
      <c r="K212" s="57">
        <v>23.75</v>
      </c>
      <c r="L212" s="57">
        <v>24.7</v>
      </c>
      <c r="M212" s="57">
        <v>23.75</v>
      </c>
      <c r="N212" s="57">
        <v>24.35</v>
      </c>
      <c r="O212" s="57">
        <v>725</v>
      </c>
      <c r="P212" s="57">
        <v>3720</v>
      </c>
      <c r="Q212" s="57">
        <v>6.8476999999999997</v>
      </c>
      <c r="R212" s="57">
        <v>12.7568</v>
      </c>
      <c r="S212" s="57">
        <v>12.1409</v>
      </c>
      <c r="T212" s="57">
        <v>12.551500000000001</v>
      </c>
      <c r="U212" s="77">
        <v>0.32482078853046598</v>
      </c>
      <c r="V212" s="24" t="s">
        <v>6038</v>
      </c>
      <c r="W212" s="216" t="s">
        <v>6039</v>
      </c>
      <c r="X212" s="216" t="s">
        <v>6047</v>
      </c>
      <c r="Y212" s="24" t="s">
        <v>6209</v>
      </c>
      <c r="Z212" s="24" t="s">
        <v>5964</v>
      </c>
      <c r="AA212" s="24" t="s">
        <v>6031</v>
      </c>
      <c r="AB212" s="24" t="s">
        <v>5986</v>
      </c>
      <c r="AC212" s="24" t="s">
        <v>5979</v>
      </c>
    </row>
    <row r="213" spans="1:29" s="169" customFormat="1">
      <c r="A213" s="24">
        <v>1795</v>
      </c>
      <c r="B213" s="24" t="s">
        <v>235</v>
      </c>
      <c r="C213" s="57">
        <v>138.5</v>
      </c>
      <c r="D213" s="57">
        <v>141</v>
      </c>
      <c r="E213" s="57">
        <v>122</v>
      </c>
      <c r="F213" s="57">
        <v>122</v>
      </c>
      <c r="G213" s="57">
        <v>113.5</v>
      </c>
      <c r="H213" s="57">
        <v>122</v>
      </c>
      <c r="I213" s="57">
        <v>96.8</v>
      </c>
      <c r="J213" s="57">
        <v>100.5</v>
      </c>
      <c r="K213" s="57">
        <v>102.5</v>
      </c>
      <c r="L213" s="57">
        <v>108</v>
      </c>
      <c r="M213" s="57">
        <v>99.5</v>
      </c>
      <c r="N213" s="57">
        <v>103</v>
      </c>
      <c r="O213" s="57">
        <v>5798</v>
      </c>
      <c r="P213" s="57">
        <v>28316</v>
      </c>
      <c r="Q213" s="57">
        <v>56.216700000000003</v>
      </c>
      <c r="R213" s="57">
        <v>71.354900000000001</v>
      </c>
      <c r="S213" s="57">
        <v>45.438699999999997</v>
      </c>
      <c r="T213" s="57">
        <v>62.716200000000001</v>
      </c>
      <c r="U213" s="77">
        <v>0.34126759900174225</v>
      </c>
      <c r="V213" s="24" t="s">
        <v>6123</v>
      </c>
      <c r="W213" s="216" t="s">
        <v>5967</v>
      </c>
      <c r="X213" s="216" t="s">
        <v>5961</v>
      </c>
      <c r="Y213" s="24" t="s">
        <v>6004</v>
      </c>
      <c r="Z213" s="24" t="s">
        <v>5964</v>
      </c>
      <c r="AA213" s="24" t="s">
        <v>5969</v>
      </c>
      <c r="AB213" s="24" t="s">
        <v>5976</v>
      </c>
      <c r="AC213" s="24" t="s">
        <v>5986</v>
      </c>
    </row>
    <row r="214" spans="1:29" s="169" customFormat="1">
      <c r="A214" s="24">
        <v>1796</v>
      </c>
      <c r="B214" s="24" t="s">
        <v>2047</v>
      </c>
      <c r="C214" s="57">
        <v>33.85</v>
      </c>
      <c r="D214" s="57">
        <v>33.9</v>
      </c>
      <c r="E214" s="57">
        <v>33.15</v>
      </c>
      <c r="F214" s="57"/>
      <c r="G214" s="57">
        <v>33</v>
      </c>
      <c r="H214" s="57">
        <v>33.200000000000003</v>
      </c>
      <c r="I214" s="57">
        <v>32.5</v>
      </c>
      <c r="J214" s="57">
        <v>33.200000000000003</v>
      </c>
      <c r="K214" s="57">
        <v>33.200000000000003</v>
      </c>
      <c r="L214" s="57">
        <v>33.200000000000003</v>
      </c>
      <c r="M214" s="57">
        <v>32</v>
      </c>
      <c r="N214" s="57">
        <v>32.049999999999997</v>
      </c>
      <c r="O214" s="57">
        <v>16</v>
      </c>
      <c r="P214" s="57">
        <v>26</v>
      </c>
      <c r="Q214" s="57">
        <v>33.425899999999999</v>
      </c>
      <c r="R214" s="57">
        <v>34.413499999999999</v>
      </c>
      <c r="S214" s="57">
        <v>22.671500000000002</v>
      </c>
      <c r="T214" s="57">
        <v>30.499500000000001</v>
      </c>
      <c r="U214" s="77">
        <v>1.0256410256410258</v>
      </c>
      <c r="V214" s="24" t="s">
        <v>6562</v>
      </c>
      <c r="W214" s="216" t="s">
        <v>5967</v>
      </c>
      <c r="X214" s="216" t="s">
        <v>6007</v>
      </c>
      <c r="Y214" s="24" t="s">
        <v>6328</v>
      </c>
      <c r="Z214" s="24" t="s">
        <v>6425</v>
      </c>
      <c r="AA214" s="24" t="s">
        <v>6209</v>
      </c>
      <c r="AB214" s="24" t="s">
        <v>5979</v>
      </c>
      <c r="AC214" s="24" t="s">
        <v>5979</v>
      </c>
    </row>
    <row r="215" spans="1:29" s="169" customFormat="1">
      <c r="A215" s="24">
        <v>1799</v>
      </c>
      <c r="B215" s="24" t="s">
        <v>236</v>
      </c>
      <c r="C215" s="57">
        <v>15.95</v>
      </c>
      <c r="D215" s="57">
        <v>16.100000000000001</v>
      </c>
      <c r="E215" s="57">
        <v>15.5</v>
      </c>
      <c r="F215" s="57">
        <v>15.75</v>
      </c>
      <c r="G215" s="57">
        <v>15.7</v>
      </c>
      <c r="H215" s="57">
        <v>15.8</v>
      </c>
      <c r="I215" s="57">
        <v>15.45</v>
      </c>
      <c r="J215" s="57">
        <v>15.55</v>
      </c>
      <c r="K215" s="57">
        <v>15.75</v>
      </c>
      <c r="L215" s="57">
        <v>15.75</v>
      </c>
      <c r="M215" s="57">
        <v>15.55</v>
      </c>
      <c r="N215" s="57">
        <v>15.6</v>
      </c>
      <c r="O215" s="57">
        <v>143</v>
      </c>
      <c r="P215" s="57">
        <v>590</v>
      </c>
      <c r="Q215" s="57">
        <v>27.2346</v>
      </c>
      <c r="R215" s="57">
        <v>24.319400000000002</v>
      </c>
      <c r="S215" s="57">
        <v>25.848700000000001</v>
      </c>
      <c r="T215" s="57">
        <v>24.8291</v>
      </c>
      <c r="U215" s="77">
        <v>0.403954802259887</v>
      </c>
      <c r="V215" s="24" t="s">
        <v>6563</v>
      </c>
      <c r="W215" s="216" t="s">
        <v>5967</v>
      </c>
      <c r="X215" s="216" t="s">
        <v>6007</v>
      </c>
      <c r="Y215" s="24" t="s">
        <v>5984</v>
      </c>
      <c r="Z215" s="24" t="s">
        <v>5984</v>
      </c>
      <c r="AA215" s="24" t="s">
        <v>6017</v>
      </c>
      <c r="AB215" s="24" t="s">
        <v>5979</v>
      </c>
      <c r="AC215" s="24" t="s">
        <v>5990</v>
      </c>
    </row>
    <row r="216" spans="1:29" s="169" customFormat="1">
      <c r="A216" s="24">
        <v>1802</v>
      </c>
      <c r="B216" s="24" t="s">
        <v>237</v>
      </c>
      <c r="C216" s="57">
        <v>38.75</v>
      </c>
      <c r="D216" s="57">
        <v>39.9</v>
      </c>
      <c r="E216" s="57">
        <v>34.450000000000003</v>
      </c>
      <c r="F216" s="57">
        <v>34.450000000000003</v>
      </c>
      <c r="G216" s="57">
        <v>34.75</v>
      </c>
      <c r="H216" s="57">
        <v>35.5</v>
      </c>
      <c r="I216" s="57">
        <v>31.35</v>
      </c>
      <c r="J216" s="57">
        <v>32.35</v>
      </c>
      <c r="K216" s="57">
        <v>33.1</v>
      </c>
      <c r="L216" s="57">
        <v>35.25</v>
      </c>
      <c r="M216" s="57">
        <v>33.049999999999997</v>
      </c>
      <c r="N216" s="57">
        <v>34.700000000000003</v>
      </c>
      <c r="O216" s="57">
        <v>56523</v>
      </c>
      <c r="P216" s="57">
        <v>165189</v>
      </c>
      <c r="Q216" s="57">
        <v>35.5169</v>
      </c>
      <c r="R216" s="57">
        <v>51.496699999999997</v>
      </c>
      <c r="S216" s="57">
        <v>30.4252</v>
      </c>
      <c r="T216" s="57">
        <v>44.472900000000003</v>
      </c>
      <c r="U216" s="77">
        <v>0.57028615706857</v>
      </c>
      <c r="V216" s="24" t="s">
        <v>6038</v>
      </c>
      <c r="W216" s="216" t="s">
        <v>5967</v>
      </c>
      <c r="X216" s="216" t="s">
        <v>5971</v>
      </c>
      <c r="Y216" s="24" t="s">
        <v>6004</v>
      </c>
      <c r="Z216" s="24" t="s">
        <v>5964</v>
      </c>
      <c r="AA216" s="24" t="s">
        <v>5982</v>
      </c>
      <c r="AB216" s="24" t="s">
        <v>5990</v>
      </c>
      <c r="AC216" s="24" t="s">
        <v>5979</v>
      </c>
    </row>
    <row r="217" spans="1:29" s="169" customFormat="1">
      <c r="A217" s="24">
        <v>1805</v>
      </c>
      <c r="B217" s="24" t="s">
        <v>238</v>
      </c>
      <c r="C217" s="57">
        <v>15.25</v>
      </c>
      <c r="D217" s="57">
        <v>15.35</v>
      </c>
      <c r="E217" s="57">
        <v>13.05</v>
      </c>
      <c r="F217" s="57">
        <v>13.3</v>
      </c>
      <c r="G217" s="57">
        <v>13.3</v>
      </c>
      <c r="H217" s="57">
        <v>13.75</v>
      </c>
      <c r="I217" s="57">
        <v>12.75</v>
      </c>
      <c r="J217" s="57">
        <v>13.2</v>
      </c>
      <c r="K217" s="57">
        <v>13.3</v>
      </c>
      <c r="L217" s="57">
        <v>14.4</v>
      </c>
      <c r="M217" s="57">
        <v>13.3</v>
      </c>
      <c r="N217" s="57">
        <v>14.15</v>
      </c>
      <c r="O217" s="57">
        <v>310</v>
      </c>
      <c r="P217" s="57">
        <v>373</v>
      </c>
      <c r="Q217" s="57">
        <v>45.819600000000001</v>
      </c>
      <c r="R217" s="57">
        <v>55.0152</v>
      </c>
      <c r="S217" s="57">
        <v>48.998800000000003</v>
      </c>
      <c r="T217" s="57">
        <v>53.009700000000002</v>
      </c>
      <c r="U217" s="77">
        <v>1.3851653261840928</v>
      </c>
      <c r="V217" s="24" t="s">
        <v>6236</v>
      </c>
      <c r="W217" s="216" t="s">
        <v>6039</v>
      </c>
      <c r="X217" s="216" t="s">
        <v>5961</v>
      </c>
      <c r="Y217" s="24" t="s">
        <v>5964</v>
      </c>
      <c r="Z217" s="24" t="s">
        <v>6073</v>
      </c>
      <c r="AA217" s="24" t="s">
        <v>6013</v>
      </c>
      <c r="AB217" s="24" t="s">
        <v>5990</v>
      </c>
      <c r="AC217" s="24" t="s">
        <v>5979</v>
      </c>
    </row>
    <row r="218" spans="1:29" s="169" customFormat="1">
      <c r="A218" s="24">
        <v>1806</v>
      </c>
      <c r="B218" s="24" t="s">
        <v>239</v>
      </c>
      <c r="C218" s="57">
        <v>12</v>
      </c>
      <c r="D218" s="57">
        <v>12.35</v>
      </c>
      <c r="E218" s="57">
        <v>11.2</v>
      </c>
      <c r="F218" s="57">
        <v>11.3</v>
      </c>
      <c r="G218" s="57">
        <v>11.3</v>
      </c>
      <c r="H218" s="57">
        <v>11.75</v>
      </c>
      <c r="I218" s="57">
        <v>10.75</v>
      </c>
      <c r="J218" s="57">
        <v>10.95</v>
      </c>
      <c r="K218" s="57">
        <v>10.8</v>
      </c>
      <c r="L218" s="57">
        <v>12.2</v>
      </c>
      <c r="M218" s="57">
        <v>10.8</v>
      </c>
      <c r="N218" s="57">
        <v>12.1</v>
      </c>
      <c r="O218" s="57">
        <v>3521</v>
      </c>
      <c r="P218" s="57">
        <v>5743</v>
      </c>
      <c r="Q218" s="57">
        <v>15.444699999999999</v>
      </c>
      <c r="R218" s="57">
        <v>26.148800000000001</v>
      </c>
      <c r="S218" s="57">
        <v>22.296500000000002</v>
      </c>
      <c r="T218" s="57">
        <v>24.864699999999999</v>
      </c>
      <c r="U218" s="77">
        <v>1.0218236693946252</v>
      </c>
      <c r="V218" s="24" t="s">
        <v>6154</v>
      </c>
      <c r="W218" s="216" t="s">
        <v>6039</v>
      </c>
      <c r="X218" s="216" t="s">
        <v>6007</v>
      </c>
      <c r="Y218" s="24" t="s">
        <v>5964</v>
      </c>
      <c r="Z218" s="24" t="s">
        <v>5962</v>
      </c>
      <c r="AA218" s="24" t="s">
        <v>6013</v>
      </c>
      <c r="AB218" s="24" t="s">
        <v>5965</v>
      </c>
      <c r="AC218" s="24" t="s">
        <v>5979</v>
      </c>
    </row>
    <row r="219" spans="1:29" s="169" customFormat="1">
      <c r="A219" s="24">
        <v>1808</v>
      </c>
      <c r="B219" s="24" t="s">
        <v>240</v>
      </c>
      <c r="C219" s="57">
        <v>61.5</v>
      </c>
      <c r="D219" s="57">
        <v>62.1</v>
      </c>
      <c r="E219" s="57">
        <v>59.1</v>
      </c>
      <c r="F219" s="57">
        <v>61.8</v>
      </c>
      <c r="G219" s="57">
        <v>61.3</v>
      </c>
      <c r="H219" s="57">
        <v>63</v>
      </c>
      <c r="I219" s="57">
        <v>56.5</v>
      </c>
      <c r="J219" s="57">
        <v>56.7</v>
      </c>
      <c r="K219" s="57">
        <v>57</v>
      </c>
      <c r="L219" s="57">
        <v>59.9</v>
      </c>
      <c r="M219" s="57">
        <v>56.9</v>
      </c>
      <c r="N219" s="57">
        <v>58.8</v>
      </c>
      <c r="O219" s="57">
        <v>163</v>
      </c>
      <c r="P219" s="57">
        <v>1698</v>
      </c>
      <c r="Q219" s="57">
        <v>68.387100000000004</v>
      </c>
      <c r="R219" s="57">
        <v>81.773300000000006</v>
      </c>
      <c r="S219" s="57">
        <v>60.742899999999999</v>
      </c>
      <c r="T219" s="57">
        <v>74.763199999999998</v>
      </c>
      <c r="U219" s="77">
        <v>0.15999214762465647</v>
      </c>
      <c r="V219" s="24" t="s">
        <v>6038</v>
      </c>
      <c r="W219" s="216" t="s">
        <v>5967</v>
      </c>
      <c r="X219" s="216" t="s">
        <v>5961</v>
      </c>
      <c r="Y219" s="24" t="s">
        <v>5972</v>
      </c>
      <c r="Z219" s="24" t="s">
        <v>5964</v>
      </c>
      <c r="AA219" s="24" t="s">
        <v>6010</v>
      </c>
      <c r="AB219" s="24" t="s">
        <v>5986</v>
      </c>
      <c r="AC219" s="24" t="s">
        <v>5979</v>
      </c>
    </row>
    <row r="220" spans="1:29" s="169" customFormat="1">
      <c r="A220" s="24">
        <v>1809</v>
      </c>
      <c r="B220" s="24" t="s">
        <v>241</v>
      </c>
      <c r="C220" s="57">
        <v>14.25</v>
      </c>
      <c r="D220" s="57">
        <v>14.35</v>
      </c>
      <c r="E220" s="57">
        <v>12.9</v>
      </c>
      <c r="F220" s="57">
        <v>12.9</v>
      </c>
      <c r="G220" s="57">
        <v>12.85</v>
      </c>
      <c r="H220" s="57">
        <v>13</v>
      </c>
      <c r="I220" s="57">
        <v>12</v>
      </c>
      <c r="J220" s="57">
        <v>12.4</v>
      </c>
      <c r="K220" s="57">
        <v>12.6</v>
      </c>
      <c r="L220" s="57">
        <v>13.25</v>
      </c>
      <c r="M220" s="57">
        <v>12.6</v>
      </c>
      <c r="N220" s="57">
        <v>13.15</v>
      </c>
      <c r="O220" s="57">
        <v>2781</v>
      </c>
      <c r="P220" s="57">
        <v>4794</v>
      </c>
      <c r="Q220" s="57">
        <v>16.360700000000001</v>
      </c>
      <c r="R220" s="57">
        <v>27.947700000000001</v>
      </c>
      <c r="S220" s="57">
        <v>17.876799999999999</v>
      </c>
      <c r="T220" s="57">
        <v>24.590800000000002</v>
      </c>
      <c r="U220" s="77">
        <v>0.96683354192740922</v>
      </c>
      <c r="V220" s="24" t="s">
        <v>6157</v>
      </c>
      <c r="W220" s="216" t="s">
        <v>6039</v>
      </c>
      <c r="X220" s="216" t="s">
        <v>6007</v>
      </c>
      <c r="Y220" s="24" t="s">
        <v>6004</v>
      </c>
      <c r="Z220" s="24" t="s">
        <v>5964</v>
      </c>
      <c r="AA220" s="24" t="s">
        <v>6013</v>
      </c>
      <c r="AB220" s="24" t="s">
        <v>5990</v>
      </c>
      <c r="AC220" s="24" t="s">
        <v>5979</v>
      </c>
    </row>
    <row r="221" spans="1:29" s="169" customFormat="1">
      <c r="A221" s="24">
        <v>1810</v>
      </c>
      <c r="B221" s="24" t="s">
        <v>2057</v>
      </c>
      <c r="C221" s="57">
        <v>11.85</v>
      </c>
      <c r="D221" s="57">
        <v>11.85</v>
      </c>
      <c r="E221" s="57">
        <v>10.95</v>
      </c>
      <c r="F221" s="57">
        <v>10.95</v>
      </c>
      <c r="G221" s="57">
        <v>10.8</v>
      </c>
      <c r="H221" s="57">
        <v>10.95</v>
      </c>
      <c r="I221" s="57">
        <v>10.199999999999999</v>
      </c>
      <c r="J221" s="57">
        <v>10.6</v>
      </c>
      <c r="K221" s="57">
        <v>10.7</v>
      </c>
      <c r="L221" s="57">
        <v>11.25</v>
      </c>
      <c r="M221" s="57">
        <v>10.7</v>
      </c>
      <c r="N221" s="57">
        <v>11.2</v>
      </c>
      <c r="O221" s="57">
        <v>883</v>
      </c>
      <c r="P221" s="57">
        <v>3272</v>
      </c>
      <c r="Q221" s="57">
        <v>15.7311</v>
      </c>
      <c r="R221" s="57">
        <v>26.142299999999999</v>
      </c>
      <c r="S221" s="57">
        <v>18.7179</v>
      </c>
      <c r="T221" s="57">
        <v>23.6675</v>
      </c>
      <c r="U221" s="77">
        <v>0.44977587612061937</v>
      </c>
      <c r="V221" s="24" t="s">
        <v>6157</v>
      </c>
      <c r="W221" s="216" t="s">
        <v>6039</v>
      </c>
      <c r="X221" s="216" t="s">
        <v>6007</v>
      </c>
      <c r="Y221" s="24" t="s">
        <v>6058</v>
      </c>
      <c r="Z221" s="24" t="s">
        <v>5975</v>
      </c>
      <c r="AA221" s="24" t="s">
        <v>6013</v>
      </c>
      <c r="AB221" s="24" t="s">
        <v>5965</v>
      </c>
      <c r="AC221" s="24" t="s">
        <v>5979</v>
      </c>
    </row>
    <row r="222" spans="1:29" s="169" customFormat="1">
      <c r="A222" s="24">
        <v>1813</v>
      </c>
      <c r="B222" s="24" t="s">
        <v>242</v>
      </c>
      <c r="C222" s="57">
        <v>19.149999999999999</v>
      </c>
      <c r="D222" s="57">
        <v>19.2</v>
      </c>
      <c r="E222" s="57">
        <v>18.649999999999999</v>
      </c>
      <c r="F222" s="57">
        <v>18.75</v>
      </c>
      <c r="G222" s="57">
        <v>18.649999999999999</v>
      </c>
      <c r="H222" s="57">
        <v>18.649999999999999</v>
      </c>
      <c r="I222" s="57">
        <v>17.8</v>
      </c>
      <c r="J222" s="57">
        <v>18.149999999999999</v>
      </c>
      <c r="K222" s="57">
        <v>18.05</v>
      </c>
      <c r="L222" s="57">
        <v>18.100000000000001</v>
      </c>
      <c r="M222" s="57">
        <v>17.7</v>
      </c>
      <c r="N222" s="57">
        <v>17.8</v>
      </c>
      <c r="O222" s="57">
        <v>261</v>
      </c>
      <c r="P222" s="57">
        <v>277</v>
      </c>
      <c r="Q222" s="57">
        <v>39.7562</v>
      </c>
      <c r="R222" s="57">
        <v>54.499899999999997</v>
      </c>
      <c r="S222" s="57">
        <v>27.953399999999998</v>
      </c>
      <c r="T222" s="57">
        <v>45.6511</v>
      </c>
      <c r="U222" s="77">
        <v>1.5703971119133575</v>
      </c>
      <c r="V222" s="24" t="s">
        <v>6564</v>
      </c>
      <c r="W222" s="216" t="s">
        <v>5967</v>
      </c>
      <c r="X222" s="216" t="s">
        <v>5971</v>
      </c>
      <c r="Y222" s="24" t="s">
        <v>5984</v>
      </c>
      <c r="Z222" s="24" t="s">
        <v>6209</v>
      </c>
      <c r="AA222" s="24" t="s">
        <v>5984</v>
      </c>
      <c r="AB222" s="24" t="s">
        <v>5965</v>
      </c>
      <c r="AC222" s="24" t="s">
        <v>5991</v>
      </c>
    </row>
    <row r="223" spans="1:29" s="169" customFormat="1">
      <c r="A223" s="24">
        <v>1815</v>
      </c>
      <c r="B223" s="24" t="s">
        <v>243</v>
      </c>
      <c r="C223" s="57">
        <v>20.25</v>
      </c>
      <c r="D223" s="57">
        <v>20.25</v>
      </c>
      <c r="E223" s="57">
        <v>17.7</v>
      </c>
      <c r="F223" s="57">
        <v>17.7</v>
      </c>
      <c r="G223" s="57">
        <v>17.75</v>
      </c>
      <c r="H223" s="57">
        <v>17.75</v>
      </c>
      <c r="I223" s="57">
        <v>16.3</v>
      </c>
      <c r="J223" s="57">
        <v>16.8</v>
      </c>
      <c r="K223" s="57">
        <v>17.149999999999999</v>
      </c>
      <c r="L223" s="57">
        <v>17.850000000000001</v>
      </c>
      <c r="M223" s="57">
        <v>17.05</v>
      </c>
      <c r="N223" s="57">
        <v>17.149999999999999</v>
      </c>
      <c r="O223" s="57">
        <v>6947</v>
      </c>
      <c r="P223" s="57">
        <v>35932</v>
      </c>
      <c r="Q223" s="57">
        <v>35.216000000000001</v>
      </c>
      <c r="R223" s="57">
        <v>51.378300000000003</v>
      </c>
      <c r="S223" s="57">
        <v>27.836300000000001</v>
      </c>
      <c r="T223" s="57">
        <v>43.530999999999999</v>
      </c>
      <c r="U223" s="77">
        <v>0.32222902519574009</v>
      </c>
      <c r="V223" s="24" t="s">
        <v>6123</v>
      </c>
      <c r="W223" s="216" t="s">
        <v>5967</v>
      </c>
      <c r="X223" s="216" t="s">
        <v>5971</v>
      </c>
      <c r="Y223" s="24" t="s">
        <v>6058</v>
      </c>
      <c r="Z223" s="24" t="s">
        <v>6024</v>
      </c>
      <c r="AA223" s="24" t="s">
        <v>6164</v>
      </c>
      <c r="AB223" s="24" t="s">
        <v>6084</v>
      </c>
      <c r="AC223" s="24" t="s">
        <v>5965</v>
      </c>
    </row>
    <row r="224" spans="1:29" s="169" customFormat="1">
      <c r="A224" s="24">
        <v>1817</v>
      </c>
      <c r="B224" s="24" t="s">
        <v>244</v>
      </c>
      <c r="C224" s="57">
        <v>38.1</v>
      </c>
      <c r="D224" s="57">
        <v>38.25</v>
      </c>
      <c r="E224" s="57">
        <v>37.4</v>
      </c>
      <c r="F224" s="57">
        <v>37.450000000000003</v>
      </c>
      <c r="G224" s="57">
        <v>37.450000000000003</v>
      </c>
      <c r="H224" s="57">
        <v>37.450000000000003</v>
      </c>
      <c r="I224" s="57">
        <v>36.85</v>
      </c>
      <c r="J224" s="57">
        <v>37.25</v>
      </c>
      <c r="K224" s="57">
        <v>36</v>
      </c>
      <c r="L224" s="57">
        <v>36</v>
      </c>
      <c r="M224" s="57">
        <v>35.35</v>
      </c>
      <c r="N224" s="57">
        <v>35.9</v>
      </c>
      <c r="O224" s="57">
        <v>107</v>
      </c>
      <c r="P224" s="57">
        <v>483</v>
      </c>
      <c r="Q224" s="57">
        <v>22.447800000000001</v>
      </c>
      <c r="R224" s="57">
        <v>35.958100000000002</v>
      </c>
      <c r="S224" s="57">
        <v>17.701499999999999</v>
      </c>
      <c r="T224" s="57">
        <v>29.872599999999998</v>
      </c>
      <c r="U224" s="77">
        <v>0.36922015182884749</v>
      </c>
      <c r="V224" s="24" t="s">
        <v>6053</v>
      </c>
      <c r="W224" s="216" t="s">
        <v>5967</v>
      </c>
      <c r="X224" s="216" t="s">
        <v>6007</v>
      </c>
      <c r="Y224" s="24" t="s">
        <v>5984</v>
      </c>
      <c r="Z224" s="24" t="s">
        <v>6345</v>
      </c>
      <c r="AA224" s="24" t="s">
        <v>6345</v>
      </c>
      <c r="AB224" s="24" t="s">
        <v>5979</v>
      </c>
      <c r="AC224" s="24" t="s">
        <v>6033</v>
      </c>
    </row>
    <row r="225" spans="1:29" s="169" customFormat="1">
      <c r="A225" s="24">
        <v>1903</v>
      </c>
      <c r="B225" s="24" t="s">
        <v>245</v>
      </c>
      <c r="C225" s="57">
        <v>59.2</v>
      </c>
      <c r="D225" s="57">
        <v>59.4</v>
      </c>
      <c r="E225" s="57">
        <v>55.5</v>
      </c>
      <c r="F225" s="57">
        <v>57.6</v>
      </c>
      <c r="G225" s="57">
        <v>58.3</v>
      </c>
      <c r="H225" s="57">
        <v>58.4</v>
      </c>
      <c r="I225" s="57">
        <v>55.4</v>
      </c>
      <c r="J225" s="57">
        <v>56.8</v>
      </c>
      <c r="K225" s="57">
        <v>57</v>
      </c>
      <c r="L225" s="57">
        <v>66.8</v>
      </c>
      <c r="M225" s="57">
        <v>57</v>
      </c>
      <c r="N225" s="57">
        <v>65.5</v>
      </c>
      <c r="O225" s="57">
        <v>5399</v>
      </c>
      <c r="P225" s="57">
        <v>1405</v>
      </c>
      <c r="Q225" s="57">
        <v>19.459</v>
      </c>
      <c r="R225" s="57">
        <v>30.742599999999999</v>
      </c>
      <c r="S225" s="57">
        <v>30.1496</v>
      </c>
      <c r="T225" s="57">
        <v>30.544899999999998</v>
      </c>
      <c r="U225" s="77">
        <v>6.4045077105575325</v>
      </c>
      <c r="V225" s="24" t="s">
        <v>6157</v>
      </c>
      <c r="W225" s="216" t="s">
        <v>6039</v>
      </c>
      <c r="X225" s="216" t="s">
        <v>5971</v>
      </c>
      <c r="Y225" s="24" t="s">
        <v>5962</v>
      </c>
      <c r="Z225" s="24" t="s">
        <v>5962</v>
      </c>
      <c r="AA225" s="24" t="s">
        <v>6013</v>
      </c>
      <c r="AB225" s="24" t="s">
        <v>5965</v>
      </c>
      <c r="AC225" s="24" t="s">
        <v>5979</v>
      </c>
    </row>
    <row r="226" spans="1:29" s="169" customFormat="1">
      <c r="A226" s="24">
        <v>1904</v>
      </c>
      <c r="B226" s="24" t="s">
        <v>246</v>
      </c>
      <c r="C226" s="57">
        <v>42.05</v>
      </c>
      <c r="D226" s="57">
        <v>42.7</v>
      </c>
      <c r="E226" s="57">
        <v>40.75</v>
      </c>
      <c r="F226" s="57">
        <v>40.9</v>
      </c>
      <c r="G226" s="57">
        <v>40.75</v>
      </c>
      <c r="H226" s="57">
        <v>40.75</v>
      </c>
      <c r="I226" s="57">
        <v>35.200000000000003</v>
      </c>
      <c r="J226" s="57">
        <v>36.049999999999997</v>
      </c>
      <c r="K226" s="57">
        <v>36.200000000000003</v>
      </c>
      <c r="L226" s="57">
        <v>36.75</v>
      </c>
      <c r="M226" s="57">
        <v>35.799999999999997</v>
      </c>
      <c r="N226" s="57">
        <v>36</v>
      </c>
      <c r="O226" s="57">
        <v>5983</v>
      </c>
      <c r="P226" s="57">
        <v>23521</v>
      </c>
      <c r="Q226" s="57">
        <v>14.983000000000001</v>
      </c>
      <c r="R226" s="57">
        <v>29.276</v>
      </c>
      <c r="S226" s="57">
        <v>11.624700000000001</v>
      </c>
      <c r="T226" s="57">
        <v>23.392199999999999</v>
      </c>
      <c r="U226" s="77">
        <v>0.42394739452687669</v>
      </c>
      <c r="V226" s="24" t="s">
        <v>6538</v>
      </c>
      <c r="W226" s="216" t="s">
        <v>5967</v>
      </c>
      <c r="X226" s="216" t="s">
        <v>6007</v>
      </c>
      <c r="Y226" s="24" t="s">
        <v>5962</v>
      </c>
      <c r="Z226" s="24" t="s">
        <v>6024</v>
      </c>
      <c r="AA226" s="24" t="s">
        <v>6029</v>
      </c>
      <c r="AB226" s="24" t="s">
        <v>5976</v>
      </c>
      <c r="AC226" s="24" t="s">
        <v>5990</v>
      </c>
    </row>
    <row r="227" spans="1:29" s="169" customFormat="1">
      <c r="A227" s="24">
        <v>1905</v>
      </c>
      <c r="B227" s="24" t="s">
        <v>247</v>
      </c>
      <c r="C227" s="57">
        <v>25.55</v>
      </c>
      <c r="D227" s="57">
        <v>26.15</v>
      </c>
      <c r="E227" s="57">
        <v>23.8</v>
      </c>
      <c r="F227" s="57">
        <v>25.55</v>
      </c>
      <c r="G227" s="57">
        <v>25.45</v>
      </c>
      <c r="H227" s="57">
        <v>25.5</v>
      </c>
      <c r="I227" s="57">
        <v>22.5</v>
      </c>
      <c r="J227" s="57">
        <v>24.3</v>
      </c>
      <c r="K227" s="57">
        <v>24.65</v>
      </c>
      <c r="L227" s="57">
        <v>25.7</v>
      </c>
      <c r="M227" s="57">
        <v>24.2</v>
      </c>
      <c r="N227" s="57">
        <v>25.2</v>
      </c>
      <c r="O227" s="57">
        <v>16772</v>
      </c>
      <c r="P227" s="57">
        <v>39058</v>
      </c>
      <c r="Q227" s="57">
        <v>25.054300000000001</v>
      </c>
      <c r="R227" s="57">
        <v>38.667499999999997</v>
      </c>
      <c r="S227" s="57">
        <v>24.811</v>
      </c>
      <c r="T227" s="57">
        <v>34.048699999999997</v>
      </c>
      <c r="U227" s="77">
        <v>0.71568778056565452</v>
      </c>
      <c r="V227" s="24" t="s">
        <v>6038</v>
      </c>
      <c r="W227" s="216" t="s">
        <v>5967</v>
      </c>
      <c r="X227" s="216" t="s">
        <v>6007</v>
      </c>
      <c r="Y227" s="24" t="s">
        <v>6061</v>
      </c>
      <c r="Z227" s="24" t="s">
        <v>5964</v>
      </c>
      <c r="AA227" s="24" t="s">
        <v>6016</v>
      </c>
      <c r="AB227" s="24" t="s">
        <v>5991</v>
      </c>
      <c r="AC227" s="24" t="s">
        <v>5991</v>
      </c>
    </row>
    <row r="228" spans="1:29" s="169" customFormat="1">
      <c r="A228" s="24">
        <v>1906</v>
      </c>
      <c r="B228" s="24" t="s">
        <v>1631</v>
      </c>
      <c r="C228" s="57">
        <v>20</v>
      </c>
      <c r="D228" s="57">
        <v>20.85</v>
      </c>
      <c r="E228" s="57">
        <v>19.600000000000001</v>
      </c>
      <c r="F228" s="57">
        <v>20.55</v>
      </c>
      <c r="G228" s="57">
        <v>20.55</v>
      </c>
      <c r="H228" s="57">
        <v>21.3</v>
      </c>
      <c r="I228" s="57">
        <v>19.3</v>
      </c>
      <c r="J228" s="57">
        <v>21.1</v>
      </c>
      <c r="K228" s="57">
        <v>21.45</v>
      </c>
      <c r="L228" s="57">
        <v>22</v>
      </c>
      <c r="M228" s="57">
        <v>20.7</v>
      </c>
      <c r="N228" s="57">
        <v>21.7</v>
      </c>
      <c r="O228" s="57">
        <v>4525</v>
      </c>
      <c r="P228" s="57">
        <v>6976</v>
      </c>
      <c r="Q228" s="57">
        <v>31.532299999999999</v>
      </c>
      <c r="R228" s="57">
        <v>35.613399999999999</v>
      </c>
      <c r="S228" s="57">
        <v>37.516399999999997</v>
      </c>
      <c r="T228" s="57">
        <v>36.247700000000002</v>
      </c>
      <c r="U228" s="77">
        <v>1.0810875382262997</v>
      </c>
      <c r="V228" s="24" t="s">
        <v>6285</v>
      </c>
      <c r="W228" s="216" t="s">
        <v>5981</v>
      </c>
      <c r="X228" s="216" t="s">
        <v>5971</v>
      </c>
      <c r="Y228" s="24" t="s">
        <v>6010</v>
      </c>
      <c r="Z228" s="24" t="s">
        <v>6075</v>
      </c>
      <c r="AA228" s="24" t="s">
        <v>6075</v>
      </c>
      <c r="AB228" s="24" t="s">
        <v>5990</v>
      </c>
      <c r="AC228" s="24" t="s">
        <v>5976</v>
      </c>
    </row>
    <row r="229" spans="1:29" s="169" customFormat="1">
      <c r="A229" s="24">
        <v>1907</v>
      </c>
      <c r="B229" s="24" t="s">
        <v>248</v>
      </c>
      <c r="C229" s="57">
        <v>39.950000000000003</v>
      </c>
      <c r="D229" s="57">
        <v>39.950000000000003</v>
      </c>
      <c r="E229" s="57">
        <v>37.1</v>
      </c>
      <c r="F229" s="57">
        <v>38.299999999999997</v>
      </c>
      <c r="G229" s="57">
        <v>38.299999999999997</v>
      </c>
      <c r="H229" s="57">
        <v>38.299999999999997</v>
      </c>
      <c r="I229" s="57">
        <v>33.450000000000003</v>
      </c>
      <c r="J229" s="57">
        <v>34.65</v>
      </c>
      <c r="K229" s="57">
        <v>34.950000000000003</v>
      </c>
      <c r="L229" s="57">
        <v>36.299999999999997</v>
      </c>
      <c r="M229" s="57">
        <v>34.85</v>
      </c>
      <c r="N229" s="57">
        <v>36.1</v>
      </c>
      <c r="O229" s="57">
        <v>6286</v>
      </c>
      <c r="P229" s="57">
        <v>32377</v>
      </c>
      <c r="Q229" s="57">
        <v>22.4696</v>
      </c>
      <c r="R229" s="57">
        <v>36.073099999999997</v>
      </c>
      <c r="S229" s="57">
        <v>21.0928</v>
      </c>
      <c r="T229" s="57">
        <v>31.079599999999999</v>
      </c>
      <c r="U229" s="77">
        <v>0.32358361388228268</v>
      </c>
      <c r="V229" s="24" t="s">
        <v>6038</v>
      </c>
      <c r="W229" s="216" t="s">
        <v>5967</v>
      </c>
      <c r="X229" s="216" t="s">
        <v>6007</v>
      </c>
      <c r="Y229" s="24" t="s">
        <v>6024</v>
      </c>
      <c r="Z229" s="24" t="s">
        <v>6024</v>
      </c>
      <c r="AA229" s="24" t="s">
        <v>6010</v>
      </c>
      <c r="AB229" s="24" t="s">
        <v>5965</v>
      </c>
      <c r="AC229" s="24" t="s">
        <v>5965</v>
      </c>
    </row>
    <row r="230" spans="1:29" s="169" customFormat="1">
      <c r="A230" s="24">
        <v>1909</v>
      </c>
      <c r="B230" s="24" t="s">
        <v>249</v>
      </c>
      <c r="C230" s="57">
        <v>27.5</v>
      </c>
      <c r="D230" s="57">
        <v>28.5</v>
      </c>
      <c r="E230" s="57">
        <v>26.65</v>
      </c>
      <c r="F230" s="57">
        <v>27.7</v>
      </c>
      <c r="G230" s="57">
        <v>27.7</v>
      </c>
      <c r="H230" s="57">
        <v>29.7</v>
      </c>
      <c r="I230" s="57">
        <v>26</v>
      </c>
      <c r="J230" s="57">
        <v>29.35</v>
      </c>
      <c r="K230" s="57">
        <v>29.6</v>
      </c>
      <c r="L230" s="57">
        <v>30.35</v>
      </c>
      <c r="M230" s="57">
        <v>28.6</v>
      </c>
      <c r="N230" s="57">
        <v>30.2</v>
      </c>
      <c r="O230" s="57">
        <v>63190</v>
      </c>
      <c r="P230" s="57">
        <v>106729</v>
      </c>
      <c r="Q230" s="57">
        <v>44.5608</v>
      </c>
      <c r="R230" s="57">
        <v>51.825400000000002</v>
      </c>
      <c r="S230" s="57">
        <v>48.1282</v>
      </c>
      <c r="T230" s="57">
        <v>50.593000000000004</v>
      </c>
      <c r="U230" s="77">
        <v>0.98676710797127931</v>
      </c>
      <c r="V230" s="24" t="s">
        <v>6258</v>
      </c>
      <c r="W230" s="216" t="s">
        <v>6039</v>
      </c>
      <c r="X230" s="216" t="s">
        <v>5961</v>
      </c>
      <c r="Y230" s="24" t="s">
        <v>5968</v>
      </c>
      <c r="Z230" s="24" t="s">
        <v>5982</v>
      </c>
      <c r="AA230" s="24" t="s">
        <v>6075</v>
      </c>
      <c r="AB230" s="24" t="s">
        <v>5965</v>
      </c>
      <c r="AC230" s="24" t="s">
        <v>5976</v>
      </c>
    </row>
    <row r="231" spans="1:29" s="169" customFormat="1">
      <c r="A231" s="24">
        <v>2002</v>
      </c>
      <c r="B231" s="24" t="s">
        <v>250</v>
      </c>
      <c r="C231" s="57">
        <v>36.1</v>
      </c>
      <c r="D231" s="57">
        <v>38.25</v>
      </c>
      <c r="E231" s="57">
        <v>35.9</v>
      </c>
      <c r="F231" s="57">
        <v>37.75</v>
      </c>
      <c r="G231" s="57">
        <v>38.299999999999997</v>
      </c>
      <c r="H231" s="57">
        <v>38.5</v>
      </c>
      <c r="I231" s="57">
        <v>34.700000000000003</v>
      </c>
      <c r="J231" s="57">
        <v>35.1</v>
      </c>
      <c r="K231" s="57">
        <v>35.549999999999997</v>
      </c>
      <c r="L231" s="57">
        <v>36.200000000000003</v>
      </c>
      <c r="M231" s="57">
        <v>35.299999999999997</v>
      </c>
      <c r="N231" s="57">
        <v>36</v>
      </c>
      <c r="O231" s="57">
        <v>102644</v>
      </c>
      <c r="P231" s="57">
        <v>519473</v>
      </c>
      <c r="Q231" s="57">
        <v>31.400700000000001</v>
      </c>
      <c r="R231" s="57">
        <v>36.821199999999997</v>
      </c>
      <c r="S231" s="57">
        <v>27.450099999999999</v>
      </c>
      <c r="T231" s="57">
        <v>33.697499999999998</v>
      </c>
      <c r="U231" s="77">
        <v>0.32932093358718034</v>
      </c>
      <c r="V231" s="24" t="s">
        <v>6038</v>
      </c>
      <c r="W231" s="216" t="s">
        <v>5967</v>
      </c>
      <c r="X231" s="216" t="s">
        <v>5971</v>
      </c>
      <c r="Y231" s="24" t="s">
        <v>5982</v>
      </c>
      <c r="Z231" s="24" t="s">
        <v>5964</v>
      </c>
      <c r="AA231" s="24" t="s">
        <v>6016</v>
      </c>
      <c r="AB231" s="24" t="s">
        <v>5990</v>
      </c>
      <c r="AC231" s="24" t="s">
        <v>5991</v>
      </c>
    </row>
    <row r="232" spans="1:29" s="169" customFormat="1">
      <c r="A232" s="24">
        <v>2006</v>
      </c>
      <c r="B232" s="24" t="s">
        <v>251</v>
      </c>
      <c r="C232" s="57">
        <v>45.85</v>
      </c>
      <c r="D232" s="57">
        <v>47.15</v>
      </c>
      <c r="E232" s="57">
        <v>45.3</v>
      </c>
      <c r="F232" s="57">
        <v>45.75</v>
      </c>
      <c r="G232" s="57">
        <v>46.05</v>
      </c>
      <c r="H232" s="57">
        <v>46.35</v>
      </c>
      <c r="I232" s="57">
        <v>40.65</v>
      </c>
      <c r="J232" s="57">
        <v>41.35</v>
      </c>
      <c r="K232" s="57">
        <v>41.75</v>
      </c>
      <c r="L232" s="57">
        <v>44.15</v>
      </c>
      <c r="M232" s="57">
        <v>41.7</v>
      </c>
      <c r="N232" s="57">
        <v>42.65</v>
      </c>
      <c r="O232" s="57">
        <v>17561</v>
      </c>
      <c r="P232" s="57">
        <v>56131</v>
      </c>
      <c r="Q232" s="57">
        <v>10.4353</v>
      </c>
      <c r="R232" s="57">
        <v>19.6159</v>
      </c>
      <c r="S232" s="57">
        <v>10.4564</v>
      </c>
      <c r="T232" s="57">
        <v>16.5627</v>
      </c>
      <c r="U232" s="77">
        <v>0.52142903802414597</v>
      </c>
      <c r="V232" s="24" t="s">
        <v>6038</v>
      </c>
      <c r="W232" s="216" t="s">
        <v>6039</v>
      </c>
      <c r="X232" s="216" t="s">
        <v>6047</v>
      </c>
      <c r="Y232" s="24" t="s">
        <v>5978</v>
      </c>
      <c r="Z232" s="24" t="s">
        <v>5964</v>
      </c>
      <c r="AA232" s="24" t="s">
        <v>6016</v>
      </c>
      <c r="AB232" s="24" t="s">
        <v>5976</v>
      </c>
      <c r="AC232" s="24" t="s">
        <v>5979</v>
      </c>
    </row>
    <row r="233" spans="1:29" s="169" customFormat="1">
      <c r="A233" s="24">
        <v>2007</v>
      </c>
      <c r="B233" s="24" t="s">
        <v>252</v>
      </c>
      <c r="C233" s="57">
        <v>30.85</v>
      </c>
      <c r="D233" s="57">
        <v>32.799999999999997</v>
      </c>
      <c r="E233" s="57">
        <v>30</v>
      </c>
      <c r="F233" s="57">
        <v>30.75</v>
      </c>
      <c r="G233" s="57">
        <v>30.55</v>
      </c>
      <c r="H233" s="57">
        <v>31.5</v>
      </c>
      <c r="I233" s="57">
        <v>24.7</v>
      </c>
      <c r="J233" s="57">
        <v>25.15</v>
      </c>
      <c r="K233" s="57">
        <v>25.9</v>
      </c>
      <c r="L233" s="57">
        <v>27.4</v>
      </c>
      <c r="M233" s="57">
        <v>25.1</v>
      </c>
      <c r="N233" s="57">
        <v>26.3</v>
      </c>
      <c r="O233" s="57">
        <v>30372</v>
      </c>
      <c r="P233" s="57">
        <v>104993</v>
      </c>
      <c r="Q233" s="57">
        <v>71.689499999999995</v>
      </c>
      <c r="R233" s="57">
        <v>75.897900000000007</v>
      </c>
      <c r="S233" s="57">
        <v>65.878100000000003</v>
      </c>
      <c r="T233" s="57">
        <v>72.558000000000007</v>
      </c>
      <c r="U233" s="77">
        <v>0.48212737992056609</v>
      </c>
      <c r="V233" s="24" t="s">
        <v>6123</v>
      </c>
      <c r="W233" s="216" t="s">
        <v>5967</v>
      </c>
      <c r="X233" s="216" t="s">
        <v>5961</v>
      </c>
      <c r="Y233" s="24" t="s">
        <v>5978</v>
      </c>
      <c r="Z233" s="24" t="s">
        <v>5964</v>
      </c>
      <c r="AA233" s="24" t="s">
        <v>6022</v>
      </c>
      <c r="AB233" s="24" t="s">
        <v>5970</v>
      </c>
      <c r="AC233" s="24" t="s">
        <v>5991</v>
      </c>
    </row>
    <row r="234" spans="1:29" s="169" customFormat="1">
      <c r="A234" s="24">
        <v>2008</v>
      </c>
      <c r="B234" s="24" t="s">
        <v>253</v>
      </c>
      <c r="C234" s="57">
        <v>23.65</v>
      </c>
      <c r="D234" s="57">
        <v>28</v>
      </c>
      <c r="E234" s="57">
        <v>22.65</v>
      </c>
      <c r="F234" s="57">
        <v>27.2</v>
      </c>
      <c r="G234" s="57">
        <v>26.8</v>
      </c>
      <c r="H234" s="57">
        <v>28.35</v>
      </c>
      <c r="I234" s="57">
        <v>22.3</v>
      </c>
      <c r="J234" s="57">
        <v>22.5</v>
      </c>
      <c r="K234" s="57">
        <v>23</v>
      </c>
      <c r="L234" s="57">
        <v>23.9</v>
      </c>
      <c r="M234" s="57">
        <v>22.5</v>
      </c>
      <c r="N234" s="57">
        <v>22.8</v>
      </c>
      <c r="O234" s="57">
        <v>2471</v>
      </c>
      <c r="P234" s="57">
        <v>30715</v>
      </c>
      <c r="Q234" s="57">
        <v>53.927300000000002</v>
      </c>
      <c r="R234" s="57">
        <v>57.817</v>
      </c>
      <c r="S234" s="57">
        <v>46.336799999999997</v>
      </c>
      <c r="T234" s="57">
        <v>53.990200000000002</v>
      </c>
      <c r="U234" s="77">
        <v>0.13408215312822183</v>
      </c>
      <c r="V234" s="24" t="s">
        <v>6156</v>
      </c>
      <c r="W234" s="216" t="s">
        <v>5967</v>
      </c>
      <c r="X234" s="216" t="s">
        <v>5961</v>
      </c>
      <c r="Y234" s="24" t="s">
        <v>5982</v>
      </c>
      <c r="Z234" s="24" t="s">
        <v>5964</v>
      </c>
      <c r="AA234" s="24" t="s">
        <v>5978</v>
      </c>
      <c r="AB234" s="24" t="s">
        <v>5976</v>
      </c>
      <c r="AC234" s="24" t="s">
        <v>5990</v>
      </c>
    </row>
    <row r="235" spans="1:29" s="169" customFormat="1">
      <c r="A235" s="24">
        <v>2009</v>
      </c>
      <c r="B235" s="24" t="s">
        <v>254</v>
      </c>
      <c r="C235" s="57">
        <v>57</v>
      </c>
      <c r="D235" s="57">
        <v>58.1</v>
      </c>
      <c r="E235" s="57">
        <v>54.2</v>
      </c>
      <c r="F235" s="57">
        <v>55.2</v>
      </c>
      <c r="G235" s="57">
        <v>54.9</v>
      </c>
      <c r="H235" s="57">
        <v>55.3</v>
      </c>
      <c r="I235" s="57">
        <v>44.6</v>
      </c>
      <c r="J235" s="57">
        <v>48.3</v>
      </c>
      <c r="K235" s="57">
        <v>49.9</v>
      </c>
      <c r="L235" s="57">
        <v>52.8</v>
      </c>
      <c r="M235" s="57">
        <v>48.7</v>
      </c>
      <c r="N235" s="57">
        <v>52.4</v>
      </c>
      <c r="O235" s="57">
        <v>15163</v>
      </c>
      <c r="P235" s="57">
        <v>44247</v>
      </c>
      <c r="Q235" s="57">
        <v>20.067</v>
      </c>
      <c r="R235" s="57">
        <v>28.656099999999999</v>
      </c>
      <c r="S235" s="57">
        <v>23.819800000000001</v>
      </c>
      <c r="T235" s="57">
        <v>27.044</v>
      </c>
      <c r="U235" s="77">
        <v>0.57114983313369638</v>
      </c>
      <c r="V235" s="24" t="s">
        <v>6038</v>
      </c>
      <c r="W235" s="216" t="s">
        <v>6039</v>
      </c>
      <c r="X235" s="216" t="s">
        <v>6007</v>
      </c>
      <c r="Y235" s="24" t="s">
        <v>5962</v>
      </c>
      <c r="Z235" s="24" t="s">
        <v>5964</v>
      </c>
      <c r="AA235" s="24" t="s">
        <v>5982</v>
      </c>
      <c r="AB235" s="24" t="s">
        <v>5965</v>
      </c>
      <c r="AC235" s="24" t="s">
        <v>5991</v>
      </c>
    </row>
    <row r="236" spans="1:29" s="169" customFormat="1">
      <c r="A236" s="24">
        <v>2010</v>
      </c>
      <c r="B236" s="24" t="s">
        <v>255</v>
      </c>
      <c r="C236" s="57">
        <v>28.6</v>
      </c>
      <c r="D236" s="57">
        <v>29.2</v>
      </c>
      <c r="E236" s="57">
        <v>26.8</v>
      </c>
      <c r="F236" s="57">
        <v>27.25</v>
      </c>
      <c r="G236" s="57">
        <v>27.35</v>
      </c>
      <c r="H236" s="57">
        <v>27.75</v>
      </c>
      <c r="I236" s="57">
        <v>23.9</v>
      </c>
      <c r="J236" s="57">
        <v>25.25</v>
      </c>
      <c r="K236" s="57">
        <v>25.7</v>
      </c>
      <c r="L236" s="57">
        <v>27.25</v>
      </c>
      <c r="M236" s="57">
        <v>25.7</v>
      </c>
      <c r="N236" s="57">
        <v>26.85</v>
      </c>
      <c r="O236" s="57">
        <v>20081</v>
      </c>
      <c r="P236" s="57">
        <v>30473</v>
      </c>
      <c r="Q236" s="57">
        <v>38.584600000000002</v>
      </c>
      <c r="R236" s="57">
        <v>50.714100000000002</v>
      </c>
      <c r="S236" s="57">
        <v>32.927</v>
      </c>
      <c r="T236" s="57">
        <v>44.7851</v>
      </c>
      <c r="U236" s="77">
        <v>1.0982946652227656</v>
      </c>
      <c r="V236" s="24" t="s">
        <v>6038</v>
      </c>
      <c r="W236" s="216" t="s">
        <v>5967</v>
      </c>
      <c r="X236" s="216" t="s">
        <v>5971</v>
      </c>
      <c r="Y236" s="24" t="s">
        <v>5964</v>
      </c>
      <c r="Z236" s="24" t="s">
        <v>5964</v>
      </c>
      <c r="AA236" s="24" t="s">
        <v>6013</v>
      </c>
      <c r="AB236" s="24" t="s">
        <v>5991</v>
      </c>
      <c r="AC236" s="24" t="s">
        <v>5979</v>
      </c>
    </row>
    <row r="237" spans="1:29" s="169" customFormat="1">
      <c r="A237" s="24">
        <v>2012</v>
      </c>
      <c r="B237" s="24" t="s">
        <v>256</v>
      </c>
      <c r="C237" s="57">
        <v>32.950000000000003</v>
      </c>
      <c r="D237" s="57">
        <v>33.450000000000003</v>
      </c>
      <c r="E237" s="57">
        <v>31.85</v>
      </c>
      <c r="F237" s="57">
        <v>32</v>
      </c>
      <c r="G237" s="57">
        <v>32.450000000000003</v>
      </c>
      <c r="H237" s="57">
        <v>32.450000000000003</v>
      </c>
      <c r="I237" s="57">
        <v>27.5</v>
      </c>
      <c r="J237" s="57">
        <v>29.85</v>
      </c>
      <c r="K237" s="57">
        <v>30.6</v>
      </c>
      <c r="L237" s="57">
        <v>31.55</v>
      </c>
      <c r="M237" s="57">
        <v>30</v>
      </c>
      <c r="N237" s="57">
        <v>30.8</v>
      </c>
      <c r="O237" s="57">
        <v>1713</v>
      </c>
      <c r="P237" s="57">
        <v>9540</v>
      </c>
      <c r="Q237" s="57">
        <v>38.0867</v>
      </c>
      <c r="R237" s="57">
        <v>47.250900000000001</v>
      </c>
      <c r="S237" s="57">
        <v>32.724499999999999</v>
      </c>
      <c r="T237" s="57">
        <v>42.408700000000003</v>
      </c>
      <c r="U237" s="77">
        <v>0.29926624737945495</v>
      </c>
      <c r="V237" s="24" t="s">
        <v>6057</v>
      </c>
      <c r="W237" s="216" t="s">
        <v>5967</v>
      </c>
      <c r="X237" s="216" t="s">
        <v>5971</v>
      </c>
      <c r="Y237" s="24" t="s">
        <v>5962</v>
      </c>
      <c r="Z237" s="24" t="s">
        <v>6024</v>
      </c>
      <c r="AA237" s="24" t="s">
        <v>5968</v>
      </c>
      <c r="AB237" s="24" t="s">
        <v>5970</v>
      </c>
      <c r="AC237" s="24" t="s">
        <v>5986</v>
      </c>
    </row>
    <row r="238" spans="1:29" s="169" customFormat="1">
      <c r="A238" s="24">
        <v>2013</v>
      </c>
      <c r="B238" s="24" t="s">
        <v>257</v>
      </c>
      <c r="C238" s="57">
        <v>44.65</v>
      </c>
      <c r="D238" s="57">
        <v>49.5</v>
      </c>
      <c r="E238" s="57">
        <v>44.65</v>
      </c>
      <c r="F238" s="57">
        <v>47.95</v>
      </c>
      <c r="G238" s="57">
        <v>48.4</v>
      </c>
      <c r="H238" s="57">
        <v>54.7</v>
      </c>
      <c r="I238" s="57">
        <v>47.15</v>
      </c>
      <c r="J238" s="57">
        <v>53.7</v>
      </c>
      <c r="K238" s="57">
        <v>52.6</v>
      </c>
      <c r="L238" s="57">
        <v>60.6</v>
      </c>
      <c r="M238" s="57">
        <v>52.5</v>
      </c>
      <c r="N238" s="57">
        <v>60.6</v>
      </c>
      <c r="O238" s="57">
        <v>33455</v>
      </c>
      <c r="P238" s="57">
        <v>84123</v>
      </c>
      <c r="Q238" s="57">
        <v>67.198599999999999</v>
      </c>
      <c r="R238" s="57">
        <v>55.743400000000001</v>
      </c>
      <c r="S238" s="57">
        <v>78.132400000000004</v>
      </c>
      <c r="T238" s="57">
        <v>63.206400000000002</v>
      </c>
      <c r="U238" s="77">
        <v>0.66281912596238046</v>
      </c>
      <c r="V238" s="24" t="s">
        <v>6148</v>
      </c>
      <c r="W238" s="216" t="s">
        <v>6009</v>
      </c>
      <c r="X238" s="216" t="s">
        <v>5989</v>
      </c>
      <c r="Y238" s="24" t="s">
        <v>6013</v>
      </c>
      <c r="Z238" s="24" t="s">
        <v>5982</v>
      </c>
      <c r="AA238" s="24" t="s">
        <v>6045</v>
      </c>
      <c r="AB238" s="24" t="s">
        <v>5979</v>
      </c>
      <c r="AC238" s="24" t="s">
        <v>5979</v>
      </c>
    </row>
    <row r="239" spans="1:29" s="169" customFormat="1">
      <c r="A239" s="24">
        <v>2014</v>
      </c>
      <c r="B239" s="24" t="s">
        <v>258</v>
      </c>
      <c r="C239" s="57">
        <v>47.8</v>
      </c>
      <c r="D239" s="57">
        <v>50.4</v>
      </c>
      <c r="E239" s="57">
        <v>46.3</v>
      </c>
      <c r="F239" s="57">
        <v>47.8</v>
      </c>
      <c r="G239" s="57">
        <v>48.3</v>
      </c>
      <c r="H239" s="57">
        <v>48.9</v>
      </c>
      <c r="I239" s="57">
        <v>41.7</v>
      </c>
      <c r="J239" s="57">
        <v>43.4</v>
      </c>
      <c r="K239" s="57">
        <v>43.75</v>
      </c>
      <c r="L239" s="57">
        <v>45.3</v>
      </c>
      <c r="M239" s="57">
        <v>43</v>
      </c>
      <c r="N239" s="57">
        <v>44</v>
      </c>
      <c r="O239" s="57">
        <v>38494</v>
      </c>
      <c r="P239" s="57">
        <v>161360</v>
      </c>
      <c r="Q239" s="57">
        <v>19.827500000000001</v>
      </c>
      <c r="R239" s="57">
        <v>34.078699999999998</v>
      </c>
      <c r="S239" s="57">
        <v>16.5517</v>
      </c>
      <c r="T239" s="57">
        <v>28.2364</v>
      </c>
      <c r="U239" s="77">
        <v>0.39759957031895554</v>
      </c>
      <c r="V239" s="24" t="s">
        <v>6123</v>
      </c>
      <c r="W239" s="216" t="s">
        <v>5967</v>
      </c>
      <c r="X239" s="216" t="s">
        <v>6007</v>
      </c>
      <c r="Y239" s="24" t="s">
        <v>5985</v>
      </c>
      <c r="Z239" s="24" t="s">
        <v>5964</v>
      </c>
      <c r="AA239" s="24" t="s">
        <v>5969</v>
      </c>
      <c r="AB239" s="24" t="s">
        <v>5976</v>
      </c>
      <c r="AC239" s="24" t="s">
        <v>5991</v>
      </c>
    </row>
    <row r="240" spans="1:29" s="169" customFormat="1">
      <c r="A240" s="24">
        <v>2015</v>
      </c>
      <c r="B240" s="24" t="s">
        <v>259</v>
      </c>
      <c r="C240" s="57">
        <v>79.8</v>
      </c>
      <c r="D240" s="57">
        <v>81</v>
      </c>
      <c r="E240" s="57">
        <v>78.099999999999994</v>
      </c>
      <c r="F240" s="57">
        <v>79</v>
      </c>
      <c r="G240" s="57">
        <v>79</v>
      </c>
      <c r="H240" s="57">
        <v>79.5</v>
      </c>
      <c r="I240" s="57">
        <v>69.599999999999994</v>
      </c>
      <c r="J240" s="57">
        <v>70.3</v>
      </c>
      <c r="K240" s="57">
        <v>70.3</v>
      </c>
      <c r="L240" s="57">
        <v>71.3</v>
      </c>
      <c r="M240" s="57">
        <v>68</v>
      </c>
      <c r="N240" s="57">
        <v>69.599999999999994</v>
      </c>
      <c r="O240" s="57">
        <v>3483</v>
      </c>
      <c r="P240" s="57">
        <v>5068</v>
      </c>
      <c r="Q240" s="57">
        <v>37.167000000000002</v>
      </c>
      <c r="R240" s="57">
        <v>49.973999999999997</v>
      </c>
      <c r="S240" s="57">
        <v>27.392399999999999</v>
      </c>
      <c r="T240" s="57">
        <v>42.446800000000003</v>
      </c>
      <c r="U240" s="77">
        <v>1.1454222573007102</v>
      </c>
      <c r="V240" s="24" t="s">
        <v>6034</v>
      </c>
      <c r="W240" s="216" t="s">
        <v>5967</v>
      </c>
      <c r="X240" s="216" t="s">
        <v>5971</v>
      </c>
      <c r="Y240" s="24" t="s">
        <v>5984</v>
      </c>
      <c r="Z240" s="24" t="s">
        <v>5964</v>
      </c>
      <c r="AA240" s="24" t="s">
        <v>5984</v>
      </c>
      <c r="AB240" s="24" t="s">
        <v>5991</v>
      </c>
      <c r="AC240" s="24" t="s">
        <v>5970</v>
      </c>
    </row>
    <row r="241" spans="1:29" s="169" customFormat="1">
      <c r="A241" s="24">
        <v>2017</v>
      </c>
      <c r="B241" s="24" t="s">
        <v>260</v>
      </c>
      <c r="C241" s="57">
        <v>26.8</v>
      </c>
      <c r="D241" s="57">
        <v>28.55</v>
      </c>
      <c r="E241" s="57">
        <v>26</v>
      </c>
      <c r="F241" s="57">
        <v>26.75</v>
      </c>
      <c r="G241" s="57">
        <v>27</v>
      </c>
      <c r="H241" s="57">
        <v>27.4</v>
      </c>
      <c r="I241" s="57">
        <v>23.05</v>
      </c>
      <c r="J241" s="57">
        <v>24.9</v>
      </c>
      <c r="K241" s="57">
        <v>25.3</v>
      </c>
      <c r="L241" s="57">
        <v>26.4</v>
      </c>
      <c r="M241" s="57">
        <v>24.65</v>
      </c>
      <c r="N241" s="57">
        <v>25.6</v>
      </c>
      <c r="O241" s="57">
        <v>6015</v>
      </c>
      <c r="P241" s="57">
        <v>20894</v>
      </c>
      <c r="Q241" s="57">
        <v>40.998199999999997</v>
      </c>
      <c r="R241" s="57">
        <v>52.434100000000001</v>
      </c>
      <c r="S241" s="57">
        <v>33.5139</v>
      </c>
      <c r="T241" s="57">
        <v>46.127400000000002</v>
      </c>
      <c r="U241" s="77">
        <v>0.47980281420503496</v>
      </c>
      <c r="V241" s="24" t="s">
        <v>6123</v>
      </c>
      <c r="W241" s="216" t="s">
        <v>5967</v>
      </c>
      <c r="X241" s="216" t="s">
        <v>5971</v>
      </c>
      <c r="Y241" s="24" t="s">
        <v>5978</v>
      </c>
      <c r="Z241" s="24" t="s">
        <v>5964</v>
      </c>
      <c r="AA241" s="24" t="s">
        <v>6022</v>
      </c>
      <c r="AB241" s="24" t="s">
        <v>5970</v>
      </c>
      <c r="AC241" s="24" t="s">
        <v>5986</v>
      </c>
    </row>
    <row r="242" spans="1:29" s="169" customFormat="1">
      <c r="A242" s="24">
        <v>2020</v>
      </c>
      <c r="B242" s="24" t="s">
        <v>261</v>
      </c>
      <c r="C242" s="57">
        <v>34.9</v>
      </c>
      <c r="D242" s="57">
        <v>35.700000000000003</v>
      </c>
      <c r="E242" s="57">
        <v>33.25</v>
      </c>
      <c r="F242" s="57">
        <v>33.85</v>
      </c>
      <c r="G242" s="57">
        <v>33.85</v>
      </c>
      <c r="H242" s="57">
        <v>34.15</v>
      </c>
      <c r="I242" s="57">
        <v>29.8</v>
      </c>
      <c r="J242" s="57">
        <v>30.95</v>
      </c>
      <c r="K242" s="57">
        <v>31.45</v>
      </c>
      <c r="L242" s="57">
        <v>32.450000000000003</v>
      </c>
      <c r="M242" s="57">
        <v>31.1</v>
      </c>
      <c r="N242" s="57">
        <v>32.25</v>
      </c>
      <c r="O242" s="57">
        <v>4573</v>
      </c>
      <c r="P242" s="57">
        <v>10151</v>
      </c>
      <c r="Q242" s="57">
        <v>29.624500000000001</v>
      </c>
      <c r="R242" s="57">
        <v>42.804200000000002</v>
      </c>
      <c r="S242" s="57">
        <v>25.401299999999999</v>
      </c>
      <c r="T242" s="57">
        <v>37.003300000000003</v>
      </c>
      <c r="U242" s="77">
        <v>0.7508291465537057</v>
      </c>
      <c r="V242" s="24" t="s">
        <v>6038</v>
      </c>
      <c r="W242" s="216" t="s">
        <v>5967</v>
      </c>
      <c r="X242" s="216" t="s">
        <v>5971</v>
      </c>
      <c r="Y242" s="24" t="s">
        <v>5962</v>
      </c>
      <c r="Z242" s="24" t="s">
        <v>5964</v>
      </c>
      <c r="AA242" s="24" t="s">
        <v>6010</v>
      </c>
      <c r="AB242" s="24" t="s">
        <v>5965</v>
      </c>
      <c r="AC242" s="24" t="s">
        <v>5991</v>
      </c>
    </row>
    <row r="243" spans="1:29" s="169" customFormat="1">
      <c r="A243" s="24">
        <v>2022</v>
      </c>
      <c r="B243" s="24" t="s">
        <v>262</v>
      </c>
      <c r="C243" s="57">
        <v>19.8</v>
      </c>
      <c r="D243" s="57">
        <v>20.75</v>
      </c>
      <c r="E243" s="57">
        <v>18.899999999999999</v>
      </c>
      <c r="F243" s="57">
        <v>19.2</v>
      </c>
      <c r="G243" s="57">
        <v>19.399999999999999</v>
      </c>
      <c r="H243" s="57">
        <v>19.55</v>
      </c>
      <c r="I243" s="57">
        <v>15.85</v>
      </c>
      <c r="J243" s="57">
        <v>18</v>
      </c>
      <c r="K243" s="57">
        <v>18.5</v>
      </c>
      <c r="L243" s="57">
        <v>19.399999999999999</v>
      </c>
      <c r="M243" s="57">
        <v>18.2</v>
      </c>
      <c r="N243" s="57">
        <v>18.75</v>
      </c>
      <c r="O243" s="57">
        <v>33559</v>
      </c>
      <c r="P243" s="57">
        <v>85058</v>
      </c>
      <c r="Q243" s="57"/>
      <c r="R243" s="57"/>
      <c r="S243" s="57"/>
      <c r="T243" s="57"/>
      <c r="U243" s="77">
        <v>0.65757091239703103</v>
      </c>
      <c r="V243" s="24" t="s">
        <v>6123</v>
      </c>
      <c r="W243" s="216" t="s">
        <v>5993</v>
      </c>
      <c r="X243" s="216" t="s">
        <v>5993</v>
      </c>
      <c r="Y243" s="24" t="s">
        <v>6000</v>
      </c>
      <c r="Z243" s="24" t="s">
        <v>5964</v>
      </c>
      <c r="AA243" s="24" t="s">
        <v>5963</v>
      </c>
      <c r="AB243" s="24" t="s">
        <v>5970</v>
      </c>
      <c r="AC243" s="24" t="s">
        <v>5991</v>
      </c>
    </row>
    <row r="244" spans="1:29" s="169" customFormat="1">
      <c r="A244" s="24">
        <v>2023</v>
      </c>
      <c r="B244" s="24" t="s">
        <v>263</v>
      </c>
      <c r="C244" s="57">
        <v>33.950000000000003</v>
      </c>
      <c r="D244" s="57">
        <v>35.200000000000003</v>
      </c>
      <c r="E244" s="57">
        <v>32.25</v>
      </c>
      <c r="F244" s="57">
        <v>33.25</v>
      </c>
      <c r="G244" s="57">
        <v>33.799999999999997</v>
      </c>
      <c r="H244" s="57">
        <v>34.299999999999997</v>
      </c>
      <c r="I244" s="57">
        <v>28.2</v>
      </c>
      <c r="J244" s="57">
        <v>29.75</v>
      </c>
      <c r="K244" s="57">
        <v>30.2</v>
      </c>
      <c r="L244" s="57">
        <v>31.5</v>
      </c>
      <c r="M244" s="57">
        <v>29.3</v>
      </c>
      <c r="N244" s="57">
        <v>30.75</v>
      </c>
      <c r="O244" s="57">
        <v>58922</v>
      </c>
      <c r="P244" s="57">
        <v>181899</v>
      </c>
      <c r="Q244" s="57">
        <v>56.249899999999997</v>
      </c>
      <c r="R244" s="57">
        <v>64.4876</v>
      </c>
      <c r="S244" s="57">
        <v>48.369500000000002</v>
      </c>
      <c r="T244" s="57">
        <v>59.114899999999999</v>
      </c>
      <c r="U244" s="77">
        <v>0.53987835740346757</v>
      </c>
      <c r="V244" s="24" t="s">
        <v>6123</v>
      </c>
      <c r="W244" s="216" t="s">
        <v>5967</v>
      </c>
      <c r="X244" s="216" t="s">
        <v>5961</v>
      </c>
      <c r="Y244" s="24" t="s">
        <v>5974</v>
      </c>
      <c r="Z244" s="24" t="s">
        <v>5964</v>
      </c>
      <c r="AA244" s="24" t="s">
        <v>6022</v>
      </c>
      <c r="AB244" s="24" t="s">
        <v>5991</v>
      </c>
      <c r="AC244" s="24" t="s">
        <v>5986</v>
      </c>
    </row>
    <row r="245" spans="1:29" s="169" customFormat="1">
      <c r="A245" s="24">
        <v>2024</v>
      </c>
      <c r="B245" s="24" t="s">
        <v>264</v>
      </c>
      <c r="C245" s="57">
        <v>25.7</v>
      </c>
      <c r="D245" s="57">
        <v>27.15</v>
      </c>
      <c r="E245" s="57">
        <v>24.55</v>
      </c>
      <c r="F245" s="57">
        <v>25.9</v>
      </c>
      <c r="G245" s="57">
        <v>26.35</v>
      </c>
      <c r="H245" s="57">
        <v>31.2</v>
      </c>
      <c r="I245" s="57">
        <v>26.2</v>
      </c>
      <c r="J245" s="57">
        <v>26.3</v>
      </c>
      <c r="K245" s="57">
        <v>26.5</v>
      </c>
      <c r="L245" s="57">
        <v>28.4</v>
      </c>
      <c r="M245" s="57">
        <v>25.5</v>
      </c>
      <c r="N245" s="57">
        <v>25.5</v>
      </c>
      <c r="O245" s="57">
        <v>2807</v>
      </c>
      <c r="P245" s="57">
        <v>32384</v>
      </c>
      <c r="Q245" s="57">
        <v>55.9514</v>
      </c>
      <c r="R245" s="57">
        <v>57.817999999999998</v>
      </c>
      <c r="S245" s="57">
        <v>46.219000000000001</v>
      </c>
      <c r="T245" s="57">
        <v>53.951700000000002</v>
      </c>
      <c r="U245" s="77">
        <v>0.1444643445322793</v>
      </c>
      <c r="V245" s="24" t="s">
        <v>6565</v>
      </c>
      <c r="W245" s="216" t="s">
        <v>5967</v>
      </c>
      <c r="X245" s="216" t="s">
        <v>5961</v>
      </c>
      <c r="Y245" s="24" t="s">
        <v>5968</v>
      </c>
      <c r="Z245" s="24" t="s">
        <v>5978</v>
      </c>
      <c r="AA245" s="24" t="s">
        <v>6338</v>
      </c>
      <c r="AB245" s="24" t="s">
        <v>5996</v>
      </c>
      <c r="AC245" s="24" t="s">
        <v>5979</v>
      </c>
    </row>
    <row r="246" spans="1:29" s="169" customFormat="1">
      <c r="A246" s="24">
        <v>2025</v>
      </c>
      <c r="B246" s="24" t="s">
        <v>265</v>
      </c>
      <c r="C246" s="57">
        <v>5.9</v>
      </c>
      <c r="D246" s="57">
        <v>6.58</v>
      </c>
      <c r="E246" s="57">
        <v>5.61</v>
      </c>
      <c r="F246" s="57">
        <v>6.15</v>
      </c>
      <c r="G246" s="57">
        <v>6.35</v>
      </c>
      <c r="H246" s="57">
        <v>6.35</v>
      </c>
      <c r="I246" s="57">
        <v>5.22</v>
      </c>
      <c r="J246" s="57">
        <v>5.24</v>
      </c>
      <c r="K246" s="57">
        <v>5.35</v>
      </c>
      <c r="L246" s="57">
        <v>5.74</v>
      </c>
      <c r="M246" s="57">
        <v>5.35</v>
      </c>
      <c r="N246" s="57">
        <v>5.52</v>
      </c>
      <c r="O246" s="57">
        <v>1600</v>
      </c>
      <c r="P246" s="57">
        <v>6133</v>
      </c>
      <c r="Q246" s="57"/>
      <c r="R246" s="57"/>
      <c r="S246" s="57"/>
      <c r="T246" s="57"/>
      <c r="U246" s="77">
        <v>0.43480623946953639</v>
      </c>
      <c r="V246" s="24" t="s">
        <v>6038</v>
      </c>
      <c r="W246" s="216" t="s">
        <v>5993</v>
      </c>
      <c r="X246" s="216" t="s">
        <v>5993</v>
      </c>
      <c r="Y246" s="24" t="s">
        <v>5982</v>
      </c>
      <c r="Z246" s="24" t="s">
        <v>6024</v>
      </c>
      <c r="AA246" s="24" t="s">
        <v>6031</v>
      </c>
      <c r="AB246" s="24" t="s">
        <v>5976</v>
      </c>
      <c r="AC246" s="24" t="s">
        <v>5979</v>
      </c>
    </row>
    <row r="247" spans="1:29" s="169" customFormat="1">
      <c r="A247" s="24">
        <v>2027</v>
      </c>
      <c r="B247" s="24" t="s">
        <v>266</v>
      </c>
      <c r="C247" s="57">
        <v>51.1</v>
      </c>
      <c r="D247" s="57">
        <v>53.8</v>
      </c>
      <c r="E247" s="57">
        <v>50.7</v>
      </c>
      <c r="F247" s="57">
        <v>52.3</v>
      </c>
      <c r="G247" s="57">
        <v>52.5</v>
      </c>
      <c r="H247" s="57">
        <v>53.1</v>
      </c>
      <c r="I247" s="57">
        <v>44.8</v>
      </c>
      <c r="J247" s="57">
        <v>46</v>
      </c>
      <c r="K247" s="57">
        <v>46.9</v>
      </c>
      <c r="L247" s="57">
        <v>48.4</v>
      </c>
      <c r="M247" s="57">
        <v>46.3</v>
      </c>
      <c r="N247" s="57">
        <v>48.35</v>
      </c>
      <c r="O247" s="57">
        <v>61589</v>
      </c>
      <c r="P247" s="57">
        <v>229948</v>
      </c>
      <c r="Q247" s="57">
        <v>37.4788</v>
      </c>
      <c r="R247" s="57">
        <v>51.726399999999998</v>
      </c>
      <c r="S247" s="57">
        <v>31.2469</v>
      </c>
      <c r="T247" s="57">
        <v>44.899900000000002</v>
      </c>
      <c r="U247" s="77">
        <v>0.44639802622042091</v>
      </c>
      <c r="V247" s="24" t="s">
        <v>6038</v>
      </c>
      <c r="W247" s="216" t="s">
        <v>5967</v>
      </c>
      <c r="X247" s="216" t="s">
        <v>5971</v>
      </c>
      <c r="Y247" s="24" t="s">
        <v>6010</v>
      </c>
      <c r="Z247" s="24" t="s">
        <v>5964</v>
      </c>
      <c r="AA247" s="24" t="s">
        <v>6010</v>
      </c>
      <c r="AB247" s="24" t="s">
        <v>5979</v>
      </c>
      <c r="AC247" s="24" t="s">
        <v>5991</v>
      </c>
    </row>
    <row r="248" spans="1:29" s="169" customFormat="1">
      <c r="A248" s="24">
        <v>2028</v>
      </c>
      <c r="B248" s="24" t="s">
        <v>267</v>
      </c>
      <c r="C248" s="57">
        <v>46.65</v>
      </c>
      <c r="D248" s="57">
        <v>52.9</v>
      </c>
      <c r="E248" s="57">
        <v>45.5</v>
      </c>
      <c r="F248" s="57">
        <v>51.8</v>
      </c>
      <c r="G248" s="57">
        <v>51.4</v>
      </c>
      <c r="H248" s="57">
        <v>54.4</v>
      </c>
      <c r="I248" s="57">
        <v>42.5</v>
      </c>
      <c r="J248" s="57">
        <v>43.05</v>
      </c>
      <c r="K248" s="57">
        <v>43.9</v>
      </c>
      <c r="L248" s="57">
        <v>47.2</v>
      </c>
      <c r="M248" s="57">
        <v>43.7</v>
      </c>
      <c r="N248" s="57">
        <v>46.4</v>
      </c>
      <c r="O248" s="57">
        <v>11574</v>
      </c>
      <c r="P248" s="57">
        <v>63612</v>
      </c>
      <c r="Q248" s="57">
        <v>29.5413</v>
      </c>
      <c r="R248" s="57">
        <v>46.160699999999999</v>
      </c>
      <c r="S248" s="57">
        <v>24.8325</v>
      </c>
      <c r="T248" s="57">
        <v>39.051299999999998</v>
      </c>
      <c r="U248" s="77">
        <v>0.30324467081682704</v>
      </c>
      <c r="V248" s="24" t="s">
        <v>6038</v>
      </c>
      <c r="W248" s="216" t="s">
        <v>5967</v>
      </c>
      <c r="X248" s="216" t="s">
        <v>6007</v>
      </c>
      <c r="Y248" s="24" t="s">
        <v>5982</v>
      </c>
      <c r="Z248" s="24" t="s">
        <v>5964</v>
      </c>
      <c r="AA248" s="24" t="s">
        <v>5982</v>
      </c>
      <c r="AB248" s="24" t="s">
        <v>5990</v>
      </c>
      <c r="AC248" s="24" t="s">
        <v>5965</v>
      </c>
    </row>
    <row r="249" spans="1:29" s="169" customFormat="1">
      <c r="A249" s="24">
        <v>2029</v>
      </c>
      <c r="B249" s="24" t="s">
        <v>268</v>
      </c>
      <c r="C249" s="57">
        <v>46.6</v>
      </c>
      <c r="D249" s="57">
        <v>48.15</v>
      </c>
      <c r="E249" s="57">
        <v>43.6</v>
      </c>
      <c r="F249" s="57">
        <v>45.45</v>
      </c>
      <c r="G249" s="57">
        <v>45.8</v>
      </c>
      <c r="H249" s="57">
        <v>46.2</v>
      </c>
      <c r="I249" s="57">
        <v>39.5</v>
      </c>
      <c r="J249" s="57">
        <v>40.1</v>
      </c>
      <c r="K249" s="57">
        <v>40.85</v>
      </c>
      <c r="L249" s="57">
        <v>43.15</v>
      </c>
      <c r="M249" s="57">
        <v>40.799999999999997</v>
      </c>
      <c r="N249" s="57">
        <v>42.25</v>
      </c>
      <c r="O249" s="57">
        <v>5908</v>
      </c>
      <c r="P249" s="57">
        <v>20714</v>
      </c>
      <c r="Q249" s="57">
        <v>43.469900000000003</v>
      </c>
      <c r="R249" s="57">
        <v>53.750100000000003</v>
      </c>
      <c r="S249" s="57">
        <v>37.072899999999997</v>
      </c>
      <c r="T249" s="57">
        <v>48.191099999999999</v>
      </c>
      <c r="U249" s="77">
        <v>0.47536287856844006</v>
      </c>
      <c r="V249" s="24" t="s">
        <v>6038</v>
      </c>
      <c r="W249" s="216" t="s">
        <v>5967</v>
      </c>
      <c r="X249" s="216" t="s">
        <v>5971</v>
      </c>
      <c r="Y249" s="24" t="s">
        <v>5974</v>
      </c>
      <c r="Z249" s="24" t="s">
        <v>5964</v>
      </c>
      <c r="AA249" s="24" t="s">
        <v>6010</v>
      </c>
      <c r="AB249" s="24" t="s">
        <v>5986</v>
      </c>
      <c r="AC249" s="24" t="s">
        <v>5979</v>
      </c>
    </row>
    <row r="250" spans="1:29" s="169" customFormat="1">
      <c r="A250" s="24">
        <v>2030</v>
      </c>
      <c r="B250" s="24" t="s">
        <v>269</v>
      </c>
      <c r="C250" s="57">
        <v>38.9</v>
      </c>
      <c r="D250" s="57">
        <v>39.950000000000003</v>
      </c>
      <c r="E250" s="57">
        <v>35.25</v>
      </c>
      <c r="F250" s="57">
        <v>37.1</v>
      </c>
      <c r="G250" s="57">
        <v>37.200000000000003</v>
      </c>
      <c r="H250" s="57">
        <v>37.6</v>
      </c>
      <c r="I250" s="57">
        <v>31.55</v>
      </c>
      <c r="J250" s="57">
        <v>33.049999999999997</v>
      </c>
      <c r="K250" s="57">
        <v>34</v>
      </c>
      <c r="L250" s="57">
        <v>36</v>
      </c>
      <c r="M250" s="57">
        <v>33.049999999999997</v>
      </c>
      <c r="N250" s="57">
        <v>34.35</v>
      </c>
      <c r="O250" s="57">
        <v>27739</v>
      </c>
      <c r="P250" s="57">
        <v>66424</v>
      </c>
      <c r="Q250" s="57">
        <v>55.075600000000001</v>
      </c>
      <c r="R250" s="57">
        <v>67.915599999999998</v>
      </c>
      <c r="S250" s="57">
        <v>41.9039</v>
      </c>
      <c r="T250" s="57">
        <v>59.245100000000001</v>
      </c>
      <c r="U250" s="77">
        <v>0.6960084708338351</v>
      </c>
      <c r="V250" s="24" t="s">
        <v>6123</v>
      </c>
      <c r="W250" s="216" t="s">
        <v>5967</v>
      </c>
      <c r="X250" s="216" t="s">
        <v>5961</v>
      </c>
      <c r="Y250" s="24" t="s">
        <v>5964</v>
      </c>
      <c r="Z250" s="24" t="s">
        <v>5964</v>
      </c>
      <c r="AA250" s="24" t="s">
        <v>5969</v>
      </c>
      <c r="AB250" s="24" t="s">
        <v>5976</v>
      </c>
      <c r="AC250" s="24" t="s">
        <v>5991</v>
      </c>
    </row>
    <row r="251" spans="1:29" s="169" customFormat="1">
      <c r="A251" s="24">
        <v>2031</v>
      </c>
      <c r="B251" s="24" t="s">
        <v>270</v>
      </c>
      <c r="C251" s="57">
        <v>74.599999999999994</v>
      </c>
      <c r="D251" s="57">
        <v>77.2</v>
      </c>
      <c r="E251" s="57">
        <v>71</v>
      </c>
      <c r="F251" s="57">
        <v>72.2</v>
      </c>
      <c r="G251" s="57">
        <v>72.7</v>
      </c>
      <c r="H251" s="57">
        <v>73</v>
      </c>
      <c r="I251" s="57">
        <v>61.7</v>
      </c>
      <c r="J251" s="57">
        <v>63.2</v>
      </c>
      <c r="K251" s="57">
        <v>65.099999999999994</v>
      </c>
      <c r="L251" s="57">
        <v>66.900000000000006</v>
      </c>
      <c r="M251" s="57">
        <v>64</v>
      </c>
      <c r="N251" s="57">
        <v>66.3</v>
      </c>
      <c r="O251" s="57">
        <v>13719</v>
      </c>
      <c r="P251" s="57">
        <v>37566</v>
      </c>
      <c r="Q251" s="57">
        <v>29.271999999999998</v>
      </c>
      <c r="R251" s="57">
        <v>43.336199999999998</v>
      </c>
      <c r="S251" s="57">
        <v>24.1752</v>
      </c>
      <c r="T251" s="57">
        <v>36.949199999999998</v>
      </c>
      <c r="U251" s="77">
        <v>0.60866208805835065</v>
      </c>
      <c r="V251" s="24" t="s">
        <v>6038</v>
      </c>
      <c r="W251" s="216" t="s">
        <v>5967</v>
      </c>
      <c r="X251" s="216" t="s">
        <v>6007</v>
      </c>
      <c r="Y251" s="24" t="s">
        <v>5962</v>
      </c>
      <c r="Z251" s="24" t="s">
        <v>5964</v>
      </c>
      <c r="AA251" s="24" t="s">
        <v>6016</v>
      </c>
      <c r="AB251" s="24" t="s">
        <v>5990</v>
      </c>
      <c r="AC251" s="24" t="s">
        <v>5986</v>
      </c>
    </row>
    <row r="252" spans="1:29" s="169" customFormat="1">
      <c r="A252" s="24">
        <v>2032</v>
      </c>
      <c r="B252" s="24" t="s">
        <v>271</v>
      </c>
      <c r="C252" s="57">
        <v>33</v>
      </c>
      <c r="D252" s="57">
        <v>34.15</v>
      </c>
      <c r="E252" s="57">
        <v>30.5</v>
      </c>
      <c r="F252" s="57">
        <v>32</v>
      </c>
      <c r="G252" s="57">
        <v>32.299999999999997</v>
      </c>
      <c r="H252" s="57">
        <v>33</v>
      </c>
      <c r="I252" s="57">
        <v>28.2</v>
      </c>
      <c r="J252" s="57">
        <v>28.7</v>
      </c>
      <c r="K252" s="57">
        <v>29.9</v>
      </c>
      <c r="L252" s="57">
        <v>31.55</v>
      </c>
      <c r="M252" s="57">
        <v>29.2</v>
      </c>
      <c r="N252" s="57">
        <v>30.55</v>
      </c>
      <c r="O252" s="57">
        <v>8923</v>
      </c>
      <c r="P252" s="57">
        <v>10607</v>
      </c>
      <c r="Q252" s="57">
        <v>51.437800000000003</v>
      </c>
      <c r="R252" s="57">
        <v>61.5869</v>
      </c>
      <c r="S252" s="57">
        <v>42.953899999999997</v>
      </c>
      <c r="T252" s="57">
        <v>55.375900000000001</v>
      </c>
      <c r="U252" s="77">
        <v>1.4020615316929073</v>
      </c>
      <c r="V252" s="24" t="s">
        <v>6038</v>
      </c>
      <c r="W252" s="216" t="s">
        <v>5967</v>
      </c>
      <c r="X252" s="216" t="s">
        <v>5961</v>
      </c>
      <c r="Y252" s="24" t="s">
        <v>5962</v>
      </c>
      <c r="Z252" s="24" t="s">
        <v>5964</v>
      </c>
      <c r="AA252" s="24" t="s">
        <v>6016</v>
      </c>
      <c r="AB252" s="24" t="s">
        <v>5986</v>
      </c>
      <c r="AC252" s="24" t="s">
        <v>5991</v>
      </c>
    </row>
    <row r="253" spans="1:29" s="169" customFormat="1">
      <c r="A253" s="24">
        <v>2033</v>
      </c>
      <c r="B253" s="24" t="s">
        <v>272</v>
      </c>
      <c r="C253" s="57">
        <v>24</v>
      </c>
      <c r="D253" s="57">
        <v>24.95</v>
      </c>
      <c r="E253" s="57">
        <v>22.7</v>
      </c>
      <c r="F253" s="57">
        <v>23.5</v>
      </c>
      <c r="G253" s="57">
        <v>23.8</v>
      </c>
      <c r="H253" s="57">
        <v>24</v>
      </c>
      <c r="I253" s="57">
        <v>19.899999999999999</v>
      </c>
      <c r="J253" s="57">
        <v>21.1</v>
      </c>
      <c r="K253" s="57">
        <v>21.9</v>
      </c>
      <c r="L253" s="57">
        <v>22.5</v>
      </c>
      <c r="M253" s="57">
        <v>20.65</v>
      </c>
      <c r="N253" s="57">
        <v>21.7</v>
      </c>
      <c r="O253" s="57">
        <v>1242</v>
      </c>
      <c r="P253" s="57">
        <v>5423</v>
      </c>
      <c r="Q253" s="57">
        <v>43.264200000000002</v>
      </c>
      <c r="R253" s="57">
        <v>49.701999999999998</v>
      </c>
      <c r="S253" s="57">
        <v>34.060200000000002</v>
      </c>
      <c r="T253" s="57">
        <v>44.488100000000003</v>
      </c>
      <c r="U253" s="77">
        <v>0.38170754195094964</v>
      </c>
      <c r="V253" s="24" t="s">
        <v>6044</v>
      </c>
      <c r="W253" s="216" t="s">
        <v>5967</v>
      </c>
      <c r="X253" s="216" t="s">
        <v>5971</v>
      </c>
      <c r="Y253" s="24" t="s">
        <v>5974</v>
      </c>
      <c r="Z253" s="24" t="s">
        <v>5964</v>
      </c>
      <c r="AA253" s="24" t="s">
        <v>5994</v>
      </c>
      <c r="AB253" s="24" t="s">
        <v>5991</v>
      </c>
      <c r="AC253" s="24" t="s">
        <v>5976</v>
      </c>
    </row>
    <row r="254" spans="1:29" s="169" customFormat="1">
      <c r="A254" s="24">
        <v>2034</v>
      </c>
      <c r="B254" s="24" t="s">
        <v>273</v>
      </c>
      <c r="C254" s="57">
        <v>40</v>
      </c>
      <c r="D254" s="57">
        <v>41.3</v>
      </c>
      <c r="E254" s="57">
        <v>37.25</v>
      </c>
      <c r="F254" s="57">
        <v>38.549999999999997</v>
      </c>
      <c r="G254" s="57">
        <v>38.75</v>
      </c>
      <c r="H254" s="57">
        <v>39.1</v>
      </c>
      <c r="I254" s="57">
        <v>33.4</v>
      </c>
      <c r="J254" s="57">
        <v>34.85</v>
      </c>
      <c r="K254" s="57">
        <v>35.25</v>
      </c>
      <c r="L254" s="57">
        <v>36.6</v>
      </c>
      <c r="M254" s="57">
        <v>34.5</v>
      </c>
      <c r="N254" s="57">
        <v>35.700000000000003</v>
      </c>
      <c r="O254" s="57">
        <v>16471</v>
      </c>
      <c r="P254" s="57">
        <v>52587</v>
      </c>
      <c r="Q254" s="57">
        <v>52.7363</v>
      </c>
      <c r="R254" s="57">
        <v>62.168199999999999</v>
      </c>
      <c r="S254" s="57">
        <v>40.673099999999998</v>
      </c>
      <c r="T254" s="57">
        <v>55.0032</v>
      </c>
      <c r="U254" s="77">
        <v>0.52202382084292065</v>
      </c>
      <c r="V254" s="24" t="s">
        <v>6123</v>
      </c>
      <c r="W254" s="216" t="s">
        <v>5967</v>
      </c>
      <c r="X254" s="216" t="s">
        <v>5961</v>
      </c>
      <c r="Y254" s="24" t="s">
        <v>5964</v>
      </c>
      <c r="Z254" s="24" t="s">
        <v>5964</v>
      </c>
      <c r="AA254" s="24" t="s">
        <v>6022</v>
      </c>
      <c r="AB254" s="24" t="s">
        <v>5986</v>
      </c>
      <c r="AC254" s="24" t="s">
        <v>5986</v>
      </c>
    </row>
    <row r="255" spans="1:29" s="169" customFormat="1">
      <c r="A255" s="24">
        <v>2035</v>
      </c>
      <c r="B255" s="24" t="s">
        <v>274</v>
      </c>
      <c r="C255" s="57">
        <v>38.65</v>
      </c>
      <c r="D255" s="57">
        <v>39.049999999999997</v>
      </c>
      <c r="E255" s="57">
        <v>37.4</v>
      </c>
      <c r="F255" s="57">
        <v>37.950000000000003</v>
      </c>
      <c r="G255" s="57">
        <v>38.700000000000003</v>
      </c>
      <c r="H255" s="57">
        <v>38.700000000000003</v>
      </c>
      <c r="I255" s="57">
        <v>35.1</v>
      </c>
      <c r="J255" s="57">
        <v>35.299999999999997</v>
      </c>
      <c r="K255" s="57">
        <v>35.700000000000003</v>
      </c>
      <c r="L255" s="57">
        <v>36.549999999999997</v>
      </c>
      <c r="M255" s="57">
        <v>35.25</v>
      </c>
      <c r="N255" s="57">
        <v>35.700000000000003</v>
      </c>
      <c r="O255" s="57">
        <v>93</v>
      </c>
      <c r="P255" s="57">
        <v>496</v>
      </c>
      <c r="Q255" s="57"/>
      <c r="R255" s="57"/>
      <c r="S255" s="57"/>
      <c r="T255" s="57"/>
      <c r="U255" s="77">
        <v>0.3125</v>
      </c>
      <c r="V255" s="24" t="s">
        <v>6123</v>
      </c>
      <c r="W255" s="216" t="s">
        <v>5993</v>
      </c>
      <c r="X255" s="216" t="s">
        <v>5993</v>
      </c>
      <c r="Y255" s="24" t="s">
        <v>5984</v>
      </c>
      <c r="Z255" s="24" t="s">
        <v>6024</v>
      </c>
      <c r="AA255" s="24" t="s">
        <v>6164</v>
      </c>
      <c r="AB255" s="24" t="s">
        <v>5996</v>
      </c>
      <c r="AC255" s="24" t="s">
        <v>5991</v>
      </c>
    </row>
    <row r="256" spans="1:29" s="169" customFormat="1">
      <c r="A256" s="24">
        <v>2038</v>
      </c>
      <c r="B256" s="24" t="s">
        <v>275</v>
      </c>
      <c r="C256" s="57">
        <v>43.35</v>
      </c>
      <c r="D256" s="57">
        <v>45.5</v>
      </c>
      <c r="E256" s="57">
        <v>40.4</v>
      </c>
      <c r="F256" s="57">
        <v>43.2</v>
      </c>
      <c r="G256" s="57">
        <v>43.1</v>
      </c>
      <c r="H256" s="57">
        <v>44.55</v>
      </c>
      <c r="I256" s="57">
        <v>37.85</v>
      </c>
      <c r="J256" s="57">
        <v>40.35</v>
      </c>
      <c r="K256" s="57">
        <v>41</v>
      </c>
      <c r="L256" s="57">
        <v>43.7</v>
      </c>
      <c r="M256" s="57">
        <v>41</v>
      </c>
      <c r="N256" s="57">
        <v>42.9</v>
      </c>
      <c r="O256" s="57">
        <v>9636</v>
      </c>
      <c r="P256" s="57">
        <v>32205</v>
      </c>
      <c r="Q256" s="57">
        <v>21.947600000000001</v>
      </c>
      <c r="R256" s="57">
        <v>38.961399999999998</v>
      </c>
      <c r="S256" s="57">
        <v>19.984100000000002</v>
      </c>
      <c r="T256" s="57">
        <v>32.6357</v>
      </c>
      <c r="U256" s="77">
        <v>0.49868032914143767</v>
      </c>
      <c r="V256" s="24" t="s">
        <v>6038</v>
      </c>
      <c r="W256" s="216" t="s">
        <v>5967</v>
      </c>
      <c r="X256" s="216" t="s">
        <v>6007</v>
      </c>
      <c r="Y256" s="24" t="s">
        <v>5994</v>
      </c>
      <c r="Z256" s="24" t="s">
        <v>5964</v>
      </c>
      <c r="AA256" s="24" t="s">
        <v>6013</v>
      </c>
      <c r="AB256" s="24" t="s">
        <v>5991</v>
      </c>
      <c r="AC256" s="24" t="s">
        <v>5979</v>
      </c>
    </row>
    <row r="257" spans="1:29" s="169" customFormat="1">
      <c r="A257" s="24">
        <v>2049</v>
      </c>
      <c r="B257" s="24" t="s">
        <v>276</v>
      </c>
      <c r="C257" s="57">
        <v>353</v>
      </c>
      <c r="D257" s="57">
        <v>355</v>
      </c>
      <c r="E257" s="57">
        <v>335</v>
      </c>
      <c r="F257" s="57">
        <v>339.5</v>
      </c>
      <c r="G257" s="57">
        <v>338</v>
      </c>
      <c r="H257" s="57">
        <v>338</v>
      </c>
      <c r="I257" s="57">
        <v>302.5</v>
      </c>
      <c r="J257" s="57">
        <v>305</v>
      </c>
      <c r="K257" s="57">
        <v>306</v>
      </c>
      <c r="L257" s="57">
        <v>316</v>
      </c>
      <c r="M257" s="57">
        <v>306</v>
      </c>
      <c r="N257" s="57">
        <v>316</v>
      </c>
      <c r="O257" s="57">
        <v>2013</v>
      </c>
      <c r="P257" s="57">
        <v>8386</v>
      </c>
      <c r="Q257" s="57">
        <v>22.187799999999999</v>
      </c>
      <c r="R257" s="57">
        <v>37.092700000000001</v>
      </c>
      <c r="S257" s="57">
        <v>19.057300000000001</v>
      </c>
      <c r="T257" s="57">
        <v>31.0809</v>
      </c>
      <c r="U257" s="77">
        <v>0.40007154781779153</v>
      </c>
      <c r="V257" s="24" t="s">
        <v>6038</v>
      </c>
      <c r="W257" s="216" t="s">
        <v>5967</v>
      </c>
      <c r="X257" s="216" t="s">
        <v>6007</v>
      </c>
      <c r="Y257" s="24" t="s">
        <v>5964</v>
      </c>
      <c r="Z257" s="24" t="s">
        <v>6024</v>
      </c>
      <c r="AA257" s="24" t="s">
        <v>6255</v>
      </c>
      <c r="AB257" s="24" t="s">
        <v>5979</v>
      </c>
      <c r="AC257" s="24" t="s">
        <v>5979</v>
      </c>
    </row>
    <row r="258" spans="1:29" s="169" customFormat="1">
      <c r="A258" s="24">
        <v>2059</v>
      </c>
      <c r="B258" s="24" t="s">
        <v>277</v>
      </c>
      <c r="C258" s="57">
        <v>371</v>
      </c>
      <c r="D258" s="57">
        <v>379</v>
      </c>
      <c r="E258" s="57">
        <v>361</v>
      </c>
      <c r="F258" s="57">
        <v>366</v>
      </c>
      <c r="G258" s="57">
        <v>367</v>
      </c>
      <c r="H258" s="57">
        <v>373.5</v>
      </c>
      <c r="I258" s="57">
        <v>361</v>
      </c>
      <c r="J258" s="57">
        <v>362.5</v>
      </c>
      <c r="K258" s="57">
        <v>364.5</v>
      </c>
      <c r="L258" s="57">
        <v>368</v>
      </c>
      <c r="M258" s="57">
        <v>358</v>
      </c>
      <c r="N258" s="57">
        <v>366</v>
      </c>
      <c r="O258" s="57">
        <v>303</v>
      </c>
      <c r="P258" s="57">
        <v>954</v>
      </c>
      <c r="Q258" s="57">
        <v>17.551600000000001</v>
      </c>
      <c r="R258" s="57">
        <v>30.497399999999999</v>
      </c>
      <c r="S258" s="57">
        <v>16.463000000000001</v>
      </c>
      <c r="T258" s="57">
        <v>25.819299999999998</v>
      </c>
      <c r="U258" s="77">
        <v>0.529350104821803</v>
      </c>
      <c r="V258" s="24" t="s">
        <v>6566</v>
      </c>
      <c r="W258" s="216" t="s">
        <v>5967</v>
      </c>
      <c r="X258" s="216" t="s">
        <v>6007</v>
      </c>
      <c r="Y258" s="24" t="s">
        <v>5984</v>
      </c>
      <c r="Z258" s="24" t="s">
        <v>5984</v>
      </c>
      <c r="AA258" s="24" t="s">
        <v>6124</v>
      </c>
      <c r="AB258" s="24" t="s">
        <v>5990</v>
      </c>
      <c r="AC258" s="24" t="s">
        <v>5996</v>
      </c>
    </row>
    <row r="259" spans="1:29" s="169" customFormat="1">
      <c r="A259" s="24">
        <v>2061</v>
      </c>
      <c r="B259" s="24" t="s">
        <v>278</v>
      </c>
      <c r="C259" s="57">
        <v>20</v>
      </c>
      <c r="D259" s="57">
        <v>21.05</v>
      </c>
      <c r="E259" s="57">
        <v>19.350000000000001</v>
      </c>
      <c r="F259" s="57">
        <v>19.600000000000001</v>
      </c>
      <c r="G259" s="57">
        <v>20</v>
      </c>
      <c r="H259" s="57">
        <v>20.9</v>
      </c>
      <c r="I259" s="57">
        <v>18.95</v>
      </c>
      <c r="J259" s="57">
        <v>20.149999999999999</v>
      </c>
      <c r="K259" s="57">
        <v>20.149999999999999</v>
      </c>
      <c r="L259" s="57">
        <v>20.2</v>
      </c>
      <c r="M259" s="57">
        <v>19.55</v>
      </c>
      <c r="N259" s="57">
        <v>19.55</v>
      </c>
      <c r="O259" s="57">
        <v>166</v>
      </c>
      <c r="P259" s="57">
        <v>936</v>
      </c>
      <c r="Q259" s="57"/>
      <c r="R259" s="57"/>
      <c r="S259" s="57"/>
      <c r="T259" s="57"/>
      <c r="U259" s="77">
        <v>0.29558404558404555</v>
      </c>
      <c r="V259" s="24" t="s">
        <v>6567</v>
      </c>
      <c r="W259" s="216" t="s">
        <v>5993</v>
      </c>
      <c r="X259" s="216" t="s">
        <v>5993</v>
      </c>
      <c r="Y259" s="24" t="s">
        <v>6000</v>
      </c>
      <c r="Z259" s="24" t="s">
        <v>5972</v>
      </c>
      <c r="AA259" s="24" t="s">
        <v>6336</v>
      </c>
      <c r="AB259" s="24" t="s">
        <v>5965</v>
      </c>
      <c r="AC259" s="24" t="s">
        <v>5979</v>
      </c>
    </row>
    <row r="260" spans="1:29" s="169" customFormat="1">
      <c r="A260" s="24">
        <v>2062</v>
      </c>
      <c r="B260" s="24" t="s">
        <v>279</v>
      </c>
      <c r="C260" s="57">
        <v>30.35</v>
      </c>
      <c r="D260" s="57">
        <v>32</v>
      </c>
      <c r="E260" s="57">
        <v>28.8</v>
      </c>
      <c r="F260" s="57">
        <v>28.8</v>
      </c>
      <c r="G260" s="57">
        <v>28.5</v>
      </c>
      <c r="H260" s="57">
        <v>29.2</v>
      </c>
      <c r="I260" s="57">
        <v>26.55</v>
      </c>
      <c r="J260" s="57">
        <v>26.55</v>
      </c>
      <c r="K260" s="57">
        <v>26.85</v>
      </c>
      <c r="L260" s="57">
        <v>28.2</v>
      </c>
      <c r="M260" s="57">
        <v>26.5</v>
      </c>
      <c r="N260" s="57">
        <v>28.2</v>
      </c>
      <c r="O260" s="57">
        <v>1326</v>
      </c>
      <c r="P260" s="57">
        <v>3965</v>
      </c>
      <c r="Q260" s="57">
        <v>29.613</v>
      </c>
      <c r="R260" s="57">
        <v>44.7498</v>
      </c>
      <c r="S260" s="57">
        <v>25.901399999999999</v>
      </c>
      <c r="T260" s="57">
        <v>38.466999999999999</v>
      </c>
      <c r="U260" s="77">
        <v>0.55737704918032782</v>
      </c>
      <c r="V260" s="24" t="s">
        <v>6038</v>
      </c>
      <c r="W260" s="216" t="s">
        <v>5967</v>
      </c>
      <c r="X260" s="216" t="s">
        <v>5971</v>
      </c>
      <c r="Y260" s="24" t="s">
        <v>6004</v>
      </c>
      <c r="Z260" s="24" t="s">
        <v>6004</v>
      </c>
      <c r="AA260" s="24" t="s">
        <v>6045</v>
      </c>
      <c r="AB260" s="24" t="s">
        <v>5979</v>
      </c>
      <c r="AC260" s="24" t="s">
        <v>5990</v>
      </c>
    </row>
    <row r="261" spans="1:29" s="169" customFormat="1">
      <c r="A261" s="24">
        <v>2063</v>
      </c>
      <c r="B261" s="24" t="s">
        <v>280</v>
      </c>
      <c r="C261" s="57">
        <v>36.6</v>
      </c>
      <c r="D261" s="57">
        <v>38.1</v>
      </c>
      <c r="E261" s="57">
        <v>35.6</v>
      </c>
      <c r="F261" s="57">
        <v>36.450000000000003</v>
      </c>
      <c r="G261" s="57">
        <v>36.4</v>
      </c>
      <c r="H261" s="57">
        <v>37.4</v>
      </c>
      <c r="I261" s="57">
        <v>34.700000000000003</v>
      </c>
      <c r="J261" s="57">
        <v>35.15</v>
      </c>
      <c r="K261" s="57">
        <v>35.9</v>
      </c>
      <c r="L261" s="57">
        <v>36.9</v>
      </c>
      <c r="M261" s="57">
        <v>35</v>
      </c>
      <c r="N261" s="57">
        <v>35.5</v>
      </c>
      <c r="O261" s="57">
        <v>244</v>
      </c>
      <c r="P261" s="57">
        <v>323</v>
      </c>
      <c r="Q261" s="57">
        <v>38.7836</v>
      </c>
      <c r="R261" s="57">
        <v>49.972000000000001</v>
      </c>
      <c r="S261" s="57">
        <v>31.529499999999999</v>
      </c>
      <c r="T261" s="57">
        <v>43.8245</v>
      </c>
      <c r="U261" s="77">
        <v>1.2590299277605779</v>
      </c>
      <c r="V261" s="24" t="s">
        <v>6180</v>
      </c>
      <c r="W261" s="216" t="s">
        <v>5967</v>
      </c>
      <c r="X261" s="216" t="s">
        <v>5971</v>
      </c>
      <c r="Y261" s="24" t="s">
        <v>5978</v>
      </c>
      <c r="Z261" s="24" t="s">
        <v>5962</v>
      </c>
      <c r="AA261" s="24" t="s">
        <v>6000</v>
      </c>
      <c r="AB261" s="24" t="s">
        <v>5970</v>
      </c>
      <c r="AC261" s="24" t="s">
        <v>5991</v>
      </c>
    </row>
    <row r="262" spans="1:29" s="169" customFormat="1">
      <c r="A262" s="24">
        <v>2064</v>
      </c>
      <c r="B262" s="24" t="s">
        <v>281</v>
      </c>
      <c r="C262" s="57">
        <v>19.7</v>
      </c>
      <c r="D262" s="57">
        <v>19.7</v>
      </c>
      <c r="E262" s="57">
        <v>17.8</v>
      </c>
      <c r="F262" s="57">
        <v>17.8</v>
      </c>
      <c r="G262" s="57">
        <v>17.7</v>
      </c>
      <c r="H262" s="57">
        <v>19.8</v>
      </c>
      <c r="I262" s="57">
        <v>17.45</v>
      </c>
      <c r="J262" s="57">
        <v>17.7</v>
      </c>
      <c r="K262" s="57">
        <v>17.75</v>
      </c>
      <c r="L262" s="57">
        <v>18.399999999999999</v>
      </c>
      <c r="M262" s="57">
        <v>17.55</v>
      </c>
      <c r="N262" s="57">
        <v>17.600000000000001</v>
      </c>
      <c r="O262" s="57">
        <v>375</v>
      </c>
      <c r="P262" s="57">
        <v>687</v>
      </c>
      <c r="Q262" s="57"/>
      <c r="R262" s="57"/>
      <c r="S262" s="57"/>
      <c r="T262" s="57"/>
      <c r="U262" s="77">
        <v>0.90975254730713251</v>
      </c>
      <c r="V262" s="24" t="s">
        <v>6213</v>
      </c>
      <c r="W262" s="216" t="s">
        <v>5993</v>
      </c>
      <c r="X262" s="216" t="s">
        <v>5993</v>
      </c>
      <c r="Y262" s="24" t="s">
        <v>6058</v>
      </c>
      <c r="Z262" s="24" t="s">
        <v>6164</v>
      </c>
      <c r="AA262" s="24" t="s">
        <v>6000</v>
      </c>
      <c r="AB262" s="24" t="s">
        <v>6033</v>
      </c>
      <c r="AC262" s="24" t="s">
        <v>5965</v>
      </c>
    </row>
    <row r="263" spans="1:29" s="169" customFormat="1">
      <c r="A263" s="24">
        <v>2065</v>
      </c>
      <c r="B263" s="24" t="s">
        <v>2125</v>
      </c>
      <c r="C263" s="57">
        <v>54.3</v>
      </c>
      <c r="D263" s="57">
        <v>54.8</v>
      </c>
      <c r="E263" s="57">
        <v>53</v>
      </c>
      <c r="F263" s="57">
        <v>54.6</v>
      </c>
      <c r="G263" s="57">
        <v>54.9</v>
      </c>
      <c r="H263" s="57">
        <v>54.9</v>
      </c>
      <c r="I263" s="57">
        <v>50.1</v>
      </c>
      <c r="J263" s="57">
        <v>50.9</v>
      </c>
      <c r="K263" s="57">
        <v>51.5</v>
      </c>
      <c r="L263" s="57">
        <v>53.4</v>
      </c>
      <c r="M263" s="57">
        <v>51.5</v>
      </c>
      <c r="N263" s="57">
        <v>53.1</v>
      </c>
      <c r="O263" s="57">
        <v>842</v>
      </c>
      <c r="P263" s="57">
        <v>1794</v>
      </c>
      <c r="Q263" s="57">
        <v>61.779899999999998</v>
      </c>
      <c r="R263" s="57">
        <v>63.6417</v>
      </c>
      <c r="S263" s="57">
        <v>58.730499999999999</v>
      </c>
      <c r="T263" s="57">
        <v>62.004600000000003</v>
      </c>
      <c r="U263" s="77">
        <v>0.78223708658491264</v>
      </c>
      <c r="V263" s="24" t="s">
        <v>6038</v>
      </c>
      <c r="W263" s="216" t="s">
        <v>5967</v>
      </c>
      <c r="X263" s="216" t="s">
        <v>5961</v>
      </c>
      <c r="Y263" s="24" t="s">
        <v>6244</v>
      </c>
      <c r="Z263" s="24" t="s">
        <v>6024</v>
      </c>
      <c r="AA263" s="24" t="s">
        <v>6031</v>
      </c>
      <c r="AB263" s="24" t="s">
        <v>5990</v>
      </c>
      <c r="AC263" s="24" t="s">
        <v>5979</v>
      </c>
    </row>
    <row r="264" spans="1:29" s="169" customFormat="1">
      <c r="A264" s="24">
        <v>2067</v>
      </c>
      <c r="B264" s="24" t="s">
        <v>283</v>
      </c>
      <c r="C264" s="57">
        <v>12.9</v>
      </c>
      <c r="D264" s="57">
        <v>13.25</v>
      </c>
      <c r="E264" s="57">
        <v>12.5</v>
      </c>
      <c r="F264" s="57">
        <v>12.8</v>
      </c>
      <c r="G264" s="57">
        <v>12.75</v>
      </c>
      <c r="H264" s="57">
        <v>13.05</v>
      </c>
      <c r="I264" s="57">
        <v>12.3</v>
      </c>
      <c r="J264" s="57">
        <v>12.75</v>
      </c>
      <c r="K264" s="57">
        <v>12.65</v>
      </c>
      <c r="L264" s="57">
        <v>12.95</v>
      </c>
      <c r="M264" s="57">
        <v>12.4</v>
      </c>
      <c r="N264" s="57">
        <v>12.55</v>
      </c>
      <c r="O264" s="57">
        <v>90</v>
      </c>
      <c r="P264" s="57">
        <v>289</v>
      </c>
      <c r="Q264" s="57"/>
      <c r="R264" s="57"/>
      <c r="S264" s="57"/>
      <c r="T264" s="57"/>
      <c r="U264" s="77">
        <v>0.51903114186851207</v>
      </c>
      <c r="V264" s="24" t="s">
        <v>6430</v>
      </c>
      <c r="W264" s="216" t="s">
        <v>5993</v>
      </c>
      <c r="X264" s="216" t="s">
        <v>5993</v>
      </c>
      <c r="Y264" s="24" t="s">
        <v>6073</v>
      </c>
      <c r="Z264" s="24" t="s">
        <v>5985</v>
      </c>
      <c r="AA264" s="24" t="s">
        <v>6000</v>
      </c>
      <c r="AB264" s="24" t="s">
        <v>5970</v>
      </c>
      <c r="AC264" s="24" t="s">
        <v>5991</v>
      </c>
    </row>
    <row r="265" spans="1:29" s="169" customFormat="1">
      <c r="A265" s="24">
        <v>2069</v>
      </c>
      <c r="B265" s="24" t="s">
        <v>284</v>
      </c>
      <c r="C265" s="57">
        <v>38.4</v>
      </c>
      <c r="D265" s="57">
        <v>41.2</v>
      </c>
      <c r="E265" s="57">
        <v>36.85</v>
      </c>
      <c r="F265" s="57">
        <v>39.049999999999997</v>
      </c>
      <c r="G265" s="57">
        <v>39.799999999999997</v>
      </c>
      <c r="H265" s="57">
        <v>40.200000000000003</v>
      </c>
      <c r="I265" s="57">
        <v>32.85</v>
      </c>
      <c r="J265" s="57">
        <v>33.9</v>
      </c>
      <c r="K265" s="57">
        <v>34.799999999999997</v>
      </c>
      <c r="L265" s="57">
        <v>36.200000000000003</v>
      </c>
      <c r="M265" s="57">
        <v>33.200000000000003</v>
      </c>
      <c r="N265" s="57">
        <v>34.15</v>
      </c>
      <c r="O265" s="57">
        <v>8344</v>
      </c>
      <c r="P265" s="57">
        <v>24005</v>
      </c>
      <c r="Q265" s="57">
        <v>54.8384</v>
      </c>
      <c r="R265" s="57">
        <v>65.220500000000001</v>
      </c>
      <c r="S265" s="57">
        <v>44.524299999999997</v>
      </c>
      <c r="T265" s="57">
        <v>58.321800000000003</v>
      </c>
      <c r="U265" s="77">
        <v>0.57932375199611197</v>
      </c>
      <c r="V265" s="24" t="s">
        <v>6223</v>
      </c>
      <c r="W265" s="216" t="s">
        <v>5967</v>
      </c>
      <c r="X265" s="216" t="s">
        <v>5961</v>
      </c>
      <c r="Y265" s="24" t="s">
        <v>5968</v>
      </c>
      <c r="Z265" s="24" t="s">
        <v>5964</v>
      </c>
      <c r="AA265" s="24" t="s">
        <v>5984</v>
      </c>
      <c r="AB265" s="24" t="s">
        <v>5970</v>
      </c>
      <c r="AC265" s="24" t="s">
        <v>5991</v>
      </c>
    </row>
    <row r="266" spans="1:29" s="169" customFormat="1">
      <c r="A266" s="24">
        <v>2070</v>
      </c>
      <c r="B266" s="24" t="s">
        <v>2131</v>
      </c>
      <c r="C266" s="57">
        <v>31.2</v>
      </c>
      <c r="D266" s="57">
        <v>32.200000000000003</v>
      </c>
      <c r="E266" s="57">
        <v>28.45</v>
      </c>
      <c r="F266" s="57">
        <v>29.15</v>
      </c>
      <c r="G266" s="57">
        <v>29.15</v>
      </c>
      <c r="H266" s="57">
        <v>33.549999999999997</v>
      </c>
      <c r="I266" s="57">
        <v>29.05</v>
      </c>
      <c r="J266" s="57">
        <v>33.549999999999997</v>
      </c>
      <c r="K266" s="57">
        <v>35.5</v>
      </c>
      <c r="L266" s="57">
        <v>39.9</v>
      </c>
      <c r="M266" s="57">
        <v>35.5</v>
      </c>
      <c r="N266" s="57">
        <v>36.5</v>
      </c>
      <c r="O266" s="57">
        <v>3124</v>
      </c>
      <c r="P266" s="57">
        <v>1481</v>
      </c>
      <c r="Q266" s="57"/>
      <c r="R266" s="57"/>
      <c r="S266" s="57"/>
      <c r="T266" s="57"/>
      <c r="U266" s="77">
        <v>3.5156425838397478</v>
      </c>
      <c r="V266" s="24" t="s">
        <v>6568</v>
      </c>
      <c r="W266" s="216" t="s">
        <v>5993</v>
      </c>
      <c r="X266" s="216" t="s">
        <v>5993</v>
      </c>
      <c r="Y266" s="24" t="s">
        <v>5964</v>
      </c>
      <c r="Z266" s="24" t="s">
        <v>6045</v>
      </c>
      <c r="AA266" s="24" t="s">
        <v>6090</v>
      </c>
      <c r="AB266" s="24" t="s">
        <v>6033</v>
      </c>
      <c r="AC266" s="24" t="s">
        <v>5979</v>
      </c>
    </row>
    <row r="267" spans="1:29" s="169" customFormat="1">
      <c r="A267" s="24">
        <v>2072</v>
      </c>
      <c r="B267" s="24" t="s">
        <v>5727</v>
      </c>
      <c r="C267" s="57">
        <v>196.5</v>
      </c>
      <c r="D267" s="57">
        <v>197.5</v>
      </c>
      <c r="E267" s="57">
        <v>175</v>
      </c>
      <c r="F267" s="57">
        <v>177.5</v>
      </c>
      <c r="G267" s="57">
        <v>177.5</v>
      </c>
      <c r="H267" s="57">
        <v>177.5</v>
      </c>
      <c r="I267" s="57">
        <v>166</v>
      </c>
      <c r="J267" s="57">
        <v>171.5</v>
      </c>
      <c r="K267" s="57">
        <v>170</v>
      </c>
      <c r="L267" s="57">
        <v>172.5</v>
      </c>
      <c r="M267" s="57">
        <v>168</v>
      </c>
      <c r="N267" s="57">
        <v>171.5</v>
      </c>
      <c r="O267" s="57">
        <v>78</v>
      </c>
      <c r="P267" s="57">
        <v>511</v>
      </c>
      <c r="Q267" s="57"/>
      <c r="R267" s="57"/>
      <c r="S267" s="57"/>
      <c r="T267" s="57"/>
      <c r="U267" s="77">
        <v>0.25440313111545987</v>
      </c>
      <c r="V267" s="24" t="s">
        <v>6484</v>
      </c>
      <c r="W267" s="216" t="s">
        <v>5993</v>
      </c>
      <c r="X267" s="216" t="s">
        <v>5993</v>
      </c>
      <c r="Y267" s="24" t="s">
        <v>5964</v>
      </c>
      <c r="Z267" s="24" t="s">
        <v>6209</v>
      </c>
      <c r="AA267" s="24" t="s">
        <v>6016</v>
      </c>
      <c r="AB267" s="24" t="s">
        <v>5990</v>
      </c>
      <c r="AC267" s="24" t="s">
        <v>5986</v>
      </c>
    </row>
    <row r="268" spans="1:29" s="169" customFormat="1">
      <c r="A268" s="24">
        <v>2101</v>
      </c>
      <c r="B268" s="24" t="s">
        <v>285</v>
      </c>
      <c r="C268" s="57">
        <v>40.25</v>
      </c>
      <c r="D268" s="57">
        <v>40.25</v>
      </c>
      <c r="E268" s="57">
        <v>37.9</v>
      </c>
      <c r="F268" s="57">
        <v>37.9</v>
      </c>
      <c r="G268" s="57">
        <v>37.450000000000003</v>
      </c>
      <c r="H268" s="57">
        <v>38.35</v>
      </c>
      <c r="I268" s="57">
        <v>36.6</v>
      </c>
      <c r="J268" s="57">
        <v>37.549999999999997</v>
      </c>
      <c r="K268" s="57">
        <v>37.5</v>
      </c>
      <c r="L268" s="57">
        <v>38.200000000000003</v>
      </c>
      <c r="M268" s="57">
        <v>37.200000000000003</v>
      </c>
      <c r="N268" s="57">
        <v>37.4</v>
      </c>
      <c r="O268" s="57">
        <v>2749</v>
      </c>
      <c r="P268" s="57">
        <v>11801</v>
      </c>
      <c r="Q268" s="57">
        <v>38.552300000000002</v>
      </c>
      <c r="R268" s="57">
        <v>52.593600000000002</v>
      </c>
      <c r="S268" s="57">
        <v>30.639800000000001</v>
      </c>
      <c r="T268" s="57">
        <v>45.275700000000001</v>
      </c>
      <c r="U268" s="77">
        <v>0.38824393412987596</v>
      </c>
      <c r="V268" s="24" t="s">
        <v>6569</v>
      </c>
      <c r="W268" s="216" t="s">
        <v>5967</v>
      </c>
      <c r="X268" s="216" t="s">
        <v>5971</v>
      </c>
      <c r="Y268" s="24" t="s">
        <v>6058</v>
      </c>
      <c r="Z268" s="24" t="s">
        <v>5968</v>
      </c>
      <c r="AA268" s="24" t="s">
        <v>6027</v>
      </c>
      <c r="AB268" s="24" t="s">
        <v>5996</v>
      </c>
      <c r="AC268" s="24" t="s">
        <v>5990</v>
      </c>
    </row>
    <row r="269" spans="1:29" s="169" customFormat="1">
      <c r="A269" s="24">
        <v>2102</v>
      </c>
      <c r="B269" s="24" t="s">
        <v>286</v>
      </c>
      <c r="C269" s="57">
        <v>26.9</v>
      </c>
      <c r="D269" s="57">
        <v>27.6</v>
      </c>
      <c r="E269" s="57">
        <v>26.1</v>
      </c>
      <c r="F269" s="57">
        <v>27.6</v>
      </c>
      <c r="G269" s="57">
        <v>27.35</v>
      </c>
      <c r="H269" s="57">
        <v>28.45</v>
      </c>
      <c r="I269" s="57">
        <v>25.8</v>
      </c>
      <c r="J269" s="57">
        <v>25.8</v>
      </c>
      <c r="K269" s="57">
        <v>26.6</v>
      </c>
      <c r="L269" s="57">
        <v>29.05</v>
      </c>
      <c r="M269" s="57">
        <v>26.4</v>
      </c>
      <c r="N269" s="57">
        <v>28.7</v>
      </c>
      <c r="O269" s="57">
        <v>8844</v>
      </c>
      <c r="P269" s="57">
        <v>5079</v>
      </c>
      <c r="Q269" s="57">
        <v>19.383700000000001</v>
      </c>
      <c r="R269" s="57">
        <v>31.533999999999999</v>
      </c>
      <c r="S269" s="57">
        <v>34.645299999999999</v>
      </c>
      <c r="T269" s="57">
        <v>32.571100000000001</v>
      </c>
      <c r="U269" s="77">
        <v>2.9021460917503443</v>
      </c>
      <c r="V269" s="24" t="s">
        <v>6157</v>
      </c>
      <c r="W269" s="216" t="s">
        <v>5981</v>
      </c>
      <c r="X269" s="216" t="s">
        <v>5971</v>
      </c>
      <c r="Y269" s="24" t="s">
        <v>6254</v>
      </c>
      <c r="Z269" s="24" t="s">
        <v>6004</v>
      </c>
      <c r="AA269" s="24" t="s">
        <v>5982</v>
      </c>
      <c r="AB269" s="24" t="s">
        <v>5965</v>
      </c>
      <c r="AC269" s="24" t="s">
        <v>5965</v>
      </c>
    </row>
    <row r="270" spans="1:29" s="169" customFormat="1">
      <c r="A270" s="24">
        <v>2103</v>
      </c>
      <c r="B270" s="24" t="s">
        <v>287</v>
      </c>
      <c r="C270" s="57">
        <v>32</v>
      </c>
      <c r="D270" s="57">
        <v>32.35</v>
      </c>
      <c r="E270" s="57">
        <v>31.15</v>
      </c>
      <c r="F270" s="57">
        <v>31.4</v>
      </c>
      <c r="G270" s="57">
        <v>31.25</v>
      </c>
      <c r="H270" s="57">
        <v>31.4</v>
      </c>
      <c r="I270" s="57">
        <v>29.7</v>
      </c>
      <c r="J270" s="57">
        <v>29.9</v>
      </c>
      <c r="K270" s="57">
        <v>30.15</v>
      </c>
      <c r="L270" s="57">
        <v>31.7</v>
      </c>
      <c r="M270" s="57">
        <v>30.15</v>
      </c>
      <c r="N270" s="57">
        <v>31.5</v>
      </c>
      <c r="O270" s="57">
        <v>6222</v>
      </c>
      <c r="P270" s="57">
        <v>13423</v>
      </c>
      <c r="Q270" s="57">
        <v>20.606999999999999</v>
      </c>
      <c r="R270" s="57">
        <v>32.128</v>
      </c>
      <c r="S270" s="57">
        <v>21.556999999999999</v>
      </c>
      <c r="T270" s="57">
        <v>28.604299999999999</v>
      </c>
      <c r="U270" s="77">
        <v>0.77255457051329801</v>
      </c>
      <c r="V270" s="24" t="s">
        <v>6157</v>
      </c>
      <c r="W270" s="216" t="s">
        <v>6039</v>
      </c>
      <c r="X270" s="216" t="s">
        <v>6007</v>
      </c>
      <c r="Y270" s="24" t="s">
        <v>5984</v>
      </c>
      <c r="Z270" s="24" t="s">
        <v>5964</v>
      </c>
      <c r="AA270" s="24" t="s">
        <v>6013</v>
      </c>
      <c r="AB270" s="24" t="s">
        <v>5965</v>
      </c>
      <c r="AC270" s="24" t="s">
        <v>5979</v>
      </c>
    </row>
    <row r="271" spans="1:29" s="169" customFormat="1">
      <c r="A271" s="24">
        <v>2104</v>
      </c>
      <c r="B271" s="24" t="s">
        <v>5828</v>
      </c>
      <c r="C271" s="57">
        <v>26.8</v>
      </c>
      <c r="D271" s="57">
        <v>26.8</v>
      </c>
      <c r="E271" s="57">
        <v>23.2</v>
      </c>
      <c r="F271" s="57">
        <v>23.7</v>
      </c>
      <c r="G271" s="57">
        <v>23.1</v>
      </c>
      <c r="H271" s="57">
        <v>23.35</v>
      </c>
      <c r="I271" s="57">
        <v>22.15</v>
      </c>
      <c r="J271" s="57">
        <v>22.4</v>
      </c>
      <c r="K271" s="57">
        <v>22.75</v>
      </c>
      <c r="L271" s="57">
        <v>23</v>
      </c>
      <c r="M271" s="57">
        <v>22.55</v>
      </c>
      <c r="N271" s="57">
        <v>22.7</v>
      </c>
      <c r="O271" s="57">
        <v>4918</v>
      </c>
      <c r="P271" s="57">
        <v>21178</v>
      </c>
      <c r="Q271" s="57">
        <v>30.655000000000001</v>
      </c>
      <c r="R271" s="57">
        <v>46.092300000000002</v>
      </c>
      <c r="S271" s="57">
        <v>23.4422</v>
      </c>
      <c r="T271" s="57">
        <v>38.542299999999997</v>
      </c>
      <c r="U271" s="77">
        <v>0.38703686215254829</v>
      </c>
      <c r="V271" s="24" t="s">
        <v>6570</v>
      </c>
      <c r="W271" s="216" t="s">
        <v>5967</v>
      </c>
      <c r="X271" s="216" t="s">
        <v>6007</v>
      </c>
      <c r="Y271" s="24" t="s">
        <v>6024</v>
      </c>
      <c r="Z271" s="24" t="s">
        <v>5962</v>
      </c>
      <c r="AA271" s="24" t="s">
        <v>6347</v>
      </c>
      <c r="AB271" s="24" t="s">
        <v>5976</v>
      </c>
      <c r="AC271" s="24" t="s">
        <v>5991</v>
      </c>
    </row>
    <row r="272" spans="1:29" s="169" customFormat="1">
      <c r="A272" s="24">
        <v>2105</v>
      </c>
      <c r="B272" s="24" t="s">
        <v>289</v>
      </c>
      <c r="C272" s="57">
        <v>42.9</v>
      </c>
      <c r="D272" s="57">
        <v>42.9</v>
      </c>
      <c r="E272" s="57">
        <v>40.1</v>
      </c>
      <c r="F272" s="57">
        <v>40.299999999999997</v>
      </c>
      <c r="G272" s="57">
        <v>40.1</v>
      </c>
      <c r="H272" s="57">
        <v>40.15</v>
      </c>
      <c r="I272" s="57">
        <v>36.75</v>
      </c>
      <c r="J272" s="57">
        <v>37.549999999999997</v>
      </c>
      <c r="K272" s="57">
        <v>37.9</v>
      </c>
      <c r="L272" s="57">
        <v>38.4</v>
      </c>
      <c r="M272" s="57">
        <v>37.5</v>
      </c>
      <c r="N272" s="57">
        <v>37.6</v>
      </c>
      <c r="O272" s="57">
        <v>11373</v>
      </c>
      <c r="P272" s="57">
        <v>51086</v>
      </c>
      <c r="Q272" s="57">
        <v>9.9232999999999993</v>
      </c>
      <c r="R272" s="57">
        <v>18.0276</v>
      </c>
      <c r="S272" s="57">
        <v>9.1796000000000006</v>
      </c>
      <c r="T272" s="57">
        <v>15.0783</v>
      </c>
      <c r="U272" s="77">
        <v>0.37104098970363703</v>
      </c>
      <c r="V272" s="24" t="s">
        <v>6571</v>
      </c>
      <c r="W272" s="216" t="s">
        <v>5967</v>
      </c>
      <c r="X272" s="216" t="s">
        <v>6047</v>
      </c>
      <c r="Y272" s="24" t="s">
        <v>6024</v>
      </c>
      <c r="Z272" s="24" t="s">
        <v>5964</v>
      </c>
      <c r="AA272" s="24" t="s">
        <v>6029</v>
      </c>
      <c r="AB272" s="24" t="s">
        <v>5976</v>
      </c>
      <c r="AC272" s="24" t="s">
        <v>5965</v>
      </c>
    </row>
    <row r="273" spans="1:29" s="169" customFormat="1">
      <c r="A273" s="24">
        <v>2106</v>
      </c>
      <c r="B273" s="24" t="s">
        <v>290</v>
      </c>
      <c r="C273" s="57">
        <v>37.1</v>
      </c>
      <c r="D273" s="57">
        <v>37.5</v>
      </c>
      <c r="E273" s="57">
        <v>35.9</v>
      </c>
      <c r="F273" s="57">
        <v>35.9</v>
      </c>
      <c r="G273" s="57">
        <v>35.700000000000003</v>
      </c>
      <c r="H273" s="57">
        <v>35.700000000000003</v>
      </c>
      <c r="I273" s="57">
        <v>32.200000000000003</v>
      </c>
      <c r="J273" s="57">
        <v>32.6</v>
      </c>
      <c r="K273" s="57">
        <v>33.1</v>
      </c>
      <c r="L273" s="57">
        <v>34</v>
      </c>
      <c r="M273" s="57">
        <v>32.9</v>
      </c>
      <c r="N273" s="57">
        <v>33.15</v>
      </c>
      <c r="O273" s="57">
        <v>4345</v>
      </c>
      <c r="P273" s="57">
        <v>9699</v>
      </c>
      <c r="Q273" s="57">
        <v>9.6572999999999993</v>
      </c>
      <c r="R273" s="57">
        <v>18.314399999999999</v>
      </c>
      <c r="S273" s="57">
        <v>10.0367</v>
      </c>
      <c r="T273" s="57">
        <v>15.555099999999999</v>
      </c>
      <c r="U273" s="77">
        <v>0.74664054713544359</v>
      </c>
      <c r="V273" s="24" t="s">
        <v>6123</v>
      </c>
      <c r="W273" s="216" t="s">
        <v>6039</v>
      </c>
      <c r="X273" s="216" t="s">
        <v>6047</v>
      </c>
      <c r="Y273" s="24" t="s">
        <v>6336</v>
      </c>
      <c r="Z273" s="24" t="s">
        <v>6024</v>
      </c>
      <c r="AA273" s="24" t="s">
        <v>6068</v>
      </c>
      <c r="AB273" s="24" t="s">
        <v>6033</v>
      </c>
      <c r="AC273" s="24" t="s">
        <v>5990</v>
      </c>
    </row>
    <row r="274" spans="1:29" s="169" customFormat="1">
      <c r="A274" s="24">
        <v>2107</v>
      </c>
      <c r="B274" s="24" t="s">
        <v>291</v>
      </c>
      <c r="C274" s="57">
        <v>24.15</v>
      </c>
      <c r="D274" s="57">
        <v>24.2</v>
      </c>
      <c r="E274" s="57">
        <v>23.9</v>
      </c>
      <c r="F274" s="57">
        <v>24</v>
      </c>
      <c r="G274" s="57">
        <v>24</v>
      </c>
      <c r="H274" s="57">
        <v>24</v>
      </c>
      <c r="I274" s="57">
        <v>23.1</v>
      </c>
      <c r="J274" s="57">
        <v>23.25</v>
      </c>
      <c r="K274" s="57">
        <v>23.25</v>
      </c>
      <c r="L274" s="57">
        <v>23.95</v>
      </c>
      <c r="M274" s="57">
        <v>22.05</v>
      </c>
      <c r="N274" s="57">
        <v>22.1</v>
      </c>
      <c r="O274" s="57">
        <v>2710</v>
      </c>
      <c r="P274" s="57">
        <v>3502</v>
      </c>
      <c r="Q274" s="57">
        <v>20.741</v>
      </c>
      <c r="R274" s="57">
        <v>32.062100000000001</v>
      </c>
      <c r="S274" s="57">
        <v>14.283899999999999</v>
      </c>
      <c r="T274" s="57">
        <v>26.136099999999999</v>
      </c>
      <c r="U274" s="77">
        <v>1.2897391966495337</v>
      </c>
      <c r="V274" s="24" t="s">
        <v>6095</v>
      </c>
      <c r="W274" s="216" t="s">
        <v>5967</v>
      </c>
      <c r="X274" s="216" t="s">
        <v>6007</v>
      </c>
      <c r="Y274" s="24" t="s">
        <v>5984</v>
      </c>
      <c r="Z274" s="24" t="s">
        <v>6209</v>
      </c>
      <c r="AA274" s="24" t="s">
        <v>5964</v>
      </c>
      <c r="AB274" s="24" t="s">
        <v>5986</v>
      </c>
      <c r="AC274" s="24" t="s">
        <v>5979</v>
      </c>
    </row>
    <row r="275" spans="1:29" s="169" customFormat="1">
      <c r="A275" s="24">
        <v>2108</v>
      </c>
      <c r="B275" s="24" t="s">
        <v>292</v>
      </c>
      <c r="C275" s="57">
        <v>123</v>
      </c>
      <c r="D275" s="57">
        <v>124.5</v>
      </c>
      <c r="E275" s="57">
        <v>112.5</v>
      </c>
      <c r="F275" s="57">
        <v>114.5</v>
      </c>
      <c r="G275" s="57">
        <v>113</v>
      </c>
      <c r="H275" s="57">
        <v>115.5</v>
      </c>
      <c r="I275" s="57">
        <v>103</v>
      </c>
      <c r="J275" s="57">
        <v>111</v>
      </c>
      <c r="K275" s="57">
        <v>113</v>
      </c>
      <c r="L275" s="57">
        <v>114</v>
      </c>
      <c r="M275" s="57">
        <v>109</v>
      </c>
      <c r="N275" s="57">
        <v>110</v>
      </c>
      <c r="O275" s="57">
        <v>3179</v>
      </c>
      <c r="P275" s="57">
        <v>16121</v>
      </c>
      <c r="Q275" s="57">
        <v>12.0656</v>
      </c>
      <c r="R275" s="57">
        <v>20.882200000000001</v>
      </c>
      <c r="S275" s="57">
        <v>11.3071</v>
      </c>
      <c r="T275" s="57">
        <v>17.6905</v>
      </c>
      <c r="U275" s="77">
        <v>0.32866033951574547</v>
      </c>
      <c r="V275" s="24" t="s">
        <v>6572</v>
      </c>
      <c r="W275" s="216" t="s">
        <v>5967</v>
      </c>
      <c r="X275" s="216" t="s">
        <v>6047</v>
      </c>
      <c r="Y275" s="24" t="s">
        <v>5964</v>
      </c>
      <c r="Z275" s="24" t="s">
        <v>5975</v>
      </c>
      <c r="AA275" s="24" t="s">
        <v>5962</v>
      </c>
      <c r="AB275" s="24" t="s">
        <v>5990</v>
      </c>
      <c r="AC275" s="24" t="s">
        <v>5990</v>
      </c>
    </row>
    <row r="276" spans="1:29" s="169" customFormat="1">
      <c r="A276" s="24">
        <v>2109</v>
      </c>
      <c r="B276" s="24" t="s">
        <v>293</v>
      </c>
      <c r="C276" s="57">
        <v>18.25</v>
      </c>
      <c r="D276" s="57">
        <v>18.25</v>
      </c>
      <c r="E276" s="57">
        <v>17.45</v>
      </c>
      <c r="F276" s="57">
        <v>17.7</v>
      </c>
      <c r="G276" s="57">
        <v>17.75</v>
      </c>
      <c r="H276" s="57">
        <v>17.75</v>
      </c>
      <c r="I276" s="57">
        <v>16.5</v>
      </c>
      <c r="J276" s="57">
        <v>16.600000000000001</v>
      </c>
      <c r="K276" s="57">
        <v>16.649999999999999</v>
      </c>
      <c r="L276" s="57">
        <v>17.45</v>
      </c>
      <c r="M276" s="57">
        <v>16.649999999999999</v>
      </c>
      <c r="N276" s="57">
        <v>17.149999999999999</v>
      </c>
      <c r="O276" s="57">
        <v>475</v>
      </c>
      <c r="P276" s="57">
        <v>2031</v>
      </c>
      <c r="Q276" s="57"/>
      <c r="R276" s="57"/>
      <c r="S276" s="57"/>
      <c r="T276" s="57"/>
      <c r="U276" s="77">
        <v>0.38979156408993931</v>
      </c>
      <c r="V276" s="24" t="s">
        <v>6038</v>
      </c>
      <c r="W276" s="216" t="s">
        <v>5993</v>
      </c>
      <c r="X276" s="216" t="s">
        <v>5993</v>
      </c>
      <c r="Y276" s="24" t="s">
        <v>6209</v>
      </c>
      <c r="Z276" s="24" t="s">
        <v>6024</v>
      </c>
      <c r="AA276" s="24" t="s">
        <v>6031</v>
      </c>
      <c r="AB276" s="24" t="s">
        <v>5986</v>
      </c>
      <c r="AC276" s="24" t="s">
        <v>5979</v>
      </c>
    </row>
    <row r="277" spans="1:29" s="169" customFormat="1">
      <c r="A277" s="24">
        <v>2114</v>
      </c>
      <c r="B277" s="24" t="s">
        <v>294</v>
      </c>
      <c r="C277" s="57">
        <v>156</v>
      </c>
      <c r="D277" s="57">
        <v>161</v>
      </c>
      <c r="E277" s="57">
        <v>146</v>
      </c>
      <c r="F277" s="57">
        <v>149</v>
      </c>
      <c r="G277" s="57">
        <v>147.5</v>
      </c>
      <c r="H277" s="57">
        <v>149</v>
      </c>
      <c r="I277" s="57">
        <v>138</v>
      </c>
      <c r="J277" s="57">
        <v>143</v>
      </c>
      <c r="K277" s="57">
        <v>143</v>
      </c>
      <c r="L277" s="57">
        <v>158</v>
      </c>
      <c r="M277" s="57">
        <v>143</v>
      </c>
      <c r="N277" s="57">
        <v>156</v>
      </c>
      <c r="O277" s="57">
        <v>1094</v>
      </c>
      <c r="P277" s="57">
        <v>1107</v>
      </c>
      <c r="Q277" s="57">
        <v>60.802199999999999</v>
      </c>
      <c r="R277" s="57">
        <v>66.662800000000004</v>
      </c>
      <c r="S277" s="57">
        <v>64.534800000000004</v>
      </c>
      <c r="T277" s="57">
        <v>65.953500000000005</v>
      </c>
      <c r="U277" s="77">
        <v>1.6470942487202649</v>
      </c>
      <c r="V277" s="24" t="s">
        <v>6065</v>
      </c>
      <c r="W277" s="216" t="s">
        <v>6039</v>
      </c>
      <c r="X277" s="216" t="s">
        <v>5961</v>
      </c>
      <c r="Y277" s="24" t="s">
        <v>5964</v>
      </c>
      <c r="Z277" s="24" t="s">
        <v>5962</v>
      </c>
      <c r="AA277" s="24" t="s">
        <v>6013</v>
      </c>
      <c r="AB277" s="24" t="s">
        <v>5965</v>
      </c>
      <c r="AC277" s="24" t="s">
        <v>5979</v>
      </c>
    </row>
    <row r="278" spans="1:29" s="169" customFormat="1">
      <c r="A278" s="24">
        <v>2115</v>
      </c>
      <c r="B278" s="24" t="s">
        <v>295</v>
      </c>
      <c r="C278" s="57">
        <v>50.4</v>
      </c>
      <c r="D278" s="57">
        <v>50.4</v>
      </c>
      <c r="E278" s="57">
        <v>42.6</v>
      </c>
      <c r="F278" s="57">
        <v>42.8</v>
      </c>
      <c r="G278" s="57">
        <v>42.5</v>
      </c>
      <c r="H278" s="57">
        <v>42.95</v>
      </c>
      <c r="I278" s="57">
        <v>41</v>
      </c>
      <c r="J278" s="57">
        <v>42.05</v>
      </c>
      <c r="K278" s="57">
        <v>41.7</v>
      </c>
      <c r="L278" s="57">
        <v>43.5</v>
      </c>
      <c r="M278" s="57">
        <v>41.7</v>
      </c>
      <c r="N278" s="57">
        <v>43.5</v>
      </c>
      <c r="O278" s="57">
        <v>61</v>
      </c>
      <c r="P278" s="57">
        <v>178</v>
      </c>
      <c r="Q278" s="57">
        <v>39.471400000000003</v>
      </c>
      <c r="R278" s="57">
        <v>57.270200000000003</v>
      </c>
      <c r="S278" s="57">
        <v>34.647599999999997</v>
      </c>
      <c r="T278" s="57">
        <v>49.729300000000002</v>
      </c>
      <c r="U278" s="77">
        <v>0.57116104868913864</v>
      </c>
      <c r="V278" s="24" t="s">
        <v>6263</v>
      </c>
      <c r="W278" s="216" t="s">
        <v>5967</v>
      </c>
      <c r="X278" s="216" t="s">
        <v>5971</v>
      </c>
      <c r="Y278" s="24" t="s">
        <v>6024</v>
      </c>
      <c r="Z278" s="24" t="s">
        <v>5975</v>
      </c>
      <c r="AA278" s="24" t="s">
        <v>6201</v>
      </c>
      <c r="AB278" s="24" t="s">
        <v>5979</v>
      </c>
      <c r="AC278" s="24" t="s">
        <v>5979</v>
      </c>
    </row>
    <row r="279" spans="1:29" s="169" customFormat="1">
      <c r="A279" s="24">
        <v>2201</v>
      </c>
      <c r="B279" s="24" t="s">
        <v>296</v>
      </c>
      <c r="C279" s="57">
        <v>41</v>
      </c>
      <c r="D279" s="57">
        <v>41</v>
      </c>
      <c r="E279" s="57">
        <v>38.5</v>
      </c>
      <c r="F279" s="57">
        <v>38.5</v>
      </c>
      <c r="G279" s="57">
        <v>38.549999999999997</v>
      </c>
      <c r="H279" s="57">
        <v>38.549999999999997</v>
      </c>
      <c r="I279" s="57">
        <v>36.049999999999997</v>
      </c>
      <c r="J279" s="57">
        <v>36.35</v>
      </c>
      <c r="K279" s="57">
        <v>36.85</v>
      </c>
      <c r="L279" s="57">
        <v>37.1</v>
      </c>
      <c r="M279" s="57">
        <v>36.549999999999997</v>
      </c>
      <c r="N279" s="57">
        <v>36.950000000000003</v>
      </c>
      <c r="O279" s="57">
        <v>4335</v>
      </c>
      <c r="P279" s="57">
        <v>15103</v>
      </c>
      <c r="Q279" s="57"/>
      <c r="R279" s="57"/>
      <c r="S279" s="57"/>
      <c r="T279" s="57"/>
      <c r="U279" s="77">
        <v>0.47838177845461172</v>
      </c>
      <c r="V279" s="24" t="s">
        <v>6083</v>
      </c>
      <c r="W279" s="216" t="s">
        <v>5993</v>
      </c>
      <c r="X279" s="216" t="s">
        <v>5993</v>
      </c>
      <c r="Y279" s="24" t="s">
        <v>6058</v>
      </c>
      <c r="Z279" s="24" t="s">
        <v>6024</v>
      </c>
      <c r="AA279" s="24" t="s">
        <v>6452</v>
      </c>
      <c r="AB279" s="24" t="s">
        <v>5991</v>
      </c>
      <c r="AC279" s="24" t="s">
        <v>5970</v>
      </c>
    </row>
    <row r="280" spans="1:29" s="169" customFormat="1">
      <c r="A280" s="24">
        <v>2204</v>
      </c>
      <c r="B280" s="24" t="s">
        <v>297</v>
      </c>
      <c r="C280" s="57">
        <v>71.5</v>
      </c>
      <c r="D280" s="57">
        <v>71.5</v>
      </c>
      <c r="E280" s="57">
        <v>68</v>
      </c>
      <c r="F280" s="57">
        <v>68.599999999999994</v>
      </c>
      <c r="G280" s="57">
        <v>68.599999999999994</v>
      </c>
      <c r="H280" s="57">
        <v>68.599999999999994</v>
      </c>
      <c r="I280" s="57">
        <v>63.3</v>
      </c>
      <c r="J280" s="57">
        <v>64.2</v>
      </c>
      <c r="K280" s="57">
        <v>64.599999999999994</v>
      </c>
      <c r="L280" s="57">
        <v>66.099999999999994</v>
      </c>
      <c r="M280" s="57">
        <v>64.599999999999994</v>
      </c>
      <c r="N280" s="57">
        <v>65.400000000000006</v>
      </c>
      <c r="O280" s="57">
        <v>1336</v>
      </c>
      <c r="P280" s="57">
        <v>5760</v>
      </c>
      <c r="Q280" s="57"/>
      <c r="R280" s="57"/>
      <c r="S280" s="57"/>
      <c r="T280" s="57"/>
      <c r="U280" s="77">
        <v>0.38657407407407407</v>
      </c>
      <c r="V280" s="24" t="s">
        <v>6038</v>
      </c>
      <c r="W280" s="216" t="s">
        <v>5993</v>
      </c>
      <c r="X280" s="216" t="s">
        <v>5993</v>
      </c>
      <c r="Y280" s="24" t="s">
        <v>6024</v>
      </c>
      <c r="Z280" s="24" t="s">
        <v>6024</v>
      </c>
      <c r="AA280" s="24" t="s">
        <v>6055</v>
      </c>
      <c r="AB280" s="24" t="s">
        <v>5970</v>
      </c>
      <c r="AC280" s="24" t="s">
        <v>5979</v>
      </c>
    </row>
    <row r="281" spans="1:29" s="169" customFormat="1">
      <c r="A281" s="24">
        <v>2206</v>
      </c>
      <c r="B281" s="24" t="s">
        <v>298</v>
      </c>
      <c r="C281" s="57">
        <v>28.8</v>
      </c>
      <c r="D281" s="57">
        <v>28.95</v>
      </c>
      <c r="E281" s="57">
        <v>26.7</v>
      </c>
      <c r="F281" s="57">
        <v>27</v>
      </c>
      <c r="G281" s="57">
        <v>26.9</v>
      </c>
      <c r="H281" s="57">
        <v>26.9</v>
      </c>
      <c r="I281" s="57">
        <v>26.05</v>
      </c>
      <c r="J281" s="57">
        <v>26.3</v>
      </c>
      <c r="K281" s="57">
        <v>26.15</v>
      </c>
      <c r="L281" s="57">
        <v>26.45</v>
      </c>
      <c r="M281" s="57">
        <v>26</v>
      </c>
      <c r="N281" s="57">
        <v>26.05</v>
      </c>
      <c r="O281" s="57">
        <v>1930</v>
      </c>
      <c r="P281" s="57">
        <v>6992</v>
      </c>
      <c r="Q281" s="57">
        <v>20.735900000000001</v>
      </c>
      <c r="R281" s="57">
        <v>35.656799999999997</v>
      </c>
      <c r="S281" s="57">
        <v>14.144399999999999</v>
      </c>
      <c r="T281" s="57">
        <v>28.486000000000001</v>
      </c>
      <c r="U281" s="77">
        <v>0.46004958047292144</v>
      </c>
      <c r="V281" s="24" t="s">
        <v>6573</v>
      </c>
      <c r="W281" s="216" t="s">
        <v>5967</v>
      </c>
      <c r="X281" s="216" t="s">
        <v>6007</v>
      </c>
      <c r="Y281" s="24" t="s">
        <v>5964</v>
      </c>
      <c r="Z281" s="24" t="s">
        <v>6017</v>
      </c>
      <c r="AA281" s="24" t="s">
        <v>6480</v>
      </c>
      <c r="AB281" s="24" t="s">
        <v>5996</v>
      </c>
      <c r="AC281" s="24" t="s">
        <v>5965</v>
      </c>
    </row>
    <row r="282" spans="1:29" s="169" customFormat="1">
      <c r="A282" s="24">
        <v>2207</v>
      </c>
      <c r="B282" s="24" t="s">
        <v>299</v>
      </c>
      <c r="C282" s="57">
        <v>585</v>
      </c>
      <c r="D282" s="57">
        <v>594</v>
      </c>
      <c r="E282" s="57">
        <v>574</v>
      </c>
      <c r="F282" s="57">
        <v>578</v>
      </c>
      <c r="G282" s="57">
        <v>570</v>
      </c>
      <c r="H282" s="57">
        <v>576</v>
      </c>
      <c r="I282" s="57">
        <v>533</v>
      </c>
      <c r="J282" s="57">
        <v>533</v>
      </c>
      <c r="K282" s="57">
        <v>540</v>
      </c>
      <c r="L282" s="57">
        <v>552</v>
      </c>
      <c r="M282" s="57">
        <v>536</v>
      </c>
      <c r="N282" s="57">
        <v>548</v>
      </c>
      <c r="O282" s="57">
        <v>271</v>
      </c>
      <c r="P282" s="57">
        <v>1531</v>
      </c>
      <c r="Q282" s="57">
        <v>31.970800000000001</v>
      </c>
      <c r="R282" s="57">
        <v>50.383600000000001</v>
      </c>
      <c r="S282" s="57">
        <v>26.748699999999999</v>
      </c>
      <c r="T282" s="57">
        <v>42.505299999999998</v>
      </c>
      <c r="U282" s="77">
        <v>0.29501415197038972</v>
      </c>
      <c r="V282" s="24" t="s">
        <v>6038</v>
      </c>
      <c r="W282" s="216" t="s">
        <v>5967</v>
      </c>
      <c r="X282" s="216" t="s">
        <v>5971</v>
      </c>
      <c r="Y282" s="24" t="s">
        <v>5984</v>
      </c>
      <c r="Z282" s="24" t="s">
        <v>6004</v>
      </c>
      <c r="AA282" s="24" t="s">
        <v>6016</v>
      </c>
      <c r="AB282" s="24" t="s">
        <v>5991</v>
      </c>
      <c r="AC282" s="24" t="s">
        <v>5991</v>
      </c>
    </row>
    <row r="283" spans="1:29" s="169" customFormat="1">
      <c r="A283" s="24">
        <v>2208</v>
      </c>
      <c r="B283" s="24" t="s">
        <v>300</v>
      </c>
      <c r="C283" s="57">
        <v>23.9</v>
      </c>
      <c r="D283" s="57">
        <v>24.35</v>
      </c>
      <c r="E283" s="57">
        <v>23</v>
      </c>
      <c r="F283" s="57">
        <v>23.95</v>
      </c>
      <c r="G283" s="57">
        <v>24.1</v>
      </c>
      <c r="H283" s="57">
        <v>24.75</v>
      </c>
      <c r="I283" s="57">
        <v>22.35</v>
      </c>
      <c r="J283" s="57">
        <v>23.1</v>
      </c>
      <c r="K283" s="57">
        <v>23.55</v>
      </c>
      <c r="L283" s="57">
        <v>24.7</v>
      </c>
      <c r="M283" s="57">
        <v>23.5</v>
      </c>
      <c r="N283" s="57">
        <v>23.85</v>
      </c>
      <c r="O283" s="57">
        <v>25105</v>
      </c>
      <c r="P283" s="57">
        <v>46876</v>
      </c>
      <c r="Q283" s="57"/>
      <c r="R283" s="57"/>
      <c r="S283" s="57"/>
      <c r="T283" s="57"/>
      <c r="U283" s="77">
        <v>0.89260318002104844</v>
      </c>
      <c r="V283" s="24" t="s">
        <v>6123</v>
      </c>
      <c r="W283" s="216" t="s">
        <v>5993</v>
      </c>
      <c r="X283" s="216" t="s">
        <v>5993</v>
      </c>
      <c r="Y283" s="24" t="s">
        <v>5972</v>
      </c>
      <c r="Z283" s="24" t="s">
        <v>5964</v>
      </c>
      <c r="AA283" s="24" t="s">
        <v>5963</v>
      </c>
      <c r="AB283" s="24" t="s">
        <v>5996</v>
      </c>
      <c r="AC283" s="24" t="s">
        <v>5979</v>
      </c>
    </row>
    <row r="284" spans="1:29" s="169" customFormat="1">
      <c r="A284" s="24">
        <v>2211</v>
      </c>
      <c r="B284" s="24" t="s">
        <v>5829</v>
      </c>
      <c r="C284" s="57">
        <v>54.6</v>
      </c>
      <c r="D284" s="57">
        <v>56.1</v>
      </c>
      <c r="E284" s="57">
        <v>53.3</v>
      </c>
      <c r="F284" s="57">
        <v>53.4</v>
      </c>
      <c r="G284" s="57">
        <v>53.4</v>
      </c>
      <c r="H284" s="57">
        <v>53.5</v>
      </c>
      <c r="I284" s="57">
        <v>50</v>
      </c>
      <c r="J284" s="57">
        <v>50.9</v>
      </c>
      <c r="K284" s="57">
        <v>51.2</v>
      </c>
      <c r="L284" s="57">
        <v>52.8</v>
      </c>
      <c r="M284" s="57">
        <v>51.2</v>
      </c>
      <c r="N284" s="57">
        <v>52.1</v>
      </c>
      <c r="O284" s="57">
        <v>935</v>
      </c>
      <c r="P284" s="57">
        <v>3333</v>
      </c>
      <c r="Q284" s="57"/>
      <c r="R284" s="57"/>
      <c r="S284" s="57"/>
      <c r="T284" s="57"/>
      <c r="U284" s="77">
        <v>0.46754675467546758</v>
      </c>
      <c r="V284" s="24" t="s">
        <v>6038</v>
      </c>
      <c r="W284" s="216" t="s">
        <v>5993</v>
      </c>
      <c r="X284" s="216" t="s">
        <v>5993</v>
      </c>
      <c r="Y284" s="24" t="s">
        <v>5984</v>
      </c>
      <c r="Z284" s="24" t="s">
        <v>5964</v>
      </c>
      <c r="AA284" s="24" t="s">
        <v>6055</v>
      </c>
      <c r="AB284" s="24" t="s">
        <v>5986</v>
      </c>
      <c r="AC284" s="24" t="s">
        <v>5979</v>
      </c>
    </row>
    <row r="285" spans="1:29" s="169" customFormat="1">
      <c r="A285" s="24">
        <v>2221</v>
      </c>
      <c r="B285" s="24" t="s">
        <v>301</v>
      </c>
      <c r="C285" s="57">
        <v>31.35</v>
      </c>
      <c r="D285" s="57">
        <v>37.6</v>
      </c>
      <c r="E285" s="57">
        <v>29.9</v>
      </c>
      <c r="F285" s="57">
        <v>35.15</v>
      </c>
      <c r="G285" s="57">
        <v>34.450000000000003</v>
      </c>
      <c r="H285" s="57">
        <v>45.35</v>
      </c>
      <c r="I285" s="57">
        <v>34.450000000000003</v>
      </c>
      <c r="J285" s="57">
        <v>37.9</v>
      </c>
      <c r="K285" s="57">
        <v>40.6</v>
      </c>
      <c r="L285" s="57">
        <v>44.3</v>
      </c>
      <c r="M285" s="57">
        <v>37.9</v>
      </c>
      <c r="N285" s="57">
        <v>44.3</v>
      </c>
      <c r="O285" s="57">
        <v>12082</v>
      </c>
      <c r="P285" s="57">
        <v>50313</v>
      </c>
      <c r="Q285" s="57">
        <v>68.564099999999996</v>
      </c>
      <c r="R285" s="57">
        <v>65.83</v>
      </c>
      <c r="S285" s="57">
        <v>77.238600000000005</v>
      </c>
      <c r="T285" s="57">
        <v>69.632900000000006</v>
      </c>
      <c r="U285" s="77">
        <v>0.40022790663778085</v>
      </c>
      <c r="V285" s="24" t="s">
        <v>6426</v>
      </c>
      <c r="W285" s="216" t="s">
        <v>6009</v>
      </c>
      <c r="X285" s="216" t="s">
        <v>5989</v>
      </c>
      <c r="Y285" s="24" t="s">
        <v>5982</v>
      </c>
      <c r="Z285" s="24" t="s">
        <v>6090</v>
      </c>
      <c r="AA285" s="24" t="s">
        <v>6045</v>
      </c>
      <c r="AB285" s="24" t="s">
        <v>5979</v>
      </c>
      <c r="AC285" s="24" t="s">
        <v>5986</v>
      </c>
    </row>
    <row r="286" spans="1:29" s="169" customFormat="1">
      <c r="A286" s="24">
        <v>2227</v>
      </c>
      <c r="B286" s="24" t="s">
        <v>302</v>
      </c>
      <c r="C286" s="57">
        <v>258</v>
      </c>
      <c r="D286" s="57">
        <v>258</v>
      </c>
      <c r="E286" s="57">
        <v>250</v>
      </c>
      <c r="F286" s="57">
        <v>251</v>
      </c>
      <c r="G286" s="57">
        <v>250</v>
      </c>
      <c r="H286" s="57">
        <v>250</v>
      </c>
      <c r="I286" s="57">
        <v>244.5</v>
      </c>
      <c r="J286" s="57">
        <v>248</v>
      </c>
      <c r="K286" s="57">
        <v>250</v>
      </c>
      <c r="L286" s="57">
        <v>250.5</v>
      </c>
      <c r="M286" s="57">
        <v>248</v>
      </c>
      <c r="N286" s="57">
        <v>249.5</v>
      </c>
      <c r="O286" s="57">
        <v>76</v>
      </c>
      <c r="P286" s="57">
        <v>450</v>
      </c>
      <c r="Q286" s="57">
        <v>25.134399999999999</v>
      </c>
      <c r="R286" s="57">
        <v>41.631100000000004</v>
      </c>
      <c r="S286" s="57">
        <v>21.0853</v>
      </c>
      <c r="T286" s="57">
        <v>34.782499999999999</v>
      </c>
      <c r="U286" s="77">
        <v>0.2814814814814815</v>
      </c>
      <c r="V286" s="24" t="s">
        <v>6574</v>
      </c>
      <c r="W286" s="216" t="s">
        <v>5967</v>
      </c>
      <c r="X286" s="216" t="s">
        <v>6007</v>
      </c>
      <c r="Y286" s="24" t="s">
        <v>6209</v>
      </c>
      <c r="Z286" s="24" t="s">
        <v>6017</v>
      </c>
      <c r="AA286" s="24" t="s">
        <v>6277</v>
      </c>
      <c r="AB286" s="24" t="s">
        <v>5990</v>
      </c>
      <c r="AC286" s="24" t="s">
        <v>5976</v>
      </c>
    </row>
    <row r="287" spans="1:29" s="169" customFormat="1">
      <c r="A287" s="24">
        <v>2228</v>
      </c>
      <c r="B287" s="24" t="s">
        <v>303</v>
      </c>
      <c r="C287" s="57">
        <v>73.8</v>
      </c>
      <c r="D287" s="57">
        <v>73.8</v>
      </c>
      <c r="E287" s="57">
        <v>71</v>
      </c>
      <c r="F287" s="57">
        <v>71.099999999999994</v>
      </c>
      <c r="G287" s="57">
        <v>71.7</v>
      </c>
      <c r="H287" s="57">
        <v>71.7</v>
      </c>
      <c r="I287" s="57">
        <v>66.8</v>
      </c>
      <c r="J287" s="57">
        <v>67.5</v>
      </c>
      <c r="K287" s="57">
        <v>68</v>
      </c>
      <c r="L287" s="57">
        <v>70.8</v>
      </c>
      <c r="M287" s="57">
        <v>67.8</v>
      </c>
      <c r="N287" s="57">
        <v>68.7</v>
      </c>
      <c r="O287" s="57">
        <v>229</v>
      </c>
      <c r="P287" s="57">
        <v>929</v>
      </c>
      <c r="Q287" s="57">
        <v>22.345800000000001</v>
      </c>
      <c r="R287" s="57">
        <v>33.505299999999998</v>
      </c>
      <c r="S287" s="57">
        <v>18.689599999999999</v>
      </c>
      <c r="T287" s="57">
        <v>28.566700000000001</v>
      </c>
      <c r="U287" s="77">
        <v>0.41083602439899536</v>
      </c>
      <c r="V287" s="24" t="s">
        <v>6123</v>
      </c>
      <c r="W287" s="216" t="s">
        <v>5967</v>
      </c>
      <c r="X287" s="216" t="s">
        <v>6007</v>
      </c>
      <c r="Y287" s="24" t="s">
        <v>6024</v>
      </c>
      <c r="Z287" s="24" t="s">
        <v>6024</v>
      </c>
      <c r="AA287" s="24" t="s">
        <v>5963</v>
      </c>
      <c r="AB287" s="24" t="s">
        <v>5996</v>
      </c>
      <c r="AC287" s="24" t="s">
        <v>5965</v>
      </c>
    </row>
    <row r="288" spans="1:29" s="169" customFormat="1">
      <c r="A288" s="24">
        <v>2230</v>
      </c>
      <c r="B288" s="24" t="s">
        <v>304</v>
      </c>
      <c r="C288" s="57">
        <v>15.05</v>
      </c>
      <c r="D288" s="57">
        <v>15.3</v>
      </c>
      <c r="E288" s="57">
        <v>14.25</v>
      </c>
      <c r="F288" s="57">
        <v>14.95</v>
      </c>
      <c r="G288" s="57">
        <v>14.85</v>
      </c>
      <c r="H288" s="57">
        <v>14.95</v>
      </c>
      <c r="I288" s="57">
        <v>13.75</v>
      </c>
      <c r="J288" s="57">
        <v>14.45</v>
      </c>
      <c r="K288" s="57">
        <v>14.7</v>
      </c>
      <c r="L288" s="57">
        <v>15.45</v>
      </c>
      <c r="M288" s="57">
        <v>14.7</v>
      </c>
      <c r="N288" s="57">
        <v>15.3</v>
      </c>
      <c r="O288" s="57">
        <v>48</v>
      </c>
      <c r="P288" s="57">
        <v>248</v>
      </c>
      <c r="Q288" s="57">
        <v>26.6937</v>
      </c>
      <c r="R288" s="57">
        <v>35.404800000000002</v>
      </c>
      <c r="S288" s="57">
        <v>29.9526</v>
      </c>
      <c r="T288" s="57">
        <v>33.587400000000002</v>
      </c>
      <c r="U288" s="77">
        <v>0.32258064516129031</v>
      </c>
      <c r="V288" s="24" t="s">
        <v>6157</v>
      </c>
      <c r="W288" s="216" t="s">
        <v>6039</v>
      </c>
      <c r="X288" s="216" t="s">
        <v>5971</v>
      </c>
      <c r="Y288" s="24" t="s">
        <v>5994</v>
      </c>
      <c r="Z288" s="24" t="s">
        <v>5975</v>
      </c>
      <c r="AA288" s="24" t="s">
        <v>6013</v>
      </c>
      <c r="AB288" s="24" t="s">
        <v>5990</v>
      </c>
      <c r="AC288" s="24" t="s">
        <v>5979</v>
      </c>
    </row>
    <row r="289" spans="1:29" s="169" customFormat="1">
      <c r="A289" s="24">
        <v>2231</v>
      </c>
      <c r="B289" s="24" t="s">
        <v>305</v>
      </c>
      <c r="C289" s="57">
        <v>185.5</v>
      </c>
      <c r="D289" s="57">
        <v>185.5</v>
      </c>
      <c r="E289" s="57">
        <v>164</v>
      </c>
      <c r="F289" s="57">
        <v>165</v>
      </c>
      <c r="G289" s="57">
        <v>163</v>
      </c>
      <c r="H289" s="57">
        <v>164</v>
      </c>
      <c r="I289" s="57">
        <v>143</v>
      </c>
      <c r="J289" s="57">
        <v>150.5</v>
      </c>
      <c r="K289" s="57">
        <v>151</v>
      </c>
      <c r="L289" s="57">
        <v>156</v>
      </c>
      <c r="M289" s="57">
        <v>149</v>
      </c>
      <c r="N289" s="57">
        <v>150</v>
      </c>
      <c r="O289" s="57">
        <v>1093</v>
      </c>
      <c r="P289" s="57">
        <v>9407</v>
      </c>
      <c r="Q289" s="57">
        <v>11.1373</v>
      </c>
      <c r="R289" s="57">
        <v>16.547899999999998</v>
      </c>
      <c r="S289" s="57">
        <v>10.6212</v>
      </c>
      <c r="T289" s="57">
        <v>14.5724</v>
      </c>
      <c r="U289" s="77">
        <v>0.19365011870592821</v>
      </c>
      <c r="V289" s="24" t="s">
        <v>6461</v>
      </c>
      <c r="W289" s="216" t="s">
        <v>5967</v>
      </c>
      <c r="X289" s="216" t="s">
        <v>6047</v>
      </c>
      <c r="Y289" s="24" t="s">
        <v>6024</v>
      </c>
      <c r="Z289" s="24" t="s">
        <v>5964</v>
      </c>
      <c r="AA289" s="24" t="s">
        <v>5978</v>
      </c>
      <c r="AB289" s="24" t="s">
        <v>5996</v>
      </c>
      <c r="AC289" s="24" t="s">
        <v>5965</v>
      </c>
    </row>
    <row r="290" spans="1:29" s="169" customFormat="1">
      <c r="A290" s="24">
        <v>2233</v>
      </c>
      <c r="B290" s="24" t="s">
        <v>306</v>
      </c>
      <c r="C290" s="57">
        <v>129</v>
      </c>
      <c r="D290" s="57">
        <v>129</v>
      </c>
      <c r="E290" s="57">
        <v>117.5</v>
      </c>
      <c r="F290" s="57">
        <v>119.5</v>
      </c>
      <c r="G290" s="57">
        <v>117</v>
      </c>
      <c r="H290" s="57">
        <v>118.5</v>
      </c>
      <c r="I290" s="57">
        <v>103</v>
      </c>
      <c r="J290" s="57">
        <v>106.5</v>
      </c>
      <c r="K290" s="57">
        <v>109</v>
      </c>
      <c r="L290" s="57">
        <v>113.5</v>
      </c>
      <c r="M290" s="57">
        <v>109</v>
      </c>
      <c r="N290" s="57">
        <v>110</v>
      </c>
      <c r="O290" s="57">
        <v>1145</v>
      </c>
      <c r="P290" s="57">
        <v>4660</v>
      </c>
      <c r="Q290" s="57">
        <v>32.970700000000001</v>
      </c>
      <c r="R290" s="57">
        <v>51.639200000000002</v>
      </c>
      <c r="S290" s="57">
        <v>27.813800000000001</v>
      </c>
      <c r="T290" s="57">
        <v>43.697400000000002</v>
      </c>
      <c r="U290" s="77">
        <v>0.40951359084406297</v>
      </c>
      <c r="V290" s="24" t="s">
        <v>6123</v>
      </c>
      <c r="W290" s="216" t="s">
        <v>5967</v>
      </c>
      <c r="X290" s="216" t="s">
        <v>5971</v>
      </c>
      <c r="Y290" s="24" t="s">
        <v>6024</v>
      </c>
      <c r="Z290" s="24" t="s">
        <v>5964</v>
      </c>
      <c r="AA290" s="24" t="s">
        <v>6090</v>
      </c>
      <c r="AB290" s="24" t="s">
        <v>6033</v>
      </c>
      <c r="AC290" s="24" t="s">
        <v>5979</v>
      </c>
    </row>
    <row r="291" spans="1:29" s="169" customFormat="1">
      <c r="A291" s="24">
        <v>2235</v>
      </c>
      <c r="B291" s="24" t="s">
        <v>307</v>
      </c>
      <c r="C291" s="57">
        <v>43.3</v>
      </c>
      <c r="D291" s="57">
        <v>43.3</v>
      </c>
      <c r="E291" s="57">
        <v>41.7</v>
      </c>
      <c r="F291" s="57">
        <v>41.7</v>
      </c>
      <c r="G291" s="57">
        <v>41.05</v>
      </c>
      <c r="H291" s="57">
        <v>41.35</v>
      </c>
      <c r="I291" s="57">
        <v>39.9</v>
      </c>
      <c r="J291" s="57">
        <v>39.9</v>
      </c>
      <c r="K291" s="57">
        <v>40</v>
      </c>
      <c r="L291" s="57">
        <v>40.049999999999997</v>
      </c>
      <c r="M291" s="57">
        <v>40</v>
      </c>
      <c r="N291" s="57">
        <v>40</v>
      </c>
      <c r="O291" s="57">
        <v>23</v>
      </c>
      <c r="P291" s="57">
        <v>88</v>
      </c>
      <c r="Q291" s="57">
        <v>17.798200000000001</v>
      </c>
      <c r="R291" s="57">
        <v>32.031500000000001</v>
      </c>
      <c r="S291" s="57">
        <v>12.2623</v>
      </c>
      <c r="T291" s="57">
        <v>25.441800000000001</v>
      </c>
      <c r="U291" s="77">
        <v>0.43560606060606061</v>
      </c>
      <c r="V291" s="24" t="s">
        <v>6123</v>
      </c>
      <c r="W291" s="216" t="s">
        <v>5967</v>
      </c>
      <c r="X291" s="216" t="s">
        <v>6007</v>
      </c>
      <c r="Y291" s="24" t="s">
        <v>6058</v>
      </c>
      <c r="Z291" s="24" t="s">
        <v>6336</v>
      </c>
      <c r="AA291" s="24" t="s">
        <v>6122</v>
      </c>
      <c r="AB291" s="24" t="s">
        <v>6159</v>
      </c>
      <c r="AC291" s="24" t="s">
        <v>5979</v>
      </c>
    </row>
    <row r="292" spans="1:29" s="169" customFormat="1">
      <c r="A292" s="24">
        <v>2236</v>
      </c>
      <c r="B292" s="24" t="s">
        <v>308</v>
      </c>
      <c r="C292" s="57">
        <v>26.55</v>
      </c>
      <c r="D292" s="57">
        <v>26.95</v>
      </c>
      <c r="E292" s="57">
        <v>25.6</v>
      </c>
      <c r="F292" s="57">
        <v>26</v>
      </c>
      <c r="G292" s="57">
        <v>25.9</v>
      </c>
      <c r="H292" s="57">
        <v>25.9</v>
      </c>
      <c r="I292" s="57">
        <v>25.1</v>
      </c>
      <c r="J292" s="57">
        <v>25.15</v>
      </c>
      <c r="K292" s="57">
        <v>25.2</v>
      </c>
      <c r="L292" s="57">
        <v>26</v>
      </c>
      <c r="M292" s="57">
        <v>25.1</v>
      </c>
      <c r="N292" s="57">
        <v>25.95</v>
      </c>
      <c r="O292" s="57">
        <v>19</v>
      </c>
      <c r="P292" s="57">
        <v>36</v>
      </c>
      <c r="Q292" s="57">
        <v>30.113</v>
      </c>
      <c r="R292" s="57">
        <v>41.215600000000002</v>
      </c>
      <c r="S292" s="57">
        <v>28.319099999999999</v>
      </c>
      <c r="T292" s="57">
        <v>36.916800000000002</v>
      </c>
      <c r="U292" s="77">
        <v>0.87962962962962954</v>
      </c>
      <c r="V292" s="24" t="s">
        <v>6157</v>
      </c>
      <c r="W292" s="216" t="s">
        <v>5967</v>
      </c>
      <c r="X292" s="216" t="s">
        <v>5971</v>
      </c>
      <c r="Y292" s="24" t="s">
        <v>5984</v>
      </c>
      <c r="Z292" s="24" t="s">
        <v>6209</v>
      </c>
      <c r="AA292" s="24" t="s">
        <v>6010</v>
      </c>
      <c r="AB292" s="24" t="s">
        <v>5965</v>
      </c>
      <c r="AC292" s="24" t="s">
        <v>5965</v>
      </c>
    </row>
    <row r="293" spans="1:29" s="169" customFormat="1">
      <c r="A293" s="24">
        <v>2237</v>
      </c>
      <c r="B293" s="24" t="s">
        <v>5830</v>
      </c>
      <c r="C293" s="57">
        <v>36</v>
      </c>
      <c r="D293" s="57">
        <v>36.75</v>
      </c>
      <c r="E293" s="57">
        <v>35.25</v>
      </c>
      <c r="F293" s="57">
        <v>35.450000000000003</v>
      </c>
      <c r="G293" s="57">
        <v>35.049999999999997</v>
      </c>
      <c r="H293" s="57">
        <v>35.950000000000003</v>
      </c>
      <c r="I293" s="57">
        <v>35.049999999999997</v>
      </c>
      <c r="J293" s="57">
        <v>35.700000000000003</v>
      </c>
      <c r="K293" s="57">
        <v>36</v>
      </c>
      <c r="L293" s="57">
        <v>36</v>
      </c>
      <c r="M293" s="57">
        <v>35.299999999999997</v>
      </c>
      <c r="N293" s="57">
        <v>35.5</v>
      </c>
      <c r="O293" s="57">
        <v>48</v>
      </c>
      <c r="P293" s="57">
        <v>216</v>
      </c>
      <c r="Q293" s="57">
        <v>30.396899999999999</v>
      </c>
      <c r="R293" s="57">
        <v>36.948999999999998</v>
      </c>
      <c r="S293" s="57">
        <v>27.3568</v>
      </c>
      <c r="T293" s="57">
        <v>33.751600000000003</v>
      </c>
      <c r="U293" s="77">
        <v>0.37037037037037041</v>
      </c>
      <c r="V293" s="24" t="s">
        <v>6575</v>
      </c>
      <c r="W293" s="216" t="s">
        <v>5967</v>
      </c>
      <c r="X293" s="216" t="s">
        <v>5971</v>
      </c>
      <c r="Y293" s="24" t="s">
        <v>5984</v>
      </c>
      <c r="Z293" s="24" t="s">
        <v>6055</v>
      </c>
      <c r="AA293" s="24" t="s">
        <v>6017</v>
      </c>
      <c r="AB293" s="24" t="s">
        <v>5979</v>
      </c>
      <c r="AC293" s="24" t="s">
        <v>5991</v>
      </c>
    </row>
    <row r="294" spans="1:29" s="169" customFormat="1">
      <c r="A294" s="24">
        <v>2239</v>
      </c>
      <c r="B294" s="24" t="s">
        <v>309</v>
      </c>
      <c r="C294" s="57">
        <v>84.4</v>
      </c>
      <c r="D294" s="57">
        <v>85.1</v>
      </c>
      <c r="E294" s="57">
        <v>77.2</v>
      </c>
      <c r="F294" s="57">
        <v>77.400000000000006</v>
      </c>
      <c r="G294" s="57">
        <v>77.5</v>
      </c>
      <c r="H294" s="57">
        <v>77.5</v>
      </c>
      <c r="I294" s="57">
        <v>65.400000000000006</v>
      </c>
      <c r="J294" s="57">
        <v>68.5</v>
      </c>
      <c r="K294" s="57">
        <v>68.5</v>
      </c>
      <c r="L294" s="57">
        <v>73.8</v>
      </c>
      <c r="M294" s="57">
        <v>68.5</v>
      </c>
      <c r="N294" s="57">
        <v>72.099999999999994</v>
      </c>
      <c r="O294" s="57">
        <v>275</v>
      </c>
      <c r="P294" s="57">
        <v>1681</v>
      </c>
      <c r="Q294" s="57">
        <v>14.751099999999999</v>
      </c>
      <c r="R294" s="57">
        <v>23.4101</v>
      </c>
      <c r="S294" s="57">
        <v>18.014800000000001</v>
      </c>
      <c r="T294" s="57">
        <v>21.611699999999999</v>
      </c>
      <c r="U294" s="77">
        <v>0.27265516557604602</v>
      </c>
      <c r="V294" s="24" t="s">
        <v>6485</v>
      </c>
      <c r="W294" s="216" t="s">
        <v>6039</v>
      </c>
      <c r="X294" s="216" t="s">
        <v>6007</v>
      </c>
      <c r="Y294" s="24" t="s">
        <v>5964</v>
      </c>
      <c r="Z294" s="24" t="s">
        <v>6024</v>
      </c>
      <c r="AA294" s="24" t="s">
        <v>6013</v>
      </c>
      <c r="AB294" s="24" t="s">
        <v>5991</v>
      </c>
      <c r="AC294" s="24" t="s">
        <v>5979</v>
      </c>
    </row>
    <row r="295" spans="1:29" s="169" customFormat="1">
      <c r="A295" s="24">
        <v>2241</v>
      </c>
      <c r="B295" s="24" t="s">
        <v>2174</v>
      </c>
      <c r="C295" s="57">
        <v>64.599999999999994</v>
      </c>
      <c r="D295" s="57">
        <v>64.599999999999994</v>
      </c>
      <c r="E295" s="57">
        <v>58.6</v>
      </c>
      <c r="F295" s="57">
        <v>58.7</v>
      </c>
      <c r="G295" s="57">
        <v>58</v>
      </c>
      <c r="H295" s="57">
        <v>58.9</v>
      </c>
      <c r="I295" s="57">
        <v>52.9</v>
      </c>
      <c r="J295" s="57">
        <v>54.7</v>
      </c>
      <c r="K295" s="57">
        <v>55.1</v>
      </c>
      <c r="L295" s="57">
        <v>58</v>
      </c>
      <c r="M295" s="57">
        <v>55.1</v>
      </c>
      <c r="N295" s="57">
        <v>56.2</v>
      </c>
      <c r="O295" s="57">
        <v>408</v>
      </c>
      <c r="P295" s="57">
        <v>1900</v>
      </c>
      <c r="Q295" s="57">
        <v>31.0748</v>
      </c>
      <c r="R295" s="57">
        <v>46.309699999999999</v>
      </c>
      <c r="S295" s="57">
        <v>24.931100000000001</v>
      </c>
      <c r="T295" s="57">
        <v>39.183500000000002</v>
      </c>
      <c r="U295" s="77">
        <v>0.35789473684210527</v>
      </c>
      <c r="V295" s="24" t="s">
        <v>6038</v>
      </c>
      <c r="W295" s="216" t="s">
        <v>5967</v>
      </c>
      <c r="X295" s="216" t="s">
        <v>6007</v>
      </c>
      <c r="Y295" s="24" t="s">
        <v>6024</v>
      </c>
      <c r="Z295" s="24" t="s">
        <v>5964</v>
      </c>
      <c r="AA295" s="24" t="s">
        <v>6055</v>
      </c>
      <c r="AB295" s="24" t="s">
        <v>5976</v>
      </c>
      <c r="AC295" s="24" t="s">
        <v>5979</v>
      </c>
    </row>
    <row r="296" spans="1:29" s="169" customFormat="1">
      <c r="A296" s="24">
        <v>2243</v>
      </c>
      <c r="B296" s="24" t="s">
        <v>4486</v>
      </c>
      <c r="C296" s="57">
        <v>9.8699999999999992</v>
      </c>
      <c r="D296" s="57">
        <v>12.85</v>
      </c>
      <c r="E296" s="57">
        <v>9.6999999999999993</v>
      </c>
      <c r="F296" s="57">
        <v>12.85</v>
      </c>
      <c r="G296" s="57">
        <v>14.1</v>
      </c>
      <c r="H296" s="57">
        <v>14.1</v>
      </c>
      <c r="I296" s="57">
        <v>11.05</v>
      </c>
      <c r="J296" s="57">
        <v>11.1</v>
      </c>
      <c r="K296" s="57">
        <v>11.1</v>
      </c>
      <c r="L296" s="57">
        <v>13.1</v>
      </c>
      <c r="M296" s="57">
        <v>11.1</v>
      </c>
      <c r="N296" s="57">
        <v>12.5</v>
      </c>
      <c r="O296" s="57">
        <v>1267</v>
      </c>
      <c r="P296" s="57">
        <v>8321</v>
      </c>
      <c r="Q296" s="57">
        <v>43.204999999999998</v>
      </c>
      <c r="R296" s="57">
        <v>41.767800000000001</v>
      </c>
      <c r="S296" s="57">
        <v>50.0154</v>
      </c>
      <c r="T296" s="57">
        <v>44.517000000000003</v>
      </c>
      <c r="U296" s="77">
        <v>0.25377558787004767</v>
      </c>
      <c r="V296" s="24" t="s">
        <v>6485</v>
      </c>
      <c r="W296" s="216" t="s">
        <v>6009</v>
      </c>
      <c r="X296" s="216" t="s">
        <v>5961</v>
      </c>
      <c r="Y296" s="24" t="s">
        <v>6045</v>
      </c>
      <c r="Z296" s="24" t="s">
        <v>6024</v>
      </c>
      <c r="AA296" s="24" t="s">
        <v>6013</v>
      </c>
      <c r="AB296" s="24" t="s">
        <v>5991</v>
      </c>
      <c r="AC296" s="24" t="s">
        <v>5979</v>
      </c>
    </row>
    <row r="297" spans="1:29" s="169" customFormat="1">
      <c r="A297" s="24">
        <v>2245</v>
      </c>
      <c r="B297" s="24" t="s">
        <v>2176</v>
      </c>
      <c r="C297" s="57">
        <v>30.9</v>
      </c>
      <c r="D297" s="57">
        <v>32.75</v>
      </c>
      <c r="E297" s="57">
        <v>29.65</v>
      </c>
      <c r="F297" s="57">
        <v>30</v>
      </c>
      <c r="G297" s="57"/>
      <c r="H297" s="57">
        <v>31.45</v>
      </c>
      <c r="I297" s="57">
        <v>30</v>
      </c>
      <c r="J297" s="57"/>
      <c r="K297" s="57">
        <v>30.5</v>
      </c>
      <c r="L297" s="57">
        <v>30.5</v>
      </c>
      <c r="M297" s="57">
        <v>30.5</v>
      </c>
      <c r="N297" s="57">
        <v>30.5</v>
      </c>
      <c r="O297" s="57">
        <v>1</v>
      </c>
      <c r="P297" s="57">
        <v>11</v>
      </c>
      <c r="Q297" s="57"/>
      <c r="R297" s="57"/>
      <c r="S297" s="57"/>
      <c r="T297" s="57"/>
      <c r="U297" s="77">
        <v>0.15151515151515152</v>
      </c>
      <c r="V297" s="24" t="s">
        <v>6576</v>
      </c>
      <c r="W297" s="216" t="s">
        <v>5993</v>
      </c>
      <c r="X297" s="216" t="s">
        <v>5993</v>
      </c>
      <c r="Y297" s="24" t="s">
        <v>6000</v>
      </c>
      <c r="Z297" s="24" t="s">
        <v>6164</v>
      </c>
      <c r="AA297" s="24" t="s">
        <v>6577</v>
      </c>
      <c r="AB297" s="24" t="s">
        <v>5979</v>
      </c>
      <c r="AC297" s="24" t="s">
        <v>5979</v>
      </c>
    </row>
    <row r="298" spans="1:29" s="169" customFormat="1">
      <c r="A298" s="24">
        <v>2246</v>
      </c>
      <c r="B298" s="24" t="s">
        <v>2178</v>
      </c>
      <c r="C298" s="57">
        <v>21.5</v>
      </c>
      <c r="D298" s="57">
        <v>21.95</v>
      </c>
      <c r="E298" s="57">
        <v>19.100000000000001</v>
      </c>
      <c r="F298" s="57">
        <v>20.55</v>
      </c>
      <c r="G298" s="57">
        <v>20.55</v>
      </c>
      <c r="H298" s="57">
        <v>22.4</v>
      </c>
      <c r="I298" s="57">
        <v>19.45</v>
      </c>
      <c r="J298" s="57">
        <v>20.350000000000001</v>
      </c>
      <c r="K298" s="57">
        <v>20.5</v>
      </c>
      <c r="L298" s="57">
        <v>21.3</v>
      </c>
      <c r="M298" s="57">
        <v>20.350000000000001</v>
      </c>
      <c r="N298" s="57">
        <v>21.25</v>
      </c>
      <c r="O298" s="57">
        <v>491</v>
      </c>
      <c r="P298" s="57">
        <v>3266</v>
      </c>
      <c r="Q298" s="57">
        <v>47.993299999999998</v>
      </c>
      <c r="R298" s="57">
        <v>46.958500000000001</v>
      </c>
      <c r="S298" s="57">
        <v>54.217700000000001</v>
      </c>
      <c r="T298" s="57">
        <v>49.378300000000003</v>
      </c>
      <c r="U298" s="77">
        <v>0.25056133904878547</v>
      </c>
      <c r="V298" s="24" t="s">
        <v>6157</v>
      </c>
      <c r="W298" s="216" t="s">
        <v>6009</v>
      </c>
      <c r="X298" s="216" t="s">
        <v>5961</v>
      </c>
      <c r="Y298" s="24" t="s">
        <v>5975</v>
      </c>
      <c r="Z298" s="24" t="s">
        <v>5978</v>
      </c>
      <c r="AA298" s="24" t="s">
        <v>5982</v>
      </c>
      <c r="AB298" s="24" t="s">
        <v>5965</v>
      </c>
      <c r="AC298" s="24" t="s">
        <v>5990</v>
      </c>
    </row>
    <row r="299" spans="1:29" s="169" customFormat="1">
      <c r="A299" s="24">
        <v>2247</v>
      </c>
      <c r="B299" s="24" t="s">
        <v>4489</v>
      </c>
      <c r="C299" s="57">
        <v>225.5</v>
      </c>
      <c r="D299" s="57">
        <v>226</v>
      </c>
      <c r="E299" s="57">
        <v>222.5</v>
      </c>
      <c r="F299" s="57">
        <v>223</v>
      </c>
      <c r="G299" s="57">
        <v>223</v>
      </c>
      <c r="H299" s="57">
        <v>223</v>
      </c>
      <c r="I299" s="57">
        <v>215</v>
      </c>
      <c r="J299" s="57">
        <v>217</v>
      </c>
      <c r="K299" s="57">
        <v>217.5</v>
      </c>
      <c r="L299" s="57">
        <v>222.5</v>
      </c>
      <c r="M299" s="57">
        <v>217.5</v>
      </c>
      <c r="N299" s="57">
        <v>219</v>
      </c>
      <c r="O299" s="57">
        <v>66</v>
      </c>
      <c r="P299" s="57">
        <v>333</v>
      </c>
      <c r="Q299" s="57"/>
      <c r="R299" s="57"/>
      <c r="S299" s="57"/>
      <c r="T299" s="57"/>
      <c r="U299" s="77">
        <v>0.33033033033033032</v>
      </c>
      <c r="V299" s="24" t="s">
        <v>6123</v>
      </c>
      <c r="W299" s="216" t="s">
        <v>5993</v>
      </c>
      <c r="X299" s="216" t="s">
        <v>5993</v>
      </c>
      <c r="Y299" s="24" t="s">
        <v>5984</v>
      </c>
      <c r="Z299" s="24" t="s">
        <v>6209</v>
      </c>
      <c r="AA299" s="24" t="s">
        <v>6492</v>
      </c>
      <c r="AB299" s="24" t="s">
        <v>5996</v>
      </c>
      <c r="AC299" s="24" t="s">
        <v>5979</v>
      </c>
    </row>
    <row r="300" spans="1:29" s="169" customFormat="1">
      <c r="A300" s="24">
        <v>2249</v>
      </c>
      <c r="B300" s="24" t="s">
        <v>5831</v>
      </c>
      <c r="C300" s="57">
        <v>69.5</v>
      </c>
      <c r="D300" s="57">
        <v>69.5</v>
      </c>
      <c r="E300" s="57">
        <v>59</v>
      </c>
      <c r="F300" s="57">
        <v>59</v>
      </c>
      <c r="G300" s="57">
        <v>60.5</v>
      </c>
      <c r="H300" s="57">
        <v>60.5</v>
      </c>
      <c r="I300" s="57">
        <v>58</v>
      </c>
      <c r="J300" s="57">
        <v>58.5</v>
      </c>
      <c r="K300" s="57">
        <v>58.5</v>
      </c>
      <c r="L300" s="57">
        <v>59.5</v>
      </c>
      <c r="M300" s="57">
        <v>58.1</v>
      </c>
      <c r="N300" s="57">
        <v>58.3</v>
      </c>
      <c r="O300" s="57">
        <v>24</v>
      </c>
      <c r="P300" s="57">
        <v>88</v>
      </c>
      <c r="Q300" s="57"/>
      <c r="R300" s="57"/>
      <c r="S300" s="57"/>
      <c r="T300" s="57"/>
      <c r="U300" s="77">
        <v>0.45454545454545459</v>
      </c>
      <c r="V300" s="24" t="s">
        <v>6578</v>
      </c>
      <c r="W300" s="216" t="s">
        <v>5993</v>
      </c>
      <c r="X300" s="216" t="s">
        <v>5993</v>
      </c>
      <c r="Y300" s="24" t="s">
        <v>6058</v>
      </c>
      <c r="Z300" s="24" t="s">
        <v>6209</v>
      </c>
      <c r="AA300" s="24" t="s">
        <v>6027</v>
      </c>
      <c r="AB300" s="24" t="s">
        <v>5996</v>
      </c>
      <c r="AC300" s="24" t="s">
        <v>5965</v>
      </c>
    </row>
    <row r="301" spans="1:29" s="169" customFormat="1">
      <c r="A301" s="24">
        <v>2250</v>
      </c>
      <c r="B301" s="24" t="s">
        <v>5832</v>
      </c>
      <c r="C301" s="57">
        <v>162.5</v>
      </c>
      <c r="D301" s="57">
        <v>162.5</v>
      </c>
      <c r="E301" s="57">
        <v>147</v>
      </c>
      <c r="F301" s="57">
        <v>147</v>
      </c>
      <c r="G301" s="57">
        <v>146</v>
      </c>
      <c r="H301" s="57">
        <v>146</v>
      </c>
      <c r="I301" s="57">
        <v>125</v>
      </c>
      <c r="J301" s="57">
        <v>129.5</v>
      </c>
      <c r="K301" s="57">
        <v>132</v>
      </c>
      <c r="L301" s="57">
        <v>140</v>
      </c>
      <c r="M301" s="57">
        <v>131.5</v>
      </c>
      <c r="N301" s="57">
        <v>134</v>
      </c>
      <c r="O301" s="57">
        <v>240</v>
      </c>
      <c r="P301" s="57">
        <v>980</v>
      </c>
      <c r="Q301" s="57"/>
      <c r="R301" s="57"/>
      <c r="S301" s="57"/>
      <c r="T301" s="57"/>
      <c r="U301" s="77">
        <v>0.40816326530612246</v>
      </c>
      <c r="V301" s="24" t="s">
        <v>6123</v>
      </c>
      <c r="W301" s="216" t="s">
        <v>5993</v>
      </c>
      <c r="X301" s="216" t="s">
        <v>5993</v>
      </c>
      <c r="Y301" s="24" t="s">
        <v>6058</v>
      </c>
      <c r="Z301" s="24" t="s">
        <v>6024</v>
      </c>
      <c r="AA301" s="24" t="s">
        <v>5963</v>
      </c>
      <c r="AB301" s="24" t="s">
        <v>5996</v>
      </c>
      <c r="AC301" s="24" t="s">
        <v>5965</v>
      </c>
    </row>
    <row r="302" spans="1:29" s="169" customFormat="1">
      <c r="A302" s="24">
        <v>2252</v>
      </c>
      <c r="B302" s="24" t="s">
        <v>5833</v>
      </c>
      <c r="C302" s="57"/>
      <c r="D302" s="57">
        <v>-1</v>
      </c>
      <c r="E302" s="57">
        <v>1000000</v>
      </c>
      <c r="F302" s="57"/>
      <c r="G302" s="57"/>
      <c r="H302" s="57">
        <v>-1</v>
      </c>
      <c r="I302" s="57">
        <v>1000000</v>
      </c>
      <c r="J302" s="57"/>
      <c r="K302" s="57">
        <v>95.9</v>
      </c>
      <c r="L302" s="57">
        <v>120</v>
      </c>
      <c r="M302" s="57">
        <v>80</v>
      </c>
      <c r="N302" s="57">
        <v>90.8</v>
      </c>
      <c r="O302" s="57">
        <v>861</v>
      </c>
      <c r="P302" s="57">
        <v>0</v>
      </c>
      <c r="Q302" s="57"/>
      <c r="R302" s="57"/>
      <c r="S302" s="57"/>
      <c r="T302" s="57"/>
      <c r="U302" s="77" t="e">
        <v>#DIV/0!</v>
      </c>
      <c r="V302" s="24" t="s">
        <v>6165</v>
      </c>
      <c r="W302" s="216" t="s">
        <v>5993</v>
      </c>
      <c r="X302" s="216" t="s">
        <v>5993</v>
      </c>
      <c r="Y302" s="24" t="s">
        <v>6166</v>
      </c>
      <c r="Z302" s="24" t="s">
        <v>6166</v>
      </c>
      <c r="AA302" s="24" t="s">
        <v>5978</v>
      </c>
      <c r="AB302" s="24" t="s">
        <v>5976</v>
      </c>
      <c r="AC302" s="24" t="s">
        <v>5991</v>
      </c>
    </row>
    <row r="303" spans="1:29" s="169" customFormat="1">
      <c r="A303" s="24">
        <v>2301</v>
      </c>
      <c r="B303" s="24" t="s">
        <v>310</v>
      </c>
      <c r="C303" s="57">
        <v>62.4</v>
      </c>
      <c r="D303" s="57">
        <v>62.8</v>
      </c>
      <c r="E303" s="57">
        <v>60.8</v>
      </c>
      <c r="F303" s="57">
        <v>61.3</v>
      </c>
      <c r="G303" s="57">
        <v>59.8</v>
      </c>
      <c r="H303" s="57">
        <v>59.8</v>
      </c>
      <c r="I303" s="57">
        <v>56.6</v>
      </c>
      <c r="J303" s="57">
        <v>57.5</v>
      </c>
      <c r="K303" s="57">
        <v>58.1</v>
      </c>
      <c r="L303" s="57">
        <v>59</v>
      </c>
      <c r="M303" s="57">
        <v>58</v>
      </c>
      <c r="N303" s="57">
        <v>58.4</v>
      </c>
      <c r="O303" s="57">
        <v>7598</v>
      </c>
      <c r="P303" s="57">
        <v>35011</v>
      </c>
      <c r="Q303" s="57">
        <v>35.689799999999998</v>
      </c>
      <c r="R303" s="57">
        <v>40.582599999999999</v>
      </c>
      <c r="S303" s="57">
        <v>32.407400000000003</v>
      </c>
      <c r="T303" s="57">
        <v>37.857599999999998</v>
      </c>
      <c r="U303" s="77">
        <v>0.36169584797158988</v>
      </c>
      <c r="V303" s="24" t="s">
        <v>6123</v>
      </c>
      <c r="W303" s="216" t="s">
        <v>5967</v>
      </c>
      <c r="X303" s="216" t="s">
        <v>5971</v>
      </c>
      <c r="Y303" s="24" t="s">
        <v>5984</v>
      </c>
      <c r="Z303" s="24" t="s">
        <v>6024</v>
      </c>
      <c r="AA303" s="24" t="s">
        <v>6499</v>
      </c>
      <c r="AB303" s="24" t="s">
        <v>5976</v>
      </c>
      <c r="AC303" s="24" t="s">
        <v>5965</v>
      </c>
    </row>
    <row r="304" spans="1:29" s="169" customFormat="1">
      <c r="A304" s="24">
        <v>2302</v>
      </c>
      <c r="B304" s="24" t="s">
        <v>311</v>
      </c>
      <c r="C304" s="57">
        <v>19.7</v>
      </c>
      <c r="D304" s="57">
        <v>19.7</v>
      </c>
      <c r="E304" s="57">
        <v>17.899999999999999</v>
      </c>
      <c r="F304" s="57">
        <v>18.05</v>
      </c>
      <c r="G304" s="57">
        <v>18.05</v>
      </c>
      <c r="H304" s="57">
        <v>18.350000000000001</v>
      </c>
      <c r="I304" s="57">
        <v>16.3</v>
      </c>
      <c r="J304" s="57">
        <v>16.850000000000001</v>
      </c>
      <c r="K304" s="57">
        <v>17.3</v>
      </c>
      <c r="L304" s="57">
        <v>17.95</v>
      </c>
      <c r="M304" s="57">
        <v>17.25</v>
      </c>
      <c r="N304" s="57">
        <v>17.600000000000001</v>
      </c>
      <c r="O304" s="57">
        <v>967</v>
      </c>
      <c r="P304" s="57">
        <v>2325</v>
      </c>
      <c r="Q304" s="57">
        <v>29.4923</v>
      </c>
      <c r="R304" s="57">
        <v>41.927100000000003</v>
      </c>
      <c r="S304" s="57">
        <v>26.034099999999999</v>
      </c>
      <c r="T304" s="57">
        <v>36.629399999999997</v>
      </c>
      <c r="U304" s="77">
        <v>0.69318996415770606</v>
      </c>
      <c r="V304" s="24" t="s">
        <v>6038</v>
      </c>
      <c r="W304" s="216" t="s">
        <v>5967</v>
      </c>
      <c r="X304" s="216" t="s">
        <v>5971</v>
      </c>
      <c r="Y304" s="24" t="s">
        <v>6024</v>
      </c>
      <c r="Z304" s="24" t="s">
        <v>5964</v>
      </c>
      <c r="AA304" s="24" t="s">
        <v>6016</v>
      </c>
      <c r="AB304" s="24" t="s">
        <v>5970</v>
      </c>
      <c r="AC304" s="24" t="s">
        <v>5965</v>
      </c>
    </row>
    <row r="305" spans="1:29" s="169" customFormat="1">
      <c r="A305" s="24">
        <v>2303</v>
      </c>
      <c r="B305" s="24" t="s">
        <v>312</v>
      </c>
      <c r="C305" s="57">
        <v>61.6</v>
      </c>
      <c r="D305" s="57">
        <v>62.9</v>
      </c>
      <c r="E305" s="57">
        <v>57.5</v>
      </c>
      <c r="F305" s="57">
        <v>57.6</v>
      </c>
      <c r="G305" s="57">
        <v>56.5</v>
      </c>
      <c r="H305" s="57">
        <v>58.4</v>
      </c>
      <c r="I305" s="57">
        <v>54.4</v>
      </c>
      <c r="J305" s="57">
        <v>55.7</v>
      </c>
      <c r="K305" s="57">
        <v>57.4</v>
      </c>
      <c r="L305" s="57">
        <v>60.1</v>
      </c>
      <c r="M305" s="57">
        <v>57</v>
      </c>
      <c r="N305" s="57">
        <v>58.4</v>
      </c>
      <c r="O305" s="57">
        <v>340204</v>
      </c>
      <c r="P305" s="57">
        <v>803727</v>
      </c>
      <c r="Q305" s="57">
        <v>59.991599999999998</v>
      </c>
      <c r="R305" s="57">
        <v>66.799400000000006</v>
      </c>
      <c r="S305" s="57">
        <v>59.945700000000002</v>
      </c>
      <c r="T305" s="57">
        <v>64.514799999999994</v>
      </c>
      <c r="U305" s="77">
        <v>0.70547171697189048</v>
      </c>
      <c r="V305" s="24" t="s">
        <v>6271</v>
      </c>
      <c r="W305" s="216" t="s">
        <v>5967</v>
      </c>
      <c r="X305" s="216" t="s">
        <v>5961</v>
      </c>
      <c r="Y305" s="24" t="s">
        <v>5964</v>
      </c>
      <c r="Z305" s="24" t="s">
        <v>5974</v>
      </c>
      <c r="AA305" s="24" t="s">
        <v>5963</v>
      </c>
      <c r="AB305" s="24" t="s">
        <v>5970</v>
      </c>
      <c r="AC305" s="24" t="s">
        <v>5965</v>
      </c>
    </row>
    <row r="306" spans="1:29" s="169" customFormat="1">
      <c r="A306" s="24">
        <v>2305</v>
      </c>
      <c r="B306" s="24" t="s">
        <v>313</v>
      </c>
      <c r="C306" s="57">
        <v>8.5500000000000007</v>
      </c>
      <c r="D306" s="57">
        <v>8.6</v>
      </c>
      <c r="E306" s="57">
        <v>7.97</v>
      </c>
      <c r="F306" s="57">
        <v>7.99</v>
      </c>
      <c r="G306" s="57">
        <v>8.01</v>
      </c>
      <c r="H306" s="57">
        <v>8.01</v>
      </c>
      <c r="I306" s="57">
        <v>7.6</v>
      </c>
      <c r="J306" s="57">
        <v>7.63</v>
      </c>
      <c r="K306" s="57">
        <v>7.72</v>
      </c>
      <c r="L306" s="57">
        <v>7.98</v>
      </c>
      <c r="M306" s="57">
        <v>7.65</v>
      </c>
      <c r="N306" s="57">
        <v>7.8</v>
      </c>
      <c r="O306" s="57">
        <v>820</v>
      </c>
      <c r="P306" s="57">
        <v>2863</v>
      </c>
      <c r="Q306" s="57">
        <v>13.4039</v>
      </c>
      <c r="R306" s="57">
        <v>21.831399999999999</v>
      </c>
      <c r="S306" s="57">
        <v>13.4404</v>
      </c>
      <c r="T306" s="57">
        <v>19.034400000000002</v>
      </c>
      <c r="U306" s="77">
        <v>0.47735475608336247</v>
      </c>
      <c r="V306" s="24" t="s">
        <v>6123</v>
      </c>
      <c r="W306" s="216" t="s">
        <v>6039</v>
      </c>
      <c r="X306" s="216" t="s">
        <v>6047</v>
      </c>
      <c r="Y306" s="24" t="s">
        <v>5964</v>
      </c>
      <c r="Z306" s="24" t="s">
        <v>6024</v>
      </c>
      <c r="AA306" s="24" t="s">
        <v>5963</v>
      </c>
      <c r="AB306" s="24" t="s">
        <v>5970</v>
      </c>
      <c r="AC306" s="24" t="s">
        <v>5990</v>
      </c>
    </row>
    <row r="307" spans="1:29" s="169" customFormat="1">
      <c r="A307" s="24">
        <v>2308</v>
      </c>
      <c r="B307" s="24" t="s">
        <v>314</v>
      </c>
      <c r="C307" s="57">
        <v>283</v>
      </c>
      <c r="D307" s="57">
        <v>283</v>
      </c>
      <c r="E307" s="57">
        <v>271</v>
      </c>
      <c r="F307" s="57">
        <v>274</v>
      </c>
      <c r="G307" s="57">
        <v>278</v>
      </c>
      <c r="H307" s="57">
        <v>280.5</v>
      </c>
      <c r="I307" s="57">
        <v>254.5</v>
      </c>
      <c r="J307" s="57">
        <v>263</v>
      </c>
      <c r="K307" s="57">
        <v>266.5</v>
      </c>
      <c r="L307" s="57">
        <v>274</v>
      </c>
      <c r="M307" s="57">
        <v>265</v>
      </c>
      <c r="N307" s="57">
        <v>268</v>
      </c>
      <c r="O307" s="57">
        <v>9289</v>
      </c>
      <c r="P307" s="57">
        <v>50094</v>
      </c>
      <c r="Q307" s="57">
        <v>18.4556</v>
      </c>
      <c r="R307" s="57">
        <v>34.4664</v>
      </c>
      <c r="S307" s="57">
        <v>17.893799999999999</v>
      </c>
      <c r="T307" s="57">
        <v>28.9422</v>
      </c>
      <c r="U307" s="77">
        <v>0.3090523149811687</v>
      </c>
      <c r="V307" s="24" t="s">
        <v>6123</v>
      </c>
      <c r="W307" s="216" t="s">
        <v>5967</v>
      </c>
      <c r="X307" s="216" t="s">
        <v>6007</v>
      </c>
      <c r="Y307" s="24" t="s">
        <v>6209</v>
      </c>
      <c r="Z307" s="24" t="s">
        <v>5964</v>
      </c>
      <c r="AA307" s="24" t="s">
        <v>6240</v>
      </c>
      <c r="AB307" s="24" t="s">
        <v>5996</v>
      </c>
      <c r="AC307" s="24" t="s">
        <v>5990</v>
      </c>
    </row>
    <row r="308" spans="1:29" s="169" customFormat="1">
      <c r="A308" s="24">
        <v>2312</v>
      </c>
      <c r="B308" s="24" t="s">
        <v>316</v>
      </c>
      <c r="C308" s="57">
        <v>12.8</v>
      </c>
      <c r="D308" s="57">
        <v>12.85</v>
      </c>
      <c r="E308" s="57">
        <v>12.3</v>
      </c>
      <c r="F308" s="57">
        <v>12.35</v>
      </c>
      <c r="G308" s="57">
        <v>12.35</v>
      </c>
      <c r="H308" s="57">
        <v>12.35</v>
      </c>
      <c r="I308" s="57">
        <v>11.35</v>
      </c>
      <c r="J308" s="57">
        <v>11.6</v>
      </c>
      <c r="K308" s="57">
        <v>11.8</v>
      </c>
      <c r="L308" s="57">
        <v>12.35</v>
      </c>
      <c r="M308" s="57">
        <v>11.8</v>
      </c>
      <c r="N308" s="57">
        <v>12.2</v>
      </c>
      <c r="O308" s="57">
        <v>8528</v>
      </c>
      <c r="P308" s="57">
        <v>27082</v>
      </c>
      <c r="Q308" s="57">
        <v>14.233700000000001</v>
      </c>
      <c r="R308" s="57">
        <v>21.550599999999999</v>
      </c>
      <c r="S308" s="57">
        <v>19.430599999999998</v>
      </c>
      <c r="T308" s="57">
        <v>20.844000000000001</v>
      </c>
      <c r="U308" s="77">
        <v>0.52482583757969625</v>
      </c>
      <c r="V308" s="24" t="s">
        <v>6038</v>
      </c>
      <c r="W308" s="216" t="s">
        <v>6039</v>
      </c>
      <c r="X308" s="216" t="s">
        <v>6007</v>
      </c>
      <c r="Y308" s="24" t="s">
        <v>5964</v>
      </c>
      <c r="Z308" s="24" t="s">
        <v>6024</v>
      </c>
      <c r="AA308" s="24" t="s">
        <v>6031</v>
      </c>
      <c r="AB308" s="24" t="s">
        <v>5991</v>
      </c>
      <c r="AC308" s="24" t="s">
        <v>5979</v>
      </c>
    </row>
    <row r="309" spans="1:29" s="169" customFormat="1">
      <c r="A309" s="24">
        <v>2313</v>
      </c>
      <c r="B309" s="24" t="s">
        <v>317</v>
      </c>
      <c r="C309" s="57">
        <v>42.8</v>
      </c>
      <c r="D309" s="57">
        <v>43.15</v>
      </c>
      <c r="E309" s="57">
        <v>38.65</v>
      </c>
      <c r="F309" s="57">
        <v>38.65</v>
      </c>
      <c r="G309" s="57">
        <v>38.299999999999997</v>
      </c>
      <c r="H309" s="57">
        <v>39.950000000000003</v>
      </c>
      <c r="I309" s="57">
        <v>37.9</v>
      </c>
      <c r="J309" s="57">
        <v>38.65</v>
      </c>
      <c r="K309" s="57">
        <v>39.75</v>
      </c>
      <c r="L309" s="57">
        <v>41.7</v>
      </c>
      <c r="M309" s="57">
        <v>39.15</v>
      </c>
      <c r="N309" s="57">
        <v>40.4</v>
      </c>
      <c r="O309" s="57">
        <v>23589</v>
      </c>
      <c r="P309" s="57">
        <v>45238</v>
      </c>
      <c r="Q309" s="57">
        <v>32.123600000000003</v>
      </c>
      <c r="R309" s="57">
        <v>52.0657</v>
      </c>
      <c r="S309" s="57">
        <v>29.748999999999999</v>
      </c>
      <c r="T309" s="57">
        <v>44.626800000000003</v>
      </c>
      <c r="U309" s="77">
        <v>0.86907025067421195</v>
      </c>
      <c r="V309" s="24" t="s">
        <v>6579</v>
      </c>
      <c r="W309" s="216" t="s">
        <v>5967</v>
      </c>
      <c r="X309" s="216" t="s">
        <v>5971</v>
      </c>
      <c r="Y309" s="24" t="s">
        <v>6004</v>
      </c>
      <c r="Z309" s="24" t="s">
        <v>5963</v>
      </c>
      <c r="AA309" s="24" t="s">
        <v>5963</v>
      </c>
      <c r="AB309" s="24" t="s">
        <v>5970</v>
      </c>
      <c r="AC309" s="24" t="s">
        <v>5990</v>
      </c>
    </row>
    <row r="310" spans="1:29" s="169" customFormat="1">
      <c r="A310" s="24">
        <v>2314</v>
      </c>
      <c r="B310" s="24" t="s">
        <v>318</v>
      </c>
      <c r="C310" s="57">
        <v>54.5</v>
      </c>
      <c r="D310" s="57">
        <v>55.3</v>
      </c>
      <c r="E310" s="57">
        <v>47.9</v>
      </c>
      <c r="F310" s="57">
        <v>48.15</v>
      </c>
      <c r="G310" s="57">
        <v>47.2</v>
      </c>
      <c r="H310" s="57">
        <v>50.8</v>
      </c>
      <c r="I310" s="57">
        <v>44.8</v>
      </c>
      <c r="J310" s="57">
        <v>46.8</v>
      </c>
      <c r="K310" s="57">
        <v>47.5</v>
      </c>
      <c r="L310" s="57">
        <v>54.5</v>
      </c>
      <c r="M310" s="57">
        <v>47.35</v>
      </c>
      <c r="N310" s="57">
        <v>54.5</v>
      </c>
      <c r="O310" s="57">
        <v>32023</v>
      </c>
      <c r="P310" s="57">
        <v>69477</v>
      </c>
      <c r="Q310" s="57">
        <v>36.634999999999998</v>
      </c>
      <c r="R310" s="57">
        <v>57.569899999999997</v>
      </c>
      <c r="S310" s="57">
        <v>38.420400000000001</v>
      </c>
      <c r="T310" s="57">
        <v>51.186799999999998</v>
      </c>
      <c r="U310" s="77">
        <v>0.76819187165057023</v>
      </c>
      <c r="V310" s="24" t="s">
        <v>6271</v>
      </c>
      <c r="W310" s="216" t="s">
        <v>6039</v>
      </c>
      <c r="X310" s="216" t="s">
        <v>5961</v>
      </c>
      <c r="Y310" s="24" t="s">
        <v>5964</v>
      </c>
      <c r="Z310" s="24" t="s">
        <v>5978</v>
      </c>
      <c r="AA310" s="24" t="s">
        <v>6045</v>
      </c>
      <c r="AB310" s="24" t="s">
        <v>5979</v>
      </c>
      <c r="AC310" s="24" t="s">
        <v>5979</v>
      </c>
    </row>
    <row r="311" spans="1:29" s="169" customFormat="1">
      <c r="A311" s="24">
        <v>2316</v>
      </c>
      <c r="B311" s="24" t="s">
        <v>319</v>
      </c>
      <c r="C311" s="57">
        <v>30.05</v>
      </c>
      <c r="D311" s="57">
        <v>30.15</v>
      </c>
      <c r="E311" s="57">
        <v>28.65</v>
      </c>
      <c r="F311" s="57">
        <v>28.9</v>
      </c>
      <c r="G311" s="57">
        <v>29.05</v>
      </c>
      <c r="H311" s="57">
        <v>29.05</v>
      </c>
      <c r="I311" s="57">
        <v>28.2</v>
      </c>
      <c r="J311" s="57">
        <v>28.35</v>
      </c>
      <c r="K311" s="57">
        <v>28.4</v>
      </c>
      <c r="L311" s="57">
        <v>29.3</v>
      </c>
      <c r="M311" s="57">
        <v>28.4</v>
      </c>
      <c r="N311" s="57">
        <v>28.95</v>
      </c>
      <c r="O311" s="57">
        <v>320</v>
      </c>
      <c r="P311" s="57">
        <v>1736</v>
      </c>
      <c r="Q311" s="57"/>
      <c r="R311" s="57"/>
      <c r="S311" s="57"/>
      <c r="T311" s="57"/>
      <c r="U311" s="77">
        <v>0.30721966205837176</v>
      </c>
      <c r="V311" s="24" t="s">
        <v>6038</v>
      </c>
      <c r="W311" s="216" t="s">
        <v>5993</v>
      </c>
      <c r="X311" s="216" t="s">
        <v>5993</v>
      </c>
      <c r="Y311" s="24" t="s">
        <v>5964</v>
      </c>
      <c r="Z311" s="24" t="s">
        <v>6209</v>
      </c>
      <c r="AA311" s="24" t="s">
        <v>6055</v>
      </c>
      <c r="AB311" s="24" t="s">
        <v>5986</v>
      </c>
      <c r="AC311" s="24" t="s">
        <v>5979</v>
      </c>
    </row>
    <row r="312" spans="1:29" s="169" customFormat="1">
      <c r="A312" s="24">
        <v>2317</v>
      </c>
      <c r="B312" s="24" t="s">
        <v>320</v>
      </c>
      <c r="C312" s="57">
        <v>112</v>
      </c>
      <c r="D312" s="57">
        <v>112.5</v>
      </c>
      <c r="E312" s="57">
        <v>106</v>
      </c>
      <c r="F312" s="57">
        <v>109</v>
      </c>
      <c r="G312" s="57">
        <v>108.5</v>
      </c>
      <c r="H312" s="57">
        <v>109</v>
      </c>
      <c r="I312" s="57">
        <v>102</v>
      </c>
      <c r="J312" s="57">
        <v>104.5</v>
      </c>
      <c r="K312" s="57">
        <v>105.5</v>
      </c>
      <c r="L312" s="57">
        <v>109</v>
      </c>
      <c r="M312" s="57">
        <v>105.5</v>
      </c>
      <c r="N312" s="57">
        <v>109</v>
      </c>
      <c r="O312" s="57">
        <v>40321</v>
      </c>
      <c r="P312" s="57">
        <v>173726</v>
      </c>
      <c r="Q312" s="57">
        <v>27.773599999999998</v>
      </c>
      <c r="R312" s="57">
        <v>40.123100000000001</v>
      </c>
      <c r="S312" s="57">
        <v>31.4787</v>
      </c>
      <c r="T312" s="57">
        <v>37.241599999999998</v>
      </c>
      <c r="U312" s="77">
        <v>0.38682561428149304</v>
      </c>
      <c r="V312" s="24" t="s">
        <v>6157</v>
      </c>
      <c r="W312" s="216" t="s">
        <v>6039</v>
      </c>
      <c r="X312" s="216" t="s">
        <v>5971</v>
      </c>
      <c r="Y312" s="24" t="s">
        <v>5962</v>
      </c>
      <c r="Z312" s="24" t="s">
        <v>5964</v>
      </c>
      <c r="AA312" s="24" t="s">
        <v>6255</v>
      </c>
      <c r="AB312" s="24" t="s">
        <v>5979</v>
      </c>
      <c r="AC312" s="24" t="s">
        <v>5979</v>
      </c>
    </row>
    <row r="313" spans="1:29" s="169" customFormat="1">
      <c r="A313" s="24">
        <v>2321</v>
      </c>
      <c r="B313" s="24" t="s">
        <v>321</v>
      </c>
      <c r="C313" s="57">
        <v>6.93</v>
      </c>
      <c r="D313" s="57">
        <v>7.35</v>
      </c>
      <c r="E313" s="57">
        <v>6.8</v>
      </c>
      <c r="F313" s="57"/>
      <c r="G313" s="57">
        <v>6.51</v>
      </c>
      <c r="H313" s="57">
        <v>6.84</v>
      </c>
      <c r="I313" s="57">
        <v>6.51</v>
      </c>
      <c r="J313" s="57">
        <v>6.6</v>
      </c>
      <c r="K313" s="57">
        <v>6.6</v>
      </c>
      <c r="L313" s="57">
        <v>6.6</v>
      </c>
      <c r="M313" s="57">
        <v>6.35</v>
      </c>
      <c r="N313" s="57">
        <v>6.35</v>
      </c>
      <c r="O313" s="57">
        <v>2</v>
      </c>
      <c r="P313" s="57">
        <v>49</v>
      </c>
      <c r="Q313" s="57"/>
      <c r="R313" s="57"/>
      <c r="S313" s="57"/>
      <c r="T313" s="57"/>
      <c r="U313" s="77">
        <v>6.8027210884353748E-2</v>
      </c>
      <c r="V313" s="24" t="s">
        <v>6235</v>
      </c>
      <c r="W313" s="216" t="s">
        <v>5993</v>
      </c>
      <c r="X313" s="216" t="s">
        <v>5993</v>
      </c>
      <c r="Y313" s="24" t="s">
        <v>5978</v>
      </c>
      <c r="Z313" s="24" t="s">
        <v>6090</v>
      </c>
      <c r="AA313" s="24" t="s">
        <v>6058</v>
      </c>
      <c r="AB313" s="24" t="s">
        <v>5979</v>
      </c>
      <c r="AC313" s="24" t="s">
        <v>5979</v>
      </c>
    </row>
    <row r="314" spans="1:29" s="169" customFormat="1">
      <c r="A314" s="24">
        <v>2323</v>
      </c>
      <c r="B314" s="24" t="s">
        <v>322</v>
      </c>
      <c r="C314" s="57">
        <v>10.35</v>
      </c>
      <c r="D314" s="57">
        <v>10.35</v>
      </c>
      <c r="E314" s="57">
        <v>9.68</v>
      </c>
      <c r="F314" s="57">
        <v>9.7100000000000009</v>
      </c>
      <c r="G314" s="57">
        <v>9.6999999999999993</v>
      </c>
      <c r="H314" s="57">
        <v>9.7100000000000009</v>
      </c>
      <c r="I314" s="57">
        <v>9.23</v>
      </c>
      <c r="J314" s="57">
        <v>9.2899999999999991</v>
      </c>
      <c r="K314" s="57">
        <v>9.35</v>
      </c>
      <c r="L314" s="57">
        <v>9.6</v>
      </c>
      <c r="M314" s="57">
        <v>9.35</v>
      </c>
      <c r="N314" s="57">
        <v>9.4499999999999993</v>
      </c>
      <c r="O314" s="57">
        <v>10145</v>
      </c>
      <c r="P314" s="57">
        <v>31063</v>
      </c>
      <c r="Q314" s="57"/>
      <c r="R314" s="57"/>
      <c r="S314" s="57"/>
      <c r="T314" s="57"/>
      <c r="U314" s="77">
        <v>0.54432390088959004</v>
      </c>
      <c r="V314" s="24" t="s">
        <v>6038</v>
      </c>
      <c r="W314" s="216" t="s">
        <v>5993</v>
      </c>
      <c r="X314" s="216" t="s">
        <v>5993</v>
      </c>
      <c r="Y314" s="24" t="s">
        <v>6024</v>
      </c>
      <c r="Z314" s="24" t="s">
        <v>5964</v>
      </c>
      <c r="AA314" s="24" t="s">
        <v>6055</v>
      </c>
      <c r="AB314" s="24" t="s">
        <v>5976</v>
      </c>
      <c r="AC314" s="24" t="s">
        <v>5979</v>
      </c>
    </row>
    <row r="315" spans="1:29" s="169" customFormat="1">
      <c r="A315" s="24">
        <v>2324</v>
      </c>
      <c r="B315" s="24" t="s">
        <v>323</v>
      </c>
      <c r="C315" s="57">
        <v>21.45</v>
      </c>
      <c r="D315" s="57">
        <v>21.85</v>
      </c>
      <c r="E315" s="57">
        <v>21.25</v>
      </c>
      <c r="F315" s="57">
        <v>21.65</v>
      </c>
      <c r="G315" s="57">
        <v>21.65</v>
      </c>
      <c r="H315" s="57">
        <v>22.6</v>
      </c>
      <c r="I315" s="57">
        <v>21.6</v>
      </c>
      <c r="J315" s="57">
        <v>22.35</v>
      </c>
      <c r="K315" s="57">
        <v>22.5</v>
      </c>
      <c r="L315" s="57">
        <v>22.65</v>
      </c>
      <c r="M315" s="57">
        <v>22.35</v>
      </c>
      <c r="N315" s="57">
        <v>22.55</v>
      </c>
      <c r="O315" s="57">
        <v>26599</v>
      </c>
      <c r="P315" s="57">
        <v>108656</v>
      </c>
      <c r="Q315" s="57">
        <v>29.615400000000001</v>
      </c>
      <c r="R315" s="57">
        <v>18.7864</v>
      </c>
      <c r="S315" s="57">
        <v>50.695999999999998</v>
      </c>
      <c r="T315" s="57">
        <v>29.422899999999998</v>
      </c>
      <c r="U315" s="77">
        <v>0.40800017179600451</v>
      </c>
      <c r="V315" s="24" t="s">
        <v>6580</v>
      </c>
      <c r="W315" s="216" t="s">
        <v>6009</v>
      </c>
      <c r="X315" s="216" t="s">
        <v>5961</v>
      </c>
      <c r="Y315" s="24" t="s">
        <v>6066</v>
      </c>
      <c r="Z315" s="24" t="s">
        <v>6010</v>
      </c>
      <c r="AA315" s="24" t="s">
        <v>6218</v>
      </c>
      <c r="AB315" s="24" t="s">
        <v>5991</v>
      </c>
      <c r="AC315" s="24" t="s">
        <v>5970</v>
      </c>
    </row>
    <row r="316" spans="1:29" s="169" customFormat="1">
      <c r="A316" s="24">
        <v>2327</v>
      </c>
      <c r="B316" s="24" t="s">
        <v>325</v>
      </c>
      <c r="C316" s="57">
        <v>558</v>
      </c>
      <c r="D316" s="57">
        <v>559</v>
      </c>
      <c r="E316" s="57">
        <v>499.5</v>
      </c>
      <c r="F316" s="57">
        <v>500</v>
      </c>
      <c r="G316" s="57">
        <v>494</v>
      </c>
      <c r="H316" s="57">
        <v>504</v>
      </c>
      <c r="I316" s="57">
        <v>435.5</v>
      </c>
      <c r="J316" s="57">
        <v>446</v>
      </c>
      <c r="K316" s="57">
        <v>451.5</v>
      </c>
      <c r="L316" s="57">
        <v>467.5</v>
      </c>
      <c r="M316" s="57">
        <v>444</v>
      </c>
      <c r="N316" s="57">
        <v>455.5</v>
      </c>
      <c r="O316" s="57">
        <v>13071</v>
      </c>
      <c r="P316" s="57">
        <v>46651</v>
      </c>
      <c r="Q316" s="57">
        <v>34.036799999999999</v>
      </c>
      <c r="R316" s="57">
        <v>54.152200000000001</v>
      </c>
      <c r="S316" s="57">
        <v>26.405200000000001</v>
      </c>
      <c r="T316" s="57">
        <v>44.903199999999998</v>
      </c>
      <c r="U316" s="77">
        <v>0.46697819982422673</v>
      </c>
      <c r="V316" s="24" t="s">
        <v>6123</v>
      </c>
      <c r="W316" s="216" t="s">
        <v>5967</v>
      </c>
      <c r="X316" s="216" t="s">
        <v>5971</v>
      </c>
      <c r="Y316" s="24" t="s">
        <v>5964</v>
      </c>
      <c r="Z316" s="24" t="s">
        <v>5964</v>
      </c>
      <c r="AA316" s="24" t="s">
        <v>5963</v>
      </c>
      <c r="AB316" s="24" t="s">
        <v>5970</v>
      </c>
      <c r="AC316" s="24" t="s">
        <v>5991</v>
      </c>
    </row>
    <row r="317" spans="1:29" s="169" customFormat="1">
      <c r="A317" s="24">
        <v>2328</v>
      </c>
      <c r="B317" s="24" t="s">
        <v>326</v>
      </c>
      <c r="C317" s="57">
        <v>42.55</v>
      </c>
      <c r="D317" s="57">
        <v>42.6</v>
      </c>
      <c r="E317" s="57">
        <v>39.1</v>
      </c>
      <c r="F317" s="57">
        <v>39.1</v>
      </c>
      <c r="G317" s="57">
        <v>39.1</v>
      </c>
      <c r="H317" s="57">
        <v>39.299999999999997</v>
      </c>
      <c r="I317" s="57">
        <v>35.9</v>
      </c>
      <c r="J317" s="57">
        <v>37.200000000000003</v>
      </c>
      <c r="K317" s="57">
        <v>37.799999999999997</v>
      </c>
      <c r="L317" s="57">
        <v>40.4</v>
      </c>
      <c r="M317" s="57">
        <v>37.700000000000003</v>
      </c>
      <c r="N317" s="57">
        <v>40</v>
      </c>
      <c r="O317" s="57">
        <v>21228</v>
      </c>
      <c r="P317" s="57">
        <v>37661</v>
      </c>
      <c r="Q317" s="57">
        <v>32.108499999999999</v>
      </c>
      <c r="R317" s="57">
        <v>46.791899999999998</v>
      </c>
      <c r="S317" s="57">
        <v>34.546700000000001</v>
      </c>
      <c r="T317" s="57">
        <v>42.7102</v>
      </c>
      <c r="U317" s="77">
        <v>0.93943336608162298</v>
      </c>
      <c r="V317" s="24" t="s">
        <v>6157</v>
      </c>
      <c r="W317" s="216" t="s">
        <v>6039</v>
      </c>
      <c r="X317" s="216" t="s">
        <v>5971</v>
      </c>
      <c r="Y317" s="24" t="s">
        <v>6004</v>
      </c>
      <c r="Z317" s="24" t="s">
        <v>5964</v>
      </c>
      <c r="AA317" s="24" t="s">
        <v>5982</v>
      </c>
      <c r="AB317" s="24" t="s">
        <v>5965</v>
      </c>
      <c r="AC317" s="24" t="s">
        <v>5979</v>
      </c>
    </row>
    <row r="318" spans="1:29" s="169" customFormat="1">
      <c r="A318" s="24">
        <v>2329</v>
      </c>
      <c r="B318" s="24" t="s">
        <v>327</v>
      </c>
      <c r="C318" s="57">
        <v>30.1</v>
      </c>
      <c r="D318" s="57">
        <v>32.6</v>
      </c>
      <c r="E318" s="57">
        <v>27.55</v>
      </c>
      <c r="F318" s="57">
        <v>27.55</v>
      </c>
      <c r="G318" s="57">
        <v>27.35</v>
      </c>
      <c r="H318" s="57">
        <v>28.1</v>
      </c>
      <c r="I318" s="57">
        <v>24.45</v>
      </c>
      <c r="J318" s="57">
        <v>25.45</v>
      </c>
      <c r="K318" s="57">
        <v>26.1</v>
      </c>
      <c r="L318" s="57">
        <v>27.45</v>
      </c>
      <c r="M318" s="57">
        <v>25.85</v>
      </c>
      <c r="N318" s="57">
        <v>26.45</v>
      </c>
      <c r="O318" s="57">
        <v>44859</v>
      </c>
      <c r="P318" s="57">
        <v>131926</v>
      </c>
      <c r="Q318" s="57"/>
      <c r="R318" s="57"/>
      <c r="S318" s="57"/>
      <c r="T318" s="57"/>
      <c r="U318" s="77">
        <v>0.56671922138168362</v>
      </c>
      <c r="V318" s="24" t="s">
        <v>6123</v>
      </c>
      <c r="W318" s="216" t="s">
        <v>5993</v>
      </c>
      <c r="X318" s="216" t="s">
        <v>5993</v>
      </c>
      <c r="Y318" s="24" t="s">
        <v>6004</v>
      </c>
      <c r="Z318" s="24" t="s">
        <v>5964</v>
      </c>
      <c r="AA318" s="24" t="s">
        <v>5963</v>
      </c>
      <c r="AB318" s="24" t="s">
        <v>5976</v>
      </c>
      <c r="AC318" s="24" t="s">
        <v>5990</v>
      </c>
    </row>
    <row r="319" spans="1:29" s="169" customFormat="1">
      <c r="A319" s="24">
        <v>2330</v>
      </c>
      <c r="B319" s="24" t="s">
        <v>328</v>
      </c>
      <c r="C319" s="57">
        <v>590</v>
      </c>
      <c r="D319" s="57">
        <v>596</v>
      </c>
      <c r="E319" s="57">
        <v>579</v>
      </c>
      <c r="F319" s="57">
        <v>581</v>
      </c>
      <c r="G319" s="57">
        <v>582</v>
      </c>
      <c r="H319" s="57">
        <v>586</v>
      </c>
      <c r="I319" s="57">
        <v>551</v>
      </c>
      <c r="J319" s="57">
        <v>552</v>
      </c>
      <c r="K319" s="57">
        <v>560</v>
      </c>
      <c r="L319" s="57">
        <v>575</v>
      </c>
      <c r="M319" s="57">
        <v>559</v>
      </c>
      <c r="N319" s="57">
        <v>572</v>
      </c>
      <c r="O319" s="57">
        <v>58464</v>
      </c>
      <c r="P319" s="57">
        <v>178729</v>
      </c>
      <c r="Q319" s="57">
        <v>24.793199999999999</v>
      </c>
      <c r="R319" s="57">
        <v>41.197899999999997</v>
      </c>
      <c r="S319" s="57">
        <v>27.4663</v>
      </c>
      <c r="T319" s="57">
        <v>36.620699999999999</v>
      </c>
      <c r="U319" s="77">
        <v>0.54518293058205447</v>
      </c>
      <c r="V319" s="24" t="s">
        <v>6038</v>
      </c>
      <c r="W319" s="216" t="s">
        <v>6039</v>
      </c>
      <c r="X319" s="216" t="s">
        <v>5971</v>
      </c>
      <c r="Y319" s="24" t="s">
        <v>5984</v>
      </c>
      <c r="Z319" s="24" t="s">
        <v>5964</v>
      </c>
      <c r="AA319" s="24" t="s">
        <v>6016</v>
      </c>
      <c r="AB319" s="24" t="s">
        <v>5990</v>
      </c>
      <c r="AC319" s="24" t="s">
        <v>5965</v>
      </c>
    </row>
    <row r="320" spans="1:29" s="169" customFormat="1">
      <c r="A320" s="24">
        <v>2331</v>
      </c>
      <c r="B320" s="24" t="s">
        <v>329</v>
      </c>
      <c r="C320" s="57">
        <v>21.6</v>
      </c>
      <c r="D320" s="57">
        <v>21.6</v>
      </c>
      <c r="E320" s="57">
        <v>19.5</v>
      </c>
      <c r="F320" s="57">
        <v>19.95</v>
      </c>
      <c r="G320" s="57">
        <v>20</v>
      </c>
      <c r="H320" s="57">
        <v>20.350000000000001</v>
      </c>
      <c r="I320" s="57">
        <v>18.899999999999999</v>
      </c>
      <c r="J320" s="57">
        <v>19.7</v>
      </c>
      <c r="K320" s="57">
        <v>19.899999999999999</v>
      </c>
      <c r="L320" s="57">
        <v>22.3</v>
      </c>
      <c r="M320" s="57">
        <v>19.850000000000001</v>
      </c>
      <c r="N320" s="57">
        <v>21.9</v>
      </c>
      <c r="O320" s="57">
        <v>14014</v>
      </c>
      <c r="P320" s="57">
        <v>12687</v>
      </c>
      <c r="Q320" s="57">
        <v>16.632400000000001</v>
      </c>
      <c r="R320" s="57">
        <v>18.330200000000001</v>
      </c>
      <c r="S320" s="57">
        <v>30.696100000000001</v>
      </c>
      <c r="T320" s="57">
        <v>22.452200000000001</v>
      </c>
      <c r="U320" s="77">
        <v>1.8409920916423637</v>
      </c>
      <c r="V320" s="24" t="s">
        <v>6157</v>
      </c>
      <c r="W320" s="216" t="s">
        <v>6337</v>
      </c>
      <c r="X320" s="216" t="s">
        <v>6007</v>
      </c>
      <c r="Y320" s="24" t="s">
        <v>6024</v>
      </c>
      <c r="Z320" s="24" t="s">
        <v>5975</v>
      </c>
      <c r="AA320" s="24" t="s">
        <v>5982</v>
      </c>
      <c r="AB320" s="24" t="s">
        <v>5990</v>
      </c>
      <c r="AC320" s="24" t="s">
        <v>5979</v>
      </c>
    </row>
    <row r="321" spans="1:29" s="169" customFormat="1">
      <c r="A321" s="24">
        <v>2332</v>
      </c>
      <c r="B321" s="24" t="s">
        <v>330</v>
      </c>
      <c r="C321" s="57">
        <v>19.2</v>
      </c>
      <c r="D321" s="57">
        <v>19.25</v>
      </c>
      <c r="E321" s="57">
        <v>17.7</v>
      </c>
      <c r="F321" s="57">
        <v>17.7</v>
      </c>
      <c r="G321" s="57">
        <v>17.600000000000001</v>
      </c>
      <c r="H321" s="57">
        <v>17.600000000000001</v>
      </c>
      <c r="I321" s="57">
        <v>16.2</v>
      </c>
      <c r="J321" s="57">
        <v>16.45</v>
      </c>
      <c r="K321" s="57">
        <v>16.5</v>
      </c>
      <c r="L321" s="57">
        <v>17.3</v>
      </c>
      <c r="M321" s="57">
        <v>16.5</v>
      </c>
      <c r="N321" s="57">
        <v>17.149999999999999</v>
      </c>
      <c r="O321" s="57">
        <v>3806</v>
      </c>
      <c r="P321" s="57">
        <v>19989</v>
      </c>
      <c r="Q321" s="57">
        <v>23.73</v>
      </c>
      <c r="R321" s="57">
        <v>35.984000000000002</v>
      </c>
      <c r="S321" s="57">
        <v>22.153300000000002</v>
      </c>
      <c r="T321" s="57">
        <v>31.373799999999999</v>
      </c>
      <c r="U321" s="77">
        <v>0.31734120432904767</v>
      </c>
      <c r="V321" s="24" t="s">
        <v>6038</v>
      </c>
      <c r="W321" s="216" t="s">
        <v>5967</v>
      </c>
      <c r="X321" s="216" t="s">
        <v>6007</v>
      </c>
      <c r="Y321" s="24" t="s">
        <v>6004</v>
      </c>
      <c r="Z321" s="24" t="s">
        <v>6024</v>
      </c>
      <c r="AA321" s="24" t="s">
        <v>6013</v>
      </c>
      <c r="AB321" s="24" t="s">
        <v>5990</v>
      </c>
      <c r="AC321" s="24" t="s">
        <v>5979</v>
      </c>
    </row>
    <row r="322" spans="1:29" s="169" customFormat="1">
      <c r="A322" s="24">
        <v>2337</v>
      </c>
      <c r="B322" s="24" t="s">
        <v>331</v>
      </c>
      <c r="C322" s="57">
        <v>43.7</v>
      </c>
      <c r="D322" s="57">
        <v>43.9</v>
      </c>
      <c r="E322" s="57">
        <v>38.15</v>
      </c>
      <c r="F322" s="57">
        <v>38.200000000000003</v>
      </c>
      <c r="G322" s="57">
        <v>37.75</v>
      </c>
      <c r="H322" s="57">
        <v>39.75</v>
      </c>
      <c r="I322" s="57">
        <v>37.200000000000003</v>
      </c>
      <c r="J322" s="57">
        <v>37.75</v>
      </c>
      <c r="K322" s="57">
        <v>38.35</v>
      </c>
      <c r="L322" s="57">
        <v>39.35</v>
      </c>
      <c r="M322" s="57">
        <v>38.1</v>
      </c>
      <c r="N322" s="57">
        <v>38.6</v>
      </c>
      <c r="O322" s="57">
        <v>34339</v>
      </c>
      <c r="P322" s="57">
        <v>156659</v>
      </c>
      <c r="Q322" s="57">
        <v>24.325800000000001</v>
      </c>
      <c r="R322" s="57">
        <v>41.526899999999998</v>
      </c>
      <c r="S322" s="57">
        <v>20.5382</v>
      </c>
      <c r="T322" s="57">
        <v>34.5306</v>
      </c>
      <c r="U322" s="77">
        <v>0.3653263883126196</v>
      </c>
      <c r="V322" s="24" t="s">
        <v>6271</v>
      </c>
      <c r="W322" s="216" t="s">
        <v>5967</v>
      </c>
      <c r="X322" s="216" t="s">
        <v>6007</v>
      </c>
      <c r="Y322" s="24" t="s">
        <v>5964</v>
      </c>
      <c r="Z322" s="24" t="s">
        <v>6164</v>
      </c>
      <c r="AA322" s="24" t="s">
        <v>6240</v>
      </c>
      <c r="AB322" s="24" t="s">
        <v>5976</v>
      </c>
      <c r="AC322" s="24" t="s">
        <v>5990</v>
      </c>
    </row>
    <row r="323" spans="1:29" s="169" customFormat="1">
      <c r="A323" s="24">
        <v>2338</v>
      </c>
      <c r="B323" s="24" t="s">
        <v>332</v>
      </c>
      <c r="C323" s="57">
        <v>90.3</v>
      </c>
      <c r="D323" s="57">
        <v>90.5</v>
      </c>
      <c r="E323" s="57">
        <v>75.3</v>
      </c>
      <c r="F323" s="57">
        <v>75.3</v>
      </c>
      <c r="G323" s="57">
        <v>75</v>
      </c>
      <c r="H323" s="57">
        <v>77.900000000000006</v>
      </c>
      <c r="I323" s="57">
        <v>69.3</v>
      </c>
      <c r="J323" s="57">
        <v>74.7</v>
      </c>
      <c r="K323" s="57">
        <v>76.900000000000006</v>
      </c>
      <c r="L323" s="57">
        <v>85</v>
      </c>
      <c r="M323" s="57">
        <v>76.3</v>
      </c>
      <c r="N323" s="57">
        <v>83.5</v>
      </c>
      <c r="O323" s="57">
        <v>39010</v>
      </c>
      <c r="P323" s="57">
        <v>61995</v>
      </c>
      <c r="Q323" s="57">
        <v>30.6648</v>
      </c>
      <c r="R323" s="57">
        <v>50.627099999999999</v>
      </c>
      <c r="S323" s="57">
        <v>31.032299999999999</v>
      </c>
      <c r="T323" s="57">
        <v>44.095500000000001</v>
      </c>
      <c r="U323" s="77">
        <v>1.0487404898244481</v>
      </c>
      <c r="V323" s="24" t="s">
        <v>6456</v>
      </c>
      <c r="W323" s="216" t="s">
        <v>6039</v>
      </c>
      <c r="X323" s="216" t="s">
        <v>5971</v>
      </c>
      <c r="Y323" s="24" t="s">
        <v>6004</v>
      </c>
      <c r="Z323" s="24" t="s">
        <v>5994</v>
      </c>
      <c r="AA323" s="24" t="s">
        <v>5982</v>
      </c>
      <c r="AB323" s="24" t="s">
        <v>5990</v>
      </c>
      <c r="AC323" s="24" t="s">
        <v>5965</v>
      </c>
    </row>
    <row r="324" spans="1:29" s="169" customFormat="1">
      <c r="A324" s="24">
        <v>2340</v>
      </c>
      <c r="B324" s="24" t="s">
        <v>333</v>
      </c>
      <c r="C324" s="57">
        <v>34.25</v>
      </c>
      <c r="D324" s="57">
        <v>34.5</v>
      </c>
      <c r="E324" s="57">
        <v>30.9</v>
      </c>
      <c r="F324" s="57">
        <v>30.9</v>
      </c>
      <c r="G324" s="57">
        <v>31.2</v>
      </c>
      <c r="H324" s="57">
        <v>32.1</v>
      </c>
      <c r="I324" s="57">
        <v>29.25</v>
      </c>
      <c r="J324" s="57">
        <v>30.8</v>
      </c>
      <c r="K324" s="57">
        <v>31.8</v>
      </c>
      <c r="L324" s="57">
        <v>32.65</v>
      </c>
      <c r="M324" s="57">
        <v>31.55</v>
      </c>
      <c r="N324" s="57">
        <v>32.1</v>
      </c>
      <c r="O324" s="57">
        <v>12022</v>
      </c>
      <c r="P324" s="57">
        <v>42319</v>
      </c>
      <c r="Q324" s="57"/>
      <c r="R324" s="57"/>
      <c r="S324" s="57"/>
      <c r="T324" s="57"/>
      <c r="U324" s="77">
        <v>0.47346739447214409</v>
      </c>
      <c r="V324" s="24" t="s">
        <v>6581</v>
      </c>
      <c r="W324" s="216" t="s">
        <v>5993</v>
      </c>
      <c r="X324" s="216" t="s">
        <v>5993</v>
      </c>
      <c r="Y324" s="24" t="s">
        <v>6004</v>
      </c>
      <c r="Z324" s="24" t="s">
        <v>5994</v>
      </c>
      <c r="AA324" s="24" t="s">
        <v>6016</v>
      </c>
      <c r="AB324" s="24" t="s">
        <v>5970</v>
      </c>
      <c r="AC324" s="24" t="s">
        <v>5990</v>
      </c>
    </row>
    <row r="325" spans="1:29" s="169" customFormat="1">
      <c r="A325" s="24">
        <v>2342</v>
      </c>
      <c r="B325" s="24" t="s">
        <v>334</v>
      </c>
      <c r="C325" s="57">
        <v>46.3</v>
      </c>
      <c r="D325" s="57">
        <v>47.35</v>
      </c>
      <c r="E325" s="57">
        <v>42.05</v>
      </c>
      <c r="F325" s="57">
        <v>42.9</v>
      </c>
      <c r="G325" s="57">
        <v>42.4</v>
      </c>
      <c r="H325" s="57">
        <v>42.9</v>
      </c>
      <c r="I325" s="57">
        <v>37.950000000000003</v>
      </c>
      <c r="J325" s="57">
        <v>40.4</v>
      </c>
      <c r="K325" s="57">
        <v>41.5</v>
      </c>
      <c r="L325" s="57">
        <v>45.45</v>
      </c>
      <c r="M325" s="57">
        <v>41.35</v>
      </c>
      <c r="N325" s="57">
        <v>45.45</v>
      </c>
      <c r="O325" s="57">
        <v>10524</v>
      </c>
      <c r="P325" s="57">
        <v>15513</v>
      </c>
      <c r="Q325" s="57">
        <v>49.826900000000002</v>
      </c>
      <c r="R325" s="57">
        <v>58.757899999999999</v>
      </c>
      <c r="S325" s="57">
        <v>50.006900000000002</v>
      </c>
      <c r="T325" s="57">
        <v>55.840899999999998</v>
      </c>
      <c r="U325" s="77">
        <v>1.1306646038806163</v>
      </c>
      <c r="V325" s="24" t="s">
        <v>6157</v>
      </c>
      <c r="W325" s="216" t="s">
        <v>6039</v>
      </c>
      <c r="X325" s="216" t="s">
        <v>5961</v>
      </c>
      <c r="Y325" s="24" t="s">
        <v>5964</v>
      </c>
      <c r="Z325" s="24" t="s">
        <v>5964</v>
      </c>
      <c r="AA325" s="24" t="s">
        <v>6045</v>
      </c>
      <c r="AB325" s="24" t="s">
        <v>5979</v>
      </c>
      <c r="AC325" s="24" t="s">
        <v>5979</v>
      </c>
    </row>
    <row r="326" spans="1:29" s="169" customFormat="1">
      <c r="A326" s="24">
        <v>2344</v>
      </c>
      <c r="B326" s="24" t="s">
        <v>335</v>
      </c>
      <c r="C326" s="57">
        <v>34</v>
      </c>
      <c r="D326" s="57">
        <v>34.65</v>
      </c>
      <c r="E326" s="57">
        <v>28.5</v>
      </c>
      <c r="F326" s="57">
        <v>28.5</v>
      </c>
      <c r="G326" s="57">
        <v>28.5</v>
      </c>
      <c r="H326" s="57">
        <v>30.1</v>
      </c>
      <c r="I326" s="57">
        <v>28.35</v>
      </c>
      <c r="J326" s="57">
        <v>28.4</v>
      </c>
      <c r="K326" s="57">
        <v>28.9</v>
      </c>
      <c r="L326" s="57">
        <v>30.15</v>
      </c>
      <c r="M326" s="57">
        <v>28.85</v>
      </c>
      <c r="N326" s="57">
        <v>28.9</v>
      </c>
      <c r="O326" s="57">
        <v>78131</v>
      </c>
      <c r="P326" s="57">
        <v>302878</v>
      </c>
      <c r="Q326" s="57">
        <v>23.891100000000002</v>
      </c>
      <c r="R326" s="57">
        <v>43.304299999999998</v>
      </c>
      <c r="S326" s="57">
        <v>17.733699999999999</v>
      </c>
      <c r="T326" s="57">
        <v>34.780700000000003</v>
      </c>
      <c r="U326" s="77">
        <v>0.42993658612818808</v>
      </c>
      <c r="V326" s="24" t="s">
        <v>6582</v>
      </c>
      <c r="W326" s="216" t="s">
        <v>5967</v>
      </c>
      <c r="X326" s="216" t="s">
        <v>6007</v>
      </c>
      <c r="Y326" s="24" t="s">
        <v>6004</v>
      </c>
      <c r="Z326" s="24" t="s">
        <v>5978</v>
      </c>
      <c r="AA326" s="24" t="s">
        <v>6164</v>
      </c>
      <c r="AB326" s="24" t="s">
        <v>6159</v>
      </c>
      <c r="AC326" s="24" t="s">
        <v>5979</v>
      </c>
    </row>
    <row r="327" spans="1:29" s="169" customFormat="1">
      <c r="A327" s="24">
        <v>2345</v>
      </c>
      <c r="B327" s="24" t="s">
        <v>336</v>
      </c>
      <c r="C327" s="57">
        <v>323</v>
      </c>
      <c r="D327" s="57">
        <v>331.5</v>
      </c>
      <c r="E327" s="57">
        <v>297</v>
      </c>
      <c r="F327" s="57">
        <v>297</v>
      </c>
      <c r="G327" s="57">
        <v>273</v>
      </c>
      <c r="H327" s="57">
        <v>290.5</v>
      </c>
      <c r="I327" s="57">
        <v>262</v>
      </c>
      <c r="J327" s="57">
        <v>284.5</v>
      </c>
      <c r="K327" s="57">
        <v>287</v>
      </c>
      <c r="L327" s="57">
        <v>299</v>
      </c>
      <c r="M327" s="57">
        <v>284</v>
      </c>
      <c r="N327" s="57">
        <v>296</v>
      </c>
      <c r="O327" s="57">
        <v>4061</v>
      </c>
      <c r="P327" s="57">
        <v>24587</v>
      </c>
      <c r="Q327" s="57">
        <v>43.882399999999997</v>
      </c>
      <c r="R327" s="57">
        <v>60.085900000000002</v>
      </c>
      <c r="S327" s="57">
        <v>41.573700000000002</v>
      </c>
      <c r="T327" s="57">
        <v>53.915199999999999</v>
      </c>
      <c r="U327" s="77">
        <v>0.27528097504101084</v>
      </c>
      <c r="V327" s="24" t="s">
        <v>6162</v>
      </c>
      <c r="W327" s="216" t="s">
        <v>5967</v>
      </c>
      <c r="X327" s="216" t="s">
        <v>5961</v>
      </c>
      <c r="Y327" s="24" t="s">
        <v>6004</v>
      </c>
      <c r="Z327" s="24" t="s">
        <v>5982</v>
      </c>
      <c r="AA327" s="24" t="s">
        <v>6010</v>
      </c>
      <c r="AB327" s="24" t="s">
        <v>5990</v>
      </c>
      <c r="AC327" s="24" t="s">
        <v>5990</v>
      </c>
    </row>
    <row r="328" spans="1:29" s="169" customFormat="1">
      <c r="A328" s="24">
        <v>2347</v>
      </c>
      <c r="B328" s="24" t="s">
        <v>337</v>
      </c>
      <c r="C328" s="57">
        <v>53.6</v>
      </c>
      <c r="D328" s="57">
        <v>54.3</v>
      </c>
      <c r="E328" s="57">
        <v>52.3</v>
      </c>
      <c r="F328" s="57">
        <v>53.9</v>
      </c>
      <c r="G328" s="57">
        <v>53.5</v>
      </c>
      <c r="H328" s="57">
        <v>53.7</v>
      </c>
      <c r="I328" s="57">
        <v>50.5</v>
      </c>
      <c r="J328" s="57">
        <v>50.8</v>
      </c>
      <c r="K328" s="57">
        <v>51.5</v>
      </c>
      <c r="L328" s="57">
        <v>52.1</v>
      </c>
      <c r="M328" s="57">
        <v>51.1</v>
      </c>
      <c r="N328" s="57">
        <v>52.1</v>
      </c>
      <c r="O328" s="57">
        <v>4279</v>
      </c>
      <c r="P328" s="57">
        <v>23501</v>
      </c>
      <c r="Q328" s="57">
        <v>40.836799999999997</v>
      </c>
      <c r="R328" s="57">
        <v>36.786700000000003</v>
      </c>
      <c r="S328" s="57">
        <v>41.7545</v>
      </c>
      <c r="T328" s="57">
        <v>38.442599999999999</v>
      </c>
      <c r="U328" s="77">
        <v>0.303462264017134</v>
      </c>
      <c r="V328" s="24" t="s">
        <v>6038</v>
      </c>
      <c r="W328" s="216" t="s">
        <v>6009</v>
      </c>
      <c r="X328" s="216" t="s">
        <v>5971</v>
      </c>
      <c r="Y328" s="24" t="s">
        <v>5972</v>
      </c>
      <c r="Z328" s="24" t="s">
        <v>5964</v>
      </c>
      <c r="AA328" s="24" t="s">
        <v>6126</v>
      </c>
      <c r="AB328" s="24" t="s">
        <v>5979</v>
      </c>
      <c r="AC328" s="24" t="s">
        <v>5986</v>
      </c>
    </row>
    <row r="329" spans="1:29" s="169" customFormat="1">
      <c r="A329" s="24">
        <v>2348</v>
      </c>
      <c r="B329" s="24" t="s">
        <v>338</v>
      </c>
      <c r="C329" s="57">
        <v>93.7</v>
      </c>
      <c r="D329" s="57">
        <v>94.2</v>
      </c>
      <c r="E329" s="57">
        <v>91.2</v>
      </c>
      <c r="F329" s="57">
        <v>91.5</v>
      </c>
      <c r="G329" s="57">
        <v>92.2</v>
      </c>
      <c r="H329" s="57">
        <v>92.8</v>
      </c>
      <c r="I329" s="57">
        <v>88.1</v>
      </c>
      <c r="J329" s="57">
        <v>88.1</v>
      </c>
      <c r="K329" s="57">
        <v>88.6</v>
      </c>
      <c r="L329" s="57">
        <v>90.3</v>
      </c>
      <c r="M329" s="57">
        <v>88.6</v>
      </c>
      <c r="N329" s="57">
        <v>90</v>
      </c>
      <c r="O329" s="57">
        <v>288</v>
      </c>
      <c r="P329" s="57">
        <v>1056</v>
      </c>
      <c r="Q329" s="57">
        <v>18.381399999999999</v>
      </c>
      <c r="R329" s="57">
        <v>33.961199999999998</v>
      </c>
      <c r="S329" s="57">
        <v>15.0816</v>
      </c>
      <c r="T329" s="57">
        <v>27.667999999999999</v>
      </c>
      <c r="U329" s="77">
        <v>0.45454545454545453</v>
      </c>
      <c r="V329" s="24" t="s">
        <v>6038</v>
      </c>
      <c r="W329" s="216" t="s">
        <v>5967</v>
      </c>
      <c r="X329" s="216" t="s">
        <v>6007</v>
      </c>
      <c r="Y329" s="24" t="s">
        <v>5962</v>
      </c>
      <c r="Z329" s="24" t="s">
        <v>6004</v>
      </c>
      <c r="AA329" s="24" t="s">
        <v>6055</v>
      </c>
      <c r="AB329" s="24" t="s">
        <v>5990</v>
      </c>
      <c r="AC329" s="24" t="s">
        <v>5979</v>
      </c>
    </row>
    <row r="330" spans="1:29" s="169" customFormat="1">
      <c r="A330" s="24">
        <v>2349</v>
      </c>
      <c r="B330" s="24" t="s">
        <v>339</v>
      </c>
      <c r="C330" s="57">
        <v>12.2</v>
      </c>
      <c r="D330" s="57">
        <v>12.2</v>
      </c>
      <c r="E330" s="57">
        <v>9.8800000000000008</v>
      </c>
      <c r="F330" s="57">
        <v>9.91</v>
      </c>
      <c r="G330" s="57">
        <v>9.8699999999999992</v>
      </c>
      <c r="H330" s="57">
        <v>9.8699999999999992</v>
      </c>
      <c r="I330" s="57">
        <v>9.3800000000000008</v>
      </c>
      <c r="J330" s="57">
        <v>9.43</v>
      </c>
      <c r="K330" s="57">
        <v>9.5299999999999994</v>
      </c>
      <c r="L330" s="57">
        <v>9.67</v>
      </c>
      <c r="M330" s="57">
        <v>9.4600000000000009</v>
      </c>
      <c r="N330" s="57">
        <v>9.59</v>
      </c>
      <c r="O330" s="57">
        <v>5622</v>
      </c>
      <c r="P330" s="57">
        <v>15648</v>
      </c>
      <c r="Q330" s="57"/>
      <c r="R330" s="57"/>
      <c r="S330" s="57"/>
      <c r="T330" s="57"/>
      <c r="U330" s="77">
        <v>0.59879856850715751</v>
      </c>
      <c r="V330" s="24" t="s">
        <v>6123</v>
      </c>
      <c r="W330" s="216" t="s">
        <v>5993</v>
      </c>
      <c r="X330" s="216" t="s">
        <v>5993</v>
      </c>
      <c r="Y330" s="24" t="s">
        <v>6024</v>
      </c>
      <c r="Z330" s="24" t="s">
        <v>6024</v>
      </c>
      <c r="AA330" s="24" t="s">
        <v>6218</v>
      </c>
      <c r="AB330" s="24" t="s">
        <v>5986</v>
      </c>
      <c r="AC330" s="24" t="s">
        <v>5991</v>
      </c>
    </row>
    <row r="331" spans="1:29" s="169" customFormat="1">
      <c r="A331" s="24">
        <v>2351</v>
      </c>
      <c r="B331" s="24" t="s">
        <v>340</v>
      </c>
      <c r="C331" s="57">
        <v>149.5</v>
      </c>
      <c r="D331" s="57">
        <v>159.5</v>
      </c>
      <c r="E331" s="57">
        <v>133</v>
      </c>
      <c r="F331" s="57">
        <v>138</v>
      </c>
      <c r="G331" s="57">
        <v>132</v>
      </c>
      <c r="H331" s="57">
        <v>145</v>
      </c>
      <c r="I331" s="57">
        <v>118.5</v>
      </c>
      <c r="J331" s="57">
        <v>139</v>
      </c>
      <c r="K331" s="57">
        <v>141</v>
      </c>
      <c r="L331" s="57">
        <v>153.5</v>
      </c>
      <c r="M331" s="57">
        <v>140</v>
      </c>
      <c r="N331" s="57">
        <v>152.5</v>
      </c>
      <c r="O331" s="57">
        <v>15995</v>
      </c>
      <c r="P331" s="57">
        <v>30163</v>
      </c>
      <c r="Q331" s="57">
        <v>71.401300000000006</v>
      </c>
      <c r="R331" s="57">
        <v>77.013400000000004</v>
      </c>
      <c r="S331" s="57">
        <v>75.051900000000003</v>
      </c>
      <c r="T331" s="57">
        <v>76.3596</v>
      </c>
      <c r="U331" s="77">
        <v>0.88380908176684458</v>
      </c>
      <c r="V331" s="24" t="s">
        <v>6490</v>
      </c>
      <c r="W331" s="216" t="s">
        <v>6039</v>
      </c>
      <c r="X331" s="216" t="s">
        <v>5989</v>
      </c>
      <c r="Y331" s="24" t="s">
        <v>5964</v>
      </c>
      <c r="Z331" s="24" t="s">
        <v>6075</v>
      </c>
      <c r="AA331" s="24" t="s">
        <v>5982</v>
      </c>
      <c r="AB331" s="24" t="s">
        <v>5965</v>
      </c>
      <c r="AC331" s="24" t="s">
        <v>5965</v>
      </c>
    </row>
    <row r="332" spans="1:29" s="169" customFormat="1">
      <c r="A332" s="24">
        <v>2352</v>
      </c>
      <c r="B332" s="24" t="s">
        <v>341</v>
      </c>
      <c r="C332" s="57">
        <v>30.25</v>
      </c>
      <c r="D332" s="57">
        <v>31.65</v>
      </c>
      <c r="E332" s="57">
        <v>29.1</v>
      </c>
      <c r="F332" s="57">
        <v>30.75</v>
      </c>
      <c r="G332" s="57">
        <v>30.55</v>
      </c>
      <c r="H332" s="57">
        <v>30.9</v>
      </c>
      <c r="I332" s="57">
        <v>28.1</v>
      </c>
      <c r="J332" s="57">
        <v>28.8</v>
      </c>
      <c r="K332" s="57">
        <v>29.3</v>
      </c>
      <c r="L332" s="57">
        <v>29.5</v>
      </c>
      <c r="M332" s="57">
        <v>29</v>
      </c>
      <c r="N332" s="57">
        <v>29.05</v>
      </c>
      <c r="O332" s="57">
        <v>9461</v>
      </c>
      <c r="P332" s="57">
        <v>51728</v>
      </c>
      <c r="Q332" s="57">
        <v>31.575500000000002</v>
      </c>
      <c r="R332" s="57">
        <v>38.3521</v>
      </c>
      <c r="S332" s="57">
        <v>27.383700000000001</v>
      </c>
      <c r="T332" s="57">
        <v>34.695999999999998</v>
      </c>
      <c r="U332" s="77">
        <v>0.30483168367872976</v>
      </c>
      <c r="V332" s="24" t="s">
        <v>6536</v>
      </c>
      <c r="W332" s="216" t="s">
        <v>5967</v>
      </c>
      <c r="X332" s="216" t="s">
        <v>5971</v>
      </c>
      <c r="Y332" s="24" t="s">
        <v>6022</v>
      </c>
      <c r="Z332" s="24" t="s">
        <v>5964</v>
      </c>
      <c r="AA332" s="24" t="s">
        <v>5984</v>
      </c>
      <c r="AB332" s="24" t="s">
        <v>5986</v>
      </c>
      <c r="AC332" s="24" t="s">
        <v>5965</v>
      </c>
    </row>
    <row r="333" spans="1:29" s="169" customFormat="1">
      <c r="A333" s="24">
        <v>2353</v>
      </c>
      <c r="B333" s="24" t="s">
        <v>342</v>
      </c>
      <c r="C333" s="57">
        <v>27.45</v>
      </c>
      <c r="D333" s="57">
        <v>27.45</v>
      </c>
      <c r="E333" s="57">
        <v>25</v>
      </c>
      <c r="F333" s="57">
        <v>25.05</v>
      </c>
      <c r="G333" s="57">
        <v>25</v>
      </c>
      <c r="H333" s="57">
        <v>25.65</v>
      </c>
      <c r="I333" s="57">
        <v>24.2</v>
      </c>
      <c r="J333" s="57">
        <v>24.35</v>
      </c>
      <c r="K333" s="57">
        <v>24.7</v>
      </c>
      <c r="L333" s="57">
        <v>25.05</v>
      </c>
      <c r="M333" s="57">
        <v>24.6</v>
      </c>
      <c r="N333" s="57">
        <v>24.8</v>
      </c>
      <c r="O333" s="57">
        <v>17860</v>
      </c>
      <c r="P333" s="57">
        <v>112563</v>
      </c>
      <c r="Q333" s="57">
        <v>7.5929000000000002</v>
      </c>
      <c r="R333" s="57">
        <v>14.82</v>
      </c>
      <c r="S333" s="57">
        <v>7.8015999999999996</v>
      </c>
      <c r="T333" s="57">
        <v>12.480600000000001</v>
      </c>
      <c r="U333" s="77">
        <v>0.26444450367053707</v>
      </c>
      <c r="V333" s="24" t="s">
        <v>6123</v>
      </c>
      <c r="W333" s="216" t="s">
        <v>6039</v>
      </c>
      <c r="X333" s="216" t="s">
        <v>6047</v>
      </c>
      <c r="Y333" s="24" t="s">
        <v>6024</v>
      </c>
      <c r="Z333" s="24" t="s">
        <v>5962</v>
      </c>
      <c r="AA333" s="24" t="s">
        <v>6499</v>
      </c>
      <c r="AB333" s="24" t="s">
        <v>5976</v>
      </c>
      <c r="AC333" s="24" t="s">
        <v>5990</v>
      </c>
    </row>
    <row r="334" spans="1:29" s="169" customFormat="1">
      <c r="A334" s="24">
        <v>2354</v>
      </c>
      <c r="B334" s="24" t="s">
        <v>343</v>
      </c>
      <c r="C334" s="57">
        <v>63.6</v>
      </c>
      <c r="D334" s="57">
        <v>64.599999999999994</v>
      </c>
      <c r="E334" s="57">
        <v>62</v>
      </c>
      <c r="F334" s="57">
        <v>64</v>
      </c>
      <c r="G334" s="57">
        <v>64</v>
      </c>
      <c r="H334" s="57">
        <v>67.2</v>
      </c>
      <c r="I334" s="57">
        <v>63.1</v>
      </c>
      <c r="J334" s="57">
        <v>65.900000000000006</v>
      </c>
      <c r="K334" s="57">
        <v>66.8</v>
      </c>
      <c r="L334" s="57">
        <v>67.599999999999994</v>
      </c>
      <c r="M334" s="57">
        <v>65.5</v>
      </c>
      <c r="N334" s="57">
        <v>65.7</v>
      </c>
      <c r="O334" s="57">
        <v>21931</v>
      </c>
      <c r="P334" s="57">
        <v>49466</v>
      </c>
      <c r="Q334" s="57">
        <v>51.098399999999998</v>
      </c>
      <c r="R334" s="57">
        <v>45.581200000000003</v>
      </c>
      <c r="S334" s="57">
        <v>57.345999999999997</v>
      </c>
      <c r="T334" s="57">
        <v>49.502800000000001</v>
      </c>
      <c r="U334" s="77">
        <v>0.73892505289828703</v>
      </c>
      <c r="V334" s="24" t="s">
        <v>6536</v>
      </c>
      <c r="W334" s="216" t="s">
        <v>6009</v>
      </c>
      <c r="X334" s="216" t="s">
        <v>5961</v>
      </c>
      <c r="Y334" s="24" t="s">
        <v>6075</v>
      </c>
      <c r="Z334" s="24" t="s">
        <v>6010</v>
      </c>
      <c r="AA334" s="24" t="s">
        <v>5984</v>
      </c>
      <c r="AB334" s="24" t="s">
        <v>5986</v>
      </c>
      <c r="AC334" s="24" t="s">
        <v>5965</v>
      </c>
    </row>
    <row r="335" spans="1:29" s="169" customFormat="1">
      <c r="A335" s="24">
        <v>2355</v>
      </c>
      <c r="B335" s="24" t="s">
        <v>344</v>
      </c>
      <c r="C335" s="57">
        <v>32.1</v>
      </c>
      <c r="D335" s="57">
        <v>32.6</v>
      </c>
      <c r="E335" s="57">
        <v>30.4</v>
      </c>
      <c r="F335" s="57">
        <v>32.15</v>
      </c>
      <c r="G335" s="57">
        <v>31.8</v>
      </c>
      <c r="H335" s="57">
        <v>31.9</v>
      </c>
      <c r="I335" s="57">
        <v>29.4</v>
      </c>
      <c r="J335" s="57">
        <v>29.8</v>
      </c>
      <c r="K335" s="57">
        <v>30.05</v>
      </c>
      <c r="L335" s="57">
        <v>31.35</v>
      </c>
      <c r="M335" s="57">
        <v>30.05</v>
      </c>
      <c r="N335" s="57">
        <v>30.6</v>
      </c>
      <c r="O335" s="57">
        <v>1734</v>
      </c>
      <c r="P335" s="57">
        <v>6781</v>
      </c>
      <c r="Q335" s="57">
        <v>38.723199999999999</v>
      </c>
      <c r="R335" s="57">
        <v>54.5212</v>
      </c>
      <c r="S335" s="57">
        <v>32.0655</v>
      </c>
      <c r="T335" s="57">
        <v>47.036000000000001</v>
      </c>
      <c r="U335" s="77">
        <v>0.42619082731160596</v>
      </c>
      <c r="V335" s="24" t="s">
        <v>6038</v>
      </c>
      <c r="W335" s="216" t="s">
        <v>5967</v>
      </c>
      <c r="X335" s="216" t="s">
        <v>5971</v>
      </c>
      <c r="Y335" s="24" t="s">
        <v>5972</v>
      </c>
      <c r="Z335" s="24" t="s">
        <v>5964</v>
      </c>
      <c r="AA335" s="24" t="s">
        <v>6055</v>
      </c>
      <c r="AB335" s="24" t="s">
        <v>5976</v>
      </c>
      <c r="AC335" s="24" t="s">
        <v>5979</v>
      </c>
    </row>
    <row r="336" spans="1:29" s="169" customFormat="1">
      <c r="A336" s="24">
        <v>2356</v>
      </c>
      <c r="B336" s="24" t="s">
        <v>345</v>
      </c>
      <c r="C336" s="57">
        <v>23.7</v>
      </c>
      <c r="D336" s="57">
        <v>23.9</v>
      </c>
      <c r="E336" s="57">
        <v>23.1</v>
      </c>
      <c r="F336" s="57">
        <v>23.75</v>
      </c>
      <c r="G336" s="57">
        <v>23.7</v>
      </c>
      <c r="H336" s="57">
        <v>23.95</v>
      </c>
      <c r="I336" s="57">
        <v>23.4</v>
      </c>
      <c r="J336" s="57">
        <v>23.9</v>
      </c>
      <c r="K336" s="57">
        <v>24</v>
      </c>
      <c r="L336" s="57">
        <v>24.4</v>
      </c>
      <c r="M336" s="57">
        <v>23.95</v>
      </c>
      <c r="N336" s="57">
        <v>24.3</v>
      </c>
      <c r="O336" s="57">
        <v>16996</v>
      </c>
      <c r="P336" s="57">
        <v>50492</v>
      </c>
      <c r="Q336" s="57">
        <v>18.104299999999999</v>
      </c>
      <c r="R336" s="57">
        <v>25.403700000000001</v>
      </c>
      <c r="S336" s="57">
        <v>20.958500000000001</v>
      </c>
      <c r="T336" s="57">
        <v>23.922000000000001</v>
      </c>
      <c r="U336" s="77">
        <v>0.56101296575034987</v>
      </c>
      <c r="V336" s="24" t="s">
        <v>6583</v>
      </c>
      <c r="W336" s="216" t="s">
        <v>6039</v>
      </c>
      <c r="X336" s="216" t="s">
        <v>6007</v>
      </c>
      <c r="Y336" s="24" t="s">
        <v>6124</v>
      </c>
      <c r="Z336" s="24" t="s">
        <v>6016</v>
      </c>
      <c r="AA336" s="24" t="s">
        <v>6016</v>
      </c>
      <c r="AB336" s="24" t="s">
        <v>5990</v>
      </c>
      <c r="AC336" s="24" t="s">
        <v>5965</v>
      </c>
    </row>
    <row r="337" spans="1:29" s="169" customFormat="1">
      <c r="A337" s="24">
        <v>2357</v>
      </c>
      <c r="B337" s="24" t="s">
        <v>346</v>
      </c>
      <c r="C337" s="57">
        <v>324</v>
      </c>
      <c r="D337" s="57">
        <v>329.5</v>
      </c>
      <c r="E337" s="57">
        <v>316.5</v>
      </c>
      <c r="F337" s="57">
        <v>316.5</v>
      </c>
      <c r="G337" s="57">
        <v>318</v>
      </c>
      <c r="H337" s="57">
        <v>321</v>
      </c>
      <c r="I337" s="57">
        <v>307</v>
      </c>
      <c r="J337" s="57">
        <v>312</v>
      </c>
      <c r="K337" s="57">
        <v>316</v>
      </c>
      <c r="L337" s="57">
        <v>319.5</v>
      </c>
      <c r="M337" s="57">
        <v>314.5</v>
      </c>
      <c r="N337" s="57">
        <v>315</v>
      </c>
      <c r="O337" s="57">
        <v>3592</v>
      </c>
      <c r="P337" s="57">
        <v>19008</v>
      </c>
      <c r="Q337" s="57">
        <v>10.4741</v>
      </c>
      <c r="R337" s="57">
        <v>18.232099999999999</v>
      </c>
      <c r="S337" s="57">
        <v>10.514799999999999</v>
      </c>
      <c r="T337" s="57">
        <v>15.659700000000001</v>
      </c>
      <c r="U337" s="77">
        <v>0.31495510662177328</v>
      </c>
      <c r="V337" s="24" t="s">
        <v>6584</v>
      </c>
      <c r="W337" s="216" t="s">
        <v>6039</v>
      </c>
      <c r="X337" s="216" t="s">
        <v>6047</v>
      </c>
      <c r="Y337" s="24" t="s">
        <v>6336</v>
      </c>
      <c r="Z337" s="24" t="s">
        <v>5984</v>
      </c>
      <c r="AA337" s="24" t="s">
        <v>6480</v>
      </c>
      <c r="AB337" s="24" t="s">
        <v>5996</v>
      </c>
      <c r="AC337" s="24" t="s">
        <v>5965</v>
      </c>
    </row>
    <row r="338" spans="1:29" s="169" customFormat="1">
      <c r="A338" s="24">
        <v>2358</v>
      </c>
      <c r="B338" s="24" t="s">
        <v>347</v>
      </c>
      <c r="C338" s="57">
        <v>22.5</v>
      </c>
      <c r="D338" s="57">
        <v>22.5</v>
      </c>
      <c r="E338" s="57">
        <v>19.7</v>
      </c>
      <c r="F338" s="57">
        <v>20.7</v>
      </c>
      <c r="G338" s="57">
        <v>20.5</v>
      </c>
      <c r="H338" s="57">
        <v>20.95</v>
      </c>
      <c r="I338" s="57">
        <v>18.7</v>
      </c>
      <c r="J338" s="57">
        <v>19.600000000000001</v>
      </c>
      <c r="K338" s="57">
        <v>20.100000000000001</v>
      </c>
      <c r="L338" s="57">
        <v>21.95</v>
      </c>
      <c r="M338" s="57">
        <v>19.95</v>
      </c>
      <c r="N338" s="57">
        <v>21.05</v>
      </c>
      <c r="O338" s="57">
        <v>5651</v>
      </c>
      <c r="P338" s="57">
        <v>11000</v>
      </c>
      <c r="Q338" s="57">
        <v>65.901700000000005</v>
      </c>
      <c r="R338" s="57">
        <v>68.692599999999999</v>
      </c>
      <c r="S338" s="57">
        <v>64.728099999999998</v>
      </c>
      <c r="T338" s="57">
        <v>67.371099999999998</v>
      </c>
      <c r="U338" s="77">
        <v>0.8562121212121212</v>
      </c>
      <c r="V338" s="24" t="s">
        <v>6157</v>
      </c>
      <c r="W338" s="216" t="s">
        <v>5967</v>
      </c>
      <c r="X338" s="216" t="s">
        <v>5961</v>
      </c>
      <c r="Y338" s="24" t="s">
        <v>6024</v>
      </c>
      <c r="Z338" s="24" t="s">
        <v>5964</v>
      </c>
      <c r="AA338" s="24" t="s">
        <v>5982</v>
      </c>
      <c r="AB338" s="24" t="s">
        <v>5986</v>
      </c>
      <c r="AC338" s="24" t="s">
        <v>5965</v>
      </c>
    </row>
    <row r="339" spans="1:29" s="169" customFormat="1">
      <c r="A339" s="24">
        <v>2359</v>
      </c>
      <c r="B339" s="24" t="s">
        <v>348</v>
      </c>
      <c r="C339" s="57">
        <v>17.899999999999999</v>
      </c>
      <c r="D339" s="57">
        <v>17.95</v>
      </c>
      <c r="E339" s="57">
        <v>17.25</v>
      </c>
      <c r="F339" s="57">
        <v>17.350000000000001</v>
      </c>
      <c r="G339" s="57">
        <v>17.7</v>
      </c>
      <c r="H339" s="57">
        <v>17.7</v>
      </c>
      <c r="I339" s="57">
        <v>16.7</v>
      </c>
      <c r="J339" s="57">
        <v>16.850000000000001</v>
      </c>
      <c r="K339" s="57">
        <v>16.850000000000001</v>
      </c>
      <c r="L339" s="57">
        <v>17.55</v>
      </c>
      <c r="M339" s="57">
        <v>16.8</v>
      </c>
      <c r="N339" s="57">
        <v>17.2</v>
      </c>
      <c r="O339" s="57">
        <v>1025</v>
      </c>
      <c r="P339" s="57">
        <v>1965</v>
      </c>
      <c r="Q339" s="57">
        <v>30.563600000000001</v>
      </c>
      <c r="R339" s="57">
        <v>41.057299999999998</v>
      </c>
      <c r="S339" s="57">
        <v>27.427</v>
      </c>
      <c r="T339" s="57">
        <v>36.5139</v>
      </c>
      <c r="U339" s="77">
        <v>0.86938083121289234</v>
      </c>
      <c r="V339" s="24" t="s">
        <v>6376</v>
      </c>
      <c r="W339" s="216" t="s">
        <v>5967</v>
      </c>
      <c r="X339" s="216" t="s">
        <v>5971</v>
      </c>
      <c r="Y339" s="24" t="s">
        <v>5962</v>
      </c>
      <c r="Z339" s="24" t="s">
        <v>6024</v>
      </c>
      <c r="AA339" s="24" t="s">
        <v>6016</v>
      </c>
      <c r="AB339" s="24" t="s">
        <v>5970</v>
      </c>
      <c r="AC339" s="24" t="s">
        <v>5965</v>
      </c>
    </row>
    <row r="340" spans="1:29" s="169" customFormat="1">
      <c r="A340" s="24">
        <v>2360</v>
      </c>
      <c r="B340" s="24" t="s">
        <v>349</v>
      </c>
      <c r="C340" s="57">
        <v>186</v>
      </c>
      <c r="D340" s="57">
        <v>187.5</v>
      </c>
      <c r="E340" s="57">
        <v>174</v>
      </c>
      <c r="F340" s="57">
        <v>179</v>
      </c>
      <c r="G340" s="57">
        <v>178</v>
      </c>
      <c r="H340" s="57">
        <v>182.5</v>
      </c>
      <c r="I340" s="57">
        <v>175</v>
      </c>
      <c r="J340" s="57">
        <v>177.5</v>
      </c>
      <c r="K340" s="57">
        <v>179.5</v>
      </c>
      <c r="L340" s="57">
        <v>181.5</v>
      </c>
      <c r="M340" s="57">
        <v>178</v>
      </c>
      <c r="N340" s="57">
        <v>178.5</v>
      </c>
      <c r="O340" s="57">
        <v>639</v>
      </c>
      <c r="P340" s="57">
        <v>2515</v>
      </c>
      <c r="Q340" s="57">
        <v>24.953399999999998</v>
      </c>
      <c r="R340" s="57">
        <v>42.303100000000001</v>
      </c>
      <c r="S340" s="57">
        <v>20.123999999999999</v>
      </c>
      <c r="T340" s="57">
        <v>34.9101</v>
      </c>
      <c r="U340" s="77">
        <v>0.4234592445328032</v>
      </c>
      <c r="V340" s="24" t="s">
        <v>6585</v>
      </c>
      <c r="W340" s="216" t="s">
        <v>5967</v>
      </c>
      <c r="X340" s="216" t="s">
        <v>6007</v>
      </c>
      <c r="Y340" s="24" t="s">
        <v>5964</v>
      </c>
      <c r="Z340" s="24" t="s">
        <v>5978</v>
      </c>
      <c r="AA340" s="24" t="s">
        <v>6480</v>
      </c>
      <c r="AB340" s="24" t="s">
        <v>5976</v>
      </c>
      <c r="AC340" s="24" t="s">
        <v>5965</v>
      </c>
    </row>
    <row r="341" spans="1:29" s="169" customFormat="1">
      <c r="A341" s="24">
        <v>2362</v>
      </c>
      <c r="B341" s="24" t="s">
        <v>350</v>
      </c>
      <c r="C341" s="57">
        <v>29.4</v>
      </c>
      <c r="D341" s="57">
        <v>29.65</v>
      </c>
      <c r="E341" s="57">
        <v>29.35</v>
      </c>
      <c r="F341" s="57">
        <v>29.5</v>
      </c>
      <c r="G341" s="57">
        <v>29.4</v>
      </c>
      <c r="H341" s="57">
        <v>29.65</v>
      </c>
      <c r="I341" s="57">
        <v>28.95</v>
      </c>
      <c r="J341" s="57">
        <v>29.1</v>
      </c>
      <c r="K341" s="57">
        <v>29.05</v>
      </c>
      <c r="L341" s="57">
        <v>29.65</v>
      </c>
      <c r="M341" s="57">
        <v>29.05</v>
      </c>
      <c r="N341" s="57">
        <v>29.35</v>
      </c>
      <c r="O341" s="57">
        <v>816</v>
      </c>
      <c r="P341" s="57">
        <v>1277</v>
      </c>
      <c r="Q341" s="57">
        <v>19.7317</v>
      </c>
      <c r="R341" s="57">
        <v>32.472900000000003</v>
      </c>
      <c r="S341" s="57">
        <v>19.821100000000001</v>
      </c>
      <c r="T341" s="57">
        <v>28.255600000000001</v>
      </c>
      <c r="U341" s="77">
        <v>1.0649960845732185</v>
      </c>
      <c r="V341" s="24" t="s">
        <v>6120</v>
      </c>
      <c r="W341" s="216" t="s">
        <v>6039</v>
      </c>
      <c r="X341" s="216" t="s">
        <v>6007</v>
      </c>
      <c r="Y341" s="24" t="s">
        <v>6016</v>
      </c>
      <c r="Z341" s="24" t="s">
        <v>5984</v>
      </c>
      <c r="AA341" s="24" t="s">
        <v>6055</v>
      </c>
      <c r="AB341" s="24" t="s">
        <v>5970</v>
      </c>
      <c r="AC341" s="24" t="s">
        <v>5979</v>
      </c>
    </row>
    <row r="342" spans="1:29" s="169" customFormat="1">
      <c r="A342" s="24">
        <v>2363</v>
      </c>
      <c r="B342" s="24" t="s">
        <v>351</v>
      </c>
      <c r="C342" s="57">
        <v>28.9</v>
      </c>
      <c r="D342" s="57">
        <v>30.7</v>
      </c>
      <c r="E342" s="57">
        <v>25.5</v>
      </c>
      <c r="F342" s="57">
        <v>25.55</v>
      </c>
      <c r="G342" s="57">
        <v>25</v>
      </c>
      <c r="H342" s="57">
        <v>25.9</v>
      </c>
      <c r="I342" s="57">
        <v>23.5</v>
      </c>
      <c r="J342" s="57">
        <v>24.8</v>
      </c>
      <c r="K342" s="57">
        <v>25.7</v>
      </c>
      <c r="L342" s="57">
        <v>27.65</v>
      </c>
      <c r="M342" s="57">
        <v>25.4</v>
      </c>
      <c r="N342" s="57">
        <v>26.65</v>
      </c>
      <c r="O342" s="57">
        <v>63903</v>
      </c>
      <c r="P342" s="57">
        <v>106479</v>
      </c>
      <c r="Q342" s="57">
        <v>54.966099999999997</v>
      </c>
      <c r="R342" s="57">
        <v>62.256700000000002</v>
      </c>
      <c r="S342" s="57">
        <v>54.0824</v>
      </c>
      <c r="T342" s="57">
        <v>59.5319</v>
      </c>
      <c r="U342" s="77">
        <v>1.0002441796034898</v>
      </c>
      <c r="V342" s="24" t="s">
        <v>6456</v>
      </c>
      <c r="W342" s="216" t="s">
        <v>5967</v>
      </c>
      <c r="X342" s="216" t="s">
        <v>5961</v>
      </c>
      <c r="Y342" s="24" t="s">
        <v>5964</v>
      </c>
      <c r="Z342" s="24" t="s">
        <v>5994</v>
      </c>
      <c r="AA342" s="24" t="s">
        <v>5982</v>
      </c>
      <c r="AB342" s="24" t="s">
        <v>5986</v>
      </c>
      <c r="AC342" s="24" t="s">
        <v>5965</v>
      </c>
    </row>
    <row r="343" spans="1:29" s="169" customFormat="1">
      <c r="A343" s="24">
        <v>2364</v>
      </c>
      <c r="B343" s="24" t="s">
        <v>352</v>
      </c>
      <c r="C343" s="57">
        <v>3.25</v>
      </c>
      <c r="D343" s="57">
        <v>3.3</v>
      </c>
      <c r="E343" s="57">
        <v>3.14</v>
      </c>
      <c r="F343" s="57">
        <v>3.16</v>
      </c>
      <c r="G343" s="57">
        <v>3.29</v>
      </c>
      <c r="H343" s="57">
        <v>3.29</v>
      </c>
      <c r="I343" s="57">
        <v>3.11</v>
      </c>
      <c r="J343" s="57">
        <v>3.2</v>
      </c>
      <c r="K343" s="57">
        <v>3.12</v>
      </c>
      <c r="L343" s="57">
        <v>3.19</v>
      </c>
      <c r="M343" s="57">
        <v>3.12</v>
      </c>
      <c r="N343" s="57">
        <v>3.14</v>
      </c>
      <c r="O343" s="57">
        <v>135</v>
      </c>
      <c r="P343" s="57">
        <v>670</v>
      </c>
      <c r="Q343" s="57">
        <v>23.253499999999999</v>
      </c>
      <c r="R343" s="57">
        <v>28.581299999999999</v>
      </c>
      <c r="S343" s="57">
        <v>18.359500000000001</v>
      </c>
      <c r="T343" s="57">
        <v>25.173999999999999</v>
      </c>
      <c r="U343" s="77">
        <v>0.33582089552238809</v>
      </c>
      <c r="V343" s="24" t="s">
        <v>6586</v>
      </c>
      <c r="W343" s="216" t="s">
        <v>5967</v>
      </c>
      <c r="X343" s="216" t="s">
        <v>6007</v>
      </c>
      <c r="Y343" s="24" t="s">
        <v>5962</v>
      </c>
      <c r="Z343" s="24" t="s">
        <v>6209</v>
      </c>
      <c r="AA343" s="24" t="s">
        <v>6492</v>
      </c>
      <c r="AB343" s="24" t="s">
        <v>5996</v>
      </c>
      <c r="AC343" s="24" t="s">
        <v>5979</v>
      </c>
    </row>
    <row r="344" spans="1:29" s="169" customFormat="1">
      <c r="A344" s="24">
        <v>2365</v>
      </c>
      <c r="B344" s="24" t="s">
        <v>353</v>
      </c>
      <c r="C344" s="57">
        <v>11.65</v>
      </c>
      <c r="D344" s="57">
        <v>11.65</v>
      </c>
      <c r="E344" s="57">
        <v>10.3</v>
      </c>
      <c r="F344" s="57">
        <v>10.35</v>
      </c>
      <c r="G344" s="57">
        <v>10.35</v>
      </c>
      <c r="H344" s="57">
        <v>10.35</v>
      </c>
      <c r="I344" s="57">
        <v>9.67</v>
      </c>
      <c r="J344" s="57">
        <v>9.82</v>
      </c>
      <c r="K344" s="57">
        <v>9.8699999999999992</v>
      </c>
      <c r="L344" s="57">
        <v>10.15</v>
      </c>
      <c r="M344" s="57">
        <v>9.8699999999999992</v>
      </c>
      <c r="N344" s="57">
        <v>10</v>
      </c>
      <c r="O344" s="57">
        <v>869</v>
      </c>
      <c r="P344" s="57">
        <v>3361</v>
      </c>
      <c r="Q344" s="57">
        <v>12.278</v>
      </c>
      <c r="R344" s="57">
        <v>19.724699999999999</v>
      </c>
      <c r="S344" s="57">
        <v>12.367800000000001</v>
      </c>
      <c r="T344" s="57">
        <v>17.272400000000001</v>
      </c>
      <c r="U344" s="77">
        <v>0.43092333630863833</v>
      </c>
      <c r="V344" s="24" t="s">
        <v>6038</v>
      </c>
      <c r="W344" s="216" t="s">
        <v>6039</v>
      </c>
      <c r="X344" s="216" t="s">
        <v>6047</v>
      </c>
      <c r="Y344" s="24" t="s">
        <v>6024</v>
      </c>
      <c r="Z344" s="24" t="s">
        <v>6024</v>
      </c>
      <c r="AA344" s="24" t="s">
        <v>6055</v>
      </c>
      <c r="AB344" s="24" t="s">
        <v>5970</v>
      </c>
      <c r="AC344" s="24" t="s">
        <v>5979</v>
      </c>
    </row>
    <row r="345" spans="1:29" s="169" customFormat="1">
      <c r="A345" s="24">
        <v>2367</v>
      </c>
      <c r="B345" s="24" t="s">
        <v>354</v>
      </c>
      <c r="C345" s="57">
        <v>20.85</v>
      </c>
      <c r="D345" s="57">
        <v>20.9</v>
      </c>
      <c r="E345" s="57">
        <v>19.100000000000001</v>
      </c>
      <c r="F345" s="57">
        <v>19.100000000000001</v>
      </c>
      <c r="G345" s="57">
        <v>18.649999999999999</v>
      </c>
      <c r="H345" s="57">
        <v>19.25</v>
      </c>
      <c r="I345" s="57">
        <v>17.600000000000001</v>
      </c>
      <c r="J345" s="57">
        <v>18.899999999999999</v>
      </c>
      <c r="K345" s="57">
        <v>18.8</v>
      </c>
      <c r="L345" s="57">
        <v>19.75</v>
      </c>
      <c r="M345" s="57">
        <v>18.7</v>
      </c>
      <c r="N345" s="57">
        <v>19.399999999999999</v>
      </c>
      <c r="O345" s="57">
        <v>13391</v>
      </c>
      <c r="P345" s="57">
        <v>50584</v>
      </c>
      <c r="Q345" s="57">
        <v>21.064800000000002</v>
      </c>
      <c r="R345" s="57">
        <v>34.1479</v>
      </c>
      <c r="S345" s="57">
        <v>22.434799999999999</v>
      </c>
      <c r="T345" s="57">
        <v>30.243500000000001</v>
      </c>
      <c r="U345" s="77">
        <v>0.44121329537666715</v>
      </c>
      <c r="V345" s="24" t="s">
        <v>6587</v>
      </c>
      <c r="W345" s="216" t="s">
        <v>6039</v>
      </c>
      <c r="X345" s="216" t="s">
        <v>6007</v>
      </c>
      <c r="Y345" s="24" t="s">
        <v>6004</v>
      </c>
      <c r="Z345" s="24" t="s">
        <v>6075</v>
      </c>
      <c r="AA345" s="24" t="s">
        <v>6010</v>
      </c>
      <c r="AB345" s="24" t="s">
        <v>5991</v>
      </c>
      <c r="AC345" s="24" t="s">
        <v>5965</v>
      </c>
    </row>
    <row r="346" spans="1:29" s="169" customFormat="1">
      <c r="A346" s="24">
        <v>2368</v>
      </c>
      <c r="B346" s="24" t="s">
        <v>355</v>
      </c>
      <c r="C346" s="57">
        <v>72</v>
      </c>
      <c r="D346" s="57">
        <v>73.7</v>
      </c>
      <c r="E346" s="57">
        <v>61.7</v>
      </c>
      <c r="F346" s="57">
        <v>63</v>
      </c>
      <c r="G346" s="57">
        <v>62.5</v>
      </c>
      <c r="H346" s="57">
        <v>68.3</v>
      </c>
      <c r="I346" s="57">
        <v>56.5</v>
      </c>
      <c r="J346" s="57">
        <v>68.3</v>
      </c>
      <c r="K346" s="57">
        <v>69.400000000000006</v>
      </c>
      <c r="L346" s="57">
        <v>73.7</v>
      </c>
      <c r="M346" s="57">
        <v>66.900000000000006</v>
      </c>
      <c r="N346" s="57">
        <v>71.900000000000006</v>
      </c>
      <c r="O346" s="57">
        <v>84658</v>
      </c>
      <c r="P346" s="57">
        <v>75605</v>
      </c>
      <c r="Q346" s="57">
        <v>49.959800000000001</v>
      </c>
      <c r="R346" s="57">
        <v>61.743299999999998</v>
      </c>
      <c r="S346" s="57">
        <v>52.248699999999999</v>
      </c>
      <c r="T346" s="57">
        <v>58.578400000000002</v>
      </c>
      <c r="U346" s="77">
        <v>1.8662345964773053</v>
      </c>
      <c r="V346" s="24" t="s">
        <v>6155</v>
      </c>
      <c r="W346" s="216" t="s">
        <v>6039</v>
      </c>
      <c r="X346" s="216" t="s">
        <v>5961</v>
      </c>
      <c r="Y346" s="24" t="s">
        <v>5964</v>
      </c>
      <c r="Z346" s="24" t="s">
        <v>6045</v>
      </c>
      <c r="AA346" s="24" t="s">
        <v>5982</v>
      </c>
      <c r="AB346" s="24" t="s">
        <v>5991</v>
      </c>
      <c r="AC346" s="24" t="s">
        <v>5986</v>
      </c>
    </row>
    <row r="347" spans="1:29" s="169" customFormat="1">
      <c r="A347" s="24">
        <v>2369</v>
      </c>
      <c r="B347" s="24" t="s">
        <v>356</v>
      </c>
      <c r="C347" s="57">
        <v>29.35</v>
      </c>
      <c r="D347" s="57">
        <v>31.9</v>
      </c>
      <c r="E347" s="57">
        <v>26.85</v>
      </c>
      <c r="F347" s="57">
        <v>26.85</v>
      </c>
      <c r="G347" s="57">
        <v>26.5</v>
      </c>
      <c r="H347" s="57">
        <v>27</v>
      </c>
      <c r="I347" s="57">
        <v>24.25</v>
      </c>
      <c r="J347" s="57">
        <v>26.5</v>
      </c>
      <c r="K347" s="57">
        <v>26.7</v>
      </c>
      <c r="L347" s="57">
        <v>29.15</v>
      </c>
      <c r="M347" s="57">
        <v>26.65</v>
      </c>
      <c r="N347" s="57">
        <v>27.95</v>
      </c>
      <c r="O347" s="57">
        <v>57670</v>
      </c>
      <c r="P347" s="57">
        <v>131864</v>
      </c>
      <c r="Q347" s="57">
        <v>69.1053</v>
      </c>
      <c r="R347" s="57">
        <v>75.416200000000003</v>
      </c>
      <c r="S347" s="57">
        <v>68.501300000000001</v>
      </c>
      <c r="T347" s="57">
        <v>73.111199999999997</v>
      </c>
      <c r="U347" s="77">
        <v>0.72890756132581047</v>
      </c>
      <c r="V347" s="24" t="s">
        <v>6456</v>
      </c>
      <c r="W347" s="216" t="s">
        <v>5967</v>
      </c>
      <c r="X347" s="216" t="s">
        <v>5961</v>
      </c>
      <c r="Y347" s="24" t="s">
        <v>6004</v>
      </c>
      <c r="Z347" s="24" t="s">
        <v>6061</v>
      </c>
      <c r="AA347" s="24" t="s">
        <v>5982</v>
      </c>
      <c r="AB347" s="24" t="s">
        <v>5970</v>
      </c>
      <c r="AC347" s="24" t="s">
        <v>5979</v>
      </c>
    </row>
    <row r="348" spans="1:29" s="169" customFormat="1">
      <c r="A348" s="24">
        <v>2371</v>
      </c>
      <c r="B348" s="24" t="s">
        <v>357</v>
      </c>
      <c r="C348" s="57">
        <v>27.45</v>
      </c>
      <c r="D348" s="57">
        <v>27.9</v>
      </c>
      <c r="E348" s="57">
        <v>25.5</v>
      </c>
      <c r="F348" s="57">
        <v>26.55</v>
      </c>
      <c r="G348" s="57">
        <v>26.5</v>
      </c>
      <c r="H348" s="57">
        <v>28.9</v>
      </c>
      <c r="I348" s="57">
        <v>24.8</v>
      </c>
      <c r="J348" s="57">
        <v>28</v>
      </c>
      <c r="K348" s="57">
        <v>28.1</v>
      </c>
      <c r="L348" s="57">
        <v>28.8</v>
      </c>
      <c r="M348" s="57">
        <v>27.1</v>
      </c>
      <c r="N348" s="57">
        <v>28.35</v>
      </c>
      <c r="O348" s="57">
        <v>155601</v>
      </c>
      <c r="P348" s="57">
        <v>200818</v>
      </c>
      <c r="Q348" s="57">
        <v>75.104600000000005</v>
      </c>
      <c r="R348" s="57">
        <v>68.569900000000004</v>
      </c>
      <c r="S348" s="57">
        <v>79.911000000000001</v>
      </c>
      <c r="T348" s="57">
        <v>72.350300000000004</v>
      </c>
      <c r="U348" s="77">
        <v>1.291393201804619</v>
      </c>
      <c r="V348" s="24" t="s">
        <v>6466</v>
      </c>
      <c r="W348" s="216" t="s">
        <v>6009</v>
      </c>
      <c r="X348" s="216" t="s">
        <v>5989</v>
      </c>
      <c r="Y348" s="24" t="s">
        <v>5962</v>
      </c>
      <c r="Z348" s="24" t="s">
        <v>5982</v>
      </c>
      <c r="AA348" s="24" t="s">
        <v>5972</v>
      </c>
      <c r="AB348" s="24" t="s">
        <v>5991</v>
      </c>
      <c r="AC348" s="24" t="s">
        <v>5976</v>
      </c>
    </row>
    <row r="349" spans="1:29" s="169" customFormat="1">
      <c r="A349" s="24">
        <v>2373</v>
      </c>
      <c r="B349" s="24" t="s">
        <v>358</v>
      </c>
      <c r="C349" s="57">
        <v>90</v>
      </c>
      <c r="D349" s="57">
        <v>90</v>
      </c>
      <c r="E349" s="57">
        <v>88.7</v>
      </c>
      <c r="F349" s="57">
        <v>88.7</v>
      </c>
      <c r="G349" s="57">
        <v>88.6</v>
      </c>
      <c r="H349" s="57">
        <v>88.9</v>
      </c>
      <c r="I349" s="57">
        <v>87.6</v>
      </c>
      <c r="J349" s="57">
        <v>87.7</v>
      </c>
      <c r="K349" s="57">
        <v>87.8</v>
      </c>
      <c r="L349" s="57">
        <v>88.9</v>
      </c>
      <c r="M349" s="57">
        <v>87.7</v>
      </c>
      <c r="N349" s="57">
        <v>88.7</v>
      </c>
      <c r="O349" s="57">
        <v>46</v>
      </c>
      <c r="P349" s="57">
        <v>241</v>
      </c>
      <c r="Q349" s="57">
        <v>32.624299999999998</v>
      </c>
      <c r="R349" s="57">
        <v>56.544499999999999</v>
      </c>
      <c r="S349" s="57">
        <v>27.390599999999999</v>
      </c>
      <c r="T349" s="57">
        <v>46.826500000000003</v>
      </c>
      <c r="U349" s="77">
        <v>0.31811894882434305</v>
      </c>
      <c r="V349" s="24" t="s">
        <v>6554</v>
      </c>
      <c r="W349" s="216" t="s">
        <v>5967</v>
      </c>
      <c r="X349" s="216" t="s">
        <v>5971</v>
      </c>
      <c r="Y349" s="24" t="s">
        <v>6518</v>
      </c>
      <c r="Z349" s="24" t="s">
        <v>5984</v>
      </c>
      <c r="AA349" s="24" t="s">
        <v>6016</v>
      </c>
      <c r="AB349" s="24" t="s">
        <v>5990</v>
      </c>
      <c r="AC349" s="24" t="s">
        <v>5965</v>
      </c>
    </row>
    <row r="350" spans="1:29" s="169" customFormat="1">
      <c r="A350" s="24">
        <v>2374</v>
      </c>
      <c r="B350" s="24" t="s">
        <v>359</v>
      </c>
      <c r="C350" s="57">
        <v>15.75</v>
      </c>
      <c r="D350" s="57">
        <v>15.8</v>
      </c>
      <c r="E350" s="57">
        <v>14.55</v>
      </c>
      <c r="F350" s="57">
        <v>14.55</v>
      </c>
      <c r="G350" s="57">
        <v>14.7</v>
      </c>
      <c r="H350" s="57">
        <v>15.35</v>
      </c>
      <c r="I350" s="57">
        <v>14.65</v>
      </c>
      <c r="J350" s="57">
        <v>14.8</v>
      </c>
      <c r="K350" s="57">
        <v>14.9</v>
      </c>
      <c r="L350" s="57">
        <v>15.05</v>
      </c>
      <c r="M350" s="57">
        <v>14.8</v>
      </c>
      <c r="N350" s="57">
        <v>14.95</v>
      </c>
      <c r="O350" s="57">
        <v>614</v>
      </c>
      <c r="P350" s="57">
        <v>4578</v>
      </c>
      <c r="Q350" s="57">
        <v>18.6797</v>
      </c>
      <c r="R350" s="57">
        <v>30.106400000000001</v>
      </c>
      <c r="S350" s="57">
        <v>18.654699999999998</v>
      </c>
      <c r="T350" s="57">
        <v>26.289200000000001</v>
      </c>
      <c r="U350" s="77">
        <v>0.22353283821173728</v>
      </c>
      <c r="V350" s="24" t="s">
        <v>6588</v>
      </c>
      <c r="W350" s="216" t="s">
        <v>5967</v>
      </c>
      <c r="X350" s="216" t="s">
        <v>6007</v>
      </c>
      <c r="Y350" s="24" t="s">
        <v>6004</v>
      </c>
      <c r="Z350" s="24" t="s">
        <v>5969</v>
      </c>
      <c r="AA350" s="24" t="s">
        <v>6218</v>
      </c>
      <c r="AB350" s="24" t="s">
        <v>5986</v>
      </c>
      <c r="AC350" s="24" t="s">
        <v>5986</v>
      </c>
    </row>
    <row r="351" spans="1:29" s="169" customFormat="1">
      <c r="A351" s="24">
        <v>2375</v>
      </c>
      <c r="B351" s="24" t="s">
        <v>1103</v>
      </c>
      <c r="C351" s="57">
        <v>112</v>
      </c>
      <c r="D351" s="57">
        <v>113</v>
      </c>
      <c r="E351" s="57">
        <v>102</v>
      </c>
      <c r="F351" s="57">
        <v>103</v>
      </c>
      <c r="G351" s="57">
        <v>102</v>
      </c>
      <c r="H351" s="57">
        <v>103.5</v>
      </c>
      <c r="I351" s="57">
        <v>92.1</v>
      </c>
      <c r="J351" s="57">
        <v>96.8</v>
      </c>
      <c r="K351" s="57">
        <v>97.4</v>
      </c>
      <c r="L351" s="57">
        <v>102</v>
      </c>
      <c r="M351" s="57">
        <v>97.4</v>
      </c>
      <c r="N351" s="57">
        <v>100.5</v>
      </c>
      <c r="O351" s="57">
        <v>3450</v>
      </c>
      <c r="P351" s="57">
        <v>17360</v>
      </c>
      <c r="Q351" s="57"/>
      <c r="R351" s="57"/>
      <c r="S351" s="57"/>
      <c r="T351" s="57"/>
      <c r="U351" s="77">
        <v>0.33122119815668205</v>
      </c>
      <c r="V351" s="24" t="s">
        <v>6038</v>
      </c>
      <c r="W351" s="216" t="s">
        <v>5993</v>
      </c>
      <c r="X351" s="216" t="s">
        <v>5993</v>
      </c>
      <c r="Y351" s="24" t="s">
        <v>5964</v>
      </c>
      <c r="Z351" s="24" t="s">
        <v>5964</v>
      </c>
      <c r="AA351" s="24" t="s">
        <v>6031</v>
      </c>
      <c r="AB351" s="24" t="s">
        <v>5991</v>
      </c>
      <c r="AC351" s="24" t="s">
        <v>5979</v>
      </c>
    </row>
    <row r="352" spans="1:29" s="169" customFormat="1">
      <c r="A352" s="24">
        <v>2376</v>
      </c>
      <c r="B352" s="24" t="s">
        <v>361</v>
      </c>
      <c r="C352" s="57">
        <v>99.8</v>
      </c>
      <c r="D352" s="57">
        <v>101.5</v>
      </c>
      <c r="E352" s="57">
        <v>89.8</v>
      </c>
      <c r="F352" s="57">
        <v>92.5</v>
      </c>
      <c r="G352" s="57">
        <v>92.4</v>
      </c>
      <c r="H352" s="57">
        <v>92.8</v>
      </c>
      <c r="I352" s="57">
        <v>80.5</v>
      </c>
      <c r="J352" s="57">
        <v>81.5</v>
      </c>
      <c r="K352" s="57">
        <v>82.8</v>
      </c>
      <c r="L352" s="57">
        <v>88.2</v>
      </c>
      <c r="M352" s="57">
        <v>82.5</v>
      </c>
      <c r="N352" s="57">
        <v>86.2</v>
      </c>
      <c r="O352" s="57">
        <v>20252</v>
      </c>
      <c r="P352" s="57">
        <v>58887</v>
      </c>
      <c r="Q352" s="57">
        <v>9.3108000000000004</v>
      </c>
      <c r="R352" s="57">
        <v>16.3628</v>
      </c>
      <c r="S352" s="57">
        <v>11.8788</v>
      </c>
      <c r="T352" s="57">
        <v>14.8681</v>
      </c>
      <c r="U352" s="77">
        <v>0.57318819660253262</v>
      </c>
      <c r="V352" s="24" t="s">
        <v>6038</v>
      </c>
      <c r="W352" s="216" t="s">
        <v>6039</v>
      </c>
      <c r="X352" s="216" t="s">
        <v>6047</v>
      </c>
      <c r="Y352" s="24" t="s">
        <v>5964</v>
      </c>
      <c r="Z352" s="24" t="s">
        <v>5964</v>
      </c>
      <c r="AA352" s="24" t="s">
        <v>5982</v>
      </c>
      <c r="AB352" s="24" t="s">
        <v>5986</v>
      </c>
      <c r="AC352" s="24" t="s">
        <v>5965</v>
      </c>
    </row>
    <row r="353" spans="1:29" s="169" customFormat="1">
      <c r="A353" s="24">
        <v>2377</v>
      </c>
      <c r="B353" s="24" t="s">
        <v>362</v>
      </c>
      <c r="C353" s="57">
        <v>147.5</v>
      </c>
      <c r="D353" s="57">
        <v>153</v>
      </c>
      <c r="E353" s="57">
        <v>137.5</v>
      </c>
      <c r="F353" s="57">
        <v>137.5</v>
      </c>
      <c r="G353" s="57">
        <v>139</v>
      </c>
      <c r="H353" s="57">
        <v>141.5</v>
      </c>
      <c r="I353" s="57">
        <v>120.5</v>
      </c>
      <c r="J353" s="57">
        <v>122.5</v>
      </c>
      <c r="K353" s="57">
        <v>119</v>
      </c>
      <c r="L353" s="57">
        <v>127</v>
      </c>
      <c r="M353" s="57">
        <v>117</v>
      </c>
      <c r="N353" s="57">
        <v>124.5</v>
      </c>
      <c r="O353" s="57">
        <v>16483</v>
      </c>
      <c r="P353" s="57">
        <v>48744</v>
      </c>
      <c r="Q353" s="57">
        <v>6.5045999999999999</v>
      </c>
      <c r="R353" s="57">
        <v>10.463800000000001</v>
      </c>
      <c r="S353" s="57">
        <v>10.0182</v>
      </c>
      <c r="T353" s="57">
        <v>10.315300000000001</v>
      </c>
      <c r="U353" s="77">
        <v>0.56359073253460257</v>
      </c>
      <c r="V353" s="24" t="s">
        <v>6589</v>
      </c>
      <c r="W353" s="216" t="s">
        <v>6039</v>
      </c>
      <c r="X353" s="216" t="s">
        <v>6047</v>
      </c>
      <c r="Y353" s="24" t="s">
        <v>6004</v>
      </c>
      <c r="Z353" s="24" t="s">
        <v>5964</v>
      </c>
      <c r="AA353" s="24" t="s">
        <v>5982</v>
      </c>
      <c r="AB353" s="24" t="s">
        <v>5991</v>
      </c>
      <c r="AC353" s="24" t="s">
        <v>5990</v>
      </c>
    </row>
    <row r="354" spans="1:29" s="169" customFormat="1">
      <c r="A354" s="24">
        <v>2379</v>
      </c>
      <c r="B354" s="24" t="s">
        <v>363</v>
      </c>
      <c r="C354" s="57">
        <v>595</v>
      </c>
      <c r="D354" s="57">
        <v>598</v>
      </c>
      <c r="E354" s="57">
        <v>542</v>
      </c>
      <c r="F354" s="57">
        <v>542</v>
      </c>
      <c r="G354" s="57">
        <v>538</v>
      </c>
      <c r="H354" s="57">
        <v>552</v>
      </c>
      <c r="I354" s="57">
        <v>510</v>
      </c>
      <c r="J354" s="57">
        <v>537</v>
      </c>
      <c r="K354" s="57">
        <v>543</v>
      </c>
      <c r="L354" s="57">
        <v>558</v>
      </c>
      <c r="M354" s="57">
        <v>540</v>
      </c>
      <c r="N354" s="57">
        <v>550</v>
      </c>
      <c r="O354" s="57">
        <v>3530</v>
      </c>
      <c r="P354" s="57">
        <v>11393</v>
      </c>
      <c r="Q354" s="57">
        <v>59.8521</v>
      </c>
      <c r="R354" s="57">
        <v>70.886700000000005</v>
      </c>
      <c r="S354" s="57">
        <v>55.305500000000002</v>
      </c>
      <c r="T354" s="57">
        <v>65.692999999999998</v>
      </c>
      <c r="U354" s="77">
        <v>0.51639895842476369</v>
      </c>
      <c r="V354" s="24" t="s">
        <v>6456</v>
      </c>
      <c r="W354" s="216" t="s">
        <v>5967</v>
      </c>
      <c r="X354" s="216" t="s">
        <v>5961</v>
      </c>
      <c r="Y354" s="24" t="s">
        <v>6004</v>
      </c>
      <c r="Z354" s="24" t="s">
        <v>5994</v>
      </c>
      <c r="AA354" s="24" t="s">
        <v>6016</v>
      </c>
      <c r="AB354" s="24" t="s">
        <v>5986</v>
      </c>
      <c r="AC354" s="24" t="s">
        <v>5990</v>
      </c>
    </row>
    <row r="355" spans="1:29" s="169" customFormat="1">
      <c r="A355" s="24">
        <v>2380</v>
      </c>
      <c r="B355" s="24" t="s">
        <v>364</v>
      </c>
      <c r="C355" s="57">
        <v>11</v>
      </c>
      <c r="D355" s="57">
        <v>11.2</v>
      </c>
      <c r="E355" s="57">
        <v>10.4</v>
      </c>
      <c r="F355" s="57">
        <v>11</v>
      </c>
      <c r="G355" s="57">
        <v>10.95</v>
      </c>
      <c r="H355" s="57">
        <v>11.15</v>
      </c>
      <c r="I355" s="57">
        <v>10.45</v>
      </c>
      <c r="J355" s="57">
        <v>10.55</v>
      </c>
      <c r="K355" s="57">
        <v>10.55</v>
      </c>
      <c r="L355" s="57">
        <v>10.85</v>
      </c>
      <c r="M355" s="57">
        <v>10.55</v>
      </c>
      <c r="N355" s="57">
        <v>10.55</v>
      </c>
      <c r="O355" s="57">
        <v>691</v>
      </c>
      <c r="P355" s="57">
        <v>2686</v>
      </c>
      <c r="Q355" s="57"/>
      <c r="R355" s="57"/>
      <c r="S355" s="57"/>
      <c r="T355" s="57"/>
      <c r="U355" s="77">
        <v>0.42876644328617525</v>
      </c>
      <c r="V355" s="24" t="s">
        <v>6590</v>
      </c>
      <c r="W355" s="216" t="s">
        <v>5993</v>
      </c>
      <c r="X355" s="216" t="s">
        <v>5993</v>
      </c>
      <c r="Y355" s="24" t="s">
        <v>6061</v>
      </c>
      <c r="Z355" s="24" t="s">
        <v>5964</v>
      </c>
      <c r="AA355" s="24" t="s">
        <v>6591</v>
      </c>
      <c r="AB355" s="24" t="s">
        <v>6159</v>
      </c>
      <c r="AC355" s="24" t="s">
        <v>5979</v>
      </c>
    </row>
    <row r="356" spans="1:29" s="169" customFormat="1">
      <c r="A356" s="24">
        <v>2382</v>
      </c>
      <c r="B356" s="24" t="s">
        <v>365</v>
      </c>
      <c r="C356" s="57">
        <v>77.2</v>
      </c>
      <c r="D356" s="57">
        <v>77.8</v>
      </c>
      <c r="E356" s="57">
        <v>73.3</v>
      </c>
      <c r="F356" s="57">
        <v>73.7</v>
      </c>
      <c r="G356" s="57">
        <v>73.599999999999994</v>
      </c>
      <c r="H356" s="57">
        <v>76.5</v>
      </c>
      <c r="I356" s="57">
        <v>72.5</v>
      </c>
      <c r="J356" s="57">
        <v>75.599999999999994</v>
      </c>
      <c r="K356" s="57">
        <v>76.400000000000006</v>
      </c>
      <c r="L356" s="57">
        <v>77</v>
      </c>
      <c r="M356" s="57">
        <v>75.5</v>
      </c>
      <c r="N356" s="57">
        <v>76.7</v>
      </c>
      <c r="O356" s="57">
        <v>11649</v>
      </c>
      <c r="P356" s="57">
        <v>47443</v>
      </c>
      <c r="Q356" s="57">
        <v>18.282299999999999</v>
      </c>
      <c r="R356" s="57">
        <v>27.511700000000001</v>
      </c>
      <c r="S356" s="57">
        <v>19.367699999999999</v>
      </c>
      <c r="T356" s="57">
        <v>24.797000000000001</v>
      </c>
      <c r="U356" s="77">
        <v>0.40922791560398797</v>
      </c>
      <c r="V356" s="24" t="s">
        <v>6592</v>
      </c>
      <c r="W356" s="216" t="s">
        <v>6039</v>
      </c>
      <c r="X356" s="216" t="s">
        <v>6007</v>
      </c>
      <c r="Y356" s="24" t="s">
        <v>5964</v>
      </c>
      <c r="Z356" s="24" t="s">
        <v>6010</v>
      </c>
      <c r="AA356" s="24" t="s">
        <v>6452</v>
      </c>
      <c r="AB356" s="24" t="s">
        <v>5990</v>
      </c>
      <c r="AC356" s="24" t="s">
        <v>5976</v>
      </c>
    </row>
    <row r="357" spans="1:29" s="169" customFormat="1">
      <c r="A357" s="24">
        <v>2383</v>
      </c>
      <c r="B357" s="24" t="s">
        <v>366</v>
      </c>
      <c r="C357" s="57">
        <v>220</v>
      </c>
      <c r="D357" s="57">
        <v>223.5</v>
      </c>
      <c r="E357" s="57">
        <v>207.5</v>
      </c>
      <c r="F357" s="57">
        <v>208</v>
      </c>
      <c r="G357" s="57">
        <v>206.5</v>
      </c>
      <c r="H357" s="57">
        <v>236.5</v>
      </c>
      <c r="I357" s="57">
        <v>200</v>
      </c>
      <c r="J357" s="57">
        <v>235.5</v>
      </c>
      <c r="K357" s="57">
        <v>236.5</v>
      </c>
      <c r="L357" s="57">
        <v>242</v>
      </c>
      <c r="M357" s="57">
        <v>228.5</v>
      </c>
      <c r="N357" s="57">
        <v>236.5</v>
      </c>
      <c r="O357" s="57">
        <v>10731</v>
      </c>
      <c r="P357" s="57">
        <v>28605</v>
      </c>
      <c r="Q357" s="57">
        <v>61.890799999999999</v>
      </c>
      <c r="R357" s="57">
        <v>68.145799999999994</v>
      </c>
      <c r="S357" s="57">
        <v>66.346500000000006</v>
      </c>
      <c r="T357" s="57">
        <v>67.546000000000006</v>
      </c>
      <c r="U357" s="77">
        <v>0.62524034259744798</v>
      </c>
      <c r="V357" s="24" t="s">
        <v>6593</v>
      </c>
      <c r="W357" s="216" t="s">
        <v>6039</v>
      </c>
      <c r="X357" s="216" t="s">
        <v>5961</v>
      </c>
      <c r="Y357" s="24" t="s">
        <v>5964</v>
      </c>
      <c r="Z357" s="24" t="s">
        <v>5982</v>
      </c>
      <c r="AA357" s="24" t="s">
        <v>5985</v>
      </c>
      <c r="AB357" s="24" t="s">
        <v>5986</v>
      </c>
      <c r="AC357" s="24" t="s">
        <v>5976</v>
      </c>
    </row>
    <row r="358" spans="1:29" s="169" customFormat="1">
      <c r="A358" s="24">
        <v>2385</v>
      </c>
      <c r="B358" s="24" t="s">
        <v>367</v>
      </c>
      <c r="C358" s="57">
        <v>79.400000000000006</v>
      </c>
      <c r="D358" s="57">
        <v>79.5</v>
      </c>
      <c r="E358" s="57">
        <v>77.3</v>
      </c>
      <c r="F358" s="57">
        <v>77.400000000000006</v>
      </c>
      <c r="G358" s="57">
        <v>77.099999999999994</v>
      </c>
      <c r="H358" s="57">
        <v>79.3</v>
      </c>
      <c r="I358" s="57">
        <v>76.8</v>
      </c>
      <c r="J358" s="57">
        <v>79</v>
      </c>
      <c r="K358" s="57">
        <v>79.3</v>
      </c>
      <c r="L358" s="57">
        <v>79.900000000000006</v>
      </c>
      <c r="M358" s="57">
        <v>78.599999999999994</v>
      </c>
      <c r="N358" s="57">
        <v>79.599999999999994</v>
      </c>
      <c r="O358" s="57">
        <v>2731</v>
      </c>
      <c r="P358" s="57">
        <v>13713</v>
      </c>
      <c r="Q358" s="57">
        <v>36.352200000000003</v>
      </c>
      <c r="R358" s="57">
        <v>43.390599999999999</v>
      </c>
      <c r="S358" s="57">
        <v>38.593800000000002</v>
      </c>
      <c r="T358" s="57">
        <v>41.791600000000003</v>
      </c>
      <c r="U358" s="77">
        <v>0.33192347893726148</v>
      </c>
      <c r="V358" s="24" t="s">
        <v>6594</v>
      </c>
      <c r="W358" s="216" t="s">
        <v>6039</v>
      </c>
      <c r="X358" s="216" t="s">
        <v>5971</v>
      </c>
      <c r="Y358" s="24" t="s">
        <v>5962</v>
      </c>
      <c r="Z358" s="24" t="s">
        <v>6010</v>
      </c>
      <c r="AA358" s="24" t="s">
        <v>6452</v>
      </c>
      <c r="AB358" s="24" t="s">
        <v>5990</v>
      </c>
      <c r="AC358" s="24" t="s">
        <v>5970</v>
      </c>
    </row>
    <row r="359" spans="1:29" s="169" customFormat="1">
      <c r="A359" s="24">
        <v>2387</v>
      </c>
      <c r="B359" s="24" t="s">
        <v>368</v>
      </c>
      <c r="C359" s="57">
        <v>55.6</v>
      </c>
      <c r="D359" s="57">
        <v>55.8</v>
      </c>
      <c r="E359" s="57">
        <v>50</v>
      </c>
      <c r="F359" s="57">
        <v>50.6</v>
      </c>
      <c r="G359" s="57">
        <v>50.3</v>
      </c>
      <c r="H359" s="57">
        <v>50.6</v>
      </c>
      <c r="I359" s="57">
        <v>45.8</v>
      </c>
      <c r="J359" s="57">
        <v>46.6</v>
      </c>
      <c r="K359" s="57">
        <v>47.45</v>
      </c>
      <c r="L359" s="57">
        <v>48.65</v>
      </c>
      <c r="M359" s="57">
        <v>47.2</v>
      </c>
      <c r="N359" s="57">
        <v>47.6</v>
      </c>
      <c r="O359" s="57">
        <v>1006</v>
      </c>
      <c r="P359" s="57">
        <v>10041</v>
      </c>
      <c r="Q359" s="57"/>
      <c r="R359" s="57"/>
      <c r="S359" s="57"/>
      <c r="T359" s="57"/>
      <c r="U359" s="77">
        <v>0.1669820403014308</v>
      </c>
      <c r="V359" s="24" t="s">
        <v>6123</v>
      </c>
      <c r="W359" s="216" t="s">
        <v>5993</v>
      </c>
      <c r="X359" s="216" t="s">
        <v>5993</v>
      </c>
      <c r="Y359" s="24" t="s">
        <v>5964</v>
      </c>
      <c r="Z359" s="24" t="s">
        <v>5964</v>
      </c>
      <c r="AA359" s="24" t="s">
        <v>6068</v>
      </c>
      <c r="AB359" s="24" t="s">
        <v>5996</v>
      </c>
      <c r="AC359" s="24" t="s">
        <v>5990</v>
      </c>
    </row>
    <row r="360" spans="1:29" s="169" customFormat="1">
      <c r="A360" s="24">
        <v>2388</v>
      </c>
      <c r="B360" s="24" t="s">
        <v>369</v>
      </c>
      <c r="C360" s="57">
        <v>50.8</v>
      </c>
      <c r="D360" s="57">
        <v>55.8</v>
      </c>
      <c r="E360" s="57">
        <v>50</v>
      </c>
      <c r="F360" s="57">
        <v>51.3</v>
      </c>
      <c r="G360" s="57">
        <v>51.1</v>
      </c>
      <c r="H360" s="57">
        <v>51.5</v>
      </c>
      <c r="I360" s="57">
        <v>46</v>
      </c>
      <c r="J360" s="57">
        <v>46.9</v>
      </c>
      <c r="K360" s="57">
        <v>47</v>
      </c>
      <c r="L360" s="57">
        <v>49.6</v>
      </c>
      <c r="M360" s="57">
        <v>47</v>
      </c>
      <c r="N360" s="57">
        <v>47.55</v>
      </c>
      <c r="O360" s="57">
        <v>2664</v>
      </c>
      <c r="P360" s="57">
        <v>8954</v>
      </c>
      <c r="Q360" s="57">
        <v>25.309899999999999</v>
      </c>
      <c r="R360" s="57">
        <v>44.1875</v>
      </c>
      <c r="S360" s="57">
        <v>19.456600000000002</v>
      </c>
      <c r="T360" s="57">
        <v>35.943899999999999</v>
      </c>
      <c r="U360" s="77">
        <v>0.49586776859504134</v>
      </c>
      <c r="V360" s="24" t="s">
        <v>6123</v>
      </c>
      <c r="W360" s="216" t="s">
        <v>5967</v>
      </c>
      <c r="X360" s="216" t="s">
        <v>6007</v>
      </c>
      <c r="Y360" s="24" t="s">
        <v>5969</v>
      </c>
      <c r="Z360" s="24" t="s">
        <v>5964</v>
      </c>
      <c r="AA360" s="24" t="s">
        <v>6090</v>
      </c>
      <c r="AB360" s="24" t="s">
        <v>6033</v>
      </c>
      <c r="AC360" s="24" t="s">
        <v>5979</v>
      </c>
    </row>
    <row r="361" spans="1:29" s="169" customFormat="1">
      <c r="A361" s="24">
        <v>2390</v>
      </c>
      <c r="B361" s="24" t="s">
        <v>370</v>
      </c>
      <c r="C361" s="57">
        <v>26.85</v>
      </c>
      <c r="D361" s="57">
        <v>27.35</v>
      </c>
      <c r="E361" s="57">
        <v>25</v>
      </c>
      <c r="F361" s="57">
        <v>26.4</v>
      </c>
      <c r="G361" s="57">
        <v>27.1</v>
      </c>
      <c r="H361" s="57">
        <v>28.9</v>
      </c>
      <c r="I361" s="57">
        <v>24.6</v>
      </c>
      <c r="J361" s="57">
        <v>25.85</v>
      </c>
      <c r="K361" s="57">
        <v>26.2</v>
      </c>
      <c r="L361" s="57">
        <v>26.45</v>
      </c>
      <c r="M361" s="57">
        <v>24.15</v>
      </c>
      <c r="N361" s="57">
        <v>24.2</v>
      </c>
      <c r="O361" s="57">
        <v>16343</v>
      </c>
      <c r="P361" s="57">
        <v>167101</v>
      </c>
      <c r="Q361" s="57">
        <v>32.758299999999998</v>
      </c>
      <c r="R361" s="57">
        <v>38.686900000000001</v>
      </c>
      <c r="S361" s="57">
        <v>23.767199999999999</v>
      </c>
      <c r="T361" s="57">
        <v>33.713700000000003</v>
      </c>
      <c r="U361" s="77">
        <v>0.16300520842683966</v>
      </c>
      <c r="V361" s="24" t="s">
        <v>6087</v>
      </c>
      <c r="W361" s="216" t="s">
        <v>5967</v>
      </c>
      <c r="X361" s="216" t="s">
        <v>6007</v>
      </c>
      <c r="Y361" s="24" t="s">
        <v>5975</v>
      </c>
      <c r="Z361" s="24" t="s">
        <v>5964</v>
      </c>
      <c r="AA361" s="24" t="s">
        <v>5964</v>
      </c>
      <c r="AB361" s="24" t="s">
        <v>5965</v>
      </c>
      <c r="AC361" s="24" t="s">
        <v>5979</v>
      </c>
    </row>
    <row r="362" spans="1:29" s="169" customFormat="1">
      <c r="A362" s="24">
        <v>2392</v>
      </c>
      <c r="B362" s="24" t="s">
        <v>371</v>
      </c>
      <c r="C362" s="57">
        <v>40.65</v>
      </c>
      <c r="D362" s="57">
        <v>40.65</v>
      </c>
      <c r="E362" s="57">
        <v>39.200000000000003</v>
      </c>
      <c r="F362" s="57">
        <v>39.200000000000003</v>
      </c>
      <c r="G362" s="57">
        <v>39.1</v>
      </c>
      <c r="H362" s="57">
        <v>39.15</v>
      </c>
      <c r="I362" s="57">
        <v>37.200000000000003</v>
      </c>
      <c r="J362" s="57">
        <v>37.549999999999997</v>
      </c>
      <c r="K362" s="57">
        <v>37.700000000000003</v>
      </c>
      <c r="L362" s="57">
        <v>38.549999999999997</v>
      </c>
      <c r="M362" s="57">
        <v>37.700000000000003</v>
      </c>
      <c r="N362" s="57">
        <v>38.4</v>
      </c>
      <c r="O362" s="57">
        <v>985</v>
      </c>
      <c r="P362" s="57">
        <v>5447</v>
      </c>
      <c r="Q362" s="57">
        <v>14.5916</v>
      </c>
      <c r="R362" s="57">
        <v>28.261800000000001</v>
      </c>
      <c r="S362" s="57">
        <v>13.448700000000001</v>
      </c>
      <c r="T362" s="57">
        <v>23.324100000000001</v>
      </c>
      <c r="U362" s="77">
        <v>0.3013891438712441</v>
      </c>
      <c r="V362" s="24" t="s">
        <v>6038</v>
      </c>
      <c r="W362" s="216" t="s">
        <v>5967</v>
      </c>
      <c r="X362" s="216" t="s">
        <v>6007</v>
      </c>
      <c r="Y362" s="24" t="s">
        <v>6058</v>
      </c>
      <c r="Z362" s="24" t="s">
        <v>5964</v>
      </c>
      <c r="AA362" s="24" t="s">
        <v>6055</v>
      </c>
      <c r="AB362" s="24" t="s">
        <v>5990</v>
      </c>
      <c r="AC362" s="24" t="s">
        <v>5979</v>
      </c>
    </row>
    <row r="363" spans="1:29" s="169" customFormat="1">
      <c r="A363" s="24">
        <v>2393</v>
      </c>
      <c r="B363" s="24" t="s">
        <v>372</v>
      </c>
      <c r="C363" s="57">
        <v>64</v>
      </c>
      <c r="D363" s="57">
        <v>65.5</v>
      </c>
      <c r="E363" s="57">
        <v>56</v>
      </c>
      <c r="F363" s="57">
        <v>56.3</v>
      </c>
      <c r="G363" s="57">
        <v>56.1</v>
      </c>
      <c r="H363" s="57">
        <v>57.4</v>
      </c>
      <c r="I363" s="57">
        <v>50.2</v>
      </c>
      <c r="J363" s="57">
        <v>51.8</v>
      </c>
      <c r="K363" s="57">
        <v>52.3</v>
      </c>
      <c r="L363" s="57">
        <v>55.3</v>
      </c>
      <c r="M363" s="57">
        <v>51.9</v>
      </c>
      <c r="N363" s="57">
        <v>52.9</v>
      </c>
      <c r="O363" s="57">
        <v>11943</v>
      </c>
      <c r="P363" s="57">
        <v>32482</v>
      </c>
      <c r="Q363" s="57">
        <v>50.9437</v>
      </c>
      <c r="R363" s="57">
        <v>69.579899999999995</v>
      </c>
      <c r="S363" s="57">
        <v>38.775300000000001</v>
      </c>
      <c r="T363" s="57">
        <v>59.311700000000002</v>
      </c>
      <c r="U363" s="77">
        <v>0.61280093590296159</v>
      </c>
      <c r="V363" s="24" t="s">
        <v>6123</v>
      </c>
      <c r="W363" s="216" t="s">
        <v>5967</v>
      </c>
      <c r="X363" s="216" t="s">
        <v>5961</v>
      </c>
      <c r="Y363" s="24" t="s">
        <v>5964</v>
      </c>
      <c r="Z363" s="24" t="s">
        <v>5964</v>
      </c>
      <c r="AA363" s="24" t="s">
        <v>5963</v>
      </c>
      <c r="AB363" s="24" t="s">
        <v>5996</v>
      </c>
      <c r="AC363" s="24" t="s">
        <v>5965</v>
      </c>
    </row>
    <row r="364" spans="1:29" s="169" customFormat="1">
      <c r="A364" s="24">
        <v>2395</v>
      </c>
      <c r="B364" s="24" t="s">
        <v>373</v>
      </c>
      <c r="C364" s="57">
        <v>360.5</v>
      </c>
      <c r="D364" s="57">
        <v>370</v>
      </c>
      <c r="E364" s="57">
        <v>350.5</v>
      </c>
      <c r="F364" s="57">
        <v>356</v>
      </c>
      <c r="G364" s="57">
        <v>351</v>
      </c>
      <c r="H364" s="57">
        <v>373</v>
      </c>
      <c r="I364" s="57">
        <v>347.5</v>
      </c>
      <c r="J364" s="57">
        <v>365</v>
      </c>
      <c r="K364" s="57">
        <v>365</v>
      </c>
      <c r="L364" s="57">
        <v>374</v>
      </c>
      <c r="M364" s="57">
        <v>365</v>
      </c>
      <c r="N364" s="57">
        <v>372</v>
      </c>
      <c r="O364" s="57">
        <v>897</v>
      </c>
      <c r="P364" s="57">
        <v>3383</v>
      </c>
      <c r="Q364" s="57">
        <v>76.109700000000004</v>
      </c>
      <c r="R364" s="57">
        <v>73.906999999999996</v>
      </c>
      <c r="S364" s="57">
        <v>81.945499999999996</v>
      </c>
      <c r="T364" s="57">
        <v>76.586500000000001</v>
      </c>
      <c r="U364" s="77">
        <v>0.44191545965119716</v>
      </c>
      <c r="V364" s="24" t="s">
        <v>6388</v>
      </c>
      <c r="W364" s="216" t="s">
        <v>6009</v>
      </c>
      <c r="X364" s="216" t="s">
        <v>5989</v>
      </c>
      <c r="Y364" s="24" t="s">
        <v>5984</v>
      </c>
      <c r="Z364" s="24" t="s">
        <v>5982</v>
      </c>
      <c r="AA364" s="24" t="s">
        <v>6055</v>
      </c>
      <c r="AB364" s="24" t="s">
        <v>5990</v>
      </c>
      <c r="AC364" s="24" t="s">
        <v>5979</v>
      </c>
    </row>
    <row r="365" spans="1:29" s="169" customFormat="1">
      <c r="A365" s="24">
        <v>2397</v>
      </c>
      <c r="B365" s="24" t="s">
        <v>374</v>
      </c>
      <c r="C365" s="57">
        <v>63.5</v>
      </c>
      <c r="D365" s="57">
        <v>63.7</v>
      </c>
      <c r="E365" s="57">
        <v>58.2</v>
      </c>
      <c r="F365" s="57">
        <v>59.4</v>
      </c>
      <c r="G365" s="57">
        <v>59.2</v>
      </c>
      <c r="H365" s="57">
        <v>60</v>
      </c>
      <c r="I365" s="57">
        <v>58.1</v>
      </c>
      <c r="J365" s="57">
        <v>59.9</v>
      </c>
      <c r="K365" s="57">
        <v>59.8</v>
      </c>
      <c r="L365" s="57">
        <v>59.9</v>
      </c>
      <c r="M365" s="57">
        <v>57</v>
      </c>
      <c r="N365" s="57">
        <v>57.8</v>
      </c>
      <c r="O365" s="57">
        <v>149</v>
      </c>
      <c r="P365" s="57">
        <v>83</v>
      </c>
      <c r="Q365" s="57">
        <v>25.884399999999999</v>
      </c>
      <c r="R365" s="57">
        <v>39.485999999999997</v>
      </c>
      <c r="S365" s="57">
        <v>19.307500000000001</v>
      </c>
      <c r="T365" s="57">
        <v>32.759900000000002</v>
      </c>
      <c r="U365" s="77">
        <v>2.9919678714859441</v>
      </c>
      <c r="V365" s="24" t="s">
        <v>6595</v>
      </c>
      <c r="W365" s="216" t="s">
        <v>5967</v>
      </c>
      <c r="X365" s="216" t="s">
        <v>6007</v>
      </c>
      <c r="Y365" s="24" t="s">
        <v>5964</v>
      </c>
      <c r="Z365" s="24" t="s">
        <v>6016</v>
      </c>
      <c r="AA365" s="24" t="s">
        <v>5962</v>
      </c>
      <c r="AB365" s="24" t="s">
        <v>5979</v>
      </c>
      <c r="AC365" s="24" t="s">
        <v>5991</v>
      </c>
    </row>
    <row r="366" spans="1:29" s="169" customFormat="1">
      <c r="A366" s="24">
        <v>2399</v>
      </c>
      <c r="B366" s="24" t="s">
        <v>375</v>
      </c>
      <c r="C366" s="57">
        <v>26.7</v>
      </c>
      <c r="D366" s="57">
        <v>27.1</v>
      </c>
      <c r="E366" s="57">
        <v>22.75</v>
      </c>
      <c r="F366" s="57">
        <v>22.8</v>
      </c>
      <c r="G366" s="57">
        <v>23.1</v>
      </c>
      <c r="H366" s="57">
        <v>23.35</v>
      </c>
      <c r="I366" s="57">
        <v>20.55</v>
      </c>
      <c r="J366" s="57">
        <v>21.05</v>
      </c>
      <c r="K366" s="57">
        <v>21.65</v>
      </c>
      <c r="L366" s="57">
        <v>24.1</v>
      </c>
      <c r="M366" s="57">
        <v>21.55</v>
      </c>
      <c r="N366" s="57">
        <v>22.85</v>
      </c>
      <c r="O366" s="57">
        <v>8246</v>
      </c>
      <c r="P366" s="57">
        <v>9038</v>
      </c>
      <c r="Q366" s="57">
        <v>19.085100000000001</v>
      </c>
      <c r="R366" s="57">
        <v>29.5153</v>
      </c>
      <c r="S366" s="57">
        <v>22.428100000000001</v>
      </c>
      <c r="T366" s="57">
        <v>27.152899999999999</v>
      </c>
      <c r="U366" s="77">
        <v>1.5206166556022718</v>
      </c>
      <c r="V366" s="24" t="s">
        <v>6038</v>
      </c>
      <c r="W366" s="216" t="s">
        <v>6039</v>
      </c>
      <c r="X366" s="216" t="s">
        <v>6007</v>
      </c>
      <c r="Y366" s="24" t="s">
        <v>5964</v>
      </c>
      <c r="Z366" s="24" t="s">
        <v>5964</v>
      </c>
      <c r="AA366" s="24" t="s">
        <v>5982</v>
      </c>
      <c r="AB366" s="24" t="s">
        <v>5970</v>
      </c>
      <c r="AC366" s="24" t="s">
        <v>5979</v>
      </c>
    </row>
    <row r="367" spans="1:29" s="169" customFormat="1">
      <c r="A367" s="24">
        <v>2401</v>
      </c>
      <c r="B367" s="24" t="s">
        <v>376</v>
      </c>
      <c r="C367" s="57">
        <v>42.1</v>
      </c>
      <c r="D367" s="57">
        <v>42.8</v>
      </c>
      <c r="E367" s="57">
        <v>37.4</v>
      </c>
      <c r="F367" s="57">
        <v>37.4</v>
      </c>
      <c r="G367" s="57">
        <v>37.299999999999997</v>
      </c>
      <c r="H367" s="57">
        <v>38.35</v>
      </c>
      <c r="I367" s="57">
        <v>33.9</v>
      </c>
      <c r="J367" s="57">
        <v>37.049999999999997</v>
      </c>
      <c r="K367" s="57">
        <v>37.950000000000003</v>
      </c>
      <c r="L367" s="57">
        <v>39.200000000000003</v>
      </c>
      <c r="M367" s="57">
        <v>37.4</v>
      </c>
      <c r="N367" s="57">
        <v>37.5</v>
      </c>
      <c r="O367" s="57">
        <v>25062</v>
      </c>
      <c r="P367" s="57">
        <v>76600</v>
      </c>
      <c r="Q367" s="57">
        <v>55.506</v>
      </c>
      <c r="R367" s="57">
        <v>67.338800000000006</v>
      </c>
      <c r="S367" s="57">
        <v>50.156599999999997</v>
      </c>
      <c r="T367" s="57">
        <v>61.611400000000003</v>
      </c>
      <c r="U367" s="77">
        <v>0.54530026109660579</v>
      </c>
      <c r="V367" s="24" t="s">
        <v>6454</v>
      </c>
      <c r="W367" s="216" t="s">
        <v>5967</v>
      </c>
      <c r="X367" s="216" t="s">
        <v>5961</v>
      </c>
      <c r="Y367" s="24" t="s">
        <v>6004</v>
      </c>
      <c r="Z367" s="24" t="s">
        <v>5994</v>
      </c>
      <c r="AA367" s="24" t="s">
        <v>6000</v>
      </c>
      <c r="AB367" s="24" t="s">
        <v>5996</v>
      </c>
      <c r="AC367" s="24" t="s">
        <v>5965</v>
      </c>
    </row>
    <row r="368" spans="1:29" s="169" customFormat="1">
      <c r="A368" s="24">
        <v>2402</v>
      </c>
      <c r="B368" s="24" t="s">
        <v>377</v>
      </c>
      <c r="C368" s="57">
        <v>18.649999999999999</v>
      </c>
      <c r="D368" s="57">
        <v>18.649999999999999</v>
      </c>
      <c r="E368" s="57">
        <v>16.600000000000001</v>
      </c>
      <c r="F368" s="57">
        <v>16.8</v>
      </c>
      <c r="G368" s="57">
        <v>16.55</v>
      </c>
      <c r="H368" s="57">
        <v>16.95</v>
      </c>
      <c r="I368" s="57">
        <v>15.8</v>
      </c>
      <c r="J368" s="57">
        <v>16.350000000000001</v>
      </c>
      <c r="K368" s="57">
        <v>16.45</v>
      </c>
      <c r="L368" s="57">
        <v>17.100000000000001</v>
      </c>
      <c r="M368" s="57">
        <v>16.399999999999999</v>
      </c>
      <c r="N368" s="57">
        <v>16.8</v>
      </c>
      <c r="O368" s="57">
        <v>1550</v>
      </c>
      <c r="P368" s="57">
        <v>5308</v>
      </c>
      <c r="Q368" s="57">
        <v>29.9634</v>
      </c>
      <c r="R368" s="57">
        <v>47.205300000000001</v>
      </c>
      <c r="S368" s="57">
        <v>26.206099999999999</v>
      </c>
      <c r="T368" s="57">
        <v>40.205599999999997</v>
      </c>
      <c r="U368" s="77">
        <v>0.48668676212007028</v>
      </c>
      <c r="V368" s="24" t="s">
        <v>6533</v>
      </c>
      <c r="W368" s="216" t="s">
        <v>5967</v>
      </c>
      <c r="X368" s="216" t="s">
        <v>5971</v>
      </c>
      <c r="Y368" s="24" t="s">
        <v>6024</v>
      </c>
      <c r="Z368" s="24" t="s">
        <v>5974</v>
      </c>
      <c r="AA368" s="24" t="s">
        <v>6016</v>
      </c>
      <c r="AB368" s="24" t="s">
        <v>5986</v>
      </c>
      <c r="AC368" s="24" t="s">
        <v>5965</v>
      </c>
    </row>
    <row r="369" spans="1:29" s="169" customFormat="1">
      <c r="A369" s="24">
        <v>2404</v>
      </c>
      <c r="B369" s="24" t="s">
        <v>378</v>
      </c>
      <c r="C369" s="57">
        <v>191.5</v>
      </c>
      <c r="D369" s="57">
        <v>207</v>
      </c>
      <c r="E369" s="57">
        <v>190</v>
      </c>
      <c r="F369" s="57">
        <v>197.5</v>
      </c>
      <c r="G369" s="57">
        <v>195</v>
      </c>
      <c r="H369" s="57">
        <v>195</v>
      </c>
      <c r="I369" s="57">
        <v>180</v>
      </c>
      <c r="J369" s="57">
        <v>188.5</v>
      </c>
      <c r="K369" s="57">
        <v>190</v>
      </c>
      <c r="L369" s="57">
        <v>193.5</v>
      </c>
      <c r="M369" s="57">
        <v>188.5</v>
      </c>
      <c r="N369" s="57">
        <v>189.5</v>
      </c>
      <c r="O369" s="57">
        <v>1052</v>
      </c>
      <c r="P369" s="57">
        <v>4997</v>
      </c>
      <c r="Q369" s="57"/>
      <c r="R369" s="57"/>
      <c r="S369" s="57"/>
      <c r="T369" s="57"/>
      <c r="U369" s="77">
        <v>0.35087719298245618</v>
      </c>
      <c r="V369" s="24" t="s">
        <v>6569</v>
      </c>
      <c r="W369" s="216" t="s">
        <v>5993</v>
      </c>
      <c r="X369" s="216" t="s">
        <v>5993</v>
      </c>
      <c r="Y369" s="24" t="s">
        <v>6010</v>
      </c>
      <c r="Z369" s="24" t="s">
        <v>6209</v>
      </c>
      <c r="AA369" s="24" t="s">
        <v>6027</v>
      </c>
      <c r="AB369" s="24" t="s">
        <v>5996</v>
      </c>
      <c r="AC369" s="24" t="s">
        <v>5990</v>
      </c>
    </row>
    <row r="370" spans="1:29" s="169" customFormat="1">
      <c r="A370" s="24">
        <v>2405</v>
      </c>
      <c r="B370" s="24" t="s">
        <v>379</v>
      </c>
      <c r="C370" s="57">
        <v>11.9</v>
      </c>
      <c r="D370" s="57">
        <v>12</v>
      </c>
      <c r="E370" s="57">
        <v>10.8</v>
      </c>
      <c r="F370" s="57">
        <v>10.8</v>
      </c>
      <c r="G370" s="57">
        <v>10.9</v>
      </c>
      <c r="H370" s="57">
        <v>10.95</v>
      </c>
      <c r="I370" s="57">
        <v>10.1</v>
      </c>
      <c r="J370" s="57">
        <v>10.199999999999999</v>
      </c>
      <c r="K370" s="57">
        <v>10.35</v>
      </c>
      <c r="L370" s="57">
        <v>10.6</v>
      </c>
      <c r="M370" s="57">
        <v>10.35</v>
      </c>
      <c r="N370" s="57">
        <v>10.5</v>
      </c>
      <c r="O370" s="57">
        <v>1169</v>
      </c>
      <c r="P370" s="57">
        <v>3908</v>
      </c>
      <c r="Q370" s="57">
        <v>13.066700000000001</v>
      </c>
      <c r="R370" s="57">
        <v>23.1282</v>
      </c>
      <c r="S370" s="57">
        <v>13.742599999999999</v>
      </c>
      <c r="T370" s="57">
        <v>19.999700000000001</v>
      </c>
      <c r="U370" s="77">
        <v>0.49854998294097574</v>
      </c>
      <c r="V370" s="24" t="s">
        <v>6038</v>
      </c>
      <c r="W370" s="216" t="s">
        <v>6039</v>
      </c>
      <c r="X370" s="216" t="s">
        <v>6047</v>
      </c>
      <c r="Y370" s="24" t="s">
        <v>6004</v>
      </c>
      <c r="Z370" s="24" t="s">
        <v>5964</v>
      </c>
      <c r="AA370" s="24" t="s">
        <v>6055</v>
      </c>
      <c r="AB370" s="24" t="s">
        <v>5986</v>
      </c>
      <c r="AC370" s="24" t="s">
        <v>5979</v>
      </c>
    </row>
    <row r="371" spans="1:29" s="169" customFormat="1">
      <c r="A371" s="24">
        <v>2406</v>
      </c>
      <c r="B371" s="24" t="s">
        <v>380</v>
      </c>
      <c r="C371" s="57">
        <v>26.85</v>
      </c>
      <c r="D371" s="57">
        <v>26.9</v>
      </c>
      <c r="E371" s="57">
        <v>22.7</v>
      </c>
      <c r="F371" s="57">
        <v>22.75</v>
      </c>
      <c r="G371" s="57">
        <v>22.35</v>
      </c>
      <c r="H371" s="57">
        <v>22.85</v>
      </c>
      <c r="I371" s="57">
        <v>20.2</v>
      </c>
      <c r="J371" s="57">
        <v>21.25</v>
      </c>
      <c r="K371" s="57">
        <v>21.6</v>
      </c>
      <c r="L371" s="57">
        <v>22.4</v>
      </c>
      <c r="M371" s="57">
        <v>21.15</v>
      </c>
      <c r="N371" s="57">
        <v>21.35</v>
      </c>
      <c r="O371" s="57">
        <v>11714</v>
      </c>
      <c r="P371" s="57">
        <v>43611</v>
      </c>
      <c r="Q371" s="57"/>
      <c r="R371" s="57"/>
      <c r="S371" s="57"/>
      <c r="T371" s="57"/>
      <c r="U371" s="77">
        <v>0.44766993036924935</v>
      </c>
      <c r="V371" s="24" t="s">
        <v>6134</v>
      </c>
      <c r="W371" s="216" t="s">
        <v>5993</v>
      </c>
      <c r="X371" s="216" t="s">
        <v>5993</v>
      </c>
      <c r="Y371" s="24" t="s">
        <v>5964</v>
      </c>
      <c r="Z371" s="24" t="s">
        <v>5964</v>
      </c>
      <c r="AA371" s="24" t="s">
        <v>6000</v>
      </c>
      <c r="AB371" s="24" t="s">
        <v>5976</v>
      </c>
      <c r="AC371" s="24" t="s">
        <v>5990</v>
      </c>
    </row>
    <row r="372" spans="1:29" s="169" customFormat="1">
      <c r="A372" s="24">
        <v>2408</v>
      </c>
      <c r="B372" s="24" t="s">
        <v>381</v>
      </c>
      <c r="C372" s="57">
        <v>73.400000000000006</v>
      </c>
      <c r="D372" s="57">
        <v>74.400000000000006</v>
      </c>
      <c r="E372" s="57">
        <v>63.5</v>
      </c>
      <c r="F372" s="57">
        <v>64.3</v>
      </c>
      <c r="G372" s="57">
        <v>63.7</v>
      </c>
      <c r="H372" s="57">
        <v>69</v>
      </c>
      <c r="I372" s="57">
        <v>63.3</v>
      </c>
      <c r="J372" s="57">
        <v>64.599999999999994</v>
      </c>
      <c r="K372" s="57">
        <v>65.7</v>
      </c>
      <c r="L372" s="57">
        <v>68.099999999999994</v>
      </c>
      <c r="M372" s="57">
        <v>65.400000000000006</v>
      </c>
      <c r="N372" s="57">
        <v>66</v>
      </c>
      <c r="O372" s="57">
        <v>16992</v>
      </c>
      <c r="P372" s="57">
        <v>91426</v>
      </c>
      <c r="Q372" s="57">
        <v>16.096900000000002</v>
      </c>
      <c r="R372" s="57">
        <v>25.7547</v>
      </c>
      <c r="S372" s="57">
        <v>15.4681</v>
      </c>
      <c r="T372" s="57">
        <v>22.325800000000001</v>
      </c>
      <c r="U372" s="77">
        <v>0.30975871196377397</v>
      </c>
      <c r="V372" s="24" t="s">
        <v>6522</v>
      </c>
      <c r="W372" s="216" t="s">
        <v>5967</v>
      </c>
      <c r="X372" s="216" t="s">
        <v>6007</v>
      </c>
      <c r="Y372" s="24" t="s">
        <v>5964</v>
      </c>
      <c r="Z372" s="24" t="s">
        <v>5963</v>
      </c>
      <c r="AA372" s="24" t="s">
        <v>5969</v>
      </c>
      <c r="AB372" s="24" t="s">
        <v>6033</v>
      </c>
      <c r="AC372" s="24" t="s">
        <v>5965</v>
      </c>
    </row>
    <row r="373" spans="1:29" s="169" customFormat="1">
      <c r="A373" s="24">
        <v>2409</v>
      </c>
      <c r="B373" s="24" t="s">
        <v>382</v>
      </c>
      <c r="C373" s="57">
        <v>21.3</v>
      </c>
      <c r="D373" s="57">
        <v>22.25</v>
      </c>
      <c r="E373" s="57">
        <v>20.399999999999999</v>
      </c>
      <c r="F373" s="57">
        <v>20.399999999999999</v>
      </c>
      <c r="G373" s="57">
        <v>20.100000000000001</v>
      </c>
      <c r="H373" s="57">
        <v>20.7</v>
      </c>
      <c r="I373" s="57">
        <v>19</v>
      </c>
      <c r="J373" s="57">
        <v>19.05</v>
      </c>
      <c r="K373" s="57">
        <v>18.8</v>
      </c>
      <c r="L373" s="57">
        <v>19.2</v>
      </c>
      <c r="M373" s="57">
        <v>17.600000000000001</v>
      </c>
      <c r="N373" s="57">
        <v>17.8</v>
      </c>
      <c r="O373" s="57">
        <v>479665</v>
      </c>
      <c r="P373" s="57">
        <v>663332</v>
      </c>
      <c r="Q373" s="57">
        <v>18.1937</v>
      </c>
      <c r="R373" s="57">
        <v>23.587399999999999</v>
      </c>
      <c r="S373" s="57">
        <v>13.2311</v>
      </c>
      <c r="T373" s="57">
        <v>20.135300000000001</v>
      </c>
      <c r="U373" s="77">
        <v>1.2051908647052556</v>
      </c>
      <c r="V373" s="24" t="s">
        <v>6184</v>
      </c>
      <c r="W373" s="216" t="s">
        <v>5967</v>
      </c>
      <c r="X373" s="216" t="s">
        <v>6047</v>
      </c>
      <c r="Y373" s="24" t="s">
        <v>6004</v>
      </c>
      <c r="Z373" s="24" t="s">
        <v>5964</v>
      </c>
      <c r="AA373" s="24" t="s">
        <v>5964</v>
      </c>
      <c r="AB373" s="24" t="s">
        <v>5990</v>
      </c>
      <c r="AC373" s="24" t="s">
        <v>5965</v>
      </c>
    </row>
    <row r="374" spans="1:29" s="169" customFormat="1">
      <c r="A374" s="24">
        <v>2412</v>
      </c>
      <c r="B374" s="24" t="s">
        <v>383</v>
      </c>
      <c r="C374" s="57">
        <v>117.5</v>
      </c>
      <c r="D374" s="57">
        <v>118.5</v>
      </c>
      <c r="E374" s="57">
        <v>116.5</v>
      </c>
      <c r="F374" s="57">
        <v>117.5</v>
      </c>
      <c r="G374" s="57">
        <v>117.5</v>
      </c>
      <c r="H374" s="57">
        <v>117.5</v>
      </c>
      <c r="I374" s="57">
        <v>115.5</v>
      </c>
      <c r="J374" s="57">
        <v>116</v>
      </c>
      <c r="K374" s="57">
        <v>116</v>
      </c>
      <c r="L374" s="57">
        <v>116.5</v>
      </c>
      <c r="M374" s="57">
        <v>115</v>
      </c>
      <c r="N374" s="57">
        <v>115.5</v>
      </c>
      <c r="O374" s="57">
        <v>23567</v>
      </c>
      <c r="P374" s="57">
        <v>46884</v>
      </c>
      <c r="Q374" s="57">
        <v>72.353399999999993</v>
      </c>
      <c r="R374" s="57">
        <v>78.874799999999993</v>
      </c>
      <c r="S374" s="57">
        <v>61.569000000000003</v>
      </c>
      <c r="T374" s="57">
        <v>73.106200000000001</v>
      </c>
      <c r="U374" s="77">
        <v>0.83777692460825293</v>
      </c>
      <c r="V374" s="24" t="s">
        <v>6596</v>
      </c>
      <c r="W374" s="216" t="s">
        <v>5967</v>
      </c>
      <c r="X374" s="216" t="s">
        <v>5961</v>
      </c>
      <c r="Y374" s="24" t="s">
        <v>6121</v>
      </c>
      <c r="Z374" s="24" t="s">
        <v>6017</v>
      </c>
      <c r="AA374" s="24" t="s">
        <v>6561</v>
      </c>
      <c r="AB374" s="24" t="s">
        <v>5991</v>
      </c>
      <c r="AC374" s="24" t="s">
        <v>5991</v>
      </c>
    </row>
    <row r="375" spans="1:29" s="169" customFormat="1">
      <c r="A375" s="24">
        <v>2413</v>
      </c>
      <c r="B375" s="24" t="s">
        <v>384</v>
      </c>
      <c r="C375" s="57">
        <v>20.65</v>
      </c>
      <c r="D375" s="57">
        <v>20.65</v>
      </c>
      <c r="E375" s="57">
        <v>16.8</v>
      </c>
      <c r="F375" s="57">
        <v>16.8</v>
      </c>
      <c r="G375" s="57">
        <v>17</v>
      </c>
      <c r="H375" s="57">
        <v>17.399999999999999</v>
      </c>
      <c r="I375" s="57">
        <v>16.05</v>
      </c>
      <c r="J375" s="57">
        <v>16.45</v>
      </c>
      <c r="K375" s="57">
        <v>16.600000000000001</v>
      </c>
      <c r="L375" s="57">
        <v>17.2</v>
      </c>
      <c r="M375" s="57">
        <v>16.5</v>
      </c>
      <c r="N375" s="57">
        <v>16.55</v>
      </c>
      <c r="O375" s="57">
        <v>407</v>
      </c>
      <c r="P375" s="57">
        <v>2255</v>
      </c>
      <c r="Q375" s="57">
        <v>14.714600000000001</v>
      </c>
      <c r="R375" s="57">
        <v>22.1173</v>
      </c>
      <c r="S375" s="57">
        <v>12.4344</v>
      </c>
      <c r="T375" s="57">
        <v>18.889700000000001</v>
      </c>
      <c r="U375" s="77">
        <v>0.30081300813008133</v>
      </c>
      <c r="V375" s="24" t="s">
        <v>6270</v>
      </c>
      <c r="W375" s="216" t="s">
        <v>5967</v>
      </c>
      <c r="X375" s="216" t="s">
        <v>6047</v>
      </c>
      <c r="Y375" s="24" t="s">
        <v>6058</v>
      </c>
      <c r="Z375" s="24" t="s">
        <v>5962</v>
      </c>
      <c r="AA375" s="24" t="s">
        <v>5978</v>
      </c>
      <c r="AB375" s="24" t="s">
        <v>6084</v>
      </c>
      <c r="AC375" s="24" t="s">
        <v>5965</v>
      </c>
    </row>
    <row r="376" spans="1:29" s="169" customFormat="1">
      <c r="A376" s="24">
        <v>2414</v>
      </c>
      <c r="B376" s="24" t="s">
        <v>385</v>
      </c>
      <c r="C376" s="57">
        <v>33</v>
      </c>
      <c r="D376" s="57">
        <v>35.4</v>
      </c>
      <c r="E376" s="57">
        <v>30.95</v>
      </c>
      <c r="F376" s="57">
        <v>31.8</v>
      </c>
      <c r="G376" s="57">
        <v>31.6</v>
      </c>
      <c r="H376" s="57">
        <v>31.65</v>
      </c>
      <c r="I376" s="57">
        <v>29.85</v>
      </c>
      <c r="J376" s="57">
        <v>30.7</v>
      </c>
      <c r="K376" s="57">
        <v>31</v>
      </c>
      <c r="L376" s="57">
        <v>32.15</v>
      </c>
      <c r="M376" s="57">
        <v>30.8</v>
      </c>
      <c r="N376" s="57">
        <v>31.35</v>
      </c>
      <c r="O376" s="57">
        <v>813</v>
      </c>
      <c r="P376" s="57">
        <v>2689</v>
      </c>
      <c r="Q376" s="57">
        <v>51.968400000000003</v>
      </c>
      <c r="R376" s="57">
        <v>63.5366</v>
      </c>
      <c r="S376" s="57">
        <v>46.204700000000003</v>
      </c>
      <c r="T376" s="57">
        <v>57.759300000000003</v>
      </c>
      <c r="U376" s="77">
        <v>0.50390479732242466</v>
      </c>
      <c r="V376" s="24" t="s">
        <v>6123</v>
      </c>
      <c r="W376" s="216" t="s">
        <v>5967</v>
      </c>
      <c r="X376" s="216" t="s">
        <v>5961</v>
      </c>
      <c r="Y376" s="24" t="s">
        <v>6000</v>
      </c>
      <c r="Z376" s="24" t="s">
        <v>5962</v>
      </c>
      <c r="AA376" s="24" t="s">
        <v>5963</v>
      </c>
      <c r="AB376" s="24" t="s">
        <v>5976</v>
      </c>
      <c r="AC376" s="24" t="s">
        <v>5965</v>
      </c>
    </row>
    <row r="377" spans="1:29" s="169" customFormat="1">
      <c r="A377" s="24">
        <v>2415</v>
      </c>
      <c r="B377" s="24" t="s">
        <v>386</v>
      </c>
      <c r="C377" s="57">
        <v>48.6</v>
      </c>
      <c r="D377" s="57">
        <v>48.75</v>
      </c>
      <c r="E377" s="57">
        <v>43</v>
      </c>
      <c r="F377" s="57">
        <v>44.35</v>
      </c>
      <c r="G377" s="57">
        <v>45</v>
      </c>
      <c r="H377" s="57">
        <v>46.05</v>
      </c>
      <c r="I377" s="57">
        <v>40</v>
      </c>
      <c r="J377" s="57">
        <v>42.15</v>
      </c>
      <c r="K377" s="57">
        <v>42.6</v>
      </c>
      <c r="L377" s="57">
        <v>45.8</v>
      </c>
      <c r="M377" s="57">
        <v>42.5</v>
      </c>
      <c r="N377" s="57">
        <v>42.6</v>
      </c>
      <c r="O377" s="57">
        <v>1404</v>
      </c>
      <c r="P377" s="57">
        <v>4404</v>
      </c>
      <c r="Q377" s="57">
        <v>33.826799999999999</v>
      </c>
      <c r="R377" s="57">
        <v>49.238399999999999</v>
      </c>
      <c r="S377" s="57">
        <v>26.147300000000001</v>
      </c>
      <c r="T377" s="57">
        <v>41.541400000000003</v>
      </c>
      <c r="U377" s="77">
        <v>0.53133514986376018</v>
      </c>
      <c r="V377" s="24" t="s">
        <v>6123</v>
      </c>
      <c r="W377" s="216" t="s">
        <v>5967</v>
      </c>
      <c r="X377" s="216" t="s">
        <v>5971</v>
      </c>
      <c r="Y377" s="24" t="s">
        <v>5964</v>
      </c>
      <c r="Z377" s="24" t="s">
        <v>5964</v>
      </c>
      <c r="AA377" s="24" t="s">
        <v>6164</v>
      </c>
      <c r="AB377" s="24" t="s">
        <v>6159</v>
      </c>
      <c r="AC377" s="24" t="s">
        <v>5979</v>
      </c>
    </row>
    <row r="378" spans="1:29" s="169" customFormat="1">
      <c r="A378" s="24">
        <v>2417</v>
      </c>
      <c r="B378" s="24" t="s">
        <v>387</v>
      </c>
      <c r="C378" s="57">
        <v>33.65</v>
      </c>
      <c r="D378" s="57">
        <v>33.65</v>
      </c>
      <c r="E378" s="57">
        <v>29</v>
      </c>
      <c r="F378" s="57">
        <v>29</v>
      </c>
      <c r="G378" s="57">
        <v>28.9</v>
      </c>
      <c r="H378" s="57">
        <v>29.85</v>
      </c>
      <c r="I378" s="57">
        <v>26.6</v>
      </c>
      <c r="J378" s="57">
        <v>27.7</v>
      </c>
      <c r="K378" s="57">
        <v>28.05</v>
      </c>
      <c r="L378" s="57">
        <v>28.85</v>
      </c>
      <c r="M378" s="57">
        <v>27.9</v>
      </c>
      <c r="N378" s="57">
        <v>28</v>
      </c>
      <c r="O378" s="57">
        <v>1597</v>
      </c>
      <c r="P378" s="57">
        <v>12099</v>
      </c>
      <c r="Q378" s="57">
        <v>6.3578000000000001</v>
      </c>
      <c r="R378" s="57">
        <v>10.494300000000001</v>
      </c>
      <c r="S378" s="57">
        <v>7.3392999999999997</v>
      </c>
      <c r="T378" s="57">
        <v>9.4427000000000003</v>
      </c>
      <c r="U378" s="77">
        <v>0.21999063283466955</v>
      </c>
      <c r="V378" s="24" t="s">
        <v>6597</v>
      </c>
      <c r="W378" s="216" t="s">
        <v>6039</v>
      </c>
      <c r="X378" s="216" t="s">
        <v>6047</v>
      </c>
      <c r="Y378" s="24" t="s">
        <v>6058</v>
      </c>
      <c r="Z378" s="24" t="s">
        <v>5964</v>
      </c>
      <c r="AA378" s="24" t="s">
        <v>6027</v>
      </c>
      <c r="AB378" s="24" t="s">
        <v>6033</v>
      </c>
      <c r="AC378" s="24" t="s">
        <v>5965</v>
      </c>
    </row>
    <row r="379" spans="1:29" s="169" customFormat="1">
      <c r="A379" s="24">
        <v>2419</v>
      </c>
      <c r="B379" s="24" t="s">
        <v>388</v>
      </c>
      <c r="C379" s="57">
        <v>20.3</v>
      </c>
      <c r="D379" s="57">
        <v>20.3</v>
      </c>
      <c r="E379" s="57">
        <v>18.5</v>
      </c>
      <c r="F379" s="57">
        <v>18.55</v>
      </c>
      <c r="G379" s="57">
        <v>18.55</v>
      </c>
      <c r="H379" s="57">
        <v>18.600000000000001</v>
      </c>
      <c r="I379" s="57">
        <v>17.899999999999999</v>
      </c>
      <c r="J379" s="57">
        <v>18.2</v>
      </c>
      <c r="K379" s="57">
        <v>18.600000000000001</v>
      </c>
      <c r="L379" s="57">
        <v>18.75</v>
      </c>
      <c r="M379" s="57">
        <v>18.350000000000001</v>
      </c>
      <c r="N379" s="57">
        <v>18.45</v>
      </c>
      <c r="O379" s="57">
        <v>613</v>
      </c>
      <c r="P379" s="57">
        <v>1581</v>
      </c>
      <c r="Q379" s="57"/>
      <c r="R379" s="57"/>
      <c r="S379" s="57"/>
      <c r="T379" s="57"/>
      <c r="U379" s="77">
        <v>0.64621547543748681</v>
      </c>
      <c r="V379" s="24" t="s">
        <v>6074</v>
      </c>
      <c r="W379" s="216" t="s">
        <v>5993</v>
      </c>
      <c r="X379" s="216" t="s">
        <v>5993</v>
      </c>
      <c r="Y379" s="24" t="s">
        <v>6024</v>
      </c>
      <c r="Z379" s="24" t="s">
        <v>5984</v>
      </c>
      <c r="AA379" s="24" t="s">
        <v>5984</v>
      </c>
      <c r="AB379" s="24" t="s">
        <v>5986</v>
      </c>
      <c r="AC379" s="24" t="s">
        <v>5990</v>
      </c>
    </row>
    <row r="380" spans="1:29" s="169" customFormat="1">
      <c r="A380" s="24">
        <v>2420</v>
      </c>
      <c r="B380" s="24" t="s">
        <v>389</v>
      </c>
      <c r="C380" s="57">
        <v>41.2</v>
      </c>
      <c r="D380" s="57">
        <v>41.2</v>
      </c>
      <c r="E380" s="57">
        <v>39.35</v>
      </c>
      <c r="F380" s="57">
        <v>40.15</v>
      </c>
      <c r="G380" s="57">
        <v>40.15</v>
      </c>
      <c r="H380" s="57">
        <v>40.75</v>
      </c>
      <c r="I380" s="57">
        <v>39</v>
      </c>
      <c r="J380" s="57">
        <v>39.200000000000003</v>
      </c>
      <c r="K380" s="57">
        <v>39.35</v>
      </c>
      <c r="L380" s="57">
        <v>39.9</v>
      </c>
      <c r="M380" s="57">
        <v>39.35</v>
      </c>
      <c r="N380" s="57">
        <v>39.6</v>
      </c>
      <c r="O380" s="57">
        <v>401</v>
      </c>
      <c r="P380" s="57">
        <v>2342</v>
      </c>
      <c r="Q380" s="57">
        <v>56.564799999999998</v>
      </c>
      <c r="R380" s="57">
        <v>68.811000000000007</v>
      </c>
      <c r="S380" s="57">
        <v>48.3628</v>
      </c>
      <c r="T380" s="57">
        <v>61.994900000000001</v>
      </c>
      <c r="U380" s="77">
        <v>0.28536863079988611</v>
      </c>
      <c r="V380" s="24" t="s">
        <v>6038</v>
      </c>
      <c r="W380" s="216" t="s">
        <v>5967</v>
      </c>
      <c r="X380" s="216" t="s">
        <v>5961</v>
      </c>
      <c r="Y380" s="24" t="s">
        <v>6209</v>
      </c>
      <c r="Z380" s="24" t="s">
        <v>5962</v>
      </c>
      <c r="AA380" s="24" t="s">
        <v>6055</v>
      </c>
      <c r="AB380" s="24" t="s">
        <v>5970</v>
      </c>
      <c r="AC380" s="24" t="s">
        <v>5979</v>
      </c>
    </row>
    <row r="381" spans="1:29" s="169" customFormat="1">
      <c r="A381" s="24">
        <v>2421</v>
      </c>
      <c r="B381" s="24" t="s">
        <v>390</v>
      </c>
      <c r="C381" s="57">
        <v>39.65</v>
      </c>
      <c r="D381" s="57">
        <v>39.9</v>
      </c>
      <c r="E381" s="57">
        <v>37.5</v>
      </c>
      <c r="F381" s="57">
        <v>37.700000000000003</v>
      </c>
      <c r="G381" s="57">
        <v>37.75</v>
      </c>
      <c r="H381" s="57">
        <v>37.9</v>
      </c>
      <c r="I381" s="57">
        <v>36.1</v>
      </c>
      <c r="J381" s="57">
        <v>37.9</v>
      </c>
      <c r="K381" s="57">
        <v>38.1</v>
      </c>
      <c r="L381" s="57">
        <v>39.4</v>
      </c>
      <c r="M381" s="57">
        <v>38.1</v>
      </c>
      <c r="N381" s="57">
        <v>39.200000000000003</v>
      </c>
      <c r="O381" s="57">
        <v>941</v>
      </c>
      <c r="P381" s="57">
        <v>3195</v>
      </c>
      <c r="Q381" s="57">
        <v>18.9102</v>
      </c>
      <c r="R381" s="57">
        <v>30.913499999999999</v>
      </c>
      <c r="S381" s="57">
        <v>20.8734</v>
      </c>
      <c r="T381" s="57">
        <v>27.566800000000001</v>
      </c>
      <c r="U381" s="77">
        <v>0.49087115284298383</v>
      </c>
      <c r="V381" s="24" t="s">
        <v>6598</v>
      </c>
      <c r="W381" s="216" t="s">
        <v>6039</v>
      </c>
      <c r="X381" s="216" t="s">
        <v>6007</v>
      </c>
      <c r="Y381" s="24" t="s">
        <v>5964</v>
      </c>
      <c r="Z381" s="24" t="s">
        <v>6064</v>
      </c>
      <c r="AA381" s="24" t="s">
        <v>6031</v>
      </c>
      <c r="AB381" s="24" t="s">
        <v>5990</v>
      </c>
      <c r="AC381" s="24" t="s">
        <v>5979</v>
      </c>
    </row>
    <row r="382" spans="1:29" s="169" customFormat="1">
      <c r="A382" s="24">
        <v>2423</v>
      </c>
      <c r="B382" s="24" t="s">
        <v>391</v>
      </c>
      <c r="C382" s="57">
        <v>25.2</v>
      </c>
      <c r="D382" s="57">
        <v>26.35</v>
      </c>
      <c r="E382" s="57">
        <v>23.9</v>
      </c>
      <c r="F382" s="57">
        <v>23.9</v>
      </c>
      <c r="G382" s="57">
        <v>23.9</v>
      </c>
      <c r="H382" s="57">
        <v>24.7</v>
      </c>
      <c r="I382" s="57">
        <v>23.75</v>
      </c>
      <c r="J382" s="57">
        <v>24.15</v>
      </c>
      <c r="K382" s="57">
        <v>24.4</v>
      </c>
      <c r="L382" s="57">
        <v>24.8</v>
      </c>
      <c r="M382" s="57">
        <v>24.1</v>
      </c>
      <c r="N382" s="57">
        <v>24.55</v>
      </c>
      <c r="O382" s="57">
        <v>602</v>
      </c>
      <c r="P382" s="57">
        <v>1796</v>
      </c>
      <c r="Q382" s="57">
        <v>26.268799999999999</v>
      </c>
      <c r="R382" s="57">
        <v>42.676000000000002</v>
      </c>
      <c r="S382" s="57">
        <v>23.3096</v>
      </c>
      <c r="T382" s="57">
        <v>36.220500000000001</v>
      </c>
      <c r="U382" s="77">
        <v>0.55864884929472902</v>
      </c>
      <c r="V382" s="24" t="s">
        <v>6356</v>
      </c>
      <c r="W382" s="216" t="s">
        <v>5967</v>
      </c>
      <c r="X382" s="216" t="s">
        <v>6007</v>
      </c>
      <c r="Y382" s="24" t="s">
        <v>6004</v>
      </c>
      <c r="Z382" s="24" t="s">
        <v>5963</v>
      </c>
      <c r="AA382" s="24" t="s">
        <v>6066</v>
      </c>
      <c r="AB382" s="24" t="s">
        <v>5986</v>
      </c>
      <c r="AC382" s="24" t="s">
        <v>5986</v>
      </c>
    </row>
    <row r="383" spans="1:29" s="169" customFormat="1">
      <c r="A383" s="24">
        <v>2424</v>
      </c>
      <c r="B383" s="24" t="s">
        <v>392</v>
      </c>
      <c r="C383" s="57"/>
      <c r="D383" s="57">
        <v>20.65</v>
      </c>
      <c r="E383" s="57">
        <v>20.6</v>
      </c>
      <c r="F383" s="57"/>
      <c r="G383" s="57"/>
      <c r="H383" s="57">
        <v>22.65</v>
      </c>
      <c r="I383" s="57">
        <v>20.6</v>
      </c>
      <c r="J383" s="57">
        <v>22.65</v>
      </c>
      <c r="K383" s="57">
        <v>24.5</v>
      </c>
      <c r="L383" s="57">
        <v>24.55</v>
      </c>
      <c r="M383" s="57">
        <v>23.3</v>
      </c>
      <c r="N383" s="57">
        <v>24.55</v>
      </c>
      <c r="O383" s="57">
        <v>13</v>
      </c>
      <c r="P383" s="57">
        <v>2</v>
      </c>
      <c r="Q383" s="57"/>
      <c r="R383" s="57"/>
      <c r="S383" s="57"/>
      <c r="T383" s="57"/>
      <c r="U383" s="77">
        <v>10.833333333333334</v>
      </c>
      <c r="V383" s="24" t="s">
        <v>6599</v>
      </c>
      <c r="W383" s="216" t="s">
        <v>5993</v>
      </c>
      <c r="X383" s="216" t="s">
        <v>5993</v>
      </c>
      <c r="Y383" s="24" t="s">
        <v>6166</v>
      </c>
      <c r="Z383" s="24" t="s">
        <v>6064</v>
      </c>
      <c r="AA383" s="24" t="s">
        <v>6064</v>
      </c>
      <c r="AB383" s="24" t="s">
        <v>5979</v>
      </c>
      <c r="AC383" s="24" t="s">
        <v>6159</v>
      </c>
    </row>
    <row r="384" spans="1:29" s="169" customFormat="1">
      <c r="A384" s="24">
        <v>2425</v>
      </c>
      <c r="B384" s="24" t="s">
        <v>393</v>
      </c>
      <c r="C384" s="57">
        <v>28.6</v>
      </c>
      <c r="D384" s="57">
        <v>29.45</v>
      </c>
      <c r="E384" s="57">
        <v>26.25</v>
      </c>
      <c r="F384" s="57">
        <v>27.2</v>
      </c>
      <c r="G384" s="57">
        <v>27.5</v>
      </c>
      <c r="H384" s="57">
        <v>27.95</v>
      </c>
      <c r="I384" s="57">
        <v>25.4</v>
      </c>
      <c r="J384" s="57">
        <v>26</v>
      </c>
      <c r="K384" s="57">
        <v>26.2</v>
      </c>
      <c r="L384" s="57">
        <v>26.8</v>
      </c>
      <c r="M384" s="57">
        <v>25.85</v>
      </c>
      <c r="N384" s="57">
        <v>26.5</v>
      </c>
      <c r="O384" s="57">
        <v>632</v>
      </c>
      <c r="P384" s="57">
        <v>1516</v>
      </c>
      <c r="Q384" s="57">
        <v>14.7545</v>
      </c>
      <c r="R384" s="57">
        <v>16.405100000000001</v>
      </c>
      <c r="S384" s="57">
        <v>17.555700000000002</v>
      </c>
      <c r="T384" s="57">
        <v>16.788599999999999</v>
      </c>
      <c r="U384" s="77">
        <v>0.69481090589270011</v>
      </c>
      <c r="V384" s="24" t="s">
        <v>6038</v>
      </c>
      <c r="W384" s="216" t="s">
        <v>6337</v>
      </c>
      <c r="X384" s="216" t="s">
        <v>6047</v>
      </c>
      <c r="Y384" s="24" t="s">
        <v>5964</v>
      </c>
      <c r="Z384" s="24" t="s">
        <v>5964</v>
      </c>
      <c r="AA384" s="24" t="s">
        <v>6016</v>
      </c>
      <c r="AB384" s="24" t="s">
        <v>5991</v>
      </c>
      <c r="AC384" s="24" t="s">
        <v>5986</v>
      </c>
    </row>
    <row r="385" spans="1:29" s="169" customFormat="1">
      <c r="A385" s="24">
        <v>2426</v>
      </c>
      <c r="B385" s="24" t="s">
        <v>394</v>
      </c>
      <c r="C385" s="57">
        <v>26.6</v>
      </c>
      <c r="D385" s="57">
        <v>27.05</v>
      </c>
      <c r="E385" s="57">
        <v>23.85</v>
      </c>
      <c r="F385" s="57">
        <v>24.2</v>
      </c>
      <c r="G385" s="57">
        <v>24.5</v>
      </c>
      <c r="H385" s="57">
        <v>25.2</v>
      </c>
      <c r="I385" s="57">
        <v>22.5</v>
      </c>
      <c r="J385" s="57">
        <v>22.55</v>
      </c>
      <c r="K385" s="57">
        <v>23.4</v>
      </c>
      <c r="L385" s="57">
        <v>23.9</v>
      </c>
      <c r="M385" s="57">
        <v>23</v>
      </c>
      <c r="N385" s="57">
        <v>23.05</v>
      </c>
      <c r="O385" s="57">
        <v>4153</v>
      </c>
      <c r="P385" s="57">
        <v>29326</v>
      </c>
      <c r="Q385" s="57">
        <v>24.998999999999999</v>
      </c>
      <c r="R385" s="57">
        <v>43.515300000000003</v>
      </c>
      <c r="S385" s="57">
        <v>18.822900000000001</v>
      </c>
      <c r="T385" s="57">
        <v>35.284500000000001</v>
      </c>
      <c r="U385" s="77">
        <v>0.23602491531973904</v>
      </c>
      <c r="V385" s="24" t="s">
        <v>6600</v>
      </c>
      <c r="W385" s="216" t="s">
        <v>5967</v>
      </c>
      <c r="X385" s="216" t="s">
        <v>6007</v>
      </c>
      <c r="Y385" s="24" t="s">
        <v>5964</v>
      </c>
      <c r="Z385" s="24" t="s">
        <v>5964</v>
      </c>
      <c r="AA385" s="24" t="s">
        <v>5984</v>
      </c>
      <c r="AB385" s="24" t="s">
        <v>5976</v>
      </c>
      <c r="AC385" s="24" t="s">
        <v>5965</v>
      </c>
    </row>
    <row r="386" spans="1:29" s="169" customFormat="1">
      <c r="A386" s="24">
        <v>2427</v>
      </c>
      <c r="B386" s="24" t="s">
        <v>395</v>
      </c>
      <c r="C386" s="57">
        <v>10.9</v>
      </c>
      <c r="D386" s="57">
        <v>11</v>
      </c>
      <c r="E386" s="57">
        <v>10.75</v>
      </c>
      <c r="F386" s="57">
        <v>10.85</v>
      </c>
      <c r="G386" s="57">
        <v>10.9</v>
      </c>
      <c r="H386" s="57">
        <v>10.9</v>
      </c>
      <c r="I386" s="57">
        <v>10.45</v>
      </c>
      <c r="J386" s="57">
        <v>10.5</v>
      </c>
      <c r="K386" s="57">
        <v>10.6</v>
      </c>
      <c r="L386" s="57">
        <v>10.7</v>
      </c>
      <c r="M386" s="57">
        <v>10.55</v>
      </c>
      <c r="N386" s="57">
        <v>10.6</v>
      </c>
      <c r="O386" s="57">
        <v>523</v>
      </c>
      <c r="P386" s="57">
        <v>1849</v>
      </c>
      <c r="Q386" s="57">
        <v>14.818300000000001</v>
      </c>
      <c r="R386" s="57">
        <v>21.197600000000001</v>
      </c>
      <c r="S386" s="57">
        <v>14.8788</v>
      </c>
      <c r="T386" s="57">
        <v>19.0913</v>
      </c>
      <c r="U386" s="77">
        <v>0.47142599603389218</v>
      </c>
      <c r="V386" s="24" t="s">
        <v>6123</v>
      </c>
      <c r="W386" s="216" t="s">
        <v>6039</v>
      </c>
      <c r="X386" s="216" t="s">
        <v>6047</v>
      </c>
      <c r="Y386" s="24" t="s">
        <v>6216</v>
      </c>
      <c r="Z386" s="24" t="s">
        <v>6024</v>
      </c>
      <c r="AA386" s="24" t="s">
        <v>6166</v>
      </c>
      <c r="AB386" s="24" t="s">
        <v>5996</v>
      </c>
      <c r="AC386" s="24" t="s">
        <v>5991</v>
      </c>
    </row>
    <row r="387" spans="1:29" s="169" customFormat="1">
      <c r="A387" s="24">
        <v>2428</v>
      </c>
      <c r="B387" s="24" t="s">
        <v>396</v>
      </c>
      <c r="C387" s="57">
        <v>221</v>
      </c>
      <c r="D387" s="57">
        <v>225</v>
      </c>
      <c r="E387" s="57">
        <v>204.5</v>
      </c>
      <c r="F387" s="57">
        <v>207.5</v>
      </c>
      <c r="G387" s="57">
        <v>206.5</v>
      </c>
      <c r="H387" s="57">
        <v>210</v>
      </c>
      <c r="I387" s="57">
        <v>186.5</v>
      </c>
      <c r="J387" s="57">
        <v>189</v>
      </c>
      <c r="K387" s="57">
        <v>192</v>
      </c>
      <c r="L387" s="57">
        <v>203.5</v>
      </c>
      <c r="M387" s="57">
        <v>192</v>
      </c>
      <c r="N387" s="57">
        <v>200.5</v>
      </c>
      <c r="O387" s="57">
        <v>1012</v>
      </c>
      <c r="P387" s="57">
        <v>2989</v>
      </c>
      <c r="Q387" s="57">
        <v>47.7361</v>
      </c>
      <c r="R387" s="57">
        <v>62.027200000000001</v>
      </c>
      <c r="S387" s="57">
        <v>38.631599999999999</v>
      </c>
      <c r="T387" s="57">
        <v>54.2286</v>
      </c>
      <c r="U387" s="77">
        <v>0.56429129028660641</v>
      </c>
      <c r="V387" s="24" t="s">
        <v>6038</v>
      </c>
      <c r="W387" s="216" t="s">
        <v>5967</v>
      </c>
      <c r="X387" s="216" t="s">
        <v>5961</v>
      </c>
      <c r="Y387" s="24" t="s">
        <v>5964</v>
      </c>
      <c r="Z387" s="24" t="s">
        <v>5964</v>
      </c>
      <c r="AA387" s="24" t="s">
        <v>6013</v>
      </c>
      <c r="AB387" s="24" t="s">
        <v>5991</v>
      </c>
      <c r="AC387" s="24" t="s">
        <v>5979</v>
      </c>
    </row>
    <row r="388" spans="1:29" s="169" customFormat="1">
      <c r="A388" s="24">
        <v>2430</v>
      </c>
      <c r="B388" s="24" t="s">
        <v>398</v>
      </c>
      <c r="C388" s="57">
        <v>36</v>
      </c>
      <c r="D388" s="57">
        <v>38.4</v>
      </c>
      <c r="E388" s="57">
        <v>35.75</v>
      </c>
      <c r="F388" s="57">
        <v>36.450000000000003</v>
      </c>
      <c r="G388" s="57">
        <v>36.35</v>
      </c>
      <c r="H388" s="57">
        <v>38.299999999999997</v>
      </c>
      <c r="I388" s="57">
        <v>35.75</v>
      </c>
      <c r="J388" s="57">
        <v>37.5</v>
      </c>
      <c r="K388" s="57">
        <v>37.6</v>
      </c>
      <c r="L388" s="57">
        <v>39.9</v>
      </c>
      <c r="M388" s="57">
        <v>37.35</v>
      </c>
      <c r="N388" s="57">
        <v>39.200000000000003</v>
      </c>
      <c r="O388" s="57">
        <v>3957</v>
      </c>
      <c r="P388" s="57">
        <v>6401</v>
      </c>
      <c r="Q388" s="57">
        <v>80.515299999999996</v>
      </c>
      <c r="R388" s="57">
        <v>79.332099999999997</v>
      </c>
      <c r="S388" s="57">
        <v>83.769499999999994</v>
      </c>
      <c r="T388" s="57">
        <v>80.811199999999999</v>
      </c>
      <c r="U388" s="77">
        <v>1.0303077644118106</v>
      </c>
      <c r="V388" s="24" t="s">
        <v>6273</v>
      </c>
      <c r="W388" s="216" t="s">
        <v>6009</v>
      </c>
      <c r="X388" s="216" t="s">
        <v>6012</v>
      </c>
      <c r="Y388" s="24" t="s">
        <v>5963</v>
      </c>
      <c r="Z388" s="24" t="s">
        <v>6010</v>
      </c>
      <c r="AA388" s="24" t="s">
        <v>5982</v>
      </c>
      <c r="AB388" s="24" t="s">
        <v>5991</v>
      </c>
      <c r="AC388" s="24" t="s">
        <v>5965</v>
      </c>
    </row>
    <row r="389" spans="1:29" s="169" customFormat="1">
      <c r="A389" s="24">
        <v>2431</v>
      </c>
      <c r="B389" s="24" t="s">
        <v>399</v>
      </c>
      <c r="C389" s="57">
        <v>13.2</v>
      </c>
      <c r="D389" s="57">
        <v>13.2</v>
      </c>
      <c r="E389" s="57">
        <v>11.7</v>
      </c>
      <c r="F389" s="57">
        <v>12.5</v>
      </c>
      <c r="G389" s="57">
        <v>12.3</v>
      </c>
      <c r="H389" s="57">
        <v>12.35</v>
      </c>
      <c r="I389" s="57">
        <v>11.4</v>
      </c>
      <c r="J389" s="57">
        <v>11.5</v>
      </c>
      <c r="K389" s="57">
        <v>11.6</v>
      </c>
      <c r="L389" s="57">
        <v>12.1</v>
      </c>
      <c r="M389" s="57">
        <v>11.6</v>
      </c>
      <c r="N389" s="57">
        <v>11.65</v>
      </c>
      <c r="O389" s="57">
        <v>447</v>
      </c>
      <c r="P389" s="57">
        <v>2202</v>
      </c>
      <c r="Q389" s="57">
        <v>19.7058</v>
      </c>
      <c r="R389" s="57">
        <v>32.960700000000003</v>
      </c>
      <c r="S389" s="57">
        <v>15.052899999999999</v>
      </c>
      <c r="T389" s="57">
        <v>26.991399999999999</v>
      </c>
      <c r="U389" s="77">
        <v>0.33832879200726612</v>
      </c>
      <c r="V389" s="24" t="s">
        <v>6123</v>
      </c>
      <c r="W389" s="216" t="s">
        <v>5967</v>
      </c>
      <c r="X389" s="216" t="s">
        <v>6007</v>
      </c>
      <c r="Y389" s="24" t="s">
        <v>6024</v>
      </c>
      <c r="Z389" s="24" t="s">
        <v>5964</v>
      </c>
      <c r="AA389" s="24" t="s">
        <v>6227</v>
      </c>
      <c r="AB389" s="24" t="s">
        <v>6084</v>
      </c>
      <c r="AC389" s="24" t="s">
        <v>5979</v>
      </c>
    </row>
    <row r="390" spans="1:29" s="169" customFormat="1">
      <c r="A390" s="24">
        <v>2433</v>
      </c>
      <c r="B390" s="24" t="s">
        <v>400</v>
      </c>
      <c r="C390" s="57">
        <v>51</v>
      </c>
      <c r="D390" s="57">
        <v>51</v>
      </c>
      <c r="E390" s="57">
        <v>50</v>
      </c>
      <c r="F390" s="57">
        <v>50</v>
      </c>
      <c r="G390" s="57">
        <v>50</v>
      </c>
      <c r="H390" s="57">
        <v>50.3</v>
      </c>
      <c r="I390" s="57">
        <v>49.5</v>
      </c>
      <c r="J390" s="57">
        <v>50</v>
      </c>
      <c r="K390" s="57">
        <v>50.2</v>
      </c>
      <c r="L390" s="57">
        <v>50.6</v>
      </c>
      <c r="M390" s="57">
        <v>50.1</v>
      </c>
      <c r="N390" s="57">
        <v>50.5</v>
      </c>
      <c r="O390" s="57">
        <v>66</v>
      </c>
      <c r="P390" s="57">
        <v>318</v>
      </c>
      <c r="Q390" s="57">
        <v>26.6389</v>
      </c>
      <c r="R390" s="57">
        <v>45.9495</v>
      </c>
      <c r="S390" s="57">
        <v>24.048500000000001</v>
      </c>
      <c r="T390" s="57">
        <v>38.6492</v>
      </c>
      <c r="U390" s="77">
        <v>0.34591194968553457</v>
      </c>
      <c r="V390" s="24" t="s">
        <v>6601</v>
      </c>
      <c r="W390" s="216" t="s">
        <v>5967</v>
      </c>
      <c r="X390" s="216" t="s">
        <v>6007</v>
      </c>
      <c r="Y390" s="24" t="s">
        <v>6518</v>
      </c>
      <c r="Z390" s="24" t="s">
        <v>6121</v>
      </c>
      <c r="AA390" s="24" t="s">
        <v>6016</v>
      </c>
      <c r="AB390" s="24" t="s">
        <v>5990</v>
      </c>
      <c r="AC390" s="24" t="s">
        <v>5990</v>
      </c>
    </row>
    <row r="391" spans="1:29" s="169" customFormat="1">
      <c r="A391" s="24">
        <v>2434</v>
      </c>
      <c r="B391" s="24" t="s">
        <v>401</v>
      </c>
      <c r="C391" s="57">
        <v>39.799999999999997</v>
      </c>
      <c r="D391" s="57">
        <v>40.9</v>
      </c>
      <c r="E391" s="57">
        <v>38.1</v>
      </c>
      <c r="F391" s="57">
        <v>38.799999999999997</v>
      </c>
      <c r="G391" s="57">
        <v>38.5</v>
      </c>
      <c r="H391" s="57">
        <v>40</v>
      </c>
      <c r="I391" s="57">
        <v>37</v>
      </c>
      <c r="J391" s="57">
        <v>38.4</v>
      </c>
      <c r="K391" s="57">
        <v>38.1</v>
      </c>
      <c r="L391" s="57">
        <v>39.65</v>
      </c>
      <c r="M391" s="57">
        <v>38</v>
      </c>
      <c r="N391" s="57">
        <v>38.25</v>
      </c>
      <c r="O391" s="57">
        <v>19</v>
      </c>
      <c r="P391" s="57">
        <v>107</v>
      </c>
      <c r="Q391" s="57"/>
      <c r="R391" s="57"/>
      <c r="S391" s="57"/>
      <c r="T391" s="57"/>
      <c r="U391" s="77">
        <v>0.29595015576323985</v>
      </c>
      <c r="V391" s="24" t="s">
        <v>6602</v>
      </c>
      <c r="W391" s="216" t="s">
        <v>5993</v>
      </c>
      <c r="X391" s="216" t="s">
        <v>5993</v>
      </c>
      <c r="Y391" s="24" t="s">
        <v>5962</v>
      </c>
      <c r="Z391" s="24" t="s">
        <v>6073</v>
      </c>
      <c r="AA391" s="24" t="s">
        <v>5969</v>
      </c>
      <c r="AB391" s="24" t="s">
        <v>6033</v>
      </c>
      <c r="AC391" s="24" t="s">
        <v>5965</v>
      </c>
    </row>
    <row r="392" spans="1:29" s="169" customFormat="1">
      <c r="A392" s="24">
        <v>2436</v>
      </c>
      <c r="B392" s="24" t="s">
        <v>402</v>
      </c>
      <c r="C392" s="57">
        <v>80.099999999999994</v>
      </c>
      <c r="D392" s="57">
        <v>80.7</v>
      </c>
      <c r="E392" s="57">
        <v>70.5</v>
      </c>
      <c r="F392" s="57">
        <v>70.7</v>
      </c>
      <c r="G392" s="57">
        <v>69.900000000000006</v>
      </c>
      <c r="H392" s="57">
        <v>72</v>
      </c>
      <c r="I392" s="57">
        <v>65</v>
      </c>
      <c r="J392" s="57">
        <v>70.099999999999994</v>
      </c>
      <c r="K392" s="57">
        <v>71.5</v>
      </c>
      <c r="L392" s="57">
        <v>75.2</v>
      </c>
      <c r="M392" s="57">
        <v>71.099999999999994</v>
      </c>
      <c r="N392" s="57">
        <v>72.3</v>
      </c>
      <c r="O392" s="57">
        <v>10034</v>
      </c>
      <c r="P392" s="57">
        <v>24470</v>
      </c>
      <c r="Q392" s="57"/>
      <c r="R392" s="57"/>
      <c r="S392" s="57"/>
      <c r="T392" s="57"/>
      <c r="U392" s="77">
        <v>0.68342187712845659</v>
      </c>
      <c r="V392" s="24" t="s">
        <v>6456</v>
      </c>
      <c r="W392" s="216" t="s">
        <v>5993</v>
      </c>
      <c r="X392" s="216" t="s">
        <v>5993</v>
      </c>
      <c r="Y392" s="24" t="s">
        <v>5964</v>
      </c>
      <c r="Z392" s="24" t="s">
        <v>5972</v>
      </c>
      <c r="AA392" s="24" t="s">
        <v>5963</v>
      </c>
      <c r="AB392" s="24" t="s">
        <v>5996</v>
      </c>
      <c r="AC392" s="24" t="s">
        <v>5965</v>
      </c>
    </row>
    <row r="393" spans="1:29" s="169" customFormat="1">
      <c r="A393" s="24">
        <v>2438</v>
      </c>
      <c r="B393" s="24" t="s">
        <v>403</v>
      </c>
      <c r="C393" s="57">
        <v>11.9</v>
      </c>
      <c r="D393" s="57">
        <v>11.95</v>
      </c>
      <c r="E393" s="57">
        <v>10.9</v>
      </c>
      <c r="F393" s="57">
        <v>11</v>
      </c>
      <c r="G393" s="57">
        <v>10.9</v>
      </c>
      <c r="H393" s="57">
        <v>10.95</v>
      </c>
      <c r="I393" s="57">
        <v>10.050000000000001</v>
      </c>
      <c r="J393" s="57">
        <v>10.3</v>
      </c>
      <c r="K393" s="57">
        <v>10.3</v>
      </c>
      <c r="L393" s="57">
        <v>10.5</v>
      </c>
      <c r="M393" s="57">
        <v>10</v>
      </c>
      <c r="N393" s="57">
        <v>10.3</v>
      </c>
      <c r="O393" s="57">
        <v>107</v>
      </c>
      <c r="P393" s="57">
        <v>450</v>
      </c>
      <c r="Q393" s="57"/>
      <c r="R393" s="57"/>
      <c r="S393" s="57"/>
      <c r="T393" s="57"/>
      <c r="U393" s="77">
        <v>0.39629629629629631</v>
      </c>
      <c r="V393" s="24" t="s">
        <v>6603</v>
      </c>
      <c r="W393" s="216" t="s">
        <v>5993</v>
      </c>
      <c r="X393" s="216" t="s">
        <v>5993</v>
      </c>
      <c r="Y393" s="24" t="s">
        <v>5964</v>
      </c>
      <c r="Z393" s="24" t="s">
        <v>5964</v>
      </c>
      <c r="AA393" s="24" t="s">
        <v>5985</v>
      </c>
      <c r="AB393" s="24" t="s">
        <v>5986</v>
      </c>
      <c r="AC393" s="24" t="s">
        <v>5976</v>
      </c>
    </row>
    <row r="394" spans="1:29" s="169" customFormat="1">
      <c r="A394" s="24">
        <v>2439</v>
      </c>
      <c r="B394" s="24" t="s">
        <v>404</v>
      </c>
      <c r="C394" s="57">
        <v>111.5</v>
      </c>
      <c r="D394" s="57">
        <v>111.5</v>
      </c>
      <c r="E394" s="57">
        <v>107.5</v>
      </c>
      <c r="F394" s="57">
        <v>108</v>
      </c>
      <c r="G394" s="57">
        <v>107.5</v>
      </c>
      <c r="H394" s="57">
        <v>109</v>
      </c>
      <c r="I394" s="57">
        <v>102</v>
      </c>
      <c r="J394" s="57">
        <v>104</v>
      </c>
      <c r="K394" s="57">
        <v>105</v>
      </c>
      <c r="L394" s="57">
        <v>106</v>
      </c>
      <c r="M394" s="57">
        <v>103.5</v>
      </c>
      <c r="N394" s="57">
        <v>103.5</v>
      </c>
      <c r="O394" s="57">
        <v>1695</v>
      </c>
      <c r="P394" s="57">
        <v>4702</v>
      </c>
      <c r="Q394" s="57">
        <v>26.694199999999999</v>
      </c>
      <c r="R394" s="57">
        <v>34.767299999999999</v>
      </c>
      <c r="S394" s="57">
        <v>20.360199999999999</v>
      </c>
      <c r="T394" s="57">
        <v>29.9649</v>
      </c>
      <c r="U394" s="77">
        <v>0.60080816673755855</v>
      </c>
      <c r="V394" s="24" t="s">
        <v>6604</v>
      </c>
      <c r="W394" s="216" t="s">
        <v>5967</v>
      </c>
      <c r="X394" s="216" t="s">
        <v>6007</v>
      </c>
      <c r="Y394" s="24" t="s">
        <v>6209</v>
      </c>
      <c r="Z394" s="24" t="s">
        <v>5962</v>
      </c>
      <c r="AA394" s="24" t="s">
        <v>6130</v>
      </c>
      <c r="AB394" s="24" t="s">
        <v>5986</v>
      </c>
      <c r="AC394" s="24" t="s">
        <v>5979</v>
      </c>
    </row>
    <row r="395" spans="1:29" s="169" customFormat="1">
      <c r="A395" s="24">
        <v>2440</v>
      </c>
      <c r="B395" s="24" t="s">
        <v>405</v>
      </c>
      <c r="C395" s="57">
        <v>20</v>
      </c>
      <c r="D395" s="57">
        <v>20.3</v>
      </c>
      <c r="E395" s="57">
        <v>17.399999999999999</v>
      </c>
      <c r="F395" s="57">
        <v>17.600000000000001</v>
      </c>
      <c r="G395" s="57">
        <v>17.2</v>
      </c>
      <c r="H395" s="57">
        <v>17.45</v>
      </c>
      <c r="I395" s="57">
        <v>15.5</v>
      </c>
      <c r="J395" s="57">
        <v>15.7</v>
      </c>
      <c r="K395" s="57">
        <v>15.7</v>
      </c>
      <c r="L395" s="57">
        <v>16.399999999999999</v>
      </c>
      <c r="M395" s="57">
        <v>15.7</v>
      </c>
      <c r="N395" s="57">
        <v>16.100000000000001</v>
      </c>
      <c r="O395" s="57">
        <v>868</v>
      </c>
      <c r="P395" s="57">
        <v>3346</v>
      </c>
      <c r="Q395" s="57">
        <v>19.0425</v>
      </c>
      <c r="R395" s="57">
        <v>33.662100000000002</v>
      </c>
      <c r="S395" s="57">
        <v>14.546799999999999</v>
      </c>
      <c r="T395" s="57">
        <v>27.290299999999998</v>
      </c>
      <c r="U395" s="77">
        <v>0.43235704323570434</v>
      </c>
      <c r="V395" s="24" t="s">
        <v>6550</v>
      </c>
      <c r="W395" s="216" t="s">
        <v>5967</v>
      </c>
      <c r="X395" s="216" t="s">
        <v>6007</v>
      </c>
      <c r="Y395" s="24" t="s">
        <v>5964</v>
      </c>
      <c r="Z395" s="24" t="s">
        <v>5964</v>
      </c>
      <c r="AA395" s="24" t="s">
        <v>6031</v>
      </c>
      <c r="AB395" s="24" t="s">
        <v>5986</v>
      </c>
      <c r="AC395" s="24" t="s">
        <v>5979</v>
      </c>
    </row>
    <row r="396" spans="1:29" s="169" customFormat="1">
      <c r="A396" s="24">
        <v>2441</v>
      </c>
      <c r="B396" s="24" t="s">
        <v>406</v>
      </c>
      <c r="C396" s="57">
        <v>95.3</v>
      </c>
      <c r="D396" s="57">
        <v>96.9</v>
      </c>
      <c r="E396" s="57">
        <v>89.6</v>
      </c>
      <c r="F396" s="57">
        <v>89.6</v>
      </c>
      <c r="G396" s="57">
        <v>89.5</v>
      </c>
      <c r="H396" s="57">
        <v>92.5</v>
      </c>
      <c r="I396" s="57">
        <v>83.5</v>
      </c>
      <c r="J396" s="57">
        <v>87.3</v>
      </c>
      <c r="K396" s="57">
        <v>88.3</v>
      </c>
      <c r="L396" s="57">
        <v>91.9</v>
      </c>
      <c r="M396" s="57">
        <v>88.1</v>
      </c>
      <c r="N396" s="57">
        <v>88.1</v>
      </c>
      <c r="O396" s="57">
        <v>6410</v>
      </c>
      <c r="P396" s="57">
        <v>18902</v>
      </c>
      <c r="Q396" s="57">
        <v>68.128699999999995</v>
      </c>
      <c r="R396" s="57">
        <v>75.452399999999997</v>
      </c>
      <c r="S396" s="57">
        <v>61.635399999999997</v>
      </c>
      <c r="T396" s="57">
        <v>70.846699999999998</v>
      </c>
      <c r="U396" s="77">
        <v>0.56519592283003561</v>
      </c>
      <c r="V396" s="24" t="s">
        <v>6605</v>
      </c>
      <c r="W396" s="216" t="s">
        <v>5967</v>
      </c>
      <c r="X396" s="216" t="s">
        <v>5961</v>
      </c>
      <c r="Y396" s="24" t="s">
        <v>6004</v>
      </c>
      <c r="Z396" s="24" t="s">
        <v>5974</v>
      </c>
      <c r="AA396" s="24" t="s">
        <v>6200</v>
      </c>
      <c r="AB396" s="24" t="s">
        <v>6084</v>
      </c>
      <c r="AC396" s="24" t="s">
        <v>5979</v>
      </c>
    </row>
    <row r="397" spans="1:29" s="169" customFormat="1">
      <c r="A397" s="24">
        <v>2442</v>
      </c>
      <c r="B397" s="24" t="s">
        <v>407</v>
      </c>
      <c r="C397" s="57">
        <v>10.85</v>
      </c>
      <c r="D397" s="57">
        <v>11.5</v>
      </c>
      <c r="E397" s="57">
        <v>10.55</v>
      </c>
      <c r="F397" s="57">
        <v>10.95</v>
      </c>
      <c r="G397" s="57">
        <v>11.15</v>
      </c>
      <c r="H397" s="57">
        <v>11.75</v>
      </c>
      <c r="I397" s="57">
        <v>10.7</v>
      </c>
      <c r="J397" s="57">
        <v>10.8</v>
      </c>
      <c r="K397" s="57">
        <v>10.85</v>
      </c>
      <c r="L397" s="57">
        <v>11.35</v>
      </c>
      <c r="M397" s="57">
        <v>10.8</v>
      </c>
      <c r="N397" s="57">
        <v>11.2</v>
      </c>
      <c r="O397" s="57">
        <v>10213</v>
      </c>
      <c r="P397" s="57">
        <v>27532</v>
      </c>
      <c r="Q397" s="57"/>
      <c r="R397" s="57"/>
      <c r="S397" s="57"/>
      <c r="T397" s="57"/>
      <c r="U397" s="77">
        <v>0.61825027846384806</v>
      </c>
      <c r="V397" s="24" t="s">
        <v>6157</v>
      </c>
      <c r="W397" s="216" t="s">
        <v>5993</v>
      </c>
      <c r="X397" s="216" t="s">
        <v>5993</v>
      </c>
      <c r="Y397" s="24" t="s">
        <v>5969</v>
      </c>
      <c r="Z397" s="24" t="s">
        <v>6000</v>
      </c>
      <c r="AA397" s="24" t="s">
        <v>6010</v>
      </c>
      <c r="AB397" s="24" t="s">
        <v>5991</v>
      </c>
      <c r="AC397" s="24" t="s">
        <v>5965</v>
      </c>
    </row>
    <row r="398" spans="1:29" s="169" customFormat="1">
      <c r="A398" s="24">
        <v>2443</v>
      </c>
      <c r="B398" s="24" t="s">
        <v>5834</v>
      </c>
      <c r="C398" s="57">
        <v>2.97</v>
      </c>
      <c r="D398" s="57">
        <v>3.05</v>
      </c>
      <c r="E398" s="57">
        <v>2.9</v>
      </c>
      <c r="F398" s="57">
        <v>2.97</v>
      </c>
      <c r="G398" s="57">
        <v>2.82</v>
      </c>
      <c r="H398" s="57">
        <v>3.03</v>
      </c>
      <c r="I398" s="57">
        <v>2.82</v>
      </c>
      <c r="J398" s="57">
        <v>3</v>
      </c>
      <c r="K398" s="57">
        <v>2.88</v>
      </c>
      <c r="L398" s="57">
        <v>2.98</v>
      </c>
      <c r="M398" s="57">
        <v>2.88</v>
      </c>
      <c r="N398" s="57">
        <v>2.89</v>
      </c>
      <c r="O398" s="57">
        <v>86</v>
      </c>
      <c r="P398" s="57">
        <v>422</v>
      </c>
      <c r="Q398" s="57">
        <v>29.683900000000001</v>
      </c>
      <c r="R398" s="57">
        <v>36.043500000000002</v>
      </c>
      <c r="S398" s="57">
        <v>22.7807</v>
      </c>
      <c r="T398" s="57">
        <v>31.622599999999998</v>
      </c>
      <c r="U398" s="77">
        <v>0.33965244865718802</v>
      </c>
      <c r="V398" s="24" t="s">
        <v>6606</v>
      </c>
      <c r="W398" s="216" t="s">
        <v>5967</v>
      </c>
      <c r="X398" s="216" t="s">
        <v>6007</v>
      </c>
      <c r="Y398" s="24" t="s">
        <v>5985</v>
      </c>
      <c r="Z398" s="24" t="s">
        <v>6013</v>
      </c>
      <c r="AA398" s="24" t="s">
        <v>6607</v>
      </c>
      <c r="AB398" s="24" t="s">
        <v>6084</v>
      </c>
      <c r="AC398" s="24" t="s">
        <v>5979</v>
      </c>
    </row>
    <row r="399" spans="1:29" s="169" customFormat="1">
      <c r="A399" s="24">
        <v>2444</v>
      </c>
      <c r="B399" s="24" t="s">
        <v>5835</v>
      </c>
      <c r="C399" s="57">
        <v>11.55</v>
      </c>
      <c r="D399" s="57">
        <v>11.55</v>
      </c>
      <c r="E399" s="57">
        <v>10.6</v>
      </c>
      <c r="F399" s="57">
        <v>10.65</v>
      </c>
      <c r="G399" s="57">
        <v>10.65</v>
      </c>
      <c r="H399" s="57">
        <v>11.5</v>
      </c>
      <c r="I399" s="57">
        <v>10</v>
      </c>
      <c r="J399" s="57">
        <v>10.65</v>
      </c>
      <c r="K399" s="57">
        <v>10.7</v>
      </c>
      <c r="L399" s="57">
        <v>11.35</v>
      </c>
      <c r="M399" s="57">
        <v>10.7</v>
      </c>
      <c r="N399" s="57">
        <v>11.15</v>
      </c>
      <c r="O399" s="57">
        <v>192</v>
      </c>
      <c r="P399" s="57">
        <v>1610</v>
      </c>
      <c r="Q399" s="57">
        <v>19.482600000000001</v>
      </c>
      <c r="R399" s="57">
        <v>19.069800000000001</v>
      </c>
      <c r="S399" s="57">
        <v>29.3004</v>
      </c>
      <c r="T399" s="57">
        <v>22.48</v>
      </c>
      <c r="U399" s="77">
        <v>0.19875776397515527</v>
      </c>
      <c r="V399" s="24" t="s">
        <v>6608</v>
      </c>
      <c r="W399" s="216" t="s">
        <v>6009</v>
      </c>
      <c r="X399" s="216" t="s">
        <v>6007</v>
      </c>
      <c r="Y399" s="24" t="s">
        <v>6024</v>
      </c>
      <c r="Z399" s="24" t="s">
        <v>5985</v>
      </c>
      <c r="AA399" s="24" t="s">
        <v>6013</v>
      </c>
      <c r="AB399" s="24" t="s">
        <v>5991</v>
      </c>
      <c r="AC399" s="24" t="s">
        <v>5979</v>
      </c>
    </row>
    <row r="400" spans="1:29" s="169" customFormat="1">
      <c r="A400" s="24">
        <v>2449</v>
      </c>
      <c r="B400" s="24" t="s">
        <v>411</v>
      </c>
      <c r="C400" s="57">
        <v>50.2</v>
      </c>
      <c r="D400" s="57">
        <v>50.8</v>
      </c>
      <c r="E400" s="57">
        <v>45</v>
      </c>
      <c r="F400" s="57">
        <v>45</v>
      </c>
      <c r="G400" s="57">
        <v>45.1</v>
      </c>
      <c r="H400" s="57">
        <v>45.65</v>
      </c>
      <c r="I400" s="57">
        <v>40.65</v>
      </c>
      <c r="J400" s="57">
        <v>41.5</v>
      </c>
      <c r="K400" s="57">
        <v>42.5</v>
      </c>
      <c r="L400" s="57">
        <v>43.8</v>
      </c>
      <c r="M400" s="57">
        <v>42.2</v>
      </c>
      <c r="N400" s="57">
        <v>43.55</v>
      </c>
      <c r="O400" s="57">
        <v>26899</v>
      </c>
      <c r="P400" s="57">
        <v>84490</v>
      </c>
      <c r="Q400" s="57">
        <v>43.393300000000004</v>
      </c>
      <c r="R400" s="57">
        <v>55.181899999999999</v>
      </c>
      <c r="S400" s="57">
        <v>37.921100000000003</v>
      </c>
      <c r="T400" s="57">
        <v>49.4283</v>
      </c>
      <c r="U400" s="77">
        <v>0.53061506292657912</v>
      </c>
      <c r="V400" s="24" t="s">
        <v>6038</v>
      </c>
      <c r="W400" s="216" t="s">
        <v>5967</v>
      </c>
      <c r="X400" s="216" t="s">
        <v>5971</v>
      </c>
      <c r="Y400" s="24" t="s">
        <v>6004</v>
      </c>
      <c r="Z400" s="24" t="s">
        <v>5964</v>
      </c>
      <c r="AA400" s="24" t="s">
        <v>6010</v>
      </c>
      <c r="AB400" s="24" t="s">
        <v>5990</v>
      </c>
      <c r="AC400" s="24" t="s">
        <v>5990</v>
      </c>
    </row>
    <row r="401" spans="1:29" s="169" customFormat="1">
      <c r="A401" s="24">
        <v>2450</v>
      </c>
      <c r="B401" s="24" t="s">
        <v>412</v>
      </c>
      <c r="C401" s="57">
        <v>32</v>
      </c>
      <c r="D401" s="57">
        <v>32</v>
      </c>
      <c r="E401" s="57">
        <v>31.45</v>
      </c>
      <c r="F401" s="57">
        <v>31.45</v>
      </c>
      <c r="G401" s="57">
        <v>31.3</v>
      </c>
      <c r="H401" s="57">
        <v>31.65</v>
      </c>
      <c r="I401" s="57">
        <v>30.1</v>
      </c>
      <c r="J401" s="57">
        <v>30.55</v>
      </c>
      <c r="K401" s="57">
        <v>31</v>
      </c>
      <c r="L401" s="57">
        <v>31.5</v>
      </c>
      <c r="M401" s="57">
        <v>30.65</v>
      </c>
      <c r="N401" s="57">
        <v>31</v>
      </c>
      <c r="O401" s="57">
        <v>92</v>
      </c>
      <c r="P401" s="57">
        <v>475</v>
      </c>
      <c r="Q401" s="57">
        <v>20.024899999999999</v>
      </c>
      <c r="R401" s="57">
        <v>28.045999999999999</v>
      </c>
      <c r="S401" s="57">
        <v>26.1159</v>
      </c>
      <c r="T401" s="57">
        <v>27.4026</v>
      </c>
      <c r="U401" s="77">
        <v>0.32280701754385965</v>
      </c>
      <c r="V401" s="24" t="s">
        <v>6057</v>
      </c>
      <c r="W401" s="216" t="s">
        <v>6039</v>
      </c>
      <c r="X401" s="216" t="s">
        <v>5971</v>
      </c>
      <c r="Y401" s="24" t="s">
        <v>6518</v>
      </c>
      <c r="Z401" s="24" t="s">
        <v>5962</v>
      </c>
      <c r="AA401" s="24" t="s">
        <v>5998</v>
      </c>
      <c r="AB401" s="24" t="s">
        <v>5976</v>
      </c>
      <c r="AC401" s="24" t="s">
        <v>5986</v>
      </c>
    </row>
    <row r="402" spans="1:29" s="169" customFormat="1">
      <c r="A402" s="24">
        <v>2451</v>
      </c>
      <c r="B402" s="24" t="s">
        <v>413</v>
      </c>
      <c r="C402" s="57">
        <v>75.5</v>
      </c>
      <c r="D402" s="57">
        <v>75.5</v>
      </c>
      <c r="E402" s="57">
        <v>66.900000000000006</v>
      </c>
      <c r="F402" s="57">
        <v>68</v>
      </c>
      <c r="G402" s="57">
        <v>67.2</v>
      </c>
      <c r="H402" s="57">
        <v>68.2</v>
      </c>
      <c r="I402" s="57">
        <v>66.400000000000006</v>
      </c>
      <c r="J402" s="57">
        <v>66.7</v>
      </c>
      <c r="K402" s="57">
        <v>67.5</v>
      </c>
      <c r="L402" s="57">
        <v>68.400000000000006</v>
      </c>
      <c r="M402" s="57">
        <v>67.2</v>
      </c>
      <c r="N402" s="57">
        <v>68.2</v>
      </c>
      <c r="O402" s="57">
        <v>979</v>
      </c>
      <c r="P402" s="57">
        <v>4473</v>
      </c>
      <c r="Q402" s="57">
        <v>19.225200000000001</v>
      </c>
      <c r="R402" s="57">
        <v>28.432500000000001</v>
      </c>
      <c r="S402" s="57">
        <v>17.578700000000001</v>
      </c>
      <c r="T402" s="57">
        <v>24.814599999999999</v>
      </c>
      <c r="U402" s="77">
        <v>0.36478128027423801</v>
      </c>
      <c r="V402" s="24" t="s">
        <v>6271</v>
      </c>
      <c r="W402" s="216" t="s">
        <v>5967</v>
      </c>
      <c r="X402" s="216" t="s">
        <v>6007</v>
      </c>
      <c r="Y402" s="24" t="s">
        <v>6024</v>
      </c>
      <c r="Z402" s="24" t="s">
        <v>6029</v>
      </c>
      <c r="AA402" s="24" t="s">
        <v>6016</v>
      </c>
      <c r="AB402" s="24" t="s">
        <v>5990</v>
      </c>
      <c r="AC402" s="24" t="s">
        <v>5990</v>
      </c>
    </row>
    <row r="403" spans="1:29" s="169" customFormat="1">
      <c r="A403" s="24">
        <v>2453</v>
      </c>
      <c r="B403" s="24" t="s">
        <v>414</v>
      </c>
      <c r="C403" s="57">
        <v>25.65</v>
      </c>
      <c r="D403" s="57">
        <v>25.7</v>
      </c>
      <c r="E403" s="57">
        <v>24.05</v>
      </c>
      <c r="F403" s="57">
        <v>24.3</v>
      </c>
      <c r="G403" s="57">
        <v>24.45</v>
      </c>
      <c r="H403" s="57">
        <v>24.45</v>
      </c>
      <c r="I403" s="57">
        <v>23.05</v>
      </c>
      <c r="J403" s="57">
        <v>23.45</v>
      </c>
      <c r="K403" s="57">
        <v>23.6</v>
      </c>
      <c r="L403" s="57">
        <v>24.35</v>
      </c>
      <c r="M403" s="57">
        <v>23.6</v>
      </c>
      <c r="N403" s="57">
        <v>24.2</v>
      </c>
      <c r="O403" s="57">
        <v>352</v>
      </c>
      <c r="P403" s="57">
        <v>1801</v>
      </c>
      <c r="Q403" s="57">
        <v>25.8672</v>
      </c>
      <c r="R403" s="57">
        <v>38.94</v>
      </c>
      <c r="S403" s="57">
        <v>23.797499999999999</v>
      </c>
      <c r="T403" s="57">
        <v>33.892499999999998</v>
      </c>
      <c r="U403" s="77">
        <v>0.32574495650564506</v>
      </c>
      <c r="V403" s="24" t="s">
        <v>6038</v>
      </c>
      <c r="W403" s="216" t="s">
        <v>5967</v>
      </c>
      <c r="X403" s="216" t="s">
        <v>6007</v>
      </c>
      <c r="Y403" s="24" t="s">
        <v>5964</v>
      </c>
      <c r="Z403" s="24" t="s">
        <v>6024</v>
      </c>
      <c r="AA403" s="24" t="s">
        <v>6031</v>
      </c>
      <c r="AB403" s="24" t="s">
        <v>5990</v>
      </c>
      <c r="AC403" s="24" t="s">
        <v>5979</v>
      </c>
    </row>
    <row r="404" spans="1:29" s="169" customFormat="1">
      <c r="A404" s="24">
        <v>2454</v>
      </c>
      <c r="B404" s="24" t="s">
        <v>415</v>
      </c>
      <c r="C404" s="57">
        <v>928</v>
      </c>
      <c r="D404" s="57">
        <v>930</v>
      </c>
      <c r="E404" s="57">
        <v>901</v>
      </c>
      <c r="F404" s="57">
        <v>910</v>
      </c>
      <c r="G404" s="57">
        <v>910</v>
      </c>
      <c r="H404" s="57">
        <v>918</v>
      </c>
      <c r="I404" s="57">
        <v>865</v>
      </c>
      <c r="J404" s="57">
        <v>873</v>
      </c>
      <c r="K404" s="57">
        <v>882</v>
      </c>
      <c r="L404" s="57">
        <v>920</v>
      </c>
      <c r="M404" s="57">
        <v>882</v>
      </c>
      <c r="N404" s="57">
        <v>909</v>
      </c>
      <c r="O404" s="57">
        <v>8079</v>
      </c>
      <c r="P404" s="57">
        <v>25591</v>
      </c>
      <c r="Q404" s="57">
        <v>22.937000000000001</v>
      </c>
      <c r="R404" s="57">
        <v>32.059800000000003</v>
      </c>
      <c r="S404" s="57">
        <v>28.270700000000001</v>
      </c>
      <c r="T404" s="57">
        <v>30.796800000000001</v>
      </c>
      <c r="U404" s="77">
        <v>0.52616154116681646</v>
      </c>
      <c r="V404" s="24" t="s">
        <v>6038</v>
      </c>
      <c r="W404" s="216" t="s">
        <v>6039</v>
      </c>
      <c r="X404" s="216" t="s">
        <v>5971</v>
      </c>
      <c r="Y404" s="24" t="s">
        <v>5984</v>
      </c>
      <c r="Z404" s="24" t="s">
        <v>5964</v>
      </c>
      <c r="AA404" s="24" t="s">
        <v>6031</v>
      </c>
      <c r="AB404" s="24" t="s">
        <v>5991</v>
      </c>
      <c r="AC404" s="24" t="s">
        <v>5979</v>
      </c>
    </row>
    <row r="405" spans="1:29" s="169" customFormat="1">
      <c r="A405" s="24">
        <v>2455</v>
      </c>
      <c r="B405" s="24" t="s">
        <v>416</v>
      </c>
      <c r="C405" s="57">
        <v>132.5</v>
      </c>
      <c r="D405" s="57">
        <v>133.5</v>
      </c>
      <c r="E405" s="57">
        <v>118.5</v>
      </c>
      <c r="F405" s="57">
        <v>118.5</v>
      </c>
      <c r="G405" s="57">
        <v>118.5</v>
      </c>
      <c r="H405" s="57">
        <v>120.5</v>
      </c>
      <c r="I405" s="57">
        <v>109.5</v>
      </c>
      <c r="J405" s="57">
        <v>113</v>
      </c>
      <c r="K405" s="57">
        <v>115.5</v>
      </c>
      <c r="L405" s="57">
        <v>125</v>
      </c>
      <c r="M405" s="57">
        <v>115</v>
      </c>
      <c r="N405" s="57">
        <v>123.5</v>
      </c>
      <c r="O405" s="57">
        <v>6886</v>
      </c>
      <c r="P405" s="57">
        <v>9173</v>
      </c>
      <c r="Q405" s="57">
        <v>33.558</v>
      </c>
      <c r="R405" s="57">
        <v>54.181899999999999</v>
      </c>
      <c r="S405" s="57">
        <v>32.978099999999998</v>
      </c>
      <c r="T405" s="57">
        <v>47.113999999999997</v>
      </c>
      <c r="U405" s="77">
        <v>1.2511355790544714</v>
      </c>
      <c r="V405" s="24" t="s">
        <v>6157</v>
      </c>
      <c r="W405" s="216" t="s">
        <v>5967</v>
      </c>
      <c r="X405" s="216" t="s">
        <v>5971</v>
      </c>
      <c r="Y405" s="24" t="s">
        <v>6004</v>
      </c>
      <c r="Z405" s="24" t="s">
        <v>5964</v>
      </c>
      <c r="AA405" s="24" t="s">
        <v>5982</v>
      </c>
      <c r="AB405" s="24" t="s">
        <v>5990</v>
      </c>
      <c r="AC405" s="24" t="s">
        <v>5965</v>
      </c>
    </row>
    <row r="406" spans="1:29" s="169" customFormat="1">
      <c r="A406" s="24">
        <v>2456</v>
      </c>
      <c r="B406" s="24" t="s">
        <v>417</v>
      </c>
      <c r="C406" s="57">
        <v>107.5</v>
      </c>
      <c r="D406" s="57">
        <v>107.5</v>
      </c>
      <c r="E406" s="57">
        <v>96.3</v>
      </c>
      <c r="F406" s="57">
        <v>96.4</v>
      </c>
      <c r="G406" s="57">
        <v>95</v>
      </c>
      <c r="H406" s="57">
        <v>97.1</v>
      </c>
      <c r="I406" s="57">
        <v>84.8</v>
      </c>
      <c r="J406" s="57">
        <v>85.6</v>
      </c>
      <c r="K406" s="57">
        <v>86.8</v>
      </c>
      <c r="L406" s="57">
        <v>89.4</v>
      </c>
      <c r="M406" s="57">
        <v>85</v>
      </c>
      <c r="N406" s="57">
        <v>87.7</v>
      </c>
      <c r="O406" s="57">
        <v>7740</v>
      </c>
      <c r="P406" s="57">
        <v>21849</v>
      </c>
      <c r="Q406" s="57">
        <v>28.047899999999998</v>
      </c>
      <c r="R406" s="57">
        <v>47.086100000000002</v>
      </c>
      <c r="S406" s="57">
        <v>21.484400000000001</v>
      </c>
      <c r="T406" s="57">
        <v>38.552199999999999</v>
      </c>
      <c r="U406" s="77">
        <v>0.59041603734724701</v>
      </c>
      <c r="V406" s="24" t="s">
        <v>6123</v>
      </c>
      <c r="W406" s="216" t="s">
        <v>5967</v>
      </c>
      <c r="X406" s="216" t="s">
        <v>6007</v>
      </c>
      <c r="Y406" s="24" t="s">
        <v>6024</v>
      </c>
      <c r="Z406" s="24" t="s">
        <v>5964</v>
      </c>
      <c r="AA406" s="24" t="s">
        <v>6022</v>
      </c>
      <c r="AB406" s="24" t="s">
        <v>5986</v>
      </c>
      <c r="AC406" s="24" t="s">
        <v>5986</v>
      </c>
    </row>
    <row r="407" spans="1:29" s="169" customFormat="1">
      <c r="A407" s="24">
        <v>2457</v>
      </c>
      <c r="B407" s="24" t="s">
        <v>418</v>
      </c>
      <c r="C407" s="57">
        <v>38.35</v>
      </c>
      <c r="D407" s="57">
        <v>39.35</v>
      </c>
      <c r="E407" s="57">
        <v>35.799999999999997</v>
      </c>
      <c r="F407" s="57">
        <v>35.799999999999997</v>
      </c>
      <c r="G407" s="57">
        <v>35.799999999999997</v>
      </c>
      <c r="H407" s="57">
        <v>36.5</v>
      </c>
      <c r="I407" s="57">
        <v>30.3</v>
      </c>
      <c r="J407" s="57">
        <v>34.049999999999997</v>
      </c>
      <c r="K407" s="57">
        <v>34.049999999999997</v>
      </c>
      <c r="L407" s="57">
        <v>36.450000000000003</v>
      </c>
      <c r="M407" s="57">
        <v>34</v>
      </c>
      <c r="N407" s="57">
        <v>34.25</v>
      </c>
      <c r="O407" s="57">
        <v>16863</v>
      </c>
      <c r="P407" s="57">
        <v>47512</v>
      </c>
      <c r="Q407" s="57">
        <v>37.221800000000002</v>
      </c>
      <c r="R407" s="57">
        <v>48.403500000000001</v>
      </c>
      <c r="S407" s="57">
        <v>33.771500000000003</v>
      </c>
      <c r="T407" s="57">
        <v>43.526200000000003</v>
      </c>
      <c r="U407" s="77">
        <v>0.59153477016332712</v>
      </c>
      <c r="V407" s="24" t="s">
        <v>6105</v>
      </c>
      <c r="W407" s="216" t="s">
        <v>5967</v>
      </c>
      <c r="X407" s="216" t="s">
        <v>5971</v>
      </c>
      <c r="Y407" s="24" t="s">
        <v>6004</v>
      </c>
      <c r="Z407" s="24" t="s">
        <v>5975</v>
      </c>
      <c r="AA407" s="24" t="s">
        <v>5969</v>
      </c>
      <c r="AB407" s="24" t="s">
        <v>6084</v>
      </c>
      <c r="AC407" s="24" t="s">
        <v>5979</v>
      </c>
    </row>
    <row r="408" spans="1:29" s="169" customFormat="1">
      <c r="A408" s="24">
        <v>2458</v>
      </c>
      <c r="B408" s="24" t="s">
        <v>419</v>
      </c>
      <c r="C408" s="57">
        <v>171</v>
      </c>
      <c r="D408" s="57">
        <v>174.5</v>
      </c>
      <c r="E408" s="57">
        <v>160.5</v>
      </c>
      <c r="F408" s="57">
        <v>161.5</v>
      </c>
      <c r="G408" s="57">
        <v>160</v>
      </c>
      <c r="H408" s="57">
        <v>163</v>
      </c>
      <c r="I408" s="57">
        <v>149</v>
      </c>
      <c r="J408" s="57">
        <v>153.5</v>
      </c>
      <c r="K408" s="57">
        <v>156</v>
      </c>
      <c r="L408" s="57">
        <v>161</v>
      </c>
      <c r="M408" s="57">
        <v>155</v>
      </c>
      <c r="N408" s="57">
        <v>157</v>
      </c>
      <c r="O408" s="57">
        <v>4263</v>
      </c>
      <c r="P408" s="57">
        <v>19578</v>
      </c>
      <c r="Q408" s="57"/>
      <c r="R408" s="57"/>
      <c r="S408" s="57"/>
      <c r="T408" s="57"/>
      <c r="U408" s="77">
        <v>0.36290734497905813</v>
      </c>
      <c r="V408" s="24" t="s">
        <v>6123</v>
      </c>
      <c r="W408" s="216" t="s">
        <v>5993</v>
      </c>
      <c r="X408" s="216" t="s">
        <v>5993</v>
      </c>
      <c r="Y408" s="24" t="s">
        <v>5964</v>
      </c>
      <c r="Z408" s="24" t="s">
        <v>5964</v>
      </c>
      <c r="AA408" s="24" t="s">
        <v>5963</v>
      </c>
      <c r="AB408" s="24" t="s">
        <v>5996</v>
      </c>
      <c r="AC408" s="24" t="s">
        <v>5990</v>
      </c>
    </row>
    <row r="409" spans="1:29" s="169" customFormat="1">
      <c r="A409" s="24">
        <v>2459</v>
      </c>
      <c r="B409" s="24" t="s">
        <v>420</v>
      </c>
      <c r="C409" s="57">
        <v>55.6</v>
      </c>
      <c r="D409" s="57">
        <v>55.6</v>
      </c>
      <c r="E409" s="57">
        <v>53.7</v>
      </c>
      <c r="F409" s="57">
        <v>54.1</v>
      </c>
      <c r="G409" s="57">
        <v>54.6</v>
      </c>
      <c r="H409" s="57">
        <v>54.8</v>
      </c>
      <c r="I409" s="57">
        <v>51.8</v>
      </c>
      <c r="J409" s="57">
        <v>51.9</v>
      </c>
      <c r="K409" s="57">
        <v>53</v>
      </c>
      <c r="L409" s="57">
        <v>53.8</v>
      </c>
      <c r="M409" s="57">
        <v>52.8</v>
      </c>
      <c r="N409" s="57">
        <v>53.3</v>
      </c>
      <c r="O409" s="57">
        <v>148</v>
      </c>
      <c r="P409" s="57">
        <v>762</v>
      </c>
      <c r="Q409" s="57">
        <v>26.9648</v>
      </c>
      <c r="R409" s="57">
        <v>42.317300000000003</v>
      </c>
      <c r="S409" s="57">
        <v>26.7485</v>
      </c>
      <c r="T409" s="57">
        <v>37.127699999999997</v>
      </c>
      <c r="U409" s="77">
        <v>0.32370953630796151</v>
      </c>
      <c r="V409" s="24" t="s">
        <v>6038</v>
      </c>
      <c r="W409" s="216" t="s">
        <v>5967</v>
      </c>
      <c r="X409" s="216" t="s">
        <v>5971</v>
      </c>
      <c r="Y409" s="24" t="s">
        <v>6209</v>
      </c>
      <c r="Z409" s="24" t="s">
        <v>5964</v>
      </c>
      <c r="AA409" s="24" t="s">
        <v>6016</v>
      </c>
      <c r="AB409" s="24" t="s">
        <v>5970</v>
      </c>
      <c r="AC409" s="24" t="s">
        <v>5990</v>
      </c>
    </row>
    <row r="410" spans="1:29" s="169" customFormat="1">
      <c r="A410" s="24">
        <v>2460</v>
      </c>
      <c r="B410" s="24" t="s">
        <v>421</v>
      </c>
      <c r="C410" s="57">
        <v>31.25</v>
      </c>
      <c r="D410" s="57">
        <v>35.299999999999997</v>
      </c>
      <c r="E410" s="57">
        <v>26.2</v>
      </c>
      <c r="F410" s="57">
        <v>26.3</v>
      </c>
      <c r="G410" s="57">
        <v>26.45</v>
      </c>
      <c r="H410" s="57">
        <v>28</v>
      </c>
      <c r="I410" s="57">
        <v>24.7</v>
      </c>
      <c r="J410" s="57">
        <v>26.15</v>
      </c>
      <c r="K410" s="57">
        <v>26.35</v>
      </c>
      <c r="L410" s="57">
        <v>27.1</v>
      </c>
      <c r="M410" s="57">
        <v>26</v>
      </c>
      <c r="N410" s="57">
        <v>26.2</v>
      </c>
      <c r="O410" s="57">
        <v>1251</v>
      </c>
      <c r="P410" s="57">
        <v>9837</v>
      </c>
      <c r="Q410" s="57">
        <v>21.812200000000001</v>
      </c>
      <c r="R410" s="57">
        <v>32.1965</v>
      </c>
      <c r="S410" s="57">
        <v>18.639800000000001</v>
      </c>
      <c r="T410" s="57">
        <v>27.677600000000002</v>
      </c>
      <c r="U410" s="77">
        <v>0.21195486428789265</v>
      </c>
      <c r="V410" s="24" t="s">
        <v>6139</v>
      </c>
      <c r="W410" s="216" t="s">
        <v>5967</v>
      </c>
      <c r="X410" s="216" t="s">
        <v>6007</v>
      </c>
      <c r="Y410" s="24" t="s">
        <v>5964</v>
      </c>
      <c r="Z410" s="24" t="s">
        <v>6073</v>
      </c>
      <c r="AA410" s="24" t="s">
        <v>5978</v>
      </c>
      <c r="AB410" s="24" t="s">
        <v>5996</v>
      </c>
      <c r="AC410" s="24" t="s">
        <v>5990</v>
      </c>
    </row>
    <row r="411" spans="1:29" s="169" customFormat="1">
      <c r="A411" s="24">
        <v>2461</v>
      </c>
      <c r="B411" s="24" t="s">
        <v>422</v>
      </c>
      <c r="C411" s="57">
        <v>22.9</v>
      </c>
      <c r="D411" s="57">
        <v>24.1</v>
      </c>
      <c r="E411" s="57">
        <v>22.5</v>
      </c>
      <c r="F411" s="57">
        <v>23</v>
      </c>
      <c r="G411" s="57">
        <v>23</v>
      </c>
      <c r="H411" s="57">
        <v>23.05</v>
      </c>
      <c r="I411" s="57">
        <v>21.2</v>
      </c>
      <c r="J411" s="57">
        <v>21.5</v>
      </c>
      <c r="K411" s="57">
        <v>22.1</v>
      </c>
      <c r="L411" s="57">
        <v>23.8</v>
      </c>
      <c r="M411" s="57">
        <v>21.8</v>
      </c>
      <c r="N411" s="57">
        <v>23.05</v>
      </c>
      <c r="O411" s="57">
        <v>2893</v>
      </c>
      <c r="P411" s="57">
        <v>6261</v>
      </c>
      <c r="Q411" s="57">
        <v>48.325800000000001</v>
      </c>
      <c r="R411" s="57">
        <v>54.815800000000003</v>
      </c>
      <c r="S411" s="57">
        <v>50.597299999999997</v>
      </c>
      <c r="T411" s="57">
        <v>53.409599999999998</v>
      </c>
      <c r="U411" s="77">
        <v>0.77011127083000586</v>
      </c>
      <c r="V411" s="24" t="s">
        <v>6157</v>
      </c>
      <c r="W411" s="216" t="s">
        <v>6039</v>
      </c>
      <c r="X411" s="216" t="s">
        <v>5961</v>
      </c>
      <c r="Y411" s="24" t="s">
        <v>5969</v>
      </c>
      <c r="Z411" s="24" t="s">
        <v>5964</v>
      </c>
      <c r="AA411" s="24" t="s">
        <v>5982</v>
      </c>
      <c r="AB411" s="24" t="s">
        <v>5986</v>
      </c>
      <c r="AC411" s="24" t="s">
        <v>5990</v>
      </c>
    </row>
    <row r="412" spans="1:29" s="169" customFormat="1">
      <c r="A412" s="24">
        <v>2462</v>
      </c>
      <c r="B412" s="24" t="s">
        <v>423</v>
      </c>
      <c r="C412" s="57">
        <v>28.65</v>
      </c>
      <c r="D412" s="57">
        <v>29</v>
      </c>
      <c r="E412" s="57">
        <v>27.3</v>
      </c>
      <c r="F412" s="57">
        <v>27.55</v>
      </c>
      <c r="G412" s="57">
        <v>27.3</v>
      </c>
      <c r="H412" s="57">
        <v>28.75</v>
      </c>
      <c r="I412" s="57">
        <v>26.7</v>
      </c>
      <c r="J412" s="57">
        <v>27.55</v>
      </c>
      <c r="K412" s="57">
        <v>27.55</v>
      </c>
      <c r="L412" s="57">
        <v>28.1</v>
      </c>
      <c r="M412" s="57">
        <v>27.3</v>
      </c>
      <c r="N412" s="57">
        <v>27.6</v>
      </c>
      <c r="O412" s="57">
        <v>234</v>
      </c>
      <c r="P412" s="57">
        <v>889</v>
      </c>
      <c r="Q412" s="57">
        <v>18.1843</v>
      </c>
      <c r="R412" s="57">
        <v>28.6663</v>
      </c>
      <c r="S412" s="57">
        <v>17.207599999999999</v>
      </c>
      <c r="T412" s="57">
        <v>24.846699999999998</v>
      </c>
      <c r="U412" s="77">
        <v>0.43869516310461193</v>
      </c>
      <c r="V412" s="24" t="s">
        <v>6399</v>
      </c>
      <c r="W412" s="216" t="s">
        <v>5967</v>
      </c>
      <c r="X412" s="216" t="s">
        <v>6007</v>
      </c>
      <c r="Y412" s="24" t="s">
        <v>5964</v>
      </c>
      <c r="Z412" s="24" t="s">
        <v>5969</v>
      </c>
      <c r="AA412" s="24" t="s">
        <v>6068</v>
      </c>
      <c r="AB412" s="24" t="s">
        <v>5976</v>
      </c>
      <c r="AC412" s="24" t="s">
        <v>5991</v>
      </c>
    </row>
    <row r="413" spans="1:29" s="169" customFormat="1">
      <c r="A413" s="24">
        <v>2464</v>
      </c>
      <c r="B413" s="24" t="s">
        <v>424</v>
      </c>
      <c r="C413" s="57">
        <v>44.75</v>
      </c>
      <c r="D413" s="57">
        <v>44.8</v>
      </c>
      <c r="E413" s="57">
        <v>43.15</v>
      </c>
      <c r="F413" s="57">
        <v>43.2</v>
      </c>
      <c r="G413" s="57">
        <v>41</v>
      </c>
      <c r="H413" s="57">
        <v>41.2</v>
      </c>
      <c r="I413" s="57">
        <v>38.4</v>
      </c>
      <c r="J413" s="57">
        <v>38.6</v>
      </c>
      <c r="K413" s="57">
        <v>39.049999999999997</v>
      </c>
      <c r="L413" s="57">
        <v>40</v>
      </c>
      <c r="M413" s="57">
        <v>38.9</v>
      </c>
      <c r="N413" s="57">
        <v>39.6</v>
      </c>
      <c r="O413" s="57">
        <v>659</v>
      </c>
      <c r="P413" s="57">
        <v>5478</v>
      </c>
      <c r="Q413" s="57">
        <v>22.923300000000001</v>
      </c>
      <c r="R413" s="57">
        <v>34.369300000000003</v>
      </c>
      <c r="S413" s="57">
        <v>20.510899999999999</v>
      </c>
      <c r="T413" s="57">
        <v>29.7499</v>
      </c>
      <c r="U413" s="77">
        <v>0.20049896555920652</v>
      </c>
      <c r="V413" s="24" t="s">
        <v>6038</v>
      </c>
      <c r="W413" s="216" t="s">
        <v>5967</v>
      </c>
      <c r="X413" s="216" t="s">
        <v>6007</v>
      </c>
      <c r="Y413" s="24" t="s">
        <v>5962</v>
      </c>
      <c r="Z413" s="24" t="s">
        <v>5964</v>
      </c>
      <c r="AA413" s="24" t="s">
        <v>6016</v>
      </c>
      <c r="AB413" s="24" t="s">
        <v>5986</v>
      </c>
      <c r="AC413" s="24" t="s">
        <v>5965</v>
      </c>
    </row>
    <row r="414" spans="1:29" s="169" customFormat="1">
      <c r="A414" s="24">
        <v>2465</v>
      </c>
      <c r="B414" s="24" t="s">
        <v>425</v>
      </c>
      <c r="C414" s="57">
        <v>70</v>
      </c>
      <c r="D414" s="57">
        <v>74.099999999999994</v>
      </c>
      <c r="E414" s="57">
        <v>61.1</v>
      </c>
      <c r="F414" s="57">
        <v>61.2</v>
      </c>
      <c r="G414" s="57">
        <v>61.2</v>
      </c>
      <c r="H414" s="57">
        <v>65.2</v>
      </c>
      <c r="I414" s="57">
        <v>56.1</v>
      </c>
      <c r="J414" s="57">
        <v>59.5</v>
      </c>
      <c r="K414" s="57">
        <v>62.5</v>
      </c>
      <c r="L414" s="57">
        <v>70.3</v>
      </c>
      <c r="M414" s="57">
        <v>61.2</v>
      </c>
      <c r="N414" s="57">
        <v>65.7</v>
      </c>
      <c r="O414" s="57">
        <v>7025</v>
      </c>
      <c r="P414" s="57">
        <v>6571</v>
      </c>
      <c r="Q414" s="57">
        <v>22.8871</v>
      </c>
      <c r="R414" s="57">
        <v>35.857900000000001</v>
      </c>
      <c r="S414" s="57">
        <v>26.692799999999998</v>
      </c>
      <c r="T414" s="57">
        <v>32.802900000000001</v>
      </c>
      <c r="U414" s="77">
        <v>1.7818191041444733</v>
      </c>
      <c r="V414" s="24" t="s">
        <v>6471</v>
      </c>
      <c r="W414" s="216" t="s">
        <v>6039</v>
      </c>
      <c r="X414" s="216" t="s">
        <v>5971</v>
      </c>
      <c r="Y414" s="24" t="s">
        <v>5964</v>
      </c>
      <c r="Z414" s="24" t="s">
        <v>5974</v>
      </c>
      <c r="AA414" s="24" t="s">
        <v>5982</v>
      </c>
      <c r="AB414" s="24" t="s">
        <v>5970</v>
      </c>
      <c r="AC414" s="24" t="s">
        <v>5965</v>
      </c>
    </row>
    <row r="415" spans="1:29" s="169" customFormat="1">
      <c r="A415" s="24">
        <v>2466</v>
      </c>
      <c r="B415" s="24" t="s">
        <v>426</v>
      </c>
      <c r="C415" s="57">
        <v>43.4</v>
      </c>
      <c r="D415" s="57">
        <v>43.75</v>
      </c>
      <c r="E415" s="57">
        <v>42.7</v>
      </c>
      <c r="F415" s="57">
        <v>43.2</v>
      </c>
      <c r="G415" s="57">
        <v>43.1</v>
      </c>
      <c r="H415" s="57">
        <v>44.7</v>
      </c>
      <c r="I415" s="57">
        <v>42.85</v>
      </c>
      <c r="J415" s="57">
        <v>44.5</v>
      </c>
      <c r="K415" s="57">
        <v>44.5</v>
      </c>
      <c r="L415" s="57">
        <v>45.3</v>
      </c>
      <c r="M415" s="57">
        <v>44.5</v>
      </c>
      <c r="N415" s="57">
        <v>44.95</v>
      </c>
      <c r="O415" s="57">
        <v>217</v>
      </c>
      <c r="P415" s="57">
        <v>565</v>
      </c>
      <c r="Q415" s="57">
        <v>94.8232</v>
      </c>
      <c r="R415" s="57">
        <v>89.983500000000006</v>
      </c>
      <c r="S415" s="57">
        <v>95.222999999999999</v>
      </c>
      <c r="T415" s="57">
        <v>91.73</v>
      </c>
      <c r="U415" s="77">
        <v>0.64011799410029502</v>
      </c>
      <c r="V415" s="24" t="s">
        <v>6330</v>
      </c>
      <c r="W415" s="216" t="s">
        <v>6009</v>
      </c>
      <c r="X415" s="216" t="s">
        <v>6012</v>
      </c>
      <c r="Y415" s="24" t="s">
        <v>6216</v>
      </c>
      <c r="Z415" s="24" t="s">
        <v>6010</v>
      </c>
      <c r="AA415" s="24" t="s">
        <v>6055</v>
      </c>
      <c r="AB415" s="24" t="s">
        <v>5986</v>
      </c>
      <c r="AC415" s="24" t="s">
        <v>5979</v>
      </c>
    </row>
    <row r="416" spans="1:29" s="169" customFormat="1">
      <c r="A416" s="24">
        <v>2467</v>
      </c>
      <c r="B416" s="24" t="s">
        <v>427</v>
      </c>
      <c r="C416" s="57">
        <v>53.3</v>
      </c>
      <c r="D416" s="57">
        <v>53.4</v>
      </c>
      <c r="E416" s="57">
        <v>49.2</v>
      </c>
      <c r="F416" s="57">
        <v>49.3</v>
      </c>
      <c r="G416" s="57">
        <v>48.5</v>
      </c>
      <c r="H416" s="57">
        <v>49.15</v>
      </c>
      <c r="I416" s="57">
        <v>46.2</v>
      </c>
      <c r="J416" s="57">
        <v>46.95</v>
      </c>
      <c r="K416" s="57">
        <v>47.1</v>
      </c>
      <c r="L416" s="57">
        <v>49</v>
      </c>
      <c r="M416" s="57">
        <v>47.1</v>
      </c>
      <c r="N416" s="57">
        <v>48.3</v>
      </c>
      <c r="O416" s="57">
        <v>522</v>
      </c>
      <c r="P416" s="57">
        <v>2765</v>
      </c>
      <c r="Q416" s="57">
        <v>24.4634</v>
      </c>
      <c r="R416" s="57">
        <v>44.7789</v>
      </c>
      <c r="S416" s="57">
        <v>19.862200000000001</v>
      </c>
      <c r="T416" s="57">
        <v>36.473399999999998</v>
      </c>
      <c r="U416" s="77">
        <v>0.31464737793851716</v>
      </c>
      <c r="V416" s="24" t="s">
        <v>6038</v>
      </c>
      <c r="W416" s="216" t="s">
        <v>5967</v>
      </c>
      <c r="X416" s="216" t="s">
        <v>6007</v>
      </c>
      <c r="Y416" s="24" t="s">
        <v>5964</v>
      </c>
      <c r="Z416" s="24" t="s">
        <v>5962</v>
      </c>
      <c r="AA416" s="24" t="s">
        <v>6031</v>
      </c>
      <c r="AB416" s="24" t="s">
        <v>5986</v>
      </c>
      <c r="AC416" s="24" t="s">
        <v>5979</v>
      </c>
    </row>
    <row r="417" spans="1:29" s="169" customFormat="1">
      <c r="A417" s="24">
        <v>2468</v>
      </c>
      <c r="B417" s="24" t="s">
        <v>428</v>
      </c>
      <c r="C417" s="57">
        <v>13.4</v>
      </c>
      <c r="D417" s="57">
        <v>13.5</v>
      </c>
      <c r="E417" s="57">
        <v>13.15</v>
      </c>
      <c r="F417" s="57">
        <v>13.15</v>
      </c>
      <c r="G417" s="57">
        <v>13.15</v>
      </c>
      <c r="H417" s="57">
        <v>13.15</v>
      </c>
      <c r="I417" s="57">
        <v>12.5</v>
      </c>
      <c r="J417" s="57">
        <v>12.85</v>
      </c>
      <c r="K417" s="57">
        <v>12.85</v>
      </c>
      <c r="L417" s="57">
        <v>12.9</v>
      </c>
      <c r="M417" s="57">
        <v>12.7</v>
      </c>
      <c r="N417" s="57">
        <v>12.7</v>
      </c>
      <c r="O417" s="57">
        <v>174</v>
      </c>
      <c r="P417" s="57">
        <v>389</v>
      </c>
      <c r="Q417" s="57">
        <v>19.0244</v>
      </c>
      <c r="R417" s="57">
        <v>21.641999999999999</v>
      </c>
      <c r="S417" s="57">
        <v>17.2807</v>
      </c>
      <c r="T417" s="57">
        <v>20.188199999999998</v>
      </c>
      <c r="U417" s="77">
        <v>0.74550128534704363</v>
      </c>
      <c r="V417" s="24" t="s">
        <v>6609</v>
      </c>
      <c r="W417" s="216" t="s">
        <v>5967</v>
      </c>
      <c r="X417" s="216" t="s">
        <v>6047</v>
      </c>
      <c r="Y417" s="24" t="s">
        <v>6130</v>
      </c>
      <c r="Z417" s="24" t="s">
        <v>6209</v>
      </c>
      <c r="AA417" s="24" t="s">
        <v>6130</v>
      </c>
      <c r="AB417" s="24" t="s">
        <v>5991</v>
      </c>
      <c r="AC417" s="24" t="s">
        <v>5979</v>
      </c>
    </row>
    <row r="418" spans="1:29" s="169" customFormat="1">
      <c r="A418" s="24">
        <v>2471</v>
      </c>
      <c r="B418" s="24" t="s">
        <v>429</v>
      </c>
      <c r="C418" s="57">
        <v>26.05</v>
      </c>
      <c r="D418" s="57">
        <v>26.05</v>
      </c>
      <c r="E418" s="57">
        <v>24.7</v>
      </c>
      <c r="F418" s="57">
        <v>25.05</v>
      </c>
      <c r="G418" s="57">
        <v>25</v>
      </c>
      <c r="H418" s="57">
        <v>25.1</v>
      </c>
      <c r="I418" s="57">
        <v>24.5</v>
      </c>
      <c r="J418" s="57">
        <v>24.9</v>
      </c>
      <c r="K418" s="57">
        <v>23.4</v>
      </c>
      <c r="L418" s="57">
        <v>23.8</v>
      </c>
      <c r="M418" s="57">
        <v>23.4</v>
      </c>
      <c r="N418" s="57">
        <v>23.75</v>
      </c>
      <c r="O418" s="57">
        <v>159</v>
      </c>
      <c r="P418" s="57">
        <v>656</v>
      </c>
      <c r="Q418" s="57">
        <v>26.9711</v>
      </c>
      <c r="R418" s="57">
        <v>34.717799999999997</v>
      </c>
      <c r="S418" s="57">
        <v>21.412099999999999</v>
      </c>
      <c r="T418" s="57">
        <v>30.282599999999999</v>
      </c>
      <c r="U418" s="77">
        <v>0.40396341463414631</v>
      </c>
      <c r="V418" s="24" t="s">
        <v>6495</v>
      </c>
      <c r="W418" s="216" t="s">
        <v>5967</v>
      </c>
      <c r="X418" s="216" t="s">
        <v>6007</v>
      </c>
      <c r="Y418" s="24" t="s">
        <v>6024</v>
      </c>
      <c r="Z418" s="24" t="s">
        <v>6127</v>
      </c>
      <c r="AA418" s="24" t="s">
        <v>6055</v>
      </c>
      <c r="AB418" s="24" t="s">
        <v>5965</v>
      </c>
      <c r="AC418" s="24" t="s">
        <v>5979</v>
      </c>
    </row>
    <row r="419" spans="1:29" s="169" customFormat="1">
      <c r="A419" s="24">
        <v>2472</v>
      </c>
      <c r="B419" s="24" t="s">
        <v>430</v>
      </c>
      <c r="C419" s="57">
        <v>78.400000000000006</v>
      </c>
      <c r="D419" s="57">
        <v>79</v>
      </c>
      <c r="E419" s="57">
        <v>71.099999999999994</v>
      </c>
      <c r="F419" s="57">
        <v>71.099999999999994</v>
      </c>
      <c r="G419" s="57">
        <v>71.099999999999994</v>
      </c>
      <c r="H419" s="57">
        <v>71.7</v>
      </c>
      <c r="I419" s="57">
        <v>64.7</v>
      </c>
      <c r="J419" s="57">
        <v>67.599999999999994</v>
      </c>
      <c r="K419" s="57">
        <v>68.099999999999994</v>
      </c>
      <c r="L419" s="57">
        <v>70.599999999999994</v>
      </c>
      <c r="M419" s="57">
        <v>68.099999999999994</v>
      </c>
      <c r="N419" s="57">
        <v>69.5</v>
      </c>
      <c r="O419" s="57">
        <v>1758</v>
      </c>
      <c r="P419" s="57">
        <v>8812</v>
      </c>
      <c r="Q419" s="57">
        <v>52.964399999999998</v>
      </c>
      <c r="R419" s="57">
        <v>64.852800000000002</v>
      </c>
      <c r="S419" s="57">
        <v>46.35</v>
      </c>
      <c r="T419" s="57">
        <v>58.685200000000002</v>
      </c>
      <c r="U419" s="77">
        <v>0.33250113481615978</v>
      </c>
      <c r="V419" s="24" t="s">
        <v>6038</v>
      </c>
      <c r="W419" s="216" t="s">
        <v>5967</v>
      </c>
      <c r="X419" s="216" t="s">
        <v>5961</v>
      </c>
      <c r="Y419" s="24" t="s">
        <v>6004</v>
      </c>
      <c r="Z419" s="24" t="s">
        <v>5964</v>
      </c>
      <c r="AA419" s="24" t="s">
        <v>6055</v>
      </c>
      <c r="AB419" s="24" t="s">
        <v>5986</v>
      </c>
      <c r="AC419" s="24" t="s">
        <v>5979</v>
      </c>
    </row>
    <row r="420" spans="1:29" s="169" customFormat="1">
      <c r="A420" s="24">
        <v>2474</v>
      </c>
      <c r="B420" s="24" t="s">
        <v>431</v>
      </c>
      <c r="C420" s="57">
        <v>184</v>
      </c>
      <c r="D420" s="57">
        <v>184</v>
      </c>
      <c r="E420" s="57">
        <v>172.5</v>
      </c>
      <c r="F420" s="57">
        <v>179.5</v>
      </c>
      <c r="G420" s="57">
        <v>179.5</v>
      </c>
      <c r="H420" s="57">
        <v>180</v>
      </c>
      <c r="I420" s="57">
        <v>173.5</v>
      </c>
      <c r="J420" s="57">
        <v>173.5</v>
      </c>
      <c r="K420" s="57">
        <v>174.5</v>
      </c>
      <c r="L420" s="57">
        <v>177</v>
      </c>
      <c r="M420" s="57">
        <v>174</v>
      </c>
      <c r="N420" s="57">
        <v>176.5</v>
      </c>
      <c r="O420" s="57">
        <v>5539</v>
      </c>
      <c r="P420" s="57">
        <v>12808</v>
      </c>
      <c r="Q420" s="57">
        <v>35.3566</v>
      </c>
      <c r="R420" s="57">
        <v>46.003300000000003</v>
      </c>
      <c r="S420" s="57">
        <v>30.4087</v>
      </c>
      <c r="T420" s="57">
        <v>40.805100000000003</v>
      </c>
      <c r="U420" s="77">
        <v>0.72077347491151367</v>
      </c>
      <c r="V420" s="24" t="s">
        <v>6038</v>
      </c>
      <c r="W420" s="216" t="s">
        <v>5967</v>
      </c>
      <c r="X420" s="216" t="s">
        <v>5971</v>
      </c>
      <c r="Y420" s="24" t="s">
        <v>6209</v>
      </c>
      <c r="Z420" s="24" t="s">
        <v>6336</v>
      </c>
      <c r="AA420" s="24" t="s">
        <v>6016</v>
      </c>
      <c r="AB420" s="24" t="s">
        <v>5990</v>
      </c>
      <c r="AC420" s="24" t="s">
        <v>5990</v>
      </c>
    </row>
    <row r="421" spans="1:29" s="169" customFormat="1">
      <c r="A421" s="24">
        <v>2476</v>
      </c>
      <c r="B421" s="24" t="s">
        <v>433</v>
      </c>
      <c r="C421" s="57">
        <v>61.1</v>
      </c>
      <c r="D421" s="57">
        <v>62.9</v>
      </c>
      <c r="E421" s="57">
        <v>53</v>
      </c>
      <c r="F421" s="57">
        <v>53.3</v>
      </c>
      <c r="G421" s="57">
        <v>51.6</v>
      </c>
      <c r="H421" s="57">
        <v>54.7</v>
      </c>
      <c r="I421" s="57">
        <v>47.45</v>
      </c>
      <c r="J421" s="57">
        <v>53.3</v>
      </c>
      <c r="K421" s="57">
        <v>54.6</v>
      </c>
      <c r="L421" s="57">
        <v>58</v>
      </c>
      <c r="M421" s="57">
        <v>53.8</v>
      </c>
      <c r="N421" s="57">
        <v>57.7</v>
      </c>
      <c r="O421" s="57">
        <v>19859</v>
      </c>
      <c r="P421" s="57">
        <v>48927</v>
      </c>
      <c r="Q421" s="57">
        <v>71.257499999999993</v>
      </c>
      <c r="R421" s="57">
        <v>76.637799999999999</v>
      </c>
      <c r="S421" s="57">
        <v>70.992999999999995</v>
      </c>
      <c r="T421" s="57">
        <v>74.756200000000007</v>
      </c>
      <c r="U421" s="77">
        <v>0.6764840135984902</v>
      </c>
      <c r="V421" s="24" t="s">
        <v>6468</v>
      </c>
      <c r="W421" s="216" t="s">
        <v>5967</v>
      </c>
      <c r="X421" s="216" t="s">
        <v>5961</v>
      </c>
      <c r="Y421" s="24" t="s">
        <v>5964</v>
      </c>
      <c r="Z421" s="24" t="s">
        <v>6075</v>
      </c>
      <c r="AA421" s="24" t="s">
        <v>5982</v>
      </c>
      <c r="AB421" s="24" t="s">
        <v>5965</v>
      </c>
      <c r="AC421" s="24" t="s">
        <v>5990</v>
      </c>
    </row>
    <row r="422" spans="1:29" s="169" customFormat="1">
      <c r="A422" s="24">
        <v>2477</v>
      </c>
      <c r="B422" s="24" t="s">
        <v>434</v>
      </c>
      <c r="C422" s="57">
        <v>33.4</v>
      </c>
      <c r="D422" s="57">
        <v>33.4</v>
      </c>
      <c r="E422" s="57">
        <v>28.1</v>
      </c>
      <c r="F422" s="57">
        <v>28.15</v>
      </c>
      <c r="G422" s="57">
        <v>28.15</v>
      </c>
      <c r="H422" s="57">
        <v>28.15</v>
      </c>
      <c r="I422" s="57">
        <v>25.85</v>
      </c>
      <c r="J422" s="57">
        <v>27.1</v>
      </c>
      <c r="K422" s="57">
        <v>27.15</v>
      </c>
      <c r="L422" s="57">
        <v>27.9</v>
      </c>
      <c r="M422" s="57">
        <v>27.05</v>
      </c>
      <c r="N422" s="57">
        <v>27.25</v>
      </c>
      <c r="O422" s="57">
        <v>572</v>
      </c>
      <c r="P422" s="57">
        <v>2977</v>
      </c>
      <c r="Q422" s="57">
        <v>17.058599999999998</v>
      </c>
      <c r="R422" s="57">
        <v>23.914400000000001</v>
      </c>
      <c r="S422" s="57">
        <v>15.6538</v>
      </c>
      <c r="T422" s="57">
        <v>21.160900000000002</v>
      </c>
      <c r="U422" s="77">
        <v>0.32023289665211063</v>
      </c>
      <c r="V422" s="24" t="s">
        <v>6123</v>
      </c>
      <c r="W422" s="216" t="s">
        <v>5967</v>
      </c>
      <c r="X422" s="216" t="s">
        <v>6007</v>
      </c>
      <c r="Y422" s="24" t="s">
        <v>6024</v>
      </c>
      <c r="Z422" s="24" t="s">
        <v>6024</v>
      </c>
      <c r="AA422" s="24" t="s">
        <v>6068</v>
      </c>
      <c r="AB422" s="24" t="s">
        <v>6033</v>
      </c>
      <c r="AC422" s="24" t="s">
        <v>5965</v>
      </c>
    </row>
    <row r="423" spans="1:29" s="169" customFormat="1">
      <c r="A423" s="24">
        <v>2478</v>
      </c>
      <c r="B423" s="24" t="s">
        <v>435</v>
      </c>
      <c r="C423" s="57">
        <v>69.099999999999994</v>
      </c>
      <c r="D423" s="57">
        <v>69.5</v>
      </c>
      <c r="E423" s="57">
        <v>64.8</v>
      </c>
      <c r="F423" s="57">
        <v>65.2</v>
      </c>
      <c r="G423" s="57">
        <v>65</v>
      </c>
      <c r="H423" s="57">
        <v>65.5</v>
      </c>
      <c r="I423" s="57">
        <v>60</v>
      </c>
      <c r="J423" s="57">
        <v>60.8</v>
      </c>
      <c r="K423" s="57">
        <v>61.5</v>
      </c>
      <c r="L423" s="57">
        <v>63.4</v>
      </c>
      <c r="M423" s="57">
        <v>61.3</v>
      </c>
      <c r="N423" s="57">
        <v>62.9</v>
      </c>
      <c r="O423" s="57">
        <v>873</v>
      </c>
      <c r="P423" s="57">
        <v>3996</v>
      </c>
      <c r="Q423" s="57"/>
      <c r="R423" s="57"/>
      <c r="S423" s="57"/>
      <c r="T423" s="57"/>
      <c r="U423" s="77">
        <v>0.36411411411411415</v>
      </c>
      <c r="V423" s="24" t="s">
        <v>6038</v>
      </c>
      <c r="W423" s="216" t="s">
        <v>5993</v>
      </c>
      <c r="X423" s="216" t="s">
        <v>5993</v>
      </c>
      <c r="Y423" s="24" t="s">
        <v>5964</v>
      </c>
      <c r="Z423" s="24" t="s">
        <v>5964</v>
      </c>
      <c r="AA423" s="24" t="s">
        <v>6016</v>
      </c>
      <c r="AB423" s="24" t="s">
        <v>5990</v>
      </c>
      <c r="AC423" s="24" t="s">
        <v>5965</v>
      </c>
    </row>
    <row r="424" spans="1:29" s="169" customFormat="1">
      <c r="A424" s="24">
        <v>2480</v>
      </c>
      <c r="B424" s="24" t="s">
        <v>436</v>
      </c>
      <c r="C424" s="57">
        <v>68.400000000000006</v>
      </c>
      <c r="D424" s="57">
        <v>68.8</v>
      </c>
      <c r="E424" s="57">
        <v>67.7</v>
      </c>
      <c r="F424" s="57">
        <v>68</v>
      </c>
      <c r="G424" s="57">
        <v>68</v>
      </c>
      <c r="H424" s="57">
        <v>68</v>
      </c>
      <c r="I424" s="57">
        <v>66.8</v>
      </c>
      <c r="J424" s="57">
        <v>67</v>
      </c>
      <c r="K424" s="57">
        <v>67.2</v>
      </c>
      <c r="L424" s="57">
        <v>67.900000000000006</v>
      </c>
      <c r="M424" s="57">
        <v>67.2</v>
      </c>
      <c r="N424" s="57">
        <v>67.400000000000006</v>
      </c>
      <c r="O424" s="57">
        <v>305</v>
      </c>
      <c r="P424" s="57">
        <v>1215</v>
      </c>
      <c r="Q424" s="57">
        <v>18.4039</v>
      </c>
      <c r="R424" s="57">
        <v>27.892299999999999</v>
      </c>
      <c r="S424" s="57">
        <v>17.674700000000001</v>
      </c>
      <c r="T424" s="57">
        <v>24.4864</v>
      </c>
      <c r="U424" s="77">
        <v>0.41838134430727025</v>
      </c>
      <c r="V424" s="24" t="s">
        <v>6610</v>
      </c>
      <c r="W424" s="216" t="s">
        <v>5967</v>
      </c>
      <c r="X424" s="216" t="s">
        <v>6007</v>
      </c>
      <c r="Y424" s="24" t="s">
        <v>5984</v>
      </c>
      <c r="Z424" s="24" t="s">
        <v>6017</v>
      </c>
      <c r="AA424" s="24" t="s">
        <v>6492</v>
      </c>
      <c r="AB424" s="24" t="s">
        <v>5996</v>
      </c>
      <c r="AC424" s="24" t="s">
        <v>5979</v>
      </c>
    </row>
    <row r="425" spans="1:29" s="169" customFormat="1">
      <c r="A425" s="24">
        <v>2481</v>
      </c>
      <c r="B425" s="24" t="s">
        <v>437</v>
      </c>
      <c r="C425" s="57">
        <v>106.5</v>
      </c>
      <c r="D425" s="57">
        <v>107.5</v>
      </c>
      <c r="E425" s="57">
        <v>96</v>
      </c>
      <c r="F425" s="57">
        <v>97</v>
      </c>
      <c r="G425" s="57">
        <v>96.5</v>
      </c>
      <c r="H425" s="57">
        <v>107</v>
      </c>
      <c r="I425" s="57">
        <v>87.6</v>
      </c>
      <c r="J425" s="57">
        <v>105</v>
      </c>
      <c r="K425" s="57">
        <v>107.5</v>
      </c>
      <c r="L425" s="57">
        <v>112.5</v>
      </c>
      <c r="M425" s="57">
        <v>105</v>
      </c>
      <c r="N425" s="57">
        <v>107.5</v>
      </c>
      <c r="O425" s="57">
        <v>77259</v>
      </c>
      <c r="P425" s="57">
        <v>161608</v>
      </c>
      <c r="Q425" s="57"/>
      <c r="R425" s="57"/>
      <c r="S425" s="57"/>
      <c r="T425" s="57"/>
      <c r="U425" s="77">
        <v>0.7967736745705658</v>
      </c>
      <c r="V425" s="24" t="s">
        <v>6364</v>
      </c>
      <c r="W425" s="216" t="s">
        <v>5993</v>
      </c>
      <c r="X425" s="216" t="s">
        <v>5993</v>
      </c>
      <c r="Y425" s="24" t="s">
        <v>5964</v>
      </c>
      <c r="Z425" s="24" t="s">
        <v>5982</v>
      </c>
      <c r="AA425" s="24" t="s">
        <v>6164</v>
      </c>
      <c r="AB425" s="24" t="s">
        <v>5996</v>
      </c>
      <c r="AC425" s="24" t="s">
        <v>5991</v>
      </c>
    </row>
    <row r="426" spans="1:29" s="169" customFormat="1">
      <c r="A426" s="24">
        <v>2482</v>
      </c>
      <c r="B426" s="24" t="s">
        <v>438</v>
      </c>
      <c r="C426" s="57">
        <v>13.15</v>
      </c>
      <c r="D426" s="57">
        <v>13.85</v>
      </c>
      <c r="E426" s="57">
        <v>11.6</v>
      </c>
      <c r="F426" s="57">
        <v>11.6</v>
      </c>
      <c r="G426" s="57">
        <v>11.6</v>
      </c>
      <c r="H426" s="57">
        <v>11.75</v>
      </c>
      <c r="I426" s="57">
        <v>11.15</v>
      </c>
      <c r="J426" s="57">
        <v>11.25</v>
      </c>
      <c r="K426" s="57">
        <v>11.3</v>
      </c>
      <c r="L426" s="57">
        <v>11.7</v>
      </c>
      <c r="M426" s="57">
        <v>11.3</v>
      </c>
      <c r="N426" s="57">
        <v>11.35</v>
      </c>
      <c r="O426" s="57">
        <v>139</v>
      </c>
      <c r="P426" s="57">
        <v>565</v>
      </c>
      <c r="Q426" s="57">
        <v>28.286899999999999</v>
      </c>
      <c r="R426" s="57">
        <v>44.742899999999999</v>
      </c>
      <c r="S426" s="57">
        <v>20.709800000000001</v>
      </c>
      <c r="T426" s="57">
        <v>36.731900000000003</v>
      </c>
      <c r="U426" s="77">
        <v>0.41002949852507375</v>
      </c>
      <c r="V426" s="24" t="s">
        <v>6123</v>
      </c>
      <c r="W426" s="216" t="s">
        <v>5967</v>
      </c>
      <c r="X426" s="216" t="s">
        <v>6007</v>
      </c>
      <c r="Y426" s="24" t="s">
        <v>6004</v>
      </c>
      <c r="Z426" s="24" t="s">
        <v>5962</v>
      </c>
      <c r="AA426" s="24" t="s">
        <v>6607</v>
      </c>
      <c r="AB426" s="24" t="s">
        <v>6084</v>
      </c>
      <c r="AC426" s="24" t="s">
        <v>5979</v>
      </c>
    </row>
    <row r="427" spans="1:29" s="169" customFormat="1">
      <c r="A427" s="24">
        <v>2483</v>
      </c>
      <c r="B427" s="24" t="s">
        <v>439</v>
      </c>
      <c r="C427" s="57">
        <v>26.9</v>
      </c>
      <c r="D427" s="57">
        <v>27.45</v>
      </c>
      <c r="E427" s="57">
        <v>24.05</v>
      </c>
      <c r="F427" s="57">
        <v>24.05</v>
      </c>
      <c r="G427" s="57">
        <v>24.05</v>
      </c>
      <c r="H427" s="57">
        <v>25.05</v>
      </c>
      <c r="I427" s="57">
        <v>23.2</v>
      </c>
      <c r="J427" s="57">
        <v>24.45</v>
      </c>
      <c r="K427" s="57">
        <v>24.9</v>
      </c>
      <c r="L427" s="57">
        <v>27.3</v>
      </c>
      <c r="M427" s="57">
        <v>24.8</v>
      </c>
      <c r="N427" s="57">
        <v>26.6</v>
      </c>
      <c r="O427" s="57">
        <v>1754</v>
      </c>
      <c r="P427" s="57">
        <v>1916</v>
      </c>
      <c r="Q427" s="57">
        <v>54.761699999999998</v>
      </c>
      <c r="R427" s="57">
        <v>62.876399999999997</v>
      </c>
      <c r="S427" s="57">
        <v>56.103700000000003</v>
      </c>
      <c r="T427" s="57">
        <v>60.6188</v>
      </c>
      <c r="U427" s="77">
        <v>1.5257480862908839</v>
      </c>
      <c r="V427" s="24" t="s">
        <v>6611</v>
      </c>
      <c r="W427" s="216" t="s">
        <v>6039</v>
      </c>
      <c r="X427" s="216" t="s">
        <v>5961</v>
      </c>
      <c r="Y427" s="24" t="s">
        <v>6004</v>
      </c>
      <c r="Z427" s="24" t="s">
        <v>6016</v>
      </c>
      <c r="AA427" s="24" t="s">
        <v>5982</v>
      </c>
      <c r="AB427" s="24" t="s">
        <v>5991</v>
      </c>
      <c r="AC427" s="24" t="s">
        <v>5979</v>
      </c>
    </row>
    <row r="428" spans="1:29" s="169" customFormat="1">
      <c r="A428" s="24">
        <v>2484</v>
      </c>
      <c r="B428" s="24" t="s">
        <v>440</v>
      </c>
      <c r="C428" s="57">
        <v>36.5</v>
      </c>
      <c r="D428" s="57">
        <v>37.5</v>
      </c>
      <c r="E428" s="57">
        <v>35.049999999999997</v>
      </c>
      <c r="F428" s="57">
        <v>35.5</v>
      </c>
      <c r="G428" s="57">
        <v>35.5</v>
      </c>
      <c r="H428" s="57">
        <v>36</v>
      </c>
      <c r="I428" s="57">
        <v>32.5</v>
      </c>
      <c r="J428" s="57">
        <v>33.75</v>
      </c>
      <c r="K428" s="57">
        <v>34.4</v>
      </c>
      <c r="L428" s="57">
        <v>36.200000000000003</v>
      </c>
      <c r="M428" s="57">
        <v>34.200000000000003</v>
      </c>
      <c r="N428" s="57">
        <v>35.299999999999997</v>
      </c>
      <c r="O428" s="57">
        <v>3602</v>
      </c>
      <c r="P428" s="57">
        <v>21793</v>
      </c>
      <c r="Q428" s="57">
        <v>54.939500000000002</v>
      </c>
      <c r="R428" s="57">
        <v>68.295299999999997</v>
      </c>
      <c r="S428" s="57">
        <v>48.366300000000003</v>
      </c>
      <c r="T428" s="57">
        <v>61.652299999999997</v>
      </c>
      <c r="U428" s="77">
        <v>0.27547071689686292</v>
      </c>
      <c r="V428" s="24" t="s">
        <v>6038</v>
      </c>
      <c r="W428" s="216" t="s">
        <v>5967</v>
      </c>
      <c r="X428" s="216" t="s">
        <v>5961</v>
      </c>
      <c r="Y428" s="24" t="s">
        <v>5962</v>
      </c>
      <c r="Z428" s="24" t="s">
        <v>5964</v>
      </c>
      <c r="AA428" s="24" t="s">
        <v>6010</v>
      </c>
      <c r="AB428" s="24" t="s">
        <v>5970</v>
      </c>
      <c r="AC428" s="24" t="s">
        <v>5965</v>
      </c>
    </row>
    <row r="429" spans="1:29" s="169" customFormat="1">
      <c r="A429" s="24">
        <v>2485</v>
      </c>
      <c r="B429" s="24" t="s">
        <v>441</v>
      </c>
      <c r="C429" s="57">
        <v>19.95</v>
      </c>
      <c r="D429" s="57">
        <v>19.95</v>
      </c>
      <c r="E429" s="57">
        <v>18.350000000000001</v>
      </c>
      <c r="F429" s="57">
        <v>18.75</v>
      </c>
      <c r="G429" s="57">
        <v>18.25</v>
      </c>
      <c r="H429" s="57">
        <v>18.55</v>
      </c>
      <c r="I429" s="57">
        <v>17.600000000000001</v>
      </c>
      <c r="J429" s="57">
        <v>17.95</v>
      </c>
      <c r="K429" s="57">
        <v>18.149999999999999</v>
      </c>
      <c r="L429" s="57">
        <v>18.55</v>
      </c>
      <c r="M429" s="57">
        <v>18.149999999999999</v>
      </c>
      <c r="N429" s="57">
        <v>18.25</v>
      </c>
      <c r="O429" s="57">
        <v>1388</v>
      </c>
      <c r="P429" s="57">
        <v>7480</v>
      </c>
      <c r="Q429" s="57">
        <v>22.032</v>
      </c>
      <c r="R429" s="57">
        <v>35.2239</v>
      </c>
      <c r="S429" s="57">
        <v>18.182700000000001</v>
      </c>
      <c r="T429" s="57">
        <v>29.543500000000002</v>
      </c>
      <c r="U429" s="77">
        <v>0.30926916221033868</v>
      </c>
      <c r="V429" s="24" t="s">
        <v>6610</v>
      </c>
      <c r="W429" s="216" t="s">
        <v>5967</v>
      </c>
      <c r="X429" s="216" t="s">
        <v>6007</v>
      </c>
      <c r="Y429" s="24" t="s">
        <v>6024</v>
      </c>
      <c r="Z429" s="24" t="s">
        <v>5984</v>
      </c>
      <c r="AA429" s="24" t="s">
        <v>6492</v>
      </c>
      <c r="AB429" s="24" t="s">
        <v>5996</v>
      </c>
      <c r="AC429" s="24" t="s">
        <v>5979</v>
      </c>
    </row>
    <row r="430" spans="1:29" s="169" customFormat="1">
      <c r="A430" s="24">
        <v>2486</v>
      </c>
      <c r="B430" s="24" t="s">
        <v>442</v>
      </c>
      <c r="C430" s="57">
        <v>62</v>
      </c>
      <c r="D430" s="57">
        <v>63.6</v>
      </c>
      <c r="E430" s="57">
        <v>49.3</v>
      </c>
      <c r="F430" s="57">
        <v>49.5</v>
      </c>
      <c r="G430" s="57">
        <v>49.35</v>
      </c>
      <c r="H430" s="57">
        <v>50.9</v>
      </c>
      <c r="I430" s="57">
        <v>42.8</v>
      </c>
      <c r="J430" s="57">
        <v>46.3</v>
      </c>
      <c r="K430" s="57">
        <v>46.9</v>
      </c>
      <c r="L430" s="57">
        <v>51.4</v>
      </c>
      <c r="M430" s="57">
        <v>46.8</v>
      </c>
      <c r="N430" s="57">
        <v>49.25</v>
      </c>
      <c r="O430" s="57">
        <v>39564</v>
      </c>
      <c r="P430" s="57">
        <v>93082</v>
      </c>
      <c r="Q430" s="57">
        <v>65.311099999999996</v>
      </c>
      <c r="R430" s="57">
        <v>74.817599999999999</v>
      </c>
      <c r="S430" s="57">
        <v>58.946399999999997</v>
      </c>
      <c r="T430" s="57">
        <v>69.527199999999993</v>
      </c>
      <c r="U430" s="77">
        <v>0.70840764057497696</v>
      </c>
      <c r="V430" s="24" t="s">
        <v>6038</v>
      </c>
      <c r="W430" s="216" t="s">
        <v>5967</v>
      </c>
      <c r="X430" s="216" t="s">
        <v>5961</v>
      </c>
      <c r="Y430" s="24" t="s">
        <v>5964</v>
      </c>
      <c r="Z430" s="24" t="s">
        <v>5964</v>
      </c>
      <c r="AA430" s="24" t="s">
        <v>5982</v>
      </c>
      <c r="AB430" s="24" t="s">
        <v>5970</v>
      </c>
      <c r="AC430" s="24" t="s">
        <v>5979</v>
      </c>
    </row>
    <row r="431" spans="1:29" s="169" customFormat="1">
      <c r="A431" s="24">
        <v>2488</v>
      </c>
      <c r="B431" s="24" t="s">
        <v>443</v>
      </c>
      <c r="C431" s="57">
        <v>30.55</v>
      </c>
      <c r="D431" s="57">
        <v>30.55</v>
      </c>
      <c r="E431" s="57">
        <v>28.55</v>
      </c>
      <c r="F431" s="57">
        <v>28.75</v>
      </c>
      <c r="G431" s="57">
        <v>28.65</v>
      </c>
      <c r="H431" s="57">
        <v>28.8</v>
      </c>
      <c r="I431" s="57">
        <v>28.2</v>
      </c>
      <c r="J431" s="57">
        <v>28.55</v>
      </c>
      <c r="K431" s="57">
        <v>28.8</v>
      </c>
      <c r="L431" s="57">
        <v>28.9</v>
      </c>
      <c r="M431" s="57">
        <v>28.55</v>
      </c>
      <c r="N431" s="57">
        <v>28.75</v>
      </c>
      <c r="O431" s="57">
        <v>162</v>
      </c>
      <c r="P431" s="57">
        <v>609</v>
      </c>
      <c r="Q431" s="57">
        <v>34.936700000000002</v>
      </c>
      <c r="R431" s="57">
        <v>49.088799999999999</v>
      </c>
      <c r="S431" s="57">
        <v>29.020299999999999</v>
      </c>
      <c r="T431" s="57">
        <v>42.399299999999997</v>
      </c>
      <c r="U431" s="77">
        <v>0.44334975369458129</v>
      </c>
      <c r="V431" s="24" t="s">
        <v>6612</v>
      </c>
      <c r="W431" s="216" t="s">
        <v>5967</v>
      </c>
      <c r="X431" s="216" t="s">
        <v>5971</v>
      </c>
      <c r="Y431" s="24" t="s">
        <v>6024</v>
      </c>
      <c r="Z431" s="24" t="s">
        <v>6277</v>
      </c>
      <c r="AA431" s="24" t="s">
        <v>6328</v>
      </c>
      <c r="AB431" s="24" t="s">
        <v>5991</v>
      </c>
      <c r="AC431" s="24" t="s">
        <v>5976</v>
      </c>
    </row>
    <row r="432" spans="1:29" s="169" customFormat="1">
      <c r="A432" s="24">
        <v>2489</v>
      </c>
      <c r="B432" s="24" t="s">
        <v>444</v>
      </c>
      <c r="C432" s="57">
        <v>18.850000000000001</v>
      </c>
      <c r="D432" s="57">
        <v>18.850000000000001</v>
      </c>
      <c r="E432" s="57">
        <v>17.3</v>
      </c>
      <c r="F432" s="57">
        <v>17.399999999999999</v>
      </c>
      <c r="G432" s="57">
        <v>17.25</v>
      </c>
      <c r="H432" s="57">
        <v>17.399999999999999</v>
      </c>
      <c r="I432" s="57">
        <v>16.5</v>
      </c>
      <c r="J432" s="57">
        <v>16.55</v>
      </c>
      <c r="K432" s="57">
        <v>16.8</v>
      </c>
      <c r="L432" s="57">
        <v>17.05</v>
      </c>
      <c r="M432" s="57">
        <v>16.600000000000001</v>
      </c>
      <c r="N432" s="57">
        <v>16.649999999999999</v>
      </c>
      <c r="O432" s="57">
        <v>6400</v>
      </c>
      <c r="P432" s="57">
        <v>26036</v>
      </c>
      <c r="Q432" s="57">
        <v>30.1708</v>
      </c>
      <c r="R432" s="57">
        <v>42.406700000000001</v>
      </c>
      <c r="S432" s="57">
        <v>21.7805</v>
      </c>
      <c r="T432" s="57">
        <v>35.531300000000002</v>
      </c>
      <c r="U432" s="77">
        <v>0.40968914835868286</v>
      </c>
      <c r="V432" s="24" t="s">
        <v>6571</v>
      </c>
      <c r="W432" s="216" t="s">
        <v>5967</v>
      </c>
      <c r="X432" s="216" t="s">
        <v>6007</v>
      </c>
      <c r="Y432" s="24" t="s">
        <v>6024</v>
      </c>
      <c r="Z432" s="24" t="s">
        <v>5964</v>
      </c>
      <c r="AA432" s="24" t="s">
        <v>6029</v>
      </c>
      <c r="AB432" s="24" t="s">
        <v>5976</v>
      </c>
      <c r="AC432" s="24" t="s">
        <v>5965</v>
      </c>
    </row>
    <row r="433" spans="1:29" s="169" customFormat="1">
      <c r="A433" s="24">
        <v>2491</v>
      </c>
      <c r="B433" s="24" t="s">
        <v>445</v>
      </c>
      <c r="C433" s="57">
        <v>34.65</v>
      </c>
      <c r="D433" s="57">
        <v>37</v>
      </c>
      <c r="E433" s="57">
        <v>25.3</v>
      </c>
      <c r="F433" s="57">
        <v>25.3</v>
      </c>
      <c r="G433" s="57">
        <v>25.3</v>
      </c>
      <c r="H433" s="57">
        <v>25.3</v>
      </c>
      <c r="I433" s="57">
        <v>22.7</v>
      </c>
      <c r="J433" s="57">
        <v>23.2</v>
      </c>
      <c r="K433" s="57">
        <v>23.7</v>
      </c>
      <c r="L433" s="57">
        <v>25.2</v>
      </c>
      <c r="M433" s="57">
        <v>23.65</v>
      </c>
      <c r="N433" s="57">
        <v>23.7</v>
      </c>
      <c r="O433" s="57">
        <v>2744</v>
      </c>
      <c r="P433" s="57">
        <v>13124</v>
      </c>
      <c r="Q433" s="57">
        <v>29.6599</v>
      </c>
      <c r="R433" s="57">
        <v>46.391399999999997</v>
      </c>
      <c r="S433" s="57">
        <v>21.5185</v>
      </c>
      <c r="T433" s="57">
        <v>38.1004</v>
      </c>
      <c r="U433" s="77">
        <v>0.34847099461546277</v>
      </c>
      <c r="V433" s="24" t="s">
        <v>6123</v>
      </c>
      <c r="W433" s="216" t="s">
        <v>5967</v>
      </c>
      <c r="X433" s="216" t="s">
        <v>6007</v>
      </c>
      <c r="Y433" s="24" t="s">
        <v>6004</v>
      </c>
      <c r="Z433" s="24" t="s">
        <v>6024</v>
      </c>
      <c r="AA433" s="24" t="s">
        <v>6164</v>
      </c>
      <c r="AB433" s="24" t="s">
        <v>6159</v>
      </c>
      <c r="AC433" s="24" t="s">
        <v>5979</v>
      </c>
    </row>
    <row r="434" spans="1:29" s="169" customFormat="1">
      <c r="A434" s="24">
        <v>2492</v>
      </c>
      <c r="B434" s="24" t="s">
        <v>446</v>
      </c>
      <c r="C434" s="57">
        <v>205.5</v>
      </c>
      <c r="D434" s="57">
        <v>207</v>
      </c>
      <c r="E434" s="57">
        <v>188</v>
      </c>
      <c r="F434" s="57">
        <v>188</v>
      </c>
      <c r="G434" s="57">
        <v>185</v>
      </c>
      <c r="H434" s="57">
        <v>190.5</v>
      </c>
      <c r="I434" s="57">
        <v>173.5</v>
      </c>
      <c r="J434" s="57">
        <v>178</v>
      </c>
      <c r="K434" s="57">
        <v>180.5</v>
      </c>
      <c r="L434" s="57">
        <v>186.5</v>
      </c>
      <c r="M434" s="57">
        <v>180.5</v>
      </c>
      <c r="N434" s="57">
        <v>182.5</v>
      </c>
      <c r="O434" s="57">
        <v>3703</v>
      </c>
      <c r="P434" s="57">
        <v>16778</v>
      </c>
      <c r="Q434" s="57">
        <v>18.8123</v>
      </c>
      <c r="R434" s="57">
        <v>30.8504</v>
      </c>
      <c r="S434" s="57">
        <v>18.097100000000001</v>
      </c>
      <c r="T434" s="57">
        <v>26.599299999999999</v>
      </c>
      <c r="U434" s="77">
        <v>0.36784281002900626</v>
      </c>
      <c r="V434" s="24" t="s">
        <v>6123</v>
      </c>
      <c r="W434" s="216" t="s">
        <v>5967</v>
      </c>
      <c r="X434" s="216" t="s">
        <v>6007</v>
      </c>
      <c r="Y434" s="24" t="s">
        <v>6004</v>
      </c>
      <c r="Z434" s="24" t="s">
        <v>5964</v>
      </c>
      <c r="AA434" s="24" t="s">
        <v>6215</v>
      </c>
      <c r="AB434" s="24" t="s">
        <v>5996</v>
      </c>
      <c r="AC434" s="24" t="s">
        <v>5979</v>
      </c>
    </row>
    <row r="435" spans="1:29" s="169" customFormat="1">
      <c r="A435" s="24">
        <v>2493</v>
      </c>
      <c r="B435" s="24" t="s">
        <v>447</v>
      </c>
      <c r="C435" s="57">
        <v>39.299999999999997</v>
      </c>
      <c r="D435" s="57">
        <v>39.299999999999997</v>
      </c>
      <c r="E435" s="57">
        <v>38.35</v>
      </c>
      <c r="F435" s="57">
        <v>38.450000000000003</v>
      </c>
      <c r="G435" s="57">
        <v>38.450000000000003</v>
      </c>
      <c r="H435" s="57">
        <v>38.75</v>
      </c>
      <c r="I435" s="57">
        <v>37.85</v>
      </c>
      <c r="J435" s="57">
        <v>38.1</v>
      </c>
      <c r="K435" s="57">
        <v>38.299999999999997</v>
      </c>
      <c r="L435" s="57">
        <v>38.85</v>
      </c>
      <c r="M435" s="57">
        <v>38.049999999999997</v>
      </c>
      <c r="N435" s="57">
        <v>38.6</v>
      </c>
      <c r="O435" s="57">
        <v>408</v>
      </c>
      <c r="P435" s="57">
        <v>1406</v>
      </c>
      <c r="Q435" s="57">
        <v>52.57</v>
      </c>
      <c r="R435" s="57">
        <v>60.178899999999999</v>
      </c>
      <c r="S435" s="57">
        <v>52.268900000000002</v>
      </c>
      <c r="T435" s="57">
        <v>57.542200000000001</v>
      </c>
      <c r="U435" s="77">
        <v>0.48364153627311518</v>
      </c>
      <c r="V435" s="24" t="s">
        <v>6245</v>
      </c>
      <c r="W435" s="216" t="s">
        <v>5967</v>
      </c>
      <c r="X435" s="216" t="s">
        <v>5961</v>
      </c>
      <c r="Y435" s="24" t="s">
        <v>6017</v>
      </c>
      <c r="Z435" s="24" t="s">
        <v>5984</v>
      </c>
      <c r="AA435" s="24" t="s">
        <v>6016</v>
      </c>
      <c r="AB435" s="24" t="s">
        <v>5991</v>
      </c>
      <c r="AC435" s="24" t="s">
        <v>5991</v>
      </c>
    </row>
    <row r="436" spans="1:29" s="169" customFormat="1">
      <c r="A436" s="24">
        <v>2495</v>
      </c>
      <c r="B436" s="24" t="s">
        <v>448</v>
      </c>
      <c r="C436" s="57">
        <v>18.149999999999999</v>
      </c>
      <c r="D436" s="57">
        <v>18.2</v>
      </c>
      <c r="E436" s="57">
        <v>15.8</v>
      </c>
      <c r="F436" s="57">
        <v>15.9</v>
      </c>
      <c r="G436" s="57">
        <v>15.65</v>
      </c>
      <c r="H436" s="57">
        <v>16.100000000000001</v>
      </c>
      <c r="I436" s="57">
        <v>14.9</v>
      </c>
      <c r="J436" s="57">
        <v>15.65</v>
      </c>
      <c r="K436" s="57">
        <v>15.8</v>
      </c>
      <c r="L436" s="57">
        <v>16.45</v>
      </c>
      <c r="M436" s="57">
        <v>15.8</v>
      </c>
      <c r="N436" s="57">
        <v>15.85</v>
      </c>
      <c r="O436" s="57">
        <v>1570</v>
      </c>
      <c r="P436" s="57">
        <v>5192</v>
      </c>
      <c r="Q436" s="57">
        <v>12.3095</v>
      </c>
      <c r="R436" s="57">
        <v>16.255500000000001</v>
      </c>
      <c r="S436" s="57">
        <v>14.872999999999999</v>
      </c>
      <c r="T436" s="57">
        <v>15.794700000000001</v>
      </c>
      <c r="U436" s="77">
        <v>0.50398048279404217</v>
      </c>
      <c r="V436" s="24" t="s">
        <v>6456</v>
      </c>
      <c r="W436" s="216" t="s">
        <v>6039</v>
      </c>
      <c r="X436" s="216" t="s">
        <v>6047</v>
      </c>
      <c r="Y436" s="24" t="s">
        <v>5964</v>
      </c>
      <c r="Z436" s="24" t="s">
        <v>5985</v>
      </c>
      <c r="AA436" s="24" t="s">
        <v>6227</v>
      </c>
      <c r="AB436" s="24" t="s">
        <v>6084</v>
      </c>
      <c r="AC436" s="24" t="s">
        <v>5979</v>
      </c>
    </row>
    <row r="437" spans="1:29" s="169" customFormat="1">
      <c r="A437" s="24">
        <v>2496</v>
      </c>
      <c r="B437" s="24" t="s">
        <v>449</v>
      </c>
      <c r="C437" s="57">
        <v>50.3</v>
      </c>
      <c r="D437" s="57">
        <v>51.4</v>
      </c>
      <c r="E437" s="57">
        <v>50</v>
      </c>
      <c r="F437" s="57">
        <v>50.2</v>
      </c>
      <c r="G437" s="57">
        <v>51</v>
      </c>
      <c r="H437" s="57">
        <v>51.6</v>
      </c>
      <c r="I437" s="57">
        <v>49.5</v>
      </c>
      <c r="J437" s="57">
        <v>50</v>
      </c>
      <c r="K437" s="57">
        <v>49.35</v>
      </c>
      <c r="L437" s="57">
        <v>49.95</v>
      </c>
      <c r="M437" s="57">
        <v>48.9</v>
      </c>
      <c r="N437" s="57">
        <v>49.25</v>
      </c>
      <c r="O437" s="57">
        <v>48</v>
      </c>
      <c r="P437" s="57">
        <v>111</v>
      </c>
      <c r="Q437" s="57">
        <v>15.3407</v>
      </c>
      <c r="R437" s="57">
        <v>22.106300000000001</v>
      </c>
      <c r="S437" s="57">
        <v>11.393800000000001</v>
      </c>
      <c r="T437" s="57">
        <v>18.535499999999999</v>
      </c>
      <c r="U437" s="77">
        <v>0.7207207207207208</v>
      </c>
      <c r="V437" s="24" t="s">
        <v>6613</v>
      </c>
      <c r="W437" s="216" t="s">
        <v>5967</v>
      </c>
      <c r="X437" s="216" t="s">
        <v>6047</v>
      </c>
      <c r="Y437" s="24" t="s">
        <v>6027</v>
      </c>
      <c r="Z437" s="24" t="s">
        <v>5984</v>
      </c>
      <c r="AA437" s="24" t="s">
        <v>6347</v>
      </c>
      <c r="AB437" s="24" t="s">
        <v>5976</v>
      </c>
      <c r="AC437" s="24" t="s">
        <v>5991</v>
      </c>
    </row>
    <row r="438" spans="1:29" s="169" customFormat="1">
      <c r="A438" s="24">
        <v>2497</v>
      </c>
      <c r="B438" s="24" t="s">
        <v>450</v>
      </c>
      <c r="C438" s="57">
        <v>37.799999999999997</v>
      </c>
      <c r="D438" s="57">
        <v>37.799999999999997</v>
      </c>
      <c r="E438" s="57">
        <v>34.9</v>
      </c>
      <c r="F438" s="57">
        <v>35.450000000000003</v>
      </c>
      <c r="G438" s="57">
        <v>35.35</v>
      </c>
      <c r="H438" s="57">
        <v>35.950000000000003</v>
      </c>
      <c r="I438" s="57">
        <v>31.5</v>
      </c>
      <c r="J438" s="57">
        <v>33.950000000000003</v>
      </c>
      <c r="K438" s="57">
        <v>34.200000000000003</v>
      </c>
      <c r="L438" s="57">
        <v>35.5</v>
      </c>
      <c r="M438" s="57">
        <v>33.9</v>
      </c>
      <c r="N438" s="57">
        <v>34.4</v>
      </c>
      <c r="O438" s="57">
        <v>722</v>
      </c>
      <c r="P438" s="57">
        <v>2648</v>
      </c>
      <c r="Q438" s="57">
        <v>45.9208</v>
      </c>
      <c r="R438" s="57">
        <v>54.822899999999997</v>
      </c>
      <c r="S438" s="57">
        <v>36.890900000000002</v>
      </c>
      <c r="T438" s="57">
        <v>48.845599999999997</v>
      </c>
      <c r="U438" s="77">
        <v>0.45443101711983891</v>
      </c>
      <c r="V438" s="24" t="s">
        <v>6085</v>
      </c>
      <c r="W438" s="216" t="s">
        <v>5967</v>
      </c>
      <c r="X438" s="216" t="s">
        <v>5971</v>
      </c>
      <c r="Y438" s="24" t="s">
        <v>6024</v>
      </c>
      <c r="Z438" s="24" t="s">
        <v>5975</v>
      </c>
      <c r="AA438" s="24" t="s">
        <v>5969</v>
      </c>
      <c r="AB438" s="24" t="s">
        <v>5996</v>
      </c>
      <c r="AC438" s="24" t="s">
        <v>5990</v>
      </c>
    </row>
    <row r="439" spans="1:29" s="169" customFormat="1">
      <c r="A439" s="24">
        <v>2498</v>
      </c>
      <c r="B439" s="24" t="s">
        <v>451</v>
      </c>
      <c r="C439" s="57">
        <v>39</v>
      </c>
      <c r="D439" s="57">
        <v>39.799999999999997</v>
      </c>
      <c r="E439" s="57">
        <v>36.75</v>
      </c>
      <c r="F439" s="57">
        <v>37</v>
      </c>
      <c r="G439" s="57">
        <v>36.700000000000003</v>
      </c>
      <c r="H439" s="57">
        <v>37.549999999999997</v>
      </c>
      <c r="I439" s="57">
        <v>34.25</v>
      </c>
      <c r="J439" s="57">
        <v>34.65</v>
      </c>
      <c r="K439" s="57">
        <v>35.049999999999997</v>
      </c>
      <c r="L439" s="57">
        <v>36.15</v>
      </c>
      <c r="M439" s="57">
        <v>34.85</v>
      </c>
      <c r="N439" s="57">
        <v>35.25</v>
      </c>
      <c r="O439" s="57">
        <v>6291</v>
      </c>
      <c r="P439" s="57">
        <v>28569</v>
      </c>
      <c r="Q439" s="57">
        <v>33.033099999999997</v>
      </c>
      <c r="R439" s="57">
        <v>45.763300000000001</v>
      </c>
      <c r="S439" s="57">
        <v>26.111999999999998</v>
      </c>
      <c r="T439" s="57">
        <v>39.212899999999998</v>
      </c>
      <c r="U439" s="77">
        <v>0.36700619552661973</v>
      </c>
      <c r="V439" s="24" t="s">
        <v>6123</v>
      </c>
      <c r="W439" s="216" t="s">
        <v>5967</v>
      </c>
      <c r="X439" s="216" t="s">
        <v>5971</v>
      </c>
      <c r="Y439" s="24" t="s">
        <v>5964</v>
      </c>
      <c r="Z439" s="24" t="s">
        <v>5964</v>
      </c>
      <c r="AA439" s="24" t="s">
        <v>5963</v>
      </c>
      <c r="AB439" s="24" t="s">
        <v>5996</v>
      </c>
      <c r="AC439" s="24" t="s">
        <v>5990</v>
      </c>
    </row>
    <row r="440" spans="1:29" s="169" customFormat="1">
      <c r="A440" s="24">
        <v>2501</v>
      </c>
      <c r="B440" s="24" t="s">
        <v>453</v>
      </c>
      <c r="C440" s="57">
        <v>20.55</v>
      </c>
      <c r="D440" s="57">
        <v>20.65</v>
      </c>
      <c r="E440" s="57">
        <v>20.100000000000001</v>
      </c>
      <c r="F440" s="57">
        <v>20.100000000000001</v>
      </c>
      <c r="G440" s="57">
        <v>20.100000000000001</v>
      </c>
      <c r="H440" s="57">
        <v>20.2</v>
      </c>
      <c r="I440" s="57">
        <v>18.95</v>
      </c>
      <c r="J440" s="57">
        <v>19.05</v>
      </c>
      <c r="K440" s="57">
        <v>19.100000000000001</v>
      </c>
      <c r="L440" s="57">
        <v>19.45</v>
      </c>
      <c r="M440" s="57">
        <v>19.100000000000001</v>
      </c>
      <c r="N440" s="57">
        <v>19.350000000000001</v>
      </c>
      <c r="O440" s="57">
        <v>585</v>
      </c>
      <c r="P440" s="57">
        <v>6559</v>
      </c>
      <c r="Q440" s="57">
        <v>43.424500000000002</v>
      </c>
      <c r="R440" s="57">
        <v>57.379899999999999</v>
      </c>
      <c r="S440" s="57">
        <v>35.151200000000003</v>
      </c>
      <c r="T440" s="57">
        <v>49.970300000000002</v>
      </c>
      <c r="U440" s="77">
        <v>0.148650708949535</v>
      </c>
      <c r="V440" s="24" t="s">
        <v>6038</v>
      </c>
      <c r="W440" s="216" t="s">
        <v>5967</v>
      </c>
      <c r="X440" s="216" t="s">
        <v>5971</v>
      </c>
      <c r="Y440" s="24" t="s">
        <v>6130</v>
      </c>
      <c r="Z440" s="24" t="s">
        <v>5964</v>
      </c>
      <c r="AA440" s="24" t="s">
        <v>6055</v>
      </c>
      <c r="AB440" s="24" t="s">
        <v>5991</v>
      </c>
      <c r="AC440" s="24" t="s">
        <v>5979</v>
      </c>
    </row>
    <row r="441" spans="1:29" s="169" customFormat="1">
      <c r="A441" s="24">
        <v>2504</v>
      </c>
      <c r="B441" s="24" t="s">
        <v>454</v>
      </c>
      <c r="C441" s="57">
        <v>22.6</v>
      </c>
      <c r="D441" s="57">
        <v>22.8</v>
      </c>
      <c r="E441" s="57">
        <v>22.15</v>
      </c>
      <c r="F441" s="57">
        <v>22.15</v>
      </c>
      <c r="G441" s="57">
        <v>22.2</v>
      </c>
      <c r="H441" s="57">
        <v>22.25</v>
      </c>
      <c r="I441" s="57">
        <v>21.1</v>
      </c>
      <c r="J441" s="57">
        <v>21.55</v>
      </c>
      <c r="K441" s="57">
        <v>21.7</v>
      </c>
      <c r="L441" s="57">
        <v>22.6</v>
      </c>
      <c r="M441" s="57">
        <v>21.7</v>
      </c>
      <c r="N441" s="57">
        <v>22.25</v>
      </c>
      <c r="O441" s="57">
        <v>6445</v>
      </c>
      <c r="P441" s="57">
        <v>13427</v>
      </c>
      <c r="Q441" s="57"/>
      <c r="R441" s="57"/>
      <c r="S441" s="57"/>
      <c r="T441" s="57"/>
      <c r="U441" s="77">
        <v>0.80000496512003183</v>
      </c>
      <c r="V441" s="24" t="s">
        <v>6157</v>
      </c>
      <c r="W441" s="216" t="s">
        <v>5993</v>
      </c>
      <c r="X441" s="216" t="s">
        <v>5993</v>
      </c>
      <c r="Y441" s="24" t="s">
        <v>6130</v>
      </c>
      <c r="Z441" s="24" t="s">
        <v>5962</v>
      </c>
      <c r="AA441" s="24" t="s">
        <v>6031</v>
      </c>
      <c r="AB441" s="24" t="s">
        <v>5986</v>
      </c>
      <c r="AC441" s="24" t="s">
        <v>5979</v>
      </c>
    </row>
    <row r="442" spans="1:29" s="169" customFormat="1">
      <c r="A442" s="24">
        <v>2505</v>
      </c>
      <c r="B442" s="24" t="s">
        <v>455</v>
      </c>
      <c r="C442" s="57">
        <v>29</v>
      </c>
      <c r="D442" s="57">
        <v>29.65</v>
      </c>
      <c r="E442" s="57">
        <v>27.9</v>
      </c>
      <c r="F442" s="57">
        <v>27.9</v>
      </c>
      <c r="G442" s="57">
        <v>27.9</v>
      </c>
      <c r="H442" s="57">
        <v>27.9</v>
      </c>
      <c r="I442" s="57">
        <v>26.2</v>
      </c>
      <c r="J442" s="57">
        <v>26.5</v>
      </c>
      <c r="K442" s="57">
        <v>26.6</v>
      </c>
      <c r="L442" s="57">
        <v>27.65</v>
      </c>
      <c r="M442" s="57">
        <v>26.6</v>
      </c>
      <c r="N442" s="57">
        <v>27.3</v>
      </c>
      <c r="O442" s="57">
        <v>872</v>
      </c>
      <c r="P442" s="57">
        <v>5222</v>
      </c>
      <c r="Q442" s="57"/>
      <c r="R442" s="57"/>
      <c r="S442" s="57"/>
      <c r="T442" s="57"/>
      <c r="U442" s="77">
        <v>0.27830971530703436</v>
      </c>
      <c r="V442" s="24" t="s">
        <v>6038</v>
      </c>
      <c r="W442" s="216" t="s">
        <v>5993</v>
      </c>
      <c r="X442" s="216" t="s">
        <v>5993</v>
      </c>
      <c r="Y442" s="24" t="s">
        <v>6004</v>
      </c>
      <c r="Z442" s="24" t="s">
        <v>6024</v>
      </c>
      <c r="AA442" s="24" t="s">
        <v>6031</v>
      </c>
      <c r="AB442" s="24" t="s">
        <v>5991</v>
      </c>
      <c r="AC442" s="24" t="s">
        <v>5979</v>
      </c>
    </row>
    <row r="443" spans="1:29" s="169" customFormat="1">
      <c r="A443" s="24">
        <v>2506</v>
      </c>
      <c r="B443" s="24" t="s">
        <v>456</v>
      </c>
      <c r="C443" s="57">
        <v>9.75</v>
      </c>
      <c r="D443" s="57">
        <v>9.8000000000000007</v>
      </c>
      <c r="E443" s="57">
        <v>9.48</v>
      </c>
      <c r="F443" s="57">
        <v>9.52</v>
      </c>
      <c r="G443" s="57">
        <v>9.41</v>
      </c>
      <c r="H443" s="57">
        <v>9.44</v>
      </c>
      <c r="I443" s="57">
        <v>9.1</v>
      </c>
      <c r="J443" s="57">
        <v>9.1999999999999993</v>
      </c>
      <c r="K443" s="57">
        <v>9.1999999999999993</v>
      </c>
      <c r="L443" s="57">
        <v>9.49</v>
      </c>
      <c r="M443" s="57">
        <v>9.1999999999999993</v>
      </c>
      <c r="N443" s="57">
        <v>9.41</v>
      </c>
      <c r="O443" s="57">
        <v>326</v>
      </c>
      <c r="P443" s="57">
        <v>896</v>
      </c>
      <c r="Q443" s="57">
        <v>11.5703</v>
      </c>
      <c r="R443" s="57">
        <v>19.513100000000001</v>
      </c>
      <c r="S443" s="57">
        <v>13.4543</v>
      </c>
      <c r="T443" s="57">
        <v>17.493500000000001</v>
      </c>
      <c r="U443" s="77">
        <v>0.60639880952380953</v>
      </c>
      <c r="V443" s="24" t="s">
        <v>6054</v>
      </c>
      <c r="W443" s="216" t="s">
        <v>6039</v>
      </c>
      <c r="X443" s="216" t="s">
        <v>6047</v>
      </c>
      <c r="Y443" s="24" t="s">
        <v>5962</v>
      </c>
      <c r="Z443" s="24" t="s">
        <v>5984</v>
      </c>
      <c r="AA443" s="24" t="s">
        <v>6055</v>
      </c>
      <c r="AB443" s="24" t="s">
        <v>5991</v>
      </c>
      <c r="AC443" s="24" t="s">
        <v>5979</v>
      </c>
    </row>
    <row r="444" spans="1:29" s="169" customFormat="1">
      <c r="A444" s="24">
        <v>2509</v>
      </c>
      <c r="B444" s="24" t="s">
        <v>457</v>
      </c>
      <c r="C444" s="57">
        <v>21</v>
      </c>
      <c r="D444" s="57">
        <v>21</v>
      </c>
      <c r="E444" s="57">
        <v>18</v>
      </c>
      <c r="F444" s="57">
        <v>18.05</v>
      </c>
      <c r="G444" s="57">
        <v>18.05</v>
      </c>
      <c r="H444" s="57">
        <v>18.2</v>
      </c>
      <c r="I444" s="57">
        <v>17.7</v>
      </c>
      <c r="J444" s="57">
        <v>17.899999999999999</v>
      </c>
      <c r="K444" s="57">
        <v>18</v>
      </c>
      <c r="L444" s="57">
        <v>18.25</v>
      </c>
      <c r="M444" s="57">
        <v>18</v>
      </c>
      <c r="N444" s="57">
        <v>18.05</v>
      </c>
      <c r="O444" s="57">
        <v>244</v>
      </c>
      <c r="P444" s="57">
        <v>1800</v>
      </c>
      <c r="Q444" s="57">
        <v>32.541899999999998</v>
      </c>
      <c r="R444" s="57">
        <v>49.214799999999997</v>
      </c>
      <c r="S444" s="57">
        <v>24.439699999999998</v>
      </c>
      <c r="T444" s="57">
        <v>40.956499999999998</v>
      </c>
      <c r="U444" s="77">
        <v>0.22592592592592592</v>
      </c>
      <c r="V444" s="24" t="s">
        <v>6526</v>
      </c>
      <c r="W444" s="216" t="s">
        <v>5967</v>
      </c>
      <c r="X444" s="216" t="s">
        <v>6007</v>
      </c>
      <c r="Y444" s="24" t="s">
        <v>6024</v>
      </c>
      <c r="Z444" s="24" t="s">
        <v>5984</v>
      </c>
      <c r="AA444" s="24" t="s">
        <v>6492</v>
      </c>
      <c r="AB444" s="24" t="s">
        <v>6033</v>
      </c>
      <c r="AC444" s="24" t="s">
        <v>5979</v>
      </c>
    </row>
    <row r="445" spans="1:29" s="169" customFormat="1">
      <c r="A445" s="24">
        <v>2511</v>
      </c>
      <c r="B445" s="24" t="s">
        <v>458</v>
      </c>
      <c r="C445" s="57">
        <v>13.1</v>
      </c>
      <c r="D445" s="57">
        <v>13.7</v>
      </c>
      <c r="E445" s="57">
        <v>12.85</v>
      </c>
      <c r="F445" s="57">
        <v>12.85</v>
      </c>
      <c r="G445" s="57">
        <v>12.95</v>
      </c>
      <c r="H445" s="57">
        <v>13.25</v>
      </c>
      <c r="I445" s="57">
        <v>12.5</v>
      </c>
      <c r="J445" s="57">
        <v>12.55</v>
      </c>
      <c r="K445" s="57">
        <v>12.7</v>
      </c>
      <c r="L445" s="57">
        <v>12.9</v>
      </c>
      <c r="M445" s="57">
        <v>12.4</v>
      </c>
      <c r="N445" s="57">
        <v>12.6</v>
      </c>
      <c r="O445" s="57">
        <v>6516</v>
      </c>
      <c r="P445" s="57">
        <v>15128</v>
      </c>
      <c r="Q445" s="57">
        <v>56.790599999999998</v>
      </c>
      <c r="R445" s="57">
        <v>57.735399999999998</v>
      </c>
      <c r="S445" s="57">
        <v>52.390300000000003</v>
      </c>
      <c r="T445" s="57">
        <v>55.953699999999998</v>
      </c>
      <c r="U445" s="77">
        <v>0.71787414066631416</v>
      </c>
      <c r="V445" s="24" t="s">
        <v>6140</v>
      </c>
      <c r="W445" s="216" t="s">
        <v>5967</v>
      </c>
      <c r="X445" s="216" t="s">
        <v>5961</v>
      </c>
      <c r="Y445" s="24" t="s">
        <v>6338</v>
      </c>
      <c r="Z445" s="24" t="s">
        <v>5962</v>
      </c>
      <c r="AA445" s="24" t="s">
        <v>5974</v>
      </c>
      <c r="AB445" s="24" t="s">
        <v>5986</v>
      </c>
      <c r="AC445" s="24" t="s">
        <v>5986</v>
      </c>
    </row>
    <row r="446" spans="1:29" s="169" customFormat="1">
      <c r="A446" s="24">
        <v>2514</v>
      </c>
      <c r="B446" s="24" t="s">
        <v>459</v>
      </c>
      <c r="C446" s="57">
        <v>18.649999999999999</v>
      </c>
      <c r="D446" s="57">
        <v>19</v>
      </c>
      <c r="E446" s="57">
        <v>18.350000000000001</v>
      </c>
      <c r="F446" s="57">
        <v>18.600000000000001</v>
      </c>
      <c r="G446" s="57">
        <v>18.55</v>
      </c>
      <c r="H446" s="57">
        <v>18.7</v>
      </c>
      <c r="I446" s="57">
        <v>18</v>
      </c>
      <c r="J446" s="57">
        <v>18.2</v>
      </c>
      <c r="K446" s="57">
        <v>18.3</v>
      </c>
      <c r="L446" s="57">
        <v>18.350000000000001</v>
      </c>
      <c r="M446" s="57">
        <v>18.149999999999999</v>
      </c>
      <c r="N446" s="57">
        <v>18.3</v>
      </c>
      <c r="O446" s="57">
        <v>295</v>
      </c>
      <c r="P446" s="57">
        <v>1270</v>
      </c>
      <c r="Q446" s="57"/>
      <c r="R446" s="57"/>
      <c r="S446" s="57"/>
      <c r="T446" s="57"/>
      <c r="U446" s="77">
        <v>0.38713910761154857</v>
      </c>
      <c r="V446" s="24" t="s">
        <v>6614</v>
      </c>
      <c r="W446" s="216" t="s">
        <v>5993</v>
      </c>
      <c r="X446" s="216" t="s">
        <v>5993</v>
      </c>
      <c r="Y446" s="24" t="s">
        <v>6027</v>
      </c>
      <c r="Z446" s="24" t="s">
        <v>5984</v>
      </c>
      <c r="AA446" s="24" t="s">
        <v>6511</v>
      </c>
      <c r="AB446" s="24" t="s">
        <v>5991</v>
      </c>
      <c r="AC446" s="24" t="s">
        <v>6033</v>
      </c>
    </row>
    <row r="447" spans="1:29" s="169" customFormat="1">
      <c r="A447" s="24">
        <v>2515</v>
      </c>
      <c r="B447" s="24" t="s">
        <v>460</v>
      </c>
      <c r="C447" s="57">
        <v>8.94</v>
      </c>
      <c r="D447" s="57">
        <v>9.02</v>
      </c>
      <c r="E447" s="57">
        <v>8.7899999999999991</v>
      </c>
      <c r="F447" s="57">
        <v>8.8000000000000007</v>
      </c>
      <c r="G447" s="57">
        <v>8.7899999999999991</v>
      </c>
      <c r="H447" s="57">
        <v>8.84</v>
      </c>
      <c r="I447" s="57">
        <v>8.2200000000000006</v>
      </c>
      <c r="J447" s="57">
        <v>8.24</v>
      </c>
      <c r="K447" s="57">
        <v>8.3000000000000007</v>
      </c>
      <c r="L447" s="57">
        <v>8.5399999999999991</v>
      </c>
      <c r="M447" s="57">
        <v>8.3000000000000007</v>
      </c>
      <c r="N447" s="57">
        <v>8.49</v>
      </c>
      <c r="O447" s="57">
        <v>6255</v>
      </c>
      <c r="P447" s="57">
        <v>25536</v>
      </c>
      <c r="Q447" s="57">
        <v>23.444800000000001</v>
      </c>
      <c r="R447" s="57">
        <v>30.942799999999998</v>
      </c>
      <c r="S447" s="57">
        <v>25.004799999999999</v>
      </c>
      <c r="T447" s="57">
        <v>28.9635</v>
      </c>
      <c r="U447" s="77">
        <v>0.40824718045112779</v>
      </c>
      <c r="V447" s="24" t="s">
        <v>6038</v>
      </c>
      <c r="W447" s="216" t="s">
        <v>6039</v>
      </c>
      <c r="X447" s="216" t="s">
        <v>5971</v>
      </c>
      <c r="Y447" s="24" t="s">
        <v>5984</v>
      </c>
      <c r="Z447" s="24" t="s">
        <v>5964</v>
      </c>
      <c r="AA447" s="24" t="s">
        <v>6055</v>
      </c>
      <c r="AB447" s="24" t="s">
        <v>5990</v>
      </c>
      <c r="AC447" s="24" t="s">
        <v>5979</v>
      </c>
    </row>
    <row r="448" spans="1:29" s="169" customFormat="1">
      <c r="A448" s="24">
        <v>2516</v>
      </c>
      <c r="B448" s="24" t="s">
        <v>461</v>
      </c>
      <c r="C448" s="57">
        <v>5.98</v>
      </c>
      <c r="D448" s="57">
        <v>5.99</v>
      </c>
      <c r="E448" s="57">
        <v>5.75</v>
      </c>
      <c r="F448" s="57">
        <v>5.75</v>
      </c>
      <c r="G448" s="57">
        <v>5.66</v>
      </c>
      <c r="H448" s="57">
        <v>6.04</v>
      </c>
      <c r="I448" s="57">
        <v>5.55</v>
      </c>
      <c r="J448" s="57">
        <v>5.61</v>
      </c>
      <c r="K448" s="57">
        <v>5.6</v>
      </c>
      <c r="L448" s="57">
        <v>5.72</v>
      </c>
      <c r="M448" s="57">
        <v>5.6</v>
      </c>
      <c r="N448" s="57">
        <v>5.67</v>
      </c>
      <c r="O448" s="57">
        <v>160</v>
      </c>
      <c r="P448" s="57">
        <v>1810</v>
      </c>
      <c r="Q448" s="57">
        <v>17.9862</v>
      </c>
      <c r="R448" s="57">
        <v>32.1051</v>
      </c>
      <c r="S448" s="57">
        <v>16.386399999999998</v>
      </c>
      <c r="T448" s="57">
        <v>26.865500000000001</v>
      </c>
      <c r="U448" s="77">
        <v>0.14732965009208104</v>
      </c>
      <c r="V448" s="24" t="s">
        <v>6330</v>
      </c>
      <c r="W448" s="216" t="s">
        <v>5967</v>
      </c>
      <c r="X448" s="216" t="s">
        <v>6007</v>
      </c>
      <c r="Y448" s="24" t="s">
        <v>6004</v>
      </c>
      <c r="Z448" s="24" t="s">
        <v>5978</v>
      </c>
      <c r="AA448" s="24" t="s">
        <v>6055</v>
      </c>
      <c r="AB448" s="24" t="s">
        <v>5986</v>
      </c>
      <c r="AC448" s="24" t="s">
        <v>5979</v>
      </c>
    </row>
    <row r="449" spans="1:29" s="169" customFormat="1">
      <c r="A449" s="24">
        <v>2520</v>
      </c>
      <c r="B449" s="24" t="s">
        <v>462</v>
      </c>
      <c r="C449" s="57">
        <v>37.950000000000003</v>
      </c>
      <c r="D449" s="57">
        <v>40.799999999999997</v>
      </c>
      <c r="E449" s="57">
        <v>37.5</v>
      </c>
      <c r="F449" s="57">
        <v>40.75</v>
      </c>
      <c r="G449" s="57">
        <v>40.700000000000003</v>
      </c>
      <c r="H449" s="57">
        <v>41.15</v>
      </c>
      <c r="I449" s="57">
        <v>38.6</v>
      </c>
      <c r="J449" s="57">
        <v>40.35</v>
      </c>
      <c r="K449" s="57">
        <v>40.6</v>
      </c>
      <c r="L449" s="57">
        <v>41.2</v>
      </c>
      <c r="M449" s="57">
        <v>40.25</v>
      </c>
      <c r="N449" s="57">
        <v>41.15</v>
      </c>
      <c r="O449" s="57">
        <v>5648</v>
      </c>
      <c r="P449" s="57">
        <v>22798</v>
      </c>
      <c r="Q449" s="57">
        <v>63.2089</v>
      </c>
      <c r="R449" s="57">
        <v>69.276200000000003</v>
      </c>
      <c r="S449" s="57">
        <v>59.900799999999997</v>
      </c>
      <c r="T449" s="57">
        <v>66.1511</v>
      </c>
      <c r="U449" s="77">
        <v>0.41290171652484137</v>
      </c>
      <c r="V449" s="24" t="s">
        <v>6615</v>
      </c>
      <c r="W449" s="216" t="s">
        <v>5967</v>
      </c>
      <c r="X449" s="216" t="s">
        <v>5961</v>
      </c>
      <c r="Y449" s="24" t="s">
        <v>5982</v>
      </c>
      <c r="Z449" s="24" t="s">
        <v>5994</v>
      </c>
      <c r="AA449" s="24" t="s">
        <v>6016</v>
      </c>
      <c r="AB449" s="24" t="s">
        <v>5965</v>
      </c>
      <c r="AC449" s="24" t="s">
        <v>5986</v>
      </c>
    </row>
    <row r="450" spans="1:29" s="169" customFormat="1">
      <c r="A450" s="24">
        <v>2524</v>
      </c>
      <c r="B450" s="24" t="s">
        <v>463</v>
      </c>
      <c r="C450" s="57">
        <v>34.9</v>
      </c>
      <c r="D450" s="57">
        <v>35</v>
      </c>
      <c r="E450" s="57">
        <v>34.1</v>
      </c>
      <c r="F450" s="57">
        <v>34.35</v>
      </c>
      <c r="G450" s="57">
        <v>34.35</v>
      </c>
      <c r="H450" s="57">
        <v>35.200000000000003</v>
      </c>
      <c r="I450" s="57">
        <v>31.9</v>
      </c>
      <c r="J450" s="57">
        <v>34.200000000000003</v>
      </c>
      <c r="K450" s="57">
        <v>34.049999999999997</v>
      </c>
      <c r="L450" s="57">
        <v>34.549999999999997</v>
      </c>
      <c r="M450" s="57">
        <v>34</v>
      </c>
      <c r="N450" s="57">
        <v>34</v>
      </c>
      <c r="O450" s="57">
        <v>114</v>
      </c>
      <c r="P450" s="57">
        <v>6575</v>
      </c>
      <c r="Q450" s="57">
        <v>36.032200000000003</v>
      </c>
      <c r="R450" s="57">
        <v>35.878599999999999</v>
      </c>
      <c r="S450" s="57">
        <v>37.746899999999997</v>
      </c>
      <c r="T450" s="57">
        <v>36.501399999999997</v>
      </c>
      <c r="U450" s="77">
        <v>2.8897338403041824E-2</v>
      </c>
      <c r="V450" s="24" t="s">
        <v>6616</v>
      </c>
      <c r="W450" s="216" t="s">
        <v>6009</v>
      </c>
      <c r="X450" s="216" t="s">
        <v>5971</v>
      </c>
      <c r="Y450" s="24" t="s">
        <v>5984</v>
      </c>
      <c r="Z450" s="24" t="s">
        <v>5994</v>
      </c>
      <c r="AA450" s="24" t="s">
        <v>6617</v>
      </c>
      <c r="AB450" s="24" t="s">
        <v>6084</v>
      </c>
      <c r="AC450" s="24" t="s">
        <v>5979</v>
      </c>
    </row>
    <row r="451" spans="1:29" s="169" customFormat="1">
      <c r="A451" s="24">
        <v>2527</v>
      </c>
      <c r="B451" s="24" t="s">
        <v>464</v>
      </c>
      <c r="C451" s="57">
        <v>28.5</v>
      </c>
      <c r="D451" s="57">
        <v>30</v>
      </c>
      <c r="E451" s="57">
        <v>27.1</v>
      </c>
      <c r="F451" s="57">
        <v>27.2</v>
      </c>
      <c r="G451" s="57">
        <v>27.05</v>
      </c>
      <c r="H451" s="57">
        <v>28</v>
      </c>
      <c r="I451" s="57">
        <v>26.45</v>
      </c>
      <c r="J451" s="57">
        <v>27</v>
      </c>
      <c r="K451" s="57">
        <v>25.8</v>
      </c>
      <c r="L451" s="57">
        <v>27.45</v>
      </c>
      <c r="M451" s="57">
        <v>25.7</v>
      </c>
      <c r="N451" s="57">
        <v>27.45</v>
      </c>
      <c r="O451" s="57">
        <v>1386</v>
      </c>
      <c r="P451" s="57">
        <v>3980</v>
      </c>
      <c r="Q451" s="57">
        <v>54.463099999999997</v>
      </c>
      <c r="R451" s="57">
        <v>62.982700000000001</v>
      </c>
      <c r="S451" s="57">
        <v>52.295099999999998</v>
      </c>
      <c r="T451" s="57">
        <v>59.420200000000001</v>
      </c>
      <c r="U451" s="77">
        <v>0.58040201005025127</v>
      </c>
      <c r="V451" s="24" t="s">
        <v>6145</v>
      </c>
      <c r="W451" s="216" t="s">
        <v>5967</v>
      </c>
      <c r="X451" s="216" t="s">
        <v>5961</v>
      </c>
      <c r="Y451" s="24" t="s">
        <v>5964</v>
      </c>
      <c r="Z451" s="24" t="s">
        <v>5978</v>
      </c>
      <c r="AA451" s="24" t="s">
        <v>6045</v>
      </c>
      <c r="AB451" s="24" t="s">
        <v>5979</v>
      </c>
      <c r="AC451" s="24" t="s">
        <v>5965</v>
      </c>
    </row>
    <row r="452" spans="1:29" s="169" customFormat="1">
      <c r="A452" s="24">
        <v>2528</v>
      </c>
      <c r="B452" s="24" t="s">
        <v>465</v>
      </c>
      <c r="C452" s="57">
        <v>21.6</v>
      </c>
      <c r="D452" s="57">
        <v>22.5</v>
      </c>
      <c r="E452" s="57">
        <v>21.5</v>
      </c>
      <c r="F452" s="57">
        <v>21.7</v>
      </c>
      <c r="G452" s="57">
        <v>21.65</v>
      </c>
      <c r="H452" s="57">
        <v>22</v>
      </c>
      <c r="I452" s="57">
        <v>20.55</v>
      </c>
      <c r="J452" s="57">
        <v>21.3</v>
      </c>
      <c r="K452" s="57">
        <v>21.3</v>
      </c>
      <c r="L452" s="57">
        <v>22</v>
      </c>
      <c r="M452" s="57">
        <v>21.3</v>
      </c>
      <c r="N452" s="57">
        <v>22</v>
      </c>
      <c r="O452" s="57">
        <v>47</v>
      </c>
      <c r="P452" s="57">
        <v>195</v>
      </c>
      <c r="Q452" s="57">
        <v>33.003700000000002</v>
      </c>
      <c r="R452" s="57">
        <v>38.877800000000001</v>
      </c>
      <c r="S452" s="57">
        <v>41.730400000000003</v>
      </c>
      <c r="T452" s="57">
        <v>39.828600000000002</v>
      </c>
      <c r="U452" s="77">
        <v>0.40170940170940173</v>
      </c>
      <c r="V452" s="24" t="s">
        <v>6528</v>
      </c>
      <c r="W452" s="216" t="s">
        <v>5981</v>
      </c>
      <c r="X452" s="216" t="s">
        <v>5971</v>
      </c>
      <c r="Y452" s="24" t="s">
        <v>5969</v>
      </c>
      <c r="Z452" s="24" t="s">
        <v>5975</v>
      </c>
      <c r="AA452" s="24" t="s">
        <v>6255</v>
      </c>
      <c r="AB452" s="24" t="s">
        <v>5979</v>
      </c>
      <c r="AC452" s="24" t="s">
        <v>5979</v>
      </c>
    </row>
    <row r="453" spans="1:29" s="169" customFormat="1">
      <c r="A453" s="24">
        <v>2530</v>
      </c>
      <c r="B453" s="24" t="s">
        <v>466</v>
      </c>
      <c r="C453" s="57">
        <v>13.85</v>
      </c>
      <c r="D453" s="57">
        <v>14</v>
      </c>
      <c r="E453" s="57">
        <v>13.65</v>
      </c>
      <c r="F453" s="57">
        <v>13.65</v>
      </c>
      <c r="G453" s="57">
        <v>13.65</v>
      </c>
      <c r="H453" s="57">
        <v>13.75</v>
      </c>
      <c r="I453" s="57">
        <v>13.55</v>
      </c>
      <c r="J453" s="57">
        <v>13.55</v>
      </c>
      <c r="K453" s="57">
        <v>13.65</v>
      </c>
      <c r="L453" s="57">
        <v>13.75</v>
      </c>
      <c r="M453" s="57">
        <v>13.55</v>
      </c>
      <c r="N453" s="57">
        <v>13.65</v>
      </c>
      <c r="O453" s="57">
        <v>603</v>
      </c>
      <c r="P453" s="57">
        <v>2366</v>
      </c>
      <c r="Q453" s="57">
        <v>28.3719</v>
      </c>
      <c r="R453" s="57">
        <v>43.652200000000001</v>
      </c>
      <c r="S453" s="57">
        <v>23.081299999999999</v>
      </c>
      <c r="T453" s="57">
        <v>36.795200000000001</v>
      </c>
      <c r="U453" s="77">
        <v>0.42476754015215556</v>
      </c>
      <c r="V453" s="24" t="s">
        <v>6243</v>
      </c>
      <c r="W453" s="216" t="s">
        <v>5967</v>
      </c>
      <c r="X453" s="216" t="s">
        <v>6007</v>
      </c>
      <c r="Y453" s="24" t="s">
        <v>6130</v>
      </c>
      <c r="Z453" s="24" t="s">
        <v>6130</v>
      </c>
      <c r="AA453" s="24" t="s">
        <v>6121</v>
      </c>
      <c r="AB453" s="24" t="s">
        <v>5970</v>
      </c>
      <c r="AC453" s="24" t="s">
        <v>5970</v>
      </c>
    </row>
    <row r="454" spans="1:29" s="169" customFormat="1">
      <c r="A454" s="24">
        <v>2534</v>
      </c>
      <c r="B454" s="24" t="s">
        <v>467</v>
      </c>
      <c r="C454" s="57">
        <v>20.100000000000001</v>
      </c>
      <c r="D454" s="57">
        <v>20.350000000000001</v>
      </c>
      <c r="E454" s="57">
        <v>19.649999999999999</v>
      </c>
      <c r="F454" s="57">
        <v>20.25</v>
      </c>
      <c r="G454" s="57">
        <v>20.25</v>
      </c>
      <c r="H454" s="57">
        <v>20.25</v>
      </c>
      <c r="I454" s="57">
        <v>19.600000000000001</v>
      </c>
      <c r="J454" s="57">
        <v>19.75</v>
      </c>
      <c r="K454" s="57">
        <v>19.8</v>
      </c>
      <c r="L454" s="57">
        <v>20.2</v>
      </c>
      <c r="M454" s="57">
        <v>19.8</v>
      </c>
      <c r="N454" s="57">
        <v>19.899999999999999</v>
      </c>
      <c r="O454" s="57">
        <v>1028</v>
      </c>
      <c r="P454" s="57">
        <v>4524</v>
      </c>
      <c r="Q454" s="57"/>
      <c r="R454" s="57"/>
      <c r="S454" s="57"/>
      <c r="T454" s="57"/>
      <c r="U454" s="77">
        <v>0.37872089596227526</v>
      </c>
      <c r="V454" s="24" t="s">
        <v>6123</v>
      </c>
      <c r="W454" s="216" t="s">
        <v>5993</v>
      </c>
      <c r="X454" s="216" t="s">
        <v>5993</v>
      </c>
      <c r="Y454" s="24" t="s">
        <v>6244</v>
      </c>
      <c r="Z454" s="24" t="s">
        <v>6209</v>
      </c>
      <c r="AA454" s="24" t="s">
        <v>6492</v>
      </c>
      <c r="AB454" s="24" t="s">
        <v>6033</v>
      </c>
      <c r="AC454" s="24" t="s">
        <v>5979</v>
      </c>
    </row>
    <row r="455" spans="1:29" s="169" customFormat="1">
      <c r="A455" s="24">
        <v>2535</v>
      </c>
      <c r="B455" s="24" t="s">
        <v>468</v>
      </c>
      <c r="C455" s="57">
        <v>30.65</v>
      </c>
      <c r="D455" s="57">
        <v>31.05</v>
      </c>
      <c r="E455" s="57">
        <v>29.95</v>
      </c>
      <c r="F455" s="57">
        <v>30</v>
      </c>
      <c r="G455" s="57">
        <v>30.05</v>
      </c>
      <c r="H455" s="57">
        <v>30.45</v>
      </c>
      <c r="I455" s="57">
        <v>29.45</v>
      </c>
      <c r="J455" s="57">
        <v>29.5</v>
      </c>
      <c r="K455" s="57">
        <v>29.5</v>
      </c>
      <c r="L455" s="57">
        <v>30.05</v>
      </c>
      <c r="M455" s="57">
        <v>29.5</v>
      </c>
      <c r="N455" s="57">
        <v>29.8</v>
      </c>
      <c r="O455" s="57">
        <v>620</v>
      </c>
      <c r="P455" s="57">
        <v>3428</v>
      </c>
      <c r="Q455" s="57">
        <v>19.7013</v>
      </c>
      <c r="R455" s="57">
        <v>29.198</v>
      </c>
      <c r="S455" s="57">
        <v>17.5961</v>
      </c>
      <c r="T455" s="57">
        <v>25.3307</v>
      </c>
      <c r="U455" s="77">
        <v>0.30143912874367945</v>
      </c>
      <c r="V455" s="24" t="s">
        <v>6120</v>
      </c>
      <c r="W455" s="216" t="s">
        <v>5967</v>
      </c>
      <c r="X455" s="216" t="s">
        <v>6007</v>
      </c>
      <c r="Y455" s="24" t="s">
        <v>5984</v>
      </c>
      <c r="Z455" s="24" t="s">
        <v>5984</v>
      </c>
      <c r="AA455" s="24" t="s">
        <v>6055</v>
      </c>
      <c r="AB455" s="24" t="s">
        <v>5970</v>
      </c>
      <c r="AC455" s="24" t="s">
        <v>5979</v>
      </c>
    </row>
    <row r="456" spans="1:29" s="169" customFormat="1">
      <c r="A456" s="24">
        <v>2536</v>
      </c>
      <c r="B456" s="24" t="s">
        <v>469</v>
      </c>
      <c r="C456" s="57">
        <v>21.95</v>
      </c>
      <c r="D456" s="57">
        <v>22.3</v>
      </c>
      <c r="E456" s="57">
        <v>21.85</v>
      </c>
      <c r="F456" s="57">
        <v>22.15</v>
      </c>
      <c r="G456" s="57">
        <v>22.1</v>
      </c>
      <c r="H456" s="57">
        <v>22.1</v>
      </c>
      <c r="I456" s="57">
        <v>21.5</v>
      </c>
      <c r="J456" s="57">
        <v>21.55</v>
      </c>
      <c r="K456" s="57">
        <v>21.55</v>
      </c>
      <c r="L456" s="57">
        <v>21.8</v>
      </c>
      <c r="M456" s="57">
        <v>20.399999999999999</v>
      </c>
      <c r="N456" s="57">
        <v>20.55</v>
      </c>
      <c r="O456" s="57">
        <v>601</v>
      </c>
      <c r="P456" s="57">
        <v>887</v>
      </c>
      <c r="Q456" s="57">
        <v>49.389200000000002</v>
      </c>
      <c r="R456" s="57">
        <v>57.806800000000003</v>
      </c>
      <c r="S456" s="57">
        <v>35.557699999999997</v>
      </c>
      <c r="T456" s="57">
        <v>50.3904</v>
      </c>
      <c r="U456" s="77">
        <v>1.1292747087561066</v>
      </c>
      <c r="V456" s="24" t="s">
        <v>6081</v>
      </c>
      <c r="W456" s="216" t="s">
        <v>5967</v>
      </c>
      <c r="X456" s="216" t="s">
        <v>5961</v>
      </c>
      <c r="Y456" s="24" t="s">
        <v>6016</v>
      </c>
      <c r="Z456" s="24" t="s">
        <v>6209</v>
      </c>
      <c r="AA456" s="24" t="s">
        <v>5964</v>
      </c>
      <c r="AB456" s="24" t="s">
        <v>5990</v>
      </c>
      <c r="AC456" s="24" t="s">
        <v>5965</v>
      </c>
    </row>
    <row r="457" spans="1:29" s="169" customFormat="1">
      <c r="A457" s="24">
        <v>2537</v>
      </c>
      <c r="B457" s="24" t="s">
        <v>470</v>
      </c>
      <c r="C457" s="57">
        <v>9.9</v>
      </c>
      <c r="D457" s="57">
        <v>9.94</v>
      </c>
      <c r="E457" s="57">
        <v>9.36</v>
      </c>
      <c r="F457" s="57">
        <v>9.41</v>
      </c>
      <c r="G457" s="57">
        <v>9.42</v>
      </c>
      <c r="H457" s="57">
        <v>9.5</v>
      </c>
      <c r="I457" s="57">
        <v>9.11</v>
      </c>
      <c r="J457" s="57">
        <v>9.23</v>
      </c>
      <c r="K457" s="57">
        <v>9.25</v>
      </c>
      <c r="L457" s="57">
        <v>9.48</v>
      </c>
      <c r="M457" s="57">
        <v>9.1999999999999993</v>
      </c>
      <c r="N457" s="57">
        <v>9.4</v>
      </c>
      <c r="O457" s="57">
        <v>559</v>
      </c>
      <c r="P457" s="57">
        <v>3270</v>
      </c>
      <c r="Q457" s="57">
        <v>39.562399999999997</v>
      </c>
      <c r="R457" s="57">
        <v>58.472499999999997</v>
      </c>
      <c r="S457" s="57">
        <v>34.854500000000002</v>
      </c>
      <c r="T457" s="57">
        <v>50.599800000000002</v>
      </c>
      <c r="U457" s="77">
        <v>0.28491335372069315</v>
      </c>
      <c r="V457" s="24" t="s">
        <v>6618</v>
      </c>
      <c r="W457" s="216" t="s">
        <v>5967</v>
      </c>
      <c r="X457" s="216" t="s">
        <v>5961</v>
      </c>
      <c r="Y457" s="24" t="s">
        <v>5964</v>
      </c>
      <c r="Z457" s="24" t="s">
        <v>5984</v>
      </c>
      <c r="AA457" s="24" t="s">
        <v>6016</v>
      </c>
      <c r="AB457" s="24" t="s">
        <v>5991</v>
      </c>
      <c r="AC457" s="24" t="s">
        <v>5990</v>
      </c>
    </row>
    <row r="458" spans="1:29" s="169" customFormat="1">
      <c r="A458" s="24">
        <v>2538</v>
      </c>
      <c r="B458" s="24" t="s">
        <v>471</v>
      </c>
      <c r="C458" s="57">
        <v>10.8</v>
      </c>
      <c r="D458" s="57">
        <v>12.5</v>
      </c>
      <c r="E458" s="57">
        <v>10.75</v>
      </c>
      <c r="F458" s="57">
        <v>12.1</v>
      </c>
      <c r="G458" s="57">
        <v>12.05</v>
      </c>
      <c r="H458" s="57">
        <v>12.2</v>
      </c>
      <c r="I458" s="57">
        <v>10.85</v>
      </c>
      <c r="J458" s="57">
        <v>11.1</v>
      </c>
      <c r="K458" s="57">
        <v>11.2</v>
      </c>
      <c r="L458" s="57">
        <v>11.6</v>
      </c>
      <c r="M458" s="57">
        <v>11.15</v>
      </c>
      <c r="N458" s="57">
        <v>11.3</v>
      </c>
      <c r="O458" s="57">
        <v>2554</v>
      </c>
      <c r="P458" s="57">
        <v>17258</v>
      </c>
      <c r="Q458" s="57">
        <v>63.931899999999999</v>
      </c>
      <c r="R458" s="57">
        <v>63.398699999999998</v>
      </c>
      <c r="S458" s="57">
        <v>60.7455</v>
      </c>
      <c r="T458" s="57">
        <v>62.514299999999999</v>
      </c>
      <c r="U458" s="77">
        <v>0.24664889712983351</v>
      </c>
      <c r="V458" s="24" t="s">
        <v>6123</v>
      </c>
      <c r="W458" s="216" t="s">
        <v>5960</v>
      </c>
      <c r="X458" s="216" t="s">
        <v>5961</v>
      </c>
      <c r="Y458" s="24" t="s">
        <v>5982</v>
      </c>
      <c r="Z458" s="24" t="s">
        <v>5964</v>
      </c>
      <c r="AA458" s="24" t="s">
        <v>5963</v>
      </c>
      <c r="AB458" s="24" t="s">
        <v>5996</v>
      </c>
      <c r="AC458" s="24" t="s">
        <v>5965</v>
      </c>
    </row>
    <row r="459" spans="1:29" s="169" customFormat="1">
      <c r="A459" s="24">
        <v>2539</v>
      </c>
      <c r="B459" s="24" t="s">
        <v>472</v>
      </c>
      <c r="C459" s="57">
        <v>32.4</v>
      </c>
      <c r="D459" s="57">
        <v>32.65</v>
      </c>
      <c r="E459" s="57">
        <v>31.95</v>
      </c>
      <c r="F459" s="57">
        <v>31.95</v>
      </c>
      <c r="G459" s="57">
        <v>31.8</v>
      </c>
      <c r="H459" s="57">
        <v>32.450000000000003</v>
      </c>
      <c r="I459" s="57">
        <v>31.6</v>
      </c>
      <c r="J459" s="57">
        <v>31.75</v>
      </c>
      <c r="K459" s="57">
        <v>32</v>
      </c>
      <c r="L459" s="57">
        <v>32.85</v>
      </c>
      <c r="M459" s="57">
        <v>32</v>
      </c>
      <c r="N459" s="57">
        <v>32.75</v>
      </c>
      <c r="O459" s="57">
        <v>478</v>
      </c>
      <c r="P459" s="57">
        <v>1086</v>
      </c>
      <c r="Q459" s="57">
        <v>53.686</v>
      </c>
      <c r="R459" s="57">
        <v>68.393600000000006</v>
      </c>
      <c r="S459" s="57">
        <v>66.457300000000004</v>
      </c>
      <c r="T459" s="57">
        <v>67.748199999999997</v>
      </c>
      <c r="U459" s="77">
        <v>0.73357888275015348</v>
      </c>
      <c r="V459" s="24" t="s">
        <v>6271</v>
      </c>
      <c r="W459" s="216" t="s">
        <v>6039</v>
      </c>
      <c r="X459" s="216" t="s">
        <v>5961</v>
      </c>
      <c r="Y459" s="24" t="s">
        <v>6130</v>
      </c>
      <c r="Z459" s="24" t="s">
        <v>6027</v>
      </c>
      <c r="AA459" s="24" t="s">
        <v>6031</v>
      </c>
      <c r="AB459" s="24" t="s">
        <v>5965</v>
      </c>
      <c r="AC459" s="24" t="s">
        <v>5979</v>
      </c>
    </row>
    <row r="460" spans="1:29" s="169" customFormat="1">
      <c r="A460" s="24">
        <v>2542</v>
      </c>
      <c r="B460" s="24" t="s">
        <v>474</v>
      </c>
      <c r="C460" s="57">
        <v>49.45</v>
      </c>
      <c r="D460" s="57">
        <v>49.45</v>
      </c>
      <c r="E460" s="57">
        <v>48.1</v>
      </c>
      <c r="F460" s="57">
        <v>48.9</v>
      </c>
      <c r="G460" s="57">
        <v>49</v>
      </c>
      <c r="H460" s="57">
        <v>49.1</v>
      </c>
      <c r="I460" s="57">
        <v>47.05</v>
      </c>
      <c r="J460" s="57">
        <v>47.55</v>
      </c>
      <c r="K460" s="57">
        <v>47.6</v>
      </c>
      <c r="L460" s="57">
        <v>48.05</v>
      </c>
      <c r="M460" s="57">
        <v>47.4</v>
      </c>
      <c r="N460" s="57">
        <v>47.65</v>
      </c>
      <c r="O460" s="57">
        <v>5853</v>
      </c>
      <c r="P460" s="57">
        <v>29238</v>
      </c>
      <c r="Q460" s="57">
        <v>82.185900000000004</v>
      </c>
      <c r="R460" s="57">
        <v>79.991</v>
      </c>
      <c r="S460" s="57">
        <v>77.346999999999994</v>
      </c>
      <c r="T460" s="57">
        <v>79.109700000000004</v>
      </c>
      <c r="U460" s="77">
        <v>0.33364115192557631</v>
      </c>
      <c r="V460" s="24" t="s">
        <v>6123</v>
      </c>
      <c r="W460" s="216" t="s">
        <v>5988</v>
      </c>
      <c r="X460" s="216" t="s">
        <v>5989</v>
      </c>
      <c r="Y460" s="24" t="s">
        <v>6017</v>
      </c>
      <c r="Z460" s="24" t="s">
        <v>5962</v>
      </c>
      <c r="AA460" s="24" t="s">
        <v>6478</v>
      </c>
      <c r="AB460" s="24" t="s">
        <v>5976</v>
      </c>
      <c r="AC460" s="24" t="s">
        <v>5991</v>
      </c>
    </row>
    <row r="461" spans="1:29" s="169" customFormat="1">
      <c r="A461" s="24">
        <v>2543</v>
      </c>
      <c r="B461" s="24" t="s">
        <v>475</v>
      </c>
      <c r="C461" s="57">
        <v>7.59</v>
      </c>
      <c r="D461" s="57">
        <v>7.74</v>
      </c>
      <c r="E461" s="57">
        <v>7.45</v>
      </c>
      <c r="F461" s="57">
        <v>7.57</v>
      </c>
      <c r="G461" s="57">
        <v>7.5</v>
      </c>
      <c r="H461" s="57">
        <v>7.64</v>
      </c>
      <c r="I461" s="57">
        <v>7.05</v>
      </c>
      <c r="J461" s="57">
        <v>7.06</v>
      </c>
      <c r="K461" s="57">
        <v>7.13</v>
      </c>
      <c r="L461" s="57">
        <v>7.25</v>
      </c>
      <c r="M461" s="57">
        <v>7.13</v>
      </c>
      <c r="N461" s="57">
        <v>7.25</v>
      </c>
      <c r="O461" s="57">
        <v>51</v>
      </c>
      <c r="P461" s="57">
        <v>542</v>
      </c>
      <c r="Q461" s="57">
        <v>31.088000000000001</v>
      </c>
      <c r="R461" s="57">
        <v>39.435099999999998</v>
      </c>
      <c r="S461" s="57">
        <v>27.817499999999999</v>
      </c>
      <c r="T461" s="57">
        <v>35.562600000000003</v>
      </c>
      <c r="U461" s="77">
        <v>0.15682656826568267</v>
      </c>
      <c r="V461" s="24" t="s">
        <v>6038</v>
      </c>
      <c r="W461" s="216" t="s">
        <v>5967</v>
      </c>
      <c r="X461" s="216" t="s">
        <v>5971</v>
      </c>
      <c r="Y461" s="24" t="s">
        <v>5978</v>
      </c>
      <c r="Z461" s="24" t="s">
        <v>5964</v>
      </c>
      <c r="AA461" s="24" t="s">
        <v>6493</v>
      </c>
      <c r="AB461" s="24" t="s">
        <v>5979</v>
      </c>
      <c r="AC461" s="24" t="s">
        <v>5979</v>
      </c>
    </row>
    <row r="462" spans="1:29" s="169" customFormat="1">
      <c r="A462" s="24">
        <v>2545</v>
      </c>
      <c r="B462" s="24" t="s">
        <v>476</v>
      </c>
      <c r="C462" s="57">
        <v>44</v>
      </c>
      <c r="D462" s="57">
        <v>44.45</v>
      </c>
      <c r="E462" s="57">
        <v>43.5</v>
      </c>
      <c r="F462" s="57">
        <v>44.15</v>
      </c>
      <c r="G462" s="57">
        <v>44.3</v>
      </c>
      <c r="H462" s="57">
        <v>44.45</v>
      </c>
      <c r="I462" s="57">
        <v>43.15</v>
      </c>
      <c r="J462" s="57">
        <v>43.65</v>
      </c>
      <c r="K462" s="57">
        <v>39</v>
      </c>
      <c r="L462" s="57">
        <v>39</v>
      </c>
      <c r="M462" s="57">
        <v>37.6</v>
      </c>
      <c r="N462" s="57">
        <v>37.85</v>
      </c>
      <c r="O462" s="57">
        <v>4238</v>
      </c>
      <c r="P462" s="57">
        <v>10313</v>
      </c>
      <c r="Q462" s="57">
        <v>78.455799999999996</v>
      </c>
      <c r="R462" s="57">
        <v>78.724500000000006</v>
      </c>
      <c r="S462" s="57">
        <v>53.520400000000002</v>
      </c>
      <c r="T462" s="57">
        <v>70.3232</v>
      </c>
      <c r="U462" s="77">
        <v>0.68489608584634276</v>
      </c>
      <c r="V462" s="24" t="s">
        <v>6619</v>
      </c>
      <c r="W462" s="216" t="s">
        <v>5967</v>
      </c>
      <c r="X462" s="216" t="s">
        <v>5961</v>
      </c>
      <c r="Y462" s="24" t="s">
        <v>6452</v>
      </c>
      <c r="Z462" s="24" t="s">
        <v>5984</v>
      </c>
      <c r="AA462" s="24" t="s">
        <v>6209</v>
      </c>
      <c r="AB462" s="24" t="s">
        <v>5979</v>
      </c>
      <c r="AC462" s="24" t="s">
        <v>5990</v>
      </c>
    </row>
    <row r="463" spans="1:29" s="169" customFormat="1">
      <c r="A463" s="24">
        <v>2546</v>
      </c>
      <c r="B463" s="24" t="s">
        <v>477</v>
      </c>
      <c r="C463" s="57">
        <v>45.6</v>
      </c>
      <c r="D463" s="57">
        <v>46.25</v>
      </c>
      <c r="E463" s="57">
        <v>44.75</v>
      </c>
      <c r="F463" s="57">
        <v>45.8</v>
      </c>
      <c r="G463" s="57">
        <v>45.7</v>
      </c>
      <c r="H463" s="57">
        <v>46.3</v>
      </c>
      <c r="I463" s="57">
        <v>44.8</v>
      </c>
      <c r="J463" s="57">
        <v>44.9</v>
      </c>
      <c r="K463" s="57">
        <v>45.85</v>
      </c>
      <c r="L463" s="57">
        <v>46.1</v>
      </c>
      <c r="M463" s="57">
        <v>45</v>
      </c>
      <c r="N463" s="57">
        <v>45.85</v>
      </c>
      <c r="O463" s="57">
        <v>135</v>
      </c>
      <c r="P463" s="57">
        <v>444</v>
      </c>
      <c r="Q463" s="57">
        <v>36.733699999999999</v>
      </c>
      <c r="R463" s="57">
        <v>52.070999999999998</v>
      </c>
      <c r="S463" s="57">
        <v>33.3245</v>
      </c>
      <c r="T463" s="57">
        <v>45.822099999999999</v>
      </c>
      <c r="U463" s="77">
        <v>0.5067567567567568</v>
      </c>
      <c r="V463" s="24" t="s">
        <v>6620</v>
      </c>
      <c r="W463" s="216" t="s">
        <v>5967</v>
      </c>
      <c r="X463" s="216" t="s">
        <v>5971</v>
      </c>
      <c r="Y463" s="24" t="s">
        <v>6124</v>
      </c>
      <c r="Z463" s="24" t="s">
        <v>5984</v>
      </c>
      <c r="AA463" s="24" t="s">
        <v>6293</v>
      </c>
      <c r="AB463" s="24" t="s">
        <v>5990</v>
      </c>
      <c r="AC463" s="24" t="s">
        <v>6033</v>
      </c>
    </row>
    <row r="464" spans="1:29" s="169" customFormat="1">
      <c r="A464" s="24">
        <v>2547</v>
      </c>
      <c r="B464" s="24" t="s">
        <v>478</v>
      </c>
      <c r="C464" s="57">
        <v>11.4</v>
      </c>
      <c r="D464" s="57">
        <v>11.55</v>
      </c>
      <c r="E464" s="57">
        <v>11.15</v>
      </c>
      <c r="F464" s="57">
        <v>11.4</v>
      </c>
      <c r="G464" s="57">
        <v>11.3</v>
      </c>
      <c r="H464" s="57">
        <v>11.35</v>
      </c>
      <c r="I464" s="57">
        <v>10.85</v>
      </c>
      <c r="J464" s="57">
        <v>10.95</v>
      </c>
      <c r="K464" s="57">
        <v>11</v>
      </c>
      <c r="L464" s="57">
        <v>11.1</v>
      </c>
      <c r="M464" s="57">
        <v>10.9</v>
      </c>
      <c r="N464" s="57">
        <v>10.95</v>
      </c>
      <c r="O464" s="57">
        <v>5479</v>
      </c>
      <c r="P464" s="57">
        <v>8288</v>
      </c>
      <c r="Q464" s="57">
        <v>51.365900000000003</v>
      </c>
      <c r="R464" s="57">
        <v>56.718400000000003</v>
      </c>
      <c r="S464" s="57">
        <v>38.688400000000001</v>
      </c>
      <c r="T464" s="57">
        <v>50.708399999999997</v>
      </c>
      <c r="U464" s="77">
        <v>1.101793758043758</v>
      </c>
      <c r="V464" s="24" t="s">
        <v>6621</v>
      </c>
      <c r="W464" s="216" t="s">
        <v>5967</v>
      </c>
      <c r="X464" s="216" t="s">
        <v>5961</v>
      </c>
      <c r="Y464" s="24" t="s">
        <v>5998</v>
      </c>
      <c r="Z464" s="24" t="s">
        <v>5962</v>
      </c>
      <c r="AA464" s="24" t="s">
        <v>5984</v>
      </c>
      <c r="AB464" s="24" t="s">
        <v>5970</v>
      </c>
      <c r="AC464" s="24" t="s">
        <v>5990</v>
      </c>
    </row>
    <row r="465" spans="1:29" s="169" customFormat="1">
      <c r="A465" s="24">
        <v>2548</v>
      </c>
      <c r="B465" s="24" t="s">
        <v>479</v>
      </c>
      <c r="C465" s="57">
        <v>85</v>
      </c>
      <c r="D465" s="57">
        <v>85</v>
      </c>
      <c r="E465" s="57">
        <v>84.5</v>
      </c>
      <c r="F465" s="57">
        <v>84.6</v>
      </c>
      <c r="G465" s="57">
        <v>84.5</v>
      </c>
      <c r="H465" s="57">
        <v>85.5</v>
      </c>
      <c r="I465" s="57">
        <v>84.4</v>
      </c>
      <c r="J465" s="57">
        <v>85</v>
      </c>
      <c r="K465" s="57">
        <v>85</v>
      </c>
      <c r="L465" s="57">
        <v>86</v>
      </c>
      <c r="M465" s="57">
        <v>84.9</v>
      </c>
      <c r="N465" s="57">
        <v>85.3</v>
      </c>
      <c r="O465" s="57">
        <v>797</v>
      </c>
      <c r="P465" s="57">
        <v>2939</v>
      </c>
      <c r="Q465" s="57">
        <v>18.812100000000001</v>
      </c>
      <c r="R465" s="57">
        <v>13.8368</v>
      </c>
      <c r="S465" s="57">
        <v>32.1492</v>
      </c>
      <c r="T465" s="57">
        <v>19.940999999999999</v>
      </c>
      <c r="U465" s="77">
        <v>0.4519677894975615</v>
      </c>
      <c r="V465" s="24" t="s">
        <v>6622</v>
      </c>
      <c r="W465" s="216" t="s">
        <v>6009</v>
      </c>
      <c r="X465" s="216" t="s">
        <v>6007</v>
      </c>
      <c r="Y465" s="24" t="s">
        <v>6017</v>
      </c>
      <c r="Z465" s="24" t="s">
        <v>6016</v>
      </c>
      <c r="AA465" s="24" t="s">
        <v>6499</v>
      </c>
      <c r="AB465" s="24" t="s">
        <v>5976</v>
      </c>
      <c r="AC465" s="24" t="s">
        <v>5965</v>
      </c>
    </row>
    <row r="466" spans="1:29" s="169" customFormat="1">
      <c r="A466" s="24">
        <v>2596</v>
      </c>
      <c r="B466" s="24" t="s">
        <v>480</v>
      </c>
      <c r="C466" s="57">
        <v>23.75</v>
      </c>
      <c r="D466" s="57">
        <v>23.8</v>
      </c>
      <c r="E466" s="57">
        <v>22.95</v>
      </c>
      <c r="F466" s="57">
        <v>23</v>
      </c>
      <c r="G466" s="57">
        <v>22.95</v>
      </c>
      <c r="H466" s="57">
        <v>23.2</v>
      </c>
      <c r="I466" s="57">
        <v>22.55</v>
      </c>
      <c r="J466" s="57">
        <v>22.75</v>
      </c>
      <c r="K466" s="57">
        <v>22.7</v>
      </c>
      <c r="L466" s="57">
        <v>23.4</v>
      </c>
      <c r="M466" s="57">
        <v>22.65</v>
      </c>
      <c r="N466" s="57">
        <v>22.9</v>
      </c>
      <c r="O466" s="57">
        <v>265</v>
      </c>
      <c r="P466" s="57">
        <v>536</v>
      </c>
      <c r="Q466" s="57">
        <v>62.160299999999999</v>
      </c>
      <c r="R466" s="57">
        <v>74.964299999999994</v>
      </c>
      <c r="S466" s="57">
        <v>53.440199999999997</v>
      </c>
      <c r="T466" s="57">
        <v>67.789599999999993</v>
      </c>
      <c r="U466" s="77">
        <v>0.82400497512437809</v>
      </c>
      <c r="V466" s="24" t="s">
        <v>6623</v>
      </c>
      <c r="W466" s="216" t="s">
        <v>5967</v>
      </c>
      <c r="X466" s="216" t="s">
        <v>5961</v>
      </c>
      <c r="Y466" s="24" t="s">
        <v>5962</v>
      </c>
      <c r="Z466" s="24" t="s">
        <v>5984</v>
      </c>
      <c r="AA466" s="24" t="s">
        <v>6240</v>
      </c>
      <c r="AB466" s="24" t="s">
        <v>5996</v>
      </c>
      <c r="AC466" s="24" t="s">
        <v>5965</v>
      </c>
    </row>
    <row r="467" spans="1:29" s="169" customFormat="1">
      <c r="A467" s="24">
        <v>2597</v>
      </c>
      <c r="B467" s="24" t="s">
        <v>481</v>
      </c>
      <c r="C467" s="57">
        <v>142.5</v>
      </c>
      <c r="D467" s="57">
        <v>154.5</v>
      </c>
      <c r="E467" s="57">
        <v>142</v>
      </c>
      <c r="F467" s="57">
        <v>151</v>
      </c>
      <c r="G467" s="57">
        <v>153.5</v>
      </c>
      <c r="H467" s="57">
        <v>155</v>
      </c>
      <c r="I467" s="57">
        <v>132</v>
      </c>
      <c r="J467" s="57">
        <v>146</v>
      </c>
      <c r="K467" s="57">
        <v>150</v>
      </c>
      <c r="L467" s="57">
        <v>159</v>
      </c>
      <c r="M467" s="57">
        <v>148</v>
      </c>
      <c r="N467" s="57">
        <v>157</v>
      </c>
      <c r="O467" s="57">
        <v>704</v>
      </c>
      <c r="P467" s="57">
        <v>2279</v>
      </c>
      <c r="Q467" s="57">
        <v>28.782599999999999</v>
      </c>
      <c r="R467" s="57">
        <v>37.866599999999998</v>
      </c>
      <c r="S467" s="57">
        <v>34.764800000000001</v>
      </c>
      <c r="T467" s="57">
        <v>36.832599999999999</v>
      </c>
      <c r="U467" s="77">
        <v>0.51484569255521428</v>
      </c>
      <c r="V467" s="24" t="s">
        <v>6157</v>
      </c>
      <c r="W467" s="216" t="s">
        <v>6039</v>
      </c>
      <c r="X467" s="216" t="s">
        <v>5971</v>
      </c>
      <c r="Y467" s="24" t="s">
        <v>5982</v>
      </c>
      <c r="Z467" s="24" t="s">
        <v>5975</v>
      </c>
      <c r="AA467" s="24" t="s">
        <v>5982</v>
      </c>
      <c r="AB467" s="24" t="s">
        <v>5990</v>
      </c>
      <c r="AC467" s="24" t="s">
        <v>5990</v>
      </c>
    </row>
    <row r="468" spans="1:29" s="169" customFormat="1">
      <c r="A468" s="24">
        <v>2601</v>
      </c>
      <c r="B468" s="24" t="s">
        <v>482</v>
      </c>
      <c r="C468" s="57">
        <v>16.600000000000001</v>
      </c>
      <c r="D468" s="57">
        <v>17.2</v>
      </c>
      <c r="E468" s="57">
        <v>15.5</v>
      </c>
      <c r="F468" s="57">
        <v>16</v>
      </c>
      <c r="G468" s="57">
        <v>16</v>
      </c>
      <c r="H468" s="57">
        <v>16.600000000000001</v>
      </c>
      <c r="I468" s="57">
        <v>15</v>
      </c>
      <c r="J468" s="57">
        <v>15.8</v>
      </c>
      <c r="K468" s="57">
        <v>16.399999999999999</v>
      </c>
      <c r="L468" s="57">
        <v>18.55</v>
      </c>
      <c r="M468" s="57">
        <v>16.3</v>
      </c>
      <c r="N468" s="57">
        <v>17.399999999999999</v>
      </c>
      <c r="O468" s="57">
        <v>139703</v>
      </c>
      <c r="P468" s="57">
        <v>124523</v>
      </c>
      <c r="Q468" s="57">
        <v>26.017800000000001</v>
      </c>
      <c r="R468" s="57">
        <v>42.038200000000003</v>
      </c>
      <c r="S468" s="57">
        <v>24.3017</v>
      </c>
      <c r="T468" s="57">
        <v>36.126100000000001</v>
      </c>
      <c r="U468" s="77">
        <v>1.8698419836763756</v>
      </c>
      <c r="V468" s="24" t="s">
        <v>6465</v>
      </c>
      <c r="W468" s="216" t="s">
        <v>5967</v>
      </c>
      <c r="X468" s="216" t="s">
        <v>6007</v>
      </c>
      <c r="Y468" s="24" t="s">
        <v>5964</v>
      </c>
      <c r="Z468" s="24" t="s">
        <v>6073</v>
      </c>
      <c r="AA468" s="24" t="s">
        <v>5982</v>
      </c>
      <c r="AB468" s="24" t="s">
        <v>5970</v>
      </c>
      <c r="AC468" s="24" t="s">
        <v>5979</v>
      </c>
    </row>
    <row r="469" spans="1:29" s="169" customFormat="1">
      <c r="A469" s="24">
        <v>2603</v>
      </c>
      <c r="B469" s="24" t="s">
        <v>483</v>
      </c>
      <c r="C469" s="57">
        <v>143</v>
      </c>
      <c r="D469" s="57">
        <v>148.5</v>
      </c>
      <c r="E469" s="57">
        <v>126.5</v>
      </c>
      <c r="F469" s="57">
        <v>130.5</v>
      </c>
      <c r="G469" s="57">
        <v>132.5</v>
      </c>
      <c r="H469" s="57">
        <v>138.5</v>
      </c>
      <c r="I469" s="57">
        <v>121.5</v>
      </c>
      <c r="J469" s="57">
        <v>132.5</v>
      </c>
      <c r="K469" s="57">
        <v>138</v>
      </c>
      <c r="L469" s="57">
        <v>148</v>
      </c>
      <c r="M469" s="57">
        <v>137</v>
      </c>
      <c r="N469" s="57">
        <v>140</v>
      </c>
      <c r="O469" s="57">
        <v>688043</v>
      </c>
      <c r="P469" s="57">
        <v>1119348</v>
      </c>
      <c r="Q469" s="57">
        <v>27.886199999999999</v>
      </c>
      <c r="R469" s="57">
        <v>45.320799999999998</v>
      </c>
      <c r="S469" s="57">
        <v>25.314699999999998</v>
      </c>
      <c r="T469" s="57">
        <v>38.652099999999997</v>
      </c>
      <c r="U469" s="77">
        <v>1.024469899739253</v>
      </c>
      <c r="V469" s="24" t="s">
        <v>6278</v>
      </c>
      <c r="W469" s="216" t="s">
        <v>5967</v>
      </c>
      <c r="X469" s="216" t="s">
        <v>5971</v>
      </c>
      <c r="Y469" s="24" t="s">
        <v>5964</v>
      </c>
      <c r="Z469" s="24" t="s">
        <v>5985</v>
      </c>
      <c r="AA469" s="24" t="s">
        <v>5963</v>
      </c>
      <c r="AB469" s="24" t="s">
        <v>5996</v>
      </c>
      <c r="AC469" s="24" t="s">
        <v>5965</v>
      </c>
    </row>
    <row r="470" spans="1:29" s="169" customFormat="1">
      <c r="A470" s="24">
        <v>2605</v>
      </c>
      <c r="B470" s="24" t="s">
        <v>484</v>
      </c>
      <c r="C470" s="57">
        <v>38.5</v>
      </c>
      <c r="D470" s="57">
        <v>39.5</v>
      </c>
      <c r="E470" s="57">
        <v>33.950000000000003</v>
      </c>
      <c r="F470" s="57">
        <v>34.9</v>
      </c>
      <c r="G470" s="57">
        <v>35</v>
      </c>
      <c r="H470" s="57">
        <v>37.4</v>
      </c>
      <c r="I470" s="57">
        <v>32.6</v>
      </c>
      <c r="J470" s="57">
        <v>35.799999999999997</v>
      </c>
      <c r="K470" s="57">
        <v>38.15</v>
      </c>
      <c r="L470" s="57">
        <v>43.25</v>
      </c>
      <c r="M470" s="57">
        <v>38</v>
      </c>
      <c r="N470" s="57">
        <v>43.25</v>
      </c>
      <c r="O470" s="57">
        <v>119989</v>
      </c>
      <c r="P470" s="57">
        <v>121801</v>
      </c>
      <c r="Q470" s="57">
        <v>31.375800000000002</v>
      </c>
      <c r="R470" s="57">
        <v>45.519500000000001</v>
      </c>
      <c r="S470" s="57">
        <v>34.466799999999999</v>
      </c>
      <c r="T470" s="57">
        <v>41.835299999999997</v>
      </c>
      <c r="U470" s="77">
        <v>1.6418721247499335</v>
      </c>
      <c r="V470" s="24" t="s">
        <v>6383</v>
      </c>
      <c r="W470" s="216" t="s">
        <v>6039</v>
      </c>
      <c r="X470" s="216" t="s">
        <v>5971</v>
      </c>
      <c r="Y470" s="24" t="s">
        <v>5964</v>
      </c>
      <c r="Z470" s="24" t="s">
        <v>6022</v>
      </c>
      <c r="AA470" s="24" t="s">
        <v>6045</v>
      </c>
      <c r="AB470" s="24" t="s">
        <v>5979</v>
      </c>
      <c r="AC470" s="24" t="s">
        <v>5979</v>
      </c>
    </row>
    <row r="471" spans="1:29" s="169" customFormat="1">
      <c r="A471" s="24">
        <v>2606</v>
      </c>
      <c r="B471" s="24" t="s">
        <v>485</v>
      </c>
      <c r="C471" s="57">
        <v>64.3</v>
      </c>
      <c r="D471" s="57">
        <v>65.5</v>
      </c>
      <c r="E471" s="57">
        <v>59.4</v>
      </c>
      <c r="F471" s="57">
        <v>61.2</v>
      </c>
      <c r="G471" s="57">
        <v>61.6</v>
      </c>
      <c r="H471" s="57">
        <v>64.5</v>
      </c>
      <c r="I471" s="57">
        <v>56.5</v>
      </c>
      <c r="J471" s="57">
        <v>63.8</v>
      </c>
      <c r="K471" s="57">
        <v>68.900000000000006</v>
      </c>
      <c r="L471" s="57">
        <v>75.900000000000006</v>
      </c>
      <c r="M471" s="57">
        <v>68.099999999999994</v>
      </c>
      <c r="N471" s="57">
        <v>72.8</v>
      </c>
      <c r="O471" s="57">
        <v>111717</v>
      </c>
      <c r="P471" s="57">
        <v>117153</v>
      </c>
      <c r="Q471" s="57">
        <v>24.145700000000001</v>
      </c>
      <c r="R471" s="57">
        <v>35.6845</v>
      </c>
      <c r="S471" s="57">
        <v>29.714500000000001</v>
      </c>
      <c r="T471" s="57">
        <v>33.694499999999998</v>
      </c>
      <c r="U471" s="77">
        <v>1.5893318993111571</v>
      </c>
      <c r="V471" s="24" t="s">
        <v>6109</v>
      </c>
      <c r="W471" s="216" t="s">
        <v>6039</v>
      </c>
      <c r="X471" s="216" t="s">
        <v>5971</v>
      </c>
      <c r="Y471" s="24" t="s">
        <v>5964</v>
      </c>
      <c r="Z471" s="24" t="s">
        <v>6075</v>
      </c>
      <c r="AA471" s="24" t="s">
        <v>5982</v>
      </c>
      <c r="AB471" s="24" t="s">
        <v>5986</v>
      </c>
      <c r="AC471" s="24" t="s">
        <v>5965</v>
      </c>
    </row>
    <row r="472" spans="1:29" s="169" customFormat="1">
      <c r="A472" s="24">
        <v>2607</v>
      </c>
      <c r="B472" s="24" t="s">
        <v>486</v>
      </c>
      <c r="C472" s="57">
        <v>33</v>
      </c>
      <c r="D472" s="57">
        <v>35.6</v>
      </c>
      <c r="E472" s="57">
        <v>30.4</v>
      </c>
      <c r="F472" s="57">
        <v>31.55</v>
      </c>
      <c r="G472" s="57">
        <v>31.55</v>
      </c>
      <c r="H472" s="57">
        <v>34.4</v>
      </c>
      <c r="I472" s="57">
        <v>29.3</v>
      </c>
      <c r="J472" s="57">
        <v>32.700000000000003</v>
      </c>
      <c r="K472" s="57">
        <v>34.4</v>
      </c>
      <c r="L472" s="57">
        <v>38.700000000000003</v>
      </c>
      <c r="M472" s="57">
        <v>34</v>
      </c>
      <c r="N472" s="57">
        <v>36.35</v>
      </c>
      <c r="O472" s="57">
        <v>103560</v>
      </c>
      <c r="P472" s="57">
        <v>100529</v>
      </c>
      <c r="Q472" s="57">
        <v>33.222200000000001</v>
      </c>
      <c r="R472" s="57">
        <v>47.053100000000001</v>
      </c>
      <c r="S472" s="57">
        <v>32.500500000000002</v>
      </c>
      <c r="T472" s="57">
        <v>42.202199999999998</v>
      </c>
      <c r="U472" s="77">
        <v>1.7169175063911906</v>
      </c>
      <c r="V472" s="24" t="s">
        <v>6471</v>
      </c>
      <c r="W472" s="216" t="s">
        <v>5967</v>
      </c>
      <c r="X472" s="216" t="s">
        <v>5971</v>
      </c>
      <c r="Y472" s="24" t="s">
        <v>5964</v>
      </c>
      <c r="Z472" s="24" t="s">
        <v>6022</v>
      </c>
      <c r="AA472" s="24" t="s">
        <v>5982</v>
      </c>
      <c r="AB472" s="24" t="s">
        <v>5970</v>
      </c>
      <c r="AC472" s="24" t="s">
        <v>5965</v>
      </c>
    </row>
    <row r="473" spans="1:29" s="169" customFormat="1">
      <c r="A473" s="24">
        <v>2608</v>
      </c>
      <c r="B473" s="24" t="s">
        <v>5793</v>
      </c>
      <c r="C473" s="57">
        <v>53.1</v>
      </c>
      <c r="D473" s="57">
        <v>54.1</v>
      </c>
      <c r="E473" s="57">
        <v>49.9</v>
      </c>
      <c r="F473" s="57">
        <v>50</v>
      </c>
      <c r="G473" s="57">
        <v>50</v>
      </c>
      <c r="H473" s="57">
        <v>50.5</v>
      </c>
      <c r="I473" s="57">
        <v>46.8</v>
      </c>
      <c r="J473" s="57">
        <v>48</v>
      </c>
      <c r="K473" s="57">
        <v>48.8</v>
      </c>
      <c r="L473" s="57">
        <v>50.4</v>
      </c>
      <c r="M473" s="57">
        <v>48.65</v>
      </c>
      <c r="N473" s="57">
        <v>49.65</v>
      </c>
      <c r="O473" s="57">
        <v>2970</v>
      </c>
      <c r="P473" s="57">
        <v>8218</v>
      </c>
      <c r="Q473" s="57">
        <v>10.409700000000001</v>
      </c>
      <c r="R473" s="57">
        <v>24.040299999999998</v>
      </c>
      <c r="S473" s="57">
        <v>10.4453</v>
      </c>
      <c r="T473" s="57">
        <v>19.508700000000001</v>
      </c>
      <c r="U473" s="77">
        <v>0.60233633487466531</v>
      </c>
      <c r="V473" s="24" t="s">
        <v>6038</v>
      </c>
      <c r="W473" s="216" t="s">
        <v>6039</v>
      </c>
      <c r="X473" s="216" t="s">
        <v>6047</v>
      </c>
      <c r="Y473" s="24" t="s">
        <v>5964</v>
      </c>
      <c r="Z473" s="24" t="s">
        <v>5964</v>
      </c>
      <c r="AA473" s="24" t="s">
        <v>6016</v>
      </c>
      <c r="AB473" s="24" t="s">
        <v>5986</v>
      </c>
      <c r="AC473" s="24" t="s">
        <v>5965</v>
      </c>
    </row>
    <row r="474" spans="1:29" s="169" customFormat="1">
      <c r="A474" s="24">
        <v>2609</v>
      </c>
      <c r="B474" s="24" t="s">
        <v>488</v>
      </c>
      <c r="C474" s="57">
        <v>131.5</v>
      </c>
      <c r="D474" s="57">
        <v>140</v>
      </c>
      <c r="E474" s="57">
        <v>117</v>
      </c>
      <c r="F474" s="57">
        <v>133</v>
      </c>
      <c r="G474" s="57">
        <v>135</v>
      </c>
      <c r="H474" s="57">
        <v>137.5</v>
      </c>
      <c r="I474" s="57">
        <v>121</v>
      </c>
      <c r="J474" s="57">
        <v>130.5</v>
      </c>
      <c r="K474" s="57">
        <v>134.5</v>
      </c>
      <c r="L474" s="57">
        <v>144</v>
      </c>
      <c r="M474" s="57">
        <v>134</v>
      </c>
      <c r="N474" s="57">
        <v>134.5</v>
      </c>
      <c r="O474" s="57">
        <v>504382</v>
      </c>
      <c r="P474" s="57">
        <v>1348889</v>
      </c>
      <c r="Q474" s="57">
        <v>27.3476</v>
      </c>
      <c r="R474" s="57">
        <v>43.201599999999999</v>
      </c>
      <c r="S474" s="57">
        <v>24.7913</v>
      </c>
      <c r="T474" s="57">
        <v>37.064900000000002</v>
      </c>
      <c r="U474" s="77">
        <v>0.62320670319549398</v>
      </c>
      <c r="V474" s="24" t="s">
        <v>6624</v>
      </c>
      <c r="W474" s="216" t="s">
        <v>5967</v>
      </c>
      <c r="X474" s="216" t="s">
        <v>6007</v>
      </c>
      <c r="Y474" s="24" t="s">
        <v>5972</v>
      </c>
      <c r="Z474" s="24" t="s">
        <v>5975</v>
      </c>
      <c r="AA474" s="24" t="s">
        <v>6164</v>
      </c>
      <c r="AB474" s="24" t="s">
        <v>6159</v>
      </c>
      <c r="AC474" s="24" t="s">
        <v>5965</v>
      </c>
    </row>
    <row r="475" spans="1:29" s="169" customFormat="1">
      <c r="A475" s="24">
        <v>2610</v>
      </c>
      <c r="B475" s="24" t="s">
        <v>489</v>
      </c>
      <c r="C475" s="57">
        <v>18.100000000000001</v>
      </c>
      <c r="D475" s="57">
        <v>18.8</v>
      </c>
      <c r="E475" s="57">
        <v>17.2</v>
      </c>
      <c r="F475" s="57">
        <v>17.45</v>
      </c>
      <c r="G475" s="57">
        <v>17.45</v>
      </c>
      <c r="H475" s="57">
        <v>17.5</v>
      </c>
      <c r="I475" s="57">
        <v>16.2</v>
      </c>
      <c r="J475" s="57">
        <v>16.55</v>
      </c>
      <c r="K475" s="57">
        <v>16.899999999999999</v>
      </c>
      <c r="L475" s="57">
        <v>17.45</v>
      </c>
      <c r="M475" s="57">
        <v>16.899999999999999</v>
      </c>
      <c r="N475" s="57">
        <v>17</v>
      </c>
      <c r="O475" s="57">
        <v>106578</v>
      </c>
      <c r="P475" s="57">
        <v>250766</v>
      </c>
      <c r="Q475" s="57">
        <v>15.1546</v>
      </c>
      <c r="R475" s="57">
        <v>27.825500000000002</v>
      </c>
      <c r="S475" s="57">
        <v>17.310300000000002</v>
      </c>
      <c r="T475" s="57">
        <v>24.320399999999999</v>
      </c>
      <c r="U475" s="77">
        <v>0.70834961677420383</v>
      </c>
      <c r="V475" s="24" t="s">
        <v>6123</v>
      </c>
      <c r="W475" s="216" t="s">
        <v>6039</v>
      </c>
      <c r="X475" s="216" t="s">
        <v>6007</v>
      </c>
      <c r="Y475" s="24" t="s">
        <v>5964</v>
      </c>
      <c r="Z475" s="24" t="s">
        <v>5964</v>
      </c>
      <c r="AA475" s="24" t="s">
        <v>6215</v>
      </c>
      <c r="AB475" s="24" t="s">
        <v>6033</v>
      </c>
      <c r="AC475" s="24" t="s">
        <v>5979</v>
      </c>
    </row>
    <row r="476" spans="1:29" s="169" customFormat="1">
      <c r="A476" s="24">
        <v>2611</v>
      </c>
      <c r="B476" s="24" t="s">
        <v>490</v>
      </c>
      <c r="C476" s="57">
        <v>30.2</v>
      </c>
      <c r="D476" s="57">
        <v>31.45</v>
      </c>
      <c r="E476" s="57">
        <v>26.75</v>
      </c>
      <c r="F476" s="57">
        <v>27.55</v>
      </c>
      <c r="G476" s="57">
        <v>28</v>
      </c>
      <c r="H476" s="57">
        <v>30.5</v>
      </c>
      <c r="I476" s="57">
        <v>24.3</v>
      </c>
      <c r="J476" s="57">
        <v>30.5</v>
      </c>
      <c r="K476" s="57">
        <v>32</v>
      </c>
      <c r="L476" s="57">
        <v>36.9</v>
      </c>
      <c r="M476" s="57">
        <v>31.95</v>
      </c>
      <c r="N476" s="57">
        <v>33.700000000000003</v>
      </c>
      <c r="O476" s="57">
        <v>63835</v>
      </c>
      <c r="P476" s="57">
        <v>68764</v>
      </c>
      <c r="Q476" s="57">
        <v>41.780999999999999</v>
      </c>
      <c r="R476" s="57">
        <v>53.064</v>
      </c>
      <c r="S476" s="57">
        <v>42.293300000000002</v>
      </c>
      <c r="T476" s="57">
        <v>49.473799999999997</v>
      </c>
      <c r="U476" s="77">
        <v>1.5472000853159598</v>
      </c>
      <c r="V476" s="24" t="s">
        <v>6625</v>
      </c>
      <c r="W476" s="216" t="s">
        <v>6039</v>
      </c>
      <c r="X476" s="216" t="s">
        <v>5971</v>
      </c>
      <c r="Y476" s="24" t="s">
        <v>5964</v>
      </c>
      <c r="Z476" s="24" t="s">
        <v>6045</v>
      </c>
      <c r="AA476" s="24" t="s">
        <v>5963</v>
      </c>
      <c r="AB476" s="24" t="s">
        <v>5976</v>
      </c>
      <c r="AC476" s="24" t="s">
        <v>5979</v>
      </c>
    </row>
    <row r="477" spans="1:29" s="169" customFormat="1">
      <c r="A477" s="24">
        <v>2612</v>
      </c>
      <c r="B477" s="24" t="s">
        <v>491</v>
      </c>
      <c r="C477" s="57">
        <v>64</v>
      </c>
      <c r="D477" s="57">
        <v>67.3</v>
      </c>
      <c r="E477" s="57">
        <v>58</v>
      </c>
      <c r="F477" s="57">
        <v>63.4</v>
      </c>
      <c r="G477" s="57">
        <v>62.5</v>
      </c>
      <c r="H477" s="57">
        <v>76.8</v>
      </c>
      <c r="I477" s="57">
        <v>59.8</v>
      </c>
      <c r="J477" s="57">
        <v>73.8</v>
      </c>
      <c r="K477" s="57">
        <v>77</v>
      </c>
      <c r="L477" s="57">
        <v>89.2</v>
      </c>
      <c r="M477" s="57">
        <v>76.5</v>
      </c>
      <c r="N477" s="57">
        <v>89.2</v>
      </c>
      <c r="O477" s="57">
        <v>71473</v>
      </c>
      <c r="P477" s="57">
        <v>161747</v>
      </c>
      <c r="Q477" s="57">
        <v>45.0749</v>
      </c>
      <c r="R477" s="57">
        <v>50.124299999999998</v>
      </c>
      <c r="S477" s="57">
        <v>60.068800000000003</v>
      </c>
      <c r="T477" s="57">
        <v>53.439100000000003</v>
      </c>
      <c r="U477" s="77">
        <v>0.73646909473849076</v>
      </c>
      <c r="V477" s="24" t="s">
        <v>6383</v>
      </c>
      <c r="W477" s="216" t="s">
        <v>5981</v>
      </c>
      <c r="X477" s="216" t="s">
        <v>5961</v>
      </c>
      <c r="Y477" s="24" t="s">
        <v>5994</v>
      </c>
      <c r="Z477" s="24" t="s">
        <v>5982</v>
      </c>
      <c r="AA477" s="24" t="s">
        <v>6045</v>
      </c>
      <c r="AB477" s="24" t="s">
        <v>5979</v>
      </c>
      <c r="AC477" s="24" t="s">
        <v>5979</v>
      </c>
    </row>
    <row r="478" spans="1:29" s="169" customFormat="1">
      <c r="A478" s="24">
        <v>2613</v>
      </c>
      <c r="B478" s="24" t="s">
        <v>492</v>
      </c>
      <c r="C478" s="57">
        <v>33.9</v>
      </c>
      <c r="D478" s="57">
        <v>37.049999999999997</v>
      </c>
      <c r="E478" s="57">
        <v>31.65</v>
      </c>
      <c r="F478" s="57">
        <v>32.15</v>
      </c>
      <c r="G478" s="57">
        <v>32.450000000000003</v>
      </c>
      <c r="H478" s="57">
        <v>34.85</v>
      </c>
      <c r="I478" s="57">
        <v>29.8</v>
      </c>
      <c r="J478" s="57">
        <v>32.549999999999997</v>
      </c>
      <c r="K478" s="57">
        <v>33.5</v>
      </c>
      <c r="L478" s="57">
        <v>38.75</v>
      </c>
      <c r="M478" s="57">
        <v>33.5</v>
      </c>
      <c r="N478" s="57">
        <v>35.25</v>
      </c>
      <c r="O478" s="57">
        <v>15926</v>
      </c>
      <c r="P478" s="57">
        <v>14331</v>
      </c>
      <c r="Q478" s="57">
        <v>29.264399999999998</v>
      </c>
      <c r="R478" s="57">
        <v>44.4452</v>
      </c>
      <c r="S478" s="57">
        <v>27.547899999999998</v>
      </c>
      <c r="T478" s="57">
        <v>38.812800000000003</v>
      </c>
      <c r="U478" s="77">
        <v>1.852161979857186</v>
      </c>
      <c r="V478" s="24" t="s">
        <v>6321</v>
      </c>
      <c r="W478" s="216" t="s">
        <v>5967</v>
      </c>
      <c r="X478" s="216" t="s">
        <v>5971</v>
      </c>
      <c r="Y478" s="24" t="s">
        <v>6000</v>
      </c>
      <c r="Z478" s="24" t="s">
        <v>5972</v>
      </c>
      <c r="AA478" s="24" t="s">
        <v>6090</v>
      </c>
      <c r="AB478" s="24" t="s">
        <v>5996</v>
      </c>
      <c r="AC478" s="24" t="s">
        <v>5979</v>
      </c>
    </row>
    <row r="479" spans="1:29" s="169" customFormat="1">
      <c r="A479" s="24">
        <v>2614</v>
      </c>
      <c r="B479" s="24" t="s">
        <v>493</v>
      </c>
      <c r="C479" s="57">
        <v>39</v>
      </c>
      <c r="D479" s="57">
        <v>41.4</v>
      </c>
      <c r="E479" s="57">
        <v>38.6</v>
      </c>
      <c r="F479" s="57">
        <v>40.35</v>
      </c>
      <c r="G479" s="57">
        <v>40</v>
      </c>
      <c r="H479" s="57">
        <v>40.1</v>
      </c>
      <c r="I479" s="57">
        <v>33.299999999999997</v>
      </c>
      <c r="J479" s="57">
        <v>33.299999999999997</v>
      </c>
      <c r="K479" s="57">
        <v>33.950000000000003</v>
      </c>
      <c r="L479" s="57">
        <v>36.5</v>
      </c>
      <c r="M479" s="57">
        <v>33.450000000000003</v>
      </c>
      <c r="N479" s="57">
        <v>33.450000000000003</v>
      </c>
      <c r="O479" s="57">
        <v>63473</v>
      </c>
      <c r="P479" s="57">
        <v>230553</v>
      </c>
      <c r="Q479" s="57"/>
      <c r="R479" s="57"/>
      <c r="S479" s="57"/>
      <c r="T479" s="57"/>
      <c r="U479" s="77">
        <v>0.4588460498598298</v>
      </c>
      <c r="V479" s="24" t="s">
        <v>6546</v>
      </c>
      <c r="W479" s="216" t="s">
        <v>5993</v>
      </c>
      <c r="X479" s="216" t="s">
        <v>5993</v>
      </c>
      <c r="Y479" s="24" t="s">
        <v>6010</v>
      </c>
      <c r="Z479" s="24" t="s">
        <v>6004</v>
      </c>
      <c r="AA479" s="24" t="s">
        <v>6338</v>
      </c>
      <c r="AB479" s="24" t="s">
        <v>6033</v>
      </c>
      <c r="AC479" s="24" t="s">
        <v>5979</v>
      </c>
    </row>
    <row r="480" spans="1:29" s="169" customFormat="1">
      <c r="A480" s="24">
        <v>2615</v>
      </c>
      <c r="B480" s="24" t="s">
        <v>494</v>
      </c>
      <c r="C480" s="57">
        <v>233</v>
      </c>
      <c r="D480" s="57">
        <v>240</v>
      </c>
      <c r="E480" s="57">
        <v>205</v>
      </c>
      <c r="F480" s="57">
        <v>215</v>
      </c>
      <c r="G480" s="57">
        <v>217</v>
      </c>
      <c r="H480" s="57">
        <v>234</v>
      </c>
      <c r="I480" s="57">
        <v>201</v>
      </c>
      <c r="J480" s="57">
        <v>225.5</v>
      </c>
      <c r="K480" s="57">
        <v>233.5</v>
      </c>
      <c r="L480" s="57">
        <v>259</v>
      </c>
      <c r="M480" s="57">
        <v>232</v>
      </c>
      <c r="N480" s="57">
        <v>244</v>
      </c>
      <c r="O480" s="57">
        <v>290835</v>
      </c>
      <c r="P480" s="57">
        <v>562415</v>
      </c>
      <c r="Q480" s="57">
        <v>34.867199999999997</v>
      </c>
      <c r="R480" s="57">
        <v>52.053199999999997</v>
      </c>
      <c r="S480" s="57">
        <v>33.137300000000003</v>
      </c>
      <c r="T480" s="57">
        <v>45.747900000000001</v>
      </c>
      <c r="U480" s="77">
        <v>0.86186357049509699</v>
      </c>
      <c r="V480" s="24" t="s">
        <v>6626</v>
      </c>
      <c r="W480" s="216" t="s">
        <v>5967</v>
      </c>
      <c r="X480" s="216" t="s">
        <v>5971</v>
      </c>
      <c r="Y480" s="24" t="s">
        <v>5964</v>
      </c>
      <c r="Z480" s="24" t="s">
        <v>5982</v>
      </c>
      <c r="AA480" s="24" t="s">
        <v>5982</v>
      </c>
      <c r="AB480" s="24" t="s">
        <v>5976</v>
      </c>
      <c r="AC480" s="24" t="s">
        <v>5965</v>
      </c>
    </row>
    <row r="481" spans="1:29" s="169" customFormat="1">
      <c r="A481" s="24">
        <v>2616</v>
      </c>
      <c r="B481" s="24" t="s">
        <v>495</v>
      </c>
      <c r="C481" s="57">
        <v>34.950000000000003</v>
      </c>
      <c r="D481" s="57">
        <v>35</v>
      </c>
      <c r="E481" s="57">
        <v>33.9</v>
      </c>
      <c r="F481" s="57">
        <v>34</v>
      </c>
      <c r="G481" s="57">
        <v>33.85</v>
      </c>
      <c r="H481" s="57">
        <v>35.1</v>
      </c>
      <c r="I481" s="57">
        <v>33.299999999999997</v>
      </c>
      <c r="J481" s="57">
        <v>33.950000000000003</v>
      </c>
      <c r="K481" s="57">
        <v>33.799999999999997</v>
      </c>
      <c r="L481" s="57">
        <v>34.6</v>
      </c>
      <c r="M481" s="57">
        <v>33.799999999999997</v>
      </c>
      <c r="N481" s="57">
        <v>34.5</v>
      </c>
      <c r="O481" s="57">
        <v>184</v>
      </c>
      <c r="P481" s="57">
        <v>593</v>
      </c>
      <c r="Q481" s="57">
        <v>17.448699999999999</v>
      </c>
      <c r="R481" s="57">
        <v>33.124400000000001</v>
      </c>
      <c r="S481" s="57">
        <v>18.084099999999999</v>
      </c>
      <c r="T481" s="57">
        <v>28.111000000000001</v>
      </c>
      <c r="U481" s="77">
        <v>0.51714446318156271</v>
      </c>
      <c r="V481" s="24" t="s">
        <v>6257</v>
      </c>
      <c r="W481" s="216" t="s">
        <v>6039</v>
      </c>
      <c r="X481" s="216" t="s">
        <v>6007</v>
      </c>
      <c r="Y481" s="24" t="s">
        <v>5962</v>
      </c>
      <c r="Z481" s="24" t="s">
        <v>5969</v>
      </c>
      <c r="AA481" s="24" t="s">
        <v>6055</v>
      </c>
      <c r="AB481" s="24" t="s">
        <v>5965</v>
      </c>
      <c r="AC481" s="24" t="s">
        <v>5979</v>
      </c>
    </row>
    <row r="482" spans="1:29" s="169" customFormat="1">
      <c r="A482" s="24">
        <v>2617</v>
      </c>
      <c r="B482" s="24" t="s">
        <v>496</v>
      </c>
      <c r="C482" s="57">
        <v>46.5</v>
      </c>
      <c r="D482" s="57">
        <v>46.9</v>
      </c>
      <c r="E482" s="57">
        <v>40.9</v>
      </c>
      <c r="F482" s="57">
        <v>44.8</v>
      </c>
      <c r="G482" s="57">
        <v>44.8</v>
      </c>
      <c r="H482" s="57">
        <v>52.6</v>
      </c>
      <c r="I482" s="57">
        <v>42.65</v>
      </c>
      <c r="J482" s="57">
        <v>48.1</v>
      </c>
      <c r="K482" s="57">
        <v>50.8</v>
      </c>
      <c r="L482" s="57">
        <v>57.3</v>
      </c>
      <c r="M482" s="57">
        <v>50</v>
      </c>
      <c r="N482" s="57">
        <v>53.5</v>
      </c>
      <c r="O482" s="57">
        <v>116626</v>
      </c>
      <c r="P482" s="57">
        <v>214270</v>
      </c>
      <c r="Q482" s="57">
        <v>25.000900000000001</v>
      </c>
      <c r="R482" s="57">
        <v>38.118400000000001</v>
      </c>
      <c r="S482" s="57">
        <v>27.988</v>
      </c>
      <c r="T482" s="57">
        <v>34.741599999999998</v>
      </c>
      <c r="U482" s="77">
        <v>0.90715763600441812</v>
      </c>
      <c r="V482" s="24" t="s">
        <v>6471</v>
      </c>
      <c r="W482" s="216" t="s">
        <v>6039</v>
      </c>
      <c r="X482" s="216" t="s">
        <v>5971</v>
      </c>
      <c r="Y482" s="24" t="s">
        <v>5975</v>
      </c>
      <c r="Z482" s="24" t="s">
        <v>5982</v>
      </c>
      <c r="AA482" s="24" t="s">
        <v>5982</v>
      </c>
      <c r="AB482" s="24" t="s">
        <v>5970</v>
      </c>
      <c r="AC482" s="24" t="s">
        <v>5965</v>
      </c>
    </row>
    <row r="483" spans="1:29" s="169" customFormat="1">
      <c r="A483" s="24">
        <v>2618</v>
      </c>
      <c r="B483" s="24" t="s">
        <v>497</v>
      </c>
      <c r="C483" s="57">
        <v>19.05</v>
      </c>
      <c r="D483" s="57">
        <v>20</v>
      </c>
      <c r="E483" s="57">
        <v>18.3</v>
      </c>
      <c r="F483" s="57">
        <v>18.8</v>
      </c>
      <c r="G483" s="57">
        <v>18.649999999999999</v>
      </c>
      <c r="H483" s="57">
        <v>18.899999999999999</v>
      </c>
      <c r="I483" s="57">
        <v>17.45</v>
      </c>
      <c r="J483" s="57">
        <v>18.05</v>
      </c>
      <c r="K483" s="57">
        <v>18.45</v>
      </c>
      <c r="L483" s="57">
        <v>19.3</v>
      </c>
      <c r="M483" s="57">
        <v>18.399999999999999</v>
      </c>
      <c r="N483" s="57">
        <v>18.649999999999999</v>
      </c>
      <c r="O483" s="57">
        <v>143535</v>
      </c>
      <c r="P483" s="57">
        <v>248697</v>
      </c>
      <c r="Q483" s="57">
        <v>21.401299999999999</v>
      </c>
      <c r="R483" s="57">
        <v>35.280999999999999</v>
      </c>
      <c r="S483" s="57">
        <v>24.267499999999998</v>
      </c>
      <c r="T483" s="57">
        <v>31.6098</v>
      </c>
      <c r="U483" s="77">
        <v>0.96191349312617358</v>
      </c>
      <c r="V483" s="24" t="s">
        <v>6239</v>
      </c>
      <c r="W483" s="216" t="s">
        <v>6039</v>
      </c>
      <c r="X483" s="216" t="s">
        <v>6007</v>
      </c>
      <c r="Y483" s="24" t="s">
        <v>5978</v>
      </c>
      <c r="Z483" s="24" t="s">
        <v>5962</v>
      </c>
      <c r="AA483" s="24" t="s">
        <v>5963</v>
      </c>
      <c r="AB483" s="24" t="s">
        <v>5996</v>
      </c>
      <c r="AC483" s="24" t="s">
        <v>5965</v>
      </c>
    </row>
    <row r="484" spans="1:29" s="169" customFormat="1">
      <c r="A484" s="24">
        <v>2630</v>
      </c>
      <c r="B484" s="24" t="s">
        <v>2437</v>
      </c>
      <c r="C484" s="57">
        <v>19.100000000000001</v>
      </c>
      <c r="D484" s="57">
        <v>20.8</v>
      </c>
      <c r="E484" s="57">
        <v>19.05</v>
      </c>
      <c r="F484" s="57">
        <v>19.05</v>
      </c>
      <c r="G484" s="57">
        <v>19</v>
      </c>
      <c r="H484" s="57">
        <v>19.45</v>
      </c>
      <c r="I484" s="57">
        <v>17.649999999999999</v>
      </c>
      <c r="J484" s="57">
        <v>18.100000000000001</v>
      </c>
      <c r="K484" s="57">
        <v>18.350000000000001</v>
      </c>
      <c r="L484" s="57">
        <v>19.649999999999999</v>
      </c>
      <c r="M484" s="57">
        <v>18.350000000000001</v>
      </c>
      <c r="N484" s="57">
        <v>18.8</v>
      </c>
      <c r="O484" s="57">
        <v>1458</v>
      </c>
      <c r="P484" s="57">
        <v>2305</v>
      </c>
      <c r="Q484" s="57">
        <v>14.7424</v>
      </c>
      <c r="R484" s="57">
        <v>26.293099999999999</v>
      </c>
      <c r="S484" s="57">
        <v>14.939399999999999</v>
      </c>
      <c r="T484" s="57">
        <v>22.508500000000002</v>
      </c>
      <c r="U484" s="77">
        <v>1.054229934924078</v>
      </c>
      <c r="V484" s="24" t="s">
        <v>6123</v>
      </c>
      <c r="W484" s="216" t="s">
        <v>6039</v>
      </c>
      <c r="X484" s="216" t="s">
        <v>6007</v>
      </c>
      <c r="Y484" s="24" t="s">
        <v>6200</v>
      </c>
      <c r="Z484" s="24" t="s">
        <v>5964</v>
      </c>
      <c r="AA484" s="24" t="s">
        <v>6090</v>
      </c>
      <c r="AB484" s="24" t="s">
        <v>5996</v>
      </c>
      <c r="AC484" s="24" t="s">
        <v>5979</v>
      </c>
    </row>
    <row r="485" spans="1:29" s="169" customFormat="1">
      <c r="A485" s="24">
        <v>2633</v>
      </c>
      <c r="B485" s="24" t="s">
        <v>498</v>
      </c>
      <c r="C485" s="57">
        <v>30.05</v>
      </c>
      <c r="D485" s="57">
        <v>30.25</v>
      </c>
      <c r="E485" s="57">
        <v>29.85</v>
      </c>
      <c r="F485" s="57">
        <v>30</v>
      </c>
      <c r="G485" s="57">
        <v>29.3</v>
      </c>
      <c r="H485" s="57">
        <v>29.4</v>
      </c>
      <c r="I485" s="57">
        <v>28.75</v>
      </c>
      <c r="J485" s="57">
        <v>28.8</v>
      </c>
      <c r="K485" s="57">
        <v>29</v>
      </c>
      <c r="L485" s="57">
        <v>29.8</v>
      </c>
      <c r="M485" s="57">
        <v>28.9</v>
      </c>
      <c r="N485" s="57">
        <v>29.8</v>
      </c>
      <c r="O485" s="57">
        <v>7682</v>
      </c>
      <c r="P485" s="57">
        <v>27410</v>
      </c>
      <c r="Q485" s="57">
        <v>42.704700000000003</v>
      </c>
      <c r="R485" s="57">
        <v>59.837499999999999</v>
      </c>
      <c r="S485" s="57">
        <v>43.363399999999999</v>
      </c>
      <c r="T485" s="57">
        <v>54.3461</v>
      </c>
      <c r="U485" s="77">
        <v>0.46710446309132919</v>
      </c>
      <c r="V485" s="24" t="s">
        <v>6157</v>
      </c>
      <c r="W485" s="216" t="s">
        <v>6039</v>
      </c>
      <c r="X485" s="216" t="s">
        <v>5961</v>
      </c>
      <c r="Y485" s="24" t="s">
        <v>6238</v>
      </c>
      <c r="Z485" s="24" t="s">
        <v>5984</v>
      </c>
      <c r="AA485" s="24" t="s">
        <v>6254</v>
      </c>
      <c r="AB485" s="24" t="s">
        <v>5979</v>
      </c>
      <c r="AC485" s="24" t="s">
        <v>5965</v>
      </c>
    </row>
    <row r="486" spans="1:29" s="169" customFormat="1">
      <c r="A486" s="24">
        <v>2634</v>
      </c>
      <c r="B486" s="24" t="s">
        <v>499</v>
      </c>
      <c r="C486" s="57">
        <v>29.65</v>
      </c>
      <c r="D486" s="57">
        <v>30.65</v>
      </c>
      <c r="E486" s="57">
        <v>29.6</v>
      </c>
      <c r="F486" s="57">
        <v>30.2</v>
      </c>
      <c r="G486" s="57">
        <v>30.25</v>
      </c>
      <c r="H486" s="57">
        <v>30.8</v>
      </c>
      <c r="I486" s="57">
        <v>28.6</v>
      </c>
      <c r="J486" s="57">
        <v>28.9</v>
      </c>
      <c r="K486" s="57">
        <v>28.9</v>
      </c>
      <c r="L486" s="57">
        <v>29.45</v>
      </c>
      <c r="M486" s="57">
        <v>28.9</v>
      </c>
      <c r="N486" s="57">
        <v>29.3</v>
      </c>
      <c r="O486" s="57">
        <v>2348</v>
      </c>
      <c r="P486" s="57">
        <v>15744</v>
      </c>
      <c r="Q486" s="57">
        <v>47.528799999999997</v>
      </c>
      <c r="R486" s="57">
        <v>57.585700000000003</v>
      </c>
      <c r="S486" s="57">
        <v>41.988900000000001</v>
      </c>
      <c r="T486" s="57">
        <v>52.386800000000001</v>
      </c>
      <c r="U486" s="77">
        <v>0.24856029810298105</v>
      </c>
      <c r="V486" s="24" t="s">
        <v>6054</v>
      </c>
      <c r="W486" s="216" t="s">
        <v>5967</v>
      </c>
      <c r="X486" s="216" t="s">
        <v>5961</v>
      </c>
      <c r="Y486" s="24" t="s">
        <v>6016</v>
      </c>
      <c r="Z486" s="24" t="s">
        <v>5964</v>
      </c>
      <c r="AA486" s="24" t="s">
        <v>6055</v>
      </c>
      <c r="AB486" s="24" t="s">
        <v>5991</v>
      </c>
      <c r="AC486" s="24" t="s">
        <v>5979</v>
      </c>
    </row>
    <row r="487" spans="1:29" s="169" customFormat="1">
      <c r="A487" s="24">
        <v>2636</v>
      </c>
      <c r="B487" s="24" t="s">
        <v>500</v>
      </c>
      <c r="C487" s="57">
        <v>184</v>
      </c>
      <c r="D487" s="57">
        <v>196</v>
      </c>
      <c r="E487" s="57">
        <v>170.5</v>
      </c>
      <c r="F487" s="57">
        <v>175</v>
      </c>
      <c r="G487" s="57">
        <v>177</v>
      </c>
      <c r="H487" s="57">
        <v>191.5</v>
      </c>
      <c r="I487" s="57">
        <v>172</v>
      </c>
      <c r="J487" s="57">
        <v>177</v>
      </c>
      <c r="K487" s="57">
        <v>183</v>
      </c>
      <c r="L487" s="57">
        <v>193.5</v>
      </c>
      <c r="M487" s="57">
        <v>180</v>
      </c>
      <c r="N487" s="57">
        <v>180</v>
      </c>
      <c r="O487" s="57">
        <v>30987</v>
      </c>
      <c r="P487" s="57">
        <v>107360</v>
      </c>
      <c r="Q487" s="57">
        <v>29.4773</v>
      </c>
      <c r="R487" s="57">
        <v>49.732799999999997</v>
      </c>
      <c r="S487" s="57">
        <v>21.755600000000001</v>
      </c>
      <c r="T487" s="57">
        <v>40.4071</v>
      </c>
      <c r="U487" s="77">
        <v>0.48104508196721313</v>
      </c>
      <c r="V487" s="24" t="s">
        <v>6627</v>
      </c>
      <c r="W487" s="216" t="s">
        <v>5967</v>
      </c>
      <c r="X487" s="216" t="s">
        <v>6007</v>
      </c>
      <c r="Y487" s="24" t="s">
        <v>5964</v>
      </c>
      <c r="Z487" s="24" t="s">
        <v>6164</v>
      </c>
      <c r="AA487" s="24" t="s">
        <v>6338</v>
      </c>
      <c r="AB487" s="24" t="s">
        <v>6033</v>
      </c>
      <c r="AC487" s="24" t="s">
        <v>5979</v>
      </c>
    </row>
    <row r="488" spans="1:29" s="169" customFormat="1">
      <c r="A488" s="24">
        <v>2637</v>
      </c>
      <c r="B488" s="24" t="s">
        <v>501</v>
      </c>
      <c r="C488" s="57">
        <v>82.2</v>
      </c>
      <c r="D488" s="57">
        <v>84.2</v>
      </c>
      <c r="E488" s="57">
        <v>74</v>
      </c>
      <c r="F488" s="57">
        <v>76.099999999999994</v>
      </c>
      <c r="G488" s="57">
        <v>76.3</v>
      </c>
      <c r="H488" s="57">
        <v>84.5</v>
      </c>
      <c r="I488" s="57">
        <v>73.5</v>
      </c>
      <c r="J488" s="57">
        <v>79.400000000000006</v>
      </c>
      <c r="K488" s="57">
        <v>83.1</v>
      </c>
      <c r="L488" s="57">
        <v>94.1</v>
      </c>
      <c r="M488" s="57">
        <v>82.7</v>
      </c>
      <c r="N488" s="57">
        <v>87</v>
      </c>
      <c r="O488" s="57">
        <v>103647</v>
      </c>
      <c r="P488" s="57">
        <v>132604</v>
      </c>
      <c r="Q488" s="57">
        <v>25.1998</v>
      </c>
      <c r="R488" s="57">
        <v>40.0321</v>
      </c>
      <c r="S488" s="57">
        <v>26.522099999999998</v>
      </c>
      <c r="T488" s="57">
        <v>35.528799999999997</v>
      </c>
      <c r="U488" s="77">
        <v>1.3027133419806343</v>
      </c>
      <c r="V488" s="24" t="s">
        <v>6625</v>
      </c>
      <c r="W488" s="216" t="s">
        <v>6039</v>
      </c>
      <c r="X488" s="216" t="s">
        <v>5971</v>
      </c>
      <c r="Y488" s="24" t="s">
        <v>5964</v>
      </c>
      <c r="Z488" s="24" t="s">
        <v>5982</v>
      </c>
      <c r="AA488" s="24" t="s">
        <v>5963</v>
      </c>
      <c r="AB488" s="24" t="s">
        <v>5976</v>
      </c>
      <c r="AC488" s="24" t="s">
        <v>5979</v>
      </c>
    </row>
    <row r="489" spans="1:29" s="169" customFormat="1">
      <c r="A489" s="24">
        <v>2640</v>
      </c>
      <c r="B489" s="24" t="s">
        <v>502</v>
      </c>
      <c r="C489" s="57">
        <v>79.3</v>
      </c>
      <c r="D489" s="57">
        <v>79.3</v>
      </c>
      <c r="E489" s="57">
        <v>75.599999999999994</v>
      </c>
      <c r="F489" s="57">
        <v>76</v>
      </c>
      <c r="G489" s="57">
        <v>76.099999999999994</v>
      </c>
      <c r="H489" s="57">
        <v>76.099999999999994</v>
      </c>
      <c r="I489" s="57">
        <v>74.599999999999994</v>
      </c>
      <c r="J489" s="57">
        <v>74.599999999999994</v>
      </c>
      <c r="K489" s="57">
        <v>76.5</v>
      </c>
      <c r="L489" s="57">
        <v>76.8</v>
      </c>
      <c r="M489" s="57">
        <v>74.5</v>
      </c>
      <c r="N489" s="57">
        <v>74.7</v>
      </c>
      <c r="O489" s="57">
        <v>96</v>
      </c>
      <c r="P489" s="57">
        <v>254</v>
      </c>
      <c r="Q489" s="57">
        <v>15.5631</v>
      </c>
      <c r="R489" s="57">
        <v>30.6343</v>
      </c>
      <c r="S489" s="57">
        <v>10.8416</v>
      </c>
      <c r="T489" s="57">
        <v>24.0367</v>
      </c>
      <c r="U489" s="77">
        <v>0.62992125984251968</v>
      </c>
      <c r="V489" s="24" t="s">
        <v>6628</v>
      </c>
      <c r="W489" s="216" t="s">
        <v>5967</v>
      </c>
      <c r="X489" s="216" t="s">
        <v>6007</v>
      </c>
      <c r="Y489" s="24" t="s">
        <v>6024</v>
      </c>
      <c r="Z489" s="24" t="s">
        <v>6518</v>
      </c>
      <c r="AA489" s="24" t="s">
        <v>5962</v>
      </c>
      <c r="AB489" s="24" t="s">
        <v>5965</v>
      </c>
      <c r="AC489" s="24" t="s">
        <v>5965</v>
      </c>
    </row>
    <row r="490" spans="1:29" s="169" customFormat="1">
      <c r="A490" s="24">
        <v>2641</v>
      </c>
      <c r="B490" s="24" t="s">
        <v>503</v>
      </c>
      <c r="C490" s="57">
        <v>30</v>
      </c>
      <c r="D490" s="57">
        <v>31.8</v>
      </c>
      <c r="E490" s="57">
        <v>27.85</v>
      </c>
      <c r="F490" s="57">
        <v>28.5</v>
      </c>
      <c r="G490" s="57">
        <v>28.3</v>
      </c>
      <c r="H490" s="57">
        <v>30.05</v>
      </c>
      <c r="I490" s="57">
        <v>24.6</v>
      </c>
      <c r="J490" s="57">
        <v>30.05</v>
      </c>
      <c r="K490" s="57">
        <v>32.200000000000003</v>
      </c>
      <c r="L490" s="57">
        <v>36.200000000000003</v>
      </c>
      <c r="M490" s="57">
        <v>31.85</v>
      </c>
      <c r="N490" s="57">
        <v>33.049999999999997</v>
      </c>
      <c r="O490" s="57">
        <v>91739</v>
      </c>
      <c r="P490" s="57">
        <v>92923</v>
      </c>
      <c r="Q490" s="57"/>
      <c r="R490" s="57"/>
      <c r="S490" s="57"/>
      <c r="T490" s="57"/>
      <c r="U490" s="77">
        <v>1.6454304459965059</v>
      </c>
      <c r="V490" s="24" t="s">
        <v>6278</v>
      </c>
      <c r="W490" s="216" t="s">
        <v>5993</v>
      </c>
      <c r="X490" s="216" t="s">
        <v>5993</v>
      </c>
      <c r="Y490" s="24" t="s">
        <v>5964</v>
      </c>
      <c r="Z490" s="24" t="s">
        <v>6311</v>
      </c>
      <c r="AA490" s="24" t="s">
        <v>5963</v>
      </c>
      <c r="AB490" s="24" t="s">
        <v>5996</v>
      </c>
      <c r="AC490" s="24" t="s">
        <v>5965</v>
      </c>
    </row>
    <row r="491" spans="1:29" s="169" customFormat="1">
      <c r="A491" s="24">
        <v>2642</v>
      </c>
      <c r="B491" s="24" t="s">
        <v>504</v>
      </c>
      <c r="C491" s="57">
        <v>84</v>
      </c>
      <c r="D491" s="57">
        <v>86.5</v>
      </c>
      <c r="E491" s="57">
        <v>79</v>
      </c>
      <c r="F491" s="57">
        <v>82.6</v>
      </c>
      <c r="G491" s="57">
        <v>82.6</v>
      </c>
      <c r="H491" s="57">
        <v>83.5</v>
      </c>
      <c r="I491" s="57">
        <v>77.099999999999994</v>
      </c>
      <c r="J491" s="57">
        <v>83.2</v>
      </c>
      <c r="K491" s="57">
        <v>85.2</v>
      </c>
      <c r="L491" s="57">
        <v>89.6</v>
      </c>
      <c r="M491" s="57">
        <v>82</v>
      </c>
      <c r="N491" s="57">
        <v>82</v>
      </c>
      <c r="O491" s="57">
        <v>6097</v>
      </c>
      <c r="P491" s="57">
        <v>8980</v>
      </c>
      <c r="Q491" s="57">
        <v>19.742799999999999</v>
      </c>
      <c r="R491" s="57">
        <v>36.456499999999998</v>
      </c>
      <c r="S491" s="57">
        <v>15.328099999999999</v>
      </c>
      <c r="T491" s="57">
        <v>29.413699999999999</v>
      </c>
      <c r="U491" s="77">
        <v>1.1315887156644395</v>
      </c>
      <c r="V491" s="24" t="s">
        <v>6487</v>
      </c>
      <c r="W491" s="216" t="s">
        <v>5967</v>
      </c>
      <c r="X491" s="216" t="s">
        <v>6007</v>
      </c>
      <c r="Y491" s="24" t="s">
        <v>5974</v>
      </c>
      <c r="Z491" s="24" t="s">
        <v>5972</v>
      </c>
      <c r="AA491" s="24" t="s">
        <v>6004</v>
      </c>
      <c r="AB491" s="24" t="s">
        <v>5976</v>
      </c>
      <c r="AC491" s="24" t="s">
        <v>5979</v>
      </c>
    </row>
    <row r="492" spans="1:29" s="169" customFormat="1">
      <c r="A492" s="24">
        <v>2643</v>
      </c>
      <c r="B492" s="24" t="s">
        <v>505</v>
      </c>
      <c r="C492" s="57">
        <v>88.9</v>
      </c>
      <c r="D492" s="57">
        <v>96.1</v>
      </c>
      <c r="E492" s="57">
        <v>84.6</v>
      </c>
      <c r="F492" s="57">
        <v>85.4</v>
      </c>
      <c r="G492" s="57">
        <v>85.2</v>
      </c>
      <c r="H492" s="57">
        <v>86</v>
      </c>
      <c r="I492" s="57">
        <v>74</v>
      </c>
      <c r="J492" s="57">
        <v>79.099999999999994</v>
      </c>
      <c r="K492" s="57">
        <v>81.3</v>
      </c>
      <c r="L492" s="57">
        <v>88</v>
      </c>
      <c r="M492" s="57">
        <v>81.3</v>
      </c>
      <c r="N492" s="57">
        <v>83.7</v>
      </c>
      <c r="O492" s="57">
        <v>1456</v>
      </c>
      <c r="P492" s="57">
        <v>2585</v>
      </c>
      <c r="Q492" s="57">
        <v>22.8842</v>
      </c>
      <c r="R492" s="57">
        <v>39.062600000000003</v>
      </c>
      <c r="S492" s="57">
        <v>20.8308</v>
      </c>
      <c r="T492" s="57">
        <v>32.985300000000002</v>
      </c>
      <c r="U492" s="77">
        <v>0.93874919406834301</v>
      </c>
      <c r="V492" s="24" t="s">
        <v>6038</v>
      </c>
      <c r="W492" s="216" t="s">
        <v>5967</v>
      </c>
      <c r="X492" s="216" t="s">
        <v>6007</v>
      </c>
      <c r="Y492" s="24" t="s">
        <v>6000</v>
      </c>
      <c r="Z492" s="24" t="s">
        <v>5964</v>
      </c>
      <c r="AA492" s="24" t="s">
        <v>6031</v>
      </c>
      <c r="AB492" s="24" t="s">
        <v>5976</v>
      </c>
      <c r="AC492" s="24" t="s">
        <v>5979</v>
      </c>
    </row>
    <row r="493" spans="1:29" s="169" customFormat="1">
      <c r="A493" s="24">
        <v>2701</v>
      </c>
      <c r="B493" s="24" t="s">
        <v>506</v>
      </c>
      <c r="C493" s="57">
        <v>12.3</v>
      </c>
      <c r="D493" s="57">
        <v>12.3</v>
      </c>
      <c r="E493" s="57">
        <v>12.05</v>
      </c>
      <c r="F493" s="57">
        <v>12.15</v>
      </c>
      <c r="G493" s="57">
        <v>12</v>
      </c>
      <c r="H493" s="57">
        <v>12</v>
      </c>
      <c r="I493" s="57">
        <v>11.65</v>
      </c>
      <c r="J493" s="57">
        <v>11.75</v>
      </c>
      <c r="K493" s="57">
        <v>11.75</v>
      </c>
      <c r="L493" s="57">
        <v>11.95</v>
      </c>
      <c r="M493" s="57">
        <v>11.75</v>
      </c>
      <c r="N493" s="57">
        <v>11.85</v>
      </c>
      <c r="O493" s="57">
        <v>88</v>
      </c>
      <c r="P493" s="57">
        <v>425</v>
      </c>
      <c r="Q493" s="57">
        <v>21.296199999999999</v>
      </c>
      <c r="R493" s="57">
        <v>37.0779</v>
      </c>
      <c r="S493" s="57">
        <v>18.007000000000001</v>
      </c>
      <c r="T493" s="57">
        <v>30.7209</v>
      </c>
      <c r="U493" s="77">
        <v>0.34509803921568627</v>
      </c>
      <c r="V493" s="24" t="s">
        <v>6120</v>
      </c>
      <c r="W493" s="216" t="s">
        <v>5967</v>
      </c>
      <c r="X493" s="216" t="s">
        <v>6007</v>
      </c>
      <c r="Y493" s="24" t="s">
        <v>6017</v>
      </c>
      <c r="Z493" s="24" t="s">
        <v>6017</v>
      </c>
      <c r="AA493" s="24" t="s">
        <v>6055</v>
      </c>
      <c r="AB493" s="24" t="s">
        <v>5970</v>
      </c>
      <c r="AC493" s="24" t="s">
        <v>5979</v>
      </c>
    </row>
    <row r="494" spans="1:29" s="169" customFormat="1">
      <c r="A494" s="24">
        <v>2702</v>
      </c>
      <c r="B494" s="24" t="s">
        <v>507</v>
      </c>
      <c r="C494" s="57">
        <v>24.8</v>
      </c>
      <c r="D494" s="57">
        <v>24.95</v>
      </c>
      <c r="E494" s="57">
        <v>23</v>
      </c>
      <c r="F494" s="57">
        <v>23.9</v>
      </c>
      <c r="G494" s="57">
        <v>23.9</v>
      </c>
      <c r="H494" s="57">
        <v>23.9</v>
      </c>
      <c r="I494" s="57">
        <v>22.35</v>
      </c>
      <c r="J494" s="57">
        <v>22.95</v>
      </c>
      <c r="K494" s="57">
        <v>22.5</v>
      </c>
      <c r="L494" s="57">
        <v>25.6</v>
      </c>
      <c r="M494" s="57">
        <v>22.5</v>
      </c>
      <c r="N494" s="57">
        <v>25.45</v>
      </c>
      <c r="O494" s="57">
        <v>887</v>
      </c>
      <c r="P494" s="57">
        <v>931</v>
      </c>
      <c r="Q494" s="57">
        <v>30.055399999999999</v>
      </c>
      <c r="R494" s="57">
        <v>48.846400000000003</v>
      </c>
      <c r="S494" s="57">
        <v>31.148099999999999</v>
      </c>
      <c r="T494" s="57">
        <v>42.947000000000003</v>
      </c>
      <c r="U494" s="77">
        <v>1.5878983172216254</v>
      </c>
      <c r="V494" s="24" t="s">
        <v>6154</v>
      </c>
      <c r="W494" s="216" t="s">
        <v>6039</v>
      </c>
      <c r="X494" s="216" t="s">
        <v>5971</v>
      </c>
      <c r="Y494" s="24" t="s">
        <v>5964</v>
      </c>
      <c r="Z494" s="24" t="s">
        <v>6024</v>
      </c>
      <c r="AA494" s="24" t="s">
        <v>6013</v>
      </c>
      <c r="AB494" s="24" t="s">
        <v>5979</v>
      </c>
      <c r="AC494" s="24" t="s">
        <v>5979</v>
      </c>
    </row>
    <row r="495" spans="1:29" s="169" customFormat="1">
      <c r="A495" s="24">
        <v>2704</v>
      </c>
      <c r="B495" s="24" t="s">
        <v>508</v>
      </c>
      <c r="C495" s="57">
        <v>27.95</v>
      </c>
      <c r="D495" s="57">
        <v>27.95</v>
      </c>
      <c r="E495" s="57">
        <v>27.25</v>
      </c>
      <c r="F495" s="57">
        <v>27.4</v>
      </c>
      <c r="G495" s="57">
        <v>27.25</v>
      </c>
      <c r="H495" s="57">
        <v>27.4</v>
      </c>
      <c r="I495" s="57">
        <v>26.65</v>
      </c>
      <c r="J495" s="57">
        <v>27.4</v>
      </c>
      <c r="K495" s="57">
        <v>27.55</v>
      </c>
      <c r="L495" s="57">
        <v>28</v>
      </c>
      <c r="M495" s="57">
        <v>27.3</v>
      </c>
      <c r="N495" s="57">
        <v>27.9</v>
      </c>
      <c r="O495" s="57">
        <v>122</v>
      </c>
      <c r="P495" s="57">
        <v>451</v>
      </c>
      <c r="Q495" s="57">
        <v>19.4712</v>
      </c>
      <c r="R495" s="57">
        <v>30.994499999999999</v>
      </c>
      <c r="S495" s="57">
        <v>23.020900000000001</v>
      </c>
      <c r="T495" s="57">
        <v>28.336600000000001</v>
      </c>
      <c r="U495" s="77">
        <v>0.45084996304508496</v>
      </c>
      <c r="V495" s="24" t="s">
        <v>6629</v>
      </c>
      <c r="W495" s="216" t="s">
        <v>6039</v>
      </c>
      <c r="X495" s="216" t="s">
        <v>6007</v>
      </c>
      <c r="Y495" s="24" t="s">
        <v>6017</v>
      </c>
      <c r="Z495" s="24" t="s">
        <v>6630</v>
      </c>
      <c r="AA495" s="24" t="s">
        <v>6016</v>
      </c>
      <c r="AB495" s="24" t="s">
        <v>5965</v>
      </c>
      <c r="AC495" s="24" t="s">
        <v>5986</v>
      </c>
    </row>
    <row r="496" spans="1:29" s="169" customFormat="1">
      <c r="A496" s="24">
        <v>2705</v>
      </c>
      <c r="B496" s="24" t="s">
        <v>509</v>
      </c>
      <c r="C496" s="57">
        <v>18.5</v>
      </c>
      <c r="D496" s="57">
        <v>18.5</v>
      </c>
      <c r="E496" s="57">
        <v>17.5</v>
      </c>
      <c r="F496" s="57">
        <v>17.75</v>
      </c>
      <c r="G496" s="57">
        <v>18.850000000000001</v>
      </c>
      <c r="H496" s="57">
        <v>18.850000000000001</v>
      </c>
      <c r="I496" s="57">
        <v>17.350000000000001</v>
      </c>
      <c r="J496" s="57">
        <v>17.8</v>
      </c>
      <c r="K496" s="57">
        <v>17.8</v>
      </c>
      <c r="L496" s="57">
        <v>18.100000000000001</v>
      </c>
      <c r="M496" s="57">
        <v>17.5</v>
      </c>
      <c r="N496" s="57">
        <v>18</v>
      </c>
      <c r="O496" s="57">
        <v>245</v>
      </c>
      <c r="P496" s="57">
        <v>761</v>
      </c>
      <c r="Q496" s="57"/>
      <c r="R496" s="57"/>
      <c r="S496" s="57"/>
      <c r="T496" s="57"/>
      <c r="U496" s="77">
        <v>0.53657468243539197</v>
      </c>
      <c r="V496" s="24" t="s">
        <v>6631</v>
      </c>
      <c r="W496" s="216" t="s">
        <v>5993</v>
      </c>
      <c r="X496" s="216" t="s">
        <v>5993</v>
      </c>
      <c r="Y496" s="24" t="s">
        <v>6024</v>
      </c>
      <c r="Z496" s="24" t="s">
        <v>6024</v>
      </c>
      <c r="AA496" s="24" t="s">
        <v>6016</v>
      </c>
      <c r="AB496" s="24" t="s">
        <v>5990</v>
      </c>
      <c r="AC496" s="24" t="s">
        <v>5970</v>
      </c>
    </row>
    <row r="497" spans="1:29" s="169" customFormat="1">
      <c r="A497" s="24">
        <v>2706</v>
      </c>
      <c r="B497" s="24" t="s">
        <v>510</v>
      </c>
      <c r="C497" s="57">
        <v>14.05</v>
      </c>
      <c r="D497" s="57">
        <v>14.2</v>
      </c>
      <c r="E497" s="57">
        <v>13.65</v>
      </c>
      <c r="F497" s="57">
        <v>13.8</v>
      </c>
      <c r="G497" s="57">
        <v>13.7</v>
      </c>
      <c r="H497" s="57">
        <v>13.95</v>
      </c>
      <c r="I497" s="57">
        <v>13.3</v>
      </c>
      <c r="J497" s="57">
        <v>13.3</v>
      </c>
      <c r="K497" s="57">
        <v>13.3</v>
      </c>
      <c r="L497" s="57">
        <v>13.75</v>
      </c>
      <c r="M497" s="57">
        <v>13.3</v>
      </c>
      <c r="N497" s="57">
        <v>13.65</v>
      </c>
      <c r="O497" s="57">
        <v>522</v>
      </c>
      <c r="P497" s="57">
        <v>1762</v>
      </c>
      <c r="Q497" s="57">
        <v>15.262600000000001</v>
      </c>
      <c r="R497" s="57">
        <v>31.3445</v>
      </c>
      <c r="S497" s="57">
        <v>13.606400000000001</v>
      </c>
      <c r="T497" s="57">
        <v>25.431799999999999</v>
      </c>
      <c r="U497" s="77">
        <v>0.49375709421112368</v>
      </c>
      <c r="V497" s="24" t="s">
        <v>6632</v>
      </c>
      <c r="W497" s="216" t="s">
        <v>5967</v>
      </c>
      <c r="X497" s="216" t="s">
        <v>6007</v>
      </c>
      <c r="Y497" s="24" t="s">
        <v>5984</v>
      </c>
      <c r="Z497" s="24" t="s">
        <v>6336</v>
      </c>
      <c r="AA497" s="24" t="s">
        <v>6031</v>
      </c>
      <c r="AB497" s="24" t="s">
        <v>5990</v>
      </c>
      <c r="AC497" s="24" t="s">
        <v>5979</v>
      </c>
    </row>
    <row r="498" spans="1:29" s="169" customFormat="1">
      <c r="A498" s="24">
        <v>2707</v>
      </c>
      <c r="B498" s="24" t="s">
        <v>511</v>
      </c>
      <c r="C498" s="57">
        <v>148</v>
      </c>
      <c r="D498" s="57">
        <v>150.5</v>
      </c>
      <c r="E498" s="57">
        <v>147.5</v>
      </c>
      <c r="F498" s="57">
        <v>147.5</v>
      </c>
      <c r="G498" s="57">
        <v>148</v>
      </c>
      <c r="H498" s="57">
        <v>148</v>
      </c>
      <c r="I498" s="57">
        <v>138.5</v>
      </c>
      <c r="J498" s="57">
        <v>140.5</v>
      </c>
      <c r="K498" s="57">
        <v>138</v>
      </c>
      <c r="L498" s="57">
        <v>143</v>
      </c>
      <c r="M498" s="57">
        <v>138</v>
      </c>
      <c r="N498" s="57">
        <v>142</v>
      </c>
      <c r="O498" s="57">
        <v>451</v>
      </c>
      <c r="P498" s="57">
        <v>1296</v>
      </c>
      <c r="Q498" s="57">
        <v>39.554400000000001</v>
      </c>
      <c r="R498" s="57">
        <v>56.876300000000001</v>
      </c>
      <c r="S498" s="57">
        <v>33.036200000000001</v>
      </c>
      <c r="T498" s="57">
        <v>48.929600000000001</v>
      </c>
      <c r="U498" s="77">
        <v>0.57998971193415638</v>
      </c>
      <c r="V498" s="24" t="s">
        <v>6632</v>
      </c>
      <c r="W498" s="216" t="s">
        <v>5967</v>
      </c>
      <c r="X498" s="216" t="s">
        <v>5971</v>
      </c>
      <c r="Y498" s="24" t="s">
        <v>6535</v>
      </c>
      <c r="Z498" s="24" t="s">
        <v>6024</v>
      </c>
      <c r="AA498" s="24" t="s">
        <v>6031</v>
      </c>
      <c r="AB498" s="24" t="s">
        <v>5990</v>
      </c>
      <c r="AC498" s="24" t="s">
        <v>5979</v>
      </c>
    </row>
    <row r="499" spans="1:29" s="169" customFormat="1">
      <c r="A499" s="24">
        <v>2712</v>
      </c>
      <c r="B499" s="24" t="s">
        <v>512</v>
      </c>
      <c r="C499" s="57">
        <v>38.25</v>
      </c>
      <c r="D499" s="57">
        <v>38.9</v>
      </c>
      <c r="E499" s="57">
        <v>37.200000000000003</v>
      </c>
      <c r="F499" s="57">
        <v>38</v>
      </c>
      <c r="G499" s="57">
        <v>38</v>
      </c>
      <c r="H499" s="57">
        <v>38</v>
      </c>
      <c r="I499" s="57">
        <v>36.049999999999997</v>
      </c>
      <c r="J499" s="57">
        <v>36.9</v>
      </c>
      <c r="K499" s="57">
        <v>36.200000000000003</v>
      </c>
      <c r="L499" s="57">
        <v>37.5</v>
      </c>
      <c r="M499" s="57">
        <v>36.200000000000003</v>
      </c>
      <c r="N499" s="57">
        <v>37.5</v>
      </c>
      <c r="O499" s="57">
        <v>19</v>
      </c>
      <c r="P499" s="57">
        <v>100</v>
      </c>
      <c r="Q499" s="57"/>
      <c r="R499" s="57"/>
      <c r="S499" s="57"/>
      <c r="T499" s="57"/>
      <c r="U499" s="77">
        <v>0.31666666666666665</v>
      </c>
      <c r="V499" s="24" t="s">
        <v>6528</v>
      </c>
      <c r="W499" s="216" t="s">
        <v>5993</v>
      </c>
      <c r="X499" s="216" t="s">
        <v>5993</v>
      </c>
      <c r="Y499" s="24" t="s">
        <v>6073</v>
      </c>
      <c r="Z499" s="24" t="s">
        <v>6209</v>
      </c>
      <c r="AA499" s="24" t="s">
        <v>6255</v>
      </c>
      <c r="AB499" s="24" t="s">
        <v>5979</v>
      </c>
      <c r="AC499" s="24" t="s">
        <v>5979</v>
      </c>
    </row>
    <row r="500" spans="1:29" s="169" customFormat="1">
      <c r="A500" s="24">
        <v>2718</v>
      </c>
      <c r="B500" s="24" t="s">
        <v>513</v>
      </c>
      <c r="C500" s="57"/>
      <c r="D500" s="57">
        <v>-1</v>
      </c>
      <c r="E500" s="57">
        <v>1000000</v>
      </c>
      <c r="F500" s="57"/>
      <c r="G500" s="57">
        <v>28.1</v>
      </c>
      <c r="H500" s="57">
        <v>28.1</v>
      </c>
      <c r="I500" s="57">
        <v>27.5</v>
      </c>
      <c r="J500" s="57">
        <v>27.8</v>
      </c>
      <c r="K500" s="57">
        <v>27.5</v>
      </c>
      <c r="L500" s="57">
        <v>27.9</v>
      </c>
      <c r="M500" s="57">
        <v>27.5</v>
      </c>
      <c r="N500" s="57">
        <v>27.9</v>
      </c>
      <c r="O500" s="57">
        <v>16</v>
      </c>
      <c r="P500" s="57">
        <v>42</v>
      </c>
      <c r="Q500" s="57"/>
      <c r="R500" s="57"/>
      <c r="S500" s="57"/>
      <c r="T500" s="57"/>
      <c r="U500" s="77">
        <v>0.63492063492063489</v>
      </c>
      <c r="V500" s="24" t="s">
        <v>6551</v>
      </c>
      <c r="W500" s="216" t="s">
        <v>5993</v>
      </c>
      <c r="X500" s="216" t="s">
        <v>5993</v>
      </c>
      <c r="Y500" s="24" t="s">
        <v>6166</v>
      </c>
      <c r="Z500" s="24" t="s">
        <v>6017</v>
      </c>
      <c r="AA500" s="24" t="s">
        <v>6493</v>
      </c>
      <c r="AB500" s="24" t="s">
        <v>5979</v>
      </c>
      <c r="AC500" s="24" t="s">
        <v>5979</v>
      </c>
    </row>
    <row r="501" spans="1:29" s="169" customFormat="1">
      <c r="A501" s="24">
        <v>2722</v>
      </c>
      <c r="B501" s="24" t="s">
        <v>515</v>
      </c>
      <c r="C501" s="57">
        <v>32.6</v>
      </c>
      <c r="D501" s="57">
        <v>33.299999999999997</v>
      </c>
      <c r="E501" s="57">
        <v>31.6</v>
      </c>
      <c r="F501" s="57">
        <v>31.7</v>
      </c>
      <c r="G501" s="57">
        <v>31.5</v>
      </c>
      <c r="H501" s="57">
        <v>31.5</v>
      </c>
      <c r="I501" s="57">
        <v>29.2</v>
      </c>
      <c r="J501" s="57">
        <v>29.8</v>
      </c>
      <c r="K501" s="57">
        <v>29.05</v>
      </c>
      <c r="L501" s="57">
        <v>30.8</v>
      </c>
      <c r="M501" s="57">
        <v>29.05</v>
      </c>
      <c r="N501" s="57">
        <v>30.6</v>
      </c>
      <c r="O501" s="57">
        <v>59</v>
      </c>
      <c r="P501" s="57">
        <v>132</v>
      </c>
      <c r="Q501" s="57"/>
      <c r="R501" s="57"/>
      <c r="S501" s="57"/>
      <c r="T501" s="57"/>
      <c r="U501" s="77">
        <v>0.74494949494949492</v>
      </c>
      <c r="V501" s="24" t="s">
        <v>6065</v>
      </c>
      <c r="W501" s="216" t="s">
        <v>5993</v>
      </c>
      <c r="X501" s="216" t="s">
        <v>5993</v>
      </c>
      <c r="Y501" s="24" t="s">
        <v>5962</v>
      </c>
      <c r="Z501" s="24" t="s">
        <v>6024</v>
      </c>
      <c r="AA501" s="24" t="s">
        <v>6013</v>
      </c>
      <c r="AB501" s="24" t="s">
        <v>5965</v>
      </c>
      <c r="AC501" s="24" t="s">
        <v>5979</v>
      </c>
    </row>
    <row r="502" spans="1:29" s="169" customFormat="1">
      <c r="A502" s="24">
        <v>2723</v>
      </c>
      <c r="B502" s="24" t="s">
        <v>516</v>
      </c>
      <c r="C502" s="57">
        <v>132.5</v>
      </c>
      <c r="D502" s="57">
        <v>139.5</v>
      </c>
      <c r="E502" s="57">
        <v>131</v>
      </c>
      <c r="F502" s="57">
        <v>131.5</v>
      </c>
      <c r="G502" s="57">
        <v>131.5</v>
      </c>
      <c r="H502" s="57">
        <v>131.5</v>
      </c>
      <c r="I502" s="57">
        <v>121</v>
      </c>
      <c r="J502" s="57">
        <v>123.5</v>
      </c>
      <c r="K502" s="57">
        <v>126</v>
      </c>
      <c r="L502" s="57">
        <v>140.5</v>
      </c>
      <c r="M502" s="57">
        <v>125</v>
      </c>
      <c r="N502" s="57">
        <v>140.5</v>
      </c>
      <c r="O502" s="57">
        <v>3994</v>
      </c>
      <c r="P502" s="57">
        <v>5560</v>
      </c>
      <c r="Q502" s="57">
        <v>14.677300000000001</v>
      </c>
      <c r="R502" s="57">
        <v>31.3019</v>
      </c>
      <c r="S502" s="57">
        <v>21.188400000000001</v>
      </c>
      <c r="T502" s="57">
        <v>27.930800000000001</v>
      </c>
      <c r="U502" s="77">
        <v>1.1972422062350121</v>
      </c>
      <c r="V502" s="24" t="s">
        <v>6157</v>
      </c>
      <c r="W502" s="216" t="s">
        <v>6039</v>
      </c>
      <c r="X502" s="216" t="s">
        <v>6007</v>
      </c>
      <c r="Y502" s="24" t="s">
        <v>5978</v>
      </c>
      <c r="Z502" s="24" t="s">
        <v>6024</v>
      </c>
      <c r="AA502" s="24" t="s">
        <v>6045</v>
      </c>
      <c r="AB502" s="24" t="s">
        <v>5979</v>
      </c>
      <c r="AC502" s="24" t="s">
        <v>5965</v>
      </c>
    </row>
    <row r="503" spans="1:29" s="169" customFormat="1">
      <c r="A503" s="24">
        <v>2726</v>
      </c>
      <c r="B503" s="24" t="s">
        <v>518</v>
      </c>
      <c r="C503" s="57">
        <v>61</v>
      </c>
      <c r="D503" s="57">
        <v>61</v>
      </c>
      <c r="E503" s="57">
        <v>46.5</v>
      </c>
      <c r="F503" s="57">
        <v>47.3</v>
      </c>
      <c r="G503" s="57">
        <v>46.8</v>
      </c>
      <c r="H503" s="57">
        <v>46.8</v>
      </c>
      <c r="I503" s="57">
        <v>39.65</v>
      </c>
      <c r="J503" s="57">
        <v>42</v>
      </c>
      <c r="K503" s="57">
        <v>42.1</v>
      </c>
      <c r="L503" s="57">
        <v>46.5</v>
      </c>
      <c r="M503" s="57">
        <v>42.1</v>
      </c>
      <c r="N503" s="57">
        <v>44.55</v>
      </c>
      <c r="O503" s="57">
        <v>438</v>
      </c>
      <c r="P503" s="57">
        <v>3299</v>
      </c>
      <c r="Q503" s="57">
        <v>14.798400000000001</v>
      </c>
      <c r="R503" s="57">
        <v>28.196000000000002</v>
      </c>
      <c r="S503" s="57">
        <v>14.8529</v>
      </c>
      <c r="T503" s="57">
        <v>23.7483</v>
      </c>
      <c r="U503" s="77">
        <v>0.2212791755077296</v>
      </c>
      <c r="V503" s="24" t="s">
        <v>6038</v>
      </c>
      <c r="W503" s="216" t="s">
        <v>6039</v>
      </c>
      <c r="X503" s="216" t="s">
        <v>6007</v>
      </c>
      <c r="Y503" s="24" t="s">
        <v>6024</v>
      </c>
      <c r="Z503" s="24" t="s">
        <v>6024</v>
      </c>
      <c r="AA503" s="24" t="s">
        <v>6013</v>
      </c>
      <c r="AB503" s="24" t="s">
        <v>5986</v>
      </c>
      <c r="AC503" s="24" t="s">
        <v>5979</v>
      </c>
    </row>
    <row r="504" spans="1:29" s="169" customFormat="1">
      <c r="A504" s="24">
        <v>2727</v>
      </c>
      <c r="B504" s="24" t="s">
        <v>519</v>
      </c>
      <c r="C504" s="57">
        <v>147</v>
      </c>
      <c r="D504" s="57">
        <v>154</v>
      </c>
      <c r="E504" s="57">
        <v>145</v>
      </c>
      <c r="F504" s="57">
        <v>145</v>
      </c>
      <c r="G504" s="57">
        <v>141.5</v>
      </c>
      <c r="H504" s="57">
        <v>143</v>
      </c>
      <c r="I504" s="57">
        <v>130.5</v>
      </c>
      <c r="J504" s="57">
        <v>130.5</v>
      </c>
      <c r="K504" s="57">
        <v>129</v>
      </c>
      <c r="L504" s="57">
        <v>146</v>
      </c>
      <c r="M504" s="57">
        <v>126.5</v>
      </c>
      <c r="N504" s="57">
        <v>142.5</v>
      </c>
      <c r="O504" s="57">
        <v>3033</v>
      </c>
      <c r="P504" s="57">
        <v>7310</v>
      </c>
      <c r="Q504" s="57">
        <v>25.450099999999999</v>
      </c>
      <c r="R504" s="57">
        <v>43.861699999999999</v>
      </c>
      <c r="S504" s="57">
        <v>27.223199999999999</v>
      </c>
      <c r="T504" s="57">
        <v>38.3155</v>
      </c>
      <c r="U504" s="77">
        <v>0.69151846785225723</v>
      </c>
      <c r="V504" s="24" t="s">
        <v>6154</v>
      </c>
      <c r="W504" s="216" t="s">
        <v>6039</v>
      </c>
      <c r="X504" s="216" t="s">
        <v>5971</v>
      </c>
      <c r="Y504" s="24" t="s">
        <v>6338</v>
      </c>
      <c r="Z504" s="24" t="s">
        <v>6004</v>
      </c>
      <c r="AA504" s="24" t="s">
        <v>5982</v>
      </c>
      <c r="AB504" s="24" t="s">
        <v>5990</v>
      </c>
      <c r="AC504" s="24" t="s">
        <v>5965</v>
      </c>
    </row>
    <row r="505" spans="1:29" s="169" customFormat="1">
      <c r="A505" s="24">
        <v>2731</v>
      </c>
      <c r="B505" s="24" t="s">
        <v>521</v>
      </c>
      <c r="C505" s="57">
        <v>86.3</v>
      </c>
      <c r="D505" s="57">
        <v>88.8</v>
      </c>
      <c r="E505" s="57">
        <v>85.2</v>
      </c>
      <c r="F505" s="57">
        <v>85.5</v>
      </c>
      <c r="G505" s="57">
        <v>85.5</v>
      </c>
      <c r="H505" s="57">
        <v>85.6</v>
      </c>
      <c r="I505" s="57">
        <v>80</v>
      </c>
      <c r="J505" s="57">
        <v>81.5</v>
      </c>
      <c r="K505" s="57">
        <v>82.6</v>
      </c>
      <c r="L505" s="57">
        <v>84.5</v>
      </c>
      <c r="M505" s="57">
        <v>81.5</v>
      </c>
      <c r="N505" s="57">
        <v>84.5</v>
      </c>
      <c r="O505" s="57">
        <v>218</v>
      </c>
      <c r="P505" s="57">
        <v>1104</v>
      </c>
      <c r="Q505" s="57">
        <v>23.1373</v>
      </c>
      <c r="R505" s="57">
        <v>41.9328</v>
      </c>
      <c r="S505" s="57">
        <v>23.319600000000001</v>
      </c>
      <c r="T505" s="57">
        <v>35.728400000000001</v>
      </c>
      <c r="U505" s="77">
        <v>0.32910628019323673</v>
      </c>
      <c r="V505" s="24" t="s">
        <v>6038</v>
      </c>
      <c r="W505" s="216" t="s">
        <v>6039</v>
      </c>
      <c r="X505" s="216" t="s">
        <v>6007</v>
      </c>
      <c r="Y505" s="24" t="s">
        <v>6000</v>
      </c>
      <c r="Z505" s="24" t="s">
        <v>5964</v>
      </c>
      <c r="AA505" s="24" t="s">
        <v>6254</v>
      </c>
      <c r="AB505" s="24" t="s">
        <v>5979</v>
      </c>
      <c r="AC505" s="24" t="s">
        <v>5986</v>
      </c>
    </row>
    <row r="506" spans="1:29" s="169" customFormat="1">
      <c r="A506" s="24">
        <v>2732</v>
      </c>
      <c r="B506" s="24" t="s">
        <v>522</v>
      </c>
      <c r="C506" s="57">
        <v>106.5</v>
      </c>
      <c r="D506" s="57">
        <v>106.5</v>
      </c>
      <c r="E506" s="57">
        <v>100</v>
      </c>
      <c r="F506" s="57">
        <v>100.5</v>
      </c>
      <c r="G506" s="57">
        <v>100</v>
      </c>
      <c r="H506" s="57">
        <v>101.5</v>
      </c>
      <c r="I506" s="57">
        <v>98.2</v>
      </c>
      <c r="J506" s="57">
        <v>98.8</v>
      </c>
      <c r="K506" s="57">
        <v>99.5</v>
      </c>
      <c r="L506" s="57">
        <v>106.5</v>
      </c>
      <c r="M506" s="57">
        <v>99.5</v>
      </c>
      <c r="N506" s="57">
        <v>103</v>
      </c>
      <c r="O506" s="57">
        <v>386</v>
      </c>
      <c r="P506" s="57">
        <v>513</v>
      </c>
      <c r="Q506" s="57">
        <v>16.1356</v>
      </c>
      <c r="R506" s="57">
        <v>31.928699999999999</v>
      </c>
      <c r="S506" s="57">
        <v>16.617899999999999</v>
      </c>
      <c r="T506" s="57">
        <v>26.825099999999999</v>
      </c>
      <c r="U506" s="77">
        <v>1.2540610786224822</v>
      </c>
      <c r="V506" s="24" t="s">
        <v>6157</v>
      </c>
      <c r="W506" s="216" t="s">
        <v>6039</v>
      </c>
      <c r="X506" s="216" t="s">
        <v>6007</v>
      </c>
      <c r="Y506" s="24" t="s">
        <v>6024</v>
      </c>
      <c r="Z506" s="24" t="s">
        <v>5984</v>
      </c>
      <c r="AA506" s="24" t="s">
        <v>6031</v>
      </c>
      <c r="AB506" s="24" t="s">
        <v>5970</v>
      </c>
      <c r="AC506" s="24" t="s">
        <v>5979</v>
      </c>
    </row>
    <row r="507" spans="1:29" s="169" customFormat="1">
      <c r="A507" s="24">
        <v>2734</v>
      </c>
      <c r="B507" s="24" t="s">
        <v>523</v>
      </c>
      <c r="C507" s="57">
        <v>24.6</v>
      </c>
      <c r="D507" s="57">
        <v>26.3</v>
      </c>
      <c r="E507" s="57">
        <v>23</v>
      </c>
      <c r="F507" s="57">
        <v>23.35</v>
      </c>
      <c r="G507" s="57">
        <v>23.5</v>
      </c>
      <c r="H507" s="57">
        <v>24.1</v>
      </c>
      <c r="I507" s="57">
        <v>20.5</v>
      </c>
      <c r="J507" s="57">
        <v>21</v>
      </c>
      <c r="K507" s="57">
        <v>21.65</v>
      </c>
      <c r="L507" s="57">
        <v>22.25</v>
      </c>
      <c r="M507" s="57">
        <v>20.55</v>
      </c>
      <c r="N507" s="57">
        <v>21.3</v>
      </c>
      <c r="O507" s="57">
        <v>272</v>
      </c>
      <c r="P507" s="57">
        <v>774</v>
      </c>
      <c r="Q507" s="57">
        <v>22.3751</v>
      </c>
      <c r="R507" s="57">
        <v>40.851900000000001</v>
      </c>
      <c r="S507" s="57">
        <v>17.2559</v>
      </c>
      <c r="T507" s="57">
        <v>32.986600000000003</v>
      </c>
      <c r="U507" s="77">
        <v>0.58570198105081828</v>
      </c>
      <c r="V507" s="24" t="s">
        <v>6140</v>
      </c>
      <c r="W507" s="216" t="s">
        <v>5967</v>
      </c>
      <c r="X507" s="216" t="s">
        <v>6007</v>
      </c>
      <c r="Y507" s="24" t="s">
        <v>5964</v>
      </c>
      <c r="Z507" s="24" t="s">
        <v>5964</v>
      </c>
      <c r="AA507" s="24" t="s">
        <v>5974</v>
      </c>
      <c r="AB507" s="24" t="s">
        <v>5986</v>
      </c>
      <c r="AC507" s="24" t="s">
        <v>5986</v>
      </c>
    </row>
    <row r="508" spans="1:29" s="169" customFormat="1">
      <c r="A508" s="24">
        <v>2736</v>
      </c>
      <c r="B508" s="24" t="s">
        <v>524</v>
      </c>
      <c r="C508" s="57">
        <v>17</v>
      </c>
      <c r="D508" s="57">
        <v>17.75</v>
      </c>
      <c r="E508" s="57">
        <v>16.5</v>
      </c>
      <c r="F508" s="57">
        <v>17</v>
      </c>
      <c r="G508" s="57">
        <v>17</v>
      </c>
      <c r="H508" s="57">
        <v>17.95</v>
      </c>
      <c r="I508" s="57">
        <v>16.55</v>
      </c>
      <c r="J508" s="57">
        <v>17.600000000000001</v>
      </c>
      <c r="K508" s="57">
        <v>17.5</v>
      </c>
      <c r="L508" s="57">
        <v>17.899999999999999</v>
      </c>
      <c r="M508" s="57">
        <v>17.2</v>
      </c>
      <c r="N508" s="57">
        <v>17.2</v>
      </c>
      <c r="O508" s="57">
        <v>242</v>
      </c>
      <c r="P508" s="57">
        <v>717</v>
      </c>
      <c r="Q508" s="57"/>
      <c r="R508" s="57"/>
      <c r="S508" s="57"/>
      <c r="T508" s="57"/>
      <c r="U508" s="77">
        <v>0.56252905625290561</v>
      </c>
      <c r="V508" s="24" t="s">
        <v>6137</v>
      </c>
      <c r="W508" s="216" t="s">
        <v>5993</v>
      </c>
      <c r="X508" s="216" t="s">
        <v>5993</v>
      </c>
      <c r="Y508" s="24" t="s">
        <v>5985</v>
      </c>
      <c r="Z508" s="24" t="s">
        <v>6010</v>
      </c>
      <c r="AA508" s="24" t="s">
        <v>6130</v>
      </c>
      <c r="AB508" s="24" t="s">
        <v>5976</v>
      </c>
      <c r="AC508" s="24" t="s">
        <v>5979</v>
      </c>
    </row>
    <row r="509" spans="1:29" s="169" customFormat="1">
      <c r="A509" s="24">
        <v>2739</v>
      </c>
      <c r="B509" s="24" t="s">
        <v>525</v>
      </c>
      <c r="C509" s="57">
        <v>23.95</v>
      </c>
      <c r="D509" s="57">
        <v>23.95</v>
      </c>
      <c r="E509" s="57">
        <v>23</v>
      </c>
      <c r="F509" s="57">
        <v>23</v>
      </c>
      <c r="G509" s="57">
        <v>22.7</v>
      </c>
      <c r="H509" s="57">
        <v>22.9</v>
      </c>
      <c r="I509" s="57">
        <v>22.1</v>
      </c>
      <c r="J509" s="57">
        <v>22.45</v>
      </c>
      <c r="K509" s="57">
        <v>22.3</v>
      </c>
      <c r="L509" s="57">
        <v>22.7</v>
      </c>
      <c r="M509" s="57">
        <v>21.5</v>
      </c>
      <c r="N509" s="57">
        <v>22.45</v>
      </c>
      <c r="O509" s="57">
        <v>420</v>
      </c>
      <c r="P509" s="57">
        <v>355</v>
      </c>
      <c r="Q509" s="57">
        <v>18.7258</v>
      </c>
      <c r="R509" s="57">
        <v>32.947200000000002</v>
      </c>
      <c r="S509" s="57">
        <v>18.241499999999998</v>
      </c>
      <c r="T509" s="57">
        <v>28.045300000000001</v>
      </c>
      <c r="U509" s="77">
        <v>1.971830985915493</v>
      </c>
      <c r="V509" s="24" t="s">
        <v>6354</v>
      </c>
      <c r="W509" s="216" t="s">
        <v>5967</v>
      </c>
      <c r="X509" s="216" t="s">
        <v>6007</v>
      </c>
      <c r="Y509" s="24" t="s">
        <v>6058</v>
      </c>
      <c r="Z509" s="24" t="s">
        <v>5984</v>
      </c>
      <c r="AA509" s="24" t="s">
        <v>5972</v>
      </c>
      <c r="AB509" s="24" t="s">
        <v>5990</v>
      </c>
      <c r="AC509" s="24" t="s">
        <v>5996</v>
      </c>
    </row>
    <row r="510" spans="1:29" s="169" customFormat="1">
      <c r="A510" s="24">
        <v>2740</v>
      </c>
      <c r="B510" s="24" t="s">
        <v>526</v>
      </c>
      <c r="C510" s="57">
        <v>21.05</v>
      </c>
      <c r="D510" s="57">
        <v>21.5</v>
      </c>
      <c r="E510" s="57">
        <v>20</v>
      </c>
      <c r="F510" s="57">
        <v>21.2</v>
      </c>
      <c r="G510" s="57">
        <v>21</v>
      </c>
      <c r="H510" s="57">
        <v>23.15</v>
      </c>
      <c r="I510" s="57">
        <v>19.8</v>
      </c>
      <c r="J510" s="57">
        <v>21</v>
      </c>
      <c r="K510" s="57">
        <v>21.5</v>
      </c>
      <c r="L510" s="57">
        <v>21.5</v>
      </c>
      <c r="M510" s="57">
        <v>20.8</v>
      </c>
      <c r="N510" s="57">
        <v>20.8</v>
      </c>
      <c r="O510" s="57">
        <v>9</v>
      </c>
      <c r="P510" s="57">
        <v>13</v>
      </c>
      <c r="Q510" s="57"/>
      <c r="R510" s="57"/>
      <c r="S510" s="57"/>
      <c r="T510" s="57"/>
      <c r="U510" s="77">
        <v>1.153846153846154</v>
      </c>
      <c r="V510" s="24" t="s">
        <v>6633</v>
      </c>
      <c r="W510" s="216" t="s">
        <v>5993</v>
      </c>
      <c r="X510" s="216" t="s">
        <v>5993</v>
      </c>
      <c r="Y510" s="24" t="s">
        <v>5972</v>
      </c>
      <c r="Z510" s="24" t="s">
        <v>5985</v>
      </c>
      <c r="AA510" s="24" t="s">
        <v>6527</v>
      </c>
      <c r="AB510" s="24" t="s">
        <v>5979</v>
      </c>
      <c r="AC510" s="24" t="s">
        <v>5979</v>
      </c>
    </row>
    <row r="511" spans="1:29" s="169" customFormat="1">
      <c r="A511" s="24">
        <v>2743</v>
      </c>
      <c r="B511" s="24" t="s">
        <v>2486</v>
      </c>
      <c r="C511" s="57">
        <v>21.9</v>
      </c>
      <c r="D511" s="57">
        <v>22.3</v>
      </c>
      <c r="E511" s="57">
        <v>20</v>
      </c>
      <c r="F511" s="57">
        <v>20.6</v>
      </c>
      <c r="G511" s="57">
        <v>20.7</v>
      </c>
      <c r="H511" s="57">
        <v>20.7</v>
      </c>
      <c r="I511" s="57">
        <v>19.5</v>
      </c>
      <c r="J511" s="57">
        <v>19.7</v>
      </c>
      <c r="K511" s="57">
        <v>19.7</v>
      </c>
      <c r="L511" s="57">
        <v>20.5</v>
      </c>
      <c r="M511" s="57">
        <v>19.7</v>
      </c>
      <c r="N511" s="57">
        <v>19.95</v>
      </c>
      <c r="O511" s="57">
        <v>50</v>
      </c>
      <c r="P511" s="57">
        <v>174</v>
      </c>
      <c r="Q511" s="57"/>
      <c r="R511" s="57"/>
      <c r="S511" s="57"/>
      <c r="T511" s="57"/>
      <c r="U511" s="77">
        <v>0.47892720306513409</v>
      </c>
      <c r="V511" s="24" t="s">
        <v>6317</v>
      </c>
      <c r="W511" s="216" t="s">
        <v>5993</v>
      </c>
      <c r="X511" s="216" t="s">
        <v>5993</v>
      </c>
      <c r="Y511" s="24" t="s">
        <v>5964</v>
      </c>
      <c r="Z511" s="24" t="s">
        <v>6024</v>
      </c>
      <c r="AA511" s="24" t="s">
        <v>6090</v>
      </c>
      <c r="AB511" s="24" t="s">
        <v>5996</v>
      </c>
      <c r="AC511" s="24" t="s">
        <v>5979</v>
      </c>
    </row>
    <row r="512" spans="1:29" s="169" customFormat="1">
      <c r="A512" s="24">
        <v>2745</v>
      </c>
      <c r="B512" s="24" t="s">
        <v>2488</v>
      </c>
      <c r="C512" s="57">
        <v>23.7</v>
      </c>
      <c r="D512" s="57">
        <v>24.25</v>
      </c>
      <c r="E512" s="57">
        <v>21</v>
      </c>
      <c r="F512" s="57">
        <v>21.7</v>
      </c>
      <c r="G512" s="57">
        <v>21.7</v>
      </c>
      <c r="H512" s="57">
        <v>21.8</v>
      </c>
      <c r="I512" s="57">
        <v>20.05</v>
      </c>
      <c r="J512" s="57">
        <v>20.350000000000001</v>
      </c>
      <c r="K512" s="57">
        <v>20.350000000000001</v>
      </c>
      <c r="L512" s="57">
        <v>21.2</v>
      </c>
      <c r="M512" s="57">
        <v>20</v>
      </c>
      <c r="N512" s="57">
        <v>21</v>
      </c>
      <c r="O512" s="57">
        <v>68</v>
      </c>
      <c r="P512" s="57">
        <v>138</v>
      </c>
      <c r="Q512" s="57"/>
      <c r="R512" s="57"/>
      <c r="S512" s="57"/>
      <c r="T512" s="57"/>
      <c r="U512" s="77">
        <v>0.82125603864734298</v>
      </c>
      <c r="V512" s="24" t="s">
        <v>6634</v>
      </c>
      <c r="W512" s="216" t="s">
        <v>5993</v>
      </c>
      <c r="X512" s="216" t="s">
        <v>5993</v>
      </c>
      <c r="Y512" s="24" t="s">
        <v>5964</v>
      </c>
      <c r="Z512" s="24" t="s">
        <v>5964</v>
      </c>
      <c r="AA512" s="24" t="s">
        <v>6010</v>
      </c>
      <c r="AB512" s="24" t="s">
        <v>5990</v>
      </c>
      <c r="AC512" s="24" t="s">
        <v>5991</v>
      </c>
    </row>
    <row r="513" spans="1:29" s="169" customFormat="1">
      <c r="A513" s="24">
        <v>2748</v>
      </c>
      <c r="B513" s="24" t="s">
        <v>527</v>
      </c>
      <c r="C513" s="57">
        <v>43.6</v>
      </c>
      <c r="D513" s="57">
        <v>44.5</v>
      </c>
      <c r="E513" s="57">
        <v>42</v>
      </c>
      <c r="F513" s="57">
        <v>42.3</v>
      </c>
      <c r="G513" s="57">
        <v>42</v>
      </c>
      <c r="H513" s="57">
        <v>42</v>
      </c>
      <c r="I513" s="57">
        <v>40.15</v>
      </c>
      <c r="J513" s="57">
        <v>40.6</v>
      </c>
      <c r="K513" s="57">
        <v>40.65</v>
      </c>
      <c r="L513" s="57">
        <v>41.6</v>
      </c>
      <c r="M513" s="57">
        <v>40.6</v>
      </c>
      <c r="N513" s="57">
        <v>41.2</v>
      </c>
      <c r="O513" s="57">
        <v>72</v>
      </c>
      <c r="P513" s="57">
        <v>404</v>
      </c>
      <c r="Q513" s="57">
        <v>33.922600000000003</v>
      </c>
      <c r="R513" s="57">
        <v>50.070799999999998</v>
      </c>
      <c r="S513" s="57">
        <v>27.312999999999999</v>
      </c>
      <c r="T513" s="57">
        <v>42.484900000000003</v>
      </c>
      <c r="U513" s="77">
        <v>0.29702970297029702</v>
      </c>
      <c r="V513" s="24" t="s">
        <v>6038</v>
      </c>
      <c r="W513" s="216" t="s">
        <v>5967</v>
      </c>
      <c r="X513" s="216" t="s">
        <v>5971</v>
      </c>
      <c r="Y513" s="24" t="s">
        <v>5962</v>
      </c>
      <c r="Z513" s="24" t="s">
        <v>6209</v>
      </c>
      <c r="AA513" s="24" t="s">
        <v>6016</v>
      </c>
      <c r="AB513" s="24" t="s">
        <v>5986</v>
      </c>
      <c r="AC513" s="24" t="s">
        <v>5979</v>
      </c>
    </row>
    <row r="514" spans="1:29" s="169" customFormat="1">
      <c r="A514" s="24">
        <v>2752</v>
      </c>
      <c r="B514" s="24" t="s">
        <v>5728</v>
      </c>
      <c r="C514" s="57">
        <v>152</v>
      </c>
      <c r="D514" s="57">
        <v>152.5</v>
      </c>
      <c r="E514" s="57">
        <v>146</v>
      </c>
      <c r="F514" s="57">
        <v>147</v>
      </c>
      <c r="G514" s="57">
        <v>147</v>
      </c>
      <c r="H514" s="57">
        <v>150</v>
      </c>
      <c r="I514" s="57">
        <v>145</v>
      </c>
      <c r="J514" s="57">
        <v>145</v>
      </c>
      <c r="K514" s="57">
        <v>146</v>
      </c>
      <c r="L514" s="57">
        <v>151</v>
      </c>
      <c r="M514" s="57">
        <v>146</v>
      </c>
      <c r="N514" s="57">
        <v>151</v>
      </c>
      <c r="O514" s="57">
        <v>46</v>
      </c>
      <c r="P514" s="57">
        <v>83</v>
      </c>
      <c r="Q514" s="57"/>
      <c r="R514" s="57"/>
      <c r="S514" s="57"/>
      <c r="T514" s="57"/>
      <c r="U514" s="77">
        <v>0.92369477911646591</v>
      </c>
      <c r="V514" s="24" t="s">
        <v>6157</v>
      </c>
      <c r="W514" s="216" t="s">
        <v>5993</v>
      </c>
      <c r="X514" s="216" t="s">
        <v>5993</v>
      </c>
      <c r="Y514" s="24" t="s">
        <v>5962</v>
      </c>
      <c r="Z514" s="24" t="s">
        <v>6130</v>
      </c>
      <c r="AA514" s="24" t="s">
        <v>6255</v>
      </c>
      <c r="AB514" s="24" t="s">
        <v>5979</v>
      </c>
      <c r="AC514" s="24" t="s">
        <v>5979</v>
      </c>
    </row>
    <row r="515" spans="1:29" s="169" customFormat="1">
      <c r="A515" s="24">
        <v>2753</v>
      </c>
      <c r="B515" s="24" t="s">
        <v>5753</v>
      </c>
      <c r="C515" s="57">
        <v>187</v>
      </c>
      <c r="D515" s="57">
        <v>193.5</v>
      </c>
      <c r="E515" s="57">
        <v>185</v>
      </c>
      <c r="F515" s="57">
        <v>189</v>
      </c>
      <c r="G515" s="57">
        <v>190</v>
      </c>
      <c r="H515" s="57">
        <v>192.5</v>
      </c>
      <c r="I515" s="57">
        <v>178</v>
      </c>
      <c r="J515" s="57">
        <v>180</v>
      </c>
      <c r="K515" s="57">
        <v>180</v>
      </c>
      <c r="L515" s="57">
        <v>186.5</v>
      </c>
      <c r="M515" s="57">
        <v>180</v>
      </c>
      <c r="N515" s="57">
        <v>184</v>
      </c>
      <c r="O515" s="57">
        <v>1166</v>
      </c>
      <c r="P515" s="57">
        <v>1096</v>
      </c>
      <c r="Q515" s="57"/>
      <c r="R515" s="57"/>
      <c r="S515" s="57"/>
      <c r="T515" s="57"/>
      <c r="U515" s="77">
        <v>1.7731143552311435</v>
      </c>
      <c r="V515" s="24" t="s">
        <v>6330</v>
      </c>
      <c r="W515" s="216" t="s">
        <v>5993</v>
      </c>
      <c r="X515" s="216" t="s">
        <v>5993</v>
      </c>
      <c r="Y515" s="24" t="s">
        <v>5963</v>
      </c>
      <c r="Z515" s="24" t="s">
        <v>5964</v>
      </c>
      <c r="AA515" s="24" t="s">
        <v>6055</v>
      </c>
      <c r="AB515" s="24" t="s">
        <v>5986</v>
      </c>
      <c r="AC515" s="24" t="s">
        <v>5979</v>
      </c>
    </row>
    <row r="516" spans="1:29" s="169" customFormat="1">
      <c r="A516" s="24">
        <v>2754</v>
      </c>
      <c r="B516" s="24" t="s">
        <v>5836</v>
      </c>
      <c r="C516" s="57">
        <v>71.400000000000006</v>
      </c>
      <c r="D516" s="57">
        <v>73.599999999999994</v>
      </c>
      <c r="E516" s="57">
        <v>70.400000000000006</v>
      </c>
      <c r="F516" s="57">
        <v>71.400000000000006</v>
      </c>
      <c r="G516" s="57">
        <v>71.400000000000006</v>
      </c>
      <c r="H516" s="57">
        <v>72.7</v>
      </c>
      <c r="I516" s="57">
        <v>69.2</v>
      </c>
      <c r="J516" s="57">
        <v>69.7</v>
      </c>
      <c r="K516" s="57">
        <v>69.7</v>
      </c>
      <c r="L516" s="57">
        <v>73.099999999999994</v>
      </c>
      <c r="M516" s="57">
        <v>69.7</v>
      </c>
      <c r="N516" s="57">
        <v>72.900000000000006</v>
      </c>
      <c r="O516" s="57">
        <v>189</v>
      </c>
      <c r="P516" s="57">
        <v>327</v>
      </c>
      <c r="Q516" s="57"/>
      <c r="R516" s="57"/>
      <c r="S516" s="57"/>
      <c r="T516" s="57"/>
      <c r="U516" s="77">
        <v>0.96330275229357809</v>
      </c>
      <c r="V516" s="24" t="s">
        <v>6065</v>
      </c>
      <c r="W516" s="216" t="s">
        <v>5993</v>
      </c>
      <c r="X516" s="216" t="s">
        <v>5993</v>
      </c>
      <c r="Y516" s="24" t="s">
        <v>6164</v>
      </c>
      <c r="Z516" s="24" t="s">
        <v>5962</v>
      </c>
      <c r="AA516" s="24" t="s">
        <v>6013</v>
      </c>
      <c r="AB516" s="24" t="s">
        <v>5965</v>
      </c>
      <c r="AC516" s="24" t="s">
        <v>5979</v>
      </c>
    </row>
    <row r="517" spans="1:29" s="169" customFormat="1">
      <c r="A517" s="24">
        <v>2755</v>
      </c>
      <c r="B517" s="24" t="s">
        <v>5837</v>
      </c>
      <c r="C517" s="57">
        <v>59.1</v>
      </c>
      <c r="D517" s="57">
        <v>59.9</v>
      </c>
      <c r="E517" s="57">
        <v>58.2</v>
      </c>
      <c r="F517" s="57">
        <v>59.4</v>
      </c>
      <c r="G517" s="57">
        <v>59.4</v>
      </c>
      <c r="H517" s="57">
        <v>60</v>
      </c>
      <c r="I517" s="57">
        <v>58.2</v>
      </c>
      <c r="J517" s="57">
        <v>59.1</v>
      </c>
      <c r="K517" s="57">
        <v>59.7</v>
      </c>
      <c r="L517" s="57">
        <v>60</v>
      </c>
      <c r="M517" s="57">
        <v>59.4</v>
      </c>
      <c r="N517" s="57">
        <v>59.4</v>
      </c>
      <c r="O517" s="57">
        <v>19</v>
      </c>
      <c r="P517" s="57">
        <v>57</v>
      </c>
      <c r="Q517" s="57"/>
      <c r="R517" s="57"/>
      <c r="S517" s="57"/>
      <c r="T517" s="57"/>
      <c r="U517" s="77">
        <v>0.55555555555555547</v>
      </c>
      <c r="V517" s="24" t="s">
        <v>6392</v>
      </c>
      <c r="W517" s="216" t="s">
        <v>5993</v>
      </c>
      <c r="X517" s="216" t="s">
        <v>5993</v>
      </c>
      <c r="Y517" s="24" t="s">
        <v>6244</v>
      </c>
      <c r="Z517" s="24" t="s">
        <v>6216</v>
      </c>
      <c r="AA517" s="24" t="s">
        <v>6130</v>
      </c>
      <c r="AB517" s="24" t="s">
        <v>5970</v>
      </c>
      <c r="AC517" s="24" t="s">
        <v>5979</v>
      </c>
    </row>
    <row r="518" spans="1:29" s="169" customFormat="1">
      <c r="A518" s="24">
        <v>2756</v>
      </c>
      <c r="B518" s="24" t="s">
        <v>5838</v>
      </c>
      <c r="C518" s="57">
        <v>142.5</v>
      </c>
      <c r="D518" s="57">
        <v>144.5</v>
      </c>
      <c r="E518" s="57">
        <v>126.5</v>
      </c>
      <c r="F518" s="57">
        <v>130</v>
      </c>
      <c r="G518" s="57">
        <v>132</v>
      </c>
      <c r="H518" s="57">
        <v>136</v>
      </c>
      <c r="I518" s="57">
        <v>124.5</v>
      </c>
      <c r="J518" s="57">
        <v>136</v>
      </c>
      <c r="K518" s="57">
        <v>114</v>
      </c>
      <c r="L518" s="57">
        <v>116.5</v>
      </c>
      <c r="M518" s="57">
        <v>106.5</v>
      </c>
      <c r="N518" s="57">
        <v>107</v>
      </c>
      <c r="O518" s="57">
        <v>73</v>
      </c>
      <c r="P518" s="57">
        <v>44</v>
      </c>
      <c r="Q518" s="57"/>
      <c r="R518" s="57"/>
      <c r="S518" s="57"/>
      <c r="T518" s="57"/>
      <c r="U518" s="77">
        <v>2.7651515151515151</v>
      </c>
      <c r="V518" s="24" t="s">
        <v>6070</v>
      </c>
      <c r="W518" s="216" t="s">
        <v>5993</v>
      </c>
      <c r="X518" s="216" t="s">
        <v>5993</v>
      </c>
      <c r="Y518" s="24" t="s">
        <v>5964</v>
      </c>
      <c r="Z518" s="24" t="s">
        <v>6311</v>
      </c>
      <c r="AA518" s="24" t="s">
        <v>5964</v>
      </c>
      <c r="AB518" s="24" t="s">
        <v>5991</v>
      </c>
      <c r="AC518" s="24" t="s">
        <v>5965</v>
      </c>
    </row>
    <row r="519" spans="1:29" s="169" customFormat="1">
      <c r="A519" s="24">
        <v>2801</v>
      </c>
      <c r="B519" s="24" t="s">
        <v>528</v>
      </c>
      <c r="C519" s="57">
        <v>16.8</v>
      </c>
      <c r="D519" s="57">
        <v>16.899999999999999</v>
      </c>
      <c r="E519" s="57">
        <v>16.649999999999999</v>
      </c>
      <c r="F519" s="57">
        <v>16.8</v>
      </c>
      <c r="G519" s="57">
        <v>16.7</v>
      </c>
      <c r="H519" s="57">
        <v>16.850000000000001</v>
      </c>
      <c r="I519" s="57">
        <v>16.5</v>
      </c>
      <c r="J519" s="57">
        <v>16.55</v>
      </c>
      <c r="K519" s="57">
        <v>16.649999999999999</v>
      </c>
      <c r="L519" s="57">
        <v>16.8</v>
      </c>
      <c r="M519" s="57">
        <v>16.600000000000001</v>
      </c>
      <c r="N519" s="57">
        <v>16.75</v>
      </c>
      <c r="O519" s="57">
        <v>9865</v>
      </c>
      <c r="P519" s="57">
        <v>30637</v>
      </c>
      <c r="Q519" s="57">
        <v>67.703000000000003</v>
      </c>
      <c r="R519" s="57">
        <v>56.312199999999997</v>
      </c>
      <c r="S519" s="57">
        <v>72.9131</v>
      </c>
      <c r="T519" s="57">
        <v>61.845799999999997</v>
      </c>
      <c r="U519" s="77">
        <v>0.53666046501506892</v>
      </c>
      <c r="V519" s="24" t="s">
        <v>6618</v>
      </c>
      <c r="W519" s="216" t="s">
        <v>6009</v>
      </c>
      <c r="X519" s="216" t="s">
        <v>5961</v>
      </c>
      <c r="Y519" s="24" t="s">
        <v>6121</v>
      </c>
      <c r="Z519" s="24" t="s">
        <v>5984</v>
      </c>
      <c r="AA519" s="24" t="s">
        <v>6016</v>
      </c>
      <c r="AB519" s="24" t="s">
        <v>5991</v>
      </c>
      <c r="AC519" s="24" t="s">
        <v>5990</v>
      </c>
    </row>
    <row r="520" spans="1:29" s="169" customFormat="1">
      <c r="A520" s="24">
        <v>2809</v>
      </c>
      <c r="B520" s="24" t="s">
        <v>529</v>
      </c>
      <c r="C520" s="57">
        <v>40.6</v>
      </c>
      <c r="D520" s="57">
        <v>41.65</v>
      </c>
      <c r="E520" s="57">
        <v>40.450000000000003</v>
      </c>
      <c r="F520" s="57">
        <v>41.3</v>
      </c>
      <c r="G520" s="57">
        <v>40.85</v>
      </c>
      <c r="H520" s="57">
        <v>43.5</v>
      </c>
      <c r="I520" s="57">
        <v>40.85</v>
      </c>
      <c r="J520" s="57">
        <v>42.55</v>
      </c>
      <c r="K520" s="57">
        <v>42.8</v>
      </c>
      <c r="L520" s="57">
        <v>43.25</v>
      </c>
      <c r="M520" s="57">
        <v>42.4</v>
      </c>
      <c r="N520" s="57">
        <v>43.25</v>
      </c>
      <c r="O520" s="57">
        <v>4164</v>
      </c>
      <c r="P520" s="57">
        <v>18365</v>
      </c>
      <c r="Q520" s="57">
        <v>70.659499999999994</v>
      </c>
      <c r="R520" s="57">
        <v>61.0364</v>
      </c>
      <c r="S520" s="57">
        <v>78.478899999999996</v>
      </c>
      <c r="T520" s="57">
        <v>66.8506</v>
      </c>
      <c r="U520" s="77">
        <v>0.37789273073781648</v>
      </c>
      <c r="V520" s="24" t="s">
        <v>6635</v>
      </c>
      <c r="W520" s="216" t="s">
        <v>6009</v>
      </c>
      <c r="X520" s="216" t="s">
        <v>5989</v>
      </c>
      <c r="Y520" s="24" t="s">
        <v>6016</v>
      </c>
      <c r="Z520" s="24" t="s">
        <v>6013</v>
      </c>
      <c r="AA520" s="24" t="s">
        <v>6126</v>
      </c>
      <c r="AB520" s="24" t="s">
        <v>5979</v>
      </c>
      <c r="AC520" s="24" t="s">
        <v>5970</v>
      </c>
    </row>
    <row r="521" spans="1:29" s="169" customFormat="1">
      <c r="A521" s="24">
        <v>2812</v>
      </c>
      <c r="B521" s="24" t="s">
        <v>530</v>
      </c>
      <c r="C521" s="57">
        <v>12</v>
      </c>
      <c r="D521" s="57">
        <v>12</v>
      </c>
      <c r="E521" s="57">
        <v>11.9</v>
      </c>
      <c r="F521" s="57">
        <v>11.95</v>
      </c>
      <c r="G521" s="57">
        <v>11.95</v>
      </c>
      <c r="H521" s="57">
        <v>11.95</v>
      </c>
      <c r="I521" s="57">
        <v>11.8</v>
      </c>
      <c r="J521" s="57">
        <v>11.9</v>
      </c>
      <c r="K521" s="57">
        <v>11.9</v>
      </c>
      <c r="L521" s="57">
        <v>12</v>
      </c>
      <c r="M521" s="57">
        <v>11.9</v>
      </c>
      <c r="N521" s="57">
        <v>11.95</v>
      </c>
      <c r="O521" s="57">
        <v>9612</v>
      </c>
      <c r="P521" s="57">
        <v>32418</v>
      </c>
      <c r="Q521" s="57">
        <v>85.838999999999999</v>
      </c>
      <c r="R521" s="57">
        <v>81.394000000000005</v>
      </c>
      <c r="S521" s="57">
        <v>86.855699999999999</v>
      </c>
      <c r="T521" s="57">
        <v>83.214600000000004</v>
      </c>
      <c r="U521" s="77">
        <v>0.49416990560799556</v>
      </c>
      <c r="V521" s="24" t="s">
        <v>6120</v>
      </c>
      <c r="W521" s="216" t="s">
        <v>6009</v>
      </c>
      <c r="X521" s="216" t="s">
        <v>6012</v>
      </c>
      <c r="Y521" s="24" t="s">
        <v>6017</v>
      </c>
      <c r="Z521" s="24" t="s">
        <v>6345</v>
      </c>
      <c r="AA521" s="24" t="s">
        <v>6055</v>
      </c>
      <c r="AB521" s="24" t="s">
        <v>5970</v>
      </c>
      <c r="AC521" s="24" t="s">
        <v>5979</v>
      </c>
    </row>
    <row r="522" spans="1:29" s="169" customFormat="1">
      <c r="A522" s="24">
        <v>2816</v>
      </c>
      <c r="B522" s="24" t="s">
        <v>531</v>
      </c>
      <c r="C522" s="57">
        <v>20.95</v>
      </c>
      <c r="D522" s="57">
        <v>21.05</v>
      </c>
      <c r="E522" s="57">
        <v>20.7</v>
      </c>
      <c r="F522" s="57">
        <v>20.7</v>
      </c>
      <c r="G522" s="57">
        <v>20.7</v>
      </c>
      <c r="H522" s="57">
        <v>20.7</v>
      </c>
      <c r="I522" s="57">
        <v>19.350000000000001</v>
      </c>
      <c r="J522" s="57">
        <v>19.45</v>
      </c>
      <c r="K522" s="57">
        <v>19.8</v>
      </c>
      <c r="L522" s="57">
        <v>19.8</v>
      </c>
      <c r="M522" s="57">
        <v>19.5</v>
      </c>
      <c r="N522" s="57">
        <v>19.649999999999999</v>
      </c>
      <c r="O522" s="57">
        <v>176</v>
      </c>
      <c r="P522" s="57">
        <v>1607</v>
      </c>
      <c r="Q522" s="57">
        <v>42.901800000000001</v>
      </c>
      <c r="R522" s="57">
        <v>55.490699999999997</v>
      </c>
      <c r="S522" s="57">
        <v>33.8643</v>
      </c>
      <c r="T522" s="57">
        <v>48.2819</v>
      </c>
      <c r="U522" s="77">
        <v>0.18253474382908111</v>
      </c>
      <c r="V522" s="24" t="s">
        <v>6015</v>
      </c>
      <c r="W522" s="216" t="s">
        <v>5967</v>
      </c>
      <c r="X522" s="216" t="s">
        <v>5971</v>
      </c>
      <c r="Y522" s="24" t="s">
        <v>6130</v>
      </c>
      <c r="Z522" s="24" t="s">
        <v>6024</v>
      </c>
      <c r="AA522" s="24" t="s">
        <v>6017</v>
      </c>
      <c r="AB522" s="24" t="s">
        <v>5979</v>
      </c>
      <c r="AC522" s="24" t="s">
        <v>5970</v>
      </c>
    </row>
    <row r="523" spans="1:29" s="169" customFormat="1">
      <c r="A523" s="24">
        <v>2820</v>
      </c>
      <c r="B523" s="24" t="s">
        <v>532</v>
      </c>
      <c r="C523" s="57">
        <v>16.600000000000001</v>
      </c>
      <c r="D523" s="57">
        <v>16.600000000000001</v>
      </c>
      <c r="E523" s="57">
        <v>16.350000000000001</v>
      </c>
      <c r="F523" s="57">
        <v>16.350000000000001</v>
      </c>
      <c r="G523" s="57">
        <v>16.350000000000001</v>
      </c>
      <c r="H523" s="57">
        <v>16.350000000000001</v>
      </c>
      <c r="I523" s="57">
        <v>16.05</v>
      </c>
      <c r="J523" s="57">
        <v>16.149999999999999</v>
      </c>
      <c r="K523" s="57">
        <v>16.2</v>
      </c>
      <c r="L523" s="57">
        <v>16.2</v>
      </c>
      <c r="M523" s="57">
        <v>16</v>
      </c>
      <c r="N523" s="57">
        <v>16</v>
      </c>
      <c r="O523" s="57">
        <v>3867</v>
      </c>
      <c r="P523" s="57">
        <v>4796</v>
      </c>
      <c r="Q523" s="57">
        <v>43.6098</v>
      </c>
      <c r="R523" s="57">
        <v>61.355800000000002</v>
      </c>
      <c r="S523" s="57">
        <v>29.0732</v>
      </c>
      <c r="T523" s="57">
        <v>50.594999999999999</v>
      </c>
      <c r="U523" s="77">
        <v>1.3438281901584654</v>
      </c>
      <c r="V523" s="24" t="s">
        <v>6517</v>
      </c>
      <c r="W523" s="216" t="s">
        <v>5967</v>
      </c>
      <c r="X523" s="216" t="s">
        <v>5961</v>
      </c>
      <c r="Y523" s="24" t="s">
        <v>6518</v>
      </c>
      <c r="Z523" s="24" t="s">
        <v>6017</v>
      </c>
      <c r="AA523" s="24" t="s">
        <v>6518</v>
      </c>
      <c r="AB523" s="24" t="s">
        <v>5979</v>
      </c>
      <c r="AC523" s="24" t="s">
        <v>5979</v>
      </c>
    </row>
    <row r="524" spans="1:29" s="169" customFormat="1">
      <c r="A524" s="24">
        <v>2823</v>
      </c>
      <c r="B524" s="24" t="s">
        <v>533</v>
      </c>
      <c r="C524" s="57">
        <v>26.75</v>
      </c>
      <c r="D524" s="57">
        <v>28.95</v>
      </c>
      <c r="E524" s="57">
        <v>26.5</v>
      </c>
      <c r="F524" s="57">
        <v>28.3</v>
      </c>
      <c r="G524" s="57">
        <v>28.55</v>
      </c>
      <c r="H524" s="57">
        <v>28.8</v>
      </c>
      <c r="I524" s="57">
        <v>27.9</v>
      </c>
      <c r="J524" s="57">
        <v>28.15</v>
      </c>
      <c r="K524" s="57">
        <v>28.2</v>
      </c>
      <c r="L524" s="57">
        <v>28.5</v>
      </c>
      <c r="M524" s="57">
        <v>28.2</v>
      </c>
      <c r="N524" s="57">
        <v>28.5</v>
      </c>
      <c r="O524" s="57">
        <v>20256</v>
      </c>
      <c r="P524" s="57">
        <v>135095</v>
      </c>
      <c r="Q524" s="57">
        <v>74.615099999999998</v>
      </c>
      <c r="R524" s="57">
        <v>69.596100000000007</v>
      </c>
      <c r="S524" s="57">
        <v>78.238</v>
      </c>
      <c r="T524" s="57">
        <v>72.476799999999997</v>
      </c>
      <c r="U524" s="77">
        <v>0.24989821977127208</v>
      </c>
      <c r="V524" s="24" t="s">
        <v>6551</v>
      </c>
      <c r="W524" s="216" t="s">
        <v>6009</v>
      </c>
      <c r="X524" s="216" t="s">
        <v>5989</v>
      </c>
      <c r="Y524" s="24" t="s">
        <v>5982</v>
      </c>
      <c r="Z524" s="24" t="s">
        <v>5984</v>
      </c>
      <c r="AA524" s="24" t="s">
        <v>6493</v>
      </c>
      <c r="AB524" s="24" t="s">
        <v>5979</v>
      </c>
      <c r="AC524" s="24" t="s">
        <v>5979</v>
      </c>
    </row>
    <row r="525" spans="1:29" s="169" customFormat="1">
      <c r="A525" s="24">
        <v>2832</v>
      </c>
      <c r="B525" s="24" t="s">
        <v>534</v>
      </c>
      <c r="C525" s="57">
        <v>19.7</v>
      </c>
      <c r="D525" s="57">
        <v>19.95</v>
      </c>
      <c r="E525" s="57">
        <v>19.55</v>
      </c>
      <c r="F525" s="57">
        <v>19.8</v>
      </c>
      <c r="G525" s="57">
        <v>19.95</v>
      </c>
      <c r="H525" s="57">
        <v>19.95</v>
      </c>
      <c r="I525" s="57">
        <v>19.55</v>
      </c>
      <c r="J525" s="57">
        <v>19.75</v>
      </c>
      <c r="K525" s="57">
        <v>19.75</v>
      </c>
      <c r="L525" s="57">
        <v>19.8</v>
      </c>
      <c r="M525" s="57">
        <v>19.649999999999999</v>
      </c>
      <c r="N525" s="57">
        <v>19.75</v>
      </c>
      <c r="O525" s="57">
        <v>210</v>
      </c>
      <c r="P525" s="57">
        <v>2184</v>
      </c>
      <c r="Q525" s="57">
        <v>14.7113</v>
      </c>
      <c r="R525" s="57">
        <v>15.0123</v>
      </c>
      <c r="S525" s="57">
        <v>17.650700000000001</v>
      </c>
      <c r="T525" s="57">
        <v>15.8918</v>
      </c>
      <c r="U525" s="77">
        <v>0.16025641025641024</v>
      </c>
      <c r="V525" s="24" t="s">
        <v>6510</v>
      </c>
      <c r="W525" s="216" t="s">
        <v>6337</v>
      </c>
      <c r="X525" s="216" t="s">
        <v>6047</v>
      </c>
      <c r="Y525" s="24" t="s">
        <v>6218</v>
      </c>
      <c r="Z525" s="24" t="s">
        <v>6017</v>
      </c>
      <c r="AA525" s="24" t="s">
        <v>6511</v>
      </c>
      <c r="AB525" s="24" t="s">
        <v>5991</v>
      </c>
      <c r="AC525" s="24" t="s">
        <v>5996</v>
      </c>
    </row>
    <row r="526" spans="1:29" s="169" customFormat="1">
      <c r="A526" s="24">
        <v>2834</v>
      </c>
      <c r="B526" s="24" t="s">
        <v>535</v>
      </c>
      <c r="C526" s="57">
        <v>9.5399999999999991</v>
      </c>
      <c r="D526" s="57">
        <v>9.8800000000000008</v>
      </c>
      <c r="E526" s="57">
        <v>9.5</v>
      </c>
      <c r="F526" s="57">
        <v>9.69</v>
      </c>
      <c r="G526" s="57">
        <v>9.65</v>
      </c>
      <c r="H526" s="57">
        <v>9.69</v>
      </c>
      <c r="I526" s="57">
        <v>9.5</v>
      </c>
      <c r="J526" s="57">
        <v>9.57</v>
      </c>
      <c r="K526" s="57">
        <v>9.61</v>
      </c>
      <c r="L526" s="57">
        <v>9.65</v>
      </c>
      <c r="M526" s="57">
        <v>9.52</v>
      </c>
      <c r="N526" s="57">
        <v>9.59</v>
      </c>
      <c r="O526" s="57">
        <v>51860</v>
      </c>
      <c r="P526" s="57">
        <v>111107</v>
      </c>
      <c r="Q526" s="57">
        <v>52.308700000000002</v>
      </c>
      <c r="R526" s="57">
        <v>49.756100000000004</v>
      </c>
      <c r="S526" s="57">
        <v>48.066899999999997</v>
      </c>
      <c r="T526" s="57">
        <v>49.192999999999998</v>
      </c>
      <c r="U526" s="77">
        <v>0.7779287833649845</v>
      </c>
      <c r="V526" s="24" t="s">
        <v>6636</v>
      </c>
      <c r="W526" s="216" t="s">
        <v>5960</v>
      </c>
      <c r="X526" s="216" t="s">
        <v>5971</v>
      </c>
      <c r="Y526" s="24" t="s">
        <v>6016</v>
      </c>
      <c r="Z526" s="24" t="s">
        <v>5984</v>
      </c>
      <c r="AA526" s="24" t="s">
        <v>6277</v>
      </c>
      <c r="AB526" s="24" t="s">
        <v>5991</v>
      </c>
      <c r="AC526" s="24" t="s">
        <v>5970</v>
      </c>
    </row>
    <row r="527" spans="1:29" s="169" customFormat="1">
      <c r="A527" s="24">
        <v>2836</v>
      </c>
      <c r="B527" s="24" t="s">
        <v>536</v>
      </c>
      <c r="C527" s="57">
        <v>11.25</v>
      </c>
      <c r="D527" s="57">
        <v>11.35</v>
      </c>
      <c r="E527" s="57">
        <v>11.2</v>
      </c>
      <c r="F527" s="57">
        <v>11.2</v>
      </c>
      <c r="G527" s="57">
        <v>11.2</v>
      </c>
      <c r="H527" s="57">
        <v>11.2</v>
      </c>
      <c r="I527" s="57">
        <v>11.05</v>
      </c>
      <c r="J527" s="57">
        <v>11.15</v>
      </c>
      <c r="K527" s="57">
        <v>11.15</v>
      </c>
      <c r="L527" s="57">
        <v>11.25</v>
      </c>
      <c r="M527" s="57">
        <v>11.15</v>
      </c>
      <c r="N527" s="57">
        <v>11.25</v>
      </c>
      <c r="O527" s="57">
        <v>731</v>
      </c>
      <c r="P527" s="57">
        <v>2026</v>
      </c>
      <c r="Q527" s="57">
        <v>62.743299999999998</v>
      </c>
      <c r="R527" s="57">
        <v>62.1021</v>
      </c>
      <c r="S527" s="57">
        <v>63.397500000000001</v>
      </c>
      <c r="T527" s="57">
        <v>62.533900000000003</v>
      </c>
      <c r="U527" s="77">
        <v>0.60134912800263252</v>
      </c>
      <c r="V527" s="24" t="s">
        <v>6551</v>
      </c>
      <c r="W527" s="216" t="s">
        <v>6009</v>
      </c>
      <c r="X527" s="216" t="s">
        <v>5961</v>
      </c>
      <c r="Y527" s="24" t="s">
        <v>6535</v>
      </c>
      <c r="Z527" s="24" t="s">
        <v>6345</v>
      </c>
      <c r="AA527" s="24" t="s">
        <v>6493</v>
      </c>
      <c r="AB527" s="24" t="s">
        <v>5979</v>
      </c>
      <c r="AC527" s="24" t="s">
        <v>5979</v>
      </c>
    </row>
    <row r="528" spans="1:29" s="169" customFormat="1">
      <c r="A528" s="24">
        <v>2838</v>
      </c>
      <c r="B528" s="24" t="s">
        <v>537</v>
      </c>
      <c r="C528" s="57">
        <v>12.15</v>
      </c>
      <c r="D528" s="57">
        <v>12.2</v>
      </c>
      <c r="E528" s="57">
        <v>11.95</v>
      </c>
      <c r="F528" s="57">
        <v>12</v>
      </c>
      <c r="G528" s="57">
        <v>11.95</v>
      </c>
      <c r="H528" s="57">
        <v>12</v>
      </c>
      <c r="I528" s="57">
        <v>11.7</v>
      </c>
      <c r="J528" s="57">
        <v>11.8</v>
      </c>
      <c r="K528" s="57">
        <v>11.85</v>
      </c>
      <c r="L528" s="57">
        <v>11.95</v>
      </c>
      <c r="M528" s="57">
        <v>11.8</v>
      </c>
      <c r="N528" s="57">
        <v>11.95</v>
      </c>
      <c r="O528" s="57">
        <v>2272</v>
      </c>
      <c r="P528" s="57">
        <v>8078</v>
      </c>
      <c r="Q528" s="57">
        <v>72.326700000000002</v>
      </c>
      <c r="R528" s="57">
        <v>75.284000000000006</v>
      </c>
      <c r="S528" s="57">
        <v>67.662300000000002</v>
      </c>
      <c r="T528" s="57">
        <v>72.743399999999994</v>
      </c>
      <c r="U528" s="77">
        <v>0.46876289510604935</v>
      </c>
      <c r="V528" s="24" t="s">
        <v>6637</v>
      </c>
      <c r="W528" s="216" t="s">
        <v>5967</v>
      </c>
      <c r="X528" s="216" t="s">
        <v>5961</v>
      </c>
      <c r="Y528" s="24" t="s">
        <v>5984</v>
      </c>
      <c r="Z528" s="24" t="s">
        <v>5984</v>
      </c>
      <c r="AA528" s="24" t="s">
        <v>6126</v>
      </c>
      <c r="AB528" s="24" t="s">
        <v>5979</v>
      </c>
      <c r="AC528" s="24" t="s">
        <v>5991</v>
      </c>
    </row>
    <row r="529" spans="1:29" s="169" customFormat="1">
      <c r="A529" s="24">
        <v>2841</v>
      </c>
      <c r="B529" s="24" t="s">
        <v>538</v>
      </c>
      <c r="C529" s="57">
        <v>5.95</v>
      </c>
      <c r="D529" s="57">
        <v>6.15</v>
      </c>
      <c r="E529" s="57">
        <v>5.95</v>
      </c>
      <c r="F529" s="57">
        <v>6.08</v>
      </c>
      <c r="G529" s="57">
        <v>6.07</v>
      </c>
      <c r="H529" s="57">
        <v>6.07</v>
      </c>
      <c r="I529" s="57">
        <v>5.37</v>
      </c>
      <c r="J529" s="57">
        <v>5.78</v>
      </c>
      <c r="K529" s="57">
        <v>5.7</v>
      </c>
      <c r="L529" s="57">
        <v>6</v>
      </c>
      <c r="M529" s="57">
        <v>5.67</v>
      </c>
      <c r="N529" s="57">
        <v>6</v>
      </c>
      <c r="O529" s="57">
        <v>951</v>
      </c>
      <c r="P529" s="57">
        <v>3760</v>
      </c>
      <c r="Q529" s="57">
        <v>29.988</v>
      </c>
      <c r="R529" s="57">
        <v>33.597999999999999</v>
      </c>
      <c r="S529" s="57">
        <v>34.677300000000002</v>
      </c>
      <c r="T529" s="57">
        <v>33.957799999999999</v>
      </c>
      <c r="U529" s="77">
        <v>0.42154255319148937</v>
      </c>
      <c r="V529" s="24" t="s">
        <v>6144</v>
      </c>
      <c r="W529" s="216" t="s">
        <v>5981</v>
      </c>
      <c r="X529" s="216" t="s">
        <v>5971</v>
      </c>
      <c r="Y529" s="24" t="s">
        <v>6055</v>
      </c>
      <c r="Z529" s="24" t="s">
        <v>6024</v>
      </c>
      <c r="AA529" s="24" t="s">
        <v>6045</v>
      </c>
      <c r="AB529" s="24" t="s">
        <v>5979</v>
      </c>
      <c r="AC529" s="24" t="s">
        <v>5965</v>
      </c>
    </row>
    <row r="530" spans="1:29" s="169" customFormat="1">
      <c r="A530" s="24">
        <v>2845</v>
      </c>
      <c r="B530" s="24" t="s">
        <v>539</v>
      </c>
      <c r="C530" s="57">
        <v>10.75</v>
      </c>
      <c r="D530" s="57">
        <v>10.8</v>
      </c>
      <c r="E530" s="57">
        <v>10.65</v>
      </c>
      <c r="F530" s="57">
        <v>10.7</v>
      </c>
      <c r="G530" s="57">
        <v>10.7</v>
      </c>
      <c r="H530" s="57">
        <v>10.75</v>
      </c>
      <c r="I530" s="57">
        <v>10.6</v>
      </c>
      <c r="J530" s="57">
        <v>10.65</v>
      </c>
      <c r="K530" s="57">
        <v>10.7</v>
      </c>
      <c r="L530" s="57">
        <v>10.75</v>
      </c>
      <c r="M530" s="57">
        <v>10.65</v>
      </c>
      <c r="N530" s="57">
        <v>10.7</v>
      </c>
      <c r="O530" s="57">
        <v>5687</v>
      </c>
      <c r="P530" s="57">
        <v>17017</v>
      </c>
      <c r="Q530" s="57">
        <v>64.089200000000005</v>
      </c>
      <c r="R530" s="57">
        <v>64.023200000000003</v>
      </c>
      <c r="S530" s="57">
        <v>59.392800000000001</v>
      </c>
      <c r="T530" s="57">
        <v>62.479700000000001</v>
      </c>
      <c r="U530" s="77">
        <v>0.55699202758026278</v>
      </c>
      <c r="V530" s="24" t="s">
        <v>6243</v>
      </c>
      <c r="W530" s="216" t="s">
        <v>5960</v>
      </c>
      <c r="X530" s="216" t="s">
        <v>5961</v>
      </c>
      <c r="Y530" s="24" t="s">
        <v>6561</v>
      </c>
      <c r="Z530" s="24" t="s">
        <v>6561</v>
      </c>
      <c r="AA530" s="24" t="s">
        <v>6121</v>
      </c>
      <c r="AB530" s="24" t="s">
        <v>5970</v>
      </c>
      <c r="AC530" s="24" t="s">
        <v>5970</v>
      </c>
    </row>
    <row r="531" spans="1:29" s="169" customFormat="1">
      <c r="A531" s="24">
        <v>2849</v>
      </c>
      <c r="B531" s="24" t="s">
        <v>540</v>
      </c>
      <c r="C531" s="57">
        <v>15.55</v>
      </c>
      <c r="D531" s="57">
        <v>15.65</v>
      </c>
      <c r="E531" s="57">
        <v>15.4</v>
      </c>
      <c r="F531" s="57">
        <v>15.5</v>
      </c>
      <c r="G531" s="57">
        <v>15.5</v>
      </c>
      <c r="H531" s="57">
        <v>15.8</v>
      </c>
      <c r="I531" s="57">
        <v>15.15</v>
      </c>
      <c r="J531" s="57">
        <v>15.3</v>
      </c>
      <c r="K531" s="57">
        <v>15.3</v>
      </c>
      <c r="L531" s="57">
        <v>15.45</v>
      </c>
      <c r="M531" s="57">
        <v>15.15</v>
      </c>
      <c r="N531" s="57">
        <v>15.45</v>
      </c>
      <c r="O531" s="57">
        <v>349</v>
      </c>
      <c r="P531" s="57">
        <v>1064</v>
      </c>
      <c r="Q531" s="57">
        <v>51.818800000000003</v>
      </c>
      <c r="R531" s="57">
        <v>63.166400000000003</v>
      </c>
      <c r="S531" s="57">
        <v>40.101399999999998</v>
      </c>
      <c r="T531" s="57">
        <v>55.478099999999998</v>
      </c>
      <c r="U531" s="77">
        <v>0.54667919799498754</v>
      </c>
      <c r="V531" s="24" t="s">
        <v>6638</v>
      </c>
      <c r="W531" s="216" t="s">
        <v>5967</v>
      </c>
      <c r="X531" s="216" t="s">
        <v>5961</v>
      </c>
      <c r="Y531" s="24" t="s">
        <v>6561</v>
      </c>
      <c r="Z531" s="24" t="s">
        <v>5984</v>
      </c>
      <c r="AA531" s="24" t="s">
        <v>6126</v>
      </c>
      <c r="AB531" s="24" t="s">
        <v>5979</v>
      </c>
      <c r="AC531" s="24" t="s">
        <v>5970</v>
      </c>
    </row>
    <row r="532" spans="1:29" s="169" customFormat="1">
      <c r="A532" s="24">
        <v>2850</v>
      </c>
      <c r="B532" s="24" t="s">
        <v>541</v>
      </c>
      <c r="C532" s="57">
        <v>41.45</v>
      </c>
      <c r="D532" s="57">
        <v>42.1</v>
      </c>
      <c r="E532" s="57">
        <v>41.15</v>
      </c>
      <c r="F532" s="57">
        <v>41.9</v>
      </c>
      <c r="G532" s="57">
        <v>41.95</v>
      </c>
      <c r="H532" s="57">
        <v>42.8</v>
      </c>
      <c r="I532" s="57">
        <v>41.4</v>
      </c>
      <c r="J532" s="57">
        <v>42.05</v>
      </c>
      <c r="K532" s="57">
        <v>42.4</v>
      </c>
      <c r="L532" s="57">
        <v>42.5</v>
      </c>
      <c r="M532" s="57">
        <v>42.1</v>
      </c>
      <c r="N532" s="57">
        <v>42.25</v>
      </c>
      <c r="O532" s="57">
        <v>200</v>
      </c>
      <c r="P532" s="57">
        <v>1271</v>
      </c>
      <c r="Q532" s="57">
        <v>62.755600000000001</v>
      </c>
      <c r="R532" s="57">
        <v>66.4315</v>
      </c>
      <c r="S532" s="57">
        <v>63.482100000000003</v>
      </c>
      <c r="T532" s="57">
        <v>65.448400000000007</v>
      </c>
      <c r="U532" s="77">
        <v>0.26226068712300027</v>
      </c>
      <c r="V532" s="24" t="s">
        <v>6639</v>
      </c>
      <c r="W532" s="216" t="s">
        <v>6039</v>
      </c>
      <c r="X532" s="216" t="s">
        <v>5961</v>
      </c>
      <c r="Y532" s="24" t="s">
        <v>6016</v>
      </c>
      <c r="Z532" s="24" t="s">
        <v>6068</v>
      </c>
      <c r="AA532" s="24" t="s">
        <v>5984</v>
      </c>
      <c r="AB532" s="24" t="s">
        <v>5991</v>
      </c>
      <c r="AC532" s="24" t="s">
        <v>5986</v>
      </c>
    </row>
    <row r="533" spans="1:29" s="169" customFormat="1">
      <c r="A533" s="24">
        <v>2851</v>
      </c>
      <c r="B533" s="24" t="s">
        <v>542</v>
      </c>
      <c r="C533" s="57">
        <v>28.45</v>
      </c>
      <c r="D533" s="57">
        <v>28.75</v>
      </c>
      <c r="E533" s="57">
        <v>26.9</v>
      </c>
      <c r="F533" s="57">
        <v>27</v>
      </c>
      <c r="G533" s="57">
        <v>26.85</v>
      </c>
      <c r="H533" s="57">
        <v>27.35</v>
      </c>
      <c r="I533" s="57">
        <v>25.9</v>
      </c>
      <c r="J533" s="57">
        <v>26.05</v>
      </c>
      <c r="K533" s="57">
        <v>26.6</v>
      </c>
      <c r="L533" s="57">
        <v>30.4</v>
      </c>
      <c r="M533" s="57">
        <v>26.3</v>
      </c>
      <c r="N533" s="57">
        <v>29.5</v>
      </c>
      <c r="O533" s="57">
        <v>14365</v>
      </c>
      <c r="P533" s="57">
        <v>5483</v>
      </c>
      <c r="Q533" s="57">
        <v>18.414000000000001</v>
      </c>
      <c r="R533" s="57">
        <v>33.541899999999998</v>
      </c>
      <c r="S533" s="57">
        <v>19.870999999999999</v>
      </c>
      <c r="T533" s="57">
        <v>28.9849</v>
      </c>
      <c r="U533" s="77">
        <v>4.3665268405374187</v>
      </c>
      <c r="V533" s="24" t="s">
        <v>6157</v>
      </c>
      <c r="W533" s="216" t="s">
        <v>6039</v>
      </c>
      <c r="X533" s="216" t="s">
        <v>6007</v>
      </c>
      <c r="Y533" s="24" t="s">
        <v>5964</v>
      </c>
      <c r="Z533" s="24" t="s">
        <v>5962</v>
      </c>
      <c r="AA533" s="24" t="s">
        <v>5982</v>
      </c>
      <c r="AB533" s="24" t="s">
        <v>5990</v>
      </c>
      <c r="AC533" s="24" t="s">
        <v>5965</v>
      </c>
    </row>
    <row r="534" spans="1:29" s="169" customFormat="1">
      <c r="A534" s="24">
        <v>2852</v>
      </c>
      <c r="B534" s="24" t="s">
        <v>543</v>
      </c>
      <c r="C534" s="57">
        <v>13.1</v>
      </c>
      <c r="D534" s="57">
        <v>13.25</v>
      </c>
      <c r="E534" s="57">
        <v>13.05</v>
      </c>
      <c r="F534" s="57">
        <v>13.1</v>
      </c>
      <c r="G534" s="57">
        <v>13.05</v>
      </c>
      <c r="H534" s="57">
        <v>13.1</v>
      </c>
      <c r="I534" s="57">
        <v>12.95</v>
      </c>
      <c r="J534" s="57">
        <v>12.95</v>
      </c>
      <c r="K534" s="57">
        <v>13.05</v>
      </c>
      <c r="L534" s="57">
        <v>13.2</v>
      </c>
      <c r="M534" s="57">
        <v>13</v>
      </c>
      <c r="N534" s="57">
        <v>13.1</v>
      </c>
      <c r="O534" s="57">
        <v>325</v>
      </c>
      <c r="P534" s="57">
        <v>436</v>
      </c>
      <c r="Q534" s="57">
        <v>39.935499999999998</v>
      </c>
      <c r="R534" s="57">
        <v>48.3977</v>
      </c>
      <c r="S534" s="57">
        <v>40.909399999999998</v>
      </c>
      <c r="T534" s="57">
        <v>45.901600000000002</v>
      </c>
      <c r="U534" s="77">
        <v>1.2423547400611619</v>
      </c>
      <c r="V534" s="24" t="s">
        <v>6366</v>
      </c>
      <c r="W534" s="216" t="s">
        <v>6039</v>
      </c>
      <c r="X534" s="216" t="s">
        <v>5971</v>
      </c>
      <c r="Y534" s="24" t="s">
        <v>6166</v>
      </c>
      <c r="Z534" s="24" t="s">
        <v>6130</v>
      </c>
      <c r="AA534" s="24" t="s">
        <v>6016</v>
      </c>
      <c r="AB534" s="24" t="s">
        <v>5970</v>
      </c>
      <c r="AC534" s="24" t="s">
        <v>5991</v>
      </c>
    </row>
    <row r="535" spans="1:29" s="169" customFormat="1">
      <c r="A535" s="24">
        <v>2855</v>
      </c>
      <c r="B535" s="24" t="s">
        <v>544</v>
      </c>
      <c r="C535" s="57">
        <v>27.05</v>
      </c>
      <c r="D535" s="57">
        <v>27.15</v>
      </c>
      <c r="E535" s="57">
        <v>25.85</v>
      </c>
      <c r="F535" s="57">
        <v>26</v>
      </c>
      <c r="G535" s="57">
        <v>26</v>
      </c>
      <c r="H535" s="57">
        <v>26.05</v>
      </c>
      <c r="I535" s="57">
        <v>24.9</v>
      </c>
      <c r="J535" s="57">
        <v>25.55</v>
      </c>
      <c r="K535" s="57">
        <v>25.8</v>
      </c>
      <c r="L535" s="57">
        <v>26.3</v>
      </c>
      <c r="M535" s="57">
        <v>25.6</v>
      </c>
      <c r="N535" s="57">
        <v>26.25</v>
      </c>
      <c r="O535" s="57">
        <v>8594</v>
      </c>
      <c r="P535" s="57">
        <v>17292</v>
      </c>
      <c r="Q535" s="57">
        <v>34.689599999999999</v>
      </c>
      <c r="R535" s="57">
        <v>45.692799999999998</v>
      </c>
      <c r="S535" s="57">
        <v>36.169899999999998</v>
      </c>
      <c r="T535" s="57">
        <v>42.518500000000003</v>
      </c>
      <c r="U535" s="77">
        <v>0.82832138175649617</v>
      </c>
      <c r="V535" s="24" t="s">
        <v>6640</v>
      </c>
      <c r="W535" s="216" t="s">
        <v>6039</v>
      </c>
      <c r="X535" s="216" t="s">
        <v>5971</v>
      </c>
      <c r="Y535" s="24" t="s">
        <v>5964</v>
      </c>
      <c r="Z535" s="24" t="s">
        <v>5984</v>
      </c>
      <c r="AA535" s="24" t="s">
        <v>6016</v>
      </c>
      <c r="AB535" s="24" t="s">
        <v>5965</v>
      </c>
      <c r="AC535" s="24" t="s">
        <v>5991</v>
      </c>
    </row>
    <row r="536" spans="1:29" s="169" customFormat="1">
      <c r="A536" s="24">
        <v>2867</v>
      </c>
      <c r="B536" s="24" t="s">
        <v>546</v>
      </c>
      <c r="C536" s="57">
        <v>9.1199999999999992</v>
      </c>
      <c r="D536" s="57">
        <v>9.17</v>
      </c>
      <c r="E536" s="57">
        <v>9.07</v>
      </c>
      <c r="F536" s="57">
        <v>9.15</v>
      </c>
      <c r="G536" s="57">
        <v>9.14</v>
      </c>
      <c r="H536" s="57">
        <v>9.19</v>
      </c>
      <c r="I536" s="57">
        <v>8.93</v>
      </c>
      <c r="J536" s="57">
        <v>8.9600000000000009</v>
      </c>
      <c r="K536" s="57">
        <v>9.02</v>
      </c>
      <c r="L536" s="57">
        <v>9.09</v>
      </c>
      <c r="M536" s="57">
        <v>8.98</v>
      </c>
      <c r="N536" s="57">
        <v>9.07</v>
      </c>
      <c r="O536" s="57">
        <v>6407</v>
      </c>
      <c r="P536" s="57">
        <v>20422</v>
      </c>
      <c r="Q536" s="57">
        <v>24.332100000000001</v>
      </c>
      <c r="R536" s="57">
        <v>35.664999999999999</v>
      </c>
      <c r="S536" s="57">
        <v>23.292100000000001</v>
      </c>
      <c r="T536" s="57">
        <v>31.540700000000001</v>
      </c>
      <c r="U536" s="77">
        <v>0.52288381810465834</v>
      </c>
      <c r="V536" s="24" t="s">
        <v>6484</v>
      </c>
      <c r="W536" s="216" t="s">
        <v>5967</v>
      </c>
      <c r="X536" s="216" t="s">
        <v>6007</v>
      </c>
      <c r="Y536" s="24" t="s">
        <v>6016</v>
      </c>
      <c r="Z536" s="24" t="s">
        <v>5984</v>
      </c>
      <c r="AA536" s="24" t="s">
        <v>6016</v>
      </c>
      <c r="AB536" s="24" t="s">
        <v>5990</v>
      </c>
      <c r="AC536" s="24" t="s">
        <v>5986</v>
      </c>
    </row>
    <row r="537" spans="1:29" s="169" customFormat="1">
      <c r="A537" s="24">
        <v>2880</v>
      </c>
      <c r="B537" s="24" t="s">
        <v>547</v>
      </c>
      <c r="C537" s="57">
        <v>19.649999999999999</v>
      </c>
      <c r="D537" s="57">
        <v>19.8</v>
      </c>
      <c r="E537" s="57">
        <v>19.399999999999999</v>
      </c>
      <c r="F537" s="57">
        <v>19.7</v>
      </c>
      <c r="G537" s="57">
        <v>19.600000000000001</v>
      </c>
      <c r="H537" s="57">
        <v>19.75</v>
      </c>
      <c r="I537" s="57">
        <v>19.399999999999999</v>
      </c>
      <c r="J537" s="57">
        <v>19.600000000000001</v>
      </c>
      <c r="K537" s="57">
        <v>19.649999999999999</v>
      </c>
      <c r="L537" s="57">
        <v>19.8</v>
      </c>
      <c r="M537" s="57">
        <v>19.5</v>
      </c>
      <c r="N537" s="57">
        <v>19.8</v>
      </c>
      <c r="O537" s="57">
        <v>25624</v>
      </c>
      <c r="P537" s="57">
        <v>73046</v>
      </c>
      <c r="Q537" s="57">
        <v>88.0351</v>
      </c>
      <c r="R537" s="57">
        <v>80.703100000000006</v>
      </c>
      <c r="S537" s="57">
        <v>92.023399999999995</v>
      </c>
      <c r="T537" s="57">
        <v>84.476500000000001</v>
      </c>
      <c r="U537" s="77">
        <v>0.58465441867681556</v>
      </c>
      <c r="V537" s="24" t="s">
        <v>6635</v>
      </c>
      <c r="W537" s="216" t="s">
        <v>6009</v>
      </c>
      <c r="X537" s="216" t="s">
        <v>6012</v>
      </c>
      <c r="Y537" s="24" t="s">
        <v>6370</v>
      </c>
      <c r="Z537" s="24" t="s">
        <v>6121</v>
      </c>
      <c r="AA537" s="24" t="s">
        <v>6126</v>
      </c>
      <c r="AB537" s="24" t="s">
        <v>5979</v>
      </c>
      <c r="AC537" s="24" t="s">
        <v>5970</v>
      </c>
    </row>
    <row r="538" spans="1:29" s="169" customFormat="1">
      <c r="A538" s="24">
        <v>2881</v>
      </c>
      <c r="B538" s="24" t="s">
        <v>548</v>
      </c>
      <c r="C538" s="57">
        <v>75.8</v>
      </c>
      <c r="D538" s="57">
        <v>79.900000000000006</v>
      </c>
      <c r="E538" s="57">
        <v>75</v>
      </c>
      <c r="F538" s="57">
        <v>78.099999999999994</v>
      </c>
      <c r="G538" s="57">
        <v>77.7</v>
      </c>
      <c r="H538" s="57">
        <v>78.3</v>
      </c>
      <c r="I538" s="57">
        <v>75.599999999999994</v>
      </c>
      <c r="J538" s="57">
        <v>76.5</v>
      </c>
      <c r="K538" s="57">
        <v>77.599999999999994</v>
      </c>
      <c r="L538" s="57">
        <v>80.400000000000006</v>
      </c>
      <c r="M538" s="57">
        <v>77.5</v>
      </c>
      <c r="N538" s="57">
        <v>80.400000000000006</v>
      </c>
      <c r="O538" s="57">
        <v>63004</v>
      </c>
      <c r="P538" s="57">
        <v>105463</v>
      </c>
      <c r="Q538" s="57">
        <v>51.280900000000003</v>
      </c>
      <c r="R538" s="57">
        <v>59.3476</v>
      </c>
      <c r="S538" s="57">
        <v>54.5304</v>
      </c>
      <c r="T538" s="57">
        <v>57.741900000000001</v>
      </c>
      <c r="U538" s="77">
        <v>0.99567304805160728</v>
      </c>
      <c r="V538" s="24" t="s">
        <v>6157</v>
      </c>
      <c r="W538" s="216" t="s">
        <v>6039</v>
      </c>
      <c r="X538" s="216" t="s">
        <v>5961</v>
      </c>
      <c r="Y538" s="24" t="s">
        <v>6010</v>
      </c>
      <c r="Z538" s="24" t="s">
        <v>5984</v>
      </c>
      <c r="AA538" s="24" t="s">
        <v>6045</v>
      </c>
      <c r="AB538" s="24" t="s">
        <v>5979</v>
      </c>
      <c r="AC538" s="24" t="s">
        <v>5979</v>
      </c>
    </row>
    <row r="539" spans="1:29" s="169" customFormat="1">
      <c r="A539" s="24">
        <v>2882</v>
      </c>
      <c r="B539" s="24" t="s">
        <v>549</v>
      </c>
      <c r="C539" s="57">
        <v>55.2</v>
      </c>
      <c r="D539" s="57">
        <v>56.6</v>
      </c>
      <c r="E539" s="57">
        <v>54.3</v>
      </c>
      <c r="F539" s="57">
        <v>55</v>
      </c>
      <c r="G539" s="57">
        <v>54.8</v>
      </c>
      <c r="H539" s="57">
        <v>55.3</v>
      </c>
      <c r="I539" s="57">
        <v>53.2</v>
      </c>
      <c r="J539" s="57">
        <v>53.7</v>
      </c>
      <c r="K539" s="57">
        <v>54.4</v>
      </c>
      <c r="L539" s="57">
        <v>55.8</v>
      </c>
      <c r="M539" s="57">
        <v>54.3</v>
      </c>
      <c r="N539" s="57">
        <v>55.8</v>
      </c>
      <c r="O539" s="57">
        <v>62355</v>
      </c>
      <c r="P539" s="57">
        <v>159264</v>
      </c>
      <c r="Q539" s="57">
        <v>39.560600000000001</v>
      </c>
      <c r="R539" s="57">
        <v>50.854799999999997</v>
      </c>
      <c r="S539" s="57">
        <v>37.766100000000002</v>
      </c>
      <c r="T539" s="57">
        <v>46.491900000000001</v>
      </c>
      <c r="U539" s="77">
        <v>0.65253290134619257</v>
      </c>
      <c r="V539" s="24" t="s">
        <v>6157</v>
      </c>
      <c r="W539" s="216" t="s">
        <v>5967</v>
      </c>
      <c r="X539" s="216" t="s">
        <v>5971</v>
      </c>
      <c r="Y539" s="24" t="s">
        <v>5978</v>
      </c>
      <c r="Z539" s="24" t="s">
        <v>5984</v>
      </c>
      <c r="AA539" s="24" t="s">
        <v>6254</v>
      </c>
      <c r="AB539" s="24" t="s">
        <v>5979</v>
      </c>
      <c r="AC539" s="24" t="s">
        <v>5965</v>
      </c>
    </row>
    <row r="540" spans="1:29" s="169" customFormat="1">
      <c r="A540" s="24">
        <v>2883</v>
      </c>
      <c r="B540" s="24" t="s">
        <v>550</v>
      </c>
      <c r="C540" s="57">
        <v>14.2</v>
      </c>
      <c r="D540" s="57">
        <v>14.6</v>
      </c>
      <c r="E540" s="57">
        <v>13.6</v>
      </c>
      <c r="F540" s="57">
        <v>14.3</v>
      </c>
      <c r="G540" s="57">
        <v>14.3</v>
      </c>
      <c r="H540" s="57">
        <v>14.4</v>
      </c>
      <c r="I540" s="57">
        <v>12.9</v>
      </c>
      <c r="J540" s="57">
        <v>13.15</v>
      </c>
      <c r="K540" s="57">
        <v>13.25</v>
      </c>
      <c r="L540" s="57">
        <v>13.4</v>
      </c>
      <c r="M540" s="57">
        <v>13.15</v>
      </c>
      <c r="N540" s="57">
        <v>13.4</v>
      </c>
      <c r="O540" s="57">
        <v>104764</v>
      </c>
      <c r="P540" s="57">
        <v>563942</v>
      </c>
      <c r="Q540" s="57">
        <v>64.922899999999998</v>
      </c>
      <c r="R540" s="57">
        <v>74.058899999999994</v>
      </c>
      <c r="S540" s="57">
        <v>51.615299999999998</v>
      </c>
      <c r="T540" s="57">
        <v>66.577699999999993</v>
      </c>
      <c r="U540" s="77">
        <v>0.3096181285782344</v>
      </c>
      <c r="V540" s="24" t="s">
        <v>6038</v>
      </c>
      <c r="W540" s="216" t="s">
        <v>5967</v>
      </c>
      <c r="X540" s="216" t="s">
        <v>5961</v>
      </c>
      <c r="Y540" s="24" t="s">
        <v>5972</v>
      </c>
      <c r="Z540" s="24" t="s">
        <v>5964</v>
      </c>
      <c r="AA540" s="24" t="s">
        <v>6126</v>
      </c>
      <c r="AB540" s="24" t="s">
        <v>5979</v>
      </c>
      <c r="AC540" s="24" t="s">
        <v>5986</v>
      </c>
    </row>
    <row r="541" spans="1:29" s="169" customFormat="1">
      <c r="A541" s="24">
        <v>2884</v>
      </c>
      <c r="B541" s="24" t="s">
        <v>551</v>
      </c>
      <c r="C541" s="57">
        <v>26.85</v>
      </c>
      <c r="D541" s="57">
        <v>27</v>
      </c>
      <c r="E541" s="57">
        <v>26.65</v>
      </c>
      <c r="F541" s="57">
        <v>26.95</v>
      </c>
      <c r="G541" s="57">
        <v>26.9</v>
      </c>
      <c r="H541" s="57">
        <v>27</v>
      </c>
      <c r="I541" s="57">
        <v>26.6</v>
      </c>
      <c r="J541" s="57">
        <v>26.85</v>
      </c>
      <c r="K541" s="57">
        <v>26.95</v>
      </c>
      <c r="L541" s="57">
        <v>27.3</v>
      </c>
      <c r="M541" s="57">
        <v>26.85</v>
      </c>
      <c r="N541" s="57">
        <v>27.3</v>
      </c>
      <c r="O541" s="57">
        <v>78036</v>
      </c>
      <c r="P541" s="57">
        <v>139956</v>
      </c>
      <c r="Q541" s="57">
        <v>90.922200000000004</v>
      </c>
      <c r="R541" s="57">
        <v>85.700199999999995</v>
      </c>
      <c r="S541" s="57">
        <v>93.948099999999997</v>
      </c>
      <c r="T541" s="57">
        <v>88.4495</v>
      </c>
      <c r="U541" s="77">
        <v>0.92929206321986901</v>
      </c>
      <c r="V541" s="24" t="s">
        <v>6250</v>
      </c>
      <c r="W541" s="216" t="s">
        <v>6009</v>
      </c>
      <c r="X541" s="216" t="s">
        <v>6012</v>
      </c>
      <c r="Y541" s="24" t="s">
        <v>6452</v>
      </c>
      <c r="Z541" s="24" t="s">
        <v>6328</v>
      </c>
      <c r="AA541" s="24" t="s">
        <v>6126</v>
      </c>
      <c r="AB541" s="24" t="s">
        <v>5979</v>
      </c>
      <c r="AC541" s="24" t="s">
        <v>5990</v>
      </c>
    </row>
    <row r="542" spans="1:29" s="169" customFormat="1">
      <c r="A542" s="24">
        <v>2885</v>
      </c>
      <c r="B542" s="24" t="s">
        <v>552</v>
      </c>
      <c r="C542" s="57">
        <v>25.6</v>
      </c>
      <c r="D542" s="57">
        <v>25.8</v>
      </c>
      <c r="E542" s="57">
        <v>23.55</v>
      </c>
      <c r="F542" s="57">
        <v>23.7</v>
      </c>
      <c r="G542" s="57">
        <v>23.75</v>
      </c>
      <c r="H542" s="57">
        <v>24.3</v>
      </c>
      <c r="I542" s="57">
        <v>23.15</v>
      </c>
      <c r="J542" s="57">
        <v>23.65</v>
      </c>
      <c r="K542" s="57">
        <v>23.95</v>
      </c>
      <c r="L542" s="57">
        <v>24.5</v>
      </c>
      <c r="M542" s="57">
        <v>23.9</v>
      </c>
      <c r="N542" s="57">
        <v>24.45</v>
      </c>
      <c r="O542" s="57">
        <v>42802</v>
      </c>
      <c r="P542" s="57">
        <v>239974</v>
      </c>
      <c r="Q542" s="57">
        <v>22.18</v>
      </c>
      <c r="R542" s="57">
        <v>37.110100000000003</v>
      </c>
      <c r="S542" s="57">
        <v>24.105699999999999</v>
      </c>
      <c r="T542" s="57">
        <v>32.775300000000001</v>
      </c>
      <c r="U542" s="77">
        <v>0.29726831517858882</v>
      </c>
      <c r="V542" s="24" t="s">
        <v>6641</v>
      </c>
      <c r="W542" s="216" t="s">
        <v>6039</v>
      </c>
      <c r="X542" s="216" t="s">
        <v>6007</v>
      </c>
      <c r="Y542" s="24" t="s">
        <v>5964</v>
      </c>
      <c r="Z542" s="24" t="s">
        <v>6073</v>
      </c>
      <c r="AA542" s="24" t="s">
        <v>6016</v>
      </c>
      <c r="AB542" s="24" t="s">
        <v>5965</v>
      </c>
      <c r="AC542" s="24" t="s">
        <v>5965</v>
      </c>
    </row>
    <row r="543" spans="1:29" s="169" customFormat="1">
      <c r="A543" s="24">
        <v>2886</v>
      </c>
      <c r="B543" s="24" t="s">
        <v>553</v>
      </c>
      <c r="C543" s="57">
        <v>33.1</v>
      </c>
      <c r="D543" s="57">
        <v>33.200000000000003</v>
      </c>
      <c r="E543" s="57">
        <v>30.6</v>
      </c>
      <c r="F543" s="57">
        <v>31.05</v>
      </c>
      <c r="G543" s="57">
        <v>31.05</v>
      </c>
      <c r="H543" s="57">
        <v>31.95</v>
      </c>
      <c r="I543" s="57">
        <v>30.85</v>
      </c>
      <c r="J543" s="57">
        <v>31.45</v>
      </c>
      <c r="K543" s="57">
        <v>31.55</v>
      </c>
      <c r="L543" s="57">
        <v>31.55</v>
      </c>
      <c r="M543" s="57">
        <v>31.05</v>
      </c>
      <c r="N543" s="57">
        <v>31.35</v>
      </c>
      <c r="O543" s="57">
        <v>35354</v>
      </c>
      <c r="P543" s="57">
        <v>107712</v>
      </c>
      <c r="Q543" s="57">
        <v>54.375100000000003</v>
      </c>
      <c r="R543" s="57">
        <v>72.122500000000002</v>
      </c>
      <c r="S543" s="57">
        <v>45.684100000000001</v>
      </c>
      <c r="T543" s="57">
        <v>63.309699999999999</v>
      </c>
      <c r="U543" s="77">
        <v>0.54704520697167758</v>
      </c>
      <c r="V543" s="24" t="s">
        <v>6241</v>
      </c>
      <c r="W543" s="216" t="s">
        <v>5967</v>
      </c>
      <c r="X543" s="216" t="s">
        <v>5961</v>
      </c>
      <c r="Y543" s="24" t="s">
        <v>5964</v>
      </c>
      <c r="Z543" s="24" t="s">
        <v>6016</v>
      </c>
      <c r="AA543" s="24" t="s">
        <v>6017</v>
      </c>
      <c r="AB543" s="24" t="s">
        <v>5979</v>
      </c>
      <c r="AC543" s="24" t="s">
        <v>5976</v>
      </c>
    </row>
    <row r="544" spans="1:29" s="169" customFormat="1">
      <c r="A544" s="24">
        <v>2887</v>
      </c>
      <c r="B544" s="24" t="s">
        <v>554</v>
      </c>
      <c r="C544" s="57">
        <v>17.05</v>
      </c>
      <c r="D544" s="57">
        <v>17.2</v>
      </c>
      <c r="E544" s="57">
        <v>16.899999999999999</v>
      </c>
      <c r="F544" s="57">
        <v>16.95</v>
      </c>
      <c r="G544" s="57">
        <v>17</v>
      </c>
      <c r="H544" s="57">
        <v>17.05</v>
      </c>
      <c r="I544" s="57">
        <v>16.7</v>
      </c>
      <c r="J544" s="57">
        <v>16.899999999999999</v>
      </c>
      <c r="K544" s="57">
        <v>17</v>
      </c>
      <c r="L544" s="57">
        <v>17.7</v>
      </c>
      <c r="M544" s="57">
        <v>16.95</v>
      </c>
      <c r="N544" s="57">
        <v>17.7</v>
      </c>
      <c r="O544" s="57">
        <v>86881</v>
      </c>
      <c r="P544" s="57">
        <v>108260</v>
      </c>
      <c r="Q544" s="57">
        <v>83.505200000000002</v>
      </c>
      <c r="R544" s="57">
        <v>86.985299999999995</v>
      </c>
      <c r="S544" s="57">
        <v>89.003399999999999</v>
      </c>
      <c r="T544" s="57">
        <v>87.658000000000001</v>
      </c>
      <c r="U544" s="77">
        <v>1.3375361783361044</v>
      </c>
      <c r="V544" s="24" t="s">
        <v>6251</v>
      </c>
      <c r="W544" s="216" t="s">
        <v>5981</v>
      </c>
      <c r="X544" s="216" t="s">
        <v>6012</v>
      </c>
      <c r="Y544" s="24" t="s">
        <v>5984</v>
      </c>
      <c r="Z544" s="24" t="s">
        <v>6277</v>
      </c>
      <c r="AA544" s="24" t="s">
        <v>6045</v>
      </c>
      <c r="AB544" s="24" t="s">
        <v>5979</v>
      </c>
      <c r="AC544" s="24" t="s">
        <v>5965</v>
      </c>
    </row>
    <row r="545" spans="1:29" s="169" customFormat="1">
      <c r="A545" s="24">
        <v>2888</v>
      </c>
      <c r="B545" s="24" t="s">
        <v>555</v>
      </c>
      <c r="C545" s="57">
        <v>9.16</v>
      </c>
      <c r="D545" s="57">
        <v>9.24</v>
      </c>
      <c r="E545" s="57">
        <v>9.01</v>
      </c>
      <c r="F545" s="57">
        <v>9.1300000000000008</v>
      </c>
      <c r="G545" s="57">
        <v>9.1300000000000008</v>
      </c>
      <c r="H545" s="57">
        <v>9.18</v>
      </c>
      <c r="I545" s="57">
        <v>8.93</v>
      </c>
      <c r="J545" s="57">
        <v>8.94</v>
      </c>
      <c r="K545" s="57">
        <v>9</v>
      </c>
      <c r="L545" s="57">
        <v>9.14</v>
      </c>
      <c r="M545" s="57">
        <v>8.99</v>
      </c>
      <c r="N545" s="57">
        <v>9.11</v>
      </c>
      <c r="O545" s="57">
        <v>72205</v>
      </c>
      <c r="P545" s="57">
        <v>269120</v>
      </c>
      <c r="Q545" s="57">
        <v>16.3765</v>
      </c>
      <c r="R545" s="57">
        <v>31.582699999999999</v>
      </c>
      <c r="S545" s="57">
        <v>15.835699999999999</v>
      </c>
      <c r="T545" s="57">
        <v>26.3337</v>
      </c>
      <c r="U545" s="77">
        <v>0.44716731074118116</v>
      </c>
      <c r="V545" s="24" t="s">
        <v>6554</v>
      </c>
      <c r="W545" s="216" t="s">
        <v>5967</v>
      </c>
      <c r="X545" s="216" t="s">
        <v>6007</v>
      </c>
      <c r="Y545" s="24" t="s">
        <v>6248</v>
      </c>
      <c r="Z545" s="24" t="s">
        <v>5984</v>
      </c>
      <c r="AA545" s="24" t="s">
        <v>6016</v>
      </c>
      <c r="AB545" s="24" t="s">
        <v>5990</v>
      </c>
      <c r="AC545" s="24" t="s">
        <v>5965</v>
      </c>
    </row>
    <row r="546" spans="1:29" s="169" customFormat="1">
      <c r="A546" s="24">
        <v>2889</v>
      </c>
      <c r="B546" s="24" t="s">
        <v>556</v>
      </c>
      <c r="C546" s="57">
        <v>16.399999999999999</v>
      </c>
      <c r="D546" s="57">
        <v>16.55</v>
      </c>
      <c r="E546" s="57">
        <v>16.25</v>
      </c>
      <c r="F546" s="57">
        <v>16.25</v>
      </c>
      <c r="G546" s="57">
        <v>16.2</v>
      </c>
      <c r="H546" s="57">
        <v>16.2</v>
      </c>
      <c r="I546" s="57">
        <v>15.65</v>
      </c>
      <c r="J546" s="57">
        <v>15.75</v>
      </c>
      <c r="K546" s="57">
        <v>15.8</v>
      </c>
      <c r="L546" s="57">
        <v>16</v>
      </c>
      <c r="M546" s="57">
        <v>15.75</v>
      </c>
      <c r="N546" s="57">
        <v>16</v>
      </c>
      <c r="O546" s="57">
        <v>3382</v>
      </c>
      <c r="P546" s="57">
        <v>19006</v>
      </c>
      <c r="Q546" s="57">
        <v>22.429300000000001</v>
      </c>
      <c r="R546" s="57">
        <v>37.338700000000003</v>
      </c>
      <c r="S546" s="57">
        <v>20.643899999999999</v>
      </c>
      <c r="T546" s="57">
        <v>31.773800000000001</v>
      </c>
      <c r="U546" s="77">
        <v>0.29657301203128833</v>
      </c>
      <c r="V546" s="24" t="s">
        <v>6038</v>
      </c>
      <c r="W546" s="216" t="s">
        <v>5967</v>
      </c>
      <c r="X546" s="216" t="s">
        <v>6007</v>
      </c>
      <c r="Y546" s="24" t="s">
        <v>6130</v>
      </c>
      <c r="Z546" s="24" t="s">
        <v>6209</v>
      </c>
      <c r="AA546" s="24" t="s">
        <v>6126</v>
      </c>
      <c r="AB546" s="24" t="s">
        <v>5979</v>
      </c>
      <c r="AC546" s="24" t="s">
        <v>5990</v>
      </c>
    </row>
    <row r="547" spans="1:29" s="169" customFormat="1">
      <c r="A547" s="24">
        <v>2890</v>
      </c>
      <c r="B547" s="24" t="s">
        <v>557</v>
      </c>
      <c r="C547" s="57">
        <v>14.25</v>
      </c>
      <c r="D547" s="57">
        <v>14.3</v>
      </c>
      <c r="E547" s="57">
        <v>13.2</v>
      </c>
      <c r="F547" s="57">
        <v>13.35</v>
      </c>
      <c r="G547" s="57">
        <v>13.35</v>
      </c>
      <c r="H547" s="57">
        <v>13.7</v>
      </c>
      <c r="I547" s="57">
        <v>13.25</v>
      </c>
      <c r="J547" s="57">
        <v>13.6</v>
      </c>
      <c r="K547" s="57">
        <v>13.7</v>
      </c>
      <c r="L547" s="57">
        <v>13.7</v>
      </c>
      <c r="M547" s="57">
        <v>13.4</v>
      </c>
      <c r="N547" s="57">
        <v>13.6</v>
      </c>
      <c r="O547" s="57">
        <v>41595</v>
      </c>
      <c r="P547" s="57">
        <v>140347</v>
      </c>
      <c r="Q547" s="57">
        <v>46.437800000000003</v>
      </c>
      <c r="R547" s="57">
        <v>62.787100000000002</v>
      </c>
      <c r="S547" s="57">
        <v>41.2149</v>
      </c>
      <c r="T547" s="57">
        <v>55.596400000000003</v>
      </c>
      <c r="U547" s="77">
        <v>0.49395427048672219</v>
      </c>
      <c r="V547" s="24" t="s">
        <v>6532</v>
      </c>
      <c r="W547" s="216" t="s">
        <v>5967</v>
      </c>
      <c r="X547" s="216" t="s">
        <v>5961</v>
      </c>
      <c r="Y547" s="24" t="s">
        <v>5964</v>
      </c>
      <c r="Z547" s="24" t="s">
        <v>6016</v>
      </c>
      <c r="AA547" s="24" t="s">
        <v>6345</v>
      </c>
      <c r="AB547" s="24" t="s">
        <v>5979</v>
      </c>
      <c r="AC547" s="24" t="s">
        <v>5996</v>
      </c>
    </row>
    <row r="548" spans="1:29" s="169" customFormat="1">
      <c r="A548" s="24">
        <v>2891</v>
      </c>
      <c r="B548" s="24" t="s">
        <v>558</v>
      </c>
      <c r="C548" s="57">
        <v>23.1</v>
      </c>
      <c r="D548" s="57">
        <v>23.1</v>
      </c>
      <c r="E548" s="57">
        <v>22.75</v>
      </c>
      <c r="F548" s="57">
        <v>22.8</v>
      </c>
      <c r="G548" s="57">
        <v>21.6</v>
      </c>
      <c r="H548" s="57">
        <v>21.7</v>
      </c>
      <c r="I548" s="57">
        <v>21.05</v>
      </c>
      <c r="J548" s="57">
        <v>21.15</v>
      </c>
      <c r="K548" s="57">
        <v>21.4</v>
      </c>
      <c r="L548" s="57">
        <v>22</v>
      </c>
      <c r="M548" s="57">
        <v>21.35</v>
      </c>
      <c r="N548" s="57">
        <v>22</v>
      </c>
      <c r="O548" s="57">
        <v>70659</v>
      </c>
      <c r="P548" s="57">
        <v>212896</v>
      </c>
      <c r="Q548" s="57">
        <v>52.056699999999999</v>
      </c>
      <c r="R548" s="57">
        <v>64.862700000000004</v>
      </c>
      <c r="S548" s="57">
        <v>49.783900000000003</v>
      </c>
      <c r="T548" s="57">
        <v>59.836399999999998</v>
      </c>
      <c r="U548" s="77">
        <v>0.55315741019089126</v>
      </c>
      <c r="V548" s="24" t="s">
        <v>6157</v>
      </c>
      <c r="W548" s="216" t="s">
        <v>5967</v>
      </c>
      <c r="X548" s="216" t="s">
        <v>5961</v>
      </c>
      <c r="Y548" s="24" t="s">
        <v>6017</v>
      </c>
      <c r="Z548" s="24" t="s">
        <v>5984</v>
      </c>
      <c r="AA548" s="24" t="s">
        <v>6254</v>
      </c>
      <c r="AB548" s="24" t="s">
        <v>5979</v>
      </c>
      <c r="AC548" s="24" t="s">
        <v>5965</v>
      </c>
    </row>
    <row r="549" spans="1:29" s="169" customFormat="1">
      <c r="A549" s="24">
        <v>2892</v>
      </c>
      <c r="B549" s="24" t="s">
        <v>559</v>
      </c>
      <c r="C549" s="57">
        <v>23</v>
      </c>
      <c r="D549" s="57">
        <v>23.15</v>
      </c>
      <c r="E549" s="57">
        <v>22.85</v>
      </c>
      <c r="F549" s="57">
        <v>23.1</v>
      </c>
      <c r="G549" s="57">
        <v>23</v>
      </c>
      <c r="H549" s="57">
        <v>23.15</v>
      </c>
      <c r="I549" s="57">
        <v>22.9</v>
      </c>
      <c r="J549" s="57">
        <v>23</v>
      </c>
      <c r="K549" s="57">
        <v>23.05</v>
      </c>
      <c r="L549" s="57">
        <v>23.1</v>
      </c>
      <c r="M549" s="57">
        <v>22.95</v>
      </c>
      <c r="N549" s="57">
        <v>23.1</v>
      </c>
      <c r="O549" s="57">
        <v>50235</v>
      </c>
      <c r="P549" s="57">
        <v>95195</v>
      </c>
      <c r="Q549" s="57">
        <v>87.731899999999996</v>
      </c>
      <c r="R549" s="57">
        <v>85.495000000000005</v>
      </c>
      <c r="S549" s="57">
        <v>89.599000000000004</v>
      </c>
      <c r="T549" s="57">
        <v>86.863</v>
      </c>
      <c r="U549" s="77">
        <v>0.87951047849151742</v>
      </c>
      <c r="V549" s="24" t="s">
        <v>6642</v>
      </c>
      <c r="W549" s="216" t="s">
        <v>6009</v>
      </c>
      <c r="X549" s="216" t="s">
        <v>6012</v>
      </c>
      <c r="Y549" s="24" t="s">
        <v>6016</v>
      </c>
      <c r="Z549" s="24" t="s">
        <v>6121</v>
      </c>
      <c r="AA549" s="24" t="s">
        <v>6425</v>
      </c>
      <c r="AB549" s="24" t="s">
        <v>5979</v>
      </c>
      <c r="AC549" s="24" t="s">
        <v>5996</v>
      </c>
    </row>
    <row r="550" spans="1:29" s="169" customFormat="1">
      <c r="A550" s="24">
        <v>2897</v>
      </c>
      <c r="B550" s="24" t="s">
        <v>1632</v>
      </c>
      <c r="C550" s="57">
        <v>6.96</v>
      </c>
      <c r="D550" s="57">
        <v>6.98</v>
      </c>
      <c r="E550" s="57">
        <v>6.91</v>
      </c>
      <c r="F550" s="57">
        <v>6.94</v>
      </c>
      <c r="G550" s="57">
        <v>6.92</v>
      </c>
      <c r="H550" s="57">
        <v>6.94</v>
      </c>
      <c r="I550" s="57">
        <v>6.8</v>
      </c>
      <c r="J550" s="57">
        <v>6.82</v>
      </c>
      <c r="K550" s="57">
        <v>6.87</v>
      </c>
      <c r="L550" s="57">
        <v>7.25</v>
      </c>
      <c r="M550" s="57">
        <v>6.85</v>
      </c>
      <c r="N550" s="57">
        <v>7.22</v>
      </c>
      <c r="O550" s="57">
        <v>16602</v>
      </c>
      <c r="P550" s="57">
        <v>7133</v>
      </c>
      <c r="Q550" s="57">
        <v>24.5124</v>
      </c>
      <c r="R550" s="57">
        <v>39.653700000000001</v>
      </c>
      <c r="S550" s="57">
        <v>43.7926</v>
      </c>
      <c r="T550" s="57">
        <v>41.033299999999997</v>
      </c>
      <c r="U550" s="77">
        <v>3.8791532314594139</v>
      </c>
      <c r="V550" s="24" t="s">
        <v>6157</v>
      </c>
      <c r="W550" s="216" t="s">
        <v>5981</v>
      </c>
      <c r="X550" s="216" t="s">
        <v>5971</v>
      </c>
      <c r="Y550" s="24" t="s">
        <v>5984</v>
      </c>
      <c r="Z550" s="24" t="s">
        <v>5984</v>
      </c>
      <c r="AA550" s="24" t="s">
        <v>5982</v>
      </c>
      <c r="AB550" s="24" t="s">
        <v>5965</v>
      </c>
      <c r="AC550" s="24" t="s">
        <v>5965</v>
      </c>
    </row>
    <row r="551" spans="1:29" s="169" customFormat="1">
      <c r="A551" s="24">
        <v>2901</v>
      </c>
      <c r="B551" s="24" t="s">
        <v>560</v>
      </c>
      <c r="C551" s="57">
        <v>25.6</v>
      </c>
      <c r="D551" s="57">
        <v>26</v>
      </c>
      <c r="E551" s="57">
        <v>25.4</v>
      </c>
      <c r="F551" s="57">
        <v>25.9</v>
      </c>
      <c r="G551" s="57">
        <v>25.8</v>
      </c>
      <c r="H551" s="57">
        <v>26</v>
      </c>
      <c r="I551" s="57">
        <v>24.7</v>
      </c>
      <c r="J551" s="57">
        <v>25.95</v>
      </c>
      <c r="K551" s="57">
        <v>26.1</v>
      </c>
      <c r="L551" s="57">
        <v>26.2</v>
      </c>
      <c r="M551" s="57">
        <v>25.8</v>
      </c>
      <c r="N551" s="57">
        <v>26</v>
      </c>
      <c r="O551" s="57">
        <v>18</v>
      </c>
      <c r="P551" s="57">
        <v>196</v>
      </c>
      <c r="Q551" s="57">
        <v>11.5787</v>
      </c>
      <c r="R551" s="57">
        <v>14.669</v>
      </c>
      <c r="S551" s="57">
        <v>14.8817</v>
      </c>
      <c r="T551" s="57">
        <v>14.7399</v>
      </c>
      <c r="U551" s="77">
        <v>0.15306122448979592</v>
      </c>
      <c r="V551" s="24" t="s">
        <v>6643</v>
      </c>
      <c r="W551" s="216" t="s">
        <v>6337</v>
      </c>
      <c r="X551" s="216" t="s">
        <v>6047</v>
      </c>
      <c r="Y551" s="24" t="s">
        <v>6016</v>
      </c>
      <c r="Z551" s="24" t="s">
        <v>5972</v>
      </c>
      <c r="AA551" s="24" t="s">
        <v>5984</v>
      </c>
      <c r="AB551" s="24" t="s">
        <v>5990</v>
      </c>
      <c r="AC551" s="24" t="s">
        <v>5970</v>
      </c>
    </row>
    <row r="552" spans="1:29" s="169" customFormat="1">
      <c r="A552" s="24">
        <v>2903</v>
      </c>
      <c r="B552" s="24" t="s">
        <v>561</v>
      </c>
      <c r="C552" s="57">
        <v>22.75</v>
      </c>
      <c r="D552" s="57">
        <v>22.8</v>
      </c>
      <c r="E552" s="57">
        <v>22.3</v>
      </c>
      <c r="F552" s="57">
        <v>22.35</v>
      </c>
      <c r="G552" s="57">
        <v>22.1</v>
      </c>
      <c r="H552" s="57">
        <v>22.5</v>
      </c>
      <c r="I552" s="57">
        <v>20.7</v>
      </c>
      <c r="J552" s="57">
        <v>20.9</v>
      </c>
      <c r="K552" s="57">
        <v>20.9</v>
      </c>
      <c r="L552" s="57">
        <v>21.9</v>
      </c>
      <c r="M552" s="57">
        <v>20.9</v>
      </c>
      <c r="N552" s="57">
        <v>21.85</v>
      </c>
      <c r="O552" s="57">
        <v>1418</v>
      </c>
      <c r="P552" s="57">
        <v>5730</v>
      </c>
      <c r="Q552" s="57">
        <v>24.2561</v>
      </c>
      <c r="R552" s="57">
        <v>41.918500000000002</v>
      </c>
      <c r="S552" s="57">
        <v>26.818899999999999</v>
      </c>
      <c r="T552" s="57">
        <v>36.885300000000001</v>
      </c>
      <c r="U552" s="77">
        <v>0.41244909831297266</v>
      </c>
      <c r="V552" s="24" t="s">
        <v>6644</v>
      </c>
      <c r="W552" s="216" t="s">
        <v>6039</v>
      </c>
      <c r="X552" s="216" t="s">
        <v>5971</v>
      </c>
      <c r="Y552" s="24" t="s">
        <v>5984</v>
      </c>
      <c r="Z552" s="24" t="s">
        <v>5964</v>
      </c>
      <c r="AA552" s="24" t="s">
        <v>6013</v>
      </c>
      <c r="AB552" s="24" t="s">
        <v>5979</v>
      </c>
      <c r="AC552" s="24" t="s">
        <v>5979</v>
      </c>
    </row>
    <row r="553" spans="1:29" s="169" customFormat="1">
      <c r="A553" s="24">
        <v>2904</v>
      </c>
      <c r="B553" s="24" t="s">
        <v>562</v>
      </c>
      <c r="C553" s="57">
        <v>28.6</v>
      </c>
      <c r="D553" s="57">
        <v>28.6</v>
      </c>
      <c r="E553" s="57">
        <v>26.7</v>
      </c>
      <c r="F553" s="57">
        <v>26.95</v>
      </c>
      <c r="G553" s="57">
        <v>26.8</v>
      </c>
      <c r="H553" s="57">
        <v>27.9</v>
      </c>
      <c r="I553" s="57">
        <v>26.7</v>
      </c>
      <c r="J553" s="57">
        <v>27.4</v>
      </c>
      <c r="K553" s="57">
        <v>27.75</v>
      </c>
      <c r="L553" s="57">
        <v>28</v>
      </c>
      <c r="M553" s="57">
        <v>27.45</v>
      </c>
      <c r="N553" s="57">
        <v>27.65</v>
      </c>
      <c r="O553" s="57">
        <v>156</v>
      </c>
      <c r="P553" s="57">
        <v>415</v>
      </c>
      <c r="Q553" s="57">
        <v>23.543299999999999</v>
      </c>
      <c r="R553" s="57">
        <v>33.854399999999998</v>
      </c>
      <c r="S553" s="57">
        <v>25.291499999999999</v>
      </c>
      <c r="T553" s="57">
        <v>31.0001</v>
      </c>
      <c r="U553" s="77">
        <v>0.62650602409638556</v>
      </c>
      <c r="V553" s="24" t="s">
        <v>6645</v>
      </c>
      <c r="W553" s="216" t="s">
        <v>6039</v>
      </c>
      <c r="X553" s="216" t="s">
        <v>5971</v>
      </c>
      <c r="Y553" s="24" t="s">
        <v>6024</v>
      </c>
      <c r="Z553" s="24" t="s">
        <v>6016</v>
      </c>
      <c r="AA553" s="24" t="s">
        <v>6561</v>
      </c>
      <c r="AB553" s="24" t="s">
        <v>5970</v>
      </c>
      <c r="AC553" s="24" t="s">
        <v>5986</v>
      </c>
    </row>
    <row r="554" spans="1:29" s="169" customFormat="1">
      <c r="A554" s="24">
        <v>2905</v>
      </c>
      <c r="B554" s="24" t="s">
        <v>563</v>
      </c>
      <c r="C554" s="57">
        <v>23.75</v>
      </c>
      <c r="D554" s="57">
        <v>23.8</v>
      </c>
      <c r="E554" s="57">
        <v>23.15</v>
      </c>
      <c r="F554" s="57">
        <v>23.2</v>
      </c>
      <c r="G554" s="57">
        <v>22.45</v>
      </c>
      <c r="H554" s="57">
        <v>22.45</v>
      </c>
      <c r="I554" s="57">
        <v>20.85</v>
      </c>
      <c r="J554" s="57">
        <v>20.95</v>
      </c>
      <c r="K554" s="57">
        <v>21.05</v>
      </c>
      <c r="L554" s="57">
        <v>21.65</v>
      </c>
      <c r="M554" s="57">
        <v>21.05</v>
      </c>
      <c r="N554" s="57">
        <v>21.55</v>
      </c>
      <c r="O554" s="57">
        <v>1132</v>
      </c>
      <c r="P554" s="57">
        <v>5549</v>
      </c>
      <c r="Q554" s="57">
        <v>43.228099999999998</v>
      </c>
      <c r="R554" s="57">
        <v>57.581699999999998</v>
      </c>
      <c r="S554" s="57">
        <v>36.226100000000002</v>
      </c>
      <c r="T554" s="57">
        <v>50.463200000000001</v>
      </c>
      <c r="U554" s="77">
        <v>0.34000120141767287</v>
      </c>
      <c r="V554" s="24" t="s">
        <v>6038</v>
      </c>
      <c r="W554" s="216" t="s">
        <v>5967</v>
      </c>
      <c r="X554" s="216" t="s">
        <v>5961</v>
      </c>
      <c r="Y554" s="24" t="s">
        <v>5962</v>
      </c>
      <c r="Z554" s="24" t="s">
        <v>6024</v>
      </c>
      <c r="AA554" s="24" t="s">
        <v>6031</v>
      </c>
      <c r="AB554" s="24" t="s">
        <v>5990</v>
      </c>
      <c r="AC554" s="24" t="s">
        <v>5979</v>
      </c>
    </row>
    <row r="555" spans="1:29" s="169" customFormat="1">
      <c r="A555" s="24">
        <v>2906</v>
      </c>
      <c r="B555" s="24" t="s">
        <v>564</v>
      </c>
      <c r="C555" s="57">
        <v>14.85</v>
      </c>
      <c r="D555" s="57">
        <v>15.15</v>
      </c>
      <c r="E555" s="57">
        <v>14.45</v>
      </c>
      <c r="F555" s="57">
        <v>14.65</v>
      </c>
      <c r="G555" s="57">
        <v>14.65</v>
      </c>
      <c r="H555" s="57">
        <v>14.85</v>
      </c>
      <c r="I555" s="57">
        <v>14.35</v>
      </c>
      <c r="J555" s="57">
        <v>14.55</v>
      </c>
      <c r="K555" s="57">
        <v>14.65</v>
      </c>
      <c r="L555" s="57">
        <v>15.25</v>
      </c>
      <c r="M555" s="57">
        <v>14.65</v>
      </c>
      <c r="N555" s="57">
        <v>15.2</v>
      </c>
      <c r="O555" s="57">
        <v>751</v>
      </c>
      <c r="P555" s="57">
        <v>1533</v>
      </c>
      <c r="Q555" s="57">
        <v>25.3521</v>
      </c>
      <c r="R555" s="57">
        <v>36.1434</v>
      </c>
      <c r="S555" s="57">
        <v>31.980799999999999</v>
      </c>
      <c r="T555" s="57">
        <v>34.755800000000001</v>
      </c>
      <c r="U555" s="77">
        <v>0.81648184387910416</v>
      </c>
      <c r="V555" s="24" t="s">
        <v>6065</v>
      </c>
      <c r="W555" s="216" t="s">
        <v>6039</v>
      </c>
      <c r="X555" s="216" t="s">
        <v>5971</v>
      </c>
      <c r="Y555" s="24" t="s">
        <v>5984</v>
      </c>
      <c r="Z555" s="24" t="s">
        <v>6216</v>
      </c>
      <c r="AA555" s="24" t="s">
        <v>6013</v>
      </c>
      <c r="AB555" s="24" t="s">
        <v>5965</v>
      </c>
      <c r="AC555" s="24" t="s">
        <v>5979</v>
      </c>
    </row>
    <row r="556" spans="1:29" s="169" customFormat="1">
      <c r="A556" s="24">
        <v>2908</v>
      </c>
      <c r="B556" s="24" t="s">
        <v>565</v>
      </c>
      <c r="C556" s="57">
        <v>24.75</v>
      </c>
      <c r="D556" s="57">
        <v>24.75</v>
      </c>
      <c r="E556" s="57">
        <v>23.8</v>
      </c>
      <c r="F556" s="57">
        <v>24.05</v>
      </c>
      <c r="G556" s="57">
        <v>24.05</v>
      </c>
      <c r="H556" s="57">
        <v>24.25</v>
      </c>
      <c r="I556" s="57">
        <v>23.5</v>
      </c>
      <c r="J556" s="57">
        <v>23.75</v>
      </c>
      <c r="K556" s="57">
        <v>23.8</v>
      </c>
      <c r="L556" s="57">
        <v>24.4</v>
      </c>
      <c r="M556" s="57">
        <v>23.8</v>
      </c>
      <c r="N556" s="57">
        <v>24</v>
      </c>
      <c r="O556" s="57">
        <v>167</v>
      </c>
      <c r="P556" s="57">
        <v>513</v>
      </c>
      <c r="Q556" s="57">
        <v>13.306900000000001</v>
      </c>
      <c r="R556" s="57">
        <v>24.327999999999999</v>
      </c>
      <c r="S556" s="57">
        <v>13.9994</v>
      </c>
      <c r="T556" s="57">
        <v>20.885200000000001</v>
      </c>
      <c r="U556" s="77">
        <v>0.54256010396361276</v>
      </c>
      <c r="V556" s="24" t="s">
        <v>6646</v>
      </c>
      <c r="W556" s="216" t="s">
        <v>6039</v>
      </c>
      <c r="X556" s="216" t="s">
        <v>6007</v>
      </c>
      <c r="Y556" s="24" t="s">
        <v>6209</v>
      </c>
      <c r="Z556" s="24" t="s">
        <v>5984</v>
      </c>
      <c r="AA556" s="24" t="s">
        <v>6215</v>
      </c>
      <c r="AB556" s="24" t="s">
        <v>5996</v>
      </c>
      <c r="AC556" s="24" t="s">
        <v>5979</v>
      </c>
    </row>
    <row r="557" spans="1:29" s="169" customFormat="1">
      <c r="A557" s="24">
        <v>2910</v>
      </c>
      <c r="B557" s="24" t="s">
        <v>566</v>
      </c>
      <c r="C557" s="57">
        <v>32</v>
      </c>
      <c r="D557" s="57">
        <v>33.200000000000003</v>
      </c>
      <c r="E557" s="57">
        <v>32</v>
      </c>
      <c r="F557" s="57">
        <v>32.700000000000003</v>
      </c>
      <c r="G557" s="57">
        <v>32.5</v>
      </c>
      <c r="H557" s="57">
        <v>32.799999999999997</v>
      </c>
      <c r="I557" s="57">
        <v>31.9</v>
      </c>
      <c r="J557" s="57">
        <v>32.35</v>
      </c>
      <c r="K557" s="57">
        <v>33</v>
      </c>
      <c r="L557" s="57">
        <v>33</v>
      </c>
      <c r="M557" s="57">
        <v>32.450000000000003</v>
      </c>
      <c r="N557" s="57">
        <v>32.5</v>
      </c>
      <c r="O557" s="57">
        <v>7</v>
      </c>
      <c r="P557" s="57">
        <v>43</v>
      </c>
      <c r="Q557" s="57"/>
      <c r="R557" s="57"/>
      <c r="S557" s="57"/>
      <c r="T557" s="57"/>
      <c r="U557" s="77">
        <v>0.27131782945736432</v>
      </c>
      <c r="V557" s="24" t="s">
        <v>6463</v>
      </c>
      <c r="W557" s="216" t="s">
        <v>5993</v>
      </c>
      <c r="X557" s="216" t="s">
        <v>5993</v>
      </c>
      <c r="Y557" s="24" t="s">
        <v>6055</v>
      </c>
      <c r="Z557" s="24" t="s">
        <v>6127</v>
      </c>
      <c r="AA557" s="24" t="s">
        <v>6017</v>
      </c>
      <c r="AB557" s="24" t="s">
        <v>5979</v>
      </c>
      <c r="AC557" s="24" t="s">
        <v>5965</v>
      </c>
    </row>
    <row r="558" spans="1:29" s="169" customFormat="1">
      <c r="A558" s="24">
        <v>2911</v>
      </c>
      <c r="B558" s="24" t="s">
        <v>567</v>
      </c>
      <c r="C558" s="57">
        <v>7.95</v>
      </c>
      <c r="D558" s="57">
        <v>7.95</v>
      </c>
      <c r="E558" s="57">
        <v>7.54</v>
      </c>
      <c r="F558" s="57">
        <v>7.55</v>
      </c>
      <c r="G558" s="57">
        <v>7.55</v>
      </c>
      <c r="H558" s="57">
        <v>7.58</v>
      </c>
      <c r="I558" s="57">
        <v>7.09</v>
      </c>
      <c r="J558" s="57">
        <v>7.1</v>
      </c>
      <c r="K558" s="57">
        <v>7.1</v>
      </c>
      <c r="L558" s="57">
        <v>7.26</v>
      </c>
      <c r="M558" s="57">
        <v>7.1</v>
      </c>
      <c r="N558" s="57">
        <v>7.17</v>
      </c>
      <c r="O558" s="57">
        <v>594</v>
      </c>
      <c r="P558" s="57">
        <v>1722</v>
      </c>
      <c r="Q558" s="57">
        <v>11.0717</v>
      </c>
      <c r="R558" s="57">
        <v>24.0655</v>
      </c>
      <c r="S558" s="57">
        <v>8.7920999999999996</v>
      </c>
      <c r="T558" s="57">
        <v>18.974399999999999</v>
      </c>
      <c r="U558" s="77">
        <v>0.57491289198606266</v>
      </c>
      <c r="V558" s="24" t="s">
        <v>6548</v>
      </c>
      <c r="W558" s="216" t="s">
        <v>5967</v>
      </c>
      <c r="X558" s="216" t="s">
        <v>6047</v>
      </c>
      <c r="Y558" s="24" t="s">
        <v>6024</v>
      </c>
      <c r="Z558" s="24" t="s">
        <v>5964</v>
      </c>
      <c r="AA558" s="24" t="s">
        <v>6055</v>
      </c>
      <c r="AB558" s="24" t="s">
        <v>5976</v>
      </c>
      <c r="AC558" s="24" t="s">
        <v>5979</v>
      </c>
    </row>
    <row r="559" spans="1:29" s="169" customFormat="1">
      <c r="A559" s="24">
        <v>2912</v>
      </c>
      <c r="B559" s="24" t="s">
        <v>568</v>
      </c>
      <c r="C559" s="57">
        <v>282</v>
      </c>
      <c r="D559" s="57">
        <v>286.5</v>
      </c>
      <c r="E559" s="57">
        <v>273.5</v>
      </c>
      <c r="F559" s="57">
        <v>281.5</v>
      </c>
      <c r="G559" s="57">
        <v>280.5</v>
      </c>
      <c r="H559" s="57">
        <v>289</v>
      </c>
      <c r="I559" s="57">
        <v>280.5</v>
      </c>
      <c r="J559" s="57">
        <v>286</v>
      </c>
      <c r="K559" s="57">
        <v>287.5</v>
      </c>
      <c r="L559" s="57">
        <v>292</v>
      </c>
      <c r="M559" s="57">
        <v>286.5</v>
      </c>
      <c r="N559" s="57">
        <v>291</v>
      </c>
      <c r="O559" s="57">
        <v>3228</v>
      </c>
      <c r="P559" s="57">
        <v>9081</v>
      </c>
      <c r="Q559" s="57">
        <v>72.680400000000006</v>
      </c>
      <c r="R559" s="57">
        <v>60.518599999999999</v>
      </c>
      <c r="S559" s="57">
        <v>80.806600000000003</v>
      </c>
      <c r="T559" s="57">
        <v>67.281199999999998</v>
      </c>
      <c r="U559" s="77">
        <v>0.59244576588481446</v>
      </c>
      <c r="V559" s="24" t="s">
        <v>6601</v>
      </c>
      <c r="W559" s="216" t="s">
        <v>6009</v>
      </c>
      <c r="X559" s="216" t="s">
        <v>5989</v>
      </c>
      <c r="Y559" s="24" t="s">
        <v>5994</v>
      </c>
      <c r="Z559" s="24" t="s">
        <v>6055</v>
      </c>
      <c r="AA559" s="24" t="s">
        <v>6016</v>
      </c>
      <c r="AB559" s="24" t="s">
        <v>5990</v>
      </c>
      <c r="AC559" s="24" t="s">
        <v>5990</v>
      </c>
    </row>
    <row r="560" spans="1:29" s="169" customFormat="1">
      <c r="A560" s="24">
        <v>2913</v>
      </c>
      <c r="B560" s="24" t="s">
        <v>569</v>
      </c>
      <c r="C560" s="57">
        <v>20.7</v>
      </c>
      <c r="D560" s="57">
        <v>20.85</v>
      </c>
      <c r="E560" s="57">
        <v>19.399999999999999</v>
      </c>
      <c r="F560" s="57">
        <v>19.850000000000001</v>
      </c>
      <c r="G560" s="57">
        <v>19.75</v>
      </c>
      <c r="H560" s="57">
        <v>20</v>
      </c>
      <c r="I560" s="57">
        <v>18.75</v>
      </c>
      <c r="J560" s="57">
        <v>19.3</v>
      </c>
      <c r="K560" s="57">
        <v>19.399999999999999</v>
      </c>
      <c r="L560" s="57">
        <v>20.2</v>
      </c>
      <c r="M560" s="57">
        <v>19.350000000000001</v>
      </c>
      <c r="N560" s="57">
        <v>20.05</v>
      </c>
      <c r="O560" s="57">
        <v>3192</v>
      </c>
      <c r="P560" s="57">
        <v>15160</v>
      </c>
      <c r="Q560" s="57">
        <v>27.093499999999999</v>
      </c>
      <c r="R560" s="57">
        <v>36.4407</v>
      </c>
      <c r="S560" s="57">
        <v>31.1937</v>
      </c>
      <c r="T560" s="57">
        <v>34.691699999999997</v>
      </c>
      <c r="U560" s="77">
        <v>0.35092348284960423</v>
      </c>
      <c r="V560" s="24" t="s">
        <v>6157</v>
      </c>
      <c r="W560" s="216" t="s">
        <v>6039</v>
      </c>
      <c r="X560" s="216" t="s">
        <v>5971</v>
      </c>
      <c r="Y560" s="24" t="s">
        <v>5964</v>
      </c>
      <c r="Z560" s="24" t="s">
        <v>5962</v>
      </c>
      <c r="AA560" s="24" t="s">
        <v>6010</v>
      </c>
      <c r="AB560" s="24" t="s">
        <v>5990</v>
      </c>
      <c r="AC560" s="24" t="s">
        <v>5965</v>
      </c>
    </row>
    <row r="561" spans="1:29" s="169" customFormat="1">
      <c r="A561" s="24">
        <v>2915</v>
      </c>
      <c r="B561" s="24" t="s">
        <v>570</v>
      </c>
      <c r="C561" s="57">
        <v>93.3</v>
      </c>
      <c r="D561" s="57">
        <v>104.5</v>
      </c>
      <c r="E561" s="57">
        <v>91.8</v>
      </c>
      <c r="F561" s="57">
        <v>102.5</v>
      </c>
      <c r="G561" s="57">
        <v>103.5</v>
      </c>
      <c r="H561" s="57">
        <v>105.5</v>
      </c>
      <c r="I561" s="57">
        <v>93.9</v>
      </c>
      <c r="J561" s="57">
        <v>95</v>
      </c>
      <c r="K561" s="57">
        <v>96</v>
      </c>
      <c r="L561" s="57">
        <v>98.8</v>
      </c>
      <c r="M561" s="57">
        <v>95.8</v>
      </c>
      <c r="N561" s="57">
        <v>98.4</v>
      </c>
      <c r="O561" s="57">
        <v>4263</v>
      </c>
      <c r="P561" s="57">
        <v>20050</v>
      </c>
      <c r="Q561" s="57"/>
      <c r="R561" s="57"/>
      <c r="S561" s="57"/>
      <c r="T561" s="57"/>
      <c r="U561" s="77">
        <v>0.35436408977556111</v>
      </c>
      <c r="V561" s="24" t="s">
        <v>6038</v>
      </c>
      <c r="W561" s="216" t="s">
        <v>5993</v>
      </c>
      <c r="X561" s="216" t="s">
        <v>5993</v>
      </c>
      <c r="Y561" s="24" t="s">
        <v>5982</v>
      </c>
      <c r="Z561" s="24" t="s">
        <v>5964</v>
      </c>
      <c r="AA561" s="24" t="s">
        <v>6010</v>
      </c>
      <c r="AB561" s="24" t="s">
        <v>5965</v>
      </c>
      <c r="AC561" s="24" t="s">
        <v>5965</v>
      </c>
    </row>
    <row r="562" spans="1:29" s="169" customFormat="1">
      <c r="A562" s="24">
        <v>2916</v>
      </c>
      <c r="B562" s="24" t="s">
        <v>571</v>
      </c>
      <c r="C562" s="57">
        <v>19.399999999999999</v>
      </c>
      <c r="D562" s="57">
        <v>19.5</v>
      </c>
      <c r="E562" s="57">
        <v>19.3</v>
      </c>
      <c r="F562" s="57">
        <v>19.3</v>
      </c>
      <c r="G562" s="57">
        <v>19.55</v>
      </c>
      <c r="H562" s="57">
        <v>19.55</v>
      </c>
      <c r="I562" s="57">
        <v>18.8</v>
      </c>
      <c r="J562" s="57">
        <v>18.8</v>
      </c>
      <c r="K562" s="57">
        <v>18.95</v>
      </c>
      <c r="L562" s="57">
        <v>19.05</v>
      </c>
      <c r="M562" s="57">
        <v>18.899999999999999</v>
      </c>
      <c r="N562" s="57">
        <v>18.899999999999999</v>
      </c>
      <c r="O562" s="57">
        <v>24</v>
      </c>
      <c r="P562" s="57">
        <v>148</v>
      </c>
      <c r="Q562" s="57"/>
      <c r="R562" s="57"/>
      <c r="S562" s="57"/>
      <c r="T562" s="57"/>
      <c r="U562" s="77">
        <v>0.27027027027027029</v>
      </c>
      <c r="V562" s="24" t="s">
        <v>6647</v>
      </c>
      <c r="W562" s="216" t="s">
        <v>5993</v>
      </c>
      <c r="X562" s="216" t="s">
        <v>5993</v>
      </c>
      <c r="Y562" s="24" t="s">
        <v>6130</v>
      </c>
      <c r="Z562" s="24" t="s">
        <v>6058</v>
      </c>
      <c r="AA562" s="24" t="s">
        <v>6535</v>
      </c>
      <c r="AB562" s="24" t="s">
        <v>5996</v>
      </c>
      <c r="AC562" s="24" t="s">
        <v>5979</v>
      </c>
    </row>
    <row r="563" spans="1:29" s="169" customFormat="1">
      <c r="A563" s="24">
        <v>2923</v>
      </c>
      <c r="B563" s="24" t="s">
        <v>572</v>
      </c>
      <c r="C563" s="57">
        <v>27</v>
      </c>
      <c r="D563" s="57">
        <v>27.05</v>
      </c>
      <c r="E563" s="57">
        <v>25.1</v>
      </c>
      <c r="F563" s="57">
        <v>26</v>
      </c>
      <c r="G563" s="57">
        <v>24.8</v>
      </c>
      <c r="H563" s="57">
        <v>25.1</v>
      </c>
      <c r="I563" s="57">
        <v>23.1</v>
      </c>
      <c r="J563" s="57">
        <v>23.25</v>
      </c>
      <c r="K563" s="57">
        <v>23.25</v>
      </c>
      <c r="L563" s="57">
        <v>26.9</v>
      </c>
      <c r="M563" s="57">
        <v>23.25</v>
      </c>
      <c r="N563" s="57">
        <v>25.75</v>
      </c>
      <c r="O563" s="57">
        <v>111</v>
      </c>
      <c r="P563" s="57">
        <v>290</v>
      </c>
      <c r="Q563" s="57">
        <v>13.9617</v>
      </c>
      <c r="R563" s="57">
        <v>20.8035</v>
      </c>
      <c r="S563" s="57">
        <v>20.779699999999998</v>
      </c>
      <c r="T563" s="57">
        <v>20.7956</v>
      </c>
      <c r="U563" s="77">
        <v>0.63793103448275867</v>
      </c>
      <c r="V563" s="24" t="s">
        <v>6485</v>
      </c>
      <c r="W563" s="216" t="s">
        <v>6039</v>
      </c>
      <c r="X563" s="216" t="s">
        <v>6007</v>
      </c>
      <c r="Y563" s="24" t="s">
        <v>5964</v>
      </c>
      <c r="Z563" s="24" t="s">
        <v>5964</v>
      </c>
      <c r="AA563" s="24" t="s">
        <v>6013</v>
      </c>
      <c r="AB563" s="24" t="s">
        <v>5991</v>
      </c>
      <c r="AC563" s="24" t="s">
        <v>5979</v>
      </c>
    </row>
    <row r="564" spans="1:29" s="169" customFormat="1">
      <c r="A564" s="24">
        <v>2926</v>
      </c>
      <c r="B564" s="24" t="s">
        <v>574</v>
      </c>
      <c r="C564" s="57">
        <v>61.6</v>
      </c>
      <c r="D564" s="57">
        <v>62.8</v>
      </c>
      <c r="E564" s="57">
        <v>57</v>
      </c>
      <c r="F564" s="57">
        <v>60.5</v>
      </c>
      <c r="G564" s="57">
        <v>60</v>
      </c>
      <c r="H564" s="57">
        <v>61.8</v>
      </c>
      <c r="I564" s="57">
        <v>57.1</v>
      </c>
      <c r="J564" s="57">
        <v>59.2</v>
      </c>
      <c r="K564" s="57">
        <v>57.9</v>
      </c>
      <c r="L564" s="57">
        <v>59.9</v>
      </c>
      <c r="M564" s="57">
        <v>57.3</v>
      </c>
      <c r="N564" s="57">
        <v>58.9</v>
      </c>
      <c r="O564" s="57">
        <v>68</v>
      </c>
      <c r="P564" s="57">
        <v>236</v>
      </c>
      <c r="Q564" s="57">
        <v>47.914999999999999</v>
      </c>
      <c r="R564" s="57">
        <v>42.872700000000002</v>
      </c>
      <c r="S564" s="57">
        <v>42.862900000000003</v>
      </c>
      <c r="T564" s="57">
        <v>42.869399999999999</v>
      </c>
      <c r="U564" s="77">
        <v>0.48022598870056499</v>
      </c>
      <c r="V564" s="24" t="s">
        <v>6648</v>
      </c>
      <c r="W564" s="216" t="s">
        <v>5960</v>
      </c>
      <c r="X564" s="216" t="s">
        <v>5971</v>
      </c>
      <c r="Y564" s="24" t="s">
        <v>5975</v>
      </c>
      <c r="Z564" s="24" t="s">
        <v>5974</v>
      </c>
      <c r="AA564" s="24" t="s">
        <v>6016</v>
      </c>
      <c r="AB564" s="24" t="s">
        <v>5986</v>
      </c>
      <c r="AC564" s="24" t="s">
        <v>5990</v>
      </c>
    </row>
    <row r="565" spans="1:29" s="169" customFormat="1">
      <c r="A565" s="24">
        <v>2928</v>
      </c>
      <c r="B565" s="24" t="s">
        <v>575</v>
      </c>
      <c r="C565" s="57">
        <v>31.65</v>
      </c>
      <c r="D565" s="57">
        <v>31.7</v>
      </c>
      <c r="E565" s="57">
        <v>31.6</v>
      </c>
      <c r="F565" s="57">
        <v>31.65</v>
      </c>
      <c r="G565" s="57">
        <v>31.6</v>
      </c>
      <c r="H565" s="57">
        <v>31.65</v>
      </c>
      <c r="I565" s="57">
        <v>31.6</v>
      </c>
      <c r="J565" s="57">
        <v>31.6</v>
      </c>
      <c r="K565" s="57">
        <v>31.65</v>
      </c>
      <c r="L565" s="57">
        <v>31.65</v>
      </c>
      <c r="M565" s="57">
        <v>31.6</v>
      </c>
      <c r="N565" s="57">
        <v>31.65</v>
      </c>
      <c r="O565" s="57">
        <v>69</v>
      </c>
      <c r="P565" s="57">
        <v>342</v>
      </c>
      <c r="Q565" s="57">
        <v>93.540899999999993</v>
      </c>
      <c r="R565" s="57">
        <v>83.815799999999996</v>
      </c>
      <c r="S565" s="57">
        <v>95.462400000000002</v>
      </c>
      <c r="T565" s="57">
        <v>87.697999999999993</v>
      </c>
      <c r="U565" s="77">
        <v>0.33625730994152048</v>
      </c>
      <c r="V565" s="24" t="s">
        <v>6649</v>
      </c>
      <c r="W565" s="216" t="s">
        <v>6009</v>
      </c>
      <c r="X565" s="216" t="s">
        <v>6012</v>
      </c>
      <c r="Y565" s="24" t="s">
        <v>6121</v>
      </c>
      <c r="Z565" s="24" t="s">
        <v>6122</v>
      </c>
      <c r="AA565" s="24" t="s">
        <v>6650</v>
      </c>
      <c r="AB565" s="24" t="s">
        <v>5979</v>
      </c>
      <c r="AC565" s="24" t="s">
        <v>6159</v>
      </c>
    </row>
    <row r="566" spans="1:29" s="169" customFormat="1">
      <c r="A566" s="24">
        <v>2929</v>
      </c>
      <c r="B566" s="24" t="s">
        <v>576</v>
      </c>
      <c r="C566" s="57">
        <v>14.3</v>
      </c>
      <c r="D566" s="57">
        <v>15.95</v>
      </c>
      <c r="E566" s="57">
        <v>13.6</v>
      </c>
      <c r="F566" s="57">
        <v>14.5</v>
      </c>
      <c r="G566" s="57">
        <v>14.5</v>
      </c>
      <c r="H566" s="57">
        <v>14.9</v>
      </c>
      <c r="I566" s="57">
        <v>13.55</v>
      </c>
      <c r="J566" s="57">
        <v>13.8</v>
      </c>
      <c r="K566" s="57">
        <v>13.9</v>
      </c>
      <c r="L566" s="57">
        <v>14.3</v>
      </c>
      <c r="M566" s="57">
        <v>13.9</v>
      </c>
      <c r="N566" s="57">
        <v>13.9</v>
      </c>
      <c r="O566" s="57">
        <v>374</v>
      </c>
      <c r="P566" s="57">
        <v>1634</v>
      </c>
      <c r="Q566" s="57"/>
      <c r="R566" s="57"/>
      <c r="S566" s="57"/>
      <c r="T566" s="57"/>
      <c r="U566" s="77">
        <v>0.38147694818441452</v>
      </c>
      <c r="V566" s="24" t="s">
        <v>6123</v>
      </c>
      <c r="W566" s="216" t="s">
        <v>5993</v>
      </c>
      <c r="X566" s="216" t="s">
        <v>5993</v>
      </c>
      <c r="Y566" s="24" t="s">
        <v>5969</v>
      </c>
      <c r="Z566" s="24" t="s">
        <v>5964</v>
      </c>
      <c r="AA566" s="24" t="s">
        <v>6591</v>
      </c>
      <c r="AB566" s="24" t="s">
        <v>6159</v>
      </c>
      <c r="AC566" s="24" t="s">
        <v>5979</v>
      </c>
    </row>
    <row r="567" spans="1:29" s="169" customFormat="1">
      <c r="A567" s="24">
        <v>2937</v>
      </c>
      <c r="B567" s="24" t="s">
        <v>2557</v>
      </c>
      <c r="C567" s="57">
        <v>37.049999999999997</v>
      </c>
      <c r="D567" s="57">
        <v>37.1</v>
      </c>
      <c r="E567" s="57">
        <v>35.6</v>
      </c>
      <c r="F567" s="57">
        <v>35.799999999999997</v>
      </c>
      <c r="G567" s="57">
        <v>35.799999999999997</v>
      </c>
      <c r="H567" s="57">
        <v>37</v>
      </c>
      <c r="I567" s="57">
        <v>35.1</v>
      </c>
      <c r="J567" s="57">
        <v>36.5</v>
      </c>
      <c r="K567" s="57">
        <v>36.700000000000003</v>
      </c>
      <c r="L567" s="57">
        <v>37</v>
      </c>
      <c r="M567" s="57">
        <v>36.450000000000003</v>
      </c>
      <c r="N567" s="57">
        <v>37</v>
      </c>
      <c r="O567" s="57">
        <v>26</v>
      </c>
      <c r="P567" s="57">
        <v>78</v>
      </c>
      <c r="Q567" s="57"/>
      <c r="R567" s="57"/>
      <c r="S567" s="57"/>
      <c r="T567" s="57"/>
      <c r="U567" s="77">
        <v>0.55555555555555558</v>
      </c>
      <c r="V567" s="24" t="s">
        <v>6635</v>
      </c>
      <c r="W567" s="216" t="s">
        <v>5993</v>
      </c>
      <c r="X567" s="216" t="s">
        <v>5993</v>
      </c>
      <c r="Y567" s="24" t="s">
        <v>5962</v>
      </c>
      <c r="Z567" s="24" t="s">
        <v>6016</v>
      </c>
      <c r="AA567" s="24" t="s">
        <v>6126</v>
      </c>
      <c r="AB567" s="24" t="s">
        <v>5979</v>
      </c>
      <c r="AC567" s="24" t="s">
        <v>5970</v>
      </c>
    </row>
    <row r="568" spans="1:29" s="169" customFormat="1">
      <c r="A568" s="24">
        <v>2939</v>
      </c>
      <c r="B568" s="24" t="s">
        <v>2562</v>
      </c>
      <c r="C568" s="57">
        <v>32.700000000000003</v>
      </c>
      <c r="D568" s="57">
        <v>35.15</v>
      </c>
      <c r="E568" s="57">
        <v>31.7</v>
      </c>
      <c r="F568" s="57">
        <v>32.75</v>
      </c>
      <c r="G568" s="57">
        <v>34</v>
      </c>
      <c r="H568" s="57">
        <v>35.6</v>
      </c>
      <c r="I568" s="57">
        <v>33.1</v>
      </c>
      <c r="J568" s="57">
        <v>35.200000000000003</v>
      </c>
      <c r="K568" s="57">
        <v>36</v>
      </c>
      <c r="L568" s="57">
        <v>42.55</v>
      </c>
      <c r="M568" s="57">
        <v>36</v>
      </c>
      <c r="N568" s="57">
        <v>42.55</v>
      </c>
      <c r="O568" s="57">
        <v>590</v>
      </c>
      <c r="P568" s="57">
        <v>661</v>
      </c>
      <c r="Q568" s="57">
        <v>52.369</v>
      </c>
      <c r="R568" s="57">
        <v>58.861400000000003</v>
      </c>
      <c r="S568" s="57">
        <v>68.245999999999995</v>
      </c>
      <c r="T568" s="57">
        <v>61.989600000000003</v>
      </c>
      <c r="U568" s="77">
        <v>1.4876449823499747</v>
      </c>
      <c r="V568" s="24" t="s">
        <v>6651</v>
      </c>
      <c r="W568" s="216" t="s">
        <v>5981</v>
      </c>
      <c r="X568" s="216" t="s">
        <v>5961</v>
      </c>
      <c r="Y568" s="24" t="s">
        <v>5969</v>
      </c>
      <c r="Z568" s="24" t="s">
        <v>6010</v>
      </c>
      <c r="AA568" s="24" t="s">
        <v>6201</v>
      </c>
      <c r="AB568" s="24" t="s">
        <v>5979</v>
      </c>
      <c r="AC568" s="24" t="s">
        <v>5979</v>
      </c>
    </row>
    <row r="569" spans="1:29" s="169" customFormat="1">
      <c r="A569" s="24">
        <v>2945</v>
      </c>
      <c r="B569" s="24" t="s">
        <v>5818</v>
      </c>
      <c r="C569" s="57">
        <v>98.8</v>
      </c>
      <c r="D569" s="57">
        <v>98.8</v>
      </c>
      <c r="E569" s="57">
        <v>93.5</v>
      </c>
      <c r="F569" s="57">
        <v>93.6</v>
      </c>
      <c r="G569" s="57">
        <v>95.4</v>
      </c>
      <c r="H569" s="57">
        <v>95.4</v>
      </c>
      <c r="I569" s="57">
        <v>89.4</v>
      </c>
      <c r="J569" s="57">
        <v>92.8</v>
      </c>
      <c r="K569" s="57">
        <v>92.8</v>
      </c>
      <c r="L569" s="57">
        <v>92.8</v>
      </c>
      <c r="M569" s="57">
        <v>88.3</v>
      </c>
      <c r="N569" s="57">
        <v>88.3</v>
      </c>
      <c r="O569" s="57">
        <v>3</v>
      </c>
      <c r="P569" s="57">
        <v>26</v>
      </c>
      <c r="Q569" s="57"/>
      <c r="R569" s="57"/>
      <c r="S569" s="57"/>
      <c r="T569" s="57"/>
      <c r="U569" s="77">
        <v>0.19230769230769232</v>
      </c>
      <c r="V569" s="24" t="s">
        <v>6235</v>
      </c>
      <c r="W569" s="216" t="s">
        <v>5993</v>
      </c>
      <c r="X569" s="216" t="s">
        <v>5993</v>
      </c>
      <c r="Y569" s="24" t="s">
        <v>6024</v>
      </c>
      <c r="Z569" s="24" t="s">
        <v>6209</v>
      </c>
      <c r="AA569" s="24" t="s">
        <v>6058</v>
      </c>
      <c r="AB569" s="24" t="s">
        <v>5979</v>
      </c>
      <c r="AC569" s="24" t="s">
        <v>5979</v>
      </c>
    </row>
    <row r="570" spans="1:29" s="169" customFormat="1">
      <c r="A570" s="24">
        <v>2947</v>
      </c>
      <c r="B570" s="24" t="s">
        <v>5839</v>
      </c>
      <c r="C570" s="57">
        <v>106</v>
      </c>
      <c r="D570" s="57">
        <v>111</v>
      </c>
      <c r="E570" s="57">
        <v>106</v>
      </c>
      <c r="F570" s="57">
        <v>110.5</v>
      </c>
      <c r="G570" s="57">
        <v>106</v>
      </c>
      <c r="H570" s="57">
        <v>110.5</v>
      </c>
      <c r="I570" s="57">
        <v>102.5</v>
      </c>
      <c r="J570" s="57">
        <v>104.5</v>
      </c>
      <c r="K570" s="57">
        <v>105.5</v>
      </c>
      <c r="L570" s="57">
        <v>108</v>
      </c>
      <c r="M570" s="57">
        <v>102.5</v>
      </c>
      <c r="N570" s="57">
        <v>106</v>
      </c>
      <c r="O570" s="57">
        <v>40</v>
      </c>
      <c r="P570" s="57">
        <v>99</v>
      </c>
      <c r="Q570" s="57"/>
      <c r="R570" s="57"/>
      <c r="S570" s="57"/>
      <c r="T570" s="57"/>
      <c r="U570" s="77">
        <v>0.67340067340067344</v>
      </c>
      <c r="V570" s="24" t="s">
        <v>6153</v>
      </c>
      <c r="W570" s="216" t="s">
        <v>5993</v>
      </c>
      <c r="X570" s="216" t="s">
        <v>5993</v>
      </c>
      <c r="Y570" s="24" t="s">
        <v>6013</v>
      </c>
      <c r="Z570" s="24" t="s">
        <v>6000</v>
      </c>
      <c r="AA570" s="24" t="s">
        <v>5972</v>
      </c>
      <c r="AB570" s="24" t="s">
        <v>5986</v>
      </c>
      <c r="AC570" s="24" t="s">
        <v>5970</v>
      </c>
    </row>
    <row r="571" spans="1:29" s="169" customFormat="1">
      <c r="A571" s="24">
        <v>3002</v>
      </c>
      <c r="B571" s="24" t="s">
        <v>578</v>
      </c>
      <c r="C571" s="57">
        <v>12.8</v>
      </c>
      <c r="D571" s="57">
        <v>12.8</v>
      </c>
      <c r="E571" s="57">
        <v>11.8</v>
      </c>
      <c r="F571" s="57">
        <v>12</v>
      </c>
      <c r="G571" s="57">
        <v>12.1</v>
      </c>
      <c r="H571" s="57">
        <v>12.3</v>
      </c>
      <c r="I571" s="57">
        <v>11.6</v>
      </c>
      <c r="J571" s="57">
        <v>11.9</v>
      </c>
      <c r="K571" s="57">
        <v>11.9</v>
      </c>
      <c r="L571" s="57">
        <v>12</v>
      </c>
      <c r="M571" s="57">
        <v>11.7</v>
      </c>
      <c r="N571" s="57">
        <v>11.9</v>
      </c>
      <c r="O571" s="57">
        <v>152</v>
      </c>
      <c r="P571" s="57">
        <v>431</v>
      </c>
      <c r="Q571" s="57">
        <v>33.7273</v>
      </c>
      <c r="R571" s="57">
        <v>45.865400000000001</v>
      </c>
      <c r="S571" s="57">
        <v>26.566500000000001</v>
      </c>
      <c r="T571" s="57">
        <v>39.432400000000001</v>
      </c>
      <c r="U571" s="77">
        <v>0.58778035576179422</v>
      </c>
      <c r="V571" s="24" t="s">
        <v>6652</v>
      </c>
      <c r="W571" s="216" t="s">
        <v>5967</v>
      </c>
      <c r="X571" s="216" t="s">
        <v>5971</v>
      </c>
      <c r="Y571" s="24" t="s">
        <v>6024</v>
      </c>
      <c r="Z571" s="24" t="s">
        <v>5984</v>
      </c>
      <c r="AA571" s="24" t="s">
        <v>6293</v>
      </c>
      <c r="AB571" s="24" t="s">
        <v>5991</v>
      </c>
      <c r="AC571" s="24" t="s">
        <v>5996</v>
      </c>
    </row>
    <row r="572" spans="1:29" s="169" customFormat="1">
      <c r="A572" s="24">
        <v>3003</v>
      </c>
      <c r="B572" s="24" t="s">
        <v>579</v>
      </c>
      <c r="C572" s="57">
        <v>93.4</v>
      </c>
      <c r="D572" s="57">
        <v>97.8</v>
      </c>
      <c r="E572" s="57">
        <v>87.5</v>
      </c>
      <c r="F572" s="57">
        <v>88.6</v>
      </c>
      <c r="G572" s="57">
        <v>88.3</v>
      </c>
      <c r="H572" s="57">
        <v>92.9</v>
      </c>
      <c r="I572" s="57">
        <v>83</v>
      </c>
      <c r="J572" s="57">
        <v>92.5</v>
      </c>
      <c r="K572" s="57">
        <v>94.6</v>
      </c>
      <c r="L572" s="57">
        <v>104.5</v>
      </c>
      <c r="M572" s="57">
        <v>92.1</v>
      </c>
      <c r="N572" s="57">
        <v>102.5</v>
      </c>
      <c r="O572" s="57">
        <v>40404</v>
      </c>
      <c r="P572" s="57">
        <v>34973</v>
      </c>
      <c r="Q572" s="57">
        <v>58.611400000000003</v>
      </c>
      <c r="R572" s="57">
        <v>65.387</v>
      </c>
      <c r="S572" s="57">
        <v>69.629800000000003</v>
      </c>
      <c r="T572" s="57">
        <v>66.801299999999998</v>
      </c>
      <c r="U572" s="77">
        <v>1.9254853744317044</v>
      </c>
      <c r="V572" s="24" t="s">
        <v>6653</v>
      </c>
      <c r="W572" s="216" t="s">
        <v>5981</v>
      </c>
      <c r="X572" s="216" t="s">
        <v>5961</v>
      </c>
      <c r="Y572" s="24" t="s">
        <v>5964</v>
      </c>
      <c r="Z572" s="24" t="s">
        <v>5982</v>
      </c>
      <c r="AA572" s="24" t="s">
        <v>5982</v>
      </c>
      <c r="AB572" s="24" t="s">
        <v>5990</v>
      </c>
      <c r="AC572" s="24" t="s">
        <v>5990</v>
      </c>
    </row>
    <row r="573" spans="1:29" s="169" customFormat="1">
      <c r="A573" s="24">
        <v>3004</v>
      </c>
      <c r="B573" s="24" t="s">
        <v>580</v>
      </c>
      <c r="C573" s="57">
        <v>58.3</v>
      </c>
      <c r="D573" s="57">
        <v>58.5</v>
      </c>
      <c r="E573" s="57">
        <v>56.5</v>
      </c>
      <c r="F573" s="57">
        <v>57</v>
      </c>
      <c r="G573" s="57">
        <v>56.3</v>
      </c>
      <c r="H573" s="57">
        <v>56.4</v>
      </c>
      <c r="I573" s="57">
        <v>51.8</v>
      </c>
      <c r="J573" s="57">
        <v>52.3</v>
      </c>
      <c r="K573" s="57">
        <v>52.5</v>
      </c>
      <c r="L573" s="57">
        <v>54.6</v>
      </c>
      <c r="M573" s="57">
        <v>52.5</v>
      </c>
      <c r="N573" s="57">
        <v>54.5</v>
      </c>
      <c r="O573" s="57">
        <v>80</v>
      </c>
      <c r="P573" s="57">
        <v>558</v>
      </c>
      <c r="Q573" s="57">
        <v>18.276299999999999</v>
      </c>
      <c r="R573" s="57">
        <v>33.011499999999998</v>
      </c>
      <c r="S573" s="57">
        <v>20.292300000000001</v>
      </c>
      <c r="T573" s="57">
        <v>28.771799999999999</v>
      </c>
      <c r="U573" s="77">
        <v>0.23894862604540024</v>
      </c>
      <c r="V573" s="24" t="s">
        <v>6038</v>
      </c>
      <c r="W573" s="216" t="s">
        <v>6039</v>
      </c>
      <c r="X573" s="216" t="s">
        <v>6007</v>
      </c>
      <c r="Y573" s="24" t="s">
        <v>5984</v>
      </c>
      <c r="Z573" s="24" t="s">
        <v>5964</v>
      </c>
      <c r="AA573" s="24" t="s">
        <v>6013</v>
      </c>
      <c r="AB573" s="24" t="s">
        <v>5979</v>
      </c>
      <c r="AC573" s="24" t="s">
        <v>5979</v>
      </c>
    </row>
    <row r="574" spans="1:29" s="169" customFormat="1">
      <c r="A574" s="24">
        <v>3005</v>
      </c>
      <c r="B574" s="24" t="s">
        <v>581</v>
      </c>
      <c r="C574" s="57">
        <v>54.5</v>
      </c>
      <c r="D574" s="57">
        <v>55.1</v>
      </c>
      <c r="E574" s="57">
        <v>53</v>
      </c>
      <c r="F574" s="57">
        <v>54</v>
      </c>
      <c r="G574" s="57">
        <v>53.8</v>
      </c>
      <c r="H574" s="57">
        <v>54.2</v>
      </c>
      <c r="I574" s="57">
        <v>50.7</v>
      </c>
      <c r="J574" s="57">
        <v>51</v>
      </c>
      <c r="K574" s="57">
        <v>51.2</v>
      </c>
      <c r="L574" s="57">
        <v>51.8</v>
      </c>
      <c r="M574" s="57">
        <v>51</v>
      </c>
      <c r="N574" s="57">
        <v>51.1</v>
      </c>
      <c r="O574" s="57">
        <v>1154</v>
      </c>
      <c r="P574" s="57">
        <v>7558</v>
      </c>
      <c r="Q574" s="57">
        <v>40.583199999999998</v>
      </c>
      <c r="R574" s="57">
        <v>57.984400000000001</v>
      </c>
      <c r="S574" s="57">
        <v>28.661899999999999</v>
      </c>
      <c r="T574" s="57">
        <v>48.2102</v>
      </c>
      <c r="U574" s="77">
        <v>0.25447649289935609</v>
      </c>
      <c r="V574" s="24" t="s">
        <v>6654</v>
      </c>
      <c r="W574" s="216" t="s">
        <v>5967</v>
      </c>
      <c r="X574" s="216" t="s">
        <v>5971</v>
      </c>
      <c r="Y574" s="24" t="s">
        <v>5984</v>
      </c>
      <c r="Z574" s="24" t="s">
        <v>5964</v>
      </c>
      <c r="AA574" s="24" t="s">
        <v>6347</v>
      </c>
      <c r="AB574" s="24" t="s">
        <v>5996</v>
      </c>
      <c r="AC574" s="24" t="s">
        <v>5965</v>
      </c>
    </row>
    <row r="575" spans="1:29" s="169" customFormat="1">
      <c r="A575" s="24">
        <v>3006</v>
      </c>
      <c r="B575" s="24" t="s">
        <v>582</v>
      </c>
      <c r="C575" s="57">
        <v>180</v>
      </c>
      <c r="D575" s="57">
        <v>182.5</v>
      </c>
      <c r="E575" s="57">
        <v>140.5</v>
      </c>
      <c r="F575" s="57">
        <v>140.5</v>
      </c>
      <c r="G575" s="57">
        <v>137</v>
      </c>
      <c r="H575" s="57">
        <v>145</v>
      </c>
      <c r="I575" s="57">
        <v>127</v>
      </c>
      <c r="J575" s="57">
        <v>133</v>
      </c>
      <c r="K575" s="57">
        <v>138</v>
      </c>
      <c r="L575" s="57">
        <v>143.5</v>
      </c>
      <c r="M575" s="57">
        <v>135</v>
      </c>
      <c r="N575" s="57">
        <v>135.5</v>
      </c>
      <c r="O575" s="57">
        <v>52664</v>
      </c>
      <c r="P575" s="57">
        <v>248911</v>
      </c>
      <c r="Q575" s="57">
        <v>41.1038</v>
      </c>
      <c r="R575" s="57">
        <v>56.680599999999998</v>
      </c>
      <c r="S575" s="57">
        <v>30.697099999999999</v>
      </c>
      <c r="T575" s="57">
        <v>48.019500000000001</v>
      </c>
      <c r="U575" s="77">
        <v>0.35262938694285639</v>
      </c>
      <c r="V575" s="24" t="s">
        <v>6149</v>
      </c>
      <c r="W575" s="216" t="s">
        <v>5967</v>
      </c>
      <c r="X575" s="216" t="s">
        <v>5971</v>
      </c>
      <c r="Y575" s="24" t="s">
        <v>6004</v>
      </c>
      <c r="Z575" s="24" t="s">
        <v>5974</v>
      </c>
      <c r="AA575" s="24" t="s">
        <v>6000</v>
      </c>
      <c r="AB575" s="24" t="s">
        <v>5976</v>
      </c>
      <c r="AC575" s="24" t="s">
        <v>5965</v>
      </c>
    </row>
    <row r="576" spans="1:29" s="169" customFormat="1">
      <c r="A576" s="24">
        <v>3008</v>
      </c>
      <c r="B576" s="24" t="s">
        <v>583</v>
      </c>
      <c r="C576" s="57">
        <v>2840</v>
      </c>
      <c r="D576" s="57">
        <v>2865</v>
      </c>
      <c r="E576" s="57">
        <v>2650</v>
      </c>
      <c r="F576" s="57">
        <v>2695</v>
      </c>
      <c r="G576" s="57">
        <v>2720</v>
      </c>
      <c r="H576" s="57">
        <v>2815</v>
      </c>
      <c r="I576" s="57">
        <v>2665</v>
      </c>
      <c r="J576" s="57">
        <v>2745</v>
      </c>
      <c r="K576" s="57">
        <v>2775</v>
      </c>
      <c r="L576" s="57">
        <v>2810</v>
      </c>
      <c r="M576" s="57">
        <v>2730</v>
      </c>
      <c r="N576" s="57">
        <v>2745</v>
      </c>
      <c r="O576" s="57">
        <v>540</v>
      </c>
      <c r="P576" s="57">
        <v>1766</v>
      </c>
      <c r="Q576" s="57">
        <v>19.6694</v>
      </c>
      <c r="R576" s="57">
        <v>32.370699999999999</v>
      </c>
      <c r="S576" s="57">
        <v>18.572700000000001</v>
      </c>
      <c r="T576" s="57">
        <v>27.7714</v>
      </c>
      <c r="U576" s="77">
        <v>0.50962627406568517</v>
      </c>
      <c r="V576" s="24" t="s">
        <v>6074</v>
      </c>
      <c r="W576" s="216" t="s">
        <v>5967</v>
      </c>
      <c r="X576" s="216" t="s">
        <v>6007</v>
      </c>
      <c r="Y576" s="24" t="s">
        <v>5964</v>
      </c>
      <c r="Z576" s="24" t="s">
        <v>6022</v>
      </c>
      <c r="AA576" s="24" t="s">
        <v>5984</v>
      </c>
      <c r="AB576" s="24" t="s">
        <v>5986</v>
      </c>
      <c r="AC576" s="24" t="s">
        <v>5990</v>
      </c>
    </row>
    <row r="577" spans="1:29" s="169" customFormat="1">
      <c r="A577" s="24">
        <v>3010</v>
      </c>
      <c r="B577" s="24" t="s">
        <v>584</v>
      </c>
      <c r="C577" s="57">
        <v>92.5</v>
      </c>
      <c r="D577" s="57">
        <v>93.6</v>
      </c>
      <c r="E577" s="57">
        <v>87.7</v>
      </c>
      <c r="F577" s="57">
        <v>87.8</v>
      </c>
      <c r="G577" s="57">
        <v>87.3</v>
      </c>
      <c r="H577" s="57">
        <v>88</v>
      </c>
      <c r="I577" s="57">
        <v>82.3</v>
      </c>
      <c r="J577" s="57">
        <v>83</v>
      </c>
      <c r="K577" s="57">
        <v>84.3</v>
      </c>
      <c r="L577" s="57">
        <v>86.2</v>
      </c>
      <c r="M577" s="57">
        <v>84</v>
      </c>
      <c r="N577" s="57">
        <v>86</v>
      </c>
      <c r="O577" s="57">
        <v>1169</v>
      </c>
      <c r="P577" s="57">
        <v>5673</v>
      </c>
      <c r="Q577" s="57">
        <v>60.527299999999997</v>
      </c>
      <c r="R577" s="57">
        <v>73.002799999999993</v>
      </c>
      <c r="S577" s="57">
        <v>53.579000000000001</v>
      </c>
      <c r="T577" s="57">
        <v>66.528199999999998</v>
      </c>
      <c r="U577" s="77">
        <v>0.34343968505787648</v>
      </c>
      <c r="V577" s="24" t="s">
        <v>6038</v>
      </c>
      <c r="W577" s="216" t="s">
        <v>5967</v>
      </c>
      <c r="X577" s="216" t="s">
        <v>5961</v>
      </c>
      <c r="Y577" s="24" t="s">
        <v>5964</v>
      </c>
      <c r="Z577" s="24" t="s">
        <v>5964</v>
      </c>
      <c r="AA577" s="24" t="s">
        <v>6016</v>
      </c>
      <c r="AB577" s="24" t="s">
        <v>5965</v>
      </c>
      <c r="AC577" s="24" t="s">
        <v>5965</v>
      </c>
    </row>
    <row r="578" spans="1:29" s="169" customFormat="1">
      <c r="A578" s="24">
        <v>3011</v>
      </c>
      <c r="B578" s="24" t="s">
        <v>585</v>
      </c>
      <c r="C578" s="57">
        <v>9.5</v>
      </c>
      <c r="D578" s="57">
        <v>9.5</v>
      </c>
      <c r="E578" s="57">
        <v>8.9</v>
      </c>
      <c r="F578" s="57">
        <v>8.9499999999999993</v>
      </c>
      <c r="G578" s="57">
        <v>8.9499999999999993</v>
      </c>
      <c r="H578" s="57">
        <v>8.9499999999999993</v>
      </c>
      <c r="I578" s="57">
        <v>8.1999999999999993</v>
      </c>
      <c r="J578" s="57">
        <v>8.39</v>
      </c>
      <c r="K578" s="57">
        <v>8.4</v>
      </c>
      <c r="L578" s="57">
        <v>8.8800000000000008</v>
      </c>
      <c r="M578" s="57">
        <v>8.4</v>
      </c>
      <c r="N578" s="57">
        <v>8.6</v>
      </c>
      <c r="O578" s="57">
        <v>437</v>
      </c>
      <c r="P578" s="57">
        <v>1757</v>
      </c>
      <c r="Q578" s="57">
        <v>57.600700000000003</v>
      </c>
      <c r="R578" s="57">
        <v>59.851599999999998</v>
      </c>
      <c r="S578" s="57">
        <v>52.264800000000001</v>
      </c>
      <c r="T578" s="57">
        <v>57.322699999999998</v>
      </c>
      <c r="U578" s="77">
        <v>0.41453234680326312</v>
      </c>
      <c r="V578" s="24" t="s">
        <v>6038</v>
      </c>
      <c r="W578" s="216" t="s">
        <v>5967</v>
      </c>
      <c r="X578" s="216" t="s">
        <v>5961</v>
      </c>
      <c r="Y578" s="24" t="s">
        <v>6024</v>
      </c>
      <c r="Z578" s="24" t="s">
        <v>6024</v>
      </c>
      <c r="AA578" s="24" t="s">
        <v>6031</v>
      </c>
      <c r="AB578" s="24" t="s">
        <v>5976</v>
      </c>
      <c r="AC578" s="24" t="s">
        <v>5979</v>
      </c>
    </row>
    <row r="579" spans="1:29" s="169" customFormat="1">
      <c r="A579" s="24">
        <v>3013</v>
      </c>
      <c r="B579" s="24" t="s">
        <v>586</v>
      </c>
      <c r="C579" s="57">
        <v>13.6</v>
      </c>
      <c r="D579" s="57">
        <v>13.65</v>
      </c>
      <c r="E579" s="57">
        <v>12.75</v>
      </c>
      <c r="F579" s="57">
        <v>13</v>
      </c>
      <c r="G579" s="57">
        <v>12.7</v>
      </c>
      <c r="H579" s="57">
        <v>12.9</v>
      </c>
      <c r="I579" s="57">
        <v>12.05</v>
      </c>
      <c r="J579" s="57">
        <v>12.3</v>
      </c>
      <c r="K579" s="57">
        <v>12.4</v>
      </c>
      <c r="L579" s="57">
        <v>12.6</v>
      </c>
      <c r="M579" s="57">
        <v>12.35</v>
      </c>
      <c r="N579" s="57">
        <v>12.55</v>
      </c>
      <c r="O579" s="57">
        <v>164</v>
      </c>
      <c r="P579" s="57">
        <v>1163</v>
      </c>
      <c r="Q579" s="57">
        <v>27.9727</v>
      </c>
      <c r="R579" s="57">
        <v>39.572800000000001</v>
      </c>
      <c r="S579" s="57">
        <v>24.496400000000001</v>
      </c>
      <c r="T579" s="57">
        <v>34.5473</v>
      </c>
      <c r="U579" s="77">
        <v>0.23502436228145601</v>
      </c>
      <c r="V579" s="24" t="s">
        <v>6038</v>
      </c>
      <c r="W579" s="216" t="s">
        <v>5967</v>
      </c>
      <c r="X579" s="216" t="s">
        <v>6007</v>
      </c>
      <c r="Y579" s="24" t="s">
        <v>5964</v>
      </c>
      <c r="Z579" s="24" t="s">
        <v>5962</v>
      </c>
      <c r="AA579" s="24" t="s">
        <v>6016</v>
      </c>
      <c r="AB579" s="24" t="s">
        <v>5990</v>
      </c>
      <c r="AC579" s="24" t="s">
        <v>5990</v>
      </c>
    </row>
    <row r="580" spans="1:29" s="169" customFormat="1">
      <c r="A580" s="24">
        <v>3014</v>
      </c>
      <c r="B580" s="24" t="s">
        <v>587</v>
      </c>
      <c r="C580" s="57">
        <v>137</v>
      </c>
      <c r="D580" s="57">
        <v>138</v>
      </c>
      <c r="E580" s="57">
        <v>122</v>
      </c>
      <c r="F580" s="57">
        <v>122</v>
      </c>
      <c r="G580" s="57">
        <v>120</v>
      </c>
      <c r="H580" s="57">
        <v>124.5</v>
      </c>
      <c r="I580" s="57">
        <v>111</v>
      </c>
      <c r="J580" s="57">
        <v>116</v>
      </c>
      <c r="K580" s="57">
        <v>119.5</v>
      </c>
      <c r="L580" s="57">
        <v>123.5</v>
      </c>
      <c r="M580" s="57">
        <v>118.5</v>
      </c>
      <c r="N580" s="57">
        <v>120</v>
      </c>
      <c r="O580" s="57">
        <v>5916</v>
      </c>
      <c r="P580" s="57">
        <v>21069</v>
      </c>
      <c r="Q580" s="57">
        <v>39.129899999999999</v>
      </c>
      <c r="R580" s="57">
        <v>55.689</v>
      </c>
      <c r="S580" s="57">
        <v>35.317399999999999</v>
      </c>
      <c r="T580" s="57">
        <v>48.898499999999999</v>
      </c>
      <c r="U580" s="77">
        <v>0.46798614077554701</v>
      </c>
      <c r="V580" s="24" t="s">
        <v>6085</v>
      </c>
      <c r="W580" s="216" t="s">
        <v>5967</v>
      </c>
      <c r="X580" s="216" t="s">
        <v>5971</v>
      </c>
      <c r="Y580" s="24" t="s">
        <v>6004</v>
      </c>
      <c r="Z580" s="24" t="s">
        <v>5974</v>
      </c>
      <c r="AA580" s="24" t="s">
        <v>5969</v>
      </c>
      <c r="AB580" s="24" t="s">
        <v>5996</v>
      </c>
      <c r="AC580" s="24" t="s">
        <v>5990</v>
      </c>
    </row>
    <row r="581" spans="1:29" s="169" customFormat="1">
      <c r="A581" s="24">
        <v>3015</v>
      </c>
      <c r="B581" s="24" t="s">
        <v>588</v>
      </c>
      <c r="C581" s="57">
        <v>41.4</v>
      </c>
      <c r="D581" s="57">
        <v>41.55</v>
      </c>
      <c r="E581" s="57">
        <v>39.85</v>
      </c>
      <c r="F581" s="57">
        <v>39.85</v>
      </c>
      <c r="G581" s="57">
        <v>39.75</v>
      </c>
      <c r="H581" s="57">
        <v>39.75</v>
      </c>
      <c r="I581" s="57">
        <v>37.35</v>
      </c>
      <c r="J581" s="57">
        <v>37.9</v>
      </c>
      <c r="K581" s="57">
        <v>37.950000000000003</v>
      </c>
      <c r="L581" s="57">
        <v>39.450000000000003</v>
      </c>
      <c r="M581" s="57">
        <v>37.950000000000003</v>
      </c>
      <c r="N581" s="57">
        <v>39.25</v>
      </c>
      <c r="O581" s="57">
        <v>378</v>
      </c>
      <c r="P581" s="57">
        <v>1779</v>
      </c>
      <c r="Q581" s="57">
        <v>11.8599</v>
      </c>
      <c r="R581" s="57">
        <v>21.443999999999999</v>
      </c>
      <c r="S581" s="57">
        <v>13.2738</v>
      </c>
      <c r="T581" s="57">
        <v>18.720600000000001</v>
      </c>
      <c r="U581" s="77">
        <v>0.35413153456998309</v>
      </c>
      <c r="V581" s="24" t="s">
        <v>6038</v>
      </c>
      <c r="W581" s="216" t="s">
        <v>6039</v>
      </c>
      <c r="X581" s="216" t="s">
        <v>6047</v>
      </c>
      <c r="Y581" s="24" t="s">
        <v>6004</v>
      </c>
      <c r="Z581" s="24" t="s">
        <v>6024</v>
      </c>
      <c r="AA581" s="24" t="s">
        <v>6031</v>
      </c>
      <c r="AB581" s="24" t="s">
        <v>5965</v>
      </c>
      <c r="AC581" s="24" t="s">
        <v>5979</v>
      </c>
    </row>
    <row r="582" spans="1:29" s="169" customFormat="1">
      <c r="A582" s="24">
        <v>3016</v>
      </c>
      <c r="B582" s="24" t="s">
        <v>589</v>
      </c>
      <c r="C582" s="57">
        <v>87</v>
      </c>
      <c r="D582" s="57">
        <v>89.1</v>
      </c>
      <c r="E582" s="57">
        <v>80.599999999999994</v>
      </c>
      <c r="F582" s="57">
        <v>81</v>
      </c>
      <c r="G582" s="57">
        <v>79.3</v>
      </c>
      <c r="H582" s="57">
        <v>82.6</v>
      </c>
      <c r="I582" s="57">
        <v>75</v>
      </c>
      <c r="J582" s="57">
        <v>80.599999999999994</v>
      </c>
      <c r="K582" s="57">
        <v>81.900000000000006</v>
      </c>
      <c r="L582" s="57">
        <v>85.8</v>
      </c>
      <c r="M582" s="57">
        <v>81.3</v>
      </c>
      <c r="N582" s="57">
        <v>83.7</v>
      </c>
      <c r="O582" s="57">
        <v>18103</v>
      </c>
      <c r="P582" s="57">
        <v>28130</v>
      </c>
      <c r="Q582" s="57">
        <v>46.283299999999997</v>
      </c>
      <c r="R582" s="57">
        <v>57.304200000000002</v>
      </c>
      <c r="S582" s="57">
        <v>43.256599999999999</v>
      </c>
      <c r="T582" s="57">
        <v>52.621600000000001</v>
      </c>
      <c r="U582" s="77">
        <v>1.072579689536675</v>
      </c>
      <c r="V582" s="24" t="s">
        <v>6456</v>
      </c>
      <c r="W582" s="216" t="s">
        <v>5967</v>
      </c>
      <c r="X582" s="216" t="s">
        <v>5961</v>
      </c>
      <c r="Y582" s="24" t="s">
        <v>5964</v>
      </c>
      <c r="Z582" s="24" t="s">
        <v>6075</v>
      </c>
      <c r="AA582" s="24" t="s">
        <v>6016</v>
      </c>
      <c r="AB582" s="24" t="s">
        <v>5970</v>
      </c>
      <c r="AC582" s="24" t="s">
        <v>5965</v>
      </c>
    </row>
    <row r="583" spans="1:29" s="169" customFormat="1">
      <c r="A583" s="24">
        <v>3017</v>
      </c>
      <c r="B583" s="24" t="s">
        <v>590</v>
      </c>
      <c r="C583" s="57">
        <v>78.400000000000006</v>
      </c>
      <c r="D583" s="57">
        <v>80.8</v>
      </c>
      <c r="E583" s="57">
        <v>70.599999999999994</v>
      </c>
      <c r="F583" s="57">
        <v>71</v>
      </c>
      <c r="G583" s="57">
        <v>70.5</v>
      </c>
      <c r="H583" s="57">
        <v>71.900000000000006</v>
      </c>
      <c r="I583" s="57">
        <v>66.8</v>
      </c>
      <c r="J583" s="57">
        <v>70.900000000000006</v>
      </c>
      <c r="K583" s="57">
        <v>72.099999999999994</v>
      </c>
      <c r="L583" s="57">
        <v>72.5</v>
      </c>
      <c r="M583" s="57">
        <v>68.900000000000006</v>
      </c>
      <c r="N583" s="57">
        <v>69.8</v>
      </c>
      <c r="O583" s="57">
        <v>9703</v>
      </c>
      <c r="P583" s="57">
        <v>32831</v>
      </c>
      <c r="Q583" s="57">
        <v>35.680900000000001</v>
      </c>
      <c r="R583" s="57">
        <v>50.521299999999997</v>
      </c>
      <c r="S583" s="57">
        <v>29.4053</v>
      </c>
      <c r="T583" s="57">
        <v>43.482599999999998</v>
      </c>
      <c r="U583" s="77">
        <v>0.49257307625922658</v>
      </c>
      <c r="V583" s="24" t="s">
        <v>6324</v>
      </c>
      <c r="W583" s="216" t="s">
        <v>5967</v>
      </c>
      <c r="X583" s="216" t="s">
        <v>5971</v>
      </c>
      <c r="Y583" s="24" t="s">
        <v>5964</v>
      </c>
      <c r="Z583" s="24" t="s">
        <v>5972</v>
      </c>
      <c r="AA583" s="24" t="s">
        <v>5962</v>
      </c>
      <c r="AB583" s="24" t="s">
        <v>5965</v>
      </c>
      <c r="AC583" s="24" t="s">
        <v>5990</v>
      </c>
    </row>
    <row r="584" spans="1:29" s="169" customFormat="1">
      <c r="A584" s="24">
        <v>3018</v>
      </c>
      <c r="B584" s="24" t="s">
        <v>591</v>
      </c>
      <c r="C584" s="57">
        <v>16.399999999999999</v>
      </c>
      <c r="D584" s="57">
        <v>16.5</v>
      </c>
      <c r="E584" s="57">
        <v>16.05</v>
      </c>
      <c r="F584" s="57">
        <v>16.399999999999999</v>
      </c>
      <c r="G584" s="57">
        <v>16.25</v>
      </c>
      <c r="H584" s="57">
        <v>16.25</v>
      </c>
      <c r="I584" s="57">
        <v>15.5</v>
      </c>
      <c r="J584" s="57">
        <v>15.5</v>
      </c>
      <c r="K584" s="57">
        <v>15.5</v>
      </c>
      <c r="L584" s="57">
        <v>15.65</v>
      </c>
      <c r="M584" s="57">
        <v>15.4</v>
      </c>
      <c r="N584" s="57">
        <v>15.65</v>
      </c>
      <c r="O584" s="57">
        <v>71</v>
      </c>
      <c r="P584" s="57">
        <v>282</v>
      </c>
      <c r="Q584" s="57">
        <v>32.3855</v>
      </c>
      <c r="R584" s="57">
        <v>43.465600000000002</v>
      </c>
      <c r="S584" s="57">
        <v>25.558599999999998</v>
      </c>
      <c r="T584" s="57">
        <v>37.496600000000001</v>
      </c>
      <c r="U584" s="77">
        <v>0.4196217494089835</v>
      </c>
      <c r="V584" s="24" t="s">
        <v>6545</v>
      </c>
      <c r="W584" s="216" t="s">
        <v>5967</v>
      </c>
      <c r="X584" s="216" t="s">
        <v>5971</v>
      </c>
      <c r="Y584" s="24" t="s">
        <v>6293</v>
      </c>
      <c r="Z584" s="24" t="s">
        <v>6058</v>
      </c>
      <c r="AA584" s="24" t="s">
        <v>6126</v>
      </c>
      <c r="AB584" s="24" t="s">
        <v>5979</v>
      </c>
      <c r="AC584" s="24" t="s">
        <v>5986</v>
      </c>
    </row>
    <row r="585" spans="1:29" s="169" customFormat="1">
      <c r="A585" s="24">
        <v>3019</v>
      </c>
      <c r="B585" s="24" t="s">
        <v>592</v>
      </c>
      <c r="C585" s="57">
        <v>86.4</v>
      </c>
      <c r="D585" s="57">
        <v>88</v>
      </c>
      <c r="E585" s="57">
        <v>81</v>
      </c>
      <c r="F585" s="57">
        <v>83</v>
      </c>
      <c r="G585" s="57">
        <v>82.8</v>
      </c>
      <c r="H585" s="57">
        <v>82.8</v>
      </c>
      <c r="I585" s="57">
        <v>76.599999999999994</v>
      </c>
      <c r="J585" s="57">
        <v>78.599999999999994</v>
      </c>
      <c r="K585" s="57">
        <v>80</v>
      </c>
      <c r="L585" s="57">
        <v>82.4</v>
      </c>
      <c r="M585" s="57">
        <v>79.8</v>
      </c>
      <c r="N585" s="57">
        <v>81.099999999999994</v>
      </c>
      <c r="O585" s="57">
        <v>2809</v>
      </c>
      <c r="P585" s="57">
        <v>12572</v>
      </c>
      <c r="Q585" s="57">
        <v>27.150300000000001</v>
      </c>
      <c r="R585" s="57">
        <v>42.442999999999998</v>
      </c>
      <c r="S585" s="57">
        <v>24.247699999999998</v>
      </c>
      <c r="T585" s="57">
        <v>36.377899999999997</v>
      </c>
      <c r="U585" s="77">
        <v>0.37238837628592641</v>
      </c>
      <c r="V585" s="24" t="s">
        <v>6038</v>
      </c>
      <c r="W585" s="216" t="s">
        <v>5967</v>
      </c>
      <c r="X585" s="216" t="s">
        <v>6007</v>
      </c>
      <c r="Y585" s="24" t="s">
        <v>5964</v>
      </c>
      <c r="Z585" s="24" t="s">
        <v>6024</v>
      </c>
      <c r="AA585" s="24" t="s">
        <v>6016</v>
      </c>
      <c r="AB585" s="24" t="s">
        <v>5970</v>
      </c>
      <c r="AC585" s="24" t="s">
        <v>5965</v>
      </c>
    </row>
    <row r="586" spans="1:29" s="169" customFormat="1">
      <c r="A586" s="24">
        <v>3021</v>
      </c>
      <c r="B586" s="24" t="s">
        <v>593</v>
      </c>
      <c r="C586" s="57">
        <v>24.5</v>
      </c>
      <c r="D586" s="57">
        <v>24.5</v>
      </c>
      <c r="E586" s="57">
        <v>20.2</v>
      </c>
      <c r="F586" s="57">
        <v>20.3</v>
      </c>
      <c r="G586" s="57">
        <v>20.2</v>
      </c>
      <c r="H586" s="57">
        <v>20.399999999999999</v>
      </c>
      <c r="I586" s="57">
        <v>18.600000000000001</v>
      </c>
      <c r="J586" s="57">
        <v>19.7</v>
      </c>
      <c r="K586" s="57">
        <v>20.3</v>
      </c>
      <c r="L586" s="57">
        <v>21.3</v>
      </c>
      <c r="M586" s="57">
        <v>20</v>
      </c>
      <c r="N586" s="57">
        <v>20.149999999999999</v>
      </c>
      <c r="O586" s="57">
        <v>526</v>
      </c>
      <c r="P586" s="57">
        <v>2261</v>
      </c>
      <c r="Q586" s="57">
        <v>25.7986</v>
      </c>
      <c r="R586" s="57">
        <v>33.213900000000002</v>
      </c>
      <c r="S586" s="57">
        <v>22.581</v>
      </c>
      <c r="T586" s="57">
        <v>29.669599999999999</v>
      </c>
      <c r="U586" s="77">
        <v>0.38773404098481501</v>
      </c>
      <c r="V586" s="24" t="s">
        <v>6146</v>
      </c>
      <c r="W586" s="216" t="s">
        <v>5967</v>
      </c>
      <c r="X586" s="216" t="s">
        <v>6007</v>
      </c>
      <c r="Y586" s="24" t="s">
        <v>6024</v>
      </c>
      <c r="Z586" s="24" t="s">
        <v>5975</v>
      </c>
      <c r="AA586" s="24" t="s">
        <v>5978</v>
      </c>
      <c r="AB586" s="24" t="s">
        <v>6033</v>
      </c>
      <c r="AC586" s="24" t="s">
        <v>5965</v>
      </c>
    </row>
    <row r="587" spans="1:29" s="169" customFormat="1">
      <c r="A587" s="24">
        <v>3022</v>
      </c>
      <c r="B587" s="24" t="s">
        <v>594</v>
      </c>
      <c r="C587" s="57">
        <v>51</v>
      </c>
      <c r="D587" s="57">
        <v>51.6</v>
      </c>
      <c r="E587" s="57">
        <v>47.85</v>
      </c>
      <c r="F587" s="57">
        <v>47.85</v>
      </c>
      <c r="G587" s="57">
        <v>47.4</v>
      </c>
      <c r="H587" s="57">
        <v>48.3</v>
      </c>
      <c r="I587" s="57">
        <v>45.4</v>
      </c>
      <c r="J587" s="57">
        <v>45.95</v>
      </c>
      <c r="K587" s="57">
        <v>46.45</v>
      </c>
      <c r="L587" s="57">
        <v>47.3</v>
      </c>
      <c r="M587" s="57">
        <v>45.1</v>
      </c>
      <c r="N587" s="57">
        <v>45.3</v>
      </c>
      <c r="O587" s="57">
        <v>512</v>
      </c>
      <c r="P587" s="57">
        <v>1885</v>
      </c>
      <c r="Q587" s="57"/>
      <c r="R587" s="57"/>
      <c r="S587" s="57"/>
      <c r="T587" s="57"/>
      <c r="U587" s="77">
        <v>0.4526967285587975</v>
      </c>
      <c r="V587" s="24" t="s">
        <v>6655</v>
      </c>
      <c r="W587" s="216" t="s">
        <v>5993</v>
      </c>
      <c r="X587" s="216" t="s">
        <v>5993</v>
      </c>
      <c r="Y587" s="24" t="s">
        <v>6004</v>
      </c>
      <c r="Z587" s="24" t="s">
        <v>5962</v>
      </c>
      <c r="AA587" s="24" t="s">
        <v>5962</v>
      </c>
      <c r="AB587" s="24" t="s">
        <v>5986</v>
      </c>
      <c r="AC587" s="24" t="s">
        <v>5965</v>
      </c>
    </row>
    <row r="588" spans="1:29" s="169" customFormat="1">
      <c r="A588" s="24">
        <v>3023</v>
      </c>
      <c r="B588" s="24" t="s">
        <v>595</v>
      </c>
      <c r="C588" s="57">
        <v>234</v>
      </c>
      <c r="D588" s="57">
        <v>235</v>
      </c>
      <c r="E588" s="57">
        <v>221.5</v>
      </c>
      <c r="F588" s="57">
        <v>222.5</v>
      </c>
      <c r="G588" s="57">
        <v>226</v>
      </c>
      <c r="H588" s="57">
        <v>226.5</v>
      </c>
      <c r="I588" s="57">
        <v>207.5</v>
      </c>
      <c r="J588" s="57">
        <v>209</v>
      </c>
      <c r="K588" s="57">
        <v>209.5</v>
      </c>
      <c r="L588" s="57">
        <v>224</v>
      </c>
      <c r="M588" s="57">
        <v>209</v>
      </c>
      <c r="N588" s="57">
        <v>221</v>
      </c>
      <c r="O588" s="57">
        <v>969</v>
      </c>
      <c r="P588" s="57">
        <v>3457</v>
      </c>
      <c r="Q588" s="57">
        <v>14.4626</v>
      </c>
      <c r="R588" s="57">
        <v>31.969200000000001</v>
      </c>
      <c r="S588" s="57">
        <v>15.764200000000001</v>
      </c>
      <c r="T588" s="57">
        <v>26.567499999999999</v>
      </c>
      <c r="U588" s="77">
        <v>0.46716806479606598</v>
      </c>
      <c r="V588" s="24" t="s">
        <v>6038</v>
      </c>
      <c r="W588" s="216" t="s">
        <v>6039</v>
      </c>
      <c r="X588" s="216" t="s">
        <v>6007</v>
      </c>
      <c r="Y588" s="24" t="s">
        <v>5964</v>
      </c>
      <c r="Z588" s="24" t="s">
        <v>5964</v>
      </c>
      <c r="AA588" s="24" t="s">
        <v>5982</v>
      </c>
      <c r="AB588" s="24" t="s">
        <v>5990</v>
      </c>
      <c r="AC588" s="24" t="s">
        <v>5979</v>
      </c>
    </row>
    <row r="589" spans="1:29" s="169" customFormat="1">
      <c r="A589" s="24">
        <v>3024</v>
      </c>
      <c r="B589" s="24" t="s">
        <v>596</v>
      </c>
      <c r="C589" s="57">
        <v>12.9</v>
      </c>
      <c r="D589" s="57">
        <v>13.3</v>
      </c>
      <c r="E589" s="57">
        <v>12.45</v>
      </c>
      <c r="F589" s="57">
        <v>12.75</v>
      </c>
      <c r="G589" s="57">
        <v>13</v>
      </c>
      <c r="H589" s="57">
        <v>13</v>
      </c>
      <c r="I589" s="57">
        <v>12.15</v>
      </c>
      <c r="J589" s="57">
        <v>12.25</v>
      </c>
      <c r="K589" s="57">
        <v>12.4</v>
      </c>
      <c r="L589" s="57">
        <v>12.7</v>
      </c>
      <c r="M589" s="57">
        <v>12.35</v>
      </c>
      <c r="N589" s="57">
        <v>12.35</v>
      </c>
      <c r="O589" s="57">
        <v>988</v>
      </c>
      <c r="P589" s="57">
        <v>4666</v>
      </c>
      <c r="Q589" s="57">
        <v>16.0839</v>
      </c>
      <c r="R589" s="57">
        <v>25.778500000000001</v>
      </c>
      <c r="S589" s="57">
        <v>13.6211</v>
      </c>
      <c r="T589" s="57">
        <v>21.725999999999999</v>
      </c>
      <c r="U589" s="77">
        <v>0.35290755822260322</v>
      </c>
      <c r="V589" s="24" t="s">
        <v>6656</v>
      </c>
      <c r="W589" s="216" t="s">
        <v>5967</v>
      </c>
      <c r="X589" s="216" t="s">
        <v>6007</v>
      </c>
      <c r="Y589" s="24" t="s">
        <v>5974</v>
      </c>
      <c r="Z589" s="24" t="s">
        <v>6024</v>
      </c>
      <c r="AA589" s="24" t="s">
        <v>6558</v>
      </c>
      <c r="AB589" s="24" t="s">
        <v>6084</v>
      </c>
      <c r="AC589" s="24" t="s">
        <v>5979</v>
      </c>
    </row>
    <row r="590" spans="1:29" s="169" customFormat="1">
      <c r="A590" s="24">
        <v>3025</v>
      </c>
      <c r="B590" s="24" t="s">
        <v>597</v>
      </c>
      <c r="C590" s="57">
        <v>22.05</v>
      </c>
      <c r="D590" s="57">
        <v>22.15</v>
      </c>
      <c r="E590" s="57">
        <v>19.399999999999999</v>
      </c>
      <c r="F590" s="57">
        <v>20.45</v>
      </c>
      <c r="G590" s="57">
        <v>20.100000000000001</v>
      </c>
      <c r="H590" s="57">
        <v>20.399999999999999</v>
      </c>
      <c r="I590" s="57">
        <v>18.45</v>
      </c>
      <c r="J590" s="57">
        <v>19.350000000000001</v>
      </c>
      <c r="K590" s="57">
        <v>19.5</v>
      </c>
      <c r="L590" s="57">
        <v>20.3</v>
      </c>
      <c r="M590" s="57">
        <v>19.399999999999999</v>
      </c>
      <c r="N590" s="57">
        <v>19.899999999999999</v>
      </c>
      <c r="O590" s="57">
        <v>328</v>
      </c>
      <c r="P590" s="57">
        <v>2148</v>
      </c>
      <c r="Q590" s="57">
        <v>14.193199999999999</v>
      </c>
      <c r="R590" s="57">
        <v>17.6662</v>
      </c>
      <c r="S590" s="57">
        <v>15.7392</v>
      </c>
      <c r="T590" s="57">
        <v>17.023900000000001</v>
      </c>
      <c r="U590" s="77">
        <v>0.25450031036623216</v>
      </c>
      <c r="V590" s="24" t="s">
        <v>6038</v>
      </c>
      <c r="W590" s="216" t="s">
        <v>6039</v>
      </c>
      <c r="X590" s="216" t="s">
        <v>6047</v>
      </c>
      <c r="Y590" s="24" t="s">
        <v>5964</v>
      </c>
      <c r="Z590" s="24" t="s">
        <v>5964</v>
      </c>
      <c r="AA590" s="24" t="s">
        <v>6016</v>
      </c>
      <c r="AB590" s="24" t="s">
        <v>5986</v>
      </c>
      <c r="AC590" s="24" t="s">
        <v>5965</v>
      </c>
    </row>
    <row r="591" spans="1:29" s="169" customFormat="1">
      <c r="A591" s="24">
        <v>3026</v>
      </c>
      <c r="B591" s="24" t="s">
        <v>598</v>
      </c>
      <c r="C591" s="57">
        <v>134</v>
      </c>
      <c r="D591" s="57">
        <v>134</v>
      </c>
      <c r="E591" s="57">
        <v>125</v>
      </c>
      <c r="F591" s="57">
        <v>125</v>
      </c>
      <c r="G591" s="57">
        <v>123.5</v>
      </c>
      <c r="H591" s="57">
        <v>124</v>
      </c>
      <c r="I591" s="57">
        <v>113</v>
      </c>
      <c r="J591" s="57">
        <v>118</v>
      </c>
      <c r="K591" s="57">
        <v>119.5</v>
      </c>
      <c r="L591" s="57">
        <v>121</v>
      </c>
      <c r="M591" s="57">
        <v>118.5</v>
      </c>
      <c r="N591" s="57">
        <v>119</v>
      </c>
      <c r="O591" s="57">
        <v>1501</v>
      </c>
      <c r="P591" s="57">
        <v>8244</v>
      </c>
      <c r="Q591" s="57">
        <v>25.964500000000001</v>
      </c>
      <c r="R591" s="57">
        <v>41.080800000000004</v>
      </c>
      <c r="S591" s="57">
        <v>22.5044</v>
      </c>
      <c r="T591" s="57">
        <v>34.8887</v>
      </c>
      <c r="U591" s="77">
        <v>0.3034530163351124</v>
      </c>
      <c r="V591" s="24" t="s">
        <v>6657</v>
      </c>
      <c r="W591" s="216" t="s">
        <v>5967</v>
      </c>
      <c r="X591" s="216" t="s">
        <v>6007</v>
      </c>
      <c r="Y591" s="24" t="s">
        <v>6058</v>
      </c>
      <c r="Z591" s="24" t="s">
        <v>5964</v>
      </c>
      <c r="AA591" s="24" t="s">
        <v>6480</v>
      </c>
      <c r="AB591" s="24" t="s">
        <v>5976</v>
      </c>
      <c r="AC591" s="24" t="s">
        <v>5990</v>
      </c>
    </row>
    <row r="592" spans="1:29" s="169" customFormat="1">
      <c r="A592" s="24">
        <v>3027</v>
      </c>
      <c r="B592" s="24" t="s">
        <v>599</v>
      </c>
      <c r="C592" s="57">
        <v>22.8</v>
      </c>
      <c r="D592" s="57">
        <v>23.6</v>
      </c>
      <c r="E592" s="57">
        <v>21.2</v>
      </c>
      <c r="F592" s="57">
        <v>21.25</v>
      </c>
      <c r="G592" s="57">
        <v>21.15</v>
      </c>
      <c r="H592" s="57">
        <v>21.6</v>
      </c>
      <c r="I592" s="57">
        <v>19.100000000000001</v>
      </c>
      <c r="J592" s="57">
        <v>20.149999999999999</v>
      </c>
      <c r="K592" s="57">
        <v>20.2</v>
      </c>
      <c r="L592" s="57">
        <v>21.9</v>
      </c>
      <c r="M592" s="57">
        <v>20.2</v>
      </c>
      <c r="N592" s="57">
        <v>21.3</v>
      </c>
      <c r="O592" s="57">
        <v>1217</v>
      </c>
      <c r="P592" s="57">
        <v>3549</v>
      </c>
      <c r="Q592" s="57">
        <v>19.989000000000001</v>
      </c>
      <c r="R592" s="57">
        <v>30.425599999999999</v>
      </c>
      <c r="S592" s="57">
        <v>21.612300000000001</v>
      </c>
      <c r="T592" s="57">
        <v>27.4879</v>
      </c>
      <c r="U592" s="77">
        <v>0.57152249459941762</v>
      </c>
      <c r="V592" s="24" t="s">
        <v>6157</v>
      </c>
      <c r="W592" s="216" t="s">
        <v>6039</v>
      </c>
      <c r="X592" s="216" t="s">
        <v>6007</v>
      </c>
      <c r="Y592" s="24" t="s">
        <v>5964</v>
      </c>
      <c r="Z592" s="24" t="s">
        <v>5964</v>
      </c>
      <c r="AA592" s="24" t="s">
        <v>6013</v>
      </c>
      <c r="AB592" s="24" t="s">
        <v>5986</v>
      </c>
      <c r="AC592" s="24" t="s">
        <v>5979</v>
      </c>
    </row>
    <row r="593" spans="1:29" s="169" customFormat="1">
      <c r="A593" s="24">
        <v>3028</v>
      </c>
      <c r="B593" s="24" t="s">
        <v>600</v>
      </c>
      <c r="C593" s="57">
        <v>28.75</v>
      </c>
      <c r="D593" s="57">
        <v>28.85</v>
      </c>
      <c r="E593" s="57">
        <v>27.8</v>
      </c>
      <c r="F593" s="57">
        <v>27.95</v>
      </c>
      <c r="G593" s="57">
        <v>28</v>
      </c>
      <c r="H593" s="57">
        <v>28.05</v>
      </c>
      <c r="I593" s="57">
        <v>26.85</v>
      </c>
      <c r="J593" s="57">
        <v>27.15</v>
      </c>
      <c r="K593" s="57">
        <v>27.2</v>
      </c>
      <c r="L593" s="57">
        <v>27.6</v>
      </c>
      <c r="M593" s="57">
        <v>27.2</v>
      </c>
      <c r="N593" s="57">
        <v>27.6</v>
      </c>
      <c r="O593" s="57">
        <v>633</v>
      </c>
      <c r="P593" s="57">
        <v>2663</v>
      </c>
      <c r="Q593" s="57">
        <v>25.010999999999999</v>
      </c>
      <c r="R593" s="57">
        <v>36.108499999999999</v>
      </c>
      <c r="S593" s="57">
        <v>23.340699999999998</v>
      </c>
      <c r="T593" s="57">
        <v>31.852499999999999</v>
      </c>
      <c r="U593" s="77">
        <v>0.39616973338340217</v>
      </c>
      <c r="V593" s="24" t="s">
        <v>6038</v>
      </c>
      <c r="W593" s="216" t="s">
        <v>5967</v>
      </c>
      <c r="X593" s="216" t="s">
        <v>6007</v>
      </c>
      <c r="Y593" s="24" t="s">
        <v>5962</v>
      </c>
      <c r="Z593" s="24" t="s">
        <v>5962</v>
      </c>
      <c r="AA593" s="24" t="s">
        <v>6493</v>
      </c>
      <c r="AB593" s="24" t="s">
        <v>5979</v>
      </c>
      <c r="AC593" s="24" t="s">
        <v>5979</v>
      </c>
    </row>
    <row r="594" spans="1:29" s="169" customFormat="1">
      <c r="A594" s="24">
        <v>3029</v>
      </c>
      <c r="B594" s="24" t="s">
        <v>601</v>
      </c>
      <c r="C594" s="57">
        <v>43.65</v>
      </c>
      <c r="D594" s="57">
        <v>43.85</v>
      </c>
      <c r="E594" s="57">
        <v>42.5</v>
      </c>
      <c r="F594" s="57">
        <v>43</v>
      </c>
      <c r="G594" s="57">
        <v>43</v>
      </c>
      <c r="H594" s="57">
        <v>43</v>
      </c>
      <c r="I594" s="57">
        <v>40.5</v>
      </c>
      <c r="J594" s="57">
        <v>40.9</v>
      </c>
      <c r="K594" s="57">
        <v>41.05</v>
      </c>
      <c r="L594" s="57">
        <v>43.25</v>
      </c>
      <c r="M594" s="57">
        <v>41.05</v>
      </c>
      <c r="N594" s="57">
        <v>43.1</v>
      </c>
      <c r="O594" s="57">
        <v>1033</v>
      </c>
      <c r="P594" s="57">
        <v>3023</v>
      </c>
      <c r="Q594" s="57">
        <v>14.2758</v>
      </c>
      <c r="R594" s="57">
        <v>27.275400000000001</v>
      </c>
      <c r="S594" s="57">
        <v>18.451899999999998</v>
      </c>
      <c r="T594" s="57">
        <v>24.334199999999999</v>
      </c>
      <c r="U594" s="77">
        <v>0.56952254934391888</v>
      </c>
      <c r="V594" s="24" t="s">
        <v>6157</v>
      </c>
      <c r="W594" s="216" t="s">
        <v>6039</v>
      </c>
      <c r="X594" s="216" t="s">
        <v>6007</v>
      </c>
      <c r="Y594" s="24" t="s">
        <v>5984</v>
      </c>
      <c r="Z594" s="24" t="s">
        <v>6024</v>
      </c>
      <c r="AA594" s="24" t="s">
        <v>6013</v>
      </c>
      <c r="AB594" s="24" t="s">
        <v>5965</v>
      </c>
      <c r="AC594" s="24" t="s">
        <v>5979</v>
      </c>
    </row>
    <row r="595" spans="1:29" s="169" customFormat="1">
      <c r="A595" s="24">
        <v>3030</v>
      </c>
      <c r="B595" s="24" t="s">
        <v>602</v>
      </c>
      <c r="C595" s="57">
        <v>57.4</v>
      </c>
      <c r="D595" s="57">
        <v>57.6</v>
      </c>
      <c r="E595" s="57">
        <v>56.9</v>
      </c>
      <c r="F595" s="57">
        <v>56.9</v>
      </c>
      <c r="G595" s="57">
        <v>56.9</v>
      </c>
      <c r="H595" s="57">
        <v>57.1</v>
      </c>
      <c r="I595" s="57">
        <v>54.4</v>
      </c>
      <c r="J595" s="57">
        <v>54.7</v>
      </c>
      <c r="K595" s="57">
        <v>55.6</v>
      </c>
      <c r="L595" s="57">
        <v>56.1</v>
      </c>
      <c r="M595" s="57">
        <v>55</v>
      </c>
      <c r="N595" s="57">
        <v>55.9</v>
      </c>
      <c r="O595" s="57">
        <v>297</v>
      </c>
      <c r="P595" s="57">
        <v>2061</v>
      </c>
      <c r="Q595" s="57">
        <v>22.064</v>
      </c>
      <c r="R595" s="57">
        <v>36.165700000000001</v>
      </c>
      <c r="S595" s="57">
        <v>21.038399999999999</v>
      </c>
      <c r="T595" s="57">
        <v>31.1233</v>
      </c>
      <c r="U595" s="77">
        <v>0.24017467248908297</v>
      </c>
      <c r="V595" s="24" t="s">
        <v>6083</v>
      </c>
      <c r="W595" s="216" t="s">
        <v>5967</v>
      </c>
      <c r="X595" s="216" t="s">
        <v>6007</v>
      </c>
      <c r="Y595" s="24" t="s">
        <v>6130</v>
      </c>
      <c r="Z595" s="24" t="s">
        <v>5964</v>
      </c>
      <c r="AA595" s="24" t="s">
        <v>6452</v>
      </c>
      <c r="AB595" s="24" t="s">
        <v>5990</v>
      </c>
      <c r="AC595" s="24" t="s">
        <v>5970</v>
      </c>
    </row>
    <row r="596" spans="1:29" s="169" customFormat="1">
      <c r="A596" s="24">
        <v>3031</v>
      </c>
      <c r="B596" s="24" t="s">
        <v>603</v>
      </c>
      <c r="C596" s="57">
        <v>27.5</v>
      </c>
      <c r="D596" s="57">
        <v>28.2</v>
      </c>
      <c r="E596" s="57">
        <v>24.15</v>
      </c>
      <c r="F596" s="57">
        <v>25</v>
      </c>
      <c r="G596" s="57">
        <v>24.5</v>
      </c>
      <c r="H596" s="57">
        <v>26.6</v>
      </c>
      <c r="I596" s="57">
        <v>24.1</v>
      </c>
      <c r="J596" s="57">
        <v>24.8</v>
      </c>
      <c r="K596" s="57">
        <v>25.5</v>
      </c>
      <c r="L596" s="57">
        <v>26.7</v>
      </c>
      <c r="M596" s="57">
        <v>24.8</v>
      </c>
      <c r="N596" s="57">
        <v>24.8</v>
      </c>
      <c r="O596" s="57">
        <v>5487</v>
      </c>
      <c r="P596" s="57">
        <v>21575</v>
      </c>
      <c r="Q596" s="57">
        <v>62.7256</v>
      </c>
      <c r="R596" s="57">
        <v>69.144900000000007</v>
      </c>
      <c r="S596" s="57">
        <v>57.6783</v>
      </c>
      <c r="T596" s="57">
        <v>65.322699999999998</v>
      </c>
      <c r="U596" s="77">
        <v>0.42387022016222481</v>
      </c>
      <c r="V596" s="24" t="s">
        <v>6658</v>
      </c>
      <c r="W596" s="216" t="s">
        <v>5967</v>
      </c>
      <c r="X596" s="216" t="s">
        <v>5961</v>
      </c>
      <c r="Y596" s="24" t="s">
        <v>5964</v>
      </c>
      <c r="Z596" s="24" t="s">
        <v>5969</v>
      </c>
      <c r="AA596" s="24" t="s">
        <v>6336</v>
      </c>
      <c r="AB596" s="24" t="s">
        <v>5976</v>
      </c>
      <c r="AC596" s="24" t="s">
        <v>5979</v>
      </c>
    </row>
    <row r="597" spans="1:29" s="169" customFormat="1">
      <c r="A597" s="24">
        <v>3032</v>
      </c>
      <c r="B597" s="24" t="s">
        <v>604</v>
      </c>
      <c r="C597" s="57">
        <v>42.4</v>
      </c>
      <c r="D597" s="57">
        <v>42.5</v>
      </c>
      <c r="E597" s="57">
        <v>35.200000000000003</v>
      </c>
      <c r="F597" s="57">
        <v>35.200000000000003</v>
      </c>
      <c r="G597" s="57">
        <v>35</v>
      </c>
      <c r="H597" s="57">
        <v>35</v>
      </c>
      <c r="I597" s="57">
        <v>30.6</v>
      </c>
      <c r="J597" s="57">
        <v>30.7</v>
      </c>
      <c r="K597" s="57">
        <v>30.75</v>
      </c>
      <c r="L597" s="57">
        <v>32.35</v>
      </c>
      <c r="M597" s="57">
        <v>30.75</v>
      </c>
      <c r="N597" s="57">
        <v>32.1</v>
      </c>
      <c r="O597" s="57">
        <v>531</v>
      </c>
      <c r="P597" s="57">
        <v>2131</v>
      </c>
      <c r="Q597" s="57">
        <v>27.0305</v>
      </c>
      <c r="R597" s="57">
        <v>43.298099999999998</v>
      </c>
      <c r="S597" s="57">
        <v>21.8963</v>
      </c>
      <c r="T597" s="57">
        <v>36.164200000000001</v>
      </c>
      <c r="U597" s="77">
        <v>0.41529798216799629</v>
      </c>
      <c r="V597" s="24" t="s">
        <v>6038</v>
      </c>
      <c r="W597" s="216" t="s">
        <v>5967</v>
      </c>
      <c r="X597" s="216" t="s">
        <v>6007</v>
      </c>
      <c r="Y597" s="24" t="s">
        <v>6004</v>
      </c>
      <c r="Z597" s="24" t="s">
        <v>6024</v>
      </c>
      <c r="AA597" s="24" t="s">
        <v>6013</v>
      </c>
      <c r="AB597" s="24" t="s">
        <v>5990</v>
      </c>
      <c r="AC597" s="24" t="s">
        <v>5979</v>
      </c>
    </row>
    <row r="598" spans="1:29" s="169" customFormat="1">
      <c r="A598" s="24">
        <v>3033</v>
      </c>
      <c r="B598" s="24" t="s">
        <v>605</v>
      </c>
      <c r="C598" s="57">
        <v>25.5</v>
      </c>
      <c r="D598" s="57">
        <v>25.5</v>
      </c>
      <c r="E598" s="57">
        <v>23.35</v>
      </c>
      <c r="F598" s="57">
        <v>23.5</v>
      </c>
      <c r="G598" s="57">
        <v>23.75</v>
      </c>
      <c r="H598" s="57">
        <v>23.8</v>
      </c>
      <c r="I598" s="57">
        <v>22.6</v>
      </c>
      <c r="J598" s="57">
        <v>22.75</v>
      </c>
      <c r="K598" s="57">
        <v>22.95</v>
      </c>
      <c r="L598" s="57">
        <v>23.4</v>
      </c>
      <c r="M598" s="57">
        <v>22.85</v>
      </c>
      <c r="N598" s="57">
        <v>23.15</v>
      </c>
      <c r="O598" s="57">
        <v>3559</v>
      </c>
      <c r="P598" s="57">
        <v>20790</v>
      </c>
      <c r="Q598" s="57">
        <v>50.031799999999997</v>
      </c>
      <c r="R598" s="57">
        <v>62.962800000000001</v>
      </c>
      <c r="S598" s="57">
        <v>44.216000000000001</v>
      </c>
      <c r="T598" s="57">
        <v>56.713900000000002</v>
      </c>
      <c r="U598" s="77">
        <v>0.28531345198011865</v>
      </c>
      <c r="V598" s="24" t="s">
        <v>6038</v>
      </c>
      <c r="W598" s="216" t="s">
        <v>5967</v>
      </c>
      <c r="X598" s="216" t="s">
        <v>5961</v>
      </c>
      <c r="Y598" s="24" t="s">
        <v>6024</v>
      </c>
      <c r="Z598" s="24" t="s">
        <v>5964</v>
      </c>
      <c r="AA598" s="24" t="s">
        <v>6016</v>
      </c>
      <c r="AB598" s="24" t="s">
        <v>5970</v>
      </c>
      <c r="AC598" s="24" t="s">
        <v>5990</v>
      </c>
    </row>
    <row r="599" spans="1:29" s="169" customFormat="1">
      <c r="A599" s="24">
        <v>3034</v>
      </c>
      <c r="B599" s="24" t="s">
        <v>606</v>
      </c>
      <c r="C599" s="57">
        <v>555</v>
      </c>
      <c r="D599" s="57">
        <v>558</v>
      </c>
      <c r="E599" s="57">
        <v>509</v>
      </c>
      <c r="F599" s="57">
        <v>509</v>
      </c>
      <c r="G599" s="57">
        <v>509</v>
      </c>
      <c r="H599" s="57">
        <v>515</v>
      </c>
      <c r="I599" s="57">
        <v>456</v>
      </c>
      <c r="J599" s="57">
        <v>470</v>
      </c>
      <c r="K599" s="57">
        <v>474.5</v>
      </c>
      <c r="L599" s="57">
        <v>488.5</v>
      </c>
      <c r="M599" s="57">
        <v>461</v>
      </c>
      <c r="N599" s="57">
        <v>461</v>
      </c>
      <c r="O599" s="57">
        <v>14422</v>
      </c>
      <c r="P599" s="57">
        <v>41157</v>
      </c>
      <c r="Q599" s="57">
        <v>35.851999999999997</v>
      </c>
      <c r="R599" s="57">
        <v>41.988199999999999</v>
      </c>
      <c r="S599" s="57">
        <v>25.2241</v>
      </c>
      <c r="T599" s="57">
        <v>36.400100000000002</v>
      </c>
      <c r="U599" s="77">
        <v>0.5840237788630529</v>
      </c>
      <c r="V599" s="24" t="s">
        <v>6659</v>
      </c>
      <c r="W599" s="216" t="s">
        <v>5967</v>
      </c>
      <c r="X599" s="216" t="s">
        <v>5971</v>
      </c>
      <c r="Y599" s="24" t="s">
        <v>6004</v>
      </c>
      <c r="Z599" s="24" t="s">
        <v>5964</v>
      </c>
      <c r="AA599" s="24" t="s">
        <v>6336</v>
      </c>
      <c r="AB599" s="24" t="s">
        <v>5970</v>
      </c>
      <c r="AC599" s="24" t="s">
        <v>5979</v>
      </c>
    </row>
    <row r="600" spans="1:29" s="169" customFormat="1">
      <c r="A600" s="24">
        <v>3035</v>
      </c>
      <c r="B600" s="24" t="s">
        <v>607</v>
      </c>
      <c r="C600" s="57">
        <v>99.8</v>
      </c>
      <c r="D600" s="57">
        <v>101.5</v>
      </c>
      <c r="E600" s="57">
        <v>90.5</v>
      </c>
      <c r="F600" s="57">
        <v>92.1</v>
      </c>
      <c r="G600" s="57">
        <v>92</v>
      </c>
      <c r="H600" s="57">
        <v>94</v>
      </c>
      <c r="I600" s="57">
        <v>84.8</v>
      </c>
      <c r="J600" s="57">
        <v>90.9</v>
      </c>
      <c r="K600" s="57">
        <v>93.8</v>
      </c>
      <c r="L600" s="57">
        <v>98.7</v>
      </c>
      <c r="M600" s="57">
        <v>92.8</v>
      </c>
      <c r="N600" s="57">
        <v>94.3</v>
      </c>
      <c r="O600" s="57">
        <v>29495</v>
      </c>
      <c r="P600" s="57">
        <v>51421</v>
      </c>
      <c r="Q600" s="57">
        <v>53.9191</v>
      </c>
      <c r="R600" s="57">
        <v>68.429100000000005</v>
      </c>
      <c r="S600" s="57">
        <v>50.0306</v>
      </c>
      <c r="T600" s="57">
        <v>62.296300000000002</v>
      </c>
      <c r="U600" s="77">
        <v>0.95599722551746047</v>
      </c>
      <c r="V600" s="24" t="s">
        <v>6456</v>
      </c>
      <c r="W600" s="216" t="s">
        <v>5967</v>
      </c>
      <c r="X600" s="216" t="s">
        <v>5961</v>
      </c>
      <c r="Y600" s="24" t="s">
        <v>5964</v>
      </c>
      <c r="Z600" s="24" t="s">
        <v>5994</v>
      </c>
      <c r="AA600" s="24" t="s">
        <v>5969</v>
      </c>
      <c r="AB600" s="24" t="s">
        <v>5996</v>
      </c>
      <c r="AC600" s="24" t="s">
        <v>5990</v>
      </c>
    </row>
    <row r="601" spans="1:29" s="169" customFormat="1">
      <c r="A601" s="24">
        <v>3036</v>
      </c>
      <c r="B601" s="24" t="s">
        <v>608</v>
      </c>
      <c r="C601" s="57">
        <v>67</v>
      </c>
      <c r="D601" s="57">
        <v>69.3</v>
      </c>
      <c r="E601" s="57">
        <v>61.8</v>
      </c>
      <c r="F601" s="57">
        <v>62.1</v>
      </c>
      <c r="G601" s="57">
        <v>62.1</v>
      </c>
      <c r="H601" s="57">
        <v>62.1</v>
      </c>
      <c r="I601" s="57">
        <v>56.8</v>
      </c>
      <c r="J601" s="57">
        <v>57.5</v>
      </c>
      <c r="K601" s="57">
        <v>58.1</v>
      </c>
      <c r="L601" s="57">
        <v>59.1</v>
      </c>
      <c r="M601" s="57">
        <v>57.8</v>
      </c>
      <c r="N601" s="57">
        <v>58.3</v>
      </c>
      <c r="O601" s="57">
        <v>2661</v>
      </c>
      <c r="P601" s="57">
        <v>15022</v>
      </c>
      <c r="Q601" s="57">
        <v>55.920200000000001</v>
      </c>
      <c r="R601" s="57">
        <v>70.805400000000006</v>
      </c>
      <c r="S601" s="57">
        <v>47.696800000000003</v>
      </c>
      <c r="T601" s="57">
        <v>63.102499999999999</v>
      </c>
      <c r="U601" s="77">
        <v>0.2952336573026228</v>
      </c>
      <c r="V601" s="24" t="s">
        <v>6123</v>
      </c>
      <c r="W601" s="216" t="s">
        <v>5967</v>
      </c>
      <c r="X601" s="216" t="s">
        <v>5961</v>
      </c>
      <c r="Y601" s="24" t="s">
        <v>5964</v>
      </c>
      <c r="Z601" s="24" t="s">
        <v>6024</v>
      </c>
      <c r="AA601" s="24" t="s">
        <v>6499</v>
      </c>
      <c r="AB601" s="24" t="s">
        <v>5976</v>
      </c>
      <c r="AC601" s="24" t="s">
        <v>5990</v>
      </c>
    </row>
    <row r="602" spans="1:29" s="169" customFormat="1">
      <c r="A602" s="24">
        <v>3037</v>
      </c>
      <c r="B602" s="24" t="s">
        <v>609</v>
      </c>
      <c r="C602" s="57">
        <v>146</v>
      </c>
      <c r="D602" s="57">
        <v>148</v>
      </c>
      <c r="E602" s="57">
        <v>133.5</v>
      </c>
      <c r="F602" s="57">
        <v>135</v>
      </c>
      <c r="G602" s="57">
        <v>134.5</v>
      </c>
      <c r="H602" s="57">
        <v>138</v>
      </c>
      <c r="I602" s="57">
        <v>123.5</v>
      </c>
      <c r="J602" s="57">
        <v>134</v>
      </c>
      <c r="K602" s="57">
        <v>136</v>
      </c>
      <c r="L602" s="57">
        <v>141.5</v>
      </c>
      <c r="M602" s="57">
        <v>135.5</v>
      </c>
      <c r="N602" s="57">
        <v>136.5</v>
      </c>
      <c r="O602" s="57">
        <v>35847</v>
      </c>
      <c r="P602" s="57">
        <v>111730</v>
      </c>
      <c r="Q602" s="57">
        <v>60.701700000000002</v>
      </c>
      <c r="R602" s="57">
        <v>71.343599999999995</v>
      </c>
      <c r="S602" s="57">
        <v>57.134500000000003</v>
      </c>
      <c r="T602" s="57">
        <v>66.607200000000006</v>
      </c>
      <c r="U602" s="77">
        <v>0.53472657298845427</v>
      </c>
      <c r="V602" s="24" t="s">
        <v>6456</v>
      </c>
      <c r="W602" s="216" t="s">
        <v>5967</v>
      </c>
      <c r="X602" s="216" t="s">
        <v>5961</v>
      </c>
      <c r="Y602" s="24" t="s">
        <v>5964</v>
      </c>
      <c r="Z602" s="24" t="s">
        <v>5994</v>
      </c>
      <c r="AA602" s="24" t="s">
        <v>5969</v>
      </c>
      <c r="AB602" s="24" t="s">
        <v>6033</v>
      </c>
      <c r="AC602" s="24" t="s">
        <v>5965</v>
      </c>
    </row>
    <row r="603" spans="1:29" s="169" customFormat="1">
      <c r="A603" s="24">
        <v>3038</v>
      </c>
      <c r="B603" s="24" t="s">
        <v>610</v>
      </c>
      <c r="C603" s="57">
        <v>19.05</v>
      </c>
      <c r="D603" s="57">
        <v>19.100000000000001</v>
      </c>
      <c r="E603" s="57">
        <v>18.45</v>
      </c>
      <c r="F603" s="57">
        <v>18.5</v>
      </c>
      <c r="G603" s="57">
        <v>18.399999999999999</v>
      </c>
      <c r="H603" s="57">
        <v>18.399999999999999</v>
      </c>
      <c r="I603" s="57">
        <v>17.5</v>
      </c>
      <c r="J603" s="57">
        <v>17.5</v>
      </c>
      <c r="K603" s="57">
        <v>17.649999999999999</v>
      </c>
      <c r="L603" s="57">
        <v>18.45</v>
      </c>
      <c r="M603" s="57">
        <v>17.649999999999999</v>
      </c>
      <c r="N603" s="57">
        <v>17.7</v>
      </c>
      <c r="O603" s="57">
        <v>1197</v>
      </c>
      <c r="P603" s="57">
        <v>2470</v>
      </c>
      <c r="Q603" s="57">
        <v>9.0683000000000007</v>
      </c>
      <c r="R603" s="57">
        <v>20.4758</v>
      </c>
      <c r="S603" s="57">
        <v>7.0556999999999999</v>
      </c>
      <c r="T603" s="57">
        <v>16.002400000000002</v>
      </c>
      <c r="U603" s="77">
        <v>0.80769230769230771</v>
      </c>
      <c r="V603" s="24" t="s">
        <v>6123</v>
      </c>
      <c r="W603" s="216" t="s">
        <v>5967</v>
      </c>
      <c r="X603" s="216" t="s">
        <v>6047</v>
      </c>
      <c r="Y603" s="24" t="s">
        <v>5962</v>
      </c>
      <c r="Z603" s="24" t="s">
        <v>6058</v>
      </c>
      <c r="AA603" s="24" t="s">
        <v>6227</v>
      </c>
      <c r="AB603" s="24" t="s">
        <v>6084</v>
      </c>
      <c r="AC603" s="24" t="s">
        <v>5979</v>
      </c>
    </row>
    <row r="604" spans="1:29" s="169" customFormat="1">
      <c r="A604" s="24">
        <v>3040</v>
      </c>
      <c r="B604" s="24" t="s">
        <v>611</v>
      </c>
      <c r="C604" s="57">
        <v>44</v>
      </c>
      <c r="D604" s="57">
        <v>44</v>
      </c>
      <c r="E604" s="57">
        <v>40</v>
      </c>
      <c r="F604" s="57">
        <v>40.299999999999997</v>
      </c>
      <c r="G604" s="57">
        <v>40.25</v>
      </c>
      <c r="H604" s="57">
        <v>40.25</v>
      </c>
      <c r="I604" s="57">
        <v>36.700000000000003</v>
      </c>
      <c r="J604" s="57">
        <v>37.299999999999997</v>
      </c>
      <c r="K604" s="57">
        <v>37.9</v>
      </c>
      <c r="L604" s="57">
        <v>38.700000000000003</v>
      </c>
      <c r="M604" s="57">
        <v>37.75</v>
      </c>
      <c r="N604" s="57">
        <v>38.65</v>
      </c>
      <c r="O604" s="57">
        <v>224</v>
      </c>
      <c r="P604" s="57">
        <v>972</v>
      </c>
      <c r="Q604" s="57">
        <v>27.3294</v>
      </c>
      <c r="R604" s="57">
        <v>51.16</v>
      </c>
      <c r="S604" s="57">
        <v>22.256799999999998</v>
      </c>
      <c r="T604" s="57">
        <v>41.525599999999997</v>
      </c>
      <c r="U604" s="77">
        <v>0.38408779149519889</v>
      </c>
      <c r="V604" s="24" t="s">
        <v>6038</v>
      </c>
      <c r="W604" s="216" t="s">
        <v>5967</v>
      </c>
      <c r="X604" s="216" t="s">
        <v>6007</v>
      </c>
      <c r="Y604" s="24" t="s">
        <v>6024</v>
      </c>
      <c r="Z604" s="24" t="s">
        <v>6024</v>
      </c>
      <c r="AA604" s="24" t="s">
        <v>6016</v>
      </c>
      <c r="AB604" s="24" t="s">
        <v>5965</v>
      </c>
      <c r="AC604" s="24" t="s">
        <v>5990</v>
      </c>
    </row>
    <row r="605" spans="1:29" s="169" customFormat="1">
      <c r="A605" s="24">
        <v>3041</v>
      </c>
      <c r="B605" s="24" t="s">
        <v>612</v>
      </c>
      <c r="C605" s="57">
        <v>30.5</v>
      </c>
      <c r="D605" s="57">
        <v>31</v>
      </c>
      <c r="E605" s="57">
        <v>27.95</v>
      </c>
      <c r="F605" s="57">
        <v>28</v>
      </c>
      <c r="G605" s="57">
        <v>27.5</v>
      </c>
      <c r="H605" s="57">
        <v>28.2</v>
      </c>
      <c r="I605" s="57">
        <v>25.5</v>
      </c>
      <c r="J605" s="57">
        <v>25.75</v>
      </c>
      <c r="K605" s="57">
        <v>26.3</v>
      </c>
      <c r="L605" s="57">
        <v>27.7</v>
      </c>
      <c r="M605" s="57">
        <v>26.1</v>
      </c>
      <c r="N605" s="57">
        <v>27</v>
      </c>
      <c r="O605" s="57">
        <v>3072</v>
      </c>
      <c r="P605" s="57">
        <v>21519</v>
      </c>
      <c r="Q605" s="57"/>
      <c r="R605" s="57"/>
      <c r="S605" s="57"/>
      <c r="T605" s="57"/>
      <c r="U605" s="77">
        <v>0.23792927180631071</v>
      </c>
      <c r="V605" s="24" t="s">
        <v>6038</v>
      </c>
      <c r="W605" s="216" t="s">
        <v>5993</v>
      </c>
      <c r="X605" s="216" t="s">
        <v>5993</v>
      </c>
      <c r="Y605" s="24" t="s">
        <v>5964</v>
      </c>
      <c r="Z605" s="24" t="s">
        <v>5964</v>
      </c>
      <c r="AA605" s="24" t="s">
        <v>6010</v>
      </c>
      <c r="AB605" s="24" t="s">
        <v>5986</v>
      </c>
      <c r="AC605" s="24" t="s">
        <v>5965</v>
      </c>
    </row>
    <row r="606" spans="1:29" s="169" customFormat="1">
      <c r="A606" s="24">
        <v>3042</v>
      </c>
      <c r="B606" s="24" t="s">
        <v>613</v>
      </c>
      <c r="C606" s="57">
        <v>121</v>
      </c>
      <c r="D606" s="57">
        <v>124.5</v>
      </c>
      <c r="E606" s="57">
        <v>117</v>
      </c>
      <c r="F606" s="57">
        <v>118</v>
      </c>
      <c r="G606" s="57">
        <v>116.5</v>
      </c>
      <c r="H606" s="57">
        <v>119</v>
      </c>
      <c r="I606" s="57">
        <v>106</v>
      </c>
      <c r="J606" s="57">
        <v>106.5</v>
      </c>
      <c r="K606" s="57">
        <v>108.5</v>
      </c>
      <c r="L606" s="57">
        <v>119</v>
      </c>
      <c r="M606" s="57">
        <v>107.5</v>
      </c>
      <c r="N606" s="57">
        <v>112</v>
      </c>
      <c r="O606" s="57">
        <v>13433</v>
      </c>
      <c r="P606" s="57">
        <v>29224</v>
      </c>
      <c r="Q606" s="57">
        <v>32.028599999999997</v>
      </c>
      <c r="R606" s="57">
        <v>50.087400000000002</v>
      </c>
      <c r="S606" s="57">
        <v>26.5472</v>
      </c>
      <c r="T606" s="57">
        <v>42.240699999999997</v>
      </c>
      <c r="U606" s="77">
        <v>0.76609407792681805</v>
      </c>
      <c r="V606" s="24" t="s">
        <v>6123</v>
      </c>
      <c r="W606" s="216" t="s">
        <v>5967</v>
      </c>
      <c r="X606" s="216" t="s">
        <v>5971</v>
      </c>
      <c r="Y606" s="24" t="s">
        <v>5962</v>
      </c>
      <c r="Z606" s="24" t="s">
        <v>5964</v>
      </c>
      <c r="AA606" s="24" t="s">
        <v>5963</v>
      </c>
      <c r="AB606" s="24" t="s">
        <v>5976</v>
      </c>
      <c r="AC606" s="24" t="s">
        <v>5965</v>
      </c>
    </row>
    <row r="607" spans="1:29" s="169" customFormat="1">
      <c r="A607" s="24">
        <v>3043</v>
      </c>
      <c r="B607" s="24" t="s">
        <v>614</v>
      </c>
      <c r="C607" s="57">
        <v>3.95</v>
      </c>
      <c r="D607" s="57">
        <v>3.95</v>
      </c>
      <c r="E607" s="57">
        <v>3.8</v>
      </c>
      <c r="F607" s="57">
        <v>3.81</v>
      </c>
      <c r="G607" s="57">
        <v>3.81</v>
      </c>
      <c r="H607" s="57">
        <v>3.81</v>
      </c>
      <c r="I607" s="57">
        <v>3.4</v>
      </c>
      <c r="J607" s="57">
        <v>3.65</v>
      </c>
      <c r="K607" s="57">
        <v>3.65</v>
      </c>
      <c r="L607" s="57">
        <v>3.65</v>
      </c>
      <c r="M607" s="57">
        <v>3.5</v>
      </c>
      <c r="N607" s="57">
        <v>3.59</v>
      </c>
      <c r="O607" s="57">
        <v>596</v>
      </c>
      <c r="P607" s="57">
        <v>1318</v>
      </c>
      <c r="Q607" s="57">
        <v>21.1495</v>
      </c>
      <c r="R607" s="57">
        <v>27.5425</v>
      </c>
      <c r="S607" s="57">
        <v>18.756599999999999</v>
      </c>
      <c r="T607" s="57">
        <v>24.613900000000001</v>
      </c>
      <c r="U607" s="77">
        <v>0.75366717248356097</v>
      </c>
      <c r="V607" s="24" t="s">
        <v>6241</v>
      </c>
      <c r="W607" s="216" t="s">
        <v>5967</v>
      </c>
      <c r="X607" s="216" t="s">
        <v>6007</v>
      </c>
      <c r="Y607" s="24" t="s">
        <v>6024</v>
      </c>
      <c r="Z607" s="24" t="s">
        <v>6024</v>
      </c>
      <c r="AA607" s="24" t="s">
        <v>6017</v>
      </c>
      <c r="AB607" s="24" t="s">
        <v>5979</v>
      </c>
      <c r="AC607" s="24" t="s">
        <v>5976</v>
      </c>
    </row>
    <row r="608" spans="1:29" s="169" customFormat="1">
      <c r="A608" s="24">
        <v>3044</v>
      </c>
      <c r="B608" s="24" t="s">
        <v>615</v>
      </c>
      <c r="C608" s="57">
        <v>121.5</v>
      </c>
      <c r="D608" s="57">
        <v>122</v>
      </c>
      <c r="E608" s="57">
        <v>111</v>
      </c>
      <c r="F608" s="57">
        <v>111</v>
      </c>
      <c r="G608" s="57">
        <v>111</v>
      </c>
      <c r="H608" s="57">
        <v>113.5</v>
      </c>
      <c r="I608" s="57">
        <v>108</v>
      </c>
      <c r="J608" s="57">
        <v>112</v>
      </c>
      <c r="K608" s="57">
        <v>113</v>
      </c>
      <c r="L608" s="57">
        <v>115</v>
      </c>
      <c r="M608" s="57">
        <v>112</v>
      </c>
      <c r="N608" s="57">
        <v>113</v>
      </c>
      <c r="O608" s="57">
        <v>1917</v>
      </c>
      <c r="P608" s="57">
        <v>9392</v>
      </c>
      <c r="Q608" s="57">
        <v>15.9377</v>
      </c>
      <c r="R608" s="57">
        <v>26.934000000000001</v>
      </c>
      <c r="S608" s="57">
        <v>16.0015</v>
      </c>
      <c r="T608" s="57">
        <v>23.2898</v>
      </c>
      <c r="U608" s="77">
        <v>0.3401831345826235</v>
      </c>
      <c r="V608" s="24" t="s">
        <v>6660</v>
      </c>
      <c r="W608" s="216" t="s">
        <v>6039</v>
      </c>
      <c r="X608" s="216" t="s">
        <v>6007</v>
      </c>
      <c r="Y608" s="24" t="s">
        <v>6004</v>
      </c>
      <c r="Z608" s="24" t="s">
        <v>6075</v>
      </c>
      <c r="AA608" s="24" t="s">
        <v>6196</v>
      </c>
      <c r="AB608" s="24" t="s">
        <v>5996</v>
      </c>
      <c r="AC608" s="24" t="s">
        <v>5991</v>
      </c>
    </row>
    <row r="609" spans="1:29" s="169" customFormat="1">
      <c r="A609" s="24">
        <v>3045</v>
      </c>
      <c r="B609" s="24" t="s">
        <v>616</v>
      </c>
      <c r="C609" s="57">
        <v>108</v>
      </c>
      <c r="D609" s="57">
        <v>108</v>
      </c>
      <c r="E609" s="57">
        <v>105</v>
      </c>
      <c r="F609" s="57">
        <v>106</v>
      </c>
      <c r="G609" s="57">
        <v>105</v>
      </c>
      <c r="H609" s="57">
        <v>105.5</v>
      </c>
      <c r="I609" s="57">
        <v>101</v>
      </c>
      <c r="J609" s="57">
        <v>101.5</v>
      </c>
      <c r="K609" s="57">
        <v>96.1</v>
      </c>
      <c r="L609" s="57">
        <v>98</v>
      </c>
      <c r="M609" s="57">
        <v>96</v>
      </c>
      <c r="N609" s="57">
        <v>98</v>
      </c>
      <c r="O609" s="57">
        <v>26202</v>
      </c>
      <c r="P609" s="57">
        <v>31249</v>
      </c>
      <c r="Q609" s="57">
        <v>52.987699999999997</v>
      </c>
      <c r="R609" s="57">
        <v>71.835400000000007</v>
      </c>
      <c r="S609" s="57">
        <v>40.263399999999997</v>
      </c>
      <c r="T609" s="57">
        <v>61.311399999999999</v>
      </c>
      <c r="U609" s="77">
        <v>1.3974847195110243</v>
      </c>
      <c r="V609" s="24" t="s">
        <v>6661</v>
      </c>
      <c r="W609" s="216" t="s">
        <v>5967</v>
      </c>
      <c r="X609" s="216" t="s">
        <v>5961</v>
      </c>
      <c r="Y609" s="24" t="s">
        <v>6017</v>
      </c>
      <c r="Z609" s="24" t="s">
        <v>5962</v>
      </c>
      <c r="AA609" s="24" t="s">
        <v>6126</v>
      </c>
      <c r="AB609" s="24" t="s">
        <v>5979</v>
      </c>
      <c r="AC609" s="24" t="s">
        <v>5979</v>
      </c>
    </row>
    <row r="610" spans="1:29" s="169" customFormat="1">
      <c r="A610" s="24">
        <v>3046</v>
      </c>
      <c r="B610" s="24" t="s">
        <v>617</v>
      </c>
      <c r="C610" s="57">
        <v>23.3</v>
      </c>
      <c r="D610" s="57">
        <v>23.4</v>
      </c>
      <c r="E610" s="57">
        <v>21.2</v>
      </c>
      <c r="F610" s="57">
        <v>22</v>
      </c>
      <c r="G610" s="57">
        <v>21.5</v>
      </c>
      <c r="H610" s="57">
        <v>21.9</v>
      </c>
      <c r="I610" s="57">
        <v>20.2</v>
      </c>
      <c r="J610" s="57">
        <v>20.75</v>
      </c>
      <c r="K610" s="57">
        <v>21</v>
      </c>
      <c r="L610" s="57">
        <v>21.6</v>
      </c>
      <c r="M610" s="57">
        <v>20.45</v>
      </c>
      <c r="N610" s="57">
        <v>20.85</v>
      </c>
      <c r="O610" s="57">
        <v>64</v>
      </c>
      <c r="P610" s="57">
        <v>304</v>
      </c>
      <c r="Q610" s="57">
        <v>20.499700000000001</v>
      </c>
      <c r="R610" s="57">
        <v>29.691299999999998</v>
      </c>
      <c r="S610" s="57">
        <v>16.949300000000001</v>
      </c>
      <c r="T610" s="57">
        <v>25.443899999999999</v>
      </c>
      <c r="U610" s="77">
        <v>0.35087719298245612</v>
      </c>
      <c r="V610" s="24" t="s">
        <v>6396</v>
      </c>
      <c r="W610" s="216" t="s">
        <v>5967</v>
      </c>
      <c r="X610" s="216" t="s">
        <v>6007</v>
      </c>
      <c r="Y610" s="24" t="s">
        <v>5964</v>
      </c>
      <c r="Z610" s="24" t="s">
        <v>5964</v>
      </c>
      <c r="AA610" s="24" t="s">
        <v>5978</v>
      </c>
      <c r="AB610" s="24" t="s">
        <v>5970</v>
      </c>
      <c r="AC610" s="24" t="s">
        <v>5991</v>
      </c>
    </row>
    <row r="611" spans="1:29" s="169" customFormat="1">
      <c r="A611" s="24">
        <v>3047</v>
      </c>
      <c r="B611" s="24" t="s">
        <v>618</v>
      </c>
      <c r="C611" s="57">
        <v>11</v>
      </c>
      <c r="D611" s="57">
        <v>11</v>
      </c>
      <c r="E611" s="57">
        <v>10</v>
      </c>
      <c r="F611" s="57">
        <v>10.050000000000001</v>
      </c>
      <c r="G611" s="57">
        <v>10.050000000000001</v>
      </c>
      <c r="H611" s="57">
        <v>10.199999999999999</v>
      </c>
      <c r="I611" s="57">
        <v>9.65</v>
      </c>
      <c r="J611" s="57">
        <v>9.6999999999999993</v>
      </c>
      <c r="K611" s="57">
        <v>9.94</v>
      </c>
      <c r="L611" s="57">
        <v>10</v>
      </c>
      <c r="M611" s="57">
        <v>9.74</v>
      </c>
      <c r="N611" s="57">
        <v>9.92</v>
      </c>
      <c r="O611" s="57">
        <v>548</v>
      </c>
      <c r="P611" s="57">
        <v>2897</v>
      </c>
      <c r="Q611" s="57">
        <v>23.291899999999998</v>
      </c>
      <c r="R611" s="57">
        <v>34.492400000000004</v>
      </c>
      <c r="S611" s="57">
        <v>20.1433</v>
      </c>
      <c r="T611" s="57">
        <v>29.709399999999999</v>
      </c>
      <c r="U611" s="77">
        <v>0.3152686687377747</v>
      </c>
      <c r="V611" s="24" t="s">
        <v>6662</v>
      </c>
      <c r="W611" s="216" t="s">
        <v>5967</v>
      </c>
      <c r="X611" s="216" t="s">
        <v>6007</v>
      </c>
      <c r="Y611" s="24" t="s">
        <v>6024</v>
      </c>
      <c r="Z611" s="24" t="s">
        <v>5964</v>
      </c>
      <c r="AA611" s="24" t="s">
        <v>6248</v>
      </c>
      <c r="AB611" s="24" t="s">
        <v>5990</v>
      </c>
      <c r="AC611" s="24" t="s">
        <v>5996</v>
      </c>
    </row>
    <row r="612" spans="1:29" s="169" customFormat="1">
      <c r="A612" s="24">
        <v>3048</v>
      </c>
      <c r="B612" s="24" t="s">
        <v>619</v>
      </c>
      <c r="C612" s="57">
        <v>37.15</v>
      </c>
      <c r="D612" s="57">
        <v>37.15</v>
      </c>
      <c r="E612" s="57">
        <v>34.4</v>
      </c>
      <c r="F612" s="57">
        <v>34.4</v>
      </c>
      <c r="G612" s="57">
        <v>34.1</v>
      </c>
      <c r="H612" s="57">
        <v>34.700000000000003</v>
      </c>
      <c r="I612" s="57">
        <v>32.950000000000003</v>
      </c>
      <c r="J612" s="57">
        <v>33.5</v>
      </c>
      <c r="K612" s="57">
        <v>34.1</v>
      </c>
      <c r="L612" s="57">
        <v>35.6</v>
      </c>
      <c r="M612" s="57">
        <v>33.950000000000003</v>
      </c>
      <c r="N612" s="57">
        <v>35.4</v>
      </c>
      <c r="O612" s="57">
        <v>2374</v>
      </c>
      <c r="P612" s="57">
        <v>6845</v>
      </c>
      <c r="Q612" s="57">
        <v>33.235500000000002</v>
      </c>
      <c r="R612" s="57">
        <v>48.067999999999998</v>
      </c>
      <c r="S612" s="57">
        <v>33.659300000000002</v>
      </c>
      <c r="T612" s="57">
        <v>43.265099999999997</v>
      </c>
      <c r="U612" s="77">
        <v>0.57803749695641593</v>
      </c>
      <c r="V612" s="24" t="s">
        <v>6207</v>
      </c>
      <c r="W612" s="216" t="s">
        <v>6039</v>
      </c>
      <c r="X612" s="216" t="s">
        <v>5971</v>
      </c>
      <c r="Y612" s="24" t="s">
        <v>6058</v>
      </c>
      <c r="Z612" s="24" t="s">
        <v>5984</v>
      </c>
      <c r="AA612" s="24" t="s">
        <v>5982</v>
      </c>
      <c r="AB612" s="24" t="s">
        <v>5965</v>
      </c>
      <c r="AC612" s="24" t="s">
        <v>5965</v>
      </c>
    </row>
    <row r="613" spans="1:29" s="169" customFormat="1">
      <c r="A613" s="24">
        <v>3049</v>
      </c>
      <c r="B613" s="24" t="s">
        <v>620</v>
      </c>
      <c r="C613" s="57">
        <v>13.4</v>
      </c>
      <c r="D613" s="57">
        <v>13.4</v>
      </c>
      <c r="E613" s="57">
        <v>12.4</v>
      </c>
      <c r="F613" s="57">
        <v>12.7</v>
      </c>
      <c r="G613" s="57">
        <v>12.65</v>
      </c>
      <c r="H613" s="57">
        <v>12.7</v>
      </c>
      <c r="I613" s="57">
        <v>11</v>
      </c>
      <c r="J613" s="57">
        <v>11.05</v>
      </c>
      <c r="K613" s="57">
        <v>11.15</v>
      </c>
      <c r="L613" s="57">
        <v>11.35</v>
      </c>
      <c r="M613" s="57">
        <v>11.05</v>
      </c>
      <c r="N613" s="57">
        <v>11.1</v>
      </c>
      <c r="O613" s="57">
        <v>6371</v>
      </c>
      <c r="P613" s="57">
        <v>27411</v>
      </c>
      <c r="Q613" s="57">
        <v>39.183700000000002</v>
      </c>
      <c r="R613" s="57">
        <v>54.116999999999997</v>
      </c>
      <c r="S613" s="57">
        <v>27.180700000000002</v>
      </c>
      <c r="T613" s="57">
        <v>45.138199999999998</v>
      </c>
      <c r="U613" s="77">
        <v>0.38737489815524184</v>
      </c>
      <c r="V613" s="24" t="s">
        <v>6663</v>
      </c>
      <c r="W613" s="216" t="s">
        <v>5967</v>
      </c>
      <c r="X613" s="216" t="s">
        <v>5971</v>
      </c>
      <c r="Y613" s="24" t="s">
        <v>6024</v>
      </c>
      <c r="Z613" s="24" t="s">
        <v>5964</v>
      </c>
      <c r="AA613" s="24" t="s">
        <v>6029</v>
      </c>
      <c r="AB613" s="24" t="s">
        <v>5996</v>
      </c>
      <c r="AC613" s="24" t="s">
        <v>5990</v>
      </c>
    </row>
    <row r="614" spans="1:29" s="169" customFormat="1">
      <c r="A614" s="24">
        <v>3050</v>
      </c>
      <c r="B614" s="24" t="s">
        <v>621</v>
      </c>
      <c r="C614" s="57">
        <v>14.8</v>
      </c>
      <c r="D614" s="57">
        <v>15.15</v>
      </c>
      <c r="E614" s="57">
        <v>14.2</v>
      </c>
      <c r="F614" s="57">
        <v>14.7</v>
      </c>
      <c r="G614" s="57">
        <v>14.7</v>
      </c>
      <c r="H614" s="57">
        <v>14.75</v>
      </c>
      <c r="I614" s="57">
        <v>13.85</v>
      </c>
      <c r="J614" s="57">
        <v>13.85</v>
      </c>
      <c r="K614" s="57">
        <v>14</v>
      </c>
      <c r="L614" s="57">
        <v>14.85</v>
      </c>
      <c r="M614" s="57">
        <v>14</v>
      </c>
      <c r="N614" s="57">
        <v>14.8</v>
      </c>
      <c r="O614" s="57">
        <v>2308</v>
      </c>
      <c r="P614" s="57">
        <v>3170</v>
      </c>
      <c r="Q614" s="57">
        <v>28.3063</v>
      </c>
      <c r="R614" s="57">
        <v>37.071399999999997</v>
      </c>
      <c r="S614" s="57">
        <v>35.537500000000001</v>
      </c>
      <c r="T614" s="57">
        <v>36.560099999999998</v>
      </c>
      <c r="U614" s="77">
        <v>1.213459516298633</v>
      </c>
      <c r="V614" s="24" t="s">
        <v>6157</v>
      </c>
      <c r="W614" s="216" t="s">
        <v>6039</v>
      </c>
      <c r="X614" s="216" t="s">
        <v>5971</v>
      </c>
      <c r="Y614" s="24" t="s">
        <v>5994</v>
      </c>
      <c r="Z614" s="24" t="s">
        <v>6004</v>
      </c>
      <c r="AA614" s="24" t="s">
        <v>6013</v>
      </c>
      <c r="AB614" s="24" t="s">
        <v>5965</v>
      </c>
      <c r="AC614" s="24" t="s">
        <v>5979</v>
      </c>
    </row>
    <row r="615" spans="1:29" s="169" customFormat="1">
      <c r="A615" s="24">
        <v>3051</v>
      </c>
      <c r="B615" s="24" t="s">
        <v>622</v>
      </c>
      <c r="C615" s="57">
        <v>12.5</v>
      </c>
      <c r="D615" s="57">
        <v>12.9</v>
      </c>
      <c r="E615" s="57">
        <v>11.05</v>
      </c>
      <c r="F615" s="57">
        <v>11.75</v>
      </c>
      <c r="G615" s="57">
        <v>11.7</v>
      </c>
      <c r="H615" s="57">
        <v>12.05</v>
      </c>
      <c r="I615" s="57">
        <v>8.8800000000000008</v>
      </c>
      <c r="J615" s="57">
        <v>8.8800000000000008</v>
      </c>
      <c r="K615" s="57">
        <v>8.9</v>
      </c>
      <c r="L615" s="57">
        <v>9.65</v>
      </c>
      <c r="M615" s="57">
        <v>8.2799999999999994</v>
      </c>
      <c r="N615" s="57">
        <v>8.5</v>
      </c>
      <c r="O615" s="57">
        <v>9150</v>
      </c>
      <c r="P615" s="57">
        <v>29769</v>
      </c>
      <c r="Q615" s="57">
        <v>43.1492</v>
      </c>
      <c r="R615" s="57">
        <v>58.493200000000002</v>
      </c>
      <c r="S615" s="57">
        <v>30.071000000000002</v>
      </c>
      <c r="T615" s="57">
        <v>49.019100000000002</v>
      </c>
      <c r="U615" s="77">
        <v>0.51227787295508742</v>
      </c>
      <c r="V615" s="24" t="s">
        <v>6295</v>
      </c>
      <c r="W615" s="216" t="s">
        <v>5967</v>
      </c>
      <c r="X615" s="216" t="s">
        <v>5971</v>
      </c>
      <c r="Y615" s="24" t="s">
        <v>5964</v>
      </c>
      <c r="Z615" s="24" t="s">
        <v>6004</v>
      </c>
      <c r="AA615" s="24" t="s">
        <v>6000</v>
      </c>
      <c r="AB615" s="24" t="s">
        <v>5970</v>
      </c>
      <c r="AC615" s="24" t="s">
        <v>5990</v>
      </c>
    </row>
    <row r="616" spans="1:29" s="169" customFormat="1">
      <c r="A616" s="24">
        <v>3052</v>
      </c>
      <c r="B616" s="24" t="s">
        <v>623</v>
      </c>
      <c r="C616" s="57">
        <v>12.25</v>
      </c>
      <c r="D616" s="57">
        <v>12.25</v>
      </c>
      <c r="E616" s="57">
        <v>11.65</v>
      </c>
      <c r="F616" s="57">
        <v>11.7</v>
      </c>
      <c r="G616" s="57">
        <v>11.75</v>
      </c>
      <c r="H616" s="57">
        <v>11.9</v>
      </c>
      <c r="I616" s="57">
        <v>11.6</v>
      </c>
      <c r="J616" s="57">
        <v>11.7</v>
      </c>
      <c r="K616" s="57">
        <v>11.75</v>
      </c>
      <c r="L616" s="57">
        <v>11.9</v>
      </c>
      <c r="M616" s="57">
        <v>11.75</v>
      </c>
      <c r="N616" s="57">
        <v>11.9</v>
      </c>
      <c r="O616" s="57">
        <v>323</v>
      </c>
      <c r="P616" s="57">
        <v>1392</v>
      </c>
      <c r="Q616" s="57">
        <v>21.235299999999999</v>
      </c>
      <c r="R616" s="57">
        <v>29.758299999999998</v>
      </c>
      <c r="S616" s="57">
        <v>25.921600000000002</v>
      </c>
      <c r="T616" s="57">
        <v>28.479399999999998</v>
      </c>
      <c r="U616" s="77">
        <v>0.38673371647509575</v>
      </c>
      <c r="V616" s="24" t="s">
        <v>6551</v>
      </c>
      <c r="W616" s="216" t="s">
        <v>6039</v>
      </c>
      <c r="X616" s="216" t="s">
        <v>5971</v>
      </c>
      <c r="Y616" s="24" t="s">
        <v>6024</v>
      </c>
      <c r="Z616" s="24" t="s">
        <v>6216</v>
      </c>
      <c r="AA616" s="24" t="s">
        <v>6493</v>
      </c>
      <c r="AB616" s="24" t="s">
        <v>5979</v>
      </c>
      <c r="AC616" s="24" t="s">
        <v>5979</v>
      </c>
    </row>
    <row r="617" spans="1:29" s="169" customFormat="1">
      <c r="A617" s="24">
        <v>3054</v>
      </c>
      <c r="B617" s="24" t="s">
        <v>624</v>
      </c>
      <c r="C617" s="57">
        <v>29.8</v>
      </c>
      <c r="D617" s="57">
        <v>30.6</v>
      </c>
      <c r="E617" s="57">
        <v>24.5</v>
      </c>
      <c r="F617" s="57">
        <v>24.9</v>
      </c>
      <c r="G617" s="57">
        <v>24.5</v>
      </c>
      <c r="H617" s="57">
        <v>25</v>
      </c>
      <c r="I617" s="57">
        <v>21.4</v>
      </c>
      <c r="J617" s="57">
        <v>22.2</v>
      </c>
      <c r="K617" s="57">
        <v>22.5</v>
      </c>
      <c r="L617" s="57">
        <v>23.75</v>
      </c>
      <c r="M617" s="57">
        <v>22.15</v>
      </c>
      <c r="N617" s="57">
        <v>22.3</v>
      </c>
      <c r="O617" s="57">
        <v>358</v>
      </c>
      <c r="P617" s="57">
        <v>1590</v>
      </c>
      <c r="Q617" s="57"/>
      <c r="R617" s="57"/>
      <c r="S617" s="57"/>
      <c r="T617" s="57"/>
      <c r="U617" s="77">
        <v>0.37526205450733752</v>
      </c>
      <c r="V617" s="24" t="s">
        <v>6146</v>
      </c>
      <c r="W617" s="216" t="s">
        <v>5993</v>
      </c>
      <c r="X617" s="216" t="s">
        <v>5993</v>
      </c>
      <c r="Y617" s="24" t="s">
        <v>5964</v>
      </c>
      <c r="Z617" s="24" t="s">
        <v>5964</v>
      </c>
      <c r="AA617" s="24" t="s">
        <v>5978</v>
      </c>
      <c r="AB617" s="24" t="s">
        <v>6033</v>
      </c>
      <c r="AC617" s="24" t="s">
        <v>5965</v>
      </c>
    </row>
    <row r="618" spans="1:29" s="169" customFormat="1">
      <c r="A618" s="24">
        <v>3055</v>
      </c>
      <c r="B618" s="24" t="s">
        <v>625</v>
      </c>
      <c r="C618" s="57">
        <v>30</v>
      </c>
      <c r="D618" s="57">
        <v>30.15</v>
      </c>
      <c r="E618" s="57">
        <v>29.05</v>
      </c>
      <c r="F618" s="57">
        <v>30</v>
      </c>
      <c r="G618" s="57">
        <v>30</v>
      </c>
      <c r="H618" s="57">
        <v>30</v>
      </c>
      <c r="I618" s="57">
        <v>29.05</v>
      </c>
      <c r="J618" s="57">
        <v>29.85</v>
      </c>
      <c r="K618" s="57">
        <v>29.65</v>
      </c>
      <c r="L618" s="57">
        <v>30.1</v>
      </c>
      <c r="M618" s="57">
        <v>29.65</v>
      </c>
      <c r="N618" s="57">
        <v>29.75</v>
      </c>
      <c r="O618" s="57">
        <v>153</v>
      </c>
      <c r="P618" s="57">
        <v>909</v>
      </c>
      <c r="Q618" s="57">
        <v>35.355800000000002</v>
      </c>
      <c r="R618" s="57">
        <v>44.581600000000002</v>
      </c>
      <c r="S618" s="57">
        <v>28.698699999999999</v>
      </c>
      <c r="T618" s="57">
        <v>39.287300000000002</v>
      </c>
      <c r="U618" s="77">
        <v>0.28052805280528054</v>
      </c>
      <c r="V618" s="24" t="s">
        <v>6664</v>
      </c>
      <c r="W618" s="216" t="s">
        <v>5967</v>
      </c>
      <c r="X618" s="216" t="s">
        <v>5971</v>
      </c>
      <c r="Y618" s="24" t="s">
        <v>6061</v>
      </c>
      <c r="Z618" s="24" t="s">
        <v>6390</v>
      </c>
      <c r="AA618" s="24" t="s">
        <v>6492</v>
      </c>
      <c r="AB618" s="24" t="s">
        <v>6033</v>
      </c>
      <c r="AC618" s="24" t="s">
        <v>5979</v>
      </c>
    </row>
    <row r="619" spans="1:29" s="169" customFormat="1">
      <c r="A619" s="24">
        <v>3056</v>
      </c>
      <c r="B619" s="24" t="s">
        <v>626</v>
      </c>
      <c r="C619" s="57">
        <v>44.15</v>
      </c>
      <c r="D619" s="57">
        <v>44.65</v>
      </c>
      <c r="E619" s="57">
        <v>41.45</v>
      </c>
      <c r="F619" s="57">
        <v>42.95</v>
      </c>
      <c r="G619" s="57">
        <v>42.6</v>
      </c>
      <c r="H619" s="57">
        <v>43.15</v>
      </c>
      <c r="I619" s="57">
        <v>41.6</v>
      </c>
      <c r="J619" s="57">
        <v>42.1</v>
      </c>
      <c r="K619" s="57">
        <v>42.15</v>
      </c>
      <c r="L619" s="57">
        <v>42.7</v>
      </c>
      <c r="M619" s="57">
        <v>41.95</v>
      </c>
      <c r="N619" s="57">
        <v>42.1</v>
      </c>
      <c r="O619" s="57">
        <v>5084</v>
      </c>
      <c r="P619" s="57">
        <v>6628</v>
      </c>
      <c r="Q619" s="57"/>
      <c r="R619" s="57"/>
      <c r="S619" s="57"/>
      <c r="T619" s="57"/>
      <c r="U619" s="77">
        <v>1.2784148058740696</v>
      </c>
      <c r="V619" s="24" t="s">
        <v>6665</v>
      </c>
      <c r="W619" s="216" t="s">
        <v>5993</v>
      </c>
      <c r="X619" s="216" t="s">
        <v>5993</v>
      </c>
      <c r="Y619" s="24" t="s">
        <v>5962</v>
      </c>
      <c r="Z619" s="24" t="s">
        <v>5984</v>
      </c>
      <c r="AA619" s="24" t="s">
        <v>6347</v>
      </c>
      <c r="AB619" s="24" t="s">
        <v>5996</v>
      </c>
      <c r="AC619" s="24" t="s">
        <v>5990</v>
      </c>
    </row>
    <row r="620" spans="1:29" s="169" customFormat="1">
      <c r="A620" s="24">
        <v>3057</v>
      </c>
      <c r="B620" s="24" t="s">
        <v>627</v>
      </c>
      <c r="C620" s="57">
        <v>14</v>
      </c>
      <c r="D620" s="57">
        <v>14.05</v>
      </c>
      <c r="E620" s="57">
        <v>12.05</v>
      </c>
      <c r="F620" s="57">
        <v>12.05</v>
      </c>
      <c r="G620" s="57">
        <v>12.05</v>
      </c>
      <c r="H620" s="57">
        <v>12.8</v>
      </c>
      <c r="I620" s="57">
        <v>11.5</v>
      </c>
      <c r="J620" s="57">
        <v>11.65</v>
      </c>
      <c r="K620" s="57">
        <v>11.8</v>
      </c>
      <c r="L620" s="57">
        <v>12.45</v>
      </c>
      <c r="M620" s="57">
        <v>11.75</v>
      </c>
      <c r="N620" s="57">
        <v>11.8</v>
      </c>
      <c r="O620" s="57">
        <v>187</v>
      </c>
      <c r="P620" s="57">
        <v>1956</v>
      </c>
      <c r="Q620" s="57"/>
      <c r="R620" s="57"/>
      <c r="S620" s="57"/>
      <c r="T620" s="57"/>
      <c r="U620" s="77">
        <v>0.15933878663940015</v>
      </c>
      <c r="V620" s="24" t="s">
        <v>6666</v>
      </c>
      <c r="W620" s="216" t="s">
        <v>5993</v>
      </c>
      <c r="X620" s="216" t="s">
        <v>5993</v>
      </c>
      <c r="Y620" s="24" t="s">
        <v>6004</v>
      </c>
      <c r="Z620" s="24" t="s">
        <v>6000</v>
      </c>
      <c r="AA620" s="24" t="s">
        <v>6164</v>
      </c>
      <c r="AB620" s="24" t="s">
        <v>6084</v>
      </c>
      <c r="AC620" s="24" t="s">
        <v>5965</v>
      </c>
    </row>
    <row r="621" spans="1:29" s="169" customFormat="1">
      <c r="A621" s="24">
        <v>3058</v>
      </c>
      <c r="B621" s="24" t="s">
        <v>628</v>
      </c>
      <c r="C621" s="57">
        <v>17.2</v>
      </c>
      <c r="D621" s="57">
        <v>17.7</v>
      </c>
      <c r="E621" s="57">
        <v>15.05</v>
      </c>
      <c r="F621" s="57">
        <v>15.05</v>
      </c>
      <c r="G621" s="57">
        <v>15.05</v>
      </c>
      <c r="H621" s="57">
        <v>15.45</v>
      </c>
      <c r="I621" s="57">
        <v>13.4</v>
      </c>
      <c r="J621" s="57">
        <v>15.2</v>
      </c>
      <c r="K621" s="57">
        <v>15.3</v>
      </c>
      <c r="L621" s="57">
        <v>16.149999999999999</v>
      </c>
      <c r="M621" s="57">
        <v>15.25</v>
      </c>
      <c r="N621" s="57">
        <v>15.75</v>
      </c>
      <c r="O621" s="57">
        <v>7360</v>
      </c>
      <c r="P621" s="57">
        <v>22297</v>
      </c>
      <c r="Q621" s="57">
        <v>35.563400000000001</v>
      </c>
      <c r="R621" s="57">
        <v>43.494599999999998</v>
      </c>
      <c r="S621" s="57">
        <v>35.313899999999997</v>
      </c>
      <c r="T621" s="57">
        <v>40.767699999999998</v>
      </c>
      <c r="U621" s="77">
        <v>0.55014874945807357</v>
      </c>
      <c r="V621" s="24" t="s">
        <v>6667</v>
      </c>
      <c r="W621" s="216" t="s">
        <v>5967</v>
      </c>
      <c r="X621" s="216" t="s">
        <v>5971</v>
      </c>
      <c r="Y621" s="24" t="s">
        <v>6004</v>
      </c>
      <c r="Z621" s="24" t="s">
        <v>5972</v>
      </c>
      <c r="AA621" s="24" t="s">
        <v>6010</v>
      </c>
      <c r="AB621" s="24" t="s">
        <v>5986</v>
      </c>
      <c r="AC621" s="24" t="s">
        <v>5965</v>
      </c>
    </row>
    <row r="622" spans="1:29" s="169" customFormat="1">
      <c r="A622" s="24">
        <v>3059</v>
      </c>
      <c r="B622" s="24" t="s">
        <v>629</v>
      </c>
      <c r="C622" s="57">
        <v>38.35</v>
      </c>
      <c r="D622" s="57">
        <v>38.4</v>
      </c>
      <c r="E622" s="57">
        <v>34.65</v>
      </c>
      <c r="F622" s="57">
        <v>34.799999999999997</v>
      </c>
      <c r="G622" s="57">
        <v>34.799999999999997</v>
      </c>
      <c r="H622" s="57">
        <v>35.1</v>
      </c>
      <c r="I622" s="57">
        <v>31.65</v>
      </c>
      <c r="J622" s="57">
        <v>32.85</v>
      </c>
      <c r="K622" s="57">
        <v>33.75</v>
      </c>
      <c r="L622" s="57">
        <v>34.9</v>
      </c>
      <c r="M622" s="57">
        <v>33.450000000000003</v>
      </c>
      <c r="N622" s="57">
        <v>33.75</v>
      </c>
      <c r="O622" s="57">
        <v>2756</v>
      </c>
      <c r="P622" s="57">
        <v>13115</v>
      </c>
      <c r="Q622" s="57">
        <v>33.820900000000002</v>
      </c>
      <c r="R622" s="57">
        <v>52.3369</v>
      </c>
      <c r="S622" s="57">
        <v>28.714700000000001</v>
      </c>
      <c r="T622" s="57">
        <v>44.462800000000001</v>
      </c>
      <c r="U622" s="77">
        <v>0.35023509975854622</v>
      </c>
      <c r="V622" s="24" t="s">
        <v>6123</v>
      </c>
      <c r="W622" s="216" t="s">
        <v>5967</v>
      </c>
      <c r="X622" s="216" t="s">
        <v>5971</v>
      </c>
      <c r="Y622" s="24" t="s">
        <v>5964</v>
      </c>
      <c r="Z622" s="24" t="s">
        <v>5964</v>
      </c>
      <c r="AA622" s="24" t="s">
        <v>6164</v>
      </c>
      <c r="AB622" s="24" t="s">
        <v>6033</v>
      </c>
      <c r="AC622" s="24" t="s">
        <v>5990</v>
      </c>
    </row>
    <row r="623" spans="1:29" s="169" customFormat="1">
      <c r="A623" s="24">
        <v>3060</v>
      </c>
      <c r="B623" s="24" t="s">
        <v>630</v>
      </c>
      <c r="C623" s="57">
        <v>24.6</v>
      </c>
      <c r="D623" s="57">
        <v>25.1</v>
      </c>
      <c r="E623" s="57">
        <v>22.3</v>
      </c>
      <c r="F623" s="57">
        <v>22.4</v>
      </c>
      <c r="G623" s="57">
        <v>22.2</v>
      </c>
      <c r="H623" s="57">
        <v>22.7</v>
      </c>
      <c r="I623" s="57">
        <v>20.9</v>
      </c>
      <c r="J623" s="57">
        <v>21.2</v>
      </c>
      <c r="K623" s="57">
        <v>21.35</v>
      </c>
      <c r="L623" s="57">
        <v>23.1</v>
      </c>
      <c r="M623" s="57">
        <v>21.35</v>
      </c>
      <c r="N623" s="57">
        <v>22.2</v>
      </c>
      <c r="O623" s="57">
        <v>2453</v>
      </c>
      <c r="P623" s="57">
        <v>18008</v>
      </c>
      <c r="Q623" s="57">
        <v>11.410500000000001</v>
      </c>
      <c r="R623" s="57">
        <v>21.9739</v>
      </c>
      <c r="S623" s="57">
        <v>13.0922</v>
      </c>
      <c r="T623" s="57">
        <v>19.013300000000001</v>
      </c>
      <c r="U623" s="77">
        <v>0.22702872797275286</v>
      </c>
      <c r="V623" s="24" t="s">
        <v>6556</v>
      </c>
      <c r="W623" s="216" t="s">
        <v>6039</v>
      </c>
      <c r="X623" s="216" t="s">
        <v>6047</v>
      </c>
      <c r="Y623" s="24" t="s">
        <v>5964</v>
      </c>
      <c r="Z623" s="24" t="s">
        <v>5964</v>
      </c>
      <c r="AA623" s="24" t="s">
        <v>6013</v>
      </c>
      <c r="AB623" s="24" t="s">
        <v>5970</v>
      </c>
      <c r="AC623" s="24" t="s">
        <v>5979</v>
      </c>
    </row>
    <row r="624" spans="1:29" s="169" customFormat="1">
      <c r="A624" s="24">
        <v>3062</v>
      </c>
      <c r="B624" s="24" t="s">
        <v>631</v>
      </c>
      <c r="C624" s="57">
        <v>19.600000000000001</v>
      </c>
      <c r="D624" s="57">
        <v>19.600000000000001</v>
      </c>
      <c r="E624" s="57">
        <v>17.7</v>
      </c>
      <c r="F624" s="57">
        <v>17.7</v>
      </c>
      <c r="G624" s="57">
        <v>17.45</v>
      </c>
      <c r="H624" s="57">
        <v>17.8</v>
      </c>
      <c r="I624" s="57">
        <v>16.600000000000001</v>
      </c>
      <c r="J624" s="57">
        <v>16.899999999999999</v>
      </c>
      <c r="K624" s="57">
        <v>17.05</v>
      </c>
      <c r="L624" s="57">
        <v>18.399999999999999</v>
      </c>
      <c r="M624" s="57">
        <v>17.05</v>
      </c>
      <c r="N624" s="57">
        <v>17.850000000000001</v>
      </c>
      <c r="O624" s="57">
        <v>4689</v>
      </c>
      <c r="P624" s="57">
        <v>8159</v>
      </c>
      <c r="Q624" s="57">
        <v>31.0273</v>
      </c>
      <c r="R624" s="57">
        <v>49.114899999999999</v>
      </c>
      <c r="S624" s="57">
        <v>29.742899999999999</v>
      </c>
      <c r="T624" s="57">
        <v>42.657600000000002</v>
      </c>
      <c r="U624" s="77">
        <v>0.95783797033950246</v>
      </c>
      <c r="V624" s="24" t="s">
        <v>6157</v>
      </c>
      <c r="W624" s="216" t="s">
        <v>5967</v>
      </c>
      <c r="X624" s="216" t="s">
        <v>5971</v>
      </c>
      <c r="Y624" s="24" t="s">
        <v>6058</v>
      </c>
      <c r="Z624" s="24" t="s">
        <v>5962</v>
      </c>
      <c r="AA624" s="24" t="s">
        <v>6013</v>
      </c>
      <c r="AB624" s="24" t="s">
        <v>5986</v>
      </c>
      <c r="AC624" s="24" t="s">
        <v>5979</v>
      </c>
    </row>
    <row r="625" spans="1:29" s="169" customFormat="1">
      <c r="A625" s="24">
        <v>3066</v>
      </c>
      <c r="B625" s="24" t="s">
        <v>633</v>
      </c>
      <c r="C625" s="57">
        <v>14.9</v>
      </c>
      <c r="D625" s="57">
        <v>15</v>
      </c>
      <c r="E625" s="57">
        <v>13.5</v>
      </c>
      <c r="F625" s="57">
        <v>13.9</v>
      </c>
      <c r="G625" s="57">
        <v>13.85</v>
      </c>
      <c r="H625" s="57">
        <v>13.85</v>
      </c>
      <c r="I625" s="57">
        <v>11.6</v>
      </c>
      <c r="J625" s="57">
        <v>12.15</v>
      </c>
      <c r="K625" s="57">
        <v>12.4</v>
      </c>
      <c r="L625" s="57">
        <v>13.5</v>
      </c>
      <c r="M625" s="57">
        <v>12.3</v>
      </c>
      <c r="N625" s="57">
        <v>13</v>
      </c>
      <c r="O625" s="57">
        <v>133</v>
      </c>
      <c r="P625" s="57">
        <v>479</v>
      </c>
      <c r="Q625" s="57"/>
      <c r="R625" s="57"/>
      <c r="S625" s="57"/>
      <c r="T625" s="57"/>
      <c r="U625" s="77">
        <v>0.46276965901183026</v>
      </c>
      <c r="V625" s="24" t="s">
        <v>6038</v>
      </c>
      <c r="W625" s="216" t="s">
        <v>5993</v>
      </c>
      <c r="X625" s="216" t="s">
        <v>5993</v>
      </c>
      <c r="Y625" s="24" t="s">
        <v>5964</v>
      </c>
      <c r="Z625" s="24" t="s">
        <v>6024</v>
      </c>
      <c r="AA625" s="24" t="s">
        <v>5982</v>
      </c>
      <c r="AB625" s="24" t="s">
        <v>5986</v>
      </c>
      <c r="AC625" s="24" t="s">
        <v>5965</v>
      </c>
    </row>
    <row r="626" spans="1:29" s="169" customFormat="1">
      <c r="A626" s="24">
        <v>3067</v>
      </c>
      <c r="B626" s="24" t="s">
        <v>634</v>
      </c>
      <c r="C626" s="57">
        <v>29</v>
      </c>
      <c r="D626" s="57">
        <v>29.4</v>
      </c>
      <c r="E626" s="57">
        <v>27</v>
      </c>
      <c r="F626" s="57">
        <v>27</v>
      </c>
      <c r="G626" s="57">
        <v>26.95</v>
      </c>
      <c r="H626" s="57">
        <v>28.8</v>
      </c>
      <c r="I626" s="57">
        <v>26.6</v>
      </c>
      <c r="J626" s="57">
        <v>28.4</v>
      </c>
      <c r="K626" s="57">
        <v>28.8</v>
      </c>
      <c r="L626" s="57">
        <v>29.4</v>
      </c>
      <c r="M626" s="57">
        <v>28</v>
      </c>
      <c r="N626" s="57">
        <v>28</v>
      </c>
      <c r="O626" s="57">
        <v>10</v>
      </c>
      <c r="P626" s="57">
        <v>27</v>
      </c>
      <c r="Q626" s="57"/>
      <c r="R626" s="57"/>
      <c r="S626" s="57"/>
      <c r="T626" s="57"/>
      <c r="U626" s="77">
        <v>0.61728395061728403</v>
      </c>
      <c r="V626" s="24" t="s">
        <v>6559</v>
      </c>
      <c r="W626" s="216" t="s">
        <v>5993</v>
      </c>
      <c r="X626" s="216" t="s">
        <v>5993</v>
      </c>
      <c r="Y626" s="24" t="s">
        <v>6004</v>
      </c>
      <c r="Z626" s="24" t="s">
        <v>5982</v>
      </c>
      <c r="AA626" s="24" t="s">
        <v>6336</v>
      </c>
      <c r="AB626" s="24" t="s">
        <v>5986</v>
      </c>
      <c r="AC626" s="24" t="s">
        <v>5979</v>
      </c>
    </row>
    <row r="627" spans="1:29" s="169" customFormat="1">
      <c r="A627" s="24">
        <v>3071</v>
      </c>
      <c r="B627" s="24" t="s">
        <v>636</v>
      </c>
      <c r="C627" s="57">
        <v>26.4</v>
      </c>
      <c r="D627" s="57">
        <v>26.6</v>
      </c>
      <c r="E627" s="57">
        <v>25.05</v>
      </c>
      <c r="F627" s="57">
        <v>25.25</v>
      </c>
      <c r="G627" s="57">
        <v>25.15</v>
      </c>
      <c r="H627" s="57">
        <v>25.25</v>
      </c>
      <c r="I627" s="57">
        <v>22.25</v>
      </c>
      <c r="J627" s="57">
        <v>22.55</v>
      </c>
      <c r="K627" s="57">
        <v>22.5</v>
      </c>
      <c r="L627" s="57">
        <v>22.8</v>
      </c>
      <c r="M627" s="57">
        <v>22.45</v>
      </c>
      <c r="N627" s="57">
        <v>22.5</v>
      </c>
      <c r="O627" s="57">
        <v>288</v>
      </c>
      <c r="P627" s="57">
        <v>1788</v>
      </c>
      <c r="Q627" s="57"/>
      <c r="R627" s="57"/>
      <c r="S627" s="57"/>
      <c r="T627" s="57"/>
      <c r="U627" s="77">
        <v>0.26845637583892618</v>
      </c>
      <c r="V627" s="24" t="s">
        <v>6668</v>
      </c>
      <c r="W627" s="216" t="s">
        <v>5993</v>
      </c>
      <c r="X627" s="216" t="s">
        <v>5993</v>
      </c>
      <c r="Y627" s="24" t="s">
        <v>5964</v>
      </c>
      <c r="Z627" s="24" t="s">
        <v>5964</v>
      </c>
      <c r="AA627" s="24" t="s">
        <v>6166</v>
      </c>
      <c r="AB627" s="24" t="s">
        <v>6084</v>
      </c>
      <c r="AC627" s="24" t="s">
        <v>5965</v>
      </c>
    </row>
    <row r="628" spans="1:29" s="169" customFormat="1">
      <c r="A628" s="24">
        <v>3073</v>
      </c>
      <c r="B628" s="24" t="s">
        <v>5840</v>
      </c>
      <c r="C628" s="57">
        <v>30.85</v>
      </c>
      <c r="D628" s="57">
        <v>31</v>
      </c>
      <c r="E628" s="57">
        <v>24.5</v>
      </c>
      <c r="F628" s="57">
        <v>24.5</v>
      </c>
      <c r="G628" s="57">
        <v>24.5</v>
      </c>
      <c r="H628" s="57">
        <v>28.8</v>
      </c>
      <c r="I628" s="57">
        <v>23</v>
      </c>
      <c r="J628" s="57">
        <v>28.8</v>
      </c>
      <c r="K628" s="57">
        <v>29.75</v>
      </c>
      <c r="L628" s="57">
        <v>29.8</v>
      </c>
      <c r="M628" s="57">
        <v>29</v>
      </c>
      <c r="N628" s="57">
        <v>29.8</v>
      </c>
      <c r="O628" s="57">
        <v>53</v>
      </c>
      <c r="P628" s="57">
        <v>94</v>
      </c>
      <c r="Q628" s="57"/>
      <c r="R628" s="57"/>
      <c r="S628" s="57"/>
      <c r="T628" s="57"/>
      <c r="U628" s="77">
        <v>0.93971631205673756</v>
      </c>
      <c r="V628" s="24" t="s">
        <v>6669</v>
      </c>
      <c r="W628" s="216" t="s">
        <v>5993</v>
      </c>
      <c r="X628" s="216" t="s">
        <v>5993</v>
      </c>
      <c r="Y628" s="24" t="s">
        <v>6004</v>
      </c>
      <c r="Z628" s="24" t="s">
        <v>6045</v>
      </c>
      <c r="AA628" s="24" t="s">
        <v>6670</v>
      </c>
      <c r="AB628" s="24" t="s">
        <v>5979</v>
      </c>
      <c r="AC628" s="24" t="s">
        <v>6084</v>
      </c>
    </row>
    <row r="629" spans="1:29" s="169" customFormat="1">
      <c r="A629" s="24">
        <v>3078</v>
      </c>
      <c r="B629" s="24" t="s">
        <v>637</v>
      </c>
      <c r="C629" s="57">
        <v>51.8</v>
      </c>
      <c r="D629" s="57">
        <v>51.9</v>
      </c>
      <c r="E629" s="57">
        <v>47.7</v>
      </c>
      <c r="F629" s="57">
        <v>47.7</v>
      </c>
      <c r="G629" s="57">
        <v>47.7</v>
      </c>
      <c r="H629" s="57">
        <v>47.85</v>
      </c>
      <c r="I629" s="57">
        <v>44.3</v>
      </c>
      <c r="J629" s="57">
        <v>44.85</v>
      </c>
      <c r="K629" s="57">
        <v>45.55</v>
      </c>
      <c r="L629" s="57">
        <v>46.55</v>
      </c>
      <c r="M629" s="57">
        <v>45.55</v>
      </c>
      <c r="N629" s="57">
        <v>45.9</v>
      </c>
      <c r="O629" s="57">
        <v>2139</v>
      </c>
      <c r="P629" s="57">
        <v>7808</v>
      </c>
      <c r="Q629" s="57">
        <v>25.4693</v>
      </c>
      <c r="R629" s="57">
        <v>41.107100000000003</v>
      </c>
      <c r="S629" s="57">
        <v>21.3156</v>
      </c>
      <c r="T629" s="57">
        <v>34.509900000000002</v>
      </c>
      <c r="U629" s="77">
        <v>0.45658299180327866</v>
      </c>
      <c r="V629" s="24" t="s">
        <v>6038</v>
      </c>
      <c r="W629" s="216" t="s">
        <v>5967</v>
      </c>
      <c r="X629" s="216" t="s">
        <v>6007</v>
      </c>
      <c r="Y629" s="24" t="s">
        <v>6004</v>
      </c>
      <c r="Z629" s="24" t="s">
        <v>5964</v>
      </c>
      <c r="AA629" s="24" t="s">
        <v>6055</v>
      </c>
      <c r="AB629" s="24" t="s">
        <v>5976</v>
      </c>
      <c r="AC629" s="24" t="s">
        <v>5979</v>
      </c>
    </row>
    <row r="630" spans="1:29" s="169" customFormat="1">
      <c r="A630" s="24">
        <v>3081</v>
      </c>
      <c r="B630" s="24" t="s">
        <v>638</v>
      </c>
      <c r="C630" s="57">
        <v>239.5</v>
      </c>
      <c r="D630" s="57">
        <v>240</v>
      </c>
      <c r="E630" s="57">
        <v>223.5</v>
      </c>
      <c r="F630" s="57">
        <v>223.5</v>
      </c>
      <c r="G630" s="57">
        <v>223.5</v>
      </c>
      <c r="H630" s="57">
        <v>239</v>
      </c>
      <c r="I630" s="57">
        <v>209</v>
      </c>
      <c r="J630" s="57">
        <v>211</v>
      </c>
      <c r="K630" s="57">
        <v>212</v>
      </c>
      <c r="L630" s="57">
        <v>222</v>
      </c>
      <c r="M630" s="57">
        <v>212</v>
      </c>
      <c r="N630" s="57">
        <v>216.5</v>
      </c>
      <c r="O630" s="57">
        <v>565</v>
      </c>
      <c r="P630" s="57">
        <v>6341</v>
      </c>
      <c r="Q630" s="57">
        <v>10.9666</v>
      </c>
      <c r="R630" s="57">
        <v>22.4131</v>
      </c>
      <c r="S630" s="57">
        <v>11.0989</v>
      </c>
      <c r="T630" s="57">
        <v>18.6417</v>
      </c>
      <c r="U630" s="77">
        <v>0.14850444199127372</v>
      </c>
      <c r="V630" s="24" t="s">
        <v>6038</v>
      </c>
      <c r="W630" s="216" t="s">
        <v>6039</v>
      </c>
      <c r="X630" s="216" t="s">
        <v>6047</v>
      </c>
      <c r="Y630" s="24" t="s">
        <v>6004</v>
      </c>
      <c r="Z630" s="24" t="s">
        <v>5964</v>
      </c>
      <c r="AA630" s="24" t="s">
        <v>6055</v>
      </c>
      <c r="AB630" s="24" t="s">
        <v>5976</v>
      </c>
      <c r="AC630" s="24" t="s">
        <v>5979</v>
      </c>
    </row>
    <row r="631" spans="1:29" s="169" customFormat="1">
      <c r="A631" s="24">
        <v>3083</v>
      </c>
      <c r="B631" s="24" t="s">
        <v>639</v>
      </c>
      <c r="C631" s="57">
        <v>48.75</v>
      </c>
      <c r="D631" s="57">
        <v>49</v>
      </c>
      <c r="E631" s="57">
        <v>46</v>
      </c>
      <c r="F631" s="57">
        <v>46</v>
      </c>
      <c r="G631" s="57">
        <v>46</v>
      </c>
      <c r="H631" s="57">
        <v>46.35</v>
      </c>
      <c r="I631" s="57">
        <v>43.3</v>
      </c>
      <c r="J631" s="57">
        <v>43.65</v>
      </c>
      <c r="K631" s="57">
        <v>43.65</v>
      </c>
      <c r="L631" s="57">
        <v>45.8</v>
      </c>
      <c r="M631" s="57">
        <v>43.65</v>
      </c>
      <c r="N631" s="57">
        <v>44.45</v>
      </c>
      <c r="O631" s="57">
        <v>380</v>
      </c>
      <c r="P631" s="57">
        <v>1241</v>
      </c>
      <c r="Q631" s="57">
        <v>9.9830000000000005</v>
      </c>
      <c r="R631" s="57">
        <v>22.722899999999999</v>
      </c>
      <c r="S631" s="57">
        <v>9.2109000000000005</v>
      </c>
      <c r="T631" s="57">
        <v>18.218900000000001</v>
      </c>
      <c r="U631" s="77">
        <v>0.51034112275047006</v>
      </c>
      <c r="V631" s="24" t="s">
        <v>6548</v>
      </c>
      <c r="W631" s="216" t="s">
        <v>5967</v>
      </c>
      <c r="X631" s="216" t="s">
        <v>6047</v>
      </c>
      <c r="Y631" s="24" t="s">
        <v>6004</v>
      </c>
      <c r="Z631" s="24" t="s">
        <v>5964</v>
      </c>
      <c r="AA631" s="24" t="s">
        <v>6055</v>
      </c>
      <c r="AB631" s="24" t="s">
        <v>5976</v>
      </c>
      <c r="AC631" s="24" t="s">
        <v>5979</v>
      </c>
    </row>
    <row r="632" spans="1:29" s="169" customFormat="1">
      <c r="A632" s="24">
        <v>3085</v>
      </c>
      <c r="B632" s="24" t="s">
        <v>2655</v>
      </c>
      <c r="C632" s="57">
        <v>8.48</v>
      </c>
      <c r="D632" s="57">
        <v>8.48</v>
      </c>
      <c r="E632" s="57">
        <v>7.25</v>
      </c>
      <c r="F632" s="57">
        <v>7.35</v>
      </c>
      <c r="G632" s="57">
        <v>7.03</v>
      </c>
      <c r="H632" s="57">
        <v>7.32</v>
      </c>
      <c r="I632" s="57">
        <v>6.65</v>
      </c>
      <c r="J632" s="57">
        <v>6.65</v>
      </c>
      <c r="K632" s="57">
        <v>6.37</v>
      </c>
      <c r="L632" s="57">
        <v>6.37</v>
      </c>
      <c r="M632" s="57">
        <v>6.37</v>
      </c>
      <c r="N632" s="57">
        <v>6.37</v>
      </c>
      <c r="O632" s="57">
        <v>5</v>
      </c>
      <c r="P632" s="57">
        <v>63</v>
      </c>
      <c r="Q632" s="57"/>
      <c r="R632" s="57"/>
      <c r="S632" s="57"/>
      <c r="T632" s="57"/>
      <c r="U632" s="77">
        <v>0.1322751322751323</v>
      </c>
      <c r="V632" s="24" t="s">
        <v>6671</v>
      </c>
      <c r="W632" s="216" t="s">
        <v>5993</v>
      </c>
      <c r="X632" s="216" t="s">
        <v>5993</v>
      </c>
      <c r="Y632" s="24" t="s">
        <v>6024</v>
      </c>
      <c r="Z632" s="24" t="s">
        <v>6004</v>
      </c>
      <c r="AA632" s="24" t="s">
        <v>6577</v>
      </c>
      <c r="AB632" s="24" t="s">
        <v>5979</v>
      </c>
      <c r="AC632" s="24" t="s">
        <v>5979</v>
      </c>
    </row>
    <row r="633" spans="1:29" s="169" customFormat="1">
      <c r="A633" s="24">
        <v>3086</v>
      </c>
      <c r="B633" s="24" t="s">
        <v>640</v>
      </c>
      <c r="C633" s="57">
        <v>95</v>
      </c>
      <c r="D633" s="57">
        <v>112.5</v>
      </c>
      <c r="E633" s="57">
        <v>92.3</v>
      </c>
      <c r="F633" s="57">
        <v>112.5</v>
      </c>
      <c r="G633" s="57">
        <v>106.5</v>
      </c>
      <c r="H633" s="57">
        <v>112.5</v>
      </c>
      <c r="I633" s="57">
        <v>98</v>
      </c>
      <c r="J633" s="57">
        <v>99</v>
      </c>
      <c r="K633" s="57">
        <v>104</v>
      </c>
      <c r="L633" s="57">
        <v>106</v>
      </c>
      <c r="M633" s="57">
        <v>99</v>
      </c>
      <c r="N633" s="57">
        <v>99</v>
      </c>
      <c r="O633" s="57">
        <v>21</v>
      </c>
      <c r="P633" s="57">
        <v>176</v>
      </c>
      <c r="Q633" s="57"/>
      <c r="R633" s="57"/>
      <c r="S633" s="57"/>
      <c r="T633" s="57"/>
      <c r="U633" s="77">
        <v>0.19886363636363638</v>
      </c>
      <c r="V633" s="24" t="s">
        <v>6372</v>
      </c>
      <c r="W633" s="216" t="s">
        <v>5993</v>
      </c>
      <c r="X633" s="216" t="s">
        <v>5993</v>
      </c>
      <c r="Y633" s="24" t="s">
        <v>6045</v>
      </c>
      <c r="Z633" s="24" t="s">
        <v>5964</v>
      </c>
      <c r="AA633" s="24" t="s">
        <v>6004</v>
      </c>
      <c r="AB633" s="24" t="s">
        <v>5991</v>
      </c>
      <c r="AC633" s="24" t="s">
        <v>5979</v>
      </c>
    </row>
    <row r="634" spans="1:29" s="169" customFormat="1">
      <c r="A634" s="24">
        <v>3088</v>
      </c>
      <c r="B634" s="24" t="s">
        <v>641</v>
      </c>
      <c r="C634" s="57">
        <v>52.5</v>
      </c>
      <c r="D634" s="57">
        <v>52.5</v>
      </c>
      <c r="E634" s="57">
        <v>50</v>
      </c>
      <c r="F634" s="57">
        <v>50</v>
      </c>
      <c r="G634" s="57">
        <v>51</v>
      </c>
      <c r="H634" s="57">
        <v>51</v>
      </c>
      <c r="I634" s="57">
        <v>48.8</v>
      </c>
      <c r="J634" s="57">
        <v>49.05</v>
      </c>
      <c r="K634" s="57">
        <v>49.5</v>
      </c>
      <c r="L634" s="57">
        <v>49.5</v>
      </c>
      <c r="M634" s="57">
        <v>48.9</v>
      </c>
      <c r="N634" s="57">
        <v>49.3</v>
      </c>
      <c r="O634" s="57">
        <v>306</v>
      </c>
      <c r="P634" s="57">
        <v>1462</v>
      </c>
      <c r="Q634" s="57">
        <v>14.5848</v>
      </c>
      <c r="R634" s="57">
        <v>30.113700000000001</v>
      </c>
      <c r="S634" s="57">
        <v>11.683999999999999</v>
      </c>
      <c r="T634" s="57">
        <v>23.970500000000001</v>
      </c>
      <c r="U634" s="77">
        <v>0.34883720930232559</v>
      </c>
      <c r="V634" s="24" t="s">
        <v>6532</v>
      </c>
      <c r="W634" s="216" t="s">
        <v>5967</v>
      </c>
      <c r="X634" s="216" t="s">
        <v>6007</v>
      </c>
      <c r="Y634" s="24" t="s">
        <v>6058</v>
      </c>
      <c r="Z634" s="24" t="s">
        <v>6024</v>
      </c>
      <c r="AA634" s="24" t="s">
        <v>6345</v>
      </c>
      <c r="AB634" s="24" t="s">
        <v>5979</v>
      </c>
      <c r="AC634" s="24" t="s">
        <v>5996</v>
      </c>
    </row>
    <row r="635" spans="1:29" s="169" customFormat="1">
      <c r="A635" s="24">
        <v>3089</v>
      </c>
      <c r="B635" s="24" t="s">
        <v>5841</v>
      </c>
      <c r="C635" s="57">
        <v>25.1</v>
      </c>
      <c r="D635" s="57">
        <v>27.55</v>
      </c>
      <c r="E635" s="57">
        <v>24.95</v>
      </c>
      <c r="F635" s="57">
        <v>26.4</v>
      </c>
      <c r="G635" s="57">
        <v>26.9</v>
      </c>
      <c r="H635" s="57">
        <v>26.9</v>
      </c>
      <c r="I635" s="57">
        <v>25</v>
      </c>
      <c r="J635" s="57">
        <v>25.35</v>
      </c>
      <c r="K635" s="57">
        <v>25.5</v>
      </c>
      <c r="L635" s="57">
        <v>25.5</v>
      </c>
      <c r="M635" s="57">
        <v>25.25</v>
      </c>
      <c r="N635" s="57">
        <v>25.3</v>
      </c>
      <c r="O635" s="57">
        <v>150</v>
      </c>
      <c r="P635" s="57">
        <v>329</v>
      </c>
      <c r="Q635" s="57"/>
      <c r="R635" s="57"/>
      <c r="S635" s="57"/>
      <c r="T635" s="57"/>
      <c r="U635" s="77">
        <v>0.75987841945288748</v>
      </c>
      <c r="V635" s="24" t="s">
        <v>6563</v>
      </c>
      <c r="W635" s="216" t="s">
        <v>5993</v>
      </c>
      <c r="X635" s="216" t="s">
        <v>5993</v>
      </c>
      <c r="Y635" s="24" t="s">
        <v>5982</v>
      </c>
      <c r="Z635" s="24" t="s">
        <v>6024</v>
      </c>
      <c r="AA635" s="24" t="s">
        <v>6017</v>
      </c>
      <c r="AB635" s="24" t="s">
        <v>5979</v>
      </c>
      <c r="AC635" s="24" t="s">
        <v>5990</v>
      </c>
    </row>
    <row r="636" spans="1:29" s="169" customFormat="1">
      <c r="A636" s="24">
        <v>3090</v>
      </c>
      <c r="B636" s="24" t="s">
        <v>643</v>
      </c>
      <c r="C636" s="57">
        <v>53.9</v>
      </c>
      <c r="D636" s="57">
        <v>54.2</v>
      </c>
      <c r="E636" s="57">
        <v>50.8</v>
      </c>
      <c r="F636" s="57">
        <v>50.8</v>
      </c>
      <c r="G636" s="57">
        <v>50.3</v>
      </c>
      <c r="H636" s="57">
        <v>51.1</v>
      </c>
      <c r="I636" s="57">
        <v>48.7</v>
      </c>
      <c r="J636" s="57">
        <v>49.1</v>
      </c>
      <c r="K636" s="57">
        <v>49.3</v>
      </c>
      <c r="L636" s="57">
        <v>50.8</v>
      </c>
      <c r="M636" s="57">
        <v>49.3</v>
      </c>
      <c r="N636" s="57">
        <v>49.8</v>
      </c>
      <c r="O636" s="57">
        <v>880</v>
      </c>
      <c r="P636" s="57">
        <v>4252</v>
      </c>
      <c r="Q636" s="57">
        <v>30.963200000000001</v>
      </c>
      <c r="R636" s="57">
        <v>50.2121</v>
      </c>
      <c r="S636" s="57">
        <v>23.723400000000002</v>
      </c>
      <c r="T636" s="57">
        <v>41.3825</v>
      </c>
      <c r="U636" s="77">
        <v>0.3449357165255566</v>
      </c>
      <c r="V636" s="24" t="s">
        <v>6123</v>
      </c>
      <c r="W636" s="216" t="s">
        <v>5967</v>
      </c>
      <c r="X636" s="216" t="s">
        <v>6007</v>
      </c>
      <c r="Y636" s="24" t="s">
        <v>6004</v>
      </c>
      <c r="Z636" s="24" t="s">
        <v>5962</v>
      </c>
      <c r="AA636" s="24" t="s">
        <v>6215</v>
      </c>
      <c r="AB636" s="24" t="s">
        <v>5996</v>
      </c>
      <c r="AC636" s="24" t="s">
        <v>5979</v>
      </c>
    </row>
    <row r="637" spans="1:29" s="169" customFormat="1">
      <c r="A637" s="24">
        <v>3092</v>
      </c>
      <c r="B637" s="24" t="s">
        <v>644</v>
      </c>
      <c r="C637" s="57">
        <v>75</v>
      </c>
      <c r="D637" s="57">
        <v>77.3</v>
      </c>
      <c r="E637" s="57">
        <v>62.4</v>
      </c>
      <c r="F637" s="57">
        <v>65.2</v>
      </c>
      <c r="G637" s="57">
        <v>65.599999999999994</v>
      </c>
      <c r="H637" s="57">
        <v>72.400000000000006</v>
      </c>
      <c r="I637" s="57">
        <v>64.5</v>
      </c>
      <c r="J637" s="57">
        <v>67.5</v>
      </c>
      <c r="K637" s="57">
        <v>69</v>
      </c>
      <c r="L637" s="57">
        <v>69.8</v>
      </c>
      <c r="M637" s="57">
        <v>67.599999999999994</v>
      </c>
      <c r="N637" s="57">
        <v>67.7</v>
      </c>
      <c r="O637" s="57">
        <v>2644</v>
      </c>
      <c r="P637" s="57">
        <v>12719</v>
      </c>
      <c r="Q637" s="57">
        <v>50.574599999999997</v>
      </c>
      <c r="R637" s="57">
        <v>57.079700000000003</v>
      </c>
      <c r="S637" s="57">
        <v>47.4527</v>
      </c>
      <c r="T637" s="57">
        <v>53.870699999999999</v>
      </c>
      <c r="U637" s="77">
        <v>0.34646329638074275</v>
      </c>
      <c r="V637" s="24" t="s">
        <v>6672</v>
      </c>
      <c r="W637" s="216" t="s">
        <v>5967</v>
      </c>
      <c r="X637" s="216" t="s">
        <v>5961</v>
      </c>
      <c r="Y637" s="24" t="s">
        <v>5964</v>
      </c>
      <c r="Z637" s="24" t="s">
        <v>5963</v>
      </c>
      <c r="AA637" s="24" t="s">
        <v>5984</v>
      </c>
      <c r="AB637" s="24" t="s">
        <v>5986</v>
      </c>
      <c r="AC637" s="24" t="s">
        <v>5979</v>
      </c>
    </row>
    <row r="638" spans="1:29" s="169" customFormat="1">
      <c r="A638" s="24">
        <v>3093</v>
      </c>
      <c r="B638" s="24" t="s">
        <v>645</v>
      </c>
      <c r="C638" s="57">
        <v>72</v>
      </c>
      <c r="D638" s="57">
        <v>83</v>
      </c>
      <c r="E638" s="57">
        <v>70.900000000000006</v>
      </c>
      <c r="F638" s="57">
        <v>76.900000000000006</v>
      </c>
      <c r="G638" s="57">
        <v>76.900000000000006</v>
      </c>
      <c r="H638" s="57">
        <v>77.099999999999994</v>
      </c>
      <c r="I638" s="57">
        <v>68.3</v>
      </c>
      <c r="J638" s="57">
        <v>74.7</v>
      </c>
      <c r="K638" s="57">
        <v>74.7</v>
      </c>
      <c r="L638" s="57">
        <v>80</v>
      </c>
      <c r="M638" s="57">
        <v>74.7</v>
      </c>
      <c r="N638" s="57">
        <v>78.099999999999994</v>
      </c>
      <c r="O638" s="57">
        <v>677</v>
      </c>
      <c r="P638" s="57">
        <v>1242</v>
      </c>
      <c r="Q638" s="57"/>
      <c r="R638" s="57"/>
      <c r="S638" s="57"/>
      <c r="T638" s="57"/>
      <c r="U638" s="77">
        <v>0.9084809447128287</v>
      </c>
      <c r="V638" s="24" t="s">
        <v>6673</v>
      </c>
      <c r="W638" s="216" t="s">
        <v>5993</v>
      </c>
      <c r="X638" s="216" t="s">
        <v>5993</v>
      </c>
      <c r="Y638" s="24" t="s">
        <v>5982</v>
      </c>
      <c r="Z638" s="24" t="s">
        <v>5975</v>
      </c>
      <c r="AA638" s="24" t="s">
        <v>6013</v>
      </c>
      <c r="AB638" s="24" t="s">
        <v>5986</v>
      </c>
      <c r="AC638" s="24" t="s">
        <v>5979</v>
      </c>
    </row>
    <row r="639" spans="1:29" s="169" customFormat="1">
      <c r="A639" s="24">
        <v>3094</v>
      </c>
      <c r="B639" s="24" t="s">
        <v>646</v>
      </c>
      <c r="C639" s="57">
        <v>39.049999999999997</v>
      </c>
      <c r="D639" s="57">
        <v>39.950000000000003</v>
      </c>
      <c r="E639" s="57">
        <v>35.200000000000003</v>
      </c>
      <c r="F639" s="57">
        <v>35.200000000000003</v>
      </c>
      <c r="G639" s="57">
        <v>34.5</v>
      </c>
      <c r="H639" s="57">
        <v>35.450000000000003</v>
      </c>
      <c r="I639" s="57">
        <v>30.8</v>
      </c>
      <c r="J639" s="57">
        <v>31.75</v>
      </c>
      <c r="K639" s="57">
        <v>32.5</v>
      </c>
      <c r="L639" s="57">
        <v>33.799999999999997</v>
      </c>
      <c r="M639" s="57">
        <v>32.4</v>
      </c>
      <c r="N639" s="57">
        <v>32.85</v>
      </c>
      <c r="O639" s="57">
        <v>1643</v>
      </c>
      <c r="P639" s="57">
        <v>6906</v>
      </c>
      <c r="Q639" s="57">
        <v>34.233600000000003</v>
      </c>
      <c r="R639" s="57">
        <v>47.922899999999998</v>
      </c>
      <c r="S639" s="57">
        <v>28.738700000000001</v>
      </c>
      <c r="T639" s="57">
        <v>41.528100000000002</v>
      </c>
      <c r="U639" s="77">
        <v>0.39651510763587217</v>
      </c>
      <c r="V639" s="24" t="s">
        <v>6123</v>
      </c>
      <c r="W639" s="216" t="s">
        <v>5967</v>
      </c>
      <c r="X639" s="216" t="s">
        <v>5971</v>
      </c>
      <c r="Y639" s="24" t="s">
        <v>6004</v>
      </c>
      <c r="Z639" s="24" t="s">
        <v>5964</v>
      </c>
      <c r="AA639" s="24" t="s">
        <v>5963</v>
      </c>
      <c r="AB639" s="24" t="s">
        <v>5996</v>
      </c>
      <c r="AC639" s="24" t="s">
        <v>5965</v>
      </c>
    </row>
    <row r="640" spans="1:29" s="169" customFormat="1">
      <c r="A640" s="24">
        <v>3095</v>
      </c>
      <c r="B640" s="24" t="s">
        <v>647</v>
      </c>
      <c r="C640" s="57">
        <v>3.2</v>
      </c>
      <c r="D640" s="57">
        <v>3.23</v>
      </c>
      <c r="E640" s="57">
        <v>2.95</v>
      </c>
      <c r="F640" s="57">
        <v>3</v>
      </c>
      <c r="G640" s="57">
        <v>3</v>
      </c>
      <c r="H640" s="57">
        <v>3</v>
      </c>
      <c r="I640" s="57">
        <v>2.85</v>
      </c>
      <c r="J640" s="57">
        <v>2.94</v>
      </c>
      <c r="K640" s="57">
        <v>2.94</v>
      </c>
      <c r="L640" s="57">
        <v>3.04</v>
      </c>
      <c r="M640" s="57">
        <v>2.94</v>
      </c>
      <c r="N640" s="57">
        <v>2.95</v>
      </c>
      <c r="O640" s="57">
        <v>69</v>
      </c>
      <c r="P640" s="57">
        <v>156</v>
      </c>
      <c r="Q640" s="57"/>
      <c r="R640" s="57"/>
      <c r="S640" s="57"/>
      <c r="T640" s="57"/>
      <c r="U640" s="77">
        <v>0.73717948717948723</v>
      </c>
      <c r="V640" s="24" t="s">
        <v>6606</v>
      </c>
      <c r="W640" s="216" t="s">
        <v>5993</v>
      </c>
      <c r="X640" s="216" t="s">
        <v>5993</v>
      </c>
      <c r="Y640" s="24" t="s">
        <v>5964</v>
      </c>
      <c r="Z640" s="24" t="s">
        <v>6017</v>
      </c>
      <c r="AA640" s="24" t="s">
        <v>6607</v>
      </c>
      <c r="AB640" s="24" t="s">
        <v>6084</v>
      </c>
      <c r="AC640" s="24" t="s">
        <v>5979</v>
      </c>
    </row>
    <row r="641" spans="1:29" s="169" customFormat="1">
      <c r="A641" s="24">
        <v>3097</v>
      </c>
      <c r="B641" s="24" t="s">
        <v>2670</v>
      </c>
      <c r="C641" s="57"/>
      <c r="D641" s="57">
        <v>16.850000000000001</v>
      </c>
      <c r="E641" s="57">
        <v>16</v>
      </c>
      <c r="F641" s="57">
        <v>16.399999999999999</v>
      </c>
      <c r="G641" s="57">
        <v>16.45</v>
      </c>
      <c r="H641" s="57">
        <v>16.5</v>
      </c>
      <c r="I641" s="57">
        <v>15.8</v>
      </c>
      <c r="J641" s="57">
        <v>16.5</v>
      </c>
      <c r="K641" s="57">
        <v>16</v>
      </c>
      <c r="L641" s="57">
        <v>16.3</v>
      </c>
      <c r="M641" s="57">
        <v>16</v>
      </c>
      <c r="N641" s="57">
        <v>16.25</v>
      </c>
      <c r="O641" s="57">
        <v>72</v>
      </c>
      <c r="P641" s="57">
        <v>109</v>
      </c>
      <c r="Q641" s="57"/>
      <c r="R641" s="57"/>
      <c r="S641" s="57"/>
      <c r="T641" s="57"/>
      <c r="U641" s="77">
        <v>1.1009174311926604</v>
      </c>
      <c r="V641" s="24" t="s">
        <v>6674</v>
      </c>
      <c r="W641" s="216" t="s">
        <v>5993</v>
      </c>
      <c r="X641" s="216" t="s">
        <v>5993</v>
      </c>
      <c r="Y641" s="24" t="s">
        <v>5969</v>
      </c>
      <c r="Z641" s="24" t="s">
        <v>6064</v>
      </c>
      <c r="AA641" s="24" t="s">
        <v>6055</v>
      </c>
      <c r="AB641" s="24" t="s">
        <v>5990</v>
      </c>
      <c r="AC641" s="24" t="s">
        <v>5979</v>
      </c>
    </row>
    <row r="642" spans="1:29" s="169" customFormat="1">
      <c r="A642" s="24">
        <v>3105</v>
      </c>
      <c r="B642" s="24" t="s">
        <v>648</v>
      </c>
      <c r="C642" s="57">
        <v>349</v>
      </c>
      <c r="D642" s="57">
        <v>349</v>
      </c>
      <c r="E642" s="57">
        <v>331</v>
      </c>
      <c r="F642" s="57">
        <v>331.5</v>
      </c>
      <c r="G642" s="57">
        <v>329.5</v>
      </c>
      <c r="H642" s="57">
        <v>334</v>
      </c>
      <c r="I642" s="57">
        <v>308</v>
      </c>
      <c r="J642" s="57">
        <v>310</v>
      </c>
      <c r="K642" s="57">
        <v>314</v>
      </c>
      <c r="L642" s="57">
        <v>328</v>
      </c>
      <c r="M642" s="57">
        <v>313</v>
      </c>
      <c r="N642" s="57">
        <v>319.5</v>
      </c>
      <c r="O642" s="57">
        <v>6277</v>
      </c>
      <c r="P642" s="57">
        <v>15709</v>
      </c>
      <c r="Q642" s="57">
        <v>24.773700000000002</v>
      </c>
      <c r="R642" s="57">
        <v>44.838299999999997</v>
      </c>
      <c r="S642" s="57">
        <v>20.593800000000002</v>
      </c>
      <c r="T642" s="57">
        <v>36.756799999999998</v>
      </c>
      <c r="U642" s="77">
        <v>0.66596643113289622</v>
      </c>
      <c r="V642" s="24" t="s">
        <v>6038</v>
      </c>
      <c r="W642" s="216" t="s">
        <v>5967</v>
      </c>
      <c r="X642" s="216" t="s">
        <v>6007</v>
      </c>
      <c r="Y642" s="24" t="s">
        <v>6024</v>
      </c>
      <c r="Z642" s="24" t="s">
        <v>5964</v>
      </c>
      <c r="AA642" s="24" t="s">
        <v>6016</v>
      </c>
      <c r="AB642" s="24" t="s">
        <v>5976</v>
      </c>
      <c r="AC642" s="24" t="s">
        <v>5965</v>
      </c>
    </row>
    <row r="643" spans="1:29" s="169" customFormat="1">
      <c r="A643" s="24">
        <v>3114</v>
      </c>
      <c r="B643" s="24" t="s">
        <v>649</v>
      </c>
      <c r="C643" s="57">
        <v>39.1</v>
      </c>
      <c r="D643" s="57">
        <v>41</v>
      </c>
      <c r="E643" s="57">
        <v>36.85</v>
      </c>
      <c r="F643" s="57">
        <v>37.5</v>
      </c>
      <c r="G643" s="57">
        <v>35.4</v>
      </c>
      <c r="H643" s="57">
        <v>36.299999999999997</v>
      </c>
      <c r="I643" s="57">
        <v>33.1</v>
      </c>
      <c r="J643" s="57">
        <v>34.1</v>
      </c>
      <c r="K643" s="57">
        <v>34.75</v>
      </c>
      <c r="L643" s="57">
        <v>35.1</v>
      </c>
      <c r="M643" s="57">
        <v>28.25</v>
      </c>
      <c r="N643" s="57">
        <v>28.6</v>
      </c>
      <c r="O643" s="57">
        <v>14470</v>
      </c>
      <c r="P643" s="57">
        <v>4902</v>
      </c>
      <c r="Q643" s="57">
        <v>71.639600000000002</v>
      </c>
      <c r="R643" s="57">
        <v>73.890600000000006</v>
      </c>
      <c r="S643" s="57">
        <v>55.424599999999998</v>
      </c>
      <c r="T643" s="57">
        <v>67.735200000000006</v>
      </c>
      <c r="U643" s="77">
        <v>4.9197606419148654</v>
      </c>
      <c r="V643" s="24" t="s">
        <v>5959</v>
      </c>
      <c r="W643" s="216" t="s">
        <v>5967</v>
      </c>
      <c r="X643" s="216" t="s">
        <v>5961</v>
      </c>
      <c r="Y643" s="24" t="s">
        <v>5964</v>
      </c>
      <c r="Z643" s="24" t="s">
        <v>5964</v>
      </c>
      <c r="AA643" s="24" t="s">
        <v>5964</v>
      </c>
      <c r="AB643" s="24" t="s">
        <v>5965</v>
      </c>
      <c r="AC643" s="24" t="s">
        <v>5965</v>
      </c>
    </row>
    <row r="644" spans="1:29" s="169" customFormat="1">
      <c r="A644" s="24">
        <v>3115</v>
      </c>
      <c r="B644" s="24" t="s">
        <v>650</v>
      </c>
      <c r="C644" s="57">
        <v>13.7</v>
      </c>
      <c r="D644" s="57">
        <v>14.7</v>
      </c>
      <c r="E644" s="57">
        <v>13.6</v>
      </c>
      <c r="F644" s="57">
        <v>14.5</v>
      </c>
      <c r="G644" s="57">
        <v>14.6</v>
      </c>
      <c r="H644" s="57">
        <v>14.6</v>
      </c>
      <c r="I644" s="57">
        <v>13.4</v>
      </c>
      <c r="J644" s="57">
        <v>13.75</v>
      </c>
      <c r="K644" s="57">
        <v>13.75</v>
      </c>
      <c r="L644" s="57">
        <v>14.4</v>
      </c>
      <c r="M644" s="57">
        <v>13.75</v>
      </c>
      <c r="N644" s="57">
        <v>14.15</v>
      </c>
      <c r="O644" s="57">
        <v>13</v>
      </c>
      <c r="P644" s="57">
        <v>41</v>
      </c>
      <c r="Q644" s="57"/>
      <c r="R644" s="57"/>
      <c r="S644" s="57"/>
      <c r="T644" s="57"/>
      <c r="U644" s="77">
        <v>0.52845528455284552</v>
      </c>
      <c r="V644" s="24" t="s">
        <v>6550</v>
      </c>
      <c r="W644" s="216" t="s">
        <v>5993</v>
      </c>
      <c r="X644" s="216" t="s">
        <v>5993</v>
      </c>
      <c r="Y644" s="24" t="s">
        <v>5982</v>
      </c>
      <c r="Z644" s="24" t="s">
        <v>6024</v>
      </c>
      <c r="AA644" s="24" t="s">
        <v>6031</v>
      </c>
      <c r="AB644" s="24" t="s">
        <v>5986</v>
      </c>
      <c r="AC644" s="24" t="s">
        <v>5979</v>
      </c>
    </row>
    <row r="645" spans="1:29" s="169" customFormat="1">
      <c r="A645" s="24">
        <v>3118</v>
      </c>
      <c r="B645" s="24" t="s">
        <v>651</v>
      </c>
      <c r="C645" s="57">
        <v>30.25</v>
      </c>
      <c r="D645" s="57">
        <v>31.05</v>
      </c>
      <c r="E645" s="57">
        <v>29.9</v>
      </c>
      <c r="F645" s="57">
        <v>30.1</v>
      </c>
      <c r="G645" s="57">
        <v>30</v>
      </c>
      <c r="H645" s="57">
        <v>30.25</v>
      </c>
      <c r="I645" s="57">
        <v>29.35</v>
      </c>
      <c r="J645" s="57">
        <v>30</v>
      </c>
      <c r="K645" s="57">
        <v>30.75</v>
      </c>
      <c r="L645" s="57">
        <v>30.8</v>
      </c>
      <c r="M645" s="57">
        <v>30.1</v>
      </c>
      <c r="N645" s="57">
        <v>30.1</v>
      </c>
      <c r="O645" s="57">
        <v>55</v>
      </c>
      <c r="P645" s="57">
        <v>119</v>
      </c>
      <c r="Q645" s="57">
        <v>19.245899999999999</v>
      </c>
      <c r="R645" s="57">
        <v>21.9528</v>
      </c>
      <c r="S645" s="57">
        <v>21.305199999999999</v>
      </c>
      <c r="T645" s="57">
        <v>21.736899999999999</v>
      </c>
      <c r="U645" s="77">
        <v>0.77030812324929965</v>
      </c>
      <c r="V645" s="24" t="s">
        <v>6675</v>
      </c>
      <c r="W645" s="216" t="s">
        <v>6039</v>
      </c>
      <c r="X645" s="216" t="s">
        <v>6007</v>
      </c>
      <c r="Y645" s="24" t="s">
        <v>5978</v>
      </c>
      <c r="Z645" s="24" t="s">
        <v>6293</v>
      </c>
      <c r="AA645" s="24" t="s">
        <v>6130</v>
      </c>
      <c r="AB645" s="24" t="s">
        <v>5965</v>
      </c>
      <c r="AC645" s="24" t="s">
        <v>5979</v>
      </c>
    </row>
    <row r="646" spans="1:29" s="169" customFormat="1">
      <c r="A646" s="24">
        <v>3122</v>
      </c>
      <c r="B646" s="24" t="s">
        <v>652</v>
      </c>
      <c r="C646" s="57">
        <v>55.9</v>
      </c>
      <c r="D646" s="57">
        <v>56.9</v>
      </c>
      <c r="E646" s="57">
        <v>45.2</v>
      </c>
      <c r="F646" s="57">
        <v>45.2</v>
      </c>
      <c r="G646" s="57">
        <v>45.2</v>
      </c>
      <c r="H646" s="57">
        <v>47.15</v>
      </c>
      <c r="I646" s="57">
        <v>41.3</v>
      </c>
      <c r="J646" s="57">
        <v>43.3</v>
      </c>
      <c r="K646" s="57">
        <v>44.5</v>
      </c>
      <c r="L646" s="57">
        <v>47.9</v>
      </c>
      <c r="M646" s="57">
        <v>44</v>
      </c>
      <c r="N646" s="57">
        <v>44.9</v>
      </c>
      <c r="O646" s="57">
        <v>5180</v>
      </c>
      <c r="P646" s="57">
        <v>12429</v>
      </c>
      <c r="Q646" s="57">
        <v>48.610599999999998</v>
      </c>
      <c r="R646" s="57">
        <v>59.352699999999999</v>
      </c>
      <c r="S646" s="57">
        <v>43.798000000000002</v>
      </c>
      <c r="T646" s="57">
        <v>54.1678</v>
      </c>
      <c r="U646" s="77">
        <v>0.69461206318556068</v>
      </c>
      <c r="V646" s="24" t="s">
        <v>6407</v>
      </c>
      <c r="W646" s="216" t="s">
        <v>5967</v>
      </c>
      <c r="X646" s="216" t="s">
        <v>5961</v>
      </c>
      <c r="Y646" s="24" t="s">
        <v>6004</v>
      </c>
      <c r="Z646" s="24" t="s">
        <v>5974</v>
      </c>
      <c r="AA646" s="24" t="s">
        <v>5969</v>
      </c>
      <c r="AB646" s="24" t="s">
        <v>6033</v>
      </c>
      <c r="AC646" s="24" t="s">
        <v>5965</v>
      </c>
    </row>
    <row r="647" spans="1:29" s="169" customFormat="1">
      <c r="A647" s="24">
        <v>3128</v>
      </c>
      <c r="B647" s="24" t="s">
        <v>653</v>
      </c>
      <c r="C647" s="57">
        <v>17.600000000000001</v>
      </c>
      <c r="D647" s="57">
        <v>19.25</v>
      </c>
      <c r="E647" s="57">
        <v>17.149999999999999</v>
      </c>
      <c r="F647" s="57">
        <v>17.600000000000001</v>
      </c>
      <c r="G647" s="57">
        <v>17.7</v>
      </c>
      <c r="H647" s="57">
        <v>18.100000000000001</v>
      </c>
      <c r="I647" s="57">
        <v>17.25</v>
      </c>
      <c r="J647" s="57">
        <v>17.45</v>
      </c>
      <c r="K647" s="57">
        <v>17.55</v>
      </c>
      <c r="L647" s="57">
        <v>18</v>
      </c>
      <c r="M647" s="57">
        <v>17.399999999999999</v>
      </c>
      <c r="N647" s="57">
        <v>17.7</v>
      </c>
      <c r="O647" s="57">
        <v>419</v>
      </c>
      <c r="P647" s="57">
        <v>413</v>
      </c>
      <c r="Q647" s="57">
        <v>21.9176</v>
      </c>
      <c r="R647" s="57">
        <v>38.320500000000003</v>
      </c>
      <c r="S647" s="57">
        <v>17.7456</v>
      </c>
      <c r="T647" s="57">
        <v>31.462199999999999</v>
      </c>
      <c r="U647" s="77">
        <v>1.6908797417271992</v>
      </c>
      <c r="V647" s="24" t="s">
        <v>6366</v>
      </c>
      <c r="W647" s="216" t="s">
        <v>5967</v>
      </c>
      <c r="X647" s="216" t="s">
        <v>6007</v>
      </c>
      <c r="Y647" s="24" t="s">
        <v>6164</v>
      </c>
      <c r="Z647" s="24" t="s">
        <v>5984</v>
      </c>
      <c r="AA647" s="24" t="s">
        <v>6016</v>
      </c>
      <c r="AB647" s="24" t="s">
        <v>5970</v>
      </c>
      <c r="AC647" s="24" t="s">
        <v>5991</v>
      </c>
    </row>
    <row r="648" spans="1:29" s="169" customFormat="1">
      <c r="A648" s="24">
        <v>3131</v>
      </c>
      <c r="B648" s="24" t="s">
        <v>655</v>
      </c>
      <c r="C648" s="57">
        <v>431.5</v>
      </c>
      <c r="D648" s="57">
        <v>437</v>
      </c>
      <c r="E648" s="57">
        <v>385</v>
      </c>
      <c r="F648" s="57">
        <v>399.5</v>
      </c>
      <c r="G648" s="57">
        <v>397</v>
      </c>
      <c r="H648" s="57">
        <v>397</v>
      </c>
      <c r="I648" s="57">
        <v>360</v>
      </c>
      <c r="J648" s="57">
        <v>378.5</v>
      </c>
      <c r="K648" s="57">
        <v>380</v>
      </c>
      <c r="L648" s="57">
        <v>402</v>
      </c>
      <c r="M648" s="57">
        <v>380</v>
      </c>
      <c r="N648" s="57">
        <v>397</v>
      </c>
      <c r="O648" s="57">
        <v>544</v>
      </c>
      <c r="P648" s="57">
        <v>1559</v>
      </c>
      <c r="Q648" s="57">
        <v>44.5501</v>
      </c>
      <c r="R648" s="57">
        <v>61.330800000000004</v>
      </c>
      <c r="S648" s="57">
        <v>42.614600000000003</v>
      </c>
      <c r="T648" s="57">
        <v>55.091999999999999</v>
      </c>
      <c r="U648" s="77">
        <v>0.58156938208253151</v>
      </c>
      <c r="V648" s="24" t="s">
        <v>6236</v>
      </c>
      <c r="W648" s="216" t="s">
        <v>5967</v>
      </c>
      <c r="X648" s="216" t="s">
        <v>5961</v>
      </c>
      <c r="Y648" s="24" t="s">
        <v>5964</v>
      </c>
      <c r="Z648" s="24" t="s">
        <v>6024</v>
      </c>
      <c r="AA648" s="24" t="s">
        <v>6013</v>
      </c>
      <c r="AB648" s="24" t="s">
        <v>5990</v>
      </c>
      <c r="AC648" s="24" t="s">
        <v>5979</v>
      </c>
    </row>
    <row r="649" spans="1:29" s="169" customFormat="1">
      <c r="A649" s="24">
        <v>3138</v>
      </c>
      <c r="B649" s="24" t="s">
        <v>2686</v>
      </c>
      <c r="C649" s="57">
        <v>212</v>
      </c>
      <c r="D649" s="57">
        <v>212</v>
      </c>
      <c r="E649" s="57">
        <v>183</v>
      </c>
      <c r="F649" s="57">
        <v>183</v>
      </c>
      <c r="G649" s="57">
        <v>185</v>
      </c>
      <c r="H649" s="57">
        <v>185</v>
      </c>
      <c r="I649" s="57">
        <v>167</v>
      </c>
      <c r="J649" s="57">
        <v>174</v>
      </c>
      <c r="K649" s="57">
        <v>175</v>
      </c>
      <c r="L649" s="57">
        <v>198</v>
      </c>
      <c r="M649" s="57">
        <v>175</v>
      </c>
      <c r="N649" s="57">
        <v>185</v>
      </c>
      <c r="O649" s="57">
        <v>1539</v>
      </c>
      <c r="P649" s="57">
        <v>2482</v>
      </c>
      <c r="Q649" s="57"/>
      <c r="R649" s="57"/>
      <c r="S649" s="57"/>
      <c r="T649" s="57"/>
      <c r="U649" s="77">
        <v>1.0334407735697018</v>
      </c>
      <c r="V649" s="24" t="s">
        <v>6448</v>
      </c>
      <c r="W649" s="216" t="s">
        <v>5993</v>
      </c>
      <c r="X649" s="216" t="s">
        <v>5993</v>
      </c>
      <c r="Y649" s="24" t="s">
        <v>6058</v>
      </c>
      <c r="Z649" s="24" t="s">
        <v>6024</v>
      </c>
      <c r="AA649" s="24" t="s">
        <v>6013</v>
      </c>
      <c r="AB649" s="24" t="s">
        <v>5976</v>
      </c>
      <c r="AC649" s="24" t="s">
        <v>5979</v>
      </c>
    </row>
    <row r="650" spans="1:29" s="169" customFormat="1">
      <c r="A650" s="24">
        <v>3141</v>
      </c>
      <c r="B650" s="24" t="s">
        <v>656</v>
      </c>
      <c r="C650" s="57">
        <v>164</v>
      </c>
      <c r="D650" s="57">
        <v>165</v>
      </c>
      <c r="E650" s="57">
        <v>127</v>
      </c>
      <c r="F650" s="57">
        <v>127</v>
      </c>
      <c r="G650" s="57">
        <v>129.5</v>
      </c>
      <c r="H650" s="57">
        <v>142.5</v>
      </c>
      <c r="I650" s="57">
        <v>118</v>
      </c>
      <c r="J650" s="57">
        <v>137.5</v>
      </c>
      <c r="K650" s="57">
        <v>138</v>
      </c>
      <c r="L650" s="57">
        <v>158.5</v>
      </c>
      <c r="M650" s="57">
        <v>137.5</v>
      </c>
      <c r="N650" s="57">
        <v>148.5</v>
      </c>
      <c r="O650" s="57">
        <v>40523</v>
      </c>
      <c r="P650" s="57">
        <v>130755</v>
      </c>
      <c r="Q650" s="57">
        <v>56.113999999999997</v>
      </c>
      <c r="R650" s="57">
        <v>69.6845</v>
      </c>
      <c r="S650" s="57">
        <v>51.239100000000001</v>
      </c>
      <c r="T650" s="57">
        <v>63.536000000000001</v>
      </c>
      <c r="U650" s="77">
        <v>0.51652581800568498</v>
      </c>
      <c r="V650" s="24" t="s">
        <v>6465</v>
      </c>
      <c r="W650" s="216" t="s">
        <v>5967</v>
      </c>
      <c r="X650" s="216" t="s">
        <v>5961</v>
      </c>
      <c r="Y650" s="24" t="s">
        <v>6004</v>
      </c>
      <c r="Z650" s="24" t="s">
        <v>5982</v>
      </c>
      <c r="AA650" s="24" t="s">
        <v>5982</v>
      </c>
      <c r="AB650" s="24" t="s">
        <v>5970</v>
      </c>
      <c r="AC650" s="24" t="s">
        <v>5979</v>
      </c>
    </row>
    <row r="651" spans="1:29" s="169" customFormat="1">
      <c r="A651" s="24">
        <v>3144</v>
      </c>
      <c r="B651" s="24" t="s">
        <v>657</v>
      </c>
      <c r="C651" s="57">
        <v>39.5</v>
      </c>
      <c r="D651" s="57">
        <v>39.549999999999997</v>
      </c>
      <c r="E651" s="57">
        <v>39.450000000000003</v>
      </c>
      <c r="F651" s="57">
        <v>39.450000000000003</v>
      </c>
      <c r="G651" s="57">
        <v>39.5</v>
      </c>
      <c r="H651" s="57">
        <v>39.5</v>
      </c>
      <c r="I651" s="57">
        <v>39.450000000000003</v>
      </c>
      <c r="J651" s="57">
        <v>39.450000000000003</v>
      </c>
      <c r="K651" s="57">
        <v>39.450000000000003</v>
      </c>
      <c r="L651" s="57">
        <v>39.5</v>
      </c>
      <c r="M651" s="57">
        <v>39.450000000000003</v>
      </c>
      <c r="N651" s="57">
        <v>39.450000000000003</v>
      </c>
      <c r="O651" s="57">
        <v>44</v>
      </c>
      <c r="P651" s="57">
        <v>292</v>
      </c>
      <c r="Q651" s="57">
        <v>85.334699999999998</v>
      </c>
      <c r="R651" s="57">
        <v>70.362499999999997</v>
      </c>
      <c r="S651" s="57">
        <v>88.396600000000007</v>
      </c>
      <c r="T651" s="57">
        <v>76.373900000000006</v>
      </c>
      <c r="U651" s="77">
        <v>0.25114155251141557</v>
      </c>
      <c r="V651" s="24" t="s">
        <v>6555</v>
      </c>
      <c r="W651" s="216" t="s">
        <v>6009</v>
      </c>
      <c r="X651" s="216" t="s">
        <v>5989</v>
      </c>
      <c r="Y651" s="24" t="s">
        <v>6130</v>
      </c>
      <c r="Z651" s="24" t="e">
        <v>#NAME?</v>
      </c>
      <c r="AA651" s="24" t="s">
        <v>6122</v>
      </c>
      <c r="AB651" s="24" t="s">
        <v>6159</v>
      </c>
      <c r="AC651" s="24" t="s">
        <v>5979</v>
      </c>
    </row>
    <row r="652" spans="1:29" s="169" customFormat="1">
      <c r="A652" s="24">
        <v>3147</v>
      </c>
      <c r="B652" s="24" t="s">
        <v>2693</v>
      </c>
      <c r="C652" s="57">
        <v>58.1</v>
      </c>
      <c r="D652" s="57">
        <v>59</v>
      </c>
      <c r="E652" s="57">
        <v>51.5</v>
      </c>
      <c r="F652" s="57">
        <v>55.3</v>
      </c>
      <c r="G652" s="57">
        <v>55</v>
      </c>
      <c r="H652" s="57">
        <v>55.9</v>
      </c>
      <c r="I652" s="57">
        <v>51.2</v>
      </c>
      <c r="J652" s="57">
        <v>52.3</v>
      </c>
      <c r="K652" s="57">
        <v>52.8</v>
      </c>
      <c r="L652" s="57">
        <v>54.4</v>
      </c>
      <c r="M652" s="57">
        <v>52.2</v>
      </c>
      <c r="N652" s="57">
        <v>52.8</v>
      </c>
      <c r="O652" s="57">
        <v>438</v>
      </c>
      <c r="P652" s="57">
        <v>1209</v>
      </c>
      <c r="Q652" s="57">
        <v>48.459400000000002</v>
      </c>
      <c r="R652" s="57">
        <v>59.881</v>
      </c>
      <c r="S652" s="57">
        <v>39.8675</v>
      </c>
      <c r="T652" s="57">
        <v>53.209899999999998</v>
      </c>
      <c r="U652" s="77">
        <v>0.60380479735318449</v>
      </c>
      <c r="V652" s="24" t="s">
        <v>6123</v>
      </c>
      <c r="W652" s="216" t="s">
        <v>5967</v>
      </c>
      <c r="X652" s="216" t="s">
        <v>5961</v>
      </c>
      <c r="Y652" s="24" t="s">
        <v>5964</v>
      </c>
      <c r="Z652" s="24" t="s">
        <v>5964</v>
      </c>
      <c r="AA652" s="24" t="s">
        <v>6164</v>
      </c>
      <c r="AB652" s="24" t="s">
        <v>5996</v>
      </c>
      <c r="AC652" s="24" t="s">
        <v>5991</v>
      </c>
    </row>
    <row r="653" spans="1:29" s="169" customFormat="1">
      <c r="A653" s="24">
        <v>3149</v>
      </c>
      <c r="B653" s="24" t="s">
        <v>658</v>
      </c>
      <c r="C653" s="57">
        <v>43.5</v>
      </c>
      <c r="D653" s="57">
        <v>43.55</v>
      </c>
      <c r="E653" s="57">
        <v>40.049999999999997</v>
      </c>
      <c r="F653" s="57">
        <v>41.5</v>
      </c>
      <c r="G653" s="57">
        <v>40.85</v>
      </c>
      <c r="H653" s="57">
        <v>41.05</v>
      </c>
      <c r="I653" s="57">
        <v>34</v>
      </c>
      <c r="J653" s="57">
        <v>37.6</v>
      </c>
      <c r="K653" s="57">
        <v>37.799999999999997</v>
      </c>
      <c r="L653" s="57">
        <v>39.35</v>
      </c>
      <c r="M653" s="57">
        <v>37.799999999999997</v>
      </c>
      <c r="N653" s="57">
        <v>38.25</v>
      </c>
      <c r="O653" s="57">
        <v>2170</v>
      </c>
      <c r="P653" s="57">
        <v>13715</v>
      </c>
      <c r="Q653" s="57">
        <v>50.3675</v>
      </c>
      <c r="R653" s="57">
        <v>59.2864</v>
      </c>
      <c r="S653" s="57">
        <v>43.118200000000002</v>
      </c>
      <c r="T653" s="57">
        <v>53.896999999999998</v>
      </c>
      <c r="U653" s="77">
        <v>0.26370154332239643</v>
      </c>
      <c r="V653" s="24" t="s">
        <v>6123</v>
      </c>
      <c r="W653" s="216" t="s">
        <v>5967</v>
      </c>
      <c r="X653" s="216" t="s">
        <v>5961</v>
      </c>
      <c r="Y653" s="24" t="s">
        <v>5964</v>
      </c>
      <c r="Z653" s="24" t="s">
        <v>5964</v>
      </c>
      <c r="AA653" s="24" t="s">
        <v>6090</v>
      </c>
      <c r="AB653" s="24" t="s">
        <v>5996</v>
      </c>
      <c r="AC653" s="24" t="s">
        <v>5979</v>
      </c>
    </row>
    <row r="654" spans="1:29" s="169" customFormat="1">
      <c r="A654" s="24">
        <v>3150</v>
      </c>
      <c r="B654" s="24" t="s">
        <v>2696</v>
      </c>
      <c r="C654" s="57">
        <v>26</v>
      </c>
      <c r="D654" s="57">
        <v>26.6</v>
      </c>
      <c r="E654" s="57">
        <v>22.6</v>
      </c>
      <c r="F654" s="57">
        <v>23.1</v>
      </c>
      <c r="G654" s="57">
        <v>22.9</v>
      </c>
      <c r="H654" s="57">
        <v>23.4</v>
      </c>
      <c r="I654" s="57">
        <v>21.3</v>
      </c>
      <c r="J654" s="57"/>
      <c r="K654" s="57">
        <v>21.2</v>
      </c>
      <c r="L654" s="57">
        <v>23.9</v>
      </c>
      <c r="M654" s="57">
        <v>21.2</v>
      </c>
      <c r="N654" s="57">
        <v>23.9</v>
      </c>
      <c r="O654" s="57">
        <v>55</v>
      </c>
      <c r="P654" s="57">
        <v>278</v>
      </c>
      <c r="Q654" s="57"/>
      <c r="R654" s="57"/>
      <c r="S654" s="57"/>
      <c r="T654" s="57"/>
      <c r="U654" s="77">
        <v>0.32973621103117506</v>
      </c>
      <c r="V654" s="24" t="s">
        <v>6157</v>
      </c>
      <c r="W654" s="216" t="s">
        <v>5993</v>
      </c>
      <c r="X654" s="216" t="s">
        <v>5993</v>
      </c>
      <c r="Y654" s="24" t="s">
        <v>5964</v>
      </c>
      <c r="Z654" s="24" t="s">
        <v>5994</v>
      </c>
      <c r="AA654" s="24" t="s">
        <v>6201</v>
      </c>
      <c r="AB654" s="24" t="s">
        <v>5979</v>
      </c>
      <c r="AC654" s="24" t="s">
        <v>5979</v>
      </c>
    </row>
    <row r="655" spans="1:29" s="169" customFormat="1">
      <c r="A655" s="24">
        <v>3152</v>
      </c>
      <c r="B655" s="24" t="s">
        <v>659</v>
      </c>
      <c r="C655" s="57">
        <v>457</v>
      </c>
      <c r="D655" s="57">
        <v>457</v>
      </c>
      <c r="E655" s="57">
        <v>434.5</v>
      </c>
      <c r="F655" s="57">
        <v>446.5</v>
      </c>
      <c r="G655" s="57">
        <v>446.5</v>
      </c>
      <c r="H655" s="57">
        <v>460</v>
      </c>
      <c r="I655" s="57">
        <v>434</v>
      </c>
      <c r="J655" s="57">
        <v>440.5</v>
      </c>
      <c r="K655" s="57">
        <v>446</v>
      </c>
      <c r="L655" s="57">
        <v>457.5</v>
      </c>
      <c r="M655" s="57">
        <v>441.5</v>
      </c>
      <c r="N655" s="57">
        <v>442.5</v>
      </c>
      <c r="O655" s="57">
        <v>348</v>
      </c>
      <c r="P655" s="57">
        <v>975</v>
      </c>
      <c r="Q655" s="57">
        <v>17.9663</v>
      </c>
      <c r="R655" s="57">
        <v>31.210999999999999</v>
      </c>
      <c r="S655" s="57">
        <v>15.0572</v>
      </c>
      <c r="T655" s="57">
        <v>25.8264</v>
      </c>
      <c r="U655" s="77">
        <v>0.59487179487179487</v>
      </c>
      <c r="V655" s="24" t="s">
        <v>6183</v>
      </c>
      <c r="W655" s="216" t="s">
        <v>5967</v>
      </c>
      <c r="X655" s="216" t="s">
        <v>6007</v>
      </c>
      <c r="Y655" s="24" t="s">
        <v>6209</v>
      </c>
      <c r="Z655" s="24" t="s">
        <v>6000</v>
      </c>
      <c r="AA655" s="24" t="s">
        <v>6000</v>
      </c>
      <c r="AB655" s="24" t="s">
        <v>5996</v>
      </c>
      <c r="AC655" s="24" t="s">
        <v>5965</v>
      </c>
    </row>
    <row r="656" spans="1:29" s="169" customFormat="1">
      <c r="A656" s="24">
        <v>3162</v>
      </c>
      <c r="B656" s="24" t="s">
        <v>660</v>
      </c>
      <c r="C656" s="57">
        <v>57.4</v>
      </c>
      <c r="D656" s="57">
        <v>57.8</v>
      </c>
      <c r="E656" s="57">
        <v>52.1</v>
      </c>
      <c r="F656" s="57">
        <v>52.6</v>
      </c>
      <c r="G656" s="57">
        <v>52.6</v>
      </c>
      <c r="H656" s="57">
        <v>52.6</v>
      </c>
      <c r="I656" s="57">
        <v>45.2</v>
      </c>
      <c r="J656" s="57">
        <v>49</v>
      </c>
      <c r="K656" s="57">
        <v>49</v>
      </c>
      <c r="L656" s="57">
        <v>50.4</v>
      </c>
      <c r="M656" s="57">
        <v>48.95</v>
      </c>
      <c r="N656" s="57">
        <v>49.85</v>
      </c>
      <c r="O656" s="57">
        <v>305</v>
      </c>
      <c r="P656" s="57">
        <v>971</v>
      </c>
      <c r="Q656" s="57"/>
      <c r="R656" s="57"/>
      <c r="S656" s="57"/>
      <c r="T656" s="57"/>
      <c r="U656" s="77">
        <v>0.52351527634740813</v>
      </c>
      <c r="V656" s="24" t="s">
        <v>6676</v>
      </c>
      <c r="W656" s="216" t="s">
        <v>5993</v>
      </c>
      <c r="X656" s="216" t="s">
        <v>5993</v>
      </c>
      <c r="Y656" s="24" t="s">
        <v>5964</v>
      </c>
      <c r="Z656" s="24" t="s">
        <v>6024</v>
      </c>
      <c r="AA656" s="24" t="s">
        <v>6016</v>
      </c>
      <c r="AB656" s="24" t="s">
        <v>5986</v>
      </c>
      <c r="AC656" s="24" t="s">
        <v>5979</v>
      </c>
    </row>
    <row r="657" spans="1:29" s="169" customFormat="1">
      <c r="A657" s="24">
        <v>3163</v>
      </c>
      <c r="B657" s="24" t="s">
        <v>661</v>
      </c>
      <c r="C657" s="57">
        <v>43.25</v>
      </c>
      <c r="D657" s="57">
        <v>43.35</v>
      </c>
      <c r="E657" s="57">
        <v>40.950000000000003</v>
      </c>
      <c r="F657" s="57">
        <v>41</v>
      </c>
      <c r="G657" s="57">
        <v>40.65</v>
      </c>
      <c r="H657" s="57">
        <v>41.4</v>
      </c>
      <c r="I657" s="57">
        <v>38.200000000000003</v>
      </c>
      <c r="J657" s="57">
        <v>40.549999999999997</v>
      </c>
      <c r="K657" s="57">
        <v>42</v>
      </c>
      <c r="L657" s="57">
        <v>45.5</v>
      </c>
      <c r="M657" s="57">
        <v>41.25</v>
      </c>
      <c r="N657" s="57">
        <v>44.85</v>
      </c>
      <c r="O657" s="57">
        <v>1873</v>
      </c>
      <c r="P657" s="57">
        <v>1889</v>
      </c>
      <c r="Q657" s="57">
        <v>22.479800000000001</v>
      </c>
      <c r="R657" s="57">
        <v>31.562100000000001</v>
      </c>
      <c r="S657" s="57">
        <v>37.721600000000002</v>
      </c>
      <c r="T657" s="57">
        <v>33.615200000000002</v>
      </c>
      <c r="U657" s="77">
        <v>1.6525498500088229</v>
      </c>
      <c r="V657" s="24" t="s">
        <v>6456</v>
      </c>
      <c r="W657" s="216" t="s">
        <v>5981</v>
      </c>
      <c r="X657" s="216" t="s">
        <v>5971</v>
      </c>
      <c r="Y657" s="24" t="s">
        <v>5964</v>
      </c>
      <c r="Z657" s="24" t="s">
        <v>5994</v>
      </c>
      <c r="AA657" s="24" t="s">
        <v>5982</v>
      </c>
      <c r="AB657" s="24" t="s">
        <v>5990</v>
      </c>
      <c r="AC657" s="24" t="s">
        <v>5990</v>
      </c>
    </row>
    <row r="658" spans="1:29" s="169" customFormat="1">
      <c r="A658" s="24">
        <v>3164</v>
      </c>
      <c r="B658" s="24" t="s">
        <v>662</v>
      </c>
      <c r="C658" s="57">
        <v>24.8</v>
      </c>
      <c r="D658" s="57">
        <v>24.9</v>
      </c>
      <c r="E658" s="57">
        <v>23.05</v>
      </c>
      <c r="F658" s="57">
        <v>23.5</v>
      </c>
      <c r="G658" s="57">
        <v>23.5</v>
      </c>
      <c r="H658" s="57">
        <v>23.5</v>
      </c>
      <c r="I658" s="57">
        <v>22.85</v>
      </c>
      <c r="J658" s="57">
        <v>23</v>
      </c>
      <c r="K658" s="57">
        <v>23.05</v>
      </c>
      <c r="L658" s="57">
        <v>24</v>
      </c>
      <c r="M658" s="57">
        <v>23.05</v>
      </c>
      <c r="N658" s="57">
        <v>24</v>
      </c>
      <c r="O658" s="57">
        <v>48</v>
      </c>
      <c r="P658" s="57">
        <v>214</v>
      </c>
      <c r="Q658" s="57">
        <v>12.9899</v>
      </c>
      <c r="R658" s="57">
        <v>18.185099999999998</v>
      </c>
      <c r="S658" s="57">
        <v>24.972000000000001</v>
      </c>
      <c r="T658" s="57">
        <v>20.447399999999998</v>
      </c>
      <c r="U658" s="77">
        <v>0.37383177570093457</v>
      </c>
      <c r="V658" s="24" t="s">
        <v>6157</v>
      </c>
      <c r="W658" s="216" t="s">
        <v>6337</v>
      </c>
      <c r="X658" s="216" t="s">
        <v>6007</v>
      </c>
      <c r="Y658" s="24" t="s">
        <v>5964</v>
      </c>
      <c r="Z658" s="24" t="s">
        <v>6017</v>
      </c>
      <c r="AA658" s="24" t="s">
        <v>6201</v>
      </c>
      <c r="AB658" s="24" t="s">
        <v>5979</v>
      </c>
      <c r="AC658" s="24" t="s">
        <v>5979</v>
      </c>
    </row>
    <row r="659" spans="1:29" s="169" customFormat="1">
      <c r="A659" s="24">
        <v>3167</v>
      </c>
      <c r="B659" s="24" t="s">
        <v>663</v>
      </c>
      <c r="C659" s="57">
        <v>77.900000000000006</v>
      </c>
      <c r="D659" s="57">
        <v>78.599999999999994</v>
      </c>
      <c r="E659" s="57">
        <v>67.3</v>
      </c>
      <c r="F659" s="57">
        <v>68.8</v>
      </c>
      <c r="G659" s="57">
        <v>67.099999999999994</v>
      </c>
      <c r="H659" s="57">
        <v>70</v>
      </c>
      <c r="I659" s="57">
        <v>64.2</v>
      </c>
      <c r="J659" s="57">
        <v>65</v>
      </c>
      <c r="K659" s="57">
        <v>66.2</v>
      </c>
      <c r="L659" s="57">
        <v>67.8</v>
      </c>
      <c r="M659" s="57">
        <v>65.400000000000006</v>
      </c>
      <c r="N659" s="57">
        <v>65.5</v>
      </c>
      <c r="O659" s="57">
        <v>348</v>
      </c>
      <c r="P659" s="57">
        <v>1178</v>
      </c>
      <c r="Q659" s="57">
        <v>45.022100000000002</v>
      </c>
      <c r="R659" s="57">
        <v>56.453200000000002</v>
      </c>
      <c r="S659" s="57">
        <v>35.400500000000001</v>
      </c>
      <c r="T659" s="57">
        <v>49.435600000000001</v>
      </c>
      <c r="U659" s="77">
        <v>0.49235993208828527</v>
      </c>
      <c r="V659" s="24" t="s">
        <v>6677</v>
      </c>
      <c r="W659" s="216" t="s">
        <v>5967</v>
      </c>
      <c r="X659" s="216" t="s">
        <v>5971</v>
      </c>
      <c r="Y659" s="24" t="s">
        <v>5964</v>
      </c>
      <c r="Z659" s="24" t="s">
        <v>5962</v>
      </c>
      <c r="AA659" s="24" t="s">
        <v>6000</v>
      </c>
      <c r="AB659" s="24" t="s">
        <v>5996</v>
      </c>
      <c r="AC659" s="24" t="s">
        <v>5979</v>
      </c>
    </row>
    <row r="660" spans="1:29" s="169" customFormat="1">
      <c r="A660" s="24">
        <v>3169</v>
      </c>
      <c r="B660" s="24" t="s">
        <v>664</v>
      </c>
      <c r="C660" s="57">
        <v>168</v>
      </c>
      <c r="D660" s="57">
        <v>170</v>
      </c>
      <c r="E660" s="57">
        <v>141</v>
      </c>
      <c r="F660" s="57">
        <v>143.5</v>
      </c>
      <c r="G660" s="57">
        <v>138.5</v>
      </c>
      <c r="H660" s="57">
        <v>144.5</v>
      </c>
      <c r="I660" s="57">
        <v>125</v>
      </c>
      <c r="J660" s="57">
        <v>137.5</v>
      </c>
      <c r="K660" s="57">
        <v>139.5</v>
      </c>
      <c r="L660" s="57">
        <v>146</v>
      </c>
      <c r="M660" s="57">
        <v>135</v>
      </c>
      <c r="N660" s="57">
        <v>137.5</v>
      </c>
      <c r="O660" s="57">
        <v>3349</v>
      </c>
      <c r="P660" s="57">
        <v>16105</v>
      </c>
      <c r="Q660" s="57"/>
      <c r="R660" s="57"/>
      <c r="S660" s="57"/>
      <c r="T660" s="57"/>
      <c r="U660" s="77">
        <v>0.34657973714167445</v>
      </c>
      <c r="V660" s="24" t="s">
        <v>6134</v>
      </c>
      <c r="W660" s="216" t="s">
        <v>5993</v>
      </c>
      <c r="X660" s="216" t="s">
        <v>5993</v>
      </c>
      <c r="Y660" s="24" t="s">
        <v>5964</v>
      </c>
      <c r="Z660" s="24" t="s">
        <v>5994</v>
      </c>
      <c r="AA660" s="24" t="s">
        <v>6000</v>
      </c>
      <c r="AB660" s="24" t="s">
        <v>5976</v>
      </c>
      <c r="AC660" s="24" t="s">
        <v>5990</v>
      </c>
    </row>
    <row r="661" spans="1:29" s="169" customFormat="1">
      <c r="A661" s="24">
        <v>3171</v>
      </c>
      <c r="B661" s="24" t="s">
        <v>665</v>
      </c>
      <c r="C661" s="57">
        <v>22.65</v>
      </c>
      <c r="D661" s="57">
        <v>22.9</v>
      </c>
      <c r="E661" s="57">
        <v>22.25</v>
      </c>
      <c r="F661" s="57">
        <v>22.25</v>
      </c>
      <c r="G661" s="57">
        <v>22.25</v>
      </c>
      <c r="H661" s="57">
        <v>22.25</v>
      </c>
      <c r="I661" s="57">
        <v>20.5</v>
      </c>
      <c r="J661" s="57">
        <v>20.85</v>
      </c>
      <c r="K661" s="57">
        <v>21.3</v>
      </c>
      <c r="L661" s="57">
        <v>21.3</v>
      </c>
      <c r="M661" s="57">
        <v>20.3</v>
      </c>
      <c r="N661" s="57">
        <v>20.7</v>
      </c>
      <c r="O661" s="57">
        <v>199</v>
      </c>
      <c r="P661" s="57">
        <v>372</v>
      </c>
      <c r="Q661" s="57"/>
      <c r="R661" s="57"/>
      <c r="S661" s="57"/>
      <c r="T661" s="57"/>
      <c r="U661" s="77">
        <v>0.8915770609318997</v>
      </c>
      <c r="V661" s="24" t="s">
        <v>6678</v>
      </c>
      <c r="W661" s="216" t="s">
        <v>5993</v>
      </c>
      <c r="X661" s="216" t="s">
        <v>5993</v>
      </c>
      <c r="Y661" s="24" t="s">
        <v>6130</v>
      </c>
      <c r="Z661" s="24" t="s">
        <v>6024</v>
      </c>
      <c r="AA661" s="24" t="s">
        <v>6209</v>
      </c>
      <c r="AB661" s="24" t="s">
        <v>5979</v>
      </c>
      <c r="AC661" s="24" t="s">
        <v>5986</v>
      </c>
    </row>
    <row r="662" spans="1:29" s="169" customFormat="1">
      <c r="A662" s="24">
        <v>3176</v>
      </c>
      <c r="B662" s="24" t="s">
        <v>666</v>
      </c>
      <c r="C662" s="57">
        <v>64.8</v>
      </c>
      <c r="D662" s="57">
        <v>66</v>
      </c>
      <c r="E662" s="57">
        <v>62</v>
      </c>
      <c r="F662" s="57">
        <v>64.599999999999994</v>
      </c>
      <c r="G662" s="57">
        <v>65.900000000000006</v>
      </c>
      <c r="H662" s="57">
        <v>70.099999999999994</v>
      </c>
      <c r="I662" s="57">
        <v>62.2</v>
      </c>
      <c r="J662" s="57">
        <v>63.1</v>
      </c>
      <c r="K662" s="57">
        <v>64.5</v>
      </c>
      <c r="L662" s="57">
        <v>64.5</v>
      </c>
      <c r="M662" s="57">
        <v>60.6</v>
      </c>
      <c r="N662" s="57">
        <v>60.9</v>
      </c>
      <c r="O662" s="57">
        <v>1869</v>
      </c>
      <c r="P662" s="57">
        <v>10299</v>
      </c>
      <c r="Q662" s="57">
        <v>21.389600000000002</v>
      </c>
      <c r="R662" s="57">
        <v>23.456700000000001</v>
      </c>
      <c r="S662" s="57">
        <v>18.7836</v>
      </c>
      <c r="T662" s="57">
        <v>21.899000000000001</v>
      </c>
      <c r="U662" s="77">
        <v>0.30245654917953202</v>
      </c>
      <c r="V662" s="24" t="s">
        <v>6103</v>
      </c>
      <c r="W662" s="216" t="s">
        <v>5967</v>
      </c>
      <c r="X662" s="216" t="s">
        <v>6007</v>
      </c>
      <c r="Y662" s="24" t="s">
        <v>5994</v>
      </c>
      <c r="Z662" s="24" t="s">
        <v>5964</v>
      </c>
      <c r="AA662" s="24" t="s">
        <v>6024</v>
      </c>
      <c r="AB662" s="24" t="s">
        <v>5979</v>
      </c>
      <c r="AC662" s="24" t="s">
        <v>5965</v>
      </c>
    </row>
    <row r="663" spans="1:29" s="169" customFormat="1">
      <c r="A663" s="24">
        <v>3178</v>
      </c>
      <c r="B663" s="24" t="s">
        <v>2712</v>
      </c>
      <c r="C663" s="57">
        <v>73.900000000000006</v>
      </c>
      <c r="D663" s="57">
        <v>74.099999999999994</v>
      </c>
      <c r="E663" s="57">
        <v>66.8</v>
      </c>
      <c r="F663" s="57">
        <v>67.2</v>
      </c>
      <c r="G663" s="57">
        <v>66.599999999999994</v>
      </c>
      <c r="H663" s="57">
        <v>66.900000000000006</v>
      </c>
      <c r="I663" s="57">
        <v>60.1</v>
      </c>
      <c r="J663" s="57">
        <v>61.6</v>
      </c>
      <c r="K663" s="57">
        <v>62</v>
      </c>
      <c r="L663" s="57">
        <v>65.7</v>
      </c>
      <c r="M663" s="57">
        <v>62</v>
      </c>
      <c r="N663" s="57">
        <v>64.400000000000006</v>
      </c>
      <c r="O663" s="57">
        <v>237</v>
      </c>
      <c r="P663" s="57">
        <v>731</v>
      </c>
      <c r="Q663" s="57">
        <v>26.3644</v>
      </c>
      <c r="R663" s="57">
        <v>41.393099999999997</v>
      </c>
      <c r="S663" s="57">
        <v>22.7136</v>
      </c>
      <c r="T663" s="57">
        <v>35.166600000000003</v>
      </c>
      <c r="U663" s="77">
        <v>0.54035567715458277</v>
      </c>
      <c r="V663" s="24" t="s">
        <v>6038</v>
      </c>
      <c r="W663" s="216" t="s">
        <v>5967</v>
      </c>
      <c r="X663" s="216" t="s">
        <v>6007</v>
      </c>
      <c r="Y663" s="24" t="s">
        <v>5964</v>
      </c>
      <c r="Z663" s="24" t="s">
        <v>5964</v>
      </c>
      <c r="AA663" s="24" t="s">
        <v>6013</v>
      </c>
      <c r="AB663" s="24" t="s">
        <v>5986</v>
      </c>
      <c r="AC663" s="24" t="s">
        <v>5979</v>
      </c>
    </row>
    <row r="664" spans="1:29" s="169" customFormat="1">
      <c r="A664" s="24">
        <v>3184</v>
      </c>
      <c r="B664" s="24" t="s">
        <v>2714</v>
      </c>
      <c r="C664" s="57"/>
      <c r="D664" s="57">
        <v>12.2</v>
      </c>
      <c r="E664" s="57">
        <v>11.55</v>
      </c>
      <c r="F664" s="57">
        <v>11.55</v>
      </c>
      <c r="G664" s="57">
        <v>11.8</v>
      </c>
      <c r="H664" s="57">
        <v>11.9</v>
      </c>
      <c r="I664" s="57">
        <v>11</v>
      </c>
      <c r="J664" s="57">
        <v>11.5</v>
      </c>
      <c r="K664" s="57">
        <v>11.85</v>
      </c>
      <c r="L664" s="57">
        <v>12.1</v>
      </c>
      <c r="M664" s="57">
        <v>11.45</v>
      </c>
      <c r="N664" s="57">
        <v>12</v>
      </c>
      <c r="O664" s="57">
        <v>18</v>
      </c>
      <c r="P664" s="57">
        <v>92</v>
      </c>
      <c r="Q664" s="57">
        <v>30.282399999999999</v>
      </c>
      <c r="R664" s="57">
        <v>36.707299999999996</v>
      </c>
      <c r="S664" s="57">
        <v>32.257300000000001</v>
      </c>
      <c r="T664" s="57">
        <v>35.223999999999997</v>
      </c>
      <c r="U664" s="77">
        <v>0.32608695652173914</v>
      </c>
      <c r="V664" s="24" t="s">
        <v>6285</v>
      </c>
      <c r="W664" s="216" t="s">
        <v>6039</v>
      </c>
      <c r="X664" s="216" t="s">
        <v>5971</v>
      </c>
      <c r="Y664" s="24" t="s">
        <v>6227</v>
      </c>
      <c r="Z664" s="24" t="s">
        <v>5975</v>
      </c>
      <c r="AA664" s="24" t="s">
        <v>6075</v>
      </c>
      <c r="AB664" s="24" t="s">
        <v>5990</v>
      </c>
      <c r="AC664" s="24" t="s">
        <v>5976</v>
      </c>
    </row>
    <row r="665" spans="1:29" s="169" customFormat="1">
      <c r="A665" s="24">
        <v>3188</v>
      </c>
      <c r="B665" s="24" t="s">
        <v>667</v>
      </c>
      <c r="C665" s="57">
        <v>14.55</v>
      </c>
      <c r="D665" s="57">
        <v>14.7</v>
      </c>
      <c r="E665" s="57">
        <v>13.95</v>
      </c>
      <c r="F665" s="57">
        <v>13.95</v>
      </c>
      <c r="G665" s="57">
        <v>14</v>
      </c>
      <c r="H665" s="57">
        <v>14.35</v>
      </c>
      <c r="I665" s="57">
        <v>13.7</v>
      </c>
      <c r="J665" s="57">
        <v>14.2</v>
      </c>
      <c r="K665" s="57">
        <v>13.9</v>
      </c>
      <c r="L665" s="57">
        <v>14.05</v>
      </c>
      <c r="M665" s="57">
        <v>13.9</v>
      </c>
      <c r="N665" s="57">
        <v>14</v>
      </c>
      <c r="O665" s="57">
        <v>50</v>
      </c>
      <c r="P665" s="57">
        <v>216</v>
      </c>
      <c r="Q665" s="57"/>
      <c r="R665" s="57"/>
      <c r="S665" s="57"/>
      <c r="T665" s="57"/>
      <c r="U665" s="77">
        <v>0.38580246913580246</v>
      </c>
      <c r="V665" s="24" t="s">
        <v>6054</v>
      </c>
      <c r="W665" s="216" t="s">
        <v>5993</v>
      </c>
      <c r="X665" s="216" t="s">
        <v>5993</v>
      </c>
      <c r="Y665" s="24" t="s">
        <v>6004</v>
      </c>
      <c r="Z665" s="24" t="s">
        <v>6016</v>
      </c>
      <c r="AA665" s="24" t="s">
        <v>6055</v>
      </c>
      <c r="AB665" s="24" t="s">
        <v>5991</v>
      </c>
      <c r="AC665" s="24" t="s">
        <v>5979</v>
      </c>
    </row>
    <row r="666" spans="1:29" s="169" customFormat="1">
      <c r="A666" s="24">
        <v>3189</v>
      </c>
      <c r="B666" s="24" t="s">
        <v>668</v>
      </c>
      <c r="C666" s="57">
        <v>181</v>
      </c>
      <c r="D666" s="57">
        <v>183</v>
      </c>
      <c r="E666" s="57">
        <v>166.5</v>
      </c>
      <c r="F666" s="57">
        <v>174.5</v>
      </c>
      <c r="G666" s="57">
        <v>173.5</v>
      </c>
      <c r="H666" s="57">
        <v>177</v>
      </c>
      <c r="I666" s="57">
        <v>159</v>
      </c>
      <c r="J666" s="57">
        <v>168</v>
      </c>
      <c r="K666" s="57">
        <v>176</v>
      </c>
      <c r="L666" s="57">
        <v>192</v>
      </c>
      <c r="M666" s="57">
        <v>174.5</v>
      </c>
      <c r="N666" s="57">
        <v>185</v>
      </c>
      <c r="O666" s="57">
        <v>39788</v>
      </c>
      <c r="P666" s="57">
        <v>62722</v>
      </c>
      <c r="Q666" s="57">
        <v>64.33</v>
      </c>
      <c r="R666" s="57">
        <v>73.942599999999999</v>
      </c>
      <c r="S666" s="57">
        <v>64.791499999999999</v>
      </c>
      <c r="T666" s="57">
        <v>70.892200000000003</v>
      </c>
      <c r="U666" s="77">
        <v>1.0572579530839792</v>
      </c>
      <c r="V666" s="24" t="s">
        <v>6271</v>
      </c>
      <c r="W666" s="216" t="s">
        <v>6039</v>
      </c>
      <c r="X666" s="216" t="s">
        <v>5961</v>
      </c>
      <c r="Y666" s="24" t="s">
        <v>5964</v>
      </c>
      <c r="Z666" s="24" t="s">
        <v>5962</v>
      </c>
      <c r="AA666" s="24" t="s">
        <v>5982</v>
      </c>
      <c r="AB666" s="24" t="s">
        <v>5986</v>
      </c>
      <c r="AC666" s="24" t="s">
        <v>5965</v>
      </c>
    </row>
    <row r="667" spans="1:29" s="169" customFormat="1">
      <c r="A667" s="24">
        <v>3202</v>
      </c>
      <c r="B667" s="24" t="s">
        <v>670</v>
      </c>
      <c r="C667" s="57">
        <v>14.2</v>
      </c>
      <c r="D667" s="57">
        <v>14.2</v>
      </c>
      <c r="E667" s="57">
        <v>13</v>
      </c>
      <c r="F667" s="57">
        <v>13.5</v>
      </c>
      <c r="G667" s="57">
        <v>13.2</v>
      </c>
      <c r="H667" s="57">
        <v>13.45</v>
      </c>
      <c r="I667" s="57">
        <v>12.15</v>
      </c>
      <c r="J667" s="57">
        <v>12.25</v>
      </c>
      <c r="K667" s="57">
        <v>12.6</v>
      </c>
      <c r="L667" s="57">
        <v>12.8</v>
      </c>
      <c r="M667" s="57">
        <v>12.3</v>
      </c>
      <c r="N667" s="57">
        <v>12.8</v>
      </c>
      <c r="O667" s="57">
        <v>498</v>
      </c>
      <c r="P667" s="57">
        <v>2673</v>
      </c>
      <c r="Q667" s="57">
        <v>22.811</v>
      </c>
      <c r="R667" s="57">
        <v>34.249400000000001</v>
      </c>
      <c r="S667" s="57">
        <v>20.623999999999999</v>
      </c>
      <c r="T667" s="57">
        <v>29.707599999999999</v>
      </c>
      <c r="U667" s="77">
        <v>0.31051253273475499</v>
      </c>
      <c r="V667" s="24" t="s">
        <v>6038</v>
      </c>
      <c r="W667" s="216" t="s">
        <v>5967</v>
      </c>
      <c r="X667" s="216" t="s">
        <v>6007</v>
      </c>
      <c r="Y667" s="24" t="s">
        <v>6024</v>
      </c>
      <c r="Z667" s="24" t="s">
        <v>5964</v>
      </c>
      <c r="AA667" s="24" t="s">
        <v>6126</v>
      </c>
      <c r="AB667" s="24" t="s">
        <v>5979</v>
      </c>
      <c r="AC667" s="24" t="s">
        <v>5976</v>
      </c>
    </row>
    <row r="668" spans="1:29" s="169" customFormat="1">
      <c r="A668" s="24">
        <v>3205</v>
      </c>
      <c r="B668" s="24" t="s">
        <v>671</v>
      </c>
      <c r="C668" s="57">
        <v>27.1</v>
      </c>
      <c r="D668" s="57">
        <v>28</v>
      </c>
      <c r="E668" s="57">
        <v>27</v>
      </c>
      <c r="F668" s="57">
        <v>27.1</v>
      </c>
      <c r="G668" s="57">
        <v>27.1</v>
      </c>
      <c r="H668" s="57">
        <v>27.4</v>
      </c>
      <c r="I668" s="57">
        <v>26.9</v>
      </c>
      <c r="J668" s="57">
        <v>27.15</v>
      </c>
      <c r="K668" s="57">
        <v>27.25</v>
      </c>
      <c r="L668" s="57">
        <v>27.25</v>
      </c>
      <c r="M668" s="57">
        <v>26.95</v>
      </c>
      <c r="N668" s="57">
        <v>27.1</v>
      </c>
      <c r="O668" s="57">
        <v>136</v>
      </c>
      <c r="P668" s="57">
        <v>325</v>
      </c>
      <c r="Q668" s="57">
        <v>7.1235999999999997</v>
      </c>
      <c r="R668" s="57">
        <v>8.8963000000000001</v>
      </c>
      <c r="S668" s="57">
        <v>7.2182000000000004</v>
      </c>
      <c r="T668" s="57">
        <v>8.3369999999999997</v>
      </c>
      <c r="U668" s="77">
        <v>0.6974358974358974</v>
      </c>
      <c r="V668" s="24" t="s">
        <v>6015</v>
      </c>
      <c r="W668" s="216" t="s">
        <v>6039</v>
      </c>
      <c r="X668" s="216" t="s">
        <v>6047</v>
      </c>
      <c r="Y668" s="24" t="s">
        <v>6164</v>
      </c>
      <c r="Z668" s="24" t="s">
        <v>6497</v>
      </c>
      <c r="AA668" s="24" t="s">
        <v>6017</v>
      </c>
      <c r="AB668" s="24" t="s">
        <v>5979</v>
      </c>
      <c r="AC668" s="24" t="s">
        <v>5970</v>
      </c>
    </row>
    <row r="669" spans="1:29" s="169" customFormat="1">
      <c r="A669" s="24">
        <v>3206</v>
      </c>
      <c r="B669" s="24" t="s">
        <v>9</v>
      </c>
      <c r="C669" s="57">
        <v>34.75</v>
      </c>
      <c r="D669" s="57">
        <v>34.75</v>
      </c>
      <c r="E669" s="57">
        <v>33.299999999999997</v>
      </c>
      <c r="F669" s="57">
        <v>33.299999999999997</v>
      </c>
      <c r="G669" s="57">
        <v>33.799999999999997</v>
      </c>
      <c r="H669" s="57">
        <v>33.799999999999997</v>
      </c>
      <c r="I669" s="57">
        <v>31.3</v>
      </c>
      <c r="J669" s="57">
        <v>31.55</v>
      </c>
      <c r="K669" s="57">
        <v>31.6</v>
      </c>
      <c r="L669" s="57">
        <v>32.9</v>
      </c>
      <c r="M669" s="57">
        <v>31.6</v>
      </c>
      <c r="N669" s="57">
        <v>32.299999999999997</v>
      </c>
      <c r="O669" s="57">
        <v>91</v>
      </c>
      <c r="P669" s="57">
        <v>438</v>
      </c>
      <c r="Q669" s="57">
        <v>38.872199999999999</v>
      </c>
      <c r="R669" s="57">
        <v>51.814300000000003</v>
      </c>
      <c r="S669" s="57">
        <v>34.461799999999997</v>
      </c>
      <c r="T669" s="57">
        <v>46.030099999999997</v>
      </c>
      <c r="U669" s="77">
        <v>0.34627092846270929</v>
      </c>
      <c r="V669" s="24" t="s">
        <v>6038</v>
      </c>
      <c r="W669" s="216" t="s">
        <v>5967</v>
      </c>
      <c r="X669" s="216" t="s">
        <v>5971</v>
      </c>
      <c r="Y669" s="24" t="s">
        <v>6058</v>
      </c>
      <c r="Z669" s="24" t="s">
        <v>6024</v>
      </c>
      <c r="AA669" s="24" t="s">
        <v>6055</v>
      </c>
      <c r="AB669" s="24" t="s">
        <v>5970</v>
      </c>
      <c r="AC669" s="24" t="s">
        <v>5979</v>
      </c>
    </row>
    <row r="670" spans="1:29" s="169" customFormat="1">
      <c r="A670" s="24">
        <v>3207</v>
      </c>
      <c r="B670" s="24" t="s">
        <v>672</v>
      </c>
      <c r="C670" s="57">
        <v>11.25</v>
      </c>
      <c r="D670" s="57">
        <v>12.35</v>
      </c>
      <c r="E670" s="57">
        <v>11.05</v>
      </c>
      <c r="F670" s="57">
        <v>12.35</v>
      </c>
      <c r="G670" s="57">
        <v>12.4</v>
      </c>
      <c r="H670" s="57">
        <v>13.1</v>
      </c>
      <c r="I670" s="57">
        <v>11.75</v>
      </c>
      <c r="J670" s="57">
        <v>12.8</v>
      </c>
      <c r="K670" s="57">
        <v>12.75</v>
      </c>
      <c r="L670" s="57">
        <v>13.1</v>
      </c>
      <c r="M670" s="57">
        <v>12.5</v>
      </c>
      <c r="N670" s="57">
        <v>13</v>
      </c>
      <c r="O670" s="57">
        <v>385</v>
      </c>
      <c r="P670" s="57">
        <v>925</v>
      </c>
      <c r="Q670" s="57"/>
      <c r="R670" s="57"/>
      <c r="S670" s="57"/>
      <c r="T670" s="57"/>
      <c r="U670" s="77">
        <v>0.69369369369369371</v>
      </c>
      <c r="V670" s="24" t="s">
        <v>6484</v>
      </c>
      <c r="W670" s="216" t="s">
        <v>5993</v>
      </c>
      <c r="X670" s="216" t="s">
        <v>5993</v>
      </c>
      <c r="Y670" s="24" t="s">
        <v>6045</v>
      </c>
      <c r="Z670" s="24" t="s">
        <v>6010</v>
      </c>
      <c r="AA670" s="24" t="s">
        <v>6016</v>
      </c>
      <c r="AB670" s="24" t="s">
        <v>5990</v>
      </c>
      <c r="AC670" s="24" t="s">
        <v>5986</v>
      </c>
    </row>
    <row r="671" spans="1:29" s="169" customFormat="1">
      <c r="A671" s="24">
        <v>3209</v>
      </c>
      <c r="B671" s="24" t="s">
        <v>673</v>
      </c>
      <c r="C671" s="57">
        <v>31.65</v>
      </c>
      <c r="D671" s="57">
        <v>32.15</v>
      </c>
      <c r="E671" s="57">
        <v>29.7</v>
      </c>
      <c r="F671" s="57">
        <v>30.2</v>
      </c>
      <c r="G671" s="57">
        <v>30.1</v>
      </c>
      <c r="H671" s="57">
        <v>30.3</v>
      </c>
      <c r="I671" s="57">
        <v>28.85</v>
      </c>
      <c r="J671" s="57">
        <v>29.25</v>
      </c>
      <c r="K671" s="57">
        <v>29.55</v>
      </c>
      <c r="L671" s="57">
        <v>30.45</v>
      </c>
      <c r="M671" s="57">
        <v>29.55</v>
      </c>
      <c r="N671" s="57">
        <v>30.4</v>
      </c>
      <c r="O671" s="57">
        <v>1181</v>
      </c>
      <c r="P671" s="57">
        <v>5509</v>
      </c>
      <c r="Q671" s="57">
        <v>50.887300000000003</v>
      </c>
      <c r="R671" s="57">
        <v>64.900700000000001</v>
      </c>
      <c r="S671" s="57">
        <v>49.536700000000003</v>
      </c>
      <c r="T671" s="57">
        <v>59.779400000000003</v>
      </c>
      <c r="U671" s="77">
        <v>0.35729412476553518</v>
      </c>
      <c r="V671" s="24" t="s">
        <v>6157</v>
      </c>
      <c r="W671" s="216" t="s">
        <v>5967</v>
      </c>
      <c r="X671" s="216" t="s">
        <v>5961</v>
      </c>
      <c r="Y671" s="24" t="s">
        <v>5964</v>
      </c>
      <c r="Z671" s="24" t="s">
        <v>5962</v>
      </c>
      <c r="AA671" s="24" t="s">
        <v>6031</v>
      </c>
      <c r="AB671" s="24" t="s">
        <v>5965</v>
      </c>
      <c r="AC671" s="24" t="s">
        <v>5979</v>
      </c>
    </row>
    <row r="672" spans="1:29" s="169" customFormat="1">
      <c r="A672" s="24">
        <v>3211</v>
      </c>
      <c r="B672" s="24" t="s">
        <v>674</v>
      </c>
      <c r="C672" s="57">
        <v>100.5</v>
      </c>
      <c r="D672" s="57">
        <v>101.5</v>
      </c>
      <c r="E672" s="57">
        <v>97</v>
      </c>
      <c r="F672" s="57">
        <v>97.3</v>
      </c>
      <c r="G672" s="57">
        <v>95.6</v>
      </c>
      <c r="H672" s="57">
        <v>96.3</v>
      </c>
      <c r="I672" s="57">
        <v>89</v>
      </c>
      <c r="J672" s="57">
        <v>89.9</v>
      </c>
      <c r="K672" s="57">
        <v>90.2</v>
      </c>
      <c r="L672" s="57">
        <v>92</v>
      </c>
      <c r="M672" s="57">
        <v>90.2</v>
      </c>
      <c r="N672" s="57">
        <v>90.8</v>
      </c>
      <c r="O672" s="57">
        <v>715</v>
      </c>
      <c r="P672" s="57">
        <v>5351</v>
      </c>
      <c r="Q672" s="57">
        <v>10.928100000000001</v>
      </c>
      <c r="R672" s="57">
        <v>22.7913</v>
      </c>
      <c r="S672" s="57">
        <v>9.1603999999999992</v>
      </c>
      <c r="T672" s="57">
        <v>18.247599999999998</v>
      </c>
      <c r="U672" s="77">
        <v>0.22269980688967794</v>
      </c>
      <c r="V672" s="24" t="s">
        <v>6123</v>
      </c>
      <c r="W672" s="216" t="s">
        <v>5967</v>
      </c>
      <c r="X672" s="216" t="s">
        <v>6047</v>
      </c>
      <c r="Y672" s="24" t="s">
        <v>5962</v>
      </c>
      <c r="Z672" s="24" t="s">
        <v>5964</v>
      </c>
      <c r="AA672" s="24" t="s">
        <v>6492</v>
      </c>
      <c r="AB672" s="24" t="s">
        <v>5996</v>
      </c>
      <c r="AC672" s="24" t="s">
        <v>5979</v>
      </c>
    </row>
    <row r="673" spans="1:29" s="169" customFormat="1">
      <c r="A673" s="24">
        <v>3213</v>
      </c>
      <c r="B673" s="24" t="s">
        <v>675</v>
      </c>
      <c r="C673" s="57">
        <v>61.8</v>
      </c>
      <c r="D673" s="57">
        <v>61.9</v>
      </c>
      <c r="E673" s="57">
        <v>59</v>
      </c>
      <c r="F673" s="57">
        <v>59.1</v>
      </c>
      <c r="G673" s="57">
        <v>59.5</v>
      </c>
      <c r="H673" s="57">
        <v>61.4</v>
      </c>
      <c r="I673" s="57">
        <v>59</v>
      </c>
      <c r="J673" s="57">
        <v>59.4</v>
      </c>
      <c r="K673" s="57">
        <v>59.8</v>
      </c>
      <c r="L673" s="57">
        <v>61.4</v>
      </c>
      <c r="M673" s="57">
        <v>59.5</v>
      </c>
      <c r="N673" s="57">
        <v>60.5</v>
      </c>
      <c r="O673" s="57">
        <v>483</v>
      </c>
      <c r="P673" s="57">
        <v>1489</v>
      </c>
      <c r="Q673" s="57">
        <v>42.924300000000002</v>
      </c>
      <c r="R673" s="57">
        <v>55.600499999999997</v>
      </c>
      <c r="S673" s="57">
        <v>42.021999999999998</v>
      </c>
      <c r="T673" s="57">
        <v>51.074300000000001</v>
      </c>
      <c r="U673" s="77">
        <v>0.54063129617192751</v>
      </c>
      <c r="V673" s="24" t="s">
        <v>6581</v>
      </c>
      <c r="W673" s="216" t="s">
        <v>5967</v>
      </c>
      <c r="X673" s="216" t="s">
        <v>5961</v>
      </c>
      <c r="Y673" s="24" t="s">
        <v>5964</v>
      </c>
      <c r="Z673" s="24" t="s">
        <v>5978</v>
      </c>
      <c r="AA673" s="24" t="s">
        <v>6016</v>
      </c>
      <c r="AB673" s="24" t="s">
        <v>5970</v>
      </c>
      <c r="AC673" s="24" t="s">
        <v>5990</v>
      </c>
    </row>
    <row r="674" spans="1:29" s="169" customFormat="1">
      <c r="A674" s="24">
        <v>3217</v>
      </c>
      <c r="B674" s="24" t="s">
        <v>676</v>
      </c>
      <c r="C674" s="57">
        <v>102</v>
      </c>
      <c r="D674" s="57">
        <v>103</v>
      </c>
      <c r="E674" s="57">
        <v>98.5</v>
      </c>
      <c r="F674" s="57">
        <v>99.4</v>
      </c>
      <c r="G674" s="57">
        <v>99</v>
      </c>
      <c r="H674" s="57">
        <v>99.8</v>
      </c>
      <c r="I674" s="57">
        <v>90.5</v>
      </c>
      <c r="J674" s="57">
        <v>91.1</v>
      </c>
      <c r="K674" s="57">
        <v>91.6</v>
      </c>
      <c r="L674" s="57">
        <v>94.7</v>
      </c>
      <c r="M674" s="57">
        <v>91.5</v>
      </c>
      <c r="N674" s="57">
        <v>93.2</v>
      </c>
      <c r="O674" s="57">
        <v>418</v>
      </c>
      <c r="P674" s="57">
        <v>2069</v>
      </c>
      <c r="Q674" s="57">
        <v>17.8582</v>
      </c>
      <c r="R674" s="57">
        <v>32.947200000000002</v>
      </c>
      <c r="S674" s="57">
        <v>15.1782</v>
      </c>
      <c r="T674" s="57">
        <v>27.0242</v>
      </c>
      <c r="U674" s="77">
        <v>0.33671661027871758</v>
      </c>
      <c r="V674" s="24" t="s">
        <v>6038</v>
      </c>
      <c r="W674" s="216" t="s">
        <v>5967</v>
      </c>
      <c r="X674" s="216" t="s">
        <v>6007</v>
      </c>
      <c r="Y674" s="24" t="s">
        <v>5962</v>
      </c>
      <c r="Z674" s="24" t="s">
        <v>5964</v>
      </c>
      <c r="AA674" s="24" t="s">
        <v>6016</v>
      </c>
      <c r="AB674" s="24" t="s">
        <v>5970</v>
      </c>
      <c r="AC674" s="24" t="s">
        <v>5979</v>
      </c>
    </row>
    <row r="675" spans="1:29" s="169" customFormat="1">
      <c r="A675" s="24">
        <v>3218</v>
      </c>
      <c r="B675" s="24" t="s">
        <v>677</v>
      </c>
      <c r="C675" s="57">
        <v>338.5</v>
      </c>
      <c r="D675" s="57">
        <v>346</v>
      </c>
      <c r="E675" s="57">
        <v>315</v>
      </c>
      <c r="F675" s="57">
        <v>315.5</v>
      </c>
      <c r="G675" s="57">
        <v>317</v>
      </c>
      <c r="H675" s="57">
        <v>321</v>
      </c>
      <c r="I675" s="57">
        <v>295</v>
      </c>
      <c r="J675" s="57">
        <v>300.5</v>
      </c>
      <c r="K675" s="57">
        <v>305</v>
      </c>
      <c r="L675" s="57">
        <v>317</v>
      </c>
      <c r="M675" s="57">
        <v>301</v>
      </c>
      <c r="N675" s="57">
        <v>303</v>
      </c>
      <c r="O675" s="57">
        <v>626</v>
      </c>
      <c r="P675" s="57">
        <v>1801</v>
      </c>
      <c r="Q675" s="57">
        <v>18.867999999999999</v>
      </c>
      <c r="R675" s="57">
        <v>30.324300000000001</v>
      </c>
      <c r="S675" s="57">
        <v>15.541600000000001</v>
      </c>
      <c r="T675" s="57">
        <v>25.396799999999999</v>
      </c>
      <c r="U675" s="77">
        <v>0.57930779196742554</v>
      </c>
      <c r="V675" s="24" t="s">
        <v>6146</v>
      </c>
      <c r="W675" s="216" t="s">
        <v>5967</v>
      </c>
      <c r="X675" s="216" t="s">
        <v>6007</v>
      </c>
      <c r="Y675" s="24" t="s">
        <v>5964</v>
      </c>
      <c r="Z675" s="24" t="s">
        <v>5964</v>
      </c>
      <c r="AA675" s="24" t="s">
        <v>5978</v>
      </c>
      <c r="AB675" s="24" t="s">
        <v>6033</v>
      </c>
      <c r="AC675" s="24" t="s">
        <v>5965</v>
      </c>
    </row>
    <row r="676" spans="1:29" s="169" customFormat="1">
      <c r="A676" s="24">
        <v>3219</v>
      </c>
      <c r="B676" s="24" t="s">
        <v>5842</v>
      </c>
      <c r="C676" s="57">
        <v>178.5</v>
      </c>
      <c r="D676" s="57">
        <v>185</v>
      </c>
      <c r="E676" s="57">
        <v>145</v>
      </c>
      <c r="F676" s="57">
        <v>145</v>
      </c>
      <c r="G676" s="57">
        <v>148.5</v>
      </c>
      <c r="H676" s="57">
        <v>158.5</v>
      </c>
      <c r="I676" s="57">
        <v>131.5</v>
      </c>
      <c r="J676" s="57">
        <v>139</v>
      </c>
      <c r="K676" s="57">
        <v>141</v>
      </c>
      <c r="L676" s="57">
        <v>149</v>
      </c>
      <c r="M676" s="57">
        <v>140</v>
      </c>
      <c r="N676" s="57">
        <v>140</v>
      </c>
      <c r="O676" s="57">
        <v>212</v>
      </c>
      <c r="P676" s="57">
        <v>1399</v>
      </c>
      <c r="Q676" s="57"/>
      <c r="R676" s="57"/>
      <c r="S676" s="57"/>
      <c r="T676" s="57"/>
      <c r="U676" s="77">
        <v>0.25256135334762925</v>
      </c>
      <c r="V676" s="24" t="s">
        <v>6605</v>
      </c>
      <c r="W676" s="216" t="s">
        <v>5993</v>
      </c>
      <c r="X676" s="216" t="s">
        <v>5993</v>
      </c>
      <c r="Y676" s="24" t="s">
        <v>6004</v>
      </c>
      <c r="Z676" s="24" t="s">
        <v>5964</v>
      </c>
      <c r="AA676" s="24" t="s">
        <v>6200</v>
      </c>
      <c r="AB676" s="24" t="s">
        <v>6084</v>
      </c>
      <c r="AC676" s="24" t="s">
        <v>5979</v>
      </c>
    </row>
    <row r="677" spans="1:29" s="169" customFormat="1">
      <c r="A677" s="24">
        <v>3221</v>
      </c>
      <c r="B677" s="24" t="s">
        <v>679</v>
      </c>
      <c r="C677" s="57">
        <v>34.1</v>
      </c>
      <c r="D677" s="57">
        <v>36.15</v>
      </c>
      <c r="E677" s="57">
        <v>32</v>
      </c>
      <c r="F677" s="57">
        <v>32</v>
      </c>
      <c r="G677" s="57">
        <v>31.9</v>
      </c>
      <c r="H677" s="57">
        <v>31.9</v>
      </c>
      <c r="I677" s="57">
        <v>28.05</v>
      </c>
      <c r="J677" s="57">
        <v>29.8</v>
      </c>
      <c r="K677" s="57">
        <v>30.2</v>
      </c>
      <c r="L677" s="57">
        <v>32.200000000000003</v>
      </c>
      <c r="M677" s="57">
        <v>30.2</v>
      </c>
      <c r="N677" s="57">
        <v>30.55</v>
      </c>
      <c r="O677" s="57">
        <v>6094</v>
      </c>
      <c r="P677" s="57">
        <v>31935</v>
      </c>
      <c r="Q677" s="57">
        <v>64.166399999999996</v>
      </c>
      <c r="R677" s="57">
        <v>72.714100000000002</v>
      </c>
      <c r="S677" s="57">
        <v>58.1158</v>
      </c>
      <c r="T677" s="57">
        <v>67.847999999999999</v>
      </c>
      <c r="U677" s="77">
        <v>0.31804185585303479</v>
      </c>
      <c r="V677" s="24" t="s">
        <v>6123</v>
      </c>
      <c r="W677" s="216" t="s">
        <v>5967</v>
      </c>
      <c r="X677" s="216" t="s">
        <v>5961</v>
      </c>
      <c r="Y677" s="24" t="s">
        <v>6004</v>
      </c>
      <c r="Z677" s="24" t="s">
        <v>6024</v>
      </c>
      <c r="AA677" s="24" t="s">
        <v>6090</v>
      </c>
      <c r="AB677" s="24" t="s">
        <v>6033</v>
      </c>
      <c r="AC677" s="24" t="s">
        <v>5979</v>
      </c>
    </row>
    <row r="678" spans="1:29" s="169" customFormat="1">
      <c r="A678" s="24">
        <v>3224</v>
      </c>
      <c r="B678" s="24" t="s">
        <v>680</v>
      </c>
      <c r="C678" s="57">
        <v>45.2</v>
      </c>
      <c r="D678" s="57">
        <v>47.7</v>
      </c>
      <c r="E678" s="57">
        <v>43.6</v>
      </c>
      <c r="F678" s="57">
        <v>46.05</v>
      </c>
      <c r="G678" s="57">
        <v>46.25</v>
      </c>
      <c r="H678" s="57">
        <v>46.25</v>
      </c>
      <c r="I678" s="57">
        <v>43.7</v>
      </c>
      <c r="J678" s="57">
        <v>44</v>
      </c>
      <c r="K678" s="57">
        <v>43.3</v>
      </c>
      <c r="L678" s="57">
        <v>44.75</v>
      </c>
      <c r="M678" s="57">
        <v>43.2</v>
      </c>
      <c r="N678" s="57">
        <v>43.6</v>
      </c>
      <c r="O678" s="57">
        <v>206</v>
      </c>
      <c r="P678" s="57">
        <v>1263</v>
      </c>
      <c r="Q678" s="57">
        <v>61.193800000000003</v>
      </c>
      <c r="R678" s="57">
        <v>50.116399999999999</v>
      </c>
      <c r="S678" s="57">
        <v>57.462600000000002</v>
      </c>
      <c r="T678" s="57">
        <v>52.565100000000001</v>
      </c>
      <c r="U678" s="77">
        <v>0.27183953549749273</v>
      </c>
      <c r="V678" s="24" t="s">
        <v>6679</v>
      </c>
      <c r="W678" s="216" t="s">
        <v>6020</v>
      </c>
      <c r="X678" s="216" t="s">
        <v>5961</v>
      </c>
      <c r="Y678" s="24" t="s">
        <v>6022</v>
      </c>
      <c r="Z678" s="24" t="s">
        <v>6024</v>
      </c>
      <c r="AA678" s="24" t="s">
        <v>6240</v>
      </c>
      <c r="AB678" s="24" t="s">
        <v>5996</v>
      </c>
      <c r="AC678" s="24" t="s">
        <v>5965</v>
      </c>
    </row>
    <row r="679" spans="1:29" s="169" customFormat="1">
      <c r="A679" s="24">
        <v>3226</v>
      </c>
      <c r="B679" s="24" t="s">
        <v>681</v>
      </c>
      <c r="C679" s="57">
        <v>67</v>
      </c>
      <c r="D679" s="57">
        <v>68.5</v>
      </c>
      <c r="E679" s="57">
        <v>67</v>
      </c>
      <c r="F679" s="57">
        <v>68</v>
      </c>
      <c r="G679" s="57">
        <v>69.8</v>
      </c>
      <c r="H679" s="57">
        <v>70</v>
      </c>
      <c r="I679" s="57">
        <v>65.900000000000006</v>
      </c>
      <c r="J679" s="57">
        <v>67</v>
      </c>
      <c r="K679" s="57">
        <v>67</v>
      </c>
      <c r="L679" s="57">
        <v>68.8</v>
      </c>
      <c r="M679" s="57">
        <v>66.599999999999994</v>
      </c>
      <c r="N679" s="57">
        <v>66.599999999999994</v>
      </c>
      <c r="O679" s="57">
        <v>17</v>
      </c>
      <c r="P679" s="57">
        <v>110</v>
      </c>
      <c r="Q679" s="57">
        <v>26.878299999999999</v>
      </c>
      <c r="R679" s="57">
        <v>34.769300000000001</v>
      </c>
      <c r="S679" s="57">
        <v>22.085599999999999</v>
      </c>
      <c r="T679" s="57">
        <v>30.541399999999999</v>
      </c>
      <c r="U679" s="77">
        <v>0.25757575757575757</v>
      </c>
      <c r="V679" s="24" t="s">
        <v>6680</v>
      </c>
      <c r="W679" s="216" t="s">
        <v>5967</v>
      </c>
      <c r="X679" s="216" t="s">
        <v>6007</v>
      </c>
      <c r="Y679" s="24" t="s">
        <v>6055</v>
      </c>
      <c r="Z679" s="24" t="s">
        <v>5964</v>
      </c>
      <c r="AA679" s="24" t="s">
        <v>6681</v>
      </c>
      <c r="AB679" s="24" t="s">
        <v>6033</v>
      </c>
      <c r="AC679" s="24" t="s">
        <v>5979</v>
      </c>
    </row>
    <row r="680" spans="1:29" s="169" customFormat="1">
      <c r="A680" s="24">
        <v>3227</v>
      </c>
      <c r="B680" s="24" t="s">
        <v>682</v>
      </c>
      <c r="C680" s="57">
        <v>186</v>
      </c>
      <c r="D680" s="57">
        <v>186</v>
      </c>
      <c r="E680" s="57">
        <v>160.5</v>
      </c>
      <c r="F680" s="57">
        <v>160.5</v>
      </c>
      <c r="G680" s="57">
        <v>160</v>
      </c>
      <c r="H680" s="57">
        <v>163.5</v>
      </c>
      <c r="I680" s="57">
        <v>149.5</v>
      </c>
      <c r="J680" s="57">
        <v>150</v>
      </c>
      <c r="K680" s="57">
        <v>153</v>
      </c>
      <c r="L680" s="57">
        <v>159.5</v>
      </c>
      <c r="M680" s="57">
        <v>153</v>
      </c>
      <c r="N680" s="57">
        <v>155</v>
      </c>
      <c r="O680" s="57">
        <v>4032</v>
      </c>
      <c r="P680" s="57">
        <v>14194</v>
      </c>
      <c r="Q680" s="57">
        <v>17.127800000000001</v>
      </c>
      <c r="R680" s="57">
        <v>35.832299999999996</v>
      </c>
      <c r="S680" s="57">
        <v>14.0007</v>
      </c>
      <c r="T680" s="57">
        <v>28.555099999999999</v>
      </c>
      <c r="U680" s="77">
        <v>0.47343948147104414</v>
      </c>
      <c r="V680" s="24" t="s">
        <v>6123</v>
      </c>
      <c r="W680" s="216" t="s">
        <v>5967</v>
      </c>
      <c r="X680" s="216" t="s">
        <v>6007</v>
      </c>
      <c r="Y680" s="24" t="s">
        <v>6058</v>
      </c>
      <c r="Z680" s="24" t="s">
        <v>5964</v>
      </c>
      <c r="AA680" s="24" t="s">
        <v>6090</v>
      </c>
      <c r="AB680" s="24" t="s">
        <v>5996</v>
      </c>
      <c r="AC680" s="24" t="s">
        <v>5979</v>
      </c>
    </row>
    <row r="681" spans="1:29" s="169" customFormat="1">
      <c r="A681" s="24">
        <v>3228</v>
      </c>
      <c r="B681" s="24" t="s">
        <v>683</v>
      </c>
      <c r="C681" s="57">
        <v>470.5</v>
      </c>
      <c r="D681" s="57">
        <v>479.5</v>
      </c>
      <c r="E681" s="57">
        <v>395.5</v>
      </c>
      <c r="F681" s="57">
        <v>407</v>
      </c>
      <c r="G681" s="57">
        <v>399.5</v>
      </c>
      <c r="H681" s="57">
        <v>422.5</v>
      </c>
      <c r="I681" s="57">
        <v>344.5</v>
      </c>
      <c r="J681" s="57">
        <v>420</v>
      </c>
      <c r="K681" s="57">
        <v>424</v>
      </c>
      <c r="L681" s="57">
        <v>438.5</v>
      </c>
      <c r="M681" s="57">
        <v>406</v>
      </c>
      <c r="N681" s="57">
        <v>410</v>
      </c>
      <c r="O681" s="57">
        <v>4385</v>
      </c>
      <c r="P681" s="57">
        <v>16877</v>
      </c>
      <c r="Q681" s="57">
        <v>70.855999999999995</v>
      </c>
      <c r="R681" s="57">
        <v>75.767099999999999</v>
      </c>
      <c r="S681" s="57">
        <v>66.174599999999998</v>
      </c>
      <c r="T681" s="57">
        <v>72.569599999999994</v>
      </c>
      <c r="U681" s="77">
        <v>0.43303509707491455</v>
      </c>
      <c r="V681" s="24" t="s">
        <v>6655</v>
      </c>
      <c r="W681" s="216" t="s">
        <v>5967</v>
      </c>
      <c r="X681" s="216" t="s">
        <v>5961</v>
      </c>
      <c r="Y681" s="24" t="s">
        <v>5964</v>
      </c>
      <c r="Z681" s="24" t="s">
        <v>6075</v>
      </c>
      <c r="AA681" s="24" t="s">
        <v>5962</v>
      </c>
      <c r="AB681" s="24" t="s">
        <v>5986</v>
      </c>
      <c r="AC681" s="24" t="s">
        <v>5965</v>
      </c>
    </row>
    <row r="682" spans="1:29" s="169" customFormat="1">
      <c r="A682" s="24">
        <v>3229</v>
      </c>
      <c r="B682" s="24" t="s">
        <v>684</v>
      </c>
      <c r="C682" s="57">
        <v>6.78</v>
      </c>
      <c r="D682" s="57">
        <v>6.78</v>
      </c>
      <c r="E682" s="57">
        <v>6.17</v>
      </c>
      <c r="F682" s="57">
        <v>6.25</v>
      </c>
      <c r="G682" s="57">
        <v>6.07</v>
      </c>
      <c r="H682" s="57">
        <v>6.41</v>
      </c>
      <c r="I682" s="57">
        <v>5.9</v>
      </c>
      <c r="J682" s="57">
        <v>6.35</v>
      </c>
      <c r="K682" s="57">
        <v>6.37</v>
      </c>
      <c r="L682" s="57">
        <v>6.77</v>
      </c>
      <c r="M682" s="57">
        <v>6.37</v>
      </c>
      <c r="N682" s="57">
        <v>6.76</v>
      </c>
      <c r="O682" s="57">
        <v>65</v>
      </c>
      <c r="P682" s="57">
        <v>135</v>
      </c>
      <c r="Q682" s="57">
        <v>42.295099999999998</v>
      </c>
      <c r="R682" s="57">
        <v>45.286499999999997</v>
      </c>
      <c r="S682" s="57">
        <v>50.247999999999998</v>
      </c>
      <c r="T682" s="57">
        <v>46.940300000000001</v>
      </c>
      <c r="U682" s="77">
        <v>0.80246913580246915</v>
      </c>
      <c r="V682" s="24" t="s">
        <v>6682</v>
      </c>
      <c r="W682" s="216" t="s">
        <v>5981</v>
      </c>
      <c r="X682" s="216" t="s">
        <v>5961</v>
      </c>
      <c r="Y682" s="24" t="s">
        <v>6024</v>
      </c>
      <c r="Z682" s="24" t="s">
        <v>5982</v>
      </c>
      <c r="AA682" s="24" t="s">
        <v>6013</v>
      </c>
      <c r="AB682" s="24" t="s">
        <v>5979</v>
      </c>
      <c r="AC682" s="24" t="s">
        <v>5979</v>
      </c>
    </row>
    <row r="683" spans="1:29" s="169" customFormat="1">
      <c r="A683" s="24">
        <v>3230</v>
      </c>
      <c r="B683" s="24" t="s">
        <v>685</v>
      </c>
      <c r="C683" s="57">
        <v>17.100000000000001</v>
      </c>
      <c r="D683" s="57">
        <v>17.75</v>
      </c>
      <c r="E683" s="57">
        <v>15.2</v>
      </c>
      <c r="F683" s="57">
        <v>15.8</v>
      </c>
      <c r="G683" s="57">
        <v>16</v>
      </c>
      <c r="H683" s="57">
        <v>17.95</v>
      </c>
      <c r="I683" s="57">
        <v>15.25</v>
      </c>
      <c r="J683" s="57">
        <v>17.100000000000001</v>
      </c>
      <c r="K683" s="57">
        <v>17.100000000000001</v>
      </c>
      <c r="L683" s="57">
        <v>17.5</v>
      </c>
      <c r="M683" s="57">
        <v>16.600000000000001</v>
      </c>
      <c r="N683" s="57">
        <v>16.850000000000001</v>
      </c>
      <c r="O683" s="57">
        <v>1392</v>
      </c>
      <c r="P683" s="57">
        <v>1749</v>
      </c>
      <c r="Q683" s="57"/>
      <c r="R683" s="57"/>
      <c r="S683" s="57"/>
      <c r="T683" s="57"/>
      <c r="U683" s="77">
        <v>1.3264722698684961</v>
      </c>
      <c r="V683" s="24" t="s">
        <v>6136</v>
      </c>
      <c r="W683" s="216" t="s">
        <v>5993</v>
      </c>
      <c r="X683" s="216" t="s">
        <v>5993</v>
      </c>
      <c r="Y683" s="24" t="s">
        <v>5964</v>
      </c>
      <c r="Z683" s="24" t="s">
        <v>5982</v>
      </c>
      <c r="AA683" s="24" t="s">
        <v>5984</v>
      </c>
      <c r="AB683" s="24" t="s">
        <v>5986</v>
      </c>
      <c r="AC683" s="24" t="s">
        <v>5991</v>
      </c>
    </row>
    <row r="684" spans="1:29" s="169" customFormat="1">
      <c r="A684" s="24">
        <v>3231</v>
      </c>
      <c r="B684" s="24" t="s">
        <v>686</v>
      </c>
      <c r="C684" s="57">
        <v>27.65</v>
      </c>
      <c r="D684" s="57">
        <v>27.65</v>
      </c>
      <c r="E684" s="57">
        <v>27</v>
      </c>
      <c r="F684" s="57">
        <v>27.15</v>
      </c>
      <c r="G684" s="57">
        <v>27.15</v>
      </c>
      <c r="H684" s="57">
        <v>27.15</v>
      </c>
      <c r="I684" s="57">
        <v>26.55</v>
      </c>
      <c r="J684" s="57">
        <v>26.9</v>
      </c>
      <c r="K684" s="57">
        <v>27.05</v>
      </c>
      <c r="L684" s="57">
        <v>27.6</v>
      </c>
      <c r="M684" s="57">
        <v>26.8</v>
      </c>
      <c r="N684" s="57">
        <v>27.6</v>
      </c>
      <c r="O684" s="57">
        <v>20189</v>
      </c>
      <c r="P684" s="57">
        <v>56098</v>
      </c>
      <c r="Q684" s="57">
        <v>13.717000000000001</v>
      </c>
      <c r="R684" s="57">
        <v>27.2362</v>
      </c>
      <c r="S684" s="57">
        <v>14.447699999999999</v>
      </c>
      <c r="T684" s="57">
        <v>22.973400000000002</v>
      </c>
      <c r="U684" s="77">
        <v>0.5998134217500326</v>
      </c>
      <c r="V684" s="24" t="s">
        <v>6637</v>
      </c>
      <c r="W684" s="216" t="s">
        <v>6039</v>
      </c>
      <c r="X684" s="216" t="s">
        <v>6007</v>
      </c>
      <c r="Y684" s="24" t="s">
        <v>6017</v>
      </c>
      <c r="Z684" s="24" t="s">
        <v>6017</v>
      </c>
      <c r="AA684" s="24" t="s">
        <v>6126</v>
      </c>
      <c r="AB684" s="24" t="s">
        <v>5979</v>
      </c>
      <c r="AC684" s="24" t="s">
        <v>5991</v>
      </c>
    </row>
    <row r="685" spans="1:29" s="169" customFormat="1">
      <c r="A685" s="24">
        <v>3232</v>
      </c>
      <c r="B685" s="24" t="s">
        <v>687</v>
      </c>
      <c r="C685" s="57">
        <v>19.55</v>
      </c>
      <c r="D685" s="57">
        <v>21.15</v>
      </c>
      <c r="E685" s="57">
        <v>18.600000000000001</v>
      </c>
      <c r="F685" s="57">
        <v>20.05</v>
      </c>
      <c r="G685" s="57">
        <v>19.850000000000001</v>
      </c>
      <c r="H685" s="57">
        <v>20.5</v>
      </c>
      <c r="I685" s="57">
        <v>19.2</v>
      </c>
      <c r="J685" s="57">
        <v>19.7</v>
      </c>
      <c r="K685" s="57">
        <v>19.7</v>
      </c>
      <c r="L685" s="57">
        <v>20.399999999999999</v>
      </c>
      <c r="M685" s="57">
        <v>19.5</v>
      </c>
      <c r="N685" s="57">
        <v>19.850000000000001</v>
      </c>
      <c r="O685" s="57">
        <v>1056</v>
      </c>
      <c r="P685" s="57">
        <v>1372</v>
      </c>
      <c r="Q685" s="57">
        <v>37.082999999999998</v>
      </c>
      <c r="R685" s="57">
        <v>38.930700000000002</v>
      </c>
      <c r="S685" s="57">
        <v>36.646099999999997</v>
      </c>
      <c r="T685" s="57">
        <v>38.169199999999996</v>
      </c>
      <c r="U685" s="77">
        <v>1.282798833819242</v>
      </c>
      <c r="V685" s="24" t="s">
        <v>6350</v>
      </c>
      <c r="W685" s="216" t="s">
        <v>5967</v>
      </c>
      <c r="X685" s="216" t="s">
        <v>5971</v>
      </c>
      <c r="Y685" s="24" t="s">
        <v>6022</v>
      </c>
      <c r="Z685" s="24" t="s">
        <v>6073</v>
      </c>
      <c r="AA685" s="24" t="s">
        <v>5963</v>
      </c>
      <c r="AB685" s="24" t="s">
        <v>5976</v>
      </c>
      <c r="AC685" s="24" t="s">
        <v>5990</v>
      </c>
    </row>
    <row r="686" spans="1:29" s="169" customFormat="1">
      <c r="A686" s="24">
        <v>3234</v>
      </c>
      <c r="B686" s="24" t="s">
        <v>688</v>
      </c>
      <c r="C686" s="57">
        <v>30.3</v>
      </c>
      <c r="D686" s="57">
        <v>30.55</v>
      </c>
      <c r="E686" s="57">
        <v>27.75</v>
      </c>
      <c r="F686" s="57">
        <v>27.8</v>
      </c>
      <c r="G686" s="57">
        <v>27.1</v>
      </c>
      <c r="H686" s="57">
        <v>28</v>
      </c>
      <c r="I686" s="57">
        <v>25.8</v>
      </c>
      <c r="J686" s="57">
        <v>26.7</v>
      </c>
      <c r="K686" s="57">
        <v>27.2</v>
      </c>
      <c r="L686" s="57">
        <v>27.5</v>
      </c>
      <c r="M686" s="57">
        <v>26.75</v>
      </c>
      <c r="N686" s="57">
        <v>27.15</v>
      </c>
      <c r="O686" s="57">
        <v>1325</v>
      </c>
      <c r="P686" s="57">
        <v>24182</v>
      </c>
      <c r="Q686" s="57">
        <v>23.5258</v>
      </c>
      <c r="R686" s="57">
        <v>34.992100000000001</v>
      </c>
      <c r="S686" s="57">
        <v>20.768599999999999</v>
      </c>
      <c r="T686" s="57">
        <v>30.250900000000001</v>
      </c>
      <c r="U686" s="77">
        <v>9.1321368511013704E-2</v>
      </c>
      <c r="V686" s="24" t="s">
        <v>6683</v>
      </c>
      <c r="W686" s="216" t="s">
        <v>5967</v>
      </c>
      <c r="X686" s="216" t="s">
        <v>6007</v>
      </c>
      <c r="Y686" s="24" t="s">
        <v>5964</v>
      </c>
      <c r="Z686" s="24" t="s">
        <v>5974</v>
      </c>
      <c r="AA686" s="24" t="s">
        <v>6248</v>
      </c>
      <c r="AB686" s="24" t="s">
        <v>5986</v>
      </c>
      <c r="AC686" s="24" t="s">
        <v>5970</v>
      </c>
    </row>
    <row r="687" spans="1:29" s="169" customFormat="1">
      <c r="A687" s="24">
        <v>3236</v>
      </c>
      <c r="B687" s="24" t="s">
        <v>689</v>
      </c>
      <c r="C687" s="57">
        <v>28.8</v>
      </c>
      <c r="D687" s="57">
        <v>28.8</v>
      </c>
      <c r="E687" s="57">
        <v>25.8</v>
      </c>
      <c r="F687" s="57">
        <v>25.95</v>
      </c>
      <c r="G687" s="57">
        <v>25.6</v>
      </c>
      <c r="H687" s="57">
        <v>26.1</v>
      </c>
      <c r="I687" s="57">
        <v>23.6</v>
      </c>
      <c r="J687" s="57">
        <v>24.7</v>
      </c>
      <c r="K687" s="57">
        <v>24.95</v>
      </c>
      <c r="L687" s="57">
        <v>25.8</v>
      </c>
      <c r="M687" s="57">
        <v>24.95</v>
      </c>
      <c r="N687" s="57">
        <v>25</v>
      </c>
      <c r="O687" s="57">
        <v>481</v>
      </c>
      <c r="P687" s="57">
        <v>2183</v>
      </c>
      <c r="Q687" s="57">
        <v>34.632399999999997</v>
      </c>
      <c r="R687" s="57">
        <v>47.315899999999999</v>
      </c>
      <c r="S687" s="57">
        <v>28.514600000000002</v>
      </c>
      <c r="T687" s="57">
        <v>41.0488</v>
      </c>
      <c r="U687" s="77">
        <v>0.3672316384180791</v>
      </c>
      <c r="V687" s="24" t="s">
        <v>6123</v>
      </c>
      <c r="W687" s="216" t="s">
        <v>5967</v>
      </c>
      <c r="X687" s="216" t="s">
        <v>5971</v>
      </c>
      <c r="Y687" s="24" t="s">
        <v>6024</v>
      </c>
      <c r="Z687" s="24" t="s">
        <v>5964</v>
      </c>
      <c r="AA687" s="24" t="s">
        <v>6607</v>
      </c>
      <c r="AB687" s="24" t="s">
        <v>6084</v>
      </c>
      <c r="AC687" s="24" t="s">
        <v>5979</v>
      </c>
    </row>
    <row r="688" spans="1:29" s="169" customFormat="1">
      <c r="A688" s="24">
        <v>3252</v>
      </c>
      <c r="B688" s="24" t="s">
        <v>690</v>
      </c>
      <c r="C688" s="57">
        <v>17.3</v>
      </c>
      <c r="D688" s="57">
        <v>17.3</v>
      </c>
      <c r="E688" s="57">
        <v>15</v>
      </c>
      <c r="F688" s="57">
        <v>15.2</v>
      </c>
      <c r="G688" s="57">
        <v>15.15</v>
      </c>
      <c r="H688" s="57">
        <v>16.100000000000001</v>
      </c>
      <c r="I688" s="57">
        <v>14.95</v>
      </c>
      <c r="J688" s="57">
        <v>15.25</v>
      </c>
      <c r="K688" s="57">
        <v>15.45</v>
      </c>
      <c r="L688" s="57">
        <v>15.65</v>
      </c>
      <c r="M688" s="57">
        <v>15.35</v>
      </c>
      <c r="N688" s="57">
        <v>15.55</v>
      </c>
      <c r="O688" s="57">
        <v>44</v>
      </c>
      <c r="P688" s="57">
        <v>250</v>
      </c>
      <c r="Q688" s="57">
        <v>20.142099999999999</v>
      </c>
      <c r="R688" s="57">
        <v>35.789000000000001</v>
      </c>
      <c r="S688" s="57">
        <v>17.872499999999999</v>
      </c>
      <c r="T688" s="57">
        <v>29.816800000000001</v>
      </c>
      <c r="U688" s="77">
        <v>0.29333333333333333</v>
      </c>
      <c r="V688" s="24" t="s">
        <v>6684</v>
      </c>
      <c r="W688" s="216" t="s">
        <v>5967</v>
      </c>
      <c r="X688" s="216" t="s">
        <v>6007</v>
      </c>
      <c r="Y688" s="24" t="s">
        <v>6024</v>
      </c>
      <c r="Z688" s="24" t="s">
        <v>5969</v>
      </c>
      <c r="AA688" s="24" t="s">
        <v>6218</v>
      </c>
      <c r="AB688" s="24" t="s">
        <v>5991</v>
      </c>
      <c r="AC688" s="24" t="s">
        <v>5991</v>
      </c>
    </row>
    <row r="689" spans="1:29" s="169" customFormat="1">
      <c r="A689" s="24">
        <v>3257</v>
      </c>
      <c r="B689" s="24" t="s">
        <v>691</v>
      </c>
      <c r="C689" s="57">
        <v>76.900000000000006</v>
      </c>
      <c r="D689" s="57">
        <v>77.8</v>
      </c>
      <c r="E689" s="57">
        <v>71.099999999999994</v>
      </c>
      <c r="F689" s="57">
        <v>71.099999999999994</v>
      </c>
      <c r="G689" s="57">
        <v>71</v>
      </c>
      <c r="H689" s="57">
        <v>71.599999999999994</v>
      </c>
      <c r="I689" s="57">
        <v>67.7</v>
      </c>
      <c r="J689" s="57">
        <v>68.5</v>
      </c>
      <c r="K689" s="57">
        <v>69.5</v>
      </c>
      <c r="L689" s="57">
        <v>71.599999999999994</v>
      </c>
      <c r="M689" s="57">
        <v>69.400000000000006</v>
      </c>
      <c r="N689" s="57">
        <v>69.8</v>
      </c>
      <c r="O689" s="57">
        <v>1821</v>
      </c>
      <c r="P689" s="57">
        <v>4222</v>
      </c>
      <c r="Q689" s="57">
        <v>23.857399999999998</v>
      </c>
      <c r="R689" s="57">
        <v>42.521599999999999</v>
      </c>
      <c r="S689" s="57">
        <v>18.750499999999999</v>
      </c>
      <c r="T689" s="57">
        <v>34.597900000000003</v>
      </c>
      <c r="U689" s="77">
        <v>0.71885362387494078</v>
      </c>
      <c r="V689" s="24" t="s">
        <v>6123</v>
      </c>
      <c r="W689" s="216" t="s">
        <v>5967</v>
      </c>
      <c r="X689" s="216" t="s">
        <v>6007</v>
      </c>
      <c r="Y689" s="24" t="s">
        <v>6004</v>
      </c>
      <c r="Z689" s="24" t="s">
        <v>5964</v>
      </c>
      <c r="AA689" s="24" t="s">
        <v>6068</v>
      </c>
      <c r="AB689" s="24" t="s">
        <v>6033</v>
      </c>
      <c r="AC689" s="24" t="s">
        <v>5979</v>
      </c>
    </row>
    <row r="690" spans="1:29" s="169" customFormat="1">
      <c r="A690" s="24">
        <v>3259</v>
      </c>
      <c r="B690" s="24" t="s">
        <v>692</v>
      </c>
      <c r="C690" s="57">
        <v>42.05</v>
      </c>
      <c r="D690" s="57">
        <v>42.05</v>
      </c>
      <c r="E690" s="57">
        <v>38.950000000000003</v>
      </c>
      <c r="F690" s="57">
        <v>39.450000000000003</v>
      </c>
      <c r="G690" s="57">
        <v>39</v>
      </c>
      <c r="H690" s="57">
        <v>39.450000000000003</v>
      </c>
      <c r="I690" s="57">
        <v>37</v>
      </c>
      <c r="J690" s="57">
        <v>38.549999999999997</v>
      </c>
      <c r="K690" s="57">
        <v>39.200000000000003</v>
      </c>
      <c r="L690" s="57">
        <v>39.200000000000003</v>
      </c>
      <c r="M690" s="57">
        <v>37.200000000000003</v>
      </c>
      <c r="N690" s="57">
        <v>37.799999999999997</v>
      </c>
      <c r="O690" s="57">
        <v>65</v>
      </c>
      <c r="P690" s="57">
        <v>104</v>
      </c>
      <c r="Q690" s="57"/>
      <c r="R690" s="57"/>
      <c r="S690" s="57"/>
      <c r="T690" s="57"/>
      <c r="U690" s="77">
        <v>1.0416666666666667</v>
      </c>
      <c r="V690" s="24" t="s">
        <v>6023</v>
      </c>
      <c r="W690" s="216" t="s">
        <v>5993</v>
      </c>
      <c r="X690" s="216" t="s">
        <v>5993</v>
      </c>
      <c r="Y690" s="24" t="s">
        <v>6024</v>
      </c>
      <c r="Z690" s="24" t="s">
        <v>5975</v>
      </c>
      <c r="AA690" s="24" t="s">
        <v>6024</v>
      </c>
      <c r="AB690" s="24" t="s">
        <v>5979</v>
      </c>
      <c r="AC690" s="24" t="s">
        <v>5991</v>
      </c>
    </row>
    <row r="691" spans="1:29" s="169" customFormat="1">
      <c r="A691" s="24">
        <v>3260</v>
      </c>
      <c r="B691" s="24" t="s">
        <v>693</v>
      </c>
      <c r="C691" s="57">
        <v>117</v>
      </c>
      <c r="D691" s="57">
        <v>117.5</v>
      </c>
      <c r="E691" s="57">
        <v>88.5</v>
      </c>
      <c r="F691" s="57">
        <v>88.7</v>
      </c>
      <c r="G691" s="57">
        <v>88.5</v>
      </c>
      <c r="H691" s="57">
        <v>94.3</v>
      </c>
      <c r="I691" s="57">
        <v>85.9</v>
      </c>
      <c r="J691" s="57">
        <v>88.4</v>
      </c>
      <c r="K691" s="57">
        <v>90.5</v>
      </c>
      <c r="L691" s="57">
        <v>92.4</v>
      </c>
      <c r="M691" s="57">
        <v>87.6</v>
      </c>
      <c r="N691" s="57">
        <v>88</v>
      </c>
      <c r="O691" s="57">
        <v>21542</v>
      </c>
      <c r="P691" s="57">
        <v>74176</v>
      </c>
      <c r="Q691" s="57">
        <v>28.286300000000001</v>
      </c>
      <c r="R691" s="57">
        <v>44.656300000000002</v>
      </c>
      <c r="S691" s="57">
        <v>20.376000000000001</v>
      </c>
      <c r="T691" s="57">
        <v>36.562899999999999</v>
      </c>
      <c r="U691" s="77">
        <v>0.48402897612884671</v>
      </c>
      <c r="V691" s="24" t="s">
        <v>6655</v>
      </c>
      <c r="W691" s="216" t="s">
        <v>5967</v>
      </c>
      <c r="X691" s="216" t="s">
        <v>6007</v>
      </c>
      <c r="Y691" s="24" t="s">
        <v>5964</v>
      </c>
      <c r="Z691" s="24" t="s">
        <v>5978</v>
      </c>
      <c r="AA691" s="24" t="s">
        <v>5962</v>
      </c>
      <c r="AB691" s="24" t="s">
        <v>5986</v>
      </c>
      <c r="AC691" s="24" t="s">
        <v>5965</v>
      </c>
    </row>
    <row r="692" spans="1:29" s="169" customFormat="1">
      <c r="A692" s="24">
        <v>3264</v>
      </c>
      <c r="B692" s="24" t="s">
        <v>694</v>
      </c>
      <c r="C692" s="57">
        <v>61.5</v>
      </c>
      <c r="D692" s="57">
        <v>62.8</v>
      </c>
      <c r="E692" s="57">
        <v>56.2</v>
      </c>
      <c r="F692" s="57">
        <v>56.8</v>
      </c>
      <c r="G692" s="57">
        <v>56.1</v>
      </c>
      <c r="H692" s="57">
        <v>59.4</v>
      </c>
      <c r="I692" s="57">
        <v>53.3</v>
      </c>
      <c r="J692" s="57">
        <v>58.2</v>
      </c>
      <c r="K692" s="57">
        <v>59.2</v>
      </c>
      <c r="L692" s="57">
        <v>62.4</v>
      </c>
      <c r="M692" s="57">
        <v>58.5</v>
      </c>
      <c r="N692" s="57">
        <v>62.4</v>
      </c>
      <c r="O692" s="57">
        <v>27633</v>
      </c>
      <c r="P692" s="57">
        <v>60556</v>
      </c>
      <c r="Q692" s="57">
        <v>73.555999999999997</v>
      </c>
      <c r="R692" s="57">
        <v>76.679699999999997</v>
      </c>
      <c r="S692" s="57">
        <v>77.947299999999998</v>
      </c>
      <c r="T692" s="57">
        <v>77.102199999999996</v>
      </c>
      <c r="U692" s="77">
        <v>0.76053570249025704</v>
      </c>
      <c r="V692" s="24" t="s">
        <v>6685</v>
      </c>
      <c r="W692" s="216" t="s">
        <v>5981</v>
      </c>
      <c r="X692" s="216" t="s">
        <v>5989</v>
      </c>
      <c r="Y692" s="24" t="s">
        <v>5964</v>
      </c>
      <c r="Z692" s="24" t="s">
        <v>5982</v>
      </c>
      <c r="AA692" s="24" t="s">
        <v>6045</v>
      </c>
      <c r="AB692" s="24" t="s">
        <v>5979</v>
      </c>
      <c r="AC692" s="24" t="s">
        <v>5990</v>
      </c>
    </row>
    <row r="693" spans="1:29" s="169" customFormat="1">
      <c r="A693" s="24">
        <v>3265</v>
      </c>
      <c r="B693" s="24" t="s">
        <v>695</v>
      </c>
      <c r="C693" s="57">
        <v>32.450000000000003</v>
      </c>
      <c r="D693" s="57">
        <v>32.65</v>
      </c>
      <c r="E693" s="57">
        <v>29.75</v>
      </c>
      <c r="F693" s="57">
        <v>30.1</v>
      </c>
      <c r="G693" s="57">
        <v>28.5</v>
      </c>
      <c r="H693" s="57">
        <v>30.85</v>
      </c>
      <c r="I693" s="57">
        <v>28.5</v>
      </c>
      <c r="J693" s="57">
        <v>29.5</v>
      </c>
      <c r="K693" s="57">
        <v>29.95</v>
      </c>
      <c r="L693" s="57">
        <v>31.2</v>
      </c>
      <c r="M693" s="57">
        <v>29.8</v>
      </c>
      <c r="N693" s="57">
        <v>29.8</v>
      </c>
      <c r="O693" s="57">
        <v>604</v>
      </c>
      <c r="P693" s="57">
        <v>1731</v>
      </c>
      <c r="Q693" s="57">
        <v>49.097099999999998</v>
      </c>
      <c r="R693" s="57">
        <v>55.178100000000001</v>
      </c>
      <c r="S693" s="57">
        <v>45.417900000000003</v>
      </c>
      <c r="T693" s="57">
        <v>51.924700000000001</v>
      </c>
      <c r="U693" s="77">
        <v>0.58155208935104952</v>
      </c>
      <c r="V693" s="24" t="s">
        <v>6686</v>
      </c>
      <c r="W693" s="216" t="s">
        <v>5967</v>
      </c>
      <c r="X693" s="216" t="s">
        <v>5961</v>
      </c>
      <c r="Y693" s="24" t="s">
        <v>5964</v>
      </c>
      <c r="Z693" s="24" t="s">
        <v>6031</v>
      </c>
      <c r="AA693" s="24" t="s">
        <v>6200</v>
      </c>
      <c r="AB693" s="24" t="s">
        <v>6084</v>
      </c>
      <c r="AC693" s="24" t="s">
        <v>5979</v>
      </c>
    </row>
    <row r="694" spans="1:29" s="169" customFormat="1">
      <c r="A694" s="24">
        <v>3266</v>
      </c>
      <c r="B694" s="24" t="s">
        <v>696</v>
      </c>
      <c r="C694" s="57">
        <v>12.7</v>
      </c>
      <c r="D694" s="57">
        <v>12.9</v>
      </c>
      <c r="E694" s="57">
        <v>12.4</v>
      </c>
      <c r="F694" s="57">
        <v>12.65</v>
      </c>
      <c r="G694" s="57">
        <v>12.4</v>
      </c>
      <c r="H694" s="57">
        <v>12.7</v>
      </c>
      <c r="I694" s="57">
        <v>12.15</v>
      </c>
      <c r="J694" s="57">
        <v>12.25</v>
      </c>
      <c r="K694" s="57">
        <v>12.3</v>
      </c>
      <c r="L694" s="57">
        <v>12.5</v>
      </c>
      <c r="M694" s="57">
        <v>12.2</v>
      </c>
      <c r="N694" s="57">
        <v>12.4</v>
      </c>
      <c r="O694" s="57">
        <v>60</v>
      </c>
      <c r="P694" s="57">
        <v>217</v>
      </c>
      <c r="Q694" s="57">
        <v>32.662599999999998</v>
      </c>
      <c r="R694" s="57">
        <v>44.204700000000003</v>
      </c>
      <c r="S694" s="57">
        <v>27.947900000000001</v>
      </c>
      <c r="T694" s="57">
        <v>38.785699999999999</v>
      </c>
      <c r="U694" s="77">
        <v>0.46082949308755766</v>
      </c>
      <c r="V694" s="24" t="s">
        <v>6687</v>
      </c>
      <c r="W694" s="216" t="s">
        <v>5967</v>
      </c>
      <c r="X694" s="216" t="s">
        <v>5971</v>
      </c>
      <c r="Y694" s="24" t="s">
        <v>6073</v>
      </c>
      <c r="Z694" s="24" t="s">
        <v>6000</v>
      </c>
      <c r="AA694" s="24" t="s">
        <v>6066</v>
      </c>
      <c r="AB694" s="24" t="s">
        <v>5991</v>
      </c>
      <c r="AC694" s="24" t="s">
        <v>5991</v>
      </c>
    </row>
    <row r="695" spans="1:29" s="169" customFormat="1">
      <c r="A695" s="24">
        <v>3268</v>
      </c>
      <c r="B695" s="24" t="s">
        <v>697</v>
      </c>
      <c r="C695" s="57">
        <v>37.799999999999997</v>
      </c>
      <c r="D695" s="57">
        <v>38.200000000000003</v>
      </c>
      <c r="E695" s="57">
        <v>33</v>
      </c>
      <c r="F695" s="57">
        <v>33.200000000000003</v>
      </c>
      <c r="G695" s="57">
        <v>31.8</v>
      </c>
      <c r="H695" s="57">
        <v>34.049999999999997</v>
      </c>
      <c r="I695" s="57">
        <v>29.5</v>
      </c>
      <c r="J695" s="57">
        <v>31.8</v>
      </c>
      <c r="K695" s="57">
        <v>31.9</v>
      </c>
      <c r="L695" s="57">
        <v>33.9</v>
      </c>
      <c r="M695" s="57">
        <v>31.5</v>
      </c>
      <c r="N695" s="57">
        <v>31.75</v>
      </c>
      <c r="O695" s="57">
        <v>753</v>
      </c>
      <c r="P695" s="57">
        <v>3301</v>
      </c>
      <c r="Q695" s="57">
        <v>31.781300000000002</v>
      </c>
      <c r="R695" s="57">
        <v>47.374499999999998</v>
      </c>
      <c r="S695" s="57">
        <v>25.043600000000001</v>
      </c>
      <c r="T695" s="57">
        <v>39.930900000000001</v>
      </c>
      <c r="U695" s="77">
        <v>0.38018782187215999</v>
      </c>
      <c r="V695" s="24" t="s">
        <v>6146</v>
      </c>
      <c r="W695" s="216" t="s">
        <v>5967</v>
      </c>
      <c r="X695" s="216" t="s">
        <v>5971</v>
      </c>
      <c r="Y695" s="24" t="s">
        <v>5964</v>
      </c>
      <c r="Z695" s="24" t="s">
        <v>5985</v>
      </c>
      <c r="AA695" s="24" t="s">
        <v>5978</v>
      </c>
      <c r="AB695" s="24" t="s">
        <v>6033</v>
      </c>
      <c r="AC695" s="24" t="s">
        <v>5965</v>
      </c>
    </row>
    <row r="696" spans="1:29" s="169" customFormat="1">
      <c r="A696" s="24">
        <v>3272</v>
      </c>
      <c r="B696" s="24" t="s">
        <v>698</v>
      </c>
      <c r="C696" s="57">
        <v>41.55</v>
      </c>
      <c r="D696" s="57">
        <v>41.55</v>
      </c>
      <c r="E696" s="57">
        <v>39.25</v>
      </c>
      <c r="F696" s="57">
        <v>39.549999999999997</v>
      </c>
      <c r="G696" s="57">
        <v>39.549999999999997</v>
      </c>
      <c r="H696" s="57">
        <v>39.549999999999997</v>
      </c>
      <c r="I696" s="57">
        <v>37.049999999999997</v>
      </c>
      <c r="J696" s="57">
        <v>37.700000000000003</v>
      </c>
      <c r="K696" s="57">
        <v>37.799999999999997</v>
      </c>
      <c r="L696" s="57">
        <v>41.55</v>
      </c>
      <c r="M696" s="57">
        <v>37.799999999999997</v>
      </c>
      <c r="N696" s="57">
        <v>40.9</v>
      </c>
      <c r="O696" s="57">
        <v>754</v>
      </c>
      <c r="P696" s="57">
        <v>896</v>
      </c>
      <c r="Q696" s="57">
        <v>23.132200000000001</v>
      </c>
      <c r="R696" s="57">
        <v>33.037700000000001</v>
      </c>
      <c r="S696" s="57">
        <v>28.450199999999999</v>
      </c>
      <c r="T696" s="57">
        <v>31.508600000000001</v>
      </c>
      <c r="U696" s="77">
        <v>1.4025297619047619</v>
      </c>
      <c r="V696" s="24" t="s">
        <v>6157</v>
      </c>
      <c r="W696" s="216" t="s">
        <v>6039</v>
      </c>
      <c r="X696" s="216" t="s">
        <v>5971</v>
      </c>
      <c r="Y696" s="24" t="s">
        <v>6024</v>
      </c>
      <c r="Z696" s="24" t="s">
        <v>6024</v>
      </c>
      <c r="AA696" s="24" t="s">
        <v>6013</v>
      </c>
      <c r="AB696" s="24" t="s">
        <v>5990</v>
      </c>
      <c r="AC696" s="24" t="s">
        <v>5979</v>
      </c>
    </row>
    <row r="697" spans="1:29" s="169" customFormat="1">
      <c r="A697" s="24">
        <v>3276</v>
      </c>
      <c r="B697" s="24" t="s">
        <v>699</v>
      </c>
      <c r="C697" s="57">
        <v>14.7</v>
      </c>
      <c r="D697" s="57">
        <v>16.2</v>
      </c>
      <c r="E697" s="57">
        <v>13.9</v>
      </c>
      <c r="F697" s="57">
        <v>16.2</v>
      </c>
      <c r="G697" s="57">
        <v>16.8</v>
      </c>
      <c r="H697" s="57">
        <v>17.8</v>
      </c>
      <c r="I697" s="57">
        <v>13.9</v>
      </c>
      <c r="J697" s="57">
        <v>14.45</v>
      </c>
      <c r="K697" s="57">
        <v>14.15</v>
      </c>
      <c r="L697" s="57">
        <v>14.6</v>
      </c>
      <c r="M697" s="57">
        <v>14</v>
      </c>
      <c r="N697" s="57">
        <v>14.1</v>
      </c>
      <c r="O697" s="57">
        <v>762</v>
      </c>
      <c r="P697" s="57">
        <v>8467</v>
      </c>
      <c r="Q697" s="57">
        <v>64.421999999999997</v>
      </c>
      <c r="R697" s="57">
        <v>62.505099999999999</v>
      </c>
      <c r="S697" s="57">
        <v>47.928899999999999</v>
      </c>
      <c r="T697" s="57">
        <v>57.646299999999997</v>
      </c>
      <c r="U697" s="77">
        <v>0.14999409472068029</v>
      </c>
      <c r="V697" s="24" t="s">
        <v>6688</v>
      </c>
      <c r="W697" s="216" t="s">
        <v>5960</v>
      </c>
      <c r="X697" s="216" t="s">
        <v>5961</v>
      </c>
      <c r="Y697" s="24" t="s">
        <v>6045</v>
      </c>
      <c r="Z697" s="24" t="s">
        <v>5964</v>
      </c>
      <c r="AA697" s="24" t="s">
        <v>5978</v>
      </c>
      <c r="AB697" s="24" t="s">
        <v>5996</v>
      </c>
      <c r="AC697" s="24" t="s">
        <v>5990</v>
      </c>
    </row>
    <row r="698" spans="1:29" s="169" customFormat="1">
      <c r="A698" s="24">
        <v>3284</v>
      </c>
      <c r="B698" s="24" t="s">
        <v>700</v>
      </c>
      <c r="C698" s="57">
        <v>12.7</v>
      </c>
      <c r="D698" s="57">
        <v>12.7</v>
      </c>
      <c r="E698" s="57">
        <v>11.8</v>
      </c>
      <c r="F698" s="57">
        <v>12.45</v>
      </c>
      <c r="G698" s="57">
        <v>12.4</v>
      </c>
      <c r="H698" s="57">
        <v>12.45</v>
      </c>
      <c r="I698" s="57">
        <v>12.15</v>
      </c>
      <c r="J698" s="57">
        <v>12.3</v>
      </c>
      <c r="K698" s="57">
        <v>12.3</v>
      </c>
      <c r="L698" s="57">
        <v>12.6</v>
      </c>
      <c r="M698" s="57">
        <v>12.3</v>
      </c>
      <c r="N698" s="57">
        <v>12.3</v>
      </c>
      <c r="O698" s="57">
        <v>163</v>
      </c>
      <c r="P698" s="57">
        <v>225</v>
      </c>
      <c r="Q698" s="57">
        <v>45.598500000000001</v>
      </c>
      <c r="R698" s="57">
        <v>35.765900000000002</v>
      </c>
      <c r="S698" s="57">
        <v>47.0657</v>
      </c>
      <c r="T698" s="57">
        <v>39.532499999999999</v>
      </c>
      <c r="U698" s="77">
        <v>1.2074074074074075</v>
      </c>
      <c r="V698" s="24" t="s">
        <v>6590</v>
      </c>
      <c r="W698" s="216" t="s">
        <v>6009</v>
      </c>
      <c r="X698" s="216" t="s">
        <v>5971</v>
      </c>
      <c r="Y698" s="24" t="s">
        <v>6060</v>
      </c>
      <c r="Z698" s="24" t="s">
        <v>6127</v>
      </c>
      <c r="AA698" s="24" t="s">
        <v>6591</v>
      </c>
      <c r="AB698" s="24" t="s">
        <v>6159</v>
      </c>
      <c r="AC698" s="24" t="s">
        <v>5979</v>
      </c>
    </row>
    <row r="699" spans="1:29" s="169" customFormat="1">
      <c r="A699" s="24">
        <v>3285</v>
      </c>
      <c r="B699" s="24" t="s">
        <v>701</v>
      </c>
      <c r="C699" s="57">
        <v>21.85</v>
      </c>
      <c r="D699" s="57">
        <v>21.95</v>
      </c>
      <c r="E699" s="57">
        <v>20.9</v>
      </c>
      <c r="F699" s="57">
        <v>21.3</v>
      </c>
      <c r="G699" s="57">
        <v>21.7</v>
      </c>
      <c r="H699" s="57">
        <v>22.3</v>
      </c>
      <c r="I699" s="57">
        <v>20.25</v>
      </c>
      <c r="J699" s="57">
        <v>21</v>
      </c>
      <c r="K699" s="57">
        <v>21.5</v>
      </c>
      <c r="L699" s="57">
        <v>21.95</v>
      </c>
      <c r="M699" s="57">
        <v>21.05</v>
      </c>
      <c r="N699" s="57">
        <v>21.3</v>
      </c>
      <c r="O699" s="57">
        <v>46</v>
      </c>
      <c r="P699" s="57">
        <v>165</v>
      </c>
      <c r="Q699" s="57">
        <v>30.842300000000002</v>
      </c>
      <c r="R699" s="57">
        <v>42.141599999999997</v>
      </c>
      <c r="S699" s="57">
        <v>28.607500000000002</v>
      </c>
      <c r="T699" s="57">
        <v>37.630299999999998</v>
      </c>
      <c r="U699" s="77">
        <v>0.46464646464646464</v>
      </c>
      <c r="V699" s="24" t="s">
        <v>6223</v>
      </c>
      <c r="W699" s="216" t="s">
        <v>5967</v>
      </c>
      <c r="X699" s="216" t="s">
        <v>5971</v>
      </c>
      <c r="Y699" s="24" t="s">
        <v>5962</v>
      </c>
      <c r="Z699" s="24" t="s">
        <v>5962</v>
      </c>
      <c r="AA699" s="24" t="s">
        <v>5984</v>
      </c>
      <c r="AB699" s="24" t="s">
        <v>5970</v>
      </c>
      <c r="AC699" s="24" t="s">
        <v>5991</v>
      </c>
    </row>
    <row r="700" spans="1:29" s="169" customFormat="1">
      <c r="A700" s="24">
        <v>3287</v>
      </c>
      <c r="B700" s="24" t="s">
        <v>702</v>
      </c>
      <c r="C700" s="57">
        <v>18.899999999999999</v>
      </c>
      <c r="D700" s="57">
        <v>19</v>
      </c>
      <c r="E700" s="57">
        <v>16.649999999999999</v>
      </c>
      <c r="F700" s="57">
        <v>17</v>
      </c>
      <c r="G700" s="57">
        <v>16.8</v>
      </c>
      <c r="H700" s="57">
        <v>16.8</v>
      </c>
      <c r="I700" s="57">
        <v>15.2</v>
      </c>
      <c r="J700" s="57">
        <v>15.6</v>
      </c>
      <c r="K700" s="57">
        <v>15.5</v>
      </c>
      <c r="L700" s="57">
        <v>16.149999999999999</v>
      </c>
      <c r="M700" s="57">
        <v>15.5</v>
      </c>
      <c r="N700" s="57">
        <v>15.8</v>
      </c>
      <c r="O700" s="57">
        <v>170</v>
      </c>
      <c r="P700" s="57">
        <v>1274</v>
      </c>
      <c r="Q700" s="57">
        <v>12.608000000000001</v>
      </c>
      <c r="R700" s="57">
        <v>17.772600000000001</v>
      </c>
      <c r="S700" s="57">
        <v>11.5799</v>
      </c>
      <c r="T700" s="57">
        <v>15.708399999999999</v>
      </c>
      <c r="U700" s="77">
        <v>0.22239665096807953</v>
      </c>
      <c r="V700" s="24" t="s">
        <v>6120</v>
      </c>
      <c r="W700" s="216" t="s">
        <v>5967</v>
      </c>
      <c r="X700" s="216" t="s">
        <v>6047</v>
      </c>
      <c r="Y700" s="24" t="s">
        <v>5964</v>
      </c>
      <c r="Z700" s="24" t="s">
        <v>6024</v>
      </c>
      <c r="AA700" s="24" t="s">
        <v>6055</v>
      </c>
      <c r="AB700" s="24" t="s">
        <v>5970</v>
      </c>
      <c r="AC700" s="24" t="s">
        <v>5979</v>
      </c>
    </row>
    <row r="701" spans="1:29" s="169" customFormat="1">
      <c r="A701" s="24">
        <v>3288</v>
      </c>
      <c r="B701" s="24" t="s">
        <v>703</v>
      </c>
      <c r="C701" s="57">
        <v>18</v>
      </c>
      <c r="D701" s="57">
        <v>18</v>
      </c>
      <c r="E701" s="57">
        <v>16.149999999999999</v>
      </c>
      <c r="F701" s="57">
        <v>17.05</v>
      </c>
      <c r="G701" s="57">
        <v>17</v>
      </c>
      <c r="H701" s="57">
        <v>17.100000000000001</v>
      </c>
      <c r="I701" s="57">
        <v>15.2</v>
      </c>
      <c r="J701" s="57">
        <v>17</v>
      </c>
      <c r="K701" s="57">
        <v>16.8</v>
      </c>
      <c r="L701" s="57">
        <v>16.8</v>
      </c>
      <c r="M701" s="57">
        <v>16.05</v>
      </c>
      <c r="N701" s="57">
        <v>16.2</v>
      </c>
      <c r="O701" s="57">
        <v>74</v>
      </c>
      <c r="P701" s="57">
        <v>132</v>
      </c>
      <c r="Q701" s="57"/>
      <c r="R701" s="57"/>
      <c r="S701" s="57"/>
      <c r="T701" s="57"/>
      <c r="U701" s="77">
        <v>0.93434343434343436</v>
      </c>
      <c r="V701" s="24" t="s">
        <v>6229</v>
      </c>
      <c r="W701" s="216" t="s">
        <v>5993</v>
      </c>
      <c r="X701" s="216" t="s">
        <v>5993</v>
      </c>
      <c r="Y701" s="24" t="s">
        <v>6024</v>
      </c>
      <c r="Z701" s="24" t="s">
        <v>6061</v>
      </c>
      <c r="AA701" s="24" t="s">
        <v>6024</v>
      </c>
      <c r="AB701" s="24" t="s">
        <v>5979</v>
      </c>
      <c r="AC701" s="24" t="s">
        <v>5990</v>
      </c>
    </row>
    <row r="702" spans="1:29" s="169" customFormat="1">
      <c r="A702" s="24">
        <v>3289</v>
      </c>
      <c r="B702" s="24" t="s">
        <v>704</v>
      </c>
      <c r="C702" s="57">
        <v>51.7</v>
      </c>
      <c r="D702" s="57">
        <v>51.7</v>
      </c>
      <c r="E702" s="57">
        <v>46.2</v>
      </c>
      <c r="F702" s="57">
        <v>46.2</v>
      </c>
      <c r="G702" s="57">
        <v>45.5</v>
      </c>
      <c r="H702" s="57">
        <v>49</v>
      </c>
      <c r="I702" s="57">
        <v>44.35</v>
      </c>
      <c r="J702" s="57">
        <v>48.7</v>
      </c>
      <c r="K702" s="57">
        <v>49.1</v>
      </c>
      <c r="L702" s="57">
        <v>50.3</v>
      </c>
      <c r="M702" s="57">
        <v>49.1</v>
      </c>
      <c r="N702" s="57">
        <v>49.5</v>
      </c>
      <c r="O702" s="57">
        <v>723</v>
      </c>
      <c r="P702" s="57">
        <v>2267</v>
      </c>
      <c r="Q702" s="57">
        <v>31.959299999999999</v>
      </c>
      <c r="R702" s="57">
        <v>42.696399999999997</v>
      </c>
      <c r="S702" s="57">
        <v>36.1691</v>
      </c>
      <c r="T702" s="57">
        <v>40.520600000000002</v>
      </c>
      <c r="U702" s="77">
        <v>0.53153947948831048</v>
      </c>
      <c r="V702" s="24" t="s">
        <v>6689</v>
      </c>
      <c r="W702" s="216" t="s">
        <v>6039</v>
      </c>
      <c r="X702" s="216" t="s">
        <v>5971</v>
      </c>
      <c r="Y702" s="24" t="s">
        <v>6058</v>
      </c>
      <c r="Z702" s="24" t="s">
        <v>5982</v>
      </c>
      <c r="AA702" s="24" t="s">
        <v>6215</v>
      </c>
      <c r="AB702" s="24" t="s">
        <v>5996</v>
      </c>
      <c r="AC702" s="24" t="s">
        <v>5979</v>
      </c>
    </row>
    <row r="703" spans="1:29" s="169" customFormat="1">
      <c r="A703" s="24">
        <v>3290</v>
      </c>
      <c r="B703" s="24" t="s">
        <v>705</v>
      </c>
      <c r="C703" s="57">
        <v>13</v>
      </c>
      <c r="D703" s="57">
        <v>13.05</v>
      </c>
      <c r="E703" s="57">
        <v>12.8</v>
      </c>
      <c r="F703" s="57">
        <v>13</v>
      </c>
      <c r="G703" s="57">
        <v>12.85</v>
      </c>
      <c r="H703" s="57">
        <v>13.2</v>
      </c>
      <c r="I703" s="57">
        <v>12.05</v>
      </c>
      <c r="J703" s="57">
        <v>12.55</v>
      </c>
      <c r="K703" s="57">
        <v>12.7</v>
      </c>
      <c r="L703" s="57">
        <v>12.7</v>
      </c>
      <c r="M703" s="57">
        <v>12.55</v>
      </c>
      <c r="N703" s="57">
        <v>12.65</v>
      </c>
      <c r="O703" s="57">
        <v>89</v>
      </c>
      <c r="P703" s="57">
        <v>1209</v>
      </c>
      <c r="Q703" s="57">
        <v>31.692699999999999</v>
      </c>
      <c r="R703" s="57">
        <v>36.617699999999999</v>
      </c>
      <c r="S703" s="57">
        <v>28.971599999999999</v>
      </c>
      <c r="T703" s="57">
        <v>34.069000000000003</v>
      </c>
      <c r="U703" s="77">
        <v>0.12269092914254205</v>
      </c>
      <c r="V703" s="24" t="s">
        <v>6532</v>
      </c>
      <c r="W703" s="216" t="s">
        <v>5967</v>
      </c>
      <c r="X703" s="216" t="s">
        <v>5971</v>
      </c>
      <c r="Y703" s="24" t="s">
        <v>6511</v>
      </c>
      <c r="Z703" s="24" t="s">
        <v>5962</v>
      </c>
      <c r="AA703" s="24" t="s">
        <v>6345</v>
      </c>
      <c r="AB703" s="24" t="s">
        <v>5979</v>
      </c>
      <c r="AC703" s="24" t="s">
        <v>5996</v>
      </c>
    </row>
    <row r="704" spans="1:29" s="169" customFormat="1">
      <c r="A704" s="24">
        <v>3293</v>
      </c>
      <c r="B704" s="24" t="s">
        <v>706</v>
      </c>
      <c r="C704" s="57">
        <v>835</v>
      </c>
      <c r="D704" s="57">
        <v>837</v>
      </c>
      <c r="E704" s="57">
        <v>773</v>
      </c>
      <c r="F704" s="57">
        <v>774</v>
      </c>
      <c r="G704" s="57">
        <v>775</v>
      </c>
      <c r="H704" s="57">
        <v>784</v>
      </c>
      <c r="I704" s="57">
        <v>702</v>
      </c>
      <c r="J704" s="57">
        <v>709</v>
      </c>
      <c r="K704" s="57">
        <v>686</v>
      </c>
      <c r="L704" s="57">
        <v>711</v>
      </c>
      <c r="M704" s="57">
        <v>676</v>
      </c>
      <c r="N704" s="57">
        <v>695</v>
      </c>
      <c r="O704" s="57">
        <v>1413</v>
      </c>
      <c r="P704" s="57">
        <v>3885</v>
      </c>
      <c r="Q704" s="57">
        <v>16.0564</v>
      </c>
      <c r="R704" s="57">
        <v>29.343699999999998</v>
      </c>
      <c r="S704" s="57">
        <v>13.778700000000001</v>
      </c>
      <c r="T704" s="57">
        <v>24.1553</v>
      </c>
      <c r="U704" s="77">
        <v>0.60617760617760619</v>
      </c>
      <c r="V704" s="24" t="s">
        <v>6690</v>
      </c>
      <c r="W704" s="216" t="s">
        <v>5967</v>
      </c>
      <c r="X704" s="216" t="s">
        <v>6007</v>
      </c>
      <c r="Y704" s="24" t="s">
        <v>5964</v>
      </c>
      <c r="Z704" s="24" t="s">
        <v>5964</v>
      </c>
      <c r="AA704" s="24" t="s">
        <v>6016</v>
      </c>
      <c r="AB704" s="24" t="s">
        <v>5970</v>
      </c>
      <c r="AC704" s="24" t="s">
        <v>5991</v>
      </c>
    </row>
    <row r="705" spans="1:29" s="169" customFormat="1">
      <c r="A705" s="24">
        <v>3294</v>
      </c>
      <c r="B705" s="24" t="s">
        <v>707</v>
      </c>
      <c r="C705" s="57">
        <v>19.25</v>
      </c>
      <c r="D705" s="57">
        <v>19.5</v>
      </c>
      <c r="E705" s="57">
        <v>17.899999999999999</v>
      </c>
      <c r="F705" s="57">
        <v>17.899999999999999</v>
      </c>
      <c r="G705" s="57">
        <v>17.95</v>
      </c>
      <c r="H705" s="57">
        <v>18.3</v>
      </c>
      <c r="I705" s="57">
        <v>16.7</v>
      </c>
      <c r="J705" s="57">
        <v>17.3</v>
      </c>
      <c r="K705" s="57">
        <v>17.3</v>
      </c>
      <c r="L705" s="57">
        <v>18.149999999999999</v>
      </c>
      <c r="M705" s="57">
        <v>17.3</v>
      </c>
      <c r="N705" s="57">
        <v>17.399999999999999</v>
      </c>
      <c r="O705" s="57">
        <v>643</v>
      </c>
      <c r="P705" s="57">
        <v>1195</v>
      </c>
      <c r="Q705" s="57">
        <v>11.406700000000001</v>
      </c>
      <c r="R705" s="57">
        <v>19.587299999999999</v>
      </c>
      <c r="S705" s="57">
        <v>11.429600000000001</v>
      </c>
      <c r="T705" s="57">
        <v>16.868099999999998</v>
      </c>
      <c r="U705" s="77">
        <v>0.89679218967921892</v>
      </c>
      <c r="V705" s="24" t="s">
        <v>6691</v>
      </c>
      <c r="W705" s="216" t="s">
        <v>6039</v>
      </c>
      <c r="X705" s="216" t="s">
        <v>6047</v>
      </c>
      <c r="Y705" s="24" t="s">
        <v>6004</v>
      </c>
      <c r="Z705" s="24" t="s">
        <v>5964</v>
      </c>
      <c r="AA705" s="24" t="s">
        <v>6227</v>
      </c>
      <c r="AB705" s="24" t="s">
        <v>6084</v>
      </c>
      <c r="AC705" s="24" t="s">
        <v>5979</v>
      </c>
    </row>
    <row r="706" spans="1:29" s="169" customFormat="1">
      <c r="A706" s="24">
        <v>3296</v>
      </c>
      <c r="B706" s="24" t="s">
        <v>708</v>
      </c>
      <c r="C706" s="57">
        <v>21.6</v>
      </c>
      <c r="D706" s="57">
        <v>21.6</v>
      </c>
      <c r="E706" s="57">
        <v>19.5</v>
      </c>
      <c r="F706" s="57">
        <v>21.5</v>
      </c>
      <c r="G706" s="57">
        <v>21.3</v>
      </c>
      <c r="H706" s="57">
        <v>21.3</v>
      </c>
      <c r="I706" s="57">
        <v>19.5</v>
      </c>
      <c r="J706" s="57">
        <v>20.100000000000001</v>
      </c>
      <c r="K706" s="57">
        <v>20.100000000000001</v>
      </c>
      <c r="L706" s="57">
        <v>20.75</v>
      </c>
      <c r="M706" s="57">
        <v>19.600000000000001</v>
      </c>
      <c r="N706" s="57">
        <v>20.05</v>
      </c>
      <c r="O706" s="57">
        <v>815</v>
      </c>
      <c r="P706" s="57">
        <v>1517</v>
      </c>
      <c r="Q706" s="57">
        <v>38.0886</v>
      </c>
      <c r="R706" s="57">
        <v>49.640500000000003</v>
      </c>
      <c r="S706" s="57">
        <v>28.884499999999999</v>
      </c>
      <c r="T706" s="57">
        <v>42.721800000000002</v>
      </c>
      <c r="U706" s="77">
        <v>0.8954076027246759</v>
      </c>
      <c r="V706" s="24" t="s">
        <v>6481</v>
      </c>
      <c r="W706" s="216" t="s">
        <v>5967</v>
      </c>
      <c r="X706" s="216" t="s">
        <v>5971</v>
      </c>
      <c r="Y706" s="24" t="s">
        <v>6503</v>
      </c>
      <c r="Z706" s="24" t="s">
        <v>6024</v>
      </c>
      <c r="AA706" s="24" t="s">
        <v>5978</v>
      </c>
      <c r="AB706" s="24" t="s">
        <v>5976</v>
      </c>
      <c r="AC706" s="24" t="s">
        <v>5986</v>
      </c>
    </row>
    <row r="707" spans="1:29" s="169" customFormat="1">
      <c r="A707" s="24">
        <v>3297</v>
      </c>
      <c r="B707" s="24" t="s">
        <v>709</v>
      </c>
      <c r="C707" s="57">
        <v>15.65</v>
      </c>
      <c r="D707" s="57">
        <v>15.65</v>
      </c>
      <c r="E707" s="57">
        <v>14.25</v>
      </c>
      <c r="F707" s="57">
        <v>14.35</v>
      </c>
      <c r="G707" s="57">
        <v>14.35</v>
      </c>
      <c r="H707" s="57">
        <v>16.350000000000001</v>
      </c>
      <c r="I707" s="57">
        <v>13.5</v>
      </c>
      <c r="J707" s="57">
        <v>14.25</v>
      </c>
      <c r="K707" s="57">
        <v>14.3</v>
      </c>
      <c r="L707" s="57">
        <v>14.7</v>
      </c>
      <c r="M707" s="57">
        <v>14.2</v>
      </c>
      <c r="N707" s="57">
        <v>14.2</v>
      </c>
      <c r="O707" s="57">
        <v>122</v>
      </c>
      <c r="P707" s="57">
        <v>2705</v>
      </c>
      <c r="Q707" s="57">
        <v>18.066199999999998</v>
      </c>
      <c r="R707" s="57">
        <v>28.2119</v>
      </c>
      <c r="S707" s="57">
        <v>15.9657</v>
      </c>
      <c r="T707" s="57">
        <v>24.129899999999999</v>
      </c>
      <c r="U707" s="77">
        <v>7.51694393099199E-2</v>
      </c>
      <c r="V707" s="24" t="s">
        <v>6680</v>
      </c>
      <c r="W707" s="216" t="s">
        <v>5967</v>
      </c>
      <c r="X707" s="216" t="s">
        <v>6007</v>
      </c>
      <c r="Y707" s="24" t="s">
        <v>6024</v>
      </c>
      <c r="Z707" s="24" t="s">
        <v>5978</v>
      </c>
      <c r="AA707" s="24" t="s">
        <v>6681</v>
      </c>
      <c r="AB707" s="24" t="s">
        <v>6033</v>
      </c>
      <c r="AC707" s="24" t="s">
        <v>5979</v>
      </c>
    </row>
    <row r="708" spans="1:29" s="169" customFormat="1">
      <c r="A708" s="24">
        <v>3303</v>
      </c>
      <c r="B708" s="24" t="s">
        <v>711</v>
      </c>
      <c r="C708" s="57">
        <v>21.3</v>
      </c>
      <c r="D708" s="57">
        <v>21.4</v>
      </c>
      <c r="E708" s="57">
        <v>20.75</v>
      </c>
      <c r="F708" s="57">
        <v>21.35</v>
      </c>
      <c r="G708" s="57">
        <v>21.25</v>
      </c>
      <c r="H708" s="57">
        <v>21.5</v>
      </c>
      <c r="I708" s="57">
        <v>21</v>
      </c>
      <c r="J708" s="57">
        <v>21.35</v>
      </c>
      <c r="K708" s="57">
        <v>21.5</v>
      </c>
      <c r="L708" s="57">
        <v>21.5</v>
      </c>
      <c r="M708" s="57">
        <v>21.3</v>
      </c>
      <c r="N708" s="57">
        <v>21.4</v>
      </c>
      <c r="O708" s="57">
        <v>441</v>
      </c>
      <c r="P708" s="57">
        <v>1000</v>
      </c>
      <c r="Q708" s="57">
        <v>26.528199999999998</v>
      </c>
      <c r="R708" s="57">
        <v>27.506799999999998</v>
      </c>
      <c r="S708" s="57">
        <v>27.407699999999998</v>
      </c>
      <c r="T708" s="57">
        <v>27.473800000000001</v>
      </c>
      <c r="U708" s="77">
        <v>0.73499999999999999</v>
      </c>
      <c r="V708" s="24" t="s">
        <v>6692</v>
      </c>
      <c r="W708" s="216" t="s">
        <v>6039</v>
      </c>
      <c r="X708" s="216" t="s">
        <v>5971</v>
      </c>
      <c r="Y708" s="24" t="s">
        <v>6124</v>
      </c>
      <c r="Z708" s="24" t="s">
        <v>6016</v>
      </c>
      <c r="AA708" s="24" t="s">
        <v>6017</v>
      </c>
      <c r="AB708" s="24" t="s">
        <v>5979</v>
      </c>
      <c r="AC708" s="24" t="s">
        <v>5970</v>
      </c>
    </row>
    <row r="709" spans="1:29" s="169" customFormat="1">
      <c r="A709" s="24">
        <v>3305</v>
      </c>
      <c r="B709" s="24" t="s">
        <v>712</v>
      </c>
      <c r="C709" s="57">
        <v>53</v>
      </c>
      <c r="D709" s="57">
        <v>54.4</v>
      </c>
      <c r="E709" s="57">
        <v>47.5</v>
      </c>
      <c r="F709" s="57">
        <v>47.5</v>
      </c>
      <c r="G709" s="57">
        <v>47.5</v>
      </c>
      <c r="H709" s="57">
        <v>47.9</v>
      </c>
      <c r="I709" s="57">
        <v>43.1</v>
      </c>
      <c r="J709" s="57">
        <v>45.3</v>
      </c>
      <c r="K709" s="57">
        <v>46.1</v>
      </c>
      <c r="L709" s="57">
        <v>47.8</v>
      </c>
      <c r="M709" s="57">
        <v>45.8</v>
      </c>
      <c r="N709" s="57">
        <v>46</v>
      </c>
      <c r="O709" s="57">
        <v>2170</v>
      </c>
      <c r="P709" s="57">
        <v>8298</v>
      </c>
      <c r="Q709" s="57">
        <v>31.6297</v>
      </c>
      <c r="R709" s="57">
        <v>51.591099999999997</v>
      </c>
      <c r="S709" s="57">
        <v>25.944099999999999</v>
      </c>
      <c r="T709" s="57">
        <v>43.042099999999998</v>
      </c>
      <c r="U709" s="77">
        <v>0.4358479955009239</v>
      </c>
      <c r="V709" s="24" t="s">
        <v>6146</v>
      </c>
      <c r="W709" s="216" t="s">
        <v>5967</v>
      </c>
      <c r="X709" s="216" t="s">
        <v>5971</v>
      </c>
      <c r="Y709" s="24" t="s">
        <v>6004</v>
      </c>
      <c r="Z709" s="24" t="s">
        <v>5964</v>
      </c>
      <c r="AA709" s="24" t="s">
        <v>5978</v>
      </c>
      <c r="AB709" s="24" t="s">
        <v>6033</v>
      </c>
      <c r="AC709" s="24" t="s">
        <v>5965</v>
      </c>
    </row>
    <row r="710" spans="1:29" s="169" customFormat="1">
      <c r="A710" s="24">
        <v>3306</v>
      </c>
      <c r="B710" s="24" t="s">
        <v>713</v>
      </c>
      <c r="C710" s="57">
        <v>24.6</v>
      </c>
      <c r="D710" s="57">
        <v>24.7</v>
      </c>
      <c r="E710" s="57">
        <v>22.1</v>
      </c>
      <c r="F710" s="57">
        <v>22.4</v>
      </c>
      <c r="G710" s="57">
        <v>22.75</v>
      </c>
      <c r="H710" s="57">
        <v>23.25</v>
      </c>
      <c r="I710" s="57">
        <v>21.65</v>
      </c>
      <c r="J710" s="57">
        <v>21.65</v>
      </c>
      <c r="K710" s="57">
        <v>22.2</v>
      </c>
      <c r="L710" s="57">
        <v>23.25</v>
      </c>
      <c r="M710" s="57">
        <v>21.75</v>
      </c>
      <c r="N710" s="57">
        <v>22.85</v>
      </c>
      <c r="O710" s="57">
        <v>556</v>
      </c>
      <c r="P710" s="57">
        <v>1252</v>
      </c>
      <c r="Q710" s="57">
        <v>36.937600000000003</v>
      </c>
      <c r="R710" s="57">
        <v>44.2361</v>
      </c>
      <c r="S710" s="57">
        <v>35.2408</v>
      </c>
      <c r="T710" s="57">
        <v>41.2376</v>
      </c>
      <c r="U710" s="77">
        <v>0.74014909478168256</v>
      </c>
      <c r="V710" s="24" t="s">
        <v>6157</v>
      </c>
      <c r="W710" s="216" t="s">
        <v>5967</v>
      </c>
      <c r="X710" s="216" t="s">
        <v>5971</v>
      </c>
      <c r="Y710" s="24" t="s">
        <v>5964</v>
      </c>
      <c r="Z710" s="24" t="s">
        <v>6004</v>
      </c>
      <c r="AA710" s="24" t="s">
        <v>6010</v>
      </c>
      <c r="AB710" s="24" t="s">
        <v>5991</v>
      </c>
      <c r="AC710" s="24" t="s">
        <v>5991</v>
      </c>
    </row>
    <row r="711" spans="1:29" s="169" customFormat="1">
      <c r="A711" s="24">
        <v>3310</v>
      </c>
      <c r="B711" s="24" t="s">
        <v>715</v>
      </c>
      <c r="C711" s="57">
        <v>29.3</v>
      </c>
      <c r="D711" s="57">
        <v>30</v>
      </c>
      <c r="E711" s="57">
        <v>28.95</v>
      </c>
      <c r="F711" s="57">
        <v>29.7</v>
      </c>
      <c r="G711" s="57">
        <v>29.6</v>
      </c>
      <c r="H711" s="57">
        <v>29.8</v>
      </c>
      <c r="I711" s="57">
        <v>28.4</v>
      </c>
      <c r="J711" s="57">
        <v>29.05</v>
      </c>
      <c r="K711" s="57">
        <v>29.1</v>
      </c>
      <c r="L711" s="57">
        <v>29.15</v>
      </c>
      <c r="M711" s="57">
        <v>28.5</v>
      </c>
      <c r="N711" s="57">
        <v>29.05</v>
      </c>
      <c r="O711" s="57">
        <v>68</v>
      </c>
      <c r="P711" s="57">
        <v>120</v>
      </c>
      <c r="Q711" s="57"/>
      <c r="R711" s="57"/>
      <c r="S711" s="57"/>
      <c r="T711" s="57"/>
      <c r="U711" s="77">
        <v>0.94444444444444442</v>
      </c>
      <c r="V711" s="24" t="s">
        <v>6693</v>
      </c>
      <c r="W711" s="216" t="s">
        <v>5993</v>
      </c>
      <c r="X711" s="216" t="s">
        <v>5993</v>
      </c>
      <c r="Y711" s="24" t="s">
        <v>6016</v>
      </c>
      <c r="Z711" s="24" t="s">
        <v>5984</v>
      </c>
      <c r="AA711" s="24" t="s">
        <v>6328</v>
      </c>
      <c r="AB711" s="24" t="s">
        <v>5965</v>
      </c>
      <c r="AC711" s="24" t="s">
        <v>6033</v>
      </c>
    </row>
    <row r="712" spans="1:29" s="169" customFormat="1">
      <c r="A712" s="24">
        <v>3311</v>
      </c>
      <c r="B712" s="24" t="s">
        <v>716</v>
      </c>
      <c r="C712" s="57">
        <v>34.200000000000003</v>
      </c>
      <c r="D712" s="57">
        <v>34.65</v>
      </c>
      <c r="E712" s="57">
        <v>33</v>
      </c>
      <c r="F712" s="57">
        <v>33</v>
      </c>
      <c r="G712" s="57">
        <v>32.950000000000003</v>
      </c>
      <c r="H712" s="57">
        <v>33.450000000000003</v>
      </c>
      <c r="I712" s="57">
        <v>32.549999999999997</v>
      </c>
      <c r="J712" s="57">
        <v>33.200000000000003</v>
      </c>
      <c r="K712" s="57">
        <v>33.6</v>
      </c>
      <c r="L712" s="57">
        <v>35.1</v>
      </c>
      <c r="M712" s="57">
        <v>33.6</v>
      </c>
      <c r="N712" s="57">
        <v>34.85</v>
      </c>
      <c r="O712" s="57">
        <v>248</v>
      </c>
      <c r="P712" s="57">
        <v>367</v>
      </c>
      <c r="Q712" s="57"/>
      <c r="R712" s="57"/>
      <c r="S712" s="57"/>
      <c r="T712" s="57"/>
      <c r="U712" s="77">
        <v>1.1262488646684832</v>
      </c>
      <c r="V712" s="24" t="s">
        <v>6339</v>
      </c>
      <c r="W712" s="216" t="s">
        <v>5993</v>
      </c>
      <c r="X712" s="216" t="s">
        <v>5993</v>
      </c>
      <c r="Y712" s="24" t="s">
        <v>6004</v>
      </c>
      <c r="Z712" s="24" t="s">
        <v>6016</v>
      </c>
      <c r="AA712" s="24" t="s">
        <v>6013</v>
      </c>
      <c r="AB712" s="24" t="s">
        <v>5990</v>
      </c>
      <c r="AC712" s="24" t="s">
        <v>5979</v>
      </c>
    </row>
    <row r="713" spans="1:29" s="169" customFormat="1">
      <c r="A713" s="24">
        <v>3312</v>
      </c>
      <c r="B713" s="24" t="s">
        <v>717</v>
      </c>
      <c r="C713" s="57">
        <v>25.5</v>
      </c>
      <c r="D713" s="57">
        <v>25.75</v>
      </c>
      <c r="E713" s="57">
        <v>22.3</v>
      </c>
      <c r="F713" s="57">
        <v>22.3</v>
      </c>
      <c r="G713" s="57">
        <v>22.5</v>
      </c>
      <c r="H713" s="57">
        <v>23.7</v>
      </c>
      <c r="I713" s="57">
        <v>22.05</v>
      </c>
      <c r="J713" s="57">
        <v>23.4</v>
      </c>
      <c r="K713" s="57">
        <v>24</v>
      </c>
      <c r="L713" s="57">
        <v>24.4</v>
      </c>
      <c r="M713" s="57">
        <v>23.45</v>
      </c>
      <c r="N713" s="57">
        <v>23.85</v>
      </c>
      <c r="O713" s="57">
        <v>2359</v>
      </c>
      <c r="P713" s="57">
        <v>5339</v>
      </c>
      <c r="Q713" s="57"/>
      <c r="R713" s="57"/>
      <c r="S713" s="57"/>
      <c r="T713" s="57"/>
      <c r="U713" s="77">
        <v>0.73640506961353558</v>
      </c>
      <c r="V713" s="24" t="s">
        <v>6694</v>
      </c>
      <c r="W713" s="216" t="s">
        <v>5993</v>
      </c>
      <c r="X713" s="216" t="s">
        <v>5993</v>
      </c>
      <c r="Y713" s="24" t="s">
        <v>6004</v>
      </c>
      <c r="Z713" s="24" t="s">
        <v>5982</v>
      </c>
      <c r="AA713" s="24" t="s">
        <v>5974</v>
      </c>
      <c r="AB713" s="24" t="s">
        <v>5986</v>
      </c>
      <c r="AC713" s="24" t="s">
        <v>5986</v>
      </c>
    </row>
    <row r="714" spans="1:29" s="169" customFormat="1">
      <c r="A714" s="24">
        <v>3313</v>
      </c>
      <c r="B714" s="24" t="s">
        <v>718</v>
      </c>
      <c r="C714" s="57">
        <v>11.65</v>
      </c>
      <c r="D714" s="57">
        <v>11.75</v>
      </c>
      <c r="E714" s="57">
        <v>11.35</v>
      </c>
      <c r="F714" s="57">
        <v>11.5</v>
      </c>
      <c r="G714" s="57">
        <v>11.5</v>
      </c>
      <c r="H714" s="57">
        <v>11.5</v>
      </c>
      <c r="I714" s="57">
        <v>10.8</v>
      </c>
      <c r="J714" s="57">
        <v>10.9</v>
      </c>
      <c r="K714" s="57">
        <v>10.9</v>
      </c>
      <c r="L714" s="57">
        <v>11</v>
      </c>
      <c r="M714" s="57">
        <v>10.8</v>
      </c>
      <c r="N714" s="57">
        <v>10.9</v>
      </c>
      <c r="O714" s="57">
        <v>230</v>
      </c>
      <c r="P714" s="57">
        <v>959</v>
      </c>
      <c r="Q714" s="57">
        <v>16.1783</v>
      </c>
      <c r="R714" s="57">
        <v>27.304400000000001</v>
      </c>
      <c r="S714" s="57">
        <v>12.452199999999999</v>
      </c>
      <c r="T714" s="57">
        <v>22.3537</v>
      </c>
      <c r="U714" s="77">
        <v>0.39972193256864791</v>
      </c>
      <c r="V714" s="24" t="s">
        <v>6243</v>
      </c>
      <c r="W714" s="216" t="s">
        <v>5967</v>
      </c>
      <c r="X714" s="216" t="s">
        <v>6007</v>
      </c>
      <c r="Y714" s="24" t="s">
        <v>5984</v>
      </c>
      <c r="Z714" s="24" t="s">
        <v>6024</v>
      </c>
      <c r="AA714" s="24" t="s">
        <v>6121</v>
      </c>
      <c r="AB714" s="24" t="s">
        <v>5970</v>
      </c>
      <c r="AC714" s="24" t="s">
        <v>5970</v>
      </c>
    </row>
    <row r="715" spans="1:29" s="169" customFormat="1">
      <c r="A715" s="24">
        <v>3317</v>
      </c>
      <c r="B715" s="24" t="s">
        <v>719</v>
      </c>
      <c r="C715" s="57">
        <v>83.2</v>
      </c>
      <c r="D715" s="57">
        <v>83.2</v>
      </c>
      <c r="E715" s="57">
        <v>73.2</v>
      </c>
      <c r="F715" s="57">
        <v>77</v>
      </c>
      <c r="G715" s="57">
        <v>76.400000000000006</v>
      </c>
      <c r="H715" s="57">
        <v>79.400000000000006</v>
      </c>
      <c r="I715" s="57">
        <v>69</v>
      </c>
      <c r="J715" s="57">
        <v>70.599999999999994</v>
      </c>
      <c r="K715" s="57">
        <v>72.599999999999994</v>
      </c>
      <c r="L715" s="57">
        <v>77.900000000000006</v>
      </c>
      <c r="M715" s="57">
        <v>72.3</v>
      </c>
      <c r="N715" s="57">
        <v>76.7</v>
      </c>
      <c r="O715" s="57">
        <v>6954</v>
      </c>
      <c r="P715" s="57">
        <v>15686</v>
      </c>
      <c r="Q715" s="57">
        <v>44.909500000000001</v>
      </c>
      <c r="R715" s="57">
        <v>59.054299999999998</v>
      </c>
      <c r="S715" s="57">
        <v>39.950699999999998</v>
      </c>
      <c r="T715" s="57">
        <v>52.686500000000002</v>
      </c>
      <c r="U715" s="77">
        <v>0.73887543032003056</v>
      </c>
      <c r="V715" s="24" t="s">
        <v>6157</v>
      </c>
      <c r="W715" s="216" t="s">
        <v>5967</v>
      </c>
      <c r="X715" s="216" t="s">
        <v>5961</v>
      </c>
      <c r="Y715" s="24" t="s">
        <v>6024</v>
      </c>
      <c r="Z715" s="24" t="s">
        <v>5964</v>
      </c>
      <c r="AA715" s="24" t="s">
        <v>5982</v>
      </c>
      <c r="AB715" s="24" t="s">
        <v>5990</v>
      </c>
      <c r="AC715" s="24" t="s">
        <v>5965</v>
      </c>
    </row>
    <row r="716" spans="1:29" s="169" customFormat="1">
      <c r="A716" s="24">
        <v>3321</v>
      </c>
      <c r="B716" s="24" t="s">
        <v>720</v>
      </c>
      <c r="C716" s="57">
        <v>14.6</v>
      </c>
      <c r="D716" s="57">
        <v>14.6</v>
      </c>
      <c r="E716" s="57">
        <v>13.1</v>
      </c>
      <c r="F716" s="57">
        <v>13.1</v>
      </c>
      <c r="G716" s="57">
        <v>12.75</v>
      </c>
      <c r="H716" s="57">
        <v>13.4</v>
      </c>
      <c r="I716" s="57">
        <v>12.1</v>
      </c>
      <c r="J716" s="57">
        <v>12.4</v>
      </c>
      <c r="K716" s="57">
        <v>12.5</v>
      </c>
      <c r="L716" s="57">
        <v>13.35</v>
      </c>
      <c r="M716" s="57">
        <v>12.5</v>
      </c>
      <c r="N716" s="57">
        <v>13.2</v>
      </c>
      <c r="O716" s="57">
        <v>903</v>
      </c>
      <c r="P716" s="57">
        <v>2332</v>
      </c>
      <c r="Q716" s="57"/>
      <c r="R716" s="57"/>
      <c r="S716" s="57"/>
      <c r="T716" s="57"/>
      <c r="U716" s="77">
        <v>0.64536878216123494</v>
      </c>
      <c r="V716" s="24" t="s">
        <v>6157</v>
      </c>
      <c r="W716" s="216" t="s">
        <v>5993</v>
      </c>
      <c r="X716" s="216" t="s">
        <v>5993</v>
      </c>
      <c r="Y716" s="24" t="s">
        <v>6058</v>
      </c>
      <c r="Z716" s="24" t="s">
        <v>5962</v>
      </c>
      <c r="AA716" s="24" t="s">
        <v>6013</v>
      </c>
      <c r="AB716" s="24" t="s">
        <v>5990</v>
      </c>
      <c r="AC716" s="24" t="s">
        <v>5979</v>
      </c>
    </row>
    <row r="717" spans="1:29" s="169" customFormat="1">
      <c r="A717" s="24">
        <v>3322</v>
      </c>
      <c r="B717" s="24" t="s">
        <v>721</v>
      </c>
      <c r="C717" s="57">
        <v>17.95</v>
      </c>
      <c r="D717" s="57">
        <v>18</v>
      </c>
      <c r="E717" s="57">
        <v>16.100000000000001</v>
      </c>
      <c r="F717" s="57">
        <v>16.149999999999999</v>
      </c>
      <c r="G717" s="57">
        <v>16.3</v>
      </c>
      <c r="H717" s="57">
        <v>16.5</v>
      </c>
      <c r="I717" s="57">
        <v>15.5</v>
      </c>
      <c r="J717" s="57">
        <v>15.5</v>
      </c>
      <c r="K717" s="57">
        <v>15.5</v>
      </c>
      <c r="L717" s="57">
        <v>16</v>
      </c>
      <c r="M717" s="57">
        <v>15.5</v>
      </c>
      <c r="N717" s="57">
        <v>15.6</v>
      </c>
      <c r="O717" s="57">
        <v>645</v>
      </c>
      <c r="P717" s="57">
        <v>1850</v>
      </c>
      <c r="Q717" s="57">
        <v>19.290700000000001</v>
      </c>
      <c r="R717" s="57">
        <v>26.264399999999998</v>
      </c>
      <c r="S717" s="57">
        <v>13.577299999999999</v>
      </c>
      <c r="T717" s="57">
        <v>22.035399999999999</v>
      </c>
      <c r="U717" s="77">
        <v>0.58108108108108103</v>
      </c>
      <c r="V717" s="24" t="s">
        <v>6695</v>
      </c>
      <c r="W717" s="216" t="s">
        <v>5967</v>
      </c>
      <c r="X717" s="216" t="s">
        <v>6007</v>
      </c>
      <c r="Y717" s="24" t="s">
        <v>5964</v>
      </c>
      <c r="Z717" s="24" t="s">
        <v>6004</v>
      </c>
      <c r="AA717" s="24" t="s">
        <v>6215</v>
      </c>
      <c r="AB717" s="24" t="s">
        <v>6033</v>
      </c>
      <c r="AC717" s="24" t="s">
        <v>5979</v>
      </c>
    </row>
    <row r="718" spans="1:29" s="169" customFormat="1">
      <c r="A718" s="24">
        <v>3323</v>
      </c>
      <c r="B718" s="24" t="s">
        <v>722</v>
      </c>
      <c r="C718" s="57">
        <v>45.6</v>
      </c>
      <c r="D718" s="57">
        <v>45.6</v>
      </c>
      <c r="E718" s="57">
        <v>40.6</v>
      </c>
      <c r="F718" s="57">
        <v>40.6</v>
      </c>
      <c r="G718" s="57">
        <v>39.6</v>
      </c>
      <c r="H718" s="57">
        <v>40.700000000000003</v>
      </c>
      <c r="I718" s="57">
        <v>38.200000000000003</v>
      </c>
      <c r="J718" s="57">
        <v>38.299999999999997</v>
      </c>
      <c r="K718" s="57">
        <v>38.5</v>
      </c>
      <c r="L718" s="57">
        <v>40.1</v>
      </c>
      <c r="M718" s="57">
        <v>38.5</v>
      </c>
      <c r="N718" s="57">
        <v>39.15</v>
      </c>
      <c r="O718" s="57">
        <v>1463</v>
      </c>
      <c r="P718" s="57">
        <v>4852</v>
      </c>
      <c r="Q718" s="57">
        <v>15.429600000000001</v>
      </c>
      <c r="R718" s="57">
        <v>31.271799999999999</v>
      </c>
      <c r="S718" s="57">
        <v>11.4506</v>
      </c>
      <c r="T718" s="57">
        <v>24.6647</v>
      </c>
      <c r="U718" s="77">
        <v>0.50254190711733993</v>
      </c>
      <c r="V718" s="24" t="s">
        <v>6038</v>
      </c>
      <c r="W718" s="216" t="s">
        <v>5967</v>
      </c>
      <c r="X718" s="216" t="s">
        <v>6007</v>
      </c>
      <c r="Y718" s="24" t="s">
        <v>6058</v>
      </c>
      <c r="Z718" s="24" t="s">
        <v>5962</v>
      </c>
      <c r="AA718" s="24" t="s">
        <v>6055</v>
      </c>
      <c r="AB718" s="24" t="s">
        <v>5976</v>
      </c>
      <c r="AC718" s="24" t="s">
        <v>5979</v>
      </c>
    </row>
    <row r="719" spans="1:29" s="169" customFormat="1">
      <c r="A719" s="24">
        <v>3324</v>
      </c>
      <c r="B719" s="24" t="s">
        <v>723</v>
      </c>
      <c r="C719" s="57">
        <v>184</v>
      </c>
      <c r="D719" s="57">
        <v>184.5</v>
      </c>
      <c r="E719" s="57">
        <v>161</v>
      </c>
      <c r="F719" s="57">
        <v>161</v>
      </c>
      <c r="G719" s="57">
        <v>158</v>
      </c>
      <c r="H719" s="57">
        <v>161</v>
      </c>
      <c r="I719" s="57">
        <v>148.5</v>
      </c>
      <c r="J719" s="57">
        <v>156</v>
      </c>
      <c r="K719" s="57">
        <v>158</v>
      </c>
      <c r="L719" s="57">
        <v>176.5</v>
      </c>
      <c r="M719" s="57">
        <v>156</v>
      </c>
      <c r="N719" s="57">
        <v>176.5</v>
      </c>
      <c r="O719" s="57">
        <v>2784</v>
      </c>
      <c r="P719" s="57">
        <v>4852</v>
      </c>
      <c r="Q719" s="57">
        <v>23.814399999999999</v>
      </c>
      <c r="R719" s="57">
        <v>37.630400000000002</v>
      </c>
      <c r="S719" s="57">
        <v>35.120199999999997</v>
      </c>
      <c r="T719" s="57">
        <v>36.793700000000001</v>
      </c>
      <c r="U719" s="77">
        <v>0.95630667765869748</v>
      </c>
      <c r="V719" s="24" t="s">
        <v>6251</v>
      </c>
      <c r="W719" s="216" t="s">
        <v>6039</v>
      </c>
      <c r="X719" s="216" t="s">
        <v>5971</v>
      </c>
      <c r="Y719" s="24" t="s">
        <v>6004</v>
      </c>
      <c r="Z719" s="24" t="s">
        <v>5975</v>
      </c>
      <c r="AA719" s="24" t="s">
        <v>6045</v>
      </c>
      <c r="AB719" s="24" t="s">
        <v>5979</v>
      </c>
      <c r="AC719" s="24" t="s">
        <v>5965</v>
      </c>
    </row>
    <row r="720" spans="1:29" s="169" customFormat="1">
      <c r="A720" s="24">
        <v>3325</v>
      </c>
      <c r="B720" s="24" t="s">
        <v>724</v>
      </c>
      <c r="C720" s="57">
        <v>23.9</v>
      </c>
      <c r="D720" s="57">
        <v>23.95</v>
      </c>
      <c r="E720" s="57">
        <v>22.8</v>
      </c>
      <c r="F720" s="57">
        <v>22.85</v>
      </c>
      <c r="G720" s="57">
        <v>22.8</v>
      </c>
      <c r="H720" s="57">
        <v>23.5</v>
      </c>
      <c r="I720" s="57">
        <v>16.8</v>
      </c>
      <c r="J720" s="57">
        <v>17.55</v>
      </c>
      <c r="K720" s="57">
        <v>17.45</v>
      </c>
      <c r="L720" s="57">
        <v>17.75</v>
      </c>
      <c r="M720" s="57">
        <v>17.2</v>
      </c>
      <c r="N720" s="57">
        <v>17.600000000000001</v>
      </c>
      <c r="O720" s="57">
        <v>1245</v>
      </c>
      <c r="P720" s="57">
        <v>5829</v>
      </c>
      <c r="Q720" s="57">
        <v>16.162600000000001</v>
      </c>
      <c r="R720" s="57">
        <v>22.933199999999999</v>
      </c>
      <c r="S720" s="57">
        <v>13.689500000000001</v>
      </c>
      <c r="T720" s="57">
        <v>19.852</v>
      </c>
      <c r="U720" s="77">
        <v>0.35597872705438327</v>
      </c>
      <c r="V720" s="24" t="s">
        <v>6234</v>
      </c>
      <c r="W720" s="216" t="s">
        <v>5967</v>
      </c>
      <c r="X720" s="216" t="s">
        <v>6047</v>
      </c>
      <c r="Y720" s="24" t="s">
        <v>5964</v>
      </c>
      <c r="Z720" s="24" t="s">
        <v>5964</v>
      </c>
      <c r="AA720" s="24" t="s">
        <v>6016</v>
      </c>
      <c r="AB720" s="24" t="s">
        <v>5991</v>
      </c>
      <c r="AC720" s="24" t="s">
        <v>5970</v>
      </c>
    </row>
    <row r="721" spans="1:29" s="169" customFormat="1">
      <c r="A721" s="24">
        <v>3332</v>
      </c>
      <c r="B721" s="24" t="s">
        <v>725</v>
      </c>
      <c r="C721" s="57">
        <v>37.950000000000003</v>
      </c>
      <c r="D721" s="57">
        <v>38.049999999999997</v>
      </c>
      <c r="E721" s="57">
        <v>37.700000000000003</v>
      </c>
      <c r="F721" s="57">
        <v>38.049999999999997</v>
      </c>
      <c r="G721" s="57"/>
      <c r="H721" s="57">
        <v>38.1</v>
      </c>
      <c r="I721" s="57">
        <v>36.9</v>
      </c>
      <c r="J721" s="57">
        <v>37.700000000000003</v>
      </c>
      <c r="K721" s="57">
        <v>37.6</v>
      </c>
      <c r="L721" s="57">
        <v>37.950000000000003</v>
      </c>
      <c r="M721" s="57">
        <v>37.6</v>
      </c>
      <c r="N721" s="57">
        <v>37.950000000000003</v>
      </c>
      <c r="O721" s="57">
        <v>26</v>
      </c>
      <c r="P721" s="57">
        <v>52</v>
      </c>
      <c r="Q721" s="57"/>
      <c r="R721" s="57"/>
      <c r="S721" s="57"/>
      <c r="T721" s="57"/>
      <c r="U721" s="77">
        <v>0.83333333333333337</v>
      </c>
      <c r="V721" s="24" t="s">
        <v>6551</v>
      </c>
      <c r="W721" s="216" t="s">
        <v>5993</v>
      </c>
      <c r="X721" s="216" t="s">
        <v>5993</v>
      </c>
      <c r="Y721" s="24" t="s">
        <v>6425</v>
      </c>
      <c r="Z721" s="24" t="s">
        <v>6124</v>
      </c>
      <c r="AA721" s="24" t="s">
        <v>6493</v>
      </c>
      <c r="AB721" s="24" t="s">
        <v>5979</v>
      </c>
      <c r="AC721" s="24" t="s">
        <v>5979</v>
      </c>
    </row>
    <row r="722" spans="1:29" s="169" customFormat="1">
      <c r="A722" s="24">
        <v>3338</v>
      </c>
      <c r="B722" s="24" t="s">
        <v>726</v>
      </c>
      <c r="C722" s="57">
        <v>49.5</v>
      </c>
      <c r="D722" s="57">
        <v>49.5</v>
      </c>
      <c r="E722" s="57">
        <v>45.2</v>
      </c>
      <c r="F722" s="57">
        <v>45.2</v>
      </c>
      <c r="G722" s="57">
        <v>45</v>
      </c>
      <c r="H722" s="57">
        <v>45.2</v>
      </c>
      <c r="I722" s="57">
        <v>41.2</v>
      </c>
      <c r="J722" s="57">
        <v>41.8</v>
      </c>
      <c r="K722" s="57">
        <v>42.65</v>
      </c>
      <c r="L722" s="57">
        <v>43.45</v>
      </c>
      <c r="M722" s="57">
        <v>42.05</v>
      </c>
      <c r="N722" s="57">
        <v>42.2</v>
      </c>
      <c r="O722" s="57">
        <v>382</v>
      </c>
      <c r="P722" s="57">
        <v>1580</v>
      </c>
      <c r="Q722" s="57">
        <v>19.4724</v>
      </c>
      <c r="R722" s="57">
        <v>35.0548</v>
      </c>
      <c r="S722" s="57">
        <v>15.3126</v>
      </c>
      <c r="T722" s="57">
        <v>28.4741</v>
      </c>
      <c r="U722" s="77">
        <v>0.40295358649789031</v>
      </c>
      <c r="V722" s="24" t="s">
        <v>6571</v>
      </c>
      <c r="W722" s="216" t="s">
        <v>5967</v>
      </c>
      <c r="X722" s="216" t="s">
        <v>6007</v>
      </c>
      <c r="Y722" s="24" t="s">
        <v>6058</v>
      </c>
      <c r="Z722" s="24" t="s">
        <v>5964</v>
      </c>
      <c r="AA722" s="24" t="s">
        <v>6029</v>
      </c>
      <c r="AB722" s="24" t="s">
        <v>5976</v>
      </c>
      <c r="AC722" s="24" t="s">
        <v>5965</v>
      </c>
    </row>
    <row r="723" spans="1:29" s="169" customFormat="1">
      <c r="A723" s="24">
        <v>3339</v>
      </c>
      <c r="B723" s="24" t="s">
        <v>727</v>
      </c>
      <c r="C723" s="57">
        <v>23.5</v>
      </c>
      <c r="D723" s="57">
        <v>23.5</v>
      </c>
      <c r="E723" s="57">
        <v>18.7</v>
      </c>
      <c r="F723" s="57">
        <v>19.100000000000001</v>
      </c>
      <c r="G723" s="57">
        <v>19.100000000000001</v>
      </c>
      <c r="H723" s="57">
        <v>19.649999999999999</v>
      </c>
      <c r="I723" s="57">
        <v>18.100000000000001</v>
      </c>
      <c r="J723" s="57">
        <v>18.8</v>
      </c>
      <c r="K723" s="57">
        <v>19</v>
      </c>
      <c r="L723" s="57">
        <v>22.5</v>
      </c>
      <c r="M723" s="57">
        <v>18.899999999999999</v>
      </c>
      <c r="N723" s="57">
        <v>21.7</v>
      </c>
      <c r="O723" s="57">
        <v>1903</v>
      </c>
      <c r="P723" s="57">
        <v>1919</v>
      </c>
      <c r="Q723" s="57"/>
      <c r="R723" s="57"/>
      <c r="S723" s="57"/>
      <c r="T723" s="57"/>
      <c r="U723" s="77">
        <v>1.6527705402119157</v>
      </c>
      <c r="V723" s="24" t="s">
        <v>6157</v>
      </c>
      <c r="W723" s="216" t="s">
        <v>5993</v>
      </c>
      <c r="X723" s="216" t="s">
        <v>5993</v>
      </c>
      <c r="Y723" s="24" t="s">
        <v>6024</v>
      </c>
      <c r="Z723" s="24" t="s">
        <v>5974</v>
      </c>
      <c r="AA723" s="24" t="s">
        <v>5982</v>
      </c>
      <c r="AB723" s="24" t="s">
        <v>5990</v>
      </c>
      <c r="AC723" s="24" t="s">
        <v>5979</v>
      </c>
    </row>
    <row r="724" spans="1:29" s="169" customFormat="1">
      <c r="A724" s="24">
        <v>3346</v>
      </c>
      <c r="B724" s="24" t="s">
        <v>728</v>
      </c>
      <c r="C724" s="57">
        <v>47.8</v>
      </c>
      <c r="D724" s="57">
        <v>48.3</v>
      </c>
      <c r="E724" s="57">
        <v>42.65</v>
      </c>
      <c r="F724" s="57">
        <v>42.7</v>
      </c>
      <c r="G724" s="57">
        <v>41.9</v>
      </c>
      <c r="H724" s="57">
        <v>42.65</v>
      </c>
      <c r="I724" s="57">
        <v>38</v>
      </c>
      <c r="J724" s="57">
        <v>39.450000000000003</v>
      </c>
      <c r="K724" s="57">
        <v>40</v>
      </c>
      <c r="L724" s="57">
        <v>41.5</v>
      </c>
      <c r="M724" s="57">
        <v>40</v>
      </c>
      <c r="N724" s="57">
        <v>40.049999999999997</v>
      </c>
      <c r="O724" s="57">
        <v>834</v>
      </c>
      <c r="P724" s="57">
        <v>3913</v>
      </c>
      <c r="Q724" s="57">
        <v>30.410599999999999</v>
      </c>
      <c r="R724" s="57">
        <v>45.940800000000003</v>
      </c>
      <c r="S724" s="57">
        <v>24.1785</v>
      </c>
      <c r="T724" s="57">
        <v>38.686700000000002</v>
      </c>
      <c r="U724" s="77">
        <v>0.35522616917965755</v>
      </c>
      <c r="V724" s="24" t="s">
        <v>6123</v>
      </c>
      <c r="W724" s="216" t="s">
        <v>5967</v>
      </c>
      <c r="X724" s="216" t="s">
        <v>6007</v>
      </c>
      <c r="Y724" s="24" t="s">
        <v>5964</v>
      </c>
      <c r="Z724" s="24" t="s">
        <v>5964</v>
      </c>
      <c r="AA724" s="24" t="s">
        <v>6227</v>
      </c>
      <c r="AB724" s="24" t="s">
        <v>6159</v>
      </c>
      <c r="AC724" s="24" t="s">
        <v>5979</v>
      </c>
    </row>
    <row r="725" spans="1:29" s="169" customFormat="1">
      <c r="A725" s="24">
        <v>3349</v>
      </c>
      <c r="B725" s="24" t="s">
        <v>2808</v>
      </c>
      <c r="C725" s="57">
        <v>20.5</v>
      </c>
      <c r="D725" s="57">
        <v>21</v>
      </c>
      <c r="E725" s="57">
        <v>20.05</v>
      </c>
      <c r="F725" s="57">
        <v>20.5</v>
      </c>
      <c r="G725" s="57">
        <v>20.25</v>
      </c>
      <c r="H725" s="57">
        <v>20.95</v>
      </c>
      <c r="I725" s="57">
        <v>19.5</v>
      </c>
      <c r="J725" s="57">
        <v>20.45</v>
      </c>
      <c r="K725" s="57">
        <v>20.45</v>
      </c>
      <c r="L725" s="57">
        <v>20.8</v>
      </c>
      <c r="M725" s="57">
        <v>20</v>
      </c>
      <c r="N725" s="57">
        <v>20.7</v>
      </c>
      <c r="O725" s="57">
        <v>11</v>
      </c>
      <c r="P725" s="57">
        <v>74</v>
      </c>
      <c r="Q725" s="57"/>
      <c r="R725" s="57"/>
      <c r="S725" s="57"/>
      <c r="T725" s="57"/>
      <c r="U725" s="77">
        <v>0.24774774774774774</v>
      </c>
      <c r="V725" s="24" t="s">
        <v>6190</v>
      </c>
      <c r="W725" s="216" t="s">
        <v>5993</v>
      </c>
      <c r="X725" s="216" t="s">
        <v>5993</v>
      </c>
      <c r="Y725" s="24" t="s">
        <v>5985</v>
      </c>
      <c r="Z725" s="24" t="s">
        <v>5972</v>
      </c>
      <c r="AA725" s="24" t="s">
        <v>6075</v>
      </c>
      <c r="AB725" s="24" t="s">
        <v>5965</v>
      </c>
      <c r="AC725" s="24" t="s">
        <v>5976</v>
      </c>
    </row>
    <row r="726" spans="1:29" s="169" customFormat="1">
      <c r="A726" s="24">
        <v>3354</v>
      </c>
      <c r="B726" s="24" t="s">
        <v>729</v>
      </c>
      <c r="C726" s="57">
        <v>15.5</v>
      </c>
      <c r="D726" s="57">
        <v>15.5</v>
      </c>
      <c r="E726" s="57">
        <v>13.6</v>
      </c>
      <c r="F726" s="57">
        <v>14.35</v>
      </c>
      <c r="G726" s="57">
        <v>13.9</v>
      </c>
      <c r="H726" s="57">
        <v>15.3</v>
      </c>
      <c r="I726" s="57">
        <v>13.6</v>
      </c>
      <c r="J726" s="57">
        <v>14.4</v>
      </c>
      <c r="K726" s="57">
        <v>14.5</v>
      </c>
      <c r="L726" s="57">
        <v>15.1</v>
      </c>
      <c r="M726" s="57">
        <v>13.65</v>
      </c>
      <c r="N726" s="57">
        <v>13.7</v>
      </c>
      <c r="O726" s="57">
        <v>6220</v>
      </c>
      <c r="P726" s="57">
        <v>14670</v>
      </c>
      <c r="Q726" s="57">
        <v>33.214799999999997</v>
      </c>
      <c r="R726" s="57">
        <v>47.469299999999997</v>
      </c>
      <c r="S726" s="57">
        <v>22.7605</v>
      </c>
      <c r="T726" s="57">
        <v>39.232999999999997</v>
      </c>
      <c r="U726" s="77">
        <v>0.70665757782322203</v>
      </c>
      <c r="V726" s="24" t="s">
        <v>6095</v>
      </c>
      <c r="W726" s="216" t="s">
        <v>5967</v>
      </c>
      <c r="X726" s="216" t="s">
        <v>6007</v>
      </c>
      <c r="Y726" s="24" t="s">
        <v>6024</v>
      </c>
      <c r="Z726" s="24" t="s">
        <v>5963</v>
      </c>
      <c r="AA726" s="24" t="s">
        <v>5964</v>
      </c>
      <c r="AB726" s="24" t="s">
        <v>5986</v>
      </c>
      <c r="AC726" s="24" t="s">
        <v>5979</v>
      </c>
    </row>
    <row r="727" spans="1:29" s="169" customFormat="1">
      <c r="A727" s="24">
        <v>3356</v>
      </c>
      <c r="B727" s="24" t="s">
        <v>730</v>
      </c>
      <c r="C727" s="57">
        <v>35.799999999999997</v>
      </c>
      <c r="D727" s="57">
        <v>38.6</v>
      </c>
      <c r="E727" s="57">
        <v>35.6</v>
      </c>
      <c r="F727" s="57">
        <v>36.549999999999997</v>
      </c>
      <c r="G727" s="57">
        <v>36.549999999999997</v>
      </c>
      <c r="H727" s="57">
        <v>36.549999999999997</v>
      </c>
      <c r="I727" s="57">
        <v>33.5</v>
      </c>
      <c r="J727" s="57">
        <v>34.15</v>
      </c>
      <c r="K727" s="57">
        <v>34.35</v>
      </c>
      <c r="L727" s="57">
        <v>36.9</v>
      </c>
      <c r="M727" s="57">
        <v>34.35</v>
      </c>
      <c r="N727" s="57">
        <v>35.5</v>
      </c>
      <c r="O727" s="57">
        <v>1078</v>
      </c>
      <c r="P727" s="57">
        <v>4017</v>
      </c>
      <c r="Q727" s="57">
        <v>51.895699999999998</v>
      </c>
      <c r="R727" s="57">
        <v>65.056100000000001</v>
      </c>
      <c r="S727" s="57">
        <v>43.688099999999999</v>
      </c>
      <c r="T727" s="57">
        <v>57.933399999999999</v>
      </c>
      <c r="U727" s="77">
        <v>0.44726578707161235</v>
      </c>
      <c r="V727" s="24" t="s">
        <v>6038</v>
      </c>
      <c r="W727" s="216" t="s">
        <v>5967</v>
      </c>
      <c r="X727" s="216" t="s">
        <v>5961</v>
      </c>
      <c r="Y727" s="24" t="s">
        <v>5963</v>
      </c>
      <c r="Z727" s="24" t="s">
        <v>6024</v>
      </c>
      <c r="AA727" s="24" t="s">
        <v>6031</v>
      </c>
      <c r="AB727" s="24" t="s">
        <v>5970</v>
      </c>
      <c r="AC727" s="24" t="s">
        <v>5979</v>
      </c>
    </row>
    <row r="728" spans="1:29" s="169" customFormat="1">
      <c r="A728" s="24">
        <v>3357</v>
      </c>
      <c r="B728" s="24" t="s">
        <v>2814</v>
      </c>
      <c r="C728" s="57">
        <v>174</v>
      </c>
      <c r="D728" s="57">
        <v>174.5</v>
      </c>
      <c r="E728" s="57">
        <v>154</v>
      </c>
      <c r="F728" s="57">
        <v>154</v>
      </c>
      <c r="G728" s="57">
        <v>153.5</v>
      </c>
      <c r="H728" s="57">
        <v>156.5</v>
      </c>
      <c r="I728" s="57">
        <v>140.5</v>
      </c>
      <c r="J728" s="57">
        <v>143</v>
      </c>
      <c r="K728" s="57">
        <v>147</v>
      </c>
      <c r="L728" s="57">
        <v>149.5</v>
      </c>
      <c r="M728" s="57">
        <v>145</v>
      </c>
      <c r="N728" s="57">
        <v>145</v>
      </c>
      <c r="O728" s="57">
        <v>565</v>
      </c>
      <c r="P728" s="57">
        <v>3346</v>
      </c>
      <c r="Q728" s="57">
        <v>41.4223</v>
      </c>
      <c r="R728" s="57">
        <v>57.017400000000002</v>
      </c>
      <c r="S728" s="57">
        <v>31.023900000000001</v>
      </c>
      <c r="T728" s="57">
        <v>48.352899999999998</v>
      </c>
      <c r="U728" s="77">
        <v>0.28143056385734211</v>
      </c>
      <c r="V728" s="24" t="s">
        <v>6696</v>
      </c>
      <c r="W728" s="216" t="s">
        <v>5967</v>
      </c>
      <c r="X728" s="216" t="s">
        <v>5971</v>
      </c>
      <c r="Y728" s="24" t="s">
        <v>6004</v>
      </c>
      <c r="Z728" s="24" t="s">
        <v>5964</v>
      </c>
      <c r="AA728" s="24" t="s">
        <v>6130</v>
      </c>
      <c r="AB728" s="24" t="s">
        <v>5976</v>
      </c>
      <c r="AC728" s="24" t="s">
        <v>5979</v>
      </c>
    </row>
    <row r="729" spans="1:29" s="169" customFormat="1">
      <c r="A729" s="24">
        <v>3360</v>
      </c>
      <c r="B729" s="24" t="s">
        <v>731</v>
      </c>
      <c r="C729" s="57">
        <v>15.55</v>
      </c>
      <c r="D729" s="57">
        <v>15.6</v>
      </c>
      <c r="E729" s="57">
        <v>14.95</v>
      </c>
      <c r="F729" s="57">
        <v>15</v>
      </c>
      <c r="G729" s="57">
        <v>15.1</v>
      </c>
      <c r="H729" s="57">
        <v>15.1</v>
      </c>
      <c r="I729" s="57">
        <v>14.3</v>
      </c>
      <c r="J729" s="57">
        <v>14.6</v>
      </c>
      <c r="K729" s="57">
        <v>14.55</v>
      </c>
      <c r="L729" s="57">
        <v>14.75</v>
      </c>
      <c r="M729" s="57">
        <v>14.55</v>
      </c>
      <c r="N729" s="57">
        <v>14.7</v>
      </c>
      <c r="O729" s="57">
        <v>107</v>
      </c>
      <c r="P729" s="57">
        <v>1048</v>
      </c>
      <c r="Q729" s="57">
        <v>21.011500000000002</v>
      </c>
      <c r="R729" s="57">
        <v>30.972000000000001</v>
      </c>
      <c r="S729" s="57">
        <v>20.209199999999999</v>
      </c>
      <c r="T729" s="57">
        <v>27.384399999999999</v>
      </c>
      <c r="U729" s="77">
        <v>0.17016539440203562</v>
      </c>
      <c r="V729" s="24" t="s">
        <v>6054</v>
      </c>
      <c r="W729" s="216" t="s">
        <v>5967</v>
      </c>
      <c r="X729" s="216" t="s">
        <v>6007</v>
      </c>
      <c r="Y729" s="24" t="s">
        <v>5964</v>
      </c>
      <c r="Z729" s="24" t="s">
        <v>6209</v>
      </c>
      <c r="AA729" s="24" t="s">
        <v>6055</v>
      </c>
      <c r="AB729" s="24" t="s">
        <v>5991</v>
      </c>
      <c r="AC729" s="24" t="s">
        <v>5979</v>
      </c>
    </row>
    <row r="730" spans="1:29" s="169" customFormat="1">
      <c r="A730" s="24">
        <v>3362</v>
      </c>
      <c r="B730" s="24" t="s">
        <v>732</v>
      </c>
      <c r="C730" s="57">
        <v>76</v>
      </c>
      <c r="D730" s="57">
        <v>77.2</v>
      </c>
      <c r="E730" s="57">
        <v>69.8</v>
      </c>
      <c r="F730" s="57">
        <v>70</v>
      </c>
      <c r="G730" s="57">
        <v>70.5</v>
      </c>
      <c r="H730" s="57">
        <v>71.2</v>
      </c>
      <c r="I730" s="57">
        <v>63.6</v>
      </c>
      <c r="J730" s="57">
        <v>68.8</v>
      </c>
      <c r="K730" s="57">
        <v>70.5</v>
      </c>
      <c r="L730" s="57">
        <v>71.3</v>
      </c>
      <c r="M730" s="57">
        <v>68.099999999999994</v>
      </c>
      <c r="N730" s="57">
        <v>68.099999999999994</v>
      </c>
      <c r="O730" s="57">
        <v>1444</v>
      </c>
      <c r="P730" s="57">
        <v>6134</v>
      </c>
      <c r="Q730" s="57">
        <v>18.9331</v>
      </c>
      <c r="R730" s="57">
        <v>31.863099999999999</v>
      </c>
      <c r="S730" s="57">
        <v>16.202000000000002</v>
      </c>
      <c r="T730" s="57">
        <v>26.642700000000001</v>
      </c>
      <c r="U730" s="77">
        <v>0.39234865775459188</v>
      </c>
      <c r="V730" s="24" t="s">
        <v>6697</v>
      </c>
      <c r="W730" s="216" t="s">
        <v>5967</v>
      </c>
      <c r="X730" s="216" t="s">
        <v>6007</v>
      </c>
      <c r="Y730" s="24" t="s">
        <v>5964</v>
      </c>
      <c r="Z730" s="24" t="s">
        <v>5975</v>
      </c>
      <c r="AA730" s="24" t="s">
        <v>6336</v>
      </c>
      <c r="AB730" s="24" t="s">
        <v>5990</v>
      </c>
      <c r="AC730" s="24" t="s">
        <v>5979</v>
      </c>
    </row>
    <row r="731" spans="1:29" s="169" customFormat="1">
      <c r="A731" s="24">
        <v>3363</v>
      </c>
      <c r="B731" s="24" t="s">
        <v>733</v>
      </c>
      <c r="C731" s="57">
        <v>27</v>
      </c>
      <c r="D731" s="57">
        <v>27</v>
      </c>
      <c r="E731" s="57">
        <v>25.25</v>
      </c>
      <c r="F731" s="57">
        <v>25.3</v>
      </c>
      <c r="G731" s="57">
        <v>25.3</v>
      </c>
      <c r="H731" s="57">
        <v>28.9</v>
      </c>
      <c r="I731" s="57">
        <v>24.35</v>
      </c>
      <c r="J731" s="57">
        <v>25.15</v>
      </c>
      <c r="K731" s="57">
        <v>25.5</v>
      </c>
      <c r="L731" s="57">
        <v>25.8</v>
      </c>
      <c r="M731" s="57">
        <v>25.05</v>
      </c>
      <c r="N731" s="57">
        <v>25.05</v>
      </c>
      <c r="O731" s="57">
        <v>1155</v>
      </c>
      <c r="P731" s="57">
        <v>10407</v>
      </c>
      <c r="Q731" s="57">
        <v>30.379100000000001</v>
      </c>
      <c r="R731" s="57">
        <v>41.3598</v>
      </c>
      <c r="S731" s="57">
        <v>25.217199999999998</v>
      </c>
      <c r="T731" s="57">
        <v>35.978900000000003</v>
      </c>
      <c r="U731" s="77">
        <v>0.18497165369462862</v>
      </c>
      <c r="V731" s="24" t="s">
        <v>6604</v>
      </c>
      <c r="W731" s="216" t="s">
        <v>5967</v>
      </c>
      <c r="X731" s="216" t="s">
        <v>5971</v>
      </c>
      <c r="Y731" s="24" t="s">
        <v>6024</v>
      </c>
      <c r="Z731" s="24" t="s">
        <v>5978</v>
      </c>
      <c r="AA731" s="24" t="s">
        <v>6130</v>
      </c>
      <c r="AB731" s="24" t="s">
        <v>5986</v>
      </c>
      <c r="AC731" s="24" t="s">
        <v>5979</v>
      </c>
    </row>
    <row r="732" spans="1:29" s="169" customFormat="1">
      <c r="A732" s="24">
        <v>3372</v>
      </c>
      <c r="B732" s="24" t="s">
        <v>734</v>
      </c>
      <c r="C732" s="57">
        <v>28.65</v>
      </c>
      <c r="D732" s="57">
        <v>30.3</v>
      </c>
      <c r="E732" s="57">
        <v>24</v>
      </c>
      <c r="F732" s="57">
        <v>24</v>
      </c>
      <c r="G732" s="57">
        <v>24</v>
      </c>
      <c r="H732" s="57">
        <v>24.95</v>
      </c>
      <c r="I732" s="57">
        <v>21.45</v>
      </c>
      <c r="J732" s="57">
        <v>23.1</v>
      </c>
      <c r="K732" s="57">
        <v>23.7</v>
      </c>
      <c r="L732" s="57">
        <v>25.35</v>
      </c>
      <c r="M732" s="57">
        <v>23.65</v>
      </c>
      <c r="N732" s="57">
        <v>23.95</v>
      </c>
      <c r="O732" s="57">
        <v>6025</v>
      </c>
      <c r="P732" s="57">
        <v>20598</v>
      </c>
      <c r="Q732" s="57"/>
      <c r="R732" s="57"/>
      <c r="S732" s="57"/>
      <c r="T732" s="57"/>
      <c r="U732" s="77">
        <v>0.48750687769039069</v>
      </c>
      <c r="V732" s="24" t="s">
        <v>6123</v>
      </c>
      <c r="W732" s="216" t="s">
        <v>5993</v>
      </c>
      <c r="X732" s="216" t="s">
        <v>5993</v>
      </c>
      <c r="Y732" s="24" t="s">
        <v>6004</v>
      </c>
      <c r="Z732" s="24" t="s">
        <v>5964</v>
      </c>
      <c r="AA732" s="24" t="s">
        <v>5969</v>
      </c>
      <c r="AB732" s="24" t="s">
        <v>6033</v>
      </c>
      <c r="AC732" s="24" t="s">
        <v>5979</v>
      </c>
    </row>
    <row r="733" spans="1:29" s="169" customFormat="1">
      <c r="A733" s="24">
        <v>3373</v>
      </c>
      <c r="B733" s="24" t="s">
        <v>735</v>
      </c>
      <c r="C733" s="57">
        <v>70.7</v>
      </c>
      <c r="D733" s="57">
        <v>70.7</v>
      </c>
      <c r="E733" s="57">
        <v>66.8</v>
      </c>
      <c r="F733" s="57">
        <v>67.3</v>
      </c>
      <c r="G733" s="57">
        <v>67.7</v>
      </c>
      <c r="H733" s="57">
        <v>67.7</v>
      </c>
      <c r="I733" s="57">
        <v>42.4</v>
      </c>
      <c r="J733" s="57">
        <v>42.4</v>
      </c>
      <c r="K733" s="57">
        <v>42.7</v>
      </c>
      <c r="L733" s="57">
        <v>43.25</v>
      </c>
      <c r="M733" s="57">
        <v>40</v>
      </c>
      <c r="N733" s="57">
        <v>40.4</v>
      </c>
      <c r="O733" s="57">
        <v>1586</v>
      </c>
      <c r="P733" s="57">
        <v>6805</v>
      </c>
      <c r="Q733" s="57">
        <v>21.153300000000002</v>
      </c>
      <c r="R733" s="57">
        <v>21.685300000000002</v>
      </c>
      <c r="S733" s="57">
        <v>14.51</v>
      </c>
      <c r="T733" s="57">
        <v>19.293500000000002</v>
      </c>
      <c r="U733" s="77">
        <v>0.38843987264266472</v>
      </c>
      <c r="V733" s="24" t="s">
        <v>6081</v>
      </c>
      <c r="W733" s="216" t="s">
        <v>5967</v>
      </c>
      <c r="X733" s="216" t="s">
        <v>6047</v>
      </c>
      <c r="Y733" s="24" t="s">
        <v>6024</v>
      </c>
      <c r="Z733" s="24" t="s">
        <v>6058</v>
      </c>
      <c r="AA733" s="24" t="s">
        <v>5964</v>
      </c>
      <c r="AB733" s="24" t="s">
        <v>5990</v>
      </c>
      <c r="AC733" s="24" t="s">
        <v>5965</v>
      </c>
    </row>
    <row r="734" spans="1:29" s="169" customFormat="1">
      <c r="A734" s="24">
        <v>3374</v>
      </c>
      <c r="B734" s="24" t="s">
        <v>736</v>
      </c>
      <c r="C734" s="57">
        <v>165</v>
      </c>
      <c r="D734" s="57">
        <v>166.5</v>
      </c>
      <c r="E734" s="57">
        <v>143</v>
      </c>
      <c r="F734" s="57">
        <v>143</v>
      </c>
      <c r="G734" s="57">
        <v>142</v>
      </c>
      <c r="H734" s="57">
        <v>142</v>
      </c>
      <c r="I734" s="57">
        <v>128.5</v>
      </c>
      <c r="J734" s="57">
        <v>136</v>
      </c>
      <c r="K734" s="57">
        <v>138</v>
      </c>
      <c r="L734" s="57">
        <v>143</v>
      </c>
      <c r="M734" s="57">
        <v>137</v>
      </c>
      <c r="N734" s="57">
        <v>137</v>
      </c>
      <c r="O734" s="57">
        <v>5605</v>
      </c>
      <c r="P734" s="57">
        <v>29820</v>
      </c>
      <c r="Q734" s="57">
        <v>29.3521</v>
      </c>
      <c r="R734" s="57">
        <v>48.103700000000003</v>
      </c>
      <c r="S734" s="57">
        <v>23.995100000000001</v>
      </c>
      <c r="T734" s="57">
        <v>40.067500000000003</v>
      </c>
      <c r="U734" s="77">
        <v>0.3132684998882182</v>
      </c>
      <c r="V734" s="24" t="s">
        <v>6546</v>
      </c>
      <c r="W734" s="216" t="s">
        <v>5967</v>
      </c>
      <c r="X734" s="216" t="s">
        <v>6007</v>
      </c>
      <c r="Y734" s="24" t="s">
        <v>6004</v>
      </c>
      <c r="Z734" s="24" t="s">
        <v>6024</v>
      </c>
      <c r="AA734" s="24" t="s">
        <v>6338</v>
      </c>
      <c r="AB734" s="24" t="s">
        <v>6033</v>
      </c>
      <c r="AC734" s="24" t="s">
        <v>5979</v>
      </c>
    </row>
    <row r="735" spans="1:29" s="169" customFormat="1">
      <c r="A735" s="24">
        <v>3376</v>
      </c>
      <c r="B735" s="24" t="s">
        <v>737</v>
      </c>
      <c r="C735" s="57">
        <v>106</v>
      </c>
      <c r="D735" s="57">
        <v>109</v>
      </c>
      <c r="E735" s="57">
        <v>102.5</v>
      </c>
      <c r="F735" s="57">
        <v>103</v>
      </c>
      <c r="G735" s="57">
        <v>102.5</v>
      </c>
      <c r="H735" s="57">
        <v>103</v>
      </c>
      <c r="I735" s="57">
        <v>99.1</v>
      </c>
      <c r="J735" s="57">
        <v>99.7</v>
      </c>
      <c r="K735" s="57">
        <v>100</v>
      </c>
      <c r="L735" s="57">
        <v>102.5</v>
      </c>
      <c r="M735" s="57">
        <v>99.9</v>
      </c>
      <c r="N735" s="57">
        <v>102</v>
      </c>
      <c r="O735" s="57">
        <v>722</v>
      </c>
      <c r="P735" s="57">
        <v>3147</v>
      </c>
      <c r="Q735" s="57">
        <v>17.901599999999998</v>
      </c>
      <c r="R735" s="57">
        <v>36.797899999999998</v>
      </c>
      <c r="S735" s="57">
        <v>15.013</v>
      </c>
      <c r="T735" s="57">
        <v>29.536300000000001</v>
      </c>
      <c r="U735" s="77">
        <v>0.3823747484376655</v>
      </c>
      <c r="V735" s="24" t="s">
        <v>6038</v>
      </c>
      <c r="W735" s="216" t="s">
        <v>5967</v>
      </c>
      <c r="X735" s="216" t="s">
        <v>6007</v>
      </c>
      <c r="Y735" s="24" t="s">
        <v>5962</v>
      </c>
      <c r="Z735" s="24" t="s">
        <v>5962</v>
      </c>
      <c r="AA735" s="24" t="s">
        <v>6016</v>
      </c>
      <c r="AB735" s="24" t="s">
        <v>5990</v>
      </c>
      <c r="AC735" s="24" t="s">
        <v>5979</v>
      </c>
    </row>
    <row r="736" spans="1:29" s="169" customFormat="1">
      <c r="A736" s="24">
        <v>3379</v>
      </c>
      <c r="B736" s="24" t="s">
        <v>738</v>
      </c>
      <c r="C736" s="57">
        <v>13.15</v>
      </c>
      <c r="D736" s="57">
        <v>13.45</v>
      </c>
      <c r="E736" s="57">
        <v>12</v>
      </c>
      <c r="F736" s="57">
        <v>12.35</v>
      </c>
      <c r="G736" s="57">
        <v>12.15</v>
      </c>
      <c r="H736" s="57">
        <v>12.3</v>
      </c>
      <c r="I736" s="57">
        <v>11.5</v>
      </c>
      <c r="J736" s="57">
        <v>11.85</v>
      </c>
      <c r="K736" s="57">
        <v>11.85</v>
      </c>
      <c r="L736" s="57">
        <v>11.95</v>
      </c>
      <c r="M736" s="57">
        <v>11.7</v>
      </c>
      <c r="N736" s="57">
        <v>11.9</v>
      </c>
      <c r="O736" s="57">
        <v>106</v>
      </c>
      <c r="P736" s="57">
        <v>402</v>
      </c>
      <c r="Q736" s="57">
        <v>19.572700000000001</v>
      </c>
      <c r="R736" s="57">
        <v>26.957799999999999</v>
      </c>
      <c r="S736" s="57">
        <v>16.467300000000002</v>
      </c>
      <c r="T736" s="57">
        <v>23.460899999999999</v>
      </c>
      <c r="U736" s="77">
        <v>0.43946932006633499</v>
      </c>
      <c r="V736" s="24" t="s">
        <v>6698</v>
      </c>
      <c r="W736" s="216" t="s">
        <v>5967</v>
      </c>
      <c r="X736" s="216" t="s">
        <v>6007</v>
      </c>
      <c r="Y736" s="24" t="s">
        <v>5964</v>
      </c>
      <c r="Z736" s="24" t="s">
        <v>5962</v>
      </c>
      <c r="AA736" s="24" t="s">
        <v>6452</v>
      </c>
      <c r="AB736" s="24" t="s">
        <v>5990</v>
      </c>
      <c r="AC736" s="24" t="s">
        <v>5976</v>
      </c>
    </row>
    <row r="737" spans="1:29" s="169" customFormat="1">
      <c r="A737" s="24">
        <v>3380</v>
      </c>
      <c r="B737" s="24" t="s">
        <v>739</v>
      </c>
      <c r="C737" s="57">
        <v>27.3</v>
      </c>
      <c r="D737" s="57">
        <v>27.3</v>
      </c>
      <c r="E737" s="57">
        <v>25.15</v>
      </c>
      <c r="F737" s="57">
        <v>25.15</v>
      </c>
      <c r="G737" s="57">
        <v>25.05</v>
      </c>
      <c r="H737" s="57">
        <v>25.65</v>
      </c>
      <c r="I737" s="57">
        <v>24.2</v>
      </c>
      <c r="J737" s="57">
        <v>25.3</v>
      </c>
      <c r="K737" s="57">
        <v>25.75</v>
      </c>
      <c r="L737" s="57">
        <v>26.5</v>
      </c>
      <c r="M737" s="57">
        <v>25.7</v>
      </c>
      <c r="N737" s="57">
        <v>26.1</v>
      </c>
      <c r="O737" s="57">
        <v>1373</v>
      </c>
      <c r="P737" s="57">
        <v>4616</v>
      </c>
      <c r="Q737" s="57">
        <v>19.024000000000001</v>
      </c>
      <c r="R737" s="57">
        <v>30.290800000000001</v>
      </c>
      <c r="S737" s="57">
        <v>21.071200000000001</v>
      </c>
      <c r="T737" s="57">
        <v>27.217600000000001</v>
      </c>
      <c r="U737" s="77">
        <v>0.49573945696129407</v>
      </c>
      <c r="V737" s="24" t="s">
        <v>6699</v>
      </c>
      <c r="W737" s="216" t="s">
        <v>6039</v>
      </c>
      <c r="X737" s="216" t="s">
        <v>6007</v>
      </c>
      <c r="Y737" s="24" t="s">
        <v>6058</v>
      </c>
      <c r="Z737" s="24" t="s">
        <v>6075</v>
      </c>
      <c r="AA737" s="24" t="s">
        <v>6016</v>
      </c>
      <c r="AB737" s="24" t="s">
        <v>5970</v>
      </c>
      <c r="AC737" s="24" t="s">
        <v>5965</v>
      </c>
    </row>
    <row r="738" spans="1:29" s="169" customFormat="1">
      <c r="A738" s="24">
        <v>3383</v>
      </c>
      <c r="B738" s="24" t="s">
        <v>740</v>
      </c>
      <c r="C738" s="57">
        <v>5.4</v>
      </c>
      <c r="D738" s="57">
        <v>5.55</v>
      </c>
      <c r="E738" s="57">
        <v>5.0999999999999996</v>
      </c>
      <c r="F738" s="57">
        <v>5.2</v>
      </c>
      <c r="G738" s="57">
        <v>5.2</v>
      </c>
      <c r="H738" s="57">
        <v>5.2</v>
      </c>
      <c r="I738" s="57">
        <v>4.29</v>
      </c>
      <c r="J738" s="57">
        <v>4.32</v>
      </c>
      <c r="K738" s="57">
        <v>4.4800000000000004</v>
      </c>
      <c r="L738" s="57">
        <v>4.75</v>
      </c>
      <c r="M738" s="57">
        <v>4.4800000000000004</v>
      </c>
      <c r="N738" s="57">
        <v>4.5599999999999996</v>
      </c>
      <c r="O738" s="57">
        <v>172</v>
      </c>
      <c r="P738" s="57">
        <v>558</v>
      </c>
      <c r="Q738" s="57"/>
      <c r="R738" s="57"/>
      <c r="S738" s="57"/>
      <c r="T738" s="57"/>
      <c r="U738" s="77">
        <v>0.51373954599761051</v>
      </c>
      <c r="V738" s="24" t="s">
        <v>6123</v>
      </c>
      <c r="W738" s="216" t="s">
        <v>5993</v>
      </c>
      <c r="X738" s="216" t="s">
        <v>5993</v>
      </c>
      <c r="Y738" s="24" t="s">
        <v>5964</v>
      </c>
      <c r="Z738" s="24" t="s">
        <v>6024</v>
      </c>
      <c r="AA738" s="24" t="s">
        <v>6090</v>
      </c>
      <c r="AB738" s="24" t="s">
        <v>5996</v>
      </c>
      <c r="AC738" s="24" t="s">
        <v>5979</v>
      </c>
    </row>
    <row r="739" spans="1:29" s="169" customFormat="1">
      <c r="A739" s="24">
        <v>3388</v>
      </c>
      <c r="B739" s="24" t="s">
        <v>741</v>
      </c>
      <c r="C739" s="57">
        <v>77.2</v>
      </c>
      <c r="D739" s="57">
        <v>78.5</v>
      </c>
      <c r="E739" s="57">
        <v>76.2</v>
      </c>
      <c r="F739" s="57">
        <v>76.400000000000006</v>
      </c>
      <c r="G739" s="57">
        <v>77.3</v>
      </c>
      <c r="H739" s="57">
        <v>77.3</v>
      </c>
      <c r="I739" s="57">
        <v>74</v>
      </c>
      <c r="J739" s="57">
        <v>74.5</v>
      </c>
      <c r="K739" s="57">
        <v>74.7</v>
      </c>
      <c r="L739" s="57">
        <v>75.5</v>
      </c>
      <c r="M739" s="57">
        <v>74.7</v>
      </c>
      <c r="N739" s="57">
        <v>75.3</v>
      </c>
      <c r="O739" s="57">
        <v>101</v>
      </c>
      <c r="P739" s="57">
        <v>561</v>
      </c>
      <c r="Q739" s="57">
        <v>32.294600000000003</v>
      </c>
      <c r="R739" s="57">
        <v>46.3093</v>
      </c>
      <c r="S739" s="57">
        <v>28.196400000000001</v>
      </c>
      <c r="T739" s="57">
        <v>40.271700000000003</v>
      </c>
      <c r="U739" s="77">
        <v>0.30005941770647648</v>
      </c>
      <c r="V739" s="24" t="s">
        <v>6038</v>
      </c>
      <c r="W739" s="216" t="s">
        <v>5967</v>
      </c>
      <c r="X739" s="216" t="s">
        <v>5971</v>
      </c>
      <c r="Y739" s="24" t="s">
        <v>6029</v>
      </c>
      <c r="Z739" s="24" t="s">
        <v>6024</v>
      </c>
      <c r="AA739" s="24" t="s">
        <v>6055</v>
      </c>
      <c r="AB739" s="24" t="s">
        <v>5991</v>
      </c>
      <c r="AC739" s="24" t="s">
        <v>5979</v>
      </c>
    </row>
    <row r="740" spans="1:29" s="169" customFormat="1">
      <c r="A740" s="24">
        <v>3390</v>
      </c>
      <c r="B740" s="24" t="s">
        <v>742</v>
      </c>
      <c r="C740" s="57">
        <v>19.649999999999999</v>
      </c>
      <c r="D740" s="57">
        <v>20.3</v>
      </c>
      <c r="E740" s="57">
        <v>18.149999999999999</v>
      </c>
      <c r="F740" s="57">
        <v>18.850000000000001</v>
      </c>
      <c r="G740" s="57">
        <v>18.850000000000001</v>
      </c>
      <c r="H740" s="57">
        <v>18.850000000000001</v>
      </c>
      <c r="I740" s="57">
        <v>17.45</v>
      </c>
      <c r="J740" s="57">
        <v>17.899999999999999</v>
      </c>
      <c r="K740" s="57">
        <v>17.7</v>
      </c>
      <c r="L740" s="57">
        <v>18.399999999999999</v>
      </c>
      <c r="M740" s="57">
        <v>17.7</v>
      </c>
      <c r="N740" s="57">
        <v>18.25</v>
      </c>
      <c r="O740" s="57">
        <v>186</v>
      </c>
      <c r="P740" s="57">
        <v>564</v>
      </c>
      <c r="Q740" s="57">
        <v>63.416600000000003</v>
      </c>
      <c r="R740" s="57">
        <v>72.270300000000006</v>
      </c>
      <c r="S740" s="57">
        <v>51.634500000000003</v>
      </c>
      <c r="T740" s="57">
        <v>65.3917</v>
      </c>
      <c r="U740" s="77">
        <v>0.54964539007092206</v>
      </c>
      <c r="V740" s="24" t="s">
        <v>6632</v>
      </c>
      <c r="W740" s="216" t="s">
        <v>5967</v>
      </c>
      <c r="X740" s="216" t="s">
        <v>5961</v>
      </c>
      <c r="Y740" s="24" t="s">
        <v>5964</v>
      </c>
      <c r="Z740" s="24" t="s">
        <v>6024</v>
      </c>
      <c r="AA740" s="24" t="s">
        <v>6031</v>
      </c>
      <c r="AB740" s="24" t="s">
        <v>5990</v>
      </c>
      <c r="AC740" s="24" t="s">
        <v>5979</v>
      </c>
    </row>
    <row r="741" spans="1:29" s="169" customFormat="1">
      <c r="A741" s="24">
        <v>3391</v>
      </c>
      <c r="B741" s="24" t="s">
        <v>2834</v>
      </c>
      <c r="C741" s="57">
        <v>9.99</v>
      </c>
      <c r="D741" s="57">
        <v>10.35</v>
      </c>
      <c r="E741" s="57">
        <v>8.93</v>
      </c>
      <c r="F741" s="57">
        <v>10</v>
      </c>
      <c r="G741" s="57">
        <v>10</v>
      </c>
      <c r="H741" s="57">
        <v>10</v>
      </c>
      <c r="I741" s="57">
        <v>9.1199999999999992</v>
      </c>
      <c r="J741" s="57">
        <v>9.49</v>
      </c>
      <c r="K741" s="57">
        <v>9.5</v>
      </c>
      <c r="L741" s="57">
        <v>9.5</v>
      </c>
      <c r="M741" s="57">
        <v>9.1199999999999992</v>
      </c>
      <c r="N741" s="57">
        <v>9.1999999999999993</v>
      </c>
      <c r="O741" s="57">
        <v>70</v>
      </c>
      <c r="P741" s="57">
        <v>239</v>
      </c>
      <c r="Q741" s="57"/>
      <c r="R741" s="57"/>
      <c r="S741" s="57"/>
      <c r="T741" s="57"/>
      <c r="U741" s="77">
        <v>0.48814504881450488</v>
      </c>
      <c r="V741" s="24" t="s">
        <v>6700</v>
      </c>
      <c r="W741" s="216" t="s">
        <v>5993</v>
      </c>
      <c r="X741" s="216" t="s">
        <v>5993</v>
      </c>
      <c r="Y741" s="24" t="s">
        <v>5972</v>
      </c>
      <c r="Z741" s="24" t="s">
        <v>6024</v>
      </c>
      <c r="AA741" s="24" t="s">
        <v>6209</v>
      </c>
      <c r="AB741" s="24" t="s">
        <v>5979</v>
      </c>
      <c r="AC741" s="24" t="s">
        <v>5990</v>
      </c>
    </row>
    <row r="742" spans="1:29" s="169" customFormat="1">
      <c r="A742" s="24">
        <v>3402</v>
      </c>
      <c r="B742" s="24" t="s">
        <v>743</v>
      </c>
      <c r="C742" s="57">
        <v>42.1</v>
      </c>
      <c r="D742" s="57">
        <v>42.5</v>
      </c>
      <c r="E742" s="57">
        <v>40.25</v>
      </c>
      <c r="F742" s="57">
        <v>40.299999999999997</v>
      </c>
      <c r="G742" s="57">
        <v>40.5</v>
      </c>
      <c r="H742" s="57">
        <v>40.6</v>
      </c>
      <c r="I742" s="57">
        <v>38.6</v>
      </c>
      <c r="J742" s="57">
        <v>39</v>
      </c>
      <c r="K742" s="57">
        <v>39.5</v>
      </c>
      <c r="L742" s="57">
        <v>39.950000000000003</v>
      </c>
      <c r="M742" s="57">
        <v>39.4</v>
      </c>
      <c r="N742" s="57">
        <v>39.6</v>
      </c>
      <c r="O742" s="57">
        <v>295</v>
      </c>
      <c r="P742" s="57">
        <v>1139</v>
      </c>
      <c r="Q742" s="57">
        <v>25.918099999999999</v>
      </c>
      <c r="R742" s="57">
        <v>37.098700000000001</v>
      </c>
      <c r="S742" s="57">
        <v>21.940799999999999</v>
      </c>
      <c r="T742" s="57">
        <v>32.046100000000003</v>
      </c>
      <c r="U742" s="77">
        <v>0.43166520339479075</v>
      </c>
      <c r="V742" s="24" t="s">
        <v>6123</v>
      </c>
      <c r="W742" s="216" t="s">
        <v>5967</v>
      </c>
      <c r="X742" s="216" t="s">
        <v>6007</v>
      </c>
      <c r="Y742" s="24" t="s">
        <v>5964</v>
      </c>
      <c r="Z742" s="24" t="s">
        <v>5964</v>
      </c>
      <c r="AA742" s="24" t="s">
        <v>6499</v>
      </c>
      <c r="AB742" s="24" t="s">
        <v>5976</v>
      </c>
      <c r="AC742" s="24" t="s">
        <v>5990</v>
      </c>
    </row>
    <row r="743" spans="1:29" s="169" customFormat="1">
      <c r="A743" s="24">
        <v>3406</v>
      </c>
      <c r="B743" s="24" t="s">
        <v>744</v>
      </c>
      <c r="C743" s="57">
        <v>522</v>
      </c>
      <c r="D743" s="57">
        <v>532</v>
      </c>
      <c r="E743" s="57">
        <v>446</v>
      </c>
      <c r="F743" s="57">
        <v>504</v>
      </c>
      <c r="G743" s="57">
        <v>502</v>
      </c>
      <c r="H743" s="57">
        <v>508</v>
      </c>
      <c r="I743" s="57">
        <v>455</v>
      </c>
      <c r="J743" s="57">
        <v>467</v>
      </c>
      <c r="K743" s="57">
        <v>474.5</v>
      </c>
      <c r="L743" s="57">
        <v>495</v>
      </c>
      <c r="M743" s="57">
        <v>472.5</v>
      </c>
      <c r="N743" s="57">
        <v>487</v>
      </c>
      <c r="O743" s="57">
        <v>2688</v>
      </c>
      <c r="P743" s="57">
        <v>11734</v>
      </c>
      <c r="Q743" s="57">
        <v>34.032299999999999</v>
      </c>
      <c r="R743" s="57">
        <v>49.996899999999997</v>
      </c>
      <c r="S743" s="57">
        <v>30.156300000000002</v>
      </c>
      <c r="T743" s="57">
        <v>43.383299999999998</v>
      </c>
      <c r="U743" s="77">
        <v>0.38179648883586159</v>
      </c>
      <c r="V743" s="24" t="s">
        <v>6038</v>
      </c>
      <c r="W743" s="216" t="s">
        <v>5967</v>
      </c>
      <c r="X743" s="216" t="s">
        <v>5971</v>
      </c>
      <c r="Y743" s="24" t="s">
        <v>5975</v>
      </c>
      <c r="Z743" s="24" t="s">
        <v>5964</v>
      </c>
      <c r="AA743" s="24" t="s">
        <v>6010</v>
      </c>
      <c r="AB743" s="24" t="s">
        <v>5986</v>
      </c>
      <c r="AC743" s="24" t="s">
        <v>5965</v>
      </c>
    </row>
    <row r="744" spans="1:29" s="169" customFormat="1">
      <c r="A744" s="24">
        <v>3413</v>
      </c>
      <c r="B744" s="24" t="s">
        <v>745</v>
      </c>
      <c r="C744" s="57">
        <v>234</v>
      </c>
      <c r="D744" s="57">
        <v>234.5</v>
      </c>
      <c r="E744" s="57">
        <v>218.5</v>
      </c>
      <c r="F744" s="57">
        <v>219.5</v>
      </c>
      <c r="G744" s="57">
        <v>217</v>
      </c>
      <c r="H744" s="57">
        <v>219.5</v>
      </c>
      <c r="I744" s="57">
        <v>203.5</v>
      </c>
      <c r="J744" s="57">
        <v>212.5</v>
      </c>
      <c r="K744" s="57">
        <v>215</v>
      </c>
      <c r="L744" s="57">
        <v>222</v>
      </c>
      <c r="M744" s="57">
        <v>215</v>
      </c>
      <c r="N744" s="57">
        <v>215.5</v>
      </c>
      <c r="O744" s="57">
        <v>1622</v>
      </c>
      <c r="P744" s="57">
        <v>4042</v>
      </c>
      <c r="Q744" s="57">
        <v>24.955300000000001</v>
      </c>
      <c r="R744" s="57">
        <v>40.580399999999997</v>
      </c>
      <c r="S744" s="57">
        <v>22.8384</v>
      </c>
      <c r="T744" s="57">
        <v>34.666400000000003</v>
      </c>
      <c r="U744" s="77">
        <v>0.66881081972620815</v>
      </c>
      <c r="V744" s="24" t="s">
        <v>6606</v>
      </c>
      <c r="W744" s="216" t="s">
        <v>5967</v>
      </c>
      <c r="X744" s="216" t="s">
        <v>6007</v>
      </c>
      <c r="Y744" s="24" t="s">
        <v>5964</v>
      </c>
      <c r="Z744" s="24" t="s">
        <v>5975</v>
      </c>
      <c r="AA744" s="24" t="s">
        <v>6607</v>
      </c>
      <c r="AB744" s="24" t="s">
        <v>6084</v>
      </c>
      <c r="AC744" s="24" t="s">
        <v>5979</v>
      </c>
    </row>
    <row r="745" spans="1:29" s="169" customFormat="1">
      <c r="A745" s="24">
        <v>3416</v>
      </c>
      <c r="B745" s="24" t="s">
        <v>746</v>
      </c>
      <c r="C745" s="57">
        <v>77.3</v>
      </c>
      <c r="D745" s="57">
        <v>78.3</v>
      </c>
      <c r="E745" s="57">
        <v>75</v>
      </c>
      <c r="F745" s="57">
        <v>76</v>
      </c>
      <c r="G745" s="57">
        <v>75.8</v>
      </c>
      <c r="H745" s="57">
        <v>75.8</v>
      </c>
      <c r="I745" s="57">
        <v>73</v>
      </c>
      <c r="J745" s="57">
        <v>74.099999999999994</v>
      </c>
      <c r="K745" s="57">
        <v>74.099999999999994</v>
      </c>
      <c r="L745" s="57">
        <v>75.7</v>
      </c>
      <c r="M745" s="57">
        <v>74.099999999999994</v>
      </c>
      <c r="N745" s="57">
        <v>75.3</v>
      </c>
      <c r="O745" s="57">
        <v>75</v>
      </c>
      <c r="P745" s="57">
        <v>398</v>
      </c>
      <c r="Q745" s="57">
        <v>37.069600000000001</v>
      </c>
      <c r="R745" s="57">
        <v>46.2789</v>
      </c>
      <c r="S745" s="57">
        <v>35.677999999999997</v>
      </c>
      <c r="T745" s="57">
        <v>42.7453</v>
      </c>
      <c r="U745" s="77">
        <v>0.31407035175879394</v>
      </c>
      <c r="V745" s="24" t="s">
        <v>6054</v>
      </c>
      <c r="W745" s="216" t="s">
        <v>5967</v>
      </c>
      <c r="X745" s="216" t="s">
        <v>5971</v>
      </c>
      <c r="Y745" s="24" t="s">
        <v>5984</v>
      </c>
      <c r="Z745" s="24" t="s">
        <v>6017</v>
      </c>
      <c r="AA745" s="24" t="s">
        <v>6055</v>
      </c>
      <c r="AB745" s="24" t="s">
        <v>5991</v>
      </c>
      <c r="AC745" s="24" t="s">
        <v>5979</v>
      </c>
    </row>
    <row r="746" spans="1:29" s="169" customFormat="1">
      <c r="A746" s="24">
        <v>3419</v>
      </c>
      <c r="B746" s="24" t="s">
        <v>747</v>
      </c>
      <c r="C746" s="57">
        <v>18.100000000000001</v>
      </c>
      <c r="D746" s="57">
        <v>18.25</v>
      </c>
      <c r="E746" s="57">
        <v>16.45</v>
      </c>
      <c r="F746" s="57">
        <v>16.55</v>
      </c>
      <c r="G746" s="57">
        <v>16.5</v>
      </c>
      <c r="H746" s="57">
        <v>16.8</v>
      </c>
      <c r="I746" s="57">
        <v>15.3</v>
      </c>
      <c r="J746" s="57">
        <v>15.85</v>
      </c>
      <c r="K746" s="57">
        <v>16.2</v>
      </c>
      <c r="L746" s="57">
        <v>16.75</v>
      </c>
      <c r="M746" s="57">
        <v>16.149999999999999</v>
      </c>
      <c r="N746" s="57">
        <v>16.350000000000001</v>
      </c>
      <c r="O746" s="57">
        <v>904</v>
      </c>
      <c r="P746" s="57">
        <v>2549</v>
      </c>
      <c r="Q746" s="57">
        <v>16.283100000000001</v>
      </c>
      <c r="R746" s="57">
        <v>28.1479</v>
      </c>
      <c r="S746" s="57">
        <v>16.889900000000001</v>
      </c>
      <c r="T746" s="57">
        <v>24.395199999999999</v>
      </c>
      <c r="U746" s="77">
        <v>0.59108146985746046</v>
      </c>
      <c r="V746" s="24" t="s">
        <v>6123</v>
      </c>
      <c r="W746" s="216" t="s">
        <v>6039</v>
      </c>
      <c r="X746" s="216" t="s">
        <v>6007</v>
      </c>
      <c r="Y746" s="24" t="s">
        <v>5964</v>
      </c>
      <c r="Z746" s="24" t="s">
        <v>5964</v>
      </c>
      <c r="AA746" s="24" t="s">
        <v>5963</v>
      </c>
      <c r="AB746" s="24" t="s">
        <v>5996</v>
      </c>
      <c r="AC746" s="24" t="s">
        <v>5965</v>
      </c>
    </row>
    <row r="747" spans="1:29" s="169" customFormat="1">
      <c r="A747" s="24">
        <v>3430</v>
      </c>
      <c r="B747" s="24" t="s">
        <v>2846</v>
      </c>
      <c r="C747" s="57">
        <v>35.9</v>
      </c>
      <c r="D747" s="57">
        <v>35.9</v>
      </c>
      <c r="E747" s="57">
        <v>32.4</v>
      </c>
      <c r="F747" s="57">
        <v>34.049999999999997</v>
      </c>
      <c r="G747" s="57">
        <v>34.6</v>
      </c>
      <c r="H747" s="57">
        <v>35.299999999999997</v>
      </c>
      <c r="I747" s="57">
        <v>32.700000000000003</v>
      </c>
      <c r="J747" s="57">
        <v>34</v>
      </c>
      <c r="K747" s="57">
        <v>33.549999999999997</v>
      </c>
      <c r="L747" s="57">
        <v>34.15</v>
      </c>
      <c r="M747" s="57">
        <v>33.5</v>
      </c>
      <c r="N747" s="57">
        <v>34</v>
      </c>
      <c r="O747" s="57">
        <v>56</v>
      </c>
      <c r="P747" s="57">
        <v>309</v>
      </c>
      <c r="Q747" s="57"/>
      <c r="R747" s="57"/>
      <c r="S747" s="57"/>
      <c r="T747" s="57"/>
      <c r="U747" s="77">
        <v>0.30204962243797195</v>
      </c>
      <c r="V747" s="24" t="s">
        <v>6554</v>
      </c>
      <c r="W747" s="216" t="s">
        <v>5993</v>
      </c>
      <c r="X747" s="216" t="s">
        <v>5993</v>
      </c>
      <c r="Y747" s="24" t="s">
        <v>6024</v>
      </c>
      <c r="Z747" s="24" t="s">
        <v>5984</v>
      </c>
      <c r="AA747" s="24" t="s">
        <v>6016</v>
      </c>
      <c r="AB747" s="24" t="s">
        <v>5990</v>
      </c>
      <c r="AC747" s="24" t="s">
        <v>5965</v>
      </c>
    </row>
    <row r="748" spans="1:29" s="169" customFormat="1">
      <c r="A748" s="24">
        <v>3432</v>
      </c>
      <c r="B748" s="24" t="s">
        <v>751</v>
      </c>
      <c r="C748" s="57">
        <v>13.9</v>
      </c>
      <c r="D748" s="57">
        <v>14</v>
      </c>
      <c r="E748" s="57">
        <v>12.85</v>
      </c>
      <c r="F748" s="57">
        <v>12.95</v>
      </c>
      <c r="G748" s="57">
        <v>13</v>
      </c>
      <c r="H748" s="57">
        <v>13</v>
      </c>
      <c r="I748" s="57">
        <v>12.35</v>
      </c>
      <c r="J748" s="57">
        <v>12.5</v>
      </c>
      <c r="K748" s="57">
        <v>12.6</v>
      </c>
      <c r="L748" s="57">
        <v>12.9</v>
      </c>
      <c r="M748" s="57">
        <v>12.6</v>
      </c>
      <c r="N748" s="57">
        <v>12.9</v>
      </c>
      <c r="O748" s="57">
        <v>100</v>
      </c>
      <c r="P748" s="57">
        <v>1231</v>
      </c>
      <c r="Q748" s="57">
        <v>26.0578</v>
      </c>
      <c r="R748" s="57">
        <v>41.906999999999996</v>
      </c>
      <c r="S748" s="57">
        <v>21.843399999999999</v>
      </c>
      <c r="T748" s="57">
        <v>35.219099999999997</v>
      </c>
      <c r="U748" s="77">
        <v>0.13539128080151638</v>
      </c>
      <c r="V748" s="24" t="s">
        <v>6038</v>
      </c>
      <c r="W748" s="216" t="s">
        <v>5967</v>
      </c>
      <c r="X748" s="216" t="s">
        <v>6007</v>
      </c>
      <c r="Y748" s="24" t="s">
        <v>5964</v>
      </c>
      <c r="Z748" s="24" t="s">
        <v>6024</v>
      </c>
      <c r="AA748" s="24" t="s">
        <v>6255</v>
      </c>
      <c r="AB748" s="24" t="s">
        <v>5979</v>
      </c>
      <c r="AC748" s="24" t="s">
        <v>5979</v>
      </c>
    </row>
    <row r="749" spans="1:29" s="169" customFormat="1">
      <c r="A749" s="24">
        <v>3434</v>
      </c>
      <c r="B749" s="24" t="s">
        <v>752</v>
      </c>
      <c r="C749" s="57">
        <v>13.6</v>
      </c>
      <c r="D749" s="57">
        <v>13.85</v>
      </c>
      <c r="E749" s="57">
        <v>12.8</v>
      </c>
      <c r="F749" s="57">
        <v>13</v>
      </c>
      <c r="G749" s="57">
        <v>13</v>
      </c>
      <c r="H749" s="57">
        <v>13.45</v>
      </c>
      <c r="I749" s="57">
        <v>12.8</v>
      </c>
      <c r="J749" s="57"/>
      <c r="K749" s="57">
        <v>13.45</v>
      </c>
      <c r="L749" s="57">
        <v>13.75</v>
      </c>
      <c r="M749" s="57">
        <v>13.45</v>
      </c>
      <c r="N749" s="57">
        <v>13.75</v>
      </c>
      <c r="O749" s="57">
        <v>9</v>
      </c>
      <c r="P749" s="57">
        <v>8</v>
      </c>
      <c r="Q749" s="57"/>
      <c r="R749" s="57"/>
      <c r="S749" s="57"/>
      <c r="T749" s="57"/>
      <c r="U749" s="77">
        <v>1.875</v>
      </c>
      <c r="V749" s="24" t="s">
        <v>6512</v>
      </c>
      <c r="W749" s="216" t="s">
        <v>5993</v>
      </c>
      <c r="X749" s="216" t="s">
        <v>5993</v>
      </c>
      <c r="Y749" s="24" t="s">
        <v>5964</v>
      </c>
      <c r="Z749" s="24" t="s">
        <v>5978</v>
      </c>
      <c r="AA749" s="24" t="s">
        <v>6493</v>
      </c>
      <c r="AB749" s="24" t="s">
        <v>5979</v>
      </c>
      <c r="AC749" s="24" t="s">
        <v>5979</v>
      </c>
    </row>
    <row r="750" spans="1:29" s="169" customFormat="1">
      <c r="A750" s="24">
        <v>3437</v>
      </c>
      <c r="B750" s="24" t="s">
        <v>753</v>
      </c>
      <c r="C750" s="57">
        <v>29.05</v>
      </c>
      <c r="D750" s="57">
        <v>29.55</v>
      </c>
      <c r="E750" s="57">
        <v>26.85</v>
      </c>
      <c r="F750" s="57">
        <v>28.3</v>
      </c>
      <c r="G750" s="57">
        <v>27.85</v>
      </c>
      <c r="H750" s="57">
        <v>28.25</v>
      </c>
      <c r="I750" s="57">
        <v>24.95</v>
      </c>
      <c r="J750" s="57">
        <v>25</v>
      </c>
      <c r="K750" s="57">
        <v>25.6</v>
      </c>
      <c r="L750" s="57">
        <v>26.55</v>
      </c>
      <c r="M750" s="57">
        <v>25.35</v>
      </c>
      <c r="N750" s="57">
        <v>25.8</v>
      </c>
      <c r="O750" s="57">
        <v>1796</v>
      </c>
      <c r="P750" s="57">
        <v>8907</v>
      </c>
      <c r="Q750" s="57">
        <v>33.3889</v>
      </c>
      <c r="R750" s="57">
        <v>46.560499999999998</v>
      </c>
      <c r="S750" s="57">
        <v>25.632300000000001</v>
      </c>
      <c r="T750" s="57">
        <v>39.584499999999998</v>
      </c>
      <c r="U750" s="77">
        <v>0.33606526701844991</v>
      </c>
      <c r="V750" s="24" t="s">
        <v>6123</v>
      </c>
      <c r="W750" s="216" t="s">
        <v>5967</v>
      </c>
      <c r="X750" s="216" t="s">
        <v>5971</v>
      </c>
      <c r="Y750" s="24" t="s">
        <v>5975</v>
      </c>
      <c r="Z750" s="24" t="s">
        <v>5964</v>
      </c>
      <c r="AA750" s="24" t="s">
        <v>5963</v>
      </c>
      <c r="AB750" s="24" t="s">
        <v>5976</v>
      </c>
      <c r="AC750" s="24" t="s">
        <v>5990</v>
      </c>
    </row>
    <row r="751" spans="1:29" s="169" customFormat="1">
      <c r="A751" s="24">
        <v>3438</v>
      </c>
      <c r="B751" s="24" t="s">
        <v>754</v>
      </c>
      <c r="C751" s="57">
        <v>97.6</v>
      </c>
      <c r="D751" s="57">
        <v>99.6</v>
      </c>
      <c r="E751" s="57">
        <v>83.7</v>
      </c>
      <c r="F751" s="57">
        <v>89</v>
      </c>
      <c r="G751" s="57">
        <v>87.2</v>
      </c>
      <c r="H751" s="57">
        <v>89.6</v>
      </c>
      <c r="I751" s="57">
        <v>79.7</v>
      </c>
      <c r="J751" s="57">
        <v>84</v>
      </c>
      <c r="K751" s="57">
        <v>86</v>
      </c>
      <c r="L751" s="57">
        <v>89.7</v>
      </c>
      <c r="M751" s="57">
        <v>85</v>
      </c>
      <c r="N751" s="57">
        <v>85.5</v>
      </c>
      <c r="O751" s="57">
        <v>1208</v>
      </c>
      <c r="P751" s="57">
        <v>4070</v>
      </c>
      <c r="Q751" s="57"/>
      <c r="R751" s="57"/>
      <c r="S751" s="57"/>
      <c r="T751" s="57"/>
      <c r="U751" s="77">
        <v>0.49467649467649466</v>
      </c>
      <c r="V751" s="24" t="s">
        <v>6146</v>
      </c>
      <c r="W751" s="216" t="s">
        <v>5993</v>
      </c>
      <c r="X751" s="216" t="s">
        <v>5993</v>
      </c>
      <c r="Y751" s="24" t="s">
        <v>5964</v>
      </c>
      <c r="Z751" s="24" t="s">
        <v>5964</v>
      </c>
      <c r="AA751" s="24" t="s">
        <v>5978</v>
      </c>
      <c r="AB751" s="24" t="s">
        <v>6033</v>
      </c>
      <c r="AC751" s="24" t="s">
        <v>5965</v>
      </c>
    </row>
    <row r="752" spans="1:29" s="169" customFormat="1">
      <c r="A752" s="24">
        <v>3441</v>
      </c>
      <c r="B752" s="24" t="s">
        <v>755</v>
      </c>
      <c r="C752" s="57">
        <v>39.9</v>
      </c>
      <c r="D752" s="57">
        <v>42.5</v>
      </c>
      <c r="E752" s="57">
        <v>37.5</v>
      </c>
      <c r="F752" s="57">
        <v>38.15</v>
      </c>
      <c r="G752" s="57">
        <v>38.1</v>
      </c>
      <c r="H752" s="57">
        <v>38.299999999999997</v>
      </c>
      <c r="I752" s="57">
        <v>33.200000000000003</v>
      </c>
      <c r="J752" s="57">
        <v>34.299999999999997</v>
      </c>
      <c r="K752" s="57">
        <v>34.5</v>
      </c>
      <c r="L752" s="57">
        <v>37.35</v>
      </c>
      <c r="M752" s="57">
        <v>34.5</v>
      </c>
      <c r="N752" s="57">
        <v>36</v>
      </c>
      <c r="O752" s="57">
        <v>591</v>
      </c>
      <c r="P752" s="57">
        <v>1610</v>
      </c>
      <c r="Q752" s="57">
        <v>32.496000000000002</v>
      </c>
      <c r="R752" s="57">
        <v>46.896000000000001</v>
      </c>
      <c r="S752" s="57">
        <v>27.970300000000002</v>
      </c>
      <c r="T752" s="57">
        <v>40.587499999999999</v>
      </c>
      <c r="U752" s="77">
        <v>0.61180124223602483</v>
      </c>
      <c r="V752" s="24" t="s">
        <v>6038</v>
      </c>
      <c r="W752" s="216" t="s">
        <v>5967</v>
      </c>
      <c r="X752" s="216" t="s">
        <v>5971</v>
      </c>
      <c r="Y752" s="24" t="s">
        <v>6000</v>
      </c>
      <c r="Z752" s="24" t="s">
        <v>5964</v>
      </c>
      <c r="AA752" s="24" t="s">
        <v>6013</v>
      </c>
      <c r="AB752" s="24" t="s">
        <v>5970</v>
      </c>
      <c r="AC752" s="24" t="s">
        <v>5979</v>
      </c>
    </row>
    <row r="753" spans="1:29" s="169" customFormat="1">
      <c r="A753" s="24">
        <v>3443</v>
      </c>
      <c r="B753" s="24" t="s">
        <v>756</v>
      </c>
      <c r="C753" s="57">
        <v>375</v>
      </c>
      <c r="D753" s="57">
        <v>391.5</v>
      </c>
      <c r="E753" s="57">
        <v>366</v>
      </c>
      <c r="F753" s="57">
        <v>380</v>
      </c>
      <c r="G753" s="57">
        <v>380</v>
      </c>
      <c r="H753" s="57">
        <v>391.5</v>
      </c>
      <c r="I753" s="57">
        <v>362</v>
      </c>
      <c r="J753" s="57">
        <v>387</v>
      </c>
      <c r="K753" s="57">
        <v>393</v>
      </c>
      <c r="L753" s="57">
        <v>415</v>
      </c>
      <c r="M753" s="57">
        <v>390.5</v>
      </c>
      <c r="N753" s="57">
        <v>409.5</v>
      </c>
      <c r="O753" s="57">
        <v>3387</v>
      </c>
      <c r="P753" s="57">
        <v>6132</v>
      </c>
      <c r="Q753" s="57">
        <v>35.215299999999999</v>
      </c>
      <c r="R753" s="57">
        <v>50.412500000000001</v>
      </c>
      <c r="S753" s="57">
        <v>38.1374</v>
      </c>
      <c r="T753" s="57">
        <v>46.320799999999998</v>
      </c>
      <c r="U753" s="77">
        <v>0.92058056099151997</v>
      </c>
      <c r="V753" s="24" t="s">
        <v>6701</v>
      </c>
      <c r="W753" s="216" t="s">
        <v>6039</v>
      </c>
      <c r="X753" s="216" t="s">
        <v>5971</v>
      </c>
      <c r="Y753" s="24" t="s">
        <v>6022</v>
      </c>
      <c r="Z753" s="24" t="s">
        <v>6075</v>
      </c>
      <c r="AA753" s="24" t="s">
        <v>5982</v>
      </c>
      <c r="AB753" s="24" t="s">
        <v>5990</v>
      </c>
      <c r="AC753" s="24" t="s">
        <v>5965</v>
      </c>
    </row>
    <row r="754" spans="1:29" s="169" customFormat="1">
      <c r="A754" s="24">
        <v>3444</v>
      </c>
      <c r="B754" s="24" t="s">
        <v>757</v>
      </c>
      <c r="C754" s="57">
        <v>37.950000000000003</v>
      </c>
      <c r="D754" s="57">
        <v>38.799999999999997</v>
      </c>
      <c r="E754" s="57">
        <v>37.200000000000003</v>
      </c>
      <c r="F754" s="57">
        <v>37.299999999999997</v>
      </c>
      <c r="G754" s="57">
        <v>37.4</v>
      </c>
      <c r="H754" s="57">
        <v>37.5</v>
      </c>
      <c r="I754" s="57">
        <v>35.450000000000003</v>
      </c>
      <c r="J754" s="57">
        <v>36.4</v>
      </c>
      <c r="K754" s="57">
        <v>36.85</v>
      </c>
      <c r="L754" s="57">
        <v>37.200000000000003</v>
      </c>
      <c r="M754" s="57">
        <v>36.85</v>
      </c>
      <c r="N754" s="57">
        <v>37</v>
      </c>
      <c r="O754" s="57">
        <v>54</v>
      </c>
      <c r="P754" s="57">
        <v>420</v>
      </c>
      <c r="Q754" s="57">
        <v>29.945900000000002</v>
      </c>
      <c r="R754" s="57">
        <v>42.366700000000002</v>
      </c>
      <c r="S754" s="57">
        <v>27.852</v>
      </c>
      <c r="T754" s="57">
        <v>37.528500000000001</v>
      </c>
      <c r="U754" s="77">
        <v>0.21428571428571427</v>
      </c>
      <c r="V754" s="24" t="s">
        <v>6038</v>
      </c>
      <c r="W754" s="216" t="s">
        <v>5967</v>
      </c>
      <c r="X754" s="216" t="s">
        <v>5971</v>
      </c>
      <c r="Y754" s="24" t="s">
        <v>5984</v>
      </c>
      <c r="Z754" s="24" t="s">
        <v>5962</v>
      </c>
      <c r="AA754" s="24" t="s">
        <v>6055</v>
      </c>
      <c r="AB754" s="24" t="s">
        <v>5976</v>
      </c>
      <c r="AC754" s="24" t="s">
        <v>5979</v>
      </c>
    </row>
    <row r="755" spans="1:29" s="169" customFormat="1">
      <c r="A755" s="24">
        <v>3450</v>
      </c>
      <c r="B755" s="24" t="s">
        <v>758</v>
      </c>
      <c r="C755" s="57">
        <v>61.1</v>
      </c>
      <c r="D755" s="57">
        <v>61.1</v>
      </c>
      <c r="E755" s="57">
        <v>55.7</v>
      </c>
      <c r="F755" s="57">
        <v>55.8</v>
      </c>
      <c r="G755" s="57">
        <v>55.3</v>
      </c>
      <c r="H755" s="57">
        <v>55.8</v>
      </c>
      <c r="I755" s="57">
        <v>51.2</v>
      </c>
      <c r="J755" s="57">
        <v>51.7</v>
      </c>
      <c r="K755" s="57">
        <v>52.1</v>
      </c>
      <c r="L755" s="57">
        <v>53.6</v>
      </c>
      <c r="M755" s="57">
        <v>52.1</v>
      </c>
      <c r="N755" s="57">
        <v>53.1</v>
      </c>
      <c r="O755" s="57">
        <v>629</v>
      </c>
      <c r="P755" s="57">
        <v>2962</v>
      </c>
      <c r="Q755" s="57">
        <v>28.909099999999999</v>
      </c>
      <c r="R755" s="57">
        <v>45.941299999999998</v>
      </c>
      <c r="S755" s="57">
        <v>24.070699999999999</v>
      </c>
      <c r="T755" s="57">
        <v>38.6511</v>
      </c>
      <c r="U755" s="77">
        <v>0.35392752644609499</v>
      </c>
      <c r="V755" s="24" t="s">
        <v>6038</v>
      </c>
      <c r="W755" s="216" t="s">
        <v>5967</v>
      </c>
      <c r="X755" s="216" t="s">
        <v>6007</v>
      </c>
      <c r="Y755" s="24" t="s">
        <v>6024</v>
      </c>
      <c r="Z755" s="24" t="s">
        <v>5964</v>
      </c>
      <c r="AA755" s="24" t="s">
        <v>6055</v>
      </c>
      <c r="AB755" s="24" t="s">
        <v>5991</v>
      </c>
      <c r="AC755" s="24" t="s">
        <v>5979</v>
      </c>
    </row>
    <row r="756" spans="1:29" s="169" customFormat="1">
      <c r="A756" s="24">
        <v>3454</v>
      </c>
      <c r="B756" s="24" t="s">
        <v>760</v>
      </c>
      <c r="C756" s="57">
        <v>79</v>
      </c>
      <c r="D756" s="57">
        <v>79.599999999999994</v>
      </c>
      <c r="E756" s="57">
        <v>76.599999999999994</v>
      </c>
      <c r="F756" s="57">
        <v>77.099999999999994</v>
      </c>
      <c r="G756" s="57">
        <v>76.5</v>
      </c>
      <c r="H756" s="57">
        <v>77.400000000000006</v>
      </c>
      <c r="I756" s="57">
        <v>74.8</v>
      </c>
      <c r="J756" s="57">
        <v>76.5</v>
      </c>
      <c r="K756" s="57">
        <v>77</v>
      </c>
      <c r="L756" s="57">
        <v>77.7</v>
      </c>
      <c r="M756" s="57">
        <v>75.099999999999994</v>
      </c>
      <c r="N756" s="57">
        <v>75.3</v>
      </c>
      <c r="O756" s="57">
        <v>96</v>
      </c>
      <c r="P756" s="57">
        <v>221</v>
      </c>
      <c r="Q756" s="57">
        <v>31.589500000000001</v>
      </c>
      <c r="R756" s="57">
        <v>46.2575</v>
      </c>
      <c r="S756" s="57">
        <v>22.9115</v>
      </c>
      <c r="T756" s="57">
        <v>38.475499999999997</v>
      </c>
      <c r="U756" s="77">
        <v>0.72398190045248867</v>
      </c>
      <c r="V756" s="24" t="s">
        <v>6702</v>
      </c>
      <c r="W756" s="216" t="s">
        <v>5967</v>
      </c>
      <c r="X756" s="216" t="s">
        <v>6007</v>
      </c>
      <c r="Y756" s="24" t="s">
        <v>5962</v>
      </c>
      <c r="Z756" s="24" t="s">
        <v>6293</v>
      </c>
      <c r="AA756" s="24" t="s">
        <v>5984</v>
      </c>
      <c r="AB756" s="24" t="s">
        <v>5991</v>
      </c>
      <c r="AC756" s="24" t="s">
        <v>5965</v>
      </c>
    </row>
    <row r="757" spans="1:29" s="169" customFormat="1">
      <c r="A757" s="24">
        <v>3455</v>
      </c>
      <c r="B757" s="24" t="s">
        <v>761</v>
      </c>
      <c r="C757" s="57">
        <v>60.3</v>
      </c>
      <c r="D757" s="57">
        <v>62</v>
      </c>
      <c r="E757" s="57">
        <v>59</v>
      </c>
      <c r="F757" s="57">
        <v>60</v>
      </c>
      <c r="G757" s="57">
        <v>60.3</v>
      </c>
      <c r="H757" s="57">
        <v>60.3</v>
      </c>
      <c r="I757" s="57">
        <v>58.4</v>
      </c>
      <c r="J757" s="57">
        <v>59.3</v>
      </c>
      <c r="K757" s="57">
        <v>59.3</v>
      </c>
      <c r="L757" s="57">
        <v>61.3</v>
      </c>
      <c r="M757" s="57">
        <v>59.3</v>
      </c>
      <c r="N757" s="57">
        <v>60.6</v>
      </c>
      <c r="O757" s="57">
        <v>250</v>
      </c>
      <c r="P757" s="57">
        <v>649</v>
      </c>
      <c r="Q757" s="57">
        <v>52.703800000000001</v>
      </c>
      <c r="R757" s="57">
        <v>60.902299999999997</v>
      </c>
      <c r="S757" s="57">
        <v>55.461100000000002</v>
      </c>
      <c r="T757" s="57">
        <v>59.0886</v>
      </c>
      <c r="U757" s="77">
        <v>0.64201335387776071</v>
      </c>
      <c r="V757" s="24" t="s">
        <v>6054</v>
      </c>
      <c r="W757" s="216" t="s">
        <v>6039</v>
      </c>
      <c r="X757" s="216" t="s">
        <v>5961</v>
      </c>
      <c r="Y757" s="24" t="s">
        <v>5978</v>
      </c>
      <c r="Z757" s="24" t="s">
        <v>6017</v>
      </c>
      <c r="AA757" s="24" t="s">
        <v>6055</v>
      </c>
      <c r="AB757" s="24" t="s">
        <v>5991</v>
      </c>
      <c r="AC757" s="24" t="s">
        <v>5979</v>
      </c>
    </row>
    <row r="758" spans="1:29" s="169" customFormat="1">
      <c r="A758" s="24">
        <v>3465</v>
      </c>
      <c r="B758" s="24" t="s">
        <v>5843</v>
      </c>
      <c r="C758" s="57">
        <v>184.5</v>
      </c>
      <c r="D758" s="57">
        <v>184.5</v>
      </c>
      <c r="E758" s="57">
        <v>173</v>
      </c>
      <c r="F758" s="57">
        <v>175</v>
      </c>
      <c r="G758" s="57">
        <v>175</v>
      </c>
      <c r="H758" s="57">
        <v>180.5</v>
      </c>
      <c r="I758" s="57">
        <v>170</v>
      </c>
      <c r="J758" s="57">
        <v>178.5</v>
      </c>
      <c r="K758" s="57">
        <v>179.5</v>
      </c>
      <c r="L758" s="57">
        <v>182</v>
      </c>
      <c r="M758" s="57">
        <v>172.5</v>
      </c>
      <c r="N758" s="57">
        <v>178</v>
      </c>
      <c r="O758" s="57">
        <v>79</v>
      </c>
      <c r="P758" s="57">
        <v>90</v>
      </c>
      <c r="Q758" s="57"/>
      <c r="R758" s="57"/>
      <c r="S758" s="57"/>
      <c r="T758" s="57"/>
      <c r="U758" s="77">
        <v>1.462962962962963</v>
      </c>
      <c r="V758" s="24" t="s">
        <v>6052</v>
      </c>
      <c r="W758" s="216" t="s">
        <v>5993</v>
      </c>
      <c r="X758" s="216" t="s">
        <v>5993</v>
      </c>
      <c r="Y758" s="24" t="s">
        <v>6024</v>
      </c>
      <c r="Z758" s="24" t="s">
        <v>6016</v>
      </c>
      <c r="AA758" s="24" t="s">
        <v>5975</v>
      </c>
      <c r="AB758" s="24" t="s">
        <v>5991</v>
      </c>
      <c r="AC758" s="24" t="s">
        <v>5976</v>
      </c>
    </row>
    <row r="759" spans="1:29" s="169" customFormat="1">
      <c r="A759" s="24">
        <v>3466</v>
      </c>
      <c r="B759" s="24" t="s">
        <v>763</v>
      </c>
      <c r="C759" s="57">
        <v>12.25</v>
      </c>
      <c r="D759" s="57">
        <v>13.3</v>
      </c>
      <c r="E759" s="57">
        <v>11.9</v>
      </c>
      <c r="F759" s="57">
        <v>12.1</v>
      </c>
      <c r="G759" s="57">
        <v>12.05</v>
      </c>
      <c r="H759" s="57">
        <v>12.3</v>
      </c>
      <c r="I759" s="57">
        <v>11.9</v>
      </c>
      <c r="J759" s="57">
        <v>12.05</v>
      </c>
      <c r="K759" s="57">
        <v>12.05</v>
      </c>
      <c r="L759" s="57">
        <v>12.25</v>
      </c>
      <c r="M759" s="57">
        <v>11.95</v>
      </c>
      <c r="N759" s="57">
        <v>12.05</v>
      </c>
      <c r="O759" s="57">
        <v>70</v>
      </c>
      <c r="P759" s="57">
        <v>362</v>
      </c>
      <c r="Q759" s="57"/>
      <c r="R759" s="57"/>
      <c r="S759" s="57"/>
      <c r="T759" s="57"/>
      <c r="U759" s="77">
        <v>0.32228360957642727</v>
      </c>
      <c r="V759" s="24" t="s">
        <v>6703</v>
      </c>
      <c r="W759" s="216" t="s">
        <v>5993</v>
      </c>
      <c r="X759" s="216" t="s">
        <v>5993</v>
      </c>
      <c r="Y759" s="24" t="s">
        <v>5978</v>
      </c>
      <c r="Z759" s="24" t="s">
        <v>5998</v>
      </c>
      <c r="AA759" s="24" t="s">
        <v>6196</v>
      </c>
      <c r="AB759" s="24" t="s">
        <v>5996</v>
      </c>
      <c r="AC759" s="24" t="s">
        <v>5991</v>
      </c>
    </row>
    <row r="760" spans="1:29" s="169" customFormat="1">
      <c r="A760" s="24">
        <v>3479</v>
      </c>
      <c r="B760" s="24" t="s">
        <v>764</v>
      </c>
      <c r="C760" s="57">
        <v>54.9</v>
      </c>
      <c r="D760" s="57">
        <v>54.9</v>
      </c>
      <c r="E760" s="57">
        <v>52.2</v>
      </c>
      <c r="F760" s="57">
        <v>52.3</v>
      </c>
      <c r="G760" s="57">
        <v>52.4</v>
      </c>
      <c r="H760" s="57">
        <v>52.4</v>
      </c>
      <c r="I760" s="57">
        <v>49.8</v>
      </c>
      <c r="J760" s="57">
        <v>52</v>
      </c>
      <c r="K760" s="57">
        <v>52</v>
      </c>
      <c r="L760" s="57">
        <v>52.3</v>
      </c>
      <c r="M760" s="57">
        <v>51.3</v>
      </c>
      <c r="N760" s="57">
        <v>51.5</v>
      </c>
      <c r="O760" s="57">
        <v>94</v>
      </c>
      <c r="P760" s="57">
        <v>821</v>
      </c>
      <c r="Q760" s="57">
        <v>87.032399999999996</v>
      </c>
      <c r="R760" s="57">
        <v>82.5685</v>
      </c>
      <c r="S760" s="57">
        <v>86.728399999999993</v>
      </c>
      <c r="T760" s="57">
        <v>83.955100000000002</v>
      </c>
      <c r="U760" s="77">
        <v>0.1908241981323589</v>
      </c>
      <c r="V760" s="24" t="s">
        <v>6417</v>
      </c>
      <c r="W760" s="216" t="s">
        <v>6020</v>
      </c>
      <c r="X760" s="216" t="s">
        <v>6012</v>
      </c>
      <c r="Y760" s="24" t="s">
        <v>6024</v>
      </c>
      <c r="Z760" s="24" t="s">
        <v>6060</v>
      </c>
      <c r="AA760" s="24" t="s">
        <v>5984</v>
      </c>
      <c r="AB760" s="24" t="s">
        <v>5991</v>
      </c>
      <c r="AC760" s="24" t="s">
        <v>5990</v>
      </c>
    </row>
    <row r="761" spans="1:29" s="169" customFormat="1">
      <c r="A761" s="24">
        <v>3481</v>
      </c>
      <c r="B761" s="24" t="s">
        <v>765</v>
      </c>
      <c r="C761" s="57">
        <v>19.850000000000001</v>
      </c>
      <c r="D761" s="57">
        <v>20.399999999999999</v>
      </c>
      <c r="E761" s="57">
        <v>19.5</v>
      </c>
      <c r="F761" s="57">
        <v>19.850000000000001</v>
      </c>
      <c r="G761" s="57">
        <v>19.75</v>
      </c>
      <c r="H761" s="57">
        <v>20.3</v>
      </c>
      <c r="I761" s="57">
        <v>18.25</v>
      </c>
      <c r="J761" s="57">
        <v>18.25</v>
      </c>
      <c r="K761" s="57">
        <v>18.05</v>
      </c>
      <c r="L761" s="57">
        <v>18.45</v>
      </c>
      <c r="M761" s="57">
        <v>16.899999999999999</v>
      </c>
      <c r="N761" s="57">
        <v>17</v>
      </c>
      <c r="O761" s="57">
        <v>689326</v>
      </c>
      <c r="P761" s="57">
        <v>1120763</v>
      </c>
      <c r="Q761" s="57">
        <v>23.855499999999999</v>
      </c>
      <c r="R761" s="57">
        <v>24.728899999999999</v>
      </c>
      <c r="S761" s="57">
        <v>16.544699999999999</v>
      </c>
      <c r="T761" s="57">
        <v>22.000800000000002</v>
      </c>
      <c r="U761" s="77">
        <v>1.0250843993481822</v>
      </c>
      <c r="V761" s="24" t="s">
        <v>6070</v>
      </c>
      <c r="W761" s="216" t="s">
        <v>5967</v>
      </c>
      <c r="X761" s="216" t="s">
        <v>6007</v>
      </c>
      <c r="Y761" s="24" t="s">
        <v>5985</v>
      </c>
      <c r="Z761" s="24" t="s">
        <v>6004</v>
      </c>
      <c r="AA761" s="24" t="s">
        <v>5964</v>
      </c>
      <c r="AB761" s="24" t="s">
        <v>5991</v>
      </c>
      <c r="AC761" s="24" t="s">
        <v>5965</v>
      </c>
    </row>
    <row r="762" spans="1:29" s="169" customFormat="1">
      <c r="A762" s="24">
        <v>3483</v>
      </c>
      <c r="B762" s="24" t="s">
        <v>766</v>
      </c>
      <c r="C762" s="57">
        <v>90.4</v>
      </c>
      <c r="D762" s="57">
        <v>90.4</v>
      </c>
      <c r="E762" s="57">
        <v>80</v>
      </c>
      <c r="F762" s="57">
        <v>82.2</v>
      </c>
      <c r="G762" s="57">
        <v>82.1</v>
      </c>
      <c r="H762" s="57">
        <v>82.2</v>
      </c>
      <c r="I762" s="57">
        <v>71.5</v>
      </c>
      <c r="J762" s="57">
        <v>72.599999999999994</v>
      </c>
      <c r="K762" s="57">
        <v>73.599999999999994</v>
      </c>
      <c r="L762" s="57">
        <v>80.5</v>
      </c>
      <c r="M762" s="57">
        <v>73.599999999999994</v>
      </c>
      <c r="N762" s="57">
        <v>78</v>
      </c>
      <c r="O762" s="57">
        <v>1565</v>
      </c>
      <c r="P762" s="57">
        <v>6186</v>
      </c>
      <c r="Q762" s="57">
        <v>18.752600000000001</v>
      </c>
      <c r="R762" s="57">
        <v>32.144500000000001</v>
      </c>
      <c r="S762" s="57">
        <v>17.540500000000002</v>
      </c>
      <c r="T762" s="57">
        <v>27.276499999999999</v>
      </c>
      <c r="U762" s="77">
        <v>0.42165103998275677</v>
      </c>
      <c r="V762" s="24" t="s">
        <v>6038</v>
      </c>
      <c r="W762" s="216" t="s">
        <v>5967</v>
      </c>
      <c r="X762" s="216" t="s">
        <v>6007</v>
      </c>
      <c r="Y762" s="24" t="s">
        <v>6024</v>
      </c>
      <c r="Z762" s="24" t="s">
        <v>5964</v>
      </c>
      <c r="AA762" s="24" t="s">
        <v>6013</v>
      </c>
      <c r="AB762" s="24" t="s">
        <v>5986</v>
      </c>
      <c r="AC762" s="24" t="s">
        <v>5979</v>
      </c>
    </row>
    <row r="763" spans="1:29" s="169" customFormat="1">
      <c r="A763" s="24">
        <v>3484</v>
      </c>
      <c r="B763" s="24" t="s">
        <v>767</v>
      </c>
      <c r="C763" s="57">
        <v>82.3</v>
      </c>
      <c r="D763" s="57">
        <v>82.5</v>
      </c>
      <c r="E763" s="57">
        <v>74.5</v>
      </c>
      <c r="F763" s="57">
        <v>74.5</v>
      </c>
      <c r="G763" s="57">
        <v>73.900000000000006</v>
      </c>
      <c r="H763" s="57">
        <v>74.400000000000006</v>
      </c>
      <c r="I763" s="57">
        <v>67.599999999999994</v>
      </c>
      <c r="J763" s="57">
        <v>70.5</v>
      </c>
      <c r="K763" s="57">
        <v>71.5</v>
      </c>
      <c r="L763" s="57">
        <v>74.3</v>
      </c>
      <c r="M763" s="57">
        <v>71.5</v>
      </c>
      <c r="N763" s="57">
        <v>73.5</v>
      </c>
      <c r="O763" s="57">
        <v>1144</v>
      </c>
      <c r="P763" s="57">
        <v>5616</v>
      </c>
      <c r="Q763" s="57">
        <v>42.929499999999997</v>
      </c>
      <c r="R763" s="57">
        <v>58.686100000000003</v>
      </c>
      <c r="S763" s="57">
        <v>39.987699999999997</v>
      </c>
      <c r="T763" s="57">
        <v>52.453299999999999</v>
      </c>
      <c r="U763" s="77">
        <v>0.33950617283950618</v>
      </c>
      <c r="V763" s="24" t="s">
        <v>6038</v>
      </c>
      <c r="W763" s="216" t="s">
        <v>5967</v>
      </c>
      <c r="X763" s="216" t="s">
        <v>5961</v>
      </c>
      <c r="Y763" s="24" t="s">
        <v>6004</v>
      </c>
      <c r="Z763" s="24" t="s">
        <v>5964</v>
      </c>
      <c r="AA763" s="24" t="s">
        <v>6031</v>
      </c>
      <c r="AB763" s="24" t="s">
        <v>5991</v>
      </c>
      <c r="AC763" s="24" t="s">
        <v>5979</v>
      </c>
    </row>
    <row r="764" spans="1:29" s="169" customFormat="1">
      <c r="A764" s="24">
        <v>3489</v>
      </c>
      <c r="B764" s="24" t="s">
        <v>768</v>
      </c>
      <c r="C764" s="57">
        <v>10.95</v>
      </c>
      <c r="D764" s="57">
        <v>11</v>
      </c>
      <c r="E764" s="57">
        <v>10.6</v>
      </c>
      <c r="F764" s="57">
        <v>10.7</v>
      </c>
      <c r="G764" s="57">
        <v>10.9</v>
      </c>
      <c r="H764" s="57">
        <v>11</v>
      </c>
      <c r="I764" s="57">
        <v>10.55</v>
      </c>
      <c r="J764" s="57">
        <v>10.8</v>
      </c>
      <c r="K764" s="57">
        <v>10.75</v>
      </c>
      <c r="L764" s="57">
        <v>11</v>
      </c>
      <c r="M764" s="57">
        <v>10.75</v>
      </c>
      <c r="N764" s="57">
        <v>10.8</v>
      </c>
      <c r="O764" s="57">
        <v>430</v>
      </c>
      <c r="P764" s="57">
        <v>211</v>
      </c>
      <c r="Q764" s="57">
        <v>47.368200000000002</v>
      </c>
      <c r="R764" s="57">
        <v>43.881999999999998</v>
      </c>
      <c r="S764" s="57">
        <v>42.689900000000002</v>
      </c>
      <c r="T764" s="57">
        <v>43.4846</v>
      </c>
      <c r="U764" s="77">
        <v>3.39652448657188</v>
      </c>
      <c r="V764" s="24" t="s">
        <v>6695</v>
      </c>
      <c r="W764" s="216" t="s">
        <v>5960</v>
      </c>
      <c r="X764" s="216" t="s">
        <v>5971</v>
      </c>
      <c r="Y764" s="24" t="s">
        <v>5962</v>
      </c>
      <c r="Z764" s="24" t="s">
        <v>5975</v>
      </c>
      <c r="AA764" s="24" t="s">
        <v>6215</v>
      </c>
      <c r="AB764" s="24" t="s">
        <v>6033</v>
      </c>
      <c r="AC764" s="24" t="s">
        <v>5979</v>
      </c>
    </row>
    <row r="765" spans="1:29" s="169" customFormat="1">
      <c r="A765" s="24">
        <v>3490</v>
      </c>
      <c r="B765" s="24" t="s">
        <v>769</v>
      </c>
      <c r="C765" s="57">
        <v>27.8</v>
      </c>
      <c r="D765" s="57">
        <v>28.5</v>
      </c>
      <c r="E765" s="57">
        <v>23.2</v>
      </c>
      <c r="F765" s="57">
        <v>23.8</v>
      </c>
      <c r="G765" s="57">
        <v>23.3</v>
      </c>
      <c r="H765" s="57">
        <v>24.15</v>
      </c>
      <c r="I765" s="57">
        <v>22.65</v>
      </c>
      <c r="J765" s="57">
        <v>23.65</v>
      </c>
      <c r="K765" s="57">
        <v>24.15</v>
      </c>
      <c r="L765" s="57">
        <v>24.35</v>
      </c>
      <c r="M765" s="57">
        <v>23.9</v>
      </c>
      <c r="N765" s="57">
        <v>24</v>
      </c>
      <c r="O765" s="57">
        <v>354</v>
      </c>
      <c r="P765" s="57">
        <v>1716</v>
      </c>
      <c r="Q765" s="57"/>
      <c r="R765" s="57"/>
      <c r="S765" s="57"/>
      <c r="T765" s="57"/>
      <c r="U765" s="77">
        <v>0.34382284382284384</v>
      </c>
      <c r="V765" s="24" t="s">
        <v>6704</v>
      </c>
      <c r="W765" s="216" t="s">
        <v>5993</v>
      </c>
      <c r="X765" s="216" t="s">
        <v>5993</v>
      </c>
      <c r="Y765" s="24" t="s">
        <v>5964</v>
      </c>
      <c r="Z765" s="24" t="s">
        <v>6022</v>
      </c>
      <c r="AA765" s="24" t="s">
        <v>5984</v>
      </c>
      <c r="AB765" s="24" t="s">
        <v>5986</v>
      </c>
      <c r="AC765" s="24" t="s">
        <v>5990</v>
      </c>
    </row>
    <row r="766" spans="1:29" s="169" customFormat="1">
      <c r="A766" s="24">
        <v>3491</v>
      </c>
      <c r="B766" s="24" t="s">
        <v>770</v>
      </c>
      <c r="C766" s="57">
        <v>72</v>
      </c>
      <c r="D766" s="57">
        <v>72.8</v>
      </c>
      <c r="E766" s="57">
        <v>68.3</v>
      </c>
      <c r="F766" s="57">
        <v>68.5</v>
      </c>
      <c r="G766" s="57">
        <v>68</v>
      </c>
      <c r="H766" s="57">
        <v>69.3</v>
      </c>
      <c r="I766" s="57">
        <v>66.400000000000006</v>
      </c>
      <c r="J766" s="57">
        <v>67</v>
      </c>
      <c r="K766" s="57">
        <v>68.099999999999994</v>
      </c>
      <c r="L766" s="57">
        <v>68.3</v>
      </c>
      <c r="M766" s="57">
        <v>67</v>
      </c>
      <c r="N766" s="57">
        <v>67.2</v>
      </c>
      <c r="O766" s="57">
        <v>237</v>
      </c>
      <c r="P766" s="57">
        <v>771</v>
      </c>
      <c r="Q766" s="57">
        <v>44.359400000000001</v>
      </c>
      <c r="R766" s="57">
        <v>54.066800000000001</v>
      </c>
      <c r="S766" s="57">
        <v>32.906300000000002</v>
      </c>
      <c r="T766" s="57">
        <v>47.013300000000001</v>
      </c>
      <c r="U766" s="77">
        <v>0.51232166018158232</v>
      </c>
      <c r="V766" s="24" t="s">
        <v>6537</v>
      </c>
      <c r="W766" s="216" t="s">
        <v>5967</v>
      </c>
      <c r="X766" s="216" t="s">
        <v>5971</v>
      </c>
      <c r="Y766" s="24" t="s">
        <v>5964</v>
      </c>
      <c r="Z766" s="24" t="s">
        <v>5984</v>
      </c>
      <c r="AA766" s="24" t="s">
        <v>5984</v>
      </c>
      <c r="AB766" s="24" t="s">
        <v>5990</v>
      </c>
      <c r="AC766" s="24" t="s">
        <v>5990</v>
      </c>
    </row>
    <row r="767" spans="1:29" s="169" customFormat="1">
      <c r="A767" s="24">
        <v>3492</v>
      </c>
      <c r="B767" s="24" t="s">
        <v>771</v>
      </c>
      <c r="C767" s="57">
        <v>26.6</v>
      </c>
      <c r="D767" s="57">
        <v>26.6</v>
      </c>
      <c r="E767" s="57">
        <v>19.7</v>
      </c>
      <c r="F767" s="57">
        <v>20.25</v>
      </c>
      <c r="G767" s="57">
        <v>20.100000000000001</v>
      </c>
      <c r="H767" s="57">
        <v>20.6</v>
      </c>
      <c r="I767" s="57">
        <v>17.5</v>
      </c>
      <c r="J767" s="57">
        <v>17.95</v>
      </c>
      <c r="K767" s="57">
        <v>18.100000000000001</v>
      </c>
      <c r="L767" s="57">
        <v>18.600000000000001</v>
      </c>
      <c r="M767" s="57">
        <v>18</v>
      </c>
      <c r="N767" s="57">
        <v>18</v>
      </c>
      <c r="O767" s="57">
        <v>329</v>
      </c>
      <c r="P767" s="57">
        <v>1387</v>
      </c>
      <c r="Q767" s="57">
        <v>37.165700000000001</v>
      </c>
      <c r="R767" s="57">
        <v>51.405799999999999</v>
      </c>
      <c r="S767" s="57">
        <v>26.608599999999999</v>
      </c>
      <c r="T767" s="57">
        <v>43.14</v>
      </c>
      <c r="U767" s="77">
        <v>0.39533765921653446</v>
      </c>
      <c r="V767" s="24" t="s">
        <v>6680</v>
      </c>
      <c r="W767" s="216" t="s">
        <v>5967</v>
      </c>
      <c r="X767" s="216" t="s">
        <v>5971</v>
      </c>
      <c r="Y767" s="24" t="s">
        <v>6024</v>
      </c>
      <c r="Z767" s="24" t="s">
        <v>5964</v>
      </c>
      <c r="AA767" s="24" t="s">
        <v>6681</v>
      </c>
      <c r="AB767" s="24" t="s">
        <v>6033</v>
      </c>
      <c r="AC767" s="24" t="s">
        <v>5979</v>
      </c>
    </row>
    <row r="768" spans="1:29" s="169" customFormat="1">
      <c r="A768" s="24">
        <v>3494</v>
      </c>
      <c r="B768" s="24" t="s">
        <v>772</v>
      </c>
      <c r="C768" s="57">
        <v>3.58</v>
      </c>
      <c r="D768" s="57">
        <v>3.62</v>
      </c>
      <c r="E768" s="57">
        <v>3.47</v>
      </c>
      <c r="F768" s="57">
        <v>3.59</v>
      </c>
      <c r="G768" s="57">
        <v>3.59</v>
      </c>
      <c r="H768" s="57">
        <v>3.6</v>
      </c>
      <c r="I768" s="57">
        <v>3.36</v>
      </c>
      <c r="J768" s="57">
        <v>3.45</v>
      </c>
      <c r="K768" s="57">
        <v>3.45</v>
      </c>
      <c r="L768" s="57">
        <v>3.45</v>
      </c>
      <c r="M768" s="57">
        <v>3.3</v>
      </c>
      <c r="N768" s="57">
        <v>3.44</v>
      </c>
      <c r="O768" s="57">
        <v>90</v>
      </c>
      <c r="P768" s="57">
        <v>262</v>
      </c>
      <c r="Q768" s="57">
        <v>48.843000000000004</v>
      </c>
      <c r="R768" s="57">
        <v>45.558100000000003</v>
      </c>
      <c r="S768" s="57">
        <v>45.748800000000003</v>
      </c>
      <c r="T768" s="57">
        <v>45.621600000000001</v>
      </c>
      <c r="U768" s="77">
        <v>0.57251908396946571</v>
      </c>
      <c r="V768" s="24" t="s">
        <v>6705</v>
      </c>
      <c r="W768" s="216" t="s">
        <v>5967</v>
      </c>
      <c r="X768" s="216" t="s">
        <v>5971</v>
      </c>
      <c r="Y768" s="24" t="s">
        <v>5972</v>
      </c>
      <c r="Z768" s="24" t="s">
        <v>5964</v>
      </c>
      <c r="AA768" s="24" t="s">
        <v>6503</v>
      </c>
      <c r="AB768" s="24" t="s">
        <v>5979</v>
      </c>
      <c r="AC768" s="24" t="s">
        <v>6084</v>
      </c>
    </row>
    <row r="769" spans="1:29" s="169" customFormat="1">
      <c r="A769" s="24">
        <v>3498</v>
      </c>
      <c r="B769" s="24" t="s">
        <v>773</v>
      </c>
      <c r="C769" s="57">
        <v>37.25</v>
      </c>
      <c r="D769" s="57">
        <v>38.1</v>
      </c>
      <c r="E769" s="57">
        <v>34.299999999999997</v>
      </c>
      <c r="F769" s="57">
        <v>35</v>
      </c>
      <c r="G769" s="57">
        <v>34.4</v>
      </c>
      <c r="H769" s="57">
        <v>35.200000000000003</v>
      </c>
      <c r="I769" s="57">
        <v>32.6</v>
      </c>
      <c r="J769" s="57">
        <v>33.9</v>
      </c>
      <c r="K769" s="57">
        <v>34.15</v>
      </c>
      <c r="L769" s="57">
        <v>36.35</v>
      </c>
      <c r="M769" s="57">
        <v>34.15</v>
      </c>
      <c r="N769" s="57">
        <v>34.75</v>
      </c>
      <c r="O769" s="57">
        <v>200</v>
      </c>
      <c r="P769" s="57">
        <v>449</v>
      </c>
      <c r="Q769" s="57"/>
      <c r="R769" s="57"/>
      <c r="S769" s="57"/>
      <c r="T769" s="57"/>
      <c r="U769" s="77">
        <v>0.74239049740163332</v>
      </c>
      <c r="V769" s="24" t="s">
        <v>6317</v>
      </c>
      <c r="W769" s="216" t="s">
        <v>5993</v>
      </c>
      <c r="X769" s="216" t="s">
        <v>5993</v>
      </c>
      <c r="Y769" s="24" t="s">
        <v>5964</v>
      </c>
      <c r="Z769" s="24" t="s">
        <v>5984</v>
      </c>
      <c r="AA769" s="24" t="s">
        <v>6090</v>
      </c>
      <c r="AB769" s="24" t="s">
        <v>5996</v>
      </c>
      <c r="AC769" s="24" t="s">
        <v>5979</v>
      </c>
    </row>
    <row r="770" spans="1:29" s="169" customFormat="1">
      <c r="A770" s="24">
        <v>3499</v>
      </c>
      <c r="B770" s="24" t="s">
        <v>774</v>
      </c>
      <c r="C770" s="57">
        <v>13.85</v>
      </c>
      <c r="D770" s="57">
        <v>14</v>
      </c>
      <c r="E770" s="57">
        <v>12.8</v>
      </c>
      <c r="F770" s="57">
        <v>13</v>
      </c>
      <c r="G770" s="57">
        <v>12.8</v>
      </c>
      <c r="H770" s="57">
        <v>13.05</v>
      </c>
      <c r="I770" s="57">
        <v>12.1</v>
      </c>
      <c r="J770" s="57">
        <v>12.3</v>
      </c>
      <c r="K770" s="57">
        <v>12.75</v>
      </c>
      <c r="L770" s="57">
        <v>12.75</v>
      </c>
      <c r="M770" s="57">
        <v>12.35</v>
      </c>
      <c r="N770" s="57">
        <v>12.5</v>
      </c>
      <c r="O770" s="57">
        <v>119</v>
      </c>
      <c r="P770" s="57">
        <v>547</v>
      </c>
      <c r="Q770" s="57">
        <v>30.264199999999999</v>
      </c>
      <c r="R770" s="57">
        <v>40.591000000000001</v>
      </c>
      <c r="S770" s="57">
        <v>23.985700000000001</v>
      </c>
      <c r="T770" s="57">
        <v>35.055900000000001</v>
      </c>
      <c r="U770" s="77">
        <v>0.36258379037172456</v>
      </c>
      <c r="V770" s="24" t="s">
        <v>6491</v>
      </c>
      <c r="W770" s="216" t="s">
        <v>5967</v>
      </c>
      <c r="X770" s="216" t="s">
        <v>6007</v>
      </c>
      <c r="Y770" s="24" t="s">
        <v>5964</v>
      </c>
      <c r="Z770" s="24" t="s">
        <v>5964</v>
      </c>
      <c r="AA770" s="24" t="s">
        <v>6017</v>
      </c>
      <c r="AB770" s="24" t="s">
        <v>5979</v>
      </c>
      <c r="AC770" s="24" t="s">
        <v>5986</v>
      </c>
    </row>
    <row r="771" spans="1:29" s="169" customFormat="1">
      <c r="A771" s="24">
        <v>3501</v>
      </c>
      <c r="B771" s="24" t="s">
        <v>775</v>
      </c>
      <c r="C771" s="57">
        <v>49</v>
      </c>
      <c r="D771" s="57">
        <v>49</v>
      </c>
      <c r="E771" s="57">
        <v>47.8</v>
      </c>
      <c r="F771" s="57">
        <v>47.85</v>
      </c>
      <c r="G771" s="57">
        <v>47.85</v>
      </c>
      <c r="H771" s="57">
        <v>47.85</v>
      </c>
      <c r="I771" s="57">
        <v>46.2</v>
      </c>
      <c r="J771" s="57">
        <v>46.4</v>
      </c>
      <c r="K771" s="57">
        <v>47.3</v>
      </c>
      <c r="L771" s="57">
        <v>47.5</v>
      </c>
      <c r="M771" s="57">
        <v>46.7</v>
      </c>
      <c r="N771" s="57">
        <v>47.15</v>
      </c>
      <c r="O771" s="57">
        <v>133</v>
      </c>
      <c r="P771" s="57">
        <v>571</v>
      </c>
      <c r="Q771" s="57">
        <v>18.944800000000001</v>
      </c>
      <c r="R771" s="57">
        <v>35.235900000000001</v>
      </c>
      <c r="S771" s="57">
        <v>17.737400000000001</v>
      </c>
      <c r="T771" s="57">
        <v>29.402999999999999</v>
      </c>
      <c r="U771" s="77">
        <v>0.38820782253356684</v>
      </c>
      <c r="V771" s="24" t="s">
        <v>6706</v>
      </c>
      <c r="W771" s="216" t="s">
        <v>5967</v>
      </c>
      <c r="X771" s="216" t="s">
        <v>6007</v>
      </c>
      <c r="Y771" s="24" t="s">
        <v>6209</v>
      </c>
      <c r="Z771" s="24" t="s">
        <v>6209</v>
      </c>
      <c r="AA771" s="24" t="s">
        <v>6277</v>
      </c>
      <c r="AB771" s="24" t="s">
        <v>5991</v>
      </c>
      <c r="AC771" s="24" t="s">
        <v>5976</v>
      </c>
    </row>
    <row r="772" spans="1:29" s="169" customFormat="1">
      <c r="A772" s="24">
        <v>3504</v>
      </c>
      <c r="B772" s="24" t="s">
        <v>776</v>
      </c>
      <c r="C772" s="57">
        <v>93</v>
      </c>
      <c r="D772" s="57">
        <v>101</v>
      </c>
      <c r="E772" s="57">
        <v>86.3</v>
      </c>
      <c r="F772" s="57">
        <v>93</v>
      </c>
      <c r="G772" s="57">
        <v>90.1</v>
      </c>
      <c r="H772" s="57">
        <v>93.4</v>
      </c>
      <c r="I772" s="57">
        <v>84.2</v>
      </c>
      <c r="J772" s="57">
        <v>86.2</v>
      </c>
      <c r="K772" s="57">
        <v>87.2</v>
      </c>
      <c r="L772" s="57">
        <v>96.5</v>
      </c>
      <c r="M772" s="57">
        <v>87</v>
      </c>
      <c r="N772" s="57">
        <v>96.5</v>
      </c>
      <c r="O772" s="57">
        <v>6865</v>
      </c>
      <c r="P772" s="57">
        <v>19397</v>
      </c>
      <c r="Q772" s="57">
        <v>57.228299999999997</v>
      </c>
      <c r="R772" s="57">
        <v>60.479700000000001</v>
      </c>
      <c r="S772" s="57">
        <v>65.312700000000007</v>
      </c>
      <c r="T772" s="57">
        <v>62.090699999999998</v>
      </c>
      <c r="U772" s="77">
        <v>0.58986784898008282</v>
      </c>
      <c r="V772" s="24" t="s">
        <v>6157</v>
      </c>
      <c r="W772" s="216" t="s">
        <v>5981</v>
      </c>
      <c r="X772" s="216" t="s">
        <v>5961</v>
      </c>
      <c r="Y772" s="24" t="s">
        <v>5985</v>
      </c>
      <c r="Z772" s="24" t="s">
        <v>5964</v>
      </c>
      <c r="AA772" s="24" t="s">
        <v>6045</v>
      </c>
      <c r="AB772" s="24" t="s">
        <v>5979</v>
      </c>
      <c r="AC772" s="24" t="s">
        <v>5979</v>
      </c>
    </row>
    <row r="773" spans="1:29" s="169" customFormat="1">
      <c r="A773" s="24">
        <v>3508</v>
      </c>
      <c r="B773" s="24" t="s">
        <v>777</v>
      </c>
      <c r="C773" s="57">
        <v>22.2</v>
      </c>
      <c r="D773" s="57">
        <v>22.2</v>
      </c>
      <c r="E773" s="57">
        <v>20</v>
      </c>
      <c r="F773" s="57">
        <v>20.85</v>
      </c>
      <c r="G773" s="57">
        <v>20.65</v>
      </c>
      <c r="H773" s="57">
        <v>20.85</v>
      </c>
      <c r="I773" s="57">
        <v>18.649999999999999</v>
      </c>
      <c r="J773" s="57">
        <v>19.2</v>
      </c>
      <c r="K773" s="57">
        <v>19.3</v>
      </c>
      <c r="L773" s="57">
        <v>20</v>
      </c>
      <c r="M773" s="57">
        <v>19.3</v>
      </c>
      <c r="N773" s="57">
        <v>19.649999999999999</v>
      </c>
      <c r="O773" s="57">
        <v>273</v>
      </c>
      <c r="P773" s="57">
        <v>2277</v>
      </c>
      <c r="Q773" s="57">
        <v>30.6538</v>
      </c>
      <c r="R773" s="57">
        <v>41.101300000000002</v>
      </c>
      <c r="S773" s="57">
        <v>26.388200000000001</v>
      </c>
      <c r="T773" s="57">
        <v>36.197000000000003</v>
      </c>
      <c r="U773" s="77">
        <v>0.19982433025911286</v>
      </c>
      <c r="V773" s="24" t="s">
        <v>6038</v>
      </c>
      <c r="W773" s="216" t="s">
        <v>5967</v>
      </c>
      <c r="X773" s="216" t="s">
        <v>5971</v>
      </c>
      <c r="Y773" s="24" t="s">
        <v>6024</v>
      </c>
      <c r="Z773" s="24" t="s">
        <v>5964</v>
      </c>
      <c r="AA773" s="24" t="s">
        <v>6055</v>
      </c>
      <c r="AB773" s="24" t="s">
        <v>5970</v>
      </c>
      <c r="AC773" s="24" t="s">
        <v>5979</v>
      </c>
    </row>
    <row r="774" spans="1:29" s="169" customFormat="1">
      <c r="A774" s="24">
        <v>3511</v>
      </c>
      <c r="B774" s="24" t="s">
        <v>778</v>
      </c>
      <c r="C774" s="57">
        <v>49.75</v>
      </c>
      <c r="D774" s="57">
        <v>51.2</v>
      </c>
      <c r="E774" s="57">
        <v>43.6</v>
      </c>
      <c r="F774" s="57">
        <v>43.6</v>
      </c>
      <c r="G774" s="57">
        <v>43.6</v>
      </c>
      <c r="H774" s="57">
        <v>43.6</v>
      </c>
      <c r="I774" s="57">
        <v>37.35</v>
      </c>
      <c r="J774" s="57">
        <v>40.200000000000003</v>
      </c>
      <c r="K774" s="57">
        <v>41.15</v>
      </c>
      <c r="L774" s="57">
        <v>43.2</v>
      </c>
      <c r="M774" s="57">
        <v>40.549999999999997</v>
      </c>
      <c r="N774" s="57">
        <v>41.1</v>
      </c>
      <c r="O774" s="57">
        <v>3238</v>
      </c>
      <c r="P774" s="57">
        <v>11253</v>
      </c>
      <c r="Q774" s="57">
        <v>50.326300000000003</v>
      </c>
      <c r="R774" s="57">
        <v>59.712600000000002</v>
      </c>
      <c r="S774" s="57">
        <v>43.975099999999998</v>
      </c>
      <c r="T774" s="57">
        <v>54.466799999999999</v>
      </c>
      <c r="U774" s="77">
        <v>0.47957581681921857</v>
      </c>
      <c r="V774" s="24" t="s">
        <v>6199</v>
      </c>
      <c r="W774" s="216" t="s">
        <v>5967</v>
      </c>
      <c r="X774" s="216" t="s">
        <v>5961</v>
      </c>
      <c r="Y774" s="24" t="s">
        <v>6004</v>
      </c>
      <c r="Z774" s="24" t="s">
        <v>6024</v>
      </c>
      <c r="AA774" s="24" t="s">
        <v>5978</v>
      </c>
      <c r="AB774" s="24" t="s">
        <v>6033</v>
      </c>
      <c r="AC774" s="24" t="s">
        <v>5990</v>
      </c>
    </row>
    <row r="775" spans="1:29" s="169" customFormat="1">
      <c r="A775" s="24">
        <v>3512</v>
      </c>
      <c r="B775" s="24" t="s">
        <v>5844</v>
      </c>
      <c r="C775" s="57">
        <v>33</v>
      </c>
      <c r="D775" s="57">
        <v>33.700000000000003</v>
      </c>
      <c r="E775" s="57">
        <v>32</v>
      </c>
      <c r="F775" s="57">
        <v>32.450000000000003</v>
      </c>
      <c r="G775" s="57">
        <v>32.5</v>
      </c>
      <c r="H775" s="57">
        <v>33</v>
      </c>
      <c r="I775" s="57">
        <v>29.2</v>
      </c>
      <c r="J775" s="57">
        <v>29.3</v>
      </c>
      <c r="K775" s="57">
        <v>29.3</v>
      </c>
      <c r="L775" s="57">
        <v>29.4</v>
      </c>
      <c r="M775" s="57">
        <v>28.9</v>
      </c>
      <c r="N775" s="57">
        <v>29</v>
      </c>
      <c r="O775" s="57">
        <v>54</v>
      </c>
      <c r="P775" s="57">
        <v>541</v>
      </c>
      <c r="Q775" s="57">
        <v>29.853999999999999</v>
      </c>
      <c r="R775" s="57">
        <v>38.965800000000002</v>
      </c>
      <c r="S775" s="57">
        <v>20.467600000000001</v>
      </c>
      <c r="T775" s="57">
        <v>32.799700000000001</v>
      </c>
      <c r="U775" s="77">
        <v>0.16635859519408502</v>
      </c>
      <c r="V775" s="24" t="s">
        <v>6537</v>
      </c>
      <c r="W775" s="216" t="s">
        <v>5967</v>
      </c>
      <c r="X775" s="216" t="s">
        <v>6007</v>
      </c>
      <c r="Y775" s="24" t="s">
        <v>5984</v>
      </c>
      <c r="Z775" s="24" t="s">
        <v>5964</v>
      </c>
      <c r="AA775" s="24" t="s">
        <v>5984</v>
      </c>
      <c r="AB775" s="24" t="s">
        <v>5990</v>
      </c>
      <c r="AC775" s="24" t="s">
        <v>5990</v>
      </c>
    </row>
    <row r="776" spans="1:29" s="169" customFormat="1">
      <c r="A776" s="24">
        <v>3515</v>
      </c>
      <c r="B776" s="24" t="s">
        <v>781</v>
      </c>
      <c r="C776" s="57">
        <v>161.5</v>
      </c>
      <c r="D776" s="57">
        <v>163.5</v>
      </c>
      <c r="E776" s="57">
        <v>138.5</v>
      </c>
      <c r="F776" s="57">
        <v>139.5</v>
      </c>
      <c r="G776" s="57">
        <v>139.5</v>
      </c>
      <c r="H776" s="57">
        <v>140.5</v>
      </c>
      <c r="I776" s="57">
        <v>125</v>
      </c>
      <c r="J776" s="57">
        <v>126.5</v>
      </c>
      <c r="K776" s="57">
        <v>131</v>
      </c>
      <c r="L776" s="57">
        <v>143</v>
      </c>
      <c r="M776" s="57">
        <v>130</v>
      </c>
      <c r="N776" s="57">
        <v>135.5</v>
      </c>
      <c r="O776" s="57">
        <v>2636</v>
      </c>
      <c r="P776" s="57">
        <v>5164</v>
      </c>
      <c r="Q776" s="57">
        <v>11.885899999999999</v>
      </c>
      <c r="R776" s="57">
        <v>26.138100000000001</v>
      </c>
      <c r="S776" s="57">
        <v>12.041600000000001</v>
      </c>
      <c r="T776" s="57">
        <v>21.4392</v>
      </c>
      <c r="U776" s="77">
        <v>0.8507616834495223</v>
      </c>
      <c r="V776" s="24" t="s">
        <v>6123</v>
      </c>
      <c r="W776" s="216" t="s">
        <v>6039</v>
      </c>
      <c r="X776" s="216" t="s">
        <v>6007</v>
      </c>
      <c r="Y776" s="24" t="s">
        <v>5964</v>
      </c>
      <c r="Z776" s="24" t="s">
        <v>5964</v>
      </c>
      <c r="AA776" s="24" t="s">
        <v>5963</v>
      </c>
      <c r="AB776" s="24" t="s">
        <v>5976</v>
      </c>
      <c r="AC776" s="24" t="s">
        <v>5965</v>
      </c>
    </row>
    <row r="777" spans="1:29" s="169" customFormat="1">
      <c r="A777" s="24">
        <v>3516</v>
      </c>
      <c r="B777" s="24" t="s">
        <v>782</v>
      </c>
      <c r="C777" s="57">
        <v>17.850000000000001</v>
      </c>
      <c r="D777" s="57">
        <v>17.850000000000001</v>
      </c>
      <c r="E777" s="57">
        <v>15.4</v>
      </c>
      <c r="F777" s="57">
        <v>15.5</v>
      </c>
      <c r="G777" s="57">
        <v>15.55</v>
      </c>
      <c r="H777" s="57">
        <v>15.8</v>
      </c>
      <c r="I777" s="57">
        <v>14.5</v>
      </c>
      <c r="J777" s="57">
        <v>14.8</v>
      </c>
      <c r="K777" s="57">
        <v>15.3</v>
      </c>
      <c r="L777" s="57">
        <v>15.3</v>
      </c>
      <c r="M777" s="57">
        <v>14.8</v>
      </c>
      <c r="N777" s="57">
        <v>14.8</v>
      </c>
      <c r="O777" s="57">
        <v>73</v>
      </c>
      <c r="P777" s="57">
        <v>350</v>
      </c>
      <c r="Q777" s="57"/>
      <c r="R777" s="57"/>
      <c r="S777" s="57"/>
      <c r="T777" s="57"/>
      <c r="U777" s="77">
        <v>0.34761904761904761</v>
      </c>
      <c r="V777" s="24" t="s">
        <v>6633</v>
      </c>
      <c r="W777" s="216" t="s">
        <v>5993</v>
      </c>
      <c r="X777" s="216" t="s">
        <v>5993</v>
      </c>
      <c r="Y777" s="24" t="s">
        <v>6024</v>
      </c>
      <c r="Z777" s="24" t="s">
        <v>5964</v>
      </c>
      <c r="AA777" s="24" t="s">
        <v>6527</v>
      </c>
      <c r="AB777" s="24" t="s">
        <v>5979</v>
      </c>
      <c r="AC777" s="24" t="s">
        <v>5979</v>
      </c>
    </row>
    <row r="778" spans="1:29" s="169" customFormat="1">
      <c r="A778" s="24">
        <v>3518</v>
      </c>
      <c r="B778" s="24" t="s">
        <v>783</v>
      </c>
      <c r="C778" s="57">
        <v>24.15</v>
      </c>
      <c r="D778" s="57">
        <v>24.4</v>
      </c>
      <c r="E778" s="57">
        <v>22.3</v>
      </c>
      <c r="F778" s="57">
        <v>22.3</v>
      </c>
      <c r="G778" s="57">
        <v>22.3</v>
      </c>
      <c r="H778" s="57">
        <v>22.45</v>
      </c>
      <c r="I778" s="57">
        <v>20.3</v>
      </c>
      <c r="J778" s="57">
        <v>21.4</v>
      </c>
      <c r="K778" s="57">
        <v>21.45</v>
      </c>
      <c r="L778" s="57">
        <v>21.65</v>
      </c>
      <c r="M778" s="57">
        <v>20.7</v>
      </c>
      <c r="N778" s="57">
        <v>20.7</v>
      </c>
      <c r="O778" s="57">
        <v>538</v>
      </c>
      <c r="P778" s="57">
        <v>447</v>
      </c>
      <c r="Q778" s="57">
        <v>15.802</v>
      </c>
      <c r="R778" s="57">
        <v>22.101299999999998</v>
      </c>
      <c r="S778" s="57">
        <v>12.3612</v>
      </c>
      <c r="T778" s="57">
        <v>18.854600000000001</v>
      </c>
      <c r="U778" s="77">
        <v>2.0059656972408653</v>
      </c>
      <c r="V778" s="24" t="s">
        <v>6003</v>
      </c>
      <c r="W778" s="216" t="s">
        <v>5967</v>
      </c>
      <c r="X778" s="216" t="s">
        <v>6047</v>
      </c>
      <c r="Y778" s="24" t="s">
        <v>6004</v>
      </c>
      <c r="Z778" s="24" t="s">
        <v>5964</v>
      </c>
      <c r="AA778" s="24" t="s">
        <v>6004</v>
      </c>
      <c r="AB778" s="24" t="s">
        <v>5990</v>
      </c>
      <c r="AC778" s="24" t="s">
        <v>5979</v>
      </c>
    </row>
    <row r="779" spans="1:29" s="169" customFormat="1">
      <c r="A779" s="24">
        <v>3521</v>
      </c>
      <c r="B779" s="24" t="s">
        <v>786</v>
      </c>
      <c r="C779" s="57">
        <v>12.5</v>
      </c>
      <c r="D779" s="57">
        <v>12.5</v>
      </c>
      <c r="E779" s="57">
        <v>11.45</v>
      </c>
      <c r="F779" s="57">
        <v>11.5</v>
      </c>
      <c r="G779" s="57">
        <v>11.5</v>
      </c>
      <c r="H779" s="57">
        <v>11.5</v>
      </c>
      <c r="I779" s="57">
        <v>10.45</v>
      </c>
      <c r="J779" s="57">
        <v>10.8</v>
      </c>
      <c r="K779" s="57">
        <v>10.8</v>
      </c>
      <c r="L779" s="57">
        <v>11.05</v>
      </c>
      <c r="M779" s="57">
        <v>10.75</v>
      </c>
      <c r="N779" s="57">
        <v>10.8</v>
      </c>
      <c r="O779" s="57">
        <v>63</v>
      </c>
      <c r="P779" s="57">
        <v>249</v>
      </c>
      <c r="Q779" s="57">
        <v>14.6051</v>
      </c>
      <c r="R779" s="57">
        <v>17.732800000000001</v>
      </c>
      <c r="S779" s="57">
        <v>14.2239</v>
      </c>
      <c r="T779" s="57">
        <v>16.563099999999999</v>
      </c>
      <c r="U779" s="77">
        <v>0.42168674698795178</v>
      </c>
      <c r="V779" s="24" t="s">
        <v>6707</v>
      </c>
      <c r="W779" s="216" t="s">
        <v>5967</v>
      </c>
      <c r="X779" s="216" t="s">
        <v>6047</v>
      </c>
      <c r="Y779" s="24" t="s">
        <v>6024</v>
      </c>
      <c r="Z779" s="24" t="s">
        <v>6024</v>
      </c>
      <c r="AA779" s="24" t="s">
        <v>6196</v>
      </c>
      <c r="AB779" s="24" t="s">
        <v>6033</v>
      </c>
      <c r="AC779" s="24" t="s">
        <v>5990</v>
      </c>
    </row>
    <row r="780" spans="1:29" s="169" customFormat="1">
      <c r="A780" s="24">
        <v>3522</v>
      </c>
      <c r="B780" s="24" t="s">
        <v>5845</v>
      </c>
      <c r="C780" s="57">
        <v>12.3</v>
      </c>
      <c r="D780" s="57">
        <v>12.4</v>
      </c>
      <c r="E780" s="57">
        <v>11.6</v>
      </c>
      <c r="F780" s="57">
        <v>11.8</v>
      </c>
      <c r="G780" s="57">
        <v>11.65</v>
      </c>
      <c r="H780" s="57">
        <v>11.65</v>
      </c>
      <c r="I780" s="57">
        <v>10.7</v>
      </c>
      <c r="J780" s="57">
        <v>10.85</v>
      </c>
      <c r="K780" s="57">
        <v>10.9</v>
      </c>
      <c r="L780" s="57">
        <v>11.2</v>
      </c>
      <c r="M780" s="57">
        <v>10.7</v>
      </c>
      <c r="N780" s="57">
        <v>10.8</v>
      </c>
      <c r="O780" s="57">
        <v>282</v>
      </c>
      <c r="P780" s="57">
        <v>1527</v>
      </c>
      <c r="Q780" s="57">
        <v>50.572699999999998</v>
      </c>
      <c r="R780" s="57">
        <v>56.9497</v>
      </c>
      <c r="S780" s="57">
        <v>39.597499999999997</v>
      </c>
      <c r="T780" s="57">
        <v>51.165700000000001</v>
      </c>
      <c r="U780" s="77">
        <v>0.30779305828421738</v>
      </c>
      <c r="V780" s="24" t="s">
        <v>6134</v>
      </c>
      <c r="W780" s="216" t="s">
        <v>5967</v>
      </c>
      <c r="X780" s="216" t="s">
        <v>5961</v>
      </c>
      <c r="Y780" s="24" t="s">
        <v>5964</v>
      </c>
      <c r="Z780" s="24" t="s">
        <v>6024</v>
      </c>
      <c r="AA780" s="24" t="s">
        <v>6000</v>
      </c>
      <c r="AB780" s="24" t="s">
        <v>5976</v>
      </c>
      <c r="AC780" s="24" t="s">
        <v>5990</v>
      </c>
    </row>
    <row r="781" spans="1:29" s="169" customFormat="1">
      <c r="A781" s="24">
        <v>3523</v>
      </c>
      <c r="B781" s="24" t="s">
        <v>788</v>
      </c>
      <c r="C781" s="57">
        <v>9.1199999999999992</v>
      </c>
      <c r="D781" s="57">
        <v>9.15</v>
      </c>
      <c r="E781" s="57">
        <v>8.1</v>
      </c>
      <c r="F781" s="57">
        <v>8.44</v>
      </c>
      <c r="G781" s="57">
        <v>8.3000000000000007</v>
      </c>
      <c r="H781" s="57">
        <v>8.48</v>
      </c>
      <c r="I781" s="57">
        <v>6.32</v>
      </c>
      <c r="J781" s="57">
        <v>6.36</v>
      </c>
      <c r="K781" s="57">
        <v>6.45</v>
      </c>
      <c r="L781" s="57">
        <v>7.15</v>
      </c>
      <c r="M781" s="57">
        <v>6.45</v>
      </c>
      <c r="N781" s="57">
        <v>7.15</v>
      </c>
      <c r="O781" s="57">
        <v>90</v>
      </c>
      <c r="P781" s="57">
        <v>721</v>
      </c>
      <c r="Q781" s="57"/>
      <c r="R781" s="57"/>
      <c r="S781" s="57"/>
      <c r="T781" s="57"/>
      <c r="U781" s="77">
        <v>0.20804438280166435</v>
      </c>
      <c r="V781" s="24" t="s">
        <v>6038</v>
      </c>
      <c r="W781" s="216" t="s">
        <v>5993</v>
      </c>
      <c r="X781" s="216" t="s">
        <v>5993</v>
      </c>
      <c r="Y781" s="24" t="s">
        <v>5964</v>
      </c>
      <c r="Z781" s="24" t="s">
        <v>5964</v>
      </c>
      <c r="AA781" s="24" t="s">
        <v>6201</v>
      </c>
      <c r="AB781" s="24" t="s">
        <v>5979</v>
      </c>
      <c r="AC781" s="24" t="s">
        <v>5979</v>
      </c>
    </row>
    <row r="782" spans="1:29" s="169" customFormat="1">
      <c r="A782" s="24">
        <v>3526</v>
      </c>
      <c r="B782" s="24" t="s">
        <v>789</v>
      </c>
      <c r="C782" s="57">
        <v>195.5</v>
      </c>
      <c r="D782" s="57">
        <v>200.5</v>
      </c>
      <c r="E782" s="57">
        <v>161.5</v>
      </c>
      <c r="F782" s="57">
        <v>163</v>
      </c>
      <c r="G782" s="57">
        <v>160.5</v>
      </c>
      <c r="H782" s="57">
        <v>172</v>
      </c>
      <c r="I782" s="57">
        <v>151</v>
      </c>
      <c r="J782" s="57">
        <v>165</v>
      </c>
      <c r="K782" s="57">
        <v>169</v>
      </c>
      <c r="L782" s="57">
        <v>190</v>
      </c>
      <c r="M782" s="57">
        <v>167.5</v>
      </c>
      <c r="N782" s="57">
        <v>184.5</v>
      </c>
      <c r="O782" s="57">
        <v>9729</v>
      </c>
      <c r="P782" s="57">
        <v>11900</v>
      </c>
      <c r="Q782" s="57"/>
      <c r="R782" s="57"/>
      <c r="S782" s="57"/>
      <c r="T782" s="57"/>
      <c r="U782" s="77">
        <v>1.3626050420168068</v>
      </c>
      <c r="V782" s="24" t="s">
        <v>6701</v>
      </c>
      <c r="W782" s="216" t="s">
        <v>5993</v>
      </c>
      <c r="X782" s="216" t="s">
        <v>5993</v>
      </c>
      <c r="Y782" s="24" t="s">
        <v>5964</v>
      </c>
      <c r="Z782" s="24" t="s">
        <v>6022</v>
      </c>
      <c r="AA782" s="24" t="s">
        <v>5982</v>
      </c>
      <c r="AB782" s="24" t="s">
        <v>5990</v>
      </c>
      <c r="AC782" s="24" t="s">
        <v>5965</v>
      </c>
    </row>
    <row r="783" spans="1:29" s="169" customFormat="1">
      <c r="A783" s="24">
        <v>3527</v>
      </c>
      <c r="B783" s="24" t="s">
        <v>790</v>
      </c>
      <c r="C783" s="57">
        <v>163</v>
      </c>
      <c r="D783" s="57">
        <v>176.5</v>
      </c>
      <c r="E783" s="57">
        <v>157.5</v>
      </c>
      <c r="F783" s="57">
        <v>163</v>
      </c>
      <c r="G783" s="57">
        <v>165</v>
      </c>
      <c r="H783" s="57">
        <v>215</v>
      </c>
      <c r="I783" s="57">
        <v>160.5</v>
      </c>
      <c r="J783" s="57">
        <v>215</v>
      </c>
      <c r="K783" s="57">
        <v>235.5</v>
      </c>
      <c r="L783" s="57">
        <v>249</v>
      </c>
      <c r="M783" s="57">
        <v>218</v>
      </c>
      <c r="N783" s="57">
        <v>249</v>
      </c>
      <c r="O783" s="57">
        <v>13710</v>
      </c>
      <c r="P783" s="57">
        <v>60623</v>
      </c>
      <c r="Q783" s="57">
        <v>87.460400000000007</v>
      </c>
      <c r="R783" s="57">
        <v>83.2136</v>
      </c>
      <c r="S783" s="57">
        <v>91.640299999999996</v>
      </c>
      <c r="T783" s="57">
        <v>86.022499999999994</v>
      </c>
      <c r="U783" s="77">
        <v>0.37691965095755731</v>
      </c>
      <c r="V783" s="24" t="s">
        <v>6708</v>
      </c>
      <c r="W783" s="216" t="s">
        <v>6009</v>
      </c>
      <c r="X783" s="216" t="s">
        <v>6012</v>
      </c>
      <c r="Y783" s="24" t="s">
        <v>6164</v>
      </c>
      <c r="Z783" s="24" t="s">
        <v>6045</v>
      </c>
      <c r="AA783" s="24" t="s">
        <v>6045</v>
      </c>
      <c r="AB783" s="24" t="s">
        <v>5979</v>
      </c>
      <c r="AC783" s="24" t="s">
        <v>5976</v>
      </c>
    </row>
    <row r="784" spans="1:29" s="169" customFormat="1">
      <c r="A784" s="24">
        <v>3528</v>
      </c>
      <c r="B784" s="24" t="s">
        <v>791</v>
      </c>
      <c r="C784" s="57">
        <v>51.1</v>
      </c>
      <c r="D784" s="57">
        <v>52</v>
      </c>
      <c r="E784" s="57">
        <v>50</v>
      </c>
      <c r="F784" s="57">
        <v>50</v>
      </c>
      <c r="G784" s="57">
        <v>50</v>
      </c>
      <c r="H784" s="57">
        <v>50</v>
      </c>
      <c r="I784" s="57">
        <v>47.8</v>
      </c>
      <c r="J784" s="57">
        <v>49.5</v>
      </c>
      <c r="K784" s="57">
        <v>49.7</v>
      </c>
      <c r="L784" s="57">
        <v>51.2</v>
      </c>
      <c r="M784" s="57">
        <v>49.5</v>
      </c>
      <c r="N784" s="57">
        <v>50.1</v>
      </c>
      <c r="O784" s="57">
        <v>62</v>
      </c>
      <c r="P784" s="57">
        <v>302</v>
      </c>
      <c r="Q784" s="57">
        <v>35.807200000000002</v>
      </c>
      <c r="R784" s="57">
        <v>51.118899999999996</v>
      </c>
      <c r="S784" s="57">
        <v>32.1036</v>
      </c>
      <c r="T784" s="57">
        <v>44.7804</v>
      </c>
      <c r="U784" s="77">
        <v>0.34216335540838855</v>
      </c>
      <c r="V784" s="24" t="s">
        <v>6709</v>
      </c>
      <c r="W784" s="216" t="s">
        <v>5967</v>
      </c>
      <c r="X784" s="216" t="s">
        <v>5971</v>
      </c>
      <c r="Y784" s="24" t="s">
        <v>6130</v>
      </c>
      <c r="Z784" s="24" t="s">
        <v>6060</v>
      </c>
      <c r="AA784" s="24" t="s">
        <v>6240</v>
      </c>
      <c r="AB784" s="24" t="s">
        <v>5976</v>
      </c>
      <c r="AC784" s="24" t="s">
        <v>5965</v>
      </c>
    </row>
    <row r="785" spans="1:29" s="169" customFormat="1">
      <c r="A785" s="24">
        <v>3529</v>
      </c>
      <c r="B785" s="24" t="s">
        <v>792</v>
      </c>
      <c r="C785" s="57">
        <v>1370</v>
      </c>
      <c r="D785" s="57">
        <v>1375</v>
      </c>
      <c r="E785" s="57">
        <v>1190</v>
      </c>
      <c r="F785" s="57">
        <v>1250</v>
      </c>
      <c r="G785" s="57">
        <v>1250</v>
      </c>
      <c r="H785" s="57">
        <v>1260</v>
      </c>
      <c r="I785" s="57">
        <v>1150</v>
      </c>
      <c r="J785" s="57">
        <v>1220</v>
      </c>
      <c r="K785" s="57">
        <v>1235</v>
      </c>
      <c r="L785" s="57">
        <v>1340</v>
      </c>
      <c r="M785" s="57">
        <v>1230</v>
      </c>
      <c r="N785" s="57">
        <v>1305</v>
      </c>
      <c r="O785" s="57">
        <v>1063</v>
      </c>
      <c r="P785" s="57">
        <v>2831</v>
      </c>
      <c r="Q785" s="57">
        <v>43.559100000000001</v>
      </c>
      <c r="R785" s="57">
        <v>60.607900000000001</v>
      </c>
      <c r="S785" s="57">
        <v>41.640999999999998</v>
      </c>
      <c r="T785" s="57">
        <v>54.285600000000002</v>
      </c>
      <c r="U785" s="77">
        <v>0.62580949016837395</v>
      </c>
      <c r="V785" s="24" t="s">
        <v>6157</v>
      </c>
      <c r="W785" s="216" t="s">
        <v>5967</v>
      </c>
      <c r="X785" s="216" t="s">
        <v>5961</v>
      </c>
      <c r="Y785" s="24" t="s">
        <v>5964</v>
      </c>
      <c r="Z785" s="24" t="s">
        <v>5975</v>
      </c>
      <c r="AA785" s="24" t="s">
        <v>5982</v>
      </c>
      <c r="AB785" s="24" t="s">
        <v>5991</v>
      </c>
      <c r="AC785" s="24" t="s">
        <v>5979</v>
      </c>
    </row>
    <row r="786" spans="1:29" s="169" customFormat="1">
      <c r="A786" s="24">
        <v>3530</v>
      </c>
      <c r="B786" s="24" t="s">
        <v>2912</v>
      </c>
      <c r="C786" s="57">
        <v>199</v>
      </c>
      <c r="D786" s="57">
        <v>204</v>
      </c>
      <c r="E786" s="57">
        <v>184</v>
      </c>
      <c r="F786" s="57">
        <v>189.5</v>
      </c>
      <c r="G786" s="57">
        <v>188.5</v>
      </c>
      <c r="H786" s="57">
        <v>191</v>
      </c>
      <c r="I786" s="57">
        <v>164</v>
      </c>
      <c r="J786" s="57">
        <v>171.5</v>
      </c>
      <c r="K786" s="57">
        <v>174.5</v>
      </c>
      <c r="L786" s="57">
        <v>185.5</v>
      </c>
      <c r="M786" s="57">
        <v>170.5</v>
      </c>
      <c r="N786" s="57">
        <v>172.5</v>
      </c>
      <c r="O786" s="57">
        <v>9702</v>
      </c>
      <c r="P786" s="57">
        <v>25506</v>
      </c>
      <c r="Q786" s="57">
        <v>48.233600000000003</v>
      </c>
      <c r="R786" s="57">
        <v>64.385300000000001</v>
      </c>
      <c r="S786" s="57">
        <v>39.123699999999999</v>
      </c>
      <c r="T786" s="57">
        <v>55.964799999999997</v>
      </c>
      <c r="U786" s="77">
        <v>0.6339684780051752</v>
      </c>
      <c r="V786" s="24" t="s">
        <v>6461</v>
      </c>
      <c r="W786" s="216" t="s">
        <v>5967</v>
      </c>
      <c r="X786" s="216" t="s">
        <v>5961</v>
      </c>
      <c r="Y786" s="24" t="s">
        <v>5964</v>
      </c>
      <c r="Z786" s="24" t="s">
        <v>5964</v>
      </c>
      <c r="AA786" s="24" t="s">
        <v>5978</v>
      </c>
      <c r="AB786" s="24" t="s">
        <v>5996</v>
      </c>
      <c r="AC786" s="24" t="s">
        <v>5965</v>
      </c>
    </row>
    <row r="787" spans="1:29" s="169" customFormat="1">
      <c r="A787" s="24">
        <v>3531</v>
      </c>
      <c r="B787" s="24" t="s">
        <v>793</v>
      </c>
      <c r="C787" s="57">
        <v>22.6</v>
      </c>
      <c r="D787" s="57">
        <v>22.85</v>
      </c>
      <c r="E787" s="57">
        <v>22.35</v>
      </c>
      <c r="F787" s="57">
        <v>22.5</v>
      </c>
      <c r="G787" s="57"/>
      <c r="H787" s="57">
        <v>-1</v>
      </c>
      <c r="I787" s="57">
        <v>1000000</v>
      </c>
      <c r="J787" s="57"/>
      <c r="K787" s="57">
        <v>22.85</v>
      </c>
      <c r="L787" s="57">
        <v>22.85</v>
      </c>
      <c r="M787" s="57">
        <v>22.85</v>
      </c>
      <c r="N787" s="57">
        <v>22.85</v>
      </c>
      <c r="O787" s="57">
        <v>2</v>
      </c>
      <c r="P787" s="57">
        <v>0</v>
      </c>
      <c r="Q787" s="57"/>
      <c r="R787" s="57"/>
      <c r="S787" s="57"/>
      <c r="T787" s="57"/>
      <c r="U787" s="77" t="e">
        <v>#DIV/0!</v>
      </c>
      <c r="V787" s="24" t="s">
        <v>6576</v>
      </c>
      <c r="W787" s="216" t="s">
        <v>5993</v>
      </c>
      <c r="X787" s="216" t="s">
        <v>5993</v>
      </c>
      <c r="Y787" s="24" t="s">
        <v>5984</v>
      </c>
      <c r="Z787" s="24" t="s">
        <v>6166</v>
      </c>
      <c r="AA787" s="24" t="s">
        <v>6577</v>
      </c>
      <c r="AB787" s="24" t="s">
        <v>5979</v>
      </c>
      <c r="AC787" s="24" t="s">
        <v>5979</v>
      </c>
    </row>
    <row r="788" spans="1:29" s="169" customFormat="1">
      <c r="A788" s="24">
        <v>3532</v>
      </c>
      <c r="B788" s="24" t="s">
        <v>794</v>
      </c>
      <c r="C788" s="57">
        <v>186</v>
      </c>
      <c r="D788" s="57">
        <v>191</v>
      </c>
      <c r="E788" s="57">
        <v>173.5</v>
      </c>
      <c r="F788" s="57">
        <v>176.5</v>
      </c>
      <c r="G788" s="57">
        <v>176.5</v>
      </c>
      <c r="H788" s="57">
        <v>180.5</v>
      </c>
      <c r="I788" s="57">
        <v>162</v>
      </c>
      <c r="J788" s="57">
        <v>170</v>
      </c>
      <c r="K788" s="57">
        <v>172</v>
      </c>
      <c r="L788" s="57">
        <v>185</v>
      </c>
      <c r="M788" s="57">
        <v>172</v>
      </c>
      <c r="N788" s="57">
        <v>179.5</v>
      </c>
      <c r="O788" s="57">
        <v>2297</v>
      </c>
      <c r="P788" s="57">
        <v>5204</v>
      </c>
      <c r="Q788" s="57"/>
      <c r="R788" s="57"/>
      <c r="S788" s="57"/>
      <c r="T788" s="57"/>
      <c r="U788" s="77">
        <v>0.73565206251601334</v>
      </c>
      <c r="V788" s="24" t="s">
        <v>6157</v>
      </c>
      <c r="W788" s="216" t="s">
        <v>5993</v>
      </c>
      <c r="X788" s="216" t="s">
        <v>5993</v>
      </c>
      <c r="Y788" s="24" t="s">
        <v>5964</v>
      </c>
      <c r="Z788" s="24" t="s">
        <v>5964</v>
      </c>
      <c r="AA788" s="24" t="s">
        <v>6013</v>
      </c>
      <c r="AB788" s="24" t="s">
        <v>5986</v>
      </c>
      <c r="AC788" s="24" t="s">
        <v>5979</v>
      </c>
    </row>
    <row r="789" spans="1:29" s="169" customFormat="1">
      <c r="A789" s="24">
        <v>3533</v>
      </c>
      <c r="B789" s="24" t="s">
        <v>795</v>
      </c>
      <c r="C789" s="57">
        <v>568</v>
      </c>
      <c r="D789" s="57">
        <v>570</v>
      </c>
      <c r="E789" s="57">
        <v>522</v>
      </c>
      <c r="F789" s="57">
        <v>536</v>
      </c>
      <c r="G789" s="57">
        <v>539</v>
      </c>
      <c r="H789" s="57">
        <v>544</v>
      </c>
      <c r="I789" s="57">
        <v>490</v>
      </c>
      <c r="J789" s="57">
        <v>531</v>
      </c>
      <c r="K789" s="57">
        <v>534</v>
      </c>
      <c r="L789" s="57">
        <v>554</v>
      </c>
      <c r="M789" s="57">
        <v>531</v>
      </c>
      <c r="N789" s="57">
        <v>538</v>
      </c>
      <c r="O789" s="57">
        <v>779</v>
      </c>
      <c r="P789" s="57">
        <v>2655</v>
      </c>
      <c r="Q789" s="57">
        <v>40.087200000000003</v>
      </c>
      <c r="R789" s="57">
        <v>49.411999999999999</v>
      </c>
      <c r="S789" s="57">
        <v>40.637900000000002</v>
      </c>
      <c r="T789" s="57">
        <v>46.487299999999998</v>
      </c>
      <c r="U789" s="77">
        <v>0.48901443816698054</v>
      </c>
      <c r="V789" s="24" t="s">
        <v>6239</v>
      </c>
      <c r="W789" s="216" t="s">
        <v>6039</v>
      </c>
      <c r="X789" s="216" t="s">
        <v>5971</v>
      </c>
      <c r="Y789" s="24" t="s">
        <v>5964</v>
      </c>
      <c r="Z789" s="24" t="s">
        <v>5994</v>
      </c>
      <c r="AA789" s="24" t="s">
        <v>5963</v>
      </c>
      <c r="AB789" s="24" t="s">
        <v>5996</v>
      </c>
      <c r="AC789" s="24" t="s">
        <v>5965</v>
      </c>
    </row>
    <row r="790" spans="1:29" s="169" customFormat="1">
      <c r="A790" s="24">
        <v>3535</v>
      </c>
      <c r="B790" s="24" t="s">
        <v>796</v>
      </c>
      <c r="C790" s="57">
        <v>17.25</v>
      </c>
      <c r="D790" s="57">
        <v>17.25</v>
      </c>
      <c r="E790" s="57">
        <v>16</v>
      </c>
      <c r="F790" s="57">
        <v>16.100000000000001</v>
      </c>
      <c r="G790" s="57">
        <v>16.100000000000001</v>
      </c>
      <c r="H790" s="57">
        <v>16.3</v>
      </c>
      <c r="I790" s="57">
        <v>15.3</v>
      </c>
      <c r="J790" s="57">
        <v>15.5</v>
      </c>
      <c r="K790" s="57">
        <v>15.5</v>
      </c>
      <c r="L790" s="57">
        <v>16</v>
      </c>
      <c r="M790" s="57">
        <v>15.5</v>
      </c>
      <c r="N790" s="57">
        <v>15.65</v>
      </c>
      <c r="O790" s="57">
        <v>299</v>
      </c>
      <c r="P790" s="57">
        <v>1340</v>
      </c>
      <c r="Q790" s="57">
        <v>27.922899999999998</v>
      </c>
      <c r="R790" s="57">
        <v>39.530799999999999</v>
      </c>
      <c r="S790" s="57">
        <v>21.9969</v>
      </c>
      <c r="T790" s="57">
        <v>33.686199999999999</v>
      </c>
      <c r="U790" s="77">
        <v>0.37189054726368159</v>
      </c>
      <c r="V790" s="24" t="s">
        <v>6646</v>
      </c>
      <c r="W790" s="216" t="s">
        <v>5967</v>
      </c>
      <c r="X790" s="216" t="s">
        <v>6007</v>
      </c>
      <c r="Y790" s="24" t="s">
        <v>6024</v>
      </c>
      <c r="Z790" s="24" t="s">
        <v>5964</v>
      </c>
      <c r="AA790" s="24" t="s">
        <v>6215</v>
      </c>
      <c r="AB790" s="24" t="s">
        <v>5996</v>
      </c>
      <c r="AC790" s="24" t="s">
        <v>5979</v>
      </c>
    </row>
    <row r="791" spans="1:29" s="169" customFormat="1">
      <c r="A791" s="24">
        <v>3536</v>
      </c>
      <c r="B791" s="24" t="s">
        <v>797</v>
      </c>
      <c r="C791" s="57">
        <v>7.28</v>
      </c>
      <c r="D791" s="57">
        <v>7.35</v>
      </c>
      <c r="E791" s="57">
        <v>6.48</v>
      </c>
      <c r="F791" s="57">
        <v>6.48</v>
      </c>
      <c r="G791" s="57">
        <v>6.17</v>
      </c>
      <c r="H791" s="57">
        <v>6.97</v>
      </c>
      <c r="I791" s="57">
        <v>5.81</v>
      </c>
      <c r="J791" s="57">
        <v>6.1</v>
      </c>
      <c r="K791" s="57">
        <v>6.59</v>
      </c>
      <c r="L791" s="57">
        <v>6.59</v>
      </c>
      <c r="M791" s="57">
        <v>6</v>
      </c>
      <c r="N791" s="57">
        <v>6</v>
      </c>
      <c r="O791" s="57">
        <v>73</v>
      </c>
      <c r="P791" s="57">
        <v>354</v>
      </c>
      <c r="Q791" s="57">
        <v>18.193899999999999</v>
      </c>
      <c r="R791" s="57">
        <v>25.0504</v>
      </c>
      <c r="S791" s="57">
        <v>14.5936</v>
      </c>
      <c r="T791" s="57">
        <v>21.564800000000002</v>
      </c>
      <c r="U791" s="77">
        <v>0.34369114877589452</v>
      </c>
      <c r="V791" s="24" t="s">
        <v>6235</v>
      </c>
      <c r="W791" s="216" t="s">
        <v>5967</v>
      </c>
      <c r="X791" s="216" t="s">
        <v>6007</v>
      </c>
      <c r="Y791" s="24" t="s">
        <v>6004</v>
      </c>
      <c r="Z791" s="24" t="s">
        <v>5978</v>
      </c>
      <c r="AA791" s="24" t="s">
        <v>6058</v>
      </c>
      <c r="AB791" s="24" t="s">
        <v>5979</v>
      </c>
      <c r="AC791" s="24" t="s">
        <v>5979</v>
      </c>
    </row>
    <row r="792" spans="1:29" s="169" customFormat="1">
      <c r="A792" s="24">
        <v>3537</v>
      </c>
      <c r="B792" s="24" t="s">
        <v>798</v>
      </c>
      <c r="C792" s="57">
        <v>36.25</v>
      </c>
      <c r="D792" s="57">
        <v>36.6</v>
      </c>
      <c r="E792" s="57">
        <v>33.450000000000003</v>
      </c>
      <c r="F792" s="57">
        <v>33.5</v>
      </c>
      <c r="G792" s="57">
        <v>34</v>
      </c>
      <c r="H792" s="57">
        <v>34</v>
      </c>
      <c r="I792" s="57">
        <v>32</v>
      </c>
      <c r="J792" s="57">
        <v>32.700000000000003</v>
      </c>
      <c r="K792" s="57">
        <v>32.85</v>
      </c>
      <c r="L792" s="57">
        <v>33.450000000000003</v>
      </c>
      <c r="M792" s="57">
        <v>32.799999999999997</v>
      </c>
      <c r="N792" s="57">
        <v>33.4</v>
      </c>
      <c r="O792" s="57">
        <v>217</v>
      </c>
      <c r="P792" s="57">
        <v>1042</v>
      </c>
      <c r="Q792" s="57">
        <v>15.748900000000001</v>
      </c>
      <c r="R792" s="57">
        <v>27.106100000000001</v>
      </c>
      <c r="S792" s="57">
        <v>16.559899999999999</v>
      </c>
      <c r="T792" s="57">
        <v>23.590699999999998</v>
      </c>
      <c r="U792" s="77">
        <v>0.34708893154190656</v>
      </c>
      <c r="V792" s="24" t="s">
        <v>6038</v>
      </c>
      <c r="W792" s="216" t="s">
        <v>6039</v>
      </c>
      <c r="X792" s="216" t="s">
        <v>6007</v>
      </c>
      <c r="Y792" s="24" t="s">
        <v>5964</v>
      </c>
      <c r="Z792" s="24" t="s">
        <v>6024</v>
      </c>
      <c r="AA792" s="24" t="s">
        <v>6016</v>
      </c>
      <c r="AB792" s="24" t="s">
        <v>5965</v>
      </c>
      <c r="AC792" s="24" t="s">
        <v>5965</v>
      </c>
    </row>
    <row r="793" spans="1:29" s="169" customFormat="1">
      <c r="A793" s="24">
        <v>3540</v>
      </c>
      <c r="B793" s="24" t="s">
        <v>799</v>
      </c>
      <c r="C793" s="57">
        <v>57.9</v>
      </c>
      <c r="D793" s="57">
        <v>57.9</v>
      </c>
      <c r="E793" s="57">
        <v>50.5</v>
      </c>
      <c r="F793" s="57">
        <v>50.5</v>
      </c>
      <c r="G793" s="57">
        <v>50.5</v>
      </c>
      <c r="H793" s="57">
        <v>51</v>
      </c>
      <c r="I793" s="57">
        <v>45.2</v>
      </c>
      <c r="J793" s="57">
        <v>49.2</v>
      </c>
      <c r="K793" s="57">
        <v>49.25</v>
      </c>
      <c r="L793" s="57">
        <v>51.4</v>
      </c>
      <c r="M793" s="57">
        <v>49.25</v>
      </c>
      <c r="N793" s="57">
        <v>50.1</v>
      </c>
      <c r="O793" s="57">
        <v>431</v>
      </c>
      <c r="P793" s="57">
        <v>2332</v>
      </c>
      <c r="Q793" s="57">
        <v>12.885899999999999</v>
      </c>
      <c r="R793" s="57">
        <v>18.3368</v>
      </c>
      <c r="S793" s="57">
        <v>15.367900000000001</v>
      </c>
      <c r="T793" s="57">
        <v>17.347200000000001</v>
      </c>
      <c r="U793" s="77">
        <v>0.30803316180674672</v>
      </c>
      <c r="V793" s="24" t="s">
        <v>6548</v>
      </c>
      <c r="W793" s="216" t="s">
        <v>6039</v>
      </c>
      <c r="X793" s="216" t="s">
        <v>6047</v>
      </c>
      <c r="Y793" s="24" t="s">
        <v>6058</v>
      </c>
      <c r="Z793" s="24" t="s">
        <v>5975</v>
      </c>
      <c r="AA793" s="24" t="s">
        <v>6055</v>
      </c>
      <c r="AB793" s="24" t="s">
        <v>5976</v>
      </c>
      <c r="AC793" s="24" t="s">
        <v>5979</v>
      </c>
    </row>
    <row r="794" spans="1:29" s="169" customFormat="1">
      <c r="A794" s="24">
        <v>3541</v>
      </c>
      <c r="B794" s="24" t="s">
        <v>800</v>
      </c>
      <c r="C794" s="57">
        <v>51.1</v>
      </c>
      <c r="D794" s="57">
        <v>56</v>
      </c>
      <c r="E794" s="57">
        <v>50</v>
      </c>
      <c r="F794" s="57">
        <v>51</v>
      </c>
      <c r="G794" s="57">
        <v>51</v>
      </c>
      <c r="H794" s="57">
        <v>53.2</v>
      </c>
      <c r="I794" s="57">
        <v>50.8</v>
      </c>
      <c r="J794" s="57">
        <v>51.8</v>
      </c>
      <c r="K794" s="57">
        <v>52.8</v>
      </c>
      <c r="L794" s="57">
        <v>52.8</v>
      </c>
      <c r="M794" s="57">
        <v>52.1</v>
      </c>
      <c r="N794" s="57">
        <v>52.1</v>
      </c>
      <c r="O794" s="57">
        <v>166</v>
      </c>
      <c r="P794" s="57">
        <v>457</v>
      </c>
      <c r="Q794" s="57">
        <v>48.404800000000002</v>
      </c>
      <c r="R794" s="57">
        <v>60.450099999999999</v>
      </c>
      <c r="S794" s="57">
        <v>45.448099999999997</v>
      </c>
      <c r="T794" s="57">
        <v>55.449399999999997</v>
      </c>
      <c r="U794" s="77">
        <v>0.60539752005835157</v>
      </c>
      <c r="V794" s="24" t="s">
        <v>6710</v>
      </c>
      <c r="W794" s="216" t="s">
        <v>5967</v>
      </c>
      <c r="X794" s="216" t="s">
        <v>5961</v>
      </c>
      <c r="Y794" s="24" t="s">
        <v>5978</v>
      </c>
      <c r="Z794" s="24" t="s">
        <v>5963</v>
      </c>
      <c r="AA794" s="24" t="s">
        <v>6518</v>
      </c>
      <c r="AB794" s="24" t="s">
        <v>5979</v>
      </c>
      <c r="AC794" s="24" t="s">
        <v>5979</v>
      </c>
    </row>
    <row r="795" spans="1:29" s="169" customFormat="1">
      <c r="A795" s="24">
        <v>3543</v>
      </c>
      <c r="B795" s="24" t="s">
        <v>2924</v>
      </c>
      <c r="C795" s="57">
        <v>28.45</v>
      </c>
      <c r="D795" s="57">
        <v>28.45</v>
      </c>
      <c r="E795" s="57">
        <v>27.4</v>
      </c>
      <c r="F795" s="57">
        <v>28.25</v>
      </c>
      <c r="G795" s="57">
        <v>27.5</v>
      </c>
      <c r="H795" s="57">
        <v>27.75</v>
      </c>
      <c r="I795" s="57">
        <v>26.45</v>
      </c>
      <c r="J795" s="57">
        <v>27.3</v>
      </c>
      <c r="K795" s="57">
        <v>27.4</v>
      </c>
      <c r="L795" s="57">
        <v>27.4</v>
      </c>
      <c r="M795" s="57">
        <v>26.9</v>
      </c>
      <c r="N795" s="57">
        <v>27.25</v>
      </c>
      <c r="O795" s="57">
        <v>70</v>
      </c>
      <c r="P795" s="57">
        <v>271</v>
      </c>
      <c r="Q795" s="57">
        <v>39.181800000000003</v>
      </c>
      <c r="R795" s="57">
        <v>48.6248</v>
      </c>
      <c r="S795" s="57">
        <v>32.787799999999997</v>
      </c>
      <c r="T795" s="57">
        <v>43.345799999999997</v>
      </c>
      <c r="U795" s="77">
        <v>0.43050430504305043</v>
      </c>
      <c r="V795" s="24" t="s">
        <v>6532</v>
      </c>
      <c r="W795" s="216" t="s">
        <v>5967</v>
      </c>
      <c r="X795" s="216" t="s">
        <v>5971</v>
      </c>
      <c r="Y795" s="24" t="s">
        <v>6060</v>
      </c>
      <c r="Z795" s="24" t="s">
        <v>5975</v>
      </c>
      <c r="AA795" s="24" t="s">
        <v>6345</v>
      </c>
      <c r="AB795" s="24" t="s">
        <v>5979</v>
      </c>
      <c r="AC795" s="24" t="s">
        <v>5996</v>
      </c>
    </row>
    <row r="796" spans="1:29" s="169" customFormat="1">
      <c r="A796" s="24">
        <v>3545</v>
      </c>
      <c r="B796" s="24" t="s">
        <v>801</v>
      </c>
      <c r="C796" s="57">
        <v>267</v>
      </c>
      <c r="D796" s="57">
        <v>271.5</v>
      </c>
      <c r="E796" s="57">
        <v>224</v>
      </c>
      <c r="F796" s="57">
        <v>224</v>
      </c>
      <c r="G796" s="57">
        <v>220</v>
      </c>
      <c r="H796" s="57">
        <v>229</v>
      </c>
      <c r="I796" s="57">
        <v>187</v>
      </c>
      <c r="J796" s="57">
        <v>190.5</v>
      </c>
      <c r="K796" s="57">
        <v>196</v>
      </c>
      <c r="L796" s="57">
        <v>206</v>
      </c>
      <c r="M796" s="57">
        <v>189.5</v>
      </c>
      <c r="N796" s="57">
        <v>190</v>
      </c>
      <c r="O796" s="57">
        <v>60817</v>
      </c>
      <c r="P796" s="57">
        <v>200723</v>
      </c>
      <c r="Q796" s="57"/>
      <c r="R796" s="57"/>
      <c r="S796" s="57"/>
      <c r="T796" s="57"/>
      <c r="U796" s="77">
        <v>0.50498282043745191</v>
      </c>
      <c r="V796" s="24" t="s">
        <v>6711</v>
      </c>
      <c r="W796" s="216" t="s">
        <v>5993</v>
      </c>
      <c r="X796" s="216" t="s">
        <v>5993</v>
      </c>
      <c r="Y796" s="24" t="s">
        <v>6004</v>
      </c>
      <c r="Z796" s="24" t="s">
        <v>5964</v>
      </c>
      <c r="AA796" s="24" t="s">
        <v>5962</v>
      </c>
      <c r="AB796" s="24" t="s">
        <v>5976</v>
      </c>
      <c r="AC796" s="24" t="s">
        <v>5979</v>
      </c>
    </row>
    <row r="797" spans="1:29" s="169" customFormat="1">
      <c r="A797" s="24">
        <v>3546</v>
      </c>
      <c r="B797" s="24" t="s">
        <v>802</v>
      </c>
      <c r="C797" s="57">
        <v>94.8</v>
      </c>
      <c r="D797" s="57">
        <v>98.1</v>
      </c>
      <c r="E797" s="57">
        <v>90.3</v>
      </c>
      <c r="F797" s="57">
        <v>92</v>
      </c>
      <c r="G797" s="57">
        <v>90.6</v>
      </c>
      <c r="H797" s="57">
        <v>91.6</v>
      </c>
      <c r="I797" s="57">
        <v>83.5</v>
      </c>
      <c r="J797" s="57">
        <v>88</v>
      </c>
      <c r="K797" s="57">
        <v>89</v>
      </c>
      <c r="L797" s="57">
        <v>91.5</v>
      </c>
      <c r="M797" s="57">
        <v>81.8</v>
      </c>
      <c r="N797" s="57">
        <v>83.3</v>
      </c>
      <c r="O797" s="57">
        <v>1808</v>
      </c>
      <c r="P797" s="57">
        <v>3979</v>
      </c>
      <c r="Q797" s="57">
        <v>48.926499999999997</v>
      </c>
      <c r="R797" s="57">
        <v>58.934199999999997</v>
      </c>
      <c r="S797" s="57">
        <v>35.507800000000003</v>
      </c>
      <c r="T797" s="57">
        <v>51.125399999999999</v>
      </c>
      <c r="U797" s="77">
        <v>0.75730920666834212</v>
      </c>
      <c r="V797" s="24" t="s">
        <v>6077</v>
      </c>
      <c r="W797" s="216" t="s">
        <v>5967</v>
      </c>
      <c r="X797" s="216" t="s">
        <v>5961</v>
      </c>
      <c r="Y797" s="24" t="s">
        <v>5962</v>
      </c>
      <c r="Z797" s="24" t="s">
        <v>5975</v>
      </c>
      <c r="AA797" s="24" t="s">
        <v>5964</v>
      </c>
      <c r="AB797" s="24" t="s">
        <v>5991</v>
      </c>
      <c r="AC797" s="24" t="s">
        <v>5990</v>
      </c>
    </row>
    <row r="798" spans="1:29" s="169" customFormat="1">
      <c r="A798" s="24">
        <v>3548</v>
      </c>
      <c r="B798" s="24" t="s">
        <v>803</v>
      </c>
      <c r="C798" s="57">
        <v>65.5</v>
      </c>
      <c r="D798" s="57">
        <v>66.2</v>
      </c>
      <c r="E798" s="57">
        <v>62.7</v>
      </c>
      <c r="F798" s="57">
        <v>63.1</v>
      </c>
      <c r="G798" s="57">
        <v>63</v>
      </c>
      <c r="H798" s="57">
        <v>63</v>
      </c>
      <c r="I798" s="57">
        <v>58.3</v>
      </c>
      <c r="J798" s="57">
        <v>58.3</v>
      </c>
      <c r="K798" s="57">
        <v>59</v>
      </c>
      <c r="L798" s="57">
        <v>62.4</v>
      </c>
      <c r="M798" s="57">
        <v>58.3</v>
      </c>
      <c r="N798" s="57">
        <v>61.9</v>
      </c>
      <c r="O798" s="57">
        <v>886</v>
      </c>
      <c r="P798" s="57">
        <v>1215</v>
      </c>
      <c r="Q798" s="57">
        <v>14.677300000000001</v>
      </c>
      <c r="R798" s="57">
        <v>31.501999999999999</v>
      </c>
      <c r="S798" s="57">
        <v>15.5541</v>
      </c>
      <c r="T798" s="57">
        <v>26.1861</v>
      </c>
      <c r="U798" s="77">
        <v>1.215363511659808</v>
      </c>
      <c r="V798" s="24" t="s">
        <v>6038</v>
      </c>
      <c r="W798" s="216" t="s">
        <v>6039</v>
      </c>
      <c r="X798" s="216" t="s">
        <v>6007</v>
      </c>
      <c r="Y798" s="24" t="s">
        <v>5964</v>
      </c>
      <c r="Z798" s="24" t="s">
        <v>6058</v>
      </c>
      <c r="AA798" s="24" t="s">
        <v>5982</v>
      </c>
      <c r="AB798" s="24" t="s">
        <v>5965</v>
      </c>
      <c r="AC798" s="24" t="s">
        <v>5990</v>
      </c>
    </row>
    <row r="799" spans="1:29" s="169" customFormat="1">
      <c r="A799" s="24">
        <v>3550</v>
      </c>
      <c r="B799" s="24" t="s">
        <v>804</v>
      </c>
      <c r="C799" s="57">
        <v>22.3</v>
      </c>
      <c r="D799" s="57">
        <v>22.3</v>
      </c>
      <c r="E799" s="57">
        <v>19.5</v>
      </c>
      <c r="F799" s="57">
        <v>19.55</v>
      </c>
      <c r="G799" s="57">
        <v>19.55</v>
      </c>
      <c r="H799" s="57">
        <v>19.55</v>
      </c>
      <c r="I799" s="57">
        <v>17.7</v>
      </c>
      <c r="J799" s="57">
        <v>18.3</v>
      </c>
      <c r="K799" s="57">
        <v>18.600000000000001</v>
      </c>
      <c r="L799" s="57">
        <v>18.95</v>
      </c>
      <c r="M799" s="57">
        <v>18.3</v>
      </c>
      <c r="N799" s="57">
        <v>18.45</v>
      </c>
      <c r="O799" s="57">
        <v>572</v>
      </c>
      <c r="P799" s="57">
        <v>3230</v>
      </c>
      <c r="Q799" s="57">
        <v>43.7789</v>
      </c>
      <c r="R799" s="57">
        <v>60.212699999999998</v>
      </c>
      <c r="S799" s="57">
        <v>33.610700000000001</v>
      </c>
      <c r="T799" s="57">
        <v>51.345399999999998</v>
      </c>
      <c r="U799" s="77">
        <v>0.29514963880288958</v>
      </c>
      <c r="V799" s="24" t="s">
        <v>6712</v>
      </c>
      <c r="W799" s="216" t="s">
        <v>5967</v>
      </c>
      <c r="X799" s="216" t="s">
        <v>5961</v>
      </c>
      <c r="Y799" s="24" t="s">
        <v>6024</v>
      </c>
      <c r="Z799" s="24" t="s">
        <v>6024</v>
      </c>
      <c r="AA799" s="24" t="s">
        <v>6029</v>
      </c>
      <c r="AB799" s="24" t="s">
        <v>5970</v>
      </c>
      <c r="AC799" s="24" t="s">
        <v>5990</v>
      </c>
    </row>
    <row r="800" spans="1:29" s="169" customFormat="1">
      <c r="A800" s="24">
        <v>3551</v>
      </c>
      <c r="B800" s="24" t="s">
        <v>805</v>
      </c>
      <c r="C800" s="57">
        <v>57.4</v>
      </c>
      <c r="D800" s="57">
        <v>62.8</v>
      </c>
      <c r="E800" s="57">
        <v>55.5</v>
      </c>
      <c r="F800" s="57">
        <v>59.7</v>
      </c>
      <c r="G800" s="57">
        <v>59.4</v>
      </c>
      <c r="H800" s="57">
        <v>67.599999999999994</v>
      </c>
      <c r="I800" s="57">
        <v>58.6</v>
      </c>
      <c r="J800" s="57">
        <v>67.5</v>
      </c>
      <c r="K800" s="57">
        <v>69.900000000000006</v>
      </c>
      <c r="L800" s="57">
        <v>71.8</v>
      </c>
      <c r="M800" s="57">
        <v>64.599999999999994</v>
      </c>
      <c r="N800" s="57">
        <v>69.900000000000006</v>
      </c>
      <c r="O800" s="57">
        <v>14392</v>
      </c>
      <c r="P800" s="57">
        <v>22823</v>
      </c>
      <c r="Q800" s="57">
        <v>75.784800000000004</v>
      </c>
      <c r="R800" s="57">
        <v>68.214699999999993</v>
      </c>
      <c r="S800" s="57">
        <v>80.487700000000004</v>
      </c>
      <c r="T800" s="57">
        <v>72.305700000000002</v>
      </c>
      <c r="U800" s="77">
        <v>1.0509865778673562</v>
      </c>
      <c r="V800" s="24" t="s">
        <v>6713</v>
      </c>
      <c r="W800" s="216" t="s">
        <v>6009</v>
      </c>
      <c r="X800" s="216" t="s">
        <v>5989</v>
      </c>
      <c r="Y800" s="24" t="s">
        <v>5982</v>
      </c>
      <c r="Z800" s="24" t="s">
        <v>5982</v>
      </c>
      <c r="AA800" s="24" t="s">
        <v>6061</v>
      </c>
      <c r="AB800" s="24" t="s">
        <v>5991</v>
      </c>
      <c r="AC800" s="24" t="s">
        <v>5996</v>
      </c>
    </row>
    <row r="801" spans="1:29" s="169" customFormat="1">
      <c r="A801" s="24">
        <v>3552</v>
      </c>
      <c r="B801" s="24" t="s">
        <v>806</v>
      </c>
      <c r="C801" s="57">
        <v>218.5</v>
      </c>
      <c r="D801" s="57">
        <v>219</v>
      </c>
      <c r="E801" s="57">
        <v>193</v>
      </c>
      <c r="F801" s="57">
        <v>199</v>
      </c>
      <c r="G801" s="57">
        <v>195.5</v>
      </c>
      <c r="H801" s="57">
        <v>212.5</v>
      </c>
      <c r="I801" s="57">
        <v>182.5</v>
      </c>
      <c r="J801" s="57">
        <v>194.5</v>
      </c>
      <c r="K801" s="57">
        <v>197.5</v>
      </c>
      <c r="L801" s="57">
        <v>210</v>
      </c>
      <c r="M801" s="57">
        <v>197</v>
      </c>
      <c r="N801" s="57">
        <v>201</v>
      </c>
      <c r="O801" s="57">
        <v>5552</v>
      </c>
      <c r="P801" s="57">
        <v>24369</v>
      </c>
      <c r="Q801" s="57">
        <v>28.1007</v>
      </c>
      <c r="R801" s="57">
        <v>43.521500000000003</v>
      </c>
      <c r="S801" s="57">
        <v>24.869800000000001</v>
      </c>
      <c r="T801" s="57">
        <v>37.304299999999998</v>
      </c>
      <c r="U801" s="77">
        <v>0.37971740052252179</v>
      </c>
      <c r="V801" s="24" t="s">
        <v>6271</v>
      </c>
      <c r="W801" s="216" t="s">
        <v>5967</v>
      </c>
      <c r="X801" s="216" t="s">
        <v>6007</v>
      </c>
      <c r="Y801" s="24" t="s">
        <v>5964</v>
      </c>
      <c r="Z801" s="24" t="s">
        <v>5978</v>
      </c>
      <c r="AA801" s="24" t="s">
        <v>5963</v>
      </c>
      <c r="AB801" s="24" t="s">
        <v>5996</v>
      </c>
      <c r="AC801" s="24" t="s">
        <v>5979</v>
      </c>
    </row>
    <row r="802" spans="1:29" s="169" customFormat="1">
      <c r="A802" s="24">
        <v>3555</v>
      </c>
      <c r="B802" s="24" t="s">
        <v>5846</v>
      </c>
      <c r="C802" s="57">
        <v>33.700000000000003</v>
      </c>
      <c r="D802" s="57">
        <v>34.700000000000003</v>
      </c>
      <c r="E802" s="57">
        <v>32.450000000000003</v>
      </c>
      <c r="F802" s="57">
        <v>33.700000000000003</v>
      </c>
      <c r="G802" s="57">
        <v>34.75</v>
      </c>
      <c r="H802" s="57">
        <v>34.950000000000003</v>
      </c>
      <c r="I802" s="57">
        <v>31.05</v>
      </c>
      <c r="J802" s="57">
        <v>33.25</v>
      </c>
      <c r="K802" s="57">
        <v>32.25</v>
      </c>
      <c r="L802" s="57">
        <v>33.35</v>
      </c>
      <c r="M802" s="57">
        <v>32.1</v>
      </c>
      <c r="N802" s="57">
        <v>32.700000000000003</v>
      </c>
      <c r="O802" s="57">
        <v>10</v>
      </c>
      <c r="P802" s="57">
        <v>36</v>
      </c>
      <c r="Q802" s="57"/>
      <c r="R802" s="57"/>
      <c r="S802" s="57"/>
      <c r="T802" s="57"/>
      <c r="U802" s="77">
        <v>0.46296296296296291</v>
      </c>
      <c r="V802" s="24" t="s">
        <v>6714</v>
      </c>
      <c r="W802" s="216" t="s">
        <v>5993</v>
      </c>
      <c r="X802" s="216" t="s">
        <v>5993</v>
      </c>
      <c r="Y802" s="24" t="s">
        <v>5985</v>
      </c>
      <c r="Z802" s="24" t="s">
        <v>5964</v>
      </c>
      <c r="AA802" s="24" t="s">
        <v>6016</v>
      </c>
      <c r="AB802" s="24" t="s">
        <v>5970</v>
      </c>
      <c r="AC802" s="24" t="s">
        <v>5965</v>
      </c>
    </row>
    <row r="803" spans="1:29" s="169" customFormat="1">
      <c r="A803" s="24">
        <v>3556</v>
      </c>
      <c r="B803" s="24" t="s">
        <v>808</v>
      </c>
      <c r="C803" s="57">
        <v>97.6</v>
      </c>
      <c r="D803" s="57">
        <v>105.5</v>
      </c>
      <c r="E803" s="57">
        <v>88</v>
      </c>
      <c r="F803" s="57">
        <v>90</v>
      </c>
      <c r="G803" s="57">
        <v>90</v>
      </c>
      <c r="H803" s="57">
        <v>95.5</v>
      </c>
      <c r="I803" s="57">
        <v>86.6</v>
      </c>
      <c r="J803" s="57">
        <v>92</v>
      </c>
      <c r="K803" s="57">
        <v>94.5</v>
      </c>
      <c r="L803" s="57">
        <v>97.6</v>
      </c>
      <c r="M803" s="57">
        <v>91.1</v>
      </c>
      <c r="N803" s="57">
        <v>91.1</v>
      </c>
      <c r="O803" s="57">
        <v>6216</v>
      </c>
      <c r="P803" s="57">
        <v>17361</v>
      </c>
      <c r="Q803" s="57">
        <v>62.613300000000002</v>
      </c>
      <c r="R803" s="57">
        <v>70.467299999999994</v>
      </c>
      <c r="S803" s="57">
        <v>57.432000000000002</v>
      </c>
      <c r="T803" s="57">
        <v>66.122200000000007</v>
      </c>
      <c r="U803" s="77">
        <v>0.59673981913484242</v>
      </c>
      <c r="V803" s="24" t="s">
        <v>6107</v>
      </c>
      <c r="W803" s="216" t="s">
        <v>5967</v>
      </c>
      <c r="X803" s="216" t="s">
        <v>5961</v>
      </c>
      <c r="Y803" s="24" t="s">
        <v>5964</v>
      </c>
      <c r="Z803" s="24" t="s">
        <v>6022</v>
      </c>
      <c r="AA803" s="24" t="s">
        <v>6004</v>
      </c>
      <c r="AB803" s="24" t="s">
        <v>5970</v>
      </c>
      <c r="AC803" s="24" t="s">
        <v>5979</v>
      </c>
    </row>
    <row r="804" spans="1:29" s="169" customFormat="1">
      <c r="A804" s="24">
        <v>3557</v>
      </c>
      <c r="B804" s="24" t="s">
        <v>809</v>
      </c>
      <c r="C804" s="57">
        <v>86.1</v>
      </c>
      <c r="D804" s="57">
        <v>86.8</v>
      </c>
      <c r="E804" s="57">
        <v>82</v>
      </c>
      <c r="F804" s="57">
        <v>83.9</v>
      </c>
      <c r="G804" s="57">
        <v>82.7</v>
      </c>
      <c r="H804" s="57">
        <v>86.4</v>
      </c>
      <c r="I804" s="57">
        <v>81.7</v>
      </c>
      <c r="J804" s="57">
        <v>82.7</v>
      </c>
      <c r="K804" s="57">
        <v>82.5</v>
      </c>
      <c r="L804" s="57">
        <v>83.1</v>
      </c>
      <c r="M804" s="57">
        <v>80.400000000000006</v>
      </c>
      <c r="N804" s="57">
        <v>80.8</v>
      </c>
      <c r="O804" s="57">
        <v>572</v>
      </c>
      <c r="P804" s="57">
        <v>821</v>
      </c>
      <c r="Q804" s="57"/>
      <c r="R804" s="57"/>
      <c r="S804" s="57"/>
      <c r="T804" s="57"/>
      <c r="U804" s="77">
        <v>1.1611855460820137</v>
      </c>
      <c r="V804" s="24" t="s">
        <v>6715</v>
      </c>
      <c r="W804" s="216" t="s">
        <v>5993</v>
      </c>
      <c r="X804" s="216" t="s">
        <v>5993</v>
      </c>
      <c r="Y804" s="24" t="s">
        <v>5962</v>
      </c>
      <c r="Z804" s="24" t="s">
        <v>6164</v>
      </c>
      <c r="AA804" s="24" t="s">
        <v>5984</v>
      </c>
      <c r="AB804" s="24" t="s">
        <v>5990</v>
      </c>
      <c r="AC804" s="24" t="s">
        <v>5965</v>
      </c>
    </row>
    <row r="805" spans="1:29" s="169" customFormat="1">
      <c r="A805" s="24">
        <v>3558</v>
      </c>
      <c r="B805" s="24" t="s">
        <v>810</v>
      </c>
      <c r="C805" s="57">
        <v>97</v>
      </c>
      <c r="D805" s="57">
        <v>97.2</v>
      </c>
      <c r="E805" s="57">
        <v>94.2</v>
      </c>
      <c r="F805" s="57">
        <v>94.5</v>
      </c>
      <c r="G805" s="57">
        <v>94.5</v>
      </c>
      <c r="H805" s="57">
        <v>94.5</v>
      </c>
      <c r="I805" s="57">
        <v>91.3</v>
      </c>
      <c r="J805" s="57">
        <v>93</v>
      </c>
      <c r="K805" s="57">
        <v>93.1</v>
      </c>
      <c r="L805" s="57">
        <v>95.1</v>
      </c>
      <c r="M805" s="57">
        <v>93.1</v>
      </c>
      <c r="N805" s="57">
        <v>95</v>
      </c>
      <c r="O805" s="57">
        <v>26</v>
      </c>
      <c r="P805" s="57">
        <v>234</v>
      </c>
      <c r="Q805" s="57">
        <v>33.193300000000001</v>
      </c>
      <c r="R805" s="57">
        <v>48.453800000000001</v>
      </c>
      <c r="S805" s="57">
        <v>31.8401</v>
      </c>
      <c r="T805" s="57">
        <v>42.915900000000001</v>
      </c>
      <c r="U805" s="77">
        <v>0.18518518518518517</v>
      </c>
      <c r="V805" s="24" t="s">
        <v>6716</v>
      </c>
      <c r="W805" s="216" t="s">
        <v>5967</v>
      </c>
      <c r="X805" s="216" t="s">
        <v>5971</v>
      </c>
      <c r="Y805" s="24" t="s">
        <v>5962</v>
      </c>
      <c r="Z805" s="24" t="s">
        <v>6017</v>
      </c>
      <c r="AA805" s="24" t="s">
        <v>6055</v>
      </c>
      <c r="AB805" s="24" t="s">
        <v>5979</v>
      </c>
      <c r="AC805" s="24" t="s">
        <v>5979</v>
      </c>
    </row>
    <row r="806" spans="1:29" s="169" customFormat="1">
      <c r="A806" s="24">
        <v>3563</v>
      </c>
      <c r="B806" s="24" t="s">
        <v>813</v>
      </c>
      <c r="C806" s="57">
        <v>286</v>
      </c>
      <c r="D806" s="57">
        <v>292</v>
      </c>
      <c r="E806" s="57">
        <v>273</v>
      </c>
      <c r="F806" s="57">
        <v>279.5</v>
      </c>
      <c r="G806" s="57">
        <v>277</v>
      </c>
      <c r="H806" s="57">
        <v>282.5</v>
      </c>
      <c r="I806" s="57">
        <v>250</v>
      </c>
      <c r="J806" s="57">
        <v>253</v>
      </c>
      <c r="K806" s="57">
        <v>258</v>
      </c>
      <c r="L806" s="57">
        <v>276.5</v>
      </c>
      <c r="M806" s="57">
        <v>258</v>
      </c>
      <c r="N806" s="57">
        <v>276</v>
      </c>
      <c r="O806" s="57">
        <v>979</v>
      </c>
      <c r="P806" s="57">
        <v>2621</v>
      </c>
      <c r="Q806" s="57">
        <v>54.225099999999998</v>
      </c>
      <c r="R806" s="57">
        <v>65.284400000000005</v>
      </c>
      <c r="S806" s="57">
        <v>57.426699999999997</v>
      </c>
      <c r="T806" s="57">
        <v>62.665199999999999</v>
      </c>
      <c r="U806" s="77">
        <v>0.62253592776294042</v>
      </c>
      <c r="V806" s="24" t="s">
        <v>6038</v>
      </c>
      <c r="W806" s="216" t="s">
        <v>6039</v>
      </c>
      <c r="X806" s="216" t="s">
        <v>5961</v>
      </c>
      <c r="Y806" s="24" t="s">
        <v>5962</v>
      </c>
      <c r="Z806" s="24" t="s">
        <v>5964</v>
      </c>
      <c r="AA806" s="24" t="s">
        <v>6013</v>
      </c>
      <c r="AB806" s="24" t="s">
        <v>5979</v>
      </c>
      <c r="AC806" s="24" t="s">
        <v>5979</v>
      </c>
    </row>
    <row r="807" spans="1:29" s="169" customFormat="1">
      <c r="A807" s="24">
        <v>3567</v>
      </c>
      <c r="B807" s="24" t="s">
        <v>815</v>
      </c>
      <c r="C807" s="57">
        <v>36.799999999999997</v>
      </c>
      <c r="D807" s="57">
        <v>36.799999999999997</v>
      </c>
      <c r="E807" s="57">
        <v>34.200000000000003</v>
      </c>
      <c r="F807" s="57">
        <v>34.200000000000003</v>
      </c>
      <c r="G807" s="57">
        <v>34.200000000000003</v>
      </c>
      <c r="H807" s="57">
        <v>35.6</v>
      </c>
      <c r="I807" s="57">
        <v>33</v>
      </c>
      <c r="J807" s="57">
        <v>33.35</v>
      </c>
      <c r="K807" s="57">
        <v>33.700000000000003</v>
      </c>
      <c r="L807" s="57">
        <v>35.4</v>
      </c>
      <c r="M807" s="57">
        <v>33.700000000000003</v>
      </c>
      <c r="N807" s="57">
        <v>35</v>
      </c>
      <c r="O807" s="57">
        <v>442</v>
      </c>
      <c r="P807" s="57">
        <v>765</v>
      </c>
      <c r="Q807" s="57">
        <v>39.577300000000001</v>
      </c>
      <c r="R807" s="57">
        <v>52.786299999999997</v>
      </c>
      <c r="S807" s="57">
        <v>39.162599999999998</v>
      </c>
      <c r="T807" s="57">
        <v>48.245100000000001</v>
      </c>
      <c r="U807" s="77">
        <v>0.96296296296296291</v>
      </c>
      <c r="V807" s="24" t="s">
        <v>6157</v>
      </c>
      <c r="W807" s="216" t="s">
        <v>5967</v>
      </c>
      <c r="X807" s="216" t="s">
        <v>5971</v>
      </c>
      <c r="Y807" s="24" t="s">
        <v>6058</v>
      </c>
      <c r="Z807" s="24" t="s">
        <v>6000</v>
      </c>
      <c r="AA807" s="24" t="s">
        <v>6013</v>
      </c>
      <c r="AB807" s="24" t="s">
        <v>5990</v>
      </c>
      <c r="AC807" s="24" t="s">
        <v>5979</v>
      </c>
    </row>
    <row r="808" spans="1:29" s="169" customFormat="1">
      <c r="A808" s="24">
        <v>3570</v>
      </c>
      <c r="B808" s="24" t="s">
        <v>816</v>
      </c>
      <c r="C808" s="57">
        <v>69.8</v>
      </c>
      <c r="D808" s="57">
        <v>70.3</v>
      </c>
      <c r="E808" s="57">
        <v>69.099999999999994</v>
      </c>
      <c r="F808" s="57">
        <v>69.8</v>
      </c>
      <c r="G808" s="57">
        <v>69.5</v>
      </c>
      <c r="H808" s="57">
        <v>69.5</v>
      </c>
      <c r="I808" s="57">
        <v>67.2</v>
      </c>
      <c r="J808" s="57">
        <v>68.5</v>
      </c>
      <c r="K808" s="57">
        <v>68</v>
      </c>
      <c r="L808" s="57">
        <v>68.2</v>
      </c>
      <c r="M808" s="57">
        <v>67.5</v>
      </c>
      <c r="N808" s="57">
        <v>67.599999999999994</v>
      </c>
      <c r="O808" s="57">
        <v>23</v>
      </c>
      <c r="P808" s="57">
        <v>79</v>
      </c>
      <c r="Q808" s="57">
        <v>8.5533000000000001</v>
      </c>
      <c r="R808" s="57">
        <v>12.250500000000001</v>
      </c>
      <c r="S808" s="57">
        <v>6.6973000000000003</v>
      </c>
      <c r="T808" s="57">
        <v>10.3994</v>
      </c>
      <c r="U808" s="77">
        <v>0.48523206751054854</v>
      </c>
      <c r="V808" s="24" t="s">
        <v>6717</v>
      </c>
      <c r="W808" s="216" t="s">
        <v>5967</v>
      </c>
      <c r="X808" s="216" t="s">
        <v>6047</v>
      </c>
      <c r="Y808" s="24" t="s">
        <v>6121</v>
      </c>
      <c r="Z808" s="24" t="s">
        <v>6017</v>
      </c>
      <c r="AA808" s="24" t="s">
        <v>5984</v>
      </c>
      <c r="AB808" s="24" t="s">
        <v>5991</v>
      </c>
      <c r="AC808" s="24" t="s">
        <v>5965</v>
      </c>
    </row>
    <row r="809" spans="1:29" s="169" customFormat="1">
      <c r="A809" s="24">
        <v>3576</v>
      </c>
      <c r="B809" s="24" t="s">
        <v>5822</v>
      </c>
      <c r="C809" s="57">
        <v>22.8</v>
      </c>
      <c r="D809" s="57">
        <v>22.8</v>
      </c>
      <c r="E809" s="57">
        <v>18.600000000000001</v>
      </c>
      <c r="F809" s="57">
        <v>18.899999999999999</v>
      </c>
      <c r="G809" s="57">
        <v>19</v>
      </c>
      <c r="H809" s="57">
        <v>20.65</v>
      </c>
      <c r="I809" s="57">
        <v>18.7</v>
      </c>
      <c r="J809" s="57">
        <v>20</v>
      </c>
      <c r="K809" s="57">
        <v>20.149999999999999</v>
      </c>
      <c r="L809" s="57">
        <v>20.75</v>
      </c>
      <c r="M809" s="57">
        <v>19.649999999999999</v>
      </c>
      <c r="N809" s="57">
        <v>19.7</v>
      </c>
      <c r="O809" s="57">
        <v>22456</v>
      </c>
      <c r="P809" s="57">
        <v>71573</v>
      </c>
      <c r="Q809" s="57"/>
      <c r="R809" s="57"/>
      <c r="S809" s="57"/>
      <c r="T809" s="57"/>
      <c r="U809" s="77">
        <v>0.52291599718702109</v>
      </c>
      <c r="V809" s="24" t="s">
        <v>6718</v>
      </c>
      <c r="W809" s="216" t="s">
        <v>5993</v>
      </c>
      <c r="X809" s="216" t="s">
        <v>5993</v>
      </c>
      <c r="Y809" s="24" t="s">
        <v>6024</v>
      </c>
      <c r="Z809" s="24" t="s">
        <v>5982</v>
      </c>
      <c r="AA809" s="24" t="s">
        <v>5984</v>
      </c>
      <c r="AB809" s="24" t="s">
        <v>5970</v>
      </c>
      <c r="AC809" s="24" t="s">
        <v>5979</v>
      </c>
    </row>
    <row r="810" spans="1:29" s="169" customFormat="1">
      <c r="A810" s="24">
        <v>3577</v>
      </c>
      <c r="B810" s="24" t="s">
        <v>818</v>
      </c>
      <c r="C810" s="57">
        <v>49.45</v>
      </c>
      <c r="D810" s="57">
        <v>49.6</v>
      </c>
      <c r="E810" s="57">
        <v>45.4</v>
      </c>
      <c r="F810" s="57">
        <v>46.9</v>
      </c>
      <c r="G810" s="57">
        <v>46.7</v>
      </c>
      <c r="H810" s="57">
        <v>47.65</v>
      </c>
      <c r="I810" s="57">
        <v>43.25</v>
      </c>
      <c r="J810" s="57">
        <v>45.6</v>
      </c>
      <c r="K810" s="57">
        <v>45.6</v>
      </c>
      <c r="L810" s="57">
        <v>47</v>
      </c>
      <c r="M810" s="57">
        <v>45.6</v>
      </c>
      <c r="N810" s="57">
        <v>46</v>
      </c>
      <c r="O810" s="57">
        <v>78</v>
      </c>
      <c r="P810" s="57">
        <v>325</v>
      </c>
      <c r="Q810" s="57">
        <v>72.054199999999994</v>
      </c>
      <c r="R810" s="57">
        <v>77.067599999999999</v>
      </c>
      <c r="S810" s="57">
        <v>68.743200000000002</v>
      </c>
      <c r="T810" s="57">
        <v>74.2928</v>
      </c>
      <c r="U810" s="77">
        <v>0.4</v>
      </c>
      <c r="V810" s="24" t="s">
        <v>6646</v>
      </c>
      <c r="W810" s="216" t="s">
        <v>5967</v>
      </c>
      <c r="X810" s="216" t="s">
        <v>5961</v>
      </c>
      <c r="Y810" s="24" t="s">
        <v>5964</v>
      </c>
      <c r="Z810" s="24" t="s">
        <v>5975</v>
      </c>
      <c r="AA810" s="24" t="s">
        <v>6215</v>
      </c>
      <c r="AB810" s="24" t="s">
        <v>5996</v>
      </c>
      <c r="AC810" s="24" t="s">
        <v>5979</v>
      </c>
    </row>
    <row r="811" spans="1:29" s="169" customFormat="1">
      <c r="A811" s="24">
        <v>3580</v>
      </c>
      <c r="B811" s="24" t="s">
        <v>820</v>
      </c>
      <c r="C811" s="57">
        <v>59</v>
      </c>
      <c r="D811" s="57">
        <v>59</v>
      </c>
      <c r="E811" s="57">
        <v>51</v>
      </c>
      <c r="F811" s="57">
        <v>53.5</v>
      </c>
      <c r="G811" s="57">
        <v>53</v>
      </c>
      <c r="H811" s="57">
        <v>53.7</v>
      </c>
      <c r="I811" s="57">
        <v>46.45</v>
      </c>
      <c r="J811" s="57">
        <v>50.4</v>
      </c>
      <c r="K811" s="57">
        <v>50.4</v>
      </c>
      <c r="L811" s="57">
        <v>53</v>
      </c>
      <c r="M811" s="57">
        <v>50.4</v>
      </c>
      <c r="N811" s="57">
        <v>51.9</v>
      </c>
      <c r="O811" s="57">
        <v>851</v>
      </c>
      <c r="P811" s="57">
        <v>2081</v>
      </c>
      <c r="Q811" s="57">
        <v>27.9696</v>
      </c>
      <c r="R811" s="57">
        <v>38.0214</v>
      </c>
      <c r="S811" s="57">
        <v>26.885200000000001</v>
      </c>
      <c r="T811" s="57">
        <v>34.3093</v>
      </c>
      <c r="U811" s="77">
        <v>0.68156335095306753</v>
      </c>
      <c r="V811" s="24" t="s">
        <v>6550</v>
      </c>
      <c r="W811" s="216" t="s">
        <v>5967</v>
      </c>
      <c r="X811" s="216" t="s">
        <v>5971</v>
      </c>
      <c r="Y811" s="24" t="s">
        <v>6024</v>
      </c>
      <c r="Z811" s="24" t="s">
        <v>5964</v>
      </c>
      <c r="AA811" s="24" t="s">
        <v>6031</v>
      </c>
      <c r="AB811" s="24" t="s">
        <v>5986</v>
      </c>
      <c r="AC811" s="24" t="s">
        <v>5979</v>
      </c>
    </row>
    <row r="812" spans="1:29" s="169" customFormat="1">
      <c r="A812" s="24">
        <v>3581</v>
      </c>
      <c r="B812" s="24" t="s">
        <v>821</v>
      </c>
      <c r="C812" s="57">
        <v>27.6</v>
      </c>
      <c r="D812" s="57">
        <v>28.5</v>
      </c>
      <c r="E812" s="57">
        <v>24.55</v>
      </c>
      <c r="F812" s="57">
        <v>24.6</v>
      </c>
      <c r="G812" s="57">
        <v>25</v>
      </c>
      <c r="H812" s="57">
        <v>25.4</v>
      </c>
      <c r="I812" s="57">
        <v>24.05</v>
      </c>
      <c r="J812" s="57">
        <v>25.15</v>
      </c>
      <c r="K812" s="57">
        <v>25.2</v>
      </c>
      <c r="L812" s="57">
        <v>26.05</v>
      </c>
      <c r="M812" s="57">
        <v>25.2</v>
      </c>
      <c r="N812" s="57">
        <v>25.45</v>
      </c>
      <c r="O812" s="57">
        <v>175</v>
      </c>
      <c r="P812" s="57">
        <v>499</v>
      </c>
      <c r="Q812" s="57">
        <v>50.118299999999998</v>
      </c>
      <c r="R812" s="57">
        <v>54.343800000000002</v>
      </c>
      <c r="S812" s="57">
        <v>46.613500000000002</v>
      </c>
      <c r="T812" s="57">
        <v>51.767099999999999</v>
      </c>
      <c r="U812" s="77">
        <v>0.58450233800935203</v>
      </c>
      <c r="V812" s="24" t="s">
        <v>6689</v>
      </c>
      <c r="W812" s="216" t="s">
        <v>5967</v>
      </c>
      <c r="X812" s="216" t="s">
        <v>5961</v>
      </c>
      <c r="Y812" s="24" t="s">
        <v>5964</v>
      </c>
      <c r="Z812" s="24" t="s">
        <v>5972</v>
      </c>
      <c r="AA812" s="24" t="s">
        <v>6215</v>
      </c>
      <c r="AB812" s="24" t="s">
        <v>5996</v>
      </c>
      <c r="AC812" s="24" t="s">
        <v>5979</v>
      </c>
    </row>
    <row r="813" spans="1:29" s="169" customFormat="1">
      <c r="A813" s="24">
        <v>3583</v>
      </c>
      <c r="B813" s="24" t="s">
        <v>822</v>
      </c>
      <c r="C813" s="57">
        <v>60.4</v>
      </c>
      <c r="D813" s="57">
        <v>69</v>
      </c>
      <c r="E813" s="57">
        <v>59.8</v>
      </c>
      <c r="F813" s="57">
        <v>65.5</v>
      </c>
      <c r="G813" s="57">
        <v>65.599999999999994</v>
      </c>
      <c r="H813" s="57">
        <v>67.5</v>
      </c>
      <c r="I813" s="57">
        <v>58.9</v>
      </c>
      <c r="J813" s="57">
        <v>60</v>
      </c>
      <c r="K813" s="57">
        <v>60.8</v>
      </c>
      <c r="L813" s="57">
        <v>62.5</v>
      </c>
      <c r="M813" s="57">
        <v>60.5</v>
      </c>
      <c r="N813" s="57">
        <v>60.6</v>
      </c>
      <c r="O813" s="57">
        <v>731</v>
      </c>
      <c r="P813" s="57">
        <v>5080</v>
      </c>
      <c r="Q813" s="57">
        <v>36.909100000000002</v>
      </c>
      <c r="R813" s="57">
        <v>43.631100000000004</v>
      </c>
      <c r="S813" s="57">
        <v>32.251300000000001</v>
      </c>
      <c r="T813" s="57">
        <v>39.837800000000001</v>
      </c>
      <c r="U813" s="77">
        <v>0.23982939632545933</v>
      </c>
      <c r="V813" s="24" t="s">
        <v>6719</v>
      </c>
      <c r="W813" s="216" t="s">
        <v>5967</v>
      </c>
      <c r="X813" s="216" t="s">
        <v>5971</v>
      </c>
      <c r="Y813" s="24" t="s">
        <v>5982</v>
      </c>
      <c r="Z813" s="24" t="s">
        <v>5964</v>
      </c>
      <c r="AA813" s="24" t="s">
        <v>6027</v>
      </c>
      <c r="AB813" s="24" t="s">
        <v>6084</v>
      </c>
      <c r="AC813" s="24" t="s">
        <v>5965</v>
      </c>
    </row>
    <row r="814" spans="1:29" s="169" customFormat="1">
      <c r="A814" s="24">
        <v>3585</v>
      </c>
      <c r="B814" s="24" t="s">
        <v>2961</v>
      </c>
      <c r="C814" s="57">
        <v>8.6300000000000008</v>
      </c>
      <c r="D814" s="57">
        <v>9.18</v>
      </c>
      <c r="E814" s="57">
        <v>8.36</v>
      </c>
      <c r="F814" s="57">
        <v>8.6199999999999992</v>
      </c>
      <c r="G814" s="57">
        <v>8.82</v>
      </c>
      <c r="H814" s="57">
        <v>8.82</v>
      </c>
      <c r="I814" s="57">
        <v>8</v>
      </c>
      <c r="J814" s="57">
        <v>8.25</v>
      </c>
      <c r="K814" s="57">
        <v>8.43</v>
      </c>
      <c r="L814" s="57">
        <v>8.64</v>
      </c>
      <c r="M814" s="57">
        <v>8.17</v>
      </c>
      <c r="N814" s="57">
        <v>8.4</v>
      </c>
      <c r="O814" s="57">
        <v>261</v>
      </c>
      <c r="P814" s="57">
        <v>469</v>
      </c>
      <c r="Q814" s="57"/>
      <c r="R814" s="57"/>
      <c r="S814" s="57"/>
      <c r="T814" s="57"/>
      <c r="U814" s="77">
        <v>0.92750533049040518</v>
      </c>
      <c r="V814" s="24" t="s">
        <v>6447</v>
      </c>
      <c r="W814" s="216" t="s">
        <v>5993</v>
      </c>
      <c r="X814" s="216" t="s">
        <v>5993</v>
      </c>
      <c r="Y814" s="24" t="s">
        <v>5978</v>
      </c>
      <c r="Z814" s="24" t="s">
        <v>6024</v>
      </c>
      <c r="AA814" s="24" t="s">
        <v>6073</v>
      </c>
      <c r="AB814" s="24" t="s">
        <v>5986</v>
      </c>
      <c r="AC814" s="24" t="s">
        <v>5970</v>
      </c>
    </row>
    <row r="815" spans="1:29" s="169" customFormat="1">
      <c r="A815" s="24">
        <v>3587</v>
      </c>
      <c r="B815" s="24" t="s">
        <v>823</v>
      </c>
      <c r="C815" s="57">
        <v>150</v>
      </c>
      <c r="D815" s="57">
        <v>152</v>
      </c>
      <c r="E815" s="57">
        <v>134.5</v>
      </c>
      <c r="F815" s="57">
        <v>134.5</v>
      </c>
      <c r="G815" s="57">
        <v>133.5</v>
      </c>
      <c r="H815" s="57">
        <v>144.5</v>
      </c>
      <c r="I815" s="57">
        <v>127</v>
      </c>
      <c r="J815" s="57">
        <v>141</v>
      </c>
      <c r="K815" s="57">
        <v>143.5</v>
      </c>
      <c r="L815" s="57">
        <v>147</v>
      </c>
      <c r="M815" s="57">
        <v>141.5</v>
      </c>
      <c r="N815" s="57">
        <v>143</v>
      </c>
      <c r="O815" s="57">
        <v>1967</v>
      </c>
      <c r="P815" s="57">
        <v>6992</v>
      </c>
      <c r="Q815" s="57">
        <v>51.213200000000001</v>
      </c>
      <c r="R815" s="57">
        <v>59.419400000000003</v>
      </c>
      <c r="S815" s="57">
        <v>49.697699999999998</v>
      </c>
      <c r="T815" s="57">
        <v>56.178800000000003</v>
      </c>
      <c r="U815" s="77">
        <v>0.46886918382913806</v>
      </c>
      <c r="V815" s="24" t="s">
        <v>6165</v>
      </c>
      <c r="W815" s="216" t="s">
        <v>5967</v>
      </c>
      <c r="X815" s="216" t="s">
        <v>5961</v>
      </c>
      <c r="Y815" s="24" t="s">
        <v>6004</v>
      </c>
      <c r="Z815" s="24" t="s">
        <v>5982</v>
      </c>
      <c r="AA815" s="24" t="s">
        <v>5978</v>
      </c>
      <c r="AB815" s="24" t="s">
        <v>5976</v>
      </c>
      <c r="AC815" s="24" t="s">
        <v>5991</v>
      </c>
    </row>
    <row r="816" spans="1:29" s="169" customFormat="1">
      <c r="A816" s="24">
        <v>3588</v>
      </c>
      <c r="B816" s="24" t="s">
        <v>824</v>
      </c>
      <c r="C816" s="57">
        <v>115.5</v>
      </c>
      <c r="D816" s="57">
        <v>122</v>
      </c>
      <c r="E816" s="57">
        <v>106</v>
      </c>
      <c r="F816" s="57">
        <v>121</v>
      </c>
      <c r="G816" s="57">
        <v>116.5</v>
      </c>
      <c r="H816" s="57">
        <v>129</v>
      </c>
      <c r="I816" s="57">
        <v>108</v>
      </c>
      <c r="J816" s="57">
        <v>117</v>
      </c>
      <c r="K816" s="57">
        <v>118</v>
      </c>
      <c r="L816" s="57">
        <v>128</v>
      </c>
      <c r="M816" s="57">
        <v>118</v>
      </c>
      <c r="N816" s="57">
        <v>128</v>
      </c>
      <c r="O816" s="57">
        <v>15261</v>
      </c>
      <c r="P816" s="57">
        <v>46513</v>
      </c>
      <c r="Q816" s="57">
        <v>65.737799999999993</v>
      </c>
      <c r="R816" s="57">
        <v>70.986400000000003</v>
      </c>
      <c r="S816" s="57">
        <v>68.825199999999995</v>
      </c>
      <c r="T816" s="57">
        <v>70.266000000000005</v>
      </c>
      <c r="U816" s="77">
        <v>0.54683636832713434</v>
      </c>
      <c r="V816" s="24" t="s">
        <v>6651</v>
      </c>
      <c r="W816" s="216" t="s">
        <v>6039</v>
      </c>
      <c r="X816" s="216" t="s">
        <v>5961</v>
      </c>
      <c r="Y816" s="24" t="s">
        <v>6075</v>
      </c>
      <c r="Z816" s="24" t="s">
        <v>5969</v>
      </c>
      <c r="AA816" s="24" t="s">
        <v>6201</v>
      </c>
      <c r="AB816" s="24" t="s">
        <v>5979</v>
      </c>
      <c r="AC816" s="24" t="s">
        <v>5979</v>
      </c>
    </row>
    <row r="817" spans="1:29" s="169" customFormat="1">
      <c r="A817" s="24">
        <v>3591</v>
      </c>
      <c r="B817" s="24" t="s">
        <v>825</v>
      </c>
      <c r="C817" s="57">
        <v>26.05</v>
      </c>
      <c r="D817" s="57">
        <v>26.95</v>
      </c>
      <c r="E817" s="57">
        <v>22.55</v>
      </c>
      <c r="F817" s="57">
        <v>22.55</v>
      </c>
      <c r="G817" s="57">
        <v>22.25</v>
      </c>
      <c r="H817" s="57">
        <v>23.8</v>
      </c>
      <c r="I817" s="57">
        <v>20.149999999999999</v>
      </c>
      <c r="J817" s="57">
        <v>21.8</v>
      </c>
      <c r="K817" s="57">
        <v>22.1</v>
      </c>
      <c r="L817" s="57">
        <v>23</v>
      </c>
      <c r="M817" s="57">
        <v>21.6</v>
      </c>
      <c r="N817" s="57">
        <v>22</v>
      </c>
      <c r="O817" s="57">
        <v>3180</v>
      </c>
      <c r="P817" s="57">
        <v>13844</v>
      </c>
      <c r="Q817" s="57">
        <v>47.658099999999997</v>
      </c>
      <c r="R817" s="57">
        <v>61.295099999999998</v>
      </c>
      <c r="S817" s="57">
        <v>38.269300000000001</v>
      </c>
      <c r="T817" s="57">
        <v>53.619799999999998</v>
      </c>
      <c r="U817" s="77">
        <v>0.38283733025137245</v>
      </c>
      <c r="V817" s="24" t="s">
        <v>6101</v>
      </c>
      <c r="W817" s="216" t="s">
        <v>5967</v>
      </c>
      <c r="X817" s="216" t="s">
        <v>5961</v>
      </c>
      <c r="Y817" s="24" t="s">
        <v>6004</v>
      </c>
      <c r="Z817" s="24" t="s">
        <v>6073</v>
      </c>
      <c r="AA817" s="24" t="s">
        <v>5978</v>
      </c>
      <c r="AB817" s="24" t="s">
        <v>5976</v>
      </c>
      <c r="AC817" s="24" t="s">
        <v>5991</v>
      </c>
    </row>
    <row r="818" spans="1:29" s="169" customFormat="1">
      <c r="A818" s="24">
        <v>3592</v>
      </c>
      <c r="B818" s="24" t="s">
        <v>2969</v>
      </c>
      <c r="C818" s="57">
        <v>431.5</v>
      </c>
      <c r="D818" s="57">
        <v>433</v>
      </c>
      <c r="E818" s="57">
        <v>398</v>
      </c>
      <c r="F818" s="57">
        <v>398.5</v>
      </c>
      <c r="G818" s="57">
        <v>403</v>
      </c>
      <c r="H818" s="57">
        <v>407.5</v>
      </c>
      <c r="I818" s="57">
        <v>378.5</v>
      </c>
      <c r="J818" s="57">
        <v>394</v>
      </c>
      <c r="K818" s="57">
        <v>400</v>
      </c>
      <c r="L818" s="57">
        <v>421</v>
      </c>
      <c r="M818" s="57">
        <v>396.5</v>
      </c>
      <c r="N818" s="57">
        <v>397.5</v>
      </c>
      <c r="O818" s="57">
        <v>1064</v>
      </c>
      <c r="P818" s="57">
        <v>2318</v>
      </c>
      <c r="Q818" s="57">
        <v>54.2288</v>
      </c>
      <c r="R818" s="57">
        <v>59.575299999999999</v>
      </c>
      <c r="S818" s="57">
        <v>50.089300000000001</v>
      </c>
      <c r="T818" s="57">
        <v>56.4133</v>
      </c>
      <c r="U818" s="77">
        <v>0.76502732240437166</v>
      </c>
      <c r="V818" s="24" t="s">
        <v>6319</v>
      </c>
      <c r="W818" s="216" t="s">
        <v>5967</v>
      </c>
      <c r="X818" s="216" t="s">
        <v>5961</v>
      </c>
      <c r="Y818" s="24" t="s">
        <v>5964</v>
      </c>
      <c r="Z818" s="24" t="s">
        <v>5975</v>
      </c>
      <c r="AA818" s="24" t="s">
        <v>5978</v>
      </c>
      <c r="AB818" s="24" t="s">
        <v>6084</v>
      </c>
      <c r="AC818" s="24" t="s">
        <v>5979</v>
      </c>
    </row>
    <row r="819" spans="1:29" s="169" customFormat="1">
      <c r="A819" s="24">
        <v>3593</v>
      </c>
      <c r="B819" s="24" t="s">
        <v>826</v>
      </c>
      <c r="C819" s="57">
        <v>16</v>
      </c>
      <c r="D819" s="57">
        <v>16.45</v>
      </c>
      <c r="E819" s="57">
        <v>14</v>
      </c>
      <c r="F819" s="57">
        <v>14.4</v>
      </c>
      <c r="G819" s="57">
        <v>14.5</v>
      </c>
      <c r="H819" s="57">
        <v>14.5</v>
      </c>
      <c r="I819" s="57">
        <v>12.65</v>
      </c>
      <c r="J819" s="57">
        <v>13.1</v>
      </c>
      <c r="K819" s="57">
        <v>13.1</v>
      </c>
      <c r="L819" s="57">
        <v>13.5</v>
      </c>
      <c r="M819" s="57">
        <v>12.85</v>
      </c>
      <c r="N819" s="57">
        <v>13</v>
      </c>
      <c r="O819" s="57">
        <v>83</v>
      </c>
      <c r="P819" s="57">
        <v>499</v>
      </c>
      <c r="Q819" s="57"/>
      <c r="R819" s="57"/>
      <c r="S819" s="57"/>
      <c r="T819" s="57"/>
      <c r="U819" s="77">
        <v>0.27722110888443557</v>
      </c>
      <c r="V819" s="24" t="s">
        <v>6134</v>
      </c>
      <c r="W819" s="216" t="s">
        <v>5993</v>
      </c>
      <c r="X819" s="216" t="s">
        <v>5993</v>
      </c>
      <c r="Y819" s="24" t="s">
        <v>5964</v>
      </c>
      <c r="Z819" s="24" t="s">
        <v>6024</v>
      </c>
      <c r="AA819" s="24" t="s">
        <v>6000</v>
      </c>
      <c r="AB819" s="24" t="s">
        <v>5976</v>
      </c>
      <c r="AC819" s="24" t="s">
        <v>5990</v>
      </c>
    </row>
    <row r="820" spans="1:29" s="169" customFormat="1">
      <c r="A820" s="24">
        <v>3594</v>
      </c>
      <c r="B820" s="24" t="s">
        <v>827</v>
      </c>
      <c r="C820" s="57">
        <v>23.85</v>
      </c>
      <c r="D820" s="57">
        <v>24.3</v>
      </c>
      <c r="E820" s="57">
        <v>22.8</v>
      </c>
      <c r="F820" s="57">
        <v>23.85</v>
      </c>
      <c r="G820" s="57">
        <v>23.1</v>
      </c>
      <c r="H820" s="57">
        <v>23.3</v>
      </c>
      <c r="I820" s="57">
        <v>22.35</v>
      </c>
      <c r="J820" s="57">
        <v>22.9</v>
      </c>
      <c r="K820" s="57">
        <v>23.3</v>
      </c>
      <c r="L820" s="57">
        <v>23.5</v>
      </c>
      <c r="M820" s="57">
        <v>22.9</v>
      </c>
      <c r="N820" s="57">
        <v>22.9</v>
      </c>
      <c r="O820" s="57">
        <v>103</v>
      </c>
      <c r="P820" s="57">
        <v>505</v>
      </c>
      <c r="Q820" s="57">
        <v>17.6096</v>
      </c>
      <c r="R820" s="57">
        <v>21.353400000000001</v>
      </c>
      <c r="S820" s="57">
        <v>16.157399999999999</v>
      </c>
      <c r="T820" s="57">
        <v>19.621400000000001</v>
      </c>
      <c r="U820" s="77">
        <v>0.33993399339933994</v>
      </c>
      <c r="V820" s="24" t="s">
        <v>6609</v>
      </c>
      <c r="W820" s="216" t="s">
        <v>5967</v>
      </c>
      <c r="X820" s="216" t="s">
        <v>6047</v>
      </c>
      <c r="Y820" s="24" t="s">
        <v>6061</v>
      </c>
      <c r="Z820" s="24" t="s">
        <v>5975</v>
      </c>
      <c r="AA820" s="24" t="s">
        <v>6130</v>
      </c>
      <c r="AB820" s="24" t="s">
        <v>5991</v>
      </c>
      <c r="AC820" s="24" t="s">
        <v>5979</v>
      </c>
    </row>
    <row r="821" spans="1:29" s="169" customFormat="1">
      <c r="A821" s="24">
        <v>3596</v>
      </c>
      <c r="B821" s="24" t="s">
        <v>828</v>
      </c>
      <c r="C821" s="57">
        <v>92.5</v>
      </c>
      <c r="D821" s="57">
        <v>94.3</v>
      </c>
      <c r="E821" s="57">
        <v>88.5</v>
      </c>
      <c r="F821" s="57">
        <v>89.3</v>
      </c>
      <c r="G821" s="57">
        <v>89.3</v>
      </c>
      <c r="H821" s="57">
        <v>90.9</v>
      </c>
      <c r="I821" s="57">
        <v>87.2</v>
      </c>
      <c r="J821" s="57">
        <v>89.1</v>
      </c>
      <c r="K821" s="57">
        <v>90</v>
      </c>
      <c r="L821" s="57">
        <v>91.6</v>
      </c>
      <c r="M821" s="57">
        <v>89.7</v>
      </c>
      <c r="N821" s="57">
        <v>90.1</v>
      </c>
      <c r="O821" s="57">
        <v>1450</v>
      </c>
      <c r="P821" s="57">
        <v>7173</v>
      </c>
      <c r="Q821" s="57">
        <v>19.3825</v>
      </c>
      <c r="R821" s="57">
        <v>34.462499999999999</v>
      </c>
      <c r="S821" s="57">
        <v>16.668399999999998</v>
      </c>
      <c r="T821" s="57">
        <v>28.531099999999999</v>
      </c>
      <c r="U821" s="77">
        <v>0.3369115665226079</v>
      </c>
      <c r="V821" s="24" t="s">
        <v>6720</v>
      </c>
      <c r="W821" s="216" t="s">
        <v>5967</v>
      </c>
      <c r="X821" s="216" t="s">
        <v>6007</v>
      </c>
      <c r="Y821" s="24" t="s">
        <v>5962</v>
      </c>
      <c r="Z821" s="24" t="s">
        <v>5994</v>
      </c>
      <c r="AA821" s="24" t="s">
        <v>6478</v>
      </c>
      <c r="AB821" s="24" t="s">
        <v>6033</v>
      </c>
      <c r="AC821" s="24" t="s">
        <v>5990</v>
      </c>
    </row>
    <row r="822" spans="1:29" s="169" customFormat="1">
      <c r="A822" s="24">
        <v>3597</v>
      </c>
      <c r="B822" s="24" t="s">
        <v>2979</v>
      </c>
      <c r="C822" s="57">
        <v>28.2</v>
      </c>
      <c r="D822" s="57">
        <v>28.35</v>
      </c>
      <c r="E822" s="57">
        <v>26.8</v>
      </c>
      <c r="F822" s="57">
        <v>27.8</v>
      </c>
      <c r="G822" s="57">
        <v>27.8</v>
      </c>
      <c r="H822" s="57">
        <v>28.8</v>
      </c>
      <c r="I822" s="57">
        <v>26</v>
      </c>
      <c r="J822" s="57">
        <v>28.1</v>
      </c>
      <c r="K822" s="57">
        <v>27.75</v>
      </c>
      <c r="L822" s="57">
        <v>28.5</v>
      </c>
      <c r="M822" s="57">
        <v>27.6</v>
      </c>
      <c r="N822" s="57">
        <v>28</v>
      </c>
      <c r="O822" s="57">
        <v>146</v>
      </c>
      <c r="P822" s="57">
        <v>616</v>
      </c>
      <c r="Q822" s="57"/>
      <c r="R822" s="57"/>
      <c r="S822" s="57"/>
      <c r="T822" s="57"/>
      <c r="U822" s="77">
        <v>0.395021645021645</v>
      </c>
      <c r="V822" s="24" t="s">
        <v>6721</v>
      </c>
      <c r="W822" s="216" t="s">
        <v>5993</v>
      </c>
      <c r="X822" s="216" t="s">
        <v>5993</v>
      </c>
      <c r="Y822" s="24" t="s">
        <v>5975</v>
      </c>
      <c r="Z822" s="24" t="s">
        <v>5972</v>
      </c>
      <c r="AA822" s="24" t="s">
        <v>6240</v>
      </c>
      <c r="AB822" s="24" t="s">
        <v>5976</v>
      </c>
      <c r="AC822" s="24" t="s">
        <v>5990</v>
      </c>
    </row>
    <row r="823" spans="1:29" s="169" customFormat="1">
      <c r="A823" s="24">
        <v>3603</v>
      </c>
      <c r="B823" s="24" t="s">
        <v>2984</v>
      </c>
      <c r="C823" s="57">
        <v>7.78</v>
      </c>
      <c r="D823" s="57">
        <v>7.78</v>
      </c>
      <c r="E823" s="57">
        <v>7.32</v>
      </c>
      <c r="F823" s="57">
        <v>7.56</v>
      </c>
      <c r="G823" s="57">
        <v>7.42</v>
      </c>
      <c r="H823" s="57">
        <v>7.45</v>
      </c>
      <c r="I823" s="57">
        <v>7</v>
      </c>
      <c r="J823" s="57">
        <v>7.03</v>
      </c>
      <c r="K823" s="57">
        <v>6.97</v>
      </c>
      <c r="L823" s="57">
        <v>7.33</v>
      </c>
      <c r="M823" s="57">
        <v>6.97</v>
      </c>
      <c r="N823" s="57">
        <v>7.33</v>
      </c>
      <c r="O823" s="57">
        <v>16</v>
      </c>
      <c r="P823" s="57">
        <v>112</v>
      </c>
      <c r="Q823" s="57"/>
      <c r="R823" s="57"/>
      <c r="S823" s="57"/>
      <c r="T823" s="57"/>
      <c r="U823" s="77">
        <v>0.23809523809523808</v>
      </c>
      <c r="V823" s="24" t="s">
        <v>6144</v>
      </c>
      <c r="W823" s="216" t="s">
        <v>5993</v>
      </c>
      <c r="X823" s="216" t="s">
        <v>5993</v>
      </c>
      <c r="Y823" s="24" t="s">
        <v>6209</v>
      </c>
      <c r="Z823" s="24" t="s">
        <v>5964</v>
      </c>
      <c r="AA823" s="24" t="s">
        <v>6201</v>
      </c>
      <c r="AB823" s="24" t="s">
        <v>5979</v>
      </c>
      <c r="AC823" s="24" t="s">
        <v>5979</v>
      </c>
    </row>
    <row r="824" spans="1:29" s="169" customFormat="1">
      <c r="A824" s="24">
        <v>3605</v>
      </c>
      <c r="B824" s="24" t="s">
        <v>829</v>
      </c>
      <c r="C824" s="57">
        <v>57.7</v>
      </c>
      <c r="D824" s="57">
        <v>58.8</v>
      </c>
      <c r="E824" s="57">
        <v>53.7</v>
      </c>
      <c r="F824" s="57">
        <v>53.7</v>
      </c>
      <c r="G824" s="57">
        <v>53.4</v>
      </c>
      <c r="H824" s="57">
        <v>55.1</v>
      </c>
      <c r="I824" s="57">
        <v>50.1</v>
      </c>
      <c r="J824" s="57">
        <v>51.3</v>
      </c>
      <c r="K824" s="57">
        <v>52.3</v>
      </c>
      <c r="L824" s="57">
        <v>53.8</v>
      </c>
      <c r="M824" s="57">
        <v>52.1</v>
      </c>
      <c r="N824" s="57">
        <v>52.8</v>
      </c>
      <c r="O824" s="57">
        <v>2190</v>
      </c>
      <c r="P824" s="57">
        <v>7542</v>
      </c>
      <c r="Q824" s="57">
        <v>52.317900000000002</v>
      </c>
      <c r="R824" s="57">
        <v>63.5946</v>
      </c>
      <c r="S824" s="57">
        <v>41.949300000000001</v>
      </c>
      <c r="T824" s="57">
        <v>56.3795</v>
      </c>
      <c r="U824" s="77">
        <v>0.48395651020949354</v>
      </c>
      <c r="V824" s="24" t="s">
        <v>6123</v>
      </c>
      <c r="W824" s="216" t="s">
        <v>5967</v>
      </c>
      <c r="X824" s="216" t="s">
        <v>5961</v>
      </c>
      <c r="Y824" s="24" t="s">
        <v>6004</v>
      </c>
      <c r="Z824" s="24" t="s">
        <v>5964</v>
      </c>
      <c r="AA824" s="24" t="s">
        <v>6240</v>
      </c>
      <c r="AB824" s="24" t="s">
        <v>5976</v>
      </c>
      <c r="AC824" s="24" t="s">
        <v>5965</v>
      </c>
    </row>
    <row r="825" spans="1:29" s="169" customFormat="1">
      <c r="A825" s="24">
        <v>3607</v>
      </c>
      <c r="B825" s="24" t="s">
        <v>830</v>
      </c>
      <c r="C825" s="57">
        <v>15.4</v>
      </c>
      <c r="D825" s="57">
        <v>16.95</v>
      </c>
      <c r="E825" s="57">
        <v>14.25</v>
      </c>
      <c r="F825" s="57">
        <v>14.25</v>
      </c>
      <c r="G825" s="57">
        <v>13.7</v>
      </c>
      <c r="H825" s="57">
        <v>13.95</v>
      </c>
      <c r="I825" s="57">
        <v>12.85</v>
      </c>
      <c r="J825" s="57">
        <v>13.2</v>
      </c>
      <c r="K825" s="57">
        <v>13.4</v>
      </c>
      <c r="L825" s="57">
        <v>13.6</v>
      </c>
      <c r="M825" s="57">
        <v>13</v>
      </c>
      <c r="N825" s="57">
        <v>13.1</v>
      </c>
      <c r="O825" s="57">
        <v>587</v>
      </c>
      <c r="P825" s="57">
        <v>3204</v>
      </c>
      <c r="Q825" s="57">
        <v>28.091899999999999</v>
      </c>
      <c r="R825" s="57">
        <v>41.276000000000003</v>
      </c>
      <c r="S825" s="57">
        <v>20.760400000000001</v>
      </c>
      <c r="T825" s="57">
        <v>34.4375</v>
      </c>
      <c r="U825" s="77">
        <v>0.30534748231377445</v>
      </c>
      <c r="V825" s="24" t="s">
        <v>6417</v>
      </c>
      <c r="W825" s="216" t="s">
        <v>5967</v>
      </c>
      <c r="X825" s="216" t="s">
        <v>6007</v>
      </c>
      <c r="Y825" s="24" t="s">
        <v>6004</v>
      </c>
      <c r="Z825" s="24" t="s">
        <v>5964</v>
      </c>
      <c r="AA825" s="24" t="s">
        <v>5984</v>
      </c>
      <c r="AB825" s="24" t="s">
        <v>5991</v>
      </c>
      <c r="AC825" s="24" t="s">
        <v>5990</v>
      </c>
    </row>
    <row r="826" spans="1:29" s="169" customFormat="1">
      <c r="A826" s="24">
        <v>3609</v>
      </c>
      <c r="B826" s="24" t="s">
        <v>831</v>
      </c>
      <c r="C826" s="57">
        <v>51.8</v>
      </c>
      <c r="D826" s="57">
        <v>53.8</v>
      </c>
      <c r="E826" s="57">
        <v>49</v>
      </c>
      <c r="F826" s="57">
        <v>50</v>
      </c>
      <c r="G826" s="57">
        <v>50.1</v>
      </c>
      <c r="H826" s="57">
        <v>50.1</v>
      </c>
      <c r="I826" s="57">
        <v>43.2</v>
      </c>
      <c r="J826" s="57">
        <v>45.95</v>
      </c>
      <c r="K826" s="57">
        <v>48</v>
      </c>
      <c r="L826" s="57">
        <v>48</v>
      </c>
      <c r="M826" s="57">
        <v>45.3</v>
      </c>
      <c r="N826" s="57">
        <v>46.3</v>
      </c>
      <c r="O826" s="57">
        <v>80</v>
      </c>
      <c r="P826" s="57">
        <v>1399</v>
      </c>
      <c r="Q826" s="57"/>
      <c r="R826" s="57"/>
      <c r="S826" s="57"/>
      <c r="T826" s="57"/>
      <c r="U826" s="77">
        <v>9.5306171074577076E-2</v>
      </c>
      <c r="V826" s="24" t="s">
        <v>6230</v>
      </c>
      <c r="W826" s="216" t="s">
        <v>5993</v>
      </c>
      <c r="X826" s="216" t="s">
        <v>5993</v>
      </c>
      <c r="Y826" s="24" t="s">
        <v>5962</v>
      </c>
      <c r="Z826" s="24" t="s">
        <v>6024</v>
      </c>
      <c r="AA826" s="24" t="s">
        <v>6024</v>
      </c>
      <c r="AB826" s="24" t="s">
        <v>5979</v>
      </c>
      <c r="AC826" s="24" t="s">
        <v>5986</v>
      </c>
    </row>
    <row r="827" spans="1:29" s="169" customFormat="1">
      <c r="A827" s="24">
        <v>3611</v>
      </c>
      <c r="B827" s="24" t="s">
        <v>832</v>
      </c>
      <c r="C827" s="57">
        <v>229</v>
      </c>
      <c r="D827" s="57">
        <v>230.5</v>
      </c>
      <c r="E827" s="57">
        <v>222.5</v>
      </c>
      <c r="F827" s="57">
        <v>223</v>
      </c>
      <c r="G827" s="57">
        <v>219</v>
      </c>
      <c r="H827" s="57">
        <v>219</v>
      </c>
      <c r="I827" s="57">
        <v>205</v>
      </c>
      <c r="J827" s="57">
        <v>212.5</v>
      </c>
      <c r="K827" s="57">
        <v>218.5</v>
      </c>
      <c r="L827" s="57">
        <v>218.5</v>
      </c>
      <c r="M827" s="57">
        <v>212</v>
      </c>
      <c r="N827" s="57">
        <v>216</v>
      </c>
      <c r="O827" s="57">
        <v>96</v>
      </c>
      <c r="P827" s="57">
        <v>375</v>
      </c>
      <c r="Q827" s="57">
        <v>41.245600000000003</v>
      </c>
      <c r="R827" s="57">
        <v>55.655799999999999</v>
      </c>
      <c r="S827" s="57">
        <v>36.227200000000003</v>
      </c>
      <c r="T827" s="57">
        <v>49.179600000000001</v>
      </c>
      <c r="U827" s="77">
        <v>0.42666666666666669</v>
      </c>
      <c r="V827" s="24" t="s">
        <v>6241</v>
      </c>
      <c r="W827" s="216" t="s">
        <v>5967</v>
      </c>
      <c r="X827" s="216" t="s">
        <v>5971</v>
      </c>
      <c r="Y827" s="24" t="s">
        <v>5962</v>
      </c>
      <c r="Z827" s="24" t="s">
        <v>6209</v>
      </c>
      <c r="AA827" s="24" t="s">
        <v>6017</v>
      </c>
      <c r="AB827" s="24" t="s">
        <v>5979</v>
      </c>
      <c r="AC827" s="24" t="s">
        <v>5976</v>
      </c>
    </row>
    <row r="828" spans="1:29" s="169" customFormat="1">
      <c r="A828" s="24">
        <v>3615</v>
      </c>
      <c r="B828" s="24" t="s">
        <v>833</v>
      </c>
      <c r="C828" s="57">
        <v>23.4</v>
      </c>
      <c r="D828" s="57">
        <v>23.65</v>
      </c>
      <c r="E828" s="57">
        <v>22.3</v>
      </c>
      <c r="F828" s="57">
        <v>22.4</v>
      </c>
      <c r="G828" s="57">
        <v>22.1</v>
      </c>
      <c r="H828" s="57">
        <v>22.35</v>
      </c>
      <c r="I828" s="57">
        <v>20.2</v>
      </c>
      <c r="J828" s="57">
        <v>20.399999999999999</v>
      </c>
      <c r="K828" s="57">
        <v>20.55</v>
      </c>
      <c r="L828" s="57">
        <v>21.3</v>
      </c>
      <c r="M828" s="57">
        <v>20.55</v>
      </c>
      <c r="N828" s="57">
        <v>21</v>
      </c>
      <c r="O828" s="57">
        <v>462</v>
      </c>
      <c r="P828" s="57">
        <v>1861</v>
      </c>
      <c r="Q828" s="57">
        <v>20.408200000000001</v>
      </c>
      <c r="R828" s="57">
        <v>29.769500000000001</v>
      </c>
      <c r="S828" s="57">
        <v>18.4985</v>
      </c>
      <c r="T828" s="57">
        <v>26.012499999999999</v>
      </c>
      <c r="U828" s="77">
        <v>0.41375604513702313</v>
      </c>
      <c r="V828" s="24" t="s">
        <v>6038</v>
      </c>
      <c r="W828" s="216" t="s">
        <v>5967</v>
      </c>
      <c r="X828" s="216" t="s">
        <v>6007</v>
      </c>
      <c r="Y828" s="24" t="s">
        <v>5964</v>
      </c>
      <c r="Z828" s="24" t="s">
        <v>5964</v>
      </c>
      <c r="AA828" s="24" t="s">
        <v>6055</v>
      </c>
      <c r="AB828" s="24" t="s">
        <v>5986</v>
      </c>
      <c r="AC828" s="24" t="s">
        <v>5979</v>
      </c>
    </row>
    <row r="829" spans="1:29" s="169" customFormat="1">
      <c r="A829" s="24">
        <v>3617</v>
      </c>
      <c r="B829" s="24" t="s">
        <v>834</v>
      </c>
      <c r="C829" s="57">
        <v>79</v>
      </c>
      <c r="D829" s="57">
        <v>79.900000000000006</v>
      </c>
      <c r="E829" s="57">
        <v>77.2</v>
      </c>
      <c r="F829" s="57">
        <v>77.8</v>
      </c>
      <c r="G829" s="57">
        <v>77.099999999999994</v>
      </c>
      <c r="H829" s="57">
        <v>77.8</v>
      </c>
      <c r="I829" s="57">
        <v>75.8</v>
      </c>
      <c r="J829" s="57">
        <v>76.900000000000006</v>
      </c>
      <c r="K829" s="57">
        <v>76.900000000000006</v>
      </c>
      <c r="L829" s="57">
        <v>77.400000000000006</v>
      </c>
      <c r="M829" s="57">
        <v>76.5</v>
      </c>
      <c r="N829" s="57">
        <v>76.8</v>
      </c>
      <c r="O829" s="57">
        <v>115</v>
      </c>
      <c r="P829" s="57">
        <v>361</v>
      </c>
      <c r="Q829" s="57">
        <v>16.0152</v>
      </c>
      <c r="R829" s="57">
        <v>27.119299999999999</v>
      </c>
      <c r="S829" s="57">
        <v>13.5504</v>
      </c>
      <c r="T829" s="57">
        <v>22.596299999999999</v>
      </c>
      <c r="U829" s="77">
        <v>0.53093259464450604</v>
      </c>
      <c r="V829" s="24" t="s">
        <v>6570</v>
      </c>
      <c r="W829" s="216" t="s">
        <v>5967</v>
      </c>
      <c r="X829" s="216" t="s">
        <v>6007</v>
      </c>
      <c r="Y829" s="24" t="s">
        <v>5984</v>
      </c>
      <c r="Z829" s="24" t="s">
        <v>6248</v>
      </c>
      <c r="AA829" s="24" t="s">
        <v>6347</v>
      </c>
      <c r="AB829" s="24" t="s">
        <v>5976</v>
      </c>
      <c r="AC829" s="24" t="s">
        <v>5991</v>
      </c>
    </row>
    <row r="830" spans="1:29" s="169" customFormat="1">
      <c r="A830" s="24">
        <v>3622</v>
      </c>
      <c r="B830" s="24" t="s">
        <v>835</v>
      </c>
      <c r="C830" s="57">
        <v>30</v>
      </c>
      <c r="D830" s="57">
        <v>30.4</v>
      </c>
      <c r="E830" s="57">
        <v>28</v>
      </c>
      <c r="F830" s="57">
        <v>28.6</v>
      </c>
      <c r="G830" s="57">
        <v>27</v>
      </c>
      <c r="H830" s="57">
        <v>28.3</v>
      </c>
      <c r="I830" s="57">
        <v>26</v>
      </c>
      <c r="J830" s="57">
        <v>27.1</v>
      </c>
      <c r="K830" s="57">
        <v>27.25</v>
      </c>
      <c r="L830" s="57">
        <v>28.5</v>
      </c>
      <c r="M830" s="57">
        <v>27.1</v>
      </c>
      <c r="N830" s="57">
        <v>27.95</v>
      </c>
      <c r="O830" s="57">
        <v>581</v>
      </c>
      <c r="P830" s="57">
        <v>1708</v>
      </c>
      <c r="Q830" s="57">
        <v>17.271899999999999</v>
      </c>
      <c r="R830" s="57">
        <v>20.738</v>
      </c>
      <c r="S830" s="57">
        <v>20.3581</v>
      </c>
      <c r="T830" s="57">
        <v>20.6114</v>
      </c>
      <c r="U830" s="77">
        <v>0.56693989071038253</v>
      </c>
      <c r="V830" s="24" t="s">
        <v>6162</v>
      </c>
      <c r="W830" s="216" t="s">
        <v>6039</v>
      </c>
      <c r="X830" s="216" t="s">
        <v>6007</v>
      </c>
      <c r="Y830" s="24" t="s">
        <v>5964</v>
      </c>
      <c r="Z830" s="24" t="s">
        <v>5969</v>
      </c>
      <c r="AA830" s="24" t="s">
        <v>6010</v>
      </c>
      <c r="AB830" s="24" t="s">
        <v>5986</v>
      </c>
      <c r="AC830" s="24" t="s">
        <v>5965</v>
      </c>
    </row>
    <row r="831" spans="1:29" s="169" customFormat="1">
      <c r="A831" s="24">
        <v>3623</v>
      </c>
      <c r="B831" s="24" t="s">
        <v>836</v>
      </c>
      <c r="C831" s="57">
        <v>15.6</v>
      </c>
      <c r="D831" s="57">
        <v>15.65</v>
      </c>
      <c r="E831" s="57">
        <v>15</v>
      </c>
      <c r="F831" s="57">
        <v>15.2</v>
      </c>
      <c r="G831" s="57">
        <v>15</v>
      </c>
      <c r="H831" s="57">
        <v>15.1</v>
      </c>
      <c r="I831" s="57">
        <v>14.3</v>
      </c>
      <c r="J831" s="57">
        <v>14.85</v>
      </c>
      <c r="K831" s="57">
        <v>14.65</v>
      </c>
      <c r="L831" s="57">
        <v>14.95</v>
      </c>
      <c r="M831" s="57">
        <v>14.45</v>
      </c>
      <c r="N831" s="57">
        <v>14.6</v>
      </c>
      <c r="O831" s="57">
        <v>40</v>
      </c>
      <c r="P831" s="57">
        <v>95</v>
      </c>
      <c r="Q831" s="57">
        <v>29.1784</v>
      </c>
      <c r="R831" s="57">
        <v>37.155900000000003</v>
      </c>
      <c r="S831" s="57">
        <v>23.023700000000002</v>
      </c>
      <c r="T831" s="57">
        <v>32.4452</v>
      </c>
      <c r="U831" s="77">
        <v>0.70175438596491224</v>
      </c>
      <c r="V831" s="24" t="s">
        <v>6722</v>
      </c>
      <c r="W831" s="216" t="s">
        <v>5967</v>
      </c>
      <c r="X831" s="216" t="s">
        <v>6007</v>
      </c>
      <c r="Y831" s="24" t="s">
        <v>5962</v>
      </c>
      <c r="Z831" s="24" t="s">
        <v>5975</v>
      </c>
      <c r="AA831" s="24" t="s">
        <v>6027</v>
      </c>
      <c r="AB831" s="24" t="s">
        <v>5976</v>
      </c>
      <c r="AC831" s="24" t="s">
        <v>5991</v>
      </c>
    </row>
    <row r="832" spans="1:29" s="169" customFormat="1">
      <c r="A832" s="24">
        <v>3624</v>
      </c>
      <c r="B832" s="24" t="s">
        <v>837</v>
      </c>
      <c r="C832" s="57">
        <v>48.3</v>
      </c>
      <c r="D832" s="57">
        <v>49.4</v>
      </c>
      <c r="E832" s="57">
        <v>41.2</v>
      </c>
      <c r="F832" s="57">
        <v>41.2</v>
      </c>
      <c r="G832" s="57">
        <v>41</v>
      </c>
      <c r="H832" s="57">
        <v>42.45</v>
      </c>
      <c r="I832" s="57">
        <v>38.65</v>
      </c>
      <c r="J832" s="57">
        <v>40.450000000000003</v>
      </c>
      <c r="K832" s="57">
        <v>40.950000000000003</v>
      </c>
      <c r="L832" s="57">
        <v>43.8</v>
      </c>
      <c r="M832" s="57">
        <v>40.950000000000003</v>
      </c>
      <c r="N832" s="57">
        <v>41.3</v>
      </c>
      <c r="O832" s="57">
        <v>2166</v>
      </c>
      <c r="P832" s="57">
        <v>6627</v>
      </c>
      <c r="Q832" s="57">
        <v>50.237099999999998</v>
      </c>
      <c r="R832" s="57">
        <v>61.451599999999999</v>
      </c>
      <c r="S832" s="57">
        <v>44.744100000000003</v>
      </c>
      <c r="T832" s="57">
        <v>55.882399999999997</v>
      </c>
      <c r="U832" s="77">
        <v>0.5447412102006941</v>
      </c>
      <c r="V832" s="24" t="s">
        <v>6691</v>
      </c>
      <c r="W832" s="216" t="s">
        <v>5967</v>
      </c>
      <c r="X832" s="216" t="s">
        <v>5961</v>
      </c>
      <c r="Y832" s="24" t="s">
        <v>6004</v>
      </c>
      <c r="Z832" s="24" t="s">
        <v>6073</v>
      </c>
      <c r="AA832" s="24" t="s">
        <v>6227</v>
      </c>
      <c r="AB832" s="24" t="s">
        <v>6084</v>
      </c>
      <c r="AC832" s="24" t="s">
        <v>5979</v>
      </c>
    </row>
    <row r="833" spans="1:29" s="169" customFormat="1">
      <c r="A833" s="24">
        <v>3625</v>
      </c>
      <c r="B833" s="24" t="s">
        <v>838</v>
      </c>
      <c r="C833" s="57">
        <v>28.5</v>
      </c>
      <c r="D833" s="57">
        <v>28.75</v>
      </c>
      <c r="E833" s="57">
        <v>24.3</v>
      </c>
      <c r="F833" s="57">
        <v>24.3</v>
      </c>
      <c r="G833" s="57">
        <v>23.3</v>
      </c>
      <c r="H833" s="57">
        <v>24.85</v>
      </c>
      <c r="I833" s="57">
        <v>22.15</v>
      </c>
      <c r="J833" s="57">
        <v>23.75</v>
      </c>
      <c r="K833" s="57">
        <v>24</v>
      </c>
      <c r="L833" s="57">
        <v>25.5</v>
      </c>
      <c r="M833" s="57">
        <v>24</v>
      </c>
      <c r="N833" s="57">
        <v>24.7</v>
      </c>
      <c r="O833" s="57">
        <v>1391</v>
      </c>
      <c r="P833" s="57">
        <v>5863</v>
      </c>
      <c r="Q833" s="57">
        <v>46.079900000000002</v>
      </c>
      <c r="R833" s="57">
        <v>56.44</v>
      </c>
      <c r="S833" s="57">
        <v>38.663800000000002</v>
      </c>
      <c r="T833" s="57">
        <v>50.514600000000002</v>
      </c>
      <c r="U833" s="77">
        <v>0.39541759053954173</v>
      </c>
      <c r="V833" s="24" t="s">
        <v>6162</v>
      </c>
      <c r="W833" s="216" t="s">
        <v>5967</v>
      </c>
      <c r="X833" s="216" t="s">
        <v>5961</v>
      </c>
      <c r="Y833" s="24" t="s">
        <v>6004</v>
      </c>
      <c r="Z833" s="24" t="s">
        <v>6022</v>
      </c>
      <c r="AA833" s="24" t="s">
        <v>6031</v>
      </c>
      <c r="AB833" s="24" t="s">
        <v>5970</v>
      </c>
      <c r="AC833" s="24" t="s">
        <v>5979</v>
      </c>
    </row>
    <row r="834" spans="1:29" s="169" customFormat="1">
      <c r="A834" s="24">
        <v>3627</v>
      </c>
      <c r="B834" s="24" t="s">
        <v>3001</v>
      </c>
      <c r="C834" s="57">
        <v>29.1</v>
      </c>
      <c r="D834" s="57">
        <v>30.95</v>
      </c>
      <c r="E834" s="57">
        <v>26.75</v>
      </c>
      <c r="F834" s="57">
        <v>29.45</v>
      </c>
      <c r="G834" s="57">
        <v>29.5</v>
      </c>
      <c r="H834" s="57">
        <v>33.450000000000003</v>
      </c>
      <c r="I834" s="57">
        <v>28.5</v>
      </c>
      <c r="J834" s="57">
        <v>31</v>
      </c>
      <c r="K834" s="57">
        <v>31.5</v>
      </c>
      <c r="L834" s="57">
        <v>31.55</v>
      </c>
      <c r="M834" s="57">
        <v>28</v>
      </c>
      <c r="N834" s="57">
        <v>29.95</v>
      </c>
      <c r="O834" s="57">
        <v>193</v>
      </c>
      <c r="P834" s="57">
        <v>946</v>
      </c>
      <c r="Q834" s="57"/>
      <c r="R834" s="57"/>
      <c r="S834" s="57"/>
      <c r="T834" s="57"/>
      <c r="U834" s="77">
        <v>0.34002818886539815</v>
      </c>
      <c r="V834" s="24" t="s">
        <v>6019</v>
      </c>
      <c r="W834" s="216" t="s">
        <v>5993</v>
      </c>
      <c r="X834" s="216" t="s">
        <v>5993</v>
      </c>
      <c r="Y834" s="24" t="s">
        <v>5972</v>
      </c>
      <c r="Z834" s="24" t="s">
        <v>5982</v>
      </c>
      <c r="AA834" s="24" t="s">
        <v>5964</v>
      </c>
      <c r="AB834" s="24" t="s">
        <v>5979</v>
      </c>
      <c r="AC834" s="24" t="s">
        <v>5970</v>
      </c>
    </row>
    <row r="835" spans="1:29" s="169" customFormat="1">
      <c r="A835" s="24">
        <v>3628</v>
      </c>
      <c r="B835" s="24" t="s">
        <v>839</v>
      </c>
      <c r="C835" s="57">
        <v>35.85</v>
      </c>
      <c r="D835" s="57">
        <v>35.9</v>
      </c>
      <c r="E835" s="57">
        <v>34.6</v>
      </c>
      <c r="F835" s="57">
        <v>34.6</v>
      </c>
      <c r="G835" s="57">
        <v>34.6</v>
      </c>
      <c r="H835" s="57">
        <v>36</v>
      </c>
      <c r="I835" s="57">
        <v>33.799999999999997</v>
      </c>
      <c r="J835" s="57">
        <v>34.1</v>
      </c>
      <c r="K835" s="57">
        <v>34.15</v>
      </c>
      <c r="L835" s="57">
        <v>34.6</v>
      </c>
      <c r="M835" s="57">
        <v>34.15</v>
      </c>
      <c r="N835" s="57">
        <v>34.6</v>
      </c>
      <c r="O835" s="57">
        <v>11</v>
      </c>
      <c r="P835" s="57">
        <v>182</v>
      </c>
      <c r="Q835" s="57">
        <v>16.651399999999999</v>
      </c>
      <c r="R835" s="57">
        <v>27.740200000000002</v>
      </c>
      <c r="S835" s="57">
        <v>16.898099999999999</v>
      </c>
      <c r="T835" s="57">
        <v>24.126100000000001</v>
      </c>
      <c r="U835" s="77">
        <v>0.10073260073260074</v>
      </c>
      <c r="V835" s="24" t="s">
        <v>6551</v>
      </c>
      <c r="W835" s="216" t="s">
        <v>6039</v>
      </c>
      <c r="X835" s="216" t="s">
        <v>6007</v>
      </c>
      <c r="Y835" s="24" t="s">
        <v>6004</v>
      </c>
      <c r="Z835" s="24" t="s">
        <v>6000</v>
      </c>
      <c r="AA835" s="24" t="s">
        <v>6493</v>
      </c>
      <c r="AB835" s="24" t="s">
        <v>5979</v>
      </c>
      <c r="AC835" s="24" t="s">
        <v>5979</v>
      </c>
    </row>
    <row r="836" spans="1:29" s="169" customFormat="1">
      <c r="A836" s="24">
        <v>3630</v>
      </c>
      <c r="B836" s="24" t="s">
        <v>841</v>
      </c>
      <c r="C836" s="57">
        <v>43.75</v>
      </c>
      <c r="D836" s="57">
        <v>46.65</v>
      </c>
      <c r="E836" s="57">
        <v>41.2</v>
      </c>
      <c r="F836" s="57">
        <v>41.2</v>
      </c>
      <c r="G836" s="57">
        <v>41.2</v>
      </c>
      <c r="H836" s="57">
        <v>41.2</v>
      </c>
      <c r="I836" s="57">
        <v>38.6</v>
      </c>
      <c r="J836" s="57">
        <v>39.85</v>
      </c>
      <c r="K836" s="57">
        <v>40.6</v>
      </c>
      <c r="L836" s="57">
        <v>41</v>
      </c>
      <c r="M836" s="57">
        <v>40</v>
      </c>
      <c r="N836" s="57">
        <v>40.15</v>
      </c>
      <c r="O836" s="57">
        <v>765</v>
      </c>
      <c r="P836" s="57">
        <v>3583</v>
      </c>
      <c r="Q836" s="57">
        <v>17.2516</v>
      </c>
      <c r="R836" s="57">
        <v>27.747299999999999</v>
      </c>
      <c r="S836" s="57">
        <v>15.1395</v>
      </c>
      <c r="T836" s="57">
        <v>23.544699999999999</v>
      </c>
      <c r="U836" s="77">
        <v>0.35584705554005019</v>
      </c>
      <c r="V836" s="24" t="s">
        <v>6536</v>
      </c>
      <c r="W836" s="216" t="s">
        <v>5967</v>
      </c>
      <c r="X836" s="216" t="s">
        <v>6007</v>
      </c>
      <c r="Y836" s="24" t="s">
        <v>6004</v>
      </c>
      <c r="Z836" s="24" t="s">
        <v>6209</v>
      </c>
      <c r="AA836" s="24" t="s">
        <v>5984</v>
      </c>
      <c r="AB836" s="24" t="s">
        <v>5986</v>
      </c>
      <c r="AC836" s="24" t="s">
        <v>5965</v>
      </c>
    </row>
    <row r="837" spans="1:29" s="169" customFormat="1">
      <c r="A837" s="24">
        <v>3631</v>
      </c>
      <c r="B837" s="24" t="s">
        <v>842</v>
      </c>
      <c r="C837" s="57">
        <v>44.5</v>
      </c>
      <c r="D837" s="57">
        <v>45.9</v>
      </c>
      <c r="E837" s="57">
        <v>43</v>
      </c>
      <c r="F837" s="57">
        <v>44.1</v>
      </c>
      <c r="G837" s="57">
        <v>44.9</v>
      </c>
      <c r="H837" s="57">
        <v>45.6</v>
      </c>
      <c r="I837" s="57">
        <v>43.2</v>
      </c>
      <c r="J837" s="57">
        <v>44</v>
      </c>
      <c r="K837" s="57">
        <v>44.45</v>
      </c>
      <c r="L837" s="57">
        <v>45.1</v>
      </c>
      <c r="M837" s="57">
        <v>43.45</v>
      </c>
      <c r="N837" s="57">
        <v>43.7</v>
      </c>
      <c r="O837" s="57">
        <v>38</v>
      </c>
      <c r="P837" s="57">
        <v>430</v>
      </c>
      <c r="Q837" s="57"/>
      <c r="R837" s="57"/>
      <c r="S837" s="57"/>
      <c r="T837" s="57"/>
      <c r="U837" s="77">
        <v>0.14728682170542637</v>
      </c>
      <c r="V837" s="24" t="s">
        <v>6074</v>
      </c>
      <c r="W837" s="216" t="s">
        <v>5993</v>
      </c>
      <c r="X837" s="216" t="s">
        <v>5993</v>
      </c>
      <c r="Y837" s="24" t="s">
        <v>6073</v>
      </c>
      <c r="Z837" s="24" t="s">
        <v>5984</v>
      </c>
      <c r="AA837" s="24" t="s">
        <v>5984</v>
      </c>
      <c r="AB837" s="24" t="s">
        <v>5986</v>
      </c>
      <c r="AC837" s="24" t="s">
        <v>5990</v>
      </c>
    </row>
    <row r="838" spans="1:29" s="169" customFormat="1">
      <c r="A838" s="24">
        <v>3632</v>
      </c>
      <c r="B838" s="24" t="s">
        <v>843</v>
      </c>
      <c r="C838" s="57">
        <v>8.85</v>
      </c>
      <c r="D838" s="57">
        <v>9</v>
      </c>
      <c r="E838" s="57">
        <v>8.6</v>
      </c>
      <c r="F838" s="57"/>
      <c r="G838" s="57">
        <v>8.7100000000000009</v>
      </c>
      <c r="H838" s="57">
        <v>9.0299999999999994</v>
      </c>
      <c r="I838" s="57">
        <v>8.42</v>
      </c>
      <c r="J838" s="57">
        <v>8.5299999999999994</v>
      </c>
      <c r="K838" s="57">
        <v>8.3000000000000007</v>
      </c>
      <c r="L838" s="57">
        <v>8.4499999999999993</v>
      </c>
      <c r="M838" s="57">
        <v>7.71</v>
      </c>
      <c r="N838" s="57">
        <v>8.08</v>
      </c>
      <c r="O838" s="57">
        <v>39</v>
      </c>
      <c r="P838" s="57">
        <v>67</v>
      </c>
      <c r="Q838" s="57"/>
      <c r="R838" s="57"/>
      <c r="S838" s="57"/>
      <c r="T838" s="57"/>
      <c r="U838" s="77">
        <v>0.9701492537313432</v>
      </c>
      <c r="V838" s="24" t="s">
        <v>6053</v>
      </c>
      <c r="W838" s="216" t="s">
        <v>5993</v>
      </c>
      <c r="X838" s="216" t="s">
        <v>5993</v>
      </c>
      <c r="Y838" s="24" t="s">
        <v>5994</v>
      </c>
      <c r="Z838" s="24" t="s">
        <v>6000</v>
      </c>
      <c r="AA838" s="24" t="s">
        <v>5975</v>
      </c>
      <c r="AB838" s="24" t="s">
        <v>5990</v>
      </c>
      <c r="AC838" s="24" t="s">
        <v>5970</v>
      </c>
    </row>
    <row r="839" spans="1:29" s="169" customFormat="1">
      <c r="A839" s="24">
        <v>3633</v>
      </c>
      <c r="B839" s="24" t="s">
        <v>3011</v>
      </c>
      <c r="C839" s="57">
        <v>39.1</v>
      </c>
      <c r="D839" s="57">
        <v>39.15</v>
      </c>
      <c r="E839" s="57">
        <v>37.6</v>
      </c>
      <c r="F839" s="57">
        <v>37.9</v>
      </c>
      <c r="G839" s="57">
        <v>37.700000000000003</v>
      </c>
      <c r="H839" s="57">
        <v>38.299999999999997</v>
      </c>
      <c r="I839" s="57">
        <v>37.5</v>
      </c>
      <c r="J839" s="57">
        <v>38.1</v>
      </c>
      <c r="K839" s="57">
        <v>39.15</v>
      </c>
      <c r="L839" s="57">
        <v>39.15</v>
      </c>
      <c r="M839" s="57">
        <v>37.9</v>
      </c>
      <c r="N839" s="57">
        <v>38.799999999999997</v>
      </c>
      <c r="O839" s="57">
        <v>13</v>
      </c>
      <c r="P839" s="57">
        <v>133</v>
      </c>
      <c r="Q839" s="57">
        <v>31.371300000000002</v>
      </c>
      <c r="R839" s="57">
        <v>45.717199999999998</v>
      </c>
      <c r="S839" s="57">
        <v>28.5838</v>
      </c>
      <c r="T839" s="57">
        <v>40.006100000000004</v>
      </c>
      <c r="U839" s="77">
        <v>0.16290726817042608</v>
      </c>
      <c r="V839" s="24" t="s">
        <v>6723</v>
      </c>
      <c r="W839" s="216" t="s">
        <v>5967</v>
      </c>
      <c r="X839" s="216" t="s">
        <v>5971</v>
      </c>
      <c r="Y839" s="24" t="s">
        <v>5962</v>
      </c>
      <c r="Z839" s="24" t="s">
        <v>6016</v>
      </c>
      <c r="AA839" s="24" t="s">
        <v>6390</v>
      </c>
      <c r="AB839" s="24" t="s">
        <v>5979</v>
      </c>
      <c r="AC839" s="24" t="s">
        <v>5996</v>
      </c>
    </row>
    <row r="840" spans="1:29" s="169" customFormat="1">
      <c r="A840" s="24">
        <v>3642</v>
      </c>
      <c r="B840" s="24" t="s">
        <v>844</v>
      </c>
      <c r="C840" s="57">
        <v>12.4</v>
      </c>
      <c r="D840" s="57">
        <v>12.45</v>
      </c>
      <c r="E840" s="57">
        <v>12</v>
      </c>
      <c r="F840" s="57">
        <v>12</v>
      </c>
      <c r="G840" s="57">
        <v>12</v>
      </c>
      <c r="H840" s="57">
        <v>12</v>
      </c>
      <c r="I840" s="57">
        <v>11.05</v>
      </c>
      <c r="J840" s="57">
        <v>11.3</v>
      </c>
      <c r="K840" s="57">
        <v>11.05</v>
      </c>
      <c r="L840" s="57">
        <v>11.25</v>
      </c>
      <c r="M840" s="57">
        <v>11.05</v>
      </c>
      <c r="N840" s="57">
        <v>11.2</v>
      </c>
      <c r="O840" s="57">
        <v>36</v>
      </c>
      <c r="P840" s="57">
        <v>105</v>
      </c>
      <c r="Q840" s="57">
        <v>8.9898000000000007</v>
      </c>
      <c r="R840" s="57">
        <v>13.6591</v>
      </c>
      <c r="S840" s="57">
        <v>7.9539999999999997</v>
      </c>
      <c r="T840" s="57">
        <v>11.757400000000001</v>
      </c>
      <c r="U840" s="77">
        <v>0.5714285714285714</v>
      </c>
      <c r="V840" s="24" t="s">
        <v>6724</v>
      </c>
      <c r="W840" s="216" t="s">
        <v>5967</v>
      </c>
      <c r="X840" s="216" t="s">
        <v>6047</v>
      </c>
      <c r="Y840" s="24" t="s">
        <v>6336</v>
      </c>
      <c r="Z840" s="24" t="s">
        <v>6024</v>
      </c>
      <c r="AA840" s="24" t="s">
        <v>6055</v>
      </c>
      <c r="AB840" s="24" t="s">
        <v>5991</v>
      </c>
      <c r="AC840" s="24" t="s">
        <v>5979</v>
      </c>
    </row>
    <row r="841" spans="1:29" s="169" customFormat="1">
      <c r="A841" s="24">
        <v>3645</v>
      </c>
      <c r="B841" s="24" t="s">
        <v>845</v>
      </c>
      <c r="C841" s="57">
        <v>51</v>
      </c>
      <c r="D841" s="57">
        <v>51</v>
      </c>
      <c r="E841" s="57">
        <v>42.05</v>
      </c>
      <c r="F841" s="57">
        <v>42.65</v>
      </c>
      <c r="G841" s="57">
        <v>42.9</v>
      </c>
      <c r="H841" s="57">
        <v>43.25</v>
      </c>
      <c r="I841" s="57">
        <v>39.25</v>
      </c>
      <c r="J841" s="57">
        <v>39.549999999999997</v>
      </c>
      <c r="K841" s="57">
        <v>40.049999999999997</v>
      </c>
      <c r="L841" s="57">
        <v>42.7</v>
      </c>
      <c r="M841" s="57">
        <v>40.049999999999997</v>
      </c>
      <c r="N841" s="57">
        <v>42.45</v>
      </c>
      <c r="O841" s="57">
        <v>1083</v>
      </c>
      <c r="P841" s="57">
        <v>4304</v>
      </c>
      <c r="Q841" s="57">
        <v>30.514700000000001</v>
      </c>
      <c r="R841" s="57">
        <v>49.021799999999999</v>
      </c>
      <c r="S841" s="57">
        <v>26.9072</v>
      </c>
      <c r="T841" s="57">
        <v>41.650300000000001</v>
      </c>
      <c r="U841" s="77">
        <v>0.41937732342007433</v>
      </c>
      <c r="V841" s="24" t="s">
        <v>6038</v>
      </c>
      <c r="W841" s="216" t="s">
        <v>5967</v>
      </c>
      <c r="X841" s="216" t="s">
        <v>5971</v>
      </c>
      <c r="Y841" s="24" t="s">
        <v>6024</v>
      </c>
      <c r="Z841" s="24" t="s">
        <v>5964</v>
      </c>
      <c r="AA841" s="24" t="s">
        <v>6013</v>
      </c>
      <c r="AB841" s="24" t="s">
        <v>5965</v>
      </c>
      <c r="AC841" s="24" t="s">
        <v>5979</v>
      </c>
    </row>
    <row r="842" spans="1:29" s="169" customFormat="1">
      <c r="A842" s="24">
        <v>3646</v>
      </c>
      <c r="B842" s="24" t="s">
        <v>846</v>
      </c>
      <c r="C842" s="57">
        <v>28.5</v>
      </c>
      <c r="D842" s="57">
        <v>29.2</v>
      </c>
      <c r="E842" s="57">
        <v>24.5</v>
      </c>
      <c r="F842" s="57">
        <v>24.7</v>
      </c>
      <c r="G842" s="57">
        <v>24.9</v>
      </c>
      <c r="H842" s="57">
        <v>24.9</v>
      </c>
      <c r="I842" s="57">
        <v>23.45</v>
      </c>
      <c r="J842" s="57">
        <v>24.4</v>
      </c>
      <c r="K842" s="57">
        <v>24.5</v>
      </c>
      <c r="L842" s="57">
        <v>25.1</v>
      </c>
      <c r="M842" s="57">
        <v>24.25</v>
      </c>
      <c r="N842" s="57">
        <v>24.65</v>
      </c>
      <c r="O842" s="57">
        <v>229</v>
      </c>
      <c r="P842" s="57">
        <v>1003</v>
      </c>
      <c r="Q842" s="57">
        <v>36.062899999999999</v>
      </c>
      <c r="R842" s="57">
        <v>56.778500000000001</v>
      </c>
      <c r="S842" s="57">
        <v>27.762899999999998</v>
      </c>
      <c r="T842" s="57">
        <v>47.1066</v>
      </c>
      <c r="U842" s="77">
        <v>0.38052509139248925</v>
      </c>
      <c r="V842" s="24" t="s">
        <v>6725</v>
      </c>
      <c r="W842" s="216" t="s">
        <v>5967</v>
      </c>
      <c r="X842" s="216" t="s">
        <v>5971</v>
      </c>
      <c r="Y842" s="24" t="s">
        <v>5964</v>
      </c>
      <c r="Z842" s="24" t="s">
        <v>6060</v>
      </c>
      <c r="AA842" s="24" t="s">
        <v>6240</v>
      </c>
      <c r="AB842" s="24" t="s">
        <v>5970</v>
      </c>
      <c r="AC842" s="24" t="s">
        <v>5991</v>
      </c>
    </row>
    <row r="843" spans="1:29" s="169" customFormat="1">
      <c r="A843" s="24">
        <v>3652</v>
      </c>
      <c r="B843" s="24" t="s">
        <v>847</v>
      </c>
      <c r="C843" s="57">
        <v>22.75</v>
      </c>
      <c r="D843" s="57">
        <v>28.9</v>
      </c>
      <c r="E843" s="57">
        <v>22</v>
      </c>
      <c r="F843" s="57">
        <v>27.15</v>
      </c>
      <c r="G843" s="57">
        <v>26.65</v>
      </c>
      <c r="H843" s="57">
        <v>27.9</v>
      </c>
      <c r="I843" s="57">
        <v>21.6</v>
      </c>
      <c r="J843" s="57">
        <v>22.25</v>
      </c>
      <c r="K843" s="57">
        <v>22.45</v>
      </c>
      <c r="L843" s="57">
        <v>24.45</v>
      </c>
      <c r="M843" s="57">
        <v>22.45</v>
      </c>
      <c r="N843" s="57">
        <v>23.65</v>
      </c>
      <c r="O843" s="57">
        <v>1200</v>
      </c>
      <c r="P843" s="57">
        <v>3997</v>
      </c>
      <c r="Q843" s="57">
        <v>56.803800000000003</v>
      </c>
      <c r="R843" s="57">
        <v>55.818899999999999</v>
      </c>
      <c r="S843" s="57">
        <v>52.973399999999998</v>
      </c>
      <c r="T843" s="57">
        <v>54.870399999999997</v>
      </c>
      <c r="U843" s="77">
        <v>0.50037528146109589</v>
      </c>
      <c r="V843" s="24" t="s">
        <v>6038</v>
      </c>
      <c r="W843" s="216" t="s">
        <v>5960</v>
      </c>
      <c r="X843" s="216" t="s">
        <v>5961</v>
      </c>
      <c r="Y843" s="24" t="s">
        <v>5982</v>
      </c>
      <c r="Z843" s="24" t="s">
        <v>5964</v>
      </c>
      <c r="AA843" s="24" t="s">
        <v>6013</v>
      </c>
      <c r="AB843" s="24" t="s">
        <v>5986</v>
      </c>
      <c r="AC843" s="24" t="s">
        <v>5979</v>
      </c>
    </row>
    <row r="844" spans="1:29" s="169" customFormat="1">
      <c r="A844" s="24">
        <v>3653</v>
      </c>
      <c r="B844" s="24" t="s">
        <v>848</v>
      </c>
      <c r="C844" s="57">
        <v>305</v>
      </c>
      <c r="D844" s="57">
        <v>313.5</v>
      </c>
      <c r="E844" s="57">
        <v>285.5</v>
      </c>
      <c r="F844" s="57">
        <v>286</v>
      </c>
      <c r="G844" s="57">
        <v>280</v>
      </c>
      <c r="H844" s="57">
        <v>302.5</v>
      </c>
      <c r="I844" s="57">
        <v>276.5</v>
      </c>
      <c r="J844" s="57">
        <v>301.5</v>
      </c>
      <c r="K844" s="57">
        <v>306.5</v>
      </c>
      <c r="L844" s="57">
        <v>322</v>
      </c>
      <c r="M844" s="57">
        <v>305</v>
      </c>
      <c r="N844" s="57">
        <v>310</v>
      </c>
      <c r="O844" s="57">
        <v>2735</v>
      </c>
      <c r="P844" s="57">
        <v>5100</v>
      </c>
      <c r="Q844" s="57">
        <v>44.246499999999997</v>
      </c>
      <c r="R844" s="57">
        <v>58.693800000000003</v>
      </c>
      <c r="S844" s="57">
        <v>45.115400000000001</v>
      </c>
      <c r="T844" s="57">
        <v>54.1676</v>
      </c>
      <c r="U844" s="77">
        <v>0.89379084967320266</v>
      </c>
      <c r="V844" s="24" t="s">
        <v>6278</v>
      </c>
      <c r="W844" s="216" t="s">
        <v>6039</v>
      </c>
      <c r="X844" s="216" t="s">
        <v>5961</v>
      </c>
      <c r="Y844" s="24" t="s">
        <v>5964</v>
      </c>
      <c r="Z844" s="24" t="s">
        <v>5982</v>
      </c>
      <c r="AA844" s="24" t="s">
        <v>5963</v>
      </c>
      <c r="AB844" s="24" t="s">
        <v>5996</v>
      </c>
      <c r="AC844" s="24" t="s">
        <v>5965</v>
      </c>
    </row>
    <row r="845" spans="1:29" s="169" customFormat="1">
      <c r="A845" s="24">
        <v>3661</v>
      </c>
      <c r="B845" s="24" t="s">
        <v>849</v>
      </c>
      <c r="C845" s="57">
        <v>568</v>
      </c>
      <c r="D845" s="57">
        <v>614</v>
      </c>
      <c r="E845" s="57">
        <v>557</v>
      </c>
      <c r="F845" s="57">
        <v>594</v>
      </c>
      <c r="G845" s="57">
        <v>580</v>
      </c>
      <c r="H845" s="57">
        <v>590</v>
      </c>
      <c r="I845" s="57">
        <v>536</v>
      </c>
      <c r="J845" s="57">
        <v>586</v>
      </c>
      <c r="K845" s="57">
        <v>612</v>
      </c>
      <c r="L845" s="57">
        <v>674</v>
      </c>
      <c r="M845" s="57">
        <v>609</v>
      </c>
      <c r="N845" s="57">
        <v>654</v>
      </c>
      <c r="O845" s="57">
        <v>9581</v>
      </c>
      <c r="P845" s="57">
        <v>14357</v>
      </c>
      <c r="Q845" s="57">
        <v>44.396700000000003</v>
      </c>
      <c r="R845" s="57">
        <v>57.443800000000003</v>
      </c>
      <c r="S845" s="57">
        <v>51.82</v>
      </c>
      <c r="T845" s="57">
        <v>55.569200000000002</v>
      </c>
      <c r="U845" s="77">
        <v>1.1122332892201248</v>
      </c>
      <c r="V845" s="24" t="s">
        <v>6611</v>
      </c>
      <c r="W845" s="216" t="s">
        <v>6039</v>
      </c>
      <c r="X845" s="216" t="s">
        <v>5961</v>
      </c>
      <c r="Y845" s="24" t="s">
        <v>5982</v>
      </c>
      <c r="Z845" s="24" t="s">
        <v>5972</v>
      </c>
      <c r="AA845" s="24" t="s">
        <v>5982</v>
      </c>
      <c r="AB845" s="24" t="s">
        <v>5991</v>
      </c>
      <c r="AC845" s="24" t="s">
        <v>5979</v>
      </c>
    </row>
    <row r="846" spans="1:29" s="169" customFormat="1">
      <c r="A846" s="24">
        <v>3663</v>
      </c>
      <c r="B846" s="24" t="s">
        <v>850</v>
      </c>
      <c r="C846" s="57">
        <v>50.3</v>
      </c>
      <c r="D846" s="57">
        <v>52.6</v>
      </c>
      <c r="E846" s="57">
        <v>37.5</v>
      </c>
      <c r="F846" s="57">
        <v>37.5</v>
      </c>
      <c r="G846" s="57">
        <v>35.5</v>
      </c>
      <c r="H846" s="57">
        <v>45.35</v>
      </c>
      <c r="I846" s="57">
        <v>35.1</v>
      </c>
      <c r="J846" s="57">
        <v>36.299999999999997</v>
      </c>
      <c r="K846" s="57">
        <v>36.6</v>
      </c>
      <c r="L846" s="57">
        <v>38.049999999999997</v>
      </c>
      <c r="M846" s="57">
        <v>34.1</v>
      </c>
      <c r="N846" s="57">
        <v>34.5</v>
      </c>
      <c r="O846" s="57">
        <v>6401</v>
      </c>
      <c r="P846" s="57">
        <v>40844</v>
      </c>
      <c r="Q846" s="57">
        <v>64.458699999999993</v>
      </c>
      <c r="R846" s="57">
        <v>69.931700000000006</v>
      </c>
      <c r="S846" s="57">
        <v>55.784300000000002</v>
      </c>
      <c r="T846" s="57">
        <v>65.215900000000005</v>
      </c>
      <c r="U846" s="77">
        <v>0.2611970750497829</v>
      </c>
      <c r="V846" s="24" t="s">
        <v>6079</v>
      </c>
      <c r="W846" s="216" t="s">
        <v>5967</v>
      </c>
      <c r="X846" s="216" t="s">
        <v>5961</v>
      </c>
      <c r="Y846" s="24" t="s">
        <v>6004</v>
      </c>
      <c r="Z846" s="24" t="s">
        <v>5969</v>
      </c>
      <c r="AA846" s="24" t="s">
        <v>5964</v>
      </c>
      <c r="AB846" s="24" t="s">
        <v>5986</v>
      </c>
      <c r="AC846" s="24" t="s">
        <v>5965</v>
      </c>
    </row>
    <row r="847" spans="1:29" s="169" customFormat="1">
      <c r="A847" s="24">
        <v>3664</v>
      </c>
      <c r="B847" s="24" t="s">
        <v>851</v>
      </c>
      <c r="C847" s="57">
        <v>9.89</v>
      </c>
      <c r="D847" s="57">
        <v>9.93</v>
      </c>
      <c r="E847" s="57">
        <v>9.3800000000000008</v>
      </c>
      <c r="F847" s="57">
        <v>9.7200000000000006</v>
      </c>
      <c r="G847" s="57">
        <v>9.93</v>
      </c>
      <c r="H847" s="57">
        <v>9.93</v>
      </c>
      <c r="I847" s="57">
        <v>9.16</v>
      </c>
      <c r="J847" s="57">
        <v>9.2200000000000006</v>
      </c>
      <c r="K847" s="57">
        <v>9.43</v>
      </c>
      <c r="L847" s="57">
        <v>9.43</v>
      </c>
      <c r="M847" s="57">
        <v>8.33</v>
      </c>
      <c r="N847" s="57">
        <v>8.33</v>
      </c>
      <c r="O847" s="57">
        <v>205</v>
      </c>
      <c r="P847" s="57">
        <v>94</v>
      </c>
      <c r="Q847" s="57">
        <v>10.8736</v>
      </c>
      <c r="R847" s="57">
        <v>12.8002</v>
      </c>
      <c r="S847" s="57">
        <v>7.2491000000000003</v>
      </c>
      <c r="T847" s="57">
        <v>10.9498</v>
      </c>
      <c r="U847" s="77">
        <v>3.6347517730496457</v>
      </c>
      <c r="V847" s="24" t="s">
        <v>6235</v>
      </c>
      <c r="W847" s="216" t="s">
        <v>5967</v>
      </c>
      <c r="X847" s="216" t="s">
        <v>6047</v>
      </c>
      <c r="Y847" s="24" t="s">
        <v>5975</v>
      </c>
      <c r="Z847" s="24" t="s">
        <v>6024</v>
      </c>
      <c r="AA847" s="24" t="s">
        <v>6058</v>
      </c>
      <c r="AB847" s="24" t="s">
        <v>5979</v>
      </c>
      <c r="AC847" s="24" t="s">
        <v>5979</v>
      </c>
    </row>
    <row r="848" spans="1:29" s="169" customFormat="1">
      <c r="A848" s="24">
        <v>3665</v>
      </c>
      <c r="B848" s="24" t="s">
        <v>852</v>
      </c>
      <c r="C848" s="57">
        <v>247</v>
      </c>
      <c r="D848" s="57">
        <v>250</v>
      </c>
      <c r="E848" s="57">
        <v>233</v>
      </c>
      <c r="F848" s="57">
        <v>233</v>
      </c>
      <c r="G848" s="57">
        <v>231</v>
      </c>
      <c r="H848" s="57">
        <v>234.5</v>
      </c>
      <c r="I848" s="57">
        <v>208</v>
      </c>
      <c r="J848" s="57">
        <v>214</v>
      </c>
      <c r="K848" s="57">
        <v>216.5</v>
      </c>
      <c r="L848" s="57">
        <v>231.5</v>
      </c>
      <c r="M848" s="57">
        <v>213</v>
      </c>
      <c r="N848" s="57">
        <v>230.5</v>
      </c>
      <c r="O848" s="57">
        <v>2663</v>
      </c>
      <c r="P848" s="57">
        <v>8483</v>
      </c>
      <c r="Q848" s="57">
        <v>25.216999999999999</v>
      </c>
      <c r="R848" s="57">
        <v>40.286200000000001</v>
      </c>
      <c r="S848" s="57">
        <v>28.4392</v>
      </c>
      <c r="T848" s="57">
        <v>36.337200000000003</v>
      </c>
      <c r="U848" s="77">
        <v>0.52320326928366534</v>
      </c>
      <c r="V848" s="24" t="s">
        <v>6038</v>
      </c>
      <c r="W848" s="216" t="s">
        <v>6039</v>
      </c>
      <c r="X848" s="216" t="s">
        <v>5971</v>
      </c>
      <c r="Y848" s="24" t="s">
        <v>6004</v>
      </c>
      <c r="Z848" s="24" t="s">
        <v>5964</v>
      </c>
      <c r="AA848" s="24" t="s">
        <v>5982</v>
      </c>
      <c r="AB848" s="24" t="s">
        <v>5965</v>
      </c>
      <c r="AC848" s="24" t="s">
        <v>5990</v>
      </c>
    </row>
    <row r="849" spans="1:29" s="169" customFormat="1">
      <c r="A849" s="24">
        <v>3666</v>
      </c>
      <c r="B849" s="24" t="s">
        <v>853</v>
      </c>
      <c r="C849" s="57">
        <v>38.1</v>
      </c>
      <c r="D849" s="57">
        <v>38.299999999999997</v>
      </c>
      <c r="E849" s="57">
        <v>34.1</v>
      </c>
      <c r="F849" s="57">
        <v>34.1</v>
      </c>
      <c r="G849" s="57">
        <v>33</v>
      </c>
      <c r="H849" s="57">
        <v>33.700000000000003</v>
      </c>
      <c r="I849" s="57">
        <v>30.1</v>
      </c>
      <c r="J849" s="57">
        <v>30.8</v>
      </c>
      <c r="K849" s="57">
        <v>31.3</v>
      </c>
      <c r="L849" s="57">
        <v>32.9</v>
      </c>
      <c r="M849" s="57">
        <v>31.2</v>
      </c>
      <c r="N849" s="57">
        <v>32.700000000000003</v>
      </c>
      <c r="O849" s="57">
        <v>432</v>
      </c>
      <c r="P849" s="57">
        <v>2381</v>
      </c>
      <c r="Q849" s="57">
        <v>10.5404</v>
      </c>
      <c r="R849" s="57">
        <v>18.702100000000002</v>
      </c>
      <c r="S849" s="57">
        <v>12.279500000000001</v>
      </c>
      <c r="T849" s="57">
        <v>16.561199999999999</v>
      </c>
      <c r="U849" s="77">
        <v>0.3023939521209576</v>
      </c>
      <c r="V849" s="24" t="s">
        <v>6038</v>
      </c>
      <c r="W849" s="216" t="s">
        <v>6039</v>
      </c>
      <c r="X849" s="216" t="s">
        <v>6047</v>
      </c>
      <c r="Y849" s="24" t="s">
        <v>6004</v>
      </c>
      <c r="Z849" s="24" t="s">
        <v>5964</v>
      </c>
      <c r="AA849" s="24" t="s">
        <v>5982</v>
      </c>
      <c r="AB849" s="24" t="s">
        <v>5965</v>
      </c>
      <c r="AC849" s="24" t="s">
        <v>5965</v>
      </c>
    </row>
    <row r="850" spans="1:29" s="169" customFormat="1">
      <c r="A850" s="24">
        <v>3669</v>
      </c>
      <c r="B850" s="24" t="s">
        <v>854</v>
      </c>
      <c r="C850" s="57">
        <v>70.3</v>
      </c>
      <c r="D850" s="57">
        <v>70.3</v>
      </c>
      <c r="E850" s="57">
        <v>64</v>
      </c>
      <c r="F850" s="57">
        <v>64</v>
      </c>
      <c r="G850" s="57">
        <v>62.6</v>
      </c>
      <c r="H850" s="57">
        <v>63.2</v>
      </c>
      <c r="I850" s="57">
        <v>56.2</v>
      </c>
      <c r="J850" s="57">
        <v>58.2</v>
      </c>
      <c r="K850" s="57">
        <v>59</v>
      </c>
      <c r="L850" s="57">
        <v>61.4</v>
      </c>
      <c r="M850" s="57">
        <v>58.2</v>
      </c>
      <c r="N850" s="57">
        <v>58.4</v>
      </c>
      <c r="O850" s="57">
        <v>761</v>
      </c>
      <c r="P850" s="57">
        <v>3912</v>
      </c>
      <c r="Q850" s="57">
        <v>8.1675000000000004</v>
      </c>
      <c r="R850" s="57">
        <v>15.2499</v>
      </c>
      <c r="S850" s="57">
        <v>7.9912999999999998</v>
      </c>
      <c r="T850" s="57">
        <v>12.830299999999999</v>
      </c>
      <c r="U850" s="77">
        <v>0.32421608725289708</v>
      </c>
      <c r="V850" s="24" t="s">
        <v>6213</v>
      </c>
      <c r="W850" s="216" t="s">
        <v>5967</v>
      </c>
      <c r="X850" s="216" t="s">
        <v>6047</v>
      </c>
      <c r="Y850" s="24" t="s">
        <v>6058</v>
      </c>
      <c r="Z850" s="24" t="s">
        <v>5964</v>
      </c>
      <c r="AA850" s="24" t="s">
        <v>6000</v>
      </c>
      <c r="AB850" s="24" t="s">
        <v>6033</v>
      </c>
      <c r="AC850" s="24" t="s">
        <v>5965</v>
      </c>
    </row>
    <row r="851" spans="1:29" s="169" customFormat="1">
      <c r="A851" s="24">
        <v>3672</v>
      </c>
      <c r="B851" s="24" t="s">
        <v>855</v>
      </c>
      <c r="C851" s="57">
        <v>15.1</v>
      </c>
      <c r="D851" s="57">
        <v>16.600000000000001</v>
      </c>
      <c r="E851" s="57">
        <v>14.8</v>
      </c>
      <c r="F851" s="57">
        <v>15</v>
      </c>
      <c r="G851" s="57">
        <v>14.85</v>
      </c>
      <c r="H851" s="57">
        <v>14.85</v>
      </c>
      <c r="I851" s="57">
        <v>13.4</v>
      </c>
      <c r="J851" s="57">
        <v>13.6</v>
      </c>
      <c r="K851" s="57">
        <v>14.05</v>
      </c>
      <c r="L851" s="57">
        <v>14.05</v>
      </c>
      <c r="M851" s="57">
        <v>13.75</v>
      </c>
      <c r="N851" s="57">
        <v>13.75</v>
      </c>
      <c r="O851" s="57">
        <v>16</v>
      </c>
      <c r="P851" s="57">
        <v>188</v>
      </c>
      <c r="Q851" s="57">
        <v>19.389800000000001</v>
      </c>
      <c r="R851" s="57">
        <v>30.752400000000002</v>
      </c>
      <c r="S851" s="57">
        <v>15.408799999999999</v>
      </c>
      <c r="T851" s="57">
        <v>25.637899999999998</v>
      </c>
      <c r="U851" s="77">
        <v>0.14184397163120568</v>
      </c>
      <c r="V851" s="24" t="s">
        <v>6517</v>
      </c>
      <c r="W851" s="216" t="s">
        <v>5967</v>
      </c>
      <c r="X851" s="216" t="s">
        <v>6007</v>
      </c>
      <c r="Y851" s="24" t="s">
        <v>5978</v>
      </c>
      <c r="Z851" s="24" t="s">
        <v>6024</v>
      </c>
      <c r="AA851" s="24" t="s">
        <v>6518</v>
      </c>
      <c r="AB851" s="24" t="s">
        <v>5979</v>
      </c>
      <c r="AC851" s="24" t="s">
        <v>5979</v>
      </c>
    </row>
    <row r="852" spans="1:29" s="169" customFormat="1">
      <c r="A852" s="24">
        <v>3673</v>
      </c>
      <c r="B852" s="24" t="s">
        <v>856</v>
      </c>
      <c r="C852" s="57">
        <v>43</v>
      </c>
      <c r="D852" s="57">
        <v>43.45</v>
      </c>
      <c r="E852" s="57">
        <v>39</v>
      </c>
      <c r="F852" s="57">
        <v>39.1</v>
      </c>
      <c r="G852" s="57">
        <v>39.950000000000003</v>
      </c>
      <c r="H852" s="57">
        <v>40.549999999999997</v>
      </c>
      <c r="I852" s="57">
        <v>38.25</v>
      </c>
      <c r="J852" s="57">
        <v>38.299999999999997</v>
      </c>
      <c r="K852" s="57">
        <v>39</v>
      </c>
      <c r="L852" s="57">
        <v>39.65</v>
      </c>
      <c r="M852" s="57">
        <v>38.700000000000003</v>
      </c>
      <c r="N852" s="57">
        <v>39.049999999999997</v>
      </c>
      <c r="O852" s="57">
        <v>2268</v>
      </c>
      <c r="P852" s="57">
        <v>9800</v>
      </c>
      <c r="Q852" s="57">
        <v>6.5735999999999999</v>
      </c>
      <c r="R852" s="57">
        <v>12.6724</v>
      </c>
      <c r="S852" s="57">
        <v>6.8981000000000003</v>
      </c>
      <c r="T852" s="57">
        <v>10.7477</v>
      </c>
      <c r="U852" s="77">
        <v>0.38571428571428573</v>
      </c>
      <c r="V852" s="24" t="s">
        <v>6123</v>
      </c>
      <c r="W852" s="216" t="s">
        <v>6039</v>
      </c>
      <c r="X852" s="216" t="s">
        <v>6047</v>
      </c>
      <c r="Y852" s="24" t="s">
        <v>5964</v>
      </c>
      <c r="Z852" s="24" t="s">
        <v>5964</v>
      </c>
      <c r="AA852" s="24" t="s">
        <v>6068</v>
      </c>
      <c r="AB852" s="24" t="s">
        <v>5976</v>
      </c>
      <c r="AC852" s="24" t="s">
        <v>5991</v>
      </c>
    </row>
    <row r="853" spans="1:29" s="169" customFormat="1">
      <c r="A853" s="24">
        <v>3675</v>
      </c>
      <c r="B853" s="24" t="s">
        <v>857</v>
      </c>
      <c r="C853" s="57">
        <v>145.5</v>
      </c>
      <c r="D853" s="57">
        <v>154</v>
      </c>
      <c r="E853" s="57">
        <v>138</v>
      </c>
      <c r="F853" s="57">
        <v>149</v>
      </c>
      <c r="G853" s="57">
        <v>146</v>
      </c>
      <c r="H853" s="57">
        <v>162.5</v>
      </c>
      <c r="I853" s="57">
        <v>128.5</v>
      </c>
      <c r="J853" s="57">
        <v>162.5</v>
      </c>
      <c r="K853" s="57">
        <v>169</v>
      </c>
      <c r="L853" s="57">
        <v>188</v>
      </c>
      <c r="M853" s="57">
        <v>165.5</v>
      </c>
      <c r="N853" s="57">
        <v>182</v>
      </c>
      <c r="O853" s="57">
        <v>17236</v>
      </c>
      <c r="P853" s="57">
        <v>15436</v>
      </c>
      <c r="Q853" s="57">
        <v>71.332899999999995</v>
      </c>
      <c r="R853" s="57">
        <v>71.9803</v>
      </c>
      <c r="S853" s="57">
        <v>78.615899999999996</v>
      </c>
      <c r="T853" s="57">
        <v>74.192099999999996</v>
      </c>
      <c r="U853" s="77">
        <v>1.8610175347672109</v>
      </c>
      <c r="V853" s="24" t="s">
        <v>6163</v>
      </c>
      <c r="W853" s="216" t="s">
        <v>5981</v>
      </c>
      <c r="X853" s="216" t="s">
        <v>5989</v>
      </c>
      <c r="Y853" s="24" t="s">
        <v>6010</v>
      </c>
      <c r="Z853" s="24" t="s">
        <v>6045</v>
      </c>
      <c r="AA853" s="24" t="s">
        <v>5982</v>
      </c>
      <c r="AB853" s="24" t="s">
        <v>5991</v>
      </c>
      <c r="AC853" s="24" t="s">
        <v>5990</v>
      </c>
    </row>
    <row r="854" spans="1:29" s="169" customFormat="1">
      <c r="A854" s="24">
        <v>3679</v>
      </c>
      <c r="B854" s="24" t="s">
        <v>858</v>
      </c>
      <c r="C854" s="57">
        <v>99</v>
      </c>
      <c r="D854" s="57">
        <v>100.5</v>
      </c>
      <c r="E854" s="57">
        <v>90.1</v>
      </c>
      <c r="F854" s="57">
        <v>90.7</v>
      </c>
      <c r="G854" s="57">
        <v>90.9</v>
      </c>
      <c r="H854" s="57">
        <v>93</v>
      </c>
      <c r="I854" s="57">
        <v>83</v>
      </c>
      <c r="J854" s="57">
        <v>85.6</v>
      </c>
      <c r="K854" s="57">
        <v>88.6</v>
      </c>
      <c r="L854" s="57">
        <v>90.5</v>
      </c>
      <c r="M854" s="57">
        <v>87.1</v>
      </c>
      <c r="N854" s="57">
        <v>90</v>
      </c>
      <c r="O854" s="57">
        <v>145</v>
      </c>
      <c r="P854" s="57">
        <v>712</v>
      </c>
      <c r="Q854" s="57"/>
      <c r="R854" s="57"/>
      <c r="S854" s="57"/>
      <c r="T854" s="57"/>
      <c r="U854" s="77">
        <v>0.33941947565543074</v>
      </c>
      <c r="V854" s="24" t="s">
        <v>6038</v>
      </c>
      <c r="W854" s="216" t="s">
        <v>5993</v>
      </c>
      <c r="X854" s="216" t="s">
        <v>5993</v>
      </c>
      <c r="Y854" s="24" t="s">
        <v>5964</v>
      </c>
      <c r="Z854" s="24" t="s">
        <v>5964</v>
      </c>
      <c r="AA854" s="24" t="s">
        <v>6016</v>
      </c>
      <c r="AB854" s="24" t="s">
        <v>5965</v>
      </c>
      <c r="AC854" s="24" t="s">
        <v>5986</v>
      </c>
    </row>
    <row r="855" spans="1:29" s="169" customFormat="1">
      <c r="A855" s="24">
        <v>3680</v>
      </c>
      <c r="B855" s="24" t="s">
        <v>859</v>
      </c>
      <c r="C855" s="57">
        <v>279</v>
      </c>
      <c r="D855" s="57">
        <v>279</v>
      </c>
      <c r="E855" s="57">
        <v>239</v>
      </c>
      <c r="F855" s="57">
        <v>244</v>
      </c>
      <c r="G855" s="57">
        <v>243</v>
      </c>
      <c r="H855" s="57">
        <v>244</v>
      </c>
      <c r="I855" s="57">
        <v>223</v>
      </c>
      <c r="J855" s="57">
        <v>230</v>
      </c>
      <c r="K855" s="57">
        <v>234.5</v>
      </c>
      <c r="L855" s="57">
        <v>244.5</v>
      </c>
      <c r="M855" s="57">
        <v>234</v>
      </c>
      <c r="N855" s="57">
        <v>237.5</v>
      </c>
      <c r="O855" s="57">
        <v>444</v>
      </c>
      <c r="P855" s="57">
        <v>2471</v>
      </c>
      <c r="Q855" s="57">
        <v>21.498899999999999</v>
      </c>
      <c r="R855" s="57">
        <v>35.347700000000003</v>
      </c>
      <c r="S855" s="57">
        <v>19.166</v>
      </c>
      <c r="T855" s="57">
        <v>29.953800000000001</v>
      </c>
      <c r="U855" s="77">
        <v>0.29947389720760825</v>
      </c>
      <c r="V855" s="24" t="s">
        <v>6123</v>
      </c>
      <c r="W855" s="216" t="s">
        <v>5967</v>
      </c>
      <c r="X855" s="216" t="s">
        <v>6007</v>
      </c>
      <c r="Y855" s="24" t="s">
        <v>6024</v>
      </c>
      <c r="Z855" s="24" t="s">
        <v>5964</v>
      </c>
      <c r="AA855" s="24" t="s">
        <v>5963</v>
      </c>
      <c r="AB855" s="24" t="s">
        <v>5996</v>
      </c>
      <c r="AC855" s="24" t="s">
        <v>5979</v>
      </c>
    </row>
    <row r="856" spans="1:29" s="169" customFormat="1">
      <c r="A856" s="24">
        <v>3682</v>
      </c>
      <c r="B856" s="24" t="s">
        <v>860</v>
      </c>
      <c r="C856" s="57">
        <v>8.35</v>
      </c>
      <c r="D856" s="57">
        <v>8.4</v>
      </c>
      <c r="E856" s="57">
        <v>8.15</v>
      </c>
      <c r="F856" s="57">
        <v>8.19</v>
      </c>
      <c r="G856" s="57">
        <v>8.1999999999999993</v>
      </c>
      <c r="H856" s="57">
        <v>8.1999999999999993</v>
      </c>
      <c r="I856" s="57">
        <v>7.96</v>
      </c>
      <c r="J856" s="57">
        <v>7.98</v>
      </c>
      <c r="K856" s="57">
        <v>8.0299999999999994</v>
      </c>
      <c r="L856" s="57">
        <v>8.08</v>
      </c>
      <c r="M856" s="57">
        <v>8</v>
      </c>
      <c r="N856" s="57">
        <v>8</v>
      </c>
      <c r="O856" s="57">
        <v>3031</v>
      </c>
      <c r="P856" s="57">
        <v>12619</v>
      </c>
      <c r="Q856" s="57"/>
      <c r="R856" s="57"/>
      <c r="S856" s="57"/>
      <c r="T856" s="57"/>
      <c r="U856" s="77">
        <v>0.40032226536703913</v>
      </c>
      <c r="V856" s="24" t="s">
        <v>6696</v>
      </c>
      <c r="W856" s="216" t="s">
        <v>5993</v>
      </c>
      <c r="X856" s="216" t="s">
        <v>5993</v>
      </c>
      <c r="Y856" s="24" t="s">
        <v>5984</v>
      </c>
      <c r="Z856" s="24" t="s">
        <v>6209</v>
      </c>
      <c r="AA856" s="24" t="s">
        <v>6130</v>
      </c>
      <c r="AB856" s="24" t="s">
        <v>5976</v>
      </c>
      <c r="AC856" s="24" t="s">
        <v>5979</v>
      </c>
    </row>
    <row r="857" spans="1:29" s="169" customFormat="1">
      <c r="A857" s="24">
        <v>3684</v>
      </c>
      <c r="B857" s="24" t="s">
        <v>861</v>
      </c>
      <c r="C857" s="57">
        <v>39</v>
      </c>
      <c r="D857" s="57">
        <v>40.200000000000003</v>
      </c>
      <c r="E857" s="57">
        <v>38.5</v>
      </c>
      <c r="F857" s="57">
        <v>38.5</v>
      </c>
      <c r="G857" s="57">
        <v>37.5</v>
      </c>
      <c r="H857" s="57">
        <v>39</v>
      </c>
      <c r="I857" s="57">
        <v>37.5</v>
      </c>
      <c r="J857" s="57">
        <v>39</v>
      </c>
      <c r="K857" s="57">
        <v>39.049999999999997</v>
      </c>
      <c r="L857" s="57">
        <v>39.1</v>
      </c>
      <c r="M857" s="57">
        <v>37.299999999999997</v>
      </c>
      <c r="N857" s="57">
        <v>37.6</v>
      </c>
      <c r="O857" s="57">
        <v>24</v>
      </c>
      <c r="P857" s="57">
        <v>25</v>
      </c>
      <c r="Q857" s="57">
        <v>61.141500000000001</v>
      </c>
      <c r="R857" s="57">
        <v>61.1479</v>
      </c>
      <c r="S857" s="57">
        <v>47.831699999999998</v>
      </c>
      <c r="T857" s="57">
        <v>56.709200000000003</v>
      </c>
      <c r="U857" s="77">
        <v>1.6</v>
      </c>
      <c r="V857" s="24" t="s">
        <v>6019</v>
      </c>
      <c r="W857" s="216" t="s">
        <v>5967</v>
      </c>
      <c r="X857" s="216" t="s">
        <v>5961</v>
      </c>
      <c r="Y857" s="24" t="s">
        <v>6338</v>
      </c>
      <c r="Z857" s="24" t="s">
        <v>6201</v>
      </c>
      <c r="AA857" s="24" t="s">
        <v>5964</v>
      </c>
      <c r="AB857" s="24" t="s">
        <v>5979</v>
      </c>
      <c r="AC857" s="24" t="s">
        <v>5990</v>
      </c>
    </row>
    <row r="858" spans="1:29" s="169" customFormat="1">
      <c r="A858" s="24">
        <v>3685</v>
      </c>
      <c r="B858" s="24" t="s">
        <v>862</v>
      </c>
      <c r="C858" s="57">
        <v>26.45</v>
      </c>
      <c r="D858" s="57">
        <v>26.8</v>
      </c>
      <c r="E858" s="57">
        <v>25.55</v>
      </c>
      <c r="F858" s="57"/>
      <c r="G858" s="57">
        <v>25.45</v>
      </c>
      <c r="H858" s="57">
        <v>25.7</v>
      </c>
      <c r="I858" s="57">
        <v>22.3</v>
      </c>
      <c r="J858" s="57">
        <v>22.7</v>
      </c>
      <c r="K858" s="57">
        <v>23.65</v>
      </c>
      <c r="L858" s="57">
        <v>24.3</v>
      </c>
      <c r="M858" s="57">
        <v>23.45</v>
      </c>
      <c r="N858" s="57">
        <v>23.5</v>
      </c>
      <c r="O858" s="57">
        <v>22</v>
      </c>
      <c r="P858" s="57">
        <v>100</v>
      </c>
      <c r="Q858" s="57">
        <v>13.3246</v>
      </c>
      <c r="R858" s="57">
        <v>22.075099999999999</v>
      </c>
      <c r="S858" s="57">
        <v>12.964700000000001</v>
      </c>
      <c r="T858" s="57">
        <v>19.0383</v>
      </c>
      <c r="U858" s="77">
        <v>0.36666666666666664</v>
      </c>
      <c r="V858" s="24" t="s">
        <v>6213</v>
      </c>
      <c r="W858" s="216" t="s">
        <v>5967</v>
      </c>
      <c r="X858" s="216" t="s">
        <v>6047</v>
      </c>
      <c r="Y858" s="24" t="s">
        <v>5994</v>
      </c>
      <c r="Z858" s="24" t="s">
        <v>5964</v>
      </c>
      <c r="AA858" s="24" t="s">
        <v>6000</v>
      </c>
      <c r="AB858" s="24" t="s">
        <v>6033</v>
      </c>
      <c r="AC858" s="24" t="s">
        <v>5965</v>
      </c>
    </row>
    <row r="859" spans="1:29" s="169" customFormat="1">
      <c r="A859" s="24">
        <v>3686</v>
      </c>
      <c r="B859" s="24" t="s">
        <v>863</v>
      </c>
      <c r="C859" s="57">
        <v>19.5</v>
      </c>
      <c r="D859" s="57">
        <v>19.55</v>
      </c>
      <c r="E859" s="57">
        <v>17.350000000000001</v>
      </c>
      <c r="F859" s="57">
        <v>17.350000000000001</v>
      </c>
      <c r="G859" s="57">
        <v>17.3</v>
      </c>
      <c r="H859" s="57">
        <v>17.5</v>
      </c>
      <c r="I859" s="57">
        <v>15.85</v>
      </c>
      <c r="J859" s="57">
        <v>16.55</v>
      </c>
      <c r="K859" s="57">
        <v>16.8</v>
      </c>
      <c r="L859" s="57">
        <v>17.5</v>
      </c>
      <c r="M859" s="57">
        <v>16.649999999999999</v>
      </c>
      <c r="N859" s="57">
        <v>16.649999999999999</v>
      </c>
      <c r="O859" s="57">
        <v>1655</v>
      </c>
      <c r="P859" s="57">
        <v>5536</v>
      </c>
      <c r="Q859" s="57"/>
      <c r="R859" s="57"/>
      <c r="S859" s="57"/>
      <c r="T859" s="57"/>
      <c r="U859" s="77">
        <v>0.49825385356454721</v>
      </c>
      <c r="V859" s="24" t="s">
        <v>6546</v>
      </c>
      <c r="W859" s="216" t="s">
        <v>5993</v>
      </c>
      <c r="X859" s="216" t="s">
        <v>5993</v>
      </c>
      <c r="Y859" s="24" t="s">
        <v>6004</v>
      </c>
      <c r="Z859" s="24" t="s">
        <v>5964</v>
      </c>
      <c r="AA859" s="24" t="s">
        <v>6338</v>
      </c>
      <c r="AB859" s="24" t="s">
        <v>6033</v>
      </c>
      <c r="AC859" s="24" t="s">
        <v>5979</v>
      </c>
    </row>
    <row r="860" spans="1:29" s="169" customFormat="1">
      <c r="A860" s="24">
        <v>3687</v>
      </c>
      <c r="B860" s="24" t="s">
        <v>864</v>
      </c>
      <c r="C860" s="57">
        <v>110.5</v>
      </c>
      <c r="D860" s="57">
        <v>113.5</v>
      </c>
      <c r="E860" s="57">
        <v>100</v>
      </c>
      <c r="F860" s="57">
        <v>100</v>
      </c>
      <c r="G860" s="57">
        <v>100</v>
      </c>
      <c r="H860" s="57">
        <v>104</v>
      </c>
      <c r="I860" s="57">
        <v>91.5</v>
      </c>
      <c r="J860" s="57">
        <v>99.9</v>
      </c>
      <c r="K860" s="57">
        <v>100.5</v>
      </c>
      <c r="L860" s="57">
        <v>109.5</v>
      </c>
      <c r="M860" s="57">
        <v>99.5</v>
      </c>
      <c r="N860" s="57">
        <v>105</v>
      </c>
      <c r="O860" s="57">
        <v>1741</v>
      </c>
      <c r="P860" s="57">
        <v>4106</v>
      </c>
      <c r="Q860" s="57">
        <v>34.372900000000001</v>
      </c>
      <c r="R860" s="57">
        <v>49.640099999999997</v>
      </c>
      <c r="S860" s="57">
        <v>30.232399999999998</v>
      </c>
      <c r="T860" s="57">
        <v>43.170900000000003</v>
      </c>
      <c r="U860" s="77">
        <v>0.70668939762948535</v>
      </c>
      <c r="V860" s="24" t="s">
        <v>6471</v>
      </c>
      <c r="W860" s="216" t="s">
        <v>5967</v>
      </c>
      <c r="X860" s="216" t="s">
        <v>5971</v>
      </c>
      <c r="Y860" s="24" t="s">
        <v>6004</v>
      </c>
      <c r="Z860" s="24" t="s">
        <v>5994</v>
      </c>
      <c r="AA860" s="24" t="s">
        <v>5982</v>
      </c>
      <c r="AB860" s="24" t="s">
        <v>5970</v>
      </c>
      <c r="AC860" s="24" t="s">
        <v>5965</v>
      </c>
    </row>
    <row r="861" spans="1:29" s="169" customFormat="1">
      <c r="A861" s="24">
        <v>3688</v>
      </c>
      <c r="B861" s="24" t="s">
        <v>3047</v>
      </c>
      <c r="C861" s="57">
        <v>36.5</v>
      </c>
      <c r="D861" s="57">
        <v>37.15</v>
      </c>
      <c r="E861" s="57">
        <v>31.9</v>
      </c>
      <c r="F861" s="57">
        <v>33.299999999999997</v>
      </c>
      <c r="G861" s="57">
        <v>33.1</v>
      </c>
      <c r="H861" s="57">
        <v>33.200000000000003</v>
      </c>
      <c r="I861" s="57">
        <v>31.35</v>
      </c>
      <c r="J861" s="57">
        <v>32.15</v>
      </c>
      <c r="K861" s="57">
        <v>32</v>
      </c>
      <c r="L861" s="57">
        <v>33.1</v>
      </c>
      <c r="M861" s="57">
        <v>31.55</v>
      </c>
      <c r="N861" s="57">
        <v>31.85</v>
      </c>
      <c r="O861" s="57">
        <v>172</v>
      </c>
      <c r="P861" s="57">
        <v>678</v>
      </c>
      <c r="Q861" s="57">
        <v>18.575500000000002</v>
      </c>
      <c r="R861" s="57">
        <v>30.996300000000002</v>
      </c>
      <c r="S861" s="57">
        <v>13.604699999999999</v>
      </c>
      <c r="T861" s="57">
        <v>25.199100000000001</v>
      </c>
      <c r="U861" s="77">
        <v>0.42281219272369713</v>
      </c>
      <c r="V861" s="24" t="s">
        <v>6688</v>
      </c>
      <c r="W861" s="216" t="s">
        <v>5967</v>
      </c>
      <c r="X861" s="216" t="s">
        <v>6007</v>
      </c>
      <c r="Y861" s="24" t="s">
        <v>5964</v>
      </c>
      <c r="Z861" s="24" t="s">
        <v>5962</v>
      </c>
      <c r="AA861" s="24" t="s">
        <v>5978</v>
      </c>
      <c r="AB861" s="24" t="s">
        <v>5996</v>
      </c>
      <c r="AC861" s="24" t="s">
        <v>5990</v>
      </c>
    </row>
    <row r="862" spans="1:29" s="169" customFormat="1">
      <c r="A862" s="24">
        <v>3689</v>
      </c>
      <c r="B862" s="24" t="s">
        <v>865</v>
      </c>
      <c r="C862" s="57">
        <v>33.1</v>
      </c>
      <c r="D862" s="57">
        <v>35.15</v>
      </c>
      <c r="E862" s="57">
        <v>32.299999999999997</v>
      </c>
      <c r="F862" s="57">
        <v>34</v>
      </c>
      <c r="G862" s="57">
        <v>34</v>
      </c>
      <c r="H862" s="57">
        <v>36.1</v>
      </c>
      <c r="I862" s="57">
        <v>31.6</v>
      </c>
      <c r="J862" s="57">
        <v>32.15</v>
      </c>
      <c r="K862" s="57">
        <v>32.200000000000003</v>
      </c>
      <c r="L862" s="57">
        <v>33.4</v>
      </c>
      <c r="M862" s="57">
        <v>32</v>
      </c>
      <c r="N862" s="57">
        <v>32.25</v>
      </c>
      <c r="O862" s="57">
        <v>1167</v>
      </c>
      <c r="P862" s="57">
        <v>9906</v>
      </c>
      <c r="Q862" s="57">
        <v>61.233199999999997</v>
      </c>
      <c r="R862" s="57">
        <v>60.389699999999998</v>
      </c>
      <c r="S862" s="57">
        <v>58.693600000000004</v>
      </c>
      <c r="T862" s="57">
        <v>59.824300000000001</v>
      </c>
      <c r="U862" s="77">
        <v>0.19634564910155461</v>
      </c>
      <c r="V862" s="24" t="s">
        <v>6123</v>
      </c>
      <c r="W862" s="216" t="s">
        <v>5960</v>
      </c>
      <c r="X862" s="216" t="s">
        <v>5961</v>
      </c>
      <c r="Y862" s="24" t="s">
        <v>6010</v>
      </c>
      <c r="Z862" s="24" t="s">
        <v>5964</v>
      </c>
      <c r="AA862" s="24" t="s">
        <v>5969</v>
      </c>
      <c r="AB862" s="24" t="s">
        <v>6033</v>
      </c>
      <c r="AC862" s="24" t="s">
        <v>5965</v>
      </c>
    </row>
    <row r="863" spans="1:29" s="169" customFormat="1">
      <c r="A863" s="24">
        <v>3691</v>
      </c>
      <c r="B863" s="24" t="s">
        <v>866</v>
      </c>
      <c r="C863" s="57">
        <v>213</v>
      </c>
      <c r="D863" s="57">
        <v>217</v>
      </c>
      <c r="E863" s="57">
        <v>183.5</v>
      </c>
      <c r="F863" s="57">
        <v>184.5</v>
      </c>
      <c r="G863" s="57">
        <v>184.5</v>
      </c>
      <c r="H863" s="57">
        <v>187</v>
      </c>
      <c r="I863" s="57">
        <v>167</v>
      </c>
      <c r="J863" s="57">
        <v>167</v>
      </c>
      <c r="K863" s="57">
        <v>171</v>
      </c>
      <c r="L863" s="57">
        <v>178</v>
      </c>
      <c r="M863" s="57">
        <v>169</v>
      </c>
      <c r="N863" s="57">
        <v>169.5</v>
      </c>
      <c r="O863" s="57">
        <v>1596</v>
      </c>
      <c r="P863" s="57">
        <v>5647</v>
      </c>
      <c r="Q863" s="57">
        <v>40.873600000000003</v>
      </c>
      <c r="R863" s="57">
        <v>60.436799999999998</v>
      </c>
      <c r="S863" s="57">
        <v>28.284300000000002</v>
      </c>
      <c r="T863" s="57">
        <v>49.719299999999997</v>
      </c>
      <c r="U863" s="77">
        <v>0.47104657340180628</v>
      </c>
      <c r="V863" s="24" t="s">
        <v>6213</v>
      </c>
      <c r="W863" s="216" t="s">
        <v>5967</v>
      </c>
      <c r="X863" s="216" t="s">
        <v>5971</v>
      </c>
      <c r="Y863" s="24" t="s">
        <v>5964</v>
      </c>
      <c r="Z863" s="24" t="s">
        <v>6004</v>
      </c>
      <c r="AA863" s="24" t="s">
        <v>6000</v>
      </c>
      <c r="AB863" s="24" t="s">
        <v>6033</v>
      </c>
      <c r="AC863" s="24" t="s">
        <v>5965</v>
      </c>
    </row>
    <row r="864" spans="1:29" s="169" customFormat="1">
      <c r="A864" s="24">
        <v>3693</v>
      </c>
      <c r="B864" s="24" t="s">
        <v>867</v>
      </c>
      <c r="C864" s="57">
        <v>44.85</v>
      </c>
      <c r="D864" s="57">
        <v>45.5</v>
      </c>
      <c r="E864" s="57">
        <v>39</v>
      </c>
      <c r="F864" s="57">
        <v>39</v>
      </c>
      <c r="G864" s="57">
        <v>39</v>
      </c>
      <c r="H864" s="57">
        <v>39.85</v>
      </c>
      <c r="I864" s="57">
        <v>38</v>
      </c>
      <c r="J864" s="57">
        <v>38.75</v>
      </c>
      <c r="K864" s="57">
        <v>39.549999999999997</v>
      </c>
      <c r="L864" s="57">
        <v>39.549999999999997</v>
      </c>
      <c r="M864" s="57">
        <v>38</v>
      </c>
      <c r="N864" s="57">
        <v>39</v>
      </c>
      <c r="O864" s="57">
        <v>98</v>
      </c>
      <c r="P864" s="57">
        <v>173</v>
      </c>
      <c r="Q864" s="57">
        <v>29.302199999999999</v>
      </c>
      <c r="R864" s="57">
        <v>41.9861</v>
      </c>
      <c r="S864" s="57">
        <v>22.606999999999999</v>
      </c>
      <c r="T864" s="57">
        <v>35.526400000000002</v>
      </c>
      <c r="U864" s="77">
        <v>0.94412331406551064</v>
      </c>
      <c r="V864" s="24" t="s">
        <v>6241</v>
      </c>
      <c r="W864" s="216" t="s">
        <v>5967</v>
      </c>
      <c r="X864" s="216" t="s">
        <v>6007</v>
      </c>
      <c r="Y864" s="24" t="s">
        <v>6004</v>
      </c>
      <c r="Z864" s="24" t="s">
        <v>6073</v>
      </c>
      <c r="AA864" s="24" t="s">
        <v>6017</v>
      </c>
      <c r="AB864" s="24" t="s">
        <v>5979</v>
      </c>
      <c r="AC864" s="24" t="s">
        <v>5976</v>
      </c>
    </row>
    <row r="865" spans="1:29" s="169" customFormat="1">
      <c r="A865" s="24">
        <v>3694</v>
      </c>
      <c r="B865" s="24" t="s">
        <v>868</v>
      </c>
      <c r="C865" s="57">
        <v>24.55</v>
      </c>
      <c r="D865" s="57">
        <v>25.3</v>
      </c>
      <c r="E865" s="57">
        <v>20.85</v>
      </c>
      <c r="F865" s="57">
        <v>21.25</v>
      </c>
      <c r="G865" s="57">
        <v>21</v>
      </c>
      <c r="H865" s="57">
        <v>21.45</v>
      </c>
      <c r="I865" s="57">
        <v>19.850000000000001</v>
      </c>
      <c r="J865" s="57">
        <v>20.100000000000001</v>
      </c>
      <c r="K865" s="57">
        <v>20.350000000000001</v>
      </c>
      <c r="L865" s="57">
        <v>20.7</v>
      </c>
      <c r="M865" s="57">
        <v>20.350000000000001</v>
      </c>
      <c r="N865" s="57">
        <v>20.350000000000001</v>
      </c>
      <c r="O865" s="57">
        <v>413</v>
      </c>
      <c r="P865" s="57">
        <v>2286</v>
      </c>
      <c r="Q865" s="57">
        <v>18.838000000000001</v>
      </c>
      <c r="R865" s="57">
        <v>29.236499999999999</v>
      </c>
      <c r="S865" s="57">
        <v>14.7517</v>
      </c>
      <c r="T865" s="57">
        <v>24.408200000000001</v>
      </c>
      <c r="U865" s="77">
        <v>0.30110819480898221</v>
      </c>
      <c r="V865" s="24" t="s">
        <v>6123</v>
      </c>
      <c r="W865" s="216" t="s">
        <v>5967</v>
      </c>
      <c r="X865" s="216" t="s">
        <v>6007</v>
      </c>
      <c r="Y865" s="24" t="s">
        <v>5964</v>
      </c>
      <c r="Z865" s="24" t="s">
        <v>5964</v>
      </c>
      <c r="AA865" s="24" t="s">
        <v>6122</v>
      </c>
      <c r="AB865" s="24" t="s">
        <v>6159</v>
      </c>
      <c r="AC865" s="24" t="s">
        <v>5979</v>
      </c>
    </row>
    <row r="866" spans="1:29" s="169" customFormat="1">
      <c r="A866" s="24">
        <v>3701</v>
      </c>
      <c r="B866" s="24" t="s">
        <v>870</v>
      </c>
      <c r="C866" s="57">
        <v>21.6</v>
      </c>
      <c r="D866" s="57">
        <v>22.65</v>
      </c>
      <c r="E866" s="57">
        <v>19.100000000000001</v>
      </c>
      <c r="F866" s="57">
        <v>19.399999999999999</v>
      </c>
      <c r="G866" s="57">
        <v>19</v>
      </c>
      <c r="H866" s="57">
        <v>19.3</v>
      </c>
      <c r="I866" s="57">
        <v>17.5</v>
      </c>
      <c r="J866" s="57">
        <v>18</v>
      </c>
      <c r="K866" s="57">
        <v>19.149999999999999</v>
      </c>
      <c r="L866" s="57">
        <v>19.149999999999999</v>
      </c>
      <c r="M866" s="57">
        <v>18.45</v>
      </c>
      <c r="N866" s="57">
        <v>18.5</v>
      </c>
      <c r="O866" s="57">
        <v>140</v>
      </c>
      <c r="P866" s="57">
        <v>432</v>
      </c>
      <c r="Q866" s="57"/>
      <c r="R866" s="57"/>
      <c r="S866" s="57"/>
      <c r="T866" s="57"/>
      <c r="U866" s="77">
        <v>0.54012345679012352</v>
      </c>
      <c r="V866" s="24" t="s">
        <v>6530</v>
      </c>
      <c r="W866" s="216" t="s">
        <v>5993</v>
      </c>
      <c r="X866" s="216" t="s">
        <v>5993</v>
      </c>
      <c r="Y866" s="24" t="s">
        <v>5964</v>
      </c>
      <c r="Z866" s="24" t="s">
        <v>5964</v>
      </c>
      <c r="AA866" s="24" t="s">
        <v>6209</v>
      </c>
      <c r="AB866" s="24" t="s">
        <v>5979</v>
      </c>
      <c r="AC866" s="24" t="s">
        <v>5965</v>
      </c>
    </row>
    <row r="867" spans="1:29" s="169" customFormat="1">
      <c r="A867" s="24">
        <v>3702</v>
      </c>
      <c r="B867" s="24" t="s">
        <v>871</v>
      </c>
      <c r="C867" s="57">
        <v>55.9</v>
      </c>
      <c r="D867" s="57">
        <v>55.9</v>
      </c>
      <c r="E867" s="57">
        <v>47.55</v>
      </c>
      <c r="F867" s="57">
        <v>47.9</v>
      </c>
      <c r="G867" s="57">
        <v>47.85</v>
      </c>
      <c r="H867" s="57">
        <v>47.95</v>
      </c>
      <c r="I867" s="57">
        <v>46.55</v>
      </c>
      <c r="J867" s="57">
        <v>46.55</v>
      </c>
      <c r="K867" s="57">
        <v>46.8</v>
      </c>
      <c r="L867" s="57">
        <v>47.65</v>
      </c>
      <c r="M867" s="57">
        <v>46.8</v>
      </c>
      <c r="N867" s="57">
        <v>47.65</v>
      </c>
      <c r="O867" s="57">
        <v>4216</v>
      </c>
      <c r="P867" s="57">
        <v>33009</v>
      </c>
      <c r="Q867" s="57"/>
      <c r="R867" s="57"/>
      <c r="S867" s="57"/>
      <c r="T867" s="57"/>
      <c r="U867" s="77">
        <v>0.21287123713734638</v>
      </c>
      <c r="V867" s="24" t="s">
        <v>6038</v>
      </c>
      <c r="W867" s="216" t="s">
        <v>5993</v>
      </c>
      <c r="X867" s="216" t="s">
        <v>5993</v>
      </c>
      <c r="Y867" s="24" t="s">
        <v>6024</v>
      </c>
      <c r="Z867" s="24" t="s">
        <v>6336</v>
      </c>
      <c r="AA867" s="24" t="s">
        <v>6493</v>
      </c>
      <c r="AB867" s="24" t="s">
        <v>5979</v>
      </c>
      <c r="AC867" s="24" t="s">
        <v>5979</v>
      </c>
    </row>
    <row r="868" spans="1:29" s="169" customFormat="1">
      <c r="A868" s="24">
        <v>3703</v>
      </c>
      <c r="B868" s="24" t="s">
        <v>872</v>
      </c>
      <c r="C868" s="57">
        <v>25.3</v>
      </c>
      <c r="D868" s="57">
        <v>25.3</v>
      </c>
      <c r="E868" s="57">
        <v>23</v>
      </c>
      <c r="F868" s="57">
        <v>23.1</v>
      </c>
      <c r="G868" s="57">
        <v>23</v>
      </c>
      <c r="H868" s="57">
        <v>23.2</v>
      </c>
      <c r="I868" s="57">
        <v>21.75</v>
      </c>
      <c r="J868" s="57">
        <v>21.85</v>
      </c>
      <c r="K868" s="57">
        <v>22</v>
      </c>
      <c r="L868" s="57">
        <v>23.5</v>
      </c>
      <c r="M868" s="57">
        <v>22</v>
      </c>
      <c r="N868" s="57">
        <v>23.35</v>
      </c>
      <c r="O868" s="57">
        <v>6451</v>
      </c>
      <c r="P868" s="57">
        <v>10491</v>
      </c>
      <c r="Q868" s="57">
        <v>16.765699999999999</v>
      </c>
      <c r="R868" s="57">
        <v>25.818200000000001</v>
      </c>
      <c r="S868" s="57">
        <v>20.216699999999999</v>
      </c>
      <c r="T868" s="57">
        <v>23.951000000000001</v>
      </c>
      <c r="U868" s="77">
        <v>1.0248466939916754</v>
      </c>
      <c r="V868" s="24" t="s">
        <v>6157</v>
      </c>
      <c r="W868" s="216" t="s">
        <v>6039</v>
      </c>
      <c r="X868" s="216" t="s">
        <v>6007</v>
      </c>
      <c r="Y868" s="24" t="s">
        <v>6024</v>
      </c>
      <c r="Z868" s="24" t="s">
        <v>5964</v>
      </c>
      <c r="AA868" s="24" t="s">
        <v>6013</v>
      </c>
      <c r="AB868" s="24" t="s">
        <v>5965</v>
      </c>
      <c r="AC868" s="24" t="s">
        <v>5979</v>
      </c>
    </row>
    <row r="869" spans="1:29" s="169" customFormat="1">
      <c r="A869" s="24">
        <v>3704</v>
      </c>
      <c r="B869" s="24" t="s">
        <v>873</v>
      </c>
      <c r="C869" s="57">
        <v>26.35</v>
      </c>
      <c r="D869" s="57">
        <v>27.5</v>
      </c>
      <c r="E869" s="57">
        <v>25.2</v>
      </c>
      <c r="F869" s="57">
        <v>25.2</v>
      </c>
      <c r="G869" s="57">
        <v>25.15</v>
      </c>
      <c r="H869" s="57">
        <v>25.2</v>
      </c>
      <c r="I869" s="57">
        <v>23.6</v>
      </c>
      <c r="J869" s="57">
        <v>24.15</v>
      </c>
      <c r="K869" s="57">
        <v>24.5</v>
      </c>
      <c r="L869" s="57">
        <v>25.9</v>
      </c>
      <c r="M869" s="57">
        <v>24.5</v>
      </c>
      <c r="N869" s="57">
        <v>25.5</v>
      </c>
      <c r="O869" s="57">
        <v>2333</v>
      </c>
      <c r="P869" s="57">
        <v>10823</v>
      </c>
      <c r="Q869" s="57">
        <v>10.446899999999999</v>
      </c>
      <c r="R869" s="57">
        <v>18.569700000000001</v>
      </c>
      <c r="S869" s="57">
        <v>15.243399999999999</v>
      </c>
      <c r="T869" s="57">
        <v>17.460899999999999</v>
      </c>
      <c r="U869" s="77">
        <v>0.35926576118759429</v>
      </c>
      <c r="V869" s="24" t="s">
        <v>6157</v>
      </c>
      <c r="W869" s="216" t="s">
        <v>6039</v>
      </c>
      <c r="X869" s="216" t="s">
        <v>6047</v>
      </c>
      <c r="Y869" s="24" t="s">
        <v>6004</v>
      </c>
      <c r="Z869" s="24" t="s">
        <v>5964</v>
      </c>
      <c r="AA869" s="24" t="s">
        <v>6013</v>
      </c>
      <c r="AB869" s="24" t="s">
        <v>5991</v>
      </c>
      <c r="AC869" s="24" t="s">
        <v>5979</v>
      </c>
    </row>
    <row r="870" spans="1:29" s="169" customFormat="1">
      <c r="A870" s="24">
        <v>3705</v>
      </c>
      <c r="B870" s="24" t="s">
        <v>874</v>
      </c>
      <c r="C870" s="57">
        <v>42.4</v>
      </c>
      <c r="D870" s="57">
        <v>42.6</v>
      </c>
      <c r="E870" s="57">
        <v>42.1</v>
      </c>
      <c r="F870" s="57">
        <v>42.15</v>
      </c>
      <c r="G870" s="57">
        <v>42.1</v>
      </c>
      <c r="H870" s="57">
        <v>42.3</v>
      </c>
      <c r="I870" s="57">
        <v>41.8</v>
      </c>
      <c r="J870" s="57">
        <v>41.95</v>
      </c>
      <c r="K870" s="57">
        <v>42.05</v>
      </c>
      <c r="L870" s="57">
        <v>42.15</v>
      </c>
      <c r="M870" s="57">
        <v>42</v>
      </c>
      <c r="N870" s="57">
        <v>42.15</v>
      </c>
      <c r="O870" s="57">
        <v>140</v>
      </c>
      <c r="P870" s="57">
        <v>1395</v>
      </c>
      <c r="Q870" s="57">
        <v>38.426600000000001</v>
      </c>
      <c r="R870" s="57">
        <v>56.5336</v>
      </c>
      <c r="S870" s="57">
        <v>30.020299999999999</v>
      </c>
      <c r="T870" s="57">
        <v>47.695799999999998</v>
      </c>
      <c r="U870" s="77">
        <v>0.16726403823178015</v>
      </c>
      <c r="V870" s="24" t="s">
        <v>6637</v>
      </c>
      <c r="W870" s="216" t="s">
        <v>5967</v>
      </c>
      <c r="X870" s="216" t="s">
        <v>5971</v>
      </c>
      <c r="Y870" s="24" t="s">
        <v>5984</v>
      </c>
      <c r="Z870" s="24" t="s">
        <v>5984</v>
      </c>
      <c r="AA870" s="24" t="s">
        <v>6126</v>
      </c>
      <c r="AB870" s="24" t="s">
        <v>5979</v>
      </c>
      <c r="AC870" s="24" t="s">
        <v>5991</v>
      </c>
    </row>
    <row r="871" spans="1:29" s="169" customFormat="1">
      <c r="A871" s="24">
        <v>3706</v>
      </c>
      <c r="B871" s="24" t="s">
        <v>875</v>
      </c>
      <c r="C871" s="57">
        <v>28.8</v>
      </c>
      <c r="D871" s="57">
        <v>28.8</v>
      </c>
      <c r="E871" s="57">
        <v>27.7</v>
      </c>
      <c r="F871" s="57">
        <v>28.3</v>
      </c>
      <c r="G871" s="57">
        <v>28.3</v>
      </c>
      <c r="H871" s="57">
        <v>28.3</v>
      </c>
      <c r="I871" s="57">
        <v>26.85</v>
      </c>
      <c r="J871" s="57">
        <v>27</v>
      </c>
      <c r="K871" s="57">
        <v>27</v>
      </c>
      <c r="L871" s="57">
        <v>27.8</v>
      </c>
      <c r="M871" s="57">
        <v>27</v>
      </c>
      <c r="N871" s="57">
        <v>27.6</v>
      </c>
      <c r="O871" s="57">
        <v>3399</v>
      </c>
      <c r="P871" s="57">
        <v>19799</v>
      </c>
      <c r="Q871" s="57">
        <v>21.3598</v>
      </c>
      <c r="R871" s="57">
        <v>32.488599999999998</v>
      </c>
      <c r="S871" s="57">
        <v>19.4482</v>
      </c>
      <c r="T871" s="57">
        <v>28.1418</v>
      </c>
      <c r="U871" s="77">
        <v>0.28612556189706551</v>
      </c>
      <c r="V871" s="24" t="s">
        <v>6388</v>
      </c>
      <c r="W871" s="216" t="s">
        <v>5967</v>
      </c>
      <c r="X871" s="216" t="s">
        <v>6007</v>
      </c>
      <c r="Y871" s="24" t="s">
        <v>6017</v>
      </c>
      <c r="Z871" s="24" t="s">
        <v>6024</v>
      </c>
      <c r="AA871" s="24" t="s">
        <v>6055</v>
      </c>
      <c r="AB871" s="24" t="s">
        <v>5990</v>
      </c>
      <c r="AC871" s="24" t="s">
        <v>5979</v>
      </c>
    </row>
    <row r="872" spans="1:29" s="169" customFormat="1">
      <c r="A872" s="24">
        <v>3707</v>
      </c>
      <c r="B872" s="24" t="s">
        <v>876</v>
      </c>
      <c r="C872" s="57">
        <v>105</v>
      </c>
      <c r="D872" s="57">
        <v>105</v>
      </c>
      <c r="E872" s="57">
        <v>89.1</v>
      </c>
      <c r="F872" s="57">
        <v>90.3</v>
      </c>
      <c r="G872" s="57">
        <v>88.6</v>
      </c>
      <c r="H872" s="57">
        <v>94.6</v>
      </c>
      <c r="I872" s="57">
        <v>81.3</v>
      </c>
      <c r="J872" s="57">
        <v>94.6</v>
      </c>
      <c r="K872" s="57">
        <v>97.1</v>
      </c>
      <c r="L872" s="57">
        <v>108</v>
      </c>
      <c r="M872" s="57">
        <v>97</v>
      </c>
      <c r="N872" s="57">
        <v>105</v>
      </c>
      <c r="O872" s="57">
        <v>89748</v>
      </c>
      <c r="P872" s="57">
        <v>119641</v>
      </c>
      <c r="Q872" s="57">
        <v>53.7226</v>
      </c>
      <c r="R872" s="57">
        <v>66.178799999999995</v>
      </c>
      <c r="S872" s="57">
        <v>55.947099999999999</v>
      </c>
      <c r="T872" s="57">
        <v>62.7682</v>
      </c>
      <c r="U872" s="77">
        <v>1.2502403022375272</v>
      </c>
      <c r="V872" s="24" t="s">
        <v>6611</v>
      </c>
      <c r="W872" s="216" t="s">
        <v>6039</v>
      </c>
      <c r="X872" s="216" t="s">
        <v>5961</v>
      </c>
      <c r="Y872" s="24" t="s">
        <v>6024</v>
      </c>
      <c r="Z872" s="24" t="s">
        <v>6045</v>
      </c>
      <c r="AA872" s="24" t="s">
        <v>5982</v>
      </c>
      <c r="AB872" s="24" t="s">
        <v>5991</v>
      </c>
      <c r="AC872" s="24" t="s">
        <v>5979</v>
      </c>
    </row>
    <row r="873" spans="1:29" s="169" customFormat="1">
      <c r="A873" s="24">
        <v>3708</v>
      </c>
      <c r="B873" s="24" t="s">
        <v>877</v>
      </c>
      <c r="C873" s="57">
        <v>103</v>
      </c>
      <c r="D873" s="57">
        <v>103</v>
      </c>
      <c r="E873" s="57">
        <v>89.5</v>
      </c>
      <c r="F873" s="57">
        <v>89.9</v>
      </c>
      <c r="G873" s="57">
        <v>89.6</v>
      </c>
      <c r="H873" s="57">
        <v>89.7</v>
      </c>
      <c r="I873" s="57">
        <v>83.1</v>
      </c>
      <c r="J873" s="57">
        <v>83.6</v>
      </c>
      <c r="K873" s="57">
        <v>83.8</v>
      </c>
      <c r="L873" s="57">
        <v>88.8</v>
      </c>
      <c r="M873" s="57">
        <v>83.8</v>
      </c>
      <c r="N873" s="57">
        <v>87.6</v>
      </c>
      <c r="O873" s="57">
        <v>656</v>
      </c>
      <c r="P873" s="57">
        <v>2759</v>
      </c>
      <c r="Q873" s="57">
        <v>8.1333000000000002</v>
      </c>
      <c r="R873" s="57">
        <v>16.2179</v>
      </c>
      <c r="S873" s="57">
        <v>8.9186999999999994</v>
      </c>
      <c r="T873" s="57">
        <v>13.784800000000001</v>
      </c>
      <c r="U873" s="77">
        <v>0.39627884499214688</v>
      </c>
      <c r="V873" s="24" t="s">
        <v>6038</v>
      </c>
      <c r="W873" s="216" t="s">
        <v>6039</v>
      </c>
      <c r="X873" s="216" t="s">
        <v>6047</v>
      </c>
      <c r="Y873" s="24" t="s">
        <v>6024</v>
      </c>
      <c r="Z873" s="24" t="s">
        <v>5964</v>
      </c>
      <c r="AA873" s="24" t="s">
        <v>6013</v>
      </c>
      <c r="AB873" s="24" t="s">
        <v>5990</v>
      </c>
      <c r="AC873" s="24" t="s">
        <v>5979</v>
      </c>
    </row>
    <row r="874" spans="1:29" s="169" customFormat="1">
      <c r="A874" s="24">
        <v>3709</v>
      </c>
      <c r="B874" s="24" t="s">
        <v>3062</v>
      </c>
      <c r="C874" s="57">
        <v>25.8</v>
      </c>
      <c r="D874" s="57">
        <v>27.95</v>
      </c>
      <c r="E874" s="57">
        <v>25.45</v>
      </c>
      <c r="F874" s="57">
        <v>27.3</v>
      </c>
      <c r="G874" s="57">
        <v>27.3</v>
      </c>
      <c r="H874" s="57">
        <v>27.3</v>
      </c>
      <c r="I874" s="57">
        <v>26.35</v>
      </c>
      <c r="J874" s="57">
        <v>26.5</v>
      </c>
      <c r="K874" s="57">
        <v>26.5</v>
      </c>
      <c r="L874" s="57">
        <v>26.95</v>
      </c>
      <c r="M874" s="57">
        <v>26.05</v>
      </c>
      <c r="N874" s="57">
        <v>26.35</v>
      </c>
      <c r="O874" s="57">
        <v>539</v>
      </c>
      <c r="P874" s="57">
        <v>317</v>
      </c>
      <c r="Q874" s="57">
        <v>28.793399999999998</v>
      </c>
      <c r="R874" s="57">
        <v>38.289299999999997</v>
      </c>
      <c r="S874" s="57">
        <v>26.033200000000001</v>
      </c>
      <c r="T874" s="57">
        <v>34.203899999999997</v>
      </c>
      <c r="U874" s="77">
        <v>2.8338590956887488</v>
      </c>
      <c r="V874" s="24" t="s">
        <v>6726</v>
      </c>
      <c r="W874" s="216" t="s">
        <v>5967</v>
      </c>
      <c r="X874" s="216" t="s">
        <v>5971</v>
      </c>
      <c r="Y874" s="24" t="s">
        <v>5982</v>
      </c>
      <c r="Z874" s="24" t="s">
        <v>6209</v>
      </c>
      <c r="AA874" s="24" t="s">
        <v>6216</v>
      </c>
      <c r="AB874" s="24" t="s">
        <v>5970</v>
      </c>
      <c r="AC874" s="24" t="s">
        <v>5991</v>
      </c>
    </row>
    <row r="875" spans="1:29" s="169" customFormat="1">
      <c r="A875" s="24">
        <v>3710</v>
      </c>
      <c r="B875" s="24" t="s">
        <v>4616</v>
      </c>
      <c r="C875" s="57">
        <v>9.16</v>
      </c>
      <c r="D875" s="57">
        <v>9.1999999999999993</v>
      </c>
      <c r="E875" s="57">
        <v>8.85</v>
      </c>
      <c r="F875" s="57">
        <v>8.8800000000000008</v>
      </c>
      <c r="G875" s="57">
        <v>9</v>
      </c>
      <c r="H875" s="57">
        <v>9</v>
      </c>
      <c r="I875" s="57">
        <v>7.7</v>
      </c>
      <c r="J875" s="57">
        <v>7.7</v>
      </c>
      <c r="K875" s="57">
        <v>7.8</v>
      </c>
      <c r="L875" s="57">
        <v>8.08</v>
      </c>
      <c r="M875" s="57">
        <v>7.8</v>
      </c>
      <c r="N875" s="57">
        <v>7.89</v>
      </c>
      <c r="O875" s="57">
        <v>798</v>
      </c>
      <c r="P875" s="57">
        <v>4152</v>
      </c>
      <c r="Q875" s="57">
        <v>9.9499999999999993</v>
      </c>
      <c r="R875" s="57">
        <v>16.899000000000001</v>
      </c>
      <c r="S875" s="57">
        <v>9.1667000000000005</v>
      </c>
      <c r="T875" s="57">
        <v>14.3216</v>
      </c>
      <c r="U875" s="77">
        <v>0.32032755298651255</v>
      </c>
      <c r="V875" s="24" t="s">
        <v>6123</v>
      </c>
      <c r="W875" s="216" t="s">
        <v>5967</v>
      </c>
      <c r="X875" s="216" t="s">
        <v>6047</v>
      </c>
      <c r="Y875" s="24" t="s">
        <v>5962</v>
      </c>
      <c r="Z875" s="24" t="s">
        <v>6058</v>
      </c>
      <c r="AA875" s="24" t="s">
        <v>6215</v>
      </c>
      <c r="AB875" s="24" t="s">
        <v>5996</v>
      </c>
      <c r="AC875" s="24" t="s">
        <v>5979</v>
      </c>
    </row>
    <row r="876" spans="1:29" s="169" customFormat="1">
      <c r="A876" s="24">
        <v>3711</v>
      </c>
      <c r="B876" s="24" t="s">
        <v>5847</v>
      </c>
      <c r="C876" s="57">
        <v>127.5</v>
      </c>
      <c r="D876" s="57">
        <v>130.5</v>
      </c>
      <c r="E876" s="57">
        <v>119.5</v>
      </c>
      <c r="F876" s="57">
        <v>120</v>
      </c>
      <c r="G876" s="57">
        <v>119.5</v>
      </c>
      <c r="H876" s="57">
        <v>123</v>
      </c>
      <c r="I876" s="57">
        <v>114</v>
      </c>
      <c r="J876" s="57">
        <v>116</v>
      </c>
      <c r="K876" s="57">
        <v>117.5</v>
      </c>
      <c r="L876" s="57">
        <v>123</v>
      </c>
      <c r="M876" s="57">
        <v>117</v>
      </c>
      <c r="N876" s="57">
        <v>120</v>
      </c>
      <c r="O876" s="57">
        <v>19368</v>
      </c>
      <c r="P876" s="57">
        <v>71291</v>
      </c>
      <c r="Q876" s="57"/>
      <c r="R876" s="57"/>
      <c r="S876" s="57"/>
      <c r="T876" s="57"/>
      <c r="U876" s="77">
        <v>0.45279207754134465</v>
      </c>
      <c r="V876" s="24" t="s">
        <v>6376</v>
      </c>
      <c r="W876" s="216" t="s">
        <v>5993</v>
      </c>
      <c r="X876" s="216" t="s">
        <v>5993</v>
      </c>
      <c r="Y876" s="24" t="s">
        <v>5964</v>
      </c>
      <c r="Z876" s="24" t="s">
        <v>5962</v>
      </c>
      <c r="AA876" s="24" t="s">
        <v>6016</v>
      </c>
      <c r="AB876" s="24" t="s">
        <v>5970</v>
      </c>
      <c r="AC876" s="24" t="s">
        <v>5965</v>
      </c>
    </row>
    <row r="877" spans="1:29" s="169" customFormat="1">
      <c r="A877" s="24">
        <v>3712</v>
      </c>
      <c r="B877" s="24" t="s">
        <v>5755</v>
      </c>
      <c r="C877" s="57">
        <v>35.9</v>
      </c>
      <c r="D877" s="57">
        <v>37.35</v>
      </c>
      <c r="E877" s="57">
        <v>30.9</v>
      </c>
      <c r="F877" s="57">
        <v>31.25</v>
      </c>
      <c r="G877" s="57">
        <v>31.2</v>
      </c>
      <c r="H877" s="57">
        <v>32</v>
      </c>
      <c r="I877" s="57">
        <v>29.35</v>
      </c>
      <c r="J877" s="57">
        <v>29.7</v>
      </c>
      <c r="K877" s="57">
        <v>30.1</v>
      </c>
      <c r="L877" s="57">
        <v>31.6</v>
      </c>
      <c r="M877" s="57">
        <v>30.1</v>
      </c>
      <c r="N877" s="57">
        <v>30.75</v>
      </c>
      <c r="O877" s="57">
        <v>1271</v>
      </c>
      <c r="P877" s="57">
        <v>4208</v>
      </c>
      <c r="Q877" s="57"/>
      <c r="R877" s="57"/>
      <c r="S877" s="57"/>
      <c r="T877" s="57"/>
      <c r="U877" s="77">
        <v>0.50340621039290234</v>
      </c>
      <c r="V877" s="24" t="s">
        <v>6038</v>
      </c>
      <c r="W877" s="216" t="s">
        <v>5993</v>
      </c>
      <c r="X877" s="216" t="s">
        <v>5993</v>
      </c>
      <c r="Y877" s="24" t="s">
        <v>5964</v>
      </c>
      <c r="Z877" s="24" t="s">
        <v>5964</v>
      </c>
      <c r="AA877" s="24" t="s">
        <v>6055</v>
      </c>
      <c r="AB877" s="24" t="s">
        <v>5976</v>
      </c>
      <c r="AC877" s="24" t="s">
        <v>5979</v>
      </c>
    </row>
    <row r="878" spans="1:29" s="169" customFormat="1">
      <c r="A878" s="24">
        <v>3713</v>
      </c>
      <c r="B878" s="24" t="s">
        <v>5848</v>
      </c>
      <c r="C878" s="57">
        <v>36.9</v>
      </c>
      <c r="D878" s="57">
        <v>37</v>
      </c>
      <c r="E878" s="57">
        <v>34</v>
      </c>
      <c r="F878" s="57">
        <v>36.200000000000003</v>
      </c>
      <c r="G878" s="57">
        <v>35.4</v>
      </c>
      <c r="H878" s="57">
        <v>40.700000000000003</v>
      </c>
      <c r="I878" s="57">
        <v>35.4</v>
      </c>
      <c r="J878" s="57">
        <v>35.700000000000003</v>
      </c>
      <c r="K878" s="57">
        <v>35.700000000000003</v>
      </c>
      <c r="L878" s="57">
        <v>36.950000000000003</v>
      </c>
      <c r="M878" s="57">
        <v>35.1</v>
      </c>
      <c r="N878" s="57">
        <v>35.6</v>
      </c>
      <c r="O878" s="57">
        <v>697</v>
      </c>
      <c r="P878" s="57">
        <v>4560</v>
      </c>
      <c r="Q878" s="57"/>
      <c r="R878" s="57"/>
      <c r="S878" s="57"/>
      <c r="T878" s="57"/>
      <c r="U878" s="77">
        <v>0.25475146198830412</v>
      </c>
      <c r="V878" s="24" t="s">
        <v>6326</v>
      </c>
      <c r="W878" s="216" t="s">
        <v>5993</v>
      </c>
      <c r="X878" s="216" t="s">
        <v>5993</v>
      </c>
      <c r="Y878" s="24" t="s">
        <v>5975</v>
      </c>
      <c r="Z878" s="24" t="s">
        <v>6227</v>
      </c>
      <c r="AA878" s="24" t="s">
        <v>5978</v>
      </c>
      <c r="AB878" s="24" t="s">
        <v>5996</v>
      </c>
      <c r="AC878" s="24" t="s">
        <v>5991</v>
      </c>
    </row>
    <row r="879" spans="1:29" s="169" customFormat="1">
      <c r="A879" s="24">
        <v>3714</v>
      </c>
      <c r="B879" s="24" t="s">
        <v>5849</v>
      </c>
      <c r="C879" s="57">
        <v>79.8</v>
      </c>
      <c r="D879" s="57">
        <v>83.6</v>
      </c>
      <c r="E879" s="57">
        <v>73.099999999999994</v>
      </c>
      <c r="F879" s="57">
        <v>81.400000000000006</v>
      </c>
      <c r="G879" s="57">
        <v>81.3</v>
      </c>
      <c r="H879" s="57">
        <v>85.6</v>
      </c>
      <c r="I879" s="57">
        <v>73.099999999999994</v>
      </c>
      <c r="J879" s="57">
        <v>73.3</v>
      </c>
      <c r="K879" s="57">
        <v>74.5</v>
      </c>
      <c r="L879" s="57">
        <v>76.5</v>
      </c>
      <c r="M879" s="57">
        <v>73.599999999999994</v>
      </c>
      <c r="N879" s="57">
        <v>73.900000000000006</v>
      </c>
      <c r="O879" s="57">
        <v>17651</v>
      </c>
      <c r="P879" s="57">
        <v>125782</v>
      </c>
      <c r="Q879" s="57"/>
      <c r="R879" s="57"/>
      <c r="S879" s="57"/>
      <c r="T879" s="57"/>
      <c r="U879" s="77">
        <v>0.2338834915435701</v>
      </c>
      <c r="V879" s="24" t="s">
        <v>6183</v>
      </c>
      <c r="W879" s="216" t="s">
        <v>5993</v>
      </c>
      <c r="X879" s="216" t="s">
        <v>5993</v>
      </c>
      <c r="Y879" s="24" t="s">
        <v>6075</v>
      </c>
      <c r="Z879" s="24" t="s">
        <v>5964</v>
      </c>
      <c r="AA879" s="24" t="s">
        <v>6000</v>
      </c>
      <c r="AB879" s="24" t="s">
        <v>5996</v>
      </c>
      <c r="AC879" s="24" t="s">
        <v>5965</v>
      </c>
    </row>
    <row r="880" spans="1:29" s="169" customFormat="1">
      <c r="A880" s="24">
        <v>4102</v>
      </c>
      <c r="B880" s="24" t="s">
        <v>878</v>
      </c>
      <c r="C880" s="57">
        <v>20.6</v>
      </c>
      <c r="D880" s="57">
        <v>20.6</v>
      </c>
      <c r="E880" s="57">
        <v>19.850000000000001</v>
      </c>
      <c r="F880" s="57">
        <v>20.05</v>
      </c>
      <c r="G880" s="57">
        <v>19.899999999999999</v>
      </c>
      <c r="H880" s="57">
        <v>20.350000000000001</v>
      </c>
      <c r="I880" s="57">
        <v>18.350000000000001</v>
      </c>
      <c r="J880" s="57">
        <v>18.75</v>
      </c>
      <c r="K880" s="57">
        <v>18.75</v>
      </c>
      <c r="L880" s="57">
        <v>18.899999999999999</v>
      </c>
      <c r="M880" s="57">
        <v>18.55</v>
      </c>
      <c r="N880" s="57">
        <v>18.8</v>
      </c>
      <c r="O880" s="57">
        <v>106</v>
      </c>
      <c r="P880" s="57">
        <v>667</v>
      </c>
      <c r="Q880" s="57">
        <v>15.711399999999999</v>
      </c>
      <c r="R880" s="57">
        <v>15.243499999999999</v>
      </c>
      <c r="S880" s="57">
        <v>14.9519</v>
      </c>
      <c r="T880" s="57">
        <v>15.1463</v>
      </c>
      <c r="U880" s="77">
        <v>0.26486756621689156</v>
      </c>
      <c r="V880" s="24" t="s">
        <v>6727</v>
      </c>
      <c r="W880" s="216" t="s">
        <v>5960</v>
      </c>
      <c r="X880" s="216" t="s">
        <v>6047</v>
      </c>
      <c r="Y880" s="24" t="s">
        <v>6209</v>
      </c>
      <c r="Z880" s="24" t="s">
        <v>5964</v>
      </c>
      <c r="AA880" s="24" t="s">
        <v>6370</v>
      </c>
      <c r="AB880" s="24" t="s">
        <v>5991</v>
      </c>
      <c r="AC880" s="24" t="s">
        <v>5976</v>
      </c>
    </row>
    <row r="881" spans="1:29" s="169" customFormat="1">
      <c r="A881" s="24">
        <v>4104</v>
      </c>
      <c r="B881" s="24" t="s">
        <v>880</v>
      </c>
      <c r="C881" s="57">
        <v>56</v>
      </c>
      <c r="D881" s="57">
        <v>56</v>
      </c>
      <c r="E881" s="57">
        <v>54.9</v>
      </c>
      <c r="F881" s="57">
        <v>54.9</v>
      </c>
      <c r="G881" s="57">
        <v>55</v>
      </c>
      <c r="H881" s="57">
        <v>55</v>
      </c>
      <c r="I881" s="57">
        <v>54.4</v>
      </c>
      <c r="J881" s="57">
        <v>54.5</v>
      </c>
      <c r="K881" s="57">
        <v>54.5</v>
      </c>
      <c r="L881" s="57">
        <v>55</v>
      </c>
      <c r="M881" s="57">
        <v>54.5</v>
      </c>
      <c r="N881" s="57">
        <v>54.7</v>
      </c>
      <c r="O881" s="57">
        <v>216</v>
      </c>
      <c r="P881" s="57">
        <v>759</v>
      </c>
      <c r="Q881" s="57">
        <v>21.333200000000001</v>
      </c>
      <c r="R881" s="57">
        <v>40.711300000000001</v>
      </c>
      <c r="S881" s="57">
        <v>16.222200000000001</v>
      </c>
      <c r="T881" s="57">
        <v>32.548200000000001</v>
      </c>
      <c r="U881" s="77">
        <v>0.47430830039525695</v>
      </c>
      <c r="V881" s="24" t="s">
        <v>6548</v>
      </c>
      <c r="W881" s="216" t="s">
        <v>5967</v>
      </c>
      <c r="X881" s="216" t="s">
        <v>6007</v>
      </c>
      <c r="Y881" s="24" t="s">
        <v>6518</v>
      </c>
      <c r="Z881" s="24" t="s">
        <v>6017</v>
      </c>
      <c r="AA881" s="24" t="s">
        <v>6055</v>
      </c>
      <c r="AB881" s="24" t="s">
        <v>5976</v>
      </c>
      <c r="AC881" s="24" t="s">
        <v>5979</v>
      </c>
    </row>
    <row r="882" spans="1:29" s="169" customFormat="1">
      <c r="A882" s="24">
        <v>4105</v>
      </c>
      <c r="B882" s="24" t="s">
        <v>881</v>
      </c>
      <c r="C882" s="57">
        <v>79.599999999999994</v>
      </c>
      <c r="D882" s="57">
        <v>80.5</v>
      </c>
      <c r="E882" s="57">
        <v>77.5</v>
      </c>
      <c r="F882" s="57">
        <v>78.5</v>
      </c>
      <c r="G882" s="57">
        <v>79.2</v>
      </c>
      <c r="H882" s="57">
        <v>80.900000000000006</v>
      </c>
      <c r="I882" s="57">
        <v>76.5</v>
      </c>
      <c r="J882" s="57">
        <v>77</v>
      </c>
      <c r="K882" s="57">
        <v>77.3</v>
      </c>
      <c r="L882" s="57">
        <v>78.400000000000006</v>
      </c>
      <c r="M882" s="57">
        <v>77</v>
      </c>
      <c r="N882" s="57">
        <v>77.099999999999994</v>
      </c>
      <c r="O882" s="57">
        <v>1204</v>
      </c>
      <c r="P882" s="57">
        <v>8593</v>
      </c>
      <c r="Q882" s="57">
        <v>17.144600000000001</v>
      </c>
      <c r="R882" s="57">
        <v>26.3323</v>
      </c>
      <c r="S882" s="57">
        <v>13.481</v>
      </c>
      <c r="T882" s="57">
        <v>22.048500000000001</v>
      </c>
      <c r="U882" s="77">
        <v>0.23352341052794909</v>
      </c>
      <c r="V882" s="24" t="s">
        <v>6728</v>
      </c>
      <c r="W882" s="216" t="s">
        <v>5967</v>
      </c>
      <c r="X882" s="216" t="s">
        <v>6007</v>
      </c>
      <c r="Y882" s="24" t="s">
        <v>5984</v>
      </c>
      <c r="Z882" s="24" t="s">
        <v>5962</v>
      </c>
      <c r="AA882" s="24" t="s">
        <v>6347</v>
      </c>
      <c r="AB882" s="24" t="s">
        <v>6033</v>
      </c>
      <c r="AC882" s="24" t="s">
        <v>5965</v>
      </c>
    </row>
    <row r="883" spans="1:29" s="169" customFormat="1">
      <c r="A883" s="24">
        <v>4106</v>
      </c>
      <c r="B883" s="24" t="s">
        <v>882</v>
      </c>
      <c r="C883" s="57">
        <v>34</v>
      </c>
      <c r="D883" s="57">
        <v>34.15</v>
      </c>
      <c r="E883" s="57">
        <v>31.1</v>
      </c>
      <c r="F883" s="57">
        <v>31.7</v>
      </c>
      <c r="G883" s="57">
        <v>32</v>
      </c>
      <c r="H883" s="57">
        <v>32.35</v>
      </c>
      <c r="I883" s="57">
        <v>29.1</v>
      </c>
      <c r="J883" s="57">
        <v>29.8</v>
      </c>
      <c r="K883" s="57">
        <v>30.05</v>
      </c>
      <c r="L883" s="57">
        <v>31.05</v>
      </c>
      <c r="M883" s="57">
        <v>29.9</v>
      </c>
      <c r="N883" s="57">
        <v>30.3</v>
      </c>
      <c r="O883" s="57">
        <v>761</v>
      </c>
      <c r="P883" s="57">
        <v>3478</v>
      </c>
      <c r="Q883" s="57">
        <v>8.2053999999999991</v>
      </c>
      <c r="R883" s="57">
        <v>14.9916</v>
      </c>
      <c r="S883" s="57">
        <v>8.7759999999999998</v>
      </c>
      <c r="T883" s="57">
        <v>12.919700000000001</v>
      </c>
      <c r="U883" s="77">
        <v>0.36467318382211994</v>
      </c>
      <c r="V883" s="24" t="s">
        <v>6123</v>
      </c>
      <c r="W883" s="216" t="s">
        <v>6039</v>
      </c>
      <c r="X883" s="216" t="s">
        <v>6047</v>
      </c>
      <c r="Y883" s="24" t="s">
        <v>5964</v>
      </c>
      <c r="Z883" s="24" t="s">
        <v>5964</v>
      </c>
      <c r="AA883" s="24" t="s">
        <v>5963</v>
      </c>
      <c r="AB883" s="24" t="s">
        <v>5996</v>
      </c>
      <c r="AC883" s="24" t="s">
        <v>5965</v>
      </c>
    </row>
    <row r="884" spans="1:29" s="169" customFormat="1">
      <c r="A884" s="24">
        <v>4107</v>
      </c>
      <c r="B884" s="24" t="s">
        <v>883</v>
      </c>
      <c r="C884" s="57">
        <v>110</v>
      </c>
      <c r="D884" s="57">
        <v>110.5</v>
      </c>
      <c r="E884" s="57">
        <v>104</v>
      </c>
      <c r="F884" s="57">
        <v>106</v>
      </c>
      <c r="G884" s="57">
        <v>105</v>
      </c>
      <c r="H884" s="57">
        <v>107.5</v>
      </c>
      <c r="I884" s="57">
        <v>103.5</v>
      </c>
      <c r="J884" s="57">
        <v>105.5</v>
      </c>
      <c r="K884" s="57">
        <v>106</v>
      </c>
      <c r="L884" s="57">
        <v>107</v>
      </c>
      <c r="M884" s="57">
        <v>105</v>
      </c>
      <c r="N884" s="57">
        <v>106.5</v>
      </c>
      <c r="O884" s="57">
        <v>149</v>
      </c>
      <c r="P884" s="57">
        <v>354</v>
      </c>
      <c r="Q884" s="57">
        <v>14.633699999999999</v>
      </c>
      <c r="R884" s="57">
        <v>22.009699999999999</v>
      </c>
      <c r="S884" s="57">
        <v>14.884</v>
      </c>
      <c r="T884" s="57">
        <v>19.634499999999999</v>
      </c>
      <c r="U884" s="77">
        <v>0.70150659133709981</v>
      </c>
      <c r="V884" s="24" t="s">
        <v>6456</v>
      </c>
      <c r="W884" s="216" t="s">
        <v>6039</v>
      </c>
      <c r="X884" s="216" t="s">
        <v>6047</v>
      </c>
      <c r="Y884" s="24" t="s">
        <v>5964</v>
      </c>
      <c r="Z884" s="24" t="s">
        <v>5968</v>
      </c>
      <c r="AA884" s="24" t="s">
        <v>6016</v>
      </c>
      <c r="AB884" s="24" t="s">
        <v>5991</v>
      </c>
      <c r="AC884" s="24" t="s">
        <v>5970</v>
      </c>
    </row>
    <row r="885" spans="1:29" s="169" customFormat="1">
      <c r="A885" s="24">
        <v>4108</v>
      </c>
      <c r="B885" s="24" t="s">
        <v>884</v>
      </c>
      <c r="C885" s="57">
        <v>22.6</v>
      </c>
      <c r="D885" s="57">
        <v>22.65</v>
      </c>
      <c r="E885" s="57">
        <v>21.55</v>
      </c>
      <c r="F885" s="57">
        <v>22.05</v>
      </c>
      <c r="G885" s="57">
        <v>21.9</v>
      </c>
      <c r="H885" s="57">
        <v>22</v>
      </c>
      <c r="I885" s="57">
        <v>19.850000000000001</v>
      </c>
      <c r="J885" s="57">
        <v>20.2</v>
      </c>
      <c r="K885" s="57">
        <v>20.25</v>
      </c>
      <c r="L885" s="57">
        <v>22.55</v>
      </c>
      <c r="M885" s="57">
        <v>20.149999999999999</v>
      </c>
      <c r="N885" s="57">
        <v>22.55</v>
      </c>
      <c r="O885" s="57">
        <v>2078</v>
      </c>
      <c r="P885" s="57">
        <v>2601</v>
      </c>
      <c r="Q885" s="57">
        <v>10.149900000000001</v>
      </c>
      <c r="R885" s="57">
        <v>10.5404</v>
      </c>
      <c r="S885" s="57">
        <v>26.331800000000001</v>
      </c>
      <c r="T885" s="57">
        <v>15.8042</v>
      </c>
      <c r="U885" s="77">
        <v>1.3315391516083559</v>
      </c>
      <c r="V885" s="24" t="s">
        <v>6157</v>
      </c>
      <c r="W885" s="216" t="s">
        <v>6337</v>
      </c>
      <c r="X885" s="216" t="s">
        <v>6007</v>
      </c>
      <c r="Y885" s="24" t="s">
        <v>5962</v>
      </c>
      <c r="Z885" s="24" t="s">
        <v>5964</v>
      </c>
      <c r="AA885" s="24" t="s">
        <v>6045</v>
      </c>
      <c r="AB885" s="24" t="s">
        <v>5979</v>
      </c>
      <c r="AC885" s="24" t="s">
        <v>5979</v>
      </c>
    </row>
    <row r="886" spans="1:29" s="169" customFormat="1">
      <c r="A886" s="24">
        <v>4109</v>
      </c>
      <c r="B886" s="24" t="s">
        <v>5850</v>
      </c>
      <c r="C886" s="57">
        <v>13.45</v>
      </c>
      <c r="D886" s="57">
        <v>13.6</v>
      </c>
      <c r="E886" s="57">
        <v>13.2</v>
      </c>
      <c r="F886" s="57">
        <v>13.35</v>
      </c>
      <c r="G886" s="57">
        <v>13.4</v>
      </c>
      <c r="H886" s="57">
        <v>13.45</v>
      </c>
      <c r="I886" s="57">
        <v>13.05</v>
      </c>
      <c r="J886" s="57">
        <v>13.1</v>
      </c>
      <c r="K886" s="57">
        <v>13.1</v>
      </c>
      <c r="L886" s="57">
        <v>13.1</v>
      </c>
      <c r="M886" s="57">
        <v>12.9</v>
      </c>
      <c r="N886" s="57">
        <v>12.9</v>
      </c>
      <c r="O886" s="57">
        <v>184</v>
      </c>
      <c r="P886" s="57">
        <v>358</v>
      </c>
      <c r="Q886" s="57">
        <v>6.8860000000000001</v>
      </c>
      <c r="R886" s="57">
        <v>8.6303000000000001</v>
      </c>
      <c r="S886" s="57">
        <v>4.5907</v>
      </c>
      <c r="T886" s="57">
        <v>7.2838000000000003</v>
      </c>
      <c r="U886" s="77">
        <v>0.85661080074487894</v>
      </c>
      <c r="V886" s="24" t="s">
        <v>6517</v>
      </c>
      <c r="W886" s="216" t="s">
        <v>5967</v>
      </c>
      <c r="X886" s="216" t="s">
        <v>6047</v>
      </c>
      <c r="Y886" s="24" t="s">
        <v>6216</v>
      </c>
      <c r="Z886" s="24" t="s">
        <v>5984</v>
      </c>
      <c r="AA886" s="24" t="s">
        <v>6518</v>
      </c>
      <c r="AB886" s="24" t="s">
        <v>5979</v>
      </c>
      <c r="AC886" s="24" t="s">
        <v>5979</v>
      </c>
    </row>
    <row r="887" spans="1:29" s="169" customFormat="1">
      <c r="A887" s="24">
        <v>4113</v>
      </c>
      <c r="B887" s="24" t="s">
        <v>886</v>
      </c>
      <c r="C887" s="57">
        <v>13.95</v>
      </c>
      <c r="D887" s="57">
        <v>14.15</v>
      </c>
      <c r="E887" s="57">
        <v>13.7</v>
      </c>
      <c r="F887" s="57">
        <v>13.7</v>
      </c>
      <c r="G887" s="57">
        <v>13.85</v>
      </c>
      <c r="H887" s="57">
        <v>13.85</v>
      </c>
      <c r="I887" s="57">
        <v>13.5</v>
      </c>
      <c r="J887" s="57">
        <v>13.65</v>
      </c>
      <c r="K887" s="57">
        <v>13.65</v>
      </c>
      <c r="L887" s="57">
        <v>13.85</v>
      </c>
      <c r="M887" s="57">
        <v>13.65</v>
      </c>
      <c r="N887" s="57">
        <v>13.8</v>
      </c>
      <c r="O887" s="57">
        <v>254</v>
      </c>
      <c r="P887" s="57">
        <v>773</v>
      </c>
      <c r="Q887" s="57">
        <v>51.360100000000003</v>
      </c>
      <c r="R887" s="57">
        <v>57.202500000000001</v>
      </c>
      <c r="S887" s="57">
        <v>49.054900000000004</v>
      </c>
      <c r="T887" s="57">
        <v>54.486600000000003</v>
      </c>
      <c r="U887" s="77">
        <v>0.54764984907287617</v>
      </c>
      <c r="V887" s="24" t="s">
        <v>6388</v>
      </c>
      <c r="W887" s="216" t="s">
        <v>5967</v>
      </c>
      <c r="X887" s="216" t="s">
        <v>5961</v>
      </c>
      <c r="Y887" s="24" t="s">
        <v>6130</v>
      </c>
      <c r="Z887" s="24" t="s">
        <v>6017</v>
      </c>
      <c r="AA887" s="24" t="s">
        <v>6055</v>
      </c>
      <c r="AB887" s="24" t="s">
        <v>5990</v>
      </c>
      <c r="AC887" s="24" t="s">
        <v>5979</v>
      </c>
    </row>
    <row r="888" spans="1:29" s="169" customFormat="1">
      <c r="A888" s="24">
        <v>4114</v>
      </c>
      <c r="B888" s="24" t="s">
        <v>887</v>
      </c>
      <c r="C888" s="57">
        <v>25.5</v>
      </c>
      <c r="D888" s="57">
        <v>25.55</v>
      </c>
      <c r="E888" s="57">
        <v>25</v>
      </c>
      <c r="F888" s="57">
        <v>25</v>
      </c>
      <c r="G888" s="57">
        <v>25</v>
      </c>
      <c r="H888" s="57">
        <v>25.2</v>
      </c>
      <c r="I888" s="57">
        <v>24.3</v>
      </c>
      <c r="J888" s="57">
        <v>24.5</v>
      </c>
      <c r="K888" s="57">
        <v>24.6</v>
      </c>
      <c r="L888" s="57">
        <v>24.95</v>
      </c>
      <c r="M888" s="57">
        <v>24.6</v>
      </c>
      <c r="N888" s="57">
        <v>24.8</v>
      </c>
      <c r="O888" s="57">
        <v>478</v>
      </c>
      <c r="P888" s="57">
        <v>2935</v>
      </c>
      <c r="Q888" s="57">
        <v>24.328800000000001</v>
      </c>
      <c r="R888" s="57">
        <v>37.340200000000003</v>
      </c>
      <c r="S888" s="57">
        <v>23.795000000000002</v>
      </c>
      <c r="T888" s="57">
        <v>32.825099999999999</v>
      </c>
      <c r="U888" s="77">
        <v>0.27143668370244178</v>
      </c>
      <c r="V888" s="24" t="s">
        <v>6330</v>
      </c>
      <c r="W888" s="216" t="s">
        <v>5967</v>
      </c>
      <c r="X888" s="216" t="s">
        <v>6007</v>
      </c>
      <c r="Y888" s="24" t="s">
        <v>6130</v>
      </c>
      <c r="Z888" s="24" t="s">
        <v>5984</v>
      </c>
      <c r="AA888" s="24" t="s">
        <v>6055</v>
      </c>
      <c r="AB888" s="24" t="s">
        <v>5986</v>
      </c>
      <c r="AC888" s="24" t="s">
        <v>5979</v>
      </c>
    </row>
    <row r="889" spans="1:29" s="169" customFormat="1">
      <c r="A889" s="24">
        <v>4117</v>
      </c>
      <c r="B889" s="24" t="s">
        <v>3077</v>
      </c>
      <c r="C889" s="57">
        <v>41</v>
      </c>
      <c r="D889" s="57">
        <v>42.25</v>
      </c>
      <c r="E889" s="57">
        <v>38.85</v>
      </c>
      <c r="F889" s="57">
        <v>39.25</v>
      </c>
      <c r="G889" s="57">
        <v>40.15</v>
      </c>
      <c r="H889" s="57">
        <v>40.15</v>
      </c>
      <c r="I889" s="57">
        <v>37</v>
      </c>
      <c r="J889" s="57">
        <v>37.700000000000003</v>
      </c>
      <c r="K889" s="57">
        <v>37.700000000000003</v>
      </c>
      <c r="L889" s="57">
        <v>38.1</v>
      </c>
      <c r="M889" s="57">
        <v>36.450000000000003</v>
      </c>
      <c r="N889" s="57">
        <v>36.450000000000003</v>
      </c>
      <c r="O889" s="57">
        <v>413</v>
      </c>
      <c r="P889" s="57">
        <v>780</v>
      </c>
      <c r="Q889" s="57"/>
      <c r="R889" s="57"/>
      <c r="S889" s="57"/>
      <c r="T889" s="57"/>
      <c r="U889" s="77">
        <v>0.88247863247863245</v>
      </c>
      <c r="V889" s="24" t="s">
        <v>6697</v>
      </c>
      <c r="W889" s="216" t="s">
        <v>5993</v>
      </c>
      <c r="X889" s="216" t="s">
        <v>5993</v>
      </c>
      <c r="Y889" s="24" t="s">
        <v>5964</v>
      </c>
      <c r="Z889" s="24" t="s">
        <v>6024</v>
      </c>
      <c r="AA889" s="24" t="s">
        <v>6336</v>
      </c>
      <c r="AB889" s="24" t="s">
        <v>5990</v>
      </c>
      <c r="AC889" s="24" t="s">
        <v>5979</v>
      </c>
    </row>
    <row r="890" spans="1:29" s="169" customFormat="1">
      <c r="A890" s="24">
        <v>4119</v>
      </c>
      <c r="B890" s="24" t="s">
        <v>889</v>
      </c>
      <c r="C890" s="57">
        <v>90.2</v>
      </c>
      <c r="D890" s="57">
        <v>92.7</v>
      </c>
      <c r="E890" s="57">
        <v>90.2</v>
      </c>
      <c r="F890" s="57">
        <v>92.2</v>
      </c>
      <c r="G890" s="57">
        <v>92</v>
      </c>
      <c r="H890" s="57">
        <v>93.5</v>
      </c>
      <c r="I890" s="57">
        <v>88.8</v>
      </c>
      <c r="J890" s="57">
        <v>92.4</v>
      </c>
      <c r="K890" s="57">
        <v>77.2</v>
      </c>
      <c r="L890" s="57">
        <v>83.2</v>
      </c>
      <c r="M890" s="57">
        <v>77.2</v>
      </c>
      <c r="N890" s="57">
        <v>81.5</v>
      </c>
      <c r="O890" s="57">
        <v>2303</v>
      </c>
      <c r="P890" s="57">
        <v>2913</v>
      </c>
      <c r="Q890" s="57">
        <v>79.227400000000003</v>
      </c>
      <c r="R890" s="57">
        <v>75.3142</v>
      </c>
      <c r="S890" s="57">
        <v>61.611699999999999</v>
      </c>
      <c r="T890" s="57">
        <v>70.746700000000004</v>
      </c>
      <c r="U890" s="77">
        <v>1.3176564824350612</v>
      </c>
      <c r="V890" s="24" t="s">
        <v>6729</v>
      </c>
      <c r="W890" s="216" t="s">
        <v>5960</v>
      </c>
      <c r="X890" s="216" t="s">
        <v>5961</v>
      </c>
      <c r="Y890" s="24" t="s">
        <v>6055</v>
      </c>
      <c r="Z890" s="24" t="s">
        <v>5972</v>
      </c>
      <c r="AA890" s="24" t="s">
        <v>6013</v>
      </c>
      <c r="AB890" s="24" t="s">
        <v>5991</v>
      </c>
      <c r="AC890" s="24" t="s">
        <v>5979</v>
      </c>
    </row>
    <row r="891" spans="1:29" s="169" customFormat="1">
      <c r="A891" s="24">
        <v>4120</v>
      </c>
      <c r="B891" s="24" t="s">
        <v>890</v>
      </c>
      <c r="C891" s="57">
        <v>41.2</v>
      </c>
      <c r="D891" s="57">
        <v>41.2</v>
      </c>
      <c r="E891" s="57">
        <v>39.549999999999997</v>
      </c>
      <c r="F891" s="57">
        <v>39.6</v>
      </c>
      <c r="G891" s="57">
        <v>39.6</v>
      </c>
      <c r="H891" s="57">
        <v>41.65</v>
      </c>
      <c r="I891" s="57">
        <v>38.4</v>
      </c>
      <c r="J891" s="57">
        <v>38.5</v>
      </c>
      <c r="K891" s="57">
        <v>38.5</v>
      </c>
      <c r="L891" s="57">
        <v>39.200000000000003</v>
      </c>
      <c r="M891" s="57">
        <v>38.5</v>
      </c>
      <c r="N891" s="57">
        <v>39.200000000000003</v>
      </c>
      <c r="O891" s="57">
        <v>48</v>
      </c>
      <c r="P891" s="57">
        <v>83</v>
      </c>
      <c r="Q891" s="57">
        <v>10.994</v>
      </c>
      <c r="R891" s="57">
        <v>22.945399999999999</v>
      </c>
      <c r="S891" s="57">
        <v>11.7738</v>
      </c>
      <c r="T891" s="57">
        <v>19.221499999999999</v>
      </c>
      <c r="U891" s="77">
        <v>0.96385542168674709</v>
      </c>
      <c r="V891" s="24" t="s">
        <v>6551</v>
      </c>
      <c r="W891" s="216" t="s">
        <v>6039</v>
      </c>
      <c r="X891" s="216" t="s">
        <v>6047</v>
      </c>
      <c r="Y891" s="24" t="s">
        <v>6024</v>
      </c>
      <c r="Z891" s="24" t="s">
        <v>6000</v>
      </c>
      <c r="AA891" s="24" t="s">
        <v>6493</v>
      </c>
      <c r="AB891" s="24" t="s">
        <v>5979</v>
      </c>
      <c r="AC891" s="24" t="s">
        <v>5979</v>
      </c>
    </row>
    <row r="892" spans="1:29" s="169" customFormat="1">
      <c r="A892" s="24">
        <v>4121</v>
      </c>
      <c r="B892" s="24" t="s">
        <v>891</v>
      </c>
      <c r="C892" s="57">
        <v>26.25</v>
      </c>
      <c r="D892" s="57">
        <v>26.55</v>
      </c>
      <c r="E892" s="57">
        <v>23.5</v>
      </c>
      <c r="F892" s="57">
        <v>23.85</v>
      </c>
      <c r="G892" s="57">
        <v>24.25</v>
      </c>
      <c r="H892" s="57">
        <v>24.25</v>
      </c>
      <c r="I892" s="57">
        <v>21.3</v>
      </c>
      <c r="J892" s="57">
        <v>22</v>
      </c>
      <c r="K892" s="57">
        <v>22.5</v>
      </c>
      <c r="L892" s="57">
        <v>22.85</v>
      </c>
      <c r="M892" s="57">
        <v>22</v>
      </c>
      <c r="N892" s="57">
        <v>22.15</v>
      </c>
      <c r="O892" s="57">
        <v>1081</v>
      </c>
      <c r="P892" s="57">
        <v>4900</v>
      </c>
      <c r="Q892" s="57">
        <v>15.074199999999999</v>
      </c>
      <c r="R892" s="57">
        <v>25.4421</v>
      </c>
      <c r="S892" s="57">
        <v>14.0684</v>
      </c>
      <c r="T892" s="57">
        <v>21.6508</v>
      </c>
      <c r="U892" s="77">
        <v>0.36768707482993196</v>
      </c>
      <c r="V892" s="24" t="s">
        <v>6074</v>
      </c>
      <c r="W892" s="216" t="s">
        <v>5967</v>
      </c>
      <c r="X892" s="216" t="s">
        <v>6007</v>
      </c>
      <c r="Y892" s="24" t="s">
        <v>5964</v>
      </c>
      <c r="Z892" s="24" t="s">
        <v>6024</v>
      </c>
      <c r="AA892" s="24" t="s">
        <v>5984</v>
      </c>
      <c r="AB892" s="24" t="s">
        <v>5986</v>
      </c>
      <c r="AC892" s="24" t="s">
        <v>5990</v>
      </c>
    </row>
    <row r="893" spans="1:29" s="169" customFormat="1">
      <c r="A893" s="24">
        <v>4123</v>
      </c>
      <c r="B893" s="24" t="s">
        <v>892</v>
      </c>
      <c r="C893" s="57">
        <v>71.5</v>
      </c>
      <c r="D893" s="57">
        <v>72.400000000000006</v>
      </c>
      <c r="E893" s="57">
        <v>67.5</v>
      </c>
      <c r="F893" s="57">
        <v>69.400000000000006</v>
      </c>
      <c r="G893" s="57">
        <v>70.099999999999994</v>
      </c>
      <c r="H893" s="57">
        <v>70.7</v>
      </c>
      <c r="I893" s="57">
        <v>67.099999999999994</v>
      </c>
      <c r="J893" s="57">
        <v>67.3</v>
      </c>
      <c r="K893" s="57">
        <v>67.900000000000006</v>
      </c>
      <c r="L893" s="57">
        <v>68.599999999999994</v>
      </c>
      <c r="M893" s="57">
        <v>67.2</v>
      </c>
      <c r="N893" s="57">
        <v>68</v>
      </c>
      <c r="O893" s="57">
        <v>1634</v>
      </c>
      <c r="P893" s="57">
        <v>7668</v>
      </c>
      <c r="Q893" s="57">
        <v>39.339599999999997</v>
      </c>
      <c r="R893" s="57">
        <v>46.748199999999997</v>
      </c>
      <c r="S893" s="57">
        <v>35.601399999999998</v>
      </c>
      <c r="T893" s="57">
        <v>43.032600000000002</v>
      </c>
      <c r="U893" s="77">
        <v>0.35515562510867676</v>
      </c>
      <c r="V893" s="24" t="s">
        <v>6083</v>
      </c>
      <c r="W893" s="216" t="s">
        <v>5967</v>
      </c>
      <c r="X893" s="216" t="s">
        <v>5971</v>
      </c>
      <c r="Y893" s="24" t="s">
        <v>5962</v>
      </c>
      <c r="Z893" s="24" t="s">
        <v>5964</v>
      </c>
      <c r="AA893" s="24" t="s">
        <v>6370</v>
      </c>
      <c r="AB893" s="24" t="s">
        <v>5986</v>
      </c>
      <c r="AC893" s="24" t="s">
        <v>5970</v>
      </c>
    </row>
    <row r="894" spans="1:29" s="169" customFormat="1">
      <c r="A894" s="24">
        <v>4126</v>
      </c>
      <c r="B894" s="24" t="s">
        <v>893</v>
      </c>
      <c r="C894" s="57">
        <v>71</v>
      </c>
      <c r="D894" s="57">
        <v>71.099999999999994</v>
      </c>
      <c r="E894" s="57">
        <v>70</v>
      </c>
      <c r="F894" s="57">
        <v>70.099999999999994</v>
      </c>
      <c r="G894" s="57">
        <v>70.2</v>
      </c>
      <c r="H894" s="57">
        <v>70.5</v>
      </c>
      <c r="I894" s="57">
        <v>68.900000000000006</v>
      </c>
      <c r="J894" s="57">
        <v>69.900000000000006</v>
      </c>
      <c r="K894" s="57">
        <v>69.900000000000006</v>
      </c>
      <c r="L894" s="57">
        <v>70.3</v>
      </c>
      <c r="M894" s="57">
        <v>69.400000000000006</v>
      </c>
      <c r="N894" s="57">
        <v>70</v>
      </c>
      <c r="O894" s="57">
        <v>233</v>
      </c>
      <c r="P894" s="57">
        <v>1242</v>
      </c>
      <c r="Q894" s="57">
        <v>14.6616</v>
      </c>
      <c r="R894" s="57">
        <v>13.479100000000001</v>
      </c>
      <c r="S894" s="57">
        <v>19.4236</v>
      </c>
      <c r="T894" s="57">
        <v>15.460599999999999</v>
      </c>
      <c r="U894" s="77">
        <v>0.31266774020397209</v>
      </c>
      <c r="V894" s="24" t="s">
        <v>6727</v>
      </c>
      <c r="W894" s="216" t="s">
        <v>6009</v>
      </c>
      <c r="X894" s="216" t="s">
        <v>6047</v>
      </c>
      <c r="Y894" s="24" t="s">
        <v>5984</v>
      </c>
      <c r="Z894" s="24" t="s">
        <v>6127</v>
      </c>
      <c r="AA894" s="24" t="s">
        <v>6370</v>
      </c>
      <c r="AB894" s="24" t="s">
        <v>5991</v>
      </c>
      <c r="AC894" s="24" t="s">
        <v>5976</v>
      </c>
    </row>
    <row r="895" spans="1:29" s="169" customFormat="1">
      <c r="A895" s="24">
        <v>4127</v>
      </c>
      <c r="B895" s="24" t="s">
        <v>894</v>
      </c>
      <c r="C895" s="57">
        <v>10.75</v>
      </c>
      <c r="D895" s="57">
        <v>10.8</v>
      </c>
      <c r="E895" s="57">
        <v>10.4</v>
      </c>
      <c r="F895" s="57">
        <v>10.45</v>
      </c>
      <c r="G895" s="57">
        <v>10.45</v>
      </c>
      <c r="H895" s="57">
        <v>11.35</v>
      </c>
      <c r="I895" s="57">
        <v>10.199999999999999</v>
      </c>
      <c r="J895" s="57">
        <v>11</v>
      </c>
      <c r="K895" s="57">
        <v>11.3</v>
      </c>
      <c r="L895" s="57">
        <v>11.4</v>
      </c>
      <c r="M895" s="57">
        <v>10.8</v>
      </c>
      <c r="N895" s="57">
        <v>11.05</v>
      </c>
      <c r="O895" s="57">
        <v>790</v>
      </c>
      <c r="P895" s="57">
        <v>1875</v>
      </c>
      <c r="Q895" s="57">
        <v>34.279899999999998</v>
      </c>
      <c r="R895" s="57">
        <v>27.162700000000001</v>
      </c>
      <c r="S895" s="57">
        <v>46.464399999999998</v>
      </c>
      <c r="T895" s="57">
        <v>33.596600000000002</v>
      </c>
      <c r="U895" s="77">
        <v>0.70222222222222219</v>
      </c>
      <c r="V895" s="24" t="s">
        <v>6730</v>
      </c>
      <c r="W895" s="216" t="s">
        <v>6009</v>
      </c>
      <c r="X895" s="216" t="s">
        <v>5971</v>
      </c>
      <c r="Y895" s="24" t="s">
        <v>5962</v>
      </c>
      <c r="Z895" s="24" t="s">
        <v>5982</v>
      </c>
      <c r="AA895" s="24" t="s">
        <v>5984</v>
      </c>
      <c r="AB895" s="24" t="s">
        <v>5990</v>
      </c>
      <c r="AC895" s="24" t="s">
        <v>5986</v>
      </c>
    </row>
    <row r="896" spans="1:29" s="169" customFormat="1">
      <c r="A896" s="24">
        <v>4128</v>
      </c>
      <c r="B896" s="24" t="s">
        <v>895</v>
      </c>
      <c r="C896" s="57">
        <v>57.5</v>
      </c>
      <c r="D896" s="57">
        <v>57.5</v>
      </c>
      <c r="E896" s="57">
        <v>54.4</v>
      </c>
      <c r="F896" s="57">
        <v>54.7</v>
      </c>
      <c r="G896" s="57">
        <v>54.7</v>
      </c>
      <c r="H896" s="57">
        <v>55.5</v>
      </c>
      <c r="I896" s="57">
        <v>51.7</v>
      </c>
      <c r="J896" s="57">
        <v>51.7</v>
      </c>
      <c r="K896" s="57">
        <v>52.2</v>
      </c>
      <c r="L896" s="57">
        <v>53.6</v>
      </c>
      <c r="M896" s="57">
        <v>51.6</v>
      </c>
      <c r="N896" s="57">
        <v>53</v>
      </c>
      <c r="O896" s="57">
        <v>2314</v>
      </c>
      <c r="P896" s="57">
        <v>5086</v>
      </c>
      <c r="Q896" s="57">
        <v>12.0427</v>
      </c>
      <c r="R896" s="57">
        <v>20.127700000000001</v>
      </c>
      <c r="S896" s="57">
        <v>12.309799999999999</v>
      </c>
      <c r="T896" s="57">
        <v>17.521699999999999</v>
      </c>
      <c r="U896" s="77">
        <v>0.75829073273037095</v>
      </c>
      <c r="V896" s="24" t="s">
        <v>6038</v>
      </c>
      <c r="W896" s="216" t="s">
        <v>6039</v>
      </c>
      <c r="X896" s="216" t="s">
        <v>6047</v>
      </c>
      <c r="Y896" s="24" t="s">
        <v>6024</v>
      </c>
      <c r="Z896" s="24" t="s">
        <v>6004</v>
      </c>
      <c r="AA896" s="24" t="s">
        <v>6016</v>
      </c>
      <c r="AB896" s="24" t="s">
        <v>5991</v>
      </c>
      <c r="AC896" s="24" t="s">
        <v>5991</v>
      </c>
    </row>
    <row r="897" spans="1:29" s="169" customFormat="1">
      <c r="A897" s="24">
        <v>4129</v>
      </c>
      <c r="B897" s="24" t="s">
        <v>896</v>
      </c>
      <c r="C897" s="57">
        <v>33.200000000000003</v>
      </c>
      <c r="D897" s="57">
        <v>33.299999999999997</v>
      </c>
      <c r="E897" s="57">
        <v>32</v>
      </c>
      <c r="F897" s="57">
        <v>32.049999999999997</v>
      </c>
      <c r="G897" s="57">
        <v>31.95</v>
      </c>
      <c r="H897" s="57">
        <v>32</v>
      </c>
      <c r="I897" s="57">
        <v>30.6</v>
      </c>
      <c r="J897" s="57">
        <v>30.8</v>
      </c>
      <c r="K897" s="57">
        <v>30.6</v>
      </c>
      <c r="L897" s="57">
        <v>31.05</v>
      </c>
      <c r="M897" s="57">
        <v>30.6</v>
      </c>
      <c r="N897" s="57">
        <v>30.75</v>
      </c>
      <c r="O897" s="57">
        <v>151</v>
      </c>
      <c r="P897" s="57">
        <v>324</v>
      </c>
      <c r="Q897" s="57">
        <v>23.261600000000001</v>
      </c>
      <c r="R897" s="57">
        <v>36.836100000000002</v>
      </c>
      <c r="S897" s="57">
        <v>16.7273</v>
      </c>
      <c r="T897" s="57">
        <v>30.133199999999999</v>
      </c>
      <c r="U897" s="77">
        <v>0.77674897119341557</v>
      </c>
      <c r="V897" s="24" t="s">
        <v>6586</v>
      </c>
      <c r="W897" s="216" t="s">
        <v>5967</v>
      </c>
      <c r="X897" s="216" t="s">
        <v>6007</v>
      </c>
      <c r="Y897" s="24" t="s">
        <v>5962</v>
      </c>
      <c r="Z897" s="24" t="s">
        <v>5964</v>
      </c>
      <c r="AA897" s="24" t="s">
        <v>6492</v>
      </c>
      <c r="AB897" s="24" t="s">
        <v>5996</v>
      </c>
      <c r="AC897" s="24" t="s">
        <v>5979</v>
      </c>
    </row>
    <row r="898" spans="1:29" s="169" customFormat="1">
      <c r="A898" s="24">
        <v>4130</v>
      </c>
      <c r="B898" s="24" t="s">
        <v>897</v>
      </c>
      <c r="C898" s="57">
        <v>25.5</v>
      </c>
      <c r="D898" s="57">
        <v>25.5</v>
      </c>
      <c r="E898" s="57">
        <v>24.55</v>
      </c>
      <c r="F898" s="57">
        <v>24.6</v>
      </c>
      <c r="G898" s="57">
        <v>24.6</v>
      </c>
      <c r="H898" s="57">
        <v>25</v>
      </c>
      <c r="I898" s="57">
        <v>23.65</v>
      </c>
      <c r="J898" s="57">
        <v>23.65</v>
      </c>
      <c r="K898" s="57">
        <v>23.95</v>
      </c>
      <c r="L898" s="57">
        <v>24.1</v>
      </c>
      <c r="M898" s="57">
        <v>23.7</v>
      </c>
      <c r="N898" s="57">
        <v>23.9</v>
      </c>
      <c r="O898" s="57">
        <v>211</v>
      </c>
      <c r="P898" s="57">
        <v>1424</v>
      </c>
      <c r="Q898" s="57">
        <v>16.606300000000001</v>
      </c>
      <c r="R898" s="57">
        <v>24.558800000000002</v>
      </c>
      <c r="S898" s="57">
        <v>13.8957</v>
      </c>
      <c r="T898" s="57">
        <v>21.0045</v>
      </c>
      <c r="U898" s="77">
        <v>0.24695692883895132</v>
      </c>
      <c r="V898" s="24" t="s">
        <v>6237</v>
      </c>
      <c r="W898" s="216" t="s">
        <v>5967</v>
      </c>
      <c r="X898" s="216" t="s">
        <v>6007</v>
      </c>
      <c r="Y898" s="24" t="s">
        <v>6024</v>
      </c>
      <c r="Z898" s="24" t="s">
        <v>6004</v>
      </c>
      <c r="AA898" s="24" t="s">
        <v>6238</v>
      </c>
      <c r="AB898" s="24" t="s">
        <v>5986</v>
      </c>
      <c r="AC898" s="24" t="s">
        <v>5970</v>
      </c>
    </row>
    <row r="899" spans="1:29" s="169" customFormat="1">
      <c r="A899" s="24">
        <v>4131</v>
      </c>
      <c r="B899" s="24" t="s">
        <v>898</v>
      </c>
      <c r="C899" s="57">
        <v>6.29</v>
      </c>
      <c r="D899" s="57">
        <v>6.41</v>
      </c>
      <c r="E899" s="57">
        <v>6.03</v>
      </c>
      <c r="F899" s="57">
        <v>6.22</v>
      </c>
      <c r="G899" s="57">
        <v>6.22</v>
      </c>
      <c r="H899" s="57">
        <v>6.22</v>
      </c>
      <c r="I899" s="57">
        <v>5.55</v>
      </c>
      <c r="J899" s="57">
        <v>5.69</v>
      </c>
      <c r="K899" s="57">
        <v>5.77</v>
      </c>
      <c r="L899" s="57">
        <v>5.8</v>
      </c>
      <c r="M899" s="57">
        <v>5.77</v>
      </c>
      <c r="N899" s="57">
        <v>5.8</v>
      </c>
      <c r="O899" s="57">
        <v>20</v>
      </c>
      <c r="P899" s="57">
        <v>126</v>
      </c>
      <c r="Q899" s="57"/>
      <c r="R899" s="57"/>
      <c r="S899" s="57"/>
      <c r="T899" s="57"/>
      <c r="U899" s="77">
        <v>0.26455026455026459</v>
      </c>
      <c r="V899" s="24" t="s">
        <v>6038</v>
      </c>
      <c r="W899" s="216" t="s">
        <v>5993</v>
      </c>
      <c r="X899" s="216" t="s">
        <v>5993</v>
      </c>
      <c r="Y899" s="24" t="s">
        <v>5984</v>
      </c>
      <c r="Z899" s="24" t="s">
        <v>6024</v>
      </c>
      <c r="AA899" s="24" t="s">
        <v>6493</v>
      </c>
      <c r="AB899" s="24" t="s">
        <v>5979</v>
      </c>
      <c r="AC899" s="24" t="s">
        <v>5979</v>
      </c>
    </row>
    <row r="900" spans="1:29" s="169" customFormat="1">
      <c r="A900" s="24">
        <v>4132</v>
      </c>
      <c r="B900" s="24" t="s">
        <v>3092</v>
      </c>
      <c r="C900" s="57">
        <v>115</v>
      </c>
      <c r="D900" s="57">
        <v>120.5</v>
      </c>
      <c r="E900" s="57">
        <v>106</v>
      </c>
      <c r="F900" s="57">
        <v>114</v>
      </c>
      <c r="G900" s="57">
        <v>114.5</v>
      </c>
      <c r="H900" s="57">
        <v>120</v>
      </c>
      <c r="I900" s="57">
        <v>90.3</v>
      </c>
      <c r="J900" s="57">
        <v>100.5</v>
      </c>
      <c r="K900" s="57">
        <v>104</v>
      </c>
      <c r="L900" s="57">
        <v>104.5</v>
      </c>
      <c r="M900" s="57">
        <v>98.1</v>
      </c>
      <c r="N900" s="57">
        <v>100</v>
      </c>
      <c r="O900" s="57">
        <v>2131</v>
      </c>
      <c r="P900" s="57">
        <v>8349</v>
      </c>
      <c r="Q900" s="57">
        <v>52.437800000000003</v>
      </c>
      <c r="R900" s="57">
        <v>52.4298</v>
      </c>
      <c r="S900" s="57">
        <v>49.201500000000003</v>
      </c>
      <c r="T900" s="57">
        <v>51.353700000000003</v>
      </c>
      <c r="U900" s="77">
        <v>0.4254002475346349</v>
      </c>
      <c r="V900" s="24" t="s">
        <v>6049</v>
      </c>
      <c r="W900" s="216" t="s">
        <v>5960</v>
      </c>
      <c r="X900" s="216" t="s">
        <v>5961</v>
      </c>
      <c r="Y900" s="24" t="s">
        <v>5994</v>
      </c>
      <c r="Z900" s="24" t="s">
        <v>5964</v>
      </c>
      <c r="AA900" s="24" t="s">
        <v>5964</v>
      </c>
      <c r="AB900" s="24" t="s">
        <v>5965</v>
      </c>
      <c r="AC900" s="24" t="s">
        <v>5991</v>
      </c>
    </row>
    <row r="901" spans="1:29" s="169" customFormat="1">
      <c r="A901" s="24">
        <v>4133</v>
      </c>
      <c r="B901" s="24" t="s">
        <v>899</v>
      </c>
      <c r="C901" s="57">
        <v>51.2</v>
      </c>
      <c r="D901" s="57">
        <v>51.8</v>
      </c>
      <c r="E901" s="57">
        <v>49</v>
      </c>
      <c r="F901" s="57">
        <v>49.9</v>
      </c>
      <c r="G901" s="57">
        <v>50</v>
      </c>
      <c r="H901" s="57">
        <v>51.5</v>
      </c>
      <c r="I901" s="57">
        <v>44.55</v>
      </c>
      <c r="J901" s="57">
        <v>47.25</v>
      </c>
      <c r="K901" s="57">
        <v>47.5</v>
      </c>
      <c r="L901" s="57">
        <v>48.55</v>
      </c>
      <c r="M901" s="57">
        <v>47</v>
      </c>
      <c r="N901" s="57">
        <v>47.05</v>
      </c>
      <c r="O901" s="57">
        <v>903</v>
      </c>
      <c r="P901" s="57">
        <v>4558</v>
      </c>
      <c r="Q901" s="57">
        <v>10.704499999999999</v>
      </c>
      <c r="R901" s="57">
        <v>19.106100000000001</v>
      </c>
      <c r="S901" s="57">
        <v>10.530799999999999</v>
      </c>
      <c r="T901" s="57">
        <v>16.247699999999998</v>
      </c>
      <c r="U901" s="77">
        <v>0.330188679245283</v>
      </c>
      <c r="V901" s="24" t="s">
        <v>6731</v>
      </c>
      <c r="W901" s="216" t="s">
        <v>5967</v>
      </c>
      <c r="X901" s="216" t="s">
        <v>6047</v>
      </c>
      <c r="Y901" s="24" t="s">
        <v>5962</v>
      </c>
      <c r="Z901" s="24" t="s">
        <v>5964</v>
      </c>
      <c r="AA901" s="24" t="s">
        <v>6029</v>
      </c>
      <c r="AB901" s="24" t="s">
        <v>5996</v>
      </c>
      <c r="AC901" s="24" t="s">
        <v>5979</v>
      </c>
    </row>
    <row r="902" spans="1:29" s="169" customFormat="1">
      <c r="A902" s="24">
        <v>4137</v>
      </c>
      <c r="B902" s="24" t="s">
        <v>900</v>
      </c>
      <c r="C902" s="57">
        <v>198.5</v>
      </c>
      <c r="D902" s="57">
        <v>199</v>
      </c>
      <c r="E902" s="57">
        <v>190</v>
      </c>
      <c r="F902" s="57">
        <v>190</v>
      </c>
      <c r="G902" s="57">
        <v>189.5</v>
      </c>
      <c r="H902" s="57">
        <v>193.5</v>
      </c>
      <c r="I902" s="57">
        <v>182</v>
      </c>
      <c r="J902" s="57">
        <v>184</v>
      </c>
      <c r="K902" s="57">
        <v>185.5</v>
      </c>
      <c r="L902" s="57">
        <v>188</v>
      </c>
      <c r="M902" s="57">
        <v>183.5</v>
      </c>
      <c r="N902" s="57">
        <v>187</v>
      </c>
      <c r="O902" s="57">
        <v>150</v>
      </c>
      <c r="P902" s="57">
        <v>456</v>
      </c>
      <c r="Q902" s="57">
        <v>17.394600000000001</v>
      </c>
      <c r="R902" s="57">
        <v>32.660600000000002</v>
      </c>
      <c r="S902" s="57">
        <v>15.7631</v>
      </c>
      <c r="T902" s="57">
        <v>27.028099999999998</v>
      </c>
      <c r="U902" s="77">
        <v>0.54824561403508765</v>
      </c>
      <c r="V902" s="24" t="s">
        <v>6038</v>
      </c>
      <c r="W902" s="216" t="s">
        <v>5967</v>
      </c>
      <c r="X902" s="216" t="s">
        <v>6007</v>
      </c>
      <c r="Y902" s="24" t="s">
        <v>6004</v>
      </c>
      <c r="Z902" s="24" t="s">
        <v>5962</v>
      </c>
      <c r="AA902" s="24" t="s">
        <v>6016</v>
      </c>
      <c r="AB902" s="24" t="s">
        <v>5990</v>
      </c>
      <c r="AC902" s="24" t="s">
        <v>5986</v>
      </c>
    </row>
    <row r="903" spans="1:29" s="169" customFormat="1">
      <c r="A903" s="24">
        <v>4138</v>
      </c>
      <c r="B903" s="24" t="s">
        <v>901</v>
      </c>
      <c r="C903" s="57">
        <v>50.8</v>
      </c>
      <c r="D903" s="57">
        <v>50.8</v>
      </c>
      <c r="E903" s="57">
        <v>49.1</v>
      </c>
      <c r="F903" s="57">
        <v>49.85</v>
      </c>
      <c r="G903" s="57">
        <v>49.45</v>
      </c>
      <c r="H903" s="57">
        <v>50</v>
      </c>
      <c r="I903" s="57">
        <v>49</v>
      </c>
      <c r="J903" s="57">
        <v>49.55</v>
      </c>
      <c r="K903" s="57">
        <v>50</v>
      </c>
      <c r="L903" s="57">
        <v>50</v>
      </c>
      <c r="M903" s="57">
        <v>49.6</v>
      </c>
      <c r="N903" s="57">
        <v>49.8</v>
      </c>
      <c r="O903" s="57">
        <v>17</v>
      </c>
      <c r="P903" s="57">
        <v>102</v>
      </c>
      <c r="Q903" s="57">
        <v>23.785</v>
      </c>
      <c r="R903" s="57">
        <v>41.618099999999998</v>
      </c>
      <c r="S903" s="57">
        <v>19.6662</v>
      </c>
      <c r="T903" s="57">
        <v>34.300800000000002</v>
      </c>
      <c r="U903" s="77">
        <v>0.27777777777777779</v>
      </c>
      <c r="V903" s="24" t="s">
        <v>6692</v>
      </c>
      <c r="W903" s="216" t="s">
        <v>5967</v>
      </c>
      <c r="X903" s="216" t="s">
        <v>6007</v>
      </c>
      <c r="Y903" s="24" t="s">
        <v>6017</v>
      </c>
      <c r="Z903" s="24" t="s">
        <v>6497</v>
      </c>
      <c r="AA903" s="24" t="s">
        <v>6017</v>
      </c>
      <c r="AB903" s="24" t="s">
        <v>5979</v>
      </c>
      <c r="AC903" s="24" t="s">
        <v>5970</v>
      </c>
    </row>
    <row r="904" spans="1:29" s="169" customFormat="1">
      <c r="A904" s="24">
        <v>4139</v>
      </c>
      <c r="B904" s="24" t="s">
        <v>902</v>
      </c>
      <c r="C904" s="57">
        <v>52.7</v>
      </c>
      <c r="D904" s="57">
        <v>53</v>
      </c>
      <c r="E904" s="57">
        <v>52.6</v>
      </c>
      <c r="F904" s="57">
        <v>52.9</v>
      </c>
      <c r="G904" s="57">
        <v>52.9</v>
      </c>
      <c r="H904" s="57">
        <v>52.9</v>
      </c>
      <c r="I904" s="57">
        <v>52.5</v>
      </c>
      <c r="J904" s="57">
        <v>52.8</v>
      </c>
      <c r="K904" s="57">
        <v>52.8</v>
      </c>
      <c r="L904" s="57">
        <v>52.8</v>
      </c>
      <c r="M904" s="57">
        <v>52.2</v>
      </c>
      <c r="N904" s="57">
        <v>52.5</v>
      </c>
      <c r="O904" s="57">
        <v>32</v>
      </c>
      <c r="P904" s="57">
        <v>180</v>
      </c>
      <c r="Q904" s="57">
        <v>41.3949</v>
      </c>
      <c r="R904" s="57">
        <v>37.217599999999997</v>
      </c>
      <c r="S904" s="57">
        <v>35.288899999999998</v>
      </c>
      <c r="T904" s="57">
        <v>36.5747</v>
      </c>
      <c r="U904" s="77">
        <v>0.29629629629629628</v>
      </c>
      <c r="V904" s="24" t="s">
        <v>6015</v>
      </c>
      <c r="W904" s="216" t="s">
        <v>5960</v>
      </c>
      <c r="X904" s="216" t="s">
        <v>5971</v>
      </c>
      <c r="Y904" s="24" t="s">
        <v>6016</v>
      </c>
      <c r="Z904" s="24" t="s">
        <v>6345</v>
      </c>
      <c r="AA904" s="24" t="s">
        <v>6017</v>
      </c>
      <c r="AB904" s="24" t="s">
        <v>5979</v>
      </c>
      <c r="AC904" s="24" t="s">
        <v>5970</v>
      </c>
    </row>
    <row r="905" spans="1:29" s="169" customFormat="1">
      <c r="A905" s="24">
        <v>4141</v>
      </c>
      <c r="B905" s="24" t="s">
        <v>903</v>
      </c>
      <c r="C905" s="57">
        <v>12.5</v>
      </c>
      <c r="D905" s="57">
        <v>13.1</v>
      </c>
      <c r="E905" s="57">
        <v>12.35</v>
      </c>
      <c r="F905" s="57">
        <v>12.35</v>
      </c>
      <c r="G905" s="57">
        <v>12.35</v>
      </c>
      <c r="H905" s="57">
        <v>12.7</v>
      </c>
      <c r="I905" s="57">
        <v>11.7</v>
      </c>
      <c r="J905" s="57">
        <v>11.75</v>
      </c>
      <c r="K905" s="57">
        <v>11.75</v>
      </c>
      <c r="L905" s="57">
        <v>12</v>
      </c>
      <c r="M905" s="57">
        <v>11.75</v>
      </c>
      <c r="N905" s="57">
        <v>11.9</v>
      </c>
      <c r="O905" s="57">
        <v>34</v>
      </c>
      <c r="P905" s="57">
        <v>525</v>
      </c>
      <c r="Q905" s="57">
        <v>28.502300000000002</v>
      </c>
      <c r="R905" s="57">
        <v>32.3446</v>
      </c>
      <c r="S905" s="57">
        <v>21.964500000000001</v>
      </c>
      <c r="T905" s="57">
        <v>28.884599999999999</v>
      </c>
      <c r="U905" s="77">
        <v>0.10793650793650794</v>
      </c>
      <c r="V905" s="24" t="s">
        <v>6330</v>
      </c>
      <c r="W905" s="216" t="s">
        <v>5967</v>
      </c>
      <c r="X905" s="216" t="s">
        <v>6007</v>
      </c>
      <c r="Y905" s="24" t="s">
        <v>6338</v>
      </c>
      <c r="Z905" s="24" t="s">
        <v>5964</v>
      </c>
      <c r="AA905" s="24" t="s">
        <v>6055</v>
      </c>
      <c r="AB905" s="24" t="s">
        <v>5986</v>
      </c>
      <c r="AC905" s="24" t="s">
        <v>5979</v>
      </c>
    </row>
    <row r="906" spans="1:29" s="169" customFormat="1">
      <c r="A906" s="24">
        <v>4142</v>
      </c>
      <c r="B906" s="24" t="s">
        <v>904</v>
      </c>
      <c r="C906" s="57">
        <v>49</v>
      </c>
      <c r="D906" s="57">
        <v>49.9</v>
      </c>
      <c r="E906" s="57">
        <v>47.9</v>
      </c>
      <c r="F906" s="57">
        <v>48.4</v>
      </c>
      <c r="G906" s="57">
        <v>48.5</v>
      </c>
      <c r="H906" s="57">
        <v>49.95</v>
      </c>
      <c r="I906" s="57">
        <v>45.4</v>
      </c>
      <c r="J906" s="57">
        <v>49.95</v>
      </c>
      <c r="K906" s="57">
        <v>53.3</v>
      </c>
      <c r="L906" s="57">
        <v>53.3</v>
      </c>
      <c r="M906" s="57">
        <v>50</v>
      </c>
      <c r="N906" s="57">
        <v>50.7</v>
      </c>
      <c r="O906" s="57">
        <v>29151</v>
      </c>
      <c r="P906" s="57">
        <v>20547</v>
      </c>
      <c r="Q906" s="57">
        <v>23.801300000000001</v>
      </c>
      <c r="R906" s="57">
        <v>18.077500000000001</v>
      </c>
      <c r="S906" s="57">
        <v>35.281399999999998</v>
      </c>
      <c r="T906" s="57">
        <v>23.812200000000001</v>
      </c>
      <c r="U906" s="77">
        <v>2.3645787706234485</v>
      </c>
      <c r="V906" s="24" t="s">
        <v>6437</v>
      </c>
      <c r="W906" s="216" t="s">
        <v>6009</v>
      </c>
      <c r="X906" s="216" t="s">
        <v>6007</v>
      </c>
      <c r="Y906" s="24" t="s">
        <v>5984</v>
      </c>
      <c r="Z906" s="24" t="s">
        <v>6311</v>
      </c>
      <c r="AA906" s="24" t="s">
        <v>6024</v>
      </c>
      <c r="AB906" s="24" t="s">
        <v>5979</v>
      </c>
      <c r="AC906" s="24" t="s">
        <v>5990</v>
      </c>
    </row>
    <row r="907" spans="1:29" s="169" customFormat="1">
      <c r="A907" s="24">
        <v>4147</v>
      </c>
      <c r="B907" s="24" t="s">
        <v>906</v>
      </c>
      <c r="C907" s="57">
        <v>65</v>
      </c>
      <c r="D907" s="57">
        <v>69.900000000000006</v>
      </c>
      <c r="E907" s="57">
        <v>63</v>
      </c>
      <c r="F907" s="57">
        <v>65.599999999999994</v>
      </c>
      <c r="G907" s="57">
        <v>65.599999999999994</v>
      </c>
      <c r="H907" s="57">
        <v>67.3</v>
      </c>
      <c r="I907" s="57">
        <v>61.5</v>
      </c>
      <c r="J907" s="57">
        <v>62</v>
      </c>
      <c r="K907" s="57">
        <v>62.3</v>
      </c>
      <c r="L907" s="57">
        <v>64.5</v>
      </c>
      <c r="M907" s="57">
        <v>62.3</v>
      </c>
      <c r="N907" s="57">
        <v>62.9</v>
      </c>
      <c r="O907" s="57">
        <v>564</v>
      </c>
      <c r="P907" s="57">
        <v>3313</v>
      </c>
      <c r="Q907" s="57">
        <v>25.055800000000001</v>
      </c>
      <c r="R907" s="57">
        <v>28.638200000000001</v>
      </c>
      <c r="S907" s="57">
        <v>23.82</v>
      </c>
      <c r="T907" s="57">
        <v>27.0321</v>
      </c>
      <c r="U907" s="77">
        <v>0.28373075762149108</v>
      </c>
      <c r="V907" s="24" t="s">
        <v>6123</v>
      </c>
      <c r="W907" s="216" t="s">
        <v>5967</v>
      </c>
      <c r="X907" s="216" t="s">
        <v>6007</v>
      </c>
      <c r="Y907" s="24" t="s">
        <v>5969</v>
      </c>
      <c r="Z907" s="24" t="s">
        <v>5964</v>
      </c>
      <c r="AA907" s="24" t="s">
        <v>6215</v>
      </c>
      <c r="AB907" s="24" t="s">
        <v>5996</v>
      </c>
      <c r="AC907" s="24" t="s">
        <v>5979</v>
      </c>
    </row>
    <row r="908" spans="1:29" s="169" customFormat="1">
      <c r="A908" s="24">
        <v>4148</v>
      </c>
      <c r="B908" s="24" t="s">
        <v>1639</v>
      </c>
      <c r="C908" s="57">
        <v>33.799999999999997</v>
      </c>
      <c r="D908" s="57">
        <v>33.799999999999997</v>
      </c>
      <c r="E908" s="57">
        <v>32.950000000000003</v>
      </c>
      <c r="F908" s="57">
        <v>33.450000000000003</v>
      </c>
      <c r="G908" s="57">
        <v>33</v>
      </c>
      <c r="H908" s="57">
        <v>33.25</v>
      </c>
      <c r="I908" s="57">
        <v>32</v>
      </c>
      <c r="J908" s="57">
        <v>33.25</v>
      </c>
      <c r="K908" s="57">
        <v>32.549999999999997</v>
      </c>
      <c r="L908" s="57">
        <v>33.35</v>
      </c>
      <c r="M908" s="57">
        <v>32.200000000000003</v>
      </c>
      <c r="N908" s="57">
        <v>32.25</v>
      </c>
      <c r="O908" s="57">
        <v>20</v>
      </c>
      <c r="P908" s="57">
        <v>90</v>
      </c>
      <c r="Q908" s="57">
        <v>20.4071</v>
      </c>
      <c r="R908" s="57">
        <v>21.867899999999999</v>
      </c>
      <c r="S908" s="57">
        <v>15.1921</v>
      </c>
      <c r="T908" s="57">
        <v>19.642600000000002</v>
      </c>
      <c r="U908" s="77">
        <v>0.37037037037037035</v>
      </c>
      <c r="V908" s="24" t="s">
        <v>6732</v>
      </c>
      <c r="W908" s="216" t="s">
        <v>5967</v>
      </c>
      <c r="X908" s="216" t="s">
        <v>6047</v>
      </c>
      <c r="Y908" s="24" t="s">
        <v>6017</v>
      </c>
      <c r="Z908" s="24" t="s">
        <v>6311</v>
      </c>
      <c r="AA908" s="24" t="s">
        <v>6029</v>
      </c>
      <c r="AB908" s="24" t="s">
        <v>5996</v>
      </c>
      <c r="AC908" s="24" t="s">
        <v>5979</v>
      </c>
    </row>
    <row r="909" spans="1:29" s="169" customFormat="1">
      <c r="A909" s="24">
        <v>4150</v>
      </c>
      <c r="B909" s="24" t="s">
        <v>3108</v>
      </c>
      <c r="C909" s="57">
        <v>12.65</v>
      </c>
      <c r="D909" s="57">
        <v>13.45</v>
      </c>
      <c r="E909" s="57">
        <v>12.2</v>
      </c>
      <c r="F909" s="57">
        <v>12.3</v>
      </c>
      <c r="G909" s="57">
        <v>12.45</v>
      </c>
      <c r="H909" s="57">
        <v>12.5</v>
      </c>
      <c r="I909" s="57">
        <v>11.3</v>
      </c>
      <c r="J909" s="57">
        <v>12.5</v>
      </c>
      <c r="K909" s="57">
        <v>12.5</v>
      </c>
      <c r="L909" s="57">
        <v>12.9</v>
      </c>
      <c r="M909" s="57">
        <v>12.4</v>
      </c>
      <c r="N909" s="57">
        <v>12.75</v>
      </c>
      <c r="O909" s="57">
        <v>398</v>
      </c>
      <c r="P909" s="57">
        <v>2120</v>
      </c>
      <c r="Q909" s="57"/>
      <c r="R909" s="57"/>
      <c r="S909" s="57"/>
      <c r="T909" s="57"/>
      <c r="U909" s="77">
        <v>0.31289308176100628</v>
      </c>
      <c r="V909" s="24" t="s">
        <v>6618</v>
      </c>
      <c r="W909" s="216" t="s">
        <v>5993</v>
      </c>
      <c r="X909" s="216" t="s">
        <v>5993</v>
      </c>
      <c r="Y909" s="24" t="s">
        <v>6000</v>
      </c>
      <c r="Z909" s="24" t="s">
        <v>6064</v>
      </c>
      <c r="AA909" s="24" t="s">
        <v>6016</v>
      </c>
      <c r="AB909" s="24" t="s">
        <v>5991</v>
      </c>
      <c r="AC909" s="24" t="s">
        <v>5990</v>
      </c>
    </row>
    <row r="910" spans="1:29" s="169" customFormat="1">
      <c r="A910" s="24">
        <v>4151</v>
      </c>
      <c r="B910" s="24" t="s">
        <v>3110</v>
      </c>
      <c r="C910" s="57">
        <v>25.5</v>
      </c>
      <c r="D910" s="57">
        <v>30.5</v>
      </c>
      <c r="E910" s="57">
        <v>25.5</v>
      </c>
      <c r="F910" s="57">
        <v>29.4</v>
      </c>
      <c r="G910" s="57">
        <v>28.7</v>
      </c>
      <c r="H910" s="57">
        <v>29.8</v>
      </c>
      <c r="I910" s="57">
        <v>27.3</v>
      </c>
      <c r="J910" s="57">
        <v>28.4</v>
      </c>
      <c r="K910" s="57">
        <v>28.5</v>
      </c>
      <c r="L910" s="57">
        <v>28.9</v>
      </c>
      <c r="M910" s="57">
        <v>28.1</v>
      </c>
      <c r="N910" s="57">
        <v>28.1</v>
      </c>
      <c r="O910" s="57">
        <v>11</v>
      </c>
      <c r="P910" s="57">
        <v>130</v>
      </c>
      <c r="Q910" s="57"/>
      <c r="R910" s="57"/>
      <c r="S910" s="57"/>
      <c r="T910" s="57"/>
      <c r="U910" s="77">
        <v>0.14102564102564102</v>
      </c>
      <c r="V910" s="24" t="s">
        <v>6392</v>
      </c>
      <c r="W910" s="216" t="s">
        <v>5993</v>
      </c>
      <c r="X910" s="216" t="s">
        <v>5993</v>
      </c>
      <c r="Y910" s="24" t="s">
        <v>6013</v>
      </c>
      <c r="Z910" s="24" t="s">
        <v>6073</v>
      </c>
      <c r="AA910" s="24" t="s">
        <v>6130</v>
      </c>
      <c r="AB910" s="24" t="s">
        <v>5970</v>
      </c>
      <c r="AC910" s="24" t="s">
        <v>5979</v>
      </c>
    </row>
    <row r="911" spans="1:29" s="169" customFormat="1">
      <c r="A911" s="24">
        <v>4152</v>
      </c>
      <c r="B911" s="24" t="s">
        <v>907</v>
      </c>
      <c r="C911" s="57">
        <v>99.9</v>
      </c>
      <c r="D911" s="57">
        <v>100</v>
      </c>
      <c r="E911" s="57">
        <v>99.3</v>
      </c>
      <c r="F911" s="57">
        <v>100</v>
      </c>
      <c r="G911" s="57">
        <v>99.9</v>
      </c>
      <c r="H911" s="57">
        <v>102</v>
      </c>
      <c r="I911" s="57">
        <v>99.9</v>
      </c>
      <c r="J911" s="57">
        <v>100</v>
      </c>
      <c r="K911" s="57">
        <v>100.5</v>
      </c>
      <c r="L911" s="57">
        <v>102</v>
      </c>
      <c r="M911" s="57">
        <v>100.5</v>
      </c>
      <c r="N911" s="57">
        <v>100.5</v>
      </c>
      <c r="O911" s="57">
        <v>483</v>
      </c>
      <c r="P911" s="57">
        <v>1713</v>
      </c>
      <c r="Q911" s="57">
        <v>96.000799999999998</v>
      </c>
      <c r="R911" s="57">
        <v>94.129300000000001</v>
      </c>
      <c r="S911" s="57">
        <v>94.918400000000005</v>
      </c>
      <c r="T911" s="57">
        <v>94.392300000000006</v>
      </c>
      <c r="U911" s="77">
        <v>0.46993578517221252</v>
      </c>
      <c r="V911" s="24" t="s">
        <v>6733</v>
      </c>
      <c r="W911" s="216" t="s">
        <v>5967</v>
      </c>
      <c r="X911" s="216" t="s">
        <v>6012</v>
      </c>
      <c r="Y911" s="24" t="s">
        <v>6509</v>
      </c>
      <c r="Z911" s="24" t="s">
        <v>6734</v>
      </c>
      <c r="AA911" s="24" t="s">
        <v>6122</v>
      </c>
      <c r="AB911" s="24" t="s">
        <v>6159</v>
      </c>
      <c r="AC911" s="24" t="s">
        <v>5979</v>
      </c>
    </row>
    <row r="912" spans="1:29" s="169" customFormat="1">
      <c r="A912" s="24">
        <v>4153</v>
      </c>
      <c r="B912" s="24" t="s">
        <v>908</v>
      </c>
      <c r="C912" s="57">
        <v>22.5</v>
      </c>
      <c r="D912" s="57">
        <v>22.5</v>
      </c>
      <c r="E912" s="57">
        <v>21.8</v>
      </c>
      <c r="F912" s="57">
        <v>22.1</v>
      </c>
      <c r="G912" s="57">
        <v>21.9</v>
      </c>
      <c r="H912" s="57">
        <v>22.45</v>
      </c>
      <c r="I912" s="57">
        <v>21.8</v>
      </c>
      <c r="J912" s="57">
        <v>21.8</v>
      </c>
      <c r="K912" s="57">
        <v>21.9</v>
      </c>
      <c r="L912" s="57">
        <v>22.55</v>
      </c>
      <c r="M912" s="57">
        <v>21.9</v>
      </c>
      <c r="N912" s="57">
        <v>22.4</v>
      </c>
      <c r="O912" s="57">
        <v>204</v>
      </c>
      <c r="P912" s="57">
        <v>454</v>
      </c>
      <c r="Q912" s="57"/>
      <c r="R912" s="57"/>
      <c r="S912" s="57"/>
      <c r="T912" s="57"/>
      <c r="U912" s="77">
        <v>0.74889867841409696</v>
      </c>
      <c r="V912" s="24" t="s">
        <v>6388</v>
      </c>
      <c r="W912" s="216" t="s">
        <v>5993</v>
      </c>
      <c r="X912" s="216" t="s">
        <v>5993</v>
      </c>
      <c r="Y912" s="24" t="s">
        <v>6017</v>
      </c>
      <c r="Z912" s="24" t="s">
        <v>6681</v>
      </c>
      <c r="AA912" s="24" t="s">
        <v>6055</v>
      </c>
      <c r="AB912" s="24" t="s">
        <v>5990</v>
      </c>
      <c r="AC912" s="24" t="s">
        <v>5979</v>
      </c>
    </row>
    <row r="913" spans="1:29" s="169" customFormat="1">
      <c r="A913" s="24">
        <v>4154</v>
      </c>
      <c r="B913" s="24" t="s">
        <v>909</v>
      </c>
      <c r="C913" s="57">
        <v>26.05</v>
      </c>
      <c r="D913" s="57">
        <v>28.6</v>
      </c>
      <c r="E913" s="57">
        <v>25</v>
      </c>
      <c r="F913" s="57">
        <v>25</v>
      </c>
      <c r="G913" s="57">
        <v>25.75</v>
      </c>
      <c r="H913" s="57">
        <v>27.7</v>
      </c>
      <c r="I913" s="57">
        <v>25.05</v>
      </c>
      <c r="J913" s="57">
        <v>25.7</v>
      </c>
      <c r="K913" s="57">
        <v>26.45</v>
      </c>
      <c r="L913" s="57">
        <v>27.95</v>
      </c>
      <c r="M913" s="57">
        <v>25.75</v>
      </c>
      <c r="N913" s="57">
        <v>27.7</v>
      </c>
      <c r="O913" s="57">
        <v>378</v>
      </c>
      <c r="P913" s="57">
        <v>658</v>
      </c>
      <c r="Q913" s="57"/>
      <c r="R913" s="57"/>
      <c r="S913" s="57"/>
      <c r="T913" s="57"/>
      <c r="U913" s="77">
        <v>0.95744680851063824</v>
      </c>
      <c r="V913" s="24" t="s">
        <v>6265</v>
      </c>
      <c r="W913" s="216" t="s">
        <v>5993</v>
      </c>
      <c r="X913" s="216" t="s">
        <v>5993</v>
      </c>
      <c r="Y913" s="24" t="s">
        <v>6338</v>
      </c>
      <c r="Z913" s="24" t="s">
        <v>5978</v>
      </c>
      <c r="AA913" s="24" t="s">
        <v>5982</v>
      </c>
      <c r="AB913" s="24" t="s">
        <v>5965</v>
      </c>
      <c r="AC913" s="24" t="s">
        <v>5991</v>
      </c>
    </row>
    <row r="914" spans="1:29" s="169" customFormat="1">
      <c r="A914" s="24">
        <v>4155</v>
      </c>
      <c r="B914" s="24" t="s">
        <v>3114</v>
      </c>
      <c r="C914" s="57">
        <v>23.95</v>
      </c>
      <c r="D914" s="57">
        <v>23.95</v>
      </c>
      <c r="E914" s="57">
        <v>23</v>
      </c>
      <c r="F914" s="57">
        <v>23.1</v>
      </c>
      <c r="G914" s="57">
        <v>23.1</v>
      </c>
      <c r="H914" s="57">
        <v>23.1</v>
      </c>
      <c r="I914" s="57">
        <v>21.9</v>
      </c>
      <c r="J914" s="57">
        <v>22.05</v>
      </c>
      <c r="K914" s="57">
        <v>22</v>
      </c>
      <c r="L914" s="57">
        <v>23.15</v>
      </c>
      <c r="M914" s="57">
        <v>22</v>
      </c>
      <c r="N914" s="57">
        <v>22.95</v>
      </c>
      <c r="O914" s="57">
        <v>401</v>
      </c>
      <c r="P914" s="57">
        <v>883</v>
      </c>
      <c r="Q914" s="57">
        <v>16.277899999999999</v>
      </c>
      <c r="R914" s="57">
        <v>30.0441</v>
      </c>
      <c r="S914" s="57">
        <v>19.087299999999999</v>
      </c>
      <c r="T914" s="57">
        <v>26.3918</v>
      </c>
      <c r="U914" s="77">
        <v>0.75688939222348062</v>
      </c>
      <c r="V914" s="24" t="s">
        <v>6144</v>
      </c>
      <c r="W914" s="216" t="s">
        <v>6039</v>
      </c>
      <c r="X914" s="216" t="s">
        <v>6007</v>
      </c>
      <c r="Y914" s="24" t="s">
        <v>6024</v>
      </c>
      <c r="Z914" s="24" t="s">
        <v>6024</v>
      </c>
      <c r="AA914" s="24" t="s">
        <v>6013</v>
      </c>
      <c r="AB914" s="24" t="s">
        <v>5990</v>
      </c>
      <c r="AC914" s="24" t="s">
        <v>5979</v>
      </c>
    </row>
    <row r="915" spans="1:29" s="169" customFormat="1">
      <c r="A915" s="24">
        <v>4157</v>
      </c>
      <c r="B915" s="24" t="s">
        <v>910</v>
      </c>
      <c r="C915" s="57">
        <v>19.05</v>
      </c>
      <c r="D915" s="57">
        <v>19.149999999999999</v>
      </c>
      <c r="E915" s="57">
        <v>18.100000000000001</v>
      </c>
      <c r="F915" s="57">
        <v>19</v>
      </c>
      <c r="G915" s="57">
        <v>19</v>
      </c>
      <c r="H915" s="57">
        <v>19.149999999999999</v>
      </c>
      <c r="I915" s="57">
        <v>17.05</v>
      </c>
      <c r="J915" s="57">
        <v>17.2</v>
      </c>
      <c r="K915" s="57">
        <v>17.3</v>
      </c>
      <c r="L915" s="57">
        <v>17.8</v>
      </c>
      <c r="M915" s="57">
        <v>16.899999999999999</v>
      </c>
      <c r="N915" s="57">
        <v>17</v>
      </c>
      <c r="O915" s="57">
        <v>2126</v>
      </c>
      <c r="P915" s="57">
        <v>9397</v>
      </c>
      <c r="Q915" s="57">
        <v>15.2621</v>
      </c>
      <c r="R915" s="57">
        <v>17.777000000000001</v>
      </c>
      <c r="S915" s="57">
        <v>10.8916</v>
      </c>
      <c r="T915" s="57">
        <v>15.4819</v>
      </c>
      <c r="U915" s="77">
        <v>0.37707069632152107</v>
      </c>
      <c r="V915" s="24" t="s">
        <v>6149</v>
      </c>
      <c r="W915" s="216" t="s">
        <v>5967</v>
      </c>
      <c r="X915" s="216" t="s">
        <v>6047</v>
      </c>
      <c r="Y915" s="24" t="s">
        <v>5994</v>
      </c>
      <c r="Z915" s="24" t="s">
        <v>5964</v>
      </c>
      <c r="AA915" s="24" t="s">
        <v>6000</v>
      </c>
      <c r="AB915" s="24" t="s">
        <v>5976</v>
      </c>
      <c r="AC915" s="24" t="s">
        <v>5965</v>
      </c>
    </row>
    <row r="916" spans="1:29" s="169" customFormat="1">
      <c r="A916" s="24">
        <v>4160</v>
      </c>
      <c r="B916" s="24" t="s">
        <v>911</v>
      </c>
      <c r="C916" s="57">
        <v>24.5</v>
      </c>
      <c r="D916" s="57">
        <v>24.75</v>
      </c>
      <c r="E916" s="57">
        <v>24</v>
      </c>
      <c r="F916" s="57">
        <v>24</v>
      </c>
      <c r="G916" s="57">
        <v>24.2</v>
      </c>
      <c r="H916" s="57">
        <v>24.25</v>
      </c>
      <c r="I916" s="57">
        <v>23.8</v>
      </c>
      <c r="J916" s="57">
        <v>24.25</v>
      </c>
      <c r="K916" s="57">
        <v>24.05</v>
      </c>
      <c r="L916" s="57">
        <v>24.25</v>
      </c>
      <c r="M916" s="57">
        <v>24</v>
      </c>
      <c r="N916" s="57">
        <v>24.25</v>
      </c>
      <c r="O916" s="57">
        <v>12</v>
      </c>
      <c r="P916" s="57">
        <v>47</v>
      </c>
      <c r="Q916" s="57">
        <v>45.780900000000003</v>
      </c>
      <c r="R916" s="57">
        <v>51.808599999999998</v>
      </c>
      <c r="S916" s="57">
        <v>44.409500000000001</v>
      </c>
      <c r="T916" s="57">
        <v>49.342199999999998</v>
      </c>
      <c r="U916" s="77">
        <v>0.42553191489361702</v>
      </c>
      <c r="V916" s="24" t="s">
        <v>6735</v>
      </c>
      <c r="W916" s="216" t="s">
        <v>5967</v>
      </c>
      <c r="X916" s="216" t="s">
        <v>5971</v>
      </c>
      <c r="Y916" s="24" t="s">
        <v>6130</v>
      </c>
      <c r="Z916" s="24" t="s">
        <v>6509</v>
      </c>
      <c r="AA916" s="24" t="s">
        <v>6126</v>
      </c>
      <c r="AB916" s="24" t="s">
        <v>5979</v>
      </c>
      <c r="AC916" s="24" t="s">
        <v>5990</v>
      </c>
    </row>
    <row r="917" spans="1:29" s="169" customFormat="1">
      <c r="A917" s="24">
        <v>4161</v>
      </c>
      <c r="B917" s="24" t="s">
        <v>912</v>
      </c>
      <c r="C917" s="57">
        <v>27.55</v>
      </c>
      <c r="D917" s="57">
        <v>28</v>
      </c>
      <c r="E917" s="57">
        <v>26.8</v>
      </c>
      <c r="F917" s="57">
        <v>26.8</v>
      </c>
      <c r="G917" s="57">
        <v>26.9</v>
      </c>
      <c r="H917" s="57">
        <v>26.9</v>
      </c>
      <c r="I917" s="57">
        <v>26</v>
      </c>
      <c r="J917" s="57">
        <v>26.3</v>
      </c>
      <c r="K917" s="57">
        <v>26.4</v>
      </c>
      <c r="L917" s="57">
        <v>27.9</v>
      </c>
      <c r="M917" s="57">
        <v>26.4</v>
      </c>
      <c r="N917" s="57">
        <v>27.55</v>
      </c>
      <c r="O917" s="57">
        <v>136</v>
      </c>
      <c r="P917" s="57">
        <v>289</v>
      </c>
      <c r="Q917" s="57">
        <v>23.315999999999999</v>
      </c>
      <c r="R917" s="57">
        <v>24.7011</v>
      </c>
      <c r="S917" s="57">
        <v>28.507000000000001</v>
      </c>
      <c r="T917" s="57">
        <v>25.9697</v>
      </c>
      <c r="U917" s="77">
        <v>0.78431372549019607</v>
      </c>
      <c r="V917" s="24" t="s">
        <v>6157</v>
      </c>
      <c r="W917" s="216" t="s">
        <v>5981</v>
      </c>
      <c r="X917" s="216" t="s">
        <v>5971</v>
      </c>
      <c r="Y917" s="24" t="s">
        <v>6336</v>
      </c>
      <c r="Z917" s="24" t="s">
        <v>6017</v>
      </c>
      <c r="AA917" s="24" t="s">
        <v>6013</v>
      </c>
      <c r="AB917" s="24" t="s">
        <v>5990</v>
      </c>
      <c r="AC917" s="24" t="s">
        <v>5979</v>
      </c>
    </row>
    <row r="918" spans="1:29" s="169" customFormat="1">
      <c r="A918" s="24">
        <v>4162</v>
      </c>
      <c r="B918" s="24" t="s">
        <v>913</v>
      </c>
      <c r="C918" s="57">
        <v>67.099999999999994</v>
      </c>
      <c r="D918" s="57">
        <v>67.099999999999994</v>
      </c>
      <c r="E918" s="57">
        <v>63.2</v>
      </c>
      <c r="F918" s="57">
        <v>63.9</v>
      </c>
      <c r="G918" s="57">
        <v>63.6</v>
      </c>
      <c r="H918" s="57">
        <v>64.5</v>
      </c>
      <c r="I918" s="57">
        <v>58.3</v>
      </c>
      <c r="J918" s="57">
        <v>58.5</v>
      </c>
      <c r="K918" s="57">
        <v>58.8</v>
      </c>
      <c r="L918" s="57">
        <v>59.7</v>
      </c>
      <c r="M918" s="57">
        <v>58.6</v>
      </c>
      <c r="N918" s="57">
        <v>58.8</v>
      </c>
      <c r="O918" s="57">
        <v>383</v>
      </c>
      <c r="P918" s="57">
        <v>2210</v>
      </c>
      <c r="Q918" s="57">
        <v>23.3416</v>
      </c>
      <c r="R918" s="57">
        <v>32.447299999999998</v>
      </c>
      <c r="S918" s="57">
        <v>16.973500000000001</v>
      </c>
      <c r="T918" s="57">
        <v>27.289400000000001</v>
      </c>
      <c r="U918" s="77">
        <v>0.28883861236802411</v>
      </c>
      <c r="V918" s="24" t="s">
        <v>6123</v>
      </c>
      <c r="W918" s="216" t="s">
        <v>5967</v>
      </c>
      <c r="X918" s="216" t="s">
        <v>6007</v>
      </c>
      <c r="Y918" s="24" t="s">
        <v>6024</v>
      </c>
      <c r="Z918" s="24" t="s">
        <v>5964</v>
      </c>
      <c r="AA918" s="24" t="s">
        <v>6166</v>
      </c>
      <c r="AB918" s="24" t="s">
        <v>6033</v>
      </c>
      <c r="AC918" s="24" t="s">
        <v>5990</v>
      </c>
    </row>
    <row r="919" spans="1:29" s="169" customFormat="1">
      <c r="A919" s="24">
        <v>4163</v>
      </c>
      <c r="B919" s="24" t="s">
        <v>914</v>
      </c>
      <c r="C919" s="57">
        <v>86.5</v>
      </c>
      <c r="D919" s="57">
        <v>86.7</v>
      </c>
      <c r="E919" s="57">
        <v>83.1</v>
      </c>
      <c r="F919" s="57">
        <v>83.2</v>
      </c>
      <c r="G919" s="57">
        <v>82.7</v>
      </c>
      <c r="H919" s="57">
        <v>83.6</v>
      </c>
      <c r="I919" s="57">
        <v>81.3</v>
      </c>
      <c r="J919" s="57">
        <v>82</v>
      </c>
      <c r="K919" s="57">
        <v>82.9</v>
      </c>
      <c r="L919" s="57">
        <v>83.4</v>
      </c>
      <c r="M919" s="57">
        <v>82.1</v>
      </c>
      <c r="N919" s="57">
        <v>82.7</v>
      </c>
      <c r="O919" s="57">
        <v>38</v>
      </c>
      <c r="P919" s="57">
        <v>151</v>
      </c>
      <c r="Q919" s="57">
        <v>18.332100000000001</v>
      </c>
      <c r="R919" s="57">
        <v>33.5047</v>
      </c>
      <c r="S919" s="57">
        <v>16.315000000000001</v>
      </c>
      <c r="T919" s="57">
        <v>27.774799999999999</v>
      </c>
      <c r="U919" s="77">
        <v>0.41942604856512145</v>
      </c>
      <c r="V919" s="24" t="s">
        <v>6736</v>
      </c>
      <c r="W919" s="216" t="s">
        <v>5967</v>
      </c>
      <c r="X919" s="216" t="s">
        <v>6007</v>
      </c>
      <c r="Y919" s="24" t="s">
        <v>5964</v>
      </c>
      <c r="Z919" s="24" t="s">
        <v>5984</v>
      </c>
      <c r="AA919" s="24" t="s">
        <v>6561</v>
      </c>
      <c r="AB919" s="24" t="s">
        <v>5986</v>
      </c>
      <c r="AC919" s="24" t="s">
        <v>5970</v>
      </c>
    </row>
    <row r="920" spans="1:29" s="169" customFormat="1">
      <c r="A920" s="24">
        <v>4164</v>
      </c>
      <c r="B920" s="24" t="s">
        <v>915</v>
      </c>
      <c r="C920" s="57">
        <v>35</v>
      </c>
      <c r="D920" s="57">
        <v>35.35</v>
      </c>
      <c r="E920" s="57">
        <v>33.9</v>
      </c>
      <c r="F920" s="57">
        <v>34</v>
      </c>
      <c r="G920" s="57">
        <v>34</v>
      </c>
      <c r="H920" s="57">
        <v>34</v>
      </c>
      <c r="I920" s="57">
        <v>33.049999999999997</v>
      </c>
      <c r="J920" s="57">
        <v>33.200000000000003</v>
      </c>
      <c r="K920" s="57">
        <v>33.25</v>
      </c>
      <c r="L920" s="57">
        <v>33.549999999999997</v>
      </c>
      <c r="M920" s="57">
        <v>33</v>
      </c>
      <c r="N920" s="57">
        <v>33.200000000000003</v>
      </c>
      <c r="O920" s="57">
        <v>304</v>
      </c>
      <c r="P920" s="57">
        <v>786</v>
      </c>
      <c r="Q920" s="57">
        <v>17.242699999999999</v>
      </c>
      <c r="R920" s="57">
        <v>32.957299999999996</v>
      </c>
      <c r="S920" s="57">
        <v>12.855700000000001</v>
      </c>
      <c r="T920" s="57">
        <v>26.256799999999998</v>
      </c>
      <c r="U920" s="77">
        <v>0.64461407972858353</v>
      </c>
      <c r="V920" s="24" t="s">
        <v>6737</v>
      </c>
      <c r="W920" s="216" t="s">
        <v>5967</v>
      </c>
      <c r="X920" s="216" t="s">
        <v>6007</v>
      </c>
      <c r="Y920" s="24" t="s">
        <v>5962</v>
      </c>
      <c r="Z920" s="24" t="s">
        <v>6209</v>
      </c>
      <c r="AA920" s="24" t="s">
        <v>6347</v>
      </c>
      <c r="AB920" s="24" t="s">
        <v>5970</v>
      </c>
      <c r="AC920" s="24" t="s">
        <v>5986</v>
      </c>
    </row>
    <row r="921" spans="1:29" s="169" customFormat="1">
      <c r="A921" s="24">
        <v>4166</v>
      </c>
      <c r="B921" s="24" t="s">
        <v>3124</v>
      </c>
      <c r="C921" s="57">
        <v>16.100000000000001</v>
      </c>
      <c r="D921" s="57">
        <v>16.100000000000001</v>
      </c>
      <c r="E921" s="57">
        <v>15.45</v>
      </c>
      <c r="F921" s="57">
        <v>15.9</v>
      </c>
      <c r="G921" s="57">
        <v>15.65</v>
      </c>
      <c r="H921" s="57">
        <v>15.95</v>
      </c>
      <c r="I921" s="57">
        <v>15.45</v>
      </c>
      <c r="J921" s="57">
        <v>15.75</v>
      </c>
      <c r="K921" s="57">
        <v>15.95</v>
      </c>
      <c r="L921" s="57">
        <v>15.95</v>
      </c>
      <c r="M921" s="57">
        <v>15.45</v>
      </c>
      <c r="N921" s="57">
        <v>15.5</v>
      </c>
      <c r="O921" s="57">
        <v>31</v>
      </c>
      <c r="P921" s="57">
        <v>176</v>
      </c>
      <c r="Q921" s="57"/>
      <c r="R921" s="57"/>
      <c r="S921" s="57"/>
      <c r="T921" s="57"/>
      <c r="U921" s="77">
        <v>0.29356060606060608</v>
      </c>
      <c r="V921" s="24" t="s">
        <v>6530</v>
      </c>
      <c r="W921" s="216" t="s">
        <v>5993</v>
      </c>
      <c r="X921" s="216" t="s">
        <v>5993</v>
      </c>
      <c r="Y921" s="24" t="s">
        <v>6060</v>
      </c>
      <c r="Z921" s="24" t="s">
        <v>6066</v>
      </c>
      <c r="AA921" s="24" t="s">
        <v>6209</v>
      </c>
      <c r="AB921" s="24" t="s">
        <v>5979</v>
      </c>
      <c r="AC921" s="24" t="s">
        <v>5965</v>
      </c>
    </row>
    <row r="922" spans="1:29" s="169" customFormat="1">
      <c r="A922" s="24">
        <v>4167</v>
      </c>
      <c r="B922" s="24" t="s">
        <v>5851</v>
      </c>
      <c r="C922" s="57">
        <v>25.5</v>
      </c>
      <c r="D922" s="57">
        <v>25.5</v>
      </c>
      <c r="E922" s="57">
        <v>23</v>
      </c>
      <c r="F922" s="57">
        <v>23</v>
      </c>
      <c r="G922" s="57">
        <v>23</v>
      </c>
      <c r="H922" s="57">
        <v>23.2</v>
      </c>
      <c r="I922" s="57">
        <v>21.8</v>
      </c>
      <c r="J922" s="57">
        <v>22.5</v>
      </c>
      <c r="K922" s="57">
        <v>22.55</v>
      </c>
      <c r="L922" s="57">
        <v>22.8</v>
      </c>
      <c r="M922" s="57">
        <v>22.45</v>
      </c>
      <c r="N922" s="57">
        <v>22.45</v>
      </c>
      <c r="O922" s="57">
        <v>945</v>
      </c>
      <c r="P922" s="57">
        <v>4040</v>
      </c>
      <c r="Q922" s="57">
        <v>7.8555999999999999</v>
      </c>
      <c r="R922" s="57">
        <v>8.0866000000000007</v>
      </c>
      <c r="S922" s="57">
        <v>8.6492000000000004</v>
      </c>
      <c r="T922" s="57">
        <v>8.2741000000000007</v>
      </c>
      <c r="U922" s="77">
        <v>0.38985148514851486</v>
      </c>
      <c r="V922" s="24" t="s">
        <v>6647</v>
      </c>
      <c r="W922" s="216" t="s">
        <v>6337</v>
      </c>
      <c r="X922" s="216" t="s">
        <v>6047</v>
      </c>
      <c r="Y922" s="24" t="s">
        <v>6058</v>
      </c>
      <c r="Z922" s="24" t="s">
        <v>5984</v>
      </c>
      <c r="AA922" s="24" t="s">
        <v>6535</v>
      </c>
      <c r="AB922" s="24" t="s">
        <v>5996</v>
      </c>
      <c r="AC922" s="24" t="s">
        <v>5979</v>
      </c>
    </row>
    <row r="923" spans="1:29" s="169" customFormat="1">
      <c r="A923" s="24">
        <v>4168</v>
      </c>
      <c r="B923" s="24" t="s">
        <v>917</v>
      </c>
      <c r="C923" s="57">
        <v>29.4</v>
      </c>
      <c r="D923" s="57">
        <v>29.4</v>
      </c>
      <c r="E923" s="57">
        <v>27.2</v>
      </c>
      <c r="F923" s="57">
        <v>27.65</v>
      </c>
      <c r="G923" s="57">
        <v>27.7</v>
      </c>
      <c r="H923" s="57">
        <v>28.25</v>
      </c>
      <c r="I923" s="57">
        <v>25.9</v>
      </c>
      <c r="J923" s="57">
        <v>26.2</v>
      </c>
      <c r="K923" s="57">
        <v>26.6</v>
      </c>
      <c r="L923" s="57">
        <v>27</v>
      </c>
      <c r="M923" s="57">
        <v>26.05</v>
      </c>
      <c r="N923" s="57">
        <v>26.35</v>
      </c>
      <c r="O923" s="57">
        <v>292</v>
      </c>
      <c r="P923" s="57">
        <v>3848</v>
      </c>
      <c r="Q923" s="57">
        <v>15.443199999999999</v>
      </c>
      <c r="R923" s="57">
        <v>26.866</v>
      </c>
      <c r="S923" s="57">
        <v>12.1027</v>
      </c>
      <c r="T923" s="57">
        <v>21.944900000000001</v>
      </c>
      <c r="U923" s="77">
        <v>0.12647262647262647</v>
      </c>
      <c r="V923" s="24" t="s">
        <v>6136</v>
      </c>
      <c r="W923" s="216" t="s">
        <v>5967</v>
      </c>
      <c r="X923" s="216" t="s">
        <v>6007</v>
      </c>
      <c r="Y923" s="24" t="s">
        <v>6024</v>
      </c>
      <c r="Z923" s="24" t="s">
        <v>5964</v>
      </c>
      <c r="AA923" s="24" t="s">
        <v>5984</v>
      </c>
      <c r="AB923" s="24" t="s">
        <v>5986</v>
      </c>
      <c r="AC923" s="24" t="s">
        <v>5991</v>
      </c>
    </row>
    <row r="924" spans="1:29" s="169" customFormat="1">
      <c r="A924" s="24">
        <v>4169</v>
      </c>
      <c r="B924" s="24" t="s">
        <v>3129</v>
      </c>
      <c r="C924" s="57">
        <v>37.5</v>
      </c>
      <c r="D924" s="57">
        <v>37.5</v>
      </c>
      <c r="E924" s="57">
        <v>32.799999999999997</v>
      </c>
      <c r="F924" s="57">
        <v>34.549999999999997</v>
      </c>
      <c r="G924" s="57">
        <v>34.200000000000003</v>
      </c>
      <c r="H924" s="57">
        <v>34.65</v>
      </c>
      <c r="I924" s="57">
        <v>31.9</v>
      </c>
      <c r="J924" s="57">
        <v>32</v>
      </c>
      <c r="K924" s="57">
        <v>32.299999999999997</v>
      </c>
      <c r="L924" s="57">
        <v>32.9</v>
      </c>
      <c r="M924" s="57">
        <v>31.95</v>
      </c>
      <c r="N924" s="57">
        <v>32.200000000000003</v>
      </c>
      <c r="O924" s="57">
        <v>57</v>
      </c>
      <c r="P924" s="57">
        <v>191</v>
      </c>
      <c r="Q924" s="57"/>
      <c r="R924" s="57"/>
      <c r="S924" s="57"/>
      <c r="T924" s="57"/>
      <c r="U924" s="77">
        <v>0.49738219895287961</v>
      </c>
      <c r="V924" s="24" t="s">
        <v>6738</v>
      </c>
      <c r="W924" s="216" t="s">
        <v>5993</v>
      </c>
      <c r="X924" s="216" t="s">
        <v>5993</v>
      </c>
      <c r="Y924" s="24" t="s">
        <v>6024</v>
      </c>
      <c r="Z924" s="24" t="s">
        <v>5964</v>
      </c>
      <c r="AA924" s="24" t="s">
        <v>6027</v>
      </c>
      <c r="AB924" s="24" t="s">
        <v>5976</v>
      </c>
      <c r="AC924" s="24" t="s">
        <v>5991</v>
      </c>
    </row>
    <row r="925" spans="1:29" s="169" customFormat="1">
      <c r="A925" s="24">
        <v>4171</v>
      </c>
      <c r="B925" s="24" t="s">
        <v>918</v>
      </c>
      <c r="C925" s="57">
        <v>125.5</v>
      </c>
      <c r="D925" s="57">
        <v>125.5</v>
      </c>
      <c r="E925" s="57">
        <v>108</v>
      </c>
      <c r="F925" s="57">
        <v>120</v>
      </c>
      <c r="G925" s="57">
        <v>118.5</v>
      </c>
      <c r="H925" s="57">
        <v>124.5</v>
      </c>
      <c r="I925" s="57">
        <v>109</v>
      </c>
      <c r="J925" s="57">
        <v>111</v>
      </c>
      <c r="K925" s="57">
        <v>110.5</v>
      </c>
      <c r="L925" s="57">
        <v>116</v>
      </c>
      <c r="M925" s="57">
        <v>109.5</v>
      </c>
      <c r="N925" s="57">
        <v>109.5</v>
      </c>
      <c r="O925" s="57">
        <v>570</v>
      </c>
      <c r="P925" s="57">
        <v>2602</v>
      </c>
      <c r="Q925" s="57">
        <v>15.2944</v>
      </c>
      <c r="R925" s="57">
        <v>20.8154</v>
      </c>
      <c r="S925" s="57">
        <v>11.4621</v>
      </c>
      <c r="T925" s="57">
        <v>17.697600000000001</v>
      </c>
      <c r="U925" s="77">
        <v>0.36510376633358954</v>
      </c>
      <c r="V925" s="24" t="s">
        <v>6739</v>
      </c>
      <c r="W925" s="216" t="s">
        <v>5967</v>
      </c>
      <c r="X925" s="216" t="s">
        <v>6047</v>
      </c>
      <c r="Y925" s="24" t="s">
        <v>6060</v>
      </c>
      <c r="Z925" s="24" t="s">
        <v>5964</v>
      </c>
      <c r="AA925" s="24" t="s">
        <v>6338</v>
      </c>
      <c r="AB925" s="24" t="s">
        <v>6033</v>
      </c>
      <c r="AC925" s="24" t="s">
        <v>5979</v>
      </c>
    </row>
    <row r="926" spans="1:29" s="169" customFormat="1">
      <c r="A926" s="24">
        <v>4172</v>
      </c>
      <c r="B926" s="24" t="s">
        <v>3134</v>
      </c>
      <c r="C926" s="57">
        <v>12.2</v>
      </c>
      <c r="D926" s="57">
        <v>13.55</v>
      </c>
      <c r="E926" s="57">
        <v>11.9</v>
      </c>
      <c r="F926" s="57">
        <v>12.95</v>
      </c>
      <c r="G926" s="57">
        <v>13</v>
      </c>
      <c r="H926" s="57">
        <v>13.05</v>
      </c>
      <c r="I926" s="57">
        <v>12.05</v>
      </c>
      <c r="J926" s="57">
        <v>12.5</v>
      </c>
      <c r="K926" s="57">
        <v>12.6</v>
      </c>
      <c r="L926" s="57">
        <v>12.8</v>
      </c>
      <c r="M926" s="57">
        <v>12</v>
      </c>
      <c r="N926" s="57">
        <v>12.65</v>
      </c>
      <c r="O926" s="57">
        <v>445</v>
      </c>
      <c r="P926" s="57">
        <v>588</v>
      </c>
      <c r="Q926" s="57">
        <v>14.697900000000001</v>
      </c>
      <c r="R926" s="57">
        <v>15.7949</v>
      </c>
      <c r="S926" s="57">
        <v>14.7491</v>
      </c>
      <c r="T926" s="57">
        <v>15.446300000000001</v>
      </c>
      <c r="U926" s="77">
        <v>1.2613378684807255</v>
      </c>
      <c r="V926" s="24" t="s">
        <v>6083</v>
      </c>
      <c r="W926" s="216" t="s">
        <v>6039</v>
      </c>
      <c r="X926" s="216" t="s">
        <v>6047</v>
      </c>
      <c r="Y926" s="24" t="s">
        <v>5982</v>
      </c>
      <c r="Z926" s="24" t="s">
        <v>5964</v>
      </c>
      <c r="AA926" s="24" t="s">
        <v>5972</v>
      </c>
      <c r="AB926" s="24" t="s">
        <v>5990</v>
      </c>
      <c r="AC926" s="24" t="s">
        <v>5996</v>
      </c>
    </row>
    <row r="927" spans="1:29" s="169" customFormat="1">
      <c r="A927" s="24">
        <v>4173</v>
      </c>
      <c r="B927" s="24" t="s">
        <v>919</v>
      </c>
      <c r="C927" s="57">
        <v>21.9</v>
      </c>
      <c r="D927" s="57">
        <v>21.9</v>
      </c>
      <c r="E927" s="57">
        <v>19.899999999999999</v>
      </c>
      <c r="F927" s="57">
        <v>19.95</v>
      </c>
      <c r="G927" s="57">
        <v>19.95</v>
      </c>
      <c r="H927" s="57">
        <v>20.3</v>
      </c>
      <c r="I927" s="57">
        <v>18.8</v>
      </c>
      <c r="J927" s="57">
        <v>18.899999999999999</v>
      </c>
      <c r="K927" s="57">
        <v>18.95</v>
      </c>
      <c r="L927" s="57">
        <v>19.2</v>
      </c>
      <c r="M927" s="57">
        <v>18.899999999999999</v>
      </c>
      <c r="N927" s="57">
        <v>18.95</v>
      </c>
      <c r="O927" s="57">
        <v>313</v>
      </c>
      <c r="P927" s="57">
        <v>1747</v>
      </c>
      <c r="Q927" s="57">
        <v>6.1322999999999999</v>
      </c>
      <c r="R927" s="57">
        <v>14.9428</v>
      </c>
      <c r="S927" s="57">
        <v>4.9356999999999998</v>
      </c>
      <c r="T927" s="57">
        <v>11.607100000000001</v>
      </c>
      <c r="U927" s="77">
        <v>0.29860713604273992</v>
      </c>
      <c r="V927" s="24" t="s">
        <v>6123</v>
      </c>
      <c r="W927" s="216" t="s">
        <v>5967</v>
      </c>
      <c r="X927" s="216" t="s">
        <v>6047</v>
      </c>
      <c r="Y927" s="24" t="s">
        <v>6024</v>
      </c>
      <c r="Z927" s="24" t="s">
        <v>5964</v>
      </c>
      <c r="AA927" s="24" t="s">
        <v>6166</v>
      </c>
      <c r="AB927" s="24" t="s">
        <v>6033</v>
      </c>
      <c r="AC927" s="24" t="s">
        <v>5990</v>
      </c>
    </row>
    <row r="928" spans="1:29" s="169" customFormat="1">
      <c r="A928" s="24">
        <v>4174</v>
      </c>
      <c r="B928" s="24" t="s">
        <v>920</v>
      </c>
      <c r="C928" s="57">
        <v>107.5</v>
      </c>
      <c r="D928" s="57">
        <v>108</v>
      </c>
      <c r="E928" s="57">
        <v>102</v>
      </c>
      <c r="F928" s="57">
        <v>103</v>
      </c>
      <c r="G928" s="57">
        <v>104</v>
      </c>
      <c r="H928" s="57">
        <v>104</v>
      </c>
      <c r="I928" s="57">
        <v>93.4</v>
      </c>
      <c r="J928" s="57">
        <v>93.8</v>
      </c>
      <c r="K928" s="57">
        <v>95</v>
      </c>
      <c r="L928" s="57">
        <v>99.9</v>
      </c>
      <c r="M928" s="57">
        <v>94.9</v>
      </c>
      <c r="N928" s="57">
        <v>98.8</v>
      </c>
      <c r="O928" s="57">
        <v>686</v>
      </c>
      <c r="P928" s="57">
        <v>2074</v>
      </c>
      <c r="Q928" s="57">
        <v>12.2517</v>
      </c>
      <c r="R928" s="57">
        <v>17.988</v>
      </c>
      <c r="S928" s="57">
        <v>15.96</v>
      </c>
      <c r="T928" s="57">
        <v>17.312000000000001</v>
      </c>
      <c r="U928" s="77">
        <v>0.55126968820315003</v>
      </c>
      <c r="V928" s="24" t="s">
        <v>6038</v>
      </c>
      <c r="W928" s="216" t="s">
        <v>6039</v>
      </c>
      <c r="X928" s="216" t="s">
        <v>6047</v>
      </c>
      <c r="Y928" s="24" t="s">
        <v>5964</v>
      </c>
      <c r="Z928" s="24" t="s">
        <v>6024</v>
      </c>
      <c r="AA928" s="24" t="s">
        <v>5982</v>
      </c>
      <c r="AB928" s="24" t="s">
        <v>5990</v>
      </c>
      <c r="AC928" s="24" t="s">
        <v>5979</v>
      </c>
    </row>
    <row r="929" spans="1:29" s="169" customFormat="1">
      <c r="A929" s="24">
        <v>4175</v>
      </c>
      <c r="B929" s="24" t="s">
        <v>921</v>
      </c>
      <c r="C929" s="57">
        <v>75.8</v>
      </c>
      <c r="D929" s="57">
        <v>75.8</v>
      </c>
      <c r="E929" s="57">
        <v>72.599999999999994</v>
      </c>
      <c r="F929" s="57">
        <v>73.099999999999994</v>
      </c>
      <c r="G929" s="57">
        <v>73.099999999999994</v>
      </c>
      <c r="H929" s="57">
        <v>74.5</v>
      </c>
      <c r="I929" s="57">
        <v>72</v>
      </c>
      <c r="J929" s="57">
        <v>72.7</v>
      </c>
      <c r="K929" s="57">
        <v>73.5</v>
      </c>
      <c r="L929" s="57">
        <v>74.8</v>
      </c>
      <c r="M929" s="57">
        <v>73</v>
      </c>
      <c r="N929" s="57">
        <v>74.8</v>
      </c>
      <c r="O929" s="57">
        <v>84</v>
      </c>
      <c r="P929" s="57">
        <v>148</v>
      </c>
      <c r="Q929" s="57">
        <v>51.182400000000001</v>
      </c>
      <c r="R929" s="57">
        <v>60.574800000000003</v>
      </c>
      <c r="S929" s="57">
        <v>54.121600000000001</v>
      </c>
      <c r="T929" s="57">
        <v>58.423699999999997</v>
      </c>
      <c r="U929" s="77">
        <v>0.94594594594594594</v>
      </c>
      <c r="V929" s="24" t="s">
        <v>6740</v>
      </c>
      <c r="W929" s="216" t="s">
        <v>6039</v>
      </c>
      <c r="X929" s="216" t="s">
        <v>5961</v>
      </c>
      <c r="Y929" s="24" t="s">
        <v>6024</v>
      </c>
      <c r="Z929" s="24" t="s">
        <v>6029</v>
      </c>
      <c r="AA929" s="24" t="s">
        <v>6126</v>
      </c>
      <c r="AB929" s="24" t="s">
        <v>5979</v>
      </c>
      <c r="AC929" s="24" t="s">
        <v>5991</v>
      </c>
    </row>
    <row r="930" spans="1:29" s="169" customFormat="1">
      <c r="A930" s="24">
        <v>4183</v>
      </c>
      <c r="B930" s="24" t="s">
        <v>923</v>
      </c>
      <c r="C930" s="57">
        <v>19.600000000000001</v>
      </c>
      <c r="D930" s="57">
        <v>19.600000000000001</v>
      </c>
      <c r="E930" s="57">
        <v>18.850000000000001</v>
      </c>
      <c r="F930" s="57">
        <v>19.600000000000001</v>
      </c>
      <c r="G930" s="57">
        <v>19.55</v>
      </c>
      <c r="H930" s="57">
        <v>19.55</v>
      </c>
      <c r="I930" s="57">
        <v>18.649999999999999</v>
      </c>
      <c r="J930" s="57">
        <v>19</v>
      </c>
      <c r="K930" s="57">
        <v>18.7</v>
      </c>
      <c r="L930" s="57">
        <v>18.95</v>
      </c>
      <c r="M930" s="57">
        <v>18.600000000000001</v>
      </c>
      <c r="N930" s="57">
        <v>18.600000000000001</v>
      </c>
      <c r="O930" s="57">
        <v>10</v>
      </c>
      <c r="P930" s="57">
        <v>8</v>
      </c>
      <c r="Q930" s="57">
        <v>23.499600000000001</v>
      </c>
      <c r="R930" s="57">
        <v>25.3613</v>
      </c>
      <c r="S930" s="57">
        <v>15.666399999999999</v>
      </c>
      <c r="T930" s="57">
        <v>22.1297</v>
      </c>
      <c r="U930" s="77">
        <v>2.0833333333333335</v>
      </c>
      <c r="V930" s="24" t="s">
        <v>6741</v>
      </c>
      <c r="W930" s="216" t="s">
        <v>5967</v>
      </c>
      <c r="X930" s="216" t="s">
        <v>6007</v>
      </c>
      <c r="Y930" s="24" t="s">
        <v>6742</v>
      </c>
      <c r="Z930" s="24" t="s">
        <v>6209</v>
      </c>
      <c r="AA930" s="24" t="s">
        <v>6535</v>
      </c>
      <c r="AB930" s="24" t="s">
        <v>5996</v>
      </c>
      <c r="AC930" s="24" t="s">
        <v>5979</v>
      </c>
    </row>
    <row r="931" spans="1:29" s="169" customFormat="1">
      <c r="A931" s="24">
        <v>4186</v>
      </c>
      <c r="B931" s="24" t="s">
        <v>3142</v>
      </c>
      <c r="C931" s="57">
        <v>18.8</v>
      </c>
      <c r="D931" s="57">
        <v>19.100000000000001</v>
      </c>
      <c r="E931" s="57">
        <v>18.100000000000001</v>
      </c>
      <c r="F931" s="57">
        <v>18.5</v>
      </c>
      <c r="G931" s="57">
        <v>18.149999999999999</v>
      </c>
      <c r="H931" s="57">
        <v>18.399999999999999</v>
      </c>
      <c r="I931" s="57">
        <v>16.95</v>
      </c>
      <c r="J931" s="57">
        <v>17.2</v>
      </c>
      <c r="K931" s="57">
        <v>17.45</v>
      </c>
      <c r="L931" s="57">
        <v>17.45</v>
      </c>
      <c r="M931" s="57">
        <v>16.7</v>
      </c>
      <c r="N931" s="57">
        <v>17</v>
      </c>
      <c r="O931" s="57">
        <v>211</v>
      </c>
      <c r="P931" s="57">
        <v>683</v>
      </c>
      <c r="Q931" s="57">
        <v>10.1823</v>
      </c>
      <c r="R931" s="57">
        <v>13.0025</v>
      </c>
      <c r="S931" s="57">
        <v>8.3506999999999998</v>
      </c>
      <c r="T931" s="57">
        <v>11.4519</v>
      </c>
      <c r="U931" s="77">
        <v>0.51488530990727177</v>
      </c>
      <c r="V931" s="24" t="s">
        <v>6678</v>
      </c>
      <c r="W931" s="216" t="s">
        <v>5967</v>
      </c>
      <c r="X931" s="216" t="s">
        <v>6047</v>
      </c>
      <c r="Y931" s="24" t="s">
        <v>5984</v>
      </c>
      <c r="Z931" s="24" t="s">
        <v>5964</v>
      </c>
      <c r="AA931" s="24" t="s">
        <v>6209</v>
      </c>
      <c r="AB931" s="24" t="s">
        <v>5979</v>
      </c>
      <c r="AC931" s="24" t="s">
        <v>5986</v>
      </c>
    </row>
    <row r="932" spans="1:29" s="169" customFormat="1">
      <c r="A932" s="24">
        <v>4188</v>
      </c>
      <c r="B932" s="24" t="s">
        <v>924</v>
      </c>
      <c r="C932" s="57">
        <v>16.3</v>
      </c>
      <c r="D932" s="57">
        <v>16.5</v>
      </c>
      <c r="E932" s="57">
        <v>16</v>
      </c>
      <c r="F932" s="57">
        <v>16.25</v>
      </c>
      <c r="G932" s="57">
        <v>16.100000000000001</v>
      </c>
      <c r="H932" s="57">
        <v>16.100000000000001</v>
      </c>
      <c r="I932" s="57">
        <v>15.2</v>
      </c>
      <c r="J932" s="57">
        <v>15.9</v>
      </c>
      <c r="K932" s="57">
        <v>15.7</v>
      </c>
      <c r="L932" s="57">
        <v>17.3</v>
      </c>
      <c r="M932" s="57">
        <v>15.7</v>
      </c>
      <c r="N932" s="57">
        <v>17.3</v>
      </c>
      <c r="O932" s="57">
        <v>240</v>
      </c>
      <c r="P932" s="57">
        <v>124</v>
      </c>
      <c r="Q932" s="57">
        <v>19.1037</v>
      </c>
      <c r="R932" s="57">
        <v>16.9466</v>
      </c>
      <c r="S932" s="57">
        <v>45.293900000000001</v>
      </c>
      <c r="T932" s="57">
        <v>26.395700000000001</v>
      </c>
      <c r="U932" s="77">
        <v>3.225806451612903</v>
      </c>
      <c r="V932" s="24" t="s">
        <v>6263</v>
      </c>
      <c r="W932" s="216" t="s">
        <v>6009</v>
      </c>
      <c r="X932" s="216" t="s">
        <v>5971</v>
      </c>
      <c r="Y932" s="24" t="s">
        <v>6188</v>
      </c>
      <c r="Z932" s="24" t="s">
        <v>6060</v>
      </c>
      <c r="AA932" s="24" t="s">
        <v>6201</v>
      </c>
      <c r="AB932" s="24" t="s">
        <v>5979</v>
      </c>
      <c r="AC932" s="24" t="s">
        <v>5979</v>
      </c>
    </row>
    <row r="933" spans="1:29" s="169" customFormat="1">
      <c r="A933" s="24">
        <v>4190</v>
      </c>
      <c r="B933" s="24" t="s">
        <v>925</v>
      </c>
      <c r="C933" s="57">
        <v>75</v>
      </c>
      <c r="D933" s="57">
        <v>75.3</v>
      </c>
      <c r="E933" s="57">
        <v>73</v>
      </c>
      <c r="F933" s="57">
        <v>73.099999999999994</v>
      </c>
      <c r="G933" s="57">
        <v>72.7</v>
      </c>
      <c r="H933" s="57">
        <v>73.599999999999994</v>
      </c>
      <c r="I933" s="57">
        <v>70</v>
      </c>
      <c r="J933" s="57">
        <v>70.400000000000006</v>
      </c>
      <c r="K933" s="57">
        <v>70.400000000000006</v>
      </c>
      <c r="L933" s="57">
        <v>72</v>
      </c>
      <c r="M933" s="57">
        <v>69.5</v>
      </c>
      <c r="N933" s="57">
        <v>71.099999999999994</v>
      </c>
      <c r="O933" s="57">
        <v>222</v>
      </c>
      <c r="P933" s="57">
        <v>354</v>
      </c>
      <c r="Q933" s="57">
        <v>17.9009</v>
      </c>
      <c r="R933" s="57">
        <v>29.395499999999998</v>
      </c>
      <c r="S933" s="57">
        <v>15.855499999999999</v>
      </c>
      <c r="T933" s="57">
        <v>24.882200000000001</v>
      </c>
      <c r="U933" s="77">
        <v>1.0451977401129944</v>
      </c>
      <c r="V933" s="24" t="s">
        <v>6743</v>
      </c>
      <c r="W933" s="216" t="s">
        <v>5967</v>
      </c>
      <c r="X933" s="216" t="s">
        <v>6007</v>
      </c>
      <c r="Y933" s="24" t="s">
        <v>5962</v>
      </c>
      <c r="Z933" s="24" t="s">
        <v>5962</v>
      </c>
      <c r="AA933" s="24" t="s">
        <v>6066</v>
      </c>
      <c r="AB933" s="24" t="s">
        <v>5986</v>
      </c>
      <c r="AC933" s="24" t="s">
        <v>5986</v>
      </c>
    </row>
    <row r="934" spans="1:29" s="169" customFormat="1">
      <c r="A934" s="24">
        <v>4191</v>
      </c>
      <c r="B934" s="24" t="s">
        <v>3147</v>
      </c>
      <c r="C934" s="57">
        <v>35.4</v>
      </c>
      <c r="D934" s="57">
        <v>36.4</v>
      </c>
      <c r="E934" s="57">
        <v>34.200000000000003</v>
      </c>
      <c r="F934" s="57">
        <v>34.5</v>
      </c>
      <c r="G934" s="57">
        <v>34.5</v>
      </c>
      <c r="H934" s="57">
        <v>34.950000000000003</v>
      </c>
      <c r="I934" s="57">
        <v>30.8</v>
      </c>
      <c r="J934" s="57">
        <v>31.3</v>
      </c>
      <c r="K934" s="57">
        <v>31</v>
      </c>
      <c r="L934" s="57">
        <v>32</v>
      </c>
      <c r="M934" s="57">
        <v>29.8</v>
      </c>
      <c r="N934" s="57">
        <v>30</v>
      </c>
      <c r="O934" s="57">
        <v>114</v>
      </c>
      <c r="P934" s="57">
        <v>643</v>
      </c>
      <c r="Q934" s="57">
        <v>14.3216</v>
      </c>
      <c r="R934" s="57">
        <v>25.9053</v>
      </c>
      <c r="S934" s="57">
        <v>10.167899999999999</v>
      </c>
      <c r="T934" s="57">
        <v>20.659500000000001</v>
      </c>
      <c r="U934" s="77">
        <v>0.29548989113530327</v>
      </c>
      <c r="V934" s="24" t="s">
        <v>6365</v>
      </c>
      <c r="W934" s="216" t="s">
        <v>5967</v>
      </c>
      <c r="X934" s="216" t="s">
        <v>6007</v>
      </c>
      <c r="Y934" s="24" t="s">
        <v>5962</v>
      </c>
      <c r="Z934" s="24" t="s">
        <v>5964</v>
      </c>
      <c r="AA934" s="24" t="s">
        <v>5962</v>
      </c>
      <c r="AB934" s="24" t="s">
        <v>5970</v>
      </c>
      <c r="AC934" s="24" t="s">
        <v>5965</v>
      </c>
    </row>
    <row r="935" spans="1:29" s="169" customFormat="1">
      <c r="A935" s="24">
        <v>4192</v>
      </c>
      <c r="B935" s="24" t="s">
        <v>926</v>
      </c>
      <c r="C935" s="57">
        <v>89.3</v>
      </c>
      <c r="D935" s="57">
        <v>98.2</v>
      </c>
      <c r="E935" s="57">
        <v>78.3</v>
      </c>
      <c r="F935" s="57">
        <v>91</v>
      </c>
      <c r="G935" s="57">
        <v>92</v>
      </c>
      <c r="H935" s="57">
        <v>95</v>
      </c>
      <c r="I935" s="57">
        <v>75.2</v>
      </c>
      <c r="J935" s="57">
        <v>86.1</v>
      </c>
      <c r="K935" s="57">
        <v>91.9</v>
      </c>
      <c r="L935" s="57">
        <v>92.9</v>
      </c>
      <c r="M935" s="57">
        <v>84.3</v>
      </c>
      <c r="N935" s="57">
        <v>89.4</v>
      </c>
      <c r="O935" s="57">
        <v>2294</v>
      </c>
      <c r="P935" s="57">
        <v>5699</v>
      </c>
      <c r="Q935" s="57">
        <v>69.248199999999997</v>
      </c>
      <c r="R935" s="57">
        <v>51.331800000000001</v>
      </c>
      <c r="S935" s="57">
        <v>73.868600000000001</v>
      </c>
      <c r="T935" s="57">
        <v>58.844099999999997</v>
      </c>
      <c r="U935" s="77">
        <v>0.67087793180090072</v>
      </c>
      <c r="V935" s="24" t="s">
        <v>5973</v>
      </c>
      <c r="W935" s="216" t="s">
        <v>6009</v>
      </c>
      <c r="X935" s="216" t="s">
        <v>5961</v>
      </c>
      <c r="Y935" s="24" t="s">
        <v>5972</v>
      </c>
      <c r="Z935" s="24" t="s">
        <v>5975</v>
      </c>
      <c r="AA935" s="24" t="s">
        <v>5975</v>
      </c>
      <c r="AB935" s="24" t="s">
        <v>5965</v>
      </c>
      <c r="AC935" s="24" t="s">
        <v>5976</v>
      </c>
    </row>
    <row r="936" spans="1:29" s="169" customFormat="1">
      <c r="A936" s="24">
        <v>4194</v>
      </c>
      <c r="B936" s="24" t="s">
        <v>3151</v>
      </c>
      <c r="C936" s="57">
        <v>19</v>
      </c>
      <c r="D936" s="57">
        <v>19.100000000000001</v>
      </c>
      <c r="E936" s="57">
        <v>17.3</v>
      </c>
      <c r="F936" s="57">
        <v>17.95</v>
      </c>
      <c r="G936" s="57">
        <v>17.350000000000001</v>
      </c>
      <c r="H936" s="57">
        <v>18.2</v>
      </c>
      <c r="I936" s="57">
        <v>16.3</v>
      </c>
      <c r="J936" s="57">
        <v>16.95</v>
      </c>
      <c r="K936" s="57">
        <v>16.350000000000001</v>
      </c>
      <c r="L936" s="57">
        <v>17.2</v>
      </c>
      <c r="M936" s="57">
        <v>16</v>
      </c>
      <c r="N936" s="57">
        <v>17.05</v>
      </c>
      <c r="O936" s="57">
        <v>193</v>
      </c>
      <c r="P936" s="57">
        <v>321</v>
      </c>
      <c r="Q936" s="57"/>
      <c r="R936" s="57"/>
      <c r="S936" s="57"/>
      <c r="T936" s="57"/>
      <c r="U936" s="77">
        <v>1.0020768431983385</v>
      </c>
      <c r="V936" s="24" t="s">
        <v>6169</v>
      </c>
      <c r="W936" s="216" t="s">
        <v>5993</v>
      </c>
      <c r="X936" s="216" t="s">
        <v>5993</v>
      </c>
      <c r="Y936" s="24" t="s">
        <v>5964</v>
      </c>
      <c r="Z936" s="24" t="s">
        <v>5974</v>
      </c>
      <c r="AA936" s="24" t="s">
        <v>5982</v>
      </c>
      <c r="AB936" s="24" t="s">
        <v>5965</v>
      </c>
      <c r="AC936" s="24" t="s">
        <v>5991</v>
      </c>
    </row>
    <row r="937" spans="1:29" s="169" customFormat="1">
      <c r="A937" s="24">
        <v>4195</v>
      </c>
      <c r="B937" s="24" t="s">
        <v>3153</v>
      </c>
      <c r="C937" s="57">
        <v>14</v>
      </c>
      <c r="D937" s="57">
        <v>14.45</v>
      </c>
      <c r="E937" s="57">
        <v>13.3</v>
      </c>
      <c r="F937" s="57">
        <v>13.9</v>
      </c>
      <c r="G937" s="57">
        <v>14</v>
      </c>
      <c r="H937" s="57">
        <v>14.1</v>
      </c>
      <c r="I937" s="57">
        <v>13.55</v>
      </c>
      <c r="J937" s="57">
        <v>13.95</v>
      </c>
      <c r="K937" s="57">
        <v>13.85</v>
      </c>
      <c r="L937" s="57">
        <v>14.55</v>
      </c>
      <c r="M937" s="57">
        <v>13.8</v>
      </c>
      <c r="N937" s="57">
        <v>14.4</v>
      </c>
      <c r="O937" s="57">
        <v>177</v>
      </c>
      <c r="P937" s="57">
        <v>300</v>
      </c>
      <c r="Q937" s="57">
        <v>17.099499999999999</v>
      </c>
      <c r="R937" s="57">
        <v>14.4483</v>
      </c>
      <c r="S937" s="57">
        <v>22.5108</v>
      </c>
      <c r="T937" s="57">
        <v>17.1358</v>
      </c>
      <c r="U937" s="77">
        <v>0.98333333333333328</v>
      </c>
      <c r="V937" s="24" t="s">
        <v>6263</v>
      </c>
      <c r="W937" s="216" t="s">
        <v>6009</v>
      </c>
      <c r="X937" s="216" t="s">
        <v>6007</v>
      </c>
      <c r="Y937" s="24" t="s">
        <v>5994</v>
      </c>
      <c r="Z937" s="24" t="s">
        <v>5994</v>
      </c>
      <c r="AA937" s="24" t="s">
        <v>5982</v>
      </c>
      <c r="AB937" s="24" t="s">
        <v>5990</v>
      </c>
      <c r="AC937" s="24" t="s">
        <v>5965</v>
      </c>
    </row>
    <row r="938" spans="1:29" s="169" customFormat="1">
      <c r="A938" s="24">
        <v>4205</v>
      </c>
      <c r="B938" s="24" t="s">
        <v>928</v>
      </c>
      <c r="C938" s="57">
        <v>135.5</v>
      </c>
      <c r="D938" s="57">
        <v>136</v>
      </c>
      <c r="E938" s="57">
        <v>131</v>
      </c>
      <c r="F938" s="57">
        <v>131</v>
      </c>
      <c r="G938" s="57">
        <v>131</v>
      </c>
      <c r="H938" s="57">
        <v>131</v>
      </c>
      <c r="I938" s="57">
        <v>128</v>
      </c>
      <c r="J938" s="57">
        <v>129</v>
      </c>
      <c r="K938" s="57">
        <v>129</v>
      </c>
      <c r="L938" s="57">
        <v>132</v>
      </c>
      <c r="M938" s="57">
        <v>127.5</v>
      </c>
      <c r="N938" s="57">
        <v>130.5</v>
      </c>
      <c r="O938" s="57">
        <v>105</v>
      </c>
      <c r="P938" s="57">
        <v>130</v>
      </c>
      <c r="Q938" s="57">
        <v>74.353200000000001</v>
      </c>
      <c r="R938" s="57">
        <v>80.559600000000003</v>
      </c>
      <c r="S938" s="57">
        <v>69.013300000000001</v>
      </c>
      <c r="T938" s="57">
        <v>76.710800000000006</v>
      </c>
      <c r="U938" s="77">
        <v>1.3461538461538463</v>
      </c>
      <c r="V938" s="24" t="s">
        <v>6687</v>
      </c>
      <c r="W938" s="216" t="s">
        <v>5967</v>
      </c>
      <c r="X938" s="216" t="s">
        <v>5989</v>
      </c>
      <c r="Y938" s="24" t="s">
        <v>6336</v>
      </c>
      <c r="Z938" s="24" t="s">
        <v>6017</v>
      </c>
      <c r="AA938" s="24" t="s">
        <v>6066</v>
      </c>
      <c r="AB938" s="24" t="s">
        <v>5991</v>
      </c>
      <c r="AC938" s="24" t="s">
        <v>5991</v>
      </c>
    </row>
    <row r="939" spans="1:29" s="169" customFormat="1">
      <c r="A939" s="24">
        <v>4207</v>
      </c>
      <c r="B939" s="24" t="s">
        <v>929</v>
      </c>
      <c r="C939" s="57">
        <v>13.25</v>
      </c>
      <c r="D939" s="57">
        <v>13.35</v>
      </c>
      <c r="E939" s="57">
        <v>12.85</v>
      </c>
      <c r="F939" s="57">
        <v>13</v>
      </c>
      <c r="G939" s="57">
        <v>13.15</v>
      </c>
      <c r="H939" s="57">
        <v>13.2</v>
      </c>
      <c r="I939" s="57">
        <v>12.65</v>
      </c>
      <c r="J939" s="57">
        <v>13</v>
      </c>
      <c r="K939" s="57">
        <v>13.2</v>
      </c>
      <c r="L939" s="57">
        <v>13.2</v>
      </c>
      <c r="M939" s="57">
        <v>12.9</v>
      </c>
      <c r="N939" s="57">
        <v>13.1</v>
      </c>
      <c r="O939" s="57">
        <v>285</v>
      </c>
      <c r="P939" s="57">
        <v>1021</v>
      </c>
      <c r="Q939" s="57">
        <v>20.926600000000001</v>
      </c>
      <c r="R939" s="57">
        <v>30.3368</v>
      </c>
      <c r="S939" s="57">
        <v>21.4511</v>
      </c>
      <c r="T939" s="57">
        <v>27.3749</v>
      </c>
      <c r="U939" s="77">
        <v>0.46523016650342802</v>
      </c>
      <c r="V939" s="24" t="s">
        <v>6389</v>
      </c>
      <c r="W939" s="216" t="s">
        <v>6039</v>
      </c>
      <c r="X939" s="216" t="s">
        <v>6007</v>
      </c>
      <c r="Y939" s="24" t="s">
        <v>5984</v>
      </c>
      <c r="Z939" s="24" t="s">
        <v>5975</v>
      </c>
      <c r="AA939" s="24" t="s">
        <v>6390</v>
      </c>
      <c r="AB939" s="24" t="s">
        <v>5979</v>
      </c>
      <c r="AC939" s="24" t="s">
        <v>5996</v>
      </c>
    </row>
    <row r="940" spans="1:29" s="169" customFormat="1">
      <c r="A940" s="24">
        <v>4303</v>
      </c>
      <c r="B940" s="24" t="s">
        <v>930</v>
      </c>
      <c r="C940" s="57">
        <v>17.5</v>
      </c>
      <c r="D940" s="57">
        <v>17.600000000000001</v>
      </c>
      <c r="E940" s="57">
        <v>16.600000000000001</v>
      </c>
      <c r="F940" s="57">
        <v>16.649999999999999</v>
      </c>
      <c r="G940" s="57">
        <v>16.649999999999999</v>
      </c>
      <c r="H940" s="57">
        <v>16.649999999999999</v>
      </c>
      <c r="I940" s="57">
        <v>15.85</v>
      </c>
      <c r="J940" s="57">
        <v>16.149999999999999</v>
      </c>
      <c r="K940" s="57">
        <v>16.25</v>
      </c>
      <c r="L940" s="57">
        <v>16.3</v>
      </c>
      <c r="M940" s="57">
        <v>16</v>
      </c>
      <c r="N940" s="57">
        <v>16</v>
      </c>
      <c r="O940" s="57">
        <v>85</v>
      </c>
      <c r="P940" s="57">
        <v>538</v>
      </c>
      <c r="Q940" s="57">
        <v>10.0718</v>
      </c>
      <c r="R940" s="57">
        <v>18.9345</v>
      </c>
      <c r="S940" s="57">
        <v>7.7897999999999996</v>
      </c>
      <c r="T940" s="57">
        <v>15.2196</v>
      </c>
      <c r="U940" s="77">
        <v>0.26332094175960347</v>
      </c>
      <c r="V940" s="24" t="s">
        <v>6529</v>
      </c>
      <c r="W940" s="216" t="s">
        <v>5967</v>
      </c>
      <c r="X940" s="216" t="s">
        <v>6047</v>
      </c>
      <c r="Y940" s="24" t="s">
        <v>5964</v>
      </c>
      <c r="Z940" s="24" t="s">
        <v>6209</v>
      </c>
      <c r="AA940" s="24" t="s">
        <v>6130</v>
      </c>
      <c r="AB940" s="24" t="s">
        <v>5990</v>
      </c>
      <c r="AC940" s="24" t="s">
        <v>5979</v>
      </c>
    </row>
    <row r="941" spans="1:29" s="169" customFormat="1">
      <c r="A941" s="24">
        <v>4306</v>
      </c>
      <c r="B941" s="24" t="s">
        <v>933</v>
      </c>
      <c r="C941" s="57">
        <v>17.8</v>
      </c>
      <c r="D941" s="57">
        <v>18.100000000000001</v>
      </c>
      <c r="E941" s="57">
        <v>17.399999999999999</v>
      </c>
      <c r="F941" s="57">
        <v>17.600000000000001</v>
      </c>
      <c r="G941" s="57">
        <v>17.600000000000001</v>
      </c>
      <c r="H941" s="57">
        <v>17.600000000000001</v>
      </c>
      <c r="I941" s="57">
        <v>16.7</v>
      </c>
      <c r="J941" s="57">
        <v>16.8</v>
      </c>
      <c r="K941" s="57">
        <v>16.899999999999999</v>
      </c>
      <c r="L941" s="57">
        <v>17.25</v>
      </c>
      <c r="M941" s="57">
        <v>16.899999999999999</v>
      </c>
      <c r="N941" s="57">
        <v>17.100000000000001</v>
      </c>
      <c r="O941" s="57">
        <v>2483</v>
      </c>
      <c r="P941" s="57">
        <v>10771</v>
      </c>
      <c r="Q941" s="57">
        <v>19.2377</v>
      </c>
      <c r="R941" s="57">
        <v>34.379800000000003</v>
      </c>
      <c r="S941" s="57">
        <v>16.077100000000002</v>
      </c>
      <c r="T941" s="57">
        <v>28.2789</v>
      </c>
      <c r="U941" s="77">
        <v>0.38421068919629869</v>
      </c>
      <c r="V941" s="24" t="s">
        <v>6038</v>
      </c>
      <c r="W941" s="216" t="s">
        <v>5967</v>
      </c>
      <c r="X941" s="216" t="s">
        <v>6007</v>
      </c>
      <c r="Y941" s="24" t="s">
        <v>5984</v>
      </c>
      <c r="Z941" s="24" t="s">
        <v>6024</v>
      </c>
      <c r="AA941" s="24" t="s">
        <v>6055</v>
      </c>
      <c r="AB941" s="24" t="s">
        <v>5986</v>
      </c>
      <c r="AC941" s="24" t="s">
        <v>5979</v>
      </c>
    </row>
    <row r="942" spans="1:29" s="169" customFormat="1">
      <c r="A942" s="24">
        <v>4401</v>
      </c>
      <c r="B942" s="24" t="s">
        <v>934</v>
      </c>
      <c r="C942" s="57">
        <v>42.2</v>
      </c>
      <c r="D942" s="57">
        <v>42.7</v>
      </c>
      <c r="E942" s="57">
        <v>41</v>
      </c>
      <c r="F942" s="57">
        <v>41.75</v>
      </c>
      <c r="G942" s="57">
        <v>41.75</v>
      </c>
      <c r="H942" s="57">
        <v>41.75</v>
      </c>
      <c r="I942" s="57">
        <v>37.700000000000003</v>
      </c>
      <c r="J942" s="57">
        <v>37.75</v>
      </c>
      <c r="K942" s="57">
        <v>37.75</v>
      </c>
      <c r="L942" s="57">
        <v>38.700000000000003</v>
      </c>
      <c r="M942" s="57">
        <v>37.65</v>
      </c>
      <c r="N942" s="57">
        <v>37.700000000000003</v>
      </c>
      <c r="O942" s="57">
        <v>550</v>
      </c>
      <c r="P942" s="57">
        <v>1606</v>
      </c>
      <c r="Q942" s="57">
        <v>27.823</v>
      </c>
      <c r="R942" s="57">
        <v>41.012799999999999</v>
      </c>
      <c r="S942" s="57">
        <v>18.712800000000001</v>
      </c>
      <c r="T942" s="57">
        <v>33.579500000000003</v>
      </c>
      <c r="U942" s="77">
        <v>0.57077625570776258</v>
      </c>
      <c r="V942" s="24" t="s">
        <v>6744</v>
      </c>
      <c r="W942" s="216" t="s">
        <v>5967</v>
      </c>
      <c r="X942" s="216" t="s">
        <v>6007</v>
      </c>
      <c r="Y942" s="24" t="s">
        <v>5984</v>
      </c>
      <c r="Z942" s="24" t="s">
        <v>6024</v>
      </c>
      <c r="AA942" s="24" t="s">
        <v>6027</v>
      </c>
      <c r="AB942" s="24" t="s">
        <v>6084</v>
      </c>
      <c r="AC942" s="24" t="s">
        <v>5979</v>
      </c>
    </row>
    <row r="943" spans="1:29" s="169" customFormat="1">
      <c r="A943" s="24">
        <v>4402</v>
      </c>
      <c r="B943" s="24" t="s">
        <v>935</v>
      </c>
      <c r="C943" s="57">
        <v>7.07</v>
      </c>
      <c r="D943" s="57">
        <v>7.44</v>
      </c>
      <c r="E943" s="57">
        <v>6.8</v>
      </c>
      <c r="F943" s="57">
        <v>6.86</v>
      </c>
      <c r="G943" s="57">
        <v>6.84</v>
      </c>
      <c r="H943" s="57">
        <v>7.7</v>
      </c>
      <c r="I943" s="57">
        <v>5.94</v>
      </c>
      <c r="J943" s="57">
        <v>7.1</v>
      </c>
      <c r="K943" s="57">
        <v>7.28</v>
      </c>
      <c r="L943" s="57">
        <v>7.6</v>
      </c>
      <c r="M943" s="57">
        <v>6.66</v>
      </c>
      <c r="N943" s="57">
        <v>6.71</v>
      </c>
      <c r="O943" s="57">
        <v>746</v>
      </c>
      <c r="P943" s="57">
        <v>2281</v>
      </c>
      <c r="Q943" s="57"/>
      <c r="R943" s="57"/>
      <c r="S943" s="57"/>
      <c r="T943" s="57"/>
      <c r="U943" s="77">
        <v>0.54508256612596817</v>
      </c>
      <c r="V943" s="24" t="s">
        <v>6102</v>
      </c>
      <c r="W943" s="216" t="s">
        <v>5993</v>
      </c>
      <c r="X943" s="216" t="s">
        <v>5993</v>
      </c>
      <c r="Y943" s="24" t="s">
        <v>6000</v>
      </c>
      <c r="Z943" s="24" t="s">
        <v>5972</v>
      </c>
      <c r="AA943" s="24" t="s">
        <v>5964</v>
      </c>
      <c r="AB943" s="24" t="s">
        <v>5991</v>
      </c>
      <c r="AC943" s="24" t="s">
        <v>5965</v>
      </c>
    </row>
    <row r="944" spans="1:29" s="169" customFormat="1">
      <c r="A944" s="24">
        <v>4406</v>
      </c>
      <c r="B944" s="24" t="s">
        <v>936</v>
      </c>
      <c r="C944" s="57">
        <v>10.65</v>
      </c>
      <c r="D944" s="57">
        <v>10.9</v>
      </c>
      <c r="E944" s="57">
        <v>9.92</v>
      </c>
      <c r="F944" s="57">
        <v>9.93</v>
      </c>
      <c r="G944" s="57">
        <v>9.94</v>
      </c>
      <c r="H944" s="57">
        <v>9.94</v>
      </c>
      <c r="I944" s="57">
        <v>9.3000000000000007</v>
      </c>
      <c r="J944" s="57">
        <v>9.58</v>
      </c>
      <c r="K944" s="57">
        <v>9.61</v>
      </c>
      <c r="L944" s="57">
        <v>9.9700000000000006</v>
      </c>
      <c r="M944" s="57">
        <v>9.58</v>
      </c>
      <c r="N944" s="57">
        <v>9.65</v>
      </c>
      <c r="O944" s="57">
        <v>434</v>
      </c>
      <c r="P944" s="57">
        <v>1082</v>
      </c>
      <c r="Q944" s="57"/>
      <c r="R944" s="57"/>
      <c r="S944" s="57"/>
      <c r="T944" s="57"/>
      <c r="U944" s="77">
        <v>0.66851509550215649</v>
      </c>
      <c r="V944" s="24" t="s">
        <v>6123</v>
      </c>
      <c r="W944" s="216" t="s">
        <v>5993</v>
      </c>
      <c r="X944" s="216" t="s">
        <v>5993</v>
      </c>
      <c r="Y944" s="24" t="s">
        <v>5964</v>
      </c>
      <c r="Z944" s="24" t="s">
        <v>6024</v>
      </c>
      <c r="AA944" s="24" t="s">
        <v>5969</v>
      </c>
      <c r="AB944" s="24" t="s">
        <v>6033</v>
      </c>
      <c r="AC944" s="24" t="s">
        <v>5965</v>
      </c>
    </row>
    <row r="945" spans="1:29" s="169" customFormat="1">
      <c r="A945" s="24">
        <v>4413</v>
      </c>
      <c r="B945" s="24" t="s">
        <v>937</v>
      </c>
      <c r="C945" s="57">
        <v>12.5</v>
      </c>
      <c r="D945" s="57">
        <v>12.5</v>
      </c>
      <c r="E945" s="57">
        <v>11.85</v>
      </c>
      <c r="F945" s="57">
        <v>12.05</v>
      </c>
      <c r="G945" s="57">
        <v>12.2</v>
      </c>
      <c r="H945" s="57">
        <v>12.2</v>
      </c>
      <c r="I945" s="57">
        <v>11.2</v>
      </c>
      <c r="J945" s="57">
        <v>11.8</v>
      </c>
      <c r="K945" s="57">
        <v>11.75</v>
      </c>
      <c r="L945" s="57">
        <v>11.75</v>
      </c>
      <c r="M945" s="57">
        <v>11.45</v>
      </c>
      <c r="N945" s="57">
        <v>11.65</v>
      </c>
      <c r="O945" s="57">
        <v>9</v>
      </c>
      <c r="P945" s="57">
        <v>88</v>
      </c>
      <c r="Q945" s="57"/>
      <c r="R945" s="57"/>
      <c r="S945" s="57"/>
      <c r="T945" s="57"/>
      <c r="U945" s="77">
        <v>0.17045454545454547</v>
      </c>
      <c r="V945" s="24" t="s">
        <v>6053</v>
      </c>
      <c r="W945" s="216" t="s">
        <v>5993</v>
      </c>
      <c r="X945" s="216" t="s">
        <v>5993</v>
      </c>
      <c r="Y945" s="24" t="s">
        <v>6024</v>
      </c>
      <c r="Z945" s="24" t="s">
        <v>6209</v>
      </c>
      <c r="AA945" s="24" t="s">
        <v>6390</v>
      </c>
      <c r="AB945" s="24" t="s">
        <v>5979</v>
      </c>
      <c r="AC945" s="24" t="s">
        <v>5996</v>
      </c>
    </row>
    <row r="946" spans="1:29" s="169" customFormat="1">
      <c r="A946" s="24">
        <v>4414</v>
      </c>
      <c r="B946" s="24" t="s">
        <v>938</v>
      </c>
      <c r="C946" s="57">
        <v>8.76</v>
      </c>
      <c r="D946" s="57">
        <v>8.8800000000000008</v>
      </c>
      <c r="E946" s="57">
        <v>8.42</v>
      </c>
      <c r="F946" s="57">
        <v>8.65</v>
      </c>
      <c r="G946" s="57">
        <v>8.6300000000000008</v>
      </c>
      <c r="H946" s="57">
        <v>8.6300000000000008</v>
      </c>
      <c r="I946" s="57">
        <v>7.87</v>
      </c>
      <c r="J946" s="57">
        <v>7.95</v>
      </c>
      <c r="K946" s="57">
        <v>7.98</v>
      </c>
      <c r="L946" s="57">
        <v>8.09</v>
      </c>
      <c r="M946" s="57">
        <v>7.93</v>
      </c>
      <c r="N946" s="57">
        <v>8.07</v>
      </c>
      <c r="O946" s="57">
        <v>2586</v>
      </c>
      <c r="P946" s="57">
        <v>9679</v>
      </c>
      <c r="Q946" s="57">
        <v>11.252700000000001</v>
      </c>
      <c r="R946" s="57">
        <v>13.465299999999999</v>
      </c>
      <c r="S946" s="57">
        <v>11.748100000000001</v>
      </c>
      <c r="T946" s="57">
        <v>12.892899999999999</v>
      </c>
      <c r="U946" s="77">
        <v>0.44529393532389711</v>
      </c>
      <c r="V946" s="24" t="s">
        <v>6038</v>
      </c>
      <c r="W946" s="216" t="s">
        <v>6039</v>
      </c>
      <c r="X946" s="216" t="s">
        <v>6047</v>
      </c>
      <c r="Y946" s="24" t="s">
        <v>5984</v>
      </c>
      <c r="Z946" s="24" t="s">
        <v>6024</v>
      </c>
      <c r="AA946" s="24" t="s">
        <v>6016</v>
      </c>
      <c r="AB946" s="24" t="s">
        <v>5965</v>
      </c>
      <c r="AC946" s="24" t="s">
        <v>5991</v>
      </c>
    </row>
    <row r="947" spans="1:29" s="169" customFormat="1">
      <c r="A947" s="24">
        <v>4416</v>
      </c>
      <c r="B947" s="24" t="s">
        <v>940</v>
      </c>
      <c r="C947" s="57">
        <v>111</v>
      </c>
      <c r="D947" s="57">
        <v>118</v>
      </c>
      <c r="E947" s="57">
        <v>111</v>
      </c>
      <c r="F947" s="57">
        <v>114</v>
      </c>
      <c r="G947" s="57">
        <v>113</v>
      </c>
      <c r="H947" s="57">
        <v>113.5</v>
      </c>
      <c r="I947" s="57">
        <v>108</v>
      </c>
      <c r="J947" s="57">
        <v>110</v>
      </c>
      <c r="K947" s="57">
        <v>110</v>
      </c>
      <c r="L947" s="57">
        <v>110</v>
      </c>
      <c r="M947" s="57">
        <v>109.5</v>
      </c>
      <c r="N947" s="57">
        <v>110</v>
      </c>
      <c r="O947" s="57">
        <v>13</v>
      </c>
      <c r="P947" s="57">
        <v>230</v>
      </c>
      <c r="Q947" s="57"/>
      <c r="R947" s="57"/>
      <c r="S947" s="57"/>
      <c r="T947" s="57"/>
      <c r="U947" s="77">
        <v>9.420289855072464E-2</v>
      </c>
      <c r="V947" s="24" t="s">
        <v>6745</v>
      </c>
      <c r="W947" s="216" t="s">
        <v>5993</v>
      </c>
      <c r="X947" s="216" t="s">
        <v>5993</v>
      </c>
      <c r="Y947" s="24" t="s">
        <v>6031</v>
      </c>
      <c r="Z947" s="24" t="s">
        <v>5962</v>
      </c>
      <c r="AA947" s="24" t="s">
        <v>6650</v>
      </c>
      <c r="AB947" s="24" t="s">
        <v>5979</v>
      </c>
      <c r="AC947" s="24" t="s">
        <v>6159</v>
      </c>
    </row>
    <row r="948" spans="1:29" s="169" customFormat="1">
      <c r="A948" s="24">
        <v>4417</v>
      </c>
      <c r="B948" s="24" t="s">
        <v>941</v>
      </c>
      <c r="C948" s="57">
        <v>37.65</v>
      </c>
      <c r="D948" s="57">
        <v>37.799999999999997</v>
      </c>
      <c r="E948" s="57">
        <v>34.6</v>
      </c>
      <c r="F948" s="57">
        <v>34.65</v>
      </c>
      <c r="G948" s="57">
        <v>35</v>
      </c>
      <c r="H948" s="57">
        <v>35</v>
      </c>
      <c r="I948" s="57">
        <v>33.299999999999997</v>
      </c>
      <c r="J948" s="57">
        <v>34.15</v>
      </c>
      <c r="K948" s="57">
        <v>34.15</v>
      </c>
      <c r="L948" s="57">
        <v>34.4</v>
      </c>
      <c r="M948" s="57">
        <v>34.049999999999997</v>
      </c>
      <c r="N948" s="57">
        <v>34.200000000000003</v>
      </c>
      <c r="O948" s="57">
        <v>103</v>
      </c>
      <c r="P948" s="57">
        <v>483</v>
      </c>
      <c r="Q948" s="57">
        <v>21.117599999999999</v>
      </c>
      <c r="R948" s="57">
        <v>31.1676</v>
      </c>
      <c r="S948" s="57">
        <v>19.435500000000001</v>
      </c>
      <c r="T948" s="57">
        <v>27.256900000000002</v>
      </c>
      <c r="U948" s="77">
        <v>0.3554175293305728</v>
      </c>
      <c r="V948" s="24" t="s">
        <v>6746</v>
      </c>
      <c r="W948" s="216" t="s">
        <v>5967</v>
      </c>
      <c r="X948" s="216" t="s">
        <v>6007</v>
      </c>
      <c r="Y948" s="24" t="s">
        <v>5964</v>
      </c>
      <c r="Z948" s="24" t="s">
        <v>6209</v>
      </c>
      <c r="AA948" s="24" t="s">
        <v>6478</v>
      </c>
      <c r="AB948" s="24" t="s">
        <v>5976</v>
      </c>
      <c r="AC948" s="24" t="s">
        <v>5991</v>
      </c>
    </row>
    <row r="949" spans="1:29" s="169" customFormat="1">
      <c r="A949" s="24">
        <v>4420</v>
      </c>
      <c r="B949" s="24" t="s">
        <v>942</v>
      </c>
      <c r="C949" s="57">
        <v>29</v>
      </c>
      <c r="D949" s="57">
        <v>29.05</v>
      </c>
      <c r="E949" s="57">
        <v>28.65</v>
      </c>
      <c r="F949" s="57">
        <v>28.7</v>
      </c>
      <c r="G949" s="57">
        <v>28.7</v>
      </c>
      <c r="H949" s="57">
        <v>29</v>
      </c>
      <c r="I949" s="57">
        <v>28.4</v>
      </c>
      <c r="J949" s="57">
        <v>28.55</v>
      </c>
      <c r="K949" s="57">
        <v>29</v>
      </c>
      <c r="L949" s="57">
        <v>29</v>
      </c>
      <c r="M949" s="57">
        <v>28.6</v>
      </c>
      <c r="N949" s="57">
        <v>28.95</v>
      </c>
      <c r="O949" s="57">
        <v>45</v>
      </c>
      <c r="P949" s="57">
        <v>92</v>
      </c>
      <c r="Q949" s="57">
        <v>64.973500000000001</v>
      </c>
      <c r="R949" s="57">
        <v>68.746600000000001</v>
      </c>
      <c r="S949" s="57">
        <v>68.540899999999993</v>
      </c>
      <c r="T949" s="57">
        <v>68.677999999999997</v>
      </c>
      <c r="U949" s="77">
        <v>0.81521739130434778</v>
      </c>
      <c r="V949" s="24" t="s">
        <v>6747</v>
      </c>
      <c r="W949" s="216" t="s">
        <v>6039</v>
      </c>
      <c r="X949" s="216" t="s">
        <v>5961</v>
      </c>
      <c r="Y949" s="24" t="s">
        <v>5984</v>
      </c>
      <c r="Z949" s="24" t="s">
        <v>5984</v>
      </c>
      <c r="AA949" s="24" t="s">
        <v>6748</v>
      </c>
      <c r="AB949" s="24" t="s">
        <v>5979</v>
      </c>
      <c r="AC949" s="24" t="s">
        <v>6084</v>
      </c>
    </row>
    <row r="950" spans="1:29" s="169" customFormat="1">
      <c r="A950" s="24">
        <v>4426</v>
      </c>
      <c r="B950" s="24" t="s">
        <v>943</v>
      </c>
      <c r="C950" s="57">
        <v>22.15</v>
      </c>
      <c r="D950" s="57">
        <v>22.7</v>
      </c>
      <c r="E950" s="57">
        <v>20.55</v>
      </c>
      <c r="F950" s="57">
        <v>20.65</v>
      </c>
      <c r="G950" s="57">
        <v>21.2</v>
      </c>
      <c r="H950" s="57">
        <v>21.2</v>
      </c>
      <c r="I950" s="57">
        <v>18.7</v>
      </c>
      <c r="J950" s="57">
        <v>18.850000000000001</v>
      </c>
      <c r="K950" s="57">
        <v>18.95</v>
      </c>
      <c r="L950" s="57">
        <v>19.2</v>
      </c>
      <c r="M950" s="57">
        <v>18.850000000000001</v>
      </c>
      <c r="N950" s="57">
        <v>19</v>
      </c>
      <c r="O950" s="57">
        <v>216</v>
      </c>
      <c r="P950" s="57">
        <v>2129</v>
      </c>
      <c r="Q950" s="57">
        <v>9.8759999999999994</v>
      </c>
      <c r="R950" s="57">
        <v>17.607399999999998</v>
      </c>
      <c r="S950" s="57">
        <v>8.2233999999999998</v>
      </c>
      <c r="T950" s="57">
        <v>14.4794</v>
      </c>
      <c r="U950" s="77">
        <v>0.16909347111319867</v>
      </c>
      <c r="V950" s="24" t="s">
        <v>6123</v>
      </c>
      <c r="W950" s="216" t="s">
        <v>5967</v>
      </c>
      <c r="X950" s="216" t="s">
        <v>6047</v>
      </c>
      <c r="Y950" s="24" t="s">
        <v>5964</v>
      </c>
      <c r="Z950" s="24" t="s">
        <v>6024</v>
      </c>
      <c r="AA950" s="24" t="s">
        <v>6478</v>
      </c>
      <c r="AB950" s="24" t="s">
        <v>5976</v>
      </c>
      <c r="AC950" s="24" t="s">
        <v>5991</v>
      </c>
    </row>
    <row r="951" spans="1:29" s="169" customFormat="1">
      <c r="A951" s="24">
        <v>4429</v>
      </c>
      <c r="B951" s="24" t="s">
        <v>944</v>
      </c>
      <c r="C951" s="57"/>
      <c r="D951" s="57">
        <v>36.1</v>
      </c>
      <c r="E951" s="57">
        <v>35</v>
      </c>
      <c r="F951" s="57"/>
      <c r="G951" s="57">
        <v>38.1</v>
      </c>
      <c r="H951" s="57">
        <v>38.1</v>
      </c>
      <c r="I951" s="57">
        <v>34.299999999999997</v>
      </c>
      <c r="J951" s="57">
        <v>37</v>
      </c>
      <c r="K951" s="57">
        <v>37</v>
      </c>
      <c r="L951" s="57">
        <v>37.950000000000003</v>
      </c>
      <c r="M951" s="57">
        <v>35.75</v>
      </c>
      <c r="N951" s="57">
        <v>37</v>
      </c>
      <c r="O951" s="57">
        <v>15</v>
      </c>
      <c r="P951" s="57">
        <v>29</v>
      </c>
      <c r="Q951" s="57"/>
      <c r="R951" s="57"/>
      <c r="S951" s="57"/>
      <c r="T951" s="57"/>
      <c r="U951" s="77">
        <v>0.86206896551724144</v>
      </c>
      <c r="V951" s="24" t="s">
        <v>6603</v>
      </c>
      <c r="W951" s="216" t="s">
        <v>5993</v>
      </c>
      <c r="X951" s="216" t="s">
        <v>5993</v>
      </c>
      <c r="Y951" s="24" t="s">
        <v>6196</v>
      </c>
      <c r="Z951" s="24" t="s">
        <v>6060</v>
      </c>
      <c r="AA951" s="24" t="s">
        <v>5985</v>
      </c>
      <c r="AB951" s="24" t="s">
        <v>5986</v>
      </c>
      <c r="AC951" s="24" t="s">
        <v>5976</v>
      </c>
    </row>
    <row r="952" spans="1:29" s="169" customFormat="1">
      <c r="A952" s="24">
        <v>4430</v>
      </c>
      <c r="B952" s="24" t="s">
        <v>945</v>
      </c>
      <c r="C952" s="57">
        <v>25.45</v>
      </c>
      <c r="D952" s="57">
        <v>25.45</v>
      </c>
      <c r="E952" s="57">
        <v>23.5</v>
      </c>
      <c r="F952" s="57">
        <v>24</v>
      </c>
      <c r="G952" s="57">
        <v>23.7</v>
      </c>
      <c r="H952" s="57">
        <v>24.2</v>
      </c>
      <c r="I952" s="57">
        <v>23.45</v>
      </c>
      <c r="J952" s="57">
        <v>23.5</v>
      </c>
      <c r="K952" s="57">
        <v>23.7</v>
      </c>
      <c r="L952" s="57">
        <v>24</v>
      </c>
      <c r="M952" s="57">
        <v>23.3</v>
      </c>
      <c r="N952" s="57">
        <v>23.3</v>
      </c>
      <c r="O952" s="57">
        <v>25</v>
      </c>
      <c r="P952" s="57">
        <v>46</v>
      </c>
      <c r="Q952" s="57">
        <v>18.378900000000002</v>
      </c>
      <c r="R952" s="57">
        <v>27.345300000000002</v>
      </c>
      <c r="S952" s="57">
        <v>12.252599999999999</v>
      </c>
      <c r="T952" s="57">
        <v>22.314399999999999</v>
      </c>
      <c r="U952" s="77">
        <v>0.90579710144927528</v>
      </c>
      <c r="V952" s="24" t="s">
        <v>6604</v>
      </c>
      <c r="W952" s="216" t="s">
        <v>5967</v>
      </c>
      <c r="X952" s="216" t="s">
        <v>6007</v>
      </c>
      <c r="Y952" s="24" t="s">
        <v>6024</v>
      </c>
      <c r="Z952" s="24" t="s">
        <v>6029</v>
      </c>
      <c r="AA952" s="24" t="s">
        <v>6130</v>
      </c>
      <c r="AB952" s="24" t="s">
        <v>5986</v>
      </c>
      <c r="AC952" s="24" t="s">
        <v>5979</v>
      </c>
    </row>
    <row r="953" spans="1:29" s="169" customFormat="1">
      <c r="A953" s="24">
        <v>4431</v>
      </c>
      <c r="B953" s="24" t="s">
        <v>3184</v>
      </c>
      <c r="C953" s="57">
        <v>56.9</v>
      </c>
      <c r="D953" s="57">
        <v>56.9</v>
      </c>
      <c r="E953" s="57">
        <v>51.5</v>
      </c>
      <c r="F953" s="57">
        <v>54.1</v>
      </c>
      <c r="G953" s="57">
        <v>54.9</v>
      </c>
      <c r="H953" s="57">
        <v>55.2</v>
      </c>
      <c r="I953" s="57">
        <v>50</v>
      </c>
      <c r="J953" s="57">
        <v>51.9</v>
      </c>
      <c r="K953" s="57">
        <v>51</v>
      </c>
      <c r="L953" s="57">
        <v>51.5</v>
      </c>
      <c r="M953" s="57">
        <v>49.5</v>
      </c>
      <c r="N953" s="57">
        <v>50.6</v>
      </c>
      <c r="O953" s="57">
        <v>86</v>
      </c>
      <c r="P953" s="57">
        <v>316</v>
      </c>
      <c r="Q953" s="57"/>
      <c r="R953" s="57"/>
      <c r="S953" s="57"/>
      <c r="T953" s="57"/>
      <c r="U953" s="77">
        <v>0.45358649789029537</v>
      </c>
      <c r="V953" s="24" t="s">
        <v>6053</v>
      </c>
      <c r="W953" s="216" t="s">
        <v>5993</v>
      </c>
      <c r="X953" s="216" t="s">
        <v>5993</v>
      </c>
      <c r="Y953" s="24" t="s">
        <v>6024</v>
      </c>
      <c r="Z953" s="24" t="s">
        <v>5964</v>
      </c>
      <c r="AA953" s="24" t="s">
        <v>5975</v>
      </c>
      <c r="AB953" s="24" t="s">
        <v>5991</v>
      </c>
      <c r="AC953" s="24" t="s">
        <v>5976</v>
      </c>
    </row>
    <row r="954" spans="1:29" s="169" customFormat="1">
      <c r="A954" s="24">
        <v>4432</v>
      </c>
      <c r="B954" s="24" t="s">
        <v>946</v>
      </c>
      <c r="C954" s="57">
        <v>14.45</v>
      </c>
      <c r="D954" s="57">
        <v>14.95</v>
      </c>
      <c r="E954" s="57">
        <v>13.9</v>
      </c>
      <c r="F954" s="57">
        <v>14.5</v>
      </c>
      <c r="G954" s="57">
        <v>14.1</v>
      </c>
      <c r="H954" s="57">
        <v>14.7</v>
      </c>
      <c r="I954" s="57">
        <v>13.85</v>
      </c>
      <c r="J954" s="57">
        <v>14.65</v>
      </c>
      <c r="K954" s="57">
        <v>14.55</v>
      </c>
      <c r="L954" s="57">
        <v>14.65</v>
      </c>
      <c r="M954" s="57">
        <v>14.1</v>
      </c>
      <c r="N954" s="57">
        <v>14.25</v>
      </c>
      <c r="O954" s="57">
        <v>138</v>
      </c>
      <c r="P954" s="57">
        <v>271</v>
      </c>
      <c r="Q954" s="57">
        <v>31.079599999999999</v>
      </c>
      <c r="R954" s="57">
        <v>30.482199999999999</v>
      </c>
      <c r="S954" s="57">
        <v>27.927</v>
      </c>
      <c r="T954" s="57">
        <v>29.630500000000001</v>
      </c>
      <c r="U954" s="77">
        <v>0.8487084870848709</v>
      </c>
      <c r="V954" s="24" t="s">
        <v>6137</v>
      </c>
      <c r="W954" s="216" t="s">
        <v>5960</v>
      </c>
      <c r="X954" s="216" t="s">
        <v>5971</v>
      </c>
      <c r="Y954" s="24" t="s">
        <v>5972</v>
      </c>
      <c r="Z954" s="24" t="s">
        <v>5982</v>
      </c>
      <c r="AA954" s="24" t="s">
        <v>5984</v>
      </c>
      <c r="AB954" s="24" t="s">
        <v>5990</v>
      </c>
      <c r="AC954" s="24" t="s">
        <v>5991</v>
      </c>
    </row>
    <row r="955" spans="1:29" s="169" customFormat="1">
      <c r="A955" s="24">
        <v>4433</v>
      </c>
      <c r="B955" s="24" t="s">
        <v>947</v>
      </c>
      <c r="C955" s="57">
        <v>34.549999999999997</v>
      </c>
      <c r="D955" s="57">
        <v>34.700000000000003</v>
      </c>
      <c r="E955" s="57">
        <v>32.299999999999997</v>
      </c>
      <c r="F955" s="57">
        <v>32.35</v>
      </c>
      <c r="G955" s="57">
        <v>32.1</v>
      </c>
      <c r="H955" s="57">
        <v>32.1</v>
      </c>
      <c r="I955" s="57">
        <v>30.2</v>
      </c>
      <c r="J955" s="57">
        <v>30.85</v>
      </c>
      <c r="K955" s="57">
        <v>30.85</v>
      </c>
      <c r="L955" s="57">
        <v>32.6</v>
      </c>
      <c r="M955" s="57">
        <v>30.85</v>
      </c>
      <c r="N955" s="57">
        <v>32.4</v>
      </c>
      <c r="O955" s="57">
        <v>145</v>
      </c>
      <c r="P955" s="57">
        <v>287</v>
      </c>
      <c r="Q955" s="57">
        <v>13.7217</v>
      </c>
      <c r="R955" s="57">
        <v>26.100300000000001</v>
      </c>
      <c r="S955" s="57">
        <v>16.065999999999999</v>
      </c>
      <c r="T955" s="57">
        <v>22.755600000000001</v>
      </c>
      <c r="U955" s="77">
        <v>0.84204413472706163</v>
      </c>
      <c r="V955" s="24" t="s">
        <v>6065</v>
      </c>
      <c r="W955" s="216" t="s">
        <v>6039</v>
      </c>
      <c r="X955" s="216" t="s">
        <v>6007</v>
      </c>
      <c r="Y955" s="24" t="s">
        <v>5964</v>
      </c>
      <c r="Z955" s="24" t="s">
        <v>6024</v>
      </c>
      <c r="AA955" s="24" t="s">
        <v>6013</v>
      </c>
      <c r="AB955" s="24" t="s">
        <v>5965</v>
      </c>
      <c r="AC955" s="24" t="s">
        <v>5979</v>
      </c>
    </row>
    <row r="956" spans="1:29" s="169" customFormat="1">
      <c r="A956" s="24">
        <v>4438</v>
      </c>
      <c r="B956" s="24" t="s">
        <v>948</v>
      </c>
      <c r="C956" s="57">
        <v>112</v>
      </c>
      <c r="D956" s="57">
        <v>114</v>
      </c>
      <c r="E956" s="57">
        <v>108.5</v>
      </c>
      <c r="F956" s="57">
        <v>111</v>
      </c>
      <c r="G956" s="57">
        <v>111</v>
      </c>
      <c r="H956" s="57">
        <v>111</v>
      </c>
      <c r="I956" s="57">
        <v>106.5</v>
      </c>
      <c r="J956" s="57">
        <v>106.5</v>
      </c>
      <c r="K956" s="57">
        <v>106.5</v>
      </c>
      <c r="L956" s="57">
        <v>112</v>
      </c>
      <c r="M956" s="57">
        <v>106.5</v>
      </c>
      <c r="N956" s="57">
        <v>110.5</v>
      </c>
      <c r="O956" s="57">
        <v>103</v>
      </c>
      <c r="P956" s="57">
        <v>230</v>
      </c>
      <c r="Q956" s="57">
        <v>12.9322</v>
      </c>
      <c r="R956" s="57">
        <v>26.9373</v>
      </c>
      <c r="S956" s="57">
        <v>13.652900000000001</v>
      </c>
      <c r="T956" s="57">
        <v>22.5092</v>
      </c>
      <c r="U956" s="77">
        <v>0.74637681159420288</v>
      </c>
      <c r="V956" s="24" t="s">
        <v>6485</v>
      </c>
      <c r="W956" s="216" t="s">
        <v>6039</v>
      </c>
      <c r="X956" s="216" t="s">
        <v>6007</v>
      </c>
      <c r="Y956" s="24" t="s">
        <v>5974</v>
      </c>
      <c r="Z956" s="24" t="s">
        <v>6058</v>
      </c>
      <c r="AA956" s="24" t="s">
        <v>6013</v>
      </c>
      <c r="AB956" s="24" t="s">
        <v>5991</v>
      </c>
      <c r="AC956" s="24" t="s">
        <v>5979</v>
      </c>
    </row>
    <row r="957" spans="1:29" s="169" customFormat="1">
      <c r="A957" s="24">
        <v>4439</v>
      </c>
      <c r="B957" s="24" t="s">
        <v>5852</v>
      </c>
      <c r="C957" s="57">
        <v>145</v>
      </c>
      <c r="D957" s="57">
        <v>147.5</v>
      </c>
      <c r="E957" s="57">
        <v>139.5</v>
      </c>
      <c r="F957" s="57">
        <v>139.5</v>
      </c>
      <c r="G957" s="57">
        <v>138.5</v>
      </c>
      <c r="H957" s="57">
        <v>141.5</v>
      </c>
      <c r="I957" s="57">
        <v>135</v>
      </c>
      <c r="J957" s="57">
        <v>137.5</v>
      </c>
      <c r="K957" s="57">
        <v>138</v>
      </c>
      <c r="L957" s="57">
        <v>142</v>
      </c>
      <c r="M957" s="57">
        <v>138</v>
      </c>
      <c r="N957" s="57">
        <v>142</v>
      </c>
      <c r="O957" s="57">
        <v>27</v>
      </c>
      <c r="P957" s="57">
        <v>74</v>
      </c>
      <c r="Q957" s="57"/>
      <c r="R957" s="57"/>
      <c r="S957" s="57"/>
      <c r="T957" s="57"/>
      <c r="U957" s="77">
        <v>0.60810810810810811</v>
      </c>
      <c r="V957" s="24" t="s">
        <v>6157</v>
      </c>
      <c r="W957" s="216" t="s">
        <v>5993</v>
      </c>
      <c r="X957" s="216" t="s">
        <v>5993</v>
      </c>
      <c r="Y957" s="24" t="s">
        <v>6004</v>
      </c>
      <c r="Z957" s="24" t="s">
        <v>5974</v>
      </c>
      <c r="AA957" s="24" t="s">
        <v>6255</v>
      </c>
      <c r="AB957" s="24" t="s">
        <v>5979</v>
      </c>
      <c r="AC957" s="24" t="s">
        <v>5979</v>
      </c>
    </row>
    <row r="958" spans="1:29" s="169" customFormat="1">
      <c r="A958" s="24">
        <v>4440</v>
      </c>
      <c r="B958" s="24" t="s">
        <v>5746</v>
      </c>
      <c r="C958" s="57">
        <v>52.9</v>
      </c>
      <c r="D958" s="57">
        <v>55.8</v>
      </c>
      <c r="E958" s="57">
        <v>51.1</v>
      </c>
      <c r="F958" s="57">
        <v>53.8</v>
      </c>
      <c r="G958" s="57">
        <v>54.6</v>
      </c>
      <c r="H958" s="57">
        <v>54.7</v>
      </c>
      <c r="I958" s="57">
        <v>48.45</v>
      </c>
      <c r="J958" s="57">
        <v>52</v>
      </c>
      <c r="K958" s="57">
        <v>52</v>
      </c>
      <c r="L958" s="57">
        <v>54</v>
      </c>
      <c r="M958" s="57">
        <v>49.65</v>
      </c>
      <c r="N958" s="57">
        <v>52.4</v>
      </c>
      <c r="O958" s="57">
        <v>92</v>
      </c>
      <c r="P958" s="57">
        <v>422</v>
      </c>
      <c r="Q958" s="57"/>
      <c r="R958" s="57"/>
      <c r="S958" s="57"/>
      <c r="T958" s="57"/>
      <c r="U958" s="77">
        <v>0.36334913112164297</v>
      </c>
      <c r="V958" s="24" t="s">
        <v>6153</v>
      </c>
      <c r="W958" s="216" t="s">
        <v>5993</v>
      </c>
      <c r="X958" s="216" t="s">
        <v>5993</v>
      </c>
      <c r="Y958" s="24" t="s">
        <v>6022</v>
      </c>
      <c r="Z958" s="24" t="s">
        <v>5964</v>
      </c>
      <c r="AA958" s="24" t="s">
        <v>5972</v>
      </c>
      <c r="AB958" s="24" t="s">
        <v>5986</v>
      </c>
      <c r="AC958" s="24" t="s">
        <v>5970</v>
      </c>
    </row>
    <row r="959" spans="1:29" s="169" customFormat="1">
      <c r="A959" s="24">
        <v>4502</v>
      </c>
      <c r="B959" s="24" t="s">
        <v>949</v>
      </c>
      <c r="C959" s="57">
        <v>39.9</v>
      </c>
      <c r="D959" s="57">
        <v>42.1</v>
      </c>
      <c r="E959" s="57">
        <v>39.5</v>
      </c>
      <c r="F959" s="57">
        <v>40.1</v>
      </c>
      <c r="G959" s="57">
        <v>40.5</v>
      </c>
      <c r="H959" s="57">
        <v>40.700000000000003</v>
      </c>
      <c r="I959" s="57">
        <v>38.700000000000003</v>
      </c>
      <c r="J959" s="57">
        <v>39</v>
      </c>
      <c r="K959" s="57">
        <v>39.4</v>
      </c>
      <c r="L959" s="57">
        <v>39.799999999999997</v>
      </c>
      <c r="M959" s="57">
        <v>39.1</v>
      </c>
      <c r="N959" s="57">
        <v>39.700000000000003</v>
      </c>
      <c r="O959" s="57">
        <v>18</v>
      </c>
      <c r="P959" s="57">
        <v>84</v>
      </c>
      <c r="Q959" s="57">
        <v>18.729199999999999</v>
      </c>
      <c r="R959" s="57">
        <v>24.961500000000001</v>
      </c>
      <c r="S959" s="57">
        <v>18.7361</v>
      </c>
      <c r="T959" s="57">
        <v>22.886299999999999</v>
      </c>
      <c r="U959" s="77">
        <v>0.35714285714285715</v>
      </c>
      <c r="V959" s="24" t="s">
        <v>6038</v>
      </c>
      <c r="W959" s="216" t="s">
        <v>6039</v>
      </c>
      <c r="X959" s="216" t="s">
        <v>6007</v>
      </c>
      <c r="Y959" s="24" t="s">
        <v>5969</v>
      </c>
      <c r="Z959" s="24" t="s">
        <v>5964</v>
      </c>
      <c r="AA959" s="24" t="s">
        <v>6016</v>
      </c>
      <c r="AB959" s="24" t="s">
        <v>5965</v>
      </c>
      <c r="AC959" s="24" t="s">
        <v>5986</v>
      </c>
    </row>
    <row r="960" spans="1:29" s="169" customFormat="1">
      <c r="A960" s="24">
        <v>4503</v>
      </c>
      <c r="B960" s="24" t="s">
        <v>950</v>
      </c>
      <c r="C960" s="57">
        <v>16.55</v>
      </c>
      <c r="D960" s="57">
        <v>21.6</v>
      </c>
      <c r="E960" s="57">
        <v>16.55</v>
      </c>
      <c r="F960" s="57">
        <v>17.899999999999999</v>
      </c>
      <c r="G960" s="57">
        <v>17.95</v>
      </c>
      <c r="H960" s="57">
        <v>18.149999999999999</v>
      </c>
      <c r="I960" s="57">
        <v>15.8</v>
      </c>
      <c r="J960" s="57">
        <v>16.05</v>
      </c>
      <c r="K960" s="57">
        <v>16.5</v>
      </c>
      <c r="L960" s="57">
        <v>16.5</v>
      </c>
      <c r="M960" s="57">
        <v>15.9</v>
      </c>
      <c r="N960" s="57">
        <v>16.100000000000001</v>
      </c>
      <c r="O960" s="57">
        <v>222</v>
      </c>
      <c r="P960" s="57">
        <v>877</v>
      </c>
      <c r="Q960" s="57">
        <v>16.368600000000001</v>
      </c>
      <c r="R960" s="57">
        <v>20.0381</v>
      </c>
      <c r="S960" s="57">
        <v>12.6366</v>
      </c>
      <c r="T960" s="57">
        <v>17.570900000000002</v>
      </c>
      <c r="U960" s="77">
        <v>0.42189281641961229</v>
      </c>
      <c r="V960" s="24" t="s">
        <v>6398</v>
      </c>
      <c r="W960" s="216" t="s">
        <v>5967</v>
      </c>
      <c r="X960" s="216" t="s">
        <v>6047</v>
      </c>
      <c r="Y960" s="24" t="s">
        <v>6090</v>
      </c>
      <c r="Z960" s="24" t="s">
        <v>5964</v>
      </c>
      <c r="AA960" s="24" t="s">
        <v>6209</v>
      </c>
      <c r="AB960" s="24" t="s">
        <v>5979</v>
      </c>
      <c r="AC960" s="24" t="s">
        <v>5991</v>
      </c>
    </row>
    <row r="961" spans="1:29" s="169" customFormat="1">
      <c r="A961" s="24">
        <v>4506</v>
      </c>
      <c r="B961" s="24" t="s">
        <v>951</v>
      </c>
      <c r="C961" s="57">
        <v>59.2</v>
      </c>
      <c r="D961" s="57">
        <v>63.5</v>
      </c>
      <c r="E961" s="57">
        <v>59.1</v>
      </c>
      <c r="F961" s="57">
        <v>61.9</v>
      </c>
      <c r="G961" s="57">
        <v>62.3</v>
      </c>
      <c r="H961" s="57">
        <v>63</v>
      </c>
      <c r="I961" s="57">
        <v>62.1</v>
      </c>
      <c r="J961" s="57">
        <v>62.5</v>
      </c>
      <c r="K961" s="57">
        <v>62.5</v>
      </c>
      <c r="L961" s="57">
        <v>63.6</v>
      </c>
      <c r="M961" s="57">
        <v>62.1</v>
      </c>
      <c r="N961" s="57">
        <v>63.6</v>
      </c>
      <c r="O961" s="57">
        <v>735</v>
      </c>
      <c r="P961" s="57">
        <v>940</v>
      </c>
      <c r="Q961" s="57">
        <v>72.758300000000006</v>
      </c>
      <c r="R961" s="57">
        <v>71.133200000000002</v>
      </c>
      <c r="S961" s="57">
        <v>81.838800000000006</v>
      </c>
      <c r="T961" s="57">
        <v>74.701800000000006</v>
      </c>
      <c r="U961" s="77">
        <v>1.303191489361702</v>
      </c>
      <c r="V961" s="24" t="s">
        <v>6637</v>
      </c>
      <c r="W961" s="216" t="s">
        <v>6009</v>
      </c>
      <c r="X961" s="216" t="s">
        <v>5989</v>
      </c>
      <c r="Y961" s="24" t="s">
        <v>5982</v>
      </c>
      <c r="Z961" s="24" t="s">
        <v>6499</v>
      </c>
      <c r="AA961" s="24" t="s">
        <v>6126</v>
      </c>
      <c r="AB961" s="24" t="s">
        <v>5979</v>
      </c>
      <c r="AC961" s="24" t="s">
        <v>5991</v>
      </c>
    </row>
    <row r="962" spans="1:29" s="169" customFormat="1">
      <c r="A962" s="24">
        <v>4510</v>
      </c>
      <c r="B962" s="24" t="s">
        <v>952</v>
      </c>
      <c r="C962" s="57">
        <v>11.9</v>
      </c>
      <c r="D962" s="57">
        <v>11.9</v>
      </c>
      <c r="E962" s="57">
        <v>11.25</v>
      </c>
      <c r="F962" s="57">
        <v>11.3</v>
      </c>
      <c r="G962" s="57">
        <v>11.3</v>
      </c>
      <c r="H962" s="57">
        <v>11.3</v>
      </c>
      <c r="I962" s="57">
        <v>10.7</v>
      </c>
      <c r="J962" s="57">
        <v>10.95</v>
      </c>
      <c r="K962" s="57">
        <v>11</v>
      </c>
      <c r="L962" s="57">
        <v>11.4</v>
      </c>
      <c r="M962" s="57">
        <v>10.9</v>
      </c>
      <c r="N962" s="57">
        <v>10.95</v>
      </c>
      <c r="O962" s="57">
        <v>61</v>
      </c>
      <c r="P962" s="57">
        <v>266</v>
      </c>
      <c r="Q962" s="57">
        <v>35.491599999999998</v>
      </c>
      <c r="R962" s="57">
        <v>47.853999999999999</v>
      </c>
      <c r="S962" s="57">
        <v>28.290700000000001</v>
      </c>
      <c r="T962" s="57">
        <v>41.332900000000002</v>
      </c>
      <c r="U962" s="77">
        <v>0.38220551378446116</v>
      </c>
      <c r="V962" s="24" t="s">
        <v>6146</v>
      </c>
      <c r="W962" s="216" t="s">
        <v>5967</v>
      </c>
      <c r="X962" s="216" t="s">
        <v>5971</v>
      </c>
      <c r="Y962" s="24" t="s">
        <v>6024</v>
      </c>
      <c r="Z962" s="24" t="s">
        <v>6209</v>
      </c>
      <c r="AA962" s="24" t="s">
        <v>5978</v>
      </c>
      <c r="AB962" s="24" t="s">
        <v>6033</v>
      </c>
      <c r="AC962" s="24" t="s">
        <v>5965</v>
      </c>
    </row>
    <row r="963" spans="1:29" s="169" customFormat="1">
      <c r="A963" s="24">
        <v>4513</v>
      </c>
      <c r="B963" s="24" t="s">
        <v>953</v>
      </c>
      <c r="C963" s="57">
        <v>10.1</v>
      </c>
      <c r="D963" s="57">
        <v>10.1</v>
      </c>
      <c r="E963" s="57">
        <v>9.6999999999999993</v>
      </c>
      <c r="F963" s="57">
        <v>9.7899999999999991</v>
      </c>
      <c r="G963" s="57">
        <v>9.9</v>
      </c>
      <c r="H963" s="57">
        <v>9.9</v>
      </c>
      <c r="I963" s="57">
        <v>9.2899999999999991</v>
      </c>
      <c r="J963" s="57">
        <v>9.35</v>
      </c>
      <c r="K963" s="57">
        <v>9.48</v>
      </c>
      <c r="L963" s="57">
        <v>9.49</v>
      </c>
      <c r="M963" s="57">
        <v>9.34</v>
      </c>
      <c r="N963" s="57">
        <v>9.36</v>
      </c>
      <c r="O963" s="57">
        <v>49</v>
      </c>
      <c r="P963" s="57">
        <v>333</v>
      </c>
      <c r="Q963" s="57">
        <v>18.719000000000001</v>
      </c>
      <c r="R963" s="57">
        <v>33.392600000000002</v>
      </c>
      <c r="S963" s="57">
        <v>13.5596</v>
      </c>
      <c r="T963" s="57">
        <v>26.781600000000001</v>
      </c>
      <c r="U963" s="77">
        <v>0.24524524524524524</v>
      </c>
      <c r="V963" s="24" t="s">
        <v>6749</v>
      </c>
      <c r="W963" s="216" t="s">
        <v>5967</v>
      </c>
      <c r="X963" s="216" t="s">
        <v>6007</v>
      </c>
      <c r="Y963" s="24" t="s">
        <v>6209</v>
      </c>
      <c r="Z963" s="24" t="s">
        <v>6024</v>
      </c>
      <c r="AA963" s="24" t="s">
        <v>5984</v>
      </c>
      <c r="AB963" s="24" t="s">
        <v>5965</v>
      </c>
      <c r="AC963" s="24" t="s">
        <v>5965</v>
      </c>
    </row>
    <row r="964" spans="1:29" s="169" customFormat="1">
      <c r="A964" s="24">
        <v>4523</v>
      </c>
      <c r="B964" s="24" t="s">
        <v>954</v>
      </c>
      <c r="C964" s="57">
        <v>26.7</v>
      </c>
      <c r="D964" s="57">
        <v>30.1</v>
      </c>
      <c r="E964" s="57">
        <v>26.7</v>
      </c>
      <c r="F964" s="57">
        <v>30.1</v>
      </c>
      <c r="G964" s="57">
        <v>30.1</v>
      </c>
      <c r="H964" s="57">
        <v>30.1</v>
      </c>
      <c r="I964" s="57">
        <v>28.2</v>
      </c>
      <c r="J964" s="57">
        <v>28.9</v>
      </c>
      <c r="K964" s="57">
        <v>29.85</v>
      </c>
      <c r="L964" s="57">
        <v>29.85</v>
      </c>
      <c r="M964" s="57">
        <v>28.5</v>
      </c>
      <c r="N964" s="57">
        <v>29.3</v>
      </c>
      <c r="O964" s="57">
        <v>11</v>
      </c>
      <c r="P964" s="57">
        <v>181</v>
      </c>
      <c r="Q964" s="57">
        <v>66.514899999999997</v>
      </c>
      <c r="R964" s="57">
        <v>57.453499999999998</v>
      </c>
      <c r="S964" s="57">
        <v>72.002799999999993</v>
      </c>
      <c r="T964" s="57">
        <v>62.3033</v>
      </c>
      <c r="U964" s="77">
        <v>0.10128913443830571</v>
      </c>
      <c r="V964" s="24" t="s">
        <v>6241</v>
      </c>
      <c r="W964" s="216" t="s">
        <v>6009</v>
      </c>
      <c r="X964" s="216" t="s">
        <v>5961</v>
      </c>
      <c r="Y964" s="24" t="s">
        <v>6201</v>
      </c>
      <c r="Z964" s="24" t="s">
        <v>6024</v>
      </c>
      <c r="AA964" s="24" t="s">
        <v>6017</v>
      </c>
      <c r="AB964" s="24" t="s">
        <v>5979</v>
      </c>
      <c r="AC964" s="24" t="s">
        <v>5976</v>
      </c>
    </row>
    <row r="965" spans="1:29" s="169" customFormat="1">
      <c r="A965" s="24">
        <v>4526</v>
      </c>
      <c r="B965" s="24" t="s">
        <v>955</v>
      </c>
      <c r="C965" s="57">
        <v>18</v>
      </c>
      <c r="D965" s="57">
        <v>18.2</v>
      </c>
      <c r="E965" s="57">
        <v>17.25</v>
      </c>
      <c r="F965" s="57">
        <v>18.100000000000001</v>
      </c>
      <c r="G965" s="57">
        <v>18.3</v>
      </c>
      <c r="H965" s="57">
        <v>18.3</v>
      </c>
      <c r="I965" s="57">
        <v>16.399999999999999</v>
      </c>
      <c r="J965" s="57">
        <v>16.600000000000001</v>
      </c>
      <c r="K965" s="57">
        <v>16.649999999999999</v>
      </c>
      <c r="L965" s="57">
        <v>17.7</v>
      </c>
      <c r="M965" s="57">
        <v>16.649999999999999</v>
      </c>
      <c r="N965" s="57">
        <v>17.55</v>
      </c>
      <c r="O965" s="57">
        <v>699</v>
      </c>
      <c r="P965" s="57">
        <v>3475</v>
      </c>
      <c r="Q965" s="57">
        <v>46.444800000000001</v>
      </c>
      <c r="R965" s="57">
        <v>60.523200000000003</v>
      </c>
      <c r="S965" s="57">
        <v>45.706800000000001</v>
      </c>
      <c r="T965" s="57">
        <v>55.584400000000002</v>
      </c>
      <c r="U965" s="77">
        <v>0.33525179856115106</v>
      </c>
      <c r="V965" s="24" t="s">
        <v>6038</v>
      </c>
      <c r="W965" s="216" t="s">
        <v>5967</v>
      </c>
      <c r="X965" s="216" t="s">
        <v>5961</v>
      </c>
      <c r="Y965" s="24" t="s">
        <v>5972</v>
      </c>
      <c r="Z965" s="24" t="s">
        <v>6024</v>
      </c>
      <c r="AA965" s="24" t="s">
        <v>6013</v>
      </c>
      <c r="AB965" s="24" t="s">
        <v>5965</v>
      </c>
      <c r="AC965" s="24" t="s">
        <v>5979</v>
      </c>
    </row>
    <row r="966" spans="1:29" s="169" customFormat="1">
      <c r="A966" s="24">
        <v>4527</v>
      </c>
      <c r="B966" s="24" t="s">
        <v>956</v>
      </c>
      <c r="C966" s="57">
        <v>29.05</v>
      </c>
      <c r="D966" s="57">
        <v>29.05</v>
      </c>
      <c r="E966" s="57">
        <v>28.45</v>
      </c>
      <c r="F966" s="57">
        <v>28.45</v>
      </c>
      <c r="G966" s="57">
        <v>29</v>
      </c>
      <c r="H966" s="57">
        <v>29</v>
      </c>
      <c r="I966" s="57">
        <v>27.75</v>
      </c>
      <c r="J966" s="57">
        <v>27.75</v>
      </c>
      <c r="K966" s="57">
        <v>27.9</v>
      </c>
      <c r="L966" s="57">
        <v>28.6</v>
      </c>
      <c r="M966" s="57">
        <v>27.9</v>
      </c>
      <c r="N966" s="57">
        <v>28.45</v>
      </c>
      <c r="O966" s="57">
        <v>401</v>
      </c>
      <c r="P966" s="57">
        <v>620</v>
      </c>
      <c r="Q966" s="57">
        <v>8.3851999999999993</v>
      </c>
      <c r="R966" s="57">
        <v>17.746300000000002</v>
      </c>
      <c r="S966" s="57">
        <v>16.972200000000001</v>
      </c>
      <c r="T966" s="57">
        <v>17.488299999999999</v>
      </c>
      <c r="U966" s="77">
        <v>1.0779569892473118</v>
      </c>
      <c r="V966" s="24" t="s">
        <v>6038</v>
      </c>
      <c r="W966" s="216" t="s">
        <v>6039</v>
      </c>
      <c r="X966" s="216" t="s">
        <v>6047</v>
      </c>
      <c r="Y966" s="24" t="s">
        <v>6518</v>
      </c>
      <c r="Z966" s="24" t="s">
        <v>6058</v>
      </c>
      <c r="AA966" s="24" t="s">
        <v>6055</v>
      </c>
      <c r="AB966" s="24" t="s">
        <v>5990</v>
      </c>
      <c r="AC966" s="24" t="s">
        <v>5979</v>
      </c>
    </row>
    <row r="967" spans="1:29" s="169" customFormat="1">
      <c r="A967" s="24">
        <v>4528</v>
      </c>
      <c r="B967" s="24" t="s">
        <v>957</v>
      </c>
      <c r="C967" s="57">
        <v>44</v>
      </c>
      <c r="D967" s="57">
        <v>44</v>
      </c>
      <c r="E967" s="57">
        <v>42.95</v>
      </c>
      <c r="F967" s="57">
        <v>43.2</v>
      </c>
      <c r="G967" s="57">
        <v>43</v>
      </c>
      <c r="H967" s="57">
        <v>43</v>
      </c>
      <c r="I967" s="57">
        <v>40.4</v>
      </c>
      <c r="J967" s="57">
        <v>41.85</v>
      </c>
      <c r="K967" s="57">
        <v>41.85</v>
      </c>
      <c r="L967" s="57">
        <v>42.05</v>
      </c>
      <c r="M967" s="57">
        <v>41</v>
      </c>
      <c r="N967" s="57">
        <v>41.65</v>
      </c>
      <c r="O967" s="57">
        <v>88</v>
      </c>
      <c r="P967" s="57">
        <v>140</v>
      </c>
      <c r="Q967" s="57">
        <v>23.0031</v>
      </c>
      <c r="R967" s="57">
        <v>34.737200000000001</v>
      </c>
      <c r="S967" s="57">
        <v>20.966100000000001</v>
      </c>
      <c r="T967" s="57">
        <v>30.146799999999999</v>
      </c>
      <c r="U967" s="77">
        <v>1.0476190476190477</v>
      </c>
      <c r="V967" s="24" t="s">
        <v>6750</v>
      </c>
      <c r="W967" s="216" t="s">
        <v>5967</v>
      </c>
      <c r="X967" s="216" t="s">
        <v>6007</v>
      </c>
      <c r="Y967" s="24" t="s">
        <v>6017</v>
      </c>
      <c r="Z967" s="24" t="s">
        <v>6209</v>
      </c>
      <c r="AA967" s="24" t="s">
        <v>6127</v>
      </c>
      <c r="AB967" s="24" t="s">
        <v>5990</v>
      </c>
      <c r="AC967" s="24" t="s">
        <v>5976</v>
      </c>
    </row>
    <row r="968" spans="1:29" s="169" customFormat="1">
      <c r="A968" s="24">
        <v>4529</v>
      </c>
      <c r="B968" s="24" t="s">
        <v>1701</v>
      </c>
      <c r="C968" s="57">
        <v>10.95</v>
      </c>
      <c r="D968" s="57">
        <v>11.15</v>
      </c>
      <c r="E968" s="57">
        <v>9.6999999999999993</v>
      </c>
      <c r="F968" s="57">
        <v>10.050000000000001</v>
      </c>
      <c r="G968" s="57">
        <v>10.050000000000001</v>
      </c>
      <c r="H968" s="57">
        <v>10.050000000000001</v>
      </c>
      <c r="I968" s="57">
        <v>9.0500000000000007</v>
      </c>
      <c r="J968" s="57">
        <v>9.6999999999999993</v>
      </c>
      <c r="K968" s="57">
        <v>9.6999999999999993</v>
      </c>
      <c r="L968" s="57">
        <v>9.94</v>
      </c>
      <c r="M968" s="57">
        <v>9.5</v>
      </c>
      <c r="N968" s="57">
        <v>9.52</v>
      </c>
      <c r="O968" s="57">
        <v>83</v>
      </c>
      <c r="P968" s="57">
        <v>565</v>
      </c>
      <c r="Q968" s="57">
        <v>57.417099999999998</v>
      </c>
      <c r="R968" s="57">
        <v>61.2074</v>
      </c>
      <c r="S968" s="57">
        <v>47.565600000000003</v>
      </c>
      <c r="T968" s="57">
        <v>56.660200000000003</v>
      </c>
      <c r="U968" s="77">
        <v>0.24483775811209441</v>
      </c>
      <c r="V968" s="24" t="s">
        <v>6718</v>
      </c>
      <c r="W968" s="216" t="s">
        <v>5967</v>
      </c>
      <c r="X968" s="216" t="s">
        <v>5961</v>
      </c>
      <c r="Y968" s="24" t="s">
        <v>5964</v>
      </c>
      <c r="Z968" s="24" t="s">
        <v>6024</v>
      </c>
      <c r="AA968" s="24" t="s">
        <v>5984</v>
      </c>
      <c r="AB968" s="24" t="s">
        <v>5970</v>
      </c>
      <c r="AC968" s="24" t="s">
        <v>5979</v>
      </c>
    </row>
    <row r="969" spans="1:29" s="169" customFormat="1">
      <c r="A969" s="24">
        <v>4530</v>
      </c>
      <c r="B969" s="24" t="s">
        <v>5853</v>
      </c>
      <c r="C969" s="57">
        <v>9.4600000000000009</v>
      </c>
      <c r="D969" s="57">
        <v>9.4600000000000009</v>
      </c>
      <c r="E969" s="57">
        <v>8.91</v>
      </c>
      <c r="F969" s="57">
        <v>8.92</v>
      </c>
      <c r="G969" s="57">
        <v>9</v>
      </c>
      <c r="H969" s="57">
        <v>9.35</v>
      </c>
      <c r="I969" s="57">
        <v>8.1199999999999992</v>
      </c>
      <c r="J969" s="57">
        <v>8.1999999999999993</v>
      </c>
      <c r="K969" s="57">
        <v>8.1999999999999993</v>
      </c>
      <c r="L969" s="57">
        <v>8.5</v>
      </c>
      <c r="M969" s="57">
        <v>8.1300000000000008</v>
      </c>
      <c r="N969" s="57">
        <v>8.15</v>
      </c>
      <c r="O969" s="57">
        <v>172</v>
      </c>
      <c r="P969" s="57">
        <v>314</v>
      </c>
      <c r="Q969" s="57">
        <v>18.741</v>
      </c>
      <c r="R969" s="57">
        <v>28.399100000000001</v>
      </c>
      <c r="S969" s="57">
        <v>12.8537</v>
      </c>
      <c r="T969" s="57">
        <v>23.217300000000002</v>
      </c>
      <c r="U969" s="77">
        <v>0.91295116772823781</v>
      </c>
      <c r="V969" s="24" t="s">
        <v>6146</v>
      </c>
      <c r="W969" s="216" t="s">
        <v>5967</v>
      </c>
      <c r="X969" s="216" t="s">
        <v>6007</v>
      </c>
      <c r="Y969" s="24" t="s">
        <v>6024</v>
      </c>
      <c r="Z969" s="24" t="s">
        <v>5964</v>
      </c>
      <c r="AA969" s="24" t="s">
        <v>5978</v>
      </c>
      <c r="AB969" s="24" t="s">
        <v>6033</v>
      </c>
      <c r="AC969" s="24" t="s">
        <v>5965</v>
      </c>
    </row>
    <row r="970" spans="1:29" s="169" customFormat="1">
      <c r="A970" s="24">
        <v>4532</v>
      </c>
      <c r="B970" s="24" t="s">
        <v>959</v>
      </c>
      <c r="C970" s="57">
        <v>20</v>
      </c>
      <c r="D970" s="57">
        <v>20.05</v>
      </c>
      <c r="E970" s="57">
        <v>19</v>
      </c>
      <c r="F970" s="57">
        <v>19.399999999999999</v>
      </c>
      <c r="G970" s="57">
        <v>19.399999999999999</v>
      </c>
      <c r="H970" s="57">
        <v>19.399999999999999</v>
      </c>
      <c r="I970" s="57">
        <v>18.7</v>
      </c>
      <c r="J970" s="57">
        <v>18.8</v>
      </c>
      <c r="K970" s="57">
        <v>18.8</v>
      </c>
      <c r="L970" s="57">
        <v>19.25</v>
      </c>
      <c r="M970" s="57">
        <v>18.8</v>
      </c>
      <c r="N970" s="57">
        <v>19.05</v>
      </c>
      <c r="O970" s="57">
        <v>503</v>
      </c>
      <c r="P970" s="57">
        <v>2196</v>
      </c>
      <c r="Q970" s="57">
        <v>17.9559</v>
      </c>
      <c r="R970" s="57">
        <v>27.656300000000002</v>
      </c>
      <c r="S970" s="57">
        <v>16.213000000000001</v>
      </c>
      <c r="T970" s="57">
        <v>23.841899999999999</v>
      </c>
      <c r="U970" s="77">
        <v>0.38175470552519736</v>
      </c>
      <c r="V970" s="24" t="s">
        <v>6330</v>
      </c>
      <c r="W970" s="216" t="s">
        <v>5967</v>
      </c>
      <c r="X970" s="216" t="s">
        <v>6007</v>
      </c>
      <c r="Y970" s="24" t="s">
        <v>5962</v>
      </c>
      <c r="Z970" s="24" t="s">
        <v>6209</v>
      </c>
      <c r="AA970" s="24" t="s">
        <v>6055</v>
      </c>
      <c r="AB970" s="24" t="s">
        <v>5986</v>
      </c>
      <c r="AC970" s="24" t="s">
        <v>5979</v>
      </c>
    </row>
    <row r="971" spans="1:29" s="169" customFormat="1">
      <c r="A971" s="24">
        <v>4533</v>
      </c>
      <c r="B971" s="24" t="s">
        <v>960</v>
      </c>
      <c r="C971" s="57">
        <v>11.7</v>
      </c>
      <c r="D971" s="57">
        <v>11.8</v>
      </c>
      <c r="E971" s="57">
        <v>11.3</v>
      </c>
      <c r="F971" s="57">
        <v>11.4</v>
      </c>
      <c r="G971" s="57">
        <v>11.4</v>
      </c>
      <c r="H971" s="57">
        <v>11.4</v>
      </c>
      <c r="I971" s="57">
        <v>11.1</v>
      </c>
      <c r="J971" s="57">
        <v>11.35</v>
      </c>
      <c r="K971" s="57">
        <v>11.35</v>
      </c>
      <c r="L971" s="57">
        <v>11.4</v>
      </c>
      <c r="M971" s="57">
        <v>11.2</v>
      </c>
      <c r="N971" s="57">
        <v>11.3</v>
      </c>
      <c r="O971" s="57">
        <v>57</v>
      </c>
      <c r="P971" s="57">
        <v>269</v>
      </c>
      <c r="Q971" s="57">
        <v>29.315000000000001</v>
      </c>
      <c r="R971" s="57">
        <v>36.168900000000001</v>
      </c>
      <c r="S971" s="57">
        <v>24.4816</v>
      </c>
      <c r="T971" s="57">
        <v>32.273099999999999</v>
      </c>
      <c r="U971" s="77">
        <v>0.35315985130111521</v>
      </c>
      <c r="V971" s="24" t="s">
        <v>6636</v>
      </c>
      <c r="W971" s="216" t="s">
        <v>5967</v>
      </c>
      <c r="X971" s="216" t="s">
        <v>6007</v>
      </c>
      <c r="Y971" s="24" t="s">
        <v>5962</v>
      </c>
      <c r="Z971" s="24" t="s">
        <v>6390</v>
      </c>
      <c r="AA971" s="24" t="s">
        <v>6277</v>
      </c>
      <c r="AB971" s="24" t="s">
        <v>5991</v>
      </c>
      <c r="AC971" s="24" t="s">
        <v>5970</v>
      </c>
    </row>
    <row r="972" spans="1:29" s="169" customFormat="1">
      <c r="A972" s="24">
        <v>4534</v>
      </c>
      <c r="B972" s="24" t="s">
        <v>961</v>
      </c>
      <c r="C972" s="57">
        <v>14.15</v>
      </c>
      <c r="D972" s="57">
        <v>14.4</v>
      </c>
      <c r="E972" s="57">
        <v>13.2</v>
      </c>
      <c r="F972" s="57">
        <v>13.8</v>
      </c>
      <c r="G972" s="57">
        <v>14.3</v>
      </c>
      <c r="H972" s="57">
        <v>14.3</v>
      </c>
      <c r="I972" s="57">
        <v>12.15</v>
      </c>
      <c r="J972" s="57">
        <v>13.2</v>
      </c>
      <c r="K972" s="57">
        <v>13.2</v>
      </c>
      <c r="L972" s="57">
        <v>13.55</v>
      </c>
      <c r="M972" s="57">
        <v>13.2</v>
      </c>
      <c r="N972" s="57">
        <v>13.25</v>
      </c>
      <c r="O972" s="57">
        <v>279</v>
      </c>
      <c r="P972" s="57">
        <v>1708</v>
      </c>
      <c r="Q972" s="57">
        <v>24.114100000000001</v>
      </c>
      <c r="R972" s="57">
        <v>33.254100000000001</v>
      </c>
      <c r="S972" s="57">
        <v>22.682700000000001</v>
      </c>
      <c r="T972" s="57">
        <v>29.7303</v>
      </c>
      <c r="U972" s="77">
        <v>0.27224824355971899</v>
      </c>
      <c r="V972" s="24" t="s">
        <v>6606</v>
      </c>
      <c r="W972" s="216" t="s">
        <v>5967</v>
      </c>
      <c r="X972" s="216" t="s">
        <v>6007</v>
      </c>
      <c r="Y972" s="24" t="s">
        <v>5975</v>
      </c>
      <c r="Z972" s="24" t="s">
        <v>6024</v>
      </c>
      <c r="AA972" s="24" t="s">
        <v>6607</v>
      </c>
      <c r="AB972" s="24" t="s">
        <v>6084</v>
      </c>
      <c r="AC972" s="24" t="s">
        <v>5979</v>
      </c>
    </row>
    <row r="973" spans="1:29" s="169" customFormat="1">
      <c r="A973" s="24">
        <v>4535</v>
      </c>
      <c r="B973" s="24" t="s">
        <v>962</v>
      </c>
      <c r="C973" s="57">
        <v>34.9</v>
      </c>
      <c r="D973" s="57">
        <v>34.9</v>
      </c>
      <c r="E973" s="57">
        <v>33.799999999999997</v>
      </c>
      <c r="F973" s="57">
        <v>34</v>
      </c>
      <c r="G973" s="57">
        <v>34</v>
      </c>
      <c r="H973" s="57">
        <v>34</v>
      </c>
      <c r="I973" s="57">
        <v>32.299999999999997</v>
      </c>
      <c r="J973" s="57">
        <v>33.049999999999997</v>
      </c>
      <c r="K973" s="57">
        <v>33.049999999999997</v>
      </c>
      <c r="L973" s="57">
        <v>33.4</v>
      </c>
      <c r="M973" s="57">
        <v>33.049999999999997</v>
      </c>
      <c r="N973" s="57">
        <v>33.299999999999997</v>
      </c>
      <c r="O973" s="57">
        <v>25</v>
      </c>
      <c r="P973" s="57">
        <v>54</v>
      </c>
      <c r="Q973" s="57">
        <v>25.052199999999999</v>
      </c>
      <c r="R973" s="57">
        <v>40.143300000000004</v>
      </c>
      <c r="S973" s="57">
        <v>23.719000000000001</v>
      </c>
      <c r="T973" s="57">
        <v>34.668599999999998</v>
      </c>
      <c r="U973" s="77">
        <v>0.77160493827160492</v>
      </c>
      <c r="V973" s="24" t="s">
        <v>6054</v>
      </c>
      <c r="W973" s="216" t="s">
        <v>5967</v>
      </c>
      <c r="X973" s="216" t="s">
        <v>6007</v>
      </c>
      <c r="Y973" s="24" t="s">
        <v>6209</v>
      </c>
      <c r="Z973" s="24" t="s">
        <v>6209</v>
      </c>
      <c r="AA973" s="24" t="s">
        <v>6055</v>
      </c>
      <c r="AB973" s="24" t="s">
        <v>5991</v>
      </c>
      <c r="AC973" s="24" t="s">
        <v>5979</v>
      </c>
    </row>
    <row r="974" spans="1:29" s="169" customFormat="1">
      <c r="A974" s="24">
        <v>4536</v>
      </c>
      <c r="B974" s="24" t="s">
        <v>963</v>
      </c>
      <c r="C974" s="57">
        <v>152</v>
      </c>
      <c r="D974" s="57">
        <v>152</v>
      </c>
      <c r="E974" s="57">
        <v>142.5</v>
      </c>
      <c r="F974" s="57">
        <v>142.5</v>
      </c>
      <c r="G974" s="57">
        <v>142.5</v>
      </c>
      <c r="H974" s="57">
        <v>143</v>
      </c>
      <c r="I974" s="57">
        <v>136.5</v>
      </c>
      <c r="J974" s="57">
        <v>140</v>
      </c>
      <c r="K974" s="57">
        <v>139</v>
      </c>
      <c r="L974" s="57">
        <v>140</v>
      </c>
      <c r="M974" s="57">
        <v>137</v>
      </c>
      <c r="N974" s="57">
        <v>137</v>
      </c>
      <c r="O974" s="57">
        <v>132</v>
      </c>
      <c r="P974" s="57">
        <v>615</v>
      </c>
      <c r="Q974" s="57">
        <v>19.037500000000001</v>
      </c>
      <c r="R974" s="57">
        <v>23.462299999999999</v>
      </c>
      <c r="S974" s="57">
        <v>13.3453</v>
      </c>
      <c r="T974" s="57">
        <v>20.0899</v>
      </c>
      <c r="U974" s="77">
        <v>0.35772357723577236</v>
      </c>
      <c r="V974" s="24" t="s">
        <v>6751</v>
      </c>
      <c r="W974" s="216" t="s">
        <v>5967</v>
      </c>
      <c r="X974" s="216" t="s">
        <v>6047</v>
      </c>
      <c r="Y974" s="24" t="s">
        <v>6058</v>
      </c>
      <c r="Z974" s="24" t="s">
        <v>5984</v>
      </c>
      <c r="AA974" s="24" t="s">
        <v>6130</v>
      </c>
      <c r="AB974" s="24" t="s">
        <v>5991</v>
      </c>
      <c r="AC974" s="24" t="s">
        <v>5979</v>
      </c>
    </row>
    <row r="975" spans="1:29" s="169" customFormat="1">
      <c r="A975" s="24">
        <v>4538</v>
      </c>
      <c r="B975" s="24" t="s">
        <v>3216</v>
      </c>
      <c r="C975" s="57">
        <v>19.600000000000001</v>
      </c>
      <c r="D975" s="57">
        <v>19.75</v>
      </c>
      <c r="E975" s="57">
        <v>19.2</v>
      </c>
      <c r="F975" s="57">
        <v>19.600000000000001</v>
      </c>
      <c r="G975" s="57">
        <v>19.399999999999999</v>
      </c>
      <c r="H975" s="57">
        <v>19.600000000000001</v>
      </c>
      <c r="I975" s="57">
        <v>18.5</v>
      </c>
      <c r="J975" s="57">
        <v>18.600000000000001</v>
      </c>
      <c r="K975" s="57">
        <v>18.399999999999999</v>
      </c>
      <c r="L975" s="57">
        <v>19.100000000000001</v>
      </c>
      <c r="M975" s="57">
        <v>18.399999999999999</v>
      </c>
      <c r="N975" s="57">
        <v>19</v>
      </c>
      <c r="O975" s="57">
        <v>15</v>
      </c>
      <c r="P975" s="57">
        <v>58</v>
      </c>
      <c r="Q975" s="57"/>
      <c r="R975" s="57"/>
      <c r="S975" s="57"/>
      <c r="T975" s="57"/>
      <c r="U975" s="77">
        <v>0.43103448275862072</v>
      </c>
      <c r="V975" s="24" t="s">
        <v>6752</v>
      </c>
      <c r="W975" s="216" t="s">
        <v>5993</v>
      </c>
      <c r="X975" s="216" t="s">
        <v>5993</v>
      </c>
      <c r="Y975" s="24" t="s">
        <v>6293</v>
      </c>
      <c r="Z975" s="24" t="s">
        <v>5964</v>
      </c>
      <c r="AA975" s="24" t="s">
        <v>6031</v>
      </c>
      <c r="AB975" s="24" t="s">
        <v>5965</v>
      </c>
      <c r="AC975" s="24" t="s">
        <v>5979</v>
      </c>
    </row>
    <row r="976" spans="1:29" s="169" customFormat="1">
      <c r="A976" s="24">
        <v>4540</v>
      </c>
      <c r="B976" s="24" t="s">
        <v>3218</v>
      </c>
      <c r="C976" s="57">
        <v>53.1</v>
      </c>
      <c r="D976" s="57">
        <v>53.9</v>
      </c>
      <c r="E976" s="57">
        <v>50.6</v>
      </c>
      <c r="F976" s="57">
        <v>51.3</v>
      </c>
      <c r="G976" s="57">
        <v>51.7</v>
      </c>
      <c r="H976" s="57">
        <v>51.7</v>
      </c>
      <c r="I976" s="57">
        <v>48.05</v>
      </c>
      <c r="J976" s="57">
        <v>48.6</v>
      </c>
      <c r="K976" s="57">
        <v>48.6</v>
      </c>
      <c r="L976" s="57">
        <v>50.2</v>
      </c>
      <c r="M976" s="57">
        <v>48.6</v>
      </c>
      <c r="N976" s="57">
        <v>49.8</v>
      </c>
      <c r="O976" s="57">
        <v>132</v>
      </c>
      <c r="P976" s="57">
        <v>798</v>
      </c>
      <c r="Q976" s="57">
        <v>28.765699999999999</v>
      </c>
      <c r="R976" s="57">
        <v>45.1663</v>
      </c>
      <c r="S976" s="57">
        <v>24.868200000000002</v>
      </c>
      <c r="T976" s="57">
        <v>38.400300000000001</v>
      </c>
      <c r="U976" s="77">
        <v>0.27568922305764409</v>
      </c>
      <c r="V976" s="24" t="s">
        <v>6501</v>
      </c>
      <c r="W976" s="216" t="s">
        <v>5967</v>
      </c>
      <c r="X976" s="216" t="s">
        <v>6007</v>
      </c>
      <c r="Y976" s="24" t="s">
        <v>5962</v>
      </c>
      <c r="Z976" s="24" t="s">
        <v>6024</v>
      </c>
      <c r="AA976" s="24" t="s">
        <v>6031</v>
      </c>
      <c r="AB976" s="24" t="s">
        <v>5991</v>
      </c>
      <c r="AC976" s="24" t="s">
        <v>5979</v>
      </c>
    </row>
    <row r="977" spans="1:29" s="169" customFormat="1">
      <c r="A977" s="24">
        <v>4541</v>
      </c>
      <c r="B977" s="24" t="s">
        <v>964</v>
      </c>
      <c r="C977" s="57">
        <v>25.6</v>
      </c>
      <c r="D977" s="57">
        <v>26.25</v>
      </c>
      <c r="E977" s="57">
        <v>24</v>
      </c>
      <c r="F977" s="57">
        <v>24.5</v>
      </c>
      <c r="G977" s="57">
        <v>24.05</v>
      </c>
      <c r="H977" s="57">
        <v>24.4</v>
      </c>
      <c r="I977" s="57">
        <v>21</v>
      </c>
      <c r="J977" s="57">
        <v>21.7</v>
      </c>
      <c r="K977" s="57">
        <v>21.55</v>
      </c>
      <c r="L977" s="57">
        <v>23.45</v>
      </c>
      <c r="M977" s="57">
        <v>21.55</v>
      </c>
      <c r="N977" s="57">
        <v>22.8</v>
      </c>
      <c r="O977" s="57">
        <v>120</v>
      </c>
      <c r="P977" s="57">
        <v>1721</v>
      </c>
      <c r="Q977" s="57">
        <v>41.853099999999998</v>
      </c>
      <c r="R977" s="57">
        <v>58.749200000000002</v>
      </c>
      <c r="S977" s="57">
        <v>35.643999999999998</v>
      </c>
      <c r="T977" s="57">
        <v>51.047499999999999</v>
      </c>
      <c r="U977" s="77">
        <v>0.11621150493898898</v>
      </c>
      <c r="V977" s="24" t="s">
        <v>6485</v>
      </c>
      <c r="W977" s="216" t="s">
        <v>5967</v>
      </c>
      <c r="X977" s="216" t="s">
        <v>5961</v>
      </c>
      <c r="Y977" s="24" t="s">
        <v>5964</v>
      </c>
      <c r="Z977" s="24" t="s">
        <v>5964</v>
      </c>
      <c r="AA977" s="24" t="s">
        <v>6013</v>
      </c>
      <c r="AB977" s="24" t="s">
        <v>5991</v>
      </c>
      <c r="AC977" s="24" t="s">
        <v>5979</v>
      </c>
    </row>
    <row r="978" spans="1:29" s="169" customFormat="1">
      <c r="A978" s="24">
        <v>4545</v>
      </c>
      <c r="B978" s="24" t="s">
        <v>967</v>
      </c>
      <c r="C978" s="57">
        <v>28.5</v>
      </c>
      <c r="D978" s="57">
        <v>28.6</v>
      </c>
      <c r="E978" s="57">
        <v>26.6</v>
      </c>
      <c r="F978" s="57">
        <v>26.9</v>
      </c>
      <c r="G978" s="57">
        <v>26.3</v>
      </c>
      <c r="H978" s="57">
        <v>27.15</v>
      </c>
      <c r="I978" s="57">
        <v>25.9</v>
      </c>
      <c r="J978" s="57">
        <v>26.25</v>
      </c>
      <c r="K978" s="57">
        <v>26.35</v>
      </c>
      <c r="L978" s="57">
        <v>27</v>
      </c>
      <c r="M978" s="57">
        <v>26</v>
      </c>
      <c r="N978" s="57">
        <v>26.6</v>
      </c>
      <c r="O978" s="57">
        <v>70</v>
      </c>
      <c r="P978" s="57">
        <v>82</v>
      </c>
      <c r="Q978" s="57">
        <v>34.845999999999997</v>
      </c>
      <c r="R978" s="57">
        <v>40.771599999999999</v>
      </c>
      <c r="S978" s="57">
        <v>31.1403</v>
      </c>
      <c r="T978" s="57">
        <v>37.561199999999999</v>
      </c>
      <c r="U978" s="77">
        <v>1.4227642276422763</v>
      </c>
      <c r="V978" s="24" t="s">
        <v>6271</v>
      </c>
      <c r="W978" s="216" t="s">
        <v>5967</v>
      </c>
      <c r="X978" s="216" t="s">
        <v>5971</v>
      </c>
      <c r="Y978" s="24" t="s">
        <v>5964</v>
      </c>
      <c r="Z978" s="24" t="s">
        <v>5978</v>
      </c>
      <c r="AA978" s="24" t="s">
        <v>6022</v>
      </c>
      <c r="AB978" s="24" t="s">
        <v>5986</v>
      </c>
      <c r="AC978" s="24" t="s">
        <v>5986</v>
      </c>
    </row>
    <row r="979" spans="1:29" s="169" customFormat="1">
      <c r="A979" s="24">
        <v>4546</v>
      </c>
      <c r="B979" s="24" t="s">
        <v>3227</v>
      </c>
      <c r="C979" s="57">
        <v>66.5</v>
      </c>
      <c r="D979" s="57">
        <v>68.8</v>
      </c>
      <c r="E979" s="57">
        <v>64.8</v>
      </c>
      <c r="F979" s="57">
        <v>65.599999999999994</v>
      </c>
      <c r="G979" s="57">
        <v>65.099999999999994</v>
      </c>
      <c r="H979" s="57">
        <v>65.2</v>
      </c>
      <c r="I979" s="57">
        <v>58.8</v>
      </c>
      <c r="J979" s="57">
        <v>60</v>
      </c>
      <c r="K979" s="57">
        <v>61</v>
      </c>
      <c r="L979" s="57">
        <v>62.2</v>
      </c>
      <c r="M979" s="57">
        <v>60.6</v>
      </c>
      <c r="N979" s="57">
        <v>61.5</v>
      </c>
      <c r="O979" s="57">
        <v>63</v>
      </c>
      <c r="P979" s="57">
        <v>657</v>
      </c>
      <c r="Q979" s="57"/>
      <c r="R979" s="57"/>
      <c r="S979" s="57"/>
      <c r="T979" s="57"/>
      <c r="U979" s="77">
        <v>0.15981735159817351</v>
      </c>
      <c r="V979" s="24" t="s">
        <v>6038</v>
      </c>
      <c r="W979" s="216" t="s">
        <v>5993</v>
      </c>
      <c r="X979" s="216" t="s">
        <v>5993</v>
      </c>
      <c r="Y979" s="24" t="s">
        <v>6000</v>
      </c>
      <c r="Z979" s="24" t="s">
        <v>5964</v>
      </c>
      <c r="AA979" s="24" t="s">
        <v>6016</v>
      </c>
      <c r="AB979" s="24" t="s">
        <v>5986</v>
      </c>
      <c r="AC979" s="24" t="s">
        <v>5990</v>
      </c>
    </row>
    <row r="980" spans="1:29" s="169" customFormat="1">
      <c r="A980" s="24">
        <v>4549</v>
      </c>
      <c r="B980" s="24" t="s">
        <v>968</v>
      </c>
      <c r="C980" s="57">
        <v>88.5</v>
      </c>
      <c r="D980" s="57">
        <v>88.7</v>
      </c>
      <c r="E980" s="57">
        <v>85.5</v>
      </c>
      <c r="F980" s="57">
        <v>86.8</v>
      </c>
      <c r="G980" s="57">
        <v>87.5</v>
      </c>
      <c r="H980" s="57">
        <v>89</v>
      </c>
      <c r="I980" s="57">
        <v>85</v>
      </c>
      <c r="J980" s="57">
        <v>86.9</v>
      </c>
      <c r="K980" s="57">
        <v>87</v>
      </c>
      <c r="L980" s="57">
        <v>88.1</v>
      </c>
      <c r="M980" s="57">
        <v>87</v>
      </c>
      <c r="N980" s="57">
        <v>87.9</v>
      </c>
      <c r="O980" s="57">
        <v>55</v>
      </c>
      <c r="P980" s="57">
        <v>381</v>
      </c>
      <c r="Q980" s="57">
        <v>46.139299999999999</v>
      </c>
      <c r="R980" s="57">
        <v>58.666600000000003</v>
      </c>
      <c r="S980" s="57">
        <v>44.273000000000003</v>
      </c>
      <c r="T980" s="57">
        <v>53.868699999999997</v>
      </c>
      <c r="U980" s="77">
        <v>0.24059492563429571</v>
      </c>
      <c r="V980" s="24" t="s">
        <v>6388</v>
      </c>
      <c r="W980" s="216" t="s">
        <v>5967</v>
      </c>
      <c r="X980" s="216" t="s">
        <v>5961</v>
      </c>
      <c r="Y980" s="24" t="s">
        <v>5984</v>
      </c>
      <c r="Z980" s="24" t="s">
        <v>6073</v>
      </c>
      <c r="AA980" s="24" t="s">
        <v>6055</v>
      </c>
      <c r="AB980" s="24" t="s">
        <v>5990</v>
      </c>
      <c r="AC980" s="24" t="s">
        <v>5979</v>
      </c>
    </row>
    <row r="981" spans="1:29" s="169" customFormat="1">
      <c r="A981" s="24">
        <v>4550</v>
      </c>
      <c r="B981" s="24" t="s">
        <v>969</v>
      </c>
      <c r="C981" s="57">
        <v>24.45</v>
      </c>
      <c r="D981" s="57">
        <v>24.8</v>
      </c>
      <c r="E981" s="57">
        <v>24.1</v>
      </c>
      <c r="F981" s="57">
        <v>24.1</v>
      </c>
      <c r="G981" s="57">
        <v>24.1</v>
      </c>
      <c r="H981" s="57">
        <v>24.2</v>
      </c>
      <c r="I981" s="57">
        <v>23.8</v>
      </c>
      <c r="J981" s="57">
        <v>23.9</v>
      </c>
      <c r="K981" s="57">
        <v>24.1</v>
      </c>
      <c r="L981" s="57">
        <v>24.45</v>
      </c>
      <c r="M981" s="57">
        <v>24</v>
      </c>
      <c r="N981" s="57">
        <v>24.25</v>
      </c>
      <c r="O981" s="57">
        <v>117</v>
      </c>
      <c r="P981" s="57">
        <v>247</v>
      </c>
      <c r="Q981" s="57">
        <v>36.145200000000003</v>
      </c>
      <c r="R981" s="57">
        <v>51.564700000000002</v>
      </c>
      <c r="S981" s="57">
        <v>33.7742</v>
      </c>
      <c r="T981" s="57">
        <v>45.634599999999999</v>
      </c>
      <c r="U981" s="77">
        <v>0.78947368421052633</v>
      </c>
      <c r="V981" s="24" t="s">
        <v>6523</v>
      </c>
      <c r="W981" s="216" t="s">
        <v>5967</v>
      </c>
      <c r="X981" s="216" t="s">
        <v>5971</v>
      </c>
      <c r="Y981" s="24" t="s">
        <v>6130</v>
      </c>
      <c r="Z981" s="24" t="s">
        <v>5984</v>
      </c>
      <c r="AA981" s="24" t="s">
        <v>6016</v>
      </c>
      <c r="AB981" s="24" t="s">
        <v>5986</v>
      </c>
      <c r="AC981" s="24" t="s">
        <v>5990</v>
      </c>
    </row>
    <row r="982" spans="1:29" s="169" customFormat="1">
      <c r="A982" s="24">
        <v>4551</v>
      </c>
      <c r="B982" s="24" t="s">
        <v>970</v>
      </c>
      <c r="C982" s="57">
        <v>170.5</v>
      </c>
      <c r="D982" s="57">
        <v>172.5</v>
      </c>
      <c r="E982" s="57">
        <v>163.5</v>
      </c>
      <c r="F982" s="57">
        <v>164</v>
      </c>
      <c r="G982" s="57">
        <v>164</v>
      </c>
      <c r="H982" s="57">
        <v>164</v>
      </c>
      <c r="I982" s="57">
        <v>151.5</v>
      </c>
      <c r="J982" s="57">
        <v>152</v>
      </c>
      <c r="K982" s="57">
        <v>154</v>
      </c>
      <c r="L982" s="57">
        <v>156.5</v>
      </c>
      <c r="M982" s="57">
        <v>151</v>
      </c>
      <c r="N982" s="57">
        <v>154</v>
      </c>
      <c r="O982" s="57">
        <v>714</v>
      </c>
      <c r="P982" s="57">
        <v>1241</v>
      </c>
      <c r="Q982" s="57">
        <v>15.5482</v>
      </c>
      <c r="R982" s="57">
        <v>32.934399999999997</v>
      </c>
      <c r="S982" s="57">
        <v>12.4063</v>
      </c>
      <c r="T982" s="57">
        <v>26.091699999999999</v>
      </c>
      <c r="U982" s="77">
        <v>0.95890410958904104</v>
      </c>
      <c r="V982" s="24" t="s">
        <v>6057</v>
      </c>
      <c r="W982" s="216" t="s">
        <v>5967</v>
      </c>
      <c r="X982" s="216" t="s">
        <v>6007</v>
      </c>
      <c r="Y982" s="24" t="s">
        <v>5964</v>
      </c>
      <c r="Z982" s="24" t="s">
        <v>6024</v>
      </c>
      <c r="AA982" s="24" t="s">
        <v>5985</v>
      </c>
      <c r="AB982" s="24" t="s">
        <v>5970</v>
      </c>
      <c r="AC982" s="24" t="s">
        <v>5970</v>
      </c>
    </row>
    <row r="983" spans="1:29" s="169" customFormat="1">
      <c r="A983" s="24">
        <v>4552</v>
      </c>
      <c r="B983" s="24" t="s">
        <v>971</v>
      </c>
      <c r="C983" s="57">
        <v>30.15</v>
      </c>
      <c r="D983" s="57">
        <v>30.15</v>
      </c>
      <c r="E983" s="57">
        <v>29.65</v>
      </c>
      <c r="F983" s="57">
        <v>29.85</v>
      </c>
      <c r="G983" s="57">
        <v>29.9</v>
      </c>
      <c r="H983" s="57">
        <v>29.9</v>
      </c>
      <c r="I983" s="57">
        <v>27.7</v>
      </c>
      <c r="J983" s="57">
        <v>27.8</v>
      </c>
      <c r="K983" s="57">
        <v>28</v>
      </c>
      <c r="L983" s="57">
        <v>28.1</v>
      </c>
      <c r="M983" s="57">
        <v>27.8</v>
      </c>
      <c r="N983" s="57">
        <v>28</v>
      </c>
      <c r="O983" s="57">
        <v>161</v>
      </c>
      <c r="P983" s="57">
        <v>573</v>
      </c>
      <c r="Q983" s="57">
        <v>23.0611</v>
      </c>
      <c r="R983" s="57">
        <v>32.729100000000003</v>
      </c>
      <c r="S983" s="57">
        <v>18.7074</v>
      </c>
      <c r="T983" s="57">
        <v>28.055199999999999</v>
      </c>
      <c r="U983" s="77">
        <v>0.46829552065154156</v>
      </c>
      <c r="V983" s="24" t="s">
        <v>6083</v>
      </c>
      <c r="W983" s="216" t="s">
        <v>5967</v>
      </c>
      <c r="X983" s="216" t="s">
        <v>6007</v>
      </c>
      <c r="Y983" s="24" t="s">
        <v>6017</v>
      </c>
      <c r="Z983" s="24" t="s">
        <v>6024</v>
      </c>
      <c r="AA983" s="24" t="s">
        <v>6511</v>
      </c>
      <c r="AB983" s="24" t="s">
        <v>5991</v>
      </c>
      <c r="AC983" s="24" t="s">
        <v>5996</v>
      </c>
    </row>
    <row r="984" spans="1:29" s="169" customFormat="1">
      <c r="A984" s="24">
        <v>4554</v>
      </c>
      <c r="B984" s="24" t="s">
        <v>972</v>
      </c>
      <c r="C984" s="57">
        <v>28.85</v>
      </c>
      <c r="D984" s="57">
        <v>30.25</v>
      </c>
      <c r="E984" s="57">
        <v>26.2</v>
      </c>
      <c r="F984" s="57">
        <v>29.2</v>
      </c>
      <c r="G984" s="57">
        <v>29.2</v>
      </c>
      <c r="H984" s="57">
        <v>29.2</v>
      </c>
      <c r="I984" s="57">
        <v>26.2</v>
      </c>
      <c r="J984" s="57">
        <v>27.55</v>
      </c>
      <c r="K984" s="57">
        <v>27.05</v>
      </c>
      <c r="L984" s="57">
        <v>27.5</v>
      </c>
      <c r="M984" s="57">
        <v>26.9</v>
      </c>
      <c r="N984" s="57">
        <v>27.3</v>
      </c>
      <c r="O984" s="57">
        <v>50</v>
      </c>
      <c r="P984" s="57">
        <v>138</v>
      </c>
      <c r="Q984" s="57">
        <v>65.130200000000002</v>
      </c>
      <c r="R984" s="57">
        <v>64.838300000000004</v>
      </c>
      <c r="S984" s="57">
        <v>58.373399999999997</v>
      </c>
      <c r="T984" s="57">
        <v>62.683399999999999</v>
      </c>
      <c r="U984" s="77">
        <v>0.60386473429951693</v>
      </c>
      <c r="V984" s="24" t="s">
        <v>6753</v>
      </c>
      <c r="W984" s="216" t="s">
        <v>5960</v>
      </c>
      <c r="X984" s="216" t="s">
        <v>5961</v>
      </c>
      <c r="Y984" s="24" t="s">
        <v>5972</v>
      </c>
      <c r="Z984" s="24" t="s">
        <v>6024</v>
      </c>
      <c r="AA984" s="24" t="s">
        <v>6016</v>
      </c>
      <c r="AB984" s="24" t="s">
        <v>5991</v>
      </c>
      <c r="AC984" s="24" t="s">
        <v>5991</v>
      </c>
    </row>
    <row r="985" spans="1:29" s="169" customFormat="1">
      <c r="A985" s="24">
        <v>4555</v>
      </c>
      <c r="B985" s="24" t="s">
        <v>973</v>
      </c>
      <c r="C985" s="57">
        <v>57.6</v>
      </c>
      <c r="D985" s="57">
        <v>60</v>
      </c>
      <c r="E985" s="57">
        <v>57.2</v>
      </c>
      <c r="F985" s="57">
        <v>58.5</v>
      </c>
      <c r="G985" s="57">
        <v>57.5</v>
      </c>
      <c r="H985" s="57">
        <v>57.5</v>
      </c>
      <c r="I985" s="57">
        <v>53</v>
      </c>
      <c r="J985" s="57">
        <v>54.3</v>
      </c>
      <c r="K985" s="57">
        <v>54.4</v>
      </c>
      <c r="L985" s="57">
        <v>55.3</v>
      </c>
      <c r="M985" s="57">
        <v>54.4</v>
      </c>
      <c r="N985" s="57">
        <v>55</v>
      </c>
      <c r="O985" s="57">
        <v>22</v>
      </c>
      <c r="P985" s="57">
        <v>577</v>
      </c>
      <c r="Q985" s="57">
        <v>48.536000000000001</v>
      </c>
      <c r="R985" s="57">
        <v>63.401400000000002</v>
      </c>
      <c r="S985" s="57">
        <v>39.764699999999998</v>
      </c>
      <c r="T985" s="57">
        <v>55.522500000000001</v>
      </c>
      <c r="U985" s="77">
        <v>6.3547082611207395E-2</v>
      </c>
      <c r="V985" s="24" t="s">
        <v>6038</v>
      </c>
      <c r="W985" s="216" t="s">
        <v>5967</v>
      </c>
      <c r="X985" s="216" t="s">
        <v>5961</v>
      </c>
      <c r="Y985" s="24" t="s">
        <v>5963</v>
      </c>
      <c r="Z985" s="24" t="s">
        <v>6024</v>
      </c>
      <c r="AA985" s="24" t="s">
        <v>6055</v>
      </c>
      <c r="AB985" s="24" t="s">
        <v>5991</v>
      </c>
      <c r="AC985" s="24" t="s">
        <v>5979</v>
      </c>
    </row>
    <row r="986" spans="1:29" s="169" customFormat="1">
      <c r="A986" s="24">
        <v>4556</v>
      </c>
      <c r="B986" s="24" t="s">
        <v>974</v>
      </c>
      <c r="C986" s="57"/>
      <c r="D986" s="57">
        <v>32.6</v>
      </c>
      <c r="E986" s="57">
        <v>31</v>
      </c>
      <c r="F986" s="57"/>
      <c r="G986" s="57">
        <v>31.55</v>
      </c>
      <c r="H986" s="57">
        <v>32.1</v>
      </c>
      <c r="I986" s="57">
        <v>31</v>
      </c>
      <c r="J986" s="57">
        <v>31.85</v>
      </c>
      <c r="K986" s="57">
        <v>32</v>
      </c>
      <c r="L986" s="57">
        <v>32</v>
      </c>
      <c r="M986" s="57">
        <v>32</v>
      </c>
      <c r="N986" s="57">
        <v>32</v>
      </c>
      <c r="O986" s="57">
        <v>1</v>
      </c>
      <c r="P986" s="57">
        <v>9</v>
      </c>
      <c r="Q986" s="57"/>
      <c r="R986" s="57"/>
      <c r="S986" s="57"/>
      <c r="T986" s="57"/>
      <c r="U986" s="77">
        <v>0.18518518518518517</v>
      </c>
      <c r="V986" s="24" t="s">
        <v>6576</v>
      </c>
      <c r="W986" s="216" t="s">
        <v>5993</v>
      </c>
      <c r="X986" s="216" t="s">
        <v>5993</v>
      </c>
      <c r="Y986" s="24" t="s">
        <v>6164</v>
      </c>
      <c r="Z986" s="24" t="s">
        <v>6016</v>
      </c>
      <c r="AA986" s="24" t="s">
        <v>6577</v>
      </c>
      <c r="AB986" s="24" t="s">
        <v>5979</v>
      </c>
      <c r="AC986" s="24" t="s">
        <v>5979</v>
      </c>
    </row>
    <row r="987" spans="1:29" s="169" customFormat="1">
      <c r="A987" s="24">
        <v>4557</v>
      </c>
      <c r="B987" s="24" t="s">
        <v>975</v>
      </c>
      <c r="C987" s="57">
        <v>62.9</v>
      </c>
      <c r="D987" s="57">
        <v>63.7</v>
      </c>
      <c r="E987" s="57">
        <v>61.5</v>
      </c>
      <c r="F987" s="57">
        <v>61.7</v>
      </c>
      <c r="G987" s="57">
        <v>61.7</v>
      </c>
      <c r="H987" s="57">
        <v>63</v>
      </c>
      <c r="I987" s="57">
        <v>61.1</v>
      </c>
      <c r="J987" s="57">
        <v>61.1</v>
      </c>
      <c r="K987" s="57">
        <v>61.1</v>
      </c>
      <c r="L987" s="57">
        <v>62.8</v>
      </c>
      <c r="M987" s="57">
        <v>61.1</v>
      </c>
      <c r="N987" s="57">
        <v>62</v>
      </c>
      <c r="O987" s="57">
        <v>21</v>
      </c>
      <c r="P987" s="57">
        <v>56</v>
      </c>
      <c r="Q987" s="57">
        <v>21.329699999999999</v>
      </c>
      <c r="R987" s="57">
        <v>40.098399999999998</v>
      </c>
      <c r="S987" s="57">
        <v>18.4452</v>
      </c>
      <c r="T987" s="57">
        <v>32.880699999999997</v>
      </c>
      <c r="U987" s="77">
        <v>0.625</v>
      </c>
      <c r="V987" s="24" t="s">
        <v>6120</v>
      </c>
      <c r="W987" s="216" t="s">
        <v>5967</v>
      </c>
      <c r="X987" s="216" t="s">
        <v>6007</v>
      </c>
      <c r="Y987" s="24" t="s">
        <v>5984</v>
      </c>
      <c r="Z987" s="24" t="s">
        <v>6681</v>
      </c>
      <c r="AA987" s="24" t="s">
        <v>6055</v>
      </c>
      <c r="AB987" s="24" t="s">
        <v>5970</v>
      </c>
      <c r="AC987" s="24" t="s">
        <v>5979</v>
      </c>
    </row>
    <row r="988" spans="1:29" s="169" customFormat="1">
      <c r="A988" s="24">
        <v>4559</v>
      </c>
      <c r="B988" s="24" t="s">
        <v>3243</v>
      </c>
      <c r="C988" s="57">
        <v>19.3</v>
      </c>
      <c r="D988" s="57">
        <v>21</v>
      </c>
      <c r="E988" s="57">
        <v>17.95</v>
      </c>
      <c r="F988" s="57">
        <v>18.399999999999999</v>
      </c>
      <c r="G988" s="57">
        <v>18.55</v>
      </c>
      <c r="H988" s="57">
        <v>18.55</v>
      </c>
      <c r="I988" s="57">
        <v>16.350000000000001</v>
      </c>
      <c r="J988" s="57">
        <v>17.149999999999999</v>
      </c>
      <c r="K988" s="57">
        <v>17.149999999999999</v>
      </c>
      <c r="L988" s="57">
        <v>17.149999999999999</v>
      </c>
      <c r="M988" s="57">
        <v>16.5</v>
      </c>
      <c r="N988" s="57">
        <v>16.75</v>
      </c>
      <c r="O988" s="57">
        <v>40</v>
      </c>
      <c r="P988" s="57">
        <v>116</v>
      </c>
      <c r="Q988" s="57"/>
      <c r="R988" s="57"/>
      <c r="S988" s="57"/>
      <c r="T988" s="57"/>
      <c r="U988" s="77">
        <v>0.57471264367816099</v>
      </c>
      <c r="V988" s="24" t="s">
        <v>6678</v>
      </c>
      <c r="W988" s="216" t="s">
        <v>5993</v>
      </c>
      <c r="X988" s="216" t="s">
        <v>5993</v>
      </c>
      <c r="Y988" s="24" t="s">
        <v>6000</v>
      </c>
      <c r="Z988" s="24" t="s">
        <v>6024</v>
      </c>
      <c r="AA988" s="24" t="s">
        <v>6209</v>
      </c>
      <c r="AB988" s="24" t="s">
        <v>5979</v>
      </c>
      <c r="AC988" s="24" t="s">
        <v>5986</v>
      </c>
    </row>
    <row r="989" spans="1:29" s="169" customFormat="1">
      <c r="A989" s="24">
        <v>4560</v>
      </c>
      <c r="B989" s="24" t="s">
        <v>3245</v>
      </c>
      <c r="C989" s="57">
        <v>42.6</v>
      </c>
      <c r="D989" s="57">
        <v>42.65</v>
      </c>
      <c r="E989" s="57">
        <v>42</v>
      </c>
      <c r="F989" s="57">
        <v>42</v>
      </c>
      <c r="G989" s="57">
        <v>42.2</v>
      </c>
      <c r="H989" s="57">
        <v>42.65</v>
      </c>
      <c r="I989" s="57">
        <v>41.6</v>
      </c>
      <c r="J989" s="57">
        <v>41.75</v>
      </c>
      <c r="K989" s="57">
        <v>42</v>
      </c>
      <c r="L989" s="57">
        <v>42.4</v>
      </c>
      <c r="M989" s="57">
        <v>41.25</v>
      </c>
      <c r="N989" s="57">
        <v>42.3</v>
      </c>
      <c r="O989" s="57">
        <v>138</v>
      </c>
      <c r="P989" s="57">
        <v>342</v>
      </c>
      <c r="Q989" s="57">
        <v>42.274700000000003</v>
      </c>
      <c r="R989" s="57">
        <v>48.715600000000002</v>
      </c>
      <c r="S989" s="57">
        <v>45.758899999999997</v>
      </c>
      <c r="T989" s="57">
        <v>47.73</v>
      </c>
      <c r="U989" s="77">
        <v>0.67251461988304095</v>
      </c>
      <c r="V989" s="24" t="s">
        <v>6754</v>
      </c>
      <c r="W989" s="216" t="s">
        <v>6039</v>
      </c>
      <c r="X989" s="216" t="s">
        <v>5971</v>
      </c>
      <c r="Y989" s="24" t="s">
        <v>6130</v>
      </c>
      <c r="Z989" s="24" t="s">
        <v>5984</v>
      </c>
      <c r="AA989" s="24" t="s">
        <v>6244</v>
      </c>
      <c r="AB989" s="24" t="s">
        <v>5965</v>
      </c>
      <c r="AC989" s="24" t="s">
        <v>5996</v>
      </c>
    </row>
    <row r="990" spans="1:29" s="169" customFormat="1">
      <c r="A990" s="24">
        <v>4561</v>
      </c>
      <c r="B990" s="24" t="s">
        <v>3247</v>
      </c>
      <c r="C990" s="57">
        <v>34.799999999999997</v>
      </c>
      <c r="D990" s="57">
        <v>34.799999999999997</v>
      </c>
      <c r="E990" s="57">
        <v>30.1</v>
      </c>
      <c r="F990" s="57">
        <v>30.75</v>
      </c>
      <c r="G990" s="57">
        <v>30.4</v>
      </c>
      <c r="H990" s="57">
        <v>30.8</v>
      </c>
      <c r="I990" s="57">
        <v>28.1</v>
      </c>
      <c r="J990" s="57">
        <v>28.9</v>
      </c>
      <c r="K990" s="57">
        <v>29.4</v>
      </c>
      <c r="L990" s="57">
        <v>30.55</v>
      </c>
      <c r="M990" s="57">
        <v>29.3</v>
      </c>
      <c r="N990" s="57">
        <v>30.2</v>
      </c>
      <c r="O990" s="57">
        <v>280</v>
      </c>
      <c r="P990" s="57">
        <v>709</v>
      </c>
      <c r="Q990" s="57">
        <v>42.932299999999998</v>
      </c>
      <c r="R990" s="57">
        <v>49.729900000000001</v>
      </c>
      <c r="S990" s="57">
        <v>40.950299999999999</v>
      </c>
      <c r="T990" s="57">
        <v>46.803400000000003</v>
      </c>
      <c r="U990" s="77">
        <v>0.65820404325340864</v>
      </c>
      <c r="V990" s="24" t="s">
        <v>6038</v>
      </c>
      <c r="W990" s="216" t="s">
        <v>5967</v>
      </c>
      <c r="X990" s="216" t="s">
        <v>5971</v>
      </c>
      <c r="Y990" s="24" t="s">
        <v>6024</v>
      </c>
      <c r="Z990" s="24" t="s">
        <v>5964</v>
      </c>
      <c r="AA990" s="24" t="s">
        <v>6010</v>
      </c>
      <c r="AB990" s="24" t="s">
        <v>5991</v>
      </c>
      <c r="AC990" s="24" t="s">
        <v>5965</v>
      </c>
    </row>
    <row r="991" spans="1:29" s="169" customFormat="1">
      <c r="A991" s="24">
        <v>4562</v>
      </c>
      <c r="B991" s="24" t="s">
        <v>3249</v>
      </c>
      <c r="C991" s="57">
        <v>19.8</v>
      </c>
      <c r="D991" s="57">
        <v>19.8</v>
      </c>
      <c r="E991" s="57">
        <v>18.899999999999999</v>
      </c>
      <c r="F991" s="57">
        <v>19.149999999999999</v>
      </c>
      <c r="G991" s="57">
        <v>18.850000000000001</v>
      </c>
      <c r="H991" s="57">
        <v>19.5</v>
      </c>
      <c r="I991" s="57">
        <v>18.350000000000001</v>
      </c>
      <c r="J991" s="57">
        <v>19.149999999999999</v>
      </c>
      <c r="K991" s="57">
        <v>19.100000000000001</v>
      </c>
      <c r="L991" s="57">
        <v>19.8</v>
      </c>
      <c r="M991" s="57">
        <v>18.850000000000001</v>
      </c>
      <c r="N991" s="57">
        <v>19.100000000000001</v>
      </c>
      <c r="O991" s="57">
        <v>306</v>
      </c>
      <c r="P991" s="57">
        <v>263</v>
      </c>
      <c r="Q991" s="57">
        <v>26.2394</v>
      </c>
      <c r="R991" s="57">
        <v>32.518300000000004</v>
      </c>
      <c r="S991" s="57">
        <v>23.9864</v>
      </c>
      <c r="T991" s="57">
        <v>29.674399999999999</v>
      </c>
      <c r="U991" s="77">
        <v>1.9391634980988592</v>
      </c>
      <c r="V991" s="24" t="s">
        <v>6755</v>
      </c>
      <c r="W991" s="216" t="s">
        <v>5967</v>
      </c>
      <c r="X991" s="216" t="s">
        <v>6007</v>
      </c>
      <c r="Y991" s="24" t="s">
        <v>6209</v>
      </c>
      <c r="Z991" s="24" t="s">
        <v>6016</v>
      </c>
      <c r="AA991" s="24" t="s">
        <v>6164</v>
      </c>
      <c r="AB991" s="24" t="s">
        <v>5996</v>
      </c>
      <c r="AC991" s="24" t="s">
        <v>5991</v>
      </c>
    </row>
    <row r="992" spans="1:29" s="169" customFormat="1">
      <c r="A992" s="24">
        <v>4563</v>
      </c>
      <c r="B992" s="24" t="s">
        <v>3251</v>
      </c>
      <c r="C992" s="57"/>
      <c r="D992" s="57">
        <v>29.55</v>
      </c>
      <c r="E992" s="57">
        <v>28.3</v>
      </c>
      <c r="F992" s="57">
        <v>29.2</v>
      </c>
      <c r="G992" s="57">
        <v>29.2</v>
      </c>
      <c r="H992" s="57">
        <v>29.2</v>
      </c>
      <c r="I992" s="57">
        <v>0</v>
      </c>
      <c r="J992" s="57">
        <v>27.15</v>
      </c>
      <c r="K992" s="57">
        <v>27.7</v>
      </c>
      <c r="L992" s="57">
        <v>28</v>
      </c>
      <c r="M992" s="57">
        <v>27.7</v>
      </c>
      <c r="N992" s="57">
        <v>28</v>
      </c>
      <c r="O992" s="57">
        <v>4</v>
      </c>
      <c r="P992" s="57">
        <v>82</v>
      </c>
      <c r="Q992" s="57"/>
      <c r="R992" s="57"/>
      <c r="S992" s="57"/>
      <c r="T992" s="57"/>
      <c r="U992" s="77">
        <v>8.1300813008130079E-2</v>
      </c>
      <c r="V992" s="24" t="s">
        <v>6551</v>
      </c>
      <c r="W992" s="216" t="s">
        <v>5993</v>
      </c>
      <c r="X992" s="216" t="s">
        <v>5993</v>
      </c>
      <c r="Y992" s="24" t="s">
        <v>5972</v>
      </c>
      <c r="Z992" s="24" t="e">
        <v>#DIV/0!</v>
      </c>
      <c r="AA992" s="24" t="s">
        <v>6493</v>
      </c>
      <c r="AB992" s="24" t="s">
        <v>5979</v>
      </c>
      <c r="AC992" s="24" t="s">
        <v>5979</v>
      </c>
    </row>
    <row r="993" spans="1:29" s="169" customFormat="1">
      <c r="A993" s="24">
        <v>4564</v>
      </c>
      <c r="B993" s="24" t="s">
        <v>3253</v>
      </c>
      <c r="C993" s="57">
        <v>47.5</v>
      </c>
      <c r="D993" s="57">
        <v>47.55</v>
      </c>
      <c r="E993" s="57">
        <v>41.7</v>
      </c>
      <c r="F993" s="57">
        <v>41.7</v>
      </c>
      <c r="G993" s="57">
        <v>41.8</v>
      </c>
      <c r="H993" s="57">
        <v>44.25</v>
      </c>
      <c r="I993" s="57">
        <v>38.1</v>
      </c>
      <c r="J993" s="57">
        <v>44.25</v>
      </c>
      <c r="K993" s="57">
        <v>44.3</v>
      </c>
      <c r="L993" s="57">
        <v>47.3</v>
      </c>
      <c r="M993" s="57">
        <v>43.85</v>
      </c>
      <c r="N993" s="57">
        <v>46</v>
      </c>
      <c r="O993" s="57">
        <v>4112</v>
      </c>
      <c r="P993" s="57">
        <v>11388</v>
      </c>
      <c r="Q993" s="57">
        <v>37.8733</v>
      </c>
      <c r="R993" s="57">
        <v>50.566000000000003</v>
      </c>
      <c r="S993" s="57">
        <v>40.210999999999999</v>
      </c>
      <c r="T993" s="57">
        <v>47.1143</v>
      </c>
      <c r="U993" s="77">
        <v>0.60180306755649215</v>
      </c>
      <c r="V993" s="24" t="s">
        <v>6109</v>
      </c>
      <c r="W993" s="216" t="s">
        <v>6039</v>
      </c>
      <c r="X993" s="216" t="s">
        <v>5971</v>
      </c>
      <c r="Y993" s="24" t="s">
        <v>6004</v>
      </c>
      <c r="Z993" s="24" t="s">
        <v>6045</v>
      </c>
      <c r="AA993" s="24" t="s">
        <v>5982</v>
      </c>
      <c r="AB993" s="24" t="s">
        <v>5986</v>
      </c>
      <c r="AC993" s="24" t="s">
        <v>5965</v>
      </c>
    </row>
    <row r="994" spans="1:29" s="169" customFormat="1">
      <c r="A994" s="24">
        <v>4566</v>
      </c>
      <c r="B994" s="24" t="s">
        <v>3256</v>
      </c>
      <c r="C994" s="57">
        <v>47.55</v>
      </c>
      <c r="D994" s="57">
        <v>47.55</v>
      </c>
      <c r="E994" s="57">
        <v>44.5</v>
      </c>
      <c r="F994" s="57">
        <v>44.6</v>
      </c>
      <c r="G994" s="57">
        <v>44.5</v>
      </c>
      <c r="H994" s="57">
        <v>47.9</v>
      </c>
      <c r="I994" s="57">
        <v>42.6</v>
      </c>
      <c r="J994" s="57">
        <v>45.35</v>
      </c>
      <c r="K994" s="57">
        <v>45.3</v>
      </c>
      <c r="L994" s="57">
        <v>46.9</v>
      </c>
      <c r="M994" s="57">
        <v>45.25</v>
      </c>
      <c r="N994" s="57">
        <v>46.2</v>
      </c>
      <c r="O994" s="57">
        <v>197</v>
      </c>
      <c r="P994" s="57">
        <v>465</v>
      </c>
      <c r="Q994" s="57">
        <v>30.543299999999999</v>
      </c>
      <c r="R994" s="57">
        <v>39.075499999999998</v>
      </c>
      <c r="S994" s="57">
        <v>32.012700000000002</v>
      </c>
      <c r="T994" s="57">
        <v>36.721200000000003</v>
      </c>
      <c r="U994" s="77">
        <v>0.70609318996415771</v>
      </c>
      <c r="V994" s="24" t="s">
        <v>6676</v>
      </c>
      <c r="W994" s="216" t="s">
        <v>6039</v>
      </c>
      <c r="X994" s="216" t="s">
        <v>5971</v>
      </c>
      <c r="Y994" s="24" t="s">
        <v>6024</v>
      </c>
      <c r="Z994" s="24" t="s">
        <v>6022</v>
      </c>
      <c r="AA994" s="24" t="s">
        <v>6016</v>
      </c>
      <c r="AB994" s="24" t="s">
        <v>5986</v>
      </c>
      <c r="AC994" s="24" t="s">
        <v>5979</v>
      </c>
    </row>
    <row r="995" spans="1:29" s="169" customFormat="1">
      <c r="A995" s="24">
        <v>4568</v>
      </c>
      <c r="B995" s="24" t="s">
        <v>4502</v>
      </c>
      <c r="C995" s="57">
        <v>70</v>
      </c>
      <c r="D995" s="57">
        <v>70.3</v>
      </c>
      <c r="E995" s="57">
        <v>68.5</v>
      </c>
      <c r="F995" s="57">
        <v>68.599999999999994</v>
      </c>
      <c r="G995" s="57">
        <v>68.400000000000006</v>
      </c>
      <c r="H995" s="57">
        <v>70.2</v>
      </c>
      <c r="I995" s="57">
        <v>66.8</v>
      </c>
      <c r="J995" s="57">
        <v>68</v>
      </c>
      <c r="K995" s="57">
        <v>68.099999999999994</v>
      </c>
      <c r="L995" s="57">
        <v>69</v>
      </c>
      <c r="M995" s="57">
        <v>64.8</v>
      </c>
      <c r="N995" s="57">
        <v>65.099999999999994</v>
      </c>
      <c r="O995" s="57">
        <v>50</v>
      </c>
      <c r="P995" s="57">
        <v>59</v>
      </c>
      <c r="Q995" s="57">
        <v>27.948</v>
      </c>
      <c r="R995" s="57">
        <v>41.828899999999997</v>
      </c>
      <c r="S995" s="57">
        <v>19.612400000000001</v>
      </c>
      <c r="T995" s="57">
        <v>34.423400000000001</v>
      </c>
      <c r="U995" s="77">
        <v>1.4124293785310735</v>
      </c>
      <c r="V995" s="24" t="s">
        <v>6081</v>
      </c>
      <c r="W995" s="216" t="s">
        <v>5967</v>
      </c>
      <c r="X995" s="216" t="s">
        <v>6007</v>
      </c>
      <c r="Y995" s="24" t="s">
        <v>5984</v>
      </c>
      <c r="Z995" s="24" t="s">
        <v>5978</v>
      </c>
      <c r="AA995" s="24" t="s">
        <v>5964</v>
      </c>
      <c r="AB995" s="24" t="s">
        <v>5990</v>
      </c>
      <c r="AC995" s="24" t="s">
        <v>5965</v>
      </c>
    </row>
    <row r="996" spans="1:29" s="169" customFormat="1">
      <c r="A996" s="24">
        <v>4571</v>
      </c>
      <c r="B996" s="24" t="s">
        <v>5743</v>
      </c>
      <c r="C996" s="57">
        <v>140</v>
      </c>
      <c r="D996" s="57">
        <v>140</v>
      </c>
      <c r="E996" s="57">
        <v>128.5</v>
      </c>
      <c r="F996" s="57">
        <v>131.5</v>
      </c>
      <c r="G996" s="57">
        <v>129</v>
      </c>
      <c r="H996" s="57">
        <v>133</v>
      </c>
      <c r="I996" s="57">
        <v>127</v>
      </c>
      <c r="J996" s="57">
        <v>128</v>
      </c>
      <c r="K996" s="57">
        <v>128.5</v>
      </c>
      <c r="L996" s="57">
        <v>132</v>
      </c>
      <c r="M996" s="57">
        <v>128.5</v>
      </c>
      <c r="N996" s="57">
        <v>130.5</v>
      </c>
      <c r="O996" s="57">
        <v>91</v>
      </c>
      <c r="P996" s="57">
        <v>275</v>
      </c>
      <c r="Q996" s="57"/>
      <c r="R996" s="57"/>
      <c r="S996" s="57"/>
      <c r="T996" s="57"/>
      <c r="U996" s="77">
        <v>0.55151515151515151</v>
      </c>
      <c r="V996" s="24" t="s">
        <v>6330</v>
      </c>
      <c r="W996" s="216" t="s">
        <v>5993</v>
      </c>
      <c r="X996" s="216" t="s">
        <v>5993</v>
      </c>
      <c r="Y996" s="24" t="s">
        <v>6024</v>
      </c>
      <c r="Z996" s="24" t="s">
        <v>6000</v>
      </c>
      <c r="AA996" s="24" t="s">
        <v>6055</v>
      </c>
      <c r="AB996" s="24" t="s">
        <v>5986</v>
      </c>
      <c r="AC996" s="24" t="s">
        <v>5979</v>
      </c>
    </row>
    <row r="997" spans="1:29" s="169" customFormat="1">
      <c r="A997" s="24">
        <v>4572</v>
      </c>
      <c r="B997" s="24" t="s">
        <v>5854</v>
      </c>
      <c r="C997" s="57">
        <v>112.5</v>
      </c>
      <c r="D997" s="57">
        <v>115.5</v>
      </c>
      <c r="E997" s="57">
        <v>102</v>
      </c>
      <c r="F997" s="57">
        <v>104.5</v>
      </c>
      <c r="G997" s="57">
        <v>105</v>
      </c>
      <c r="H997" s="57">
        <v>105</v>
      </c>
      <c r="I997" s="57">
        <v>97.7</v>
      </c>
      <c r="J997" s="57">
        <v>98.7</v>
      </c>
      <c r="K997" s="57">
        <v>99</v>
      </c>
      <c r="L997" s="57">
        <v>102</v>
      </c>
      <c r="M997" s="57">
        <v>98.7</v>
      </c>
      <c r="N997" s="57">
        <v>100</v>
      </c>
      <c r="O997" s="57">
        <v>61</v>
      </c>
      <c r="P997" s="57">
        <v>296</v>
      </c>
      <c r="Q997" s="57"/>
      <c r="R997" s="57"/>
      <c r="S997" s="57"/>
      <c r="T997" s="57"/>
      <c r="U997" s="77">
        <v>0.34346846846846846</v>
      </c>
      <c r="V997" s="24" t="s">
        <v>6123</v>
      </c>
      <c r="W997" s="216" t="s">
        <v>5993</v>
      </c>
      <c r="X997" s="216" t="s">
        <v>5993</v>
      </c>
      <c r="Y997" s="24" t="s">
        <v>5964</v>
      </c>
      <c r="Z997" s="24" t="s">
        <v>6024</v>
      </c>
      <c r="AA997" s="24" t="s">
        <v>6240</v>
      </c>
      <c r="AB997" s="24" t="s">
        <v>5976</v>
      </c>
      <c r="AC997" s="24" t="s">
        <v>5965</v>
      </c>
    </row>
    <row r="998" spans="1:29" s="169" customFormat="1">
      <c r="A998" s="24">
        <v>4576</v>
      </c>
      <c r="B998" s="24" t="s">
        <v>5855</v>
      </c>
      <c r="C998" s="57">
        <v>118</v>
      </c>
      <c r="D998" s="57">
        <v>118.5</v>
      </c>
      <c r="E998" s="57">
        <v>107</v>
      </c>
      <c r="F998" s="57">
        <v>107.5</v>
      </c>
      <c r="G998" s="57">
        <v>105.5</v>
      </c>
      <c r="H998" s="57">
        <v>107</v>
      </c>
      <c r="I998" s="57">
        <v>98</v>
      </c>
      <c r="J998" s="57">
        <v>99.9</v>
      </c>
      <c r="K998" s="57">
        <v>101</v>
      </c>
      <c r="L998" s="57">
        <v>106</v>
      </c>
      <c r="M998" s="57">
        <v>101</v>
      </c>
      <c r="N998" s="57">
        <v>104</v>
      </c>
      <c r="O998" s="57">
        <v>212</v>
      </c>
      <c r="P998" s="57">
        <v>1047</v>
      </c>
      <c r="Q998" s="57"/>
      <c r="R998" s="57"/>
      <c r="S998" s="57"/>
      <c r="T998" s="57"/>
      <c r="U998" s="77">
        <v>0.33747214262973574</v>
      </c>
      <c r="V998" s="24" t="s">
        <v>6038</v>
      </c>
      <c r="W998" s="216" t="s">
        <v>5993</v>
      </c>
      <c r="X998" s="216" t="s">
        <v>5993</v>
      </c>
      <c r="Y998" s="24" t="s">
        <v>5964</v>
      </c>
      <c r="Z998" s="24" t="s">
        <v>5964</v>
      </c>
      <c r="AA998" s="24" t="s">
        <v>6031</v>
      </c>
      <c r="AB998" s="24" t="s">
        <v>5986</v>
      </c>
      <c r="AC998" s="24" t="s">
        <v>5979</v>
      </c>
    </row>
    <row r="999" spans="1:29" s="169" customFormat="1">
      <c r="A999" s="24">
        <v>4580</v>
      </c>
      <c r="B999" s="24" t="s">
        <v>5856</v>
      </c>
      <c r="C999" s="57">
        <v>90</v>
      </c>
      <c r="D999" s="57">
        <v>92</v>
      </c>
      <c r="E999" s="57">
        <v>89.5</v>
      </c>
      <c r="F999" s="57">
        <v>90.8</v>
      </c>
      <c r="G999" s="57">
        <v>91</v>
      </c>
      <c r="H999" s="57">
        <v>91.6</v>
      </c>
      <c r="I999" s="57">
        <v>88.5</v>
      </c>
      <c r="J999" s="57">
        <v>90.4</v>
      </c>
      <c r="K999" s="57">
        <v>90.2</v>
      </c>
      <c r="L999" s="57">
        <v>91</v>
      </c>
      <c r="M999" s="57">
        <v>90</v>
      </c>
      <c r="N999" s="57">
        <v>90.2</v>
      </c>
      <c r="O999" s="57">
        <v>79</v>
      </c>
      <c r="P999" s="57">
        <v>122</v>
      </c>
      <c r="Q999" s="57"/>
      <c r="R999" s="57"/>
      <c r="S999" s="57"/>
      <c r="T999" s="57"/>
      <c r="U999" s="77">
        <v>1.0792349726775956</v>
      </c>
      <c r="V999" s="24" t="s">
        <v>6756</v>
      </c>
      <c r="W999" s="216" t="s">
        <v>5993</v>
      </c>
      <c r="X999" s="216" t="s">
        <v>5993</v>
      </c>
      <c r="Y999" s="24" t="s">
        <v>6016</v>
      </c>
      <c r="Z999" s="24" t="s">
        <v>6127</v>
      </c>
      <c r="AA999" s="24" t="s">
        <v>6166</v>
      </c>
      <c r="AB999" s="24" t="s">
        <v>6033</v>
      </c>
      <c r="AC999" s="24" t="s">
        <v>5990</v>
      </c>
    </row>
    <row r="1000" spans="1:29" s="169" customFormat="1">
      <c r="A1000" s="24">
        <v>4581</v>
      </c>
      <c r="B1000" s="24" t="s">
        <v>5857</v>
      </c>
      <c r="C1000" s="57">
        <v>38.799999999999997</v>
      </c>
      <c r="D1000" s="57">
        <v>39</v>
      </c>
      <c r="E1000" s="57">
        <v>36.700000000000003</v>
      </c>
      <c r="F1000" s="57">
        <v>37.25</v>
      </c>
      <c r="G1000" s="57">
        <v>37.1</v>
      </c>
      <c r="H1000" s="57">
        <v>37.200000000000003</v>
      </c>
      <c r="I1000" s="57">
        <v>34.450000000000003</v>
      </c>
      <c r="J1000" s="57">
        <v>35</v>
      </c>
      <c r="K1000" s="57">
        <v>35.200000000000003</v>
      </c>
      <c r="L1000" s="57">
        <v>36.35</v>
      </c>
      <c r="M1000" s="57">
        <v>35.200000000000003</v>
      </c>
      <c r="N1000" s="57">
        <v>36.35</v>
      </c>
      <c r="O1000" s="57">
        <v>57</v>
      </c>
      <c r="P1000" s="57">
        <v>376</v>
      </c>
      <c r="Q1000" s="57"/>
      <c r="R1000" s="57"/>
      <c r="S1000" s="57"/>
      <c r="T1000" s="57"/>
      <c r="U1000" s="77">
        <v>0.25265957446808512</v>
      </c>
      <c r="V1000" s="24" t="s">
        <v>6038</v>
      </c>
      <c r="W1000" s="216" t="s">
        <v>5993</v>
      </c>
      <c r="X1000" s="216" t="s">
        <v>5993</v>
      </c>
      <c r="Y1000" s="24" t="s">
        <v>5964</v>
      </c>
      <c r="Z1000" s="24" t="s">
        <v>5964</v>
      </c>
      <c r="AA1000" s="24" t="s">
        <v>6255</v>
      </c>
      <c r="AB1000" s="24" t="s">
        <v>5979</v>
      </c>
      <c r="AC1000" s="24" t="s">
        <v>5979</v>
      </c>
    </row>
    <row r="1001" spans="1:29" s="169" customFormat="1">
      <c r="A1001" s="24">
        <v>4582</v>
      </c>
      <c r="B1001" s="24" t="s">
        <v>5744</v>
      </c>
      <c r="C1001" s="57">
        <v>49.5</v>
      </c>
      <c r="D1001" s="57">
        <v>50.9</v>
      </c>
      <c r="E1001" s="57">
        <v>48.4</v>
      </c>
      <c r="F1001" s="57">
        <v>49.7</v>
      </c>
      <c r="G1001" s="57">
        <v>49.7</v>
      </c>
      <c r="H1001" s="57">
        <v>50.6</v>
      </c>
      <c r="I1001" s="57">
        <v>46.75</v>
      </c>
      <c r="J1001" s="57">
        <v>48.15</v>
      </c>
      <c r="K1001" s="57">
        <v>48.2</v>
      </c>
      <c r="L1001" s="57">
        <v>50.5</v>
      </c>
      <c r="M1001" s="57">
        <v>48.2</v>
      </c>
      <c r="N1001" s="57">
        <v>50.2</v>
      </c>
      <c r="O1001" s="57">
        <v>132</v>
      </c>
      <c r="P1001" s="57">
        <v>459</v>
      </c>
      <c r="Q1001" s="57"/>
      <c r="R1001" s="57"/>
      <c r="S1001" s="57"/>
      <c r="T1001" s="57"/>
      <c r="U1001" s="77">
        <v>0.47930283224400877</v>
      </c>
      <c r="V1001" s="24" t="s">
        <v>6157</v>
      </c>
      <c r="W1001" s="216" t="s">
        <v>5993</v>
      </c>
      <c r="X1001" s="216" t="s">
        <v>5993</v>
      </c>
      <c r="Y1001" s="24" t="s">
        <v>5968</v>
      </c>
      <c r="Z1001" s="24" t="s">
        <v>5962</v>
      </c>
      <c r="AA1001" s="24" t="s">
        <v>6013</v>
      </c>
      <c r="AB1001" s="24" t="s">
        <v>5965</v>
      </c>
      <c r="AC1001" s="24" t="s">
        <v>5979</v>
      </c>
    </row>
    <row r="1002" spans="1:29" s="169" customFormat="1">
      <c r="A1002" s="24">
        <v>4583</v>
      </c>
      <c r="B1002" s="24" t="s">
        <v>5777</v>
      </c>
      <c r="C1002" s="57"/>
      <c r="D1002" s="57">
        <v>291</v>
      </c>
      <c r="E1002" s="57">
        <v>268.5</v>
      </c>
      <c r="F1002" s="57">
        <v>291</v>
      </c>
      <c r="G1002" s="57">
        <v>292</v>
      </c>
      <c r="H1002" s="57">
        <v>317</v>
      </c>
      <c r="I1002" s="57">
        <v>291</v>
      </c>
      <c r="J1002" s="57">
        <v>305</v>
      </c>
      <c r="K1002" s="57">
        <v>303</v>
      </c>
      <c r="L1002" s="57">
        <v>311</v>
      </c>
      <c r="M1002" s="57">
        <v>296.5</v>
      </c>
      <c r="N1002" s="57">
        <v>311</v>
      </c>
      <c r="O1002" s="57">
        <v>50</v>
      </c>
      <c r="P1002" s="57">
        <v>187</v>
      </c>
      <c r="Q1002" s="57"/>
      <c r="R1002" s="57"/>
      <c r="S1002" s="57"/>
      <c r="T1002" s="57"/>
      <c r="U1002" s="77">
        <v>0.44563279857397503</v>
      </c>
      <c r="V1002" s="24" t="s">
        <v>6757</v>
      </c>
      <c r="W1002" s="216" t="s">
        <v>5993</v>
      </c>
      <c r="X1002" s="216" t="s">
        <v>5993</v>
      </c>
      <c r="Y1002" s="24" t="s">
        <v>6064</v>
      </c>
      <c r="Z1002" s="24" t="s">
        <v>5982</v>
      </c>
      <c r="AA1002" s="24" t="s">
        <v>6254</v>
      </c>
      <c r="AB1002" s="24" t="s">
        <v>5979</v>
      </c>
      <c r="AC1002" s="24" t="s">
        <v>5986</v>
      </c>
    </row>
    <row r="1003" spans="1:29" s="169" customFormat="1">
      <c r="A1003" s="24">
        <v>4609</v>
      </c>
      <c r="B1003" s="24" t="s">
        <v>976</v>
      </c>
      <c r="C1003" s="57"/>
      <c r="D1003" s="57">
        <v>8.15</v>
      </c>
      <c r="E1003" s="57">
        <v>7.56</v>
      </c>
      <c r="F1003" s="57"/>
      <c r="G1003" s="57">
        <v>7.82</v>
      </c>
      <c r="H1003" s="57">
        <v>8.08</v>
      </c>
      <c r="I1003" s="57">
        <v>7.33</v>
      </c>
      <c r="J1003" s="57"/>
      <c r="K1003" s="57">
        <v>8.08</v>
      </c>
      <c r="L1003" s="57">
        <v>8.8800000000000008</v>
      </c>
      <c r="M1003" s="57">
        <v>8.0500000000000007</v>
      </c>
      <c r="N1003" s="57">
        <v>8.0500000000000007</v>
      </c>
      <c r="O1003" s="57">
        <v>27</v>
      </c>
      <c r="P1003" s="57">
        <v>53</v>
      </c>
      <c r="Q1003" s="57"/>
      <c r="R1003" s="57"/>
      <c r="S1003" s="57"/>
      <c r="T1003" s="57"/>
      <c r="U1003" s="77">
        <v>0.84905660377358494</v>
      </c>
      <c r="V1003" s="24" t="s">
        <v>6758</v>
      </c>
      <c r="W1003" s="216" t="s">
        <v>5993</v>
      </c>
      <c r="X1003" s="216" t="s">
        <v>5993</v>
      </c>
      <c r="Y1003" s="24" t="s">
        <v>6164</v>
      </c>
      <c r="Z1003" s="24" t="s">
        <v>5994</v>
      </c>
      <c r="AA1003" s="24" t="s">
        <v>6200</v>
      </c>
      <c r="AB1003" s="24" t="s">
        <v>6159</v>
      </c>
      <c r="AC1003" s="24" t="s">
        <v>5979</v>
      </c>
    </row>
    <row r="1004" spans="1:29" s="169" customFormat="1">
      <c r="A1004" s="24">
        <v>4702</v>
      </c>
      <c r="B1004" s="24" t="s">
        <v>977</v>
      </c>
      <c r="C1004" s="57">
        <v>14.95</v>
      </c>
      <c r="D1004" s="57">
        <v>15.75</v>
      </c>
      <c r="E1004" s="57">
        <v>12.55</v>
      </c>
      <c r="F1004" s="57">
        <v>12.7</v>
      </c>
      <c r="G1004" s="57">
        <v>12.55</v>
      </c>
      <c r="H1004" s="57">
        <v>13.1</v>
      </c>
      <c r="I1004" s="57">
        <v>12.15</v>
      </c>
      <c r="J1004" s="57">
        <v>12.6</v>
      </c>
      <c r="K1004" s="57">
        <v>12.65</v>
      </c>
      <c r="L1004" s="57">
        <v>13.3</v>
      </c>
      <c r="M1004" s="57">
        <v>12.65</v>
      </c>
      <c r="N1004" s="57">
        <v>12.85</v>
      </c>
      <c r="O1004" s="57">
        <v>783</v>
      </c>
      <c r="P1004" s="57">
        <v>2346</v>
      </c>
      <c r="Q1004" s="57"/>
      <c r="R1004" s="57"/>
      <c r="S1004" s="57"/>
      <c r="T1004" s="57"/>
      <c r="U1004" s="77">
        <v>0.55626598465473154</v>
      </c>
      <c r="V1004" s="24" t="s">
        <v>6162</v>
      </c>
      <c r="W1004" s="216" t="s">
        <v>5993</v>
      </c>
      <c r="X1004" s="216" t="s">
        <v>5993</v>
      </c>
      <c r="Y1004" s="24" t="s">
        <v>5964</v>
      </c>
      <c r="Z1004" s="24" t="s">
        <v>5969</v>
      </c>
      <c r="AA1004" s="24" t="s">
        <v>6090</v>
      </c>
      <c r="AB1004" s="24" t="s">
        <v>5996</v>
      </c>
      <c r="AC1004" s="24" t="s">
        <v>5979</v>
      </c>
    </row>
    <row r="1005" spans="1:29" s="169" customFormat="1">
      <c r="A1005" s="24">
        <v>4707</v>
      </c>
      <c r="B1005" s="24" t="s">
        <v>979</v>
      </c>
      <c r="C1005" s="57">
        <v>13.45</v>
      </c>
      <c r="D1005" s="57">
        <v>13.5</v>
      </c>
      <c r="E1005" s="57">
        <v>13.15</v>
      </c>
      <c r="F1005" s="57">
        <v>13.3</v>
      </c>
      <c r="G1005" s="57">
        <v>13.3</v>
      </c>
      <c r="H1005" s="57">
        <v>13.35</v>
      </c>
      <c r="I1005" s="57">
        <v>12.55</v>
      </c>
      <c r="J1005" s="57">
        <v>12.8</v>
      </c>
      <c r="K1005" s="57">
        <v>12.7</v>
      </c>
      <c r="L1005" s="57">
        <v>13.1</v>
      </c>
      <c r="M1005" s="57">
        <v>12.7</v>
      </c>
      <c r="N1005" s="57">
        <v>12.9</v>
      </c>
      <c r="O1005" s="57">
        <v>916</v>
      </c>
      <c r="P1005" s="57">
        <v>4053</v>
      </c>
      <c r="Q1005" s="57">
        <v>31.4556</v>
      </c>
      <c r="R1005" s="57">
        <v>39.0792</v>
      </c>
      <c r="S1005" s="57">
        <v>28.497299999999999</v>
      </c>
      <c r="T1005" s="57">
        <v>35.551900000000003</v>
      </c>
      <c r="U1005" s="77">
        <v>0.37667571346327822</v>
      </c>
      <c r="V1005" s="24" t="s">
        <v>6120</v>
      </c>
      <c r="W1005" s="216" t="s">
        <v>5967</v>
      </c>
      <c r="X1005" s="216" t="s">
        <v>5971</v>
      </c>
      <c r="Y1005" s="24" t="s">
        <v>5984</v>
      </c>
      <c r="Z1005" s="24" t="s">
        <v>5964</v>
      </c>
      <c r="AA1005" s="24" t="s">
        <v>6055</v>
      </c>
      <c r="AB1005" s="24" t="s">
        <v>5970</v>
      </c>
      <c r="AC1005" s="24" t="s">
        <v>5979</v>
      </c>
    </row>
    <row r="1006" spans="1:29" s="169" customFormat="1">
      <c r="A1006" s="24">
        <v>4711</v>
      </c>
      <c r="B1006" s="24" t="s">
        <v>980</v>
      </c>
      <c r="C1006" s="57">
        <v>17.399999999999999</v>
      </c>
      <c r="D1006" s="57">
        <v>18.350000000000001</v>
      </c>
      <c r="E1006" s="57">
        <v>17.3</v>
      </c>
      <c r="F1006" s="57">
        <v>17.600000000000001</v>
      </c>
      <c r="G1006" s="57">
        <v>17.600000000000001</v>
      </c>
      <c r="H1006" s="57">
        <v>17.75</v>
      </c>
      <c r="I1006" s="57">
        <v>16.8</v>
      </c>
      <c r="J1006" s="57">
        <v>16.899999999999999</v>
      </c>
      <c r="K1006" s="57">
        <v>17</v>
      </c>
      <c r="L1006" s="57">
        <v>17.2</v>
      </c>
      <c r="M1006" s="57">
        <v>16.95</v>
      </c>
      <c r="N1006" s="57">
        <v>17.100000000000001</v>
      </c>
      <c r="O1006" s="57">
        <v>71</v>
      </c>
      <c r="P1006" s="57">
        <v>578</v>
      </c>
      <c r="Q1006" s="57">
        <v>13.122400000000001</v>
      </c>
      <c r="R1006" s="57">
        <v>23.263300000000001</v>
      </c>
      <c r="S1006" s="57">
        <v>11.9741</v>
      </c>
      <c r="T1006" s="57">
        <v>19.5002</v>
      </c>
      <c r="U1006" s="77">
        <v>0.20472895040369088</v>
      </c>
      <c r="V1006" s="24" t="s">
        <v>6038</v>
      </c>
      <c r="W1006" s="216" t="s">
        <v>5967</v>
      </c>
      <c r="X1006" s="216" t="s">
        <v>6047</v>
      </c>
      <c r="Y1006" s="24" t="s">
        <v>5963</v>
      </c>
      <c r="Z1006" s="24" t="s">
        <v>5964</v>
      </c>
      <c r="AA1006" s="24" t="s">
        <v>6016</v>
      </c>
      <c r="AB1006" s="24" t="s">
        <v>5986</v>
      </c>
      <c r="AC1006" s="24" t="s">
        <v>5990</v>
      </c>
    </row>
    <row r="1007" spans="1:29" s="169" customFormat="1">
      <c r="A1007" s="24">
        <v>4714</v>
      </c>
      <c r="B1007" s="24" t="s">
        <v>982</v>
      </c>
      <c r="C1007" s="57">
        <v>13.5</v>
      </c>
      <c r="D1007" s="57">
        <v>14.05</v>
      </c>
      <c r="E1007" s="57">
        <v>12.9</v>
      </c>
      <c r="F1007" s="57">
        <v>12.9</v>
      </c>
      <c r="G1007" s="57">
        <v>12.8</v>
      </c>
      <c r="H1007" s="57">
        <v>13.05</v>
      </c>
      <c r="I1007" s="57">
        <v>11.75</v>
      </c>
      <c r="J1007" s="57">
        <v>11.8</v>
      </c>
      <c r="K1007" s="57">
        <v>11.95</v>
      </c>
      <c r="L1007" s="57">
        <v>12.45</v>
      </c>
      <c r="M1007" s="57">
        <v>11.95</v>
      </c>
      <c r="N1007" s="57">
        <v>12.1</v>
      </c>
      <c r="O1007" s="57">
        <v>679</v>
      </c>
      <c r="P1007" s="57">
        <v>3754</v>
      </c>
      <c r="Q1007" s="57">
        <v>18.154</v>
      </c>
      <c r="R1007" s="57">
        <v>35.128399999999999</v>
      </c>
      <c r="S1007" s="57">
        <v>14.754200000000001</v>
      </c>
      <c r="T1007" s="57">
        <v>28.337</v>
      </c>
      <c r="U1007" s="77">
        <v>0.30145622447167464</v>
      </c>
      <c r="V1007" s="24" t="s">
        <v>6123</v>
      </c>
      <c r="W1007" s="216" t="s">
        <v>5967</v>
      </c>
      <c r="X1007" s="216" t="s">
        <v>6007</v>
      </c>
      <c r="Y1007" s="24" t="s">
        <v>6004</v>
      </c>
      <c r="Z1007" s="24" t="s">
        <v>5964</v>
      </c>
      <c r="AA1007" s="24" t="s">
        <v>6090</v>
      </c>
      <c r="AB1007" s="24" t="s">
        <v>5996</v>
      </c>
      <c r="AC1007" s="24" t="s">
        <v>5979</v>
      </c>
    </row>
    <row r="1008" spans="1:29" s="169" customFormat="1">
      <c r="A1008" s="24">
        <v>4716</v>
      </c>
      <c r="B1008" s="24" t="s">
        <v>983</v>
      </c>
      <c r="C1008" s="57">
        <v>15</v>
      </c>
      <c r="D1008" s="57">
        <v>15.3</v>
      </c>
      <c r="E1008" s="57">
        <v>14.45</v>
      </c>
      <c r="F1008" s="57">
        <v>14.75</v>
      </c>
      <c r="G1008" s="57">
        <v>14.7</v>
      </c>
      <c r="H1008" s="57">
        <v>14.7</v>
      </c>
      <c r="I1008" s="57">
        <v>14.05</v>
      </c>
      <c r="J1008" s="57">
        <v>14.15</v>
      </c>
      <c r="K1008" s="57">
        <v>14.4</v>
      </c>
      <c r="L1008" s="57">
        <v>14.8</v>
      </c>
      <c r="M1008" s="57">
        <v>14.35</v>
      </c>
      <c r="N1008" s="57">
        <v>14.35</v>
      </c>
      <c r="O1008" s="57">
        <v>1047</v>
      </c>
      <c r="P1008" s="57">
        <v>719</v>
      </c>
      <c r="Q1008" s="57">
        <v>11.9854</v>
      </c>
      <c r="R1008" s="57">
        <v>19.597100000000001</v>
      </c>
      <c r="S1008" s="57">
        <v>11.216100000000001</v>
      </c>
      <c r="T1008" s="57">
        <v>16.8035</v>
      </c>
      <c r="U1008" s="77">
        <v>2.4269819193324063</v>
      </c>
      <c r="V1008" s="24" t="s">
        <v>6656</v>
      </c>
      <c r="W1008" s="216" t="s">
        <v>5967</v>
      </c>
      <c r="X1008" s="216" t="s">
        <v>6047</v>
      </c>
      <c r="Y1008" s="24" t="s">
        <v>5974</v>
      </c>
      <c r="Z1008" s="24" t="s">
        <v>6024</v>
      </c>
      <c r="AA1008" s="24" t="s">
        <v>6558</v>
      </c>
      <c r="AB1008" s="24" t="s">
        <v>6084</v>
      </c>
      <c r="AC1008" s="24" t="s">
        <v>5979</v>
      </c>
    </row>
    <row r="1009" spans="1:29" s="169" customFormat="1">
      <c r="A1009" s="24">
        <v>4720</v>
      </c>
      <c r="B1009" s="24" t="s">
        <v>984</v>
      </c>
      <c r="C1009" s="57">
        <v>14.65</v>
      </c>
      <c r="D1009" s="57">
        <v>14.85</v>
      </c>
      <c r="E1009" s="57">
        <v>13.9</v>
      </c>
      <c r="F1009" s="57">
        <v>13.9</v>
      </c>
      <c r="G1009" s="57">
        <v>13.85</v>
      </c>
      <c r="H1009" s="57">
        <v>13.9</v>
      </c>
      <c r="I1009" s="57">
        <v>13.1</v>
      </c>
      <c r="J1009" s="57">
        <v>13.4</v>
      </c>
      <c r="K1009" s="57">
        <v>13.45</v>
      </c>
      <c r="L1009" s="57">
        <v>13.55</v>
      </c>
      <c r="M1009" s="57">
        <v>13.4</v>
      </c>
      <c r="N1009" s="57">
        <v>13.5</v>
      </c>
      <c r="O1009" s="57">
        <v>185</v>
      </c>
      <c r="P1009" s="57">
        <v>1215</v>
      </c>
      <c r="Q1009" s="57">
        <v>18.032299999999999</v>
      </c>
      <c r="R1009" s="57">
        <v>24.936900000000001</v>
      </c>
      <c r="S1009" s="57">
        <v>17.947500000000002</v>
      </c>
      <c r="T1009" s="57">
        <v>22.607099999999999</v>
      </c>
      <c r="U1009" s="77">
        <v>0.25377229080932784</v>
      </c>
      <c r="V1009" s="24" t="s">
        <v>6123</v>
      </c>
      <c r="W1009" s="216" t="s">
        <v>5967</v>
      </c>
      <c r="X1009" s="216" t="s">
        <v>6007</v>
      </c>
      <c r="Y1009" s="24" t="s">
        <v>6004</v>
      </c>
      <c r="Z1009" s="24" t="s">
        <v>5962</v>
      </c>
      <c r="AA1009" s="24" t="s">
        <v>6218</v>
      </c>
      <c r="AB1009" s="24" t="s">
        <v>5991</v>
      </c>
      <c r="AC1009" s="24" t="s">
        <v>5991</v>
      </c>
    </row>
    <row r="1010" spans="1:29" s="169" customFormat="1">
      <c r="A1010" s="24">
        <v>4721</v>
      </c>
      <c r="B1010" s="24" t="s">
        <v>985</v>
      </c>
      <c r="C1010" s="57">
        <v>87.7</v>
      </c>
      <c r="D1010" s="57">
        <v>103.5</v>
      </c>
      <c r="E1010" s="57">
        <v>86.4</v>
      </c>
      <c r="F1010" s="57">
        <v>94.7</v>
      </c>
      <c r="G1010" s="57">
        <v>96.5</v>
      </c>
      <c r="H1010" s="57">
        <v>137.5</v>
      </c>
      <c r="I1010" s="57">
        <v>94.1</v>
      </c>
      <c r="J1010" s="57">
        <v>126.5</v>
      </c>
      <c r="K1010" s="57">
        <v>130.5</v>
      </c>
      <c r="L1010" s="57">
        <v>139.5</v>
      </c>
      <c r="M1010" s="57">
        <v>125.5</v>
      </c>
      <c r="N1010" s="57">
        <v>136</v>
      </c>
      <c r="O1010" s="57">
        <v>142539</v>
      </c>
      <c r="P1010" s="57">
        <v>436340</v>
      </c>
      <c r="Q1010" s="57">
        <v>77.510900000000007</v>
      </c>
      <c r="R1010" s="57">
        <v>72.883499999999998</v>
      </c>
      <c r="S1010" s="57">
        <v>83.347700000000003</v>
      </c>
      <c r="T1010" s="57">
        <v>76.371600000000001</v>
      </c>
      <c r="U1010" s="77">
        <v>0.5444492826694779</v>
      </c>
      <c r="V1010" s="24" t="s">
        <v>6155</v>
      </c>
      <c r="W1010" s="216" t="s">
        <v>6009</v>
      </c>
      <c r="X1010" s="216" t="s">
        <v>5989</v>
      </c>
      <c r="Y1010" s="24" t="s">
        <v>5982</v>
      </c>
      <c r="Z1010" s="24" t="s">
        <v>5982</v>
      </c>
      <c r="AA1010" s="24" t="s">
        <v>5982</v>
      </c>
      <c r="AB1010" s="24" t="s">
        <v>5991</v>
      </c>
      <c r="AC1010" s="24" t="s">
        <v>5986</v>
      </c>
    </row>
    <row r="1011" spans="1:29" s="169" customFormat="1">
      <c r="A1011" s="24">
        <v>4722</v>
      </c>
      <c r="B1011" s="24" t="s">
        <v>986</v>
      </c>
      <c r="C1011" s="57">
        <v>36.5</v>
      </c>
      <c r="D1011" s="57">
        <v>39.200000000000003</v>
      </c>
      <c r="E1011" s="57">
        <v>36.1</v>
      </c>
      <c r="F1011" s="57">
        <v>38.75</v>
      </c>
      <c r="G1011" s="57">
        <v>38.75</v>
      </c>
      <c r="H1011" s="57">
        <v>39.35</v>
      </c>
      <c r="I1011" s="57">
        <v>35</v>
      </c>
      <c r="J1011" s="57">
        <v>35.299999999999997</v>
      </c>
      <c r="K1011" s="57">
        <v>35.700000000000003</v>
      </c>
      <c r="L1011" s="57">
        <v>36.65</v>
      </c>
      <c r="M1011" s="57">
        <v>35.5</v>
      </c>
      <c r="N1011" s="57">
        <v>36.6</v>
      </c>
      <c r="O1011" s="57">
        <v>780</v>
      </c>
      <c r="P1011" s="57">
        <v>4242</v>
      </c>
      <c r="Q1011" s="57">
        <v>59.068399999999997</v>
      </c>
      <c r="R1011" s="57">
        <v>63.701099999999997</v>
      </c>
      <c r="S1011" s="57">
        <v>55.603099999999998</v>
      </c>
      <c r="T1011" s="57">
        <v>61.001800000000003</v>
      </c>
      <c r="U1011" s="77">
        <v>0.30645921735030646</v>
      </c>
      <c r="V1011" s="24" t="s">
        <v>6038</v>
      </c>
      <c r="W1011" s="216" t="s">
        <v>5967</v>
      </c>
      <c r="X1011" s="216" t="s">
        <v>5961</v>
      </c>
      <c r="Y1011" s="24" t="s">
        <v>5982</v>
      </c>
      <c r="Z1011" s="24" t="s">
        <v>5964</v>
      </c>
      <c r="AA1011" s="24" t="s">
        <v>6010</v>
      </c>
      <c r="AB1011" s="24" t="s">
        <v>5979</v>
      </c>
      <c r="AC1011" s="24" t="s">
        <v>5990</v>
      </c>
    </row>
    <row r="1012" spans="1:29" s="169" customFormat="1">
      <c r="A1012" s="24">
        <v>4726</v>
      </c>
      <c r="B1012" s="24" t="s">
        <v>988</v>
      </c>
      <c r="C1012" s="57">
        <v>44.35</v>
      </c>
      <c r="D1012" s="57">
        <v>44.4</v>
      </c>
      <c r="E1012" s="57">
        <v>40.6</v>
      </c>
      <c r="F1012" s="57">
        <v>41.2</v>
      </c>
      <c r="G1012" s="57">
        <v>41.7</v>
      </c>
      <c r="H1012" s="57">
        <v>42.25</v>
      </c>
      <c r="I1012" s="57">
        <v>40.6</v>
      </c>
      <c r="J1012" s="57">
        <v>41.15</v>
      </c>
      <c r="K1012" s="57">
        <v>41.75</v>
      </c>
      <c r="L1012" s="57">
        <v>42</v>
      </c>
      <c r="M1012" s="57">
        <v>40.85</v>
      </c>
      <c r="N1012" s="57">
        <v>40.9</v>
      </c>
      <c r="O1012" s="57">
        <v>1259</v>
      </c>
      <c r="P1012" s="57">
        <v>6039</v>
      </c>
      <c r="Q1012" s="57">
        <v>31.074999999999999</v>
      </c>
      <c r="R1012" s="57">
        <v>39.768999999999998</v>
      </c>
      <c r="S1012" s="57">
        <v>23.926500000000001</v>
      </c>
      <c r="T1012" s="57">
        <v>34.488199999999999</v>
      </c>
      <c r="U1012" s="77">
        <v>0.34746370811944582</v>
      </c>
      <c r="V1012" s="24" t="s">
        <v>6759</v>
      </c>
      <c r="W1012" s="216" t="s">
        <v>5967</v>
      </c>
      <c r="X1012" s="216" t="s">
        <v>6007</v>
      </c>
      <c r="Y1012" s="24" t="s">
        <v>5964</v>
      </c>
      <c r="Z1012" s="24" t="s">
        <v>5974</v>
      </c>
      <c r="AA1012" s="24" t="s">
        <v>5984</v>
      </c>
      <c r="AB1012" s="24" t="s">
        <v>5990</v>
      </c>
      <c r="AC1012" s="24" t="s">
        <v>5979</v>
      </c>
    </row>
    <row r="1013" spans="1:29" s="169" customFormat="1">
      <c r="A1013" s="24">
        <v>4728</v>
      </c>
      <c r="B1013" s="24" t="s">
        <v>989</v>
      </c>
      <c r="C1013" s="57">
        <v>70.7</v>
      </c>
      <c r="D1013" s="57">
        <v>77</v>
      </c>
      <c r="E1013" s="57">
        <v>70.7</v>
      </c>
      <c r="F1013" s="57">
        <v>76</v>
      </c>
      <c r="G1013" s="57">
        <v>75.3</v>
      </c>
      <c r="H1013" s="57">
        <v>79.599999999999994</v>
      </c>
      <c r="I1013" s="57">
        <v>75.3</v>
      </c>
      <c r="J1013" s="57">
        <v>77.7</v>
      </c>
      <c r="K1013" s="57">
        <v>76.400000000000006</v>
      </c>
      <c r="L1013" s="57">
        <v>79.900000000000006</v>
      </c>
      <c r="M1013" s="57">
        <v>76.400000000000006</v>
      </c>
      <c r="N1013" s="57">
        <v>79.3</v>
      </c>
      <c r="O1013" s="57">
        <v>172</v>
      </c>
      <c r="P1013" s="57">
        <v>1049</v>
      </c>
      <c r="Q1013" s="57">
        <v>76.585700000000003</v>
      </c>
      <c r="R1013" s="57">
        <v>60.323399999999999</v>
      </c>
      <c r="S1013" s="57">
        <v>83.083299999999994</v>
      </c>
      <c r="T1013" s="57">
        <v>67.91</v>
      </c>
      <c r="U1013" s="77">
        <v>0.27327613600254214</v>
      </c>
      <c r="V1013" s="24" t="s">
        <v>6236</v>
      </c>
      <c r="W1013" s="216" t="s">
        <v>6009</v>
      </c>
      <c r="X1013" s="216" t="s">
        <v>5989</v>
      </c>
      <c r="Y1013" s="24" t="s">
        <v>6013</v>
      </c>
      <c r="Z1013" s="24" t="s">
        <v>6031</v>
      </c>
      <c r="AA1013" s="24" t="s">
        <v>6013</v>
      </c>
      <c r="AB1013" s="24" t="s">
        <v>5990</v>
      </c>
      <c r="AC1013" s="24" t="s">
        <v>5979</v>
      </c>
    </row>
    <row r="1014" spans="1:29" s="169" customFormat="1">
      <c r="A1014" s="24">
        <v>4729</v>
      </c>
      <c r="B1014" s="24" t="s">
        <v>990</v>
      </c>
      <c r="C1014" s="57">
        <v>12.45</v>
      </c>
      <c r="D1014" s="57">
        <v>12.6</v>
      </c>
      <c r="E1014" s="57">
        <v>11.65</v>
      </c>
      <c r="F1014" s="57">
        <v>11.7</v>
      </c>
      <c r="G1014" s="57">
        <v>11.7</v>
      </c>
      <c r="H1014" s="57">
        <v>11.75</v>
      </c>
      <c r="I1014" s="57">
        <v>10.95</v>
      </c>
      <c r="J1014" s="57">
        <v>11.1</v>
      </c>
      <c r="K1014" s="57">
        <v>11</v>
      </c>
      <c r="L1014" s="57">
        <v>11.9</v>
      </c>
      <c r="M1014" s="57">
        <v>11</v>
      </c>
      <c r="N1014" s="57">
        <v>11.3</v>
      </c>
      <c r="O1014" s="57">
        <v>121</v>
      </c>
      <c r="P1014" s="57">
        <v>391</v>
      </c>
      <c r="Q1014" s="57">
        <v>12.7781</v>
      </c>
      <c r="R1014" s="57">
        <v>23.701899999999998</v>
      </c>
      <c r="S1014" s="57">
        <v>12.921200000000001</v>
      </c>
      <c r="T1014" s="57">
        <v>20.1083</v>
      </c>
      <c r="U1014" s="77">
        <v>0.51577152600170506</v>
      </c>
      <c r="V1014" s="24" t="s">
        <v>6317</v>
      </c>
      <c r="W1014" s="216" t="s">
        <v>6039</v>
      </c>
      <c r="X1014" s="216" t="s">
        <v>6047</v>
      </c>
      <c r="Y1014" s="24" t="s">
        <v>5964</v>
      </c>
      <c r="Z1014" s="24" t="s">
        <v>5964</v>
      </c>
      <c r="AA1014" s="24" t="s">
        <v>6090</v>
      </c>
      <c r="AB1014" s="24" t="s">
        <v>5996</v>
      </c>
      <c r="AC1014" s="24" t="s">
        <v>5979</v>
      </c>
    </row>
    <row r="1015" spans="1:29" s="169" customFormat="1">
      <c r="A1015" s="24">
        <v>4735</v>
      </c>
      <c r="B1015" s="24" t="s">
        <v>991</v>
      </c>
      <c r="C1015" s="57">
        <v>62.1</v>
      </c>
      <c r="D1015" s="57">
        <v>62.1</v>
      </c>
      <c r="E1015" s="57">
        <v>55</v>
      </c>
      <c r="F1015" s="57">
        <v>56.8</v>
      </c>
      <c r="G1015" s="57">
        <v>56.5</v>
      </c>
      <c r="H1015" s="57">
        <v>58.2</v>
      </c>
      <c r="I1015" s="57">
        <v>53.6</v>
      </c>
      <c r="J1015" s="57">
        <v>53.7</v>
      </c>
      <c r="K1015" s="57">
        <v>54.1</v>
      </c>
      <c r="L1015" s="57">
        <v>57.7</v>
      </c>
      <c r="M1015" s="57">
        <v>54.1</v>
      </c>
      <c r="N1015" s="57">
        <v>57.5</v>
      </c>
      <c r="O1015" s="57">
        <v>450</v>
      </c>
      <c r="P1015" s="57">
        <v>1380</v>
      </c>
      <c r="Q1015" s="57">
        <v>4.1012000000000004</v>
      </c>
      <c r="R1015" s="57">
        <v>5.7531999999999996</v>
      </c>
      <c r="S1015" s="57">
        <v>7.9550000000000001</v>
      </c>
      <c r="T1015" s="57">
        <v>6.4871999999999996</v>
      </c>
      <c r="U1015" s="77">
        <v>0.54347826086956519</v>
      </c>
      <c r="V1015" s="24" t="s">
        <v>6157</v>
      </c>
      <c r="W1015" s="216" t="s">
        <v>6337</v>
      </c>
      <c r="X1015" s="216" t="s">
        <v>6047</v>
      </c>
      <c r="Y1015" s="24" t="s">
        <v>6024</v>
      </c>
      <c r="Z1015" s="24" t="s">
        <v>5964</v>
      </c>
      <c r="AA1015" s="24" t="s">
        <v>6013</v>
      </c>
      <c r="AB1015" s="24" t="s">
        <v>5965</v>
      </c>
      <c r="AC1015" s="24" t="s">
        <v>5979</v>
      </c>
    </row>
    <row r="1016" spans="1:29" s="169" customFormat="1">
      <c r="A1016" s="24">
        <v>4736</v>
      </c>
      <c r="B1016" s="24" t="s">
        <v>992</v>
      </c>
      <c r="C1016" s="57">
        <v>225</v>
      </c>
      <c r="D1016" s="57">
        <v>225</v>
      </c>
      <c r="E1016" s="57">
        <v>212</v>
      </c>
      <c r="F1016" s="57">
        <v>216</v>
      </c>
      <c r="G1016" s="57">
        <v>216</v>
      </c>
      <c r="H1016" s="57">
        <v>219</v>
      </c>
      <c r="I1016" s="57">
        <v>201.5</v>
      </c>
      <c r="J1016" s="57">
        <v>202</v>
      </c>
      <c r="K1016" s="57">
        <v>205</v>
      </c>
      <c r="L1016" s="57">
        <v>207</v>
      </c>
      <c r="M1016" s="57">
        <v>202.5</v>
      </c>
      <c r="N1016" s="57">
        <v>203.5</v>
      </c>
      <c r="O1016" s="57">
        <v>474</v>
      </c>
      <c r="P1016" s="57">
        <v>3222</v>
      </c>
      <c r="Q1016" s="57">
        <v>30.025600000000001</v>
      </c>
      <c r="R1016" s="57">
        <v>48.439500000000002</v>
      </c>
      <c r="S1016" s="57">
        <v>21.843599999999999</v>
      </c>
      <c r="T1016" s="57">
        <v>39.574199999999998</v>
      </c>
      <c r="U1016" s="77">
        <v>0.2451893234016139</v>
      </c>
      <c r="V1016" s="24" t="s">
        <v>6074</v>
      </c>
      <c r="W1016" s="216" t="s">
        <v>5967</v>
      </c>
      <c r="X1016" s="216" t="s">
        <v>6007</v>
      </c>
      <c r="Y1016" s="24" t="s">
        <v>6024</v>
      </c>
      <c r="Z1016" s="24" t="s">
        <v>5964</v>
      </c>
      <c r="AA1016" s="24" t="s">
        <v>5984</v>
      </c>
      <c r="AB1016" s="24" t="s">
        <v>5986</v>
      </c>
      <c r="AC1016" s="24" t="s">
        <v>5990</v>
      </c>
    </row>
    <row r="1017" spans="1:29" s="169" customFormat="1">
      <c r="A1017" s="24">
        <v>4737</v>
      </c>
      <c r="B1017" s="24" t="s">
        <v>993</v>
      </c>
      <c r="C1017" s="57">
        <v>70.2</v>
      </c>
      <c r="D1017" s="57">
        <v>71</v>
      </c>
      <c r="E1017" s="57">
        <v>69.8</v>
      </c>
      <c r="F1017" s="57">
        <v>70.5</v>
      </c>
      <c r="G1017" s="57">
        <v>70.5</v>
      </c>
      <c r="H1017" s="57">
        <v>71.599999999999994</v>
      </c>
      <c r="I1017" s="57">
        <v>69.900000000000006</v>
      </c>
      <c r="J1017" s="57">
        <v>70.8</v>
      </c>
      <c r="K1017" s="57">
        <v>71</v>
      </c>
      <c r="L1017" s="57">
        <v>71.8</v>
      </c>
      <c r="M1017" s="57">
        <v>70.5</v>
      </c>
      <c r="N1017" s="57">
        <v>71</v>
      </c>
      <c r="O1017" s="57">
        <v>34</v>
      </c>
      <c r="P1017" s="57">
        <v>153</v>
      </c>
      <c r="Q1017" s="57">
        <v>61.498800000000003</v>
      </c>
      <c r="R1017" s="57">
        <v>47.9833</v>
      </c>
      <c r="S1017" s="57">
        <v>68.878</v>
      </c>
      <c r="T1017" s="57">
        <v>54.9482</v>
      </c>
      <c r="U1017" s="77">
        <v>0.37037037037037041</v>
      </c>
      <c r="V1017" s="24" t="s">
        <v>6760</v>
      </c>
      <c r="W1017" s="216" t="s">
        <v>6009</v>
      </c>
      <c r="X1017" s="216" t="s">
        <v>5961</v>
      </c>
      <c r="Y1017" s="24" t="s">
        <v>6218</v>
      </c>
      <c r="Z1017" s="24" t="s">
        <v>6066</v>
      </c>
      <c r="AA1017" s="24" t="s">
        <v>6121</v>
      </c>
      <c r="AB1017" s="24" t="s">
        <v>5976</v>
      </c>
      <c r="AC1017" s="24" t="s">
        <v>5986</v>
      </c>
    </row>
    <row r="1018" spans="1:29" s="169" customFormat="1">
      <c r="A1018" s="24">
        <v>4738</v>
      </c>
      <c r="B1018" s="24" t="s">
        <v>3285</v>
      </c>
      <c r="C1018" s="57">
        <v>7.95</v>
      </c>
      <c r="D1018" s="57">
        <v>8.73</v>
      </c>
      <c r="E1018" s="57">
        <v>7.71</v>
      </c>
      <c r="F1018" s="57">
        <v>8.2899999999999991</v>
      </c>
      <c r="G1018" s="57">
        <v>8.2899999999999991</v>
      </c>
      <c r="H1018" s="57">
        <v>8.69</v>
      </c>
      <c r="I1018" s="57">
        <v>7.5</v>
      </c>
      <c r="J1018" s="57">
        <v>8.1199999999999992</v>
      </c>
      <c r="K1018" s="57">
        <v>7.96</v>
      </c>
      <c r="L1018" s="57">
        <v>8.36</v>
      </c>
      <c r="M1018" s="57">
        <v>7.9</v>
      </c>
      <c r="N1018" s="57">
        <v>8.0500000000000007</v>
      </c>
      <c r="O1018" s="57">
        <v>443</v>
      </c>
      <c r="P1018" s="57">
        <v>1727</v>
      </c>
      <c r="Q1018" s="57">
        <v>38.374499999999998</v>
      </c>
      <c r="R1018" s="57">
        <v>43.005499999999998</v>
      </c>
      <c r="S1018" s="57">
        <v>30.675599999999999</v>
      </c>
      <c r="T1018" s="57">
        <v>38.895499999999998</v>
      </c>
      <c r="U1018" s="77">
        <v>0.42752364408415361</v>
      </c>
      <c r="V1018" s="24" t="s">
        <v>6303</v>
      </c>
      <c r="W1018" s="216" t="s">
        <v>5967</v>
      </c>
      <c r="X1018" s="216" t="s">
        <v>5971</v>
      </c>
      <c r="Y1018" s="24" t="s">
        <v>5982</v>
      </c>
      <c r="Z1018" s="24" t="s">
        <v>5994</v>
      </c>
      <c r="AA1018" s="24" t="s">
        <v>5963</v>
      </c>
      <c r="AB1018" s="24" t="s">
        <v>5996</v>
      </c>
      <c r="AC1018" s="24" t="s">
        <v>5965</v>
      </c>
    </row>
    <row r="1019" spans="1:29" s="169" customFormat="1">
      <c r="A1019" s="24">
        <v>4739</v>
      </c>
      <c r="B1019" s="24" t="s">
        <v>994</v>
      </c>
      <c r="C1019" s="57">
        <v>121</v>
      </c>
      <c r="D1019" s="57">
        <v>127</v>
      </c>
      <c r="E1019" s="57">
        <v>103</v>
      </c>
      <c r="F1019" s="57">
        <v>106</v>
      </c>
      <c r="G1019" s="57">
        <v>104.5</v>
      </c>
      <c r="H1019" s="57">
        <v>119</v>
      </c>
      <c r="I1019" s="57">
        <v>97.5</v>
      </c>
      <c r="J1019" s="57">
        <v>119</v>
      </c>
      <c r="K1019" s="57">
        <v>122</v>
      </c>
      <c r="L1019" s="57">
        <v>127.5</v>
      </c>
      <c r="M1019" s="57">
        <v>119.5</v>
      </c>
      <c r="N1019" s="57">
        <v>122</v>
      </c>
      <c r="O1019" s="57">
        <v>77192</v>
      </c>
      <c r="P1019" s="57">
        <v>103624</v>
      </c>
      <c r="Q1019" s="57">
        <v>68.631699999999995</v>
      </c>
      <c r="R1019" s="57">
        <v>70.565799999999996</v>
      </c>
      <c r="S1019" s="57">
        <v>69.509200000000007</v>
      </c>
      <c r="T1019" s="57">
        <v>70.2136</v>
      </c>
      <c r="U1019" s="77">
        <v>1.2415399264005764</v>
      </c>
      <c r="V1019" s="24" t="s">
        <v>6364</v>
      </c>
      <c r="W1019" s="216" t="s">
        <v>6039</v>
      </c>
      <c r="X1019" s="216" t="s">
        <v>5961</v>
      </c>
      <c r="Y1019" s="24" t="s">
        <v>5964</v>
      </c>
      <c r="Z1019" s="24" t="s">
        <v>6045</v>
      </c>
      <c r="AA1019" s="24" t="s">
        <v>6164</v>
      </c>
      <c r="AB1019" s="24" t="s">
        <v>5996</v>
      </c>
      <c r="AC1019" s="24" t="s">
        <v>5991</v>
      </c>
    </row>
    <row r="1020" spans="1:29" s="169" customFormat="1">
      <c r="A1020" s="24">
        <v>4743</v>
      </c>
      <c r="B1020" s="24" t="s">
        <v>995</v>
      </c>
      <c r="C1020" s="57">
        <v>200.5</v>
      </c>
      <c r="D1020" s="57">
        <v>200.5</v>
      </c>
      <c r="E1020" s="57">
        <v>185</v>
      </c>
      <c r="F1020" s="57">
        <v>195</v>
      </c>
      <c r="G1020" s="57">
        <v>194</v>
      </c>
      <c r="H1020" s="57">
        <v>197.5</v>
      </c>
      <c r="I1020" s="57">
        <v>182</v>
      </c>
      <c r="J1020" s="57">
        <v>183.5</v>
      </c>
      <c r="K1020" s="57">
        <v>184</v>
      </c>
      <c r="L1020" s="57">
        <v>184.5</v>
      </c>
      <c r="M1020" s="57">
        <v>180.5</v>
      </c>
      <c r="N1020" s="57">
        <v>182</v>
      </c>
      <c r="O1020" s="57">
        <v>2419</v>
      </c>
      <c r="P1020" s="57">
        <v>6774</v>
      </c>
      <c r="Q1020" s="57">
        <v>21.756</v>
      </c>
      <c r="R1020" s="57">
        <v>26.165800000000001</v>
      </c>
      <c r="S1020" s="57">
        <v>16.481400000000001</v>
      </c>
      <c r="T1020" s="57">
        <v>22.9377</v>
      </c>
      <c r="U1020" s="77">
        <v>0.59516779844503498</v>
      </c>
      <c r="V1020" s="24" t="s">
        <v>6006</v>
      </c>
      <c r="W1020" s="216" t="s">
        <v>5967</v>
      </c>
      <c r="X1020" s="216" t="s">
        <v>6007</v>
      </c>
      <c r="Y1020" s="24" t="s">
        <v>6209</v>
      </c>
      <c r="Z1020" s="24" t="s">
        <v>5964</v>
      </c>
      <c r="AA1020" s="24" t="s">
        <v>5984</v>
      </c>
      <c r="AB1020" s="24" t="s">
        <v>5965</v>
      </c>
      <c r="AC1020" s="24" t="s">
        <v>5986</v>
      </c>
    </row>
    <row r="1021" spans="1:29" s="169" customFormat="1">
      <c r="A1021" s="24">
        <v>4744</v>
      </c>
      <c r="B1021" s="24" t="s">
        <v>3291</v>
      </c>
      <c r="C1021" s="57">
        <v>28.6</v>
      </c>
      <c r="D1021" s="57">
        <v>28.9</v>
      </c>
      <c r="E1021" s="57">
        <v>28</v>
      </c>
      <c r="F1021" s="57">
        <v>28.35</v>
      </c>
      <c r="G1021" s="57">
        <v>28.35</v>
      </c>
      <c r="H1021" s="57">
        <v>28.35</v>
      </c>
      <c r="I1021" s="57">
        <v>26.3</v>
      </c>
      <c r="J1021" s="57">
        <v>26.9</v>
      </c>
      <c r="K1021" s="57">
        <v>27</v>
      </c>
      <c r="L1021" s="57">
        <v>27.15</v>
      </c>
      <c r="M1021" s="57">
        <v>26.6</v>
      </c>
      <c r="N1021" s="57">
        <v>26.85</v>
      </c>
      <c r="O1021" s="57">
        <v>117</v>
      </c>
      <c r="P1021" s="57">
        <v>188</v>
      </c>
      <c r="Q1021" s="57">
        <v>70.160200000000003</v>
      </c>
      <c r="R1021" s="57">
        <v>68.797399999999996</v>
      </c>
      <c r="S1021" s="57">
        <v>63.234299999999998</v>
      </c>
      <c r="T1021" s="57">
        <v>66.942999999999998</v>
      </c>
      <c r="U1021" s="77">
        <v>1.0372340425531916</v>
      </c>
      <c r="V1021" s="24" t="s">
        <v>6034</v>
      </c>
      <c r="W1021" s="216" t="s">
        <v>5960</v>
      </c>
      <c r="X1021" s="216" t="s">
        <v>5961</v>
      </c>
      <c r="Y1021" s="24" t="s">
        <v>6216</v>
      </c>
      <c r="Z1021" s="24" t="s">
        <v>6024</v>
      </c>
      <c r="AA1021" s="24" t="s">
        <v>5984</v>
      </c>
      <c r="AB1021" s="24" t="s">
        <v>5991</v>
      </c>
      <c r="AC1021" s="24" t="s">
        <v>5970</v>
      </c>
    </row>
    <row r="1022" spans="1:29" s="169" customFormat="1">
      <c r="A1022" s="24">
        <v>4745</v>
      </c>
      <c r="B1022" s="24" t="s">
        <v>996</v>
      </c>
      <c r="C1022" s="57">
        <v>26.6</v>
      </c>
      <c r="D1022" s="57">
        <v>26.75</v>
      </c>
      <c r="E1022" s="57">
        <v>25.85</v>
      </c>
      <c r="F1022" s="57">
        <v>25.85</v>
      </c>
      <c r="G1022" s="57">
        <v>25.8</v>
      </c>
      <c r="H1022" s="57">
        <v>25.8</v>
      </c>
      <c r="I1022" s="57">
        <v>24.2</v>
      </c>
      <c r="J1022" s="57">
        <v>24.75</v>
      </c>
      <c r="K1022" s="57">
        <v>24.85</v>
      </c>
      <c r="L1022" s="57">
        <v>25</v>
      </c>
      <c r="M1022" s="57">
        <v>24.8</v>
      </c>
      <c r="N1022" s="57">
        <v>24.95</v>
      </c>
      <c r="O1022" s="57">
        <v>54</v>
      </c>
      <c r="P1022" s="57">
        <v>238</v>
      </c>
      <c r="Q1022" s="57">
        <v>16.241399999999999</v>
      </c>
      <c r="R1022" s="57">
        <v>23.732600000000001</v>
      </c>
      <c r="S1022" s="57">
        <v>16.71</v>
      </c>
      <c r="T1022" s="57">
        <v>21.3917</v>
      </c>
      <c r="U1022" s="77">
        <v>0.37815126050420167</v>
      </c>
      <c r="V1022" s="24" t="s">
        <v>6038</v>
      </c>
      <c r="W1022" s="216" t="s">
        <v>6039</v>
      </c>
      <c r="X1022" s="216" t="s">
        <v>6007</v>
      </c>
      <c r="Y1022" s="24" t="s">
        <v>6336</v>
      </c>
      <c r="Z1022" s="24" t="s">
        <v>6024</v>
      </c>
      <c r="AA1022" s="24" t="s">
        <v>6016</v>
      </c>
      <c r="AB1022" s="24" t="s">
        <v>5991</v>
      </c>
      <c r="AC1022" s="24" t="s">
        <v>5991</v>
      </c>
    </row>
    <row r="1023" spans="1:29" s="169" customFormat="1">
      <c r="A1023" s="24">
        <v>4746</v>
      </c>
      <c r="B1023" s="24" t="s">
        <v>997</v>
      </c>
      <c r="C1023" s="57">
        <v>74.400000000000006</v>
      </c>
      <c r="D1023" s="57">
        <v>75.5</v>
      </c>
      <c r="E1023" s="57">
        <v>67.900000000000006</v>
      </c>
      <c r="F1023" s="57">
        <v>70.5</v>
      </c>
      <c r="G1023" s="57">
        <v>71.5</v>
      </c>
      <c r="H1023" s="57">
        <v>74</v>
      </c>
      <c r="I1023" s="57">
        <v>66.099999999999994</v>
      </c>
      <c r="J1023" s="57">
        <v>66.7</v>
      </c>
      <c r="K1023" s="57">
        <v>67.5</v>
      </c>
      <c r="L1023" s="57">
        <v>68.5</v>
      </c>
      <c r="M1023" s="57">
        <v>66.7</v>
      </c>
      <c r="N1023" s="57">
        <v>66.7</v>
      </c>
      <c r="O1023" s="57">
        <v>2182</v>
      </c>
      <c r="P1023" s="57">
        <v>15186</v>
      </c>
      <c r="Q1023" s="57">
        <v>14.548999999999999</v>
      </c>
      <c r="R1023" s="57">
        <v>22.341699999999999</v>
      </c>
      <c r="S1023" s="57">
        <v>12.052300000000001</v>
      </c>
      <c r="T1023" s="57">
        <v>18.911899999999999</v>
      </c>
      <c r="U1023" s="77">
        <v>0.2394749550024145</v>
      </c>
      <c r="V1023" s="24" t="s">
        <v>6696</v>
      </c>
      <c r="W1023" s="216" t="s">
        <v>5967</v>
      </c>
      <c r="X1023" s="216" t="s">
        <v>6047</v>
      </c>
      <c r="Y1023" s="24" t="s">
        <v>5964</v>
      </c>
      <c r="Z1023" s="24" t="s">
        <v>5964</v>
      </c>
      <c r="AA1023" s="24" t="s">
        <v>6130</v>
      </c>
      <c r="AB1023" s="24" t="s">
        <v>5976</v>
      </c>
      <c r="AC1023" s="24" t="s">
        <v>5979</v>
      </c>
    </row>
    <row r="1024" spans="1:29" s="169" customFormat="1">
      <c r="A1024" s="24">
        <v>4755</v>
      </c>
      <c r="B1024" s="24" t="s">
        <v>1000</v>
      </c>
      <c r="C1024" s="57">
        <v>62.3</v>
      </c>
      <c r="D1024" s="57">
        <v>62.3</v>
      </c>
      <c r="E1024" s="57">
        <v>61</v>
      </c>
      <c r="F1024" s="57">
        <v>61.6</v>
      </c>
      <c r="G1024" s="57">
        <v>61.5</v>
      </c>
      <c r="H1024" s="57">
        <v>61.5</v>
      </c>
      <c r="I1024" s="57">
        <v>59.6</v>
      </c>
      <c r="J1024" s="57">
        <v>59.8</v>
      </c>
      <c r="K1024" s="57">
        <v>60.8</v>
      </c>
      <c r="L1024" s="57">
        <v>61</v>
      </c>
      <c r="M1024" s="57">
        <v>60</v>
      </c>
      <c r="N1024" s="57">
        <v>60.6</v>
      </c>
      <c r="O1024" s="57">
        <v>35</v>
      </c>
      <c r="P1024" s="57">
        <v>159</v>
      </c>
      <c r="Q1024" s="57">
        <v>22.361499999999999</v>
      </c>
      <c r="R1024" s="57">
        <v>35.776699999999998</v>
      </c>
      <c r="S1024" s="57">
        <v>19.738600000000002</v>
      </c>
      <c r="T1024" s="57">
        <v>30.430700000000002</v>
      </c>
      <c r="U1024" s="77">
        <v>0.36687631027253664</v>
      </c>
      <c r="V1024" s="24" t="s">
        <v>6574</v>
      </c>
      <c r="W1024" s="216" t="s">
        <v>5967</v>
      </c>
      <c r="X1024" s="216" t="s">
        <v>6007</v>
      </c>
      <c r="Y1024" s="24" t="s">
        <v>6017</v>
      </c>
      <c r="Z1024" s="24" t="s">
        <v>6209</v>
      </c>
      <c r="AA1024" s="24" t="s">
        <v>6277</v>
      </c>
      <c r="AB1024" s="24" t="s">
        <v>5990</v>
      </c>
      <c r="AC1024" s="24" t="s">
        <v>5976</v>
      </c>
    </row>
    <row r="1025" spans="1:29" s="169" customFormat="1">
      <c r="A1025" s="24">
        <v>4760</v>
      </c>
      <c r="B1025" s="24" t="s">
        <v>3301</v>
      </c>
      <c r="C1025" s="57">
        <v>128</v>
      </c>
      <c r="D1025" s="57">
        <v>129.5</v>
      </c>
      <c r="E1025" s="57">
        <v>113</v>
      </c>
      <c r="F1025" s="57">
        <v>114</v>
      </c>
      <c r="G1025" s="57">
        <v>114</v>
      </c>
      <c r="H1025" s="57">
        <v>114</v>
      </c>
      <c r="I1025" s="57">
        <v>100</v>
      </c>
      <c r="J1025" s="57">
        <v>104.5</v>
      </c>
      <c r="K1025" s="57">
        <v>106</v>
      </c>
      <c r="L1025" s="57">
        <v>116.5</v>
      </c>
      <c r="M1025" s="57">
        <v>106</v>
      </c>
      <c r="N1025" s="57">
        <v>112</v>
      </c>
      <c r="O1025" s="57">
        <v>1873</v>
      </c>
      <c r="P1025" s="57">
        <v>4916</v>
      </c>
      <c r="Q1025" s="57"/>
      <c r="R1025" s="57"/>
      <c r="S1025" s="57"/>
      <c r="T1025" s="57"/>
      <c r="U1025" s="77">
        <v>0.63500135611608355</v>
      </c>
      <c r="V1025" s="24" t="s">
        <v>6038</v>
      </c>
      <c r="W1025" s="216" t="s">
        <v>5993</v>
      </c>
      <c r="X1025" s="216" t="s">
        <v>5993</v>
      </c>
      <c r="Y1025" s="24" t="s">
        <v>5964</v>
      </c>
      <c r="Z1025" s="24" t="s">
        <v>6024</v>
      </c>
      <c r="AA1025" s="24" t="s">
        <v>6013</v>
      </c>
      <c r="AB1025" s="24" t="s">
        <v>5986</v>
      </c>
      <c r="AC1025" s="24" t="s">
        <v>5979</v>
      </c>
    </row>
    <row r="1026" spans="1:29" s="169" customFormat="1">
      <c r="A1026" s="24">
        <v>4763</v>
      </c>
      <c r="B1026" s="24" t="s">
        <v>1001</v>
      </c>
      <c r="C1026" s="57">
        <v>95.6</v>
      </c>
      <c r="D1026" s="57">
        <v>104</v>
      </c>
      <c r="E1026" s="57">
        <v>94.5</v>
      </c>
      <c r="F1026" s="57">
        <v>100</v>
      </c>
      <c r="G1026" s="57">
        <v>100</v>
      </c>
      <c r="H1026" s="57">
        <v>100</v>
      </c>
      <c r="I1026" s="57">
        <v>95.6</v>
      </c>
      <c r="J1026" s="57">
        <v>96.7</v>
      </c>
      <c r="K1026" s="57">
        <v>97.5</v>
      </c>
      <c r="L1026" s="57">
        <v>97.5</v>
      </c>
      <c r="M1026" s="57">
        <v>95.5</v>
      </c>
      <c r="N1026" s="57">
        <v>95.7</v>
      </c>
      <c r="O1026" s="57">
        <v>123</v>
      </c>
      <c r="P1026" s="57">
        <v>352</v>
      </c>
      <c r="Q1026" s="57">
        <v>16.349900000000002</v>
      </c>
      <c r="R1026" s="57">
        <v>13.7423</v>
      </c>
      <c r="S1026" s="57">
        <v>13.6585</v>
      </c>
      <c r="T1026" s="57">
        <v>13.714399999999999</v>
      </c>
      <c r="U1026" s="77">
        <v>0.58238636363636365</v>
      </c>
      <c r="V1026" s="24" t="s">
        <v>6463</v>
      </c>
      <c r="W1026" s="216" t="s">
        <v>5960</v>
      </c>
      <c r="X1026" s="216" t="s">
        <v>6047</v>
      </c>
      <c r="Y1026" s="24" t="s">
        <v>5982</v>
      </c>
      <c r="Z1026" s="24" t="s">
        <v>6209</v>
      </c>
      <c r="AA1026" s="24" t="s">
        <v>6017</v>
      </c>
      <c r="AB1026" s="24" t="s">
        <v>5979</v>
      </c>
      <c r="AC1026" s="24" t="s">
        <v>5965</v>
      </c>
    </row>
    <row r="1027" spans="1:29" s="169" customFormat="1">
      <c r="A1027" s="24">
        <v>4764</v>
      </c>
      <c r="B1027" s="24" t="s">
        <v>3304</v>
      </c>
      <c r="C1027" s="57">
        <v>61.8</v>
      </c>
      <c r="D1027" s="57">
        <v>61.8</v>
      </c>
      <c r="E1027" s="57">
        <v>58.6</v>
      </c>
      <c r="F1027" s="57">
        <v>60.9</v>
      </c>
      <c r="G1027" s="57">
        <v>60.8</v>
      </c>
      <c r="H1027" s="57">
        <v>60.8</v>
      </c>
      <c r="I1027" s="57">
        <v>57</v>
      </c>
      <c r="J1027" s="57">
        <v>59.3</v>
      </c>
      <c r="K1027" s="57">
        <v>60.5</v>
      </c>
      <c r="L1027" s="57">
        <v>60.5</v>
      </c>
      <c r="M1027" s="57">
        <v>59</v>
      </c>
      <c r="N1027" s="57">
        <v>59.3</v>
      </c>
      <c r="O1027" s="57">
        <v>15</v>
      </c>
      <c r="P1027" s="57">
        <v>30</v>
      </c>
      <c r="Q1027" s="57">
        <v>59.151800000000001</v>
      </c>
      <c r="R1027" s="57">
        <v>67.855699999999999</v>
      </c>
      <c r="S1027" s="57">
        <v>53.125</v>
      </c>
      <c r="T1027" s="57">
        <v>62.945399999999999</v>
      </c>
      <c r="U1027" s="77">
        <v>0.83333333333333337</v>
      </c>
      <c r="V1027" s="24" t="s">
        <v>6563</v>
      </c>
      <c r="W1027" s="216" t="s">
        <v>5967</v>
      </c>
      <c r="X1027" s="216" t="s">
        <v>5961</v>
      </c>
      <c r="Y1027" s="24" t="s">
        <v>6060</v>
      </c>
      <c r="Z1027" s="24" t="s">
        <v>6209</v>
      </c>
      <c r="AA1027" s="24" t="s">
        <v>6017</v>
      </c>
      <c r="AB1027" s="24" t="s">
        <v>5979</v>
      </c>
      <c r="AC1027" s="24" t="s">
        <v>5990</v>
      </c>
    </row>
    <row r="1028" spans="1:29" s="169" customFormat="1">
      <c r="A1028" s="24">
        <v>4765</v>
      </c>
      <c r="B1028" s="24" t="s">
        <v>3306</v>
      </c>
      <c r="C1028" s="57">
        <v>26.8</v>
      </c>
      <c r="D1028" s="57">
        <v>27.9</v>
      </c>
      <c r="E1028" s="57">
        <v>26.8</v>
      </c>
      <c r="F1028" s="57"/>
      <c r="G1028" s="57">
        <v>26.9</v>
      </c>
      <c r="H1028" s="57">
        <v>28.1</v>
      </c>
      <c r="I1028" s="57">
        <v>26.8</v>
      </c>
      <c r="J1028" s="57">
        <v>27.3</v>
      </c>
      <c r="K1028" s="57">
        <v>27.3</v>
      </c>
      <c r="L1028" s="57">
        <v>27.35</v>
      </c>
      <c r="M1028" s="57">
        <v>26.35</v>
      </c>
      <c r="N1028" s="57">
        <v>27</v>
      </c>
      <c r="O1028" s="57">
        <v>27</v>
      </c>
      <c r="P1028" s="57">
        <v>115</v>
      </c>
      <c r="Q1028" s="57"/>
      <c r="R1028" s="57"/>
      <c r="S1028" s="57"/>
      <c r="T1028" s="57"/>
      <c r="U1028" s="77">
        <v>0.39130434782608697</v>
      </c>
      <c r="V1028" s="24" t="s">
        <v>5973</v>
      </c>
      <c r="W1028" s="216" t="s">
        <v>5993</v>
      </c>
      <c r="X1028" s="216" t="s">
        <v>5993</v>
      </c>
      <c r="Y1028" s="24" t="s">
        <v>6200</v>
      </c>
      <c r="Z1028" s="24" t="s">
        <v>5963</v>
      </c>
      <c r="AA1028" s="24" t="s">
        <v>5975</v>
      </c>
      <c r="AB1028" s="24" t="s">
        <v>5965</v>
      </c>
      <c r="AC1028" s="24" t="s">
        <v>5976</v>
      </c>
    </row>
    <row r="1029" spans="1:29" s="169" customFormat="1">
      <c r="A1029" s="24">
        <v>4766</v>
      </c>
      <c r="B1029" s="24" t="s">
        <v>3308</v>
      </c>
      <c r="C1029" s="57">
        <v>146</v>
      </c>
      <c r="D1029" s="57">
        <v>146</v>
      </c>
      <c r="E1029" s="57">
        <v>141</v>
      </c>
      <c r="F1029" s="57">
        <v>141</v>
      </c>
      <c r="G1029" s="57">
        <v>141</v>
      </c>
      <c r="H1029" s="57">
        <v>141</v>
      </c>
      <c r="I1029" s="57">
        <v>135.5</v>
      </c>
      <c r="J1029" s="57">
        <v>139</v>
      </c>
      <c r="K1029" s="57">
        <v>139</v>
      </c>
      <c r="L1029" s="57">
        <v>140.5</v>
      </c>
      <c r="M1029" s="57">
        <v>138</v>
      </c>
      <c r="N1029" s="57">
        <v>140.5</v>
      </c>
      <c r="O1029" s="57">
        <v>74</v>
      </c>
      <c r="P1029" s="57">
        <v>231</v>
      </c>
      <c r="Q1029" s="57">
        <v>22.212800000000001</v>
      </c>
      <c r="R1029" s="57">
        <v>37.981299999999997</v>
      </c>
      <c r="S1029" s="57">
        <v>22.3843</v>
      </c>
      <c r="T1029" s="57">
        <v>32.782299999999999</v>
      </c>
      <c r="U1029" s="77">
        <v>0.53391053391053389</v>
      </c>
      <c r="V1029" s="24" t="s">
        <v>6545</v>
      </c>
      <c r="W1029" s="216" t="s">
        <v>6039</v>
      </c>
      <c r="X1029" s="216" t="s">
        <v>6007</v>
      </c>
      <c r="Y1029" s="24" t="s">
        <v>6527</v>
      </c>
      <c r="Z1029" s="24" t="s">
        <v>6017</v>
      </c>
      <c r="AA1029" s="24" t="s">
        <v>6126</v>
      </c>
      <c r="AB1029" s="24" t="s">
        <v>5979</v>
      </c>
      <c r="AC1029" s="24" t="s">
        <v>5986</v>
      </c>
    </row>
    <row r="1030" spans="1:29" s="169" customFormat="1">
      <c r="A1030" s="24">
        <v>4768</v>
      </c>
      <c r="B1030" s="24" t="s">
        <v>5858</v>
      </c>
      <c r="C1030" s="57">
        <v>122</v>
      </c>
      <c r="D1030" s="57">
        <v>125.5</v>
      </c>
      <c r="E1030" s="57">
        <v>104</v>
      </c>
      <c r="F1030" s="57">
        <v>109</v>
      </c>
      <c r="G1030" s="57">
        <v>104.5</v>
      </c>
      <c r="H1030" s="57">
        <v>116.5</v>
      </c>
      <c r="I1030" s="57">
        <v>104</v>
      </c>
      <c r="J1030" s="57">
        <v>112</v>
      </c>
      <c r="K1030" s="57">
        <v>114</v>
      </c>
      <c r="L1030" s="57">
        <v>114.5</v>
      </c>
      <c r="M1030" s="57">
        <v>107.5</v>
      </c>
      <c r="N1030" s="57">
        <v>110</v>
      </c>
      <c r="O1030" s="57">
        <v>65</v>
      </c>
      <c r="P1030" s="57">
        <v>310</v>
      </c>
      <c r="Q1030" s="57"/>
      <c r="R1030" s="57"/>
      <c r="S1030" s="57"/>
      <c r="T1030" s="57"/>
      <c r="U1030" s="77">
        <v>0.34946236559139787</v>
      </c>
      <c r="V1030" s="24" t="s">
        <v>6001</v>
      </c>
      <c r="W1030" s="216" t="s">
        <v>5993</v>
      </c>
      <c r="X1030" s="216" t="s">
        <v>5993</v>
      </c>
      <c r="Y1030" s="24" t="s">
        <v>5964</v>
      </c>
      <c r="Z1030" s="24" t="s">
        <v>5982</v>
      </c>
      <c r="AA1030" s="24" t="s">
        <v>5964</v>
      </c>
      <c r="AB1030" s="24" t="s">
        <v>5965</v>
      </c>
      <c r="AC1030" s="24" t="s">
        <v>5986</v>
      </c>
    </row>
    <row r="1031" spans="1:29" s="169" customFormat="1">
      <c r="A1031" s="24">
        <v>4770</v>
      </c>
      <c r="B1031" s="24" t="s">
        <v>5742</v>
      </c>
      <c r="C1031" s="57">
        <v>236</v>
      </c>
      <c r="D1031" s="57">
        <v>236.5</v>
      </c>
      <c r="E1031" s="57">
        <v>219</v>
      </c>
      <c r="F1031" s="57">
        <v>225</v>
      </c>
      <c r="G1031" s="57">
        <v>225</v>
      </c>
      <c r="H1031" s="57">
        <v>225</v>
      </c>
      <c r="I1031" s="57">
        <v>209.5</v>
      </c>
      <c r="J1031" s="57">
        <v>215</v>
      </c>
      <c r="K1031" s="57">
        <v>216</v>
      </c>
      <c r="L1031" s="57">
        <v>219</v>
      </c>
      <c r="M1031" s="57">
        <v>214</v>
      </c>
      <c r="N1031" s="57">
        <v>216.5</v>
      </c>
      <c r="O1031" s="57">
        <v>75</v>
      </c>
      <c r="P1031" s="57">
        <v>322</v>
      </c>
      <c r="Q1031" s="57"/>
      <c r="R1031" s="57"/>
      <c r="S1031" s="57"/>
      <c r="T1031" s="57"/>
      <c r="U1031" s="77">
        <v>0.38819875776397517</v>
      </c>
      <c r="V1031" s="24" t="s">
        <v>6057</v>
      </c>
      <c r="W1031" s="216" t="s">
        <v>5993</v>
      </c>
      <c r="X1031" s="216" t="s">
        <v>5993</v>
      </c>
      <c r="Y1031" s="24" t="s">
        <v>5964</v>
      </c>
      <c r="Z1031" s="24" t="s">
        <v>6024</v>
      </c>
      <c r="AA1031" s="24" t="s">
        <v>6008</v>
      </c>
      <c r="AB1031" s="24" t="s">
        <v>5970</v>
      </c>
      <c r="AC1031" s="24" t="s">
        <v>5986</v>
      </c>
    </row>
    <row r="1032" spans="1:29" s="169" customFormat="1">
      <c r="A1032" s="24">
        <v>4803</v>
      </c>
      <c r="B1032" s="24" t="s">
        <v>1002</v>
      </c>
      <c r="C1032" s="57">
        <v>25.65</v>
      </c>
      <c r="D1032" s="57">
        <v>26</v>
      </c>
      <c r="E1032" s="57">
        <v>18.850000000000001</v>
      </c>
      <c r="F1032" s="57">
        <v>18.899999999999999</v>
      </c>
      <c r="G1032" s="57">
        <v>18.600000000000001</v>
      </c>
      <c r="H1032" s="57">
        <v>18.7</v>
      </c>
      <c r="I1032" s="57">
        <v>12.1</v>
      </c>
      <c r="J1032" s="57">
        <v>14.6</v>
      </c>
      <c r="K1032" s="57">
        <v>14.2</v>
      </c>
      <c r="L1032" s="57">
        <v>14.2</v>
      </c>
      <c r="M1032" s="57">
        <v>11.85</v>
      </c>
      <c r="N1032" s="57">
        <v>11.95</v>
      </c>
      <c r="O1032" s="57">
        <v>447</v>
      </c>
      <c r="P1032" s="57">
        <v>2423</v>
      </c>
      <c r="Q1032" s="57">
        <v>10.8222</v>
      </c>
      <c r="R1032" s="57">
        <v>15.0284</v>
      </c>
      <c r="S1032" s="57">
        <v>7.3994999999999997</v>
      </c>
      <c r="T1032" s="57">
        <v>12.4854</v>
      </c>
      <c r="U1032" s="77">
        <v>0.30747007841518781</v>
      </c>
      <c r="V1032" s="24" t="s">
        <v>6761</v>
      </c>
      <c r="W1032" s="216" t="s">
        <v>5967</v>
      </c>
      <c r="X1032" s="216" t="s">
        <v>6047</v>
      </c>
      <c r="Y1032" s="24" t="s">
        <v>5964</v>
      </c>
      <c r="Z1032" s="24" t="s">
        <v>5964</v>
      </c>
      <c r="AA1032" s="24" t="s">
        <v>6024</v>
      </c>
      <c r="AB1032" s="24" t="s">
        <v>5979</v>
      </c>
      <c r="AC1032" s="24" t="s">
        <v>5979</v>
      </c>
    </row>
    <row r="1033" spans="1:29" s="169" customFormat="1">
      <c r="A1033" s="24">
        <v>4804</v>
      </c>
      <c r="B1033" s="24" t="s">
        <v>1003</v>
      </c>
      <c r="C1033" s="57">
        <v>9.9</v>
      </c>
      <c r="D1033" s="57">
        <v>9.9</v>
      </c>
      <c r="E1033" s="57">
        <v>9.66</v>
      </c>
      <c r="F1033" s="57">
        <v>9.6999999999999993</v>
      </c>
      <c r="G1033" s="57">
        <v>9.6199999999999992</v>
      </c>
      <c r="H1033" s="57">
        <v>9.69</v>
      </c>
      <c r="I1033" s="57">
        <v>8.86</v>
      </c>
      <c r="J1033" s="57">
        <v>9</v>
      </c>
      <c r="K1033" s="57">
        <v>9</v>
      </c>
      <c r="L1033" s="57">
        <v>9.07</v>
      </c>
      <c r="M1033" s="57">
        <v>8.35</v>
      </c>
      <c r="N1033" s="57">
        <v>8.35</v>
      </c>
      <c r="O1033" s="57">
        <v>318</v>
      </c>
      <c r="P1033" s="57">
        <v>396</v>
      </c>
      <c r="Q1033" s="57">
        <v>11.089600000000001</v>
      </c>
      <c r="R1033" s="57">
        <v>18.4238</v>
      </c>
      <c r="S1033" s="57">
        <v>7.3930999999999996</v>
      </c>
      <c r="T1033" s="57">
        <v>14.7469</v>
      </c>
      <c r="U1033" s="77">
        <v>1.3383838383838385</v>
      </c>
      <c r="V1033" s="24" t="s">
        <v>6272</v>
      </c>
      <c r="W1033" s="216" t="s">
        <v>5967</v>
      </c>
      <c r="X1033" s="216" t="s">
        <v>6047</v>
      </c>
      <c r="Y1033" s="24" t="s">
        <v>6017</v>
      </c>
      <c r="Z1033" s="24" t="s">
        <v>5964</v>
      </c>
      <c r="AA1033" s="24" t="s">
        <v>6004</v>
      </c>
      <c r="AB1033" s="24" t="s">
        <v>5965</v>
      </c>
      <c r="AC1033" s="24" t="s">
        <v>5979</v>
      </c>
    </row>
    <row r="1034" spans="1:29" s="169" customFormat="1">
      <c r="A1034" s="24">
        <v>4806</v>
      </c>
      <c r="B1034" s="24" t="s">
        <v>1004</v>
      </c>
      <c r="C1034" s="57">
        <v>11.2</v>
      </c>
      <c r="D1034" s="57">
        <v>11.25</v>
      </c>
      <c r="E1034" s="57">
        <v>10</v>
      </c>
      <c r="F1034" s="57">
        <v>10.95</v>
      </c>
      <c r="G1034" s="57">
        <v>10.9</v>
      </c>
      <c r="H1034" s="57">
        <v>11.8</v>
      </c>
      <c r="I1034" s="57">
        <v>10.5</v>
      </c>
      <c r="J1034" s="57">
        <v>10.5</v>
      </c>
      <c r="K1034" s="57">
        <v>10.5</v>
      </c>
      <c r="L1034" s="57">
        <v>10.8</v>
      </c>
      <c r="M1034" s="57">
        <v>9.57</v>
      </c>
      <c r="N1034" s="57">
        <v>10.8</v>
      </c>
      <c r="O1034" s="57">
        <v>55</v>
      </c>
      <c r="P1034" s="57">
        <v>342</v>
      </c>
      <c r="Q1034" s="57">
        <v>62.928899999999999</v>
      </c>
      <c r="R1034" s="57">
        <v>74.0715</v>
      </c>
      <c r="S1034" s="57">
        <v>58.825000000000003</v>
      </c>
      <c r="T1034" s="57">
        <v>68.989400000000003</v>
      </c>
      <c r="U1034" s="77">
        <v>0.26803118908382068</v>
      </c>
      <c r="V1034" s="24" t="s">
        <v>6762</v>
      </c>
      <c r="W1034" s="216" t="s">
        <v>5967</v>
      </c>
      <c r="X1034" s="216" t="s">
        <v>5961</v>
      </c>
      <c r="Y1034" s="24" t="s">
        <v>5975</v>
      </c>
      <c r="Z1034" s="24" t="s">
        <v>6338</v>
      </c>
      <c r="AA1034" s="24" t="s">
        <v>6311</v>
      </c>
      <c r="AB1034" s="24" t="s">
        <v>5979</v>
      </c>
      <c r="AC1034" s="24" t="s">
        <v>6033</v>
      </c>
    </row>
    <row r="1035" spans="1:29" s="169" customFormat="1">
      <c r="A1035" s="24">
        <v>4903</v>
      </c>
      <c r="B1035" s="24" t="s">
        <v>1005</v>
      </c>
      <c r="C1035" s="57">
        <v>7.86</v>
      </c>
      <c r="D1035" s="57">
        <v>8.1</v>
      </c>
      <c r="E1035" s="57">
        <v>7.6</v>
      </c>
      <c r="F1035" s="57">
        <v>7.65</v>
      </c>
      <c r="G1035" s="57">
        <v>7.57</v>
      </c>
      <c r="H1035" s="57">
        <v>7.8</v>
      </c>
      <c r="I1035" s="57">
        <v>7</v>
      </c>
      <c r="J1035" s="57">
        <v>7.7</v>
      </c>
      <c r="K1035" s="57">
        <v>7.7</v>
      </c>
      <c r="L1035" s="57">
        <v>7.95</v>
      </c>
      <c r="M1035" s="57">
        <v>7.51</v>
      </c>
      <c r="N1035" s="57">
        <v>7.6</v>
      </c>
      <c r="O1035" s="57">
        <v>41</v>
      </c>
      <c r="P1035" s="57">
        <v>124</v>
      </c>
      <c r="Q1035" s="57">
        <v>58.691299999999998</v>
      </c>
      <c r="R1035" s="57">
        <v>59.031500000000001</v>
      </c>
      <c r="S1035" s="57">
        <v>53.4133</v>
      </c>
      <c r="T1035" s="57">
        <v>57.158700000000003</v>
      </c>
      <c r="U1035" s="77">
        <v>0.55107526881720426</v>
      </c>
      <c r="V1035" s="24" t="s">
        <v>6134</v>
      </c>
      <c r="W1035" s="216" t="s">
        <v>5967</v>
      </c>
      <c r="X1035" s="216" t="s">
        <v>5961</v>
      </c>
      <c r="Y1035" s="24" t="s">
        <v>5962</v>
      </c>
      <c r="Z1035" s="24" t="s">
        <v>6075</v>
      </c>
      <c r="AA1035" s="24" t="s">
        <v>6000</v>
      </c>
      <c r="AB1035" s="24" t="s">
        <v>5976</v>
      </c>
      <c r="AC1035" s="24" t="s">
        <v>5990</v>
      </c>
    </row>
    <row r="1036" spans="1:29" s="169" customFormat="1">
      <c r="A1036" s="24">
        <v>4904</v>
      </c>
      <c r="B1036" s="24" t="s">
        <v>1006</v>
      </c>
      <c r="C1036" s="57">
        <v>60.9</v>
      </c>
      <c r="D1036" s="57">
        <v>61.7</v>
      </c>
      <c r="E1036" s="57">
        <v>60.5</v>
      </c>
      <c r="F1036" s="57">
        <v>61.4</v>
      </c>
      <c r="G1036" s="57">
        <v>61.1</v>
      </c>
      <c r="H1036" s="57">
        <v>61.4</v>
      </c>
      <c r="I1036" s="57">
        <v>60.1</v>
      </c>
      <c r="J1036" s="57">
        <v>60.4</v>
      </c>
      <c r="K1036" s="57">
        <v>60.4</v>
      </c>
      <c r="L1036" s="57">
        <v>60.9</v>
      </c>
      <c r="M1036" s="57">
        <v>60</v>
      </c>
      <c r="N1036" s="57">
        <v>60.9</v>
      </c>
      <c r="O1036" s="57">
        <v>7327</v>
      </c>
      <c r="P1036" s="57">
        <v>26761</v>
      </c>
      <c r="Q1036" s="57">
        <v>19.848099999999999</v>
      </c>
      <c r="R1036" s="57">
        <v>34.089799999999997</v>
      </c>
      <c r="S1036" s="57">
        <v>18.589200000000002</v>
      </c>
      <c r="T1036" s="57">
        <v>28.922899999999998</v>
      </c>
      <c r="U1036" s="77">
        <v>0.45632325648020128</v>
      </c>
      <c r="V1036" s="24" t="s">
        <v>6545</v>
      </c>
      <c r="W1036" s="216" t="s">
        <v>5967</v>
      </c>
      <c r="X1036" s="216" t="s">
        <v>6007</v>
      </c>
      <c r="Y1036" s="24" t="s">
        <v>6016</v>
      </c>
      <c r="Z1036" s="24" t="s">
        <v>5984</v>
      </c>
      <c r="AA1036" s="24" t="s">
        <v>6126</v>
      </c>
      <c r="AB1036" s="24" t="s">
        <v>5979</v>
      </c>
      <c r="AC1036" s="24" t="s">
        <v>5986</v>
      </c>
    </row>
    <row r="1037" spans="1:29" s="169" customFormat="1">
      <c r="A1037" s="24">
        <v>4905</v>
      </c>
      <c r="B1037" s="24" t="s">
        <v>1007</v>
      </c>
      <c r="C1037" s="57">
        <v>53.5</v>
      </c>
      <c r="D1037" s="57">
        <v>53.6</v>
      </c>
      <c r="E1037" s="57">
        <v>52</v>
      </c>
      <c r="F1037" s="57">
        <v>53.3</v>
      </c>
      <c r="G1037" s="57">
        <v>53</v>
      </c>
      <c r="H1037" s="57">
        <v>53.5</v>
      </c>
      <c r="I1037" s="57">
        <v>52.5</v>
      </c>
      <c r="J1037" s="57">
        <v>53.1</v>
      </c>
      <c r="K1037" s="57">
        <v>53.5</v>
      </c>
      <c r="L1037" s="57">
        <v>53.5</v>
      </c>
      <c r="M1037" s="57">
        <v>53.1</v>
      </c>
      <c r="N1037" s="57">
        <v>53.1</v>
      </c>
      <c r="O1037" s="57">
        <v>11</v>
      </c>
      <c r="P1037" s="57">
        <v>164</v>
      </c>
      <c r="Q1037" s="57"/>
      <c r="R1037" s="57"/>
      <c r="S1037" s="57"/>
      <c r="T1037" s="57"/>
      <c r="U1037" s="77">
        <v>0.11178861788617886</v>
      </c>
      <c r="V1037" s="24" t="s">
        <v>6517</v>
      </c>
      <c r="W1037" s="216" t="s">
        <v>5993</v>
      </c>
      <c r="X1037" s="216" t="s">
        <v>5993</v>
      </c>
      <c r="Y1037" s="24" t="s">
        <v>6248</v>
      </c>
      <c r="Z1037" s="24" t="s">
        <v>6497</v>
      </c>
      <c r="AA1037" s="24" t="s">
        <v>6518</v>
      </c>
      <c r="AB1037" s="24" t="s">
        <v>5979</v>
      </c>
      <c r="AC1037" s="24" t="s">
        <v>5979</v>
      </c>
    </row>
    <row r="1038" spans="1:29" s="169" customFormat="1">
      <c r="A1038" s="24">
        <v>4906</v>
      </c>
      <c r="B1038" s="24" t="s">
        <v>1008</v>
      </c>
      <c r="C1038" s="57">
        <v>28.75</v>
      </c>
      <c r="D1038" s="57">
        <v>29.05</v>
      </c>
      <c r="E1038" s="57">
        <v>26.8</v>
      </c>
      <c r="F1038" s="57">
        <v>26.8</v>
      </c>
      <c r="G1038" s="57">
        <v>26.6</v>
      </c>
      <c r="H1038" s="57">
        <v>26.75</v>
      </c>
      <c r="I1038" s="57">
        <v>25.65</v>
      </c>
      <c r="J1038" s="57">
        <v>25.75</v>
      </c>
      <c r="K1038" s="57">
        <v>26</v>
      </c>
      <c r="L1038" s="57">
        <v>26.65</v>
      </c>
      <c r="M1038" s="57">
        <v>25.8</v>
      </c>
      <c r="N1038" s="57">
        <v>25.9</v>
      </c>
      <c r="O1038" s="57">
        <v>3990</v>
      </c>
      <c r="P1038" s="57">
        <v>12822</v>
      </c>
      <c r="Q1038" s="57">
        <v>25.430700000000002</v>
      </c>
      <c r="R1038" s="57">
        <v>46.525399999999998</v>
      </c>
      <c r="S1038" s="57">
        <v>17.8264</v>
      </c>
      <c r="T1038" s="57">
        <v>36.959099999999999</v>
      </c>
      <c r="U1038" s="77">
        <v>0.51863983777881761</v>
      </c>
      <c r="V1038" s="24" t="s">
        <v>6597</v>
      </c>
      <c r="W1038" s="216" t="s">
        <v>5967</v>
      </c>
      <c r="X1038" s="216" t="s">
        <v>6007</v>
      </c>
      <c r="Y1038" s="24" t="s">
        <v>6004</v>
      </c>
      <c r="Z1038" s="24" t="s">
        <v>5962</v>
      </c>
      <c r="AA1038" s="24" t="s">
        <v>6027</v>
      </c>
      <c r="AB1038" s="24" t="s">
        <v>6033</v>
      </c>
      <c r="AC1038" s="24" t="s">
        <v>5965</v>
      </c>
    </row>
    <row r="1039" spans="1:29" s="169" customFormat="1">
      <c r="A1039" s="24">
        <v>4908</v>
      </c>
      <c r="B1039" s="24" t="s">
        <v>1010</v>
      </c>
      <c r="C1039" s="57">
        <v>28.65</v>
      </c>
      <c r="D1039" s="57">
        <v>30</v>
      </c>
      <c r="E1039" s="57">
        <v>27.5</v>
      </c>
      <c r="F1039" s="57">
        <v>27.55</v>
      </c>
      <c r="G1039" s="57">
        <v>27</v>
      </c>
      <c r="H1039" s="57">
        <v>28.25</v>
      </c>
      <c r="I1039" s="57">
        <v>26.6</v>
      </c>
      <c r="J1039" s="57">
        <v>27.5</v>
      </c>
      <c r="K1039" s="57">
        <v>27.55</v>
      </c>
      <c r="L1039" s="57">
        <v>28.4</v>
      </c>
      <c r="M1039" s="57">
        <v>27.55</v>
      </c>
      <c r="N1039" s="57">
        <v>28</v>
      </c>
      <c r="O1039" s="57">
        <v>230</v>
      </c>
      <c r="P1039" s="57">
        <v>926</v>
      </c>
      <c r="Q1039" s="57">
        <v>15.6769</v>
      </c>
      <c r="R1039" s="57">
        <v>23.944400000000002</v>
      </c>
      <c r="S1039" s="57">
        <v>16.073799999999999</v>
      </c>
      <c r="T1039" s="57">
        <v>21.320799999999998</v>
      </c>
      <c r="U1039" s="77">
        <v>0.41396688264938802</v>
      </c>
      <c r="V1039" s="24" t="s">
        <v>6162</v>
      </c>
      <c r="W1039" s="216" t="s">
        <v>6039</v>
      </c>
      <c r="X1039" s="216" t="s">
        <v>6007</v>
      </c>
      <c r="Y1039" s="24" t="s">
        <v>5964</v>
      </c>
      <c r="Z1039" s="24" t="s">
        <v>6016</v>
      </c>
      <c r="AA1039" s="24" t="s">
        <v>6055</v>
      </c>
      <c r="AB1039" s="24" t="s">
        <v>5970</v>
      </c>
      <c r="AC1039" s="24" t="s">
        <v>5979</v>
      </c>
    </row>
    <row r="1040" spans="1:29" s="169" customFormat="1">
      <c r="A1040" s="24">
        <v>4909</v>
      </c>
      <c r="B1040" s="24" t="s">
        <v>1011</v>
      </c>
      <c r="C1040" s="57">
        <v>24.7</v>
      </c>
      <c r="D1040" s="57">
        <v>24.7</v>
      </c>
      <c r="E1040" s="57">
        <v>21.8</v>
      </c>
      <c r="F1040" s="57">
        <v>21.8</v>
      </c>
      <c r="G1040" s="57">
        <v>21.8</v>
      </c>
      <c r="H1040" s="57">
        <v>22.5</v>
      </c>
      <c r="I1040" s="57">
        <v>20</v>
      </c>
      <c r="J1040" s="57">
        <v>20.95</v>
      </c>
      <c r="K1040" s="57">
        <v>21</v>
      </c>
      <c r="L1040" s="57">
        <v>22.55</v>
      </c>
      <c r="M1040" s="57">
        <v>21</v>
      </c>
      <c r="N1040" s="57">
        <v>21.85</v>
      </c>
      <c r="O1040" s="57">
        <v>291</v>
      </c>
      <c r="P1040" s="57">
        <v>1019</v>
      </c>
      <c r="Q1040" s="57">
        <v>13.9092</v>
      </c>
      <c r="R1040" s="57">
        <v>25.5746</v>
      </c>
      <c r="S1040" s="57">
        <v>14.904400000000001</v>
      </c>
      <c r="T1040" s="57">
        <v>22.017900000000001</v>
      </c>
      <c r="U1040" s="77">
        <v>0.4759568204121688</v>
      </c>
      <c r="V1040" s="24" t="s">
        <v>6157</v>
      </c>
      <c r="W1040" s="216" t="s">
        <v>6039</v>
      </c>
      <c r="X1040" s="216" t="s">
        <v>6007</v>
      </c>
      <c r="Y1040" s="24" t="s">
        <v>6058</v>
      </c>
      <c r="Z1040" s="24" t="s">
        <v>5964</v>
      </c>
      <c r="AA1040" s="24" t="s">
        <v>6013</v>
      </c>
      <c r="AB1040" s="24" t="s">
        <v>5970</v>
      </c>
      <c r="AC1040" s="24" t="s">
        <v>5979</v>
      </c>
    </row>
    <row r="1041" spans="1:29" s="169" customFormat="1">
      <c r="A1041" s="24">
        <v>4911</v>
      </c>
      <c r="B1041" s="24" t="s">
        <v>1012</v>
      </c>
      <c r="C1041" s="57">
        <v>26</v>
      </c>
      <c r="D1041" s="57">
        <v>26</v>
      </c>
      <c r="E1041" s="57">
        <v>22.9</v>
      </c>
      <c r="F1041" s="57">
        <v>23.85</v>
      </c>
      <c r="G1041" s="57">
        <v>24</v>
      </c>
      <c r="H1041" s="57">
        <v>24.3</v>
      </c>
      <c r="I1041" s="57">
        <v>23.3</v>
      </c>
      <c r="J1041" s="57">
        <v>24.1</v>
      </c>
      <c r="K1041" s="57">
        <v>23.65</v>
      </c>
      <c r="L1041" s="57">
        <v>24.1</v>
      </c>
      <c r="M1041" s="57">
        <v>23.65</v>
      </c>
      <c r="N1041" s="57">
        <v>23.95</v>
      </c>
      <c r="O1041" s="57">
        <v>12</v>
      </c>
      <c r="P1041" s="57">
        <v>41</v>
      </c>
      <c r="Q1041" s="57">
        <v>16.5139</v>
      </c>
      <c r="R1041" s="57">
        <v>21.0444</v>
      </c>
      <c r="S1041" s="57">
        <v>15.973800000000001</v>
      </c>
      <c r="T1041" s="57">
        <v>19.354199999999999</v>
      </c>
      <c r="U1041" s="77">
        <v>0.48780487804878048</v>
      </c>
      <c r="V1041" s="24" t="s">
        <v>6724</v>
      </c>
      <c r="W1041" s="216" t="s">
        <v>5967</v>
      </c>
      <c r="X1041" s="216" t="s">
        <v>6047</v>
      </c>
      <c r="Y1041" s="24" t="s">
        <v>6024</v>
      </c>
      <c r="Z1041" s="24" t="s">
        <v>5972</v>
      </c>
      <c r="AA1041" s="24" t="s">
        <v>6055</v>
      </c>
      <c r="AB1041" s="24" t="s">
        <v>5991</v>
      </c>
      <c r="AC1041" s="24" t="s">
        <v>5979</v>
      </c>
    </row>
    <row r="1042" spans="1:29" s="169" customFormat="1">
      <c r="A1042" s="24">
        <v>4912</v>
      </c>
      <c r="B1042" s="24" t="s">
        <v>1013</v>
      </c>
      <c r="C1042" s="57">
        <v>201.5</v>
      </c>
      <c r="D1042" s="57">
        <v>203</v>
      </c>
      <c r="E1042" s="57">
        <v>160</v>
      </c>
      <c r="F1042" s="57">
        <v>165</v>
      </c>
      <c r="G1042" s="57">
        <v>163</v>
      </c>
      <c r="H1042" s="57">
        <v>165.5</v>
      </c>
      <c r="I1042" s="57">
        <v>149</v>
      </c>
      <c r="J1042" s="57">
        <v>157.5</v>
      </c>
      <c r="K1042" s="57">
        <v>158.5</v>
      </c>
      <c r="L1042" s="57">
        <v>166</v>
      </c>
      <c r="M1042" s="57">
        <v>158.5</v>
      </c>
      <c r="N1042" s="57">
        <v>163</v>
      </c>
      <c r="O1042" s="57">
        <v>191</v>
      </c>
      <c r="P1042" s="57">
        <v>1860</v>
      </c>
      <c r="Q1042" s="57">
        <v>42.534599999999998</v>
      </c>
      <c r="R1042" s="57">
        <v>55.486800000000002</v>
      </c>
      <c r="S1042" s="57">
        <v>36.9191</v>
      </c>
      <c r="T1042" s="57">
        <v>49.297499999999999</v>
      </c>
      <c r="U1042" s="77">
        <v>0.17114695340501793</v>
      </c>
      <c r="V1042" s="24" t="s">
        <v>6550</v>
      </c>
      <c r="W1042" s="216" t="s">
        <v>5967</v>
      </c>
      <c r="X1042" s="216" t="s">
        <v>5971</v>
      </c>
      <c r="Y1042" s="24" t="s">
        <v>5964</v>
      </c>
      <c r="Z1042" s="24" t="s">
        <v>5975</v>
      </c>
      <c r="AA1042" s="24" t="s">
        <v>6031</v>
      </c>
      <c r="AB1042" s="24" t="s">
        <v>5986</v>
      </c>
      <c r="AC1042" s="24" t="s">
        <v>5979</v>
      </c>
    </row>
    <row r="1043" spans="1:29" s="169" customFormat="1">
      <c r="A1043" s="24">
        <v>4915</v>
      </c>
      <c r="B1043" s="24" t="s">
        <v>1014</v>
      </c>
      <c r="C1043" s="57">
        <v>54.5</v>
      </c>
      <c r="D1043" s="57">
        <v>54.8</v>
      </c>
      <c r="E1043" s="57">
        <v>50.8</v>
      </c>
      <c r="F1043" s="57">
        <v>50.8</v>
      </c>
      <c r="G1043" s="57">
        <v>50.8</v>
      </c>
      <c r="H1043" s="57">
        <v>51.6</v>
      </c>
      <c r="I1043" s="57">
        <v>47.8</v>
      </c>
      <c r="J1043" s="57">
        <v>49.1</v>
      </c>
      <c r="K1043" s="57">
        <v>49.9</v>
      </c>
      <c r="L1043" s="57">
        <v>51.8</v>
      </c>
      <c r="M1043" s="57">
        <v>49.65</v>
      </c>
      <c r="N1043" s="57">
        <v>51.2</v>
      </c>
      <c r="O1043" s="57">
        <v>3035</v>
      </c>
      <c r="P1043" s="57">
        <v>11349</v>
      </c>
      <c r="Q1043" s="57">
        <v>33.313000000000002</v>
      </c>
      <c r="R1043" s="57">
        <v>51.186999999999998</v>
      </c>
      <c r="S1043" s="57">
        <v>28.875299999999999</v>
      </c>
      <c r="T1043" s="57">
        <v>43.7498</v>
      </c>
      <c r="U1043" s="77">
        <v>0.44570740447029111</v>
      </c>
      <c r="V1043" s="24" t="s">
        <v>6157</v>
      </c>
      <c r="W1043" s="216" t="s">
        <v>5967</v>
      </c>
      <c r="X1043" s="216" t="s">
        <v>5971</v>
      </c>
      <c r="Y1043" s="24" t="s">
        <v>6004</v>
      </c>
      <c r="Z1043" s="24" t="s">
        <v>5962</v>
      </c>
      <c r="AA1043" s="24" t="s">
        <v>6010</v>
      </c>
      <c r="AB1043" s="24" t="s">
        <v>5991</v>
      </c>
      <c r="AC1043" s="24" t="s">
        <v>5965</v>
      </c>
    </row>
    <row r="1044" spans="1:29" s="169" customFormat="1">
      <c r="A1044" s="24">
        <v>4916</v>
      </c>
      <c r="B1044" s="24" t="s">
        <v>1015</v>
      </c>
      <c r="C1044" s="57">
        <v>26.3</v>
      </c>
      <c r="D1044" s="57">
        <v>26.3</v>
      </c>
      <c r="E1044" s="57">
        <v>23.6</v>
      </c>
      <c r="F1044" s="57">
        <v>24.3</v>
      </c>
      <c r="G1044" s="57">
        <v>24.4</v>
      </c>
      <c r="H1044" s="57">
        <v>26</v>
      </c>
      <c r="I1044" s="57">
        <v>23.25</v>
      </c>
      <c r="J1044" s="57">
        <v>23.5</v>
      </c>
      <c r="K1044" s="57">
        <v>23.55</v>
      </c>
      <c r="L1044" s="57">
        <v>24.45</v>
      </c>
      <c r="M1044" s="57">
        <v>23.55</v>
      </c>
      <c r="N1044" s="57">
        <v>23.85</v>
      </c>
      <c r="O1044" s="57">
        <v>295</v>
      </c>
      <c r="P1044" s="57">
        <v>1603</v>
      </c>
      <c r="Q1044" s="57">
        <v>37.973700000000001</v>
      </c>
      <c r="R1044" s="57">
        <v>55.167000000000002</v>
      </c>
      <c r="S1044" s="57">
        <v>28.952200000000001</v>
      </c>
      <c r="T1044" s="57">
        <v>46.428699999999999</v>
      </c>
      <c r="U1044" s="77">
        <v>0.30671657309211897</v>
      </c>
      <c r="V1044" s="24" t="s">
        <v>6317</v>
      </c>
      <c r="W1044" s="216" t="s">
        <v>5967</v>
      </c>
      <c r="X1044" s="216" t="s">
        <v>5971</v>
      </c>
      <c r="Y1044" s="24" t="s">
        <v>6024</v>
      </c>
      <c r="Z1044" s="24" t="s">
        <v>6000</v>
      </c>
      <c r="AA1044" s="24" t="s">
        <v>6090</v>
      </c>
      <c r="AB1044" s="24" t="s">
        <v>5996</v>
      </c>
      <c r="AC1044" s="24" t="s">
        <v>5979</v>
      </c>
    </row>
    <row r="1045" spans="1:29" s="169" customFormat="1">
      <c r="A1045" s="24">
        <v>4919</v>
      </c>
      <c r="B1045" s="24" t="s">
        <v>1016</v>
      </c>
      <c r="C1045" s="57">
        <v>148</v>
      </c>
      <c r="D1045" s="57">
        <v>150.5</v>
      </c>
      <c r="E1045" s="57">
        <v>127.5</v>
      </c>
      <c r="F1045" s="57">
        <v>130.5</v>
      </c>
      <c r="G1045" s="57">
        <v>132</v>
      </c>
      <c r="H1045" s="57">
        <v>154.5</v>
      </c>
      <c r="I1045" s="57">
        <v>130</v>
      </c>
      <c r="J1045" s="57">
        <v>144</v>
      </c>
      <c r="K1045" s="57">
        <v>151</v>
      </c>
      <c r="L1045" s="57">
        <v>163.5</v>
      </c>
      <c r="M1045" s="57">
        <v>148</v>
      </c>
      <c r="N1045" s="57">
        <v>163.5</v>
      </c>
      <c r="O1045" s="57">
        <v>171602</v>
      </c>
      <c r="P1045" s="57">
        <v>357688</v>
      </c>
      <c r="Q1045" s="57">
        <v>76.817499999999995</v>
      </c>
      <c r="R1045" s="57">
        <v>79.497100000000003</v>
      </c>
      <c r="S1045" s="57">
        <v>84.545000000000002</v>
      </c>
      <c r="T1045" s="57">
        <v>81.179699999999997</v>
      </c>
      <c r="U1045" s="77">
        <v>0.79958884092654314</v>
      </c>
      <c r="V1045" s="24" t="s">
        <v>6685</v>
      </c>
      <c r="W1045" s="216" t="s">
        <v>5981</v>
      </c>
      <c r="X1045" s="216" t="s">
        <v>6012</v>
      </c>
      <c r="Y1045" s="24" t="s">
        <v>5964</v>
      </c>
      <c r="Z1045" s="24" t="s">
        <v>5982</v>
      </c>
      <c r="AA1045" s="24" t="s">
        <v>6045</v>
      </c>
      <c r="AB1045" s="24" t="s">
        <v>5979</v>
      </c>
      <c r="AC1045" s="24" t="s">
        <v>5990</v>
      </c>
    </row>
    <row r="1046" spans="1:29" s="169" customFormat="1">
      <c r="A1046" s="24">
        <v>4923</v>
      </c>
      <c r="B1046" s="24" t="s">
        <v>3332</v>
      </c>
      <c r="C1046" s="57">
        <v>66.5</v>
      </c>
      <c r="D1046" s="57">
        <v>66.7</v>
      </c>
      <c r="E1046" s="57">
        <v>60</v>
      </c>
      <c r="F1046" s="57">
        <v>62.5</v>
      </c>
      <c r="G1046" s="57">
        <v>63</v>
      </c>
      <c r="H1046" s="57">
        <v>63.4</v>
      </c>
      <c r="I1046" s="57">
        <v>59.1</v>
      </c>
      <c r="J1046" s="57">
        <v>62</v>
      </c>
      <c r="K1046" s="57">
        <v>63</v>
      </c>
      <c r="L1046" s="57">
        <v>65</v>
      </c>
      <c r="M1046" s="57">
        <v>61.8</v>
      </c>
      <c r="N1046" s="57">
        <v>63</v>
      </c>
      <c r="O1046" s="57">
        <v>146</v>
      </c>
      <c r="P1046" s="57">
        <v>361</v>
      </c>
      <c r="Q1046" s="57">
        <v>62.850900000000003</v>
      </c>
      <c r="R1046" s="57">
        <v>67.224100000000007</v>
      </c>
      <c r="S1046" s="57">
        <v>60.558900000000001</v>
      </c>
      <c r="T1046" s="57">
        <v>65.002300000000005</v>
      </c>
      <c r="U1046" s="77">
        <v>0.67405355493998154</v>
      </c>
      <c r="V1046" s="24" t="s">
        <v>6763</v>
      </c>
      <c r="W1046" s="216" t="s">
        <v>5967</v>
      </c>
      <c r="X1046" s="216" t="s">
        <v>5961</v>
      </c>
      <c r="Y1046" s="24" t="s">
        <v>5964</v>
      </c>
      <c r="Z1046" s="24" t="s">
        <v>5975</v>
      </c>
      <c r="AA1046" s="24" t="s">
        <v>5985</v>
      </c>
      <c r="AB1046" s="24" t="s">
        <v>5976</v>
      </c>
      <c r="AC1046" s="24" t="s">
        <v>5986</v>
      </c>
    </row>
    <row r="1047" spans="1:29" s="169" customFormat="1">
      <c r="A1047" s="24">
        <v>4925</v>
      </c>
      <c r="B1047" s="24" t="s">
        <v>3335</v>
      </c>
      <c r="C1047" s="57">
        <v>220</v>
      </c>
      <c r="D1047" s="57">
        <v>222.5</v>
      </c>
      <c r="E1047" s="57">
        <v>188</v>
      </c>
      <c r="F1047" s="57">
        <v>191.5</v>
      </c>
      <c r="G1047" s="57">
        <v>195.5</v>
      </c>
      <c r="H1047" s="57">
        <v>204</v>
      </c>
      <c r="I1047" s="57">
        <v>181</v>
      </c>
      <c r="J1047" s="57">
        <v>199.5</v>
      </c>
      <c r="K1047" s="57">
        <v>204</v>
      </c>
      <c r="L1047" s="57">
        <v>215.5</v>
      </c>
      <c r="M1047" s="57">
        <v>198.5</v>
      </c>
      <c r="N1047" s="57">
        <v>200.5</v>
      </c>
      <c r="O1047" s="57">
        <v>670</v>
      </c>
      <c r="P1047" s="57">
        <v>2368</v>
      </c>
      <c r="Q1047" s="57"/>
      <c r="R1047" s="57"/>
      <c r="S1047" s="57"/>
      <c r="T1047" s="57"/>
      <c r="U1047" s="77">
        <v>0.47156531531531531</v>
      </c>
      <c r="V1047" s="24" t="s">
        <v>6454</v>
      </c>
      <c r="W1047" s="216" t="s">
        <v>5993</v>
      </c>
      <c r="X1047" s="216" t="s">
        <v>5993</v>
      </c>
      <c r="Y1047" s="24" t="s">
        <v>5964</v>
      </c>
      <c r="Z1047" s="24" t="s">
        <v>6075</v>
      </c>
      <c r="AA1047" s="24" t="s">
        <v>6000</v>
      </c>
      <c r="AB1047" s="24" t="s">
        <v>5996</v>
      </c>
      <c r="AC1047" s="24" t="s">
        <v>5965</v>
      </c>
    </row>
    <row r="1048" spans="1:29" s="169" customFormat="1">
      <c r="A1048" s="24">
        <v>4927</v>
      </c>
      <c r="B1048" s="24" t="s">
        <v>1018</v>
      </c>
      <c r="C1048" s="57">
        <v>62.1</v>
      </c>
      <c r="D1048" s="57">
        <v>62.1</v>
      </c>
      <c r="E1048" s="57">
        <v>55.6</v>
      </c>
      <c r="F1048" s="57">
        <v>55.6</v>
      </c>
      <c r="G1048" s="57">
        <v>55.1</v>
      </c>
      <c r="H1048" s="57">
        <v>56.9</v>
      </c>
      <c r="I1048" s="57">
        <v>53.6</v>
      </c>
      <c r="J1048" s="57">
        <v>54.1</v>
      </c>
      <c r="K1048" s="57">
        <v>55.5</v>
      </c>
      <c r="L1048" s="57">
        <v>58.8</v>
      </c>
      <c r="M1048" s="57">
        <v>55.3</v>
      </c>
      <c r="N1048" s="57">
        <v>57.2</v>
      </c>
      <c r="O1048" s="57">
        <v>2030</v>
      </c>
      <c r="P1048" s="57">
        <v>4749</v>
      </c>
      <c r="Q1048" s="57">
        <v>24.9163</v>
      </c>
      <c r="R1048" s="57">
        <v>40.910800000000002</v>
      </c>
      <c r="S1048" s="57">
        <v>25.566099999999999</v>
      </c>
      <c r="T1048" s="57">
        <v>35.795900000000003</v>
      </c>
      <c r="U1048" s="77">
        <v>0.71243068716220959</v>
      </c>
      <c r="V1048" s="24" t="s">
        <v>6271</v>
      </c>
      <c r="W1048" s="216" t="s">
        <v>6039</v>
      </c>
      <c r="X1048" s="216" t="s">
        <v>5971</v>
      </c>
      <c r="Y1048" s="24" t="s">
        <v>6058</v>
      </c>
      <c r="Z1048" s="24" t="s">
        <v>6000</v>
      </c>
      <c r="AA1048" s="24" t="s">
        <v>6010</v>
      </c>
      <c r="AB1048" s="24" t="s">
        <v>5970</v>
      </c>
      <c r="AC1048" s="24" t="s">
        <v>5965</v>
      </c>
    </row>
    <row r="1049" spans="1:29" s="169" customFormat="1">
      <c r="A1049" s="24">
        <v>4930</v>
      </c>
      <c r="B1049" s="24" t="s">
        <v>1019</v>
      </c>
      <c r="C1049" s="57">
        <v>24.9</v>
      </c>
      <c r="D1049" s="57">
        <v>25.25</v>
      </c>
      <c r="E1049" s="57">
        <v>23.4</v>
      </c>
      <c r="F1049" s="57">
        <v>23.6</v>
      </c>
      <c r="G1049" s="57">
        <v>23.6</v>
      </c>
      <c r="H1049" s="57">
        <v>23.6</v>
      </c>
      <c r="I1049" s="57">
        <v>22.2</v>
      </c>
      <c r="J1049" s="57">
        <v>22.4</v>
      </c>
      <c r="K1049" s="57">
        <v>22.5</v>
      </c>
      <c r="L1049" s="57">
        <v>23.15</v>
      </c>
      <c r="M1049" s="57">
        <v>22.4</v>
      </c>
      <c r="N1049" s="57">
        <v>23</v>
      </c>
      <c r="O1049" s="57">
        <v>272</v>
      </c>
      <c r="P1049" s="57">
        <v>1554</v>
      </c>
      <c r="Q1049" s="57">
        <v>24.518899999999999</v>
      </c>
      <c r="R1049" s="57">
        <v>37.742600000000003</v>
      </c>
      <c r="S1049" s="57">
        <v>22.1431</v>
      </c>
      <c r="T1049" s="57">
        <v>32.5428</v>
      </c>
      <c r="U1049" s="77">
        <v>0.29172029172029174</v>
      </c>
      <c r="V1049" s="24" t="s">
        <v>6038</v>
      </c>
      <c r="W1049" s="216" t="s">
        <v>5967</v>
      </c>
      <c r="X1049" s="216" t="s">
        <v>6007</v>
      </c>
      <c r="Y1049" s="24" t="s">
        <v>5964</v>
      </c>
      <c r="Z1049" s="24" t="s">
        <v>6024</v>
      </c>
      <c r="AA1049" s="24" t="s">
        <v>6016</v>
      </c>
      <c r="AB1049" s="24" t="s">
        <v>5990</v>
      </c>
      <c r="AC1049" s="24" t="s">
        <v>5965</v>
      </c>
    </row>
    <row r="1050" spans="1:29" s="169" customFormat="1">
      <c r="A1050" s="24">
        <v>4931</v>
      </c>
      <c r="B1050" s="24" t="s">
        <v>3341</v>
      </c>
      <c r="C1050" s="57">
        <v>22.45</v>
      </c>
      <c r="D1050" s="57">
        <v>22.45</v>
      </c>
      <c r="E1050" s="57">
        <v>20.350000000000001</v>
      </c>
      <c r="F1050" s="57">
        <v>20.350000000000001</v>
      </c>
      <c r="G1050" s="57">
        <v>20.350000000000001</v>
      </c>
      <c r="H1050" s="57">
        <v>20.350000000000001</v>
      </c>
      <c r="I1050" s="57">
        <v>19.149999999999999</v>
      </c>
      <c r="J1050" s="57">
        <v>19.5</v>
      </c>
      <c r="K1050" s="57">
        <v>20.2</v>
      </c>
      <c r="L1050" s="57">
        <v>20.2</v>
      </c>
      <c r="M1050" s="57">
        <v>19.2</v>
      </c>
      <c r="N1050" s="57">
        <v>19.25</v>
      </c>
      <c r="O1050" s="57">
        <v>216</v>
      </c>
      <c r="P1050" s="57">
        <v>593</v>
      </c>
      <c r="Q1050" s="57"/>
      <c r="R1050" s="57"/>
      <c r="S1050" s="57"/>
      <c r="T1050" s="57"/>
      <c r="U1050" s="77">
        <v>0.60708263069139967</v>
      </c>
      <c r="V1050" s="24" t="s">
        <v>6103</v>
      </c>
      <c r="W1050" s="216" t="s">
        <v>5993</v>
      </c>
      <c r="X1050" s="216" t="s">
        <v>5993</v>
      </c>
      <c r="Y1050" s="24" t="s">
        <v>6058</v>
      </c>
      <c r="Z1050" s="24" t="s">
        <v>6024</v>
      </c>
      <c r="AA1050" s="24" t="s">
        <v>6024</v>
      </c>
      <c r="AB1050" s="24" t="s">
        <v>5979</v>
      </c>
      <c r="AC1050" s="24" t="s">
        <v>5965</v>
      </c>
    </row>
    <row r="1051" spans="1:29" s="169" customFormat="1">
      <c r="A1051" s="24">
        <v>4933</v>
      </c>
      <c r="B1051" s="24" t="s">
        <v>1020</v>
      </c>
      <c r="C1051" s="57">
        <v>37.700000000000003</v>
      </c>
      <c r="D1051" s="57">
        <v>37.950000000000003</v>
      </c>
      <c r="E1051" s="57">
        <v>33.6</v>
      </c>
      <c r="F1051" s="57">
        <v>35.1</v>
      </c>
      <c r="G1051" s="57">
        <v>35.299999999999997</v>
      </c>
      <c r="H1051" s="57">
        <v>35.299999999999997</v>
      </c>
      <c r="I1051" s="57">
        <v>32.700000000000003</v>
      </c>
      <c r="J1051" s="57">
        <v>34.200000000000003</v>
      </c>
      <c r="K1051" s="57">
        <v>34.200000000000003</v>
      </c>
      <c r="L1051" s="57">
        <v>35.15</v>
      </c>
      <c r="M1051" s="57">
        <v>34.200000000000003</v>
      </c>
      <c r="N1051" s="57">
        <v>34.299999999999997</v>
      </c>
      <c r="O1051" s="57">
        <v>193</v>
      </c>
      <c r="P1051" s="57">
        <v>717</v>
      </c>
      <c r="Q1051" s="57">
        <v>20.813500000000001</v>
      </c>
      <c r="R1051" s="57">
        <v>30.328099999999999</v>
      </c>
      <c r="S1051" s="57">
        <v>18.513300000000001</v>
      </c>
      <c r="T1051" s="57">
        <v>26.389800000000001</v>
      </c>
      <c r="U1051" s="77">
        <v>0.44862854486285447</v>
      </c>
      <c r="V1051" s="24" t="s">
        <v>6606</v>
      </c>
      <c r="W1051" s="216" t="s">
        <v>5967</v>
      </c>
      <c r="X1051" s="216" t="s">
        <v>6007</v>
      </c>
      <c r="Y1051" s="24" t="s">
        <v>5964</v>
      </c>
      <c r="Z1051" s="24" t="s">
        <v>6209</v>
      </c>
      <c r="AA1051" s="24" t="s">
        <v>6607</v>
      </c>
      <c r="AB1051" s="24" t="s">
        <v>6084</v>
      </c>
      <c r="AC1051" s="24" t="s">
        <v>5979</v>
      </c>
    </row>
    <row r="1052" spans="1:29" s="169" customFormat="1">
      <c r="A1052" s="24">
        <v>4934</v>
      </c>
      <c r="B1052" s="24" t="s">
        <v>1021</v>
      </c>
      <c r="C1052" s="57">
        <v>35.4</v>
      </c>
      <c r="D1052" s="57">
        <v>38.950000000000003</v>
      </c>
      <c r="E1052" s="57">
        <v>31.8</v>
      </c>
      <c r="F1052" s="57">
        <v>37.9</v>
      </c>
      <c r="G1052" s="57">
        <v>36.9</v>
      </c>
      <c r="H1052" s="57">
        <v>37.299999999999997</v>
      </c>
      <c r="I1052" s="57">
        <v>26.4</v>
      </c>
      <c r="J1052" s="57">
        <v>29.55</v>
      </c>
      <c r="K1052" s="57">
        <v>29.6</v>
      </c>
      <c r="L1052" s="57">
        <v>31</v>
      </c>
      <c r="M1052" s="57">
        <v>29</v>
      </c>
      <c r="N1052" s="57">
        <v>29.05</v>
      </c>
      <c r="O1052" s="57">
        <v>8828</v>
      </c>
      <c r="P1052" s="57">
        <v>49234</v>
      </c>
      <c r="Q1052" s="57"/>
      <c r="R1052" s="57"/>
      <c r="S1052" s="57"/>
      <c r="T1052" s="57"/>
      <c r="U1052" s="77">
        <v>0.29884497163206997</v>
      </c>
      <c r="V1052" s="24" t="s">
        <v>6677</v>
      </c>
      <c r="W1052" s="216" t="s">
        <v>5993</v>
      </c>
      <c r="X1052" s="216" t="s">
        <v>5993</v>
      </c>
      <c r="Y1052" s="24" t="s">
        <v>6075</v>
      </c>
      <c r="Z1052" s="24" t="s">
        <v>5964</v>
      </c>
      <c r="AA1052" s="24" t="s">
        <v>6000</v>
      </c>
      <c r="AB1052" s="24" t="s">
        <v>5996</v>
      </c>
      <c r="AC1052" s="24" t="s">
        <v>5979</v>
      </c>
    </row>
    <row r="1053" spans="1:29" s="169" customFormat="1">
      <c r="A1053" s="24">
        <v>4935</v>
      </c>
      <c r="B1053" s="24" t="s">
        <v>1022</v>
      </c>
      <c r="C1053" s="57">
        <v>91.2</v>
      </c>
      <c r="D1053" s="57">
        <v>91.4</v>
      </c>
      <c r="E1053" s="57">
        <v>82.8</v>
      </c>
      <c r="F1053" s="57">
        <v>82.8</v>
      </c>
      <c r="G1053" s="57">
        <v>82.3</v>
      </c>
      <c r="H1053" s="57">
        <v>82.8</v>
      </c>
      <c r="I1053" s="57">
        <v>78.8</v>
      </c>
      <c r="J1053" s="57">
        <v>79.8</v>
      </c>
      <c r="K1053" s="57">
        <v>80.599999999999994</v>
      </c>
      <c r="L1053" s="57">
        <v>81.5</v>
      </c>
      <c r="M1053" s="57">
        <v>79.5</v>
      </c>
      <c r="N1053" s="57">
        <v>79.599999999999994</v>
      </c>
      <c r="O1053" s="57">
        <v>723</v>
      </c>
      <c r="P1053" s="57">
        <v>2897</v>
      </c>
      <c r="Q1053" s="57">
        <v>13.4773</v>
      </c>
      <c r="R1053" s="57">
        <v>25.8338</v>
      </c>
      <c r="S1053" s="57">
        <v>10.1861</v>
      </c>
      <c r="T1053" s="57">
        <v>20.617899999999999</v>
      </c>
      <c r="U1053" s="77">
        <v>0.41594753192958234</v>
      </c>
      <c r="V1053" s="24" t="s">
        <v>6718</v>
      </c>
      <c r="W1053" s="216" t="s">
        <v>5967</v>
      </c>
      <c r="X1053" s="216" t="s">
        <v>6007</v>
      </c>
      <c r="Y1053" s="24" t="s">
        <v>6004</v>
      </c>
      <c r="Z1053" s="24" t="s">
        <v>5962</v>
      </c>
      <c r="AA1053" s="24" t="s">
        <v>5984</v>
      </c>
      <c r="AB1053" s="24" t="s">
        <v>5970</v>
      </c>
      <c r="AC1053" s="24" t="s">
        <v>5979</v>
      </c>
    </row>
    <row r="1054" spans="1:29" s="169" customFormat="1">
      <c r="A1054" s="24">
        <v>4938</v>
      </c>
      <c r="B1054" s="24" t="s">
        <v>1023</v>
      </c>
      <c r="C1054" s="57">
        <v>68</v>
      </c>
      <c r="D1054" s="57">
        <v>68.2</v>
      </c>
      <c r="E1054" s="57">
        <v>65.599999999999994</v>
      </c>
      <c r="F1054" s="57">
        <v>65.7</v>
      </c>
      <c r="G1054" s="57">
        <v>65.5</v>
      </c>
      <c r="H1054" s="57">
        <v>65.599999999999994</v>
      </c>
      <c r="I1054" s="57">
        <v>63.5</v>
      </c>
      <c r="J1054" s="57">
        <v>64.2</v>
      </c>
      <c r="K1054" s="57">
        <v>64.5</v>
      </c>
      <c r="L1054" s="57">
        <v>65.2</v>
      </c>
      <c r="M1054" s="57">
        <v>64.3</v>
      </c>
      <c r="N1054" s="57">
        <v>64.900000000000006</v>
      </c>
      <c r="O1054" s="57">
        <v>6447</v>
      </c>
      <c r="P1054" s="57">
        <v>36842</v>
      </c>
      <c r="Q1054" s="57">
        <v>10.188499999999999</v>
      </c>
      <c r="R1054" s="57">
        <v>17.586099999999998</v>
      </c>
      <c r="S1054" s="57">
        <v>10.996499999999999</v>
      </c>
      <c r="T1054" s="57">
        <v>15.3896</v>
      </c>
      <c r="U1054" s="77">
        <v>0.2916508332880951</v>
      </c>
      <c r="V1054" s="24" t="s">
        <v>6618</v>
      </c>
      <c r="W1054" s="216" t="s">
        <v>6039</v>
      </c>
      <c r="X1054" s="216" t="s">
        <v>6047</v>
      </c>
      <c r="Y1054" s="24" t="s">
        <v>5962</v>
      </c>
      <c r="Z1054" s="24" t="s">
        <v>5984</v>
      </c>
      <c r="AA1054" s="24" t="s">
        <v>6016</v>
      </c>
      <c r="AB1054" s="24" t="s">
        <v>5991</v>
      </c>
      <c r="AC1054" s="24" t="s">
        <v>5990</v>
      </c>
    </row>
    <row r="1055" spans="1:29" s="169" customFormat="1">
      <c r="A1055" s="24">
        <v>4939</v>
      </c>
      <c r="B1055" s="24" t="s">
        <v>1024</v>
      </c>
      <c r="C1055" s="57">
        <v>24</v>
      </c>
      <c r="D1055" s="57">
        <v>24.35</v>
      </c>
      <c r="E1055" s="57">
        <v>22.05</v>
      </c>
      <c r="F1055" s="57">
        <v>22.1</v>
      </c>
      <c r="G1055" s="57">
        <v>22.1</v>
      </c>
      <c r="H1055" s="57">
        <v>22.1</v>
      </c>
      <c r="I1055" s="57">
        <v>19.899999999999999</v>
      </c>
      <c r="J1055" s="57">
        <v>20.6</v>
      </c>
      <c r="K1055" s="57">
        <v>21.2</v>
      </c>
      <c r="L1055" s="57">
        <v>21.4</v>
      </c>
      <c r="M1055" s="57">
        <v>20.85</v>
      </c>
      <c r="N1055" s="57">
        <v>21.15</v>
      </c>
      <c r="O1055" s="57">
        <v>566</v>
      </c>
      <c r="P1055" s="57">
        <v>2253</v>
      </c>
      <c r="Q1055" s="57">
        <v>36.671500000000002</v>
      </c>
      <c r="R1055" s="57">
        <v>54.981299999999997</v>
      </c>
      <c r="S1055" s="57">
        <v>30.5304</v>
      </c>
      <c r="T1055" s="57">
        <v>46.831000000000003</v>
      </c>
      <c r="U1055" s="77">
        <v>0.41870099127089805</v>
      </c>
      <c r="V1055" s="24" t="s">
        <v>6764</v>
      </c>
      <c r="W1055" s="216" t="s">
        <v>5967</v>
      </c>
      <c r="X1055" s="216" t="s">
        <v>5971</v>
      </c>
      <c r="Y1055" s="24" t="s">
        <v>5964</v>
      </c>
      <c r="Z1055" s="24" t="s">
        <v>6024</v>
      </c>
      <c r="AA1055" s="24" t="s">
        <v>6248</v>
      </c>
      <c r="AB1055" s="24" t="s">
        <v>5986</v>
      </c>
      <c r="AC1055" s="24" t="s">
        <v>5970</v>
      </c>
    </row>
    <row r="1056" spans="1:29" s="169" customFormat="1">
      <c r="A1056" s="24">
        <v>4942</v>
      </c>
      <c r="B1056" s="24" t="s">
        <v>1025</v>
      </c>
      <c r="C1056" s="57">
        <v>52.6</v>
      </c>
      <c r="D1056" s="57">
        <v>54</v>
      </c>
      <c r="E1056" s="57">
        <v>50.3</v>
      </c>
      <c r="F1056" s="57">
        <v>50.3</v>
      </c>
      <c r="G1056" s="57">
        <v>50.5</v>
      </c>
      <c r="H1056" s="57">
        <v>51.7</v>
      </c>
      <c r="I1056" s="57">
        <v>46.6</v>
      </c>
      <c r="J1056" s="57">
        <v>46.6</v>
      </c>
      <c r="K1056" s="57">
        <v>47.7</v>
      </c>
      <c r="L1056" s="57">
        <v>48.35</v>
      </c>
      <c r="M1056" s="57">
        <v>46.9</v>
      </c>
      <c r="N1056" s="57">
        <v>48.25</v>
      </c>
      <c r="O1056" s="57">
        <v>1435</v>
      </c>
      <c r="P1056" s="57">
        <v>7631</v>
      </c>
      <c r="Q1056" s="57">
        <v>53.255499999999998</v>
      </c>
      <c r="R1056" s="57">
        <v>67.362499999999997</v>
      </c>
      <c r="S1056" s="57">
        <v>45.206299999999999</v>
      </c>
      <c r="T1056" s="57">
        <v>59.9771</v>
      </c>
      <c r="U1056" s="77">
        <v>0.31341458087625035</v>
      </c>
      <c r="V1056" s="24" t="s">
        <v>6038</v>
      </c>
      <c r="W1056" s="216" t="s">
        <v>5967</v>
      </c>
      <c r="X1056" s="216" t="s">
        <v>5961</v>
      </c>
      <c r="Y1056" s="24" t="s">
        <v>6004</v>
      </c>
      <c r="Z1056" s="24" t="s">
        <v>6004</v>
      </c>
      <c r="AA1056" s="24" t="s">
        <v>6016</v>
      </c>
      <c r="AB1056" s="24" t="s">
        <v>5965</v>
      </c>
      <c r="AC1056" s="24" t="s">
        <v>5976</v>
      </c>
    </row>
    <row r="1057" spans="1:29" s="169" customFormat="1">
      <c r="A1057" s="24">
        <v>4943</v>
      </c>
      <c r="B1057" s="24" t="s">
        <v>1026</v>
      </c>
      <c r="C1057" s="57">
        <v>71</v>
      </c>
      <c r="D1057" s="57">
        <v>71.099999999999994</v>
      </c>
      <c r="E1057" s="57">
        <v>63</v>
      </c>
      <c r="F1057" s="57">
        <v>63</v>
      </c>
      <c r="G1057" s="57">
        <v>61.7</v>
      </c>
      <c r="H1057" s="57">
        <v>64.3</v>
      </c>
      <c r="I1057" s="57">
        <v>59.3</v>
      </c>
      <c r="J1057" s="57">
        <v>60.2</v>
      </c>
      <c r="K1057" s="57">
        <v>61.8</v>
      </c>
      <c r="L1057" s="57">
        <v>62.9</v>
      </c>
      <c r="M1057" s="57">
        <v>61.1</v>
      </c>
      <c r="N1057" s="57">
        <v>61.1</v>
      </c>
      <c r="O1057" s="57">
        <v>676</v>
      </c>
      <c r="P1057" s="57">
        <v>2630</v>
      </c>
      <c r="Q1057" s="57">
        <v>18.645099999999999</v>
      </c>
      <c r="R1057" s="57">
        <v>35.7849</v>
      </c>
      <c r="S1057" s="57">
        <v>15.220800000000001</v>
      </c>
      <c r="T1057" s="57">
        <v>28.930199999999999</v>
      </c>
      <c r="U1057" s="77">
        <v>0.42839036755386567</v>
      </c>
      <c r="V1057" s="24" t="s">
        <v>6696</v>
      </c>
      <c r="W1057" s="216" t="s">
        <v>5967</v>
      </c>
      <c r="X1057" s="216" t="s">
        <v>6007</v>
      </c>
      <c r="Y1057" s="24" t="s">
        <v>6004</v>
      </c>
      <c r="Z1057" s="24" t="s">
        <v>6000</v>
      </c>
      <c r="AA1057" s="24" t="s">
        <v>6130</v>
      </c>
      <c r="AB1057" s="24" t="s">
        <v>5976</v>
      </c>
      <c r="AC1057" s="24" t="s">
        <v>5979</v>
      </c>
    </row>
    <row r="1058" spans="1:29" s="169" customFormat="1">
      <c r="A1058" s="24">
        <v>4944</v>
      </c>
      <c r="B1058" s="24" t="s">
        <v>1027</v>
      </c>
      <c r="C1058" s="57">
        <v>27.2</v>
      </c>
      <c r="D1058" s="57">
        <v>27.95</v>
      </c>
      <c r="E1058" s="57">
        <v>24</v>
      </c>
      <c r="F1058" s="57">
        <v>24</v>
      </c>
      <c r="G1058" s="57">
        <v>22.85</v>
      </c>
      <c r="H1058" s="57">
        <v>22.85</v>
      </c>
      <c r="I1058" s="57">
        <v>19.95</v>
      </c>
      <c r="J1058" s="57">
        <v>20.350000000000001</v>
      </c>
      <c r="K1058" s="57">
        <v>21.8</v>
      </c>
      <c r="L1058" s="57">
        <v>21.85</v>
      </c>
      <c r="M1058" s="57">
        <v>21</v>
      </c>
      <c r="N1058" s="57">
        <v>21.7</v>
      </c>
      <c r="O1058" s="57">
        <v>16</v>
      </c>
      <c r="P1058" s="57">
        <v>213</v>
      </c>
      <c r="Q1058" s="57"/>
      <c r="R1058" s="57"/>
      <c r="S1058" s="57"/>
      <c r="T1058" s="57"/>
      <c r="U1058" s="77">
        <v>0.12519561815336464</v>
      </c>
      <c r="V1058" s="24" t="s">
        <v>6042</v>
      </c>
      <c r="W1058" s="216" t="s">
        <v>5993</v>
      </c>
      <c r="X1058" s="216" t="s">
        <v>5993</v>
      </c>
      <c r="Y1058" s="24" t="s">
        <v>6004</v>
      </c>
      <c r="Z1058" s="24" t="s">
        <v>6024</v>
      </c>
      <c r="AA1058" s="24" t="s">
        <v>5994</v>
      </c>
      <c r="AB1058" s="24" t="s">
        <v>5965</v>
      </c>
      <c r="AC1058" s="24" t="s">
        <v>6033</v>
      </c>
    </row>
    <row r="1059" spans="1:29" s="169" customFormat="1">
      <c r="A1059" s="24">
        <v>4945</v>
      </c>
      <c r="B1059" s="24" t="s">
        <v>5859</v>
      </c>
      <c r="C1059" s="57">
        <v>73.7</v>
      </c>
      <c r="D1059" s="57">
        <v>75.2</v>
      </c>
      <c r="E1059" s="57">
        <v>60.2</v>
      </c>
      <c r="F1059" s="57">
        <v>60.8</v>
      </c>
      <c r="G1059" s="57">
        <v>60.5</v>
      </c>
      <c r="H1059" s="57">
        <v>63.6</v>
      </c>
      <c r="I1059" s="57">
        <v>55.6</v>
      </c>
      <c r="J1059" s="57">
        <v>55.6</v>
      </c>
      <c r="K1059" s="57">
        <v>56.9</v>
      </c>
      <c r="L1059" s="57">
        <v>63.8</v>
      </c>
      <c r="M1059" s="57">
        <v>56.6</v>
      </c>
      <c r="N1059" s="57">
        <v>63.8</v>
      </c>
      <c r="O1059" s="57">
        <v>671</v>
      </c>
      <c r="P1059" s="57">
        <v>1409</v>
      </c>
      <c r="Q1059" s="57"/>
      <c r="R1059" s="57"/>
      <c r="S1059" s="57"/>
      <c r="T1059" s="57"/>
      <c r="U1059" s="77">
        <v>0.79370712088951978</v>
      </c>
      <c r="V1059" s="24" t="s">
        <v>6157</v>
      </c>
      <c r="W1059" s="216" t="s">
        <v>5993</v>
      </c>
      <c r="X1059" s="216" t="s">
        <v>5993</v>
      </c>
      <c r="Y1059" s="24" t="s">
        <v>5964</v>
      </c>
      <c r="Z1059" s="24" t="s">
        <v>6004</v>
      </c>
      <c r="AA1059" s="24" t="s">
        <v>6045</v>
      </c>
      <c r="AB1059" s="24" t="s">
        <v>5979</v>
      </c>
      <c r="AC1059" s="24" t="s">
        <v>5979</v>
      </c>
    </row>
    <row r="1060" spans="1:29" s="169" customFormat="1">
      <c r="A1060" s="24">
        <v>4946</v>
      </c>
      <c r="B1060" s="24" t="s">
        <v>1028</v>
      </c>
      <c r="C1060" s="57">
        <v>34.5</v>
      </c>
      <c r="D1060" s="57">
        <v>34.5</v>
      </c>
      <c r="E1060" s="57">
        <v>33.1</v>
      </c>
      <c r="F1060" s="57">
        <v>33.4</v>
      </c>
      <c r="G1060" s="57">
        <v>31.3</v>
      </c>
      <c r="H1060" s="57">
        <v>32.5</v>
      </c>
      <c r="I1060" s="57">
        <v>27.85</v>
      </c>
      <c r="J1060" s="57">
        <v>29</v>
      </c>
      <c r="K1060" s="57">
        <v>30</v>
      </c>
      <c r="L1060" s="57">
        <v>30.7</v>
      </c>
      <c r="M1060" s="57">
        <v>29.6</v>
      </c>
      <c r="N1060" s="57">
        <v>29.8</v>
      </c>
      <c r="O1060" s="57">
        <v>32</v>
      </c>
      <c r="P1060" s="57">
        <v>113</v>
      </c>
      <c r="Q1060" s="57"/>
      <c r="R1060" s="57"/>
      <c r="S1060" s="57"/>
      <c r="T1060" s="57"/>
      <c r="U1060" s="77">
        <v>0.471976401179941</v>
      </c>
      <c r="V1060" s="24" t="s">
        <v>6134</v>
      </c>
      <c r="W1060" s="216" t="s">
        <v>5993</v>
      </c>
      <c r="X1060" s="216" t="s">
        <v>5993</v>
      </c>
      <c r="Y1060" s="24" t="s">
        <v>6209</v>
      </c>
      <c r="Z1060" s="24" t="s">
        <v>5964</v>
      </c>
      <c r="AA1060" s="24" t="s">
        <v>6000</v>
      </c>
      <c r="AB1060" s="24" t="s">
        <v>5976</v>
      </c>
      <c r="AC1060" s="24" t="s">
        <v>5990</v>
      </c>
    </row>
    <row r="1061" spans="1:29" s="169" customFormat="1">
      <c r="A1061" s="24">
        <v>4950</v>
      </c>
      <c r="B1061" s="24" t="s">
        <v>3351</v>
      </c>
      <c r="C1061" s="57">
        <v>19</v>
      </c>
      <c r="D1061" s="57">
        <v>19.05</v>
      </c>
      <c r="E1061" s="57">
        <v>18.100000000000001</v>
      </c>
      <c r="F1061" s="57">
        <v>18.600000000000001</v>
      </c>
      <c r="G1061" s="57">
        <v>18.55</v>
      </c>
      <c r="H1061" s="57">
        <v>21.7</v>
      </c>
      <c r="I1061" s="57">
        <v>18.55</v>
      </c>
      <c r="J1061" s="57">
        <v>20.9</v>
      </c>
      <c r="K1061" s="57">
        <v>20.9</v>
      </c>
      <c r="L1061" s="57">
        <v>21.35</v>
      </c>
      <c r="M1061" s="57">
        <v>19.7</v>
      </c>
      <c r="N1061" s="57">
        <v>19.95</v>
      </c>
      <c r="O1061" s="57">
        <v>467</v>
      </c>
      <c r="P1061" s="57">
        <v>2755</v>
      </c>
      <c r="Q1061" s="57"/>
      <c r="R1061" s="57"/>
      <c r="S1061" s="57"/>
      <c r="T1061" s="57"/>
      <c r="U1061" s="77">
        <v>0.28251663641863278</v>
      </c>
      <c r="V1061" s="24" t="s">
        <v>6077</v>
      </c>
      <c r="W1061" s="216" t="s">
        <v>5993</v>
      </c>
      <c r="X1061" s="216" t="s">
        <v>5993</v>
      </c>
      <c r="Y1061" s="24" t="s">
        <v>5984</v>
      </c>
      <c r="Z1061" s="24" t="s">
        <v>6013</v>
      </c>
      <c r="AA1061" s="24" t="s">
        <v>5964</v>
      </c>
      <c r="AB1061" s="24" t="s">
        <v>5991</v>
      </c>
      <c r="AC1061" s="24" t="s">
        <v>5990</v>
      </c>
    </row>
    <row r="1062" spans="1:29" s="169" customFormat="1">
      <c r="A1062" s="24">
        <v>4951</v>
      </c>
      <c r="B1062" s="24" t="s">
        <v>3353</v>
      </c>
      <c r="C1062" s="57">
        <v>54.7</v>
      </c>
      <c r="D1062" s="57">
        <v>54.7</v>
      </c>
      <c r="E1062" s="57">
        <v>47.55</v>
      </c>
      <c r="F1062" s="57">
        <v>48.5</v>
      </c>
      <c r="G1062" s="57">
        <v>47.55</v>
      </c>
      <c r="H1062" s="57">
        <v>48.95</v>
      </c>
      <c r="I1062" s="57">
        <v>46.85</v>
      </c>
      <c r="J1062" s="57">
        <v>47.55</v>
      </c>
      <c r="K1062" s="57">
        <v>48.1</v>
      </c>
      <c r="L1062" s="57">
        <v>50.3</v>
      </c>
      <c r="M1062" s="57">
        <v>48</v>
      </c>
      <c r="N1062" s="57">
        <v>50.2</v>
      </c>
      <c r="O1062" s="57">
        <v>420</v>
      </c>
      <c r="P1062" s="57">
        <v>892</v>
      </c>
      <c r="Q1062" s="57"/>
      <c r="R1062" s="57"/>
      <c r="S1062" s="57"/>
      <c r="T1062" s="57"/>
      <c r="U1062" s="77">
        <v>0.78475336322869949</v>
      </c>
      <c r="V1062" s="24" t="s">
        <v>6271</v>
      </c>
      <c r="W1062" s="216" t="s">
        <v>5993</v>
      </c>
      <c r="X1062" s="216" t="s">
        <v>5993</v>
      </c>
      <c r="Y1062" s="24" t="s">
        <v>6024</v>
      </c>
      <c r="Z1062" s="24" t="s">
        <v>6164</v>
      </c>
      <c r="AA1062" s="24" t="s">
        <v>5982</v>
      </c>
      <c r="AB1062" s="24" t="s">
        <v>5979</v>
      </c>
      <c r="AC1062" s="24" t="s">
        <v>5979</v>
      </c>
    </row>
    <row r="1063" spans="1:29" s="169" customFormat="1">
      <c r="A1063" s="24">
        <v>4952</v>
      </c>
      <c r="B1063" s="24" t="s">
        <v>1030</v>
      </c>
      <c r="C1063" s="57">
        <v>77.900000000000006</v>
      </c>
      <c r="D1063" s="57">
        <v>79.900000000000006</v>
      </c>
      <c r="E1063" s="57">
        <v>68</v>
      </c>
      <c r="F1063" s="57">
        <v>68.8</v>
      </c>
      <c r="G1063" s="57">
        <v>68.5</v>
      </c>
      <c r="H1063" s="57">
        <v>70.3</v>
      </c>
      <c r="I1063" s="57">
        <v>63.8</v>
      </c>
      <c r="J1063" s="57">
        <v>68.3</v>
      </c>
      <c r="K1063" s="57">
        <v>69.900000000000006</v>
      </c>
      <c r="L1063" s="57">
        <v>72.2</v>
      </c>
      <c r="M1063" s="57">
        <v>68.900000000000006</v>
      </c>
      <c r="N1063" s="57">
        <v>69.8</v>
      </c>
      <c r="O1063" s="57">
        <v>5577</v>
      </c>
      <c r="P1063" s="57">
        <v>13829</v>
      </c>
      <c r="Q1063" s="57">
        <v>50.945999999999998</v>
      </c>
      <c r="R1063" s="57">
        <v>64.220100000000002</v>
      </c>
      <c r="S1063" s="57">
        <v>45.686500000000002</v>
      </c>
      <c r="T1063" s="57">
        <v>58.042200000000001</v>
      </c>
      <c r="U1063" s="77">
        <v>0.67213826017788703</v>
      </c>
      <c r="V1063" s="24" t="s">
        <v>6765</v>
      </c>
      <c r="W1063" s="216" t="s">
        <v>5967</v>
      </c>
      <c r="X1063" s="216" t="s">
        <v>5961</v>
      </c>
      <c r="Y1063" s="24" t="s">
        <v>5964</v>
      </c>
      <c r="Z1063" s="24" t="s">
        <v>5994</v>
      </c>
      <c r="AA1063" s="24" t="s">
        <v>5978</v>
      </c>
      <c r="AB1063" s="24" t="s">
        <v>5996</v>
      </c>
      <c r="AC1063" s="24" t="s">
        <v>5991</v>
      </c>
    </row>
    <row r="1064" spans="1:29" s="169" customFormat="1">
      <c r="A1064" s="24">
        <v>4953</v>
      </c>
      <c r="B1064" s="24" t="s">
        <v>1031</v>
      </c>
      <c r="C1064" s="57">
        <v>97.7</v>
      </c>
      <c r="D1064" s="57">
        <v>98.9</v>
      </c>
      <c r="E1064" s="57">
        <v>88</v>
      </c>
      <c r="F1064" s="57">
        <v>88.1</v>
      </c>
      <c r="G1064" s="57">
        <v>88.6</v>
      </c>
      <c r="H1064" s="57">
        <v>88.6</v>
      </c>
      <c r="I1064" s="57">
        <v>83.9</v>
      </c>
      <c r="J1064" s="57">
        <v>84</v>
      </c>
      <c r="K1064" s="57">
        <v>84.3</v>
      </c>
      <c r="L1064" s="57">
        <v>88.9</v>
      </c>
      <c r="M1064" s="57">
        <v>84.3</v>
      </c>
      <c r="N1064" s="57">
        <v>88</v>
      </c>
      <c r="O1064" s="57">
        <v>471</v>
      </c>
      <c r="P1064" s="57">
        <v>990</v>
      </c>
      <c r="Q1064" s="57">
        <v>24.0974</v>
      </c>
      <c r="R1064" s="57">
        <v>42.133299999999998</v>
      </c>
      <c r="S1064" s="57">
        <v>22.112100000000002</v>
      </c>
      <c r="T1064" s="57">
        <v>35.459600000000002</v>
      </c>
      <c r="U1064" s="77">
        <v>0.79292929292929293</v>
      </c>
      <c r="V1064" s="24" t="s">
        <v>6038</v>
      </c>
      <c r="W1064" s="216" t="s">
        <v>5967</v>
      </c>
      <c r="X1064" s="216" t="s">
        <v>6007</v>
      </c>
      <c r="Y1064" s="24" t="s">
        <v>5964</v>
      </c>
      <c r="Z1064" s="24" t="s">
        <v>6024</v>
      </c>
      <c r="AA1064" s="24" t="s">
        <v>6013</v>
      </c>
      <c r="AB1064" s="24" t="s">
        <v>5990</v>
      </c>
      <c r="AC1064" s="24" t="s">
        <v>5979</v>
      </c>
    </row>
    <row r="1065" spans="1:29" s="169" customFormat="1">
      <c r="A1065" s="24">
        <v>4956</v>
      </c>
      <c r="B1065" s="24" t="s">
        <v>1032</v>
      </c>
      <c r="C1065" s="57">
        <v>29.8</v>
      </c>
      <c r="D1065" s="57">
        <v>29.9</v>
      </c>
      <c r="E1065" s="57">
        <v>25.25</v>
      </c>
      <c r="F1065" s="57">
        <v>25.75</v>
      </c>
      <c r="G1065" s="57">
        <v>26.05</v>
      </c>
      <c r="H1065" s="57">
        <v>26.4</v>
      </c>
      <c r="I1065" s="57">
        <v>23.25</v>
      </c>
      <c r="J1065" s="57">
        <v>23.9</v>
      </c>
      <c r="K1065" s="57">
        <v>24.6</v>
      </c>
      <c r="L1065" s="57">
        <v>25.6</v>
      </c>
      <c r="M1065" s="57">
        <v>24.25</v>
      </c>
      <c r="N1065" s="57">
        <v>24.25</v>
      </c>
      <c r="O1065" s="57">
        <v>3248</v>
      </c>
      <c r="P1065" s="57">
        <v>11186</v>
      </c>
      <c r="Q1065" s="57">
        <v>44.152200000000001</v>
      </c>
      <c r="R1065" s="57">
        <v>56.136200000000002</v>
      </c>
      <c r="S1065" s="57">
        <v>36.216900000000003</v>
      </c>
      <c r="T1065" s="57">
        <v>49.496499999999997</v>
      </c>
      <c r="U1065" s="77">
        <v>0.4839382561535252</v>
      </c>
      <c r="V1065" s="24" t="s">
        <v>6565</v>
      </c>
      <c r="W1065" s="216" t="s">
        <v>5967</v>
      </c>
      <c r="X1065" s="216" t="s">
        <v>5971</v>
      </c>
      <c r="Y1065" s="24" t="s">
        <v>5964</v>
      </c>
      <c r="Z1065" s="24" t="s">
        <v>5964</v>
      </c>
      <c r="AA1065" s="24" t="s">
        <v>6338</v>
      </c>
      <c r="AB1065" s="24" t="s">
        <v>5996</v>
      </c>
      <c r="AC1065" s="24" t="s">
        <v>5979</v>
      </c>
    </row>
    <row r="1066" spans="1:29" s="169" customFormat="1">
      <c r="A1066" s="24">
        <v>4958</v>
      </c>
      <c r="B1066" s="24" t="s">
        <v>1033</v>
      </c>
      <c r="C1066" s="57">
        <v>104</v>
      </c>
      <c r="D1066" s="57">
        <v>104.5</v>
      </c>
      <c r="E1066" s="57">
        <v>98</v>
      </c>
      <c r="F1066" s="57">
        <v>98</v>
      </c>
      <c r="G1066" s="57">
        <v>97.5</v>
      </c>
      <c r="H1066" s="57">
        <v>98.7</v>
      </c>
      <c r="I1066" s="57">
        <v>93.7</v>
      </c>
      <c r="J1066" s="57">
        <v>95</v>
      </c>
      <c r="K1066" s="57">
        <v>96.5</v>
      </c>
      <c r="L1066" s="57">
        <v>98.1</v>
      </c>
      <c r="M1066" s="57">
        <v>96</v>
      </c>
      <c r="N1066" s="57">
        <v>96.5</v>
      </c>
      <c r="O1066" s="57">
        <v>2943</v>
      </c>
      <c r="P1066" s="57">
        <v>13188</v>
      </c>
      <c r="Q1066" s="57">
        <v>34.829500000000003</v>
      </c>
      <c r="R1066" s="57">
        <v>54.119100000000003</v>
      </c>
      <c r="S1066" s="57">
        <v>29.319900000000001</v>
      </c>
      <c r="T1066" s="57">
        <v>45.852699999999999</v>
      </c>
      <c r="U1066" s="77">
        <v>0.37192902638762509</v>
      </c>
      <c r="V1066" s="24" t="s">
        <v>6123</v>
      </c>
      <c r="W1066" s="216" t="s">
        <v>5967</v>
      </c>
      <c r="X1066" s="216" t="s">
        <v>5971</v>
      </c>
      <c r="Y1066" s="24" t="s">
        <v>6004</v>
      </c>
      <c r="Z1066" s="24" t="s">
        <v>5962</v>
      </c>
      <c r="AA1066" s="24" t="s">
        <v>6166</v>
      </c>
      <c r="AB1066" s="24" t="s">
        <v>6033</v>
      </c>
      <c r="AC1066" s="24" t="s">
        <v>5990</v>
      </c>
    </row>
    <row r="1067" spans="1:29" s="169" customFormat="1">
      <c r="A1067" s="24">
        <v>4960</v>
      </c>
      <c r="B1067" s="24" t="s">
        <v>5860</v>
      </c>
      <c r="C1067" s="57">
        <v>12.8</v>
      </c>
      <c r="D1067" s="57">
        <v>12.8</v>
      </c>
      <c r="E1067" s="57">
        <v>11.8</v>
      </c>
      <c r="F1067" s="57">
        <v>11.8</v>
      </c>
      <c r="G1067" s="57">
        <v>11.7</v>
      </c>
      <c r="H1067" s="57">
        <v>11.75</v>
      </c>
      <c r="I1067" s="57">
        <v>11.05</v>
      </c>
      <c r="J1067" s="57">
        <v>11.15</v>
      </c>
      <c r="K1067" s="57">
        <v>11.3</v>
      </c>
      <c r="L1067" s="57">
        <v>11.55</v>
      </c>
      <c r="M1067" s="57">
        <v>11.2</v>
      </c>
      <c r="N1067" s="57">
        <v>11.2</v>
      </c>
      <c r="O1067" s="57">
        <v>12108</v>
      </c>
      <c r="P1067" s="57">
        <v>37281</v>
      </c>
      <c r="Q1067" s="57">
        <v>34.086799999999997</v>
      </c>
      <c r="R1067" s="57">
        <v>41.045999999999999</v>
      </c>
      <c r="S1067" s="57">
        <v>26.1144</v>
      </c>
      <c r="T1067" s="57">
        <v>36.068800000000003</v>
      </c>
      <c r="U1067" s="77">
        <v>0.54129449317346645</v>
      </c>
      <c r="V1067" s="24" t="s">
        <v>6766</v>
      </c>
      <c r="W1067" s="216" t="s">
        <v>5967</v>
      </c>
      <c r="X1067" s="216" t="s">
        <v>5971</v>
      </c>
      <c r="Y1067" s="24" t="s">
        <v>6058</v>
      </c>
      <c r="Z1067" s="24" t="s">
        <v>5964</v>
      </c>
      <c r="AA1067" s="24" t="s">
        <v>6681</v>
      </c>
      <c r="AB1067" s="24" t="s">
        <v>5996</v>
      </c>
      <c r="AC1067" s="24" t="s">
        <v>5979</v>
      </c>
    </row>
    <row r="1068" spans="1:29" s="169" customFormat="1">
      <c r="A1068" s="24">
        <v>4961</v>
      </c>
      <c r="B1068" s="24" t="s">
        <v>3363</v>
      </c>
      <c r="C1068" s="57">
        <v>311</v>
      </c>
      <c r="D1068" s="57">
        <v>315.5</v>
      </c>
      <c r="E1068" s="57">
        <v>266.5</v>
      </c>
      <c r="F1068" s="57">
        <v>266.5</v>
      </c>
      <c r="G1068" s="57">
        <v>261.5</v>
      </c>
      <c r="H1068" s="57">
        <v>273</v>
      </c>
      <c r="I1068" s="57">
        <v>219.5</v>
      </c>
      <c r="J1068" s="57">
        <v>228</v>
      </c>
      <c r="K1068" s="57">
        <v>232.5</v>
      </c>
      <c r="L1068" s="57">
        <v>239</v>
      </c>
      <c r="M1068" s="57">
        <v>218.5</v>
      </c>
      <c r="N1068" s="57">
        <v>222.5</v>
      </c>
      <c r="O1068" s="57">
        <v>28034</v>
      </c>
      <c r="P1068" s="57">
        <v>89109</v>
      </c>
      <c r="Q1068" s="57">
        <v>25.8386</v>
      </c>
      <c r="R1068" s="57">
        <v>40.199100000000001</v>
      </c>
      <c r="S1068" s="57">
        <v>18.255299999999998</v>
      </c>
      <c r="T1068" s="57">
        <v>32.884500000000003</v>
      </c>
      <c r="U1068" s="77">
        <v>0.5243391052905243</v>
      </c>
      <c r="V1068" s="24" t="s">
        <v>6077</v>
      </c>
      <c r="W1068" s="216" t="s">
        <v>5967</v>
      </c>
      <c r="X1068" s="216" t="s">
        <v>6007</v>
      </c>
      <c r="Y1068" s="24" t="s">
        <v>6004</v>
      </c>
      <c r="Z1068" s="24" t="s">
        <v>5964</v>
      </c>
      <c r="AA1068" s="24" t="s">
        <v>5964</v>
      </c>
      <c r="AB1068" s="24" t="s">
        <v>5991</v>
      </c>
      <c r="AC1068" s="24" t="s">
        <v>5990</v>
      </c>
    </row>
    <row r="1069" spans="1:29" s="169" customFormat="1">
      <c r="A1069" s="24">
        <v>4966</v>
      </c>
      <c r="B1069" s="24" t="s">
        <v>1036</v>
      </c>
      <c r="C1069" s="57">
        <v>1730</v>
      </c>
      <c r="D1069" s="57">
        <v>1730</v>
      </c>
      <c r="E1069" s="57">
        <v>1590</v>
      </c>
      <c r="F1069" s="57">
        <v>1615</v>
      </c>
      <c r="G1069" s="57">
        <v>1620</v>
      </c>
      <c r="H1069" s="57">
        <v>1665</v>
      </c>
      <c r="I1069" s="57">
        <v>1580</v>
      </c>
      <c r="J1069" s="57">
        <v>1620</v>
      </c>
      <c r="K1069" s="57">
        <v>1640</v>
      </c>
      <c r="L1069" s="57">
        <v>1705</v>
      </c>
      <c r="M1069" s="57">
        <v>1635</v>
      </c>
      <c r="N1069" s="57">
        <v>1695</v>
      </c>
      <c r="O1069" s="57">
        <v>689</v>
      </c>
      <c r="P1069" s="57">
        <v>2050</v>
      </c>
      <c r="Q1069" s="57">
        <v>65.501499999999993</v>
      </c>
      <c r="R1069" s="57">
        <v>70.517300000000006</v>
      </c>
      <c r="S1069" s="57">
        <v>67.682000000000002</v>
      </c>
      <c r="T1069" s="57">
        <v>69.572199999999995</v>
      </c>
      <c r="U1069" s="77">
        <v>0.56016260162601628</v>
      </c>
      <c r="V1069" s="24" t="s">
        <v>6767</v>
      </c>
      <c r="W1069" s="216" t="s">
        <v>6039</v>
      </c>
      <c r="X1069" s="216" t="s">
        <v>5961</v>
      </c>
      <c r="Y1069" s="24" t="s">
        <v>6024</v>
      </c>
      <c r="Z1069" s="24" t="s">
        <v>5985</v>
      </c>
      <c r="AA1069" s="24" t="s">
        <v>6010</v>
      </c>
      <c r="AB1069" s="24" t="s">
        <v>5965</v>
      </c>
      <c r="AC1069" s="24" t="s">
        <v>5965</v>
      </c>
    </row>
    <row r="1070" spans="1:29" s="169" customFormat="1">
      <c r="A1070" s="24">
        <v>4967</v>
      </c>
      <c r="B1070" s="24" t="s">
        <v>3368</v>
      </c>
      <c r="C1070" s="57">
        <v>72.900000000000006</v>
      </c>
      <c r="D1070" s="57">
        <v>73.5</v>
      </c>
      <c r="E1070" s="57">
        <v>52.5</v>
      </c>
      <c r="F1070" s="57">
        <v>52.9</v>
      </c>
      <c r="G1070" s="57">
        <v>53.3</v>
      </c>
      <c r="H1070" s="57">
        <v>54.5</v>
      </c>
      <c r="I1070" s="57">
        <v>49.5</v>
      </c>
      <c r="J1070" s="57">
        <v>51.2</v>
      </c>
      <c r="K1070" s="57">
        <v>52</v>
      </c>
      <c r="L1070" s="57">
        <v>54.5</v>
      </c>
      <c r="M1070" s="57">
        <v>51.6</v>
      </c>
      <c r="N1070" s="57">
        <v>51.7</v>
      </c>
      <c r="O1070" s="57">
        <v>8008</v>
      </c>
      <c r="P1070" s="57">
        <v>29981</v>
      </c>
      <c r="Q1070" s="57">
        <v>35.588099999999997</v>
      </c>
      <c r="R1070" s="57">
        <v>56.061700000000002</v>
      </c>
      <c r="S1070" s="57">
        <v>26.228300000000001</v>
      </c>
      <c r="T1070" s="57">
        <v>46.117199999999997</v>
      </c>
      <c r="U1070" s="77">
        <v>0.44517083041481831</v>
      </c>
      <c r="V1070" s="24" t="s">
        <v>6319</v>
      </c>
      <c r="W1070" s="216" t="s">
        <v>5967</v>
      </c>
      <c r="X1070" s="216" t="s">
        <v>5971</v>
      </c>
      <c r="Y1070" s="24" t="s">
        <v>5964</v>
      </c>
      <c r="Z1070" s="24" t="s">
        <v>5964</v>
      </c>
      <c r="AA1070" s="24" t="s">
        <v>5978</v>
      </c>
      <c r="AB1070" s="24" t="s">
        <v>6084</v>
      </c>
      <c r="AC1070" s="24" t="s">
        <v>5979</v>
      </c>
    </row>
    <row r="1071" spans="1:29" s="169" customFormat="1">
      <c r="A1071" s="24">
        <v>4968</v>
      </c>
      <c r="B1071" s="24" t="s">
        <v>1037</v>
      </c>
      <c r="C1071" s="57">
        <v>397</v>
      </c>
      <c r="D1071" s="57">
        <v>397</v>
      </c>
      <c r="E1071" s="57">
        <v>357</v>
      </c>
      <c r="F1071" s="57">
        <v>384</v>
      </c>
      <c r="G1071" s="57">
        <v>385</v>
      </c>
      <c r="H1071" s="57">
        <v>388</v>
      </c>
      <c r="I1071" s="57">
        <v>339</v>
      </c>
      <c r="J1071" s="57">
        <v>362.5</v>
      </c>
      <c r="K1071" s="57">
        <v>369</v>
      </c>
      <c r="L1071" s="57">
        <v>379.5</v>
      </c>
      <c r="M1071" s="57">
        <v>366</v>
      </c>
      <c r="N1071" s="57">
        <v>374.5</v>
      </c>
      <c r="O1071" s="57">
        <v>1700</v>
      </c>
      <c r="P1071" s="57">
        <v>8513</v>
      </c>
      <c r="Q1071" s="57">
        <v>13.8881</v>
      </c>
      <c r="R1071" s="57">
        <v>20.077300000000001</v>
      </c>
      <c r="S1071" s="57">
        <v>15.553100000000001</v>
      </c>
      <c r="T1071" s="57">
        <v>18.569199999999999</v>
      </c>
      <c r="U1071" s="77">
        <v>0.33282430792121853</v>
      </c>
      <c r="V1071" s="24" t="s">
        <v>6038</v>
      </c>
      <c r="W1071" s="216" t="s">
        <v>6039</v>
      </c>
      <c r="X1071" s="216" t="s">
        <v>6047</v>
      </c>
      <c r="Y1071" s="24" t="s">
        <v>6060</v>
      </c>
      <c r="Z1071" s="24" t="s">
        <v>5964</v>
      </c>
      <c r="AA1071" s="24" t="s">
        <v>6016</v>
      </c>
      <c r="AB1071" s="24" t="s">
        <v>5986</v>
      </c>
      <c r="AC1071" s="24" t="s">
        <v>5990</v>
      </c>
    </row>
    <row r="1072" spans="1:29" s="169" customFormat="1">
      <c r="A1072" s="24">
        <v>4971</v>
      </c>
      <c r="B1072" s="24" t="s">
        <v>1038</v>
      </c>
      <c r="C1072" s="57">
        <v>61.7</v>
      </c>
      <c r="D1072" s="57">
        <v>62.5</v>
      </c>
      <c r="E1072" s="57">
        <v>53</v>
      </c>
      <c r="F1072" s="57">
        <v>53</v>
      </c>
      <c r="G1072" s="57">
        <v>53</v>
      </c>
      <c r="H1072" s="57">
        <v>53.2</v>
      </c>
      <c r="I1072" s="57">
        <v>49.8</v>
      </c>
      <c r="J1072" s="57">
        <v>50.6</v>
      </c>
      <c r="K1072" s="57">
        <v>51.3</v>
      </c>
      <c r="L1072" s="57">
        <v>53</v>
      </c>
      <c r="M1072" s="57">
        <v>51.3</v>
      </c>
      <c r="N1072" s="57">
        <v>52</v>
      </c>
      <c r="O1072" s="57">
        <v>111</v>
      </c>
      <c r="P1072" s="57">
        <v>610</v>
      </c>
      <c r="Q1072" s="57">
        <v>32.241100000000003</v>
      </c>
      <c r="R1072" s="57">
        <v>48.910200000000003</v>
      </c>
      <c r="S1072" s="57">
        <v>26.020800000000001</v>
      </c>
      <c r="T1072" s="57">
        <v>41.2804</v>
      </c>
      <c r="U1072" s="77">
        <v>0.30327868852459017</v>
      </c>
      <c r="V1072" s="24" t="s">
        <v>6038</v>
      </c>
      <c r="W1072" s="216" t="s">
        <v>5967</v>
      </c>
      <c r="X1072" s="216" t="s">
        <v>5971</v>
      </c>
      <c r="Y1072" s="24" t="s">
        <v>6004</v>
      </c>
      <c r="Z1072" s="24" t="s">
        <v>5964</v>
      </c>
      <c r="AA1072" s="24" t="s">
        <v>6055</v>
      </c>
      <c r="AB1072" s="24" t="s">
        <v>5976</v>
      </c>
      <c r="AC1072" s="24" t="s">
        <v>5979</v>
      </c>
    </row>
    <row r="1073" spans="1:29" s="169" customFormat="1">
      <c r="A1073" s="24">
        <v>4972</v>
      </c>
      <c r="B1073" s="24" t="s">
        <v>1039</v>
      </c>
      <c r="C1073" s="57">
        <v>31.6</v>
      </c>
      <c r="D1073" s="57">
        <v>31.6</v>
      </c>
      <c r="E1073" s="57">
        <v>30.5</v>
      </c>
      <c r="F1073" s="57">
        <v>30.6</v>
      </c>
      <c r="G1073" s="57">
        <v>30.6</v>
      </c>
      <c r="H1073" s="57">
        <v>31.1</v>
      </c>
      <c r="I1073" s="57">
        <v>29.5</v>
      </c>
      <c r="J1073" s="57">
        <v>29.8</v>
      </c>
      <c r="K1073" s="57">
        <v>29.8</v>
      </c>
      <c r="L1073" s="57">
        <v>30</v>
      </c>
      <c r="M1073" s="57">
        <v>29.55</v>
      </c>
      <c r="N1073" s="57">
        <v>29.65</v>
      </c>
      <c r="O1073" s="57">
        <v>50</v>
      </c>
      <c r="P1073" s="57">
        <v>242</v>
      </c>
      <c r="Q1073" s="57">
        <v>8.5981000000000005</v>
      </c>
      <c r="R1073" s="57">
        <v>10.4968</v>
      </c>
      <c r="S1073" s="57">
        <v>7.2946</v>
      </c>
      <c r="T1073" s="57">
        <v>9.4293999999999993</v>
      </c>
      <c r="U1073" s="77">
        <v>0.34435261707988984</v>
      </c>
      <c r="V1073" s="24" t="s">
        <v>6074</v>
      </c>
      <c r="W1073" s="216" t="s">
        <v>5967</v>
      </c>
      <c r="X1073" s="216" t="s">
        <v>6047</v>
      </c>
      <c r="Y1073" s="24" t="s">
        <v>6209</v>
      </c>
      <c r="Z1073" s="24" t="s">
        <v>5962</v>
      </c>
      <c r="AA1073" s="24" t="s">
        <v>5984</v>
      </c>
      <c r="AB1073" s="24" t="s">
        <v>5986</v>
      </c>
      <c r="AC1073" s="24" t="s">
        <v>5990</v>
      </c>
    </row>
    <row r="1074" spans="1:29" s="169" customFormat="1">
      <c r="A1074" s="24">
        <v>4973</v>
      </c>
      <c r="B1074" s="24" t="s">
        <v>1040</v>
      </c>
      <c r="C1074" s="57">
        <v>28.05</v>
      </c>
      <c r="D1074" s="57">
        <v>28.05</v>
      </c>
      <c r="E1074" s="57">
        <v>24.85</v>
      </c>
      <c r="F1074" s="57">
        <v>25.15</v>
      </c>
      <c r="G1074" s="57">
        <v>24.6</v>
      </c>
      <c r="H1074" s="57">
        <v>25.1</v>
      </c>
      <c r="I1074" s="57">
        <v>23.1</v>
      </c>
      <c r="J1074" s="57">
        <v>24.1</v>
      </c>
      <c r="K1074" s="57">
        <v>24.1</v>
      </c>
      <c r="L1074" s="57">
        <v>25.1</v>
      </c>
      <c r="M1074" s="57">
        <v>24.1</v>
      </c>
      <c r="N1074" s="57">
        <v>24.7</v>
      </c>
      <c r="O1074" s="57">
        <v>345</v>
      </c>
      <c r="P1074" s="57">
        <v>1853</v>
      </c>
      <c r="Q1074" s="57">
        <v>26.745200000000001</v>
      </c>
      <c r="R1074" s="57">
        <v>40.6173</v>
      </c>
      <c r="S1074" s="57">
        <v>22.838000000000001</v>
      </c>
      <c r="T1074" s="57">
        <v>34.690899999999999</v>
      </c>
      <c r="U1074" s="77">
        <v>0.31030760928224504</v>
      </c>
      <c r="V1074" s="24" t="s">
        <v>6550</v>
      </c>
      <c r="W1074" s="216" t="s">
        <v>5967</v>
      </c>
      <c r="X1074" s="216" t="s">
        <v>6007</v>
      </c>
      <c r="Y1074" s="24" t="s">
        <v>6024</v>
      </c>
      <c r="Z1074" s="24" t="s">
        <v>5984</v>
      </c>
      <c r="AA1074" s="24" t="s">
        <v>6031</v>
      </c>
      <c r="AB1074" s="24" t="s">
        <v>5986</v>
      </c>
      <c r="AC1074" s="24" t="s">
        <v>5979</v>
      </c>
    </row>
    <row r="1075" spans="1:29" s="169" customFormat="1">
      <c r="A1075" s="24">
        <v>4974</v>
      </c>
      <c r="B1075" s="24" t="s">
        <v>1041</v>
      </c>
      <c r="C1075" s="57">
        <v>59.5</v>
      </c>
      <c r="D1075" s="57">
        <v>63.6</v>
      </c>
      <c r="E1075" s="57">
        <v>58.5</v>
      </c>
      <c r="F1075" s="57">
        <v>58.5</v>
      </c>
      <c r="G1075" s="57">
        <v>58.4</v>
      </c>
      <c r="H1075" s="57">
        <v>59.9</v>
      </c>
      <c r="I1075" s="57">
        <v>56.4</v>
      </c>
      <c r="J1075" s="57">
        <v>57.8</v>
      </c>
      <c r="K1075" s="57">
        <v>58.4</v>
      </c>
      <c r="L1075" s="57">
        <v>58.9</v>
      </c>
      <c r="M1075" s="57">
        <v>57.5</v>
      </c>
      <c r="N1075" s="57">
        <v>57.5</v>
      </c>
      <c r="O1075" s="57">
        <v>679</v>
      </c>
      <c r="P1075" s="57">
        <v>3303</v>
      </c>
      <c r="Q1075" s="57">
        <v>47.255600000000001</v>
      </c>
      <c r="R1075" s="57">
        <v>57.001300000000001</v>
      </c>
      <c r="S1075" s="57">
        <v>40.040300000000002</v>
      </c>
      <c r="T1075" s="57">
        <v>51.3476</v>
      </c>
      <c r="U1075" s="77">
        <v>0.34261782218185488</v>
      </c>
      <c r="V1075" s="24" t="s">
        <v>6604</v>
      </c>
      <c r="W1075" s="216" t="s">
        <v>5967</v>
      </c>
      <c r="X1075" s="216" t="s">
        <v>5961</v>
      </c>
      <c r="Y1075" s="24" t="s">
        <v>6338</v>
      </c>
      <c r="Z1075" s="24" t="s">
        <v>5974</v>
      </c>
      <c r="AA1075" s="24" t="s">
        <v>6130</v>
      </c>
      <c r="AB1075" s="24" t="s">
        <v>5986</v>
      </c>
      <c r="AC1075" s="24" t="s">
        <v>5979</v>
      </c>
    </row>
    <row r="1076" spans="1:29" s="169" customFormat="1">
      <c r="A1076" s="24">
        <v>4976</v>
      </c>
      <c r="B1076" s="24" t="s">
        <v>1042</v>
      </c>
      <c r="C1076" s="57">
        <v>74</v>
      </c>
      <c r="D1076" s="57">
        <v>75.3</v>
      </c>
      <c r="E1076" s="57">
        <v>65.400000000000006</v>
      </c>
      <c r="F1076" s="57">
        <v>65.900000000000006</v>
      </c>
      <c r="G1076" s="57">
        <v>64.900000000000006</v>
      </c>
      <c r="H1076" s="57">
        <v>65.900000000000006</v>
      </c>
      <c r="I1076" s="57">
        <v>58</v>
      </c>
      <c r="J1076" s="57">
        <v>60.5</v>
      </c>
      <c r="K1076" s="57">
        <v>61.8</v>
      </c>
      <c r="L1076" s="57">
        <v>66.3</v>
      </c>
      <c r="M1076" s="57">
        <v>61.5</v>
      </c>
      <c r="N1076" s="57">
        <v>63.5</v>
      </c>
      <c r="O1076" s="57">
        <v>9115</v>
      </c>
      <c r="P1076" s="57">
        <v>27199</v>
      </c>
      <c r="Q1076" s="57">
        <v>17.712299999999999</v>
      </c>
      <c r="R1076" s="57">
        <v>34.571800000000003</v>
      </c>
      <c r="S1076" s="57">
        <v>15.627599999999999</v>
      </c>
      <c r="T1076" s="57">
        <v>28.257100000000001</v>
      </c>
      <c r="U1076" s="77">
        <v>0.55853769133669129</v>
      </c>
      <c r="V1076" s="24" t="s">
        <v>6038</v>
      </c>
      <c r="W1076" s="216" t="s">
        <v>5967</v>
      </c>
      <c r="X1076" s="216" t="s">
        <v>6007</v>
      </c>
      <c r="Y1076" s="24" t="s">
        <v>5964</v>
      </c>
      <c r="Z1076" s="24" t="s">
        <v>5964</v>
      </c>
      <c r="AA1076" s="24" t="s">
        <v>6010</v>
      </c>
      <c r="AB1076" s="24" t="s">
        <v>5976</v>
      </c>
      <c r="AC1076" s="24" t="s">
        <v>5965</v>
      </c>
    </row>
    <row r="1077" spans="1:29" s="169" customFormat="1">
      <c r="A1077" s="24">
        <v>4977</v>
      </c>
      <c r="B1077" s="24" t="s">
        <v>1043</v>
      </c>
      <c r="C1077" s="57">
        <v>85.6</v>
      </c>
      <c r="D1077" s="57">
        <v>85.7</v>
      </c>
      <c r="E1077" s="57">
        <v>80.8</v>
      </c>
      <c r="F1077" s="57">
        <v>81.900000000000006</v>
      </c>
      <c r="G1077" s="57">
        <v>81</v>
      </c>
      <c r="H1077" s="57">
        <v>81.2</v>
      </c>
      <c r="I1077" s="57">
        <v>73.2</v>
      </c>
      <c r="J1077" s="57">
        <v>73.7</v>
      </c>
      <c r="K1077" s="57">
        <v>74.7</v>
      </c>
      <c r="L1077" s="57">
        <v>79.3</v>
      </c>
      <c r="M1077" s="57">
        <v>74.400000000000006</v>
      </c>
      <c r="N1077" s="57">
        <v>79.3</v>
      </c>
      <c r="O1077" s="57">
        <v>311</v>
      </c>
      <c r="P1077" s="57">
        <v>1792</v>
      </c>
      <c r="Q1077" s="57">
        <v>14.951700000000001</v>
      </c>
      <c r="R1077" s="57">
        <v>23.479399999999998</v>
      </c>
      <c r="S1077" s="57">
        <v>20.5032</v>
      </c>
      <c r="T1077" s="57">
        <v>22.487400000000001</v>
      </c>
      <c r="U1077" s="77">
        <v>0.28924851190476192</v>
      </c>
      <c r="V1077" s="24" t="s">
        <v>6038</v>
      </c>
      <c r="W1077" s="216" t="s">
        <v>6039</v>
      </c>
      <c r="X1077" s="216" t="s">
        <v>6007</v>
      </c>
      <c r="Y1077" s="24" t="s">
        <v>5964</v>
      </c>
      <c r="Z1077" s="24" t="s">
        <v>5964</v>
      </c>
      <c r="AA1077" s="24" t="s">
        <v>6045</v>
      </c>
      <c r="AB1077" s="24" t="s">
        <v>5979</v>
      </c>
      <c r="AC1077" s="24" t="s">
        <v>5965</v>
      </c>
    </row>
    <row r="1078" spans="1:29" s="169" customFormat="1">
      <c r="A1078" s="24">
        <v>4979</v>
      </c>
      <c r="B1078" s="24" t="s">
        <v>1044</v>
      </c>
      <c r="C1078" s="57">
        <v>19.45</v>
      </c>
      <c r="D1078" s="57">
        <v>19.45</v>
      </c>
      <c r="E1078" s="57">
        <v>17.8</v>
      </c>
      <c r="F1078" s="57">
        <v>17.95</v>
      </c>
      <c r="G1078" s="57">
        <v>18</v>
      </c>
      <c r="H1078" s="57">
        <v>18.7</v>
      </c>
      <c r="I1078" s="57">
        <v>17.5</v>
      </c>
      <c r="J1078" s="57">
        <v>17.600000000000001</v>
      </c>
      <c r="K1078" s="57">
        <v>17.600000000000001</v>
      </c>
      <c r="L1078" s="57">
        <v>18.3</v>
      </c>
      <c r="M1078" s="57">
        <v>17.55</v>
      </c>
      <c r="N1078" s="57">
        <v>18</v>
      </c>
      <c r="O1078" s="57">
        <v>494</v>
      </c>
      <c r="P1078" s="57">
        <v>1573</v>
      </c>
      <c r="Q1078" s="57">
        <v>22.454000000000001</v>
      </c>
      <c r="R1078" s="57">
        <v>36.3416</v>
      </c>
      <c r="S1078" s="57">
        <v>19.188700000000001</v>
      </c>
      <c r="T1078" s="57">
        <v>30.623899999999999</v>
      </c>
      <c r="U1078" s="77">
        <v>0.52341597796143258</v>
      </c>
      <c r="V1078" s="24" t="s">
        <v>6533</v>
      </c>
      <c r="W1078" s="216" t="s">
        <v>5967</v>
      </c>
      <c r="X1078" s="216" t="s">
        <v>6007</v>
      </c>
      <c r="Y1078" s="24" t="s">
        <v>6024</v>
      </c>
      <c r="Z1078" s="24" t="s">
        <v>6000</v>
      </c>
      <c r="AA1078" s="24" t="s">
        <v>6016</v>
      </c>
      <c r="AB1078" s="24" t="s">
        <v>5986</v>
      </c>
      <c r="AC1078" s="24" t="s">
        <v>5965</v>
      </c>
    </row>
    <row r="1079" spans="1:29" s="169" customFormat="1">
      <c r="A1079" s="24">
        <v>4980</v>
      </c>
      <c r="B1079" s="24" t="s">
        <v>3379</v>
      </c>
      <c r="C1079" s="57">
        <v>35</v>
      </c>
      <c r="D1079" s="57">
        <v>35.049999999999997</v>
      </c>
      <c r="E1079" s="57">
        <v>30.7</v>
      </c>
      <c r="F1079" s="57">
        <v>31.1</v>
      </c>
      <c r="G1079" s="57">
        <v>31.05</v>
      </c>
      <c r="H1079" s="57">
        <v>31.05</v>
      </c>
      <c r="I1079" s="57">
        <v>28.15</v>
      </c>
      <c r="J1079" s="57">
        <v>30.5</v>
      </c>
      <c r="K1079" s="57">
        <v>30.5</v>
      </c>
      <c r="L1079" s="57">
        <v>31.45</v>
      </c>
      <c r="M1079" s="57">
        <v>29</v>
      </c>
      <c r="N1079" s="57">
        <v>30.4</v>
      </c>
      <c r="O1079" s="57">
        <v>48</v>
      </c>
      <c r="P1079" s="57">
        <v>325</v>
      </c>
      <c r="Q1079" s="57"/>
      <c r="R1079" s="57"/>
      <c r="S1079" s="57"/>
      <c r="T1079" s="57"/>
      <c r="U1079" s="77">
        <v>0.24615384615384617</v>
      </c>
      <c r="V1079" s="24" t="s">
        <v>6334</v>
      </c>
      <c r="W1079" s="216" t="s">
        <v>5993</v>
      </c>
      <c r="X1079" s="216" t="s">
        <v>5993</v>
      </c>
      <c r="Y1079" s="24" t="s">
        <v>5964</v>
      </c>
      <c r="Z1079" s="24" t="s">
        <v>6060</v>
      </c>
      <c r="AA1079" s="24" t="s">
        <v>5994</v>
      </c>
      <c r="AB1079" s="24" t="s">
        <v>5986</v>
      </c>
      <c r="AC1079" s="24" t="s">
        <v>5976</v>
      </c>
    </row>
    <row r="1080" spans="1:29" s="169" customFormat="1">
      <c r="A1080" s="24">
        <v>4987</v>
      </c>
      <c r="B1080" s="24" t="s">
        <v>1046</v>
      </c>
      <c r="C1080" s="57">
        <v>58.8</v>
      </c>
      <c r="D1080" s="57">
        <v>60</v>
      </c>
      <c r="E1080" s="57">
        <v>58</v>
      </c>
      <c r="F1080" s="57">
        <v>58</v>
      </c>
      <c r="G1080" s="57">
        <v>58</v>
      </c>
      <c r="H1080" s="57">
        <v>58</v>
      </c>
      <c r="I1080" s="57">
        <v>56.4</v>
      </c>
      <c r="J1080" s="57">
        <v>56.6</v>
      </c>
      <c r="K1080" s="57">
        <v>57.4</v>
      </c>
      <c r="L1080" s="57">
        <v>58</v>
      </c>
      <c r="M1080" s="57">
        <v>57.2</v>
      </c>
      <c r="N1080" s="57">
        <v>57.6</v>
      </c>
      <c r="O1080" s="57">
        <v>39</v>
      </c>
      <c r="P1080" s="57">
        <v>180</v>
      </c>
      <c r="Q1080" s="57"/>
      <c r="R1080" s="57"/>
      <c r="S1080" s="57"/>
      <c r="T1080" s="57"/>
      <c r="U1080" s="77">
        <v>0.3611111111111111</v>
      </c>
      <c r="V1080" s="24" t="s">
        <v>6038</v>
      </c>
      <c r="W1080" s="216" t="s">
        <v>5993</v>
      </c>
      <c r="X1080" s="216" t="s">
        <v>5993</v>
      </c>
      <c r="Y1080" s="24" t="s">
        <v>6130</v>
      </c>
      <c r="Z1080" s="24" t="s">
        <v>6209</v>
      </c>
      <c r="AA1080" s="24" t="s">
        <v>6016</v>
      </c>
      <c r="AB1080" s="24" t="s">
        <v>5970</v>
      </c>
      <c r="AC1080" s="24" t="s">
        <v>5990</v>
      </c>
    </row>
    <row r="1081" spans="1:29" s="169" customFormat="1">
      <c r="A1081" s="24">
        <v>4989</v>
      </c>
      <c r="B1081" s="24" t="s">
        <v>3382</v>
      </c>
      <c r="C1081" s="57">
        <v>49.9</v>
      </c>
      <c r="D1081" s="57">
        <v>50.5</v>
      </c>
      <c r="E1081" s="57">
        <v>45.6</v>
      </c>
      <c r="F1081" s="57">
        <v>48.2</v>
      </c>
      <c r="G1081" s="57">
        <v>46.25</v>
      </c>
      <c r="H1081" s="57">
        <v>47.3</v>
      </c>
      <c r="I1081" s="57">
        <v>39.299999999999997</v>
      </c>
      <c r="J1081" s="57">
        <v>41.1</v>
      </c>
      <c r="K1081" s="57">
        <v>41.6</v>
      </c>
      <c r="L1081" s="57">
        <v>44</v>
      </c>
      <c r="M1081" s="57">
        <v>41.6</v>
      </c>
      <c r="N1081" s="57">
        <v>42.2</v>
      </c>
      <c r="O1081" s="57">
        <v>3559</v>
      </c>
      <c r="P1081" s="57">
        <v>15892</v>
      </c>
      <c r="Q1081" s="57">
        <v>38.255699999999997</v>
      </c>
      <c r="R1081" s="57">
        <v>53.471800000000002</v>
      </c>
      <c r="S1081" s="57">
        <v>30.196300000000001</v>
      </c>
      <c r="T1081" s="57">
        <v>45.713299999999997</v>
      </c>
      <c r="U1081" s="77">
        <v>0.37324859468076177</v>
      </c>
      <c r="V1081" s="24" t="s">
        <v>6123</v>
      </c>
      <c r="W1081" s="216" t="s">
        <v>5967</v>
      </c>
      <c r="X1081" s="216" t="s">
        <v>5971</v>
      </c>
      <c r="Y1081" s="24" t="s">
        <v>5975</v>
      </c>
      <c r="Z1081" s="24" t="s">
        <v>5964</v>
      </c>
      <c r="AA1081" s="24" t="s">
        <v>6090</v>
      </c>
      <c r="AB1081" s="24" t="s">
        <v>5996</v>
      </c>
      <c r="AC1081" s="24" t="s">
        <v>5979</v>
      </c>
    </row>
    <row r="1082" spans="1:29" s="169" customFormat="1">
      <c r="A1082" s="24">
        <v>4991</v>
      </c>
      <c r="B1082" s="24" t="s">
        <v>1047</v>
      </c>
      <c r="C1082" s="57">
        <v>50</v>
      </c>
      <c r="D1082" s="57">
        <v>50</v>
      </c>
      <c r="E1082" s="57">
        <v>46.2</v>
      </c>
      <c r="F1082" s="57">
        <v>46.3</v>
      </c>
      <c r="G1082" s="57">
        <v>46.35</v>
      </c>
      <c r="H1082" s="57">
        <v>49.3</v>
      </c>
      <c r="I1082" s="57">
        <v>45.7</v>
      </c>
      <c r="J1082" s="57">
        <v>48.35</v>
      </c>
      <c r="K1082" s="57">
        <v>48.9</v>
      </c>
      <c r="L1082" s="57">
        <v>48.95</v>
      </c>
      <c r="M1082" s="57">
        <v>47.65</v>
      </c>
      <c r="N1082" s="57">
        <v>47.7</v>
      </c>
      <c r="O1082" s="57">
        <v>52</v>
      </c>
      <c r="P1082" s="57">
        <v>399</v>
      </c>
      <c r="Q1082" s="57">
        <v>66.217500000000001</v>
      </c>
      <c r="R1082" s="57">
        <v>64.701400000000007</v>
      </c>
      <c r="S1082" s="57">
        <v>63.415799999999997</v>
      </c>
      <c r="T1082" s="57">
        <v>64.272900000000007</v>
      </c>
      <c r="U1082" s="77">
        <v>0.21720969089390141</v>
      </c>
      <c r="V1082" s="24" t="s">
        <v>6768</v>
      </c>
      <c r="W1082" s="216" t="s">
        <v>5960</v>
      </c>
      <c r="X1082" s="216" t="s">
        <v>5961</v>
      </c>
      <c r="Y1082" s="24" t="s">
        <v>6024</v>
      </c>
      <c r="Z1082" s="24" t="s">
        <v>5982</v>
      </c>
      <c r="AA1082" s="24" t="s">
        <v>5962</v>
      </c>
      <c r="AB1082" s="24" t="s">
        <v>5979</v>
      </c>
      <c r="AC1082" s="24" t="s">
        <v>5979</v>
      </c>
    </row>
    <row r="1083" spans="1:29" s="169" customFormat="1">
      <c r="A1083" s="24">
        <v>4994</v>
      </c>
      <c r="B1083" s="24" t="s">
        <v>1048</v>
      </c>
      <c r="C1083" s="57">
        <v>60.4</v>
      </c>
      <c r="D1083" s="57">
        <v>60.5</v>
      </c>
      <c r="E1083" s="57">
        <v>54</v>
      </c>
      <c r="F1083" s="57">
        <v>55</v>
      </c>
      <c r="G1083" s="57">
        <v>54.6</v>
      </c>
      <c r="H1083" s="57">
        <v>54.6</v>
      </c>
      <c r="I1083" s="57">
        <v>48.2</v>
      </c>
      <c r="J1083" s="57">
        <v>49.8</v>
      </c>
      <c r="K1083" s="57">
        <v>50.4</v>
      </c>
      <c r="L1083" s="57">
        <v>51</v>
      </c>
      <c r="M1083" s="57">
        <v>49.85</v>
      </c>
      <c r="N1083" s="57">
        <v>50.7</v>
      </c>
      <c r="O1083" s="57">
        <v>79</v>
      </c>
      <c r="P1083" s="57">
        <v>255</v>
      </c>
      <c r="Q1083" s="57">
        <v>8.4635999999999996</v>
      </c>
      <c r="R1083" s="57">
        <v>11.852</v>
      </c>
      <c r="S1083" s="57">
        <v>9.8725000000000005</v>
      </c>
      <c r="T1083" s="57">
        <v>11.1922</v>
      </c>
      <c r="U1083" s="77">
        <v>0.5163398692810458</v>
      </c>
      <c r="V1083" s="24" t="s">
        <v>6038</v>
      </c>
      <c r="W1083" s="216" t="s">
        <v>6039</v>
      </c>
      <c r="X1083" s="216" t="s">
        <v>6047</v>
      </c>
      <c r="Y1083" s="24" t="s">
        <v>5964</v>
      </c>
      <c r="Z1083" s="24" t="s">
        <v>6024</v>
      </c>
      <c r="AA1083" s="24" t="s">
        <v>6016</v>
      </c>
      <c r="AB1083" s="24" t="s">
        <v>5991</v>
      </c>
      <c r="AC1083" s="24" t="s">
        <v>5970</v>
      </c>
    </row>
    <row r="1084" spans="1:29" s="169" customFormat="1">
      <c r="A1084" s="24">
        <v>4999</v>
      </c>
      <c r="B1084" s="24" t="s">
        <v>1050</v>
      </c>
      <c r="C1084" s="57">
        <v>41.95</v>
      </c>
      <c r="D1084" s="57">
        <v>42.1</v>
      </c>
      <c r="E1084" s="57">
        <v>41.2</v>
      </c>
      <c r="F1084" s="57">
        <v>41.4</v>
      </c>
      <c r="G1084" s="57">
        <v>41</v>
      </c>
      <c r="H1084" s="57">
        <v>41.15</v>
      </c>
      <c r="I1084" s="57">
        <v>39.200000000000003</v>
      </c>
      <c r="J1084" s="57">
        <v>39.35</v>
      </c>
      <c r="K1084" s="57">
        <v>39.549999999999997</v>
      </c>
      <c r="L1084" s="57">
        <v>40</v>
      </c>
      <c r="M1084" s="57">
        <v>39.25</v>
      </c>
      <c r="N1084" s="57">
        <v>39.299999999999997</v>
      </c>
      <c r="O1084" s="57">
        <v>452</v>
      </c>
      <c r="P1084" s="57">
        <v>1339</v>
      </c>
      <c r="Q1084" s="57">
        <v>5.9767999999999999</v>
      </c>
      <c r="R1084" s="57">
        <v>12.673</v>
      </c>
      <c r="S1084" s="57">
        <v>4.2491000000000003</v>
      </c>
      <c r="T1084" s="57">
        <v>9.8650000000000002</v>
      </c>
      <c r="U1084" s="77">
        <v>0.56260891212347519</v>
      </c>
      <c r="V1084" s="24" t="s">
        <v>6769</v>
      </c>
      <c r="W1084" s="216" t="s">
        <v>5967</v>
      </c>
      <c r="X1084" s="216" t="s">
        <v>6047</v>
      </c>
      <c r="Y1084" s="24" t="s">
        <v>5984</v>
      </c>
      <c r="Z1084" s="24" t="s">
        <v>5964</v>
      </c>
      <c r="AA1084" s="24" t="s">
        <v>6480</v>
      </c>
      <c r="AB1084" s="24" t="s">
        <v>5976</v>
      </c>
      <c r="AC1084" s="24" t="s">
        <v>5965</v>
      </c>
    </row>
    <row r="1085" spans="1:29" s="169" customFormat="1">
      <c r="A1085" s="24">
        <v>5007</v>
      </c>
      <c r="B1085" s="24" t="s">
        <v>1051</v>
      </c>
      <c r="C1085" s="57">
        <v>58</v>
      </c>
      <c r="D1085" s="57">
        <v>59.8</v>
      </c>
      <c r="E1085" s="57">
        <v>57.8</v>
      </c>
      <c r="F1085" s="57">
        <v>58.7</v>
      </c>
      <c r="G1085" s="57">
        <v>57.6</v>
      </c>
      <c r="H1085" s="57">
        <v>58.7</v>
      </c>
      <c r="I1085" s="57">
        <v>57</v>
      </c>
      <c r="J1085" s="57">
        <v>57.2</v>
      </c>
      <c r="K1085" s="57">
        <v>57.3</v>
      </c>
      <c r="L1085" s="57">
        <v>58.8</v>
      </c>
      <c r="M1085" s="57">
        <v>57.3</v>
      </c>
      <c r="N1085" s="57">
        <v>57.7</v>
      </c>
      <c r="O1085" s="57">
        <v>54</v>
      </c>
      <c r="P1085" s="57">
        <v>245</v>
      </c>
      <c r="Q1085" s="57">
        <v>19.463100000000001</v>
      </c>
      <c r="R1085" s="57">
        <v>25.179200000000002</v>
      </c>
      <c r="S1085" s="57">
        <v>17.2179</v>
      </c>
      <c r="T1085" s="57">
        <v>22.525400000000001</v>
      </c>
      <c r="U1085" s="77">
        <v>0.36734693877551022</v>
      </c>
      <c r="V1085" s="24" t="s">
        <v>6646</v>
      </c>
      <c r="W1085" s="216" t="s">
        <v>5967</v>
      </c>
      <c r="X1085" s="216" t="s">
        <v>6007</v>
      </c>
      <c r="Y1085" s="24" t="s">
        <v>6016</v>
      </c>
      <c r="Z1085" s="24" t="s">
        <v>6029</v>
      </c>
      <c r="AA1085" s="24" t="s">
        <v>6215</v>
      </c>
      <c r="AB1085" s="24" t="s">
        <v>5996</v>
      </c>
      <c r="AC1085" s="24" t="s">
        <v>5979</v>
      </c>
    </row>
    <row r="1086" spans="1:29" s="169" customFormat="1">
      <c r="A1086" s="24">
        <v>5009</v>
      </c>
      <c r="B1086" s="24" t="s">
        <v>1052</v>
      </c>
      <c r="C1086" s="57">
        <v>27.8</v>
      </c>
      <c r="D1086" s="57">
        <v>29.75</v>
      </c>
      <c r="E1086" s="57">
        <v>26.8</v>
      </c>
      <c r="F1086" s="57">
        <v>27.55</v>
      </c>
      <c r="G1086" s="57">
        <v>27.7</v>
      </c>
      <c r="H1086" s="57">
        <v>28.3</v>
      </c>
      <c r="I1086" s="57">
        <v>22.6</v>
      </c>
      <c r="J1086" s="57">
        <v>24.6</v>
      </c>
      <c r="K1086" s="57">
        <v>25</v>
      </c>
      <c r="L1086" s="57">
        <v>26.35</v>
      </c>
      <c r="M1086" s="57">
        <v>24.85</v>
      </c>
      <c r="N1086" s="57">
        <v>25.65</v>
      </c>
      <c r="O1086" s="57">
        <v>43381</v>
      </c>
      <c r="P1086" s="57">
        <v>119652</v>
      </c>
      <c r="Q1086" s="57">
        <v>65.7577</v>
      </c>
      <c r="R1086" s="57">
        <v>68.412599999999998</v>
      </c>
      <c r="S1086" s="57">
        <v>60.998199999999997</v>
      </c>
      <c r="T1086" s="57">
        <v>65.941100000000006</v>
      </c>
      <c r="U1086" s="77">
        <v>0.60426626104592207</v>
      </c>
      <c r="V1086" s="24" t="s">
        <v>6038</v>
      </c>
      <c r="W1086" s="216" t="s">
        <v>5967</v>
      </c>
      <c r="X1086" s="216" t="s">
        <v>5961</v>
      </c>
      <c r="Y1086" s="24" t="s">
        <v>5978</v>
      </c>
      <c r="Z1086" s="24" t="s">
        <v>5964</v>
      </c>
      <c r="AA1086" s="24" t="s">
        <v>6010</v>
      </c>
      <c r="AB1086" s="24" t="s">
        <v>5970</v>
      </c>
      <c r="AC1086" s="24" t="s">
        <v>5965</v>
      </c>
    </row>
    <row r="1087" spans="1:29" s="169" customFormat="1">
      <c r="A1087" s="24">
        <v>5011</v>
      </c>
      <c r="B1087" s="24" t="s">
        <v>3393</v>
      </c>
      <c r="C1087" s="57">
        <v>30.1</v>
      </c>
      <c r="D1087" s="57">
        <v>33.65</v>
      </c>
      <c r="E1087" s="57">
        <v>29.25</v>
      </c>
      <c r="F1087" s="57">
        <v>32.200000000000003</v>
      </c>
      <c r="G1087" s="57">
        <v>29</v>
      </c>
      <c r="H1087" s="57">
        <v>29.2</v>
      </c>
      <c r="I1087" s="57">
        <v>24.2</v>
      </c>
      <c r="J1087" s="57">
        <v>25.25</v>
      </c>
      <c r="K1087" s="57">
        <v>26.35</v>
      </c>
      <c r="L1087" s="57">
        <v>26.35</v>
      </c>
      <c r="M1087" s="57">
        <v>25</v>
      </c>
      <c r="N1087" s="57">
        <v>26.1</v>
      </c>
      <c r="O1087" s="57">
        <v>641</v>
      </c>
      <c r="P1087" s="57">
        <v>4655</v>
      </c>
      <c r="Q1087" s="57"/>
      <c r="R1087" s="57"/>
      <c r="S1087" s="57"/>
      <c r="T1087" s="57"/>
      <c r="U1087" s="77">
        <v>0.22950232724668815</v>
      </c>
      <c r="V1087" s="24" t="s">
        <v>6108</v>
      </c>
      <c r="W1087" s="216" t="s">
        <v>5993</v>
      </c>
      <c r="X1087" s="216" t="s">
        <v>5993</v>
      </c>
      <c r="Y1087" s="24" t="s">
        <v>5982</v>
      </c>
      <c r="Z1087" s="24" t="s">
        <v>5964</v>
      </c>
      <c r="AA1087" s="24" t="s">
        <v>6060</v>
      </c>
      <c r="AB1087" s="24" t="s">
        <v>5979</v>
      </c>
      <c r="AC1087" s="24" t="s">
        <v>6033</v>
      </c>
    </row>
    <row r="1088" spans="1:29" s="169" customFormat="1">
      <c r="A1088" s="24">
        <v>5013</v>
      </c>
      <c r="B1088" s="24" t="s">
        <v>1053</v>
      </c>
      <c r="C1088" s="57">
        <v>40</v>
      </c>
      <c r="D1088" s="57">
        <v>41.2</v>
      </c>
      <c r="E1088" s="57">
        <v>36.549999999999997</v>
      </c>
      <c r="F1088" s="57">
        <v>36.549999999999997</v>
      </c>
      <c r="G1088" s="57">
        <v>37.4</v>
      </c>
      <c r="H1088" s="57">
        <v>37.4</v>
      </c>
      <c r="I1088" s="57">
        <v>33.35</v>
      </c>
      <c r="J1088" s="57">
        <v>33.950000000000003</v>
      </c>
      <c r="K1088" s="57">
        <v>34.85</v>
      </c>
      <c r="L1088" s="57">
        <v>36.4</v>
      </c>
      <c r="M1088" s="57">
        <v>34.65</v>
      </c>
      <c r="N1088" s="57">
        <v>35.700000000000003</v>
      </c>
      <c r="O1088" s="57">
        <v>351</v>
      </c>
      <c r="P1088" s="57">
        <v>975</v>
      </c>
      <c r="Q1088" s="57"/>
      <c r="R1088" s="57"/>
      <c r="S1088" s="57"/>
      <c r="T1088" s="57"/>
      <c r="U1088" s="77">
        <v>0.6</v>
      </c>
      <c r="V1088" s="24" t="s">
        <v>6038</v>
      </c>
      <c r="W1088" s="216" t="s">
        <v>5993</v>
      </c>
      <c r="X1088" s="216" t="s">
        <v>5993</v>
      </c>
      <c r="Y1088" s="24" t="s">
        <v>6004</v>
      </c>
      <c r="Z1088" s="24" t="s">
        <v>6024</v>
      </c>
      <c r="AA1088" s="24" t="s">
        <v>6010</v>
      </c>
      <c r="AB1088" s="24" t="s">
        <v>5986</v>
      </c>
      <c r="AC1088" s="24" t="s">
        <v>5965</v>
      </c>
    </row>
    <row r="1089" spans="1:29" s="169" customFormat="1">
      <c r="A1089" s="24">
        <v>5014</v>
      </c>
      <c r="B1089" s="24" t="s">
        <v>1054</v>
      </c>
      <c r="C1089" s="57">
        <v>24.9</v>
      </c>
      <c r="D1089" s="57">
        <v>25.5</v>
      </c>
      <c r="E1089" s="57">
        <v>22.45</v>
      </c>
      <c r="F1089" s="57">
        <v>23.6</v>
      </c>
      <c r="G1089" s="57">
        <v>23.8</v>
      </c>
      <c r="H1089" s="57">
        <v>24.25</v>
      </c>
      <c r="I1089" s="57">
        <v>20.399999999999999</v>
      </c>
      <c r="J1089" s="57">
        <v>21.15</v>
      </c>
      <c r="K1089" s="57">
        <v>22</v>
      </c>
      <c r="L1089" s="57">
        <v>23.3</v>
      </c>
      <c r="M1089" s="57">
        <v>21.7</v>
      </c>
      <c r="N1089" s="57">
        <v>22.75</v>
      </c>
      <c r="O1089" s="57">
        <v>9562</v>
      </c>
      <c r="P1089" s="57">
        <v>24877</v>
      </c>
      <c r="Q1089" s="57">
        <v>52.8324</v>
      </c>
      <c r="R1089" s="57">
        <v>61.297800000000002</v>
      </c>
      <c r="S1089" s="57">
        <v>45.205500000000001</v>
      </c>
      <c r="T1089" s="57">
        <v>55.933700000000002</v>
      </c>
      <c r="U1089" s="77">
        <v>0.64061850973456069</v>
      </c>
      <c r="V1089" s="24" t="s">
        <v>6038</v>
      </c>
      <c r="W1089" s="216" t="s">
        <v>5967</v>
      </c>
      <c r="X1089" s="216" t="s">
        <v>5961</v>
      </c>
      <c r="Y1089" s="24" t="s">
        <v>5964</v>
      </c>
      <c r="Z1089" s="24" t="s">
        <v>5964</v>
      </c>
      <c r="AA1089" s="24" t="s">
        <v>6010</v>
      </c>
      <c r="AB1089" s="24" t="s">
        <v>5991</v>
      </c>
      <c r="AC1089" s="24" t="s">
        <v>5990</v>
      </c>
    </row>
    <row r="1090" spans="1:29" s="169" customFormat="1">
      <c r="A1090" s="24">
        <v>5015</v>
      </c>
      <c r="B1090" s="24" t="s">
        <v>1055</v>
      </c>
      <c r="C1090" s="57">
        <v>34</v>
      </c>
      <c r="D1090" s="57">
        <v>35.5</v>
      </c>
      <c r="E1090" s="57">
        <v>33.5</v>
      </c>
      <c r="F1090" s="57">
        <v>34.4</v>
      </c>
      <c r="G1090" s="57">
        <v>35.200000000000003</v>
      </c>
      <c r="H1090" s="57">
        <v>35.200000000000003</v>
      </c>
      <c r="I1090" s="57">
        <v>33.65</v>
      </c>
      <c r="J1090" s="57">
        <v>33.85</v>
      </c>
      <c r="K1090" s="57">
        <v>33.799999999999997</v>
      </c>
      <c r="L1090" s="57">
        <v>34.549999999999997</v>
      </c>
      <c r="M1090" s="57">
        <v>33.799999999999997</v>
      </c>
      <c r="N1090" s="57">
        <v>34.1</v>
      </c>
      <c r="O1090" s="57">
        <v>80</v>
      </c>
      <c r="P1090" s="57">
        <v>387</v>
      </c>
      <c r="Q1090" s="57">
        <v>37.593800000000002</v>
      </c>
      <c r="R1090" s="57">
        <v>42.187399999999997</v>
      </c>
      <c r="S1090" s="57">
        <v>34.048000000000002</v>
      </c>
      <c r="T1090" s="57">
        <v>39.474299999999999</v>
      </c>
      <c r="U1090" s="77">
        <v>0.34453057708871665</v>
      </c>
      <c r="V1090" s="24" t="s">
        <v>6548</v>
      </c>
      <c r="W1090" s="216" t="s">
        <v>5967</v>
      </c>
      <c r="X1090" s="216" t="s">
        <v>5971</v>
      </c>
      <c r="Y1090" s="24" t="s">
        <v>5963</v>
      </c>
      <c r="Z1090" s="24" t="s">
        <v>6024</v>
      </c>
      <c r="AA1090" s="24" t="s">
        <v>6055</v>
      </c>
      <c r="AB1090" s="24" t="s">
        <v>5976</v>
      </c>
      <c r="AC1090" s="24" t="s">
        <v>5979</v>
      </c>
    </row>
    <row r="1091" spans="1:29" s="169" customFormat="1">
      <c r="A1091" s="24">
        <v>5016</v>
      </c>
      <c r="B1091" s="24" t="s">
        <v>1056</v>
      </c>
      <c r="C1091" s="57">
        <v>38.85</v>
      </c>
      <c r="D1091" s="57">
        <v>41.6</v>
      </c>
      <c r="E1091" s="57">
        <v>38.299999999999997</v>
      </c>
      <c r="F1091" s="57">
        <v>39.950000000000003</v>
      </c>
      <c r="G1091" s="57">
        <v>40.6</v>
      </c>
      <c r="H1091" s="57">
        <v>40.799999999999997</v>
      </c>
      <c r="I1091" s="57">
        <v>38.549999999999997</v>
      </c>
      <c r="J1091" s="57">
        <v>39.700000000000003</v>
      </c>
      <c r="K1091" s="57">
        <v>38.549999999999997</v>
      </c>
      <c r="L1091" s="57">
        <v>38.549999999999997</v>
      </c>
      <c r="M1091" s="57">
        <v>37.5</v>
      </c>
      <c r="N1091" s="57">
        <v>37.9</v>
      </c>
      <c r="O1091" s="57">
        <v>306</v>
      </c>
      <c r="P1091" s="57">
        <v>1200</v>
      </c>
      <c r="Q1091" s="57">
        <v>43.3078</v>
      </c>
      <c r="R1091" s="57">
        <v>42.580599999999997</v>
      </c>
      <c r="S1091" s="57">
        <v>35.503700000000002</v>
      </c>
      <c r="T1091" s="57">
        <v>40.221600000000002</v>
      </c>
      <c r="U1091" s="77">
        <v>0.42499999999999999</v>
      </c>
      <c r="V1091" s="24" t="s">
        <v>6770</v>
      </c>
      <c r="W1091" s="216" t="s">
        <v>5960</v>
      </c>
      <c r="X1091" s="216" t="s">
        <v>5971</v>
      </c>
      <c r="Y1091" s="24" t="s">
        <v>6010</v>
      </c>
      <c r="Z1091" s="24" t="s">
        <v>5984</v>
      </c>
      <c r="AA1091" s="24" t="s">
        <v>6017</v>
      </c>
      <c r="AB1091" s="24" t="s">
        <v>5979</v>
      </c>
      <c r="AC1091" s="24" t="s">
        <v>5986</v>
      </c>
    </row>
    <row r="1092" spans="1:29" s="169" customFormat="1">
      <c r="A1092" s="24">
        <v>5102</v>
      </c>
      <c r="B1092" s="24" t="s">
        <v>1057</v>
      </c>
      <c r="C1092" s="57">
        <v>18.600000000000001</v>
      </c>
      <c r="D1092" s="57">
        <v>19.100000000000001</v>
      </c>
      <c r="E1092" s="57">
        <v>18.350000000000001</v>
      </c>
      <c r="F1092" s="57">
        <v>19</v>
      </c>
      <c r="G1092" s="57">
        <v>19</v>
      </c>
      <c r="H1092" s="57">
        <v>19.05</v>
      </c>
      <c r="I1092" s="57">
        <v>18.5</v>
      </c>
      <c r="J1092" s="57">
        <v>18.899999999999999</v>
      </c>
      <c r="K1092" s="57">
        <v>19</v>
      </c>
      <c r="L1092" s="57">
        <v>19.05</v>
      </c>
      <c r="M1092" s="57">
        <v>18.7</v>
      </c>
      <c r="N1092" s="57">
        <v>18.75</v>
      </c>
      <c r="O1092" s="57">
        <v>67</v>
      </c>
      <c r="P1092" s="57">
        <v>168</v>
      </c>
      <c r="Q1092" s="57">
        <v>43.8249</v>
      </c>
      <c r="R1092" s="57">
        <v>37.320099999999996</v>
      </c>
      <c r="S1092" s="57">
        <v>47.549900000000001</v>
      </c>
      <c r="T1092" s="57">
        <v>40.7301</v>
      </c>
      <c r="U1092" s="77">
        <v>0.66468253968253965</v>
      </c>
      <c r="V1092" s="24" t="s">
        <v>6749</v>
      </c>
      <c r="W1092" s="216" t="s">
        <v>6009</v>
      </c>
      <c r="X1092" s="216" t="s">
        <v>5971</v>
      </c>
      <c r="Y1092" s="24" t="s">
        <v>6016</v>
      </c>
      <c r="Z1092" s="24" t="s">
        <v>6127</v>
      </c>
      <c r="AA1092" s="24" t="s">
        <v>5984</v>
      </c>
      <c r="AB1092" s="24" t="s">
        <v>5965</v>
      </c>
      <c r="AC1092" s="24" t="s">
        <v>5965</v>
      </c>
    </row>
    <row r="1093" spans="1:29" s="169" customFormat="1">
      <c r="A1093" s="24">
        <v>5201</v>
      </c>
      <c r="B1093" s="24" t="s">
        <v>1058</v>
      </c>
      <c r="C1093" s="57">
        <v>28.4</v>
      </c>
      <c r="D1093" s="57">
        <v>28.45</v>
      </c>
      <c r="E1093" s="57">
        <v>26.75</v>
      </c>
      <c r="F1093" s="57">
        <v>27</v>
      </c>
      <c r="G1093" s="57">
        <v>26.8</v>
      </c>
      <c r="H1093" s="57">
        <v>27.25</v>
      </c>
      <c r="I1093" s="57">
        <v>26.2</v>
      </c>
      <c r="J1093" s="57">
        <v>26.6</v>
      </c>
      <c r="K1093" s="57">
        <v>26.75</v>
      </c>
      <c r="L1093" s="57">
        <v>26.75</v>
      </c>
      <c r="M1093" s="57">
        <v>26.2</v>
      </c>
      <c r="N1093" s="57">
        <v>26.5</v>
      </c>
      <c r="O1093" s="57">
        <v>23</v>
      </c>
      <c r="P1093" s="57">
        <v>112</v>
      </c>
      <c r="Q1093" s="57">
        <v>5.9856999999999996</v>
      </c>
      <c r="R1093" s="57">
        <v>8.8928999999999991</v>
      </c>
      <c r="S1093" s="57">
        <v>6.4596</v>
      </c>
      <c r="T1093" s="57">
        <v>8.0817999999999994</v>
      </c>
      <c r="U1093" s="77">
        <v>0.34226190476190477</v>
      </c>
      <c r="V1093" s="24" t="s">
        <v>6015</v>
      </c>
      <c r="W1093" s="216" t="s">
        <v>6039</v>
      </c>
      <c r="X1093" s="216" t="s">
        <v>6047</v>
      </c>
      <c r="Y1093" s="24" t="s">
        <v>5964</v>
      </c>
      <c r="Z1093" s="24" t="s">
        <v>5974</v>
      </c>
      <c r="AA1093" s="24" t="s">
        <v>6017</v>
      </c>
      <c r="AB1093" s="24" t="s">
        <v>5979</v>
      </c>
      <c r="AC1093" s="24" t="s">
        <v>5970</v>
      </c>
    </row>
    <row r="1094" spans="1:29" s="169" customFormat="1">
      <c r="A1094" s="24">
        <v>5202</v>
      </c>
      <c r="B1094" s="24" t="s">
        <v>1059</v>
      </c>
      <c r="C1094" s="57">
        <v>18.3</v>
      </c>
      <c r="D1094" s="57">
        <v>18.3</v>
      </c>
      <c r="E1094" s="57">
        <v>16.600000000000001</v>
      </c>
      <c r="F1094" s="57">
        <v>17.600000000000001</v>
      </c>
      <c r="G1094" s="57">
        <v>17.600000000000001</v>
      </c>
      <c r="H1094" s="57">
        <v>18.149999999999999</v>
      </c>
      <c r="I1094" s="57">
        <v>16.7</v>
      </c>
      <c r="J1094" s="57">
        <v>16.8</v>
      </c>
      <c r="K1094" s="57">
        <v>16.899999999999999</v>
      </c>
      <c r="L1094" s="57">
        <v>18.5</v>
      </c>
      <c r="M1094" s="57">
        <v>16.8</v>
      </c>
      <c r="N1094" s="57">
        <v>17.8</v>
      </c>
      <c r="O1094" s="57">
        <v>922</v>
      </c>
      <c r="P1094" s="57">
        <v>73</v>
      </c>
      <c r="Q1094" s="57"/>
      <c r="R1094" s="57"/>
      <c r="S1094" s="57"/>
      <c r="T1094" s="57"/>
      <c r="U1094" s="77">
        <v>21.050228310502284</v>
      </c>
      <c r="V1094" s="24" t="s">
        <v>6157</v>
      </c>
      <c r="W1094" s="216" t="s">
        <v>5993</v>
      </c>
      <c r="X1094" s="216" t="s">
        <v>5993</v>
      </c>
      <c r="Y1094" s="24" t="s">
        <v>6024</v>
      </c>
      <c r="Z1094" s="24" t="s">
        <v>5964</v>
      </c>
      <c r="AA1094" s="24" t="s">
        <v>5982</v>
      </c>
      <c r="AB1094" s="24" t="s">
        <v>5986</v>
      </c>
      <c r="AC1094" s="24" t="s">
        <v>5965</v>
      </c>
    </row>
    <row r="1095" spans="1:29" s="169" customFormat="1">
      <c r="A1095" s="24">
        <v>5203</v>
      </c>
      <c r="B1095" s="24" t="s">
        <v>1060</v>
      </c>
      <c r="C1095" s="57">
        <v>78.5</v>
      </c>
      <c r="D1095" s="57">
        <v>79.900000000000006</v>
      </c>
      <c r="E1095" s="57">
        <v>75.5</v>
      </c>
      <c r="F1095" s="57">
        <v>77.7</v>
      </c>
      <c r="G1095" s="57">
        <v>77.5</v>
      </c>
      <c r="H1095" s="57">
        <v>77.599999999999994</v>
      </c>
      <c r="I1095" s="57">
        <v>74</v>
      </c>
      <c r="J1095" s="57">
        <v>76</v>
      </c>
      <c r="K1095" s="57">
        <v>76.599999999999994</v>
      </c>
      <c r="L1095" s="57">
        <v>79.3</v>
      </c>
      <c r="M1095" s="57">
        <v>76.599999999999994</v>
      </c>
      <c r="N1095" s="57">
        <v>79.099999999999994</v>
      </c>
      <c r="O1095" s="57">
        <v>314</v>
      </c>
      <c r="P1095" s="57">
        <v>660</v>
      </c>
      <c r="Q1095" s="57">
        <v>22.647300000000001</v>
      </c>
      <c r="R1095" s="57">
        <v>27.698399999999999</v>
      </c>
      <c r="S1095" s="57">
        <v>29.032599999999999</v>
      </c>
      <c r="T1095" s="57">
        <v>28.1431</v>
      </c>
      <c r="U1095" s="77">
        <v>0.79292929292929293</v>
      </c>
      <c r="V1095" s="24" t="s">
        <v>6157</v>
      </c>
      <c r="W1095" s="216" t="s">
        <v>5981</v>
      </c>
      <c r="X1095" s="216" t="s">
        <v>5971</v>
      </c>
      <c r="Y1095" s="24" t="s">
        <v>5984</v>
      </c>
      <c r="Z1095" s="24" t="s">
        <v>5984</v>
      </c>
      <c r="AA1095" s="24" t="s">
        <v>6031</v>
      </c>
      <c r="AB1095" s="24" t="s">
        <v>5965</v>
      </c>
      <c r="AC1095" s="24" t="s">
        <v>5979</v>
      </c>
    </row>
    <row r="1096" spans="1:29" s="169" customFormat="1">
      <c r="A1096" s="24">
        <v>5206</v>
      </c>
      <c r="B1096" s="24" t="s">
        <v>1062</v>
      </c>
      <c r="C1096" s="57">
        <v>17.7</v>
      </c>
      <c r="D1096" s="57">
        <v>17.899999999999999</v>
      </c>
      <c r="E1096" s="57">
        <v>17.600000000000001</v>
      </c>
      <c r="F1096" s="57">
        <v>17.600000000000001</v>
      </c>
      <c r="G1096" s="57">
        <v>17.600000000000001</v>
      </c>
      <c r="H1096" s="57">
        <v>17.899999999999999</v>
      </c>
      <c r="I1096" s="57">
        <v>17.45</v>
      </c>
      <c r="J1096" s="57">
        <v>17.600000000000001</v>
      </c>
      <c r="K1096" s="57">
        <v>17.55</v>
      </c>
      <c r="L1096" s="57">
        <v>17.8</v>
      </c>
      <c r="M1096" s="57">
        <v>17.55</v>
      </c>
      <c r="N1096" s="57">
        <v>17.7</v>
      </c>
      <c r="O1096" s="57">
        <v>175</v>
      </c>
      <c r="P1096" s="57">
        <v>381</v>
      </c>
      <c r="Q1096" s="57">
        <v>32.733199999999997</v>
      </c>
      <c r="R1096" s="57">
        <v>37.499699999999997</v>
      </c>
      <c r="S1096" s="57">
        <v>36.107900000000001</v>
      </c>
      <c r="T1096" s="57">
        <v>37.035800000000002</v>
      </c>
      <c r="U1096" s="77">
        <v>0.76552930883639547</v>
      </c>
      <c r="V1096" s="24" t="s">
        <v>6330</v>
      </c>
      <c r="W1096" s="216" t="s">
        <v>6039</v>
      </c>
      <c r="X1096" s="216" t="s">
        <v>5971</v>
      </c>
      <c r="Y1096" s="24" t="s">
        <v>6535</v>
      </c>
      <c r="Z1096" s="24" t="s">
        <v>6196</v>
      </c>
      <c r="AA1096" s="24" t="s">
        <v>6055</v>
      </c>
      <c r="AB1096" s="24" t="s">
        <v>5986</v>
      </c>
      <c r="AC1096" s="24" t="s">
        <v>5979</v>
      </c>
    </row>
    <row r="1097" spans="1:29" s="169" customFormat="1">
      <c r="A1097" s="24">
        <v>5209</v>
      </c>
      <c r="B1097" s="24" t="s">
        <v>1063</v>
      </c>
      <c r="C1097" s="57">
        <v>69.900000000000006</v>
      </c>
      <c r="D1097" s="57">
        <v>70.3</v>
      </c>
      <c r="E1097" s="57">
        <v>68.900000000000006</v>
      </c>
      <c r="F1097" s="57">
        <v>69.400000000000006</v>
      </c>
      <c r="G1097" s="57">
        <v>69.3</v>
      </c>
      <c r="H1097" s="57">
        <v>69.599999999999994</v>
      </c>
      <c r="I1097" s="57">
        <v>65.2</v>
      </c>
      <c r="J1097" s="57">
        <v>65.400000000000006</v>
      </c>
      <c r="K1097" s="57">
        <v>65.099999999999994</v>
      </c>
      <c r="L1097" s="57">
        <v>67.5</v>
      </c>
      <c r="M1097" s="57">
        <v>64.5</v>
      </c>
      <c r="N1097" s="57">
        <v>66</v>
      </c>
      <c r="O1097" s="57">
        <v>31</v>
      </c>
      <c r="P1097" s="57">
        <v>132</v>
      </c>
      <c r="Q1097" s="57">
        <v>51.3902</v>
      </c>
      <c r="R1097" s="57">
        <v>67.335400000000007</v>
      </c>
      <c r="S1097" s="57">
        <v>42.880800000000001</v>
      </c>
      <c r="T1097" s="57">
        <v>59.183900000000001</v>
      </c>
      <c r="U1097" s="77">
        <v>0.39141414141414138</v>
      </c>
      <c r="V1097" s="24" t="s">
        <v>6129</v>
      </c>
      <c r="W1097" s="216" t="s">
        <v>5967</v>
      </c>
      <c r="X1097" s="216" t="s">
        <v>5961</v>
      </c>
      <c r="Y1097" s="24" t="s">
        <v>5984</v>
      </c>
      <c r="Z1097" s="24" t="s">
        <v>5964</v>
      </c>
      <c r="AA1097" s="24" t="s">
        <v>6016</v>
      </c>
      <c r="AB1097" s="24" t="s">
        <v>5970</v>
      </c>
      <c r="AC1097" s="24" t="s">
        <v>5990</v>
      </c>
    </row>
    <row r="1098" spans="1:29" s="169" customFormat="1">
      <c r="A1098" s="24">
        <v>5210</v>
      </c>
      <c r="B1098" s="24" t="s">
        <v>1064</v>
      </c>
      <c r="C1098" s="57">
        <v>12.3</v>
      </c>
      <c r="D1098" s="57">
        <v>15.8</v>
      </c>
      <c r="E1098" s="57">
        <v>12.1</v>
      </c>
      <c r="F1098" s="57">
        <v>15.4</v>
      </c>
      <c r="G1098" s="57">
        <v>14.75</v>
      </c>
      <c r="H1098" s="57">
        <v>17.2</v>
      </c>
      <c r="I1098" s="57">
        <v>14</v>
      </c>
      <c r="J1098" s="57">
        <v>16.55</v>
      </c>
      <c r="K1098" s="57">
        <v>16.8</v>
      </c>
      <c r="L1098" s="57">
        <v>18.3</v>
      </c>
      <c r="M1098" s="57">
        <v>16.350000000000001</v>
      </c>
      <c r="N1098" s="57">
        <v>17.649999999999999</v>
      </c>
      <c r="O1098" s="57">
        <v>4368</v>
      </c>
      <c r="P1098" s="57">
        <v>11780</v>
      </c>
      <c r="Q1098" s="57">
        <v>82.124200000000002</v>
      </c>
      <c r="R1098" s="57">
        <v>70.692599999999999</v>
      </c>
      <c r="S1098" s="57">
        <v>85.533799999999999</v>
      </c>
      <c r="T1098" s="57">
        <v>75.639700000000005</v>
      </c>
      <c r="U1098" s="77">
        <v>0.61799660441426141</v>
      </c>
      <c r="V1098" s="24" t="s">
        <v>6163</v>
      </c>
      <c r="W1098" s="216" t="s">
        <v>6009</v>
      </c>
      <c r="X1098" s="216" t="s">
        <v>5989</v>
      </c>
      <c r="Y1098" s="24" t="s">
        <v>5982</v>
      </c>
      <c r="Z1098" s="24" t="s">
        <v>5982</v>
      </c>
      <c r="AA1098" s="24" t="s">
        <v>5982</v>
      </c>
      <c r="AB1098" s="24" t="s">
        <v>5991</v>
      </c>
      <c r="AC1098" s="24" t="s">
        <v>5990</v>
      </c>
    </row>
    <row r="1099" spans="1:29" s="169" customFormat="1">
      <c r="A1099" s="24">
        <v>5211</v>
      </c>
      <c r="B1099" s="24" t="s">
        <v>1065</v>
      </c>
      <c r="C1099" s="57">
        <v>16</v>
      </c>
      <c r="D1099" s="57">
        <v>16.100000000000001</v>
      </c>
      <c r="E1099" s="57">
        <v>15.7</v>
      </c>
      <c r="F1099" s="57">
        <v>15.95</v>
      </c>
      <c r="G1099" s="57">
        <v>16.25</v>
      </c>
      <c r="H1099" s="57">
        <v>19.25</v>
      </c>
      <c r="I1099" s="57">
        <v>15.6</v>
      </c>
      <c r="J1099" s="57">
        <v>15.7</v>
      </c>
      <c r="K1099" s="57">
        <v>15.95</v>
      </c>
      <c r="L1099" s="57">
        <v>16.25</v>
      </c>
      <c r="M1099" s="57">
        <v>15.75</v>
      </c>
      <c r="N1099" s="57">
        <v>15.75</v>
      </c>
      <c r="O1099" s="57">
        <v>388</v>
      </c>
      <c r="P1099" s="57">
        <v>6790</v>
      </c>
      <c r="Q1099" s="57">
        <v>20.579000000000001</v>
      </c>
      <c r="R1099" s="57">
        <v>31.042100000000001</v>
      </c>
      <c r="S1099" s="57">
        <v>15.0892</v>
      </c>
      <c r="T1099" s="57">
        <v>25.724499999999999</v>
      </c>
      <c r="U1099" s="77">
        <v>9.5238095238095233E-2</v>
      </c>
      <c r="V1099" s="24" t="s">
        <v>6696</v>
      </c>
      <c r="W1099" s="216" t="s">
        <v>5967</v>
      </c>
      <c r="X1099" s="216" t="s">
        <v>6007</v>
      </c>
      <c r="Y1099" s="24" t="s">
        <v>6248</v>
      </c>
      <c r="Z1099" s="24" t="s">
        <v>6000</v>
      </c>
      <c r="AA1099" s="24" t="s">
        <v>6130</v>
      </c>
      <c r="AB1099" s="24" t="s">
        <v>5976</v>
      </c>
      <c r="AC1099" s="24" t="s">
        <v>5979</v>
      </c>
    </row>
    <row r="1100" spans="1:29" s="169" customFormat="1">
      <c r="A1100" s="24">
        <v>5213</v>
      </c>
      <c r="B1100" s="24" t="s">
        <v>1067</v>
      </c>
      <c r="C1100" s="57">
        <v>21</v>
      </c>
      <c r="D1100" s="57">
        <v>21</v>
      </c>
      <c r="E1100" s="57">
        <v>19.850000000000001</v>
      </c>
      <c r="F1100" s="57">
        <v>19.850000000000001</v>
      </c>
      <c r="G1100" s="57">
        <v>19.850000000000001</v>
      </c>
      <c r="H1100" s="57">
        <v>20.399999999999999</v>
      </c>
      <c r="I1100" s="57">
        <v>19.5</v>
      </c>
      <c r="J1100" s="57">
        <v>19.850000000000001</v>
      </c>
      <c r="K1100" s="57">
        <v>19.55</v>
      </c>
      <c r="L1100" s="57">
        <v>20.05</v>
      </c>
      <c r="M1100" s="57">
        <v>19.5</v>
      </c>
      <c r="N1100" s="57">
        <v>19.7</v>
      </c>
      <c r="O1100" s="57">
        <v>685</v>
      </c>
      <c r="P1100" s="57">
        <v>1722</v>
      </c>
      <c r="Q1100" s="57"/>
      <c r="R1100" s="57"/>
      <c r="S1100" s="57"/>
      <c r="T1100" s="57"/>
      <c r="U1100" s="77">
        <v>0.66298877274487023</v>
      </c>
      <c r="V1100" s="24" t="s">
        <v>6771</v>
      </c>
      <c r="W1100" s="216" t="s">
        <v>5993</v>
      </c>
      <c r="X1100" s="216" t="s">
        <v>5993</v>
      </c>
      <c r="Y1100" s="24" t="s">
        <v>6058</v>
      </c>
      <c r="Z1100" s="24" t="s">
        <v>5985</v>
      </c>
      <c r="AA1100" s="24" t="s">
        <v>6240</v>
      </c>
      <c r="AB1100" s="24" t="s">
        <v>5976</v>
      </c>
      <c r="AC1100" s="24" t="s">
        <v>5965</v>
      </c>
    </row>
    <row r="1101" spans="1:29" s="169" customFormat="1">
      <c r="A1101" s="24">
        <v>5215</v>
      </c>
      <c r="B1101" s="24" t="s">
        <v>1068</v>
      </c>
      <c r="C1101" s="57">
        <v>92.8</v>
      </c>
      <c r="D1101" s="57">
        <v>92.9</v>
      </c>
      <c r="E1101" s="57">
        <v>81.5</v>
      </c>
      <c r="F1101" s="57">
        <v>81.599999999999994</v>
      </c>
      <c r="G1101" s="57">
        <v>81.599999999999994</v>
      </c>
      <c r="H1101" s="57">
        <v>86.8</v>
      </c>
      <c r="I1101" s="57">
        <v>78.599999999999994</v>
      </c>
      <c r="J1101" s="57">
        <v>79.5</v>
      </c>
      <c r="K1101" s="57">
        <v>81</v>
      </c>
      <c r="L1101" s="57">
        <v>83.8</v>
      </c>
      <c r="M1101" s="57">
        <v>81</v>
      </c>
      <c r="N1101" s="57">
        <v>81.8</v>
      </c>
      <c r="O1101" s="57">
        <v>292</v>
      </c>
      <c r="P1101" s="57">
        <v>2990</v>
      </c>
      <c r="Q1101" s="57">
        <v>7.1184000000000003</v>
      </c>
      <c r="R1101" s="57">
        <v>16.221599999999999</v>
      </c>
      <c r="S1101" s="57">
        <v>6.9494999999999996</v>
      </c>
      <c r="T1101" s="57">
        <v>13.1309</v>
      </c>
      <c r="U1101" s="77">
        <v>0.16276477146042365</v>
      </c>
      <c r="V1101" s="24" t="s">
        <v>6646</v>
      </c>
      <c r="W1101" s="216" t="s">
        <v>5967</v>
      </c>
      <c r="X1101" s="216" t="s">
        <v>6047</v>
      </c>
      <c r="Y1101" s="24" t="s">
        <v>5964</v>
      </c>
      <c r="Z1101" s="24" t="s">
        <v>6000</v>
      </c>
      <c r="AA1101" s="24" t="s">
        <v>6215</v>
      </c>
      <c r="AB1101" s="24" t="s">
        <v>5996</v>
      </c>
      <c r="AC1101" s="24" t="s">
        <v>5979</v>
      </c>
    </row>
    <row r="1102" spans="1:29" s="169" customFormat="1">
      <c r="A1102" s="24">
        <v>5220</v>
      </c>
      <c r="B1102" s="24" t="s">
        <v>5861</v>
      </c>
      <c r="C1102" s="57">
        <v>40.049999999999997</v>
      </c>
      <c r="D1102" s="57">
        <v>40.5</v>
      </c>
      <c r="E1102" s="57">
        <v>38.25</v>
      </c>
      <c r="F1102" s="57">
        <v>38.299999999999997</v>
      </c>
      <c r="G1102" s="57">
        <v>38.4</v>
      </c>
      <c r="H1102" s="57">
        <v>38.4</v>
      </c>
      <c r="I1102" s="57">
        <v>37.1</v>
      </c>
      <c r="J1102" s="57">
        <v>37.35</v>
      </c>
      <c r="K1102" s="57">
        <v>38.15</v>
      </c>
      <c r="L1102" s="57">
        <v>38.15</v>
      </c>
      <c r="M1102" s="57">
        <v>37.65</v>
      </c>
      <c r="N1102" s="57">
        <v>38</v>
      </c>
      <c r="O1102" s="57">
        <v>56</v>
      </c>
      <c r="P1102" s="57">
        <v>404</v>
      </c>
      <c r="Q1102" s="57">
        <v>20.411799999999999</v>
      </c>
      <c r="R1102" s="57">
        <v>35.564</v>
      </c>
      <c r="S1102" s="57">
        <v>18.870999999999999</v>
      </c>
      <c r="T1102" s="57">
        <v>29.999700000000001</v>
      </c>
      <c r="U1102" s="77">
        <v>0.23102310231023102</v>
      </c>
      <c r="V1102" s="24" t="s">
        <v>6532</v>
      </c>
      <c r="W1102" s="216" t="s">
        <v>5967</v>
      </c>
      <c r="X1102" s="216" t="s">
        <v>6007</v>
      </c>
      <c r="Y1102" s="24" t="s">
        <v>5964</v>
      </c>
      <c r="Z1102" s="24" t="s">
        <v>6209</v>
      </c>
      <c r="AA1102" s="24" t="s">
        <v>6345</v>
      </c>
      <c r="AB1102" s="24" t="s">
        <v>5979</v>
      </c>
      <c r="AC1102" s="24" t="s">
        <v>5996</v>
      </c>
    </row>
    <row r="1103" spans="1:29" s="169" customFormat="1">
      <c r="A1103" s="24">
        <v>5222</v>
      </c>
      <c r="B1103" s="24" t="s">
        <v>3421</v>
      </c>
      <c r="C1103" s="57">
        <v>142</v>
      </c>
      <c r="D1103" s="57">
        <v>143.5</v>
      </c>
      <c r="E1103" s="57">
        <v>127</v>
      </c>
      <c r="F1103" s="57">
        <v>131</v>
      </c>
      <c r="G1103" s="57">
        <v>131</v>
      </c>
      <c r="H1103" s="57">
        <v>132</v>
      </c>
      <c r="I1103" s="57">
        <v>123.5</v>
      </c>
      <c r="J1103" s="57">
        <v>127.5</v>
      </c>
      <c r="K1103" s="57">
        <v>128.5</v>
      </c>
      <c r="L1103" s="57">
        <v>131</v>
      </c>
      <c r="M1103" s="57">
        <v>128</v>
      </c>
      <c r="N1103" s="57">
        <v>129.5</v>
      </c>
      <c r="O1103" s="57">
        <v>304</v>
      </c>
      <c r="P1103" s="57">
        <v>1009</v>
      </c>
      <c r="Q1103" s="57"/>
      <c r="R1103" s="57"/>
      <c r="S1103" s="57"/>
      <c r="T1103" s="57"/>
      <c r="U1103" s="77">
        <v>0.50214734060125543</v>
      </c>
      <c r="V1103" s="24" t="s">
        <v>6038</v>
      </c>
      <c r="W1103" s="216" t="s">
        <v>5993</v>
      </c>
      <c r="X1103" s="216" t="s">
        <v>5993</v>
      </c>
      <c r="Y1103" s="24" t="s">
        <v>5964</v>
      </c>
      <c r="Z1103" s="24" t="s">
        <v>5962</v>
      </c>
      <c r="AA1103" s="24" t="s">
        <v>6016</v>
      </c>
      <c r="AB1103" s="24" t="s">
        <v>5970</v>
      </c>
      <c r="AC1103" s="24" t="s">
        <v>5990</v>
      </c>
    </row>
    <row r="1104" spans="1:29" s="169" customFormat="1">
      <c r="A1104" s="24">
        <v>5223</v>
      </c>
      <c r="B1104" s="24" t="s">
        <v>5862</v>
      </c>
      <c r="C1104" s="57">
        <v>61</v>
      </c>
      <c r="D1104" s="57">
        <v>61.9</v>
      </c>
      <c r="E1104" s="57">
        <v>58.1</v>
      </c>
      <c r="F1104" s="57">
        <v>58.3</v>
      </c>
      <c r="G1104" s="57">
        <v>58.4</v>
      </c>
      <c r="H1104" s="57">
        <v>58.4</v>
      </c>
      <c r="I1104" s="57">
        <v>50.1</v>
      </c>
      <c r="J1104" s="57">
        <v>50.5</v>
      </c>
      <c r="K1104" s="57">
        <v>50.5</v>
      </c>
      <c r="L1104" s="57">
        <v>51.8</v>
      </c>
      <c r="M1104" s="57">
        <v>49.5</v>
      </c>
      <c r="N1104" s="57">
        <v>49.5</v>
      </c>
      <c r="O1104" s="57">
        <v>194</v>
      </c>
      <c r="P1104" s="57">
        <v>905</v>
      </c>
      <c r="Q1104" s="57"/>
      <c r="R1104" s="57"/>
      <c r="S1104" s="57"/>
      <c r="T1104" s="57"/>
      <c r="U1104" s="77">
        <v>0.35727440147329648</v>
      </c>
      <c r="V1104" s="24" t="s">
        <v>6696</v>
      </c>
      <c r="W1104" s="216" t="s">
        <v>5993</v>
      </c>
      <c r="X1104" s="216" t="s">
        <v>5993</v>
      </c>
      <c r="Y1104" s="24" t="s">
        <v>5964</v>
      </c>
      <c r="Z1104" s="24" t="s">
        <v>6024</v>
      </c>
      <c r="AA1104" s="24" t="s">
        <v>6130</v>
      </c>
      <c r="AB1104" s="24" t="s">
        <v>5976</v>
      </c>
      <c r="AC1104" s="24" t="s">
        <v>5979</v>
      </c>
    </row>
    <row r="1105" spans="1:29" s="169" customFormat="1">
      <c r="A1105" s="24">
        <v>5225</v>
      </c>
      <c r="B1105" s="24" t="s">
        <v>1069</v>
      </c>
      <c r="C1105" s="57">
        <v>20.25</v>
      </c>
      <c r="D1105" s="57">
        <v>20.45</v>
      </c>
      <c r="E1105" s="57">
        <v>19.8</v>
      </c>
      <c r="F1105" s="57">
        <v>20</v>
      </c>
      <c r="G1105" s="57">
        <v>20.25</v>
      </c>
      <c r="H1105" s="57">
        <v>20.25</v>
      </c>
      <c r="I1105" s="57">
        <v>19.05</v>
      </c>
      <c r="J1105" s="57">
        <v>19.45</v>
      </c>
      <c r="K1105" s="57">
        <v>20</v>
      </c>
      <c r="L1105" s="57">
        <v>20.5</v>
      </c>
      <c r="M1105" s="57">
        <v>20</v>
      </c>
      <c r="N1105" s="57">
        <v>20.05</v>
      </c>
      <c r="O1105" s="57">
        <v>69</v>
      </c>
      <c r="P1105" s="57">
        <v>166</v>
      </c>
      <c r="Q1105" s="57">
        <v>23.2836</v>
      </c>
      <c r="R1105" s="57">
        <v>35.234999999999999</v>
      </c>
      <c r="S1105" s="57">
        <v>27.0167</v>
      </c>
      <c r="T1105" s="57">
        <v>32.4955</v>
      </c>
      <c r="U1105" s="77">
        <v>0.69277108433734946</v>
      </c>
      <c r="V1105" s="24" t="s">
        <v>6123</v>
      </c>
      <c r="W1105" s="216" t="s">
        <v>6039</v>
      </c>
      <c r="X1105" s="216" t="s">
        <v>5971</v>
      </c>
      <c r="Y1105" s="24" t="s">
        <v>5984</v>
      </c>
      <c r="Z1105" s="24" t="s">
        <v>6024</v>
      </c>
      <c r="AA1105" s="24" t="s">
        <v>6607</v>
      </c>
      <c r="AB1105" s="24" t="s">
        <v>6084</v>
      </c>
      <c r="AC1105" s="24" t="s">
        <v>5979</v>
      </c>
    </row>
    <row r="1106" spans="1:29" s="169" customFormat="1">
      <c r="A1106" s="24">
        <v>5227</v>
      </c>
      <c r="B1106" s="24" t="s">
        <v>1070</v>
      </c>
      <c r="C1106" s="57">
        <v>36.5</v>
      </c>
      <c r="D1106" s="57">
        <v>38.700000000000003</v>
      </c>
      <c r="E1106" s="57">
        <v>27.95</v>
      </c>
      <c r="F1106" s="57">
        <v>28.7</v>
      </c>
      <c r="G1106" s="57">
        <v>28.3</v>
      </c>
      <c r="H1106" s="57">
        <v>29.4</v>
      </c>
      <c r="I1106" s="57">
        <v>21.8</v>
      </c>
      <c r="J1106" s="57">
        <v>23.65</v>
      </c>
      <c r="K1106" s="57">
        <v>23.65</v>
      </c>
      <c r="L1106" s="57">
        <v>26.1</v>
      </c>
      <c r="M1106" s="57">
        <v>23</v>
      </c>
      <c r="N1106" s="57">
        <v>26.1</v>
      </c>
      <c r="O1106" s="57">
        <v>2935</v>
      </c>
      <c r="P1106" s="57">
        <v>7071</v>
      </c>
      <c r="Q1106" s="57"/>
      <c r="R1106" s="57"/>
      <c r="S1106" s="57"/>
      <c r="T1106" s="57"/>
      <c r="U1106" s="77">
        <v>0.69179276858530137</v>
      </c>
      <c r="V1106" s="24" t="s">
        <v>6772</v>
      </c>
      <c r="W1106" s="216" t="s">
        <v>5993</v>
      </c>
      <c r="X1106" s="216" t="s">
        <v>5993</v>
      </c>
      <c r="Y1106" s="24" t="s">
        <v>5964</v>
      </c>
      <c r="Z1106" s="24" t="s">
        <v>5964</v>
      </c>
      <c r="AA1106" s="24" t="s">
        <v>6045</v>
      </c>
      <c r="AB1106" s="24" t="s">
        <v>5979</v>
      </c>
      <c r="AC1106" s="24" t="s">
        <v>5990</v>
      </c>
    </row>
    <row r="1107" spans="1:29" s="169" customFormat="1">
      <c r="A1107" s="24">
        <v>5230</v>
      </c>
      <c r="B1107" s="24" t="s">
        <v>1071</v>
      </c>
      <c r="C1107" s="57">
        <v>30.4</v>
      </c>
      <c r="D1107" s="57">
        <v>30.75</v>
      </c>
      <c r="E1107" s="57">
        <v>28.3</v>
      </c>
      <c r="F1107" s="57">
        <v>28.4</v>
      </c>
      <c r="G1107" s="57">
        <v>28.95</v>
      </c>
      <c r="H1107" s="57">
        <v>28.95</v>
      </c>
      <c r="I1107" s="57">
        <v>27.55</v>
      </c>
      <c r="J1107" s="57">
        <v>28.5</v>
      </c>
      <c r="K1107" s="57">
        <v>28.95</v>
      </c>
      <c r="L1107" s="57">
        <v>30.35</v>
      </c>
      <c r="M1107" s="57">
        <v>28.75</v>
      </c>
      <c r="N1107" s="57">
        <v>28.95</v>
      </c>
      <c r="O1107" s="57">
        <v>70</v>
      </c>
      <c r="P1107" s="57">
        <v>112</v>
      </c>
      <c r="Q1107" s="57">
        <v>36.652500000000003</v>
      </c>
      <c r="R1107" s="57">
        <v>42.191200000000002</v>
      </c>
      <c r="S1107" s="57">
        <v>35.162999999999997</v>
      </c>
      <c r="T1107" s="57">
        <v>39.848399999999998</v>
      </c>
      <c r="U1107" s="77">
        <v>1.0416666666666665</v>
      </c>
      <c r="V1107" s="24" t="s">
        <v>6666</v>
      </c>
      <c r="W1107" s="216" t="s">
        <v>5967</v>
      </c>
      <c r="X1107" s="216" t="s">
        <v>5971</v>
      </c>
      <c r="Y1107" s="24" t="s">
        <v>5964</v>
      </c>
      <c r="Z1107" s="24" t="s">
        <v>6060</v>
      </c>
      <c r="AA1107" s="24" t="s">
        <v>6164</v>
      </c>
      <c r="AB1107" s="24" t="s">
        <v>6084</v>
      </c>
      <c r="AC1107" s="24" t="s">
        <v>5965</v>
      </c>
    </row>
    <row r="1108" spans="1:29" s="169" customFormat="1">
      <c r="A1108" s="24">
        <v>5233</v>
      </c>
      <c r="B1108" s="24" t="s">
        <v>3428</v>
      </c>
      <c r="C1108" s="57">
        <v>24.05</v>
      </c>
      <c r="D1108" s="57">
        <v>24.6</v>
      </c>
      <c r="E1108" s="57">
        <v>21.3</v>
      </c>
      <c r="F1108" s="57">
        <v>22.4</v>
      </c>
      <c r="G1108" s="57">
        <v>22.4</v>
      </c>
      <c r="H1108" s="57">
        <v>23.2</v>
      </c>
      <c r="I1108" s="57">
        <v>20.95</v>
      </c>
      <c r="J1108" s="57">
        <v>21.85</v>
      </c>
      <c r="K1108" s="57">
        <v>21.2</v>
      </c>
      <c r="L1108" s="57">
        <v>23</v>
      </c>
      <c r="M1108" s="57">
        <v>20.9</v>
      </c>
      <c r="N1108" s="57">
        <v>21.65</v>
      </c>
      <c r="O1108" s="57">
        <v>207</v>
      </c>
      <c r="P1108" s="57">
        <v>502</v>
      </c>
      <c r="Q1108" s="57">
        <v>34.498100000000001</v>
      </c>
      <c r="R1108" s="57">
        <v>43.889000000000003</v>
      </c>
      <c r="S1108" s="57">
        <v>25.745999999999999</v>
      </c>
      <c r="T1108" s="57">
        <v>37.841299999999997</v>
      </c>
      <c r="U1108" s="77">
        <v>0.68725099601593631</v>
      </c>
      <c r="V1108" s="24" t="s">
        <v>6773</v>
      </c>
      <c r="W1108" s="216" t="s">
        <v>5967</v>
      </c>
      <c r="X1108" s="216" t="s">
        <v>5971</v>
      </c>
      <c r="Y1108" s="24" t="s">
        <v>5964</v>
      </c>
      <c r="Z1108" s="24" t="s">
        <v>5974</v>
      </c>
      <c r="AA1108" s="24" t="s">
        <v>5963</v>
      </c>
      <c r="AB1108" s="24" t="s">
        <v>5976</v>
      </c>
      <c r="AC1108" s="24" t="s">
        <v>5965</v>
      </c>
    </row>
    <row r="1109" spans="1:29" s="169" customFormat="1">
      <c r="A1109" s="24">
        <v>5234</v>
      </c>
      <c r="B1109" s="24" t="s">
        <v>1072</v>
      </c>
      <c r="C1109" s="57">
        <v>94.7</v>
      </c>
      <c r="D1109" s="57">
        <v>98.5</v>
      </c>
      <c r="E1109" s="57">
        <v>90.3</v>
      </c>
      <c r="F1109" s="57">
        <v>91.7</v>
      </c>
      <c r="G1109" s="57">
        <v>91.8</v>
      </c>
      <c r="H1109" s="57">
        <v>92</v>
      </c>
      <c r="I1109" s="57">
        <v>88.5</v>
      </c>
      <c r="J1109" s="57">
        <v>88.8</v>
      </c>
      <c r="K1109" s="57">
        <v>88.8</v>
      </c>
      <c r="L1109" s="57">
        <v>90.6</v>
      </c>
      <c r="M1109" s="57">
        <v>88.8</v>
      </c>
      <c r="N1109" s="57">
        <v>89.2</v>
      </c>
      <c r="O1109" s="57">
        <v>208</v>
      </c>
      <c r="P1109" s="57">
        <v>697</v>
      </c>
      <c r="Q1109" s="57">
        <v>52.470599999999997</v>
      </c>
      <c r="R1109" s="57">
        <v>56.926699999999997</v>
      </c>
      <c r="S1109" s="57">
        <v>44.467599999999997</v>
      </c>
      <c r="T1109" s="57">
        <v>52.773600000000002</v>
      </c>
      <c r="U1109" s="77">
        <v>0.49736967957914874</v>
      </c>
      <c r="V1109" s="24" t="s">
        <v>6526</v>
      </c>
      <c r="W1109" s="216" t="s">
        <v>5967</v>
      </c>
      <c r="X1109" s="216" t="s">
        <v>5961</v>
      </c>
      <c r="Y1109" s="24" t="s">
        <v>5962</v>
      </c>
      <c r="Z1109" s="24" t="s">
        <v>5962</v>
      </c>
      <c r="AA1109" s="24" t="s">
        <v>6492</v>
      </c>
      <c r="AB1109" s="24" t="s">
        <v>6033</v>
      </c>
      <c r="AC1109" s="24" t="s">
        <v>5979</v>
      </c>
    </row>
    <row r="1110" spans="1:29" s="169" customFormat="1">
      <c r="A1110" s="24">
        <v>5236</v>
      </c>
      <c r="B1110" s="24" t="s">
        <v>5737</v>
      </c>
      <c r="C1110" s="57">
        <v>202</v>
      </c>
      <c r="D1110" s="57">
        <v>203.5</v>
      </c>
      <c r="E1110" s="57">
        <v>163.5</v>
      </c>
      <c r="F1110" s="57">
        <v>165</v>
      </c>
      <c r="G1110" s="57">
        <v>162</v>
      </c>
      <c r="H1110" s="57">
        <v>165</v>
      </c>
      <c r="I1110" s="57">
        <v>148</v>
      </c>
      <c r="J1110" s="57">
        <v>152</v>
      </c>
      <c r="K1110" s="57">
        <v>156</v>
      </c>
      <c r="L1110" s="57">
        <v>181</v>
      </c>
      <c r="M1110" s="57">
        <v>155.5</v>
      </c>
      <c r="N1110" s="57">
        <v>173</v>
      </c>
      <c r="O1110" s="57">
        <v>1926</v>
      </c>
      <c r="P1110" s="57">
        <v>3189</v>
      </c>
      <c r="Q1110" s="57"/>
      <c r="R1110" s="57"/>
      <c r="S1110" s="57"/>
      <c r="T1110" s="57"/>
      <c r="U1110" s="77">
        <v>1.0065851364063969</v>
      </c>
      <c r="V1110" s="24" t="s">
        <v>6157</v>
      </c>
      <c r="W1110" s="216" t="s">
        <v>5993</v>
      </c>
      <c r="X1110" s="216" t="s">
        <v>5993</v>
      </c>
      <c r="Y1110" s="24" t="s">
        <v>5964</v>
      </c>
      <c r="Z1110" s="24" t="s">
        <v>5964</v>
      </c>
      <c r="AA1110" s="24" t="s">
        <v>5982</v>
      </c>
      <c r="AB1110" s="24" t="s">
        <v>5991</v>
      </c>
      <c r="AC1110" s="24" t="s">
        <v>5979</v>
      </c>
    </row>
    <row r="1111" spans="1:29" s="169" customFormat="1">
      <c r="A1111" s="24">
        <v>5240</v>
      </c>
      <c r="B1111" s="24" t="s">
        <v>3431</v>
      </c>
      <c r="C1111" s="57">
        <v>4.4800000000000004</v>
      </c>
      <c r="D1111" s="57">
        <v>5.0999999999999996</v>
      </c>
      <c r="E1111" s="57">
        <v>4.4800000000000004</v>
      </c>
      <c r="F1111" s="57">
        <v>4.53</v>
      </c>
      <c r="G1111" s="57">
        <v>4.62</v>
      </c>
      <c r="H1111" s="57">
        <v>4.62</v>
      </c>
      <c r="I1111" s="57">
        <v>4.3</v>
      </c>
      <c r="J1111" s="57">
        <v>4.3899999999999997</v>
      </c>
      <c r="K1111" s="57">
        <v>4.3899999999999997</v>
      </c>
      <c r="L1111" s="57">
        <v>4.5999999999999996</v>
      </c>
      <c r="M1111" s="57">
        <v>4.3899999999999997</v>
      </c>
      <c r="N1111" s="57">
        <v>4.41</v>
      </c>
      <c r="O1111" s="57">
        <v>54</v>
      </c>
      <c r="P1111" s="57">
        <v>85</v>
      </c>
      <c r="Q1111" s="57"/>
      <c r="R1111" s="57"/>
      <c r="S1111" s="57"/>
      <c r="T1111" s="57"/>
      <c r="U1111" s="77">
        <v>1.0588235294117647</v>
      </c>
      <c r="V1111" s="24" t="s">
        <v>6691</v>
      </c>
      <c r="W1111" s="216" t="s">
        <v>5993</v>
      </c>
      <c r="X1111" s="216" t="s">
        <v>5993</v>
      </c>
      <c r="Y1111" s="24" t="s">
        <v>6227</v>
      </c>
      <c r="Z1111" s="24" t="s">
        <v>6024</v>
      </c>
      <c r="AA1111" s="24" t="s">
        <v>6227</v>
      </c>
      <c r="AB1111" s="24" t="s">
        <v>6084</v>
      </c>
      <c r="AC1111" s="24" t="s">
        <v>5979</v>
      </c>
    </row>
    <row r="1112" spans="1:29" s="169" customFormat="1">
      <c r="A1112" s="24">
        <v>5243</v>
      </c>
      <c r="B1112" s="24" t="s">
        <v>1073</v>
      </c>
      <c r="C1112" s="57">
        <v>69.099999999999994</v>
      </c>
      <c r="D1112" s="57">
        <v>70.3</v>
      </c>
      <c r="E1112" s="57">
        <v>63.7</v>
      </c>
      <c r="F1112" s="57">
        <v>63.7</v>
      </c>
      <c r="G1112" s="57">
        <v>63.2</v>
      </c>
      <c r="H1112" s="57">
        <v>64.2</v>
      </c>
      <c r="I1112" s="57">
        <v>54.8</v>
      </c>
      <c r="J1112" s="57">
        <v>55.9</v>
      </c>
      <c r="K1112" s="57">
        <v>56.9</v>
      </c>
      <c r="L1112" s="57">
        <v>60.2</v>
      </c>
      <c r="M1112" s="57">
        <v>56.8</v>
      </c>
      <c r="N1112" s="57">
        <v>58.6</v>
      </c>
      <c r="O1112" s="57">
        <v>3233</v>
      </c>
      <c r="P1112" s="57">
        <v>9284</v>
      </c>
      <c r="Q1112" s="57">
        <v>32.675699999999999</v>
      </c>
      <c r="R1112" s="57">
        <v>47.049700000000001</v>
      </c>
      <c r="S1112" s="57">
        <v>28.450500000000002</v>
      </c>
      <c r="T1112" s="57">
        <v>40.85</v>
      </c>
      <c r="U1112" s="77">
        <v>0.58038920005744654</v>
      </c>
      <c r="V1112" s="24" t="s">
        <v>6038</v>
      </c>
      <c r="W1112" s="216" t="s">
        <v>5967</v>
      </c>
      <c r="X1112" s="216" t="s">
        <v>5971</v>
      </c>
      <c r="Y1112" s="24" t="s">
        <v>6004</v>
      </c>
      <c r="Z1112" s="24" t="s">
        <v>5964</v>
      </c>
      <c r="AA1112" s="24" t="s">
        <v>6010</v>
      </c>
      <c r="AB1112" s="24" t="s">
        <v>5970</v>
      </c>
      <c r="AC1112" s="24" t="s">
        <v>5979</v>
      </c>
    </row>
    <row r="1113" spans="1:29" s="169" customFormat="1">
      <c r="A1113" s="24">
        <v>5244</v>
      </c>
      <c r="B1113" s="24" t="s">
        <v>3434</v>
      </c>
      <c r="C1113" s="57">
        <v>50.5</v>
      </c>
      <c r="D1113" s="57">
        <v>52.2</v>
      </c>
      <c r="E1113" s="57">
        <v>46.1</v>
      </c>
      <c r="F1113" s="57">
        <v>49.6</v>
      </c>
      <c r="G1113" s="57">
        <v>49.8</v>
      </c>
      <c r="H1113" s="57">
        <v>52.1</v>
      </c>
      <c r="I1113" s="57">
        <v>45.85</v>
      </c>
      <c r="J1113" s="57">
        <v>47.85</v>
      </c>
      <c r="K1113" s="57">
        <v>49.4</v>
      </c>
      <c r="L1113" s="57">
        <v>49.4</v>
      </c>
      <c r="M1113" s="57">
        <v>48</v>
      </c>
      <c r="N1113" s="57">
        <v>48.65</v>
      </c>
      <c r="O1113" s="57">
        <v>119</v>
      </c>
      <c r="P1113" s="57">
        <v>934</v>
      </c>
      <c r="Q1113" s="57"/>
      <c r="R1113" s="57"/>
      <c r="S1113" s="57"/>
      <c r="T1113" s="57"/>
      <c r="U1113" s="77">
        <v>0.21234832262669523</v>
      </c>
      <c r="V1113" s="24" t="s">
        <v>6015</v>
      </c>
      <c r="W1113" s="216" t="s">
        <v>5993</v>
      </c>
      <c r="X1113" s="216" t="s">
        <v>5993</v>
      </c>
      <c r="Y1113" s="24" t="s">
        <v>5994</v>
      </c>
      <c r="Z1113" s="24" t="s">
        <v>5964</v>
      </c>
      <c r="AA1113" s="24" t="s">
        <v>6017</v>
      </c>
      <c r="AB1113" s="24" t="s">
        <v>5979</v>
      </c>
      <c r="AC1113" s="24" t="s">
        <v>5970</v>
      </c>
    </row>
    <row r="1114" spans="1:29" s="169" customFormat="1">
      <c r="A1114" s="24">
        <v>5245</v>
      </c>
      <c r="B1114" s="24" t="s">
        <v>1074</v>
      </c>
      <c r="C1114" s="57">
        <v>44.6</v>
      </c>
      <c r="D1114" s="57">
        <v>45.55</v>
      </c>
      <c r="E1114" s="57">
        <v>40.200000000000003</v>
      </c>
      <c r="F1114" s="57">
        <v>41.85</v>
      </c>
      <c r="G1114" s="57">
        <v>42.15</v>
      </c>
      <c r="H1114" s="57">
        <v>43.1</v>
      </c>
      <c r="I1114" s="57">
        <v>38.1</v>
      </c>
      <c r="J1114" s="57">
        <v>39.049999999999997</v>
      </c>
      <c r="K1114" s="57">
        <v>39.049999999999997</v>
      </c>
      <c r="L1114" s="57">
        <v>41.55</v>
      </c>
      <c r="M1114" s="57">
        <v>39.049999999999997</v>
      </c>
      <c r="N1114" s="57">
        <v>40.6</v>
      </c>
      <c r="O1114" s="57">
        <v>241</v>
      </c>
      <c r="P1114" s="57">
        <v>1072</v>
      </c>
      <c r="Q1114" s="57">
        <v>35.6004</v>
      </c>
      <c r="R1114" s="57">
        <v>45.395000000000003</v>
      </c>
      <c r="S1114" s="57">
        <v>31.595300000000002</v>
      </c>
      <c r="T1114" s="57">
        <v>40.795099999999998</v>
      </c>
      <c r="U1114" s="77">
        <v>0.37468905472636815</v>
      </c>
      <c r="V1114" s="24" t="s">
        <v>6673</v>
      </c>
      <c r="W1114" s="216" t="s">
        <v>5967</v>
      </c>
      <c r="X1114" s="216" t="s">
        <v>5971</v>
      </c>
      <c r="Y1114" s="24" t="s">
        <v>5964</v>
      </c>
      <c r="Z1114" s="24" t="s">
        <v>5964</v>
      </c>
      <c r="AA1114" s="24" t="s">
        <v>6013</v>
      </c>
      <c r="AB1114" s="24" t="s">
        <v>5986</v>
      </c>
      <c r="AC1114" s="24" t="s">
        <v>5979</v>
      </c>
    </row>
    <row r="1115" spans="1:29" s="169" customFormat="1">
      <c r="A1115" s="24">
        <v>5251</v>
      </c>
      <c r="B1115" s="24" t="s">
        <v>1075</v>
      </c>
      <c r="C1115" s="57">
        <v>14.1</v>
      </c>
      <c r="D1115" s="57">
        <v>14.1</v>
      </c>
      <c r="E1115" s="57">
        <v>13.35</v>
      </c>
      <c r="F1115" s="57">
        <v>13.35</v>
      </c>
      <c r="G1115" s="57">
        <v>13.25</v>
      </c>
      <c r="H1115" s="57">
        <v>13.25</v>
      </c>
      <c r="I1115" s="57">
        <v>12.85</v>
      </c>
      <c r="J1115" s="57">
        <v>13</v>
      </c>
      <c r="K1115" s="57">
        <v>13</v>
      </c>
      <c r="L1115" s="57">
        <v>13.1</v>
      </c>
      <c r="M1115" s="57">
        <v>13</v>
      </c>
      <c r="N1115" s="57">
        <v>13.05</v>
      </c>
      <c r="O1115" s="57">
        <v>20</v>
      </c>
      <c r="P1115" s="57">
        <v>85</v>
      </c>
      <c r="Q1115" s="57">
        <v>29.263999999999999</v>
      </c>
      <c r="R1115" s="57">
        <v>47.568399999999997</v>
      </c>
      <c r="S1115" s="57">
        <v>22.842700000000001</v>
      </c>
      <c r="T1115" s="57">
        <v>39.326500000000003</v>
      </c>
      <c r="U1115" s="77">
        <v>0.39215686274509803</v>
      </c>
      <c r="V1115" s="24" t="s">
        <v>6120</v>
      </c>
      <c r="W1115" s="216" t="s">
        <v>5967</v>
      </c>
      <c r="X1115" s="216" t="s">
        <v>6007</v>
      </c>
      <c r="Y1115" s="24" t="s">
        <v>6058</v>
      </c>
      <c r="Z1115" s="24" t="s">
        <v>6017</v>
      </c>
      <c r="AA1115" s="24" t="s">
        <v>6055</v>
      </c>
      <c r="AB1115" s="24" t="s">
        <v>5970</v>
      </c>
      <c r="AC1115" s="24" t="s">
        <v>5979</v>
      </c>
    </row>
    <row r="1116" spans="1:29" s="169" customFormat="1">
      <c r="A1116" s="24">
        <v>5258</v>
      </c>
      <c r="B1116" s="24" t="s">
        <v>1077</v>
      </c>
      <c r="C1116" s="57">
        <v>23.1</v>
      </c>
      <c r="D1116" s="57">
        <v>23.1</v>
      </c>
      <c r="E1116" s="57">
        <v>21.15</v>
      </c>
      <c r="F1116" s="57">
        <v>21.2</v>
      </c>
      <c r="G1116" s="57">
        <v>21.2</v>
      </c>
      <c r="H1116" s="57">
        <v>21.5</v>
      </c>
      <c r="I1116" s="57">
        <v>19.850000000000001</v>
      </c>
      <c r="J1116" s="57">
        <v>20.3</v>
      </c>
      <c r="K1116" s="57">
        <v>20.5</v>
      </c>
      <c r="L1116" s="57">
        <v>22</v>
      </c>
      <c r="M1116" s="57">
        <v>20.45</v>
      </c>
      <c r="N1116" s="57">
        <v>21.3</v>
      </c>
      <c r="O1116" s="57">
        <v>447</v>
      </c>
      <c r="P1116" s="57">
        <v>1301</v>
      </c>
      <c r="Q1116" s="57">
        <v>25.854800000000001</v>
      </c>
      <c r="R1116" s="57">
        <v>38.672699999999999</v>
      </c>
      <c r="S1116" s="57">
        <v>23.7242</v>
      </c>
      <c r="T1116" s="57">
        <v>33.689900000000002</v>
      </c>
      <c r="U1116" s="77">
        <v>0.57263643351268256</v>
      </c>
      <c r="V1116" s="24" t="s">
        <v>6157</v>
      </c>
      <c r="W1116" s="216" t="s">
        <v>5967</v>
      </c>
      <c r="X1116" s="216" t="s">
        <v>6007</v>
      </c>
      <c r="Y1116" s="24" t="s">
        <v>6024</v>
      </c>
      <c r="Z1116" s="24" t="s">
        <v>5964</v>
      </c>
      <c r="AA1116" s="24" t="s">
        <v>5982</v>
      </c>
      <c r="AB1116" s="24" t="s">
        <v>5970</v>
      </c>
      <c r="AC1116" s="24" t="s">
        <v>5979</v>
      </c>
    </row>
    <row r="1117" spans="1:29" s="169" customFormat="1">
      <c r="A1117" s="24">
        <v>5262</v>
      </c>
      <c r="B1117" s="24" t="s">
        <v>3448</v>
      </c>
      <c r="C1117" s="57">
        <v>9.64</v>
      </c>
      <c r="D1117" s="57">
        <v>10.199999999999999</v>
      </c>
      <c r="E1117" s="57">
        <v>9.4600000000000009</v>
      </c>
      <c r="F1117" s="57">
        <v>9.56</v>
      </c>
      <c r="G1117" s="57">
        <v>9.8000000000000007</v>
      </c>
      <c r="H1117" s="57">
        <v>9.85</v>
      </c>
      <c r="I1117" s="57">
        <v>9.4499999999999993</v>
      </c>
      <c r="J1117" s="57">
        <v>9.68</v>
      </c>
      <c r="K1117" s="57">
        <v>9.69</v>
      </c>
      <c r="L1117" s="57">
        <v>9.75</v>
      </c>
      <c r="M1117" s="57">
        <v>9.5</v>
      </c>
      <c r="N1117" s="57">
        <v>9.56</v>
      </c>
      <c r="O1117" s="57">
        <v>115</v>
      </c>
      <c r="P1117" s="57">
        <v>301</v>
      </c>
      <c r="Q1117" s="57"/>
      <c r="R1117" s="57"/>
      <c r="S1117" s="57"/>
      <c r="T1117" s="57"/>
      <c r="U1117" s="77">
        <v>0.63676633444075303</v>
      </c>
      <c r="V1117" s="24" t="s">
        <v>6537</v>
      </c>
      <c r="W1117" s="216" t="s">
        <v>5993</v>
      </c>
      <c r="X1117" s="216" t="s">
        <v>5993</v>
      </c>
      <c r="Y1117" s="24" t="s">
        <v>5978</v>
      </c>
      <c r="Z1117" s="24" t="s">
        <v>5975</v>
      </c>
      <c r="AA1117" s="24" t="s">
        <v>5984</v>
      </c>
      <c r="AB1117" s="24" t="s">
        <v>5990</v>
      </c>
      <c r="AC1117" s="24" t="s">
        <v>5990</v>
      </c>
    </row>
    <row r="1118" spans="1:29" s="169" customFormat="1">
      <c r="A1118" s="24">
        <v>5263</v>
      </c>
      <c r="B1118" s="24" t="s">
        <v>1079</v>
      </c>
      <c r="C1118" s="57">
        <v>123</v>
      </c>
      <c r="D1118" s="57">
        <v>123</v>
      </c>
      <c r="E1118" s="57">
        <v>115</v>
      </c>
      <c r="F1118" s="57">
        <v>117.5</v>
      </c>
      <c r="G1118" s="57">
        <v>116</v>
      </c>
      <c r="H1118" s="57">
        <v>119</v>
      </c>
      <c r="I1118" s="57">
        <v>111</v>
      </c>
      <c r="J1118" s="57">
        <v>117</v>
      </c>
      <c r="K1118" s="57">
        <v>117</v>
      </c>
      <c r="L1118" s="57">
        <v>124</v>
      </c>
      <c r="M1118" s="57">
        <v>117</v>
      </c>
      <c r="N1118" s="57">
        <v>122</v>
      </c>
      <c r="O1118" s="57">
        <v>371</v>
      </c>
      <c r="P1118" s="57">
        <v>847</v>
      </c>
      <c r="Q1118" s="57">
        <v>24.5276</v>
      </c>
      <c r="R1118" s="57">
        <v>39.096699999999998</v>
      </c>
      <c r="S1118" s="57">
        <v>26.8279</v>
      </c>
      <c r="T1118" s="57">
        <v>35.007100000000001</v>
      </c>
      <c r="U1118" s="77">
        <v>0.73002754820936644</v>
      </c>
      <c r="V1118" s="24" t="s">
        <v>6485</v>
      </c>
      <c r="W1118" s="216" t="s">
        <v>6039</v>
      </c>
      <c r="X1118" s="216" t="s">
        <v>5971</v>
      </c>
      <c r="Y1118" s="24" t="s">
        <v>6024</v>
      </c>
      <c r="Z1118" s="24" t="s">
        <v>5972</v>
      </c>
      <c r="AA1118" s="24" t="s">
        <v>6013</v>
      </c>
      <c r="AB1118" s="24" t="s">
        <v>5991</v>
      </c>
      <c r="AC1118" s="24" t="s">
        <v>5979</v>
      </c>
    </row>
    <row r="1119" spans="1:29" s="169" customFormat="1">
      <c r="A1119" s="24">
        <v>5269</v>
      </c>
      <c r="B1119" s="24" t="s">
        <v>1081</v>
      </c>
      <c r="C1119" s="57">
        <v>2005</v>
      </c>
      <c r="D1119" s="57">
        <v>2005</v>
      </c>
      <c r="E1119" s="57">
        <v>1810</v>
      </c>
      <c r="F1119" s="57">
        <v>1900</v>
      </c>
      <c r="G1119" s="57">
        <v>1920</v>
      </c>
      <c r="H1119" s="57">
        <v>1950</v>
      </c>
      <c r="I1119" s="57">
        <v>1740</v>
      </c>
      <c r="J1119" s="57">
        <v>1850</v>
      </c>
      <c r="K1119" s="57">
        <v>1885</v>
      </c>
      <c r="L1119" s="57">
        <v>1985</v>
      </c>
      <c r="M1119" s="57">
        <v>1865</v>
      </c>
      <c r="N1119" s="57">
        <v>1900</v>
      </c>
      <c r="O1119" s="57">
        <v>991</v>
      </c>
      <c r="P1119" s="57">
        <v>3510</v>
      </c>
      <c r="Q1119" s="57">
        <v>68.074200000000005</v>
      </c>
      <c r="R1119" s="57">
        <v>74.938000000000002</v>
      </c>
      <c r="S1119" s="57">
        <v>65.657700000000006</v>
      </c>
      <c r="T1119" s="57">
        <v>71.844499999999996</v>
      </c>
      <c r="U1119" s="77">
        <v>0.47056030389363723</v>
      </c>
      <c r="V1119" s="24" t="s">
        <v>6085</v>
      </c>
      <c r="W1119" s="216" t="s">
        <v>5967</v>
      </c>
      <c r="X1119" s="216" t="s">
        <v>5961</v>
      </c>
      <c r="Y1119" s="24" t="s">
        <v>6024</v>
      </c>
      <c r="Z1119" s="24" t="s">
        <v>5975</v>
      </c>
      <c r="AA1119" s="24" t="s">
        <v>5969</v>
      </c>
      <c r="AB1119" s="24" t="s">
        <v>5996</v>
      </c>
      <c r="AC1119" s="24" t="s">
        <v>5990</v>
      </c>
    </row>
    <row r="1120" spans="1:29" s="169" customFormat="1">
      <c r="A1120" s="24">
        <v>5272</v>
      </c>
      <c r="B1120" s="24" t="s">
        <v>1082</v>
      </c>
      <c r="C1120" s="57">
        <v>39.6</v>
      </c>
      <c r="D1120" s="57">
        <v>40.700000000000003</v>
      </c>
      <c r="E1120" s="57">
        <v>35.4</v>
      </c>
      <c r="F1120" s="57">
        <v>35.4</v>
      </c>
      <c r="G1120" s="57">
        <v>34.950000000000003</v>
      </c>
      <c r="H1120" s="57">
        <v>35.85</v>
      </c>
      <c r="I1120" s="57">
        <v>31.15</v>
      </c>
      <c r="J1120" s="57">
        <v>33.200000000000003</v>
      </c>
      <c r="K1120" s="57">
        <v>34.799999999999997</v>
      </c>
      <c r="L1120" s="57">
        <v>35.549999999999997</v>
      </c>
      <c r="M1120" s="57">
        <v>33.549999999999997</v>
      </c>
      <c r="N1120" s="57">
        <v>33.9</v>
      </c>
      <c r="O1120" s="57">
        <v>1923</v>
      </c>
      <c r="P1120" s="57">
        <v>6796</v>
      </c>
      <c r="Q1120" s="57">
        <v>48.139699999999998</v>
      </c>
      <c r="R1120" s="57">
        <v>58.454300000000003</v>
      </c>
      <c r="S1120" s="57">
        <v>42.052500000000002</v>
      </c>
      <c r="T1120" s="57">
        <v>52.987000000000002</v>
      </c>
      <c r="U1120" s="77">
        <v>0.47160094173042966</v>
      </c>
      <c r="V1120" s="24" t="s">
        <v>6117</v>
      </c>
      <c r="W1120" s="216" t="s">
        <v>5967</v>
      </c>
      <c r="X1120" s="216" t="s">
        <v>5961</v>
      </c>
      <c r="Y1120" s="24" t="s">
        <v>6004</v>
      </c>
      <c r="Z1120" s="24" t="s">
        <v>5964</v>
      </c>
      <c r="AA1120" s="24" t="s">
        <v>5962</v>
      </c>
      <c r="AB1120" s="24" t="s">
        <v>5986</v>
      </c>
      <c r="AC1120" s="24" t="s">
        <v>5990</v>
      </c>
    </row>
    <row r="1121" spans="1:29" s="169" customFormat="1">
      <c r="A1121" s="24">
        <v>5274</v>
      </c>
      <c r="B1121" s="24" t="s">
        <v>1083</v>
      </c>
      <c r="C1121" s="57">
        <v>2270</v>
      </c>
      <c r="D1121" s="57">
        <v>2270</v>
      </c>
      <c r="E1121" s="57">
        <v>2020</v>
      </c>
      <c r="F1121" s="57">
        <v>2175</v>
      </c>
      <c r="G1121" s="57">
        <v>2145</v>
      </c>
      <c r="H1121" s="57">
        <v>2200</v>
      </c>
      <c r="I1121" s="57">
        <v>1920</v>
      </c>
      <c r="J1121" s="57">
        <v>2170</v>
      </c>
      <c r="K1121" s="57">
        <v>2215</v>
      </c>
      <c r="L1121" s="57">
        <v>2220</v>
      </c>
      <c r="M1121" s="57">
        <v>2100</v>
      </c>
      <c r="N1121" s="57">
        <v>2100</v>
      </c>
      <c r="O1121" s="57">
        <v>258</v>
      </c>
      <c r="P1121" s="57">
        <v>1275</v>
      </c>
      <c r="Q1121" s="57">
        <v>48.311900000000001</v>
      </c>
      <c r="R1121" s="57">
        <v>55.812600000000003</v>
      </c>
      <c r="S1121" s="57">
        <v>42.125300000000003</v>
      </c>
      <c r="T1121" s="57">
        <v>51.2502</v>
      </c>
      <c r="U1121" s="77">
        <v>0.33725490196078434</v>
      </c>
      <c r="V1121" s="24" t="s">
        <v>6377</v>
      </c>
      <c r="W1121" s="216" t="s">
        <v>5967</v>
      </c>
      <c r="X1121" s="216" t="s">
        <v>5961</v>
      </c>
      <c r="Y1121" s="24" t="s">
        <v>6024</v>
      </c>
      <c r="Z1121" s="24" t="s">
        <v>5972</v>
      </c>
      <c r="AA1121" s="24" t="s">
        <v>6004</v>
      </c>
      <c r="AB1121" s="24" t="s">
        <v>5979</v>
      </c>
      <c r="AC1121" s="24" t="s">
        <v>5979</v>
      </c>
    </row>
    <row r="1122" spans="1:29" s="169" customFormat="1">
      <c r="A1122" s="24">
        <v>5277</v>
      </c>
      <c r="B1122" s="24" t="s">
        <v>3461</v>
      </c>
      <c r="C1122" s="57">
        <v>22.5</v>
      </c>
      <c r="D1122" s="57">
        <v>23.4</v>
      </c>
      <c r="E1122" s="57">
        <v>21.5</v>
      </c>
      <c r="F1122" s="57">
        <v>22.1</v>
      </c>
      <c r="G1122" s="57">
        <v>22.65</v>
      </c>
      <c r="H1122" s="57">
        <v>22.65</v>
      </c>
      <c r="I1122" s="57">
        <v>21.5</v>
      </c>
      <c r="J1122" s="57">
        <v>21.75</v>
      </c>
      <c r="K1122" s="57">
        <v>22.2</v>
      </c>
      <c r="L1122" s="57">
        <v>22.2</v>
      </c>
      <c r="M1122" s="57">
        <v>21.6</v>
      </c>
      <c r="N1122" s="57">
        <v>21.8</v>
      </c>
      <c r="O1122" s="57">
        <v>87</v>
      </c>
      <c r="P1122" s="57">
        <v>2983</v>
      </c>
      <c r="Q1122" s="57"/>
      <c r="R1122" s="57"/>
      <c r="S1122" s="57"/>
      <c r="T1122" s="57"/>
      <c r="U1122" s="77">
        <v>4.8608783104257459E-2</v>
      </c>
      <c r="V1122" s="24" t="s">
        <v>6575</v>
      </c>
      <c r="W1122" s="216" t="s">
        <v>5993</v>
      </c>
      <c r="X1122" s="216" t="s">
        <v>5993</v>
      </c>
      <c r="Y1122" s="24" t="s">
        <v>5984</v>
      </c>
      <c r="Z1122" s="24" t="s">
        <v>6024</v>
      </c>
      <c r="AA1122" s="24" t="s">
        <v>6017</v>
      </c>
      <c r="AB1122" s="24" t="s">
        <v>5979</v>
      </c>
      <c r="AC1122" s="24" t="s">
        <v>5991</v>
      </c>
    </row>
    <row r="1123" spans="1:29" s="169" customFormat="1">
      <c r="A1123" s="24">
        <v>5278</v>
      </c>
      <c r="B1123" s="24" t="s">
        <v>1085</v>
      </c>
      <c r="C1123" s="57">
        <v>168</v>
      </c>
      <c r="D1123" s="57">
        <v>172.5</v>
      </c>
      <c r="E1123" s="57">
        <v>167</v>
      </c>
      <c r="F1123" s="57">
        <v>168.5</v>
      </c>
      <c r="G1123" s="57">
        <v>170</v>
      </c>
      <c r="H1123" s="57">
        <v>171</v>
      </c>
      <c r="I1123" s="57">
        <v>167</v>
      </c>
      <c r="J1123" s="57">
        <v>167</v>
      </c>
      <c r="K1123" s="57">
        <v>168</v>
      </c>
      <c r="L1123" s="57">
        <v>169.5</v>
      </c>
      <c r="M1123" s="57">
        <v>167</v>
      </c>
      <c r="N1123" s="57">
        <v>169.5</v>
      </c>
      <c r="O1123" s="57">
        <v>23</v>
      </c>
      <c r="P1123" s="57">
        <v>93</v>
      </c>
      <c r="Q1123" s="57">
        <v>75.846800000000002</v>
      </c>
      <c r="R1123" s="57">
        <v>77.438900000000004</v>
      </c>
      <c r="S1123" s="57">
        <v>77.647900000000007</v>
      </c>
      <c r="T1123" s="57">
        <v>77.508499999999998</v>
      </c>
      <c r="U1123" s="77">
        <v>0.41218637992831542</v>
      </c>
      <c r="V1123" s="24" t="s">
        <v>6545</v>
      </c>
      <c r="W1123" s="216" t="s">
        <v>5981</v>
      </c>
      <c r="X1123" s="216" t="s">
        <v>5989</v>
      </c>
      <c r="Y1123" s="24" t="s">
        <v>6068</v>
      </c>
      <c r="Z1123" s="24" t="s">
        <v>6130</v>
      </c>
      <c r="AA1123" s="24" t="s">
        <v>6126</v>
      </c>
      <c r="AB1123" s="24" t="s">
        <v>5979</v>
      </c>
      <c r="AC1123" s="24" t="s">
        <v>5986</v>
      </c>
    </row>
    <row r="1124" spans="1:29" s="169" customFormat="1">
      <c r="A1124" s="24">
        <v>5281</v>
      </c>
      <c r="B1124" s="24" t="s">
        <v>1086</v>
      </c>
      <c r="C1124" s="57">
        <v>23.85</v>
      </c>
      <c r="D1124" s="57">
        <v>24.85</v>
      </c>
      <c r="E1124" s="57">
        <v>22.7</v>
      </c>
      <c r="F1124" s="57">
        <v>23.2</v>
      </c>
      <c r="G1124" s="57">
        <v>22.4</v>
      </c>
      <c r="H1124" s="57">
        <v>23.2</v>
      </c>
      <c r="I1124" s="57">
        <v>21.6</v>
      </c>
      <c r="J1124" s="57">
        <v>21.7</v>
      </c>
      <c r="K1124" s="57">
        <v>22.25</v>
      </c>
      <c r="L1124" s="57">
        <v>22.45</v>
      </c>
      <c r="M1124" s="57">
        <v>21.6</v>
      </c>
      <c r="N1124" s="57">
        <v>21.6</v>
      </c>
      <c r="O1124" s="57">
        <v>17</v>
      </c>
      <c r="P1124" s="57">
        <v>61</v>
      </c>
      <c r="Q1124" s="57">
        <v>35.245100000000001</v>
      </c>
      <c r="R1124" s="57">
        <v>43.453499999999998</v>
      </c>
      <c r="S1124" s="57">
        <v>23.496700000000001</v>
      </c>
      <c r="T1124" s="57">
        <v>36.801299999999998</v>
      </c>
      <c r="U1124" s="77">
        <v>0.46448087431693985</v>
      </c>
      <c r="V1124" s="24" t="s">
        <v>6697</v>
      </c>
      <c r="W1124" s="216" t="s">
        <v>5967</v>
      </c>
      <c r="X1124" s="216" t="s">
        <v>6007</v>
      </c>
      <c r="Y1124" s="24" t="s">
        <v>5962</v>
      </c>
      <c r="Z1124" s="24" t="s">
        <v>5962</v>
      </c>
      <c r="AA1124" s="24" t="s">
        <v>6336</v>
      </c>
      <c r="AB1124" s="24" t="s">
        <v>5990</v>
      </c>
      <c r="AC1124" s="24" t="s">
        <v>5979</v>
      </c>
    </row>
    <row r="1125" spans="1:29" s="169" customFormat="1">
      <c r="A1125" s="24">
        <v>5283</v>
      </c>
      <c r="B1125" s="24" t="s">
        <v>3465</v>
      </c>
      <c r="C1125" s="57">
        <v>115.5</v>
      </c>
      <c r="D1125" s="57">
        <v>119</v>
      </c>
      <c r="E1125" s="57">
        <v>115</v>
      </c>
      <c r="F1125" s="57">
        <v>118</v>
      </c>
      <c r="G1125" s="57">
        <v>117.5</v>
      </c>
      <c r="H1125" s="57">
        <v>117.5</v>
      </c>
      <c r="I1125" s="57">
        <v>113.5</v>
      </c>
      <c r="J1125" s="57">
        <v>114.5</v>
      </c>
      <c r="K1125" s="57">
        <v>115</v>
      </c>
      <c r="L1125" s="57">
        <v>116</v>
      </c>
      <c r="M1125" s="57">
        <v>114.5</v>
      </c>
      <c r="N1125" s="57">
        <v>116</v>
      </c>
      <c r="O1125" s="57">
        <v>179</v>
      </c>
      <c r="P1125" s="57">
        <v>563</v>
      </c>
      <c r="Q1125" s="57">
        <v>25.0901</v>
      </c>
      <c r="R1125" s="57">
        <v>32.840000000000003</v>
      </c>
      <c r="S1125" s="57">
        <v>25.817699999999999</v>
      </c>
      <c r="T1125" s="57">
        <v>30.499300000000002</v>
      </c>
      <c r="U1125" s="77">
        <v>0.52989934872705746</v>
      </c>
      <c r="V1125" s="24" t="s">
        <v>6038</v>
      </c>
      <c r="W1125" s="216" t="s">
        <v>6039</v>
      </c>
      <c r="X1125" s="216" t="s">
        <v>5971</v>
      </c>
      <c r="Y1125" s="24" t="s">
        <v>6016</v>
      </c>
      <c r="Z1125" s="24" t="s">
        <v>6209</v>
      </c>
      <c r="AA1125" s="24" t="s">
        <v>6126</v>
      </c>
      <c r="AB1125" s="24" t="s">
        <v>5979</v>
      </c>
      <c r="AC1125" s="24" t="s">
        <v>5991</v>
      </c>
    </row>
    <row r="1126" spans="1:29" s="169" customFormat="1">
      <c r="A1126" s="24">
        <v>5284</v>
      </c>
      <c r="B1126" s="24" t="s">
        <v>1087</v>
      </c>
      <c r="C1126" s="57">
        <v>44.1</v>
      </c>
      <c r="D1126" s="57">
        <v>44.1</v>
      </c>
      <c r="E1126" s="57">
        <v>41.5</v>
      </c>
      <c r="F1126" s="57">
        <v>42.15</v>
      </c>
      <c r="G1126" s="57">
        <v>42</v>
      </c>
      <c r="H1126" s="57">
        <v>42.15</v>
      </c>
      <c r="I1126" s="57">
        <v>40</v>
      </c>
      <c r="J1126" s="57">
        <v>41.95</v>
      </c>
      <c r="K1126" s="57">
        <v>41.1</v>
      </c>
      <c r="L1126" s="57">
        <v>42.4</v>
      </c>
      <c r="M1126" s="57">
        <v>40.4</v>
      </c>
      <c r="N1126" s="57">
        <v>41.2</v>
      </c>
      <c r="O1126" s="57">
        <v>19</v>
      </c>
      <c r="P1126" s="57">
        <v>48</v>
      </c>
      <c r="Q1126" s="57">
        <v>39.123100000000001</v>
      </c>
      <c r="R1126" s="57">
        <v>48.5623</v>
      </c>
      <c r="S1126" s="57">
        <v>32.235900000000001</v>
      </c>
      <c r="T1126" s="57">
        <v>43.120199999999997</v>
      </c>
      <c r="U1126" s="77">
        <v>0.65972222222222221</v>
      </c>
      <c r="V1126" s="24" t="s">
        <v>6359</v>
      </c>
      <c r="W1126" s="216" t="s">
        <v>5967</v>
      </c>
      <c r="X1126" s="216" t="s">
        <v>5971</v>
      </c>
      <c r="Y1126" s="24" t="s">
        <v>6024</v>
      </c>
      <c r="Z1126" s="24" t="s">
        <v>5994</v>
      </c>
      <c r="AA1126" s="24" t="s">
        <v>5969</v>
      </c>
      <c r="AB1126" s="24" t="s">
        <v>5976</v>
      </c>
      <c r="AC1126" s="24" t="s">
        <v>5986</v>
      </c>
    </row>
    <row r="1127" spans="1:29" s="169" customFormat="1">
      <c r="A1127" s="24">
        <v>5285</v>
      </c>
      <c r="B1127" s="24" t="s">
        <v>1088</v>
      </c>
      <c r="C1127" s="57">
        <v>115.5</v>
      </c>
      <c r="D1127" s="57">
        <v>123</v>
      </c>
      <c r="E1127" s="57">
        <v>105</v>
      </c>
      <c r="F1127" s="57">
        <v>114</v>
      </c>
      <c r="G1127" s="57">
        <v>113</v>
      </c>
      <c r="H1127" s="57">
        <v>115</v>
      </c>
      <c r="I1127" s="57">
        <v>98</v>
      </c>
      <c r="J1127" s="57">
        <v>111</v>
      </c>
      <c r="K1127" s="57">
        <v>112.5</v>
      </c>
      <c r="L1127" s="57">
        <v>132.5</v>
      </c>
      <c r="M1127" s="57">
        <v>111</v>
      </c>
      <c r="N1127" s="57">
        <v>128.5</v>
      </c>
      <c r="O1127" s="57">
        <v>33723</v>
      </c>
      <c r="P1127" s="57">
        <v>26743</v>
      </c>
      <c r="Q1127" s="57">
        <v>59.83</v>
      </c>
      <c r="R1127" s="57">
        <v>68.58</v>
      </c>
      <c r="S1127" s="57">
        <v>64.210999999999999</v>
      </c>
      <c r="T1127" s="57">
        <v>67.123699999999999</v>
      </c>
      <c r="U1127" s="77">
        <v>2.101671465430206</v>
      </c>
      <c r="V1127" s="24" t="s">
        <v>6157</v>
      </c>
      <c r="W1127" s="216" t="s">
        <v>6039</v>
      </c>
      <c r="X1127" s="216" t="s">
        <v>5961</v>
      </c>
      <c r="Y1127" s="24" t="s">
        <v>6073</v>
      </c>
      <c r="Z1127" s="24" t="s">
        <v>5994</v>
      </c>
      <c r="AA1127" s="24" t="s">
        <v>5982</v>
      </c>
      <c r="AB1127" s="24" t="s">
        <v>5990</v>
      </c>
      <c r="AC1127" s="24" t="s">
        <v>5965</v>
      </c>
    </row>
    <row r="1128" spans="1:29" s="169" customFormat="1">
      <c r="A1128" s="24">
        <v>5287</v>
      </c>
      <c r="B1128" s="24" t="s">
        <v>1089</v>
      </c>
      <c r="C1128" s="57">
        <v>252.5</v>
      </c>
      <c r="D1128" s="57">
        <v>253.5</v>
      </c>
      <c r="E1128" s="57">
        <v>244</v>
      </c>
      <c r="F1128" s="57">
        <v>245</v>
      </c>
      <c r="G1128" s="57">
        <v>243.5</v>
      </c>
      <c r="H1128" s="57">
        <v>243.5</v>
      </c>
      <c r="I1128" s="57">
        <v>233</v>
      </c>
      <c r="J1128" s="57">
        <v>235.5</v>
      </c>
      <c r="K1128" s="57">
        <v>235.5</v>
      </c>
      <c r="L1128" s="57">
        <v>243</v>
      </c>
      <c r="M1128" s="57">
        <v>235.5</v>
      </c>
      <c r="N1128" s="57">
        <v>243</v>
      </c>
      <c r="O1128" s="57">
        <v>111</v>
      </c>
      <c r="P1128" s="57">
        <v>361</v>
      </c>
      <c r="Q1128" s="57">
        <v>54.810499999999998</v>
      </c>
      <c r="R1128" s="57">
        <v>66.680300000000003</v>
      </c>
      <c r="S1128" s="57">
        <v>52.589700000000001</v>
      </c>
      <c r="T1128" s="57">
        <v>61.983400000000003</v>
      </c>
      <c r="U1128" s="77">
        <v>0.51246537396121883</v>
      </c>
      <c r="V1128" s="24" t="s">
        <v>6528</v>
      </c>
      <c r="W1128" s="216" t="s">
        <v>5967</v>
      </c>
      <c r="X1128" s="216" t="s">
        <v>5961</v>
      </c>
      <c r="Y1128" s="24" t="s">
        <v>5962</v>
      </c>
      <c r="Z1128" s="24" t="s">
        <v>6209</v>
      </c>
      <c r="AA1128" s="24" t="s">
        <v>6255</v>
      </c>
      <c r="AB1128" s="24" t="s">
        <v>5979</v>
      </c>
      <c r="AC1128" s="24" t="s">
        <v>5979</v>
      </c>
    </row>
    <row r="1129" spans="1:29" s="169" customFormat="1">
      <c r="A1129" s="24">
        <v>5288</v>
      </c>
      <c r="B1129" s="24" t="s">
        <v>1090</v>
      </c>
      <c r="C1129" s="57">
        <v>158.5</v>
      </c>
      <c r="D1129" s="57">
        <v>159</v>
      </c>
      <c r="E1129" s="57">
        <v>149.5</v>
      </c>
      <c r="F1129" s="57">
        <v>150</v>
      </c>
      <c r="G1129" s="57">
        <v>149.5</v>
      </c>
      <c r="H1129" s="57">
        <v>151</v>
      </c>
      <c r="I1129" s="57">
        <v>140.5</v>
      </c>
      <c r="J1129" s="57">
        <v>143</v>
      </c>
      <c r="K1129" s="57">
        <v>143</v>
      </c>
      <c r="L1129" s="57">
        <v>143.5</v>
      </c>
      <c r="M1129" s="57">
        <v>141</v>
      </c>
      <c r="N1129" s="57">
        <v>142</v>
      </c>
      <c r="O1129" s="57">
        <v>80</v>
      </c>
      <c r="P1129" s="57">
        <v>556</v>
      </c>
      <c r="Q1129" s="57">
        <v>29.313700000000001</v>
      </c>
      <c r="R1129" s="57">
        <v>47.136800000000001</v>
      </c>
      <c r="S1129" s="57">
        <v>20.950900000000001</v>
      </c>
      <c r="T1129" s="57">
        <v>38.408200000000001</v>
      </c>
      <c r="U1129" s="77">
        <v>0.23980815347721821</v>
      </c>
      <c r="V1129" s="24" t="s">
        <v>6048</v>
      </c>
      <c r="W1129" s="216" t="s">
        <v>5967</v>
      </c>
      <c r="X1129" s="216" t="s">
        <v>6007</v>
      </c>
      <c r="Y1129" s="24" t="s">
        <v>5964</v>
      </c>
      <c r="Z1129" s="24" t="s">
        <v>5964</v>
      </c>
      <c r="AA1129" s="24" t="s">
        <v>5984</v>
      </c>
      <c r="AB1129" s="24" t="s">
        <v>5990</v>
      </c>
      <c r="AC1129" s="24" t="s">
        <v>5986</v>
      </c>
    </row>
    <row r="1130" spans="1:29" s="169" customFormat="1">
      <c r="A1130" s="24">
        <v>5289</v>
      </c>
      <c r="B1130" s="24" t="s">
        <v>1091</v>
      </c>
      <c r="C1130" s="57">
        <v>246</v>
      </c>
      <c r="D1130" s="57">
        <v>246</v>
      </c>
      <c r="E1130" s="57">
        <v>218</v>
      </c>
      <c r="F1130" s="57">
        <v>223</v>
      </c>
      <c r="G1130" s="57">
        <v>223</v>
      </c>
      <c r="H1130" s="57">
        <v>235</v>
      </c>
      <c r="I1130" s="57">
        <v>216</v>
      </c>
      <c r="J1130" s="57">
        <v>222</v>
      </c>
      <c r="K1130" s="57">
        <v>227</v>
      </c>
      <c r="L1130" s="57">
        <v>228</v>
      </c>
      <c r="M1130" s="57">
        <v>222.5</v>
      </c>
      <c r="N1130" s="57">
        <v>224.5</v>
      </c>
      <c r="O1130" s="57">
        <v>784</v>
      </c>
      <c r="P1130" s="57">
        <v>3646</v>
      </c>
      <c r="Q1130" s="57">
        <v>73.040499999999994</v>
      </c>
      <c r="R1130" s="57">
        <v>80.406599999999997</v>
      </c>
      <c r="S1130" s="57">
        <v>68.950100000000006</v>
      </c>
      <c r="T1130" s="57">
        <v>76.587699999999998</v>
      </c>
      <c r="U1130" s="77">
        <v>0.35838361674894864</v>
      </c>
      <c r="V1130" s="24" t="s">
        <v>6730</v>
      </c>
      <c r="W1130" s="216" t="s">
        <v>5967</v>
      </c>
      <c r="X1130" s="216" t="s">
        <v>5989</v>
      </c>
      <c r="Y1130" s="24" t="s">
        <v>6024</v>
      </c>
      <c r="Z1130" s="24" t="s">
        <v>5978</v>
      </c>
      <c r="AA1130" s="24" t="s">
        <v>5984</v>
      </c>
      <c r="AB1130" s="24" t="s">
        <v>5990</v>
      </c>
      <c r="AC1130" s="24" t="s">
        <v>5986</v>
      </c>
    </row>
    <row r="1131" spans="1:29" s="169" customFormat="1">
      <c r="A1131" s="24">
        <v>5291</v>
      </c>
      <c r="B1131" s="24" t="s">
        <v>1092</v>
      </c>
      <c r="C1131" s="57">
        <v>51.6</v>
      </c>
      <c r="D1131" s="57">
        <v>52</v>
      </c>
      <c r="E1131" s="57">
        <v>42</v>
      </c>
      <c r="F1131" s="57">
        <v>42.5</v>
      </c>
      <c r="G1131" s="57">
        <v>42.05</v>
      </c>
      <c r="H1131" s="57">
        <v>43.2</v>
      </c>
      <c r="I1131" s="57">
        <v>40</v>
      </c>
      <c r="J1131" s="57">
        <v>41.2</v>
      </c>
      <c r="K1131" s="57">
        <v>41.95</v>
      </c>
      <c r="L1131" s="57">
        <v>43.1</v>
      </c>
      <c r="M1131" s="57">
        <v>41.25</v>
      </c>
      <c r="N1131" s="57">
        <v>41.4</v>
      </c>
      <c r="O1131" s="57">
        <v>401</v>
      </c>
      <c r="P1131" s="57">
        <v>1869</v>
      </c>
      <c r="Q1131" s="57">
        <v>58.782299999999999</v>
      </c>
      <c r="R1131" s="57">
        <v>73.193799999999996</v>
      </c>
      <c r="S1131" s="57">
        <v>47.368200000000002</v>
      </c>
      <c r="T1131" s="57">
        <v>64.5852</v>
      </c>
      <c r="U1131" s="77">
        <v>0.35758872837524519</v>
      </c>
      <c r="V1131" s="24" t="s">
        <v>6149</v>
      </c>
      <c r="W1131" s="216" t="s">
        <v>5967</v>
      </c>
      <c r="X1131" s="216" t="s">
        <v>5961</v>
      </c>
      <c r="Y1131" s="24" t="s">
        <v>5964</v>
      </c>
      <c r="Z1131" s="24" t="s">
        <v>5974</v>
      </c>
      <c r="AA1131" s="24" t="s">
        <v>6000</v>
      </c>
      <c r="AB1131" s="24" t="s">
        <v>5976</v>
      </c>
      <c r="AC1131" s="24" t="s">
        <v>5965</v>
      </c>
    </row>
    <row r="1132" spans="1:29" s="169" customFormat="1">
      <c r="A1132" s="24">
        <v>5299</v>
      </c>
      <c r="B1132" s="24" t="s">
        <v>3480</v>
      </c>
      <c r="C1132" s="57">
        <v>231.5</v>
      </c>
      <c r="D1132" s="57">
        <v>232.5</v>
      </c>
      <c r="E1132" s="57">
        <v>196</v>
      </c>
      <c r="F1132" s="57">
        <v>196</v>
      </c>
      <c r="G1132" s="57">
        <v>197.5</v>
      </c>
      <c r="H1132" s="57">
        <v>209</v>
      </c>
      <c r="I1132" s="57">
        <v>186.5</v>
      </c>
      <c r="J1132" s="57">
        <v>203</v>
      </c>
      <c r="K1132" s="57">
        <v>206</v>
      </c>
      <c r="L1132" s="57">
        <v>214.5</v>
      </c>
      <c r="M1132" s="57">
        <v>201</v>
      </c>
      <c r="N1132" s="57">
        <v>204</v>
      </c>
      <c r="O1132" s="57">
        <v>4959</v>
      </c>
      <c r="P1132" s="57">
        <v>14845</v>
      </c>
      <c r="Q1132" s="57">
        <v>59.357599999999998</v>
      </c>
      <c r="R1132" s="57">
        <v>68.882999999999996</v>
      </c>
      <c r="S1132" s="57">
        <v>53.54</v>
      </c>
      <c r="T1132" s="57">
        <v>63.768700000000003</v>
      </c>
      <c r="U1132" s="77">
        <v>0.55675311552711348</v>
      </c>
      <c r="V1132" s="24" t="s">
        <v>6774</v>
      </c>
      <c r="W1132" s="216" t="s">
        <v>5967</v>
      </c>
      <c r="X1132" s="216" t="s">
        <v>5961</v>
      </c>
      <c r="Y1132" s="24" t="s">
        <v>6004</v>
      </c>
      <c r="Z1132" s="24" t="s">
        <v>6010</v>
      </c>
      <c r="AA1132" s="24" t="s">
        <v>5978</v>
      </c>
      <c r="AB1132" s="24" t="s">
        <v>5976</v>
      </c>
      <c r="AC1132" s="24" t="s">
        <v>5990</v>
      </c>
    </row>
    <row r="1133" spans="1:29" s="169" customFormat="1">
      <c r="A1133" s="24">
        <v>5301</v>
      </c>
      <c r="B1133" s="24" t="s">
        <v>1093</v>
      </c>
      <c r="C1133" s="57">
        <v>9.85</v>
      </c>
      <c r="D1133" s="57">
        <v>10.050000000000001</v>
      </c>
      <c r="E1133" s="57">
        <v>9.73</v>
      </c>
      <c r="F1133" s="57">
        <v>9.98</v>
      </c>
      <c r="G1133" s="57">
        <v>9.98</v>
      </c>
      <c r="H1133" s="57">
        <v>9.98</v>
      </c>
      <c r="I1133" s="57">
        <v>9.4700000000000006</v>
      </c>
      <c r="J1133" s="57">
        <v>9.5399999999999991</v>
      </c>
      <c r="K1133" s="57">
        <v>9.9600000000000009</v>
      </c>
      <c r="L1133" s="57">
        <v>9.9600000000000009</v>
      </c>
      <c r="M1133" s="57">
        <v>9</v>
      </c>
      <c r="N1133" s="57">
        <v>9</v>
      </c>
      <c r="O1133" s="57">
        <v>64</v>
      </c>
      <c r="P1133" s="57">
        <v>126</v>
      </c>
      <c r="Q1133" s="57">
        <v>33.136600000000001</v>
      </c>
      <c r="R1133" s="57">
        <v>48.360999999999997</v>
      </c>
      <c r="S1133" s="57">
        <v>22.091000000000001</v>
      </c>
      <c r="T1133" s="57">
        <v>39.604300000000002</v>
      </c>
      <c r="U1133" s="77">
        <v>0.84656084656084662</v>
      </c>
      <c r="V1133" s="24" t="s">
        <v>6235</v>
      </c>
      <c r="W1133" s="216" t="s">
        <v>5967</v>
      </c>
      <c r="X1133" s="216" t="s">
        <v>6007</v>
      </c>
      <c r="Y1133" s="24" t="s">
        <v>6016</v>
      </c>
      <c r="Z1133" s="24" t="s">
        <v>6024</v>
      </c>
      <c r="AA1133" s="24" t="s">
        <v>6058</v>
      </c>
      <c r="AB1133" s="24" t="s">
        <v>5979</v>
      </c>
      <c r="AC1133" s="24" t="s">
        <v>5979</v>
      </c>
    </row>
    <row r="1134" spans="1:29" s="169" customFormat="1">
      <c r="A1134" s="24">
        <v>5302</v>
      </c>
      <c r="B1134" s="24" t="s">
        <v>1094</v>
      </c>
      <c r="C1134" s="57">
        <v>16.350000000000001</v>
      </c>
      <c r="D1134" s="57">
        <v>16.350000000000001</v>
      </c>
      <c r="E1134" s="57">
        <v>14.55</v>
      </c>
      <c r="F1134" s="57">
        <v>14.6</v>
      </c>
      <c r="G1134" s="57">
        <v>14.6</v>
      </c>
      <c r="H1134" s="57">
        <v>14.6</v>
      </c>
      <c r="I1134" s="57">
        <v>12.65</v>
      </c>
      <c r="J1134" s="57">
        <v>13.55</v>
      </c>
      <c r="K1134" s="57">
        <v>13.65</v>
      </c>
      <c r="L1134" s="57">
        <v>14.35</v>
      </c>
      <c r="M1134" s="57">
        <v>13.65</v>
      </c>
      <c r="N1134" s="57">
        <v>14.3</v>
      </c>
      <c r="O1134" s="57">
        <v>1265</v>
      </c>
      <c r="P1134" s="57">
        <v>5648</v>
      </c>
      <c r="Q1134" s="57">
        <v>28.1099</v>
      </c>
      <c r="R1134" s="57">
        <v>39.485300000000002</v>
      </c>
      <c r="S1134" s="57">
        <v>26.653600000000001</v>
      </c>
      <c r="T1134" s="57">
        <v>35.207999999999998</v>
      </c>
      <c r="U1134" s="77">
        <v>0.37328847969782813</v>
      </c>
      <c r="V1134" s="24" t="s">
        <v>6038</v>
      </c>
      <c r="W1134" s="216" t="s">
        <v>5967</v>
      </c>
      <c r="X1134" s="216" t="s">
        <v>5971</v>
      </c>
      <c r="Y1134" s="24" t="s">
        <v>6024</v>
      </c>
      <c r="Z1134" s="24" t="s">
        <v>6024</v>
      </c>
      <c r="AA1134" s="24" t="s">
        <v>6013</v>
      </c>
      <c r="AB1134" s="24" t="s">
        <v>5965</v>
      </c>
      <c r="AC1134" s="24" t="s">
        <v>5979</v>
      </c>
    </row>
    <row r="1135" spans="1:29" s="169" customFormat="1">
      <c r="A1135" s="24">
        <v>5306</v>
      </c>
      <c r="B1135" s="24" t="s">
        <v>1097</v>
      </c>
      <c r="C1135" s="57">
        <v>244</v>
      </c>
      <c r="D1135" s="57">
        <v>247.5</v>
      </c>
      <c r="E1135" s="57">
        <v>207.5</v>
      </c>
      <c r="F1135" s="57">
        <v>210</v>
      </c>
      <c r="G1135" s="57">
        <v>207.5</v>
      </c>
      <c r="H1135" s="57">
        <v>210.5</v>
      </c>
      <c r="I1135" s="57">
        <v>194.5</v>
      </c>
      <c r="J1135" s="57">
        <v>197</v>
      </c>
      <c r="K1135" s="57">
        <v>198.5</v>
      </c>
      <c r="L1135" s="57">
        <v>208</v>
      </c>
      <c r="M1135" s="57">
        <v>198.5</v>
      </c>
      <c r="N1135" s="57">
        <v>203.5</v>
      </c>
      <c r="O1135" s="57">
        <v>438</v>
      </c>
      <c r="P1135" s="57">
        <v>3317</v>
      </c>
      <c r="Q1135" s="57">
        <v>35.012</v>
      </c>
      <c r="R1135" s="57">
        <v>56.063400000000001</v>
      </c>
      <c r="S1135" s="57">
        <v>28.3</v>
      </c>
      <c r="T1135" s="57">
        <v>46.808900000000001</v>
      </c>
      <c r="U1135" s="77">
        <v>0.22007838408200181</v>
      </c>
      <c r="V1135" s="24" t="s">
        <v>6038</v>
      </c>
      <c r="W1135" s="216" t="s">
        <v>5967</v>
      </c>
      <c r="X1135" s="216" t="s">
        <v>5971</v>
      </c>
      <c r="Y1135" s="24" t="s">
        <v>5964</v>
      </c>
      <c r="Z1135" s="24" t="s">
        <v>5964</v>
      </c>
      <c r="AA1135" s="24" t="s">
        <v>6031</v>
      </c>
      <c r="AB1135" s="24" t="s">
        <v>5970</v>
      </c>
      <c r="AC1135" s="24" t="s">
        <v>5979</v>
      </c>
    </row>
    <row r="1136" spans="1:29" s="169" customFormat="1">
      <c r="A1136" s="24">
        <v>5309</v>
      </c>
      <c r="B1136" s="24" t="s">
        <v>1098</v>
      </c>
      <c r="C1136" s="57">
        <v>36.5</v>
      </c>
      <c r="D1136" s="57">
        <v>37.25</v>
      </c>
      <c r="E1136" s="57">
        <v>30.55</v>
      </c>
      <c r="F1136" s="57">
        <v>31.05</v>
      </c>
      <c r="G1136" s="57">
        <v>30.85</v>
      </c>
      <c r="H1136" s="57">
        <v>31.55</v>
      </c>
      <c r="I1136" s="57">
        <v>28.35</v>
      </c>
      <c r="J1136" s="57">
        <v>29</v>
      </c>
      <c r="K1136" s="57">
        <v>29.55</v>
      </c>
      <c r="L1136" s="57">
        <v>31.45</v>
      </c>
      <c r="M1136" s="57">
        <v>29.55</v>
      </c>
      <c r="N1136" s="57">
        <v>30.85</v>
      </c>
      <c r="O1136" s="57">
        <v>2174</v>
      </c>
      <c r="P1136" s="57">
        <v>7275</v>
      </c>
      <c r="Q1136" s="57"/>
      <c r="R1136" s="57"/>
      <c r="S1136" s="57"/>
      <c r="T1136" s="57"/>
      <c r="U1136" s="77">
        <v>0.49805269186712486</v>
      </c>
      <c r="V1136" s="24" t="s">
        <v>6485</v>
      </c>
      <c r="W1136" s="216" t="s">
        <v>5993</v>
      </c>
      <c r="X1136" s="216" t="s">
        <v>5993</v>
      </c>
      <c r="Y1136" s="24" t="s">
        <v>5964</v>
      </c>
      <c r="Z1136" s="24" t="s">
        <v>5964</v>
      </c>
      <c r="AA1136" s="24" t="s">
        <v>6013</v>
      </c>
      <c r="AB1136" s="24" t="s">
        <v>5991</v>
      </c>
      <c r="AC1136" s="24" t="s">
        <v>5979</v>
      </c>
    </row>
    <row r="1137" spans="1:29" s="169" customFormat="1">
      <c r="A1137" s="24">
        <v>5310</v>
      </c>
      <c r="B1137" s="24" t="s">
        <v>1099</v>
      </c>
      <c r="C1137" s="57">
        <v>14.5</v>
      </c>
      <c r="D1137" s="57">
        <v>15</v>
      </c>
      <c r="E1137" s="57">
        <v>13.5</v>
      </c>
      <c r="F1137" s="57">
        <v>14.7</v>
      </c>
      <c r="G1137" s="57">
        <v>14.3</v>
      </c>
      <c r="H1137" s="57">
        <v>14.6</v>
      </c>
      <c r="I1137" s="57">
        <v>13.6</v>
      </c>
      <c r="J1137" s="57">
        <v>14.5</v>
      </c>
      <c r="K1137" s="57">
        <v>13.7</v>
      </c>
      <c r="L1137" s="57">
        <v>14.5</v>
      </c>
      <c r="M1137" s="57">
        <v>13.7</v>
      </c>
      <c r="N1137" s="57">
        <v>14</v>
      </c>
      <c r="O1137" s="57">
        <v>10</v>
      </c>
      <c r="P1137" s="57">
        <v>71</v>
      </c>
      <c r="Q1137" s="57">
        <v>52.1492</v>
      </c>
      <c r="R1137" s="57">
        <v>40.941000000000003</v>
      </c>
      <c r="S1137" s="57">
        <v>50.27</v>
      </c>
      <c r="T1137" s="57">
        <v>44.050699999999999</v>
      </c>
      <c r="U1137" s="77">
        <v>0.23474178403755869</v>
      </c>
      <c r="V1137" s="24" t="s">
        <v>6508</v>
      </c>
      <c r="W1137" s="216" t="s">
        <v>6020</v>
      </c>
      <c r="X1137" s="216" t="s">
        <v>5961</v>
      </c>
      <c r="Y1137" s="24" t="s">
        <v>5972</v>
      </c>
      <c r="Z1137" s="24" t="s">
        <v>6075</v>
      </c>
      <c r="AA1137" s="24" t="s">
        <v>6055</v>
      </c>
      <c r="AB1137" s="24" t="s">
        <v>5976</v>
      </c>
      <c r="AC1137" s="24" t="s">
        <v>5979</v>
      </c>
    </row>
    <row r="1138" spans="1:29" s="169" customFormat="1">
      <c r="A1138" s="24">
        <v>5312</v>
      </c>
      <c r="B1138" s="24" t="s">
        <v>1100</v>
      </c>
      <c r="C1138" s="57">
        <v>62.7</v>
      </c>
      <c r="D1138" s="57">
        <v>62.7</v>
      </c>
      <c r="E1138" s="57">
        <v>61.6</v>
      </c>
      <c r="F1138" s="57">
        <v>61.7</v>
      </c>
      <c r="G1138" s="57">
        <v>61.7</v>
      </c>
      <c r="H1138" s="57">
        <v>62</v>
      </c>
      <c r="I1138" s="57">
        <v>60.5</v>
      </c>
      <c r="J1138" s="57">
        <v>60.9</v>
      </c>
      <c r="K1138" s="57">
        <v>60.9</v>
      </c>
      <c r="L1138" s="57">
        <v>61.7</v>
      </c>
      <c r="M1138" s="57">
        <v>60.9</v>
      </c>
      <c r="N1138" s="57">
        <v>61.5</v>
      </c>
      <c r="O1138" s="57">
        <v>107</v>
      </c>
      <c r="P1138" s="57">
        <v>291</v>
      </c>
      <c r="Q1138" s="57">
        <v>21.317699999999999</v>
      </c>
      <c r="R1138" s="57">
        <v>36.849299999999999</v>
      </c>
      <c r="S1138" s="57">
        <v>21.458200000000001</v>
      </c>
      <c r="T1138" s="57">
        <v>31.718900000000001</v>
      </c>
      <c r="U1138" s="77">
        <v>0.6128293241695304</v>
      </c>
      <c r="V1138" s="24" t="s">
        <v>6054</v>
      </c>
      <c r="W1138" s="216" t="s">
        <v>6039</v>
      </c>
      <c r="X1138" s="216" t="s">
        <v>6007</v>
      </c>
      <c r="Y1138" s="24" t="s">
        <v>6017</v>
      </c>
      <c r="Z1138" s="24" t="s">
        <v>5984</v>
      </c>
      <c r="AA1138" s="24" t="s">
        <v>6055</v>
      </c>
      <c r="AB1138" s="24" t="s">
        <v>5991</v>
      </c>
      <c r="AC1138" s="24" t="s">
        <v>5979</v>
      </c>
    </row>
    <row r="1139" spans="1:29" s="169" customFormat="1">
      <c r="A1139" s="24">
        <v>5314</v>
      </c>
      <c r="B1139" s="24" t="s">
        <v>1101</v>
      </c>
      <c r="C1139" s="57">
        <v>6.03</v>
      </c>
      <c r="D1139" s="57">
        <v>6.33</v>
      </c>
      <c r="E1139" s="57">
        <v>6.03</v>
      </c>
      <c r="F1139" s="57">
        <v>6.33</v>
      </c>
      <c r="G1139" s="57">
        <v>6.28</v>
      </c>
      <c r="H1139" s="57">
        <v>6.28</v>
      </c>
      <c r="I1139" s="57">
        <v>5.4</v>
      </c>
      <c r="J1139" s="57">
        <v>5.82</v>
      </c>
      <c r="K1139" s="57">
        <v>5.9</v>
      </c>
      <c r="L1139" s="57">
        <v>5.9</v>
      </c>
      <c r="M1139" s="57">
        <v>5.85</v>
      </c>
      <c r="N1139" s="57">
        <v>5.9</v>
      </c>
      <c r="O1139" s="57">
        <v>20</v>
      </c>
      <c r="P1139" s="57">
        <v>69</v>
      </c>
      <c r="Q1139" s="57"/>
      <c r="R1139" s="57"/>
      <c r="S1139" s="57"/>
      <c r="T1139" s="57"/>
      <c r="U1139" s="77">
        <v>0.48309178743961356</v>
      </c>
      <c r="V1139" s="24" t="s">
        <v>6083</v>
      </c>
      <c r="W1139" s="216" t="s">
        <v>5993</v>
      </c>
      <c r="X1139" s="216" t="s">
        <v>5993</v>
      </c>
      <c r="Y1139" s="24" t="s">
        <v>6201</v>
      </c>
      <c r="Z1139" s="24" t="s">
        <v>6024</v>
      </c>
      <c r="AA1139" s="24" t="s">
        <v>6650</v>
      </c>
      <c r="AB1139" s="24" t="s">
        <v>5979</v>
      </c>
      <c r="AC1139" s="24" t="s">
        <v>6159</v>
      </c>
    </row>
    <row r="1140" spans="1:29" s="169" customFormat="1">
      <c r="A1140" s="24">
        <v>5315</v>
      </c>
      <c r="B1140" s="24" t="s">
        <v>1102</v>
      </c>
      <c r="C1140" s="57">
        <v>19.55</v>
      </c>
      <c r="D1140" s="57">
        <v>19.55</v>
      </c>
      <c r="E1140" s="57">
        <v>16.55</v>
      </c>
      <c r="F1140" s="57">
        <v>16.600000000000001</v>
      </c>
      <c r="G1140" s="57">
        <v>16.8</v>
      </c>
      <c r="H1140" s="57">
        <v>16.8</v>
      </c>
      <c r="I1140" s="57">
        <v>15.3</v>
      </c>
      <c r="J1140" s="57">
        <v>15.6</v>
      </c>
      <c r="K1140" s="57">
        <v>15.85</v>
      </c>
      <c r="L1140" s="57">
        <v>16.05</v>
      </c>
      <c r="M1140" s="57">
        <v>15.5</v>
      </c>
      <c r="N1140" s="57">
        <v>15.5</v>
      </c>
      <c r="O1140" s="57">
        <v>1030</v>
      </c>
      <c r="P1140" s="57">
        <v>2095</v>
      </c>
      <c r="Q1140" s="57">
        <v>21.459599999999998</v>
      </c>
      <c r="R1140" s="57">
        <v>35.362200000000001</v>
      </c>
      <c r="S1140" s="57">
        <v>15.4658</v>
      </c>
      <c r="T1140" s="57">
        <v>28.7301</v>
      </c>
      <c r="U1140" s="77">
        <v>0.81941129673826574</v>
      </c>
      <c r="V1140" s="24" t="s">
        <v>6604</v>
      </c>
      <c r="W1140" s="216" t="s">
        <v>5967</v>
      </c>
      <c r="X1140" s="216" t="s">
        <v>6007</v>
      </c>
      <c r="Y1140" s="24" t="s">
        <v>6024</v>
      </c>
      <c r="Z1140" s="24" t="s">
        <v>6024</v>
      </c>
      <c r="AA1140" s="24" t="s">
        <v>6130</v>
      </c>
      <c r="AB1140" s="24" t="s">
        <v>5986</v>
      </c>
      <c r="AC1140" s="24" t="s">
        <v>5979</v>
      </c>
    </row>
    <row r="1141" spans="1:29" s="169" customFormat="1">
      <c r="A1141" s="24">
        <v>5321</v>
      </c>
      <c r="B1141" s="24" t="s">
        <v>1104</v>
      </c>
      <c r="C1141" s="57">
        <v>69.5</v>
      </c>
      <c r="D1141" s="57">
        <v>69.8</v>
      </c>
      <c r="E1141" s="57">
        <v>57.1</v>
      </c>
      <c r="F1141" s="57">
        <v>57.4</v>
      </c>
      <c r="G1141" s="57">
        <v>57</v>
      </c>
      <c r="H1141" s="57">
        <v>57</v>
      </c>
      <c r="I1141" s="57">
        <v>42.15</v>
      </c>
      <c r="J1141" s="57">
        <v>47.5</v>
      </c>
      <c r="K1141" s="57">
        <v>48.3</v>
      </c>
      <c r="L1141" s="57">
        <v>49.65</v>
      </c>
      <c r="M1141" s="57">
        <v>42.8</v>
      </c>
      <c r="N1141" s="57">
        <v>43</v>
      </c>
      <c r="O1141" s="57">
        <v>2384</v>
      </c>
      <c r="P1141" s="57">
        <v>5605</v>
      </c>
      <c r="Q1141" s="57">
        <v>62.704900000000002</v>
      </c>
      <c r="R1141" s="57">
        <v>62.330800000000004</v>
      </c>
      <c r="S1141" s="57">
        <v>52.342500000000001</v>
      </c>
      <c r="T1141" s="57">
        <v>59.001399999999997</v>
      </c>
      <c r="U1141" s="77">
        <v>0.70889087124591144</v>
      </c>
      <c r="V1141" s="24" t="s">
        <v>6152</v>
      </c>
      <c r="W1141" s="216" t="s">
        <v>5960</v>
      </c>
      <c r="X1141" s="216" t="s">
        <v>5961</v>
      </c>
      <c r="Y1141" s="24" t="s">
        <v>5964</v>
      </c>
      <c r="Z1141" s="24" t="s">
        <v>6024</v>
      </c>
      <c r="AA1141" s="24" t="s">
        <v>5964</v>
      </c>
      <c r="AB1141" s="24" t="s">
        <v>5990</v>
      </c>
      <c r="AC1141" s="24" t="s">
        <v>5979</v>
      </c>
    </row>
    <row r="1142" spans="1:29" s="169" customFormat="1">
      <c r="A1142" s="24">
        <v>5324</v>
      </c>
      <c r="B1142" s="24" t="s">
        <v>1105</v>
      </c>
      <c r="C1142" s="57">
        <v>9.8000000000000007</v>
      </c>
      <c r="D1142" s="57">
        <v>9.98</v>
      </c>
      <c r="E1142" s="57">
        <v>9.6999999999999993</v>
      </c>
      <c r="F1142" s="57">
        <v>9.82</v>
      </c>
      <c r="G1142" s="57">
        <v>9.82</v>
      </c>
      <c r="H1142" s="57">
        <v>9.82</v>
      </c>
      <c r="I1142" s="57">
        <v>9.5</v>
      </c>
      <c r="J1142" s="57">
        <v>9.5500000000000007</v>
      </c>
      <c r="K1142" s="57">
        <v>9.5</v>
      </c>
      <c r="L1142" s="57">
        <v>9.5500000000000007</v>
      </c>
      <c r="M1142" s="57">
        <v>9.4700000000000006</v>
      </c>
      <c r="N1142" s="57">
        <v>9.5</v>
      </c>
      <c r="O1142" s="57">
        <v>329</v>
      </c>
      <c r="P1142" s="57">
        <v>246</v>
      </c>
      <c r="Q1142" s="57">
        <v>53.082000000000001</v>
      </c>
      <c r="R1142" s="57">
        <v>55.798000000000002</v>
      </c>
      <c r="S1142" s="57">
        <v>43.404899999999998</v>
      </c>
      <c r="T1142" s="57">
        <v>51.667000000000002</v>
      </c>
      <c r="U1142" s="77">
        <v>2.2289972899729</v>
      </c>
      <c r="V1142" s="24" t="s">
        <v>6775</v>
      </c>
      <c r="W1142" s="216" t="s">
        <v>5967</v>
      </c>
      <c r="X1142" s="216" t="s">
        <v>5961</v>
      </c>
      <c r="Y1142" s="24" t="s">
        <v>6068</v>
      </c>
      <c r="Z1142" s="24" t="s">
        <v>6209</v>
      </c>
      <c r="AA1142" s="24" t="s">
        <v>6121</v>
      </c>
      <c r="AB1142" s="24" t="s">
        <v>5976</v>
      </c>
      <c r="AC1142" s="24" t="s">
        <v>5986</v>
      </c>
    </row>
    <row r="1143" spans="1:29" s="169" customFormat="1">
      <c r="A1143" s="24">
        <v>5328</v>
      </c>
      <c r="B1143" s="24" t="s">
        <v>1106</v>
      </c>
      <c r="C1143" s="57">
        <v>18.100000000000001</v>
      </c>
      <c r="D1143" s="57">
        <v>18.649999999999999</v>
      </c>
      <c r="E1143" s="57">
        <v>16.5</v>
      </c>
      <c r="F1143" s="57">
        <v>16.5</v>
      </c>
      <c r="G1143" s="57">
        <v>16.350000000000001</v>
      </c>
      <c r="H1143" s="57">
        <v>16.75</v>
      </c>
      <c r="I1143" s="57">
        <v>14.65</v>
      </c>
      <c r="J1143" s="57">
        <v>14.75</v>
      </c>
      <c r="K1143" s="57">
        <v>15.1</v>
      </c>
      <c r="L1143" s="57">
        <v>15.45</v>
      </c>
      <c r="M1143" s="57">
        <v>14.85</v>
      </c>
      <c r="N1143" s="57">
        <v>14.9</v>
      </c>
      <c r="O1143" s="57">
        <v>4570</v>
      </c>
      <c r="P1143" s="57">
        <v>10312</v>
      </c>
      <c r="Q1143" s="57">
        <v>51.801900000000003</v>
      </c>
      <c r="R1143" s="57">
        <v>59.0289</v>
      </c>
      <c r="S1143" s="57">
        <v>44.846299999999999</v>
      </c>
      <c r="T1143" s="57">
        <v>54.301400000000001</v>
      </c>
      <c r="U1143" s="77">
        <v>0.73862167054564265</v>
      </c>
      <c r="V1143" s="24" t="s">
        <v>6149</v>
      </c>
      <c r="W1143" s="216" t="s">
        <v>5967</v>
      </c>
      <c r="X1143" s="216" t="s">
        <v>5961</v>
      </c>
      <c r="Y1143" s="24" t="s">
        <v>6004</v>
      </c>
      <c r="Z1143" s="24" t="s">
        <v>5964</v>
      </c>
      <c r="AA1143" s="24" t="s">
        <v>6000</v>
      </c>
      <c r="AB1143" s="24" t="s">
        <v>5976</v>
      </c>
      <c r="AC1143" s="24" t="s">
        <v>5965</v>
      </c>
    </row>
    <row r="1144" spans="1:29" s="169" customFormat="1">
      <c r="A1144" s="24">
        <v>5340</v>
      </c>
      <c r="B1144" s="24" t="s">
        <v>1107</v>
      </c>
      <c r="C1144" s="57">
        <v>44.5</v>
      </c>
      <c r="D1144" s="57">
        <v>44.85</v>
      </c>
      <c r="E1144" s="57">
        <v>36.5</v>
      </c>
      <c r="F1144" s="57">
        <v>36.75</v>
      </c>
      <c r="G1144" s="57">
        <v>35.200000000000003</v>
      </c>
      <c r="H1144" s="57">
        <v>36.799999999999997</v>
      </c>
      <c r="I1144" s="57">
        <v>33.6</v>
      </c>
      <c r="J1144" s="57">
        <v>34.25</v>
      </c>
      <c r="K1144" s="57">
        <v>34.5</v>
      </c>
      <c r="L1144" s="57">
        <v>36.549999999999997</v>
      </c>
      <c r="M1144" s="57">
        <v>34.450000000000003</v>
      </c>
      <c r="N1144" s="57">
        <v>35.799999999999997</v>
      </c>
      <c r="O1144" s="57">
        <v>585</v>
      </c>
      <c r="P1144" s="57">
        <v>3142</v>
      </c>
      <c r="Q1144" s="57">
        <v>35.393099999999997</v>
      </c>
      <c r="R1144" s="57">
        <v>49.339399999999998</v>
      </c>
      <c r="S1144" s="57">
        <v>28.600100000000001</v>
      </c>
      <c r="T1144" s="57">
        <v>42.426299999999998</v>
      </c>
      <c r="U1144" s="77">
        <v>0.31031190324633989</v>
      </c>
      <c r="V1144" s="24" t="s">
        <v>6157</v>
      </c>
      <c r="W1144" s="216" t="s">
        <v>5967</v>
      </c>
      <c r="X1144" s="216" t="s">
        <v>5971</v>
      </c>
      <c r="Y1144" s="24" t="s">
        <v>5964</v>
      </c>
      <c r="Z1144" s="24" t="s">
        <v>5962</v>
      </c>
      <c r="AA1144" s="24" t="s">
        <v>5982</v>
      </c>
      <c r="AB1144" s="24" t="s">
        <v>5986</v>
      </c>
      <c r="AC1144" s="24" t="s">
        <v>5979</v>
      </c>
    </row>
    <row r="1145" spans="1:29" s="169" customFormat="1">
      <c r="A1145" s="24">
        <v>5344</v>
      </c>
      <c r="B1145" s="24" t="s">
        <v>1108</v>
      </c>
      <c r="C1145" s="57">
        <v>20.9</v>
      </c>
      <c r="D1145" s="57">
        <v>20.9</v>
      </c>
      <c r="E1145" s="57">
        <v>16.8</v>
      </c>
      <c r="F1145" s="57">
        <v>17.05</v>
      </c>
      <c r="G1145" s="57">
        <v>17.05</v>
      </c>
      <c r="H1145" s="57">
        <v>17.3</v>
      </c>
      <c r="I1145" s="57">
        <v>14.6</v>
      </c>
      <c r="J1145" s="57">
        <v>16</v>
      </c>
      <c r="K1145" s="57">
        <v>16.899999999999999</v>
      </c>
      <c r="L1145" s="57">
        <v>16.899999999999999</v>
      </c>
      <c r="M1145" s="57">
        <v>16</v>
      </c>
      <c r="N1145" s="57">
        <v>16.100000000000001</v>
      </c>
      <c r="O1145" s="57">
        <v>296</v>
      </c>
      <c r="P1145" s="57">
        <v>1407</v>
      </c>
      <c r="Q1145" s="57">
        <v>40.007399999999997</v>
      </c>
      <c r="R1145" s="57">
        <v>53.180199999999999</v>
      </c>
      <c r="S1145" s="57">
        <v>31.573499999999999</v>
      </c>
      <c r="T1145" s="57">
        <v>45.978000000000002</v>
      </c>
      <c r="U1145" s="77">
        <v>0.35062781331438048</v>
      </c>
      <c r="V1145" s="24" t="s">
        <v>6103</v>
      </c>
      <c r="W1145" s="216" t="s">
        <v>5967</v>
      </c>
      <c r="X1145" s="216" t="s">
        <v>5971</v>
      </c>
      <c r="Y1145" s="24" t="s">
        <v>6024</v>
      </c>
      <c r="Z1145" s="24" t="s">
        <v>5964</v>
      </c>
      <c r="AA1145" s="24" t="s">
        <v>6024</v>
      </c>
      <c r="AB1145" s="24" t="s">
        <v>5979</v>
      </c>
      <c r="AC1145" s="24" t="s">
        <v>5965</v>
      </c>
    </row>
    <row r="1146" spans="1:29" s="169" customFormat="1">
      <c r="A1146" s="24">
        <v>5345</v>
      </c>
      <c r="B1146" s="24" t="s">
        <v>1109</v>
      </c>
      <c r="C1146" s="57">
        <v>5.55</v>
      </c>
      <c r="D1146" s="57">
        <v>6.3</v>
      </c>
      <c r="E1146" s="57">
        <v>5.55</v>
      </c>
      <c r="F1146" s="57">
        <v>6.2</v>
      </c>
      <c r="G1146" s="57">
        <v>6.1</v>
      </c>
      <c r="H1146" s="57">
        <v>6.24</v>
      </c>
      <c r="I1146" s="57">
        <v>5.8</v>
      </c>
      <c r="J1146" s="57">
        <v>5.91</v>
      </c>
      <c r="K1146" s="57">
        <v>5.94</v>
      </c>
      <c r="L1146" s="57">
        <v>5.94</v>
      </c>
      <c r="M1146" s="57">
        <v>5.94</v>
      </c>
      <c r="N1146" s="57">
        <v>5.94</v>
      </c>
      <c r="O1146" s="57">
        <v>3</v>
      </c>
      <c r="P1146" s="57">
        <v>17</v>
      </c>
      <c r="Q1146" s="57"/>
      <c r="R1146" s="57"/>
      <c r="S1146" s="57"/>
      <c r="T1146" s="57"/>
      <c r="U1146" s="77">
        <v>0.29411764705882354</v>
      </c>
      <c r="V1146" s="24" t="s">
        <v>6057</v>
      </c>
      <c r="W1146" s="216" t="s">
        <v>5993</v>
      </c>
      <c r="X1146" s="216" t="s">
        <v>5993</v>
      </c>
      <c r="Y1146" s="24" t="s">
        <v>6013</v>
      </c>
      <c r="Z1146" s="24" t="s">
        <v>5962</v>
      </c>
      <c r="AA1146" s="24" t="s">
        <v>6577</v>
      </c>
      <c r="AB1146" s="24" t="s">
        <v>5979</v>
      </c>
      <c r="AC1146" s="24" t="s">
        <v>5979</v>
      </c>
    </row>
    <row r="1147" spans="1:29" s="169" customFormat="1">
      <c r="A1147" s="24">
        <v>5347</v>
      </c>
      <c r="B1147" s="24" t="s">
        <v>1110</v>
      </c>
      <c r="C1147" s="57">
        <v>143</v>
      </c>
      <c r="D1147" s="57">
        <v>156</v>
      </c>
      <c r="E1147" s="57">
        <v>139.5</v>
      </c>
      <c r="F1147" s="57">
        <v>141.5</v>
      </c>
      <c r="G1147" s="57">
        <v>140</v>
      </c>
      <c r="H1147" s="57">
        <v>140.5</v>
      </c>
      <c r="I1147" s="57">
        <v>129</v>
      </c>
      <c r="J1147" s="57">
        <v>131.5</v>
      </c>
      <c r="K1147" s="57">
        <v>135</v>
      </c>
      <c r="L1147" s="57">
        <v>146</v>
      </c>
      <c r="M1147" s="57">
        <v>134.5</v>
      </c>
      <c r="N1147" s="57">
        <v>142.5</v>
      </c>
      <c r="O1147" s="57">
        <v>31924</v>
      </c>
      <c r="P1147" s="57">
        <v>65521</v>
      </c>
      <c r="Q1147" s="57">
        <v>55.495100000000001</v>
      </c>
      <c r="R1147" s="57">
        <v>56.456899999999997</v>
      </c>
      <c r="S1147" s="57">
        <v>60.547400000000003</v>
      </c>
      <c r="T1147" s="57">
        <v>57.820399999999999</v>
      </c>
      <c r="U1147" s="77">
        <v>0.81205516806316558</v>
      </c>
      <c r="V1147" s="24" t="s">
        <v>6157</v>
      </c>
      <c r="W1147" s="216" t="s">
        <v>5981</v>
      </c>
      <c r="X1147" s="216" t="s">
        <v>5961</v>
      </c>
      <c r="Y1147" s="24" t="s">
        <v>5978</v>
      </c>
      <c r="Z1147" s="24" t="s">
        <v>5964</v>
      </c>
      <c r="AA1147" s="24" t="s">
        <v>5982</v>
      </c>
      <c r="AB1147" s="24" t="s">
        <v>5991</v>
      </c>
      <c r="AC1147" s="24" t="s">
        <v>5979</v>
      </c>
    </row>
    <row r="1148" spans="1:29" s="169" customFormat="1">
      <c r="A1148" s="24">
        <v>5348</v>
      </c>
      <c r="B1148" s="24" t="s">
        <v>1111</v>
      </c>
      <c r="C1148" s="57">
        <v>7.73</v>
      </c>
      <c r="D1148" s="57">
        <v>8.1999999999999993</v>
      </c>
      <c r="E1148" s="57">
        <v>7.51</v>
      </c>
      <c r="F1148" s="57">
        <v>7.73</v>
      </c>
      <c r="G1148" s="57">
        <v>7.72</v>
      </c>
      <c r="H1148" s="57">
        <v>8.1999999999999993</v>
      </c>
      <c r="I1148" s="57">
        <v>7.27</v>
      </c>
      <c r="J1148" s="57">
        <v>7.5</v>
      </c>
      <c r="K1148" s="57">
        <v>7.72</v>
      </c>
      <c r="L1148" s="57">
        <v>7.93</v>
      </c>
      <c r="M1148" s="57">
        <v>7.52</v>
      </c>
      <c r="N1148" s="57">
        <v>7.73</v>
      </c>
      <c r="O1148" s="57">
        <v>42</v>
      </c>
      <c r="P1148" s="57">
        <v>48</v>
      </c>
      <c r="Q1148" s="57"/>
      <c r="R1148" s="57"/>
      <c r="S1148" s="57"/>
      <c r="T1148" s="57"/>
      <c r="U1148" s="77">
        <v>1.4583333333333333</v>
      </c>
      <c r="V1148" s="24" t="s">
        <v>6268</v>
      </c>
      <c r="W1148" s="216" t="s">
        <v>5993</v>
      </c>
      <c r="X1148" s="216" t="s">
        <v>5993</v>
      </c>
      <c r="Y1148" s="24" t="s">
        <v>6164</v>
      </c>
      <c r="Z1148" s="24" t="s">
        <v>6000</v>
      </c>
      <c r="AA1148" s="24" t="s">
        <v>5968</v>
      </c>
      <c r="AB1148" s="24" t="s">
        <v>5970</v>
      </c>
      <c r="AC1148" s="24" t="s">
        <v>5970</v>
      </c>
    </row>
    <row r="1149" spans="1:29" s="169" customFormat="1">
      <c r="A1149" s="24">
        <v>5351</v>
      </c>
      <c r="B1149" s="24" t="s">
        <v>1113</v>
      </c>
      <c r="C1149" s="57">
        <v>50.8</v>
      </c>
      <c r="D1149" s="57">
        <v>50.8</v>
      </c>
      <c r="E1149" s="57">
        <v>40.15</v>
      </c>
      <c r="F1149" s="57">
        <v>40.15</v>
      </c>
      <c r="G1149" s="57">
        <v>39</v>
      </c>
      <c r="H1149" s="57">
        <v>43.15</v>
      </c>
      <c r="I1149" s="57">
        <v>36.299999999999997</v>
      </c>
      <c r="J1149" s="57">
        <v>41.25</v>
      </c>
      <c r="K1149" s="57">
        <v>41.35</v>
      </c>
      <c r="L1149" s="57">
        <v>43.9</v>
      </c>
      <c r="M1149" s="57">
        <v>40.25</v>
      </c>
      <c r="N1149" s="57">
        <v>41.1</v>
      </c>
      <c r="O1149" s="57">
        <v>47021</v>
      </c>
      <c r="P1149" s="57">
        <v>154096</v>
      </c>
      <c r="Q1149" s="57"/>
      <c r="R1149" s="57"/>
      <c r="S1149" s="57"/>
      <c r="T1149" s="57"/>
      <c r="U1149" s="77">
        <v>0.50856825182570164</v>
      </c>
      <c r="V1149" s="24" t="s">
        <v>6139</v>
      </c>
      <c r="W1149" s="216" t="s">
        <v>5993</v>
      </c>
      <c r="X1149" s="216" t="s">
        <v>5993</v>
      </c>
      <c r="Y1149" s="24" t="s">
        <v>6058</v>
      </c>
      <c r="Z1149" s="24" t="s">
        <v>5982</v>
      </c>
      <c r="AA1149" s="24" t="s">
        <v>5978</v>
      </c>
      <c r="AB1149" s="24" t="s">
        <v>5996</v>
      </c>
      <c r="AC1149" s="24" t="s">
        <v>5990</v>
      </c>
    </row>
    <row r="1150" spans="1:29" s="169" customFormat="1">
      <c r="A1150" s="24">
        <v>5353</v>
      </c>
      <c r="B1150" s="24" t="s">
        <v>1114</v>
      </c>
      <c r="C1150" s="57">
        <v>16.8</v>
      </c>
      <c r="D1150" s="57">
        <v>17</v>
      </c>
      <c r="E1150" s="57">
        <v>16.3</v>
      </c>
      <c r="F1150" s="57">
        <v>16.399999999999999</v>
      </c>
      <c r="G1150" s="57">
        <v>16.3</v>
      </c>
      <c r="H1150" s="57">
        <v>16.600000000000001</v>
      </c>
      <c r="I1150" s="57">
        <v>16.100000000000001</v>
      </c>
      <c r="J1150" s="57">
        <v>16.25</v>
      </c>
      <c r="K1150" s="57">
        <v>16.5</v>
      </c>
      <c r="L1150" s="57">
        <v>16.600000000000001</v>
      </c>
      <c r="M1150" s="57">
        <v>16.399999999999999</v>
      </c>
      <c r="N1150" s="57">
        <v>16.399999999999999</v>
      </c>
      <c r="O1150" s="57">
        <v>290</v>
      </c>
      <c r="P1150" s="57">
        <v>287</v>
      </c>
      <c r="Q1150" s="57">
        <v>30.829499999999999</v>
      </c>
      <c r="R1150" s="57">
        <v>49.5578</v>
      </c>
      <c r="S1150" s="57">
        <v>26.613600000000002</v>
      </c>
      <c r="T1150" s="57">
        <v>41.909799999999997</v>
      </c>
      <c r="U1150" s="77">
        <v>1.6840882694541233</v>
      </c>
      <c r="V1150" s="24" t="s">
        <v>6776</v>
      </c>
      <c r="W1150" s="216" t="s">
        <v>5967</v>
      </c>
      <c r="X1150" s="216" t="s">
        <v>5971</v>
      </c>
      <c r="Y1150" s="24" t="s">
        <v>5962</v>
      </c>
      <c r="Z1150" s="24" t="s">
        <v>6027</v>
      </c>
      <c r="AA1150" s="24" t="s">
        <v>6130</v>
      </c>
      <c r="AB1150" s="24" t="s">
        <v>5970</v>
      </c>
      <c r="AC1150" s="24" t="s">
        <v>5979</v>
      </c>
    </row>
    <row r="1151" spans="1:29" s="169" customFormat="1">
      <c r="A1151" s="24">
        <v>5355</v>
      </c>
      <c r="B1151" s="24" t="s">
        <v>1115</v>
      </c>
      <c r="C1151" s="57">
        <v>7.73</v>
      </c>
      <c r="D1151" s="57">
        <v>7.98</v>
      </c>
      <c r="E1151" s="57">
        <v>7.45</v>
      </c>
      <c r="F1151" s="57">
        <v>7.5</v>
      </c>
      <c r="G1151" s="57">
        <v>7.39</v>
      </c>
      <c r="H1151" s="57">
        <v>7.39</v>
      </c>
      <c r="I1151" s="57">
        <v>6.42</v>
      </c>
      <c r="J1151" s="57">
        <v>6.85</v>
      </c>
      <c r="K1151" s="57">
        <v>6.86</v>
      </c>
      <c r="L1151" s="57">
        <v>7.08</v>
      </c>
      <c r="M1151" s="57">
        <v>6.86</v>
      </c>
      <c r="N1151" s="57">
        <v>6.92</v>
      </c>
      <c r="O1151" s="57">
        <v>392</v>
      </c>
      <c r="P1151" s="57">
        <v>3367</v>
      </c>
      <c r="Q1151" s="57">
        <v>37.218600000000002</v>
      </c>
      <c r="R1151" s="57">
        <v>49.459200000000003</v>
      </c>
      <c r="S1151" s="57">
        <v>31.101700000000001</v>
      </c>
      <c r="T1151" s="57">
        <v>43.34</v>
      </c>
      <c r="U1151" s="77">
        <v>0.19404019404019404</v>
      </c>
      <c r="V1151" s="24" t="s">
        <v>6123</v>
      </c>
      <c r="W1151" s="216" t="s">
        <v>5967</v>
      </c>
      <c r="X1151" s="216" t="s">
        <v>5971</v>
      </c>
      <c r="Y1151" s="24" t="s">
        <v>5962</v>
      </c>
      <c r="Z1151" s="24" t="s">
        <v>6024</v>
      </c>
      <c r="AA1151" s="24" t="s">
        <v>6215</v>
      </c>
      <c r="AB1151" s="24" t="s">
        <v>5996</v>
      </c>
      <c r="AC1151" s="24" t="s">
        <v>5979</v>
      </c>
    </row>
    <row r="1152" spans="1:29" s="169" customFormat="1">
      <c r="A1152" s="24">
        <v>5356</v>
      </c>
      <c r="B1152" s="24" t="s">
        <v>1116</v>
      </c>
      <c r="C1152" s="57">
        <v>27.1</v>
      </c>
      <c r="D1152" s="57">
        <v>27.1</v>
      </c>
      <c r="E1152" s="57">
        <v>25.95</v>
      </c>
      <c r="F1152" s="57">
        <v>26.45</v>
      </c>
      <c r="G1152" s="57">
        <v>26.45</v>
      </c>
      <c r="H1152" s="57">
        <v>26.45</v>
      </c>
      <c r="I1152" s="57">
        <v>25.55</v>
      </c>
      <c r="J1152" s="57">
        <v>25.75</v>
      </c>
      <c r="K1152" s="57">
        <v>25.75</v>
      </c>
      <c r="L1152" s="57">
        <v>26.05</v>
      </c>
      <c r="M1152" s="57">
        <v>25.75</v>
      </c>
      <c r="N1152" s="57">
        <v>25.95</v>
      </c>
      <c r="O1152" s="57">
        <v>115</v>
      </c>
      <c r="P1152" s="57">
        <v>1038</v>
      </c>
      <c r="Q1152" s="57"/>
      <c r="R1152" s="57"/>
      <c r="S1152" s="57"/>
      <c r="T1152" s="57"/>
      <c r="U1152" s="77">
        <v>0.18464996788696211</v>
      </c>
      <c r="V1152" s="24" t="s">
        <v>6054</v>
      </c>
      <c r="W1152" s="216" t="s">
        <v>5993</v>
      </c>
      <c r="X1152" s="216" t="s">
        <v>5993</v>
      </c>
      <c r="Y1152" s="24" t="s">
        <v>6209</v>
      </c>
      <c r="Z1152" s="24" t="s">
        <v>6209</v>
      </c>
      <c r="AA1152" s="24" t="s">
        <v>6055</v>
      </c>
      <c r="AB1152" s="24" t="s">
        <v>5991</v>
      </c>
      <c r="AC1152" s="24" t="s">
        <v>5979</v>
      </c>
    </row>
    <row r="1153" spans="1:29" s="169" customFormat="1">
      <c r="A1153" s="24">
        <v>5371</v>
      </c>
      <c r="B1153" s="24" t="s">
        <v>1118</v>
      </c>
      <c r="C1153" s="57">
        <v>54.3</v>
      </c>
      <c r="D1153" s="57">
        <v>55.1</v>
      </c>
      <c r="E1153" s="57">
        <v>53.5</v>
      </c>
      <c r="F1153" s="57">
        <v>54.1</v>
      </c>
      <c r="G1153" s="57">
        <v>53.7</v>
      </c>
      <c r="H1153" s="57">
        <v>54.4</v>
      </c>
      <c r="I1153" s="57">
        <v>53</v>
      </c>
      <c r="J1153" s="57">
        <v>53.7</v>
      </c>
      <c r="K1153" s="57">
        <v>53.3</v>
      </c>
      <c r="L1153" s="57">
        <v>54.7</v>
      </c>
      <c r="M1153" s="57">
        <v>53.2</v>
      </c>
      <c r="N1153" s="57">
        <v>54.3</v>
      </c>
      <c r="O1153" s="57">
        <v>1056</v>
      </c>
      <c r="P1153" s="57">
        <v>5705</v>
      </c>
      <c r="Q1153" s="57">
        <v>17.693999999999999</v>
      </c>
      <c r="R1153" s="57">
        <v>33.6447</v>
      </c>
      <c r="S1153" s="57">
        <v>15.808299999999999</v>
      </c>
      <c r="T1153" s="57">
        <v>27.699200000000001</v>
      </c>
      <c r="U1153" s="77">
        <v>0.30850131463628394</v>
      </c>
      <c r="V1153" s="24" t="s">
        <v>6777</v>
      </c>
      <c r="W1153" s="216" t="s">
        <v>5967</v>
      </c>
      <c r="X1153" s="216" t="s">
        <v>6007</v>
      </c>
      <c r="Y1153" s="24" t="s">
        <v>6027</v>
      </c>
      <c r="Z1153" s="24" t="s">
        <v>5998</v>
      </c>
      <c r="AA1153" s="24" t="s">
        <v>6016</v>
      </c>
      <c r="AB1153" s="24" t="s">
        <v>5991</v>
      </c>
      <c r="AC1153" s="24" t="s">
        <v>5965</v>
      </c>
    </row>
    <row r="1154" spans="1:29" s="169" customFormat="1">
      <c r="A1154" s="24">
        <v>5381</v>
      </c>
      <c r="B1154" s="24" t="s">
        <v>1119</v>
      </c>
      <c r="C1154" s="57">
        <v>5.51</v>
      </c>
      <c r="D1154" s="57">
        <v>6.25</v>
      </c>
      <c r="E1154" s="57">
        <v>5.46</v>
      </c>
      <c r="F1154" s="57">
        <v>6.25</v>
      </c>
      <c r="G1154" s="57">
        <v>6.7</v>
      </c>
      <c r="H1154" s="57">
        <v>6.78</v>
      </c>
      <c r="I1154" s="57">
        <v>5.94</v>
      </c>
      <c r="J1154" s="57">
        <v>6.23</v>
      </c>
      <c r="K1154" s="57">
        <v>6.15</v>
      </c>
      <c r="L1154" s="57">
        <v>6.45</v>
      </c>
      <c r="M1154" s="57">
        <v>6.12</v>
      </c>
      <c r="N1154" s="57">
        <v>6.18</v>
      </c>
      <c r="O1154" s="57">
        <v>154</v>
      </c>
      <c r="P1154" s="57">
        <v>2197</v>
      </c>
      <c r="Q1154" s="57"/>
      <c r="R1154" s="57"/>
      <c r="S1154" s="57"/>
      <c r="T1154" s="57"/>
      <c r="U1154" s="77">
        <v>0.11682597481414049</v>
      </c>
      <c r="V1154" s="24" t="s">
        <v>6602</v>
      </c>
      <c r="W1154" s="216" t="s">
        <v>5993</v>
      </c>
      <c r="X1154" s="216" t="s">
        <v>5993</v>
      </c>
      <c r="Y1154" s="24" t="s">
        <v>6045</v>
      </c>
      <c r="Z1154" s="24" t="s">
        <v>5964</v>
      </c>
      <c r="AA1154" s="24" t="s">
        <v>5969</v>
      </c>
      <c r="AB1154" s="24" t="s">
        <v>6033</v>
      </c>
      <c r="AC1154" s="24" t="s">
        <v>5965</v>
      </c>
    </row>
    <row r="1155" spans="1:29" s="169" customFormat="1">
      <c r="A1155" s="24">
        <v>5383</v>
      </c>
      <c r="B1155" s="24" t="s">
        <v>1120</v>
      </c>
      <c r="C1155" s="57">
        <v>25.4</v>
      </c>
      <c r="D1155" s="57">
        <v>26</v>
      </c>
      <c r="E1155" s="57">
        <v>24.35</v>
      </c>
      <c r="F1155" s="57">
        <v>24.35</v>
      </c>
      <c r="G1155" s="57">
        <v>24.6</v>
      </c>
      <c r="H1155" s="57">
        <v>24.6</v>
      </c>
      <c r="I1155" s="57">
        <v>23.5</v>
      </c>
      <c r="J1155" s="57">
        <v>23.95</v>
      </c>
      <c r="K1155" s="57">
        <v>24</v>
      </c>
      <c r="L1155" s="57">
        <v>25</v>
      </c>
      <c r="M1155" s="57">
        <v>23.85</v>
      </c>
      <c r="N1155" s="57">
        <v>25</v>
      </c>
      <c r="O1155" s="57">
        <v>92</v>
      </c>
      <c r="P1155" s="57">
        <v>189</v>
      </c>
      <c r="Q1155" s="57"/>
      <c r="R1155" s="57"/>
      <c r="S1155" s="57"/>
      <c r="T1155" s="57"/>
      <c r="U1155" s="77">
        <v>0.81128747795414458</v>
      </c>
      <c r="V1155" s="24" t="s">
        <v>6157</v>
      </c>
      <c r="W1155" s="216" t="s">
        <v>5993</v>
      </c>
      <c r="X1155" s="216" t="s">
        <v>5993</v>
      </c>
      <c r="Y1155" s="24" t="s">
        <v>6004</v>
      </c>
      <c r="Z1155" s="24" t="s">
        <v>6209</v>
      </c>
      <c r="AA1155" s="24" t="s">
        <v>6045</v>
      </c>
      <c r="AB1155" s="24" t="s">
        <v>5979</v>
      </c>
      <c r="AC1155" s="24" t="s">
        <v>5965</v>
      </c>
    </row>
    <row r="1156" spans="1:29" s="169" customFormat="1">
      <c r="A1156" s="24">
        <v>5386</v>
      </c>
      <c r="B1156" s="24" t="s">
        <v>1121</v>
      </c>
      <c r="C1156" s="57">
        <v>48.25</v>
      </c>
      <c r="D1156" s="57">
        <v>49.7</v>
      </c>
      <c r="E1156" s="57">
        <v>44.4</v>
      </c>
      <c r="F1156" s="57">
        <v>45</v>
      </c>
      <c r="G1156" s="57">
        <v>44.9</v>
      </c>
      <c r="H1156" s="57">
        <v>45.2</v>
      </c>
      <c r="I1156" s="57">
        <v>40.799999999999997</v>
      </c>
      <c r="J1156" s="57">
        <v>42</v>
      </c>
      <c r="K1156" s="57">
        <v>43.4</v>
      </c>
      <c r="L1156" s="57">
        <v>47.25</v>
      </c>
      <c r="M1156" s="57">
        <v>42.8</v>
      </c>
      <c r="N1156" s="57">
        <v>45.1</v>
      </c>
      <c r="O1156" s="57">
        <v>657</v>
      </c>
      <c r="P1156" s="57">
        <v>744</v>
      </c>
      <c r="Q1156" s="57">
        <v>16.179099999999998</v>
      </c>
      <c r="R1156" s="57">
        <v>20.605699999999999</v>
      </c>
      <c r="S1156" s="57">
        <v>21.097799999999999</v>
      </c>
      <c r="T1156" s="57">
        <v>20.7697</v>
      </c>
      <c r="U1156" s="77">
        <v>1.4717741935483872</v>
      </c>
      <c r="V1156" s="24" t="s">
        <v>6157</v>
      </c>
      <c r="W1156" s="216" t="s">
        <v>5981</v>
      </c>
      <c r="X1156" s="216" t="s">
        <v>6007</v>
      </c>
      <c r="Y1156" s="24" t="s">
        <v>5964</v>
      </c>
      <c r="Z1156" s="24" t="s">
        <v>5964</v>
      </c>
      <c r="AA1156" s="24" t="s">
        <v>5982</v>
      </c>
      <c r="AB1156" s="24" t="s">
        <v>5970</v>
      </c>
      <c r="AC1156" s="24" t="s">
        <v>5965</v>
      </c>
    </row>
    <row r="1157" spans="1:29" s="169" customFormat="1">
      <c r="A1157" s="24">
        <v>5388</v>
      </c>
      <c r="B1157" s="24" t="s">
        <v>1122</v>
      </c>
      <c r="C1157" s="57">
        <v>65.599999999999994</v>
      </c>
      <c r="D1157" s="57">
        <v>65.599999999999994</v>
      </c>
      <c r="E1157" s="57">
        <v>61</v>
      </c>
      <c r="F1157" s="57">
        <v>61.1</v>
      </c>
      <c r="G1157" s="57">
        <v>61</v>
      </c>
      <c r="H1157" s="57">
        <v>64</v>
      </c>
      <c r="I1157" s="57">
        <v>60.4</v>
      </c>
      <c r="J1157" s="57">
        <v>62.3</v>
      </c>
      <c r="K1157" s="57">
        <v>62.8</v>
      </c>
      <c r="L1157" s="57">
        <v>64.8</v>
      </c>
      <c r="M1157" s="57">
        <v>62.6</v>
      </c>
      <c r="N1157" s="57">
        <v>64.400000000000006</v>
      </c>
      <c r="O1157" s="57">
        <v>1295</v>
      </c>
      <c r="P1157" s="57">
        <v>3231</v>
      </c>
      <c r="Q1157" s="57">
        <v>23.469200000000001</v>
      </c>
      <c r="R1157" s="57">
        <v>34.511000000000003</v>
      </c>
      <c r="S1157" s="57">
        <v>28.591100000000001</v>
      </c>
      <c r="T1157" s="57">
        <v>32.537700000000001</v>
      </c>
      <c r="U1157" s="77">
        <v>0.66800784070979058</v>
      </c>
      <c r="V1157" s="24" t="s">
        <v>6778</v>
      </c>
      <c r="W1157" s="216" t="s">
        <v>6039</v>
      </c>
      <c r="X1157" s="216" t="s">
        <v>5971</v>
      </c>
      <c r="Y1157" s="24" t="s">
        <v>6024</v>
      </c>
      <c r="Z1157" s="24" t="s">
        <v>6016</v>
      </c>
      <c r="AA1157" s="24" t="s">
        <v>6010</v>
      </c>
      <c r="AB1157" s="24" t="s">
        <v>5990</v>
      </c>
      <c r="AC1157" s="24" t="s">
        <v>5965</v>
      </c>
    </row>
    <row r="1158" spans="1:29" s="169" customFormat="1">
      <c r="A1158" s="24">
        <v>5392</v>
      </c>
      <c r="B1158" s="24" t="s">
        <v>1123</v>
      </c>
      <c r="C1158" s="57">
        <v>26.6</v>
      </c>
      <c r="D1158" s="57">
        <v>26.6</v>
      </c>
      <c r="E1158" s="57">
        <v>24.65</v>
      </c>
      <c r="F1158" s="57">
        <v>24.7</v>
      </c>
      <c r="G1158" s="57">
        <v>24.6</v>
      </c>
      <c r="H1158" s="57">
        <v>25.6</v>
      </c>
      <c r="I1158" s="57">
        <v>23.65</v>
      </c>
      <c r="J1158" s="57">
        <v>24.45</v>
      </c>
      <c r="K1158" s="57">
        <v>24.45</v>
      </c>
      <c r="L1158" s="57">
        <v>24.85</v>
      </c>
      <c r="M1158" s="57">
        <v>24.35</v>
      </c>
      <c r="N1158" s="57">
        <v>24.8</v>
      </c>
      <c r="O1158" s="57">
        <v>1365</v>
      </c>
      <c r="P1158" s="57">
        <v>3267</v>
      </c>
      <c r="Q1158" s="57">
        <v>19.3614</v>
      </c>
      <c r="R1158" s="57">
        <v>32.584499999999998</v>
      </c>
      <c r="S1158" s="57">
        <v>18.463200000000001</v>
      </c>
      <c r="T1158" s="57">
        <v>27.877400000000002</v>
      </c>
      <c r="U1158" s="77">
        <v>0.6963575145393327</v>
      </c>
      <c r="V1158" s="24" t="s">
        <v>6504</v>
      </c>
      <c r="W1158" s="216" t="s">
        <v>5967</v>
      </c>
      <c r="X1158" s="216" t="s">
        <v>6007</v>
      </c>
      <c r="Y1158" s="24" t="s">
        <v>6024</v>
      </c>
      <c r="Z1158" s="24" t="s">
        <v>5978</v>
      </c>
      <c r="AA1158" s="24" t="s">
        <v>6016</v>
      </c>
      <c r="AB1158" s="24" t="s">
        <v>5965</v>
      </c>
      <c r="AC1158" s="24" t="s">
        <v>5990</v>
      </c>
    </row>
    <row r="1159" spans="1:29" s="169" customFormat="1">
      <c r="A1159" s="24">
        <v>5398</v>
      </c>
      <c r="B1159" s="24" t="s">
        <v>3525</v>
      </c>
      <c r="C1159" s="57">
        <v>20.75</v>
      </c>
      <c r="D1159" s="57">
        <v>22.15</v>
      </c>
      <c r="E1159" s="57">
        <v>19.899999999999999</v>
      </c>
      <c r="F1159" s="57">
        <v>20.5</v>
      </c>
      <c r="G1159" s="57">
        <v>20.100000000000001</v>
      </c>
      <c r="H1159" s="57">
        <v>20.45</v>
      </c>
      <c r="I1159" s="57">
        <v>19.649999999999999</v>
      </c>
      <c r="J1159" s="57">
        <v>20</v>
      </c>
      <c r="K1159" s="57">
        <v>20</v>
      </c>
      <c r="L1159" s="57">
        <v>20.3</v>
      </c>
      <c r="M1159" s="57">
        <v>19.8</v>
      </c>
      <c r="N1159" s="57">
        <v>20.100000000000001</v>
      </c>
      <c r="O1159" s="57">
        <v>23</v>
      </c>
      <c r="P1159" s="57">
        <v>218</v>
      </c>
      <c r="Q1159" s="57"/>
      <c r="R1159" s="57"/>
      <c r="S1159" s="57"/>
      <c r="T1159" s="57"/>
      <c r="U1159" s="77">
        <v>0.17584097859327216</v>
      </c>
      <c r="V1159" s="24" t="s">
        <v>6743</v>
      </c>
      <c r="W1159" s="216" t="s">
        <v>5993</v>
      </c>
      <c r="X1159" s="216" t="s">
        <v>5993</v>
      </c>
      <c r="Y1159" s="24" t="s">
        <v>5978</v>
      </c>
      <c r="Z1159" s="24" t="s">
        <v>6073</v>
      </c>
      <c r="AA1159" s="24" t="s">
        <v>6066</v>
      </c>
      <c r="AB1159" s="24" t="s">
        <v>5986</v>
      </c>
      <c r="AC1159" s="24" t="s">
        <v>5986</v>
      </c>
    </row>
    <row r="1160" spans="1:29" s="169" customFormat="1">
      <c r="A1160" s="24">
        <v>5403</v>
      </c>
      <c r="B1160" s="24" t="s">
        <v>1124</v>
      </c>
      <c r="C1160" s="57">
        <v>64</v>
      </c>
      <c r="D1160" s="57">
        <v>65.7</v>
      </c>
      <c r="E1160" s="57">
        <v>64</v>
      </c>
      <c r="F1160" s="57">
        <v>64</v>
      </c>
      <c r="G1160" s="57">
        <v>64</v>
      </c>
      <c r="H1160" s="57">
        <v>64</v>
      </c>
      <c r="I1160" s="57">
        <v>61.8</v>
      </c>
      <c r="J1160" s="57">
        <v>62.1</v>
      </c>
      <c r="K1160" s="57">
        <v>62.5</v>
      </c>
      <c r="L1160" s="57">
        <v>63.3</v>
      </c>
      <c r="M1160" s="57">
        <v>62.1</v>
      </c>
      <c r="N1160" s="57">
        <v>62.7</v>
      </c>
      <c r="O1160" s="57">
        <v>93</v>
      </c>
      <c r="P1160" s="57">
        <v>523</v>
      </c>
      <c r="Q1160" s="57">
        <v>29.061299999999999</v>
      </c>
      <c r="R1160" s="57">
        <v>46.1768</v>
      </c>
      <c r="S1160" s="57">
        <v>21.374199999999998</v>
      </c>
      <c r="T1160" s="57">
        <v>37.909300000000002</v>
      </c>
      <c r="U1160" s="77">
        <v>0.29636711281070743</v>
      </c>
      <c r="V1160" s="24" t="s">
        <v>6123</v>
      </c>
      <c r="W1160" s="216" t="s">
        <v>5967</v>
      </c>
      <c r="X1160" s="216" t="s">
        <v>6007</v>
      </c>
      <c r="Y1160" s="24" t="s">
        <v>6591</v>
      </c>
      <c r="Z1160" s="24" t="s">
        <v>6209</v>
      </c>
      <c r="AA1160" s="24" t="s">
        <v>6218</v>
      </c>
      <c r="AB1160" s="24" t="s">
        <v>5970</v>
      </c>
      <c r="AC1160" s="24" t="s">
        <v>5991</v>
      </c>
    </row>
    <row r="1161" spans="1:29" s="169" customFormat="1">
      <c r="A1161" s="24">
        <v>5410</v>
      </c>
      <c r="B1161" s="24" t="s">
        <v>1125</v>
      </c>
      <c r="C1161" s="57">
        <v>24.4</v>
      </c>
      <c r="D1161" s="57">
        <v>24.4</v>
      </c>
      <c r="E1161" s="57">
        <v>23.2</v>
      </c>
      <c r="F1161" s="57">
        <v>23.4</v>
      </c>
      <c r="G1161" s="57">
        <v>23.4</v>
      </c>
      <c r="H1161" s="57">
        <v>23.5</v>
      </c>
      <c r="I1161" s="57">
        <v>21.4</v>
      </c>
      <c r="J1161" s="57">
        <v>21.6</v>
      </c>
      <c r="K1161" s="57">
        <v>21.65</v>
      </c>
      <c r="L1161" s="57">
        <v>22</v>
      </c>
      <c r="M1161" s="57">
        <v>21.6</v>
      </c>
      <c r="N1161" s="57">
        <v>21.95</v>
      </c>
      <c r="O1161" s="57">
        <v>207</v>
      </c>
      <c r="P1161" s="57">
        <v>1946</v>
      </c>
      <c r="Q1161" s="57">
        <v>46.306600000000003</v>
      </c>
      <c r="R1161" s="57">
        <v>64.946799999999996</v>
      </c>
      <c r="S1161" s="57">
        <v>36.881999999999998</v>
      </c>
      <c r="T1161" s="57">
        <v>55.591900000000003</v>
      </c>
      <c r="U1161" s="77">
        <v>0.17728674203494349</v>
      </c>
      <c r="V1161" s="24" t="s">
        <v>6038</v>
      </c>
      <c r="W1161" s="216" t="s">
        <v>5967</v>
      </c>
      <c r="X1161" s="216" t="s">
        <v>5961</v>
      </c>
      <c r="Y1161" s="24" t="s">
        <v>6024</v>
      </c>
      <c r="Z1161" s="24" t="s">
        <v>5964</v>
      </c>
      <c r="AA1161" s="24" t="s">
        <v>6016</v>
      </c>
      <c r="AB1161" s="24" t="s">
        <v>5965</v>
      </c>
      <c r="AC1161" s="24" t="s">
        <v>5965</v>
      </c>
    </row>
    <row r="1162" spans="1:29" s="169" customFormat="1">
      <c r="A1162" s="24">
        <v>5425</v>
      </c>
      <c r="B1162" s="24" t="s">
        <v>1126</v>
      </c>
      <c r="C1162" s="57">
        <v>83.8</v>
      </c>
      <c r="D1162" s="57">
        <v>84.3</v>
      </c>
      <c r="E1162" s="57">
        <v>73.400000000000006</v>
      </c>
      <c r="F1162" s="57">
        <v>73.400000000000006</v>
      </c>
      <c r="G1162" s="57">
        <v>72.099999999999994</v>
      </c>
      <c r="H1162" s="57">
        <v>75.8</v>
      </c>
      <c r="I1162" s="57">
        <v>66.5</v>
      </c>
      <c r="J1162" s="57">
        <v>74.3</v>
      </c>
      <c r="K1162" s="57">
        <v>79</v>
      </c>
      <c r="L1162" s="57">
        <v>81.8</v>
      </c>
      <c r="M1162" s="57">
        <v>76.2</v>
      </c>
      <c r="N1162" s="57">
        <v>76.8</v>
      </c>
      <c r="O1162" s="57">
        <v>37002</v>
      </c>
      <c r="P1162" s="57">
        <v>71484</v>
      </c>
      <c r="Q1162" s="57">
        <v>52.874899999999997</v>
      </c>
      <c r="R1162" s="57">
        <v>62.136899999999997</v>
      </c>
      <c r="S1162" s="57">
        <v>47.412100000000002</v>
      </c>
      <c r="T1162" s="57">
        <v>57.2286</v>
      </c>
      <c r="U1162" s="77">
        <v>0.8627105366235801</v>
      </c>
      <c r="V1162" s="24" t="s">
        <v>6779</v>
      </c>
      <c r="W1162" s="216" t="s">
        <v>5967</v>
      </c>
      <c r="X1162" s="216" t="s">
        <v>5961</v>
      </c>
      <c r="Y1162" s="24" t="s">
        <v>6004</v>
      </c>
      <c r="Z1162" s="24" t="s">
        <v>6075</v>
      </c>
      <c r="AA1162" s="24" t="s">
        <v>5962</v>
      </c>
      <c r="AB1162" s="24" t="s">
        <v>5970</v>
      </c>
      <c r="AC1162" s="24" t="s">
        <v>5965</v>
      </c>
    </row>
    <row r="1163" spans="1:29" s="169" customFormat="1">
      <c r="A1163" s="24">
        <v>5426</v>
      </c>
      <c r="B1163" s="24" t="s">
        <v>1127</v>
      </c>
      <c r="C1163" s="57">
        <v>10.65</v>
      </c>
      <c r="D1163" s="57">
        <v>10.95</v>
      </c>
      <c r="E1163" s="57">
        <v>10.199999999999999</v>
      </c>
      <c r="F1163" s="57">
        <v>10.25</v>
      </c>
      <c r="G1163" s="57">
        <v>10.15</v>
      </c>
      <c r="H1163" s="57">
        <v>10.25</v>
      </c>
      <c r="I1163" s="57">
        <v>9.9600000000000009</v>
      </c>
      <c r="J1163" s="57">
        <v>10.1</v>
      </c>
      <c r="K1163" s="57">
        <v>10.15</v>
      </c>
      <c r="L1163" s="57">
        <v>10.199999999999999</v>
      </c>
      <c r="M1163" s="57">
        <v>9.99</v>
      </c>
      <c r="N1163" s="57">
        <v>10</v>
      </c>
      <c r="O1163" s="57">
        <v>487</v>
      </c>
      <c r="P1163" s="57">
        <v>581</v>
      </c>
      <c r="Q1163" s="57">
        <v>43.099299999999999</v>
      </c>
      <c r="R1163" s="57">
        <v>53.881399999999999</v>
      </c>
      <c r="S1163" s="57">
        <v>30.079699999999999</v>
      </c>
      <c r="T1163" s="57">
        <v>45.947499999999998</v>
      </c>
      <c r="U1163" s="77">
        <v>1.3970166379804934</v>
      </c>
      <c r="V1163" s="24" t="s">
        <v>6759</v>
      </c>
      <c r="W1163" s="216" t="s">
        <v>5967</v>
      </c>
      <c r="X1163" s="216" t="s">
        <v>5971</v>
      </c>
      <c r="Y1163" s="24" t="s">
        <v>5964</v>
      </c>
      <c r="Z1163" s="24" t="s">
        <v>6216</v>
      </c>
      <c r="AA1163" s="24" t="s">
        <v>5984</v>
      </c>
      <c r="AB1163" s="24" t="s">
        <v>5990</v>
      </c>
      <c r="AC1163" s="24" t="s">
        <v>5979</v>
      </c>
    </row>
    <row r="1164" spans="1:29" s="169" customFormat="1">
      <c r="A1164" s="24">
        <v>5432</v>
      </c>
      <c r="B1164" s="24" t="s">
        <v>1128</v>
      </c>
      <c r="C1164" s="57">
        <v>34.4</v>
      </c>
      <c r="D1164" s="57">
        <v>34.9</v>
      </c>
      <c r="E1164" s="57">
        <v>32</v>
      </c>
      <c r="F1164" s="57">
        <v>33.299999999999997</v>
      </c>
      <c r="G1164" s="57">
        <v>32.799999999999997</v>
      </c>
      <c r="H1164" s="57">
        <v>35.700000000000003</v>
      </c>
      <c r="I1164" s="57">
        <v>31</v>
      </c>
      <c r="J1164" s="57">
        <v>33.799999999999997</v>
      </c>
      <c r="K1164" s="57">
        <v>33.5</v>
      </c>
      <c r="L1164" s="57">
        <v>35.200000000000003</v>
      </c>
      <c r="M1164" s="57">
        <v>33.5</v>
      </c>
      <c r="N1164" s="57">
        <v>34.9</v>
      </c>
      <c r="O1164" s="57">
        <v>5</v>
      </c>
      <c r="P1164" s="57">
        <v>86</v>
      </c>
      <c r="Q1164" s="57"/>
      <c r="R1164" s="57"/>
      <c r="S1164" s="57"/>
      <c r="T1164" s="57"/>
      <c r="U1164" s="77">
        <v>9.6899224806201542E-2</v>
      </c>
      <c r="V1164" s="24" t="s">
        <v>6236</v>
      </c>
      <c r="W1164" s="216" t="s">
        <v>5993</v>
      </c>
      <c r="X1164" s="216" t="s">
        <v>5993</v>
      </c>
      <c r="Y1164" s="24" t="s">
        <v>5962</v>
      </c>
      <c r="Z1164" s="24" t="s">
        <v>6022</v>
      </c>
      <c r="AA1164" s="24" t="s">
        <v>6013</v>
      </c>
      <c r="AB1164" s="24" t="s">
        <v>5990</v>
      </c>
      <c r="AC1164" s="24" t="s">
        <v>5979</v>
      </c>
    </row>
    <row r="1165" spans="1:29" s="169" customFormat="1">
      <c r="A1165" s="24">
        <v>5434</v>
      </c>
      <c r="B1165" s="24" t="s">
        <v>1129</v>
      </c>
      <c r="C1165" s="57">
        <v>133.5</v>
      </c>
      <c r="D1165" s="57">
        <v>134</v>
      </c>
      <c r="E1165" s="57">
        <v>129.5</v>
      </c>
      <c r="F1165" s="57">
        <v>130.5</v>
      </c>
      <c r="G1165" s="57">
        <v>130</v>
      </c>
      <c r="H1165" s="57">
        <v>131</v>
      </c>
      <c r="I1165" s="57">
        <v>127.5</v>
      </c>
      <c r="J1165" s="57">
        <v>128</v>
      </c>
      <c r="K1165" s="57">
        <v>130</v>
      </c>
      <c r="L1165" s="57">
        <v>131</v>
      </c>
      <c r="M1165" s="57">
        <v>129</v>
      </c>
      <c r="N1165" s="57">
        <v>130.5</v>
      </c>
      <c r="O1165" s="57">
        <v>264</v>
      </c>
      <c r="P1165" s="57">
        <v>1594</v>
      </c>
      <c r="Q1165" s="57">
        <v>61.234299999999998</v>
      </c>
      <c r="R1165" s="57">
        <v>59.652200000000001</v>
      </c>
      <c r="S1165" s="57">
        <v>58.214199999999998</v>
      </c>
      <c r="T1165" s="57">
        <v>59.172800000000002</v>
      </c>
      <c r="U1165" s="77">
        <v>0.27603513174404015</v>
      </c>
      <c r="V1165" s="24" t="s">
        <v>6234</v>
      </c>
      <c r="W1165" s="216" t="s">
        <v>5960</v>
      </c>
      <c r="X1165" s="216" t="s">
        <v>5961</v>
      </c>
      <c r="Y1165" s="24" t="s">
        <v>5984</v>
      </c>
      <c r="Z1165" s="24" t="s">
        <v>5984</v>
      </c>
      <c r="AA1165" s="24" t="s">
        <v>6016</v>
      </c>
      <c r="AB1165" s="24" t="s">
        <v>5991</v>
      </c>
      <c r="AC1165" s="24" t="s">
        <v>5970</v>
      </c>
    </row>
    <row r="1166" spans="1:29" s="169" customFormat="1">
      <c r="A1166" s="24">
        <v>5438</v>
      </c>
      <c r="B1166" s="24" t="s">
        <v>1130</v>
      </c>
      <c r="C1166" s="57">
        <v>21.1</v>
      </c>
      <c r="D1166" s="57">
        <v>22</v>
      </c>
      <c r="E1166" s="57">
        <v>20.9</v>
      </c>
      <c r="F1166" s="57">
        <v>21.15</v>
      </c>
      <c r="G1166" s="57">
        <v>21.3</v>
      </c>
      <c r="H1166" s="57">
        <v>21.45</v>
      </c>
      <c r="I1166" s="57">
        <v>20.55</v>
      </c>
      <c r="J1166" s="57">
        <v>21.3</v>
      </c>
      <c r="K1166" s="57">
        <v>21.4</v>
      </c>
      <c r="L1166" s="57">
        <v>24.35</v>
      </c>
      <c r="M1166" s="57">
        <v>21.3</v>
      </c>
      <c r="N1166" s="57">
        <v>24.35</v>
      </c>
      <c r="O1166" s="57">
        <v>4440</v>
      </c>
      <c r="P1166" s="57">
        <v>10361</v>
      </c>
      <c r="Q1166" s="57">
        <v>91.429500000000004</v>
      </c>
      <c r="R1166" s="57">
        <v>88.966399999999993</v>
      </c>
      <c r="S1166" s="57">
        <v>94.2864</v>
      </c>
      <c r="T1166" s="57">
        <v>90.739699999999999</v>
      </c>
      <c r="U1166" s="77">
        <v>0.71421677444262133</v>
      </c>
      <c r="V1166" s="24" t="s">
        <v>6383</v>
      </c>
      <c r="W1166" s="216" t="s">
        <v>6009</v>
      </c>
      <c r="X1166" s="216" t="s">
        <v>6012</v>
      </c>
      <c r="Y1166" s="24" t="s">
        <v>5969</v>
      </c>
      <c r="Z1166" s="24" t="s">
        <v>6061</v>
      </c>
      <c r="AA1166" s="24" t="s">
        <v>6045</v>
      </c>
      <c r="AB1166" s="24" t="s">
        <v>5979</v>
      </c>
      <c r="AC1166" s="24" t="s">
        <v>5979</v>
      </c>
    </row>
    <row r="1167" spans="1:29" s="169" customFormat="1">
      <c r="A1167" s="24">
        <v>5439</v>
      </c>
      <c r="B1167" s="24" t="s">
        <v>1131</v>
      </c>
      <c r="C1167" s="57">
        <v>71</v>
      </c>
      <c r="D1167" s="57">
        <v>71.8</v>
      </c>
      <c r="E1167" s="57">
        <v>64.900000000000006</v>
      </c>
      <c r="F1167" s="57">
        <v>65.099999999999994</v>
      </c>
      <c r="G1167" s="57">
        <v>65</v>
      </c>
      <c r="H1167" s="57">
        <v>65.599999999999994</v>
      </c>
      <c r="I1167" s="57">
        <v>59.5</v>
      </c>
      <c r="J1167" s="57">
        <v>61.5</v>
      </c>
      <c r="K1167" s="57">
        <v>61.7</v>
      </c>
      <c r="L1167" s="57">
        <v>64.900000000000006</v>
      </c>
      <c r="M1167" s="57">
        <v>61.7</v>
      </c>
      <c r="N1167" s="57">
        <v>63.4</v>
      </c>
      <c r="O1167" s="57">
        <v>1120</v>
      </c>
      <c r="P1167" s="57">
        <v>4873</v>
      </c>
      <c r="Q1167" s="57">
        <v>44.103499999999997</v>
      </c>
      <c r="R1167" s="57">
        <v>62.074300000000001</v>
      </c>
      <c r="S1167" s="57">
        <v>37.186799999999998</v>
      </c>
      <c r="T1167" s="57">
        <v>53.778500000000001</v>
      </c>
      <c r="U1167" s="77">
        <v>0.38306313701347561</v>
      </c>
      <c r="V1167" s="24" t="s">
        <v>6038</v>
      </c>
      <c r="W1167" s="216" t="s">
        <v>5967</v>
      </c>
      <c r="X1167" s="216" t="s">
        <v>5961</v>
      </c>
      <c r="Y1167" s="24" t="s">
        <v>5964</v>
      </c>
      <c r="Z1167" s="24" t="s">
        <v>5964</v>
      </c>
      <c r="AA1167" s="24" t="s">
        <v>6031</v>
      </c>
      <c r="AB1167" s="24" t="s">
        <v>5970</v>
      </c>
      <c r="AC1167" s="24" t="s">
        <v>5979</v>
      </c>
    </row>
    <row r="1168" spans="1:29" s="169" customFormat="1">
      <c r="A1168" s="24">
        <v>5443</v>
      </c>
      <c r="B1168" s="24" t="s">
        <v>1132</v>
      </c>
      <c r="C1168" s="57">
        <v>41.2</v>
      </c>
      <c r="D1168" s="57">
        <v>41.2</v>
      </c>
      <c r="E1168" s="57">
        <v>35.25</v>
      </c>
      <c r="F1168" s="57">
        <v>35.35</v>
      </c>
      <c r="G1168" s="57">
        <v>35.200000000000003</v>
      </c>
      <c r="H1168" s="57">
        <v>36.299999999999997</v>
      </c>
      <c r="I1168" s="57">
        <v>32.85</v>
      </c>
      <c r="J1168" s="57">
        <v>34.15</v>
      </c>
      <c r="K1168" s="57">
        <v>35</v>
      </c>
      <c r="L1168" s="57">
        <v>36.200000000000003</v>
      </c>
      <c r="M1168" s="57">
        <v>34.700000000000003</v>
      </c>
      <c r="N1168" s="57">
        <v>35.049999999999997</v>
      </c>
      <c r="O1168" s="57">
        <v>1864</v>
      </c>
      <c r="P1168" s="57">
        <v>7272</v>
      </c>
      <c r="Q1168" s="57">
        <v>26.131799999999998</v>
      </c>
      <c r="R1168" s="57">
        <v>43.055</v>
      </c>
      <c r="S1168" s="57">
        <v>21.990300000000001</v>
      </c>
      <c r="T1168" s="57">
        <v>36.033499999999997</v>
      </c>
      <c r="U1168" s="77">
        <v>0.4272093876054272</v>
      </c>
      <c r="V1168" s="24" t="s">
        <v>6123</v>
      </c>
      <c r="W1168" s="216" t="s">
        <v>5967</v>
      </c>
      <c r="X1168" s="216" t="s">
        <v>6007</v>
      </c>
      <c r="Y1168" s="24" t="s">
        <v>6024</v>
      </c>
      <c r="Z1168" s="24" t="s">
        <v>5962</v>
      </c>
      <c r="AA1168" s="24" t="s">
        <v>5969</v>
      </c>
      <c r="AB1168" s="24" t="s">
        <v>6033</v>
      </c>
      <c r="AC1168" s="24" t="s">
        <v>5990</v>
      </c>
    </row>
    <row r="1169" spans="1:29" s="169" customFormat="1">
      <c r="A1169" s="24">
        <v>5450</v>
      </c>
      <c r="B1169" s="24" t="s">
        <v>5863</v>
      </c>
      <c r="C1169" s="57">
        <v>17.7</v>
      </c>
      <c r="D1169" s="57">
        <v>18</v>
      </c>
      <c r="E1169" s="57">
        <v>17.3</v>
      </c>
      <c r="F1169" s="57">
        <v>17.399999999999999</v>
      </c>
      <c r="G1169" s="57">
        <v>17.3</v>
      </c>
      <c r="H1169" s="57">
        <v>19.149999999999999</v>
      </c>
      <c r="I1169" s="57">
        <v>17</v>
      </c>
      <c r="J1169" s="57">
        <v>17.399999999999999</v>
      </c>
      <c r="K1169" s="57">
        <v>17.2</v>
      </c>
      <c r="L1169" s="57">
        <v>17.55</v>
      </c>
      <c r="M1169" s="57">
        <v>17</v>
      </c>
      <c r="N1169" s="57">
        <v>17.25</v>
      </c>
      <c r="O1169" s="57">
        <v>140</v>
      </c>
      <c r="P1169" s="57">
        <v>1796</v>
      </c>
      <c r="Q1169" s="57">
        <v>16.542400000000001</v>
      </c>
      <c r="R1169" s="57">
        <v>22.952100000000002</v>
      </c>
      <c r="S1169" s="57">
        <v>13.1928</v>
      </c>
      <c r="T1169" s="57">
        <v>19.699000000000002</v>
      </c>
      <c r="U1169" s="77">
        <v>0.12991833704528583</v>
      </c>
      <c r="V1169" s="24" t="s">
        <v>6780</v>
      </c>
      <c r="W1169" s="216" t="s">
        <v>5967</v>
      </c>
      <c r="X1169" s="216" t="s">
        <v>6047</v>
      </c>
      <c r="Y1169" s="24" t="s">
        <v>5984</v>
      </c>
      <c r="Z1169" s="24" t="s">
        <v>5969</v>
      </c>
      <c r="AA1169" s="24" t="s">
        <v>6068</v>
      </c>
      <c r="AB1169" s="24" t="s">
        <v>5970</v>
      </c>
      <c r="AC1169" s="24" t="s">
        <v>5986</v>
      </c>
    </row>
    <row r="1170" spans="1:29" s="169" customFormat="1">
      <c r="A1170" s="24">
        <v>5452</v>
      </c>
      <c r="B1170" s="24" t="s">
        <v>1134</v>
      </c>
      <c r="C1170" s="57">
        <v>28.8</v>
      </c>
      <c r="D1170" s="57">
        <v>29.15</v>
      </c>
      <c r="E1170" s="57">
        <v>23.55</v>
      </c>
      <c r="F1170" s="57">
        <v>23.6</v>
      </c>
      <c r="G1170" s="57">
        <v>23.6</v>
      </c>
      <c r="H1170" s="57">
        <v>23.65</v>
      </c>
      <c r="I1170" s="57">
        <v>21.6</v>
      </c>
      <c r="J1170" s="57">
        <v>22.55</v>
      </c>
      <c r="K1170" s="57">
        <v>22.75</v>
      </c>
      <c r="L1170" s="57">
        <v>23.35</v>
      </c>
      <c r="M1170" s="57">
        <v>22.45</v>
      </c>
      <c r="N1170" s="57">
        <v>22.6</v>
      </c>
      <c r="O1170" s="57">
        <v>1292</v>
      </c>
      <c r="P1170" s="57">
        <v>6752</v>
      </c>
      <c r="Q1170" s="57">
        <v>24.0625</v>
      </c>
      <c r="R1170" s="57">
        <v>32.536499999999997</v>
      </c>
      <c r="S1170" s="57">
        <v>20.057700000000001</v>
      </c>
      <c r="T1170" s="57">
        <v>28.376899999999999</v>
      </c>
      <c r="U1170" s="77">
        <v>0.31891785150078988</v>
      </c>
      <c r="V1170" s="24" t="s">
        <v>6040</v>
      </c>
      <c r="W1170" s="216" t="s">
        <v>5967</v>
      </c>
      <c r="X1170" s="216" t="s">
        <v>6007</v>
      </c>
      <c r="Y1170" s="24" t="s">
        <v>5964</v>
      </c>
      <c r="Z1170" s="24" t="s">
        <v>5964</v>
      </c>
      <c r="AA1170" s="24" t="s">
        <v>6000</v>
      </c>
      <c r="AB1170" s="24" t="s">
        <v>5996</v>
      </c>
      <c r="AC1170" s="24" t="s">
        <v>5990</v>
      </c>
    </row>
    <row r="1171" spans="1:29" s="169" customFormat="1">
      <c r="A1171" s="24">
        <v>5457</v>
      </c>
      <c r="B1171" s="24" t="s">
        <v>1135</v>
      </c>
      <c r="C1171" s="57">
        <v>80</v>
      </c>
      <c r="D1171" s="57">
        <v>80.2</v>
      </c>
      <c r="E1171" s="57">
        <v>72.599999999999994</v>
      </c>
      <c r="F1171" s="57">
        <v>73.599999999999994</v>
      </c>
      <c r="G1171" s="57">
        <v>73</v>
      </c>
      <c r="H1171" s="57">
        <v>79.400000000000006</v>
      </c>
      <c r="I1171" s="57">
        <v>69.400000000000006</v>
      </c>
      <c r="J1171" s="57">
        <v>76.400000000000006</v>
      </c>
      <c r="K1171" s="57">
        <v>77.8</v>
      </c>
      <c r="L1171" s="57">
        <v>81.5</v>
      </c>
      <c r="M1171" s="57">
        <v>76.400000000000006</v>
      </c>
      <c r="N1171" s="57">
        <v>79.400000000000006</v>
      </c>
      <c r="O1171" s="57">
        <v>4694</v>
      </c>
      <c r="P1171" s="57">
        <v>7015</v>
      </c>
      <c r="Q1171" s="57">
        <v>37.155299999999997</v>
      </c>
      <c r="R1171" s="57">
        <v>47.885100000000001</v>
      </c>
      <c r="S1171" s="57">
        <v>36.264400000000002</v>
      </c>
      <c r="T1171" s="57">
        <v>44.011499999999998</v>
      </c>
      <c r="U1171" s="77">
        <v>1.1152292706105964</v>
      </c>
      <c r="V1171" s="24" t="s">
        <v>6232</v>
      </c>
      <c r="W1171" s="216" t="s">
        <v>5967</v>
      </c>
      <c r="X1171" s="216" t="s">
        <v>5971</v>
      </c>
      <c r="Y1171" s="24" t="s">
        <v>5964</v>
      </c>
      <c r="Z1171" s="24" t="s">
        <v>5982</v>
      </c>
      <c r="AA1171" s="24" t="s">
        <v>6016</v>
      </c>
      <c r="AB1171" s="24" t="s">
        <v>5986</v>
      </c>
      <c r="AC1171" s="24" t="s">
        <v>5991</v>
      </c>
    </row>
    <row r="1172" spans="1:29" s="169" customFormat="1">
      <c r="A1172" s="24">
        <v>5460</v>
      </c>
      <c r="B1172" s="24" t="s">
        <v>1136</v>
      </c>
      <c r="C1172" s="57">
        <v>11.5</v>
      </c>
      <c r="D1172" s="57">
        <v>11.6</v>
      </c>
      <c r="E1172" s="57">
        <v>11.25</v>
      </c>
      <c r="F1172" s="57">
        <v>11.5</v>
      </c>
      <c r="G1172" s="57">
        <v>11.5</v>
      </c>
      <c r="H1172" s="57">
        <v>12.15</v>
      </c>
      <c r="I1172" s="57">
        <v>11.4</v>
      </c>
      <c r="J1172" s="57">
        <v>12.1</v>
      </c>
      <c r="K1172" s="57">
        <v>12.1</v>
      </c>
      <c r="L1172" s="57">
        <v>12.15</v>
      </c>
      <c r="M1172" s="57">
        <v>11.95</v>
      </c>
      <c r="N1172" s="57">
        <v>12.1</v>
      </c>
      <c r="O1172" s="57">
        <v>143</v>
      </c>
      <c r="P1172" s="57">
        <v>747</v>
      </c>
      <c r="Q1172" s="57"/>
      <c r="R1172" s="57"/>
      <c r="S1172" s="57"/>
      <c r="T1172" s="57"/>
      <c r="U1172" s="77">
        <v>0.31905399375278892</v>
      </c>
      <c r="V1172" s="24" t="s">
        <v>6510</v>
      </c>
      <c r="W1172" s="216" t="s">
        <v>5993</v>
      </c>
      <c r="X1172" s="216" t="s">
        <v>5993</v>
      </c>
      <c r="Y1172" s="24" t="s">
        <v>6293</v>
      </c>
      <c r="Z1172" s="24" t="s">
        <v>5982</v>
      </c>
      <c r="AA1172" s="24" t="s">
        <v>6511</v>
      </c>
      <c r="AB1172" s="24" t="s">
        <v>5991</v>
      </c>
      <c r="AC1172" s="24" t="s">
        <v>5996</v>
      </c>
    </row>
    <row r="1173" spans="1:29" s="169" customFormat="1">
      <c r="A1173" s="24">
        <v>5464</v>
      </c>
      <c r="B1173" s="24" t="s">
        <v>1137</v>
      </c>
      <c r="C1173" s="57">
        <v>32</v>
      </c>
      <c r="D1173" s="57">
        <v>32.15</v>
      </c>
      <c r="E1173" s="57">
        <v>28.55</v>
      </c>
      <c r="F1173" s="57">
        <v>30.45</v>
      </c>
      <c r="G1173" s="57">
        <v>30.7</v>
      </c>
      <c r="H1173" s="57">
        <v>31.15</v>
      </c>
      <c r="I1173" s="57">
        <v>26.75</v>
      </c>
      <c r="J1173" s="57">
        <v>28.3</v>
      </c>
      <c r="K1173" s="57">
        <v>28.4</v>
      </c>
      <c r="L1173" s="57">
        <v>29.8</v>
      </c>
      <c r="M1173" s="57">
        <v>28.3</v>
      </c>
      <c r="N1173" s="57">
        <v>28.45</v>
      </c>
      <c r="O1173" s="57">
        <v>622</v>
      </c>
      <c r="P1173" s="57">
        <v>2597</v>
      </c>
      <c r="Q1173" s="57">
        <v>46.8294</v>
      </c>
      <c r="R1173" s="57">
        <v>56.950099999999999</v>
      </c>
      <c r="S1173" s="57">
        <v>34.359000000000002</v>
      </c>
      <c r="T1173" s="57">
        <v>49.419800000000002</v>
      </c>
      <c r="U1173" s="77">
        <v>0.39917853934026437</v>
      </c>
      <c r="V1173" s="24" t="s">
        <v>6123</v>
      </c>
      <c r="W1173" s="216" t="s">
        <v>5967</v>
      </c>
      <c r="X1173" s="216" t="s">
        <v>5971</v>
      </c>
      <c r="Y1173" s="24" t="s">
        <v>5964</v>
      </c>
      <c r="Z1173" s="24" t="s">
        <v>5964</v>
      </c>
      <c r="AA1173" s="24" t="s">
        <v>5969</v>
      </c>
      <c r="AB1173" s="24" t="s">
        <v>6084</v>
      </c>
      <c r="AC1173" s="24" t="s">
        <v>5965</v>
      </c>
    </row>
    <row r="1174" spans="1:29" s="169" customFormat="1">
      <c r="A1174" s="24">
        <v>5465</v>
      </c>
      <c r="B1174" s="24" t="s">
        <v>1138</v>
      </c>
      <c r="C1174" s="57">
        <v>16.149999999999999</v>
      </c>
      <c r="D1174" s="57">
        <v>16.149999999999999</v>
      </c>
      <c r="E1174" s="57">
        <v>15.35</v>
      </c>
      <c r="F1174" s="57">
        <v>15.35</v>
      </c>
      <c r="G1174" s="57">
        <v>15.35</v>
      </c>
      <c r="H1174" s="57">
        <v>15.35</v>
      </c>
      <c r="I1174" s="57">
        <v>13.35</v>
      </c>
      <c r="J1174" s="57">
        <v>14.2</v>
      </c>
      <c r="K1174" s="57">
        <v>14.4</v>
      </c>
      <c r="L1174" s="57">
        <v>14.9</v>
      </c>
      <c r="M1174" s="57">
        <v>14.4</v>
      </c>
      <c r="N1174" s="57">
        <v>14.4</v>
      </c>
      <c r="O1174" s="57">
        <v>103</v>
      </c>
      <c r="P1174" s="57">
        <v>797</v>
      </c>
      <c r="Q1174" s="57">
        <v>16.957699999999999</v>
      </c>
      <c r="R1174" s="57">
        <v>25.293700000000001</v>
      </c>
      <c r="S1174" s="57">
        <v>18.375900000000001</v>
      </c>
      <c r="T1174" s="57">
        <v>22.9877</v>
      </c>
      <c r="U1174" s="77">
        <v>0.21539104976997073</v>
      </c>
      <c r="V1174" s="24" t="s">
        <v>6123</v>
      </c>
      <c r="W1174" s="216" t="s">
        <v>6039</v>
      </c>
      <c r="X1174" s="216" t="s">
        <v>6007</v>
      </c>
      <c r="Y1174" s="24" t="s">
        <v>6058</v>
      </c>
      <c r="Z1174" s="24" t="s">
        <v>6024</v>
      </c>
      <c r="AA1174" s="24" t="s">
        <v>6591</v>
      </c>
      <c r="AB1174" s="24" t="s">
        <v>6159</v>
      </c>
      <c r="AC1174" s="24" t="s">
        <v>5979</v>
      </c>
    </row>
    <row r="1175" spans="1:29" s="169" customFormat="1">
      <c r="A1175" s="24">
        <v>5468</v>
      </c>
      <c r="B1175" s="24" t="s">
        <v>1139</v>
      </c>
      <c r="C1175" s="57">
        <v>17.25</v>
      </c>
      <c r="D1175" s="57">
        <v>17.399999999999999</v>
      </c>
      <c r="E1175" s="57">
        <v>16.149999999999999</v>
      </c>
      <c r="F1175" s="57">
        <v>16.899999999999999</v>
      </c>
      <c r="G1175" s="57">
        <v>17.149999999999999</v>
      </c>
      <c r="H1175" s="57">
        <v>17.149999999999999</v>
      </c>
      <c r="I1175" s="57">
        <v>14.6</v>
      </c>
      <c r="J1175" s="57">
        <v>15.5</v>
      </c>
      <c r="K1175" s="57">
        <v>15.95</v>
      </c>
      <c r="L1175" s="57">
        <v>16.149999999999999</v>
      </c>
      <c r="M1175" s="57">
        <v>15.05</v>
      </c>
      <c r="N1175" s="57">
        <v>15.6</v>
      </c>
      <c r="O1175" s="57">
        <v>129</v>
      </c>
      <c r="P1175" s="57">
        <v>289</v>
      </c>
      <c r="Q1175" s="57"/>
      <c r="R1175" s="57"/>
      <c r="S1175" s="57"/>
      <c r="T1175" s="57"/>
      <c r="U1175" s="77">
        <v>0.74394463667820065</v>
      </c>
      <c r="V1175" s="24" t="s">
        <v>6781</v>
      </c>
      <c r="W1175" s="216" t="s">
        <v>5993</v>
      </c>
      <c r="X1175" s="216" t="s">
        <v>5993</v>
      </c>
      <c r="Y1175" s="24" t="s">
        <v>5975</v>
      </c>
      <c r="Z1175" s="24" t="s">
        <v>6024</v>
      </c>
      <c r="AA1175" s="24" t="s">
        <v>5984</v>
      </c>
      <c r="AB1175" s="24" t="s">
        <v>5990</v>
      </c>
      <c r="AC1175" s="24" t="s">
        <v>5970</v>
      </c>
    </row>
    <row r="1176" spans="1:29" s="169" customFormat="1">
      <c r="A1176" s="24">
        <v>5469</v>
      </c>
      <c r="B1176" s="24" t="s">
        <v>1140</v>
      </c>
      <c r="C1176" s="57">
        <v>49.3</v>
      </c>
      <c r="D1176" s="57">
        <v>49.3</v>
      </c>
      <c r="E1176" s="57">
        <v>41.8</v>
      </c>
      <c r="F1176" s="57">
        <v>41.95</v>
      </c>
      <c r="G1176" s="57">
        <v>41.95</v>
      </c>
      <c r="H1176" s="57">
        <v>42.8</v>
      </c>
      <c r="I1176" s="57">
        <v>40.1</v>
      </c>
      <c r="J1176" s="57">
        <v>40.549999999999997</v>
      </c>
      <c r="K1176" s="57">
        <v>40.950000000000003</v>
      </c>
      <c r="L1176" s="57">
        <v>42</v>
      </c>
      <c r="M1176" s="57">
        <v>40.75</v>
      </c>
      <c r="N1176" s="57">
        <v>41</v>
      </c>
      <c r="O1176" s="57">
        <v>3939</v>
      </c>
      <c r="P1176" s="57">
        <v>12006</v>
      </c>
      <c r="Q1176" s="57">
        <v>31.800999999999998</v>
      </c>
      <c r="R1176" s="57">
        <v>49.898000000000003</v>
      </c>
      <c r="S1176" s="57">
        <v>23.903300000000002</v>
      </c>
      <c r="T1176" s="57">
        <v>41.2331</v>
      </c>
      <c r="U1176" s="77">
        <v>0.54680992836914877</v>
      </c>
      <c r="V1176" s="24" t="s">
        <v>6123</v>
      </c>
      <c r="W1176" s="216" t="s">
        <v>5967</v>
      </c>
      <c r="X1176" s="216" t="s">
        <v>6007</v>
      </c>
      <c r="Y1176" s="24" t="s">
        <v>6024</v>
      </c>
      <c r="Z1176" s="24" t="s">
        <v>5962</v>
      </c>
      <c r="AA1176" s="24" t="s">
        <v>6068</v>
      </c>
      <c r="AB1176" s="24" t="s">
        <v>6033</v>
      </c>
      <c r="AC1176" s="24" t="s">
        <v>5990</v>
      </c>
    </row>
    <row r="1177" spans="1:29" s="169" customFormat="1">
      <c r="A1177" s="24">
        <v>5471</v>
      </c>
      <c r="B1177" s="24" t="s">
        <v>1141</v>
      </c>
      <c r="C1177" s="57">
        <v>113</v>
      </c>
      <c r="D1177" s="57">
        <v>113.5</v>
      </c>
      <c r="E1177" s="57">
        <v>90.1</v>
      </c>
      <c r="F1177" s="57">
        <v>90.2</v>
      </c>
      <c r="G1177" s="57">
        <v>88.7</v>
      </c>
      <c r="H1177" s="57">
        <v>91</v>
      </c>
      <c r="I1177" s="57">
        <v>84.4</v>
      </c>
      <c r="J1177" s="57">
        <v>87.4</v>
      </c>
      <c r="K1177" s="57">
        <v>89.1</v>
      </c>
      <c r="L1177" s="57">
        <v>93.4</v>
      </c>
      <c r="M1177" s="57">
        <v>88.6</v>
      </c>
      <c r="N1177" s="57">
        <v>90.1</v>
      </c>
      <c r="O1177" s="57">
        <v>5662</v>
      </c>
      <c r="P1177" s="57">
        <v>12778</v>
      </c>
      <c r="Q1177" s="57">
        <v>33.009500000000003</v>
      </c>
      <c r="R1177" s="57">
        <v>48.274099999999997</v>
      </c>
      <c r="S1177" s="57">
        <v>27.497699999999998</v>
      </c>
      <c r="T1177" s="57">
        <v>41.348700000000001</v>
      </c>
      <c r="U1177" s="77">
        <v>0.73850889549746956</v>
      </c>
      <c r="V1177" s="24" t="s">
        <v>6271</v>
      </c>
      <c r="W1177" s="216" t="s">
        <v>5967</v>
      </c>
      <c r="X1177" s="216" t="s">
        <v>5971</v>
      </c>
      <c r="Y1177" s="24" t="s">
        <v>5964</v>
      </c>
      <c r="Z1177" s="24" t="s">
        <v>5974</v>
      </c>
      <c r="AA1177" s="24" t="s">
        <v>5963</v>
      </c>
      <c r="AB1177" s="24" t="s">
        <v>5996</v>
      </c>
      <c r="AC1177" s="24" t="s">
        <v>5965</v>
      </c>
    </row>
    <row r="1178" spans="1:29" s="169" customFormat="1">
      <c r="A1178" s="24">
        <v>5474</v>
      </c>
      <c r="B1178" s="24" t="s">
        <v>1142</v>
      </c>
      <c r="C1178" s="57">
        <v>178</v>
      </c>
      <c r="D1178" s="57">
        <v>178</v>
      </c>
      <c r="E1178" s="57">
        <v>138.5</v>
      </c>
      <c r="F1178" s="57">
        <v>143.5</v>
      </c>
      <c r="G1178" s="57">
        <v>146.5</v>
      </c>
      <c r="H1178" s="57">
        <v>146.5</v>
      </c>
      <c r="I1178" s="57">
        <v>108</v>
      </c>
      <c r="J1178" s="57">
        <v>111.5</v>
      </c>
      <c r="K1178" s="57">
        <v>112.5</v>
      </c>
      <c r="L1178" s="57">
        <v>114</v>
      </c>
      <c r="M1178" s="57">
        <v>107.5</v>
      </c>
      <c r="N1178" s="57">
        <v>108.5</v>
      </c>
      <c r="O1178" s="57">
        <v>369</v>
      </c>
      <c r="P1178" s="57">
        <v>1282</v>
      </c>
      <c r="Q1178" s="57">
        <v>28.427199999999999</v>
      </c>
      <c r="R1178" s="57">
        <v>39.286900000000003</v>
      </c>
      <c r="S1178" s="57">
        <v>19.4177</v>
      </c>
      <c r="T1178" s="57">
        <v>32.663800000000002</v>
      </c>
      <c r="U1178" s="77">
        <v>0.47971918876755065</v>
      </c>
      <c r="V1178" s="24" t="s">
        <v>6118</v>
      </c>
      <c r="W1178" s="216" t="s">
        <v>5967</v>
      </c>
      <c r="X1178" s="216" t="s">
        <v>6007</v>
      </c>
      <c r="Y1178" s="24" t="s">
        <v>6024</v>
      </c>
      <c r="Z1178" s="24" t="s">
        <v>6024</v>
      </c>
      <c r="AA1178" s="24" t="s">
        <v>5964</v>
      </c>
      <c r="AB1178" s="24" t="s">
        <v>5990</v>
      </c>
      <c r="AC1178" s="24" t="s">
        <v>5990</v>
      </c>
    </row>
    <row r="1179" spans="1:29" s="169" customFormat="1">
      <c r="A1179" s="24">
        <v>5475</v>
      </c>
      <c r="B1179" s="24" t="s">
        <v>1143</v>
      </c>
      <c r="C1179" s="57">
        <v>36.85</v>
      </c>
      <c r="D1179" s="57">
        <v>36.85</v>
      </c>
      <c r="E1179" s="57">
        <v>29.1</v>
      </c>
      <c r="F1179" s="57">
        <v>31</v>
      </c>
      <c r="G1179" s="57">
        <v>30.8</v>
      </c>
      <c r="H1179" s="57">
        <v>31.6</v>
      </c>
      <c r="I1179" s="57">
        <v>26.7</v>
      </c>
      <c r="J1179" s="57">
        <v>28</v>
      </c>
      <c r="K1179" s="57">
        <v>28.95</v>
      </c>
      <c r="L1179" s="57">
        <v>32.4</v>
      </c>
      <c r="M1179" s="57">
        <v>28.55</v>
      </c>
      <c r="N1179" s="57">
        <v>29.5</v>
      </c>
      <c r="O1179" s="57">
        <v>13480</v>
      </c>
      <c r="P1179" s="57">
        <v>33202</v>
      </c>
      <c r="Q1179" s="57"/>
      <c r="R1179" s="57"/>
      <c r="S1179" s="57"/>
      <c r="T1179" s="57"/>
      <c r="U1179" s="77">
        <v>0.67666606429331566</v>
      </c>
      <c r="V1179" s="24" t="s">
        <v>6123</v>
      </c>
      <c r="W1179" s="216" t="s">
        <v>5993</v>
      </c>
      <c r="X1179" s="216" t="s">
        <v>5993</v>
      </c>
      <c r="Y1179" s="24" t="s">
        <v>6024</v>
      </c>
      <c r="Z1179" s="24" t="s">
        <v>5964</v>
      </c>
      <c r="AA1179" s="24" t="s">
        <v>5969</v>
      </c>
      <c r="AB1179" s="24" t="s">
        <v>6033</v>
      </c>
      <c r="AC1179" s="24" t="s">
        <v>5965</v>
      </c>
    </row>
    <row r="1180" spans="1:29" s="169" customFormat="1">
      <c r="A1180" s="24">
        <v>5478</v>
      </c>
      <c r="B1180" s="24" t="s">
        <v>1144</v>
      </c>
      <c r="C1180" s="57">
        <v>102.5</v>
      </c>
      <c r="D1180" s="57">
        <v>103</v>
      </c>
      <c r="E1180" s="57">
        <v>98</v>
      </c>
      <c r="F1180" s="57">
        <v>99.1</v>
      </c>
      <c r="G1180" s="57">
        <v>99.2</v>
      </c>
      <c r="H1180" s="57">
        <v>101.5</v>
      </c>
      <c r="I1180" s="57">
        <v>93.1</v>
      </c>
      <c r="J1180" s="57">
        <v>96</v>
      </c>
      <c r="K1180" s="57">
        <v>96.8</v>
      </c>
      <c r="L1180" s="57">
        <v>100</v>
      </c>
      <c r="M1180" s="57">
        <v>96.8</v>
      </c>
      <c r="N1180" s="57">
        <v>99.9</v>
      </c>
      <c r="O1180" s="57">
        <v>779</v>
      </c>
      <c r="P1180" s="57">
        <v>1393</v>
      </c>
      <c r="Q1180" s="57">
        <v>12.8185</v>
      </c>
      <c r="R1180" s="57">
        <v>20.6812</v>
      </c>
      <c r="S1180" s="57">
        <v>20.229500000000002</v>
      </c>
      <c r="T1180" s="57">
        <v>20.5307</v>
      </c>
      <c r="U1180" s="77">
        <v>0.93204115817181143</v>
      </c>
      <c r="V1180" s="24" t="s">
        <v>6157</v>
      </c>
      <c r="W1180" s="216" t="s">
        <v>6039</v>
      </c>
      <c r="X1180" s="216" t="s">
        <v>6007</v>
      </c>
      <c r="Y1180" s="24" t="s">
        <v>5962</v>
      </c>
      <c r="Z1180" s="24" t="s">
        <v>5962</v>
      </c>
      <c r="AA1180" s="24" t="s">
        <v>6031</v>
      </c>
      <c r="AB1180" s="24" t="s">
        <v>5979</v>
      </c>
      <c r="AC1180" s="24" t="s">
        <v>5979</v>
      </c>
    </row>
    <row r="1181" spans="1:29" s="169" customFormat="1">
      <c r="A1181" s="24">
        <v>5481</v>
      </c>
      <c r="B1181" s="24" t="s">
        <v>5864</v>
      </c>
      <c r="C1181" s="57">
        <v>12.6</v>
      </c>
      <c r="D1181" s="57">
        <v>12.65</v>
      </c>
      <c r="E1181" s="57">
        <v>12.1</v>
      </c>
      <c r="F1181" s="57">
        <v>12.15</v>
      </c>
      <c r="G1181" s="57">
        <v>12.1</v>
      </c>
      <c r="H1181" s="57">
        <v>12.75</v>
      </c>
      <c r="I1181" s="57">
        <v>12</v>
      </c>
      <c r="J1181" s="57">
        <v>12.55</v>
      </c>
      <c r="K1181" s="57">
        <v>12.65</v>
      </c>
      <c r="L1181" s="57">
        <v>12.75</v>
      </c>
      <c r="M1181" s="57">
        <v>12.35</v>
      </c>
      <c r="N1181" s="57">
        <v>12.45</v>
      </c>
      <c r="O1181" s="57">
        <v>585</v>
      </c>
      <c r="P1181" s="57">
        <v>1279</v>
      </c>
      <c r="Q1181" s="57"/>
      <c r="R1181" s="57"/>
      <c r="S1181" s="57"/>
      <c r="T1181" s="57"/>
      <c r="U1181" s="77">
        <v>0.76231430805316658</v>
      </c>
      <c r="V1181" s="24" t="s">
        <v>6537</v>
      </c>
      <c r="W1181" s="216" t="s">
        <v>5993</v>
      </c>
      <c r="X1181" s="216" t="s">
        <v>5993</v>
      </c>
      <c r="Y1181" s="24" t="s">
        <v>5964</v>
      </c>
      <c r="Z1181" s="24" t="s">
        <v>5982</v>
      </c>
      <c r="AA1181" s="24" t="s">
        <v>5984</v>
      </c>
      <c r="AB1181" s="24" t="s">
        <v>5990</v>
      </c>
      <c r="AC1181" s="24" t="s">
        <v>5990</v>
      </c>
    </row>
    <row r="1182" spans="1:29" s="169" customFormat="1">
      <c r="A1182" s="24">
        <v>5483</v>
      </c>
      <c r="B1182" s="24" t="s">
        <v>1147</v>
      </c>
      <c r="C1182" s="57">
        <v>188.5</v>
      </c>
      <c r="D1182" s="57">
        <v>191</v>
      </c>
      <c r="E1182" s="57">
        <v>172.5</v>
      </c>
      <c r="F1182" s="57">
        <v>172.5</v>
      </c>
      <c r="G1182" s="57">
        <v>171</v>
      </c>
      <c r="H1182" s="57">
        <v>176.5</v>
      </c>
      <c r="I1182" s="57">
        <v>160</v>
      </c>
      <c r="J1182" s="57">
        <v>164</v>
      </c>
      <c r="K1182" s="57">
        <v>168</v>
      </c>
      <c r="L1182" s="57">
        <v>179</v>
      </c>
      <c r="M1182" s="57">
        <v>167</v>
      </c>
      <c r="N1182" s="57">
        <v>174</v>
      </c>
      <c r="O1182" s="57">
        <v>18043</v>
      </c>
      <c r="P1182" s="57">
        <v>43821</v>
      </c>
      <c r="Q1182" s="57">
        <v>29.956099999999999</v>
      </c>
      <c r="R1182" s="57">
        <v>50.087800000000001</v>
      </c>
      <c r="S1182" s="57">
        <v>27.620999999999999</v>
      </c>
      <c r="T1182" s="57">
        <v>42.5989</v>
      </c>
      <c r="U1182" s="77">
        <v>0.68623871355438415</v>
      </c>
      <c r="V1182" s="24" t="s">
        <v>6157</v>
      </c>
      <c r="W1182" s="216" t="s">
        <v>5967</v>
      </c>
      <c r="X1182" s="216" t="s">
        <v>5971</v>
      </c>
      <c r="Y1182" s="24" t="s">
        <v>6004</v>
      </c>
      <c r="Z1182" s="24" t="s">
        <v>5964</v>
      </c>
      <c r="AA1182" s="24" t="s">
        <v>6010</v>
      </c>
      <c r="AB1182" s="24" t="s">
        <v>5986</v>
      </c>
      <c r="AC1182" s="24" t="s">
        <v>5965</v>
      </c>
    </row>
    <row r="1183" spans="1:29" s="169" customFormat="1">
      <c r="A1183" s="24">
        <v>5484</v>
      </c>
      <c r="B1183" s="24" t="s">
        <v>1148</v>
      </c>
      <c r="C1183" s="57">
        <v>17.149999999999999</v>
      </c>
      <c r="D1183" s="57">
        <v>17.5</v>
      </c>
      <c r="E1183" s="57">
        <v>14.75</v>
      </c>
      <c r="F1183" s="57">
        <v>14.9</v>
      </c>
      <c r="G1183" s="57">
        <v>14.8</v>
      </c>
      <c r="H1183" s="57">
        <v>14.8</v>
      </c>
      <c r="I1183" s="57">
        <v>13.65</v>
      </c>
      <c r="J1183" s="57">
        <v>14.2</v>
      </c>
      <c r="K1183" s="57">
        <v>14</v>
      </c>
      <c r="L1183" s="57">
        <v>14.3</v>
      </c>
      <c r="M1183" s="57">
        <v>13.85</v>
      </c>
      <c r="N1183" s="57">
        <v>14.25</v>
      </c>
      <c r="O1183" s="57">
        <v>70</v>
      </c>
      <c r="P1183" s="57">
        <v>717</v>
      </c>
      <c r="Q1183" s="57"/>
      <c r="R1183" s="57"/>
      <c r="S1183" s="57"/>
      <c r="T1183" s="57"/>
      <c r="U1183" s="77">
        <v>0.16271501627150164</v>
      </c>
      <c r="V1183" s="24" t="s">
        <v>6640</v>
      </c>
      <c r="W1183" s="216" t="s">
        <v>5993</v>
      </c>
      <c r="X1183" s="216" t="s">
        <v>5993</v>
      </c>
      <c r="Y1183" s="24" t="s">
        <v>5964</v>
      </c>
      <c r="Z1183" s="24" t="s">
        <v>6024</v>
      </c>
      <c r="AA1183" s="24" t="s">
        <v>6016</v>
      </c>
      <c r="AB1183" s="24" t="s">
        <v>5965</v>
      </c>
      <c r="AC1183" s="24" t="s">
        <v>5991</v>
      </c>
    </row>
    <row r="1184" spans="1:29" s="169" customFormat="1">
      <c r="A1184" s="24">
        <v>5487</v>
      </c>
      <c r="B1184" s="24" t="s">
        <v>1149</v>
      </c>
      <c r="C1184" s="57">
        <v>40.049999999999997</v>
      </c>
      <c r="D1184" s="57">
        <v>41.45</v>
      </c>
      <c r="E1184" s="57">
        <v>37.25</v>
      </c>
      <c r="F1184" s="57">
        <v>38.049999999999997</v>
      </c>
      <c r="G1184" s="57">
        <v>37.5</v>
      </c>
      <c r="H1184" s="57">
        <v>39.950000000000003</v>
      </c>
      <c r="I1184" s="57">
        <v>36.450000000000003</v>
      </c>
      <c r="J1184" s="57">
        <v>39.85</v>
      </c>
      <c r="K1184" s="57">
        <v>40.450000000000003</v>
      </c>
      <c r="L1184" s="57">
        <v>40.450000000000003</v>
      </c>
      <c r="M1184" s="57">
        <v>38.9</v>
      </c>
      <c r="N1184" s="57">
        <v>39.15</v>
      </c>
      <c r="O1184" s="57">
        <v>31</v>
      </c>
      <c r="P1184" s="57">
        <v>102</v>
      </c>
      <c r="Q1184" s="57">
        <v>42.469000000000001</v>
      </c>
      <c r="R1184" s="57">
        <v>49.488900000000001</v>
      </c>
      <c r="S1184" s="57">
        <v>38.763100000000001</v>
      </c>
      <c r="T1184" s="57">
        <v>45.913600000000002</v>
      </c>
      <c r="U1184" s="77">
        <v>0.50653594771241828</v>
      </c>
      <c r="V1184" s="24" t="s">
        <v>6700</v>
      </c>
      <c r="W1184" s="216" t="s">
        <v>5967</v>
      </c>
      <c r="X1184" s="216" t="s">
        <v>5971</v>
      </c>
      <c r="Y1184" s="24" t="s">
        <v>5964</v>
      </c>
      <c r="Z1184" s="24" t="s">
        <v>5982</v>
      </c>
      <c r="AA1184" s="24" t="s">
        <v>6209</v>
      </c>
      <c r="AB1184" s="24" t="s">
        <v>5979</v>
      </c>
      <c r="AC1184" s="24" t="s">
        <v>5990</v>
      </c>
    </row>
    <row r="1185" spans="1:29" s="169" customFormat="1">
      <c r="A1185" s="24">
        <v>5488</v>
      </c>
      <c r="B1185" s="24" t="s">
        <v>1150</v>
      </c>
      <c r="C1185" s="57">
        <v>8.1199999999999992</v>
      </c>
      <c r="D1185" s="57">
        <v>8.24</v>
      </c>
      <c r="E1185" s="57">
        <v>8</v>
      </c>
      <c r="F1185" s="57">
        <v>8</v>
      </c>
      <c r="G1185" s="57">
        <v>8</v>
      </c>
      <c r="H1185" s="57">
        <v>8</v>
      </c>
      <c r="I1185" s="57">
        <v>7.6</v>
      </c>
      <c r="J1185" s="57">
        <v>7.7</v>
      </c>
      <c r="K1185" s="57">
        <v>7.75</v>
      </c>
      <c r="L1185" s="57">
        <v>7.82</v>
      </c>
      <c r="M1185" s="57">
        <v>7.73</v>
      </c>
      <c r="N1185" s="57">
        <v>7.79</v>
      </c>
      <c r="O1185" s="57">
        <v>94</v>
      </c>
      <c r="P1185" s="57">
        <v>691</v>
      </c>
      <c r="Q1185" s="57">
        <v>36.433799999999998</v>
      </c>
      <c r="R1185" s="57">
        <v>47.692399999999999</v>
      </c>
      <c r="S1185" s="57">
        <v>28.946000000000002</v>
      </c>
      <c r="T1185" s="57">
        <v>41.443600000000004</v>
      </c>
      <c r="U1185" s="77">
        <v>0.22672455378678244</v>
      </c>
      <c r="V1185" s="24" t="s">
        <v>6038</v>
      </c>
      <c r="W1185" s="216" t="s">
        <v>5967</v>
      </c>
      <c r="X1185" s="216" t="s">
        <v>5971</v>
      </c>
      <c r="Y1185" s="24" t="s">
        <v>6130</v>
      </c>
      <c r="Z1185" s="24" t="s">
        <v>6024</v>
      </c>
      <c r="AA1185" s="24" t="s">
        <v>6016</v>
      </c>
      <c r="AB1185" s="24" t="s">
        <v>5991</v>
      </c>
      <c r="AC1185" s="24" t="s">
        <v>5990</v>
      </c>
    </row>
    <row r="1186" spans="1:29" s="169" customFormat="1">
      <c r="A1186" s="24">
        <v>5489</v>
      </c>
      <c r="B1186" s="24" t="s">
        <v>1151</v>
      </c>
      <c r="C1186" s="57">
        <v>33.700000000000003</v>
      </c>
      <c r="D1186" s="57">
        <v>34.4</v>
      </c>
      <c r="E1186" s="57">
        <v>33.549999999999997</v>
      </c>
      <c r="F1186" s="57">
        <v>33.9</v>
      </c>
      <c r="G1186" s="57">
        <v>33.85</v>
      </c>
      <c r="H1186" s="57">
        <v>33.85</v>
      </c>
      <c r="I1186" s="57">
        <v>32.700000000000003</v>
      </c>
      <c r="J1186" s="57">
        <v>33.4</v>
      </c>
      <c r="K1186" s="57">
        <v>33.799999999999997</v>
      </c>
      <c r="L1186" s="57">
        <v>33.799999999999997</v>
      </c>
      <c r="M1186" s="57">
        <v>33.200000000000003</v>
      </c>
      <c r="N1186" s="57">
        <v>33.5</v>
      </c>
      <c r="O1186" s="57">
        <v>46</v>
      </c>
      <c r="P1186" s="57">
        <v>155</v>
      </c>
      <c r="Q1186" s="57">
        <v>74.250399999999999</v>
      </c>
      <c r="R1186" s="57">
        <v>81.787000000000006</v>
      </c>
      <c r="S1186" s="57">
        <v>67.833600000000004</v>
      </c>
      <c r="T1186" s="57">
        <v>77.135800000000003</v>
      </c>
      <c r="U1186" s="77">
        <v>0.4946236559139785</v>
      </c>
      <c r="V1186" s="24" t="s">
        <v>6015</v>
      </c>
      <c r="W1186" s="216" t="s">
        <v>5967</v>
      </c>
      <c r="X1186" s="216" t="s">
        <v>5989</v>
      </c>
      <c r="Y1186" s="24" t="s">
        <v>6240</v>
      </c>
      <c r="Z1186" s="24" t="s">
        <v>6017</v>
      </c>
      <c r="AA1186" s="24" t="s">
        <v>6017</v>
      </c>
      <c r="AB1186" s="24" t="s">
        <v>5979</v>
      </c>
      <c r="AC1186" s="24" t="s">
        <v>5970</v>
      </c>
    </row>
    <row r="1187" spans="1:29" s="169" customFormat="1">
      <c r="A1187" s="24">
        <v>5490</v>
      </c>
      <c r="B1187" s="24" t="s">
        <v>1152</v>
      </c>
      <c r="C1187" s="57">
        <v>28.3</v>
      </c>
      <c r="D1187" s="57">
        <v>28.3</v>
      </c>
      <c r="E1187" s="57">
        <v>27.5</v>
      </c>
      <c r="F1187" s="57">
        <v>28</v>
      </c>
      <c r="G1187" s="57">
        <v>28.15</v>
      </c>
      <c r="H1187" s="57">
        <v>28.35</v>
      </c>
      <c r="I1187" s="57">
        <v>27.3</v>
      </c>
      <c r="J1187" s="57">
        <v>27.7</v>
      </c>
      <c r="K1187" s="57">
        <v>25.45</v>
      </c>
      <c r="L1187" s="57">
        <v>26</v>
      </c>
      <c r="M1187" s="57">
        <v>25.45</v>
      </c>
      <c r="N1187" s="57">
        <v>25.6</v>
      </c>
      <c r="O1187" s="57">
        <v>417</v>
      </c>
      <c r="P1187" s="57">
        <v>1418</v>
      </c>
      <c r="Q1187" s="57">
        <v>32.516500000000001</v>
      </c>
      <c r="R1187" s="57">
        <v>44.655099999999997</v>
      </c>
      <c r="S1187" s="57">
        <v>22.776499999999999</v>
      </c>
      <c r="T1187" s="57">
        <v>37.362200000000001</v>
      </c>
      <c r="U1187" s="77">
        <v>0.49012693935119889</v>
      </c>
      <c r="V1187" s="24" t="s">
        <v>6586</v>
      </c>
      <c r="W1187" s="216" t="s">
        <v>5967</v>
      </c>
      <c r="X1187" s="216" t="s">
        <v>6007</v>
      </c>
      <c r="Y1187" s="24" t="s">
        <v>6017</v>
      </c>
      <c r="Z1187" s="24" t="s">
        <v>5984</v>
      </c>
      <c r="AA1187" s="24" t="s">
        <v>6492</v>
      </c>
      <c r="AB1187" s="24" t="s">
        <v>5996</v>
      </c>
      <c r="AC1187" s="24" t="s">
        <v>5979</v>
      </c>
    </row>
    <row r="1188" spans="1:29" s="169" customFormat="1">
      <c r="A1188" s="24">
        <v>5493</v>
      </c>
      <c r="B1188" s="24" t="s">
        <v>1154</v>
      </c>
      <c r="C1188" s="57">
        <v>43.1</v>
      </c>
      <c r="D1188" s="57">
        <v>43.8</v>
      </c>
      <c r="E1188" s="57">
        <v>42.2</v>
      </c>
      <c r="F1188" s="57">
        <v>42.7</v>
      </c>
      <c r="G1188" s="57">
        <v>42.7</v>
      </c>
      <c r="H1188" s="57">
        <v>43.6</v>
      </c>
      <c r="I1188" s="57">
        <v>41.8</v>
      </c>
      <c r="J1188" s="57">
        <v>42.7</v>
      </c>
      <c r="K1188" s="57">
        <v>43.1</v>
      </c>
      <c r="L1188" s="57">
        <v>43.85</v>
      </c>
      <c r="M1188" s="57">
        <v>43.1</v>
      </c>
      <c r="N1188" s="57">
        <v>43.5</v>
      </c>
      <c r="O1188" s="57">
        <v>68</v>
      </c>
      <c r="P1188" s="57">
        <v>101</v>
      </c>
      <c r="Q1188" s="57"/>
      <c r="R1188" s="57"/>
      <c r="S1188" s="57"/>
      <c r="T1188" s="57"/>
      <c r="U1188" s="77">
        <v>1.1221122112211221</v>
      </c>
      <c r="V1188" s="24" t="s">
        <v>6782</v>
      </c>
      <c r="W1188" s="216" t="s">
        <v>5993</v>
      </c>
      <c r="X1188" s="216" t="s">
        <v>5993</v>
      </c>
      <c r="Y1188" s="24" t="s">
        <v>5984</v>
      </c>
      <c r="Z1188" s="24" t="s">
        <v>5985</v>
      </c>
      <c r="AA1188" s="24" t="s">
        <v>6055</v>
      </c>
      <c r="AB1188" s="24" t="s">
        <v>5970</v>
      </c>
      <c r="AC1188" s="24" t="s">
        <v>5979</v>
      </c>
    </row>
    <row r="1189" spans="1:29" s="169" customFormat="1">
      <c r="A1189" s="24">
        <v>5498</v>
      </c>
      <c r="B1189" s="24" t="s">
        <v>1155</v>
      </c>
      <c r="C1189" s="57">
        <v>19.3</v>
      </c>
      <c r="D1189" s="57">
        <v>19.75</v>
      </c>
      <c r="E1189" s="57">
        <v>17</v>
      </c>
      <c r="F1189" s="57">
        <v>17</v>
      </c>
      <c r="G1189" s="57">
        <v>16.649999999999999</v>
      </c>
      <c r="H1189" s="57">
        <v>16.850000000000001</v>
      </c>
      <c r="I1189" s="57">
        <v>15.4</v>
      </c>
      <c r="J1189" s="57">
        <v>16</v>
      </c>
      <c r="K1189" s="57">
        <v>16.149999999999999</v>
      </c>
      <c r="L1189" s="57">
        <v>16.8</v>
      </c>
      <c r="M1189" s="57">
        <v>16.149999999999999</v>
      </c>
      <c r="N1189" s="57">
        <v>16.45</v>
      </c>
      <c r="O1189" s="57">
        <v>1228</v>
      </c>
      <c r="P1189" s="57">
        <v>5662</v>
      </c>
      <c r="Q1189" s="57">
        <v>34.768300000000004</v>
      </c>
      <c r="R1189" s="57">
        <v>51.781199999999998</v>
      </c>
      <c r="S1189" s="57">
        <v>29.600899999999999</v>
      </c>
      <c r="T1189" s="57">
        <v>44.387700000000002</v>
      </c>
      <c r="U1189" s="77">
        <v>0.36147415518662429</v>
      </c>
      <c r="V1189" s="24" t="s">
        <v>6038</v>
      </c>
      <c r="W1189" s="216" t="s">
        <v>5967</v>
      </c>
      <c r="X1189" s="216" t="s">
        <v>5971</v>
      </c>
      <c r="Y1189" s="24" t="s">
        <v>6004</v>
      </c>
      <c r="Z1189" s="24" t="s">
        <v>5964</v>
      </c>
      <c r="AA1189" s="24" t="s">
        <v>6055</v>
      </c>
      <c r="AB1189" s="24" t="s">
        <v>5970</v>
      </c>
      <c r="AC1189" s="24" t="s">
        <v>5979</v>
      </c>
    </row>
    <row r="1190" spans="1:29" s="169" customFormat="1">
      <c r="A1190" s="24">
        <v>5508</v>
      </c>
      <c r="B1190" s="24" t="s">
        <v>1156</v>
      </c>
      <c r="C1190" s="57">
        <v>54.1</v>
      </c>
      <c r="D1190" s="57">
        <v>54.1</v>
      </c>
      <c r="E1190" s="57">
        <v>52.4</v>
      </c>
      <c r="F1190" s="57">
        <v>52.7</v>
      </c>
      <c r="G1190" s="57">
        <v>53</v>
      </c>
      <c r="H1190" s="57">
        <v>54.5</v>
      </c>
      <c r="I1190" s="57">
        <v>52</v>
      </c>
      <c r="J1190" s="57">
        <v>52.5</v>
      </c>
      <c r="K1190" s="57">
        <v>52.8</v>
      </c>
      <c r="L1190" s="57">
        <v>53.2</v>
      </c>
      <c r="M1190" s="57">
        <v>52.8</v>
      </c>
      <c r="N1190" s="57">
        <v>53.1</v>
      </c>
      <c r="O1190" s="57">
        <v>116</v>
      </c>
      <c r="P1190" s="57">
        <v>552</v>
      </c>
      <c r="Q1190" s="57">
        <v>67.352699999999999</v>
      </c>
      <c r="R1190" s="57">
        <v>66.283299999999997</v>
      </c>
      <c r="S1190" s="57">
        <v>67.912599999999998</v>
      </c>
      <c r="T1190" s="57">
        <v>66.826400000000007</v>
      </c>
      <c r="U1190" s="77">
        <v>0.35024154589371981</v>
      </c>
      <c r="V1190" s="24" t="s">
        <v>6054</v>
      </c>
      <c r="W1190" s="216" t="s">
        <v>6009</v>
      </c>
      <c r="X1190" s="216" t="s">
        <v>5961</v>
      </c>
      <c r="Y1190" s="24" t="s">
        <v>6209</v>
      </c>
      <c r="Z1190" s="24" t="s">
        <v>6000</v>
      </c>
      <c r="AA1190" s="24" t="s">
        <v>6055</v>
      </c>
      <c r="AB1190" s="24" t="s">
        <v>5991</v>
      </c>
      <c r="AC1190" s="24" t="s">
        <v>5979</v>
      </c>
    </row>
    <row r="1191" spans="1:29" s="169" customFormat="1">
      <c r="A1191" s="24">
        <v>5511</v>
      </c>
      <c r="B1191" s="24" t="s">
        <v>1157</v>
      </c>
      <c r="C1191" s="57">
        <v>28.9</v>
      </c>
      <c r="D1191" s="57">
        <v>29.2</v>
      </c>
      <c r="E1191" s="57">
        <v>28.8</v>
      </c>
      <c r="F1191" s="57">
        <v>29.1</v>
      </c>
      <c r="G1191" s="57">
        <v>29</v>
      </c>
      <c r="H1191" s="57">
        <v>29.2</v>
      </c>
      <c r="I1191" s="57">
        <v>28.7</v>
      </c>
      <c r="J1191" s="57">
        <v>29.1</v>
      </c>
      <c r="K1191" s="57">
        <v>29.05</v>
      </c>
      <c r="L1191" s="57">
        <v>29.15</v>
      </c>
      <c r="M1191" s="57">
        <v>29</v>
      </c>
      <c r="N1191" s="57">
        <v>29.15</v>
      </c>
      <c r="O1191" s="57">
        <v>41</v>
      </c>
      <c r="P1191" s="57">
        <v>572</v>
      </c>
      <c r="Q1191" s="57">
        <v>17.5291</v>
      </c>
      <c r="R1191" s="57">
        <v>19.883099999999999</v>
      </c>
      <c r="S1191" s="57">
        <v>18.476199999999999</v>
      </c>
      <c r="T1191" s="57">
        <v>19.414100000000001</v>
      </c>
      <c r="U1191" s="77">
        <v>0.11946386946386947</v>
      </c>
      <c r="V1191" s="24" t="s">
        <v>6637</v>
      </c>
      <c r="W1191" s="216" t="s">
        <v>6039</v>
      </c>
      <c r="X1191" s="216" t="s">
        <v>6047</v>
      </c>
      <c r="Y1191" s="24" t="s">
        <v>6016</v>
      </c>
      <c r="Z1191" s="24" t="s">
        <v>6452</v>
      </c>
      <c r="AA1191" s="24" t="s">
        <v>6126</v>
      </c>
      <c r="AB1191" s="24" t="s">
        <v>5979</v>
      </c>
      <c r="AC1191" s="24" t="s">
        <v>5991</v>
      </c>
    </row>
    <row r="1192" spans="1:29" s="169" customFormat="1">
      <c r="A1192" s="24">
        <v>5512</v>
      </c>
      <c r="B1192" s="24" t="s">
        <v>1158</v>
      </c>
      <c r="C1192" s="57">
        <v>9.35</v>
      </c>
      <c r="D1192" s="57">
        <v>9.3699999999999992</v>
      </c>
      <c r="E1192" s="57">
        <v>9.1999999999999993</v>
      </c>
      <c r="F1192" s="57">
        <v>9.2100000000000009</v>
      </c>
      <c r="G1192" s="57">
        <v>9.25</v>
      </c>
      <c r="H1192" s="57">
        <v>9.25</v>
      </c>
      <c r="I1192" s="57">
        <v>8.6999999999999993</v>
      </c>
      <c r="J1192" s="57">
        <v>8.7100000000000009</v>
      </c>
      <c r="K1192" s="57">
        <v>8.75</v>
      </c>
      <c r="L1192" s="57">
        <v>8.94</v>
      </c>
      <c r="M1192" s="57">
        <v>8.75</v>
      </c>
      <c r="N1192" s="57">
        <v>8.92</v>
      </c>
      <c r="O1192" s="57">
        <v>956</v>
      </c>
      <c r="P1192" s="57">
        <v>7423</v>
      </c>
      <c r="Q1192" s="57">
        <v>10.227499999999999</v>
      </c>
      <c r="R1192" s="57">
        <v>18.981999999999999</v>
      </c>
      <c r="S1192" s="57">
        <v>13.308</v>
      </c>
      <c r="T1192" s="57">
        <v>17.090699999999998</v>
      </c>
      <c r="U1192" s="77">
        <v>0.21464816561138803</v>
      </c>
      <c r="V1192" s="24" t="s">
        <v>6038</v>
      </c>
      <c r="W1192" s="216" t="s">
        <v>6039</v>
      </c>
      <c r="X1192" s="216" t="s">
        <v>6047</v>
      </c>
      <c r="Y1192" s="24" t="s">
        <v>5984</v>
      </c>
      <c r="Z1192" s="24" t="s">
        <v>6024</v>
      </c>
      <c r="AA1192" s="24" t="s">
        <v>6055</v>
      </c>
      <c r="AB1192" s="24" t="s">
        <v>5965</v>
      </c>
      <c r="AC1192" s="24" t="s">
        <v>5979</v>
      </c>
    </row>
    <row r="1193" spans="1:29" s="169" customFormat="1">
      <c r="A1193" s="24">
        <v>5514</v>
      </c>
      <c r="B1193" s="24" t="s">
        <v>1159</v>
      </c>
      <c r="C1193" s="57">
        <v>21.85</v>
      </c>
      <c r="D1193" s="57">
        <v>22.55</v>
      </c>
      <c r="E1193" s="57">
        <v>21.4</v>
      </c>
      <c r="F1193" s="57">
        <v>22.25</v>
      </c>
      <c r="G1193" s="57">
        <v>22</v>
      </c>
      <c r="H1193" s="57">
        <v>22.65</v>
      </c>
      <c r="I1193" s="57">
        <v>21.5</v>
      </c>
      <c r="J1193" s="57">
        <v>22.4</v>
      </c>
      <c r="K1193" s="57">
        <v>22.4</v>
      </c>
      <c r="L1193" s="57">
        <v>22.55</v>
      </c>
      <c r="M1193" s="57">
        <v>22.1</v>
      </c>
      <c r="N1193" s="57">
        <v>22.45</v>
      </c>
      <c r="O1193" s="57">
        <v>52</v>
      </c>
      <c r="P1193" s="57">
        <v>118</v>
      </c>
      <c r="Q1193" s="57">
        <v>83.536100000000005</v>
      </c>
      <c r="R1193" s="57">
        <v>83.822999999999993</v>
      </c>
      <c r="S1193" s="57">
        <v>83.690700000000007</v>
      </c>
      <c r="T1193" s="57">
        <v>83.778899999999993</v>
      </c>
      <c r="U1193" s="77">
        <v>0.7344632768361582</v>
      </c>
      <c r="V1193" s="24" t="s">
        <v>6783</v>
      </c>
      <c r="W1193" s="216" t="s">
        <v>6039</v>
      </c>
      <c r="X1193" s="216" t="s">
        <v>6012</v>
      </c>
      <c r="Y1193" s="24" t="s">
        <v>6016</v>
      </c>
      <c r="Z1193" s="24" t="s">
        <v>6016</v>
      </c>
      <c r="AA1193" s="24" t="s">
        <v>6370</v>
      </c>
      <c r="AB1193" s="24" t="s">
        <v>5990</v>
      </c>
      <c r="AC1193" s="24" t="s">
        <v>5996</v>
      </c>
    </row>
    <row r="1194" spans="1:29" s="169" customFormat="1">
      <c r="A1194" s="24">
        <v>5515</v>
      </c>
      <c r="B1194" s="24" t="s">
        <v>1160</v>
      </c>
      <c r="C1194" s="57">
        <v>14.6</v>
      </c>
      <c r="D1194" s="57">
        <v>14.6</v>
      </c>
      <c r="E1194" s="57">
        <v>14.05</v>
      </c>
      <c r="F1194" s="57">
        <v>14.1</v>
      </c>
      <c r="G1194" s="57">
        <v>13.3</v>
      </c>
      <c r="H1194" s="57">
        <v>13.3</v>
      </c>
      <c r="I1194" s="57">
        <v>12.65</v>
      </c>
      <c r="J1194" s="57">
        <v>12.8</v>
      </c>
      <c r="K1194" s="57">
        <v>12.9</v>
      </c>
      <c r="L1194" s="57">
        <v>13.25</v>
      </c>
      <c r="M1194" s="57">
        <v>12.9</v>
      </c>
      <c r="N1194" s="57">
        <v>13.2</v>
      </c>
      <c r="O1194" s="57">
        <v>501</v>
      </c>
      <c r="P1194" s="57">
        <v>2311</v>
      </c>
      <c r="Q1194" s="57"/>
      <c r="R1194" s="57"/>
      <c r="S1194" s="57"/>
      <c r="T1194" s="57"/>
      <c r="U1194" s="77">
        <v>0.36131544785807013</v>
      </c>
      <c r="V1194" s="24" t="s">
        <v>6038</v>
      </c>
      <c r="W1194" s="216" t="s">
        <v>5993</v>
      </c>
      <c r="X1194" s="216" t="s">
        <v>5993</v>
      </c>
      <c r="Y1194" s="24" t="s">
        <v>6209</v>
      </c>
      <c r="Z1194" s="24" t="s">
        <v>6024</v>
      </c>
      <c r="AA1194" s="24" t="s">
        <v>6031</v>
      </c>
      <c r="AB1194" s="24" t="s">
        <v>5965</v>
      </c>
      <c r="AC1194" s="24" t="s">
        <v>5979</v>
      </c>
    </row>
    <row r="1195" spans="1:29" s="169" customFormat="1">
      <c r="A1195" s="24">
        <v>5516</v>
      </c>
      <c r="B1195" s="24" t="s">
        <v>1161</v>
      </c>
      <c r="C1195" s="57">
        <v>14.4</v>
      </c>
      <c r="D1195" s="57">
        <v>14.7</v>
      </c>
      <c r="E1195" s="57">
        <v>13.9</v>
      </c>
      <c r="F1195" s="57">
        <v>14.05</v>
      </c>
      <c r="G1195" s="57">
        <v>14.05</v>
      </c>
      <c r="H1195" s="57">
        <v>14.05</v>
      </c>
      <c r="I1195" s="57">
        <v>13.25</v>
      </c>
      <c r="J1195" s="57">
        <v>13.6</v>
      </c>
      <c r="K1195" s="57">
        <v>13.85</v>
      </c>
      <c r="L1195" s="57">
        <v>13.85</v>
      </c>
      <c r="M1195" s="57">
        <v>13.6</v>
      </c>
      <c r="N1195" s="57">
        <v>13.7</v>
      </c>
      <c r="O1195" s="57">
        <v>64</v>
      </c>
      <c r="P1195" s="57">
        <v>437</v>
      </c>
      <c r="Q1195" s="57"/>
      <c r="R1195" s="57"/>
      <c r="S1195" s="57"/>
      <c r="T1195" s="57"/>
      <c r="U1195" s="77">
        <v>0.24408848207475212</v>
      </c>
      <c r="V1195" s="24" t="s">
        <v>6491</v>
      </c>
      <c r="W1195" s="216" t="s">
        <v>5993</v>
      </c>
      <c r="X1195" s="216" t="s">
        <v>5993</v>
      </c>
      <c r="Y1195" s="24" t="s">
        <v>5962</v>
      </c>
      <c r="Z1195" s="24" t="s">
        <v>6209</v>
      </c>
      <c r="AA1195" s="24" t="s">
        <v>6017</v>
      </c>
      <c r="AB1195" s="24" t="s">
        <v>5979</v>
      </c>
      <c r="AC1195" s="24" t="s">
        <v>5986</v>
      </c>
    </row>
    <row r="1196" spans="1:29" s="169" customFormat="1">
      <c r="A1196" s="24">
        <v>5519</v>
      </c>
      <c r="B1196" s="24" t="s">
        <v>1162</v>
      </c>
      <c r="C1196" s="57">
        <v>22.6</v>
      </c>
      <c r="D1196" s="57">
        <v>22.6</v>
      </c>
      <c r="E1196" s="57">
        <v>21.9</v>
      </c>
      <c r="F1196" s="57">
        <v>22</v>
      </c>
      <c r="G1196" s="57">
        <v>22.05</v>
      </c>
      <c r="H1196" s="57">
        <v>22.1</v>
      </c>
      <c r="I1196" s="57">
        <v>21.55</v>
      </c>
      <c r="J1196" s="57">
        <v>21.75</v>
      </c>
      <c r="K1196" s="57">
        <v>21.95</v>
      </c>
      <c r="L1196" s="57">
        <v>22.35</v>
      </c>
      <c r="M1196" s="57">
        <v>21.8</v>
      </c>
      <c r="N1196" s="57">
        <v>22.3</v>
      </c>
      <c r="O1196" s="57">
        <v>1909</v>
      </c>
      <c r="P1196" s="57">
        <v>4446</v>
      </c>
      <c r="Q1196" s="57">
        <v>49.3718</v>
      </c>
      <c r="R1196" s="57">
        <v>56.275100000000002</v>
      </c>
      <c r="S1196" s="57">
        <v>45.4146</v>
      </c>
      <c r="T1196" s="57">
        <v>52.654899999999998</v>
      </c>
      <c r="U1196" s="77">
        <v>0.71562453141400517</v>
      </c>
      <c r="V1196" s="24" t="s">
        <v>6640</v>
      </c>
      <c r="W1196" s="216" t="s">
        <v>5967</v>
      </c>
      <c r="X1196" s="216" t="s">
        <v>5961</v>
      </c>
      <c r="Y1196" s="24" t="s">
        <v>6209</v>
      </c>
      <c r="Z1196" s="24" t="s">
        <v>5984</v>
      </c>
      <c r="AA1196" s="24" t="s">
        <v>6016</v>
      </c>
      <c r="AB1196" s="24" t="s">
        <v>5965</v>
      </c>
      <c r="AC1196" s="24" t="s">
        <v>5991</v>
      </c>
    </row>
    <row r="1197" spans="1:29" s="169" customFormat="1">
      <c r="A1197" s="24">
        <v>5520</v>
      </c>
      <c r="B1197" s="24" t="s">
        <v>1163</v>
      </c>
      <c r="C1197" s="57">
        <v>49.7</v>
      </c>
      <c r="D1197" s="57">
        <v>49.8</v>
      </c>
      <c r="E1197" s="57">
        <v>49.3</v>
      </c>
      <c r="F1197" s="57">
        <v>49.5</v>
      </c>
      <c r="G1197" s="57">
        <v>49.5</v>
      </c>
      <c r="H1197" s="57">
        <v>49.5</v>
      </c>
      <c r="I1197" s="57">
        <v>48.5</v>
      </c>
      <c r="J1197" s="57">
        <v>48.5</v>
      </c>
      <c r="K1197" s="57">
        <v>50</v>
      </c>
      <c r="L1197" s="57">
        <v>50</v>
      </c>
      <c r="M1197" s="57">
        <v>49.5</v>
      </c>
      <c r="N1197" s="57">
        <v>49.5</v>
      </c>
      <c r="O1197" s="57">
        <v>5</v>
      </c>
      <c r="P1197" s="57">
        <v>18</v>
      </c>
      <c r="Q1197" s="57"/>
      <c r="R1197" s="57"/>
      <c r="S1197" s="57"/>
      <c r="T1197" s="57"/>
      <c r="U1197" s="77">
        <v>0.46296296296296291</v>
      </c>
      <c r="V1197" s="24" t="s">
        <v>6517</v>
      </c>
      <c r="W1197" s="216" t="s">
        <v>5993</v>
      </c>
      <c r="X1197" s="216" t="s">
        <v>5993</v>
      </c>
      <c r="Y1197" s="24" t="s">
        <v>5984</v>
      </c>
      <c r="Z1197" s="24" t="s">
        <v>6518</v>
      </c>
      <c r="AA1197" s="24" t="s">
        <v>6518</v>
      </c>
      <c r="AB1197" s="24" t="s">
        <v>5979</v>
      </c>
      <c r="AC1197" s="24" t="s">
        <v>5979</v>
      </c>
    </row>
    <row r="1198" spans="1:29" s="169" customFormat="1">
      <c r="A1198" s="24">
        <v>5521</v>
      </c>
      <c r="B1198" s="24" t="s">
        <v>1164</v>
      </c>
      <c r="C1198" s="57">
        <v>9.8000000000000007</v>
      </c>
      <c r="D1198" s="57">
        <v>10.1</v>
      </c>
      <c r="E1198" s="57">
        <v>9.7200000000000006</v>
      </c>
      <c r="F1198" s="57">
        <v>9.9700000000000006</v>
      </c>
      <c r="G1198" s="57">
        <v>10</v>
      </c>
      <c r="H1198" s="57">
        <v>10</v>
      </c>
      <c r="I1198" s="57">
        <v>9.51</v>
      </c>
      <c r="J1198" s="57">
        <v>9.59</v>
      </c>
      <c r="K1198" s="57">
        <v>9.61</v>
      </c>
      <c r="L1198" s="57">
        <v>9.99</v>
      </c>
      <c r="M1198" s="57">
        <v>9.61</v>
      </c>
      <c r="N1198" s="57">
        <v>9.94</v>
      </c>
      <c r="O1198" s="57">
        <v>2673</v>
      </c>
      <c r="P1198" s="57">
        <v>6174</v>
      </c>
      <c r="Q1198" s="57">
        <v>34.988700000000001</v>
      </c>
      <c r="R1198" s="57">
        <v>43.052300000000002</v>
      </c>
      <c r="S1198" s="57">
        <v>41.469299999999997</v>
      </c>
      <c r="T1198" s="57">
        <v>42.5246</v>
      </c>
      <c r="U1198" s="77">
        <v>0.72157434402332354</v>
      </c>
      <c r="V1198" s="24" t="s">
        <v>6038</v>
      </c>
      <c r="W1198" s="216" t="s">
        <v>6039</v>
      </c>
      <c r="X1198" s="216" t="s">
        <v>5971</v>
      </c>
      <c r="Y1198" s="24" t="s">
        <v>6016</v>
      </c>
      <c r="Z1198" s="24" t="s">
        <v>6024</v>
      </c>
      <c r="AA1198" s="24" t="s">
        <v>6031</v>
      </c>
      <c r="AB1198" s="24" t="s">
        <v>5965</v>
      </c>
      <c r="AC1198" s="24" t="s">
        <v>5979</v>
      </c>
    </row>
    <row r="1199" spans="1:29" s="169" customFormat="1">
      <c r="A1199" s="24">
        <v>5522</v>
      </c>
      <c r="B1199" s="24" t="s">
        <v>1165</v>
      </c>
      <c r="C1199" s="57">
        <v>55.8</v>
      </c>
      <c r="D1199" s="57">
        <v>56.9</v>
      </c>
      <c r="E1199" s="57">
        <v>55.1</v>
      </c>
      <c r="F1199" s="57">
        <v>56.6</v>
      </c>
      <c r="G1199" s="57">
        <v>55.8</v>
      </c>
      <c r="H1199" s="57">
        <v>60.5</v>
      </c>
      <c r="I1199" s="57">
        <v>55.8</v>
      </c>
      <c r="J1199" s="57">
        <v>60.4</v>
      </c>
      <c r="K1199" s="57">
        <v>61.2</v>
      </c>
      <c r="L1199" s="57">
        <v>63.5</v>
      </c>
      <c r="M1199" s="57">
        <v>59.6</v>
      </c>
      <c r="N1199" s="57">
        <v>61</v>
      </c>
      <c r="O1199" s="57">
        <v>3473</v>
      </c>
      <c r="P1199" s="57">
        <v>7276</v>
      </c>
      <c r="Q1199" s="57">
        <v>78.011799999999994</v>
      </c>
      <c r="R1199" s="57">
        <v>67.820599999999999</v>
      </c>
      <c r="S1199" s="57">
        <v>78.157300000000006</v>
      </c>
      <c r="T1199" s="57">
        <v>71.266199999999998</v>
      </c>
      <c r="U1199" s="77">
        <v>0.79553784130474614</v>
      </c>
      <c r="V1199" s="24" t="s">
        <v>6078</v>
      </c>
      <c r="W1199" s="216" t="s">
        <v>6009</v>
      </c>
      <c r="X1199" s="216" t="s">
        <v>5989</v>
      </c>
      <c r="Y1199" s="24" t="s">
        <v>6016</v>
      </c>
      <c r="Z1199" s="24" t="s">
        <v>6013</v>
      </c>
      <c r="AA1199" s="24" t="s">
        <v>5978</v>
      </c>
      <c r="AB1199" s="24" t="s">
        <v>5976</v>
      </c>
      <c r="AC1199" s="24" t="s">
        <v>5986</v>
      </c>
    </row>
    <row r="1200" spans="1:29" s="169" customFormat="1">
      <c r="A1200" s="24">
        <v>5523</v>
      </c>
      <c r="B1200" s="24" t="s">
        <v>1166</v>
      </c>
      <c r="C1200" s="57">
        <v>30.05</v>
      </c>
      <c r="D1200" s="57">
        <v>31</v>
      </c>
      <c r="E1200" s="57">
        <v>28.5</v>
      </c>
      <c r="F1200" s="57">
        <v>28.7</v>
      </c>
      <c r="G1200" s="57">
        <v>30.4</v>
      </c>
      <c r="H1200" s="57">
        <v>30.4</v>
      </c>
      <c r="I1200" s="57">
        <v>28.6</v>
      </c>
      <c r="J1200" s="57">
        <v>28.95</v>
      </c>
      <c r="K1200" s="57">
        <v>29.15</v>
      </c>
      <c r="L1200" s="57">
        <v>29.2</v>
      </c>
      <c r="M1200" s="57">
        <v>27.9</v>
      </c>
      <c r="N1200" s="57">
        <v>28.1</v>
      </c>
      <c r="O1200" s="57">
        <v>105</v>
      </c>
      <c r="P1200" s="57">
        <v>474</v>
      </c>
      <c r="Q1200" s="57">
        <v>30.5215</v>
      </c>
      <c r="R1200" s="57">
        <v>44.968400000000003</v>
      </c>
      <c r="S1200" s="57">
        <v>21.100999999999999</v>
      </c>
      <c r="T1200" s="57">
        <v>37.012599999999999</v>
      </c>
      <c r="U1200" s="77">
        <v>0.36919831223628696</v>
      </c>
      <c r="V1200" s="24" t="s">
        <v>6104</v>
      </c>
      <c r="W1200" s="216" t="s">
        <v>5967</v>
      </c>
      <c r="X1200" s="216" t="s">
        <v>6007</v>
      </c>
      <c r="Y1200" s="24" t="s">
        <v>5964</v>
      </c>
      <c r="Z1200" s="24" t="s">
        <v>6024</v>
      </c>
      <c r="AA1200" s="24" t="s">
        <v>5964</v>
      </c>
      <c r="AB1200" s="24" t="s">
        <v>5979</v>
      </c>
      <c r="AC1200" s="24" t="s">
        <v>5990</v>
      </c>
    </row>
    <row r="1201" spans="1:29" s="169" customFormat="1">
      <c r="A1201" s="24">
        <v>5525</v>
      </c>
      <c r="B1201" s="24" t="s">
        <v>1167</v>
      </c>
      <c r="C1201" s="57">
        <v>24.9</v>
      </c>
      <c r="D1201" s="57">
        <v>25</v>
      </c>
      <c r="E1201" s="57">
        <v>24.7</v>
      </c>
      <c r="F1201" s="57">
        <v>24.85</v>
      </c>
      <c r="G1201" s="57">
        <v>24.9</v>
      </c>
      <c r="H1201" s="57">
        <v>24.9</v>
      </c>
      <c r="I1201" s="57">
        <v>24.3</v>
      </c>
      <c r="J1201" s="57">
        <v>24.75</v>
      </c>
      <c r="K1201" s="57">
        <v>24.75</v>
      </c>
      <c r="L1201" s="57">
        <v>24.9</v>
      </c>
      <c r="M1201" s="57">
        <v>24.65</v>
      </c>
      <c r="N1201" s="57">
        <v>24.8</v>
      </c>
      <c r="O1201" s="57">
        <v>139</v>
      </c>
      <c r="P1201" s="57">
        <v>432</v>
      </c>
      <c r="Q1201" s="57">
        <v>37.6843</v>
      </c>
      <c r="R1201" s="57">
        <v>41.737699999999997</v>
      </c>
      <c r="S1201" s="57">
        <v>39.011699999999998</v>
      </c>
      <c r="T1201" s="57">
        <v>40.829000000000001</v>
      </c>
      <c r="U1201" s="77">
        <v>0.53626543209876543</v>
      </c>
      <c r="V1201" s="24" t="s">
        <v>6217</v>
      </c>
      <c r="W1201" s="216" t="s">
        <v>6039</v>
      </c>
      <c r="X1201" s="216" t="s">
        <v>5971</v>
      </c>
      <c r="Y1201" s="24" t="s">
        <v>6277</v>
      </c>
      <c r="Z1201" s="24" t="s">
        <v>6390</v>
      </c>
      <c r="AA1201" s="24" t="s">
        <v>6218</v>
      </c>
      <c r="AB1201" s="24" t="s">
        <v>5986</v>
      </c>
      <c r="AC1201" s="24" t="s">
        <v>5986</v>
      </c>
    </row>
    <row r="1202" spans="1:29" s="169" customFormat="1">
      <c r="A1202" s="24">
        <v>5529</v>
      </c>
      <c r="B1202" s="24" t="s">
        <v>1168</v>
      </c>
      <c r="C1202" s="57">
        <v>18.100000000000001</v>
      </c>
      <c r="D1202" s="57">
        <v>18.5</v>
      </c>
      <c r="E1202" s="57">
        <v>17.350000000000001</v>
      </c>
      <c r="F1202" s="57">
        <v>17.55</v>
      </c>
      <c r="G1202" s="57">
        <v>17.55</v>
      </c>
      <c r="H1202" s="57">
        <v>17.850000000000001</v>
      </c>
      <c r="I1202" s="57">
        <v>16</v>
      </c>
      <c r="J1202" s="57">
        <v>16.75</v>
      </c>
      <c r="K1202" s="57">
        <v>17.05</v>
      </c>
      <c r="L1202" s="57">
        <v>17.05</v>
      </c>
      <c r="M1202" s="57">
        <v>16.5</v>
      </c>
      <c r="N1202" s="57">
        <v>16.7</v>
      </c>
      <c r="O1202" s="57">
        <v>248</v>
      </c>
      <c r="P1202" s="57">
        <v>959</v>
      </c>
      <c r="Q1202" s="57"/>
      <c r="R1202" s="57"/>
      <c r="S1202" s="57"/>
      <c r="T1202" s="57"/>
      <c r="U1202" s="77">
        <v>0.4310045185957595</v>
      </c>
      <c r="V1202" s="24" t="s">
        <v>6491</v>
      </c>
      <c r="W1202" s="216" t="s">
        <v>5993</v>
      </c>
      <c r="X1202" s="216" t="s">
        <v>5993</v>
      </c>
      <c r="Y1202" s="24" t="s">
        <v>5962</v>
      </c>
      <c r="Z1202" s="24" t="s">
        <v>5964</v>
      </c>
      <c r="AA1202" s="24" t="s">
        <v>6017</v>
      </c>
      <c r="AB1202" s="24" t="s">
        <v>5979</v>
      </c>
      <c r="AC1202" s="24" t="s">
        <v>5986</v>
      </c>
    </row>
    <row r="1203" spans="1:29" s="169" customFormat="1">
      <c r="A1203" s="24">
        <v>5530</v>
      </c>
      <c r="B1203" s="24" t="s">
        <v>1169</v>
      </c>
      <c r="C1203" s="57">
        <v>48.45</v>
      </c>
      <c r="D1203" s="57">
        <v>48.65</v>
      </c>
      <c r="E1203" s="57">
        <v>47.95</v>
      </c>
      <c r="F1203" s="57">
        <v>48</v>
      </c>
      <c r="G1203" s="57">
        <v>48</v>
      </c>
      <c r="H1203" s="57">
        <v>48</v>
      </c>
      <c r="I1203" s="57">
        <v>46.9</v>
      </c>
      <c r="J1203" s="57">
        <v>47</v>
      </c>
      <c r="K1203" s="57">
        <v>47.15</v>
      </c>
      <c r="L1203" s="57">
        <v>47.45</v>
      </c>
      <c r="M1203" s="57">
        <v>47</v>
      </c>
      <c r="N1203" s="57">
        <v>47.3</v>
      </c>
      <c r="O1203" s="57">
        <v>571</v>
      </c>
      <c r="P1203" s="57">
        <v>2198</v>
      </c>
      <c r="Q1203" s="57">
        <v>4.3612000000000002</v>
      </c>
      <c r="R1203" s="57">
        <v>8.8993000000000002</v>
      </c>
      <c r="S1203" s="57">
        <v>6.6112000000000002</v>
      </c>
      <c r="T1203" s="57">
        <v>8.1365999999999996</v>
      </c>
      <c r="U1203" s="77">
        <v>0.43296936609038522</v>
      </c>
      <c r="V1203" s="24" t="s">
        <v>6541</v>
      </c>
      <c r="W1203" s="216" t="s">
        <v>6039</v>
      </c>
      <c r="X1203" s="216" t="s">
        <v>6047</v>
      </c>
      <c r="Y1203" s="24" t="s">
        <v>5984</v>
      </c>
      <c r="Z1203" s="24" t="s">
        <v>6017</v>
      </c>
      <c r="AA1203" s="24" t="s">
        <v>6218</v>
      </c>
      <c r="AB1203" s="24" t="s">
        <v>5991</v>
      </c>
      <c r="AC1203" s="24" t="s">
        <v>5991</v>
      </c>
    </row>
    <row r="1204" spans="1:29" s="169" customFormat="1">
      <c r="A1204" s="24">
        <v>5531</v>
      </c>
      <c r="B1204" s="24" t="s">
        <v>1170</v>
      </c>
      <c r="C1204" s="57">
        <v>12</v>
      </c>
      <c r="D1204" s="57">
        <v>12</v>
      </c>
      <c r="E1204" s="57">
        <v>11.6</v>
      </c>
      <c r="F1204" s="57">
        <v>11.65</v>
      </c>
      <c r="G1204" s="57">
        <v>11.55</v>
      </c>
      <c r="H1204" s="57">
        <v>11.7</v>
      </c>
      <c r="I1204" s="57">
        <v>11.1</v>
      </c>
      <c r="J1204" s="57">
        <v>11.2</v>
      </c>
      <c r="K1204" s="57">
        <v>11.35</v>
      </c>
      <c r="L1204" s="57">
        <v>12.5</v>
      </c>
      <c r="M1204" s="57">
        <v>11.35</v>
      </c>
      <c r="N1204" s="57">
        <v>12.45</v>
      </c>
      <c r="O1204" s="57">
        <v>6112</v>
      </c>
      <c r="P1204" s="57">
        <v>5632</v>
      </c>
      <c r="Q1204" s="57">
        <v>19.212</v>
      </c>
      <c r="R1204" s="57">
        <v>28.064599999999999</v>
      </c>
      <c r="S1204" s="57">
        <v>40.0807</v>
      </c>
      <c r="T1204" s="57">
        <v>32.07</v>
      </c>
      <c r="U1204" s="77">
        <v>1.8087121212121213</v>
      </c>
      <c r="V1204" s="24" t="s">
        <v>6157</v>
      </c>
      <c r="W1204" s="216" t="s">
        <v>5981</v>
      </c>
      <c r="X1204" s="216" t="s">
        <v>5971</v>
      </c>
      <c r="Y1204" s="24" t="s">
        <v>6209</v>
      </c>
      <c r="Z1204" s="24" t="s">
        <v>5962</v>
      </c>
      <c r="AA1204" s="24" t="s">
        <v>6013</v>
      </c>
      <c r="AB1204" s="24" t="s">
        <v>5979</v>
      </c>
      <c r="AC1204" s="24" t="s">
        <v>5979</v>
      </c>
    </row>
    <row r="1205" spans="1:29" s="169" customFormat="1">
      <c r="A1205" s="24">
        <v>5533</v>
      </c>
      <c r="B1205" s="24" t="s">
        <v>1171</v>
      </c>
      <c r="C1205" s="57">
        <v>16.95</v>
      </c>
      <c r="D1205" s="57">
        <v>17.399999999999999</v>
      </c>
      <c r="E1205" s="57">
        <v>16.850000000000001</v>
      </c>
      <c r="F1205" s="57">
        <v>16.850000000000001</v>
      </c>
      <c r="G1205" s="57">
        <v>16.75</v>
      </c>
      <c r="H1205" s="57">
        <v>17.149999999999999</v>
      </c>
      <c r="I1205" s="57">
        <v>16.399999999999999</v>
      </c>
      <c r="J1205" s="57">
        <v>16.399999999999999</v>
      </c>
      <c r="K1205" s="57">
        <v>16.399999999999999</v>
      </c>
      <c r="L1205" s="57">
        <v>16.600000000000001</v>
      </c>
      <c r="M1205" s="57">
        <v>16.3</v>
      </c>
      <c r="N1205" s="57">
        <v>16.55</v>
      </c>
      <c r="O1205" s="57">
        <v>146</v>
      </c>
      <c r="P1205" s="57">
        <v>319</v>
      </c>
      <c r="Q1205" s="57">
        <v>42.996000000000002</v>
      </c>
      <c r="R1205" s="57">
        <v>43.936900000000001</v>
      </c>
      <c r="S1205" s="57">
        <v>40.491999999999997</v>
      </c>
      <c r="T1205" s="57">
        <v>42.788600000000002</v>
      </c>
      <c r="U1205" s="77">
        <v>0.76280041797283171</v>
      </c>
      <c r="V1205" s="24" t="s">
        <v>6405</v>
      </c>
      <c r="W1205" s="216" t="s">
        <v>5967</v>
      </c>
      <c r="X1205" s="216" t="s">
        <v>5971</v>
      </c>
      <c r="Y1205" s="24" t="s">
        <v>6681</v>
      </c>
      <c r="Z1205" s="24" t="s">
        <v>6130</v>
      </c>
      <c r="AA1205" s="24" t="s">
        <v>6016</v>
      </c>
      <c r="AB1205" s="24" t="s">
        <v>5990</v>
      </c>
      <c r="AC1205" s="24" t="s">
        <v>5991</v>
      </c>
    </row>
    <row r="1206" spans="1:29" s="169" customFormat="1">
      <c r="A1206" s="24">
        <v>5534</v>
      </c>
      <c r="B1206" s="24" t="s">
        <v>1172</v>
      </c>
      <c r="C1206" s="57">
        <v>80.5</v>
      </c>
      <c r="D1206" s="57">
        <v>80.7</v>
      </c>
      <c r="E1206" s="57">
        <v>79.400000000000006</v>
      </c>
      <c r="F1206" s="57">
        <v>79.5</v>
      </c>
      <c r="G1206" s="57">
        <v>79.3</v>
      </c>
      <c r="H1206" s="57">
        <v>80</v>
      </c>
      <c r="I1206" s="57">
        <v>78</v>
      </c>
      <c r="J1206" s="57">
        <v>78.2</v>
      </c>
      <c r="K1206" s="57">
        <v>78.7</v>
      </c>
      <c r="L1206" s="57">
        <v>78.7</v>
      </c>
      <c r="M1206" s="57">
        <v>78.099999999999994</v>
      </c>
      <c r="N1206" s="57">
        <v>78.2</v>
      </c>
      <c r="O1206" s="57">
        <v>388</v>
      </c>
      <c r="P1206" s="57">
        <v>1082</v>
      </c>
      <c r="Q1206" s="57">
        <v>51.437800000000003</v>
      </c>
      <c r="R1206" s="57">
        <v>65.094700000000003</v>
      </c>
      <c r="S1206" s="57">
        <v>36.3752</v>
      </c>
      <c r="T1206" s="57">
        <v>55.521500000000003</v>
      </c>
      <c r="U1206" s="77">
        <v>0.59765865680837948</v>
      </c>
      <c r="V1206" s="24" t="s">
        <v>6563</v>
      </c>
      <c r="W1206" s="216" t="s">
        <v>5967</v>
      </c>
      <c r="X1206" s="216" t="s">
        <v>5961</v>
      </c>
      <c r="Y1206" s="24" t="s">
        <v>5984</v>
      </c>
      <c r="Z1206" s="24" t="s">
        <v>5984</v>
      </c>
      <c r="AA1206" s="24" t="s">
        <v>6017</v>
      </c>
      <c r="AB1206" s="24" t="s">
        <v>5979</v>
      </c>
      <c r="AC1206" s="24" t="s">
        <v>5990</v>
      </c>
    </row>
    <row r="1207" spans="1:29" s="169" customFormat="1">
      <c r="A1207" s="24">
        <v>5536</v>
      </c>
      <c r="B1207" s="24" t="s">
        <v>1173</v>
      </c>
      <c r="C1207" s="57">
        <v>188.5</v>
      </c>
      <c r="D1207" s="57">
        <v>188.5</v>
      </c>
      <c r="E1207" s="57">
        <v>185</v>
      </c>
      <c r="F1207" s="57">
        <v>185</v>
      </c>
      <c r="G1207" s="57">
        <v>184.5</v>
      </c>
      <c r="H1207" s="57">
        <v>186.5</v>
      </c>
      <c r="I1207" s="57">
        <v>182</v>
      </c>
      <c r="J1207" s="57">
        <v>184</v>
      </c>
      <c r="K1207" s="57">
        <v>186</v>
      </c>
      <c r="L1207" s="57">
        <v>186</v>
      </c>
      <c r="M1207" s="57">
        <v>183.5</v>
      </c>
      <c r="N1207" s="57">
        <v>184.5</v>
      </c>
      <c r="O1207" s="57">
        <v>87</v>
      </c>
      <c r="P1207" s="57">
        <v>306</v>
      </c>
      <c r="Q1207" s="57">
        <v>20.098299999999998</v>
      </c>
      <c r="R1207" s="57">
        <v>30.749099999999999</v>
      </c>
      <c r="S1207" s="57">
        <v>17.6724</v>
      </c>
      <c r="T1207" s="57">
        <v>26.3902</v>
      </c>
      <c r="U1207" s="77">
        <v>0.47385620915032683</v>
      </c>
      <c r="V1207" s="24" t="s">
        <v>6491</v>
      </c>
      <c r="W1207" s="216" t="s">
        <v>5967</v>
      </c>
      <c r="X1207" s="216" t="s">
        <v>6007</v>
      </c>
      <c r="Y1207" s="24" t="s">
        <v>6518</v>
      </c>
      <c r="Z1207" s="24" t="s">
        <v>6188</v>
      </c>
      <c r="AA1207" s="24" t="s">
        <v>6017</v>
      </c>
      <c r="AB1207" s="24" t="s">
        <v>5979</v>
      </c>
      <c r="AC1207" s="24" t="s">
        <v>5986</v>
      </c>
    </row>
    <row r="1208" spans="1:29" s="169" customFormat="1">
      <c r="A1208" s="24">
        <v>5538</v>
      </c>
      <c r="B1208" s="24" t="s">
        <v>1174</v>
      </c>
      <c r="C1208" s="57">
        <v>42.9</v>
      </c>
      <c r="D1208" s="57">
        <v>45.2</v>
      </c>
      <c r="E1208" s="57">
        <v>42.65</v>
      </c>
      <c r="F1208" s="57">
        <v>42.85</v>
      </c>
      <c r="G1208" s="57">
        <v>42.15</v>
      </c>
      <c r="H1208" s="57">
        <v>42.95</v>
      </c>
      <c r="I1208" s="57">
        <v>39</v>
      </c>
      <c r="J1208" s="57">
        <v>41.25</v>
      </c>
      <c r="K1208" s="57">
        <v>41</v>
      </c>
      <c r="L1208" s="57">
        <v>41</v>
      </c>
      <c r="M1208" s="57">
        <v>39.5</v>
      </c>
      <c r="N1208" s="57">
        <v>39.5</v>
      </c>
      <c r="O1208" s="57">
        <v>225</v>
      </c>
      <c r="P1208" s="57">
        <v>1129</v>
      </c>
      <c r="Q1208" s="57"/>
      <c r="R1208" s="57"/>
      <c r="S1208" s="57"/>
      <c r="T1208" s="57"/>
      <c r="U1208" s="77">
        <v>0.33215234720992032</v>
      </c>
      <c r="V1208" s="24" t="s">
        <v>6784</v>
      </c>
      <c r="W1208" s="216" t="s">
        <v>5993</v>
      </c>
      <c r="X1208" s="216" t="s">
        <v>5993</v>
      </c>
      <c r="Y1208" s="24" t="s">
        <v>5978</v>
      </c>
      <c r="Z1208" s="24" t="s">
        <v>5975</v>
      </c>
      <c r="AA1208" s="24" t="s">
        <v>6058</v>
      </c>
      <c r="AB1208" s="24" t="s">
        <v>5979</v>
      </c>
      <c r="AC1208" s="24" t="s">
        <v>5979</v>
      </c>
    </row>
    <row r="1209" spans="1:29" s="169" customFormat="1">
      <c r="A1209" s="24">
        <v>5543</v>
      </c>
      <c r="B1209" s="24" t="s">
        <v>5865</v>
      </c>
      <c r="C1209" s="57">
        <v>65</v>
      </c>
      <c r="D1209" s="57">
        <v>66.099999999999994</v>
      </c>
      <c r="E1209" s="57">
        <v>60</v>
      </c>
      <c r="F1209" s="57">
        <v>62.3</v>
      </c>
      <c r="G1209" s="57">
        <v>62.2</v>
      </c>
      <c r="H1209" s="57">
        <v>63.6</v>
      </c>
      <c r="I1209" s="57">
        <v>61</v>
      </c>
      <c r="J1209" s="57">
        <v>61.3</v>
      </c>
      <c r="K1209" s="57">
        <v>61.3</v>
      </c>
      <c r="L1209" s="57">
        <v>62.4</v>
      </c>
      <c r="M1209" s="57">
        <v>61.1</v>
      </c>
      <c r="N1209" s="57">
        <v>61.8</v>
      </c>
      <c r="O1209" s="57">
        <v>32</v>
      </c>
      <c r="P1209" s="57">
        <v>197</v>
      </c>
      <c r="Q1209" s="57"/>
      <c r="R1209" s="57"/>
      <c r="S1209" s="57"/>
      <c r="T1209" s="57"/>
      <c r="U1209" s="77">
        <v>0.27072758037225042</v>
      </c>
      <c r="V1209" s="24" t="s">
        <v>6129</v>
      </c>
      <c r="W1209" s="216" t="s">
        <v>5993</v>
      </c>
      <c r="X1209" s="216" t="s">
        <v>5993</v>
      </c>
      <c r="Y1209" s="24" t="s">
        <v>5964</v>
      </c>
      <c r="Z1209" s="24" t="s">
        <v>6000</v>
      </c>
      <c r="AA1209" s="24" t="s">
        <v>6016</v>
      </c>
      <c r="AB1209" s="24" t="s">
        <v>5970</v>
      </c>
      <c r="AC1209" s="24" t="s">
        <v>5990</v>
      </c>
    </row>
    <row r="1210" spans="1:29" s="169" customFormat="1">
      <c r="A1210" s="24">
        <v>5546</v>
      </c>
      <c r="B1210" s="24" t="s">
        <v>5866</v>
      </c>
      <c r="C1210" s="57">
        <v>67.900000000000006</v>
      </c>
      <c r="D1210" s="57">
        <v>70.8</v>
      </c>
      <c r="E1210" s="57">
        <v>67.400000000000006</v>
      </c>
      <c r="F1210" s="57">
        <v>69.099999999999994</v>
      </c>
      <c r="G1210" s="57">
        <v>68.900000000000006</v>
      </c>
      <c r="H1210" s="57">
        <v>68.900000000000006</v>
      </c>
      <c r="I1210" s="57">
        <v>64</v>
      </c>
      <c r="J1210" s="57">
        <v>65.400000000000006</v>
      </c>
      <c r="K1210" s="57">
        <v>65.5</v>
      </c>
      <c r="L1210" s="57">
        <v>65.8</v>
      </c>
      <c r="M1210" s="57">
        <v>63</v>
      </c>
      <c r="N1210" s="57">
        <v>63.9</v>
      </c>
      <c r="O1210" s="57">
        <v>178</v>
      </c>
      <c r="P1210" s="57">
        <v>335</v>
      </c>
      <c r="Q1210" s="57"/>
      <c r="R1210" s="57"/>
      <c r="S1210" s="57"/>
      <c r="T1210" s="57"/>
      <c r="U1210" s="77">
        <v>0.88557213930348255</v>
      </c>
      <c r="V1210" s="24" t="s">
        <v>6785</v>
      </c>
      <c r="W1210" s="216" t="s">
        <v>5993</v>
      </c>
      <c r="X1210" s="216" t="s">
        <v>5993</v>
      </c>
      <c r="Y1210" s="24" t="s">
        <v>6016</v>
      </c>
      <c r="Z1210" s="24" t="s">
        <v>6024</v>
      </c>
      <c r="AA1210" s="24" t="s">
        <v>5962</v>
      </c>
      <c r="AB1210" s="24" t="s">
        <v>5965</v>
      </c>
      <c r="AC1210" s="24" t="s">
        <v>5991</v>
      </c>
    </row>
    <row r="1211" spans="1:29" s="169" customFormat="1">
      <c r="A1211" s="24">
        <v>5603</v>
      </c>
      <c r="B1211" s="24" t="s">
        <v>1177</v>
      </c>
      <c r="C1211" s="57">
        <v>31.75</v>
      </c>
      <c r="D1211" s="57">
        <v>32.5</v>
      </c>
      <c r="E1211" s="57">
        <v>29.1</v>
      </c>
      <c r="F1211" s="57">
        <v>29.3</v>
      </c>
      <c r="G1211" s="57">
        <v>29.3</v>
      </c>
      <c r="H1211" s="57">
        <v>30.5</v>
      </c>
      <c r="I1211" s="57">
        <v>27.5</v>
      </c>
      <c r="J1211" s="57">
        <v>29</v>
      </c>
      <c r="K1211" s="57">
        <v>29.5</v>
      </c>
      <c r="L1211" s="57">
        <v>33.25</v>
      </c>
      <c r="M1211" s="57">
        <v>29.5</v>
      </c>
      <c r="N1211" s="57">
        <v>30.55</v>
      </c>
      <c r="O1211" s="57">
        <v>6415</v>
      </c>
      <c r="P1211" s="57">
        <v>3510</v>
      </c>
      <c r="Q1211" s="57">
        <v>15.5044</v>
      </c>
      <c r="R1211" s="57">
        <v>30.510400000000001</v>
      </c>
      <c r="S1211" s="57">
        <v>16.424099999999999</v>
      </c>
      <c r="T1211" s="57">
        <v>25.815000000000001</v>
      </c>
      <c r="U1211" s="77">
        <v>3.0460588793922128</v>
      </c>
      <c r="V1211" s="24" t="s">
        <v>6321</v>
      </c>
      <c r="W1211" s="216" t="s">
        <v>6039</v>
      </c>
      <c r="X1211" s="216" t="s">
        <v>6007</v>
      </c>
      <c r="Y1211" s="24" t="s">
        <v>5964</v>
      </c>
      <c r="Z1211" s="24" t="s">
        <v>6073</v>
      </c>
      <c r="AA1211" s="24" t="s">
        <v>6090</v>
      </c>
      <c r="AB1211" s="24" t="s">
        <v>5996</v>
      </c>
      <c r="AC1211" s="24" t="s">
        <v>5979</v>
      </c>
    </row>
    <row r="1212" spans="1:29" s="169" customFormat="1">
      <c r="A1212" s="24">
        <v>5604</v>
      </c>
      <c r="B1212" s="24" t="s">
        <v>1178</v>
      </c>
      <c r="C1212" s="57">
        <v>92.5</v>
      </c>
      <c r="D1212" s="57">
        <v>93.6</v>
      </c>
      <c r="E1212" s="57">
        <v>89.2</v>
      </c>
      <c r="F1212" s="57">
        <v>89.5</v>
      </c>
      <c r="G1212" s="57">
        <v>79.599999999999994</v>
      </c>
      <c r="H1212" s="57">
        <v>79.599999999999994</v>
      </c>
      <c r="I1212" s="57">
        <v>70</v>
      </c>
      <c r="J1212" s="57">
        <v>71.400000000000006</v>
      </c>
      <c r="K1212" s="57">
        <v>72.5</v>
      </c>
      <c r="L1212" s="57">
        <v>74.5</v>
      </c>
      <c r="M1212" s="57">
        <v>72.400000000000006</v>
      </c>
      <c r="N1212" s="57">
        <v>73.8</v>
      </c>
      <c r="O1212" s="57">
        <v>173</v>
      </c>
      <c r="P1212" s="57">
        <v>1143</v>
      </c>
      <c r="Q1212" s="57"/>
      <c r="R1212" s="57"/>
      <c r="S1212" s="57"/>
      <c r="T1212" s="57"/>
      <c r="U1212" s="77">
        <v>0.25226013414989795</v>
      </c>
      <c r="V1212" s="24" t="s">
        <v>6038</v>
      </c>
      <c r="W1212" s="216" t="s">
        <v>5993</v>
      </c>
      <c r="X1212" s="216" t="s">
        <v>5993</v>
      </c>
      <c r="Y1212" s="24" t="s">
        <v>5962</v>
      </c>
      <c r="Z1212" s="24" t="s">
        <v>6024</v>
      </c>
      <c r="AA1212" s="24" t="s">
        <v>6016</v>
      </c>
      <c r="AB1212" s="24" t="s">
        <v>5991</v>
      </c>
      <c r="AC1212" s="24" t="s">
        <v>5979</v>
      </c>
    </row>
    <row r="1213" spans="1:29" s="169" customFormat="1">
      <c r="A1213" s="24">
        <v>5607</v>
      </c>
      <c r="B1213" s="24" t="s">
        <v>1179</v>
      </c>
      <c r="C1213" s="57">
        <v>39.799999999999997</v>
      </c>
      <c r="D1213" s="57">
        <v>41.8</v>
      </c>
      <c r="E1213" s="57">
        <v>38.5</v>
      </c>
      <c r="F1213" s="57">
        <v>39.1</v>
      </c>
      <c r="G1213" s="57">
        <v>38</v>
      </c>
      <c r="H1213" s="57">
        <v>39.1</v>
      </c>
      <c r="I1213" s="57">
        <v>36.25</v>
      </c>
      <c r="J1213" s="57">
        <v>37.15</v>
      </c>
      <c r="K1213" s="57">
        <v>37.700000000000003</v>
      </c>
      <c r="L1213" s="57">
        <v>41.7</v>
      </c>
      <c r="M1213" s="57">
        <v>37.700000000000003</v>
      </c>
      <c r="N1213" s="57">
        <v>39.450000000000003</v>
      </c>
      <c r="O1213" s="57">
        <v>18456</v>
      </c>
      <c r="P1213" s="57">
        <v>11458</v>
      </c>
      <c r="Q1213" s="57">
        <v>41.4131</v>
      </c>
      <c r="R1213" s="57">
        <v>49.147300000000001</v>
      </c>
      <c r="S1213" s="57">
        <v>49.671100000000003</v>
      </c>
      <c r="T1213" s="57">
        <v>49.321899999999999</v>
      </c>
      <c r="U1213" s="77">
        <v>2.6845871879909233</v>
      </c>
      <c r="V1213" s="24" t="s">
        <v>6157</v>
      </c>
      <c r="W1213" s="216" t="s">
        <v>5981</v>
      </c>
      <c r="X1213" s="216" t="s">
        <v>5971</v>
      </c>
      <c r="Y1213" s="24" t="s">
        <v>6000</v>
      </c>
      <c r="Z1213" s="24" t="s">
        <v>5984</v>
      </c>
      <c r="AA1213" s="24" t="s">
        <v>6013</v>
      </c>
      <c r="AB1213" s="24" t="s">
        <v>5976</v>
      </c>
      <c r="AC1213" s="24" t="s">
        <v>5979</v>
      </c>
    </row>
    <row r="1214" spans="1:29" s="169" customFormat="1">
      <c r="A1214" s="24">
        <v>5608</v>
      </c>
      <c r="B1214" s="24" t="s">
        <v>1180</v>
      </c>
      <c r="C1214" s="57">
        <v>54</v>
      </c>
      <c r="D1214" s="57">
        <v>55.3</v>
      </c>
      <c r="E1214" s="57">
        <v>47.2</v>
      </c>
      <c r="F1214" s="57">
        <v>49.5</v>
      </c>
      <c r="G1214" s="57">
        <v>49.5</v>
      </c>
      <c r="H1214" s="57">
        <v>57</v>
      </c>
      <c r="I1214" s="57">
        <v>47.2</v>
      </c>
      <c r="J1214" s="57">
        <v>55</v>
      </c>
      <c r="K1214" s="57">
        <v>57.5</v>
      </c>
      <c r="L1214" s="57">
        <v>65.8</v>
      </c>
      <c r="M1214" s="57">
        <v>57.5</v>
      </c>
      <c r="N1214" s="57">
        <v>63.8</v>
      </c>
      <c r="O1214" s="57">
        <v>172513</v>
      </c>
      <c r="P1214" s="57">
        <v>309251</v>
      </c>
      <c r="Q1214" s="57"/>
      <c r="R1214" s="57"/>
      <c r="S1214" s="57"/>
      <c r="T1214" s="57"/>
      <c r="U1214" s="77">
        <v>0.92973560850786785</v>
      </c>
      <c r="V1214" s="24" t="s">
        <v>6339</v>
      </c>
      <c r="W1214" s="216" t="s">
        <v>5993</v>
      </c>
      <c r="X1214" s="216" t="s">
        <v>5993</v>
      </c>
      <c r="Y1214" s="24" t="s">
        <v>5964</v>
      </c>
      <c r="Z1214" s="24" t="s">
        <v>5982</v>
      </c>
      <c r="AA1214" s="24" t="s">
        <v>6013</v>
      </c>
      <c r="AB1214" s="24" t="s">
        <v>5990</v>
      </c>
      <c r="AC1214" s="24" t="s">
        <v>5979</v>
      </c>
    </row>
    <row r="1215" spans="1:29" s="169" customFormat="1">
      <c r="A1215" s="24">
        <v>5609</v>
      </c>
      <c r="B1215" s="24" t="s">
        <v>1181</v>
      </c>
      <c r="C1215" s="57">
        <v>110</v>
      </c>
      <c r="D1215" s="57">
        <v>119.5</v>
      </c>
      <c r="E1215" s="57">
        <v>105</v>
      </c>
      <c r="F1215" s="57">
        <v>112.5</v>
      </c>
      <c r="G1215" s="57">
        <v>112</v>
      </c>
      <c r="H1215" s="57">
        <v>113.5</v>
      </c>
      <c r="I1215" s="57">
        <v>100.5</v>
      </c>
      <c r="J1215" s="57">
        <v>112</v>
      </c>
      <c r="K1215" s="57">
        <v>114.5</v>
      </c>
      <c r="L1215" s="57">
        <v>121.5</v>
      </c>
      <c r="M1215" s="57">
        <v>114.5</v>
      </c>
      <c r="N1215" s="57">
        <v>115</v>
      </c>
      <c r="O1215" s="57">
        <v>14845</v>
      </c>
      <c r="P1215" s="57">
        <v>21223</v>
      </c>
      <c r="Q1215" s="57">
        <v>27.798500000000001</v>
      </c>
      <c r="R1215" s="57">
        <v>38.323</v>
      </c>
      <c r="S1215" s="57">
        <v>30.360299999999999</v>
      </c>
      <c r="T1215" s="57">
        <v>35.668799999999997</v>
      </c>
      <c r="U1215" s="77">
        <v>1.1657949708649422</v>
      </c>
      <c r="V1215" s="24" t="s">
        <v>6283</v>
      </c>
      <c r="W1215" s="216" t="s">
        <v>6039</v>
      </c>
      <c r="X1215" s="216" t="s">
        <v>5971</v>
      </c>
      <c r="Y1215" s="24" t="s">
        <v>6022</v>
      </c>
      <c r="Z1215" s="24" t="s">
        <v>6061</v>
      </c>
      <c r="AA1215" s="24" t="s">
        <v>6227</v>
      </c>
      <c r="AB1215" s="24" t="s">
        <v>6084</v>
      </c>
      <c r="AC1215" s="24" t="s">
        <v>5979</v>
      </c>
    </row>
    <row r="1216" spans="1:29" s="169" customFormat="1">
      <c r="A1216" s="24">
        <v>5701</v>
      </c>
      <c r="B1216" s="24" t="s">
        <v>1182</v>
      </c>
      <c r="C1216" s="57">
        <v>3.12</v>
      </c>
      <c r="D1216" s="57">
        <v>3.68</v>
      </c>
      <c r="E1216" s="57">
        <v>3.12</v>
      </c>
      <c r="F1216" s="57">
        <v>3.33</v>
      </c>
      <c r="G1216" s="57">
        <v>3.4</v>
      </c>
      <c r="H1216" s="57">
        <v>3.4</v>
      </c>
      <c r="I1216" s="57">
        <v>3</v>
      </c>
      <c r="J1216" s="57">
        <v>3.12</v>
      </c>
      <c r="K1216" s="57">
        <v>3.12</v>
      </c>
      <c r="L1216" s="57">
        <v>3.25</v>
      </c>
      <c r="M1216" s="57">
        <v>3.12</v>
      </c>
      <c r="N1216" s="57">
        <v>3.15</v>
      </c>
      <c r="O1216" s="57">
        <v>402</v>
      </c>
      <c r="P1216" s="57">
        <v>1728</v>
      </c>
      <c r="Q1216" s="57">
        <v>45.521000000000001</v>
      </c>
      <c r="R1216" s="57">
        <v>58.082500000000003</v>
      </c>
      <c r="S1216" s="57">
        <v>40.024700000000003</v>
      </c>
      <c r="T1216" s="57">
        <v>52.063200000000002</v>
      </c>
      <c r="U1216" s="77">
        <v>0.38773148148148151</v>
      </c>
      <c r="V1216" s="24" t="s">
        <v>6505</v>
      </c>
      <c r="W1216" s="216" t="s">
        <v>5967</v>
      </c>
      <c r="X1216" s="216" t="s">
        <v>5961</v>
      </c>
      <c r="Y1216" s="24" t="s">
        <v>6013</v>
      </c>
      <c r="Z1216" s="24" t="s">
        <v>6024</v>
      </c>
      <c r="AA1216" s="24" t="s">
        <v>6090</v>
      </c>
      <c r="AB1216" s="24" t="s">
        <v>6033</v>
      </c>
      <c r="AC1216" s="24" t="s">
        <v>5979</v>
      </c>
    </row>
    <row r="1217" spans="1:29" s="169" customFormat="1">
      <c r="A1217" s="24">
        <v>5704</v>
      </c>
      <c r="B1217" s="24" t="s">
        <v>1184</v>
      </c>
      <c r="C1217" s="57">
        <v>33.6</v>
      </c>
      <c r="D1217" s="57">
        <v>34.25</v>
      </c>
      <c r="E1217" s="57">
        <v>33.1</v>
      </c>
      <c r="F1217" s="57">
        <v>33.4</v>
      </c>
      <c r="G1217" s="57">
        <v>33.4</v>
      </c>
      <c r="H1217" s="57">
        <v>34.15</v>
      </c>
      <c r="I1217" s="57">
        <v>32.799999999999997</v>
      </c>
      <c r="J1217" s="57">
        <v>33</v>
      </c>
      <c r="K1217" s="57">
        <v>30.8</v>
      </c>
      <c r="L1217" s="57">
        <v>30.9</v>
      </c>
      <c r="M1217" s="57">
        <v>30</v>
      </c>
      <c r="N1217" s="57">
        <v>30.65</v>
      </c>
      <c r="O1217" s="57">
        <v>40</v>
      </c>
      <c r="P1217" s="57">
        <v>235</v>
      </c>
      <c r="Q1217" s="57"/>
      <c r="R1217" s="57"/>
      <c r="S1217" s="57"/>
      <c r="T1217" s="57"/>
      <c r="U1217" s="77">
        <v>0.28368794326241137</v>
      </c>
      <c r="V1217" s="24" t="s">
        <v>6053</v>
      </c>
      <c r="W1217" s="216" t="s">
        <v>5993</v>
      </c>
      <c r="X1217" s="216" t="s">
        <v>5993</v>
      </c>
      <c r="Y1217" s="24" t="s">
        <v>6029</v>
      </c>
      <c r="Z1217" s="24" t="s">
        <v>6000</v>
      </c>
      <c r="AA1217" s="24" t="s">
        <v>6127</v>
      </c>
      <c r="AB1217" s="24" t="s">
        <v>5965</v>
      </c>
      <c r="AC1217" s="24" t="s">
        <v>5996</v>
      </c>
    </row>
    <row r="1218" spans="1:29" s="169" customFormat="1">
      <c r="A1218" s="24">
        <v>5706</v>
      </c>
      <c r="B1218" s="24" t="s">
        <v>1185</v>
      </c>
      <c r="C1218" s="57">
        <v>41</v>
      </c>
      <c r="D1218" s="57">
        <v>43.05</v>
      </c>
      <c r="E1218" s="57">
        <v>41</v>
      </c>
      <c r="F1218" s="57">
        <v>41.45</v>
      </c>
      <c r="G1218" s="57">
        <v>42.3</v>
      </c>
      <c r="H1218" s="57">
        <v>42.3</v>
      </c>
      <c r="I1218" s="57">
        <v>38.5</v>
      </c>
      <c r="J1218" s="57">
        <v>39</v>
      </c>
      <c r="K1218" s="57">
        <v>39.299999999999997</v>
      </c>
      <c r="L1218" s="57">
        <v>40.299999999999997</v>
      </c>
      <c r="M1218" s="57">
        <v>39.049999999999997</v>
      </c>
      <c r="N1218" s="57">
        <v>39.75</v>
      </c>
      <c r="O1218" s="57">
        <v>413</v>
      </c>
      <c r="P1218" s="57">
        <v>1558</v>
      </c>
      <c r="Q1218" s="57">
        <v>28.270800000000001</v>
      </c>
      <c r="R1218" s="57">
        <v>47.876899999999999</v>
      </c>
      <c r="S1218" s="57">
        <v>22.5183</v>
      </c>
      <c r="T1218" s="57">
        <v>39.423999999999999</v>
      </c>
      <c r="U1218" s="77">
        <v>0.44180573384681215</v>
      </c>
      <c r="V1218" s="24" t="s">
        <v>6038</v>
      </c>
      <c r="W1218" s="216" t="s">
        <v>5967</v>
      </c>
      <c r="X1218" s="216" t="s">
        <v>6007</v>
      </c>
      <c r="Y1218" s="24" t="s">
        <v>6090</v>
      </c>
      <c r="Z1218" s="24" t="s">
        <v>6024</v>
      </c>
      <c r="AA1218" s="24" t="s">
        <v>6016</v>
      </c>
      <c r="AB1218" s="24" t="s">
        <v>5986</v>
      </c>
      <c r="AC1218" s="24" t="s">
        <v>5990</v>
      </c>
    </row>
    <row r="1219" spans="1:29" s="169" customFormat="1">
      <c r="A1219" s="24">
        <v>5820</v>
      </c>
      <c r="B1219" s="24" t="s">
        <v>1186</v>
      </c>
      <c r="C1219" s="57">
        <v>12.95</v>
      </c>
      <c r="D1219" s="57">
        <v>13</v>
      </c>
      <c r="E1219" s="57">
        <v>12.9</v>
      </c>
      <c r="F1219" s="57">
        <v>12.9</v>
      </c>
      <c r="G1219" s="57">
        <v>12.9</v>
      </c>
      <c r="H1219" s="57">
        <v>12.95</v>
      </c>
      <c r="I1219" s="57">
        <v>12.9</v>
      </c>
      <c r="J1219" s="57">
        <v>12.95</v>
      </c>
      <c r="K1219" s="57">
        <v>12.9</v>
      </c>
      <c r="L1219" s="57">
        <v>12.95</v>
      </c>
      <c r="M1219" s="57">
        <v>12.9</v>
      </c>
      <c r="N1219" s="57">
        <v>12.9</v>
      </c>
      <c r="O1219" s="57">
        <v>1625</v>
      </c>
      <c r="P1219" s="57">
        <v>6536</v>
      </c>
      <c r="Q1219" s="57">
        <v>59.662300000000002</v>
      </c>
      <c r="R1219" s="57">
        <v>63.456499999999998</v>
      </c>
      <c r="S1219" s="57">
        <v>39.774900000000002</v>
      </c>
      <c r="T1219" s="57">
        <v>55.562600000000003</v>
      </c>
      <c r="U1219" s="77">
        <v>0.41437168502651978</v>
      </c>
      <c r="V1219" s="24" t="s">
        <v>6555</v>
      </c>
      <c r="W1219" s="216" t="s">
        <v>5967</v>
      </c>
      <c r="X1219" s="216" t="s">
        <v>5961</v>
      </c>
      <c r="Y1219" s="24" t="s">
        <v>6130</v>
      </c>
      <c r="Z1219" s="24" t="s">
        <v>6493</v>
      </c>
      <c r="AA1219" s="24" t="s">
        <v>6122</v>
      </c>
      <c r="AB1219" s="24" t="s">
        <v>6159</v>
      </c>
      <c r="AC1219" s="24" t="s">
        <v>5979</v>
      </c>
    </row>
    <row r="1220" spans="1:29" s="169" customFormat="1">
      <c r="A1220" s="24">
        <v>5859</v>
      </c>
      <c r="B1220" s="24" t="s">
        <v>3606</v>
      </c>
      <c r="C1220" s="57">
        <v>9.5299999999999994</v>
      </c>
      <c r="D1220" s="57">
        <v>9.5299999999999994</v>
      </c>
      <c r="E1220" s="57">
        <v>9.23</v>
      </c>
      <c r="F1220" s="57">
        <v>9.44</v>
      </c>
      <c r="G1220" s="57">
        <v>9.4700000000000006</v>
      </c>
      <c r="H1220" s="57">
        <v>9.5</v>
      </c>
      <c r="I1220" s="57">
        <v>9.0399999999999991</v>
      </c>
      <c r="J1220" s="57">
        <v>9.2799999999999994</v>
      </c>
      <c r="K1220" s="57">
        <v>9.31</v>
      </c>
      <c r="L1220" s="57">
        <v>9.4</v>
      </c>
      <c r="M1220" s="57">
        <v>9.26</v>
      </c>
      <c r="N1220" s="57">
        <v>9.3800000000000008</v>
      </c>
      <c r="O1220" s="57">
        <v>207</v>
      </c>
      <c r="P1220" s="57">
        <v>498</v>
      </c>
      <c r="Q1220" s="57">
        <v>55.708399999999997</v>
      </c>
      <c r="R1220" s="57">
        <v>60.863</v>
      </c>
      <c r="S1220" s="57">
        <v>50.631</v>
      </c>
      <c r="T1220" s="57">
        <v>57.452399999999997</v>
      </c>
      <c r="U1220" s="77">
        <v>0.69277108433734935</v>
      </c>
      <c r="V1220" s="24" t="s">
        <v>6615</v>
      </c>
      <c r="W1220" s="216" t="s">
        <v>5967</v>
      </c>
      <c r="X1220" s="216" t="s">
        <v>5961</v>
      </c>
      <c r="Y1220" s="24" t="s">
        <v>6390</v>
      </c>
      <c r="Z1220" s="24" t="s">
        <v>5984</v>
      </c>
      <c r="AA1220" s="24" t="s">
        <v>6016</v>
      </c>
      <c r="AB1220" s="24" t="s">
        <v>5965</v>
      </c>
      <c r="AC1220" s="24" t="s">
        <v>5986</v>
      </c>
    </row>
    <row r="1221" spans="1:29" s="169" customFormat="1">
      <c r="A1221" s="24">
        <v>5863</v>
      </c>
      <c r="B1221" s="24" t="s">
        <v>3607</v>
      </c>
      <c r="C1221" s="57">
        <v>10.1</v>
      </c>
      <c r="D1221" s="57">
        <v>10.3</v>
      </c>
      <c r="E1221" s="57">
        <v>10.050000000000001</v>
      </c>
      <c r="F1221" s="57">
        <v>10.25</v>
      </c>
      <c r="G1221" s="57">
        <v>10</v>
      </c>
      <c r="H1221" s="57">
        <v>10.5</v>
      </c>
      <c r="I1221" s="57">
        <v>10</v>
      </c>
      <c r="J1221" s="57">
        <v>10.35</v>
      </c>
      <c r="K1221" s="57">
        <v>10</v>
      </c>
      <c r="L1221" s="57">
        <v>10.35</v>
      </c>
      <c r="M1221" s="57">
        <v>10</v>
      </c>
      <c r="N1221" s="57">
        <v>10.35</v>
      </c>
      <c r="O1221" s="57">
        <v>260</v>
      </c>
      <c r="P1221" s="57">
        <v>1997</v>
      </c>
      <c r="Q1221" s="57"/>
      <c r="R1221" s="57"/>
      <c r="S1221" s="57"/>
      <c r="T1221" s="57"/>
      <c r="U1221" s="77">
        <v>0.21699215489901519</v>
      </c>
      <c r="V1221" s="24" t="s">
        <v>6528</v>
      </c>
      <c r="W1221" s="216" t="s">
        <v>5993</v>
      </c>
      <c r="X1221" s="216" t="s">
        <v>5993</v>
      </c>
      <c r="Y1221" s="24" t="s">
        <v>6016</v>
      </c>
      <c r="Z1221" s="24" t="s">
        <v>6031</v>
      </c>
      <c r="AA1221" s="24" t="s">
        <v>6255</v>
      </c>
      <c r="AB1221" s="24" t="s">
        <v>5979</v>
      </c>
      <c r="AC1221" s="24" t="s">
        <v>5979</v>
      </c>
    </row>
    <row r="1222" spans="1:29" s="169" customFormat="1">
      <c r="A1222" s="24">
        <v>5864</v>
      </c>
      <c r="B1222" s="24" t="s">
        <v>3610</v>
      </c>
      <c r="C1222" s="57">
        <v>17.850000000000001</v>
      </c>
      <c r="D1222" s="57">
        <v>17.850000000000001</v>
      </c>
      <c r="E1222" s="57">
        <v>15.5</v>
      </c>
      <c r="F1222" s="57">
        <v>15.5</v>
      </c>
      <c r="G1222" s="57">
        <v>15.3</v>
      </c>
      <c r="H1222" s="57">
        <v>15.8</v>
      </c>
      <c r="I1222" s="57">
        <v>14.5</v>
      </c>
      <c r="J1222" s="57">
        <v>14.75</v>
      </c>
      <c r="K1222" s="57">
        <v>14.8</v>
      </c>
      <c r="L1222" s="57">
        <v>15.7</v>
      </c>
      <c r="M1222" s="57">
        <v>14.8</v>
      </c>
      <c r="N1222" s="57">
        <v>15.2</v>
      </c>
      <c r="O1222" s="57">
        <v>649</v>
      </c>
      <c r="P1222" s="57">
        <v>2308</v>
      </c>
      <c r="Q1222" s="57">
        <v>6.4993999999999996</v>
      </c>
      <c r="R1222" s="57">
        <v>13.412800000000001</v>
      </c>
      <c r="S1222" s="57">
        <v>7.1612</v>
      </c>
      <c r="T1222" s="57">
        <v>11.328900000000001</v>
      </c>
      <c r="U1222" s="77">
        <v>0.46865973425765456</v>
      </c>
      <c r="V1222" s="24" t="s">
        <v>6038</v>
      </c>
      <c r="W1222" s="216" t="s">
        <v>6039</v>
      </c>
      <c r="X1222" s="216" t="s">
        <v>6047</v>
      </c>
      <c r="Y1222" s="24" t="s">
        <v>6058</v>
      </c>
      <c r="Z1222" s="24" t="s">
        <v>5964</v>
      </c>
      <c r="AA1222" s="24" t="s">
        <v>6031</v>
      </c>
      <c r="AB1222" s="24" t="s">
        <v>5976</v>
      </c>
      <c r="AC1222" s="24" t="s">
        <v>5979</v>
      </c>
    </row>
    <row r="1223" spans="1:29" s="169" customFormat="1">
      <c r="A1223" s="24">
        <v>5871</v>
      </c>
      <c r="B1223" s="24" t="s">
        <v>1187</v>
      </c>
      <c r="C1223" s="57">
        <v>219</v>
      </c>
      <c r="D1223" s="57">
        <v>234</v>
      </c>
      <c r="E1223" s="57">
        <v>213</v>
      </c>
      <c r="F1223" s="57">
        <v>233</v>
      </c>
      <c r="G1223" s="57">
        <v>230</v>
      </c>
      <c r="H1223" s="57">
        <v>235.5</v>
      </c>
      <c r="I1223" s="57">
        <v>223</v>
      </c>
      <c r="J1223" s="57">
        <v>233</v>
      </c>
      <c r="K1223" s="57">
        <v>237</v>
      </c>
      <c r="L1223" s="57">
        <v>249</v>
      </c>
      <c r="M1223" s="57">
        <v>235</v>
      </c>
      <c r="N1223" s="57">
        <v>247</v>
      </c>
      <c r="O1223" s="57">
        <v>6947</v>
      </c>
      <c r="P1223" s="57">
        <v>16864</v>
      </c>
      <c r="Q1223" s="57">
        <v>80.849500000000006</v>
      </c>
      <c r="R1223" s="57">
        <v>81.641400000000004</v>
      </c>
      <c r="S1223" s="57">
        <v>85.899699999999996</v>
      </c>
      <c r="T1223" s="57">
        <v>83.0608</v>
      </c>
      <c r="U1223" s="77">
        <v>0.686570999367489</v>
      </c>
      <c r="V1223" s="24" t="s">
        <v>6490</v>
      </c>
      <c r="W1223" s="216" t="s">
        <v>5981</v>
      </c>
      <c r="X1223" s="216" t="s">
        <v>6012</v>
      </c>
      <c r="Y1223" s="24" t="s">
        <v>5982</v>
      </c>
      <c r="Z1223" s="24" t="s">
        <v>6075</v>
      </c>
      <c r="AA1223" s="24" t="s">
        <v>5982</v>
      </c>
      <c r="AB1223" s="24" t="s">
        <v>5965</v>
      </c>
      <c r="AC1223" s="24" t="s">
        <v>5965</v>
      </c>
    </row>
    <row r="1224" spans="1:29" s="169" customFormat="1">
      <c r="A1224" s="24">
        <v>5876</v>
      </c>
      <c r="B1224" s="24" t="s">
        <v>3612</v>
      </c>
      <c r="C1224" s="57">
        <v>41.6</v>
      </c>
      <c r="D1224" s="57">
        <v>42.05</v>
      </c>
      <c r="E1224" s="57">
        <v>41</v>
      </c>
      <c r="F1224" s="57">
        <v>41.4</v>
      </c>
      <c r="G1224" s="57">
        <v>41.1</v>
      </c>
      <c r="H1224" s="57">
        <v>41.85</v>
      </c>
      <c r="I1224" s="57">
        <v>40.200000000000003</v>
      </c>
      <c r="J1224" s="57">
        <v>40.25</v>
      </c>
      <c r="K1224" s="57">
        <v>40.5</v>
      </c>
      <c r="L1224" s="57">
        <v>41.25</v>
      </c>
      <c r="M1224" s="57">
        <v>40.5</v>
      </c>
      <c r="N1224" s="57">
        <v>41.25</v>
      </c>
      <c r="O1224" s="57">
        <v>5002</v>
      </c>
      <c r="P1224" s="57">
        <v>15380</v>
      </c>
      <c r="Q1224" s="57">
        <v>24.3123</v>
      </c>
      <c r="R1224" s="57">
        <v>46.500300000000003</v>
      </c>
      <c r="S1224" s="57">
        <v>22.812000000000001</v>
      </c>
      <c r="T1224" s="57">
        <v>38.604199999999999</v>
      </c>
      <c r="U1224" s="77">
        <v>0.54204594711746856</v>
      </c>
      <c r="V1224" s="24" t="s">
        <v>6551</v>
      </c>
      <c r="W1224" s="216" t="s">
        <v>5967</v>
      </c>
      <c r="X1224" s="216" t="s">
        <v>6007</v>
      </c>
      <c r="Y1224" s="24" t="s">
        <v>6216</v>
      </c>
      <c r="Z1224" s="24" t="s">
        <v>5984</v>
      </c>
      <c r="AA1224" s="24" t="s">
        <v>6493</v>
      </c>
      <c r="AB1224" s="24" t="s">
        <v>5979</v>
      </c>
      <c r="AC1224" s="24" t="s">
        <v>5979</v>
      </c>
    </row>
    <row r="1225" spans="1:29" s="169" customFormat="1">
      <c r="A1225" s="24">
        <v>5878</v>
      </c>
      <c r="B1225" s="24" t="s">
        <v>1188</v>
      </c>
      <c r="C1225" s="57">
        <v>47.2</v>
      </c>
      <c r="D1225" s="57">
        <v>49.2</v>
      </c>
      <c r="E1225" s="57">
        <v>47.1</v>
      </c>
      <c r="F1225" s="57">
        <v>47.1</v>
      </c>
      <c r="G1225" s="57">
        <v>47.1</v>
      </c>
      <c r="H1225" s="57">
        <v>47.9</v>
      </c>
      <c r="I1225" s="57">
        <v>46.5</v>
      </c>
      <c r="J1225" s="57">
        <v>47.25</v>
      </c>
      <c r="K1225" s="57">
        <v>47.3</v>
      </c>
      <c r="L1225" s="57">
        <v>47.3</v>
      </c>
      <c r="M1225" s="57">
        <v>47.25</v>
      </c>
      <c r="N1225" s="57">
        <v>47.25</v>
      </c>
      <c r="O1225" s="57">
        <v>13</v>
      </c>
      <c r="P1225" s="57">
        <v>31</v>
      </c>
      <c r="Q1225" s="57"/>
      <c r="R1225" s="57"/>
      <c r="S1225" s="57"/>
      <c r="T1225" s="57"/>
      <c r="U1225" s="77">
        <v>0.69892473118279563</v>
      </c>
      <c r="V1225" s="24" t="e">
        <v>#NAME?</v>
      </c>
      <c r="W1225" s="216" t="s">
        <v>5993</v>
      </c>
      <c r="X1225" s="216" t="s">
        <v>5993</v>
      </c>
      <c r="Y1225" s="24" t="s">
        <v>6200</v>
      </c>
      <c r="Z1225" s="24" t="s">
        <v>6008</v>
      </c>
      <c r="AA1225" s="24" t="e">
        <v>#NAME?</v>
      </c>
      <c r="AB1225" s="24" t="e">
        <v>#NAME?</v>
      </c>
      <c r="AC1225" s="24" t="e">
        <v>#NAME?</v>
      </c>
    </row>
    <row r="1226" spans="1:29" s="169" customFormat="1">
      <c r="A1226" s="24">
        <v>5880</v>
      </c>
      <c r="B1226" s="24" t="s">
        <v>1189</v>
      </c>
      <c r="C1226" s="57">
        <v>22.2</v>
      </c>
      <c r="D1226" s="57">
        <v>22.2</v>
      </c>
      <c r="E1226" s="57">
        <v>21.1</v>
      </c>
      <c r="F1226" s="57">
        <v>21.15</v>
      </c>
      <c r="G1226" s="57">
        <v>21.15</v>
      </c>
      <c r="H1226" s="57">
        <v>21.2</v>
      </c>
      <c r="I1226" s="57">
        <v>20.9</v>
      </c>
      <c r="J1226" s="57">
        <v>21.05</v>
      </c>
      <c r="K1226" s="57">
        <v>21.1</v>
      </c>
      <c r="L1226" s="57">
        <v>21.45</v>
      </c>
      <c r="M1226" s="57">
        <v>21</v>
      </c>
      <c r="N1226" s="57">
        <v>21.45</v>
      </c>
      <c r="O1226" s="57">
        <v>16693</v>
      </c>
      <c r="P1226" s="57">
        <v>61241</v>
      </c>
      <c r="Q1226" s="57">
        <v>49.877499999999998</v>
      </c>
      <c r="R1226" s="57">
        <v>68.575699999999998</v>
      </c>
      <c r="S1226" s="57">
        <v>45.4739</v>
      </c>
      <c r="T1226" s="57">
        <v>60.875100000000003</v>
      </c>
      <c r="U1226" s="77">
        <v>0.45429804651567851</v>
      </c>
      <c r="V1226" s="24" t="s">
        <v>6735</v>
      </c>
      <c r="W1226" s="216" t="s">
        <v>5967</v>
      </c>
      <c r="X1226" s="216" t="s">
        <v>5961</v>
      </c>
      <c r="Y1226" s="24" t="s">
        <v>6024</v>
      </c>
      <c r="Z1226" s="24" t="s">
        <v>6277</v>
      </c>
      <c r="AA1226" s="24" t="s">
        <v>6126</v>
      </c>
      <c r="AB1226" s="24" t="s">
        <v>5979</v>
      </c>
      <c r="AC1226" s="24" t="s">
        <v>5990</v>
      </c>
    </row>
    <row r="1227" spans="1:29" s="169" customFormat="1">
      <c r="A1227" s="24">
        <v>5902</v>
      </c>
      <c r="B1227" s="24" t="s">
        <v>1190</v>
      </c>
      <c r="C1227" s="57">
        <v>28.8</v>
      </c>
      <c r="D1227" s="57">
        <v>28.95</v>
      </c>
      <c r="E1227" s="57">
        <v>27.15</v>
      </c>
      <c r="F1227" s="57">
        <v>27.9</v>
      </c>
      <c r="G1227" s="57">
        <v>27.9</v>
      </c>
      <c r="H1227" s="57">
        <v>27.9</v>
      </c>
      <c r="I1227" s="57">
        <v>25.55</v>
      </c>
      <c r="J1227" s="57">
        <v>26.05</v>
      </c>
      <c r="K1227" s="57">
        <v>26.05</v>
      </c>
      <c r="L1227" s="57">
        <v>27.75</v>
      </c>
      <c r="M1227" s="57">
        <v>25.5</v>
      </c>
      <c r="N1227" s="57">
        <v>25.85</v>
      </c>
      <c r="O1227" s="57">
        <v>444</v>
      </c>
      <c r="P1227" s="57">
        <v>518</v>
      </c>
      <c r="Q1227" s="57"/>
      <c r="R1227" s="57"/>
      <c r="S1227" s="57"/>
      <c r="T1227" s="57"/>
      <c r="U1227" s="77">
        <v>1.4285714285714286</v>
      </c>
      <c r="V1227" s="24" t="s">
        <v>6199</v>
      </c>
      <c r="W1227" s="216" t="s">
        <v>5993</v>
      </c>
      <c r="X1227" s="216" t="s">
        <v>5993</v>
      </c>
      <c r="Y1227" s="24" t="s">
        <v>5962</v>
      </c>
      <c r="Z1227" s="24" t="s">
        <v>6024</v>
      </c>
      <c r="AA1227" s="24" t="s">
        <v>5978</v>
      </c>
      <c r="AB1227" s="24" t="s">
        <v>6033</v>
      </c>
      <c r="AC1227" s="24" t="s">
        <v>5990</v>
      </c>
    </row>
    <row r="1228" spans="1:29" s="169" customFormat="1">
      <c r="A1228" s="24">
        <v>5903</v>
      </c>
      <c r="B1228" s="24" t="s">
        <v>1191</v>
      </c>
      <c r="C1228" s="57">
        <v>266</v>
      </c>
      <c r="D1228" s="57">
        <v>266</v>
      </c>
      <c r="E1228" s="57">
        <v>260</v>
      </c>
      <c r="F1228" s="57">
        <v>263</v>
      </c>
      <c r="G1228" s="57">
        <v>264</v>
      </c>
      <c r="H1228" s="57">
        <v>264</v>
      </c>
      <c r="I1228" s="57">
        <v>256.5</v>
      </c>
      <c r="J1228" s="57">
        <v>257</v>
      </c>
      <c r="K1228" s="57">
        <v>257.5</v>
      </c>
      <c r="L1228" s="57">
        <v>260.5</v>
      </c>
      <c r="M1228" s="57">
        <v>257.5</v>
      </c>
      <c r="N1228" s="57">
        <v>260.5</v>
      </c>
      <c r="O1228" s="57">
        <v>32</v>
      </c>
      <c r="P1228" s="57">
        <v>206</v>
      </c>
      <c r="Q1228" s="57">
        <v>37.884</v>
      </c>
      <c r="R1228" s="57">
        <v>50.015000000000001</v>
      </c>
      <c r="S1228" s="57">
        <v>33.858199999999997</v>
      </c>
      <c r="T1228" s="57">
        <v>44.629399999999997</v>
      </c>
      <c r="U1228" s="77">
        <v>0.25889967637540456</v>
      </c>
      <c r="V1228" s="24" t="s">
        <v>6038</v>
      </c>
      <c r="W1228" s="216" t="s">
        <v>5967</v>
      </c>
      <c r="X1228" s="216" t="s">
        <v>5971</v>
      </c>
      <c r="Y1228" s="24" t="s">
        <v>6017</v>
      </c>
      <c r="Z1228" s="24" t="s">
        <v>6209</v>
      </c>
      <c r="AA1228" s="24" t="s">
        <v>6493</v>
      </c>
      <c r="AB1228" s="24" t="s">
        <v>5979</v>
      </c>
      <c r="AC1228" s="24" t="s">
        <v>5979</v>
      </c>
    </row>
    <row r="1229" spans="1:29" s="169" customFormat="1">
      <c r="A1229" s="24">
        <v>5904</v>
      </c>
      <c r="B1229" s="24" t="s">
        <v>1192</v>
      </c>
      <c r="C1229" s="57">
        <v>575</v>
      </c>
      <c r="D1229" s="57">
        <v>590</v>
      </c>
      <c r="E1229" s="57">
        <v>535</v>
      </c>
      <c r="F1229" s="57">
        <v>547</v>
      </c>
      <c r="G1229" s="57">
        <v>547</v>
      </c>
      <c r="H1229" s="57">
        <v>564</v>
      </c>
      <c r="I1229" s="57">
        <v>519</v>
      </c>
      <c r="J1229" s="57">
        <v>520</v>
      </c>
      <c r="K1229" s="57">
        <v>525</v>
      </c>
      <c r="L1229" s="57">
        <v>539</v>
      </c>
      <c r="M1229" s="57">
        <v>525</v>
      </c>
      <c r="N1229" s="57">
        <v>529</v>
      </c>
      <c r="O1229" s="57">
        <v>313</v>
      </c>
      <c r="P1229" s="57">
        <v>714</v>
      </c>
      <c r="Q1229" s="57">
        <v>40.699300000000001</v>
      </c>
      <c r="R1229" s="57">
        <v>47.238</v>
      </c>
      <c r="S1229" s="57">
        <v>34.0169</v>
      </c>
      <c r="T1229" s="57">
        <v>42.831000000000003</v>
      </c>
      <c r="U1229" s="77">
        <v>0.73062558356676011</v>
      </c>
      <c r="V1229" s="24" t="s">
        <v>6123</v>
      </c>
      <c r="W1229" s="216" t="s">
        <v>5967</v>
      </c>
      <c r="X1229" s="216" t="s">
        <v>5971</v>
      </c>
      <c r="Y1229" s="24" t="s">
        <v>5964</v>
      </c>
      <c r="Z1229" s="24" t="s">
        <v>5964</v>
      </c>
      <c r="AA1229" s="24" t="s">
        <v>6215</v>
      </c>
      <c r="AB1229" s="24" t="s">
        <v>5996</v>
      </c>
      <c r="AC1229" s="24" t="s">
        <v>5979</v>
      </c>
    </row>
    <row r="1230" spans="1:29" s="169" customFormat="1">
      <c r="A1230" s="24">
        <v>5905</v>
      </c>
      <c r="B1230" s="24" t="s">
        <v>1193</v>
      </c>
      <c r="C1230" s="57">
        <v>16.100000000000001</v>
      </c>
      <c r="D1230" s="57">
        <v>16.7</v>
      </c>
      <c r="E1230" s="57">
        <v>15.1</v>
      </c>
      <c r="F1230" s="57">
        <v>15.4</v>
      </c>
      <c r="G1230" s="57">
        <v>15.2</v>
      </c>
      <c r="H1230" s="57">
        <v>15.55</v>
      </c>
      <c r="I1230" s="57">
        <v>13.85</v>
      </c>
      <c r="J1230" s="57">
        <v>14.2</v>
      </c>
      <c r="K1230" s="57">
        <v>14.2</v>
      </c>
      <c r="L1230" s="57">
        <v>14.45</v>
      </c>
      <c r="M1230" s="57">
        <v>13.95</v>
      </c>
      <c r="N1230" s="57">
        <v>14</v>
      </c>
      <c r="O1230" s="57">
        <v>1546</v>
      </c>
      <c r="P1230" s="57">
        <v>10564</v>
      </c>
      <c r="Q1230" s="57">
        <v>44.992699999999999</v>
      </c>
      <c r="R1230" s="57">
        <v>60.367800000000003</v>
      </c>
      <c r="S1230" s="57">
        <v>35.617699999999999</v>
      </c>
      <c r="T1230" s="57">
        <v>52.117699999999999</v>
      </c>
      <c r="U1230" s="77">
        <v>0.24391013504985487</v>
      </c>
      <c r="V1230" s="24" t="s">
        <v>6786</v>
      </c>
      <c r="W1230" s="216" t="s">
        <v>5967</v>
      </c>
      <c r="X1230" s="216" t="s">
        <v>5961</v>
      </c>
      <c r="Y1230" s="24" t="s">
        <v>5964</v>
      </c>
      <c r="Z1230" s="24" t="s">
        <v>5964</v>
      </c>
      <c r="AA1230" s="24" t="s">
        <v>5984</v>
      </c>
      <c r="AB1230" s="24" t="s">
        <v>5970</v>
      </c>
      <c r="AC1230" s="24" t="s">
        <v>5965</v>
      </c>
    </row>
    <row r="1231" spans="1:29" s="169" customFormat="1">
      <c r="A1231" s="24">
        <v>5906</v>
      </c>
      <c r="B1231" s="24" t="s">
        <v>1194</v>
      </c>
      <c r="C1231" s="57">
        <v>33.35</v>
      </c>
      <c r="D1231" s="57">
        <v>33.700000000000003</v>
      </c>
      <c r="E1231" s="57">
        <v>32.299999999999997</v>
      </c>
      <c r="F1231" s="57">
        <v>33.5</v>
      </c>
      <c r="G1231" s="57">
        <v>33.1</v>
      </c>
      <c r="H1231" s="57">
        <v>33.700000000000003</v>
      </c>
      <c r="I1231" s="57">
        <v>30.6</v>
      </c>
      <c r="J1231" s="57">
        <v>32</v>
      </c>
      <c r="K1231" s="57">
        <v>31.6</v>
      </c>
      <c r="L1231" s="57">
        <v>32.4</v>
      </c>
      <c r="M1231" s="57">
        <v>31.6</v>
      </c>
      <c r="N1231" s="57">
        <v>32.4</v>
      </c>
      <c r="O1231" s="57">
        <v>6</v>
      </c>
      <c r="P1231" s="57">
        <v>118</v>
      </c>
      <c r="Q1231" s="57"/>
      <c r="R1231" s="57"/>
      <c r="S1231" s="57"/>
      <c r="T1231" s="57"/>
      <c r="U1231" s="77">
        <v>8.4745762711864417E-2</v>
      </c>
      <c r="V1231" s="24" t="s">
        <v>6528</v>
      </c>
      <c r="W1231" s="216" t="s">
        <v>5993</v>
      </c>
      <c r="X1231" s="216" t="s">
        <v>5993</v>
      </c>
      <c r="Y1231" s="24" t="s">
        <v>5972</v>
      </c>
      <c r="Z1231" s="24" t="s">
        <v>5962</v>
      </c>
      <c r="AA1231" s="24" t="s">
        <v>6255</v>
      </c>
      <c r="AB1231" s="24" t="s">
        <v>5979</v>
      </c>
      <c r="AC1231" s="24" t="s">
        <v>5979</v>
      </c>
    </row>
    <row r="1232" spans="1:29" s="169" customFormat="1">
      <c r="A1232" s="24">
        <v>5907</v>
      </c>
      <c r="B1232" s="24" t="s">
        <v>1195</v>
      </c>
      <c r="C1232" s="57">
        <v>20.05</v>
      </c>
      <c r="D1232" s="57">
        <v>20.2</v>
      </c>
      <c r="E1232" s="57">
        <v>19.649999999999999</v>
      </c>
      <c r="F1232" s="57">
        <v>19.850000000000001</v>
      </c>
      <c r="G1232" s="57">
        <v>19.850000000000001</v>
      </c>
      <c r="H1232" s="57">
        <v>20.3</v>
      </c>
      <c r="I1232" s="57">
        <v>19.649999999999999</v>
      </c>
      <c r="J1232" s="57">
        <v>19.850000000000001</v>
      </c>
      <c r="K1232" s="57">
        <v>19.95</v>
      </c>
      <c r="L1232" s="57">
        <v>20.3</v>
      </c>
      <c r="M1232" s="57">
        <v>19.850000000000001</v>
      </c>
      <c r="N1232" s="57">
        <v>19.850000000000001</v>
      </c>
      <c r="O1232" s="57">
        <v>327</v>
      </c>
      <c r="P1232" s="57">
        <v>688</v>
      </c>
      <c r="Q1232" s="57">
        <v>17.141500000000001</v>
      </c>
      <c r="R1232" s="57">
        <v>32.963700000000003</v>
      </c>
      <c r="S1232" s="57">
        <v>12.4377</v>
      </c>
      <c r="T1232" s="57">
        <v>26.121700000000001</v>
      </c>
      <c r="U1232" s="77">
        <v>0.79215116279069764</v>
      </c>
      <c r="V1232" s="24" t="s">
        <v>6534</v>
      </c>
      <c r="W1232" s="216" t="s">
        <v>5967</v>
      </c>
      <c r="X1232" s="216" t="s">
        <v>6007</v>
      </c>
      <c r="Y1232" s="24" t="s">
        <v>5984</v>
      </c>
      <c r="Z1232" s="24" t="s">
        <v>6196</v>
      </c>
      <c r="AA1232" s="24" t="s">
        <v>6535</v>
      </c>
      <c r="AB1232" s="24" t="s">
        <v>6033</v>
      </c>
      <c r="AC1232" s="24" t="s">
        <v>5979</v>
      </c>
    </row>
    <row r="1233" spans="1:29" s="169" customFormat="1">
      <c r="A1233" s="24">
        <v>6005</v>
      </c>
      <c r="B1233" s="24" t="s">
        <v>1196</v>
      </c>
      <c r="C1233" s="57">
        <v>16.100000000000001</v>
      </c>
      <c r="D1233" s="57">
        <v>16.25</v>
      </c>
      <c r="E1233" s="57">
        <v>15.25</v>
      </c>
      <c r="F1233" s="57">
        <v>15.25</v>
      </c>
      <c r="G1233" s="57">
        <v>15.25</v>
      </c>
      <c r="H1233" s="57">
        <v>15.35</v>
      </c>
      <c r="I1233" s="57">
        <v>14.65</v>
      </c>
      <c r="J1233" s="57">
        <v>14.95</v>
      </c>
      <c r="K1233" s="57">
        <v>15.1</v>
      </c>
      <c r="L1233" s="57">
        <v>15.5</v>
      </c>
      <c r="M1233" s="57">
        <v>15.05</v>
      </c>
      <c r="N1233" s="57">
        <v>15.5</v>
      </c>
      <c r="O1233" s="57">
        <v>6625</v>
      </c>
      <c r="P1233" s="57">
        <v>29083</v>
      </c>
      <c r="Q1233" s="57">
        <v>18.521699999999999</v>
      </c>
      <c r="R1233" s="57">
        <v>32.820799999999998</v>
      </c>
      <c r="S1233" s="57">
        <v>21.202000000000002</v>
      </c>
      <c r="T1233" s="57">
        <v>28.947900000000001</v>
      </c>
      <c r="U1233" s="77">
        <v>0.37966051186833089</v>
      </c>
      <c r="V1233" s="24" t="s">
        <v>6157</v>
      </c>
      <c r="W1233" s="216" t="s">
        <v>6039</v>
      </c>
      <c r="X1233" s="216" t="s">
        <v>6007</v>
      </c>
      <c r="Y1233" s="24" t="s">
        <v>6004</v>
      </c>
      <c r="Z1233" s="24" t="s">
        <v>5984</v>
      </c>
      <c r="AA1233" s="24" t="s">
        <v>6254</v>
      </c>
      <c r="AB1233" s="24" t="s">
        <v>5979</v>
      </c>
      <c r="AC1233" s="24" t="s">
        <v>5965</v>
      </c>
    </row>
    <row r="1234" spans="1:29" s="169" customFormat="1">
      <c r="A1234" s="24">
        <v>6015</v>
      </c>
      <c r="B1234" s="24" t="s">
        <v>1197</v>
      </c>
      <c r="C1234" s="57">
        <v>22.3</v>
      </c>
      <c r="D1234" s="57">
        <v>22.4</v>
      </c>
      <c r="E1234" s="57">
        <v>19.649999999999999</v>
      </c>
      <c r="F1234" s="57">
        <v>19.649999999999999</v>
      </c>
      <c r="G1234" s="57">
        <v>19.600000000000001</v>
      </c>
      <c r="H1234" s="57">
        <v>20.25</v>
      </c>
      <c r="I1234" s="57">
        <v>18.600000000000001</v>
      </c>
      <c r="J1234" s="57">
        <v>19.100000000000001</v>
      </c>
      <c r="K1234" s="57">
        <v>19.3</v>
      </c>
      <c r="L1234" s="57">
        <v>20.5</v>
      </c>
      <c r="M1234" s="57">
        <v>19.3</v>
      </c>
      <c r="N1234" s="57">
        <v>19.649999999999999</v>
      </c>
      <c r="O1234" s="57">
        <v>6573</v>
      </c>
      <c r="P1234" s="57">
        <v>20316</v>
      </c>
      <c r="Q1234" s="57">
        <v>16.485499999999998</v>
      </c>
      <c r="R1234" s="57">
        <v>31.461099999999998</v>
      </c>
      <c r="S1234" s="57">
        <v>14.9903</v>
      </c>
      <c r="T1234" s="57">
        <v>25.970800000000001</v>
      </c>
      <c r="U1234" s="77">
        <v>0.53923016341799568</v>
      </c>
      <c r="V1234" s="24" t="s">
        <v>6317</v>
      </c>
      <c r="W1234" s="216" t="s">
        <v>5967</v>
      </c>
      <c r="X1234" s="216" t="s">
        <v>6007</v>
      </c>
      <c r="Y1234" s="24" t="s">
        <v>6004</v>
      </c>
      <c r="Z1234" s="24" t="s">
        <v>5962</v>
      </c>
      <c r="AA1234" s="24" t="s">
        <v>6090</v>
      </c>
      <c r="AB1234" s="24" t="s">
        <v>5996</v>
      </c>
      <c r="AC1234" s="24" t="s">
        <v>5979</v>
      </c>
    </row>
    <row r="1235" spans="1:29" s="169" customFormat="1">
      <c r="A1235" s="24">
        <v>6016</v>
      </c>
      <c r="B1235" s="24" t="s">
        <v>1198</v>
      </c>
      <c r="C1235" s="57">
        <v>16.399999999999999</v>
      </c>
      <c r="D1235" s="57">
        <v>16.399999999999999</v>
      </c>
      <c r="E1235" s="57">
        <v>15.15</v>
      </c>
      <c r="F1235" s="57">
        <v>15.15</v>
      </c>
      <c r="G1235" s="57">
        <v>13.2</v>
      </c>
      <c r="H1235" s="57">
        <v>13.45</v>
      </c>
      <c r="I1235" s="57">
        <v>12.05</v>
      </c>
      <c r="J1235" s="57">
        <v>12.25</v>
      </c>
      <c r="K1235" s="57">
        <v>12.35</v>
      </c>
      <c r="L1235" s="57">
        <v>12.8</v>
      </c>
      <c r="M1235" s="57">
        <v>12.35</v>
      </c>
      <c r="N1235" s="57">
        <v>12.55</v>
      </c>
      <c r="O1235" s="57">
        <v>5017</v>
      </c>
      <c r="P1235" s="57">
        <v>26389</v>
      </c>
      <c r="Q1235" s="57">
        <v>15.775499999999999</v>
      </c>
      <c r="R1235" s="57">
        <v>25.849399999999999</v>
      </c>
      <c r="S1235" s="57">
        <v>13.4932</v>
      </c>
      <c r="T1235" s="57">
        <v>21.730699999999999</v>
      </c>
      <c r="U1235" s="77">
        <v>0.31686182373968952</v>
      </c>
      <c r="V1235" s="24" t="s">
        <v>6038</v>
      </c>
      <c r="W1235" s="216" t="s">
        <v>5967</v>
      </c>
      <c r="X1235" s="216" t="s">
        <v>6007</v>
      </c>
      <c r="Y1235" s="24" t="s">
        <v>6058</v>
      </c>
      <c r="Z1235" s="24" t="s">
        <v>5964</v>
      </c>
      <c r="AA1235" s="24" t="s">
        <v>6055</v>
      </c>
      <c r="AB1235" s="24" t="s">
        <v>5976</v>
      </c>
      <c r="AC1235" s="24" t="s">
        <v>5979</v>
      </c>
    </row>
    <row r="1236" spans="1:29" s="169" customFormat="1">
      <c r="A1236" s="24">
        <v>6020</v>
      </c>
      <c r="B1236" s="24" t="s">
        <v>1199</v>
      </c>
      <c r="C1236" s="57">
        <v>22.3</v>
      </c>
      <c r="D1236" s="57">
        <v>22.3</v>
      </c>
      <c r="E1236" s="57">
        <v>21.3</v>
      </c>
      <c r="F1236" s="57">
        <v>21.6</v>
      </c>
      <c r="G1236" s="57">
        <v>21.5</v>
      </c>
      <c r="H1236" s="57">
        <v>21.75</v>
      </c>
      <c r="I1236" s="57">
        <v>20.55</v>
      </c>
      <c r="J1236" s="57">
        <v>21.35</v>
      </c>
      <c r="K1236" s="57">
        <v>21.3</v>
      </c>
      <c r="L1236" s="57">
        <v>21.4</v>
      </c>
      <c r="M1236" s="57">
        <v>20.95</v>
      </c>
      <c r="N1236" s="57">
        <v>21.35</v>
      </c>
      <c r="O1236" s="57">
        <v>65</v>
      </c>
      <c r="P1236" s="57">
        <v>370</v>
      </c>
      <c r="Q1236" s="57">
        <v>27.147400000000001</v>
      </c>
      <c r="R1236" s="57">
        <v>27.241599999999998</v>
      </c>
      <c r="S1236" s="57">
        <v>27.137799999999999</v>
      </c>
      <c r="T1236" s="57">
        <v>27.207000000000001</v>
      </c>
      <c r="U1236" s="77">
        <v>0.2927927927927928</v>
      </c>
      <c r="V1236" s="24" t="s">
        <v>6787</v>
      </c>
      <c r="W1236" s="216" t="s">
        <v>5967</v>
      </c>
      <c r="X1236" s="216" t="s">
        <v>5971</v>
      </c>
      <c r="Y1236" s="24" t="s">
        <v>6209</v>
      </c>
      <c r="Z1236" s="24" t="s">
        <v>5994</v>
      </c>
      <c r="AA1236" s="24" t="s">
        <v>6370</v>
      </c>
      <c r="AB1236" s="24" t="s">
        <v>5965</v>
      </c>
      <c r="AC1236" s="24" t="s">
        <v>6033</v>
      </c>
    </row>
    <row r="1237" spans="1:29" s="169" customFormat="1">
      <c r="A1237" s="24">
        <v>6021</v>
      </c>
      <c r="B1237" s="24" t="s">
        <v>1200</v>
      </c>
      <c r="C1237" s="57">
        <v>22.3</v>
      </c>
      <c r="D1237" s="57">
        <v>22.7</v>
      </c>
      <c r="E1237" s="57">
        <v>22</v>
      </c>
      <c r="F1237" s="57">
        <v>22.5</v>
      </c>
      <c r="G1237" s="57">
        <v>22.75</v>
      </c>
      <c r="H1237" s="57">
        <v>22.75</v>
      </c>
      <c r="I1237" s="57">
        <v>21.7</v>
      </c>
      <c r="J1237" s="57">
        <v>22.2</v>
      </c>
      <c r="K1237" s="57">
        <v>22.3</v>
      </c>
      <c r="L1237" s="57">
        <v>22.9</v>
      </c>
      <c r="M1237" s="57">
        <v>22.1</v>
      </c>
      <c r="N1237" s="57">
        <v>22.65</v>
      </c>
      <c r="O1237" s="57">
        <v>130</v>
      </c>
      <c r="P1237" s="57">
        <v>284</v>
      </c>
      <c r="Q1237" s="57">
        <v>66.988900000000001</v>
      </c>
      <c r="R1237" s="57">
        <v>58.892400000000002</v>
      </c>
      <c r="S1237" s="57">
        <v>72.144599999999997</v>
      </c>
      <c r="T1237" s="57">
        <v>63.309800000000003</v>
      </c>
      <c r="U1237" s="77">
        <v>0.76291079812206575</v>
      </c>
      <c r="V1237" s="24" t="s">
        <v>6038</v>
      </c>
      <c r="W1237" s="216" t="s">
        <v>6009</v>
      </c>
      <c r="X1237" s="216" t="s">
        <v>5961</v>
      </c>
      <c r="Y1237" s="24" t="s">
        <v>6016</v>
      </c>
      <c r="Z1237" s="24" t="s">
        <v>6209</v>
      </c>
      <c r="AA1237" s="24" t="s">
        <v>6016</v>
      </c>
      <c r="AB1237" s="24" t="s">
        <v>5991</v>
      </c>
      <c r="AC1237" s="24" t="s">
        <v>5991</v>
      </c>
    </row>
    <row r="1238" spans="1:29" s="169" customFormat="1">
      <c r="A1238" s="24">
        <v>6023</v>
      </c>
      <c r="B1238" s="24" t="s">
        <v>1201</v>
      </c>
      <c r="C1238" s="57">
        <v>49.45</v>
      </c>
      <c r="D1238" s="57">
        <v>49.5</v>
      </c>
      <c r="E1238" s="57">
        <v>49.05</v>
      </c>
      <c r="F1238" s="57">
        <v>49.1</v>
      </c>
      <c r="G1238" s="57">
        <v>49.1</v>
      </c>
      <c r="H1238" s="57">
        <v>49.15</v>
      </c>
      <c r="I1238" s="57">
        <v>48.25</v>
      </c>
      <c r="J1238" s="57">
        <v>48.5</v>
      </c>
      <c r="K1238" s="57">
        <v>48.5</v>
      </c>
      <c r="L1238" s="57">
        <v>48.75</v>
      </c>
      <c r="M1238" s="57">
        <v>48.5</v>
      </c>
      <c r="N1238" s="57">
        <v>48.6</v>
      </c>
      <c r="O1238" s="57">
        <v>104</v>
      </c>
      <c r="P1238" s="57">
        <v>456</v>
      </c>
      <c r="Q1238" s="57">
        <v>11.4</v>
      </c>
      <c r="R1238" s="57">
        <v>22.197199999999999</v>
      </c>
      <c r="S1238" s="57">
        <v>10.480600000000001</v>
      </c>
      <c r="T1238" s="57">
        <v>18.291699999999999</v>
      </c>
      <c r="U1238" s="77">
        <v>0.38011695906432746</v>
      </c>
      <c r="V1238" s="24" t="s">
        <v>6548</v>
      </c>
      <c r="W1238" s="216" t="s">
        <v>5967</v>
      </c>
      <c r="X1238" s="216" t="s">
        <v>6047</v>
      </c>
      <c r="Y1238" s="24" t="s">
        <v>5984</v>
      </c>
      <c r="Z1238" s="24" t="s">
        <v>5984</v>
      </c>
      <c r="AA1238" s="24" t="s">
        <v>6055</v>
      </c>
      <c r="AB1238" s="24" t="s">
        <v>5976</v>
      </c>
      <c r="AC1238" s="24" t="s">
        <v>5979</v>
      </c>
    </row>
    <row r="1239" spans="1:29" s="169" customFormat="1">
      <c r="A1239" s="24">
        <v>6024</v>
      </c>
      <c r="B1239" s="24" t="s">
        <v>1202</v>
      </c>
      <c r="C1239" s="57">
        <v>39.9</v>
      </c>
      <c r="D1239" s="57">
        <v>39.9</v>
      </c>
      <c r="E1239" s="57">
        <v>39</v>
      </c>
      <c r="F1239" s="57">
        <v>39.049999999999997</v>
      </c>
      <c r="G1239" s="57">
        <v>39</v>
      </c>
      <c r="H1239" s="57">
        <v>39.299999999999997</v>
      </c>
      <c r="I1239" s="57">
        <v>38.049999999999997</v>
      </c>
      <c r="J1239" s="57">
        <v>38.35</v>
      </c>
      <c r="K1239" s="57">
        <v>38.35</v>
      </c>
      <c r="L1239" s="57">
        <v>38.700000000000003</v>
      </c>
      <c r="M1239" s="57">
        <v>38.35</v>
      </c>
      <c r="N1239" s="57">
        <v>38.450000000000003</v>
      </c>
      <c r="O1239" s="57">
        <v>348</v>
      </c>
      <c r="P1239" s="57">
        <v>895</v>
      </c>
      <c r="Q1239" s="57">
        <v>15.688700000000001</v>
      </c>
      <c r="R1239" s="57">
        <v>19.1218</v>
      </c>
      <c r="S1239" s="57">
        <v>16.132899999999999</v>
      </c>
      <c r="T1239" s="57">
        <v>18.125499999999999</v>
      </c>
      <c r="U1239" s="77">
        <v>0.64804469273743015</v>
      </c>
      <c r="V1239" s="24" t="s">
        <v>6610</v>
      </c>
      <c r="W1239" s="216" t="s">
        <v>6039</v>
      </c>
      <c r="X1239" s="216" t="s">
        <v>6047</v>
      </c>
      <c r="Y1239" s="24" t="s">
        <v>6017</v>
      </c>
      <c r="Z1239" s="24" t="s">
        <v>5984</v>
      </c>
      <c r="AA1239" s="24" t="s">
        <v>6492</v>
      </c>
      <c r="AB1239" s="24" t="s">
        <v>5996</v>
      </c>
      <c r="AC1239" s="24" t="s">
        <v>5979</v>
      </c>
    </row>
    <row r="1240" spans="1:29" s="169" customFormat="1">
      <c r="A1240" s="24">
        <v>6026</v>
      </c>
      <c r="B1240" s="24" t="s">
        <v>1203</v>
      </c>
      <c r="C1240" s="57">
        <v>16.75</v>
      </c>
      <c r="D1240" s="57">
        <v>17.149999999999999</v>
      </c>
      <c r="E1240" s="57">
        <v>14.2</v>
      </c>
      <c r="F1240" s="57">
        <v>14.3</v>
      </c>
      <c r="G1240" s="57">
        <v>14</v>
      </c>
      <c r="H1240" s="57">
        <v>14.5</v>
      </c>
      <c r="I1240" s="57">
        <v>13</v>
      </c>
      <c r="J1240" s="57">
        <v>13.5</v>
      </c>
      <c r="K1240" s="57">
        <v>13.7</v>
      </c>
      <c r="L1240" s="57">
        <v>14.15</v>
      </c>
      <c r="M1240" s="57">
        <v>13.65</v>
      </c>
      <c r="N1240" s="57">
        <v>13.85</v>
      </c>
      <c r="O1240" s="57">
        <v>3796</v>
      </c>
      <c r="P1240" s="57">
        <v>15828</v>
      </c>
      <c r="Q1240" s="57">
        <v>29.790500000000002</v>
      </c>
      <c r="R1240" s="57">
        <v>45.209400000000002</v>
      </c>
      <c r="S1240" s="57">
        <v>24.2531</v>
      </c>
      <c r="T1240" s="57">
        <v>38.223999999999997</v>
      </c>
      <c r="U1240" s="77">
        <v>0.39971358773481597</v>
      </c>
      <c r="V1240" s="24" t="s">
        <v>6352</v>
      </c>
      <c r="W1240" s="216" t="s">
        <v>5967</v>
      </c>
      <c r="X1240" s="216" t="s">
        <v>6007</v>
      </c>
      <c r="Y1240" s="24" t="s">
        <v>5964</v>
      </c>
      <c r="Z1240" s="24" t="s">
        <v>5974</v>
      </c>
      <c r="AA1240" s="24" t="s">
        <v>5963</v>
      </c>
      <c r="AB1240" s="24" t="s">
        <v>5976</v>
      </c>
      <c r="AC1240" s="24" t="s">
        <v>5965</v>
      </c>
    </row>
    <row r="1241" spans="1:29" s="169" customFormat="1">
      <c r="A1241" s="24">
        <v>6027</v>
      </c>
      <c r="B1241" s="24" t="s">
        <v>3636</v>
      </c>
      <c r="C1241" s="57">
        <v>8.94</v>
      </c>
      <c r="D1241" s="57">
        <v>9.4700000000000006</v>
      </c>
      <c r="E1241" s="57">
        <v>8.94</v>
      </c>
      <c r="F1241" s="57">
        <v>9.08</v>
      </c>
      <c r="G1241" s="57">
        <v>9.0299999999999994</v>
      </c>
      <c r="H1241" s="57">
        <v>9.0299999999999994</v>
      </c>
      <c r="I1241" s="57">
        <v>7.41</v>
      </c>
      <c r="J1241" s="57">
        <v>8.15</v>
      </c>
      <c r="K1241" s="57">
        <v>8.15</v>
      </c>
      <c r="L1241" s="57">
        <v>8.36</v>
      </c>
      <c r="M1241" s="57">
        <v>8.15</v>
      </c>
      <c r="N1241" s="57">
        <v>8.36</v>
      </c>
      <c r="O1241" s="57">
        <v>20</v>
      </c>
      <c r="P1241" s="57">
        <v>148</v>
      </c>
      <c r="Q1241" s="57"/>
      <c r="R1241" s="57"/>
      <c r="S1241" s="57"/>
      <c r="T1241" s="57"/>
      <c r="U1241" s="77">
        <v>0.22522522522522523</v>
      </c>
      <c r="V1241" s="24" t="s">
        <v>6528</v>
      </c>
      <c r="W1241" s="216" t="s">
        <v>5993</v>
      </c>
      <c r="X1241" s="216" t="s">
        <v>5993</v>
      </c>
      <c r="Y1241" s="24" t="s">
        <v>6090</v>
      </c>
      <c r="Z1241" s="24" t="s">
        <v>6024</v>
      </c>
      <c r="AA1241" s="24" t="s">
        <v>6255</v>
      </c>
      <c r="AB1241" s="24" t="s">
        <v>5979</v>
      </c>
      <c r="AC1241" s="24" t="s">
        <v>5979</v>
      </c>
    </row>
    <row r="1242" spans="1:29" s="169" customFormat="1">
      <c r="A1242" s="24">
        <v>6104</v>
      </c>
      <c r="B1242" s="24" t="s">
        <v>1205</v>
      </c>
      <c r="C1242" s="57">
        <v>125</v>
      </c>
      <c r="D1242" s="57">
        <v>128</v>
      </c>
      <c r="E1242" s="57">
        <v>96.3</v>
      </c>
      <c r="F1242" s="57">
        <v>97.7</v>
      </c>
      <c r="G1242" s="57">
        <v>99.2</v>
      </c>
      <c r="H1242" s="57">
        <v>112.5</v>
      </c>
      <c r="I1242" s="57">
        <v>96</v>
      </c>
      <c r="J1242" s="57">
        <v>111.5</v>
      </c>
      <c r="K1242" s="57">
        <v>115</v>
      </c>
      <c r="L1242" s="57">
        <v>129</v>
      </c>
      <c r="M1242" s="57">
        <v>113</v>
      </c>
      <c r="N1242" s="57">
        <v>124</v>
      </c>
      <c r="O1242" s="57">
        <v>66282</v>
      </c>
      <c r="P1242" s="57">
        <v>112822</v>
      </c>
      <c r="Q1242" s="57">
        <v>68.255600000000001</v>
      </c>
      <c r="R1242" s="57">
        <v>73.544499999999999</v>
      </c>
      <c r="S1242" s="57">
        <v>70.586200000000005</v>
      </c>
      <c r="T1242" s="57">
        <v>72.558400000000006</v>
      </c>
      <c r="U1242" s="77">
        <v>0.97915300207406364</v>
      </c>
      <c r="V1242" s="24" t="s">
        <v>6273</v>
      </c>
      <c r="W1242" s="216" t="s">
        <v>6039</v>
      </c>
      <c r="X1242" s="216" t="s">
        <v>5961</v>
      </c>
      <c r="Y1242" s="24" t="s">
        <v>5964</v>
      </c>
      <c r="Z1242" s="24" t="s">
        <v>5982</v>
      </c>
      <c r="AA1242" s="24" t="s">
        <v>5982</v>
      </c>
      <c r="AB1242" s="24" t="s">
        <v>5991</v>
      </c>
      <c r="AC1242" s="24" t="s">
        <v>5965</v>
      </c>
    </row>
    <row r="1243" spans="1:29" s="169" customFormat="1">
      <c r="A1243" s="24">
        <v>6108</v>
      </c>
      <c r="B1243" s="24" t="s">
        <v>1207</v>
      </c>
      <c r="C1243" s="57">
        <v>22</v>
      </c>
      <c r="D1243" s="57">
        <v>23.45</v>
      </c>
      <c r="E1243" s="57">
        <v>21.35</v>
      </c>
      <c r="F1243" s="57">
        <v>21.5</v>
      </c>
      <c r="G1243" s="57">
        <v>21.8</v>
      </c>
      <c r="H1243" s="57">
        <v>23.2</v>
      </c>
      <c r="I1243" s="57">
        <v>20.3</v>
      </c>
      <c r="J1243" s="57">
        <v>22.3</v>
      </c>
      <c r="K1243" s="57">
        <v>22.65</v>
      </c>
      <c r="L1243" s="57">
        <v>22.95</v>
      </c>
      <c r="M1243" s="57">
        <v>21.55</v>
      </c>
      <c r="N1243" s="57">
        <v>22</v>
      </c>
      <c r="O1243" s="57">
        <v>1804</v>
      </c>
      <c r="P1243" s="57">
        <v>6536</v>
      </c>
      <c r="Q1243" s="57">
        <v>68.325199999999995</v>
      </c>
      <c r="R1243" s="57">
        <v>69.617699999999999</v>
      </c>
      <c r="S1243" s="57">
        <v>64.455600000000004</v>
      </c>
      <c r="T1243" s="57">
        <v>67.897000000000006</v>
      </c>
      <c r="U1243" s="77">
        <v>0.46001631986944108</v>
      </c>
      <c r="V1243" s="24" t="s">
        <v>6437</v>
      </c>
      <c r="W1243" s="216" t="s">
        <v>5967</v>
      </c>
      <c r="X1243" s="216" t="s">
        <v>5961</v>
      </c>
      <c r="Y1243" s="24" t="s">
        <v>6000</v>
      </c>
      <c r="Z1243" s="24" t="s">
        <v>6075</v>
      </c>
      <c r="AA1243" s="24" t="s">
        <v>5962</v>
      </c>
      <c r="AB1243" s="24" t="s">
        <v>5990</v>
      </c>
      <c r="AC1243" s="24" t="s">
        <v>5991</v>
      </c>
    </row>
    <row r="1244" spans="1:29" s="169" customFormat="1">
      <c r="A1244" s="24">
        <v>6109</v>
      </c>
      <c r="B1244" s="24" t="s">
        <v>1208</v>
      </c>
      <c r="C1244" s="57">
        <v>12.05</v>
      </c>
      <c r="D1244" s="57">
        <v>12.35</v>
      </c>
      <c r="E1244" s="57">
        <v>11.35</v>
      </c>
      <c r="F1244" s="57">
        <v>11.4</v>
      </c>
      <c r="G1244" s="57">
        <v>11.05</v>
      </c>
      <c r="H1244" s="57">
        <v>11.2</v>
      </c>
      <c r="I1244" s="57">
        <v>10.15</v>
      </c>
      <c r="J1244" s="57">
        <v>10.6</v>
      </c>
      <c r="K1244" s="57">
        <v>10.5</v>
      </c>
      <c r="L1244" s="57">
        <v>10.7</v>
      </c>
      <c r="M1244" s="57">
        <v>10.45</v>
      </c>
      <c r="N1244" s="57">
        <v>10.55</v>
      </c>
      <c r="O1244" s="57">
        <v>96</v>
      </c>
      <c r="P1244" s="57">
        <v>664</v>
      </c>
      <c r="Q1244" s="57"/>
      <c r="R1244" s="57"/>
      <c r="S1244" s="57"/>
      <c r="T1244" s="57"/>
      <c r="U1244" s="77">
        <v>0.24096385542168677</v>
      </c>
      <c r="V1244" s="24" t="s">
        <v>6788</v>
      </c>
      <c r="W1244" s="216" t="s">
        <v>5993</v>
      </c>
      <c r="X1244" s="216" t="s">
        <v>5993</v>
      </c>
      <c r="Y1244" s="24" t="s">
        <v>5964</v>
      </c>
      <c r="Z1244" s="24" t="s">
        <v>5964</v>
      </c>
      <c r="AA1244" s="24" t="s">
        <v>6240</v>
      </c>
      <c r="AB1244" s="24" t="s">
        <v>5976</v>
      </c>
      <c r="AC1244" s="24" t="s">
        <v>5990</v>
      </c>
    </row>
    <row r="1245" spans="1:29" s="169" customFormat="1">
      <c r="A1245" s="24">
        <v>6111</v>
      </c>
      <c r="B1245" s="24" t="s">
        <v>1209</v>
      </c>
      <c r="C1245" s="57">
        <v>85</v>
      </c>
      <c r="D1245" s="57">
        <v>85</v>
      </c>
      <c r="E1245" s="57">
        <v>71.5</v>
      </c>
      <c r="F1245" s="57">
        <v>71.599999999999994</v>
      </c>
      <c r="G1245" s="57">
        <v>71.7</v>
      </c>
      <c r="H1245" s="57">
        <v>72.7</v>
      </c>
      <c r="I1245" s="57">
        <v>66</v>
      </c>
      <c r="J1245" s="57">
        <v>70</v>
      </c>
      <c r="K1245" s="57">
        <v>71.099999999999994</v>
      </c>
      <c r="L1245" s="57">
        <v>72.900000000000006</v>
      </c>
      <c r="M1245" s="57">
        <v>70.5</v>
      </c>
      <c r="N1245" s="57">
        <v>72.599999999999994</v>
      </c>
      <c r="O1245" s="57">
        <v>335</v>
      </c>
      <c r="P1245" s="57">
        <v>2819</v>
      </c>
      <c r="Q1245" s="57">
        <v>54.194400000000002</v>
      </c>
      <c r="R1245" s="57">
        <v>64.334299999999999</v>
      </c>
      <c r="S1245" s="57">
        <v>50.238100000000003</v>
      </c>
      <c r="T1245" s="57">
        <v>59.635599999999997</v>
      </c>
      <c r="U1245" s="77">
        <v>0.19806077805368333</v>
      </c>
      <c r="V1245" s="24" t="s">
        <v>6504</v>
      </c>
      <c r="W1245" s="216" t="s">
        <v>5967</v>
      </c>
      <c r="X1245" s="216" t="s">
        <v>5961</v>
      </c>
      <c r="Y1245" s="24" t="s">
        <v>6024</v>
      </c>
      <c r="Z1245" s="24" t="s">
        <v>5975</v>
      </c>
      <c r="AA1245" s="24" t="s">
        <v>6016</v>
      </c>
      <c r="AB1245" s="24" t="s">
        <v>5965</v>
      </c>
      <c r="AC1245" s="24" t="s">
        <v>5990</v>
      </c>
    </row>
    <row r="1246" spans="1:29" s="169" customFormat="1">
      <c r="A1246" s="24">
        <v>6112</v>
      </c>
      <c r="B1246" s="24" t="s">
        <v>1210</v>
      </c>
      <c r="C1246" s="57">
        <v>39.6</v>
      </c>
      <c r="D1246" s="57">
        <v>39.950000000000003</v>
      </c>
      <c r="E1246" s="57">
        <v>38.950000000000003</v>
      </c>
      <c r="F1246" s="57">
        <v>38.950000000000003</v>
      </c>
      <c r="G1246" s="57">
        <v>38.950000000000003</v>
      </c>
      <c r="H1246" s="57">
        <v>38.950000000000003</v>
      </c>
      <c r="I1246" s="57">
        <v>37.700000000000003</v>
      </c>
      <c r="J1246" s="57">
        <v>38.049999999999997</v>
      </c>
      <c r="K1246" s="57">
        <v>38.049999999999997</v>
      </c>
      <c r="L1246" s="57">
        <v>38.85</v>
      </c>
      <c r="M1246" s="57">
        <v>38.049999999999997</v>
      </c>
      <c r="N1246" s="57">
        <v>38.75</v>
      </c>
      <c r="O1246" s="57">
        <v>104</v>
      </c>
      <c r="P1246" s="57">
        <v>720</v>
      </c>
      <c r="Q1246" s="57">
        <v>17.197500000000002</v>
      </c>
      <c r="R1246" s="57">
        <v>33.384099999999997</v>
      </c>
      <c r="S1246" s="57">
        <v>17.2027</v>
      </c>
      <c r="T1246" s="57">
        <v>27.990300000000001</v>
      </c>
      <c r="U1246" s="77">
        <v>0.24074074074074073</v>
      </c>
      <c r="V1246" s="24" t="s">
        <v>6257</v>
      </c>
      <c r="W1246" s="216" t="s">
        <v>6039</v>
      </c>
      <c r="X1246" s="216" t="s">
        <v>6007</v>
      </c>
      <c r="Y1246" s="24" t="s">
        <v>6130</v>
      </c>
      <c r="Z1246" s="24" t="s">
        <v>6209</v>
      </c>
      <c r="AA1246" s="24" t="s">
        <v>6055</v>
      </c>
      <c r="AB1246" s="24" t="s">
        <v>5965</v>
      </c>
      <c r="AC1246" s="24" t="s">
        <v>5979</v>
      </c>
    </row>
    <row r="1247" spans="1:29" s="169" customFormat="1">
      <c r="A1247" s="24">
        <v>6113</v>
      </c>
      <c r="B1247" s="24" t="s">
        <v>1211</v>
      </c>
      <c r="C1247" s="57">
        <v>13.35</v>
      </c>
      <c r="D1247" s="57">
        <v>13.35</v>
      </c>
      <c r="E1247" s="57">
        <v>12.5</v>
      </c>
      <c r="F1247" s="57">
        <v>12.6</v>
      </c>
      <c r="G1247" s="57">
        <v>12.65</v>
      </c>
      <c r="H1247" s="57">
        <v>12.65</v>
      </c>
      <c r="I1247" s="57">
        <v>11.25</v>
      </c>
      <c r="J1247" s="57">
        <v>11.5</v>
      </c>
      <c r="K1247" s="57">
        <v>11.6</v>
      </c>
      <c r="L1247" s="57">
        <v>11.7</v>
      </c>
      <c r="M1247" s="57">
        <v>11.4</v>
      </c>
      <c r="N1247" s="57">
        <v>11.45</v>
      </c>
      <c r="O1247" s="57">
        <v>210</v>
      </c>
      <c r="P1247" s="57">
        <v>471</v>
      </c>
      <c r="Q1247" s="57">
        <v>19.214099999999998</v>
      </c>
      <c r="R1247" s="57">
        <v>33.35</v>
      </c>
      <c r="S1247" s="57">
        <v>14.307499999999999</v>
      </c>
      <c r="T1247" s="57">
        <v>27.002500000000001</v>
      </c>
      <c r="U1247" s="77">
        <v>0.74309978768577489</v>
      </c>
      <c r="V1247" s="24" t="s">
        <v>6417</v>
      </c>
      <c r="W1247" s="216" t="s">
        <v>5967</v>
      </c>
      <c r="X1247" s="216" t="s">
        <v>6007</v>
      </c>
      <c r="Y1247" s="24" t="s">
        <v>6024</v>
      </c>
      <c r="Z1247" s="24" t="s">
        <v>6024</v>
      </c>
      <c r="AA1247" s="24" t="s">
        <v>5984</v>
      </c>
      <c r="AB1247" s="24" t="s">
        <v>5991</v>
      </c>
      <c r="AC1247" s="24" t="s">
        <v>5990</v>
      </c>
    </row>
    <row r="1248" spans="1:29" s="169" customFormat="1">
      <c r="A1248" s="24">
        <v>6114</v>
      </c>
      <c r="B1248" s="24" t="s">
        <v>1212</v>
      </c>
      <c r="C1248" s="57">
        <v>25.45</v>
      </c>
      <c r="D1248" s="57">
        <v>25.6</v>
      </c>
      <c r="E1248" s="57">
        <v>22.3</v>
      </c>
      <c r="F1248" s="57">
        <v>22.55</v>
      </c>
      <c r="G1248" s="57">
        <v>22.5</v>
      </c>
      <c r="H1248" s="57">
        <v>22.8</v>
      </c>
      <c r="I1248" s="57">
        <v>21.5</v>
      </c>
      <c r="J1248" s="57">
        <v>22.3</v>
      </c>
      <c r="K1248" s="57">
        <v>23.1</v>
      </c>
      <c r="L1248" s="57">
        <v>23.1</v>
      </c>
      <c r="M1248" s="57">
        <v>22.25</v>
      </c>
      <c r="N1248" s="57">
        <v>22.45</v>
      </c>
      <c r="O1248" s="57">
        <v>36</v>
      </c>
      <c r="P1248" s="57">
        <v>296</v>
      </c>
      <c r="Q1248" s="57">
        <v>30.883199999999999</v>
      </c>
      <c r="R1248" s="57">
        <v>42.053600000000003</v>
      </c>
      <c r="S1248" s="57">
        <v>25.866599999999998</v>
      </c>
      <c r="T1248" s="57">
        <v>36.657899999999998</v>
      </c>
      <c r="U1248" s="77">
        <v>0.20270270270270271</v>
      </c>
      <c r="V1248" s="24" t="s">
        <v>6700</v>
      </c>
      <c r="W1248" s="216" t="s">
        <v>5967</v>
      </c>
      <c r="X1248" s="216" t="s">
        <v>5971</v>
      </c>
      <c r="Y1248" s="24" t="s">
        <v>5964</v>
      </c>
      <c r="Z1248" s="24" t="s">
        <v>5975</v>
      </c>
      <c r="AA1248" s="24" t="s">
        <v>6209</v>
      </c>
      <c r="AB1248" s="24" t="s">
        <v>5979</v>
      </c>
      <c r="AC1248" s="24" t="s">
        <v>5990</v>
      </c>
    </row>
    <row r="1249" spans="1:29" s="169" customFormat="1">
      <c r="A1249" s="24">
        <v>6115</v>
      </c>
      <c r="B1249" s="24" t="s">
        <v>1213</v>
      </c>
      <c r="C1249" s="57">
        <v>43</v>
      </c>
      <c r="D1249" s="57">
        <v>43.05</v>
      </c>
      <c r="E1249" s="57">
        <v>42.5</v>
      </c>
      <c r="F1249" s="57">
        <v>42.5</v>
      </c>
      <c r="G1249" s="57">
        <v>42.5</v>
      </c>
      <c r="H1249" s="57">
        <v>42.5</v>
      </c>
      <c r="I1249" s="57">
        <v>41.5</v>
      </c>
      <c r="J1249" s="57">
        <v>41.8</v>
      </c>
      <c r="K1249" s="57">
        <v>42.4</v>
      </c>
      <c r="L1249" s="57">
        <v>42.4</v>
      </c>
      <c r="M1249" s="57">
        <v>41.8</v>
      </c>
      <c r="N1249" s="57">
        <v>42.1</v>
      </c>
      <c r="O1249" s="57">
        <v>143</v>
      </c>
      <c r="P1249" s="57">
        <v>1247</v>
      </c>
      <c r="Q1249" s="57">
        <v>26.534700000000001</v>
      </c>
      <c r="R1249" s="57">
        <v>46.006399999999999</v>
      </c>
      <c r="S1249" s="57">
        <v>22.0854</v>
      </c>
      <c r="T1249" s="57">
        <v>38.032800000000002</v>
      </c>
      <c r="U1249" s="77">
        <v>0.19112536754878373</v>
      </c>
      <c r="V1249" s="24" t="s">
        <v>6015</v>
      </c>
      <c r="W1249" s="216" t="s">
        <v>5967</v>
      </c>
      <c r="X1249" s="216" t="s">
        <v>6007</v>
      </c>
      <c r="Y1249" s="24" t="s">
        <v>6130</v>
      </c>
      <c r="Z1249" s="24" t="s">
        <v>6017</v>
      </c>
      <c r="AA1249" s="24" t="s">
        <v>6017</v>
      </c>
      <c r="AB1249" s="24" t="s">
        <v>5979</v>
      </c>
      <c r="AC1249" s="24" t="s">
        <v>5970</v>
      </c>
    </row>
    <row r="1250" spans="1:29" s="169" customFormat="1">
      <c r="A1250" s="24">
        <v>6116</v>
      </c>
      <c r="B1250" s="24" t="s">
        <v>1214</v>
      </c>
      <c r="C1250" s="57">
        <v>20.05</v>
      </c>
      <c r="D1250" s="57">
        <v>20.3</v>
      </c>
      <c r="E1250" s="57">
        <v>18.600000000000001</v>
      </c>
      <c r="F1250" s="57">
        <v>18.600000000000001</v>
      </c>
      <c r="G1250" s="57">
        <v>18.600000000000001</v>
      </c>
      <c r="H1250" s="57">
        <v>18.8</v>
      </c>
      <c r="I1250" s="57">
        <v>17.3</v>
      </c>
      <c r="J1250" s="57">
        <v>17.350000000000001</v>
      </c>
      <c r="K1250" s="57">
        <v>17</v>
      </c>
      <c r="L1250" s="57">
        <v>17.2</v>
      </c>
      <c r="M1250" s="57">
        <v>16.100000000000001</v>
      </c>
      <c r="N1250" s="57">
        <v>16.2</v>
      </c>
      <c r="O1250" s="57">
        <v>104088</v>
      </c>
      <c r="P1250" s="57">
        <v>187055</v>
      </c>
      <c r="Q1250" s="57">
        <v>13.908799999999999</v>
      </c>
      <c r="R1250" s="57">
        <v>26.293099999999999</v>
      </c>
      <c r="S1250" s="57">
        <v>9.6918000000000006</v>
      </c>
      <c r="T1250" s="57">
        <v>20.7593</v>
      </c>
      <c r="U1250" s="77">
        <v>0.92742776188821474</v>
      </c>
      <c r="V1250" s="24" t="s">
        <v>6184</v>
      </c>
      <c r="W1250" s="216" t="s">
        <v>5967</v>
      </c>
      <c r="X1250" s="216" t="s">
        <v>6007</v>
      </c>
      <c r="Y1250" s="24" t="s">
        <v>6004</v>
      </c>
      <c r="Z1250" s="24" t="s">
        <v>5964</v>
      </c>
      <c r="AA1250" s="24" t="s">
        <v>5964</v>
      </c>
      <c r="AB1250" s="24" t="s">
        <v>5990</v>
      </c>
      <c r="AC1250" s="24" t="s">
        <v>5965</v>
      </c>
    </row>
    <row r="1251" spans="1:29" s="169" customFormat="1">
      <c r="A1251" s="24">
        <v>6117</v>
      </c>
      <c r="B1251" s="24" t="s">
        <v>1215</v>
      </c>
      <c r="C1251" s="57">
        <v>16.8</v>
      </c>
      <c r="D1251" s="57">
        <v>16.8</v>
      </c>
      <c r="E1251" s="57">
        <v>16.350000000000001</v>
      </c>
      <c r="F1251" s="57">
        <v>16.350000000000001</v>
      </c>
      <c r="G1251" s="57">
        <v>16.3</v>
      </c>
      <c r="H1251" s="57">
        <v>16.3</v>
      </c>
      <c r="I1251" s="57">
        <v>15.2</v>
      </c>
      <c r="J1251" s="57">
        <v>15.45</v>
      </c>
      <c r="K1251" s="57">
        <v>15.6</v>
      </c>
      <c r="L1251" s="57">
        <v>16.2</v>
      </c>
      <c r="M1251" s="57">
        <v>15.6</v>
      </c>
      <c r="N1251" s="57">
        <v>16.2</v>
      </c>
      <c r="O1251" s="57">
        <v>5</v>
      </c>
      <c r="P1251" s="57">
        <v>54</v>
      </c>
      <c r="Q1251" s="57">
        <v>42.278199999999998</v>
      </c>
      <c r="R1251" s="57">
        <v>52.8733</v>
      </c>
      <c r="S1251" s="57">
        <v>40.531100000000002</v>
      </c>
      <c r="T1251" s="57">
        <v>48.759300000000003</v>
      </c>
      <c r="U1251" s="77">
        <v>0.15432098765432101</v>
      </c>
      <c r="V1251" s="24" t="s">
        <v>6038</v>
      </c>
      <c r="W1251" s="216" t="s">
        <v>5967</v>
      </c>
      <c r="X1251" s="216" t="s">
        <v>5971</v>
      </c>
      <c r="Y1251" s="24" t="s">
        <v>6527</v>
      </c>
      <c r="Z1251" s="24" t="s">
        <v>6024</v>
      </c>
      <c r="AA1251" s="24" t="s">
        <v>6201</v>
      </c>
      <c r="AB1251" s="24" t="s">
        <v>5979</v>
      </c>
      <c r="AC1251" s="24" t="s">
        <v>5979</v>
      </c>
    </row>
    <row r="1252" spans="1:29" s="169" customFormat="1">
      <c r="A1252" s="24">
        <v>6118</v>
      </c>
      <c r="B1252" s="24" t="s">
        <v>1216</v>
      </c>
      <c r="C1252" s="57">
        <v>13.9</v>
      </c>
      <c r="D1252" s="57">
        <v>13.95</v>
      </c>
      <c r="E1252" s="57">
        <v>13.3</v>
      </c>
      <c r="F1252" s="57">
        <v>13.45</v>
      </c>
      <c r="G1252" s="57">
        <v>13.45</v>
      </c>
      <c r="H1252" s="57">
        <v>13.45</v>
      </c>
      <c r="I1252" s="57">
        <v>12.4</v>
      </c>
      <c r="J1252" s="57">
        <v>12.6</v>
      </c>
      <c r="K1252" s="57">
        <v>12.7</v>
      </c>
      <c r="L1252" s="57">
        <v>13.25</v>
      </c>
      <c r="M1252" s="57">
        <v>12.7</v>
      </c>
      <c r="N1252" s="57">
        <v>12.85</v>
      </c>
      <c r="O1252" s="57">
        <v>175</v>
      </c>
      <c r="P1252" s="57">
        <v>1072</v>
      </c>
      <c r="Q1252" s="57">
        <v>25.236599999999999</v>
      </c>
      <c r="R1252" s="57">
        <v>38.281100000000002</v>
      </c>
      <c r="S1252" s="57">
        <v>19.824400000000001</v>
      </c>
      <c r="T1252" s="57">
        <v>32.128900000000002</v>
      </c>
      <c r="U1252" s="77">
        <v>0.2720771144278607</v>
      </c>
      <c r="V1252" s="24" t="s">
        <v>6123</v>
      </c>
      <c r="W1252" s="216" t="s">
        <v>5967</v>
      </c>
      <c r="X1252" s="216" t="s">
        <v>6007</v>
      </c>
      <c r="Y1252" s="24" t="s">
        <v>5962</v>
      </c>
      <c r="Z1252" s="24" t="s">
        <v>6024</v>
      </c>
      <c r="AA1252" s="24" t="s">
        <v>6090</v>
      </c>
      <c r="AB1252" s="24" t="s">
        <v>5996</v>
      </c>
      <c r="AC1252" s="24" t="s">
        <v>5979</v>
      </c>
    </row>
    <row r="1253" spans="1:29" s="169" customFormat="1">
      <c r="A1253" s="24">
        <v>6120</v>
      </c>
      <c r="B1253" s="24" t="s">
        <v>1217</v>
      </c>
      <c r="C1253" s="57">
        <v>13.45</v>
      </c>
      <c r="D1253" s="57">
        <v>13.45</v>
      </c>
      <c r="E1253" s="57">
        <v>12.25</v>
      </c>
      <c r="F1253" s="57">
        <v>12.25</v>
      </c>
      <c r="G1253" s="57">
        <v>12.15</v>
      </c>
      <c r="H1253" s="57">
        <v>12.4</v>
      </c>
      <c r="I1253" s="57">
        <v>11.2</v>
      </c>
      <c r="J1253" s="57">
        <v>11.5</v>
      </c>
      <c r="K1253" s="57">
        <v>11.65</v>
      </c>
      <c r="L1253" s="57">
        <v>12.25</v>
      </c>
      <c r="M1253" s="57">
        <v>11.65</v>
      </c>
      <c r="N1253" s="57">
        <v>11.75</v>
      </c>
      <c r="O1253" s="57">
        <v>2741</v>
      </c>
      <c r="P1253" s="57">
        <v>6809</v>
      </c>
      <c r="Q1253" s="57">
        <v>19.394400000000001</v>
      </c>
      <c r="R1253" s="57">
        <v>31.2636</v>
      </c>
      <c r="S1253" s="57">
        <v>18.485099999999999</v>
      </c>
      <c r="T1253" s="57">
        <v>27.004100000000001</v>
      </c>
      <c r="U1253" s="77">
        <v>0.67092573554609092</v>
      </c>
      <c r="V1253" s="24" t="s">
        <v>6123</v>
      </c>
      <c r="W1253" s="216" t="s">
        <v>5967</v>
      </c>
      <c r="X1253" s="216" t="s">
        <v>6007</v>
      </c>
      <c r="Y1253" s="24" t="s">
        <v>6058</v>
      </c>
      <c r="Z1253" s="24" t="s">
        <v>5964</v>
      </c>
      <c r="AA1253" s="24" t="s">
        <v>6090</v>
      </c>
      <c r="AB1253" s="24" t="s">
        <v>6033</v>
      </c>
      <c r="AC1253" s="24" t="s">
        <v>5979</v>
      </c>
    </row>
    <row r="1254" spans="1:29" s="169" customFormat="1">
      <c r="A1254" s="24">
        <v>6121</v>
      </c>
      <c r="B1254" s="24" t="s">
        <v>1218</v>
      </c>
      <c r="C1254" s="57">
        <v>369.5</v>
      </c>
      <c r="D1254" s="57">
        <v>369.5</v>
      </c>
      <c r="E1254" s="57">
        <v>318</v>
      </c>
      <c r="F1254" s="57">
        <v>322</v>
      </c>
      <c r="G1254" s="57">
        <v>320.5</v>
      </c>
      <c r="H1254" s="57">
        <v>320.5</v>
      </c>
      <c r="I1254" s="57">
        <v>305</v>
      </c>
      <c r="J1254" s="57">
        <v>305.5</v>
      </c>
      <c r="K1254" s="57">
        <v>307</v>
      </c>
      <c r="L1254" s="57">
        <v>313.5</v>
      </c>
      <c r="M1254" s="57">
        <v>306</v>
      </c>
      <c r="N1254" s="57">
        <v>306</v>
      </c>
      <c r="O1254" s="57">
        <v>1131</v>
      </c>
      <c r="P1254" s="57">
        <v>4346</v>
      </c>
      <c r="Q1254" s="57">
        <v>32.780099999999997</v>
      </c>
      <c r="R1254" s="57">
        <v>52.708199999999998</v>
      </c>
      <c r="S1254" s="57">
        <v>22.297799999999999</v>
      </c>
      <c r="T1254" s="57">
        <v>42.571399999999997</v>
      </c>
      <c r="U1254" s="77">
        <v>0.43373216751035437</v>
      </c>
      <c r="V1254" s="24" t="s">
        <v>6656</v>
      </c>
      <c r="W1254" s="216" t="s">
        <v>5967</v>
      </c>
      <c r="X1254" s="216" t="s">
        <v>6007</v>
      </c>
      <c r="Y1254" s="24" t="s">
        <v>6024</v>
      </c>
      <c r="Z1254" s="24" t="s">
        <v>6024</v>
      </c>
      <c r="AA1254" s="24" t="s">
        <v>6558</v>
      </c>
      <c r="AB1254" s="24" t="s">
        <v>6084</v>
      </c>
      <c r="AC1254" s="24" t="s">
        <v>5979</v>
      </c>
    </row>
    <row r="1255" spans="1:29" s="169" customFormat="1">
      <c r="A1255" s="24">
        <v>6122</v>
      </c>
      <c r="B1255" s="24" t="s">
        <v>1219</v>
      </c>
      <c r="C1255" s="57">
        <v>11.1</v>
      </c>
      <c r="D1255" s="57">
        <v>11.5</v>
      </c>
      <c r="E1255" s="57">
        <v>11</v>
      </c>
      <c r="F1255" s="57">
        <v>11.3</v>
      </c>
      <c r="G1255" s="57">
        <v>11.3</v>
      </c>
      <c r="H1255" s="57">
        <v>11.35</v>
      </c>
      <c r="I1255" s="57">
        <v>10.75</v>
      </c>
      <c r="J1255" s="57">
        <v>10.95</v>
      </c>
      <c r="K1255" s="57">
        <v>11.35</v>
      </c>
      <c r="L1255" s="57">
        <v>11.35</v>
      </c>
      <c r="M1255" s="57">
        <v>10.85</v>
      </c>
      <c r="N1255" s="57">
        <v>11</v>
      </c>
      <c r="O1255" s="57">
        <v>103</v>
      </c>
      <c r="P1255" s="57">
        <v>378</v>
      </c>
      <c r="Q1255" s="57">
        <v>66.654600000000002</v>
      </c>
      <c r="R1255" s="57">
        <v>63.648699999999998</v>
      </c>
      <c r="S1255" s="57">
        <v>61.896700000000003</v>
      </c>
      <c r="T1255" s="57">
        <v>63.064700000000002</v>
      </c>
      <c r="U1255" s="77">
        <v>0.45414462081128748</v>
      </c>
      <c r="V1255" s="24" t="s">
        <v>6398</v>
      </c>
      <c r="W1255" s="216" t="s">
        <v>5960</v>
      </c>
      <c r="X1255" s="216" t="s">
        <v>5961</v>
      </c>
      <c r="Y1255" s="24" t="s">
        <v>6016</v>
      </c>
      <c r="Z1255" s="24" t="s">
        <v>5962</v>
      </c>
      <c r="AA1255" s="24" t="s">
        <v>6209</v>
      </c>
      <c r="AB1255" s="24" t="s">
        <v>5979</v>
      </c>
      <c r="AC1255" s="24" t="s">
        <v>5991</v>
      </c>
    </row>
    <row r="1256" spans="1:29" s="169" customFormat="1">
      <c r="A1256" s="24">
        <v>6123</v>
      </c>
      <c r="B1256" s="24" t="s">
        <v>1220</v>
      </c>
      <c r="C1256" s="57">
        <v>49</v>
      </c>
      <c r="D1256" s="57">
        <v>49.4</v>
      </c>
      <c r="E1256" s="57">
        <v>48.45</v>
      </c>
      <c r="F1256" s="57">
        <v>48.8</v>
      </c>
      <c r="G1256" s="57">
        <v>49.1</v>
      </c>
      <c r="H1256" s="57">
        <v>49.1</v>
      </c>
      <c r="I1256" s="57">
        <v>47.5</v>
      </c>
      <c r="J1256" s="57">
        <v>48.1</v>
      </c>
      <c r="K1256" s="57">
        <v>49.4</v>
      </c>
      <c r="L1256" s="57">
        <v>49.4</v>
      </c>
      <c r="M1256" s="57">
        <v>47.95</v>
      </c>
      <c r="N1256" s="57">
        <v>48</v>
      </c>
      <c r="O1256" s="57">
        <v>173</v>
      </c>
      <c r="P1256" s="57">
        <v>598</v>
      </c>
      <c r="Q1256" s="57">
        <v>30.957899999999999</v>
      </c>
      <c r="R1256" s="57">
        <v>34.822699999999998</v>
      </c>
      <c r="S1256" s="57">
        <v>25.846900000000002</v>
      </c>
      <c r="T1256" s="57">
        <v>31.8308</v>
      </c>
      <c r="U1256" s="77">
        <v>0.48216276477146042</v>
      </c>
      <c r="V1256" s="24" t="s">
        <v>6562</v>
      </c>
      <c r="W1256" s="216" t="s">
        <v>5967</v>
      </c>
      <c r="X1256" s="216" t="s">
        <v>5971</v>
      </c>
      <c r="Y1256" s="24" t="s">
        <v>6561</v>
      </c>
      <c r="Z1256" s="24" t="s">
        <v>6017</v>
      </c>
      <c r="AA1256" s="24" t="s">
        <v>6209</v>
      </c>
      <c r="AB1256" s="24" t="s">
        <v>5979</v>
      </c>
      <c r="AC1256" s="24" t="s">
        <v>5979</v>
      </c>
    </row>
    <row r="1257" spans="1:29" s="169" customFormat="1">
      <c r="A1257" s="24">
        <v>6124</v>
      </c>
      <c r="B1257" s="24" t="s">
        <v>1221</v>
      </c>
      <c r="C1257" s="57">
        <v>26.8</v>
      </c>
      <c r="D1257" s="57">
        <v>27.2</v>
      </c>
      <c r="E1257" s="57">
        <v>25.6</v>
      </c>
      <c r="F1257" s="57">
        <v>25.6</v>
      </c>
      <c r="G1257" s="57">
        <v>25.9</v>
      </c>
      <c r="H1257" s="57">
        <v>25.9</v>
      </c>
      <c r="I1257" s="57">
        <v>23.85</v>
      </c>
      <c r="J1257" s="57">
        <v>23.85</v>
      </c>
      <c r="K1257" s="57">
        <v>24.6</v>
      </c>
      <c r="L1257" s="57">
        <v>24.6</v>
      </c>
      <c r="M1257" s="57">
        <v>24.3</v>
      </c>
      <c r="N1257" s="57">
        <v>24.3</v>
      </c>
      <c r="O1257" s="57">
        <v>2</v>
      </c>
      <c r="P1257" s="57">
        <v>59</v>
      </c>
      <c r="Q1257" s="57">
        <v>13.6487</v>
      </c>
      <c r="R1257" s="57">
        <v>28.4756</v>
      </c>
      <c r="S1257" s="57">
        <v>11.754</v>
      </c>
      <c r="T1257" s="57">
        <v>22.901700000000002</v>
      </c>
      <c r="U1257" s="77">
        <v>5.6497175141242938E-2</v>
      </c>
      <c r="V1257" s="24" t="s">
        <v>6517</v>
      </c>
      <c r="W1257" s="216" t="s">
        <v>5967</v>
      </c>
      <c r="X1257" s="216" t="s">
        <v>6007</v>
      </c>
      <c r="Y1257" s="24" t="s">
        <v>6004</v>
      </c>
      <c r="Z1257" s="24" t="s">
        <v>6058</v>
      </c>
      <c r="AA1257" s="24" t="s">
        <v>6518</v>
      </c>
      <c r="AB1257" s="24" t="s">
        <v>5979</v>
      </c>
      <c r="AC1257" s="24" t="s">
        <v>5979</v>
      </c>
    </row>
    <row r="1258" spans="1:29" s="169" customFormat="1">
      <c r="A1258" s="24">
        <v>6125</v>
      </c>
      <c r="B1258" s="24" t="s">
        <v>1222</v>
      </c>
      <c r="C1258" s="57">
        <v>28.3</v>
      </c>
      <c r="D1258" s="57">
        <v>28.5</v>
      </c>
      <c r="E1258" s="57">
        <v>23.5</v>
      </c>
      <c r="F1258" s="57">
        <v>25.05</v>
      </c>
      <c r="G1258" s="57">
        <v>25.05</v>
      </c>
      <c r="H1258" s="57">
        <v>25.1</v>
      </c>
      <c r="I1258" s="57">
        <v>21.6</v>
      </c>
      <c r="J1258" s="57">
        <v>22.3</v>
      </c>
      <c r="K1258" s="57">
        <v>22.7</v>
      </c>
      <c r="L1258" s="57">
        <v>23.5</v>
      </c>
      <c r="M1258" s="57">
        <v>22.6</v>
      </c>
      <c r="N1258" s="57">
        <v>22.75</v>
      </c>
      <c r="O1258" s="57">
        <v>2064</v>
      </c>
      <c r="P1258" s="57">
        <v>8774</v>
      </c>
      <c r="Q1258" s="57">
        <v>50.909100000000002</v>
      </c>
      <c r="R1258" s="57">
        <v>63.158200000000001</v>
      </c>
      <c r="S1258" s="57">
        <v>39.717100000000002</v>
      </c>
      <c r="T1258" s="57">
        <v>55.344499999999996</v>
      </c>
      <c r="U1258" s="77">
        <v>0.39206747207658993</v>
      </c>
      <c r="V1258" s="24" t="s">
        <v>6123</v>
      </c>
      <c r="W1258" s="216" t="s">
        <v>5967</v>
      </c>
      <c r="X1258" s="216" t="s">
        <v>5961</v>
      </c>
      <c r="Y1258" s="24" t="s">
        <v>5964</v>
      </c>
      <c r="Z1258" s="24" t="s">
        <v>5964</v>
      </c>
      <c r="AA1258" s="24" t="s">
        <v>5969</v>
      </c>
      <c r="AB1258" s="24" t="s">
        <v>6033</v>
      </c>
      <c r="AC1258" s="24" t="s">
        <v>5965</v>
      </c>
    </row>
    <row r="1259" spans="1:29" s="169" customFormat="1">
      <c r="A1259" s="24">
        <v>6126</v>
      </c>
      <c r="B1259" s="24" t="s">
        <v>1223</v>
      </c>
      <c r="C1259" s="57">
        <v>24.25</v>
      </c>
      <c r="D1259" s="57">
        <v>24.4</v>
      </c>
      <c r="E1259" s="57">
        <v>23.35</v>
      </c>
      <c r="F1259" s="57">
        <v>23.9</v>
      </c>
      <c r="G1259" s="57">
        <v>23.9</v>
      </c>
      <c r="H1259" s="57">
        <v>24</v>
      </c>
      <c r="I1259" s="57">
        <v>22.5</v>
      </c>
      <c r="J1259" s="57">
        <v>22.5</v>
      </c>
      <c r="K1259" s="57">
        <v>22.75</v>
      </c>
      <c r="L1259" s="57">
        <v>23.75</v>
      </c>
      <c r="M1259" s="57">
        <v>22.15</v>
      </c>
      <c r="N1259" s="57">
        <v>23.3</v>
      </c>
      <c r="O1259" s="57">
        <v>1127</v>
      </c>
      <c r="P1259" s="57">
        <v>2223</v>
      </c>
      <c r="Q1259" s="57">
        <v>24.315200000000001</v>
      </c>
      <c r="R1259" s="57">
        <v>28.017800000000001</v>
      </c>
      <c r="S1259" s="57">
        <v>25.229800000000001</v>
      </c>
      <c r="T1259" s="57">
        <v>27.0885</v>
      </c>
      <c r="U1259" s="77">
        <v>0.8449542660068976</v>
      </c>
      <c r="V1259" s="24" t="s">
        <v>6038</v>
      </c>
      <c r="W1259" s="216" t="s">
        <v>6039</v>
      </c>
      <c r="X1259" s="216" t="s">
        <v>5971</v>
      </c>
      <c r="Y1259" s="24" t="s">
        <v>5975</v>
      </c>
      <c r="Z1259" s="24" t="s">
        <v>6004</v>
      </c>
      <c r="AA1259" s="24" t="s">
        <v>6010</v>
      </c>
      <c r="AB1259" s="24" t="s">
        <v>5991</v>
      </c>
      <c r="AC1259" s="24" t="s">
        <v>5986</v>
      </c>
    </row>
    <row r="1260" spans="1:29" s="169" customFormat="1">
      <c r="A1260" s="24">
        <v>6127</v>
      </c>
      <c r="B1260" s="24" t="s">
        <v>1224</v>
      </c>
      <c r="C1260" s="57">
        <v>30.85</v>
      </c>
      <c r="D1260" s="57">
        <v>31.15</v>
      </c>
      <c r="E1260" s="57">
        <v>26.8</v>
      </c>
      <c r="F1260" s="57">
        <v>26.9</v>
      </c>
      <c r="G1260" s="57">
        <v>26.8</v>
      </c>
      <c r="H1260" s="57">
        <v>27.5</v>
      </c>
      <c r="I1260" s="57">
        <v>24.05</v>
      </c>
      <c r="J1260" s="57">
        <v>26.85</v>
      </c>
      <c r="K1260" s="57">
        <v>26.1</v>
      </c>
      <c r="L1260" s="57">
        <v>29.45</v>
      </c>
      <c r="M1260" s="57">
        <v>26.1</v>
      </c>
      <c r="N1260" s="57">
        <v>28.3</v>
      </c>
      <c r="O1260" s="57">
        <v>13213</v>
      </c>
      <c r="P1260" s="57">
        <v>26442</v>
      </c>
      <c r="Q1260" s="57">
        <v>37.296199999999999</v>
      </c>
      <c r="R1260" s="57">
        <v>47.864800000000002</v>
      </c>
      <c r="S1260" s="57">
        <v>36.572099999999999</v>
      </c>
      <c r="T1260" s="57">
        <v>44.100499999999997</v>
      </c>
      <c r="U1260" s="77">
        <v>0.83282908504147435</v>
      </c>
      <c r="V1260" s="24" t="s">
        <v>6485</v>
      </c>
      <c r="W1260" s="216" t="s">
        <v>5967</v>
      </c>
      <c r="X1260" s="216" t="s">
        <v>5971</v>
      </c>
      <c r="Y1260" s="24" t="s">
        <v>5964</v>
      </c>
      <c r="Z1260" s="24" t="s">
        <v>5972</v>
      </c>
      <c r="AA1260" s="24" t="s">
        <v>6013</v>
      </c>
      <c r="AB1260" s="24" t="s">
        <v>5991</v>
      </c>
      <c r="AC1260" s="24" t="s">
        <v>5979</v>
      </c>
    </row>
    <row r="1261" spans="1:29" s="169" customFormat="1">
      <c r="A1261" s="24">
        <v>6128</v>
      </c>
      <c r="B1261" s="24" t="s">
        <v>1225</v>
      </c>
      <c r="C1261" s="57">
        <v>25.2</v>
      </c>
      <c r="D1261" s="57">
        <v>25.2</v>
      </c>
      <c r="E1261" s="57">
        <v>24.65</v>
      </c>
      <c r="F1261" s="57">
        <v>25.15</v>
      </c>
      <c r="G1261" s="57">
        <v>25.25</v>
      </c>
      <c r="H1261" s="57">
        <v>25.3</v>
      </c>
      <c r="I1261" s="57">
        <v>24.65</v>
      </c>
      <c r="J1261" s="57">
        <v>24.9</v>
      </c>
      <c r="K1261" s="57">
        <v>24.95</v>
      </c>
      <c r="L1261" s="57">
        <v>24.95</v>
      </c>
      <c r="M1261" s="57">
        <v>24.8</v>
      </c>
      <c r="N1261" s="57">
        <v>24.9</v>
      </c>
      <c r="O1261" s="57">
        <v>76</v>
      </c>
      <c r="P1261" s="57">
        <v>235</v>
      </c>
      <c r="Q1261" s="57">
        <v>37.419499999999999</v>
      </c>
      <c r="R1261" s="57">
        <v>47.509700000000002</v>
      </c>
      <c r="S1261" s="57">
        <v>30.322700000000001</v>
      </c>
      <c r="T1261" s="57">
        <v>41.780700000000003</v>
      </c>
      <c r="U1261" s="77">
        <v>0.53900709219858156</v>
      </c>
      <c r="V1261" s="24" t="s">
        <v>6532</v>
      </c>
      <c r="W1261" s="216" t="s">
        <v>5967</v>
      </c>
      <c r="X1261" s="216" t="s">
        <v>5971</v>
      </c>
      <c r="Y1261" s="24" t="s">
        <v>6748</v>
      </c>
      <c r="Z1261" s="24" t="s">
        <v>5984</v>
      </c>
      <c r="AA1261" s="24" t="s">
        <v>6345</v>
      </c>
      <c r="AB1261" s="24" t="s">
        <v>5979</v>
      </c>
      <c r="AC1261" s="24" t="s">
        <v>5996</v>
      </c>
    </row>
    <row r="1262" spans="1:29" s="169" customFormat="1">
      <c r="A1262" s="24">
        <v>6129</v>
      </c>
      <c r="B1262" s="24" t="s">
        <v>1226</v>
      </c>
      <c r="C1262" s="57">
        <v>37.200000000000003</v>
      </c>
      <c r="D1262" s="57">
        <v>37.799999999999997</v>
      </c>
      <c r="E1262" s="57">
        <v>31.9</v>
      </c>
      <c r="F1262" s="57">
        <v>32.200000000000003</v>
      </c>
      <c r="G1262" s="57">
        <v>32.200000000000003</v>
      </c>
      <c r="H1262" s="57">
        <v>32.450000000000003</v>
      </c>
      <c r="I1262" s="57">
        <v>28.2</v>
      </c>
      <c r="J1262" s="57">
        <v>29.75</v>
      </c>
      <c r="K1262" s="57">
        <v>30.55</v>
      </c>
      <c r="L1262" s="57">
        <v>33.1</v>
      </c>
      <c r="M1262" s="57">
        <v>30.55</v>
      </c>
      <c r="N1262" s="57">
        <v>30.85</v>
      </c>
      <c r="O1262" s="57">
        <v>7464</v>
      </c>
      <c r="P1262" s="57">
        <v>17472</v>
      </c>
      <c r="Q1262" s="57">
        <v>30.355</v>
      </c>
      <c r="R1262" s="57">
        <v>47.075000000000003</v>
      </c>
      <c r="S1262" s="57">
        <v>25.494599999999998</v>
      </c>
      <c r="T1262" s="57">
        <v>39.881500000000003</v>
      </c>
      <c r="U1262" s="77">
        <v>0.71199633699633691</v>
      </c>
      <c r="V1262" s="24" t="s">
        <v>6123</v>
      </c>
      <c r="W1262" s="216" t="s">
        <v>5967</v>
      </c>
      <c r="X1262" s="216" t="s">
        <v>5971</v>
      </c>
      <c r="Y1262" s="24" t="s">
        <v>5964</v>
      </c>
      <c r="Z1262" s="24" t="s">
        <v>5964</v>
      </c>
      <c r="AA1262" s="24" t="s">
        <v>6227</v>
      </c>
      <c r="AB1262" s="24" t="s">
        <v>6084</v>
      </c>
      <c r="AC1262" s="24" t="s">
        <v>5979</v>
      </c>
    </row>
    <row r="1263" spans="1:29" s="169" customFormat="1">
      <c r="A1263" s="24">
        <v>6130</v>
      </c>
      <c r="B1263" s="24" t="s">
        <v>3674</v>
      </c>
      <c r="C1263" s="57">
        <v>26.1</v>
      </c>
      <c r="D1263" s="57">
        <v>27.1</v>
      </c>
      <c r="E1263" s="57">
        <v>25.3</v>
      </c>
      <c r="F1263" s="57">
        <v>26.25</v>
      </c>
      <c r="G1263" s="57">
        <v>25.5</v>
      </c>
      <c r="H1263" s="57">
        <v>26.8</v>
      </c>
      <c r="I1263" s="57">
        <v>24</v>
      </c>
      <c r="J1263" s="57">
        <v>26.7</v>
      </c>
      <c r="K1263" s="57">
        <v>26</v>
      </c>
      <c r="L1263" s="57">
        <v>26.9</v>
      </c>
      <c r="M1263" s="57">
        <v>26</v>
      </c>
      <c r="N1263" s="57">
        <v>26.3</v>
      </c>
      <c r="O1263" s="57">
        <v>4</v>
      </c>
      <c r="P1263" s="57">
        <v>206</v>
      </c>
      <c r="Q1263" s="57">
        <v>69.1066</v>
      </c>
      <c r="R1263" s="57">
        <v>71.509399999999999</v>
      </c>
      <c r="S1263" s="57">
        <v>57.345599999999997</v>
      </c>
      <c r="T1263" s="57">
        <v>66.7881</v>
      </c>
      <c r="U1263" s="77">
        <v>3.236245954692557E-2</v>
      </c>
      <c r="V1263" s="24" t="s">
        <v>6646</v>
      </c>
      <c r="W1263" s="216" t="s">
        <v>5967</v>
      </c>
      <c r="X1263" s="216" t="s">
        <v>5961</v>
      </c>
      <c r="Y1263" s="24" t="s">
        <v>5968</v>
      </c>
      <c r="Z1263" s="24" t="s">
        <v>5982</v>
      </c>
      <c r="AA1263" s="24" t="s">
        <v>6215</v>
      </c>
      <c r="AB1263" s="24" t="s">
        <v>5996</v>
      </c>
      <c r="AC1263" s="24" t="s">
        <v>5979</v>
      </c>
    </row>
    <row r="1264" spans="1:29" s="169" customFormat="1">
      <c r="A1264" s="24">
        <v>6133</v>
      </c>
      <c r="B1264" s="24" t="s">
        <v>1228</v>
      </c>
      <c r="C1264" s="57">
        <v>9</v>
      </c>
      <c r="D1264" s="57">
        <v>9.0299999999999994</v>
      </c>
      <c r="E1264" s="57">
        <v>8.66</v>
      </c>
      <c r="F1264" s="57">
        <v>8.74</v>
      </c>
      <c r="G1264" s="57">
        <v>8.67</v>
      </c>
      <c r="H1264" s="57">
        <v>8.6999999999999993</v>
      </c>
      <c r="I1264" s="57">
        <v>8.2799999999999994</v>
      </c>
      <c r="J1264" s="57">
        <v>8.32</v>
      </c>
      <c r="K1264" s="57">
        <v>8.35</v>
      </c>
      <c r="L1264" s="57">
        <v>8.4499999999999993</v>
      </c>
      <c r="M1264" s="57">
        <v>8.31</v>
      </c>
      <c r="N1264" s="57">
        <v>8.32</v>
      </c>
      <c r="O1264" s="57">
        <v>88</v>
      </c>
      <c r="P1264" s="57">
        <v>458</v>
      </c>
      <c r="Q1264" s="57">
        <v>20.8291</v>
      </c>
      <c r="R1264" s="57">
        <v>28.330200000000001</v>
      </c>
      <c r="S1264" s="57">
        <v>15.206200000000001</v>
      </c>
      <c r="T1264" s="57">
        <v>23.955500000000001</v>
      </c>
      <c r="U1264" s="77">
        <v>0.32023289665211063</v>
      </c>
      <c r="V1264" s="24" t="s">
        <v>6584</v>
      </c>
      <c r="W1264" s="216" t="s">
        <v>5967</v>
      </c>
      <c r="X1264" s="216" t="s">
        <v>6007</v>
      </c>
      <c r="Y1264" s="24" t="s">
        <v>5962</v>
      </c>
      <c r="Z1264" s="24" t="s">
        <v>5964</v>
      </c>
      <c r="AA1264" s="24" t="s">
        <v>6480</v>
      </c>
      <c r="AB1264" s="24" t="s">
        <v>5996</v>
      </c>
      <c r="AC1264" s="24" t="s">
        <v>5965</v>
      </c>
    </row>
    <row r="1265" spans="1:29" s="169" customFormat="1">
      <c r="A1265" s="24">
        <v>6134</v>
      </c>
      <c r="B1265" s="24" t="s">
        <v>1229</v>
      </c>
      <c r="C1265" s="57">
        <v>18.399999999999999</v>
      </c>
      <c r="D1265" s="57">
        <v>18.45</v>
      </c>
      <c r="E1265" s="57">
        <v>16.399999999999999</v>
      </c>
      <c r="F1265" s="57">
        <v>16.75</v>
      </c>
      <c r="G1265" s="57">
        <v>16.600000000000001</v>
      </c>
      <c r="H1265" s="57">
        <v>17.100000000000001</v>
      </c>
      <c r="I1265" s="57">
        <v>15.8</v>
      </c>
      <c r="J1265" s="57">
        <v>16</v>
      </c>
      <c r="K1265" s="57">
        <v>16</v>
      </c>
      <c r="L1265" s="57">
        <v>16.100000000000001</v>
      </c>
      <c r="M1265" s="57">
        <v>15.7</v>
      </c>
      <c r="N1265" s="57">
        <v>15.7</v>
      </c>
      <c r="O1265" s="57">
        <v>272</v>
      </c>
      <c r="P1265" s="57">
        <v>592</v>
      </c>
      <c r="Q1265" s="57"/>
      <c r="R1265" s="57"/>
      <c r="S1265" s="57"/>
      <c r="T1265" s="57"/>
      <c r="U1265" s="77">
        <v>0.76576576576576583</v>
      </c>
      <c r="V1265" s="24" t="s">
        <v>6609</v>
      </c>
      <c r="W1265" s="216" t="s">
        <v>5993</v>
      </c>
      <c r="X1265" s="216" t="s">
        <v>5993</v>
      </c>
      <c r="Y1265" s="24" t="s">
        <v>5964</v>
      </c>
      <c r="Z1265" s="24" t="s">
        <v>5964</v>
      </c>
      <c r="AA1265" s="24" t="s">
        <v>6130</v>
      </c>
      <c r="AB1265" s="24" t="s">
        <v>5991</v>
      </c>
      <c r="AC1265" s="24" t="s">
        <v>5979</v>
      </c>
    </row>
    <row r="1266" spans="1:29" s="169" customFormat="1">
      <c r="A1266" s="24">
        <v>6136</v>
      </c>
      <c r="B1266" s="24" t="s">
        <v>1230</v>
      </c>
      <c r="C1266" s="57">
        <v>18.149999999999999</v>
      </c>
      <c r="D1266" s="57">
        <v>18.2</v>
      </c>
      <c r="E1266" s="57">
        <v>16.899999999999999</v>
      </c>
      <c r="F1266" s="57">
        <v>17.05</v>
      </c>
      <c r="G1266" s="57">
        <v>17.100000000000001</v>
      </c>
      <c r="H1266" s="57">
        <v>17.100000000000001</v>
      </c>
      <c r="I1266" s="57">
        <v>16.649999999999999</v>
      </c>
      <c r="J1266" s="57">
        <v>16.8</v>
      </c>
      <c r="K1266" s="57">
        <v>16.8</v>
      </c>
      <c r="L1266" s="57">
        <v>16.95</v>
      </c>
      <c r="M1266" s="57">
        <v>16.75</v>
      </c>
      <c r="N1266" s="57">
        <v>16.850000000000001</v>
      </c>
      <c r="O1266" s="57">
        <v>173</v>
      </c>
      <c r="P1266" s="57">
        <v>928</v>
      </c>
      <c r="Q1266" s="57">
        <v>20.483000000000001</v>
      </c>
      <c r="R1266" s="57">
        <v>33.716700000000003</v>
      </c>
      <c r="S1266" s="57">
        <v>15.9945</v>
      </c>
      <c r="T1266" s="57">
        <v>27.8093</v>
      </c>
      <c r="U1266" s="77">
        <v>0.31070402298850575</v>
      </c>
      <c r="V1266" s="24" t="s">
        <v>6366</v>
      </c>
      <c r="W1266" s="216" t="s">
        <v>5967</v>
      </c>
      <c r="X1266" s="216" t="s">
        <v>6007</v>
      </c>
      <c r="Y1266" s="24" t="s">
        <v>5964</v>
      </c>
      <c r="Z1266" s="24" t="s">
        <v>6017</v>
      </c>
      <c r="AA1266" s="24" t="s">
        <v>6016</v>
      </c>
      <c r="AB1266" s="24" t="s">
        <v>5970</v>
      </c>
      <c r="AC1266" s="24" t="s">
        <v>5991</v>
      </c>
    </row>
    <row r="1267" spans="1:29" s="169" customFormat="1">
      <c r="A1267" s="24">
        <v>6138</v>
      </c>
      <c r="B1267" s="24" t="s">
        <v>1231</v>
      </c>
      <c r="C1267" s="57">
        <v>177</v>
      </c>
      <c r="D1267" s="57">
        <v>177</v>
      </c>
      <c r="E1267" s="57">
        <v>156.5</v>
      </c>
      <c r="F1267" s="57">
        <v>159</v>
      </c>
      <c r="G1267" s="57">
        <v>157.5</v>
      </c>
      <c r="H1267" s="57">
        <v>164</v>
      </c>
      <c r="I1267" s="57">
        <v>141</v>
      </c>
      <c r="J1267" s="57">
        <v>149.5</v>
      </c>
      <c r="K1267" s="57">
        <v>152</v>
      </c>
      <c r="L1267" s="57">
        <v>162</v>
      </c>
      <c r="M1267" s="57">
        <v>152</v>
      </c>
      <c r="N1267" s="57">
        <v>155.5</v>
      </c>
      <c r="O1267" s="57">
        <v>2992</v>
      </c>
      <c r="P1267" s="57">
        <v>10985</v>
      </c>
      <c r="Q1267" s="57"/>
      <c r="R1267" s="57"/>
      <c r="S1267" s="57"/>
      <c r="T1267" s="57"/>
      <c r="U1267" s="77">
        <v>0.45395235927780309</v>
      </c>
      <c r="V1267" s="24" t="s">
        <v>6123</v>
      </c>
      <c r="W1267" s="216" t="s">
        <v>5993</v>
      </c>
      <c r="X1267" s="216" t="s">
        <v>5993</v>
      </c>
      <c r="Y1267" s="24" t="s">
        <v>6024</v>
      </c>
      <c r="Z1267" s="24" t="s">
        <v>5964</v>
      </c>
      <c r="AA1267" s="24" t="s">
        <v>6090</v>
      </c>
      <c r="AB1267" s="24" t="s">
        <v>5996</v>
      </c>
      <c r="AC1267" s="24" t="s">
        <v>5979</v>
      </c>
    </row>
    <row r="1268" spans="1:29" s="169" customFormat="1">
      <c r="A1268" s="24">
        <v>6139</v>
      </c>
      <c r="B1268" s="24" t="s">
        <v>1232</v>
      </c>
      <c r="C1268" s="57">
        <v>31.3</v>
      </c>
      <c r="D1268" s="57">
        <v>31.35</v>
      </c>
      <c r="E1268" s="57">
        <v>29.5</v>
      </c>
      <c r="F1268" s="57">
        <v>29.55</v>
      </c>
      <c r="G1268" s="57">
        <v>29.45</v>
      </c>
      <c r="H1268" s="57">
        <v>29.5</v>
      </c>
      <c r="I1268" s="57">
        <v>27.8</v>
      </c>
      <c r="J1268" s="57">
        <v>28.3</v>
      </c>
      <c r="K1268" s="57">
        <v>28.5</v>
      </c>
      <c r="L1268" s="57">
        <v>29.3</v>
      </c>
      <c r="M1268" s="57">
        <v>28.5</v>
      </c>
      <c r="N1268" s="57">
        <v>29.05</v>
      </c>
      <c r="O1268" s="57">
        <v>334</v>
      </c>
      <c r="P1268" s="57">
        <v>2264</v>
      </c>
      <c r="Q1268" s="57">
        <v>32.374400000000001</v>
      </c>
      <c r="R1268" s="57">
        <v>50.095300000000002</v>
      </c>
      <c r="S1268" s="57">
        <v>27.8018</v>
      </c>
      <c r="T1268" s="57">
        <v>42.664200000000001</v>
      </c>
      <c r="U1268" s="77">
        <v>0.24587750294464072</v>
      </c>
      <c r="V1268" s="24" t="s">
        <v>6038</v>
      </c>
      <c r="W1268" s="216" t="s">
        <v>5967</v>
      </c>
      <c r="X1268" s="216" t="s">
        <v>5971</v>
      </c>
      <c r="Y1268" s="24" t="s">
        <v>5964</v>
      </c>
      <c r="Z1268" s="24" t="s">
        <v>5964</v>
      </c>
      <c r="AA1268" s="24" t="s">
        <v>6055</v>
      </c>
      <c r="AB1268" s="24" t="s">
        <v>5991</v>
      </c>
      <c r="AC1268" s="24" t="s">
        <v>5979</v>
      </c>
    </row>
    <row r="1269" spans="1:29" s="169" customFormat="1">
      <c r="A1269" s="24">
        <v>6140</v>
      </c>
      <c r="B1269" s="24" t="s">
        <v>1233</v>
      </c>
      <c r="C1269" s="57">
        <v>14.45</v>
      </c>
      <c r="D1269" s="57">
        <v>14.9</v>
      </c>
      <c r="E1269" s="57">
        <v>14.35</v>
      </c>
      <c r="F1269" s="57">
        <v>14.7</v>
      </c>
      <c r="G1269" s="57">
        <v>14.65</v>
      </c>
      <c r="H1269" s="57">
        <v>16.100000000000001</v>
      </c>
      <c r="I1269" s="57">
        <v>14.45</v>
      </c>
      <c r="J1269" s="57">
        <v>16</v>
      </c>
      <c r="K1269" s="57">
        <v>16.5</v>
      </c>
      <c r="L1269" s="57">
        <v>16.7</v>
      </c>
      <c r="M1269" s="57">
        <v>15.25</v>
      </c>
      <c r="N1269" s="57">
        <v>15.65</v>
      </c>
      <c r="O1269" s="57">
        <v>2264</v>
      </c>
      <c r="P1269" s="57">
        <v>1760</v>
      </c>
      <c r="Q1269" s="57"/>
      <c r="R1269" s="57"/>
      <c r="S1269" s="57"/>
      <c r="T1269" s="57"/>
      <c r="U1269" s="77">
        <v>2.143939393939394</v>
      </c>
      <c r="V1269" s="24" t="s">
        <v>5980</v>
      </c>
      <c r="W1269" s="216" t="s">
        <v>5993</v>
      </c>
      <c r="X1269" s="216" t="s">
        <v>5993</v>
      </c>
      <c r="Y1269" s="24" t="s">
        <v>6016</v>
      </c>
      <c r="Z1269" s="24" t="s">
        <v>5982</v>
      </c>
      <c r="AA1269" s="24" t="s">
        <v>5964</v>
      </c>
      <c r="AB1269" s="24" t="s">
        <v>5965</v>
      </c>
      <c r="AC1269" s="24" t="s">
        <v>5991</v>
      </c>
    </row>
    <row r="1270" spans="1:29" s="169" customFormat="1">
      <c r="A1270" s="24">
        <v>6141</v>
      </c>
      <c r="B1270" s="24" t="s">
        <v>1234</v>
      </c>
      <c r="C1270" s="57">
        <v>27.2</v>
      </c>
      <c r="D1270" s="57">
        <v>27.25</v>
      </c>
      <c r="E1270" s="57">
        <v>24.5</v>
      </c>
      <c r="F1270" s="57">
        <v>24.5</v>
      </c>
      <c r="G1270" s="57">
        <v>24.5</v>
      </c>
      <c r="H1270" s="57">
        <v>24.55</v>
      </c>
      <c r="I1270" s="57">
        <v>22.75</v>
      </c>
      <c r="J1270" s="57">
        <v>23.5</v>
      </c>
      <c r="K1270" s="57">
        <v>23.75</v>
      </c>
      <c r="L1270" s="57">
        <v>24.75</v>
      </c>
      <c r="M1270" s="57">
        <v>23.75</v>
      </c>
      <c r="N1270" s="57">
        <v>24.6</v>
      </c>
      <c r="O1270" s="57">
        <v>267</v>
      </c>
      <c r="P1270" s="57">
        <v>1073</v>
      </c>
      <c r="Q1270" s="57">
        <v>18.654399999999999</v>
      </c>
      <c r="R1270" s="57">
        <v>30.577200000000001</v>
      </c>
      <c r="S1270" s="57">
        <v>21.001100000000001</v>
      </c>
      <c r="T1270" s="57">
        <v>27.385200000000001</v>
      </c>
      <c r="U1270" s="77">
        <v>0.4147250698974837</v>
      </c>
      <c r="V1270" s="24" t="s">
        <v>6157</v>
      </c>
      <c r="W1270" s="216" t="s">
        <v>6039</v>
      </c>
      <c r="X1270" s="216" t="s">
        <v>6007</v>
      </c>
      <c r="Y1270" s="24" t="s">
        <v>6004</v>
      </c>
      <c r="Z1270" s="24" t="s">
        <v>5964</v>
      </c>
      <c r="AA1270" s="24" t="s">
        <v>6031</v>
      </c>
      <c r="AB1270" s="24" t="s">
        <v>5965</v>
      </c>
      <c r="AC1270" s="24" t="s">
        <v>5979</v>
      </c>
    </row>
    <row r="1271" spans="1:29" s="169" customFormat="1">
      <c r="A1271" s="24">
        <v>6142</v>
      </c>
      <c r="B1271" s="24" t="s">
        <v>1235</v>
      </c>
      <c r="C1271" s="57">
        <v>12.75</v>
      </c>
      <c r="D1271" s="57">
        <v>12.85</v>
      </c>
      <c r="E1271" s="57">
        <v>11.8</v>
      </c>
      <c r="F1271" s="57">
        <v>12.15</v>
      </c>
      <c r="G1271" s="57">
        <v>11.85</v>
      </c>
      <c r="H1271" s="57">
        <v>12.3</v>
      </c>
      <c r="I1271" s="57">
        <v>11.3</v>
      </c>
      <c r="J1271" s="57">
        <v>11.4</v>
      </c>
      <c r="K1271" s="57">
        <v>11.5</v>
      </c>
      <c r="L1271" s="57">
        <v>11.6</v>
      </c>
      <c r="M1271" s="57">
        <v>11.2</v>
      </c>
      <c r="N1271" s="57">
        <v>11.45</v>
      </c>
      <c r="O1271" s="57">
        <v>1133</v>
      </c>
      <c r="P1271" s="57">
        <v>2651</v>
      </c>
      <c r="Q1271" s="57"/>
      <c r="R1271" s="57"/>
      <c r="S1271" s="57"/>
      <c r="T1271" s="57"/>
      <c r="U1271" s="77">
        <v>0.71230982019363764</v>
      </c>
      <c r="V1271" s="24" t="s">
        <v>6789</v>
      </c>
      <c r="W1271" s="216" t="s">
        <v>5993</v>
      </c>
      <c r="X1271" s="216" t="s">
        <v>5993</v>
      </c>
      <c r="Y1271" s="24" t="s">
        <v>5964</v>
      </c>
      <c r="Z1271" s="24" t="s">
        <v>5964</v>
      </c>
      <c r="AA1271" s="24" t="s">
        <v>6248</v>
      </c>
      <c r="AB1271" s="24" t="s">
        <v>5990</v>
      </c>
      <c r="AC1271" s="24" t="s">
        <v>5976</v>
      </c>
    </row>
    <row r="1272" spans="1:29" s="169" customFormat="1">
      <c r="A1272" s="24">
        <v>6143</v>
      </c>
      <c r="B1272" s="24" t="s">
        <v>1236</v>
      </c>
      <c r="C1272" s="57">
        <v>60</v>
      </c>
      <c r="D1272" s="57">
        <v>60.1</v>
      </c>
      <c r="E1272" s="57">
        <v>44.5</v>
      </c>
      <c r="F1272" s="57">
        <v>44.8</v>
      </c>
      <c r="G1272" s="57">
        <v>44.3</v>
      </c>
      <c r="H1272" s="57">
        <v>45.65</v>
      </c>
      <c r="I1272" s="57">
        <v>40.6</v>
      </c>
      <c r="J1272" s="57">
        <v>41.85</v>
      </c>
      <c r="K1272" s="57">
        <v>42.35</v>
      </c>
      <c r="L1272" s="57">
        <v>46.95</v>
      </c>
      <c r="M1272" s="57">
        <v>42.35</v>
      </c>
      <c r="N1272" s="57">
        <v>44.15</v>
      </c>
      <c r="O1272" s="57">
        <v>3793</v>
      </c>
      <c r="P1272" s="57">
        <v>6700</v>
      </c>
      <c r="Q1272" s="57">
        <v>36.624600000000001</v>
      </c>
      <c r="R1272" s="57">
        <v>53.057899999999997</v>
      </c>
      <c r="S1272" s="57">
        <v>29.056899999999999</v>
      </c>
      <c r="T1272" s="57">
        <v>45.057600000000001</v>
      </c>
      <c r="U1272" s="77">
        <v>0.94353233830845773</v>
      </c>
      <c r="V1272" s="24" t="s">
        <v>6038</v>
      </c>
      <c r="W1272" s="216" t="s">
        <v>5967</v>
      </c>
      <c r="X1272" s="216" t="s">
        <v>5971</v>
      </c>
      <c r="Y1272" s="24" t="s">
        <v>5964</v>
      </c>
      <c r="Z1272" s="24" t="s">
        <v>5964</v>
      </c>
      <c r="AA1272" s="24" t="s">
        <v>6013</v>
      </c>
      <c r="AB1272" s="24" t="s">
        <v>5976</v>
      </c>
      <c r="AC1272" s="24" t="s">
        <v>5979</v>
      </c>
    </row>
    <row r="1273" spans="1:29" s="169" customFormat="1">
      <c r="A1273" s="24">
        <v>6144</v>
      </c>
      <c r="B1273" s="24" t="s">
        <v>1237</v>
      </c>
      <c r="C1273" s="57">
        <v>17</v>
      </c>
      <c r="D1273" s="57">
        <v>17</v>
      </c>
      <c r="E1273" s="57">
        <v>16.5</v>
      </c>
      <c r="F1273" s="57"/>
      <c r="G1273" s="57"/>
      <c r="H1273" s="57">
        <v>16.55</v>
      </c>
      <c r="I1273" s="57">
        <v>14.7</v>
      </c>
      <c r="J1273" s="57">
        <v>14.7</v>
      </c>
      <c r="K1273" s="57">
        <v>15.8</v>
      </c>
      <c r="L1273" s="57">
        <v>16.100000000000001</v>
      </c>
      <c r="M1273" s="57">
        <v>13.85</v>
      </c>
      <c r="N1273" s="57">
        <v>13.85</v>
      </c>
      <c r="O1273" s="57">
        <v>70</v>
      </c>
      <c r="P1273" s="57">
        <v>12</v>
      </c>
      <c r="Q1273" s="57"/>
      <c r="R1273" s="57"/>
      <c r="S1273" s="57"/>
      <c r="T1273" s="57"/>
      <c r="U1273" s="77">
        <v>9.7222222222222214</v>
      </c>
      <c r="V1273" s="24" t="s">
        <v>6272</v>
      </c>
      <c r="W1273" s="216" t="s">
        <v>5993</v>
      </c>
      <c r="X1273" s="216" t="s">
        <v>5993</v>
      </c>
      <c r="Y1273" s="24" t="s">
        <v>6386</v>
      </c>
      <c r="Z1273" s="24" t="s">
        <v>6227</v>
      </c>
      <c r="AA1273" s="24" t="s">
        <v>6004</v>
      </c>
      <c r="AB1273" s="24" t="s">
        <v>5965</v>
      </c>
      <c r="AC1273" s="24" t="s">
        <v>5979</v>
      </c>
    </row>
    <row r="1274" spans="1:29" s="169" customFormat="1">
      <c r="A1274" s="24">
        <v>6146</v>
      </c>
      <c r="B1274" s="24" t="s">
        <v>1239</v>
      </c>
      <c r="C1274" s="57">
        <v>251.5</v>
      </c>
      <c r="D1274" s="57">
        <v>257.5</v>
      </c>
      <c r="E1274" s="57">
        <v>246</v>
      </c>
      <c r="F1274" s="57">
        <v>250</v>
      </c>
      <c r="G1274" s="57">
        <v>250</v>
      </c>
      <c r="H1274" s="57">
        <v>251.5</v>
      </c>
      <c r="I1274" s="57">
        <v>226.5</v>
      </c>
      <c r="J1274" s="57">
        <v>229</v>
      </c>
      <c r="K1274" s="57">
        <v>229</v>
      </c>
      <c r="L1274" s="57">
        <v>229</v>
      </c>
      <c r="M1274" s="57">
        <v>224</v>
      </c>
      <c r="N1274" s="57">
        <v>225</v>
      </c>
      <c r="O1274" s="57">
        <v>237</v>
      </c>
      <c r="P1274" s="57">
        <v>402</v>
      </c>
      <c r="Q1274" s="57">
        <v>48.6586</v>
      </c>
      <c r="R1274" s="57">
        <v>53.378399999999999</v>
      </c>
      <c r="S1274" s="57">
        <v>33.434100000000001</v>
      </c>
      <c r="T1274" s="57">
        <v>46.7303</v>
      </c>
      <c r="U1274" s="77">
        <v>0.98258706467661694</v>
      </c>
      <c r="V1274" s="24" t="s">
        <v>6563</v>
      </c>
      <c r="W1274" s="216" t="s">
        <v>5967</v>
      </c>
      <c r="X1274" s="216" t="s">
        <v>5971</v>
      </c>
      <c r="Y1274" s="24" t="s">
        <v>5978</v>
      </c>
      <c r="Z1274" s="24" t="s">
        <v>5964</v>
      </c>
      <c r="AA1274" s="24" t="s">
        <v>6017</v>
      </c>
      <c r="AB1274" s="24" t="s">
        <v>5979</v>
      </c>
      <c r="AC1274" s="24" t="s">
        <v>5990</v>
      </c>
    </row>
    <row r="1275" spans="1:29" s="169" customFormat="1">
      <c r="A1275" s="24">
        <v>6147</v>
      </c>
      <c r="B1275" s="24" t="s">
        <v>1240</v>
      </c>
      <c r="C1275" s="57">
        <v>81.5</v>
      </c>
      <c r="D1275" s="57">
        <v>82.2</v>
      </c>
      <c r="E1275" s="57">
        <v>73.5</v>
      </c>
      <c r="F1275" s="57">
        <v>73.599999999999994</v>
      </c>
      <c r="G1275" s="57">
        <v>73.099999999999994</v>
      </c>
      <c r="H1275" s="57">
        <v>75</v>
      </c>
      <c r="I1275" s="57">
        <v>71.2</v>
      </c>
      <c r="J1275" s="57">
        <v>73.2</v>
      </c>
      <c r="K1275" s="57">
        <v>74.099999999999994</v>
      </c>
      <c r="L1275" s="57">
        <v>75</v>
      </c>
      <c r="M1275" s="57">
        <v>73.099999999999994</v>
      </c>
      <c r="N1275" s="57">
        <v>73.599999999999994</v>
      </c>
      <c r="O1275" s="57">
        <v>8930</v>
      </c>
      <c r="P1275" s="57">
        <v>28559</v>
      </c>
      <c r="Q1275" s="57">
        <v>53.020099999999999</v>
      </c>
      <c r="R1275" s="57">
        <v>61.438699999999997</v>
      </c>
      <c r="S1275" s="57">
        <v>46.210999999999999</v>
      </c>
      <c r="T1275" s="57">
        <v>56.3628</v>
      </c>
      <c r="U1275" s="77">
        <v>0.52114336403001971</v>
      </c>
      <c r="V1275" s="24" t="s">
        <v>6790</v>
      </c>
      <c r="W1275" s="216" t="s">
        <v>5967</v>
      </c>
      <c r="X1275" s="216" t="s">
        <v>5961</v>
      </c>
      <c r="Y1275" s="24" t="s">
        <v>5964</v>
      </c>
      <c r="Z1275" s="24" t="s">
        <v>5968</v>
      </c>
      <c r="AA1275" s="24" t="s">
        <v>5984</v>
      </c>
      <c r="AB1275" s="24" t="s">
        <v>5970</v>
      </c>
      <c r="AC1275" s="24" t="s">
        <v>5991</v>
      </c>
    </row>
    <row r="1276" spans="1:29" s="169" customFormat="1">
      <c r="A1276" s="24">
        <v>6148</v>
      </c>
      <c r="B1276" s="24" t="s">
        <v>1241</v>
      </c>
      <c r="C1276" s="57">
        <v>14.7</v>
      </c>
      <c r="D1276" s="57">
        <v>15.2</v>
      </c>
      <c r="E1276" s="57">
        <v>13.1</v>
      </c>
      <c r="F1276" s="57">
        <v>13.1</v>
      </c>
      <c r="G1276" s="57">
        <v>13.1</v>
      </c>
      <c r="H1276" s="57">
        <v>13.25</v>
      </c>
      <c r="I1276" s="57">
        <v>12.65</v>
      </c>
      <c r="J1276" s="57">
        <v>13</v>
      </c>
      <c r="K1276" s="57">
        <v>13.5</v>
      </c>
      <c r="L1276" s="57">
        <v>14.3</v>
      </c>
      <c r="M1276" s="57">
        <v>13</v>
      </c>
      <c r="N1276" s="57">
        <v>13.05</v>
      </c>
      <c r="O1276" s="57">
        <v>1091</v>
      </c>
      <c r="P1276" s="57">
        <v>571</v>
      </c>
      <c r="Q1276" s="57"/>
      <c r="R1276" s="57"/>
      <c r="S1276" s="57"/>
      <c r="T1276" s="57"/>
      <c r="U1276" s="77">
        <v>3.1844716870986569</v>
      </c>
      <c r="V1276" s="24" t="s">
        <v>6791</v>
      </c>
      <c r="W1276" s="216" t="s">
        <v>5993</v>
      </c>
      <c r="X1276" s="216" t="s">
        <v>5993</v>
      </c>
      <c r="Y1276" s="24" t="s">
        <v>6004</v>
      </c>
      <c r="Z1276" s="24" t="s">
        <v>5975</v>
      </c>
      <c r="AA1276" s="24" t="s">
        <v>6000</v>
      </c>
      <c r="AB1276" s="24" t="s">
        <v>5976</v>
      </c>
      <c r="AC1276" s="24" t="s">
        <v>5979</v>
      </c>
    </row>
    <row r="1277" spans="1:29" s="169" customFormat="1">
      <c r="A1277" s="24">
        <v>6150</v>
      </c>
      <c r="B1277" s="24" t="s">
        <v>1242</v>
      </c>
      <c r="C1277" s="57">
        <v>163</v>
      </c>
      <c r="D1277" s="57">
        <v>167</v>
      </c>
      <c r="E1277" s="57">
        <v>136</v>
      </c>
      <c r="F1277" s="57">
        <v>137.5</v>
      </c>
      <c r="G1277" s="57">
        <v>137</v>
      </c>
      <c r="H1277" s="57">
        <v>142</v>
      </c>
      <c r="I1277" s="57">
        <v>133</v>
      </c>
      <c r="J1277" s="57">
        <v>137</v>
      </c>
      <c r="K1277" s="57">
        <v>142</v>
      </c>
      <c r="L1277" s="57">
        <v>155.5</v>
      </c>
      <c r="M1277" s="57">
        <v>141</v>
      </c>
      <c r="N1277" s="57">
        <v>147</v>
      </c>
      <c r="O1277" s="57">
        <v>5628</v>
      </c>
      <c r="P1277" s="57">
        <v>5976</v>
      </c>
      <c r="Q1277" s="57">
        <v>17.572500000000002</v>
      </c>
      <c r="R1277" s="57">
        <v>20.846800000000002</v>
      </c>
      <c r="S1277" s="57">
        <v>22.443000000000001</v>
      </c>
      <c r="T1277" s="57">
        <v>21.378900000000002</v>
      </c>
      <c r="U1277" s="77">
        <v>1.5696117804551539</v>
      </c>
      <c r="V1277" s="24" t="s">
        <v>6456</v>
      </c>
      <c r="W1277" s="216" t="s">
        <v>5981</v>
      </c>
      <c r="X1277" s="216" t="s">
        <v>6007</v>
      </c>
      <c r="Y1277" s="24" t="s">
        <v>5964</v>
      </c>
      <c r="Z1277" s="24" t="s">
        <v>5985</v>
      </c>
      <c r="AA1277" s="24" t="s">
        <v>5963</v>
      </c>
      <c r="AB1277" s="24" t="s">
        <v>5976</v>
      </c>
      <c r="AC1277" s="24" t="s">
        <v>5965</v>
      </c>
    </row>
    <row r="1278" spans="1:29" s="169" customFormat="1">
      <c r="A1278" s="24">
        <v>6151</v>
      </c>
      <c r="B1278" s="24" t="s">
        <v>1243</v>
      </c>
      <c r="C1278" s="57">
        <v>39.35</v>
      </c>
      <c r="D1278" s="57">
        <v>39.65</v>
      </c>
      <c r="E1278" s="57">
        <v>36.15</v>
      </c>
      <c r="F1278" s="57">
        <v>36.5</v>
      </c>
      <c r="G1278" s="57">
        <v>36.5</v>
      </c>
      <c r="H1278" s="57">
        <v>36.9</v>
      </c>
      <c r="I1278" s="57">
        <v>33</v>
      </c>
      <c r="J1278" s="57">
        <v>33.799999999999997</v>
      </c>
      <c r="K1278" s="57">
        <v>33.799999999999997</v>
      </c>
      <c r="L1278" s="57">
        <v>34.9</v>
      </c>
      <c r="M1278" s="57">
        <v>33.799999999999997</v>
      </c>
      <c r="N1278" s="57">
        <v>34.6</v>
      </c>
      <c r="O1278" s="57">
        <v>240</v>
      </c>
      <c r="P1278" s="57">
        <v>904</v>
      </c>
      <c r="Q1278" s="57">
        <v>12.879200000000001</v>
      </c>
      <c r="R1278" s="57">
        <v>23.067399999999999</v>
      </c>
      <c r="S1278" s="57">
        <v>12.536799999999999</v>
      </c>
      <c r="T1278" s="57">
        <v>19.557200000000002</v>
      </c>
      <c r="U1278" s="77">
        <v>0.44247787610619471</v>
      </c>
      <c r="V1278" s="24" t="s">
        <v>6501</v>
      </c>
      <c r="W1278" s="216" t="s">
        <v>5967</v>
      </c>
      <c r="X1278" s="216" t="s">
        <v>6047</v>
      </c>
      <c r="Y1278" s="24" t="s">
        <v>5964</v>
      </c>
      <c r="Z1278" s="24" t="s">
        <v>5964</v>
      </c>
      <c r="AA1278" s="24" t="s">
        <v>6031</v>
      </c>
      <c r="AB1278" s="24" t="s">
        <v>5991</v>
      </c>
      <c r="AC1278" s="24" t="s">
        <v>5979</v>
      </c>
    </row>
    <row r="1279" spans="1:29" s="169" customFormat="1">
      <c r="A1279" s="24">
        <v>6152</v>
      </c>
      <c r="B1279" s="24" t="s">
        <v>1244</v>
      </c>
      <c r="C1279" s="57">
        <v>9.3000000000000007</v>
      </c>
      <c r="D1279" s="57">
        <v>9.35</v>
      </c>
      <c r="E1279" s="57">
        <v>8.61</v>
      </c>
      <c r="F1279" s="57">
        <v>8.6300000000000008</v>
      </c>
      <c r="G1279" s="57">
        <v>8.52</v>
      </c>
      <c r="H1279" s="57">
        <v>8.81</v>
      </c>
      <c r="I1279" s="57">
        <v>7.99</v>
      </c>
      <c r="J1279" s="57">
        <v>8.09</v>
      </c>
      <c r="K1279" s="57">
        <v>8.11</v>
      </c>
      <c r="L1279" s="57">
        <v>8.39</v>
      </c>
      <c r="M1279" s="57">
        <v>8.11</v>
      </c>
      <c r="N1279" s="57">
        <v>8.2200000000000006</v>
      </c>
      <c r="O1279" s="57">
        <v>500</v>
      </c>
      <c r="P1279" s="57">
        <v>1880</v>
      </c>
      <c r="Q1279" s="57">
        <v>10.7996</v>
      </c>
      <c r="R1279" s="57">
        <v>19.430900000000001</v>
      </c>
      <c r="S1279" s="57">
        <v>10.4483</v>
      </c>
      <c r="T1279" s="57">
        <v>16.436699999999998</v>
      </c>
      <c r="U1279" s="77">
        <v>0.4432624113475177</v>
      </c>
      <c r="V1279" s="24" t="s">
        <v>6038</v>
      </c>
      <c r="W1279" s="216" t="s">
        <v>5967</v>
      </c>
      <c r="X1279" s="216" t="s">
        <v>6047</v>
      </c>
      <c r="Y1279" s="24" t="s">
        <v>5964</v>
      </c>
      <c r="Z1279" s="24" t="s">
        <v>5964</v>
      </c>
      <c r="AA1279" s="24" t="s">
        <v>6055</v>
      </c>
      <c r="AB1279" s="24" t="s">
        <v>5976</v>
      </c>
      <c r="AC1279" s="24" t="s">
        <v>5979</v>
      </c>
    </row>
    <row r="1280" spans="1:29" s="169" customFormat="1">
      <c r="A1280" s="24">
        <v>6153</v>
      </c>
      <c r="B1280" s="24" t="s">
        <v>1245</v>
      </c>
      <c r="C1280" s="57">
        <v>30.25</v>
      </c>
      <c r="D1280" s="57">
        <v>30.4</v>
      </c>
      <c r="E1280" s="57">
        <v>27.2</v>
      </c>
      <c r="F1280" s="57">
        <v>27.2</v>
      </c>
      <c r="G1280" s="57">
        <v>27</v>
      </c>
      <c r="H1280" s="57">
        <v>27.55</v>
      </c>
      <c r="I1280" s="57">
        <v>25.7</v>
      </c>
      <c r="J1280" s="57">
        <v>26.15</v>
      </c>
      <c r="K1280" s="57">
        <v>26.55</v>
      </c>
      <c r="L1280" s="57">
        <v>26.9</v>
      </c>
      <c r="M1280" s="57">
        <v>26.1</v>
      </c>
      <c r="N1280" s="57">
        <v>26.2</v>
      </c>
      <c r="O1280" s="57">
        <v>3700</v>
      </c>
      <c r="P1280" s="57">
        <v>15035</v>
      </c>
      <c r="Q1280" s="57">
        <v>20.390999999999998</v>
      </c>
      <c r="R1280" s="57">
        <v>33.984099999999998</v>
      </c>
      <c r="S1280" s="57">
        <v>15.8771</v>
      </c>
      <c r="T1280" s="57">
        <v>27.948399999999999</v>
      </c>
      <c r="U1280" s="77">
        <v>0.41015408491298083</v>
      </c>
      <c r="V1280" s="24" t="s">
        <v>6536</v>
      </c>
      <c r="W1280" s="216" t="s">
        <v>5967</v>
      </c>
      <c r="X1280" s="216" t="s">
        <v>6007</v>
      </c>
      <c r="Y1280" s="24" t="s">
        <v>6004</v>
      </c>
      <c r="Z1280" s="24" t="s">
        <v>5962</v>
      </c>
      <c r="AA1280" s="24" t="s">
        <v>5984</v>
      </c>
      <c r="AB1280" s="24" t="s">
        <v>5986</v>
      </c>
      <c r="AC1280" s="24" t="s">
        <v>5965</v>
      </c>
    </row>
    <row r="1281" spans="1:29" s="169" customFormat="1">
      <c r="A1281" s="24">
        <v>6154</v>
      </c>
      <c r="B1281" s="24" t="s">
        <v>1246</v>
      </c>
      <c r="C1281" s="57">
        <v>19.25</v>
      </c>
      <c r="D1281" s="57">
        <v>19.45</v>
      </c>
      <c r="E1281" s="57">
        <v>17.05</v>
      </c>
      <c r="F1281" s="57">
        <v>17.7</v>
      </c>
      <c r="G1281" s="57">
        <v>18</v>
      </c>
      <c r="H1281" s="57">
        <v>18.5</v>
      </c>
      <c r="I1281" s="57">
        <v>16.850000000000001</v>
      </c>
      <c r="J1281" s="57">
        <v>17.3</v>
      </c>
      <c r="K1281" s="57">
        <v>17.850000000000001</v>
      </c>
      <c r="L1281" s="57">
        <v>18.25</v>
      </c>
      <c r="M1281" s="57">
        <v>17.600000000000001</v>
      </c>
      <c r="N1281" s="57">
        <v>17.899999999999999</v>
      </c>
      <c r="O1281" s="57">
        <v>327</v>
      </c>
      <c r="P1281" s="57">
        <v>1241</v>
      </c>
      <c r="Q1281" s="57">
        <v>39.406100000000002</v>
      </c>
      <c r="R1281" s="57">
        <v>55.144599999999997</v>
      </c>
      <c r="S1281" s="57">
        <v>33.429600000000001</v>
      </c>
      <c r="T1281" s="57">
        <v>47.906300000000002</v>
      </c>
      <c r="U1281" s="77">
        <v>0.43916196615632552</v>
      </c>
      <c r="V1281" s="24" t="s">
        <v>6123</v>
      </c>
      <c r="W1281" s="216" t="s">
        <v>5967</v>
      </c>
      <c r="X1281" s="216" t="s">
        <v>5971</v>
      </c>
      <c r="Y1281" s="24" t="s">
        <v>5964</v>
      </c>
      <c r="Z1281" s="24" t="s">
        <v>5964</v>
      </c>
      <c r="AA1281" s="24" t="s">
        <v>5969</v>
      </c>
      <c r="AB1281" s="24" t="s">
        <v>5970</v>
      </c>
      <c r="AC1281" s="24" t="s">
        <v>5986</v>
      </c>
    </row>
    <row r="1282" spans="1:29" s="169" customFormat="1">
      <c r="A1282" s="24">
        <v>6155</v>
      </c>
      <c r="B1282" s="24" t="s">
        <v>1247</v>
      </c>
      <c r="C1282" s="57">
        <v>28.75</v>
      </c>
      <c r="D1282" s="57">
        <v>28.85</v>
      </c>
      <c r="E1282" s="57">
        <v>26.15</v>
      </c>
      <c r="F1282" s="57">
        <v>26.2</v>
      </c>
      <c r="G1282" s="57">
        <v>26.05</v>
      </c>
      <c r="H1282" s="57">
        <v>26.05</v>
      </c>
      <c r="I1282" s="57">
        <v>22.7</v>
      </c>
      <c r="J1282" s="57">
        <v>23.25</v>
      </c>
      <c r="K1282" s="57">
        <v>23.65</v>
      </c>
      <c r="L1282" s="57">
        <v>24.15</v>
      </c>
      <c r="M1282" s="57">
        <v>23.55</v>
      </c>
      <c r="N1282" s="57">
        <v>23.6</v>
      </c>
      <c r="O1282" s="57">
        <v>503</v>
      </c>
      <c r="P1282" s="57">
        <v>2506</v>
      </c>
      <c r="Q1282" s="57">
        <v>31.569700000000001</v>
      </c>
      <c r="R1282" s="57">
        <v>49.809899999999999</v>
      </c>
      <c r="S1282" s="57">
        <v>23.837199999999999</v>
      </c>
      <c r="T1282" s="57">
        <v>41.152299999999997</v>
      </c>
      <c r="U1282" s="77">
        <v>0.3345304602287843</v>
      </c>
      <c r="V1282" s="24" t="s">
        <v>6597</v>
      </c>
      <c r="W1282" s="216" t="s">
        <v>5967</v>
      </c>
      <c r="X1282" s="216" t="s">
        <v>6007</v>
      </c>
      <c r="Y1282" s="24" t="s">
        <v>5964</v>
      </c>
      <c r="Z1282" s="24" t="s">
        <v>6024</v>
      </c>
      <c r="AA1282" s="24" t="s">
        <v>6027</v>
      </c>
      <c r="AB1282" s="24" t="s">
        <v>6033</v>
      </c>
      <c r="AC1282" s="24" t="s">
        <v>5965</v>
      </c>
    </row>
    <row r="1283" spans="1:29" s="169" customFormat="1">
      <c r="A1283" s="24">
        <v>6156</v>
      </c>
      <c r="B1283" s="24" t="s">
        <v>1248</v>
      </c>
      <c r="C1283" s="57">
        <v>17.45</v>
      </c>
      <c r="D1283" s="57">
        <v>17.55</v>
      </c>
      <c r="E1283" s="57">
        <v>16.350000000000001</v>
      </c>
      <c r="F1283" s="57">
        <v>16.350000000000001</v>
      </c>
      <c r="G1283" s="57">
        <v>16.350000000000001</v>
      </c>
      <c r="H1283" s="57">
        <v>16.350000000000001</v>
      </c>
      <c r="I1283" s="57">
        <v>15.2</v>
      </c>
      <c r="J1283" s="57">
        <v>15.3</v>
      </c>
      <c r="K1283" s="57">
        <v>15.4</v>
      </c>
      <c r="L1283" s="57">
        <v>16.100000000000001</v>
      </c>
      <c r="M1283" s="57">
        <v>15.4</v>
      </c>
      <c r="N1283" s="57">
        <v>15.95</v>
      </c>
      <c r="O1283" s="57">
        <v>239</v>
      </c>
      <c r="P1283" s="57">
        <v>854</v>
      </c>
      <c r="Q1283" s="57">
        <v>21.173300000000001</v>
      </c>
      <c r="R1283" s="57">
        <v>33.883200000000002</v>
      </c>
      <c r="S1283" s="57">
        <v>21.258400000000002</v>
      </c>
      <c r="T1283" s="57">
        <v>29.675000000000001</v>
      </c>
      <c r="U1283" s="77">
        <v>0.46643247462919596</v>
      </c>
      <c r="V1283" s="24" t="s">
        <v>6038</v>
      </c>
      <c r="W1283" s="216" t="s">
        <v>6039</v>
      </c>
      <c r="X1283" s="216" t="s">
        <v>6007</v>
      </c>
      <c r="Y1283" s="24" t="s">
        <v>6004</v>
      </c>
      <c r="Z1283" s="24" t="s">
        <v>6024</v>
      </c>
      <c r="AA1283" s="24" t="s">
        <v>6031</v>
      </c>
      <c r="AB1283" s="24" t="s">
        <v>5990</v>
      </c>
      <c r="AC1283" s="24" t="s">
        <v>5979</v>
      </c>
    </row>
    <row r="1284" spans="1:29" s="169" customFormat="1">
      <c r="A1284" s="24">
        <v>6158</v>
      </c>
      <c r="B1284" s="24" t="s">
        <v>1249</v>
      </c>
      <c r="C1284" s="57">
        <v>39.6</v>
      </c>
      <c r="D1284" s="57">
        <v>40.950000000000003</v>
      </c>
      <c r="E1284" s="57">
        <v>34.299999999999997</v>
      </c>
      <c r="F1284" s="57">
        <v>35.299999999999997</v>
      </c>
      <c r="G1284" s="57">
        <v>34.9</v>
      </c>
      <c r="H1284" s="57">
        <v>35.85</v>
      </c>
      <c r="I1284" s="57">
        <v>31.2</v>
      </c>
      <c r="J1284" s="57">
        <v>31.7</v>
      </c>
      <c r="K1284" s="57">
        <v>32.15</v>
      </c>
      <c r="L1284" s="57">
        <v>33</v>
      </c>
      <c r="M1284" s="57">
        <v>31.9</v>
      </c>
      <c r="N1284" s="57">
        <v>31.95</v>
      </c>
      <c r="O1284" s="57">
        <v>528</v>
      </c>
      <c r="P1284" s="57">
        <v>3794</v>
      </c>
      <c r="Q1284" s="57"/>
      <c r="R1284" s="57"/>
      <c r="S1284" s="57"/>
      <c r="T1284" s="57"/>
      <c r="U1284" s="77">
        <v>0.23194517659462308</v>
      </c>
      <c r="V1284" s="24" t="s">
        <v>6792</v>
      </c>
      <c r="W1284" s="216" t="s">
        <v>5993</v>
      </c>
      <c r="X1284" s="216" t="s">
        <v>5993</v>
      </c>
      <c r="Y1284" s="24" t="s">
        <v>5964</v>
      </c>
      <c r="Z1284" s="24" t="s">
        <v>5964</v>
      </c>
      <c r="AA1284" s="24" t="s">
        <v>6029</v>
      </c>
      <c r="AB1284" s="24" t="s">
        <v>6033</v>
      </c>
      <c r="AC1284" s="24" t="s">
        <v>5979</v>
      </c>
    </row>
    <row r="1285" spans="1:29" s="169" customFormat="1">
      <c r="A1285" s="24">
        <v>6160</v>
      </c>
      <c r="B1285" s="24" t="s">
        <v>1250</v>
      </c>
      <c r="C1285" s="57">
        <v>20.350000000000001</v>
      </c>
      <c r="D1285" s="57">
        <v>20.95</v>
      </c>
      <c r="E1285" s="57">
        <v>17.649999999999999</v>
      </c>
      <c r="F1285" s="57">
        <v>18</v>
      </c>
      <c r="G1285" s="57">
        <v>17.75</v>
      </c>
      <c r="H1285" s="57">
        <v>18</v>
      </c>
      <c r="I1285" s="57">
        <v>16.2</v>
      </c>
      <c r="J1285" s="57">
        <v>17.149999999999999</v>
      </c>
      <c r="K1285" s="57">
        <v>17.8</v>
      </c>
      <c r="L1285" s="57">
        <v>18.2</v>
      </c>
      <c r="M1285" s="57">
        <v>17.25</v>
      </c>
      <c r="N1285" s="57">
        <v>17.350000000000001</v>
      </c>
      <c r="O1285" s="57">
        <v>290</v>
      </c>
      <c r="P1285" s="57">
        <v>1765</v>
      </c>
      <c r="Q1285" s="57">
        <v>23.185400000000001</v>
      </c>
      <c r="R1285" s="57">
        <v>38.138800000000003</v>
      </c>
      <c r="S1285" s="57">
        <v>19.0228</v>
      </c>
      <c r="T1285" s="57">
        <v>31.7668</v>
      </c>
      <c r="U1285" s="77">
        <v>0.27384324834749763</v>
      </c>
      <c r="V1285" s="24" t="s">
        <v>6655</v>
      </c>
      <c r="W1285" s="216" t="s">
        <v>5967</v>
      </c>
      <c r="X1285" s="216" t="s">
        <v>6007</v>
      </c>
      <c r="Y1285" s="24" t="s">
        <v>5964</v>
      </c>
      <c r="Z1285" s="24" t="s">
        <v>5975</v>
      </c>
      <c r="AA1285" s="24" t="s">
        <v>5962</v>
      </c>
      <c r="AB1285" s="24" t="s">
        <v>5986</v>
      </c>
      <c r="AC1285" s="24" t="s">
        <v>5965</v>
      </c>
    </row>
    <row r="1286" spans="1:29" s="169" customFormat="1">
      <c r="A1286" s="24">
        <v>6161</v>
      </c>
      <c r="B1286" s="24" t="s">
        <v>1251</v>
      </c>
      <c r="C1286" s="57">
        <v>26</v>
      </c>
      <c r="D1286" s="57">
        <v>26.9</v>
      </c>
      <c r="E1286" s="57">
        <v>23.65</v>
      </c>
      <c r="F1286" s="57">
        <v>25</v>
      </c>
      <c r="G1286" s="57">
        <v>25.2</v>
      </c>
      <c r="H1286" s="57">
        <v>25.3</v>
      </c>
      <c r="I1286" s="57">
        <v>24.1</v>
      </c>
      <c r="J1286" s="57">
        <v>24.8</v>
      </c>
      <c r="K1286" s="57">
        <v>25.1</v>
      </c>
      <c r="L1286" s="57">
        <v>25.25</v>
      </c>
      <c r="M1286" s="57">
        <v>24.55</v>
      </c>
      <c r="N1286" s="57">
        <v>24.7</v>
      </c>
      <c r="O1286" s="57">
        <v>856</v>
      </c>
      <c r="P1286" s="57">
        <v>3081</v>
      </c>
      <c r="Q1286" s="57"/>
      <c r="R1286" s="57"/>
      <c r="S1286" s="57"/>
      <c r="T1286" s="57"/>
      <c r="U1286" s="77">
        <v>0.46305312128096943</v>
      </c>
      <c r="V1286" s="24" t="s">
        <v>6537</v>
      </c>
      <c r="W1286" s="216" t="s">
        <v>5993</v>
      </c>
      <c r="X1286" s="216" t="s">
        <v>5993</v>
      </c>
      <c r="Y1286" s="24" t="s">
        <v>5964</v>
      </c>
      <c r="Z1286" s="24" t="s">
        <v>5975</v>
      </c>
      <c r="AA1286" s="24" t="s">
        <v>5984</v>
      </c>
      <c r="AB1286" s="24" t="s">
        <v>5990</v>
      </c>
      <c r="AC1286" s="24" t="s">
        <v>5990</v>
      </c>
    </row>
    <row r="1287" spans="1:29" s="169" customFormat="1">
      <c r="A1287" s="24">
        <v>6163</v>
      </c>
      <c r="B1287" s="24" t="s">
        <v>1252</v>
      </c>
      <c r="C1287" s="57">
        <v>18.350000000000001</v>
      </c>
      <c r="D1287" s="57">
        <v>18.399999999999999</v>
      </c>
      <c r="E1287" s="57">
        <v>17</v>
      </c>
      <c r="F1287" s="57">
        <v>17</v>
      </c>
      <c r="G1287" s="57">
        <v>17</v>
      </c>
      <c r="H1287" s="57">
        <v>17.100000000000001</v>
      </c>
      <c r="I1287" s="57">
        <v>16.350000000000001</v>
      </c>
      <c r="J1287" s="57">
        <v>16.5</v>
      </c>
      <c r="K1287" s="57">
        <v>16.649999999999999</v>
      </c>
      <c r="L1287" s="57">
        <v>16.899999999999999</v>
      </c>
      <c r="M1287" s="57">
        <v>16.5</v>
      </c>
      <c r="N1287" s="57">
        <v>16.850000000000001</v>
      </c>
      <c r="O1287" s="57">
        <v>272</v>
      </c>
      <c r="P1287" s="57">
        <v>2183</v>
      </c>
      <c r="Q1287" s="57">
        <v>25.814699999999998</v>
      </c>
      <c r="R1287" s="57">
        <v>37.497100000000003</v>
      </c>
      <c r="S1287" s="57">
        <v>22.184899999999999</v>
      </c>
      <c r="T1287" s="57">
        <v>32.393099999999997</v>
      </c>
      <c r="U1287" s="77">
        <v>0.20766529241105514</v>
      </c>
      <c r="V1287" s="24" t="s">
        <v>6038</v>
      </c>
      <c r="W1287" s="216" t="s">
        <v>5967</v>
      </c>
      <c r="X1287" s="216" t="s">
        <v>6007</v>
      </c>
      <c r="Y1287" s="24" t="s">
        <v>6004</v>
      </c>
      <c r="Z1287" s="24" t="s">
        <v>5962</v>
      </c>
      <c r="AA1287" s="24" t="s">
        <v>6016</v>
      </c>
      <c r="AB1287" s="24" t="s">
        <v>5965</v>
      </c>
      <c r="AC1287" s="24" t="s">
        <v>5986</v>
      </c>
    </row>
    <row r="1288" spans="1:29" s="169" customFormat="1">
      <c r="A1288" s="24">
        <v>6164</v>
      </c>
      <c r="B1288" s="24" t="s">
        <v>1253</v>
      </c>
      <c r="C1288" s="57">
        <v>19.600000000000001</v>
      </c>
      <c r="D1288" s="57">
        <v>19.95</v>
      </c>
      <c r="E1288" s="57">
        <v>16.3</v>
      </c>
      <c r="F1288" s="57">
        <v>16.3</v>
      </c>
      <c r="G1288" s="57">
        <v>15.4</v>
      </c>
      <c r="H1288" s="57">
        <v>16.7</v>
      </c>
      <c r="I1288" s="57">
        <v>14.2</v>
      </c>
      <c r="J1288" s="57">
        <v>15.25</v>
      </c>
      <c r="K1288" s="57">
        <v>15.65</v>
      </c>
      <c r="L1288" s="57">
        <v>16.45</v>
      </c>
      <c r="M1288" s="57">
        <v>15</v>
      </c>
      <c r="N1288" s="57">
        <v>15</v>
      </c>
      <c r="O1288" s="57">
        <v>6913</v>
      </c>
      <c r="P1288" s="57">
        <v>33663</v>
      </c>
      <c r="Q1288" s="57">
        <v>64.277100000000004</v>
      </c>
      <c r="R1288" s="57">
        <v>68.546599999999998</v>
      </c>
      <c r="S1288" s="57">
        <v>55.9099</v>
      </c>
      <c r="T1288" s="57">
        <v>64.334299999999999</v>
      </c>
      <c r="U1288" s="77">
        <v>0.3422649991583242</v>
      </c>
      <c r="V1288" s="24" t="s">
        <v>6487</v>
      </c>
      <c r="W1288" s="216" t="s">
        <v>5967</v>
      </c>
      <c r="X1288" s="216" t="s">
        <v>5961</v>
      </c>
      <c r="Y1288" s="24" t="s">
        <v>6004</v>
      </c>
      <c r="Z1288" s="24" t="s">
        <v>5978</v>
      </c>
      <c r="AA1288" s="24" t="s">
        <v>6004</v>
      </c>
      <c r="AB1288" s="24" t="s">
        <v>5976</v>
      </c>
      <c r="AC1288" s="24" t="s">
        <v>5979</v>
      </c>
    </row>
    <row r="1289" spans="1:29" s="169" customFormat="1">
      <c r="A1289" s="24">
        <v>6165</v>
      </c>
      <c r="B1289" s="24" t="s">
        <v>5867</v>
      </c>
      <c r="C1289" s="57">
        <v>36.5</v>
      </c>
      <c r="D1289" s="57">
        <v>36.5</v>
      </c>
      <c r="E1289" s="57">
        <v>32.049999999999997</v>
      </c>
      <c r="F1289" s="57">
        <v>32.9</v>
      </c>
      <c r="G1289" s="57">
        <v>35.799999999999997</v>
      </c>
      <c r="H1289" s="57">
        <v>35.9</v>
      </c>
      <c r="I1289" s="57">
        <v>33.15</v>
      </c>
      <c r="J1289" s="57">
        <v>33.549999999999997</v>
      </c>
      <c r="K1289" s="57">
        <v>34</v>
      </c>
      <c r="L1289" s="57">
        <v>34.85</v>
      </c>
      <c r="M1289" s="57">
        <v>33.6</v>
      </c>
      <c r="N1289" s="57">
        <v>33.9</v>
      </c>
      <c r="O1289" s="57">
        <v>404</v>
      </c>
      <c r="P1289" s="57">
        <v>3161</v>
      </c>
      <c r="Q1289" s="57">
        <v>30.250399999999999</v>
      </c>
      <c r="R1289" s="57">
        <v>42.454700000000003</v>
      </c>
      <c r="S1289" s="57">
        <v>27.3794</v>
      </c>
      <c r="T1289" s="57">
        <v>37.429600000000001</v>
      </c>
      <c r="U1289" s="77">
        <v>0.21301275967520827</v>
      </c>
      <c r="V1289" s="24" t="s">
        <v>6139</v>
      </c>
      <c r="W1289" s="216" t="s">
        <v>5967</v>
      </c>
      <c r="X1289" s="216" t="s">
        <v>5971</v>
      </c>
      <c r="Y1289" s="24" t="s">
        <v>6024</v>
      </c>
      <c r="Z1289" s="24" t="s">
        <v>5964</v>
      </c>
      <c r="AA1289" s="24" t="s">
        <v>5978</v>
      </c>
      <c r="AB1289" s="24" t="s">
        <v>5996</v>
      </c>
      <c r="AC1289" s="24" t="s">
        <v>5990</v>
      </c>
    </row>
    <row r="1290" spans="1:29" s="169" customFormat="1">
      <c r="A1290" s="24">
        <v>6166</v>
      </c>
      <c r="B1290" s="24" t="s">
        <v>1255</v>
      </c>
      <c r="C1290" s="57">
        <v>62.5</v>
      </c>
      <c r="D1290" s="57">
        <v>63.4</v>
      </c>
      <c r="E1290" s="57">
        <v>60.8</v>
      </c>
      <c r="F1290" s="57">
        <v>62</v>
      </c>
      <c r="G1290" s="57">
        <v>60.5</v>
      </c>
      <c r="H1290" s="57">
        <v>62</v>
      </c>
      <c r="I1290" s="57">
        <v>57.1</v>
      </c>
      <c r="J1290" s="57">
        <v>60.1</v>
      </c>
      <c r="K1290" s="57">
        <v>60.9</v>
      </c>
      <c r="L1290" s="57">
        <v>62</v>
      </c>
      <c r="M1290" s="57">
        <v>60.1</v>
      </c>
      <c r="N1290" s="57">
        <v>61.9</v>
      </c>
      <c r="O1290" s="57">
        <v>120</v>
      </c>
      <c r="P1290" s="57">
        <v>461</v>
      </c>
      <c r="Q1290" s="57">
        <v>40.554600000000001</v>
      </c>
      <c r="R1290" s="57">
        <v>54.090400000000002</v>
      </c>
      <c r="S1290" s="57">
        <v>40.829500000000003</v>
      </c>
      <c r="T1290" s="57">
        <v>49.670099999999998</v>
      </c>
      <c r="U1290" s="77">
        <v>0.43383947939262468</v>
      </c>
      <c r="V1290" s="24" t="s">
        <v>6456</v>
      </c>
      <c r="W1290" s="216" t="s">
        <v>6039</v>
      </c>
      <c r="X1290" s="216" t="s">
        <v>5971</v>
      </c>
      <c r="Y1290" s="24" t="s">
        <v>5974</v>
      </c>
      <c r="Z1290" s="24" t="s">
        <v>5994</v>
      </c>
      <c r="AA1290" s="24" t="s">
        <v>6016</v>
      </c>
      <c r="AB1290" s="24" t="s">
        <v>5965</v>
      </c>
      <c r="AC1290" s="24" t="s">
        <v>5986</v>
      </c>
    </row>
    <row r="1291" spans="1:29" s="169" customFormat="1">
      <c r="A1291" s="24">
        <v>6167</v>
      </c>
      <c r="B1291" s="24" t="s">
        <v>1256</v>
      </c>
      <c r="C1291" s="57">
        <v>9.1999999999999993</v>
      </c>
      <c r="D1291" s="57">
        <v>9.27</v>
      </c>
      <c r="E1291" s="57">
        <v>8.7200000000000006</v>
      </c>
      <c r="F1291" s="57">
        <v>8.8000000000000007</v>
      </c>
      <c r="G1291" s="57">
        <v>8.7200000000000006</v>
      </c>
      <c r="H1291" s="57">
        <v>8.84</v>
      </c>
      <c r="I1291" s="57">
        <v>8.3800000000000008</v>
      </c>
      <c r="J1291" s="57">
        <v>8.6</v>
      </c>
      <c r="K1291" s="57">
        <v>8.6</v>
      </c>
      <c r="L1291" s="57">
        <v>8.89</v>
      </c>
      <c r="M1291" s="57">
        <v>8.4499999999999993</v>
      </c>
      <c r="N1291" s="57">
        <v>8.59</v>
      </c>
      <c r="O1291" s="57">
        <v>760</v>
      </c>
      <c r="P1291" s="57">
        <v>2009</v>
      </c>
      <c r="Q1291" s="57">
        <v>41.087200000000003</v>
      </c>
      <c r="R1291" s="57">
        <v>51.780900000000003</v>
      </c>
      <c r="S1291" s="57">
        <v>33.3992</v>
      </c>
      <c r="T1291" s="57">
        <v>45.653700000000001</v>
      </c>
      <c r="U1291" s="77">
        <v>0.63049610087937613</v>
      </c>
      <c r="V1291" s="24" t="s">
        <v>6326</v>
      </c>
      <c r="W1291" s="216" t="s">
        <v>5967</v>
      </c>
      <c r="X1291" s="216" t="s">
        <v>5971</v>
      </c>
      <c r="Y1291" s="24" t="s">
        <v>5964</v>
      </c>
      <c r="Z1291" s="24" t="s">
        <v>5984</v>
      </c>
      <c r="AA1291" s="24" t="s">
        <v>5978</v>
      </c>
      <c r="AB1291" s="24" t="s">
        <v>5996</v>
      </c>
      <c r="AC1291" s="24" t="s">
        <v>5991</v>
      </c>
    </row>
    <row r="1292" spans="1:29" s="169" customFormat="1">
      <c r="A1292" s="24">
        <v>6168</v>
      </c>
      <c r="B1292" s="24" t="s">
        <v>1257</v>
      </c>
      <c r="C1292" s="57">
        <v>30.3</v>
      </c>
      <c r="D1292" s="57">
        <v>30.6</v>
      </c>
      <c r="E1292" s="57">
        <v>26.55</v>
      </c>
      <c r="F1292" s="57">
        <v>26.95</v>
      </c>
      <c r="G1292" s="57">
        <v>26.65</v>
      </c>
      <c r="H1292" s="57">
        <v>27.5</v>
      </c>
      <c r="I1292" s="57">
        <v>24.8</v>
      </c>
      <c r="J1292" s="57">
        <v>26.3</v>
      </c>
      <c r="K1292" s="57">
        <v>26.75</v>
      </c>
      <c r="L1292" s="57">
        <v>28.7</v>
      </c>
      <c r="M1292" s="57">
        <v>26.75</v>
      </c>
      <c r="N1292" s="57">
        <v>26.8</v>
      </c>
      <c r="O1292" s="57">
        <v>7278</v>
      </c>
      <c r="P1292" s="57">
        <v>19635</v>
      </c>
      <c r="Q1292" s="57">
        <v>50.864899999999999</v>
      </c>
      <c r="R1292" s="57">
        <v>63.925199999999997</v>
      </c>
      <c r="S1292" s="57">
        <v>44.833399999999997</v>
      </c>
      <c r="T1292" s="57">
        <v>57.561300000000003</v>
      </c>
      <c r="U1292" s="77">
        <v>0.61777438248026484</v>
      </c>
      <c r="V1292" s="24" t="s">
        <v>6456</v>
      </c>
      <c r="W1292" s="216" t="s">
        <v>5967</v>
      </c>
      <c r="X1292" s="216" t="s">
        <v>5961</v>
      </c>
      <c r="Y1292" s="24" t="s">
        <v>5964</v>
      </c>
      <c r="Z1292" s="24" t="s">
        <v>5994</v>
      </c>
      <c r="AA1292" s="24" t="s">
        <v>6227</v>
      </c>
      <c r="AB1292" s="24" t="s">
        <v>6159</v>
      </c>
      <c r="AC1292" s="24" t="s">
        <v>5979</v>
      </c>
    </row>
    <row r="1293" spans="1:29" s="169" customFormat="1">
      <c r="A1293" s="24">
        <v>6169</v>
      </c>
      <c r="B1293" s="24" t="s">
        <v>1258</v>
      </c>
      <c r="C1293" s="57">
        <v>22.05</v>
      </c>
      <c r="D1293" s="57">
        <v>22.5</v>
      </c>
      <c r="E1293" s="57">
        <v>20.65</v>
      </c>
      <c r="F1293" s="57">
        <v>20.65</v>
      </c>
      <c r="G1293" s="57">
        <v>20.6</v>
      </c>
      <c r="H1293" s="57">
        <v>20.6</v>
      </c>
      <c r="I1293" s="57">
        <v>17.149999999999999</v>
      </c>
      <c r="J1293" s="57">
        <v>18.100000000000001</v>
      </c>
      <c r="K1293" s="57">
        <v>18.3</v>
      </c>
      <c r="L1293" s="57">
        <v>19</v>
      </c>
      <c r="M1293" s="57">
        <v>18.149999999999999</v>
      </c>
      <c r="N1293" s="57">
        <v>18.8</v>
      </c>
      <c r="O1293" s="57">
        <v>27</v>
      </c>
      <c r="P1293" s="57">
        <v>231</v>
      </c>
      <c r="Q1293" s="57"/>
      <c r="R1293" s="57"/>
      <c r="S1293" s="57"/>
      <c r="T1293" s="57"/>
      <c r="U1293" s="77">
        <v>0.19480519480519481</v>
      </c>
      <c r="V1293" s="24" t="s">
        <v>6038</v>
      </c>
      <c r="W1293" s="216" t="s">
        <v>5993</v>
      </c>
      <c r="X1293" s="216" t="s">
        <v>5993</v>
      </c>
      <c r="Y1293" s="24" t="s">
        <v>6004</v>
      </c>
      <c r="Z1293" s="24" t="s">
        <v>6024</v>
      </c>
      <c r="AA1293" s="24" t="s">
        <v>6010</v>
      </c>
      <c r="AB1293" s="24" t="s">
        <v>5990</v>
      </c>
      <c r="AC1293" s="24" t="s">
        <v>5990</v>
      </c>
    </row>
    <row r="1294" spans="1:29" s="169" customFormat="1">
      <c r="A1294" s="24">
        <v>6170</v>
      </c>
      <c r="B1294" s="24" t="s">
        <v>1259</v>
      </c>
      <c r="C1294" s="57">
        <v>39.4</v>
      </c>
      <c r="D1294" s="57">
        <v>40.799999999999997</v>
      </c>
      <c r="E1294" s="57">
        <v>38.200000000000003</v>
      </c>
      <c r="F1294" s="57">
        <v>38.4</v>
      </c>
      <c r="G1294" s="57">
        <v>37.75</v>
      </c>
      <c r="H1294" s="57">
        <v>37.75</v>
      </c>
      <c r="I1294" s="57">
        <v>32.049999999999997</v>
      </c>
      <c r="J1294" s="57">
        <v>35.65</v>
      </c>
      <c r="K1294" s="57">
        <v>36.4</v>
      </c>
      <c r="L1294" s="57">
        <v>38.35</v>
      </c>
      <c r="M1294" s="57">
        <v>36.25</v>
      </c>
      <c r="N1294" s="57">
        <v>37.299999999999997</v>
      </c>
      <c r="O1294" s="57">
        <v>2675</v>
      </c>
      <c r="P1294" s="57">
        <v>14037</v>
      </c>
      <c r="Q1294" s="57">
        <v>59.232599999999998</v>
      </c>
      <c r="R1294" s="57">
        <v>65.159099999999995</v>
      </c>
      <c r="S1294" s="57">
        <v>53.604100000000003</v>
      </c>
      <c r="T1294" s="57">
        <v>61.307400000000001</v>
      </c>
      <c r="U1294" s="77">
        <v>0.31761297523212462</v>
      </c>
      <c r="V1294" s="24" t="s">
        <v>6038</v>
      </c>
      <c r="W1294" s="216" t="s">
        <v>5967</v>
      </c>
      <c r="X1294" s="216" t="s">
        <v>5961</v>
      </c>
      <c r="Y1294" s="24" t="s">
        <v>5962</v>
      </c>
      <c r="Z1294" s="24" t="s">
        <v>6024</v>
      </c>
      <c r="AA1294" s="24" t="s">
        <v>6010</v>
      </c>
      <c r="AB1294" s="24" t="s">
        <v>5970</v>
      </c>
      <c r="AC1294" s="24" t="s">
        <v>5965</v>
      </c>
    </row>
    <row r="1295" spans="1:29" s="169" customFormat="1">
      <c r="A1295" s="24">
        <v>6171</v>
      </c>
      <c r="B1295" s="24" t="s">
        <v>1260</v>
      </c>
      <c r="C1295" s="57">
        <v>26.9</v>
      </c>
      <c r="D1295" s="57">
        <v>26.9</v>
      </c>
      <c r="E1295" s="57">
        <v>26.4</v>
      </c>
      <c r="F1295" s="57">
        <v>26.55</v>
      </c>
      <c r="G1295" s="57">
        <v>26.55</v>
      </c>
      <c r="H1295" s="57">
        <v>26.6</v>
      </c>
      <c r="I1295" s="57">
        <v>26.15</v>
      </c>
      <c r="J1295" s="57">
        <v>26.35</v>
      </c>
      <c r="K1295" s="57">
        <v>26.35</v>
      </c>
      <c r="L1295" s="57">
        <v>26.55</v>
      </c>
      <c r="M1295" s="57">
        <v>26.35</v>
      </c>
      <c r="N1295" s="57">
        <v>26.5</v>
      </c>
      <c r="O1295" s="57">
        <v>61</v>
      </c>
      <c r="P1295" s="57">
        <v>457</v>
      </c>
      <c r="Q1295" s="57">
        <v>49.8352</v>
      </c>
      <c r="R1295" s="57">
        <v>53.033299999999997</v>
      </c>
      <c r="S1295" s="57">
        <v>49.890099999999997</v>
      </c>
      <c r="T1295" s="57">
        <v>51.985599999999998</v>
      </c>
      <c r="U1295" s="77">
        <v>0.22246535375638221</v>
      </c>
      <c r="V1295" s="24" t="s">
        <v>6054</v>
      </c>
      <c r="W1295" s="216" t="s">
        <v>6039</v>
      </c>
      <c r="X1295" s="216" t="s">
        <v>5961</v>
      </c>
      <c r="Y1295" s="24" t="s">
        <v>6017</v>
      </c>
      <c r="Z1295" s="24" t="s">
        <v>5984</v>
      </c>
      <c r="AA1295" s="24" t="s">
        <v>6055</v>
      </c>
      <c r="AB1295" s="24" t="s">
        <v>5991</v>
      </c>
      <c r="AC1295" s="24" t="s">
        <v>5979</v>
      </c>
    </row>
    <row r="1296" spans="1:29" s="169" customFormat="1">
      <c r="A1296" s="24">
        <v>6172</v>
      </c>
      <c r="B1296" s="24" t="s">
        <v>1261</v>
      </c>
      <c r="C1296" s="57">
        <v>42.85</v>
      </c>
      <c r="D1296" s="57">
        <v>43.8</v>
      </c>
      <c r="E1296" s="57">
        <v>42</v>
      </c>
      <c r="F1296" s="57">
        <v>43</v>
      </c>
      <c r="G1296" s="57">
        <v>42.65</v>
      </c>
      <c r="H1296" s="57">
        <v>43.75</v>
      </c>
      <c r="I1296" s="57">
        <v>41</v>
      </c>
      <c r="J1296" s="57">
        <v>42.25</v>
      </c>
      <c r="K1296" s="57">
        <v>42.2</v>
      </c>
      <c r="L1296" s="57">
        <v>42.45</v>
      </c>
      <c r="M1296" s="57">
        <v>41.5</v>
      </c>
      <c r="N1296" s="57">
        <v>42.1</v>
      </c>
      <c r="O1296" s="57">
        <v>84</v>
      </c>
      <c r="P1296" s="57">
        <v>234</v>
      </c>
      <c r="Q1296" s="57">
        <v>66.803600000000003</v>
      </c>
      <c r="R1296" s="57">
        <v>64.876099999999994</v>
      </c>
      <c r="S1296" s="57">
        <v>64.305800000000005</v>
      </c>
      <c r="T1296" s="57">
        <v>64.686000000000007</v>
      </c>
      <c r="U1296" s="77">
        <v>0.59829059829059827</v>
      </c>
      <c r="V1296" s="24" t="s">
        <v>6053</v>
      </c>
      <c r="W1296" s="216" t="s">
        <v>5960</v>
      </c>
      <c r="X1296" s="216" t="s">
        <v>5961</v>
      </c>
      <c r="Y1296" s="24" t="s">
        <v>5968</v>
      </c>
      <c r="Z1296" s="24" t="s">
        <v>6073</v>
      </c>
      <c r="AA1296" s="24" t="s">
        <v>6328</v>
      </c>
      <c r="AB1296" s="24" t="s">
        <v>5991</v>
      </c>
      <c r="AC1296" s="24" t="s">
        <v>5976</v>
      </c>
    </row>
    <row r="1297" spans="1:29" s="169" customFormat="1">
      <c r="A1297" s="24">
        <v>6173</v>
      </c>
      <c r="B1297" s="24" t="s">
        <v>1262</v>
      </c>
      <c r="C1297" s="57">
        <v>67.8</v>
      </c>
      <c r="D1297" s="57">
        <v>68.5</v>
      </c>
      <c r="E1297" s="57">
        <v>61.5</v>
      </c>
      <c r="F1297" s="57">
        <v>61.5</v>
      </c>
      <c r="G1297" s="57">
        <v>60.1</v>
      </c>
      <c r="H1297" s="57">
        <v>61.7</v>
      </c>
      <c r="I1297" s="57">
        <v>55.3</v>
      </c>
      <c r="J1297" s="57">
        <v>57.2</v>
      </c>
      <c r="K1297" s="57">
        <v>58</v>
      </c>
      <c r="L1297" s="57">
        <v>59.9</v>
      </c>
      <c r="M1297" s="57">
        <v>58</v>
      </c>
      <c r="N1297" s="57">
        <v>58.4</v>
      </c>
      <c r="O1297" s="57">
        <v>2356</v>
      </c>
      <c r="P1297" s="57">
        <v>9119</v>
      </c>
      <c r="Q1297" s="57">
        <v>28.0932</v>
      </c>
      <c r="R1297" s="57">
        <v>45.469200000000001</v>
      </c>
      <c r="S1297" s="57">
        <v>22.845600000000001</v>
      </c>
      <c r="T1297" s="57">
        <v>37.927999999999997</v>
      </c>
      <c r="U1297" s="77">
        <v>0.43060277077164899</v>
      </c>
      <c r="V1297" s="24" t="s">
        <v>6123</v>
      </c>
      <c r="W1297" s="216" t="s">
        <v>5967</v>
      </c>
      <c r="X1297" s="216" t="s">
        <v>6007</v>
      </c>
      <c r="Y1297" s="24" t="s">
        <v>6004</v>
      </c>
      <c r="Z1297" s="24" t="s">
        <v>5964</v>
      </c>
      <c r="AA1297" s="24" t="s">
        <v>6215</v>
      </c>
      <c r="AB1297" s="24" t="s">
        <v>6033</v>
      </c>
      <c r="AC1297" s="24" t="s">
        <v>5979</v>
      </c>
    </row>
    <row r="1298" spans="1:29" s="169" customFormat="1">
      <c r="A1298" s="24">
        <v>6174</v>
      </c>
      <c r="B1298" s="24" t="s">
        <v>1263</v>
      </c>
      <c r="C1298" s="57">
        <v>19.3</v>
      </c>
      <c r="D1298" s="57">
        <v>23.5</v>
      </c>
      <c r="E1298" s="57">
        <v>18.899999999999999</v>
      </c>
      <c r="F1298" s="57">
        <v>20.95</v>
      </c>
      <c r="G1298" s="57">
        <v>21.4</v>
      </c>
      <c r="H1298" s="57">
        <v>21.4</v>
      </c>
      <c r="I1298" s="57">
        <v>18.8</v>
      </c>
      <c r="J1298" s="57">
        <v>19.7</v>
      </c>
      <c r="K1298" s="57">
        <v>19.850000000000001</v>
      </c>
      <c r="L1298" s="57">
        <v>22.8</v>
      </c>
      <c r="M1298" s="57">
        <v>19.850000000000001</v>
      </c>
      <c r="N1298" s="57">
        <v>22.8</v>
      </c>
      <c r="O1298" s="57">
        <v>2095</v>
      </c>
      <c r="P1298" s="57">
        <v>1767</v>
      </c>
      <c r="Q1298" s="57">
        <v>56.590299999999999</v>
      </c>
      <c r="R1298" s="57">
        <v>62.142099999999999</v>
      </c>
      <c r="S1298" s="57">
        <v>67.171300000000002</v>
      </c>
      <c r="T1298" s="57">
        <v>63.8185</v>
      </c>
      <c r="U1298" s="77">
        <v>1.9760422561780795</v>
      </c>
      <c r="V1298" s="24" t="s">
        <v>6157</v>
      </c>
      <c r="W1298" s="216" t="s">
        <v>5981</v>
      </c>
      <c r="X1298" s="216" t="s">
        <v>5961</v>
      </c>
      <c r="Y1298" s="24" t="s">
        <v>5982</v>
      </c>
      <c r="Z1298" s="24" t="s">
        <v>6024</v>
      </c>
      <c r="AA1298" s="24" t="s">
        <v>6201</v>
      </c>
      <c r="AB1298" s="24" t="s">
        <v>5979</v>
      </c>
      <c r="AC1298" s="24" t="s">
        <v>5979</v>
      </c>
    </row>
    <row r="1299" spans="1:29" s="169" customFormat="1">
      <c r="A1299" s="24">
        <v>6175</v>
      </c>
      <c r="B1299" s="24" t="s">
        <v>1264</v>
      </c>
      <c r="C1299" s="57">
        <v>53</v>
      </c>
      <c r="D1299" s="57">
        <v>55</v>
      </c>
      <c r="E1299" s="57">
        <v>46.3</v>
      </c>
      <c r="F1299" s="57">
        <v>46.3</v>
      </c>
      <c r="G1299" s="57">
        <v>46.45</v>
      </c>
      <c r="H1299" s="57">
        <v>47.3</v>
      </c>
      <c r="I1299" s="57">
        <v>41.4</v>
      </c>
      <c r="J1299" s="57">
        <v>42.5</v>
      </c>
      <c r="K1299" s="57">
        <v>43.4</v>
      </c>
      <c r="L1299" s="57">
        <v>46.25</v>
      </c>
      <c r="M1299" s="57">
        <v>43.35</v>
      </c>
      <c r="N1299" s="57">
        <v>44.6</v>
      </c>
      <c r="O1299" s="57">
        <v>3090</v>
      </c>
      <c r="P1299" s="57">
        <v>11072</v>
      </c>
      <c r="Q1299" s="57">
        <v>50.041200000000003</v>
      </c>
      <c r="R1299" s="57">
        <v>63.285499999999999</v>
      </c>
      <c r="S1299" s="57">
        <v>43.7057</v>
      </c>
      <c r="T1299" s="57">
        <v>56.758899999999997</v>
      </c>
      <c r="U1299" s="77">
        <v>0.46513728323699421</v>
      </c>
      <c r="V1299" s="24" t="s">
        <v>6038</v>
      </c>
      <c r="W1299" s="216" t="s">
        <v>5967</v>
      </c>
      <c r="X1299" s="216" t="s">
        <v>5961</v>
      </c>
      <c r="Y1299" s="24" t="s">
        <v>6004</v>
      </c>
      <c r="Z1299" s="24" t="s">
        <v>5964</v>
      </c>
      <c r="AA1299" s="24" t="s">
        <v>6010</v>
      </c>
      <c r="AB1299" s="24" t="s">
        <v>5976</v>
      </c>
      <c r="AC1299" s="24" t="s">
        <v>5979</v>
      </c>
    </row>
    <row r="1300" spans="1:29" s="169" customFormat="1">
      <c r="A1300" s="24">
        <v>6176</v>
      </c>
      <c r="B1300" s="24" t="s">
        <v>1265</v>
      </c>
      <c r="C1300" s="57">
        <v>101</v>
      </c>
      <c r="D1300" s="57">
        <v>101.5</v>
      </c>
      <c r="E1300" s="57">
        <v>95.3</v>
      </c>
      <c r="F1300" s="57">
        <v>95.3</v>
      </c>
      <c r="G1300" s="57">
        <v>95.3</v>
      </c>
      <c r="H1300" s="57">
        <v>97.9</v>
      </c>
      <c r="I1300" s="57">
        <v>93.8</v>
      </c>
      <c r="J1300" s="57">
        <v>93.8</v>
      </c>
      <c r="K1300" s="57">
        <v>94.3</v>
      </c>
      <c r="L1300" s="57">
        <v>98.3</v>
      </c>
      <c r="M1300" s="57">
        <v>94.2</v>
      </c>
      <c r="N1300" s="57">
        <v>97.5</v>
      </c>
      <c r="O1300" s="57">
        <v>4849</v>
      </c>
      <c r="P1300" s="57">
        <v>14799</v>
      </c>
      <c r="Q1300" s="57">
        <v>9.6234000000000002</v>
      </c>
      <c r="R1300" s="57">
        <v>23.575800000000001</v>
      </c>
      <c r="S1300" s="57">
        <v>9.7761999999999993</v>
      </c>
      <c r="T1300" s="57">
        <v>18.975899999999999</v>
      </c>
      <c r="U1300" s="77">
        <v>0.54609545690024108</v>
      </c>
      <c r="V1300" s="24" t="s">
        <v>6157</v>
      </c>
      <c r="W1300" s="216" t="s">
        <v>6039</v>
      </c>
      <c r="X1300" s="216" t="s">
        <v>6047</v>
      </c>
      <c r="Y1300" s="24" t="s">
        <v>6004</v>
      </c>
      <c r="Z1300" s="24" t="s">
        <v>6130</v>
      </c>
      <c r="AA1300" s="24" t="s">
        <v>6010</v>
      </c>
      <c r="AB1300" s="24" t="s">
        <v>5990</v>
      </c>
      <c r="AC1300" s="24" t="s">
        <v>5979</v>
      </c>
    </row>
    <row r="1301" spans="1:29" s="169" customFormat="1">
      <c r="A1301" s="24">
        <v>6177</v>
      </c>
      <c r="B1301" s="24" t="s">
        <v>1266</v>
      </c>
      <c r="C1301" s="57">
        <v>31.55</v>
      </c>
      <c r="D1301" s="57">
        <v>31.65</v>
      </c>
      <c r="E1301" s="57">
        <v>30.3</v>
      </c>
      <c r="F1301" s="57">
        <v>30.45</v>
      </c>
      <c r="G1301" s="57">
        <v>30.35</v>
      </c>
      <c r="H1301" s="57">
        <v>30.45</v>
      </c>
      <c r="I1301" s="57">
        <v>28.6</v>
      </c>
      <c r="J1301" s="57">
        <v>28.95</v>
      </c>
      <c r="K1301" s="57">
        <v>29.2</v>
      </c>
      <c r="L1301" s="57">
        <v>29.75</v>
      </c>
      <c r="M1301" s="57">
        <v>29.1</v>
      </c>
      <c r="N1301" s="57">
        <v>29.45</v>
      </c>
      <c r="O1301" s="57">
        <v>502</v>
      </c>
      <c r="P1301" s="57">
        <v>3079</v>
      </c>
      <c r="Q1301" s="57">
        <v>48.747199999999999</v>
      </c>
      <c r="R1301" s="57">
        <v>63.389699999999998</v>
      </c>
      <c r="S1301" s="57">
        <v>41.084000000000003</v>
      </c>
      <c r="T1301" s="57">
        <v>55.9544</v>
      </c>
      <c r="U1301" s="77">
        <v>0.27173324672512722</v>
      </c>
      <c r="V1301" s="24" t="s">
        <v>6038</v>
      </c>
      <c r="W1301" s="216" t="s">
        <v>5967</v>
      </c>
      <c r="X1301" s="216" t="s">
        <v>5961</v>
      </c>
      <c r="Y1301" s="24" t="s">
        <v>5964</v>
      </c>
      <c r="Z1301" s="24" t="s">
        <v>5964</v>
      </c>
      <c r="AA1301" s="24" t="s">
        <v>6016</v>
      </c>
      <c r="AB1301" s="24" t="s">
        <v>5970</v>
      </c>
      <c r="AC1301" s="24" t="s">
        <v>5990</v>
      </c>
    </row>
    <row r="1302" spans="1:29" s="169" customFormat="1">
      <c r="A1302" s="24">
        <v>6179</v>
      </c>
      <c r="B1302" s="24" t="s">
        <v>1267</v>
      </c>
      <c r="C1302" s="57">
        <v>30.15</v>
      </c>
      <c r="D1302" s="57">
        <v>30.3</v>
      </c>
      <c r="E1302" s="57">
        <v>28.4</v>
      </c>
      <c r="F1302" s="57">
        <v>28.45</v>
      </c>
      <c r="G1302" s="57">
        <v>28.3</v>
      </c>
      <c r="H1302" s="57">
        <v>28.7</v>
      </c>
      <c r="I1302" s="57">
        <v>27.75</v>
      </c>
      <c r="J1302" s="57">
        <v>28.15</v>
      </c>
      <c r="K1302" s="57">
        <v>28.15</v>
      </c>
      <c r="L1302" s="57">
        <v>28.4</v>
      </c>
      <c r="M1302" s="57">
        <v>28.05</v>
      </c>
      <c r="N1302" s="57">
        <v>28.3</v>
      </c>
      <c r="O1302" s="57">
        <v>241</v>
      </c>
      <c r="P1302" s="57">
        <v>837</v>
      </c>
      <c r="Q1302" s="57">
        <v>10.619899999999999</v>
      </c>
      <c r="R1302" s="57">
        <v>18.772600000000001</v>
      </c>
      <c r="S1302" s="57">
        <v>11.393700000000001</v>
      </c>
      <c r="T1302" s="57">
        <v>16.312999999999999</v>
      </c>
      <c r="U1302" s="77">
        <v>0.47988849064117883</v>
      </c>
      <c r="V1302" s="24" t="s">
        <v>6245</v>
      </c>
      <c r="W1302" s="216" t="s">
        <v>6039</v>
      </c>
      <c r="X1302" s="216" t="s">
        <v>6047</v>
      </c>
      <c r="Y1302" s="24" t="s">
        <v>5964</v>
      </c>
      <c r="Z1302" s="24" t="s">
        <v>6216</v>
      </c>
      <c r="AA1302" s="24" t="s">
        <v>6016</v>
      </c>
      <c r="AB1302" s="24" t="s">
        <v>5991</v>
      </c>
      <c r="AC1302" s="24" t="s">
        <v>5991</v>
      </c>
    </row>
    <row r="1303" spans="1:29" s="169" customFormat="1">
      <c r="A1303" s="24">
        <v>6180</v>
      </c>
      <c r="B1303" s="24" t="s">
        <v>1268</v>
      </c>
      <c r="C1303" s="57">
        <v>63.7</v>
      </c>
      <c r="D1303" s="57">
        <v>64.599999999999994</v>
      </c>
      <c r="E1303" s="57">
        <v>63</v>
      </c>
      <c r="F1303" s="57">
        <v>63.1</v>
      </c>
      <c r="G1303" s="57">
        <v>63.2</v>
      </c>
      <c r="H1303" s="57">
        <v>63.5</v>
      </c>
      <c r="I1303" s="57">
        <v>59.9</v>
      </c>
      <c r="J1303" s="57">
        <v>60.3</v>
      </c>
      <c r="K1303" s="57">
        <v>61</v>
      </c>
      <c r="L1303" s="57">
        <v>62.5</v>
      </c>
      <c r="M1303" s="57">
        <v>60.9</v>
      </c>
      <c r="N1303" s="57">
        <v>61.6</v>
      </c>
      <c r="O1303" s="57">
        <v>1190</v>
      </c>
      <c r="P1303" s="57">
        <v>3909</v>
      </c>
      <c r="Q1303" s="57">
        <v>19.825099999999999</v>
      </c>
      <c r="R1303" s="57">
        <v>32.839700000000001</v>
      </c>
      <c r="S1303" s="57">
        <v>21.934699999999999</v>
      </c>
      <c r="T1303" s="57">
        <v>29.204699999999999</v>
      </c>
      <c r="U1303" s="77">
        <v>0.50737614053039992</v>
      </c>
      <c r="V1303" s="24" t="s">
        <v>6038</v>
      </c>
      <c r="W1303" s="216" t="s">
        <v>6039</v>
      </c>
      <c r="X1303" s="216" t="s">
        <v>6007</v>
      </c>
      <c r="Y1303" s="24" t="s">
        <v>5984</v>
      </c>
      <c r="Z1303" s="24" t="s">
        <v>5964</v>
      </c>
      <c r="AA1303" s="24" t="s">
        <v>6016</v>
      </c>
      <c r="AB1303" s="24" t="s">
        <v>5976</v>
      </c>
      <c r="AC1303" s="24" t="s">
        <v>5965</v>
      </c>
    </row>
    <row r="1304" spans="1:29" s="169" customFormat="1">
      <c r="A1304" s="24">
        <v>6182</v>
      </c>
      <c r="B1304" s="24" t="s">
        <v>1269</v>
      </c>
      <c r="C1304" s="57">
        <v>68</v>
      </c>
      <c r="D1304" s="57">
        <v>69.2</v>
      </c>
      <c r="E1304" s="57">
        <v>59.8</v>
      </c>
      <c r="F1304" s="57">
        <v>59.8</v>
      </c>
      <c r="G1304" s="57">
        <v>59.3</v>
      </c>
      <c r="H1304" s="57">
        <v>63.2</v>
      </c>
      <c r="I1304" s="57">
        <v>56</v>
      </c>
      <c r="J1304" s="57">
        <v>62</v>
      </c>
      <c r="K1304" s="57">
        <v>62.6</v>
      </c>
      <c r="L1304" s="57">
        <v>67</v>
      </c>
      <c r="M1304" s="57">
        <v>62.6</v>
      </c>
      <c r="N1304" s="57">
        <v>64.599999999999994</v>
      </c>
      <c r="O1304" s="57">
        <v>45205</v>
      </c>
      <c r="P1304" s="57">
        <v>96381</v>
      </c>
      <c r="Q1304" s="57">
        <v>50.900700000000001</v>
      </c>
      <c r="R1304" s="57">
        <v>64.803100000000001</v>
      </c>
      <c r="S1304" s="57">
        <v>48.055300000000003</v>
      </c>
      <c r="T1304" s="57">
        <v>59.220500000000001</v>
      </c>
      <c r="U1304" s="77">
        <v>0.78170662959158621</v>
      </c>
      <c r="V1304" s="24" t="s">
        <v>6793</v>
      </c>
      <c r="W1304" s="216" t="s">
        <v>5967</v>
      </c>
      <c r="X1304" s="216" t="s">
        <v>5961</v>
      </c>
      <c r="Y1304" s="24" t="s">
        <v>6004</v>
      </c>
      <c r="Z1304" s="24" t="s">
        <v>5982</v>
      </c>
      <c r="AA1304" s="24" t="s">
        <v>6031</v>
      </c>
      <c r="AB1304" s="24" t="s">
        <v>5970</v>
      </c>
      <c r="AC1304" s="24" t="s">
        <v>5979</v>
      </c>
    </row>
    <row r="1305" spans="1:29" s="169" customFormat="1">
      <c r="A1305" s="24">
        <v>6183</v>
      </c>
      <c r="B1305" s="24" t="s">
        <v>1270</v>
      </c>
      <c r="C1305" s="57">
        <v>50.9</v>
      </c>
      <c r="D1305" s="57">
        <v>51.2</v>
      </c>
      <c r="E1305" s="57">
        <v>50.2</v>
      </c>
      <c r="F1305" s="57">
        <v>50.7</v>
      </c>
      <c r="G1305" s="57">
        <v>50.7</v>
      </c>
      <c r="H1305" s="57">
        <v>50.7</v>
      </c>
      <c r="I1305" s="57">
        <v>50</v>
      </c>
      <c r="J1305" s="57">
        <v>50.1</v>
      </c>
      <c r="K1305" s="57">
        <v>50.1</v>
      </c>
      <c r="L1305" s="57">
        <v>51</v>
      </c>
      <c r="M1305" s="57">
        <v>50</v>
      </c>
      <c r="N1305" s="57">
        <v>51</v>
      </c>
      <c r="O1305" s="57">
        <v>201</v>
      </c>
      <c r="P1305" s="57">
        <v>306</v>
      </c>
      <c r="Q1305" s="57">
        <v>57.8369</v>
      </c>
      <c r="R1305" s="57">
        <v>61.943100000000001</v>
      </c>
      <c r="S1305" s="57">
        <v>56.133699999999997</v>
      </c>
      <c r="T1305" s="57">
        <v>60.006599999999999</v>
      </c>
      <c r="U1305" s="77">
        <v>1.0947712418300655</v>
      </c>
      <c r="V1305" s="24" t="s">
        <v>6557</v>
      </c>
      <c r="W1305" s="216" t="s">
        <v>5967</v>
      </c>
      <c r="X1305" s="216" t="s">
        <v>5961</v>
      </c>
      <c r="Y1305" s="24" t="s">
        <v>5984</v>
      </c>
      <c r="Z1305" s="24" t="s">
        <v>6017</v>
      </c>
      <c r="AA1305" s="24" t="s">
        <v>6126</v>
      </c>
      <c r="AB1305" s="24" t="s">
        <v>5979</v>
      </c>
      <c r="AC1305" s="24" t="s">
        <v>5965</v>
      </c>
    </row>
    <row r="1306" spans="1:29" s="169" customFormat="1">
      <c r="A1306" s="24">
        <v>6184</v>
      </c>
      <c r="B1306" s="24" t="s">
        <v>1271</v>
      </c>
      <c r="C1306" s="57">
        <v>43.9</v>
      </c>
      <c r="D1306" s="57">
        <v>43.9</v>
      </c>
      <c r="E1306" s="57">
        <v>43.25</v>
      </c>
      <c r="F1306" s="57">
        <v>43.35</v>
      </c>
      <c r="G1306" s="57">
        <v>43.4</v>
      </c>
      <c r="H1306" s="57">
        <v>43.4</v>
      </c>
      <c r="I1306" s="57">
        <v>42.6</v>
      </c>
      <c r="J1306" s="57">
        <v>42.8</v>
      </c>
      <c r="K1306" s="57">
        <v>42.8</v>
      </c>
      <c r="L1306" s="57">
        <v>43.5</v>
      </c>
      <c r="M1306" s="57">
        <v>42.8</v>
      </c>
      <c r="N1306" s="57">
        <v>43.25</v>
      </c>
      <c r="O1306" s="57">
        <v>64</v>
      </c>
      <c r="P1306" s="57">
        <v>300</v>
      </c>
      <c r="Q1306" s="57">
        <v>19.389299999999999</v>
      </c>
      <c r="R1306" s="57">
        <v>35.998199999999997</v>
      </c>
      <c r="S1306" s="57">
        <v>17.259599999999999</v>
      </c>
      <c r="T1306" s="57">
        <v>29.751999999999999</v>
      </c>
      <c r="U1306" s="77">
        <v>0.35555555555555557</v>
      </c>
      <c r="V1306" s="24" t="s">
        <v>6330</v>
      </c>
      <c r="W1306" s="216" t="s">
        <v>5967</v>
      </c>
      <c r="X1306" s="216" t="s">
        <v>6007</v>
      </c>
      <c r="Y1306" s="24" t="s">
        <v>6017</v>
      </c>
      <c r="Z1306" s="24" t="s">
        <v>6017</v>
      </c>
      <c r="AA1306" s="24" t="s">
        <v>6055</v>
      </c>
      <c r="AB1306" s="24" t="s">
        <v>5986</v>
      </c>
      <c r="AC1306" s="24" t="s">
        <v>5979</v>
      </c>
    </row>
    <row r="1307" spans="1:29" s="169" customFormat="1">
      <c r="A1307" s="24">
        <v>6185</v>
      </c>
      <c r="B1307" s="24" t="s">
        <v>1272</v>
      </c>
      <c r="C1307" s="57">
        <v>13.3</v>
      </c>
      <c r="D1307" s="57">
        <v>13.35</v>
      </c>
      <c r="E1307" s="57">
        <v>12.75</v>
      </c>
      <c r="F1307" s="57">
        <v>12.9</v>
      </c>
      <c r="G1307" s="57">
        <v>12.75</v>
      </c>
      <c r="H1307" s="57">
        <v>13.2</v>
      </c>
      <c r="I1307" s="57">
        <v>12.55</v>
      </c>
      <c r="J1307" s="57">
        <v>12.8</v>
      </c>
      <c r="K1307" s="57">
        <v>12.95</v>
      </c>
      <c r="L1307" s="57">
        <v>12.95</v>
      </c>
      <c r="M1307" s="57">
        <v>12.8</v>
      </c>
      <c r="N1307" s="57">
        <v>12.8</v>
      </c>
      <c r="O1307" s="57">
        <v>88</v>
      </c>
      <c r="P1307" s="57">
        <v>430</v>
      </c>
      <c r="Q1307" s="57">
        <v>34.061700000000002</v>
      </c>
      <c r="R1307" s="57">
        <v>42.576599999999999</v>
      </c>
      <c r="S1307" s="57">
        <v>28.880700000000001</v>
      </c>
      <c r="T1307" s="57">
        <v>38.011299999999999</v>
      </c>
      <c r="U1307" s="77">
        <v>0.34108527131782945</v>
      </c>
      <c r="V1307" s="24" t="s">
        <v>6517</v>
      </c>
      <c r="W1307" s="216" t="s">
        <v>5967</v>
      </c>
      <c r="X1307" s="216" t="s">
        <v>5971</v>
      </c>
      <c r="Y1307" s="24" t="s">
        <v>5962</v>
      </c>
      <c r="Z1307" s="24" t="s">
        <v>5969</v>
      </c>
      <c r="AA1307" s="24" t="s">
        <v>6518</v>
      </c>
      <c r="AB1307" s="24" t="s">
        <v>5979</v>
      </c>
      <c r="AC1307" s="24" t="s">
        <v>5979</v>
      </c>
    </row>
    <row r="1308" spans="1:29" s="169" customFormat="1">
      <c r="A1308" s="24">
        <v>6186</v>
      </c>
      <c r="B1308" s="24" t="s">
        <v>1273</v>
      </c>
      <c r="C1308" s="57">
        <v>29.55</v>
      </c>
      <c r="D1308" s="57">
        <v>29.6</v>
      </c>
      <c r="E1308" s="57">
        <v>28.25</v>
      </c>
      <c r="F1308" s="57">
        <v>28.4</v>
      </c>
      <c r="G1308" s="57">
        <v>28.7</v>
      </c>
      <c r="H1308" s="57">
        <v>28.7</v>
      </c>
      <c r="I1308" s="57">
        <v>27.75</v>
      </c>
      <c r="J1308" s="57">
        <v>28</v>
      </c>
      <c r="K1308" s="57">
        <v>28</v>
      </c>
      <c r="L1308" s="57">
        <v>28.45</v>
      </c>
      <c r="M1308" s="57">
        <v>28</v>
      </c>
      <c r="N1308" s="57">
        <v>28.3</v>
      </c>
      <c r="O1308" s="57">
        <v>310</v>
      </c>
      <c r="P1308" s="57">
        <v>1064</v>
      </c>
      <c r="Q1308" s="57">
        <v>54.087200000000003</v>
      </c>
      <c r="R1308" s="57">
        <v>66.790400000000005</v>
      </c>
      <c r="S1308" s="57">
        <v>45.9681</v>
      </c>
      <c r="T1308" s="57">
        <v>59.849600000000002</v>
      </c>
      <c r="U1308" s="77">
        <v>0.48558897243107774</v>
      </c>
      <c r="V1308" s="24" t="s">
        <v>6054</v>
      </c>
      <c r="W1308" s="216" t="s">
        <v>5967</v>
      </c>
      <c r="X1308" s="216" t="s">
        <v>5961</v>
      </c>
      <c r="Y1308" s="24" t="s">
        <v>5964</v>
      </c>
      <c r="Z1308" s="24" t="s">
        <v>6209</v>
      </c>
      <c r="AA1308" s="24" t="s">
        <v>6055</v>
      </c>
      <c r="AB1308" s="24" t="s">
        <v>5991</v>
      </c>
      <c r="AC1308" s="24" t="s">
        <v>5979</v>
      </c>
    </row>
    <row r="1309" spans="1:29" s="169" customFormat="1">
      <c r="A1309" s="24">
        <v>6187</v>
      </c>
      <c r="B1309" s="24" t="s">
        <v>1274</v>
      </c>
      <c r="C1309" s="57">
        <v>142</v>
      </c>
      <c r="D1309" s="57">
        <v>143.5</v>
      </c>
      <c r="E1309" s="57">
        <v>130.5</v>
      </c>
      <c r="F1309" s="57">
        <v>134</v>
      </c>
      <c r="G1309" s="57">
        <v>131.5</v>
      </c>
      <c r="H1309" s="57">
        <v>134</v>
      </c>
      <c r="I1309" s="57">
        <v>122.5</v>
      </c>
      <c r="J1309" s="57">
        <v>127.5</v>
      </c>
      <c r="K1309" s="57">
        <v>130</v>
      </c>
      <c r="L1309" s="57">
        <v>134</v>
      </c>
      <c r="M1309" s="57">
        <v>129</v>
      </c>
      <c r="N1309" s="57">
        <v>129.5</v>
      </c>
      <c r="O1309" s="57">
        <v>1292</v>
      </c>
      <c r="P1309" s="57">
        <v>5182</v>
      </c>
      <c r="Q1309" s="57">
        <v>32.130400000000002</v>
      </c>
      <c r="R1309" s="57">
        <v>44.186500000000002</v>
      </c>
      <c r="S1309" s="57">
        <v>26.7394</v>
      </c>
      <c r="T1309" s="57">
        <v>38.370800000000003</v>
      </c>
      <c r="U1309" s="77">
        <v>0.4155409751704619</v>
      </c>
      <c r="V1309" s="24" t="s">
        <v>6146</v>
      </c>
      <c r="W1309" s="216" t="s">
        <v>5967</v>
      </c>
      <c r="X1309" s="216" t="s">
        <v>5971</v>
      </c>
      <c r="Y1309" s="24" t="s">
        <v>5964</v>
      </c>
      <c r="Z1309" s="24" t="s">
        <v>5962</v>
      </c>
      <c r="AA1309" s="24" t="s">
        <v>5978</v>
      </c>
      <c r="AB1309" s="24" t="s">
        <v>6033</v>
      </c>
      <c r="AC1309" s="24" t="s">
        <v>5965</v>
      </c>
    </row>
    <row r="1310" spans="1:29" s="169" customFormat="1">
      <c r="A1310" s="24">
        <v>6188</v>
      </c>
      <c r="B1310" s="24" t="s">
        <v>1275</v>
      </c>
      <c r="C1310" s="57">
        <v>37.65</v>
      </c>
      <c r="D1310" s="57">
        <v>37.9</v>
      </c>
      <c r="E1310" s="57">
        <v>36</v>
      </c>
      <c r="F1310" s="57">
        <v>36.25</v>
      </c>
      <c r="G1310" s="57">
        <v>36.200000000000003</v>
      </c>
      <c r="H1310" s="57">
        <v>36.35</v>
      </c>
      <c r="I1310" s="57">
        <v>34.75</v>
      </c>
      <c r="J1310" s="57">
        <v>35.299999999999997</v>
      </c>
      <c r="K1310" s="57">
        <v>35.75</v>
      </c>
      <c r="L1310" s="57">
        <v>36.6</v>
      </c>
      <c r="M1310" s="57">
        <v>35.549999999999997</v>
      </c>
      <c r="N1310" s="57">
        <v>36.15</v>
      </c>
      <c r="O1310" s="57">
        <v>831</v>
      </c>
      <c r="P1310" s="57">
        <v>3795</v>
      </c>
      <c r="Q1310" s="57">
        <v>11.1204</v>
      </c>
      <c r="R1310" s="57">
        <v>16.294599999999999</v>
      </c>
      <c r="S1310" s="57">
        <v>15.1271</v>
      </c>
      <c r="T1310" s="57">
        <v>15.9054</v>
      </c>
      <c r="U1310" s="77">
        <v>0.36495388669301715</v>
      </c>
      <c r="V1310" s="24" t="s">
        <v>6038</v>
      </c>
      <c r="W1310" s="216" t="s">
        <v>6039</v>
      </c>
      <c r="X1310" s="216" t="s">
        <v>6047</v>
      </c>
      <c r="Y1310" s="24" t="s">
        <v>5964</v>
      </c>
      <c r="Z1310" s="24" t="s">
        <v>5962</v>
      </c>
      <c r="AA1310" s="24" t="s">
        <v>6016</v>
      </c>
      <c r="AB1310" s="24" t="s">
        <v>5986</v>
      </c>
      <c r="AC1310" s="24" t="s">
        <v>5990</v>
      </c>
    </row>
    <row r="1311" spans="1:29" s="169" customFormat="1">
      <c r="A1311" s="24">
        <v>6189</v>
      </c>
      <c r="B1311" s="24" t="s">
        <v>1276</v>
      </c>
      <c r="C1311" s="57">
        <v>43.6</v>
      </c>
      <c r="D1311" s="57">
        <v>43.7</v>
      </c>
      <c r="E1311" s="57">
        <v>41.7</v>
      </c>
      <c r="F1311" s="57">
        <v>41.85</v>
      </c>
      <c r="G1311" s="57">
        <v>41.85</v>
      </c>
      <c r="H1311" s="57">
        <v>41.85</v>
      </c>
      <c r="I1311" s="57">
        <v>40.049999999999997</v>
      </c>
      <c r="J1311" s="57">
        <v>40.6</v>
      </c>
      <c r="K1311" s="57">
        <v>38.200000000000003</v>
      </c>
      <c r="L1311" s="57">
        <v>38.799999999999997</v>
      </c>
      <c r="M1311" s="57">
        <v>38.200000000000003</v>
      </c>
      <c r="N1311" s="57">
        <v>38.5</v>
      </c>
      <c r="O1311" s="57">
        <v>2394</v>
      </c>
      <c r="P1311" s="57">
        <v>5606</v>
      </c>
      <c r="Q1311" s="57">
        <v>53.279000000000003</v>
      </c>
      <c r="R1311" s="57">
        <v>70.457800000000006</v>
      </c>
      <c r="S1311" s="57">
        <v>37.337499999999999</v>
      </c>
      <c r="T1311" s="57">
        <v>59.417700000000004</v>
      </c>
      <c r="U1311" s="77">
        <v>0.71173742418836961</v>
      </c>
      <c r="V1311" s="24" t="s">
        <v>6794</v>
      </c>
      <c r="W1311" s="216" t="s">
        <v>5967</v>
      </c>
      <c r="X1311" s="216" t="s">
        <v>5961</v>
      </c>
      <c r="Y1311" s="24" t="s">
        <v>5964</v>
      </c>
      <c r="Z1311" s="24" t="s">
        <v>6209</v>
      </c>
      <c r="AA1311" s="24" t="s">
        <v>6055</v>
      </c>
      <c r="AB1311" s="24" t="s">
        <v>5970</v>
      </c>
      <c r="AC1311" s="24" t="s">
        <v>5979</v>
      </c>
    </row>
    <row r="1312" spans="1:29" s="169" customFormat="1">
      <c r="A1312" s="24">
        <v>6190</v>
      </c>
      <c r="B1312" s="24" t="s">
        <v>1277</v>
      </c>
      <c r="C1312" s="57">
        <v>26.75</v>
      </c>
      <c r="D1312" s="57">
        <v>26.75</v>
      </c>
      <c r="E1312" s="57">
        <v>23.65</v>
      </c>
      <c r="F1312" s="57">
        <v>24.45</v>
      </c>
      <c r="G1312" s="57">
        <v>24.7</v>
      </c>
      <c r="H1312" s="57">
        <v>24.7</v>
      </c>
      <c r="I1312" s="57">
        <v>21.85</v>
      </c>
      <c r="J1312" s="57">
        <v>23.35</v>
      </c>
      <c r="K1312" s="57">
        <v>23.85</v>
      </c>
      <c r="L1312" s="57">
        <v>24.75</v>
      </c>
      <c r="M1312" s="57">
        <v>23.6</v>
      </c>
      <c r="N1312" s="57">
        <v>23.8</v>
      </c>
      <c r="O1312" s="57">
        <v>1313</v>
      </c>
      <c r="P1312" s="57">
        <v>5704</v>
      </c>
      <c r="Q1312" s="57">
        <v>30.194800000000001</v>
      </c>
      <c r="R1312" s="57">
        <v>43.927</v>
      </c>
      <c r="S1312" s="57">
        <v>27.474499999999999</v>
      </c>
      <c r="T1312" s="57">
        <v>38.442799999999998</v>
      </c>
      <c r="U1312" s="77">
        <v>0.38364890135577373</v>
      </c>
      <c r="V1312" s="24" t="s">
        <v>6199</v>
      </c>
      <c r="W1312" s="216" t="s">
        <v>5967</v>
      </c>
      <c r="X1312" s="216" t="s">
        <v>5971</v>
      </c>
      <c r="Y1312" s="24" t="s">
        <v>6024</v>
      </c>
      <c r="Z1312" s="24" t="s">
        <v>6024</v>
      </c>
      <c r="AA1312" s="24" t="s">
        <v>5978</v>
      </c>
      <c r="AB1312" s="24" t="s">
        <v>6033</v>
      </c>
      <c r="AC1312" s="24" t="s">
        <v>5990</v>
      </c>
    </row>
    <row r="1313" spans="1:29" s="169" customFormat="1">
      <c r="A1313" s="24">
        <v>6191</v>
      </c>
      <c r="B1313" s="24" t="s">
        <v>1278</v>
      </c>
      <c r="C1313" s="57">
        <v>36.9</v>
      </c>
      <c r="D1313" s="57">
        <v>37.35</v>
      </c>
      <c r="E1313" s="57">
        <v>33.85</v>
      </c>
      <c r="F1313" s="57">
        <v>33.950000000000003</v>
      </c>
      <c r="G1313" s="57">
        <v>33.549999999999997</v>
      </c>
      <c r="H1313" s="57">
        <v>33.799999999999997</v>
      </c>
      <c r="I1313" s="57">
        <v>30.45</v>
      </c>
      <c r="J1313" s="57">
        <v>31.5</v>
      </c>
      <c r="K1313" s="57">
        <v>32.1</v>
      </c>
      <c r="L1313" s="57">
        <v>33.299999999999997</v>
      </c>
      <c r="M1313" s="57">
        <v>32.1</v>
      </c>
      <c r="N1313" s="57">
        <v>32.5</v>
      </c>
      <c r="O1313" s="57">
        <v>10621</v>
      </c>
      <c r="P1313" s="57">
        <v>26404</v>
      </c>
      <c r="Q1313" s="57">
        <v>34.907800000000002</v>
      </c>
      <c r="R1313" s="57">
        <v>49.497900000000001</v>
      </c>
      <c r="S1313" s="57">
        <v>29.748899999999999</v>
      </c>
      <c r="T1313" s="57">
        <v>42.914900000000003</v>
      </c>
      <c r="U1313" s="77">
        <v>0.67041609857092366</v>
      </c>
      <c r="V1313" s="24" t="s">
        <v>6123</v>
      </c>
      <c r="W1313" s="216" t="s">
        <v>5967</v>
      </c>
      <c r="X1313" s="216" t="s">
        <v>5971</v>
      </c>
      <c r="Y1313" s="24" t="s">
        <v>5964</v>
      </c>
      <c r="Z1313" s="24" t="s">
        <v>5964</v>
      </c>
      <c r="AA1313" s="24" t="s">
        <v>6090</v>
      </c>
      <c r="AB1313" s="24" t="s">
        <v>5996</v>
      </c>
      <c r="AC1313" s="24" t="s">
        <v>5979</v>
      </c>
    </row>
    <row r="1314" spans="1:29" s="169" customFormat="1">
      <c r="A1314" s="24">
        <v>6192</v>
      </c>
      <c r="B1314" s="24" t="s">
        <v>1279</v>
      </c>
      <c r="C1314" s="57">
        <v>74.599999999999994</v>
      </c>
      <c r="D1314" s="57">
        <v>74.599999999999994</v>
      </c>
      <c r="E1314" s="57">
        <v>70.3</v>
      </c>
      <c r="F1314" s="57">
        <v>71.3</v>
      </c>
      <c r="G1314" s="57">
        <v>71</v>
      </c>
      <c r="H1314" s="57">
        <v>71</v>
      </c>
      <c r="I1314" s="57">
        <v>68.900000000000006</v>
      </c>
      <c r="J1314" s="57">
        <v>69.2</v>
      </c>
      <c r="K1314" s="57">
        <v>68.3</v>
      </c>
      <c r="L1314" s="57">
        <v>70.400000000000006</v>
      </c>
      <c r="M1314" s="57">
        <v>68.3</v>
      </c>
      <c r="N1314" s="57">
        <v>69.5</v>
      </c>
      <c r="O1314" s="57">
        <v>98</v>
      </c>
      <c r="P1314" s="57">
        <v>287</v>
      </c>
      <c r="Q1314" s="57">
        <v>26.578600000000002</v>
      </c>
      <c r="R1314" s="57">
        <v>31.1266</v>
      </c>
      <c r="S1314" s="57">
        <v>25.294799999999999</v>
      </c>
      <c r="T1314" s="57">
        <v>29.182600000000001</v>
      </c>
      <c r="U1314" s="77">
        <v>0.56910569105691056</v>
      </c>
      <c r="V1314" s="24" t="s">
        <v>6330</v>
      </c>
      <c r="W1314" s="216" t="s">
        <v>5967</v>
      </c>
      <c r="X1314" s="216" t="s">
        <v>5971</v>
      </c>
      <c r="Y1314" s="24" t="s">
        <v>6024</v>
      </c>
      <c r="Z1314" s="24" t="s">
        <v>6209</v>
      </c>
      <c r="AA1314" s="24" t="s">
        <v>6055</v>
      </c>
      <c r="AB1314" s="24" t="s">
        <v>5986</v>
      </c>
      <c r="AC1314" s="24" t="s">
        <v>5979</v>
      </c>
    </row>
    <row r="1315" spans="1:29" s="169" customFormat="1">
      <c r="A1315" s="24">
        <v>6194</v>
      </c>
      <c r="B1315" s="24" t="s">
        <v>1280</v>
      </c>
      <c r="C1315" s="57">
        <v>29.1</v>
      </c>
      <c r="D1315" s="57">
        <v>29.15</v>
      </c>
      <c r="E1315" s="57">
        <v>27.8</v>
      </c>
      <c r="F1315" s="57">
        <v>28.2</v>
      </c>
      <c r="G1315" s="57">
        <v>28</v>
      </c>
      <c r="H1315" s="57">
        <v>28.9</v>
      </c>
      <c r="I1315" s="57">
        <v>26.9</v>
      </c>
      <c r="J1315" s="57">
        <v>28.9</v>
      </c>
      <c r="K1315" s="57">
        <v>28.4</v>
      </c>
      <c r="L1315" s="57">
        <v>29.15</v>
      </c>
      <c r="M1315" s="57">
        <v>28</v>
      </c>
      <c r="N1315" s="57">
        <v>29</v>
      </c>
      <c r="O1315" s="57">
        <v>136</v>
      </c>
      <c r="P1315" s="57">
        <v>437</v>
      </c>
      <c r="Q1315" s="57"/>
      <c r="R1315" s="57"/>
      <c r="S1315" s="57"/>
      <c r="T1315" s="57"/>
      <c r="U1315" s="77">
        <v>0.5186880244088482</v>
      </c>
      <c r="V1315" s="24" t="s">
        <v>6640</v>
      </c>
      <c r="W1315" s="216" t="s">
        <v>5993</v>
      </c>
      <c r="X1315" s="216" t="s">
        <v>5993</v>
      </c>
      <c r="Y1315" s="24" t="s">
        <v>5962</v>
      </c>
      <c r="Z1315" s="24" t="s">
        <v>6254</v>
      </c>
      <c r="AA1315" s="24" t="s">
        <v>6016</v>
      </c>
      <c r="AB1315" s="24" t="s">
        <v>5965</v>
      </c>
      <c r="AC1315" s="24" t="s">
        <v>5991</v>
      </c>
    </row>
    <row r="1316" spans="1:29" s="169" customFormat="1">
      <c r="A1316" s="24">
        <v>6195</v>
      </c>
      <c r="B1316" s="24" t="s">
        <v>1281</v>
      </c>
      <c r="C1316" s="57">
        <v>53</v>
      </c>
      <c r="D1316" s="57">
        <v>53</v>
      </c>
      <c r="E1316" s="57">
        <v>49.55</v>
      </c>
      <c r="F1316" s="57">
        <v>49.95</v>
      </c>
      <c r="G1316" s="57">
        <v>49.95</v>
      </c>
      <c r="H1316" s="57">
        <v>50</v>
      </c>
      <c r="I1316" s="57">
        <v>48.9</v>
      </c>
      <c r="J1316" s="57">
        <v>49.95</v>
      </c>
      <c r="K1316" s="57">
        <v>49.95</v>
      </c>
      <c r="L1316" s="57">
        <v>50.2</v>
      </c>
      <c r="M1316" s="57">
        <v>49.5</v>
      </c>
      <c r="N1316" s="57">
        <v>49.95</v>
      </c>
      <c r="O1316" s="57">
        <v>235</v>
      </c>
      <c r="P1316" s="57">
        <v>316</v>
      </c>
      <c r="Q1316" s="57">
        <v>22.0763</v>
      </c>
      <c r="R1316" s="57">
        <v>34.832099999999997</v>
      </c>
      <c r="S1316" s="57">
        <v>18.8352</v>
      </c>
      <c r="T1316" s="57">
        <v>29.4998</v>
      </c>
      <c r="U1316" s="77">
        <v>1.239451476793249</v>
      </c>
      <c r="V1316" s="24" t="s">
        <v>6795</v>
      </c>
      <c r="W1316" s="216" t="s">
        <v>5967</v>
      </c>
      <c r="X1316" s="216" t="s">
        <v>6007</v>
      </c>
      <c r="Y1316" s="24" t="s">
        <v>6024</v>
      </c>
      <c r="Z1316" s="24" t="s">
        <v>6511</v>
      </c>
      <c r="AA1316" s="24" t="s">
        <v>6121</v>
      </c>
      <c r="AB1316" s="24" t="s">
        <v>5986</v>
      </c>
      <c r="AC1316" s="24" t="s">
        <v>5976</v>
      </c>
    </row>
    <row r="1317" spans="1:29" s="169" customFormat="1">
      <c r="A1317" s="24">
        <v>6196</v>
      </c>
      <c r="B1317" s="24" t="s">
        <v>1282</v>
      </c>
      <c r="C1317" s="57">
        <v>114</v>
      </c>
      <c r="D1317" s="57">
        <v>114.5</v>
      </c>
      <c r="E1317" s="57">
        <v>108</v>
      </c>
      <c r="F1317" s="57">
        <v>108</v>
      </c>
      <c r="G1317" s="57">
        <v>108</v>
      </c>
      <c r="H1317" s="57">
        <v>116</v>
      </c>
      <c r="I1317" s="57">
        <v>101</v>
      </c>
      <c r="J1317" s="57">
        <v>110.5</v>
      </c>
      <c r="K1317" s="57">
        <v>112</v>
      </c>
      <c r="L1317" s="57">
        <v>116.5</v>
      </c>
      <c r="M1317" s="57">
        <v>111.5</v>
      </c>
      <c r="N1317" s="57">
        <v>114.5</v>
      </c>
      <c r="O1317" s="57">
        <v>1344</v>
      </c>
      <c r="P1317" s="57">
        <v>4068</v>
      </c>
      <c r="Q1317" s="57">
        <v>40.599899999999998</v>
      </c>
      <c r="R1317" s="57">
        <v>52.6402</v>
      </c>
      <c r="S1317" s="57">
        <v>41.582799999999999</v>
      </c>
      <c r="T1317" s="57">
        <v>48.9544</v>
      </c>
      <c r="U1317" s="77">
        <v>0.55063913470993109</v>
      </c>
      <c r="V1317" s="24" t="s">
        <v>6796</v>
      </c>
      <c r="W1317" s="216" t="s">
        <v>6039</v>
      </c>
      <c r="X1317" s="216" t="s">
        <v>5971</v>
      </c>
      <c r="Y1317" s="24" t="s">
        <v>6004</v>
      </c>
      <c r="Z1317" s="24" t="s">
        <v>6022</v>
      </c>
      <c r="AA1317" s="24" t="s">
        <v>6016</v>
      </c>
      <c r="AB1317" s="24" t="s">
        <v>5986</v>
      </c>
      <c r="AC1317" s="24" t="s">
        <v>5965</v>
      </c>
    </row>
    <row r="1318" spans="1:29" s="169" customFormat="1">
      <c r="A1318" s="24">
        <v>6197</v>
      </c>
      <c r="B1318" s="24" t="s">
        <v>1283</v>
      </c>
      <c r="C1318" s="57">
        <v>36.5</v>
      </c>
      <c r="D1318" s="57">
        <v>36.65</v>
      </c>
      <c r="E1318" s="57">
        <v>35.549999999999997</v>
      </c>
      <c r="F1318" s="57">
        <v>35.549999999999997</v>
      </c>
      <c r="G1318" s="57">
        <v>35.549999999999997</v>
      </c>
      <c r="H1318" s="57">
        <v>35.549999999999997</v>
      </c>
      <c r="I1318" s="57">
        <v>34</v>
      </c>
      <c r="J1318" s="57">
        <v>34.4</v>
      </c>
      <c r="K1318" s="57">
        <v>34.6</v>
      </c>
      <c r="L1318" s="57">
        <v>34.9</v>
      </c>
      <c r="M1318" s="57">
        <v>34.6</v>
      </c>
      <c r="N1318" s="57">
        <v>34.799999999999997</v>
      </c>
      <c r="O1318" s="57">
        <v>159</v>
      </c>
      <c r="P1318" s="57">
        <v>1181</v>
      </c>
      <c r="Q1318" s="57">
        <v>10.6252</v>
      </c>
      <c r="R1318" s="57">
        <v>20.686800000000002</v>
      </c>
      <c r="S1318" s="57">
        <v>10.7872</v>
      </c>
      <c r="T1318" s="57">
        <v>17.386900000000001</v>
      </c>
      <c r="U1318" s="77">
        <v>0.22438611346316681</v>
      </c>
      <c r="V1318" s="24" t="s">
        <v>6038</v>
      </c>
      <c r="W1318" s="216" t="s">
        <v>6039</v>
      </c>
      <c r="X1318" s="216" t="s">
        <v>6047</v>
      </c>
      <c r="Y1318" s="24" t="s">
        <v>6336</v>
      </c>
      <c r="Z1318" s="24" t="s">
        <v>6209</v>
      </c>
      <c r="AA1318" s="24" t="s">
        <v>6055</v>
      </c>
      <c r="AB1318" s="24" t="s">
        <v>5991</v>
      </c>
      <c r="AC1318" s="24" t="s">
        <v>5979</v>
      </c>
    </row>
    <row r="1319" spans="1:29" s="169" customFormat="1">
      <c r="A1319" s="24">
        <v>6198</v>
      </c>
      <c r="B1319" s="24" t="s">
        <v>1284</v>
      </c>
      <c r="C1319" s="57">
        <v>37.5</v>
      </c>
      <c r="D1319" s="57">
        <v>38.450000000000003</v>
      </c>
      <c r="E1319" s="57">
        <v>36.799999999999997</v>
      </c>
      <c r="F1319" s="57"/>
      <c r="G1319" s="57">
        <v>33.75</v>
      </c>
      <c r="H1319" s="57">
        <v>36.75</v>
      </c>
      <c r="I1319" s="57">
        <v>31.9</v>
      </c>
      <c r="J1319" s="57">
        <v>32</v>
      </c>
      <c r="K1319" s="57">
        <v>32.950000000000003</v>
      </c>
      <c r="L1319" s="57">
        <v>34.5</v>
      </c>
      <c r="M1319" s="57">
        <v>32.950000000000003</v>
      </c>
      <c r="N1319" s="57">
        <v>34.5</v>
      </c>
      <c r="O1319" s="57">
        <v>3</v>
      </c>
      <c r="P1319" s="57">
        <v>34</v>
      </c>
      <c r="Q1319" s="57"/>
      <c r="R1319" s="57"/>
      <c r="S1319" s="57"/>
      <c r="T1319" s="57"/>
      <c r="U1319" s="77">
        <v>0.14705882352941177</v>
      </c>
      <c r="V1319" s="24" t="s">
        <v>6157</v>
      </c>
      <c r="W1319" s="216" t="s">
        <v>5993</v>
      </c>
      <c r="X1319" s="216" t="s">
        <v>5993</v>
      </c>
      <c r="Y1319" s="24" t="s">
        <v>5978</v>
      </c>
      <c r="Z1319" s="24" t="s">
        <v>5964</v>
      </c>
      <c r="AA1319" s="24" t="s">
        <v>6201</v>
      </c>
      <c r="AB1319" s="24" t="s">
        <v>5979</v>
      </c>
      <c r="AC1319" s="24" t="s">
        <v>5979</v>
      </c>
    </row>
    <row r="1320" spans="1:29" s="169" customFormat="1">
      <c r="A1320" s="24">
        <v>6199</v>
      </c>
      <c r="B1320" s="24" t="s">
        <v>1285</v>
      </c>
      <c r="C1320" s="57">
        <v>19</v>
      </c>
      <c r="D1320" s="57">
        <v>19.350000000000001</v>
      </c>
      <c r="E1320" s="57">
        <v>16.95</v>
      </c>
      <c r="F1320" s="57">
        <v>18.05</v>
      </c>
      <c r="G1320" s="57">
        <v>17.649999999999999</v>
      </c>
      <c r="H1320" s="57">
        <v>18.350000000000001</v>
      </c>
      <c r="I1320" s="57">
        <v>16.7</v>
      </c>
      <c r="J1320" s="57">
        <v>17.2</v>
      </c>
      <c r="K1320" s="57">
        <v>17.2</v>
      </c>
      <c r="L1320" s="57">
        <v>18.3</v>
      </c>
      <c r="M1320" s="57">
        <v>17.05</v>
      </c>
      <c r="N1320" s="57">
        <v>17.7</v>
      </c>
      <c r="O1320" s="57">
        <v>39</v>
      </c>
      <c r="P1320" s="57">
        <v>92</v>
      </c>
      <c r="Q1320" s="57"/>
      <c r="R1320" s="57"/>
      <c r="S1320" s="57"/>
      <c r="T1320" s="57"/>
      <c r="U1320" s="77">
        <v>0.7065217391304347</v>
      </c>
      <c r="V1320" s="24" t="s">
        <v>6797</v>
      </c>
      <c r="W1320" s="216" t="s">
        <v>5993</v>
      </c>
      <c r="X1320" s="216" t="s">
        <v>5993</v>
      </c>
      <c r="Y1320" s="24" t="s">
        <v>5964</v>
      </c>
      <c r="Z1320" s="24" t="s">
        <v>5962</v>
      </c>
      <c r="AA1320" s="24" t="s">
        <v>6010</v>
      </c>
      <c r="AB1320" s="24" t="s">
        <v>5970</v>
      </c>
      <c r="AC1320" s="24" t="s">
        <v>5965</v>
      </c>
    </row>
    <row r="1321" spans="1:29" s="169" customFormat="1">
      <c r="A1321" s="24">
        <v>6201</v>
      </c>
      <c r="B1321" s="24" t="s">
        <v>1286</v>
      </c>
      <c r="C1321" s="57">
        <v>45.7</v>
      </c>
      <c r="D1321" s="57">
        <v>45.7</v>
      </c>
      <c r="E1321" s="57">
        <v>43</v>
      </c>
      <c r="F1321" s="57">
        <v>43</v>
      </c>
      <c r="G1321" s="57">
        <v>43</v>
      </c>
      <c r="H1321" s="57">
        <v>43</v>
      </c>
      <c r="I1321" s="57">
        <v>41.3</v>
      </c>
      <c r="J1321" s="57">
        <v>42.05</v>
      </c>
      <c r="K1321" s="57">
        <v>43.5</v>
      </c>
      <c r="L1321" s="57">
        <v>43.5</v>
      </c>
      <c r="M1321" s="57">
        <v>42.6</v>
      </c>
      <c r="N1321" s="57">
        <v>42.8</v>
      </c>
      <c r="O1321" s="57">
        <v>17</v>
      </c>
      <c r="P1321" s="57">
        <v>226</v>
      </c>
      <c r="Q1321" s="57">
        <v>30.4407</v>
      </c>
      <c r="R1321" s="57">
        <v>47.880099999999999</v>
      </c>
      <c r="S1321" s="57">
        <v>26.391300000000001</v>
      </c>
      <c r="T1321" s="57">
        <v>40.717199999999998</v>
      </c>
      <c r="U1321" s="77">
        <v>0.12536873156342185</v>
      </c>
      <c r="V1321" s="24" t="s">
        <v>6563</v>
      </c>
      <c r="W1321" s="216" t="s">
        <v>5967</v>
      </c>
      <c r="X1321" s="216" t="s">
        <v>5971</v>
      </c>
      <c r="Y1321" s="24" t="s">
        <v>6058</v>
      </c>
      <c r="Z1321" s="24" t="s">
        <v>6017</v>
      </c>
      <c r="AA1321" s="24" t="s">
        <v>6017</v>
      </c>
      <c r="AB1321" s="24" t="s">
        <v>5979</v>
      </c>
      <c r="AC1321" s="24" t="s">
        <v>5990</v>
      </c>
    </row>
    <row r="1322" spans="1:29" s="169" customFormat="1">
      <c r="A1322" s="24">
        <v>6202</v>
      </c>
      <c r="B1322" s="24" t="s">
        <v>1287</v>
      </c>
      <c r="C1322" s="57">
        <v>140</v>
      </c>
      <c r="D1322" s="57">
        <v>143.5</v>
      </c>
      <c r="E1322" s="57">
        <v>119.5</v>
      </c>
      <c r="F1322" s="57">
        <v>120.5</v>
      </c>
      <c r="G1322" s="57">
        <v>118</v>
      </c>
      <c r="H1322" s="57">
        <v>125</v>
      </c>
      <c r="I1322" s="57">
        <v>111</v>
      </c>
      <c r="J1322" s="57">
        <v>122</v>
      </c>
      <c r="K1322" s="57">
        <v>124</v>
      </c>
      <c r="L1322" s="57">
        <v>130</v>
      </c>
      <c r="M1322" s="57">
        <v>122</v>
      </c>
      <c r="N1322" s="57">
        <v>124.5</v>
      </c>
      <c r="O1322" s="57">
        <v>12421</v>
      </c>
      <c r="P1322" s="57">
        <v>21310</v>
      </c>
      <c r="Q1322" s="57">
        <v>58.1205</v>
      </c>
      <c r="R1322" s="57">
        <v>66.381699999999995</v>
      </c>
      <c r="S1322" s="57">
        <v>55.475200000000001</v>
      </c>
      <c r="T1322" s="57">
        <v>62.746200000000002</v>
      </c>
      <c r="U1322" s="77">
        <v>0.97145315188487413</v>
      </c>
      <c r="V1322" s="24" t="s">
        <v>6798</v>
      </c>
      <c r="W1322" s="216" t="s">
        <v>5967</v>
      </c>
      <c r="X1322" s="216" t="s">
        <v>5961</v>
      </c>
      <c r="Y1322" s="24" t="s">
        <v>5964</v>
      </c>
      <c r="Z1322" s="24" t="s">
        <v>6010</v>
      </c>
      <c r="AA1322" s="24" t="s">
        <v>5969</v>
      </c>
      <c r="AB1322" s="24" t="s">
        <v>5996</v>
      </c>
      <c r="AC1322" s="24" t="s">
        <v>5991</v>
      </c>
    </row>
    <row r="1323" spans="1:29" s="169" customFormat="1">
      <c r="A1323" s="24">
        <v>6203</v>
      </c>
      <c r="B1323" s="24" t="s">
        <v>1288</v>
      </c>
      <c r="C1323" s="57">
        <v>100.5</v>
      </c>
      <c r="D1323" s="57">
        <v>101</v>
      </c>
      <c r="E1323" s="57">
        <v>94.2</v>
      </c>
      <c r="F1323" s="57">
        <v>95.5</v>
      </c>
      <c r="G1323" s="57">
        <v>95.1</v>
      </c>
      <c r="H1323" s="57">
        <v>95.7</v>
      </c>
      <c r="I1323" s="57">
        <v>90</v>
      </c>
      <c r="J1323" s="57">
        <v>90.8</v>
      </c>
      <c r="K1323" s="57">
        <v>91.5</v>
      </c>
      <c r="L1323" s="57">
        <v>96.5</v>
      </c>
      <c r="M1323" s="57">
        <v>91.5</v>
      </c>
      <c r="N1323" s="57">
        <v>95.8</v>
      </c>
      <c r="O1323" s="57">
        <v>577</v>
      </c>
      <c r="P1323" s="57">
        <v>1649</v>
      </c>
      <c r="Q1323" s="57">
        <v>15.032</v>
      </c>
      <c r="R1323" s="57">
        <v>28.899100000000001</v>
      </c>
      <c r="S1323" s="57">
        <v>16.465800000000002</v>
      </c>
      <c r="T1323" s="57">
        <v>24.7547</v>
      </c>
      <c r="U1323" s="77">
        <v>0.58318172629876697</v>
      </c>
      <c r="V1323" s="24" t="s">
        <v>6157</v>
      </c>
      <c r="W1323" s="216" t="s">
        <v>6039</v>
      </c>
      <c r="X1323" s="216" t="s">
        <v>6007</v>
      </c>
      <c r="Y1323" s="24" t="s">
        <v>5964</v>
      </c>
      <c r="Z1323" s="24" t="s">
        <v>5964</v>
      </c>
      <c r="AA1323" s="24" t="s">
        <v>6013</v>
      </c>
      <c r="AB1323" s="24" t="s">
        <v>5965</v>
      </c>
      <c r="AC1323" s="24" t="s">
        <v>5979</v>
      </c>
    </row>
    <row r="1324" spans="1:29" s="169" customFormat="1">
      <c r="A1324" s="24">
        <v>6204</v>
      </c>
      <c r="B1324" s="24" t="s">
        <v>1289</v>
      </c>
      <c r="C1324" s="57">
        <v>96.3</v>
      </c>
      <c r="D1324" s="57">
        <v>96.3</v>
      </c>
      <c r="E1324" s="57">
        <v>92</v>
      </c>
      <c r="F1324" s="57">
        <v>93.2</v>
      </c>
      <c r="G1324" s="57">
        <v>93</v>
      </c>
      <c r="H1324" s="57">
        <v>95.7</v>
      </c>
      <c r="I1324" s="57">
        <v>91.4</v>
      </c>
      <c r="J1324" s="57">
        <v>93</v>
      </c>
      <c r="K1324" s="57">
        <v>94.4</v>
      </c>
      <c r="L1324" s="57">
        <v>94.4</v>
      </c>
      <c r="M1324" s="57">
        <v>93.3</v>
      </c>
      <c r="N1324" s="57">
        <v>94</v>
      </c>
      <c r="O1324" s="57">
        <v>40</v>
      </c>
      <c r="P1324" s="57">
        <v>130</v>
      </c>
      <c r="Q1324" s="57"/>
      <c r="R1324" s="57"/>
      <c r="S1324" s="57"/>
      <c r="T1324" s="57"/>
      <c r="U1324" s="77">
        <v>0.51282051282051277</v>
      </c>
      <c r="V1324" s="24" t="s">
        <v>6799</v>
      </c>
      <c r="W1324" s="216" t="s">
        <v>5993</v>
      </c>
      <c r="X1324" s="216" t="s">
        <v>5993</v>
      </c>
      <c r="Y1324" s="24" t="s">
        <v>6209</v>
      </c>
      <c r="Z1324" s="24" t="s">
        <v>5985</v>
      </c>
      <c r="AA1324" s="24" t="s">
        <v>6017</v>
      </c>
      <c r="AB1324" s="24" t="s">
        <v>5979</v>
      </c>
      <c r="AC1324" s="24" t="s">
        <v>5976</v>
      </c>
    </row>
    <row r="1325" spans="1:29" s="169" customFormat="1">
      <c r="A1325" s="24">
        <v>6205</v>
      </c>
      <c r="B1325" s="24" t="s">
        <v>1290</v>
      </c>
      <c r="C1325" s="57">
        <v>32.299999999999997</v>
      </c>
      <c r="D1325" s="57">
        <v>33.200000000000003</v>
      </c>
      <c r="E1325" s="57">
        <v>31.7</v>
      </c>
      <c r="F1325" s="57">
        <v>32.15</v>
      </c>
      <c r="G1325" s="57">
        <v>32.15</v>
      </c>
      <c r="H1325" s="57">
        <v>32.200000000000003</v>
      </c>
      <c r="I1325" s="57">
        <v>30.95</v>
      </c>
      <c r="J1325" s="57">
        <v>31.6</v>
      </c>
      <c r="K1325" s="57">
        <v>31.35</v>
      </c>
      <c r="L1325" s="57">
        <v>31.9</v>
      </c>
      <c r="M1325" s="57">
        <v>31.05</v>
      </c>
      <c r="N1325" s="57">
        <v>31.45</v>
      </c>
      <c r="O1325" s="57">
        <v>195</v>
      </c>
      <c r="P1325" s="57">
        <v>425</v>
      </c>
      <c r="Q1325" s="57">
        <v>53.671999999999997</v>
      </c>
      <c r="R1325" s="57">
        <v>52.802</v>
      </c>
      <c r="S1325" s="57">
        <v>40.110300000000002</v>
      </c>
      <c r="T1325" s="57">
        <v>48.571399999999997</v>
      </c>
      <c r="U1325" s="77">
        <v>0.76470588235294112</v>
      </c>
      <c r="V1325" s="24" t="s">
        <v>6780</v>
      </c>
      <c r="W1325" s="216" t="s">
        <v>5960</v>
      </c>
      <c r="X1325" s="216" t="s">
        <v>5971</v>
      </c>
      <c r="Y1325" s="24" t="s">
        <v>5978</v>
      </c>
      <c r="Z1325" s="24" t="s">
        <v>5984</v>
      </c>
      <c r="AA1325" s="24" t="s">
        <v>6068</v>
      </c>
      <c r="AB1325" s="24" t="s">
        <v>5970</v>
      </c>
      <c r="AC1325" s="24" t="s">
        <v>5986</v>
      </c>
    </row>
    <row r="1326" spans="1:29" s="169" customFormat="1">
      <c r="A1326" s="24">
        <v>6206</v>
      </c>
      <c r="B1326" s="24" t="s">
        <v>1291</v>
      </c>
      <c r="C1326" s="57">
        <v>65.2</v>
      </c>
      <c r="D1326" s="57">
        <v>65.2</v>
      </c>
      <c r="E1326" s="57">
        <v>63</v>
      </c>
      <c r="F1326" s="57">
        <v>63.1</v>
      </c>
      <c r="G1326" s="57">
        <v>63.1</v>
      </c>
      <c r="H1326" s="57">
        <v>63.4</v>
      </c>
      <c r="I1326" s="57">
        <v>61.4</v>
      </c>
      <c r="J1326" s="57">
        <v>61.8</v>
      </c>
      <c r="K1326" s="57">
        <v>62.8</v>
      </c>
      <c r="L1326" s="57">
        <v>63.1</v>
      </c>
      <c r="M1326" s="57">
        <v>62.3</v>
      </c>
      <c r="N1326" s="57">
        <v>62.8</v>
      </c>
      <c r="O1326" s="57">
        <v>125</v>
      </c>
      <c r="P1326" s="57">
        <v>569</v>
      </c>
      <c r="Q1326" s="57">
        <v>23.361799999999999</v>
      </c>
      <c r="R1326" s="57">
        <v>42.920999999999999</v>
      </c>
      <c r="S1326" s="57">
        <v>20.018999999999998</v>
      </c>
      <c r="T1326" s="57">
        <v>35.286999999999999</v>
      </c>
      <c r="U1326" s="77">
        <v>0.36613942589338022</v>
      </c>
      <c r="V1326" s="24" t="s">
        <v>6795</v>
      </c>
      <c r="W1326" s="216" t="s">
        <v>5967</v>
      </c>
      <c r="X1326" s="216" t="s">
        <v>6007</v>
      </c>
      <c r="Y1326" s="24" t="s">
        <v>6209</v>
      </c>
      <c r="Z1326" s="24" t="s">
        <v>5984</v>
      </c>
      <c r="AA1326" s="24" t="s">
        <v>6121</v>
      </c>
      <c r="AB1326" s="24" t="s">
        <v>5986</v>
      </c>
      <c r="AC1326" s="24" t="s">
        <v>5976</v>
      </c>
    </row>
    <row r="1327" spans="1:29" s="169" customFormat="1">
      <c r="A1327" s="24">
        <v>6207</v>
      </c>
      <c r="B1327" s="24" t="s">
        <v>1292</v>
      </c>
      <c r="C1327" s="57">
        <v>35</v>
      </c>
      <c r="D1327" s="57">
        <v>35.4</v>
      </c>
      <c r="E1327" s="57">
        <v>31.9</v>
      </c>
      <c r="F1327" s="57">
        <v>32.200000000000003</v>
      </c>
      <c r="G1327" s="57">
        <v>32.35</v>
      </c>
      <c r="H1327" s="57">
        <v>32.5</v>
      </c>
      <c r="I1327" s="57">
        <v>30.1</v>
      </c>
      <c r="J1327" s="57">
        <v>31.3</v>
      </c>
      <c r="K1327" s="57">
        <v>31.45</v>
      </c>
      <c r="L1327" s="57">
        <v>31.9</v>
      </c>
      <c r="M1327" s="57">
        <v>31.15</v>
      </c>
      <c r="N1327" s="57">
        <v>31.15</v>
      </c>
      <c r="O1327" s="57">
        <v>524</v>
      </c>
      <c r="P1327" s="57">
        <v>2660</v>
      </c>
      <c r="Q1327" s="57">
        <v>41.985500000000002</v>
      </c>
      <c r="R1327" s="57">
        <v>57.9758</v>
      </c>
      <c r="S1327" s="57">
        <v>32.656999999999996</v>
      </c>
      <c r="T1327" s="57">
        <v>49.536200000000001</v>
      </c>
      <c r="U1327" s="77">
        <v>0.32832080200501251</v>
      </c>
      <c r="V1327" s="24" t="s">
        <v>6696</v>
      </c>
      <c r="W1327" s="216" t="s">
        <v>5967</v>
      </c>
      <c r="X1327" s="216" t="s">
        <v>5971</v>
      </c>
      <c r="Y1327" s="24" t="s">
        <v>5964</v>
      </c>
      <c r="Z1327" s="24" t="s">
        <v>5962</v>
      </c>
      <c r="AA1327" s="24" t="s">
        <v>6130</v>
      </c>
      <c r="AB1327" s="24" t="s">
        <v>5976</v>
      </c>
      <c r="AC1327" s="24" t="s">
        <v>5979</v>
      </c>
    </row>
    <row r="1328" spans="1:29" s="169" customFormat="1">
      <c r="A1328" s="24">
        <v>6208</v>
      </c>
      <c r="B1328" s="24" t="s">
        <v>1293</v>
      </c>
      <c r="C1328" s="57">
        <v>43.5</v>
      </c>
      <c r="D1328" s="57">
        <v>43.7</v>
      </c>
      <c r="E1328" s="57">
        <v>41.35</v>
      </c>
      <c r="F1328" s="57">
        <v>41.4</v>
      </c>
      <c r="G1328" s="57">
        <v>41.2</v>
      </c>
      <c r="H1328" s="57">
        <v>41.4</v>
      </c>
      <c r="I1328" s="57">
        <v>39</v>
      </c>
      <c r="J1328" s="57">
        <v>39.85</v>
      </c>
      <c r="K1328" s="57">
        <v>40</v>
      </c>
      <c r="L1328" s="57">
        <v>40.700000000000003</v>
      </c>
      <c r="M1328" s="57">
        <v>40</v>
      </c>
      <c r="N1328" s="57">
        <v>40.4</v>
      </c>
      <c r="O1328" s="57">
        <v>203</v>
      </c>
      <c r="P1328" s="57">
        <v>1520</v>
      </c>
      <c r="Q1328" s="57">
        <v>42.732999999999997</v>
      </c>
      <c r="R1328" s="57">
        <v>54.515500000000003</v>
      </c>
      <c r="S1328" s="57">
        <v>36.897100000000002</v>
      </c>
      <c r="T1328" s="57">
        <v>48.642699999999998</v>
      </c>
      <c r="U1328" s="77">
        <v>0.22258771929824561</v>
      </c>
      <c r="V1328" s="24" t="s">
        <v>6038</v>
      </c>
      <c r="W1328" s="216" t="s">
        <v>5967</v>
      </c>
      <c r="X1328" s="216" t="s">
        <v>5971</v>
      </c>
      <c r="Y1328" s="24" t="s">
        <v>5964</v>
      </c>
      <c r="Z1328" s="24" t="s">
        <v>5962</v>
      </c>
      <c r="AA1328" s="24" t="s">
        <v>6055</v>
      </c>
      <c r="AB1328" s="24" t="s">
        <v>5986</v>
      </c>
      <c r="AC1328" s="24" t="s">
        <v>5979</v>
      </c>
    </row>
    <row r="1329" spans="1:29" s="169" customFormat="1">
      <c r="A1329" s="24">
        <v>6209</v>
      </c>
      <c r="B1329" s="24" t="s">
        <v>1294</v>
      </c>
      <c r="C1329" s="57">
        <v>33.049999999999997</v>
      </c>
      <c r="D1329" s="57">
        <v>33.1</v>
      </c>
      <c r="E1329" s="57">
        <v>30.2</v>
      </c>
      <c r="F1329" s="57">
        <v>30.3</v>
      </c>
      <c r="G1329" s="57">
        <v>30.45</v>
      </c>
      <c r="H1329" s="57">
        <v>30.65</v>
      </c>
      <c r="I1329" s="57">
        <v>27.8</v>
      </c>
      <c r="J1329" s="57">
        <v>29.6</v>
      </c>
      <c r="K1329" s="57">
        <v>30</v>
      </c>
      <c r="L1329" s="57">
        <v>30.6</v>
      </c>
      <c r="M1329" s="57">
        <v>29.7</v>
      </c>
      <c r="N1329" s="57">
        <v>29.7</v>
      </c>
      <c r="O1329" s="57">
        <v>842</v>
      </c>
      <c r="P1329" s="57">
        <v>3840</v>
      </c>
      <c r="Q1329" s="57">
        <v>22.399899999999999</v>
      </c>
      <c r="R1329" s="57">
        <v>34.708100000000002</v>
      </c>
      <c r="S1329" s="57">
        <v>20.8247</v>
      </c>
      <c r="T1329" s="57">
        <v>30.080300000000001</v>
      </c>
      <c r="U1329" s="77">
        <v>0.3654513888888889</v>
      </c>
      <c r="V1329" s="24" t="s">
        <v>6766</v>
      </c>
      <c r="W1329" s="216" t="s">
        <v>5967</v>
      </c>
      <c r="X1329" s="216" t="s">
        <v>6007</v>
      </c>
      <c r="Y1329" s="24" t="s">
        <v>5964</v>
      </c>
      <c r="Z1329" s="24" t="s">
        <v>5975</v>
      </c>
      <c r="AA1329" s="24" t="s">
        <v>6681</v>
      </c>
      <c r="AB1329" s="24" t="s">
        <v>5996</v>
      </c>
      <c r="AC1329" s="24" t="s">
        <v>5979</v>
      </c>
    </row>
    <row r="1330" spans="1:29" s="169" customFormat="1">
      <c r="A1330" s="24">
        <v>6212</v>
      </c>
      <c r="B1330" s="24" t="s">
        <v>1296</v>
      </c>
      <c r="C1330" s="57"/>
      <c r="D1330" s="57">
        <v>59.6</v>
      </c>
      <c r="E1330" s="57">
        <v>56.6</v>
      </c>
      <c r="F1330" s="57">
        <v>58.3</v>
      </c>
      <c r="G1330" s="57"/>
      <c r="H1330" s="57">
        <v>60.2</v>
      </c>
      <c r="I1330" s="57">
        <v>57.3</v>
      </c>
      <c r="J1330" s="57"/>
      <c r="K1330" s="57">
        <v>59.5</v>
      </c>
      <c r="L1330" s="57">
        <v>61</v>
      </c>
      <c r="M1330" s="57">
        <v>57.1</v>
      </c>
      <c r="N1330" s="57">
        <v>57.8</v>
      </c>
      <c r="O1330" s="57">
        <v>30</v>
      </c>
      <c r="P1330" s="57">
        <v>7</v>
      </c>
      <c r="Q1330" s="57"/>
      <c r="R1330" s="57"/>
      <c r="S1330" s="57"/>
      <c r="T1330" s="57"/>
      <c r="U1330" s="77">
        <v>7.1428571428571423</v>
      </c>
      <c r="V1330" s="24" t="s">
        <v>6800</v>
      </c>
      <c r="W1330" s="216" t="s">
        <v>5993</v>
      </c>
      <c r="X1330" s="216" t="s">
        <v>5993</v>
      </c>
      <c r="Y1330" s="24" t="s">
        <v>5972</v>
      </c>
      <c r="Z1330" s="24" t="s">
        <v>6164</v>
      </c>
      <c r="AA1330" s="24" t="s">
        <v>5962</v>
      </c>
      <c r="AB1330" s="24" t="s">
        <v>5986</v>
      </c>
      <c r="AC1330" s="24" t="s">
        <v>5990</v>
      </c>
    </row>
    <row r="1331" spans="1:29" s="169" customFormat="1">
      <c r="A1331" s="24">
        <v>6213</v>
      </c>
      <c r="B1331" s="24" t="s">
        <v>1297</v>
      </c>
      <c r="C1331" s="57">
        <v>136.5</v>
      </c>
      <c r="D1331" s="57">
        <v>137</v>
      </c>
      <c r="E1331" s="57">
        <v>128</v>
      </c>
      <c r="F1331" s="57">
        <v>128.5</v>
      </c>
      <c r="G1331" s="57">
        <v>127</v>
      </c>
      <c r="H1331" s="57">
        <v>132.5</v>
      </c>
      <c r="I1331" s="57">
        <v>123</v>
      </c>
      <c r="J1331" s="57">
        <v>128</v>
      </c>
      <c r="K1331" s="57">
        <v>130</v>
      </c>
      <c r="L1331" s="57">
        <v>132.5</v>
      </c>
      <c r="M1331" s="57">
        <v>128.5</v>
      </c>
      <c r="N1331" s="57">
        <v>130.5</v>
      </c>
      <c r="O1331" s="57">
        <v>2746</v>
      </c>
      <c r="P1331" s="57">
        <v>12382</v>
      </c>
      <c r="Q1331" s="57">
        <v>29.173500000000001</v>
      </c>
      <c r="R1331" s="57">
        <v>45.3369</v>
      </c>
      <c r="S1331" s="57">
        <v>26.2058</v>
      </c>
      <c r="T1331" s="57">
        <v>38.959899999999998</v>
      </c>
      <c r="U1331" s="77">
        <v>0.36962257039788943</v>
      </c>
      <c r="V1331" s="24" t="s">
        <v>6456</v>
      </c>
      <c r="W1331" s="216" t="s">
        <v>5967</v>
      </c>
      <c r="X1331" s="216" t="s">
        <v>5971</v>
      </c>
      <c r="Y1331" s="24" t="s">
        <v>5964</v>
      </c>
      <c r="Z1331" s="24" t="s">
        <v>5968</v>
      </c>
      <c r="AA1331" s="24" t="s">
        <v>6008</v>
      </c>
      <c r="AB1331" s="24" t="s">
        <v>5970</v>
      </c>
      <c r="AC1331" s="24" t="s">
        <v>5986</v>
      </c>
    </row>
    <row r="1332" spans="1:29" s="169" customFormat="1">
      <c r="A1332" s="24">
        <v>6214</v>
      </c>
      <c r="B1332" s="24" t="s">
        <v>1298</v>
      </c>
      <c r="C1332" s="57">
        <v>86.2</v>
      </c>
      <c r="D1332" s="57">
        <v>86.5</v>
      </c>
      <c r="E1332" s="57">
        <v>85.5</v>
      </c>
      <c r="F1332" s="57">
        <v>85.6</v>
      </c>
      <c r="G1332" s="57">
        <v>85.4</v>
      </c>
      <c r="H1332" s="57">
        <v>85.7</v>
      </c>
      <c r="I1332" s="57">
        <v>83.5</v>
      </c>
      <c r="J1332" s="57">
        <v>84.2</v>
      </c>
      <c r="K1332" s="57">
        <v>85.2</v>
      </c>
      <c r="L1332" s="57">
        <v>85.9</v>
      </c>
      <c r="M1332" s="57">
        <v>84.3</v>
      </c>
      <c r="N1332" s="57">
        <v>85.5</v>
      </c>
      <c r="O1332" s="57">
        <v>277</v>
      </c>
      <c r="P1332" s="57">
        <v>1777</v>
      </c>
      <c r="Q1332" s="57">
        <v>19.172899999999998</v>
      </c>
      <c r="R1332" s="57">
        <v>33.097700000000003</v>
      </c>
      <c r="S1332" s="57">
        <v>20.444700000000001</v>
      </c>
      <c r="T1332" s="57">
        <v>28.88</v>
      </c>
      <c r="U1332" s="77">
        <v>0.25980116300881634</v>
      </c>
      <c r="V1332" s="24" t="s">
        <v>6801</v>
      </c>
      <c r="W1332" s="216" t="s">
        <v>6039</v>
      </c>
      <c r="X1332" s="216" t="s">
        <v>6007</v>
      </c>
      <c r="Y1332" s="24" t="s">
        <v>5984</v>
      </c>
      <c r="Z1332" s="24" t="s">
        <v>5984</v>
      </c>
      <c r="AA1332" s="24" t="s">
        <v>6452</v>
      </c>
      <c r="AB1332" s="24" t="s">
        <v>5991</v>
      </c>
      <c r="AC1332" s="24" t="s">
        <v>5976</v>
      </c>
    </row>
    <row r="1333" spans="1:29" s="169" customFormat="1">
      <c r="A1333" s="24">
        <v>6215</v>
      </c>
      <c r="B1333" s="24" t="s">
        <v>1299</v>
      </c>
      <c r="C1333" s="57">
        <v>33.85</v>
      </c>
      <c r="D1333" s="57">
        <v>34.4</v>
      </c>
      <c r="E1333" s="57">
        <v>30.55</v>
      </c>
      <c r="F1333" s="57">
        <v>30.55</v>
      </c>
      <c r="G1333" s="57">
        <v>30.05</v>
      </c>
      <c r="H1333" s="57">
        <v>31.7</v>
      </c>
      <c r="I1333" s="57">
        <v>28.1</v>
      </c>
      <c r="J1333" s="57">
        <v>30.7</v>
      </c>
      <c r="K1333" s="57">
        <v>30.45</v>
      </c>
      <c r="L1333" s="57">
        <v>32.4</v>
      </c>
      <c r="M1333" s="57">
        <v>30.45</v>
      </c>
      <c r="N1333" s="57">
        <v>30.95</v>
      </c>
      <c r="O1333" s="57">
        <v>2341</v>
      </c>
      <c r="P1333" s="57">
        <v>6768</v>
      </c>
      <c r="Q1333" s="57">
        <v>57.842599999999997</v>
      </c>
      <c r="R1333" s="57">
        <v>66.848500000000001</v>
      </c>
      <c r="S1333" s="57">
        <v>53.479399999999998</v>
      </c>
      <c r="T1333" s="57">
        <v>62.392099999999999</v>
      </c>
      <c r="U1333" s="77">
        <v>0.57648739164696605</v>
      </c>
      <c r="V1333" s="24" t="s">
        <v>6317</v>
      </c>
      <c r="W1333" s="216" t="s">
        <v>5967</v>
      </c>
      <c r="X1333" s="216" t="s">
        <v>5961</v>
      </c>
      <c r="Y1333" s="24" t="s">
        <v>6004</v>
      </c>
      <c r="Z1333" s="24" t="s">
        <v>6075</v>
      </c>
      <c r="AA1333" s="24" t="s">
        <v>6090</v>
      </c>
      <c r="AB1333" s="24" t="s">
        <v>5996</v>
      </c>
      <c r="AC1333" s="24" t="s">
        <v>5979</v>
      </c>
    </row>
    <row r="1334" spans="1:29" s="169" customFormat="1">
      <c r="A1334" s="24">
        <v>6216</v>
      </c>
      <c r="B1334" s="24" t="s">
        <v>1300</v>
      </c>
      <c r="C1334" s="57">
        <v>26</v>
      </c>
      <c r="D1334" s="57">
        <v>26</v>
      </c>
      <c r="E1334" s="57">
        <v>25.75</v>
      </c>
      <c r="F1334" s="57">
        <v>25.9</v>
      </c>
      <c r="G1334" s="57">
        <v>25.9</v>
      </c>
      <c r="H1334" s="57">
        <v>25.9</v>
      </c>
      <c r="I1334" s="57">
        <v>25.45</v>
      </c>
      <c r="J1334" s="57">
        <v>25.6</v>
      </c>
      <c r="K1334" s="57">
        <v>25.7</v>
      </c>
      <c r="L1334" s="57">
        <v>25.9</v>
      </c>
      <c r="M1334" s="57">
        <v>25.6</v>
      </c>
      <c r="N1334" s="57">
        <v>25.9</v>
      </c>
      <c r="O1334" s="57">
        <v>160</v>
      </c>
      <c r="P1334" s="57">
        <v>390</v>
      </c>
      <c r="Q1334" s="57">
        <v>53.920200000000001</v>
      </c>
      <c r="R1334" s="57">
        <v>61.476199999999999</v>
      </c>
      <c r="S1334" s="57">
        <v>52.613399999999999</v>
      </c>
      <c r="T1334" s="57">
        <v>58.521900000000002</v>
      </c>
      <c r="U1334" s="77">
        <v>0.68376068376068377</v>
      </c>
      <c r="V1334" s="24" t="s">
        <v>6637</v>
      </c>
      <c r="W1334" s="216" t="s">
        <v>5967</v>
      </c>
      <c r="X1334" s="216" t="s">
        <v>5961</v>
      </c>
      <c r="Y1334" s="24" t="s">
        <v>6017</v>
      </c>
      <c r="Z1334" s="24" t="s">
        <v>6017</v>
      </c>
      <c r="AA1334" s="24" t="s">
        <v>6126</v>
      </c>
      <c r="AB1334" s="24" t="s">
        <v>5979</v>
      </c>
      <c r="AC1334" s="24" t="s">
        <v>5991</v>
      </c>
    </row>
    <row r="1335" spans="1:29" s="169" customFormat="1">
      <c r="A1335" s="24">
        <v>6217</v>
      </c>
      <c r="B1335" s="24" t="s">
        <v>1301</v>
      </c>
      <c r="C1335" s="57">
        <v>41.25</v>
      </c>
      <c r="D1335" s="57">
        <v>41.8</v>
      </c>
      <c r="E1335" s="57">
        <v>37.5</v>
      </c>
      <c r="F1335" s="57">
        <v>37.549999999999997</v>
      </c>
      <c r="G1335" s="57">
        <v>38</v>
      </c>
      <c r="H1335" s="57">
        <v>39.299999999999997</v>
      </c>
      <c r="I1335" s="57">
        <v>37.1</v>
      </c>
      <c r="J1335" s="57">
        <v>38.049999999999997</v>
      </c>
      <c r="K1335" s="57">
        <v>38.700000000000003</v>
      </c>
      <c r="L1335" s="57">
        <v>41.4</v>
      </c>
      <c r="M1335" s="57">
        <v>38.700000000000003</v>
      </c>
      <c r="N1335" s="57">
        <v>40.950000000000003</v>
      </c>
      <c r="O1335" s="57">
        <v>5393</v>
      </c>
      <c r="P1335" s="57">
        <v>4303</v>
      </c>
      <c r="Q1335" s="57">
        <v>44.378100000000003</v>
      </c>
      <c r="R1335" s="57">
        <v>55.607999999999997</v>
      </c>
      <c r="S1335" s="57">
        <v>46.522300000000001</v>
      </c>
      <c r="T1335" s="57">
        <v>52.5794</v>
      </c>
      <c r="U1335" s="77">
        <v>2.0888527383995661</v>
      </c>
      <c r="V1335" s="24" t="s">
        <v>6339</v>
      </c>
      <c r="W1335" s="216" t="s">
        <v>6039</v>
      </c>
      <c r="X1335" s="216" t="s">
        <v>5961</v>
      </c>
      <c r="Y1335" s="24" t="s">
        <v>5964</v>
      </c>
      <c r="Z1335" s="24" t="s">
        <v>5969</v>
      </c>
      <c r="AA1335" s="24" t="s">
        <v>6013</v>
      </c>
      <c r="AB1335" s="24" t="s">
        <v>5990</v>
      </c>
      <c r="AC1335" s="24" t="s">
        <v>5979</v>
      </c>
    </row>
    <row r="1336" spans="1:29" s="169" customFormat="1">
      <c r="A1336" s="24">
        <v>6218</v>
      </c>
      <c r="B1336" s="24" t="s">
        <v>1302</v>
      </c>
      <c r="C1336" s="57">
        <v>19.75</v>
      </c>
      <c r="D1336" s="57">
        <v>19.75</v>
      </c>
      <c r="E1336" s="57">
        <v>18.8</v>
      </c>
      <c r="F1336" s="57">
        <v>19.100000000000001</v>
      </c>
      <c r="G1336" s="57">
        <v>19</v>
      </c>
      <c r="H1336" s="57">
        <v>19.149999999999999</v>
      </c>
      <c r="I1336" s="57">
        <v>18.75</v>
      </c>
      <c r="J1336" s="57">
        <v>18.95</v>
      </c>
      <c r="K1336" s="57">
        <v>19.2</v>
      </c>
      <c r="L1336" s="57">
        <v>19.2</v>
      </c>
      <c r="M1336" s="57">
        <v>18.850000000000001</v>
      </c>
      <c r="N1336" s="57">
        <v>18.95</v>
      </c>
      <c r="O1336" s="57">
        <v>36</v>
      </c>
      <c r="P1336" s="57">
        <v>211</v>
      </c>
      <c r="Q1336" s="57">
        <v>20.025700000000001</v>
      </c>
      <c r="R1336" s="57">
        <v>31.907</v>
      </c>
      <c r="S1336" s="57">
        <v>16.0716</v>
      </c>
      <c r="T1336" s="57">
        <v>26.628499999999999</v>
      </c>
      <c r="U1336" s="77">
        <v>0.28436018957345971</v>
      </c>
      <c r="V1336" s="24" t="s">
        <v>6575</v>
      </c>
      <c r="W1336" s="216" t="s">
        <v>5967</v>
      </c>
      <c r="X1336" s="216" t="s">
        <v>6007</v>
      </c>
      <c r="Y1336" s="24" t="s">
        <v>6209</v>
      </c>
      <c r="Z1336" s="24" t="s">
        <v>6238</v>
      </c>
      <c r="AA1336" s="24" t="s">
        <v>6017</v>
      </c>
      <c r="AB1336" s="24" t="s">
        <v>5979</v>
      </c>
      <c r="AC1336" s="24" t="s">
        <v>5991</v>
      </c>
    </row>
    <row r="1337" spans="1:29" s="169" customFormat="1">
      <c r="A1337" s="24">
        <v>6219</v>
      </c>
      <c r="B1337" s="24" t="s">
        <v>1303</v>
      </c>
      <c r="C1337" s="57">
        <v>21.6</v>
      </c>
      <c r="D1337" s="57">
        <v>22.2</v>
      </c>
      <c r="E1337" s="57">
        <v>20.3</v>
      </c>
      <c r="F1337" s="57">
        <v>21.25</v>
      </c>
      <c r="G1337" s="57">
        <v>21.25</v>
      </c>
      <c r="H1337" s="57">
        <v>21.6</v>
      </c>
      <c r="I1337" s="57">
        <v>20.350000000000001</v>
      </c>
      <c r="J1337" s="57">
        <v>20.7</v>
      </c>
      <c r="K1337" s="57">
        <v>21</v>
      </c>
      <c r="L1337" s="57">
        <v>21.25</v>
      </c>
      <c r="M1337" s="57">
        <v>20.55</v>
      </c>
      <c r="N1337" s="57">
        <v>20.7</v>
      </c>
      <c r="O1337" s="57">
        <v>9044</v>
      </c>
      <c r="P1337" s="57">
        <v>25099</v>
      </c>
      <c r="Q1337" s="57">
        <v>18.628900000000002</v>
      </c>
      <c r="R1337" s="57">
        <v>20.508199999999999</v>
      </c>
      <c r="S1337" s="57">
        <v>16.585899999999999</v>
      </c>
      <c r="T1337" s="57">
        <v>19.200800000000001</v>
      </c>
      <c r="U1337" s="77">
        <v>0.60055513499873836</v>
      </c>
      <c r="V1337" s="24" t="s">
        <v>6074</v>
      </c>
      <c r="W1337" s="216" t="s">
        <v>5967</v>
      </c>
      <c r="X1337" s="216" t="s">
        <v>6047</v>
      </c>
      <c r="Y1337" s="24" t="s">
        <v>5984</v>
      </c>
      <c r="Z1337" s="24" t="s">
        <v>5962</v>
      </c>
      <c r="AA1337" s="24" t="s">
        <v>5984</v>
      </c>
      <c r="AB1337" s="24" t="s">
        <v>5986</v>
      </c>
      <c r="AC1337" s="24" t="s">
        <v>5990</v>
      </c>
    </row>
    <row r="1338" spans="1:29" s="169" customFormat="1">
      <c r="A1338" s="24">
        <v>6220</v>
      </c>
      <c r="B1338" s="24" t="s">
        <v>1304</v>
      </c>
      <c r="C1338" s="57">
        <v>26</v>
      </c>
      <c r="D1338" s="57">
        <v>26.3</v>
      </c>
      <c r="E1338" s="57">
        <v>22.55</v>
      </c>
      <c r="F1338" s="57">
        <v>22.55</v>
      </c>
      <c r="G1338" s="57">
        <v>22.3</v>
      </c>
      <c r="H1338" s="57">
        <v>22.6</v>
      </c>
      <c r="I1338" s="57">
        <v>20.5</v>
      </c>
      <c r="J1338" s="57">
        <v>21.35</v>
      </c>
      <c r="K1338" s="57">
        <v>21.6</v>
      </c>
      <c r="L1338" s="57">
        <v>22.65</v>
      </c>
      <c r="M1338" s="57">
        <v>21.6</v>
      </c>
      <c r="N1338" s="57">
        <v>22.5</v>
      </c>
      <c r="O1338" s="57">
        <v>308</v>
      </c>
      <c r="P1338" s="57">
        <v>1503</v>
      </c>
      <c r="Q1338" s="57">
        <v>27.390599999999999</v>
      </c>
      <c r="R1338" s="57">
        <v>38.407899999999998</v>
      </c>
      <c r="S1338" s="57">
        <v>27.269400000000001</v>
      </c>
      <c r="T1338" s="57">
        <v>34.695</v>
      </c>
      <c r="U1338" s="77">
        <v>0.34153914393435353</v>
      </c>
      <c r="V1338" s="24" t="s">
        <v>6157</v>
      </c>
      <c r="W1338" s="216" t="s">
        <v>5967</v>
      </c>
      <c r="X1338" s="216" t="s">
        <v>5971</v>
      </c>
      <c r="Y1338" s="24" t="s">
        <v>6004</v>
      </c>
      <c r="Z1338" s="24" t="s">
        <v>5964</v>
      </c>
      <c r="AA1338" s="24" t="s">
        <v>6013</v>
      </c>
      <c r="AB1338" s="24" t="s">
        <v>5965</v>
      </c>
      <c r="AC1338" s="24" t="s">
        <v>5979</v>
      </c>
    </row>
    <row r="1339" spans="1:29" s="169" customFormat="1">
      <c r="A1339" s="24">
        <v>6221</v>
      </c>
      <c r="B1339" s="24" t="s">
        <v>1305</v>
      </c>
      <c r="C1339" s="57">
        <v>62.7</v>
      </c>
      <c r="D1339" s="57">
        <v>62.9</v>
      </c>
      <c r="E1339" s="57">
        <v>57</v>
      </c>
      <c r="F1339" s="57">
        <v>59.1</v>
      </c>
      <c r="G1339" s="57">
        <v>59</v>
      </c>
      <c r="H1339" s="57">
        <v>60</v>
      </c>
      <c r="I1339" s="57">
        <v>57.1</v>
      </c>
      <c r="J1339" s="57">
        <v>57.5</v>
      </c>
      <c r="K1339" s="57">
        <v>58</v>
      </c>
      <c r="L1339" s="57">
        <v>60.6</v>
      </c>
      <c r="M1339" s="57">
        <v>57.4</v>
      </c>
      <c r="N1339" s="57">
        <v>58.5</v>
      </c>
      <c r="O1339" s="57">
        <v>78</v>
      </c>
      <c r="P1339" s="57">
        <v>166</v>
      </c>
      <c r="Q1339" s="57">
        <v>13.481299999999999</v>
      </c>
      <c r="R1339" s="57">
        <v>26.888000000000002</v>
      </c>
      <c r="S1339" s="57">
        <v>12.074</v>
      </c>
      <c r="T1339" s="57">
        <v>21.95</v>
      </c>
      <c r="U1339" s="77">
        <v>0.78313253012048201</v>
      </c>
      <c r="V1339" s="24" t="s">
        <v>6123</v>
      </c>
      <c r="W1339" s="216" t="s">
        <v>5967</v>
      </c>
      <c r="X1339" s="216" t="s">
        <v>6007</v>
      </c>
      <c r="Y1339" s="24" t="s">
        <v>5964</v>
      </c>
      <c r="Z1339" s="24" t="s">
        <v>5962</v>
      </c>
      <c r="AA1339" s="24" t="s">
        <v>5963</v>
      </c>
      <c r="AB1339" s="24" t="s">
        <v>5996</v>
      </c>
      <c r="AC1339" s="24" t="s">
        <v>5990</v>
      </c>
    </row>
    <row r="1340" spans="1:29" s="169" customFormat="1">
      <c r="A1340" s="24">
        <v>6222</v>
      </c>
      <c r="B1340" s="24" t="s">
        <v>1306</v>
      </c>
      <c r="C1340" s="57">
        <v>15.35</v>
      </c>
      <c r="D1340" s="57">
        <v>15.6</v>
      </c>
      <c r="E1340" s="57">
        <v>14.8</v>
      </c>
      <c r="F1340" s="57">
        <v>15</v>
      </c>
      <c r="G1340" s="57">
        <v>15.1</v>
      </c>
      <c r="H1340" s="57">
        <v>15.3</v>
      </c>
      <c r="I1340" s="57">
        <v>14.7</v>
      </c>
      <c r="J1340" s="57">
        <v>15.15</v>
      </c>
      <c r="K1340" s="57">
        <v>15.2</v>
      </c>
      <c r="L1340" s="57">
        <v>15.4</v>
      </c>
      <c r="M1340" s="57">
        <v>15</v>
      </c>
      <c r="N1340" s="57">
        <v>15.4</v>
      </c>
      <c r="O1340" s="57">
        <v>61</v>
      </c>
      <c r="P1340" s="57">
        <v>137</v>
      </c>
      <c r="Q1340" s="57"/>
      <c r="R1340" s="57"/>
      <c r="S1340" s="57"/>
      <c r="T1340" s="57"/>
      <c r="U1340" s="77">
        <v>0.74209245742092456</v>
      </c>
      <c r="V1340" s="24" t="s">
        <v>6635</v>
      </c>
      <c r="W1340" s="216" t="s">
        <v>5993</v>
      </c>
      <c r="X1340" s="216" t="s">
        <v>5993</v>
      </c>
      <c r="Y1340" s="24" t="s">
        <v>5962</v>
      </c>
      <c r="Z1340" s="24" t="s">
        <v>5972</v>
      </c>
      <c r="AA1340" s="24" t="s">
        <v>6126</v>
      </c>
      <c r="AB1340" s="24" t="s">
        <v>5979</v>
      </c>
      <c r="AC1340" s="24" t="s">
        <v>5970</v>
      </c>
    </row>
    <row r="1341" spans="1:29" s="169" customFormat="1">
      <c r="A1341" s="24">
        <v>6223</v>
      </c>
      <c r="B1341" s="24" t="s">
        <v>1307</v>
      </c>
      <c r="C1341" s="57">
        <v>153</v>
      </c>
      <c r="D1341" s="57">
        <v>155.5</v>
      </c>
      <c r="E1341" s="57">
        <v>135</v>
      </c>
      <c r="F1341" s="57">
        <v>139</v>
      </c>
      <c r="G1341" s="57">
        <v>136.5</v>
      </c>
      <c r="H1341" s="57">
        <v>166.5</v>
      </c>
      <c r="I1341" s="57">
        <v>130.5</v>
      </c>
      <c r="J1341" s="57">
        <v>157.5</v>
      </c>
      <c r="K1341" s="57">
        <v>158</v>
      </c>
      <c r="L1341" s="57">
        <v>170</v>
      </c>
      <c r="M1341" s="57">
        <v>157.5</v>
      </c>
      <c r="N1341" s="57">
        <v>160</v>
      </c>
      <c r="O1341" s="57">
        <v>26484</v>
      </c>
      <c r="P1341" s="57">
        <v>93294</v>
      </c>
      <c r="Q1341" s="57">
        <v>65.253799999999998</v>
      </c>
      <c r="R1341" s="57">
        <v>70.033900000000003</v>
      </c>
      <c r="S1341" s="57">
        <v>68.081699999999998</v>
      </c>
      <c r="T1341" s="57">
        <v>69.383200000000002</v>
      </c>
      <c r="U1341" s="77">
        <v>0.47312796106930777</v>
      </c>
      <c r="V1341" s="24" t="s">
        <v>6802</v>
      </c>
      <c r="W1341" s="216" t="s">
        <v>6039</v>
      </c>
      <c r="X1341" s="216" t="s">
        <v>5961</v>
      </c>
      <c r="Y1341" s="24" t="s">
        <v>5964</v>
      </c>
      <c r="Z1341" s="24" t="s">
        <v>5982</v>
      </c>
      <c r="AA1341" s="24" t="s">
        <v>5963</v>
      </c>
      <c r="AB1341" s="24" t="s">
        <v>6033</v>
      </c>
      <c r="AC1341" s="24" t="s">
        <v>5979</v>
      </c>
    </row>
    <row r="1342" spans="1:29" s="169" customFormat="1">
      <c r="A1342" s="24">
        <v>6224</v>
      </c>
      <c r="B1342" s="24" t="s">
        <v>1308</v>
      </c>
      <c r="C1342" s="57">
        <v>148.5</v>
      </c>
      <c r="D1342" s="57">
        <v>152.5</v>
      </c>
      <c r="E1342" s="57">
        <v>136</v>
      </c>
      <c r="F1342" s="57">
        <v>136</v>
      </c>
      <c r="G1342" s="57">
        <v>135</v>
      </c>
      <c r="H1342" s="57">
        <v>139.5</v>
      </c>
      <c r="I1342" s="57">
        <v>123.5</v>
      </c>
      <c r="J1342" s="57">
        <v>134</v>
      </c>
      <c r="K1342" s="57">
        <v>136</v>
      </c>
      <c r="L1342" s="57">
        <v>143</v>
      </c>
      <c r="M1342" s="57">
        <v>134.5</v>
      </c>
      <c r="N1342" s="57">
        <v>136</v>
      </c>
      <c r="O1342" s="57">
        <v>2852</v>
      </c>
      <c r="P1342" s="57">
        <v>11035</v>
      </c>
      <c r="Q1342" s="57">
        <v>36.756700000000002</v>
      </c>
      <c r="R1342" s="57">
        <v>51.761299999999999</v>
      </c>
      <c r="S1342" s="57">
        <v>30.964400000000001</v>
      </c>
      <c r="T1342" s="57">
        <v>44.829000000000001</v>
      </c>
      <c r="U1342" s="77">
        <v>0.43075064189699441</v>
      </c>
      <c r="V1342" s="24" t="s">
        <v>6378</v>
      </c>
      <c r="W1342" s="216" t="s">
        <v>5967</v>
      </c>
      <c r="X1342" s="216" t="s">
        <v>5971</v>
      </c>
      <c r="Y1342" s="24" t="s">
        <v>6004</v>
      </c>
      <c r="Z1342" s="24" t="s">
        <v>5994</v>
      </c>
      <c r="AA1342" s="24" t="s">
        <v>6164</v>
      </c>
      <c r="AB1342" s="24" t="s">
        <v>6033</v>
      </c>
      <c r="AC1342" s="24" t="s">
        <v>5990</v>
      </c>
    </row>
    <row r="1343" spans="1:29" s="169" customFormat="1">
      <c r="A1343" s="24">
        <v>6226</v>
      </c>
      <c r="B1343" s="24" t="s">
        <v>1310</v>
      </c>
      <c r="C1343" s="57">
        <v>19.3</v>
      </c>
      <c r="D1343" s="57">
        <v>19.3</v>
      </c>
      <c r="E1343" s="57">
        <v>14.1</v>
      </c>
      <c r="F1343" s="57">
        <v>15.25</v>
      </c>
      <c r="G1343" s="57">
        <v>15.05</v>
      </c>
      <c r="H1343" s="57">
        <v>15.9</v>
      </c>
      <c r="I1343" s="57">
        <v>13.65</v>
      </c>
      <c r="J1343" s="57">
        <v>13.9</v>
      </c>
      <c r="K1343" s="57">
        <v>14.15</v>
      </c>
      <c r="L1343" s="57">
        <v>15.25</v>
      </c>
      <c r="M1343" s="57">
        <v>14</v>
      </c>
      <c r="N1343" s="57">
        <v>14.05</v>
      </c>
      <c r="O1343" s="57">
        <v>9735</v>
      </c>
      <c r="P1343" s="57">
        <v>42670</v>
      </c>
      <c r="Q1343" s="57">
        <v>66.506600000000006</v>
      </c>
      <c r="R1343" s="57">
        <v>72.404899999999998</v>
      </c>
      <c r="S1343" s="57">
        <v>59.0533</v>
      </c>
      <c r="T1343" s="57">
        <v>67.954300000000003</v>
      </c>
      <c r="U1343" s="77">
        <v>0.38024373095851888</v>
      </c>
      <c r="V1343" s="24" t="s">
        <v>6319</v>
      </c>
      <c r="W1343" s="216" t="s">
        <v>5967</v>
      </c>
      <c r="X1343" s="216" t="s">
        <v>5961</v>
      </c>
      <c r="Y1343" s="24" t="s">
        <v>6024</v>
      </c>
      <c r="Z1343" s="24" t="s">
        <v>5964</v>
      </c>
      <c r="AA1343" s="24" t="s">
        <v>5978</v>
      </c>
      <c r="AB1343" s="24" t="s">
        <v>6084</v>
      </c>
      <c r="AC1343" s="24" t="s">
        <v>5979</v>
      </c>
    </row>
    <row r="1344" spans="1:29" s="169" customFormat="1">
      <c r="A1344" s="24">
        <v>6227</v>
      </c>
      <c r="B1344" s="24" t="s">
        <v>1311</v>
      </c>
      <c r="C1344" s="57">
        <v>29.35</v>
      </c>
      <c r="D1344" s="57">
        <v>33.5</v>
      </c>
      <c r="E1344" s="57">
        <v>28.4</v>
      </c>
      <c r="F1344" s="57">
        <v>32.85</v>
      </c>
      <c r="G1344" s="57">
        <v>32.799999999999997</v>
      </c>
      <c r="H1344" s="57">
        <v>34.9</v>
      </c>
      <c r="I1344" s="57">
        <v>30.6</v>
      </c>
      <c r="J1344" s="57">
        <v>31.7</v>
      </c>
      <c r="K1344" s="57">
        <v>32.15</v>
      </c>
      <c r="L1344" s="57">
        <v>32.450000000000003</v>
      </c>
      <c r="M1344" s="57">
        <v>31.8</v>
      </c>
      <c r="N1344" s="57">
        <v>31.9</v>
      </c>
      <c r="O1344" s="57">
        <v>847</v>
      </c>
      <c r="P1344" s="57">
        <v>6626</v>
      </c>
      <c r="Q1344" s="57">
        <v>61.305900000000001</v>
      </c>
      <c r="R1344" s="57">
        <v>61.127000000000002</v>
      </c>
      <c r="S1344" s="57">
        <v>59.711199999999998</v>
      </c>
      <c r="T1344" s="57">
        <v>60.655099999999997</v>
      </c>
      <c r="U1344" s="77">
        <v>0.21304960257571184</v>
      </c>
      <c r="V1344" s="24" t="s">
        <v>6621</v>
      </c>
      <c r="W1344" s="216" t="s">
        <v>5960</v>
      </c>
      <c r="X1344" s="216" t="s">
        <v>5961</v>
      </c>
      <c r="Y1344" s="24" t="s">
        <v>5982</v>
      </c>
      <c r="Z1344" s="24" t="s">
        <v>5962</v>
      </c>
      <c r="AA1344" s="24" t="s">
        <v>5984</v>
      </c>
      <c r="AB1344" s="24" t="s">
        <v>5970</v>
      </c>
      <c r="AC1344" s="24" t="s">
        <v>5990</v>
      </c>
    </row>
    <row r="1345" spans="1:29" s="169" customFormat="1">
      <c r="A1345" s="24">
        <v>6229</v>
      </c>
      <c r="B1345" s="24" t="s">
        <v>1313</v>
      </c>
      <c r="C1345" s="57">
        <v>47.45</v>
      </c>
      <c r="D1345" s="57">
        <v>48.1</v>
      </c>
      <c r="E1345" s="57">
        <v>39.5</v>
      </c>
      <c r="F1345" s="57">
        <v>40.049999999999997</v>
      </c>
      <c r="G1345" s="57">
        <v>39.9</v>
      </c>
      <c r="H1345" s="57">
        <v>42.1</v>
      </c>
      <c r="I1345" s="57">
        <v>37.5</v>
      </c>
      <c r="J1345" s="57">
        <v>39.299999999999997</v>
      </c>
      <c r="K1345" s="57">
        <v>40.25</v>
      </c>
      <c r="L1345" s="57">
        <v>42.5</v>
      </c>
      <c r="M1345" s="57">
        <v>40</v>
      </c>
      <c r="N1345" s="57">
        <v>40.35</v>
      </c>
      <c r="O1345" s="57">
        <v>3501</v>
      </c>
      <c r="P1345" s="57">
        <v>9275</v>
      </c>
      <c r="Q1345" s="57">
        <v>54.225700000000003</v>
      </c>
      <c r="R1345" s="57">
        <v>63.229700000000001</v>
      </c>
      <c r="S1345" s="57">
        <v>49.106200000000001</v>
      </c>
      <c r="T1345" s="57">
        <v>58.521900000000002</v>
      </c>
      <c r="U1345" s="77">
        <v>0.62911051212938007</v>
      </c>
      <c r="V1345" s="24" t="s">
        <v>6456</v>
      </c>
      <c r="W1345" s="216" t="s">
        <v>5967</v>
      </c>
      <c r="X1345" s="216" t="s">
        <v>5961</v>
      </c>
      <c r="Y1345" s="24" t="s">
        <v>5964</v>
      </c>
      <c r="Z1345" s="24" t="s">
        <v>6073</v>
      </c>
      <c r="AA1345" s="24" t="s">
        <v>5969</v>
      </c>
      <c r="AB1345" s="24" t="s">
        <v>6084</v>
      </c>
      <c r="AC1345" s="24" t="s">
        <v>5965</v>
      </c>
    </row>
    <row r="1346" spans="1:29" s="169" customFormat="1">
      <c r="A1346" s="24">
        <v>6230</v>
      </c>
      <c r="B1346" s="24" t="s">
        <v>5868</v>
      </c>
      <c r="C1346" s="57">
        <v>209.5</v>
      </c>
      <c r="D1346" s="57">
        <v>209.5</v>
      </c>
      <c r="E1346" s="57">
        <v>199</v>
      </c>
      <c r="F1346" s="57">
        <v>199</v>
      </c>
      <c r="G1346" s="57">
        <v>199</v>
      </c>
      <c r="H1346" s="57">
        <v>199</v>
      </c>
      <c r="I1346" s="57">
        <v>174.5</v>
      </c>
      <c r="J1346" s="57">
        <v>176.5</v>
      </c>
      <c r="K1346" s="57">
        <v>178</v>
      </c>
      <c r="L1346" s="57">
        <v>183</v>
      </c>
      <c r="M1346" s="57">
        <v>178</v>
      </c>
      <c r="N1346" s="57">
        <v>180</v>
      </c>
      <c r="O1346" s="57">
        <v>48</v>
      </c>
      <c r="P1346" s="57">
        <v>168</v>
      </c>
      <c r="Q1346" s="57">
        <v>14.5191</v>
      </c>
      <c r="R1346" s="57">
        <v>31.390999999999998</v>
      </c>
      <c r="S1346" s="57">
        <v>12.521699999999999</v>
      </c>
      <c r="T1346" s="57">
        <v>25.101299999999998</v>
      </c>
      <c r="U1346" s="77">
        <v>0.47619047619047622</v>
      </c>
      <c r="V1346" s="24" t="s">
        <v>6038</v>
      </c>
      <c r="W1346" s="216" t="s">
        <v>5967</v>
      </c>
      <c r="X1346" s="216" t="s">
        <v>6007</v>
      </c>
      <c r="Y1346" s="24" t="s">
        <v>6058</v>
      </c>
      <c r="Z1346" s="24" t="s">
        <v>6024</v>
      </c>
      <c r="AA1346" s="24" t="s">
        <v>6055</v>
      </c>
      <c r="AB1346" s="24" t="s">
        <v>5976</v>
      </c>
      <c r="AC1346" s="24" t="s">
        <v>5979</v>
      </c>
    </row>
    <row r="1347" spans="1:29" s="169" customFormat="1">
      <c r="A1347" s="24">
        <v>6231</v>
      </c>
      <c r="B1347" s="24" t="s">
        <v>1315</v>
      </c>
      <c r="C1347" s="57">
        <v>91.5</v>
      </c>
      <c r="D1347" s="57">
        <v>91.5</v>
      </c>
      <c r="E1347" s="57">
        <v>75.2</v>
      </c>
      <c r="F1347" s="57">
        <v>75.599999999999994</v>
      </c>
      <c r="G1347" s="57">
        <v>73.5</v>
      </c>
      <c r="H1347" s="57">
        <v>75.5</v>
      </c>
      <c r="I1347" s="57">
        <v>66</v>
      </c>
      <c r="J1347" s="57">
        <v>67.900000000000006</v>
      </c>
      <c r="K1347" s="57">
        <v>68.8</v>
      </c>
      <c r="L1347" s="57">
        <v>72.3</v>
      </c>
      <c r="M1347" s="57">
        <v>68.5</v>
      </c>
      <c r="N1347" s="57">
        <v>69</v>
      </c>
      <c r="O1347" s="57">
        <v>793</v>
      </c>
      <c r="P1347" s="57">
        <v>2907</v>
      </c>
      <c r="Q1347" s="57">
        <v>30.6509</v>
      </c>
      <c r="R1347" s="57">
        <v>48.447299999999998</v>
      </c>
      <c r="S1347" s="57">
        <v>22.786899999999999</v>
      </c>
      <c r="T1347" s="57">
        <v>39.893900000000002</v>
      </c>
      <c r="U1347" s="77">
        <v>0.45464969613576423</v>
      </c>
      <c r="V1347" s="24" t="s">
        <v>6123</v>
      </c>
      <c r="W1347" s="216" t="s">
        <v>5967</v>
      </c>
      <c r="X1347" s="216" t="s">
        <v>6007</v>
      </c>
      <c r="Y1347" s="24" t="s">
        <v>6024</v>
      </c>
      <c r="Z1347" s="24" t="s">
        <v>5964</v>
      </c>
      <c r="AA1347" s="24" t="s">
        <v>5969</v>
      </c>
      <c r="AB1347" s="24" t="s">
        <v>6084</v>
      </c>
      <c r="AC1347" s="24" t="s">
        <v>5965</v>
      </c>
    </row>
    <row r="1348" spans="1:29" s="169" customFormat="1">
      <c r="A1348" s="24">
        <v>6233</v>
      </c>
      <c r="B1348" s="24" t="s">
        <v>1316</v>
      </c>
      <c r="C1348" s="57">
        <v>47.5</v>
      </c>
      <c r="D1348" s="57">
        <v>48.25</v>
      </c>
      <c r="E1348" s="57">
        <v>40.049999999999997</v>
      </c>
      <c r="F1348" s="57">
        <v>40.1</v>
      </c>
      <c r="G1348" s="57">
        <v>39.1</v>
      </c>
      <c r="H1348" s="57">
        <v>41.35</v>
      </c>
      <c r="I1348" s="57">
        <v>36.15</v>
      </c>
      <c r="J1348" s="57">
        <v>38.049999999999997</v>
      </c>
      <c r="K1348" s="57">
        <v>38.6</v>
      </c>
      <c r="L1348" s="57">
        <v>40.799999999999997</v>
      </c>
      <c r="M1348" s="57">
        <v>38.6</v>
      </c>
      <c r="N1348" s="57">
        <v>38.700000000000003</v>
      </c>
      <c r="O1348" s="57">
        <v>3898</v>
      </c>
      <c r="P1348" s="57">
        <v>25446</v>
      </c>
      <c r="Q1348" s="57">
        <v>44.691200000000002</v>
      </c>
      <c r="R1348" s="57">
        <v>58.505699999999997</v>
      </c>
      <c r="S1348" s="57">
        <v>36.315899999999999</v>
      </c>
      <c r="T1348" s="57">
        <v>51.109099999999998</v>
      </c>
      <c r="U1348" s="77">
        <v>0.25531190232911527</v>
      </c>
      <c r="V1348" s="24" t="s">
        <v>6525</v>
      </c>
      <c r="W1348" s="216" t="s">
        <v>5967</v>
      </c>
      <c r="X1348" s="216" t="s">
        <v>5961</v>
      </c>
      <c r="Y1348" s="24" t="s">
        <v>5964</v>
      </c>
      <c r="Z1348" s="24" t="s">
        <v>5974</v>
      </c>
      <c r="AA1348" s="24" t="s">
        <v>6227</v>
      </c>
      <c r="AB1348" s="24" t="s">
        <v>6159</v>
      </c>
      <c r="AC1348" s="24" t="s">
        <v>5979</v>
      </c>
    </row>
    <row r="1349" spans="1:29" s="169" customFormat="1">
      <c r="A1349" s="24">
        <v>6234</v>
      </c>
      <c r="B1349" s="24" t="s">
        <v>1317</v>
      </c>
      <c r="C1349" s="57">
        <v>21.5</v>
      </c>
      <c r="D1349" s="57">
        <v>21.85</v>
      </c>
      <c r="E1349" s="57">
        <v>21.35</v>
      </c>
      <c r="F1349" s="57">
        <v>21.55</v>
      </c>
      <c r="G1349" s="57">
        <v>21.5</v>
      </c>
      <c r="H1349" s="57">
        <v>21.5</v>
      </c>
      <c r="I1349" s="57">
        <v>19.95</v>
      </c>
      <c r="J1349" s="57">
        <v>20</v>
      </c>
      <c r="K1349" s="57">
        <v>20</v>
      </c>
      <c r="L1349" s="57">
        <v>20.65</v>
      </c>
      <c r="M1349" s="57">
        <v>20</v>
      </c>
      <c r="N1349" s="57">
        <v>20.65</v>
      </c>
      <c r="O1349" s="57">
        <v>204</v>
      </c>
      <c r="P1349" s="57">
        <v>681</v>
      </c>
      <c r="Q1349" s="57">
        <v>9.6931999999999992</v>
      </c>
      <c r="R1349" s="57">
        <v>18.362400000000001</v>
      </c>
      <c r="S1349" s="57">
        <v>12.295500000000001</v>
      </c>
      <c r="T1349" s="57">
        <v>16.3401</v>
      </c>
      <c r="U1349" s="77">
        <v>0.49926578560939794</v>
      </c>
      <c r="V1349" s="24" t="s">
        <v>6528</v>
      </c>
      <c r="W1349" s="216" t="s">
        <v>6039</v>
      </c>
      <c r="X1349" s="216" t="s">
        <v>6047</v>
      </c>
      <c r="Y1349" s="24" t="s">
        <v>6068</v>
      </c>
      <c r="Z1349" s="24" t="s">
        <v>6024</v>
      </c>
      <c r="AA1349" s="24" t="s">
        <v>6255</v>
      </c>
      <c r="AB1349" s="24" t="s">
        <v>5979</v>
      </c>
      <c r="AC1349" s="24" t="s">
        <v>5979</v>
      </c>
    </row>
    <row r="1350" spans="1:29" s="169" customFormat="1">
      <c r="A1350" s="24">
        <v>6235</v>
      </c>
      <c r="B1350" s="24" t="s">
        <v>1318</v>
      </c>
      <c r="C1350" s="57">
        <v>19.7</v>
      </c>
      <c r="D1350" s="57">
        <v>19.75</v>
      </c>
      <c r="E1350" s="57">
        <v>17.75</v>
      </c>
      <c r="F1350" s="57">
        <v>17.95</v>
      </c>
      <c r="G1350" s="57">
        <v>17.05</v>
      </c>
      <c r="H1350" s="57">
        <v>17.5</v>
      </c>
      <c r="I1350" s="57">
        <v>16.5</v>
      </c>
      <c r="J1350" s="57">
        <v>16.899999999999999</v>
      </c>
      <c r="K1350" s="57">
        <v>16.899999999999999</v>
      </c>
      <c r="L1350" s="57">
        <v>17.45</v>
      </c>
      <c r="M1350" s="57">
        <v>16.899999999999999</v>
      </c>
      <c r="N1350" s="57">
        <v>17.149999999999999</v>
      </c>
      <c r="O1350" s="57">
        <v>548</v>
      </c>
      <c r="P1350" s="57">
        <v>2788</v>
      </c>
      <c r="Q1350" s="57">
        <v>32.969000000000001</v>
      </c>
      <c r="R1350" s="57">
        <v>48.321599999999997</v>
      </c>
      <c r="S1350" s="57">
        <v>27.2639</v>
      </c>
      <c r="T1350" s="57">
        <v>41.302399999999999</v>
      </c>
      <c r="U1350" s="77">
        <v>0.32759445241511237</v>
      </c>
      <c r="V1350" s="24" t="s">
        <v>6120</v>
      </c>
      <c r="W1350" s="216" t="s">
        <v>5967</v>
      </c>
      <c r="X1350" s="216" t="s">
        <v>5971</v>
      </c>
      <c r="Y1350" s="24" t="s">
        <v>5964</v>
      </c>
      <c r="Z1350" s="24" t="s">
        <v>5974</v>
      </c>
      <c r="AA1350" s="24" t="s">
        <v>6055</v>
      </c>
      <c r="AB1350" s="24" t="s">
        <v>5970</v>
      </c>
      <c r="AC1350" s="24" t="s">
        <v>5979</v>
      </c>
    </row>
    <row r="1351" spans="1:29" s="169" customFormat="1">
      <c r="A1351" s="24">
        <v>6236</v>
      </c>
      <c r="B1351" s="24" t="s">
        <v>1319</v>
      </c>
      <c r="C1351" s="57"/>
      <c r="D1351" s="57">
        <v>9.5500000000000007</v>
      </c>
      <c r="E1351" s="57">
        <v>8.68</v>
      </c>
      <c r="F1351" s="57">
        <v>9</v>
      </c>
      <c r="G1351" s="57">
        <v>9.85</v>
      </c>
      <c r="H1351" s="57">
        <v>11.1</v>
      </c>
      <c r="I1351" s="57">
        <v>9</v>
      </c>
      <c r="J1351" s="57">
        <v>11.1</v>
      </c>
      <c r="K1351" s="57">
        <v>11.95</v>
      </c>
      <c r="L1351" s="57">
        <v>11.95</v>
      </c>
      <c r="M1351" s="57">
        <v>11.3</v>
      </c>
      <c r="N1351" s="57">
        <v>11.7</v>
      </c>
      <c r="O1351" s="57">
        <v>45</v>
      </c>
      <c r="P1351" s="57">
        <v>205</v>
      </c>
      <c r="Q1351" s="57"/>
      <c r="R1351" s="57"/>
      <c r="S1351" s="57"/>
      <c r="T1351" s="57"/>
      <c r="U1351" s="77">
        <v>0.36585365853658536</v>
      </c>
      <c r="V1351" s="24" t="s">
        <v>6799</v>
      </c>
      <c r="W1351" s="216" t="s">
        <v>5993</v>
      </c>
      <c r="X1351" s="216" t="s">
        <v>5993</v>
      </c>
      <c r="Y1351" s="24" t="s">
        <v>5969</v>
      </c>
      <c r="Z1351" s="24" t="s">
        <v>6045</v>
      </c>
      <c r="AA1351" s="24" t="s">
        <v>6017</v>
      </c>
      <c r="AB1351" s="24" t="s">
        <v>5979</v>
      </c>
      <c r="AC1351" s="24" t="s">
        <v>5976</v>
      </c>
    </row>
    <row r="1352" spans="1:29" s="169" customFormat="1">
      <c r="A1352" s="24">
        <v>6237</v>
      </c>
      <c r="B1352" s="24" t="s">
        <v>1320</v>
      </c>
      <c r="C1352" s="57">
        <v>139</v>
      </c>
      <c r="D1352" s="57">
        <v>142</v>
      </c>
      <c r="E1352" s="57">
        <v>114</v>
      </c>
      <c r="F1352" s="57">
        <v>114</v>
      </c>
      <c r="G1352" s="57">
        <v>114</v>
      </c>
      <c r="H1352" s="57">
        <v>118</v>
      </c>
      <c r="I1352" s="57">
        <v>104.5</v>
      </c>
      <c r="J1352" s="57">
        <v>108.5</v>
      </c>
      <c r="K1352" s="57">
        <v>111</v>
      </c>
      <c r="L1352" s="57">
        <v>118.5</v>
      </c>
      <c r="M1352" s="57">
        <v>110.5</v>
      </c>
      <c r="N1352" s="57">
        <v>111</v>
      </c>
      <c r="O1352" s="57">
        <v>4901</v>
      </c>
      <c r="P1352" s="57">
        <v>16980</v>
      </c>
      <c r="Q1352" s="57">
        <v>32.9358</v>
      </c>
      <c r="R1352" s="57">
        <v>52.586599999999997</v>
      </c>
      <c r="S1352" s="57">
        <v>25.758299999999998</v>
      </c>
      <c r="T1352" s="57">
        <v>43.643799999999999</v>
      </c>
      <c r="U1352" s="77">
        <v>0.48105614448370632</v>
      </c>
      <c r="V1352" s="24" t="s">
        <v>6123</v>
      </c>
      <c r="W1352" s="216" t="s">
        <v>5967</v>
      </c>
      <c r="X1352" s="216" t="s">
        <v>5971</v>
      </c>
      <c r="Y1352" s="24" t="s">
        <v>6004</v>
      </c>
      <c r="Z1352" s="24" t="s">
        <v>5964</v>
      </c>
      <c r="AA1352" s="24" t="s">
        <v>6164</v>
      </c>
      <c r="AB1352" s="24" t="s">
        <v>6084</v>
      </c>
      <c r="AC1352" s="24" t="s">
        <v>5965</v>
      </c>
    </row>
    <row r="1353" spans="1:29" s="169" customFormat="1">
      <c r="A1353" s="24">
        <v>6239</v>
      </c>
      <c r="B1353" s="24" t="s">
        <v>1322</v>
      </c>
      <c r="C1353" s="57">
        <v>113</v>
      </c>
      <c r="D1353" s="57">
        <v>115</v>
      </c>
      <c r="E1353" s="57">
        <v>107</v>
      </c>
      <c r="F1353" s="57">
        <v>109</v>
      </c>
      <c r="G1353" s="57">
        <v>107.5</v>
      </c>
      <c r="H1353" s="57">
        <v>109.5</v>
      </c>
      <c r="I1353" s="57">
        <v>104</v>
      </c>
      <c r="J1353" s="57">
        <v>104</v>
      </c>
      <c r="K1353" s="57">
        <v>106</v>
      </c>
      <c r="L1353" s="57">
        <v>109.5</v>
      </c>
      <c r="M1353" s="57">
        <v>105.5</v>
      </c>
      <c r="N1353" s="57">
        <v>108.5</v>
      </c>
      <c r="O1353" s="57">
        <v>4608</v>
      </c>
      <c r="P1353" s="57">
        <v>16911</v>
      </c>
      <c r="Q1353" s="57">
        <v>42.016399999999997</v>
      </c>
      <c r="R1353" s="57">
        <v>61.157600000000002</v>
      </c>
      <c r="S1353" s="57">
        <v>40.510899999999999</v>
      </c>
      <c r="T1353" s="57">
        <v>54.275300000000001</v>
      </c>
      <c r="U1353" s="77">
        <v>0.45414227425935783</v>
      </c>
      <c r="V1353" s="24" t="s">
        <v>6157</v>
      </c>
      <c r="W1353" s="216" t="s">
        <v>5967</v>
      </c>
      <c r="X1353" s="216" t="s">
        <v>5961</v>
      </c>
      <c r="Y1353" s="24" t="s">
        <v>5964</v>
      </c>
      <c r="Z1353" s="24" t="s">
        <v>6336</v>
      </c>
      <c r="AA1353" s="24" t="s">
        <v>6010</v>
      </c>
      <c r="AB1353" s="24" t="s">
        <v>5991</v>
      </c>
      <c r="AC1353" s="24" t="s">
        <v>5965</v>
      </c>
    </row>
    <row r="1354" spans="1:29" s="169" customFormat="1">
      <c r="A1354" s="24">
        <v>6240</v>
      </c>
      <c r="B1354" s="24" t="s">
        <v>1323</v>
      </c>
      <c r="C1354" s="57">
        <v>14</v>
      </c>
      <c r="D1354" s="57">
        <v>16.25</v>
      </c>
      <c r="E1354" s="57">
        <v>13.3</v>
      </c>
      <c r="F1354" s="57">
        <v>14.1</v>
      </c>
      <c r="G1354" s="57">
        <v>14.1</v>
      </c>
      <c r="H1354" s="57">
        <v>15.55</v>
      </c>
      <c r="I1354" s="57">
        <v>13.8</v>
      </c>
      <c r="J1354" s="57">
        <v>14.3</v>
      </c>
      <c r="K1354" s="57">
        <v>14.25</v>
      </c>
      <c r="L1354" s="57">
        <v>14.75</v>
      </c>
      <c r="M1354" s="57">
        <v>14.25</v>
      </c>
      <c r="N1354" s="57">
        <v>14.45</v>
      </c>
      <c r="O1354" s="57">
        <v>61</v>
      </c>
      <c r="P1354" s="57">
        <v>816</v>
      </c>
      <c r="Q1354" s="57"/>
      <c r="R1354" s="57"/>
      <c r="S1354" s="57"/>
      <c r="T1354" s="57"/>
      <c r="U1354" s="77">
        <v>0.12459150326797384</v>
      </c>
      <c r="V1354" s="24" t="s">
        <v>6548</v>
      </c>
      <c r="W1354" s="216" t="s">
        <v>5993</v>
      </c>
      <c r="X1354" s="216" t="s">
        <v>5993</v>
      </c>
      <c r="Y1354" s="24" t="s">
        <v>5969</v>
      </c>
      <c r="Z1354" s="24" t="s">
        <v>5969</v>
      </c>
      <c r="AA1354" s="24" t="s">
        <v>6055</v>
      </c>
      <c r="AB1354" s="24" t="s">
        <v>5976</v>
      </c>
      <c r="AC1354" s="24" t="s">
        <v>5979</v>
      </c>
    </row>
    <row r="1355" spans="1:29" s="169" customFormat="1">
      <c r="A1355" s="24">
        <v>6241</v>
      </c>
      <c r="B1355" s="24" t="s">
        <v>1324</v>
      </c>
      <c r="C1355" s="57">
        <v>19.850000000000001</v>
      </c>
      <c r="D1355" s="57">
        <v>19.899999999999999</v>
      </c>
      <c r="E1355" s="57">
        <v>19.05</v>
      </c>
      <c r="F1355" s="57">
        <v>19.05</v>
      </c>
      <c r="G1355" s="57">
        <v>19.600000000000001</v>
      </c>
      <c r="H1355" s="57">
        <v>19.600000000000001</v>
      </c>
      <c r="I1355" s="57">
        <v>17.899999999999999</v>
      </c>
      <c r="J1355" s="57">
        <v>18.05</v>
      </c>
      <c r="K1355" s="57">
        <v>18.3</v>
      </c>
      <c r="L1355" s="57">
        <v>18.399999999999999</v>
      </c>
      <c r="M1355" s="57">
        <v>16.899999999999999</v>
      </c>
      <c r="N1355" s="57">
        <v>18</v>
      </c>
      <c r="O1355" s="57">
        <v>54</v>
      </c>
      <c r="P1355" s="57">
        <v>218</v>
      </c>
      <c r="Q1355" s="57">
        <v>38.511299999999999</v>
      </c>
      <c r="R1355" s="57">
        <v>44.805399999999999</v>
      </c>
      <c r="S1355" s="57">
        <v>35.859400000000001</v>
      </c>
      <c r="T1355" s="57">
        <v>41.823399999999999</v>
      </c>
      <c r="U1355" s="77">
        <v>0.41284403669724767</v>
      </c>
      <c r="V1355" s="24" t="s">
        <v>6043</v>
      </c>
      <c r="W1355" s="216" t="s">
        <v>5967</v>
      </c>
      <c r="X1355" s="216" t="s">
        <v>5971</v>
      </c>
      <c r="Y1355" s="24" t="s">
        <v>6004</v>
      </c>
      <c r="Z1355" s="24" t="s">
        <v>6024</v>
      </c>
      <c r="AA1355" s="24" t="s">
        <v>5975</v>
      </c>
      <c r="AB1355" s="24" t="s">
        <v>5965</v>
      </c>
      <c r="AC1355" s="24" t="s">
        <v>5996</v>
      </c>
    </row>
    <row r="1356" spans="1:29" s="169" customFormat="1">
      <c r="A1356" s="24">
        <v>6242</v>
      </c>
      <c r="B1356" s="24" t="s">
        <v>1325</v>
      </c>
      <c r="C1356" s="57">
        <v>45.3</v>
      </c>
      <c r="D1356" s="57">
        <v>46.3</v>
      </c>
      <c r="E1356" s="57">
        <v>41.05</v>
      </c>
      <c r="F1356" s="57">
        <v>42</v>
      </c>
      <c r="G1356" s="57">
        <v>42</v>
      </c>
      <c r="H1356" s="57">
        <v>43.8</v>
      </c>
      <c r="I1356" s="57">
        <v>41</v>
      </c>
      <c r="J1356" s="57">
        <v>43</v>
      </c>
      <c r="K1356" s="57">
        <v>42</v>
      </c>
      <c r="L1356" s="57">
        <v>42.7</v>
      </c>
      <c r="M1356" s="57">
        <v>41.8</v>
      </c>
      <c r="N1356" s="57">
        <v>42.5</v>
      </c>
      <c r="O1356" s="57">
        <v>33</v>
      </c>
      <c r="P1356" s="57">
        <v>89</v>
      </c>
      <c r="Q1356" s="57"/>
      <c r="R1356" s="57"/>
      <c r="S1356" s="57"/>
      <c r="T1356" s="57"/>
      <c r="U1356" s="77">
        <v>0.61797752808988771</v>
      </c>
      <c r="V1356" s="24" t="s">
        <v>6506</v>
      </c>
      <c r="W1356" s="216" t="s">
        <v>5993</v>
      </c>
      <c r="X1356" s="216" t="s">
        <v>5993</v>
      </c>
      <c r="Y1356" s="24" t="s">
        <v>5964</v>
      </c>
      <c r="Z1356" s="24" t="s">
        <v>6010</v>
      </c>
      <c r="AA1356" s="24" t="s">
        <v>6016</v>
      </c>
      <c r="AB1356" s="24" t="s">
        <v>5990</v>
      </c>
      <c r="AC1356" s="24" t="s">
        <v>5990</v>
      </c>
    </row>
    <row r="1357" spans="1:29" s="169" customFormat="1">
      <c r="A1357" s="24">
        <v>6243</v>
      </c>
      <c r="B1357" s="24" t="s">
        <v>1326</v>
      </c>
      <c r="C1357" s="57">
        <v>22</v>
      </c>
      <c r="D1357" s="57">
        <v>22</v>
      </c>
      <c r="E1357" s="57">
        <v>19</v>
      </c>
      <c r="F1357" s="57">
        <v>19</v>
      </c>
      <c r="G1357" s="57">
        <v>18.850000000000001</v>
      </c>
      <c r="H1357" s="57">
        <v>19.95</v>
      </c>
      <c r="I1357" s="57">
        <v>17.95</v>
      </c>
      <c r="J1357" s="57">
        <v>18.899999999999999</v>
      </c>
      <c r="K1357" s="57">
        <v>18.95</v>
      </c>
      <c r="L1357" s="57">
        <v>20.100000000000001</v>
      </c>
      <c r="M1357" s="57">
        <v>18.850000000000001</v>
      </c>
      <c r="N1357" s="57">
        <v>18.899999999999999</v>
      </c>
      <c r="O1357" s="57">
        <v>2217</v>
      </c>
      <c r="P1357" s="57">
        <v>5657</v>
      </c>
      <c r="Q1357" s="57">
        <v>42.085099999999997</v>
      </c>
      <c r="R1357" s="57">
        <v>51.990099999999998</v>
      </c>
      <c r="S1357" s="57">
        <v>36.3566</v>
      </c>
      <c r="T1357" s="57">
        <v>46.7789</v>
      </c>
      <c r="U1357" s="77">
        <v>0.65317305992575569</v>
      </c>
      <c r="V1357" s="24" t="s">
        <v>6319</v>
      </c>
      <c r="W1357" s="216" t="s">
        <v>5967</v>
      </c>
      <c r="X1357" s="216" t="s">
        <v>5971</v>
      </c>
      <c r="Y1357" s="24" t="s">
        <v>6058</v>
      </c>
      <c r="Z1357" s="24" t="s">
        <v>5969</v>
      </c>
      <c r="AA1357" s="24" t="s">
        <v>5978</v>
      </c>
      <c r="AB1357" s="24" t="s">
        <v>6084</v>
      </c>
      <c r="AC1357" s="24" t="s">
        <v>5979</v>
      </c>
    </row>
    <row r="1358" spans="1:29" s="169" customFormat="1">
      <c r="A1358" s="24">
        <v>6244</v>
      </c>
      <c r="B1358" s="24" t="s">
        <v>1327</v>
      </c>
      <c r="C1358" s="57">
        <v>32.85</v>
      </c>
      <c r="D1358" s="57">
        <v>33.200000000000003</v>
      </c>
      <c r="E1358" s="57">
        <v>29.4</v>
      </c>
      <c r="F1358" s="57">
        <v>29.4</v>
      </c>
      <c r="G1358" s="57">
        <v>29</v>
      </c>
      <c r="H1358" s="57">
        <v>29.5</v>
      </c>
      <c r="I1358" s="57">
        <v>27.25</v>
      </c>
      <c r="J1358" s="57">
        <v>28.5</v>
      </c>
      <c r="K1358" s="57">
        <v>29.05</v>
      </c>
      <c r="L1358" s="57">
        <v>29.3</v>
      </c>
      <c r="M1358" s="57">
        <v>28.35</v>
      </c>
      <c r="N1358" s="57">
        <v>28.35</v>
      </c>
      <c r="O1358" s="57">
        <v>2255</v>
      </c>
      <c r="P1358" s="57">
        <v>12635</v>
      </c>
      <c r="Q1358" s="57"/>
      <c r="R1358" s="57"/>
      <c r="S1358" s="57"/>
      <c r="T1358" s="57"/>
      <c r="U1358" s="77">
        <v>0.2974541617200897</v>
      </c>
      <c r="V1358" s="24" t="s">
        <v>6531</v>
      </c>
      <c r="W1358" s="216" t="s">
        <v>5993</v>
      </c>
      <c r="X1358" s="216" t="s">
        <v>5993</v>
      </c>
      <c r="Y1358" s="24" t="s">
        <v>6004</v>
      </c>
      <c r="Z1358" s="24" t="s">
        <v>5975</v>
      </c>
      <c r="AA1358" s="24" t="s">
        <v>6336</v>
      </c>
      <c r="AB1358" s="24" t="s">
        <v>5991</v>
      </c>
      <c r="AC1358" s="24" t="s">
        <v>5979</v>
      </c>
    </row>
    <row r="1359" spans="1:29" s="169" customFormat="1">
      <c r="A1359" s="24">
        <v>6245</v>
      </c>
      <c r="B1359" s="24" t="s">
        <v>1328</v>
      </c>
      <c r="C1359" s="57">
        <v>58.6</v>
      </c>
      <c r="D1359" s="57">
        <v>58.6</v>
      </c>
      <c r="E1359" s="57">
        <v>52.8</v>
      </c>
      <c r="F1359" s="57">
        <v>53.7</v>
      </c>
      <c r="G1359" s="57">
        <v>53.5</v>
      </c>
      <c r="H1359" s="57">
        <v>54.1</v>
      </c>
      <c r="I1359" s="57">
        <v>51.8</v>
      </c>
      <c r="J1359" s="57">
        <v>52.9</v>
      </c>
      <c r="K1359" s="57">
        <v>53.3</v>
      </c>
      <c r="L1359" s="57">
        <v>53.5</v>
      </c>
      <c r="M1359" s="57">
        <v>52.5</v>
      </c>
      <c r="N1359" s="57">
        <v>53.1</v>
      </c>
      <c r="O1359" s="57">
        <v>957</v>
      </c>
      <c r="P1359" s="57">
        <v>1570</v>
      </c>
      <c r="Q1359" s="57">
        <v>22.539200000000001</v>
      </c>
      <c r="R1359" s="57">
        <v>33.563899999999997</v>
      </c>
      <c r="S1359" s="57">
        <v>19.895</v>
      </c>
      <c r="T1359" s="57">
        <v>29.0076</v>
      </c>
      <c r="U1359" s="77">
        <v>1.015923566878981</v>
      </c>
      <c r="V1359" s="24" t="s">
        <v>6574</v>
      </c>
      <c r="W1359" s="216" t="s">
        <v>5967</v>
      </c>
      <c r="X1359" s="216" t="s">
        <v>6007</v>
      </c>
      <c r="Y1359" s="24" t="s">
        <v>6024</v>
      </c>
      <c r="Z1359" s="24" t="s">
        <v>5984</v>
      </c>
      <c r="AA1359" s="24" t="s">
        <v>6277</v>
      </c>
      <c r="AB1359" s="24" t="s">
        <v>5990</v>
      </c>
      <c r="AC1359" s="24" t="s">
        <v>5976</v>
      </c>
    </row>
    <row r="1360" spans="1:29" s="169" customFormat="1">
      <c r="A1360" s="24">
        <v>6246</v>
      </c>
      <c r="B1360" s="24" t="s">
        <v>1329</v>
      </c>
      <c r="C1360" s="57">
        <v>21.25</v>
      </c>
      <c r="D1360" s="57">
        <v>22.05</v>
      </c>
      <c r="E1360" s="57">
        <v>16.7</v>
      </c>
      <c r="F1360" s="57">
        <v>16.8</v>
      </c>
      <c r="G1360" s="57">
        <v>16.399999999999999</v>
      </c>
      <c r="H1360" s="57">
        <v>17.399999999999999</v>
      </c>
      <c r="I1360" s="57">
        <v>16.05</v>
      </c>
      <c r="J1360" s="57">
        <v>16.2</v>
      </c>
      <c r="K1360" s="57">
        <v>16.3</v>
      </c>
      <c r="L1360" s="57">
        <v>17.3</v>
      </c>
      <c r="M1360" s="57">
        <v>16.3</v>
      </c>
      <c r="N1360" s="57">
        <v>16.8</v>
      </c>
      <c r="O1360" s="57">
        <v>693</v>
      </c>
      <c r="P1360" s="57">
        <v>1691</v>
      </c>
      <c r="Q1360" s="57">
        <v>31.448699999999999</v>
      </c>
      <c r="R1360" s="57">
        <v>43.662100000000002</v>
      </c>
      <c r="S1360" s="57">
        <v>26.492599999999999</v>
      </c>
      <c r="T1360" s="57">
        <v>37.938899999999997</v>
      </c>
      <c r="U1360" s="77">
        <v>0.68302779420461268</v>
      </c>
      <c r="V1360" s="24" t="s">
        <v>6157</v>
      </c>
      <c r="W1360" s="216" t="s">
        <v>5967</v>
      </c>
      <c r="X1360" s="216" t="s">
        <v>5971</v>
      </c>
      <c r="Y1360" s="24" t="s">
        <v>5964</v>
      </c>
      <c r="Z1360" s="24" t="s">
        <v>5978</v>
      </c>
      <c r="AA1360" s="24" t="s">
        <v>6031</v>
      </c>
      <c r="AB1360" s="24" t="s">
        <v>5970</v>
      </c>
      <c r="AC1360" s="24" t="s">
        <v>5979</v>
      </c>
    </row>
    <row r="1361" spans="1:29" s="169" customFormat="1">
      <c r="A1361" s="24">
        <v>6248</v>
      </c>
      <c r="B1361" s="24" t="s">
        <v>1331</v>
      </c>
      <c r="C1361" s="57">
        <v>22.8</v>
      </c>
      <c r="D1361" s="57">
        <v>23.15</v>
      </c>
      <c r="E1361" s="57">
        <v>21.3</v>
      </c>
      <c r="F1361" s="57">
        <v>21.55</v>
      </c>
      <c r="G1361" s="57">
        <v>21.5</v>
      </c>
      <c r="H1361" s="57">
        <v>21.75</v>
      </c>
      <c r="I1361" s="57">
        <v>20.05</v>
      </c>
      <c r="J1361" s="57">
        <v>20.149999999999999</v>
      </c>
      <c r="K1361" s="57">
        <v>20.149999999999999</v>
      </c>
      <c r="L1361" s="57">
        <v>20.55</v>
      </c>
      <c r="M1361" s="57">
        <v>20.149999999999999</v>
      </c>
      <c r="N1361" s="57">
        <v>20.399999999999999</v>
      </c>
      <c r="O1361" s="57">
        <v>210</v>
      </c>
      <c r="P1361" s="57">
        <v>1463</v>
      </c>
      <c r="Q1361" s="57"/>
      <c r="R1361" s="57"/>
      <c r="S1361" s="57"/>
      <c r="T1361" s="57"/>
      <c r="U1361" s="77">
        <v>0.23923444976076555</v>
      </c>
      <c r="V1361" s="24" t="s">
        <v>6330</v>
      </c>
      <c r="W1361" s="216" t="s">
        <v>5993</v>
      </c>
      <c r="X1361" s="216" t="s">
        <v>5993</v>
      </c>
      <c r="Y1361" s="24" t="s">
        <v>5964</v>
      </c>
      <c r="Z1361" s="24" t="s">
        <v>5964</v>
      </c>
      <c r="AA1361" s="24" t="s">
        <v>6055</v>
      </c>
      <c r="AB1361" s="24" t="s">
        <v>5986</v>
      </c>
      <c r="AC1361" s="24" t="s">
        <v>5979</v>
      </c>
    </row>
    <row r="1362" spans="1:29" s="169" customFormat="1">
      <c r="A1362" s="24">
        <v>6251</v>
      </c>
      <c r="B1362" s="24" t="s">
        <v>1332</v>
      </c>
      <c r="C1362" s="57">
        <v>23.2</v>
      </c>
      <c r="D1362" s="57">
        <v>24.2</v>
      </c>
      <c r="E1362" s="57">
        <v>21.7</v>
      </c>
      <c r="F1362" s="57">
        <v>21.7</v>
      </c>
      <c r="G1362" s="57">
        <v>21.5</v>
      </c>
      <c r="H1362" s="57">
        <v>22.3</v>
      </c>
      <c r="I1362" s="57">
        <v>20.05</v>
      </c>
      <c r="J1362" s="57">
        <v>20.149999999999999</v>
      </c>
      <c r="K1362" s="57">
        <v>20.45</v>
      </c>
      <c r="L1362" s="57">
        <v>21.75</v>
      </c>
      <c r="M1362" s="57">
        <v>20.350000000000001</v>
      </c>
      <c r="N1362" s="57">
        <v>21.75</v>
      </c>
      <c r="O1362" s="57">
        <v>6635</v>
      </c>
      <c r="P1362" s="57">
        <v>23075</v>
      </c>
      <c r="Q1362" s="57"/>
      <c r="R1362" s="57"/>
      <c r="S1362" s="57"/>
      <c r="T1362" s="57"/>
      <c r="U1362" s="77">
        <v>0.47923438064283136</v>
      </c>
      <c r="V1362" s="24" t="s">
        <v>6157</v>
      </c>
      <c r="W1362" s="216" t="s">
        <v>5993</v>
      </c>
      <c r="X1362" s="216" t="s">
        <v>5993</v>
      </c>
      <c r="Y1362" s="24" t="s">
        <v>6004</v>
      </c>
      <c r="Z1362" s="24" t="s">
        <v>5964</v>
      </c>
      <c r="AA1362" s="24" t="s">
        <v>6045</v>
      </c>
      <c r="AB1362" s="24" t="s">
        <v>5979</v>
      </c>
      <c r="AC1362" s="24" t="s">
        <v>5965</v>
      </c>
    </row>
    <row r="1363" spans="1:29" s="169" customFormat="1">
      <c r="A1363" s="24">
        <v>6257</v>
      </c>
      <c r="B1363" s="24" t="s">
        <v>1333</v>
      </c>
      <c r="C1363" s="57">
        <v>72</v>
      </c>
      <c r="D1363" s="57">
        <v>72.7</v>
      </c>
      <c r="E1363" s="57">
        <v>65.5</v>
      </c>
      <c r="F1363" s="57">
        <v>65.5</v>
      </c>
      <c r="G1363" s="57">
        <v>62</v>
      </c>
      <c r="H1363" s="57">
        <v>62.6</v>
      </c>
      <c r="I1363" s="57">
        <v>58.4</v>
      </c>
      <c r="J1363" s="57">
        <v>60.2</v>
      </c>
      <c r="K1363" s="57">
        <v>61.1</v>
      </c>
      <c r="L1363" s="57">
        <v>62.4</v>
      </c>
      <c r="M1363" s="57">
        <v>60.6</v>
      </c>
      <c r="N1363" s="57">
        <v>62.2</v>
      </c>
      <c r="O1363" s="57">
        <v>15175</v>
      </c>
      <c r="P1363" s="57">
        <v>53177</v>
      </c>
      <c r="Q1363" s="57">
        <v>65.792400000000001</v>
      </c>
      <c r="R1363" s="57">
        <v>77.093400000000003</v>
      </c>
      <c r="S1363" s="57">
        <v>56.963700000000003</v>
      </c>
      <c r="T1363" s="57">
        <v>70.383499999999998</v>
      </c>
      <c r="U1363" s="77">
        <v>0.47561289028464687</v>
      </c>
      <c r="V1363" s="24" t="s">
        <v>6640</v>
      </c>
      <c r="W1363" s="216" t="s">
        <v>5967</v>
      </c>
      <c r="X1363" s="216" t="s">
        <v>5961</v>
      </c>
      <c r="Y1363" s="24" t="s">
        <v>6004</v>
      </c>
      <c r="Z1363" s="24" t="s">
        <v>5962</v>
      </c>
      <c r="AA1363" s="24" t="s">
        <v>6016</v>
      </c>
      <c r="AB1363" s="24" t="s">
        <v>5965</v>
      </c>
      <c r="AC1363" s="24" t="s">
        <v>5991</v>
      </c>
    </row>
    <row r="1364" spans="1:29" s="169" customFormat="1">
      <c r="A1364" s="24">
        <v>6259</v>
      </c>
      <c r="B1364" s="24" t="s">
        <v>1334</v>
      </c>
      <c r="C1364" s="57">
        <v>16.8</v>
      </c>
      <c r="D1364" s="57">
        <v>17.100000000000001</v>
      </c>
      <c r="E1364" s="57">
        <v>16.149999999999999</v>
      </c>
      <c r="F1364" s="57">
        <v>16.2</v>
      </c>
      <c r="G1364" s="57">
        <v>16.25</v>
      </c>
      <c r="H1364" s="57">
        <v>16.75</v>
      </c>
      <c r="I1364" s="57">
        <v>15.2</v>
      </c>
      <c r="J1364" s="57">
        <v>16.399999999999999</v>
      </c>
      <c r="K1364" s="57">
        <v>16.95</v>
      </c>
      <c r="L1364" s="57">
        <v>17.350000000000001</v>
      </c>
      <c r="M1364" s="57">
        <v>16.5</v>
      </c>
      <c r="N1364" s="57">
        <v>16.8</v>
      </c>
      <c r="O1364" s="57">
        <v>45</v>
      </c>
      <c r="P1364" s="57">
        <v>251</v>
      </c>
      <c r="Q1364" s="57"/>
      <c r="R1364" s="57"/>
      <c r="S1364" s="57"/>
      <c r="T1364" s="57"/>
      <c r="U1364" s="77">
        <v>0.29880478087649404</v>
      </c>
      <c r="V1364" s="24" t="s">
        <v>6382</v>
      </c>
      <c r="W1364" s="216" t="s">
        <v>5993</v>
      </c>
      <c r="X1364" s="216" t="s">
        <v>5993</v>
      </c>
      <c r="Y1364" s="24" t="s">
        <v>5964</v>
      </c>
      <c r="Z1364" s="24" t="s">
        <v>5972</v>
      </c>
      <c r="AA1364" s="24" t="s">
        <v>5974</v>
      </c>
      <c r="AB1364" s="24" t="s">
        <v>5970</v>
      </c>
      <c r="AC1364" s="24" t="s">
        <v>5986</v>
      </c>
    </row>
    <row r="1365" spans="1:29" s="169" customFormat="1">
      <c r="A1365" s="24">
        <v>6261</v>
      </c>
      <c r="B1365" s="24" t="s">
        <v>1335</v>
      </c>
      <c r="C1365" s="57">
        <v>97.4</v>
      </c>
      <c r="D1365" s="57">
        <v>98.5</v>
      </c>
      <c r="E1365" s="57">
        <v>88.3</v>
      </c>
      <c r="F1365" s="57">
        <v>90.6</v>
      </c>
      <c r="G1365" s="57">
        <v>90.3</v>
      </c>
      <c r="H1365" s="57">
        <v>91.4</v>
      </c>
      <c r="I1365" s="57">
        <v>82</v>
      </c>
      <c r="J1365" s="57">
        <v>86.7</v>
      </c>
      <c r="K1365" s="57">
        <v>88.3</v>
      </c>
      <c r="L1365" s="57">
        <v>90.4</v>
      </c>
      <c r="M1365" s="57">
        <v>87.8</v>
      </c>
      <c r="N1365" s="57">
        <v>88.1</v>
      </c>
      <c r="O1365" s="57">
        <v>4366</v>
      </c>
      <c r="P1365" s="57">
        <v>15771</v>
      </c>
      <c r="Q1365" s="57">
        <v>48.892200000000003</v>
      </c>
      <c r="R1365" s="57">
        <v>61.345300000000002</v>
      </c>
      <c r="S1365" s="57">
        <v>40.894100000000002</v>
      </c>
      <c r="T1365" s="57">
        <v>54.528199999999998</v>
      </c>
      <c r="U1365" s="77">
        <v>0.46139538815970238</v>
      </c>
      <c r="V1365" s="24" t="s">
        <v>6597</v>
      </c>
      <c r="W1365" s="216" t="s">
        <v>5967</v>
      </c>
      <c r="X1365" s="216" t="s">
        <v>5961</v>
      </c>
      <c r="Y1365" s="24" t="s">
        <v>5964</v>
      </c>
      <c r="Z1365" s="24" t="s">
        <v>5964</v>
      </c>
      <c r="AA1365" s="24" t="s">
        <v>6027</v>
      </c>
      <c r="AB1365" s="24" t="s">
        <v>6033</v>
      </c>
      <c r="AC1365" s="24" t="s">
        <v>5965</v>
      </c>
    </row>
    <row r="1366" spans="1:29" s="169" customFormat="1">
      <c r="A1366" s="24">
        <v>6263</v>
      </c>
      <c r="B1366" s="24" t="s">
        <v>1336</v>
      </c>
      <c r="C1366" s="57">
        <v>65.5</v>
      </c>
      <c r="D1366" s="57">
        <v>66.400000000000006</v>
      </c>
      <c r="E1366" s="57">
        <v>64.599999999999994</v>
      </c>
      <c r="F1366" s="57">
        <v>64.8</v>
      </c>
      <c r="G1366" s="57">
        <v>64.8</v>
      </c>
      <c r="H1366" s="57">
        <v>64.8</v>
      </c>
      <c r="I1366" s="57">
        <v>62.5</v>
      </c>
      <c r="J1366" s="57">
        <v>63.3</v>
      </c>
      <c r="K1366" s="57">
        <v>63.7</v>
      </c>
      <c r="L1366" s="57">
        <v>64.5</v>
      </c>
      <c r="M1366" s="57">
        <v>63.7</v>
      </c>
      <c r="N1366" s="57">
        <v>64.3</v>
      </c>
      <c r="O1366" s="57">
        <v>67</v>
      </c>
      <c r="P1366" s="57">
        <v>359</v>
      </c>
      <c r="Q1366" s="57">
        <v>38.942300000000003</v>
      </c>
      <c r="R1366" s="57">
        <v>58.011099999999999</v>
      </c>
      <c r="S1366" s="57">
        <v>36.4878</v>
      </c>
      <c r="T1366" s="57">
        <v>50.8367</v>
      </c>
      <c r="U1366" s="77">
        <v>0.31104921077065922</v>
      </c>
      <c r="V1366" s="24" t="s">
        <v>6038</v>
      </c>
      <c r="W1366" s="216" t="s">
        <v>5967</v>
      </c>
      <c r="X1366" s="216" t="s">
        <v>5961</v>
      </c>
      <c r="Y1366" s="24" t="s">
        <v>5984</v>
      </c>
      <c r="Z1366" s="24" t="s">
        <v>6209</v>
      </c>
      <c r="AA1366" s="24" t="s">
        <v>6055</v>
      </c>
      <c r="AB1366" s="24" t="s">
        <v>5991</v>
      </c>
      <c r="AC1366" s="24" t="s">
        <v>5979</v>
      </c>
    </row>
    <row r="1367" spans="1:29" s="169" customFormat="1">
      <c r="A1367" s="24">
        <v>6264</v>
      </c>
      <c r="B1367" s="24" t="s">
        <v>1337</v>
      </c>
      <c r="C1367" s="57">
        <v>9.32</v>
      </c>
      <c r="D1367" s="57">
        <v>10.199999999999999</v>
      </c>
      <c r="E1367" s="57">
        <v>8.81</v>
      </c>
      <c r="F1367" s="57">
        <v>9.06</v>
      </c>
      <c r="G1367" s="57">
        <v>8.9600000000000009</v>
      </c>
      <c r="H1367" s="57">
        <v>9.39</v>
      </c>
      <c r="I1367" s="57">
        <v>8.74</v>
      </c>
      <c r="J1367" s="57">
        <v>9.11</v>
      </c>
      <c r="K1367" s="57">
        <v>9.15</v>
      </c>
      <c r="L1367" s="57">
        <v>9.4499999999999993</v>
      </c>
      <c r="M1367" s="57">
        <v>9.02</v>
      </c>
      <c r="N1367" s="57">
        <v>9.2200000000000006</v>
      </c>
      <c r="O1367" s="57">
        <v>123</v>
      </c>
      <c r="P1367" s="57">
        <v>733</v>
      </c>
      <c r="Q1367" s="57"/>
      <c r="R1367" s="57"/>
      <c r="S1367" s="57"/>
      <c r="T1367" s="57"/>
      <c r="U1367" s="77">
        <v>0.27967257844474763</v>
      </c>
      <c r="V1367" s="24" t="s">
        <v>6444</v>
      </c>
      <c r="W1367" s="216" t="s">
        <v>5993</v>
      </c>
      <c r="X1367" s="216" t="s">
        <v>5993</v>
      </c>
      <c r="Y1367" s="24" t="s">
        <v>6000</v>
      </c>
      <c r="Z1367" s="24" t="s">
        <v>6022</v>
      </c>
      <c r="AA1367" s="24" t="s">
        <v>5963</v>
      </c>
      <c r="AB1367" s="24" t="s">
        <v>5970</v>
      </c>
      <c r="AC1367" s="24" t="s">
        <v>5991</v>
      </c>
    </row>
    <row r="1368" spans="1:29" s="169" customFormat="1">
      <c r="A1368" s="24">
        <v>6265</v>
      </c>
      <c r="B1368" s="24" t="s">
        <v>1338</v>
      </c>
      <c r="C1368" s="57">
        <v>10.199999999999999</v>
      </c>
      <c r="D1368" s="57">
        <v>10.35</v>
      </c>
      <c r="E1368" s="57">
        <v>9.83</v>
      </c>
      <c r="F1368" s="57">
        <v>10.15</v>
      </c>
      <c r="G1368" s="57">
        <v>10.3</v>
      </c>
      <c r="H1368" s="57">
        <v>10.45</v>
      </c>
      <c r="I1368" s="57">
        <v>9.6999999999999993</v>
      </c>
      <c r="J1368" s="57">
        <v>9.7899999999999991</v>
      </c>
      <c r="K1368" s="57">
        <v>9.85</v>
      </c>
      <c r="L1368" s="57">
        <v>10.199999999999999</v>
      </c>
      <c r="M1368" s="57">
        <v>9.83</v>
      </c>
      <c r="N1368" s="57">
        <v>10.15</v>
      </c>
      <c r="O1368" s="57">
        <v>3238</v>
      </c>
      <c r="P1368" s="57">
        <v>10710</v>
      </c>
      <c r="Q1368" s="57">
        <v>60.734999999999999</v>
      </c>
      <c r="R1368" s="57">
        <v>63.371899999999997</v>
      </c>
      <c r="S1368" s="57">
        <v>60.734299999999998</v>
      </c>
      <c r="T1368" s="57">
        <v>62.492699999999999</v>
      </c>
      <c r="U1368" s="77">
        <v>0.5038904450669156</v>
      </c>
      <c r="V1368" s="24" t="s">
        <v>6038</v>
      </c>
      <c r="W1368" s="216" t="s">
        <v>5967</v>
      </c>
      <c r="X1368" s="216" t="s">
        <v>5961</v>
      </c>
      <c r="Y1368" s="24" t="s">
        <v>5994</v>
      </c>
      <c r="Z1368" s="24" t="s">
        <v>5964</v>
      </c>
      <c r="AA1368" s="24" t="s">
        <v>6010</v>
      </c>
      <c r="AB1368" s="24" t="s">
        <v>5965</v>
      </c>
      <c r="AC1368" s="24" t="s">
        <v>5965</v>
      </c>
    </row>
    <row r="1369" spans="1:29" s="169" customFormat="1">
      <c r="A1369" s="24">
        <v>6266</v>
      </c>
      <c r="B1369" s="24" t="s">
        <v>1339</v>
      </c>
      <c r="C1369" s="57">
        <v>21.95</v>
      </c>
      <c r="D1369" s="57">
        <v>22.25</v>
      </c>
      <c r="E1369" s="57">
        <v>21.65</v>
      </c>
      <c r="F1369" s="57">
        <v>21.75</v>
      </c>
      <c r="G1369" s="57">
        <v>19.95</v>
      </c>
      <c r="H1369" s="57">
        <v>19.95</v>
      </c>
      <c r="I1369" s="57">
        <v>18.75</v>
      </c>
      <c r="J1369" s="57">
        <v>19.100000000000001</v>
      </c>
      <c r="K1369" s="57">
        <v>19.149999999999999</v>
      </c>
      <c r="L1369" s="57">
        <v>19.600000000000001</v>
      </c>
      <c r="M1369" s="57">
        <v>19.149999999999999</v>
      </c>
      <c r="N1369" s="57">
        <v>19.45</v>
      </c>
      <c r="O1369" s="57">
        <v>154</v>
      </c>
      <c r="P1369" s="57">
        <v>814</v>
      </c>
      <c r="Q1369" s="57">
        <v>38.098399999999998</v>
      </c>
      <c r="R1369" s="57">
        <v>54.290500000000002</v>
      </c>
      <c r="S1369" s="57">
        <v>30.019400000000001</v>
      </c>
      <c r="T1369" s="57">
        <v>46.200099999999999</v>
      </c>
      <c r="U1369" s="77">
        <v>0.31531531531531531</v>
      </c>
      <c r="V1369" s="24" t="s">
        <v>6038</v>
      </c>
      <c r="W1369" s="216" t="s">
        <v>5967</v>
      </c>
      <c r="X1369" s="216" t="s">
        <v>5971</v>
      </c>
      <c r="Y1369" s="24" t="s">
        <v>5984</v>
      </c>
      <c r="Z1369" s="24" t="s">
        <v>6024</v>
      </c>
      <c r="AA1369" s="24" t="s">
        <v>6055</v>
      </c>
      <c r="AB1369" s="24" t="s">
        <v>5991</v>
      </c>
      <c r="AC1369" s="24" t="s">
        <v>5979</v>
      </c>
    </row>
    <row r="1370" spans="1:29" s="169" customFormat="1">
      <c r="A1370" s="24">
        <v>6269</v>
      </c>
      <c r="B1370" s="24" t="s">
        <v>1340</v>
      </c>
      <c r="C1370" s="57">
        <v>127</v>
      </c>
      <c r="D1370" s="57">
        <v>127.5</v>
      </c>
      <c r="E1370" s="57">
        <v>118.5</v>
      </c>
      <c r="F1370" s="57">
        <v>118.5</v>
      </c>
      <c r="G1370" s="57">
        <v>117</v>
      </c>
      <c r="H1370" s="57">
        <v>119.5</v>
      </c>
      <c r="I1370" s="57">
        <v>112.5</v>
      </c>
      <c r="J1370" s="57">
        <v>114</v>
      </c>
      <c r="K1370" s="57">
        <v>116.5</v>
      </c>
      <c r="L1370" s="57">
        <v>122.5</v>
      </c>
      <c r="M1370" s="57">
        <v>114.5</v>
      </c>
      <c r="N1370" s="57">
        <v>119</v>
      </c>
      <c r="O1370" s="57">
        <v>7707</v>
      </c>
      <c r="P1370" s="57">
        <v>16121</v>
      </c>
      <c r="Q1370" s="57">
        <v>26.549800000000001</v>
      </c>
      <c r="R1370" s="57">
        <v>43.838099999999997</v>
      </c>
      <c r="S1370" s="57">
        <v>25.044499999999999</v>
      </c>
      <c r="T1370" s="57">
        <v>37.573599999999999</v>
      </c>
      <c r="U1370" s="77">
        <v>0.79678679982631351</v>
      </c>
      <c r="V1370" s="24" t="s">
        <v>6803</v>
      </c>
      <c r="W1370" s="216" t="s">
        <v>5967</v>
      </c>
      <c r="X1370" s="216" t="s">
        <v>5971</v>
      </c>
      <c r="Y1370" s="24" t="s">
        <v>6004</v>
      </c>
      <c r="Z1370" s="24" t="s">
        <v>5962</v>
      </c>
      <c r="AA1370" s="24" t="s">
        <v>6016</v>
      </c>
      <c r="AB1370" s="24" t="s">
        <v>5986</v>
      </c>
      <c r="AC1370" s="24" t="s">
        <v>5991</v>
      </c>
    </row>
    <row r="1371" spans="1:29" s="169" customFormat="1">
      <c r="A1371" s="24">
        <v>6270</v>
      </c>
      <c r="B1371" s="24" t="s">
        <v>1341</v>
      </c>
      <c r="C1371" s="57">
        <v>22.5</v>
      </c>
      <c r="D1371" s="57">
        <v>22.5</v>
      </c>
      <c r="E1371" s="57">
        <v>20.399999999999999</v>
      </c>
      <c r="F1371" s="57">
        <v>20.5</v>
      </c>
      <c r="G1371" s="57">
        <v>20.2</v>
      </c>
      <c r="H1371" s="57">
        <v>20.5</v>
      </c>
      <c r="I1371" s="57">
        <v>19.649999999999999</v>
      </c>
      <c r="J1371" s="57">
        <v>19.899999999999999</v>
      </c>
      <c r="K1371" s="57">
        <v>20.2</v>
      </c>
      <c r="L1371" s="57">
        <v>20.95</v>
      </c>
      <c r="M1371" s="57">
        <v>20</v>
      </c>
      <c r="N1371" s="57">
        <v>20.149999999999999</v>
      </c>
      <c r="O1371" s="57">
        <v>146</v>
      </c>
      <c r="P1371" s="57">
        <v>1160</v>
      </c>
      <c r="Q1371" s="57">
        <v>29.129000000000001</v>
      </c>
      <c r="R1371" s="57">
        <v>42.1126</v>
      </c>
      <c r="S1371" s="57">
        <v>23.863700000000001</v>
      </c>
      <c r="T1371" s="57">
        <v>36.029600000000002</v>
      </c>
      <c r="U1371" s="77">
        <v>0.20977011494252873</v>
      </c>
      <c r="V1371" s="24" t="s">
        <v>6199</v>
      </c>
      <c r="W1371" s="216" t="s">
        <v>5967</v>
      </c>
      <c r="X1371" s="216" t="s">
        <v>6007</v>
      </c>
      <c r="Y1371" s="24" t="s">
        <v>6024</v>
      </c>
      <c r="Z1371" s="24" t="s">
        <v>5984</v>
      </c>
      <c r="AA1371" s="24" t="s">
        <v>5978</v>
      </c>
      <c r="AB1371" s="24" t="s">
        <v>6033</v>
      </c>
      <c r="AC1371" s="24" t="s">
        <v>5990</v>
      </c>
    </row>
    <row r="1372" spans="1:29" s="169" customFormat="1">
      <c r="A1372" s="24">
        <v>6271</v>
      </c>
      <c r="B1372" s="24" t="s">
        <v>1342</v>
      </c>
      <c r="C1372" s="57">
        <v>240.5</v>
      </c>
      <c r="D1372" s="57">
        <v>264</v>
      </c>
      <c r="E1372" s="57">
        <v>228.5</v>
      </c>
      <c r="F1372" s="57">
        <v>253</v>
      </c>
      <c r="G1372" s="57">
        <v>247</v>
      </c>
      <c r="H1372" s="57">
        <v>260</v>
      </c>
      <c r="I1372" s="57">
        <v>225.5</v>
      </c>
      <c r="J1372" s="57">
        <v>259.5</v>
      </c>
      <c r="K1372" s="57">
        <v>265</v>
      </c>
      <c r="L1372" s="57">
        <v>284</v>
      </c>
      <c r="M1372" s="57">
        <v>261</v>
      </c>
      <c r="N1372" s="57">
        <v>278.5</v>
      </c>
      <c r="O1372" s="57">
        <v>41072</v>
      </c>
      <c r="P1372" s="57">
        <v>63592</v>
      </c>
      <c r="Q1372" s="57"/>
      <c r="R1372" s="57"/>
      <c r="S1372" s="57"/>
      <c r="T1372" s="57"/>
      <c r="U1372" s="77">
        <v>1.076445674508324</v>
      </c>
      <c r="V1372" s="24" t="s">
        <v>6653</v>
      </c>
      <c r="W1372" s="216" t="s">
        <v>5993</v>
      </c>
      <c r="X1372" s="216" t="s">
        <v>5993</v>
      </c>
      <c r="Y1372" s="24" t="s">
        <v>5982</v>
      </c>
      <c r="Z1372" s="24" t="s">
        <v>5982</v>
      </c>
      <c r="AA1372" s="24" t="s">
        <v>5982</v>
      </c>
      <c r="AB1372" s="24" t="s">
        <v>5990</v>
      </c>
      <c r="AC1372" s="24" t="s">
        <v>5990</v>
      </c>
    </row>
    <row r="1373" spans="1:29" s="169" customFormat="1">
      <c r="A1373" s="24">
        <v>6272</v>
      </c>
      <c r="B1373" s="24" t="s">
        <v>3835</v>
      </c>
      <c r="C1373" s="57">
        <v>12.65</v>
      </c>
      <c r="D1373" s="57">
        <v>13.25</v>
      </c>
      <c r="E1373" s="57">
        <v>12.15</v>
      </c>
      <c r="F1373" s="57">
        <v>13</v>
      </c>
      <c r="G1373" s="57">
        <v>13</v>
      </c>
      <c r="H1373" s="57">
        <v>13</v>
      </c>
      <c r="I1373" s="57">
        <v>12.3</v>
      </c>
      <c r="J1373" s="57">
        <v>12.75</v>
      </c>
      <c r="K1373" s="57">
        <v>13</v>
      </c>
      <c r="L1373" s="57">
        <v>13</v>
      </c>
      <c r="M1373" s="57">
        <v>12.6</v>
      </c>
      <c r="N1373" s="57">
        <v>12.8</v>
      </c>
      <c r="O1373" s="57">
        <v>274</v>
      </c>
      <c r="P1373" s="57">
        <v>615</v>
      </c>
      <c r="Q1373" s="57"/>
      <c r="R1373" s="57"/>
      <c r="S1373" s="57"/>
      <c r="T1373" s="57"/>
      <c r="U1373" s="77">
        <v>0.74254742547425479</v>
      </c>
      <c r="V1373" s="24" t="s">
        <v>6015</v>
      </c>
      <c r="W1373" s="216" t="s">
        <v>5993</v>
      </c>
      <c r="X1373" s="216" t="s">
        <v>5993</v>
      </c>
      <c r="Y1373" s="24" t="s">
        <v>6010</v>
      </c>
      <c r="Z1373" s="24" t="s">
        <v>6017</v>
      </c>
      <c r="AA1373" s="24" t="s">
        <v>6017</v>
      </c>
      <c r="AB1373" s="24" t="s">
        <v>5979</v>
      </c>
      <c r="AC1373" s="24" t="s">
        <v>5970</v>
      </c>
    </row>
    <row r="1374" spans="1:29" s="169" customFormat="1">
      <c r="A1374" s="24">
        <v>6274</v>
      </c>
      <c r="B1374" s="24" t="s">
        <v>1343</v>
      </c>
      <c r="C1374" s="57">
        <v>119.5</v>
      </c>
      <c r="D1374" s="57">
        <v>120</v>
      </c>
      <c r="E1374" s="57">
        <v>106.5</v>
      </c>
      <c r="F1374" s="57">
        <v>109.5</v>
      </c>
      <c r="G1374" s="57">
        <v>110</v>
      </c>
      <c r="H1374" s="57">
        <v>110</v>
      </c>
      <c r="I1374" s="57">
        <v>101.5</v>
      </c>
      <c r="J1374" s="57">
        <v>107.5</v>
      </c>
      <c r="K1374" s="57">
        <v>108.5</v>
      </c>
      <c r="L1374" s="57">
        <v>111.5</v>
      </c>
      <c r="M1374" s="57">
        <v>104.5</v>
      </c>
      <c r="N1374" s="57">
        <v>111</v>
      </c>
      <c r="O1374" s="57">
        <v>3993</v>
      </c>
      <c r="P1374" s="57">
        <v>8692</v>
      </c>
      <c r="Q1374" s="57">
        <v>48.545999999999999</v>
      </c>
      <c r="R1374" s="57">
        <v>62.396000000000001</v>
      </c>
      <c r="S1374" s="57">
        <v>45.839199999999998</v>
      </c>
      <c r="T1374" s="57">
        <v>56.877099999999999</v>
      </c>
      <c r="U1374" s="77">
        <v>0.76564657156005522</v>
      </c>
      <c r="V1374" s="24" t="s">
        <v>6157</v>
      </c>
      <c r="W1374" s="216" t="s">
        <v>5967</v>
      </c>
      <c r="X1374" s="216" t="s">
        <v>5961</v>
      </c>
      <c r="Y1374" s="24" t="s">
        <v>5964</v>
      </c>
      <c r="Z1374" s="24" t="s">
        <v>6060</v>
      </c>
      <c r="AA1374" s="24" t="s">
        <v>6010</v>
      </c>
      <c r="AB1374" s="24" t="s">
        <v>5965</v>
      </c>
      <c r="AC1374" s="24" t="s">
        <v>5976</v>
      </c>
    </row>
    <row r="1375" spans="1:29" s="169" customFormat="1">
      <c r="A1375" s="24">
        <v>6275</v>
      </c>
      <c r="B1375" s="24" t="s">
        <v>1344</v>
      </c>
      <c r="C1375" s="57">
        <v>31.75</v>
      </c>
      <c r="D1375" s="57">
        <v>31.95</v>
      </c>
      <c r="E1375" s="57">
        <v>29.8</v>
      </c>
      <c r="F1375" s="57">
        <v>29.95</v>
      </c>
      <c r="G1375" s="57">
        <v>29.5</v>
      </c>
      <c r="H1375" s="57">
        <v>30.2</v>
      </c>
      <c r="I1375" s="57">
        <v>27.65</v>
      </c>
      <c r="J1375" s="57">
        <v>28.9</v>
      </c>
      <c r="K1375" s="57">
        <v>29.15</v>
      </c>
      <c r="L1375" s="57">
        <v>29.9</v>
      </c>
      <c r="M1375" s="57">
        <v>28.75</v>
      </c>
      <c r="N1375" s="57">
        <v>28.85</v>
      </c>
      <c r="O1375" s="57">
        <v>779</v>
      </c>
      <c r="P1375" s="57">
        <v>4058</v>
      </c>
      <c r="Q1375" s="57">
        <v>38.634099999999997</v>
      </c>
      <c r="R1375" s="57">
        <v>42.9831</v>
      </c>
      <c r="S1375" s="57">
        <v>33.886099999999999</v>
      </c>
      <c r="T1375" s="57">
        <v>39.950800000000001</v>
      </c>
      <c r="U1375" s="77">
        <v>0.31994414325611958</v>
      </c>
      <c r="V1375" s="24" t="s">
        <v>6183</v>
      </c>
      <c r="W1375" s="216" t="s">
        <v>5967</v>
      </c>
      <c r="X1375" s="216" t="s">
        <v>5971</v>
      </c>
      <c r="Y1375" s="24" t="s">
        <v>5964</v>
      </c>
      <c r="Z1375" s="24" t="s">
        <v>5984</v>
      </c>
      <c r="AA1375" s="24" t="s">
        <v>6000</v>
      </c>
      <c r="AB1375" s="24" t="s">
        <v>5996</v>
      </c>
      <c r="AC1375" s="24" t="s">
        <v>5965</v>
      </c>
    </row>
    <row r="1376" spans="1:29" s="169" customFormat="1">
      <c r="A1376" s="24">
        <v>6276</v>
      </c>
      <c r="B1376" s="24" t="s">
        <v>1345</v>
      </c>
      <c r="C1376" s="57">
        <v>32</v>
      </c>
      <c r="D1376" s="57">
        <v>32</v>
      </c>
      <c r="E1376" s="57">
        <v>26</v>
      </c>
      <c r="F1376" s="57">
        <v>26.05</v>
      </c>
      <c r="G1376" s="57">
        <v>25.1</v>
      </c>
      <c r="H1376" s="57">
        <v>26.05</v>
      </c>
      <c r="I1376" s="57">
        <v>23.25</v>
      </c>
      <c r="J1376" s="57">
        <v>24.2</v>
      </c>
      <c r="K1376" s="57">
        <v>24.25</v>
      </c>
      <c r="L1376" s="57">
        <v>25.2</v>
      </c>
      <c r="M1376" s="57">
        <v>24.25</v>
      </c>
      <c r="N1376" s="57">
        <v>24.8</v>
      </c>
      <c r="O1376" s="57">
        <v>92</v>
      </c>
      <c r="P1376" s="57">
        <v>1256</v>
      </c>
      <c r="Q1376" s="57"/>
      <c r="R1376" s="57"/>
      <c r="S1376" s="57"/>
      <c r="T1376" s="57"/>
      <c r="U1376" s="77">
        <v>0.12208067940552017</v>
      </c>
      <c r="V1376" s="24" t="s">
        <v>6330</v>
      </c>
      <c r="W1376" s="216" t="s">
        <v>5993</v>
      </c>
      <c r="X1376" s="216" t="s">
        <v>5993</v>
      </c>
      <c r="Y1376" s="24" t="s">
        <v>6024</v>
      </c>
      <c r="Z1376" s="24" t="s">
        <v>5974</v>
      </c>
      <c r="AA1376" s="24" t="s">
        <v>6055</v>
      </c>
      <c r="AB1376" s="24" t="s">
        <v>5986</v>
      </c>
      <c r="AC1376" s="24" t="s">
        <v>5979</v>
      </c>
    </row>
    <row r="1377" spans="1:29" s="169" customFormat="1">
      <c r="A1377" s="24">
        <v>6277</v>
      </c>
      <c r="B1377" s="24" t="s">
        <v>1346</v>
      </c>
      <c r="C1377" s="57">
        <v>83.8</v>
      </c>
      <c r="D1377" s="57">
        <v>83.8</v>
      </c>
      <c r="E1377" s="57">
        <v>82.5</v>
      </c>
      <c r="F1377" s="57">
        <v>82.5</v>
      </c>
      <c r="G1377" s="57">
        <v>82.5</v>
      </c>
      <c r="H1377" s="57">
        <v>82.9</v>
      </c>
      <c r="I1377" s="57">
        <v>81.599999999999994</v>
      </c>
      <c r="J1377" s="57">
        <v>81.7</v>
      </c>
      <c r="K1377" s="57">
        <v>82</v>
      </c>
      <c r="L1377" s="57">
        <v>83</v>
      </c>
      <c r="M1377" s="57">
        <v>82</v>
      </c>
      <c r="N1377" s="57">
        <v>82.2</v>
      </c>
      <c r="O1377" s="57">
        <v>83</v>
      </c>
      <c r="P1377" s="57">
        <v>483</v>
      </c>
      <c r="Q1377" s="57">
        <v>20.278300000000002</v>
      </c>
      <c r="R1377" s="57">
        <v>34.435200000000002</v>
      </c>
      <c r="S1377" s="57">
        <v>17.7742</v>
      </c>
      <c r="T1377" s="57">
        <v>28.881599999999999</v>
      </c>
      <c r="U1377" s="77">
        <v>0.28640441683919943</v>
      </c>
      <c r="V1377" s="24" t="s">
        <v>6526</v>
      </c>
      <c r="W1377" s="216" t="s">
        <v>5967</v>
      </c>
      <c r="X1377" s="216" t="s">
        <v>6007</v>
      </c>
      <c r="Y1377" s="24" t="s">
        <v>6518</v>
      </c>
      <c r="Z1377" s="24" t="s">
        <v>5984</v>
      </c>
      <c r="AA1377" s="24" t="s">
        <v>6492</v>
      </c>
      <c r="AB1377" s="24" t="s">
        <v>6033</v>
      </c>
      <c r="AC1377" s="24" t="s">
        <v>5979</v>
      </c>
    </row>
    <row r="1378" spans="1:29" s="169" customFormat="1">
      <c r="A1378" s="24">
        <v>6278</v>
      </c>
      <c r="B1378" s="24" t="s">
        <v>1347</v>
      </c>
      <c r="C1378" s="57">
        <v>122.5</v>
      </c>
      <c r="D1378" s="57">
        <v>124</v>
      </c>
      <c r="E1378" s="57">
        <v>110.5</v>
      </c>
      <c r="F1378" s="57">
        <v>111</v>
      </c>
      <c r="G1378" s="57">
        <v>111.5</v>
      </c>
      <c r="H1378" s="57">
        <v>111.5</v>
      </c>
      <c r="I1378" s="57">
        <v>99.5</v>
      </c>
      <c r="J1378" s="57">
        <v>102</v>
      </c>
      <c r="K1378" s="57">
        <v>104.5</v>
      </c>
      <c r="L1378" s="57">
        <v>109</v>
      </c>
      <c r="M1378" s="57">
        <v>104</v>
      </c>
      <c r="N1378" s="57">
        <v>108</v>
      </c>
      <c r="O1378" s="57">
        <v>5009</v>
      </c>
      <c r="P1378" s="57">
        <v>21571</v>
      </c>
      <c r="Q1378" s="57">
        <v>25.860800000000001</v>
      </c>
      <c r="R1378" s="57">
        <v>43.675600000000003</v>
      </c>
      <c r="S1378" s="57">
        <v>25.221699999999998</v>
      </c>
      <c r="T1378" s="57">
        <v>37.524299999999997</v>
      </c>
      <c r="U1378" s="77">
        <v>0.38701651909199075</v>
      </c>
      <c r="V1378" s="24" t="s">
        <v>6038</v>
      </c>
      <c r="W1378" s="216" t="s">
        <v>5967</v>
      </c>
      <c r="X1378" s="216" t="s">
        <v>5971</v>
      </c>
      <c r="Y1378" s="24" t="s">
        <v>5964</v>
      </c>
      <c r="Z1378" s="24" t="s">
        <v>6024</v>
      </c>
      <c r="AA1378" s="24" t="s">
        <v>6010</v>
      </c>
      <c r="AB1378" s="24" t="s">
        <v>5990</v>
      </c>
      <c r="AC1378" s="24" t="s">
        <v>5965</v>
      </c>
    </row>
    <row r="1379" spans="1:29" s="169" customFormat="1">
      <c r="A1379" s="24">
        <v>6279</v>
      </c>
      <c r="B1379" s="24" t="s">
        <v>1348</v>
      </c>
      <c r="C1379" s="57">
        <v>135</v>
      </c>
      <c r="D1379" s="57">
        <v>135.5</v>
      </c>
      <c r="E1379" s="57">
        <v>120</v>
      </c>
      <c r="F1379" s="57">
        <v>120.5</v>
      </c>
      <c r="G1379" s="57">
        <v>120.5</v>
      </c>
      <c r="H1379" s="57">
        <v>122.5</v>
      </c>
      <c r="I1379" s="57">
        <v>114.5</v>
      </c>
      <c r="J1379" s="57">
        <v>118</v>
      </c>
      <c r="K1379" s="57">
        <v>120</v>
      </c>
      <c r="L1379" s="57">
        <v>123.5</v>
      </c>
      <c r="M1379" s="57">
        <v>119.5</v>
      </c>
      <c r="N1379" s="57">
        <v>121</v>
      </c>
      <c r="O1379" s="57">
        <v>1160</v>
      </c>
      <c r="P1379" s="57">
        <v>3355</v>
      </c>
      <c r="Q1379" s="57">
        <v>45.187100000000001</v>
      </c>
      <c r="R1379" s="57">
        <v>62.026400000000002</v>
      </c>
      <c r="S1379" s="57">
        <v>35.826500000000003</v>
      </c>
      <c r="T1379" s="57">
        <v>53.293100000000003</v>
      </c>
      <c r="U1379" s="77">
        <v>0.57625434674615006</v>
      </c>
      <c r="V1379" s="24" t="s">
        <v>6709</v>
      </c>
      <c r="W1379" s="216" t="s">
        <v>5967</v>
      </c>
      <c r="X1379" s="216" t="s">
        <v>5961</v>
      </c>
      <c r="Y1379" s="24" t="s">
        <v>5964</v>
      </c>
      <c r="Z1379" s="24" t="s">
        <v>5984</v>
      </c>
      <c r="AA1379" s="24" t="s">
        <v>6240</v>
      </c>
      <c r="AB1379" s="24" t="s">
        <v>5976</v>
      </c>
      <c r="AC1379" s="24" t="s">
        <v>5965</v>
      </c>
    </row>
    <row r="1380" spans="1:29" s="169" customFormat="1">
      <c r="A1380" s="24">
        <v>6281</v>
      </c>
      <c r="B1380" s="24" t="s">
        <v>1349</v>
      </c>
      <c r="C1380" s="57">
        <v>84</v>
      </c>
      <c r="D1380" s="57">
        <v>84.5</v>
      </c>
      <c r="E1380" s="57">
        <v>83.1</v>
      </c>
      <c r="F1380" s="57">
        <v>83.6</v>
      </c>
      <c r="G1380" s="57">
        <v>83.7</v>
      </c>
      <c r="H1380" s="57">
        <v>83.7</v>
      </c>
      <c r="I1380" s="57">
        <v>82</v>
      </c>
      <c r="J1380" s="57">
        <v>82.3</v>
      </c>
      <c r="K1380" s="57">
        <v>82.8</v>
      </c>
      <c r="L1380" s="57">
        <v>83.5</v>
      </c>
      <c r="M1380" s="57">
        <v>82.8</v>
      </c>
      <c r="N1380" s="57">
        <v>83.5</v>
      </c>
      <c r="O1380" s="57">
        <v>109</v>
      </c>
      <c r="P1380" s="57">
        <v>235</v>
      </c>
      <c r="Q1380" s="57">
        <v>55.268500000000003</v>
      </c>
      <c r="R1380" s="57">
        <v>65.296700000000001</v>
      </c>
      <c r="S1380" s="57">
        <v>56.453499999999998</v>
      </c>
      <c r="T1380" s="57">
        <v>62.348999999999997</v>
      </c>
      <c r="U1380" s="77">
        <v>0.77304964539007093</v>
      </c>
      <c r="V1380" s="24" t="s">
        <v>6551</v>
      </c>
      <c r="W1380" s="216" t="s">
        <v>6039</v>
      </c>
      <c r="X1380" s="216" t="s">
        <v>5961</v>
      </c>
      <c r="Y1380" s="24" t="s">
        <v>6561</v>
      </c>
      <c r="Z1380" s="24" t="s">
        <v>6017</v>
      </c>
      <c r="AA1380" s="24" t="s">
        <v>6493</v>
      </c>
      <c r="AB1380" s="24" t="s">
        <v>5979</v>
      </c>
      <c r="AC1380" s="24" t="s">
        <v>5979</v>
      </c>
    </row>
    <row r="1381" spans="1:29" s="169" customFormat="1">
      <c r="A1381" s="24">
        <v>6282</v>
      </c>
      <c r="B1381" s="24" t="s">
        <v>1350</v>
      </c>
      <c r="C1381" s="57">
        <v>28.25</v>
      </c>
      <c r="D1381" s="57">
        <v>28.35</v>
      </c>
      <c r="E1381" s="57">
        <v>27</v>
      </c>
      <c r="F1381" s="57">
        <v>27</v>
      </c>
      <c r="G1381" s="57">
        <v>26.85</v>
      </c>
      <c r="H1381" s="57">
        <v>26.85</v>
      </c>
      <c r="I1381" s="57">
        <v>25.05</v>
      </c>
      <c r="J1381" s="57">
        <v>25.5</v>
      </c>
      <c r="K1381" s="57">
        <v>25.8</v>
      </c>
      <c r="L1381" s="57">
        <v>26.5</v>
      </c>
      <c r="M1381" s="57">
        <v>25.8</v>
      </c>
      <c r="N1381" s="57">
        <v>25.9</v>
      </c>
      <c r="O1381" s="57">
        <v>3195</v>
      </c>
      <c r="P1381" s="57">
        <v>15560</v>
      </c>
      <c r="Q1381" s="57">
        <v>34.1342</v>
      </c>
      <c r="R1381" s="57">
        <v>45.219200000000001</v>
      </c>
      <c r="S1381" s="57">
        <v>28.9832</v>
      </c>
      <c r="T1381" s="57">
        <v>39.807200000000002</v>
      </c>
      <c r="U1381" s="77">
        <v>0.34222365038560409</v>
      </c>
      <c r="V1381" s="24" t="s">
        <v>6123</v>
      </c>
      <c r="W1381" s="216" t="s">
        <v>5967</v>
      </c>
      <c r="X1381" s="216" t="s">
        <v>5971</v>
      </c>
      <c r="Y1381" s="24" t="s">
        <v>6004</v>
      </c>
      <c r="Z1381" s="24" t="s">
        <v>6024</v>
      </c>
      <c r="AA1381" s="24" t="s">
        <v>6607</v>
      </c>
      <c r="AB1381" s="24" t="s">
        <v>6084</v>
      </c>
      <c r="AC1381" s="24" t="s">
        <v>5979</v>
      </c>
    </row>
    <row r="1382" spans="1:29" s="169" customFormat="1">
      <c r="A1382" s="24">
        <v>6283</v>
      </c>
      <c r="B1382" s="24" t="s">
        <v>1351</v>
      </c>
      <c r="C1382" s="57">
        <v>54.7</v>
      </c>
      <c r="D1382" s="57">
        <v>55.1</v>
      </c>
      <c r="E1382" s="57">
        <v>48.1</v>
      </c>
      <c r="F1382" s="57">
        <v>48.35</v>
      </c>
      <c r="G1382" s="57">
        <v>47.95</v>
      </c>
      <c r="H1382" s="57">
        <v>48.15</v>
      </c>
      <c r="I1382" s="57">
        <v>43.25</v>
      </c>
      <c r="J1382" s="57">
        <v>45.2</v>
      </c>
      <c r="K1382" s="57">
        <v>45.95</v>
      </c>
      <c r="L1382" s="57">
        <v>49.4</v>
      </c>
      <c r="M1382" s="57">
        <v>45.65</v>
      </c>
      <c r="N1382" s="57">
        <v>47.4</v>
      </c>
      <c r="O1382" s="57">
        <v>1751</v>
      </c>
      <c r="P1382" s="57">
        <v>6804</v>
      </c>
      <c r="Q1382" s="57">
        <v>33.648299999999999</v>
      </c>
      <c r="R1382" s="57">
        <v>49.668900000000001</v>
      </c>
      <c r="S1382" s="57">
        <v>28.566700000000001</v>
      </c>
      <c r="T1382" s="57">
        <v>42.634799999999998</v>
      </c>
      <c r="U1382" s="77">
        <v>0.42891436409954925</v>
      </c>
      <c r="V1382" s="24" t="s">
        <v>6038</v>
      </c>
      <c r="W1382" s="216" t="s">
        <v>5967</v>
      </c>
      <c r="X1382" s="216" t="s">
        <v>5971</v>
      </c>
      <c r="Y1382" s="24" t="s">
        <v>5964</v>
      </c>
      <c r="Z1382" s="24" t="s">
        <v>5964</v>
      </c>
      <c r="AA1382" s="24" t="s">
        <v>6010</v>
      </c>
      <c r="AB1382" s="24" t="s">
        <v>5970</v>
      </c>
      <c r="AC1382" s="24" t="s">
        <v>5965</v>
      </c>
    </row>
    <row r="1383" spans="1:29" s="169" customFormat="1">
      <c r="A1383" s="24">
        <v>6284</v>
      </c>
      <c r="B1383" s="24" t="s">
        <v>1352</v>
      </c>
      <c r="C1383" s="57">
        <v>67.7</v>
      </c>
      <c r="D1383" s="57">
        <v>67.8</v>
      </c>
      <c r="E1383" s="57">
        <v>56.5</v>
      </c>
      <c r="F1383" s="57">
        <v>56.5</v>
      </c>
      <c r="G1383" s="57">
        <v>56.5</v>
      </c>
      <c r="H1383" s="57">
        <v>57.7</v>
      </c>
      <c r="I1383" s="57">
        <v>50.8</v>
      </c>
      <c r="J1383" s="57">
        <v>52.1</v>
      </c>
      <c r="K1383" s="57">
        <v>52.9</v>
      </c>
      <c r="L1383" s="57">
        <v>56.1</v>
      </c>
      <c r="M1383" s="57">
        <v>52.9</v>
      </c>
      <c r="N1383" s="57">
        <v>53.8</v>
      </c>
      <c r="O1383" s="57">
        <v>1509</v>
      </c>
      <c r="P1383" s="57">
        <v>6815</v>
      </c>
      <c r="Q1383" s="57"/>
      <c r="R1383" s="57"/>
      <c r="S1383" s="57"/>
      <c r="T1383" s="57"/>
      <c r="U1383" s="77">
        <v>0.36903888481291269</v>
      </c>
      <c r="V1383" s="24" t="s">
        <v>6123</v>
      </c>
      <c r="W1383" s="216" t="s">
        <v>5993</v>
      </c>
      <c r="X1383" s="216" t="s">
        <v>5993</v>
      </c>
      <c r="Y1383" s="24" t="s">
        <v>6004</v>
      </c>
      <c r="Z1383" s="24" t="s">
        <v>5964</v>
      </c>
      <c r="AA1383" s="24" t="s">
        <v>6090</v>
      </c>
      <c r="AB1383" s="24" t="s">
        <v>5996</v>
      </c>
      <c r="AC1383" s="24" t="s">
        <v>5979</v>
      </c>
    </row>
    <row r="1384" spans="1:29" s="169" customFormat="1">
      <c r="A1384" s="24">
        <v>6285</v>
      </c>
      <c r="B1384" s="24" t="s">
        <v>1353</v>
      </c>
      <c r="C1384" s="57">
        <v>72.3</v>
      </c>
      <c r="D1384" s="57">
        <v>73.099999999999994</v>
      </c>
      <c r="E1384" s="57">
        <v>70.3</v>
      </c>
      <c r="F1384" s="57">
        <v>70.5</v>
      </c>
      <c r="G1384" s="57">
        <v>70</v>
      </c>
      <c r="H1384" s="57">
        <v>70.099999999999994</v>
      </c>
      <c r="I1384" s="57">
        <v>67.599999999999994</v>
      </c>
      <c r="J1384" s="57">
        <v>67.8</v>
      </c>
      <c r="K1384" s="57">
        <v>68.5</v>
      </c>
      <c r="L1384" s="57">
        <v>71.5</v>
      </c>
      <c r="M1384" s="57">
        <v>68.2</v>
      </c>
      <c r="N1384" s="57">
        <v>70</v>
      </c>
      <c r="O1384" s="57">
        <v>2142</v>
      </c>
      <c r="P1384" s="57">
        <v>8312</v>
      </c>
      <c r="Q1384" s="57">
        <v>38.002699999999997</v>
      </c>
      <c r="R1384" s="57">
        <v>55.212699999999998</v>
      </c>
      <c r="S1384" s="57">
        <v>31.305299999999999</v>
      </c>
      <c r="T1384" s="57">
        <v>47.243600000000001</v>
      </c>
      <c r="U1384" s="77">
        <v>0.42949951876804621</v>
      </c>
      <c r="V1384" s="24" t="s">
        <v>6376</v>
      </c>
      <c r="W1384" s="216" t="s">
        <v>5967</v>
      </c>
      <c r="X1384" s="216" t="s">
        <v>5971</v>
      </c>
      <c r="Y1384" s="24" t="s">
        <v>5962</v>
      </c>
      <c r="Z1384" s="24" t="s">
        <v>5962</v>
      </c>
      <c r="AA1384" s="24" t="s">
        <v>6016</v>
      </c>
      <c r="AB1384" s="24" t="s">
        <v>5970</v>
      </c>
      <c r="AC1384" s="24" t="s">
        <v>5965</v>
      </c>
    </row>
    <row r="1385" spans="1:29" s="169" customFormat="1">
      <c r="A1385" s="24">
        <v>6287</v>
      </c>
      <c r="B1385" s="24" t="s">
        <v>1354</v>
      </c>
      <c r="C1385" s="57">
        <v>15</v>
      </c>
      <c r="D1385" s="57">
        <v>15</v>
      </c>
      <c r="E1385" s="57">
        <v>12.35</v>
      </c>
      <c r="F1385" s="57">
        <v>14.5</v>
      </c>
      <c r="G1385" s="57">
        <v>15.95</v>
      </c>
      <c r="H1385" s="57">
        <v>15.95</v>
      </c>
      <c r="I1385" s="57">
        <v>12.75</v>
      </c>
      <c r="J1385" s="57">
        <v>13.05</v>
      </c>
      <c r="K1385" s="57">
        <v>13.3</v>
      </c>
      <c r="L1385" s="57">
        <v>14.35</v>
      </c>
      <c r="M1385" s="57">
        <v>12.95</v>
      </c>
      <c r="N1385" s="57">
        <v>13.7</v>
      </c>
      <c r="O1385" s="57">
        <v>732</v>
      </c>
      <c r="P1385" s="57">
        <v>701</v>
      </c>
      <c r="Q1385" s="57"/>
      <c r="R1385" s="57"/>
      <c r="S1385" s="57"/>
      <c r="T1385" s="57"/>
      <c r="U1385" s="77">
        <v>1.7403708987161197</v>
      </c>
      <c r="V1385" s="24" t="s">
        <v>6038</v>
      </c>
      <c r="W1385" s="216" t="s">
        <v>5993</v>
      </c>
      <c r="X1385" s="216" t="s">
        <v>5993</v>
      </c>
      <c r="Y1385" s="24" t="s">
        <v>6060</v>
      </c>
      <c r="Z1385" s="24" t="s">
        <v>6024</v>
      </c>
      <c r="AA1385" s="24" t="s">
        <v>6010</v>
      </c>
      <c r="AB1385" s="24" t="s">
        <v>5970</v>
      </c>
      <c r="AC1385" s="24" t="s">
        <v>5991</v>
      </c>
    </row>
    <row r="1386" spans="1:29" s="169" customFormat="1">
      <c r="A1386" s="24">
        <v>6288</v>
      </c>
      <c r="B1386" s="24" t="s">
        <v>3853</v>
      </c>
      <c r="C1386" s="57">
        <v>25.7</v>
      </c>
      <c r="D1386" s="57">
        <v>25.7</v>
      </c>
      <c r="E1386" s="57">
        <v>23.65</v>
      </c>
      <c r="F1386" s="57">
        <v>23.75</v>
      </c>
      <c r="G1386" s="57">
        <v>23.75</v>
      </c>
      <c r="H1386" s="57">
        <v>23.75</v>
      </c>
      <c r="I1386" s="57">
        <v>21.05</v>
      </c>
      <c r="J1386" s="57">
        <v>21.8</v>
      </c>
      <c r="K1386" s="57">
        <v>22.15</v>
      </c>
      <c r="L1386" s="57">
        <v>23.2</v>
      </c>
      <c r="M1386" s="57">
        <v>22.1</v>
      </c>
      <c r="N1386" s="57">
        <v>22.5</v>
      </c>
      <c r="O1386" s="57">
        <v>696</v>
      </c>
      <c r="P1386" s="57">
        <v>3511</v>
      </c>
      <c r="Q1386" s="57">
        <v>16.820399999999999</v>
      </c>
      <c r="R1386" s="57">
        <v>29.014900000000001</v>
      </c>
      <c r="S1386" s="57">
        <v>16.866599999999998</v>
      </c>
      <c r="T1386" s="57">
        <v>24.965499999999999</v>
      </c>
      <c r="U1386" s="77">
        <v>0.33039020222158932</v>
      </c>
      <c r="V1386" s="24" t="s">
        <v>6123</v>
      </c>
      <c r="W1386" s="216" t="s">
        <v>6039</v>
      </c>
      <c r="X1386" s="216" t="s">
        <v>6007</v>
      </c>
      <c r="Y1386" s="24" t="s">
        <v>6024</v>
      </c>
      <c r="Z1386" s="24" t="s">
        <v>6024</v>
      </c>
      <c r="AA1386" s="24" t="s">
        <v>5963</v>
      </c>
      <c r="AB1386" s="24" t="s">
        <v>5976</v>
      </c>
      <c r="AC1386" s="24" t="s">
        <v>5979</v>
      </c>
    </row>
    <row r="1387" spans="1:29" s="169" customFormat="1">
      <c r="A1387" s="24">
        <v>6289</v>
      </c>
      <c r="B1387" s="24" t="s">
        <v>1355</v>
      </c>
      <c r="C1387" s="57">
        <v>3.11</v>
      </c>
      <c r="D1387" s="57">
        <v>3.11</v>
      </c>
      <c r="E1387" s="57">
        <v>2.84</v>
      </c>
      <c r="F1387" s="57">
        <v>3.06</v>
      </c>
      <c r="G1387" s="57">
        <v>3.06</v>
      </c>
      <c r="H1387" s="57">
        <v>3.06</v>
      </c>
      <c r="I1387" s="57">
        <v>2.71</v>
      </c>
      <c r="J1387" s="57">
        <v>2.77</v>
      </c>
      <c r="K1387" s="57">
        <v>2.85</v>
      </c>
      <c r="L1387" s="57">
        <v>2.9</v>
      </c>
      <c r="M1387" s="57">
        <v>2.85</v>
      </c>
      <c r="N1387" s="57">
        <v>2.9</v>
      </c>
      <c r="O1387" s="57">
        <v>99</v>
      </c>
      <c r="P1387" s="57">
        <v>277</v>
      </c>
      <c r="Q1387" s="57"/>
      <c r="R1387" s="57"/>
      <c r="S1387" s="57"/>
      <c r="T1387" s="57"/>
      <c r="U1387" s="77">
        <v>0.59566787003610111</v>
      </c>
      <c r="V1387" s="24" t="s">
        <v>6038</v>
      </c>
      <c r="W1387" s="216" t="s">
        <v>5993</v>
      </c>
      <c r="X1387" s="216" t="s">
        <v>5993</v>
      </c>
      <c r="Y1387" s="24" t="s">
        <v>6060</v>
      </c>
      <c r="Z1387" s="24" t="s">
        <v>6024</v>
      </c>
      <c r="AA1387" s="24" t="s">
        <v>6493</v>
      </c>
      <c r="AB1387" s="24" t="s">
        <v>5979</v>
      </c>
      <c r="AC1387" s="24" t="s">
        <v>5979</v>
      </c>
    </row>
    <row r="1388" spans="1:29" s="169" customFormat="1">
      <c r="A1388" s="24">
        <v>6290</v>
      </c>
      <c r="B1388" s="24" t="s">
        <v>1356</v>
      </c>
      <c r="C1388" s="57">
        <v>59.5</v>
      </c>
      <c r="D1388" s="57">
        <v>59.8</v>
      </c>
      <c r="E1388" s="57">
        <v>55.3</v>
      </c>
      <c r="F1388" s="57">
        <v>55.3</v>
      </c>
      <c r="G1388" s="57">
        <v>55.5</v>
      </c>
      <c r="H1388" s="57">
        <v>56.3</v>
      </c>
      <c r="I1388" s="57">
        <v>52</v>
      </c>
      <c r="J1388" s="57">
        <v>52.1</v>
      </c>
      <c r="K1388" s="57">
        <v>53.2</v>
      </c>
      <c r="L1388" s="57">
        <v>55.3</v>
      </c>
      <c r="M1388" s="57">
        <v>52.9</v>
      </c>
      <c r="N1388" s="57">
        <v>54</v>
      </c>
      <c r="O1388" s="57">
        <v>3255</v>
      </c>
      <c r="P1388" s="57">
        <v>12020</v>
      </c>
      <c r="Q1388" s="57">
        <v>19.6968</v>
      </c>
      <c r="R1388" s="57">
        <v>38.423999999999999</v>
      </c>
      <c r="S1388" s="57">
        <v>15.17</v>
      </c>
      <c r="T1388" s="57">
        <v>30.672599999999999</v>
      </c>
      <c r="U1388" s="77">
        <v>0.45133111480865223</v>
      </c>
      <c r="V1388" s="24" t="s">
        <v>6123</v>
      </c>
      <c r="W1388" s="216" t="s">
        <v>5967</v>
      </c>
      <c r="X1388" s="216" t="s">
        <v>6007</v>
      </c>
      <c r="Y1388" s="24" t="s">
        <v>6004</v>
      </c>
      <c r="Z1388" s="24" t="s">
        <v>5964</v>
      </c>
      <c r="AA1388" s="24" t="s">
        <v>5963</v>
      </c>
      <c r="AB1388" s="24" t="s">
        <v>5970</v>
      </c>
      <c r="AC1388" s="24" t="s">
        <v>5965</v>
      </c>
    </row>
    <row r="1389" spans="1:29" s="169" customFormat="1">
      <c r="A1389" s="24">
        <v>6291</v>
      </c>
      <c r="B1389" s="24" t="s">
        <v>1357</v>
      </c>
      <c r="C1389" s="57">
        <v>41.8</v>
      </c>
      <c r="D1389" s="57">
        <v>41.8</v>
      </c>
      <c r="E1389" s="57">
        <v>34.6</v>
      </c>
      <c r="F1389" s="57">
        <v>35</v>
      </c>
      <c r="G1389" s="57">
        <v>35</v>
      </c>
      <c r="H1389" s="57">
        <v>37.700000000000003</v>
      </c>
      <c r="I1389" s="57">
        <v>30.5</v>
      </c>
      <c r="J1389" s="57">
        <v>32.9</v>
      </c>
      <c r="K1389" s="57">
        <v>32.200000000000003</v>
      </c>
      <c r="L1389" s="57">
        <v>34.700000000000003</v>
      </c>
      <c r="M1389" s="57">
        <v>31.5</v>
      </c>
      <c r="N1389" s="57">
        <v>33.1</v>
      </c>
      <c r="O1389" s="57">
        <v>31</v>
      </c>
      <c r="P1389" s="57">
        <v>134</v>
      </c>
      <c r="Q1389" s="57"/>
      <c r="R1389" s="57"/>
      <c r="S1389" s="57"/>
      <c r="T1389" s="57"/>
      <c r="U1389" s="77">
        <v>0.38557213930348255</v>
      </c>
      <c r="V1389" s="24" t="s">
        <v>6804</v>
      </c>
      <c r="W1389" s="216" t="s">
        <v>5993</v>
      </c>
      <c r="X1389" s="216" t="s">
        <v>5993</v>
      </c>
      <c r="Y1389" s="24" t="s">
        <v>6024</v>
      </c>
      <c r="Z1389" s="24" t="s">
        <v>5974</v>
      </c>
      <c r="AA1389" s="24" t="s">
        <v>6010</v>
      </c>
      <c r="AB1389" s="24" t="s">
        <v>5970</v>
      </c>
      <c r="AC1389" s="24" t="s">
        <v>5990</v>
      </c>
    </row>
    <row r="1390" spans="1:29" s="169" customFormat="1">
      <c r="A1390" s="24">
        <v>6292</v>
      </c>
      <c r="B1390" s="24" t="s">
        <v>1358</v>
      </c>
      <c r="C1390" s="57">
        <v>42</v>
      </c>
      <c r="D1390" s="57">
        <v>42.5</v>
      </c>
      <c r="E1390" s="57">
        <v>40.65</v>
      </c>
      <c r="F1390" s="57">
        <v>41.1</v>
      </c>
      <c r="G1390" s="57">
        <v>41.1</v>
      </c>
      <c r="H1390" s="57">
        <v>41.1</v>
      </c>
      <c r="I1390" s="57">
        <v>39</v>
      </c>
      <c r="J1390" s="57">
        <v>40.049999999999997</v>
      </c>
      <c r="K1390" s="57">
        <v>40.1</v>
      </c>
      <c r="L1390" s="57">
        <v>40.950000000000003</v>
      </c>
      <c r="M1390" s="57">
        <v>40.1</v>
      </c>
      <c r="N1390" s="57">
        <v>40.5</v>
      </c>
      <c r="O1390" s="57">
        <v>105</v>
      </c>
      <c r="P1390" s="57">
        <v>283</v>
      </c>
      <c r="Q1390" s="57">
        <v>42.786200000000001</v>
      </c>
      <c r="R1390" s="57">
        <v>49.640300000000003</v>
      </c>
      <c r="S1390" s="57">
        <v>43.338999999999999</v>
      </c>
      <c r="T1390" s="57">
        <v>47.5398</v>
      </c>
      <c r="U1390" s="77">
        <v>0.61837455830388688</v>
      </c>
      <c r="V1390" s="24" t="s">
        <v>6038</v>
      </c>
      <c r="W1390" s="216" t="s">
        <v>6039</v>
      </c>
      <c r="X1390" s="216" t="s">
        <v>5971</v>
      </c>
      <c r="Y1390" s="24" t="s">
        <v>5984</v>
      </c>
      <c r="Z1390" s="24" t="s">
        <v>6209</v>
      </c>
      <c r="AA1390" s="24" t="s">
        <v>6055</v>
      </c>
      <c r="AB1390" s="24" t="s">
        <v>5970</v>
      </c>
      <c r="AC1390" s="24" t="s">
        <v>5979</v>
      </c>
    </row>
    <row r="1391" spans="1:29" s="169" customFormat="1">
      <c r="A1391" s="24">
        <v>6294</v>
      </c>
      <c r="B1391" s="24" t="s">
        <v>1359</v>
      </c>
      <c r="C1391" s="57">
        <v>148</v>
      </c>
      <c r="D1391" s="57">
        <v>159</v>
      </c>
      <c r="E1391" s="57">
        <v>148</v>
      </c>
      <c r="F1391" s="57">
        <v>150.5</v>
      </c>
      <c r="G1391" s="57">
        <v>149.5</v>
      </c>
      <c r="H1391" s="57">
        <v>149.5</v>
      </c>
      <c r="I1391" s="57">
        <v>143.5</v>
      </c>
      <c r="J1391" s="57">
        <v>146</v>
      </c>
      <c r="K1391" s="57">
        <v>147</v>
      </c>
      <c r="L1391" s="57">
        <v>147.5</v>
      </c>
      <c r="M1391" s="57">
        <v>144</v>
      </c>
      <c r="N1391" s="57">
        <v>144</v>
      </c>
      <c r="O1391" s="57">
        <v>32</v>
      </c>
      <c r="P1391" s="57">
        <v>115</v>
      </c>
      <c r="Q1391" s="57">
        <v>55.841900000000003</v>
      </c>
      <c r="R1391" s="57">
        <v>63.967100000000002</v>
      </c>
      <c r="S1391" s="57">
        <v>46.751800000000003</v>
      </c>
      <c r="T1391" s="57">
        <v>58.2286</v>
      </c>
      <c r="U1391" s="77">
        <v>0.46376811594202899</v>
      </c>
      <c r="V1391" s="24" t="s">
        <v>6805</v>
      </c>
      <c r="W1391" s="216" t="s">
        <v>5967</v>
      </c>
      <c r="X1391" s="216" t="s">
        <v>5961</v>
      </c>
      <c r="Y1391" s="24" t="s">
        <v>6090</v>
      </c>
      <c r="Z1391" s="24" t="s">
        <v>6209</v>
      </c>
      <c r="AA1391" s="24" t="s">
        <v>6130</v>
      </c>
      <c r="AB1391" s="24" t="s">
        <v>5965</v>
      </c>
      <c r="AC1391" s="24" t="s">
        <v>5979</v>
      </c>
    </row>
    <row r="1392" spans="1:29" s="169" customFormat="1">
      <c r="A1392" s="24">
        <v>6404</v>
      </c>
      <c r="B1392" s="24" t="s">
        <v>1361</v>
      </c>
      <c r="C1392" s="57"/>
      <c r="D1392" s="57">
        <v>7</v>
      </c>
      <c r="E1392" s="57">
        <v>7</v>
      </c>
      <c r="F1392" s="57">
        <v>7</v>
      </c>
      <c r="G1392" s="57">
        <v>7</v>
      </c>
      <c r="H1392" s="57">
        <v>7.03</v>
      </c>
      <c r="I1392" s="57">
        <v>6.9</v>
      </c>
      <c r="J1392" s="57">
        <v>6.9</v>
      </c>
      <c r="K1392" s="57">
        <v>6.9</v>
      </c>
      <c r="L1392" s="57">
        <v>6.9</v>
      </c>
      <c r="M1392" s="57">
        <v>6.9</v>
      </c>
      <c r="N1392" s="57">
        <v>6.9</v>
      </c>
      <c r="O1392" s="57">
        <v>1</v>
      </c>
      <c r="P1392" s="57">
        <v>78</v>
      </c>
      <c r="Q1392" s="57">
        <v>43.754600000000003</v>
      </c>
      <c r="R1392" s="57">
        <v>42.843200000000003</v>
      </c>
      <c r="S1392" s="57">
        <v>43.584200000000003</v>
      </c>
      <c r="T1392" s="57">
        <v>43.090200000000003</v>
      </c>
      <c r="U1392" s="77">
        <v>2.1367521367521368E-2</v>
      </c>
      <c r="V1392" s="24" t="s">
        <v>6806</v>
      </c>
      <c r="W1392" s="216" t="s">
        <v>5967</v>
      </c>
      <c r="X1392" s="216" t="s">
        <v>5971</v>
      </c>
      <c r="Y1392" s="24" t="s">
        <v>6201</v>
      </c>
      <c r="Z1392" s="24" t="s">
        <v>6130</v>
      </c>
      <c r="AA1392" s="24" t="s">
        <v>6577</v>
      </c>
      <c r="AB1392" s="24" t="s">
        <v>5979</v>
      </c>
      <c r="AC1392" s="24" t="s">
        <v>5979</v>
      </c>
    </row>
    <row r="1393" spans="1:29" s="169" customFormat="1">
      <c r="A1393" s="24">
        <v>6405</v>
      </c>
      <c r="B1393" s="24" t="s">
        <v>1362</v>
      </c>
      <c r="C1393" s="57">
        <v>30.35</v>
      </c>
      <c r="D1393" s="57">
        <v>32.1</v>
      </c>
      <c r="E1393" s="57">
        <v>29</v>
      </c>
      <c r="F1393" s="57">
        <v>29</v>
      </c>
      <c r="G1393" s="57">
        <v>28</v>
      </c>
      <c r="H1393" s="57">
        <v>29.45</v>
      </c>
      <c r="I1393" s="57">
        <v>26</v>
      </c>
      <c r="J1393" s="57">
        <v>28.1</v>
      </c>
      <c r="K1393" s="57">
        <v>28.9</v>
      </c>
      <c r="L1393" s="57">
        <v>30.85</v>
      </c>
      <c r="M1393" s="57">
        <v>28.6</v>
      </c>
      <c r="N1393" s="57">
        <v>29.4</v>
      </c>
      <c r="O1393" s="57">
        <v>1034</v>
      </c>
      <c r="P1393" s="57">
        <v>2431</v>
      </c>
      <c r="Q1393" s="57">
        <v>17.217199999999998</v>
      </c>
      <c r="R1393" s="57">
        <v>33.961799999999997</v>
      </c>
      <c r="S1393" s="57">
        <v>15.888</v>
      </c>
      <c r="T1393" s="57">
        <v>27.937200000000001</v>
      </c>
      <c r="U1393" s="77">
        <v>0.70889894419306188</v>
      </c>
      <c r="V1393" s="24" t="s">
        <v>6456</v>
      </c>
      <c r="W1393" s="216" t="s">
        <v>5967</v>
      </c>
      <c r="X1393" s="216" t="s">
        <v>6007</v>
      </c>
      <c r="Y1393" s="24" t="s">
        <v>6004</v>
      </c>
      <c r="Z1393" s="24" t="s">
        <v>5972</v>
      </c>
      <c r="AA1393" s="24" t="s">
        <v>5963</v>
      </c>
      <c r="AB1393" s="24" t="s">
        <v>5976</v>
      </c>
      <c r="AC1393" s="24" t="s">
        <v>5965</v>
      </c>
    </row>
    <row r="1394" spans="1:29" s="169" customFormat="1">
      <c r="A1394" s="24">
        <v>6407</v>
      </c>
      <c r="B1394" s="24" t="s">
        <v>3864</v>
      </c>
      <c r="C1394" s="57">
        <v>11.7</v>
      </c>
      <c r="D1394" s="57">
        <v>11.9</v>
      </c>
      <c r="E1394" s="57">
        <v>11.4</v>
      </c>
      <c r="F1394" s="57">
        <v>11.5</v>
      </c>
      <c r="G1394" s="57">
        <v>11.5</v>
      </c>
      <c r="H1394" s="57">
        <v>11.6</v>
      </c>
      <c r="I1394" s="57">
        <v>11.3</v>
      </c>
      <c r="J1394" s="57">
        <v>11.5</v>
      </c>
      <c r="K1394" s="57">
        <v>11.55</v>
      </c>
      <c r="L1394" s="57">
        <v>11.65</v>
      </c>
      <c r="M1394" s="57">
        <v>10.95</v>
      </c>
      <c r="N1394" s="57">
        <v>11.05</v>
      </c>
      <c r="O1394" s="57">
        <v>702</v>
      </c>
      <c r="P1394" s="57">
        <v>1657</v>
      </c>
      <c r="Q1394" s="57">
        <v>24.238099999999999</v>
      </c>
      <c r="R1394" s="57">
        <v>27.185099999999998</v>
      </c>
      <c r="S1394" s="57">
        <v>20.6632</v>
      </c>
      <c r="T1394" s="57">
        <v>25.011099999999999</v>
      </c>
      <c r="U1394" s="77">
        <v>0.70609535304767646</v>
      </c>
      <c r="V1394" s="24" t="s">
        <v>5959</v>
      </c>
      <c r="W1394" s="216" t="s">
        <v>5967</v>
      </c>
      <c r="X1394" s="216" t="s">
        <v>6007</v>
      </c>
      <c r="Y1394" s="24" t="s">
        <v>5984</v>
      </c>
      <c r="Z1394" s="24" t="s">
        <v>6293</v>
      </c>
      <c r="AA1394" s="24" t="s">
        <v>5964</v>
      </c>
      <c r="AB1394" s="24" t="s">
        <v>5965</v>
      </c>
      <c r="AC1394" s="24" t="s">
        <v>5965</v>
      </c>
    </row>
    <row r="1395" spans="1:29" s="169" customFormat="1">
      <c r="A1395" s="24">
        <v>6409</v>
      </c>
      <c r="B1395" s="24" t="s">
        <v>1363</v>
      </c>
      <c r="C1395" s="57">
        <v>1330</v>
      </c>
      <c r="D1395" s="57">
        <v>1380</v>
      </c>
      <c r="E1395" s="57">
        <v>1330</v>
      </c>
      <c r="F1395" s="57">
        <v>1355</v>
      </c>
      <c r="G1395" s="57">
        <v>1350</v>
      </c>
      <c r="H1395" s="57">
        <v>1350</v>
      </c>
      <c r="I1395" s="57">
        <v>1250</v>
      </c>
      <c r="J1395" s="57">
        <v>1285</v>
      </c>
      <c r="K1395" s="57">
        <v>1275</v>
      </c>
      <c r="L1395" s="57">
        <v>1290</v>
      </c>
      <c r="M1395" s="57">
        <v>1245</v>
      </c>
      <c r="N1395" s="57">
        <v>1260</v>
      </c>
      <c r="O1395" s="57">
        <v>163</v>
      </c>
      <c r="P1395" s="57">
        <v>385</v>
      </c>
      <c r="Q1395" s="57">
        <v>61.448399999999999</v>
      </c>
      <c r="R1395" s="57">
        <v>74.301199999999994</v>
      </c>
      <c r="S1395" s="57">
        <v>44.191400000000002</v>
      </c>
      <c r="T1395" s="57">
        <v>64.264600000000002</v>
      </c>
      <c r="U1395" s="77">
        <v>0.7056277056277056</v>
      </c>
      <c r="V1395" s="24" t="s">
        <v>6807</v>
      </c>
      <c r="W1395" s="216" t="s">
        <v>5967</v>
      </c>
      <c r="X1395" s="216" t="s">
        <v>5961</v>
      </c>
      <c r="Y1395" s="24" t="s">
        <v>6055</v>
      </c>
      <c r="Z1395" s="24" t="s">
        <v>6024</v>
      </c>
      <c r="AA1395" s="24" t="s">
        <v>5974</v>
      </c>
      <c r="AB1395" s="24" t="s">
        <v>5991</v>
      </c>
      <c r="AC1395" s="24" t="s">
        <v>5991</v>
      </c>
    </row>
    <row r="1396" spans="1:29" s="169" customFormat="1">
      <c r="A1396" s="24">
        <v>6411</v>
      </c>
      <c r="B1396" s="24" t="s">
        <v>1364</v>
      </c>
      <c r="C1396" s="57">
        <v>166</v>
      </c>
      <c r="D1396" s="57">
        <v>169.5</v>
      </c>
      <c r="E1396" s="57">
        <v>141.5</v>
      </c>
      <c r="F1396" s="57">
        <v>143</v>
      </c>
      <c r="G1396" s="57">
        <v>142</v>
      </c>
      <c r="H1396" s="57">
        <v>148.5</v>
      </c>
      <c r="I1396" s="57">
        <v>127</v>
      </c>
      <c r="J1396" s="57">
        <v>146</v>
      </c>
      <c r="K1396" s="57">
        <v>148.5</v>
      </c>
      <c r="L1396" s="57">
        <v>157.5</v>
      </c>
      <c r="M1396" s="57">
        <v>148</v>
      </c>
      <c r="N1396" s="57">
        <v>153</v>
      </c>
      <c r="O1396" s="57">
        <v>13451</v>
      </c>
      <c r="P1396" s="57">
        <v>27907</v>
      </c>
      <c r="Q1396" s="57">
        <v>51.416899999999998</v>
      </c>
      <c r="R1396" s="57">
        <v>61.929900000000004</v>
      </c>
      <c r="S1396" s="57">
        <v>51.6113</v>
      </c>
      <c r="T1396" s="57">
        <v>58.490400000000001</v>
      </c>
      <c r="U1396" s="77">
        <v>0.80332294167532636</v>
      </c>
      <c r="V1396" s="24" t="s">
        <v>6290</v>
      </c>
      <c r="W1396" s="216" t="s">
        <v>6039</v>
      </c>
      <c r="X1396" s="216" t="s">
        <v>5961</v>
      </c>
      <c r="Y1396" s="24" t="s">
        <v>5964</v>
      </c>
      <c r="Z1396" s="24" t="s">
        <v>6075</v>
      </c>
      <c r="AA1396" s="24" t="s">
        <v>6010</v>
      </c>
      <c r="AB1396" s="24" t="s">
        <v>5970</v>
      </c>
      <c r="AC1396" s="24" t="s">
        <v>5965</v>
      </c>
    </row>
    <row r="1397" spans="1:29" s="169" customFormat="1">
      <c r="A1397" s="24">
        <v>6412</v>
      </c>
      <c r="B1397" s="24" t="s">
        <v>1365</v>
      </c>
      <c r="C1397" s="57">
        <v>71.3</v>
      </c>
      <c r="D1397" s="57">
        <v>71.900000000000006</v>
      </c>
      <c r="E1397" s="57">
        <v>68.3</v>
      </c>
      <c r="F1397" s="57">
        <v>68.8</v>
      </c>
      <c r="G1397" s="57">
        <v>68.099999999999994</v>
      </c>
      <c r="H1397" s="57">
        <v>68.8</v>
      </c>
      <c r="I1397" s="57">
        <v>66.5</v>
      </c>
      <c r="J1397" s="57">
        <v>66.7</v>
      </c>
      <c r="K1397" s="57">
        <v>66.7</v>
      </c>
      <c r="L1397" s="57">
        <v>67.900000000000006</v>
      </c>
      <c r="M1397" s="57">
        <v>66.5</v>
      </c>
      <c r="N1397" s="57">
        <v>67.099999999999994</v>
      </c>
      <c r="O1397" s="57">
        <v>143</v>
      </c>
      <c r="P1397" s="57">
        <v>772</v>
      </c>
      <c r="Q1397" s="57">
        <v>18.145</v>
      </c>
      <c r="R1397" s="57">
        <v>29.167200000000001</v>
      </c>
      <c r="S1397" s="57">
        <v>15.081799999999999</v>
      </c>
      <c r="T1397" s="57">
        <v>24.472100000000001</v>
      </c>
      <c r="U1397" s="77">
        <v>0.30872193436960277</v>
      </c>
      <c r="V1397" s="24" t="s">
        <v>6622</v>
      </c>
      <c r="W1397" s="216" t="s">
        <v>5967</v>
      </c>
      <c r="X1397" s="216" t="s">
        <v>6007</v>
      </c>
      <c r="Y1397" s="24" t="s">
        <v>5964</v>
      </c>
      <c r="Z1397" s="24" t="s">
        <v>5984</v>
      </c>
      <c r="AA1397" s="24" t="s">
        <v>6499</v>
      </c>
      <c r="AB1397" s="24" t="s">
        <v>5976</v>
      </c>
      <c r="AC1397" s="24" t="s">
        <v>5965</v>
      </c>
    </row>
    <row r="1398" spans="1:29" s="169" customFormat="1">
      <c r="A1398" s="24">
        <v>6414</v>
      </c>
      <c r="B1398" s="24" t="s">
        <v>1366</v>
      </c>
      <c r="C1398" s="57">
        <v>222.5</v>
      </c>
      <c r="D1398" s="57">
        <v>222.5</v>
      </c>
      <c r="E1398" s="57">
        <v>206</v>
      </c>
      <c r="F1398" s="57">
        <v>207</v>
      </c>
      <c r="G1398" s="57">
        <v>207.5</v>
      </c>
      <c r="H1398" s="57">
        <v>208</v>
      </c>
      <c r="I1398" s="57">
        <v>194</v>
      </c>
      <c r="J1398" s="57">
        <v>196</v>
      </c>
      <c r="K1398" s="57">
        <v>198</v>
      </c>
      <c r="L1398" s="57">
        <v>201.5</v>
      </c>
      <c r="M1398" s="57">
        <v>197.5</v>
      </c>
      <c r="N1398" s="57">
        <v>199</v>
      </c>
      <c r="O1398" s="57">
        <v>349</v>
      </c>
      <c r="P1398" s="57">
        <v>1603</v>
      </c>
      <c r="Q1398" s="57">
        <v>32.093800000000002</v>
      </c>
      <c r="R1398" s="57">
        <v>51.0274</v>
      </c>
      <c r="S1398" s="57">
        <v>25.183700000000002</v>
      </c>
      <c r="T1398" s="57">
        <v>42.412799999999997</v>
      </c>
      <c r="U1398" s="77">
        <v>0.36286130172593056</v>
      </c>
      <c r="V1398" s="24" t="s">
        <v>6123</v>
      </c>
      <c r="W1398" s="216" t="s">
        <v>5967</v>
      </c>
      <c r="X1398" s="216" t="s">
        <v>5971</v>
      </c>
      <c r="Y1398" s="24" t="s">
        <v>6024</v>
      </c>
      <c r="Z1398" s="24" t="s">
        <v>5964</v>
      </c>
      <c r="AA1398" s="24" t="s">
        <v>6499</v>
      </c>
      <c r="AB1398" s="24" t="s">
        <v>5976</v>
      </c>
      <c r="AC1398" s="24" t="s">
        <v>5965</v>
      </c>
    </row>
    <row r="1399" spans="1:29" s="169" customFormat="1">
      <c r="A1399" s="24">
        <v>6415</v>
      </c>
      <c r="B1399" s="24" t="s">
        <v>1367</v>
      </c>
      <c r="C1399" s="57">
        <v>4050</v>
      </c>
      <c r="D1399" s="57">
        <v>4115</v>
      </c>
      <c r="E1399" s="57">
        <v>3755</v>
      </c>
      <c r="F1399" s="57">
        <v>3755</v>
      </c>
      <c r="G1399" s="57">
        <v>3760</v>
      </c>
      <c r="H1399" s="57">
        <v>3810</v>
      </c>
      <c r="I1399" s="57">
        <v>3380</v>
      </c>
      <c r="J1399" s="57">
        <v>3535</v>
      </c>
      <c r="K1399" s="57">
        <v>3585</v>
      </c>
      <c r="L1399" s="57">
        <v>3780</v>
      </c>
      <c r="M1399" s="57">
        <v>3575</v>
      </c>
      <c r="N1399" s="57">
        <v>3600</v>
      </c>
      <c r="O1399" s="57">
        <v>522</v>
      </c>
      <c r="P1399" s="57">
        <v>1615</v>
      </c>
      <c r="Q1399" s="57">
        <v>58.9373</v>
      </c>
      <c r="R1399" s="57">
        <v>71.672799999999995</v>
      </c>
      <c r="S1399" s="57">
        <v>49.069299999999998</v>
      </c>
      <c r="T1399" s="57">
        <v>64.138300000000001</v>
      </c>
      <c r="U1399" s="77">
        <v>0.53869969040247678</v>
      </c>
      <c r="V1399" s="24" t="s">
        <v>6123</v>
      </c>
      <c r="W1399" s="216" t="s">
        <v>5967</v>
      </c>
      <c r="X1399" s="216" t="s">
        <v>5961</v>
      </c>
      <c r="Y1399" s="24" t="s">
        <v>6004</v>
      </c>
      <c r="Z1399" s="24" t="s">
        <v>5964</v>
      </c>
      <c r="AA1399" s="24" t="s">
        <v>5969</v>
      </c>
      <c r="AB1399" s="24" t="s">
        <v>6084</v>
      </c>
      <c r="AC1399" s="24" t="s">
        <v>5979</v>
      </c>
    </row>
    <row r="1400" spans="1:29" s="169" customFormat="1">
      <c r="A1400" s="24">
        <v>6416</v>
      </c>
      <c r="B1400" s="24" t="s">
        <v>5869</v>
      </c>
      <c r="C1400" s="57">
        <v>116</v>
      </c>
      <c r="D1400" s="57">
        <v>116</v>
      </c>
      <c r="E1400" s="57">
        <v>101.5</v>
      </c>
      <c r="F1400" s="57">
        <v>102</v>
      </c>
      <c r="G1400" s="57">
        <v>102</v>
      </c>
      <c r="H1400" s="57">
        <v>102</v>
      </c>
      <c r="I1400" s="57">
        <v>93.5</v>
      </c>
      <c r="J1400" s="57">
        <v>95.2</v>
      </c>
      <c r="K1400" s="57">
        <v>97.6</v>
      </c>
      <c r="L1400" s="57">
        <v>104.5</v>
      </c>
      <c r="M1400" s="57">
        <v>97.6</v>
      </c>
      <c r="N1400" s="57">
        <v>99.8</v>
      </c>
      <c r="O1400" s="57">
        <v>816</v>
      </c>
      <c r="P1400" s="57">
        <v>2293</v>
      </c>
      <c r="Q1400" s="57">
        <v>15.9343</v>
      </c>
      <c r="R1400" s="57">
        <v>26.355799999999999</v>
      </c>
      <c r="S1400" s="57">
        <v>16.456199999999999</v>
      </c>
      <c r="T1400" s="57">
        <v>23.055900000000001</v>
      </c>
      <c r="U1400" s="77">
        <v>0.59310946358482342</v>
      </c>
      <c r="V1400" s="24" t="s">
        <v>6123</v>
      </c>
      <c r="W1400" s="216" t="s">
        <v>6039</v>
      </c>
      <c r="X1400" s="216" t="s">
        <v>6007</v>
      </c>
      <c r="Y1400" s="24" t="s">
        <v>6024</v>
      </c>
      <c r="Z1400" s="24" t="s">
        <v>6024</v>
      </c>
      <c r="AA1400" s="24" t="s">
        <v>6090</v>
      </c>
      <c r="AB1400" s="24" t="s">
        <v>5996</v>
      </c>
      <c r="AC1400" s="24" t="s">
        <v>5979</v>
      </c>
    </row>
    <row r="1401" spans="1:29" s="169" customFormat="1">
      <c r="A1401" s="24">
        <v>6418</v>
      </c>
      <c r="B1401" s="24" t="s">
        <v>3872</v>
      </c>
      <c r="C1401" s="57"/>
      <c r="D1401" s="57">
        <v>13.95</v>
      </c>
      <c r="E1401" s="57">
        <v>13.05</v>
      </c>
      <c r="F1401" s="57">
        <v>13.3</v>
      </c>
      <c r="G1401" s="57">
        <v>13.15</v>
      </c>
      <c r="H1401" s="57">
        <v>13.5</v>
      </c>
      <c r="I1401" s="57">
        <v>12.6</v>
      </c>
      <c r="J1401" s="57">
        <v>12.9</v>
      </c>
      <c r="K1401" s="57">
        <v>12.85</v>
      </c>
      <c r="L1401" s="57">
        <v>13.15</v>
      </c>
      <c r="M1401" s="57">
        <v>12.35</v>
      </c>
      <c r="N1401" s="57">
        <v>12.65</v>
      </c>
      <c r="O1401" s="57">
        <v>129</v>
      </c>
      <c r="P1401" s="57">
        <v>62</v>
      </c>
      <c r="Q1401" s="57"/>
      <c r="R1401" s="57"/>
      <c r="S1401" s="57"/>
      <c r="T1401" s="57"/>
      <c r="U1401" s="77">
        <v>3.4677419354838706</v>
      </c>
      <c r="V1401" s="24" t="s">
        <v>6113</v>
      </c>
      <c r="W1401" s="216" t="s">
        <v>5993</v>
      </c>
      <c r="X1401" s="216" t="s">
        <v>5993</v>
      </c>
      <c r="Y1401" s="24" t="s">
        <v>5969</v>
      </c>
      <c r="Z1401" s="24" t="s">
        <v>5974</v>
      </c>
      <c r="AA1401" s="24" t="s">
        <v>5974</v>
      </c>
      <c r="AB1401" s="24" t="s">
        <v>5986</v>
      </c>
      <c r="AC1401" s="24" t="s">
        <v>5986</v>
      </c>
    </row>
    <row r="1402" spans="1:29" s="169" customFormat="1">
      <c r="A1402" s="24">
        <v>6419</v>
      </c>
      <c r="B1402" s="24" t="s">
        <v>1369</v>
      </c>
      <c r="C1402" s="57">
        <v>21.9</v>
      </c>
      <c r="D1402" s="57">
        <v>22.75</v>
      </c>
      <c r="E1402" s="57">
        <v>21.35</v>
      </c>
      <c r="F1402" s="57">
        <v>22.15</v>
      </c>
      <c r="G1402" s="57">
        <v>21.6</v>
      </c>
      <c r="H1402" s="57">
        <v>30.4</v>
      </c>
      <c r="I1402" s="57">
        <v>20.85</v>
      </c>
      <c r="J1402" s="57">
        <v>30.4</v>
      </c>
      <c r="K1402" s="57">
        <v>33.4</v>
      </c>
      <c r="L1402" s="57">
        <v>35.049999999999997</v>
      </c>
      <c r="M1402" s="57">
        <v>31.2</v>
      </c>
      <c r="N1402" s="57">
        <v>34</v>
      </c>
      <c r="O1402" s="57">
        <v>1014</v>
      </c>
      <c r="P1402" s="57">
        <v>479</v>
      </c>
      <c r="Q1402" s="57"/>
      <c r="R1402" s="57"/>
      <c r="S1402" s="57"/>
      <c r="T1402" s="57"/>
      <c r="U1402" s="77">
        <v>3.5281837160751568</v>
      </c>
      <c r="V1402" s="24" t="s">
        <v>6808</v>
      </c>
      <c r="W1402" s="216" t="s">
        <v>5993</v>
      </c>
      <c r="X1402" s="216" t="s">
        <v>5993</v>
      </c>
      <c r="Y1402" s="24" t="s">
        <v>6022</v>
      </c>
      <c r="Z1402" s="24" t="s">
        <v>6045</v>
      </c>
      <c r="AA1402" s="24" t="s">
        <v>6075</v>
      </c>
      <c r="AB1402" s="24" t="s">
        <v>5991</v>
      </c>
      <c r="AC1402" s="24" t="s">
        <v>5976</v>
      </c>
    </row>
    <row r="1403" spans="1:29" s="169" customFormat="1">
      <c r="A1403" s="24">
        <v>6423</v>
      </c>
      <c r="B1403" s="24" t="s">
        <v>3874</v>
      </c>
      <c r="C1403" s="57">
        <v>49</v>
      </c>
      <c r="D1403" s="57">
        <v>51.5</v>
      </c>
      <c r="E1403" s="57">
        <v>47.7</v>
      </c>
      <c r="F1403" s="57">
        <v>48.55</v>
      </c>
      <c r="G1403" s="57">
        <v>48.8</v>
      </c>
      <c r="H1403" s="57">
        <v>48.95</v>
      </c>
      <c r="I1403" s="57">
        <v>46.6</v>
      </c>
      <c r="J1403" s="57">
        <v>47.05</v>
      </c>
      <c r="K1403" s="57">
        <v>47.5</v>
      </c>
      <c r="L1403" s="57">
        <v>48</v>
      </c>
      <c r="M1403" s="57">
        <v>46.75</v>
      </c>
      <c r="N1403" s="57">
        <v>47.2</v>
      </c>
      <c r="O1403" s="57">
        <v>198</v>
      </c>
      <c r="P1403" s="57">
        <v>480</v>
      </c>
      <c r="Q1403" s="57">
        <v>21.734400000000001</v>
      </c>
      <c r="R1403" s="57">
        <v>29.150300000000001</v>
      </c>
      <c r="S1403" s="57">
        <v>17.346800000000002</v>
      </c>
      <c r="T1403" s="57">
        <v>25.215800000000002</v>
      </c>
      <c r="U1403" s="77">
        <v>0.6875</v>
      </c>
      <c r="V1403" s="24" t="s">
        <v>6809</v>
      </c>
      <c r="W1403" s="216" t="s">
        <v>5967</v>
      </c>
      <c r="X1403" s="216" t="s">
        <v>6007</v>
      </c>
      <c r="Y1403" s="24" t="s">
        <v>5978</v>
      </c>
      <c r="Z1403" s="24" t="s">
        <v>5964</v>
      </c>
      <c r="AA1403" s="24" t="s">
        <v>6216</v>
      </c>
      <c r="AB1403" s="24" t="s">
        <v>5986</v>
      </c>
      <c r="AC1403" s="24" t="s">
        <v>5986</v>
      </c>
    </row>
    <row r="1404" spans="1:29" s="169" customFormat="1">
      <c r="A1404" s="24">
        <v>6425</v>
      </c>
      <c r="B1404" s="24" t="s">
        <v>3876</v>
      </c>
      <c r="C1404" s="57">
        <v>23</v>
      </c>
      <c r="D1404" s="57">
        <v>23.05</v>
      </c>
      <c r="E1404" s="57">
        <v>22.4</v>
      </c>
      <c r="F1404" s="57">
        <v>22.85</v>
      </c>
      <c r="G1404" s="57">
        <v>23.55</v>
      </c>
      <c r="H1404" s="57">
        <v>23.55</v>
      </c>
      <c r="I1404" s="57">
        <v>21.75</v>
      </c>
      <c r="J1404" s="57">
        <v>22.1</v>
      </c>
      <c r="K1404" s="57">
        <v>22.85</v>
      </c>
      <c r="L1404" s="57">
        <v>22.85</v>
      </c>
      <c r="M1404" s="57">
        <v>22.35</v>
      </c>
      <c r="N1404" s="57">
        <v>22.35</v>
      </c>
      <c r="O1404" s="57">
        <v>85</v>
      </c>
      <c r="P1404" s="57">
        <v>81</v>
      </c>
      <c r="Q1404" s="57">
        <v>8.9148999999999994</v>
      </c>
      <c r="R1404" s="57">
        <v>9.3248999999999995</v>
      </c>
      <c r="S1404" s="57">
        <v>11.348699999999999</v>
      </c>
      <c r="T1404" s="57">
        <v>9.9994999999999994</v>
      </c>
      <c r="U1404" s="77">
        <v>1.7489711934156378</v>
      </c>
      <c r="V1404" s="24" t="s">
        <v>6517</v>
      </c>
      <c r="W1404" s="216" t="s">
        <v>6337</v>
      </c>
      <c r="X1404" s="216" t="s">
        <v>6047</v>
      </c>
      <c r="Y1404" s="24" t="s">
        <v>6127</v>
      </c>
      <c r="Z1404" s="24" t="s">
        <v>6024</v>
      </c>
      <c r="AA1404" s="24" t="s">
        <v>6518</v>
      </c>
      <c r="AB1404" s="24" t="s">
        <v>5979</v>
      </c>
      <c r="AC1404" s="24" t="s">
        <v>5979</v>
      </c>
    </row>
    <row r="1405" spans="1:29" s="169" customFormat="1">
      <c r="A1405" s="24">
        <v>6426</v>
      </c>
      <c r="B1405" s="24" t="s">
        <v>1371</v>
      </c>
      <c r="C1405" s="57">
        <v>68.3</v>
      </c>
      <c r="D1405" s="57">
        <v>68.3</v>
      </c>
      <c r="E1405" s="57">
        <v>64.7</v>
      </c>
      <c r="F1405" s="57">
        <v>66.099999999999994</v>
      </c>
      <c r="G1405" s="57">
        <v>64.599999999999994</v>
      </c>
      <c r="H1405" s="57">
        <v>65.5</v>
      </c>
      <c r="I1405" s="57">
        <v>56.8</v>
      </c>
      <c r="J1405" s="57">
        <v>59.6</v>
      </c>
      <c r="K1405" s="57">
        <v>59.3</v>
      </c>
      <c r="L1405" s="57">
        <v>62.8</v>
      </c>
      <c r="M1405" s="57">
        <v>59.3</v>
      </c>
      <c r="N1405" s="57">
        <v>60.8</v>
      </c>
      <c r="O1405" s="57">
        <v>168</v>
      </c>
      <c r="P1405" s="57">
        <v>793</v>
      </c>
      <c r="Q1405" s="57">
        <v>11.0176</v>
      </c>
      <c r="R1405" s="57">
        <v>17.537099999999999</v>
      </c>
      <c r="S1405" s="57">
        <v>12.3765</v>
      </c>
      <c r="T1405" s="57">
        <v>15.8169</v>
      </c>
      <c r="U1405" s="77">
        <v>0.35308953341740223</v>
      </c>
      <c r="V1405" s="24" t="s">
        <v>6810</v>
      </c>
      <c r="W1405" s="216" t="s">
        <v>6039</v>
      </c>
      <c r="X1405" s="216" t="s">
        <v>6047</v>
      </c>
      <c r="Y1405" s="24" t="s">
        <v>6209</v>
      </c>
      <c r="Z1405" s="24" t="s">
        <v>5964</v>
      </c>
      <c r="AA1405" s="24" t="s">
        <v>6031</v>
      </c>
      <c r="AB1405" s="24" t="s">
        <v>5976</v>
      </c>
      <c r="AC1405" s="24" t="s">
        <v>5979</v>
      </c>
    </row>
    <row r="1406" spans="1:29" s="169" customFormat="1">
      <c r="A1406" s="24">
        <v>6431</v>
      </c>
      <c r="B1406" s="24" t="s">
        <v>1372</v>
      </c>
      <c r="C1406" s="57">
        <v>35.75</v>
      </c>
      <c r="D1406" s="57">
        <v>36.049999999999997</v>
      </c>
      <c r="E1406" s="57">
        <v>33</v>
      </c>
      <c r="F1406" s="57">
        <v>33.049999999999997</v>
      </c>
      <c r="G1406" s="57">
        <v>33.049999999999997</v>
      </c>
      <c r="H1406" s="57">
        <v>33.9</v>
      </c>
      <c r="I1406" s="57">
        <v>30</v>
      </c>
      <c r="J1406" s="57">
        <v>32.049999999999997</v>
      </c>
      <c r="K1406" s="57">
        <v>32.049999999999997</v>
      </c>
      <c r="L1406" s="57">
        <v>33.9</v>
      </c>
      <c r="M1406" s="57">
        <v>32.049999999999997</v>
      </c>
      <c r="N1406" s="57">
        <v>32.299999999999997</v>
      </c>
      <c r="O1406" s="57">
        <v>53</v>
      </c>
      <c r="P1406" s="57">
        <v>274</v>
      </c>
      <c r="Q1406" s="57">
        <v>36.409999999999997</v>
      </c>
      <c r="R1406" s="57">
        <v>44.1648</v>
      </c>
      <c r="S1406" s="57">
        <v>31.901900000000001</v>
      </c>
      <c r="T1406" s="57">
        <v>40.077199999999998</v>
      </c>
      <c r="U1406" s="77">
        <v>0.32238442822384428</v>
      </c>
      <c r="V1406" s="24" t="s">
        <v>6691</v>
      </c>
      <c r="W1406" s="216" t="s">
        <v>5967</v>
      </c>
      <c r="X1406" s="216" t="s">
        <v>5971</v>
      </c>
      <c r="Y1406" s="24" t="s">
        <v>5964</v>
      </c>
      <c r="Z1406" s="24" t="s">
        <v>5975</v>
      </c>
      <c r="AA1406" s="24" t="s">
        <v>6227</v>
      </c>
      <c r="AB1406" s="24" t="s">
        <v>6084</v>
      </c>
      <c r="AC1406" s="24" t="s">
        <v>5979</v>
      </c>
    </row>
    <row r="1407" spans="1:29" s="169" customFormat="1">
      <c r="A1407" s="24">
        <v>6432</v>
      </c>
      <c r="B1407" s="24" t="s">
        <v>1373</v>
      </c>
      <c r="C1407" s="57">
        <v>45.6</v>
      </c>
      <c r="D1407" s="57">
        <v>45.8</v>
      </c>
      <c r="E1407" s="57">
        <v>39.799999999999997</v>
      </c>
      <c r="F1407" s="57">
        <v>40.25</v>
      </c>
      <c r="G1407" s="57">
        <v>39.700000000000003</v>
      </c>
      <c r="H1407" s="57">
        <v>40.799999999999997</v>
      </c>
      <c r="I1407" s="57">
        <v>37</v>
      </c>
      <c r="J1407" s="57">
        <v>37.6</v>
      </c>
      <c r="K1407" s="57">
        <v>37.799999999999997</v>
      </c>
      <c r="L1407" s="57">
        <v>38.950000000000003</v>
      </c>
      <c r="M1407" s="57">
        <v>37.799999999999997</v>
      </c>
      <c r="N1407" s="57">
        <v>37.9</v>
      </c>
      <c r="O1407" s="57">
        <v>240</v>
      </c>
      <c r="P1407" s="57">
        <v>902</v>
      </c>
      <c r="Q1407" s="57">
        <v>39.245199999999997</v>
      </c>
      <c r="R1407" s="57">
        <v>57.726100000000002</v>
      </c>
      <c r="S1407" s="57">
        <v>28.663499999999999</v>
      </c>
      <c r="T1407" s="57">
        <v>48.038499999999999</v>
      </c>
      <c r="U1407" s="77">
        <v>0.44345898004434586</v>
      </c>
      <c r="V1407" s="24" t="s">
        <v>6123</v>
      </c>
      <c r="W1407" s="216" t="s">
        <v>5967</v>
      </c>
      <c r="X1407" s="216" t="s">
        <v>5971</v>
      </c>
      <c r="Y1407" s="24" t="s">
        <v>5964</v>
      </c>
      <c r="Z1407" s="24" t="s">
        <v>5964</v>
      </c>
      <c r="AA1407" s="24" t="s">
        <v>6607</v>
      </c>
      <c r="AB1407" s="24" t="s">
        <v>6084</v>
      </c>
      <c r="AC1407" s="24" t="s">
        <v>5979</v>
      </c>
    </row>
    <row r="1408" spans="1:29" s="169" customFormat="1">
      <c r="A1408" s="24">
        <v>6434</v>
      </c>
      <c r="B1408" s="24" t="s">
        <v>3883</v>
      </c>
      <c r="C1408" s="57">
        <v>7.68</v>
      </c>
      <c r="D1408" s="57">
        <v>7.96</v>
      </c>
      <c r="E1408" s="57">
        <v>7.39</v>
      </c>
      <c r="F1408" s="57">
        <v>7.41</v>
      </c>
      <c r="G1408" s="57">
        <v>7.42</v>
      </c>
      <c r="H1408" s="57">
        <v>7.42</v>
      </c>
      <c r="I1408" s="57">
        <v>6.65</v>
      </c>
      <c r="J1408" s="57">
        <v>7.12</v>
      </c>
      <c r="K1408" s="57">
        <v>7.13</v>
      </c>
      <c r="L1408" s="57">
        <v>7.26</v>
      </c>
      <c r="M1408" s="57">
        <v>6.75</v>
      </c>
      <c r="N1408" s="57">
        <v>7.1</v>
      </c>
      <c r="O1408" s="57">
        <v>27</v>
      </c>
      <c r="P1408" s="57">
        <v>349</v>
      </c>
      <c r="Q1408" s="57"/>
      <c r="R1408" s="57"/>
      <c r="S1408" s="57"/>
      <c r="T1408" s="57"/>
      <c r="U1408" s="77">
        <v>0.12893982808022922</v>
      </c>
      <c r="V1408" s="24" t="s">
        <v>5995</v>
      </c>
      <c r="W1408" s="216" t="s">
        <v>5993</v>
      </c>
      <c r="X1408" s="216" t="s">
        <v>5993</v>
      </c>
      <c r="Y1408" s="24" t="s">
        <v>5964</v>
      </c>
      <c r="Z1408" s="24" t="s">
        <v>6024</v>
      </c>
      <c r="AA1408" s="24" t="s">
        <v>5994</v>
      </c>
      <c r="AB1408" s="24" t="s">
        <v>5991</v>
      </c>
      <c r="AC1408" s="24" t="s">
        <v>5996</v>
      </c>
    </row>
    <row r="1409" spans="1:29" s="169" customFormat="1">
      <c r="A1409" s="24">
        <v>6435</v>
      </c>
      <c r="B1409" s="24" t="s">
        <v>1374</v>
      </c>
      <c r="C1409" s="57">
        <v>131.5</v>
      </c>
      <c r="D1409" s="57">
        <v>134</v>
      </c>
      <c r="E1409" s="57">
        <v>124</v>
      </c>
      <c r="F1409" s="57">
        <v>125.5</v>
      </c>
      <c r="G1409" s="57">
        <v>124</v>
      </c>
      <c r="H1409" s="57">
        <v>128.5</v>
      </c>
      <c r="I1409" s="57">
        <v>116</v>
      </c>
      <c r="J1409" s="57">
        <v>121.5</v>
      </c>
      <c r="K1409" s="57">
        <v>123</v>
      </c>
      <c r="L1409" s="57">
        <v>127.5</v>
      </c>
      <c r="M1409" s="57">
        <v>123</v>
      </c>
      <c r="N1409" s="57">
        <v>123</v>
      </c>
      <c r="O1409" s="57">
        <v>516</v>
      </c>
      <c r="P1409" s="57">
        <v>2067</v>
      </c>
      <c r="Q1409" s="57">
        <v>43.717700000000001</v>
      </c>
      <c r="R1409" s="57">
        <v>56.5259</v>
      </c>
      <c r="S1409" s="57">
        <v>36.324599999999997</v>
      </c>
      <c r="T1409" s="57">
        <v>49.792200000000001</v>
      </c>
      <c r="U1409" s="77">
        <v>0.41606192549588772</v>
      </c>
      <c r="V1409" s="24" t="s">
        <v>6811</v>
      </c>
      <c r="W1409" s="216" t="s">
        <v>5967</v>
      </c>
      <c r="X1409" s="216" t="s">
        <v>5971</v>
      </c>
      <c r="Y1409" s="24" t="s">
        <v>5964</v>
      </c>
      <c r="Z1409" s="24" t="s">
        <v>5974</v>
      </c>
      <c r="AA1409" s="24" t="s">
        <v>6812</v>
      </c>
      <c r="AB1409" s="24" t="s">
        <v>6159</v>
      </c>
      <c r="AC1409" s="24" t="s">
        <v>5979</v>
      </c>
    </row>
    <row r="1410" spans="1:29" s="169" customFormat="1">
      <c r="A1410" s="24">
        <v>6438</v>
      </c>
      <c r="B1410" s="24" t="s">
        <v>1630</v>
      </c>
      <c r="C1410" s="57">
        <v>116.5</v>
      </c>
      <c r="D1410" s="57">
        <v>125</v>
      </c>
      <c r="E1410" s="57">
        <v>106</v>
      </c>
      <c r="F1410" s="57">
        <v>106.5</v>
      </c>
      <c r="G1410" s="57">
        <v>107.5</v>
      </c>
      <c r="H1410" s="57">
        <v>118</v>
      </c>
      <c r="I1410" s="57">
        <v>101.5</v>
      </c>
      <c r="J1410" s="57">
        <v>114.5</v>
      </c>
      <c r="K1410" s="57">
        <v>117</v>
      </c>
      <c r="L1410" s="57">
        <v>121</v>
      </c>
      <c r="M1410" s="57">
        <v>114.5</v>
      </c>
      <c r="N1410" s="57">
        <v>115.5</v>
      </c>
      <c r="O1410" s="57">
        <v>7425</v>
      </c>
      <c r="P1410" s="57">
        <v>25885</v>
      </c>
      <c r="Q1410" s="57">
        <v>59.106000000000002</v>
      </c>
      <c r="R1410" s="57">
        <v>61.416699999999999</v>
      </c>
      <c r="S1410" s="57">
        <v>60.2209</v>
      </c>
      <c r="T1410" s="57">
        <v>61.018099999999997</v>
      </c>
      <c r="U1410" s="77">
        <v>0.47807610585281052</v>
      </c>
      <c r="V1410" s="24" t="s">
        <v>6813</v>
      </c>
      <c r="W1410" s="216" t="s">
        <v>6039</v>
      </c>
      <c r="X1410" s="216" t="s">
        <v>5961</v>
      </c>
      <c r="Y1410" s="24" t="s">
        <v>5964</v>
      </c>
      <c r="Z1410" s="24" t="s">
        <v>5982</v>
      </c>
      <c r="AA1410" s="24" t="s">
        <v>6000</v>
      </c>
      <c r="AB1410" s="24" t="s">
        <v>5976</v>
      </c>
      <c r="AC1410" s="24" t="s">
        <v>5990</v>
      </c>
    </row>
    <row r="1411" spans="1:29" s="169" customFormat="1">
      <c r="A1411" s="24">
        <v>6441</v>
      </c>
      <c r="B1411" s="24" t="s">
        <v>3887</v>
      </c>
      <c r="C1411" s="57">
        <v>61</v>
      </c>
      <c r="D1411" s="57">
        <v>62.2</v>
      </c>
      <c r="E1411" s="57">
        <v>54.6</v>
      </c>
      <c r="F1411" s="57">
        <v>57.8</v>
      </c>
      <c r="G1411" s="57">
        <v>56.8</v>
      </c>
      <c r="H1411" s="57">
        <v>57.6</v>
      </c>
      <c r="I1411" s="57">
        <v>50.7</v>
      </c>
      <c r="J1411" s="57">
        <v>50.7</v>
      </c>
      <c r="K1411" s="57">
        <v>52</v>
      </c>
      <c r="L1411" s="57">
        <v>55.5</v>
      </c>
      <c r="M1411" s="57">
        <v>50.3</v>
      </c>
      <c r="N1411" s="57">
        <v>50.4</v>
      </c>
      <c r="O1411" s="57">
        <v>844</v>
      </c>
      <c r="P1411" s="57">
        <v>1818</v>
      </c>
      <c r="Q1411" s="57">
        <v>7.2956000000000003</v>
      </c>
      <c r="R1411" s="57">
        <v>13.6091</v>
      </c>
      <c r="S1411" s="57">
        <v>4.9401999999999999</v>
      </c>
      <c r="T1411" s="57">
        <v>10.7195</v>
      </c>
      <c r="U1411" s="77">
        <v>0.77374404107077377</v>
      </c>
      <c r="V1411" s="24" t="s">
        <v>6677</v>
      </c>
      <c r="W1411" s="216" t="s">
        <v>5967</v>
      </c>
      <c r="X1411" s="216" t="s">
        <v>6047</v>
      </c>
      <c r="Y1411" s="24" t="s">
        <v>5964</v>
      </c>
      <c r="Z1411" s="24" t="s">
        <v>6004</v>
      </c>
      <c r="AA1411" s="24" t="s">
        <v>6000</v>
      </c>
      <c r="AB1411" s="24" t="s">
        <v>5996</v>
      </c>
      <c r="AC1411" s="24" t="s">
        <v>5979</v>
      </c>
    </row>
    <row r="1412" spans="1:29" s="169" customFormat="1">
      <c r="A1412" s="24">
        <v>6442</v>
      </c>
      <c r="B1412" s="24" t="s">
        <v>1375</v>
      </c>
      <c r="C1412" s="57">
        <v>33.700000000000003</v>
      </c>
      <c r="D1412" s="57">
        <v>34.35</v>
      </c>
      <c r="E1412" s="57">
        <v>33.6</v>
      </c>
      <c r="F1412" s="57">
        <v>33.85</v>
      </c>
      <c r="G1412" s="57">
        <v>34.35</v>
      </c>
      <c r="H1412" s="57">
        <v>34.5</v>
      </c>
      <c r="I1412" s="57">
        <v>32.5</v>
      </c>
      <c r="J1412" s="57">
        <v>33.35</v>
      </c>
      <c r="K1412" s="57">
        <v>34.35</v>
      </c>
      <c r="L1412" s="57">
        <v>34.35</v>
      </c>
      <c r="M1412" s="57">
        <v>34</v>
      </c>
      <c r="N1412" s="57">
        <v>34.1</v>
      </c>
      <c r="O1412" s="57">
        <v>8</v>
      </c>
      <c r="P1412" s="57">
        <v>88</v>
      </c>
      <c r="Q1412" s="57">
        <v>47.261899999999997</v>
      </c>
      <c r="R1412" s="57">
        <v>52.981499999999997</v>
      </c>
      <c r="S1412" s="57">
        <v>49.285699999999999</v>
      </c>
      <c r="T1412" s="57">
        <v>51.749600000000001</v>
      </c>
      <c r="U1412" s="77">
        <v>0.15151515151515152</v>
      </c>
      <c r="V1412" s="24" t="s">
        <v>6575</v>
      </c>
      <c r="W1412" s="216" t="s">
        <v>6039</v>
      </c>
      <c r="X1412" s="216" t="s">
        <v>5961</v>
      </c>
      <c r="Y1412" s="24" t="s">
        <v>6499</v>
      </c>
      <c r="Z1412" s="24" t="s">
        <v>5962</v>
      </c>
      <c r="AA1412" s="24" t="s">
        <v>6017</v>
      </c>
      <c r="AB1412" s="24" t="s">
        <v>5979</v>
      </c>
      <c r="AC1412" s="24" t="s">
        <v>5991</v>
      </c>
    </row>
    <row r="1413" spans="1:29" s="169" customFormat="1">
      <c r="A1413" s="24">
        <v>6443</v>
      </c>
      <c r="B1413" s="24" t="s">
        <v>1376</v>
      </c>
      <c r="C1413" s="57">
        <v>32.299999999999997</v>
      </c>
      <c r="D1413" s="57">
        <v>32.549999999999997</v>
      </c>
      <c r="E1413" s="57">
        <v>29</v>
      </c>
      <c r="F1413" s="57">
        <v>29.25</v>
      </c>
      <c r="G1413" s="57">
        <v>28.75</v>
      </c>
      <c r="H1413" s="57">
        <v>29</v>
      </c>
      <c r="I1413" s="57">
        <v>26.25</v>
      </c>
      <c r="J1413" s="57">
        <v>27.25</v>
      </c>
      <c r="K1413" s="57">
        <v>27.65</v>
      </c>
      <c r="L1413" s="57">
        <v>28.45</v>
      </c>
      <c r="M1413" s="57">
        <v>27.5</v>
      </c>
      <c r="N1413" s="57">
        <v>27.5</v>
      </c>
      <c r="O1413" s="57">
        <v>8437</v>
      </c>
      <c r="P1413" s="57">
        <v>36019</v>
      </c>
      <c r="Q1413" s="57"/>
      <c r="R1413" s="57"/>
      <c r="S1413" s="57"/>
      <c r="T1413" s="57"/>
      <c r="U1413" s="77">
        <v>0.39039580961899734</v>
      </c>
      <c r="V1413" s="24" t="s">
        <v>6680</v>
      </c>
      <c r="W1413" s="216" t="s">
        <v>5993</v>
      </c>
      <c r="X1413" s="216" t="s">
        <v>5993</v>
      </c>
      <c r="Y1413" s="24" t="s">
        <v>5964</v>
      </c>
      <c r="Z1413" s="24" t="s">
        <v>5964</v>
      </c>
      <c r="AA1413" s="24" t="s">
        <v>6681</v>
      </c>
      <c r="AB1413" s="24" t="s">
        <v>6033</v>
      </c>
      <c r="AC1413" s="24" t="s">
        <v>5979</v>
      </c>
    </row>
    <row r="1414" spans="1:29" s="169" customFormat="1">
      <c r="A1414" s="24">
        <v>6446</v>
      </c>
      <c r="B1414" s="24" t="s">
        <v>1377</v>
      </c>
      <c r="C1414" s="57">
        <v>97.4</v>
      </c>
      <c r="D1414" s="57">
        <v>97.8</v>
      </c>
      <c r="E1414" s="57">
        <v>92.1</v>
      </c>
      <c r="F1414" s="57">
        <v>94.8</v>
      </c>
      <c r="G1414" s="57">
        <v>93.6</v>
      </c>
      <c r="H1414" s="57">
        <v>95</v>
      </c>
      <c r="I1414" s="57">
        <v>83.8</v>
      </c>
      <c r="J1414" s="57">
        <v>87.8</v>
      </c>
      <c r="K1414" s="57">
        <v>86.6</v>
      </c>
      <c r="L1414" s="57">
        <v>90</v>
      </c>
      <c r="M1414" s="57">
        <v>86.1</v>
      </c>
      <c r="N1414" s="57">
        <v>89</v>
      </c>
      <c r="O1414" s="57">
        <v>375</v>
      </c>
      <c r="P1414" s="57">
        <v>2498</v>
      </c>
      <c r="Q1414" s="57">
        <v>54.289400000000001</v>
      </c>
      <c r="R1414" s="57">
        <v>62.665199999999999</v>
      </c>
      <c r="S1414" s="57">
        <v>47.375700000000002</v>
      </c>
      <c r="T1414" s="57">
        <v>57.5687</v>
      </c>
      <c r="U1414" s="77">
        <v>0.25020016012810248</v>
      </c>
      <c r="V1414" s="24" t="s">
        <v>6587</v>
      </c>
      <c r="W1414" s="216" t="s">
        <v>5967</v>
      </c>
      <c r="X1414" s="216" t="s">
        <v>5961</v>
      </c>
      <c r="Y1414" s="24" t="s">
        <v>5962</v>
      </c>
      <c r="Z1414" s="24" t="s">
        <v>5964</v>
      </c>
      <c r="AA1414" s="24" t="s">
        <v>6010</v>
      </c>
      <c r="AB1414" s="24" t="s">
        <v>5991</v>
      </c>
      <c r="AC1414" s="24" t="s">
        <v>5965</v>
      </c>
    </row>
    <row r="1415" spans="1:29" s="169" customFormat="1">
      <c r="A1415" s="24">
        <v>6449</v>
      </c>
      <c r="B1415" s="24" t="s">
        <v>1378</v>
      </c>
      <c r="C1415" s="57">
        <v>58</v>
      </c>
      <c r="D1415" s="57">
        <v>58</v>
      </c>
      <c r="E1415" s="57">
        <v>55.1</v>
      </c>
      <c r="F1415" s="57">
        <v>55.4</v>
      </c>
      <c r="G1415" s="57">
        <v>54.8</v>
      </c>
      <c r="H1415" s="57">
        <v>55.5</v>
      </c>
      <c r="I1415" s="57">
        <v>52.3</v>
      </c>
      <c r="J1415" s="57">
        <v>53.1</v>
      </c>
      <c r="K1415" s="57">
        <v>54.2</v>
      </c>
      <c r="L1415" s="57">
        <v>54.2</v>
      </c>
      <c r="M1415" s="57">
        <v>52.3</v>
      </c>
      <c r="N1415" s="57">
        <v>52.4</v>
      </c>
      <c r="O1415" s="57">
        <v>294</v>
      </c>
      <c r="P1415" s="57">
        <v>807</v>
      </c>
      <c r="Q1415" s="57">
        <v>19.1037</v>
      </c>
      <c r="R1415" s="57">
        <v>31.407399999999999</v>
      </c>
      <c r="S1415" s="57">
        <v>12.982699999999999</v>
      </c>
      <c r="T1415" s="57">
        <v>25.265799999999999</v>
      </c>
      <c r="U1415" s="77">
        <v>0.60718711276332094</v>
      </c>
      <c r="V1415" s="24" t="s">
        <v>6530</v>
      </c>
      <c r="W1415" s="216" t="s">
        <v>5967</v>
      </c>
      <c r="X1415" s="216" t="s">
        <v>6007</v>
      </c>
      <c r="Y1415" s="24" t="s">
        <v>6024</v>
      </c>
      <c r="Z1415" s="24" t="s">
        <v>5962</v>
      </c>
      <c r="AA1415" s="24" t="s">
        <v>6209</v>
      </c>
      <c r="AB1415" s="24" t="s">
        <v>5979</v>
      </c>
      <c r="AC1415" s="24" t="s">
        <v>5965</v>
      </c>
    </row>
    <row r="1416" spans="1:29" s="169" customFormat="1">
      <c r="A1416" s="24">
        <v>6451</v>
      </c>
      <c r="B1416" s="24" t="s">
        <v>1379</v>
      </c>
      <c r="C1416" s="57">
        <v>100.5</v>
      </c>
      <c r="D1416" s="57">
        <v>101</v>
      </c>
      <c r="E1416" s="57">
        <v>94.1</v>
      </c>
      <c r="F1416" s="57">
        <v>94.2</v>
      </c>
      <c r="G1416" s="57">
        <v>93.7</v>
      </c>
      <c r="H1416" s="57">
        <v>95.4</v>
      </c>
      <c r="I1416" s="57">
        <v>89.6</v>
      </c>
      <c r="J1416" s="57">
        <v>90.7</v>
      </c>
      <c r="K1416" s="57">
        <v>91.9</v>
      </c>
      <c r="L1416" s="57">
        <v>95</v>
      </c>
      <c r="M1416" s="57">
        <v>91.9</v>
      </c>
      <c r="N1416" s="57">
        <v>93.5</v>
      </c>
      <c r="O1416" s="57">
        <v>646</v>
      </c>
      <c r="P1416" s="57">
        <v>2229</v>
      </c>
      <c r="Q1416" s="57">
        <v>17.450399999999998</v>
      </c>
      <c r="R1416" s="57">
        <v>35.181600000000003</v>
      </c>
      <c r="S1416" s="57">
        <v>15.412599999999999</v>
      </c>
      <c r="T1416" s="57">
        <v>28.591999999999999</v>
      </c>
      <c r="U1416" s="77">
        <v>0.48302676835651259</v>
      </c>
      <c r="V1416" s="24" t="s">
        <v>6038</v>
      </c>
      <c r="W1416" s="216" t="s">
        <v>5967</v>
      </c>
      <c r="X1416" s="216" t="s">
        <v>6007</v>
      </c>
      <c r="Y1416" s="24" t="s">
        <v>5964</v>
      </c>
      <c r="Z1416" s="24" t="s">
        <v>5962</v>
      </c>
      <c r="AA1416" s="24" t="s">
        <v>6055</v>
      </c>
      <c r="AB1416" s="24" t="s">
        <v>5970</v>
      </c>
      <c r="AC1416" s="24" t="s">
        <v>5979</v>
      </c>
    </row>
    <row r="1417" spans="1:29" s="169" customFormat="1">
      <c r="A1417" s="24">
        <v>6456</v>
      </c>
      <c r="B1417" s="24" t="s">
        <v>1381</v>
      </c>
      <c r="C1417" s="57">
        <v>114</v>
      </c>
      <c r="D1417" s="57">
        <v>117</v>
      </c>
      <c r="E1417" s="57">
        <v>106</v>
      </c>
      <c r="F1417" s="57">
        <v>112</v>
      </c>
      <c r="G1417" s="57">
        <v>109.5</v>
      </c>
      <c r="H1417" s="57">
        <v>111</v>
      </c>
      <c r="I1417" s="57">
        <v>101</v>
      </c>
      <c r="J1417" s="57">
        <v>103.5</v>
      </c>
      <c r="K1417" s="57">
        <v>105</v>
      </c>
      <c r="L1417" s="57">
        <v>110</v>
      </c>
      <c r="M1417" s="57">
        <v>104.5</v>
      </c>
      <c r="N1417" s="57">
        <v>108</v>
      </c>
      <c r="O1417" s="57">
        <v>2458</v>
      </c>
      <c r="P1417" s="57">
        <v>10756</v>
      </c>
      <c r="Q1417" s="57">
        <v>36.562199999999997</v>
      </c>
      <c r="R1417" s="57">
        <v>51.575000000000003</v>
      </c>
      <c r="S1417" s="57">
        <v>32.284399999999998</v>
      </c>
      <c r="T1417" s="57">
        <v>45.144799999999996</v>
      </c>
      <c r="U1417" s="77">
        <v>0.38087269121110695</v>
      </c>
      <c r="V1417" s="24" t="s">
        <v>6038</v>
      </c>
      <c r="W1417" s="216" t="s">
        <v>5967</v>
      </c>
      <c r="X1417" s="216" t="s">
        <v>5971</v>
      </c>
      <c r="Y1417" s="24" t="s">
        <v>5975</v>
      </c>
      <c r="Z1417" s="24" t="s">
        <v>5964</v>
      </c>
      <c r="AA1417" s="24" t="s">
        <v>6010</v>
      </c>
      <c r="AB1417" s="24" t="s">
        <v>5986</v>
      </c>
      <c r="AC1417" s="24" t="s">
        <v>5965</v>
      </c>
    </row>
    <row r="1418" spans="1:29" s="169" customFormat="1">
      <c r="A1418" s="24">
        <v>6457</v>
      </c>
      <c r="B1418" s="24" t="s">
        <v>1382</v>
      </c>
      <c r="C1418" s="57">
        <v>171</v>
      </c>
      <c r="D1418" s="57">
        <v>175</v>
      </c>
      <c r="E1418" s="57">
        <v>157</v>
      </c>
      <c r="F1418" s="57">
        <v>158</v>
      </c>
      <c r="G1418" s="57">
        <v>155</v>
      </c>
      <c r="H1418" s="57">
        <v>158</v>
      </c>
      <c r="I1418" s="57">
        <v>142</v>
      </c>
      <c r="J1418" s="57">
        <v>154</v>
      </c>
      <c r="K1418" s="57">
        <v>155.5</v>
      </c>
      <c r="L1418" s="57">
        <v>158.5</v>
      </c>
      <c r="M1418" s="57">
        <v>150.5</v>
      </c>
      <c r="N1418" s="57">
        <v>151</v>
      </c>
      <c r="O1418" s="57">
        <v>638</v>
      </c>
      <c r="P1418" s="57">
        <v>2296</v>
      </c>
      <c r="Q1418" s="57">
        <v>39.619199999999999</v>
      </c>
      <c r="R1418" s="57">
        <v>48.290599999999998</v>
      </c>
      <c r="S1418" s="57">
        <v>32.295200000000001</v>
      </c>
      <c r="T1418" s="57">
        <v>42.958799999999997</v>
      </c>
      <c r="U1418" s="77">
        <v>0.46312427409988388</v>
      </c>
      <c r="V1418" s="24" t="s">
        <v>6655</v>
      </c>
      <c r="W1418" s="216" t="s">
        <v>5967</v>
      </c>
      <c r="X1418" s="216" t="s">
        <v>5971</v>
      </c>
      <c r="Y1418" s="24" t="s">
        <v>5964</v>
      </c>
      <c r="Z1418" s="24" t="s">
        <v>5994</v>
      </c>
      <c r="AA1418" s="24" t="s">
        <v>5962</v>
      </c>
      <c r="AB1418" s="24" t="s">
        <v>5986</v>
      </c>
      <c r="AC1418" s="24" t="s">
        <v>5965</v>
      </c>
    </row>
    <row r="1419" spans="1:29" s="169" customFormat="1">
      <c r="A1419" s="24">
        <v>6461</v>
      </c>
      <c r="B1419" s="24" t="s">
        <v>3899</v>
      </c>
      <c r="C1419" s="57">
        <v>22.35</v>
      </c>
      <c r="D1419" s="57">
        <v>22.35</v>
      </c>
      <c r="E1419" s="57">
        <v>20.5</v>
      </c>
      <c r="F1419" s="57">
        <v>20.5</v>
      </c>
      <c r="G1419" s="57">
        <v>20.55</v>
      </c>
      <c r="H1419" s="57">
        <v>20.6</v>
      </c>
      <c r="I1419" s="57">
        <v>19.95</v>
      </c>
      <c r="J1419" s="57">
        <v>20</v>
      </c>
      <c r="K1419" s="57">
        <v>20.05</v>
      </c>
      <c r="L1419" s="57">
        <v>20.350000000000001</v>
      </c>
      <c r="M1419" s="57">
        <v>20</v>
      </c>
      <c r="N1419" s="57">
        <v>20.100000000000001</v>
      </c>
      <c r="O1419" s="57">
        <v>279</v>
      </c>
      <c r="P1419" s="57">
        <v>689</v>
      </c>
      <c r="Q1419" s="57">
        <v>20.212</v>
      </c>
      <c r="R1419" s="57">
        <v>30.512</v>
      </c>
      <c r="S1419" s="57">
        <v>14.808</v>
      </c>
      <c r="T1419" s="57">
        <v>25.2773</v>
      </c>
      <c r="U1419" s="77">
        <v>0.67489114658925986</v>
      </c>
      <c r="V1419" s="24" t="s">
        <v>6123</v>
      </c>
      <c r="W1419" s="216" t="s">
        <v>5967</v>
      </c>
      <c r="X1419" s="216" t="s">
        <v>6007</v>
      </c>
      <c r="Y1419" s="24" t="s">
        <v>6058</v>
      </c>
      <c r="Z1419" s="24" t="s">
        <v>5962</v>
      </c>
      <c r="AA1419" s="24" t="s">
        <v>6478</v>
      </c>
      <c r="AB1419" s="24" t="s">
        <v>5996</v>
      </c>
      <c r="AC1419" s="24" t="s">
        <v>5965</v>
      </c>
    </row>
    <row r="1420" spans="1:29" s="169" customFormat="1">
      <c r="A1420" s="24">
        <v>6462</v>
      </c>
      <c r="B1420" s="24" t="s">
        <v>1383</v>
      </c>
      <c r="C1420" s="57">
        <v>142</v>
      </c>
      <c r="D1420" s="57">
        <v>142</v>
      </c>
      <c r="E1420" s="57">
        <v>124</v>
      </c>
      <c r="F1420" s="57">
        <v>124</v>
      </c>
      <c r="G1420" s="57">
        <v>120</v>
      </c>
      <c r="H1420" s="57">
        <v>124.5</v>
      </c>
      <c r="I1420" s="57">
        <v>107</v>
      </c>
      <c r="J1420" s="57">
        <v>115.5</v>
      </c>
      <c r="K1420" s="57">
        <v>117.5</v>
      </c>
      <c r="L1420" s="57">
        <v>120.5</v>
      </c>
      <c r="M1420" s="57">
        <v>115.5</v>
      </c>
      <c r="N1420" s="57">
        <v>116</v>
      </c>
      <c r="O1420" s="57">
        <v>1158</v>
      </c>
      <c r="P1420" s="57">
        <v>9338</v>
      </c>
      <c r="Q1420" s="57">
        <v>15.131500000000001</v>
      </c>
      <c r="R1420" s="57">
        <v>25.7636</v>
      </c>
      <c r="S1420" s="57">
        <v>14.2256</v>
      </c>
      <c r="T1420" s="57">
        <v>21.9176</v>
      </c>
      <c r="U1420" s="77">
        <v>0.20668237309916471</v>
      </c>
      <c r="V1420" s="24" t="s">
        <v>6149</v>
      </c>
      <c r="W1420" s="216" t="s">
        <v>5967</v>
      </c>
      <c r="X1420" s="216" t="s">
        <v>6007</v>
      </c>
      <c r="Y1420" s="24" t="s">
        <v>6058</v>
      </c>
      <c r="Z1420" s="24" t="s">
        <v>5964</v>
      </c>
      <c r="AA1420" s="24" t="s">
        <v>6000</v>
      </c>
      <c r="AB1420" s="24" t="s">
        <v>5976</v>
      </c>
      <c r="AC1420" s="24" t="s">
        <v>5965</v>
      </c>
    </row>
    <row r="1421" spans="1:29" s="169" customFormat="1">
      <c r="A1421" s="24">
        <v>6464</v>
      </c>
      <c r="B1421" s="24" t="s">
        <v>1384</v>
      </c>
      <c r="C1421" s="57">
        <v>108</v>
      </c>
      <c r="D1421" s="57">
        <v>109</v>
      </c>
      <c r="E1421" s="57">
        <v>108</v>
      </c>
      <c r="F1421" s="57">
        <v>109</v>
      </c>
      <c r="G1421" s="57">
        <v>108</v>
      </c>
      <c r="H1421" s="57">
        <v>109</v>
      </c>
      <c r="I1421" s="57">
        <v>107.5</v>
      </c>
      <c r="J1421" s="57">
        <v>109</v>
      </c>
      <c r="K1421" s="57">
        <v>108</v>
      </c>
      <c r="L1421" s="57">
        <v>109</v>
      </c>
      <c r="M1421" s="57">
        <v>108</v>
      </c>
      <c r="N1421" s="57">
        <v>109</v>
      </c>
      <c r="O1421" s="57">
        <v>50</v>
      </c>
      <c r="P1421" s="57">
        <v>123</v>
      </c>
      <c r="Q1421" s="57"/>
      <c r="R1421" s="57"/>
      <c r="S1421" s="57"/>
      <c r="T1421" s="57"/>
      <c r="U1421" s="77">
        <v>0.6775067750677507</v>
      </c>
      <c r="V1421" s="24" t="s">
        <v>6551</v>
      </c>
      <c r="W1421" s="216" t="s">
        <v>5993</v>
      </c>
      <c r="X1421" s="216" t="s">
        <v>5993</v>
      </c>
      <c r="Y1421" s="24" t="s">
        <v>6493</v>
      </c>
      <c r="Z1421" s="24" t="s">
        <v>6126</v>
      </c>
      <c r="AA1421" s="24" t="s">
        <v>6493</v>
      </c>
      <c r="AB1421" s="24" t="s">
        <v>5979</v>
      </c>
      <c r="AC1421" s="24" t="s">
        <v>5979</v>
      </c>
    </row>
    <row r="1422" spans="1:29" s="169" customFormat="1">
      <c r="A1422" s="24">
        <v>6465</v>
      </c>
      <c r="B1422" s="24" t="s">
        <v>1385</v>
      </c>
      <c r="C1422" s="57">
        <v>21.9</v>
      </c>
      <c r="D1422" s="57">
        <v>21.9</v>
      </c>
      <c r="E1422" s="57">
        <v>19.149999999999999</v>
      </c>
      <c r="F1422" s="57">
        <v>19.8</v>
      </c>
      <c r="G1422" s="57">
        <v>19.850000000000001</v>
      </c>
      <c r="H1422" s="57">
        <v>20.149999999999999</v>
      </c>
      <c r="I1422" s="57">
        <v>17.2</v>
      </c>
      <c r="J1422" s="57">
        <v>17.2</v>
      </c>
      <c r="K1422" s="57">
        <v>17.5</v>
      </c>
      <c r="L1422" s="57">
        <v>18.3</v>
      </c>
      <c r="M1422" s="57">
        <v>16.649999999999999</v>
      </c>
      <c r="N1422" s="57">
        <v>17</v>
      </c>
      <c r="O1422" s="57">
        <v>285</v>
      </c>
      <c r="P1422" s="57">
        <v>443</v>
      </c>
      <c r="Q1422" s="57"/>
      <c r="R1422" s="57"/>
      <c r="S1422" s="57"/>
      <c r="T1422" s="57"/>
      <c r="U1422" s="77">
        <v>1.072234762979684</v>
      </c>
      <c r="V1422" s="24" t="s">
        <v>6814</v>
      </c>
      <c r="W1422" s="216" t="s">
        <v>5993</v>
      </c>
      <c r="X1422" s="216" t="s">
        <v>5993</v>
      </c>
      <c r="Y1422" s="24" t="s">
        <v>6024</v>
      </c>
      <c r="Z1422" s="24" t="s">
        <v>6004</v>
      </c>
      <c r="AA1422" s="24" t="s">
        <v>5962</v>
      </c>
      <c r="AB1422" s="24" t="s">
        <v>5970</v>
      </c>
      <c r="AC1422" s="24" t="s">
        <v>5990</v>
      </c>
    </row>
    <row r="1423" spans="1:29" s="169" customFormat="1">
      <c r="A1423" s="24">
        <v>6468</v>
      </c>
      <c r="B1423" s="24" t="s">
        <v>5870</v>
      </c>
      <c r="C1423" s="57">
        <v>85.3</v>
      </c>
      <c r="D1423" s="57">
        <v>86.9</v>
      </c>
      <c r="E1423" s="57">
        <v>73.400000000000006</v>
      </c>
      <c r="F1423" s="57">
        <v>74.5</v>
      </c>
      <c r="G1423" s="57">
        <v>74.5</v>
      </c>
      <c r="H1423" s="57">
        <v>76.2</v>
      </c>
      <c r="I1423" s="57">
        <v>70</v>
      </c>
      <c r="J1423" s="57">
        <v>75</v>
      </c>
      <c r="K1423" s="57">
        <v>75</v>
      </c>
      <c r="L1423" s="57">
        <v>78.3</v>
      </c>
      <c r="M1423" s="57">
        <v>73</v>
      </c>
      <c r="N1423" s="57">
        <v>75.400000000000006</v>
      </c>
      <c r="O1423" s="57">
        <v>72</v>
      </c>
      <c r="P1423" s="57">
        <v>278</v>
      </c>
      <c r="Q1423" s="57">
        <v>35.621099999999998</v>
      </c>
      <c r="R1423" s="57">
        <v>44.613900000000001</v>
      </c>
      <c r="S1423" s="57">
        <v>30.898499999999999</v>
      </c>
      <c r="T1423" s="57">
        <v>40.042099999999998</v>
      </c>
      <c r="U1423" s="77">
        <v>0.43165467625899279</v>
      </c>
      <c r="V1423" s="24" t="s">
        <v>6353</v>
      </c>
      <c r="W1423" s="216" t="s">
        <v>5967</v>
      </c>
      <c r="X1423" s="216" t="s">
        <v>5971</v>
      </c>
      <c r="Y1423" s="24" t="s">
        <v>5964</v>
      </c>
      <c r="Z1423" s="24" t="s">
        <v>5972</v>
      </c>
      <c r="AA1423" s="24" t="s">
        <v>5969</v>
      </c>
      <c r="AB1423" s="24" t="s">
        <v>5970</v>
      </c>
      <c r="AC1423" s="24" t="s">
        <v>5986</v>
      </c>
    </row>
    <row r="1424" spans="1:29" s="169" customFormat="1">
      <c r="A1424" s="24">
        <v>6469</v>
      </c>
      <c r="B1424" s="24" t="s">
        <v>1386</v>
      </c>
      <c r="C1424" s="57">
        <v>259.5</v>
      </c>
      <c r="D1424" s="57">
        <v>266.5</v>
      </c>
      <c r="E1424" s="57">
        <v>232.5</v>
      </c>
      <c r="F1424" s="57">
        <v>241</v>
      </c>
      <c r="G1424" s="57">
        <v>245</v>
      </c>
      <c r="H1424" s="57">
        <v>250.5</v>
      </c>
      <c r="I1424" s="57">
        <v>218.5</v>
      </c>
      <c r="J1424" s="57">
        <v>244</v>
      </c>
      <c r="K1424" s="57">
        <v>246.5</v>
      </c>
      <c r="L1424" s="57">
        <v>282.5</v>
      </c>
      <c r="M1424" s="57">
        <v>246.5</v>
      </c>
      <c r="N1424" s="57">
        <v>282.5</v>
      </c>
      <c r="O1424" s="57">
        <v>1755</v>
      </c>
      <c r="P1424" s="57">
        <v>3730</v>
      </c>
      <c r="Q1424" s="57">
        <v>81.300600000000003</v>
      </c>
      <c r="R1424" s="57">
        <v>83.082499999999996</v>
      </c>
      <c r="S1424" s="57">
        <v>87.533699999999996</v>
      </c>
      <c r="T1424" s="57">
        <v>84.566199999999995</v>
      </c>
      <c r="U1424" s="77">
        <v>0.78418230563002678</v>
      </c>
      <c r="V1424" s="24" t="s">
        <v>6651</v>
      </c>
      <c r="W1424" s="216" t="s">
        <v>5981</v>
      </c>
      <c r="X1424" s="216" t="s">
        <v>6012</v>
      </c>
      <c r="Y1424" s="24" t="s">
        <v>5964</v>
      </c>
      <c r="Z1424" s="24" t="s">
        <v>5994</v>
      </c>
      <c r="AA1424" s="24" t="s">
        <v>6201</v>
      </c>
      <c r="AB1424" s="24" t="s">
        <v>5979</v>
      </c>
      <c r="AC1424" s="24" t="s">
        <v>5979</v>
      </c>
    </row>
    <row r="1425" spans="1:29" s="169" customFormat="1">
      <c r="A1425" s="24">
        <v>6470</v>
      </c>
      <c r="B1425" s="24" t="s">
        <v>1387</v>
      </c>
      <c r="C1425" s="57">
        <v>46</v>
      </c>
      <c r="D1425" s="57">
        <v>46</v>
      </c>
      <c r="E1425" s="57">
        <v>40.950000000000003</v>
      </c>
      <c r="F1425" s="57">
        <v>42.2</v>
      </c>
      <c r="G1425" s="57">
        <v>42.2</v>
      </c>
      <c r="H1425" s="57">
        <v>42.2</v>
      </c>
      <c r="I1425" s="57">
        <v>39.4</v>
      </c>
      <c r="J1425" s="57">
        <v>40.299999999999997</v>
      </c>
      <c r="K1425" s="57">
        <v>41</v>
      </c>
      <c r="L1425" s="57">
        <v>41.5</v>
      </c>
      <c r="M1425" s="57">
        <v>40.700000000000003</v>
      </c>
      <c r="N1425" s="57">
        <v>41.2</v>
      </c>
      <c r="O1425" s="57">
        <v>85</v>
      </c>
      <c r="P1425" s="57">
        <v>498</v>
      </c>
      <c r="Q1425" s="57">
        <v>17.151599999999998</v>
      </c>
      <c r="R1425" s="57">
        <v>22.929300000000001</v>
      </c>
      <c r="S1425" s="57">
        <v>16.519200000000001</v>
      </c>
      <c r="T1425" s="57">
        <v>20.7926</v>
      </c>
      <c r="U1425" s="77">
        <v>0.28447121820615795</v>
      </c>
      <c r="V1425" s="24" t="s">
        <v>6123</v>
      </c>
      <c r="W1425" s="216" t="s">
        <v>5967</v>
      </c>
      <c r="X1425" s="216" t="s">
        <v>6007</v>
      </c>
      <c r="Y1425" s="24" t="s">
        <v>6024</v>
      </c>
      <c r="Z1425" s="24" t="s">
        <v>6024</v>
      </c>
      <c r="AA1425" s="24" t="s">
        <v>6218</v>
      </c>
      <c r="AB1425" s="24" t="s">
        <v>5986</v>
      </c>
      <c r="AC1425" s="24" t="s">
        <v>5986</v>
      </c>
    </row>
    <row r="1426" spans="1:29" s="169" customFormat="1">
      <c r="A1426" s="24">
        <v>6472</v>
      </c>
      <c r="B1426" s="24" t="s">
        <v>3909</v>
      </c>
      <c r="C1426" s="57">
        <v>284</v>
      </c>
      <c r="D1426" s="57">
        <v>286</v>
      </c>
      <c r="E1426" s="57">
        <v>262</v>
      </c>
      <c r="F1426" s="57">
        <v>277</v>
      </c>
      <c r="G1426" s="57">
        <v>278</v>
      </c>
      <c r="H1426" s="57">
        <v>283</v>
      </c>
      <c r="I1426" s="57">
        <v>250.5</v>
      </c>
      <c r="J1426" s="57">
        <v>256.5</v>
      </c>
      <c r="K1426" s="57">
        <v>259</v>
      </c>
      <c r="L1426" s="57">
        <v>271</v>
      </c>
      <c r="M1426" s="57">
        <v>259</v>
      </c>
      <c r="N1426" s="57">
        <v>267</v>
      </c>
      <c r="O1426" s="57">
        <v>477</v>
      </c>
      <c r="P1426" s="57">
        <v>1988</v>
      </c>
      <c r="Q1426" s="57">
        <v>33.839599999999997</v>
      </c>
      <c r="R1426" s="57">
        <v>41.188499999999998</v>
      </c>
      <c r="S1426" s="57">
        <v>31.650600000000001</v>
      </c>
      <c r="T1426" s="57">
        <v>38.0092</v>
      </c>
      <c r="U1426" s="77">
        <v>0.39989939637826966</v>
      </c>
      <c r="V1426" s="24" t="s">
        <v>6038</v>
      </c>
      <c r="W1426" s="216" t="s">
        <v>5967</v>
      </c>
      <c r="X1426" s="216" t="s">
        <v>5971</v>
      </c>
      <c r="Y1426" s="24" t="s">
        <v>5975</v>
      </c>
      <c r="Z1426" s="24" t="s">
        <v>5964</v>
      </c>
      <c r="AA1426" s="24" t="s">
        <v>6031</v>
      </c>
      <c r="AB1426" s="24" t="s">
        <v>5991</v>
      </c>
      <c r="AC1426" s="24" t="s">
        <v>5979</v>
      </c>
    </row>
    <row r="1427" spans="1:29" s="169" customFormat="1">
      <c r="A1427" s="24">
        <v>6473</v>
      </c>
      <c r="B1427" s="24" t="s">
        <v>3910</v>
      </c>
      <c r="C1427" s="57">
        <v>15.85</v>
      </c>
      <c r="D1427" s="57">
        <v>16.649999999999999</v>
      </c>
      <c r="E1427" s="57">
        <v>15.25</v>
      </c>
      <c r="F1427" s="57">
        <v>16.5</v>
      </c>
      <c r="G1427" s="57"/>
      <c r="H1427" s="57">
        <v>16.5</v>
      </c>
      <c r="I1427" s="57">
        <v>15.6</v>
      </c>
      <c r="J1427" s="57">
        <v>15.6</v>
      </c>
      <c r="K1427" s="57">
        <v>15.55</v>
      </c>
      <c r="L1427" s="57">
        <v>15.65</v>
      </c>
      <c r="M1427" s="57">
        <v>15.25</v>
      </c>
      <c r="N1427" s="57">
        <v>15.3</v>
      </c>
      <c r="O1427" s="57">
        <v>30</v>
      </c>
      <c r="P1427" s="57">
        <v>13</v>
      </c>
      <c r="Q1427" s="57"/>
      <c r="R1427" s="57"/>
      <c r="S1427" s="57"/>
      <c r="T1427" s="57"/>
      <c r="U1427" s="77">
        <v>3.8461538461538463</v>
      </c>
      <c r="V1427" s="24" t="s">
        <v>6715</v>
      </c>
      <c r="W1427" s="216" t="s">
        <v>5993</v>
      </c>
      <c r="X1427" s="216" t="s">
        <v>5993</v>
      </c>
      <c r="Y1427" s="24" t="s">
        <v>5982</v>
      </c>
      <c r="Z1427" s="24" t="s">
        <v>6227</v>
      </c>
      <c r="AA1427" s="24" t="s">
        <v>5984</v>
      </c>
      <c r="AB1427" s="24" t="s">
        <v>5990</v>
      </c>
      <c r="AC1427" s="24" t="s">
        <v>5965</v>
      </c>
    </row>
    <row r="1428" spans="1:29" s="169" customFormat="1">
      <c r="A1428" s="24">
        <v>6474</v>
      </c>
      <c r="B1428" s="24" t="s">
        <v>5871</v>
      </c>
      <c r="C1428" s="57">
        <v>46.5</v>
      </c>
      <c r="D1428" s="57">
        <v>50</v>
      </c>
      <c r="E1428" s="57">
        <v>45.3</v>
      </c>
      <c r="F1428" s="57">
        <v>47</v>
      </c>
      <c r="G1428" s="57">
        <v>47</v>
      </c>
      <c r="H1428" s="57">
        <v>50</v>
      </c>
      <c r="I1428" s="57">
        <v>41.7</v>
      </c>
      <c r="J1428" s="57">
        <v>45</v>
      </c>
      <c r="K1428" s="57">
        <v>46.5</v>
      </c>
      <c r="L1428" s="57">
        <v>51</v>
      </c>
      <c r="M1428" s="57">
        <v>45.5</v>
      </c>
      <c r="N1428" s="57">
        <v>47.2</v>
      </c>
      <c r="O1428" s="57">
        <v>101</v>
      </c>
      <c r="P1428" s="57">
        <v>322</v>
      </c>
      <c r="Q1428" s="57"/>
      <c r="R1428" s="57"/>
      <c r="S1428" s="57"/>
      <c r="T1428" s="57"/>
      <c r="U1428" s="77">
        <v>0.52277432712215322</v>
      </c>
      <c r="V1428" s="24" t="s">
        <v>6085</v>
      </c>
      <c r="W1428" s="216" t="s">
        <v>5993</v>
      </c>
      <c r="X1428" s="216" t="s">
        <v>5993</v>
      </c>
      <c r="Y1428" s="24" t="s">
        <v>5969</v>
      </c>
      <c r="Z1428" s="24" t="s">
        <v>5974</v>
      </c>
      <c r="AA1428" s="24" t="s">
        <v>5969</v>
      </c>
      <c r="AB1428" s="24" t="s">
        <v>5996</v>
      </c>
      <c r="AC1428" s="24" t="s">
        <v>5990</v>
      </c>
    </row>
    <row r="1429" spans="1:29" s="169" customFormat="1">
      <c r="A1429" s="24">
        <v>6477</v>
      </c>
      <c r="B1429" s="24" t="s">
        <v>1388</v>
      </c>
      <c r="C1429" s="57">
        <v>45</v>
      </c>
      <c r="D1429" s="57">
        <v>45.5</v>
      </c>
      <c r="E1429" s="57">
        <v>39.1</v>
      </c>
      <c r="F1429" s="57">
        <v>39.1</v>
      </c>
      <c r="G1429" s="57">
        <v>38.6</v>
      </c>
      <c r="H1429" s="57">
        <v>39</v>
      </c>
      <c r="I1429" s="57">
        <v>35.299999999999997</v>
      </c>
      <c r="J1429" s="57">
        <v>36.049999999999997</v>
      </c>
      <c r="K1429" s="57">
        <v>36.35</v>
      </c>
      <c r="L1429" s="57">
        <v>38.200000000000003</v>
      </c>
      <c r="M1429" s="57">
        <v>36.35</v>
      </c>
      <c r="N1429" s="57">
        <v>36.65</v>
      </c>
      <c r="O1429" s="57">
        <v>1596</v>
      </c>
      <c r="P1429" s="57">
        <v>6563</v>
      </c>
      <c r="Q1429" s="57">
        <v>13.686400000000001</v>
      </c>
      <c r="R1429" s="57">
        <v>23.441099999999999</v>
      </c>
      <c r="S1429" s="57">
        <v>11.666700000000001</v>
      </c>
      <c r="T1429" s="57">
        <v>19.516300000000001</v>
      </c>
      <c r="U1429" s="77">
        <v>0.40530245314642693</v>
      </c>
      <c r="V1429" s="24" t="s">
        <v>6123</v>
      </c>
      <c r="W1429" s="216" t="s">
        <v>5967</v>
      </c>
      <c r="X1429" s="216" t="s">
        <v>6047</v>
      </c>
      <c r="Y1429" s="24" t="s">
        <v>6004</v>
      </c>
      <c r="Z1429" s="24" t="s">
        <v>5964</v>
      </c>
      <c r="AA1429" s="24" t="s">
        <v>6090</v>
      </c>
      <c r="AB1429" s="24" t="s">
        <v>6033</v>
      </c>
      <c r="AC1429" s="24" t="s">
        <v>5979</v>
      </c>
    </row>
    <row r="1430" spans="1:29" s="169" customFormat="1">
      <c r="A1430" s="24">
        <v>6485</v>
      </c>
      <c r="B1430" s="24" t="s">
        <v>1390</v>
      </c>
      <c r="C1430" s="57">
        <v>175</v>
      </c>
      <c r="D1430" s="57">
        <v>181.5</v>
      </c>
      <c r="E1430" s="57">
        <v>133.5</v>
      </c>
      <c r="F1430" s="57">
        <v>134</v>
      </c>
      <c r="G1430" s="57">
        <v>129</v>
      </c>
      <c r="H1430" s="57">
        <v>138.5</v>
      </c>
      <c r="I1430" s="57">
        <v>119</v>
      </c>
      <c r="J1430" s="57">
        <v>127</v>
      </c>
      <c r="K1430" s="57">
        <v>130</v>
      </c>
      <c r="L1430" s="57">
        <v>145</v>
      </c>
      <c r="M1430" s="57">
        <v>129.5</v>
      </c>
      <c r="N1430" s="57">
        <v>140</v>
      </c>
      <c r="O1430" s="57">
        <v>17334</v>
      </c>
      <c r="P1430" s="57">
        <v>56625</v>
      </c>
      <c r="Q1430" s="57">
        <v>45.411700000000003</v>
      </c>
      <c r="R1430" s="57">
        <v>63.941899999999997</v>
      </c>
      <c r="S1430" s="57">
        <v>39.996699999999997</v>
      </c>
      <c r="T1430" s="57">
        <v>55.9602</v>
      </c>
      <c r="U1430" s="77">
        <v>0.51019867549668874</v>
      </c>
      <c r="V1430" s="24" t="s">
        <v>6456</v>
      </c>
      <c r="W1430" s="216" t="s">
        <v>5967</v>
      </c>
      <c r="X1430" s="216" t="s">
        <v>5961</v>
      </c>
      <c r="Y1430" s="24" t="s">
        <v>5964</v>
      </c>
      <c r="Z1430" s="24" t="s">
        <v>6073</v>
      </c>
      <c r="AA1430" s="24" t="s">
        <v>5982</v>
      </c>
      <c r="AB1430" s="24" t="s">
        <v>5991</v>
      </c>
      <c r="AC1430" s="24" t="s">
        <v>5979</v>
      </c>
    </row>
    <row r="1431" spans="1:29" s="169" customFormat="1">
      <c r="A1431" s="24">
        <v>6486</v>
      </c>
      <c r="B1431" s="24" t="s">
        <v>1391</v>
      </c>
      <c r="C1431" s="57">
        <v>77.7</v>
      </c>
      <c r="D1431" s="57">
        <v>78</v>
      </c>
      <c r="E1431" s="57">
        <v>75.900000000000006</v>
      </c>
      <c r="F1431" s="57">
        <v>76.599999999999994</v>
      </c>
      <c r="G1431" s="57">
        <v>76.900000000000006</v>
      </c>
      <c r="H1431" s="57">
        <v>77.7</v>
      </c>
      <c r="I1431" s="57">
        <v>75.5</v>
      </c>
      <c r="J1431" s="57">
        <v>77.099999999999994</v>
      </c>
      <c r="K1431" s="57">
        <v>77.099999999999994</v>
      </c>
      <c r="L1431" s="57">
        <v>78</v>
      </c>
      <c r="M1431" s="57">
        <v>70.7</v>
      </c>
      <c r="N1431" s="57">
        <v>71.8</v>
      </c>
      <c r="O1431" s="57">
        <v>504</v>
      </c>
      <c r="P1431" s="57">
        <v>395</v>
      </c>
      <c r="Q1431" s="57"/>
      <c r="R1431" s="57"/>
      <c r="S1431" s="57"/>
      <c r="T1431" s="57"/>
      <c r="U1431" s="77">
        <v>2.1265822784810124</v>
      </c>
      <c r="V1431" s="24" t="s">
        <v>6041</v>
      </c>
      <c r="W1431" s="216" t="s">
        <v>5993</v>
      </c>
      <c r="X1431" s="216" t="s">
        <v>5993</v>
      </c>
      <c r="Y1431" s="24" t="s">
        <v>5984</v>
      </c>
      <c r="Z1431" s="24" t="s">
        <v>6124</v>
      </c>
      <c r="AA1431" s="24" t="s">
        <v>5964</v>
      </c>
      <c r="AB1431" s="24" t="s">
        <v>5965</v>
      </c>
      <c r="AC1431" s="24" t="s">
        <v>5990</v>
      </c>
    </row>
    <row r="1432" spans="1:29" s="169" customFormat="1">
      <c r="A1432" s="24">
        <v>6488</v>
      </c>
      <c r="B1432" s="24" t="s">
        <v>1392</v>
      </c>
      <c r="C1432" s="57">
        <v>858</v>
      </c>
      <c r="D1432" s="57">
        <v>860</v>
      </c>
      <c r="E1432" s="57">
        <v>764</v>
      </c>
      <c r="F1432" s="57">
        <v>768</v>
      </c>
      <c r="G1432" s="57">
        <v>762</v>
      </c>
      <c r="H1432" s="57">
        <v>793</v>
      </c>
      <c r="I1432" s="57">
        <v>745</v>
      </c>
      <c r="J1432" s="57">
        <v>754</v>
      </c>
      <c r="K1432" s="57">
        <v>768</v>
      </c>
      <c r="L1432" s="57">
        <v>804</v>
      </c>
      <c r="M1432" s="57">
        <v>764</v>
      </c>
      <c r="N1432" s="57">
        <v>778</v>
      </c>
      <c r="O1432" s="57">
        <v>3982</v>
      </c>
      <c r="P1432" s="57">
        <v>9855</v>
      </c>
      <c r="Q1432" s="57">
        <v>21.221</v>
      </c>
      <c r="R1432" s="57">
        <v>40.657299999999999</v>
      </c>
      <c r="S1432" s="57">
        <v>18.993200000000002</v>
      </c>
      <c r="T1432" s="57">
        <v>33.435899999999997</v>
      </c>
      <c r="U1432" s="77">
        <v>0.67343142228986974</v>
      </c>
      <c r="V1432" s="24" t="s">
        <v>6271</v>
      </c>
      <c r="W1432" s="216" t="s">
        <v>5967</v>
      </c>
      <c r="X1432" s="216" t="s">
        <v>6007</v>
      </c>
      <c r="Y1432" s="24" t="s">
        <v>5964</v>
      </c>
      <c r="Z1432" s="24" t="s">
        <v>6000</v>
      </c>
      <c r="AA1432" s="24" t="s">
        <v>5963</v>
      </c>
      <c r="AB1432" s="24" t="s">
        <v>5996</v>
      </c>
      <c r="AC1432" s="24" t="s">
        <v>5965</v>
      </c>
    </row>
    <row r="1433" spans="1:29" s="169" customFormat="1">
      <c r="A1433" s="24">
        <v>6491</v>
      </c>
      <c r="B1433" s="24" t="s">
        <v>3923</v>
      </c>
      <c r="C1433" s="57">
        <v>467.5</v>
      </c>
      <c r="D1433" s="57">
        <v>492</v>
      </c>
      <c r="E1433" s="57">
        <v>447</v>
      </c>
      <c r="F1433" s="57">
        <v>458</v>
      </c>
      <c r="G1433" s="57">
        <v>465</v>
      </c>
      <c r="H1433" s="57">
        <v>554</v>
      </c>
      <c r="I1433" s="57">
        <v>438.5</v>
      </c>
      <c r="J1433" s="57">
        <v>505</v>
      </c>
      <c r="K1433" s="57">
        <v>510</v>
      </c>
      <c r="L1433" s="57">
        <v>545</v>
      </c>
      <c r="M1433" s="57">
        <v>502</v>
      </c>
      <c r="N1433" s="57">
        <v>514</v>
      </c>
      <c r="O1433" s="57">
        <v>1806</v>
      </c>
      <c r="P1433" s="57">
        <v>7428</v>
      </c>
      <c r="Q1433" s="57">
        <v>30.4724</v>
      </c>
      <c r="R1433" s="57">
        <v>38.750500000000002</v>
      </c>
      <c r="S1433" s="57">
        <v>35.860500000000002</v>
      </c>
      <c r="T1433" s="57">
        <v>37.787199999999999</v>
      </c>
      <c r="U1433" s="77">
        <v>0.405223478729133</v>
      </c>
      <c r="V1433" s="24" t="s">
        <v>6373</v>
      </c>
      <c r="W1433" s="216" t="s">
        <v>6039</v>
      </c>
      <c r="X1433" s="216" t="s">
        <v>5971</v>
      </c>
      <c r="Y1433" s="24" t="s">
        <v>6000</v>
      </c>
      <c r="Z1433" s="24" t="s">
        <v>5982</v>
      </c>
      <c r="AA1433" s="24" t="s">
        <v>5969</v>
      </c>
      <c r="AB1433" s="24" t="s">
        <v>5996</v>
      </c>
      <c r="AC1433" s="24" t="s">
        <v>5990</v>
      </c>
    </row>
    <row r="1434" spans="1:29" s="169" customFormat="1">
      <c r="A1434" s="24">
        <v>6492</v>
      </c>
      <c r="B1434" s="24" t="s">
        <v>3925</v>
      </c>
      <c r="C1434" s="57">
        <v>136.5</v>
      </c>
      <c r="D1434" s="57">
        <v>150</v>
      </c>
      <c r="E1434" s="57">
        <v>129</v>
      </c>
      <c r="F1434" s="57">
        <v>146</v>
      </c>
      <c r="G1434" s="57">
        <v>147</v>
      </c>
      <c r="H1434" s="57">
        <v>175</v>
      </c>
      <c r="I1434" s="57">
        <v>138</v>
      </c>
      <c r="J1434" s="57">
        <v>139.5</v>
      </c>
      <c r="K1434" s="57">
        <v>141.5</v>
      </c>
      <c r="L1434" s="57">
        <v>151</v>
      </c>
      <c r="M1434" s="57">
        <v>139.5</v>
      </c>
      <c r="N1434" s="57">
        <v>146</v>
      </c>
      <c r="O1434" s="57">
        <v>1689</v>
      </c>
      <c r="P1434" s="57">
        <v>11510</v>
      </c>
      <c r="Q1434" s="57">
        <v>24.831800000000001</v>
      </c>
      <c r="R1434" s="57">
        <v>30.592300000000002</v>
      </c>
      <c r="S1434" s="57">
        <v>27.1236</v>
      </c>
      <c r="T1434" s="57">
        <v>29.4361</v>
      </c>
      <c r="U1434" s="77">
        <v>0.24456993918331885</v>
      </c>
      <c r="V1434" s="24" t="s">
        <v>6815</v>
      </c>
      <c r="W1434" s="216" t="s">
        <v>6039</v>
      </c>
      <c r="X1434" s="216" t="s">
        <v>5971</v>
      </c>
      <c r="Y1434" s="24" t="s">
        <v>5982</v>
      </c>
      <c r="Z1434" s="24" t="s">
        <v>6000</v>
      </c>
      <c r="AA1434" s="24" t="s">
        <v>6010</v>
      </c>
      <c r="AB1434" s="24" t="s">
        <v>5986</v>
      </c>
      <c r="AC1434" s="24" t="s">
        <v>5990</v>
      </c>
    </row>
    <row r="1435" spans="1:29" s="169" customFormat="1">
      <c r="A1435" s="24">
        <v>6494</v>
      </c>
      <c r="B1435" s="24" t="s">
        <v>1393</v>
      </c>
      <c r="C1435" s="57">
        <v>166</v>
      </c>
      <c r="D1435" s="57">
        <v>168.5</v>
      </c>
      <c r="E1435" s="57">
        <v>143.5</v>
      </c>
      <c r="F1435" s="57">
        <v>144</v>
      </c>
      <c r="G1435" s="57">
        <v>144.5</v>
      </c>
      <c r="H1435" s="57">
        <v>155</v>
      </c>
      <c r="I1435" s="57">
        <v>132</v>
      </c>
      <c r="J1435" s="57">
        <v>144.5</v>
      </c>
      <c r="K1435" s="57">
        <v>149</v>
      </c>
      <c r="L1435" s="57">
        <v>158.5</v>
      </c>
      <c r="M1435" s="57">
        <v>147.5</v>
      </c>
      <c r="N1435" s="57">
        <v>152</v>
      </c>
      <c r="O1435" s="57">
        <v>7534</v>
      </c>
      <c r="P1435" s="57">
        <v>21424</v>
      </c>
      <c r="Q1435" s="57">
        <v>55.799900000000001</v>
      </c>
      <c r="R1435" s="57">
        <v>67.222099999999998</v>
      </c>
      <c r="S1435" s="57">
        <v>53.584099999999999</v>
      </c>
      <c r="T1435" s="57">
        <v>62.676099999999998</v>
      </c>
      <c r="U1435" s="77">
        <v>0.58610281304456069</v>
      </c>
      <c r="V1435" s="24" t="s">
        <v>6132</v>
      </c>
      <c r="W1435" s="216" t="s">
        <v>5967</v>
      </c>
      <c r="X1435" s="216" t="s">
        <v>5961</v>
      </c>
      <c r="Y1435" s="24" t="s">
        <v>5964</v>
      </c>
      <c r="Z1435" s="24" t="s">
        <v>5985</v>
      </c>
      <c r="AA1435" s="24" t="s">
        <v>5963</v>
      </c>
      <c r="AB1435" s="24" t="s">
        <v>5976</v>
      </c>
      <c r="AC1435" s="24" t="s">
        <v>5965</v>
      </c>
    </row>
    <row r="1436" spans="1:29" s="169" customFormat="1">
      <c r="A1436" s="24">
        <v>6495</v>
      </c>
      <c r="B1436" s="24" t="s">
        <v>3930</v>
      </c>
      <c r="C1436" s="57">
        <v>20</v>
      </c>
      <c r="D1436" s="57">
        <v>20.45</v>
      </c>
      <c r="E1436" s="57">
        <v>18.5</v>
      </c>
      <c r="F1436" s="57">
        <v>19.75</v>
      </c>
      <c r="G1436" s="57">
        <v>19.8</v>
      </c>
      <c r="H1436" s="57">
        <v>21.3</v>
      </c>
      <c r="I1436" s="57">
        <v>19.399999999999999</v>
      </c>
      <c r="J1436" s="57">
        <v>21.1</v>
      </c>
      <c r="K1436" s="57">
        <v>21.2</v>
      </c>
      <c r="L1436" s="57">
        <v>23.1</v>
      </c>
      <c r="M1436" s="57">
        <v>21.15</v>
      </c>
      <c r="N1436" s="57">
        <v>23</v>
      </c>
      <c r="O1436" s="57">
        <v>2680</v>
      </c>
      <c r="P1436" s="57">
        <v>2790</v>
      </c>
      <c r="Q1436" s="57">
        <v>66.293099999999995</v>
      </c>
      <c r="R1436" s="57">
        <v>65.662800000000004</v>
      </c>
      <c r="S1436" s="57">
        <v>76.583100000000002</v>
      </c>
      <c r="T1436" s="57">
        <v>69.302899999999994</v>
      </c>
      <c r="U1436" s="77">
        <v>1.6009557945041817</v>
      </c>
      <c r="V1436" s="24" t="s">
        <v>6233</v>
      </c>
      <c r="W1436" s="216" t="s">
        <v>6009</v>
      </c>
      <c r="X1436" s="216" t="s">
        <v>5989</v>
      </c>
      <c r="Y1436" s="24" t="s">
        <v>5994</v>
      </c>
      <c r="Z1436" s="24" t="s">
        <v>5982</v>
      </c>
      <c r="AA1436" s="24" t="s">
        <v>5982</v>
      </c>
      <c r="AB1436" s="24" t="s">
        <v>5965</v>
      </c>
      <c r="AC1436" s="24" t="s">
        <v>5979</v>
      </c>
    </row>
    <row r="1437" spans="1:29" s="169" customFormat="1">
      <c r="A1437" s="24">
        <v>6496</v>
      </c>
      <c r="B1437" s="24" t="s">
        <v>1394</v>
      </c>
      <c r="C1437" s="57">
        <v>28.05</v>
      </c>
      <c r="D1437" s="57">
        <v>28.1</v>
      </c>
      <c r="E1437" s="57">
        <v>27.5</v>
      </c>
      <c r="F1437" s="57">
        <v>27.55</v>
      </c>
      <c r="G1437" s="57">
        <v>27.55</v>
      </c>
      <c r="H1437" s="57">
        <v>27.8</v>
      </c>
      <c r="I1437" s="57">
        <v>27.1</v>
      </c>
      <c r="J1437" s="57">
        <v>27.1</v>
      </c>
      <c r="K1437" s="57">
        <v>27.1</v>
      </c>
      <c r="L1437" s="57">
        <v>27.4</v>
      </c>
      <c r="M1437" s="57">
        <v>27.1</v>
      </c>
      <c r="N1437" s="57">
        <v>27.15</v>
      </c>
      <c r="O1437" s="57">
        <v>55</v>
      </c>
      <c r="P1437" s="57">
        <v>121</v>
      </c>
      <c r="Q1437" s="57">
        <v>15.461600000000001</v>
      </c>
      <c r="R1437" s="57">
        <v>29.2515</v>
      </c>
      <c r="S1437" s="57">
        <v>11.065300000000001</v>
      </c>
      <c r="T1437" s="57">
        <v>23.189399999999999</v>
      </c>
      <c r="U1437" s="77">
        <v>0.75757575757575768</v>
      </c>
      <c r="V1437" s="24" t="s">
        <v>6526</v>
      </c>
      <c r="W1437" s="216" t="s">
        <v>5967</v>
      </c>
      <c r="X1437" s="216" t="s">
        <v>6007</v>
      </c>
      <c r="Y1437" s="24" t="s">
        <v>5984</v>
      </c>
      <c r="Z1437" s="24" t="s">
        <v>6130</v>
      </c>
      <c r="AA1437" s="24" t="s">
        <v>6492</v>
      </c>
      <c r="AB1437" s="24" t="s">
        <v>6033</v>
      </c>
      <c r="AC1437" s="24" t="s">
        <v>5979</v>
      </c>
    </row>
    <row r="1438" spans="1:29" s="169" customFormat="1">
      <c r="A1438" s="24">
        <v>6498</v>
      </c>
      <c r="B1438" s="24" t="s">
        <v>3934</v>
      </c>
      <c r="C1438" s="57">
        <v>46.7</v>
      </c>
      <c r="D1438" s="57">
        <v>48.9</v>
      </c>
      <c r="E1438" s="57">
        <v>44.55</v>
      </c>
      <c r="F1438" s="57">
        <v>45.4</v>
      </c>
      <c r="G1438" s="57">
        <v>45.45</v>
      </c>
      <c r="H1438" s="57">
        <v>45.45</v>
      </c>
      <c r="I1438" s="57">
        <v>41.85</v>
      </c>
      <c r="J1438" s="57">
        <v>44.25</v>
      </c>
      <c r="K1438" s="57">
        <v>44.5</v>
      </c>
      <c r="L1438" s="57">
        <v>45.8</v>
      </c>
      <c r="M1438" s="57">
        <v>40.200000000000003</v>
      </c>
      <c r="N1438" s="57">
        <v>41.25</v>
      </c>
      <c r="O1438" s="57">
        <v>381</v>
      </c>
      <c r="P1438" s="57">
        <v>512</v>
      </c>
      <c r="Q1438" s="57"/>
      <c r="R1438" s="57"/>
      <c r="S1438" s="57"/>
      <c r="T1438" s="57"/>
      <c r="U1438" s="77">
        <v>1.240234375</v>
      </c>
      <c r="V1438" s="24" t="s">
        <v>6118</v>
      </c>
      <c r="W1438" s="216" t="s">
        <v>5993</v>
      </c>
      <c r="X1438" s="216" t="s">
        <v>5993</v>
      </c>
      <c r="Y1438" s="24" t="s">
        <v>6000</v>
      </c>
      <c r="Z1438" s="24" t="s">
        <v>6060</v>
      </c>
      <c r="AA1438" s="24" t="s">
        <v>5964</v>
      </c>
      <c r="AB1438" s="24" t="s">
        <v>5990</v>
      </c>
      <c r="AC1438" s="24" t="s">
        <v>5990</v>
      </c>
    </row>
    <row r="1439" spans="1:29" s="169" customFormat="1">
      <c r="A1439" s="24">
        <v>6499</v>
      </c>
      <c r="B1439" s="24" t="s">
        <v>1395</v>
      </c>
      <c r="C1439" s="57">
        <v>78.8</v>
      </c>
      <c r="D1439" s="57">
        <v>86.6</v>
      </c>
      <c r="E1439" s="57">
        <v>70.099999999999994</v>
      </c>
      <c r="F1439" s="57">
        <v>73.5</v>
      </c>
      <c r="G1439" s="57">
        <v>75</v>
      </c>
      <c r="H1439" s="57">
        <v>81</v>
      </c>
      <c r="I1439" s="57">
        <v>72</v>
      </c>
      <c r="J1439" s="57">
        <v>73.8</v>
      </c>
      <c r="K1439" s="57">
        <v>68.3</v>
      </c>
      <c r="L1439" s="57">
        <v>68.5</v>
      </c>
      <c r="M1439" s="57">
        <v>66.2</v>
      </c>
      <c r="N1439" s="57">
        <v>66.5</v>
      </c>
      <c r="O1439" s="57">
        <v>472</v>
      </c>
      <c r="P1439" s="57">
        <v>2432</v>
      </c>
      <c r="Q1439" s="57">
        <v>65.006299999999996</v>
      </c>
      <c r="R1439" s="57">
        <v>60.921199999999999</v>
      </c>
      <c r="S1439" s="57">
        <v>54.337499999999999</v>
      </c>
      <c r="T1439" s="57">
        <v>58.726700000000001</v>
      </c>
      <c r="U1439" s="77">
        <v>0.32346491228070173</v>
      </c>
      <c r="V1439" s="24" t="s">
        <v>6816</v>
      </c>
      <c r="W1439" s="216" t="s">
        <v>5960</v>
      </c>
      <c r="X1439" s="216" t="s">
        <v>5961</v>
      </c>
      <c r="Y1439" s="24" t="s">
        <v>5964</v>
      </c>
      <c r="Z1439" s="24" t="s">
        <v>5978</v>
      </c>
      <c r="AA1439" s="24" t="s">
        <v>5962</v>
      </c>
      <c r="AB1439" s="24" t="s">
        <v>5965</v>
      </c>
      <c r="AC1439" s="24" t="s">
        <v>5965</v>
      </c>
    </row>
    <row r="1440" spans="1:29" s="169" customFormat="1">
      <c r="A1440" s="24">
        <v>6504</v>
      </c>
      <c r="B1440" s="24" t="s">
        <v>1396</v>
      </c>
      <c r="C1440" s="57">
        <v>134.5</v>
      </c>
      <c r="D1440" s="57">
        <v>135.5</v>
      </c>
      <c r="E1440" s="57">
        <v>131</v>
      </c>
      <c r="F1440" s="57">
        <v>131.5</v>
      </c>
      <c r="G1440" s="57">
        <v>131</v>
      </c>
      <c r="H1440" s="57">
        <v>132</v>
      </c>
      <c r="I1440" s="57">
        <v>112</v>
      </c>
      <c r="J1440" s="57">
        <v>115</v>
      </c>
      <c r="K1440" s="57">
        <v>115</v>
      </c>
      <c r="L1440" s="57">
        <v>117</v>
      </c>
      <c r="M1440" s="57">
        <v>114</v>
      </c>
      <c r="N1440" s="57">
        <v>116</v>
      </c>
      <c r="O1440" s="57">
        <v>619</v>
      </c>
      <c r="P1440" s="57">
        <v>2203</v>
      </c>
      <c r="Q1440" s="57">
        <v>6.5911999999999997</v>
      </c>
      <c r="R1440" s="57">
        <v>6.1848999999999998</v>
      </c>
      <c r="S1440" s="57">
        <v>7.9028999999999998</v>
      </c>
      <c r="T1440" s="57">
        <v>6.7576000000000001</v>
      </c>
      <c r="U1440" s="77">
        <v>0.46830080193675294</v>
      </c>
      <c r="V1440" s="24" t="s">
        <v>6687</v>
      </c>
      <c r="W1440" s="216" t="s">
        <v>6009</v>
      </c>
      <c r="X1440" s="216" t="s">
        <v>6047</v>
      </c>
      <c r="Y1440" s="24" t="s">
        <v>5984</v>
      </c>
      <c r="Z1440" s="24" t="s">
        <v>5964</v>
      </c>
      <c r="AA1440" s="24" t="s">
        <v>6066</v>
      </c>
      <c r="AB1440" s="24" t="s">
        <v>5991</v>
      </c>
      <c r="AC1440" s="24" t="s">
        <v>5991</v>
      </c>
    </row>
    <row r="1441" spans="1:29" s="169" customFormat="1">
      <c r="A1441" s="24">
        <v>6505</v>
      </c>
      <c r="B1441" s="24" t="s">
        <v>1397</v>
      </c>
      <c r="C1441" s="57">
        <v>95.8</v>
      </c>
      <c r="D1441" s="57">
        <v>97.9</v>
      </c>
      <c r="E1441" s="57">
        <v>94.6</v>
      </c>
      <c r="F1441" s="57">
        <v>96.5</v>
      </c>
      <c r="G1441" s="57">
        <v>95.1</v>
      </c>
      <c r="H1441" s="57">
        <v>96.6</v>
      </c>
      <c r="I1441" s="57">
        <v>90.3</v>
      </c>
      <c r="J1441" s="57">
        <v>91.3</v>
      </c>
      <c r="K1441" s="57">
        <v>91.9</v>
      </c>
      <c r="L1441" s="57">
        <v>95.7</v>
      </c>
      <c r="M1441" s="57">
        <v>91.1</v>
      </c>
      <c r="N1441" s="57">
        <v>95</v>
      </c>
      <c r="O1441" s="57">
        <v>6772</v>
      </c>
      <c r="P1441" s="57">
        <v>17886</v>
      </c>
      <c r="Q1441" s="57">
        <v>13.532500000000001</v>
      </c>
      <c r="R1441" s="57">
        <v>27.303999999999998</v>
      </c>
      <c r="S1441" s="57">
        <v>14.781499999999999</v>
      </c>
      <c r="T1441" s="57">
        <v>23.129799999999999</v>
      </c>
      <c r="U1441" s="77">
        <v>0.63103358306310331</v>
      </c>
      <c r="V1441" s="24" t="s">
        <v>6038</v>
      </c>
      <c r="W1441" s="216" t="s">
        <v>6039</v>
      </c>
      <c r="X1441" s="216" t="s">
        <v>6007</v>
      </c>
      <c r="Y1441" s="24" t="s">
        <v>6066</v>
      </c>
      <c r="Z1441" s="24" t="s">
        <v>5964</v>
      </c>
      <c r="AA1441" s="24" t="s">
        <v>6010</v>
      </c>
      <c r="AB1441" s="24" t="s">
        <v>5990</v>
      </c>
      <c r="AC1441" s="24" t="s">
        <v>5990</v>
      </c>
    </row>
    <row r="1442" spans="1:29" s="169" customFormat="1">
      <c r="A1442" s="24">
        <v>6506</v>
      </c>
      <c r="B1442" s="24" t="s">
        <v>1398</v>
      </c>
      <c r="C1442" s="57">
        <v>16.850000000000001</v>
      </c>
      <c r="D1442" s="57">
        <v>17.149999999999999</v>
      </c>
      <c r="E1442" s="57">
        <v>16.55</v>
      </c>
      <c r="F1442" s="57">
        <v>16.649999999999999</v>
      </c>
      <c r="G1442" s="57">
        <v>16.55</v>
      </c>
      <c r="H1442" s="57">
        <v>17.149999999999999</v>
      </c>
      <c r="I1442" s="57">
        <v>16.399999999999999</v>
      </c>
      <c r="J1442" s="57">
        <v>16.649999999999999</v>
      </c>
      <c r="K1442" s="57">
        <v>16.649999999999999</v>
      </c>
      <c r="L1442" s="57">
        <v>16.7</v>
      </c>
      <c r="M1442" s="57">
        <v>16.5</v>
      </c>
      <c r="N1442" s="57">
        <v>16.600000000000001</v>
      </c>
      <c r="O1442" s="57">
        <v>122</v>
      </c>
      <c r="P1442" s="57">
        <v>194</v>
      </c>
      <c r="Q1442" s="57">
        <v>19.970099999999999</v>
      </c>
      <c r="R1442" s="57">
        <v>34.066000000000003</v>
      </c>
      <c r="S1442" s="57">
        <v>17.017099999999999</v>
      </c>
      <c r="T1442" s="57">
        <v>28.383099999999999</v>
      </c>
      <c r="U1442" s="77">
        <v>1.0481099656357389</v>
      </c>
      <c r="V1442" s="24" t="s">
        <v>6636</v>
      </c>
      <c r="W1442" s="216" t="s">
        <v>5967</v>
      </c>
      <c r="X1442" s="216" t="s">
        <v>6007</v>
      </c>
      <c r="Y1442" s="24" t="s">
        <v>5984</v>
      </c>
      <c r="Z1442" s="24" t="s">
        <v>5969</v>
      </c>
      <c r="AA1442" s="24" t="s">
        <v>6277</v>
      </c>
      <c r="AB1442" s="24" t="s">
        <v>5991</v>
      </c>
      <c r="AC1442" s="24" t="s">
        <v>5970</v>
      </c>
    </row>
    <row r="1443" spans="1:29" s="169" customFormat="1">
      <c r="A1443" s="24">
        <v>6508</v>
      </c>
      <c r="B1443" s="24" t="s">
        <v>1399</v>
      </c>
      <c r="C1443" s="57">
        <v>30.5</v>
      </c>
      <c r="D1443" s="57">
        <v>31.45</v>
      </c>
      <c r="E1443" s="57">
        <v>30.35</v>
      </c>
      <c r="F1443" s="57">
        <v>30.85</v>
      </c>
      <c r="G1443" s="57">
        <v>30.8</v>
      </c>
      <c r="H1443" s="57">
        <v>30.8</v>
      </c>
      <c r="I1443" s="57">
        <v>30.2</v>
      </c>
      <c r="J1443" s="57">
        <v>30.3</v>
      </c>
      <c r="K1443" s="57">
        <v>30.4</v>
      </c>
      <c r="L1443" s="57">
        <v>30.6</v>
      </c>
      <c r="M1443" s="57">
        <v>30.35</v>
      </c>
      <c r="N1443" s="57">
        <v>30.55</v>
      </c>
      <c r="O1443" s="57">
        <v>403</v>
      </c>
      <c r="P1443" s="57">
        <v>988</v>
      </c>
      <c r="Q1443" s="57">
        <v>46.623199999999997</v>
      </c>
      <c r="R1443" s="57">
        <v>51.102899999999998</v>
      </c>
      <c r="S1443" s="57">
        <v>43.304400000000001</v>
      </c>
      <c r="T1443" s="57">
        <v>48.503399999999999</v>
      </c>
      <c r="U1443" s="77">
        <v>0.67982456140350878</v>
      </c>
      <c r="V1443" s="24" t="s">
        <v>6506</v>
      </c>
      <c r="W1443" s="216" t="s">
        <v>5967</v>
      </c>
      <c r="X1443" s="216" t="s">
        <v>5971</v>
      </c>
      <c r="Y1443" s="24" t="s">
        <v>5963</v>
      </c>
      <c r="Z1443" s="24" t="s">
        <v>6017</v>
      </c>
      <c r="AA1443" s="24" t="s">
        <v>6016</v>
      </c>
      <c r="AB1443" s="24" t="s">
        <v>5990</v>
      </c>
      <c r="AC1443" s="24" t="s">
        <v>5990</v>
      </c>
    </row>
    <row r="1444" spans="1:29" s="169" customFormat="1">
      <c r="A1444" s="24">
        <v>6509</v>
      </c>
      <c r="B1444" s="24" t="s">
        <v>1400</v>
      </c>
      <c r="C1444" s="57">
        <v>60.7</v>
      </c>
      <c r="D1444" s="57">
        <v>64.5</v>
      </c>
      <c r="E1444" s="57">
        <v>53.8</v>
      </c>
      <c r="F1444" s="57">
        <v>54</v>
      </c>
      <c r="G1444" s="57">
        <v>53.3</v>
      </c>
      <c r="H1444" s="57">
        <v>55.6</v>
      </c>
      <c r="I1444" s="57">
        <v>49.1</v>
      </c>
      <c r="J1444" s="57">
        <v>53.8</v>
      </c>
      <c r="K1444" s="57">
        <v>54.6</v>
      </c>
      <c r="L1444" s="57">
        <v>63.4</v>
      </c>
      <c r="M1444" s="57">
        <v>54.6</v>
      </c>
      <c r="N1444" s="57">
        <v>60.8</v>
      </c>
      <c r="O1444" s="57">
        <v>107904</v>
      </c>
      <c r="P1444" s="57">
        <v>111044</v>
      </c>
      <c r="Q1444" s="57">
        <v>63.917299999999997</v>
      </c>
      <c r="R1444" s="57">
        <v>71.096699999999998</v>
      </c>
      <c r="S1444" s="57">
        <v>65.674599999999998</v>
      </c>
      <c r="T1444" s="57">
        <v>69.289299999999997</v>
      </c>
      <c r="U1444" s="77">
        <v>1.6195382010734485</v>
      </c>
      <c r="V1444" s="24" t="s">
        <v>6456</v>
      </c>
      <c r="W1444" s="216" t="s">
        <v>6039</v>
      </c>
      <c r="X1444" s="216" t="s">
        <v>5961</v>
      </c>
      <c r="Y1444" s="24" t="s">
        <v>5964</v>
      </c>
      <c r="Z1444" s="24" t="s">
        <v>5972</v>
      </c>
      <c r="AA1444" s="24" t="s">
        <v>6013</v>
      </c>
      <c r="AB1444" s="24" t="s">
        <v>5991</v>
      </c>
      <c r="AC1444" s="24" t="s">
        <v>5979</v>
      </c>
    </row>
    <row r="1445" spans="1:29" s="169" customFormat="1">
      <c r="A1445" s="24">
        <v>6510</v>
      </c>
      <c r="B1445" s="24" t="s">
        <v>1401</v>
      </c>
      <c r="C1445" s="57">
        <v>645</v>
      </c>
      <c r="D1445" s="57">
        <v>645</v>
      </c>
      <c r="E1445" s="57">
        <v>573</v>
      </c>
      <c r="F1445" s="57">
        <v>573</v>
      </c>
      <c r="G1445" s="57">
        <v>573</v>
      </c>
      <c r="H1445" s="57">
        <v>574</v>
      </c>
      <c r="I1445" s="57">
        <v>524</v>
      </c>
      <c r="J1445" s="57">
        <v>558</v>
      </c>
      <c r="K1445" s="57">
        <v>564</v>
      </c>
      <c r="L1445" s="57">
        <v>583</v>
      </c>
      <c r="M1445" s="57">
        <v>562</v>
      </c>
      <c r="N1445" s="57">
        <v>572</v>
      </c>
      <c r="O1445" s="57">
        <v>230</v>
      </c>
      <c r="P1445" s="57">
        <v>1686</v>
      </c>
      <c r="Q1445" s="57">
        <v>21.4511</v>
      </c>
      <c r="R1445" s="57">
        <v>26.953600000000002</v>
      </c>
      <c r="S1445" s="57">
        <v>23.881599999999999</v>
      </c>
      <c r="T1445" s="57">
        <v>25.929600000000001</v>
      </c>
      <c r="U1445" s="77">
        <v>0.22736259391063662</v>
      </c>
      <c r="V1445" s="24" t="s">
        <v>6376</v>
      </c>
      <c r="W1445" s="216" t="s">
        <v>6039</v>
      </c>
      <c r="X1445" s="216" t="s">
        <v>6007</v>
      </c>
      <c r="Y1445" s="24" t="s">
        <v>6058</v>
      </c>
      <c r="Z1445" s="24" t="s">
        <v>5975</v>
      </c>
      <c r="AA1445" s="24" t="s">
        <v>6016</v>
      </c>
      <c r="AB1445" s="24" t="s">
        <v>5970</v>
      </c>
      <c r="AC1445" s="24" t="s">
        <v>5965</v>
      </c>
    </row>
    <row r="1446" spans="1:29" s="169" customFormat="1">
      <c r="A1446" s="24">
        <v>6512</v>
      </c>
      <c r="B1446" s="24" t="s">
        <v>1402</v>
      </c>
      <c r="C1446" s="57">
        <v>17.399999999999999</v>
      </c>
      <c r="D1446" s="57">
        <v>17.850000000000001</v>
      </c>
      <c r="E1446" s="57">
        <v>16.7</v>
      </c>
      <c r="F1446" s="57">
        <v>17.3</v>
      </c>
      <c r="G1446" s="57">
        <v>17.3</v>
      </c>
      <c r="H1446" s="57">
        <v>17.3</v>
      </c>
      <c r="I1446" s="57">
        <v>16.3</v>
      </c>
      <c r="J1446" s="57">
        <v>17.2</v>
      </c>
      <c r="K1446" s="57">
        <v>17.2</v>
      </c>
      <c r="L1446" s="57">
        <v>17.2</v>
      </c>
      <c r="M1446" s="57">
        <v>16</v>
      </c>
      <c r="N1446" s="57">
        <v>16.45</v>
      </c>
      <c r="O1446" s="57">
        <v>64</v>
      </c>
      <c r="P1446" s="57">
        <v>73</v>
      </c>
      <c r="Q1446" s="57"/>
      <c r="R1446" s="57"/>
      <c r="S1446" s="57"/>
      <c r="T1446" s="57"/>
      <c r="U1446" s="77">
        <v>1.4611872146118723</v>
      </c>
      <c r="V1446" s="24" t="s">
        <v>6230</v>
      </c>
      <c r="W1446" s="216" t="s">
        <v>5993</v>
      </c>
      <c r="X1446" s="216" t="s">
        <v>5993</v>
      </c>
      <c r="Y1446" s="24" t="s">
        <v>5994</v>
      </c>
      <c r="Z1446" s="24" t="s">
        <v>6503</v>
      </c>
      <c r="AA1446" s="24" t="s">
        <v>6024</v>
      </c>
      <c r="AB1446" s="24" t="s">
        <v>5979</v>
      </c>
      <c r="AC1446" s="24" t="s">
        <v>5986</v>
      </c>
    </row>
    <row r="1447" spans="1:29" s="169" customFormat="1">
      <c r="A1447" s="24">
        <v>6514</v>
      </c>
      <c r="B1447" s="24" t="s">
        <v>1403</v>
      </c>
      <c r="C1447" s="57">
        <v>43.5</v>
      </c>
      <c r="D1447" s="57">
        <v>43.5</v>
      </c>
      <c r="E1447" s="57">
        <v>42.1</v>
      </c>
      <c r="F1447" s="57">
        <v>43.05</v>
      </c>
      <c r="G1447" s="57">
        <v>42.9</v>
      </c>
      <c r="H1447" s="57">
        <v>42.9</v>
      </c>
      <c r="I1447" s="57">
        <v>41</v>
      </c>
      <c r="J1447" s="57">
        <v>41.4</v>
      </c>
      <c r="K1447" s="57">
        <v>42.5</v>
      </c>
      <c r="L1447" s="57">
        <v>42.5</v>
      </c>
      <c r="M1447" s="57">
        <v>42.05</v>
      </c>
      <c r="N1447" s="57">
        <v>42.05</v>
      </c>
      <c r="O1447" s="57">
        <v>4</v>
      </c>
      <c r="P1447" s="57">
        <v>87</v>
      </c>
      <c r="Q1447" s="57">
        <v>19.7637</v>
      </c>
      <c r="R1447" s="57">
        <v>35.639600000000002</v>
      </c>
      <c r="S1447" s="57">
        <v>16.939299999999999</v>
      </c>
      <c r="T1447" s="57">
        <v>29.406099999999999</v>
      </c>
      <c r="U1447" s="77">
        <v>7.662835249042145E-2</v>
      </c>
      <c r="V1447" s="24" t="s">
        <v>6517</v>
      </c>
      <c r="W1447" s="216" t="s">
        <v>5967</v>
      </c>
      <c r="X1447" s="216" t="s">
        <v>6007</v>
      </c>
      <c r="Y1447" s="24" t="s">
        <v>6390</v>
      </c>
      <c r="Z1447" s="24" t="s">
        <v>6024</v>
      </c>
      <c r="AA1447" s="24" t="s">
        <v>6518</v>
      </c>
      <c r="AB1447" s="24" t="s">
        <v>5979</v>
      </c>
      <c r="AC1447" s="24" t="s">
        <v>5979</v>
      </c>
    </row>
    <row r="1448" spans="1:29" s="169" customFormat="1">
      <c r="A1448" s="24">
        <v>6515</v>
      </c>
      <c r="B1448" s="24" t="s">
        <v>5740</v>
      </c>
      <c r="C1448" s="57">
        <v>277.5</v>
      </c>
      <c r="D1448" s="57">
        <v>277.5</v>
      </c>
      <c r="E1448" s="57">
        <v>255</v>
      </c>
      <c r="F1448" s="57">
        <v>256.5</v>
      </c>
      <c r="G1448" s="57">
        <v>255</v>
      </c>
      <c r="H1448" s="57">
        <v>255.5</v>
      </c>
      <c r="I1448" s="57">
        <v>232</v>
      </c>
      <c r="J1448" s="57">
        <v>240</v>
      </c>
      <c r="K1448" s="57">
        <v>243.5</v>
      </c>
      <c r="L1448" s="57">
        <v>248</v>
      </c>
      <c r="M1448" s="57">
        <v>238</v>
      </c>
      <c r="N1448" s="57">
        <v>240.5</v>
      </c>
      <c r="O1448" s="57">
        <v>104</v>
      </c>
      <c r="P1448" s="57">
        <v>374</v>
      </c>
      <c r="Q1448" s="57"/>
      <c r="R1448" s="57"/>
      <c r="S1448" s="57"/>
      <c r="T1448" s="57"/>
      <c r="U1448" s="77">
        <v>0.46345811051693403</v>
      </c>
      <c r="V1448" s="24" t="s">
        <v>6223</v>
      </c>
      <c r="W1448" s="216" t="s">
        <v>5993</v>
      </c>
      <c r="X1448" s="216" t="s">
        <v>5993</v>
      </c>
      <c r="Y1448" s="24" t="s">
        <v>6024</v>
      </c>
      <c r="Z1448" s="24" t="s">
        <v>5964</v>
      </c>
      <c r="AA1448" s="24" t="s">
        <v>5984</v>
      </c>
      <c r="AB1448" s="24" t="s">
        <v>5970</v>
      </c>
      <c r="AC1448" s="24" t="s">
        <v>5991</v>
      </c>
    </row>
    <row r="1449" spans="1:29" s="169" customFormat="1">
      <c r="A1449" s="24">
        <v>6516</v>
      </c>
      <c r="B1449" s="24" t="s">
        <v>3948</v>
      </c>
      <c r="C1449" s="57">
        <v>117</v>
      </c>
      <c r="D1449" s="57">
        <v>119</v>
      </c>
      <c r="E1449" s="57">
        <v>107</v>
      </c>
      <c r="F1449" s="57">
        <v>112</v>
      </c>
      <c r="G1449" s="57">
        <v>112.5</v>
      </c>
      <c r="H1449" s="57">
        <v>112.5</v>
      </c>
      <c r="I1449" s="57">
        <v>103.5</v>
      </c>
      <c r="J1449" s="57">
        <v>104.5</v>
      </c>
      <c r="K1449" s="57">
        <v>106</v>
      </c>
      <c r="L1449" s="57">
        <v>112</v>
      </c>
      <c r="M1449" s="57">
        <v>106</v>
      </c>
      <c r="N1449" s="57">
        <v>107.5</v>
      </c>
      <c r="O1449" s="57">
        <v>132</v>
      </c>
      <c r="P1449" s="57">
        <v>425</v>
      </c>
      <c r="Q1449" s="57"/>
      <c r="R1449" s="57"/>
      <c r="S1449" s="57"/>
      <c r="T1449" s="57"/>
      <c r="U1449" s="77">
        <v>0.51764705882352946</v>
      </c>
      <c r="V1449" s="24" t="s">
        <v>6123</v>
      </c>
      <c r="W1449" s="216" t="s">
        <v>5993</v>
      </c>
      <c r="X1449" s="216" t="s">
        <v>5993</v>
      </c>
      <c r="Y1449" s="24" t="s">
        <v>5964</v>
      </c>
      <c r="Z1449" s="24" t="s">
        <v>6024</v>
      </c>
      <c r="AA1449" s="24" t="s">
        <v>6090</v>
      </c>
      <c r="AB1449" s="24" t="s">
        <v>6033</v>
      </c>
      <c r="AC1449" s="24" t="s">
        <v>5979</v>
      </c>
    </row>
    <row r="1450" spans="1:29" s="169" customFormat="1">
      <c r="A1450" s="24">
        <v>6518</v>
      </c>
      <c r="B1450" s="24" t="s">
        <v>3951</v>
      </c>
      <c r="C1450" s="57">
        <v>12.65</v>
      </c>
      <c r="D1450" s="57">
        <v>13</v>
      </c>
      <c r="E1450" s="57">
        <v>12.4</v>
      </c>
      <c r="F1450" s="57">
        <v>12.8</v>
      </c>
      <c r="G1450" s="57">
        <v>12.8</v>
      </c>
      <c r="H1450" s="57">
        <v>13.05</v>
      </c>
      <c r="I1450" s="57">
        <v>12.6</v>
      </c>
      <c r="J1450" s="57">
        <v>13.05</v>
      </c>
      <c r="K1450" s="57">
        <v>13.1</v>
      </c>
      <c r="L1450" s="57">
        <v>13.2</v>
      </c>
      <c r="M1450" s="57">
        <v>12.8</v>
      </c>
      <c r="N1450" s="57">
        <v>13</v>
      </c>
      <c r="O1450" s="57">
        <v>29</v>
      </c>
      <c r="P1450" s="57">
        <v>81</v>
      </c>
      <c r="Q1450" s="57"/>
      <c r="R1450" s="57"/>
      <c r="S1450" s="57"/>
      <c r="T1450" s="57"/>
      <c r="U1450" s="77">
        <v>0.5967078189300411</v>
      </c>
      <c r="V1450" s="24" t="s">
        <v>6034</v>
      </c>
      <c r="W1450" s="216" t="s">
        <v>5993</v>
      </c>
      <c r="X1450" s="216" t="s">
        <v>5993</v>
      </c>
      <c r="Y1450" s="24" t="s">
        <v>6022</v>
      </c>
      <c r="Z1450" s="24" t="s">
        <v>6126</v>
      </c>
      <c r="AA1450" s="24" t="s">
        <v>5984</v>
      </c>
      <c r="AB1450" s="24" t="s">
        <v>5991</v>
      </c>
      <c r="AC1450" s="24" t="s">
        <v>5970</v>
      </c>
    </row>
    <row r="1451" spans="1:29" s="169" customFormat="1">
      <c r="A1451" s="24">
        <v>6523</v>
      </c>
      <c r="B1451" s="24" t="s">
        <v>1404</v>
      </c>
      <c r="C1451" s="57">
        <v>75.099999999999994</v>
      </c>
      <c r="D1451" s="57">
        <v>77.900000000000006</v>
      </c>
      <c r="E1451" s="57">
        <v>72</v>
      </c>
      <c r="F1451" s="57">
        <v>72.099999999999994</v>
      </c>
      <c r="G1451" s="57">
        <v>72.2</v>
      </c>
      <c r="H1451" s="57">
        <v>73.099999999999994</v>
      </c>
      <c r="I1451" s="57">
        <v>69.400000000000006</v>
      </c>
      <c r="J1451" s="57">
        <v>69.900000000000006</v>
      </c>
      <c r="K1451" s="57">
        <v>69.900000000000006</v>
      </c>
      <c r="L1451" s="57">
        <v>72.8</v>
      </c>
      <c r="M1451" s="57">
        <v>69.7</v>
      </c>
      <c r="N1451" s="57">
        <v>70.3</v>
      </c>
      <c r="O1451" s="57">
        <v>183</v>
      </c>
      <c r="P1451" s="57">
        <v>760</v>
      </c>
      <c r="Q1451" s="57">
        <v>23.240400000000001</v>
      </c>
      <c r="R1451" s="57">
        <v>34.027299999999997</v>
      </c>
      <c r="S1451" s="57">
        <v>18.981999999999999</v>
      </c>
      <c r="T1451" s="57">
        <v>29.0122</v>
      </c>
      <c r="U1451" s="77">
        <v>0.40131578947368424</v>
      </c>
      <c r="V1451" s="24" t="s">
        <v>6407</v>
      </c>
      <c r="W1451" s="216" t="s">
        <v>5967</v>
      </c>
      <c r="X1451" s="216" t="s">
        <v>6007</v>
      </c>
      <c r="Y1451" s="24" t="s">
        <v>5964</v>
      </c>
      <c r="Z1451" s="24" t="s">
        <v>5962</v>
      </c>
      <c r="AA1451" s="24" t="s">
        <v>5969</v>
      </c>
      <c r="AB1451" s="24" t="s">
        <v>6033</v>
      </c>
      <c r="AC1451" s="24" t="s">
        <v>5965</v>
      </c>
    </row>
    <row r="1452" spans="1:29" s="169" customFormat="1">
      <c r="A1452" s="24">
        <v>6525</v>
      </c>
      <c r="B1452" s="24" t="s">
        <v>1405</v>
      </c>
      <c r="C1452" s="57">
        <v>115.5</v>
      </c>
      <c r="D1452" s="57">
        <v>117</v>
      </c>
      <c r="E1452" s="57">
        <v>98.1</v>
      </c>
      <c r="F1452" s="57">
        <v>103</v>
      </c>
      <c r="G1452" s="57">
        <v>102</v>
      </c>
      <c r="H1452" s="57">
        <v>109</v>
      </c>
      <c r="I1452" s="57">
        <v>93.2</v>
      </c>
      <c r="J1452" s="57">
        <v>109</v>
      </c>
      <c r="K1452" s="57">
        <v>110</v>
      </c>
      <c r="L1452" s="57">
        <v>119.5</v>
      </c>
      <c r="M1452" s="57">
        <v>108</v>
      </c>
      <c r="N1452" s="57">
        <v>117</v>
      </c>
      <c r="O1452" s="57">
        <v>14267</v>
      </c>
      <c r="P1452" s="57">
        <v>19726</v>
      </c>
      <c r="Q1452" s="57">
        <v>64.172499999999999</v>
      </c>
      <c r="R1452" s="57">
        <v>70.7911</v>
      </c>
      <c r="S1452" s="57">
        <v>66.5471</v>
      </c>
      <c r="T1452" s="57">
        <v>69.376400000000004</v>
      </c>
      <c r="U1452" s="77">
        <v>1.2054310723579709</v>
      </c>
      <c r="V1452" s="24" t="s">
        <v>6653</v>
      </c>
      <c r="W1452" s="216" t="s">
        <v>6039</v>
      </c>
      <c r="X1452" s="216" t="s">
        <v>5961</v>
      </c>
      <c r="Y1452" s="24" t="s">
        <v>5964</v>
      </c>
      <c r="Z1452" s="24" t="s">
        <v>6045</v>
      </c>
      <c r="AA1452" s="24" t="s">
        <v>5982</v>
      </c>
      <c r="AB1452" s="24" t="s">
        <v>5990</v>
      </c>
      <c r="AC1452" s="24" t="s">
        <v>5990</v>
      </c>
    </row>
    <row r="1453" spans="1:29" s="169" customFormat="1">
      <c r="A1453" s="24">
        <v>6527</v>
      </c>
      <c r="B1453" s="24" t="s">
        <v>3955</v>
      </c>
      <c r="C1453" s="57">
        <v>49.7</v>
      </c>
      <c r="D1453" s="57">
        <v>50.4</v>
      </c>
      <c r="E1453" s="57">
        <v>49.35</v>
      </c>
      <c r="F1453" s="57">
        <v>49.6</v>
      </c>
      <c r="G1453" s="57">
        <v>49.85</v>
      </c>
      <c r="H1453" s="57">
        <v>49.9</v>
      </c>
      <c r="I1453" s="57">
        <v>47.7</v>
      </c>
      <c r="J1453" s="57">
        <v>48.25</v>
      </c>
      <c r="K1453" s="57">
        <v>48.6</v>
      </c>
      <c r="L1453" s="57">
        <v>48.9</v>
      </c>
      <c r="M1453" s="57">
        <v>48.1</v>
      </c>
      <c r="N1453" s="57">
        <v>48.3</v>
      </c>
      <c r="O1453" s="57">
        <v>37</v>
      </c>
      <c r="P1453" s="57">
        <v>210</v>
      </c>
      <c r="Q1453" s="57"/>
      <c r="R1453" s="57"/>
      <c r="S1453" s="57"/>
      <c r="T1453" s="57"/>
      <c r="U1453" s="77">
        <v>0.29365079365079366</v>
      </c>
      <c r="V1453" s="24" t="s">
        <v>6074</v>
      </c>
      <c r="W1453" s="216" t="s">
        <v>5993</v>
      </c>
      <c r="X1453" s="216" t="s">
        <v>5993</v>
      </c>
      <c r="Y1453" s="24" t="s">
        <v>6347</v>
      </c>
      <c r="Z1453" s="24" t="s">
        <v>5962</v>
      </c>
      <c r="AA1453" s="24" t="s">
        <v>5984</v>
      </c>
      <c r="AB1453" s="24" t="s">
        <v>5986</v>
      </c>
      <c r="AC1453" s="24" t="s">
        <v>5990</v>
      </c>
    </row>
    <row r="1454" spans="1:29" s="169" customFormat="1">
      <c r="A1454" s="24">
        <v>6530</v>
      </c>
      <c r="B1454" s="24" t="s">
        <v>3959</v>
      </c>
      <c r="C1454" s="57">
        <v>19</v>
      </c>
      <c r="D1454" s="57">
        <v>19.350000000000001</v>
      </c>
      <c r="E1454" s="57">
        <v>18.45</v>
      </c>
      <c r="F1454" s="57">
        <v>18.5</v>
      </c>
      <c r="G1454" s="57">
        <v>18.5</v>
      </c>
      <c r="H1454" s="57">
        <v>19.350000000000001</v>
      </c>
      <c r="I1454" s="57">
        <v>18.399999999999999</v>
      </c>
      <c r="J1454" s="57">
        <v>19.25</v>
      </c>
      <c r="K1454" s="57">
        <v>18.899999999999999</v>
      </c>
      <c r="L1454" s="57">
        <v>19.100000000000001</v>
      </c>
      <c r="M1454" s="57">
        <v>18.7</v>
      </c>
      <c r="N1454" s="57">
        <v>18.7</v>
      </c>
      <c r="O1454" s="57">
        <v>26</v>
      </c>
      <c r="P1454" s="57">
        <v>147</v>
      </c>
      <c r="Q1454" s="57">
        <v>52.191499999999998</v>
      </c>
      <c r="R1454" s="57">
        <v>52.6815</v>
      </c>
      <c r="S1454" s="57">
        <v>42.875100000000003</v>
      </c>
      <c r="T1454" s="57">
        <v>49.412700000000001</v>
      </c>
      <c r="U1454" s="77">
        <v>0.29478458049886619</v>
      </c>
      <c r="V1454" s="24" t="s">
        <v>6137</v>
      </c>
      <c r="W1454" s="216" t="s">
        <v>5967</v>
      </c>
      <c r="X1454" s="216" t="s">
        <v>5971</v>
      </c>
      <c r="Y1454" s="24" t="s">
        <v>5962</v>
      </c>
      <c r="Z1454" s="24" t="s">
        <v>5982</v>
      </c>
      <c r="AA1454" s="24" t="s">
        <v>6130</v>
      </c>
      <c r="AB1454" s="24" t="s">
        <v>5970</v>
      </c>
      <c r="AC1454" s="24" t="s">
        <v>5979</v>
      </c>
    </row>
    <row r="1455" spans="1:29" s="169" customFormat="1">
      <c r="A1455" s="24">
        <v>6531</v>
      </c>
      <c r="B1455" s="24" t="s">
        <v>1406</v>
      </c>
      <c r="C1455" s="57">
        <v>754</v>
      </c>
      <c r="D1455" s="57">
        <v>764</v>
      </c>
      <c r="E1455" s="57">
        <v>634</v>
      </c>
      <c r="F1455" s="57">
        <v>634</v>
      </c>
      <c r="G1455" s="57">
        <v>622</v>
      </c>
      <c r="H1455" s="57">
        <v>636</v>
      </c>
      <c r="I1455" s="57">
        <v>571</v>
      </c>
      <c r="J1455" s="57">
        <v>586</v>
      </c>
      <c r="K1455" s="57">
        <v>602</v>
      </c>
      <c r="L1455" s="57">
        <v>637</v>
      </c>
      <c r="M1455" s="57">
        <v>586</v>
      </c>
      <c r="N1455" s="57">
        <v>606</v>
      </c>
      <c r="O1455" s="57">
        <v>8477</v>
      </c>
      <c r="P1455" s="57">
        <v>15848</v>
      </c>
      <c r="Q1455" s="57">
        <v>35.218299999999999</v>
      </c>
      <c r="R1455" s="57">
        <v>48.259700000000002</v>
      </c>
      <c r="S1455" s="57">
        <v>28.595800000000001</v>
      </c>
      <c r="T1455" s="57">
        <v>41.704999999999998</v>
      </c>
      <c r="U1455" s="77">
        <v>0.8914899882214371</v>
      </c>
      <c r="V1455" s="24" t="s">
        <v>6123</v>
      </c>
      <c r="W1455" s="216" t="s">
        <v>5967</v>
      </c>
      <c r="X1455" s="216" t="s">
        <v>5971</v>
      </c>
      <c r="Y1455" s="24" t="s">
        <v>6004</v>
      </c>
      <c r="Z1455" s="24" t="s">
        <v>5964</v>
      </c>
      <c r="AA1455" s="24" t="s">
        <v>5969</v>
      </c>
      <c r="AB1455" s="24" t="s">
        <v>5976</v>
      </c>
      <c r="AC1455" s="24" t="s">
        <v>5991</v>
      </c>
    </row>
    <row r="1456" spans="1:29" s="169" customFormat="1">
      <c r="A1456" s="24">
        <v>6532</v>
      </c>
      <c r="B1456" s="24" t="s">
        <v>1407</v>
      </c>
      <c r="C1456" s="57">
        <v>41.7</v>
      </c>
      <c r="D1456" s="57">
        <v>41.7</v>
      </c>
      <c r="E1456" s="57">
        <v>39.35</v>
      </c>
      <c r="F1456" s="57">
        <v>39.4</v>
      </c>
      <c r="G1456" s="57">
        <v>40</v>
      </c>
      <c r="H1456" s="57">
        <v>40</v>
      </c>
      <c r="I1456" s="57">
        <v>37.049999999999997</v>
      </c>
      <c r="J1456" s="57">
        <v>39.4</v>
      </c>
      <c r="K1456" s="57">
        <v>40</v>
      </c>
      <c r="L1456" s="57">
        <v>40.5</v>
      </c>
      <c r="M1456" s="57">
        <v>39.5</v>
      </c>
      <c r="N1456" s="57">
        <v>40</v>
      </c>
      <c r="O1456" s="57">
        <v>93</v>
      </c>
      <c r="P1456" s="57">
        <v>395</v>
      </c>
      <c r="Q1456" s="57">
        <v>20.436699999999998</v>
      </c>
      <c r="R1456" s="57">
        <v>28.6251</v>
      </c>
      <c r="S1456" s="57">
        <v>22.065100000000001</v>
      </c>
      <c r="T1456" s="57">
        <v>26.438400000000001</v>
      </c>
      <c r="U1456" s="77">
        <v>0.39240506329113922</v>
      </c>
      <c r="V1456" s="24" t="s">
        <v>6817</v>
      </c>
      <c r="W1456" s="216" t="s">
        <v>6039</v>
      </c>
      <c r="X1456" s="216" t="s">
        <v>6007</v>
      </c>
      <c r="Y1456" s="24" t="s">
        <v>6024</v>
      </c>
      <c r="Z1456" s="24" t="s">
        <v>6060</v>
      </c>
      <c r="AA1456" s="24" t="s">
        <v>5998</v>
      </c>
      <c r="AB1456" s="24" t="s">
        <v>5970</v>
      </c>
      <c r="AC1456" s="24" t="s">
        <v>5970</v>
      </c>
    </row>
    <row r="1457" spans="1:29" s="169" customFormat="1">
      <c r="A1457" s="24">
        <v>6533</v>
      </c>
      <c r="B1457" s="24" t="s">
        <v>1408</v>
      </c>
      <c r="C1457" s="57">
        <v>550</v>
      </c>
      <c r="D1457" s="57">
        <v>553</v>
      </c>
      <c r="E1457" s="57">
        <v>500</v>
      </c>
      <c r="F1457" s="57">
        <v>519</v>
      </c>
      <c r="G1457" s="57">
        <v>516</v>
      </c>
      <c r="H1457" s="57">
        <v>521</v>
      </c>
      <c r="I1457" s="57">
        <v>426</v>
      </c>
      <c r="J1457" s="57">
        <v>463.5</v>
      </c>
      <c r="K1457" s="57">
        <v>477.5</v>
      </c>
      <c r="L1457" s="57">
        <v>497</v>
      </c>
      <c r="M1457" s="57">
        <v>466.5</v>
      </c>
      <c r="N1457" s="57">
        <v>472</v>
      </c>
      <c r="O1457" s="57">
        <v>1835</v>
      </c>
      <c r="P1457" s="57">
        <v>6773</v>
      </c>
      <c r="Q1457" s="57">
        <v>42.084499999999998</v>
      </c>
      <c r="R1457" s="57">
        <v>56.995100000000001</v>
      </c>
      <c r="S1457" s="57">
        <v>35.155099999999997</v>
      </c>
      <c r="T1457" s="57">
        <v>49.7151</v>
      </c>
      <c r="U1457" s="77">
        <v>0.4515478123923421</v>
      </c>
      <c r="V1457" s="24" t="s">
        <v>6134</v>
      </c>
      <c r="W1457" s="216" t="s">
        <v>5967</v>
      </c>
      <c r="X1457" s="216" t="s">
        <v>5971</v>
      </c>
      <c r="Y1457" s="24" t="s">
        <v>5964</v>
      </c>
      <c r="Z1457" s="24" t="s">
        <v>5964</v>
      </c>
      <c r="AA1457" s="24" t="s">
        <v>6000</v>
      </c>
      <c r="AB1457" s="24" t="s">
        <v>5976</v>
      </c>
      <c r="AC1457" s="24" t="s">
        <v>5990</v>
      </c>
    </row>
    <row r="1458" spans="1:29" s="169" customFormat="1">
      <c r="A1458" s="24">
        <v>6534</v>
      </c>
      <c r="B1458" s="24" t="s">
        <v>3965</v>
      </c>
      <c r="C1458" s="57">
        <v>62.6</v>
      </c>
      <c r="D1458" s="57">
        <v>67.099999999999994</v>
      </c>
      <c r="E1458" s="57">
        <v>58.5</v>
      </c>
      <c r="F1458" s="57">
        <v>58.5</v>
      </c>
      <c r="G1458" s="57">
        <v>60.8</v>
      </c>
      <c r="H1458" s="57">
        <v>60.8</v>
      </c>
      <c r="I1458" s="57">
        <v>57</v>
      </c>
      <c r="J1458" s="57">
        <v>60.8</v>
      </c>
      <c r="K1458" s="57">
        <v>61.1</v>
      </c>
      <c r="L1458" s="57">
        <v>64.3</v>
      </c>
      <c r="M1458" s="57">
        <v>60.8</v>
      </c>
      <c r="N1458" s="57">
        <v>64.3</v>
      </c>
      <c r="O1458" s="57">
        <v>221</v>
      </c>
      <c r="P1458" s="57">
        <v>133</v>
      </c>
      <c r="Q1458" s="57">
        <v>65.316299999999998</v>
      </c>
      <c r="R1458" s="57">
        <v>62.775199999999998</v>
      </c>
      <c r="S1458" s="57">
        <v>71.9392</v>
      </c>
      <c r="T1458" s="57">
        <v>65.829899999999995</v>
      </c>
      <c r="U1458" s="77">
        <v>2.7694235588972433</v>
      </c>
      <c r="V1458" s="24" t="s">
        <v>6818</v>
      </c>
      <c r="W1458" s="216" t="s">
        <v>6009</v>
      </c>
      <c r="X1458" s="216" t="s">
        <v>5961</v>
      </c>
      <c r="Y1458" s="24" t="s">
        <v>6004</v>
      </c>
      <c r="Z1458" s="24" t="s">
        <v>6742</v>
      </c>
      <c r="AA1458" s="24" t="s">
        <v>6045</v>
      </c>
      <c r="AB1458" s="24" t="s">
        <v>5979</v>
      </c>
      <c r="AC1458" s="24" t="s">
        <v>5965</v>
      </c>
    </row>
    <row r="1459" spans="1:29" s="169" customFormat="1">
      <c r="A1459" s="24">
        <v>6535</v>
      </c>
      <c r="B1459" s="24" t="s">
        <v>1409</v>
      </c>
      <c r="C1459" s="57">
        <v>35</v>
      </c>
      <c r="D1459" s="57">
        <v>35.4</v>
      </c>
      <c r="E1459" s="57">
        <v>34.200000000000003</v>
      </c>
      <c r="F1459" s="57">
        <v>34.35</v>
      </c>
      <c r="G1459" s="57">
        <v>34.5</v>
      </c>
      <c r="H1459" s="57">
        <v>34.5</v>
      </c>
      <c r="I1459" s="57">
        <v>32.5</v>
      </c>
      <c r="J1459" s="57">
        <v>32.5</v>
      </c>
      <c r="K1459" s="57">
        <v>32.6</v>
      </c>
      <c r="L1459" s="57">
        <v>32.9</v>
      </c>
      <c r="M1459" s="57">
        <v>32.1</v>
      </c>
      <c r="N1459" s="57">
        <v>32.4</v>
      </c>
      <c r="O1459" s="57">
        <v>315</v>
      </c>
      <c r="P1459" s="57">
        <v>976</v>
      </c>
      <c r="Q1459" s="57">
        <v>8.8641000000000005</v>
      </c>
      <c r="R1459" s="57">
        <v>14.7417</v>
      </c>
      <c r="S1459" s="57">
        <v>7.4360999999999997</v>
      </c>
      <c r="T1459" s="57">
        <v>12.3065</v>
      </c>
      <c r="U1459" s="77">
        <v>0.53790983606557374</v>
      </c>
      <c r="V1459" s="24" t="s">
        <v>6809</v>
      </c>
      <c r="W1459" s="216" t="s">
        <v>5967</v>
      </c>
      <c r="X1459" s="216" t="s">
        <v>6047</v>
      </c>
      <c r="Y1459" s="24" t="s">
        <v>5984</v>
      </c>
      <c r="Z1459" s="24" t="s">
        <v>6058</v>
      </c>
      <c r="AA1459" s="24" t="s">
        <v>6216</v>
      </c>
      <c r="AB1459" s="24" t="s">
        <v>5986</v>
      </c>
      <c r="AC1459" s="24" t="s">
        <v>5986</v>
      </c>
    </row>
    <row r="1460" spans="1:29" s="169" customFormat="1">
      <c r="A1460" s="24">
        <v>6536</v>
      </c>
      <c r="B1460" s="24" t="s">
        <v>3967</v>
      </c>
      <c r="C1460" s="57">
        <v>12.85</v>
      </c>
      <c r="D1460" s="57">
        <v>13.45</v>
      </c>
      <c r="E1460" s="57">
        <v>12.85</v>
      </c>
      <c r="F1460" s="57"/>
      <c r="G1460" s="57">
        <v>12.85</v>
      </c>
      <c r="H1460" s="57">
        <v>12.85</v>
      </c>
      <c r="I1460" s="57">
        <v>11.8</v>
      </c>
      <c r="J1460" s="57">
        <v>11.95</v>
      </c>
      <c r="K1460" s="57">
        <v>12.2</v>
      </c>
      <c r="L1460" s="57">
        <v>12.2</v>
      </c>
      <c r="M1460" s="57">
        <v>11.7</v>
      </c>
      <c r="N1460" s="57">
        <v>12</v>
      </c>
      <c r="O1460" s="57">
        <v>9</v>
      </c>
      <c r="P1460" s="57">
        <v>43</v>
      </c>
      <c r="Q1460" s="57"/>
      <c r="R1460" s="57"/>
      <c r="S1460" s="57"/>
      <c r="T1460" s="57"/>
      <c r="U1460" s="77">
        <v>0.34883720930232559</v>
      </c>
      <c r="V1460" s="24" t="s">
        <v>6241</v>
      </c>
      <c r="W1460" s="216" t="s">
        <v>5993</v>
      </c>
      <c r="X1460" s="216" t="s">
        <v>5993</v>
      </c>
      <c r="Y1460" s="24" t="s">
        <v>6200</v>
      </c>
      <c r="Z1460" s="24" t="s">
        <v>6024</v>
      </c>
      <c r="AA1460" s="24" t="s">
        <v>6017</v>
      </c>
      <c r="AB1460" s="24" t="s">
        <v>5979</v>
      </c>
      <c r="AC1460" s="24" t="s">
        <v>5976</v>
      </c>
    </row>
    <row r="1461" spans="1:29" s="169" customFormat="1">
      <c r="A1461" s="24">
        <v>6538</v>
      </c>
      <c r="B1461" s="24" t="s">
        <v>1410</v>
      </c>
      <c r="C1461" s="57">
        <v>107</v>
      </c>
      <c r="D1461" s="57">
        <v>107</v>
      </c>
      <c r="E1461" s="57">
        <v>95.1</v>
      </c>
      <c r="F1461" s="57">
        <v>97.8</v>
      </c>
      <c r="G1461" s="57">
        <v>97.9</v>
      </c>
      <c r="H1461" s="57">
        <v>99.5</v>
      </c>
      <c r="I1461" s="57">
        <v>94.1</v>
      </c>
      <c r="J1461" s="57">
        <v>96.9</v>
      </c>
      <c r="K1461" s="57">
        <v>98.8</v>
      </c>
      <c r="L1461" s="57">
        <v>99.3</v>
      </c>
      <c r="M1461" s="57">
        <v>97.5</v>
      </c>
      <c r="N1461" s="57">
        <v>97.7</v>
      </c>
      <c r="O1461" s="57">
        <v>211</v>
      </c>
      <c r="P1461" s="57">
        <v>879</v>
      </c>
      <c r="Q1461" s="57">
        <v>18.503</v>
      </c>
      <c r="R1461" s="57">
        <v>26.5335</v>
      </c>
      <c r="S1461" s="57">
        <v>15.4603</v>
      </c>
      <c r="T1461" s="57">
        <v>22.842500000000001</v>
      </c>
      <c r="U1461" s="77">
        <v>0.40007584376185062</v>
      </c>
      <c r="V1461" s="24" t="s">
        <v>6702</v>
      </c>
      <c r="W1461" s="216" t="s">
        <v>5967</v>
      </c>
      <c r="X1461" s="216" t="s">
        <v>6007</v>
      </c>
      <c r="Y1461" s="24" t="s">
        <v>6024</v>
      </c>
      <c r="Z1461" s="24" t="s">
        <v>5975</v>
      </c>
      <c r="AA1461" s="24" t="s">
        <v>5984</v>
      </c>
      <c r="AB1461" s="24" t="s">
        <v>5991</v>
      </c>
      <c r="AC1461" s="24" t="s">
        <v>5965</v>
      </c>
    </row>
    <row r="1462" spans="1:29" s="169" customFormat="1">
      <c r="A1462" s="24">
        <v>6539</v>
      </c>
      <c r="B1462" s="24" t="s">
        <v>5778</v>
      </c>
      <c r="C1462" s="57">
        <v>59.3</v>
      </c>
      <c r="D1462" s="57">
        <v>60</v>
      </c>
      <c r="E1462" s="57">
        <v>57.8</v>
      </c>
      <c r="F1462" s="57">
        <v>60</v>
      </c>
      <c r="G1462" s="57">
        <v>59.9</v>
      </c>
      <c r="H1462" s="57">
        <v>63.2</v>
      </c>
      <c r="I1462" s="57">
        <v>57.9</v>
      </c>
      <c r="J1462" s="57">
        <v>63.2</v>
      </c>
      <c r="K1462" s="57">
        <v>63.3</v>
      </c>
      <c r="L1462" s="57">
        <v>64.7</v>
      </c>
      <c r="M1462" s="57">
        <v>63</v>
      </c>
      <c r="N1462" s="57">
        <v>64.5</v>
      </c>
      <c r="O1462" s="57">
        <v>114</v>
      </c>
      <c r="P1462" s="57">
        <v>109</v>
      </c>
      <c r="Q1462" s="57">
        <v>35.698799999999999</v>
      </c>
      <c r="R1462" s="57">
        <v>39.714700000000001</v>
      </c>
      <c r="S1462" s="57">
        <v>43.739699999999999</v>
      </c>
      <c r="T1462" s="57">
        <v>41.0563</v>
      </c>
      <c r="U1462" s="77">
        <v>1.7431192660550456</v>
      </c>
      <c r="V1462" s="24" t="s">
        <v>6552</v>
      </c>
      <c r="W1462" s="216" t="s">
        <v>5981</v>
      </c>
      <c r="X1462" s="216" t="s">
        <v>5971</v>
      </c>
      <c r="Y1462" s="24" t="s">
        <v>6311</v>
      </c>
      <c r="Z1462" s="24" t="s">
        <v>6045</v>
      </c>
      <c r="AA1462" s="24" t="s">
        <v>6016</v>
      </c>
      <c r="AB1462" s="24" t="s">
        <v>5965</v>
      </c>
      <c r="AC1462" s="24" t="s">
        <v>5990</v>
      </c>
    </row>
    <row r="1463" spans="1:29" s="169" customFormat="1">
      <c r="A1463" s="24">
        <v>6541</v>
      </c>
      <c r="B1463" s="24" t="s">
        <v>3972</v>
      </c>
      <c r="C1463" s="57">
        <v>51.5</v>
      </c>
      <c r="D1463" s="57">
        <v>52</v>
      </c>
      <c r="E1463" s="57">
        <v>49.75</v>
      </c>
      <c r="F1463" s="57">
        <v>50</v>
      </c>
      <c r="G1463" s="57">
        <v>49.75</v>
      </c>
      <c r="H1463" s="57">
        <v>50.1</v>
      </c>
      <c r="I1463" s="57">
        <v>45</v>
      </c>
      <c r="J1463" s="57">
        <v>45</v>
      </c>
      <c r="K1463" s="57">
        <v>45.3</v>
      </c>
      <c r="L1463" s="57">
        <v>49.6</v>
      </c>
      <c r="M1463" s="57">
        <v>45.3</v>
      </c>
      <c r="N1463" s="57">
        <v>49.5</v>
      </c>
      <c r="O1463" s="57">
        <v>635</v>
      </c>
      <c r="P1463" s="57">
        <v>1778</v>
      </c>
      <c r="Q1463" s="57">
        <v>15.956899999999999</v>
      </c>
      <c r="R1463" s="57">
        <v>23.0929</v>
      </c>
      <c r="S1463" s="57">
        <v>20.773</v>
      </c>
      <c r="T1463" s="57">
        <v>22.319600000000001</v>
      </c>
      <c r="U1463" s="77">
        <v>0.59523809523809523</v>
      </c>
      <c r="V1463" s="24" t="s">
        <v>6038</v>
      </c>
      <c r="W1463" s="216" t="s">
        <v>6039</v>
      </c>
      <c r="X1463" s="216" t="s">
        <v>6007</v>
      </c>
      <c r="Y1463" s="24" t="s">
        <v>5962</v>
      </c>
      <c r="Z1463" s="24" t="s">
        <v>6004</v>
      </c>
      <c r="AA1463" s="24" t="s">
        <v>6013</v>
      </c>
      <c r="AB1463" s="24" t="s">
        <v>5979</v>
      </c>
      <c r="AC1463" s="24" t="s">
        <v>5979</v>
      </c>
    </row>
    <row r="1464" spans="1:29" s="169" customFormat="1">
      <c r="A1464" s="24">
        <v>6542</v>
      </c>
      <c r="B1464" s="24" t="s">
        <v>1411</v>
      </c>
      <c r="C1464" s="57">
        <v>70.5</v>
      </c>
      <c r="D1464" s="57">
        <v>71.5</v>
      </c>
      <c r="E1464" s="57">
        <v>67.599999999999994</v>
      </c>
      <c r="F1464" s="57">
        <v>67.599999999999994</v>
      </c>
      <c r="G1464" s="57"/>
      <c r="H1464" s="57">
        <v>68.7</v>
      </c>
      <c r="I1464" s="57">
        <v>68</v>
      </c>
      <c r="J1464" s="57"/>
      <c r="K1464" s="57">
        <v>69.2</v>
      </c>
      <c r="L1464" s="57">
        <v>70.2</v>
      </c>
      <c r="M1464" s="57">
        <v>68.5</v>
      </c>
      <c r="N1464" s="57">
        <v>68.5</v>
      </c>
      <c r="O1464" s="57">
        <v>15</v>
      </c>
      <c r="P1464" s="57">
        <v>11</v>
      </c>
      <c r="Q1464" s="57"/>
      <c r="R1464" s="57"/>
      <c r="S1464" s="57"/>
      <c r="T1464" s="57"/>
      <c r="U1464" s="77">
        <v>2.2727272727272729</v>
      </c>
      <c r="V1464" s="24" t="s">
        <v>6819</v>
      </c>
      <c r="W1464" s="216" t="s">
        <v>5993</v>
      </c>
      <c r="X1464" s="216" t="s">
        <v>5993</v>
      </c>
      <c r="Y1464" s="24" t="s">
        <v>6004</v>
      </c>
      <c r="Z1464" s="24" t="s">
        <v>6166</v>
      </c>
      <c r="AA1464" s="24" t="s">
        <v>6130</v>
      </c>
      <c r="AB1464" s="24" t="s">
        <v>5976</v>
      </c>
      <c r="AC1464" s="24" t="s">
        <v>5979</v>
      </c>
    </row>
    <row r="1465" spans="1:29" s="169" customFormat="1">
      <c r="A1465" s="24">
        <v>6543</v>
      </c>
      <c r="B1465" s="24" t="s">
        <v>5738</v>
      </c>
      <c r="C1465" s="57">
        <v>25.75</v>
      </c>
      <c r="D1465" s="57">
        <v>25.75</v>
      </c>
      <c r="E1465" s="57">
        <v>23</v>
      </c>
      <c r="F1465" s="57">
        <v>23.4</v>
      </c>
      <c r="G1465" s="57">
        <v>23.35</v>
      </c>
      <c r="H1465" s="57">
        <v>24.1</v>
      </c>
      <c r="I1465" s="57">
        <v>23.3</v>
      </c>
      <c r="J1465" s="57">
        <v>24.1</v>
      </c>
      <c r="K1465" s="57">
        <v>23.65</v>
      </c>
      <c r="L1465" s="57">
        <v>24.05</v>
      </c>
      <c r="M1465" s="57">
        <v>23.65</v>
      </c>
      <c r="N1465" s="57">
        <v>24.05</v>
      </c>
      <c r="O1465" s="57">
        <v>31</v>
      </c>
      <c r="P1465" s="57">
        <v>73</v>
      </c>
      <c r="Q1465" s="57"/>
      <c r="R1465" s="57"/>
      <c r="S1465" s="57"/>
      <c r="T1465" s="57"/>
      <c r="U1465" s="77">
        <v>0.70776255707762559</v>
      </c>
      <c r="V1465" s="24" t="s">
        <v>6551</v>
      </c>
      <c r="W1465" s="216" t="s">
        <v>5993</v>
      </c>
      <c r="X1465" s="216" t="s">
        <v>5993</v>
      </c>
      <c r="Y1465" s="24" t="s">
        <v>6024</v>
      </c>
      <c r="Z1465" s="24" t="s">
        <v>6254</v>
      </c>
      <c r="AA1465" s="24" t="s">
        <v>6493</v>
      </c>
      <c r="AB1465" s="24" t="s">
        <v>5979</v>
      </c>
      <c r="AC1465" s="24" t="s">
        <v>5979</v>
      </c>
    </row>
    <row r="1466" spans="1:29" s="169" customFormat="1">
      <c r="A1466" s="24">
        <v>6545</v>
      </c>
      <c r="B1466" s="24" t="s">
        <v>3975</v>
      </c>
      <c r="C1466" s="57">
        <v>12.4</v>
      </c>
      <c r="D1466" s="57">
        <v>12.4</v>
      </c>
      <c r="E1466" s="57">
        <v>10.95</v>
      </c>
      <c r="F1466" s="57">
        <v>11.85</v>
      </c>
      <c r="G1466" s="57">
        <v>11.4</v>
      </c>
      <c r="H1466" s="57">
        <v>11.55</v>
      </c>
      <c r="I1466" s="57">
        <v>10.65</v>
      </c>
      <c r="J1466" s="57">
        <v>11.2</v>
      </c>
      <c r="K1466" s="57">
        <v>11.2</v>
      </c>
      <c r="L1466" s="57">
        <v>11.25</v>
      </c>
      <c r="M1466" s="57">
        <v>10.75</v>
      </c>
      <c r="N1466" s="57">
        <v>11</v>
      </c>
      <c r="O1466" s="57">
        <v>64</v>
      </c>
      <c r="P1466" s="57">
        <v>434</v>
      </c>
      <c r="Q1466" s="57"/>
      <c r="R1466" s="57"/>
      <c r="S1466" s="57"/>
      <c r="T1466" s="57"/>
      <c r="U1466" s="77">
        <v>0.24577572964669742</v>
      </c>
      <c r="V1466" s="24" t="s">
        <v>6242</v>
      </c>
      <c r="W1466" s="216" t="s">
        <v>5993</v>
      </c>
      <c r="X1466" s="216" t="s">
        <v>5993</v>
      </c>
      <c r="Y1466" s="24" t="s">
        <v>6024</v>
      </c>
      <c r="Z1466" s="24" t="s">
        <v>5975</v>
      </c>
      <c r="AA1466" s="24" t="s">
        <v>5984</v>
      </c>
      <c r="AB1466" s="24" t="s">
        <v>5965</v>
      </c>
      <c r="AC1466" s="24" t="s">
        <v>5970</v>
      </c>
    </row>
    <row r="1467" spans="1:29" s="169" customFormat="1">
      <c r="A1467" s="24">
        <v>6546</v>
      </c>
      <c r="B1467" s="24" t="s">
        <v>5376</v>
      </c>
      <c r="C1467" s="57">
        <v>115</v>
      </c>
      <c r="D1467" s="57">
        <v>119</v>
      </c>
      <c r="E1467" s="57">
        <v>100.5</v>
      </c>
      <c r="F1467" s="57">
        <v>101</v>
      </c>
      <c r="G1467" s="57">
        <v>100.5</v>
      </c>
      <c r="H1467" s="57">
        <v>102.5</v>
      </c>
      <c r="I1467" s="57">
        <v>96.7</v>
      </c>
      <c r="J1467" s="57">
        <v>99.7</v>
      </c>
      <c r="K1467" s="57">
        <v>100</v>
      </c>
      <c r="L1467" s="57">
        <v>104</v>
      </c>
      <c r="M1467" s="57">
        <v>100</v>
      </c>
      <c r="N1467" s="57">
        <v>103</v>
      </c>
      <c r="O1467" s="57">
        <v>222</v>
      </c>
      <c r="P1467" s="57">
        <v>862</v>
      </c>
      <c r="Q1467" s="57"/>
      <c r="R1467" s="57"/>
      <c r="S1467" s="57"/>
      <c r="T1467" s="57"/>
      <c r="U1467" s="77">
        <v>0.42923433874709971</v>
      </c>
      <c r="V1467" s="24" t="s">
        <v>6157</v>
      </c>
      <c r="W1467" s="216" t="s">
        <v>5993</v>
      </c>
      <c r="X1467" s="216" t="s">
        <v>5993</v>
      </c>
      <c r="Y1467" s="24" t="s">
        <v>5964</v>
      </c>
      <c r="Z1467" s="24" t="s">
        <v>5994</v>
      </c>
      <c r="AA1467" s="24" t="s">
        <v>6031</v>
      </c>
      <c r="AB1467" s="24" t="s">
        <v>5991</v>
      </c>
      <c r="AC1467" s="24" t="s">
        <v>5979</v>
      </c>
    </row>
    <row r="1468" spans="1:29" s="169" customFormat="1">
      <c r="A1468" s="24">
        <v>6547</v>
      </c>
      <c r="B1468" s="24" t="s">
        <v>3976</v>
      </c>
      <c r="C1468" s="57">
        <v>283</v>
      </c>
      <c r="D1468" s="57">
        <v>311</v>
      </c>
      <c r="E1468" s="57">
        <v>278</v>
      </c>
      <c r="F1468" s="57">
        <v>309</v>
      </c>
      <c r="G1468" s="57">
        <v>314</v>
      </c>
      <c r="H1468" s="57">
        <v>373</v>
      </c>
      <c r="I1468" s="57">
        <v>313.5</v>
      </c>
      <c r="J1468" s="57">
        <v>355</v>
      </c>
      <c r="K1468" s="57">
        <v>359.5</v>
      </c>
      <c r="L1468" s="57">
        <v>370</v>
      </c>
      <c r="M1468" s="57">
        <v>303.5</v>
      </c>
      <c r="N1468" s="57">
        <v>304</v>
      </c>
      <c r="O1468" s="57">
        <v>20302</v>
      </c>
      <c r="P1468" s="57">
        <v>43130</v>
      </c>
      <c r="Q1468" s="57">
        <v>73.828800000000001</v>
      </c>
      <c r="R1468" s="57">
        <v>56.947600000000001</v>
      </c>
      <c r="S1468" s="57">
        <v>69.594800000000006</v>
      </c>
      <c r="T1468" s="57">
        <v>61.1633</v>
      </c>
      <c r="U1468" s="77">
        <v>0.78452739778962821</v>
      </c>
      <c r="V1468" s="24" t="s">
        <v>6152</v>
      </c>
      <c r="W1468" s="216" t="s">
        <v>6020</v>
      </c>
      <c r="X1468" s="216" t="s">
        <v>5961</v>
      </c>
      <c r="Y1468" s="24" t="s">
        <v>5982</v>
      </c>
      <c r="Z1468" s="24" t="s">
        <v>5982</v>
      </c>
      <c r="AA1468" s="24" t="s">
        <v>5964</v>
      </c>
      <c r="AB1468" s="24" t="s">
        <v>5990</v>
      </c>
      <c r="AC1468" s="24" t="s">
        <v>5979</v>
      </c>
    </row>
    <row r="1469" spans="1:29" s="169" customFormat="1">
      <c r="A1469" s="24">
        <v>6548</v>
      </c>
      <c r="B1469" s="24" t="s">
        <v>4684</v>
      </c>
      <c r="C1469" s="57">
        <v>102</v>
      </c>
      <c r="D1469" s="57">
        <v>104</v>
      </c>
      <c r="E1469" s="57">
        <v>94.1</v>
      </c>
      <c r="F1469" s="57">
        <v>94.1</v>
      </c>
      <c r="G1469" s="57">
        <v>92.9</v>
      </c>
      <c r="H1469" s="57">
        <v>96.9</v>
      </c>
      <c r="I1469" s="57">
        <v>91</v>
      </c>
      <c r="J1469" s="57">
        <v>95.5</v>
      </c>
      <c r="K1469" s="57">
        <v>95.5</v>
      </c>
      <c r="L1469" s="57">
        <v>103.5</v>
      </c>
      <c r="M1469" s="57">
        <v>95.5</v>
      </c>
      <c r="N1469" s="57">
        <v>102.5</v>
      </c>
      <c r="O1469" s="57">
        <v>6323</v>
      </c>
      <c r="P1469" s="57">
        <v>11295</v>
      </c>
      <c r="Q1469" s="57"/>
      <c r="R1469" s="57"/>
      <c r="S1469" s="57"/>
      <c r="T1469" s="57"/>
      <c r="U1469" s="77">
        <v>0.93300870591707241</v>
      </c>
      <c r="V1469" s="24" t="s">
        <v>6065</v>
      </c>
      <c r="W1469" s="216" t="s">
        <v>5993</v>
      </c>
      <c r="X1469" s="216" t="s">
        <v>5993</v>
      </c>
      <c r="Y1469" s="24" t="s">
        <v>6004</v>
      </c>
      <c r="Z1469" s="24" t="s">
        <v>6010</v>
      </c>
      <c r="AA1469" s="24" t="s">
        <v>6013</v>
      </c>
      <c r="AB1469" s="24" t="s">
        <v>5965</v>
      </c>
      <c r="AC1469" s="24" t="s">
        <v>5979</v>
      </c>
    </row>
    <row r="1470" spans="1:29" s="169" customFormat="1">
      <c r="A1470" s="24">
        <v>6549</v>
      </c>
      <c r="B1470" s="24" t="s">
        <v>3979</v>
      </c>
      <c r="C1470" s="57">
        <v>11.05</v>
      </c>
      <c r="D1470" s="57">
        <v>11.2</v>
      </c>
      <c r="E1470" s="57">
        <v>10.5</v>
      </c>
      <c r="F1470" s="57">
        <v>11</v>
      </c>
      <c r="G1470" s="57">
        <v>11</v>
      </c>
      <c r="H1470" s="57">
        <v>11</v>
      </c>
      <c r="I1470" s="57">
        <v>9.61</v>
      </c>
      <c r="J1470" s="57">
        <v>10</v>
      </c>
      <c r="K1470" s="57">
        <v>10</v>
      </c>
      <c r="L1470" s="57">
        <v>10.45</v>
      </c>
      <c r="M1470" s="57">
        <v>9.8000000000000007</v>
      </c>
      <c r="N1470" s="57">
        <v>10.35</v>
      </c>
      <c r="O1470" s="57">
        <v>195</v>
      </c>
      <c r="P1470" s="57">
        <v>834</v>
      </c>
      <c r="Q1470" s="57">
        <v>12.501099999999999</v>
      </c>
      <c r="R1470" s="57">
        <v>13.412800000000001</v>
      </c>
      <c r="S1470" s="57">
        <v>15.401899999999999</v>
      </c>
      <c r="T1470" s="57">
        <v>14.075799999999999</v>
      </c>
      <c r="U1470" s="77">
        <v>0.38968824940047964</v>
      </c>
      <c r="V1470" s="24" t="s">
        <v>6634</v>
      </c>
      <c r="W1470" s="216" t="s">
        <v>6337</v>
      </c>
      <c r="X1470" s="216" t="s">
        <v>6047</v>
      </c>
      <c r="Y1470" s="24" t="s">
        <v>5994</v>
      </c>
      <c r="Z1470" s="24" t="s">
        <v>6024</v>
      </c>
      <c r="AA1470" s="24" t="s">
        <v>6010</v>
      </c>
      <c r="AB1470" s="24" t="s">
        <v>5990</v>
      </c>
      <c r="AC1470" s="24" t="s">
        <v>5991</v>
      </c>
    </row>
    <row r="1471" spans="1:29" s="169" customFormat="1">
      <c r="A1471" s="24">
        <v>6550</v>
      </c>
      <c r="B1471" s="24" t="s">
        <v>3980</v>
      </c>
      <c r="C1471" s="57">
        <v>74.7</v>
      </c>
      <c r="D1471" s="57">
        <v>74.7</v>
      </c>
      <c r="E1471" s="57">
        <v>65.8</v>
      </c>
      <c r="F1471" s="57">
        <v>70.7</v>
      </c>
      <c r="G1471" s="57">
        <v>71</v>
      </c>
      <c r="H1471" s="57">
        <v>71.3</v>
      </c>
      <c r="I1471" s="57">
        <v>63.5</v>
      </c>
      <c r="J1471" s="57">
        <v>68.900000000000006</v>
      </c>
      <c r="K1471" s="57">
        <v>70</v>
      </c>
      <c r="L1471" s="57">
        <v>71.7</v>
      </c>
      <c r="M1471" s="57">
        <v>64.599999999999994</v>
      </c>
      <c r="N1471" s="57">
        <v>65.099999999999994</v>
      </c>
      <c r="O1471" s="57">
        <v>2440</v>
      </c>
      <c r="P1471" s="57">
        <v>4250</v>
      </c>
      <c r="Q1471" s="57">
        <v>41.947400000000002</v>
      </c>
      <c r="R1471" s="57">
        <v>55.265799999999999</v>
      </c>
      <c r="S1471" s="57">
        <v>30.422699999999999</v>
      </c>
      <c r="T1471" s="57">
        <v>46.984699999999997</v>
      </c>
      <c r="U1471" s="77">
        <v>0.95686274509803926</v>
      </c>
      <c r="V1471" s="24" t="s">
        <v>6081</v>
      </c>
      <c r="W1471" s="216" t="s">
        <v>5967</v>
      </c>
      <c r="X1471" s="216" t="s">
        <v>5971</v>
      </c>
      <c r="Y1471" s="24" t="s">
        <v>6024</v>
      </c>
      <c r="Z1471" s="24" t="s">
        <v>5975</v>
      </c>
      <c r="AA1471" s="24" t="s">
        <v>5964</v>
      </c>
      <c r="AB1471" s="24" t="s">
        <v>5990</v>
      </c>
      <c r="AC1471" s="24" t="s">
        <v>5965</v>
      </c>
    </row>
    <row r="1472" spans="1:29" s="169" customFormat="1">
      <c r="A1472" s="24">
        <v>6552</v>
      </c>
      <c r="B1472" s="24" t="s">
        <v>1413</v>
      </c>
      <c r="C1472" s="57">
        <v>73</v>
      </c>
      <c r="D1472" s="57">
        <v>74.400000000000006</v>
      </c>
      <c r="E1472" s="57">
        <v>64</v>
      </c>
      <c r="F1472" s="57">
        <v>64</v>
      </c>
      <c r="G1472" s="57">
        <v>63</v>
      </c>
      <c r="H1472" s="57">
        <v>64.8</v>
      </c>
      <c r="I1472" s="57">
        <v>57.1</v>
      </c>
      <c r="J1472" s="57">
        <v>59.4</v>
      </c>
      <c r="K1472" s="57">
        <v>60.9</v>
      </c>
      <c r="L1472" s="57">
        <v>64.2</v>
      </c>
      <c r="M1472" s="57">
        <v>60.3</v>
      </c>
      <c r="N1472" s="57">
        <v>60.7</v>
      </c>
      <c r="O1472" s="57">
        <v>1980</v>
      </c>
      <c r="P1472" s="57">
        <v>6041</v>
      </c>
      <c r="Q1472" s="57"/>
      <c r="R1472" s="57"/>
      <c r="S1472" s="57"/>
      <c r="T1472" s="57"/>
      <c r="U1472" s="77">
        <v>0.54626717430888927</v>
      </c>
      <c r="V1472" s="24" t="s">
        <v>6146</v>
      </c>
      <c r="W1472" s="216" t="s">
        <v>5993</v>
      </c>
      <c r="X1472" s="216" t="s">
        <v>5993</v>
      </c>
      <c r="Y1472" s="24" t="s">
        <v>6004</v>
      </c>
      <c r="Z1472" s="24" t="s">
        <v>5964</v>
      </c>
      <c r="AA1472" s="24" t="s">
        <v>5978</v>
      </c>
      <c r="AB1472" s="24" t="s">
        <v>6033</v>
      </c>
      <c r="AC1472" s="24" t="s">
        <v>5965</v>
      </c>
    </row>
    <row r="1473" spans="1:29" s="169" customFormat="1">
      <c r="A1473" s="24">
        <v>6555</v>
      </c>
      <c r="B1473" s="24" t="s">
        <v>3986</v>
      </c>
      <c r="C1473" s="57">
        <v>73.5</v>
      </c>
      <c r="D1473" s="57">
        <v>74.400000000000006</v>
      </c>
      <c r="E1473" s="57">
        <v>61.8</v>
      </c>
      <c r="F1473" s="57">
        <v>64.3</v>
      </c>
      <c r="G1473" s="57">
        <v>64.400000000000006</v>
      </c>
      <c r="H1473" s="57">
        <v>64.400000000000006</v>
      </c>
      <c r="I1473" s="57">
        <v>56.6</v>
      </c>
      <c r="J1473" s="57">
        <v>61.6</v>
      </c>
      <c r="K1473" s="57">
        <v>61.7</v>
      </c>
      <c r="L1473" s="57">
        <v>65</v>
      </c>
      <c r="M1473" s="57">
        <v>61.7</v>
      </c>
      <c r="N1473" s="57">
        <v>63.1</v>
      </c>
      <c r="O1473" s="57">
        <v>943</v>
      </c>
      <c r="P1473" s="57">
        <v>4385</v>
      </c>
      <c r="Q1473" s="57">
        <v>48.178400000000003</v>
      </c>
      <c r="R1473" s="57">
        <v>61.700699999999998</v>
      </c>
      <c r="S1473" s="57">
        <v>40.344099999999997</v>
      </c>
      <c r="T1473" s="57">
        <v>54.581800000000001</v>
      </c>
      <c r="U1473" s="77">
        <v>0.35841885214747243</v>
      </c>
      <c r="V1473" s="24" t="s">
        <v>6038</v>
      </c>
      <c r="W1473" s="216" t="s">
        <v>5967</v>
      </c>
      <c r="X1473" s="216" t="s">
        <v>5961</v>
      </c>
      <c r="Y1473" s="24" t="s">
        <v>5964</v>
      </c>
      <c r="Z1473" s="24" t="s">
        <v>6024</v>
      </c>
      <c r="AA1473" s="24" t="s">
        <v>6055</v>
      </c>
      <c r="AB1473" s="24" t="s">
        <v>5976</v>
      </c>
      <c r="AC1473" s="24" t="s">
        <v>5979</v>
      </c>
    </row>
    <row r="1474" spans="1:29" s="169" customFormat="1">
      <c r="A1474" s="24">
        <v>6558</v>
      </c>
      <c r="B1474" s="24" t="s">
        <v>3990</v>
      </c>
      <c r="C1474" s="57">
        <v>39.049999999999997</v>
      </c>
      <c r="D1474" s="57">
        <v>39.049999999999997</v>
      </c>
      <c r="E1474" s="57">
        <v>34.4</v>
      </c>
      <c r="F1474" s="57">
        <v>34.65</v>
      </c>
      <c r="G1474" s="57">
        <v>34.4</v>
      </c>
      <c r="H1474" s="57">
        <v>34.4</v>
      </c>
      <c r="I1474" s="57">
        <v>32.1</v>
      </c>
      <c r="J1474" s="57">
        <v>32.549999999999997</v>
      </c>
      <c r="K1474" s="57">
        <v>33.4</v>
      </c>
      <c r="L1474" s="57">
        <v>34</v>
      </c>
      <c r="M1474" s="57">
        <v>33</v>
      </c>
      <c r="N1474" s="57">
        <v>33.6</v>
      </c>
      <c r="O1474" s="57">
        <v>320</v>
      </c>
      <c r="P1474" s="57">
        <v>1453</v>
      </c>
      <c r="Q1474" s="57">
        <v>18.2501</v>
      </c>
      <c r="R1474" s="57">
        <v>30.760200000000001</v>
      </c>
      <c r="S1474" s="57">
        <v>16.774999999999999</v>
      </c>
      <c r="T1474" s="57">
        <v>26.098500000000001</v>
      </c>
      <c r="U1474" s="77">
        <v>0.36705666437256251</v>
      </c>
      <c r="V1474" s="24" t="s">
        <v>6123</v>
      </c>
      <c r="W1474" s="216" t="s">
        <v>5967</v>
      </c>
      <c r="X1474" s="216" t="s">
        <v>6007</v>
      </c>
      <c r="Y1474" s="24" t="s">
        <v>6024</v>
      </c>
      <c r="Z1474" s="24" t="s">
        <v>6024</v>
      </c>
      <c r="AA1474" s="24" t="s">
        <v>6066</v>
      </c>
      <c r="AB1474" s="24" t="s">
        <v>5986</v>
      </c>
      <c r="AC1474" s="24" t="s">
        <v>5986</v>
      </c>
    </row>
    <row r="1475" spans="1:29" s="169" customFormat="1">
      <c r="A1475" s="24">
        <v>6560</v>
      </c>
      <c r="B1475" s="24" t="s">
        <v>1415</v>
      </c>
      <c r="C1475" s="57">
        <v>110.5</v>
      </c>
      <c r="D1475" s="57">
        <v>111.5</v>
      </c>
      <c r="E1475" s="57">
        <v>104</v>
      </c>
      <c r="F1475" s="57">
        <v>104.5</v>
      </c>
      <c r="G1475" s="57">
        <v>106.5</v>
      </c>
      <c r="H1475" s="57">
        <v>106.5</v>
      </c>
      <c r="I1475" s="57">
        <v>99.8</v>
      </c>
      <c r="J1475" s="57">
        <v>105</v>
      </c>
      <c r="K1475" s="57">
        <v>105</v>
      </c>
      <c r="L1475" s="57">
        <v>108</v>
      </c>
      <c r="M1475" s="57">
        <v>104.5</v>
      </c>
      <c r="N1475" s="57">
        <v>105</v>
      </c>
      <c r="O1475" s="57">
        <v>177</v>
      </c>
      <c r="P1475" s="57">
        <v>427</v>
      </c>
      <c r="Q1475" s="57">
        <v>39.248399999999997</v>
      </c>
      <c r="R1475" s="57">
        <v>47.339399999999998</v>
      </c>
      <c r="S1475" s="57">
        <v>35.434800000000003</v>
      </c>
      <c r="T1475" s="57">
        <v>43.371200000000002</v>
      </c>
      <c r="U1475" s="77">
        <v>0.69086651053864168</v>
      </c>
      <c r="V1475" s="24" t="s">
        <v>6820</v>
      </c>
      <c r="W1475" s="216" t="s">
        <v>5967</v>
      </c>
      <c r="X1475" s="216" t="s">
        <v>5971</v>
      </c>
      <c r="Y1475" s="24" t="s">
        <v>5964</v>
      </c>
      <c r="Z1475" s="24" t="s">
        <v>6060</v>
      </c>
      <c r="AA1475" s="24" t="s">
        <v>6196</v>
      </c>
      <c r="AB1475" s="24" t="s">
        <v>6084</v>
      </c>
      <c r="AC1475" s="24" t="s">
        <v>5965</v>
      </c>
    </row>
    <row r="1476" spans="1:29" s="169" customFormat="1">
      <c r="A1476" s="24">
        <v>6561</v>
      </c>
      <c r="B1476" s="24" t="s">
        <v>3995</v>
      </c>
      <c r="C1476" s="57">
        <v>293</v>
      </c>
      <c r="D1476" s="57">
        <v>293.5</v>
      </c>
      <c r="E1476" s="57">
        <v>290</v>
      </c>
      <c r="F1476" s="57">
        <v>290.5</v>
      </c>
      <c r="G1476" s="57">
        <v>290.5</v>
      </c>
      <c r="H1476" s="57">
        <v>295.5</v>
      </c>
      <c r="I1476" s="57">
        <v>288.5</v>
      </c>
      <c r="J1476" s="57">
        <v>292.5</v>
      </c>
      <c r="K1476" s="57">
        <v>290</v>
      </c>
      <c r="L1476" s="57">
        <v>296</v>
      </c>
      <c r="M1476" s="57">
        <v>288.5</v>
      </c>
      <c r="N1476" s="57">
        <v>291</v>
      </c>
      <c r="O1476" s="57">
        <v>24</v>
      </c>
      <c r="P1476" s="57">
        <v>123</v>
      </c>
      <c r="Q1476" s="57">
        <v>24.569299999999998</v>
      </c>
      <c r="R1476" s="57">
        <v>35.156700000000001</v>
      </c>
      <c r="S1476" s="57">
        <v>21.755800000000001</v>
      </c>
      <c r="T1476" s="57">
        <v>30.689699999999998</v>
      </c>
      <c r="U1476" s="77">
        <v>0.32520325203252032</v>
      </c>
      <c r="V1476" s="24" t="s">
        <v>6521</v>
      </c>
      <c r="W1476" s="216" t="s">
        <v>5967</v>
      </c>
      <c r="X1476" s="216" t="s">
        <v>6007</v>
      </c>
      <c r="Y1476" s="24" t="s">
        <v>5984</v>
      </c>
      <c r="Z1476" s="24" t="s">
        <v>6016</v>
      </c>
      <c r="AA1476" s="24" t="s">
        <v>6068</v>
      </c>
      <c r="AB1476" s="24" t="s">
        <v>5996</v>
      </c>
      <c r="AC1476" s="24" t="s">
        <v>5990</v>
      </c>
    </row>
    <row r="1477" spans="1:29" s="169" customFormat="1">
      <c r="A1477" s="24">
        <v>6562</v>
      </c>
      <c r="B1477" s="24" t="s">
        <v>3997</v>
      </c>
      <c r="C1477" s="57">
        <v>170</v>
      </c>
      <c r="D1477" s="57">
        <v>178</v>
      </c>
      <c r="E1477" s="57">
        <v>160.5</v>
      </c>
      <c r="F1477" s="57">
        <v>169</v>
      </c>
      <c r="G1477" s="57">
        <v>170</v>
      </c>
      <c r="H1477" s="57">
        <v>207</v>
      </c>
      <c r="I1477" s="57">
        <v>82.9</v>
      </c>
      <c r="J1477" s="57">
        <v>115</v>
      </c>
      <c r="K1477" s="57">
        <v>116</v>
      </c>
      <c r="L1477" s="57">
        <v>148.5</v>
      </c>
      <c r="M1477" s="57">
        <v>116</v>
      </c>
      <c r="N1477" s="57">
        <v>139.5</v>
      </c>
      <c r="O1477" s="57">
        <v>9919</v>
      </c>
      <c r="P1477" s="57">
        <v>45118</v>
      </c>
      <c r="Q1477" s="57"/>
      <c r="R1477" s="57"/>
      <c r="S1477" s="57"/>
      <c r="T1477" s="57"/>
      <c r="U1477" s="77">
        <v>0.36640956307164918</v>
      </c>
      <c r="V1477" s="24" t="s">
        <v>6038</v>
      </c>
      <c r="W1477" s="216" t="s">
        <v>5993</v>
      </c>
      <c r="X1477" s="216" t="s">
        <v>5993</v>
      </c>
      <c r="Y1477" s="24" t="s">
        <v>6073</v>
      </c>
      <c r="Z1477" s="24" t="s">
        <v>5964</v>
      </c>
      <c r="AA1477" s="24" t="s">
        <v>6013</v>
      </c>
      <c r="AB1477" s="24" t="s">
        <v>5991</v>
      </c>
      <c r="AC1477" s="24" t="s">
        <v>5979</v>
      </c>
    </row>
    <row r="1478" spans="1:29" s="169" customFormat="1">
      <c r="A1478" s="24">
        <v>6564</v>
      </c>
      <c r="B1478" s="24" t="s">
        <v>5872</v>
      </c>
      <c r="C1478" s="57">
        <v>47.2</v>
      </c>
      <c r="D1478" s="57">
        <v>49.5</v>
      </c>
      <c r="E1478" s="57">
        <v>45.4</v>
      </c>
      <c r="F1478" s="57">
        <v>45.8</v>
      </c>
      <c r="G1478" s="57">
        <v>46.15</v>
      </c>
      <c r="H1478" s="57">
        <v>47.15</v>
      </c>
      <c r="I1478" s="57">
        <v>39.950000000000003</v>
      </c>
      <c r="J1478" s="57">
        <v>47.1</v>
      </c>
      <c r="K1478" s="57">
        <v>47.1</v>
      </c>
      <c r="L1478" s="57">
        <v>50.4</v>
      </c>
      <c r="M1478" s="57">
        <v>44.75</v>
      </c>
      <c r="N1478" s="57">
        <v>44.95</v>
      </c>
      <c r="O1478" s="57">
        <v>484</v>
      </c>
      <c r="P1478" s="57">
        <v>1165</v>
      </c>
      <c r="Q1478" s="57"/>
      <c r="R1478" s="57"/>
      <c r="S1478" s="57"/>
      <c r="T1478" s="57"/>
      <c r="U1478" s="77">
        <v>0.6924177396280401</v>
      </c>
      <c r="V1478" s="24" t="s">
        <v>6462</v>
      </c>
      <c r="W1478" s="216" t="s">
        <v>5993</v>
      </c>
      <c r="X1478" s="216" t="s">
        <v>5993</v>
      </c>
      <c r="Y1478" s="24" t="s">
        <v>6000</v>
      </c>
      <c r="Z1478" s="24" t="s">
        <v>5972</v>
      </c>
      <c r="AA1478" s="24" t="s">
        <v>5964</v>
      </c>
      <c r="AB1478" s="24" t="s">
        <v>5976</v>
      </c>
      <c r="AC1478" s="24" t="s">
        <v>5979</v>
      </c>
    </row>
    <row r="1479" spans="1:29" s="169" customFormat="1">
      <c r="A1479" s="24">
        <v>6565</v>
      </c>
      <c r="B1479" s="24" t="s">
        <v>3999</v>
      </c>
      <c r="C1479" s="57">
        <v>23.25</v>
      </c>
      <c r="D1479" s="57">
        <v>23.45</v>
      </c>
      <c r="E1479" s="57">
        <v>20.9</v>
      </c>
      <c r="F1479" s="57">
        <v>21.65</v>
      </c>
      <c r="G1479" s="57">
        <v>20.95</v>
      </c>
      <c r="H1479" s="57">
        <v>21.65</v>
      </c>
      <c r="I1479" s="57">
        <v>20.05</v>
      </c>
      <c r="J1479" s="57">
        <v>20.95</v>
      </c>
      <c r="K1479" s="57">
        <v>21</v>
      </c>
      <c r="L1479" s="57">
        <v>21</v>
      </c>
      <c r="M1479" s="57">
        <v>19.350000000000001</v>
      </c>
      <c r="N1479" s="57">
        <v>20</v>
      </c>
      <c r="O1479" s="57">
        <v>101</v>
      </c>
      <c r="P1479" s="57">
        <v>151</v>
      </c>
      <c r="Q1479" s="57"/>
      <c r="R1479" s="57"/>
      <c r="S1479" s="57"/>
      <c r="T1479" s="57"/>
      <c r="U1479" s="77">
        <v>1.1147902869757176</v>
      </c>
      <c r="V1479" s="24" t="s">
        <v>6230</v>
      </c>
      <c r="W1479" s="216" t="s">
        <v>5993</v>
      </c>
      <c r="X1479" s="216" t="s">
        <v>5993</v>
      </c>
      <c r="Y1479" s="24" t="s">
        <v>5964</v>
      </c>
      <c r="Z1479" s="24" t="s">
        <v>5985</v>
      </c>
      <c r="AA1479" s="24" t="s">
        <v>6024</v>
      </c>
      <c r="AB1479" s="24" t="s">
        <v>5979</v>
      </c>
      <c r="AC1479" s="24" t="s">
        <v>5986</v>
      </c>
    </row>
    <row r="1480" spans="1:29" s="169" customFormat="1">
      <c r="A1480" s="24">
        <v>6568</v>
      </c>
      <c r="B1480" s="24" t="s">
        <v>1416</v>
      </c>
      <c r="C1480" s="57">
        <v>254.5</v>
      </c>
      <c r="D1480" s="57">
        <v>265.5</v>
      </c>
      <c r="E1480" s="57">
        <v>222</v>
      </c>
      <c r="F1480" s="57">
        <v>224</v>
      </c>
      <c r="G1480" s="57">
        <v>223</v>
      </c>
      <c r="H1480" s="57">
        <v>242</v>
      </c>
      <c r="I1480" s="57">
        <v>192</v>
      </c>
      <c r="J1480" s="57">
        <v>192</v>
      </c>
      <c r="K1480" s="57">
        <v>196.5</v>
      </c>
      <c r="L1480" s="57">
        <v>232</v>
      </c>
      <c r="M1480" s="57">
        <v>194</v>
      </c>
      <c r="N1480" s="57">
        <v>218.5</v>
      </c>
      <c r="O1480" s="57">
        <v>3649</v>
      </c>
      <c r="P1480" s="57">
        <v>6591</v>
      </c>
      <c r="Q1480" s="57">
        <v>65.130300000000005</v>
      </c>
      <c r="R1480" s="57">
        <v>70.457599999999999</v>
      </c>
      <c r="S1480" s="57">
        <v>63.803899999999999</v>
      </c>
      <c r="T1480" s="57">
        <v>68.239699999999999</v>
      </c>
      <c r="U1480" s="77">
        <v>0.92272290497142573</v>
      </c>
      <c r="V1480" s="24" t="s">
        <v>6038</v>
      </c>
      <c r="W1480" s="216" t="s">
        <v>5967</v>
      </c>
      <c r="X1480" s="216" t="s">
        <v>5961</v>
      </c>
      <c r="Y1480" s="24" t="s">
        <v>5964</v>
      </c>
      <c r="Z1480" s="24" t="s">
        <v>6004</v>
      </c>
      <c r="AA1480" s="24" t="s">
        <v>5982</v>
      </c>
      <c r="AB1480" s="24" t="s">
        <v>5986</v>
      </c>
      <c r="AC1480" s="24" t="s">
        <v>5965</v>
      </c>
    </row>
    <row r="1481" spans="1:29" s="169" customFormat="1">
      <c r="A1481" s="24">
        <v>6569</v>
      </c>
      <c r="B1481" s="24" t="s">
        <v>1417</v>
      </c>
      <c r="C1481" s="57">
        <v>131.5</v>
      </c>
      <c r="D1481" s="57">
        <v>131.5</v>
      </c>
      <c r="E1481" s="57">
        <v>121.5</v>
      </c>
      <c r="F1481" s="57">
        <v>122</v>
      </c>
      <c r="G1481" s="57">
        <v>121</v>
      </c>
      <c r="H1481" s="57">
        <v>130</v>
      </c>
      <c r="I1481" s="57">
        <v>120.5</v>
      </c>
      <c r="J1481" s="57">
        <v>129</v>
      </c>
      <c r="K1481" s="57">
        <v>129</v>
      </c>
      <c r="L1481" s="57">
        <v>133.5</v>
      </c>
      <c r="M1481" s="57">
        <v>112</v>
      </c>
      <c r="N1481" s="57">
        <v>117</v>
      </c>
      <c r="O1481" s="57">
        <v>91</v>
      </c>
      <c r="P1481" s="57">
        <v>80</v>
      </c>
      <c r="Q1481" s="57">
        <v>40.959499999999998</v>
      </c>
      <c r="R1481" s="57">
        <v>44.607999999999997</v>
      </c>
      <c r="S1481" s="57">
        <v>33.972999999999999</v>
      </c>
      <c r="T1481" s="57">
        <v>41.063000000000002</v>
      </c>
      <c r="U1481" s="77">
        <v>1.8958333333333333</v>
      </c>
      <c r="V1481" s="24" t="s">
        <v>6118</v>
      </c>
      <c r="W1481" s="216" t="s">
        <v>5967</v>
      </c>
      <c r="X1481" s="216" t="s">
        <v>5971</v>
      </c>
      <c r="Y1481" s="24" t="s">
        <v>6024</v>
      </c>
      <c r="Z1481" s="24" t="s">
        <v>5982</v>
      </c>
      <c r="AA1481" s="24" t="s">
        <v>5964</v>
      </c>
      <c r="AB1481" s="24" t="s">
        <v>5990</v>
      </c>
      <c r="AC1481" s="24" t="s">
        <v>5990</v>
      </c>
    </row>
    <row r="1482" spans="1:29" s="169" customFormat="1">
      <c r="A1482" s="24">
        <v>6570</v>
      </c>
      <c r="B1482" s="24" t="s">
        <v>4005</v>
      </c>
      <c r="C1482" s="57">
        <v>30.9</v>
      </c>
      <c r="D1482" s="57">
        <v>33.9</v>
      </c>
      <c r="E1482" s="57">
        <v>30.7</v>
      </c>
      <c r="F1482" s="57">
        <v>33</v>
      </c>
      <c r="G1482" s="57">
        <v>33.5</v>
      </c>
      <c r="H1482" s="57">
        <v>33.5</v>
      </c>
      <c r="I1482" s="57">
        <v>31.1</v>
      </c>
      <c r="J1482" s="57">
        <v>31.1</v>
      </c>
      <c r="K1482" s="57">
        <v>31.15</v>
      </c>
      <c r="L1482" s="57">
        <v>31.15</v>
      </c>
      <c r="M1482" s="57">
        <v>30.3</v>
      </c>
      <c r="N1482" s="57">
        <v>30.7</v>
      </c>
      <c r="O1482" s="57">
        <v>116</v>
      </c>
      <c r="P1482" s="57">
        <v>367</v>
      </c>
      <c r="Q1482" s="57"/>
      <c r="R1482" s="57"/>
      <c r="S1482" s="57"/>
      <c r="T1482" s="57"/>
      <c r="U1482" s="77">
        <v>0.5267938237965486</v>
      </c>
      <c r="V1482" s="24" t="s">
        <v>6015</v>
      </c>
      <c r="W1482" s="216" t="s">
        <v>5993</v>
      </c>
      <c r="X1482" s="216" t="s">
        <v>5993</v>
      </c>
      <c r="Y1482" s="24" t="s">
        <v>5982</v>
      </c>
      <c r="Z1482" s="24" t="s">
        <v>6058</v>
      </c>
      <c r="AA1482" s="24" t="s">
        <v>6017</v>
      </c>
      <c r="AB1482" s="24" t="s">
        <v>5979</v>
      </c>
      <c r="AC1482" s="24" t="s">
        <v>5970</v>
      </c>
    </row>
    <row r="1483" spans="1:29" s="169" customFormat="1">
      <c r="A1483" s="24">
        <v>6572</v>
      </c>
      <c r="B1483" s="24" t="s">
        <v>4007</v>
      </c>
      <c r="C1483" s="57">
        <v>22</v>
      </c>
      <c r="D1483" s="57">
        <v>24.65</v>
      </c>
      <c r="E1483" s="57">
        <v>20.8</v>
      </c>
      <c r="F1483" s="57">
        <v>21.2</v>
      </c>
      <c r="G1483" s="57">
        <v>21.8</v>
      </c>
      <c r="H1483" s="57">
        <v>21.8</v>
      </c>
      <c r="I1483" s="57">
        <v>19.8</v>
      </c>
      <c r="J1483" s="57">
        <v>20.149999999999999</v>
      </c>
      <c r="K1483" s="57">
        <v>20.25</v>
      </c>
      <c r="L1483" s="57">
        <v>21</v>
      </c>
      <c r="M1483" s="57">
        <v>19.8</v>
      </c>
      <c r="N1483" s="57">
        <v>20.3</v>
      </c>
      <c r="O1483" s="57">
        <v>198</v>
      </c>
      <c r="P1483" s="57">
        <v>1009</v>
      </c>
      <c r="Q1483" s="57"/>
      <c r="R1483" s="57"/>
      <c r="S1483" s="57"/>
      <c r="T1483" s="57"/>
      <c r="U1483" s="77">
        <v>0.32705649157581768</v>
      </c>
      <c r="V1483" s="24" t="s">
        <v>6123</v>
      </c>
      <c r="W1483" s="216" t="s">
        <v>5993</v>
      </c>
      <c r="X1483" s="216" t="s">
        <v>5993</v>
      </c>
      <c r="Y1483" s="24" t="s">
        <v>6000</v>
      </c>
      <c r="Z1483" s="24" t="s">
        <v>6024</v>
      </c>
      <c r="AA1483" s="24" t="s">
        <v>5969</v>
      </c>
      <c r="AB1483" s="24" t="s">
        <v>5976</v>
      </c>
      <c r="AC1483" s="24" t="s">
        <v>5986</v>
      </c>
    </row>
    <row r="1484" spans="1:29" s="169" customFormat="1">
      <c r="A1484" s="24">
        <v>6573</v>
      </c>
      <c r="B1484" s="24" t="s">
        <v>4516</v>
      </c>
      <c r="C1484" s="57">
        <v>25.3</v>
      </c>
      <c r="D1484" s="57">
        <v>26</v>
      </c>
      <c r="E1484" s="57">
        <v>23</v>
      </c>
      <c r="F1484" s="57">
        <v>23.65</v>
      </c>
      <c r="G1484" s="57">
        <v>23.8</v>
      </c>
      <c r="H1484" s="57">
        <v>24.4</v>
      </c>
      <c r="I1484" s="57">
        <v>20.8</v>
      </c>
      <c r="J1484" s="57">
        <v>21.5</v>
      </c>
      <c r="K1484" s="57">
        <v>22</v>
      </c>
      <c r="L1484" s="57">
        <v>25.45</v>
      </c>
      <c r="M1484" s="57">
        <v>22</v>
      </c>
      <c r="N1484" s="57">
        <v>23.75</v>
      </c>
      <c r="O1484" s="57">
        <v>2239</v>
      </c>
      <c r="P1484" s="57">
        <v>3558</v>
      </c>
      <c r="Q1484" s="57">
        <v>40.848999999999997</v>
      </c>
      <c r="R1484" s="57">
        <v>55.3078</v>
      </c>
      <c r="S1484" s="57">
        <v>37.055</v>
      </c>
      <c r="T1484" s="57">
        <v>49.223500000000001</v>
      </c>
      <c r="U1484" s="77">
        <v>1.0488101929923177</v>
      </c>
      <c r="V1484" s="24" t="s">
        <v>6038</v>
      </c>
      <c r="W1484" s="216" t="s">
        <v>5967</v>
      </c>
      <c r="X1484" s="216" t="s">
        <v>5971</v>
      </c>
      <c r="Y1484" s="24" t="s">
        <v>5964</v>
      </c>
      <c r="Z1484" s="24" t="s">
        <v>5964</v>
      </c>
      <c r="AA1484" s="24" t="s">
        <v>6013</v>
      </c>
      <c r="AB1484" s="24" t="s">
        <v>5970</v>
      </c>
      <c r="AC1484" s="24" t="s">
        <v>5979</v>
      </c>
    </row>
    <row r="1485" spans="1:29" s="169" customFormat="1">
      <c r="A1485" s="24">
        <v>6575</v>
      </c>
      <c r="B1485" s="24" t="s">
        <v>4011</v>
      </c>
      <c r="C1485" s="57">
        <v>51.8</v>
      </c>
      <c r="D1485" s="57">
        <v>52</v>
      </c>
      <c r="E1485" s="57">
        <v>47.7</v>
      </c>
      <c r="F1485" s="57">
        <v>48.15</v>
      </c>
      <c r="G1485" s="57">
        <v>48.15</v>
      </c>
      <c r="H1485" s="57">
        <v>49.95</v>
      </c>
      <c r="I1485" s="57">
        <v>46.95</v>
      </c>
      <c r="J1485" s="57">
        <v>47.2</v>
      </c>
      <c r="K1485" s="57">
        <v>47.7</v>
      </c>
      <c r="L1485" s="57">
        <v>48</v>
      </c>
      <c r="M1485" s="57">
        <v>46.85</v>
      </c>
      <c r="N1485" s="57">
        <v>47.4</v>
      </c>
      <c r="O1485" s="57">
        <v>160</v>
      </c>
      <c r="P1485" s="57">
        <v>864</v>
      </c>
      <c r="Q1485" s="57">
        <v>28.647300000000001</v>
      </c>
      <c r="R1485" s="57">
        <v>39.302900000000001</v>
      </c>
      <c r="S1485" s="57">
        <v>20.764900000000001</v>
      </c>
      <c r="T1485" s="57">
        <v>33.123600000000003</v>
      </c>
      <c r="U1485" s="77">
        <v>0.30864197530864201</v>
      </c>
      <c r="V1485" s="24" t="s">
        <v>6034</v>
      </c>
      <c r="W1485" s="216" t="s">
        <v>5967</v>
      </c>
      <c r="X1485" s="216" t="s">
        <v>6007</v>
      </c>
      <c r="Y1485" s="24" t="s">
        <v>5964</v>
      </c>
      <c r="Z1485" s="24" t="s">
        <v>6000</v>
      </c>
      <c r="AA1485" s="24" t="s">
        <v>5984</v>
      </c>
      <c r="AB1485" s="24" t="s">
        <v>5991</v>
      </c>
      <c r="AC1485" s="24" t="s">
        <v>5970</v>
      </c>
    </row>
    <row r="1486" spans="1:29" s="169" customFormat="1">
      <c r="A1486" s="24">
        <v>6576</v>
      </c>
      <c r="B1486" s="24" t="s">
        <v>4012</v>
      </c>
      <c r="C1486" s="57">
        <v>94.8</v>
      </c>
      <c r="D1486" s="57">
        <v>94.8</v>
      </c>
      <c r="E1486" s="57">
        <v>87</v>
      </c>
      <c r="F1486" s="57">
        <v>88</v>
      </c>
      <c r="G1486" s="57">
        <v>88.9</v>
      </c>
      <c r="H1486" s="57">
        <v>91.7</v>
      </c>
      <c r="I1486" s="57">
        <v>88</v>
      </c>
      <c r="J1486" s="57">
        <v>88.4</v>
      </c>
      <c r="K1486" s="57">
        <v>84.7</v>
      </c>
      <c r="L1486" s="57">
        <v>84.8</v>
      </c>
      <c r="M1486" s="57">
        <v>82</v>
      </c>
      <c r="N1486" s="57">
        <v>82.9</v>
      </c>
      <c r="O1486" s="57">
        <v>1846</v>
      </c>
      <c r="P1486" s="57">
        <v>1710</v>
      </c>
      <c r="Q1486" s="57">
        <v>17.245899999999999</v>
      </c>
      <c r="R1486" s="57">
        <v>23.134699999999999</v>
      </c>
      <c r="S1486" s="57">
        <v>12.997299999999999</v>
      </c>
      <c r="T1486" s="57">
        <v>19.755600000000001</v>
      </c>
      <c r="U1486" s="77">
        <v>1.7992202729044835</v>
      </c>
      <c r="V1486" s="24" t="s">
        <v>6821</v>
      </c>
      <c r="W1486" s="216" t="s">
        <v>5967</v>
      </c>
      <c r="X1486" s="216" t="s">
        <v>6047</v>
      </c>
      <c r="Y1486" s="24" t="s">
        <v>6024</v>
      </c>
      <c r="Z1486" s="24" t="s">
        <v>5978</v>
      </c>
      <c r="AA1486" s="24" t="s">
        <v>5984</v>
      </c>
      <c r="AB1486" s="24" t="s">
        <v>5979</v>
      </c>
      <c r="AC1486" s="24" t="s">
        <v>5991</v>
      </c>
    </row>
    <row r="1487" spans="1:29" s="169" customFormat="1">
      <c r="A1487" s="24">
        <v>6577</v>
      </c>
      <c r="B1487" s="24" t="s">
        <v>4013</v>
      </c>
      <c r="C1487" s="57">
        <v>66.5</v>
      </c>
      <c r="D1487" s="57">
        <v>66.5</v>
      </c>
      <c r="E1487" s="57">
        <v>62.2</v>
      </c>
      <c r="F1487" s="57">
        <v>62.5</v>
      </c>
      <c r="G1487" s="57">
        <v>62.3</v>
      </c>
      <c r="H1487" s="57">
        <v>63.4</v>
      </c>
      <c r="I1487" s="57">
        <v>59.6</v>
      </c>
      <c r="J1487" s="57">
        <v>60.1</v>
      </c>
      <c r="K1487" s="57">
        <v>60.1</v>
      </c>
      <c r="L1487" s="57">
        <v>62.3</v>
      </c>
      <c r="M1487" s="57">
        <v>60.1</v>
      </c>
      <c r="N1487" s="57">
        <v>61.8</v>
      </c>
      <c r="O1487" s="57">
        <v>7</v>
      </c>
      <c r="P1487" s="57">
        <v>160</v>
      </c>
      <c r="Q1487" s="57">
        <v>29.6706</v>
      </c>
      <c r="R1487" s="57">
        <v>46.996099999999998</v>
      </c>
      <c r="S1487" s="57">
        <v>27.581800000000001</v>
      </c>
      <c r="T1487" s="57">
        <v>40.5246</v>
      </c>
      <c r="U1487" s="77">
        <v>7.2916666666666671E-2</v>
      </c>
      <c r="V1487" s="24" t="s">
        <v>6632</v>
      </c>
      <c r="W1487" s="216" t="s">
        <v>5967</v>
      </c>
      <c r="X1487" s="216" t="s">
        <v>5971</v>
      </c>
      <c r="Y1487" s="24" t="s">
        <v>6024</v>
      </c>
      <c r="Z1487" s="24" t="s">
        <v>5964</v>
      </c>
      <c r="AA1487" s="24" t="s">
        <v>6031</v>
      </c>
      <c r="AB1487" s="24" t="s">
        <v>5990</v>
      </c>
      <c r="AC1487" s="24" t="s">
        <v>5979</v>
      </c>
    </row>
    <row r="1488" spans="1:29" s="169" customFormat="1">
      <c r="A1488" s="24">
        <v>6578</v>
      </c>
      <c r="B1488" s="24" t="s">
        <v>4015</v>
      </c>
      <c r="C1488" s="57">
        <v>19.350000000000001</v>
      </c>
      <c r="D1488" s="57">
        <v>19.8</v>
      </c>
      <c r="E1488" s="57">
        <v>18.600000000000001</v>
      </c>
      <c r="F1488" s="57">
        <v>18.649999999999999</v>
      </c>
      <c r="G1488" s="57">
        <v>18.649999999999999</v>
      </c>
      <c r="H1488" s="57">
        <v>18.8</v>
      </c>
      <c r="I1488" s="57">
        <v>18.149999999999999</v>
      </c>
      <c r="J1488" s="57">
        <v>18.7</v>
      </c>
      <c r="K1488" s="57">
        <v>17.399999999999999</v>
      </c>
      <c r="L1488" s="57">
        <v>17.45</v>
      </c>
      <c r="M1488" s="57">
        <v>16.899999999999999</v>
      </c>
      <c r="N1488" s="57">
        <v>17</v>
      </c>
      <c r="O1488" s="57">
        <v>106</v>
      </c>
      <c r="P1488" s="57">
        <v>173</v>
      </c>
      <c r="Q1488" s="57">
        <v>19.582699999999999</v>
      </c>
      <c r="R1488" s="57">
        <v>28.131900000000002</v>
      </c>
      <c r="S1488" s="57">
        <v>13.898999999999999</v>
      </c>
      <c r="T1488" s="57">
        <v>23.387599999999999</v>
      </c>
      <c r="U1488" s="77">
        <v>1.0211946050096339</v>
      </c>
      <c r="V1488" s="24" t="s">
        <v>6822</v>
      </c>
      <c r="W1488" s="216" t="s">
        <v>5967</v>
      </c>
      <c r="X1488" s="216" t="s">
        <v>6007</v>
      </c>
      <c r="Y1488" s="24" t="s">
        <v>5964</v>
      </c>
      <c r="Z1488" s="24" t="s">
        <v>6124</v>
      </c>
      <c r="AA1488" s="24" t="s">
        <v>5962</v>
      </c>
      <c r="AB1488" s="24" t="s">
        <v>5965</v>
      </c>
      <c r="AC1488" s="24" t="s">
        <v>5990</v>
      </c>
    </row>
    <row r="1489" spans="1:29" s="169" customFormat="1">
      <c r="A1489" s="24">
        <v>6579</v>
      </c>
      <c r="B1489" s="24" t="s">
        <v>4017</v>
      </c>
      <c r="C1489" s="57">
        <v>65.599999999999994</v>
      </c>
      <c r="D1489" s="57">
        <v>65.900000000000006</v>
      </c>
      <c r="E1489" s="57">
        <v>61.7</v>
      </c>
      <c r="F1489" s="57">
        <v>62.7</v>
      </c>
      <c r="G1489" s="57">
        <v>62.2</v>
      </c>
      <c r="H1489" s="57">
        <v>62.8</v>
      </c>
      <c r="I1489" s="57">
        <v>58.6</v>
      </c>
      <c r="J1489" s="57">
        <v>61.5</v>
      </c>
      <c r="K1489" s="57">
        <v>61.5</v>
      </c>
      <c r="L1489" s="57">
        <v>66.3</v>
      </c>
      <c r="M1489" s="57">
        <v>61.5</v>
      </c>
      <c r="N1489" s="57">
        <v>63.7</v>
      </c>
      <c r="O1489" s="57">
        <v>64</v>
      </c>
      <c r="P1489" s="57">
        <v>135</v>
      </c>
      <c r="Q1489" s="57">
        <v>31.456900000000001</v>
      </c>
      <c r="R1489" s="57">
        <v>45.214599999999997</v>
      </c>
      <c r="S1489" s="57">
        <v>35.020800000000001</v>
      </c>
      <c r="T1489" s="57">
        <v>41.816699999999997</v>
      </c>
      <c r="U1489" s="77">
        <v>0.79012345679012341</v>
      </c>
      <c r="V1489" s="24" t="s">
        <v>6823</v>
      </c>
      <c r="W1489" s="216" t="s">
        <v>6039</v>
      </c>
      <c r="X1489" s="216" t="s">
        <v>5971</v>
      </c>
      <c r="Y1489" s="24" t="s">
        <v>5964</v>
      </c>
      <c r="Z1489" s="24" t="s">
        <v>5975</v>
      </c>
      <c r="AA1489" s="24" t="s">
        <v>6031</v>
      </c>
      <c r="AB1489" s="24" t="s">
        <v>5970</v>
      </c>
      <c r="AC1489" s="24" t="s">
        <v>5979</v>
      </c>
    </row>
    <row r="1490" spans="1:29" s="169" customFormat="1">
      <c r="A1490" s="24">
        <v>6580</v>
      </c>
      <c r="B1490" s="24" t="s">
        <v>4019</v>
      </c>
      <c r="C1490" s="57">
        <v>28.15</v>
      </c>
      <c r="D1490" s="57">
        <v>28.15</v>
      </c>
      <c r="E1490" s="57">
        <v>27</v>
      </c>
      <c r="F1490" s="57">
        <v>27.35</v>
      </c>
      <c r="G1490" s="57">
        <v>27.35</v>
      </c>
      <c r="H1490" s="57">
        <v>29.85</v>
      </c>
      <c r="I1490" s="57">
        <v>26.35</v>
      </c>
      <c r="J1490" s="57">
        <v>29.3</v>
      </c>
      <c r="K1490" s="57">
        <v>29.45</v>
      </c>
      <c r="L1490" s="57">
        <v>30.35</v>
      </c>
      <c r="M1490" s="57">
        <v>27.7</v>
      </c>
      <c r="N1490" s="57">
        <v>28.5</v>
      </c>
      <c r="O1490" s="57">
        <v>254</v>
      </c>
      <c r="P1490" s="57">
        <v>736</v>
      </c>
      <c r="Q1490" s="57"/>
      <c r="R1490" s="57"/>
      <c r="S1490" s="57"/>
      <c r="T1490" s="57"/>
      <c r="U1490" s="77">
        <v>0.5751811594202898</v>
      </c>
      <c r="V1490" s="24" t="s">
        <v>5980</v>
      </c>
      <c r="W1490" s="216" t="s">
        <v>5993</v>
      </c>
      <c r="X1490" s="216" t="s">
        <v>5993</v>
      </c>
      <c r="Y1490" s="24" t="s">
        <v>6209</v>
      </c>
      <c r="Z1490" s="24" t="s">
        <v>5982</v>
      </c>
      <c r="AA1490" s="24" t="s">
        <v>5962</v>
      </c>
      <c r="AB1490" s="24" t="s">
        <v>5991</v>
      </c>
      <c r="AC1490" s="24" t="s">
        <v>5991</v>
      </c>
    </row>
    <row r="1491" spans="1:29" s="169" customFormat="1">
      <c r="A1491" s="24">
        <v>6581</v>
      </c>
      <c r="B1491" s="24" t="s">
        <v>4021</v>
      </c>
      <c r="C1491" s="57">
        <v>73.2</v>
      </c>
      <c r="D1491" s="57">
        <v>73.5</v>
      </c>
      <c r="E1491" s="57">
        <v>71.900000000000006</v>
      </c>
      <c r="F1491" s="57">
        <v>72.099999999999994</v>
      </c>
      <c r="G1491" s="57">
        <v>72.099999999999994</v>
      </c>
      <c r="H1491" s="57">
        <v>73.8</v>
      </c>
      <c r="I1491" s="57">
        <v>72.099999999999994</v>
      </c>
      <c r="J1491" s="57">
        <v>73.7</v>
      </c>
      <c r="K1491" s="57">
        <v>73.7</v>
      </c>
      <c r="L1491" s="57">
        <v>74.099999999999994</v>
      </c>
      <c r="M1491" s="57">
        <v>73</v>
      </c>
      <c r="N1491" s="57">
        <v>74</v>
      </c>
      <c r="O1491" s="57">
        <v>143</v>
      </c>
      <c r="P1491" s="57">
        <v>323</v>
      </c>
      <c r="Q1491" s="57">
        <v>72.434600000000003</v>
      </c>
      <c r="R1491" s="57">
        <v>65.117800000000003</v>
      </c>
      <c r="S1491" s="57">
        <v>79.153899999999993</v>
      </c>
      <c r="T1491" s="57">
        <v>69.796499999999995</v>
      </c>
      <c r="U1491" s="77">
        <v>0.73787409700722395</v>
      </c>
      <c r="V1491" s="24" t="s">
        <v>6472</v>
      </c>
      <c r="W1491" s="216" t="s">
        <v>6009</v>
      </c>
      <c r="X1491" s="216" t="s">
        <v>5989</v>
      </c>
      <c r="Y1491" s="24" t="s">
        <v>5984</v>
      </c>
      <c r="Z1491" s="24" t="s">
        <v>6055</v>
      </c>
      <c r="AA1491" s="24" t="s">
        <v>6452</v>
      </c>
      <c r="AB1491" s="24" t="s">
        <v>5965</v>
      </c>
      <c r="AC1491" s="24" t="s">
        <v>5976</v>
      </c>
    </row>
    <row r="1492" spans="1:29" s="169" customFormat="1">
      <c r="A1492" s="24">
        <v>6582</v>
      </c>
      <c r="B1492" s="24" t="s">
        <v>4022</v>
      </c>
      <c r="C1492" s="57">
        <v>275</v>
      </c>
      <c r="D1492" s="57">
        <v>275</v>
      </c>
      <c r="E1492" s="57">
        <v>225</v>
      </c>
      <c r="F1492" s="57">
        <v>225</v>
      </c>
      <c r="G1492" s="57">
        <v>225</v>
      </c>
      <c r="H1492" s="57">
        <v>228.5</v>
      </c>
      <c r="I1492" s="57">
        <v>205.5</v>
      </c>
      <c r="J1492" s="57">
        <v>208.5</v>
      </c>
      <c r="K1492" s="57">
        <v>213</v>
      </c>
      <c r="L1492" s="57">
        <v>220</v>
      </c>
      <c r="M1492" s="57">
        <v>212</v>
      </c>
      <c r="N1492" s="57">
        <v>213</v>
      </c>
      <c r="O1492" s="57">
        <v>702</v>
      </c>
      <c r="P1492" s="57">
        <v>2506</v>
      </c>
      <c r="Q1492" s="57">
        <v>14.3028</v>
      </c>
      <c r="R1492" s="57">
        <v>25.4589</v>
      </c>
      <c r="S1492" s="57">
        <v>11.7874</v>
      </c>
      <c r="T1492" s="57">
        <v>20.901800000000001</v>
      </c>
      <c r="U1492" s="77">
        <v>0.46687948922585798</v>
      </c>
      <c r="V1492" s="24" t="s">
        <v>6123</v>
      </c>
      <c r="W1492" s="216" t="s">
        <v>5967</v>
      </c>
      <c r="X1492" s="216" t="s">
        <v>6007</v>
      </c>
      <c r="Y1492" s="24" t="s">
        <v>6058</v>
      </c>
      <c r="Z1492" s="24" t="s">
        <v>5964</v>
      </c>
      <c r="AA1492" s="24" t="s">
        <v>6164</v>
      </c>
      <c r="AB1492" s="24" t="s">
        <v>6084</v>
      </c>
      <c r="AC1492" s="24" t="s">
        <v>5965</v>
      </c>
    </row>
    <row r="1493" spans="1:29" s="169" customFormat="1">
      <c r="A1493" s="24">
        <v>6584</v>
      </c>
      <c r="B1493" s="24" t="s">
        <v>4026</v>
      </c>
      <c r="C1493" s="57">
        <v>43.05</v>
      </c>
      <c r="D1493" s="57">
        <v>49.6</v>
      </c>
      <c r="E1493" s="57">
        <v>42.6</v>
      </c>
      <c r="F1493" s="57">
        <v>42.6</v>
      </c>
      <c r="G1493" s="57">
        <v>44.65</v>
      </c>
      <c r="H1493" s="57">
        <v>45.95</v>
      </c>
      <c r="I1493" s="57">
        <v>42.6</v>
      </c>
      <c r="J1493" s="57">
        <v>45.95</v>
      </c>
      <c r="K1493" s="57">
        <v>44.3</v>
      </c>
      <c r="L1493" s="57">
        <v>45.8</v>
      </c>
      <c r="M1493" s="57">
        <v>43.85</v>
      </c>
      <c r="N1493" s="57">
        <v>44.2</v>
      </c>
      <c r="O1493" s="57">
        <v>11</v>
      </c>
      <c r="P1493" s="57">
        <v>46</v>
      </c>
      <c r="Q1493" s="57"/>
      <c r="R1493" s="57"/>
      <c r="S1493" s="57"/>
      <c r="T1493" s="57"/>
      <c r="U1493" s="77">
        <v>0.39855072463768115</v>
      </c>
      <c r="V1493" s="24" t="s">
        <v>6401</v>
      </c>
      <c r="W1493" s="216" t="s">
        <v>5993</v>
      </c>
      <c r="X1493" s="216" t="s">
        <v>5993</v>
      </c>
      <c r="Y1493" s="24" t="s">
        <v>6200</v>
      </c>
      <c r="Z1493" s="24" t="s">
        <v>6254</v>
      </c>
      <c r="AA1493" s="24" t="s">
        <v>5978</v>
      </c>
      <c r="AB1493" s="24" t="s">
        <v>6033</v>
      </c>
      <c r="AC1493" s="24" t="s">
        <v>5990</v>
      </c>
    </row>
    <row r="1494" spans="1:29" s="169" customFormat="1">
      <c r="A1494" s="24">
        <v>6586</v>
      </c>
      <c r="B1494" s="24" t="s">
        <v>4520</v>
      </c>
      <c r="C1494" s="57">
        <v>54.3</v>
      </c>
      <c r="D1494" s="57">
        <v>55.9</v>
      </c>
      <c r="E1494" s="57">
        <v>50.2</v>
      </c>
      <c r="F1494" s="57">
        <v>51.5</v>
      </c>
      <c r="G1494" s="57">
        <v>50.8</v>
      </c>
      <c r="H1494" s="57">
        <v>53.7</v>
      </c>
      <c r="I1494" s="57">
        <v>48.25</v>
      </c>
      <c r="J1494" s="57">
        <v>52.7</v>
      </c>
      <c r="K1494" s="57">
        <v>52.4</v>
      </c>
      <c r="L1494" s="57">
        <v>53.4</v>
      </c>
      <c r="M1494" s="57">
        <v>50.3</v>
      </c>
      <c r="N1494" s="57">
        <v>51</v>
      </c>
      <c r="O1494" s="57">
        <v>1541</v>
      </c>
      <c r="P1494" s="57">
        <v>6077</v>
      </c>
      <c r="Q1494" s="57">
        <v>61.256999999999998</v>
      </c>
      <c r="R1494" s="57">
        <v>64.226900000000001</v>
      </c>
      <c r="S1494" s="57">
        <v>58.693100000000001</v>
      </c>
      <c r="T1494" s="57">
        <v>62.382300000000001</v>
      </c>
      <c r="U1494" s="77">
        <v>0.42263178103230764</v>
      </c>
      <c r="V1494" s="24" t="s">
        <v>6137</v>
      </c>
      <c r="W1494" s="216" t="s">
        <v>5967</v>
      </c>
      <c r="X1494" s="216" t="s">
        <v>5961</v>
      </c>
      <c r="Y1494" s="24" t="s">
        <v>5964</v>
      </c>
      <c r="Z1494" s="24" t="s">
        <v>5982</v>
      </c>
      <c r="AA1494" s="24" t="s">
        <v>5962</v>
      </c>
      <c r="AB1494" s="24" t="s">
        <v>5991</v>
      </c>
      <c r="AC1494" s="24" t="s">
        <v>5990</v>
      </c>
    </row>
    <row r="1495" spans="1:29" s="169" customFormat="1">
      <c r="A1495" s="24">
        <v>6588</v>
      </c>
      <c r="B1495" s="24" t="s">
        <v>4030</v>
      </c>
      <c r="C1495" s="57">
        <v>48.2</v>
      </c>
      <c r="D1495" s="57">
        <v>49.05</v>
      </c>
      <c r="E1495" s="57">
        <v>46.85</v>
      </c>
      <c r="F1495" s="57">
        <v>48</v>
      </c>
      <c r="G1495" s="57">
        <v>48.5</v>
      </c>
      <c r="H1495" s="57">
        <v>48.5</v>
      </c>
      <c r="I1495" s="57">
        <v>41.15</v>
      </c>
      <c r="J1495" s="57">
        <v>41.75</v>
      </c>
      <c r="K1495" s="57">
        <v>43.8</v>
      </c>
      <c r="L1495" s="57">
        <v>44.1</v>
      </c>
      <c r="M1495" s="57">
        <v>42.15</v>
      </c>
      <c r="N1495" s="57">
        <v>42.2</v>
      </c>
      <c r="O1495" s="57">
        <v>26</v>
      </c>
      <c r="P1495" s="57">
        <v>142</v>
      </c>
      <c r="Q1495" s="57">
        <v>10.1814</v>
      </c>
      <c r="R1495" s="57">
        <v>16.543399999999998</v>
      </c>
      <c r="S1495" s="57">
        <v>9.0677000000000003</v>
      </c>
      <c r="T1495" s="57">
        <v>14.051500000000001</v>
      </c>
      <c r="U1495" s="77">
        <v>0.30516431924882625</v>
      </c>
      <c r="V1495" s="24" t="s">
        <v>6152</v>
      </c>
      <c r="W1495" s="216" t="s">
        <v>5967</v>
      </c>
      <c r="X1495" s="216" t="s">
        <v>6047</v>
      </c>
      <c r="Y1495" s="24" t="s">
        <v>5994</v>
      </c>
      <c r="Z1495" s="24" t="s">
        <v>6024</v>
      </c>
      <c r="AA1495" s="24" t="s">
        <v>5964</v>
      </c>
      <c r="AB1495" s="24" t="s">
        <v>5990</v>
      </c>
      <c r="AC1495" s="24" t="s">
        <v>5979</v>
      </c>
    </row>
    <row r="1496" spans="1:29" s="169" customFormat="1">
      <c r="A1496" s="24">
        <v>6589</v>
      </c>
      <c r="B1496" s="24" t="s">
        <v>4033</v>
      </c>
      <c r="C1496" s="57">
        <v>140</v>
      </c>
      <c r="D1496" s="57">
        <v>143</v>
      </c>
      <c r="E1496" s="57">
        <v>131</v>
      </c>
      <c r="F1496" s="57">
        <v>137</v>
      </c>
      <c r="G1496" s="57">
        <v>138.5</v>
      </c>
      <c r="H1496" s="57">
        <v>149.5</v>
      </c>
      <c r="I1496" s="57">
        <v>128</v>
      </c>
      <c r="J1496" s="57">
        <v>133</v>
      </c>
      <c r="K1496" s="57">
        <v>135</v>
      </c>
      <c r="L1496" s="57">
        <v>137</v>
      </c>
      <c r="M1496" s="57">
        <v>126.5</v>
      </c>
      <c r="N1496" s="57">
        <v>127</v>
      </c>
      <c r="O1496" s="57">
        <v>5276</v>
      </c>
      <c r="P1496" s="57">
        <v>22672</v>
      </c>
      <c r="Q1496" s="57">
        <v>32.2453</v>
      </c>
      <c r="R1496" s="57">
        <v>32.409500000000001</v>
      </c>
      <c r="S1496" s="57">
        <v>32.349600000000002</v>
      </c>
      <c r="T1496" s="57">
        <v>32.389499999999998</v>
      </c>
      <c r="U1496" s="77">
        <v>0.3878499176664314</v>
      </c>
      <c r="V1496" s="24" t="s">
        <v>6152</v>
      </c>
      <c r="W1496" s="216" t="s">
        <v>6039</v>
      </c>
      <c r="X1496" s="216" t="s">
        <v>5971</v>
      </c>
      <c r="Y1496" s="24" t="s">
        <v>5984</v>
      </c>
      <c r="Z1496" s="24" t="s">
        <v>6000</v>
      </c>
      <c r="AA1496" s="24" t="s">
        <v>5964</v>
      </c>
      <c r="AB1496" s="24" t="s">
        <v>5990</v>
      </c>
      <c r="AC1496" s="24" t="s">
        <v>5979</v>
      </c>
    </row>
    <row r="1497" spans="1:29" s="169" customFormat="1">
      <c r="A1497" s="24">
        <v>6590</v>
      </c>
      <c r="B1497" s="24" t="s">
        <v>4035</v>
      </c>
      <c r="C1497" s="57">
        <v>55.9</v>
      </c>
      <c r="D1497" s="57">
        <v>57.5</v>
      </c>
      <c r="E1497" s="57">
        <v>55.4</v>
      </c>
      <c r="F1497" s="57">
        <v>57</v>
      </c>
      <c r="G1497" s="57">
        <v>56</v>
      </c>
      <c r="H1497" s="57">
        <v>56.6</v>
      </c>
      <c r="I1497" s="57">
        <v>54.6</v>
      </c>
      <c r="J1497" s="57">
        <v>55</v>
      </c>
      <c r="K1497" s="57">
        <v>55.5</v>
      </c>
      <c r="L1497" s="57">
        <v>56.3</v>
      </c>
      <c r="M1497" s="57">
        <v>54.1</v>
      </c>
      <c r="N1497" s="57">
        <v>55.8</v>
      </c>
      <c r="O1497" s="57">
        <v>28</v>
      </c>
      <c r="P1497" s="57">
        <v>46</v>
      </c>
      <c r="Q1497" s="57"/>
      <c r="R1497" s="57"/>
      <c r="S1497" s="57"/>
      <c r="T1497" s="57"/>
      <c r="U1497" s="77">
        <v>1.0144927536231882</v>
      </c>
      <c r="V1497" s="24" t="s">
        <v>6824</v>
      </c>
      <c r="W1497" s="216" t="s">
        <v>5993</v>
      </c>
      <c r="X1497" s="216" t="s">
        <v>5993</v>
      </c>
      <c r="Y1497" s="24" t="s">
        <v>6016</v>
      </c>
      <c r="Z1497" s="24" t="s">
        <v>5984</v>
      </c>
      <c r="AA1497" s="24" t="s">
        <v>5972</v>
      </c>
      <c r="AB1497" s="24" t="s">
        <v>5990</v>
      </c>
      <c r="AC1497" s="24" t="s">
        <v>5976</v>
      </c>
    </row>
    <row r="1498" spans="1:29" s="169" customFormat="1">
      <c r="A1498" s="24">
        <v>6591</v>
      </c>
      <c r="B1498" s="24" t="s">
        <v>4037</v>
      </c>
      <c r="C1498" s="57">
        <v>60.4</v>
      </c>
      <c r="D1498" s="57">
        <v>60.5</v>
      </c>
      <c r="E1498" s="57">
        <v>57.3</v>
      </c>
      <c r="F1498" s="57">
        <v>57.8</v>
      </c>
      <c r="G1498" s="57">
        <v>57.8</v>
      </c>
      <c r="H1498" s="57">
        <v>57.8</v>
      </c>
      <c r="I1498" s="57">
        <v>49.8</v>
      </c>
      <c r="J1498" s="57">
        <v>51.5</v>
      </c>
      <c r="K1498" s="57">
        <v>52.1</v>
      </c>
      <c r="L1498" s="57">
        <v>54</v>
      </c>
      <c r="M1498" s="57">
        <v>52.1</v>
      </c>
      <c r="N1498" s="57">
        <v>52.4</v>
      </c>
      <c r="O1498" s="57">
        <v>507</v>
      </c>
      <c r="P1498" s="57">
        <v>2086</v>
      </c>
      <c r="Q1498" s="57">
        <v>14.197699999999999</v>
      </c>
      <c r="R1498" s="57">
        <v>25.757999999999999</v>
      </c>
      <c r="S1498" s="57">
        <v>13.886900000000001</v>
      </c>
      <c r="T1498" s="57">
        <v>21.800999999999998</v>
      </c>
      <c r="U1498" s="77">
        <v>0.40508149568552254</v>
      </c>
      <c r="V1498" s="24" t="s">
        <v>6123</v>
      </c>
      <c r="W1498" s="216" t="s">
        <v>5967</v>
      </c>
      <c r="X1498" s="216" t="s">
        <v>6007</v>
      </c>
      <c r="Y1498" s="24" t="s">
        <v>5964</v>
      </c>
      <c r="Z1498" s="24" t="s">
        <v>6024</v>
      </c>
      <c r="AA1498" s="24" t="s">
        <v>6090</v>
      </c>
      <c r="AB1498" s="24" t="s">
        <v>6033</v>
      </c>
      <c r="AC1498" s="24" t="s">
        <v>5979</v>
      </c>
    </row>
    <row r="1499" spans="1:29" s="169" customFormat="1">
      <c r="A1499" s="24">
        <v>6592</v>
      </c>
      <c r="B1499" s="24" t="s">
        <v>5873</v>
      </c>
      <c r="C1499" s="57">
        <v>83.9</v>
      </c>
      <c r="D1499" s="57">
        <v>84</v>
      </c>
      <c r="E1499" s="57">
        <v>81.5</v>
      </c>
      <c r="F1499" s="57">
        <v>82.2</v>
      </c>
      <c r="G1499" s="57">
        <v>82.2</v>
      </c>
      <c r="H1499" s="57">
        <v>82.9</v>
      </c>
      <c r="I1499" s="57">
        <v>80.7</v>
      </c>
      <c r="J1499" s="57">
        <v>81</v>
      </c>
      <c r="K1499" s="57">
        <v>81.2</v>
      </c>
      <c r="L1499" s="57">
        <v>83.5</v>
      </c>
      <c r="M1499" s="57">
        <v>81.2</v>
      </c>
      <c r="N1499" s="57">
        <v>83.3</v>
      </c>
      <c r="O1499" s="57">
        <v>909</v>
      </c>
      <c r="P1499" s="57">
        <v>5161</v>
      </c>
      <c r="Q1499" s="57"/>
      <c r="R1499" s="57"/>
      <c r="S1499" s="57"/>
      <c r="T1499" s="57"/>
      <c r="U1499" s="77">
        <v>0.29354776206161598</v>
      </c>
      <c r="V1499" s="24" t="s">
        <v>6157</v>
      </c>
      <c r="W1499" s="216" t="s">
        <v>5993</v>
      </c>
      <c r="X1499" s="216" t="s">
        <v>5993</v>
      </c>
      <c r="Y1499" s="24" t="s">
        <v>5984</v>
      </c>
      <c r="Z1499" s="24" t="s">
        <v>5984</v>
      </c>
      <c r="AA1499" s="24" t="s">
        <v>6031</v>
      </c>
      <c r="AB1499" s="24" t="s">
        <v>5965</v>
      </c>
      <c r="AC1499" s="24" t="s">
        <v>5979</v>
      </c>
    </row>
    <row r="1500" spans="1:29" s="169" customFormat="1">
      <c r="A1500" s="24">
        <v>6593</v>
      </c>
      <c r="B1500" s="24" t="s">
        <v>4039</v>
      </c>
      <c r="C1500" s="57">
        <v>27</v>
      </c>
      <c r="D1500" s="57">
        <v>27.8</v>
      </c>
      <c r="E1500" s="57">
        <v>25.65</v>
      </c>
      <c r="F1500" s="57">
        <v>26.8</v>
      </c>
      <c r="G1500" s="57">
        <v>26.65</v>
      </c>
      <c r="H1500" s="57">
        <v>28.3</v>
      </c>
      <c r="I1500" s="57">
        <v>26.65</v>
      </c>
      <c r="J1500" s="57">
        <v>26.65</v>
      </c>
      <c r="K1500" s="57">
        <v>27.75</v>
      </c>
      <c r="L1500" s="57">
        <v>28.5</v>
      </c>
      <c r="M1500" s="57">
        <v>27.4</v>
      </c>
      <c r="N1500" s="57">
        <v>27.9</v>
      </c>
      <c r="O1500" s="57">
        <v>19</v>
      </c>
      <c r="P1500" s="57">
        <v>55</v>
      </c>
      <c r="Q1500" s="57"/>
      <c r="R1500" s="57"/>
      <c r="S1500" s="57"/>
      <c r="T1500" s="57"/>
      <c r="U1500" s="77">
        <v>0.5757575757575758</v>
      </c>
      <c r="V1500" s="24" t="s">
        <v>6271</v>
      </c>
      <c r="W1500" s="216" t="s">
        <v>5993</v>
      </c>
      <c r="X1500" s="216" t="s">
        <v>5993</v>
      </c>
      <c r="Y1500" s="24" t="s">
        <v>5994</v>
      </c>
      <c r="Z1500" s="24" t="s">
        <v>6812</v>
      </c>
      <c r="AA1500" s="24" t="s">
        <v>5969</v>
      </c>
      <c r="AB1500" s="24" t="s">
        <v>5970</v>
      </c>
      <c r="AC1500" s="24" t="s">
        <v>5991</v>
      </c>
    </row>
    <row r="1501" spans="1:29" s="169" customFormat="1">
      <c r="A1501" s="24">
        <v>6594</v>
      </c>
      <c r="B1501" s="24" t="s">
        <v>4041</v>
      </c>
      <c r="C1501" s="57">
        <v>56.5</v>
      </c>
      <c r="D1501" s="57">
        <v>57.7</v>
      </c>
      <c r="E1501" s="57">
        <v>40</v>
      </c>
      <c r="F1501" s="57">
        <v>40</v>
      </c>
      <c r="G1501" s="57">
        <v>37.6</v>
      </c>
      <c r="H1501" s="57">
        <v>40.450000000000003</v>
      </c>
      <c r="I1501" s="57">
        <v>35.799999999999997</v>
      </c>
      <c r="J1501" s="57">
        <v>40</v>
      </c>
      <c r="K1501" s="57">
        <v>40.200000000000003</v>
      </c>
      <c r="L1501" s="57">
        <v>42.1</v>
      </c>
      <c r="M1501" s="57">
        <v>39.799999999999997</v>
      </c>
      <c r="N1501" s="57">
        <v>40</v>
      </c>
      <c r="O1501" s="57">
        <v>631</v>
      </c>
      <c r="P1501" s="57">
        <v>1284</v>
      </c>
      <c r="Q1501" s="57">
        <v>34.768500000000003</v>
      </c>
      <c r="R1501" s="57">
        <v>48.127299999999998</v>
      </c>
      <c r="S1501" s="57">
        <v>28.502199999999998</v>
      </c>
      <c r="T1501" s="57">
        <v>41.585599999999999</v>
      </c>
      <c r="U1501" s="77">
        <v>0.81905503634475596</v>
      </c>
      <c r="V1501" s="24" t="s">
        <v>6146</v>
      </c>
      <c r="W1501" s="216" t="s">
        <v>5967</v>
      </c>
      <c r="X1501" s="216" t="s">
        <v>5971</v>
      </c>
      <c r="Y1501" s="24" t="s">
        <v>6004</v>
      </c>
      <c r="Z1501" s="24" t="s">
        <v>5982</v>
      </c>
      <c r="AA1501" s="24" t="s">
        <v>5978</v>
      </c>
      <c r="AB1501" s="24" t="s">
        <v>6033</v>
      </c>
      <c r="AC1501" s="24" t="s">
        <v>5965</v>
      </c>
    </row>
    <row r="1502" spans="1:29" s="169" customFormat="1">
      <c r="A1502" s="24">
        <v>6596</v>
      </c>
      <c r="B1502" s="24" t="s">
        <v>4043</v>
      </c>
      <c r="C1502" s="57">
        <v>50.2</v>
      </c>
      <c r="D1502" s="57">
        <v>50.3</v>
      </c>
      <c r="E1502" s="57">
        <v>49</v>
      </c>
      <c r="F1502" s="57">
        <v>49</v>
      </c>
      <c r="G1502" s="57">
        <v>48.85</v>
      </c>
      <c r="H1502" s="57">
        <v>49.5</v>
      </c>
      <c r="I1502" s="57">
        <v>46</v>
      </c>
      <c r="J1502" s="57">
        <v>46.55</v>
      </c>
      <c r="K1502" s="57">
        <v>46.55</v>
      </c>
      <c r="L1502" s="57">
        <v>46.75</v>
      </c>
      <c r="M1502" s="57">
        <v>46.55</v>
      </c>
      <c r="N1502" s="57">
        <v>46.7</v>
      </c>
      <c r="O1502" s="57">
        <v>44</v>
      </c>
      <c r="P1502" s="57">
        <v>178</v>
      </c>
      <c r="Q1502" s="57">
        <v>13.413</v>
      </c>
      <c r="R1502" s="57">
        <v>22.616599999999998</v>
      </c>
      <c r="S1502" s="57">
        <v>12.323700000000001</v>
      </c>
      <c r="T1502" s="57">
        <v>19.185600000000001</v>
      </c>
      <c r="U1502" s="77">
        <v>0.41198501872659177</v>
      </c>
      <c r="V1502" s="24" t="s">
        <v>6388</v>
      </c>
      <c r="W1502" s="216" t="s">
        <v>5967</v>
      </c>
      <c r="X1502" s="216" t="s">
        <v>6047</v>
      </c>
      <c r="Y1502" s="24" t="s">
        <v>6336</v>
      </c>
      <c r="Z1502" s="24" t="s">
        <v>5964</v>
      </c>
      <c r="AA1502" s="24" t="s">
        <v>6055</v>
      </c>
      <c r="AB1502" s="24" t="s">
        <v>5990</v>
      </c>
      <c r="AC1502" s="24" t="s">
        <v>5979</v>
      </c>
    </row>
    <row r="1503" spans="1:29" s="169" customFormat="1">
      <c r="A1503" s="24">
        <v>6597</v>
      </c>
      <c r="B1503" s="24" t="s">
        <v>5874</v>
      </c>
      <c r="C1503" s="57">
        <v>43.9</v>
      </c>
      <c r="D1503" s="57">
        <v>44.5</v>
      </c>
      <c r="E1503" s="57">
        <v>38.950000000000003</v>
      </c>
      <c r="F1503" s="57">
        <v>38.950000000000003</v>
      </c>
      <c r="G1503" s="57">
        <v>38.950000000000003</v>
      </c>
      <c r="H1503" s="57">
        <v>40.799999999999997</v>
      </c>
      <c r="I1503" s="57">
        <v>38</v>
      </c>
      <c r="J1503" s="57">
        <v>39</v>
      </c>
      <c r="K1503" s="57">
        <v>40.799999999999997</v>
      </c>
      <c r="L1503" s="57">
        <v>40.799999999999997</v>
      </c>
      <c r="M1503" s="57">
        <v>39.85</v>
      </c>
      <c r="N1503" s="57">
        <v>40.6</v>
      </c>
      <c r="O1503" s="57">
        <v>7</v>
      </c>
      <c r="P1503" s="57">
        <v>36</v>
      </c>
      <c r="Q1503" s="57"/>
      <c r="R1503" s="57"/>
      <c r="S1503" s="57"/>
      <c r="T1503" s="57"/>
      <c r="U1503" s="77">
        <v>0.32407407407407407</v>
      </c>
      <c r="V1503" s="24" t="s">
        <v>6825</v>
      </c>
      <c r="W1503" s="216" t="s">
        <v>5993</v>
      </c>
      <c r="X1503" s="216" t="s">
        <v>5993</v>
      </c>
      <c r="Y1503" s="24" t="s">
        <v>6004</v>
      </c>
      <c r="Z1503" s="24" t="s">
        <v>5969</v>
      </c>
      <c r="AA1503" s="24" t="s">
        <v>6390</v>
      </c>
      <c r="AB1503" s="24" t="s">
        <v>5979</v>
      </c>
      <c r="AC1503" s="24" t="s">
        <v>6033</v>
      </c>
    </row>
    <row r="1504" spans="1:29" s="169" customFormat="1">
      <c r="A1504" s="24">
        <v>6598</v>
      </c>
      <c r="B1504" s="24" t="s">
        <v>4045</v>
      </c>
      <c r="C1504" s="57">
        <v>43.3</v>
      </c>
      <c r="D1504" s="57">
        <v>43.35</v>
      </c>
      <c r="E1504" s="57">
        <v>39.1</v>
      </c>
      <c r="F1504" s="57">
        <v>39.5</v>
      </c>
      <c r="G1504" s="57">
        <v>40</v>
      </c>
      <c r="H1504" s="57">
        <v>40.200000000000003</v>
      </c>
      <c r="I1504" s="57">
        <v>36.1</v>
      </c>
      <c r="J1504" s="57">
        <v>36.85</v>
      </c>
      <c r="K1504" s="57">
        <v>37</v>
      </c>
      <c r="L1504" s="57">
        <v>40.9</v>
      </c>
      <c r="M1504" s="57">
        <v>37</v>
      </c>
      <c r="N1504" s="57">
        <v>38.799999999999997</v>
      </c>
      <c r="O1504" s="57">
        <v>420</v>
      </c>
      <c r="P1504" s="57">
        <v>855</v>
      </c>
      <c r="Q1504" s="57"/>
      <c r="R1504" s="57"/>
      <c r="S1504" s="57"/>
      <c r="T1504" s="57"/>
      <c r="U1504" s="77">
        <v>0.81871345029239762</v>
      </c>
      <c r="V1504" s="24" t="s">
        <v>6038</v>
      </c>
      <c r="W1504" s="216" t="s">
        <v>5993</v>
      </c>
      <c r="X1504" s="216" t="s">
        <v>5993</v>
      </c>
      <c r="Y1504" s="24" t="s">
        <v>5964</v>
      </c>
      <c r="Z1504" s="24" t="s">
        <v>5964</v>
      </c>
      <c r="AA1504" s="24" t="s">
        <v>6013</v>
      </c>
      <c r="AB1504" s="24" t="s">
        <v>5970</v>
      </c>
      <c r="AC1504" s="24" t="s">
        <v>5979</v>
      </c>
    </row>
    <row r="1505" spans="1:29" s="169" customFormat="1">
      <c r="A1505" s="24">
        <v>6603</v>
      </c>
      <c r="B1505" s="24" t="s">
        <v>1418</v>
      </c>
      <c r="C1505" s="57">
        <v>15.9</v>
      </c>
      <c r="D1505" s="57">
        <v>16.149999999999999</v>
      </c>
      <c r="E1505" s="57">
        <v>13.7</v>
      </c>
      <c r="F1505" s="57">
        <v>13.9</v>
      </c>
      <c r="G1505" s="57">
        <v>13.9</v>
      </c>
      <c r="H1505" s="57">
        <v>14.2</v>
      </c>
      <c r="I1505" s="57">
        <v>13.1</v>
      </c>
      <c r="J1505" s="57">
        <v>13.7</v>
      </c>
      <c r="K1505" s="57">
        <v>13.9</v>
      </c>
      <c r="L1505" s="57">
        <v>14.25</v>
      </c>
      <c r="M1505" s="57">
        <v>13.75</v>
      </c>
      <c r="N1505" s="57">
        <v>13.95</v>
      </c>
      <c r="O1505" s="57">
        <v>948</v>
      </c>
      <c r="P1505" s="57">
        <v>4201</v>
      </c>
      <c r="Q1505" s="57">
        <v>42.646599999999999</v>
      </c>
      <c r="R1505" s="57">
        <v>56.303100000000001</v>
      </c>
      <c r="S1505" s="57">
        <v>34.041600000000003</v>
      </c>
      <c r="T1505" s="57">
        <v>48.882599999999996</v>
      </c>
      <c r="U1505" s="77">
        <v>0.37610092835039277</v>
      </c>
      <c r="V1505" s="24" t="s">
        <v>6222</v>
      </c>
      <c r="W1505" s="216" t="s">
        <v>5967</v>
      </c>
      <c r="X1505" s="216" t="s">
        <v>5971</v>
      </c>
      <c r="Y1505" s="24" t="s">
        <v>5964</v>
      </c>
      <c r="Z1505" s="24" t="s">
        <v>5975</v>
      </c>
      <c r="AA1505" s="24" t="s">
        <v>5969</v>
      </c>
      <c r="AB1505" s="24" t="s">
        <v>5976</v>
      </c>
      <c r="AC1505" s="24" t="s">
        <v>5991</v>
      </c>
    </row>
    <row r="1506" spans="1:29" s="169" customFormat="1">
      <c r="A1506" s="24">
        <v>6605</v>
      </c>
      <c r="B1506" s="24" t="s">
        <v>1419</v>
      </c>
      <c r="C1506" s="57">
        <v>60.7</v>
      </c>
      <c r="D1506" s="57">
        <v>60.7</v>
      </c>
      <c r="E1506" s="57">
        <v>57.9</v>
      </c>
      <c r="F1506" s="57">
        <v>58.2</v>
      </c>
      <c r="G1506" s="57">
        <v>59</v>
      </c>
      <c r="H1506" s="57">
        <v>59.1</v>
      </c>
      <c r="I1506" s="57">
        <v>55.1</v>
      </c>
      <c r="J1506" s="57">
        <v>55.6</v>
      </c>
      <c r="K1506" s="57">
        <v>55.6</v>
      </c>
      <c r="L1506" s="57">
        <v>56.9</v>
      </c>
      <c r="M1506" s="57">
        <v>54.5</v>
      </c>
      <c r="N1506" s="57">
        <v>55.2</v>
      </c>
      <c r="O1506" s="57">
        <v>348</v>
      </c>
      <c r="P1506" s="57">
        <v>1501</v>
      </c>
      <c r="Q1506" s="57">
        <v>36.862000000000002</v>
      </c>
      <c r="R1506" s="57">
        <v>53.278199999999998</v>
      </c>
      <c r="S1506" s="57">
        <v>27.030799999999999</v>
      </c>
      <c r="T1506" s="57">
        <v>44.5291</v>
      </c>
      <c r="U1506" s="77">
        <v>0.38640906062624913</v>
      </c>
      <c r="V1506" s="24" t="s">
        <v>6180</v>
      </c>
      <c r="W1506" s="216" t="s">
        <v>5967</v>
      </c>
      <c r="X1506" s="216" t="s">
        <v>5971</v>
      </c>
      <c r="Y1506" s="24" t="s">
        <v>6024</v>
      </c>
      <c r="Z1506" s="24" t="s">
        <v>5964</v>
      </c>
      <c r="AA1506" s="24" t="s">
        <v>6000</v>
      </c>
      <c r="AB1506" s="24" t="s">
        <v>5970</v>
      </c>
      <c r="AC1506" s="24" t="s">
        <v>5991</v>
      </c>
    </row>
    <row r="1507" spans="1:29" s="169" customFormat="1">
      <c r="A1507" s="24">
        <v>6606</v>
      </c>
      <c r="B1507" s="24" t="s">
        <v>5819</v>
      </c>
      <c r="C1507" s="57">
        <v>27.3</v>
      </c>
      <c r="D1507" s="57">
        <v>27.55</v>
      </c>
      <c r="E1507" s="57">
        <v>26.45</v>
      </c>
      <c r="F1507" s="57">
        <v>27.1</v>
      </c>
      <c r="G1507" s="57">
        <v>26.8</v>
      </c>
      <c r="H1507" s="57">
        <v>27.15</v>
      </c>
      <c r="I1507" s="57">
        <v>26.4</v>
      </c>
      <c r="J1507" s="57">
        <v>27.15</v>
      </c>
      <c r="K1507" s="57">
        <v>27.15</v>
      </c>
      <c r="L1507" s="57">
        <v>27.15</v>
      </c>
      <c r="M1507" s="57">
        <v>26.65</v>
      </c>
      <c r="N1507" s="57">
        <v>27</v>
      </c>
      <c r="O1507" s="57">
        <v>65</v>
      </c>
      <c r="P1507" s="57">
        <v>421</v>
      </c>
      <c r="Q1507" s="57"/>
      <c r="R1507" s="57"/>
      <c r="S1507" s="57"/>
      <c r="T1507" s="57"/>
      <c r="U1507" s="77">
        <v>0.25732383214568488</v>
      </c>
      <c r="V1507" s="24" t="s">
        <v>6532</v>
      </c>
      <c r="W1507" s="216" t="s">
        <v>5993</v>
      </c>
      <c r="X1507" s="216" t="s">
        <v>5993</v>
      </c>
      <c r="Y1507" s="24" t="s">
        <v>5975</v>
      </c>
      <c r="Z1507" s="24" t="s">
        <v>6126</v>
      </c>
      <c r="AA1507" s="24" t="s">
        <v>6345</v>
      </c>
      <c r="AB1507" s="24" t="s">
        <v>5979</v>
      </c>
      <c r="AC1507" s="24" t="s">
        <v>5996</v>
      </c>
    </row>
    <row r="1508" spans="1:29" s="169" customFormat="1">
      <c r="A1508" s="24">
        <v>6609</v>
      </c>
      <c r="B1508" s="24" t="s">
        <v>1420</v>
      </c>
      <c r="C1508" s="57">
        <v>36.299999999999997</v>
      </c>
      <c r="D1508" s="57">
        <v>36.6</v>
      </c>
      <c r="E1508" s="57">
        <v>30.3</v>
      </c>
      <c r="F1508" s="57">
        <v>30.95</v>
      </c>
      <c r="G1508" s="57">
        <v>30</v>
      </c>
      <c r="H1508" s="57">
        <v>31.8</v>
      </c>
      <c r="I1508" s="57">
        <v>29.9</v>
      </c>
      <c r="J1508" s="57">
        <v>30.8</v>
      </c>
      <c r="K1508" s="57">
        <v>30.75</v>
      </c>
      <c r="L1508" s="57">
        <v>30.95</v>
      </c>
      <c r="M1508" s="57">
        <v>30</v>
      </c>
      <c r="N1508" s="57">
        <v>30.45</v>
      </c>
      <c r="O1508" s="57">
        <v>376</v>
      </c>
      <c r="P1508" s="57">
        <v>907</v>
      </c>
      <c r="Q1508" s="57">
        <v>42.140999999999998</v>
      </c>
      <c r="R1508" s="57">
        <v>59.733400000000003</v>
      </c>
      <c r="S1508" s="57">
        <v>30.1311</v>
      </c>
      <c r="T1508" s="57">
        <v>49.866</v>
      </c>
      <c r="U1508" s="77">
        <v>0.69092245497978677</v>
      </c>
      <c r="V1508" s="24" t="s">
        <v>6137</v>
      </c>
      <c r="W1508" s="216" t="s">
        <v>5967</v>
      </c>
      <c r="X1508" s="216" t="s">
        <v>5971</v>
      </c>
      <c r="Y1508" s="24" t="s">
        <v>5964</v>
      </c>
      <c r="Z1508" s="24" t="s">
        <v>6010</v>
      </c>
      <c r="AA1508" s="24" t="s">
        <v>5984</v>
      </c>
      <c r="AB1508" s="24" t="s">
        <v>5990</v>
      </c>
      <c r="AC1508" s="24" t="s">
        <v>5970</v>
      </c>
    </row>
    <row r="1509" spans="1:29" s="169" customFormat="1">
      <c r="A1509" s="24">
        <v>6610</v>
      </c>
      <c r="B1509" s="24" t="s">
        <v>4050</v>
      </c>
      <c r="C1509" s="57">
        <v>21</v>
      </c>
      <c r="D1509" s="57">
        <v>21.85</v>
      </c>
      <c r="E1509" s="57">
        <v>19.8</v>
      </c>
      <c r="F1509" s="57">
        <v>20.6</v>
      </c>
      <c r="G1509" s="57">
        <v>20.9</v>
      </c>
      <c r="H1509" s="57">
        <v>20.9</v>
      </c>
      <c r="I1509" s="57">
        <v>18.45</v>
      </c>
      <c r="J1509" s="57">
        <v>18.8</v>
      </c>
      <c r="K1509" s="57">
        <v>19.100000000000001</v>
      </c>
      <c r="L1509" s="57">
        <v>19.95</v>
      </c>
      <c r="M1509" s="57">
        <v>17.899999999999999</v>
      </c>
      <c r="N1509" s="57">
        <v>18.95</v>
      </c>
      <c r="O1509" s="57">
        <v>150</v>
      </c>
      <c r="P1509" s="57">
        <v>514</v>
      </c>
      <c r="Q1509" s="57"/>
      <c r="R1509" s="57"/>
      <c r="S1509" s="57"/>
      <c r="T1509" s="57"/>
      <c r="U1509" s="77">
        <v>0.48638132295719849</v>
      </c>
      <c r="V1509" s="24" t="s">
        <v>5992</v>
      </c>
      <c r="W1509" s="216" t="s">
        <v>5993</v>
      </c>
      <c r="X1509" s="216" t="s">
        <v>5993</v>
      </c>
      <c r="Y1509" s="24" t="s">
        <v>5974</v>
      </c>
      <c r="Z1509" s="24" t="s">
        <v>6024</v>
      </c>
      <c r="AA1509" s="24" t="s">
        <v>5994</v>
      </c>
      <c r="AB1509" s="24" t="s">
        <v>5986</v>
      </c>
      <c r="AC1509" s="24" t="s">
        <v>5970</v>
      </c>
    </row>
    <row r="1510" spans="1:29" s="169" customFormat="1">
      <c r="A1510" s="24">
        <v>6612</v>
      </c>
      <c r="B1510" s="24" t="s">
        <v>4053</v>
      </c>
      <c r="C1510" s="57">
        <v>62.5</v>
      </c>
      <c r="D1510" s="57">
        <v>63.3</v>
      </c>
      <c r="E1510" s="57">
        <v>60.4</v>
      </c>
      <c r="F1510" s="57">
        <v>62</v>
      </c>
      <c r="G1510" s="57">
        <v>62</v>
      </c>
      <c r="H1510" s="57">
        <v>62.8</v>
      </c>
      <c r="I1510" s="57">
        <v>60.2</v>
      </c>
      <c r="J1510" s="57">
        <v>62.4</v>
      </c>
      <c r="K1510" s="57">
        <v>64.099999999999994</v>
      </c>
      <c r="L1510" s="57">
        <v>64.099999999999994</v>
      </c>
      <c r="M1510" s="57">
        <v>62</v>
      </c>
      <c r="N1510" s="57">
        <v>63.3</v>
      </c>
      <c r="O1510" s="57">
        <v>55</v>
      </c>
      <c r="P1510" s="57">
        <v>89</v>
      </c>
      <c r="Q1510" s="57"/>
      <c r="R1510" s="57"/>
      <c r="S1510" s="57"/>
      <c r="T1510" s="57"/>
      <c r="U1510" s="77">
        <v>1.0299625468164795</v>
      </c>
      <c r="V1510" s="24" t="s">
        <v>6799</v>
      </c>
      <c r="W1510" s="216" t="s">
        <v>5993</v>
      </c>
      <c r="X1510" s="216" t="s">
        <v>5993</v>
      </c>
      <c r="Y1510" s="24" t="s">
        <v>5975</v>
      </c>
      <c r="Z1510" s="24" t="s">
        <v>6075</v>
      </c>
      <c r="AA1510" s="24" t="s">
        <v>6017</v>
      </c>
      <c r="AB1510" s="24" t="s">
        <v>5979</v>
      </c>
      <c r="AC1510" s="24" t="s">
        <v>5976</v>
      </c>
    </row>
    <row r="1511" spans="1:29" s="169" customFormat="1">
      <c r="A1511" s="24">
        <v>6613</v>
      </c>
      <c r="B1511" s="24" t="s">
        <v>4055</v>
      </c>
      <c r="C1511" s="57">
        <v>150.5</v>
      </c>
      <c r="D1511" s="57">
        <v>150.5</v>
      </c>
      <c r="E1511" s="57">
        <v>146.5</v>
      </c>
      <c r="F1511" s="57">
        <v>148.5</v>
      </c>
      <c r="G1511" s="57">
        <v>148.5</v>
      </c>
      <c r="H1511" s="57">
        <v>148.5</v>
      </c>
      <c r="I1511" s="57">
        <v>139</v>
      </c>
      <c r="J1511" s="57">
        <v>140</v>
      </c>
      <c r="K1511" s="57">
        <v>142</v>
      </c>
      <c r="L1511" s="57">
        <v>142.5</v>
      </c>
      <c r="M1511" s="57">
        <v>140.5</v>
      </c>
      <c r="N1511" s="57">
        <v>141.5</v>
      </c>
      <c r="O1511" s="57">
        <v>44</v>
      </c>
      <c r="P1511" s="57">
        <v>443</v>
      </c>
      <c r="Q1511" s="57">
        <v>60.876300000000001</v>
      </c>
      <c r="R1511" s="57">
        <v>68.277699999999996</v>
      </c>
      <c r="S1511" s="57">
        <v>53.282600000000002</v>
      </c>
      <c r="T1511" s="57">
        <v>63.279299999999999</v>
      </c>
      <c r="U1511" s="77">
        <v>0.16553799849510908</v>
      </c>
      <c r="V1511" s="24" t="s">
        <v>6034</v>
      </c>
      <c r="W1511" s="216" t="s">
        <v>5967</v>
      </c>
      <c r="X1511" s="216" t="s">
        <v>5961</v>
      </c>
      <c r="Y1511" s="24" t="s">
        <v>6017</v>
      </c>
      <c r="Z1511" s="24" t="s">
        <v>6024</v>
      </c>
      <c r="AA1511" s="24" t="s">
        <v>5984</v>
      </c>
      <c r="AB1511" s="24" t="s">
        <v>5991</v>
      </c>
      <c r="AC1511" s="24" t="s">
        <v>5970</v>
      </c>
    </row>
    <row r="1512" spans="1:29" s="169" customFormat="1">
      <c r="A1512" s="24">
        <v>6615</v>
      </c>
      <c r="B1512" s="24" t="s">
        <v>4057</v>
      </c>
      <c r="C1512" s="57">
        <v>49.35</v>
      </c>
      <c r="D1512" s="57">
        <v>49.6</v>
      </c>
      <c r="E1512" s="57">
        <v>48.05</v>
      </c>
      <c r="F1512" s="57">
        <v>48.7</v>
      </c>
      <c r="G1512" s="57">
        <v>48.25</v>
      </c>
      <c r="H1512" s="57">
        <v>49</v>
      </c>
      <c r="I1512" s="57">
        <v>45.5</v>
      </c>
      <c r="J1512" s="57">
        <v>47.95</v>
      </c>
      <c r="K1512" s="57">
        <v>47.55</v>
      </c>
      <c r="L1512" s="57">
        <v>47.55</v>
      </c>
      <c r="M1512" s="57">
        <v>46.75</v>
      </c>
      <c r="N1512" s="57">
        <v>46.75</v>
      </c>
      <c r="O1512" s="57">
        <v>40</v>
      </c>
      <c r="P1512" s="57">
        <v>68</v>
      </c>
      <c r="Q1512" s="57">
        <v>30.325900000000001</v>
      </c>
      <c r="R1512" s="57">
        <v>33.1982</v>
      </c>
      <c r="S1512" s="57">
        <v>26.085799999999999</v>
      </c>
      <c r="T1512" s="57">
        <v>30.827400000000001</v>
      </c>
      <c r="U1512" s="77">
        <v>0.98039215686274517</v>
      </c>
      <c r="V1512" s="24" t="s">
        <v>6826</v>
      </c>
      <c r="W1512" s="216" t="s">
        <v>5967</v>
      </c>
      <c r="X1512" s="216" t="s">
        <v>5971</v>
      </c>
      <c r="Y1512" s="24" t="s">
        <v>5984</v>
      </c>
      <c r="Z1512" s="24" t="s">
        <v>5994</v>
      </c>
      <c r="AA1512" s="24" t="s">
        <v>6518</v>
      </c>
      <c r="AB1512" s="24" t="s">
        <v>5979</v>
      </c>
      <c r="AC1512" s="24" t="s">
        <v>5979</v>
      </c>
    </row>
    <row r="1513" spans="1:29" s="169" customFormat="1">
      <c r="A1513" s="24">
        <v>6616</v>
      </c>
      <c r="B1513" s="24" t="s">
        <v>5875</v>
      </c>
      <c r="C1513" s="57">
        <v>23.8</v>
      </c>
      <c r="D1513" s="57">
        <v>23.8</v>
      </c>
      <c r="E1513" s="57">
        <v>22.1</v>
      </c>
      <c r="F1513" s="57">
        <v>22.2</v>
      </c>
      <c r="G1513" s="57">
        <v>22</v>
      </c>
      <c r="H1513" s="57">
        <v>23.1</v>
      </c>
      <c r="I1513" s="57">
        <v>21.5</v>
      </c>
      <c r="J1513" s="57">
        <v>22.4</v>
      </c>
      <c r="K1513" s="57">
        <v>22.8</v>
      </c>
      <c r="L1513" s="57">
        <v>22.8</v>
      </c>
      <c r="M1513" s="57">
        <v>21.7</v>
      </c>
      <c r="N1513" s="57">
        <v>21.7</v>
      </c>
      <c r="O1513" s="57">
        <v>11</v>
      </c>
      <c r="P1513" s="57">
        <v>44</v>
      </c>
      <c r="Q1513" s="57"/>
      <c r="R1513" s="57"/>
      <c r="S1513" s="57"/>
      <c r="T1513" s="57"/>
      <c r="U1513" s="77">
        <v>0.41666666666666669</v>
      </c>
      <c r="V1513" s="24" t="s">
        <v>6235</v>
      </c>
      <c r="W1513" s="216" t="s">
        <v>5993</v>
      </c>
      <c r="X1513" s="216" t="s">
        <v>5993</v>
      </c>
      <c r="Y1513" s="24" t="s">
        <v>6024</v>
      </c>
      <c r="Z1513" s="24" t="s">
        <v>6016</v>
      </c>
      <c r="AA1513" s="24" t="s">
        <v>6058</v>
      </c>
      <c r="AB1513" s="24" t="s">
        <v>5979</v>
      </c>
      <c r="AC1513" s="24" t="s">
        <v>5979</v>
      </c>
    </row>
    <row r="1514" spans="1:29" s="169" customFormat="1">
      <c r="A1514" s="24">
        <v>6617</v>
      </c>
      <c r="B1514" s="24" t="s">
        <v>4059</v>
      </c>
      <c r="C1514" s="57">
        <v>215.5</v>
      </c>
      <c r="D1514" s="57">
        <v>225.5</v>
      </c>
      <c r="E1514" s="57">
        <v>205.5</v>
      </c>
      <c r="F1514" s="57">
        <v>223.5</v>
      </c>
      <c r="G1514" s="57">
        <v>218</v>
      </c>
      <c r="H1514" s="57">
        <v>223.5</v>
      </c>
      <c r="I1514" s="57">
        <v>200.5</v>
      </c>
      <c r="J1514" s="57">
        <v>208</v>
      </c>
      <c r="K1514" s="57">
        <v>210</v>
      </c>
      <c r="L1514" s="57">
        <v>218</v>
      </c>
      <c r="M1514" s="57">
        <v>204.5</v>
      </c>
      <c r="N1514" s="57">
        <v>215.5</v>
      </c>
      <c r="O1514" s="57">
        <v>273</v>
      </c>
      <c r="P1514" s="57">
        <v>1505</v>
      </c>
      <c r="Q1514" s="57">
        <v>45.654600000000002</v>
      </c>
      <c r="R1514" s="57">
        <v>56.110100000000003</v>
      </c>
      <c r="S1514" s="57">
        <v>38.572899999999997</v>
      </c>
      <c r="T1514" s="57">
        <v>50.264299999999999</v>
      </c>
      <c r="U1514" s="77">
        <v>0.30232558139534882</v>
      </c>
      <c r="V1514" s="24" t="s">
        <v>6038</v>
      </c>
      <c r="W1514" s="216" t="s">
        <v>5967</v>
      </c>
      <c r="X1514" s="216" t="s">
        <v>5961</v>
      </c>
      <c r="Y1514" s="24" t="s">
        <v>5982</v>
      </c>
      <c r="Z1514" s="24" t="s">
        <v>5964</v>
      </c>
      <c r="AA1514" s="24" t="s">
        <v>6010</v>
      </c>
      <c r="AB1514" s="24" t="s">
        <v>5990</v>
      </c>
      <c r="AC1514" s="24" t="s">
        <v>5986</v>
      </c>
    </row>
    <row r="1515" spans="1:29" s="169" customFormat="1">
      <c r="A1515" s="24">
        <v>6618</v>
      </c>
      <c r="B1515" s="24" t="s">
        <v>4523</v>
      </c>
      <c r="C1515" s="57"/>
      <c r="D1515" s="57">
        <v>12.6</v>
      </c>
      <c r="E1515" s="57">
        <v>11.7</v>
      </c>
      <c r="F1515" s="57">
        <v>11.95</v>
      </c>
      <c r="G1515" s="57">
        <v>11.9</v>
      </c>
      <c r="H1515" s="57">
        <v>11.95</v>
      </c>
      <c r="I1515" s="57">
        <v>9.8000000000000007</v>
      </c>
      <c r="J1515" s="57">
        <v>10.199999999999999</v>
      </c>
      <c r="K1515" s="57">
        <v>10.050000000000001</v>
      </c>
      <c r="L1515" s="57">
        <v>10.5</v>
      </c>
      <c r="M1515" s="57">
        <v>10</v>
      </c>
      <c r="N1515" s="57">
        <v>10.15</v>
      </c>
      <c r="O1515" s="57">
        <v>128</v>
      </c>
      <c r="P1515" s="57">
        <v>329</v>
      </c>
      <c r="Q1515" s="57"/>
      <c r="R1515" s="57"/>
      <c r="S1515" s="57"/>
      <c r="T1515" s="57"/>
      <c r="U1515" s="77">
        <v>0.64842958459979738</v>
      </c>
      <c r="V1515" s="24" t="s">
        <v>6303</v>
      </c>
      <c r="W1515" s="216" t="s">
        <v>5993</v>
      </c>
      <c r="X1515" s="216" t="s">
        <v>5993</v>
      </c>
      <c r="Y1515" s="24" t="s">
        <v>5969</v>
      </c>
      <c r="Z1515" s="24" t="s">
        <v>5964</v>
      </c>
      <c r="AA1515" s="24" t="s">
        <v>5963</v>
      </c>
      <c r="AB1515" s="24" t="s">
        <v>5996</v>
      </c>
      <c r="AC1515" s="24" t="s">
        <v>5965</v>
      </c>
    </row>
    <row r="1516" spans="1:29" s="169" customFormat="1">
      <c r="A1516" s="24">
        <v>6620</v>
      </c>
      <c r="B1516" s="24" t="s">
        <v>4061</v>
      </c>
      <c r="C1516" s="57">
        <v>31</v>
      </c>
      <c r="D1516" s="57">
        <v>31</v>
      </c>
      <c r="E1516" s="57">
        <v>30</v>
      </c>
      <c r="F1516" s="57">
        <v>30.1</v>
      </c>
      <c r="G1516" s="57">
        <v>30</v>
      </c>
      <c r="H1516" s="57">
        <v>30</v>
      </c>
      <c r="I1516" s="57">
        <v>29</v>
      </c>
      <c r="J1516" s="57">
        <v>29.6</v>
      </c>
      <c r="K1516" s="57">
        <v>29.95</v>
      </c>
      <c r="L1516" s="57">
        <v>31</v>
      </c>
      <c r="M1516" s="57">
        <v>29.95</v>
      </c>
      <c r="N1516" s="57">
        <v>30.65</v>
      </c>
      <c r="O1516" s="57">
        <v>272</v>
      </c>
      <c r="P1516" s="57">
        <v>145</v>
      </c>
      <c r="Q1516" s="57"/>
      <c r="R1516" s="57"/>
      <c r="S1516" s="57"/>
      <c r="T1516" s="57"/>
      <c r="U1516" s="77">
        <v>3.1264367816091956</v>
      </c>
      <c r="V1516" s="24" t="s">
        <v>6157</v>
      </c>
      <c r="W1516" s="216" t="s">
        <v>5993</v>
      </c>
      <c r="X1516" s="216" t="s">
        <v>5993</v>
      </c>
      <c r="Y1516" s="24" t="s">
        <v>6209</v>
      </c>
      <c r="Z1516" s="24" t="s">
        <v>6017</v>
      </c>
      <c r="AA1516" s="24" t="s">
        <v>6031</v>
      </c>
      <c r="AB1516" s="24" t="s">
        <v>5991</v>
      </c>
      <c r="AC1516" s="24" t="s">
        <v>5979</v>
      </c>
    </row>
    <row r="1517" spans="1:29" s="169" customFormat="1">
      <c r="A1517" s="24">
        <v>6621</v>
      </c>
      <c r="B1517" s="24" t="s">
        <v>4063</v>
      </c>
      <c r="C1517" s="57">
        <v>12.95</v>
      </c>
      <c r="D1517" s="57">
        <v>13.15</v>
      </c>
      <c r="E1517" s="57">
        <v>12.45</v>
      </c>
      <c r="F1517" s="57">
        <v>12.45</v>
      </c>
      <c r="G1517" s="57">
        <v>12.6</v>
      </c>
      <c r="H1517" s="57">
        <v>12.8</v>
      </c>
      <c r="I1517" s="57">
        <v>11.75</v>
      </c>
      <c r="J1517" s="57">
        <v>11.8</v>
      </c>
      <c r="K1517" s="57">
        <v>11.7</v>
      </c>
      <c r="L1517" s="57">
        <v>12.05</v>
      </c>
      <c r="M1517" s="57">
        <v>11.7</v>
      </c>
      <c r="N1517" s="57">
        <v>11.7</v>
      </c>
      <c r="O1517" s="57">
        <v>134</v>
      </c>
      <c r="P1517" s="57">
        <v>650</v>
      </c>
      <c r="Q1517" s="57"/>
      <c r="R1517" s="57"/>
      <c r="S1517" s="57"/>
      <c r="T1517" s="57"/>
      <c r="U1517" s="77">
        <v>0.34358974358974359</v>
      </c>
      <c r="V1517" s="24" t="s">
        <v>6827</v>
      </c>
      <c r="W1517" s="216" t="s">
        <v>5993</v>
      </c>
      <c r="X1517" s="216" t="s">
        <v>5993</v>
      </c>
      <c r="Y1517" s="24" t="s">
        <v>6004</v>
      </c>
      <c r="Z1517" s="24" t="s">
        <v>5964</v>
      </c>
      <c r="AA1517" s="24" t="s">
        <v>6591</v>
      </c>
      <c r="AB1517" s="24" t="s">
        <v>6159</v>
      </c>
      <c r="AC1517" s="24" t="s">
        <v>5979</v>
      </c>
    </row>
    <row r="1518" spans="1:29" s="169" customFormat="1">
      <c r="A1518" s="24">
        <v>6624</v>
      </c>
      <c r="B1518" s="24" t="s">
        <v>4067</v>
      </c>
      <c r="C1518" s="57">
        <v>30.5</v>
      </c>
      <c r="D1518" s="57">
        <v>30.9</v>
      </c>
      <c r="E1518" s="57">
        <v>29.95</v>
      </c>
      <c r="F1518" s="57">
        <v>30.2</v>
      </c>
      <c r="G1518" s="57">
        <v>30.2</v>
      </c>
      <c r="H1518" s="57">
        <v>30.2</v>
      </c>
      <c r="I1518" s="57">
        <v>28</v>
      </c>
      <c r="J1518" s="57">
        <v>29</v>
      </c>
      <c r="K1518" s="57">
        <v>29.95</v>
      </c>
      <c r="L1518" s="57">
        <v>29.95</v>
      </c>
      <c r="M1518" s="57">
        <v>29</v>
      </c>
      <c r="N1518" s="57">
        <v>29.65</v>
      </c>
      <c r="O1518" s="57">
        <v>11</v>
      </c>
      <c r="P1518" s="57">
        <v>37</v>
      </c>
      <c r="Q1518" s="57"/>
      <c r="R1518" s="57"/>
      <c r="S1518" s="57"/>
      <c r="T1518" s="57"/>
      <c r="U1518" s="77">
        <v>0.49549549549549549</v>
      </c>
      <c r="V1518" s="24" t="s">
        <v>6389</v>
      </c>
      <c r="W1518" s="216" t="s">
        <v>5993</v>
      </c>
      <c r="X1518" s="216" t="s">
        <v>5993</v>
      </c>
      <c r="Y1518" s="24" t="s">
        <v>5984</v>
      </c>
      <c r="Z1518" s="24" t="s">
        <v>6024</v>
      </c>
      <c r="AA1518" s="24" t="s">
        <v>6390</v>
      </c>
      <c r="AB1518" s="24" t="s">
        <v>5979</v>
      </c>
      <c r="AC1518" s="24" t="s">
        <v>5996</v>
      </c>
    </row>
    <row r="1519" spans="1:29" s="169" customFormat="1">
      <c r="A1519" s="24">
        <v>6625</v>
      </c>
      <c r="B1519" s="24" t="s">
        <v>4069</v>
      </c>
      <c r="C1519" s="57">
        <v>28.55</v>
      </c>
      <c r="D1519" s="57">
        <v>28.9</v>
      </c>
      <c r="E1519" s="57">
        <v>28</v>
      </c>
      <c r="F1519" s="57">
        <v>28.65</v>
      </c>
      <c r="G1519" s="57">
        <v>28</v>
      </c>
      <c r="H1519" s="57">
        <v>28.05</v>
      </c>
      <c r="I1519" s="57">
        <v>27.1</v>
      </c>
      <c r="J1519" s="57">
        <v>27.65</v>
      </c>
      <c r="K1519" s="57">
        <v>27.65</v>
      </c>
      <c r="L1519" s="57">
        <v>27.65</v>
      </c>
      <c r="M1519" s="57">
        <v>26.8</v>
      </c>
      <c r="N1519" s="57">
        <v>26.9</v>
      </c>
      <c r="O1519" s="57">
        <v>127</v>
      </c>
      <c r="P1519" s="57">
        <v>74</v>
      </c>
      <c r="Q1519" s="57">
        <v>40.437600000000003</v>
      </c>
      <c r="R1519" s="57">
        <v>46.805</v>
      </c>
      <c r="S1519" s="57">
        <v>27.761600000000001</v>
      </c>
      <c r="T1519" s="57">
        <v>40.4572</v>
      </c>
      <c r="U1519" s="77">
        <v>2.8603603603603602</v>
      </c>
      <c r="V1519" s="24" t="s">
        <v>6530</v>
      </c>
      <c r="W1519" s="216" t="s">
        <v>5967</v>
      </c>
      <c r="X1519" s="216" t="s">
        <v>5971</v>
      </c>
      <c r="Y1519" s="24" t="s">
        <v>6124</v>
      </c>
      <c r="Z1519" s="24" t="s">
        <v>5984</v>
      </c>
      <c r="AA1519" s="24" t="s">
        <v>6209</v>
      </c>
      <c r="AB1519" s="24" t="s">
        <v>5979</v>
      </c>
      <c r="AC1519" s="24" t="s">
        <v>5965</v>
      </c>
    </row>
    <row r="1520" spans="1:29" s="169" customFormat="1">
      <c r="A1520" s="24">
        <v>6629</v>
      </c>
      <c r="B1520" s="24" t="s">
        <v>5729</v>
      </c>
      <c r="C1520" s="57">
        <v>62.2</v>
      </c>
      <c r="D1520" s="57">
        <v>63.4</v>
      </c>
      <c r="E1520" s="57">
        <v>61.8</v>
      </c>
      <c r="F1520" s="57"/>
      <c r="G1520" s="57">
        <v>61.9</v>
      </c>
      <c r="H1520" s="57">
        <v>62.4</v>
      </c>
      <c r="I1520" s="57">
        <v>57.4</v>
      </c>
      <c r="J1520" s="57">
        <v>60</v>
      </c>
      <c r="K1520" s="57">
        <v>60.1</v>
      </c>
      <c r="L1520" s="57">
        <v>60.3</v>
      </c>
      <c r="M1520" s="57">
        <v>59</v>
      </c>
      <c r="N1520" s="57">
        <v>59.1</v>
      </c>
      <c r="O1520" s="57">
        <v>11</v>
      </c>
      <c r="P1520" s="57">
        <v>82</v>
      </c>
      <c r="Q1520" s="57"/>
      <c r="R1520" s="57"/>
      <c r="S1520" s="57"/>
      <c r="T1520" s="57"/>
      <c r="U1520" s="77">
        <v>0.22357723577235772</v>
      </c>
      <c r="V1520" s="24" t="s">
        <v>6828</v>
      </c>
      <c r="W1520" s="216" t="s">
        <v>5993</v>
      </c>
      <c r="X1520" s="216" t="s">
        <v>5993</v>
      </c>
      <c r="Y1520" s="24" t="s">
        <v>6027</v>
      </c>
      <c r="Z1520" s="24" t="s">
        <v>5962</v>
      </c>
      <c r="AA1520" s="24" t="s">
        <v>5984</v>
      </c>
      <c r="AB1520" s="24" t="s">
        <v>5990</v>
      </c>
      <c r="AC1520" s="24" t="s">
        <v>5965</v>
      </c>
    </row>
    <row r="1521" spans="1:29" s="169" customFormat="1">
      <c r="A1521" s="24">
        <v>6633</v>
      </c>
      <c r="B1521" s="24" t="s">
        <v>4073</v>
      </c>
      <c r="C1521" s="57">
        <v>13.9</v>
      </c>
      <c r="D1521" s="57">
        <v>16.7</v>
      </c>
      <c r="E1521" s="57">
        <v>13.45</v>
      </c>
      <c r="F1521" s="57">
        <v>13.85</v>
      </c>
      <c r="G1521" s="57">
        <v>13.35</v>
      </c>
      <c r="H1521" s="57">
        <v>13.95</v>
      </c>
      <c r="I1521" s="57">
        <v>12.3</v>
      </c>
      <c r="J1521" s="57">
        <v>12.8</v>
      </c>
      <c r="K1521" s="57">
        <v>12.45</v>
      </c>
      <c r="L1521" s="57">
        <v>13.15</v>
      </c>
      <c r="M1521" s="57">
        <v>12</v>
      </c>
      <c r="N1521" s="57">
        <v>12.8</v>
      </c>
      <c r="O1521" s="57">
        <v>180</v>
      </c>
      <c r="P1521" s="57">
        <v>754</v>
      </c>
      <c r="Q1521" s="57"/>
      <c r="R1521" s="57"/>
      <c r="S1521" s="57"/>
      <c r="T1521" s="57"/>
      <c r="U1521" s="77">
        <v>0.39787798408488068</v>
      </c>
      <c r="V1521" s="24" t="s">
        <v>6450</v>
      </c>
      <c r="W1521" s="216" t="s">
        <v>5993</v>
      </c>
      <c r="X1521" s="216" t="s">
        <v>5993</v>
      </c>
      <c r="Y1521" s="24" t="s">
        <v>5978</v>
      </c>
      <c r="Z1521" s="24" t="s">
        <v>5964</v>
      </c>
      <c r="AA1521" s="24" t="s">
        <v>6010</v>
      </c>
      <c r="AB1521" s="24" t="s">
        <v>5991</v>
      </c>
      <c r="AC1521" s="24" t="s">
        <v>5986</v>
      </c>
    </row>
    <row r="1522" spans="1:29" s="169" customFormat="1">
      <c r="A1522" s="24">
        <v>6634</v>
      </c>
      <c r="B1522" s="24" t="s">
        <v>4074</v>
      </c>
      <c r="C1522" s="57">
        <v>78.8</v>
      </c>
      <c r="D1522" s="57">
        <v>79</v>
      </c>
      <c r="E1522" s="57">
        <v>74.2</v>
      </c>
      <c r="F1522" s="57">
        <v>75.400000000000006</v>
      </c>
      <c r="G1522" s="57">
        <v>75.7</v>
      </c>
      <c r="H1522" s="57">
        <v>77</v>
      </c>
      <c r="I1522" s="57">
        <v>74.099999999999994</v>
      </c>
      <c r="J1522" s="57">
        <v>76.2</v>
      </c>
      <c r="K1522" s="57">
        <v>75.2</v>
      </c>
      <c r="L1522" s="57">
        <v>76</v>
      </c>
      <c r="M1522" s="57">
        <v>75.099999999999994</v>
      </c>
      <c r="N1522" s="57">
        <v>75.400000000000006</v>
      </c>
      <c r="O1522" s="57">
        <v>72</v>
      </c>
      <c r="P1522" s="57">
        <v>390</v>
      </c>
      <c r="Q1522" s="57"/>
      <c r="R1522" s="57"/>
      <c r="S1522" s="57"/>
      <c r="T1522" s="57"/>
      <c r="U1522" s="77">
        <v>0.30769230769230771</v>
      </c>
      <c r="V1522" s="24" t="s">
        <v>6829</v>
      </c>
      <c r="W1522" s="216" t="s">
        <v>5993</v>
      </c>
      <c r="X1522" s="216" t="s">
        <v>5993</v>
      </c>
      <c r="Y1522" s="24" t="s">
        <v>5964</v>
      </c>
      <c r="Z1522" s="24" t="s">
        <v>6075</v>
      </c>
      <c r="AA1522" s="24" t="s">
        <v>6499</v>
      </c>
      <c r="AB1522" s="24" t="s">
        <v>5996</v>
      </c>
      <c r="AC1522" s="24" t="s">
        <v>5965</v>
      </c>
    </row>
    <row r="1523" spans="1:29" s="169" customFormat="1">
      <c r="A1523" s="24">
        <v>6638</v>
      </c>
      <c r="B1523" s="24" t="s">
        <v>4078</v>
      </c>
      <c r="C1523" s="57">
        <v>99.9</v>
      </c>
      <c r="D1523" s="57">
        <v>99.9</v>
      </c>
      <c r="E1523" s="57">
        <v>92.2</v>
      </c>
      <c r="F1523" s="57">
        <v>93</v>
      </c>
      <c r="G1523" s="57">
        <v>92.8</v>
      </c>
      <c r="H1523" s="57">
        <v>92.8</v>
      </c>
      <c r="I1523" s="57">
        <v>86.6</v>
      </c>
      <c r="J1523" s="57">
        <v>89.3</v>
      </c>
      <c r="K1523" s="57">
        <v>86.6</v>
      </c>
      <c r="L1523" s="57">
        <v>89</v>
      </c>
      <c r="M1523" s="57">
        <v>86.5</v>
      </c>
      <c r="N1523" s="57">
        <v>87.9</v>
      </c>
      <c r="O1523" s="57">
        <v>78</v>
      </c>
      <c r="P1523" s="57">
        <v>108</v>
      </c>
      <c r="Q1523" s="57">
        <v>24.845099999999999</v>
      </c>
      <c r="R1523" s="57">
        <v>41.4054</v>
      </c>
      <c r="S1523" s="57">
        <v>18.200900000000001</v>
      </c>
      <c r="T1523" s="57">
        <v>33.6706</v>
      </c>
      <c r="U1523" s="77">
        <v>1.2037037037037037</v>
      </c>
      <c r="V1523" s="24" t="s">
        <v>6830</v>
      </c>
      <c r="W1523" s="216" t="s">
        <v>5967</v>
      </c>
      <c r="X1523" s="216" t="s">
        <v>6007</v>
      </c>
      <c r="Y1523" s="24" t="s">
        <v>6024</v>
      </c>
      <c r="Z1523" s="24" t="s">
        <v>6024</v>
      </c>
      <c r="AA1523" s="24" t="s">
        <v>6016</v>
      </c>
      <c r="AB1523" s="24" t="s">
        <v>5986</v>
      </c>
      <c r="AC1523" s="24" t="s">
        <v>5979</v>
      </c>
    </row>
    <row r="1524" spans="1:29" s="169" customFormat="1">
      <c r="A1524" s="24">
        <v>6640</v>
      </c>
      <c r="B1524" s="24" t="s">
        <v>4080</v>
      </c>
      <c r="C1524" s="57">
        <v>141</v>
      </c>
      <c r="D1524" s="57">
        <v>142</v>
      </c>
      <c r="E1524" s="57">
        <v>108</v>
      </c>
      <c r="F1524" s="57">
        <v>112</v>
      </c>
      <c r="G1524" s="57">
        <v>109.5</v>
      </c>
      <c r="H1524" s="57">
        <v>115</v>
      </c>
      <c r="I1524" s="57">
        <v>98.3</v>
      </c>
      <c r="J1524" s="57">
        <v>99</v>
      </c>
      <c r="K1524" s="57">
        <v>103.5</v>
      </c>
      <c r="L1524" s="57">
        <v>109</v>
      </c>
      <c r="M1524" s="57">
        <v>101.5</v>
      </c>
      <c r="N1524" s="57">
        <v>101.5</v>
      </c>
      <c r="O1524" s="57">
        <v>129</v>
      </c>
      <c r="P1524" s="57">
        <v>485</v>
      </c>
      <c r="Q1524" s="57">
        <v>30.439299999999999</v>
      </c>
      <c r="R1524" s="57">
        <v>49.688499999999998</v>
      </c>
      <c r="S1524" s="57">
        <v>21.523199999999999</v>
      </c>
      <c r="T1524" s="57">
        <v>40.3001</v>
      </c>
      <c r="U1524" s="77">
        <v>0.44329896907216493</v>
      </c>
      <c r="V1524" s="24" t="s">
        <v>6565</v>
      </c>
      <c r="W1524" s="216" t="s">
        <v>5967</v>
      </c>
      <c r="X1524" s="216" t="s">
        <v>6007</v>
      </c>
      <c r="Y1524" s="24" t="s">
        <v>5964</v>
      </c>
      <c r="Z1524" s="24" t="s">
        <v>5964</v>
      </c>
      <c r="AA1524" s="24" t="s">
        <v>6338</v>
      </c>
      <c r="AB1524" s="24" t="s">
        <v>5996</v>
      </c>
      <c r="AC1524" s="24" t="s">
        <v>5979</v>
      </c>
    </row>
    <row r="1525" spans="1:29" s="169" customFormat="1">
      <c r="A1525" s="24">
        <v>6641</v>
      </c>
      <c r="B1525" s="24" t="s">
        <v>5797</v>
      </c>
      <c r="C1525" s="57">
        <v>63</v>
      </c>
      <c r="D1525" s="57">
        <v>63.8</v>
      </c>
      <c r="E1525" s="57">
        <v>62.5</v>
      </c>
      <c r="F1525" s="57">
        <v>62.5</v>
      </c>
      <c r="G1525" s="57">
        <v>62.7</v>
      </c>
      <c r="H1525" s="57">
        <v>62.7</v>
      </c>
      <c r="I1525" s="57">
        <v>59.7</v>
      </c>
      <c r="J1525" s="57">
        <v>60</v>
      </c>
      <c r="K1525" s="57">
        <v>60.5</v>
      </c>
      <c r="L1525" s="57">
        <v>60.9</v>
      </c>
      <c r="M1525" s="57">
        <v>60</v>
      </c>
      <c r="N1525" s="57">
        <v>60.6</v>
      </c>
      <c r="O1525" s="57">
        <v>25</v>
      </c>
      <c r="P1525" s="57">
        <v>69</v>
      </c>
      <c r="Q1525" s="57"/>
      <c r="R1525" s="57"/>
      <c r="S1525" s="57"/>
      <c r="T1525" s="57"/>
      <c r="U1525" s="77">
        <v>0.60386473429951693</v>
      </c>
      <c r="V1525" s="24" t="s">
        <v>6083</v>
      </c>
      <c r="W1525" s="216" t="s">
        <v>5993</v>
      </c>
      <c r="X1525" s="216" t="s">
        <v>5993</v>
      </c>
      <c r="Y1525" s="24" t="s">
        <v>6130</v>
      </c>
      <c r="Z1525" s="24" t="s">
        <v>6024</v>
      </c>
      <c r="AA1525" s="24" t="s">
        <v>6370</v>
      </c>
      <c r="AB1525" s="24" t="s">
        <v>5991</v>
      </c>
      <c r="AC1525" s="24" t="s">
        <v>5976</v>
      </c>
    </row>
    <row r="1526" spans="1:29" s="169" customFormat="1">
      <c r="A1526" s="24">
        <v>6642</v>
      </c>
      <c r="B1526" s="24" t="s">
        <v>4525</v>
      </c>
      <c r="C1526" s="57">
        <v>88</v>
      </c>
      <c r="D1526" s="57">
        <v>88.3</v>
      </c>
      <c r="E1526" s="57">
        <v>77.8</v>
      </c>
      <c r="F1526" s="57">
        <v>77.900000000000006</v>
      </c>
      <c r="G1526" s="57">
        <v>77.900000000000006</v>
      </c>
      <c r="H1526" s="57">
        <v>82.7</v>
      </c>
      <c r="I1526" s="57">
        <v>72</v>
      </c>
      <c r="J1526" s="57">
        <v>79</v>
      </c>
      <c r="K1526" s="57">
        <v>79.5</v>
      </c>
      <c r="L1526" s="57">
        <v>83.4</v>
      </c>
      <c r="M1526" s="57">
        <v>79</v>
      </c>
      <c r="N1526" s="57">
        <v>80</v>
      </c>
      <c r="O1526" s="57">
        <v>188</v>
      </c>
      <c r="P1526" s="57">
        <v>774</v>
      </c>
      <c r="Q1526" s="57"/>
      <c r="R1526" s="57"/>
      <c r="S1526" s="57"/>
      <c r="T1526" s="57"/>
      <c r="U1526" s="77">
        <v>0.40482342807924204</v>
      </c>
      <c r="V1526" s="24" t="s">
        <v>6522</v>
      </c>
      <c r="W1526" s="216" t="s">
        <v>5993</v>
      </c>
      <c r="X1526" s="216" t="s">
        <v>5993</v>
      </c>
      <c r="Y1526" s="24" t="s">
        <v>5964</v>
      </c>
      <c r="Z1526" s="24" t="s">
        <v>5972</v>
      </c>
      <c r="AA1526" s="24" t="s">
        <v>5969</v>
      </c>
      <c r="AB1526" s="24" t="s">
        <v>6033</v>
      </c>
      <c r="AC1526" s="24" t="s">
        <v>5965</v>
      </c>
    </row>
    <row r="1527" spans="1:29" s="169" customFormat="1">
      <c r="A1527" s="24">
        <v>6643</v>
      </c>
      <c r="B1527" s="24" t="s">
        <v>4526</v>
      </c>
      <c r="C1527" s="57">
        <v>356</v>
      </c>
      <c r="D1527" s="57">
        <v>364</v>
      </c>
      <c r="E1527" s="57">
        <v>324</v>
      </c>
      <c r="F1527" s="57">
        <v>327</v>
      </c>
      <c r="G1527" s="57">
        <v>330.5</v>
      </c>
      <c r="H1527" s="57">
        <v>333.5</v>
      </c>
      <c r="I1527" s="57">
        <v>299</v>
      </c>
      <c r="J1527" s="57">
        <v>309</v>
      </c>
      <c r="K1527" s="57">
        <v>306.5</v>
      </c>
      <c r="L1527" s="57">
        <v>328.5</v>
      </c>
      <c r="M1527" s="57">
        <v>306.5</v>
      </c>
      <c r="N1527" s="57">
        <v>319.5</v>
      </c>
      <c r="O1527" s="57">
        <v>517</v>
      </c>
      <c r="P1527" s="57">
        <v>1488</v>
      </c>
      <c r="Q1527" s="57">
        <v>27.970600000000001</v>
      </c>
      <c r="R1527" s="57">
        <v>45.132899999999999</v>
      </c>
      <c r="S1527" s="57">
        <v>23.392399999999999</v>
      </c>
      <c r="T1527" s="57">
        <v>37.886099999999999</v>
      </c>
      <c r="U1527" s="77">
        <v>0.5790770609318997</v>
      </c>
      <c r="V1527" s="24" t="s">
        <v>6673</v>
      </c>
      <c r="W1527" s="216" t="s">
        <v>5967</v>
      </c>
      <c r="X1527" s="216" t="s">
        <v>6007</v>
      </c>
      <c r="Y1527" s="24" t="s">
        <v>5964</v>
      </c>
      <c r="Z1527" s="24" t="s">
        <v>5964</v>
      </c>
      <c r="AA1527" s="24" t="s">
        <v>6013</v>
      </c>
      <c r="AB1527" s="24" t="s">
        <v>5986</v>
      </c>
      <c r="AC1527" s="24" t="s">
        <v>5979</v>
      </c>
    </row>
    <row r="1528" spans="1:29" s="169" customFormat="1">
      <c r="A1528" s="24">
        <v>6645</v>
      </c>
      <c r="B1528" s="24" t="s">
        <v>4082</v>
      </c>
      <c r="C1528" s="57">
        <v>38.15</v>
      </c>
      <c r="D1528" s="57">
        <v>40.5</v>
      </c>
      <c r="E1528" s="57">
        <v>36.799999999999997</v>
      </c>
      <c r="F1528" s="57">
        <v>38.799999999999997</v>
      </c>
      <c r="G1528" s="57">
        <v>39</v>
      </c>
      <c r="H1528" s="57">
        <v>39.15</v>
      </c>
      <c r="I1528" s="57">
        <v>36.15</v>
      </c>
      <c r="J1528" s="57">
        <v>37</v>
      </c>
      <c r="K1528" s="57">
        <v>37.15</v>
      </c>
      <c r="L1528" s="57">
        <v>38</v>
      </c>
      <c r="M1528" s="57">
        <v>34.75</v>
      </c>
      <c r="N1528" s="57">
        <v>36.450000000000003</v>
      </c>
      <c r="O1528" s="57">
        <v>226</v>
      </c>
      <c r="P1528" s="57">
        <v>432</v>
      </c>
      <c r="Q1528" s="57"/>
      <c r="R1528" s="57"/>
      <c r="S1528" s="57"/>
      <c r="T1528" s="57"/>
      <c r="U1528" s="77">
        <v>0.87191358024691357</v>
      </c>
      <c r="V1528" s="24" t="s">
        <v>6110</v>
      </c>
      <c r="W1528" s="216" t="s">
        <v>5993</v>
      </c>
      <c r="X1528" s="216" t="s">
        <v>5993</v>
      </c>
      <c r="Y1528" s="24" t="s">
        <v>6022</v>
      </c>
      <c r="Z1528" s="24" t="s">
        <v>5964</v>
      </c>
      <c r="AA1528" s="24" t="s">
        <v>5975</v>
      </c>
      <c r="AB1528" s="24" t="s">
        <v>5991</v>
      </c>
      <c r="AC1528" s="24" t="s">
        <v>5970</v>
      </c>
    </row>
    <row r="1529" spans="1:29" s="169" customFormat="1">
      <c r="A1529" s="24">
        <v>6648</v>
      </c>
      <c r="B1529" s="24" t="s">
        <v>4084</v>
      </c>
      <c r="C1529" s="57">
        <v>77.3</v>
      </c>
      <c r="D1529" s="57">
        <v>77.3</v>
      </c>
      <c r="E1529" s="57">
        <v>72.7</v>
      </c>
      <c r="F1529" s="57">
        <v>73.8</v>
      </c>
      <c r="G1529" s="57">
        <v>72.599999999999994</v>
      </c>
      <c r="H1529" s="57">
        <v>75</v>
      </c>
      <c r="I1529" s="57">
        <v>68.7</v>
      </c>
      <c r="J1529" s="57">
        <v>73.900000000000006</v>
      </c>
      <c r="K1529" s="57">
        <v>74</v>
      </c>
      <c r="L1529" s="57">
        <v>74</v>
      </c>
      <c r="M1529" s="57">
        <v>71.7</v>
      </c>
      <c r="N1529" s="57">
        <v>73.400000000000006</v>
      </c>
      <c r="O1529" s="57">
        <v>55</v>
      </c>
      <c r="P1529" s="57">
        <v>385</v>
      </c>
      <c r="Q1529" s="57">
        <v>54.44</v>
      </c>
      <c r="R1529" s="57">
        <v>58.381599999999999</v>
      </c>
      <c r="S1529" s="57">
        <v>49.683599999999998</v>
      </c>
      <c r="T1529" s="57">
        <v>55.482300000000002</v>
      </c>
      <c r="U1529" s="77">
        <v>0.23809523809523808</v>
      </c>
      <c r="V1529" s="24" t="s">
        <v>6389</v>
      </c>
      <c r="W1529" s="216" t="s">
        <v>5967</v>
      </c>
      <c r="X1529" s="216" t="s">
        <v>5961</v>
      </c>
      <c r="Y1529" s="24" t="s">
        <v>6024</v>
      </c>
      <c r="Z1529" s="24" t="s">
        <v>6075</v>
      </c>
      <c r="AA1529" s="24" t="s">
        <v>6390</v>
      </c>
      <c r="AB1529" s="24" t="s">
        <v>5979</v>
      </c>
      <c r="AC1529" s="24" t="s">
        <v>5996</v>
      </c>
    </row>
    <row r="1530" spans="1:29" s="169" customFormat="1">
      <c r="A1530" s="24">
        <v>6649</v>
      </c>
      <c r="B1530" s="24" t="s">
        <v>4086</v>
      </c>
      <c r="C1530" s="57">
        <v>27.5</v>
      </c>
      <c r="D1530" s="57">
        <v>28.6</v>
      </c>
      <c r="E1530" s="57">
        <v>27.5</v>
      </c>
      <c r="F1530" s="57">
        <v>27.65</v>
      </c>
      <c r="G1530" s="57">
        <v>27.7</v>
      </c>
      <c r="H1530" s="57">
        <v>27.7</v>
      </c>
      <c r="I1530" s="57">
        <v>27</v>
      </c>
      <c r="J1530" s="57">
        <v>27</v>
      </c>
      <c r="K1530" s="57">
        <v>27</v>
      </c>
      <c r="L1530" s="57">
        <v>27</v>
      </c>
      <c r="M1530" s="57">
        <v>27</v>
      </c>
      <c r="N1530" s="57">
        <v>27</v>
      </c>
      <c r="O1530" s="57">
        <v>5</v>
      </c>
      <c r="P1530" s="57">
        <v>42</v>
      </c>
      <c r="Q1530" s="57"/>
      <c r="R1530" s="57"/>
      <c r="S1530" s="57"/>
      <c r="T1530" s="57"/>
      <c r="U1530" s="77">
        <v>0.19841269841269843</v>
      </c>
      <c r="V1530" s="24" t="s">
        <v>6806</v>
      </c>
      <c r="W1530" s="216" t="s">
        <v>5993</v>
      </c>
      <c r="X1530" s="216" t="s">
        <v>5993</v>
      </c>
      <c r="Y1530" s="24" t="s">
        <v>6227</v>
      </c>
      <c r="Z1530" s="24" t="s">
        <v>6527</v>
      </c>
      <c r="AA1530" s="24" t="s">
        <v>6577</v>
      </c>
      <c r="AB1530" s="24" t="s">
        <v>5979</v>
      </c>
      <c r="AC1530" s="24" t="s">
        <v>5979</v>
      </c>
    </row>
    <row r="1531" spans="1:29" s="169" customFormat="1">
      <c r="A1531" s="24">
        <v>6650</v>
      </c>
      <c r="B1531" s="24" t="s">
        <v>4529</v>
      </c>
      <c r="C1531" s="57">
        <v>80.900000000000006</v>
      </c>
      <c r="D1531" s="57">
        <v>84.4</v>
      </c>
      <c r="E1531" s="57">
        <v>79.2</v>
      </c>
      <c r="F1531" s="57">
        <v>80</v>
      </c>
      <c r="G1531" s="57">
        <v>79</v>
      </c>
      <c r="H1531" s="57">
        <v>80</v>
      </c>
      <c r="I1531" s="57">
        <v>77.5</v>
      </c>
      <c r="J1531" s="57">
        <v>79.8</v>
      </c>
      <c r="K1531" s="57">
        <v>79.2</v>
      </c>
      <c r="L1531" s="57">
        <v>80</v>
      </c>
      <c r="M1531" s="57">
        <v>78.7</v>
      </c>
      <c r="N1531" s="57">
        <v>79.599999999999994</v>
      </c>
      <c r="O1531" s="57">
        <v>8</v>
      </c>
      <c r="P1531" s="57">
        <v>21</v>
      </c>
      <c r="Q1531" s="57"/>
      <c r="R1531" s="57"/>
      <c r="S1531" s="57"/>
      <c r="T1531" s="57"/>
      <c r="U1531" s="77">
        <v>0.63492063492063489</v>
      </c>
      <c r="V1531" s="24" t="s">
        <v>6028</v>
      </c>
      <c r="W1531" s="216" t="s">
        <v>5993</v>
      </c>
      <c r="X1531" s="216" t="s">
        <v>5993</v>
      </c>
      <c r="Y1531" s="24" t="s">
        <v>6000</v>
      </c>
      <c r="Z1531" s="24" t="s">
        <v>6244</v>
      </c>
      <c r="AA1531" s="24" t="s">
        <v>6016</v>
      </c>
      <c r="AB1531" s="24" t="s">
        <v>5991</v>
      </c>
      <c r="AC1531" s="24" t="s">
        <v>5986</v>
      </c>
    </row>
    <row r="1532" spans="1:29" s="169" customFormat="1">
      <c r="A1532" s="24">
        <v>6651</v>
      </c>
      <c r="B1532" s="24" t="s">
        <v>4531</v>
      </c>
      <c r="C1532" s="57">
        <v>136.5</v>
      </c>
      <c r="D1532" s="57">
        <v>137</v>
      </c>
      <c r="E1532" s="57">
        <v>121</v>
      </c>
      <c r="F1532" s="57">
        <v>122.5</v>
      </c>
      <c r="G1532" s="57">
        <v>122.5</v>
      </c>
      <c r="H1532" s="57">
        <v>123.5</v>
      </c>
      <c r="I1532" s="57">
        <v>109.5</v>
      </c>
      <c r="J1532" s="57">
        <v>110.5</v>
      </c>
      <c r="K1532" s="57">
        <v>114.5</v>
      </c>
      <c r="L1532" s="57">
        <v>120.5</v>
      </c>
      <c r="M1532" s="57">
        <v>114</v>
      </c>
      <c r="N1532" s="57">
        <v>114</v>
      </c>
      <c r="O1532" s="57">
        <v>594</v>
      </c>
      <c r="P1532" s="57">
        <v>2184</v>
      </c>
      <c r="Q1532" s="57"/>
      <c r="R1532" s="57"/>
      <c r="S1532" s="57"/>
      <c r="T1532" s="57"/>
      <c r="U1532" s="77">
        <v>0.45329670329670324</v>
      </c>
      <c r="V1532" s="24" t="s">
        <v>6605</v>
      </c>
      <c r="W1532" s="216" t="s">
        <v>5993</v>
      </c>
      <c r="X1532" s="216" t="s">
        <v>5993</v>
      </c>
      <c r="Y1532" s="24" t="s">
        <v>5964</v>
      </c>
      <c r="Z1532" s="24" t="s">
        <v>5964</v>
      </c>
      <c r="AA1532" s="24" t="s">
        <v>6200</v>
      </c>
      <c r="AB1532" s="24" t="s">
        <v>6084</v>
      </c>
      <c r="AC1532" s="24" t="s">
        <v>5979</v>
      </c>
    </row>
    <row r="1533" spans="1:29" s="169" customFormat="1">
      <c r="A1533" s="24">
        <v>6652</v>
      </c>
      <c r="B1533" s="24" t="s">
        <v>5876</v>
      </c>
      <c r="C1533" s="57">
        <v>16.5</v>
      </c>
      <c r="D1533" s="57">
        <v>16.850000000000001</v>
      </c>
      <c r="E1533" s="57">
        <v>14.95</v>
      </c>
      <c r="F1533" s="57">
        <v>15.3</v>
      </c>
      <c r="G1533" s="57">
        <v>15.25</v>
      </c>
      <c r="H1533" s="57">
        <v>15.5</v>
      </c>
      <c r="I1533" s="57">
        <v>13.75</v>
      </c>
      <c r="J1533" s="57">
        <v>14.45</v>
      </c>
      <c r="K1533" s="57">
        <v>14.5</v>
      </c>
      <c r="L1533" s="57">
        <v>15.4</v>
      </c>
      <c r="M1533" s="57">
        <v>14.2</v>
      </c>
      <c r="N1533" s="57">
        <v>14.25</v>
      </c>
      <c r="O1533" s="57">
        <v>116</v>
      </c>
      <c r="P1533" s="57">
        <v>327</v>
      </c>
      <c r="Q1533" s="57"/>
      <c r="R1533" s="57"/>
      <c r="S1533" s="57"/>
      <c r="T1533" s="57"/>
      <c r="U1533" s="77">
        <v>0.5912334352701325</v>
      </c>
      <c r="V1533" s="24" t="s">
        <v>6436</v>
      </c>
      <c r="W1533" s="216" t="s">
        <v>5993</v>
      </c>
      <c r="X1533" s="216" t="s">
        <v>5993</v>
      </c>
      <c r="Y1533" s="24" t="s">
        <v>5964</v>
      </c>
      <c r="Z1533" s="24" t="s">
        <v>5964</v>
      </c>
      <c r="AA1533" s="24" t="s">
        <v>6000</v>
      </c>
      <c r="AB1533" s="24" t="s">
        <v>6033</v>
      </c>
      <c r="AC1533" s="24" t="s">
        <v>5979</v>
      </c>
    </row>
    <row r="1534" spans="1:29" s="169" customFormat="1">
      <c r="A1534" s="24">
        <v>6654</v>
      </c>
      <c r="B1534" s="24" t="s">
        <v>4532</v>
      </c>
      <c r="C1534" s="57">
        <v>90</v>
      </c>
      <c r="D1534" s="57">
        <v>90</v>
      </c>
      <c r="E1534" s="57">
        <v>77.3</v>
      </c>
      <c r="F1534" s="57">
        <v>80.8</v>
      </c>
      <c r="G1534" s="57">
        <v>80.7</v>
      </c>
      <c r="H1534" s="57">
        <v>81.900000000000006</v>
      </c>
      <c r="I1534" s="57">
        <v>75.099999999999994</v>
      </c>
      <c r="J1534" s="57">
        <v>78</v>
      </c>
      <c r="K1534" s="57">
        <v>80.099999999999994</v>
      </c>
      <c r="L1534" s="57">
        <v>82.5</v>
      </c>
      <c r="M1534" s="57">
        <v>79.5</v>
      </c>
      <c r="N1534" s="57">
        <v>80.099999999999994</v>
      </c>
      <c r="O1534" s="57">
        <v>135</v>
      </c>
      <c r="P1534" s="57">
        <v>455</v>
      </c>
      <c r="Q1534" s="57"/>
      <c r="R1534" s="57"/>
      <c r="S1534" s="57"/>
      <c r="T1534" s="57"/>
      <c r="U1534" s="77">
        <v>0.49450549450549453</v>
      </c>
      <c r="V1534" s="24" t="s">
        <v>6123</v>
      </c>
      <c r="W1534" s="216" t="s">
        <v>5993</v>
      </c>
      <c r="X1534" s="216" t="s">
        <v>5993</v>
      </c>
      <c r="Y1534" s="24" t="s">
        <v>6024</v>
      </c>
      <c r="Z1534" s="24" t="s">
        <v>5962</v>
      </c>
      <c r="AA1534" s="24" t="s">
        <v>6164</v>
      </c>
      <c r="AB1534" s="24" t="s">
        <v>6033</v>
      </c>
      <c r="AC1534" s="24" t="s">
        <v>5990</v>
      </c>
    </row>
    <row r="1535" spans="1:29" s="169" customFormat="1">
      <c r="A1535" s="24">
        <v>6655</v>
      </c>
      <c r="B1535" s="24" t="s">
        <v>4534</v>
      </c>
      <c r="C1535" s="57">
        <v>68</v>
      </c>
      <c r="D1535" s="57">
        <v>71</v>
      </c>
      <c r="E1535" s="57">
        <v>65.8</v>
      </c>
      <c r="F1535" s="57">
        <v>70.5</v>
      </c>
      <c r="G1535" s="57">
        <v>70.099999999999994</v>
      </c>
      <c r="H1535" s="57">
        <v>71.3</v>
      </c>
      <c r="I1535" s="57">
        <v>69.5</v>
      </c>
      <c r="J1535" s="57">
        <v>70.7</v>
      </c>
      <c r="K1535" s="57">
        <v>70.7</v>
      </c>
      <c r="L1535" s="57">
        <v>70.7</v>
      </c>
      <c r="M1535" s="57">
        <v>70.3</v>
      </c>
      <c r="N1535" s="57">
        <v>70.400000000000006</v>
      </c>
      <c r="O1535" s="57">
        <v>47</v>
      </c>
      <c r="P1535" s="57">
        <v>168</v>
      </c>
      <c r="Q1535" s="57">
        <v>39.722299999999997</v>
      </c>
      <c r="R1535" s="57">
        <v>41.085099999999997</v>
      </c>
      <c r="S1535" s="57">
        <v>42.0533</v>
      </c>
      <c r="T1535" s="57">
        <v>41.407800000000002</v>
      </c>
      <c r="U1535" s="77">
        <v>0.46626984126984128</v>
      </c>
      <c r="V1535" s="24" t="s">
        <v>6575</v>
      </c>
      <c r="W1535" s="216" t="s">
        <v>5981</v>
      </c>
      <c r="X1535" s="216" t="s">
        <v>5971</v>
      </c>
      <c r="Y1535" s="24" t="s">
        <v>5982</v>
      </c>
      <c r="Z1535" s="24" t="s">
        <v>6066</v>
      </c>
      <c r="AA1535" s="24" t="s">
        <v>6017</v>
      </c>
      <c r="AB1535" s="24" t="s">
        <v>5979</v>
      </c>
      <c r="AC1535" s="24" t="s">
        <v>5991</v>
      </c>
    </row>
    <row r="1536" spans="1:29" s="169" customFormat="1">
      <c r="A1536" s="24">
        <v>6657</v>
      </c>
      <c r="B1536" s="24" t="s">
        <v>5877</v>
      </c>
      <c r="C1536" s="57">
        <v>51.4</v>
      </c>
      <c r="D1536" s="57">
        <v>52</v>
      </c>
      <c r="E1536" s="57">
        <v>51.2</v>
      </c>
      <c r="F1536" s="57">
        <v>51.6</v>
      </c>
      <c r="G1536" s="57">
        <v>51</v>
      </c>
      <c r="H1536" s="57">
        <v>51.2</v>
      </c>
      <c r="I1536" s="57">
        <v>49.7</v>
      </c>
      <c r="J1536" s="57">
        <v>50</v>
      </c>
      <c r="K1536" s="57">
        <v>50.2</v>
      </c>
      <c r="L1536" s="57">
        <v>50.2</v>
      </c>
      <c r="M1536" s="57">
        <v>49.5</v>
      </c>
      <c r="N1536" s="57">
        <v>49.5</v>
      </c>
      <c r="O1536" s="57">
        <v>57</v>
      </c>
      <c r="P1536" s="57">
        <v>164</v>
      </c>
      <c r="Q1536" s="57"/>
      <c r="R1536" s="57"/>
      <c r="S1536" s="57"/>
      <c r="T1536" s="57"/>
      <c r="U1536" s="77">
        <v>0.57926829268292679</v>
      </c>
      <c r="V1536" s="24" t="s">
        <v>6517</v>
      </c>
      <c r="W1536" s="216" t="s">
        <v>5993</v>
      </c>
      <c r="X1536" s="216" t="s">
        <v>5993</v>
      </c>
      <c r="Y1536" s="24" t="s">
        <v>6016</v>
      </c>
      <c r="Z1536" s="24" t="s">
        <v>5984</v>
      </c>
      <c r="AA1536" s="24" t="s">
        <v>6518</v>
      </c>
      <c r="AB1536" s="24" t="s">
        <v>5979</v>
      </c>
      <c r="AC1536" s="24" t="s">
        <v>5979</v>
      </c>
    </row>
    <row r="1537" spans="1:29" s="169" customFormat="1">
      <c r="A1537" s="24">
        <v>6661</v>
      </c>
      <c r="B1537" s="24" t="s">
        <v>4536</v>
      </c>
      <c r="C1537" s="57">
        <v>26.25</v>
      </c>
      <c r="D1537" s="57">
        <v>26.3</v>
      </c>
      <c r="E1537" s="57">
        <v>25.95</v>
      </c>
      <c r="F1537" s="57">
        <v>26</v>
      </c>
      <c r="G1537" s="57">
        <v>26.1</v>
      </c>
      <c r="H1537" s="57">
        <v>26.2</v>
      </c>
      <c r="I1537" s="57">
        <v>25.85</v>
      </c>
      <c r="J1537" s="57">
        <v>25.9</v>
      </c>
      <c r="K1537" s="57">
        <v>26.05</v>
      </c>
      <c r="L1537" s="57">
        <v>26.1</v>
      </c>
      <c r="M1537" s="57">
        <v>26</v>
      </c>
      <c r="N1537" s="57">
        <v>26</v>
      </c>
      <c r="O1537" s="57">
        <v>33</v>
      </c>
      <c r="P1537" s="57">
        <v>60</v>
      </c>
      <c r="Q1537" s="57"/>
      <c r="R1537" s="57"/>
      <c r="S1537" s="57"/>
      <c r="T1537" s="57"/>
      <c r="U1537" s="77">
        <v>0.91666666666666663</v>
      </c>
      <c r="V1537" s="24" t="s">
        <v>6392</v>
      </c>
      <c r="W1537" s="216" t="s">
        <v>5993</v>
      </c>
      <c r="X1537" s="216" t="s">
        <v>5993</v>
      </c>
      <c r="Y1537" s="24" t="s">
        <v>5984</v>
      </c>
      <c r="Z1537" s="24" t="s">
        <v>5984</v>
      </c>
      <c r="AA1537" s="24" t="s">
        <v>6130</v>
      </c>
      <c r="AB1537" s="24" t="s">
        <v>5970</v>
      </c>
      <c r="AC1537" s="24" t="s">
        <v>5979</v>
      </c>
    </row>
    <row r="1538" spans="1:29" s="169" customFormat="1">
      <c r="A1538" s="24">
        <v>6662</v>
      </c>
      <c r="B1538" s="24" t="s">
        <v>5878</v>
      </c>
      <c r="C1538" s="57">
        <v>33</v>
      </c>
      <c r="D1538" s="57">
        <v>33.5</v>
      </c>
      <c r="E1538" s="57">
        <v>32.9</v>
      </c>
      <c r="F1538" s="57">
        <v>33.200000000000003</v>
      </c>
      <c r="G1538" s="57">
        <v>33</v>
      </c>
      <c r="H1538" s="57">
        <v>33.4</v>
      </c>
      <c r="I1538" s="57">
        <v>31.55</v>
      </c>
      <c r="J1538" s="57">
        <v>33.1</v>
      </c>
      <c r="K1538" s="57">
        <v>31.6</v>
      </c>
      <c r="L1538" s="57">
        <v>31.95</v>
      </c>
      <c r="M1538" s="57">
        <v>31</v>
      </c>
      <c r="N1538" s="57">
        <v>31.15</v>
      </c>
      <c r="O1538" s="57">
        <v>145</v>
      </c>
      <c r="P1538" s="57">
        <v>126</v>
      </c>
      <c r="Q1538" s="57"/>
      <c r="R1538" s="57"/>
      <c r="S1538" s="57"/>
      <c r="T1538" s="57"/>
      <c r="U1538" s="77">
        <v>1.9179894179894181</v>
      </c>
      <c r="V1538" s="24" t="s">
        <v>6831</v>
      </c>
      <c r="W1538" s="216" t="s">
        <v>5993</v>
      </c>
      <c r="X1538" s="216" t="s">
        <v>5993</v>
      </c>
      <c r="Y1538" s="24" t="s">
        <v>6016</v>
      </c>
      <c r="Z1538" s="24" t="s">
        <v>5972</v>
      </c>
      <c r="AA1538" s="24" t="s">
        <v>5984</v>
      </c>
      <c r="AB1538" s="24" t="s">
        <v>5986</v>
      </c>
      <c r="AC1538" s="24" t="s">
        <v>5990</v>
      </c>
    </row>
    <row r="1539" spans="1:29" s="169" customFormat="1">
      <c r="A1539" s="24">
        <v>6664</v>
      </c>
      <c r="B1539" s="24" t="s">
        <v>4538</v>
      </c>
      <c r="C1539" s="57">
        <v>70.400000000000006</v>
      </c>
      <c r="D1539" s="57">
        <v>70.599999999999994</v>
      </c>
      <c r="E1539" s="57">
        <v>64.599999999999994</v>
      </c>
      <c r="F1539" s="57">
        <v>64.599999999999994</v>
      </c>
      <c r="G1539" s="57">
        <v>64.400000000000006</v>
      </c>
      <c r="H1539" s="57">
        <v>64.400000000000006</v>
      </c>
      <c r="I1539" s="57">
        <v>62.5</v>
      </c>
      <c r="J1539" s="57">
        <v>63.2</v>
      </c>
      <c r="K1539" s="57">
        <v>63.2</v>
      </c>
      <c r="L1539" s="57">
        <v>64.099999999999994</v>
      </c>
      <c r="M1539" s="57">
        <v>63</v>
      </c>
      <c r="N1539" s="57">
        <v>63.1</v>
      </c>
      <c r="O1539" s="57">
        <v>125</v>
      </c>
      <c r="P1539" s="57">
        <v>566</v>
      </c>
      <c r="Q1539" s="57">
        <v>26.2912</v>
      </c>
      <c r="R1539" s="57">
        <v>45.313800000000001</v>
      </c>
      <c r="S1539" s="57">
        <v>19.153500000000001</v>
      </c>
      <c r="T1539" s="57">
        <v>36.593699999999998</v>
      </c>
      <c r="U1539" s="77">
        <v>0.36808009422850407</v>
      </c>
      <c r="V1539" s="24" t="s">
        <v>6728</v>
      </c>
      <c r="W1539" s="216" t="s">
        <v>5967</v>
      </c>
      <c r="X1539" s="216" t="s">
        <v>6007</v>
      </c>
      <c r="Y1539" s="24" t="s">
        <v>6004</v>
      </c>
      <c r="Z1539" s="24" t="s">
        <v>6017</v>
      </c>
      <c r="AA1539" s="24" t="s">
        <v>6347</v>
      </c>
      <c r="AB1539" s="24" t="s">
        <v>6033</v>
      </c>
      <c r="AC1539" s="24" t="s">
        <v>5965</v>
      </c>
    </row>
    <row r="1540" spans="1:29" s="169" customFormat="1">
      <c r="A1540" s="24">
        <v>6665</v>
      </c>
      <c r="B1540" s="24" t="s">
        <v>4540</v>
      </c>
      <c r="C1540" s="57">
        <v>52</v>
      </c>
      <c r="D1540" s="57">
        <v>52.2</v>
      </c>
      <c r="E1540" s="57">
        <v>50.1</v>
      </c>
      <c r="F1540" s="57">
        <v>51.1</v>
      </c>
      <c r="G1540" s="57">
        <v>50.9</v>
      </c>
      <c r="H1540" s="57">
        <v>52.2</v>
      </c>
      <c r="I1540" s="57">
        <v>49.9</v>
      </c>
      <c r="J1540" s="57">
        <v>51</v>
      </c>
      <c r="K1540" s="57">
        <v>51</v>
      </c>
      <c r="L1540" s="57">
        <v>51.1</v>
      </c>
      <c r="M1540" s="57">
        <v>50.1</v>
      </c>
      <c r="N1540" s="57">
        <v>50.7</v>
      </c>
      <c r="O1540" s="57">
        <v>31</v>
      </c>
      <c r="P1540" s="57">
        <v>590</v>
      </c>
      <c r="Q1540" s="57"/>
      <c r="R1540" s="57"/>
      <c r="S1540" s="57"/>
      <c r="T1540" s="57"/>
      <c r="U1540" s="77">
        <v>8.7570621468926552E-2</v>
      </c>
      <c r="V1540" s="24" t="s">
        <v>6832</v>
      </c>
      <c r="W1540" s="216" t="s">
        <v>5993</v>
      </c>
      <c r="X1540" s="216" t="s">
        <v>5993</v>
      </c>
      <c r="Y1540" s="24" t="s">
        <v>5984</v>
      </c>
      <c r="Z1540" s="24" t="s">
        <v>5969</v>
      </c>
      <c r="AA1540" s="24" t="s">
        <v>6277</v>
      </c>
      <c r="AB1540" s="24" t="s">
        <v>5965</v>
      </c>
      <c r="AC1540" s="24" t="s">
        <v>5976</v>
      </c>
    </row>
    <row r="1541" spans="1:29" s="169" customFormat="1">
      <c r="A1541" s="24">
        <v>6666</v>
      </c>
      <c r="B1541" s="24" t="s">
        <v>5879</v>
      </c>
      <c r="C1541" s="57">
        <v>77</v>
      </c>
      <c r="D1541" s="57">
        <v>77</v>
      </c>
      <c r="E1541" s="57">
        <v>73.599999999999994</v>
      </c>
      <c r="F1541" s="57">
        <v>74</v>
      </c>
      <c r="G1541" s="57">
        <v>72.8</v>
      </c>
      <c r="H1541" s="57">
        <v>74.900000000000006</v>
      </c>
      <c r="I1541" s="57">
        <v>70</v>
      </c>
      <c r="J1541" s="57">
        <v>72.599999999999994</v>
      </c>
      <c r="K1541" s="57">
        <v>72.2</v>
      </c>
      <c r="L1541" s="57">
        <v>73.2</v>
      </c>
      <c r="M1541" s="57">
        <v>70.400000000000006</v>
      </c>
      <c r="N1541" s="57">
        <v>72.8</v>
      </c>
      <c r="O1541" s="57">
        <v>58</v>
      </c>
      <c r="P1541" s="57">
        <v>116</v>
      </c>
      <c r="Q1541" s="57"/>
      <c r="R1541" s="57"/>
      <c r="S1541" s="57"/>
      <c r="T1541" s="57"/>
      <c r="U1541" s="77">
        <v>0.83333333333333337</v>
      </c>
      <c r="V1541" s="24" t="s">
        <v>6190</v>
      </c>
      <c r="W1541" s="216" t="s">
        <v>5993</v>
      </c>
      <c r="X1541" s="216" t="s">
        <v>5993</v>
      </c>
      <c r="Y1541" s="24" t="s">
        <v>6024</v>
      </c>
      <c r="Z1541" s="24" t="s">
        <v>5994</v>
      </c>
      <c r="AA1541" s="24" t="s">
        <v>6075</v>
      </c>
      <c r="AB1541" s="24" t="s">
        <v>5965</v>
      </c>
      <c r="AC1541" s="24" t="s">
        <v>5976</v>
      </c>
    </row>
    <row r="1542" spans="1:29" s="169" customFormat="1">
      <c r="A1542" s="24">
        <v>6667</v>
      </c>
      <c r="B1542" s="24" t="s">
        <v>4542</v>
      </c>
      <c r="C1542" s="57">
        <v>66</v>
      </c>
      <c r="D1542" s="57">
        <v>67.599999999999994</v>
      </c>
      <c r="E1542" s="57">
        <v>62</v>
      </c>
      <c r="F1542" s="57">
        <v>62.1</v>
      </c>
      <c r="G1542" s="57">
        <v>62.1</v>
      </c>
      <c r="H1542" s="57">
        <v>62.6</v>
      </c>
      <c r="I1542" s="57">
        <v>58.8</v>
      </c>
      <c r="J1542" s="57">
        <v>61</v>
      </c>
      <c r="K1542" s="57">
        <v>61.7</v>
      </c>
      <c r="L1542" s="57">
        <v>64</v>
      </c>
      <c r="M1542" s="57">
        <v>61.7</v>
      </c>
      <c r="N1542" s="57">
        <v>62.2</v>
      </c>
      <c r="O1542" s="57">
        <v>115</v>
      </c>
      <c r="P1542" s="57">
        <v>531</v>
      </c>
      <c r="Q1542" s="57"/>
      <c r="R1542" s="57"/>
      <c r="S1542" s="57"/>
      <c r="T1542" s="57"/>
      <c r="U1542" s="77">
        <v>0.36095417451349654</v>
      </c>
      <c r="V1542" s="24" t="s">
        <v>6505</v>
      </c>
      <c r="W1542" s="216" t="s">
        <v>5993</v>
      </c>
      <c r="X1542" s="216" t="s">
        <v>5993</v>
      </c>
      <c r="Y1542" s="24" t="s">
        <v>5964</v>
      </c>
      <c r="Z1542" s="24" t="s">
        <v>5975</v>
      </c>
      <c r="AA1542" s="24" t="s">
        <v>6090</v>
      </c>
      <c r="AB1542" s="24" t="s">
        <v>6033</v>
      </c>
      <c r="AC1542" s="24" t="s">
        <v>5979</v>
      </c>
    </row>
    <row r="1543" spans="1:29" s="169" customFormat="1">
      <c r="A1543" s="24">
        <v>6668</v>
      </c>
      <c r="B1543" s="24" t="s">
        <v>4544</v>
      </c>
      <c r="C1543" s="57">
        <v>61</v>
      </c>
      <c r="D1543" s="57">
        <v>61.6</v>
      </c>
      <c r="E1543" s="57">
        <v>56</v>
      </c>
      <c r="F1543" s="57">
        <v>56</v>
      </c>
      <c r="G1543" s="57">
        <v>56.5</v>
      </c>
      <c r="H1543" s="57">
        <v>56.5</v>
      </c>
      <c r="I1543" s="57">
        <v>50.8</v>
      </c>
      <c r="J1543" s="57">
        <v>51.6</v>
      </c>
      <c r="K1543" s="57">
        <v>52.4</v>
      </c>
      <c r="L1543" s="57">
        <v>53.7</v>
      </c>
      <c r="M1543" s="57">
        <v>51.7</v>
      </c>
      <c r="N1543" s="57">
        <v>51.7</v>
      </c>
      <c r="O1543" s="57">
        <v>594</v>
      </c>
      <c r="P1543" s="57">
        <v>3431</v>
      </c>
      <c r="Q1543" s="57">
        <v>11.344099999999999</v>
      </c>
      <c r="R1543" s="57">
        <v>23.7577</v>
      </c>
      <c r="S1543" s="57">
        <v>8.5031999999999996</v>
      </c>
      <c r="T1543" s="57">
        <v>18.672899999999998</v>
      </c>
      <c r="U1543" s="77">
        <v>0.28854561352375402</v>
      </c>
      <c r="V1543" s="24" t="s">
        <v>6565</v>
      </c>
      <c r="W1543" s="216" t="s">
        <v>5967</v>
      </c>
      <c r="X1543" s="216" t="s">
        <v>6047</v>
      </c>
      <c r="Y1543" s="24" t="s">
        <v>6004</v>
      </c>
      <c r="Z1543" s="24" t="s">
        <v>6024</v>
      </c>
      <c r="AA1543" s="24" t="s">
        <v>6338</v>
      </c>
      <c r="AB1543" s="24" t="s">
        <v>5996</v>
      </c>
      <c r="AC1543" s="24" t="s">
        <v>5979</v>
      </c>
    </row>
    <row r="1544" spans="1:29" s="169" customFormat="1">
      <c r="A1544" s="24">
        <v>6669</v>
      </c>
      <c r="B1544" s="24" t="s">
        <v>4546</v>
      </c>
      <c r="C1544" s="57">
        <v>918</v>
      </c>
      <c r="D1544" s="57">
        <v>937</v>
      </c>
      <c r="E1544" s="57">
        <v>857</v>
      </c>
      <c r="F1544" s="57">
        <v>859</v>
      </c>
      <c r="G1544" s="57">
        <v>868</v>
      </c>
      <c r="H1544" s="57">
        <v>950</v>
      </c>
      <c r="I1544" s="57">
        <v>827</v>
      </c>
      <c r="J1544" s="57">
        <v>917</v>
      </c>
      <c r="K1544" s="57">
        <v>920</v>
      </c>
      <c r="L1544" s="57">
        <v>957</v>
      </c>
      <c r="M1544" s="57">
        <v>910</v>
      </c>
      <c r="N1544" s="57">
        <v>949</v>
      </c>
      <c r="O1544" s="57">
        <v>1044</v>
      </c>
      <c r="P1544" s="57">
        <v>3382</v>
      </c>
      <c r="Q1544" s="57">
        <v>25.934000000000001</v>
      </c>
      <c r="R1544" s="57">
        <v>37.553100000000001</v>
      </c>
      <c r="S1544" s="57">
        <v>29.8796</v>
      </c>
      <c r="T1544" s="57">
        <v>34.9953</v>
      </c>
      <c r="U1544" s="77">
        <v>0.51448846836191597</v>
      </c>
      <c r="V1544" s="24" t="s">
        <v>6833</v>
      </c>
      <c r="W1544" s="216" t="s">
        <v>6039</v>
      </c>
      <c r="X1544" s="216" t="s">
        <v>5971</v>
      </c>
      <c r="Y1544" s="24" t="s">
        <v>5964</v>
      </c>
      <c r="Z1544" s="24" t="s">
        <v>5982</v>
      </c>
      <c r="AA1544" s="24" t="s">
        <v>6010</v>
      </c>
      <c r="AB1544" s="24" t="s">
        <v>5990</v>
      </c>
      <c r="AC1544" s="24" t="s">
        <v>5990</v>
      </c>
    </row>
    <row r="1545" spans="1:29" s="169" customFormat="1">
      <c r="A1545" s="24">
        <v>6670</v>
      </c>
      <c r="B1545" s="24" t="s">
        <v>4548</v>
      </c>
      <c r="C1545" s="57">
        <v>215.5</v>
      </c>
      <c r="D1545" s="57">
        <v>216.5</v>
      </c>
      <c r="E1545" s="57">
        <v>186</v>
      </c>
      <c r="F1545" s="57">
        <v>186.5</v>
      </c>
      <c r="G1545" s="57">
        <v>188</v>
      </c>
      <c r="H1545" s="57">
        <v>188</v>
      </c>
      <c r="I1545" s="57">
        <v>172.5</v>
      </c>
      <c r="J1545" s="57">
        <v>173</v>
      </c>
      <c r="K1545" s="57">
        <v>174</v>
      </c>
      <c r="L1545" s="57">
        <v>180</v>
      </c>
      <c r="M1545" s="57">
        <v>174</v>
      </c>
      <c r="N1545" s="57">
        <v>178</v>
      </c>
      <c r="O1545" s="57">
        <v>521</v>
      </c>
      <c r="P1545" s="57">
        <v>2220</v>
      </c>
      <c r="Q1545" s="57"/>
      <c r="R1545" s="57"/>
      <c r="S1545" s="57"/>
      <c r="T1545" s="57"/>
      <c r="U1545" s="77">
        <v>0.39114114114114112</v>
      </c>
      <c r="V1545" s="24" t="s">
        <v>6038</v>
      </c>
      <c r="W1545" s="216" t="s">
        <v>5993</v>
      </c>
      <c r="X1545" s="216" t="s">
        <v>5993</v>
      </c>
      <c r="Y1545" s="24" t="s">
        <v>5964</v>
      </c>
      <c r="Z1545" s="24" t="s">
        <v>6024</v>
      </c>
      <c r="AA1545" s="24" t="s">
        <v>6055</v>
      </c>
      <c r="AB1545" s="24" t="s">
        <v>5991</v>
      </c>
      <c r="AC1545" s="24" t="s">
        <v>5979</v>
      </c>
    </row>
    <row r="1546" spans="1:29" s="169" customFormat="1">
      <c r="A1546" s="24">
        <v>6671</v>
      </c>
      <c r="B1546" s="24" t="s">
        <v>5880</v>
      </c>
      <c r="C1546" s="57">
        <v>50.8</v>
      </c>
      <c r="D1546" s="57">
        <v>51.8</v>
      </c>
      <c r="E1546" s="57">
        <v>50</v>
      </c>
      <c r="F1546" s="57">
        <v>51</v>
      </c>
      <c r="G1546" s="57">
        <v>50.8</v>
      </c>
      <c r="H1546" s="57">
        <v>51.1</v>
      </c>
      <c r="I1546" s="57">
        <v>50.1</v>
      </c>
      <c r="J1546" s="57">
        <v>50.7</v>
      </c>
      <c r="K1546" s="57">
        <v>51</v>
      </c>
      <c r="L1546" s="57">
        <v>51.8</v>
      </c>
      <c r="M1546" s="57">
        <v>50.7</v>
      </c>
      <c r="N1546" s="57">
        <v>51.6</v>
      </c>
      <c r="O1546" s="57">
        <v>112</v>
      </c>
      <c r="P1546" s="57">
        <v>359</v>
      </c>
      <c r="Q1546" s="57"/>
      <c r="R1546" s="57"/>
      <c r="S1546" s="57"/>
      <c r="T1546" s="57"/>
      <c r="U1546" s="77">
        <v>0.51996285979572887</v>
      </c>
      <c r="V1546" s="24" t="s">
        <v>6834</v>
      </c>
      <c r="W1546" s="216" t="s">
        <v>5993</v>
      </c>
      <c r="X1546" s="216" t="s">
        <v>5993</v>
      </c>
      <c r="Y1546" s="24" t="s">
        <v>6008</v>
      </c>
      <c r="Z1546" s="24" t="s">
        <v>6328</v>
      </c>
      <c r="AA1546" s="24" t="s">
        <v>6016</v>
      </c>
      <c r="AB1546" s="24" t="s">
        <v>5990</v>
      </c>
      <c r="AC1546" s="24" t="s">
        <v>5991</v>
      </c>
    </row>
    <row r="1547" spans="1:29" s="169" customFormat="1">
      <c r="A1547" s="24">
        <v>6672</v>
      </c>
      <c r="B1547" s="24" t="s">
        <v>5741</v>
      </c>
      <c r="C1547" s="57">
        <v>164</v>
      </c>
      <c r="D1547" s="57">
        <v>168</v>
      </c>
      <c r="E1547" s="57">
        <v>157</v>
      </c>
      <c r="F1547" s="57">
        <v>159</v>
      </c>
      <c r="G1547" s="57">
        <v>158.5</v>
      </c>
      <c r="H1547" s="57">
        <v>163.5</v>
      </c>
      <c r="I1547" s="57">
        <v>147.5</v>
      </c>
      <c r="J1547" s="57">
        <v>151.5</v>
      </c>
      <c r="K1547" s="57">
        <v>155</v>
      </c>
      <c r="L1547" s="57">
        <v>161.5</v>
      </c>
      <c r="M1547" s="57">
        <v>153</v>
      </c>
      <c r="N1547" s="57">
        <v>154.5</v>
      </c>
      <c r="O1547" s="57">
        <v>4418</v>
      </c>
      <c r="P1547" s="57">
        <v>12800</v>
      </c>
      <c r="Q1547" s="57"/>
      <c r="R1547" s="57"/>
      <c r="S1547" s="57"/>
      <c r="T1547" s="57"/>
      <c r="U1547" s="77">
        <v>0.57526041666666672</v>
      </c>
      <c r="V1547" s="24" t="s">
        <v>6199</v>
      </c>
      <c r="W1547" s="216" t="s">
        <v>5993</v>
      </c>
      <c r="X1547" s="216" t="s">
        <v>5993</v>
      </c>
      <c r="Y1547" s="24" t="s">
        <v>5962</v>
      </c>
      <c r="Z1547" s="24" t="s">
        <v>5964</v>
      </c>
      <c r="AA1547" s="24" t="s">
        <v>5978</v>
      </c>
      <c r="AB1547" s="24" t="s">
        <v>6033</v>
      </c>
      <c r="AC1547" s="24" t="s">
        <v>5990</v>
      </c>
    </row>
    <row r="1548" spans="1:29" s="169" customFormat="1">
      <c r="A1548" s="24">
        <v>6674</v>
      </c>
      <c r="B1548" s="24" t="s">
        <v>5881</v>
      </c>
      <c r="C1548" s="57">
        <v>28.5</v>
      </c>
      <c r="D1548" s="57">
        <v>28.9</v>
      </c>
      <c r="E1548" s="57">
        <v>27.25</v>
      </c>
      <c r="F1548" s="57">
        <v>27.9</v>
      </c>
      <c r="G1548" s="57">
        <v>27.2</v>
      </c>
      <c r="H1548" s="57">
        <v>27.75</v>
      </c>
      <c r="I1548" s="57">
        <v>25.2</v>
      </c>
      <c r="J1548" s="57">
        <v>26.8</v>
      </c>
      <c r="K1548" s="57">
        <v>26.8</v>
      </c>
      <c r="L1548" s="57">
        <v>27</v>
      </c>
      <c r="M1548" s="57">
        <v>26.05</v>
      </c>
      <c r="N1548" s="57">
        <v>26.7</v>
      </c>
      <c r="O1548" s="57">
        <v>37</v>
      </c>
      <c r="P1548" s="57">
        <v>85</v>
      </c>
      <c r="Q1548" s="57"/>
      <c r="R1548" s="57"/>
      <c r="S1548" s="57"/>
      <c r="T1548" s="57"/>
      <c r="U1548" s="77">
        <v>0.72549019607843135</v>
      </c>
      <c r="V1548" s="24" t="s">
        <v>6143</v>
      </c>
      <c r="W1548" s="216" t="s">
        <v>5993</v>
      </c>
      <c r="X1548" s="216" t="s">
        <v>5993</v>
      </c>
      <c r="Y1548" s="24" t="s">
        <v>5984</v>
      </c>
      <c r="Z1548" s="24" t="s">
        <v>5975</v>
      </c>
      <c r="AA1548" s="24" t="s">
        <v>5994</v>
      </c>
      <c r="AB1548" s="24" t="s">
        <v>5990</v>
      </c>
      <c r="AC1548" s="24" t="s">
        <v>5996</v>
      </c>
    </row>
    <row r="1549" spans="1:29" s="169" customFormat="1">
      <c r="A1549" s="24">
        <v>6677</v>
      </c>
      <c r="B1549" s="24" t="s">
        <v>5882</v>
      </c>
      <c r="C1549" s="57">
        <v>25</v>
      </c>
      <c r="D1549" s="57">
        <v>25.5</v>
      </c>
      <c r="E1549" s="57">
        <v>24.05</v>
      </c>
      <c r="F1549" s="57">
        <v>24.05</v>
      </c>
      <c r="G1549" s="57">
        <v>24</v>
      </c>
      <c r="H1549" s="57">
        <v>24.3</v>
      </c>
      <c r="I1549" s="57">
        <v>23</v>
      </c>
      <c r="J1549" s="57">
        <v>24.1</v>
      </c>
      <c r="K1549" s="57">
        <v>24.25</v>
      </c>
      <c r="L1549" s="57">
        <v>24.3</v>
      </c>
      <c r="M1549" s="57">
        <v>24</v>
      </c>
      <c r="N1549" s="57">
        <v>24.2</v>
      </c>
      <c r="O1549" s="57">
        <v>36</v>
      </c>
      <c r="P1549" s="57">
        <v>144</v>
      </c>
      <c r="Q1549" s="57"/>
      <c r="R1549" s="57"/>
      <c r="S1549" s="57"/>
      <c r="T1549" s="57"/>
      <c r="U1549" s="77">
        <v>0.41666666666666663</v>
      </c>
      <c r="V1549" s="24" t="s">
        <v>6835</v>
      </c>
      <c r="W1549" s="216" t="s">
        <v>5993</v>
      </c>
      <c r="X1549" s="216" t="s">
        <v>5993</v>
      </c>
      <c r="Y1549" s="24" t="s">
        <v>6004</v>
      </c>
      <c r="Z1549" s="24" t="s">
        <v>5972</v>
      </c>
      <c r="AA1549" s="24" t="s">
        <v>6277</v>
      </c>
      <c r="AB1549" s="24" t="s">
        <v>5990</v>
      </c>
      <c r="AC1549" s="24" t="s">
        <v>5996</v>
      </c>
    </row>
    <row r="1550" spans="1:29" s="169" customFormat="1">
      <c r="A1550" s="24">
        <v>6679</v>
      </c>
      <c r="B1550" s="24" t="s">
        <v>5781</v>
      </c>
      <c r="C1550" s="57">
        <v>381.5</v>
      </c>
      <c r="D1550" s="57">
        <v>398</v>
      </c>
      <c r="E1550" s="57">
        <v>359</v>
      </c>
      <c r="F1550" s="57">
        <v>364</v>
      </c>
      <c r="G1550" s="57">
        <v>362</v>
      </c>
      <c r="H1550" s="57">
        <v>365.5</v>
      </c>
      <c r="I1550" s="57">
        <v>307</v>
      </c>
      <c r="J1550" s="57">
        <v>327</v>
      </c>
      <c r="K1550" s="57">
        <v>325</v>
      </c>
      <c r="L1550" s="57">
        <v>341.5</v>
      </c>
      <c r="M1550" s="57">
        <v>325</v>
      </c>
      <c r="N1550" s="57">
        <v>334</v>
      </c>
      <c r="O1550" s="57">
        <v>721</v>
      </c>
      <c r="P1550" s="57">
        <v>4613</v>
      </c>
      <c r="Q1550" s="57"/>
      <c r="R1550" s="57"/>
      <c r="S1550" s="57"/>
      <c r="T1550" s="57"/>
      <c r="U1550" s="77">
        <v>0.26049570055639859</v>
      </c>
      <c r="V1550" s="24" t="s">
        <v>6823</v>
      </c>
      <c r="W1550" s="216" t="s">
        <v>5993</v>
      </c>
      <c r="X1550" s="216" t="s">
        <v>5993</v>
      </c>
      <c r="Y1550" s="24" t="s">
        <v>5964</v>
      </c>
      <c r="Z1550" s="24" t="s">
        <v>5964</v>
      </c>
      <c r="AA1550" s="24" t="s">
        <v>6031</v>
      </c>
      <c r="AB1550" s="24" t="s">
        <v>5970</v>
      </c>
      <c r="AC1550" s="24" t="s">
        <v>5979</v>
      </c>
    </row>
    <row r="1551" spans="1:29" s="169" customFormat="1">
      <c r="A1551" s="24">
        <v>6682</v>
      </c>
      <c r="B1551" s="24" t="s">
        <v>5883</v>
      </c>
      <c r="C1551" s="57">
        <v>16.100000000000001</v>
      </c>
      <c r="D1551" s="57">
        <v>16.850000000000001</v>
      </c>
      <c r="E1551" s="57">
        <v>12.9</v>
      </c>
      <c r="F1551" s="57">
        <v>12.95</v>
      </c>
      <c r="G1551" s="57">
        <v>13.35</v>
      </c>
      <c r="H1551" s="57">
        <v>13.4</v>
      </c>
      <c r="I1551" s="57">
        <v>11.8</v>
      </c>
      <c r="J1551" s="57">
        <v>12.45</v>
      </c>
      <c r="K1551" s="57">
        <v>12.6</v>
      </c>
      <c r="L1551" s="57">
        <v>13.45</v>
      </c>
      <c r="M1551" s="57">
        <v>12.6</v>
      </c>
      <c r="N1551" s="57">
        <v>13.05</v>
      </c>
      <c r="O1551" s="57">
        <v>2132</v>
      </c>
      <c r="P1551" s="57">
        <v>4777</v>
      </c>
      <c r="Q1551" s="57"/>
      <c r="R1551" s="57"/>
      <c r="S1551" s="57"/>
      <c r="T1551" s="57"/>
      <c r="U1551" s="77">
        <v>0.74384202079408279</v>
      </c>
      <c r="V1551" s="24" t="s">
        <v>6038</v>
      </c>
      <c r="W1551" s="216" t="s">
        <v>5993</v>
      </c>
      <c r="X1551" s="216" t="s">
        <v>5993</v>
      </c>
      <c r="Y1551" s="24" t="s">
        <v>5964</v>
      </c>
      <c r="Z1551" s="24" t="s">
        <v>5964</v>
      </c>
      <c r="AA1551" s="24" t="s">
        <v>6031</v>
      </c>
      <c r="AB1551" s="24" t="s">
        <v>5970</v>
      </c>
      <c r="AC1551" s="24" t="s">
        <v>5979</v>
      </c>
    </row>
    <row r="1552" spans="1:29" s="169" customFormat="1">
      <c r="A1552" s="24">
        <v>6683</v>
      </c>
      <c r="B1552" s="24" t="s">
        <v>5884</v>
      </c>
      <c r="C1552" s="57">
        <v>338</v>
      </c>
      <c r="D1552" s="57">
        <v>338</v>
      </c>
      <c r="E1552" s="57">
        <v>310.5</v>
      </c>
      <c r="F1552" s="57">
        <v>319</v>
      </c>
      <c r="G1552" s="57">
        <v>317</v>
      </c>
      <c r="H1552" s="57">
        <v>355</v>
      </c>
      <c r="I1552" s="57">
        <v>294.5</v>
      </c>
      <c r="J1552" s="57">
        <v>349.5</v>
      </c>
      <c r="K1552" s="57">
        <v>360</v>
      </c>
      <c r="L1552" s="57">
        <v>364.5</v>
      </c>
      <c r="M1552" s="57">
        <v>340.5</v>
      </c>
      <c r="N1552" s="57">
        <v>350</v>
      </c>
      <c r="O1552" s="57">
        <v>2532</v>
      </c>
      <c r="P1552" s="57">
        <v>6204</v>
      </c>
      <c r="Q1552" s="57"/>
      <c r="R1552" s="57"/>
      <c r="S1552" s="57"/>
      <c r="T1552" s="57"/>
      <c r="U1552" s="77">
        <v>0.68020631850419078</v>
      </c>
      <c r="V1552" s="24" t="s">
        <v>5980</v>
      </c>
      <c r="W1552" s="216" t="s">
        <v>5993</v>
      </c>
      <c r="X1552" s="216" t="s">
        <v>5993</v>
      </c>
      <c r="Y1552" s="24" t="s">
        <v>6024</v>
      </c>
      <c r="Z1552" s="24" t="s">
        <v>5982</v>
      </c>
      <c r="AA1552" s="24" t="s">
        <v>5962</v>
      </c>
      <c r="AB1552" s="24" t="s">
        <v>5990</v>
      </c>
      <c r="AC1552" s="24" t="s">
        <v>5986</v>
      </c>
    </row>
    <row r="1553" spans="1:29" s="169" customFormat="1">
      <c r="A1553" s="24">
        <v>6684</v>
      </c>
      <c r="B1553" s="24" t="s">
        <v>5775</v>
      </c>
      <c r="C1553" s="57">
        <v>218</v>
      </c>
      <c r="D1553" s="57">
        <v>224.5</v>
      </c>
      <c r="E1553" s="57">
        <v>150.5</v>
      </c>
      <c r="F1553" s="57">
        <v>163.5</v>
      </c>
      <c r="G1553" s="57">
        <v>161.5</v>
      </c>
      <c r="H1553" s="57">
        <v>162</v>
      </c>
      <c r="I1553" s="57">
        <v>123.5</v>
      </c>
      <c r="J1553" s="57">
        <v>131</v>
      </c>
      <c r="K1553" s="57">
        <v>138</v>
      </c>
      <c r="L1553" s="57">
        <v>158</v>
      </c>
      <c r="M1553" s="57">
        <v>135.5</v>
      </c>
      <c r="N1553" s="57">
        <v>158</v>
      </c>
      <c r="O1553" s="57">
        <v>1304</v>
      </c>
      <c r="P1553" s="57">
        <v>5211</v>
      </c>
      <c r="Q1553" s="57"/>
      <c r="R1553" s="57"/>
      <c r="S1553" s="57"/>
      <c r="T1553" s="57"/>
      <c r="U1553" s="77">
        <v>0.41706646197147063</v>
      </c>
      <c r="V1553" s="24" t="s">
        <v>6038</v>
      </c>
      <c r="W1553" s="216" t="s">
        <v>5993</v>
      </c>
      <c r="X1553" s="216" t="s">
        <v>5993</v>
      </c>
      <c r="Y1553" s="24" t="s">
        <v>5964</v>
      </c>
      <c r="Z1553" s="24" t="s">
        <v>5964</v>
      </c>
      <c r="AA1553" s="24" t="s">
        <v>6045</v>
      </c>
      <c r="AB1553" s="24" t="s">
        <v>5979</v>
      </c>
      <c r="AC1553" s="24" t="s">
        <v>5965</v>
      </c>
    </row>
    <row r="1554" spans="1:29" s="169" customFormat="1">
      <c r="A1554" s="24">
        <v>6689</v>
      </c>
      <c r="B1554" s="24" t="s">
        <v>5885</v>
      </c>
      <c r="C1554" s="57">
        <v>429.5</v>
      </c>
      <c r="D1554" s="57">
        <v>435</v>
      </c>
      <c r="E1554" s="57">
        <v>323</v>
      </c>
      <c r="F1554" s="57">
        <v>325.5</v>
      </c>
      <c r="G1554" s="57">
        <v>331.5</v>
      </c>
      <c r="H1554" s="57">
        <v>331.5</v>
      </c>
      <c r="I1554" s="57">
        <v>265.5</v>
      </c>
      <c r="J1554" s="57">
        <v>286</v>
      </c>
      <c r="K1554" s="57">
        <v>291.5</v>
      </c>
      <c r="L1554" s="57">
        <v>314.5</v>
      </c>
      <c r="M1554" s="57">
        <v>285</v>
      </c>
      <c r="N1554" s="57">
        <v>310</v>
      </c>
      <c r="O1554" s="57">
        <v>65</v>
      </c>
      <c r="P1554" s="57">
        <v>470</v>
      </c>
      <c r="Q1554" s="57"/>
      <c r="R1554" s="57"/>
      <c r="S1554" s="57"/>
      <c r="T1554" s="57"/>
      <c r="U1554" s="77">
        <v>0.23049645390070922</v>
      </c>
      <c r="V1554" s="24" t="s">
        <v>6038</v>
      </c>
      <c r="W1554" s="216" t="s">
        <v>5993</v>
      </c>
      <c r="X1554" s="216" t="s">
        <v>5993</v>
      </c>
      <c r="Y1554" s="24" t="s">
        <v>5964</v>
      </c>
      <c r="Z1554" s="24" t="s">
        <v>6024</v>
      </c>
      <c r="AA1554" s="24" t="s">
        <v>5982</v>
      </c>
      <c r="AB1554" s="24" t="s">
        <v>5990</v>
      </c>
      <c r="AC1554" s="24" t="s">
        <v>5990</v>
      </c>
    </row>
    <row r="1555" spans="1:29" s="169" customFormat="1">
      <c r="A1555" s="24">
        <v>6690</v>
      </c>
      <c r="B1555" s="24" t="s">
        <v>5886</v>
      </c>
      <c r="C1555" s="57">
        <v>118</v>
      </c>
      <c r="D1555" s="57">
        <v>118</v>
      </c>
      <c r="E1555" s="57">
        <v>109.5</v>
      </c>
      <c r="F1555" s="57">
        <v>112.5</v>
      </c>
      <c r="G1555" s="57">
        <v>108</v>
      </c>
      <c r="H1555" s="57">
        <v>110.5</v>
      </c>
      <c r="I1555" s="57">
        <v>100</v>
      </c>
      <c r="J1555" s="57">
        <v>100.5</v>
      </c>
      <c r="K1555" s="57">
        <v>101</v>
      </c>
      <c r="L1555" s="57">
        <v>104</v>
      </c>
      <c r="M1555" s="57">
        <v>101</v>
      </c>
      <c r="N1555" s="57">
        <v>102.5</v>
      </c>
      <c r="O1555" s="57">
        <v>19</v>
      </c>
      <c r="P1555" s="57">
        <v>116</v>
      </c>
      <c r="Q1555" s="57"/>
      <c r="R1555" s="57"/>
      <c r="S1555" s="57"/>
      <c r="T1555" s="57"/>
      <c r="U1555" s="77">
        <v>0.27298850574712646</v>
      </c>
      <c r="V1555" s="24" t="s">
        <v>6038</v>
      </c>
      <c r="W1555" s="216" t="s">
        <v>5993</v>
      </c>
      <c r="X1555" s="216" t="s">
        <v>5993</v>
      </c>
      <c r="Y1555" s="24" t="s">
        <v>6024</v>
      </c>
      <c r="Z1555" s="24" t="s">
        <v>5964</v>
      </c>
      <c r="AA1555" s="24" t="s">
        <v>6055</v>
      </c>
      <c r="AB1555" s="24" t="s">
        <v>5970</v>
      </c>
      <c r="AC1555" s="24" t="s">
        <v>5979</v>
      </c>
    </row>
    <row r="1556" spans="1:29" s="169" customFormat="1">
      <c r="A1556" s="24">
        <v>6691</v>
      </c>
      <c r="B1556" s="24" t="s">
        <v>5887</v>
      </c>
      <c r="C1556" s="57">
        <v>254.5</v>
      </c>
      <c r="D1556" s="57">
        <v>266</v>
      </c>
      <c r="E1556" s="57">
        <v>244</v>
      </c>
      <c r="F1556" s="57">
        <v>254.5</v>
      </c>
      <c r="G1556" s="57">
        <v>255.5</v>
      </c>
      <c r="H1556" s="57">
        <v>260</v>
      </c>
      <c r="I1556" s="57">
        <v>218</v>
      </c>
      <c r="J1556" s="57">
        <v>222</v>
      </c>
      <c r="K1556" s="57">
        <v>223.5</v>
      </c>
      <c r="L1556" s="57">
        <v>252.5</v>
      </c>
      <c r="M1556" s="57">
        <v>222</v>
      </c>
      <c r="N1556" s="57">
        <v>250</v>
      </c>
      <c r="O1556" s="57">
        <v>195</v>
      </c>
      <c r="P1556" s="57">
        <v>499</v>
      </c>
      <c r="Q1556" s="57"/>
      <c r="R1556" s="57"/>
      <c r="S1556" s="57"/>
      <c r="T1556" s="57"/>
      <c r="U1556" s="77">
        <v>0.65130260521042094</v>
      </c>
      <c r="V1556" s="24" t="s">
        <v>6038</v>
      </c>
      <c r="W1556" s="216" t="s">
        <v>5993</v>
      </c>
      <c r="X1556" s="216" t="s">
        <v>5993</v>
      </c>
      <c r="Y1556" s="24" t="s">
        <v>5985</v>
      </c>
      <c r="Z1556" s="24" t="s">
        <v>5964</v>
      </c>
      <c r="AA1556" s="24" t="s">
        <v>5982</v>
      </c>
      <c r="AB1556" s="24" t="s">
        <v>5965</v>
      </c>
      <c r="AC1556" s="24" t="s">
        <v>5979</v>
      </c>
    </row>
    <row r="1557" spans="1:29" s="169" customFormat="1">
      <c r="A1557" s="24">
        <v>6692</v>
      </c>
      <c r="B1557" s="24" t="s">
        <v>5888</v>
      </c>
      <c r="C1557" s="57">
        <v>55.5</v>
      </c>
      <c r="D1557" s="57">
        <v>56.2</v>
      </c>
      <c r="E1557" s="57">
        <v>53.8</v>
      </c>
      <c r="F1557" s="57">
        <v>55</v>
      </c>
      <c r="G1557" s="57">
        <v>54.9</v>
      </c>
      <c r="H1557" s="57">
        <v>56.2</v>
      </c>
      <c r="I1557" s="57">
        <v>52.6</v>
      </c>
      <c r="J1557" s="57">
        <v>54.7</v>
      </c>
      <c r="K1557" s="57">
        <v>54.6</v>
      </c>
      <c r="L1557" s="57">
        <v>57</v>
      </c>
      <c r="M1557" s="57">
        <v>54.6</v>
      </c>
      <c r="N1557" s="57">
        <v>56.9</v>
      </c>
      <c r="O1557" s="57">
        <v>101</v>
      </c>
      <c r="P1557" s="57">
        <v>99</v>
      </c>
      <c r="Q1557" s="57"/>
      <c r="R1557" s="57"/>
      <c r="S1557" s="57"/>
      <c r="T1557" s="57"/>
      <c r="U1557" s="77">
        <v>1.7003367003367005</v>
      </c>
      <c r="V1557" s="24" t="s">
        <v>6263</v>
      </c>
      <c r="W1557" s="216" t="s">
        <v>5993</v>
      </c>
      <c r="X1557" s="216" t="s">
        <v>5993</v>
      </c>
      <c r="Y1557" s="24" t="s">
        <v>5984</v>
      </c>
      <c r="Z1557" s="24" t="s">
        <v>5994</v>
      </c>
      <c r="AA1557" s="24" t="s">
        <v>6013</v>
      </c>
      <c r="AB1557" s="24" t="s">
        <v>5979</v>
      </c>
      <c r="AC1557" s="24" t="s">
        <v>5979</v>
      </c>
    </row>
    <row r="1558" spans="1:29" s="169" customFormat="1">
      <c r="A1558" s="24">
        <v>6693</v>
      </c>
      <c r="B1558" s="24" t="s">
        <v>5889</v>
      </c>
      <c r="C1558" s="57">
        <v>80.3</v>
      </c>
      <c r="D1558" s="57">
        <v>80.3</v>
      </c>
      <c r="E1558" s="57">
        <v>78</v>
      </c>
      <c r="F1558" s="57">
        <v>79</v>
      </c>
      <c r="G1558" s="57">
        <v>79.5</v>
      </c>
      <c r="H1558" s="57">
        <v>79.5</v>
      </c>
      <c r="I1558" s="57">
        <v>76</v>
      </c>
      <c r="J1558" s="57">
        <v>78.3</v>
      </c>
      <c r="K1558" s="57">
        <v>79</v>
      </c>
      <c r="L1558" s="57">
        <v>79</v>
      </c>
      <c r="M1558" s="57">
        <v>77.7</v>
      </c>
      <c r="N1558" s="57">
        <v>78.3</v>
      </c>
      <c r="O1558" s="57">
        <v>36</v>
      </c>
      <c r="P1558" s="57">
        <v>175</v>
      </c>
      <c r="Q1558" s="57"/>
      <c r="R1558" s="57"/>
      <c r="S1558" s="57"/>
      <c r="T1558" s="57"/>
      <c r="U1558" s="77">
        <v>0.34285714285714286</v>
      </c>
      <c r="V1558" s="24" t="s">
        <v>6015</v>
      </c>
      <c r="W1558" s="216" t="s">
        <v>5993</v>
      </c>
      <c r="X1558" s="216" t="s">
        <v>5993</v>
      </c>
      <c r="Y1558" s="24" t="s">
        <v>6017</v>
      </c>
      <c r="Z1558" s="24" t="s">
        <v>6060</v>
      </c>
      <c r="AA1558" s="24" t="s">
        <v>6017</v>
      </c>
      <c r="AB1558" s="24" t="s">
        <v>5979</v>
      </c>
      <c r="AC1558" s="24" t="s">
        <v>5970</v>
      </c>
    </row>
    <row r="1559" spans="1:29" s="169" customFormat="1">
      <c r="A1559" s="24">
        <v>6695</v>
      </c>
      <c r="B1559" s="24" t="s">
        <v>5890</v>
      </c>
      <c r="C1559" s="57">
        <v>57.8</v>
      </c>
      <c r="D1559" s="57">
        <v>61.6</v>
      </c>
      <c r="E1559" s="57">
        <v>52</v>
      </c>
      <c r="F1559" s="57">
        <v>52.9</v>
      </c>
      <c r="G1559" s="57">
        <v>53.5</v>
      </c>
      <c r="H1559" s="57">
        <v>53.5</v>
      </c>
      <c r="I1559" s="57">
        <v>49.1</v>
      </c>
      <c r="J1559" s="57">
        <v>51.8</v>
      </c>
      <c r="K1559" s="57">
        <v>52.1</v>
      </c>
      <c r="L1559" s="57">
        <v>56</v>
      </c>
      <c r="M1559" s="57">
        <v>50.4</v>
      </c>
      <c r="N1559" s="57">
        <v>55.2</v>
      </c>
      <c r="O1559" s="57">
        <v>360</v>
      </c>
      <c r="P1559" s="57">
        <v>1056</v>
      </c>
      <c r="Q1559" s="57"/>
      <c r="R1559" s="57"/>
      <c r="S1559" s="57"/>
      <c r="T1559" s="57"/>
      <c r="U1559" s="77">
        <v>0.56818181818181812</v>
      </c>
      <c r="V1559" s="24" t="s">
        <v>6157</v>
      </c>
      <c r="W1559" s="216" t="s">
        <v>5993</v>
      </c>
      <c r="X1559" s="216" t="s">
        <v>5993</v>
      </c>
      <c r="Y1559" s="24" t="s">
        <v>5964</v>
      </c>
      <c r="Z1559" s="24" t="s">
        <v>6209</v>
      </c>
      <c r="AA1559" s="24" t="s">
        <v>5982</v>
      </c>
      <c r="AB1559" s="24" t="s">
        <v>5965</v>
      </c>
      <c r="AC1559" s="24" t="s">
        <v>5991</v>
      </c>
    </row>
    <row r="1560" spans="1:29" s="169" customFormat="1">
      <c r="A1560" s="24">
        <v>6696</v>
      </c>
      <c r="B1560" s="24" t="s">
        <v>5891</v>
      </c>
      <c r="C1560" s="57">
        <v>159.5</v>
      </c>
      <c r="D1560" s="57">
        <v>162</v>
      </c>
      <c r="E1560" s="57">
        <v>140.5</v>
      </c>
      <c r="F1560" s="57">
        <v>141</v>
      </c>
      <c r="G1560" s="57">
        <v>142.5</v>
      </c>
      <c r="H1560" s="57">
        <v>147</v>
      </c>
      <c r="I1560" s="57">
        <v>132</v>
      </c>
      <c r="J1560" s="57">
        <v>140</v>
      </c>
      <c r="K1560" s="57">
        <v>142.5</v>
      </c>
      <c r="L1560" s="57">
        <v>147</v>
      </c>
      <c r="M1560" s="57">
        <v>135.5</v>
      </c>
      <c r="N1560" s="57">
        <v>138.5</v>
      </c>
      <c r="O1560" s="57">
        <v>291</v>
      </c>
      <c r="P1560" s="57">
        <v>929</v>
      </c>
      <c r="Q1560" s="57"/>
      <c r="R1560" s="57"/>
      <c r="S1560" s="57"/>
      <c r="T1560" s="57"/>
      <c r="U1560" s="77">
        <v>0.52206673842841766</v>
      </c>
      <c r="V1560" s="24" t="s">
        <v>6297</v>
      </c>
      <c r="W1560" s="216" t="s">
        <v>5993</v>
      </c>
      <c r="X1560" s="216" t="s">
        <v>5993</v>
      </c>
      <c r="Y1560" s="24" t="s">
        <v>5964</v>
      </c>
      <c r="Z1560" s="24" t="s">
        <v>5975</v>
      </c>
      <c r="AA1560" s="24" t="s">
        <v>5962</v>
      </c>
      <c r="AB1560" s="24" t="s">
        <v>5986</v>
      </c>
      <c r="AC1560" s="24" t="s">
        <v>5991</v>
      </c>
    </row>
    <row r="1561" spans="1:29" s="169" customFormat="1">
      <c r="A1561" s="24">
        <v>6698</v>
      </c>
      <c r="B1561" s="24" t="s">
        <v>5752</v>
      </c>
      <c r="C1561" s="57">
        <v>43.7</v>
      </c>
      <c r="D1561" s="57">
        <v>44.35</v>
      </c>
      <c r="E1561" s="57">
        <v>40.5</v>
      </c>
      <c r="F1561" s="57">
        <v>40.950000000000003</v>
      </c>
      <c r="G1561" s="57">
        <v>40.950000000000003</v>
      </c>
      <c r="H1561" s="57">
        <v>40.950000000000003</v>
      </c>
      <c r="I1561" s="57">
        <v>38.700000000000003</v>
      </c>
      <c r="J1561" s="57">
        <v>39.299999999999997</v>
      </c>
      <c r="K1561" s="57">
        <v>41</v>
      </c>
      <c r="L1561" s="57">
        <v>41</v>
      </c>
      <c r="M1561" s="57">
        <v>39.6</v>
      </c>
      <c r="N1561" s="57">
        <v>39.65</v>
      </c>
      <c r="O1561" s="57">
        <v>78</v>
      </c>
      <c r="P1561" s="57">
        <v>634</v>
      </c>
      <c r="Q1561" s="57"/>
      <c r="R1561" s="57"/>
      <c r="S1561" s="57"/>
      <c r="T1561" s="57"/>
      <c r="U1561" s="77">
        <v>0.20504731861198738</v>
      </c>
      <c r="V1561" s="24" t="s">
        <v>6562</v>
      </c>
      <c r="W1561" s="216" t="s">
        <v>5993</v>
      </c>
      <c r="X1561" s="216" t="s">
        <v>5993</v>
      </c>
      <c r="Y1561" s="24" t="s">
        <v>5964</v>
      </c>
      <c r="Z1561" s="24" t="s">
        <v>6024</v>
      </c>
      <c r="AA1561" s="24" t="s">
        <v>6209</v>
      </c>
      <c r="AB1561" s="24" t="s">
        <v>5979</v>
      </c>
      <c r="AC1561" s="24" t="s">
        <v>5979</v>
      </c>
    </row>
    <row r="1562" spans="1:29" s="169" customFormat="1">
      <c r="A1562" s="24">
        <v>6699</v>
      </c>
      <c r="B1562" s="24" t="s">
        <v>5892</v>
      </c>
      <c r="C1562" s="57">
        <v>38.549999999999997</v>
      </c>
      <c r="D1562" s="57">
        <v>38.549999999999997</v>
      </c>
      <c r="E1562" s="57">
        <v>31.75</v>
      </c>
      <c r="F1562" s="57">
        <v>33.4</v>
      </c>
      <c r="G1562" s="57">
        <v>32.15</v>
      </c>
      <c r="H1562" s="57">
        <v>45.2</v>
      </c>
      <c r="I1562" s="57">
        <v>31.35</v>
      </c>
      <c r="J1562" s="57">
        <v>39.15</v>
      </c>
      <c r="K1562" s="57">
        <v>39.15</v>
      </c>
      <c r="L1562" s="57">
        <v>39.15</v>
      </c>
      <c r="M1562" s="57">
        <v>35.15</v>
      </c>
      <c r="N1562" s="57">
        <v>37</v>
      </c>
      <c r="O1562" s="57">
        <v>99</v>
      </c>
      <c r="P1562" s="57">
        <v>303</v>
      </c>
      <c r="Q1562" s="57"/>
      <c r="R1562" s="57"/>
      <c r="S1562" s="57"/>
      <c r="T1562" s="57"/>
      <c r="U1562" s="77">
        <v>0.54455445544554448</v>
      </c>
      <c r="V1562" s="24" t="s">
        <v>6030</v>
      </c>
      <c r="W1562" s="216" t="s">
        <v>5993</v>
      </c>
      <c r="X1562" s="216" t="s">
        <v>5993</v>
      </c>
      <c r="Y1562" s="24" t="s">
        <v>6024</v>
      </c>
      <c r="Z1562" s="24" t="s">
        <v>5982</v>
      </c>
      <c r="AA1562" s="24" t="s">
        <v>6024</v>
      </c>
      <c r="AB1562" s="24" t="s">
        <v>5979</v>
      </c>
      <c r="AC1562" s="24" t="s">
        <v>5970</v>
      </c>
    </row>
    <row r="1563" spans="1:29" s="169" customFormat="1">
      <c r="A1563" s="24">
        <v>6703</v>
      </c>
      <c r="B1563" s="24" t="s">
        <v>5756</v>
      </c>
      <c r="C1563" s="57">
        <v>94.2</v>
      </c>
      <c r="D1563" s="57">
        <v>94.3</v>
      </c>
      <c r="E1563" s="57">
        <v>87.6</v>
      </c>
      <c r="F1563" s="57">
        <v>88.9</v>
      </c>
      <c r="G1563" s="57">
        <v>88.4</v>
      </c>
      <c r="H1563" s="57">
        <v>90.9</v>
      </c>
      <c r="I1563" s="57">
        <v>81.2</v>
      </c>
      <c r="J1563" s="57">
        <v>85</v>
      </c>
      <c r="K1563" s="57">
        <v>87.6</v>
      </c>
      <c r="L1563" s="57">
        <v>88.4</v>
      </c>
      <c r="M1563" s="57">
        <v>85.5</v>
      </c>
      <c r="N1563" s="57">
        <v>88</v>
      </c>
      <c r="O1563" s="57">
        <v>52</v>
      </c>
      <c r="P1563" s="57">
        <v>140</v>
      </c>
      <c r="Q1563" s="57"/>
      <c r="R1563" s="57"/>
      <c r="S1563" s="57"/>
      <c r="T1563" s="57"/>
      <c r="U1563" s="77">
        <v>0.61904761904761907</v>
      </c>
      <c r="V1563" s="24" t="s">
        <v>6083</v>
      </c>
      <c r="W1563" s="216" t="s">
        <v>5993</v>
      </c>
      <c r="X1563" s="216" t="s">
        <v>5993</v>
      </c>
      <c r="Y1563" s="24" t="s">
        <v>5964</v>
      </c>
      <c r="Z1563" s="24" t="s">
        <v>5964</v>
      </c>
      <c r="AA1563" s="24" t="s">
        <v>6124</v>
      </c>
      <c r="AB1563" s="24" t="s">
        <v>5965</v>
      </c>
      <c r="AC1563" s="24" t="s">
        <v>5996</v>
      </c>
    </row>
    <row r="1564" spans="1:29" s="169" customFormat="1">
      <c r="A1564" s="24">
        <v>6706</v>
      </c>
      <c r="B1564" s="24" t="s">
        <v>5893</v>
      </c>
      <c r="C1564" s="57">
        <v>194</v>
      </c>
      <c r="D1564" s="57">
        <v>194</v>
      </c>
      <c r="E1564" s="57">
        <v>175.5</v>
      </c>
      <c r="F1564" s="57">
        <v>178</v>
      </c>
      <c r="G1564" s="57">
        <v>176</v>
      </c>
      <c r="H1564" s="57">
        <v>178</v>
      </c>
      <c r="I1564" s="57">
        <v>158</v>
      </c>
      <c r="J1564" s="57">
        <v>164</v>
      </c>
      <c r="K1564" s="57">
        <v>167</v>
      </c>
      <c r="L1564" s="57">
        <v>173</v>
      </c>
      <c r="M1564" s="57">
        <v>166.5</v>
      </c>
      <c r="N1564" s="57">
        <v>168</v>
      </c>
      <c r="O1564" s="57">
        <v>2566</v>
      </c>
      <c r="P1564" s="57">
        <v>9383</v>
      </c>
      <c r="Q1564" s="57"/>
      <c r="R1564" s="57"/>
      <c r="S1564" s="57"/>
      <c r="T1564" s="57"/>
      <c r="U1564" s="77">
        <v>0.45578883796937725</v>
      </c>
      <c r="V1564" s="24" t="s">
        <v>6123</v>
      </c>
      <c r="W1564" s="216" t="s">
        <v>5993</v>
      </c>
      <c r="X1564" s="216" t="s">
        <v>5993</v>
      </c>
      <c r="Y1564" s="24" t="s">
        <v>6024</v>
      </c>
      <c r="Z1564" s="24" t="s">
        <v>5964</v>
      </c>
      <c r="AA1564" s="24" t="s">
        <v>5963</v>
      </c>
      <c r="AB1564" s="24" t="s">
        <v>6033</v>
      </c>
      <c r="AC1564" s="24" t="s">
        <v>5965</v>
      </c>
    </row>
    <row r="1565" spans="1:29" s="169" customFormat="1">
      <c r="A1565" s="24">
        <v>6708</v>
      </c>
      <c r="B1565" s="24" t="s">
        <v>5803</v>
      </c>
      <c r="C1565" s="57">
        <v>115</v>
      </c>
      <c r="D1565" s="57">
        <v>117</v>
      </c>
      <c r="E1565" s="57">
        <v>88.8</v>
      </c>
      <c r="F1565" s="57">
        <v>91</v>
      </c>
      <c r="G1565" s="57">
        <v>92</v>
      </c>
      <c r="H1565" s="57">
        <v>95</v>
      </c>
      <c r="I1565" s="57">
        <v>88</v>
      </c>
      <c r="J1565" s="57">
        <v>90.9</v>
      </c>
      <c r="K1565" s="57">
        <v>92.5</v>
      </c>
      <c r="L1565" s="57">
        <v>97.3</v>
      </c>
      <c r="M1565" s="57">
        <v>88.9</v>
      </c>
      <c r="N1565" s="57">
        <v>92</v>
      </c>
      <c r="O1565" s="57">
        <v>83</v>
      </c>
      <c r="P1565" s="57">
        <v>227</v>
      </c>
      <c r="Q1565" s="57"/>
      <c r="R1565" s="57"/>
      <c r="S1565" s="57"/>
      <c r="T1565" s="57"/>
      <c r="U1565" s="77">
        <v>0.60939794419970639</v>
      </c>
      <c r="V1565" s="24" t="s">
        <v>6481</v>
      </c>
      <c r="W1565" s="216" t="s">
        <v>5993</v>
      </c>
      <c r="X1565" s="216" t="s">
        <v>5993</v>
      </c>
      <c r="Y1565" s="24" t="s">
        <v>5964</v>
      </c>
      <c r="Z1565" s="24" t="s">
        <v>5974</v>
      </c>
      <c r="AA1565" s="24" t="s">
        <v>5978</v>
      </c>
      <c r="AB1565" s="24" t="s">
        <v>5976</v>
      </c>
      <c r="AC1565" s="24" t="s">
        <v>5986</v>
      </c>
    </row>
    <row r="1566" spans="1:29" s="169" customFormat="1">
      <c r="A1566" s="24">
        <v>6709</v>
      </c>
      <c r="B1566" s="24" t="s">
        <v>5894</v>
      </c>
      <c r="C1566" s="57">
        <v>59</v>
      </c>
      <c r="D1566" s="57">
        <v>59</v>
      </c>
      <c r="E1566" s="57">
        <v>56.1</v>
      </c>
      <c r="F1566" s="57">
        <v>57.8</v>
      </c>
      <c r="G1566" s="57">
        <v>58.5</v>
      </c>
      <c r="H1566" s="57">
        <v>58.7</v>
      </c>
      <c r="I1566" s="57">
        <v>55.6</v>
      </c>
      <c r="J1566" s="57">
        <v>58.5</v>
      </c>
      <c r="K1566" s="57">
        <v>58.7</v>
      </c>
      <c r="L1566" s="57">
        <v>60.2</v>
      </c>
      <c r="M1566" s="57">
        <v>58.5</v>
      </c>
      <c r="N1566" s="57">
        <v>59.8</v>
      </c>
      <c r="O1566" s="57">
        <v>259</v>
      </c>
      <c r="P1566" s="57">
        <v>806</v>
      </c>
      <c r="Q1566" s="57"/>
      <c r="R1566" s="57"/>
      <c r="S1566" s="57"/>
      <c r="T1566" s="57"/>
      <c r="U1566" s="77">
        <v>0.53556658395368073</v>
      </c>
      <c r="V1566" s="24" t="s">
        <v>6583</v>
      </c>
      <c r="W1566" s="216" t="s">
        <v>5993</v>
      </c>
      <c r="X1566" s="216" t="s">
        <v>5993</v>
      </c>
      <c r="Y1566" s="24" t="s">
        <v>6017</v>
      </c>
      <c r="Z1566" s="24" t="s">
        <v>6061</v>
      </c>
      <c r="AA1566" s="24" t="s">
        <v>6016</v>
      </c>
      <c r="AB1566" s="24" t="s">
        <v>5990</v>
      </c>
      <c r="AC1566" s="24" t="s">
        <v>5965</v>
      </c>
    </row>
    <row r="1567" spans="1:29" s="169" customFormat="1">
      <c r="A1567" s="24">
        <v>6712</v>
      </c>
      <c r="B1567" s="24" t="s">
        <v>5895</v>
      </c>
      <c r="C1567" s="57">
        <v>294</v>
      </c>
      <c r="D1567" s="57">
        <v>306.5</v>
      </c>
      <c r="E1567" s="57">
        <v>281</v>
      </c>
      <c r="F1567" s="57">
        <v>297</v>
      </c>
      <c r="G1567" s="57">
        <v>302</v>
      </c>
      <c r="H1567" s="57">
        <v>302.5</v>
      </c>
      <c r="I1567" s="57">
        <v>263</v>
      </c>
      <c r="J1567" s="57">
        <v>270</v>
      </c>
      <c r="K1567" s="57">
        <v>274.5</v>
      </c>
      <c r="L1567" s="57">
        <v>286</v>
      </c>
      <c r="M1567" s="57">
        <v>271.5</v>
      </c>
      <c r="N1567" s="57">
        <v>274</v>
      </c>
      <c r="O1567" s="57">
        <v>642</v>
      </c>
      <c r="P1567" s="57">
        <v>1858</v>
      </c>
      <c r="Q1567" s="57"/>
      <c r="R1567" s="57"/>
      <c r="S1567" s="57"/>
      <c r="T1567" s="57"/>
      <c r="U1567" s="77">
        <v>0.57588805166846069</v>
      </c>
      <c r="V1567" s="24" t="s">
        <v>6199</v>
      </c>
      <c r="W1567" s="216" t="s">
        <v>5993</v>
      </c>
      <c r="X1567" s="216" t="s">
        <v>5993</v>
      </c>
      <c r="Y1567" s="24" t="s">
        <v>5972</v>
      </c>
      <c r="Z1567" s="24" t="s">
        <v>5964</v>
      </c>
      <c r="AA1567" s="24" t="s">
        <v>5978</v>
      </c>
      <c r="AB1567" s="24" t="s">
        <v>6033</v>
      </c>
      <c r="AC1567" s="24" t="s">
        <v>5990</v>
      </c>
    </row>
    <row r="1568" spans="1:29" s="169" customFormat="1">
      <c r="A1568" s="24">
        <v>6715</v>
      </c>
      <c r="B1568" s="24" t="s">
        <v>5896</v>
      </c>
      <c r="C1568" s="57">
        <v>123.5</v>
      </c>
      <c r="D1568" s="57">
        <v>123.5</v>
      </c>
      <c r="E1568" s="57">
        <v>114</v>
      </c>
      <c r="F1568" s="57">
        <v>119</v>
      </c>
      <c r="G1568" s="57">
        <v>117</v>
      </c>
      <c r="H1568" s="57">
        <v>120.5</v>
      </c>
      <c r="I1568" s="57">
        <v>112</v>
      </c>
      <c r="J1568" s="57">
        <v>114</v>
      </c>
      <c r="K1568" s="57">
        <v>115.5</v>
      </c>
      <c r="L1568" s="57">
        <v>117</v>
      </c>
      <c r="M1568" s="57">
        <v>112</v>
      </c>
      <c r="N1568" s="57">
        <v>116.5</v>
      </c>
      <c r="O1568" s="57">
        <v>549</v>
      </c>
      <c r="P1568" s="57">
        <v>1274</v>
      </c>
      <c r="Q1568" s="57"/>
      <c r="R1568" s="57"/>
      <c r="S1568" s="57"/>
      <c r="T1568" s="57"/>
      <c r="U1568" s="77">
        <v>0.71821036106750391</v>
      </c>
      <c r="V1568" s="24" t="s">
        <v>6083</v>
      </c>
      <c r="W1568" s="216" t="s">
        <v>5993</v>
      </c>
      <c r="X1568" s="216" t="s">
        <v>5993</v>
      </c>
      <c r="Y1568" s="24" t="s">
        <v>6024</v>
      </c>
      <c r="Z1568" s="24" t="s">
        <v>5962</v>
      </c>
      <c r="AA1568" s="24" t="s">
        <v>6075</v>
      </c>
      <c r="AB1568" s="24" t="s">
        <v>5965</v>
      </c>
      <c r="AC1568" s="24" t="s">
        <v>5996</v>
      </c>
    </row>
    <row r="1569" spans="1:29" s="169" customFormat="1">
      <c r="A1569" s="24">
        <v>6716</v>
      </c>
      <c r="B1569" s="24" t="s">
        <v>5897</v>
      </c>
      <c r="C1569" s="57">
        <v>206</v>
      </c>
      <c r="D1569" s="57">
        <v>206</v>
      </c>
      <c r="E1569" s="57">
        <v>170</v>
      </c>
      <c r="F1569" s="57">
        <v>170</v>
      </c>
      <c r="G1569" s="57">
        <v>168</v>
      </c>
      <c r="H1569" s="57">
        <v>179</v>
      </c>
      <c r="I1569" s="57">
        <v>150</v>
      </c>
      <c r="J1569" s="57">
        <v>168</v>
      </c>
      <c r="K1569" s="57">
        <v>174.5</v>
      </c>
      <c r="L1569" s="57">
        <v>184</v>
      </c>
      <c r="M1569" s="57">
        <v>170</v>
      </c>
      <c r="N1569" s="57">
        <v>176.5</v>
      </c>
      <c r="O1569" s="57">
        <v>655</v>
      </c>
      <c r="P1569" s="57">
        <v>1668</v>
      </c>
      <c r="Q1569" s="57"/>
      <c r="R1569" s="57"/>
      <c r="S1569" s="57"/>
      <c r="T1569" s="57"/>
      <c r="U1569" s="77">
        <v>0.65447641886490815</v>
      </c>
      <c r="V1569" s="24" t="s">
        <v>6456</v>
      </c>
      <c r="W1569" s="216" t="s">
        <v>5993</v>
      </c>
      <c r="X1569" s="216" t="s">
        <v>5993</v>
      </c>
      <c r="Y1569" s="24" t="s">
        <v>6058</v>
      </c>
      <c r="Z1569" s="24" t="s">
        <v>5985</v>
      </c>
      <c r="AA1569" s="24" t="s">
        <v>5969</v>
      </c>
      <c r="AB1569" s="24" t="s">
        <v>5970</v>
      </c>
      <c r="AC1569" s="24" t="s">
        <v>5991</v>
      </c>
    </row>
    <row r="1570" spans="1:29" s="169" customFormat="1">
      <c r="A1570" s="24">
        <v>6717</v>
      </c>
      <c r="B1570" s="24" t="s">
        <v>5898</v>
      </c>
      <c r="C1570" s="57">
        <v>15.15</v>
      </c>
      <c r="D1570" s="57">
        <v>15.15</v>
      </c>
      <c r="E1570" s="57">
        <v>13.95</v>
      </c>
      <c r="F1570" s="57">
        <v>14.6</v>
      </c>
      <c r="G1570" s="57">
        <v>14.15</v>
      </c>
      <c r="H1570" s="57">
        <v>14.65</v>
      </c>
      <c r="I1570" s="57">
        <v>14.05</v>
      </c>
      <c r="J1570" s="57"/>
      <c r="K1570" s="57">
        <v>14.5</v>
      </c>
      <c r="L1570" s="57">
        <v>14.65</v>
      </c>
      <c r="M1570" s="57">
        <v>14.5</v>
      </c>
      <c r="N1570" s="57">
        <v>14.65</v>
      </c>
      <c r="O1570" s="57">
        <v>8</v>
      </c>
      <c r="P1570" s="57">
        <v>28</v>
      </c>
      <c r="Q1570" s="57"/>
      <c r="R1570" s="57"/>
      <c r="S1570" s="57"/>
      <c r="T1570" s="57"/>
      <c r="U1570" s="77">
        <v>0.47619047619047616</v>
      </c>
      <c r="V1570" s="24" t="s">
        <v>6271</v>
      </c>
      <c r="W1570" s="216" t="s">
        <v>5993</v>
      </c>
      <c r="X1570" s="216" t="s">
        <v>5993</v>
      </c>
      <c r="Y1570" s="24" t="s">
        <v>6024</v>
      </c>
      <c r="Z1570" s="24" t="s">
        <v>5978</v>
      </c>
      <c r="AA1570" s="24" t="s">
        <v>6493</v>
      </c>
      <c r="AB1570" s="24" t="s">
        <v>5979</v>
      </c>
      <c r="AC1570" s="24" t="s">
        <v>5979</v>
      </c>
    </row>
    <row r="1571" spans="1:29" s="169" customFormat="1">
      <c r="A1571" s="24">
        <v>6719</v>
      </c>
      <c r="B1571" s="24" t="s">
        <v>5899</v>
      </c>
      <c r="C1571" s="57">
        <v>395</v>
      </c>
      <c r="D1571" s="57">
        <v>401.5</v>
      </c>
      <c r="E1571" s="57">
        <v>363</v>
      </c>
      <c r="F1571" s="57">
        <v>381</v>
      </c>
      <c r="G1571" s="57">
        <v>373</v>
      </c>
      <c r="H1571" s="57">
        <v>385</v>
      </c>
      <c r="I1571" s="57">
        <v>350</v>
      </c>
      <c r="J1571" s="57">
        <v>366</v>
      </c>
      <c r="K1571" s="57">
        <v>370</v>
      </c>
      <c r="L1571" s="57">
        <v>397</v>
      </c>
      <c r="M1571" s="57">
        <v>370</v>
      </c>
      <c r="N1571" s="57">
        <v>390</v>
      </c>
      <c r="O1571" s="57">
        <v>904</v>
      </c>
      <c r="P1571" s="57">
        <v>2377</v>
      </c>
      <c r="Q1571" s="57"/>
      <c r="R1571" s="57"/>
      <c r="S1571" s="57"/>
      <c r="T1571" s="57"/>
      <c r="U1571" s="77">
        <v>0.63385219464310749</v>
      </c>
      <c r="V1571" s="24" t="s">
        <v>6157</v>
      </c>
      <c r="W1571" s="216" t="s">
        <v>5993</v>
      </c>
      <c r="X1571" s="216" t="s">
        <v>5993</v>
      </c>
      <c r="Y1571" s="24" t="s">
        <v>5964</v>
      </c>
      <c r="Z1571" s="24" t="s">
        <v>5974</v>
      </c>
      <c r="AA1571" s="24" t="s">
        <v>6013</v>
      </c>
      <c r="AB1571" s="24" t="s">
        <v>5991</v>
      </c>
      <c r="AC1571" s="24" t="s">
        <v>5979</v>
      </c>
    </row>
    <row r="1572" spans="1:29" s="169" customFormat="1">
      <c r="A1572" s="24">
        <v>6721</v>
      </c>
      <c r="B1572" s="24" t="s">
        <v>5900</v>
      </c>
      <c r="C1572" s="57">
        <v>71</v>
      </c>
      <c r="D1572" s="57">
        <v>72.400000000000006</v>
      </c>
      <c r="E1572" s="57">
        <v>69.8</v>
      </c>
      <c r="F1572" s="57">
        <v>70.8</v>
      </c>
      <c r="G1572" s="57">
        <v>72.7</v>
      </c>
      <c r="H1572" s="57">
        <v>72.7</v>
      </c>
      <c r="I1572" s="57">
        <v>68.5</v>
      </c>
      <c r="J1572" s="57">
        <v>68.8</v>
      </c>
      <c r="K1572" s="57">
        <v>69.3</v>
      </c>
      <c r="L1572" s="57">
        <v>69.900000000000006</v>
      </c>
      <c r="M1572" s="57">
        <v>68.7</v>
      </c>
      <c r="N1572" s="57">
        <v>69.2</v>
      </c>
      <c r="O1572" s="57">
        <v>58</v>
      </c>
      <c r="P1572" s="57">
        <v>103</v>
      </c>
      <c r="Q1572" s="57"/>
      <c r="R1572" s="57"/>
      <c r="S1572" s="57"/>
      <c r="T1572" s="57"/>
      <c r="U1572" s="77">
        <v>0.93851132686084149</v>
      </c>
      <c r="V1572" s="24" t="s">
        <v>6737</v>
      </c>
      <c r="W1572" s="216" t="s">
        <v>5993</v>
      </c>
      <c r="X1572" s="216" t="s">
        <v>5993</v>
      </c>
      <c r="Y1572" s="24" t="s">
        <v>5978</v>
      </c>
      <c r="Z1572" s="24" t="s">
        <v>6024</v>
      </c>
      <c r="AA1572" s="24" t="s">
        <v>6347</v>
      </c>
      <c r="AB1572" s="24" t="s">
        <v>5970</v>
      </c>
      <c r="AC1572" s="24" t="s">
        <v>5986</v>
      </c>
    </row>
    <row r="1573" spans="1:29" s="169" customFormat="1">
      <c r="A1573" s="24">
        <v>6723</v>
      </c>
      <c r="B1573" s="24" t="s">
        <v>5901</v>
      </c>
      <c r="C1573" s="57">
        <v>27.1</v>
      </c>
      <c r="D1573" s="57">
        <v>27.35</v>
      </c>
      <c r="E1573" s="57">
        <v>25</v>
      </c>
      <c r="F1573" s="57">
        <v>25.2</v>
      </c>
      <c r="G1573" s="57">
        <v>24.5</v>
      </c>
      <c r="H1573" s="57">
        <v>25.85</v>
      </c>
      <c r="I1573" s="57">
        <v>22.85</v>
      </c>
      <c r="J1573" s="57"/>
      <c r="K1573" s="57">
        <v>23.05</v>
      </c>
      <c r="L1573" s="57">
        <v>24.1</v>
      </c>
      <c r="M1573" s="57">
        <v>23</v>
      </c>
      <c r="N1573" s="57">
        <v>23.15</v>
      </c>
      <c r="O1573" s="57">
        <v>18</v>
      </c>
      <c r="P1573" s="57">
        <v>98</v>
      </c>
      <c r="Q1573" s="57"/>
      <c r="R1573" s="57"/>
      <c r="S1573" s="57"/>
      <c r="T1573" s="57"/>
      <c r="U1573" s="77">
        <v>0.30612244897959184</v>
      </c>
      <c r="V1573" s="24" t="s">
        <v>6836</v>
      </c>
      <c r="W1573" s="216" t="s">
        <v>5993</v>
      </c>
      <c r="X1573" s="216" t="s">
        <v>5993</v>
      </c>
      <c r="Y1573" s="24" t="s">
        <v>5964</v>
      </c>
      <c r="Z1573" s="24" t="s">
        <v>5994</v>
      </c>
      <c r="AA1573" s="24" t="s">
        <v>5969</v>
      </c>
      <c r="AB1573" s="24" t="s">
        <v>6084</v>
      </c>
      <c r="AC1573" s="24" t="s">
        <v>5979</v>
      </c>
    </row>
    <row r="1574" spans="1:29" s="169" customFormat="1">
      <c r="A1574" s="24">
        <v>6724</v>
      </c>
      <c r="B1574" s="24" t="s">
        <v>5902</v>
      </c>
      <c r="C1574" s="57">
        <v>9.69</v>
      </c>
      <c r="D1574" s="57">
        <v>9.6999999999999993</v>
      </c>
      <c r="E1574" s="57">
        <v>8.2799999999999994</v>
      </c>
      <c r="F1574" s="57">
        <v>8.68</v>
      </c>
      <c r="G1574" s="57">
        <v>8.68</v>
      </c>
      <c r="H1574" s="57">
        <v>18.100000000000001</v>
      </c>
      <c r="I1574" s="57">
        <v>8.68</v>
      </c>
      <c r="J1574" s="57">
        <v>14.55</v>
      </c>
      <c r="K1574" s="57">
        <v>14.3</v>
      </c>
      <c r="L1574" s="57">
        <v>18.899999999999999</v>
      </c>
      <c r="M1574" s="57">
        <v>14.3</v>
      </c>
      <c r="N1574" s="57">
        <v>17.45</v>
      </c>
      <c r="O1574" s="57">
        <v>2286</v>
      </c>
      <c r="P1574" s="57">
        <v>6103</v>
      </c>
      <c r="Q1574" s="57"/>
      <c r="R1574" s="57"/>
      <c r="S1574" s="57"/>
      <c r="T1574" s="57"/>
      <c r="U1574" s="77">
        <v>0.62428313943961988</v>
      </c>
      <c r="V1574" s="24" t="s">
        <v>6485</v>
      </c>
      <c r="W1574" s="216" t="s">
        <v>5993</v>
      </c>
      <c r="X1574" s="216" t="s">
        <v>5993</v>
      </c>
      <c r="Y1574" s="24" t="s">
        <v>5964</v>
      </c>
      <c r="Z1574" s="24" t="s">
        <v>6013</v>
      </c>
      <c r="AA1574" s="24" t="s">
        <v>6013</v>
      </c>
      <c r="AB1574" s="24" t="s">
        <v>5991</v>
      </c>
      <c r="AC1574" s="24" t="s">
        <v>5979</v>
      </c>
    </row>
    <row r="1575" spans="1:29" s="169" customFormat="1">
      <c r="A1575" s="24">
        <v>6727</v>
      </c>
      <c r="B1575" s="24" t="s">
        <v>5903</v>
      </c>
      <c r="C1575" s="57">
        <v>98</v>
      </c>
      <c r="D1575" s="57">
        <v>99.9</v>
      </c>
      <c r="E1575" s="57">
        <v>72</v>
      </c>
      <c r="F1575" s="57">
        <v>76.3</v>
      </c>
      <c r="G1575" s="57">
        <v>74</v>
      </c>
      <c r="H1575" s="57">
        <v>78.8</v>
      </c>
      <c r="I1575" s="57">
        <v>68.099999999999994</v>
      </c>
      <c r="J1575" s="57">
        <v>70.8</v>
      </c>
      <c r="K1575" s="57">
        <v>72</v>
      </c>
      <c r="L1575" s="57">
        <v>76</v>
      </c>
      <c r="M1575" s="57">
        <v>72</v>
      </c>
      <c r="N1575" s="57">
        <v>75.599999999999994</v>
      </c>
      <c r="O1575" s="57">
        <v>616</v>
      </c>
      <c r="P1575" s="57">
        <v>2999</v>
      </c>
      <c r="Q1575" s="57"/>
      <c r="R1575" s="57"/>
      <c r="S1575" s="57"/>
      <c r="T1575" s="57"/>
      <c r="U1575" s="77">
        <v>0.34233633433366678</v>
      </c>
      <c r="V1575" s="24" t="s">
        <v>6157</v>
      </c>
      <c r="W1575" s="216" t="s">
        <v>5993</v>
      </c>
      <c r="X1575" s="216" t="s">
        <v>5993</v>
      </c>
      <c r="Y1575" s="24" t="s">
        <v>5964</v>
      </c>
      <c r="Z1575" s="24" t="s">
        <v>5964</v>
      </c>
      <c r="AA1575" s="24" t="s">
        <v>6013</v>
      </c>
      <c r="AB1575" s="24" t="s">
        <v>5965</v>
      </c>
      <c r="AC1575" s="24" t="s">
        <v>5979</v>
      </c>
    </row>
    <row r="1576" spans="1:29" s="169" customFormat="1">
      <c r="A1576" s="24">
        <v>6728</v>
      </c>
      <c r="B1576" s="24" t="s">
        <v>5790</v>
      </c>
      <c r="C1576" s="57">
        <v>88.4</v>
      </c>
      <c r="D1576" s="57">
        <v>90.1</v>
      </c>
      <c r="E1576" s="57">
        <v>78.3</v>
      </c>
      <c r="F1576" s="57">
        <v>82</v>
      </c>
      <c r="G1576" s="57">
        <v>82</v>
      </c>
      <c r="H1576" s="57">
        <v>84</v>
      </c>
      <c r="I1576" s="57">
        <v>73.3</v>
      </c>
      <c r="J1576" s="57">
        <v>74.5</v>
      </c>
      <c r="K1576" s="57">
        <v>75.7</v>
      </c>
      <c r="L1576" s="57">
        <v>78.5</v>
      </c>
      <c r="M1576" s="57">
        <v>74.8</v>
      </c>
      <c r="N1576" s="57">
        <v>78</v>
      </c>
      <c r="O1576" s="57">
        <v>70</v>
      </c>
      <c r="P1576" s="57">
        <v>597</v>
      </c>
      <c r="Q1576" s="57"/>
      <c r="R1576" s="57"/>
      <c r="S1576" s="57"/>
      <c r="T1576" s="57"/>
      <c r="U1576" s="77">
        <v>0.1954215522054718</v>
      </c>
      <c r="V1576" s="24" t="s">
        <v>6038</v>
      </c>
      <c r="W1576" s="216" t="s">
        <v>5993</v>
      </c>
      <c r="X1576" s="216" t="s">
        <v>5993</v>
      </c>
      <c r="Y1576" s="24" t="s">
        <v>5964</v>
      </c>
      <c r="Z1576" s="24" t="s">
        <v>5964</v>
      </c>
      <c r="AA1576" s="24" t="s">
        <v>6010</v>
      </c>
      <c r="AB1576" s="24" t="s">
        <v>5965</v>
      </c>
      <c r="AC1576" s="24" t="s">
        <v>5990</v>
      </c>
    </row>
    <row r="1577" spans="1:29" s="169" customFormat="1">
      <c r="A1577" s="24">
        <v>6729</v>
      </c>
      <c r="B1577" s="24" t="s">
        <v>5904</v>
      </c>
      <c r="C1577" s="57">
        <v>16.7</v>
      </c>
      <c r="D1577" s="57">
        <v>17.3</v>
      </c>
      <c r="E1577" s="57">
        <v>16.649999999999999</v>
      </c>
      <c r="F1577" s="57">
        <v>17.05</v>
      </c>
      <c r="G1577" s="57">
        <v>16.899999999999999</v>
      </c>
      <c r="H1577" s="57">
        <v>17.5</v>
      </c>
      <c r="I1577" s="57">
        <v>16.850000000000001</v>
      </c>
      <c r="J1577" s="57"/>
      <c r="K1577" s="57">
        <v>17.149999999999999</v>
      </c>
      <c r="L1577" s="57">
        <v>17.149999999999999</v>
      </c>
      <c r="M1577" s="57">
        <v>16.899999999999999</v>
      </c>
      <c r="N1577" s="57">
        <v>17.149999999999999</v>
      </c>
      <c r="O1577" s="57">
        <v>29</v>
      </c>
      <c r="P1577" s="57">
        <v>64</v>
      </c>
      <c r="Q1577" s="57"/>
      <c r="R1577" s="57"/>
      <c r="S1577" s="57"/>
      <c r="T1577" s="57"/>
      <c r="U1577" s="77">
        <v>0.75520833333333337</v>
      </c>
      <c r="V1577" s="24" t="s">
        <v>6649</v>
      </c>
      <c r="W1577" s="216" t="s">
        <v>5993</v>
      </c>
      <c r="X1577" s="216" t="s">
        <v>5993</v>
      </c>
      <c r="Y1577" s="24" t="s">
        <v>6016</v>
      </c>
      <c r="Z1577" s="24" t="s">
        <v>5978</v>
      </c>
      <c r="AA1577" s="24" t="s">
        <v>6650</v>
      </c>
      <c r="AB1577" s="24" t="s">
        <v>5979</v>
      </c>
      <c r="AC1577" s="24" t="s">
        <v>6159</v>
      </c>
    </row>
    <row r="1578" spans="1:29" s="169" customFormat="1">
      <c r="A1578" s="24">
        <v>6732</v>
      </c>
      <c r="B1578" s="24" t="s">
        <v>5749</v>
      </c>
      <c r="C1578" s="57">
        <v>819</v>
      </c>
      <c r="D1578" s="57">
        <v>820</v>
      </c>
      <c r="E1578" s="57">
        <v>748</v>
      </c>
      <c r="F1578" s="57">
        <v>752</v>
      </c>
      <c r="G1578" s="57">
        <v>757</v>
      </c>
      <c r="H1578" s="57">
        <v>811</v>
      </c>
      <c r="I1578" s="57">
        <v>672</v>
      </c>
      <c r="J1578" s="57">
        <v>755</v>
      </c>
      <c r="K1578" s="57">
        <v>766</v>
      </c>
      <c r="L1578" s="57">
        <v>793</v>
      </c>
      <c r="M1578" s="57">
        <v>745</v>
      </c>
      <c r="N1578" s="57">
        <v>759</v>
      </c>
      <c r="O1578" s="57">
        <v>1296</v>
      </c>
      <c r="P1578" s="57">
        <v>3722</v>
      </c>
      <c r="Q1578" s="57"/>
      <c r="R1578" s="57"/>
      <c r="S1578" s="57"/>
      <c r="T1578" s="57"/>
      <c r="U1578" s="77">
        <v>0.58033315421816234</v>
      </c>
      <c r="V1578" s="24" t="s">
        <v>6165</v>
      </c>
      <c r="W1578" s="216" t="s">
        <v>5993</v>
      </c>
      <c r="X1578" s="216" t="s">
        <v>5993</v>
      </c>
      <c r="Y1578" s="24" t="s">
        <v>5964</v>
      </c>
      <c r="Z1578" s="24" t="s">
        <v>5994</v>
      </c>
      <c r="AA1578" s="24" t="s">
        <v>5978</v>
      </c>
      <c r="AB1578" s="24" t="s">
        <v>5976</v>
      </c>
      <c r="AC1578" s="24" t="s">
        <v>5991</v>
      </c>
    </row>
    <row r="1579" spans="1:29" s="169" customFormat="1">
      <c r="A1579" s="24">
        <v>6733</v>
      </c>
      <c r="B1579" s="24" t="s">
        <v>5905</v>
      </c>
      <c r="C1579" s="57">
        <v>25.9</v>
      </c>
      <c r="D1579" s="57">
        <v>25.9</v>
      </c>
      <c r="E1579" s="57">
        <v>24</v>
      </c>
      <c r="F1579" s="57">
        <v>24</v>
      </c>
      <c r="G1579" s="57">
        <v>24</v>
      </c>
      <c r="H1579" s="57">
        <v>24</v>
      </c>
      <c r="I1579" s="57">
        <v>22.85</v>
      </c>
      <c r="J1579" s="57">
        <v>23</v>
      </c>
      <c r="K1579" s="57">
        <v>23</v>
      </c>
      <c r="L1579" s="57">
        <v>23.25</v>
      </c>
      <c r="M1579" s="57">
        <v>23</v>
      </c>
      <c r="N1579" s="57">
        <v>23.2</v>
      </c>
      <c r="O1579" s="57">
        <v>58</v>
      </c>
      <c r="P1579" s="57">
        <v>342</v>
      </c>
      <c r="Q1579" s="57"/>
      <c r="R1579" s="57"/>
      <c r="S1579" s="57"/>
      <c r="T1579" s="57"/>
      <c r="U1579" s="77">
        <v>0.28265107212475638</v>
      </c>
      <c r="V1579" s="24" t="s">
        <v>6388</v>
      </c>
      <c r="W1579" s="216" t="s">
        <v>5993</v>
      </c>
      <c r="X1579" s="216" t="s">
        <v>5993</v>
      </c>
      <c r="Y1579" s="24" t="s">
        <v>6058</v>
      </c>
      <c r="Z1579" s="24" t="s">
        <v>6024</v>
      </c>
      <c r="AA1579" s="24" t="s">
        <v>6055</v>
      </c>
      <c r="AB1579" s="24" t="s">
        <v>5990</v>
      </c>
      <c r="AC1579" s="24" t="s">
        <v>5979</v>
      </c>
    </row>
    <row r="1580" spans="1:29" s="169" customFormat="1">
      <c r="A1580" s="24">
        <v>6734</v>
      </c>
      <c r="B1580" s="24" t="s">
        <v>5906</v>
      </c>
      <c r="C1580" s="57">
        <v>17.399999999999999</v>
      </c>
      <c r="D1580" s="57">
        <v>17.399999999999999</v>
      </c>
      <c r="E1580" s="57">
        <v>16.25</v>
      </c>
      <c r="F1580" s="57">
        <v>16.350000000000001</v>
      </c>
      <c r="G1580" s="57">
        <v>16.25</v>
      </c>
      <c r="H1580" s="57">
        <v>17</v>
      </c>
      <c r="I1580" s="57">
        <v>14.15</v>
      </c>
      <c r="J1580" s="57">
        <v>14.65</v>
      </c>
      <c r="K1580" s="57">
        <v>14.25</v>
      </c>
      <c r="L1580" s="57">
        <v>14.75</v>
      </c>
      <c r="M1580" s="57">
        <v>14.2</v>
      </c>
      <c r="N1580" s="57">
        <v>14.75</v>
      </c>
      <c r="O1580" s="57">
        <v>100</v>
      </c>
      <c r="P1580" s="57">
        <v>287</v>
      </c>
      <c r="Q1580" s="57"/>
      <c r="R1580" s="57"/>
      <c r="S1580" s="57"/>
      <c r="T1580" s="57"/>
      <c r="U1580" s="77">
        <v>0.58072009291521487</v>
      </c>
      <c r="V1580" s="24" t="s">
        <v>6837</v>
      </c>
      <c r="W1580" s="216" t="s">
        <v>5993</v>
      </c>
      <c r="X1580" s="216" t="s">
        <v>5993</v>
      </c>
      <c r="Y1580" s="24" t="s">
        <v>6024</v>
      </c>
      <c r="Z1580" s="24" t="s">
        <v>5964</v>
      </c>
      <c r="AA1580" s="24" t="s">
        <v>6254</v>
      </c>
      <c r="AB1580" s="24" t="s">
        <v>5979</v>
      </c>
      <c r="AC1580" s="24" t="s">
        <v>5965</v>
      </c>
    </row>
    <row r="1581" spans="1:29" s="169" customFormat="1">
      <c r="A1581" s="24">
        <v>6735</v>
      </c>
      <c r="B1581" s="24" t="s">
        <v>5907</v>
      </c>
      <c r="C1581" s="57">
        <v>91.3</v>
      </c>
      <c r="D1581" s="57">
        <v>91.4</v>
      </c>
      <c r="E1581" s="57">
        <v>83</v>
      </c>
      <c r="F1581" s="57">
        <v>86.7</v>
      </c>
      <c r="G1581" s="57">
        <v>86.6</v>
      </c>
      <c r="H1581" s="57">
        <v>88</v>
      </c>
      <c r="I1581" s="57">
        <v>85</v>
      </c>
      <c r="J1581" s="57">
        <v>87.5</v>
      </c>
      <c r="K1581" s="57">
        <v>87.5</v>
      </c>
      <c r="L1581" s="57">
        <v>90</v>
      </c>
      <c r="M1581" s="57">
        <v>85.9</v>
      </c>
      <c r="N1581" s="57">
        <v>87</v>
      </c>
      <c r="O1581" s="57">
        <v>9</v>
      </c>
      <c r="P1581" s="57">
        <v>68</v>
      </c>
      <c r="Q1581" s="57"/>
      <c r="R1581" s="57"/>
      <c r="S1581" s="57"/>
      <c r="T1581" s="57"/>
      <c r="U1581" s="77">
        <v>0.22058823529411767</v>
      </c>
      <c r="V1581" s="24" t="s">
        <v>6101</v>
      </c>
      <c r="W1581" s="216" t="s">
        <v>5993</v>
      </c>
      <c r="X1581" s="216" t="s">
        <v>5993</v>
      </c>
      <c r="Y1581" s="24" t="s">
        <v>5964</v>
      </c>
      <c r="Z1581" s="24" t="s">
        <v>6244</v>
      </c>
      <c r="AA1581" s="24" t="s">
        <v>5978</v>
      </c>
      <c r="AB1581" s="24" t="s">
        <v>5976</v>
      </c>
      <c r="AC1581" s="24" t="s">
        <v>5991</v>
      </c>
    </row>
    <row r="1582" spans="1:29" s="169" customFormat="1">
      <c r="A1582" s="24">
        <v>6736</v>
      </c>
      <c r="B1582" s="24" t="s">
        <v>5908</v>
      </c>
      <c r="C1582" s="57">
        <v>34.5</v>
      </c>
      <c r="D1582" s="57">
        <v>34.75</v>
      </c>
      <c r="E1582" s="57">
        <v>30.3</v>
      </c>
      <c r="F1582" s="57">
        <v>31.5</v>
      </c>
      <c r="G1582" s="57">
        <v>31.3</v>
      </c>
      <c r="H1582" s="57">
        <v>33.1</v>
      </c>
      <c r="I1582" s="57">
        <v>29.05</v>
      </c>
      <c r="J1582" s="57">
        <v>30.7</v>
      </c>
      <c r="K1582" s="57">
        <v>31.65</v>
      </c>
      <c r="L1582" s="57">
        <v>34.5</v>
      </c>
      <c r="M1582" s="57">
        <v>31.5</v>
      </c>
      <c r="N1582" s="57">
        <v>32.6</v>
      </c>
      <c r="O1582" s="57">
        <v>79</v>
      </c>
      <c r="P1582" s="57">
        <v>84</v>
      </c>
      <c r="Q1582" s="57"/>
      <c r="R1582" s="57"/>
      <c r="S1582" s="57"/>
      <c r="T1582" s="57"/>
      <c r="U1582" s="77">
        <v>1.5674603174603174</v>
      </c>
      <c r="V1582" s="24" t="s">
        <v>6456</v>
      </c>
      <c r="W1582" s="216" t="s">
        <v>5993</v>
      </c>
      <c r="X1582" s="216" t="s">
        <v>5993</v>
      </c>
      <c r="Y1582" s="24" t="s">
        <v>5964</v>
      </c>
      <c r="Z1582" s="24" t="s">
        <v>6073</v>
      </c>
      <c r="AA1582" s="24" t="s">
        <v>5963</v>
      </c>
      <c r="AB1582" s="24" t="s">
        <v>5976</v>
      </c>
      <c r="AC1582" s="24" t="s">
        <v>5979</v>
      </c>
    </row>
    <row r="1583" spans="1:29" s="169" customFormat="1">
      <c r="A1583" s="24">
        <v>6737</v>
      </c>
      <c r="B1583" s="24" t="s">
        <v>5730</v>
      </c>
      <c r="C1583" s="57">
        <v>78.2</v>
      </c>
      <c r="D1583" s="57">
        <v>79</v>
      </c>
      <c r="E1583" s="57">
        <v>69.7</v>
      </c>
      <c r="F1583" s="57">
        <v>69.7</v>
      </c>
      <c r="G1583" s="57">
        <v>70.3</v>
      </c>
      <c r="H1583" s="57">
        <v>72.099999999999994</v>
      </c>
      <c r="I1583" s="57">
        <v>65</v>
      </c>
      <c r="J1583" s="57">
        <v>67.099999999999994</v>
      </c>
      <c r="K1583" s="57">
        <v>68</v>
      </c>
      <c r="L1583" s="57">
        <v>68</v>
      </c>
      <c r="M1583" s="57">
        <v>66</v>
      </c>
      <c r="N1583" s="57">
        <v>66.2</v>
      </c>
      <c r="O1583" s="57">
        <v>140</v>
      </c>
      <c r="P1583" s="57">
        <v>352</v>
      </c>
      <c r="Q1583" s="57"/>
      <c r="R1583" s="57"/>
      <c r="S1583" s="57"/>
      <c r="T1583" s="57"/>
      <c r="U1583" s="77">
        <v>0.66287878787878796</v>
      </c>
      <c r="V1583" s="24" t="s">
        <v>6530</v>
      </c>
      <c r="W1583" s="216" t="s">
        <v>5993</v>
      </c>
      <c r="X1583" s="216" t="s">
        <v>5993</v>
      </c>
      <c r="Y1583" s="24" t="s">
        <v>6004</v>
      </c>
      <c r="Z1583" s="24" t="s">
        <v>5964</v>
      </c>
      <c r="AA1583" s="24" t="s">
        <v>6209</v>
      </c>
      <c r="AB1583" s="24" t="s">
        <v>5979</v>
      </c>
      <c r="AC1583" s="24" t="s">
        <v>5965</v>
      </c>
    </row>
    <row r="1584" spans="1:29" s="169" customFormat="1">
      <c r="A1584" s="24">
        <v>6739</v>
      </c>
      <c r="B1584" s="24" t="s">
        <v>5909</v>
      </c>
      <c r="C1584" s="57">
        <v>37.85</v>
      </c>
      <c r="D1584" s="57">
        <v>45</v>
      </c>
      <c r="E1584" s="57">
        <v>34.700000000000003</v>
      </c>
      <c r="F1584" s="57">
        <v>43.95</v>
      </c>
      <c r="G1584" s="57">
        <v>43.75</v>
      </c>
      <c r="H1584" s="57">
        <v>43.75</v>
      </c>
      <c r="I1584" s="57">
        <v>39.450000000000003</v>
      </c>
      <c r="J1584" s="57">
        <v>42.55</v>
      </c>
      <c r="K1584" s="57">
        <v>42.5</v>
      </c>
      <c r="L1584" s="57">
        <v>53.3</v>
      </c>
      <c r="M1584" s="57">
        <v>42</v>
      </c>
      <c r="N1584" s="57">
        <v>52.9</v>
      </c>
      <c r="O1584" s="57">
        <v>355</v>
      </c>
      <c r="P1584" s="57">
        <v>123</v>
      </c>
      <c r="Q1584" s="57"/>
      <c r="R1584" s="57"/>
      <c r="S1584" s="57"/>
      <c r="T1584" s="57"/>
      <c r="U1584" s="77">
        <v>4.8102981029810303</v>
      </c>
      <c r="V1584" s="24" t="s">
        <v>6263</v>
      </c>
      <c r="W1584" s="216" t="s">
        <v>5993</v>
      </c>
      <c r="X1584" s="216" t="s">
        <v>5993</v>
      </c>
      <c r="Y1584" s="24" t="s">
        <v>5982</v>
      </c>
      <c r="Z1584" s="24" t="s">
        <v>6060</v>
      </c>
      <c r="AA1584" s="24" t="s">
        <v>5982</v>
      </c>
      <c r="AB1584" s="24" t="s">
        <v>5979</v>
      </c>
      <c r="AC1584" s="24" t="s">
        <v>5979</v>
      </c>
    </row>
    <row r="1585" spans="1:29" s="169" customFormat="1">
      <c r="A1585" s="24">
        <v>6741</v>
      </c>
      <c r="B1585" s="24" t="s">
        <v>5910</v>
      </c>
      <c r="C1585" s="57">
        <v>330.5</v>
      </c>
      <c r="D1585" s="57">
        <v>333.5</v>
      </c>
      <c r="E1585" s="57">
        <v>291.5</v>
      </c>
      <c r="F1585" s="57">
        <v>313</v>
      </c>
      <c r="G1585" s="57">
        <v>307</v>
      </c>
      <c r="H1585" s="57">
        <v>320.5</v>
      </c>
      <c r="I1585" s="57">
        <v>235</v>
      </c>
      <c r="J1585" s="57">
        <v>254.5</v>
      </c>
      <c r="K1585" s="57">
        <v>263.5</v>
      </c>
      <c r="L1585" s="57">
        <v>305</v>
      </c>
      <c r="M1585" s="57">
        <v>258.5</v>
      </c>
      <c r="N1585" s="57">
        <v>274</v>
      </c>
      <c r="O1585" s="57">
        <v>2035</v>
      </c>
      <c r="P1585" s="57">
        <v>6221</v>
      </c>
      <c r="Q1585" s="57"/>
      <c r="R1585" s="57"/>
      <c r="S1585" s="57"/>
      <c r="T1585" s="57"/>
      <c r="U1585" s="77">
        <v>0.5451963778599368</v>
      </c>
      <c r="V1585" s="24" t="s">
        <v>6123</v>
      </c>
      <c r="W1585" s="216" t="s">
        <v>5993</v>
      </c>
      <c r="X1585" s="216" t="s">
        <v>5993</v>
      </c>
      <c r="Y1585" s="24" t="s">
        <v>5964</v>
      </c>
      <c r="Z1585" s="24" t="s">
        <v>5964</v>
      </c>
      <c r="AA1585" s="24" t="s">
        <v>5963</v>
      </c>
      <c r="AB1585" s="24" t="s">
        <v>5996</v>
      </c>
      <c r="AC1585" s="24" t="s">
        <v>5965</v>
      </c>
    </row>
    <row r="1586" spans="1:29" s="169" customFormat="1">
      <c r="A1586" s="24">
        <v>6743</v>
      </c>
      <c r="B1586" s="24" t="s">
        <v>5911</v>
      </c>
      <c r="C1586" s="57">
        <v>104.5</v>
      </c>
      <c r="D1586" s="57">
        <v>105.5</v>
      </c>
      <c r="E1586" s="57">
        <v>80</v>
      </c>
      <c r="F1586" s="57">
        <v>80.8</v>
      </c>
      <c r="G1586" s="57">
        <v>79.8</v>
      </c>
      <c r="H1586" s="57">
        <v>82.6</v>
      </c>
      <c r="I1586" s="57">
        <v>70</v>
      </c>
      <c r="J1586" s="57">
        <v>72</v>
      </c>
      <c r="K1586" s="57">
        <v>72.7</v>
      </c>
      <c r="L1586" s="57">
        <v>84.5</v>
      </c>
      <c r="M1586" s="57">
        <v>72.7</v>
      </c>
      <c r="N1586" s="57">
        <v>79.7</v>
      </c>
      <c r="O1586" s="57">
        <v>2040</v>
      </c>
      <c r="P1586" s="57">
        <v>3119</v>
      </c>
      <c r="Q1586" s="57"/>
      <c r="R1586" s="57"/>
      <c r="S1586" s="57"/>
      <c r="T1586" s="57"/>
      <c r="U1586" s="77">
        <v>1.0900929785187559</v>
      </c>
      <c r="V1586" s="24" t="s">
        <v>6038</v>
      </c>
      <c r="W1586" s="216" t="s">
        <v>5993</v>
      </c>
      <c r="X1586" s="216" t="s">
        <v>5993</v>
      </c>
      <c r="Y1586" s="24" t="s">
        <v>5964</v>
      </c>
      <c r="Z1586" s="24" t="s">
        <v>5964</v>
      </c>
      <c r="AA1586" s="24" t="s">
        <v>6013</v>
      </c>
      <c r="AB1586" s="24" t="s">
        <v>5986</v>
      </c>
      <c r="AC1586" s="24" t="s">
        <v>5979</v>
      </c>
    </row>
    <row r="1587" spans="1:29" s="169" customFormat="1">
      <c r="A1587" s="24">
        <v>6747</v>
      </c>
      <c r="B1587" s="24" t="s">
        <v>5802</v>
      </c>
      <c r="C1587" s="57">
        <v>266</v>
      </c>
      <c r="D1587" s="57">
        <v>266</v>
      </c>
      <c r="E1587" s="57">
        <v>248.5</v>
      </c>
      <c r="F1587" s="57">
        <v>248.5</v>
      </c>
      <c r="G1587" s="57">
        <v>250</v>
      </c>
      <c r="H1587" s="57">
        <v>265</v>
      </c>
      <c r="I1587" s="57">
        <v>245</v>
      </c>
      <c r="J1587" s="57">
        <v>250</v>
      </c>
      <c r="K1587" s="57">
        <v>250.5</v>
      </c>
      <c r="L1587" s="57">
        <v>263</v>
      </c>
      <c r="M1587" s="57">
        <v>250.5</v>
      </c>
      <c r="N1587" s="57">
        <v>252.5</v>
      </c>
      <c r="O1587" s="57">
        <v>79</v>
      </c>
      <c r="P1587" s="57">
        <v>286</v>
      </c>
      <c r="Q1587" s="57"/>
      <c r="R1587" s="57"/>
      <c r="S1587" s="57"/>
      <c r="T1587" s="57"/>
      <c r="U1587" s="77">
        <v>0.46037296037296038</v>
      </c>
      <c r="V1587" s="24" t="s">
        <v>6568</v>
      </c>
      <c r="W1587" s="216" t="s">
        <v>5993</v>
      </c>
      <c r="X1587" s="216" t="s">
        <v>5993</v>
      </c>
      <c r="Y1587" s="24" t="s">
        <v>6058</v>
      </c>
      <c r="Z1587" s="24" t="s">
        <v>6164</v>
      </c>
      <c r="AA1587" s="24" t="s">
        <v>6090</v>
      </c>
      <c r="AB1587" s="24" t="s">
        <v>6033</v>
      </c>
      <c r="AC1587" s="24" t="s">
        <v>5979</v>
      </c>
    </row>
    <row r="1588" spans="1:29" s="169" customFormat="1">
      <c r="A1588" s="24">
        <v>6748</v>
      </c>
      <c r="B1588" s="24" t="s">
        <v>5912</v>
      </c>
      <c r="C1588" s="57">
        <v>25.45</v>
      </c>
      <c r="D1588" s="57">
        <v>32.85</v>
      </c>
      <c r="E1588" s="57">
        <v>25.35</v>
      </c>
      <c r="F1588" s="57">
        <v>27.35</v>
      </c>
      <c r="G1588" s="57">
        <v>26.95</v>
      </c>
      <c r="H1588" s="57">
        <v>27.05</v>
      </c>
      <c r="I1588" s="57">
        <v>24.2</v>
      </c>
      <c r="J1588" s="57">
        <v>25.05</v>
      </c>
      <c r="K1588" s="57">
        <v>25.65</v>
      </c>
      <c r="L1588" s="57">
        <v>29.95</v>
      </c>
      <c r="M1588" s="57">
        <v>25.25</v>
      </c>
      <c r="N1588" s="57">
        <v>29.7</v>
      </c>
      <c r="O1588" s="57">
        <v>1177</v>
      </c>
      <c r="P1588" s="57">
        <v>750</v>
      </c>
      <c r="Q1588" s="57"/>
      <c r="R1588" s="57"/>
      <c r="S1588" s="57"/>
      <c r="T1588" s="57"/>
      <c r="U1588" s="77">
        <v>2.6155555555555554</v>
      </c>
      <c r="V1588" s="24" t="s">
        <v>6157</v>
      </c>
      <c r="W1588" s="216" t="s">
        <v>5993</v>
      </c>
      <c r="X1588" s="216" t="s">
        <v>5993</v>
      </c>
      <c r="Y1588" s="24" t="s">
        <v>5963</v>
      </c>
      <c r="Z1588" s="24" t="s">
        <v>5964</v>
      </c>
      <c r="AA1588" s="24" t="s">
        <v>5982</v>
      </c>
      <c r="AB1588" s="24" t="s">
        <v>5965</v>
      </c>
      <c r="AC1588" s="24" t="s">
        <v>5965</v>
      </c>
    </row>
    <row r="1589" spans="1:29" s="169" customFormat="1">
      <c r="A1589" s="24">
        <v>6750</v>
      </c>
      <c r="B1589" s="24" t="s">
        <v>5913</v>
      </c>
      <c r="C1589" s="57">
        <v>28.1</v>
      </c>
      <c r="D1589" s="57">
        <v>28.8</v>
      </c>
      <c r="E1589" s="57">
        <v>25.9</v>
      </c>
      <c r="F1589" s="57">
        <v>27.4</v>
      </c>
      <c r="G1589" s="57">
        <v>28</v>
      </c>
      <c r="H1589" s="57">
        <v>28.65</v>
      </c>
      <c r="I1589" s="57">
        <v>26.1</v>
      </c>
      <c r="J1589" s="57">
        <v>26.15</v>
      </c>
      <c r="K1589" s="57">
        <v>26.7</v>
      </c>
      <c r="L1589" s="57">
        <v>26.95</v>
      </c>
      <c r="M1589" s="57">
        <v>26.1</v>
      </c>
      <c r="N1589" s="57">
        <v>26.45</v>
      </c>
      <c r="O1589" s="57">
        <v>28</v>
      </c>
      <c r="P1589" s="57">
        <v>196</v>
      </c>
      <c r="Q1589" s="57"/>
      <c r="R1589" s="57"/>
      <c r="S1589" s="57"/>
      <c r="T1589" s="57"/>
      <c r="U1589" s="77">
        <v>0.23809523809523811</v>
      </c>
      <c r="V1589" s="24" t="s">
        <v>6106</v>
      </c>
      <c r="W1589" s="216" t="s">
        <v>5993</v>
      </c>
      <c r="X1589" s="216" t="s">
        <v>5993</v>
      </c>
      <c r="Y1589" s="24" t="s">
        <v>5975</v>
      </c>
      <c r="Z1589" s="24" t="s">
        <v>5964</v>
      </c>
      <c r="AA1589" s="24" t="s">
        <v>5984</v>
      </c>
      <c r="AB1589" s="24" t="s">
        <v>5991</v>
      </c>
      <c r="AC1589" s="24" t="s">
        <v>5986</v>
      </c>
    </row>
    <row r="1590" spans="1:29" s="169" customFormat="1">
      <c r="A1590" s="24">
        <v>6751</v>
      </c>
      <c r="B1590" s="24" t="s">
        <v>5782</v>
      </c>
      <c r="C1590" s="57">
        <v>63</v>
      </c>
      <c r="D1590" s="57">
        <v>63.9</v>
      </c>
      <c r="E1590" s="57">
        <v>58.8</v>
      </c>
      <c r="F1590" s="57">
        <v>60</v>
      </c>
      <c r="G1590" s="57">
        <v>59.7</v>
      </c>
      <c r="H1590" s="57">
        <v>62</v>
      </c>
      <c r="I1590" s="57">
        <v>58.8</v>
      </c>
      <c r="J1590" s="57">
        <v>59.8</v>
      </c>
      <c r="K1590" s="57">
        <v>63</v>
      </c>
      <c r="L1590" s="57">
        <v>63</v>
      </c>
      <c r="M1590" s="57">
        <v>59.2</v>
      </c>
      <c r="N1590" s="57">
        <v>59.2</v>
      </c>
      <c r="O1590" s="57">
        <v>16</v>
      </c>
      <c r="P1590" s="57">
        <v>52</v>
      </c>
      <c r="Q1590" s="57"/>
      <c r="R1590" s="57"/>
      <c r="S1590" s="57"/>
      <c r="T1590" s="57"/>
      <c r="U1590" s="77">
        <v>0.51282051282051289</v>
      </c>
      <c r="V1590" s="24" t="s">
        <v>6235</v>
      </c>
      <c r="W1590" s="216" t="s">
        <v>5993</v>
      </c>
      <c r="X1590" s="216" t="s">
        <v>5993</v>
      </c>
      <c r="Y1590" s="24" t="s">
        <v>5964</v>
      </c>
      <c r="Z1590" s="24" t="s">
        <v>5969</v>
      </c>
      <c r="AA1590" s="24" t="s">
        <v>6058</v>
      </c>
      <c r="AB1590" s="24" t="s">
        <v>5979</v>
      </c>
      <c r="AC1590" s="24" t="s">
        <v>5979</v>
      </c>
    </row>
    <row r="1591" spans="1:29" s="169" customFormat="1">
      <c r="A1591" s="24">
        <v>6753</v>
      </c>
      <c r="B1591" s="24" t="s">
        <v>5914</v>
      </c>
      <c r="C1591" s="57">
        <v>33.200000000000003</v>
      </c>
      <c r="D1591" s="57">
        <v>35.35</v>
      </c>
      <c r="E1591" s="57">
        <v>32.450000000000003</v>
      </c>
      <c r="F1591" s="57">
        <v>34.1</v>
      </c>
      <c r="G1591" s="57">
        <v>34.1</v>
      </c>
      <c r="H1591" s="57">
        <v>34.15</v>
      </c>
      <c r="I1591" s="57">
        <v>32.4</v>
      </c>
      <c r="J1591" s="57">
        <v>32.799999999999997</v>
      </c>
      <c r="K1591" s="57">
        <v>32.799999999999997</v>
      </c>
      <c r="L1591" s="57">
        <v>33.799999999999997</v>
      </c>
      <c r="M1591" s="57">
        <v>32.200000000000003</v>
      </c>
      <c r="N1591" s="57">
        <v>33.700000000000003</v>
      </c>
      <c r="O1591" s="57">
        <v>35</v>
      </c>
      <c r="P1591" s="57">
        <v>172</v>
      </c>
      <c r="Q1591" s="57"/>
      <c r="R1591" s="57"/>
      <c r="S1591" s="57"/>
      <c r="T1591" s="57"/>
      <c r="U1591" s="77">
        <v>0.33914728682170542</v>
      </c>
      <c r="V1591" s="24" t="s">
        <v>6838</v>
      </c>
      <c r="W1591" s="216" t="s">
        <v>5993</v>
      </c>
      <c r="X1591" s="216" t="s">
        <v>5993</v>
      </c>
      <c r="Y1591" s="24" t="s">
        <v>6010</v>
      </c>
      <c r="Z1591" s="24" t="s">
        <v>5964</v>
      </c>
      <c r="AA1591" s="24" t="s">
        <v>6010</v>
      </c>
      <c r="AB1591" s="24" t="s">
        <v>5965</v>
      </c>
      <c r="AC1591" s="24" t="s">
        <v>5986</v>
      </c>
    </row>
    <row r="1592" spans="1:29" s="169" customFormat="1">
      <c r="A1592" s="24">
        <v>6754</v>
      </c>
      <c r="B1592" s="24" t="s">
        <v>5736</v>
      </c>
      <c r="C1592" s="57">
        <v>46.9</v>
      </c>
      <c r="D1592" s="57">
        <v>47.1</v>
      </c>
      <c r="E1592" s="57">
        <v>41.7</v>
      </c>
      <c r="F1592" s="57">
        <v>43.1</v>
      </c>
      <c r="G1592" s="57">
        <v>42.7</v>
      </c>
      <c r="H1592" s="57">
        <v>43.1</v>
      </c>
      <c r="I1592" s="57">
        <v>41.15</v>
      </c>
      <c r="J1592" s="57">
        <v>41.3</v>
      </c>
      <c r="K1592" s="57">
        <v>41.45</v>
      </c>
      <c r="L1592" s="57">
        <v>42.25</v>
      </c>
      <c r="M1592" s="57">
        <v>40.700000000000003</v>
      </c>
      <c r="N1592" s="57">
        <v>42</v>
      </c>
      <c r="O1592" s="57">
        <v>311</v>
      </c>
      <c r="P1592" s="57">
        <v>395</v>
      </c>
      <c r="Q1592" s="57"/>
      <c r="R1592" s="57"/>
      <c r="S1592" s="57"/>
      <c r="T1592" s="57"/>
      <c r="U1592" s="77">
        <v>1.3122362869198312</v>
      </c>
      <c r="V1592" s="24" t="s">
        <v>6038</v>
      </c>
      <c r="W1592" s="216" t="s">
        <v>5993</v>
      </c>
      <c r="X1592" s="216" t="s">
        <v>5993</v>
      </c>
      <c r="Y1592" s="24" t="s">
        <v>5964</v>
      </c>
      <c r="Z1592" s="24" t="s">
        <v>5962</v>
      </c>
      <c r="AA1592" s="24" t="s">
        <v>6016</v>
      </c>
      <c r="AB1592" s="24" t="s">
        <v>5990</v>
      </c>
      <c r="AC1592" s="24" t="s">
        <v>5970</v>
      </c>
    </row>
    <row r="1593" spans="1:29" s="169" customFormat="1">
      <c r="A1593" s="24">
        <v>6756</v>
      </c>
      <c r="B1593" s="24" t="s">
        <v>5731</v>
      </c>
      <c r="C1593" s="57">
        <v>458</v>
      </c>
      <c r="D1593" s="57">
        <v>466</v>
      </c>
      <c r="E1593" s="57">
        <v>386</v>
      </c>
      <c r="F1593" s="57">
        <v>390.5</v>
      </c>
      <c r="G1593" s="57">
        <v>387.5</v>
      </c>
      <c r="H1593" s="57">
        <v>417.5</v>
      </c>
      <c r="I1593" s="57">
        <v>368.5</v>
      </c>
      <c r="J1593" s="57">
        <v>395</v>
      </c>
      <c r="K1593" s="57">
        <v>403</v>
      </c>
      <c r="L1593" s="57">
        <v>443</v>
      </c>
      <c r="M1593" s="57">
        <v>400.5</v>
      </c>
      <c r="N1593" s="57">
        <v>423</v>
      </c>
      <c r="O1593" s="57">
        <v>2821</v>
      </c>
      <c r="P1593" s="57">
        <v>7123</v>
      </c>
      <c r="Q1593" s="57"/>
      <c r="R1593" s="57"/>
      <c r="S1593" s="57"/>
      <c r="T1593" s="57"/>
      <c r="U1593" s="77">
        <v>0.66006832327202958</v>
      </c>
      <c r="V1593" s="24" t="s">
        <v>6471</v>
      </c>
      <c r="W1593" s="216" t="s">
        <v>5993</v>
      </c>
      <c r="X1593" s="216" t="s">
        <v>5993</v>
      </c>
      <c r="Y1593" s="24" t="s">
        <v>5964</v>
      </c>
      <c r="Z1593" s="24" t="s">
        <v>6022</v>
      </c>
      <c r="AA1593" s="24" t="s">
        <v>5982</v>
      </c>
      <c r="AB1593" s="24" t="s">
        <v>5970</v>
      </c>
      <c r="AC1593" s="24" t="s">
        <v>5965</v>
      </c>
    </row>
    <row r="1594" spans="1:29" s="169" customFormat="1">
      <c r="A1594" s="24">
        <v>6757</v>
      </c>
      <c r="B1594" s="24" t="s">
        <v>5915</v>
      </c>
      <c r="C1594" s="57">
        <v>29.1</v>
      </c>
      <c r="D1594" s="57">
        <v>30</v>
      </c>
      <c r="E1594" s="57">
        <v>27.75</v>
      </c>
      <c r="F1594" s="57">
        <v>27.9</v>
      </c>
      <c r="G1594" s="57">
        <v>27.9</v>
      </c>
      <c r="H1594" s="57">
        <v>28</v>
      </c>
      <c r="I1594" s="57">
        <v>26.8</v>
      </c>
      <c r="J1594" s="57">
        <v>27.1</v>
      </c>
      <c r="K1594" s="57">
        <v>27.1</v>
      </c>
      <c r="L1594" s="57">
        <v>27.1</v>
      </c>
      <c r="M1594" s="57">
        <v>26.85</v>
      </c>
      <c r="N1594" s="57">
        <v>27</v>
      </c>
      <c r="O1594" s="57">
        <v>121</v>
      </c>
      <c r="P1594" s="57">
        <v>475</v>
      </c>
      <c r="Q1594" s="57"/>
      <c r="R1594" s="57"/>
      <c r="S1594" s="57"/>
      <c r="T1594" s="57"/>
      <c r="U1594" s="77">
        <v>0.42456140350877192</v>
      </c>
      <c r="V1594" s="24" t="s">
        <v>6241</v>
      </c>
      <c r="W1594" s="216" t="s">
        <v>5993</v>
      </c>
      <c r="X1594" s="216" t="s">
        <v>5993</v>
      </c>
      <c r="Y1594" s="24" t="s">
        <v>5964</v>
      </c>
      <c r="Z1594" s="24" t="s">
        <v>5962</v>
      </c>
      <c r="AA1594" s="24" t="s">
        <v>6017</v>
      </c>
      <c r="AB1594" s="24" t="s">
        <v>5979</v>
      </c>
      <c r="AC1594" s="24" t="s">
        <v>5976</v>
      </c>
    </row>
    <row r="1595" spans="1:29" s="169" customFormat="1">
      <c r="A1595" s="24">
        <v>6758</v>
      </c>
      <c r="B1595" s="24" t="s">
        <v>5916</v>
      </c>
      <c r="C1595" s="57">
        <v>50.2</v>
      </c>
      <c r="D1595" s="57">
        <v>50.2</v>
      </c>
      <c r="E1595" s="57">
        <v>50</v>
      </c>
      <c r="F1595" s="57"/>
      <c r="G1595" s="57"/>
      <c r="H1595" s="57">
        <v>50.2</v>
      </c>
      <c r="I1595" s="57">
        <v>49.9</v>
      </c>
      <c r="J1595" s="57">
        <v>50</v>
      </c>
      <c r="K1595" s="57">
        <v>48</v>
      </c>
      <c r="L1595" s="57">
        <v>48.5</v>
      </c>
      <c r="M1595" s="57">
        <v>47.8</v>
      </c>
      <c r="N1595" s="57">
        <v>48.3</v>
      </c>
      <c r="O1595" s="57">
        <v>17</v>
      </c>
      <c r="P1595" s="57">
        <v>14</v>
      </c>
      <c r="Q1595" s="57"/>
      <c r="R1595" s="57"/>
      <c r="S1595" s="57"/>
      <c r="T1595" s="57"/>
      <c r="U1595" s="77">
        <v>2.0238095238095237</v>
      </c>
      <c r="V1595" s="24" t="s">
        <v>6753</v>
      </c>
      <c r="W1595" s="216" t="s">
        <v>5993</v>
      </c>
      <c r="X1595" s="216" t="s">
        <v>5993</v>
      </c>
      <c r="Y1595" s="24" t="s">
        <v>6748</v>
      </c>
      <c r="Z1595" s="24" t="s">
        <v>6478</v>
      </c>
      <c r="AA1595" s="24" t="s">
        <v>6016</v>
      </c>
      <c r="AB1595" s="24" t="s">
        <v>5991</v>
      </c>
      <c r="AC1595" s="24" t="s">
        <v>5991</v>
      </c>
    </row>
    <row r="1596" spans="1:29" s="169" customFormat="1">
      <c r="A1596" s="24">
        <v>6761</v>
      </c>
      <c r="B1596" s="24" t="s">
        <v>5792</v>
      </c>
      <c r="C1596" s="57">
        <v>149.5</v>
      </c>
      <c r="D1596" s="57">
        <v>160</v>
      </c>
      <c r="E1596" s="57">
        <v>140.5</v>
      </c>
      <c r="F1596" s="57">
        <v>150</v>
      </c>
      <c r="G1596" s="57">
        <v>150</v>
      </c>
      <c r="H1596" s="57">
        <v>153</v>
      </c>
      <c r="I1596" s="57">
        <v>140</v>
      </c>
      <c r="J1596" s="57">
        <v>141</v>
      </c>
      <c r="K1596" s="57">
        <v>144</v>
      </c>
      <c r="L1596" s="57">
        <v>151</v>
      </c>
      <c r="M1596" s="57">
        <v>141</v>
      </c>
      <c r="N1596" s="57">
        <v>144.5</v>
      </c>
      <c r="O1596" s="57">
        <v>257</v>
      </c>
      <c r="P1596" s="57">
        <v>611</v>
      </c>
      <c r="Q1596" s="57"/>
      <c r="R1596" s="57"/>
      <c r="S1596" s="57"/>
      <c r="T1596" s="57"/>
      <c r="U1596" s="77">
        <v>0.70103655210038185</v>
      </c>
      <c r="V1596" s="24" t="s">
        <v>6123</v>
      </c>
      <c r="W1596" s="216" t="s">
        <v>5993</v>
      </c>
      <c r="X1596" s="216" t="s">
        <v>5993</v>
      </c>
      <c r="Y1596" s="24" t="s">
        <v>5969</v>
      </c>
      <c r="Z1596" s="24" t="s">
        <v>5964</v>
      </c>
      <c r="AA1596" s="24" t="s">
        <v>5969</v>
      </c>
      <c r="AB1596" s="24" t="s">
        <v>5996</v>
      </c>
      <c r="AC1596" s="24" t="s">
        <v>5991</v>
      </c>
    </row>
    <row r="1597" spans="1:29" s="169" customFormat="1">
      <c r="A1597" s="24">
        <v>6762</v>
      </c>
      <c r="B1597" s="24" t="s">
        <v>5784</v>
      </c>
      <c r="C1597" s="57">
        <v>309</v>
      </c>
      <c r="D1597" s="57">
        <v>313</v>
      </c>
      <c r="E1597" s="57">
        <v>300</v>
      </c>
      <c r="F1597" s="57">
        <v>305.5</v>
      </c>
      <c r="G1597" s="57"/>
      <c r="H1597" s="57">
        <v>307</v>
      </c>
      <c r="I1597" s="57">
        <v>298</v>
      </c>
      <c r="J1597" s="57">
        <v>303</v>
      </c>
      <c r="K1597" s="57">
        <v>307</v>
      </c>
      <c r="L1597" s="57">
        <v>307.5</v>
      </c>
      <c r="M1597" s="57">
        <v>303</v>
      </c>
      <c r="N1597" s="57">
        <v>303</v>
      </c>
      <c r="O1597" s="57">
        <v>7</v>
      </c>
      <c r="P1597" s="57">
        <v>39</v>
      </c>
      <c r="Q1597" s="57"/>
      <c r="R1597" s="57"/>
      <c r="S1597" s="57"/>
      <c r="T1597" s="57"/>
      <c r="U1597" s="77">
        <v>0.29914529914529914</v>
      </c>
      <c r="V1597" s="24" t="s">
        <v>6805</v>
      </c>
      <c r="W1597" s="216" t="s">
        <v>5993</v>
      </c>
      <c r="X1597" s="216" t="s">
        <v>5993</v>
      </c>
      <c r="Y1597" s="24" t="s">
        <v>5984</v>
      </c>
      <c r="Z1597" s="24" t="s">
        <v>6124</v>
      </c>
      <c r="AA1597" s="24" t="s">
        <v>6130</v>
      </c>
      <c r="AB1597" s="24" t="s">
        <v>5965</v>
      </c>
      <c r="AC1597" s="24" t="s">
        <v>5979</v>
      </c>
    </row>
    <row r="1598" spans="1:29" s="169" customFormat="1">
      <c r="A1598" s="24">
        <v>6763</v>
      </c>
      <c r="B1598" s="24" t="s">
        <v>5732</v>
      </c>
      <c r="C1598" s="57">
        <v>1255</v>
      </c>
      <c r="D1598" s="57">
        <v>1300</v>
      </c>
      <c r="E1598" s="57">
        <v>1090</v>
      </c>
      <c r="F1598" s="57">
        <v>1230</v>
      </c>
      <c r="G1598" s="57">
        <v>1275</v>
      </c>
      <c r="H1598" s="57">
        <v>1275</v>
      </c>
      <c r="I1598" s="57">
        <v>975</v>
      </c>
      <c r="J1598" s="57">
        <v>1010</v>
      </c>
      <c r="K1598" s="57">
        <v>1025</v>
      </c>
      <c r="L1598" s="57">
        <v>1220</v>
      </c>
      <c r="M1598" s="57">
        <v>989</v>
      </c>
      <c r="N1598" s="57">
        <v>1200</v>
      </c>
      <c r="O1598" s="57">
        <v>84</v>
      </c>
      <c r="P1598" s="57">
        <v>241</v>
      </c>
      <c r="Q1598" s="57"/>
      <c r="R1598" s="57"/>
      <c r="S1598" s="57"/>
      <c r="T1598" s="57"/>
      <c r="U1598" s="77">
        <v>0.58091286307053946</v>
      </c>
      <c r="V1598" s="24" t="s">
        <v>6038</v>
      </c>
      <c r="W1598" s="216" t="s">
        <v>5993</v>
      </c>
      <c r="X1598" s="216" t="s">
        <v>5993</v>
      </c>
      <c r="Y1598" s="24" t="s">
        <v>5994</v>
      </c>
      <c r="Z1598" s="24" t="s">
        <v>6024</v>
      </c>
      <c r="AA1598" s="24" t="s">
        <v>5982</v>
      </c>
      <c r="AB1598" s="24" t="s">
        <v>5965</v>
      </c>
      <c r="AC1598" s="24" t="s">
        <v>5990</v>
      </c>
    </row>
    <row r="1599" spans="1:29" s="169" customFormat="1">
      <c r="A1599" s="24">
        <v>6767</v>
      </c>
      <c r="B1599" s="24" t="s">
        <v>5917</v>
      </c>
      <c r="C1599" s="57">
        <v>29.7</v>
      </c>
      <c r="D1599" s="57">
        <v>29.7</v>
      </c>
      <c r="E1599" s="57">
        <v>28.15</v>
      </c>
      <c r="F1599" s="57">
        <v>28.65</v>
      </c>
      <c r="G1599" s="57">
        <v>28.7</v>
      </c>
      <c r="H1599" s="57">
        <v>29.1</v>
      </c>
      <c r="I1599" s="57">
        <v>28.55</v>
      </c>
      <c r="J1599" s="57">
        <v>29.1</v>
      </c>
      <c r="K1599" s="57">
        <v>29.15</v>
      </c>
      <c r="L1599" s="57">
        <v>29.5</v>
      </c>
      <c r="M1599" s="57">
        <v>28.7</v>
      </c>
      <c r="N1599" s="57">
        <v>28.85</v>
      </c>
      <c r="O1599" s="57">
        <v>16</v>
      </c>
      <c r="P1599" s="57">
        <v>83</v>
      </c>
      <c r="Q1599" s="57"/>
      <c r="R1599" s="57"/>
      <c r="S1599" s="57"/>
      <c r="T1599" s="57"/>
      <c r="U1599" s="77">
        <v>0.32128514056224899</v>
      </c>
      <c r="V1599" s="24" t="s">
        <v>6074</v>
      </c>
      <c r="W1599" s="216" t="s">
        <v>5993</v>
      </c>
      <c r="X1599" s="216" t="s">
        <v>5993</v>
      </c>
      <c r="Y1599" s="24" t="s">
        <v>6024</v>
      </c>
      <c r="Z1599" s="24" t="s">
        <v>6126</v>
      </c>
      <c r="AA1599" s="24" t="s">
        <v>5984</v>
      </c>
      <c r="AB1599" s="24" t="s">
        <v>5986</v>
      </c>
      <c r="AC1599" s="24" t="s">
        <v>5990</v>
      </c>
    </row>
    <row r="1600" spans="1:29" s="169" customFormat="1">
      <c r="A1600" s="24">
        <v>6768</v>
      </c>
      <c r="B1600" s="24" t="s">
        <v>5918</v>
      </c>
      <c r="C1600" s="57">
        <v>71.2</v>
      </c>
      <c r="D1600" s="57">
        <v>71.2</v>
      </c>
      <c r="E1600" s="57">
        <v>69.5</v>
      </c>
      <c r="F1600" s="57">
        <v>70</v>
      </c>
      <c r="G1600" s="57">
        <v>69.8</v>
      </c>
      <c r="H1600" s="57">
        <v>69.8</v>
      </c>
      <c r="I1600" s="57">
        <v>62.6</v>
      </c>
      <c r="J1600" s="57">
        <v>63.1</v>
      </c>
      <c r="K1600" s="57">
        <v>63.1</v>
      </c>
      <c r="L1600" s="57">
        <v>66.099999999999994</v>
      </c>
      <c r="M1600" s="57">
        <v>63</v>
      </c>
      <c r="N1600" s="57">
        <v>64.5</v>
      </c>
      <c r="O1600" s="57">
        <v>88</v>
      </c>
      <c r="P1600" s="57">
        <v>440</v>
      </c>
      <c r="Q1600" s="57"/>
      <c r="R1600" s="57"/>
      <c r="S1600" s="57"/>
      <c r="T1600" s="57"/>
      <c r="U1600" s="77">
        <v>0.33333333333333331</v>
      </c>
      <c r="V1600" s="24" t="s">
        <v>6839</v>
      </c>
      <c r="W1600" s="216" t="s">
        <v>5993</v>
      </c>
      <c r="X1600" s="216" t="s">
        <v>5993</v>
      </c>
      <c r="Y1600" s="24" t="s">
        <v>6017</v>
      </c>
      <c r="Z1600" s="24" t="s">
        <v>6024</v>
      </c>
      <c r="AA1600" s="24" t="s">
        <v>6016</v>
      </c>
      <c r="AB1600" s="24" t="s">
        <v>5970</v>
      </c>
      <c r="AC1600" s="24" t="s">
        <v>5979</v>
      </c>
    </row>
    <row r="1601" spans="1:29" s="169" customFormat="1">
      <c r="A1601" s="24">
        <v>6770</v>
      </c>
      <c r="B1601" s="24" t="s">
        <v>5733</v>
      </c>
      <c r="C1601" s="57">
        <v>72</v>
      </c>
      <c r="D1601" s="57">
        <v>72.400000000000006</v>
      </c>
      <c r="E1601" s="57">
        <v>64.8</v>
      </c>
      <c r="F1601" s="57">
        <v>65.099999999999994</v>
      </c>
      <c r="G1601" s="57">
        <v>64.7</v>
      </c>
      <c r="H1601" s="57">
        <v>66.7</v>
      </c>
      <c r="I1601" s="57">
        <v>62.5</v>
      </c>
      <c r="J1601" s="57">
        <v>64</v>
      </c>
      <c r="K1601" s="57">
        <v>64.3</v>
      </c>
      <c r="L1601" s="57">
        <v>66.5</v>
      </c>
      <c r="M1601" s="57">
        <v>63.9</v>
      </c>
      <c r="N1601" s="57">
        <v>64.099999999999994</v>
      </c>
      <c r="O1601" s="57">
        <v>21096</v>
      </c>
      <c r="P1601" s="57">
        <v>65539</v>
      </c>
      <c r="Q1601" s="57"/>
      <c r="R1601" s="57"/>
      <c r="S1601" s="57"/>
      <c r="T1601" s="57"/>
      <c r="U1601" s="77">
        <v>0.53647446558537659</v>
      </c>
      <c r="V1601" s="24" t="s">
        <v>6146</v>
      </c>
      <c r="W1601" s="216" t="s">
        <v>5993</v>
      </c>
      <c r="X1601" s="216" t="s">
        <v>5993</v>
      </c>
      <c r="Y1601" s="24" t="s">
        <v>5964</v>
      </c>
      <c r="Z1601" s="24" t="s">
        <v>5974</v>
      </c>
      <c r="AA1601" s="24" t="s">
        <v>5978</v>
      </c>
      <c r="AB1601" s="24" t="s">
        <v>6033</v>
      </c>
      <c r="AC1601" s="24" t="s">
        <v>5965</v>
      </c>
    </row>
    <row r="1602" spans="1:29" s="169" customFormat="1">
      <c r="A1602" s="24">
        <v>6771</v>
      </c>
      <c r="B1602" s="24" t="s">
        <v>5799</v>
      </c>
      <c r="C1602" s="57">
        <v>70.099999999999994</v>
      </c>
      <c r="D1602" s="57">
        <v>70.7</v>
      </c>
      <c r="E1602" s="57">
        <v>68.8</v>
      </c>
      <c r="F1602" s="57">
        <v>70</v>
      </c>
      <c r="G1602" s="57">
        <v>70.099999999999994</v>
      </c>
      <c r="H1602" s="57">
        <v>70.5</v>
      </c>
      <c r="I1602" s="57">
        <v>68.2</v>
      </c>
      <c r="J1602" s="57">
        <v>69.5</v>
      </c>
      <c r="K1602" s="57">
        <v>69.099999999999994</v>
      </c>
      <c r="L1602" s="57">
        <v>69.8</v>
      </c>
      <c r="M1602" s="57">
        <v>68.3</v>
      </c>
      <c r="N1602" s="57">
        <v>69</v>
      </c>
      <c r="O1602" s="57">
        <v>75</v>
      </c>
      <c r="P1602" s="57">
        <v>126</v>
      </c>
      <c r="Q1602" s="57"/>
      <c r="R1602" s="57"/>
      <c r="S1602" s="57"/>
      <c r="T1602" s="57"/>
      <c r="U1602" s="77">
        <v>0.99206349206349209</v>
      </c>
      <c r="V1602" s="24" t="s">
        <v>6840</v>
      </c>
      <c r="W1602" s="216" t="s">
        <v>5993</v>
      </c>
      <c r="X1602" s="216" t="s">
        <v>5993</v>
      </c>
      <c r="Y1602" s="24" t="s">
        <v>6248</v>
      </c>
      <c r="Z1602" s="24" t="s">
        <v>6127</v>
      </c>
      <c r="AA1602" s="24" t="s">
        <v>6238</v>
      </c>
      <c r="AB1602" s="24" t="s">
        <v>5970</v>
      </c>
      <c r="AC1602" s="24" t="s">
        <v>5970</v>
      </c>
    </row>
    <row r="1603" spans="1:29" s="169" customFormat="1">
      <c r="A1603" s="24">
        <v>6776</v>
      </c>
      <c r="B1603" s="24" t="s">
        <v>5779</v>
      </c>
      <c r="C1603" s="57">
        <v>42.1</v>
      </c>
      <c r="D1603" s="57">
        <v>43</v>
      </c>
      <c r="E1603" s="57">
        <v>39.9</v>
      </c>
      <c r="F1603" s="57">
        <v>39.9</v>
      </c>
      <c r="G1603" s="57">
        <v>39.9</v>
      </c>
      <c r="H1603" s="57">
        <v>39.9</v>
      </c>
      <c r="I1603" s="57">
        <v>38</v>
      </c>
      <c r="J1603" s="57">
        <v>38.450000000000003</v>
      </c>
      <c r="K1603" s="57">
        <v>38.799999999999997</v>
      </c>
      <c r="L1603" s="57">
        <v>39.5</v>
      </c>
      <c r="M1603" s="57">
        <v>38.799999999999997</v>
      </c>
      <c r="N1603" s="57">
        <v>38.9</v>
      </c>
      <c r="O1603" s="57">
        <v>57</v>
      </c>
      <c r="P1603" s="57">
        <v>323</v>
      </c>
      <c r="Q1603" s="57"/>
      <c r="R1603" s="57"/>
      <c r="S1603" s="57"/>
      <c r="T1603" s="57"/>
      <c r="U1603" s="77">
        <v>0.29411764705882354</v>
      </c>
      <c r="V1603" s="24" t="s">
        <v>6123</v>
      </c>
      <c r="W1603" s="216" t="s">
        <v>5993</v>
      </c>
      <c r="X1603" s="216" t="s">
        <v>5993</v>
      </c>
      <c r="Y1603" s="24" t="s">
        <v>6004</v>
      </c>
      <c r="Z1603" s="24" t="s">
        <v>6024</v>
      </c>
      <c r="AA1603" s="24" t="s">
        <v>6734</v>
      </c>
      <c r="AB1603" s="24" t="s">
        <v>6084</v>
      </c>
      <c r="AC1603" s="24" t="s">
        <v>5979</v>
      </c>
    </row>
    <row r="1604" spans="1:29" s="169" customFormat="1">
      <c r="A1604" s="24">
        <v>6781</v>
      </c>
      <c r="B1604" s="24" t="s">
        <v>5919</v>
      </c>
      <c r="C1604" s="57">
        <v>810</v>
      </c>
      <c r="D1604" s="57">
        <v>819</v>
      </c>
      <c r="E1604" s="57">
        <v>742</v>
      </c>
      <c r="F1604" s="57">
        <v>810</v>
      </c>
      <c r="G1604" s="57">
        <v>792</v>
      </c>
      <c r="H1604" s="57">
        <v>857</v>
      </c>
      <c r="I1604" s="57">
        <v>778</v>
      </c>
      <c r="J1604" s="57">
        <v>834</v>
      </c>
      <c r="K1604" s="57">
        <v>844</v>
      </c>
      <c r="L1604" s="57">
        <v>862</v>
      </c>
      <c r="M1604" s="57">
        <v>832</v>
      </c>
      <c r="N1604" s="57">
        <v>856</v>
      </c>
      <c r="O1604" s="57">
        <v>568</v>
      </c>
      <c r="P1604" s="57">
        <v>1949</v>
      </c>
      <c r="Q1604" s="57"/>
      <c r="R1604" s="57"/>
      <c r="S1604" s="57"/>
      <c r="T1604" s="57"/>
      <c r="U1604" s="77">
        <v>0.48571917222507266</v>
      </c>
      <c r="V1604" s="24" t="s">
        <v>6841</v>
      </c>
      <c r="W1604" s="216" t="s">
        <v>5993</v>
      </c>
      <c r="X1604" s="216" t="s">
        <v>5993</v>
      </c>
      <c r="Y1604" s="24" t="s">
        <v>6061</v>
      </c>
      <c r="Z1604" s="24" t="s">
        <v>5982</v>
      </c>
      <c r="AA1604" s="24" t="s">
        <v>6016</v>
      </c>
      <c r="AB1604" s="24" t="s">
        <v>5990</v>
      </c>
      <c r="AC1604" s="24" t="s">
        <v>5986</v>
      </c>
    </row>
    <row r="1605" spans="1:29" s="169" customFormat="1">
      <c r="A1605" s="24">
        <v>6782</v>
      </c>
      <c r="B1605" s="24" t="s">
        <v>5769</v>
      </c>
      <c r="C1605" s="57">
        <v>116</v>
      </c>
      <c r="D1605" s="57">
        <v>122</v>
      </c>
      <c r="E1605" s="57">
        <v>113.5</v>
      </c>
      <c r="F1605" s="57">
        <v>118</v>
      </c>
      <c r="G1605" s="57">
        <v>118</v>
      </c>
      <c r="H1605" s="57">
        <v>120</v>
      </c>
      <c r="I1605" s="57">
        <v>115.5</v>
      </c>
      <c r="J1605" s="57">
        <v>119</v>
      </c>
      <c r="K1605" s="57">
        <v>119.5</v>
      </c>
      <c r="L1605" s="57">
        <v>120.5</v>
      </c>
      <c r="M1605" s="57">
        <v>117.5</v>
      </c>
      <c r="N1605" s="57">
        <v>119.5</v>
      </c>
      <c r="O1605" s="57">
        <v>82</v>
      </c>
      <c r="P1605" s="57">
        <v>233</v>
      </c>
      <c r="Q1605" s="57"/>
      <c r="R1605" s="57"/>
      <c r="S1605" s="57"/>
      <c r="T1605" s="57"/>
      <c r="U1605" s="77">
        <v>0.58655221745350494</v>
      </c>
      <c r="V1605" s="24" t="s">
        <v>6179</v>
      </c>
      <c r="W1605" s="216" t="s">
        <v>5993</v>
      </c>
      <c r="X1605" s="216" t="s">
        <v>5993</v>
      </c>
      <c r="Y1605" s="24" t="s">
        <v>6016</v>
      </c>
      <c r="Z1605" s="24" t="s">
        <v>6075</v>
      </c>
      <c r="AA1605" s="24" t="s">
        <v>6293</v>
      </c>
      <c r="AB1605" s="24" t="s">
        <v>5991</v>
      </c>
      <c r="AC1605" s="24" t="s">
        <v>5996</v>
      </c>
    </row>
    <row r="1606" spans="1:29" s="169" customFormat="1">
      <c r="A1606" s="24">
        <v>6786</v>
      </c>
      <c r="B1606" s="24" t="s">
        <v>5920</v>
      </c>
      <c r="C1606" s="57">
        <v>158</v>
      </c>
      <c r="D1606" s="57">
        <v>159.5</v>
      </c>
      <c r="E1606" s="57">
        <v>137.5</v>
      </c>
      <c r="F1606" s="57">
        <v>139</v>
      </c>
      <c r="G1606" s="57">
        <v>139</v>
      </c>
      <c r="H1606" s="57">
        <v>139.5</v>
      </c>
      <c r="I1606" s="57">
        <v>96</v>
      </c>
      <c r="J1606" s="57">
        <v>104</v>
      </c>
      <c r="K1606" s="57">
        <v>105</v>
      </c>
      <c r="L1606" s="57">
        <v>105.5</v>
      </c>
      <c r="M1606" s="57">
        <v>99.7</v>
      </c>
      <c r="N1606" s="57">
        <v>100.5</v>
      </c>
      <c r="O1606" s="57">
        <v>149</v>
      </c>
      <c r="P1606" s="57">
        <v>1014</v>
      </c>
      <c r="Q1606" s="57"/>
      <c r="R1606" s="57"/>
      <c r="S1606" s="57"/>
      <c r="T1606" s="57"/>
      <c r="U1606" s="77">
        <v>0.24490466798159108</v>
      </c>
      <c r="V1606" s="24" t="s">
        <v>5959</v>
      </c>
      <c r="W1606" s="216" t="s">
        <v>5993</v>
      </c>
      <c r="X1606" s="216" t="s">
        <v>5993</v>
      </c>
      <c r="Y1606" s="24" t="s">
        <v>5964</v>
      </c>
      <c r="Z1606" s="24" t="s">
        <v>5964</v>
      </c>
      <c r="AA1606" s="24" t="s">
        <v>5964</v>
      </c>
      <c r="AB1606" s="24" t="s">
        <v>5965</v>
      </c>
      <c r="AC1606" s="24" t="s">
        <v>5965</v>
      </c>
    </row>
    <row r="1607" spans="1:29" s="169" customFormat="1">
      <c r="A1607" s="24">
        <v>6787</v>
      </c>
      <c r="B1607" s="24" t="s">
        <v>5921</v>
      </c>
      <c r="C1607" s="57">
        <v>36.549999999999997</v>
      </c>
      <c r="D1607" s="57">
        <v>36.950000000000003</v>
      </c>
      <c r="E1607" s="57">
        <v>33.65</v>
      </c>
      <c r="F1607" s="57">
        <v>35.4</v>
      </c>
      <c r="G1607" s="57">
        <v>35.4</v>
      </c>
      <c r="H1607" s="57">
        <v>35.4</v>
      </c>
      <c r="I1607" s="57">
        <v>28.55</v>
      </c>
      <c r="J1607" s="57">
        <v>29.7</v>
      </c>
      <c r="K1607" s="57">
        <v>29.85</v>
      </c>
      <c r="L1607" s="57">
        <v>30.95</v>
      </c>
      <c r="M1607" s="57">
        <v>28.75</v>
      </c>
      <c r="N1607" s="57">
        <v>29.4</v>
      </c>
      <c r="O1607" s="57">
        <v>391</v>
      </c>
      <c r="P1607" s="57">
        <v>494</v>
      </c>
      <c r="Q1607" s="57"/>
      <c r="R1607" s="57"/>
      <c r="S1607" s="57"/>
      <c r="T1607" s="57"/>
      <c r="U1607" s="77">
        <v>1.3191632928475034</v>
      </c>
      <c r="V1607" s="24" t="s">
        <v>6223</v>
      </c>
      <c r="W1607" s="216" t="s">
        <v>5993</v>
      </c>
      <c r="X1607" s="216" t="s">
        <v>5993</v>
      </c>
      <c r="Y1607" s="24" t="s">
        <v>5975</v>
      </c>
      <c r="Z1607" s="24" t="s">
        <v>6024</v>
      </c>
      <c r="AA1607" s="24" t="s">
        <v>5984</v>
      </c>
      <c r="AB1607" s="24" t="s">
        <v>5970</v>
      </c>
      <c r="AC1607" s="24" t="s">
        <v>5991</v>
      </c>
    </row>
    <row r="1608" spans="1:29" s="169" customFormat="1">
      <c r="A1608" s="24">
        <v>6788</v>
      </c>
      <c r="B1608" s="24" t="s">
        <v>5800</v>
      </c>
      <c r="C1608" s="57">
        <v>221</v>
      </c>
      <c r="D1608" s="57">
        <v>221</v>
      </c>
      <c r="E1608" s="57">
        <v>189</v>
      </c>
      <c r="F1608" s="57">
        <v>192.5</v>
      </c>
      <c r="G1608" s="57">
        <v>193.5</v>
      </c>
      <c r="H1608" s="57">
        <v>194.5</v>
      </c>
      <c r="I1608" s="57">
        <v>177</v>
      </c>
      <c r="J1608" s="57">
        <v>187</v>
      </c>
      <c r="K1608" s="57">
        <v>188</v>
      </c>
      <c r="L1608" s="57">
        <v>201</v>
      </c>
      <c r="M1608" s="57">
        <v>188</v>
      </c>
      <c r="N1608" s="57">
        <v>196.5</v>
      </c>
      <c r="O1608" s="57">
        <v>663</v>
      </c>
      <c r="P1608" s="57">
        <v>1853</v>
      </c>
      <c r="Q1608" s="57"/>
      <c r="R1608" s="57"/>
      <c r="S1608" s="57"/>
      <c r="T1608" s="57"/>
      <c r="U1608" s="77">
        <v>0.59633027522935778</v>
      </c>
      <c r="V1608" s="24" t="s">
        <v>6157</v>
      </c>
      <c r="W1608" s="216" t="s">
        <v>5993</v>
      </c>
      <c r="X1608" s="216" t="s">
        <v>5993</v>
      </c>
      <c r="Y1608" s="24" t="s">
        <v>6024</v>
      </c>
      <c r="Z1608" s="24" t="s">
        <v>5962</v>
      </c>
      <c r="AA1608" s="24" t="s">
        <v>6013</v>
      </c>
      <c r="AB1608" s="24" t="s">
        <v>5991</v>
      </c>
      <c r="AC1608" s="24" t="s">
        <v>5979</v>
      </c>
    </row>
    <row r="1609" spans="1:29" s="169" customFormat="1">
      <c r="A1609" s="24">
        <v>6789</v>
      </c>
      <c r="B1609" s="24" t="s">
        <v>5922</v>
      </c>
      <c r="C1609" s="57">
        <v>473.5</v>
      </c>
      <c r="D1609" s="57">
        <v>484.5</v>
      </c>
      <c r="E1609" s="57">
        <v>430.5</v>
      </c>
      <c r="F1609" s="57">
        <v>445</v>
      </c>
      <c r="G1609" s="57">
        <v>443.5</v>
      </c>
      <c r="H1609" s="57">
        <v>450</v>
      </c>
      <c r="I1609" s="57">
        <v>410.5</v>
      </c>
      <c r="J1609" s="57">
        <v>429</v>
      </c>
      <c r="K1609" s="57">
        <v>425.5</v>
      </c>
      <c r="L1609" s="57">
        <v>441.5</v>
      </c>
      <c r="M1609" s="57">
        <v>425.5</v>
      </c>
      <c r="N1609" s="57">
        <v>434.5</v>
      </c>
      <c r="O1609" s="57">
        <v>301</v>
      </c>
      <c r="P1609" s="57">
        <v>1138</v>
      </c>
      <c r="Q1609" s="57"/>
      <c r="R1609" s="57"/>
      <c r="S1609" s="57"/>
      <c r="T1609" s="57"/>
      <c r="U1609" s="77">
        <v>0.4408318687756298</v>
      </c>
      <c r="V1609" s="24" t="s">
        <v>6330</v>
      </c>
      <c r="W1609" s="216" t="s">
        <v>5993</v>
      </c>
      <c r="X1609" s="216" t="s">
        <v>5993</v>
      </c>
      <c r="Y1609" s="24" t="s">
        <v>5964</v>
      </c>
      <c r="Z1609" s="24" t="s">
        <v>5962</v>
      </c>
      <c r="AA1609" s="24" t="s">
        <v>6055</v>
      </c>
      <c r="AB1609" s="24" t="s">
        <v>5986</v>
      </c>
      <c r="AC1609" s="24" t="s">
        <v>5979</v>
      </c>
    </row>
    <row r="1610" spans="1:29" s="169" customFormat="1">
      <c r="A1610" s="24">
        <v>6790</v>
      </c>
      <c r="B1610" s="24" t="s">
        <v>5923</v>
      </c>
      <c r="C1610" s="57">
        <v>72.099999999999994</v>
      </c>
      <c r="D1610" s="57">
        <v>74.900000000000006</v>
      </c>
      <c r="E1610" s="57">
        <v>68.400000000000006</v>
      </c>
      <c r="F1610" s="57">
        <v>68.8</v>
      </c>
      <c r="G1610" s="57">
        <v>69</v>
      </c>
      <c r="H1610" s="57">
        <v>69</v>
      </c>
      <c r="I1610" s="57">
        <v>62.1</v>
      </c>
      <c r="J1610" s="57">
        <v>64.599999999999994</v>
      </c>
      <c r="K1610" s="57">
        <v>65.099999999999994</v>
      </c>
      <c r="L1610" s="57">
        <v>65.5</v>
      </c>
      <c r="M1610" s="57">
        <v>64</v>
      </c>
      <c r="N1610" s="57">
        <v>64.400000000000006</v>
      </c>
      <c r="O1610" s="57">
        <v>225</v>
      </c>
      <c r="P1610" s="57">
        <v>612</v>
      </c>
      <c r="Q1610" s="57"/>
      <c r="R1610" s="57"/>
      <c r="S1610" s="57"/>
      <c r="T1610" s="57"/>
      <c r="U1610" s="77">
        <v>0.61274509803921573</v>
      </c>
      <c r="V1610" s="24" t="s">
        <v>6296</v>
      </c>
      <c r="W1610" s="216" t="s">
        <v>5993</v>
      </c>
      <c r="X1610" s="216" t="s">
        <v>5993</v>
      </c>
      <c r="Y1610" s="24" t="s">
        <v>5964</v>
      </c>
      <c r="Z1610" s="24" t="s">
        <v>6024</v>
      </c>
      <c r="AA1610" s="24" t="s">
        <v>5984</v>
      </c>
      <c r="AB1610" s="24" t="s">
        <v>5991</v>
      </c>
      <c r="AC1610" s="24" t="s">
        <v>5991</v>
      </c>
    </row>
    <row r="1611" spans="1:29" s="169" customFormat="1">
      <c r="A1611" s="24">
        <v>6792</v>
      </c>
      <c r="B1611" s="24" t="s">
        <v>5808</v>
      </c>
      <c r="C1611" s="57">
        <v>138</v>
      </c>
      <c r="D1611" s="57">
        <v>138.5</v>
      </c>
      <c r="E1611" s="57">
        <v>120</v>
      </c>
      <c r="F1611" s="57">
        <v>121</v>
      </c>
      <c r="G1611" s="57">
        <v>123</v>
      </c>
      <c r="H1611" s="57">
        <v>128.5</v>
      </c>
      <c r="I1611" s="57">
        <v>115.5</v>
      </c>
      <c r="J1611" s="57">
        <v>127.5</v>
      </c>
      <c r="K1611" s="57">
        <v>127.5</v>
      </c>
      <c r="L1611" s="57">
        <v>131</v>
      </c>
      <c r="M1611" s="57">
        <v>127</v>
      </c>
      <c r="N1611" s="57">
        <v>127</v>
      </c>
      <c r="O1611" s="57">
        <v>343</v>
      </c>
      <c r="P1611" s="57">
        <v>872</v>
      </c>
      <c r="Q1611" s="57"/>
      <c r="R1611" s="57"/>
      <c r="S1611" s="57"/>
      <c r="T1611" s="57"/>
      <c r="U1611" s="77">
        <v>0.65558103975535165</v>
      </c>
      <c r="V1611" s="24" t="s">
        <v>6656</v>
      </c>
      <c r="W1611" s="216" t="s">
        <v>5993</v>
      </c>
      <c r="X1611" s="216" t="s">
        <v>5993</v>
      </c>
      <c r="Y1611" s="24" t="s">
        <v>5964</v>
      </c>
      <c r="Z1611" s="24" t="s">
        <v>6075</v>
      </c>
      <c r="AA1611" s="24" t="s">
        <v>6558</v>
      </c>
      <c r="AB1611" s="24" t="s">
        <v>6084</v>
      </c>
      <c r="AC1611" s="24" t="s">
        <v>5979</v>
      </c>
    </row>
    <row r="1612" spans="1:29" s="169" customFormat="1">
      <c r="A1612" s="24">
        <v>6793</v>
      </c>
      <c r="B1612" s="24" t="s">
        <v>5924</v>
      </c>
      <c r="C1612" s="57">
        <v>119.5</v>
      </c>
      <c r="D1612" s="57">
        <v>121</v>
      </c>
      <c r="E1612" s="57">
        <v>99</v>
      </c>
      <c r="F1612" s="57">
        <v>100.5</v>
      </c>
      <c r="G1612" s="57">
        <v>101</v>
      </c>
      <c r="H1612" s="57">
        <v>102.5</v>
      </c>
      <c r="I1612" s="57">
        <v>85.6</v>
      </c>
      <c r="J1612" s="57">
        <v>93.8</v>
      </c>
      <c r="K1612" s="57">
        <v>94.3</v>
      </c>
      <c r="L1612" s="57">
        <v>96.2</v>
      </c>
      <c r="M1612" s="57">
        <v>94</v>
      </c>
      <c r="N1612" s="57">
        <v>94.7</v>
      </c>
      <c r="O1612" s="57">
        <v>165</v>
      </c>
      <c r="P1612" s="57">
        <v>1848</v>
      </c>
      <c r="Q1612" s="57"/>
      <c r="R1612" s="57"/>
      <c r="S1612" s="57"/>
      <c r="T1612" s="57"/>
      <c r="U1612" s="77">
        <v>0.14880952380952381</v>
      </c>
      <c r="V1612" s="24" t="s">
        <v>6123</v>
      </c>
      <c r="W1612" s="216" t="s">
        <v>5993</v>
      </c>
      <c r="X1612" s="216" t="s">
        <v>5993</v>
      </c>
      <c r="Y1612" s="24" t="s">
        <v>5964</v>
      </c>
      <c r="Z1612" s="24" t="s">
        <v>5964</v>
      </c>
      <c r="AA1612" s="24" t="s">
        <v>6240</v>
      </c>
      <c r="AB1612" s="24" t="s">
        <v>5996</v>
      </c>
      <c r="AC1612" s="24" t="s">
        <v>5965</v>
      </c>
    </row>
    <row r="1613" spans="1:29" s="169" customFormat="1">
      <c r="A1613" s="24">
        <v>6797</v>
      </c>
      <c r="B1613" s="24" t="s">
        <v>5748</v>
      </c>
      <c r="C1613" s="57">
        <v>208</v>
      </c>
      <c r="D1613" s="57">
        <v>214.5</v>
      </c>
      <c r="E1613" s="57">
        <v>182.5</v>
      </c>
      <c r="F1613" s="57">
        <v>186</v>
      </c>
      <c r="G1613" s="57">
        <v>189</v>
      </c>
      <c r="H1613" s="57">
        <v>198</v>
      </c>
      <c r="I1613" s="57">
        <v>181</v>
      </c>
      <c r="J1613" s="57">
        <v>185</v>
      </c>
      <c r="K1613" s="57">
        <v>185</v>
      </c>
      <c r="L1613" s="57">
        <v>190</v>
      </c>
      <c r="M1613" s="57">
        <v>182.5</v>
      </c>
      <c r="N1613" s="57">
        <v>190</v>
      </c>
      <c r="O1613" s="57">
        <v>222</v>
      </c>
      <c r="P1613" s="57">
        <v>761</v>
      </c>
      <c r="Q1613" s="57"/>
      <c r="R1613" s="57"/>
      <c r="S1613" s="57"/>
      <c r="T1613" s="57"/>
      <c r="U1613" s="77">
        <v>0.48620236530880417</v>
      </c>
      <c r="V1613" s="24" t="s">
        <v>6842</v>
      </c>
      <c r="W1613" s="216" t="s">
        <v>5993</v>
      </c>
      <c r="X1613" s="216" t="s">
        <v>5993</v>
      </c>
      <c r="Y1613" s="24" t="s">
        <v>5964</v>
      </c>
      <c r="Z1613" s="24" t="s">
        <v>6000</v>
      </c>
      <c r="AA1613" s="24" t="s">
        <v>6254</v>
      </c>
      <c r="AB1613" s="24" t="s">
        <v>5979</v>
      </c>
      <c r="AC1613" s="24" t="s">
        <v>5991</v>
      </c>
    </row>
    <row r="1614" spans="1:29" s="169" customFormat="1">
      <c r="A1614" s="24">
        <v>6799</v>
      </c>
      <c r="B1614" s="24" t="s">
        <v>5925</v>
      </c>
      <c r="C1614" s="57">
        <v>149</v>
      </c>
      <c r="D1614" s="57">
        <v>152</v>
      </c>
      <c r="E1614" s="57">
        <v>130.5</v>
      </c>
      <c r="F1614" s="57">
        <v>133</v>
      </c>
      <c r="G1614" s="57">
        <v>131.5</v>
      </c>
      <c r="H1614" s="57">
        <v>133.5</v>
      </c>
      <c r="I1614" s="57">
        <v>118</v>
      </c>
      <c r="J1614" s="57">
        <v>123</v>
      </c>
      <c r="K1614" s="57">
        <v>124</v>
      </c>
      <c r="L1614" s="57">
        <v>136</v>
      </c>
      <c r="M1614" s="57">
        <v>124</v>
      </c>
      <c r="N1614" s="57">
        <v>132.5</v>
      </c>
      <c r="O1614" s="57">
        <v>395</v>
      </c>
      <c r="P1614" s="57">
        <v>990</v>
      </c>
      <c r="Q1614" s="57"/>
      <c r="R1614" s="57"/>
      <c r="S1614" s="57"/>
      <c r="T1614" s="57"/>
      <c r="U1614" s="77">
        <v>0.66498316498316501</v>
      </c>
      <c r="V1614" s="24" t="s">
        <v>6157</v>
      </c>
      <c r="W1614" s="216" t="s">
        <v>5993</v>
      </c>
      <c r="X1614" s="216" t="s">
        <v>5993</v>
      </c>
      <c r="Y1614" s="24" t="s">
        <v>5964</v>
      </c>
      <c r="Z1614" s="24" t="s">
        <v>5964</v>
      </c>
      <c r="AA1614" s="24" t="s">
        <v>6013</v>
      </c>
      <c r="AB1614" s="24" t="s">
        <v>5991</v>
      </c>
      <c r="AC1614" s="24" t="s">
        <v>5979</v>
      </c>
    </row>
    <row r="1615" spans="1:29" s="169" customFormat="1">
      <c r="A1615" s="24">
        <v>6803</v>
      </c>
      <c r="B1615" s="24" t="s">
        <v>1421</v>
      </c>
      <c r="C1615" s="57">
        <v>239</v>
      </c>
      <c r="D1615" s="57">
        <v>239</v>
      </c>
      <c r="E1615" s="57">
        <v>235</v>
      </c>
      <c r="F1615" s="57">
        <v>236.5</v>
      </c>
      <c r="G1615" s="57">
        <v>236</v>
      </c>
      <c r="H1615" s="57">
        <v>236</v>
      </c>
      <c r="I1615" s="57">
        <v>233</v>
      </c>
      <c r="J1615" s="57">
        <v>234</v>
      </c>
      <c r="K1615" s="57">
        <v>225.5</v>
      </c>
      <c r="L1615" s="57">
        <v>227.5</v>
      </c>
      <c r="M1615" s="57">
        <v>225</v>
      </c>
      <c r="N1615" s="57">
        <v>227.5</v>
      </c>
      <c r="O1615" s="57">
        <v>97</v>
      </c>
      <c r="P1615" s="57">
        <v>252</v>
      </c>
      <c r="Q1615" s="57">
        <v>71.841399999999993</v>
      </c>
      <c r="R1615" s="57">
        <v>76.832899999999995</v>
      </c>
      <c r="S1615" s="57">
        <v>53.449800000000003</v>
      </c>
      <c r="T1615" s="57">
        <v>69.038499999999999</v>
      </c>
      <c r="U1615" s="77">
        <v>0.64153439153439162</v>
      </c>
      <c r="V1615" s="24" t="s">
        <v>6843</v>
      </c>
      <c r="W1615" s="216" t="s">
        <v>5967</v>
      </c>
      <c r="X1615" s="216" t="s">
        <v>5961</v>
      </c>
      <c r="Y1615" s="24" t="s">
        <v>6017</v>
      </c>
      <c r="Z1615" s="24" t="s">
        <v>6017</v>
      </c>
      <c r="AA1615" s="24" t="s">
        <v>6126</v>
      </c>
      <c r="AB1615" s="24" t="s">
        <v>5979</v>
      </c>
      <c r="AC1615" s="24" t="s">
        <v>5990</v>
      </c>
    </row>
    <row r="1616" spans="1:29" s="169" customFormat="1">
      <c r="A1616" s="24">
        <v>6805</v>
      </c>
      <c r="B1616" s="24" t="s">
        <v>5926</v>
      </c>
      <c r="C1616" s="57">
        <v>248</v>
      </c>
      <c r="D1616" s="57">
        <v>248</v>
      </c>
      <c r="E1616" s="57">
        <v>205.5</v>
      </c>
      <c r="F1616" s="57">
        <v>230</v>
      </c>
      <c r="G1616" s="57">
        <v>234</v>
      </c>
      <c r="H1616" s="57">
        <v>263</v>
      </c>
      <c r="I1616" s="57">
        <v>222</v>
      </c>
      <c r="J1616" s="57">
        <v>228</v>
      </c>
      <c r="K1616" s="57">
        <v>231</v>
      </c>
      <c r="L1616" s="57">
        <v>231</v>
      </c>
      <c r="M1616" s="57">
        <v>220.5</v>
      </c>
      <c r="N1616" s="57">
        <v>228</v>
      </c>
      <c r="O1616" s="57">
        <v>226</v>
      </c>
      <c r="P1616" s="57">
        <v>2052</v>
      </c>
      <c r="Q1616" s="57"/>
      <c r="R1616" s="57"/>
      <c r="S1616" s="57"/>
      <c r="T1616" s="57"/>
      <c r="U1616" s="77">
        <v>0.18356075373619232</v>
      </c>
      <c r="V1616" s="24" t="s">
        <v>6059</v>
      </c>
      <c r="W1616" s="216" t="s">
        <v>5993</v>
      </c>
      <c r="X1616" s="216" t="s">
        <v>5993</v>
      </c>
      <c r="Y1616" s="24" t="s">
        <v>6024</v>
      </c>
      <c r="Z1616" s="24" t="s">
        <v>5978</v>
      </c>
      <c r="AA1616" s="24" t="s">
        <v>6060</v>
      </c>
      <c r="AB1616" s="24" t="s">
        <v>5979</v>
      </c>
      <c r="AC1616" s="24" t="s">
        <v>5996</v>
      </c>
    </row>
    <row r="1617" spans="1:29" s="169" customFormat="1">
      <c r="A1617" s="24">
        <v>6806</v>
      </c>
      <c r="B1617" s="24" t="s">
        <v>5927</v>
      </c>
      <c r="C1617" s="57">
        <v>143.5</v>
      </c>
      <c r="D1617" s="57">
        <v>148</v>
      </c>
      <c r="E1617" s="57">
        <v>127.5</v>
      </c>
      <c r="F1617" s="57">
        <v>129</v>
      </c>
      <c r="G1617" s="57">
        <v>129</v>
      </c>
      <c r="H1617" s="57">
        <v>130.5</v>
      </c>
      <c r="I1617" s="57">
        <v>112.5</v>
      </c>
      <c r="J1617" s="57">
        <v>127</v>
      </c>
      <c r="K1617" s="57">
        <v>127.5</v>
      </c>
      <c r="L1617" s="57">
        <v>132</v>
      </c>
      <c r="M1617" s="57">
        <v>126</v>
      </c>
      <c r="N1617" s="57">
        <v>129</v>
      </c>
      <c r="O1617" s="57">
        <v>352</v>
      </c>
      <c r="P1617" s="57">
        <v>1513</v>
      </c>
      <c r="Q1617" s="57"/>
      <c r="R1617" s="57"/>
      <c r="S1617" s="57"/>
      <c r="T1617" s="57"/>
      <c r="U1617" s="77">
        <v>0.38775060586032167</v>
      </c>
      <c r="V1617" s="24" t="s">
        <v>6366</v>
      </c>
      <c r="W1617" s="216" t="s">
        <v>5993</v>
      </c>
      <c r="X1617" s="216" t="s">
        <v>5993</v>
      </c>
      <c r="Y1617" s="24" t="s">
        <v>5964</v>
      </c>
      <c r="Z1617" s="24" t="s">
        <v>5994</v>
      </c>
      <c r="AA1617" s="24" t="s">
        <v>6016</v>
      </c>
      <c r="AB1617" s="24" t="s">
        <v>5970</v>
      </c>
      <c r="AC1617" s="24" t="s">
        <v>5991</v>
      </c>
    </row>
    <row r="1618" spans="1:29" s="169" customFormat="1">
      <c r="A1618" s="24">
        <v>6808</v>
      </c>
      <c r="B1618" s="24" t="s">
        <v>5928</v>
      </c>
      <c r="C1618" s="57">
        <v>41.9</v>
      </c>
      <c r="D1618" s="57">
        <v>41.9</v>
      </c>
      <c r="E1618" s="57">
        <v>36</v>
      </c>
      <c r="F1618" s="57">
        <v>36.700000000000003</v>
      </c>
      <c r="G1618" s="57">
        <v>36.75</v>
      </c>
      <c r="H1618" s="57">
        <v>36.75</v>
      </c>
      <c r="I1618" s="57">
        <v>33.799999999999997</v>
      </c>
      <c r="J1618" s="57">
        <v>35.049999999999997</v>
      </c>
      <c r="K1618" s="57">
        <v>35.049999999999997</v>
      </c>
      <c r="L1618" s="57">
        <v>35.200000000000003</v>
      </c>
      <c r="M1618" s="57">
        <v>34.299999999999997</v>
      </c>
      <c r="N1618" s="57">
        <v>35</v>
      </c>
      <c r="O1618" s="57">
        <v>69</v>
      </c>
      <c r="P1618" s="57">
        <v>66</v>
      </c>
      <c r="Q1618" s="57"/>
      <c r="R1618" s="57"/>
      <c r="S1618" s="57"/>
      <c r="T1618" s="57"/>
      <c r="U1618" s="77">
        <v>1.7424242424242424</v>
      </c>
      <c r="V1618" s="24" t="s">
        <v>6844</v>
      </c>
      <c r="W1618" s="216" t="s">
        <v>5993</v>
      </c>
      <c r="X1618" s="216" t="s">
        <v>5993</v>
      </c>
      <c r="Y1618" s="24" t="s">
        <v>6024</v>
      </c>
      <c r="Z1618" s="24" t="s">
        <v>6024</v>
      </c>
      <c r="AA1618" s="24" t="s">
        <v>6248</v>
      </c>
      <c r="AB1618" s="24" t="s">
        <v>5990</v>
      </c>
      <c r="AC1618" s="24" t="s">
        <v>6033</v>
      </c>
    </row>
    <row r="1619" spans="1:29" s="169" customFormat="1">
      <c r="A1619" s="24">
        <v>6812</v>
      </c>
      <c r="B1619" s="24" t="s">
        <v>5929</v>
      </c>
      <c r="C1619" s="57">
        <v>141.5</v>
      </c>
      <c r="D1619" s="57">
        <v>146.5</v>
      </c>
      <c r="E1619" s="57">
        <v>133</v>
      </c>
      <c r="F1619" s="57">
        <v>142.5</v>
      </c>
      <c r="G1619" s="57">
        <v>141.5</v>
      </c>
      <c r="H1619" s="57">
        <v>144</v>
      </c>
      <c r="I1619" s="57">
        <v>128.5</v>
      </c>
      <c r="J1619" s="57">
        <v>136</v>
      </c>
      <c r="K1619" s="57">
        <v>137</v>
      </c>
      <c r="L1619" s="57">
        <v>140.5</v>
      </c>
      <c r="M1619" s="57">
        <v>135.5</v>
      </c>
      <c r="N1619" s="57">
        <v>137.5</v>
      </c>
      <c r="O1619" s="57">
        <v>110</v>
      </c>
      <c r="P1619" s="57">
        <v>494</v>
      </c>
      <c r="Q1619" s="57"/>
      <c r="R1619" s="57"/>
      <c r="S1619" s="57"/>
      <c r="T1619" s="57"/>
      <c r="U1619" s="77">
        <v>0.37112010796221323</v>
      </c>
      <c r="V1619" s="24" t="s">
        <v>6123</v>
      </c>
      <c r="W1619" s="216" t="s">
        <v>5993</v>
      </c>
      <c r="X1619" s="216" t="s">
        <v>5993</v>
      </c>
      <c r="Y1619" s="24" t="s">
        <v>5972</v>
      </c>
      <c r="Z1619" s="24" t="s">
        <v>5964</v>
      </c>
      <c r="AA1619" s="24" t="s">
        <v>5969</v>
      </c>
      <c r="AB1619" s="24" t="s">
        <v>5976</v>
      </c>
      <c r="AC1619" s="24" t="s">
        <v>5991</v>
      </c>
    </row>
    <row r="1620" spans="1:29" s="169" customFormat="1">
      <c r="A1620" s="24">
        <v>6814</v>
      </c>
      <c r="B1620" s="24" t="s">
        <v>5930</v>
      </c>
      <c r="C1620" s="57">
        <v>51.5</v>
      </c>
      <c r="D1620" s="57">
        <v>51.5</v>
      </c>
      <c r="E1620" s="57">
        <v>47.4</v>
      </c>
      <c r="F1620" s="57">
        <v>47.6</v>
      </c>
      <c r="G1620" s="57">
        <v>48.2</v>
      </c>
      <c r="H1620" s="57">
        <v>49.3</v>
      </c>
      <c r="I1620" s="57">
        <v>45.85</v>
      </c>
      <c r="J1620" s="57">
        <v>46.95</v>
      </c>
      <c r="K1620" s="57">
        <v>47.1</v>
      </c>
      <c r="L1620" s="57">
        <v>49</v>
      </c>
      <c r="M1620" s="57">
        <v>46.8</v>
      </c>
      <c r="N1620" s="57">
        <v>48.3</v>
      </c>
      <c r="O1620" s="57">
        <v>109</v>
      </c>
      <c r="P1620" s="57">
        <v>268</v>
      </c>
      <c r="Q1620" s="57"/>
      <c r="R1620" s="57"/>
      <c r="S1620" s="57"/>
      <c r="T1620" s="57"/>
      <c r="U1620" s="77">
        <v>0.67786069651741288</v>
      </c>
      <c r="V1620" s="24" t="s">
        <v>6157</v>
      </c>
      <c r="W1620" s="216" t="s">
        <v>5993</v>
      </c>
      <c r="X1620" s="216" t="s">
        <v>5993</v>
      </c>
      <c r="Y1620" s="24" t="s">
        <v>6024</v>
      </c>
      <c r="Z1620" s="24" t="s">
        <v>5962</v>
      </c>
      <c r="AA1620" s="24" t="s">
        <v>6010</v>
      </c>
      <c r="AB1620" s="24" t="s">
        <v>5991</v>
      </c>
      <c r="AC1620" s="24" t="s">
        <v>5965</v>
      </c>
    </row>
    <row r="1621" spans="1:29" s="169" customFormat="1">
      <c r="A1621" s="24">
        <v>6815</v>
      </c>
      <c r="B1621" s="24" t="s">
        <v>5931</v>
      </c>
      <c r="C1621" s="57">
        <v>33.15</v>
      </c>
      <c r="D1621" s="57">
        <v>33.700000000000003</v>
      </c>
      <c r="E1621" s="57">
        <v>31.8</v>
      </c>
      <c r="F1621" s="57">
        <v>33</v>
      </c>
      <c r="G1621" s="57">
        <v>32</v>
      </c>
      <c r="H1621" s="57">
        <v>33.450000000000003</v>
      </c>
      <c r="I1621" s="57">
        <v>29.55</v>
      </c>
      <c r="J1621" s="57">
        <v>31.5</v>
      </c>
      <c r="K1621" s="57">
        <v>30</v>
      </c>
      <c r="L1621" s="57">
        <v>34.1</v>
      </c>
      <c r="M1621" s="57">
        <v>30</v>
      </c>
      <c r="N1621" s="57">
        <v>32.799999999999997</v>
      </c>
      <c r="O1621" s="57">
        <v>108</v>
      </c>
      <c r="P1621" s="57">
        <v>73</v>
      </c>
      <c r="Q1621" s="57"/>
      <c r="R1621" s="57"/>
      <c r="S1621" s="57"/>
      <c r="T1621" s="57"/>
      <c r="U1621" s="77">
        <v>2.4657534246575343</v>
      </c>
      <c r="V1621" s="24" t="s">
        <v>6845</v>
      </c>
      <c r="W1621" s="216" t="s">
        <v>5993</v>
      </c>
      <c r="X1621" s="216" t="s">
        <v>5993</v>
      </c>
      <c r="Y1621" s="24" t="s">
        <v>5994</v>
      </c>
      <c r="Z1621" s="24" t="s">
        <v>6073</v>
      </c>
      <c r="AA1621" s="24" t="s">
        <v>6013</v>
      </c>
      <c r="AB1621" s="24" t="s">
        <v>5991</v>
      </c>
      <c r="AC1621" s="24" t="s">
        <v>5979</v>
      </c>
    </row>
    <row r="1622" spans="1:29" s="169" customFormat="1">
      <c r="A1622" s="24">
        <v>6816</v>
      </c>
      <c r="B1622" s="24" t="s">
        <v>5734</v>
      </c>
      <c r="C1622" s="57">
        <v>54</v>
      </c>
      <c r="D1622" s="57">
        <v>56.6</v>
      </c>
      <c r="E1622" s="57">
        <v>53.8</v>
      </c>
      <c r="F1622" s="57">
        <v>53.8</v>
      </c>
      <c r="G1622" s="57"/>
      <c r="H1622" s="57">
        <v>-1</v>
      </c>
      <c r="I1622" s="57">
        <v>1000000</v>
      </c>
      <c r="J1622" s="57"/>
      <c r="K1622" s="57">
        <v>56.6</v>
      </c>
      <c r="L1622" s="57">
        <v>56.6</v>
      </c>
      <c r="M1622" s="57">
        <v>53.8</v>
      </c>
      <c r="N1622" s="57">
        <v>54.6</v>
      </c>
      <c r="O1622" s="57">
        <v>6</v>
      </c>
      <c r="P1622" s="57">
        <v>0</v>
      </c>
      <c r="Q1622" s="57"/>
      <c r="R1622" s="57"/>
      <c r="S1622" s="57"/>
      <c r="T1622" s="57"/>
      <c r="U1622" s="77" t="e">
        <v>#DIV/0!</v>
      </c>
      <c r="V1622" s="24" t="s">
        <v>6308</v>
      </c>
      <c r="W1622" s="216" t="s">
        <v>5993</v>
      </c>
      <c r="X1622" s="216" t="s">
        <v>5993</v>
      </c>
      <c r="Y1622" s="24" t="s">
        <v>6200</v>
      </c>
      <c r="Z1622" s="24" t="s">
        <v>6166</v>
      </c>
      <c r="AA1622" s="24" t="s">
        <v>6024</v>
      </c>
      <c r="AB1622" s="24" t="s">
        <v>5979</v>
      </c>
      <c r="AC1622" s="24" t="s">
        <v>5991</v>
      </c>
    </row>
    <row r="1623" spans="1:29" s="169" customFormat="1">
      <c r="A1623" s="24">
        <v>6817</v>
      </c>
      <c r="B1623" s="24" t="s">
        <v>5932</v>
      </c>
      <c r="C1623" s="57">
        <v>88</v>
      </c>
      <c r="D1623" s="57">
        <v>89.9</v>
      </c>
      <c r="E1623" s="57">
        <v>72.099999999999994</v>
      </c>
      <c r="F1623" s="57">
        <v>75.2</v>
      </c>
      <c r="G1623" s="57">
        <v>73.099999999999994</v>
      </c>
      <c r="H1623" s="57">
        <v>75.2</v>
      </c>
      <c r="I1623" s="57">
        <v>70</v>
      </c>
      <c r="J1623" s="57">
        <v>72.3</v>
      </c>
      <c r="K1623" s="57">
        <v>69</v>
      </c>
      <c r="L1623" s="57">
        <v>76.2</v>
      </c>
      <c r="M1623" s="57">
        <v>69</v>
      </c>
      <c r="N1623" s="57">
        <v>75</v>
      </c>
      <c r="O1623" s="57">
        <v>92</v>
      </c>
      <c r="P1623" s="57">
        <v>140</v>
      </c>
      <c r="Q1623" s="57"/>
      <c r="R1623" s="57"/>
      <c r="S1623" s="57"/>
      <c r="T1623" s="57"/>
      <c r="U1623" s="77">
        <v>1.0952380952380953</v>
      </c>
      <c r="V1623" s="24" t="s">
        <v>6263</v>
      </c>
      <c r="W1623" s="216" t="s">
        <v>5993</v>
      </c>
      <c r="X1623" s="216" t="s">
        <v>5993</v>
      </c>
      <c r="Y1623" s="24" t="s">
        <v>5964</v>
      </c>
      <c r="Z1623" s="24" t="s">
        <v>5974</v>
      </c>
      <c r="AA1623" s="24" t="s">
        <v>6013</v>
      </c>
      <c r="AB1623" s="24" t="s">
        <v>5990</v>
      </c>
      <c r="AC1623" s="24" t="s">
        <v>5979</v>
      </c>
    </row>
    <row r="1624" spans="1:29" s="169" customFormat="1">
      <c r="A1624" s="24">
        <v>6821</v>
      </c>
      <c r="B1624" s="24" t="s">
        <v>5933</v>
      </c>
      <c r="C1624" s="57">
        <v>28.95</v>
      </c>
      <c r="D1624" s="57">
        <v>30.2</v>
      </c>
      <c r="E1624" s="57">
        <v>28.7</v>
      </c>
      <c r="F1624" s="57">
        <v>29.3</v>
      </c>
      <c r="G1624" s="57">
        <v>30.05</v>
      </c>
      <c r="H1624" s="57">
        <v>30.8</v>
      </c>
      <c r="I1624" s="57">
        <v>28.6</v>
      </c>
      <c r="J1624" s="57">
        <v>29.25</v>
      </c>
      <c r="K1624" s="57">
        <v>29.25</v>
      </c>
      <c r="L1624" s="57">
        <v>30.5</v>
      </c>
      <c r="M1624" s="57">
        <v>28.9</v>
      </c>
      <c r="N1624" s="57">
        <v>30</v>
      </c>
      <c r="O1624" s="57">
        <v>78</v>
      </c>
      <c r="P1624" s="57">
        <v>142</v>
      </c>
      <c r="Q1624" s="57"/>
      <c r="R1624" s="57"/>
      <c r="S1624" s="57"/>
      <c r="T1624" s="57"/>
      <c r="U1624" s="77">
        <v>0.91549295774647887</v>
      </c>
      <c r="V1624" s="24" t="s">
        <v>6846</v>
      </c>
      <c r="W1624" s="216" t="s">
        <v>5993</v>
      </c>
      <c r="X1624" s="216" t="s">
        <v>5993</v>
      </c>
      <c r="Y1624" s="24" t="s">
        <v>5963</v>
      </c>
      <c r="Z1624" s="24" t="s">
        <v>5962</v>
      </c>
      <c r="AA1624" s="24" t="s">
        <v>6010</v>
      </c>
      <c r="AB1624" s="24" t="s">
        <v>5991</v>
      </c>
      <c r="AC1624" s="24" t="s">
        <v>5990</v>
      </c>
    </row>
    <row r="1625" spans="1:29" s="169" customFormat="1">
      <c r="A1625" s="24">
        <v>6823</v>
      </c>
      <c r="B1625" s="24" t="s">
        <v>5934</v>
      </c>
      <c r="C1625" s="57">
        <v>162</v>
      </c>
      <c r="D1625" s="57">
        <v>164</v>
      </c>
      <c r="E1625" s="57">
        <v>153</v>
      </c>
      <c r="F1625" s="57"/>
      <c r="G1625" s="57">
        <v>151.5</v>
      </c>
      <c r="H1625" s="57">
        <v>153</v>
      </c>
      <c r="I1625" s="57">
        <v>140.5</v>
      </c>
      <c r="J1625" s="57"/>
      <c r="K1625" s="57">
        <v>140.5</v>
      </c>
      <c r="L1625" s="57">
        <v>143.5</v>
      </c>
      <c r="M1625" s="57">
        <v>140</v>
      </c>
      <c r="N1625" s="57">
        <v>141.5</v>
      </c>
      <c r="O1625" s="57">
        <v>2</v>
      </c>
      <c r="P1625" s="57">
        <v>28</v>
      </c>
      <c r="Q1625" s="57"/>
      <c r="R1625" s="57"/>
      <c r="S1625" s="57"/>
      <c r="T1625" s="57"/>
      <c r="U1625" s="77">
        <v>0.11904761904761904</v>
      </c>
      <c r="V1625" s="24" t="s">
        <v>6771</v>
      </c>
      <c r="W1625" s="216" t="s">
        <v>5993</v>
      </c>
      <c r="X1625" s="216" t="s">
        <v>5993</v>
      </c>
      <c r="Y1625" s="24" t="s">
        <v>5994</v>
      </c>
      <c r="Z1625" s="24" t="s">
        <v>5994</v>
      </c>
      <c r="AA1625" s="24" t="s">
        <v>6240</v>
      </c>
      <c r="AB1625" s="24" t="s">
        <v>5976</v>
      </c>
      <c r="AC1625" s="24" t="s">
        <v>5965</v>
      </c>
    </row>
    <row r="1626" spans="1:29" s="169" customFormat="1">
      <c r="A1626" s="24">
        <v>6830</v>
      </c>
      <c r="B1626" s="24" t="s">
        <v>5935</v>
      </c>
      <c r="C1626" s="57">
        <v>162</v>
      </c>
      <c r="D1626" s="57">
        <v>162.5</v>
      </c>
      <c r="E1626" s="57">
        <v>142.5</v>
      </c>
      <c r="F1626" s="57">
        <v>152</v>
      </c>
      <c r="G1626" s="57">
        <v>153</v>
      </c>
      <c r="H1626" s="57">
        <v>156</v>
      </c>
      <c r="I1626" s="57">
        <v>139.5</v>
      </c>
      <c r="J1626" s="57">
        <v>145</v>
      </c>
      <c r="K1626" s="57">
        <v>146</v>
      </c>
      <c r="L1626" s="57">
        <v>152.5</v>
      </c>
      <c r="M1626" s="57">
        <v>146</v>
      </c>
      <c r="N1626" s="57">
        <v>149</v>
      </c>
      <c r="O1626" s="57">
        <v>171</v>
      </c>
      <c r="P1626" s="57">
        <v>333</v>
      </c>
      <c r="Q1626" s="57"/>
      <c r="R1626" s="57"/>
      <c r="S1626" s="57"/>
      <c r="T1626" s="57"/>
      <c r="U1626" s="77">
        <v>0.85585585585585577</v>
      </c>
      <c r="V1626" s="24" t="s">
        <v>6038</v>
      </c>
      <c r="W1626" s="216" t="s">
        <v>5993</v>
      </c>
      <c r="X1626" s="216" t="s">
        <v>5993</v>
      </c>
      <c r="Y1626" s="24" t="s">
        <v>5964</v>
      </c>
      <c r="Z1626" s="24" t="s">
        <v>5964</v>
      </c>
      <c r="AA1626" s="24" t="s">
        <v>6055</v>
      </c>
      <c r="AB1626" s="24" t="s">
        <v>5970</v>
      </c>
      <c r="AC1626" s="24" t="s">
        <v>5979</v>
      </c>
    </row>
    <row r="1627" spans="1:29" s="169" customFormat="1">
      <c r="A1627" s="24">
        <v>6831</v>
      </c>
      <c r="B1627" s="24" t="s">
        <v>5936</v>
      </c>
      <c r="C1627" s="57">
        <v>73.5</v>
      </c>
      <c r="D1627" s="57">
        <v>92.2</v>
      </c>
      <c r="E1627" s="57">
        <v>66.599999999999994</v>
      </c>
      <c r="F1627" s="57">
        <v>72.3</v>
      </c>
      <c r="G1627" s="57">
        <v>71.3</v>
      </c>
      <c r="H1627" s="57">
        <v>76.3</v>
      </c>
      <c r="I1627" s="57">
        <v>64</v>
      </c>
      <c r="J1627" s="57">
        <v>68.5</v>
      </c>
      <c r="K1627" s="57">
        <v>68</v>
      </c>
      <c r="L1627" s="57">
        <v>68.3</v>
      </c>
      <c r="M1627" s="57">
        <v>65.5</v>
      </c>
      <c r="N1627" s="57">
        <v>66</v>
      </c>
      <c r="O1627" s="57">
        <v>54</v>
      </c>
      <c r="P1627" s="57">
        <v>2138</v>
      </c>
      <c r="Q1627" s="57"/>
      <c r="R1627" s="57"/>
      <c r="S1627" s="57"/>
      <c r="T1627" s="57"/>
      <c r="U1627" s="77">
        <v>4.2095416276894296E-2</v>
      </c>
      <c r="V1627" s="24" t="s">
        <v>6822</v>
      </c>
      <c r="W1627" s="216" t="s">
        <v>5993</v>
      </c>
      <c r="X1627" s="216" t="s">
        <v>5993</v>
      </c>
      <c r="Y1627" s="24" t="s">
        <v>5978</v>
      </c>
      <c r="Z1627" s="24" t="s">
        <v>5974</v>
      </c>
      <c r="AA1627" s="24" t="s">
        <v>5962</v>
      </c>
      <c r="AB1627" s="24" t="s">
        <v>5965</v>
      </c>
      <c r="AC1627" s="24" t="s">
        <v>5990</v>
      </c>
    </row>
    <row r="1628" spans="1:29" s="169" customFormat="1">
      <c r="A1628" s="24">
        <v>6835</v>
      </c>
      <c r="B1628" s="24" t="s">
        <v>5937</v>
      </c>
      <c r="C1628" s="57">
        <v>52.1</v>
      </c>
      <c r="D1628" s="57">
        <v>53.2</v>
      </c>
      <c r="E1628" s="57">
        <v>49.25</v>
      </c>
      <c r="F1628" s="57">
        <v>51.5</v>
      </c>
      <c r="G1628" s="57">
        <v>50.1</v>
      </c>
      <c r="H1628" s="57">
        <v>51</v>
      </c>
      <c r="I1628" s="57">
        <v>44.05</v>
      </c>
      <c r="J1628" s="57">
        <v>45.6</v>
      </c>
      <c r="K1628" s="57">
        <v>45.65</v>
      </c>
      <c r="L1628" s="57">
        <v>47.3</v>
      </c>
      <c r="M1628" s="57">
        <v>45.1</v>
      </c>
      <c r="N1628" s="57">
        <v>47</v>
      </c>
      <c r="O1628" s="57">
        <v>5</v>
      </c>
      <c r="P1628" s="57">
        <v>249</v>
      </c>
      <c r="Q1628" s="57"/>
      <c r="R1628" s="57"/>
      <c r="S1628" s="57"/>
      <c r="T1628" s="57"/>
      <c r="U1628" s="77">
        <v>3.3467202141900937E-2</v>
      </c>
      <c r="V1628" s="24" t="s">
        <v>6038</v>
      </c>
      <c r="W1628" s="216" t="s">
        <v>5993</v>
      </c>
      <c r="X1628" s="216" t="s">
        <v>5993</v>
      </c>
      <c r="Y1628" s="24" t="s">
        <v>5975</v>
      </c>
      <c r="Z1628" s="24" t="s">
        <v>5964</v>
      </c>
      <c r="AA1628" s="24" t="s">
        <v>6010</v>
      </c>
      <c r="AB1628" s="24" t="s">
        <v>5965</v>
      </c>
      <c r="AC1628" s="24" t="s">
        <v>5990</v>
      </c>
    </row>
    <row r="1629" spans="1:29" s="169" customFormat="1">
      <c r="A1629" s="24">
        <v>6840</v>
      </c>
      <c r="B1629" s="24" t="s">
        <v>5938</v>
      </c>
      <c r="C1629" s="57">
        <v>79</v>
      </c>
      <c r="D1629" s="57">
        <v>79.2</v>
      </c>
      <c r="E1629" s="57">
        <v>74.5</v>
      </c>
      <c r="F1629" s="57">
        <v>74.5</v>
      </c>
      <c r="G1629" s="57">
        <v>73.5</v>
      </c>
      <c r="H1629" s="57">
        <v>81</v>
      </c>
      <c r="I1629" s="57">
        <v>68.3</v>
      </c>
      <c r="J1629" s="57">
        <v>80.400000000000006</v>
      </c>
      <c r="K1629" s="57">
        <v>81.5</v>
      </c>
      <c r="L1629" s="57">
        <v>86.1</v>
      </c>
      <c r="M1629" s="57">
        <v>80.5</v>
      </c>
      <c r="N1629" s="57">
        <v>83.8</v>
      </c>
      <c r="O1629" s="57">
        <v>38</v>
      </c>
      <c r="P1629" s="57">
        <v>64</v>
      </c>
      <c r="Q1629" s="57"/>
      <c r="R1629" s="57"/>
      <c r="S1629" s="57"/>
      <c r="T1629" s="57"/>
      <c r="U1629" s="77">
        <v>0.98958333333333337</v>
      </c>
      <c r="V1629" s="24" t="s">
        <v>6847</v>
      </c>
      <c r="W1629" s="216" t="s">
        <v>5993</v>
      </c>
      <c r="X1629" s="216" t="s">
        <v>5993</v>
      </c>
      <c r="Y1629" s="24" t="s">
        <v>6004</v>
      </c>
      <c r="Z1629" s="24" t="s">
        <v>5982</v>
      </c>
      <c r="AA1629" s="24" t="s">
        <v>6010</v>
      </c>
      <c r="AB1629" s="24" t="s">
        <v>5986</v>
      </c>
      <c r="AC1629" s="24" t="s">
        <v>5990</v>
      </c>
    </row>
    <row r="1630" spans="1:29" s="169" customFormat="1">
      <c r="A1630" s="24">
        <v>7402</v>
      </c>
      <c r="B1630" s="24" t="s">
        <v>1422</v>
      </c>
      <c r="C1630" s="57">
        <v>45.7</v>
      </c>
      <c r="D1630" s="57">
        <v>46.35</v>
      </c>
      <c r="E1630" s="57">
        <v>39.6</v>
      </c>
      <c r="F1630" s="57">
        <v>41</v>
      </c>
      <c r="G1630" s="57">
        <v>40.049999999999997</v>
      </c>
      <c r="H1630" s="57">
        <v>42</v>
      </c>
      <c r="I1630" s="57">
        <v>39.4</v>
      </c>
      <c r="J1630" s="57">
        <v>40.049999999999997</v>
      </c>
      <c r="K1630" s="57">
        <v>41.5</v>
      </c>
      <c r="L1630" s="57">
        <v>42.1</v>
      </c>
      <c r="M1630" s="57">
        <v>41</v>
      </c>
      <c r="N1630" s="57">
        <v>41.7</v>
      </c>
      <c r="O1630" s="57">
        <v>38</v>
      </c>
      <c r="P1630" s="57">
        <v>58</v>
      </c>
      <c r="Q1630" s="57"/>
      <c r="R1630" s="57"/>
      <c r="S1630" s="57"/>
      <c r="T1630" s="57"/>
      <c r="U1630" s="77">
        <v>1.0919540229885059</v>
      </c>
      <c r="V1630" s="24" t="s">
        <v>6271</v>
      </c>
      <c r="W1630" s="216" t="s">
        <v>5993</v>
      </c>
      <c r="X1630" s="216" t="s">
        <v>5993</v>
      </c>
      <c r="Y1630" s="24" t="s">
        <v>5964</v>
      </c>
      <c r="Z1630" s="24" t="s">
        <v>6164</v>
      </c>
      <c r="AA1630" s="24" t="s">
        <v>6066</v>
      </c>
      <c r="AB1630" s="24" t="s">
        <v>5986</v>
      </c>
      <c r="AC1630" s="24" t="s">
        <v>5970</v>
      </c>
    </row>
    <row r="1631" spans="1:29" s="169" customFormat="1">
      <c r="A1631" s="24">
        <v>7419</v>
      </c>
      <c r="B1631" s="24" t="s">
        <v>5939</v>
      </c>
      <c r="C1631" s="57">
        <v>17.100000000000001</v>
      </c>
      <c r="D1631" s="57">
        <v>17.100000000000001</v>
      </c>
      <c r="E1631" s="57">
        <v>15.2</v>
      </c>
      <c r="F1631" s="57">
        <v>15.2</v>
      </c>
      <c r="G1631" s="57">
        <v>15.2</v>
      </c>
      <c r="H1631" s="57">
        <v>16</v>
      </c>
      <c r="I1631" s="57">
        <v>14.8</v>
      </c>
      <c r="J1631" s="57">
        <v>16</v>
      </c>
      <c r="K1631" s="57">
        <v>16</v>
      </c>
      <c r="L1631" s="57">
        <v>17.25</v>
      </c>
      <c r="M1631" s="57">
        <v>16</v>
      </c>
      <c r="N1631" s="57">
        <v>17.05</v>
      </c>
      <c r="O1631" s="57">
        <v>106</v>
      </c>
      <c r="P1631" s="57">
        <v>78</v>
      </c>
      <c r="Q1631" s="57"/>
      <c r="R1631" s="57"/>
      <c r="S1631" s="57"/>
      <c r="T1631" s="57"/>
      <c r="U1631" s="77">
        <v>2.2649572649572649</v>
      </c>
      <c r="V1631" s="24" t="s">
        <v>6236</v>
      </c>
      <c r="W1631" s="216" t="s">
        <v>5993</v>
      </c>
      <c r="X1631" s="216" t="s">
        <v>5993</v>
      </c>
      <c r="Y1631" s="24" t="s">
        <v>6058</v>
      </c>
      <c r="Z1631" s="24" t="s">
        <v>6045</v>
      </c>
      <c r="AA1631" s="24" t="s">
        <v>6013</v>
      </c>
      <c r="AB1631" s="24" t="s">
        <v>5990</v>
      </c>
      <c r="AC1631" s="24" t="s">
        <v>5979</v>
      </c>
    </row>
    <row r="1632" spans="1:29" s="169" customFormat="1">
      <c r="A1632" s="24">
        <v>7427</v>
      </c>
      <c r="B1632" s="24" t="s">
        <v>5940</v>
      </c>
      <c r="C1632" s="57">
        <v>46</v>
      </c>
      <c r="D1632" s="57">
        <v>52.1</v>
      </c>
      <c r="E1632" s="57">
        <v>41.85</v>
      </c>
      <c r="F1632" s="57">
        <v>41.85</v>
      </c>
      <c r="G1632" s="57">
        <v>42.6</v>
      </c>
      <c r="H1632" s="57">
        <v>42.75</v>
      </c>
      <c r="I1632" s="57">
        <v>38</v>
      </c>
      <c r="J1632" s="57">
        <v>40.200000000000003</v>
      </c>
      <c r="K1632" s="57">
        <v>40.4</v>
      </c>
      <c r="L1632" s="57">
        <v>43.65</v>
      </c>
      <c r="M1632" s="57">
        <v>38.049999999999997</v>
      </c>
      <c r="N1632" s="57">
        <v>40</v>
      </c>
      <c r="O1632" s="57">
        <v>596</v>
      </c>
      <c r="P1632" s="57">
        <v>1717</v>
      </c>
      <c r="Q1632" s="57"/>
      <c r="R1632" s="57"/>
      <c r="S1632" s="57"/>
      <c r="T1632" s="57"/>
      <c r="U1632" s="77">
        <v>0.57852844107940204</v>
      </c>
      <c r="V1632" s="24" t="s">
        <v>6101</v>
      </c>
      <c r="W1632" s="216" t="s">
        <v>5993</v>
      </c>
      <c r="X1632" s="216" t="s">
        <v>5993</v>
      </c>
      <c r="Y1632" s="24" t="s">
        <v>6004</v>
      </c>
      <c r="Z1632" s="24" t="s">
        <v>5964</v>
      </c>
      <c r="AA1632" s="24" t="s">
        <v>5978</v>
      </c>
      <c r="AB1632" s="24" t="s">
        <v>5976</v>
      </c>
      <c r="AC1632" s="24" t="s">
        <v>5991</v>
      </c>
    </row>
    <row r="1633" spans="1:29" s="169" customFormat="1">
      <c r="A1633" s="24">
        <v>7452</v>
      </c>
      <c r="B1633" s="24" t="s">
        <v>5941</v>
      </c>
      <c r="C1633" s="57">
        <v>33</v>
      </c>
      <c r="D1633" s="57">
        <v>33</v>
      </c>
      <c r="E1633" s="57">
        <v>29</v>
      </c>
      <c r="F1633" s="57">
        <v>29.4</v>
      </c>
      <c r="G1633" s="57">
        <v>29.4</v>
      </c>
      <c r="H1633" s="57">
        <v>29.4</v>
      </c>
      <c r="I1633" s="57">
        <v>25.5</v>
      </c>
      <c r="J1633" s="57">
        <v>26.2</v>
      </c>
      <c r="K1633" s="57">
        <v>26.2</v>
      </c>
      <c r="L1633" s="57">
        <v>26.7</v>
      </c>
      <c r="M1633" s="57">
        <v>25.5</v>
      </c>
      <c r="N1633" s="57">
        <v>26.7</v>
      </c>
      <c r="O1633" s="57">
        <v>6</v>
      </c>
      <c r="P1633" s="57">
        <v>48</v>
      </c>
      <c r="Q1633" s="57"/>
      <c r="R1633" s="57"/>
      <c r="S1633" s="57"/>
      <c r="T1633" s="57"/>
      <c r="U1633" s="77">
        <v>0.20833333333333331</v>
      </c>
      <c r="V1633" s="24" t="s">
        <v>6553</v>
      </c>
      <c r="W1633" s="216" t="s">
        <v>5993</v>
      </c>
      <c r="X1633" s="216" t="s">
        <v>5993</v>
      </c>
      <c r="Y1633" s="24" t="s">
        <v>6024</v>
      </c>
      <c r="Z1633" s="24" t="s">
        <v>6024</v>
      </c>
      <c r="AA1633" s="24" t="s">
        <v>6126</v>
      </c>
      <c r="AB1633" s="24" t="s">
        <v>5979</v>
      </c>
      <c r="AC1633" s="24" t="s">
        <v>5976</v>
      </c>
    </row>
    <row r="1634" spans="1:29" s="169" customFormat="1">
      <c r="A1634" s="24">
        <v>7507</v>
      </c>
      <c r="B1634" s="24" t="s">
        <v>5942</v>
      </c>
      <c r="C1634" s="57">
        <v>13.25</v>
      </c>
      <c r="D1634" s="57">
        <v>13.5</v>
      </c>
      <c r="E1634" s="57">
        <v>12.85</v>
      </c>
      <c r="F1634" s="57">
        <v>13.3</v>
      </c>
      <c r="G1634" s="57">
        <v>13.2</v>
      </c>
      <c r="H1634" s="57">
        <v>13.2</v>
      </c>
      <c r="I1634" s="57">
        <v>12.45</v>
      </c>
      <c r="J1634" s="57">
        <v>12.65</v>
      </c>
      <c r="K1634" s="57">
        <v>12.6</v>
      </c>
      <c r="L1634" s="57">
        <v>12.9</v>
      </c>
      <c r="M1634" s="57">
        <v>12.5</v>
      </c>
      <c r="N1634" s="57">
        <v>12.7</v>
      </c>
      <c r="O1634" s="57">
        <v>81</v>
      </c>
      <c r="P1634" s="57">
        <v>217</v>
      </c>
      <c r="Q1634" s="57"/>
      <c r="R1634" s="57"/>
      <c r="S1634" s="57"/>
      <c r="T1634" s="57"/>
      <c r="U1634" s="77">
        <v>0.62211981566820285</v>
      </c>
      <c r="V1634" s="24" t="s">
        <v>6369</v>
      </c>
      <c r="W1634" s="216" t="s">
        <v>5993</v>
      </c>
      <c r="X1634" s="216" t="s">
        <v>5993</v>
      </c>
      <c r="Y1634" s="24" t="s">
        <v>5972</v>
      </c>
      <c r="Z1634" s="24" t="s">
        <v>6024</v>
      </c>
      <c r="AA1634" s="24" t="s">
        <v>6240</v>
      </c>
      <c r="AB1634" s="24" t="s">
        <v>5970</v>
      </c>
      <c r="AC1634" s="24" t="s">
        <v>5990</v>
      </c>
    </row>
    <row r="1635" spans="1:29" s="169" customFormat="1">
      <c r="A1635" s="24">
        <v>7516</v>
      </c>
      <c r="B1635" s="24" t="s">
        <v>5943</v>
      </c>
      <c r="C1635" s="57">
        <v>7.77</v>
      </c>
      <c r="D1635" s="57">
        <v>7.8</v>
      </c>
      <c r="E1635" s="57">
        <v>7.13</v>
      </c>
      <c r="F1635" s="57">
        <v>7.6</v>
      </c>
      <c r="G1635" s="57">
        <v>7.8</v>
      </c>
      <c r="H1635" s="57">
        <v>7.81</v>
      </c>
      <c r="I1635" s="57">
        <v>7.42</v>
      </c>
      <c r="J1635" s="57">
        <v>7.77</v>
      </c>
      <c r="K1635" s="57">
        <v>7.77</v>
      </c>
      <c r="L1635" s="57">
        <v>8.1</v>
      </c>
      <c r="M1635" s="57">
        <v>7.77</v>
      </c>
      <c r="N1635" s="57">
        <v>7.95</v>
      </c>
      <c r="O1635" s="57">
        <v>59</v>
      </c>
      <c r="P1635" s="57">
        <v>94</v>
      </c>
      <c r="Q1635" s="57"/>
      <c r="R1635" s="57"/>
      <c r="S1635" s="57"/>
      <c r="T1635" s="57"/>
      <c r="U1635" s="77">
        <v>1.0460992907801419</v>
      </c>
      <c r="V1635" s="24" t="s">
        <v>6823</v>
      </c>
      <c r="W1635" s="216" t="s">
        <v>5993</v>
      </c>
      <c r="X1635" s="216" t="s">
        <v>5993</v>
      </c>
      <c r="Y1635" s="24" t="s">
        <v>5975</v>
      </c>
      <c r="Z1635" s="24" t="s">
        <v>5994</v>
      </c>
      <c r="AA1635" s="24" t="s">
        <v>6031</v>
      </c>
      <c r="AB1635" s="24" t="s">
        <v>5970</v>
      </c>
      <c r="AC1635" s="24" t="s">
        <v>5979</v>
      </c>
    </row>
    <row r="1636" spans="1:29" s="169" customFormat="1">
      <c r="A1636" s="24">
        <v>7556</v>
      </c>
      <c r="B1636" s="24" t="s">
        <v>5944</v>
      </c>
      <c r="C1636" s="57">
        <v>124</v>
      </c>
      <c r="D1636" s="57">
        <v>127</v>
      </c>
      <c r="E1636" s="57">
        <v>116</v>
      </c>
      <c r="F1636" s="57">
        <v>116</v>
      </c>
      <c r="G1636" s="57">
        <v>114</v>
      </c>
      <c r="H1636" s="57">
        <v>116.5</v>
      </c>
      <c r="I1636" s="57">
        <v>113</v>
      </c>
      <c r="J1636" s="57">
        <v>113.5</v>
      </c>
      <c r="K1636" s="57">
        <v>116.5</v>
      </c>
      <c r="L1636" s="57">
        <v>118.5</v>
      </c>
      <c r="M1636" s="57">
        <v>115.5</v>
      </c>
      <c r="N1636" s="57">
        <v>118.5</v>
      </c>
      <c r="O1636" s="57">
        <v>21</v>
      </c>
      <c r="P1636" s="57">
        <v>69</v>
      </c>
      <c r="Q1636" s="57"/>
      <c r="R1636" s="57"/>
      <c r="S1636" s="57"/>
      <c r="T1636" s="57"/>
      <c r="U1636" s="77">
        <v>0.50724637681159424</v>
      </c>
      <c r="V1636" s="24" t="s">
        <v>6271</v>
      </c>
      <c r="W1636" s="216" t="s">
        <v>5993</v>
      </c>
      <c r="X1636" s="216" t="s">
        <v>5993</v>
      </c>
      <c r="Y1636" s="24" t="s">
        <v>6004</v>
      </c>
      <c r="Z1636" s="24" t="s">
        <v>6027</v>
      </c>
      <c r="AA1636" s="24" t="s">
        <v>6126</v>
      </c>
      <c r="AB1636" s="24" t="s">
        <v>5979</v>
      </c>
      <c r="AC1636" s="24" t="s">
        <v>5991</v>
      </c>
    </row>
    <row r="1637" spans="1:29" s="169" customFormat="1">
      <c r="A1637" s="24">
        <v>7558</v>
      </c>
      <c r="B1637" s="24" t="s">
        <v>5945</v>
      </c>
      <c r="C1637" s="57">
        <v>68.599999999999994</v>
      </c>
      <c r="D1637" s="57">
        <v>68.8</v>
      </c>
      <c r="E1637" s="57">
        <v>59.8</v>
      </c>
      <c r="F1637" s="57">
        <v>60.9</v>
      </c>
      <c r="G1637" s="57">
        <v>59</v>
      </c>
      <c r="H1637" s="57">
        <v>62.5</v>
      </c>
      <c r="I1637" s="57">
        <v>58.8</v>
      </c>
      <c r="J1637" s="57">
        <v>61.8</v>
      </c>
      <c r="K1637" s="57">
        <v>62</v>
      </c>
      <c r="L1637" s="57">
        <v>62.2</v>
      </c>
      <c r="M1637" s="57">
        <v>61.6</v>
      </c>
      <c r="N1637" s="57">
        <v>62</v>
      </c>
      <c r="O1637" s="57">
        <v>50</v>
      </c>
      <c r="P1637" s="57">
        <v>173</v>
      </c>
      <c r="Q1637" s="57"/>
      <c r="R1637" s="57"/>
      <c r="S1637" s="57"/>
      <c r="T1637" s="57"/>
      <c r="U1637" s="77">
        <v>0.48169556840077071</v>
      </c>
      <c r="V1637" s="24" t="s">
        <v>6848</v>
      </c>
      <c r="W1637" s="216" t="s">
        <v>5993</v>
      </c>
      <c r="X1637" s="216" t="s">
        <v>5993</v>
      </c>
      <c r="Y1637" s="24" t="s">
        <v>5964</v>
      </c>
      <c r="Z1637" s="24" t="s">
        <v>5982</v>
      </c>
      <c r="AA1637" s="24" t="s">
        <v>6511</v>
      </c>
      <c r="AB1637" s="24" t="s">
        <v>5991</v>
      </c>
      <c r="AC1637" s="24" t="s">
        <v>5996</v>
      </c>
    </row>
    <row r="1638" spans="1:29" s="169" customFormat="1">
      <c r="A1638" s="24">
        <v>7561</v>
      </c>
      <c r="B1638" s="24" t="s">
        <v>5946</v>
      </c>
      <c r="C1638" s="57">
        <v>29</v>
      </c>
      <c r="D1638" s="57">
        <v>30</v>
      </c>
      <c r="E1638" s="57">
        <v>28.9</v>
      </c>
      <c r="F1638" s="57">
        <v>29.1</v>
      </c>
      <c r="G1638" s="57">
        <v>29</v>
      </c>
      <c r="H1638" s="57">
        <v>30</v>
      </c>
      <c r="I1638" s="57">
        <v>28.9</v>
      </c>
      <c r="J1638" s="57">
        <v>29.1</v>
      </c>
      <c r="K1638" s="57">
        <v>29.15</v>
      </c>
      <c r="L1638" s="57">
        <v>30</v>
      </c>
      <c r="M1638" s="57">
        <v>29.15</v>
      </c>
      <c r="N1638" s="57">
        <v>29.85</v>
      </c>
      <c r="O1638" s="57">
        <v>133</v>
      </c>
      <c r="P1638" s="57">
        <v>437</v>
      </c>
      <c r="Q1638" s="57"/>
      <c r="R1638" s="57"/>
      <c r="S1638" s="57"/>
      <c r="T1638" s="57"/>
      <c r="U1638" s="77">
        <v>0.50724637681159424</v>
      </c>
      <c r="V1638" s="24" t="s">
        <v>6598</v>
      </c>
      <c r="W1638" s="216" t="s">
        <v>5993</v>
      </c>
      <c r="X1638" s="216" t="s">
        <v>5993</v>
      </c>
      <c r="Y1638" s="24" t="s">
        <v>5969</v>
      </c>
      <c r="Z1638" s="24" t="s">
        <v>5969</v>
      </c>
      <c r="AA1638" s="24" t="s">
        <v>6031</v>
      </c>
      <c r="AB1638" s="24" t="s">
        <v>5990</v>
      </c>
      <c r="AC1638" s="24" t="s">
        <v>5979</v>
      </c>
    </row>
    <row r="1639" spans="1:29" s="169" customFormat="1">
      <c r="A1639" s="24">
        <v>7566</v>
      </c>
      <c r="B1639" s="24" t="s">
        <v>5947</v>
      </c>
      <c r="C1639" s="57">
        <v>53.1</v>
      </c>
      <c r="D1639" s="57">
        <v>54.2</v>
      </c>
      <c r="E1639" s="57">
        <v>46.55</v>
      </c>
      <c r="F1639" s="57">
        <v>47.2</v>
      </c>
      <c r="G1639" s="57">
        <v>47.4</v>
      </c>
      <c r="H1639" s="57">
        <v>48.85</v>
      </c>
      <c r="I1639" s="57">
        <v>43.05</v>
      </c>
      <c r="J1639" s="57">
        <v>47.55</v>
      </c>
      <c r="K1639" s="57">
        <v>48.45</v>
      </c>
      <c r="L1639" s="57">
        <v>49.45</v>
      </c>
      <c r="M1639" s="57">
        <v>47.05</v>
      </c>
      <c r="N1639" s="57">
        <v>49.25</v>
      </c>
      <c r="O1639" s="57">
        <v>414</v>
      </c>
      <c r="P1639" s="57">
        <v>724</v>
      </c>
      <c r="Q1639" s="57"/>
      <c r="R1639" s="57"/>
      <c r="S1639" s="57"/>
      <c r="T1639" s="57"/>
      <c r="U1639" s="77">
        <v>0.95303867403314924</v>
      </c>
      <c r="V1639" s="24" t="s">
        <v>6258</v>
      </c>
      <c r="W1639" s="216" t="s">
        <v>5993</v>
      </c>
      <c r="X1639" s="216" t="s">
        <v>5993</v>
      </c>
      <c r="Y1639" s="24" t="s">
        <v>5964</v>
      </c>
      <c r="Z1639" s="24" t="s">
        <v>5972</v>
      </c>
      <c r="AA1639" s="24" t="s">
        <v>6075</v>
      </c>
      <c r="AB1639" s="24" t="s">
        <v>5965</v>
      </c>
      <c r="AC1639" s="24" t="s">
        <v>5976</v>
      </c>
    </row>
    <row r="1640" spans="1:29" s="169" customFormat="1">
      <c r="A1640" s="24">
        <v>7584</v>
      </c>
      <c r="B1640" s="24" t="s">
        <v>5948</v>
      </c>
      <c r="C1640" s="57">
        <v>90.3</v>
      </c>
      <c r="D1640" s="57">
        <v>97</v>
      </c>
      <c r="E1640" s="57">
        <v>90</v>
      </c>
      <c r="F1640" s="57">
        <v>97</v>
      </c>
      <c r="G1640" s="57">
        <v>97.5</v>
      </c>
      <c r="H1640" s="57">
        <v>155</v>
      </c>
      <c r="I1640" s="57">
        <v>94.7</v>
      </c>
      <c r="J1640" s="57">
        <v>95.1</v>
      </c>
      <c r="K1640" s="57">
        <v>95.1</v>
      </c>
      <c r="L1640" s="57">
        <v>120.5</v>
      </c>
      <c r="M1640" s="57">
        <v>93.1</v>
      </c>
      <c r="N1640" s="57">
        <v>111.5</v>
      </c>
      <c r="O1640" s="57">
        <v>68</v>
      </c>
      <c r="P1640" s="57">
        <v>297</v>
      </c>
      <c r="Q1640" s="57"/>
      <c r="R1640" s="57"/>
      <c r="S1640" s="57"/>
      <c r="T1640" s="57"/>
      <c r="U1640" s="77">
        <v>0.3815937149270483</v>
      </c>
      <c r="V1640" s="24" t="s">
        <v>6220</v>
      </c>
      <c r="W1640" s="216" t="s">
        <v>5993</v>
      </c>
      <c r="X1640" s="216" t="s">
        <v>5993</v>
      </c>
      <c r="Y1640" s="24" t="s">
        <v>6045</v>
      </c>
      <c r="Z1640" s="24" t="s">
        <v>5978</v>
      </c>
      <c r="AA1640" s="24" t="s">
        <v>5982</v>
      </c>
      <c r="AB1640" s="24" t="s">
        <v>5991</v>
      </c>
      <c r="AC1640" s="24" t="s">
        <v>5965</v>
      </c>
    </row>
    <row r="1641" spans="1:29" s="169" customFormat="1">
      <c r="A1641" s="24">
        <v>8011</v>
      </c>
      <c r="B1641" s="24" t="s">
        <v>1423</v>
      </c>
      <c r="C1641" s="57">
        <v>17.7</v>
      </c>
      <c r="D1641" s="57">
        <v>17.7</v>
      </c>
      <c r="E1641" s="57">
        <v>16.25</v>
      </c>
      <c r="F1641" s="57">
        <v>16.3</v>
      </c>
      <c r="G1641" s="57">
        <v>16.100000000000001</v>
      </c>
      <c r="H1641" s="57">
        <v>16.3</v>
      </c>
      <c r="I1641" s="57">
        <v>14.85</v>
      </c>
      <c r="J1641" s="57">
        <v>15.15</v>
      </c>
      <c r="K1641" s="57">
        <v>15.2</v>
      </c>
      <c r="L1641" s="57">
        <v>16.3</v>
      </c>
      <c r="M1641" s="57">
        <v>15.2</v>
      </c>
      <c r="N1641" s="57">
        <v>15.9</v>
      </c>
      <c r="O1641" s="57">
        <v>1151</v>
      </c>
      <c r="P1641" s="57">
        <v>3240</v>
      </c>
      <c r="Q1641" s="57">
        <v>22.988199999999999</v>
      </c>
      <c r="R1641" s="57">
        <v>35.286299999999997</v>
      </c>
      <c r="S1641" s="57">
        <v>25.1846</v>
      </c>
      <c r="T1641" s="57">
        <v>31.9191</v>
      </c>
      <c r="U1641" s="77">
        <v>0.59207818930041156</v>
      </c>
      <c r="V1641" s="24" t="s">
        <v>6038</v>
      </c>
      <c r="W1641" s="216" t="s">
        <v>6039</v>
      </c>
      <c r="X1641" s="216" t="s">
        <v>5971</v>
      </c>
      <c r="Y1641" s="24" t="s">
        <v>6024</v>
      </c>
      <c r="Z1641" s="24" t="s">
        <v>5964</v>
      </c>
      <c r="AA1641" s="24" t="s">
        <v>6013</v>
      </c>
      <c r="AB1641" s="24" t="s">
        <v>5986</v>
      </c>
      <c r="AC1641" s="24" t="s">
        <v>5979</v>
      </c>
    </row>
    <row r="1642" spans="1:29" s="169" customFormat="1">
      <c r="A1642" s="24">
        <v>8016</v>
      </c>
      <c r="B1642" s="24" t="s">
        <v>1424</v>
      </c>
      <c r="C1642" s="57">
        <v>386</v>
      </c>
      <c r="D1642" s="57">
        <v>392</v>
      </c>
      <c r="E1642" s="57">
        <v>350</v>
      </c>
      <c r="F1642" s="57">
        <v>350</v>
      </c>
      <c r="G1642" s="57">
        <v>341</v>
      </c>
      <c r="H1642" s="57">
        <v>355</v>
      </c>
      <c r="I1642" s="57">
        <v>304.5</v>
      </c>
      <c r="J1642" s="57">
        <v>323.5</v>
      </c>
      <c r="K1642" s="57">
        <v>328</v>
      </c>
      <c r="L1642" s="57">
        <v>338.5</v>
      </c>
      <c r="M1642" s="57">
        <v>314</v>
      </c>
      <c r="N1642" s="57">
        <v>314</v>
      </c>
      <c r="O1642" s="57">
        <v>9576</v>
      </c>
      <c r="P1642" s="57">
        <v>34857</v>
      </c>
      <c r="Q1642" s="57">
        <v>61.6509</v>
      </c>
      <c r="R1642" s="57">
        <v>71.684399999999997</v>
      </c>
      <c r="S1642" s="57">
        <v>49.031199999999998</v>
      </c>
      <c r="T1642" s="57">
        <v>64.133300000000006</v>
      </c>
      <c r="U1642" s="77">
        <v>0.45787072897839742</v>
      </c>
      <c r="V1642" s="24" t="s">
        <v>6168</v>
      </c>
      <c r="W1642" s="216" t="s">
        <v>5967</v>
      </c>
      <c r="X1642" s="216" t="s">
        <v>5961</v>
      </c>
      <c r="Y1642" s="24" t="s">
        <v>6004</v>
      </c>
      <c r="Z1642" s="24" t="s">
        <v>5964</v>
      </c>
      <c r="AA1642" s="24" t="s">
        <v>6004</v>
      </c>
      <c r="AB1642" s="24" t="s">
        <v>5986</v>
      </c>
      <c r="AC1642" s="24" t="s">
        <v>5979</v>
      </c>
    </row>
    <row r="1643" spans="1:29" s="169" customFormat="1">
      <c r="A1643" s="24">
        <v>8021</v>
      </c>
      <c r="B1643" s="24" t="s">
        <v>1425</v>
      </c>
      <c r="C1643" s="57">
        <v>43.5</v>
      </c>
      <c r="D1643" s="57">
        <v>44.7</v>
      </c>
      <c r="E1643" s="57">
        <v>40.1</v>
      </c>
      <c r="F1643" s="57">
        <v>40.299999999999997</v>
      </c>
      <c r="G1643" s="57">
        <v>40</v>
      </c>
      <c r="H1643" s="57">
        <v>40.950000000000003</v>
      </c>
      <c r="I1643" s="57">
        <v>36.75</v>
      </c>
      <c r="J1643" s="57">
        <v>38.049999999999997</v>
      </c>
      <c r="K1643" s="57">
        <v>38.299999999999997</v>
      </c>
      <c r="L1643" s="57">
        <v>39.85</v>
      </c>
      <c r="M1643" s="57">
        <v>37.200000000000003</v>
      </c>
      <c r="N1643" s="57">
        <v>38.6</v>
      </c>
      <c r="O1643" s="57">
        <v>4624</v>
      </c>
      <c r="P1643" s="57">
        <v>11360</v>
      </c>
      <c r="Q1643" s="57"/>
      <c r="R1643" s="57"/>
      <c r="S1643" s="57"/>
      <c r="T1643" s="57"/>
      <c r="U1643" s="77">
        <v>0.67840375586854462</v>
      </c>
      <c r="V1643" s="24" t="s">
        <v>6057</v>
      </c>
      <c r="W1643" s="216" t="s">
        <v>5993</v>
      </c>
      <c r="X1643" s="216" t="s">
        <v>5993</v>
      </c>
      <c r="Y1643" s="24" t="s">
        <v>5964</v>
      </c>
      <c r="Z1643" s="24" t="s">
        <v>5964</v>
      </c>
      <c r="AA1643" s="24" t="s">
        <v>5968</v>
      </c>
      <c r="AB1643" s="24" t="s">
        <v>5970</v>
      </c>
      <c r="AC1643" s="24" t="s">
        <v>5986</v>
      </c>
    </row>
    <row r="1644" spans="1:29" s="169" customFormat="1">
      <c r="A1644" s="24">
        <v>8024</v>
      </c>
      <c r="B1644" s="24" t="s">
        <v>1426</v>
      </c>
      <c r="C1644" s="57">
        <v>30.4</v>
      </c>
      <c r="D1644" s="57">
        <v>30.4</v>
      </c>
      <c r="E1644" s="57">
        <v>25.45</v>
      </c>
      <c r="F1644" s="57">
        <v>25.7</v>
      </c>
      <c r="G1644" s="57">
        <v>24.5</v>
      </c>
      <c r="H1644" s="57">
        <v>26.85</v>
      </c>
      <c r="I1644" s="57">
        <v>24.05</v>
      </c>
      <c r="J1644" s="57">
        <v>25.4</v>
      </c>
      <c r="K1644" s="57">
        <v>26</v>
      </c>
      <c r="L1644" s="57">
        <v>27.5</v>
      </c>
      <c r="M1644" s="57">
        <v>25.9</v>
      </c>
      <c r="N1644" s="57">
        <v>26.65</v>
      </c>
      <c r="O1644" s="57">
        <v>2108</v>
      </c>
      <c r="P1644" s="57">
        <v>5237</v>
      </c>
      <c r="Q1644" s="57">
        <v>36.4619</v>
      </c>
      <c r="R1644" s="57">
        <v>47.179499999999997</v>
      </c>
      <c r="S1644" s="57">
        <v>33.469099999999997</v>
      </c>
      <c r="T1644" s="57">
        <v>42.609299999999998</v>
      </c>
      <c r="U1644" s="77">
        <v>0.67086754503214308</v>
      </c>
      <c r="V1644" s="24" t="s">
        <v>6162</v>
      </c>
      <c r="W1644" s="216" t="s">
        <v>5967</v>
      </c>
      <c r="X1644" s="216" t="s">
        <v>5971</v>
      </c>
      <c r="Y1644" s="24" t="s">
        <v>6024</v>
      </c>
      <c r="Z1644" s="24" t="s">
        <v>5963</v>
      </c>
      <c r="AA1644" s="24" t="s">
        <v>6010</v>
      </c>
      <c r="AB1644" s="24" t="s">
        <v>5970</v>
      </c>
      <c r="AC1644" s="24" t="s">
        <v>5965</v>
      </c>
    </row>
    <row r="1645" spans="1:29" s="169" customFormat="1">
      <c r="A1645" s="24">
        <v>8027</v>
      </c>
      <c r="B1645" s="24" t="s">
        <v>1427</v>
      </c>
      <c r="C1645" s="57">
        <v>68</v>
      </c>
      <c r="D1645" s="57">
        <v>70.400000000000006</v>
      </c>
      <c r="E1645" s="57">
        <v>60.5</v>
      </c>
      <c r="F1645" s="57">
        <v>60.5</v>
      </c>
      <c r="G1645" s="57">
        <v>59.6</v>
      </c>
      <c r="H1645" s="57">
        <v>64.3</v>
      </c>
      <c r="I1645" s="57">
        <v>57.9</v>
      </c>
      <c r="J1645" s="57">
        <v>63.1</v>
      </c>
      <c r="K1645" s="57">
        <v>64.099999999999994</v>
      </c>
      <c r="L1645" s="57">
        <v>65.400000000000006</v>
      </c>
      <c r="M1645" s="57">
        <v>62.9</v>
      </c>
      <c r="N1645" s="57">
        <v>65</v>
      </c>
      <c r="O1645" s="57">
        <v>743</v>
      </c>
      <c r="P1645" s="57">
        <v>4070</v>
      </c>
      <c r="Q1645" s="57">
        <v>22.317799999999998</v>
      </c>
      <c r="R1645" s="57">
        <v>30.141400000000001</v>
      </c>
      <c r="S1645" s="57">
        <v>24.780899999999999</v>
      </c>
      <c r="T1645" s="57">
        <v>28.354600000000001</v>
      </c>
      <c r="U1645" s="77">
        <v>0.30425880425880425</v>
      </c>
      <c r="V1645" s="24" t="s">
        <v>6849</v>
      </c>
      <c r="W1645" s="216" t="s">
        <v>6039</v>
      </c>
      <c r="X1645" s="216" t="s">
        <v>6007</v>
      </c>
      <c r="Y1645" s="24" t="s">
        <v>6004</v>
      </c>
      <c r="Z1645" s="24" t="s">
        <v>5982</v>
      </c>
      <c r="AA1645" s="24" t="s">
        <v>6016</v>
      </c>
      <c r="AB1645" s="24" t="s">
        <v>5990</v>
      </c>
      <c r="AC1645" s="24" t="s">
        <v>5970</v>
      </c>
    </row>
    <row r="1646" spans="1:29" s="169" customFormat="1">
      <c r="A1646" s="24">
        <v>8028</v>
      </c>
      <c r="B1646" s="24" t="s">
        <v>5949</v>
      </c>
      <c r="C1646" s="57">
        <v>57.5</v>
      </c>
      <c r="D1646" s="57">
        <v>57.9</v>
      </c>
      <c r="E1646" s="57">
        <v>50.9</v>
      </c>
      <c r="F1646" s="57">
        <v>51.1</v>
      </c>
      <c r="G1646" s="57">
        <v>50.5</v>
      </c>
      <c r="H1646" s="57">
        <v>51.7</v>
      </c>
      <c r="I1646" s="57">
        <v>47.5</v>
      </c>
      <c r="J1646" s="57">
        <v>48.4</v>
      </c>
      <c r="K1646" s="57">
        <v>49.1</v>
      </c>
      <c r="L1646" s="57">
        <v>51.4</v>
      </c>
      <c r="M1646" s="57">
        <v>49.1</v>
      </c>
      <c r="N1646" s="57">
        <v>49.95</v>
      </c>
      <c r="O1646" s="57">
        <v>1701</v>
      </c>
      <c r="P1646" s="57">
        <v>5343</v>
      </c>
      <c r="Q1646" s="57">
        <v>46.478299999999997</v>
      </c>
      <c r="R1646" s="57">
        <v>56.378700000000002</v>
      </c>
      <c r="S1646" s="57">
        <v>41.055</v>
      </c>
      <c r="T1646" s="57">
        <v>51.270800000000001</v>
      </c>
      <c r="U1646" s="77">
        <v>0.53060078607523864</v>
      </c>
      <c r="V1646" s="24" t="s">
        <v>6038</v>
      </c>
      <c r="W1646" s="216" t="s">
        <v>5967</v>
      </c>
      <c r="X1646" s="216" t="s">
        <v>5961</v>
      </c>
      <c r="Y1646" s="24" t="s">
        <v>5964</v>
      </c>
      <c r="Z1646" s="24" t="s">
        <v>5964</v>
      </c>
      <c r="AA1646" s="24" t="s">
        <v>6055</v>
      </c>
      <c r="AB1646" s="24" t="s">
        <v>5976</v>
      </c>
      <c r="AC1646" s="24" t="s">
        <v>5979</v>
      </c>
    </row>
    <row r="1647" spans="1:29" s="169" customFormat="1">
      <c r="A1647" s="24">
        <v>8032</v>
      </c>
      <c r="B1647" s="24" t="s">
        <v>1428</v>
      </c>
      <c r="C1647" s="57">
        <v>24</v>
      </c>
      <c r="D1647" s="57">
        <v>28.5</v>
      </c>
      <c r="E1647" s="57">
        <v>23.4</v>
      </c>
      <c r="F1647" s="57">
        <v>28.5</v>
      </c>
      <c r="G1647" s="57">
        <v>28.5</v>
      </c>
      <c r="H1647" s="57">
        <v>31.5</v>
      </c>
      <c r="I1647" s="57">
        <v>25</v>
      </c>
      <c r="J1647" s="57">
        <v>25.25</v>
      </c>
      <c r="K1647" s="57">
        <v>25.45</v>
      </c>
      <c r="L1647" s="57">
        <v>26.45</v>
      </c>
      <c r="M1647" s="57">
        <v>24.2</v>
      </c>
      <c r="N1647" s="57">
        <v>24.3</v>
      </c>
      <c r="O1647" s="57">
        <v>1380</v>
      </c>
      <c r="P1647" s="57">
        <v>10899</v>
      </c>
      <c r="Q1647" s="57">
        <v>46.524500000000003</v>
      </c>
      <c r="R1647" s="57">
        <v>48.489199999999997</v>
      </c>
      <c r="S1647" s="57">
        <v>34.720100000000002</v>
      </c>
      <c r="T1647" s="57">
        <v>43.899500000000003</v>
      </c>
      <c r="U1647" s="77">
        <v>0.21102853472795671</v>
      </c>
      <c r="V1647" s="24" t="s">
        <v>6095</v>
      </c>
      <c r="W1647" s="216" t="s">
        <v>5967</v>
      </c>
      <c r="X1647" s="216" t="s">
        <v>5971</v>
      </c>
      <c r="Y1647" s="24" t="s">
        <v>6045</v>
      </c>
      <c r="Z1647" s="24" t="s">
        <v>5964</v>
      </c>
      <c r="AA1647" s="24" t="s">
        <v>5964</v>
      </c>
      <c r="AB1647" s="24" t="s">
        <v>5986</v>
      </c>
      <c r="AC1647" s="24" t="s">
        <v>5979</v>
      </c>
    </row>
    <row r="1648" spans="1:29" s="169" customFormat="1">
      <c r="A1648" s="24">
        <v>8033</v>
      </c>
      <c r="B1648" s="24" t="s">
        <v>1429</v>
      </c>
      <c r="C1648" s="57">
        <v>14.3</v>
      </c>
      <c r="D1648" s="57">
        <v>14.3</v>
      </c>
      <c r="E1648" s="57">
        <v>13.15</v>
      </c>
      <c r="F1648" s="57">
        <v>13.3</v>
      </c>
      <c r="G1648" s="57">
        <v>13.15</v>
      </c>
      <c r="H1648" s="57">
        <v>13.3</v>
      </c>
      <c r="I1648" s="57">
        <v>12.65</v>
      </c>
      <c r="J1648" s="57">
        <v>12.65</v>
      </c>
      <c r="K1648" s="57">
        <v>12.6</v>
      </c>
      <c r="L1648" s="57">
        <v>13.2</v>
      </c>
      <c r="M1648" s="57">
        <v>12.6</v>
      </c>
      <c r="N1648" s="57">
        <v>12.95</v>
      </c>
      <c r="O1648" s="57">
        <v>1722</v>
      </c>
      <c r="P1648" s="57">
        <v>2410</v>
      </c>
      <c r="Q1648" s="57">
        <v>8.7794000000000008</v>
      </c>
      <c r="R1648" s="57">
        <v>17.663900000000002</v>
      </c>
      <c r="S1648" s="57">
        <v>9.0061</v>
      </c>
      <c r="T1648" s="57">
        <v>14.778</v>
      </c>
      <c r="U1648" s="77">
        <v>1.1908713692946058</v>
      </c>
      <c r="V1648" s="24" t="s">
        <v>6550</v>
      </c>
      <c r="W1648" s="216" t="s">
        <v>6039</v>
      </c>
      <c r="X1648" s="216" t="s">
        <v>6047</v>
      </c>
      <c r="Y1648" s="24" t="s">
        <v>6024</v>
      </c>
      <c r="Z1648" s="24" t="s">
        <v>6004</v>
      </c>
      <c r="AA1648" s="24" t="s">
        <v>6031</v>
      </c>
      <c r="AB1648" s="24" t="s">
        <v>5986</v>
      </c>
      <c r="AC1648" s="24" t="s">
        <v>5979</v>
      </c>
    </row>
    <row r="1649" spans="1:29" s="169" customFormat="1">
      <c r="A1649" s="24">
        <v>8034</v>
      </c>
      <c r="B1649" s="24" t="s">
        <v>1430</v>
      </c>
      <c r="C1649" s="57">
        <v>16.649999999999999</v>
      </c>
      <c r="D1649" s="57">
        <v>16.95</v>
      </c>
      <c r="E1649" s="57">
        <v>15.9</v>
      </c>
      <c r="F1649" s="57">
        <v>15.95</v>
      </c>
      <c r="G1649" s="57">
        <v>15.8</v>
      </c>
      <c r="H1649" s="57">
        <v>16</v>
      </c>
      <c r="I1649" s="57">
        <v>14.45</v>
      </c>
      <c r="J1649" s="57">
        <v>14.65</v>
      </c>
      <c r="K1649" s="57">
        <v>14.7</v>
      </c>
      <c r="L1649" s="57">
        <v>15.2</v>
      </c>
      <c r="M1649" s="57">
        <v>14.6</v>
      </c>
      <c r="N1649" s="57">
        <v>14.7</v>
      </c>
      <c r="O1649" s="57">
        <v>180</v>
      </c>
      <c r="P1649" s="57">
        <v>1595</v>
      </c>
      <c r="Q1649" s="57">
        <v>12.192600000000001</v>
      </c>
      <c r="R1649" s="57">
        <v>24.115600000000001</v>
      </c>
      <c r="S1649" s="57">
        <v>9.5289999999999999</v>
      </c>
      <c r="T1649" s="57">
        <v>19.253399999999999</v>
      </c>
      <c r="U1649" s="77">
        <v>0.18808777429467086</v>
      </c>
      <c r="V1649" s="24" t="s">
        <v>6123</v>
      </c>
      <c r="W1649" s="216" t="s">
        <v>5967</v>
      </c>
      <c r="X1649" s="216" t="s">
        <v>6047</v>
      </c>
      <c r="Y1649" s="24" t="s">
        <v>5964</v>
      </c>
      <c r="Z1649" s="24" t="s">
        <v>5964</v>
      </c>
      <c r="AA1649" s="24" t="s">
        <v>6164</v>
      </c>
      <c r="AB1649" s="24" t="s">
        <v>6033</v>
      </c>
      <c r="AC1649" s="24" t="s">
        <v>5990</v>
      </c>
    </row>
    <row r="1650" spans="1:29" s="169" customFormat="1">
      <c r="A1650" s="24">
        <v>8038</v>
      </c>
      <c r="B1650" s="24" t="s">
        <v>1431</v>
      </c>
      <c r="C1650" s="57">
        <v>39</v>
      </c>
      <c r="D1650" s="57">
        <v>41.5</v>
      </c>
      <c r="E1650" s="57">
        <v>35.35</v>
      </c>
      <c r="F1650" s="57">
        <v>35.6</v>
      </c>
      <c r="G1650" s="57">
        <v>35.6</v>
      </c>
      <c r="H1650" s="57">
        <v>36</v>
      </c>
      <c r="I1650" s="57">
        <v>31.3</v>
      </c>
      <c r="J1650" s="57">
        <v>32.5</v>
      </c>
      <c r="K1650" s="57">
        <v>32.5</v>
      </c>
      <c r="L1650" s="57">
        <v>34.75</v>
      </c>
      <c r="M1650" s="57">
        <v>32.5</v>
      </c>
      <c r="N1650" s="57">
        <v>33.85</v>
      </c>
      <c r="O1650" s="57">
        <v>446</v>
      </c>
      <c r="P1650" s="57">
        <v>2201</v>
      </c>
      <c r="Q1650" s="57">
        <v>42.6539</v>
      </c>
      <c r="R1650" s="57">
        <v>58.651699999999998</v>
      </c>
      <c r="S1650" s="57">
        <v>36.769300000000001</v>
      </c>
      <c r="T1650" s="57">
        <v>51.357599999999998</v>
      </c>
      <c r="U1650" s="77">
        <v>0.33772527638951994</v>
      </c>
      <c r="V1650" s="24" t="s">
        <v>6673</v>
      </c>
      <c r="W1650" s="216" t="s">
        <v>5967</v>
      </c>
      <c r="X1650" s="216" t="s">
        <v>5961</v>
      </c>
      <c r="Y1650" s="24" t="s">
        <v>5964</v>
      </c>
      <c r="Z1650" s="24" t="s">
        <v>5964</v>
      </c>
      <c r="AA1650" s="24" t="s">
        <v>6013</v>
      </c>
      <c r="AB1650" s="24" t="s">
        <v>5986</v>
      </c>
      <c r="AC1650" s="24" t="s">
        <v>5979</v>
      </c>
    </row>
    <row r="1651" spans="1:29" s="169" customFormat="1">
      <c r="A1651" s="24">
        <v>8039</v>
      </c>
      <c r="B1651" s="24" t="s">
        <v>1432</v>
      </c>
      <c r="C1651" s="57">
        <v>55</v>
      </c>
      <c r="D1651" s="57">
        <v>55.5</v>
      </c>
      <c r="E1651" s="57">
        <v>49.1</v>
      </c>
      <c r="F1651" s="57">
        <v>49.2</v>
      </c>
      <c r="G1651" s="57">
        <v>49.2</v>
      </c>
      <c r="H1651" s="57">
        <v>50</v>
      </c>
      <c r="I1651" s="57">
        <v>46.4</v>
      </c>
      <c r="J1651" s="57">
        <v>46.45</v>
      </c>
      <c r="K1651" s="57">
        <v>47</v>
      </c>
      <c r="L1651" s="57">
        <v>48</v>
      </c>
      <c r="M1651" s="57">
        <v>46.95</v>
      </c>
      <c r="N1651" s="57">
        <v>47.75</v>
      </c>
      <c r="O1651" s="57">
        <v>1651</v>
      </c>
      <c r="P1651" s="57">
        <v>7923</v>
      </c>
      <c r="Q1651" s="57">
        <v>28.672899999999998</v>
      </c>
      <c r="R1651" s="57">
        <v>47.205599999999997</v>
      </c>
      <c r="S1651" s="57">
        <v>22.240300000000001</v>
      </c>
      <c r="T1651" s="57">
        <v>38.883800000000001</v>
      </c>
      <c r="U1651" s="77">
        <v>0.34730110648323448</v>
      </c>
      <c r="V1651" s="24" t="s">
        <v>6038</v>
      </c>
      <c r="W1651" s="216" t="s">
        <v>5967</v>
      </c>
      <c r="X1651" s="216" t="s">
        <v>6007</v>
      </c>
      <c r="Y1651" s="24" t="s">
        <v>5964</v>
      </c>
      <c r="Z1651" s="24" t="s">
        <v>5964</v>
      </c>
      <c r="AA1651" s="24" t="s">
        <v>6016</v>
      </c>
      <c r="AB1651" s="24" t="s">
        <v>5990</v>
      </c>
      <c r="AC1651" s="24" t="s">
        <v>5979</v>
      </c>
    </row>
    <row r="1652" spans="1:29" s="169" customFormat="1">
      <c r="A1652" s="24">
        <v>8040</v>
      </c>
      <c r="B1652" s="24" t="s">
        <v>1433</v>
      </c>
      <c r="C1652" s="57">
        <v>68</v>
      </c>
      <c r="D1652" s="57">
        <v>68.2</v>
      </c>
      <c r="E1652" s="57">
        <v>58.4</v>
      </c>
      <c r="F1652" s="57">
        <v>60.8</v>
      </c>
      <c r="G1652" s="57">
        <v>60.7</v>
      </c>
      <c r="H1652" s="57">
        <v>60.7</v>
      </c>
      <c r="I1652" s="57">
        <v>52</v>
      </c>
      <c r="J1652" s="57">
        <v>56</v>
      </c>
      <c r="K1652" s="57">
        <v>57</v>
      </c>
      <c r="L1652" s="57">
        <v>61.5</v>
      </c>
      <c r="M1652" s="57">
        <v>56.2</v>
      </c>
      <c r="N1652" s="57">
        <v>56.7</v>
      </c>
      <c r="O1652" s="57">
        <v>3280</v>
      </c>
      <c r="P1652" s="57">
        <v>7407</v>
      </c>
      <c r="Q1652" s="57"/>
      <c r="R1652" s="57"/>
      <c r="S1652" s="57"/>
      <c r="T1652" s="57"/>
      <c r="U1652" s="77">
        <v>0.73804059223257279</v>
      </c>
      <c r="V1652" s="24" t="s">
        <v>6146</v>
      </c>
      <c r="W1652" s="216" t="s">
        <v>5993</v>
      </c>
      <c r="X1652" s="216" t="s">
        <v>5993</v>
      </c>
      <c r="Y1652" s="24" t="s">
        <v>5964</v>
      </c>
      <c r="Z1652" s="24" t="s">
        <v>6024</v>
      </c>
      <c r="AA1652" s="24" t="s">
        <v>5978</v>
      </c>
      <c r="AB1652" s="24" t="s">
        <v>6033</v>
      </c>
      <c r="AC1652" s="24" t="s">
        <v>5965</v>
      </c>
    </row>
    <row r="1653" spans="1:29" s="169" customFormat="1">
      <c r="A1653" s="24">
        <v>8042</v>
      </c>
      <c r="B1653" s="24" t="s">
        <v>1434</v>
      </c>
      <c r="C1653" s="57">
        <v>49.65</v>
      </c>
      <c r="D1653" s="57">
        <v>49.65</v>
      </c>
      <c r="E1653" s="57">
        <v>46.1</v>
      </c>
      <c r="F1653" s="57">
        <v>46.85</v>
      </c>
      <c r="G1653" s="57">
        <v>46.75</v>
      </c>
      <c r="H1653" s="57">
        <v>46.85</v>
      </c>
      <c r="I1653" s="57">
        <v>43.3</v>
      </c>
      <c r="J1653" s="57">
        <v>44.5</v>
      </c>
      <c r="K1653" s="57">
        <v>44.5</v>
      </c>
      <c r="L1653" s="57">
        <v>46.5</v>
      </c>
      <c r="M1653" s="57">
        <v>44.5</v>
      </c>
      <c r="N1653" s="57">
        <v>46.5</v>
      </c>
      <c r="O1653" s="57">
        <v>137</v>
      </c>
      <c r="P1653" s="57">
        <v>749</v>
      </c>
      <c r="Q1653" s="57">
        <v>24.777699999999999</v>
      </c>
      <c r="R1653" s="57">
        <v>38.739800000000002</v>
      </c>
      <c r="S1653" s="57">
        <v>24.660900000000002</v>
      </c>
      <c r="T1653" s="57">
        <v>34.046799999999998</v>
      </c>
      <c r="U1653" s="77">
        <v>0.30485091232754785</v>
      </c>
      <c r="V1653" s="24" t="s">
        <v>6302</v>
      </c>
      <c r="W1653" s="216" t="s">
        <v>5967</v>
      </c>
      <c r="X1653" s="216" t="s">
        <v>6007</v>
      </c>
      <c r="Y1653" s="24" t="s">
        <v>6024</v>
      </c>
      <c r="Z1653" s="24" t="s">
        <v>5964</v>
      </c>
      <c r="AA1653" s="24" t="s">
        <v>6201</v>
      </c>
      <c r="AB1653" s="24" t="s">
        <v>5979</v>
      </c>
      <c r="AC1653" s="24" t="s">
        <v>5979</v>
      </c>
    </row>
    <row r="1654" spans="1:29" s="169" customFormat="1">
      <c r="A1654" s="24">
        <v>8043</v>
      </c>
      <c r="B1654" s="24" t="s">
        <v>1435</v>
      </c>
      <c r="C1654" s="57">
        <v>31.5</v>
      </c>
      <c r="D1654" s="57">
        <v>31.5</v>
      </c>
      <c r="E1654" s="57">
        <v>27.9</v>
      </c>
      <c r="F1654" s="57">
        <v>28.05</v>
      </c>
      <c r="G1654" s="57">
        <v>28.35</v>
      </c>
      <c r="H1654" s="57">
        <v>28.35</v>
      </c>
      <c r="I1654" s="57">
        <v>25</v>
      </c>
      <c r="J1654" s="57">
        <v>25.8</v>
      </c>
      <c r="K1654" s="57">
        <v>26.35</v>
      </c>
      <c r="L1654" s="57">
        <v>27.2</v>
      </c>
      <c r="M1654" s="57">
        <v>26.2</v>
      </c>
      <c r="N1654" s="57">
        <v>26.45</v>
      </c>
      <c r="O1654" s="57">
        <v>394</v>
      </c>
      <c r="P1654" s="57">
        <v>1353</v>
      </c>
      <c r="Q1654" s="57">
        <v>29.8169</v>
      </c>
      <c r="R1654" s="57">
        <v>47.994900000000001</v>
      </c>
      <c r="S1654" s="57">
        <v>24.616499999999998</v>
      </c>
      <c r="T1654" s="57">
        <v>40.202100000000002</v>
      </c>
      <c r="U1654" s="77">
        <v>0.48534121704853417</v>
      </c>
      <c r="V1654" s="24" t="s">
        <v>6123</v>
      </c>
      <c r="W1654" s="216" t="s">
        <v>5967</v>
      </c>
      <c r="X1654" s="216" t="s">
        <v>6007</v>
      </c>
      <c r="Y1654" s="24" t="s">
        <v>6024</v>
      </c>
      <c r="Z1654" s="24" t="s">
        <v>6024</v>
      </c>
      <c r="AA1654" s="24" t="s">
        <v>5969</v>
      </c>
      <c r="AB1654" s="24" t="s">
        <v>6033</v>
      </c>
      <c r="AC1654" s="24" t="s">
        <v>5990</v>
      </c>
    </row>
    <row r="1655" spans="1:29" s="169" customFormat="1">
      <c r="A1655" s="24">
        <v>8044</v>
      </c>
      <c r="B1655" s="24" t="s">
        <v>1436</v>
      </c>
      <c r="C1655" s="57">
        <v>122</v>
      </c>
      <c r="D1655" s="57">
        <v>123.5</v>
      </c>
      <c r="E1655" s="57">
        <v>109.5</v>
      </c>
      <c r="F1655" s="57">
        <v>109.5</v>
      </c>
      <c r="G1655" s="57">
        <v>107</v>
      </c>
      <c r="H1655" s="57">
        <v>114.5</v>
      </c>
      <c r="I1655" s="57">
        <v>101.5</v>
      </c>
      <c r="J1655" s="57">
        <v>105.5</v>
      </c>
      <c r="K1655" s="57">
        <v>105.5</v>
      </c>
      <c r="L1655" s="57">
        <v>109.5</v>
      </c>
      <c r="M1655" s="57">
        <v>105</v>
      </c>
      <c r="N1655" s="57">
        <v>105.5</v>
      </c>
      <c r="O1655" s="57">
        <v>2869</v>
      </c>
      <c r="P1655" s="57">
        <v>15073</v>
      </c>
      <c r="Q1655" s="57">
        <v>36.766300000000001</v>
      </c>
      <c r="R1655" s="57">
        <v>53.360900000000001</v>
      </c>
      <c r="S1655" s="57">
        <v>27.074999999999999</v>
      </c>
      <c r="T1655" s="57">
        <v>44.5989</v>
      </c>
      <c r="U1655" s="77">
        <v>0.31723390610141755</v>
      </c>
      <c r="V1655" s="24" t="s">
        <v>6666</v>
      </c>
      <c r="W1655" s="216" t="s">
        <v>5967</v>
      </c>
      <c r="X1655" s="216" t="s">
        <v>5971</v>
      </c>
      <c r="Y1655" s="24" t="s">
        <v>6004</v>
      </c>
      <c r="Z1655" s="24" t="s">
        <v>5978</v>
      </c>
      <c r="AA1655" s="24" t="s">
        <v>6164</v>
      </c>
      <c r="AB1655" s="24" t="s">
        <v>6084</v>
      </c>
      <c r="AC1655" s="24" t="s">
        <v>5965</v>
      </c>
    </row>
    <row r="1656" spans="1:29" s="169" customFormat="1">
      <c r="A1656" s="24">
        <v>8045</v>
      </c>
      <c r="B1656" s="24" t="s">
        <v>4119</v>
      </c>
      <c r="C1656" s="57">
        <v>12.35</v>
      </c>
      <c r="D1656" s="57">
        <v>12.6</v>
      </c>
      <c r="E1656" s="57">
        <v>11.3</v>
      </c>
      <c r="F1656" s="57">
        <v>11.5</v>
      </c>
      <c r="G1656" s="57">
        <v>11.3</v>
      </c>
      <c r="H1656" s="57">
        <v>11.45</v>
      </c>
      <c r="I1656" s="57">
        <v>10.95</v>
      </c>
      <c r="J1656" s="57">
        <v>11.2</v>
      </c>
      <c r="K1656" s="57">
        <v>11.1</v>
      </c>
      <c r="L1656" s="57">
        <v>11.45</v>
      </c>
      <c r="M1656" s="57">
        <v>11.1</v>
      </c>
      <c r="N1656" s="57">
        <v>11.3</v>
      </c>
      <c r="O1656" s="57">
        <v>62</v>
      </c>
      <c r="P1656" s="57">
        <v>215</v>
      </c>
      <c r="Q1656" s="57"/>
      <c r="R1656" s="57"/>
      <c r="S1656" s="57"/>
      <c r="T1656" s="57"/>
      <c r="U1656" s="77">
        <v>0.48062015503875971</v>
      </c>
      <c r="V1656" s="24" t="s">
        <v>6330</v>
      </c>
      <c r="W1656" s="216" t="s">
        <v>5993</v>
      </c>
      <c r="X1656" s="216" t="s">
        <v>5993</v>
      </c>
      <c r="Y1656" s="24" t="s">
        <v>5964</v>
      </c>
      <c r="Z1656" s="24" t="s">
        <v>5984</v>
      </c>
      <c r="AA1656" s="24" t="s">
        <v>6055</v>
      </c>
      <c r="AB1656" s="24" t="s">
        <v>5986</v>
      </c>
      <c r="AC1656" s="24" t="s">
        <v>5979</v>
      </c>
    </row>
    <row r="1657" spans="1:29" s="169" customFormat="1">
      <c r="A1657" s="24">
        <v>8046</v>
      </c>
      <c r="B1657" s="24" t="s">
        <v>1437</v>
      </c>
      <c r="C1657" s="57">
        <v>416</v>
      </c>
      <c r="D1657" s="57">
        <v>426</v>
      </c>
      <c r="E1657" s="57">
        <v>380</v>
      </c>
      <c r="F1657" s="57">
        <v>380</v>
      </c>
      <c r="G1657" s="57">
        <v>380</v>
      </c>
      <c r="H1657" s="57">
        <v>388</v>
      </c>
      <c r="I1657" s="57">
        <v>343</v>
      </c>
      <c r="J1657" s="57">
        <v>365</v>
      </c>
      <c r="K1657" s="57">
        <v>375.5</v>
      </c>
      <c r="L1657" s="57">
        <v>394.5</v>
      </c>
      <c r="M1657" s="57">
        <v>367.5</v>
      </c>
      <c r="N1657" s="57">
        <v>369.5</v>
      </c>
      <c r="O1657" s="57">
        <v>14686</v>
      </c>
      <c r="P1657" s="57">
        <v>37564</v>
      </c>
      <c r="Q1657" s="57">
        <v>48.457599999999999</v>
      </c>
      <c r="R1657" s="57">
        <v>63.7834</v>
      </c>
      <c r="S1657" s="57">
        <v>40.965200000000003</v>
      </c>
      <c r="T1657" s="57">
        <v>56.177399999999999</v>
      </c>
      <c r="U1657" s="77">
        <v>0.65159904873460406</v>
      </c>
      <c r="V1657" s="24" t="s">
        <v>6183</v>
      </c>
      <c r="W1657" s="216" t="s">
        <v>5967</v>
      </c>
      <c r="X1657" s="216" t="s">
        <v>5961</v>
      </c>
      <c r="Y1657" s="24" t="s">
        <v>6004</v>
      </c>
      <c r="Z1657" s="24" t="s">
        <v>5964</v>
      </c>
      <c r="AA1657" s="24" t="s">
        <v>6000</v>
      </c>
      <c r="AB1657" s="24" t="s">
        <v>5996</v>
      </c>
      <c r="AC1657" s="24" t="s">
        <v>5965</v>
      </c>
    </row>
    <row r="1658" spans="1:29" s="169" customFormat="1">
      <c r="A1658" s="24">
        <v>8047</v>
      </c>
      <c r="B1658" s="24" t="s">
        <v>1438</v>
      </c>
      <c r="C1658" s="57">
        <v>11.85</v>
      </c>
      <c r="D1658" s="57">
        <v>12.3</v>
      </c>
      <c r="E1658" s="57">
        <v>11.65</v>
      </c>
      <c r="F1658" s="57">
        <v>12.15</v>
      </c>
      <c r="G1658" s="57">
        <v>12.15</v>
      </c>
      <c r="H1658" s="57">
        <v>13.8</v>
      </c>
      <c r="I1658" s="57">
        <v>11.75</v>
      </c>
      <c r="J1658" s="57">
        <v>11.75</v>
      </c>
      <c r="K1658" s="57">
        <v>11.8</v>
      </c>
      <c r="L1658" s="57">
        <v>12</v>
      </c>
      <c r="M1658" s="57">
        <v>11.65</v>
      </c>
      <c r="N1658" s="57">
        <v>11.9</v>
      </c>
      <c r="O1658" s="57">
        <v>443</v>
      </c>
      <c r="P1658" s="57">
        <v>3572</v>
      </c>
      <c r="Q1658" s="57">
        <v>29.714700000000001</v>
      </c>
      <c r="R1658" s="57">
        <v>35.777900000000002</v>
      </c>
      <c r="S1658" s="57">
        <v>28.395700000000001</v>
      </c>
      <c r="T1658" s="57">
        <v>33.317100000000003</v>
      </c>
      <c r="U1658" s="77">
        <v>0.20670026129152672</v>
      </c>
      <c r="V1658" s="24" t="s">
        <v>6028</v>
      </c>
      <c r="W1658" s="216" t="s">
        <v>5967</v>
      </c>
      <c r="X1658" s="216" t="s">
        <v>5971</v>
      </c>
      <c r="Y1658" s="24" t="s">
        <v>6010</v>
      </c>
      <c r="Z1658" s="24" t="s">
        <v>6338</v>
      </c>
      <c r="AA1658" s="24" t="s">
        <v>6016</v>
      </c>
      <c r="AB1658" s="24" t="s">
        <v>5991</v>
      </c>
      <c r="AC1658" s="24" t="s">
        <v>5986</v>
      </c>
    </row>
    <row r="1659" spans="1:29" s="169" customFormat="1">
      <c r="A1659" s="24">
        <v>8048</v>
      </c>
      <c r="B1659" s="24" t="s">
        <v>1439</v>
      </c>
      <c r="C1659" s="57">
        <v>39.200000000000003</v>
      </c>
      <c r="D1659" s="57">
        <v>39.200000000000003</v>
      </c>
      <c r="E1659" s="57">
        <v>36.299999999999997</v>
      </c>
      <c r="F1659" s="57">
        <v>36.9</v>
      </c>
      <c r="G1659" s="57">
        <v>37</v>
      </c>
      <c r="H1659" s="57">
        <v>37.5</v>
      </c>
      <c r="I1659" s="57">
        <v>35</v>
      </c>
      <c r="J1659" s="57">
        <v>36.049999999999997</v>
      </c>
      <c r="K1659" s="57">
        <v>36.049999999999997</v>
      </c>
      <c r="L1659" s="57">
        <v>37</v>
      </c>
      <c r="M1659" s="57">
        <v>36</v>
      </c>
      <c r="N1659" s="57">
        <v>36.75</v>
      </c>
      <c r="O1659" s="57">
        <v>98</v>
      </c>
      <c r="P1659" s="57">
        <v>584</v>
      </c>
      <c r="Q1659" s="57">
        <v>48.696199999999997</v>
      </c>
      <c r="R1659" s="57">
        <v>61.825800000000001</v>
      </c>
      <c r="S1659" s="57">
        <v>42.186300000000003</v>
      </c>
      <c r="T1659" s="57">
        <v>55.279299999999999</v>
      </c>
      <c r="U1659" s="77">
        <v>0.27968036529680368</v>
      </c>
      <c r="V1659" s="24" t="s">
        <v>6850</v>
      </c>
      <c r="W1659" s="216" t="s">
        <v>5967</v>
      </c>
      <c r="X1659" s="216" t="s">
        <v>5961</v>
      </c>
      <c r="Y1659" s="24" t="s">
        <v>6024</v>
      </c>
      <c r="Z1659" s="24" t="s">
        <v>5962</v>
      </c>
      <c r="AA1659" s="24" t="s">
        <v>6016</v>
      </c>
      <c r="AB1659" s="24" t="s">
        <v>5991</v>
      </c>
      <c r="AC1659" s="24" t="s">
        <v>5979</v>
      </c>
    </row>
    <row r="1660" spans="1:29" s="169" customFormat="1">
      <c r="A1660" s="24">
        <v>8049</v>
      </c>
      <c r="B1660" s="24" t="s">
        <v>1440</v>
      </c>
      <c r="C1660" s="57">
        <v>26</v>
      </c>
      <c r="D1660" s="57">
        <v>26.05</v>
      </c>
      <c r="E1660" s="57">
        <v>25.1</v>
      </c>
      <c r="F1660" s="57">
        <v>25.55</v>
      </c>
      <c r="G1660" s="57">
        <v>25.7</v>
      </c>
      <c r="H1660" s="57">
        <v>25.7</v>
      </c>
      <c r="I1660" s="57">
        <v>24.45</v>
      </c>
      <c r="J1660" s="57">
        <v>24.65</v>
      </c>
      <c r="K1660" s="57">
        <v>24.65</v>
      </c>
      <c r="L1660" s="57">
        <v>25.1</v>
      </c>
      <c r="M1660" s="57">
        <v>22.85</v>
      </c>
      <c r="N1660" s="57">
        <v>22.95</v>
      </c>
      <c r="O1660" s="57">
        <v>2687</v>
      </c>
      <c r="P1660" s="57">
        <v>3162</v>
      </c>
      <c r="Q1660" s="57">
        <v>53.869199999999999</v>
      </c>
      <c r="R1660" s="57">
        <v>61.313400000000001</v>
      </c>
      <c r="S1660" s="57">
        <v>36.735799999999998</v>
      </c>
      <c r="T1660" s="57">
        <v>53.120899999999999</v>
      </c>
      <c r="U1660" s="77">
        <v>1.4162977018764495</v>
      </c>
      <c r="V1660" s="24" t="s">
        <v>6152</v>
      </c>
      <c r="W1660" s="216" t="s">
        <v>5967</v>
      </c>
      <c r="X1660" s="216" t="s">
        <v>5961</v>
      </c>
      <c r="Y1660" s="24" t="s">
        <v>5984</v>
      </c>
      <c r="Z1660" s="24" t="s">
        <v>6024</v>
      </c>
      <c r="AA1660" s="24" t="s">
        <v>5964</v>
      </c>
      <c r="AB1660" s="24" t="s">
        <v>5990</v>
      </c>
      <c r="AC1660" s="24" t="s">
        <v>5979</v>
      </c>
    </row>
    <row r="1661" spans="1:29" s="169" customFormat="1">
      <c r="A1661" s="24">
        <v>8050</v>
      </c>
      <c r="B1661" s="24" t="s">
        <v>1441</v>
      </c>
      <c r="C1661" s="57">
        <v>38.299999999999997</v>
      </c>
      <c r="D1661" s="57">
        <v>38.299999999999997</v>
      </c>
      <c r="E1661" s="57">
        <v>35.799999999999997</v>
      </c>
      <c r="F1661" s="57">
        <v>35.799999999999997</v>
      </c>
      <c r="G1661" s="57">
        <v>35.75</v>
      </c>
      <c r="H1661" s="57">
        <v>35.75</v>
      </c>
      <c r="I1661" s="57">
        <v>34.1</v>
      </c>
      <c r="J1661" s="57">
        <v>34.5</v>
      </c>
      <c r="K1661" s="57">
        <v>34.799999999999997</v>
      </c>
      <c r="L1661" s="57">
        <v>36</v>
      </c>
      <c r="M1661" s="57">
        <v>34.5</v>
      </c>
      <c r="N1661" s="57">
        <v>35.950000000000003</v>
      </c>
      <c r="O1661" s="57">
        <v>304</v>
      </c>
      <c r="P1661" s="57">
        <v>1351</v>
      </c>
      <c r="Q1661" s="57">
        <v>17.4222</v>
      </c>
      <c r="R1661" s="57">
        <v>35.226100000000002</v>
      </c>
      <c r="S1661" s="57">
        <v>19.044499999999999</v>
      </c>
      <c r="T1661" s="57">
        <v>29.8322</v>
      </c>
      <c r="U1661" s="77">
        <v>0.37503084135208486</v>
      </c>
      <c r="V1661" s="24" t="s">
        <v>6157</v>
      </c>
      <c r="W1661" s="216" t="s">
        <v>6039</v>
      </c>
      <c r="X1661" s="216" t="s">
        <v>6007</v>
      </c>
      <c r="Y1661" s="24" t="s">
        <v>6058</v>
      </c>
      <c r="Z1661" s="24" t="s">
        <v>6024</v>
      </c>
      <c r="AA1661" s="24" t="s">
        <v>6010</v>
      </c>
      <c r="AB1661" s="24" t="s">
        <v>5979</v>
      </c>
      <c r="AC1661" s="24" t="s">
        <v>5990</v>
      </c>
    </row>
    <row r="1662" spans="1:29" s="169" customFormat="1">
      <c r="A1662" s="24">
        <v>8054</v>
      </c>
      <c r="B1662" s="24" t="s">
        <v>1442</v>
      </c>
      <c r="C1662" s="57">
        <v>57</v>
      </c>
      <c r="D1662" s="57">
        <v>58.6</v>
      </c>
      <c r="E1662" s="57">
        <v>46.15</v>
      </c>
      <c r="F1662" s="57">
        <v>46.25</v>
      </c>
      <c r="G1662" s="57">
        <v>45.5</v>
      </c>
      <c r="H1662" s="57">
        <v>48.35</v>
      </c>
      <c r="I1662" s="57">
        <v>42.2</v>
      </c>
      <c r="J1662" s="57">
        <v>44.35</v>
      </c>
      <c r="K1662" s="57">
        <v>46</v>
      </c>
      <c r="L1662" s="57">
        <v>48.3</v>
      </c>
      <c r="M1662" s="57">
        <v>45.3</v>
      </c>
      <c r="N1662" s="57">
        <v>47.05</v>
      </c>
      <c r="O1662" s="57">
        <v>6010</v>
      </c>
      <c r="P1662" s="57">
        <v>19490</v>
      </c>
      <c r="Q1662" s="57">
        <v>34.899700000000003</v>
      </c>
      <c r="R1662" s="57">
        <v>50.807099999999998</v>
      </c>
      <c r="S1662" s="57">
        <v>29.433599999999998</v>
      </c>
      <c r="T1662" s="57">
        <v>43.682600000000001</v>
      </c>
      <c r="U1662" s="77">
        <v>0.51393877201983929</v>
      </c>
      <c r="V1662" s="24" t="s">
        <v>6271</v>
      </c>
      <c r="W1662" s="216" t="s">
        <v>5967</v>
      </c>
      <c r="X1662" s="216" t="s">
        <v>5971</v>
      </c>
      <c r="Y1662" s="24" t="s">
        <v>5964</v>
      </c>
      <c r="Z1662" s="24" t="s">
        <v>5974</v>
      </c>
      <c r="AA1662" s="24" t="s">
        <v>6016</v>
      </c>
      <c r="AB1662" s="24" t="s">
        <v>5986</v>
      </c>
      <c r="AC1662" s="24" t="s">
        <v>5990</v>
      </c>
    </row>
    <row r="1663" spans="1:29" s="169" customFormat="1">
      <c r="A1663" s="24">
        <v>8059</v>
      </c>
      <c r="B1663" s="24" t="s">
        <v>1443</v>
      </c>
      <c r="C1663" s="57">
        <v>10.3</v>
      </c>
      <c r="D1663" s="57">
        <v>10.6</v>
      </c>
      <c r="E1663" s="57">
        <v>9.9499999999999993</v>
      </c>
      <c r="F1663" s="57">
        <v>9.98</v>
      </c>
      <c r="G1663" s="57">
        <v>10.050000000000001</v>
      </c>
      <c r="H1663" s="57">
        <v>10.050000000000001</v>
      </c>
      <c r="I1663" s="57">
        <v>9.35</v>
      </c>
      <c r="J1663" s="57">
        <v>9.61</v>
      </c>
      <c r="K1663" s="57">
        <v>9.61</v>
      </c>
      <c r="L1663" s="57">
        <v>10.1</v>
      </c>
      <c r="M1663" s="57">
        <v>9.6</v>
      </c>
      <c r="N1663" s="57">
        <v>9.7799999999999994</v>
      </c>
      <c r="O1663" s="57">
        <v>217</v>
      </c>
      <c r="P1663" s="57">
        <v>504</v>
      </c>
      <c r="Q1663" s="57">
        <v>17.515599999999999</v>
      </c>
      <c r="R1663" s="57">
        <v>26.266300000000001</v>
      </c>
      <c r="S1663" s="57">
        <v>18.843699999999998</v>
      </c>
      <c r="T1663" s="57">
        <v>23.792100000000001</v>
      </c>
      <c r="U1663" s="77">
        <v>0.71759259259259267</v>
      </c>
      <c r="V1663" s="24" t="s">
        <v>6333</v>
      </c>
      <c r="W1663" s="216" t="s">
        <v>6039</v>
      </c>
      <c r="X1663" s="216" t="s">
        <v>6007</v>
      </c>
      <c r="Y1663" s="24" t="s">
        <v>5962</v>
      </c>
      <c r="Z1663" s="24" t="s">
        <v>6024</v>
      </c>
      <c r="AA1663" s="24" t="s">
        <v>5963</v>
      </c>
      <c r="AB1663" s="24" t="s">
        <v>5976</v>
      </c>
      <c r="AC1663" s="24" t="s">
        <v>5979</v>
      </c>
    </row>
    <row r="1664" spans="1:29" s="169" customFormat="1">
      <c r="A1664" s="24">
        <v>8064</v>
      </c>
      <c r="B1664" s="24" t="s">
        <v>1444</v>
      </c>
      <c r="C1664" s="57">
        <v>21.55</v>
      </c>
      <c r="D1664" s="57">
        <v>21.9</v>
      </c>
      <c r="E1664" s="57">
        <v>19.05</v>
      </c>
      <c r="F1664" s="57">
        <v>19.899999999999999</v>
      </c>
      <c r="G1664" s="57">
        <v>20</v>
      </c>
      <c r="H1664" s="57">
        <v>21.45</v>
      </c>
      <c r="I1664" s="57">
        <v>18.899999999999999</v>
      </c>
      <c r="J1664" s="57">
        <v>21.1</v>
      </c>
      <c r="K1664" s="57">
        <v>21.5</v>
      </c>
      <c r="L1664" s="57">
        <v>21.9</v>
      </c>
      <c r="M1664" s="57">
        <v>20.6</v>
      </c>
      <c r="N1664" s="57">
        <v>21.2</v>
      </c>
      <c r="O1664" s="57">
        <v>7617</v>
      </c>
      <c r="P1664" s="57">
        <v>24983</v>
      </c>
      <c r="Q1664" s="57">
        <v>64.043099999999995</v>
      </c>
      <c r="R1664" s="57">
        <v>69.552300000000002</v>
      </c>
      <c r="S1664" s="57">
        <v>63.397199999999998</v>
      </c>
      <c r="T1664" s="57">
        <v>67.500600000000006</v>
      </c>
      <c r="U1664" s="77">
        <v>0.50814553896649728</v>
      </c>
      <c r="V1664" s="24" t="s">
        <v>6851</v>
      </c>
      <c r="W1664" s="216" t="s">
        <v>5967</v>
      </c>
      <c r="X1664" s="216" t="s">
        <v>5961</v>
      </c>
      <c r="Y1664" s="24" t="s">
        <v>5964</v>
      </c>
      <c r="Z1664" s="24" t="s">
        <v>5982</v>
      </c>
      <c r="AA1664" s="24" t="s">
        <v>5984</v>
      </c>
      <c r="AB1664" s="24" t="s">
        <v>5991</v>
      </c>
      <c r="AC1664" s="24" t="s">
        <v>5970</v>
      </c>
    </row>
    <row r="1665" spans="1:29" s="169" customFormat="1">
      <c r="A1665" s="24">
        <v>8066</v>
      </c>
      <c r="B1665" s="24" t="s">
        <v>1445</v>
      </c>
      <c r="C1665" s="57">
        <v>46.5</v>
      </c>
      <c r="D1665" s="57">
        <v>47.5</v>
      </c>
      <c r="E1665" s="57">
        <v>41.5</v>
      </c>
      <c r="F1665" s="57">
        <v>41.9</v>
      </c>
      <c r="G1665" s="57">
        <v>41.9</v>
      </c>
      <c r="H1665" s="57">
        <v>41.9</v>
      </c>
      <c r="I1665" s="57">
        <v>38</v>
      </c>
      <c r="J1665" s="57">
        <v>39.5</v>
      </c>
      <c r="K1665" s="57">
        <v>40.200000000000003</v>
      </c>
      <c r="L1665" s="57">
        <v>40.299999999999997</v>
      </c>
      <c r="M1665" s="57">
        <v>39</v>
      </c>
      <c r="N1665" s="57">
        <v>39.1</v>
      </c>
      <c r="O1665" s="57">
        <v>69</v>
      </c>
      <c r="P1665" s="57">
        <v>674</v>
      </c>
      <c r="Q1665" s="57">
        <v>12.268000000000001</v>
      </c>
      <c r="R1665" s="57">
        <v>20.142299999999999</v>
      </c>
      <c r="S1665" s="57">
        <v>11.112</v>
      </c>
      <c r="T1665" s="57">
        <v>17.132200000000001</v>
      </c>
      <c r="U1665" s="77">
        <v>0.17062314540059348</v>
      </c>
      <c r="V1665" s="24" t="s">
        <v>6628</v>
      </c>
      <c r="W1665" s="216" t="s">
        <v>5967</v>
      </c>
      <c r="X1665" s="216" t="s">
        <v>6047</v>
      </c>
      <c r="Y1665" s="24" t="s">
        <v>5964</v>
      </c>
      <c r="Z1665" s="24" t="s">
        <v>6024</v>
      </c>
      <c r="AA1665" s="24" t="s">
        <v>5962</v>
      </c>
      <c r="AB1665" s="24" t="s">
        <v>5965</v>
      </c>
      <c r="AC1665" s="24" t="s">
        <v>5965</v>
      </c>
    </row>
    <row r="1666" spans="1:29" s="169" customFormat="1">
      <c r="A1666" s="24">
        <v>8067</v>
      </c>
      <c r="B1666" s="24" t="s">
        <v>1446</v>
      </c>
      <c r="C1666" s="57">
        <v>9.98</v>
      </c>
      <c r="D1666" s="57">
        <v>10.45</v>
      </c>
      <c r="E1666" s="57">
        <v>9.75</v>
      </c>
      <c r="F1666" s="57">
        <v>9.99</v>
      </c>
      <c r="G1666" s="57">
        <v>9.67</v>
      </c>
      <c r="H1666" s="57">
        <v>10.6</v>
      </c>
      <c r="I1666" s="57">
        <v>9.2799999999999994</v>
      </c>
      <c r="J1666" s="57">
        <v>9.77</v>
      </c>
      <c r="K1666" s="57">
        <v>9.99</v>
      </c>
      <c r="L1666" s="57">
        <v>10.25</v>
      </c>
      <c r="M1666" s="57">
        <v>9.17</v>
      </c>
      <c r="N1666" s="57">
        <v>9.8699999999999992</v>
      </c>
      <c r="O1666" s="57">
        <v>20</v>
      </c>
      <c r="P1666" s="57">
        <v>96</v>
      </c>
      <c r="Q1666" s="57"/>
      <c r="R1666" s="57"/>
      <c r="S1666" s="57"/>
      <c r="T1666" s="57"/>
      <c r="U1666" s="77">
        <v>0.34722222222222221</v>
      </c>
      <c r="V1666" s="24" t="s">
        <v>6852</v>
      </c>
      <c r="W1666" s="216" t="s">
        <v>5993</v>
      </c>
      <c r="X1666" s="216" t="s">
        <v>5993</v>
      </c>
      <c r="Y1666" s="24" t="s">
        <v>5969</v>
      </c>
      <c r="Z1666" s="24" t="s">
        <v>5969</v>
      </c>
      <c r="AA1666" s="24" t="s">
        <v>5994</v>
      </c>
      <c r="AB1666" s="24" t="s">
        <v>5990</v>
      </c>
      <c r="AC1666" s="24" t="s">
        <v>5976</v>
      </c>
    </row>
    <row r="1667" spans="1:29" s="169" customFormat="1">
      <c r="A1667" s="24">
        <v>8068</v>
      </c>
      <c r="B1667" s="24" t="s">
        <v>1447</v>
      </c>
      <c r="C1667" s="57">
        <v>20</v>
      </c>
      <c r="D1667" s="57">
        <v>20.7</v>
      </c>
      <c r="E1667" s="57">
        <v>19.2</v>
      </c>
      <c r="F1667" s="57">
        <v>19.850000000000001</v>
      </c>
      <c r="G1667" s="57">
        <v>19.2</v>
      </c>
      <c r="H1667" s="57">
        <v>20.100000000000001</v>
      </c>
      <c r="I1667" s="57">
        <v>19</v>
      </c>
      <c r="J1667" s="57">
        <v>19.649999999999999</v>
      </c>
      <c r="K1667" s="57">
        <v>19.8</v>
      </c>
      <c r="L1667" s="57">
        <v>20.55</v>
      </c>
      <c r="M1667" s="57">
        <v>19.399999999999999</v>
      </c>
      <c r="N1667" s="57">
        <v>20.2</v>
      </c>
      <c r="O1667" s="57">
        <v>20</v>
      </c>
      <c r="P1667" s="57">
        <v>66</v>
      </c>
      <c r="Q1667" s="57">
        <v>17.359100000000002</v>
      </c>
      <c r="R1667" s="57">
        <v>24.0425</v>
      </c>
      <c r="S1667" s="57">
        <v>18.715599999999998</v>
      </c>
      <c r="T1667" s="57">
        <v>22.2668</v>
      </c>
      <c r="U1667" s="77">
        <v>0.50505050505050508</v>
      </c>
      <c r="V1667" s="24" t="s">
        <v>6162</v>
      </c>
      <c r="W1667" s="216" t="s">
        <v>6039</v>
      </c>
      <c r="X1667" s="216" t="s">
        <v>6007</v>
      </c>
      <c r="Y1667" s="24" t="s">
        <v>6073</v>
      </c>
      <c r="Z1667" s="24" t="s">
        <v>6010</v>
      </c>
      <c r="AA1667" s="24" t="s">
        <v>6016</v>
      </c>
      <c r="AB1667" s="24" t="s">
        <v>5991</v>
      </c>
      <c r="AC1667" s="24" t="s">
        <v>5991</v>
      </c>
    </row>
    <row r="1668" spans="1:29" s="169" customFormat="1">
      <c r="A1668" s="24">
        <v>8069</v>
      </c>
      <c r="B1668" s="24" t="s">
        <v>1448</v>
      </c>
      <c r="C1668" s="57">
        <v>86.9</v>
      </c>
      <c r="D1668" s="57">
        <v>87</v>
      </c>
      <c r="E1668" s="57">
        <v>76</v>
      </c>
      <c r="F1668" s="57">
        <v>76</v>
      </c>
      <c r="G1668" s="57">
        <v>75.599999999999994</v>
      </c>
      <c r="H1668" s="57">
        <v>78.5</v>
      </c>
      <c r="I1668" s="57">
        <v>70.3</v>
      </c>
      <c r="J1668" s="57">
        <v>77.2</v>
      </c>
      <c r="K1668" s="57">
        <v>78</v>
      </c>
      <c r="L1668" s="57">
        <v>79.2</v>
      </c>
      <c r="M1668" s="57">
        <v>74.900000000000006</v>
      </c>
      <c r="N1668" s="57">
        <v>76</v>
      </c>
      <c r="O1668" s="57">
        <v>25717</v>
      </c>
      <c r="P1668" s="57">
        <v>75681</v>
      </c>
      <c r="Q1668" s="57">
        <v>53.616300000000003</v>
      </c>
      <c r="R1668" s="57">
        <v>67.071899999999999</v>
      </c>
      <c r="S1668" s="57">
        <v>43.660899999999998</v>
      </c>
      <c r="T1668" s="57">
        <v>59.2682</v>
      </c>
      <c r="U1668" s="77">
        <v>0.56634646300480529</v>
      </c>
      <c r="V1668" s="24" t="s">
        <v>6067</v>
      </c>
      <c r="W1668" s="216" t="s">
        <v>5967</v>
      </c>
      <c r="X1668" s="216" t="s">
        <v>5961</v>
      </c>
      <c r="Y1668" s="24" t="s">
        <v>6004</v>
      </c>
      <c r="Z1668" s="24" t="s">
        <v>6075</v>
      </c>
      <c r="AA1668" s="24" t="s">
        <v>5962</v>
      </c>
      <c r="AB1668" s="24" t="s">
        <v>5991</v>
      </c>
      <c r="AC1668" s="24" t="s">
        <v>5991</v>
      </c>
    </row>
    <row r="1669" spans="1:29" s="169" customFormat="1">
      <c r="A1669" s="24">
        <v>8070</v>
      </c>
      <c r="B1669" s="24" t="s">
        <v>5950</v>
      </c>
      <c r="C1669" s="57">
        <v>35.799999999999997</v>
      </c>
      <c r="D1669" s="57">
        <v>36.200000000000003</v>
      </c>
      <c r="E1669" s="57">
        <v>32.799999999999997</v>
      </c>
      <c r="F1669" s="57">
        <v>32.85</v>
      </c>
      <c r="G1669" s="57">
        <v>32.700000000000003</v>
      </c>
      <c r="H1669" s="57">
        <v>33</v>
      </c>
      <c r="I1669" s="57">
        <v>30.1</v>
      </c>
      <c r="J1669" s="57">
        <v>30.9</v>
      </c>
      <c r="K1669" s="57">
        <v>31.5</v>
      </c>
      <c r="L1669" s="57">
        <v>32.799999999999997</v>
      </c>
      <c r="M1669" s="57">
        <v>31.35</v>
      </c>
      <c r="N1669" s="57">
        <v>32.1</v>
      </c>
      <c r="O1669" s="57">
        <v>2688</v>
      </c>
      <c r="P1669" s="57">
        <v>8893</v>
      </c>
      <c r="Q1669" s="57"/>
      <c r="R1669" s="57"/>
      <c r="S1669" s="57"/>
      <c r="T1669" s="57"/>
      <c r="U1669" s="77">
        <v>0.50376700775891148</v>
      </c>
      <c r="V1669" s="24" t="s">
        <v>6038</v>
      </c>
      <c r="W1669" s="216" t="s">
        <v>5993</v>
      </c>
      <c r="X1669" s="216" t="s">
        <v>5993</v>
      </c>
      <c r="Y1669" s="24" t="s">
        <v>5964</v>
      </c>
      <c r="Z1669" s="24" t="s">
        <v>5964</v>
      </c>
      <c r="AA1669" s="24" t="s">
        <v>6016</v>
      </c>
      <c r="AB1669" s="24" t="s">
        <v>5970</v>
      </c>
      <c r="AC1669" s="24" t="s">
        <v>5965</v>
      </c>
    </row>
    <row r="1670" spans="1:29" s="169" customFormat="1">
      <c r="A1670" s="24">
        <v>8071</v>
      </c>
      <c r="B1670" s="24" t="s">
        <v>4448</v>
      </c>
      <c r="C1670" s="57">
        <v>12.8</v>
      </c>
      <c r="D1670" s="57">
        <v>12.8</v>
      </c>
      <c r="E1670" s="57">
        <v>12.1</v>
      </c>
      <c r="F1670" s="57">
        <v>12.1</v>
      </c>
      <c r="G1670" s="57">
        <v>12</v>
      </c>
      <c r="H1670" s="57">
        <v>12.2</v>
      </c>
      <c r="I1670" s="57">
        <v>11.5</v>
      </c>
      <c r="J1670" s="57">
        <v>11.8</v>
      </c>
      <c r="K1670" s="57">
        <v>11.8</v>
      </c>
      <c r="L1670" s="57">
        <v>11.9</v>
      </c>
      <c r="M1670" s="57">
        <v>11.35</v>
      </c>
      <c r="N1670" s="57">
        <v>11.4</v>
      </c>
      <c r="O1670" s="57">
        <v>341</v>
      </c>
      <c r="P1670" s="57">
        <v>235</v>
      </c>
      <c r="Q1670" s="57">
        <v>24.218599999999999</v>
      </c>
      <c r="R1670" s="57">
        <v>37.4345</v>
      </c>
      <c r="S1670" s="57">
        <v>16.903300000000002</v>
      </c>
      <c r="T1670" s="57">
        <v>30.590800000000002</v>
      </c>
      <c r="U1670" s="77">
        <v>2.4184397163120566</v>
      </c>
      <c r="V1670" s="24" t="s">
        <v>6307</v>
      </c>
      <c r="W1670" s="216" t="s">
        <v>5967</v>
      </c>
      <c r="X1670" s="216" t="s">
        <v>6007</v>
      </c>
      <c r="Y1670" s="24" t="s">
        <v>6058</v>
      </c>
      <c r="Z1670" s="24" t="s">
        <v>5984</v>
      </c>
      <c r="AA1670" s="24" t="s">
        <v>5962</v>
      </c>
      <c r="AB1670" s="24" t="s">
        <v>5990</v>
      </c>
      <c r="AC1670" s="24" t="s">
        <v>5965</v>
      </c>
    </row>
    <row r="1671" spans="1:29" s="169" customFormat="1">
      <c r="A1671" s="24">
        <v>8072</v>
      </c>
      <c r="B1671" s="24" t="s">
        <v>1450</v>
      </c>
      <c r="C1671" s="57">
        <v>25.1</v>
      </c>
      <c r="D1671" s="57">
        <v>25.1</v>
      </c>
      <c r="E1671" s="57">
        <v>24.15</v>
      </c>
      <c r="F1671" s="57">
        <v>24.25</v>
      </c>
      <c r="G1671" s="57">
        <v>24.25</v>
      </c>
      <c r="H1671" s="57">
        <v>24.45</v>
      </c>
      <c r="I1671" s="57">
        <v>23.3</v>
      </c>
      <c r="J1671" s="57">
        <v>23.9</v>
      </c>
      <c r="K1671" s="57">
        <v>24.05</v>
      </c>
      <c r="L1671" s="57">
        <v>24.45</v>
      </c>
      <c r="M1671" s="57">
        <v>24.05</v>
      </c>
      <c r="N1671" s="57">
        <v>24.3</v>
      </c>
      <c r="O1671" s="57">
        <v>20</v>
      </c>
      <c r="P1671" s="57">
        <v>151</v>
      </c>
      <c r="Q1671" s="57">
        <v>26.305700000000002</v>
      </c>
      <c r="R1671" s="57">
        <v>34.928199999999997</v>
      </c>
      <c r="S1671" s="57">
        <v>27.638200000000001</v>
      </c>
      <c r="T1671" s="57">
        <v>32.498199999999997</v>
      </c>
      <c r="U1671" s="77">
        <v>0.22075055187637971</v>
      </c>
      <c r="V1671" s="24" t="s">
        <v>6330</v>
      </c>
      <c r="W1671" s="216" t="s">
        <v>6039</v>
      </c>
      <c r="X1671" s="216" t="s">
        <v>5971</v>
      </c>
      <c r="Y1671" s="24" t="s">
        <v>6209</v>
      </c>
      <c r="Z1671" s="24" t="s">
        <v>5975</v>
      </c>
      <c r="AA1671" s="24" t="s">
        <v>6055</v>
      </c>
      <c r="AB1671" s="24" t="s">
        <v>5986</v>
      </c>
      <c r="AC1671" s="24" t="s">
        <v>5979</v>
      </c>
    </row>
    <row r="1672" spans="1:29" s="169" customFormat="1">
      <c r="A1672" s="24">
        <v>8074</v>
      </c>
      <c r="B1672" s="24" t="s">
        <v>1451</v>
      </c>
      <c r="C1672" s="57">
        <v>20.7</v>
      </c>
      <c r="D1672" s="57">
        <v>20.9</v>
      </c>
      <c r="E1672" s="57">
        <v>19.649999999999999</v>
      </c>
      <c r="F1672" s="57">
        <v>19.75</v>
      </c>
      <c r="G1672" s="57">
        <v>19.5</v>
      </c>
      <c r="H1672" s="57">
        <v>19.600000000000001</v>
      </c>
      <c r="I1672" s="57">
        <v>19</v>
      </c>
      <c r="J1672" s="57">
        <v>19</v>
      </c>
      <c r="K1672" s="57">
        <v>19.600000000000001</v>
      </c>
      <c r="L1672" s="57">
        <v>19.600000000000001</v>
      </c>
      <c r="M1672" s="57">
        <v>19.149999999999999</v>
      </c>
      <c r="N1672" s="57">
        <v>19.350000000000001</v>
      </c>
      <c r="O1672" s="57">
        <v>166</v>
      </c>
      <c r="P1672" s="57">
        <v>666</v>
      </c>
      <c r="Q1672" s="57">
        <v>22.989899999999999</v>
      </c>
      <c r="R1672" s="57">
        <v>36.099400000000003</v>
      </c>
      <c r="S1672" s="57">
        <v>19.349599999999999</v>
      </c>
      <c r="T1672" s="57">
        <v>30.516200000000001</v>
      </c>
      <c r="U1672" s="77">
        <v>0.41541541541541538</v>
      </c>
      <c r="V1672" s="24" t="s">
        <v>6491</v>
      </c>
      <c r="W1672" s="216" t="s">
        <v>5967</v>
      </c>
      <c r="X1672" s="216" t="s">
        <v>6007</v>
      </c>
      <c r="Y1672" s="24" t="s">
        <v>5964</v>
      </c>
      <c r="Z1672" s="24" t="s">
        <v>6336</v>
      </c>
      <c r="AA1672" s="24" t="s">
        <v>6017</v>
      </c>
      <c r="AB1672" s="24" t="s">
        <v>5979</v>
      </c>
      <c r="AC1672" s="24" t="s">
        <v>5986</v>
      </c>
    </row>
    <row r="1673" spans="1:29" s="169" customFormat="1">
      <c r="A1673" s="24">
        <v>8076</v>
      </c>
      <c r="B1673" s="24" t="s">
        <v>1452</v>
      </c>
      <c r="C1673" s="57">
        <v>32.700000000000003</v>
      </c>
      <c r="D1673" s="57">
        <v>32.700000000000003</v>
      </c>
      <c r="E1673" s="57">
        <v>29.6</v>
      </c>
      <c r="F1673" s="57">
        <v>30.2</v>
      </c>
      <c r="G1673" s="57">
        <v>30.1</v>
      </c>
      <c r="H1673" s="57">
        <v>30.65</v>
      </c>
      <c r="I1673" s="57">
        <v>28.8</v>
      </c>
      <c r="J1673" s="57">
        <v>30</v>
      </c>
      <c r="K1673" s="57">
        <v>30.15</v>
      </c>
      <c r="L1673" s="57">
        <v>31.3</v>
      </c>
      <c r="M1673" s="57">
        <v>30.15</v>
      </c>
      <c r="N1673" s="57">
        <v>30.75</v>
      </c>
      <c r="O1673" s="57">
        <v>876</v>
      </c>
      <c r="P1673" s="57">
        <v>4517</v>
      </c>
      <c r="Q1673" s="57">
        <v>21.242799999999999</v>
      </c>
      <c r="R1673" s="57">
        <v>33.701799999999999</v>
      </c>
      <c r="S1673" s="57">
        <v>20.565799999999999</v>
      </c>
      <c r="T1673" s="57">
        <v>29.3231</v>
      </c>
      <c r="U1673" s="77">
        <v>0.32322337834846138</v>
      </c>
      <c r="V1673" s="24" t="s">
        <v>6456</v>
      </c>
      <c r="W1673" s="216" t="s">
        <v>5967</v>
      </c>
      <c r="X1673" s="216" t="s">
        <v>6007</v>
      </c>
      <c r="Y1673" s="24" t="s">
        <v>6024</v>
      </c>
      <c r="Z1673" s="24" t="s">
        <v>5994</v>
      </c>
      <c r="AA1673" s="24" t="s">
        <v>6055</v>
      </c>
      <c r="AB1673" s="24" t="s">
        <v>5970</v>
      </c>
      <c r="AC1673" s="24" t="s">
        <v>5979</v>
      </c>
    </row>
    <row r="1674" spans="1:29" s="169" customFormat="1">
      <c r="A1674" s="24">
        <v>8077</v>
      </c>
      <c r="B1674" s="24" t="s">
        <v>1453</v>
      </c>
      <c r="C1674" s="57">
        <v>11.2</v>
      </c>
      <c r="D1674" s="57">
        <v>12.05</v>
      </c>
      <c r="E1674" s="57">
        <v>10.7</v>
      </c>
      <c r="F1674" s="57">
        <v>11.2</v>
      </c>
      <c r="G1674" s="57">
        <v>11.55</v>
      </c>
      <c r="H1674" s="57">
        <v>11.85</v>
      </c>
      <c r="I1674" s="57">
        <v>10.4</v>
      </c>
      <c r="J1674" s="57">
        <v>10.65</v>
      </c>
      <c r="K1674" s="57">
        <v>10.4</v>
      </c>
      <c r="L1674" s="57">
        <v>10.9</v>
      </c>
      <c r="M1674" s="57">
        <v>10.4</v>
      </c>
      <c r="N1674" s="57">
        <v>10.75</v>
      </c>
      <c r="O1674" s="57">
        <v>8</v>
      </c>
      <c r="P1674" s="57">
        <v>499</v>
      </c>
      <c r="Q1674" s="57"/>
      <c r="R1674" s="57"/>
      <c r="S1674" s="57"/>
      <c r="T1674" s="57"/>
      <c r="U1674" s="77">
        <v>2.6720106880427523E-2</v>
      </c>
      <c r="V1674" s="24" t="s">
        <v>6501</v>
      </c>
      <c r="W1674" s="216" t="s">
        <v>5993</v>
      </c>
      <c r="X1674" s="216" t="s">
        <v>5993</v>
      </c>
      <c r="Y1674" s="24" t="s">
        <v>5985</v>
      </c>
      <c r="Z1674" s="24" t="s">
        <v>5964</v>
      </c>
      <c r="AA1674" s="24" t="s">
        <v>6031</v>
      </c>
      <c r="AB1674" s="24" t="s">
        <v>5991</v>
      </c>
      <c r="AC1674" s="24" t="s">
        <v>5979</v>
      </c>
    </row>
    <row r="1675" spans="1:29" s="169" customFormat="1">
      <c r="A1675" s="24">
        <v>8081</v>
      </c>
      <c r="B1675" s="24" t="s">
        <v>1455</v>
      </c>
      <c r="C1675" s="57">
        <v>261</v>
      </c>
      <c r="D1675" s="57">
        <v>279.5</v>
      </c>
      <c r="E1675" s="57">
        <v>245.5</v>
      </c>
      <c r="F1675" s="57">
        <v>272.5</v>
      </c>
      <c r="G1675" s="57">
        <v>273.5</v>
      </c>
      <c r="H1675" s="57">
        <v>279</v>
      </c>
      <c r="I1675" s="57">
        <v>252</v>
      </c>
      <c r="J1675" s="57">
        <v>255</v>
      </c>
      <c r="K1675" s="57">
        <v>262.5</v>
      </c>
      <c r="L1675" s="57">
        <v>277.5</v>
      </c>
      <c r="M1675" s="57">
        <v>260.5</v>
      </c>
      <c r="N1675" s="57">
        <v>266</v>
      </c>
      <c r="O1675" s="57">
        <v>2941</v>
      </c>
      <c r="P1675" s="57">
        <v>7762</v>
      </c>
      <c r="Q1675" s="57">
        <v>59.159500000000001</v>
      </c>
      <c r="R1675" s="57">
        <v>68.419399999999996</v>
      </c>
      <c r="S1675" s="57">
        <v>57.8157</v>
      </c>
      <c r="T1675" s="57">
        <v>64.884799999999998</v>
      </c>
      <c r="U1675" s="77">
        <v>0.63149531907583956</v>
      </c>
      <c r="V1675" s="24" t="s">
        <v>6123</v>
      </c>
      <c r="W1675" s="216" t="s">
        <v>5967</v>
      </c>
      <c r="X1675" s="216" t="s">
        <v>5961</v>
      </c>
      <c r="Y1675" s="24" t="s">
        <v>5982</v>
      </c>
      <c r="Z1675" s="24" t="s">
        <v>5964</v>
      </c>
      <c r="AA1675" s="24" t="s">
        <v>5963</v>
      </c>
      <c r="AB1675" s="24" t="s">
        <v>5996</v>
      </c>
      <c r="AC1675" s="24" t="s">
        <v>5965</v>
      </c>
    </row>
    <row r="1676" spans="1:29" s="169" customFormat="1">
      <c r="A1676" s="24">
        <v>8083</v>
      </c>
      <c r="B1676" s="24" t="s">
        <v>1456</v>
      </c>
      <c r="C1676" s="57">
        <v>186</v>
      </c>
      <c r="D1676" s="57">
        <v>186</v>
      </c>
      <c r="E1676" s="57">
        <v>183.5</v>
      </c>
      <c r="F1676" s="57">
        <v>185</v>
      </c>
      <c r="G1676" s="57">
        <v>185.5</v>
      </c>
      <c r="H1676" s="57">
        <v>185.5</v>
      </c>
      <c r="I1676" s="57">
        <v>183.5</v>
      </c>
      <c r="J1676" s="57">
        <v>184</v>
      </c>
      <c r="K1676" s="57">
        <v>184</v>
      </c>
      <c r="L1676" s="57">
        <v>185</v>
      </c>
      <c r="M1676" s="57">
        <v>183.5</v>
      </c>
      <c r="N1676" s="57">
        <v>184</v>
      </c>
      <c r="O1676" s="57">
        <v>55</v>
      </c>
      <c r="P1676" s="57">
        <v>119</v>
      </c>
      <c r="Q1676" s="57">
        <v>19.992899999999999</v>
      </c>
      <c r="R1676" s="57">
        <v>33.191699999999997</v>
      </c>
      <c r="S1676" s="57">
        <v>14.8438</v>
      </c>
      <c r="T1676" s="57">
        <v>27.075700000000001</v>
      </c>
      <c r="U1676" s="77">
        <v>0.77030812324929965</v>
      </c>
      <c r="V1676" s="24" t="s">
        <v>6853</v>
      </c>
      <c r="W1676" s="216" t="s">
        <v>5967</v>
      </c>
      <c r="X1676" s="216" t="s">
        <v>6007</v>
      </c>
      <c r="Y1676" s="24" t="s">
        <v>6017</v>
      </c>
      <c r="Z1676" s="24" t="s">
        <v>6017</v>
      </c>
      <c r="AA1676" s="24" t="s">
        <v>6166</v>
      </c>
      <c r="AB1676" s="24" t="s">
        <v>5996</v>
      </c>
      <c r="AC1676" s="24" t="s">
        <v>5991</v>
      </c>
    </row>
    <row r="1677" spans="1:29" s="169" customFormat="1">
      <c r="A1677" s="24">
        <v>8084</v>
      </c>
      <c r="B1677" s="24" t="s">
        <v>1457</v>
      </c>
      <c r="C1677" s="57">
        <v>78.8</v>
      </c>
      <c r="D1677" s="57">
        <v>82</v>
      </c>
      <c r="E1677" s="57">
        <v>77</v>
      </c>
      <c r="F1677" s="57">
        <v>81.900000000000006</v>
      </c>
      <c r="G1677" s="57">
        <v>81.400000000000006</v>
      </c>
      <c r="H1677" s="57">
        <v>81.900000000000006</v>
      </c>
      <c r="I1677" s="57">
        <v>78</v>
      </c>
      <c r="J1677" s="57">
        <v>79.900000000000006</v>
      </c>
      <c r="K1677" s="57">
        <v>80.7</v>
      </c>
      <c r="L1677" s="57">
        <v>80.7</v>
      </c>
      <c r="M1677" s="57">
        <v>77</v>
      </c>
      <c r="N1677" s="57">
        <v>78</v>
      </c>
      <c r="O1677" s="57">
        <v>70</v>
      </c>
      <c r="P1677" s="57">
        <v>275</v>
      </c>
      <c r="Q1677" s="57">
        <v>52.170499999999997</v>
      </c>
      <c r="R1677" s="57">
        <v>54.95</v>
      </c>
      <c r="S1677" s="57">
        <v>47.73</v>
      </c>
      <c r="T1677" s="57">
        <v>52.543300000000002</v>
      </c>
      <c r="U1677" s="77">
        <v>0.42424242424242425</v>
      </c>
      <c r="V1677" s="24" t="s">
        <v>6398</v>
      </c>
      <c r="W1677" s="216" t="s">
        <v>5967</v>
      </c>
      <c r="X1677" s="216" t="s">
        <v>5961</v>
      </c>
      <c r="Y1677" s="24" t="s">
        <v>5982</v>
      </c>
      <c r="Z1677" s="24" t="s">
        <v>5984</v>
      </c>
      <c r="AA1677" s="24" t="s">
        <v>6209</v>
      </c>
      <c r="AB1677" s="24" t="s">
        <v>5979</v>
      </c>
      <c r="AC1677" s="24" t="s">
        <v>5991</v>
      </c>
    </row>
    <row r="1678" spans="1:29" s="169" customFormat="1">
      <c r="A1678" s="24">
        <v>8085</v>
      </c>
      <c r="B1678" s="24" t="s">
        <v>1458</v>
      </c>
      <c r="C1678" s="57">
        <v>14</v>
      </c>
      <c r="D1678" s="57">
        <v>14.2</v>
      </c>
      <c r="E1678" s="57">
        <v>12.95</v>
      </c>
      <c r="F1678" s="57">
        <v>13</v>
      </c>
      <c r="G1678" s="57">
        <v>13</v>
      </c>
      <c r="H1678" s="57">
        <v>14</v>
      </c>
      <c r="I1678" s="57">
        <v>12.4</v>
      </c>
      <c r="J1678" s="57">
        <v>13.15</v>
      </c>
      <c r="K1678" s="57">
        <v>13.35</v>
      </c>
      <c r="L1678" s="57">
        <v>14.45</v>
      </c>
      <c r="M1678" s="57">
        <v>13.15</v>
      </c>
      <c r="N1678" s="57">
        <v>14.1</v>
      </c>
      <c r="O1678" s="57">
        <v>2053</v>
      </c>
      <c r="P1678" s="57">
        <v>3447</v>
      </c>
      <c r="Q1678" s="57">
        <v>48.875500000000002</v>
      </c>
      <c r="R1678" s="57">
        <v>52.246200000000002</v>
      </c>
      <c r="S1678" s="57">
        <v>54.228700000000003</v>
      </c>
      <c r="T1678" s="57">
        <v>52.906999999999996</v>
      </c>
      <c r="U1678" s="77">
        <v>0.99265061406053579</v>
      </c>
      <c r="V1678" s="24" t="s">
        <v>6163</v>
      </c>
      <c r="W1678" s="216" t="s">
        <v>5981</v>
      </c>
      <c r="X1678" s="216" t="s">
        <v>5961</v>
      </c>
      <c r="Y1678" s="24" t="s">
        <v>5964</v>
      </c>
      <c r="Z1678" s="24" t="s">
        <v>5969</v>
      </c>
      <c r="AA1678" s="24" t="s">
        <v>5982</v>
      </c>
      <c r="AB1678" s="24" t="s">
        <v>5991</v>
      </c>
      <c r="AC1678" s="24" t="s">
        <v>5990</v>
      </c>
    </row>
    <row r="1679" spans="1:29" s="169" customFormat="1">
      <c r="A1679" s="24">
        <v>8086</v>
      </c>
      <c r="B1679" s="24" t="s">
        <v>1459</v>
      </c>
      <c r="C1679" s="57">
        <v>162.5</v>
      </c>
      <c r="D1679" s="57">
        <v>163.5</v>
      </c>
      <c r="E1679" s="57">
        <v>145</v>
      </c>
      <c r="F1679" s="57">
        <v>145</v>
      </c>
      <c r="G1679" s="57">
        <v>143</v>
      </c>
      <c r="H1679" s="57">
        <v>150</v>
      </c>
      <c r="I1679" s="57">
        <v>136.5</v>
      </c>
      <c r="J1679" s="57">
        <v>145</v>
      </c>
      <c r="K1679" s="57">
        <v>149</v>
      </c>
      <c r="L1679" s="57">
        <v>163.5</v>
      </c>
      <c r="M1679" s="57">
        <v>147</v>
      </c>
      <c r="N1679" s="57">
        <v>162</v>
      </c>
      <c r="O1679" s="57">
        <v>11457</v>
      </c>
      <c r="P1679" s="57">
        <v>16442</v>
      </c>
      <c r="Q1679" s="57">
        <v>31.554200000000002</v>
      </c>
      <c r="R1679" s="57">
        <v>49.858800000000002</v>
      </c>
      <c r="S1679" s="57">
        <v>35.202800000000003</v>
      </c>
      <c r="T1679" s="57">
        <v>44.973500000000001</v>
      </c>
      <c r="U1679" s="77">
        <v>1.161355066293638</v>
      </c>
      <c r="V1679" s="24" t="s">
        <v>6490</v>
      </c>
      <c r="W1679" s="216" t="s">
        <v>6039</v>
      </c>
      <c r="X1679" s="216" t="s">
        <v>5971</v>
      </c>
      <c r="Y1679" s="24" t="s">
        <v>6004</v>
      </c>
      <c r="Z1679" s="24" t="s">
        <v>5968</v>
      </c>
      <c r="AA1679" s="24" t="s">
        <v>5982</v>
      </c>
      <c r="AB1679" s="24" t="s">
        <v>5965</v>
      </c>
      <c r="AC1679" s="24" t="s">
        <v>5965</v>
      </c>
    </row>
    <row r="1680" spans="1:29" s="169" customFormat="1">
      <c r="A1680" s="24">
        <v>8087</v>
      </c>
      <c r="B1680" s="24" t="s">
        <v>1460</v>
      </c>
      <c r="C1680" s="57">
        <v>27.9</v>
      </c>
      <c r="D1680" s="57">
        <v>28</v>
      </c>
      <c r="E1680" s="57">
        <v>27.1</v>
      </c>
      <c r="F1680" s="57">
        <v>27.65</v>
      </c>
      <c r="G1680" s="57">
        <v>28.4</v>
      </c>
      <c r="H1680" s="57">
        <v>28.4</v>
      </c>
      <c r="I1680" s="57">
        <v>26.5</v>
      </c>
      <c r="J1680" s="57">
        <v>27</v>
      </c>
      <c r="K1680" s="57">
        <v>26.95</v>
      </c>
      <c r="L1680" s="57">
        <v>27.35</v>
      </c>
      <c r="M1680" s="57">
        <v>26.5</v>
      </c>
      <c r="N1680" s="57">
        <v>27.2</v>
      </c>
      <c r="O1680" s="57">
        <v>21</v>
      </c>
      <c r="P1680" s="57">
        <v>87</v>
      </c>
      <c r="Q1680" s="57"/>
      <c r="R1680" s="57"/>
      <c r="S1680" s="57"/>
      <c r="T1680" s="57"/>
      <c r="U1680" s="77">
        <v>0.4022988505747126</v>
      </c>
      <c r="V1680" s="24" t="s">
        <v>6854</v>
      </c>
      <c r="W1680" s="216" t="s">
        <v>5993</v>
      </c>
      <c r="X1680" s="216" t="s">
        <v>5993</v>
      </c>
      <c r="Y1680" s="24" t="s">
        <v>6127</v>
      </c>
      <c r="Z1680" s="24" t="s">
        <v>6024</v>
      </c>
      <c r="AA1680" s="24" t="s">
        <v>6244</v>
      </c>
      <c r="AB1680" s="24" t="s">
        <v>5990</v>
      </c>
      <c r="AC1680" s="24" t="s">
        <v>5970</v>
      </c>
    </row>
    <row r="1681" spans="1:29" s="169" customFormat="1">
      <c r="A1681" s="24">
        <v>8088</v>
      </c>
      <c r="B1681" s="24" t="s">
        <v>1461</v>
      </c>
      <c r="C1681" s="57">
        <v>29.1</v>
      </c>
      <c r="D1681" s="57">
        <v>29.15</v>
      </c>
      <c r="E1681" s="57">
        <v>24.75</v>
      </c>
      <c r="F1681" s="57">
        <v>24.8</v>
      </c>
      <c r="G1681" s="57">
        <v>24.8</v>
      </c>
      <c r="H1681" s="57">
        <v>25</v>
      </c>
      <c r="I1681" s="57">
        <v>22.05</v>
      </c>
      <c r="J1681" s="57">
        <v>22.8</v>
      </c>
      <c r="K1681" s="57">
        <v>22.85</v>
      </c>
      <c r="L1681" s="57">
        <v>23.7</v>
      </c>
      <c r="M1681" s="57">
        <v>22.85</v>
      </c>
      <c r="N1681" s="57">
        <v>22.95</v>
      </c>
      <c r="O1681" s="57">
        <v>473</v>
      </c>
      <c r="P1681" s="57">
        <v>2711</v>
      </c>
      <c r="Q1681" s="57">
        <v>25.086200000000002</v>
      </c>
      <c r="R1681" s="57">
        <v>37.798699999999997</v>
      </c>
      <c r="S1681" s="57">
        <v>19.694400000000002</v>
      </c>
      <c r="T1681" s="57">
        <v>31.763999999999999</v>
      </c>
      <c r="U1681" s="77">
        <v>0.29079060617238411</v>
      </c>
      <c r="V1681" s="24" t="s">
        <v>6123</v>
      </c>
      <c r="W1681" s="216" t="s">
        <v>5967</v>
      </c>
      <c r="X1681" s="216" t="s">
        <v>6007</v>
      </c>
      <c r="Y1681" s="24" t="s">
        <v>5964</v>
      </c>
      <c r="Z1681" s="24" t="s">
        <v>5964</v>
      </c>
      <c r="AA1681" s="24" t="s">
        <v>6227</v>
      </c>
      <c r="AB1681" s="24" t="s">
        <v>6084</v>
      </c>
      <c r="AC1681" s="24" t="s">
        <v>5979</v>
      </c>
    </row>
    <row r="1682" spans="1:29" s="169" customFormat="1">
      <c r="A1682" s="24">
        <v>8089</v>
      </c>
      <c r="B1682" s="24" t="s">
        <v>5951</v>
      </c>
      <c r="C1682" s="57">
        <v>29.6</v>
      </c>
      <c r="D1682" s="57">
        <v>29.6</v>
      </c>
      <c r="E1682" s="57">
        <v>27.2</v>
      </c>
      <c r="F1682" s="57">
        <v>27.45</v>
      </c>
      <c r="G1682" s="57">
        <v>25.2</v>
      </c>
      <c r="H1682" s="57">
        <v>25.2</v>
      </c>
      <c r="I1682" s="57">
        <v>23.45</v>
      </c>
      <c r="J1682" s="57">
        <v>23.75</v>
      </c>
      <c r="K1682" s="57">
        <v>23.9</v>
      </c>
      <c r="L1682" s="57">
        <v>24.2</v>
      </c>
      <c r="M1682" s="57">
        <v>23.5</v>
      </c>
      <c r="N1682" s="57">
        <v>23.9</v>
      </c>
      <c r="O1682" s="57">
        <v>125</v>
      </c>
      <c r="P1682" s="57">
        <v>382</v>
      </c>
      <c r="Q1682" s="57"/>
      <c r="R1682" s="57"/>
      <c r="S1682" s="57"/>
      <c r="T1682" s="57"/>
      <c r="U1682" s="77">
        <v>0.54537521815008727</v>
      </c>
      <c r="V1682" s="24" t="s">
        <v>6057</v>
      </c>
      <c r="W1682" s="216" t="s">
        <v>5993</v>
      </c>
      <c r="X1682" s="216" t="s">
        <v>5993</v>
      </c>
      <c r="Y1682" s="24" t="s">
        <v>6024</v>
      </c>
      <c r="Z1682" s="24" t="s">
        <v>6024</v>
      </c>
      <c r="AA1682" s="24" t="s">
        <v>5998</v>
      </c>
      <c r="AB1682" s="24" t="s">
        <v>5986</v>
      </c>
      <c r="AC1682" s="24" t="s">
        <v>5976</v>
      </c>
    </row>
    <row r="1683" spans="1:29" s="169" customFormat="1">
      <c r="A1683" s="24">
        <v>8091</v>
      </c>
      <c r="B1683" s="24" t="s">
        <v>1462</v>
      </c>
      <c r="C1683" s="57">
        <v>64.5</v>
      </c>
      <c r="D1683" s="57">
        <v>65.599999999999994</v>
      </c>
      <c r="E1683" s="57">
        <v>62.2</v>
      </c>
      <c r="F1683" s="57">
        <v>62.7</v>
      </c>
      <c r="G1683" s="57">
        <v>62.8</v>
      </c>
      <c r="H1683" s="57">
        <v>63</v>
      </c>
      <c r="I1683" s="57">
        <v>57.8</v>
      </c>
      <c r="J1683" s="57">
        <v>60.3</v>
      </c>
      <c r="K1683" s="57">
        <v>60.6</v>
      </c>
      <c r="L1683" s="57">
        <v>62.2</v>
      </c>
      <c r="M1683" s="57">
        <v>60.6</v>
      </c>
      <c r="N1683" s="57">
        <v>61.9</v>
      </c>
      <c r="O1683" s="57">
        <v>149</v>
      </c>
      <c r="P1683" s="57">
        <v>794</v>
      </c>
      <c r="Q1683" s="57">
        <v>49.523400000000002</v>
      </c>
      <c r="R1683" s="57">
        <v>50.356200000000001</v>
      </c>
      <c r="S1683" s="57">
        <v>50.536999999999999</v>
      </c>
      <c r="T1683" s="57">
        <v>50.416400000000003</v>
      </c>
      <c r="U1683" s="77">
        <v>0.31276238455079769</v>
      </c>
      <c r="V1683" s="24" t="s">
        <v>6038</v>
      </c>
      <c r="W1683" s="216" t="s">
        <v>5981</v>
      </c>
      <c r="X1683" s="216" t="s">
        <v>5961</v>
      </c>
      <c r="Y1683" s="24" t="s">
        <v>5962</v>
      </c>
      <c r="Z1683" s="24" t="s">
        <v>5964</v>
      </c>
      <c r="AA1683" s="24" t="s">
        <v>6055</v>
      </c>
      <c r="AB1683" s="24" t="s">
        <v>5990</v>
      </c>
      <c r="AC1683" s="24" t="s">
        <v>5979</v>
      </c>
    </row>
    <row r="1684" spans="1:29" s="169" customFormat="1">
      <c r="A1684" s="24">
        <v>8092</v>
      </c>
      <c r="B1684" s="24" t="s">
        <v>1463</v>
      </c>
      <c r="C1684" s="57">
        <v>9.51</v>
      </c>
      <c r="D1684" s="57">
        <v>9.64</v>
      </c>
      <c r="E1684" s="57">
        <v>8.81</v>
      </c>
      <c r="F1684" s="57">
        <v>8.81</v>
      </c>
      <c r="G1684" s="57">
        <v>8.8000000000000007</v>
      </c>
      <c r="H1684" s="57">
        <v>8.8699999999999992</v>
      </c>
      <c r="I1684" s="57">
        <v>7.99</v>
      </c>
      <c r="J1684" s="57">
        <v>8.0500000000000007</v>
      </c>
      <c r="K1684" s="57">
        <v>8.1</v>
      </c>
      <c r="L1684" s="57">
        <v>8.24</v>
      </c>
      <c r="M1684" s="57">
        <v>8</v>
      </c>
      <c r="N1684" s="57">
        <v>8.07</v>
      </c>
      <c r="O1684" s="57">
        <v>194</v>
      </c>
      <c r="P1684" s="57">
        <v>584</v>
      </c>
      <c r="Q1684" s="57">
        <v>29.954599999999999</v>
      </c>
      <c r="R1684" s="57">
        <v>42.216000000000001</v>
      </c>
      <c r="S1684" s="57">
        <v>21.316500000000001</v>
      </c>
      <c r="T1684" s="57">
        <v>35.249499999999998</v>
      </c>
      <c r="U1684" s="77">
        <v>0.55365296803652975</v>
      </c>
      <c r="V1684" s="24" t="s">
        <v>6738</v>
      </c>
      <c r="W1684" s="216" t="s">
        <v>5967</v>
      </c>
      <c r="X1684" s="216" t="s">
        <v>6007</v>
      </c>
      <c r="Y1684" s="24" t="s">
        <v>6004</v>
      </c>
      <c r="Z1684" s="24" t="s">
        <v>5964</v>
      </c>
      <c r="AA1684" s="24" t="s">
        <v>6027</v>
      </c>
      <c r="AB1684" s="24" t="s">
        <v>5976</v>
      </c>
      <c r="AC1684" s="24" t="s">
        <v>5991</v>
      </c>
    </row>
    <row r="1685" spans="1:29" s="169" customFormat="1">
      <c r="A1685" s="24">
        <v>8093</v>
      </c>
      <c r="B1685" s="24" t="s">
        <v>1464</v>
      </c>
      <c r="C1685" s="57">
        <v>9.48</v>
      </c>
      <c r="D1685" s="57">
        <v>9.48</v>
      </c>
      <c r="E1685" s="57">
        <v>8.8699999999999992</v>
      </c>
      <c r="F1685" s="57">
        <v>9</v>
      </c>
      <c r="G1685" s="57">
        <v>8.9</v>
      </c>
      <c r="H1685" s="57">
        <v>8.9</v>
      </c>
      <c r="I1685" s="57">
        <v>8.2100000000000009</v>
      </c>
      <c r="J1685" s="57">
        <v>8.4499999999999993</v>
      </c>
      <c r="K1685" s="57">
        <v>8.98</v>
      </c>
      <c r="L1685" s="57">
        <v>8.98</v>
      </c>
      <c r="M1685" s="57">
        <v>8.25</v>
      </c>
      <c r="N1685" s="57">
        <v>8.59</v>
      </c>
      <c r="O1685" s="57">
        <v>112</v>
      </c>
      <c r="P1685" s="57">
        <v>522</v>
      </c>
      <c r="Q1685" s="57">
        <v>13.2232</v>
      </c>
      <c r="R1685" s="57">
        <v>13.2963</v>
      </c>
      <c r="S1685" s="57">
        <v>15.3447</v>
      </c>
      <c r="T1685" s="57">
        <v>13.979100000000001</v>
      </c>
      <c r="U1685" s="77">
        <v>0.35759897828863346</v>
      </c>
      <c r="V1685" s="24" t="s">
        <v>6030</v>
      </c>
      <c r="W1685" s="216" t="s">
        <v>6337</v>
      </c>
      <c r="X1685" s="216" t="s">
        <v>6047</v>
      </c>
      <c r="Y1685" s="24" t="s">
        <v>6024</v>
      </c>
      <c r="Z1685" s="24" t="s">
        <v>6024</v>
      </c>
      <c r="AA1685" s="24" t="s">
        <v>6024</v>
      </c>
      <c r="AB1685" s="24" t="s">
        <v>5979</v>
      </c>
      <c r="AC1685" s="24" t="s">
        <v>5970</v>
      </c>
    </row>
    <row r="1686" spans="1:29" s="169" customFormat="1">
      <c r="A1686" s="24">
        <v>8096</v>
      </c>
      <c r="B1686" s="24" t="s">
        <v>5952</v>
      </c>
      <c r="C1686" s="57">
        <v>15.45</v>
      </c>
      <c r="D1686" s="57">
        <v>15.45</v>
      </c>
      <c r="E1686" s="57">
        <v>13.15</v>
      </c>
      <c r="F1686" s="57">
        <v>13.25</v>
      </c>
      <c r="G1686" s="57">
        <v>13.1</v>
      </c>
      <c r="H1686" s="57">
        <v>13.3</v>
      </c>
      <c r="I1686" s="57">
        <v>12.45</v>
      </c>
      <c r="J1686" s="57">
        <v>12.75</v>
      </c>
      <c r="K1686" s="57">
        <v>13</v>
      </c>
      <c r="L1686" s="57">
        <v>13.45</v>
      </c>
      <c r="M1686" s="57">
        <v>12.85</v>
      </c>
      <c r="N1686" s="57">
        <v>13.05</v>
      </c>
      <c r="O1686" s="57">
        <v>1493</v>
      </c>
      <c r="P1686" s="57">
        <v>6552</v>
      </c>
      <c r="Q1686" s="57">
        <v>34.419199999999996</v>
      </c>
      <c r="R1686" s="57">
        <v>51.169800000000002</v>
      </c>
      <c r="S1686" s="57">
        <v>28.009399999999999</v>
      </c>
      <c r="T1686" s="57">
        <v>43.4497</v>
      </c>
      <c r="U1686" s="77">
        <v>0.3797822547822548</v>
      </c>
      <c r="V1686" s="24" t="s">
        <v>6123</v>
      </c>
      <c r="W1686" s="216" t="s">
        <v>5967</v>
      </c>
      <c r="X1686" s="216" t="s">
        <v>5971</v>
      </c>
      <c r="Y1686" s="24" t="s">
        <v>6024</v>
      </c>
      <c r="Z1686" s="24" t="s">
        <v>5962</v>
      </c>
      <c r="AA1686" s="24" t="s">
        <v>5969</v>
      </c>
      <c r="AB1686" s="24" t="s">
        <v>5996</v>
      </c>
      <c r="AC1686" s="24" t="s">
        <v>5991</v>
      </c>
    </row>
    <row r="1687" spans="1:29" s="169" customFormat="1">
      <c r="A1687" s="24">
        <v>8097</v>
      </c>
      <c r="B1687" s="24" t="s">
        <v>1466</v>
      </c>
      <c r="C1687" s="57">
        <v>26.7</v>
      </c>
      <c r="D1687" s="57">
        <v>27.4</v>
      </c>
      <c r="E1687" s="57">
        <v>25</v>
      </c>
      <c r="F1687" s="57">
        <v>25.4</v>
      </c>
      <c r="G1687" s="57">
        <v>25.4</v>
      </c>
      <c r="H1687" s="57">
        <v>25.5</v>
      </c>
      <c r="I1687" s="57">
        <v>23.25</v>
      </c>
      <c r="J1687" s="57">
        <v>23.85</v>
      </c>
      <c r="K1687" s="57">
        <v>24</v>
      </c>
      <c r="L1687" s="57">
        <v>24.75</v>
      </c>
      <c r="M1687" s="57">
        <v>23.6</v>
      </c>
      <c r="N1687" s="57">
        <v>24</v>
      </c>
      <c r="O1687" s="57">
        <v>115</v>
      </c>
      <c r="P1687" s="57">
        <v>823</v>
      </c>
      <c r="Q1687" s="57">
        <v>24.512799999999999</v>
      </c>
      <c r="R1687" s="57">
        <v>40.145200000000003</v>
      </c>
      <c r="S1687" s="57">
        <v>18.433900000000001</v>
      </c>
      <c r="T1687" s="57">
        <v>32.908099999999997</v>
      </c>
      <c r="U1687" s="77">
        <v>0.23288780882948562</v>
      </c>
      <c r="V1687" s="24" t="s">
        <v>6123</v>
      </c>
      <c r="W1687" s="216" t="s">
        <v>5967</v>
      </c>
      <c r="X1687" s="216" t="s">
        <v>6007</v>
      </c>
      <c r="Y1687" s="24" t="s">
        <v>5964</v>
      </c>
      <c r="Z1687" s="24" t="s">
        <v>5964</v>
      </c>
      <c r="AA1687" s="24" t="s">
        <v>6164</v>
      </c>
      <c r="AB1687" s="24" t="s">
        <v>5996</v>
      </c>
      <c r="AC1687" s="24" t="s">
        <v>5991</v>
      </c>
    </row>
    <row r="1688" spans="1:29" s="169" customFormat="1">
      <c r="A1688" s="24">
        <v>8099</v>
      </c>
      <c r="B1688" s="24" t="s">
        <v>1467</v>
      </c>
      <c r="C1688" s="57">
        <v>35</v>
      </c>
      <c r="D1688" s="57">
        <v>36.049999999999997</v>
      </c>
      <c r="E1688" s="57">
        <v>32.5</v>
      </c>
      <c r="F1688" s="57">
        <v>32.5</v>
      </c>
      <c r="G1688" s="57">
        <v>32.6</v>
      </c>
      <c r="H1688" s="57">
        <v>36.75</v>
      </c>
      <c r="I1688" s="57">
        <v>31.15</v>
      </c>
      <c r="J1688" s="57">
        <v>35.85</v>
      </c>
      <c r="K1688" s="57">
        <v>36.35</v>
      </c>
      <c r="L1688" s="57">
        <v>38.549999999999997</v>
      </c>
      <c r="M1688" s="57">
        <v>35.25</v>
      </c>
      <c r="N1688" s="57">
        <v>37.4</v>
      </c>
      <c r="O1688" s="57">
        <v>980</v>
      </c>
      <c r="P1688" s="57">
        <v>1062</v>
      </c>
      <c r="Q1688" s="57">
        <v>51.187399999999997</v>
      </c>
      <c r="R1688" s="57">
        <v>45.014200000000002</v>
      </c>
      <c r="S1688" s="57">
        <v>59.515000000000001</v>
      </c>
      <c r="T1688" s="57">
        <v>49.847799999999999</v>
      </c>
      <c r="U1688" s="77">
        <v>1.5379786566227243</v>
      </c>
      <c r="V1688" s="24" t="s">
        <v>6855</v>
      </c>
      <c r="W1688" s="216" t="s">
        <v>6009</v>
      </c>
      <c r="X1688" s="216" t="s">
        <v>5961</v>
      </c>
      <c r="Y1688" s="24" t="s">
        <v>6004</v>
      </c>
      <c r="Z1688" s="24" t="s">
        <v>5982</v>
      </c>
      <c r="AA1688" s="24" t="s">
        <v>6022</v>
      </c>
      <c r="AB1688" s="24" t="s">
        <v>5991</v>
      </c>
      <c r="AC1688" s="24" t="s">
        <v>5991</v>
      </c>
    </row>
    <row r="1689" spans="1:29" s="169" customFormat="1">
      <c r="A1689" s="24">
        <v>8101</v>
      </c>
      <c r="B1689" s="24" t="s">
        <v>1468</v>
      </c>
      <c r="C1689" s="57">
        <v>2.67</v>
      </c>
      <c r="D1689" s="57">
        <v>2.81</v>
      </c>
      <c r="E1689" s="57">
        <v>2.6</v>
      </c>
      <c r="F1689" s="57">
        <v>2.62</v>
      </c>
      <c r="G1689" s="57">
        <v>2.62</v>
      </c>
      <c r="H1689" s="57">
        <v>2.62</v>
      </c>
      <c r="I1689" s="57">
        <v>2.3199999999999998</v>
      </c>
      <c r="J1689" s="57">
        <v>2.34</v>
      </c>
      <c r="K1689" s="57">
        <v>2.34</v>
      </c>
      <c r="L1689" s="57">
        <v>2.39</v>
      </c>
      <c r="M1689" s="57">
        <v>2.33</v>
      </c>
      <c r="N1689" s="57">
        <v>2.39</v>
      </c>
      <c r="O1689" s="57">
        <v>320</v>
      </c>
      <c r="P1689" s="57">
        <v>1316</v>
      </c>
      <c r="Q1689" s="57"/>
      <c r="R1689" s="57"/>
      <c r="S1689" s="57"/>
      <c r="T1689" s="57"/>
      <c r="U1689" s="77">
        <v>0.40526849037487334</v>
      </c>
      <c r="V1689" s="24" t="s">
        <v>6735</v>
      </c>
      <c r="W1689" s="216" t="s">
        <v>5993</v>
      </c>
      <c r="X1689" s="216" t="s">
        <v>5993</v>
      </c>
      <c r="Y1689" s="24" t="s">
        <v>6000</v>
      </c>
      <c r="Z1689" s="24" t="s">
        <v>6024</v>
      </c>
      <c r="AA1689" s="24" t="s">
        <v>6126</v>
      </c>
      <c r="AB1689" s="24" t="s">
        <v>5979</v>
      </c>
      <c r="AC1689" s="24" t="s">
        <v>5990</v>
      </c>
    </row>
    <row r="1690" spans="1:29" s="169" customFormat="1">
      <c r="A1690" s="24">
        <v>8103</v>
      </c>
      <c r="B1690" s="24" t="s">
        <v>1469</v>
      </c>
      <c r="C1690" s="57">
        <v>48.85</v>
      </c>
      <c r="D1690" s="57">
        <v>50.3</v>
      </c>
      <c r="E1690" s="57">
        <v>44.7</v>
      </c>
      <c r="F1690" s="57">
        <v>44.7</v>
      </c>
      <c r="G1690" s="57">
        <v>44.7</v>
      </c>
      <c r="H1690" s="57">
        <v>44.7</v>
      </c>
      <c r="I1690" s="57">
        <v>40.9</v>
      </c>
      <c r="J1690" s="57">
        <v>41.6</v>
      </c>
      <c r="K1690" s="57">
        <v>42.8</v>
      </c>
      <c r="L1690" s="57">
        <v>43.5</v>
      </c>
      <c r="M1690" s="57">
        <v>42.25</v>
      </c>
      <c r="N1690" s="57">
        <v>42.25</v>
      </c>
      <c r="O1690" s="57">
        <v>2031</v>
      </c>
      <c r="P1690" s="57">
        <v>6425</v>
      </c>
      <c r="Q1690" s="57">
        <v>45.4392</v>
      </c>
      <c r="R1690" s="57">
        <v>61.134099999999997</v>
      </c>
      <c r="S1690" s="57">
        <v>34.704500000000003</v>
      </c>
      <c r="T1690" s="57">
        <v>52.324300000000001</v>
      </c>
      <c r="U1690" s="77">
        <v>0.52684824902723737</v>
      </c>
      <c r="V1690" s="24" t="s">
        <v>6696</v>
      </c>
      <c r="W1690" s="216" t="s">
        <v>5967</v>
      </c>
      <c r="X1690" s="216" t="s">
        <v>5961</v>
      </c>
      <c r="Y1690" s="24" t="s">
        <v>6004</v>
      </c>
      <c r="Z1690" s="24" t="s">
        <v>6024</v>
      </c>
      <c r="AA1690" s="24" t="s">
        <v>6130</v>
      </c>
      <c r="AB1690" s="24" t="s">
        <v>5976</v>
      </c>
      <c r="AC1690" s="24" t="s">
        <v>5979</v>
      </c>
    </row>
    <row r="1691" spans="1:29" s="169" customFormat="1">
      <c r="A1691" s="24">
        <v>8104</v>
      </c>
      <c r="B1691" s="24" t="s">
        <v>4172</v>
      </c>
      <c r="C1691" s="57">
        <v>56.4</v>
      </c>
      <c r="D1691" s="57">
        <v>56.4</v>
      </c>
      <c r="E1691" s="57">
        <v>51.5</v>
      </c>
      <c r="F1691" s="57">
        <v>51.5</v>
      </c>
      <c r="G1691" s="57">
        <v>50</v>
      </c>
      <c r="H1691" s="57">
        <v>51.5</v>
      </c>
      <c r="I1691" s="57">
        <v>48.1</v>
      </c>
      <c r="J1691" s="57">
        <v>48.9</v>
      </c>
      <c r="K1691" s="57">
        <v>49.2</v>
      </c>
      <c r="L1691" s="57">
        <v>50.9</v>
      </c>
      <c r="M1691" s="57">
        <v>49.2</v>
      </c>
      <c r="N1691" s="57">
        <v>50.1</v>
      </c>
      <c r="O1691" s="57">
        <v>293</v>
      </c>
      <c r="P1691" s="57">
        <v>1370</v>
      </c>
      <c r="Q1691" s="57">
        <v>37.651899999999998</v>
      </c>
      <c r="R1691" s="57">
        <v>52.682000000000002</v>
      </c>
      <c r="S1691" s="57">
        <v>30.392199999999999</v>
      </c>
      <c r="T1691" s="57">
        <v>45.252099999999999</v>
      </c>
      <c r="U1691" s="77">
        <v>0.35644768856447689</v>
      </c>
      <c r="V1691" s="24" t="s">
        <v>6120</v>
      </c>
      <c r="W1691" s="216" t="s">
        <v>5967</v>
      </c>
      <c r="X1691" s="216" t="s">
        <v>5971</v>
      </c>
      <c r="Y1691" s="24" t="s">
        <v>6058</v>
      </c>
      <c r="Z1691" s="24" t="s">
        <v>5984</v>
      </c>
      <c r="AA1691" s="24" t="s">
        <v>6055</v>
      </c>
      <c r="AB1691" s="24" t="s">
        <v>5970</v>
      </c>
      <c r="AC1691" s="24" t="s">
        <v>5979</v>
      </c>
    </row>
    <row r="1692" spans="1:29" s="169" customFormat="1">
      <c r="A1692" s="24">
        <v>8105</v>
      </c>
      <c r="B1692" s="24" t="s">
        <v>1470</v>
      </c>
      <c r="C1692" s="57">
        <v>13.15</v>
      </c>
      <c r="D1692" s="57">
        <v>13.15</v>
      </c>
      <c r="E1692" s="57">
        <v>12.3</v>
      </c>
      <c r="F1692" s="57">
        <v>12.3</v>
      </c>
      <c r="G1692" s="57">
        <v>12.2</v>
      </c>
      <c r="H1692" s="57">
        <v>12.35</v>
      </c>
      <c r="I1692" s="57">
        <v>11.1</v>
      </c>
      <c r="J1692" s="57">
        <v>11.4</v>
      </c>
      <c r="K1692" s="57">
        <v>11.5</v>
      </c>
      <c r="L1692" s="57">
        <v>11.8</v>
      </c>
      <c r="M1692" s="57">
        <v>11.35</v>
      </c>
      <c r="N1692" s="57">
        <v>11.45</v>
      </c>
      <c r="O1692" s="57">
        <v>1924</v>
      </c>
      <c r="P1692" s="57">
        <v>6256</v>
      </c>
      <c r="Q1692" s="57">
        <v>22.577000000000002</v>
      </c>
      <c r="R1692" s="57">
        <v>34.371899999999997</v>
      </c>
      <c r="S1692" s="57">
        <v>18.814800000000002</v>
      </c>
      <c r="T1692" s="57">
        <v>29.186199999999999</v>
      </c>
      <c r="U1692" s="77">
        <v>0.51257459505541347</v>
      </c>
      <c r="V1692" s="24" t="s">
        <v>6139</v>
      </c>
      <c r="W1692" s="216" t="s">
        <v>5967</v>
      </c>
      <c r="X1692" s="216" t="s">
        <v>6007</v>
      </c>
      <c r="Y1692" s="24" t="s">
        <v>6058</v>
      </c>
      <c r="Z1692" s="24" t="s">
        <v>5964</v>
      </c>
      <c r="AA1692" s="24" t="s">
        <v>5978</v>
      </c>
      <c r="AB1692" s="24" t="s">
        <v>5996</v>
      </c>
      <c r="AC1692" s="24" t="s">
        <v>5990</v>
      </c>
    </row>
    <row r="1693" spans="1:29" s="169" customFormat="1">
      <c r="A1693" s="24">
        <v>8107</v>
      </c>
      <c r="B1693" s="24" t="s">
        <v>4551</v>
      </c>
      <c r="C1693" s="57">
        <v>20.149999999999999</v>
      </c>
      <c r="D1693" s="57">
        <v>20.149999999999999</v>
      </c>
      <c r="E1693" s="57">
        <v>18.600000000000001</v>
      </c>
      <c r="F1693" s="57">
        <v>19</v>
      </c>
      <c r="G1693" s="57">
        <v>18.350000000000001</v>
      </c>
      <c r="H1693" s="57">
        <v>19.3</v>
      </c>
      <c r="I1693" s="57">
        <v>17.600000000000001</v>
      </c>
      <c r="J1693" s="57">
        <v>17.8</v>
      </c>
      <c r="K1693" s="57">
        <v>17.850000000000001</v>
      </c>
      <c r="L1693" s="57">
        <v>19</v>
      </c>
      <c r="M1693" s="57">
        <v>17.850000000000001</v>
      </c>
      <c r="N1693" s="57">
        <v>18.3</v>
      </c>
      <c r="O1693" s="57">
        <v>154</v>
      </c>
      <c r="P1693" s="57">
        <v>872</v>
      </c>
      <c r="Q1693" s="57">
        <v>18.037700000000001</v>
      </c>
      <c r="R1693" s="57">
        <v>28.856300000000001</v>
      </c>
      <c r="S1693" s="57">
        <v>17.647600000000001</v>
      </c>
      <c r="T1693" s="57">
        <v>25.120100000000001</v>
      </c>
      <c r="U1693" s="77">
        <v>0.29434250764525993</v>
      </c>
      <c r="V1693" s="24" t="s">
        <v>6810</v>
      </c>
      <c r="W1693" s="216" t="s">
        <v>5967</v>
      </c>
      <c r="X1693" s="216" t="s">
        <v>6007</v>
      </c>
      <c r="Y1693" s="24" t="s">
        <v>6024</v>
      </c>
      <c r="Z1693" s="24" t="s">
        <v>6000</v>
      </c>
      <c r="AA1693" s="24" t="s">
        <v>6031</v>
      </c>
      <c r="AB1693" s="24" t="s">
        <v>5976</v>
      </c>
      <c r="AC1693" s="24" t="s">
        <v>5979</v>
      </c>
    </row>
    <row r="1694" spans="1:29" s="169" customFormat="1">
      <c r="A1694" s="24">
        <v>8109</v>
      </c>
      <c r="B1694" s="24" t="s">
        <v>1471</v>
      </c>
      <c r="C1694" s="57">
        <v>77</v>
      </c>
      <c r="D1694" s="57">
        <v>77.400000000000006</v>
      </c>
      <c r="E1694" s="57">
        <v>74.5</v>
      </c>
      <c r="F1694" s="57">
        <v>74.8</v>
      </c>
      <c r="G1694" s="57">
        <v>74.099999999999994</v>
      </c>
      <c r="H1694" s="57">
        <v>75.5</v>
      </c>
      <c r="I1694" s="57">
        <v>73</v>
      </c>
      <c r="J1694" s="57">
        <v>74</v>
      </c>
      <c r="K1694" s="57">
        <v>74.099999999999994</v>
      </c>
      <c r="L1694" s="57">
        <v>75.2</v>
      </c>
      <c r="M1694" s="57">
        <v>74</v>
      </c>
      <c r="N1694" s="57">
        <v>74.3</v>
      </c>
      <c r="O1694" s="57">
        <v>103</v>
      </c>
      <c r="P1694" s="57">
        <v>476</v>
      </c>
      <c r="Q1694" s="57">
        <v>52.675400000000003</v>
      </c>
      <c r="R1694" s="57">
        <v>59.644100000000002</v>
      </c>
      <c r="S1694" s="57">
        <v>45.397300000000001</v>
      </c>
      <c r="T1694" s="57">
        <v>54.895200000000003</v>
      </c>
      <c r="U1694" s="77">
        <v>0.36064425770308123</v>
      </c>
      <c r="V1694" s="24" t="s">
        <v>6856</v>
      </c>
      <c r="W1694" s="216" t="s">
        <v>5967</v>
      </c>
      <c r="X1694" s="216" t="s">
        <v>5961</v>
      </c>
      <c r="Y1694" s="24" t="s">
        <v>5962</v>
      </c>
      <c r="Z1694" s="24" t="s">
        <v>6027</v>
      </c>
      <c r="AA1694" s="24" t="s">
        <v>6499</v>
      </c>
      <c r="AB1694" s="24" t="s">
        <v>6033</v>
      </c>
      <c r="AC1694" s="24" t="s">
        <v>5965</v>
      </c>
    </row>
    <row r="1695" spans="1:29" s="169" customFormat="1">
      <c r="A1695" s="24">
        <v>8110</v>
      </c>
      <c r="B1695" s="24" t="s">
        <v>1472</v>
      </c>
      <c r="C1695" s="57">
        <v>24.15</v>
      </c>
      <c r="D1695" s="57">
        <v>24.65</v>
      </c>
      <c r="E1695" s="57">
        <v>19.850000000000001</v>
      </c>
      <c r="F1695" s="57">
        <v>19.850000000000001</v>
      </c>
      <c r="G1695" s="57">
        <v>19.75</v>
      </c>
      <c r="H1695" s="57">
        <v>20.100000000000001</v>
      </c>
      <c r="I1695" s="57">
        <v>17.600000000000001</v>
      </c>
      <c r="J1695" s="57">
        <v>18</v>
      </c>
      <c r="K1695" s="57">
        <v>18.3</v>
      </c>
      <c r="L1695" s="57">
        <v>19.3</v>
      </c>
      <c r="M1695" s="57">
        <v>18.3</v>
      </c>
      <c r="N1695" s="57">
        <v>18.600000000000001</v>
      </c>
      <c r="O1695" s="57">
        <v>10650</v>
      </c>
      <c r="P1695" s="57">
        <v>46511</v>
      </c>
      <c r="Q1695" s="57">
        <v>42.915599999999998</v>
      </c>
      <c r="R1695" s="57">
        <v>57.207099999999997</v>
      </c>
      <c r="S1695" s="57">
        <v>32.256300000000003</v>
      </c>
      <c r="T1695" s="57">
        <v>48.890099999999997</v>
      </c>
      <c r="U1695" s="77">
        <v>0.38163015200705214</v>
      </c>
      <c r="V1695" s="24" t="s">
        <v>6123</v>
      </c>
      <c r="W1695" s="216" t="s">
        <v>5967</v>
      </c>
      <c r="X1695" s="216" t="s">
        <v>5971</v>
      </c>
      <c r="Y1695" s="24" t="s">
        <v>6004</v>
      </c>
      <c r="Z1695" s="24" t="s">
        <v>5964</v>
      </c>
      <c r="AA1695" s="24" t="s">
        <v>6090</v>
      </c>
      <c r="AB1695" s="24" t="s">
        <v>5996</v>
      </c>
      <c r="AC1695" s="24" t="s">
        <v>5979</v>
      </c>
    </row>
    <row r="1696" spans="1:29" s="169" customFormat="1">
      <c r="A1696" s="24">
        <v>8111</v>
      </c>
      <c r="B1696" s="24" t="s">
        <v>1473</v>
      </c>
      <c r="C1696" s="57">
        <v>22.75</v>
      </c>
      <c r="D1696" s="57">
        <v>22.9</v>
      </c>
      <c r="E1696" s="57">
        <v>19.2</v>
      </c>
      <c r="F1696" s="57">
        <v>19.25</v>
      </c>
      <c r="G1696" s="57">
        <v>19.399999999999999</v>
      </c>
      <c r="H1696" s="57">
        <v>19.5</v>
      </c>
      <c r="I1696" s="57">
        <v>17.55</v>
      </c>
      <c r="J1696" s="57">
        <v>18.05</v>
      </c>
      <c r="K1696" s="57">
        <v>18.3</v>
      </c>
      <c r="L1696" s="57">
        <v>18.600000000000001</v>
      </c>
      <c r="M1696" s="57">
        <v>18.2</v>
      </c>
      <c r="N1696" s="57">
        <v>18.2</v>
      </c>
      <c r="O1696" s="57">
        <v>775</v>
      </c>
      <c r="P1696" s="57">
        <v>5156</v>
      </c>
      <c r="Q1696" s="57">
        <v>30.512499999999999</v>
      </c>
      <c r="R1696" s="57">
        <v>45.902200000000001</v>
      </c>
      <c r="S1696" s="57">
        <v>23.350899999999999</v>
      </c>
      <c r="T1696" s="57">
        <v>38.385100000000001</v>
      </c>
      <c r="U1696" s="77">
        <v>0.25051719679337991</v>
      </c>
      <c r="V1696" s="24" t="s">
        <v>6647</v>
      </c>
      <c r="W1696" s="216" t="s">
        <v>5967</v>
      </c>
      <c r="X1696" s="216" t="s">
        <v>6007</v>
      </c>
      <c r="Y1696" s="24" t="s">
        <v>5964</v>
      </c>
      <c r="Z1696" s="24" t="s">
        <v>5964</v>
      </c>
      <c r="AA1696" s="24" t="s">
        <v>6535</v>
      </c>
      <c r="AB1696" s="24" t="s">
        <v>5996</v>
      </c>
      <c r="AC1696" s="24" t="s">
        <v>5979</v>
      </c>
    </row>
    <row r="1697" spans="1:29" s="169" customFormat="1">
      <c r="A1697" s="24">
        <v>8112</v>
      </c>
      <c r="B1697" s="24" t="s">
        <v>1474</v>
      </c>
      <c r="C1697" s="57">
        <v>44.3</v>
      </c>
      <c r="D1697" s="57">
        <v>44.5</v>
      </c>
      <c r="E1697" s="57">
        <v>41.3</v>
      </c>
      <c r="F1697" s="57">
        <v>43.15</v>
      </c>
      <c r="G1697" s="57">
        <v>43</v>
      </c>
      <c r="H1697" s="57">
        <v>43.45</v>
      </c>
      <c r="I1697" s="57">
        <v>41.75</v>
      </c>
      <c r="J1697" s="57">
        <v>42.35</v>
      </c>
      <c r="K1697" s="57">
        <v>42.7</v>
      </c>
      <c r="L1697" s="57">
        <v>43.25</v>
      </c>
      <c r="M1697" s="57">
        <v>42.65</v>
      </c>
      <c r="N1697" s="57">
        <v>42.75</v>
      </c>
      <c r="O1697" s="57">
        <v>3841</v>
      </c>
      <c r="P1697" s="57">
        <v>15259</v>
      </c>
      <c r="Q1697" s="57">
        <v>50.006599999999999</v>
      </c>
      <c r="R1697" s="57">
        <v>57.304099999999998</v>
      </c>
      <c r="S1697" s="57">
        <v>45.837800000000001</v>
      </c>
      <c r="T1697" s="57">
        <v>53.481999999999999</v>
      </c>
      <c r="U1697" s="77">
        <v>0.41953382703104181</v>
      </c>
      <c r="V1697" s="24" t="s">
        <v>6857</v>
      </c>
      <c r="W1697" s="216" t="s">
        <v>5967</v>
      </c>
      <c r="X1697" s="216" t="s">
        <v>5961</v>
      </c>
      <c r="Y1697" s="24" t="s">
        <v>5962</v>
      </c>
      <c r="Z1697" s="24" t="s">
        <v>5984</v>
      </c>
      <c r="AA1697" s="24" t="s">
        <v>6478</v>
      </c>
      <c r="AB1697" s="24" t="s">
        <v>6033</v>
      </c>
      <c r="AC1697" s="24" t="s">
        <v>5965</v>
      </c>
    </row>
    <row r="1698" spans="1:29" s="169" customFormat="1">
      <c r="A1698" s="24">
        <v>8114</v>
      </c>
      <c r="B1698" s="24" t="s">
        <v>1475</v>
      </c>
      <c r="C1698" s="57">
        <v>77.099999999999994</v>
      </c>
      <c r="D1698" s="57">
        <v>77.5</v>
      </c>
      <c r="E1698" s="57">
        <v>75.099999999999994</v>
      </c>
      <c r="F1698" s="57">
        <v>76.099999999999994</v>
      </c>
      <c r="G1698" s="57">
        <v>75.3</v>
      </c>
      <c r="H1698" s="57">
        <v>75.8</v>
      </c>
      <c r="I1698" s="57">
        <v>74</v>
      </c>
      <c r="J1698" s="57">
        <v>74.5</v>
      </c>
      <c r="K1698" s="57">
        <v>75</v>
      </c>
      <c r="L1698" s="57">
        <v>77</v>
      </c>
      <c r="M1698" s="57">
        <v>75</v>
      </c>
      <c r="N1698" s="57">
        <v>76</v>
      </c>
      <c r="O1698" s="57">
        <v>51</v>
      </c>
      <c r="P1698" s="57">
        <v>217</v>
      </c>
      <c r="Q1698" s="57">
        <v>54.161999999999999</v>
      </c>
      <c r="R1698" s="57">
        <v>57.884</v>
      </c>
      <c r="S1698" s="57">
        <v>53.944200000000002</v>
      </c>
      <c r="T1698" s="57">
        <v>56.570700000000002</v>
      </c>
      <c r="U1698" s="77">
        <v>0.39170506912442399</v>
      </c>
      <c r="V1698" s="24" t="s">
        <v>6120</v>
      </c>
      <c r="W1698" s="216" t="s">
        <v>5967</v>
      </c>
      <c r="X1698" s="216" t="s">
        <v>5961</v>
      </c>
      <c r="Y1698" s="24" t="s">
        <v>5984</v>
      </c>
      <c r="Z1698" s="24" t="s">
        <v>5984</v>
      </c>
      <c r="AA1698" s="24" t="s">
        <v>6055</v>
      </c>
      <c r="AB1698" s="24" t="s">
        <v>5970</v>
      </c>
      <c r="AC1698" s="24" t="s">
        <v>5979</v>
      </c>
    </row>
    <row r="1699" spans="1:29" s="169" customFormat="1">
      <c r="A1699" s="24">
        <v>8119</v>
      </c>
      <c r="B1699" s="24" t="s">
        <v>4188</v>
      </c>
      <c r="C1699" s="57">
        <v>18.399999999999999</v>
      </c>
      <c r="D1699" s="57">
        <v>18.5</v>
      </c>
      <c r="E1699" s="57">
        <v>17.899999999999999</v>
      </c>
      <c r="F1699" s="57">
        <v>18</v>
      </c>
      <c r="G1699" s="57">
        <v>17.95</v>
      </c>
      <c r="H1699" s="57">
        <v>18.100000000000001</v>
      </c>
      <c r="I1699" s="57">
        <v>17.8</v>
      </c>
      <c r="J1699" s="57">
        <v>17.95</v>
      </c>
      <c r="K1699" s="57">
        <v>17.850000000000001</v>
      </c>
      <c r="L1699" s="57">
        <v>18.100000000000001</v>
      </c>
      <c r="M1699" s="57">
        <v>17.850000000000001</v>
      </c>
      <c r="N1699" s="57">
        <v>18</v>
      </c>
      <c r="O1699" s="57">
        <v>236</v>
      </c>
      <c r="P1699" s="57">
        <v>568</v>
      </c>
      <c r="Q1699" s="57"/>
      <c r="R1699" s="57"/>
      <c r="S1699" s="57"/>
      <c r="T1699" s="57"/>
      <c r="U1699" s="77">
        <v>0.69248826291079812</v>
      </c>
      <c r="V1699" s="24" t="s">
        <v>6330</v>
      </c>
      <c r="W1699" s="216" t="s">
        <v>5993</v>
      </c>
      <c r="X1699" s="216" t="s">
        <v>5993</v>
      </c>
      <c r="Y1699" s="24" t="s">
        <v>5984</v>
      </c>
      <c r="Z1699" s="24" t="s">
        <v>6121</v>
      </c>
      <c r="AA1699" s="24" t="s">
        <v>6055</v>
      </c>
      <c r="AB1699" s="24" t="s">
        <v>5986</v>
      </c>
      <c r="AC1699" s="24" t="s">
        <v>5979</v>
      </c>
    </row>
    <row r="1700" spans="1:29" s="169" customFormat="1">
      <c r="A1700" s="24">
        <v>8121</v>
      </c>
      <c r="B1700" s="24" t="s">
        <v>1476</v>
      </c>
      <c r="C1700" s="57">
        <v>20.100000000000001</v>
      </c>
      <c r="D1700" s="57">
        <v>22.3</v>
      </c>
      <c r="E1700" s="57">
        <v>19.05</v>
      </c>
      <c r="F1700" s="57">
        <v>19.05</v>
      </c>
      <c r="G1700" s="57">
        <v>19</v>
      </c>
      <c r="H1700" s="57">
        <v>19</v>
      </c>
      <c r="I1700" s="57">
        <v>16.55</v>
      </c>
      <c r="J1700" s="57">
        <v>17</v>
      </c>
      <c r="K1700" s="57">
        <v>17.3</v>
      </c>
      <c r="L1700" s="57">
        <v>18.2</v>
      </c>
      <c r="M1700" s="57">
        <v>17.3</v>
      </c>
      <c r="N1700" s="57">
        <v>17.55</v>
      </c>
      <c r="O1700" s="57">
        <v>863</v>
      </c>
      <c r="P1700" s="57">
        <v>5273</v>
      </c>
      <c r="Q1700" s="57">
        <v>44.364199999999997</v>
      </c>
      <c r="R1700" s="57">
        <v>58.458799999999997</v>
      </c>
      <c r="S1700" s="57">
        <v>35.373199999999997</v>
      </c>
      <c r="T1700" s="57">
        <v>50.763599999999997</v>
      </c>
      <c r="U1700" s="77">
        <v>0.27277324736076869</v>
      </c>
      <c r="V1700" s="24" t="s">
        <v>6123</v>
      </c>
      <c r="W1700" s="216" t="s">
        <v>5967</v>
      </c>
      <c r="X1700" s="216" t="s">
        <v>5961</v>
      </c>
      <c r="Y1700" s="24" t="s">
        <v>6338</v>
      </c>
      <c r="Z1700" s="24" t="s">
        <v>6024</v>
      </c>
      <c r="AA1700" s="24" t="s">
        <v>6090</v>
      </c>
      <c r="AB1700" s="24" t="s">
        <v>5996</v>
      </c>
      <c r="AC1700" s="24" t="s">
        <v>5979</v>
      </c>
    </row>
    <row r="1701" spans="1:29" s="169" customFormat="1">
      <c r="A1701" s="24">
        <v>8131</v>
      </c>
      <c r="B1701" s="24" t="s">
        <v>1477</v>
      </c>
      <c r="C1701" s="57">
        <v>39.549999999999997</v>
      </c>
      <c r="D1701" s="57">
        <v>39.549999999999997</v>
      </c>
      <c r="E1701" s="57">
        <v>37.5</v>
      </c>
      <c r="F1701" s="57">
        <v>37.549999999999997</v>
      </c>
      <c r="G1701" s="57">
        <v>37.35</v>
      </c>
      <c r="H1701" s="57">
        <v>37.549999999999997</v>
      </c>
      <c r="I1701" s="57">
        <v>35.950000000000003</v>
      </c>
      <c r="J1701" s="57">
        <v>36.4</v>
      </c>
      <c r="K1701" s="57">
        <v>36.5</v>
      </c>
      <c r="L1701" s="57">
        <v>37.35</v>
      </c>
      <c r="M1701" s="57">
        <v>36.25</v>
      </c>
      <c r="N1701" s="57">
        <v>37.049999999999997</v>
      </c>
      <c r="O1701" s="57">
        <v>505</v>
      </c>
      <c r="P1701" s="57">
        <v>3833</v>
      </c>
      <c r="Q1701" s="57">
        <v>26.953399999999998</v>
      </c>
      <c r="R1701" s="57">
        <v>44.736699999999999</v>
      </c>
      <c r="S1701" s="57">
        <v>23.482700000000001</v>
      </c>
      <c r="T1701" s="57">
        <v>37.652000000000001</v>
      </c>
      <c r="U1701" s="77">
        <v>0.21958431167927644</v>
      </c>
      <c r="V1701" s="24" t="s">
        <v>6038</v>
      </c>
      <c r="W1701" s="216" t="s">
        <v>5967</v>
      </c>
      <c r="X1701" s="216" t="s">
        <v>6007</v>
      </c>
      <c r="Y1701" s="24" t="s">
        <v>6024</v>
      </c>
      <c r="Z1701" s="24" t="s">
        <v>5962</v>
      </c>
      <c r="AA1701" s="24" t="s">
        <v>6016</v>
      </c>
      <c r="AB1701" s="24" t="s">
        <v>5991</v>
      </c>
      <c r="AC1701" s="24" t="s">
        <v>5990</v>
      </c>
    </row>
    <row r="1702" spans="1:29" s="169" customFormat="1">
      <c r="A1702" s="24">
        <v>8147</v>
      </c>
      <c r="B1702" s="24" t="s">
        <v>1478</v>
      </c>
      <c r="C1702" s="57">
        <v>64.599999999999994</v>
      </c>
      <c r="D1702" s="57">
        <v>70.5</v>
      </c>
      <c r="E1702" s="57">
        <v>48.1</v>
      </c>
      <c r="F1702" s="57">
        <v>48.1</v>
      </c>
      <c r="G1702" s="57">
        <v>48.45</v>
      </c>
      <c r="H1702" s="57">
        <v>50.8</v>
      </c>
      <c r="I1702" s="57">
        <v>45.35</v>
      </c>
      <c r="J1702" s="57">
        <v>49.85</v>
      </c>
      <c r="K1702" s="57">
        <v>50.7</v>
      </c>
      <c r="L1702" s="57">
        <v>52.1</v>
      </c>
      <c r="M1702" s="57">
        <v>49.8</v>
      </c>
      <c r="N1702" s="57">
        <v>50.1</v>
      </c>
      <c r="O1702" s="57">
        <v>453</v>
      </c>
      <c r="P1702" s="57">
        <v>1350</v>
      </c>
      <c r="Q1702" s="57">
        <v>55.6676</v>
      </c>
      <c r="R1702" s="57">
        <v>70.326300000000003</v>
      </c>
      <c r="S1702" s="57">
        <v>47.3551</v>
      </c>
      <c r="T1702" s="57">
        <v>62.669199999999996</v>
      </c>
      <c r="U1702" s="77">
        <v>0.55925925925925923</v>
      </c>
      <c r="V1702" s="24" t="s">
        <v>6524</v>
      </c>
      <c r="W1702" s="216" t="s">
        <v>5967</v>
      </c>
      <c r="X1702" s="216" t="s">
        <v>5961</v>
      </c>
      <c r="Y1702" s="24" t="s">
        <v>6004</v>
      </c>
      <c r="Z1702" s="24" t="s">
        <v>6075</v>
      </c>
      <c r="AA1702" s="24" t="s">
        <v>6000</v>
      </c>
      <c r="AB1702" s="24" t="s">
        <v>5976</v>
      </c>
      <c r="AC1702" s="24" t="s">
        <v>5965</v>
      </c>
    </row>
    <row r="1703" spans="1:29" s="169" customFormat="1">
      <c r="A1703" s="24">
        <v>8150</v>
      </c>
      <c r="B1703" s="24" t="s">
        <v>1479</v>
      </c>
      <c r="C1703" s="57">
        <v>55.5</v>
      </c>
      <c r="D1703" s="57">
        <v>59.2</v>
      </c>
      <c r="E1703" s="57">
        <v>52.2</v>
      </c>
      <c r="F1703" s="57">
        <v>56.4</v>
      </c>
      <c r="G1703" s="57">
        <v>55.9</v>
      </c>
      <c r="H1703" s="57">
        <v>56.6</v>
      </c>
      <c r="I1703" s="57">
        <v>50.2</v>
      </c>
      <c r="J1703" s="57">
        <v>53.5</v>
      </c>
      <c r="K1703" s="57">
        <v>54.4</v>
      </c>
      <c r="L1703" s="57">
        <v>56.5</v>
      </c>
      <c r="M1703" s="57">
        <v>53.8</v>
      </c>
      <c r="N1703" s="57">
        <v>55.3</v>
      </c>
      <c r="O1703" s="57">
        <v>18286</v>
      </c>
      <c r="P1703" s="57">
        <v>77459</v>
      </c>
      <c r="Q1703" s="57">
        <v>67.794799999999995</v>
      </c>
      <c r="R1703" s="57">
        <v>72.892799999999994</v>
      </c>
      <c r="S1703" s="57">
        <v>66.902000000000001</v>
      </c>
      <c r="T1703" s="57">
        <v>70.895799999999994</v>
      </c>
      <c r="U1703" s="77">
        <v>0.39345546245970986</v>
      </c>
      <c r="V1703" s="24" t="s">
        <v>6038</v>
      </c>
      <c r="W1703" s="216" t="s">
        <v>5967</v>
      </c>
      <c r="X1703" s="216" t="s">
        <v>5961</v>
      </c>
      <c r="Y1703" s="24" t="s">
        <v>5968</v>
      </c>
      <c r="Z1703" s="24" t="s">
        <v>5964</v>
      </c>
      <c r="AA1703" s="24" t="s">
        <v>6016</v>
      </c>
      <c r="AB1703" s="24" t="s">
        <v>5986</v>
      </c>
      <c r="AC1703" s="24" t="s">
        <v>5990</v>
      </c>
    </row>
    <row r="1704" spans="1:29" s="169" customFormat="1">
      <c r="A1704" s="24">
        <v>8155</v>
      </c>
      <c r="B1704" s="24" t="s">
        <v>1480</v>
      </c>
      <c r="C1704" s="57">
        <v>125.5</v>
      </c>
      <c r="D1704" s="57">
        <v>125.5</v>
      </c>
      <c r="E1704" s="57">
        <v>99.3</v>
      </c>
      <c r="F1704" s="57">
        <v>99.8</v>
      </c>
      <c r="G1704" s="57">
        <v>99</v>
      </c>
      <c r="H1704" s="57">
        <v>101.5</v>
      </c>
      <c r="I1704" s="57">
        <v>94.1</v>
      </c>
      <c r="J1704" s="57">
        <v>98.1</v>
      </c>
      <c r="K1704" s="57">
        <v>99.5</v>
      </c>
      <c r="L1704" s="57">
        <v>104.5</v>
      </c>
      <c r="M1704" s="57">
        <v>99.5</v>
      </c>
      <c r="N1704" s="57">
        <v>104</v>
      </c>
      <c r="O1704" s="57">
        <v>270</v>
      </c>
      <c r="P1704" s="57">
        <v>1471</v>
      </c>
      <c r="Q1704" s="57">
        <v>34.792700000000004</v>
      </c>
      <c r="R1704" s="57">
        <v>55.709000000000003</v>
      </c>
      <c r="S1704" s="57">
        <v>30.544799999999999</v>
      </c>
      <c r="T1704" s="57">
        <v>47.320900000000002</v>
      </c>
      <c r="U1704" s="77">
        <v>0.30591434398368456</v>
      </c>
      <c r="V1704" s="24" t="s">
        <v>6456</v>
      </c>
      <c r="W1704" s="216" t="s">
        <v>5967</v>
      </c>
      <c r="X1704" s="216" t="s">
        <v>5971</v>
      </c>
      <c r="Y1704" s="24" t="s">
        <v>6024</v>
      </c>
      <c r="Z1704" s="24" t="s">
        <v>5994</v>
      </c>
      <c r="AA1704" s="24" t="s">
        <v>6013</v>
      </c>
      <c r="AB1704" s="24" t="s">
        <v>5965</v>
      </c>
      <c r="AC1704" s="24" t="s">
        <v>5979</v>
      </c>
    </row>
    <row r="1705" spans="1:29" s="169" customFormat="1">
      <c r="A1705" s="24">
        <v>8163</v>
      </c>
      <c r="B1705" s="24" t="s">
        <v>1481</v>
      </c>
      <c r="C1705" s="57">
        <v>47.65</v>
      </c>
      <c r="D1705" s="57">
        <v>48.3</v>
      </c>
      <c r="E1705" s="57">
        <v>44.8</v>
      </c>
      <c r="F1705" s="57">
        <v>44.9</v>
      </c>
      <c r="G1705" s="57">
        <v>44.9</v>
      </c>
      <c r="H1705" s="57">
        <v>45</v>
      </c>
      <c r="I1705" s="57">
        <v>42.65</v>
      </c>
      <c r="J1705" s="57">
        <v>43.4</v>
      </c>
      <c r="K1705" s="57">
        <v>41.45</v>
      </c>
      <c r="L1705" s="57">
        <v>42.15</v>
      </c>
      <c r="M1705" s="57">
        <v>41.3</v>
      </c>
      <c r="N1705" s="57">
        <v>41.35</v>
      </c>
      <c r="O1705" s="57">
        <v>2682</v>
      </c>
      <c r="P1705" s="57">
        <v>9969</v>
      </c>
      <c r="Q1705" s="57">
        <v>43.289400000000001</v>
      </c>
      <c r="R1705" s="57">
        <v>56.458300000000001</v>
      </c>
      <c r="S1705" s="57">
        <v>29.0733</v>
      </c>
      <c r="T1705" s="57">
        <v>47.329900000000002</v>
      </c>
      <c r="U1705" s="77">
        <v>0.44839000902798681</v>
      </c>
      <c r="V1705" s="24" t="s">
        <v>6858</v>
      </c>
      <c r="W1705" s="216" t="s">
        <v>5967</v>
      </c>
      <c r="X1705" s="216" t="s">
        <v>5971</v>
      </c>
      <c r="Y1705" s="24" t="s">
        <v>5964</v>
      </c>
      <c r="Z1705" s="24" t="s">
        <v>5962</v>
      </c>
      <c r="AA1705" s="24" t="s">
        <v>6347</v>
      </c>
      <c r="AB1705" s="24" t="s">
        <v>6033</v>
      </c>
      <c r="AC1705" s="24" t="s">
        <v>5965</v>
      </c>
    </row>
    <row r="1706" spans="1:29" s="169" customFormat="1">
      <c r="A1706" s="24">
        <v>8171</v>
      </c>
      <c r="B1706" s="24" t="s">
        <v>1482</v>
      </c>
      <c r="C1706" s="57">
        <v>65.5</v>
      </c>
      <c r="D1706" s="57">
        <v>65.900000000000006</v>
      </c>
      <c r="E1706" s="57">
        <v>53</v>
      </c>
      <c r="F1706" s="57">
        <v>53.6</v>
      </c>
      <c r="G1706" s="57">
        <v>55</v>
      </c>
      <c r="H1706" s="57">
        <v>55</v>
      </c>
      <c r="I1706" s="57">
        <v>47.1</v>
      </c>
      <c r="J1706" s="57">
        <v>51.1</v>
      </c>
      <c r="K1706" s="57">
        <v>52</v>
      </c>
      <c r="L1706" s="57">
        <v>53.6</v>
      </c>
      <c r="M1706" s="57">
        <v>51.3</v>
      </c>
      <c r="N1706" s="57">
        <v>51.5</v>
      </c>
      <c r="O1706" s="57">
        <v>736</v>
      </c>
      <c r="P1706" s="57">
        <v>4803</v>
      </c>
      <c r="Q1706" s="57">
        <v>34.122700000000002</v>
      </c>
      <c r="R1706" s="57">
        <v>45.02</v>
      </c>
      <c r="S1706" s="57">
        <v>28.160499999999999</v>
      </c>
      <c r="T1706" s="57">
        <v>39.400199999999998</v>
      </c>
      <c r="U1706" s="77">
        <v>0.25539593309736969</v>
      </c>
      <c r="V1706" s="24" t="s">
        <v>6183</v>
      </c>
      <c r="W1706" s="216" t="s">
        <v>5967</v>
      </c>
      <c r="X1706" s="216" t="s">
        <v>5971</v>
      </c>
      <c r="Y1706" s="24" t="s">
        <v>5964</v>
      </c>
      <c r="Z1706" s="24" t="s">
        <v>6024</v>
      </c>
      <c r="AA1706" s="24" t="s">
        <v>6000</v>
      </c>
      <c r="AB1706" s="24" t="s">
        <v>5996</v>
      </c>
      <c r="AC1706" s="24" t="s">
        <v>5965</v>
      </c>
    </row>
    <row r="1707" spans="1:29" s="169" customFormat="1">
      <c r="A1707" s="24">
        <v>8176</v>
      </c>
      <c r="B1707" s="24" t="s">
        <v>1483</v>
      </c>
      <c r="C1707" s="57">
        <v>8.8000000000000007</v>
      </c>
      <c r="D1707" s="57">
        <v>8.98</v>
      </c>
      <c r="E1707" s="57">
        <v>8.6</v>
      </c>
      <c r="F1707" s="57">
        <v>8.65</v>
      </c>
      <c r="G1707" s="57">
        <v>8.65</v>
      </c>
      <c r="H1707" s="57">
        <v>8.7899999999999991</v>
      </c>
      <c r="I1707" s="57">
        <v>8.32</v>
      </c>
      <c r="J1707" s="57">
        <v>8.58</v>
      </c>
      <c r="K1707" s="57">
        <v>8.58</v>
      </c>
      <c r="L1707" s="57">
        <v>8.6199999999999992</v>
      </c>
      <c r="M1707" s="57">
        <v>8.39</v>
      </c>
      <c r="N1707" s="57">
        <v>8.39</v>
      </c>
      <c r="O1707" s="57">
        <v>94</v>
      </c>
      <c r="P1707" s="57">
        <v>112</v>
      </c>
      <c r="Q1707" s="57">
        <v>27.050799999999999</v>
      </c>
      <c r="R1707" s="57">
        <v>40.992699999999999</v>
      </c>
      <c r="S1707" s="57">
        <v>20.011299999999999</v>
      </c>
      <c r="T1707" s="57">
        <v>33.998899999999999</v>
      </c>
      <c r="U1707" s="77">
        <v>1.3988095238095237</v>
      </c>
      <c r="V1707" s="24" t="s">
        <v>6529</v>
      </c>
      <c r="W1707" s="216" t="s">
        <v>5967</v>
      </c>
      <c r="X1707" s="216" t="s">
        <v>6007</v>
      </c>
      <c r="Y1707" s="24" t="s">
        <v>5984</v>
      </c>
      <c r="Z1707" s="24" t="s">
        <v>5994</v>
      </c>
      <c r="AA1707" s="24" t="s">
        <v>6130</v>
      </c>
      <c r="AB1707" s="24" t="s">
        <v>5990</v>
      </c>
      <c r="AC1707" s="24" t="s">
        <v>5979</v>
      </c>
    </row>
    <row r="1708" spans="1:29" s="169" customFormat="1">
      <c r="A1708" s="24">
        <v>8179</v>
      </c>
      <c r="B1708" s="24" t="s">
        <v>4209</v>
      </c>
      <c r="C1708" s="57">
        <v>25.9</v>
      </c>
      <c r="D1708" s="57">
        <v>28.6</v>
      </c>
      <c r="E1708" s="57">
        <v>24.9</v>
      </c>
      <c r="F1708" s="57">
        <v>25.85</v>
      </c>
      <c r="G1708" s="57">
        <v>25.9</v>
      </c>
      <c r="H1708" s="57">
        <v>26.1</v>
      </c>
      <c r="I1708" s="57">
        <v>24</v>
      </c>
      <c r="J1708" s="57">
        <v>25</v>
      </c>
      <c r="K1708" s="57">
        <v>25</v>
      </c>
      <c r="L1708" s="57">
        <v>26.15</v>
      </c>
      <c r="M1708" s="57">
        <v>24.8</v>
      </c>
      <c r="N1708" s="57">
        <v>25.6</v>
      </c>
      <c r="O1708" s="57">
        <v>844</v>
      </c>
      <c r="P1708" s="57">
        <v>3564</v>
      </c>
      <c r="Q1708" s="57">
        <v>71.4602</v>
      </c>
      <c r="R1708" s="57">
        <v>74.8536</v>
      </c>
      <c r="S1708" s="57">
        <v>69.479200000000006</v>
      </c>
      <c r="T1708" s="57">
        <v>73.062100000000001</v>
      </c>
      <c r="U1708" s="77">
        <v>0.39468761690983911</v>
      </c>
      <c r="V1708" s="24" t="s">
        <v>6375</v>
      </c>
      <c r="W1708" s="216" t="s">
        <v>5967</v>
      </c>
      <c r="X1708" s="216" t="s">
        <v>5961</v>
      </c>
      <c r="Y1708" s="24" t="s">
        <v>5978</v>
      </c>
      <c r="Z1708" s="24" t="s">
        <v>5962</v>
      </c>
      <c r="AA1708" s="24" t="s">
        <v>6010</v>
      </c>
      <c r="AB1708" s="24" t="s">
        <v>5986</v>
      </c>
      <c r="AC1708" s="24" t="s">
        <v>5965</v>
      </c>
    </row>
    <row r="1709" spans="1:29" s="169" customFormat="1">
      <c r="A1709" s="24">
        <v>8182</v>
      </c>
      <c r="B1709" s="24" t="s">
        <v>1484</v>
      </c>
      <c r="C1709" s="57">
        <v>51</v>
      </c>
      <c r="D1709" s="57">
        <v>52.3</v>
      </c>
      <c r="E1709" s="57">
        <v>44.55</v>
      </c>
      <c r="F1709" s="57">
        <v>46.75</v>
      </c>
      <c r="G1709" s="57">
        <v>46.5</v>
      </c>
      <c r="H1709" s="57">
        <v>47.1</v>
      </c>
      <c r="I1709" s="57">
        <v>41.7</v>
      </c>
      <c r="J1709" s="57">
        <v>44.2</v>
      </c>
      <c r="K1709" s="57">
        <v>45.05</v>
      </c>
      <c r="L1709" s="57">
        <v>46.8</v>
      </c>
      <c r="M1709" s="57">
        <v>44.75</v>
      </c>
      <c r="N1709" s="57">
        <v>46.5</v>
      </c>
      <c r="O1709" s="57">
        <v>2634</v>
      </c>
      <c r="P1709" s="57">
        <v>6944</v>
      </c>
      <c r="Q1709" s="57">
        <v>44.630099999999999</v>
      </c>
      <c r="R1709" s="57">
        <v>60.231099999999998</v>
      </c>
      <c r="S1709" s="57">
        <v>39.334200000000003</v>
      </c>
      <c r="T1709" s="57">
        <v>53.265500000000003</v>
      </c>
      <c r="U1709" s="77">
        <v>0.6322004608294931</v>
      </c>
      <c r="V1709" s="24" t="s">
        <v>6859</v>
      </c>
      <c r="W1709" s="216" t="s">
        <v>5967</v>
      </c>
      <c r="X1709" s="216" t="s">
        <v>5961</v>
      </c>
      <c r="Y1709" s="24" t="s">
        <v>5964</v>
      </c>
      <c r="Z1709" s="24" t="s">
        <v>5964</v>
      </c>
      <c r="AA1709" s="24" t="s">
        <v>6010</v>
      </c>
      <c r="AB1709" s="24" t="s">
        <v>5965</v>
      </c>
      <c r="AC1709" s="24" t="s">
        <v>5965</v>
      </c>
    </row>
    <row r="1710" spans="1:29" s="169" customFormat="1">
      <c r="A1710" s="24">
        <v>8183</v>
      </c>
      <c r="B1710" s="24" t="s">
        <v>1485</v>
      </c>
      <c r="C1710" s="57">
        <v>53.2</v>
      </c>
      <c r="D1710" s="57">
        <v>54</v>
      </c>
      <c r="E1710" s="57">
        <v>46.5</v>
      </c>
      <c r="F1710" s="57">
        <v>46.5</v>
      </c>
      <c r="G1710" s="57">
        <v>45.65</v>
      </c>
      <c r="H1710" s="57">
        <v>47</v>
      </c>
      <c r="I1710" s="57">
        <v>40.35</v>
      </c>
      <c r="J1710" s="57">
        <v>43.7</v>
      </c>
      <c r="K1710" s="57">
        <v>44.3</v>
      </c>
      <c r="L1710" s="57">
        <v>46.45</v>
      </c>
      <c r="M1710" s="57">
        <v>44</v>
      </c>
      <c r="N1710" s="57">
        <v>44.25</v>
      </c>
      <c r="O1710" s="57">
        <v>3813</v>
      </c>
      <c r="P1710" s="57">
        <v>11621</v>
      </c>
      <c r="Q1710" s="57">
        <v>39.612000000000002</v>
      </c>
      <c r="R1710" s="57">
        <v>51.027900000000002</v>
      </c>
      <c r="S1710" s="57">
        <v>32.796199999999999</v>
      </c>
      <c r="T1710" s="57">
        <v>44.950699999999998</v>
      </c>
      <c r="U1710" s="77">
        <v>0.54685483177007144</v>
      </c>
      <c r="V1710" s="24" t="s">
        <v>6270</v>
      </c>
      <c r="W1710" s="216" t="s">
        <v>5967</v>
      </c>
      <c r="X1710" s="216" t="s">
        <v>5971</v>
      </c>
      <c r="Y1710" s="24" t="s">
        <v>6004</v>
      </c>
      <c r="Z1710" s="24" t="s">
        <v>5975</v>
      </c>
      <c r="AA1710" s="24" t="s">
        <v>5978</v>
      </c>
      <c r="AB1710" s="24" t="s">
        <v>6084</v>
      </c>
      <c r="AC1710" s="24" t="s">
        <v>5965</v>
      </c>
    </row>
    <row r="1711" spans="1:29" s="169" customFormat="1">
      <c r="A1711" s="24">
        <v>8201</v>
      </c>
      <c r="B1711" s="24" t="s">
        <v>1486</v>
      </c>
      <c r="C1711" s="57">
        <v>11.55</v>
      </c>
      <c r="D1711" s="57">
        <v>12</v>
      </c>
      <c r="E1711" s="57">
        <v>10.65</v>
      </c>
      <c r="F1711" s="57">
        <v>11</v>
      </c>
      <c r="G1711" s="57">
        <v>11.95</v>
      </c>
      <c r="H1711" s="57">
        <v>11.95</v>
      </c>
      <c r="I1711" s="57">
        <v>11.25</v>
      </c>
      <c r="J1711" s="57">
        <v>11.5</v>
      </c>
      <c r="K1711" s="57">
        <v>11.6</v>
      </c>
      <c r="L1711" s="57">
        <v>12.9</v>
      </c>
      <c r="M1711" s="57">
        <v>11.5</v>
      </c>
      <c r="N1711" s="57">
        <v>12.9</v>
      </c>
      <c r="O1711" s="57">
        <v>4470</v>
      </c>
      <c r="P1711" s="57">
        <v>1850</v>
      </c>
      <c r="Q1711" s="57">
        <v>68.8994</v>
      </c>
      <c r="R1711" s="57">
        <v>64.458799999999997</v>
      </c>
      <c r="S1711" s="57">
        <v>79.266199999999998</v>
      </c>
      <c r="T1711" s="57">
        <v>69.394599999999997</v>
      </c>
      <c r="U1711" s="77">
        <v>4.0270270270270272</v>
      </c>
      <c r="V1711" s="24" t="s">
        <v>6157</v>
      </c>
      <c r="W1711" s="216" t="s">
        <v>6009</v>
      </c>
      <c r="X1711" s="216" t="s">
        <v>5989</v>
      </c>
      <c r="Y1711" s="24" t="s">
        <v>5964</v>
      </c>
      <c r="Z1711" s="24" t="s">
        <v>6024</v>
      </c>
      <c r="AA1711" s="24" t="s">
        <v>6045</v>
      </c>
      <c r="AB1711" s="24" t="s">
        <v>5979</v>
      </c>
      <c r="AC1711" s="24" t="s">
        <v>5965</v>
      </c>
    </row>
    <row r="1712" spans="1:29" s="169" customFormat="1">
      <c r="A1712" s="24">
        <v>8210</v>
      </c>
      <c r="B1712" s="24" t="s">
        <v>1487</v>
      </c>
      <c r="C1712" s="57">
        <v>75.900000000000006</v>
      </c>
      <c r="D1712" s="57">
        <v>76.2</v>
      </c>
      <c r="E1712" s="57">
        <v>72.099999999999994</v>
      </c>
      <c r="F1712" s="57">
        <v>72.2</v>
      </c>
      <c r="G1712" s="57">
        <v>71.099999999999994</v>
      </c>
      <c r="H1712" s="57">
        <v>71.599999999999994</v>
      </c>
      <c r="I1712" s="57">
        <v>68</v>
      </c>
      <c r="J1712" s="57">
        <v>68.599999999999994</v>
      </c>
      <c r="K1712" s="57">
        <v>68.599999999999994</v>
      </c>
      <c r="L1712" s="57">
        <v>70</v>
      </c>
      <c r="M1712" s="57">
        <v>68.599999999999994</v>
      </c>
      <c r="N1712" s="57">
        <v>70</v>
      </c>
      <c r="O1712" s="57">
        <v>139</v>
      </c>
      <c r="P1712" s="57">
        <v>918</v>
      </c>
      <c r="Q1712" s="57">
        <v>22.657499999999999</v>
      </c>
      <c r="R1712" s="57">
        <v>32.076500000000003</v>
      </c>
      <c r="S1712" s="57">
        <v>20.902100000000001</v>
      </c>
      <c r="T1712" s="57">
        <v>28.351700000000001</v>
      </c>
      <c r="U1712" s="77">
        <v>0.2523602033405955</v>
      </c>
      <c r="V1712" s="24" t="s">
        <v>6551</v>
      </c>
      <c r="W1712" s="216" t="s">
        <v>5967</v>
      </c>
      <c r="X1712" s="216" t="s">
        <v>6007</v>
      </c>
      <c r="Y1712" s="24" t="s">
        <v>5964</v>
      </c>
      <c r="Z1712" s="24" t="s">
        <v>5964</v>
      </c>
      <c r="AA1712" s="24" t="s">
        <v>6493</v>
      </c>
      <c r="AB1712" s="24" t="s">
        <v>5979</v>
      </c>
      <c r="AC1712" s="24" t="s">
        <v>5979</v>
      </c>
    </row>
    <row r="1713" spans="1:29" s="169" customFormat="1">
      <c r="A1713" s="24">
        <v>8213</v>
      </c>
      <c r="B1713" s="24" t="s">
        <v>1488</v>
      </c>
      <c r="C1713" s="57">
        <v>49</v>
      </c>
      <c r="D1713" s="57">
        <v>49.5</v>
      </c>
      <c r="E1713" s="57">
        <v>47.7</v>
      </c>
      <c r="F1713" s="57">
        <v>48.4</v>
      </c>
      <c r="G1713" s="57">
        <v>48.5</v>
      </c>
      <c r="H1713" s="57">
        <v>48.8</v>
      </c>
      <c r="I1713" s="57">
        <v>44.55</v>
      </c>
      <c r="J1713" s="57">
        <v>45</v>
      </c>
      <c r="K1713" s="57">
        <v>45.65</v>
      </c>
      <c r="L1713" s="57">
        <v>46.2</v>
      </c>
      <c r="M1713" s="57">
        <v>45.2</v>
      </c>
      <c r="N1713" s="57">
        <v>45.85</v>
      </c>
      <c r="O1713" s="57">
        <v>1676</v>
      </c>
      <c r="P1713" s="57">
        <v>10259</v>
      </c>
      <c r="Q1713" s="57">
        <v>25.7315</v>
      </c>
      <c r="R1713" s="57">
        <v>33.876399999999997</v>
      </c>
      <c r="S1713" s="57">
        <v>23.2149</v>
      </c>
      <c r="T1713" s="57">
        <v>30.322600000000001</v>
      </c>
      <c r="U1713" s="77">
        <v>0.27228124898463141</v>
      </c>
      <c r="V1713" s="24" t="s">
        <v>6123</v>
      </c>
      <c r="W1713" s="216" t="s">
        <v>5967</v>
      </c>
      <c r="X1713" s="216" t="s">
        <v>6007</v>
      </c>
      <c r="Y1713" s="24" t="s">
        <v>5984</v>
      </c>
      <c r="Z1713" s="24" t="s">
        <v>5964</v>
      </c>
      <c r="AA1713" s="24" t="s">
        <v>6218</v>
      </c>
      <c r="AB1713" s="24" t="s">
        <v>5986</v>
      </c>
      <c r="AC1713" s="24" t="s">
        <v>5986</v>
      </c>
    </row>
    <row r="1714" spans="1:29" s="169" customFormat="1">
      <c r="A1714" s="24">
        <v>8215</v>
      </c>
      <c r="B1714" s="24" t="s">
        <v>1489</v>
      </c>
      <c r="C1714" s="57">
        <v>40.25</v>
      </c>
      <c r="D1714" s="57">
        <v>42.5</v>
      </c>
      <c r="E1714" s="57">
        <v>35.5</v>
      </c>
      <c r="F1714" s="57">
        <v>35.5</v>
      </c>
      <c r="G1714" s="57">
        <v>34.700000000000003</v>
      </c>
      <c r="H1714" s="57">
        <v>39.950000000000003</v>
      </c>
      <c r="I1714" s="57">
        <v>32.65</v>
      </c>
      <c r="J1714" s="57">
        <v>39.299999999999997</v>
      </c>
      <c r="K1714" s="57">
        <v>38.799999999999997</v>
      </c>
      <c r="L1714" s="57">
        <v>40.4</v>
      </c>
      <c r="M1714" s="57">
        <v>37.5</v>
      </c>
      <c r="N1714" s="57">
        <v>37.950000000000003</v>
      </c>
      <c r="O1714" s="57">
        <v>50479</v>
      </c>
      <c r="P1714" s="57">
        <v>147641</v>
      </c>
      <c r="Q1714" s="57">
        <v>73.596699999999998</v>
      </c>
      <c r="R1714" s="57">
        <v>70.348699999999994</v>
      </c>
      <c r="S1714" s="57">
        <v>72.004499999999993</v>
      </c>
      <c r="T1714" s="57">
        <v>70.900599999999997</v>
      </c>
      <c r="U1714" s="77">
        <v>0.56983945290716442</v>
      </c>
      <c r="V1714" s="24" t="s">
        <v>6026</v>
      </c>
      <c r="W1714" s="216" t="s">
        <v>5967</v>
      </c>
      <c r="X1714" s="216" t="s">
        <v>5961</v>
      </c>
      <c r="Y1714" s="24" t="s">
        <v>6004</v>
      </c>
      <c r="Z1714" s="24" t="s">
        <v>5982</v>
      </c>
      <c r="AA1714" s="24" t="s">
        <v>6000</v>
      </c>
      <c r="AB1714" s="24" t="s">
        <v>5976</v>
      </c>
      <c r="AC1714" s="24" t="s">
        <v>5990</v>
      </c>
    </row>
    <row r="1715" spans="1:29" s="169" customFormat="1">
      <c r="A1715" s="24">
        <v>8222</v>
      </c>
      <c r="B1715" s="24" t="s">
        <v>1490</v>
      </c>
      <c r="C1715" s="57">
        <v>15.1</v>
      </c>
      <c r="D1715" s="57">
        <v>15.85</v>
      </c>
      <c r="E1715" s="57">
        <v>14.45</v>
      </c>
      <c r="F1715" s="57">
        <v>14.85</v>
      </c>
      <c r="G1715" s="57">
        <v>14.9</v>
      </c>
      <c r="H1715" s="57">
        <v>14.9</v>
      </c>
      <c r="I1715" s="57">
        <v>13.65</v>
      </c>
      <c r="J1715" s="57">
        <v>13.95</v>
      </c>
      <c r="K1715" s="57">
        <v>14.05</v>
      </c>
      <c r="L1715" s="57">
        <v>14.25</v>
      </c>
      <c r="M1715" s="57">
        <v>13.95</v>
      </c>
      <c r="N1715" s="57">
        <v>14.2</v>
      </c>
      <c r="O1715" s="57">
        <v>245</v>
      </c>
      <c r="P1715" s="57">
        <v>1276</v>
      </c>
      <c r="Q1715" s="57">
        <v>36.604900000000001</v>
      </c>
      <c r="R1715" s="57">
        <v>48.733400000000003</v>
      </c>
      <c r="S1715" s="57">
        <v>30.506499999999999</v>
      </c>
      <c r="T1715" s="57">
        <v>42.657800000000002</v>
      </c>
      <c r="U1715" s="77">
        <v>0.32001044932079414</v>
      </c>
      <c r="V1715" s="24" t="s">
        <v>6038</v>
      </c>
      <c r="W1715" s="216" t="s">
        <v>5967</v>
      </c>
      <c r="X1715" s="216" t="s">
        <v>5971</v>
      </c>
      <c r="Y1715" s="24" t="s">
        <v>6000</v>
      </c>
      <c r="Z1715" s="24" t="s">
        <v>6024</v>
      </c>
      <c r="AA1715" s="24" t="s">
        <v>6016</v>
      </c>
      <c r="AB1715" s="24" t="s">
        <v>5990</v>
      </c>
      <c r="AC1715" s="24" t="s">
        <v>5991</v>
      </c>
    </row>
    <row r="1716" spans="1:29" s="169" customFormat="1">
      <c r="A1716" s="24">
        <v>8227</v>
      </c>
      <c r="B1716" s="24" t="s">
        <v>5953</v>
      </c>
      <c r="C1716" s="57">
        <v>71.5</v>
      </c>
      <c r="D1716" s="57">
        <v>75.2</v>
      </c>
      <c r="E1716" s="57">
        <v>58.2</v>
      </c>
      <c r="F1716" s="57">
        <v>70.099999999999994</v>
      </c>
      <c r="G1716" s="57">
        <v>69.8</v>
      </c>
      <c r="H1716" s="57">
        <v>70.8</v>
      </c>
      <c r="I1716" s="57">
        <v>53.8</v>
      </c>
      <c r="J1716" s="57">
        <v>59.2</v>
      </c>
      <c r="K1716" s="57">
        <v>58</v>
      </c>
      <c r="L1716" s="57">
        <v>60.8</v>
      </c>
      <c r="M1716" s="57">
        <v>55.2</v>
      </c>
      <c r="N1716" s="57">
        <v>56.6</v>
      </c>
      <c r="O1716" s="57">
        <v>773</v>
      </c>
      <c r="P1716" s="57">
        <v>3299</v>
      </c>
      <c r="Q1716" s="57"/>
      <c r="R1716" s="57"/>
      <c r="S1716" s="57"/>
      <c r="T1716" s="57"/>
      <c r="U1716" s="77">
        <v>0.39052238051934929</v>
      </c>
      <c r="V1716" s="24" t="s">
        <v>6151</v>
      </c>
      <c r="W1716" s="216" t="s">
        <v>5993</v>
      </c>
      <c r="X1716" s="216" t="s">
        <v>5993</v>
      </c>
      <c r="Y1716" s="24" t="s">
        <v>5994</v>
      </c>
      <c r="Z1716" s="24" t="s">
        <v>5964</v>
      </c>
      <c r="AA1716" s="24" t="s">
        <v>5962</v>
      </c>
      <c r="AB1716" s="24" t="s">
        <v>5970</v>
      </c>
      <c r="AC1716" s="24" t="s">
        <v>5991</v>
      </c>
    </row>
    <row r="1717" spans="1:29" s="169" customFormat="1">
      <c r="A1717" s="24">
        <v>8234</v>
      </c>
      <c r="B1717" s="24" t="s">
        <v>1491</v>
      </c>
      <c r="C1717" s="57">
        <v>23</v>
      </c>
      <c r="D1717" s="57">
        <v>23</v>
      </c>
      <c r="E1717" s="57">
        <v>22.05</v>
      </c>
      <c r="F1717" s="57">
        <v>22.1</v>
      </c>
      <c r="G1717" s="57">
        <v>22</v>
      </c>
      <c r="H1717" s="57">
        <v>22.05</v>
      </c>
      <c r="I1717" s="57">
        <v>21.5</v>
      </c>
      <c r="J1717" s="57">
        <v>21.75</v>
      </c>
      <c r="K1717" s="57">
        <v>21.75</v>
      </c>
      <c r="L1717" s="57">
        <v>21.8</v>
      </c>
      <c r="M1717" s="57">
        <v>21.35</v>
      </c>
      <c r="N1717" s="57">
        <v>21.4</v>
      </c>
      <c r="O1717" s="57">
        <v>82</v>
      </c>
      <c r="P1717" s="57">
        <v>173</v>
      </c>
      <c r="Q1717" s="57">
        <v>19.1587</v>
      </c>
      <c r="R1717" s="57">
        <v>28.943100000000001</v>
      </c>
      <c r="S1717" s="57">
        <v>13.413500000000001</v>
      </c>
      <c r="T1717" s="57">
        <v>23.7666</v>
      </c>
      <c r="U1717" s="77">
        <v>0.78998073217726394</v>
      </c>
      <c r="V1717" s="24" t="s">
        <v>6749</v>
      </c>
      <c r="W1717" s="216" t="s">
        <v>5967</v>
      </c>
      <c r="X1717" s="216" t="s">
        <v>6007</v>
      </c>
      <c r="Y1717" s="24" t="s">
        <v>6024</v>
      </c>
      <c r="Z1717" s="24" t="s">
        <v>5984</v>
      </c>
      <c r="AA1717" s="24" t="s">
        <v>5984</v>
      </c>
      <c r="AB1717" s="24" t="s">
        <v>5965</v>
      </c>
      <c r="AC1717" s="24" t="s">
        <v>5965</v>
      </c>
    </row>
    <row r="1718" spans="1:29" s="169" customFormat="1">
      <c r="A1718" s="24">
        <v>8240</v>
      </c>
      <c r="B1718" s="24" t="s">
        <v>1492</v>
      </c>
      <c r="C1718" s="57">
        <v>33.6</v>
      </c>
      <c r="D1718" s="57">
        <v>33.950000000000003</v>
      </c>
      <c r="E1718" s="57">
        <v>31.6</v>
      </c>
      <c r="F1718" s="57">
        <v>31.6</v>
      </c>
      <c r="G1718" s="57">
        <v>31.6</v>
      </c>
      <c r="H1718" s="57">
        <v>31.7</v>
      </c>
      <c r="I1718" s="57">
        <v>30</v>
      </c>
      <c r="J1718" s="57">
        <v>31</v>
      </c>
      <c r="K1718" s="57">
        <v>30</v>
      </c>
      <c r="L1718" s="57">
        <v>30.85</v>
      </c>
      <c r="M1718" s="57">
        <v>29.4</v>
      </c>
      <c r="N1718" s="57">
        <v>29.7</v>
      </c>
      <c r="O1718" s="57">
        <v>166</v>
      </c>
      <c r="P1718" s="57">
        <v>965</v>
      </c>
      <c r="Q1718" s="57">
        <v>27.2407</v>
      </c>
      <c r="R1718" s="57">
        <v>41.043100000000003</v>
      </c>
      <c r="S1718" s="57">
        <v>19.484999999999999</v>
      </c>
      <c r="T1718" s="57">
        <v>33.857100000000003</v>
      </c>
      <c r="U1718" s="77">
        <v>0.28670120898100171</v>
      </c>
      <c r="V1718" s="24" t="s">
        <v>6860</v>
      </c>
      <c r="W1718" s="216" t="s">
        <v>5967</v>
      </c>
      <c r="X1718" s="216" t="s">
        <v>6007</v>
      </c>
      <c r="Y1718" s="24" t="s">
        <v>6004</v>
      </c>
      <c r="Z1718" s="24" t="s">
        <v>5984</v>
      </c>
      <c r="AA1718" s="24" t="s">
        <v>6000</v>
      </c>
      <c r="AB1718" s="24" t="s">
        <v>5976</v>
      </c>
      <c r="AC1718" s="24" t="s">
        <v>5990</v>
      </c>
    </row>
    <row r="1719" spans="1:29" s="169" customFormat="1">
      <c r="A1719" s="24">
        <v>8249</v>
      </c>
      <c r="B1719" s="24" t="s">
        <v>1493</v>
      </c>
      <c r="C1719" s="57">
        <v>27.75</v>
      </c>
      <c r="D1719" s="57">
        <v>28.9</v>
      </c>
      <c r="E1719" s="57">
        <v>27.6</v>
      </c>
      <c r="F1719" s="57">
        <v>28.8</v>
      </c>
      <c r="G1719" s="57">
        <v>28.7</v>
      </c>
      <c r="H1719" s="57">
        <v>28.8</v>
      </c>
      <c r="I1719" s="57">
        <v>28.35</v>
      </c>
      <c r="J1719" s="57">
        <v>28.55</v>
      </c>
      <c r="K1719" s="57">
        <v>28.6</v>
      </c>
      <c r="L1719" s="57">
        <v>28.7</v>
      </c>
      <c r="M1719" s="57">
        <v>28.5</v>
      </c>
      <c r="N1719" s="57">
        <v>28.7</v>
      </c>
      <c r="O1719" s="57">
        <v>1918</v>
      </c>
      <c r="P1719" s="57">
        <v>6715</v>
      </c>
      <c r="Q1719" s="57">
        <v>79.851600000000005</v>
      </c>
      <c r="R1719" s="57">
        <v>82.171800000000005</v>
      </c>
      <c r="S1719" s="57">
        <v>67.9011</v>
      </c>
      <c r="T1719" s="57">
        <v>77.414900000000003</v>
      </c>
      <c r="U1719" s="77">
        <v>0.47604864730702406</v>
      </c>
      <c r="V1719" s="24" t="s">
        <v>6638</v>
      </c>
      <c r="W1719" s="216" t="s">
        <v>5967</v>
      </c>
      <c r="X1719" s="216" t="s">
        <v>5989</v>
      </c>
      <c r="Y1719" s="24" t="s">
        <v>5982</v>
      </c>
      <c r="Z1719" s="24" t="s">
        <v>5984</v>
      </c>
      <c r="AA1719" s="24" t="s">
        <v>6126</v>
      </c>
      <c r="AB1719" s="24" t="s">
        <v>5979</v>
      </c>
      <c r="AC1719" s="24" t="s">
        <v>5970</v>
      </c>
    </row>
    <row r="1720" spans="1:29" s="169" customFormat="1">
      <c r="A1720" s="24">
        <v>8255</v>
      </c>
      <c r="B1720" s="24" t="s">
        <v>1494</v>
      </c>
      <c r="C1720" s="57">
        <v>235.5</v>
      </c>
      <c r="D1720" s="57">
        <v>238</v>
      </c>
      <c r="E1720" s="57">
        <v>209.5</v>
      </c>
      <c r="F1720" s="57">
        <v>215</v>
      </c>
      <c r="G1720" s="57">
        <v>218</v>
      </c>
      <c r="H1720" s="57">
        <v>221.5</v>
      </c>
      <c r="I1720" s="57">
        <v>182</v>
      </c>
      <c r="J1720" s="57">
        <v>213</v>
      </c>
      <c r="K1720" s="57">
        <v>219</v>
      </c>
      <c r="L1720" s="57">
        <v>243</v>
      </c>
      <c r="M1720" s="57">
        <v>218</v>
      </c>
      <c r="N1720" s="57">
        <v>237</v>
      </c>
      <c r="O1720" s="57">
        <v>25852</v>
      </c>
      <c r="P1720" s="57">
        <v>44215</v>
      </c>
      <c r="Q1720" s="57">
        <v>70.790300000000002</v>
      </c>
      <c r="R1720" s="57">
        <v>75.006100000000004</v>
      </c>
      <c r="S1720" s="57">
        <v>72.441699999999997</v>
      </c>
      <c r="T1720" s="57">
        <v>74.151300000000006</v>
      </c>
      <c r="U1720" s="77">
        <v>0.97448075690753511</v>
      </c>
      <c r="V1720" s="24" t="s">
        <v>6861</v>
      </c>
      <c r="W1720" s="216" t="s">
        <v>6039</v>
      </c>
      <c r="X1720" s="216" t="s">
        <v>5961</v>
      </c>
      <c r="Y1720" s="24" t="s">
        <v>5964</v>
      </c>
      <c r="Z1720" s="24" t="s">
        <v>5994</v>
      </c>
      <c r="AA1720" s="24" t="s">
        <v>5982</v>
      </c>
      <c r="AB1720" s="24" t="s">
        <v>5990</v>
      </c>
      <c r="AC1720" s="24" t="s">
        <v>5979</v>
      </c>
    </row>
    <row r="1721" spans="1:29" s="169" customFormat="1">
      <c r="A1721" s="24">
        <v>8261</v>
      </c>
      <c r="B1721" s="24" t="s">
        <v>1495</v>
      </c>
      <c r="C1721" s="57">
        <v>112</v>
      </c>
      <c r="D1721" s="57">
        <v>114</v>
      </c>
      <c r="E1721" s="57">
        <v>98</v>
      </c>
      <c r="F1721" s="57">
        <v>98.3</v>
      </c>
      <c r="G1721" s="57">
        <v>99.6</v>
      </c>
      <c r="H1721" s="57">
        <v>103.5</v>
      </c>
      <c r="I1721" s="57">
        <v>91.6</v>
      </c>
      <c r="J1721" s="57">
        <v>96.1</v>
      </c>
      <c r="K1721" s="57">
        <v>98.7</v>
      </c>
      <c r="L1721" s="57">
        <v>105.5</v>
      </c>
      <c r="M1721" s="57">
        <v>98.2</v>
      </c>
      <c r="N1721" s="57">
        <v>102</v>
      </c>
      <c r="O1721" s="57">
        <v>24659</v>
      </c>
      <c r="P1721" s="57">
        <v>56217</v>
      </c>
      <c r="Q1721" s="57">
        <v>58.7455</v>
      </c>
      <c r="R1721" s="57">
        <v>69.522400000000005</v>
      </c>
      <c r="S1721" s="57">
        <v>54.124299999999998</v>
      </c>
      <c r="T1721" s="57">
        <v>64.389700000000005</v>
      </c>
      <c r="U1721" s="77">
        <v>0.73106592904874568</v>
      </c>
      <c r="V1721" s="24" t="s">
        <v>6157</v>
      </c>
      <c r="W1721" s="216" t="s">
        <v>5967</v>
      </c>
      <c r="X1721" s="216" t="s">
        <v>5961</v>
      </c>
      <c r="Y1721" s="24" t="s">
        <v>5964</v>
      </c>
      <c r="Z1721" s="24" t="s">
        <v>5974</v>
      </c>
      <c r="AA1721" s="24" t="s">
        <v>6010</v>
      </c>
      <c r="AB1721" s="24" t="s">
        <v>5970</v>
      </c>
      <c r="AC1721" s="24" t="s">
        <v>5965</v>
      </c>
    </row>
    <row r="1722" spans="1:29" s="169" customFormat="1">
      <c r="A1722" s="24">
        <v>8271</v>
      </c>
      <c r="B1722" s="24" t="s">
        <v>1496</v>
      </c>
      <c r="C1722" s="57">
        <v>52.4</v>
      </c>
      <c r="D1722" s="57">
        <v>52.4</v>
      </c>
      <c r="E1722" s="57">
        <v>43.05</v>
      </c>
      <c r="F1722" s="57">
        <v>43.15</v>
      </c>
      <c r="G1722" s="57">
        <v>42.65</v>
      </c>
      <c r="H1722" s="57">
        <v>44.85</v>
      </c>
      <c r="I1722" s="57">
        <v>42.2</v>
      </c>
      <c r="J1722" s="57">
        <v>44</v>
      </c>
      <c r="K1722" s="57">
        <v>44.2</v>
      </c>
      <c r="L1722" s="57">
        <v>45</v>
      </c>
      <c r="M1722" s="57">
        <v>43.5</v>
      </c>
      <c r="N1722" s="57">
        <v>43.55</v>
      </c>
      <c r="O1722" s="57">
        <v>1662</v>
      </c>
      <c r="P1722" s="57">
        <v>5907</v>
      </c>
      <c r="Q1722" s="57">
        <v>33.732300000000002</v>
      </c>
      <c r="R1722" s="57">
        <v>46.6631</v>
      </c>
      <c r="S1722" s="57">
        <v>26.146699999999999</v>
      </c>
      <c r="T1722" s="57">
        <v>39.824300000000001</v>
      </c>
      <c r="U1722" s="77">
        <v>0.46893516167259186</v>
      </c>
      <c r="V1722" s="24" t="s">
        <v>6718</v>
      </c>
      <c r="W1722" s="216" t="s">
        <v>5967</v>
      </c>
      <c r="X1722" s="216" t="s">
        <v>5971</v>
      </c>
      <c r="Y1722" s="24" t="s">
        <v>6024</v>
      </c>
      <c r="Z1722" s="24" t="s">
        <v>6010</v>
      </c>
      <c r="AA1722" s="24" t="s">
        <v>5984</v>
      </c>
      <c r="AB1722" s="24" t="s">
        <v>5970</v>
      </c>
      <c r="AC1722" s="24" t="s">
        <v>5979</v>
      </c>
    </row>
    <row r="1723" spans="1:29" s="169" customFormat="1">
      <c r="A1723" s="24">
        <v>8277</v>
      </c>
      <c r="B1723" s="24" t="s">
        <v>1497</v>
      </c>
      <c r="C1723" s="57">
        <v>14.7</v>
      </c>
      <c r="D1723" s="57">
        <v>14.85</v>
      </c>
      <c r="E1723" s="57">
        <v>13.05</v>
      </c>
      <c r="F1723" s="57">
        <v>13.15</v>
      </c>
      <c r="G1723" s="57">
        <v>13</v>
      </c>
      <c r="H1723" s="57">
        <v>13.45</v>
      </c>
      <c r="I1723" s="57">
        <v>12.1</v>
      </c>
      <c r="J1723" s="57">
        <v>12.5</v>
      </c>
      <c r="K1723" s="57">
        <v>13</v>
      </c>
      <c r="L1723" s="57">
        <v>13.3</v>
      </c>
      <c r="M1723" s="57">
        <v>12.65</v>
      </c>
      <c r="N1723" s="57">
        <v>12.85</v>
      </c>
      <c r="O1723" s="57">
        <v>583</v>
      </c>
      <c r="P1723" s="57">
        <v>3211</v>
      </c>
      <c r="Q1723" s="57">
        <v>20.5976</v>
      </c>
      <c r="R1723" s="57">
        <v>31.674299999999999</v>
      </c>
      <c r="S1723" s="57">
        <v>17.796800000000001</v>
      </c>
      <c r="T1723" s="57">
        <v>27.048500000000001</v>
      </c>
      <c r="U1723" s="77">
        <v>0.30260562649226619</v>
      </c>
      <c r="V1723" s="24" t="s">
        <v>6223</v>
      </c>
      <c r="W1723" s="216" t="s">
        <v>5967</v>
      </c>
      <c r="X1723" s="216" t="s">
        <v>6007</v>
      </c>
      <c r="Y1723" s="24" t="s">
        <v>5964</v>
      </c>
      <c r="Z1723" s="24" t="s">
        <v>5964</v>
      </c>
      <c r="AA1723" s="24" t="s">
        <v>5984</v>
      </c>
      <c r="AB1723" s="24" t="s">
        <v>5970</v>
      </c>
      <c r="AC1723" s="24" t="s">
        <v>5991</v>
      </c>
    </row>
    <row r="1724" spans="1:29" s="169" customFormat="1">
      <c r="A1724" s="24">
        <v>8279</v>
      </c>
      <c r="B1724" s="24" t="s">
        <v>1498</v>
      </c>
      <c r="C1724" s="57">
        <v>98.1</v>
      </c>
      <c r="D1724" s="57">
        <v>98.1</v>
      </c>
      <c r="E1724" s="57">
        <v>90.8</v>
      </c>
      <c r="F1724" s="57">
        <v>91</v>
      </c>
      <c r="G1724" s="57">
        <v>90.5</v>
      </c>
      <c r="H1724" s="57">
        <v>90.6</v>
      </c>
      <c r="I1724" s="57">
        <v>87.1</v>
      </c>
      <c r="J1724" s="57">
        <v>89.9</v>
      </c>
      <c r="K1724" s="57">
        <v>89.8</v>
      </c>
      <c r="L1724" s="57">
        <v>90.8</v>
      </c>
      <c r="M1724" s="57">
        <v>89.8</v>
      </c>
      <c r="N1724" s="57">
        <v>90.1</v>
      </c>
      <c r="O1724" s="57">
        <v>15</v>
      </c>
      <c r="P1724" s="57">
        <v>169</v>
      </c>
      <c r="Q1724" s="57">
        <v>12.7219</v>
      </c>
      <c r="R1724" s="57">
        <v>20.4511</v>
      </c>
      <c r="S1724" s="57">
        <v>12.579599999999999</v>
      </c>
      <c r="T1724" s="57">
        <v>17.827300000000001</v>
      </c>
      <c r="U1724" s="77">
        <v>0.14792899408284022</v>
      </c>
      <c r="V1724" s="24" t="s">
        <v>6610</v>
      </c>
      <c r="W1724" s="216" t="s">
        <v>5967</v>
      </c>
      <c r="X1724" s="216" t="s">
        <v>6047</v>
      </c>
      <c r="Y1724" s="24" t="s">
        <v>6024</v>
      </c>
      <c r="Z1724" s="24" t="s">
        <v>5975</v>
      </c>
      <c r="AA1724" s="24" t="s">
        <v>6492</v>
      </c>
      <c r="AB1724" s="24" t="s">
        <v>5996</v>
      </c>
      <c r="AC1724" s="24" t="s">
        <v>5979</v>
      </c>
    </row>
    <row r="1725" spans="1:29" s="169" customFormat="1">
      <c r="A1725" s="24">
        <v>8284</v>
      </c>
      <c r="B1725" s="24" t="s">
        <v>4234</v>
      </c>
      <c r="C1725" s="57">
        <v>46.3</v>
      </c>
      <c r="D1725" s="57">
        <v>46.3</v>
      </c>
      <c r="E1725" s="57">
        <v>45.4</v>
      </c>
      <c r="F1725" s="57">
        <v>45.4</v>
      </c>
      <c r="G1725" s="57">
        <v>45.45</v>
      </c>
      <c r="H1725" s="57">
        <v>46</v>
      </c>
      <c r="I1725" s="57">
        <v>44.5</v>
      </c>
      <c r="J1725" s="57">
        <v>44.8</v>
      </c>
      <c r="K1725" s="57">
        <v>45</v>
      </c>
      <c r="L1725" s="57">
        <v>45</v>
      </c>
      <c r="M1725" s="57">
        <v>44.7</v>
      </c>
      <c r="N1725" s="57">
        <v>44.9</v>
      </c>
      <c r="O1725" s="57">
        <v>37</v>
      </c>
      <c r="P1725" s="57">
        <v>150</v>
      </c>
      <c r="Q1725" s="57"/>
      <c r="R1725" s="57"/>
      <c r="S1725" s="57"/>
      <c r="T1725" s="57"/>
      <c r="U1725" s="77">
        <v>0.41111111111111109</v>
      </c>
      <c r="V1725" s="24" t="s">
        <v>6532</v>
      </c>
      <c r="W1725" s="216" t="s">
        <v>5993</v>
      </c>
      <c r="X1725" s="216" t="s">
        <v>5993</v>
      </c>
      <c r="Y1725" s="24" t="s">
        <v>6518</v>
      </c>
      <c r="Z1725" s="24" t="s">
        <v>5984</v>
      </c>
      <c r="AA1725" s="24" t="s">
        <v>6345</v>
      </c>
      <c r="AB1725" s="24" t="s">
        <v>5979</v>
      </c>
      <c r="AC1725" s="24" t="s">
        <v>5996</v>
      </c>
    </row>
    <row r="1726" spans="1:29" s="169" customFormat="1">
      <c r="A1726" s="24">
        <v>8289</v>
      </c>
      <c r="B1726" s="24" t="s">
        <v>1500</v>
      </c>
      <c r="C1726" s="57">
        <v>27.3</v>
      </c>
      <c r="D1726" s="57">
        <v>28.8</v>
      </c>
      <c r="E1726" s="57">
        <v>25.05</v>
      </c>
      <c r="F1726" s="57">
        <v>27</v>
      </c>
      <c r="G1726" s="57">
        <v>27.4</v>
      </c>
      <c r="H1726" s="57">
        <v>31</v>
      </c>
      <c r="I1726" s="57">
        <v>25.1</v>
      </c>
      <c r="J1726" s="57">
        <v>31</v>
      </c>
      <c r="K1726" s="57">
        <v>31.8</v>
      </c>
      <c r="L1726" s="57">
        <v>33.15</v>
      </c>
      <c r="M1726" s="57">
        <v>30.1</v>
      </c>
      <c r="N1726" s="57">
        <v>31.65</v>
      </c>
      <c r="O1726" s="57">
        <v>33619</v>
      </c>
      <c r="P1726" s="57">
        <v>23873</v>
      </c>
      <c r="Q1726" s="57"/>
      <c r="R1726" s="57"/>
      <c r="S1726" s="57"/>
      <c r="T1726" s="57"/>
      <c r="U1726" s="77">
        <v>2.3470727041706811</v>
      </c>
      <c r="V1726" s="24" t="s">
        <v>6862</v>
      </c>
      <c r="W1726" s="216" t="s">
        <v>5993</v>
      </c>
      <c r="X1726" s="216" t="s">
        <v>5993</v>
      </c>
      <c r="Y1726" s="24" t="s">
        <v>5994</v>
      </c>
      <c r="Z1726" s="24" t="s">
        <v>6045</v>
      </c>
      <c r="AA1726" s="24" t="s">
        <v>5994</v>
      </c>
      <c r="AB1726" s="24" t="s">
        <v>5986</v>
      </c>
      <c r="AC1726" s="24" t="s">
        <v>5970</v>
      </c>
    </row>
    <row r="1727" spans="1:29" s="169" customFormat="1">
      <c r="A1727" s="24">
        <v>8298</v>
      </c>
      <c r="B1727" s="24" t="s">
        <v>5954</v>
      </c>
      <c r="C1727" s="57">
        <v>29.2</v>
      </c>
      <c r="D1727" s="57">
        <v>29.2</v>
      </c>
      <c r="E1727" s="57">
        <v>28</v>
      </c>
      <c r="F1727" s="57">
        <v>28</v>
      </c>
      <c r="G1727" s="57">
        <v>27.6</v>
      </c>
      <c r="H1727" s="57">
        <v>28</v>
      </c>
      <c r="I1727" s="57">
        <v>26.7</v>
      </c>
      <c r="J1727" s="57">
        <v>27.55</v>
      </c>
      <c r="K1727" s="57">
        <v>27.55</v>
      </c>
      <c r="L1727" s="57">
        <v>27.55</v>
      </c>
      <c r="M1727" s="57">
        <v>26.6</v>
      </c>
      <c r="N1727" s="57">
        <v>26.6</v>
      </c>
      <c r="O1727" s="57">
        <v>3</v>
      </c>
      <c r="P1727" s="57">
        <v>9</v>
      </c>
      <c r="Q1727" s="57"/>
      <c r="R1727" s="57"/>
      <c r="S1727" s="57"/>
      <c r="T1727" s="57"/>
      <c r="U1727" s="77">
        <v>0.55555555555555547</v>
      </c>
      <c r="V1727" s="24" t="s">
        <v>6633</v>
      </c>
      <c r="W1727" s="216" t="s">
        <v>5993</v>
      </c>
      <c r="X1727" s="216" t="s">
        <v>5993</v>
      </c>
      <c r="Y1727" s="24" t="s">
        <v>6058</v>
      </c>
      <c r="Z1727" s="24" t="s">
        <v>5994</v>
      </c>
      <c r="AA1727" s="24" t="s">
        <v>6527</v>
      </c>
      <c r="AB1727" s="24" t="s">
        <v>5979</v>
      </c>
      <c r="AC1727" s="24" t="s">
        <v>5979</v>
      </c>
    </row>
    <row r="1728" spans="1:29" s="169" customFormat="1">
      <c r="A1728" s="24">
        <v>8299</v>
      </c>
      <c r="B1728" s="24" t="s">
        <v>1502</v>
      </c>
      <c r="C1728" s="57">
        <v>520</v>
      </c>
      <c r="D1728" s="57">
        <v>520</v>
      </c>
      <c r="E1728" s="57">
        <v>432.5</v>
      </c>
      <c r="F1728" s="57">
        <v>434</v>
      </c>
      <c r="G1728" s="57">
        <v>430.5</v>
      </c>
      <c r="H1728" s="57">
        <v>445</v>
      </c>
      <c r="I1728" s="57">
        <v>408.5</v>
      </c>
      <c r="J1728" s="57">
        <v>415.5</v>
      </c>
      <c r="K1728" s="57">
        <v>423.5</v>
      </c>
      <c r="L1728" s="57">
        <v>432</v>
      </c>
      <c r="M1728" s="57">
        <v>419</v>
      </c>
      <c r="N1728" s="57">
        <v>422.5</v>
      </c>
      <c r="O1728" s="57">
        <v>2809</v>
      </c>
      <c r="P1728" s="57">
        <v>13867</v>
      </c>
      <c r="Q1728" s="57">
        <v>28.537500000000001</v>
      </c>
      <c r="R1728" s="57">
        <v>40.887799999999999</v>
      </c>
      <c r="S1728" s="57">
        <v>22.628599999999999</v>
      </c>
      <c r="T1728" s="57">
        <v>34.801400000000001</v>
      </c>
      <c r="U1728" s="77">
        <v>0.33761207663277321</v>
      </c>
      <c r="V1728" s="24" t="s">
        <v>6863</v>
      </c>
      <c r="W1728" s="216" t="s">
        <v>5967</v>
      </c>
      <c r="X1728" s="216" t="s">
        <v>6007</v>
      </c>
      <c r="Y1728" s="24" t="s">
        <v>6024</v>
      </c>
      <c r="Z1728" s="24" t="s">
        <v>5964</v>
      </c>
      <c r="AA1728" s="24" t="s">
        <v>6027</v>
      </c>
      <c r="AB1728" s="24" t="s">
        <v>5996</v>
      </c>
      <c r="AC1728" s="24" t="s">
        <v>5991</v>
      </c>
    </row>
    <row r="1729" spans="1:29" s="169" customFormat="1">
      <c r="A1729" s="24">
        <v>8341</v>
      </c>
      <c r="B1729" s="24" t="s">
        <v>1503</v>
      </c>
      <c r="C1729" s="57">
        <v>202</v>
      </c>
      <c r="D1729" s="57">
        <v>202</v>
      </c>
      <c r="E1729" s="57">
        <v>190</v>
      </c>
      <c r="F1729" s="57">
        <v>192.5</v>
      </c>
      <c r="G1729" s="57">
        <v>193.5</v>
      </c>
      <c r="H1729" s="57">
        <v>214</v>
      </c>
      <c r="I1729" s="57">
        <v>193.5</v>
      </c>
      <c r="J1729" s="57">
        <v>213.5</v>
      </c>
      <c r="K1729" s="57">
        <v>213.5</v>
      </c>
      <c r="L1729" s="57">
        <v>214.5</v>
      </c>
      <c r="M1729" s="57">
        <v>207</v>
      </c>
      <c r="N1729" s="57">
        <v>208</v>
      </c>
      <c r="O1729" s="57">
        <v>297</v>
      </c>
      <c r="P1729" s="57">
        <v>1474</v>
      </c>
      <c r="Q1729" s="57">
        <v>41.769399999999997</v>
      </c>
      <c r="R1729" s="57">
        <v>26.338899999999999</v>
      </c>
      <c r="S1729" s="57">
        <v>52.336100000000002</v>
      </c>
      <c r="T1729" s="57">
        <v>35.004600000000003</v>
      </c>
      <c r="U1729" s="77">
        <v>0.33582089552238809</v>
      </c>
      <c r="V1729" s="24" t="s">
        <v>6628</v>
      </c>
      <c r="W1729" s="216" t="s">
        <v>6009</v>
      </c>
      <c r="X1729" s="216" t="s">
        <v>5961</v>
      </c>
      <c r="Y1729" s="24" t="s">
        <v>6024</v>
      </c>
      <c r="Z1729" s="24" t="s">
        <v>6013</v>
      </c>
      <c r="AA1729" s="24" t="s">
        <v>5962</v>
      </c>
      <c r="AB1729" s="24" t="s">
        <v>5965</v>
      </c>
      <c r="AC1729" s="24" t="s">
        <v>5965</v>
      </c>
    </row>
    <row r="1730" spans="1:29" s="169" customFormat="1">
      <c r="A1730" s="24">
        <v>8342</v>
      </c>
      <c r="B1730" s="24" t="s">
        <v>4244</v>
      </c>
      <c r="C1730" s="57">
        <v>51.1</v>
      </c>
      <c r="D1730" s="57">
        <v>51.1</v>
      </c>
      <c r="E1730" s="57">
        <v>50.1</v>
      </c>
      <c r="F1730" s="57">
        <v>50.5</v>
      </c>
      <c r="G1730" s="57">
        <v>49.6</v>
      </c>
      <c r="H1730" s="57">
        <v>50.2</v>
      </c>
      <c r="I1730" s="57">
        <v>49</v>
      </c>
      <c r="J1730" s="57"/>
      <c r="K1730" s="57">
        <v>50</v>
      </c>
      <c r="L1730" s="57">
        <v>51</v>
      </c>
      <c r="M1730" s="57">
        <v>50</v>
      </c>
      <c r="N1730" s="57">
        <v>50</v>
      </c>
      <c r="O1730" s="57">
        <v>19</v>
      </c>
      <c r="P1730" s="57">
        <v>46</v>
      </c>
      <c r="Q1730" s="57">
        <v>18.524000000000001</v>
      </c>
      <c r="R1730" s="57">
        <v>16.8017</v>
      </c>
      <c r="S1730" s="57">
        <v>23.4605</v>
      </c>
      <c r="T1730" s="57">
        <v>19.0213</v>
      </c>
      <c r="U1730" s="77">
        <v>0.68840579710144922</v>
      </c>
      <c r="V1730" s="24" t="s">
        <v>6733</v>
      </c>
      <c r="W1730" s="216" t="s">
        <v>6009</v>
      </c>
      <c r="X1730" s="216" t="s">
        <v>6007</v>
      </c>
      <c r="Y1730" s="24" t="s">
        <v>6017</v>
      </c>
      <c r="Z1730" s="24" t="s">
        <v>6188</v>
      </c>
      <c r="AA1730" s="24" t="s">
        <v>6122</v>
      </c>
      <c r="AB1730" s="24" t="s">
        <v>6159</v>
      </c>
      <c r="AC1730" s="24" t="s">
        <v>5979</v>
      </c>
    </row>
    <row r="1731" spans="1:29" s="169" customFormat="1">
      <c r="A1731" s="24">
        <v>8349</v>
      </c>
      <c r="B1731" s="24" t="s">
        <v>1504</v>
      </c>
      <c r="C1731" s="57">
        <v>66.5</v>
      </c>
      <c r="D1731" s="57">
        <v>66.5</v>
      </c>
      <c r="E1731" s="57">
        <v>63.4</v>
      </c>
      <c r="F1731" s="57">
        <v>64.2</v>
      </c>
      <c r="G1731" s="57">
        <v>63.2</v>
      </c>
      <c r="H1731" s="57">
        <v>63.6</v>
      </c>
      <c r="I1731" s="57">
        <v>58.5</v>
      </c>
      <c r="J1731" s="57">
        <v>59.4</v>
      </c>
      <c r="K1731" s="57">
        <v>58.6</v>
      </c>
      <c r="L1731" s="57">
        <v>60.8</v>
      </c>
      <c r="M1731" s="57">
        <v>58.6</v>
      </c>
      <c r="N1731" s="57">
        <v>60.7</v>
      </c>
      <c r="O1731" s="57">
        <v>126</v>
      </c>
      <c r="P1731" s="57">
        <v>713</v>
      </c>
      <c r="Q1731" s="57">
        <v>17.889399999999998</v>
      </c>
      <c r="R1731" s="57">
        <v>25.942599999999999</v>
      </c>
      <c r="S1731" s="57">
        <v>17.2791</v>
      </c>
      <c r="T1731" s="57">
        <v>23.0548</v>
      </c>
      <c r="U1731" s="77">
        <v>0.29453015427769985</v>
      </c>
      <c r="V1731" s="24" t="s">
        <v>6864</v>
      </c>
      <c r="W1731" s="216" t="s">
        <v>5967</v>
      </c>
      <c r="X1731" s="216" t="s">
        <v>6007</v>
      </c>
      <c r="Y1731" s="24" t="s">
        <v>6209</v>
      </c>
      <c r="Z1731" s="24" t="s">
        <v>5964</v>
      </c>
      <c r="AA1731" s="24" t="s">
        <v>6031</v>
      </c>
      <c r="AB1731" s="24" t="s">
        <v>5979</v>
      </c>
      <c r="AC1731" s="24" t="s">
        <v>5979</v>
      </c>
    </row>
    <row r="1732" spans="1:29" s="169" customFormat="1">
      <c r="A1732" s="24">
        <v>8354</v>
      </c>
      <c r="B1732" s="24" t="s">
        <v>1505</v>
      </c>
      <c r="C1732" s="57">
        <v>15.3</v>
      </c>
      <c r="D1732" s="57">
        <v>15.3</v>
      </c>
      <c r="E1732" s="57">
        <v>15.05</v>
      </c>
      <c r="F1732" s="57">
        <v>15.05</v>
      </c>
      <c r="G1732" s="57">
        <v>15</v>
      </c>
      <c r="H1732" s="57">
        <v>15.15</v>
      </c>
      <c r="I1732" s="57">
        <v>14.4</v>
      </c>
      <c r="J1732" s="57">
        <v>14.75</v>
      </c>
      <c r="K1732" s="57">
        <v>14.65</v>
      </c>
      <c r="L1732" s="57">
        <v>14.65</v>
      </c>
      <c r="M1732" s="57">
        <v>14.4</v>
      </c>
      <c r="N1732" s="57">
        <v>14.45</v>
      </c>
      <c r="O1732" s="57">
        <v>91</v>
      </c>
      <c r="P1732" s="57">
        <v>128</v>
      </c>
      <c r="Q1732" s="57">
        <v>16.009699999999999</v>
      </c>
      <c r="R1732" s="57">
        <v>21.513999999999999</v>
      </c>
      <c r="S1732" s="57">
        <v>11.7484</v>
      </c>
      <c r="T1732" s="57">
        <v>18.258800000000001</v>
      </c>
      <c r="U1732" s="77">
        <v>1.1848958333333335</v>
      </c>
      <c r="V1732" s="24" t="s">
        <v>6865</v>
      </c>
      <c r="W1732" s="216" t="s">
        <v>5967</v>
      </c>
      <c r="X1732" s="216" t="s">
        <v>6047</v>
      </c>
      <c r="Y1732" s="24" t="s">
        <v>6518</v>
      </c>
      <c r="Z1732" s="24" t="s">
        <v>5984</v>
      </c>
      <c r="AA1732" s="24" t="s">
        <v>6017</v>
      </c>
      <c r="AB1732" s="24" t="s">
        <v>5979</v>
      </c>
      <c r="AC1732" s="24" t="s">
        <v>5990</v>
      </c>
    </row>
    <row r="1733" spans="1:29" s="169" customFormat="1">
      <c r="A1733" s="24">
        <v>8358</v>
      </c>
      <c r="B1733" s="24" t="s">
        <v>1506</v>
      </c>
      <c r="C1733" s="57">
        <v>89</v>
      </c>
      <c r="D1733" s="57">
        <v>89.5</v>
      </c>
      <c r="E1733" s="57">
        <v>80.5</v>
      </c>
      <c r="F1733" s="57">
        <v>82.9</v>
      </c>
      <c r="G1733" s="57">
        <v>81.900000000000006</v>
      </c>
      <c r="H1733" s="57">
        <v>82.5</v>
      </c>
      <c r="I1733" s="57">
        <v>67.3</v>
      </c>
      <c r="J1733" s="57">
        <v>68.2</v>
      </c>
      <c r="K1733" s="57">
        <v>69.5</v>
      </c>
      <c r="L1733" s="57">
        <v>72.900000000000006</v>
      </c>
      <c r="M1733" s="57">
        <v>69.400000000000006</v>
      </c>
      <c r="N1733" s="57">
        <v>70</v>
      </c>
      <c r="O1733" s="57">
        <v>14568</v>
      </c>
      <c r="P1733" s="57">
        <v>69400</v>
      </c>
      <c r="Q1733" s="57">
        <v>35.828499999999998</v>
      </c>
      <c r="R1733" s="57">
        <v>48.870800000000003</v>
      </c>
      <c r="S1733" s="57">
        <v>27.8504</v>
      </c>
      <c r="T1733" s="57">
        <v>41.863999999999997</v>
      </c>
      <c r="U1733" s="77">
        <v>0.3498559077809798</v>
      </c>
      <c r="V1733" s="24" t="s">
        <v>6123</v>
      </c>
      <c r="W1733" s="216" t="s">
        <v>5967</v>
      </c>
      <c r="X1733" s="216" t="s">
        <v>5971</v>
      </c>
      <c r="Y1733" s="24" t="s">
        <v>5964</v>
      </c>
      <c r="Z1733" s="24" t="s">
        <v>5964</v>
      </c>
      <c r="AA1733" s="24" t="s">
        <v>5969</v>
      </c>
      <c r="AB1733" s="24" t="s">
        <v>6033</v>
      </c>
      <c r="AC1733" s="24" t="s">
        <v>5979</v>
      </c>
    </row>
    <row r="1734" spans="1:29" s="169" customFormat="1">
      <c r="A1734" s="24">
        <v>8359</v>
      </c>
      <c r="B1734" s="24" t="s">
        <v>4248</v>
      </c>
      <c r="C1734" s="57">
        <v>92.3</v>
      </c>
      <c r="D1734" s="57">
        <v>93.2</v>
      </c>
      <c r="E1734" s="57">
        <v>86</v>
      </c>
      <c r="F1734" s="57">
        <v>88</v>
      </c>
      <c r="G1734" s="57">
        <v>87.3</v>
      </c>
      <c r="H1734" s="57">
        <v>89.3</v>
      </c>
      <c r="I1734" s="57">
        <v>85.1</v>
      </c>
      <c r="J1734" s="57">
        <v>86.1</v>
      </c>
      <c r="K1734" s="57">
        <v>85.1</v>
      </c>
      <c r="L1734" s="57">
        <v>86.3</v>
      </c>
      <c r="M1734" s="57">
        <v>84.1</v>
      </c>
      <c r="N1734" s="57">
        <v>86</v>
      </c>
      <c r="O1734" s="57">
        <v>231</v>
      </c>
      <c r="P1734" s="57">
        <v>471</v>
      </c>
      <c r="Q1734" s="57">
        <v>14.960699999999999</v>
      </c>
      <c r="R1734" s="57">
        <v>21.642600000000002</v>
      </c>
      <c r="S1734" s="57">
        <v>14.167999999999999</v>
      </c>
      <c r="T1734" s="57">
        <v>19.1511</v>
      </c>
      <c r="U1734" s="77">
        <v>0.81740976645435237</v>
      </c>
      <c r="V1734" s="24" t="s">
        <v>6866</v>
      </c>
      <c r="W1734" s="216" t="s">
        <v>5967</v>
      </c>
      <c r="X1734" s="216" t="s">
        <v>6047</v>
      </c>
      <c r="Y1734" s="24" t="s">
        <v>5964</v>
      </c>
      <c r="Z1734" s="24" t="s">
        <v>5984</v>
      </c>
      <c r="AA1734" s="24" t="s">
        <v>6016</v>
      </c>
      <c r="AB1734" s="24" t="s">
        <v>5965</v>
      </c>
      <c r="AC1734" s="24" t="s">
        <v>5970</v>
      </c>
    </row>
    <row r="1735" spans="1:29" s="169" customFormat="1">
      <c r="A1735" s="24">
        <v>8367</v>
      </c>
      <c r="B1735" s="24" t="s">
        <v>4250</v>
      </c>
      <c r="C1735" s="57">
        <v>62</v>
      </c>
      <c r="D1735" s="57">
        <v>63.4</v>
      </c>
      <c r="E1735" s="57">
        <v>53.5</v>
      </c>
      <c r="F1735" s="57">
        <v>58.9</v>
      </c>
      <c r="G1735" s="57">
        <v>59</v>
      </c>
      <c r="H1735" s="57">
        <v>79.7</v>
      </c>
      <c r="I1735" s="57">
        <v>59</v>
      </c>
      <c r="J1735" s="57">
        <v>75.099999999999994</v>
      </c>
      <c r="K1735" s="57">
        <v>77.599999999999994</v>
      </c>
      <c r="L1735" s="57">
        <v>88</v>
      </c>
      <c r="M1735" s="57">
        <v>77.599999999999994</v>
      </c>
      <c r="N1735" s="57">
        <v>84.4</v>
      </c>
      <c r="O1735" s="57">
        <v>27397</v>
      </c>
      <c r="P1735" s="57">
        <v>89412</v>
      </c>
      <c r="Q1735" s="57"/>
      <c r="R1735" s="57"/>
      <c r="S1735" s="57"/>
      <c r="T1735" s="57"/>
      <c r="U1735" s="77">
        <v>0.51068834906574812</v>
      </c>
      <c r="V1735" s="24" t="s">
        <v>6608</v>
      </c>
      <c r="W1735" s="216" t="s">
        <v>5993</v>
      </c>
      <c r="X1735" s="216" t="s">
        <v>5993</v>
      </c>
      <c r="Y1735" s="24" t="s">
        <v>5975</v>
      </c>
      <c r="Z1735" s="24" t="s">
        <v>6013</v>
      </c>
      <c r="AA1735" s="24" t="s">
        <v>6013</v>
      </c>
      <c r="AB1735" s="24" t="s">
        <v>5991</v>
      </c>
      <c r="AC1735" s="24" t="s">
        <v>5979</v>
      </c>
    </row>
    <row r="1736" spans="1:29" s="169" customFormat="1">
      <c r="A1736" s="24">
        <v>8374</v>
      </c>
      <c r="B1736" s="24" t="s">
        <v>1507</v>
      </c>
      <c r="C1736" s="57">
        <v>34.85</v>
      </c>
      <c r="D1736" s="57">
        <v>35.549999999999997</v>
      </c>
      <c r="E1736" s="57">
        <v>29.1</v>
      </c>
      <c r="F1736" s="57">
        <v>29.45</v>
      </c>
      <c r="G1736" s="57">
        <v>28.55</v>
      </c>
      <c r="H1736" s="57">
        <v>30.5</v>
      </c>
      <c r="I1736" s="57">
        <v>28.55</v>
      </c>
      <c r="J1736" s="57">
        <v>29.45</v>
      </c>
      <c r="K1736" s="57">
        <v>29.7</v>
      </c>
      <c r="L1736" s="57">
        <v>31.15</v>
      </c>
      <c r="M1736" s="57">
        <v>29.6</v>
      </c>
      <c r="N1736" s="57">
        <v>29.75</v>
      </c>
      <c r="O1736" s="57">
        <v>157</v>
      </c>
      <c r="P1736" s="57">
        <v>928</v>
      </c>
      <c r="Q1736" s="57">
        <v>39.149500000000003</v>
      </c>
      <c r="R1736" s="57">
        <v>63.987299999999998</v>
      </c>
      <c r="S1736" s="57">
        <v>28.906700000000001</v>
      </c>
      <c r="T1736" s="57">
        <v>52.293700000000001</v>
      </c>
      <c r="U1736" s="77">
        <v>0.28196839080459773</v>
      </c>
      <c r="V1736" s="24" t="s">
        <v>6402</v>
      </c>
      <c r="W1736" s="216" t="s">
        <v>5967</v>
      </c>
      <c r="X1736" s="216" t="s">
        <v>5961</v>
      </c>
      <c r="Y1736" s="24" t="s">
        <v>5964</v>
      </c>
      <c r="Z1736" s="24" t="s">
        <v>6031</v>
      </c>
      <c r="AA1736" s="24" t="s">
        <v>5969</v>
      </c>
      <c r="AB1736" s="24" t="s">
        <v>6084</v>
      </c>
      <c r="AC1736" s="24" t="s">
        <v>5965</v>
      </c>
    </row>
    <row r="1737" spans="1:29" s="169" customFormat="1">
      <c r="A1737" s="24">
        <v>8383</v>
      </c>
      <c r="B1737" s="24" t="s">
        <v>1508</v>
      </c>
      <c r="C1737" s="57">
        <v>39.200000000000003</v>
      </c>
      <c r="D1737" s="57">
        <v>39.700000000000003</v>
      </c>
      <c r="E1737" s="57">
        <v>38.65</v>
      </c>
      <c r="F1737" s="57">
        <v>38.700000000000003</v>
      </c>
      <c r="G1737" s="57">
        <v>38.6</v>
      </c>
      <c r="H1737" s="57">
        <v>38.700000000000003</v>
      </c>
      <c r="I1737" s="57">
        <v>37</v>
      </c>
      <c r="J1737" s="57">
        <v>37.200000000000003</v>
      </c>
      <c r="K1737" s="57">
        <v>37.4</v>
      </c>
      <c r="L1737" s="57">
        <v>37.9</v>
      </c>
      <c r="M1737" s="57">
        <v>37.4</v>
      </c>
      <c r="N1737" s="57">
        <v>37.549999999999997</v>
      </c>
      <c r="O1737" s="57">
        <v>222</v>
      </c>
      <c r="P1737" s="57">
        <v>1290</v>
      </c>
      <c r="Q1737" s="57">
        <v>15.857100000000001</v>
      </c>
      <c r="R1737" s="57">
        <v>32.206699999999998</v>
      </c>
      <c r="S1737" s="57">
        <v>13.874700000000001</v>
      </c>
      <c r="T1737" s="57">
        <v>26.0961</v>
      </c>
      <c r="U1737" s="77">
        <v>0.2868217054263566</v>
      </c>
      <c r="V1737" s="24" t="s">
        <v>6123</v>
      </c>
      <c r="W1737" s="216" t="s">
        <v>5967</v>
      </c>
      <c r="X1737" s="216" t="s">
        <v>6007</v>
      </c>
      <c r="Y1737" s="24" t="s">
        <v>5984</v>
      </c>
      <c r="Z1737" s="24" t="s">
        <v>5964</v>
      </c>
      <c r="AA1737" s="24" t="s">
        <v>6492</v>
      </c>
      <c r="AB1737" s="24" t="s">
        <v>5996</v>
      </c>
      <c r="AC1737" s="24" t="s">
        <v>5979</v>
      </c>
    </row>
    <row r="1738" spans="1:29" s="169" customFormat="1">
      <c r="A1738" s="24">
        <v>8390</v>
      </c>
      <c r="B1738" s="24" t="s">
        <v>1509</v>
      </c>
      <c r="C1738" s="57">
        <v>41.5</v>
      </c>
      <c r="D1738" s="57">
        <v>41.5</v>
      </c>
      <c r="E1738" s="57">
        <v>38.9</v>
      </c>
      <c r="F1738" s="57">
        <v>39.15</v>
      </c>
      <c r="G1738" s="57">
        <v>39.299999999999997</v>
      </c>
      <c r="H1738" s="57">
        <v>39.6</v>
      </c>
      <c r="I1738" s="57">
        <v>35.299999999999997</v>
      </c>
      <c r="J1738" s="57">
        <v>36.299999999999997</v>
      </c>
      <c r="K1738" s="57">
        <v>36.75</v>
      </c>
      <c r="L1738" s="57">
        <v>38.9</v>
      </c>
      <c r="M1738" s="57">
        <v>36.700000000000003</v>
      </c>
      <c r="N1738" s="57">
        <v>37.799999999999997</v>
      </c>
      <c r="O1738" s="57">
        <v>953</v>
      </c>
      <c r="P1738" s="57">
        <v>4010</v>
      </c>
      <c r="Q1738" s="57">
        <v>19.001100000000001</v>
      </c>
      <c r="R1738" s="57">
        <v>28.1404</v>
      </c>
      <c r="S1738" s="57">
        <v>21.628</v>
      </c>
      <c r="T1738" s="57">
        <v>25.9696</v>
      </c>
      <c r="U1738" s="77">
        <v>0.39609310058187863</v>
      </c>
      <c r="V1738" s="24" t="s">
        <v>6038</v>
      </c>
      <c r="W1738" s="216" t="s">
        <v>6039</v>
      </c>
      <c r="X1738" s="216" t="s">
        <v>6007</v>
      </c>
      <c r="Y1738" s="24" t="s">
        <v>6024</v>
      </c>
      <c r="Z1738" s="24" t="s">
        <v>5964</v>
      </c>
      <c r="AA1738" s="24" t="s">
        <v>6010</v>
      </c>
      <c r="AB1738" s="24" t="s">
        <v>5970</v>
      </c>
      <c r="AC1738" s="24" t="s">
        <v>5979</v>
      </c>
    </row>
    <row r="1739" spans="1:29" s="169" customFormat="1">
      <c r="A1739" s="24">
        <v>8401</v>
      </c>
      <c r="B1739" s="24" t="s">
        <v>1510</v>
      </c>
      <c r="C1739" s="57">
        <v>14.1</v>
      </c>
      <c r="D1739" s="57">
        <v>14.1</v>
      </c>
      <c r="E1739" s="57">
        <v>13.8</v>
      </c>
      <c r="F1739" s="57">
        <v>13.9</v>
      </c>
      <c r="G1739" s="57">
        <v>13.85</v>
      </c>
      <c r="H1739" s="57">
        <v>14</v>
      </c>
      <c r="I1739" s="57">
        <v>13.5</v>
      </c>
      <c r="J1739" s="57">
        <v>14</v>
      </c>
      <c r="K1739" s="57">
        <v>14</v>
      </c>
      <c r="L1739" s="57">
        <v>14</v>
      </c>
      <c r="M1739" s="57">
        <v>13.75</v>
      </c>
      <c r="N1739" s="57">
        <v>14</v>
      </c>
      <c r="O1739" s="57">
        <v>47</v>
      </c>
      <c r="P1739" s="57">
        <v>93</v>
      </c>
      <c r="Q1739" s="57">
        <v>19.962</v>
      </c>
      <c r="R1739" s="57">
        <v>18.9284</v>
      </c>
      <c r="S1739" s="57">
        <v>24.4191</v>
      </c>
      <c r="T1739" s="57">
        <v>20.758600000000001</v>
      </c>
      <c r="U1739" s="77">
        <v>0.84229390681003591</v>
      </c>
      <c r="V1739" s="24" t="s">
        <v>6745</v>
      </c>
      <c r="W1739" s="216" t="s">
        <v>6009</v>
      </c>
      <c r="X1739" s="216" t="s">
        <v>6007</v>
      </c>
      <c r="Y1739" s="24" t="s">
        <v>6017</v>
      </c>
      <c r="Z1739" s="24" t="s">
        <v>6311</v>
      </c>
      <c r="AA1739" s="24" t="s">
        <v>6650</v>
      </c>
      <c r="AB1739" s="24" t="s">
        <v>5979</v>
      </c>
      <c r="AC1739" s="24" t="s">
        <v>6159</v>
      </c>
    </row>
    <row r="1740" spans="1:29" s="169" customFormat="1">
      <c r="A1740" s="24">
        <v>8403</v>
      </c>
      <c r="B1740" s="24" t="s">
        <v>1511</v>
      </c>
      <c r="C1740" s="57">
        <v>29.4</v>
      </c>
      <c r="D1740" s="57">
        <v>29.7</v>
      </c>
      <c r="E1740" s="57">
        <v>28.1</v>
      </c>
      <c r="F1740" s="57">
        <v>28.1</v>
      </c>
      <c r="G1740" s="57">
        <v>28.05</v>
      </c>
      <c r="H1740" s="57">
        <v>28.25</v>
      </c>
      <c r="I1740" s="57">
        <v>26.8</v>
      </c>
      <c r="J1740" s="57">
        <v>26.85</v>
      </c>
      <c r="K1740" s="57">
        <v>27</v>
      </c>
      <c r="L1740" s="57">
        <v>27.55</v>
      </c>
      <c r="M1740" s="57">
        <v>27</v>
      </c>
      <c r="N1740" s="57">
        <v>27.5</v>
      </c>
      <c r="O1740" s="57">
        <v>529</v>
      </c>
      <c r="P1740" s="57">
        <v>1754</v>
      </c>
      <c r="Q1740" s="57">
        <v>4.8563000000000001</v>
      </c>
      <c r="R1740" s="57">
        <v>10.870900000000001</v>
      </c>
      <c r="S1740" s="57">
        <v>7.48</v>
      </c>
      <c r="T1740" s="57">
        <v>9.7406000000000006</v>
      </c>
      <c r="U1740" s="77">
        <v>0.50266058532877234</v>
      </c>
      <c r="V1740" s="24" t="s">
        <v>6038</v>
      </c>
      <c r="W1740" s="216" t="s">
        <v>6039</v>
      </c>
      <c r="X1740" s="216" t="s">
        <v>6047</v>
      </c>
      <c r="Y1740" s="24" t="s">
        <v>6004</v>
      </c>
      <c r="Z1740" s="24" t="s">
        <v>5964</v>
      </c>
      <c r="AA1740" s="24" t="s">
        <v>6055</v>
      </c>
      <c r="AB1740" s="24" t="s">
        <v>5965</v>
      </c>
      <c r="AC1740" s="24" t="s">
        <v>5979</v>
      </c>
    </row>
    <row r="1741" spans="1:29" s="169" customFormat="1">
      <c r="A1741" s="24">
        <v>8404</v>
      </c>
      <c r="B1741" s="24" t="s">
        <v>1512</v>
      </c>
      <c r="C1741" s="57">
        <v>41</v>
      </c>
      <c r="D1741" s="57">
        <v>41.2</v>
      </c>
      <c r="E1741" s="57">
        <v>38.5</v>
      </c>
      <c r="F1741" s="57">
        <v>38.549999999999997</v>
      </c>
      <c r="G1741" s="57">
        <v>38.450000000000003</v>
      </c>
      <c r="H1741" s="57">
        <v>38.450000000000003</v>
      </c>
      <c r="I1741" s="57">
        <v>35.6</v>
      </c>
      <c r="J1741" s="57">
        <v>36</v>
      </c>
      <c r="K1741" s="57">
        <v>36.5</v>
      </c>
      <c r="L1741" s="57">
        <v>37.15</v>
      </c>
      <c r="M1741" s="57">
        <v>36.200000000000003</v>
      </c>
      <c r="N1741" s="57">
        <v>36.25</v>
      </c>
      <c r="O1741" s="57">
        <v>499</v>
      </c>
      <c r="P1741" s="57">
        <v>1568</v>
      </c>
      <c r="Q1741" s="57">
        <v>11.058299999999999</v>
      </c>
      <c r="R1741" s="57">
        <v>24.3065</v>
      </c>
      <c r="S1741" s="57">
        <v>8.8665000000000003</v>
      </c>
      <c r="T1741" s="57">
        <v>19.159800000000001</v>
      </c>
      <c r="U1741" s="77">
        <v>0.53039965986394555</v>
      </c>
      <c r="V1741" s="24" t="s">
        <v>6867</v>
      </c>
      <c r="W1741" s="216" t="s">
        <v>5967</v>
      </c>
      <c r="X1741" s="216" t="s">
        <v>6047</v>
      </c>
      <c r="Y1741" s="24" t="s">
        <v>5964</v>
      </c>
      <c r="Z1741" s="24" t="s">
        <v>6024</v>
      </c>
      <c r="AA1741" s="24" t="s">
        <v>6029</v>
      </c>
      <c r="AB1741" s="24" t="s">
        <v>5996</v>
      </c>
      <c r="AC1741" s="24" t="s">
        <v>5965</v>
      </c>
    </row>
    <row r="1742" spans="1:29" s="169" customFormat="1">
      <c r="A1742" s="24">
        <v>8406</v>
      </c>
      <c r="B1742" s="24" t="s">
        <v>1513</v>
      </c>
      <c r="C1742" s="57">
        <v>224</v>
      </c>
      <c r="D1742" s="57">
        <v>237</v>
      </c>
      <c r="E1742" s="57">
        <v>200</v>
      </c>
      <c r="F1742" s="57">
        <v>206.5</v>
      </c>
      <c r="G1742" s="57">
        <v>209.5</v>
      </c>
      <c r="H1742" s="57">
        <v>214</v>
      </c>
      <c r="I1742" s="57">
        <v>195</v>
      </c>
      <c r="J1742" s="57">
        <v>204</v>
      </c>
      <c r="K1742" s="57">
        <v>208</v>
      </c>
      <c r="L1742" s="57">
        <v>210.5</v>
      </c>
      <c r="M1742" s="57">
        <v>197.5</v>
      </c>
      <c r="N1742" s="57">
        <v>198</v>
      </c>
      <c r="O1742" s="57">
        <v>3266</v>
      </c>
      <c r="P1742" s="57">
        <v>5284</v>
      </c>
      <c r="Q1742" s="57">
        <v>30.739799999999999</v>
      </c>
      <c r="R1742" s="57">
        <v>48.908900000000003</v>
      </c>
      <c r="S1742" s="57">
        <v>21.445599999999999</v>
      </c>
      <c r="T1742" s="57">
        <v>39.754399999999997</v>
      </c>
      <c r="U1742" s="77">
        <v>1.0301539237951047</v>
      </c>
      <c r="V1742" s="24" t="s">
        <v>6152</v>
      </c>
      <c r="W1742" s="216" t="s">
        <v>5967</v>
      </c>
      <c r="X1742" s="216" t="s">
        <v>6007</v>
      </c>
      <c r="Y1742" s="24" t="s">
        <v>5964</v>
      </c>
      <c r="Z1742" s="24" t="s">
        <v>5962</v>
      </c>
      <c r="AA1742" s="24" t="s">
        <v>5964</v>
      </c>
      <c r="AB1742" s="24" t="s">
        <v>5990</v>
      </c>
      <c r="AC1742" s="24" t="s">
        <v>5979</v>
      </c>
    </row>
    <row r="1743" spans="1:29" s="169" customFormat="1">
      <c r="A1743" s="24">
        <v>8409</v>
      </c>
      <c r="B1743" s="24" t="s">
        <v>1514</v>
      </c>
      <c r="C1743" s="57">
        <v>18.45</v>
      </c>
      <c r="D1743" s="57">
        <v>18.5</v>
      </c>
      <c r="E1743" s="57">
        <v>17.600000000000001</v>
      </c>
      <c r="F1743" s="57">
        <v>17.8</v>
      </c>
      <c r="G1743" s="57">
        <v>17.899999999999999</v>
      </c>
      <c r="H1743" s="57">
        <v>18</v>
      </c>
      <c r="I1743" s="57">
        <v>16.5</v>
      </c>
      <c r="J1743" s="57">
        <v>16.95</v>
      </c>
      <c r="K1743" s="57">
        <v>17</v>
      </c>
      <c r="L1743" s="57">
        <v>17.2</v>
      </c>
      <c r="M1743" s="57">
        <v>16.95</v>
      </c>
      <c r="N1743" s="57">
        <v>16.95</v>
      </c>
      <c r="O1743" s="57">
        <v>45</v>
      </c>
      <c r="P1743" s="57">
        <v>345</v>
      </c>
      <c r="Q1743" s="57">
        <v>13.5175</v>
      </c>
      <c r="R1743" s="57">
        <v>21.4863</v>
      </c>
      <c r="S1743" s="57">
        <v>11.1096</v>
      </c>
      <c r="T1743" s="57">
        <v>18.0274</v>
      </c>
      <c r="U1743" s="77">
        <v>0.21739130434782608</v>
      </c>
      <c r="V1743" s="24" t="s">
        <v>6534</v>
      </c>
      <c r="W1743" s="216" t="s">
        <v>5967</v>
      </c>
      <c r="X1743" s="216" t="s">
        <v>6047</v>
      </c>
      <c r="Y1743" s="24" t="s">
        <v>5964</v>
      </c>
      <c r="Z1743" s="24" t="s">
        <v>5964</v>
      </c>
      <c r="AA1743" s="24" t="s">
        <v>6535</v>
      </c>
      <c r="AB1743" s="24" t="s">
        <v>6033</v>
      </c>
      <c r="AC1743" s="24" t="s">
        <v>5979</v>
      </c>
    </row>
    <row r="1744" spans="1:29" s="169" customFormat="1">
      <c r="A1744" s="24">
        <v>8410</v>
      </c>
      <c r="B1744" s="24" t="s">
        <v>1515</v>
      </c>
      <c r="C1744" s="57">
        <v>38.75</v>
      </c>
      <c r="D1744" s="57">
        <v>38.75</v>
      </c>
      <c r="E1744" s="57">
        <v>36.85</v>
      </c>
      <c r="F1744" s="57">
        <v>37.15</v>
      </c>
      <c r="G1744" s="57">
        <v>37</v>
      </c>
      <c r="H1744" s="57">
        <v>37.15</v>
      </c>
      <c r="I1744" s="57">
        <v>33.6</v>
      </c>
      <c r="J1744" s="57">
        <v>34.1</v>
      </c>
      <c r="K1744" s="57">
        <v>34.1</v>
      </c>
      <c r="L1744" s="57">
        <v>35.049999999999997</v>
      </c>
      <c r="M1744" s="57">
        <v>34.049999999999997</v>
      </c>
      <c r="N1744" s="57">
        <v>34.200000000000003</v>
      </c>
      <c r="O1744" s="57">
        <v>278</v>
      </c>
      <c r="P1744" s="57">
        <v>709</v>
      </c>
      <c r="Q1744" s="57">
        <v>11.809699999999999</v>
      </c>
      <c r="R1744" s="57">
        <v>19.4589</v>
      </c>
      <c r="S1744" s="57">
        <v>9.7779000000000007</v>
      </c>
      <c r="T1744" s="57">
        <v>16.2319</v>
      </c>
      <c r="U1744" s="77">
        <v>0.65350258580159848</v>
      </c>
      <c r="V1744" s="24" t="s">
        <v>6868</v>
      </c>
      <c r="W1744" s="216" t="s">
        <v>5967</v>
      </c>
      <c r="X1744" s="216" t="s">
        <v>6047</v>
      </c>
      <c r="Y1744" s="24" t="s">
        <v>6024</v>
      </c>
      <c r="Z1744" s="24" t="s">
        <v>5964</v>
      </c>
      <c r="AA1744" s="24" t="s">
        <v>6068</v>
      </c>
      <c r="AB1744" s="24" t="s">
        <v>6033</v>
      </c>
      <c r="AC1744" s="24" t="s">
        <v>5965</v>
      </c>
    </row>
    <row r="1745" spans="1:29" s="169" customFormat="1">
      <c r="A1745" s="24">
        <v>8411</v>
      </c>
      <c r="B1745" s="24" t="s">
        <v>1516</v>
      </c>
      <c r="C1745" s="57">
        <v>15.45</v>
      </c>
      <c r="D1745" s="57">
        <v>15.55</v>
      </c>
      <c r="E1745" s="57">
        <v>15.15</v>
      </c>
      <c r="F1745" s="57">
        <v>15.15</v>
      </c>
      <c r="G1745" s="57">
        <v>15</v>
      </c>
      <c r="H1745" s="57">
        <v>15</v>
      </c>
      <c r="I1745" s="57">
        <v>14.05</v>
      </c>
      <c r="J1745" s="57">
        <v>14.75</v>
      </c>
      <c r="K1745" s="57">
        <v>14.7</v>
      </c>
      <c r="L1745" s="57">
        <v>14.85</v>
      </c>
      <c r="M1745" s="57">
        <v>14.65</v>
      </c>
      <c r="N1745" s="57">
        <v>14.8</v>
      </c>
      <c r="O1745" s="57">
        <v>96</v>
      </c>
      <c r="P1745" s="57">
        <v>481</v>
      </c>
      <c r="Q1745" s="57">
        <v>68.479399999999998</v>
      </c>
      <c r="R1745" s="57">
        <v>74.5608</v>
      </c>
      <c r="S1745" s="57">
        <v>61.781999999999996</v>
      </c>
      <c r="T1745" s="57">
        <v>70.301199999999994</v>
      </c>
      <c r="U1745" s="77">
        <v>0.3326403326403326</v>
      </c>
      <c r="V1745" s="24" t="s">
        <v>6506</v>
      </c>
      <c r="W1745" s="216" t="s">
        <v>5967</v>
      </c>
      <c r="X1745" s="216" t="s">
        <v>5961</v>
      </c>
      <c r="Y1745" s="24" t="s">
        <v>6130</v>
      </c>
      <c r="Z1745" s="24" t="s">
        <v>6060</v>
      </c>
      <c r="AA1745" s="24" t="s">
        <v>6016</v>
      </c>
      <c r="AB1745" s="24" t="s">
        <v>5990</v>
      </c>
      <c r="AC1745" s="24" t="s">
        <v>5990</v>
      </c>
    </row>
    <row r="1746" spans="1:29" s="169" customFormat="1">
      <c r="A1746" s="24">
        <v>8415</v>
      </c>
      <c r="B1746" s="24" t="s">
        <v>1517</v>
      </c>
      <c r="C1746" s="57">
        <v>39.299999999999997</v>
      </c>
      <c r="D1746" s="57">
        <v>41.35</v>
      </c>
      <c r="E1746" s="57">
        <v>38.65</v>
      </c>
      <c r="F1746" s="57">
        <v>39.1</v>
      </c>
      <c r="G1746" s="57">
        <v>39.450000000000003</v>
      </c>
      <c r="H1746" s="57">
        <v>39.799999999999997</v>
      </c>
      <c r="I1746" s="57">
        <v>35.549999999999997</v>
      </c>
      <c r="J1746" s="57">
        <v>37.1</v>
      </c>
      <c r="K1746" s="57">
        <v>37.85</v>
      </c>
      <c r="L1746" s="57">
        <v>39.200000000000003</v>
      </c>
      <c r="M1746" s="57">
        <v>37.5</v>
      </c>
      <c r="N1746" s="57">
        <v>39.200000000000003</v>
      </c>
      <c r="O1746" s="57">
        <v>9288</v>
      </c>
      <c r="P1746" s="57">
        <v>21361</v>
      </c>
      <c r="Q1746" s="57">
        <v>54.913800000000002</v>
      </c>
      <c r="R1746" s="57">
        <v>58.744500000000002</v>
      </c>
      <c r="S1746" s="57">
        <v>53.672699999999999</v>
      </c>
      <c r="T1746" s="57">
        <v>57.053899999999999</v>
      </c>
      <c r="U1746" s="77">
        <v>0.72468517391507881</v>
      </c>
      <c r="V1746" s="24" t="s">
        <v>6038</v>
      </c>
      <c r="W1746" s="216" t="s">
        <v>5967</v>
      </c>
      <c r="X1746" s="216" t="s">
        <v>5961</v>
      </c>
      <c r="Y1746" s="24" t="s">
        <v>5978</v>
      </c>
      <c r="Z1746" s="24" t="s">
        <v>5964</v>
      </c>
      <c r="AA1746" s="24" t="s">
        <v>6254</v>
      </c>
      <c r="AB1746" s="24" t="s">
        <v>5979</v>
      </c>
      <c r="AC1746" s="24" t="s">
        <v>5990</v>
      </c>
    </row>
    <row r="1747" spans="1:29" s="169" customFormat="1">
      <c r="A1747" s="24">
        <v>8416</v>
      </c>
      <c r="B1747" s="24" t="s">
        <v>1518</v>
      </c>
      <c r="C1747" s="57">
        <v>121</v>
      </c>
      <c r="D1747" s="57">
        <v>121</v>
      </c>
      <c r="E1747" s="57">
        <v>117</v>
      </c>
      <c r="F1747" s="57">
        <v>118</v>
      </c>
      <c r="G1747" s="57">
        <v>118</v>
      </c>
      <c r="H1747" s="57">
        <v>119.5</v>
      </c>
      <c r="I1747" s="57">
        <v>115.5</v>
      </c>
      <c r="J1747" s="57">
        <v>116</v>
      </c>
      <c r="K1747" s="57">
        <v>116</v>
      </c>
      <c r="L1747" s="57">
        <v>119</v>
      </c>
      <c r="M1747" s="57">
        <v>116</v>
      </c>
      <c r="N1747" s="57">
        <v>119</v>
      </c>
      <c r="O1747" s="57">
        <v>18</v>
      </c>
      <c r="P1747" s="57">
        <v>91</v>
      </c>
      <c r="Q1747" s="57">
        <v>33.3401</v>
      </c>
      <c r="R1747" s="57">
        <v>53.0518</v>
      </c>
      <c r="S1747" s="57">
        <v>31.56</v>
      </c>
      <c r="T1747" s="57">
        <v>45.887900000000002</v>
      </c>
      <c r="U1747" s="77">
        <v>0.32967032967032966</v>
      </c>
      <c r="V1747" s="24" t="s">
        <v>6528</v>
      </c>
      <c r="W1747" s="216" t="s">
        <v>5967</v>
      </c>
      <c r="X1747" s="216" t="s">
        <v>5971</v>
      </c>
      <c r="Y1747" s="24" t="s">
        <v>6209</v>
      </c>
      <c r="Z1747" s="24" t="s">
        <v>5984</v>
      </c>
      <c r="AA1747" s="24" t="s">
        <v>6255</v>
      </c>
      <c r="AB1747" s="24" t="s">
        <v>5979</v>
      </c>
      <c r="AC1747" s="24" t="s">
        <v>5979</v>
      </c>
    </row>
    <row r="1748" spans="1:29" s="169" customFormat="1">
      <c r="A1748" s="24">
        <v>8418</v>
      </c>
      <c r="B1748" s="24" t="s">
        <v>1519</v>
      </c>
      <c r="C1748" s="57">
        <v>11.05</v>
      </c>
      <c r="D1748" s="57">
        <v>11.3</v>
      </c>
      <c r="E1748" s="57">
        <v>10.6</v>
      </c>
      <c r="F1748" s="57">
        <v>10.75</v>
      </c>
      <c r="G1748" s="57">
        <v>10.4</v>
      </c>
      <c r="H1748" s="57">
        <v>10.9</v>
      </c>
      <c r="I1748" s="57">
        <v>10.4</v>
      </c>
      <c r="J1748" s="57">
        <v>10.65</v>
      </c>
      <c r="K1748" s="57">
        <v>10.55</v>
      </c>
      <c r="L1748" s="57">
        <v>10.7</v>
      </c>
      <c r="M1748" s="57">
        <v>10.45</v>
      </c>
      <c r="N1748" s="57">
        <v>10.5</v>
      </c>
      <c r="O1748" s="57">
        <v>5</v>
      </c>
      <c r="P1748" s="57">
        <v>19</v>
      </c>
      <c r="Q1748" s="57">
        <v>26.0899</v>
      </c>
      <c r="R1748" s="57">
        <v>36.541499999999999</v>
      </c>
      <c r="S1748" s="57">
        <v>19.615500000000001</v>
      </c>
      <c r="T1748" s="57">
        <v>30.8995</v>
      </c>
      <c r="U1748" s="77">
        <v>0.43859649122807015</v>
      </c>
      <c r="V1748" s="24" t="s">
        <v>6026</v>
      </c>
      <c r="W1748" s="216" t="s">
        <v>5967</v>
      </c>
      <c r="X1748" s="216" t="s">
        <v>6007</v>
      </c>
      <c r="Y1748" s="24" t="s">
        <v>5962</v>
      </c>
      <c r="Z1748" s="24" t="s">
        <v>6031</v>
      </c>
      <c r="AA1748" s="24" t="s">
        <v>6029</v>
      </c>
      <c r="AB1748" s="24" t="s">
        <v>5976</v>
      </c>
      <c r="AC1748" s="24" t="s">
        <v>5990</v>
      </c>
    </row>
    <row r="1749" spans="1:29" s="169" customFormat="1">
      <c r="A1749" s="24">
        <v>8420</v>
      </c>
      <c r="B1749" s="24" t="s">
        <v>1520</v>
      </c>
      <c r="C1749" s="57">
        <v>40.200000000000003</v>
      </c>
      <c r="D1749" s="57">
        <v>42.3</v>
      </c>
      <c r="E1749" s="57">
        <v>36</v>
      </c>
      <c r="F1749" s="57">
        <v>37.299999999999997</v>
      </c>
      <c r="G1749" s="57">
        <v>36.65</v>
      </c>
      <c r="H1749" s="57">
        <v>38.200000000000003</v>
      </c>
      <c r="I1749" s="57">
        <v>32.549999999999997</v>
      </c>
      <c r="J1749" s="57">
        <v>33.700000000000003</v>
      </c>
      <c r="K1749" s="57">
        <v>34.200000000000003</v>
      </c>
      <c r="L1749" s="57">
        <v>36.549999999999997</v>
      </c>
      <c r="M1749" s="57">
        <v>33.6</v>
      </c>
      <c r="N1749" s="57">
        <v>36.450000000000003</v>
      </c>
      <c r="O1749" s="57">
        <v>384</v>
      </c>
      <c r="P1749" s="57">
        <v>1909</v>
      </c>
      <c r="Q1749" s="57"/>
      <c r="R1749" s="57"/>
      <c r="S1749" s="57"/>
      <c r="T1749" s="57"/>
      <c r="U1749" s="77">
        <v>0.33525405971712935</v>
      </c>
      <c r="V1749" s="24" t="s">
        <v>6038</v>
      </c>
      <c r="W1749" s="216" t="s">
        <v>5993</v>
      </c>
      <c r="X1749" s="216" t="s">
        <v>5993</v>
      </c>
      <c r="Y1749" s="24" t="s">
        <v>5964</v>
      </c>
      <c r="Z1749" s="24" t="s">
        <v>5964</v>
      </c>
      <c r="AA1749" s="24" t="s">
        <v>5982</v>
      </c>
      <c r="AB1749" s="24" t="s">
        <v>5979</v>
      </c>
      <c r="AC1749" s="24" t="s">
        <v>5990</v>
      </c>
    </row>
    <row r="1750" spans="1:29" s="169" customFormat="1">
      <c r="A1750" s="24">
        <v>8421</v>
      </c>
      <c r="B1750" s="24" t="s">
        <v>1521</v>
      </c>
      <c r="C1750" s="57">
        <v>10.15</v>
      </c>
      <c r="D1750" s="57">
        <v>10.199999999999999</v>
      </c>
      <c r="E1750" s="57">
        <v>9.85</v>
      </c>
      <c r="F1750" s="57">
        <v>9.86</v>
      </c>
      <c r="G1750" s="57">
        <v>9.85</v>
      </c>
      <c r="H1750" s="57">
        <v>9.85</v>
      </c>
      <c r="I1750" s="57">
        <v>9.1300000000000008</v>
      </c>
      <c r="J1750" s="57">
        <v>9.3000000000000007</v>
      </c>
      <c r="K1750" s="57">
        <v>9.2899999999999991</v>
      </c>
      <c r="L1750" s="57">
        <v>9.5</v>
      </c>
      <c r="M1750" s="57">
        <v>9.2899999999999991</v>
      </c>
      <c r="N1750" s="57">
        <v>9.4</v>
      </c>
      <c r="O1750" s="57">
        <v>19</v>
      </c>
      <c r="P1750" s="57">
        <v>339</v>
      </c>
      <c r="Q1750" s="57">
        <v>31.274699999999999</v>
      </c>
      <c r="R1750" s="57">
        <v>44.709699999999998</v>
      </c>
      <c r="S1750" s="57">
        <v>25.418299999999999</v>
      </c>
      <c r="T1750" s="57">
        <v>38.279299999999999</v>
      </c>
      <c r="U1750" s="77">
        <v>9.3411996066863318E-2</v>
      </c>
      <c r="V1750" s="24" t="s">
        <v>6120</v>
      </c>
      <c r="W1750" s="216" t="s">
        <v>5967</v>
      </c>
      <c r="X1750" s="216" t="s">
        <v>5971</v>
      </c>
      <c r="Y1750" s="24" t="s">
        <v>5962</v>
      </c>
      <c r="Z1750" s="24" t="s">
        <v>6024</v>
      </c>
      <c r="AA1750" s="24" t="s">
        <v>6055</v>
      </c>
      <c r="AB1750" s="24" t="s">
        <v>5970</v>
      </c>
      <c r="AC1750" s="24" t="s">
        <v>5979</v>
      </c>
    </row>
    <row r="1751" spans="1:29" s="169" customFormat="1">
      <c r="A1751" s="24">
        <v>8422</v>
      </c>
      <c r="B1751" s="24" t="s">
        <v>1522</v>
      </c>
      <c r="C1751" s="57">
        <v>168.5</v>
      </c>
      <c r="D1751" s="57">
        <v>169</v>
      </c>
      <c r="E1751" s="57">
        <v>166.5</v>
      </c>
      <c r="F1751" s="57">
        <v>168</v>
      </c>
      <c r="G1751" s="57">
        <v>168</v>
      </c>
      <c r="H1751" s="57">
        <v>168</v>
      </c>
      <c r="I1751" s="57">
        <v>166</v>
      </c>
      <c r="J1751" s="57">
        <v>167</v>
      </c>
      <c r="K1751" s="57">
        <v>167</v>
      </c>
      <c r="L1751" s="57">
        <v>169.5</v>
      </c>
      <c r="M1751" s="57">
        <v>167</v>
      </c>
      <c r="N1751" s="57">
        <v>169</v>
      </c>
      <c r="O1751" s="57">
        <v>428</v>
      </c>
      <c r="P1751" s="57">
        <v>732</v>
      </c>
      <c r="Q1751" s="57">
        <v>30.977</v>
      </c>
      <c r="R1751" s="57">
        <v>33.147199999999998</v>
      </c>
      <c r="S1751" s="57">
        <v>40.651299999999999</v>
      </c>
      <c r="T1751" s="57">
        <v>35.648600000000002</v>
      </c>
      <c r="U1751" s="77">
        <v>0.97449908925318762</v>
      </c>
      <c r="V1751" s="24" t="s">
        <v>6388</v>
      </c>
      <c r="W1751" s="216" t="s">
        <v>5981</v>
      </c>
      <c r="X1751" s="216" t="s">
        <v>5971</v>
      </c>
      <c r="Y1751" s="24" t="s">
        <v>6277</v>
      </c>
      <c r="Z1751" s="24" t="s">
        <v>6017</v>
      </c>
      <c r="AA1751" s="24" t="s">
        <v>6055</v>
      </c>
      <c r="AB1751" s="24" t="s">
        <v>5990</v>
      </c>
      <c r="AC1751" s="24" t="s">
        <v>5979</v>
      </c>
    </row>
    <row r="1752" spans="1:29" s="169" customFormat="1">
      <c r="A1752" s="24">
        <v>8424</v>
      </c>
      <c r="B1752" s="24" t="s">
        <v>1524</v>
      </c>
      <c r="C1752" s="57">
        <v>61.9</v>
      </c>
      <c r="D1752" s="57">
        <v>62</v>
      </c>
      <c r="E1752" s="57">
        <v>61.5</v>
      </c>
      <c r="F1752" s="57">
        <v>61.7</v>
      </c>
      <c r="G1752" s="57">
        <v>61.6</v>
      </c>
      <c r="H1752" s="57">
        <v>61.7</v>
      </c>
      <c r="I1752" s="57">
        <v>60.8</v>
      </c>
      <c r="J1752" s="57">
        <v>60.8</v>
      </c>
      <c r="K1752" s="57">
        <v>61.2</v>
      </c>
      <c r="L1752" s="57">
        <v>61.8</v>
      </c>
      <c r="M1752" s="57">
        <v>61.2</v>
      </c>
      <c r="N1752" s="57">
        <v>61.7</v>
      </c>
      <c r="O1752" s="57">
        <v>54</v>
      </c>
      <c r="P1752" s="57">
        <v>148</v>
      </c>
      <c r="Q1752" s="57">
        <v>60.192700000000002</v>
      </c>
      <c r="R1752" s="57">
        <v>64.569100000000006</v>
      </c>
      <c r="S1752" s="57">
        <v>60.683999999999997</v>
      </c>
      <c r="T1752" s="57">
        <v>63.274000000000001</v>
      </c>
      <c r="U1752" s="77">
        <v>0.60810810810810811</v>
      </c>
      <c r="V1752" s="24" t="s">
        <v>6388</v>
      </c>
      <c r="W1752" s="216" t="s">
        <v>6039</v>
      </c>
      <c r="X1752" s="216" t="s">
        <v>5961</v>
      </c>
      <c r="Y1752" s="24" t="s">
        <v>5984</v>
      </c>
      <c r="Z1752" s="24" t="s">
        <v>6130</v>
      </c>
      <c r="AA1752" s="24" t="s">
        <v>6055</v>
      </c>
      <c r="AB1752" s="24" t="s">
        <v>5990</v>
      </c>
      <c r="AC1752" s="24" t="s">
        <v>5979</v>
      </c>
    </row>
    <row r="1753" spans="1:29" s="169" customFormat="1">
      <c r="A1753" s="24">
        <v>8426</v>
      </c>
      <c r="B1753" s="24" t="s">
        <v>1525</v>
      </c>
      <c r="C1753" s="57">
        <v>15.45</v>
      </c>
      <c r="D1753" s="57">
        <v>15.75</v>
      </c>
      <c r="E1753" s="57">
        <v>14.9</v>
      </c>
      <c r="F1753" s="57">
        <v>15.25</v>
      </c>
      <c r="G1753" s="57">
        <v>14.9</v>
      </c>
      <c r="H1753" s="57">
        <v>15.25</v>
      </c>
      <c r="I1753" s="57">
        <v>14.25</v>
      </c>
      <c r="J1753" s="57">
        <v>14.25</v>
      </c>
      <c r="K1753" s="57">
        <v>14.25</v>
      </c>
      <c r="L1753" s="57">
        <v>15.1</v>
      </c>
      <c r="M1753" s="57">
        <v>14.15</v>
      </c>
      <c r="N1753" s="57">
        <v>15.1</v>
      </c>
      <c r="O1753" s="57">
        <v>59</v>
      </c>
      <c r="P1753" s="57">
        <v>25</v>
      </c>
      <c r="Q1753" s="57"/>
      <c r="R1753" s="57"/>
      <c r="S1753" s="57"/>
      <c r="T1753" s="57"/>
      <c r="U1753" s="77">
        <v>3.9333333333333331</v>
      </c>
      <c r="V1753" s="24" t="s">
        <v>6251</v>
      </c>
      <c r="W1753" s="216" t="s">
        <v>5993</v>
      </c>
      <c r="X1753" s="216" t="s">
        <v>5993</v>
      </c>
      <c r="Y1753" s="24" t="s">
        <v>5974</v>
      </c>
      <c r="Z1753" s="24" t="s">
        <v>6004</v>
      </c>
      <c r="AA1753" s="24" t="s">
        <v>6045</v>
      </c>
      <c r="AB1753" s="24" t="s">
        <v>5979</v>
      </c>
      <c r="AC1753" s="24" t="s">
        <v>5965</v>
      </c>
    </row>
    <row r="1754" spans="1:29" s="169" customFormat="1">
      <c r="A1754" s="24">
        <v>8427</v>
      </c>
      <c r="B1754" s="24" t="s">
        <v>1526</v>
      </c>
      <c r="C1754" s="57">
        <v>49.05</v>
      </c>
      <c r="D1754" s="57">
        <v>49.1</v>
      </c>
      <c r="E1754" s="57">
        <v>46</v>
      </c>
      <c r="F1754" s="57">
        <v>46.8</v>
      </c>
      <c r="G1754" s="57">
        <v>47.15</v>
      </c>
      <c r="H1754" s="57">
        <v>47.9</v>
      </c>
      <c r="I1754" s="57">
        <v>43.05</v>
      </c>
      <c r="J1754" s="57">
        <v>45.6</v>
      </c>
      <c r="K1754" s="57">
        <v>46.5</v>
      </c>
      <c r="L1754" s="57">
        <v>46.5</v>
      </c>
      <c r="M1754" s="57">
        <v>45.2</v>
      </c>
      <c r="N1754" s="57">
        <v>45.2</v>
      </c>
      <c r="O1754" s="57">
        <v>7</v>
      </c>
      <c r="P1754" s="57">
        <v>67</v>
      </c>
      <c r="Q1754" s="57"/>
      <c r="R1754" s="57"/>
      <c r="S1754" s="57"/>
      <c r="T1754" s="57"/>
      <c r="U1754" s="77">
        <v>0.17412935323383083</v>
      </c>
      <c r="V1754" s="24" t="s">
        <v>6633</v>
      </c>
      <c r="W1754" s="216" t="s">
        <v>5993</v>
      </c>
      <c r="X1754" s="216" t="s">
        <v>5993</v>
      </c>
      <c r="Y1754" s="24" t="s">
        <v>5964</v>
      </c>
      <c r="Z1754" s="24" t="s">
        <v>5975</v>
      </c>
      <c r="AA1754" s="24" t="s">
        <v>6527</v>
      </c>
      <c r="AB1754" s="24" t="s">
        <v>5979</v>
      </c>
      <c r="AC1754" s="24" t="s">
        <v>5979</v>
      </c>
    </row>
    <row r="1755" spans="1:29" s="169" customFormat="1">
      <c r="A1755" s="24">
        <v>8429</v>
      </c>
      <c r="B1755" s="24" t="s">
        <v>1527</v>
      </c>
      <c r="C1755" s="57">
        <v>14.5</v>
      </c>
      <c r="D1755" s="57">
        <v>14.5</v>
      </c>
      <c r="E1755" s="57">
        <v>12.4</v>
      </c>
      <c r="F1755" s="57">
        <v>12.5</v>
      </c>
      <c r="G1755" s="57">
        <v>12.2</v>
      </c>
      <c r="H1755" s="57">
        <v>12.8</v>
      </c>
      <c r="I1755" s="57">
        <v>11.65</v>
      </c>
      <c r="J1755" s="57">
        <v>11.7</v>
      </c>
      <c r="K1755" s="57">
        <v>11.85</v>
      </c>
      <c r="L1755" s="57">
        <v>13.2</v>
      </c>
      <c r="M1755" s="57">
        <v>11.85</v>
      </c>
      <c r="N1755" s="57">
        <v>12.1</v>
      </c>
      <c r="O1755" s="57">
        <v>3481</v>
      </c>
      <c r="P1755" s="57">
        <v>3727</v>
      </c>
      <c r="Q1755" s="57">
        <v>19.335799999999999</v>
      </c>
      <c r="R1755" s="57">
        <v>36.067300000000003</v>
      </c>
      <c r="S1755" s="57">
        <v>14.390499999999999</v>
      </c>
      <c r="T1755" s="57">
        <v>28.841699999999999</v>
      </c>
      <c r="U1755" s="77">
        <v>1.5566586172972008</v>
      </c>
      <c r="V1755" s="24" t="s">
        <v>6123</v>
      </c>
      <c r="W1755" s="216" t="s">
        <v>5967</v>
      </c>
      <c r="X1755" s="216" t="s">
        <v>6007</v>
      </c>
      <c r="Y1755" s="24" t="s">
        <v>6024</v>
      </c>
      <c r="Z1755" s="24" t="s">
        <v>5964</v>
      </c>
      <c r="AA1755" s="24" t="s">
        <v>6090</v>
      </c>
      <c r="AB1755" s="24" t="s">
        <v>6033</v>
      </c>
      <c r="AC1755" s="24" t="s">
        <v>5979</v>
      </c>
    </row>
    <row r="1756" spans="1:29" s="169" customFormat="1">
      <c r="A1756" s="24">
        <v>8431</v>
      </c>
      <c r="B1756" s="24" t="s">
        <v>1528</v>
      </c>
      <c r="C1756" s="57">
        <v>71.099999999999994</v>
      </c>
      <c r="D1756" s="57">
        <v>71.8</v>
      </c>
      <c r="E1756" s="57">
        <v>63</v>
      </c>
      <c r="F1756" s="57">
        <v>63.1</v>
      </c>
      <c r="G1756" s="57">
        <v>63</v>
      </c>
      <c r="H1756" s="57">
        <v>63.9</v>
      </c>
      <c r="I1756" s="57">
        <v>58.3</v>
      </c>
      <c r="J1756" s="57">
        <v>60.5</v>
      </c>
      <c r="K1756" s="57">
        <v>62.1</v>
      </c>
      <c r="L1756" s="57">
        <v>64.400000000000006</v>
      </c>
      <c r="M1756" s="57">
        <v>61.2</v>
      </c>
      <c r="N1756" s="57">
        <v>63</v>
      </c>
      <c r="O1756" s="57">
        <v>675</v>
      </c>
      <c r="P1756" s="57">
        <v>2099</v>
      </c>
      <c r="Q1756" s="57">
        <v>32.404400000000003</v>
      </c>
      <c r="R1756" s="57">
        <v>48.000300000000003</v>
      </c>
      <c r="S1756" s="57">
        <v>27.605499999999999</v>
      </c>
      <c r="T1756" s="57">
        <v>41.201999999999998</v>
      </c>
      <c r="U1756" s="77">
        <v>0.53596950929013809</v>
      </c>
      <c r="V1756" s="24" t="s">
        <v>6803</v>
      </c>
      <c r="W1756" s="216" t="s">
        <v>5967</v>
      </c>
      <c r="X1756" s="216" t="s">
        <v>5971</v>
      </c>
      <c r="Y1756" s="24" t="s">
        <v>5964</v>
      </c>
      <c r="Z1756" s="24" t="s">
        <v>5964</v>
      </c>
      <c r="AA1756" s="24" t="s">
        <v>6016</v>
      </c>
      <c r="AB1756" s="24" t="s">
        <v>5986</v>
      </c>
      <c r="AC1756" s="24" t="s">
        <v>5991</v>
      </c>
    </row>
    <row r="1757" spans="1:29" s="169" customFormat="1">
      <c r="A1757" s="24">
        <v>8432</v>
      </c>
      <c r="B1757" s="24" t="s">
        <v>1529</v>
      </c>
      <c r="C1757" s="57">
        <v>41.1</v>
      </c>
      <c r="D1757" s="57">
        <v>41.85</v>
      </c>
      <c r="E1757" s="57">
        <v>40.9</v>
      </c>
      <c r="F1757" s="57">
        <v>40.950000000000003</v>
      </c>
      <c r="G1757" s="57">
        <v>40.9</v>
      </c>
      <c r="H1757" s="57">
        <v>41.2</v>
      </c>
      <c r="I1757" s="57">
        <v>39.65</v>
      </c>
      <c r="J1757" s="57">
        <v>39.700000000000003</v>
      </c>
      <c r="K1757" s="57">
        <v>40.200000000000003</v>
      </c>
      <c r="L1757" s="57">
        <v>40.5</v>
      </c>
      <c r="M1757" s="57">
        <v>39.799999999999997</v>
      </c>
      <c r="N1757" s="57">
        <v>40.049999999999997</v>
      </c>
      <c r="O1757" s="57">
        <v>56</v>
      </c>
      <c r="P1757" s="57">
        <v>161</v>
      </c>
      <c r="Q1757" s="57">
        <v>4.4314</v>
      </c>
      <c r="R1757" s="57">
        <v>9.8164999999999996</v>
      </c>
      <c r="S1757" s="57">
        <v>6.0194000000000001</v>
      </c>
      <c r="T1757" s="57">
        <v>8.5508000000000006</v>
      </c>
      <c r="U1757" s="77">
        <v>0.57971014492753625</v>
      </c>
      <c r="V1757" s="24" t="s">
        <v>6869</v>
      </c>
      <c r="W1757" s="216" t="s">
        <v>6039</v>
      </c>
      <c r="X1757" s="216" t="s">
        <v>6047</v>
      </c>
      <c r="Y1757" s="24" t="s">
        <v>6029</v>
      </c>
      <c r="Z1757" s="24" t="s">
        <v>5962</v>
      </c>
      <c r="AA1757" s="24" t="s">
        <v>6561</v>
      </c>
      <c r="AB1757" s="24" t="s">
        <v>5986</v>
      </c>
      <c r="AC1757" s="24" t="s">
        <v>5986</v>
      </c>
    </row>
    <row r="1758" spans="1:29" s="169" customFormat="1">
      <c r="A1758" s="24">
        <v>8433</v>
      </c>
      <c r="B1758" s="24" t="s">
        <v>1530</v>
      </c>
      <c r="C1758" s="57">
        <v>42.5</v>
      </c>
      <c r="D1758" s="57">
        <v>42.5</v>
      </c>
      <c r="E1758" s="57">
        <v>38.6</v>
      </c>
      <c r="F1758" s="57">
        <v>40.549999999999997</v>
      </c>
      <c r="G1758" s="57">
        <v>39.5</v>
      </c>
      <c r="H1758" s="57">
        <v>39.9</v>
      </c>
      <c r="I1758" s="57">
        <v>39.299999999999997</v>
      </c>
      <c r="J1758" s="57">
        <v>39.450000000000003</v>
      </c>
      <c r="K1758" s="57">
        <v>38.799999999999997</v>
      </c>
      <c r="L1758" s="57">
        <v>40</v>
      </c>
      <c r="M1758" s="57">
        <v>38.799999999999997</v>
      </c>
      <c r="N1758" s="57">
        <v>40</v>
      </c>
      <c r="O1758" s="57">
        <v>14</v>
      </c>
      <c r="P1758" s="57">
        <v>33</v>
      </c>
      <c r="Q1758" s="57">
        <v>34.880600000000001</v>
      </c>
      <c r="R1758" s="57">
        <v>49.534300000000002</v>
      </c>
      <c r="S1758" s="57">
        <v>28.271599999999999</v>
      </c>
      <c r="T1758" s="57">
        <v>42.4467</v>
      </c>
      <c r="U1758" s="77">
        <v>0.70707070707070707</v>
      </c>
      <c r="V1758" s="24" t="s">
        <v>6145</v>
      </c>
      <c r="W1758" s="216" t="s">
        <v>5967</v>
      </c>
      <c r="X1758" s="216" t="s">
        <v>5971</v>
      </c>
      <c r="Y1758" s="24" t="s">
        <v>6024</v>
      </c>
      <c r="Z1758" s="24" t="s">
        <v>6347</v>
      </c>
      <c r="AA1758" s="24" t="s">
        <v>6255</v>
      </c>
      <c r="AB1758" s="24" t="s">
        <v>5979</v>
      </c>
      <c r="AC1758" s="24" t="s">
        <v>5979</v>
      </c>
    </row>
    <row r="1759" spans="1:29" s="169" customFormat="1">
      <c r="A1759" s="24">
        <v>8435</v>
      </c>
      <c r="B1759" s="24" t="s">
        <v>1531</v>
      </c>
      <c r="C1759" s="57">
        <v>55.6</v>
      </c>
      <c r="D1759" s="57">
        <v>57.3</v>
      </c>
      <c r="E1759" s="57">
        <v>55.6</v>
      </c>
      <c r="F1759" s="57">
        <v>57</v>
      </c>
      <c r="G1759" s="57">
        <v>57</v>
      </c>
      <c r="H1759" s="57">
        <v>57.3</v>
      </c>
      <c r="I1759" s="57">
        <v>55.8</v>
      </c>
      <c r="J1759" s="57">
        <v>56.2</v>
      </c>
      <c r="K1759" s="57">
        <v>56.3</v>
      </c>
      <c r="L1759" s="57">
        <v>56.9</v>
      </c>
      <c r="M1759" s="57">
        <v>56.2</v>
      </c>
      <c r="N1759" s="57">
        <v>56.6</v>
      </c>
      <c r="O1759" s="57">
        <v>46</v>
      </c>
      <c r="P1759" s="57">
        <v>253</v>
      </c>
      <c r="Q1759" s="57">
        <v>39.134099999999997</v>
      </c>
      <c r="R1759" s="57">
        <v>45.540399999999998</v>
      </c>
      <c r="S1759" s="57">
        <v>40.795299999999997</v>
      </c>
      <c r="T1759" s="57">
        <v>43.9587</v>
      </c>
      <c r="U1759" s="77">
        <v>0.30303030303030298</v>
      </c>
      <c r="V1759" s="24" t="s">
        <v>6533</v>
      </c>
      <c r="W1759" s="216" t="s">
        <v>6039</v>
      </c>
      <c r="X1759" s="216" t="s">
        <v>5971</v>
      </c>
      <c r="Y1759" s="24" t="s">
        <v>6031</v>
      </c>
      <c r="Z1759" s="24" t="s">
        <v>5984</v>
      </c>
      <c r="AA1759" s="24" t="s">
        <v>6016</v>
      </c>
      <c r="AB1759" s="24" t="s">
        <v>5986</v>
      </c>
      <c r="AC1759" s="24" t="s">
        <v>5965</v>
      </c>
    </row>
    <row r="1760" spans="1:29" s="169" customFormat="1">
      <c r="A1760" s="24">
        <v>8436</v>
      </c>
      <c r="B1760" s="24" t="s">
        <v>1532</v>
      </c>
      <c r="C1760" s="57">
        <v>324.5</v>
      </c>
      <c r="D1760" s="57">
        <v>328</v>
      </c>
      <c r="E1760" s="57">
        <v>268.5</v>
      </c>
      <c r="F1760" s="57">
        <v>277.5</v>
      </c>
      <c r="G1760" s="57">
        <v>274.5</v>
      </c>
      <c r="H1760" s="57">
        <v>278.5</v>
      </c>
      <c r="I1760" s="57">
        <v>252</v>
      </c>
      <c r="J1760" s="57">
        <v>260</v>
      </c>
      <c r="K1760" s="57">
        <v>266</v>
      </c>
      <c r="L1760" s="57">
        <v>267</v>
      </c>
      <c r="M1760" s="57">
        <v>252</v>
      </c>
      <c r="N1760" s="57">
        <v>264</v>
      </c>
      <c r="O1760" s="57">
        <v>3286</v>
      </c>
      <c r="P1760" s="57">
        <v>8034</v>
      </c>
      <c r="Q1760" s="57">
        <v>49.001399999999997</v>
      </c>
      <c r="R1760" s="57">
        <v>63.472700000000003</v>
      </c>
      <c r="S1760" s="57">
        <v>37.896299999999997</v>
      </c>
      <c r="T1760" s="57">
        <v>54.947299999999998</v>
      </c>
      <c r="U1760" s="77">
        <v>0.6816861671230604</v>
      </c>
      <c r="V1760" s="24" t="s">
        <v>6042</v>
      </c>
      <c r="W1760" s="216" t="s">
        <v>5967</v>
      </c>
      <c r="X1760" s="216" t="s">
        <v>5961</v>
      </c>
      <c r="Y1760" s="24" t="s">
        <v>5964</v>
      </c>
      <c r="Z1760" s="24" t="s">
        <v>5964</v>
      </c>
      <c r="AA1760" s="24" t="s">
        <v>5994</v>
      </c>
      <c r="AB1760" s="24" t="s">
        <v>5965</v>
      </c>
      <c r="AC1760" s="24" t="s">
        <v>6033</v>
      </c>
    </row>
    <row r="1761" spans="1:29" s="169" customFormat="1">
      <c r="A1761" s="24">
        <v>8437</v>
      </c>
      <c r="B1761" s="24" t="s">
        <v>1533</v>
      </c>
      <c r="C1761" s="57">
        <v>171</v>
      </c>
      <c r="D1761" s="57">
        <v>171.5</v>
      </c>
      <c r="E1761" s="57">
        <v>163</v>
      </c>
      <c r="F1761" s="57">
        <v>163</v>
      </c>
      <c r="G1761" s="57">
        <v>163</v>
      </c>
      <c r="H1761" s="57">
        <v>163</v>
      </c>
      <c r="I1761" s="57">
        <v>152</v>
      </c>
      <c r="J1761" s="57">
        <v>158.5</v>
      </c>
      <c r="K1761" s="57">
        <v>160</v>
      </c>
      <c r="L1761" s="57">
        <v>165</v>
      </c>
      <c r="M1761" s="57">
        <v>159.5</v>
      </c>
      <c r="N1761" s="57">
        <v>165</v>
      </c>
      <c r="O1761" s="57">
        <v>26</v>
      </c>
      <c r="P1761" s="57">
        <v>166</v>
      </c>
      <c r="Q1761" s="57">
        <v>31.177499999999998</v>
      </c>
      <c r="R1761" s="57">
        <v>50.295499999999997</v>
      </c>
      <c r="S1761" s="57">
        <v>33.345399999999998</v>
      </c>
      <c r="T1761" s="57">
        <v>44.645499999999998</v>
      </c>
      <c r="U1761" s="77">
        <v>0.26104417670682734</v>
      </c>
      <c r="V1761" s="24" t="s">
        <v>6157</v>
      </c>
      <c r="W1761" s="216" t="s">
        <v>6039</v>
      </c>
      <c r="X1761" s="216" t="s">
        <v>5971</v>
      </c>
      <c r="Y1761" s="24" t="s">
        <v>6004</v>
      </c>
      <c r="Z1761" s="24" t="s">
        <v>6209</v>
      </c>
      <c r="AA1761" s="24" t="s">
        <v>6254</v>
      </c>
      <c r="AB1761" s="24" t="s">
        <v>5979</v>
      </c>
      <c r="AC1761" s="24" t="s">
        <v>5965</v>
      </c>
    </row>
    <row r="1762" spans="1:29" s="169" customFormat="1">
      <c r="A1762" s="24">
        <v>8440</v>
      </c>
      <c r="B1762" s="24" t="s">
        <v>5955</v>
      </c>
      <c r="C1762" s="57">
        <v>19.399999999999999</v>
      </c>
      <c r="D1762" s="57">
        <v>19.399999999999999</v>
      </c>
      <c r="E1762" s="57">
        <v>17.95</v>
      </c>
      <c r="F1762" s="57">
        <v>17.95</v>
      </c>
      <c r="G1762" s="57">
        <v>17.75</v>
      </c>
      <c r="H1762" s="57">
        <v>18.100000000000001</v>
      </c>
      <c r="I1762" s="57">
        <v>16.95</v>
      </c>
      <c r="J1762" s="57">
        <v>17</v>
      </c>
      <c r="K1762" s="57">
        <v>17.149999999999999</v>
      </c>
      <c r="L1762" s="57">
        <v>19.399999999999999</v>
      </c>
      <c r="M1762" s="57">
        <v>17.149999999999999</v>
      </c>
      <c r="N1762" s="57">
        <v>18.649999999999999</v>
      </c>
      <c r="O1762" s="57">
        <v>362</v>
      </c>
      <c r="P1762" s="57">
        <v>249</v>
      </c>
      <c r="Q1762" s="57">
        <v>15.336</v>
      </c>
      <c r="R1762" s="57">
        <v>29.877800000000001</v>
      </c>
      <c r="S1762" s="57">
        <v>25.749099999999999</v>
      </c>
      <c r="T1762" s="57">
        <v>28.5016</v>
      </c>
      <c r="U1762" s="77">
        <v>2.4230254350736278</v>
      </c>
      <c r="V1762" s="24" t="s">
        <v>6157</v>
      </c>
      <c r="W1762" s="216" t="s">
        <v>6039</v>
      </c>
      <c r="X1762" s="216" t="s">
        <v>5971</v>
      </c>
      <c r="Y1762" s="24" t="s">
        <v>6058</v>
      </c>
      <c r="Z1762" s="24" t="s">
        <v>5964</v>
      </c>
      <c r="AA1762" s="24" t="s">
        <v>6013</v>
      </c>
      <c r="AB1762" s="24" t="s">
        <v>5991</v>
      </c>
      <c r="AC1762" s="24" t="s">
        <v>5979</v>
      </c>
    </row>
    <row r="1763" spans="1:29" s="169" customFormat="1">
      <c r="A1763" s="24">
        <v>8442</v>
      </c>
      <c r="B1763" s="24" t="s">
        <v>1534</v>
      </c>
      <c r="C1763" s="57">
        <v>42.4</v>
      </c>
      <c r="D1763" s="57">
        <v>42.45</v>
      </c>
      <c r="E1763" s="57">
        <v>38.1</v>
      </c>
      <c r="F1763" s="57">
        <v>38.4</v>
      </c>
      <c r="G1763" s="57">
        <v>38.799999999999997</v>
      </c>
      <c r="H1763" s="57">
        <v>38.950000000000003</v>
      </c>
      <c r="I1763" s="57">
        <v>37.4</v>
      </c>
      <c r="J1763" s="57">
        <v>38.6</v>
      </c>
      <c r="K1763" s="57">
        <v>38.85</v>
      </c>
      <c r="L1763" s="57">
        <v>39.85</v>
      </c>
      <c r="M1763" s="57">
        <v>38</v>
      </c>
      <c r="N1763" s="57">
        <v>38.450000000000003</v>
      </c>
      <c r="O1763" s="57">
        <v>38</v>
      </c>
      <c r="P1763" s="57">
        <v>129</v>
      </c>
      <c r="Q1763" s="57">
        <v>29.271799999999999</v>
      </c>
      <c r="R1763" s="57">
        <v>41.153100000000002</v>
      </c>
      <c r="S1763" s="57">
        <v>23.784500000000001</v>
      </c>
      <c r="T1763" s="57">
        <v>35.363599999999998</v>
      </c>
      <c r="U1763" s="77">
        <v>0.49095607235142114</v>
      </c>
      <c r="V1763" s="24" t="s">
        <v>6295</v>
      </c>
      <c r="W1763" s="216" t="s">
        <v>5967</v>
      </c>
      <c r="X1763" s="216" t="s">
        <v>6007</v>
      </c>
      <c r="Y1763" s="24" t="s">
        <v>5964</v>
      </c>
      <c r="Z1763" s="24" t="s">
        <v>5994</v>
      </c>
      <c r="AA1763" s="24" t="s">
        <v>6000</v>
      </c>
      <c r="AB1763" s="24" t="s">
        <v>5970</v>
      </c>
      <c r="AC1763" s="24" t="s">
        <v>5990</v>
      </c>
    </row>
    <row r="1764" spans="1:29" s="169" customFormat="1">
      <c r="A1764" s="24">
        <v>8443</v>
      </c>
      <c r="B1764" s="24" t="s">
        <v>1535</v>
      </c>
      <c r="C1764" s="57">
        <v>11.15</v>
      </c>
      <c r="D1764" s="57">
        <v>11.3</v>
      </c>
      <c r="E1764" s="57">
        <v>11.1</v>
      </c>
      <c r="F1764" s="57">
        <v>11.25</v>
      </c>
      <c r="G1764" s="57">
        <v>11.1</v>
      </c>
      <c r="H1764" s="57">
        <v>11.2</v>
      </c>
      <c r="I1764" s="57">
        <v>10.65</v>
      </c>
      <c r="J1764" s="57">
        <v>10.95</v>
      </c>
      <c r="K1764" s="57">
        <v>11</v>
      </c>
      <c r="L1764" s="57">
        <v>11.2</v>
      </c>
      <c r="M1764" s="57">
        <v>11</v>
      </c>
      <c r="N1764" s="57">
        <v>11.1</v>
      </c>
      <c r="O1764" s="57">
        <v>34</v>
      </c>
      <c r="P1764" s="57">
        <v>121</v>
      </c>
      <c r="Q1764" s="57">
        <v>18.206700000000001</v>
      </c>
      <c r="R1764" s="57">
        <v>26.718699999999998</v>
      </c>
      <c r="S1764" s="57">
        <v>19.454899999999999</v>
      </c>
      <c r="T1764" s="57">
        <v>24.2974</v>
      </c>
      <c r="U1764" s="77">
        <v>0.46831955922865015</v>
      </c>
      <c r="V1764" s="24" t="s">
        <v>6120</v>
      </c>
      <c r="W1764" s="216" t="s">
        <v>6039</v>
      </c>
      <c r="X1764" s="216" t="s">
        <v>6007</v>
      </c>
      <c r="Y1764" s="24" t="s">
        <v>6016</v>
      </c>
      <c r="Z1764" s="24" t="s">
        <v>5975</v>
      </c>
      <c r="AA1764" s="24" t="s">
        <v>6055</v>
      </c>
      <c r="AB1764" s="24" t="s">
        <v>5970</v>
      </c>
      <c r="AC1764" s="24" t="s">
        <v>5979</v>
      </c>
    </row>
    <row r="1765" spans="1:29" s="169" customFormat="1">
      <c r="A1765" s="24">
        <v>8446</v>
      </c>
      <c r="B1765" s="24" t="s">
        <v>1537</v>
      </c>
      <c r="C1765" s="57">
        <v>90.1</v>
      </c>
      <c r="D1765" s="57">
        <v>90.1</v>
      </c>
      <c r="E1765" s="57">
        <v>87.3</v>
      </c>
      <c r="F1765" s="57">
        <v>88.1</v>
      </c>
      <c r="G1765" s="57">
        <v>88.1</v>
      </c>
      <c r="H1765" s="57">
        <v>88.2</v>
      </c>
      <c r="I1765" s="57">
        <v>84.2</v>
      </c>
      <c r="J1765" s="57">
        <v>84.2</v>
      </c>
      <c r="K1765" s="57">
        <v>84.3</v>
      </c>
      <c r="L1765" s="57">
        <v>85</v>
      </c>
      <c r="M1765" s="57">
        <v>83.1</v>
      </c>
      <c r="N1765" s="57">
        <v>84.9</v>
      </c>
      <c r="O1765" s="57">
        <v>244</v>
      </c>
      <c r="P1765" s="57">
        <v>602</v>
      </c>
      <c r="Q1765" s="57">
        <v>15.959099999999999</v>
      </c>
      <c r="R1765" s="57">
        <v>25.324400000000001</v>
      </c>
      <c r="S1765" s="57">
        <v>15.598100000000001</v>
      </c>
      <c r="T1765" s="57">
        <v>22.0823</v>
      </c>
      <c r="U1765" s="77">
        <v>0.67552602436323372</v>
      </c>
      <c r="V1765" s="24" t="s">
        <v>6083</v>
      </c>
      <c r="W1765" s="216" t="s">
        <v>5967</v>
      </c>
      <c r="X1765" s="216" t="s">
        <v>6007</v>
      </c>
      <c r="Y1765" s="24" t="s">
        <v>6017</v>
      </c>
      <c r="Z1765" s="24" t="s">
        <v>6004</v>
      </c>
      <c r="AA1765" s="24" t="s">
        <v>6452</v>
      </c>
      <c r="AB1765" s="24" t="s">
        <v>5965</v>
      </c>
      <c r="AC1765" s="24" t="s">
        <v>5976</v>
      </c>
    </row>
    <row r="1766" spans="1:29" s="169" customFormat="1">
      <c r="A1766" s="24">
        <v>8450</v>
      </c>
      <c r="B1766" s="24" t="s">
        <v>1538</v>
      </c>
      <c r="C1766" s="57">
        <v>23.75</v>
      </c>
      <c r="D1766" s="57">
        <v>23.85</v>
      </c>
      <c r="E1766" s="57">
        <v>22.5</v>
      </c>
      <c r="F1766" s="57">
        <v>22.85</v>
      </c>
      <c r="G1766" s="57">
        <v>22.95</v>
      </c>
      <c r="H1766" s="57">
        <v>22.95</v>
      </c>
      <c r="I1766" s="57">
        <v>22.5</v>
      </c>
      <c r="J1766" s="57">
        <v>22.7</v>
      </c>
      <c r="K1766" s="57">
        <v>23</v>
      </c>
      <c r="L1766" s="57">
        <v>23.25</v>
      </c>
      <c r="M1766" s="57">
        <v>22.75</v>
      </c>
      <c r="N1766" s="57">
        <v>23</v>
      </c>
      <c r="O1766" s="57">
        <v>30</v>
      </c>
      <c r="P1766" s="57">
        <v>225</v>
      </c>
      <c r="Q1766" s="57">
        <v>27.075199999999999</v>
      </c>
      <c r="R1766" s="57">
        <v>36.057699999999997</v>
      </c>
      <c r="S1766" s="57">
        <v>27.574000000000002</v>
      </c>
      <c r="T1766" s="57">
        <v>33.229799999999997</v>
      </c>
      <c r="U1766" s="77">
        <v>0.22222222222222221</v>
      </c>
      <c r="V1766" s="24" t="s">
        <v>6870</v>
      </c>
      <c r="W1766" s="216" t="s">
        <v>6039</v>
      </c>
      <c r="X1766" s="216" t="s">
        <v>5971</v>
      </c>
      <c r="Y1766" s="24" t="s">
        <v>5964</v>
      </c>
      <c r="Z1766" s="24" t="s">
        <v>6017</v>
      </c>
      <c r="AA1766" s="24" t="s">
        <v>6121</v>
      </c>
      <c r="AB1766" s="24" t="s">
        <v>5970</v>
      </c>
      <c r="AC1766" s="24" t="s">
        <v>5970</v>
      </c>
    </row>
    <row r="1767" spans="1:29" s="169" customFormat="1">
      <c r="A1767" s="24">
        <v>8454</v>
      </c>
      <c r="B1767" s="24" t="s">
        <v>1539</v>
      </c>
      <c r="C1767" s="57">
        <v>1875</v>
      </c>
      <c r="D1767" s="57">
        <v>2010</v>
      </c>
      <c r="E1767" s="57">
        <v>1775</v>
      </c>
      <c r="F1767" s="57">
        <v>1775</v>
      </c>
      <c r="G1767" s="57">
        <v>1760</v>
      </c>
      <c r="H1767" s="57">
        <v>1830</v>
      </c>
      <c r="I1767" s="57">
        <v>1615</v>
      </c>
      <c r="J1767" s="57">
        <v>1650</v>
      </c>
      <c r="K1767" s="57">
        <v>1670</v>
      </c>
      <c r="L1767" s="57">
        <v>1670</v>
      </c>
      <c r="M1767" s="57">
        <v>1565</v>
      </c>
      <c r="N1767" s="57">
        <v>1585</v>
      </c>
      <c r="O1767" s="57">
        <v>1266</v>
      </c>
      <c r="P1767" s="57">
        <v>2632</v>
      </c>
      <c r="Q1767" s="57">
        <v>51.399799999999999</v>
      </c>
      <c r="R1767" s="57">
        <v>59.671900000000001</v>
      </c>
      <c r="S1767" s="57">
        <v>41.878100000000003</v>
      </c>
      <c r="T1767" s="57">
        <v>53.740600000000001</v>
      </c>
      <c r="U1767" s="77">
        <v>0.80167173252279633</v>
      </c>
      <c r="V1767" s="24" t="s">
        <v>6036</v>
      </c>
      <c r="W1767" s="216" t="s">
        <v>5967</v>
      </c>
      <c r="X1767" s="216" t="s">
        <v>5961</v>
      </c>
      <c r="Y1767" s="24" t="s">
        <v>6004</v>
      </c>
      <c r="Z1767" s="24" t="s">
        <v>5964</v>
      </c>
      <c r="AA1767" s="24" t="s">
        <v>6024</v>
      </c>
      <c r="AB1767" s="24" t="s">
        <v>5979</v>
      </c>
      <c r="AC1767" s="24" t="s">
        <v>5990</v>
      </c>
    </row>
    <row r="1768" spans="1:29" s="169" customFormat="1">
      <c r="A1768" s="24">
        <v>8455</v>
      </c>
      <c r="B1768" s="24" t="s">
        <v>1540</v>
      </c>
      <c r="C1768" s="57">
        <v>18.100000000000001</v>
      </c>
      <c r="D1768" s="57">
        <v>18.100000000000001</v>
      </c>
      <c r="E1768" s="57">
        <v>17.45</v>
      </c>
      <c r="F1768" s="57">
        <v>17.55</v>
      </c>
      <c r="G1768" s="57">
        <v>17.350000000000001</v>
      </c>
      <c r="H1768" s="57">
        <v>17.899999999999999</v>
      </c>
      <c r="I1768" s="57">
        <v>17.350000000000001</v>
      </c>
      <c r="J1768" s="57">
        <v>17.899999999999999</v>
      </c>
      <c r="K1768" s="57">
        <v>17.600000000000001</v>
      </c>
      <c r="L1768" s="57">
        <v>17.95</v>
      </c>
      <c r="M1768" s="57">
        <v>17.600000000000001</v>
      </c>
      <c r="N1768" s="57">
        <v>17.600000000000001</v>
      </c>
      <c r="O1768" s="57">
        <v>6</v>
      </c>
      <c r="P1768" s="57">
        <v>17</v>
      </c>
      <c r="Q1768" s="57"/>
      <c r="R1768" s="57"/>
      <c r="S1768" s="57"/>
      <c r="T1768" s="57"/>
      <c r="U1768" s="77">
        <v>0.58823529411764708</v>
      </c>
      <c r="V1768" s="24" t="s">
        <v>6026</v>
      </c>
      <c r="W1768" s="216" t="s">
        <v>5993</v>
      </c>
      <c r="X1768" s="216" t="s">
        <v>5993</v>
      </c>
      <c r="Y1768" s="24" t="s">
        <v>6209</v>
      </c>
      <c r="Z1768" s="24" t="s">
        <v>6255</v>
      </c>
      <c r="AA1768" s="24" t="s">
        <v>6122</v>
      </c>
      <c r="AB1768" s="24" t="s">
        <v>6159</v>
      </c>
      <c r="AC1768" s="24" t="s">
        <v>5979</v>
      </c>
    </row>
    <row r="1769" spans="1:29" s="169" customFormat="1">
      <c r="A1769" s="24">
        <v>8462</v>
      </c>
      <c r="B1769" s="24" t="s">
        <v>1541</v>
      </c>
      <c r="C1769" s="57">
        <v>152</v>
      </c>
      <c r="D1769" s="57">
        <v>154.5</v>
      </c>
      <c r="E1769" s="57">
        <v>140</v>
      </c>
      <c r="F1769" s="57">
        <v>141</v>
      </c>
      <c r="G1769" s="57">
        <v>141</v>
      </c>
      <c r="H1769" s="57">
        <v>141.5</v>
      </c>
      <c r="I1769" s="57">
        <v>131</v>
      </c>
      <c r="J1769" s="57">
        <v>133</v>
      </c>
      <c r="K1769" s="57">
        <v>135</v>
      </c>
      <c r="L1769" s="57">
        <v>144.5</v>
      </c>
      <c r="M1769" s="57">
        <v>134</v>
      </c>
      <c r="N1769" s="57">
        <v>142</v>
      </c>
      <c r="O1769" s="57">
        <v>155</v>
      </c>
      <c r="P1769" s="57">
        <v>506</v>
      </c>
      <c r="Q1769" s="57">
        <v>29.878499999999999</v>
      </c>
      <c r="R1769" s="57">
        <v>45.892699999999998</v>
      </c>
      <c r="S1769" s="57">
        <v>29.201699999999999</v>
      </c>
      <c r="T1769" s="57">
        <v>40.329000000000001</v>
      </c>
      <c r="U1769" s="77">
        <v>0.51054018445322791</v>
      </c>
      <c r="V1769" s="24" t="s">
        <v>6157</v>
      </c>
      <c r="W1769" s="216" t="s">
        <v>5967</v>
      </c>
      <c r="X1769" s="216" t="s">
        <v>5971</v>
      </c>
      <c r="Y1769" s="24" t="s">
        <v>5964</v>
      </c>
      <c r="Z1769" s="24" t="s">
        <v>5964</v>
      </c>
      <c r="AA1769" s="24" t="s">
        <v>5982</v>
      </c>
      <c r="AB1769" s="24" t="s">
        <v>5990</v>
      </c>
      <c r="AC1769" s="24" t="s">
        <v>5965</v>
      </c>
    </row>
    <row r="1770" spans="1:29" s="169" customFormat="1">
      <c r="A1770" s="24">
        <v>8463</v>
      </c>
      <c r="B1770" s="24" t="s">
        <v>1542</v>
      </c>
      <c r="C1770" s="57">
        <v>37.549999999999997</v>
      </c>
      <c r="D1770" s="57">
        <v>37.549999999999997</v>
      </c>
      <c r="E1770" s="57">
        <v>35.75</v>
      </c>
      <c r="F1770" s="57">
        <v>35.75</v>
      </c>
      <c r="G1770" s="57">
        <v>36</v>
      </c>
      <c r="H1770" s="57">
        <v>38</v>
      </c>
      <c r="I1770" s="57">
        <v>36</v>
      </c>
      <c r="J1770" s="57">
        <v>36.549999999999997</v>
      </c>
      <c r="K1770" s="57">
        <v>36.950000000000003</v>
      </c>
      <c r="L1770" s="57">
        <v>37.75</v>
      </c>
      <c r="M1770" s="57">
        <v>36</v>
      </c>
      <c r="N1770" s="57">
        <v>36.6</v>
      </c>
      <c r="O1770" s="57">
        <v>49</v>
      </c>
      <c r="P1770" s="57">
        <v>515</v>
      </c>
      <c r="Q1770" s="57">
        <v>16.151399999999999</v>
      </c>
      <c r="R1770" s="57">
        <v>27.853400000000001</v>
      </c>
      <c r="S1770" s="57">
        <v>14.313700000000001</v>
      </c>
      <c r="T1770" s="57">
        <v>23.340199999999999</v>
      </c>
      <c r="U1770" s="77">
        <v>0.15857605177993528</v>
      </c>
      <c r="V1770" s="24" t="s">
        <v>6871</v>
      </c>
      <c r="W1770" s="216" t="s">
        <v>5967</v>
      </c>
      <c r="X1770" s="216" t="s">
        <v>6007</v>
      </c>
      <c r="Y1770" s="24" t="s">
        <v>6058</v>
      </c>
      <c r="Z1770" s="24" t="s">
        <v>6090</v>
      </c>
      <c r="AA1770" s="24" t="s">
        <v>5974</v>
      </c>
      <c r="AB1770" s="24" t="s">
        <v>5970</v>
      </c>
      <c r="AC1770" s="24" t="s">
        <v>5991</v>
      </c>
    </row>
    <row r="1771" spans="1:29" s="169" customFormat="1">
      <c r="A1771" s="24">
        <v>8464</v>
      </c>
      <c r="B1771" s="24" t="s">
        <v>1543</v>
      </c>
      <c r="C1771" s="57">
        <v>472</v>
      </c>
      <c r="D1771" s="57">
        <v>481</v>
      </c>
      <c r="E1771" s="57">
        <v>434</v>
      </c>
      <c r="F1771" s="57">
        <v>440.5</v>
      </c>
      <c r="G1771" s="57">
        <v>431</v>
      </c>
      <c r="H1771" s="57">
        <v>448</v>
      </c>
      <c r="I1771" s="57">
        <v>398.5</v>
      </c>
      <c r="J1771" s="57">
        <v>410</v>
      </c>
      <c r="K1771" s="57">
        <v>414.5</v>
      </c>
      <c r="L1771" s="57">
        <v>423.5</v>
      </c>
      <c r="M1771" s="57">
        <v>401.5</v>
      </c>
      <c r="N1771" s="57">
        <v>414.5</v>
      </c>
      <c r="O1771" s="57">
        <v>707</v>
      </c>
      <c r="P1771" s="57">
        <v>2183</v>
      </c>
      <c r="Q1771" s="57">
        <v>53.089799999999997</v>
      </c>
      <c r="R1771" s="57">
        <v>64.557400000000001</v>
      </c>
      <c r="S1771" s="57">
        <v>40.811900000000001</v>
      </c>
      <c r="T1771" s="57">
        <v>56.642299999999999</v>
      </c>
      <c r="U1771" s="77">
        <v>0.53977706520079405</v>
      </c>
      <c r="V1771" s="24" t="s">
        <v>6057</v>
      </c>
      <c r="W1771" s="216" t="s">
        <v>5967</v>
      </c>
      <c r="X1771" s="216" t="s">
        <v>5961</v>
      </c>
      <c r="Y1771" s="24" t="s">
        <v>5964</v>
      </c>
      <c r="Z1771" s="24" t="s">
        <v>5964</v>
      </c>
      <c r="AA1771" s="24" t="s">
        <v>5985</v>
      </c>
      <c r="AB1771" s="24" t="s">
        <v>5986</v>
      </c>
      <c r="AC1771" s="24" t="s">
        <v>5976</v>
      </c>
    </row>
    <row r="1772" spans="1:29" s="169" customFormat="1">
      <c r="A1772" s="24">
        <v>8466</v>
      </c>
      <c r="B1772" s="24" t="s">
        <v>1544</v>
      </c>
      <c r="C1772" s="57">
        <v>57.7</v>
      </c>
      <c r="D1772" s="57">
        <v>57.7</v>
      </c>
      <c r="E1772" s="57">
        <v>55.9</v>
      </c>
      <c r="F1772" s="57">
        <v>56.9</v>
      </c>
      <c r="G1772" s="57">
        <v>55.4</v>
      </c>
      <c r="H1772" s="57">
        <v>56.7</v>
      </c>
      <c r="I1772" s="57">
        <v>53</v>
      </c>
      <c r="J1772" s="57">
        <v>53</v>
      </c>
      <c r="K1772" s="57">
        <v>54.4</v>
      </c>
      <c r="L1772" s="57">
        <v>54.5</v>
      </c>
      <c r="M1772" s="57">
        <v>53</v>
      </c>
      <c r="N1772" s="57">
        <v>54.2</v>
      </c>
      <c r="O1772" s="57">
        <v>27</v>
      </c>
      <c r="P1772" s="57">
        <v>96</v>
      </c>
      <c r="Q1772" s="57">
        <v>23.578299999999999</v>
      </c>
      <c r="R1772" s="57">
        <v>36.381700000000002</v>
      </c>
      <c r="S1772" s="57">
        <v>20.847100000000001</v>
      </c>
      <c r="T1772" s="57">
        <v>31.203499999999998</v>
      </c>
      <c r="U1772" s="77">
        <v>0.46875</v>
      </c>
      <c r="V1772" s="24" t="s">
        <v>6872</v>
      </c>
      <c r="W1772" s="216" t="s">
        <v>5967</v>
      </c>
      <c r="X1772" s="216" t="s">
        <v>6007</v>
      </c>
      <c r="Y1772" s="24" t="s">
        <v>6017</v>
      </c>
      <c r="Z1772" s="24" t="s">
        <v>6004</v>
      </c>
      <c r="AA1772" s="24" t="s">
        <v>6248</v>
      </c>
      <c r="AB1772" s="24" t="s">
        <v>5965</v>
      </c>
      <c r="AC1772" s="24" t="s">
        <v>6033</v>
      </c>
    </row>
    <row r="1773" spans="1:29" s="169" customFormat="1">
      <c r="A1773" s="24">
        <v>8473</v>
      </c>
      <c r="B1773" s="24" t="s">
        <v>1547</v>
      </c>
      <c r="C1773" s="57">
        <v>39.4</v>
      </c>
      <c r="D1773" s="57">
        <v>39.5</v>
      </c>
      <c r="E1773" s="57">
        <v>38.9</v>
      </c>
      <c r="F1773" s="57">
        <v>39</v>
      </c>
      <c r="G1773" s="57">
        <v>39</v>
      </c>
      <c r="H1773" s="57">
        <v>39</v>
      </c>
      <c r="I1773" s="57">
        <v>36.5</v>
      </c>
      <c r="J1773" s="57">
        <v>36.549999999999997</v>
      </c>
      <c r="K1773" s="57">
        <v>36.799999999999997</v>
      </c>
      <c r="L1773" s="57">
        <v>37.4</v>
      </c>
      <c r="M1773" s="57">
        <v>36.65</v>
      </c>
      <c r="N1773" s="57">
        <v>36.700000000000003</v>
      </c>
      <c r="O1773" s="57">
        <v>66</v>
      </c>
      <c r="P1773" s="57">
        <v>432</v>
      </c>
      <c r="Q1773" s="57">
        <v>17.355899999999998</v>
      </c>
      <c r="R1773" s="57">
        <v>25.191400000000002</v>
      </c>
      <c r="S1773" s="57">
        <v>13.3484</v>
      </c>
      <c r="T1773" s="57">
        <v>21.2437</v>
      </c>
      <c r="U1773" s="77">
        <v>0.25462962962962965</v>
      </c>
      <c r="V1773" s="24" t="s">
        <v>6728</v>
      </c>
      <c r="W1773" s="216" t="s">
        <v>5967</v>
      </c>
      <c r="X1773" s="216" t="s">
        <v>6007</v>
      </c>
      <c r="Y1773" s="24" t="s">
        <v>5984</v>
      </c>
      <c r="Z1773" s="24" t="s">
        <v>6024</v>
      </c>
      <c r="AA1773" s="24" t="s">
        <v>6347</v>
      </c>
      <c r="AB1773" s="24" t="s">
        <v>6033</v>
      </c>
      <c r="AC1773" s="24" t="s">
        <v>5965</v>
      </c>
    </row>
    <row r="1774" spans="1:29" s="169" customFormat="1">
      <c r="A1774" s="24">
        <v>8476</v>
      </c>
      <c r="B1774" s="24" t="s">
        <v>4312</v>
      </c>
      <c r="C1774" s="57">
        <v>48.5</v>
      </c>
      <c r="D1774" s="57">
        <v>49.5</v>
      </c>
      <c r="E1774" s="57">
        <v>39.4</v>
      </c>
      <c r="F1774" s="57">
        <v>43.15</v>
      </c>
      <c r="G1774" s="57">
        <v>44</v>
      </c>
      <c r="H1774" s="57">
        <v>48</v>
      </c>
      <c r="I1774" s="57">
        <v>44</v>
      </c>
      <c r="J1774" s="57">
        <v>47.6</v>
      </c>
      <c r="K1774" s="57">
        <v>48</v>
      </c>
      <c r="L1774" s="57">
        <v>50</v>
      </c>
      <c r="M1774" s="57">
        <v>47.6</v>
      </c>
      <c r="N1774" s="57">
        <v>48.6</v>
      </c>
      <c r="O1774" s="57">
        <v>782</v>
      </c>
      <c r="P1774" s="57">
        <v>1527</v>
      </c>
      <c r="Q1774" s="57">
        <v>83.772800000000004</v>
      </c>
      <c r="R1774" s="57">
        <v>79.978300000000004</v>
      </c>
      <c r="S1774" s="57">
        <v>86.800899999999999</v>
      </c>
      <c r="T1774" s="57">
        <v>82.252499999999998</v>
      </c>
      <c r="U1774" s="77">
        <v>0.85352543112857449</v>
      </c>
      <c r="V1774" s="24" t="s">
        <v>6355</v>
      </c>
      <c r="W1774" s="216" t="s">
        <v>6009</v>
      </c>
      <c r="X1774" s="216" t="s">
        <v>6012</v>
      </c>
      <c r="Y1774" s="24" t="s">
        <v>5964</v>
      </c>
      <c r="Z1774" s="24" t="s">
        <v>6013</v>
      </c>
      <c r="AA1774" s="24" t="s">
        <v>5963</v>
      </c>
      <c r="AB1774" s="24" t="s">
        <v>5976</v>
      </c>
      <c r="AC1774" s="24" t="s">
        <v>5990</v>
      </c>
    </row>
    <row r="1775" spans="1:29" s="169" customFormat="1">
      <c r="A1775" s="24">
        <v>8477</v>
      </c>
      <c r="B1775" s="24" t="s">
        <v>1548</v>
      </c>
      <c r="C1775" s="57">
        <v>39.1</v>
      </c>
      <c r="D1775" s="57">
        <v>39.1</v>
      </c>
      <c r="E1775" s="57">
        <v>36.299999999999997</v>
      </c>
      <c r="F1775" s="57">
        <v>36.799999999999997</v>
      </c>
      <c r="G1775" s="57">
        <v>36.85</v>
      </c>
      <c r="H1775" s="57">
        <v>37.15</v>
      </c>
      <c r="I1775" s="57">
        <v>34.1</v>
      </c>
      <c r="J1775" s="57">
        <v>36.5</v>
      </c>
      <c r="K1775" s="57">
        <v>36.6</v>
      </c>
      <c r="L1775" s="57">
        <v>37.1</v>
      </c>
      <c r="M1775" s="57">
        <v>36.200000000000003</v>
      </c>
      <c r="N1775" s="57">
        <v>36.700000000000003</v>
      </c>
      <c r="O1775" s="57">
        <v>96</v>
      </c>
      <c r="P1775" s="57">
        <v>344</v>
      </c>
      <c r="Q1775" s="57">
        <v>26.947600000000001</v>
      </c>
      <c r="R1775" s="57">
        <v>41.433100000000003</v>
      </c>
      <c r="S1775" s="57">
        <v>23.5928</v>
      </c>
      <c r="T1775" s="57">
        <v>35.4863</v>
      </c>
      <c r="U1775" s="77">
        <v>0.46511627906976744</v>
      </c>
      <c r="V1775" s="24" t="s">
        <v>6873</v>
      </c>
      <c r="W1775" s="216" t="s">
        <v>5967</v>
      </c>
      <c r="X1775" s="216" t="s">
        <v>6007</v>
      </c>
      <c r="Y1775" s="24" t="s">
        <v>6024</v>
      </c>
      <c r="Z1775" s="24" t="s">
        <v>5994</v>
      </c>
      <c r="AA1775" s="24" t="s">
        <v>6008</v>
      </c>
      <c r="AB1775" s="24" t="s">
        <v>5986</v>
      </c>
      <c r="AC1775" s="24" t="s">
        <v>5986</v>
      </c>
    </row>
    <row r="1776" spans="1:29" s="169" customFormat="1">
      <c r="A1776" s="24">
        <v>8478</v>
      </c>
      <c r="B1776" s="24" t="s">
        <v>5956</v>
      </c>
      <c r="C1776" s="57">
        <v>93.2</v>
      </c>
      <c r="D1776" s="57">
        <v>98</v>
      </c>
      <c r="E1776" s="57">
        <v>85.9</v>
      </c>
      <c r="F1776" s="57">
        <v>88.5</v>
      </c>
      <c r="G1776" s="57">
        <v>88.5</v>
      </c>
      <c r="H1776" s="57">
        <v>89.3</v>
      </c>
      <c r="I1776" s="57">
        <v>80</v>
      </c>
      <c r="J1776" s="57">
        <v>84</v>
      </c>
      <c r="K1776" s="57">
        <v>85.6</v>
      </c>
      <c r="L1776" s="57">
        <v>91.4</v>
      </c>
      <c r="M1776" s="57">
        <v>81.900000000000006</v>
      </c>
      <c r="N1776" s="57">
        <v>82.7</v>
      </c>
      <c r="O1776" s="57">
        <v>1433</v>
      </c>
      <c r="P1776" s="57">
        <v>4716</v>
      </c>
      <c r="Q1776" s="57">
        <v>79.096699999999998</v>
      </c>
      <c r="R1776" s="57">
        <v>81.936700000000002</v>
      </c>
      <c r="S1776" s="57">
        <v>70.703000000000003</v>
      </c>
      <c r="T1776" s="57">
        <v>78.192099999999996</v>
      </c>
      <c r="U1776" s="77">
        <v>0.50643200452360759</v>
      </c>
      <c r="V1776" s="24" t="s">
        <v>6149</v>
      </c>
      <c r="W1776" s="216" t="s">
        <v>5967</v>
      </c>
      <c r="X1776" s="216" t="s">
        <v>5989</v>
      </c>
      <c r="Y1776" s="24" t="s">
        <v>5964</v>
      </c>
      <c r="Z1776" s="24" t="s">
        <v>5964</v>
      </c>
      <c r="AA1776" s="24" t="s">
        <v>6000</v>
      </c>
      <c r="AB1776" s="24" t="s">
        <v>5976</v>
      </c>
      <c r="AC1776" s="24" t="s">
        <v>5965</v>
      </c>
    </row>
    <row r="1777" spans="1:29" s="169" customFormat="1">
      <c r="A1777" s="24">
        <v>8480</v>
      </c>
      <c r="B1777" s="24" t="s">
        <v>4319</v>
      </c>
      <c r="C1777" s="57">
        <v>113</v>
      </c>
      <c r="D1777" s="57">
        <v>113</v>
      </c>
      <c r="E1777" s="57">
        <v>112</v>
      </c>
      <c r="F1777" s="57">
        <v>112</v>
      </c>
      <c r="G1777" s="57">
        <v>112</v>
      </c>
      <c r="H1777" s="57">
        <v>113</v>
      </c>
      <c r="I1777" s="57">
        <v>111</v>
      </c>
      <c r="J1777" s="57">
        <v>111</v>
      </c>
      <c r="K1777" s="57">
        <v>112</v>
      </c>
      <c r="L1777" s="57">
        <v>113</v>
      </c>
      <c r="M1777" s="57">
        <v>111</v>
      </c>
      <c r="N1777" s="57">
        <v>111.5</v>
      </c>
      <c r="O1777" s="57">
        <v>7</v>
      </c>
      <c r="P1777" s="57">
        <v>21</v>
      </c>
      <c r="Q1777" s="57">
        <v>28.317399999999999</v>
      </c>
      <c r="R1777" s="57">
        <v>44.393300000000004</v>
      </c>
      <c r="S1777" s="57">
        <v>20.961600000000001</v>
      </c>
      <c r="T1777" s="57">
        <v>36.582700000000003</v>
      </c>
      <c r="U1777" s="77">
        <v>0.55555555555555558</v>
      </c>
      <c r="V1777" s="24" t="s">
        <v>6223</v>
      </c>
      <c r="W1777" s="216" t="s">
        <v>5967</v>
      </c>
      <c r="X1777" s="216" t="s">
        <v>6007</v>
      </c>
      <c r="Y1777" s="24" t="s">
        <v>6518</v>
      </c>
      <c r="Z1777" s="24" t="s">
        <v>6130</v>
      </c>
      <c r="AA1777" s="24" t="s">
        <v>5984</v>
      </c>
      <c r="AB1777" s="24" t="s">
        <v>5970</v>
      </c>
      <c r="AC1777" s="24" t="s">
        <v>5991</v>
      </c>
    </row>
    <row r="1778" spans="1:29" s="169" customFormat="1">
      <c r="A1778" s="24">
        <v>8482</v>
      </c>
      <c r="B1778" s="24" t="s">
        <v>5780</v>
      </c>
      <c r="C1778" s="57">
        <v>71.599999999999994</v>
      </c>
      <c r="D1778" s="57">
        <v>72</v>
      </c>
      <c r="E1778" s="57">
        <v>71.099999999999994</v>
      </c>
      <c r="F1778" s="57">
        <v>71.099999999999994</v>
      </c>
      <c r="G1778" s="57">
        <v>71.2</v>
      </c>
      <c r="H1778" s="57">
        <v>71.900000000000006</v>
      </c>
      <c r="I1778" s="57">
        <v>70</v>
      </c>
      <c r="J1778" s="57">
        <v>70.599999999999994</v>
      </c>
      <c r="K1778" s="57">
        <v>70.599999999999994</v>
      </c>
      <c r="L1778" s="57">
        <v>71.599999999999994</v>
      </c>
      <c r="M1778" s="57">
        <v>70.599999999999994</v>
      </c>
      <c r="N1778" s="57">
        <v>71</v>
      </c>
      <c r="O1778" s="57">
        <v>3</v>
      </c>
      <c r="P1778" s="57">
        <v>90</v>
      </c>
      <c r="Q1778" s="57"/>
      <c r="R1778" s="57"/>
      <c r="S1778" s="57"/>
      <c r="T1778" s="57"/>
      <c r="U1778" s="77">
        <v>5.5555555555555552E-2</v>
      </c>
      <c r="V1778" s="24" t="s">
        <v>6548</v>
      </c>
      <c r="W1778" s="216" t="s">
        <v>5993</v>
      </c>
      <c r="X1778" s="216" t="s">
        <v>5993</v>
      </c>
      <c r="Y1778" s="24" t="s">
        <v>6130</v>
      </c>
      <c r="Z1778" s="24" t="s">
        <v>5984</v>
      </c>
      <c r="AA1778" s="24" t="s">
        <v>6055</v>
      </c>
      <c r="AB1778" s="24" t="s">
        <v>5976</v>
      </c>
      <c r="AC1778" s="24" t="s">
        <v>5979</v>
      </c>
    </row>
    <row r="1779" spans="1:29" s="169" customFormat="1">
      <c r="A1779" s="24">
        <v>8489</v>
      </c>
      <c r="B1779" s="24" t="s">
        <v>4325</v>
      </c>
      <c r="C1779" s="57">
        <v>37.6</v>
      </c>
      <c r="D1779" s="57">
        <v>37.75</v>
      </c>
      <c r="E1779" s="57">
        <v>35.5</v>
      </c>
      <c r="F1779" s="57">
        <v>35.5</v>
      </c>
      <c r="G1779" s="57">
        <v>35.299999999999997</v>
      </c>
      <c r="H1779" s="57">
        <v>35.9</v>
      </c>
      <c r="I1779" s="57">
        <v>34.5</v>
      </c>
      <c r="J1779" s="57">
        <v>34.549999999999997</v>
      </c>
      <c r="K1779" s="57">
        <v>34.549999999999997</v>
      </c>
      <c r="L1779" s="57">
        <v>34.799999999999997</v>
      </c>
      <c r="M1779" s="57">
        <v>34</v>
      </c>
      <c r="N1779" s="57">
        <v>34.049999999999997</v>
      </c>
      <c r="O1779" s="57">
        <v>99</v>
      </c>
      <c r="P1779" s="57">
        <v>389</v>
      </c>
      <c r="Q1779" s="57">
        <v>7.5377000000000001</v>
      </c>
      <c r="R1779" s="57">
        <v>15.678000000000001</v>
      </c>
      <c r="S1779" s="57">
        <v>5.2938999999999998</v>
      </c>
      <c r="T1779" s="57">
        <v>12.216699999999999</v>
      </c>
      <c r="U1779" s="77">
        <v>0.4241645244215938</v>
      </c>
      <c r="V1779" s="24" t="s">
        <v>6702</v>
      </c>
      <c r="W1779" s="216" t="s">
        <v>5967</v>
      </c>
      <c r="X1779" s="216" t="s">
        <v>6047</v>
      </c>
      <c r="Y1779" s="24" t="s">
        <v>6004</v>
      </c>
      <c r="Z1779" s="24" t="s">
        <v>5984</v>
      </c>
      <c r="AA1779" s="24" t="s">
        <v>5984</v>
      </c>
      <c r="AB1779" s="24" t="s">
        <v>5991</v>
      </c>
      <c r="AC1779" s="24" t="s">
        <v>5965</v>
      </c>
    </row>
    <row r="1780" spans="1:29" s="169" customFormat="1">
      <c r="A1780" s="24">
        <v>8491</v>
      </c>
      <c r="B1780" s="24" t="s">
        <v>4329</v>
      </c>
      <c r="C1780" s="57">
        <v>27.1</v>
      </c>
      <c r="D1780" s="57">
        <v>27.1</v>
      </c>
      <c r="E1780" s="57">
        <v>24.05</v>
      </c>
      <c r="F1780" s="57">
        <v>25.2</v>
      </c>
      <c r="G1780" s="57">
        <v>24.85</v>
      </c>
      <c r="H1780" s="57">
        <v>24.85</v>
      </c>
      <c r="I1780" s="57">
        <v>15.3</v>
      </c>
      <c r="J1780" s="57">
        <v>16.25</v>
      </c>
      <c r="K1780" s="57">
        <v>17.05</v>
      </c>
      <c r="L1780" s="57">
        <v>18.5</v>
      </c>
      <c r="M1780" s="57">
        <v>16.8</v>
      </c>
      <c r="N1780" s="57">
        <v>18</v>
      </c>
      <c r="O1780" s="57">
        <v>174</v>
      </c>
      <c r="P1780" s="57">
        <v>1769</v>
      </c>
      <c r="Q1780" s="57">
        <v>17.193100000000001</v>
      </c>
      <c r="R1780" s="57">
        <v>26.7956</v>
      </c>
      <c r="S1780" s="57">
        <v>17.017600000000002</v>
      </c>
      <c r="T1780" s="57">
        <v>23.536300000000001</v>
      </c>
      <c r="U1780" s="77">
        <v>0.16393442622950818</v>
      </c>
      <c r="V1780" s="24" t="s">
        <v>6038</v>
      </c>
      <c r="W1780" s="216" t="s">
        <v>5967</v>
      </c>
      <c r="X1780" s="216" t="s">
        <v>6007</v>
      </c>
      <c r="Y1780" s="24" t="s">
        <v>6024</v>
      </c>
      <c r="Z1780" s="24" t="s">
        <v>6024</v>
      </c>
      <c r="AA1780" s="24" t="s">
        <v>5982</v>
      </c>
      <c r="AB1780" s="24" t="s">
        <v>5991</v>
      </c>
      <c r="AC1780" s="24" t="s">
        <v>5965</v>
      </c>
    </row>
    <row r="1781" spans="1:29" s="169" customFormat="1">
      <c r="A1781" s="24">
        <v>8499</v>
      </c>
      <c r="B1781" s="24" t="s">
        <v>4552</v>
      </c>
      <c r="C1781" s="57">
        <v>135.5</v>
      </c>
      <c r="D1781" s="57">
        <v>139</v>
      </c>
      <c r="E1781" s="57">
        <v>133.5</v>
      </c>
      <c r="F1781" s="57">
        <v>135</v>
      </c>
      <c r="G1781" s="57">
        <v>126</v>
      </c>
      <c r="H1781" s="57">
        <v>126</v>
      </c>
      <c r="I1781" s="57">
        <v>111</v>
      </c>
      <c r="J1781" s="57">
        <v>113.5</v>
      </c>
      <c r="K1781" s="57">
        <v>114</v>
      </c>
      <c r="L1781" s="57">
        <v>120.5</v>
      </c>
      <c r="M1781" s="57">
        <v>114</v>
      </c>
      <c r="N1781" s="57">
        <v>117.5</v>
      </c>
      <c r="O1781" s="57">
        <v>104</v>
      </c>
      <c r="P1781" s="57">
        <v>597</v>
      </c>
      <c r="Q1781" s="57">
        <v>26.957999999999998</v>
      </c>
      <c r="R1781" s="57">
        <v>36.738999999999997</v>
      </c>
      <c r="S1781" s="57">
        <v>24.162400000000002</v>
      </c>
      <c r="T1781" s="57">
        <v>32.546799999999998</v>
      </c>
      <c r="U1781" s="77">
        <v>0.29034059184812955</v>
      </c>
      <c r="V1781" s="24" t="s">
        <v>6038</v>
      </c>
      <c r="W1781" s="216" t="s">
        <v>5967</v>
      </c>
      <c r="X1781" s="216" t="s">
        <v>6007</v>
      </c>
      <c r="Y1781" s="24" t="s">
        <v>5978</v>
      </c>
      <c r="Z1781" s="24" t="s">
        <v>6024</v>
      </c>
      <c r="AA1781" s="24" t="s">
        <v>6031</v>
      </c>
      <c r="AB1781" s="24" t="s">
        <v>5970</v>
      </c>
      <c r="AC1781" s="24" t="s">
        <v>5979</v>
      </c>
    </row>
    <row r="1782" spans="1:29" s="169" customFormat="1">
      <c r="A1782" s="24">
        <v>8905</v>
      </c>
      <c r="B1782" s="24" t="s">
        <v>1551</v>
      </c>
      <c r="C1782" s="57">
        <v>24.65</v>
      </c>
      <c r="D1782" s="57">
        <v>26.6</v>
      </c>
      <c r="E1782" s="57">
        <v>23.75</v>
      </c>
      <c r="F1782" s="57">
        <v>25.15</v>
      </c>
      <c r="G1782" s="57">
        <v>25</v>
      </c>
      <c r="H1782" s="57">
        <v>25</v>
      </c>
      <c r="I1782" s="57">
        <v>20.75</v>
      </c>
      <c r="J1782" s="57">
        <v>21.7</v>
      </c>
      <c r="K1782" s="57">
        <v>21.7</v>
      </c>
      <c r="L1782" s="57">
        <v>22.3</v>
      </c>
      <c r="M1782" s="57">
        <v>21.5</v>
      </c>
      <c r="N1782" s="57">
        <v>21.95</v>
      </c>
      <c r="O1782" s="57">
        <v>995</v>
      </c>
      <c r="P1782" s="57">
        <v>7359</v>
      </c>
      <c r="Q1782" s="57"/>
      <c r="R1782" s="57"/>
      <c r="S1782" s="57"/>
      <c r="T1782" s="57"/>
      <c r="U1782" s="77">
        <v>0.22534764687231057</v>
      </c>
      <c r="V1782" s="24" t="s">
        <v>6523</v>
      </c>
      <c r="W1782" s="216" t="s">
        <v>5993</v>
      </c>
      <c r="X1782" s="216" t="s">
        <v>5993</v>
      </c>
      <c r="Y1782" s="24" t="s">
        <v>5963</v>
      </c>
      <c r="Z1782" s="24" t="s">
        <v>6024</v>
      </c>
      <c r="AA1782" s="24" t="s">
        <v>6016</v>
      </c>
      <c r="AB1782" s="24" t="s">
        <v>5986</v>
      </c>
      <c r="AC1782" s="24" t="s">
        <v>5990</v>
      </c>
    </row>
    <row r="1783" spans="1:29" s="169" customFormat="1">
      <c r="A1783" s="24">
        <v>8908</v>
      </c>
      <c r="B1783" s="24" t="s">
        <v>1553</v>
      </c>
      <c r="C1783" s="57">
        <v>57.4</v>
      </c>
      <c r="D1783" s="57">
        <v>58</v>
      </c>
      <c r="E1783" s="57">
        <v>56.1</v>
      </c>
      <c r="F1783" s="57">
        <v>56.9</v>
      </c>
      <c r="G1783" s="57">
        <v>56.5</v>
      </c>
      <c r="H1783" s="57">
        <v>57.5</v>
      </c>
      <c r="I1783" s="57">
        <v>56</v>
      </c>
      <c r="J1783" s="57">
        <v>57.1</v>
      </c>
      <c r="K1783" s="57">
        <v>57.2</v>
      </c>
      <c r="L1783" s="57">
        <v>58</v>
      </c>
      <c r="M1783" s="57">
        <v>57.1</v>
      </c>
      <c r="N1783" s="57">
        <v>58</v>
      </c>
      <c r="O1783" s="57">
        <v>40</v>
      </c>
      <c r="P1783" s="57">
        <v>34</v>
      </c>
      <c r="Q1783" s="57"/>
      <c r="R1783" s="57"/>
      <c r="S1783" s="57"/>
      <c r="T1783" s="57"/>
      <c r="U1783" s="77">
        <v>1.9607843137254903</v>
      </c>
      <c r="V1783" s="24" t="s">
        <v>6874</v>
      </c>
      <c r="W1783" s="216" t="s">
        <v>5993</v>
      </c>
      <c r="X1783" s="216" t="s">
        <v>5993</v>
      </c>
      <c r="Y1783" s="24" t="s">
        <v>5984</v>
      </c>
      <c r="Z1783" s="24" t="s">
        <v>6016</v>
      </c>
      <c r="AA1783" s="24" t="s">
        <v>6126</v>
      </c>
      <c r="AB1783" s="24" t="s">
        <v>5979</v>
      </c>
      <c r="AC1783" s="24" t="s">
        <v>5965</v>
      </c>
    </row>
    <row r="1784" spans="1:29" s="169" customFormat="1">
      <c r="A1784" s="24">
        <v>8916</v>
      </c>
      <c r="B1784" s="24" t="s">
        <v>1555</v>
      </c>
      <c r="C1784" s="57">
        <v>44</v>
      </c>
      <c r="D1784" s="57">
        <v>44.05</v>
      </c>
      <c r="E1784" s="57">
        <v>43.3</v>
      </c>
      <c r="F1784" s="57">
        <v>43.35</v>
      </c>
      <c r="G1784" s="57">
        <v>43.35</v>
      </c>
      <c r="H1784" s="57">
        <v>43.4</v>
      </c>
      <c r="I1784" s="57">
        <v>39.75</v>
      </c>
      <c r="J1784" s="57">
        <v>39.75</v>
      </c>
      <c r="K1784" s="57">
        <v>39.75</v>
      </c>
      <c r="L1784" s="57">
        <v>39.799999999999997</v>
      </c>
      <c r="M1784" s="57">
        <v>39.200000000000003</v>
      </c>
      <c r="N1784" s="57">
        <v>39.4</v>
      </c>
      <c r="O1784" s="57">
        <v>286</v>
      </c>
      <c r="P1784" s="57">
        <v>1458</v>
      </c>
      <c r="Q1784" s="57">
        <v>39.245800000000003</v>
      </c>
      <c r="R1784" s="57">
        <v>54.9803</v>
      </c>
      <c r="S1784" s="57">
        <v>27.4711</v>
      </c>
      <c r="T1784" s="57">
        <v>45.810600000000001</v>
      </c>
      <c r="U1784" s="77">
        <v>0.32693187014174668</v>
      </c>
      <c r="V1784" s="24" t="s">
        <v>6540</v>
      </c>
      <c r="W1784" s="216" t="s">
        <v>5967</v>
      </c>
      <c r="X1784" s="216" t="s">
        <v>5971</v>
      </c>
      <c r="Y1784" s="24" t="s">
        <v>5984</v>
      </c>
      <c r="Z1784" s="24" t="s">
        <v>6004</v>
      </c>
      <c r="AA1784" s="24" t="s">
        <v>5984</v>
      </c>
      <c r="AB1784" s="24" t="s">
        <v>5965</v>
      </c>
      <c r="AC1784" s="24" t="s">
        <v>5991</v>
      </c>
    </row>
    <row r="1785" spans="1:29" s="169" customFormat="1">
      <c r="A1785" s="24">
        <v>8924</v>
      </c>
      <c r="B1785" s="24" t="s">
        <v>1559</v>
      </c>
      <c r="C1785" s="57">
        <v>173.5</v>
      </c>
      <c r="D1785" s="57">
        <v>178</v>
      </c>
      <c r="E1785" s="57">
        <v>162.5</v>
      </c>
      <c r="F1785" s="57">
        <v>163</v>
      </c>
      <c r="G1785" s="57">
        <v>161.5</v>
      </c>
      <c r="H1785" s="57">
        <v>163.5</v>
      </c>
      <c r="I1785" s="57">
        <v>148</v>
      </c>
      <c r="J1785" s="57">
        <v>153</v>
      </c>
      <c r="K1785" s="57">
        <v>157</v>
      </c>
      <c r="L1785" s="57">
        <v>160</v>
      </c>
      <c r="M1785" s="57">
        <v>152</v>
      </c>
      <c r="N1785" s="57">
        <v>152.5</v>
      </c>
      <c r="O1785" s="57">
        <v>2209</v>
      </c>
      <c r="P1785" s="57">
        <v>9514</v>
      </c>
      <c r="Q1785" s="57"/>
      <c r="R1785" s="57"/>
      <c r="S1785" s="57"/>
      <c r="T1785" s="57"/>
      <c r="U1785" s="77">
        <v>0.386973582790274</v>
      </c>
      <c r="V1785" s="24" t="s">
        <v>6655</v>
      </c>
      <c r="W1785" s="216" t="s">
        <v>5993</v>
      </c>
      <c r="X1785" s="216" t="s">
        <v>5993</v>
      </c>
      <c r="Y1785" s="24" t="s">
        <v>5964</v>
      </c>
      <c r="Z1785" s="24" t="s">
        <v>5964</v>
      </c>
      <c r="AA1785" s="24" t="s">
        <v>5962</v>
      </c>
      <c r="AB1785" s="24" t="s">
        <v>5986</v>
      </c>
      <c r="AC1785" s="24" t="s">
        <v>5965</v>
      </c>
    </row>
    <row r="1786" spans="1:29" s="169" customFormat="1">
      <c r="A1786" s="24">
        <v>8926</v>
      </c>
      <c r="B1786" s="24" t="s">
        <v>1560</v>
      </c>
      <c r="C1786" s="57">
        <v>38.549999999999997</v>
      </c>
      <c r="D1786" s="57">
        <v>38.700000000000003</v>
      </c>
      <c r="E1786" s="57">
        <v>38.1</v>
      </c>
      <c r="F1786" s="57">
        <v>38.4</v>
      </c>
      <c r="G1786" s="57">
        <v>38.35</v>
      </c>
      <c r="H1786" s="57">
        <v>38.4</v>
      </c>
      <c r="I1786" s="57">
        <v>37.799999999999997</v>
      </c>
      <c r="J1786" s="57">
        <v>37.85</v>
      </c>
      <c r="K1786" s="57">
        <v>36.5</v>
      </c>
      <c r="L1786" s="57">
        <v>36.85</v>
      </c>
      <c r="M1786" s="57">
        <v>36.299999999999997</v>
      </c>
      <c r="N1786" s="57">
        <v>36.75</v>
      </c>
      <c r="O1786" s="57">
        <v>1851</v>
      </c>
      <c r="P1786" s="57">
        <v>4243</v>
      </c>
      <c r="Q1786" s="57">
        <v>24.8111</v>
      </c>
      <c r="R1786" s="57">
        <v>36.582599999999999</v>
      </c>
      <c r="S1786" s="57">
        <v>21.803899999999999</v>
      </c>
      <c r="T1786" s="57">
        <v>31.656400000000001</v>
      </c>
      <c r="U1786" s="77">
        <v>0.72707989629978786</v>
      </c>
      <c r="V1786" s="24" t="s">
        <v>6875</v>
      </c>
      <c r="W1786" s="216" t="s">
        <v>5967</v>
      </c>
      <c r="X1786" s="216" t="s">
        <v>6007</v>
      </c>
      <c r="Y1786" s="24" t="s">
        <v>5984</v>
      </c>
      <c r="Z1786" s="24" t="s">
        <v>5984</v>
      </c>
      <c r="AA1786" s="24" t="s">
        <v>6016</v>
      </c>
      <c r="AB1786" s="24" t="s">
        <v>5990</v>
      </c>
      <c r="AC1786" s="24" t="s">
        <v>5986</v>
      </c>
    </row>
    <row r="1787" spans="1:29" s="169" customFormat="1">
      <c r="A1787" s="24">
        <v>8927</v>
      </c>
      <c r="B1787" s="24" t="s">
        <v>1561</v>
      </c>
      <c r="C1787" s="57">
        <v>35.950000000000003</v>
      </c>
      <c r="D1787" s="57">
        <v>35.950000000000003</v>
      </c>
      <c r="E1787" s="57">
        <v>34.1</v>
      </c>
      <c r="F1787" s="57">
        <v>34.549999999999997</v>
      </c>
      <c r="G1787" s="57">
        <v>34.6</v>
      </c>
      <c r="H1787" s="57">
        <v>35.35</v>
      </c>
      <c r="I1787" s="57">
        <v>33.75</v>
      </c>
      <c r="J1787" s="57">
        <v>34.6</v>
      </c>
      <c r="K1787" s="57">
        <v>34.6</v>
      </c>
      <c r="L1787" s="57">
        <v>35.15</v>
      </c>
      <c r="M1787" s="57">
        <v>34.5</v>
      </c>
      <c r="N1787" s="57">
        <v>34.65</v>
      </c>
      <c r="O1787" s="57">
        <v>1307</v>
      </c>
      <c r="P1787" s="57">
        <v>3891</v>
      </c>
      <c r="Q1787" s="57">
        <v>31.023199999999999</v>
      </c>
      <c r="R1787" s="57">
        <v>41.2363</v>
      </c>
      <c r="S1787" s="57">
        <v>25.8995</v>
      </c>
      <c r="T1787" s="57">
        <v>36.124099999999999</v>
      </c>
      <c r="U1787" s="77">
        <v>0.55983894457294614</v>
      </c>
      <c r="V1787" s="24" t="s">
        <v>6876</v>
      </c>
      <c r="W1787" s="216" t="s">
        <v>5967</v>
      </c>
      <c r="X1787" s="216" t="s">
        <v>5971</v>
      </c>
      <c r="Y1787" s="24" t="s">
        <v>6024</v>
      </c>
      <c r="Z1787" s="24" t="s">
        <v>5985</v>
      </c>
      <c r="AA1787" s="24" t="s">
        <v>6478</v>
      </c>
      <c r="AB1787" s="24" t="s">
        <v>6033</v>
      </c>
      <c r="AC1787" s="24" t="s">
        <v>5990</v>
      </c>
    </row>
    <row r="1788" spans="1:29" s="169" customFormat="1">
      <c r="A1788" s="24">
        <v>8928</v>
      </c>
      <c r="B1788" s="24" t="s">
        <v>4353</v>
      </c>
      <c r="C1788" s="57">
        <v>36.049999999999997</v>
      </c>
      <c r="D1788" s="57">
        <v>38.6</v>
      </c>
      <c r="E1788" s="57">
        <v>34.9</v>
      </c>
      <c r="F1788" s="57">
        <v>34.9</v>
      </c>
      <c r="G1788" s="57">
        <v>35.25</v>
      </c>
      <c r="H1788" s="57">
        <v>35.25</v>
      </c>
      <c r="I1788" s="57">
        <v>33</v>
      </c>
      <c r="J1788" s="57">
        <v>33.700000000000003</v>
      </c>
      <c r="K1788" s="57">
        <v>33.9</v>
      </c>
      <c r="L1788" s="57">
        <v>34.450000000000003</v>
      </c>
      <c r="M1788" s="57">
        <v>33.9</v>
      </c>
      <c r="N1788" s="57">
        <v>34.200000000000003</v>
      </c>
      <c r="O1788" s="57">
        <v>164</v>
      </c>
      <c r="P1788" s="57">
        <v>616</v>
      </c>
      <c r="Q1788" s="57">
        <v>27.217300000000002</v>
      </c>
      <c r="R1788" s="57">
        <v>41.8962</v>
      </c>
      <c r="S1788" s="57">
        <v>25.287700000000001</v>
      </c>
      <c r="T1788" s="57">
        <v>36.36</v>
      </c>
      <c r="U1788" s="77">
        <v>0.44372294372294369</v>
      </c>
      <c r="V1788" s="24" t="s">
        <v>6038</v>
      </c>
      <c r="W1788" s="216" t="s">
        <v>5967</v>
      </c>
      <c r="X1788" s="216" t="s">
        <v>5971</v>
      </c>
      <c r="Y1788" s="24" t="s">
        <v>6338</v>
      </c>
      <c r="Z1788" s="24" t="s">
        <v>6024</v>
      </c>
      <c r="AA1788" s="24" t="s">
        <v>6055</v>
      </c>
      <c r="AB1788" s="24" t="s">
        <v>5970</v>
      </c>
      <c r="AC1788" s="24" t="s">
        <v>5979</v>
      </c>
    </row>
    <row r="1789" spans="1:29" s="169" customFormat="1">
      <c r="A1789" s="24">
        <v>8929</v>
      </c>
      <c r="B1789" s="24" t="s">
        <v>1562</v>
      </c>
      <c r="C1789" s="57">
        <v>21.4</v>
      </c>
      <c r="D1789" s="57">
        <v>21.5</v>
      </c>
      <c r="E1789" s="57">
        <v>21</v>
      </c>
      <c r="F1789" s="57">
        <v>21.05</v>
      </c>
      <c r="G1789" s="57">
        <v>21.05</v>
      </c>
      <c r="H1789" s="57">
        <v>21.05</v>
      </c>
      <c r="I1789" s="57">
        <v>20</v>
      </c>
      <c r="J1789" s="57">
        <v>20.6</v>
      </c>
      <c r="K1789" s="57">
        <v>20.6</v>
      </c>
      <c r="L1789" s="57">
        <v>21.45</v>
      </c>
      <c r="M1789" s="57">
        <v>20.5</v>
      </c>
      <c r="N1789" s="57">
        <v>20.8</v>
      </c>
      <c r="O1789" s="57">
        <v>29</v>
      </c>
      <c r="P1789" s="57">
        <v>196</v>
      </c>
      <c r="Q1789" s="57">
        <v>18.327500000000001</v>
      </c>
      <c r="R1789" s="57">
        <v>29.1114</v>
      </c>
      <c r="S1789" s="57">
        <v>20.061499999999999</v>
      </c>
      <c r="T1789" s="57">
        <v>26.094799999999999</v>
      </c>
      <c r="U1789" s="77">
        <v>0.24659863945578234</v>
      </c>
      <c r="V1789" s="24" t="s">
        <v>6239</v>
      </c>
      <c r="W1789" s="216" t="s">
        <v>6039</v>
      </c>
      <c r="X1789" s="216" t="s">
        <v>6007</v>
      </c>
      <c r="Y1789" s="24" t="s">
        <v>5984</v>
      </c>
      <c r="Z1789" s="24" t="s">
        <v>6017</v>
      </c>
      <c r="AA1789" s="24" t="s">
        <v>5963</v>
      </c>
      <c r="AB1789" s="24" t="s">
        <v>5996</v>
      </c>
      <c r="AC1789" s="24" t="s">
        <v>5965</v>
      </c>
    </row>
    <row r="1790" spans="1:29" s="169" customFormat="1">
      <c r="A1790" s="24">
        <v>8930</v>
      </c>
      <c r="B1790" s="24" t="s">
        <v>1563</v>
      </c>
      <c r="C1790" s="57">
        <v>16.45</v>
      </c>
      <c r="D1790" s="57">
        <v>16.8</v>
      </c>
      <c r="E1790" s="57">
        <v>15.95</v>
      </c>
      <c r="F1790" s="57">
        <v>16.05</v>
      </c>
      <c r="G1790" s="57">
        <v>16.100000000000001</v>
      </c>
      <c r="H1790" s="57">
        <v>16.2</v>
      </c>
      <c r="I1790" s="57">
        <v>14.9</v>
      </c>
      <c r="J1790" s="57">
        <v>15.2</v>
      </c>
      <c r="K1790" s="57">
        <v>15.25</v>
      </c>
      <c r="L1790" s="57">
        <v>15.95</v>
      </c>
      <c r="M1790" s="57">
        <v>15.25</v>
      </c>
      <c r="N1790" s="57">
        <v>15.75</v>
      </c>
      <c r="O1790" s="57">
        <v>396</v>
      </c>
      <c r="P1790" s="57">
        <v>1667</v>
      </c>
      <c r="Q1790" s="57">
        <v>27.2117</v>
      </c>
      <c r="R1790" s="57">
        <v>36.472099999999998</v>
      </c>
      <c r="S1790" s="57">
        <v>21.820799999999998</v>
      </c>
      <c r="T1790" s="57">
        <v>31.5883</v>
      </c>
      <c r="U1790" s="77">
        <v>0.39592081583683264</v>
      </c>
      <c r="V1790" s="24" t="s">
        <v>6038</v>
      </c>
      <c r="W1790" s="216" t="s">
        <v>5967</v>
      </c>
      <c r="X1790" s="216" t="s">
        <v>6007</v>
      </c>
      <c r="Y1790" s="24" t="s">
        <v>5962</v>
      </c>
      <c r="Z1790" s="24" t="s">
        <v>5964</v>
      </c>
      <c r="AA1790" s="24" t="s">
        <v>6031</v>
      </c>
      <c r="AB1790" s="24" t="s">
        <v>5991</v>
      </c>
      <c r="AC1790" s="24" t="s">
        <v>5979</v>
      </c>
    </row>
    <row r="1791" spans="1:29" s="169" customFormat="1">
      <c r="A1791" s="24">
        <v>8931</v>
      </c>
      <c r="B1791" s="24" t="s">
        <v>1564</v>
      </c>
      <c r="C1791" s="57">
        <v>31.15</v>
      </c>
      <c r="D1791" s="57">
        <v>31.55</v>
      </c>
      <c r="E1791" s="57">
        <v>29.55</v>
      </c>
      <c r="F1791" s="57">
        <v>29.9</v>
      </c>
      <c r="G1791" s="57">
        <v>29.9</v>
      </c>
      <c r="H1791" s="57">
        <v>30.35</v>
      </c>
      <c r="I1791" s="57">
        <v>29.5</v>
      </c>
      <c r="J1791" s="57">
        <v>29.85</v>
      </c>
      <c r="K1791" s="57">
        <v>29.95</v>
      </c>
      <c r="L1791" s="57">
        <v>30.15</v>
      </c>
      <c r="M1791" s="57">
        <v>29.85</v>
      </c>
      <c r="N1791" s="57">
        <v>30</v>
      </c>
      <c r="O1791" s="57">
        <v>78</v>
      </c>
      <c r="P1791" s="57">
        <v>271</v>
      </c>
      <c r="Q1791" s="57"/>
      <c r="R1791" s="57"/>
      <c r="S1791" s="57"/>
      <c r="T1791" s="57"/>
      <c r="U1791" s="77">
        <v>0.47970479704797048</v>
      </c>
      <c r="V1791" s="24" t="s">
        <v>6877</v>
      </c>
      <c r="W1791" s="216" t="s">
        <v>5993</v>
      </c>
      <c r="X1791" s="216" t="s">
        <v>5993</v>
      </c>
      <c r="Y1791" s="24" t="s">
        <v>5964</v>
      </c>
      <c r="Z1791" s="24" t="s">
        <v>6027</v>
      </c>
      <c r="AA1791" s="24" t="s">
        <v>6218</v>
      </c>
      <c r="AB1791" s="24" t="s">
        <v>5970</v>
      </c>
      <c r="AC1791" s="24" t="s">
        <v>5991</v>
      </c>
    </row>
    <row r="1792" spans="1:29" s="169" customFormat="1">
      <c r="A1792" s="24">
        <v>8932</v>
      </c>
      <c r="B1792" s="24" t="s">
        <v>1565</v>
      </c>
      <c r="C1792" s="57">
        <v>18.8</v>
      </c>
      <c r="D1792" s="57">
        <v>18.8</v>
      </c>
      <c r="E1792" s="57">
        <v>18.350000000000001</v>
      </c>
      <c r="F1792" s="57">
        <v>18.5</v>
      </c>
      <c r="G1792" s="57">
        <v>18.45</v>
      </c>
      <c r="H1792" s="57">
        <v>18.55</v>
      </c>
      <c r="I1792" s="57">
        <v>17.95</v>
      </c>
      <c r="J1792" s="57">
        <v>18.350000000000001</v>
      </c>
      <c r="K1792" s="57">
        <v>18.399999999999999</v>
      </c>
      <c r="L1792" s="57">
        <v>18.55</v>
      </c>
      <c r="M1792" s="57">
        <v>18.25</v>
      </c>
      <c r="N1792" s="57">
        <v>18.25</v>
      </c>
      <c r="O1792" s="57">
        <v>307</v>
      </c>
      <c r="P1792" s="57">
        <v>823</v>
      </c>
      <c r="Q1792" s="57">
        <v>28.146699999999999</v>
      </c>
      <c r="R1792" s="57">
        <v>38.5824</v>
      </c>
      <c r="S1792" s="57">
        <v>23.415600000000001</v>
      </c>
      <c r="T1792" s="57">
        <v>33.526800000000001</v>
      </c>
      <c r="U1792" s="77">
        <v>0.62170919400567026</v>
      </c>
      <c r="V1792" s="24" t="s">
        <v>6392</v>
      </c>
      <c r="W1792" s="216" t="s">
        <v>5967</v>
      </c>
      <c r="X1792" s="216" t="s">
        <v>6007</v>
      </c>
      <c r="Y1792" s="24" t="s">
        <v>6017</v>
      </c>
      <c r="Z1792" s="24" t="s">
        <v>6127</v>
      </c>
      <c r="AA1792" s="24" t="s">
        <v>6130</v>
      </c>
      <c r="AB1792" s="24" t="s">
        <v>5970</v>
      </c>
      <c r="AC1792" s="24" t="s">
        <v>5979</v>
      </c>
    </row>
    <row r="1793" spans="1:29" s="169" customFormat="1">
      <c r="A1793" s="24">
        <v>8933</v>
      </c>
      <c r="B1793" s="24" t="s">
        <v>1566</v>
      </c>
      <c r="C1793" s="57">
        <v>12.05</v>
      </c>
      <c r="D1793" s="57">
        <v>12.35</v>
      </c>
      <c r="E1793" s="57">
        <v>11.7</v>
      </c>
      <c r="F1793" s="57">
        <v>11.7</v>
      </c>
      <c r="G1793" s="57">
        <v>11.65</v>
      </c>
      <c r="H1793" s="57">
        <v>11.8</v>
      </c>
      <c r="I1793" s="57">
        <v>10.15</v>
      </c>
      <c r="J1793" s="57">
        <v>10.75</v>
      </c>
      <c r="K1793" s="57">
        <v>10.85</v>
      </c>
      <c r="L1793" s="57">
        <v>11.3</v>
      </c>
      <c r="M1793" s="57">
        <v>10.85</v>
      </c>
      <c r="N1793" s="57">
        <v>10.95</v>
      </c>
      <c r="O1793" s="57">
        <v>764</v>
      </c>
      <c r="P1793" s="57">
        <v>3634</v>
      </c>
      <c r="Q1793" s="57"/>
      <c r="R1793" s="57"/>
      <c r="S1793" s="57"/>
      <c r="T1793" s="57"/>
      <c r="U1793" s="77">
        <v>0.3503944230416437</v>
      </c>
      <c r="V1793" s="24" t="s">
        <v>6123</v>
      </c>
      <c r="W1793" s="216" t="s">
        <v>5993</v>
      </c>
      <c r="X1793" s="216" t="s">
        <v>5993</v>
      </c>
      <c r="Y1793" s="24" t="s">
        <v>6336</v>
      </c>
      <c r="Z1793" s="24" t="s">
        <v>5964</v>
      </c>
      <c r="AA1793" s="24" t="s">
        <v>6090</v>
      </c>
      <c r="AB1793" s="24" t="s">
        <v>6033</v>
      </c>
      <c r="AC1793" s="24" t="s">
        <v>5979</v>
      </c>
    </row>
    <row r="1794" spans="1:29" s="169" customFormat="1">
      <c r="A1794" s="24">
        <v>8935</v>
      </c>
      <c r="B1794" s="24" t="s">
        <v>1568</v>
      </c>
      <c r="C1794" s="57">
        <v>15.6</v>
      </c>
      <c r="D1794" s="57">
        <v>16</v>
      </c>
      <c r="E1794" s="57">
        <v>14.1</v>
      </c>
      <c r="F1794" s="57">
        <v>14.35</v>
      </c>
      <c r="G1794" s="57">
        <v>14.15</v>
      </c>
      <c r="H1794" s="57">
        <v>14.25</v>
      </c>
      <c r="I1794" s="57">
        <v>12.5</v>
      </c>
      <c r="J1794" s="57">
        <v>12.8</v>
      </c>
      <c r="K1794" s="57">
        <v>12.9</v>
      </c>
      <c r="L1794" s="57">
        <v>13.3</v>
      </c>
      <c r="M1794" s="57">
        <v>12.8</v>
      </c>
      <c r="N1794" s="57">
        <v>13</v>
      </c>
      <c r="O1794" s="57">
        <v>472</v>
      </c>
      <c r="P1794" s="57">
        <v>2941</v>
      </c>
      <c r="Q1794" s="57">
        <v>36.0379</v>
      </c>
      <c r="R1794" s="57">
        <v>51.006399999999999</v>
      </c>
      <c r="S1794" s="57">
        <v>26.569800000000001</v>
      </c>
      <c r="T1794" s="57">
        <v>42.860900000000001</v>
      </c>
      <c r="U1794" s="77">
        <v>0.26748271562960446</v>
      </c>
      <c r="V1794" s="24" t="s">
        <v>6123</v>
      </c>
      <c r="W1794" s="216" t="s">
        <v>5967</v>
      </c>
      <c r="X1794" s="216" t="s">
        <v>5971</v>
      </c>
      <c r="Y1794" s="24" t="s">
        <v>5964</v>
      </c>
      <c r="Z1794" s="24" t="s">
        <v>5964</v>
      </c>
      <c r="AA1794" s="24" t="s">
        <v>5963</v>
      </c>
      <c r="AB1794" s="24" t="s">
        <v>5976</v>
      </c>
      <c r="AC1794" s="24" t="s">
        <v>5990</v>
      </c>
    </row>
    <row r="1795" spans="1:29" s="169" customFormat="1">
      <c r="A1795" s="24">
        <v>8936</v>
      </c>
      <c r="B1795" s="24" t="s">
        <v>1569</v>
      </c>
      <c r="C1795" s="57">
        <v>23.55</v>
      </c>
      <c r="D1795" s="57">
        <v>23.85</v>
      </c>
      <c r="E1795" s="57">
        <v>22.5</v>
      </c>
      <c r="F1795" s="57">
        <v>23.25</v>
      </c>
      <c r="G1795" s="57">
        <v>23.05</v>
      </c>
      <c r="H1795" s="57">
        <v>23.5</v>
      </c>
      <c r="I1795" s="57">
        <v>21.95</v>
      </c>
      <c r="J1795" s="57">
        <v>22.75</v>
      </c>
      <c r="K1795" s="57">
        <v>22.9</v>
      </c>
      <c r="L1795" s="57">
        <v>24.8</v>
      </c>
      <c r="M1795" s="57">
        <v>22.9</v>
      </c>
      <c r="N1795" s="57">
        <v>24.3</v>
      </c>
      <c r="O1795" s="57">
        <v>4433</v>
      </c>
      <c r="P1795" s="57">
        <v>6459</v>
      </c>
      <c r="Q1795" s="57">
        <v>16.551100000000002</v>
      </c>
      <c r="R1795" s="57">
        <v>17.8019</v>
      </c>
      <c r="S1795" s="57">
        <v>26.098199999999999</v>
      </c>
      <c r="T1795" s="57">
        <v>20.567299999999999</v>
      </c>
      <c r="U1795" s="77">
        <v>1.14388192186613</v>
      </c>
      <c r="V1795" s="24" t="s">
        <v>6157</v>
      </c>
      <c r="W1795" s="216" t="s">
        <v>6337</v>
      </c>
      <c r="X1795" s="216" t="s">
        <v>6007</v>
      </c>
      <c r="Y1795" s="24" t="s">
        <v>5975</v>
      </c>
      <c r="Z1795" s="24" t="s">
        <v>5975</v>
      </c>
      <c r="AA1795" s="24" t="s">
        <v>6013</v>
      </c>
      <c r="AB1795" s="24" t="s">
        <v>5991</v>
      </c>
      <c r="AC1795" s="24" t="s">
        <v>5979</v>
      </c>
    </row>
    <row r="1796" spans="1:29" s="169" customFormat="1">
      <c r="A1796" s="24">
        <v>8937</v>
      </c>
      <c r="B1796" s="24" t="s">
        <v>1570</v>
      </c>
      <c r="C1796" s="57">
        <v>11.95</v>
      </c>
      <c r="D1796" s="57">
        <v>12.1</v>
      </c>
      <c r="E1796" s="57">
        <v>11.75</v>
      </c>
      <c r="F1796" s="57">
        <v>11.9</v>
      </c>
      <c r="G1796" s="57">
        <v>11.8</v>
      </c>
      <c r="H1796" s="57">
        <v>12</v>
      </c>
      <c r="I1796" s="57">
        <v>11.55</v>
      </c>
      <c r="J1796" s="57">
        <v>12</v>
      </c>
      <c r="K1796" s="57">
        <v>12.25</v>
      </c>
      <c r="L1796" s="57">
        <v>12.3</v>
      </c>
      <c r="M1796" s="57">
        <v>11.8</v>
      </c>
      <c r="N1796" s="57">
        <v>11.95</v>
      </c>
      <c r="O1796" s="57">
        <v>73</v>
      </c>
      <c r="P1796" s="57">
        <v>48</v>
      </c>
      <c r="Q1796" s="57">
        <v>23.401399999999999</v>
      </c>
      <c r="R1796" s="57">
        <v>24.642299999999999</v>
      </c>
      <c r="S1796" s="57">
        <v>21.156500000000001</v>
      </c>
      <c r="T1796" s="57">
        <v>23.4803</v>
      </c>
      <c r="U1796" s="77">
        <v>2.5347222222222223</v>
      </c>
      <c r="V1796" s="24" t="s">
        <v>5980</v>
      </c>
      <c r="W1796" s="216" t="s">
        <v>5967</v>
      </c>
      <c r="X1796" s="216" t="s">
        <v>6007</v>
      </c>
      <c r="Y1796" s="24" t="s">
        <v>6188</v>
      </c>
      <c r="Z1796" s="24" t="s">
        <v>6126</v>
      </c>
      <c r="AA1796" s="24" t="s">
        <v>5962</v>
      </c>
      <c r="AB1796" s="24" t="s">
        <v>5965</v>
      </c>
      <c r="AC1796" s="24" t="s">
        <v>5991</v>
      </c>
    </row>
    <row r="1797" spans="1:29" s="169" customFormat="1">
      <c r="A1797" s="24">
        <v>8938</v>
      </c>
      <c r="B1797" s="24" t="s">
        <v>1571</v>
      </c>
      <c r="C1797" s="57">
        <v>90.8</v>
      </c>
      <c r="D1797" s="57">
        <v>93</v>
      </c>
      <c r="E1797" s="57">
        <v>84.5</v>
      </c>
      <c r="F1797" s="57">
        <v>84.8</v>
      </c>
      <c r="G1797" s="57">
        <v>84.1</v>
      </c>
      <c r="H1797" s="57">
        <v>85.6</v>
      </c>
      <c r="I1797" s="57">
        <v>75.099999999999994</v>
      </c>
      <c r="J1797" s="57">
        <v>76.099999999999994</v>
      </c>
      <c r="K1797" s="57">
        <v>77.400000000000006</v>
      </c>
      <c r="L1797" s="57">
        <v>77.8</v>
      </c>
      <c r="M1797" s="57">
        <v>74.400000000000006</v>
      </c>
      <c r="N1797" s="57">
        <v>74.8</v>
      </c>
      <c r="O1797" s="57">
        <v>3265</v>
      </c>
      <c r="P1797" s="57">
        <v>11144</v>
      </c>
      <c r="Q1797" s="57">
        <v>49.373600000000003</v>
      </c>
      <c r="R1797" s="57">
        <v>59.773600000000002</v>
      </c>
      <c r="S1797" s="57">
        <v>37.961599999999997</v>
      </c>
      <c r="T1797" s="57">
        <v>52.502899999999997</v>
      </c>
      <c r="U1797" s="77">
        <v>0.48830461832974398</v>
      </c>
      <c r="V1797" s="24" t="s">
        <v>6628</v>
      </c>
      <c r="W1797" s="216" t="s">
        <v>5967</v>
      </c>
      <c r="X1797" s="216" t="s">
        <v>5961</v>
      </c>
      <c r="Y1797" s="24" t="s">
        <v>5964</v>
      </c>
      <c r="Z1797" s="24" t="s">
        <v>5964</v>
      </c>
      <c r="AA1797" s="24" t="s">
        <v>5962</v>
      </c>
      <c r="AB1797" s="24" t="s">
        <v>5965</v>
      </c>
      <c r="AC1797" s="24" t="s">
        <v>5965</v>
      </c>
    </row>
    <row r="1798" spans="1:29" s="169" customFormat="1">
      <c r="A1798" s="24">
        <v>8940</v>
      </c>
      <c r="B1798" s="24" t="s">
        <v>1572</v>
      </c>
      <c r="C1798" s="57">
        <v>14.7</v>
      </c>
      <c r="D1798" s="57">
        <v>14.7</v>
      </c>
      <c r="E1798" s="57">
        <v>13.7</v>
      </c>
      <c r="F1798" s="57">
        <v>13.7</v>
      </c>
      <c r="G1798" s="57">
        <v>13.7</v>
      </c>
      <c r="H1798" s="57">
        <v>13.7</v>
      </c>
      <c r="I1798" s="57">
        <v>12</v>
      </c>
      <c r="J1798" s="57">
        <v>13</v>
      </c>
      <c r="K1798" s="57">
        <v>13.3</v>
      </c>
      <c r="L1798" s="57">
        <v>13.6</v>
      </c>
      <c r="M1798" s="57">
        <v>12.95</v>
      </c>
      <c r="N1798" s="57">
        <v>13.15</v>
      </c>
      <c r="O1798" s="57">
        <v>115</v>
      </c>
      <c r="P1798" s="57">
        <v>475</v>
      </c>
      <c r="Q1798" s="57">
        <v>41.755299999999998</v>
      </c>
      <c r="R1798" s="57">
        <v>56.435299999999998</v>
      </c>
      <c r="S1798" s="57">
        <v>34.446100000000001</v>
      </c>
      <c r="T1798" s="57">
        <v>49.105499999999999</v>
      </c>
      <c r="U1798" s="77">
        <v>0.40350877192982454</v>
      </c>
      <c r="V1798" s="24" t="s">
        <v>6223</v>
      </c>
      <c r="W1798" s="216" t="s">
        <v>5967</v>
      </c>
      <c r="X1798" s="216" t="s">
        <v>5971</v>
      </c>
      <c r="Y1798" s="24" t="s">
        <v>6058</v>
      </c>
      <c r="Z1798" s="24" t="s">
        <v>6024</v>
      </c>
      <c r="AA1798" s="24" t="s">
        <v>5984</v>
      </c>
      <c r="AB1798" s="24" t="s">
        <v>5970</v>
      </c>
      <c r="AC1798" s="24" t="s">
        <v>5991</v>
      </c>
    </row>
    <row r="1799" spans="1:29" s="169" customFormat="1">
      <c r="A1799" s="24">
        <v>8942</v>
      </c>
      <c r="B1799" s="24" t="s">
        <v>1574</v>
      </c>
      <c r="C1799" s="57">
        <v>75</v>
      </c>
      <c r="D1799" s="57">
        <v>75</v>
      </c>
      <c r="E1799" s="57">
        <v>72.3</v>
      </c>
      <c r="F1799" s="57">
        <v>73</v>
      </c>
      <c r="G1799" s="57">
        <v>72.900000000000006</v>
      </c>
      <c r="H1799" s="57">
        <v>72.900000000000006</v>
      </c>
      <c r="I1799" s="57">
        <v>68.3</v>
      </c>
      <c r="J1799" s="57">
        <v>69.2</v>
      </c>
      <c r="K1799" s="57">
        <v>69.2</v>
      </c>
      <c r="L1799" s="57">
        <v>71</v>
      </c>
      <c r="M1799" s="57">
        <v>69.2</v>
      </c>
      <c r="N1799" s="57">
        <v>69.599999999999994</v>
      </c>
      <c r="O1799" s="57">
        <v>602</v>
      </c>
      <c r="P1799" s="57">
        <v>3776</v>
      </c>
      <c r="Q1799" s="57">
        <v>32.006100000000004</v>
      </c>
      <c r="R1799" s="57">
        <v>49.308199999999999</v>
      </c>
      <c r="S1799" s="57">
        <v>24.523599999999998</v>
      </c>
      <c r="T1799" s="57">
        <v>41.046700000000001</v>
      </c>
      <c r="U1799" s="77">
        <v>0.2657132768361582</v>
      </c>
      <c r="V1799" s="24" t="s">
        <v>6695</v>
      </c>
      <c r="W1799" s="216" t="s">
        <v>5967</v>
      </c>
      <c r="X1799" s="216" t="s">
        <v>6007</v>
      </c>
      <c r="Y1799" s="24" t="s">
        <v>6209</v>
      </c>
      <c r="Z1799" s="24" t="s">
        <v>6024</v>
      </c>
      <c r="AA1799" s="24" t="s">
        <v>6215</v>
      </c>
      <c r="AB1799" s="24" t="s">
        <v>6033</v>
      </c>
      <c r="AC1799" s="24" t="s">
        <v>5979</v>
      </c>
    </row>
    <row r="1800" spans="1:29" s="169" customFormat="1">
      <c r="A1800" s="24">
        <v>8996</v>
      </c>
      <c r="B1800" s="24" t="s">
        <v>1575</v>
      </c>
      <c r="C1800" s="57">
        <v>50.5</v>
      </c>
      <c r="D1800" s="57">
        <v>50.5</v>
      </c>
      <c r="E1800" s="57">
        <v>47.55</v>
      </c>
      <c r="F1800" s="57">
        <v>47.55</v>
      </c>
      <c r="G1800" s="57">
        <v>47.55</v>
      </c>
      <c r="H1800" s="57">
        <v>47.9</v>
      </c>
      <c r="I1800" s="57">
        <v>44.05</v>
      </c>
      <c r="J1800" s="57">
        <v>44.4</v>
      </c>
      <c r="K1800" s="57">
        <v>44.8</v>
      </c>
      <c r="L1800" s="57">
        <v>48.1</v>
      </c>
      <c r="M1800" s="57">
        <v>44.8</v>
      </c>
      <c r="N1800" s="57">
        <v>46.5</v>
      </c>
      <c r="O1800" s="57">
        <v>662</v>
      </c>
      <c r="P1800" s="57">
        <v>1492</v>
      </c>
      <c r="Q1800" s="57">
        <v>34.8369</v>
      </c>
      <c r="R1800" s="57">
        <v>48.072299999999998</v>
      </c>
      <c r="S1800" s="57">
        <v>31.6875</v>
      </c>
      <c r="T1800" s="57">
        <v>42.610700000000001</v>
      </c>
      <c r="U1800" s="77">
        <v>0.7394995531724754</v>
      </c>
      <c r="V1800" s="24" t="s">
        <v>6038</v>
      </c>
      <c r="W1800" s="216" t="s">
        <v>5967</v>
      </c>
      <c r="X1800" s="216" t="s">
        <v>5971</v>
      </c>
      <c r="Y1800" s="24" t="s">
        <v>6058</v>
      </c>
      <c r="Z1800" s="24" t="s">
        <v>5964</v>
      </c>
      <c r="AA1800" s="24" t="s">
        <v>6013</v>
      </c>
      <c r="AB1800" s="24" t="s">
        <v>5970</v>
      </c>
      <c r="AC1800" s="24" t="s">
        <v>5979</v>
      </c>
    </row>
    <row r="1801" spans="1:29" s="169" customFormat="1">
      <c r="A1801" s="24">
        <v>9103</v>
      </c>
      <c r="B1801" s="24" t="s">
        <v>4374</v>
      </c>
      <c r="C1801" s="57">
        <v>20.05</v>
      </c>
      <c r="D1801" s="57">
        <v>20.2</v>
      </c>
      <c r="E1801" s="57">
        <v>19.100000000000001</v>
      </c>
      <c r="F1801" s="57">
        <v>19.3</v>
      </c>
      <c r="G1801" s="57">
        <v>19.05</v>
      </c>
      <c r="H1801" s="57">
        <v>19.2</v>
      </c>
      <c r="I1801" s="57">
        <v>14.5</v>
      </c>
      <c r="J1801" s="57">
        <v>15.25</v>
      </c>
      <c r="K1801" s="57">
        <v>15.1</v>
      </c>
      <c r="L1801" s="57">
        <v>15.75</v>
      </c>
      <c r="M1801" s="57">
        <v>15.1</v>
      </c>
      <c r="N1801" s="57">
        <v>15.25</v>
      </c>
      <c r="O1801" s="57">
        <v>5870</v>
      </c>
      <c r="P1801" s="57">
        <v>29545</v>
      </c>
      <c r="Q1801" s="57">
        <v>9.1232000000000006</v>
      </c>
      <c r="R1801" s="57">
        <v>10.6637</v>
      </c>
      <c r="S1801" s="57">
        <v>8.9891000000000005</v>
      </c>
      <c r="T1801" s="57">
        <v>10.105499999999999</v>
      </c>
      <c r="U1801" s="77">
        <v>0.33113329948665876</v>
      </c>
      <c r="V1801" s="24" t="s">
        <v>6505</v>
      </c>
      <c r="W1801" s="216" t="s">
        <v>5967</v>
      </c>
      <c r="X1801" s="216" t="s">
        <v>6047</v>
      </c>
      <c r="Y1801" s="24" t="s">
        <v>5964</v>
      </c>
      <c r="Z1801" s="24" t="s">
        <v>5964</v>
      </c>
      <c r="AA1801" s="24" t="s">
        <v>6090</v>
      </c>
      <c r="AB1801" s="24" t="s">
        <v>6033</v>
      </c>
      <c r="AC1801" s="24" t="s">
        <v>5979</v>
      </c>
    </row>
    <row r="1802" spans="1:29" s="169" customFormat="1">
      <c r="A1802" s="24">
        <v>9105</v>
      </c>
      <c r="B1802" s="24" t="s">
        <v>1576</v>
      </c>
      <c r="C1802" s="57">
        <v>4.68</v>
      </c>
      <c r="D1802" s="57">
        <v>4.68</v>
      </c>
      <c r="E1802" s="57">
        <v>4.5</v>
      </c>
      <c r="F1802" s="57">
        <v>4.55</v>
      </c>
      <c r="G1802" s="57">
        <v>4.5999999999999996</v>
      </c>
      <c r="H1802" s="57">
        <v>4.5999999999999996</v>
      </c>
      <c r="I1802" s="57">
        <v>4.17</v>
      </c>
      <c r="J1802" s="57">
        <v>4.33</v>
      </c>
      <c r="K1802" s="57">
        <v>4.43</v>
      </c>
      <c r="L1802" s="57">
        <v>4.58</v>
      </c>
      <c r="M1802" s="57">
        <v>4.3600000000000003</v>
      </c>
      <c r="N1802" s="57">
        <v>4.4400000000000004</v>
      </c>
      <c r="O1802" s="57">
        <v>9895</v>
      </c>
      <c r="P1802" s="57">
        <v>36432</v>
      </c>
      <c r="Q1802" s="57">
        <v>14.9497</v>
      </c>
      <c r="R1802" s="57">
        <v>23.077999999999999</v>
      </c>
      <c r="S1802" s="57">
        <v>14.133100000000001</v>
      </c>
      <c r="T1802" s="57">
        <v>20.096399999999999</v>
      </c>
      <c r="U1802" s="77">
        <v>0.45266981408285756</v>
      </c>
      <c r="V1802" s="24" t="s">
        <v>6123</v>
      </c>
      <c r="W1802" s="216" t="s">
        <v>5967</v>
      </c>
      <c r="X1802" s="216" t="s">
        <v>6047</v>
      </c>
      <c r="Y1802" s="24" t="s">
        <v>6209</v>
      </c>
      <c r="Z1802" s="24" t="s">
        <v>6024</v>
      </c>
      <c r="AA1802" s="24" t="s">
        <v>5969</v>
      </c>
      <c r="AB1802" s="24" t="s">
        <v>5976</v>
      </c>
      <c r="AC1802" s="24" t="s">
        <v>5991</v>
      </c>
    </row>
    <row r="1803" spans="1:29" s="169" customFormat="1">
      <c r="A1803" s="24">
        <v>9110</v>
      </c>
      <c r="B1803" s="24" t="s">
        <v>1577</v>
      </c>
      <c r="C1803" s="57">
        <v>3.03</v>
      </c>
      <c r="D1803" s="57">
        <v>3.05</v>
      </c>
      <c r="E1803" s="57">
        <v>2.99</v>
      </c>
      <c r="F1803" s="57">
        <v>3.03</v>
      </c>
      <c r="G1803" s="57">
        <v>3.03</v>
      </c>
      <c r="H1803" s="57">
        <v>3.03</v>
      </c>
      <c r="I1803" s="57">
        <v>2.87</v>
      </c>
      <c r="J1803" s="57">
        <v>2.99</v>
      </c>
      <c r="K1803" s="57">
        <v>3</v>
      </c>
      <c r="L1803" s="57">
        <v>3.03</v>
      </c>
      <c r="M1803" s="57">
        <v>2.95</v>
      </c>
      <c r="N1803" s="57">
        <v>3</v>
      </c>
      <c r="O1803" s="57">
        <v>181</v>
      </c>
      <c r="P1803" s="57">
        <v>574</v>
      </c>
      <c r="Q1803" s="57"/>
      <c r="R1803" s="57"/>
      <c r="S1803" s="57"/>
      <c r="T1803" s="57"/>
      <c r="U1803" s="77">
        <v>0.52555168408826947</v>
      </c>
      <c r="V1803" s="24" t="s">
        <v>6878</v>
      </c>
      <c r="W1803" s="216" t="s">
        <v>5993</v>
      </c>
      <c r="X1803" s="216" t="s">
        <v>5993</v>
      </c>
      <c r="Y1803" s="24" t="s">
        <v>6511</v>
      </c>
      <c r="Z1803" s="24" t="s">
        <v>6060</v>
      </c>
      <c r="AA1803" s="24" t="s">
        <v>5998</v>
      </c>
      <c r="AB1803" s="24" t="s">
        <v>5986</v>
      </c>
      <c r="AC1803" s="24" t="s">
        <v>5976</v>
      </c>
    </row>
    <row r="1804" spans="1:29" s="169" customFormat="1">
      <c r="A1804" s="24">
        <v>9136</v>
      </c>
      <c r="B1804" s="24" t="s">
        <v>1578</v>
      </c>
      <c r="C1804" s="57">
        <v>7.52</v>
      </c>
      <c r="D1804" s="57">
        <v>7.52</v>
      </c>
      <c r="E1804" s="57">
        <v>6.85</v>
      </c>
      <c r="F1804" s="57">
        <v>7.24</v>
      </c>
      <c r="G1804" s="57">
        <v>7.25</v>
      </c>
      <c r="H1804" s="57">
        <v>7.25</v>
      </c>
      <c r="I1804" s="57">
        <v>7</v>
      </c>
      <c r="J1804" s="57">
        <v>7.17</v>
      </c>
      <c r="K1804" s="57">
        <v>7.18</v>
      </c>
      <c r="L1804" s="57">
        <v>7.31</v>
      </c>
      <c r="M1804" s="57">
        <v>7.18</v>
      </c>
      <c r="N1804" s="57">
        <v>7.26</v>
      </c>
      <c r="O1804" s="57">
        <v>110</v>
      </c>
      <c r="P1804" s="57">
        <v>1230</v>
      </c>
      <c r="Q1804" s="57">
        <v>12.9758</v>
      </c>
      <c r="R1804" s="57">
        <v>15.0648</v>
      </c>
      <c r="S1804" s="57">
        <v>13.675000000000001</v>
      </c>
      <c r="T1804" s="57">
        <v>14.601599999999999</v>
      </c>
      <c r="U1804" s="77">
        <v>0.14905149051490515</v>
      </c>
      <c r="V1804" s="24" t="s">
        <v>6330</v>
      </c>
      <c r="W1804" s="216" t="s">
        <v>6039</v>
      </c>
      <c r="X1804" s="216" t="s">
        <v>6047</v>
      </c>
      <c r="Y1804" s="24" t="s">
        <v>6024</v>
      </c>
      <c r="Z1804" s="24" t="s">
        <v>6390</v>
      </c>
      <c r="AA1804" s="24" t="s">
        <v>6055</v>
      </c>
      <c r="AB1804" s="24" t="s">
        <v>5986</v>
      </c>
      <c r="AC1804" s="24" t="s">
        <v>5979</v>
      </c>
    </row>
    <row r="1805" spans="1:29" s="169" customFormat="1">
      <c r="A1805" s="24">
        <v>9188</v>
      </c>
      <c r="B1805" s="24" t="s">
        <v>1580</v>
      </c>
      <c r="C1805" s="57">
        <v>3.08</v>
      </c>
      <c r="D1805" s="57">
        <v>3.08</v>
      </c>
      <c r="E1805" s="57">
        <v>3.01</v>
      </c>
      <c r="F1805" s="57">
        <v>3.04</v>
      </c>
      <c r="G1805" s="57">
        <v>3.05</v>
      </c>
      <c r="H1805" s="57">
        <v>3.06</v>
      </c>
      <c r="I1805" s="57">
        <v>2.98</v>
      </c>
      <c r="J1805" s="57">
        <v>3.02</v>
      </c>
      <c r="K1805" s="57">
        <v>3.03</v>
      </c>
      <c r="L1805" s="57">
        <v>3.04</v>
      </c>
      <c r="M1805" s="57">
        <v>3</v>
      </c>
      <c r="N1805" s="57">
        <v>3.02</v>
      </c>
      <c r="O1805" s="57">
        <v>340</v>
      </c>
      <c r="P1805" s="57">
        <v>871</v>
      </c>
      <c r="Q1805" s="57">
        <v>16.944400000000002</v>
      </c>
      <c r="R1805" s="57">
        <v>23.630099999999999</v>
      </c>
      <c r="S1805" s="57">
        <v>12.828799999999999</v>
      </c>
      <c r="T1805" s="57">
        <v>20.029699999999998</v>
      </c>
      <c r="U1805" s="77">
        <v>0.65059318790662068</v>
      </c>
      <c r="V1805" s="24" t="s">
        <v>6034</v>
      </c>
      <c r="W1805" s="216" t="s">
        <v>5967</v>
      </c>
      <c r="X1805" s="216" t="s">
        <v>6047</v>
      </c>
      <c r="Y1805" s="24" t="s">
        <v>6017</v>
      </c>
      <c r="Z1805" s="24" t="s">
        <v>5984</v>
      </c>
      <c r="AA1805" s="24" t="s">
        <v>5984</v>
      </c>
      <c r="AB1805" s="24" t="s">
        <v>5991</v>
      </c>
      <c r="AC1805" s="24" t="s">
        <v>5970</v>
      </c>
    </row>
    <row r="1806" spans="1:29" s="169" customFormat="1">
      <c r="A1806" s="24">
        <v>9802</v>
      </c>
      <c r="B1806" s="24" t="s">
        <v>1581</v>
      </c>
      <c r="C1806" s="57">
        <v>93.7</v>
      </c>
      <c r="D1806" s="57">
        <v>93.8</v>
      </c>
      <c r="E1806" s="57">
        <v>87.7</v>
      </c>
      <c r="F1806" s="57">
        <v>88.4</v>
      </c>
      <c r="G1806" s="57">
        <v>90.1</v>
      </c>
      <c r="H1806" s="57">
        <v>90.1</v>
      </c>
      <c r="I1806" s="57">
        <v>80.2</v>
      </c>
      <c r="J1806" s="57">
        <v>82</v>
      </c>
      <c r="K1806" s="57">
        <v>82</v>
      </c>
      <c r="L1806" s="57">
        <v>84.5</v>
      </c>
      <c r="M1806" s="57">
        <v>81.400000000000006</v>
      </c>
      <c r="N1806" s="57">
        <v>84</v>
      </c>
      <c r="O1806" s="57">
        <v>938</v>
      </c>
      <c r="P1806" s="57">
        <v>3901</v>
      </c>
      <c r="Q1806" s="57">
        <v>9.3629999999999995</v>
      </c>
      <c r="R1806" s="57">
        <v>18.905000000000001</v>
      </c>
      <c r="S1806" s="57">
        <v>9.3466000000000005</v>
      </c>
      <c r="T1806" s="57">
        <v>15.7189</v>
      </c>
      <c r="U1806" s="77">
        <v>0.40075194394599678</v>
      </c>
      <c r="V1806" s="24" t="s">
        <v>6879</v>
      </c>
      <c r="W1806" s="216" t="s">
        <v>5967</v>
      </c>
      <c r="X1806" s="216" t="s">
        <v>6047</v>
      </c>
      <c r="Y1806" s="24" t="s">
        <v>5964</v>
      </c>
      <c r="Z1806" s="24" t="s">
        <v>6024</v>
      </c>
      <c r="AA1806" s="24" t="s">
        <v>6010</v>
      </c>
      <c r="AB1806" s="24" t="s">
        <v>5990</v>
      </c>
      <c r="AC1806" s="24" t="s">
        <v>5990</v>
      </c>
    </row>
    <row r="1807" spans="1:29" s="169" customFormat="1">
      <c r="A1807" s="24">
        <v>9902</v>
      </c>
      <c r="B1807" s="24" t="s">
        <v>1582</v>
      </c>
      <c r="C1807" s="57">
        <v>12.9</v>
      </c>
      <c r="D1807" s="57">
        <v>14.15</v>
      </c>
      <c r="E1807" s="57">
        <v>12.7</v>
      </c>
      <c r="F1807" s="57">
        <v>12.8</v>
      </c>
      <c r="G1807" s="57">
        <v>12.8</v>
      </c>
      <c r="H1807" s="57">
        <v>12.85</v>
      </c>
      <c r="I1807" s="57">
        <v>12.15</v>
      </c>
      <c r="J1807" s="57">
        <v>12.3</v>
      </c>
      <c r="K1807" s="57">
        <v>12.15</v>
      </c>
      <c r="L1807" s="57">
        <v>12.45</v>
      </c>
      <c r="M1807" s="57">
        <v>12.15</v>
      </c>
      <c r="N1807" s="57">
        <v>12.3</v>
      </c>
      <c r="O1807" s="57">
        <v>300</v>
      </c>
      <c r="P1807" s="57">
        <v>1742</v>
      </c>
      <c r="Q1807" s="57">
        <v>25.1906</v>
      </c>
      <c r="R1807" s="57">
        <v>33.722099999999998</v>
      </c>
      <c r="S1807" s="57">
        <v>20.497399999999999</v>
      </c>
      <c r="T1807" s="57">
        <v>29.3139</v>
      </c>
      <c r="U1807" s="77">
        <v>0.28702640642939148</v>
      </c>
      <c r="V1807" s="24" t="s">
        <v>6120</v>
      </c>
      <c r="W1807" s="216" t="s">
        <v>5967</v>
      </c>
      <c r="X1807" s="216" t="s">
        <v>6007</v>
      </c>
      <c r="Y1807" s="24" t="s">
        <v>5978</v>
      </c>
      <c r="Z1807" s="24" t="s">
        <v>5964</v>
      </c>
      <c r="AA1807" s="24" t="s">
        <v>6055</v>
      </c>
      <c r="AB1807" s="24" t="s">
        <v>5970</v>
      </c>
      <c r="AC1807" s="24" t="s">
        <v>5979</v>
      </c>
    </row>
    <row r="1808" spans="1:29" s="169" customFormat="1">
      <c r="A1808" s="24">
        <v>9904</v>
      </c>
      <c r="B1808" s="24" t="s">
        <v>1583</v>
      </c>
      <c r="C1808" s="57">
        <v>35</v>
      </c>
      <c r="D1808" s="57">
        <v>35.25</v>
      </c>
      <c r="E1808" s="57">
        <v>33.65</v>
      </c>
      <c r="F1808" s="57">
        <v>33.799999999999997</v>
      </c>
      <c r="G1808" s="57">
        <v>34.200000000000003</v>
      </c>
      <c r="H1808" s="57">
        <v>34.450000000000003</v>
      </c>
      <c r="I1808" s="57">
        <v>32.15</v>
      </c>
      <c r="J1808" s="57">
        <v>32.5</v>
      </c>
      <c r="K1808" s="57">
        <v>32.549999999999997</v>
      </c>
      <c r="L1808" s="57">
        <v>33.1</v>
      </c>
      <c r="M1808" s="57">
        <v>32.25</v>
      </c>
      <c r="N1808" s="57">
        <v>32.700000000000003</v>
      </c>
      <c r="O1808" s="57">
        <v>10160</v>
      </c>
      <c r="P1808" s="57">
        <v>37350</v>
      </c>
      <c r="Q1808" s="57">
        <v>14.1348</v>
      </c>
      <c r="R1808" s="57">
        <v>30.443000000000001</v>
      </c>
      <c r="S1808" s="57">
        <v>11.6188</v>
      </c>
      <c r="T1808" s="57">
        <v>24.168199999999999</v>
      </c>
      <c r="U1808" s="77">
        <v>0.45336903168228471</v>
      </c>
      <c r="V1808" s="24" t="s">
        <v>6123</v>
      </c>
      <c r="W1808" s="216" t="s">
        <v>5967</v>
      </c>
      <c r="X1808" s="216" t="s">
        <v>6007</v>
      </c>
      <c r="Y1808" s="24" t="s">
        <v>5962</v>
      </c>
      <c r="Z1808" s="24" t="s">
        <v>5964</v>
      </c>
      <c r="AA1808" s="24" t="s">
        <v>6066</v>
      </c>
      <c r="AB1808" s="24" t="s">
        <v>5970</v>
      </c>
      <c r="AC1808" s="24" t="s">
        <v>5986</v>
      </c>
    </row>
    <row r="1809" spans="1:29" s="169" customFormat="1">
      <c r="A1809" s="24">
        <v>9905</v>
      </c>
      <c r="B1809" s="24" t="s">
        <v>5957</v>
      </c>
      <c r="C1809" s="57">
        <v>27.25</v>
      </c>
      <c r="D1809" s="57">
        <v>27.7</v>
      </c>
      <c r="E1809" s="57">
        <v>26.8</v>
      </c>
      <c r="F1809" s="57">
        <v>27</v>
      </c>
      <c r="G1809" s="57">
        <v>26.85</v>
      </c>
      <c r="H1809" s="57">
        <v>26.9</v>
      </c>
      <c r="I1809" s="57">
        <v>25.9</v>
      </c>
      <c r="J1809" s="57">
        <v>26.05</v>
      </c>
      <c r="K1809" s="57">
        <v>26.2</v>
      </c>
      <c r="L1809" s="57">
        <v>26.95</v>
      </c>
      <c r="M1809" s="57">
        <v>26.2</v>
      </c>
      <c r="N1809" s="57">
        <v>26.85</v>
      </c>
      <c r="O1809" s="57">
        <v>233</v>
      </c>
      <c r="P1809" s="57">
        <v>1031</v>
      </c>
      <c r="Q1809" s="57">
        <v>26.181000000000001</v>
      </c>
      <c r="R1809" s="57">
        <v>42.799199999999999</v>
      </c>
      <c r="S1809" s="57">
        <v>23.428799999999999</v>
      </c>
      <c r="T1809" s="57">
        <v>36.342399999999998</v>
      </c>
      <c r="U1809" s="77">
        <v>0.37665696734561915</v>
      </c>
      <c r="V1809" s="24" t="s">
        <v>6752</v>
      </c>
      <c r="W1809" s="216" t="s">
        <v>5967</v>
      </c>
      <c r="X1809" s="216" t="s">
        <v>6007</v>
      </c>
      <c r="Y1809" s="24" t="s">
        <v>5984</v>
      </c>
      <c r="Z1809" s="24" t="s">
        <v>5962</v>
      </c>
      <c r="AA1809" s="24" t="s">
        <v>6031</v>
      </c>
      <c r="AB1809" s="24" t="s">
        <v>5965</v>
      </c>
      <c r="AC1809" s="24" t="s">
        <v>5979</v>
      </c>
    </row>
    <row r="1810" spans="1:29" s="169" customFormat="1">
      <c r="A1810" s="24">
        <v>9906</v>
      </c>
      <c r="B1810" s="24" t="s">
        <v>1585</v>
      </c>
      <c r="C1810" s="57">
        <v>51</v>
      </c>
      <c r="D1810" s="57">
        <v>51.9</v>
      </c>
      <c r="E1810" s="57">
        <v>49.1</v>
      </c>
      <c r="F1810" s="57">
        <v>50.7</v>
      </c>
      <c r="G1810" s="57">
        <v>50.2</v>
      </c>
      <c r="H1810" s="57">
        <v>50.8</v>
      </c>
      <c r="I1810" s="57">
        <v>47.2</v>
      </c>
      <c r="J1810" s="57">
        <v>50.3</v>
      </c>
      <c r="K1810" s="57">
        <v>49.5</v>
      </c>
      <c r="L1810" s="57">
        <v>52.1</v>
      </c>
      <c r="M1810" s="57">
        <v>49.5</v>
      </c>
      <c r="N1810" s="57">
        <v>51.8</v>
      </c>
      <c r="O1810" s="57">
        <v>88</v>
      </c>
      <c r="P1810" s="57">
        <v>448</v>
      </c>
      <c r="Q1810" s="57">
        <v>47.829500000000003</v>
      </c>
      <c r="R1810" s="57">
        <v>64.175200000000004</v>
      </c>
      <c r="S1810" s="57">
        <v>44.771500000000003</v>
      </c>
      <c r="T1810" s="57">
        <v>57.707299999999996</v>
      </c>
      <c r="U1810" s="77">
        <v>0.32738095238095238</v>
      </c>
      <c r="V1810" s="24" t="s">
        <v>6065</v>
      </c>
      <c r="W1810" s="216" t="s">
        <v>5967</v>
      </c>
      <c r="X1810" s="216" t="s">
        <v>5961</v>
      </c>
      <c r="Y1810" s="24" t="s">
        <v>5994</v>
      </c>
      <c r="Z1810" s="24" t="s">
        <v>5972</v>
      </c>
      <c r="AA1810" s="24" t="s">
        <v>6013</v>
      </c>
      <c r="AB1810" s="24" t="s">
        <v>5965</v>
      </c>
      <c r="AC1810" s="24" t="s">
        <v>5979</v>
      </c>
    </row>
    <row r="1811" spans="1:29" s="169" customFormat="1">
      <c r="A1811" s="24">
        <v>9907</v>
      </c>
      <c r="B1811" s="24" t="s">
        <v>1586</v>
      </c>
      <c r="C1811" s="57">
        <v>14.85</v>
      </c>
      <c r="D1811" s="57">
        <v>15</v>
      </c>
      <c r="E1811" s="57">
        <v>14.5</v>
      </c>
      <c r="F1811" s="57">
        <v>14.65</v>
      </c>
      <c r="G1811" s="57">
        <v>14.65</v>
      </c>
      <c r="H1811" s="57">
        <v>14.7</v>
      </c>
      <c r="I1811" s="57">
        <v>13.3</v>
      </c>
      <c r="J1811" s="57">
        <v>13.5</v>
      </c>
      <c r="K1811" s="57">
        <v>13.6</v>
      </c>
      <c r="L1811" s="57">
        <v>14.15</v>
      </c>
      <c r="M1811" s="57">
        <v>13.6</v>
      </c>
      <c r="N1811" s="57">
        <v>13.95</v>
      </c>
      <c r="O1811" s="57">
        <v>5565</v>
      </c>
      <c r="P1811" s="57">
        <v>18150</v>
      </c>
      <c r="Q1811" s="57">
        <v>35.281199999999998</v>
      </c>
      <c r="R1811" s="57">
        <v>51.200200000000002</v>
      </c>
      <c r="S1811" s="57">
        <v>29.8933</v>
      </c>
      <c r="T1811" s="57">
        <v>44.097900000000003</v>
      </c>
      <c r="U1811" s="77">
        <v>0.51101928374655647</v>
      </c>
      <c r="V1811" s="24" t="s">
        <v>6038</v>
      </c>
      <c r="W1811" s="216" t="s">
        <v>5967</v>
      </c>
      <c r="X1811" s="216" t="s">
        <v>5971</v>
      </c>
      <c r="Y1811" s="24" t="s">
        <v>5984</v>
      </c>
      <c r="Z1811" s="24" t="s">
        <v>5964</v>
      </c>
      <c r="AA1811" s="24" t="s">
        <v>6031</v>
      </c>
      <c r="AB1811" s="24" t="s">
        <v>5986</v>
      </c>
      <c r="AC1811" s="24" t="s">
        <v>5979</v>
      </c>
    </row>
    <row r="1812" spans="1:29" s="169" customFormat="1">
      <c r="A1812" s="24">
        <v>9908</v>
      </c>
      <c r="B1812" s="24" t="s">
        <v>1587</v>
      </c>
      <c r="C1812" s="57">
        <v>33.35</v>
      </c>
      <c r="D1812" s="57">
        <v>33.549999999999997</v>
      </c>
      <c r="E1812" s="57">
        <v>33.200000000000003</v>
      </c>
      <c r="F1812" s="57">
        <v>33.450000000000003</v>
      </c>
      <c r="G1812" s="57">
        <v>33.35</v>
      </c>
      <c r="H1812" s="57">
        <v>33.4</v>
      </c>
      <c r="I1812" s="57">
        <v>33</v>
      </c>
      <c r="J1812" s="57">
        <v>33.299999999999997</v>
      </c>
      <c r="K1812" s="57">
        <v>33.299999999999997</v>
      </c>
      <c r="L1812" s="57">
        <v>33.799999999999997</v>
      </c>
      <c r="M1812" s="57">
        <v>33.299999999999997</v>
      </c>
      <c r="N1812" s="57">
        <v>33.6</v>
      </c>
      <c r="O1812" s="57">
        <v>198</v>
      </c>
      <c r="P1812" s="57">
        <v>499</v>
      </c>
      <c r="Q1812" s="57">
        <v>34.158999999999999</v>
      </c>
      <c r="R1812" s="57">
        <v>38.686300000000003</v>
      </c>
      <c r="S1812" s="57">
        <v>47.7727</v>
      </c>
      <c r="T1812" s="57">
        <v>41.7151</v>
      </c>
      <c r="U1812" s="77">
        <v>0.66132264529058127</v>
      </c>
      <c r="V1812" s="24" t="s">
        <v>6330</v>
      </c>
      <c r="W1812" s="216" t="s">
        <v>5981</v>
      </c>
      <c r="X1812" s="216" t="s">
        <v>5971</v>
      </c>
      <c r="Y1812" s="24" t="s">
        <v>6016</v>
      </c>
      <c r="Z1812" s="24" t="s">
        <v>6328</v>
      </c>
      <c r="AA1812" s="24" t="s">
        <v>6055</v>
      </c>
      <c r="AB1812" s="24" t="s">
        <v>5986</v>
      </c>
      <c r="AC1812" s="24" t="s">
        <v>5979</v>
      </c>
    </row>
    <row r="1813" spans="1:29" s="169" customFormat="1">
      <c r="A1813" s="24">
        <v>9910</v>
      </c>
      <c r="B1813" s="24" t="s">
        <v>1588</v>
      </c>
      <c r="C1813" s="57">
        <v>226</v>
      </c>
      <c r="D1813" s="57">
        <v>229</v>
      </c>
      <c r="E1813" s="57">
        <v>218</v>
      </c>
      <c r="F1813" s="57">
        <v>222.5</v>
      </c>
      <c r="G1813" s="57">
        <v>218</v>
      </c>
      <c r="H1813" s="57">
        <v>221.5</v>
      </c>
      <c r="I1813" s="57">
        <v>199.5</v>
      </c>
      <c r="J1813" s="57">
        <v>207</v>
      </c>
      <c r="K1813" s="57">
        <v>204</v>
      </c>
      <c r="L1813" s="57">
        <v>218</v>
      </c>
      <c r="M1813" s="57">
        <v>204</v>
      </c>
      <c r="N1813" s="57">
        <v>215</v>
      </c>
      <c r="O1813" s="57">
        <v>1672</v>
      </c>
      <c r="P1813" s="57">
        <v>6318</v>
      </c>
      <c r="Q1813" s="57">
        <v>29.018899999999999</v>
      </c>
      <c r="R1813" s="57">
        <v>44.0929</v>
      </c>
      <c r="S1813" s="57">
        <v>28.739799999999999</v>
      </c>
      <c r="T1813" s="57">
        <v>38.975200000000001</v>
      </c>
      <c r="U1813" s="77">
        <v>0.44106784847525587</v>
      </c>
      <c r="V1813" s="24" t="s">
        <v>6144</v>
      </c>
      <c r="W1813" s="216" t="s">
        <v>5967</v>
      </c>
      <c r="X1813" s="216" t="s">
        <v>5971</v>
      </c>
      <c r="Y1813" s="24" t="s">
        <v>5984</v>
      </c>
      <c r="Z1813" s="24" t="s">
        <v>5964</v>
      </c>
      <c r="AA1813" s="24" t="s">
        <v>6013</v>
      </c>
      <c r="AB1813" s="24" t="s">
        <v>5990</v>
      </c>
      <c r="AC1813" s="24" t="s">
        <v>5979</v>
      </c>
    </row>
    <row r="1814" spans="1:29" s="169" customFormat="1">
      <c r="A1814" s="24">
        <v>9911</v>
      </c>
      <c r="B1814" s="24" t="s">
        <v>1589</v>
      </c>
      <c r="C1814" s="57">
        <v>66</v>
      </c>
      <c r="D1814" s="57">
        <v>70</v>
      </c>
      <c r="E1814" s="57">
        <v>65.900000000000006</v>
      </c>
      <c r="F1814" s="57">
        <v>68.400000000000006</v>
      </c>
      <c r="G1814" s="57">
        <v>67.599999999999994</v>
      </c>
      <c r="H1814" s="57">
        <v>67.599999999999994</v>
      </c>
      <c r="I1814" s="57">
        <v>66.099999999999994</v>
      </c>
      <c r="J1814" s="57">
        <v>67</v>
      </c>
      <c r="K1814" s="57">
        <v>67.3</v>
      </c>
      <c r="L1814" s="57">
        <v>68.599999999999994</v>
      </c>
      <c r="M1814" s="57">
        <v>67.3</v>
      </c>
      <c r="N1814" s="57">
        <v>68.5</v>
      </c>
      <c r="O1814" s="57">
        <v>429</v>
      </c>
      <c r="P1814" s="57">
        <v>1161</v>
      </c>
      <c r="Q1814" s="57">
        <v>37.622700000000002</v>
      </c>
      <c r="R1814" s="57">
        <v>40.407899999999998</v>
      </c>
      <c r="S1814" s="57">
        <v>48.981200000000001</v>
      </c>
      <c r="T1814" s="57">
        <v>43.265700000000002</v>
      </c>
      <c r="U1814" s="77">
        <v>0.61584840654608097</v>
      </c>
      <c r="V1814" s="24" t="s">
        <v>6257</v>
      </c>
      <c r="W1814" s="216" t="s">
        <v>5981</v>
      </c>
      <c r="X1814" s="216" t="s">
        <v>5971</v>
      </c>
      <c r="Y1814" s="24" t="s">
        <v>5982</v>
      </c>
      <c r="Z1814" s="24" t="s">
        <v>6017</v>
      </c>
      <c r="AA1814" s="24" t="s">
        <v>6055</v>
      </c>
      <c r="AB1814" s="24" t="s">
        <v>5965</v>
      </c>
      <c r="AC1814" s="24" t="s">
        <v>5979</v>
      </c>
    </row>
    <row r="1815" spans="1:29" s="169" customFormat="1">
      <c r="A1815" s="24">
        <v>9912</v>
      </c>
      <c r="B1815" s="24" t="s">
        <v>1590</v>
      </c>
      <c r="C1815" s="57">
        <v>9.6</v>
      </c>
      <c r="D1815" s="57">
        <v>9.7200000000000006</v>
      </c>
      <c r="E1815" s="57">
        <v>9.23</v>
      </c>
      <c r="F1815" s="57">
        <v>9.44</v>
      </c>
      <c r="G1815" s="57">
        <v>9.44</v>
      </c>
      <c r="H1815" s="57">
        <v>9.44</v>
      </c>
      <c r="I1815" s="57">
        <v>8.6300000000000008</v>
      </c>
      <c r="J1815" s="57">
        <v>9.0500000000000007</v>
      </c>
      <c r="K1815" s="57">
        <v>9.0399999999999991</v>
      </c>
      <c r="L1815" s="57">
        <v>9.6</v>
      </c>
      <c r="M1815" s="57">
        <v>8.7200000000000006</v>
      </c>
      <c r="N1815" s="57">
        <v>8.8800000000000008</v>
      </c>
      <c r="O1815" s="57">
        <v>231</v>
      </c>
      <c r="P1815" s="57">
        <v>231</v>
      </c>
      <c r="Q1815" s="57">
        <v>49.061700000000002</v>
      </c>
      <c r="R1815" s="57">
        <v>57.1648</v>
      </c>
      <c r="S1815" s="57">
        <v>38.5764</v>
      </c>
      <c r="T1815" s="57">
        <v>50.968699999999998</v>
      </c>
      <c r="U1815" s="77">
        <v>1.6666666666666667</v>
      </c>
      <c r="V1815" s="24" t="s">
        <v>6860</v>
      </c>
      <c r="W1815" s="216" t="s">
        <v>5967</v>
      </c>
      <c r="X1815" s="216" t="s">
        <v>5961</v>
      </c>
      <c r="Y1815" s="24" t="s">
        <v>5984</v>
      </c>
      <c r="Z1815" s="24" t="s">
        <v>6024</v>
      </c>
      <c r="AA1815" s="24" t="s">
        <v>6000</v>
      </c>
      <c r="AB1815" s="24" t="s">
        <v>5976</v>
      </c>
      <c r="AC1815" s="24" t="s">
        <v>5990</v>
      </c>
    </row>
    <row r="1816" spans="1:29" s="169" customFormat="1">
      <c r="A1816" s="24">
        <v>9914</v>
      </c>
      <c r="B1816" s="24" t="s">
        <v>1591</v>
      </c>
      <c r="C1816" s="57">
        <v>326</v>
      </c>
      <c r="D1816" s="57">
        <v>348</v>
      </c>
      <c r="E1816" s="57">
        <v>317</v>
      </c>
      <c r="F1816" s="57">
        <v>321</v>
      </c>
      <c r="G1816" s="57">
        <v>316.5</v>
      </c>
      <c r="H1816" s="57">
        <v>317</v>
      </c>
      <c r="I1816" s="57">
        <v>291</v>
      </c>
      <c r="J1816" s="57">
        <v>295</v>
      </c>
      <c r="K1816" s="57">
        <v>296</v>
      </c>
      <c r="L1816" s="57">
        <v>303</v>
      </c>
      <c r="M1816" s="57">
        <v>290.5</v>
      </c>
      <c r="N1816" s="57">
        <v>296</v>
      </c>
      <c r="O1816" s="57">
        <v>2563</v>
      </c>
      <c r="P1816" s="57">
        <v>6297</v>
      </c>
      <c r="Q1816" s="57">
        <v>44.000100000000003</v>
      </c>
      <c r="R1816" s="57">
        <v>50.8977</v>
      </c>
      <c r="S1816" s="57">
        <v>34.482500000000002</v>
      </c>
      <c r="T1816" s="57">
        <v>45.425899999999999</v>
      </c>
      <c r="U1816" s="77">
        <v>0.67836535916574037</v>
      </c>
      <c r="V1816" s="24" t="s">
        <v>6057</v>
      </c>
      <c r="W1816" s="216" t="s">
        <v>5967</v>
      </c>
      <c r="X1816" s="216" t="s">
        <v>5971</v>
      </c>
      <c r="Y1816" s="24" t="s">
        <v>6000</v>
      </c>
      <c r="Z1816" s="24" t="s">
        <v>5964</v>
      </c>
      <c r="AA1816" s="24" t="s">
        <v>5985</v>
      </c>
      <c r="AB1816" s="24" t="s">
        <v>5976</v>
      </c>
      <c r="AC1816" s="24" t="s">
        <v>5986</v>
      </c>
    </row>
    <row r="1817" spans="1:29" s="169" customFormat="1">
      <c r="A1817" s="24">
        <v>9917</v>
      </c>
      <c r="B1817" s="24" t="s">
        <v>5817</v>
      </c>
      <c r="C1817" s="57">
        <v>93.5</v>
      </c>
      <c r="D1817" s="57">
        <v>94.7</v>
      </c>
      <c r="E1817" s="57">
        <v>92.4</v>
      </c>
      <c r="F1817" s="57">
        <v>94.2</v>
      </c>
      <c r="G1817" s="57">
        <v>94</v>
      </c>
      <c r="H1817" s="57">
        <v>94.5</v>
      </c>
      <c r="I1817" s="57">
        <v>92.1</v>
      </c>
      <c r="J1817" s="57">
        <v>93.4</v>
      </c>
      <c r="K1817" s="57">
        <v>93.6</v>
      </c>
      <c r="L1817" s="57">
        <v>97.7</v>
      </c>
      <c r="M1817" s="57">
        <v>93.6</v>
      </c>
      <c r="N1817" s="57">
        <v>97.7</v>
      </c>
      <c r="O1817" s="57">
        <v>710</v>
      </c>
      <c r="P1817" s="57">
        <v>1333</v>
      </c>
      <c r="Q1817" s="57">
        <v>42.350700000000003</v>
      </c>
      <c r="R1817" s="57">
        <v>56.607799999999997</v>
      </c>
      <c r="S1817" s="57">
        <v>59.900500000000001</v>
      </c>
      <c r="T1817" s="57">
        <v>57.705399999999997</v>
      </c>
      <c r="U1817" s="77">
        <v>0.88772193048262071</v>
      </c>
      <c r="V1817" s="24" t="s">
        <v>6157</v>
      </c>
      <c r="W1817" s="216" t="s">
        <v>5981</v>
      </c>
      <c r="X1817" s="216" t="s">
        <v>5961</v>
      </c>
      <c r="Y1817" s="24" t="s">
        <v>6016</v>
      </c>
      <c r="Z1817" s="24" t="s">
        <v>6127</v>
      </c>
      <c r="AA1817" s="24" t="s">
        <v>6201</v>
      </c>
      <c r="AB1817" s="24" t="s">
        <v>5979</v>
      </c>
      <c r="AC1817" s="24" t="s">
        <v>5979</v>
      </c>
    </row>
    <row r="1818" spans="1:29" s="169" customFormat="1">
      <c r="A1818" s="24">
        <v>9918</v>
      </c>
      <c r="B1818" s="24" t="s">
        <v>1593</v>
      </c>
      <c r="C1818" s="57">
        <v>40.35</v>
      </c>
      <c r="D1818" s="57">
        <v>40.6</v>
      </c>
      <c r="E1818" s="57">
        <v>40.35</v>
      </c>
      <c r="F1818" s="57">
        <v>40.5</v>
      </c>
      <c r="G1818" s="57">
        <v>40.450000000000003</v>
      </c>
      <c r="H1818" s="57">
        <v>41.8</v>
      </c>
      <c r="I1818" s="57">
        <v>40.35</v>
      </c>
      <c r="J1818" s="57">
        <v>40.700000000000003</v>
      </c>
      <c r="K1818" s="57">
        <v>40.700000000000003</v>
      </c>
      <c r="L1818" s="57">
        <v>42.45</v>
      </c>
      <c r="M1818" s="57">
        <v>40.700000000000003</v>
      </c>
      <c r="N1818" s="57">
        <v>41.2</v>
      </c>
      <c r="O1818" s="57">
        <v>125</v>
      </c>
      <c r="P1818" s="57">
        <v>204</v>
      </c>
      <c r="Q1818" s="57"/>
      <c r="R1818" s="57"/>
      <c r="S1818" s="57"/>
      <c r="T1818" s="57"/>
      <c r="U1818" s="77">
        <v>1.0212418300653594</v>
      </c>
      <c r="V1818" s="24" t="s">
        <v>6317</v>
      </c>
      <c r="W1818" s="216" t="s">
        <v>5993</v>
      </c>
      <c r="X1818" s="216" t="s">
        <v>5993</v>
      </c>
      <c r="Y1818" s="24" t="s">
        <v>6055</v>
      </c>
      <c r="Z1818" s="24" t="s">
        <v>6240</v>
      </c>
      <c r="AA1818" s="24" t="s">
        <v>6090</v>
      </c>
      <c r="AB1818" s="24" t="s">
        <v>5996</v>
      </c>
      <c r="AC1818" s="24" t="s">
        <v>5979</v>
      </c>
    </row>
    <row r="1819" spans="1:29" s="169" customFormat="1">
      <c r="A1819" s="24">
        <v>9919</v>
      </c>
      <c r="B1819" s="24" t="s">
        <v>1594</v>
      </c>
      <c r="C1819" s="57">
        <v>28.2</v>
      </c>
      <c r="D1819" s="57">
        <v>28.2</v>
      </c>
      <c r="E1819" s="57">
        <v>25</v>
      </c>
      <c r="F1819" s="57">
        <v>25</v>
      </c>
      <c r="G1819" s="57">
        <v>25</v>
      </c>
      <c r="H1819" s="57">
        <v>25.1</v>
      </c>
      <c r="I1819" s="57">
        <v>22.4</v>
      </c>
      <c r="J1819" s="57">
        <v>22.6</v>
      </c>
      <c r="K1819" s="57">
        <v>22.85</v>
      </c>
      <c r="L1819" s="57">
        <v>23.45</v>
      </c>
      <c r="M1819" s="57">
        <v>22.7</v>
      </c>
      <c r="N1819" s="57">
        <v>22.8</v>
      </c>
      <c r="O1819" s="57">
        <v>1461</v>
      </c>
      <c r="P1819" s="57">
        <v>8025</v>
      </c>
      <c r="Q1819" s="57">
        <v>7.4737999999999998</v>
      </c>
      <c r="R1819" s="57">
        <v>13.715299999999999</v>
      </c>
      <c r="S1819" s="57">
        <v>6.0121000000000002</v>
      </c>
      <c r="T1819" s="57">
        <v>11.147600000000001</v>
      </c>
      <c r="U1819" s="77">
        <v>0.30342679127725858</v>
      </c>
      <c r="V1819" s="24" t="s">
        <v>6597</v>
      </c>
      <c r="W1819" s="216" t="s">
        <v>5967</v>
      </c>
      <c r="X1819" s="216" t="s">
        <v>6047</v>
      </c>
      <c r="Y1819" s="24" t="s">
        <v>6058</v>
      </c>
      <c r="Z1819" s="24" t="s">
        <v>5964</v>
      </c>
      <c r="AA1819" s="24" t="s">
        <v>6027</v>
      </c>
      <c r="AB1819" s="24" t="s">
        <v>6033</v>
      </c>
      <c r="AC1819" s="24" t="s">
        <v>5965</v>
      </c>
    </row>
    <row r="1820" spans="1:29" s="169" customFormat="1">
      <c r="A1820" s="24">
        <v>9921</v>
      </c>
      <c r="B1820" s="24" t="s">
        <v>1595</v>
      </c>
      <c r="C1820" s="57">
        <v>334</v>
      </c>
      <c r="D1820" s="57">
        <v>354</v>
      </c>
      <c r="E1820" s="57">
        <v>329</v>
      </c>
      <c r="F1820" s="57">
        <v>337.5</v>
      </c>
      <c r="G1820" s="57">
        <v>331</v>
      </c>
      <c r="H1820" s="57">
        <v>336</v>
      </c>
      <c r="I1820" s="57">
        <v>302.5</v>
      </c>
      <c r="J1820" s="57">
        <v>306</v>
      </c>
      <c r="K1820" s="57">
        <v>301</v>
      </c>
      <c r="L1820" s="57">
        <v>322</v>
      </c>
      <c r="M1820" s="57">
        <v>301</v>
      </c>
      <c r="N1820" s="57">
        <v>301</v>
      </c>
      <c r="O1820" s="57">
        <v>2511</v>
      </c>
      <c r="P1820" s="57">
        <v>4834</v>
      </c>
      <c r="Q1820" s="57">
        <v>50.4407</v>
      </c>
      <c r="R1820" s="57">
        <v>49.921300000000002</v>
      </c>
      <c r="S1820" s="57">
        <v>39.1389</v>
      </c>
      <c r="T1820" s="57">
        <v>46.327199999999998</v>
      </c>
      <c r="U1820" s="77">
        <v>0.86574265618535373</v>
      </c>
      <c r="V1820" s="24" t="s">
        <v>6880</v>
      </c>
      <c r="W1820" s="216" t="s">
        <v>5960</v>
      </c>
      <c r="X1820" s="216" t="s">
        <v>5971</v>
      </c>
      <c r="Y1820" s="24" t="s">
        <v>5969</v>
      </c>
      <c r="Z1820" s="24" t="s">
        <v>5964</v>
      </c>
      <c r="AA1820" s="24" t="s">
        <v>6812</v>
      </c>
      <c r="AB1820" s="24" t="s">
        <v>6159</v>
      </c>
      <c r="AC1820" s="24" t="s">
        <v>5979</v>
      </c>
    </row>
    <row r="1821" spans="1:29" s="169" customFormat="1">
      <c r="A1821" s="24">
        <v>9924</v>
      </c>
      <c r="B1821" s="24" t="s">
        <v>1596</v>
      </c>
      <c r="C1821" s="57">
        <v>41.95</v>
      </c>
      <c r="D1821" s="57">
        <v>41.95</v>
      </c>
      <c r="E1821" s="57">
        <v>40</v>
      </c>
      <c r="F1821" s="57">
        <v>40.299999999999997</v>
      </c>
      <c r="G1821" s="57">
        <v>40.299999999999997</v>
      </c>
      <c r="H1821" s="57">
        <v>40.450000000000003</v>
      </c>
      <c r="I1821" s="57">
        <v>39.799999999999997</v>
      </c>
      <c r="J1821" s="57">
        <v>39.950000000000003</v>
      </c>
      <c r="K1821" s="57">
        <v>40</v>
      </c>
      <c r="L1821" s="57">
        <v>40.35</v>
      </c>
      <c r="M1821" s="57">
        <v>40</v>
      </c>
      <c r="N1821" s="57">
        <v>40.200000000000003</v>
      </c>
      <c r="O1821" s="57">
        <v>319</v>
      </c>
      <c r="P1821" s="57">
        <v>1539</v>
      </c>
      <c r="Q1821" s="57">
        <v>14.135999999999999</v>
      </c>
      <c r="R1821" s="57">
        <v>28.1005</v>
      </c>
      <c r="S1821" s="57">
        <v>11.429</v>
      </c>
      <c r="T1821" s="57">
        <v>22.543399999999998</v>
      </c>
      <c r="U1821" s="77">
        <v>0.3454624214858133</v>
      </c>
      <c r="V1821" s="24" t="s">
        <v>6330</v>
      </c>
      <c r="W1821" s="216" t="s">
        <v>5967</v>
      </c>
      <c r="X1821" s="216" t="s">
        <v>6007</v>
      </c>
      <c r="Y1821" s="24" t="s">
        <v>6024</v>
      </c>
      <c r="Z1821" s="24" t="s">
        <v>5984</v>
      </c>
      <c r="AA1821" s="24" t="s">
        <v>6055</v>
      </c>
      <c r="AB1821" s="24" t="s">
        <v>5986</v>
      </c>
      <c r="AC1821" s="24" t="s">
        <v>5979</v>
      </c>
    </row>
    <row r="1822" spans="1:29" s="169" customFormat="1">
      <c r="A1822" s="24">
        <v>9925</v>
      </c>
      <c r="B1822" s="24" t="s">
        <v>1597</v>
      </c>
      <c r="C1822" s="57">
        <v>39.85</v>
      </c>
      <c r="D1822" s="57">
        <v>39.85</v>
      </c>
      <c r="E1822" s="57">
        <v>39.200000000000003</v>
      </c>
      <c r="F1822" s="57">
        <v>39.4</v>
      </c>
      <c r="G1822" s="57">
        <v>39.4</v>
      </c>
      <c r="H1822" s="57">
        <v>39.65</v>
      </c>
      <c r="I1822" s="57">
        <v>37.200000000000003</v>
      </c>
      <c r="J1822" s="57">
        <v>37.299999999999997</v>
      </c>
      <c r="K1822" s="57">
        <v>37.299999999999997</v>
      </c>
      <c r="L1822" s="57">
        <v>37.9</v>
      </c>
      <c r="M1822" s="57">
        <v>37.299999999999997</v>
      </c>
      <c r="N1822" s="57">
        <v>37.9</v>
      </c>
      <c r="O1822" s="57">
        <v>250</v>
      </c>
      <c r="P1822" s="57">
        <v>2496</v>
      </c>
      <c r="Q1822" s="57">
        <v>55.761099999999999</v>
      </c>
      <c r="R1822" s="57">
        <v>76.740700000000004</v>
      </c>
      <c r="S1822" s="57">
        <v>45.507399999999997</v>
      </c>
      <c r="T1822" s="57">
        <v>66.329599999999999</v>
      </c>
      <c r="U1822" s="77">
        <v>0.1669337606837607</v>
      </c>
      <c r="V1822" s="24" t="s">
        <v>6551</v>
      </c>
      <c r="W1822" s="216" t="s">
        <v>5967</v>
      </c>
      <c r="X1822" s="216" t="s">
        <v>5961</v>
      </c>
      <c r="Y1822" s="24" t="s">
        <v>6017</v>
      </c>
      <c r="Z1822" s="24" t="s">
        <v>5964</v>
      </c>
      <c r="AA1822" s="24" t="s">
        <v>6493</v>
      </c>
      <c r="AB1822" s="24" t="s">
        <v>5979</v>
      </c>
      <c r="AC1822" s="24" t="s">
        <v>5979</v>
      </c>
    </row>
    <row r="1823" spans="1:29" s="169" customFormat="1">
      <c r="A1823" s="24">
        <v>9926</v>
      </c>
      <c r="B1823" s="24" t="s">
        <v>1598</v>
      </c>
      <c r="C1823" s="57">
        <v>47.1</v>
      </c>
      <c r="D1823" s="57">
        <v>47.5</v>
      </c>
      <c r="E1823" s="57">
        <v>47</v>
      </c>
      <c r="F1823" s="57">
        <v>47.05</v>
      </c>
      <c r="G1823" s="57">
        <v>47.35</v>
      </c>
      <c r="H1823" s="57">
        <v>47.4</v>
      </c>
      <c r="I1823" s="57">
        <v>46.5</v>
      </c>
      <c r="J1823" s="57">
        <v>46.5</v>
      </c>
      <c r="K1823" s="57">
        <v>46.95</v>
      </c>
      <c r="L1823" s="57">
        <v>47.4</v>
      </c>
      <c r="M1823" s="57">
        <v>46.95</v>
      </c>
      <c r="N1823" s="57">
        <v>47.4</v>
      </c>
      <c r="O1823" s="57">
        <v>17</v>
      </c>
      <c r="P1823" s="57">
        <v>55</v>
      </c>
      <c r="Q1823" s="57"/>
      <c r="R1823" s="57"/>
      <c r="S1823" s="57"/>
      <c r="T1823" s="57"/>
      <c r="U1823" s="77">
        <v>0.51515151515151514</v>
      </c>
      <c r="V1823" s="24" t="s">
        <v>6551</v>
      </c>
      <c r="W1823" s="216" t="s">
        <v>5993</v>
      </c>
      <c r="X1823" s="216" t="s">
        <v>5993</v>
      </c>
      <c r="Y1823" s="24" t="s">
        <v>6347</v>
      </c>
      <c r="Z1823" s="24" t="s">
        <v>6130</v>
      </c>
      <c r="AA1823" s="24" t="s">
        <v>6493</v>
      </c>
      <c r="AB1823" s="24" t="s">
        <v>5979</v>
      </c>
      <c r="AC1823" s="24" t="s">
        <v>5979</v>
      </c>
    </row>
    <row r="1824" spans="1:29" s="169" customFormat="1">
      <c r="A1824" s="24">
        <v>9927</v>
      </c>
      <c r="B1824" s="24" t="s">
        <v>1599</v>
      </c>
      <c r="C1824" s="57">
        <v>38</v>
      </c>
      <c r="D1824" s="57">
        <v>39.1</v>
      </c>
      <c r="E1824" s="57">
        <v>36.200000000000003</v>
      </c>
      <c r="F1824" s="57">
        <v>37.049999999999997</v>
      </c>
      <c r="G1824" s="57">
        <v>36.9</v>
      </c>
      <c r="H1824" s="57">
        <v>37.200000000000003</v>
      </c>
      <c r="I1824" s="57">
        <v>34.15</v>
      </c>
      <c r="J1824" s="57">
        <v>34.9</v>
      </c>
      <c r="K1824" s="57">
        <v>35.299999999999997</v>
      </c>
      <c r="L1824" s="57">
        <v>35.950000000000003</v>
      </c>
      <c r="M1824" s="57">
        <v>34.799999999999997</v>
      </c>
      <c r="N1824" s="57">
        <v>34.799999999999997</v>
      </c>
      <c r="O1824" s="57">
        <v>1276</v>
      </c>
      <c r="P1824" s="57">
        <v>4270</v>
      </c>
      <c r="Q1824" s="57">
        <v>40.181199999999997</v>
      </c>
      <c r="R1824" s="57">
        <v>60.857199999999999</v>
      </c>
      <c r="S1824" s="57">
        <v>28.647300000000001</v>
      </c>
      <c r="T1824" s="57">
        <v>50.1205</v>
      </c>
      <c r="U1824" s="77">
        <v>0.49804839968774395</v>
      </c>
      <c r="V1824" s="24" t="s">
        <v>6696</v>
      </c>
      <c r="W1824" s="216" t="s">
        <v>5967</v>
      </c>
      <c r="X1824" s="216" t="s">
        <v>5961</v>
      </c>
      <c r="Y1824" s="24" t="s">
        <v>5962</v>
      </c>
      <c r="Z1824" s="24" t="s">
        <v>5964</v>
      </c>
      <c r="AA1824" s="24" t="s">
        <v>6130</v>
      </c>
      <c r="AB1824" s="24" t="s">
        <v>5976</v>
      </c>
      <c r="AC1824" s="24" t="s">
        <v>5979</v>
      </c>
    </row>
    <row r="1825" spans="1:29" s="169" customFormat="1">
      <c r="A1825" s="24">
        <v>9929</v>
      </c>
      <c r="B1825" s="24" t="s">
        <v>1601</v>
      </c>
      <c r="C1825" s="57">
        <v>10.95</v>
      </c>
      <c r="D1825" s="57">
        <v>11.05</v>
      </c>
      <c r="E1825" s="57">
        <v>10.4</v>
      </c>
      <c r="F1825" s="57">
        <v>10.6</v>
      </c>
      <c r="G1825" s="57">
        <v>10.8</v>
      </c>
      <c r="H1825" s="57">
        <v>10.8</v>
      </c>
      <c r="I1825" s="57">
        <v>9.5</v>
      </c>
      <c r="J1825" s="57">
        <v>9.58</v>
      </c>
      <c r="K1825" s="57">
        <v>9.56</v>
      </c>
      <c r="L1825" s="57">
        <v>9.86</v>
      </c>
      <c r="M1825" s="57">
        <v>9.56</v>
      </c>
      <c r="N1825" s="57">
        <v>9.85</v>
      </c>
      <c r="O1825" s="57">
        <v>70</v>
      </c>
      <c r="P1825" s="57">
        <v>306</v>
      </c>
      <c r="Q1825" s="57"/>
      <c r="R1825" s="57"/>
      <c r="S1825" s="57"/>
      <c r="T1825" s="57"/>
      <c r="U1825" s="77">
        <v>0.38126361655773422</v>
      </c>
      <c r="V1825" s="24" t="s">
        <v>6864</v>
      </c>
      <c r="W1825" s="216" t="s">
        <v>5993</v>
      </c>
      <c r="X1825" s="216" t="s">
        <v>5993</v>
      </c>
      <c r="Y1825" s="24" t="s">
        <v>5962</v>
      </c>
      <c r="Z1825" s="24" t="s">
        <v>6024</v>
      </c>
      <c r="AA1825" s="24" t="s">
        <v>6031</v>
      </c>
      <c r="AB1825" s="24" t="s">
        <v>5979</v>
      </c>
      <c r="AC1825" s="24" t="s">
        <v>5979</v>
      </c>
    </row>
    <row r="1826" spans="1:29" s="169" customFormat="1">
      <c r="A1826" s="24">
        <v>9930</v>
      </c>
      <c r="B1826" s="24" t="s">
        <v>1602</v>
      </c>
      <c r="C1826" s="57">
        <v>47</v>
      </c>
      <c r="D1826" s="57">
        <v>47</v>
      </c>
      <c r="E1826" s="57">
        <v>46.5</v>
      </c>
      <c r="F1826" s="57">
        <v>46.65</v>
      </c>
      <c r="G1826" s="57">
        <v>46.65</v>
      </c>
      <c r="H1826" s="57">
        <v>46.7</v>
      </c>
      <c r="I1826" s="57">
        <v>45.5</v>
      </c>
      <c r="J1826" s="57">
        <v>45.85</v>
      </c>
      <c r="K1826" s="57">
        <v>45.9</v>
      </c>
      <c r="L1826" s="57">
        <v>46.2</v>
      </c>
      <c r="M1826" s="57">
        <v>45.9</v>
      </c>
      <c r="N1826" s="57">
        <v>46.2</v>
      </c>
      <c r="O1826" s="57">
        <v>153</v>
      </c>
      <c r="P1826" s="57">
        <v>470</v>
      </c>
      <c r="Q1826" s="57">
        <v>40.555500000000002</v>
      </c>
      <c r="R1826" s="57">
        <v>52.845199999999998</v>
      </c>
      <c r="S1826" s="57">
        <v>36.1873</v>
      </c>
      <c r="T1826" s="57">
        <v>47.2926</v>
      </c>
      <c r="U1826" s="77">
        <v>0.54255319148936165</v>
      </c>
      <c r="V1826" s="24" t="s">
        <v>6551</v>
      </c>
      <c r="W1826" s="216" t="s">
        <v>5967</v>
      </c>
      <c r="X1826" s="216" t="s">
        <v>5971</v>
      </c>
      <c r="Y1826" s="24" t="s">
        <v>6017</v>
      </c>
      <c r="Z1826" s="24" t="s">
        <v>5984</v>
      </c>
      <c r="AA1826" s="24" t="s">
        <v>6493</v>
      </c>
      <c r="AB1826" s="24" t="s">
        <v>5979</v>
      </c>
      <c r="AC1826" s="24" t="s">
        <v>5979</v>
      </c>
    </row>
    <row r="1827" spans="1:29" s="169" customFormat="1">
      <c r="A1827" s="24">
        <v>9933</v>
      </c>
      <c r="B1827" s="24" t="s">
        <v>1604</v>
      </c>
      <c r="C1827" s="57">
        <v>38.549999999999997</v>
      </c>
      <c r="D1827" s="57">
        <v>38.6</v>
      </c>
      <c r="E1827" s="57">
        <v>38.299999999999997</v>
      </c>
      <c r="F1827" s="57">
        <v>38.450000000000003</v>
      </c>
      <c r="G1827" s="57">
        <v>38.4</v>
      </c>
      <c r="H1827" s="57">
        <v>38.6</v>
      </c>
      <c r="I1827" s="57">
        <v>35.4</v>
      </c>
      <c r="J1827" s="57">
        <v>35.9</v>
      </c>
      <c r="K1827" s="57">
        <v>36</v>
      </c>
      <c r="L1827" s="57">
        <v>36.299999999999997</v>
      </c>
      <c r="M1827" s="57">
        <v>35.799999999999997</v>
      </c>
      <c r="N1827" s="57">
        <v>36.200000000000003</v>
      </c>
      <c r="O1827" s="57">
        <v>2101</v>
      </c>
      <c r="P1827" s="57">
        <v>10353</v>
      </c>
      <c r="Q1827" s="57">
        <v>35.618600000000001</v>
      </c>
      <c r="R1827" s="57">
        <v>50.1233</v>
      </c>
      <c r="S1827" s="57">
        <v>29.8063</v>
      </c>
      <c r="T1827" s="57">
        <v>43.350999999999999</v>
      </c>
      <c r="U1827" s="77">
        <v>0.3382272449209569</v>
      </c>
      <c r="V1827" s="24" t="s">
        <v>6038</v>
      </c>
      <c r="W1827" s="216" t="s">
        <v>5967</v>
      </c>
      <c r="X1827" s="216" t="s">
        <v>5971</v>
      </c>
      <c r="Y1827" s="24" t="s">
        <v>6277</v>
      </c>
      <c r="Z1827" s="24" t="s">
        <v>5964</v>
      </c>
      <c r="AA1827" s="24" t="s">
        <v>6016</v>
      </c>
      <c r="AB1827" s="24" t="s">
        <v>5990</v>
      </c>
      <c r="AC1827" s="24" t="s">
        <v>5986</v>
      </c>
    </row>
    <row r="1828" spans="1:29" s="169" customFormat="1">
      <c r="A1828" s="24">
        <v>9934</v>
      </c>
      <c r="B1828" s="24" t="s">
        <v>4412</v>
      </c>
      <c r="C1828" s="57">
        <v>17.2</v>
      </c>
      <c r="D1828" s="57">
        <v>17.45</v>
      </c>
      <c r="E1828" s="57">
        <v>16.850000000000001</v>
      </c>
      <c r="F1828" s="57">
        <v>16.899999999999999</v>
      </c>
      <c r="G1828" s="57">
        <v>16.899999999999999</v>
      </c>
      <c r="H1828" s="57">
        <v>16.899999999999999</v>
      </c>
      <c r="I1828" s="57">
        <v>15.55</v>
      </c>
      <c r="J1828" s="57">
        <v>15.65</v>
      </c>
      <c r="K1828" s="57">
        <v>15.65</v>
      </c>
      <c r="L1828" s="57">
        <v>15.9</v>
      </c>
      <c r="M1828" s="57">
        <v>15.55</v>
      </c>
      <c r="N1828" s="57">
        <v>15.6</v>
      </c>
      <c r="O1828" s="57">
        <v>517</v>
      </c>
      <c r="P1828" s="57">
        <v>2486</v>
      </c>
      <c r="Q1828" s="57">
        <v>32.6218</v>
      </c>
      <c r="R1828" s="57">
        <v>48.662500000000001</v>
      </c>
      <c r="S1828" s="57">
        <v>22.401499999999999</v>
      </c>
      <c r="T1828" s="57">
        <v>39.908799999999999</v>
      </c>
      <c r="U1828" s="77">
        <v>0.34660766961651918</v>
      </c>
      <c r="V1828" s="24" t="s">
        <v>6654</v>
      </c>
      <c r="W1828" s="216" t="s">
        <v>5967</v>
      </c>
      <c r="X1828" s="216" t="s">
        <v>6007</v>
      </c>
      <c r="Y1828" s="24" t="s">
        <v>5984</v>
      </c>
      <c r="Z1828" s="24" t="s">
        <v>6024</v>
      </c>
      <c r="AA1828" s="24" t="s">
        <v>6347</v>
      </c>
      <c r="AB1828" s="24" t="s">
        <v>5996</v>
      </c>
      <c r="AC1828" s="24" t="s">
        <v>5965</v>
      </c>
    </row>
    <row r="1829" spans="1:29" s="169" customFormat="1">
      <c r="A1829" s="24">
        <v>9935</v>
      </c>
      <c r="B1829" s="24" t="s">
        <v>1605</v>
      </c>
      <c r="C1829" s="57">
        <v>21.8</v>
      </c>
      <c r="D1829" s="57">
        <v>21.9</v>
      </c>
      <c r="E1829" s="57">
        <v>20.25</v>
      </c>
      <c r="F1829" s="57">
        <v>21</v>
      </c>
      <c r="G1829" s="57">
        <v>20.6</v>
      </c>
      <c r="H1829" s="57">
        <v>20.7</v>
      </c>
      <c r="I1829" s="57">
        <v>19.649999999999999</v>
      </c>
      <c r="J1829" s="57">
        <v>20.100000000000001</v>
      </c>
      <c r="K1829" s="57">
        <v>20.2</v>
      </c>
      <c r="L1829" s="57">
        <v>20.3</v>
      </c>
      <c r="M1829" s="57">
        <v>19.899999999999999</v>
      </c>
      <c r="N1829" s="57">
        <v>20.25</v>
      </c>
      <c r="O1829" s="57">
        <v>279</v>
      </c>
      <c r="P1829" s="57">
        <v>1322</v>
      </c>
      <c r="Q1829" s="57">
        <v>32.886800000000001</v>
      </c>
      <c r="R1829" s="57">
        <v>40.7791</v>
      </c>
      <c r="S1829" s="57">
        <v>27.1877</v>
      </c>
      <c r="T1829" s="57">
        <v>36.248600000000003</v>
      </c>
      <c r="U1829" s="77">
        <v>0.35173978819969742</v>
      </c>
      <c r="V1829" s="24" t="s">
        <v>6083</v>
      </c>
      <c r="W1829" s="216" t="s">
        <v>5967</v>
      </c>
      <c r="X1829" s="216" t="s">
        <v>5971</v>
      </c>
      <c r="Y1829" s="24" t="s">
        <v>5964</v>
      </c>
      <c r="Z1829" s="24" t="s">
        <v>5962</v>
      </c>
      <c r="AA1829" s="24" t="s">
        <v>6370</v>
      </c>
      <c r="AB1829" s="24" t="s">
        <v>5965</v>
      </c>
      <c r="AC1829" s="24" t="s">
        <v>5996</v>
      </c>
    </row>
    <row r="1830" spans="1:29" s="169" customFormat="1">
      <c r="A1830" s="24">
        <v>9937</v>
      </c>
      <c r="B1830" s="24" t="s">
        <v>1606</v>
      </c>
      <c r="C1830" s="57">
        <v>48.55</v>
      </c>
      <c r="D1830" s="57">
        <v>49.2</v>
      </c>
      <c r="E1830" s="57">
        <v>48.55</v>
      </c>
      <c r="F1830" s="57">
        <v>49.2</v>
      </c>
      <c r="G1830" s="57">
        <v>49.25</v>
      </c>
      <c r="H1830" s="57">
        <v>49.25</v>
      </c>
      <c r="I1830" s="57">
        <v>48.4</v>
      </c>
      <c r="J1830" s="57">
        <v>48.85</v>
      </c>
      <c r="K1830" s="57">
        <v>49</v>
      </c>
      <c r="L1830" s="57">
        <v>49.25</v>
      </c>
      <c r="M1830" s="57">
        <v>48.85</v>
      </c>
      <c r="N1830" s="57">
        <v>49.25</v>
      </c>
      <c r="O1830" s="57">
        <v>36</v>
      </c>
      <c r="P1830" s="57">
        <v>155</v>
      </c>
      <c r="Q1830" s="57">
        <v>81.0518</v>
      </c>
      <c r="R1830" s="57">
        <v>72.337400000000002</v>
      </c>
      <c r="S1830" s="57">
        <v>87.367800000000003</v>
      </c>
      <c r="T1830" s="57">
        <v>77.3476</v>
      </c>
      <c r="U1830" s="77">
        <v>0.38709677419354838</v>
      </c>
      <c r="V1830" s="24" t="s">
        <v>6545</v>
      </c>
      <c r="W1830" s="216" t="s">
        <v>6009</v>
      </c>
      <c r="X1830" s="216" t="s">
        <v>5989</v>
      </c>
      <c r="Y1830" s="24" t="s">
        <v>6493</v>
      </c>
      <c r="Z1830" s="24" t="s">
        <v>6017</v>
      </c>
      <c r="AA1830" s="24" t="s">
        <v>6126</v>
      </c>
      <c r="AB1830" s="24" t="s">
        <v>5979</v>
      </c>
      <c r="AC1830" s="24" t="s">
        <v>5986</v>
      </c>
    </row>
    <row r="1831" spans="1:29" s="169" customFormat="1">
      <c r="A1831" s="24">
        <v>9938</v>
      </c>
      <c r="B1831" s="24" t="s">
        <v>1607</v>
      </c>
      <c r="C1831" s="57">
        <v>88.8</v>
      </c>
      <c r="D1831" s="57">
        <v>88.8</v>
      </c>
      <c r="E1831" s="57">
        <v>83.7</v>
      </c>
      <c r="F1831" s="57">
        <v>86.4</v>
      </c>
      <c r="G1831" s="57">
        <v>86.8</v>
      </c>
      <c r="H1831" s="57">
        <v>86.8</v>
      </c>
      <c r="I1831" s="57">
        <v>80.5</v>
      </c>
      <c r="J1831" s="57">
        <v>82.5</v>
      </c>
      <c r="K1831" s="57">
        <v>82.5</v>
      </c>
      <c r="L1831" s="57">
        <v>83.7</v>
      </c>
      <c r="M1831" s="57">
        <v>81.3</v>
      </c>
      <c r="N1831" s="57">
        <v>82.6</v>
      </c>
      <c r="O1831" s="57">
        <v>1456</v>
      </c>
      <c r="P1831" s="57">
        <v>7142</v>
      </c>
      <c r="Q1831" s="57">
        <v>18.027999999999999</v>
      </c>
      <c r="R1831" s="57">
        <v>31.7395</v>
      </c>
      <c r="S1831" s="57">
        <v>14.4748</v>
      </c>
      <c r="T1831" s="57">
        <v>25.9846</v>
      </c>
      <c r="U1831" s="77">
        <v>0.33977410622608045</v>
      </c>
      <c r="V1831" s="24" t="s">
        <v>6881</v>
      </c>
      <c r="W1831" s="216" t="s">
        <v>5967</v>
      </c>
      <c r="X1831" s="216" t="s">
        <v>6007</v>
      </c>
      <c r="Y1831" s="24" t="s">
        <v>6209</v>
      </c>
      <c r="Z1831" s="24" t="s">
        <v>6024</v>
      </c>
      <c r="AA1831" s="24" t="s">
        <v>6008</v>
      </c>
      <c r="AB1831" s="24" t="s">
        <v>5970</v>
      </c>
      <c r="AC1831" s="24" t="s">
        <v>5970</v>
      </c>
    </row>
    <row r="1832" spans="1:29" s="169" customFormat="1">
      <c r="A1832" s="24">
        <v>9939</v>
      </c>
      <c r="B1832" s="24" t="s">
        <v>1608</v>
      </c>
      <c r="C1832" s="57">
        <v>79.7</v>
      </c>
      <c r="D1832" s="57">
        <v>80.7</v>
      </c>
      <c r="E1832" s="57">
        <v>76.8</v>
      </c>
      <c r="F1832" s="57">
        <v>77</v>
      </c>
      <c r="G1832" s="57">
        <v>77</v>
      </c>
      <c r="H1832" s="57">
        <v>78</v>
      </c>
      <c r="I1832" s="57">
        <v>73.400000000000006</v>
      </c>
      <c r="J1832" s="57">
        <v>74</v>
      </c>
      <c r="K1832" s="57">
        <v>74.900000000000006</v>
      </c>
      <c r="L1832" s="57">
        <v>76.3</v>
      </c>
      <c r="M1832" s="57">
        <v>74.900000000000006</v>
      </c>
      <c r="N1832" s="57">
        <v>75.099999999999994</v>
      </c>
      <c r="O1832" s="57">
        <v>1187</v>
      </c>
      <c r="P1832" s="57">
        <v>6384</v>
      </c>
      <c r="Q1832" s="57">
        <v>51.902299999999997</v>
      </c>
      <c r="R1832" s="57">
        <v>63.941600000000001</v>
      </c>
      <c r="S1832" s="57">
        <v>43.462299999999999</v>
      </c>
      <c r="T1832" s="57">
        <v>57.115200000000002</v>
      </c>
      <c r="U1832" s="77">
        <v>0.30988930659983288</v>
      </c>
      <c r="V1832" s="24" t="s">
        <v>6123</v>
      </c>
      <c r="W1832" s="216" t="s">
        <v>5967</v>
      </c>
      <c r="X1832" s="216" t="s">
        <v>5961</v>
      </c>
      <c r="Y1832" s="24" t="s">
        <v>5962</v>
      </c>
      <c r="Z1832" s="24" t="s">
        <v>5964</v>
      </c>
      <c r="AA1832" s="24" t="s">
        <v>6734</v>
      </c>
      <c r="AB1832" s="24" t="s">
        <v>6084</v>
      </c>
      <c r="AC1832" s="24" t="s">
        <v>5979</v>
      </c>
    </row>
    <row r="1833" spans="1:29" s="169" customFormat="1">
      <c r="A1833" s="24">
        <v>9940</v>
      </c>
      <c r="B1833" s="24" t="s">
        <v>5958</v>
      </c>
      <c r="C1833" s="57">
        <v>30.7</v>
      </c>
      <c r="D1833" s="57">
        <v>31.5</v>
      </c>
      <c r="E1833" s="57">
        <v>30.45</v>
      </c>
      <c r="F1833" s="57">
        <v>30.85</v>
      </c>
      <c r="G1833" s="57">
        <v>30.8</v>
      </c>
      <c r="H1833" s="57">
        <v>30.8</v>
      </c>
      <c r="I1833" s="57">
        <v>29.5</v>
      </c>
      <c r="J1833" s="57">
        <v>29.6</v>
      </c>
      <c r="K1833" s="57">
        <v>29.9</v>
      </c>
      <c r="L1833" s="57">
        <v>30.65</v>
      </c>
      <c r="M1833" s="57">
        <v>29.9</v>
      </c>
      <c r="N1833" s="57">
        <v>30.6</v>
      </c>
      <c r="O1833" s="57">
        <v>532</v>
      </c>
      <c r="P1833" s="57">
        <v>1964</v>
      </c>
      <c r="Q1833" s="57">
        <v>43.263199999999998</v>
      </c>
      <c r="R1833" s="57">
        <v>45.898099999999999</v>
      </c>
      <c r="S1833" s="57">
        <v>48.539099999999998</v>
      </c>
      <c r="T1833" s="57">
        <v>46.778399999999998</v>
      </c>
      <c r="U1833" s="77">
        <v>0.45145960624575693</v>
      </c>
      <c r="V1833" s="24" t="s">
        <v>6038</v>
      </c>
      <c r="W1833" s="216" t="s">
        <v>5981</v>
      </c>
      <c r="X1833" s="216" t="s">
        <v>5971</v>
      </c>
      <c r="Y1833" s="24" t="s">
        <v>6068</v>
      </c>
      <c r="Z1833" s="24" t="s">
        <v>6024</v>
      </c>
      <c r="AA1833" s="24" t="s">
        <v>6031</v>
      </c>
      <c r="AB1833" s="24" t="s">
        <v>5965</v>
      </c>
      <c r="AC1833" s="24" t="s">
        <v>5979</v>
      </c>
    </row>
    <row r="1834" spans="1:29" s="169" customFormat="1">
      <c r="A1834" s="24">
        <v>9941</v>
      </c>
      <c r="B1834" s="24" t="s">
        <v>1610</v>
      </c>
      <c r="C1834" s="57">
        <v>180.5</v>
      </c>
      <c r="D1834" s="57">
        <v>183.5</v>
      </c>
      <c r="E1834" s="57">
        <v>176.5</v>
      </c>
      <c r="F1834" s="57">
        <v>178.5</v>
      </c>
      <c r="G1834" s="57">
        <v>177</v>
      </c>
      <c r="H1834" s="57">
        <v>178.5</v>
      </c>
      <c r="I1834" s="57">
        <v>168</v>
      </c>
      <c r="J1834" s="57">
        <v>174</v>
      </c>
      <c r="K1834" s="57">
        <v>176</v>
      </c>
      <c r="L1834" s="57">
        <v>182</v>
      </c>
      <c r="M1834" s="57">
        <v>157</v>
      </c>
      <c r="N1834" s="57">
        <v>162.5</v>
      </c>
      <c r="O1834" s="57">
        <v>5815</v>
      </c>
      <c r="P1834" s="57">
        <v>5106</v>
      </c>
      <c r="Q1834" s="57">
        <v>86.9529</v>
      </c>
      <c r="R1834" s="57">
        <v>88.518100000000004</v>
      </c>
      <c r="S1834" s="57">
        <v>76.084500000000006</v>
      </c>
      <c r="T1834" s="57">
        <v>84.373599999999996</v>
      </c>
      <c r="U1834" s="77">
        <v>1.898093745919833</v>
      </c>
      <c r="V1834" s="24" t="s">
        <v>6118</v>
      </c>
      <c r="W1834" s="216" t="s">
        <v>5967</v>
      </c>
      <c r="X1834" s="216" t="s">
        <v>5989</v>
      </c>
      <c r="Y1834" s="24" t="s">
        <v>5984</v>
      </c>
      <c r="Z1834" s="24" t="s">
        <v>5975</v>
      </c>
      <c r="AA1834" s="24" t="s">
        <v>5964</v>
      </c>
      <c r="AB1834" s="24" t="s">
        <v>5990</v>
      </c>
      <c r="AC1834" s="24" t="s">
        <v>5990</v>
      </c>
    </row>
    <row r="1835" spans="1:29" s="169" customFormat="1">
      <c r="A1835" s="24">
        <v>9942</v>
      </c>
      <c r="B1835" s="24" t="s">
        <v>1611</v>
      </c>
      <c r="C1835" s="57">
        <v>101.5</v>
      </c>
      <c r="D1835" s="57">
        <v>102.5</v>
      </c>
      <c r="E1835" s="57">
        <v>90</v>
      </c>
      <c r="F1835" s="57">
        <v>90.9</v>
      </c>
      <c r="G1835" s="57">
        <v>91.5</v>
      </c>
      <c r="H1835" s="57">
        <v>91.5</v>
      </c>
      <c r="I1835" s="57">
        <v>84.6</v>
      </c>
      <c r="J1835" s="57">
        <v>87.5</v>
      </c>
      <c r="K1835" s="57">
        <v>88</v>
      </c>
      <c r="L1835" s="57">
        <v>89.5</v>
      </c>
      <c r="M1835" s="57">
        <v>86.7</v>
      </c>
      <c r="N1835" s="57">
        <v>87.2</v>
      </c>
      <c r="O1835" s="57">
        <v>709</v>
      </c>
      <c r="P1835" s="57">
        <v>2454</v>
      </c>
      <c r="Q1835" s="57">
        <v>25.4161</v>
      </c>
      <c r="R1835" s="57">
        <v>38.644599999999997</v>
      </c>
      <c r="S1835" s="57">
        <v>19.842600000000001</v>
      </c>
      <c r="T1835" s="57">
        <v>32.377299999999998</v>
      </c>
      <c r="U1835" s="77">
        <v>0.48152675903287145</v>
      </c>
      <c r="V1835" s="24" t="s">
        <v>6712</v>
      </c>
      <c r="W1835" s="216" t="s">
        <v>5967</v>
      </c>
      <c r="X1835" s="216" t="s">
        <v>6007</v>
      </c>
      <c r="Y1835" s="24" t="s">
        <v>5964</v>
      </c>
      <c r="Z1835" s="24" t="s">
        <v>6024</v>
      </c>
      <c r="AA1835" s="24" t="s">
        <v>6029</v>
      </c>
      <c r="AB1835" s="24" t="s">
        <v>5970</v>
      </c>
      <c r="AC1835" s="24" t="s">
        <v>5990</v>
      </c>
    </row>
    <row r="1836" spans="1:29" s="169" customFormat="1">
      <c r="A1836" s="24">
        <v>9943</v>
      </c>
      <c r="B1836" s="24" t="s">
        <v>1612</v>
      </c>
      <c r="C1836" s="57">
        <v>63.5</v>
      </c>
      <c r="D1836" s="57">
        <v>63.6</v>
      </c>
      <c r="E1836" s="57">
        <v>60.8</v>
      </c>
      <c r="F1836" s="57">
        <v>61.1</v>
      </c>
      <c r="G1836" s="57">
        <v>61.2</v>
      </c>
      <c r="H1836" s="57">
        <v>61.4</v>
      </c>
      <c r="I1836" s="57">
        <v>59.1</v>
      </c>
      <c r="J1836" s="57">
        <v>59.7</v>
      </c>
      <c r="K1836" s="57">
        <v>59.4</v>
      </c>
      <c r="L1836" s="57">
        <v>60.8</v>
      </c>
      <c r="M1836" s="57">
        <v>59</v>
      </c>
      <c r="N1836" s="57">
        <v>60.4</v>
      </c>
      <c r="O1836" s="57">
        <v>358</v>
      </c>
      <c r="P1836" s="57">
        <v>1028</v>
      </c>
      <c r="Q1836" s="57">
        <v>26.572800000000001</v>
      </c>
      <c r="R1836" s="57">
        <v>45.100299999999997</v>
      </c>
      <c r="S1836" s="57">
        <v>23.548500000000001</v>
      </c>
      <c r="T1836" s="57">
        <v>37.916400000000003</v>
      </c>
      <c r="U1836" s="77">
        <v>0.58041504539559019</v>
      </c>
      <c r="V1836" s="24" t="s">
        <v>6506</v>
      </c>
      <c r="W1836" s="216" t="s">
        <v>5967</v>
      </c>
      <c r="X1836" s="216" t="s">
        <v>6007</v>
      </c>
      <c r="Y1836" s="24" t="s">
        <v>5964</v>
      </c>
      <c r="Z1836" s="24" t="s">
        <v>5962</v>
      </c>
      <c r="AA1836" s="24" t="s">
        <v>6016</v>
      </c>
      <c r="AB1836" s="24" t="s">
        <v>5990</v>
      </c>
      <c r="AC1836" s="24" t="s">
        <v>5990</v>
      </c>
    </row>
    <row r="1837" spans="1:29" s="169" customFormat="1">
      <c r="A1837" s="24">
        <v>9944</v>
      </c>
      <c r="B1837" s="24" t="s">
        <v>1613</v>
      </c>
      <c r="C1837" s="57">
        <v>22.65</v>
      </c>
      <c r="D1837" s="57">
        <v>22.65</v>
      </c>
      <c r="E1837" s="57">
        <v>21.05</v>
      </c>
      <c r="F1837" s="57">
        <v>21.45</v>
      </c>
      <c r="G1837" s="57">
        <v>21.45</v>
      </c>
      <c r="H1837" s="57">
        <v>21.45</v>
      </c>
      <c r="I1837" s="57">
        <v>19.899999999999999</v>
      </c>
      <c r="J1837" s="57">
        <v>20.2</v>
      </c>
      <c r="K1837" s="57">
        <v>20.2</v>
      </c>
      <c r="L1837" s="57">
        <v>20.350000000000001</v>
      </c>
      <c r="M1837" s="57">
        <v>20.149999999999999</v>
      </c>
      <c r="N1837" s="57">
        <v>20.149999999999999</v>
      </c>
      <c r="O1837" s="57">
        <v>199</v>
      </c>
      <c r="P1837" s="57">
        <v>916</v>
      </c>
      <c r="Q1837" s="57">
        <v>28.0169</v>
      </c>
      <c r="R1837" s="57">
        <v>38.9358</v>
      </c>
      <c r="S1837" s="57">
        <v>20.6159</v>
      </c>
      <c r="T1837" s="57">
        <v>32.8292</v>
      </c>
      <c r="U1837" s="77">
        <v>0.36208151382823872</v>
      </c>
      <c r="V1837" s="24" t="s">
        <v>6534</v>
      </c>
      <c r="W1837" s="216" t="s">
        <v>5967</v>
      </c>
      <c r="X1837" s="216" t="s">
        <v>6007</v>
      </c>
      <c r="Y1837" s="24" t="s">
        <v>6024</v>
      </c>
      <c r="Z1837" s="24" t="s">
        <v>6024</v>
      </c>
      <c r="AA1837" s="24" t="s">
        <v>6535</v>
      </c>
      <c r="AB1837" s="24" t="s">
        <v>6033</v>
      </c>
      <c r="AC1837" s="24" t="s">
        <v>5979</v>
      </c>
    </row>
    <row r="1838" spans="1:29" s="169" customFormat="1">
      <c r="A1838" s="24">
        <v>9945</v>
      </c>
      <c r="B1838" s="24" t="s">
        <v>1614</v>
      </c>
      <c r="C1838" s="57">
        <v>64.5</v>
      </c>
      <c r="D1838" s="57">
        <v>68.5</v>
      </c>
      <c r="E1838" s="57">
        <v>64.099999999999994</v>
      </c>
      <c r="F1838" s="57">
        <v>67.8</v>
      </c>
      <c r="G1838" s="57">
        <v>67.3</v>
      </c>
      <c r="H1838" s="57">
        <v>68</v>
      </c>
      <c r="I1838" s="57">
        <v>62.2</v>
      </c>
      <c r="J1838" s="57">
        <v>63</v>
      </c>
      <c r="K1838" s="57">
        <v>63.8</v>
      </c>
      <c r="L1838" s="57">
        <v>65.400000000000006</v>
      </c>
      <c r="M1838" s="57">
        <v>63.8</v>
      </c>
      <c r="N1838" s="57">
        <v>64.8</v>
      </c>
      <c r="O1838" s="57">
        <v>6478</v>
      </c>
      <c r="P1838" s="57">
        <v>33211</v>
      </c>
      <c r="Q1838" s="57"/>
      <c r="R1838" s="57"/>
      <c r="S1838" s="57"/>
      <c r="T1838" s="57"/>
      <c r="U1838" s="77">
        <v>0.32509309164634209</v>
      </c>
      <c r="V1838" s="24" t="s">
        <v>6038</v>
      </c>
      <c r="W1838" s="216" t="s">
        <v>5993</v>
      </c>
      <c r="X1838" s="216" t="s">
        <v>5993</v>
      </c>
      <c r="Y1838" s="24" t="s">
        <v>5982</v>
      </c>
      <c r="Z1838" s="24" t="s">
        <v>5964</v>
      </c>
      <c r="AA1838" s="24" t="s">
        <v>6055</v>
      </c>
      <c r="AB1838" s="24" t="s">
        <v>5986</v>
      </c>
      <c r="AC1838" s="24" t="s">
        <v>5979</v>
      </c>
    </row>
    <row r="1839" spans="1:29" s="169" customFormat="1">
      <c r="A1839" s="24">
        <v>9946</v>
      </c>
      <c r="B1839" s="24" t="s">
        <v>1615</v>
      </c>
      <c r="C1839" s="57">
        <v>15.95</v>
      </c>
      <c r="D1839" s="57">
        <v>16.25</v>
      </c>
      <c r="E1839" s="57">
        <v>15.5</v>
      </c>
      <c r="F1839" s="57">
        <v>16.100000000000001</v>
      </c>
      <c r="G1839" s="57">
        <v>16.100000000000001</v>
      </c>
      <c r="H1839" s="57">
        <v>16.350000000000001</v>
      </c>
      <c r="I1839" s="57">
        <v>15.5</v>
      </c>
      <c r="J1839" s="57">
        <v>16.100000000000001</v>
      </c>
      <c r="K1839" s="57">
        <v>16.149999999999999</v>
      </c>
      <c r="L1839" s="57">
        <v>16.649999999999999</v>
      </c>
      <c r="M1839" s="57">
        <v>16.149999999999999</v>
      </c>
      <c r="N1839" s="57">
        <v>16.5</v>
      </c>
      <c r="O1839" s="57">
        <v>1372</v>
      </c>
      <c r="P1839" s="57">
        <v>2312</v>
      </c>
      <c r="Q1839" s="57">
        <v>77.883499999999998</v>
      </c>
      <c r="R1839" s="57">
        <v>65.087400000000002</v>
      </c>
      <c r="S1839" s="57">
        <v>82.930099999999996</v>
      </c>
      <c r="T1839" s="57">
        <v>71.034899999999993</v>
      </c>
      <c r="U1839" s="77">
        <v>0.98904267589388695</v>
      </c>
      <c r="V1839" s="24" t="s">
        <v>6519</v>
      </c>
      <c r="W1839" s="216" t="s">
        <v>6009</v>
      </c>
      <c r="X1839" s="216" t="s">
        <v>5989</v>
      </c>
      <c r="Y1839" s="24" t="s">
        <v>6075</v>
      </c>
      <c r="Z1839" s="24" t="s">
        <v>6061</v>
      </c>
      <c r="AA1839" s="24" t="s">
        <v>6055</v>
      </c>
      <c r="AB1839" s="24" t="s">
        <v>5991</v>
      </c>
      <c r="AC1839" s="24" t="s">
        <v>5979</v>
      </c>
    </row>
    <row r="1840" spans="1:29" s="169" customFormat="1">
      <c r="A1840" s="24">
        <v>9949</v>
      </c>
      <c r="B1840" s="24" t="s">
        <v>1616</v>
      </c>
      <c r="C1840" s="57">
        <v>10.75</v>
      </c>
      <c r="D1840" s="57">
        <v>11.05</v>
      </c>
      <c r="E1840" s="57">
        <v>10.6</v>
      </c>
      <c r="F1840" s="57">
        <v>10.7</v>
      </c>
      <c r="G1840" s="57">
        <v>10.65</v>
      </c>
      <c r="H1840" s="57">
        <v>11.2</v>
      </c>
      <c r="I1840" s="57">
        <v>10.5</v>
      </c>
      <c r="J1840" s="57">
        <v>10.95</v>
      </c>
      <c r="K1840" s="57">
        <v>10.95</v>
      </c>
      <c r="L1840" s="57">
        <v>10.95</v>
      </c>
      <c r="M1840" s="57">
        <v>10.55</v>
      </c>
      <c r="N1840" s="57">
        <v>10.75</v>
      </c>
      <c r="O1840" s="57">
        <v>224</v>
      </c>
      <c r="P1840" s="57">
        <v>508</v>
      </c>
      <c r="Q1840" s="57">
        <v>30.408200000000001</v>
      </c>
      <c r="R1840" s="57">
        <v>32.204099999999997</v>
      </c>
      <c r="S1840" s="57">
        <v>28.2087</v>
      </c>
      <c r="T1840" s="57">
        <v>30.872299999999999</v>
      </c>
      <c r="U1840" s="77">
        <v>0.73490813648293962</v>
      </c>
      <c r="V1840" s="24" t="s">
        <v>6015</v>
      </c>
      <c r="W1840" s="216" t="s">
        <v>5967</v>
      </c>
      <c r="X1840" s="216" t="s">
        <v>5971</v>
      </c>
      <c r="Y1840" s="24" t="s">
        <v>5978</v>
      </c>
      <c r="Z1840" s="24" t="s">
        <v>6010</v>
      </c>
      <c r="AA1840" s="24" t="s">
        <v>6017</v>
      </c>
      <c r="AB1840" s="24" t="s">
        <v>5979</v>
      </c>
      <c r="AC1840" s="24" t="s">
        <v>5970</v>
      </c>
    </row>
    <row r="1841" spans="1:29" s="169" customFormat="1">
      <c r="A1841" s="24">
        <v>9950</v>
      </c>
      <c r="B1841" s="24" t="s">
        <v>1617</v>
      </c>
      <c r="C1841" s="57">
        <v>11.8</v>
      </c>
      <c r="D1841" s="57">
        <v>12.15</v>
      </c>
      <c r="E1841" s="57">
        <v>11.75</v>
      </c>
      <c r="F1841" s="57">
        <v>12</v>
      </c>
      <c r="G1841" s="57">
        <v>11.9</v>
      </c>
      <c r="H1841" s="57">
        <v>11.9</v>
      </c>
      <c r="I1841" s="57">
        <v>8.5500000000000007</v>
      </c>
      <c r="J1841" s="57">
        <v>8.5500000000000007</v>
      </c>
      <c r="K1841" s="57">
        <v>7.7</v>
      </c>
      <c r="L1841" s="57">
        <v>8.4700000000000006</v>
      </c>
      <c r="M1841" s="57">
        <v>7.1</v>
      </c>
      <c r="N1841" s="57">
        <v>8.4700000000000006</v>
      </c>
      <c r="O1841" s="57">
        <v>460</v>
      </c>
      <c r="P1841" s="57">
        <v>390</v>
      </c>
      <c r="Q1841" s="57">
        <v>26.248100000000001</v>
      </c>
      <c r="R1841" s="57">
        <v>43.660299999999999</v>
      </c>
      <c r="S1841" s="57">
        <v>25.1098</v>
      </c>
      <c r="T1841" s="57">
        <v>37.476799999999997</v>
      </c>
      <c r="U1841" s="77">
        <v>1.9658119658119657</v>
      </c>
      <c r="V1841" s="24" t="s">
        <v>6882</v>
      </c>
      <c r="W1841" s="216" t="s">
        <v>5967</v>
      </c>
      <c r="X1841" s="216" t="s">
        <v>5971</v>
      </c>
      <c r="Y1841" s="24" t="s">
        <v>6016</v>
      </c>
      <c r="Z1841" s="24" t="s">
        <v>6058</v>
      </c>
      <c r="AA1841" s="24" t="s">
        <v>6045</v>
      </c>
      <c r="AB1841" s="24" t="s">
        <v>5979</v>
      </c>
      <c r="AC1841" s="24" t="s">
        <v>5986</v>
      </c>
    </row>
    <row r="1842" spans="1:29" s="169" customFormat="1">
      <c r="A1842" s="24">
        <v>9951</v>
      </c>
      <c r="B1842" s="24" t="s">
        <v>1618</v>
      </c>
      <c r="C1842" s="57">
        <v>94.6</v>
      </c>
      <c r="D1842" s="57">
        <v>95.5</v>
      </c>
      <c r="E1842" s="57">
        <v>87.7</v>
      </c>
      <c r="F1842" s="57">
        <v>88</v>
      </c>
      <c r="G1842" s="57">
        <v>88.3</v>
      </c>
      <c r="H1842" s="57">
        <v>88.8</v>
      </c>
      <c r="I1842" s="57">
        <v>84.5</v>
      </c>
      <c r="J1842" s="57">
        <v>85.5</v>
      </c>
      <c r="K1842" s="57">
        <v>86</v>
      </c>
      <c r="L1842" s="57">
        <v>87.8</v>
      </c>
      <c r="M1842" s="57">
        <v>85.2</v>
      </c>
      <c r="N1842" s="57">
        <v>85.3</v>
      </c>
      <c r="O1842" s="57">
        <v>471</v>
      </c>
      <c r="P1842" s="57">
        <v>1203</v>
      </c>
      <c r="Q1842" s="57">
        <v>29.462800000000001</v>
      </c>
      <c r="R1842" s="57">
        <v>47.723999999999997</v>
      </c>
      <c r="S1842" s="57">
        <v>21.083300000000001</v>
      </c>
      <c r="T1842" s="57">
        <v>38.843699999999998</v>
      </c>
      <c r="U1842" s="77">
        <v>0.65253532834580219</v>
      </c>
      <c r="V1842" s="24" t="s">
        <v>6731</v>
      </c>
      <c r="W1842" s="216" t="s">
        <v>5967</v>
      </c>
      <c r="X1842" s="216" t="s">
        <v>6007</v>
      </c>
      <c r="Y1842" s="24" t="s">
        <v>5964</v>
      </c>
      <c r="Z1842" s="24" t="s">
        <v>5962</v>
      </c>
      <c r="AA1842" s="24" t="s">
        <v>6029</v>
      </c>
      <c r="AB1842" s="24" t="s">
        <v>5996</v>
      </c>
      <c r="AC1842" s="24" t="s">
        <v>5979</v>
      </c>
    </row>
    <row r="1843" spans="1:29" s="169" customFormat="1">
      <c r="A1843" s="24">
        <v>9955</v>
      </c>
      <c r="B1843" s="24" t="s">
        <v>1619</v>
      </c>
      <c r="C1843" s="57">
        <v>18.100000000000001</v>
      </c>
      <c r="D1843" s="57">
        <v>18.149999999999999</v>
      </c>
      <c r="E1843" s="57">
        <v>17.05</v>
      </c>
      <c r="F1843" s="57">
        <v>17.2</v>
      </c>
      <c r="G1843" s="57">
        <v>17.45</v>
      </c>
      <c r="H1843" s="57">
        <v>17.45</v>
      </c>
      <c r="I1843" s="57">
        <v>16.5</v>
      </c>
      <c r="J1843" s="57">
        <v>16.8</v>
      </c>
      <c r="K1843" s="57">
        <v>16.850000000000001</v>
      </c>
      <c r="L1843" s="57">
        <v>17.2</v>
      </c>
      <c r="M1843" s="57">
        <v>16.850000000000001</v>
      </c>
      <c r="N1843" s="57">
        <v>17.05</v>
      </c>
      <c r="O1843" s="57">
        <v>121</v>
      </c>
      <c r="P1843" s="57">
        <v>550</v>
      </c>
      <c r="Q1843" s="57">
        <v>13.7645</v>
      </c>
      <c r="R1843" s="57">
        <v>19.339200000000002</v>
      </c>
      <c r="S1843" s="57">
        <v>14.414400000000001</v>
      </c>
      <c r="T1843" s="57">
        <v>17.697600000000001</v>
      </c>
      <c r="U1843" s="77">
        <v>0.36666666666666664</v>
      </c>
      <c r="V1843" s="24" t="s">
        <v>6038</v>
      </c>
      <c r="W1843" s="216" t="s">
        <v>6039</v>
      </c>
      <c r="X1843" s="216" t="s">
        <v>6047</v>
      </c>
      <c r="Y1843" s="24" t="s">
        <v>5964</v>
      </c>
      <c r="Z1843" s="24" t="s">
        <v>6024</v>
      </c>
      <c r="AA1843" s="24" t="s">
        <v>6055</v>
      </c>
      <c r="AB1843" s="24" t="s">
        <v>5986</v>
      </c>
      <c r="AC1843" s="24" t="s">
        <v>5979</v>
      </c>
    </row>
    <row r="1844" spans="1:29" s="169" customFormat="1">
      <c r="A1844" s="24">
        <v>9957</v>
      </c>
      <c r="B1844" s="24" t="s">
        <v>4432</v>
      </c>
      <c r="C1844" s="57">
        <v>15.5</v>
      </c>
      <c r="D1844" s="57">
        <v>16.350000000000001</v>
      </c>
      <c r="E1844" s="57">
        <v>14.45</v>
      </c>
      <c r="F1844" s="57">
        <v>14.55</v>
      </c>
      <c r="G1844" s="57">
        <v>14.95</v>
      </c>
      <c r="H1844" s="57">
        <v>15.2</v>
      </c>
      <c r="I1844" s="57">
        <v>12</v>
      </c>
      <c r="J1844" s="57">
        <v>13.4</v>
      </c>
      <c r="K1844" s="57">
        <v>13.7</v>
      </c>
      <c r="L1844" s="57">
        <v>14.3</v>
      </c>
      <c r="M1844" s="57">
        <v>13.5</v>
      </c>
      <c r="N1844" s="57">
        <v>13.8</v>
      </c>
      <c r="O1844" s="57">
        <v>6237</v>
      </c>
      <c r="P1844" s="57">
        <v>24311</v>
      </c>
      <c r="Q1844" s="57">
        <v>33.457799999999999</v>
      </c>
      <c r="R1844" s="57">
        <v>39.942999999999998</v>
      </c>
      <c r="S1844" s="57">
        <v>29.933700000000002</v>
      </c>
      <c r="T1844" s="57">
        <v>36.6066</v>
      </c>
      <c r="U1844" s="77">
        <v>0.42758422113446587</v>
      </c>
      <c r="V1844" s="24" t="s">
        <v>6123</v>
      </c>
      <c r="W1844" s="216" t="s">
        <v>5967</v>
      </c>
      <c r="X1844" s="216" t="s">
        <v>5971</v>
      </c>
      <c r="Y1844" s="24" t="s">
        <v>5964</v>
      </c>
      <c r="Z1844" s="24" t="s">
        <v>5964</v>
      </c>
      <c r="AA1844" s="24" t="s">
        <v>5969</v>
      </c>
      <c r="AB1844" s="24" t="s">
        <v>5976</v>
      </c>
      <c r="AC1844" s="24" t="s">
        <v>5990</v>
      </c>
    </row>
    <row r="1845" spans="1:29" s="169" customFormat="1">
      <c r="A1845" s="24">
        <v>9958</v>
      </c>
      <c r="B1845" s="24" t="s">
        <v>1620</v>
      </c>
      <c r="C1845" s="57">
        <v>117</v>
      </c>
      <c r="D1845" s="57">
        <v>122</v>
      </c>
      <c r="E1845" s="57">
        <v>112.5</v>
      </c>
      <c r="F1845" s="57">
        <v>116</v>
      </c>
      <c r="G1845" s="57">
        <v>116</v>
      </c>
      <c r="H1845" s="57">
        <v>116.5</v>
      </c>
      <c r="I1845" s="57">
        <v>106</v>
      </c>
      <c r="J1845" s="57">
        <v>108.5</v>
      </c>
      <c r="K1845" s="57">
        <v>110</v>
      </c>
      <c r="L1845" s="57">
        <v>111</v>
      </c>
      <c r="M1845" s="57">
        <v>108</v>
      </c>
      <c r="N1845" s="57">
        <v>110.5</v>
      </c>
      <c r="O1845" s="57">
        <v>3094</v>
      </c>
      <c r="P1845" s="57">
        <v>8316</v>
      </c>
      <c r="Q1845" s="57">
        <v>24.822399999999998</v>
      </c>
      <c r="R1845" s="57">
        <v>41.500799999999998</v>
      </c>
      <c r="S1845" s="57">
        <v>20.96</v>
      </c>
      <c r="T1845" s="57">
        <v>34.6539</v>
      </c>
      <c r="U1845" s="77">
        <v>0.62008978675645343</v>
      </c>
      <c r="V1845" s="24" t="s">
        <v>6083</v>
      </c>
      <c r="W1845" s="216" t="s">
        <v>5967</v>
      </c>
      <c r="X1845" s="216" t="s">
        <v>6007</v>
      </c>
      <c r="Y1845" s="24" t="s">
        <v>5978</v>
      </c>
      <c r="Z1845" s="24" t="s">
        <v>5964</v>
      </c>
      <c r="AA1845" s="24" t="s">
        <v>6244</v>
      </c>
      <c r="AB1845" s="24" t="s">
        <v>5990</v>
      </c>
      <c r="AC1845" s="24" t="s">
        <v>5996</v>
      </c>
    </row>
    <row r="1846" spans="1:29" s="169" customFormat="1">
      <c r="A1846" s="24">
        <v>9962</v>
      </c>
      <c r="B1846" s="24" t="s">
        <v>1622</v>
      </c>
      <c r="C1846" s="57">
        <v>19.850000000000001</v>
      </c>
      <c r="D1846" s="57">
        <v>22.95</v>
      </c>
      <c r="E1846" s="57">
        <v>18.05</v>
      </c>
      <c r="F1846" s="57">
        <v>19.399999999999999</v>
      </c>
      <c r="G1846" s="57">
        <v>19.600000000000001</v>
      </c>
      <c r="H1846" s="57">
        <v>20.2</v>
      </c>
      <c r="I1846" s="57">
        <v>17.149999999999999</v>
      </c>
      <c r="J1846" s="57">
        <v>17.25</v>
      </c>
      <c r="K1846" s="57">
        <v>18.2</v>
      </c>
      <c r="L1846" s="57">
        <v>20.2</v>
      </c>
      <c r="M1846" s="57">
        <v>17.8</v>
      </c>
      <c r="N1846" s="57">
        <v>19.05</v>
      </c>
      <c r="O1846" s="57">
        <v>10277</v>
      </c>
      <c r="P1846" s="57">
        <v>15372</v>
      </c>
      <c r="Q1846" s="57">
        <v>62.132300000000001</v>
      </c>
      <c r="R1846" s="57">
        <v>70.716200000000001</v>
      </c>
      <c r="S1846" s="57">
        <v>57.137599999999999</v>
      </c>
      <c r="T1846" s="57">
        <v>66.19</v>
      </c>
      <c r="U1846" s="77">
        <v>1.1142553560586346</v>
      </c>
      <c r="V1846" s="24" t="s">
        <v>6038</v>
      </c>
      <c r="W1846" s="216" t="s">
        <v>5967</v>
      </c>
      <c r="X1846" s="216" t="s">
        <v>5961</v>
      </c>
      <c r="Y1846" s="24" t="s">
        <v>5978</v>
      </c>
      <c r="Z1846" s="24" t="s">
        <v>5964</v>
      </c>
      <c r="AA1846" s="24" t="s">
        <v>5982</v>
      </c>
      <c r="AB1846" s="24" t="s">
        <v>5970</v>
      </c>
      <c r="AC1846" s="24" t="s">
        <v>5990</v>
      </c>
    </row>
    <row r="1847" spans="1:29" s="169" customFormat="1">
      <c r="A1847" s="24"/>
      <c r="B1847" s="24"/>
      <c r="C1847" s="57"/>
      <c r="D1847" s="57"/>
      <c r="E1847" s="57"/>
      <c r="F1847" s="57"/>
      <c r="G1847" s="57"/>
      <c r="H1847" s="57"/>
      <c r="I1847" s="57"/>
      <c r="J1847" s="57"/>
      <c r="K1847" s="57"/>
      <c r="L1847" s="57"/>
      <c r="M1847" s="57"/>
      <c r="N1847" s="57"/>
      <c r="O1847" s="57"/>
      <c r="P1847" s="57"/>
      <c r="Q1847" s="57"/>
      <c r="R1847" s="57"/>
      <c r="S1847" s="57"/>
      <c r="T1847" s="57"/>
      <c r="U1847" s="77"/>
      <c r="V1847" s="24"/>
      <c r="Y1847" s="24"/>
      <c r="Z1847" s="24"/>
      <c r="AA1847" s="24"/>
      <c r="AB1847" s="24"/>
      <c r="AC1847" s="24"/>
    </row>
    <row r="1848" spans="1:29" s="169" customFormat="1">
      <c r="A1848" s="24"/>
      <c r="B1848" s="24"/>
      <c r="C1848" s="57"/>
      <c r="D1848" s="57"/>
      <c r="E1848" s="57"/>
      <c r="F1848" s="57"/>
      <c r="G1848" s="57"/>
      <c r="H1848" s="57"/>
      <c r="I1848" s="57"/>
      <c r="J1848" s="57"/>
      <c r="K1848" s="57"/>
      <c r="L1848" s="57"/>
      <c r="M1848" s="57"/>
      <c r="N1848" s="57"/>
      <c r="O1848" s="57"/>
      <c r="P1848" s="57"/>
      <c r="Q1848" s="57"/>
      <c r="R1848" s="57"/>
      <c r="S1848" s="57"/>
      <c r="T1848" s="57"/>
      <c r="U1848" s="77"/>
      <c r="V1848" s="24"/>
      <c r="Y1848" s="24"/>
      <c r="Z1848" s="24"/>
      <c r="AA1848" s="24"/>
      <c r="AB1848" s="24"/>
      <c r="AC1848" s="24"/>
    </row>
    <row r="1849" spans="1:29" s="169" customFormat="1">
      <c r="A1849" s="24"/>
      <c r="B1849" s="24"/>
      <c r="C1849" s="57"/>
      <c r="D1849" s="57"/>
      <c r="E1849" s="57"/>
      <c r="F1849" s="57"/>
      <c r="G1849" s="57"/>
      <c r="H1849" s="57"/>
      <c r="I1849" s="57"/>
      <c r="J1849" s="57"/>
      <c r="K1849" s="57"/>
      <c r="L1849" s="57"/>
      <c r="M1849" s="57"/>
      <c r="N1849" s="57"/>
      <c r="O1849" s="57"/>
      <c r="P1849" s="57"/>
      <c r="Q1849" s="57"/>
      <c r="R1849" s="57"/>
      <c r="S1849" s="57"/>
      <c r="T1849" s="57"/>
      <c r="U1849" s="77"/>
      <c r="V1849" s="24"/>
      <c r="Y1849" s="24"/>
      <c r="Z1849" s="24"/>
      <c r="AA1849" s="24"/>
      <c r="AB1849" s="24"/>
      <c r="AC1849" s="24"/>
    </row>
    <row r="1850" spans="1:29" s="169" customFormat="1">
      <c r="A1850" s="24"/>
      <c r="B1850" s="24"/>
      <c r="C1850" s="57"/>
      <c r="D1850" s="57"/>
      <c r="E1850" s="57"/>
      <c r="F1850" s="57"/>
      <c r="G1850" s="57"/>
      <c r="H1850" s="57"/>
      <c r="I1850" s="57"/>
      <c r="J1850" s="57"/>
      <c r="K1850" s="57"/>
      <c r="L1850" s="57"/>
      <c r="M1850" s="57"/>
      <c r="N1850" s="57"/>
      <c r="O1850" s="57"/>
      <c r="P1850" s="57"/>
      <c r="Q1850" s="57"/>
      <c r="R1850" s="57"/>
      <c r="S1850" s="57"/>
      <c r="T1850" s="57"/>
      <c r="U1850" s="77"/>
      <c r="V1850" s="24"/>
      <c r="Y1850" s="24"/>
      <c r="Z1850" s="24"/>
      <c r="AA1850" s="24"/>
      <c r="AB1850" s="24"/>
      <c r="AC1850" s="24"/>
    </row>
    <row r="1851" spans="1:29" s="169" customFormat="1">
      <c r="A1851" s="24"/>
      <c r="B1851" s="24"/>
      <c r="C1851" s="57"/>
      <c r="D1851" s="57"/>
      <c r="E1851" s="57"/>
      <c r="F1851" s="57"/>
      <c r="G1851" s="57"/>
      <c r="H1851" s="57"/>
      <c r="I1851" s="57"/>
      <c r="J1851" s="57"/>
      <c r="K1851" s="57"/>
      <c r="L1851" s="57"/>
      <c r="M1851" s="57"/>
      <c r="N1851" s="57"/>
      <c r="O1851" s="57"/>
      <c r="P1851" s="57"/>
      <c r="Q1851" s="57"/>
      <c r="R1851" s="57"/>
      <c r="S1851" s="57"/>
      <c r="T1851" s="57"/>
      <c r="U1851" s="77"/>
      <c r="V1851" s="24"/>
      <c r="Y1851" s="24"/>
      <c r="Z1851" s="24"/>
      <c r="AA1851" s="24"/>
      <c r="AB1851" s="24"/>
      <c r="AC1851" s="24"/>
    </row>
    <row r="1852" spans="1:29" s="169" customFormat="1">
      <c r="A1852" s="24"/>
      <c r="B1852" s="24"/>
      <c r="C1852" s="57"/>
      <c r="D1852" s="57"/>
      <c r="E1852" s="57"/>
      <c r="F1852" s="57"/>
      <c r="G1852" s="57"/>
      <c r="H1852" s="57"/>
      <c r="I1852" s="57"/>
      <c r="J1852" s="57"/>
      <c r="K1852" s="57"/>
      <c r="L1852" s="57"/>
      <c r="M1852" s="57"/>
      <c r="N1852" s="57"/>
      <c r="O1852" s="57"/>
      <c r="P1852" s="57"/>
      <c r="Q1852" s="57"/>
      <c r="R1852" s="57"/>
      <c r="S1852" s="57"/>
      <c r="T1852" s="57"/>
      <c r="U1852" s="77"/>
      <c r="V1852" s="24"/>
      <c r="Y1852" s="24"/>
      <c r="Z1852" s="24"/>
      <c r="AA1852" s="24"/>
      <c r="AB1852" s="24"/>
      <c r="AC1852" s="24"/>
    </row>
    <row r="1853" spans="1:29" s="169" customFormat="1">
      <c r="A1853" s="24"/>
      <c r="B1853" s="24"/>
      <c r="C1853" s="57"/>
      <c r="D1853" s="57"/>
      <c r="E1853" s="57"/>
      <c r="F1853" s="57"/>
      <c r="G1853" s="57"/>
      <c r="H1853" s="57"/>
      <c r="I1853" s="57"/>
      <c r="J1853" s="57"/>
      <c r="K1853" s="57"/>
      <c r="L1853" s="57"/>
      <c r="M1853" s="57"/>
      <c r="N1853" s="57"/>
      <c r="O1853" s="57"/>
      <c r="P1853" s="57"/>
      <c r="Q1853" s="57"/>
      <c r="R1853" s="57"/>
      <c r="S1853" s="57"/>
      <c r="T1853" s="57"/>
      <c r="U1853" s="77"/>
      <c r="V1853" s="24"/>
      <c r="Y1853" s="24"/>
      <c r="Z1853" s="24"/>
      <c r="AA1853" s="24"/>
      <c r="AB1853" s="24"/>
      <c r="AC1853" s="24"/>
    </row>
    <row r="1854" spans="1:29" s="169" customFormat="1">
      <c r="A1854" s="24"/>
      <c r="B1854" s="24"/>
      <c r="C1854" s="57"/>
      <c r="D1854" s="57"/>
      <c r="E1854" s="57"/>
      <c r="F1854" s="57"/>
      <c r="G1854" s="57"/>
      <c r="H1854" s="57"/>
      <c r="I1854" s="57"/>
      <c r="J1854" s="57"/>
      <c r="K1854" s="57"/>
      <c r="L1854" s="57"/>
      <c r="M1854" s="57"/>
      <c r="N1854" s="57"/>
      <c r="O1854" s="57"/>
      <c r="P1854" s="57"/>
      <c r="Q1854" s="57"/>
      <c r="R1854" s="57"/>
      <c r="S1854" s="57"/>
      <c r="T1854" s="57"/>
      <c r="U1854" s="77"/>
      <c r="V1854" s="24"/>
      <c r="Y1854" s="24"/>
      <c r="Z1854" s="24"/>
      <c r="AA1854" s="24"/>
      <c r="AB1854" s="24"/>
      <c r="AC1854" s="24"/>
    </row>
    <row r="1855" spans="1:29" s="169" customFormat="1">
      <c r="A1855" s="24"/>
      <c r="B1855" s="24"/>
      <c r="C1855" s="57"/>
      <c r="D1855" s="57"/>
      <c r="E1855" s="57"/>
      <c r="F1855" s="57"/>
      <c r="G1855" s="57"/>
      <c r="H1855" s="57"/>
      <c r="I1855" s="57"/>
      <c r="J1855" s="57"/>
      <c r="K1855" s="57"/>
      <c r="L1855" s="57"/>
      <c r="M1855" s="57"/>
      <c r="N1855" s="57"/>
      <c r="O1855" s="57"/>
      <c r="P1855" s="57"/>
      <c r="Q1855" s="57"/>
      <c r="R1855" s="57"/>
      <c r="S1855" s="57"/>
      <c r="T1855" s="57"/>
      <c r="U1855" s="77"/>
      <c r="V1855" s="24"/>
      <c r="Y1855" s="24"/>
      <c r="Z1855" s="24"/>
      <c r="AA1855" s="24"/>
      <c r="AB1855" s="24"/>
      <c r="AC1855" s="24"/>
    </row>
    <row r="1856" spans="1:29" s="169" customFormat="1">
      <c r="A1856" s="24"/>
      <c r="B1856" s="24"/>
      <c r="C1856" s="57"/>
      <c r="D1856" s="57"/>
      <c r="E1856" s="57"/>
      <c r="F1856" s="57"/>
      <c r="G1856" s="57"/>
      <c r="H1856" s="57"/>
      <c r="I1856" s="57"/>
      <c r="J1856" s="57"/>
      <c r="K1856" s="57"/>
      <c r="L1856" s="57"/>
      <c r="M1856" s="57"/>
      <c r="N1856" s="57"/>
      <c r="O1856" s="57"/>
      <c r="P1856" s="57"/>
      <c r="Q1856" s="57"/>
      <c r="R1856" s="57"/>
      <c r="S1856" s="57"/>
      <c r="T1856" s="57"/>
      <c r="U1856" s="77"/>
      <c r="V1856" s="24"/>
      <c r="Y1856" s="24"/>
      <c r="Z1856" s="24"/>
      <c r="AA1856" s="24"/>
      <c r="AB1856" s="24"/>
      <c r="AC1856" s="24"/>
    </row>
    <row r="1857" spans="1:29" s="169" customFormat="1">
      <c r="A1857" s="24"/>
      <c r="B1857" s="24"/>
      <c r="C1857" s="57"/>
      <c r="D1857" s="57"/>
      <c r="E1857" s="57"/>
      <c r="F1857" s="57"/>
      <c r="G1857" s="57"/>
      <c r="H1857" s="57"/>
      <c r="I1857" s="57"/>
      <c r="J1857" s="57"/>
      <c r="K1857" s="57"/>
      <c r="L1857" s="57"/>
      <c r="M1857" s="57"/>
      <c r="N1857" s="57"/>
      <c r="O1857" s="57"/>
      <c r="P1857" s="57"/>
      <c r="Q1857" s="57"/>
      <c r="R1857" s="57"/>
      <c r="S1857" s="57"/>
      <c r="T1857" s="57"/>
      <c r="U1857" s="77"/>
      <c r="V1857" s="24"/>
      <c r="Y1857" s="24"/>
      <c r="Z1857" s="24"/>
      <c r="AA1857" s="24"/>
      <c r="AB1857" s="24"/>
      <c r="AC1857" s="24"/>
    </row>
    <row r="1858" spans="1:29" s="169" customFormat="1">
      <c r="A1858" s="24"/>
      <c r="B1858" s="24"/>
      <c r="C1858" s="57"/>
      <c r="D1858" s="57"/>
      <c r="E1858" s="57"/>
      <c r="F1858" s="57"/>
      <c r="G1858" s="57"/>
      <c r="H1858" s="57"/>
      <c r="I1858" s="57"/>
      <c r="J1858" s="57"/>
      <c r="K1858" s="57"/>
      <c r="L1858" s="57"/>
      <c r="M1858" s="57"/>
      <c r="N1858" s="57"/>
      <c r="O1858" s="57"/>
      <c r="P1858" s="57"/>
      <c r="Q1858" s="57"/>
      <c r="R1858" s="57"/>
      <c r="S1858" s="57"/>
      <c r="T1858" s="57"/>
      <c r="U1858" s="77"/>
      <c r="V1858" s="24"/>
      <c r="Y1858" s="24"/>
      <c r="Z1858" s="24"/>
      <c r="AA1858" s="24"/>
      <c r="AB1858" s="24"/>
      <c r="AC1858" s="24"/>
    </row>
    <row r="1859" spans="1:29" s="169" customFormat="1">
      <c r="A1859" s="24"/>
      <c r="B1859" s="24"/>
      <c r="C1859" s="57"/>
      <c r="D1859" s="57"/>
      <c r="E1859" s="57"/>
      <c r="F1859" s="57"/>
      <c r="G1859" s="57"/>
      <c r="H1859" s="57"/>
      <c r="I1859" s="57"/>
      <c r="J1859" s="57"/>
      <c r="K1859" s="57"/>
      <c r="L1859" s="57"/>
      <c r="M1859" s="57"/>
      <c r="N1859" s="57"/>
      <c r="O1859" s="57"/>
      <c r="P1859" s="57"/>
      <c r="Q1859" s="57"/>
      <c r="R1859" s="57"/>
      <c r="S1859" s="57"/>
      <c r="T1859" s="57"/>
      <c r="U1859" s="77"/>
      <c r="V1859" s="24"/>
      <c r="Y1859" s="24"/>
      <c r="Z1859" s="24"/>
      <c r="AA1859" s="24"/>
      <c r="AB1859" s="24"/>
      <c r="AC1859" s="24"/>
    </row>
    <row r="1860" spans="1:29" s="169" customFormat="1">
      <c r="A1860" s="24"/>
      <c r="B1860" s="24"/>
      <c r="C1860" s="57"/>
      <c r="D1860" s="57"/>
      <c r="E1860" s="57"/>
      <c r="F1860" s="57"/>
      <c r="G1860" s="57"/>
      <c r="H1860" s="57"/>
      <c r="I1860" s="57"/>
      <c r="J1860" s="57"/>
      <c r="K1860" s="57"/>
      <c r="L1860" s="57"/>
      <c r="M1860" s="57"/>
      <c r="N1860" s="57"/>
      <c r="O1860" s="57"/>
      <c r="P1860" s="57"/>
      <c r="Q1860" s="57"/>
      <c r="R1860" s="57"/>
      <c r="S1860" s="57"/>
      <c r="T1860" s="57"/>
      <c r="U1860" s="77"/>
      <c r="V1860" s="24"/>
      <c r="Y1860" s="24"/>
      <c r="Z1860" s="24"/>
      <c r="AA1860" s="24"/>
      <c r="AB1860" s="24"/>
      <c r="AC1860" s="24"/>
    </row>
    <row r="1861" spans="1:29" s="169" customFormat="1">
      <c r="A1861" s="24"/>
      <c r="B1861" s="24"/>
      <c r="C1861" s="57"/>
      <c r="D1861" s="57"/>
      <c r="E1861" s="57"/>
      <c r="F1861" s="57"/>
      <c r="G1861" s="57"/>
      <c r="H1861" s="57"/>
      <c r="I1861" s="57"/>
      <c r="J1861" s="57"/>
      <c r="K1861" s="57"/>
      <c r="L1861" s="57"/>
      <c r="M1861" s="57"/>
      <c r="N1861" s="57"/>
      <c r="O1861" s="57"/>
      <c r="P1861" s="57"/>
      <c r="Q1861" s="57"/>
      <c r="R1861" s="57"/>
      <c r="S1861" s="57"/>
      <c r="T1861" s="57"/>
      <c r="U1861" s="77"/>
      <c r="V1861" s="24"/>
      <c r="Y1861" s="24"/>
      <c r="Z1861" s="24"/>
      <c r="AA1861" s="24"/>
      <c r="AB1861" s="24"/>
      <c r="AC1861" s="24"/>
    </row>
    <row r="1862" spans="1:29" s="169" customFormat="1">
      <c r="A1862" s="24"/>
      <c r="B1862" s="24"/>
      <c r="C1862" s="57"/>
      <c r="D1862" s="57"/>
      <c r="E1862" s="57"/>
      <c r="F1862" s="57"/>
      <c r="G1862" s="57"/>
      <c r="H1862" s="57"/>
      <c r="I1862" s="57"/>
      <c r="J1862" s="57"/>
      <c r="K1862" s="57"/>
      <c r="L1862" s="57"/>
      <c r="M1862" s="57"/>
      <c r="N1862" s="57"/>
      <c r="O1862" s="57"/>
      <c r="P1862" s="57"/>
      <c r="Q1862" s="57"/>
      <c r="R1862" s="57"/>
      <c r="S1862" s="57"/>
      <c r="T1862" s="57"/>
      <c r="U1862" s="77"/>
      <c r="V1862" s="24"/>
      <c r="Y1862" s="24"/>
      <c r="Z1862" s="24"/>
      <c r="AA1862" s="24"/>
      <c r="AB1862" s="24"/>
      <c r="AC1862" s="24"/>
    </row>
    <row r="1863" spans="1:29" s="169" customFormat="1">
      <c r="A1863" s="24"/>
      <c r="B1863" s="24"/>
      <c r="C1863" s="57"/>
      <c r="D1863" s="57"/>
      <c r="E1863" s="57"/>
      <c r="F1863" s="57"/>
      <c r="G1863" s="57"/>
      <c r="H1863" s="57"/>
      <c r="I1863" s="57"/>
      <c r="J1863" s="57"/>
      <c r="K1863" s="57"/>
      <c r="L1863" s="57"/>
      <c r="M1863" s="57"/>
      <c r="N1863" s="57"/>
      <c r="O1863" s="57"/>
      <c r="P1863" s="57"/>
      <c r="Q1863" s="57"/>
      <c r="R1863" s="57"/>
      <c r="S1863" s="57"/>
      <c r="T1863" s="57"/>
      <c r="U1863" s="77"/>
      <c r="V1863" s="24"/>
      <c r="Y1863" s="24"/>
      <c r="Z1863" s="24"/>
      <c r="AA1863" s="24"/>
      <c r="AB1863" s="24"/>
      <c r="AC1863" s="24"/>
    </row>
    <row r="1864" spans="1:29" s="169" customFormat="1">
      <c r="A1864" s="24"/>
      <c r="B1864" s="24"/>
      <c r="C1864" s="57"/>
      <c r="D1864" s="57"/>
      <c r="E1864" s="57"/>
      <c r="F1864" s="57"/>
      <c r="G1864" s="57"/>
      <c r="H1864" s="57"/>
      <c r="I1864" s="57"/>
      <c r="J1864" s="57"/>
      <c r="K1864" s="57"/>
      <c r="L1864" s="57"/>
      <c r="M1864" s="57"/>
      <c r="N1864" s="57"/>
      <c r="O1864" s="57"/>
      <c r="P1864" s="57"/>
      <c r="Q1864" s="57"/>
      <c r="R1864" s="57"/>
      <c r="S1864" s="57"/>
      <c r="T1864" s="57"/>
      <c r="U1864" s="77"/>
      <c r="V1864" s="24"/>
      <c r="Y1864" s="24"/>
      <c r="Z1864" s="24"/>
      <c r="AA1864" s="24"/>
      <c r="AB1864" s="24"/>
      <c r="AC1864" s="24"/>
    </row>
    <row r="1865" spans="1:29" s="169" customFormat="1">
      <c r="A1865" s="24"/>
      <c r="B1865" s="24"/>
      <c r="C1865" s="57"/>
      <c r="D1865" s="57"/>
      <c r="E1865" s="57"/>
      <c r="F1865" s="57"/>
      <c r="G1865" s="57"/>
      <c r="H1865" s="57"/>
      <c r="I1865" s="57"/>
      <c r="J1865" s="57"/>
      <c r="K1865" s="57"/>
      <c r="L1865" s="57"/>
      <c r="M1865" s="57"/>
      <c r="N1865" s="57"/>
      <c r="O1865" s="57"/>
      <c r="P1865" s="57"/>
      <c r="Q1865" s="57"/>
      <c r="R1865" s="57"/>
      <c r="S1865" s="57"/>
      <c r="T1865" s="57"/>
      <c r="U1865" s="77"/>
      <c r="V1865" s="24"/>
      <c r="Y1865" s="24"/>
      <c r="Z1865" s="24"/>
      <c r="AA1865" s="24"/>
      <c r="AB1865" s="24"/>
      <c r="AC1865" s="24"/>
    </row>
    <row r="1866" spans="1:29" s="169" customFormat="1">
      <c r="A1866" s="24"/>
      <c r="B1866" s="24"/>
      <c r="C1866" s="57"/>
      <c r="D1866" s="57"/>
      <c r="E1866" s="57"/>
      <c r="F1866" s="57"/>
      <c r="G1866" s="57"/>
      <c r="H1866" s="57"/>
      <c r="I1866" s="57"/>
      <c r="J1866" s="57"/>
      <c r="K1866" s="57"/>
      <c r="L1866" s="57"/>
      <c r="M1866" s="57"/>
      <c r="N1866" s="57"/>
      <c r="O1866" s="57"/>
      <c r="P1866" s="57"/>
      <c r="Q1866" s="57"/>
      <c r="R1866" s="57"/>
      <c r="S1866" s="57"/>
      <c r="T1866" s="57"/>
      <c r="U1866" s="77"/>
      <c r="V1866" s="24"/>
      <c r="Y1866" s="24"/>
      <c r="Z1866" s="24"/>
      <c r="AA1866" s="24"/>
      <c r="AB1866" s="24"/>
      <c r="AC1866" s="24"/>
    </row>
    <row r="1867" spans="1:29" s="169" customFormat="1">
      <c r="A1867" s="24"/>
      <c r="B1867" s="24"/>
      <c r="C1867" s="57"/>
      <c r="D1867" s="57"/>
      <c r="E1867" s="57"/>
      <c r="F1867" s="57"/>
      <c r="G1867" s="57"/>
      <c r="H1867" s="57"/>
      <c r="I1867" s="57"/>
      <c r="J1867" s="57"/>
      <c r="K1867" s="57"/>
      <c r="L1867" s="57"/>
      <c r="M1867" s="57"/>
      <c r="N1867" s="57"/>
      <c r="O1867" s="57"/>
      <c r="P1867" s="57"/>
      <c r="Q1867" s="57"/>
      <c r="R1867" s="57"/>
      <c r="S1867" s="57"/>
      <c r="T1867" s="57"/>
      <c r="U1867" s="77"/>
      <c r="V1867" s="24"/>
      <c r="Y1867" s="24"/>
      <c r="Z1867" s="24"/>
      <c r="AA1867" s="24"/>
      <c r="AB1867" s="24"/>
      <c r="AC1867" s="24"/>
    </row>
    <row r="1868" spans="1:29" s="169" customFormat="1">
      <c r="A1868" s="24"/>
      <c r="B1868" s="24"/>
      <c r="C1868" s="57"/>
      <c r="D1868" s="57"/>
      <c r="E1868" s="57"/>
      <c r="F1868" s="57"/>
      <c r="G1868" s="57"/>
      <c r="H1868" s="57"/>
      <c r="I1868" s="57"/>
      <c r="J1868" s="57"/>
      <c r="K1868" s="57"/>
      <c r="L1868" s="57"/>
      <c r="M1868" s="57"/>
      <c r="N1868" s="57"/>
      <c r="O1868" s="57"/>
      <c r="P1868" s="57"/>
      <c r="Q1868" s="57"/>
      <c r="R1868" s="57"/>
      <c r="S1868" s="57"/>
      <c r="T1868" s="57"/>
      <c r="U1868" s="77"/>
      <c r="V1868" s="24"/>
      <c r="Y1868" s="24"/>
      <c r="Z1868" s="24"/>
      <c r="AA1868" s="24"/>
      <c r="AB1868" s="24"/>
      <c r="AC1868" s="24"/>
    </row>
    <row r="1869" spans="1:29" s="169" customFormat="1">
      <c r="A1869" s="24"/>
      <c r="B1869" s="24"/>
      <c r="C1869" s="57"/>
      <c r="D1869" s="57"/>
      <c r="E1869" s="57"/>
      <c r="F1869" s="57"/>
      <c r="G1869" s="57"/>
      <c r="H1869" s="57"/>
      <c r="I1869" s="57"/>
      <c r="J1869" s="57"/>
      <c r="K1869" s="57"/>
      <c r="L1869" s="57"/>
      <c r="M1869" s="57"/>
      <c r="N1869" s="57"/>
      <c r="O1869" s="57"/>
      <c r="P1869" s="57"/>
      <c r="Q1869" s="57"/>
      <c r="R1869" s="57"/>
      <c r="S1869" s="57"/>
      <c r="T1869" s="57"/>
      <c r="U1869" s="77"/>
      <c r="V1869" s="24"/>
      <c r="Y1869" s="24"/>
      <c r="Z1869" s="24"/>
      <c r="AA1869" s="24"/>
      <c r="AB1869" s="24"/>
      <c r="AC1869" s="24"/>
    </row>
    <row r="1870" spans="1:29" s="169" customFormat="1">
      <c r="A1870" s="24"/>
      <c r="B1870" s="24"/>
      <c r="C1870" s="57"/>
      <c r="D1870" s="57"/>
      <c r="E1870" s="57"/>
      <c r="F1870" s="57"/>
      <c r="G1870" s="57"/>
      <c r="H1870" s="57"/>
      <c r="I1870" s="57"/>
      <c r="J1870" s="57"/>
      <c r="K1870" s="57"/>
      <c r="L1870" s="57"/>
      <c r="M1870" s="57"/>
      <c r="N1870" s="57"/>
      <c r="O1870" s="57"/>
      <c r="P1870" s="57"/>
      <c r="Q1870" s="57"/>
      <c r="R1870" s="57"/>
      <c r="S1870" s="57"/>
      <c r="T1870" s="57"/>
      <c r="U1870" s="77"/>
      <c r="V1870" s="24"/>
      <c r="Y1870" s="24"/>
      <c r="Z1870" s="24"/>
      <c r="AA1870" s="24"/>
      <c r="AB1870" s="24"/>
      <c r="AC1870" s="24"/>
    </row>
    <row r="1871" spans="1:29" s="169" customFormat="1">
      <c r="A1871" s="24"/>
      <c r="B1871" s="24"/>
      <c r="C1871" s="57"/>
      <c r="D1871" s="57"/>
      <c r="E1871" s="57"/>
      <c r="F1871" s="57"/>
      <c r="G1871" s="57"/>
      <c r="H1871" s="57"/>
      <c r="I1871" s="57"/>
      <c r="J1871" s="57"/>
      <c r="K1871" s="57"/>
      <c r="L1871" s="57"/>
      <c r="M1871" s="57"/>
      <c r="N1871" s="57"/>
      <c r="O1871" s="57"/>
      <c r="P1871" s="57"/>
      <c r="Q1871" s="57"/>
      <c r="R1871" s="57"/>
      <c r="S1871" s="57"/>
      <c r="T1871" s="57"/>
      <c r="U1871" s="77"/>
      <c r="V1871" s="24"/>
      <c r="Y1871" s="24"/>
      <c r="Z1871" s="24"/>
      <c r="AA1871" s="24"/>
      <c r="AB1871" s="24"/>
      <c r="AC1871" s="24"/>
    </row>
    <row r="1872" spans="1:29" s="169" customFormat="1">
      <c r="A1872" s="24"/>
      <c r="B1872" s="24"/>
      <c r="C1872" s="57"/>
      <c r="D1872" s="57"/>
      <c r="E1872" s="57"/>
      <c r="F1872" s="57"/>
      <c r="G1872" s="57"/>
      <c r="H1872" s="57"/>
      <c r="I1872" s="57"/>
      <c r="J1872" s="57"/>
      <c r="K1872" s="57"/>
      <c r="L1872" s="57"/>
      <c r="M1872" s="57"/>
      <c r="N1872" s="57"/>
      <c r="O1872" s="57"/>
      <c r="P1872" s="57"/>
      <c r="Q1872" s="57"/>
      <c r="R1872" s="57"/>
      <c r="S1872" s="57"/>
      <c r="T1872" s="57"/>
      <c r="U1872" s="77"/>
      <c r="V1872" s="24"/>
      <c r="Y1872" s="24"/>
      <c r="Z1872" s="24"/>
      <c r="AA1872" s="24"/>
      <c r="AB1872" s="24"/>
      <c r="AC1872" s="24"/>
    </row>
    <row r="1873" spans="1:29" s="169" customFormat="1">
      <c r="A1873" s="24"/>
      <c r="B1873" s="24"/>
      <c r="C1873" s="57"/>
      <c r="D1873" s="57"/>
      <c r="E1873" s="57"/>
      <c r="F1873" s="57"/>
      <c r="G1873" s="57"/>
      <c r="H1873" s="57"/>
      <c r="I1873" s="57"/>
      <c r="J1873" s="57"/>
      <c r="K1873" s="57"/>
      <c r="L1873" s="57"/>
      <c r="M1873" s="57"/>
      <c r="N1873" s="57"/>
      <c r="O1873" s="57"/>
      <c r="P1873" s="57"/>
      <c r="Q1873" s="57"/>
      <c r="R1873" s="57"/>
      <c r="S1873" s="57"/>
      <c r="T1873" s="57"/>
      <c r="U1873" s="77"/>
      <c r="V1873" s="24"/>
      <c r="Y1873" s="24"/>
      <c r="Z1873" s="24"/>
      <c r="AA1873" s="24"/>
      <c r="AB1873" s="24"/>
      <c r="AC1873" s="24"/>
    </row>
    <row r="1874" spans="1:29" s="169" customFormat="1">
      <c r="A1874" s="24"/>
      <c r="B1874" s="24"/>
      <c r="C1874" s="57"/>
      <c r="D1874" s="57"/>
      <c r="E1874" s="57"/>
      <c r="F1874" s="57"/>
      <c r="G1874" s="57"/>
      <c r="H1874" s="57"/>
      <c r="I1874" s="57"/>
      <c r="J1874" s="57"/>
      <c r="K1874" s="57"/>
      <c r="L1874" s="57"/>
      <c r="M1874" s="57"/>
      <c r="N1874" s="57"/>
      <c r="O1874" s="57"/>
      <c r="P1874" s="57"/>
      <c r="Q1874" s="57"/>
      <c r="R1874" s="57"/>
      <c r="S1874" s="57"/>
      <c r="T1874" s="57"/>
      <c r="U1874" s="77"/>
      <c r="V1874" s="24"/>
      <c r="Y1874" s="24"/>
      <c r="Z1874" s="24"/>
      <c r="AA1874" s="24"/>
      <c r="AB1874" s="24"/>
      <c r="AC1874" s="24"/>
    </row>
    <row r="1875" spans="1:29" s="169" customFormat="1">
      <c r="A1875" s="24"/>
      <c r="B1875" s="24"/>
      <c r="C1875" s="57"/>
      <c r="D1875" s="57"/>
      <c r="E1875" s="57"/>
      <c r="F1875" s="57"/>
      <c r="G1875" s="57"/>
      <c r="H1875" s="57"/>
      <c r="I1875" s="57"/>
      <c r="J1875" s="57"/>
      <c r="K1875" s="57"/>
      <c r="L1875" s="57"/>
      <c r="M1875" s="57"/>
      <c r="N1875" s="57"/>
      <c r="O1875" s="57"/>
      <c r="P1875" s="57"/>
      <c r="Q1875" s="57"/>
      <c r="R1875" s="57"/>
      <c r="S1875" s="57"/>
      <c r="T1875" s="57"/>
      <c r="U1875" s="77"/>
      <c r="V1875" s="24"/>
      <c r="Y1875" s="24"/>
      <c r="Z1875" s="24"/>
      <c r="AA1875" s="24"/>
      <c r="AB1875" s="24"/>
      <c r="AC1875" s="24"/>
    </row>
    <row r="1876" spans="1:29" s="169" customFormat="1">
      <c r="A1876" s="24"/>
      <c r="B1876" s="24"/>
      <c r="C1876" s="57"/>
      <c r="D1876" s="57"/>
      <c r="E1876" s="57"/>
      <c r="F1876" s="57"/>
      <c r="G1876" s="57"/>
      <c r="H1876" s="57"/>
      <c r="I1876" s="57"/>
      <c r="J1876" s="57"/>
      <c r="K1876" s="57"/>
      <c r="L1876" s="57"/>
      <c r="M1876" s="57"/>
      <c r="N1876" s="57"/>
      <c r="O1876" s="57"/>
      <c r="P1876" s="57"/>
      <c r="Q1876" s="57"/>
      <c r="R1876" s="57"/>
      <c r="S1876" s="57"/>
      <c r="T1876" s="57"/>
      <c r="U1876" s="77"/>
      <c r="V1876" s="24"/>
      <c r="Y1876" s="24"/>
      <c r="Z1876" s="24"/>
      <c r="AA1876" s="24"/>
      <c r="AB1876" s="24"/>
      <c r="AC1876" s="24"/>
    </row>
    <row r="1877" spans="1:29" s="169" customFormat="1">
      <c r="A1877" s="24"/>
      <c r="B1877" s="24"/>
      <c r="C1877" s="57"/>
      <c r="D1877" s="57"/>
      <c r="E1877" s="57"/>
      <c r="F1877" s="57"/>
      <c r="G1877" s="57"/>
      <c r="H1877" s="57"/>
      <c r="I1877" s="57"/>
      <c r="J1877" s="57"/>
      <c r="K1877" s="57"/>
      <c r="L1877" s="57"/>
      <c r="M1877" s="57"/>
      <c r="N1877" s="57"/>
      <c r="O1877" s="57"/>
      <c r="P1877" s="57"/>
      <c r="Q1877" s="57"/>
      <c r="R1877" s="57"/>
      <c r="S1877" s="57"/>
      <c r="T1877" s="57"/>
      <c r="U1877" s="77"/>
      <c r="V1877" s="24"/>
      <c r="Y1877" s="24"/>
      <c r="Z1877" s="24"/>
      <c r="AA1877" s="24"/>
      <c r="AB1877" s="24"/>
      <c r="AC1877" s="24"/>
    </row>
    <row r="1878" spans="1:29" s="169" customFormat="1">
      <c r="A1878" s="24"/>
      <c r="B1878" s="24"/>
      <c r="C1878" s="57"/>
      <c r="D1878" s="57"/>
      <c r="E1878" s="57"/>
      <c r="F1878" s="57"/>
      <c r="G1878" s="57"/>
      <c r="H1878" s="57"/>
      <c r="I1878" s="57"/>
      <c r="J1878" s="57"/>
      <c r="K1878" s="57"/>
      <c r="L1878" s="57"/>
      <c r="M1878" s="57"/>
      <c r="N1878" s="57"/>
      <c r="O1878" s="57"/>
      <c r="P1878" s="57"/>
      <c r="Q1878" s="57"/>
      <c r="R1878" s="57"/>
      <c r="S1878" s="57"/>
      <c r="T1878" s="57"/>
      <c r="U1878" s="77"/>
      <c r="V1878" s="24"/>
      <c r="Y1878" s="24"/>
      <c r="Z1878" s="24"/>
      <c r="AA1878" s="24"/>
      <c r="AB1878" s="24"/>
      <c r="AC1878" s="24"/>
    </row>
    <row r="1879" spans="1:29" s="169" customFormat="1">
      <c r="A1879" s="24"/>
      <c r="B1879" s="24"/>
      <c r="C1879" s="57"/>
      <c r="D1879" s="57"/>
      <c r="E1879" s="57"/>
      <c r="F1879" s="57"/>
      <c r="G1879" s="57"/>
      <c r="H1879" s="57"/>
      <c r="I1879" s="57"/>
      <c r="J1879" s="57"/>
      <c r="K1879" s="57"/>
      <c r="L1879" s="57"/>
      <c r="M1879" s="57"/>
      <c r="N1879" s="57"/>
      <c r="O1879" s="57"/>
      <c r="P1879" s="57"/>
      <c r="Q1879" s="57"/>
      <c r="R1879" s="57"/>
      <c r="S1879" s="57"/>
      <c r="T1879" s="57"/>
      <c r="U1879" s="77"/>
      <c r="V1879" s="24"/>
      <c r="Y1879" s="24"/>
      <c r="Z1879" s="24"/>
      <c r="AA1879" s="24"/>
      <c r="AB1879" s="24"/>
      <c r="AC1879" s="24"/>
    </row>
    <row r="1880" spans="1:29" s="169" customFormat="1">
      <c r="A1880" s="24"/>
      <c r="B1880" s="24"/>
      <c r="C1880" s="57"/>
      <c r="D1880" s="57"/>
      <c r="E1880" s="57"/>
      <c r="F1880" s="57"/>
      <c r="G1880" s="57"/>
      <c r="H1880" s="57"/>
      <c r="I1880" s="57"/>
      <c r="J1880" s="57"/>
      <c r="K1880" s="57"/>
      <c r="L1880" s="57"/>
      <c r="M1880" s="57"/>
      <c r="N1880" s="57"/>
      <c r="O1880" s="57"/>
      <c r="P1880" s="57"/>
      <c r="Q1880" s="57"/>
      <c r="R1880" s="57"/>
      <c r="S1880" s="57"/>
      <c r="T1880" s="57"/>
      <c r="U1880" s="77"/>
      <c r="V1880" s="24"/>
      <c r="Y1880" s="24"/>
      <c r="Z1880" s="24"/>
      <c r="AA1880" s="24"/>
      <c r="AB1880" s="24"/>
      <c r="AC1880" s="24"/>
    </row>
    <row r="1881" spans="1:29" s="169" customFormat="1">
      <c r="A1881" s="24"/>
      <c r="B1881" s="24"/>
      <c r="C1881" s="57"/>
      <c r="D1881" s="57"/>
      <c r="E1881" s="57"/>
      <c r="F1881" s="57"/>
      <c r="G1881" s="57"/>
      <c r="H1881" s="57"/>
      <c r="I1881" s="57"/>
      <c r="J1881" s="57"/>
      <c r="K1881" s="57"/>
      <c r="L1881" s="57"/>
      <c r="M1881" s="57"/>
      <c r="N1881" s="57"/>
      <c r="O1881" s="57"/>
      <c r="P1881" s="57"/>
      <c r="Q1881" s="57"/>
      <c r="R1881" s="57"/>
      <c r="S1881" s="57"/>
      <c r="T1881" s="57"/>
      <c r="U1881" s="77"/>
      <c r="V1881" s="24"/>
      <c r="Y1881" s="24"/>
      <c r="Z1881" s="24"/>
      <c r="AA1881" s="24"/>
      <c r="AB1881" s="24"/>
      <c r="AC1881" s="24"/>
    </row>
    <row r="1882" spans="1:29" s="169" customFormat="1">
      <c r="A1882" s="24"/>
      <c r="B1882" s="24"/>
      <c r="C1882" s="57"/>
      <c r="D1882" s="57"/>
      <c r="E1882" s="57"/>
      <c r="F1882" s="57"/>
      <c r="G1882" s="57"/>
      <c r="H1882" s="57"/>
      <c r="I1882" s="57"/>
      <c r="J1882" s="57"/>
      <c r="K1882" s="57"/>
      <c r="L1882" s="57"/>
      <c r="M1882" s="57"/>
      <c r="N1882" s="57"/>
      <c r="O1882" s="57"/>
      <c r="P1882" s="57"/>
      <c r="Q1882" s="57"/>
      <c r="R1882" s="57"/>
      <c r="S1882" s="57"/>
      <c r="T1882" s="57"/>
      <c r="U1882" s="77"/>
      <c r="V1882" s="24"/>
      <c r="Y1882" s="24"/>
      <c r="Z1882" s="24"/>
      <c r="AA1882" s="24"/>
      <c r="AB1882" s="24"/>
      <c r="AC1882" s="24"/>
    </row>
    <row r="1883" spans="1:29" s="169" customFormat="1">
      <c r="A1883" s="24"/>
      <c r="B1883" s="24"/>
      <c r="C1883" s="57"/>
      <c r="D1883" s="57"/>
      <c r="E1883" s="57"/>
      <c r="F1883" s="57"/>
      <c r="G1883" s="57"/>
      <c r="H1883" s="57"/>
      <c r="I1883" s="57"/>
      <c r="J1883" s="57"/>
      <c r="K1883" s="57"/>
      <c r="L1883" s="57"/>
      <c r="M1883" s="57"/>
      <c r="N1883" s="57"/>
      <c r="O1883" s="57"/>
      <c r="P1883" s="57"/>
      <c r="Q1883" s="57"/>
      <c r="R1883" s="57"/>
      <c r="S1883" s="57"/>
      <c r="T1883" s="57"/>
      <c r="U1883" s="77"/>
      <c r="V1883" s="24"/>
      <c r="Y1883" s="24"/>
      <c r="Z1883" s="24"/>
      <c r="AA1883" s="24"/>
      <c r="AB1883" s="24"/>
      <c r="AC1883" s="24"/>
    </row>
    <row r="1884" spans="1:29" s="169" customFormat="1">
      <c r="A1884" s="24"/>
      <c r="B1884" s="24"/>
      <c r="C1884" s="57"/>
      <c r="D1884" s="57"/>
      <c r="E1884" s="57"/>
      <c r="F1884" s="57"/>
      <c r="G1884" s="57"/>
      <c r="H1884" s="57"/>
      <c r="I1884" s="57"/>
      <c r="J1884" s="57"/>
      <c r="K1884" s="57"/>
      <c r="L1884" s="57"/>
      <c r="M1884" s="57"/>
      <c r="N1884" s="57"/>
      <c r="O1884" s="57"/>
      <c r="P1884" s="57"/>
      <c r="Q1884" s="57"/>
      <c r="R1884" s="57"/>
      <c r="S1884" s="57"/>
      <c r="T1884" s="57"/>
      <c r="U1884" s="77"/>
      <c r="V1884" s="24"/>
      <c r="Y1884" s="24"/>
      <c r="Z1884" s="24"/>
      <c r="AA1884" s="24"/>
      <c r="AB1884" s="24"/>
      <c r="AC1884" s="24"/>
    </row>
    <row r="1885" spans="1:29" s="169" customFormat="1">
      <c r="A1885" s="24"/>
      <c r="B1885" s="24"/>
      <c r="C1885" s="57"/>
      <c r="D1885" s="57"/>
      <c r="E1885" s="57"/>
      <c r="F1885" s="57"/>
      <c r="G1885" s="57"/>
      <c r="H1885" s="57"/>
      <c r="I1885" s="57"/>
      <c r="J1885" s="57"/>
      <c r="K1885" s="57"/>
      <c r="L1885" s="57"/>
      <c r="M1885" s="57"/>
      <c r="N1885" s="57"/>
      <c r="O1885" s="57"/>
      <c r="P1885" s="57"/>
      <c r="Q1885" s="57"/>
      <c r="R1885" s="57"/>
      <c r="S1885" s="57"/>
      <c r="T1885" s="57"/>
      <c r="U1885" s="77"/>
      <c r="V1885" s="24"/>
      <c r="Y1885" s="24"/>
      <c r="Z1885" s="24"/>
      <c r="AA1885" s="24"/>
      <c r="AB1885" s="24"/>
      <c r="AC1885" s="24"/>
    </row>
    <row r="1886" spans="1:29" s="169" customFormat="1">
      <c r="A1886" s="24"/>
      <c r="B1886" s="24"/>
      <c r="C1886" s="57"/>
      <c r="D1886" s="57"/>
      <c r="E1886" s="57"/>
      <c r="F1886" s="57"/>
      <c r="G1886" s="57"/>
      <c r="H1886" s="57"/>
      <c r="I1886" s="57"/>
      <c r="J1886" s="57"/>
      <c r="K1886" s="57"/>
      <c r="L1886" s="57"/>
      <c r="M1886" s="57"/>
      <c r="N1886" s="57"/>
      <c r="O1886" s="57"/>
      <c r="P1886" s="57"/>
      <c r="Q1886" s="57"/>
      <c r="R1886" s="57"/>
      <c r="S1886" s="57"/>
      <c r="T1886" s="57"/>
      <c r="U1886" s="77"/>
      <c r="V1886" s="24"/>
      <c r="Y1886" s="24"/>
      <c r="Z1886" s="24"/>
      <c r="AA1886" s="24"/>
      <c r="AB1886" s="24"/>
      <c r="AC1886" s="24"/>
    </row>
    <row r="1887" spans="1:29" s="169" customFormat="1">
      <c r="A1887" s="24"/>
      <c r="B1887" s="24"/>
      <c r="C1887" s="57"/>
      <c r="D1887" s="57"/>
      <c r="E1887" s="57"/>
      <c r="F1887" s="57"/>
      <c r="G1887" s="57"/>
      <c r="H1887" s="57"/>
      <c r="I1887" s="57"/>
      <c r="J1887" s="57"/>
      <c r="K1887" s="57"/>
      <c r="L1887" s="57"/>
      <c r="M1887" s="57"/>
      <c r="N1887" s="57"/>
      <c r="O1887" s="57"/>
      <c r="P1887" s="57"/>
      <c r="Q1887" s="57"/>
      <c r="R1887" s="57"/>
      <c r="S1887" s="57"/>
      <c r="T1887" s="57"/>
      <c r="U1887" s="77"/>
      <c r="V1887" s="24"/>
      <c r="Y1887" s="24"/>
      <c r="Z1887" s="24"/>
      <c r="AA1887" s="24"/>
      <c r="AB1887" s="24"/>
      <c r="AC1887" s="24"/>
    </row>
    <row r="1888" spans="1:29" s="169" customFormat="1">
      <c r="A1888" s="24"/>
      <c r="B1888" s="24"/>
      <c r="C1888" s="57"/>
      <c r="D1888" s="57"/>
      <c r="E1888" s="57"/>
      <c r="F1888" s="57"/>
      <c r="G1888" s="57"/>
      <c r="H1888" s="57"/>
      <c r="I1888" s="57"/>
      <c r="J1888" s="57"/>
      <c r="K1888" s="57"/>
      <c r="L1888" s="57"/>
      <c r="M1888" s="57"/>
      <c r="N1888" s="57"/>
      <c r="O1888" s="57"/>
      <c r="P1888" s="57"/>
      <c r="Q1888" s="57"/>
      <c r="R1888" s="57"/>
      <c r="S1888" s="57"/>
      <c r="T1888" s="57"/>
      <c r="U1888" s="77"/>
      <c r="V1888" s="24"/>
      <c r="Y1888" s="24"/>
      <c r="Z1888" s="24"/>
      <c r="AA1888" s="24"/>
      <c r="AB1888" s="24"/>
      <c r="AC1888" s="24"/>
    </row>
    <row r="1889" spans="1:29" s="169" customFormat="1">
      <c r="A1889" s="24"/>
      <c r="B1889" s="24"/>
      <c r="C1889" s="57"/>
      <c r="D1889" s="57"/>
      <c r="E1889" s="57"/>
      <c r="F1889" s="57"/>
      <c r="G1889" s="57"/>
      <c r="H1889" s="57"/>
      <c r="I1889" s="57"/>
      <c r="J1889" s="57"/>
      <c r="K1889" s="57"/>
      <c r="L1889" s="57"/>
      <c r="M1889" s="57"/>
      <c r="N1889" s="57"/>
      <c r="O1889" s="57"/>
      <c r="P1889" s="57"/>
      <c r="Q1889" s="57"/>
      <c r="R1889" s="57"/>
      <c r="S1889" s="57"/>
      <c r="T1889" s="57"/>
      <c r="U1889" s="77"/>
      <c r="V1889" s="24"/>
      <c r="Y1889" s="24"/>
      <c r="Z1889" s="24"/>
      <c r="AA1889" s="24"/>
      <c r="AB1889" s="24"/>
      <c r="AC1889" s="24"/>
    </row>
    <row r="1890" spans="1:29" s="169" customFormat="1">
      <c r="A1890" s="24"/>
      <c r="B1890" s="24"/>
      <c r="C1890" s="57"/>
      <c r="D1890" s="57"/>
      <c r="E1890" s="57"/>
      <c r="F1890" s="57"/>
      <c r="G1890" s="57"/>
      <c r="H1890" s="57"/>
      <c r="I1890" s="57"/>
      <c r="J1890" s="57"/>
      <c r="K1890" s="57"/>
      <c r="L1890" s="57"/>
      <c r="M1890" s="57"/>
      <c r="N1890" s="57"/>
      <c r="O1890" s="57"/>
      <c r="P1890" s="57"/>
      <c r="Q1890" s="57"/>
      <c r="R1890" s="57"/>
      <c r="S1890" s="57"/>
      <c r="T1890" s="57"/>
      <c r="U1890" s="77"/>
      <c r="V1890" s="24"/>
      <c r="Y1890" s="24"/>
      <c r="Z1890" s="24"/>
      <c r="AA1890" s="24"/>
      <c r="AB1890" s="24"/>
      <c r="AC1890" s="24"/>
    </row>
    <row r="1891" spans="1:29" s="169" customFormat="1">
      <c r="A1891" s="24"/>
      <c r="B1891" s="24"/>
      <c r="C1891" s="57"/>
      <c r="D1891" s="57"/>
      <c r="E1891" s="57"/>
      <c r="F1891" s="57"/>
      <c r="G1891" s="57"/>
      <c r="H1891" s="57"/>
      <c r="I1891" s="57"/>
      <c r="J1891" s="57"/>
      <c r="K1891" s="57"/>
      <c r="L1891" s="57"/>
      <c r="M1891" s="57"/>
      <c r="N1891" s="57"/>
      <c r="O1891" s="57"/>
      <c r="P1891" s="57"/>
      <c r="Q1891" s="57"/>
      <c r="R1891" s="57"/>
      <c r="S1891" s="57"/>
      <c r="T1891" s="57"/>
      <c r="U1891" s="77"/>
      <c r="V1891" s="24"/>
      <c r="Y1891" s="24"/>
      <c r="Z1891" s="24"/>
      <c r="AA1891" s="24"/>
      <c r="AB1891" s="24"/>
      <c r="AC1891" s="24"/>
    </row>
    <row r="1892" spans="1:29" s="169" customFormat="1">
      <c r="A1892" s="24"/>
      <c r="B1892" s="24"/>
      <c r="C1892" s="57"/>
      <c r="D1892" s="57"/>
      <c r="E1892" s="57"/>
      <c r="F1892" s="57"/>
      <c r="G1892" s="57"/>
      <c r="H1892" s="57"/>
      <c r="I1892" s="57"/>
      <c r="J1892" s="57"/>
      <c r="K1892" s="57"/>
      <c r="L1892" s="57"/>
      <c r="M1892" s="57"/>
      <c r="N1892" s="57"/>
      <c r="O1892" s="57"/>
      <c r="P1892" s="57"/>
      <c r="Q1892" s="57"/>
      <c r="R1892" s="57"/>
      <c r="S1892" s="57"/>
      <c r="T1892" s="57"/>
      <c r="U1892" s="77"/>
      <c r="V1892" s="24"/>
      <c r="Y1892" s="24"/>
      <c r="Z1892" s="24"/>
      <c r="AA1892" s="24"/>
      <c r="AB1892" s="24"/>
      <c r="AC1892" s="24"/>
    </row>
    <row r="1893" spans="1:29" s="169" customFormat="1">
      <c r="A1893" s="24"/>
      <c r="B1893" s="24"/>
      <c r="C1893" s="57"/>
      <c r="D1893" s="57"/>
      <c r="E1893" s="57"/>
      <c r="F1893" s="57"/>
      <c r="G1893" s="57"/>
      <c r="H1893" s="57"/>
      <c r="I1893" s="57"/>
      <c r="J1893" s="57"/>
      <c r="K1893" s="57"/>
      <c r="L1893" s="57"/>
      <c r="M1893" s="57"/>
      <c r="N1893" s="57"/>
      <c r="O1893" s="57"/>
      <c r="P1893" s="57"/>
      <c r="Q1893" s="57"/>
      <c r="R1893" s="57"/>
      <c r="S1893" s="57"/>
      <c r="T1893" s="57"/>
      <c r="U1893" s="77"/>
      <c r="V1893" s="24"/>
      <c r="Y1893" s="24"/>
      <c r="Z1893" s="24"/>
      <c r="AA1893" s="24"/>
      <c r="AB1893" s="24"/>
      <c r="AC1893" s="24"/>
    </row>
    <row r="1894" spans="1:29" s="169" customFormat="1">
      <c r="A1894" s="24"/>
      <c r="B1894" s="24"/>
      <c r="C1894" s="57"/>
      <c r="D1894" s="57"/>
      <c r="E1894" s="57"/>
      <c r="F1894" s="57"/>
      <c r="G1894" s="57"/>
      <c r="H1894" s="57"/>
      <c r="I1894" s="57"/>
      <c r="J1894" s="57"/>
      <c r="K1894" s="57"/>
      <c r="L1894" s="57"/>
      <c r="M1894" s="57"/>
      <c r="N1894" s="57"/>
      <c r="O1894" s="57"/>
      <c r="P1894" s="57"/>
      <c r="Q1894" s="57"/>
      <c r="R1894" s="57"/>
      <c r="S1894" s="57"/>
      <c r="T1894" s="57"/>
      <c r="U1894" s="77"/>
      <c r="V1894" s="24"/>
      <c r="Y1894" s="24"/>
      <c r="Z1894" s="24"/>
      <c r="AA1894" s="24"/>
      <c r="AB1894" s="24"/>
      <c r="AC1894" s="24"/>
    </row>
    <row r="1895" spans="1:29" s="169" customFormat="1">
      <c r="A1895" s="24"/>
      <c r="B1895" s="24"/>
      <c r="C1895" s="57"/>
      <c r="D1895" s="57"/>
      <c r="E1895" s="57"/>
      <c r="F1895" s="57"/>
      <c r="G1895" s="57"/>
      <c r="H1895" s="57"/>
      <c r="I1895" s="57"/>
      <c r="J1895" s="57"/>
      <c r="K1895" s="57"/>
      <c r="L1895" s="57"/>
      <c r="M1895" s="57"/>
      <c r="N1895" s="57"/>
      <c r="O1895" s="57"/>
      <c r="P1895" s="57"/>
      <c r="Q1895" s="57"/>
      <c r="R1895" s="57"/>
      <c r="S1895" s="57"/>
      <c r="T1895" s="57"/>
      <c r="U1895" s="77"/>
      <c r="V1895" s="24"/>
      <c r="Y1895" s="24"/>
      <c r="Z1895" s="24"/>
      <c r="AA1895" s="24"/>
      <c r="AB1895" s="24"/>
      <c r="AC1895" s="24"/>
    </row>
    <row r="1896" spans="1:29" s="169" customFormat="1">
      <c r="A1896" s="24"/>
      <c r="B1896" s="24"/>
      <c r="C1896" s="57"/>
      <c r="D1896" s="57"/>
      <c r="E1896" s="57"/>
      <c r="F1896" s="57"/>
      <c r="G1896" s="57"/>
      <c r="H1896" s="57"/>
      <c r="I1896" s="57"/>
      <c r="J1896" s="57"/>
      <c r="K1896" s="57"/>
      <c r="L1896" s="57"/>
      <c r="M1896" s="57"/>
      <c r="N1896" s="57"/>
      <c r="O1896" s="57"/>
      <c r="P1896" s="57"/>
      <c r="Q1896" s="57"/>
      <c r="R1896" s="57"/>
      <c r="S1896" s="57"/>
      <c r="T1896" s="57"/>
      <c r="U1896" s="77"/>
      <c r="V1896" s="24"/>
      <c r="Y1896" s="24"/>
      <c r="Z1896" s="24"/>
      <c r="AA1896" s="24"/>
      <c r="AB1896" s="24"/>
      <c r="AC1896" s="24"/>
    </row>
    <row r="1897" spans="1:29" s="169" customFormat="1">
      <c r="A1897" s="24"/>
      <c r="B1897" s="24"/>
      <c r="C1897" s="57"/>
      <c r="D1897" s="57"/>
      <c r="E1897" s="57"/>
      <c r="F1897" s="57"/>
      <c r="G1897" s="57"/>
      <c r="H1897" s="57"/>
      <c r="I1897" s="57"/>
      <c r="J1897" s="57"/>
      <c r="K1897" s="57"/>
      <c r="L1897" s="57"/>
      <c r="M1897" s="57"/>
      <c r="N1897" s="57"/>
      <c r="O1897" s="57"/>
      <c r="P1897" s="57"/>
      <c r="Q1897" s="57"/>
      <c r="R1897" s="57"/>
      <c r="S1897" s="57"/>
      <c r="T1897" s="57"/>
      <c r="U1897" s="77"/>
      <c r="V1897" s="24"/>
      <c r="Y1897" s="24"/>
      <c r="Z1897" s="24"/>
      <c r="AA1897" s="24"/>
      <c r="AB1897" s="24"/>
      <c r="AC1897" s="24"/>
    </row>
    <row r="1898" spans="1:29" s="169" customFormat="1">
      <c r="A1898" s="24"/>
      <c r="B1898" s="24"/>
      <c r="C1898" s="57"/>
      <c r="D1898" s="57"/>
      <c r="E1898" s="57"/>
      <c r="F1898" s="57"/>
      <c r="G1898" s="57"/>
      <c r="H1898" s="57"/>
      <c r="I1898" s="57"/>
      <c r="J1898" s="57"/>
      <c r="K1898" s="57"/>
      <c r="L1898" s="57"/>
      <c r="M1898" s="57"/>
      <c r="N1898" s="57"/>
      <c r="O1898" s="57"/>
      <c r="P1898" s="57"/>
      <c r="Q1898" s="57"/>
      <c r="R1898" s="57"/>
      <c r="S1898" s="57"/>
      <c r="T1898" s="57"/>
      <c r="U1898" s="77"/>
      <c r="V1898" s="24"/>
      <c r="Y1898" s="24"/>
      <c r="Z1898" s="24"/>
      <c r="AA1898" s="24"/>
      <c r="AB1898" s="24"/>
      <c r="AC1898" s="24"/>
    </row>
    <row r="1899" spans="1:29" s="169" customFormat="1">
      <c r="A1899" s="24"/>
      <c r="B1899" s="24"/>
      <c r="C1899" s="57"/>
      <c r="D1899" s="57"/>
      <c r="E1899" s="57"/>
      <c r="F1899" s="57"/>
      <c r="G1899" s="57"/>
      <c r="H1899" s="57"/>
      <c r="I1899" s="57"/>
      <c r="J1899" s="57"/>
      <c r="K1899" s="57"/>
      <c r="L1899" s="57"/>
      <c r="M1899" s="57"/>
      <c r="N1899" s="57"/>
      <c r="O1899" s="57"/>
      <c r="P1899" s="57"/>
      <c r="Q1899" s="57"/>
      <c r="R1899" s="57"/>
      <c r="S1899" s="57"/>
      <c r="T1899" s="57"/>
      <c r="U1899" s="77"/>
      <c r="V1899" s="24"/>
      <c r="Y1899" s="24"/>
      <c r="Z1899" s="24"/>
      <c r="AA1899" s="24"/>
      <c r="AB1899" s="24"/>
      <c r="AC1899" s="24"/>
    </row>
    <row r="1900" spans="1:29" s="169" customFormat="1">
      <c r="A1900" s="24"/>
      <c r="B1900" s="24"/>
      <c r="C1900" s="57"/>
      <c r="D1900" s="57"/>
      <c r="E1900" s="57"/>
      <c r="F1900" s="57"/>
      <c r="G1900" s="57"/>
      <c r="H1900" s="57"/>
      <c r="I1900" s="57"/>
      <c r="J1900" s="57"/>
      <c r="K1900" s="57"/>
      <c r="L1900" s="57"/>
      <c r="M1900" s="57"/>
      <c r="N1900" s="57"/>
      <c r="O1900" s="57"/>
      <c r="P1900" s="57"/>
      <c r="Q1900" s="57"/>
      <c r="R1900" s="57"/>
      <c r="S1900" s="57"/>
      <c r="T1900" s="57"/>
      <c r="U1900" s="77"/>
      <c r="V1900" s="24"/>
      <c r="Y1900" s="24"/>
      <c r="Z1900" s="24"/>
      <c r="AA1900" s="24"/>
      <c r="AB1900" s="24"/>
      <c r="AC1900" s="24"/>
    </row>
    <row r="1901" spans="1:29" s="169" customFormat="1">
      <c r="A1901" s="24"/>
      <c r="B1901" s="24"/>
      <c r="C1901" s="57"/>
      <c r="D1901" s="57"/>
      <c r="E1901" s="57"/>
      <c r="F1901" s="57"/>
      <c r="G1901" s="57"/>
      <c r="H1901" s="57"/>
      <c r="I1901" s="57"/>
      <c r="J1901" s="57"/>
      <c r="K1901" s="57"/>
      <c r="L1901" s="57"/>
      <c r="M1901" s="57"/>
      <c r="N1901" s="57"/>
      <c r="O1901" s="57"/>
      <c r="P1901" s="57"/>
      <c r="Q1901" s="57"/>
      <c r="R1901" s="57"/>
      <c r="S1901" s="57"/>
      <c r="T1901" s="57"/>
      <c r="U1901" s="77"/>
      <c r="V1901" s="24"/>
      <c r="Y1901" s="24"/>
      <c r="Z1901" s="24"/>
      <c r="AA1901" s="24"/>
      <c r="AB1901" s="24"/>
      <c r="AC1901" s="24"/>
    </row>
    <row r="1902" spans="1:29" s="169" customFormat="1">
      <c r="A1902" s="24"/>
      <c r="B1902" s="24"/>
      <c r="C1902" s="57"/>
      <c r="D1902" s="57"/>
      <c r="E1902" s="57"/>
      <c r="F1902" s="57"/>
      <c r="G1902" s="57"/>
      <c r="H1902" s="57"/>
      <c r="I1902" s="57"/>
      <c r="J1902" s="57"/>
      <c r="K1902" s="57"/>
      <c r="L1902" s="57"/>
      <c r="M1902" s="57"/>
      <c r="N1902" s="57"/>
      <c r="O1902" s="57"/>
      <c r="P1902" s="57"/>
      <c r="Q1902" s="57"/>
      <c r="R1902" s="57"/>
      <c r="S1902" s="57"/>
      <c r="T1902" s="57"/>
      <c r="U1902" s="77"/>
      <c r="V1902" s="24"/>
      <c r="Y1902" s="24"/>
      <c r="Z1902" s="24"/>
      <c r="AA1902" s="24"/>
      <c r="AB1902" s="24"/>
      <c r="AC1902" s="24"/>
    </row>
    <row r="1903" spans="1:29" s="169" customFormat="1">
      <c r="A1903" s="24"/>
      <c r="B1903" s="24"/>
      <c r="C1903" s="57"/>
      <c r="D1903" s="57"/>
      <c r="E1903" s="57"/>
      <c r="F1903" s="57"/>
      <c r="G1903" s="57"/>
      <c r="H1903" s="57"/>
      <c r="I1903" s="57"/>
      <c r="J1903" s="57"/>
      <c r="K1903" s="57"/>
      <c r="L1903" s="57"/>
      <c r="M1903" s="57"/>
      <c r="N1903" s="57"/>
      <c r="O1903" s="57"/>
      <c r="P1903" s="57"/>
      <c r="Q1903" s="57"/>
      <c r="R1903" s="57"/>
      <c r="S1903" s="57"/>
      <c r="T1903" s="57"/>
      <c r="U1903" s="77"/>
      <c r="V1903" s="24"/>
      <c r="Y1903" s="24"/>
      <c r="Z1903" s="24"/>
      <c r="AA1903" s="24"/>
      <c r="AB1903" s="24"/>
      <c r="AC1903" s="24"/>
    </row>
    <row r="1904" spans="1:29" s="169" customFormat="1">
      <c r="A1904" s="24"/>
      <c r="B1904" s="24"/>
      <c r="C1904" s="57"/>
      <c r="D1904" s="57"/>
      <c r="E1904" s="57"/>
      <c r="F1904" s="57"/>
      <c r="G1904" s="57"/>
      <c r="H1904" s="57"/>
      <c r="I1904" s="57"/>
      <c r="J1904" s="57"/>
      <c r="K1904" s="57"/>
      <c r="L1904" s="57"/>
      <c r="M1904" s="57"/>
      <c r="N1904" s="57"/>
      <c r="O1904" s="57"/>
      <c r="P1904" s="57"/>
      <c r="Q1904" s="57"/>
      <c r="R1904" s="57"/>
      <c r="S1904" s="57"/>
      <c r="T1904" s="57"/>
      <c r="U1904" s="77"/>
      <c r="V1904" s="24"/>
      <c r="Y1904" s="24"/>
      <c r="Z1904" s="24"/>
      <c r="AA1904" s="24"/>
      <c r="AB1904" s="24"/>
      <c r="AC1904" s="24"/>
    </row>
    <row r="1905" spans="1:29" s="169" customFormat="1">
      <c r="A1905" s="24"/>
      <c r="B1905" s="24"/>
      <c r="C1905" s="57"/>
      <c r="D1905" s="57"/>
      <c r="E1905" s="57"/>
      <c r="F1905" s="57"/>
      <c r="G1905" s="57"/>
      <c r="H1905" s="57"/>
      <c r="I1905" s="57"/>
      <c r="J1905" s="57"/>
      <c r="K1905" s="57"/>
      <c r="L1905" s="57"/>
      <c r="M1905" s="57"/>
      <c r="N1905" s="57"/>
      <c r="O1905" s="57"/>
      <c r="P1905" s="57"/>
      <c r="Q1905" s="57"/>
      <c r="R1905" s="57"/>
      <c r="S1905" s="57"/>
      <c r="T1905" s="57"/>
      <c r="U1905" s="77"/>
      <c r="V1905" s="24"/>
      <c r="Y1905" s="24"/>
      <c r="Z1905" s="24"/>
      <c r="AA1905" s="24"/>
      <c r="AB1905" s="24"/>
      <c r="AC1905" s="24"/>
    </row>
    <row r="1906" spans="1:29" s="169" customFormat="1">
      <c r="A1906" s="24"/>
      <c r="B1906" s="24"/>
      <c r="C1906" s="57"/>
      <c r="D1906" s="57"/>
      <c r="E1906" s="57"/>
      <c r="F1906" s="57"/>
      <c r="G1906" s="57"/>
      <c r="H1906" s="57"/>
      <c r="I1906" s="57"/>
      <c r="J1906" s="57"/>
      <c r="K1906" s="57"/>
      <c r="L1906" s="57"/>
      <c r="M1906" s="57"/>
      <c r="N1906" s="57"/>
      <c r="O1906" s="57"/>
      <c r="P1906" s="57"/>
      <c r="Q1906" s="57"/>
      <c r="R1906" s="57"/>
      <c r="S1906" s="57"/>
      <c r="T1906" s="57"/>
      <c r="U1906" s="77"/>
      <c r="V1906" s="24"/>
      <c r="Y1906" s="24"/>
      <c r="Z1906" s="24"/>
      <c r="AA1906" s="24"/>
      <c r="AB1906" s="24"/>
      <c r="AC1906" s="24"/>
    </row>
    <row r="1907" spans="1:29" s="169" customFormat="1">
      <c r="A1907" s="24"/>
      <c r="B1907" s="24"/>
      <c r="C1907" s="57"/>
      <c r="D1907" s="57"/>
      <c r="E1907" s="57"/>
      <c r="F1907" s="57"/>
      <c r="G1907" s="57"/>
      <c r="H1907" s="57"/>
      <c r="I1907" s="57"/>
      <c r="J1907" s="57"/>
      <c r="K1907" s="57"/>
      <c r="L1907" s="57"/>
      <c r="M1907" s="57"/>
      <c r="N1907" s="57"/>
      <c r="O1907" s="57"/>
      <c r="P1907" s="57"/>
      <c r="Q1907" s="57"/>
      <c r="R1907" s="57"/>
      <c r="S1907" s="57"/>
      <c r="T1907" s="57"/>
      <c r="U1907" s="77"/>
      <c r="V1907" s="24"/>
      <c r="Y1907" s="24"/>
      <c r="Z1907" s="24"/>
      <c r="AA1907" s="24"/>
      <c r="AB1907" s="24"/>
      <c r="AC1907" s="24"/>
    </row>
    <row r="1908" spans="1:29" s="169" customFormat="1">
      <c r="A1908" s="24"/>
      <c r="B1908" s="24"/>
      <c r="C1908" s="57"/>
      <c r="D1908" s="57"/>
      <c r="E1908" s="57"/>
      <c r="F1908" s="57"/>
      <c r="G1908" s="57"/>
      <c r="H1908" s="57"/>
      <c r="I1908" s="57"/>
      <c r="J1908" s="57"/>
      <c r="K1908" s="57"/>
      <c r="L1908" s="57"/>
      <c r="M1908" s="57"/>
      <c r="N1908" s="57"/>
      <c r="O1908" s="57"/>
      <c r="P1908" s="57"/>
      <c r="Q1908" s="57"/>
      <c r="R1908" s="57"/>
      <c r="S1908" s="57"/>
      <c r="T1908" s="57"/>
      <c r="U1908" s="77"/>
      <c r="V1908" s="24"/>
      <c r="Y1908" s="24"/>
      <c r="Z1908" s="24"/>
      <c r="AA1908" s="24"/>
      <c r="AB1908" s="24"/>
      <c r="AC1908" s="24"/>
    </row>
    <row r="1909" spans="1:29" s="169" customFormat="1">
      <c r="A1909" s="24"/>
      <c r="B1909" s="24"/>
      <c r="C1909" s="57"/>
      <c r="D1909" s="57"/>
      <c r="E1909" s="57"/>
      <c r="F1909" s="57"/>
      <c r="G1909" s="57"/>
      <c r="H1909" s="57"/>
      <c r="I1909" s="57"/>
      <c r="J1909" s="57"/>
      <c r="K1909" s="57"/>
      <c r="L1909" s="57"/>
      <c r="M1909" s="57"/>
      <c r="N1909" s="57"/>
      <c r="O1909" s="57"/>
      <c r="P1909" s="57"/>
      <c r="Q1909" s="57"/>
      <c r="R1909" s="57"/>
      <c r="S1909" s="57"/>
      <c r="T1909" s="57"/>
      <c r="U1909" s="77"/>
      <c r="V1909" s="24"/>
      <c r="Y1909" s="24"/>
      <c r="Z1909" s="24"/>
      <c r="AA1909" s="24"/>
      <c r="AB1909" s="24"/>
      <c r="AC1909" s="24"/>
    </row>
    <row r="1910" spans="1:29" s="169" customFormat="1">
      <c r="A1910" s="24"/>
      <c r="B1910" s="24"/>
      <c r="C1910" s="57"/>
      <c r="D1910" s="57"/>
      <c r="E1910" s="57"/>
      <c r="F1910" s="57"/>
      <c r="G1910" s="57"/>
      <c r="H1910" s="57"/>
      <c r="I1910" s="57"/>
      <c r="J1910" s="57"/>
      <c r="K1910" s="57"/>
      <c r="L1910" s="57"/>
      <c r="M1910" s="57"/>
      <c r="N1910" s="57"/>
      <c r="O1910" s="57"/>
      <c r="P1910" s="57"/>
      <c r="Q1910" s="57"/>
      <c r="R1910" s="57"/>
      <c r="S1910" s="57"/>
      <c r="T1910" s="57"/>
      <c r="U1910" s="77"/>
      <c r="V1910" s="24"/>
      <c r="Y1910" s="24"/>
      <c r="Z1910" s="24"/>
      <c r="AA1910" s="24"/>
      <c r="AB1910" s="24"/>
      <c r="AC1910" s="24"/>
    </row>
    <row r="1911" spans="1:29" s="169" customFormat="1">
      <c r="A1911" s="24"/>
      <c r="B1911" s="24"/>
      <c r="C1911" s="57"/>
      <c r="D1911" s="57"/>
      <c r="E1911" s="57"/>
      <c r="F1911" s="57"/>
      <c r="G1911" s="57"/>
      <c r="H1911" s="57"/>
      <c r="I1911" s="57"/>
      <c r="J1911" s="57"/>
      <c r="K1911" s="57"/>
      <c r="L1911" s="57"/>
      <c r="M1911" s="57"/>
      <c r="N1911" s="57"/>
      <c r="O1911" s="57"/>
      <c r="P1911" s="57"/>
      <c r="Q1911" s="57"/>
      <c r="R1911" s="57"/>
      <c r="S1911" s="57"/>
      <c r="T1911" s="57"/>
      <c r="U1911" s="77"/>
      <c r="V1911" s="24"/>
      <c r="Y1911" s="24"/>
      <c r="Z1911" s="24"/>
      <c r="AA1911" s="24"/>
      <c r="AB1911" s="24"/>
      <c r="AC1911" s="24"/>
    </row>
    <row r="1912" spans="1:29" s="169" customFormat="1">
      <c r="A1912" s="24"/>
      <c r="B1912" s="24"/>
      <c r="C1912" s="57"/>
      <c r="D1912" s="57"/>
      <c r="E1912" s="57"/>
      <c r="F1912" s="57"/>
      <c r="G1912" s="57"/>
      <c r="H1912" s="57"/>
      <c r="I1912" s="57"/>
      <c r="J1912" s="57"/>
      <c r="K1912" s="57"/>
      <c r="L1912" s="57"/>
      <c r="M1912" s="57"/>
      <c r="N1912" s="57"/>
      <c r="O1912" s="57"/>
      <c r="P1912" s="57"/>
      <c r="Q1912" s="57"/>
      <c r="R1912" s="57"/>
      <c r="S1912" s="57"/>
      <c r="T1912" s="57"/>
      <c r="U1912" s="77"/>
      <c r="V1912" s="24"/>
      <c r="Y1912" s="24"/>
      <c r="Z1912" s="24"/>
      <c r="AA1912" s="24"/>
      <c r="AB1912" s="24"/>
      <c r="AC1912" s="24"/>
    </row>
    <row r="1913" spans="1:29" s="169" customFormat="1">
      <c r="A1913" s="24"/>
      <c r="B1913" s="24"/>
      <c r="C1913" s="57"/>
      <c r="D1913" s="57"/>
      <c r="E1913" s="57"/>
      <c r="F1913" s="57"/>
      <c r="G1913" s="57"/>
      <c r="H1913" s="57"/>
      <c r="I1913" s="57"/>
      <c r="J1913" s="57"/>
      <c r="K1913" s="57"/>
      <c r="L1913" s="57"/>
      <c r="M1913" s="57"/>
      <c r="N1913" s="57"/>
      <c r="O1913" s="57"/>
      <c r="P1913" s="57"/>
      <c r="Q1913" s="57"/>
      <c r="R1913" s="57"/>
      <c r="S1913" s="57"/>
      <c r="T1913" s="57"/>
      <c r="U1913" s="77"/>
      <c r="V1913" s="24"/>
      <c r="Y1913" s="24"/>
      <c r="Z1913" s="24"/>
      <c r="AA1913" s="24"/>
      <c r="AB1913" s="24"/>
      <c r="AC1913" s="24"/>
    </row>
    <row r="1914" spans="1:29" s="169" customFormat="1">
      <c r="A1914" s="24"/>
      <c r="B1914" s="24"/>
      <c r="C1914" s="57"/>
      <c r="D1914" s="57"/>
      <c r="E1914" s="57"/>
      <c r="F1914" s="57"/>
      <c r="G1914" s="57"/>
      <c r="H1914" s="57"/>
      <c r="I1914" s="57"/>
      <c r="J1914" s="57"/>
      <c r="K1914" s="57"/>
      <c r="L1914" s="57"/>
      <c r="M1914" s="57"/>
      <c r="N1914" s="57"/>
      <c r="O1914" s="57"/>
      <c r="P1914" s="57"/>
      <c r="Q1914" s="57"/>
      <c r="R1914" s="57"/>
      <c r="S1914" s="57"/>
      <c r="T1914" s="57"/>
      <c r="U1914" s="77"/>
      <c r="V1914" s="24"/>
      <c r="Y1914" s="24"/>
      <c r="Z1914" s="24"/>
      <c r="AA1914" s="24"/>
      <c r="AB1914" s="24"/>
      <c r="AC1914" s="24"/>
    </row>
    <row r="1915" spans="1:29" s="169" customFormat="1">
      <c r="A1915" s="24"/>
      <c r="B1915" s="24"/>
      <c r="C1915" s="57"/>
      <c r="D1915" s="57"/>
      <c r="E1915" s="57"/>
      <c r="F1915" s="57"/>
      <c r="G1915" s="57"/>
      <c r="H1915" s="57"/>
      <c r="I1915" s="57"/>
      <c r="J1915" s="57"/>
      <c r="K1915" s="57"/>
      <c r="L1915" s="57"/>
      <c r="M1915" s="57"/>
      <c r="N1915" s="57"/>
      <c r="O1915" s="57"/>
      <c r="P1915" s="57"/>
      <c r="Q1915" s="57"/>
      <c r="R1915" s="57"/>
      <c r="S1915" s="57"/>
      <c r="T1915" s="57"/>
      <c r="U1915" s="77"/>
      <c r="V1915" s="24"/>
      <c r="Y1915" s="24"/>
      <c r="Z1915" s="24"/>
      <c r="AA1915" s="24"/>
      <c r="AB1915" s="24"/>
      <c r="AC1915" s="24"/>
    </row>
    <row r="1916" spans="1:29" s="169" customFormat="1">
      <c r="A1916" s="24"/>
      <c r="B1916" s="24"/>
      <c r="C1916" s="57"/>
      <c r="D1916" s="57"/>
      <c r="E1916" s="57"/>
      <c r="F1916" s="57"/>
      <c r="G1916" s="57"/>
      <c r="H1916" s="57"/>
      <c r="I1916" s="57"/>
      <c r="J1916" s="57"/>
      <c r="K1916" s="57"/>
      <c r="L1916" s="57"/>
      <c r="M1916" s="57"/>
      <c r="N1916" s="57"/>
      <c r="O1916" s="57"/>
      <c r="P1916" s="57"/>
      <c r="Q1916" s="57"/>
      <c r="R1916" s="57"/>
      <c r="S1916" s="57"/>
      <c r="T1916" s="57"/>
      <c r="U1916" s="77"/>
      <c r="V1916" s="24"/>
      <c r="Y1916" s="24"/>
      <c r="Z1916" s="24"/>
      <c r="AA1916" s="24"/>
      <c r="AB1916" s="24"/>
      <c r="AC1916" s="24"/>
    </row>
    <row r="1917" spans="1:29" s="169" customFormat="1">
      <c r="A1917" s="24"/>
      <c r="B1917" s="24"/>
      <c r="C1917" s="57"/>
      <c r="D1917" s="57"/>
      <c r="E1917" s="57"/>
      <c r="F1917" s="57"/>
      <c r="G1917" s="57"/>
      <c r="H1917" s="57"/>
      <c r="I1917" s="57"/>
      <c r="J1917" s="57"/>
      <c r="K1917" s="57"/>
      <c r="L1917" s="57"/>
      <c r="M1917" s="57"/>
      <c r="N1917" s="57"/>
      <c r="O1917" s="57"/>
      <c r="P1917" s="57"/>
      <c r="Q1917" s="57"/>
      <c r="R1917" s="57"/>
      <c r="S1917" s="57"/>
      <c r="T1917" s="57"/>
      <c r="U1917" s="77"/>
      <c r="V1917" s="24"/>
      <c r="Y1917" s="24"/>
      <c r="Z1917" s="24"/>
      <c r="AA1917" s="24"/>
      <c r="AB1917" s="24"/>
      <c r="AC1917" s="24"/>
    </row>
    <row r="1918" spans="1:29" s="169" customFormat="1">
      <c r="A1918" s="24"/>
      <c r="B1918" s="24"/>
      <c r="C1918" s="57"/>
      <c r="D1918" s="57"/>
      <c r="E1918" s="57"/>
      <c r="F1918" s="57"/>
      <c r="G1918" s="57"/>
      <c r="H1918" s="57"/>
      <c r="I1918" s="57"/>
      <c r="J1918" s="57"/>
      <c r="K1918" s="57"/>
      <c r="L1918" s="57"/>
      <c r="M1918" s="57"/>
      <c r="N1918" s="57"/>
      <c r="O1918" s="57"/>
      <c r="P1918" s="57"/>
      <c r="Q1918" s="57"/>
      <c r="R1918" s="57"/>
      <c r="S1918" s="57"/>
      <c r="T1918" s="57"/>
      <c r="U1918" s="77"/>
      <c r="V1918" s="24"/>
      <c r="Y1918" s="24"/>
      <c r="Z1918" s="24"/>
      <c r="AA1918" s="24"/>
      <c r="AB1918" s="24"/>
      <c r="AC1918" s="24"/>
    </row>
    <row r="1919" spans="1:29" s="169" customFormat="1">
      <c r="A1919" s="24"/>
      <c r="B1919" s="24"/>
      <c r="C1919" s="57"/>
      <c r="D1919" s="57"/>
      <c r="E1919" s="57"/>
      <c r="F1919" s="57"/>
      <c r="G1919" s="57"/>
      <c r="H1919" s="57"/>
      <c r="I1919" s="57"/>
      <c r="J1919" s="57"/>
      <c r="K1919" s="57"/>
      <c r="L1919" s="57"/>
      <c r="M1919" s="57"/>
      <c r="N1919" s="57"/>
      <c r="O1919" s="57"/>
      <c r="P1919" s="57"/>
      <c r="Q1919" s="57"/>
      <c r="R1919" s="57"/>
      <c r="S1919" s="57"/>
      <c r="T1919" s="57"/>
      <c r="U1919" s="77"/>
      <c r="V1919" s="24"/>
      <c r="Y1919" s="24"/>
      <c r="Z1919" s="24"/>
      <c r="AA1919" s="24"/>
      <c r="AB1919" s="24"/>
      <c r="AC1919" s="24"/>
    </row>
    <row r="1920" spans="1:29" s="169" customFormat="1">
      <c r="A1920" s="24"/>
      <c r="B1920" s="24"/>
      <c r="C1920" s="57"/>
      <c r="D1920" s="57"/>
      <c r="E1920" s="57"/>
      <c r="F1920" s="57"/>
      <c r="G1920" s="57"/>
      <c r="H1920" s="57"/>
      <c r="I1920" s="57"/>
      <c r="J1920" s="57"/>
      <c r="K1920" s="57"/>
      <c r="L1920" s="57"/>
      <c r="M1920" s="57"/>
      <c r="N1920" s="57"/>
      <c r="O1920" s="57"/>
      <c r="P1920" s="57"/>
      <c r="Q1920" s="57"/>
      <c r="R1920" s="57"/>
      <c r="S1920" s="57"/>
      <c r="T1920" s="57"/>
      <c r="U1920" s="77"/>
      <c r="V1920" s="24"/>
      <c r="Y1920" s="24"/>
      <c r="Z1920" s="24"/>
      <c r="AA1920" s="24"/>
      <c r="AB1920" s="24"/>
      <c r="AC1920" s="24"/>
    </row>
    <row r="1921" spans="1:29" s="169" customFormat="1">
      <c r="A1921" s="24"/>
      <c r="B1921" s="24"/>
      <c r="C1921" s="57"/>
      <c r="D1921" s="57"/>
      <c r="E1921" s="57"/>
      <c r="F1921" s="57"/>
      <c r="G1921" s="57"/>
      <c r="H1921" s="57"/>
      <c r="I1921" s="57"/>
      <c r="J1921" s="57"/>
      <c r="K1921" s="57"/>
      <c r="L1921" s="57"/>
      <c r="M1921" s="57"/>
      <c r="N1921" s="57"/>
      <c r="O1921" s="57"/>
      <c r="P1921" s="57"/>
      <c r="Q1921" s="57"/>
      <c r="R1921" s="57"/>
      <c r="S1921" s="57"/>
      <c r="T1921" s="57"/>
      <c r="U1921" s="77"/>
      <c r="V1921" s="24"/>
      <c r="Y1921" s="24"/>
      <c r="Z1921" s="24"/>
      <c r="AA1921" s="24"/>
      <c r="AB1921" s="24"/>
      <c r="AC1921" s="24"/>
    </row>
    <row r="1922" spans="1:29" s="169" customFormat="1">
      <c r="A1922" s="24"/>
      <c r="B1922" s="24"/>
      <c r="C1922" s="57"/>
      <c r="D1922" s="57"/>
      <c r="E1922" s="57"/>
      <c r="F1922" s="57"/>
      <c r="G1922" s="57"/>
      <c r="H1922" s="57"/>
      <c r="I1922" s="57"/>
      <c r="J1922" s="57"/>
      <c r="K1922" s="57"/>
      <c r="L1922" s="57"/>
      <c r="M1922" s="57"/>
      <c r="N1922" s="57"/>
      <c r="O1922" s="57"/>
      <c r="P1922" s="57"/>
      <c r="Q1922" s="57"/>
      <c r="R1922" s="57"/>
      <c r="S1922" s="57"/>
      <c r="T1922" s="57"/>
      <c r="U1922" s="77"/>
      <c r="V1922" s="24"/>
      <c r="Y1922" s="24"/>
      <c r="Z1922" s="24"/>
      <c r="AA1922" s="24"/>
      <c r="AB1922" s="24"/>
      <c r="AC1922" s="24"/>
    </row>
    <row r="1923" spans="1:29" s="169" customFormat="1">
      <c r="A1923" s="24"/>
      <c r="B1923" s="24"/>
      <c r="C1923" s="57"/>
      <c r="D1923" s="57"/>
      <c r="E1923" s="57"/>
      <c r="F1923" s="57"/>
      <c r="G1923" s="57"/>
      <c r="H1923" s="57"/>
      <c r="I1923" s="57"/>
      <c r="J1923" s="57"/>
      <c r="K1923" s="57"/>
      <c r="L1923" s="57"/>
      <c r="M1923" s="57"/>
      <c r="N1923" s="57"/>
      <c r="O1923" s="57"/>
      <c r="P1923" s="57"/>
      <c r="Q1923" s="57"/>
      <c r="R1923" s="57"/>
      <c r="S1923" s="57"/>
      <c r="T1923" s="57"/>
      <c r="U1923" s="77"/>
      <c r="V1923" s="24"/>
      <c r="Y1923" s="24"/>
      <c r="Z1923" s="24"/>
      <c r="AA1923" s="24"/>
      <c r="AB1923" s="24"/>
      <c r="AC1923" s="24"/>
    </row>
    <row r="1924" spans="1:29" s="169" customFormat="1">
      <c r="A1924" s="24"/>
      <c r="B1924" s="24"/>
      <c r="C1924" s="57"/>
      <c r="D1924" s="57"/>
      <c r="E1924" s="57"/>
      <c r="F1924" s="57"/>
      <c r="G1924" s="57"/>
      <c r="H1924" s="57"/>
      <c r="I1924" s="57"/>
      <c r="J1924" s="57"/>
      <c r="K1924" s="57"/>
      <c r="L1924" s="57"/>
      <c r="M1924" s="57"/>
      <c r="N1924" s="57"/>
      <c r="O1924" s="57"/>
      <c r="P1924" s="57"/>
      <c r="Q1924" s="57"/>
      <c r="R1924" s="57"/>
      <c r="S1924" s="57"/>
      <c r="T1924" s="57"/>
      <c r="U1924" s="77"/>
      <c r="V1924" s="24"/>
      <c r="Y1924" s="24"/>
      <c r="Z1924" s="24"/>
      <c r="AA1924" s="24"/>
      <c r="AB1924" s="24"/>
      <c r="AC1924" s="24"/>
    </row>
    <row r="1925" spans="1:29" s="169" customFormat="1">
      <c r="A1925" s="24"/>
      <c r="B1925" s="24"/>
      <c r="C1925" s="57"/>
      <c r="D1925" s="57"/>
      <c r="E1925" s="57"/>
      <c r="F1925" s="57"/>
      <c r="G1925" s="57"/>
      <c r="H1925" s="57"/>
      <c r="I1925" s="57"/>
      <c r="J1925" s="57"/>
      <c r="K1925" s="57"/>
      <c r="L1925" s="57"/>
      <c r="M1925" s="57"/>
      <c r="N1925" s="57"/>
      <c r="O1925" s="57"/>
      <c r="P1925" s="57"/>
      <c r="Q1925" s="57"/>
      <c r="R1925" s="57"/>
      <c r="S1925" s="57"/>
      <c r="T1925" s="57"/>
      <c r="U1925" s="77"/>
      <c r="V1925" s="24"/>
      <c r="Y1925" s="24"/>
      <c r="Z1925" s="24"/>
      <c r="AA1925" s="24"/>
      <c r="AB1925" s="24"/>
      <c r="AC1925" s="24"/>
    </row>
    <row r="1926" spans="1:29" s="169" customFormat="1">
      <c r="A1926" s="24"/>
      <c r="B1926" s="24"/>
      <c r="C1926" s="57"/>
      <c r="D1926" s="57"/>
      <c r="E1926" s="57"/>
      <c r="F1926" s="57"/>
      <c r="G1926" s="57"/>
      <c r="H1926" s="57"/>
      <c r="I1926" s="57"/>
      <c r="J1926" s="57"/>
      <c r="K1926" s="57"/>
      <c r="L1926" s="57"/>
      <c r="M1926" s="57"/>
      <c r="N1926" s="57"/>
      <c r="O1926" s="57"/>
      <c r="P1926" s="57"/>
      <c r="Q1926" s="57"/>
      <c r="R1926" s="57"/>
      <c r="S1926" s="57"/>
      <c r="T1926" s="57"/>
      <c r="U1926" s="77"/>
      <c r="V1926" s="24"/>
      <c r="Y1926" s="24"/>
      <c r="Z1926" s="24"/>
      <c r="AA1926" s="24"/>
      <c r="AB1926" s="24"/>
      <c r="AC1926" s="24"/>
    </row>
    <row r="1927" spans="1:29" s="169" customFormat="1">
      <c r="A1927" s="24"/>
      <c r="B1927" s="24"/>
      <c r="C1927" s="57"/>
      <c r="D1927" s="57"/>
      <c r="E1927" s="57"/>
      <c r="F1927" s="57"/>
      <c r="G1927" s="57"/>
      <c r="H1927" s="57"/>
      <c r="I1927" s="57"/>
      <c r="J1927" s="57"/>
      <c r="K1927" s="57"/>
      <c r="L1927" s="57"/>
      <c r="M1927" s="57"/>
      <c r="N1927" s="57"/>
      <c r="O1927" s="57"/>
      <c r="P1927" s="57"/>
      <c r="Q1927" s="57"/>
      <c r="R1927" s="57"/>
      <c r="S1927" s="57"/>
      <c r="T1927" s="57"/>
      <c r="U1927" s="77"/>
      <c r="V1927" s="24"/>
      <c r="Y1927" s="24"/>
      <c r="Z1927" s="24"/>
      <c r="AA1927" s="24"/>
      <c r="AB1927" s="24"/>
      <c r="AC1927" s="24"/>
    </row>
    <row r="1928" spans="1:29" s="169" customFormat="1">
      <c r="A1928" s="24"/>
      <c r="B1928" s="24"/>
      <c r="C1928" s="57"/>
      <c r="D1928" s="57"/>
      <c r="E1928" s="57"/>
      <c r="F1928" s="57"/>
      <c r="G1928" s="57"/>
      <c r="H1928" s="57"/>
      <c r="I1928" s="57"/>
      <c r="J1928" s="57"/>
      <c r="K1928" s="57"/>
      <c r="L1928" s="57"/>
      <c r="M1928" s="57"/>
      <c r="N1928" s="57"/>
      <c r="O1928" s="57"/>
      <c r="P1928" s="57"/>
      <c r="Q1928" s="57"/>
      <c r="R1928" s="57"/>
      <c r="S1928" s="57"/>
      <c r="T1928" s="57"/>
      <c r="U1928" s="77"/>
      <c r="V1928" s="24"/>
      <c r="Y1928" s="24"/>
      <c r="Z1928" s="24"/>
      <c r="AA1928" s="24"/>
      <c r="AB1928" s="24"/>
      <c r="AC1928" s="24"/>
    </row>
    <row r="1929" spans="1:29" s="169" customFormat="1">
      <c r="A1929" s="24"/>
      <c r="B1929" s="24"/>
      <c r="C1929" s="57"/>
      <c r="D1929" s="57"/>
      <c r="E1929" s="57"/>
      <c r="F1929" s="57"/>
      <c r="G1929" s="57"/>
      <c r="H1929" s="57"/>
      <c r="I1929" s="57"/>
      <c r="J1929" s="57"/>
      <c r="K1929" s="57"/>
      <c r="L1929" s="57"/>
      <c r="M1929" s="57"/>
      <c r="N1929" s="57"/>
      <c r="O1929" s="57"/>
      <c r="P1929" s="57"/>
      <c r="Q1929" s="57"/>
      <c r="R1929" s="57"/>
      <c r="S1929" s="57"/>
      <c r="T1929" s="57"/>
      <c r="U1929" s="77"/>
      <c r="V1929" s="24"/>
      <c r="Y1929" s="24"/>
      <c r="Z1929" s="24"/>
      <c r="AA1929" s="24"/>
      <c r="AB1929" s="24"/>
      <c r="AC1929" s="24"/>
    </row>
    <row r="1930" spans="1:29" s="169" customFormat="1">
      <c r="A1930" s="24"/>
      <c r="B1930" s="24"/>
      <c r="C1930" s="57"/>
      <c r="D1930" s="57"/>
      <c r="E1930" s="57"/>
      <c r="F1930" s="57"/>
      <c r="G1930" s="57"/>
      <c r="H1930" s="57"/>
      <c r="I1930" s="57"/>
      <c r="J1930" s="57"/>
      <c r="K1930" s="57"/>
      <c r="L1930" s="57"/>
      <c r="M1930" s="57"/>
      <c r="N1930" s="57"/>
      <c r="O1930" s="57"/>
      <c r="P1930" s="57"/>
      <c r="Q1930" s="57"/>
      <c r="R1930" s="57"/>
      <c r="S1930" s="57"/>
      <c r="T1930" s="57"/>
      <c r="U1930" s="77"/>
      <c r="V1930" s="24"/>
      <c r="Y1930" s="24"/>
      <c r="Z1930" s="24"/>
      <c r="AA1930" s="24"/>
      <c r="AB1930" s="24"/>
      <c r="AC1930" s="24"/>
    </row>
    <row r="1931" spans="1:29" s="169" customFormat="1">
      <c r="A1931" s="24"/>
      <c r="B1931" s="24"/>
      <c r="C1931" s="57"/>
      <c r="D1931" s="57"/>
      <c r="E1931" s="57"/>
      <c r="F1931" s="57"/>
      <c r="G1931" s="57"/>
      <c r="H1931" s="57"/>
      <c r="I1931" s="57"/>
      <c r="J1931" s="57"/>
      <c r="K1931" s="57"/>
      <c r="L1931" s="57"/>
      <c r="M1931" s="57"/>
      <c r="N1931" s="57"/>
      <c r="O1931" s="57"/>
      <c r="P1931" s="57"/>
      <c r="Q1931" s="57"/>
      <c r="R1931" s="57"/>
      <c r="S1931" s="57"/>
      <c r="T1931" s="57"/>
      <c r="U1931" s="77"/>
      <c r="V1931" s="24"/>
      <c r="Y1931" s="24"/>
      <c r="Z1931" s="24"/>
      <c r="AA1931" s="24"/>
      <c r="AB1931" s="24"/>
      <c r="AC1931" s="24"/>
    </row>
    <row r="1932" spans="1:29" s="169" customFormat="1">
      <c r="A1932" s="24"/>
      <c r="B1932" s="24"/>
      <c r="C1932" s="57"/>
      <c r="D1932" s="57"/>
      <c r="E1932" s="57"/>
      <c r="F1932" s="57"/>
      <c r="G1932" s="57"/>
      <c r="H1932" s="57"/>
      <c r="I1932" s="57"/>
      <c r="J1932" s="57"/>
      <c r="K1932" s="57"/>
      <c r="L1932" s="57"/>
      <c r="M1932" s="57"/>
      <c r="N1932" s="57"/>
      <c r="O1932" s="57"/>
      <c r="P1932" s="57"/>
      <c r="Q1932" s="57"/>
      <c r="R1932" s="57"/>
      <c r="S1932" s="57"/>
      <c r="T1932" s="57"/>
      <c r="U1932" s="77"/>
      <c r="V1932" s="24"/>
      <c r="Y1932" s="24"/>
      <c r="Z1932" s="24"/>
      <c r="AA1932" s="24"/>
      <c r="AB1932" s="24"/>
      <c r="AC1932" s="24"/>
    </row>
    <row r="1933" spans="1:29" s="169" customFormat="1">
      <c r="A1933" s="24"/>
      <c r="B1933" s="24"/>
      <c r="C1933" s="57"/>
      <c r="D1933" s="57"/>
      <c r="E1933" s="57"/>
      <c r="F1933" s="57"/>
      <c r="G1933" s="57"/>
      <c r="H1933" s="57"/>
      <c r="I1933" s="57"/>
      <c r="J1933" s="57"/>
      <c r="K1933" s="57"/>
      <c r="L1933" s="57"/>
      <c r="M1933" s="57"/>
      <c r="N1933" s="57"/>
      <c r="O1933" s="57"/>
      <c r="P1933" s="57"/>
      <c r="Q1933" s="57"/>
      <c r="R1933" s="57"/>
      <c r="S1933" s="57"/>
      <c r="T1933" s="57"/>
      <c r="U1933" s="77"/>
      <c r="V1933" s="24"/>
      <c r="Y1933" s="24"/>
      <c r="Z1933" s="24"/>
      <c r="AA1933" s="24"/>
      <c r="AB1933" s="24"/>
      <c r="AC1933" s="24"/>
    </row>
    <row r="1934" spans="1:29" s="169" customFormat="1">
      <c r="A1934" s="24"/>
      <c r="B1934" s="24"/>
      <c r="C1934" s="57"/>
      <c r="D1934" s="57"/>
      <c r="E1934" s="57"/>
      <c r="F1934" s="57"/>
      <c r="G1934" s="57"/>
      <c r="H1934" s="57"/>
      <c r="I1934" s="57"/>
      <c r="J1934" s="57"/>
      <c r="K1934" s="57"/>
      <c r="L1934" s="57"/>
      <c r="M1934" s="57"/>
      <c r="N1934" s="57"/>
      <c r="O1934" s="57"/>
      <c r="P1934" s="57"/>
      <c r="Q1934" s="57"/>
      <c r="R1934" s="57"/>
      <c r="S1934" s="57"/>
      <c r="T1934" s="57"/>
      <c r="U1934" s="77"/>
      <c r="V1934" s="24"/>
      <c r="Y1934" s="24"/>
      <c r="Z1934" s="24"/>
      <c r="AA1934" s="24"/>
      <c r="AB1934" s="24"/>
      <c r="AC1934" s="24"/>
    </row>
    <row r="1935" spans="1:29" s="169" customFormat="1">
      <c r="A1935" s="24"/>
      <c r="B1935" s="24"/>
      <c r="C1935" s="57"/>
      <c r="D1935" s="57"/>
      <c r="E1935" s="57"/>
      <c r="F1935" s="57"/>
      <c r="G1935" s="57"/>
      <c r="H1935" s="57"/>
      <c r="I1935" s="57"/>
      <c r="J1935" s="57"/>
      <c r="K1935" s="57"/>
      <c r="L1935" s="57"/>
      <c r="M1935" s="57"/>
      <c r="N1935" s="57"/>
      <c r="O1935" s="57"/>
      <c r="P1935" s="57"/>
      <c r="Q1935" s="57"/>
      <c r="R1935" s="57"/>
      <c r="S1935" s="57"/>
      <c r="T1935" s="57"/>
      <c r="U1935" s="77"/>
      <c r="V1935" s="24"/>
      <c r="Y1935" s="24"/>
      <c r="Z1935" s="24"/>
      <c r="AA1935" s="24"/>
      <c r="AB1935" s="24"/>
      <c r="AC1935" s="24"/>
    </row>
    <row r="1936" spans="1:29" s="169" customFormat="1">
      <c r="A1936" s="24"/>
      <c r="B1936" s="24"/>
      <c r="C1936" s="57"/>
      <c r="D1936" s="57"/>
      <c r="E1936" s="57"/>
      <c r="F1936" s="57"/>
      <c r="G1936" s="57"/>
      <c r="H1936" s="57"/>
      <c r="I1936" s="57"/>
      <c r="J1936" s="57"/>
      <c r="K1936" s="57"/>
      <c r="L1936" s="57"/>
      <c r="M1936" s="57"/>
      <c r="N1936" s="57"/>
      <c r="O1936" s="57"/>
      <c r="P1936" s="57"/>
      <c r="Q1936" s="57"/>
      <c r="R1936" s="57"/>
      <c r="S1936" s="57"/>
      <c r="T1936" s="57"/>
      <c r="U1936" s="77"/>
      <c r="V1936" s="24"/>
      <c r="Y1936" s="24"/>
      <c r="Z1936" s="24"/>
      <c r="AA1936" s="24"/>
      <c r="AB1936" s="24"/>
      <c r="AC1936" s="24"/>
    </row>
    <row r="1937" spans="1:29" s="169" customFormat="1">
      <c r="A1937" s="24"/>
      <c r="B1937" s="24"/>
      <c r="C1937" s="57"/>
      <c r="D1937" s="57"/>
      <c r="E1937" s="57"/>
      <c r="F1937" s="57"/>
      <c r="G1937" s="57"/>
      <c r="H1937" s="57"/>
      <c r="I1937" s="57"/>
      <c r="J1937" s="57"/>
      <c r="K1937" s="57"/>
      <c r="L1937" s="57"/>
      <c r="M1937" s="57"/>
      <c r="N1937" s="57"/>
      <c r="O1937" s="57"/>
      <c r="P1937" s="57"/>
      <c r="Q1937" s="57"/>
      <c r="R1937" s="57"/>
      <c r="S1937" s="57"/>
      <c r="T1937" s="57"/>
      <c r="U1937" s="77"/>
      <c r="V1937" s="24"/>
      <c r="Y1937" s="24"/>
      <c r="Z1937" s="24"/>
      <c r="AA1937" s="24"/>
      <c r="AB1937" s="24"/>
      <c r="AC1937" s="24"/>
    </row>
    <row r="1938" spans="1:29" s="169" customFormat="1">
      <c r="A1938" s="24"/>
      <c r="B1938" s="24"/>
      <c r="C1938" s="57"/>
      <c r="D1938" s="57"/>
      <c r="E1938" s="57"/>
      <c r="F1938" s="57"/>
      <c r="G1938" s="57"/>
      <c r="H1938" s="57"/>
      <c r="I1938" s="57"/>
      <c r="J1938" s="57"/>
      <c r="K1938" s="57"/>
      <c r="L1938" s="57"/>
      <c r="M1938" s="57"/>
      <c r="N1938" s="57"/>
      <c r="O1938" s="57"/>
      <c r="P1938" s="57"/>
      <c r="Q1938" s="57"/>
      <c r="R1938" s="57"/>
      <c r="S1938" s="57"/>
      <c r="T1938" s="57"/>
      <c r="U1938" s="77"/>
      <c r="V1938" s="24"/>
      <c r="Y1938" s="24"/>
      <c r="Z1938" s="24"/>
      <c r="AA1938" s="24"/>
      <c r="AB1938" s="24"/>
      <c r="AC1938" s="24"/>
    </row>
    <row r="1939" spans="1:29" s="169" customFormat="1">
      <c r="A1939" s="24"/>
      <c r="B1939" s="24"/>
      <c r="C1939" s="57"/>
      <c r="D1939" s="57"/>
      <c r="E1939" s="57"/>
      <c r="F1939" s="57"/>
      <c r="G1939" s="57"/>
      <c r="H1939" s="57"/>
      <c r="I1939" s="57"/>
      <c r="J1939" s="57"/>
      <c r="K1939" s="57"/>
      <c r="L1939" s="57"/>
      <c r="M1939" s="57"/>
      <c r="N1939" s="57"/>
      <c r="O1939" s="57"/>
      <c r="P1939" s="57"/>
      <c r="Q1939" s="57"/>
      <c r="R1939" s="57"/>
      <c r="S1939" s="57"/>
      <c r="T1939" s="57"/>
      <c r="U1939" s="77"/>
      <c r="V1939" s="24"/>
      <c r="Y1939" s="24"/>
      <c r="Z1939" s="24"/>
      <c r="AA1939" s="24"/>
      <c r="AB1939" s="24"/>
      <c r="AC1939" s="24"/>
    </row>
    <row r="1940" spans="1:29" s="169" customFormat="1">
      <c r="A1940" s="24"/>
      <c r="B1940" s="24"/>
      <c r="C1940" s="57"/>
      <c r="D1940" s="57"/>
      <c r="E1940" s="57"/>
      <c r="F1940" s="57"/>
      <c r="G1940" s="57"/>
      <c r="H1940" s="57"/>
      <c r="I1940" s="57"/>
      <c r="J1940" s="57"/>
      <c r="K1940" s="57"/>
      <c r="L1940" s="57"/>
      <c r="M1940" s="57"/>
      <c r="N1940" s="57"/>
      <c r="O1940" s="57"/>
      <c r="P1940" s="57"/>
      <c r="Q1940" s="57"/>
      <c r="R1940" s="57"/>
      <c r="S1940" s="57"/>
      <c r="T1940" s="57"/>
      <c r="U1940" s="77"/>
      <c r="V1940" s="24"/>
      <c r="Y1940" s="24"/>
      <c r="Z1940" s="24"/>
      <c r="AA1940" s="24"/>
      <c r="AB1940" s="24"/>
      <c r="AC1940" s="24"/>
    </row>
    <row r="1941" spans="1:29" s="169" customFormat="1">
      <c r="A1941" s="24"/>
      <c r="B1941" s="24"/>
      <c r="C1941" s="57"/>
      <c r="D1941" s="57"/>
      <c r="E1941" s="57"/>
      <c r="F1941" s="57"/>
      <c r="G1941" s="57"/>
      <c r="H1941" s="57"/>
      <c r="I1941" s="57"/>
      <c r="J1941" s="57"/>
      <c r="K1941" s="57"/>
      <c r="L1941" s="57"/>
      <c r="M1941" s="57"/>
      <c r="N1941" s="57"/>
      <c r="O1941" s="57"/>
      <c r="P1941" s="57"/>
      <c r="Q1941" s="57"/>
      <c r="R1941" s="57"/>
      <c r="S1941" s="57"/>
      <c r="T1941" s="57"/>
      <c r="U1941" s="77"/>
      <c r="V1941" s="24"/>
      <c r="Y1941" s="24"/>
      <c r="Z1941" s="24"/>
      <c r="AA1941" s="24"/>
      <c r="AB1941" s="24"/>
      <c r="AC1941" s="24"/>
    </row>
    <row r="1942" spans="1:29" s="169" customFormat="1">
      <c r="A1942" s="24"/>
      <c r="B1942" s="24"/>
      <c r="C1942" s="57"/>
      <c r="D1942" s="57"/>
      <c r="E1942" s="57"/>
      <c r="F1942" s="57"/>
      <c r="G1942" s="57"/>
      <c r="H1942" s="57"/>
      <c r="I1942" s="57"/>
      <c r="J1942" s="57"/>
      <c r="K1942" s="57"/>
      <c r="L1942" s="57"/>
      <c r="M1942" s="57"/>
      <c r="N1942" s="57"/>
      <c r="O1942" s="57"/>
      <c r="P1942" s="57"/>
      <c r="Q1942" s="57"/>
      <c r="R1942" s="57"/>
      <c r="S1942" s="57"/>
      <c r="T1942" s="57"/>
      <c r="U1942" s="77"/>
      <c r="V1942" s="24"/>
      <c r="Y1942" s="24"/>
      <c r="Z1942" s="24"/>
      <c r="AA1942" s="24"/>
      <c r="AB1942" s="24"/>
      <c r="AC1942" s="24"/>
    </row>
    <row r="1943" spans="1:29" s="169" customFormat="1">
      <c r="A1943" s="24"/>
      <c r="B1943" s="24"/>
      <c r="C1943" s="57"/>
      <c r="D1943" s="57"/>
      <c r="E1943" s="57"/>
      <c r="F1943" s="57"/>
      <c r="G1943" s="57"/>
      <c r="H1943" s="57"/>
      <c r="I1943" s="57"/>
      <c r="J1943" s="57"/>
      <c r="K1943" s="57"/>
      <c r="L1943" s="57"/>
      <c r="M1943" s="57"/>
      <c r="N1943" s="57"/>
      <c r="O1943" s="57"/>
      <c r="P1943" s="57"/>
      <c r="Q1943" s="57"/>
      <c r="R1943" s="57"/>
      <c r="S1943" s="57"/>
      <c r="T1943" s="57"/>
      <c r="U1943" s="77"/>
      <c r="V1943" s="24"/>
      <c r="Y1943" s="24"/>
      <c r="Z1943" s="24"/>
      <c r="AA1943" s="24"/>
      <c r="AB1943" s="24"/>
      <c r="AC1943" s="24"/>
    </row>
    <row r="1944" spans="1:29" s="169" customFormat="1">
      <c r="A1944" s="24"/>
      <c r="B1944" s="24"/>
      <c r="C1944" s="57"/>
      <c r="D1944" s="57"/>
      <c r="E1944" s="57"/>
      <c r="F1944" s="57"/>
      <c r="G1944" s="57"/>
      <c r="H1944" s="57"/>
      <c r="I1944" s="57"/>
      <c r="J1944" s="57"/>
      <c r="K1944" s="57"/>
      <c r="L1944" s="57"/>
      <c r="M1944" s="57"/>
      <c r="N1944" s="57"/>
      <c r="O1944" s="57"/>
      <c r="P1944" s="57"/>
      <c r="Q1944" s="57"/>
      <c r="R1944" s="57"/>
      <c r="S1944" s="57"/>
      <c r="T1944" s="57"/>
      <c r="U1944" s="77"/>
      <c r="V1944" s="24"/>
      <c r="Y1944" s="24"/>
      <c r="Z1944" s="24"/>
      <c r="AA1944" s="24"/>
      <c r="AB1944" s="24"/>
      <c r="AC1944" s="24"/>
    </row>
    <row r="1945" spans="1:29" s="169" customFormat="1">
      <c r="A1945" s="24"/>
      <c r="B1945" s="24"/>
      <c r="C1945" s="57"/>
      <c r="D1945" s="57"/>
      <c r="E1945" s="57"/>
      <c r="F1945" s="57"/>
      <c r="G1945" s="57"/>
      <c r="H1945" s="57"/>
      <c r="I1945" s="57"/>
      <c r="J1945" s="57"/>
      <c r="K1945" s="57"/>
      <c r="L1945" s="57"/>
      <c r="M1945" s="57"/>
      <c r="N1945" s="57"/>
      <c r="O1945" s="57"/>
      <c r="P1945" s="57"/>
      <c r="Q1945" s="57"/>
      <c r="R1945" s="57"/>
      <c r="S1945" s="57"/>
      <c r="T1945" s="57"/>
      <c r="U1945" s="77"/>
      <c r="V1945" s="24"/>
      <c r="Y1945" s="24"/>
      <c r="Z1945" s="24"/>
      <c r="AA1945" s="24"/>
      <c r="AB1945" s="24"/>
      <c r="AC1945" s="24"/>
    </row>
    <row r="1946" spans="1:29" s="169" customFormat="1">
      <c r="A1946" s="24"/>
      <c r="B1946" s="24"/>
      <c r="C1946" s="57"/>
      <c r="D1946" s="57"/>
      <c r="E1946" s="57"/>
      <c r="F1946" s="57"/>
      <c r="G1946" s="57"/>
      <c r="H1946" s="57"/>
      <c r="I1946" s="57"/>
      <c r="J1946" s="57"/>
      <c r="K1946" s="57"/>
      <c r="L1946" s="57"/>
      <c r="M1946" s="57"/>
      <c r="N1946" s="57"/>
      <c r="O1946" s="57"/>
      <c r="P1946" s="57"/>
      <c r="Q1946" s="57"/>
      <c r="R1946" s="57"/>
      <c r="S1946" s="57"/>
      <c r="T1946" s="57"/>
      <c r="U1946" s="77"/>
      <c r="V1946" s="24"/>
      <c r="Y1946" s="24"/>
      <c r="Z1946" s="24"/>
      <c r="AA1946" s="24"/>
      <c r="AB1946" s="24"/>
      <c r="AC1946" s="24"/>
    </row>
    <row r="1947" spans="1:29" s="169" customFormat="1">
      <c r="A1947" s="24"/>
      <c r="B1947" s="24"/>
      <c r="C1947" s="57"/>
      <c r="D1947" s="57"/>
      <c r="E1947" s="57"/>
      <c r="F1947" s="57"/>
      <c r="G1947" s="57"/>
      <c r="H1947" s="57"/>
      <c r="I1947" s="57"/>
      <c r="J1947" s="57"/>
      <c r="K1947" s="57"/>
      <c r="L1947" s="57"/>
      <c r="M1947" s="57"/>
      <c r="N1947" s="57"/>
      <c r="O1947" s="57"/>
      <c r="P1947" s="57"/>
      <c r="Q1947" s="57"/>
      <c r="R1947" s="57"/>
      <c r="S1947" s="57"/>
      <c r="T1947" s="57"/>
      <c r="U1947" s="77"/>
      <c r="V1947" s="24"/>
      <c r="Y1947" s="24"/>
      <c r="Z1947" s="24"/>
      <c r="AA1947" s="24"/>
      <c r="AB1947" s="24"/>
      <c r="AC1947" s="24"/>
    </row>
    <row r="1948" spans="1:29" s="169" customFormat="1">
      <c r="A1948" s="24"/>
      <c r="B1948" s="24"/>
      <c r="C1948" s="57"/>
      <c r="D1948" s="57"/>
      <c r="E1948" s="57"/>
      <c r="F1948" s="57"/>
      <c r="G1948" s="57"/>
      <c r="H1948" s="57"/>
      <c r="I1948" s="57"/>
      <c r="J1948" s="57"/>
      <c r="K1948" s="57"/>
      <c r="L1948" s="57"/>
      <c r="M1948" s="57"/>
      <c r="N1948" s="57"/>
      <c r="O1948" s="57"/>
      <c r="P1948" s="57"/>
      <c r="Q1948" s="57"/>
      <c r="R1948" s="57"/>
      <c r="S1948" s="57"/>
      <c r="T1948" s="57"/>
      <c r="U1948" s="77"/>
      <c r="V1948" s="24"/>
      <c r="Y1948" s="24"/>
      <c r="Z1948" s="24"/>
      <c r="AA1948" s="24"/>
      <c r="AB1948" s="24"/>
      <c r="AC1948" s="24"/>
    </row>
    <row r="1949" spans="1:29" s="169" customFormat="1">
      <c r="A1949" s="24"/>
      <c r="B1949" s="24"/>
      <c r="C1949" s="57"/>
      <c r="D1949" s="57"/>
      <c r="E1949" s="57"/>
      <c r="F1949" s="57"/>
      <c r="G1949" s="57"/>
      <c r="H1949" s="57"/>
      <c r="I1949" s="57"/>
      <c r="J1949" s="57"/>
      <c r="K1949" s="57"/>
      <c r="L1949" s="57"/>
      <c r="M1949" s="57"/>
      <c r="N1949" s="57"/>
      <c r="O1949" s="57"/>
      <c r="P1949" s="57"/>
      <c r="Q1949" s="57"/>
      <c r="R1949" s="57"/>
      <c r="S1949" s="57"/>
      <c r="T1949" s="57"/>
      <c r="U1949" s="77"/>
      <c r="V1949" s="24"/>
      <c r="Y1949" s="24"/>
      <c r="Z1949" s="24"/>
      <c r="AA1949" s="24"/>
      <c r="AB1949" s="24"/>
      <c r="AC1949" s="24"/>
    </row>
    <row r="1950" spans="1:29" s="169" customFormat="1">
      <c r="A1950" s="24"/>
      <c r="B1950" s="24"/>
      <c r="C1950" s="57"/>
      <c r="D1950" s="57"/>
      <c r="E1950" s="57"/>
      <c r="F1950" s="57"/>
      <c r="G1950" s="57"/>
      <c r="H1950" s="57"/>
      <c r="I1950" s="57"/>
      <c r="J1950" s="57"/>
      <c r="K1950" s="57"/>
      <c r="L1950" s="57"/>
      <c r="M1950" s="57"/>
      <c r="N1950" s="57"/>
      <c r="O1950" s="57"/>
      <c r="P1950" s="57"/>
      <c r="Q1950" s="57"/>
      <c r="R1950" s="57"/>
      <c r="S1950" s="57"/>
      <c r="T1950" s="57"/>
      <c r="U1950" s="77"/>
      <c r="V1950" s="24"/>
      <c r="Y1950" s="24"/>
      <c r="Z1950" s="24"/>
      <c r="AA1950" s="24"/>
      <c r="AB1950" s="24"/>
      <c r="AC1950" s="24"/>
    </row>
    <row r="1951" spans="1:29" s="169" customFormat="1">
      <c r="A1951" s="24"/>
      <c r="B1951" s="24"/>
      <c r="C1951" s="57"/>
      <c r="D1951" s="57"/>
      <c r="E1951" s="57"/>
      <c r="F1951" s="57"/>
      <c r="G1951" s="57"/>
      <c r="H1951" s="57"/>
      <c r="I1951" s="57"/>
      <c r="J1951" s="57"/>
      <c r="K1951" s="57"/>
      <c r="L1951" s="57"/>
      <c r="M1951" s="57"/>
      <c r="N1951" s="57"/>
      <c r="O1951" s="57"/>
      <c r="P1951" s="57"/>
      <c r="Q1951" s="57"/>
      <c r="R1951" s="57"/>
      <c r="S1951" s="57"/>
      <c r="T1951" s="57"/>
      <c r="U1951" s="77"/>
      <c r="V1951" s="24"/>
      <c r="Y1951" s="24"/>
      <c r="Z1951" s="24"/>
      <c r="AA1951" s="24"/>
      <c r="AB1951" s="24"/>
      <c r="AC1951" s="24"/>
    </row>
    <row r="1952" spans="1:29" s="169" customFormat="1">
      <c r="A1952" s="24"/>
      <c r="B1952" s="24"/>
      <c r="C1952" s="57"/>
      <c r="D1952" s="57"/>
      <c r="E1952" s="57"/>
      <c r="F1952" s="57"/>
      <c r="G1952" s="57"/>
      <c r="H1952" s="57"/>
      <c r="I1952" s="57"/>
      <c r="J1952" s="57"/>
      <c r="K1952" s="57"/>
      <c r="L1952" s="57"/>
      <c r="M1952" s="57"/>
      <c r="N1952" s="57"/>
      <c r="O1952" s="57"/>
      <c r="P1952" s="57"/>
      <c r="Q1952" s="57"/>
      <c r="R1952" s="57"/>
      <c r="S1952" s="57"/>
      <c r="T1952" s="57"/>
      <c r="U1952" s="77"/>
      <c r="V1952" s="24"/>
      <c r="Y1952" s="24"/>
      <c r="Z1952" s="24"/>
      <c r="AA1952" s="24"/>
      <c r="AB1952" s="24"/>
      <c r="AC1952" s="24"/>
    </row>
    <row r="1953" spans="1:29" s="169" customFormat="1">
      <c r="A1953" s="24"/>
      <c r="B1953" s="24"/>
      <c r="C1953" s="57"/>
      <c r="D1953" s="57"/>
      <c r="E1953" s="57"/>
      <c r="F1953" s="57"/>
      <c r="G1953" s="57"/>
      <c r="H1953" s="57"/>
      <c r="I1953" s="57"/>
      <c r="J1953" s="57"/>
      <c r="K1953" s="57"/>
      <c r="L1953" s="57"/>
      <c r="M1953" s="57"/>
      <c r="N1953" s="57"/>
      <c r="O1953" s="57"/>
      <c r="P1953" s="57"/>
      <c r="Q1953" s="57"/>
      <c r="R1953" s="57"/>
      <c r="S1953" s="57"/>
      <c r="T1953" s="57"/>
      <c r="U1953" s="77"/>
      <c r="V1953" s="24"/>
      <c r="Y1953" s="24"/>
      <c r="Z1953" s="24"/>
      <c r="AA1953" s="24"/>
      <c r="AB1953" s="24"/>
      <c r="AC1953" s="24"/>
    </row>
    <row r="1954" spans="1:29" s="169" customFormat="1">
      <c r="A1954" s="24"/>
      <c r="B1954" s="24"/>
      <c r="C1954" s="57"/>
      <c r="D1954" s="57"/>
      <c r="E1954" s="57"/>
      <c r="F1954" s="57"/>
      <c r="G1954" s="57"/>
      <c r="H1954" s="57"/>
      <c r="I1954" s="57"/>
      <c r="J1954" s="57"/>
      <c r="K1954" s="57"/>
      <c r="L1954" s="57"/>
      <c r="M1954" s="57"/>
      <c r="N1954" s="57"/>
      <c r="O1954" s="57"/>
      <c r="P1954" s="57"/>
      <c r="Q1954" s="57"/>
      <c r="R1954" s="57"/>
      <c r="S1954" s="57"/>
      <c r="T1954" s="57"/>
      <c r="U1954" s="77"/>
      <c r="V1954" s="24"/>
      <c r="Y1954" s="24"/>
      <c r="Z1954" s="24"/>
      <c r="AA1954" s="24"/>
      <c r="AB1954" s="24"/>
      <c r="AC1954" s="24"/>
    </row>
    <row r="1955" spans="1:29" s="169" customFormat="1">
      <c r="A1955" s="24"/>
      <c r="B1955" s="24"/>
      <c r="C1955" s="57"/>
      <c r="D1955" s="57"/>
      <c r="E1955" s="57"/>
      <c r="F1955" s="57"/>
      <c r="G1955" s="57"/>
      <c r="H1955" s="57"/>
      <c r="I1955" s="57"/>
      <c r="J1955" s="57"/>
      <c r="K1955" s="57"/>
      <c r="L1955" s="57"/>
      <c r="M1955" s="57"/>
      <c r="N1955" s="57"/>
      <c r="O1955" s="57"/>
      <c r="P1955" s="57"/>
      <c r="Q1955" s="57"/>
      <c r="R1955" s="57"/>
      <c r="S1955" s="57"/>
      <c r="T1955" s="57"/>
      <c r="U1955" s="77"/>
      <c r="V1955" s="24"/>
      <c r="Y1955" s="24"/>
      <c r="Z1955" s="24"/>
      <c r="AA1955" s="24"/>
      <c r="AB1955" s="24"/>
      <c r="AC1955" s="24"/>
    </row>
    <row r="1956" spans="1:29" s="169" customFormat="1">
      <c r="A1956" s="24"/>
      <c r="B1956" s="24"/>
      <c r="C1956" s="57"/>
      <c r="D1956" s="57"/>
      <c r="E1956" s="57"/>
      <c r="F1956" s="57"/>
      <c r="G1956" s="57"/>
      <c r="H1956" s="57"/>
      <c r="I1956" s="57"/>
      <c r="J1956" s="57"/>
      <c r="K1956" s="57"/>
      <c r="L1956" s="57"/>
      <c r="M1956" s="57"/>
      <c r="N1956" s="57"/>
      <c r="O1956" s="57"/>
      <c r="P1956" s="57"/>
      <c r="Q1956" s="57"/>
      <c r="R1956" s="57"/>
      <c r="S1956" s="57"/>
      <c r="T1956" s="57"/>
      <c r="U1956" s="77"/>
      <c r="V1956" s="24"/>
      <c r="Y1956" s="24"/>
      <c r="Z1956" s="24"/>
      <c r="AA1956" s="24"/>
      <c r="AB1956" s="24"/>
      <c r="AC1956" s="24"/>
    </row>
    <row r="1957" spans="1:29" s="169" customFormat="1">
      <c r="A1957" s="24"/>
      <c r="B1957" s="24"/>
      <c r="C1957" s="57"/>
      <c r="D1957" s="57"/>
      <c r="E1957" s="57"/>
      <c r="F1957" s="57"/>
      <c r="G1957" s="57"/>
      <c r="H1957" s="57"/>
      <c r="I1957" s="57"/>
      <c r="J1957" s="57"/>
      <c r="K1957" s="57"/>
      <c r="L1957" s="57"/>
      <c r="M1957" s="57"/>
      <c r="N1957" s="57"/>
      <c r="O1957" s="57"/>
      <c r="P1957" s="57"/>
      <c r="Q1957" s="57"/>
      <c r="R1957" s="57"/>
      <c r="S1957" s="57"/>
      <c r="T1957" s="57"/>
      <c r="U1957" s="77"/>
      <c r="V1957" s="24"/>
      <c r="Y1957" s="24"/>
      <c r="Z1957" s="24"/>
      <c r="AA1957" s="24"/>
      <c r="AB1957" s="24"/>
      <c r="AC1957" s="24"/>
    </row>
    <row r="1958" spans="1:29" s="169" customFormat="1">
      <c r="A1958" s="24"/>
      <c r="B1958" s="24"/>
      <c r="C1958" s="57"/>
      <c r="D1958" s="57"/>
      <c r="E1958" s="57"/>
      <c r="F1958" s="57"/>
      <c r="G1958" s="57"/>
      <c r="H1958" s="57"/>
      <c r="I1958" s="57"/>
      <c r="J1958" s="57"/>
      <c r="K1958" s="57"/>
      <c r="L1958" s="57"/>
      <c r="M1958" s="57"/>
      <c r="N1958" s="57"/>
      <c r="O1958" s="57"/>
      <c r="P1958" s="57"/>
      <c r="Q1958" s="57"/>
      <c r="R1958" s="57"/>
      <c r="S1958" s="57"/>
      <c r="T1958" s="57"/>
      <c r="U1958" s="77"/>
      <c r="V1958" s="24"/>
      <c r="Y1958" s="24"/>
      <c r="Z1958" s="24"/>
      <c r="AA1958" s="24"/>
      <c r="AB1958" s="24"/>
      <c r="AC1958" s="24"/>
    </row>
    <row r="1959" spans="1:29" s="169" customFormat="1">
      <c r="A1959" s="24"/>
      <c r="B1959" s="24"/>
      <c r="C1959" s="57"/>
      <c r="D1959" s="57"/>
      <c r="E1959" s="57"/>
      <c r="F1959" s="57"/>
      <c r="G1959" s="57"/>
      <c r="H1959" s="57"/>
      <c r="I1959" s="57"/>
      <c r="J1959" s="57"/>
      <c r="K1959" s="57"/>
      <c r="L1959" s="57"/>
      <c r="M1959" s="57"/>
      <c r="N1959" s="57"/>
      <c r="O1959" s="57"/>
      <c r="P1959" s="57"/>
      <c r="Q1959" s="57"/>
      <c r="R1959" s="57"/>
      <c r="S1959" s="57"/>
      <c r="T1959" s="57"/>
      <c r="U1959" s="77"/>
      <c r="V1959" s="24"/>
      <c r="Y1959" s="24"/>
      <c r="Z1959" s="24"/>
      <c r="AA1959" s="24"/>
      <c r="AB1959" s="24"/>
      <c r="AC1959" s="24"/>
    </row>
    <row r="1960" spans="1:29" s="169" customFormat="1">
      <c r="A1960" s="24"/>
      <c r="B1960" s="24"/>
      <c r="C1960" s="57"/>
      <c r="D1960" s="57"/>
      <c r="E1960" s="57"/>
      <c r="F1960" s="57"/>
      <c r="G1960" s="57"/>
      <c r="H1960" s="57"/>
      <c r="I1960" s="57"/>
      <c r="J1960" s="57"/>
      <c r="K1960" s="57"/>
      <c r="L1960" s="57"/>
      <c r="M1960" s="57"/>
      <c r="N1960" s="57"/>
      <c r="O1960" s="57"/>
      <c r="P1960" s="57"/>
      <c r="Q1960" s="57"/>
      <c r="R1960" s="57"/>
      <c r="S1960" s="57"/>
      <c r="T1960" s="57"/>
      <c r="U1960" s="77"/>
      <c r="V1960" s="24"/>
      <c r="Y1960" s="24"/>
      <c r="Z1960" s="24"/>
      <c r="AA1960" s="24"/>
      <c r="AB1960" s="24"/>
      <c r="AC1960" s="24"/>
    </row>
    <row r="1961" spans="1:29" s="169" customFormat="1">
      <c r="A1961" s="24"/>
      <c r="B1961" s="24"/>
      <c r="C1961" s="57"/>
      <c r="D1961" s="57"/>
      <c r="E1961" s="57"/>
      <c r="F1961" s="57"/>
      <c r="G1961" s="57"/>
      <c r="H1961" s="57"/>
      <c r="I1961" s="57"/>
      <c r="J1961" s="57"/>
      <c r="K1961" s="57"/>
      <c r="L1961" s="57"/>
      <c r="M1961" s="57"/>
      <c r="N1961" s="57"/>
      <c r="O1961" s="57"/>
      <c r="P1961" s="57"/>
      <c r="Q1961" s="57"/>
      <c r="R1961" s="57"/>
      <c r="S1961" s="57"/>
      <c r="T1961" s="57"/>
      <c r="U1961" s="77"/>
      <c r="V1961" s="24"/>
      <c r="Y1961" s="24"/>
      <c r="Z1961" s="24"/>
      <c r="AA1961" s="24"/>
      <c r="AB1961" s="24"/>
      <c r="AC1961" s="24"/>
    </row>
    <row r="1962" spans="1:29" s="169" customFormat="1">
      <c r="A1962" s="24"/>
      <c r="B1962" s="24"/>
      <c r="C1962" s="57"/>
      <c r="D1962" s="57"/>
      <c r="E1962" s="57"/>
      <c r="F1962" s="57"/>
      <c r="G1962" s="57"/>
      <c r="H1962" s="57"/>
      <c r="I1962" s="57"/>
      <c r="J1962" s="57"/>
      <c r="K1962" s="57"/>
      <c r="L1962" s="57"/>
      <c r="M1962" s="57"/>
      <c r="N1962" s="57"/>
      <c r="O1962" s="57"/>
      <c r="P1962" s="57"/>
      <c r="Q1962" s="57"/>
      <c r="R1962" s="57"/>
      <c r="S1962" s="57"/>
      <c r="T1962" s="57"/>
      <c r="U1962" s="77"/>
      <c r="V1962" s="24"/>
      <c r="Y1962" s="24"/>
      <c r="Z1962" s="24"/>
      <c r="AA1962" s="24"/>
      <c r="AB1962" s="24"/>
      <c r="AC1962" s="24"/>
    </row>
    <row r="1963" spans="1:29" s="169" customFormat="1">
      <c r="A1963" s="24"/>
      <c r="B1963" s="24"/>
      <c r="C1963" s="57"/>
      <c r="D1963" s="57"/>
      <c r="E1963" s="57"/>
      <c r="F1963" s="57"/>
      <c r="G1963" s="57"/>
      <c r="H1963" s="57"/>
      <c r="I1963" s="57"/>
      <c r="J1963" s="57"/>
      <c r="K1963" s="57"/>
      <c r="L1963" s="57"/>
      <c r="M1963" s="57"/>
      <c r="N1963" s="57"/>
      <c r="O1963" s="57"/>
      <c r="P1963" s="57"/>
      <c r="Q1963" s="57"/>
      <c r="R1963" s="57"/>
      <c r="S1963" s="57"/>
      <c r="T1963" s="57"/>
      <c r="U1963" s="77"/>
      <c r="V1963" s="24"/>
      <c r="Y1963" s="24"/>
      <c r="Z1963" s="24"/>
      <c r="AA1963" s="24"/>
      <c r="AB1963" s="24"/>
      <c r="AC1963" s="24"/>
    </row>
    <row r="1964" spans="1:29" s="169" customFormat="1">
      <c r="A1964" s="24"/>
      <c r="B1964" s="24"/>
      <c r="C1964" s="57"/>
      <c r="D1964" s="57"/>
      <c r="E1964" s="57"/>
      <c r="F1964" s="57"/>
      <c r="G1964" s="57"/>
      <c r="H1964" s="57"/>
      <c r="I1964" s="57"/>
      <c r="J1964" s="57"/>
      <c r="K1964" s="57"/>
      <c r="L1964" s="57"/>
      <c r="M1964" s="57"/>
      <c r="N1964" s="57"/>
      <c r="O1964" s="57"/>
      <c r="P1964" s="57"/>
      <c r="Q1964" s="57"/>
      <c r="R1964" s="57"/>
      <c r="S1964" s="57"/>
      <c r="T1964" s="57"/>
      <c r="U1964" s="77"/>
      <c r="V1964" s="24"/>
      <c r="Y1964" s="24"/>
      <c r="Z1964" s="24"/>
      <c r="AA1964" s="24"/>
      <c r="AB1964" s="24"/>
      <c r="AC1964" s="24"/>
    </row>
    <row r="1965" spans="1:29" s="169" customFormat="1">
      <c r="A1965" s="24"/>
      <c r="B1965" s="24"/>
      <c r="C1965" s="57"/>
      <c r="D1965" s="57"/>
      <c r="E1965" s="57"/>
      <c r="F1965" s="57"/>
      <c r="G1965" s="57"/>
      <c r="H1965" s="57"/>
      <c r="I1965" s="57"/>
      <c r="J1965" s="57"/>
      <c r="K1965" s="57"/>
      <c r="L1965" s="57"/>
      <c r="M1965" s="57"/>
      <c r="N1965" s="57"/>
      <c r="O1965" s="57"/>
      <c r="P1965" s="57"/>
      <c r="Q1965" s="57"/>
      <c r="R1965" s="57"/>
      <c r="S1965" s="57"/>
      <c r="T1965" s="57"/>
      <c r="U1965" s="77"/>
      <c r="V1965" s="24"/>
      <c r="Y1965" s="24"/>
      <c r="Z1965" s="24"/>
      <c r="AA1965" s="24"/>
      <c r="AB1965" s="24"/>
      <c r="AC1965" s="24"/>
    </row>
    <row r="1966" spans="1:29" s="169" customFormat="1">
      <c r="A1966" s="24"/>
      <c r="B1966" s="24"/>
      <c r="C1966" s="57"/>
      <c r="D1966" s="57"/>
      <c r="E1966" s="57"/>
      <c r="F1966" s="57"/>
      <c r="G1966" s="57"/>
      <c r="H1966" s="57"/>
      <c r="I1966" s="57"/>
      <c r="J1966" s="57"/>
      <c r="K1966" s="57"/>
      <c r="L1966" s="57"/>
      <c r="M1966" s="57"/>
      <c r="N1966" s="57"/>
      <c r="O1966" s="57"/>
      <c r="P1966" s="57"/>
      <c r="Q1966" s="57"/>
      <c r="R1966" s="57"/>
      <c r="S1966" s="57"/>
      <c r="T1966" s="57"/>
      <c r="U1966" s="77"/>
      <c r="V1966" s="24"/>
      <c r="Y1966" s="24"/>
      <c r="Z1966" s="24"/>
      <c r="AA1966" s="24"/>
      <c r="AB1966" s="24"/>
      <c r="AC1966" s="24"/>
    </row>
    <row r="1967" spans="1:29" s="169" customFormat="1">
      <c r="A1967" s="24"/>
      <c r="B1967" s="24"/>
      <c r="C1967" s="57"/>
      <c r="D1967" s="57"/>
      <c r="E1967" s="57"/>
      <c r="F1967" s="57"/>
      <c r="G1967" s="57"/>
      <c r="H1967" s="57"/>
      <c r="I1967" s="57"/>
      <c r="J1967" s="57"/>
      <c r="K1967" s="57"/>
      <c r="L1967" s="57"/>
      <c r="M1967" s="57"/>
      <c r="N1967" s="57"/>
      <c r="O1967" s="57"/>
      <c r="P1967" s="57"/>
      <c r="Q1967" s="57"/>
      <c r="R1967" s="57"/>
      <c r="S1967" s="57"/>
      <c r="T1967" s="57"/>
      <c r="U1967" s="77"/>
      <c r="V1967" s="24"/>
      <c r="Y1967" s="24"/>
      <c r="Z1967" s="24"/>
      <c r="AA1967" s="24"/>
      <c r="AB1967" s="24"/>
      <c r="AC1967" s="24"/>
    </row>
    <row r="1968" spans="1:29" s="169" customFormat="1">
      <c r="A1968" s="24"/>
      <c r="B1968" s="24"/>
      <c r="C1968" s="57"/>
      <c r="D1968" s="57"/>
      <c r="E1968" s="57"/>
      <c r="F1968" s="57"/>
      <c r="G1968" s="57"/>
      <c r="H1968" s="57"/>
      <c r="I1968" s="57"/>
      <c r="J1968" s="57"/>
      <c r="K1968" s="57"/>
      <c r="L1968" s="57"/>
      <c r="M1968" s="57"/>
      <c r="N1968" s="57"/>
      <c r="O1968" s="57"/>
      <c r="P1968" s="57"/>
      <c r="Q1968" s="57"/>
      <c r="R1968" s="57"/>
      <c r="S1968" s="57"/>
      <c r="T1968" s="57"/>
      <c r="U1968" s="77"/>
      <c r="V1968" s="24"/>
      <c r="Y1968" s="24"/>
      <c r="Z1968" s="24"/>
      <c r="AA1968" s="24"/>
      <c r="AB1968" s="24"/>
      <c r="AC1968" s="24"/>
    </row>
    <row r="1969" spans="1:29" s="169" customFormat="1">
      <c r="A1969" s="24"/>
      <c r="B1969" s="24"/>
      <c r="C1969" s="57"/>
      <c r="D1969" s="57"/>
      <c r="E1969" s="57"/>
      <c r="F1969" s="57"/>
      <c r="G1969" s="57"/>
      <c r="H1969" s="57"/>
      <c r="I1969" s="57"/>
      <c r="J1969" s="57"/>
      <c r="K1969" s="57"/>
      <c r="L1969" s="57"/>
      <c r="M1969" s="57"/>
      <c r="N1969" s="57"/>
      <c r="O1969" s="57"/>
      <c r="P1969" s="57"/>
      <c r="Q1969" s="57"/>
      <c r="R1969" s="57"/>
      <c r="S1969" s="57"/>
      <c r="T1969" s="57"/>
      <c r="U1969" s="77"/>
      <c r="V1969" s="24"/>
      <c r="Y1969" s="24"/>
      <c r="Z1969" s="24"/>
      <c r="AA1969" s="24"/>
      <c r="AB1969" s="24"/>
      <c r="AC1969" s="24"/>
    </row>
    <row r="1970" spans="1:29" s="169" customFormat="1">
      <c r="A1970" s="24"/>
      <c r="B1970" s="24"/>
      <c r="C1970" s="57"/>
      <c r="D1970" s="57"/>
      <c r="E1970" s="57"/>
      <c r="F1970" s="57"/>
      <c r="G1970" s="57"/>
      <c r="H1970" s="57"/>
      <c r="I1970" s="57"/>
      <c r="J1970" s="57"/>
      <c r="K1970" s="57"/>
      <c r="L1970" s="57"/>
      <c r="M1970" s="57"/>
      <c r="N1970" s="57"/>
      <c r="O1970" s="57"/>
      <c r="P1970" s="57"/>
      <c r="Q1970" s="57"/>
      <c r="R1970" s="57"/>
      <c r="S1970" s="57"/>
      <c r="T1970" s="57"/>
      <c r="U1970" s="77"/>
      <c r="V1970" s="24"/>
      <c r="Y1970" s="24"/>
      <c r="Z1970" s="24"/>
      <c r="AA1970" s="24"/>
      <c r="AB1970" s="24"/>
      <c r="AC1970" s="24"/>
    </row>
    <row r="1971" spans="1:29" s="169" customFormat="1">
      <c r="A1971" s="24"/>
      <c r="B1971" s="24"/>
      <c r="C1971" s="57"/>
      <c r="D1971" s="57"/>
      <c r="E1971" s="57"/>
      <c r="F1971" s="57"/>
      <c r="G1971" s="57"/>
      <c r="H1971" s="57"/>
      <c r="I1971" s="57"/>
      <c r="J1971" s="57"/>
      <c r="K1971" s="57"/>
      <c r="L1971" s="57"/>
      <c r="M1971" s="57"/>
      <c r="N1971" s="57"/>
      <c r="O1971" s="57"/>
      <c r="P1971" s="57"/>
      <c r="Q1971" s="57"/>
      <c r="R1971" s="57"/>
      <c r="S1971" s="57"/>
      <c r="T1971" s="57"/>
      <c r="U1971" s="77"/>
      <c r="V1971" s="24"/>
      <c r="Y1971" s="24"/>
      <c r="Z1971" s="24"/>
      <c r="AA1971" s="24"/>
      <c r="AB1971" s="24"/>
      <c r="AC1971" s="24"/>
    </row>
    <row r="1972" spans="1:29" s="169" customFormat="1">
      <c r="A1972" s="24"/>
      <c r="B1972" s="24"/>
      <c r="C1972" s="57"/>
      <c r="D1972" s="57"/>
      <c r="E1972" s="57"/>
      <c r="F1972" s="57"/>
      <c r="G1972" s="57"/>
      <c r="H1972" s="57"/>
      <c r="I1972" s="57"/>
      <c r="J1972" s="57"/>
      <c r="K1972" s="57"/>
      <c r="L1972" s="57"/>
      <c r="M1972" s="57"/>
      <c r="N1972" s="57"/>
      <c r="O1972" s="57"/>
      <c r="P1972" s="57"/>
      <c r="Q1972" s="57"/>
      <c r="R1972" s="57"/>
      <c r="S1972" s="57"/>
      <c r="T1972" s="57"/>
      <c r="U1972" s="77"/>
      <c r="V1972" s="24"/>
      <c r="Y1972" s="24"/>
      <c r="Z1972" s="24"/>
      <c r="AA1972" s="24"/>
      <c r="AB1972" s="24"/>
      <c r="AC1972" s="24"/>
    </row>
    <row r="1973" spans="1:29" s="169" customFormat="1">
      <c r="A1973" s="24"/>
      <c r="B1973" s="24"/>
      <c r="C1973" s="57"/>
      <c r="D1973" s="57"/>
      <c r="E1973" s="57"/>
      <c r="F1973" s="57"/>
      <c r="G1973" s="57"/>
      <c r="H1973" s="57"/>
      <c r="I1973" s="57"/>
      <c r="J1973" s="57"/>
      <c r="K1973" s="57"/>
      <c r="L1973" s="57"/>
      <c r="M1973" s="57"/>
      <c r="N1973" s="57"/>
      <c r="O1973" s="57"/>
      <c r="P1973" s="57"/>
      <c r="Q1973" s="57"/>
      <c r="R1973" s="57"/>
      <c r="S1973" s="57"/>
      <c r="T1973" s="57"/>
      <c r="U1973" s="77"/>
      <c r="V1973" s="24"/>
      <c r="Y1973" s="24"/>
      <c r="Z1973" s="24"/>
      <c r="AA1973" s="24"/>
      <c r="AB1973" s="24"/>
      <c r="AC1973" s="24"/>
    </row>
    <row r="1974" spans="1:29" s="169" customFormat="1">
      <c r="A1974" s="24"/>
      <c r="B1974" s="24"/>
      <c r="C1974" s="57"/>
      <c r="D1974" s="57"/>
      <c r="E1974" s="57"/>
      <c r="F1974" s="57"/>
      <c r="G1974" s="57"/>
      <c r="H1974" s="57"/>
      <c r="I1974" s="57"/>
      <c r="J1974" s="57"/>
      <c r="K1974" s="57"/>
      <c r="L1974" s="57"/>
      <c r="M1974" s="57"/>
      <c r="N1974" s="57"/>
      <c r="O1974" s="57"/>
      <c r="P1974" s="57"/>
      <c r="Q1974" s="57"/>
      <c r="R1974" s="57"/>
      <c r="S1974" s="57"/>
      <c r="T1974" s="57"/>
      <c r="U1974" s="77"/>
      <c r="V1974" s="24"/>
      <c r="Y1974" s="24"/>
      <c r="Z1974" s="24"/>
      <c r="AA1974" s="24"/>
      <c r="AB1974" s="24"/>
      <c r="AC1974" s="24"/>
    </row>
    <row r="1975" spans="1:29" s="169" customFormat="1">
      <c r="A1975" s="24"/>
      <c r="B1975" s="24"/>
      <c r="C1975" s="57"/>
      <c r="D1975" s="57"/>
      <c r="E1975" s="57"/>
      <c r="F1975" s="57"/>
      <c r="G1975" s="57"/>
      <c r="H1975" s="57"/>
      <c r="I1975" s="57"/>
      <c r="J1975" s="57"/>
      <c r="K1975" s="57"/>
      <c r="L1975" s="57"/>
      <c r="M1975" s="57"/>
      <c r="N1975" s="57"/>
      <c r="O1975" s="57"/>
      <c r="P1975" s="57"/>
      <c r="Q1975" s="57"/>
      <c r="R1975" s="57"/>
      <c r="S1975" s="57"/>
      <c r="T1975" s="57"/>
      <c r="U1975" s="77"/>
      <c r="V1975" s="24"/>
      <c r="Y1975" s="24"/>
      <c r="Z1975" s="24"/>
      <c r="AA1975" s="24"/>
      <c r="AB1975" s="24"/>
      <c r="AC1975" s="24"/>
    </row>
    <row r="1976" spans="1:29" s="169" customFormat="1">
      <c r="A1976" s="24"/>
      <c r="B1976" s="24"/>
      <c r="C1976" s="57"/>
      <c r="D1976" s="57"/>
      <c r="E1976" s="57"/>
      <c r="F1976" s="57"/>
      <c r="G1976" s="57"/>
      <c r="H1976" s="57"/>
      <c r="I1976" s="57"/>
      <c r="J1976" s="57"/>
      <c r="K1976" s="57"/>
      <c r="L1976" s="57"/>
      <c r="M1976" s="57"/>
      <c r="N1976" s="57"/>
      <c r="O1976" s="57"/>
      <c r="P1976" s="57"/>
      <c r="Q1976" s="57"/>
      <c r="R1976" s="57"/>
      <c r="S1976" s="57"/>
      <c r="T1976" s="57"/>
      <c r="U1976" s="77"/>
      <c r="V1976" s="24"/>
      <c r="Y1976" s="24"/>
      <c r="Z1976" s="24"/>
      <c r="AA1976" s="24"/>
      <c r="AB1976" s="24"/>
      <c r="AC1976" s="24"/>
    </row>
    <row r="1977" spans="1:29" s="169" customFormat="1">
      <c r="A1977" s="24"/>
      <c r="B1977" s="24"/>
      <c r="C1977" s="57"/>
      <c r="D1977" s="57"/>
      <c r="E1977" s="57"/>
      <c r="F1977" s="57"/>
      <c r="G1977" s="57"/>
      <c r="H1977" s="57"/>
      <c r="I1977" s="57"/>
      <c r="J1977" s="57"/>
      <c r="K1977" s="57"/>
      <c r="L1977" s="57"/>
      <c r="M1977" s="57"/>
      <c r="N1977" s="57"/>
      <c r="O1977" s="57"/>
      <c r="P1977" s="57"/>
      <c r="Q1977" s="57"/>
      <c r="R1977" s="57"/>
      <c r="S1977" s="57"/>
      <c r="T1977" s="57"/>
      <c r="U1977" s="77"/>
      <c r="V1977" s="24"/>
      <c r="Y1977" s="24"/>
      <c r="Z1977" s="24"/>
      <c r="AA1977" s="24"/>
      <c r="AB1977" s="24"/>
      <c r="AC1977" s="24"/>
    </row>
    <row r="1978" spans="1:29" s="169" customFormat="1">
      <c r="A1978" s="24"/>
      <c r="B1978" s="24"/>
      <c r="C1978" s="57"/>
      <c r="D1978" s="57"/>
      <c r="E1978" s="57"/>
      <c r="F1978" s="57"/>
      <c r="G1978" s="57"/>
      <c r="H1978" s="57"/>
      <c r="I1978" s="57"/>
      <c r="J1978" s="57"/>
      <c r="K1978" s="57"/>
      <c r="L1978" s="57"/>
      <c r="M1978" s="57"/>
      <c r="N1978" s="57"/>
      <c r="O1978" s="57"/>
      <c r="P1978" s="57"/>
      <c r="Q1978" s="57"/>
      <c r="R1978" s="57"/>
      <c r="S1978" s="57"/>
      <c r="T1978" s="57"/>
      <c r="U1978" s="77"/>
      <c r="V1978" s="24"/>
      <c r="Y1978" s="24"/>
      <c r="Z1978" s="24"/>
      <c r="AA1978" s="24"/>
      <c r="AB1978" s="24"/>
      <c r="AC1978" s="24"/>
    </row>
    <row r="1979" spans="1:29" s="169" customFormat="1">
      <c r="A1979" s="24"/>
      <c r="B1979" s="24"/>
      <c r="C1979" s="57"/>
      <c r="D1979" s="57"/>
      <c r="E1979" s="57"/>
      <c r="F1979" s="57"/>
      <c r="G1979" s="57"/>
      <c r="H1979" s="57"/>
      <c r="I1979" s="57"/>
      <c r="J1979" s="57"/>
      <c r="K1979" s="57"/>
      <c r="L1979" s="57"/>
      <c r="M1979" s="57"/>
      <c r="N1979" s="57"/>
      <c r="O1979" s="57"/>
      <c r="P1979" s="57"/>
      <c r="Q1979" s="57"/>
      <c r="R1979" s="57"/>
      <c r="S1979" s="57"/>
      <c r="T1979" s="57"/>
      <c r="U1979" s="77"/>
      <c r="V1979" s="24"/>
      <c r="Y1979" s="24"/>
      <c r="Z1979" s="24"/>
      <c r="AA1979" s="24"/>
      <c r="AB1979" s="24"/>
      <c r="AC1979" s="24"/>
    </row>
    <row r="1980" spans="1:29" s="169" customFormat="1">
      <c r="A1980" s="24"/>
      <c r="B1980" s="24"/>
      <c r="C1980" s="57"/>
      <c r="D1980" s="57"/>
      <c r="E1980" s="57"/>
      <c r="F1980" s="57"/>
      <c r="G1980" s="57"/>
      <c r="H1980" s="57"/>
      <c r="I1980" s="57"/>
      <c r="J1980" s="57"/>
      <c r="K1980" s="57"/>
      <c r="L1980" s="57"/>
      <c r="M1980" s="57"/>
      <c r="N1980" s="57"/>
      <c r="O1980" s="57"/>
      <c r="P1980" s="57"/>
      <c r="Q1980" s="57"/>
      <c r="R1980" s="57"/>
      <c r="S1980" s="57"/>
      <c r="T1980" s="57"/>
      <c r="U1980" s="77"/>
      <c r="V1980" s="24"/>
      <c r="Y1980" s="24"/>
      <c r="Z1980" s="24"/>
      <c r="AA1980" s="24"/>
      <c r="AB1980" s="24"/>
      <c r="AC1980" s="24"/>
    </row>
    <row r="1981" spans="1:29" s="169" customFormat="1">
      <c r="A1981" s="24"/>
      <c r="B1981" s="24"/>
      <c r="C1981" s="57"/>
      <c r="D1981" s="57"/>
      <c r="E1981" s="57"/>
      <c r="F1981" s="57"/>
      <c r="G1981" s="57"/>
      <c r="H1981" s="57"/>
      <c r="I1981" s="57"/>
      <c r="J1981" s="57"/>
      <c r="K1981" s="57"/>
      <c r="L1981" s="57"/>
      <c r="M1981" s="57"/>
      <c r="N1981" s="57"/>
      <c r="O1981" s="57"/>
      <c r="P1981" s="57"/>
      <c r="Q1981" s="57"/>
      <c r="R1981" s="57"/>
      <c r="S1981" s="57"/>
      <c r="T1981" s="57"/>
      <c r="U1981" s="77"/>
      <c r="V1981" s="24"/>
      <c r="Y1981" s="24"/>
      <c r="Z1981" s="24"/>
      <c r="AA1981" s="24"/>
      <c r="AB1981" s="24"/>
      <c r="AC1981" s="24"/>
    </row>
    <row r="1982" spans="1:29" s="169" customFormat="1">
      <c r="A1982" s="24"/>
      <c r="B1982" s="24"/>
      <c r="C1982" s="57"/>
      <c r="D1982" s="57"/>
      <c r="E1982" s="57"/>
      <c r="F1982" s="57"/>
      <c r="G1982" s="57"/>
      <c r="H1982" s="57"/>
      <c r="I1982" s="57"/>
      <c r="J1982" s="57"/>
      <c r="K1982" s="57"/>
      <c r="L1982" s="57"/>
      <c r="M1982" s="57"/>
      <c r="N1982" s="57"/>
      <c r="O1982" s="57"/>
      <c r="P1982" s="57"/>
      <c r="Q1982" s="57"/>
      <c r="R1982" s="57"/>
      <c r="S1982" s="57"/>
      <c r="T1982" s="57"/>
      <c r="U1982" s="77"/>
      <c r="V1982" s="24"/>
      <c r="Y1982" s="24"/>
      <c r="Z1982" s="24"/>
      <c r="AA1982" s="24"/>
      <c r="AB1982" s="24"/>
      <c r="AC1982" s="24"/>
    </row>
    <row r="1983" spans="1:29" s="169" customFormat="1">
      <c r="A1983" s="24"/>
      <c r="B1983" s="24"/>
      <c r="C1983" s="57"/>
      <c r="D1983" s="57"/>
      <c r="E1983" s="57"/>
      <c r="F1983" s="57"/>
      <c r="G1983" s="57"/>
      <c r="H1983" s="57"/>
      <c r="I1983" s="57"/>
      <c r="J1983" s="57"/>
      <c r="K1983" s="57"/>
      <c r="L1983" s="57"/>
      <c r="M1983" s="57"/>
      <c r="N1983" s="57"/>
      <c r="O1983" s="57"/>
      <c r="P1983" s="57"/>
      <c r="Q1983" s="57"/>
      <c r="R1983" s="57"/>
      <c r="S1983" s="57"/>
      <c r="T1983" s="57"/>
      <c r="U1983" s="77"/>
      <c r="V1983" s="24"/>
      <c r="Y1983" s="24"/>
      <c r="Z1983" s="24"/>
      <c r="AA1983" s="24"/>
      <c r="AB1983" s="24"/>
      <c r="AC1983" s="24"/>
    </row>
    <row r="1984" spans="1:29" s="169" customFormat="1">
      <c r="A1984" s="24"/>
      <c r="B1984" s="24"/>
      <c r="C1984" s="57"/>
      <c r="D1984" s="57"/>
      <c r="E1984" s="57"/>
      <c r="F1984" s="57"/>
      <c r="G1984" s="57"/>
      <c r="H1984" s="57"/>
      <c r="I1984" s="57"/>
      <c r="J1984" s="57"/>
      <c r="K1984" s="57"/>
      <c r="L1984" s="57"/>
      <c r="M1984" s="57"/>
      <c r="N1984" s="57"/>
      <c r="O1984" s="57"/>
      <c r="P1984" s="57"/>
      <c r="Q1984" s="57"/>
      <c r="R1984" s="57"/>
      <c r="S1984" s="57"/>
      <c r="T1984" s="57"/>
      <c r="U1984" s="77"/>
      <c r="V1984" s="24"/>
      <c r="Y1984" s="24"/>
      <c r="Z1984" s="24"/>
      <c r="AA1984" s="24"/>
      <c r="AB1984" s="24"/>
      <c r="AC1984" s="24"/>
    </row>
    <row r="1985" spans="1:29" s="169" customFormat="1">
      <c r="A1985" s="24"/>
      <c r="B1985" s="24"/>
      <c r="C1985" s="57"/>
      <c r="D1985" s="57"/>
      <c r="E1985" s="57"/>
      <c r="F1985" s="57"/>
      <c r="G1985" s="57"/>
      <c r="H1985" s="57"/>
      <c r="I1985" s="57"/>
      <c r="J1985" s="57"/>
      <c r="K1985" s="57"/>
      <c r="L1985" s="57"/>
      <c r="M1985" s="57"/>
      <c r="N1985" s="57"/>
      <c r="O1985" s="57"/>
      <c r="P1985" s="57"/>
      <c r="Q1985" s="57"/>
      <c r="R1985" s="57"/>
      <c r="S1985" s="57"/>
      <c r="T1985" s="57"/>
      <c r="U1985" s="77"/>
      <c r="V1985" s="24"/>
      <c r="Y1985" s="24"/>
      <c r="Z1985" s="24"/>
      <c r="AA1985" s="24"/>
      <c r="AB1985" s="24"/>
      <c r="AC1985" s="24"/>
    </row>
    <row r="1986" spans="1:29" s="169" customFormat="1">
      <c r="A1986" s="24"/>
      <c r="B1986" s="24"/>
      <c r="C1986" s="57"/>
      <c r="D1986" s="57"/>
      <c r="E1986" s="57"/>
      <c r="F1986" s="57"/>
      <c r="G1986" s="57"/>
      <c r="H1986" s="57"/>
      <c r="I1986" s="57"/>
      <c r="J1986" s="57"/>
      <c r="K1986" s="57"/>
      <c r="L1986" s="57"/>
      <c r="M1986" s="57"/>
      <c r="N1986" s="57"/>
      <c r="O1986" s="57"/>
      <c r="P1986" s="57"/>
      <c r="Q1986" s="57"/>
      <c r="R1986" s="57"/>
      <c r="S1986" s="57"/>
      <c r="T1986" s="57"/>
      <c r="U1986" s="77"/>
      <c r="V1986" s="24"/>
      <c r="Y1986" s="24"/>
      <c r="Z1986" s="24"/>
      <c r="AA1986" s="24"/>
      <c r="AB1986" s="24"/>
      <c r="AC1986" s="24"/>
    </row>
    <row r="1987" spans="1:29" s="169" customFormat="1">
      <c r="A1987" s="24"/>
      <c r="B1987" s="24"/>
      <c r="C1987" s="57"/>
      <c r="D1987" s="57"/>
      <c r="E1987" s="57"/>
      <c r="F1987" s="57"/>
      <c r="G1987" s="57"/>
      <c r="H1987" s="57"/>
      <c r="I1987" s="57"/>
      <c r="J1987" s="57"/>
      <c r="K1987" s="57"/>
      <c r="L1987" s="57"/>
      <c r="M1987" s="57"/>
      <c r="N1987" s="57"/>
      <c r="O1987" s="57"/>
      <c r="P1987" s="57"/>
      <c r="Q1987" s="57"/>
      <c r="R1987" s="57"/>
      <c r="S1987" s="57"/>
      <c r="T1987" s="57"/>
      <c r="U1987" s="77"/>
      <c r="V1987" s="24"/>
      <c r="Y1987" s="24"/>
      <c r="Z1987" s="24"/>
      <c r="AA1987" s="24"/>
      <c r="AB1987" s="24"/>
      <c r="AC1987" s="24"/>
    </row>
    <row r="1988" spans="1:29" s="169" customFormat="1">
      <c r="A1988" s="24"/>
      <c r="B1988" s="24"/>
      <c r="C1988" s="57"/>
      <c r="D1988" s="57"/>
      <c r="E1988" s="57"/>
      <c r="F1988" s="57"/>
      <c r="G1988" s="57"/>
      <c r="H1988" s="57"/>
      <c r="I1988" s="57"/>
      <c r="J1988" s="57"/>
      <c r="K1988" s="57"/>
      <c r="L1988" s="57"/>
      <c r="M1988" s="57"/>
      <c r="N1988" s="57"/>
      <c r="O1988" s="57"/>
      <c r="P1988" s="57"/>
      <c r="Q1988" s="57"/>
      <c r="R1988" s="57"/>
      <c r="S1988" s="57"/>
      <c r="T1988" s="57"/>
      <c r="U1988" s="77"/>
      <c r="V1988" s="24"/>
      <c r="Y1988" s="24"/>
      <c r="Z1988" s="24"/>
      <c r="AA1988" s="24"/>
      <c r="AB1988" s="24"/>
      <c r="AC1988" s="24"/>
    </row>
    <row r="1989" spans="1:29" s="169" customFormat="1">
      <c r="A1989" s="24"/>
      <c r="B1989" s="24"/>
      <c r="C1989" s="57"/>
      <c r="D1989" s="57"/>
      <c r="E1989" s="57"/>
      <c r="F1989" s="57"/>
      <c r="G1989" s="57"/>
      <c r="H1989" s="57"/>
      <c r="I1989" s="57"/>
      <c r="J1989" s="57"/>
      <c r="K1989" s="57"/>
      <c r="L1989" s="57"/>
      <c r="M1989" s="57"/>
      <c r="N1989" s="57"/>
      <c r="O1989" s="57"/>
      <c r="P1989" s="57"/>
      <c r="Q1989" s="57"/>
      <c r="R1989" s="57"/>
      <c r="S1989" s="57"/>
      <c r="T1989" s="57"/>
      <c r="U1989" s="77"/>
      <c r="V1989" s="24"/>
      <c r="Y1989" s="24"/>
      <c r="Z1989" s="24"/>
      <c r="AA1989" s="24"/>
      <c r="AB1989" s="24"/>
      <c r="AC1989" s="24"/>
    </row>
    <row r="1990" spans="1:29" s="169" customFormat="1">
      <c r="A1990" s="24"/>
      <c r="B1990" s="24"/>
      <c r="C1990" s="57"/>
      <c r="D1990" s="57"/>
      <c r="E1990" s="57"/>
      <c r="F1990" s="57"/>
      <c r="G1990" s="57"/>
      <c r="H1990" s="57"/>
      <c r="I1990" s="57"/>
      <c r="J1990" s="57"/>
      <c r="K1990" s="57"/>
      <c r="L1990" s="57"/>
      <c r="M1990" s="57"/>
      <c r="N1990" s="57"/>
      <c r="O1990" s="57"/>
      <c r="P1990" s="57"/>
      <c r="Q1990" s="57"/>
      <c r="R1990" s="57"/>
      <c r="S1990" s="57"/>
      <c r="T1990" s="57"/>
      <c r="U1990" s="77"/>
      <c r="V1990" s="24"/>
      <c r="Y1990" s="24"/>
      <c r="Z1990" s="24"/>
      <c r="AA1990" s="24"/>
      <c r="AB1990" s="24"/>
      <c r="AC1990" s="24"/>
    </row>
    <row r="1991" spans="1:29" s="169" customFormat="1">
      <c r="A1991" s="24"/>
      <c r="B1991" s="24"/>
      <c r="C1991" s="57"/>
      <c r="D1991" s="57"/>
      <c r="E1991" s="57"/>
      <c r="F1991" s="57"/>
      <c r="G1991" s="57"/>
      <c r="H1991" s="57"/>
      <c r="I1991" s="57"/>
      <c r="J1991" s="57"/>
      <c r="K1991" s="57"/>
      <c r="L1991" s="57"/>
      <c r="M1991" s="57"/>
      <c r="N1991" s="57"/>
      <c r="O1991" s="57"/>
      <c r="P1991" s="57"/>
      <c r="Q1991" s="57"/>
      <c r="R1991" s="57"/>
      <c r="S1991" s="57"/>
      <c r="T1991" s="57"/>
      <c r="U1991" s="77"/>
      <c r="V1991" s="24"/>
      <c r="Y1991" s="24"/>
      <c r="Z1991" s="24"/>
      <c r="AA1991" s="24"/>
      <c r="AB1991" s="24"/>
      <c r="AC1991" s="24"/>
    </row>
    <row r="1992" spans="1:29" s="169" customFormat="1">
      <c r="A1992" s="24"/>
      <c r="B1992" s="24"/>
      <c r="C1992" s="57"/>
      <c r="D1992" s="57"/>
      <c r="E1992" s="57"/>
      <c r="F1992" s="57"/>
      <c r="G1992" s="57"/>
      <c r="H1992" s="57"/>
      <c r="I1992" s="57"/>
      <c r="J1992" s="57"/>
      <c r="K1992" s="57"/>
      <c r="L1992" s="57"/>
      <c r="M1992" s="57"/>
      <c r="N1992" s="57"/>
      <c r="O1992" s="57"/>
      <c r="P1992" s="57"/>
      <c r="Q1992" s="57"/>
      <c r="R1992" s="57"/>
      <c r="S1992" s="57"/>
      <c r="T1992" s="57"/>
      <c r="U1992" s="77"/>
      <c r="V1992" s="24"/>
      <c r="Y1992" s="24"/>
      <c r="Z1992" s="24"/>
      <c r="AA1992" s="24"/>
      <c r="AB1992" s="24"/>
      <c r="AC1992" s="24"/>
    </row>
    <row r="1993" spans="1:29" s="169" customFormat="1">
      <c r="A1993" s="24"/>
      <c r="B1993" s="24"/>
      <c r="C1993" s="57"/>
      <c r="D1993" s="57"/>
      <c r="E1993" s="57"/>
      <c r="F1993" s="57"/>
      <c r="G1993" s="57"/>
      <c r="H1993" s="57"/>
      <c r="I1993" s="57"/>
      <c r="J1993" s="57"/>
      <c r="K1993" s="57"/>
      <c r="L1993" s="57"/>
      <c r="M1993" s="57"/>
      <c r="N1993" s="57"/>
      <c r="O1993" s="57"/>
      <c r="P1993" s="57"/>
      <c r="Q1993" s="57"/>
      <c r="R1993" s="57"/>
      <c r="S1993" s="57"/>
      <c r="T1993" s="57"/>
      <c r="U1993" s="77"/>
      <c r="V1993" s="24"/>
      <c r="Y1993" s="24"/>
      <c r="Z1993" s="24"/>
      <c r="AA1993" s="24"/>
      <c r="AB1993" s="24"/>
      <c r="AC1993" s="24"/>
    </row>
    <row r="1994" spans="1:29" s="169" customFormat="1">
      <c r="A1994" s="24"/>
      <c r="B1994" s="24"/>
      <c r="C1994" s="57"/>
      <c r="D1994" s="57"/>
      <c r="E1994" s="57"/>
      <c r="F1994" s="57"/>
      <c r="G1994" s="57"/>
      <c r="H1994" s="57"/>
      <c r="I1994" s="57"/>
      <c r="J1994" s="57"/>
      <c r="K1994" s="57"/>
      <c r="L1994" s="57"/>
      <c r="M1994" s="57"/>
      <c r="N1994" s="57"/>
      <c r="O1994" s="57"/>
      <c r="P1994" s="57"/>
      <c r="Q1994" s="57"/>
      <c r="R1994" s="57"/>
      <c r="S1994" s="57"/>
      <c r="T1994" s="57"/>
      <c r="U1994" s="77"/>
      <c r="V1994" s="24"/>
      <c r="Y1994" s="24"/>
      <c r="Z1994" s="24"/>
      <c r="AA1994" s="24"/>
      <c r="AB1994" s="24"/>
      <c r="AC1994" s="24"/>
    </row>
    <row r="1995" spans="1:29" s="169" customFormat="1">
      <c r="A1995" s="24"/>
      <c r="B1995" s="24"/>
      <c r="C1995" s="57"/>
      <c r="D1995" s="57"/>
      <c r="E1995" s="57"/>
      <c r="F1995" s="57"/>
      <c r="G1995" s="57"/>
      <c r="H1995" s="57"/>
      <c r="I1995" s="57"/>
      <c r="J1995" s="57"/>
      <c r="K1995" s="57"/>
      <c r="L1995" s="57"/>
      <c r="M1995" s="57"/>
      <c r="N1995" s="57"/>
      <c r="O1995" s="57"/>
      <c r="P1995" s="57"/>
      <c r="Q1995" s="57"/>
      <c r="R1995" s="57"/>
      <c r="S1995" s="57"/>
      <c r="T1995" s="57"/>
      <c r="U1995" s="77"/>
      <c r="V1995" s="24"/>
      <c r="Y1995" s="24"/>
      <c r="Z1995" s="24"/>
      <c r="AA1995" s="24"/>
      <c r="AB1995" s="24"/>
      <c r="AC1995" s="24"/>
    </row>
    <row r="1996" spans="1:29" s="169" customFormat="1">
      <c r="A1996" s="24"/>
      <c r="B1996" s="24"/>
      <c r="C1996" s="57"/>
      <c r="D1996" s="57"/>
      <c r="E1996" s="57"/>
      <c r="F1996" s="57"/>
      <c r="G1996" s="57"/>
      <c r="H1996" s="57"/>
      <c r="I1996" s="57"/>
      <c r="J1996" s="57"/>
      <c r="K1996" s="57"/>
      <c r="L1996" s="57"/>
      <c r="M1996" s="57"/>
      <c r="N1996" s="57"/>
      <c r="O1996" s="57"/>
      <c r="P1996" s="57"/>
      <c r="Q1996" s="57"/>
      <c r="R1996" s="57"/>
      <c r="S1996" s="57"/>
      <c r="T1996" s="57"/>
      <c r="U1996" s="77"/>
      <c r="V1996" s="24"/>
      <c r="Y1996" s="24"/>
      <c r="Z1996" s="24"/>
      <c r="AA1996" s="24"/>
      <c r="AB1996" s="24"/>
      <c r="AC1996" s="24"/>
    </row>
    <row r="1997" spans="1:29" s="169" customFormat="1">
      <c r="A1997" s="24"/>
      <c r="B1997" s="24"/>
      <c r="C1997" s="57"/>
      <c r="D1997" s="57"/>
      <c r="E1997" s="57"/>
      <c r="F1997" s="57"/>
      <c r="G1997" s="57"/>
      <c r="H1997" s="57"/>
      <c r="I1997" s="57"/>
      <c r="J1997" s="57"/>
      <c r="K1997" s="57"/>
      <c r="L1997" s="57"/>
      <c r="M1997" s="57"/>
      <c r="N1997" s="57"/>
      <c r="O1997" s="57"/>
      <c r="P1997" s="57"/>
      <c r="Q1997" s="57"/>
      <c r="R1997" s="57"/>
      <c r="S1997" s="57"/>
      <c r="T1997" s="57"/>
      <c r="U1997" s="77"/>
      <c r="V1997" s="24"/>
      <c r="Y1997" s="24"/>
      <c r="Z1997" s="24"/>
      <c r="AA1997" s="24"/>
      <c r="AB1997" s="24"/>
      <c r="AC1997" s="24"/>
    </row>
    <row r="1998" spans="1:29" s="169" customFormat="1">
      <c r="A1998" s="24"/>
      <c r="B1998" s="24"/>
      <c r="C1998" s="57"/>
      <c r="D1998" s="57"/>
      <c r="E1998" s="57"/>
      <c r="F1998" s="57"/>
      <c r="G1998" s="57"/>
      <c r="H1998" s="57"/>
      <c r="I1998" s="57"/>
      <c r="J1998" s="57"/>
      <c r="K1998" s="57"/>
      <c r="L1998" s="57"/>
      <c r="M1998" s="57"/>
      <c r="N1998" s="57"/>
      <c r="O1998" s="57"/>
      <c r="P1998" s="57"/>
      <c r="Q1998" s="57"/>
      <c r="R1998" s="57"/>
      <c r="S1998" s="57"/>
      <c r="T1998" s="57"/>
      <c r="U1998" s="77"/>
      <c r="V1998" s="24"/>
      <c r="Y1998" s="24"/>
      <c r="Z1998" s="24"/>
      <c r="AA1998" s="24"/>
      <c r="AB1998" s="24"/>
      <c r="AC1998" s="24"/>
    </row>
    <row r="1999" spans="1:29" s="169" customFormat="1">
      <c r="A1999" s="24"/>
      <c r="B1999" s="24"/>
      <c r="C1999" s="57"/>
      <c r="D1999" s="57"/>
      <c r="E1999" s="57"/>
      <c r="F1999" s="57"/>
      <c r="G1999" s="57"/>
      <c r="H1999" s="57"/>
      <c r="I1999" s="57"/>
      <c r="J1999" s="57"/>
      <c r="K1999" s="57"/>
      <c r="L1999" s="57"/>
      <c r="M1999" s="57"/>
      <c r="N1999" s="57"/>
      <c r="O1999" s="57"/>
      <c r="P1999" s="57"/>
      <c r="Q1999" s="57"/>
      <c r="R1999" s="57"/>
      <c r="S1999" s="57"/>
      <c r="T1999" s="57"/>
      <c r="U1999" s="77"/>
      <c r="V1999" s="24"/>
      <c r="Y1999" s="24"/>
      <c r="Z1999" s="24"/>
      <c r="AA1999" s="24"/>
      <c r="AB1999" s="24"/>
      <c r="AC1999" s="24"/>
    </row>
    <row r="2000" spans="1:29" s="169" customFormat="1">
      <c r="A2000" s="24"/>
      <c r="B2000" s="24"/>
      <c r="C2000" s="57"/>
      <c r="D2000" s="57"/>
      <c r="E2000" s="57"/>
      <c r="F2000" s="57"/>
      <c r="G2000" s="57"/>
      <c r="H2000" s="57"/>
      <c r="I2000" s="57"/>
      <c r="J2000" s="57"/>
      <c r="K2000" s="57"/>
      <c r="L2000" s="57"/>
      <c r="M2000" s="57"/>
      <c r="N2000" s="57"/>
      <c r="O2000" s="57"/>
      <c r="P2000" s="57"/>
      <c r="Q2000" s="57"/>
      <c r="R2000" s="57"/>
      <c r="S2000" s="57"/>
      <c r="T2000" s="57"/>
      <c r="U2000" s="77"/>
      <c r="V2000" s="24"/>
      <c r="Y2000" s="24"/>
      <c r="Z2000" s="24"/>
      <c r="AA2000" s="24"/>
      <c r="AB2000" s="24"/>
      <c r="AC2000" s="24"/>
    </row>
  </sheetData>
  <phoneticPr fontId="3" type="noConversion"/>
  <pageMargins left="0.75" right="0.75" top="1" bottom="1" header="0.5" footer="0.5"/>
  <pageSetup paperSize="9" orientation="portrait" horizontalDpi="4294967292" verticalDpi="429496729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D63DA-3ED7-3F46-BC22-B9BF7ECEB941}">
  <sheetPr codeName="工作表6">
    <tabColor rgb="FFFFFF00"/>
  </sheetPr>
  <dimension ref="A1:AD2000"/>
  <sheetViews>
    <sheetView zoomScale="75" zoomScaleNormal="75" zoomScalePageLayoutView="75" workbookViewId="0">
      <pane xSplit="2" ySplit="1" topLeftCell="C2" activePane="bottomRight" state="frozen"/>
      <selection pane="topRight" activeCell="C1" sqref="C1"/>
      <selection pane="bottomLeft" activeCell="A2" sqref="A2"/>
      <selection pane="bottomRight" activeCell="U3" sqref="U3:AC1846"/>
    </sheetView>
  </sheetViews>
  <sheetFormatPr baseColWidth="10" defaultColWidth="10.83203125" defaultRowHeight="15"/>
  <cols>
    <col min="1" max="2" width="10.83203125" style="103"/>
    <col min="3" max="10" width="10.83203125" style="65"/>
    <col min="11" max="15" width="10.83203125" style="103"/>
    <col min="16" max="20" width="11.5" style="103" customWidth="1"/>
    <col min="21" max="21" width="11.5" style="103" bestFit="1" customWidth="1"/>
    <col min="22" max="22" width="21.5" style="103" bestFit="1" customWidth="1"/>
    <col min="23" max="24" width="12" style="103" customWidth="1"/>
    <col min="25" max="27" width="12" style="150" customWidth="1"/>
    <col min="28" max="28" width="10.1640625" style="161" bestFit="1" customWidth="1"/>
    <col min="29" max="29" width="9.6640625" style="161" bestFit="1" customWidth="1"/>
    <col min="30" max="30" width="13" style="103" bestFit="1" customWidth="1"/>
    <col min="31" max="16384" width="10.83203125" style="103"/>
  </cols>
  <sheetData>
    <row r="1" spans="1:30" ht="18">
      <c r="A1" s="15" t="s">
        <v>1</v>
      </c>
      <c r="B1" s="15" t="s">
        <v>2</v>
      </c>
      <c r="C1" s="17" t="s">
        <v>4680</v>
      </c>
      <c r="D1" s="16" t="s">
        <v>4679</v>
      </c>
      <c r="E1" s="16" t="s">
        <v>4678</v>
      </c>
      <c r="F1" s="17" t="s">
        <v>4677</v>
      </c>
      <c r="G1" s="69" t="s">
        <v>4676</v>
      </c>
      <c r="H1" s="16" t="s">
        <v>4675</v>
      </c>
      <c r="I1" s="16" t="s">
        <v>4674</v>
      </c>
      <c r="J1" s="69" t="s">
        <v>4673</v>
      </c>
      <c r="K1" s="70" t="s">
        <v>4672</v>
      </c>
      <c r="L1" s="15" t="s">
        <v>4671</v>
      </c>
      <c r="M1" s="15" t="s">
        <v>4670</v>
      </c>
      <c r="N1" s="102" t="s">
        <v>4669</v>
      </c>
      <c r="O1" s="15" t="s">
        <v>4668</v>
      </c>
      <c r="P1" s="15" t="s">
        <v>4667</v>
      </c>
      <c r="Q1" s="16" t="s">
        <v>4666</v>
      </c>
      <c r="R1" s="16" t="s">
        <v>4665</v>
      </c>
      <c r="S1" s="16" t="s">
        <v>4664</v>
      </c>
      <c r="T1" s="16" t="s">
        <v>4663</v>
      </c>
      <c r="U1" s="17" t="s">
        <v>4662</v>
      </c>
      <c r="V1" s="78" t="s">
        <v>4470</v>
      </c>
      <c r="W1" s="17" t="s">
        <v>4661</v>
      </c>
      <c r="X1" s="17" t="s">
        <v>4659</v>
      </c>
      <c r="Y1" s="78" t="s">
        <v>4777</v>
      </c>
      <c r="Z1" s="78" t="s">
        <v>4781</v>
      </c>
      <c r="AA1" s="78" t="s">
        <v>4782</v>
      </c>
      <c r="AB1" s="78" t="s">
        <v>4814</v>
      </c>
      <c r="AC1" s="78" t="s">
        <v>4815</v>
      </c>
    </row>
    <row r="2" spans="1:30">
      <c r="A2" s="24">
        <v>1101</v>
      </c>
      <c r="B2" s="24" t="s">
        <v>13</v>
      </c>
      <c r="C2" s="57">
        <v>51.6</v>
      </c>
      <c r="D2" s="57">
        <v>52.4</v>
      </c>
      <c r="E2" s="57">
        <v>50.4</v>
      </c>
      <c r="F2" s="57">
        <v>51</v>
      </c>
      <c r="G2" s="57">
        <v>50.9</v>
      </c>
      <c r="H2" s="57">
        <v>53.8</v>
      </c>
      <c r="I2" s="57">
        <v>50.5</v>
      </c>
      <c r="J2" s="57">
        <v>52.6</v>
      </c>
      <c r="K2" s="57">
        <v>52.7</v>
      </c>
      <c r="L2" s="57">
        <v>54.5</v>
      </c>
      <c r="M2" s="57">
        <v>45.65</v>
      </c>
      <c r="N2" s="57">
        <v>46.75</v>
      </c>
      <c r="O2" s="57">
        <v>522241</v>
      </c>
      <c r="P2" s="57">
        <v>504075</v>
      </c>
      <c r="Q2" s="57">
        <v>61.628300000000003</v>
      </c>
      <c r="R2" s="57">
        <v>58.192799999999998</v>
      </c>
      <c r="S2" s="57">
        <v>52.945399999999999</v>
      </c>
      <c r="T2" s="57">
        <v>56.4437</v>
      </c>
      <c r="U2" s="77">
        <f ca="1">MAX(O2/$AD$6/P2,(O2/$AD$9)/(P2/$AD$12))</f>
        <v>1.2662690186094443</v>
      </c>
      <c r="V2" s="24" t="str">
        <f>IF(AND(MIN(C2,F2)&gt;MAX(G2,J2),MAX(G2,J2)&lt;MIN(K2,N2),IFERROR(IF(FIND("黑",Y2),"V",),"X")="V",IFERROR(IF(FIND("紅",AA2),"V",),"X")="V"), IF(OR(IFERROR(IF(FIND("十字",Z2),"V",),"X")="V",IFERROR(IF(FIND("T字",Z2),"V",),"X")="V",IFERROR(IF(FIND("蜻蜓",Z2),"V",),"X")="V",IFERROR(IF(FIND("頂槌",Z2),"V",),"X")="V",IFERROR(IF(FIND("上槌",Z2),"V",),"X")="V"),"晨蜻蜓", IF(IFERROR(IF(FIND("紅",Z2),"V",),"X")="V","晨紅星", "晨黑星")), IF(AND(MAX(C2,F2)&lt;MIN(G2,J2),MIN(G2,J2)&gt;MAX(K2,N2),IFERROR(IF(FIND("紅",Y2),"V",),"X")="V",IFERROR(IF(FIND("黑",AA2),"V",),"X")="V"), IF(OR(IFERROR(IF(FIND("十字",Z2),"V",),"X")="V",IFERROR(IF(FIND("墓碑",Z2),"V",),"X")="V",IFERROR(IF(FIND("天劍",Z2),"V",),"X")="V",IFERROR(IF(FIND("底槌",Z2),"V",),"X")="V",IFERROR(IF(FIND("下槌",Z2),"V",),"X")="V"),"夜天劍", IF(IFERROR(IF(FIND("黑",Z2),"V",),"X")="V","夜黑星", " 夜紅星")), IF(AND(G2&gt;MAX(K2,N2), J2&lt;MIN(K2,N2), OR(IFERROR(IF(FIND("中黑K",Z2),"V",),"X")="V",IFERROR(IF(FIND("大黑K",Z2),"V",),"X")="V"),IFERROR(IF(FIND("黑",AA2),"V",),"X")="X"), IF(IFERROR(IF(FIND("紅K",AA2),"V",),"X")="V","多母紅K", IF(OR(IFERROR(IF(FIND("T字",AA2),"V",),"X")="V",IFERROR(IF(FIND("蜻蜓",AA2),"V",),"X")="V",IFERROR(IF(FIND("頂槌",AA2),"V",),"X")="V",IFERROR(IF(FIND("上槌",AA2),"V",),"X")="V",),"多母蜻蜓",IF(OR(IFERROR(IF(FIND("十字",AA2),"V",),"X")="V",IFERROR(IF(FIND("一字",AA2),"V",),"X")="V"),"多母十一", "多母劍碑"))), IF(AND(J2&gt;MAX(K2,N2), G2&lt;MIN(K2,N2), OR(IFERROR(IF(FIND("中紅K",Z2),"V",),"X")="V",IFERROR(IF(FIND("大紅K",Z2),"V",),"X")="V"),IFERROR(IF(FIND("紅",AA2),"V",),"X")="X"), IF(IFERROR(IF(FIND("黑K",AA2),"V",),"X")="V","空母黑K", IF(OR(IFERROR(IF(FIND("墓碑",AA2),"V",),"X")="V",IFERROR(IF(FIND("天劍",AA2),"V",),"X")="V",IFERROR(IF(FIND("底槌",AA2),"V",),"X")="V",IFERROR(IF(FIND("下槌",AA2),"V",),"X")="V",),"空母天劍",IF(OR(IFERROR(IF(FIND("十字",AA2),"V",),"X")="V",IFERROR(IF(FIND("一字",AA2),"V",),"X")="V"),"空母十一", "空母蜻蜓"))), IF(AND(G2&gt;MAX(K2,N2), J2&gt;MIN(K2,N2),N2&gt;(MIN(G2,J2)+ABS(G2-J2)*65%),OR(IFERROR(IF(FIND("中紅K",AA2),"V",),"X")="V",IFERROR(IF(FIND("大紅K",AA2),"V",),"X")="V"),OR(IFERROR(IF(FIND("中黑K",Z2),"V",),"X")="V",IFERROR(IF(FIND("大黑K",Z2),"V",),"X")="V")),"多頭貫穿", IF(AND(J2&lt;MAX(K2,N2), G2&lt;MIN(K2,N2),N2&lt;(MAX(G2,J2)-ABS(G2-J2)*65%),OR(IFERROR(IF(FIND("中黑K",AA2),"V",),"X")="V",IFERROR(IF(FIND("大黑K",AA2),"V",),"X")="V"),OR(IFERROR(IF(FIND("中紅K",Z2),"V",),"X")="V",IFERROR(IF(FIND("大紅K",Z2),"V",),"X")="V")),"空頭貫穿", IF(AND(G2&lt;MAX(K2,N2), J2&gt;MIN(K2,N2), OR(IFERROR(IF(FIND("中紅K",AA2),"V",),"X")="V",IFERROR(IF(FIND("大紅K",AA2),"V",),"X")="V"),IFERROR(IF(FIND("紅",Z2),"V",),"X")="X"), IF(IFERROR(IF(FIND("黑K",Z2),"V",),"X")="V","多吞黑K", IF(OR(IFERROR(IF(FIND("墓碑",Z2),"V",),"X")="V",IFERROR(IF(FIND("天劍",Z2),"V",),"X")="V",IFERROR(IF(FIND("底槌",Z2),"V",),"X")="V",IFERROR(IF(FIND("下槌",Z2),"V",),"X")="V",),"多吞墓碑", IF(OR(IFERROR(IF(FIND("十字",Z2),"V",),"X")="V",IFERROR(IF(FIND("一字",Z2),"V",),"X")="V"),"多吞十一", "多吞蜻蜓"))), IF(AND(J2&gt;MAX(C2,F2),G2&lt;MIN(K2,N2), J2&lt;MAX(K2,N2), OR(IFERROR(IF(FIND("中黑K",AA2),"V",),"X")="V",IFERROR(IF(FIND("大黑K",AA2),"V",),"X")="V"),IFERROR(IF(FIND("黑",Z2),"V",),"X")="X"), IF(IFERROR(IF(FIND("紅K",Z2),"V",),"X")="V","空吞紅K", IF(OR(IFERROR(IF(FIND("T字",Z2),"V",),"X")="V",IFERROR(IF(FIND("蜻蜓",Z2),"V",),"X")="V",IFERROR(IF(FIND("頂槌",Z2),"V",),"X")="V",IFERROR(IF(FIND("上槌",Z2),"V",),"X")="V",),"空吞T字", IF(OR(IFERROR(IF(FIND("十字",Z2),"V",),"X")="V",IFERROR(IF(FIND("一字",Z2),"V",),"X")="V"),"空吞十一", "空吞天劍"))), IF(AND(J2&lt;MIN(K2,N2),G2&lt;MAX(K2,N2),G2&gt;MIN(K2,N2),OR(IFERROR(IF(FIND("中紅K",AA2),"V",),"X")="V",IFERROR(IF(FIND("大紅K",AA2),"V",),"X")="V"),IFERROR(IF(FIND("紅",Z2),"V",),"X")="X"),"旭日東昇", IF(AND(J2&gt;MAX(C2,F2),J2&gt;MAX(K2,N2),G2&gt;MIN(K2,N2),OR(IFERROR(IF(FIND("中黑K",AA2),"V",),"X")="V",IFERROR(IF(FIND("大黑K",AA2),"V",),"X")="V"),IFERROR(IF(FIND("黑",Z2),"V",),"X")="X"),"夜幕低垂", IF(AND(AND(MAX(K2,N2)&lt;MIN(G2,J2), MAX(K2,N2)&lt;MIN(C2,F2),IFERROR(IF(FIND("黑",Z2),"V",),"X")="V"),OR(IFERROR(IF(FIND("T字",AA2),"V",),"X")="V",IFERROR(IF(FIND("蜻蜓",AA2),"V",),"X")="V",IFERROR(IF(FIND("頂槌",AA2),"V",),"X")="V",IFERROR(IF(FIND("上槌",AA2),"V",),"X")="V")),"下阻線", IF(AND(AND(MIN(K2,N2)&gt;MAX(G2,J2), MIN(K2,N2)&gt;MAX(C2,F2), M2&lt;MIN(G2,J2),IFERROR(IF(FIND("紅",Z2),"V",),"X")="V"),OR(IFERROR(IF(FIND("T字",AA2),"V",),"X")="V",IFERROR(IF(FIND("蜻蜓",AA2),"V",),"X")="V",IFERROR(IF(FIND("頂槌",AA2),"V",),"X")="V",IFERROR(IF(FIND("上槌",AA2),"V",),"X")="V")),"吊首線", IF(MAX(G2,J2)&lt;MIN(K2,N2),"跳漲" &amp;AA2&amp;" "&amp;AB2&amp;", "&amp;AC2, IF(MIN(G2,J2)&gt;MAX(K2,N2),"跳跌" &amp;AA2&amp;" "&amp;AB2&amp;", "&amp;AC2, AA2&amp;" "&amp;AB2&amp;", "&amp;AC2))))))))))))))</f>
        <v>大黑K雙影 20%, 10%</v>
      </c>
      <c r="W2" s="103" t="str">
        <f>IF(COUNTA(Q2)=0,"尚無資料",IF(AND(Q2&lt;R2,S2&gt;T2),IF(AND(Q2&lt;20.5,R2&lt;20.5),"黃金交叉向上","交叉向上"),IF(AND(Q2&gt;R2,S2&lt;T2),IF(AND(Q2&gt;79.5,R2&gt;79.5),"死亡交叉向下","交叉向下"),IF(S2&gt;Q2,IF(AND((T2-R2)&lt;1,T2&gt;=S2),"即將交叉向上","KD向上"),IF(AND((T2-R2)&gt;1,S2&gt;=T2),"即將交叉向下","KD向下")))))</f>
        <v>交叉向下</v>
      </c>
      <c r="X2" s="103" t="str">
        <f>IF(COUNTA(S2)=0,"尚無資料",IF(AND(S2&gt;79.5,T2&gt;79.5),"超買區",IF(OR(S2&gt;75,T2&gt;75),"靠近超買區",IF(AND(S2&lt;20.5,T2&lt;20.5),"超賣區",IF(OR(S2&lt;25,T2&lt;25),"靠近超賣區",IF(OR(S2&gt;50,T2&gt;50),"上徘徊區","下徘徊區"))))))</f>
        <v>上徘徊區</v>
      </c>
      <c r="Y2" s="24" t="str">
        <f>IF(C2=F2, IF(AND(D2=E2,E2=F2),"一字線",IF(C2=D2,IF((D2-E2)/E2&lt;2.3%,"小T字",IF((D2-E2)/E2&lt;3.6%,"中T字","大T字")),IF(E2=F2,IF((D2-E2)/E2&lt;2.3%,"小墓碑",IF((D2-E2)/E2&lt;3.6%,"中墓碑","大墓碑")),IF(F2&gt;=(D2-((D2-E2)*35%)),IF((D2-E2)/E2&lt;2.3%,"小蜻蜓",IF((D2-E2)/E2&lt;3.6%,"中蜻蜓","大蜻蜓")),IF(C2&lt;=(E2+((D2-E2)*35%)),IF((D2-E2)/E2&lt;2.3%,"小天劍",IF((D2-E2)/E2&lt;3.6%,"中天劍","大天劍")),IF((D2-E2)/E2&lt;2.3%,"小十字",IF((D2-E2)/E2&lt;3.6%,"中十字","大十字"))))))),IF(F2&gt;C2, IF(AND(MAX(C2,F2)=D2,MIN(C2,F2)=E2), IF(OR(C2=F2,ABS(C2-F2)/MIN(C2,F2)&lt;0.15%),紅一字,IF(ABS(C2-F2)/MIN(C2,F2)&lt;2.3%,"小紅K",IF(ABS(C2-F2)/MIN(C2,F2)&lt;3.6%,"中紅K","大紅K"))), IF(SUM((D2-MAX(C2,F2))/(D2-E2), (MIN(C2,F2)-E2)/(D2-E2))&gt;=65%, IF((MIN(C2, F2)-E2)/(D2-E2)&gt;50%, IF(D2=MAX(C2,F2), IF((MIN(C2,F2)-E2)/(D2-E2)&gt;=85%, IF((D2-E2)/E2&lt;2.3%,"小紅T字",IF((D2-E2)/E2&lt;3.6%,"中紅T字","大紅T字")), IF((D2-E2)/E2&lt;2.3%,"小紅頂槌",IF((D2-E2)/E2&lt;3.6%,"中紅頂槌","大紅頂槌"))), IF(SUM((D2-MAX(C2,F2))/(D2-E2), (MIN(C2,F2)-E2)/(D2-E2))&gt;=85%, IF((D2-E2)/E2&lt;2.3%,"小紅蜻蜓",IF((D2-E2)/E2&lt;3.6%,"中紅蜻蜓","大紅蜻蜓")), IF((D2-E2)/E2&lt;2.3%,"小紅上槌",IF((D2-E2)/E2&lt;3.6%,"中紅上槌","大紅上槌")))), IF((D2-MAX(C2, F2))/(D2-E2)&gt;50%, IF(E2=MIN(C2,F2), IF((D2-MAX(C2,F2))/(D2-E2)&gt;=85%, IF((D2-E2)/E2&lt;2.3%,"小紅墓碑",IF((D2-E2)/E2&lt;3.6%,"中紅墓碑","大紅墓碑")), IF((D2-E2)/E2&lt;2.3%,"小紅底槌",IF((D2-E2)/E2&lt;3.6%,"中紅底槌","大紅底槌"))), IF(SUM((D2-MAX(C2,F2))/(D2-E2), (MIN(C2,F2)-E2)/(D2-E2))&gt;=85%, IF((D2-E2)/E2&lt;2.3%,"小紅天劍",IF((D2-E2)/E2&lt;3.6%,"中紅天劍","大紅天劍")), IF((D2-E2)/E2&lt;2.3%,"小紅下槌",IF((D2-E2)/E2&lt;3.6%,"中紅下槌","大紅下槌")))), IF(AND((D2-MAX(C2, F2))/(D2-E2)&gt;=32.5%,(MIN(C2, F2)-E2)/(D2-E2)&gt;=32.5%), IF(SUM((D2-MAX(C2,F2))/(D2-E2), (MIN(C2,F2)-E2)/(D2-E2))&gt;=85%, IF((D2-E2)/E2&lt;2.3%,"小紅十字",IF((D2-E2)/E2&lt;3.6%,"中紅十字","大紅十字")), IF((D2-E2)/E2&lt;2.3%,"小紅十槌",IF((D2-E2)/E2&lt;3.6%,"中紅十槌","大紅十槌"))), IF(D2=MAX(C2,F2), IF(ABS(C2-F2)/MIN(C2,F2)&lt;2.3%,"小紅K下影",IF(ABS(C2-F2)/MIN(C2,F2)&lt;3.6%,"中紅K下影","大紅K下影")), IF(E2=MIN(C2,F2), IF(ABS(C2-F2)/MIN(C2,F2)&lt;2.3%,"小紅K上影",IF(ABS(C2-F2)/MIN(C2,F2)&lt;3.6%,"中紅K上影","大紅K上影")), IF(ABS(C2-F2)/MIN(C2,F2)&lt;2.3%,"小紅K雙影",IF(ABS(C2-F2)/MIN(C2,F2)&lt;3.6%,"中紅K雙影","大紅K雙影"))))))), IF(D2=MAX(C2,F2), IF(ABS(C2-F2)/MIN(C2,F2)&lt;2.3%,"小紅K下影",IF(ABS(C2-F2)/MIN(C2,F2)&lt;3.6%,"中紅K下影","大紅K下影")), IF(E2=MIN(C2,F2), IF(ABS(C2-F2)/MIN(C2,F2)&lt;2.3%,"小紅K上影",IF(ABS(C2-F2)/MIN(C2,F2)&lt;3.6%,"中紅K上影","大紅K上影")), IF(ABS(C2-F2)/MIN(C2,F2)&lt;2.3%,"小紅K雙影",IF(ABS(C2-F2)/MIN(C2,F2)&lt;3.6%,"中紅K雙影","大紅K雙影")))))), IF(AND(MAX(C2,F2)=D2,MIN(C2,F2)=E2), IF(OR(C2=F2,ABS(C2-F2)/MIN(C2,F2)&lt;0.15%),黑一字,IF(ABS(C2-F2)/MIN(C2,F2)&lt;2.3%,"小黑K",IF(ABS(C2-F2)/MIN(C2,F2)&lt;3.6%,"中黑K","大黑K"))), IF(SUM((D2-MAX(C2,F2))/(D2-E2), (MIN(C2,F2)-E2)/(D2-E2))&gt;=65%, IF((MIN(C2, F2)-E2)/(D2-E2)&gt;50%, IF(D2=MAX(C2,F2), IF((MIN(C2,F2)-E2)/(D2-E2)&gt;=85%, IF((D2-E2)/E2&lt;2.3%,"小黑T字",IF((D2-E2)/E2&lt;3.6%,"中黑T字","大黑T字")), IF((D2-E2)/E2&lt;2.3%,"小黑頂槌",IF((D2-E2)/E2&lt;3.6%,"中黑頂槌","大黑頂槌"))), IF(SUM((D2-MAX(C2,F2))/(D2-E2), (MIN(C2,F2)-E2)/(D2-E2))&gt;=85%, IF((D2-E2)/E2&lt;2.3%,"小黑蜻蜓",IF((D2-E2)/E2&lt;3.6%,"中黑蜻蜓","大黑蜻蜓")), IF((D2-E2)/E2&lt;2.3%,"小黑上槌",IF((D2-E2)/E2&lt;3.6%,"中黑上槌","大黑上槌")))), IF((D2-MAX(C2, F2))/(D2-E2)&gt;50%, IF(E2=MIN(C2,F2), IF((D2-MAX(C2,F2))/(D2-E2)&gt;=85%, IF((D2-E2)/E2&lt;2.3%,"小黑墓碑",IF((D2-E2)/E2&lt;3.6%,"中黑墓碑","大黑墓碑")), IF((D2-E2)/E2&lt;2.3%,"小黑底槌",IF((D2-E2)/E2&lt;3.6%,"中黑底槌","大黑底槌"))), IF(SUM((D2-MAX(C2,F2))/(D2-E2), (MIN(C2,F2)-E2)/(D2-E2))&gt;=85%, IF((D2-E2)/E2&lt;2.3%,"小黑天劍",IF((D2-E2)/E2&lt;3.6%,"中黑天劍","大黑天劍")), IF((D2-E2)/E2&lt;2.3%,"小黑下槌",IF((D2-E2)/E2&lt;3.6%,"中黑下槌","大黑下槌")))), IF(AND((D2-MAX(C2, F2))/(D2-E2)&gt;=32.5%,(MIN(C2, F2)-E2)/(D2-E2)&gt;=32.5%), IF(SUM((D2-MAX(C2,F2))/(D2-E2), (MIN(C2,F2)-E2)/(D2-E2))&gt;=85%, IF((D2-E2)/E2&lt;2.3%,"小黑十字",IF((D2-E2)/E2&lt;3.6%,"中黑十字","大黑十字")), IF((D2-E2)/E2&lt;2.3%,"小黑十槌",IF((D2-E2)/E2&lt;3.6%,"中黑十槌","大黑十槌"))), IF(D2=MAX(C2,F2), IF(ABS(C2-F2)/MIN(C2,F2)&lt;2.3%,"小黑K下影",IF(ABS(C2-F2)/MIN(C2,F2)&lt;3.6%,"中黑K下影","大黑K下影")), IF(E2=MIN(C2,F2), IF(ABS(C2-F2)/MIN(C2,F2)&lt;2.3%,"小黑K上影",IF(ABS(C2-F2)/MIN(C2,F2)&lt;3.6%,"中黑K上影","大黑K上影")), IF(ABS(C2-F2)/MIN(C2,F2)&lt;2.3%,"小黑K雙影",IF(ABS(C2-F2)/MIN(C2,F2)&lt;3.6%,"中黑K雙影","大黑K雙影"))))))), IF(D2=MAX(C2,F2), IF(ABS(C2-F2)/MIN(C2,F2)&lt;2.3%,"小黑K下影",IF(ABS(C2-F2)/MIN(C2,F2)&lt;3.6%,"中黑K下影","大黑K下影")), IF(E2=MIN(C2,F2), IF(ABS(C2-F2)/MIN(C2,F2)&lt;2.3%,"小黑K上影",IF(ABS(C2-F2)/MIN(C2,F2)&lt;3.6%,"中黑K上影","大黑K上影")), IF(ABS(C2-F2)/MIN(C2,F2)&lt;2.3%,"小黑K雙影",IF(ABS(C2-F2)/MIN(C2,F2)&lt;3.6%,"中黑K雙影","大黑K雙影"))))))))</f>
        <v>小黑K雙影</v>
      </c>
      <c r="Z2" s="24" t="str">
        <f>IF(G2=J2, IF(AND(H2=I2,I2=J2),"一字線",IF(G2=H2,IF((H2-I2)/I2&lt;2.3%,"小T字",IF((H2-I2)/I2&lt;3.6%,"中T字","大T字")),IF(I2=J2,IF((H2-I2)/I2&lt;2.3%,"小墓碑",IF((H2-I2)/I2&lt;3.6%,"中墓碑","大墓碑")),IF(J2&gt;=(H2-((H2-I2)*35%)),IF((H2-I2)/I2&lt;2.3%,"小蜻蜓",IF((H2-I2)/I2&lt;3.6%,"中蜻蜓","大蜻蜓")),IF(G2&lt;=(I2+((H2-I2)*35%)),IF((H2-I2)/I2&lt;2.3%,"小天劍",IF((H2-I2)/I2&lt;3.6%,"中天劍","大天劍")),IF((H2-I2)/I2&lt;2.3%,"小十字",IF((H2-I2)/I2&lt;3.6%,"中十字","大十字"))))))),IF(J2&gt;G2, IF(AND(MAX(G2,J2)=H2,MIN(G2,J2)=I2), IF(OR(G2=J2,ABS(G2-J2)/MIN(G2,J2)&lt;0.15%),紅一字,IF(ABS(G2-J2)/MIN(G2,J2)&lt;2.3%,"小紅K",IF(ABS(G2-J2)/MIN(G2,J2)&lt;3.6%,"中紅K","大紅K"))), IF(SUM((H2-MAX(G2,J2))/(H2-I2), (MIN(G2,J2)-I2)/(H2-I2))&gt;=65%, IF((MIN(G2, J2)-I2)/(H2-I2)&gt;50%, IF(H2=MAX(G2,J2), IF((MIN(G2,J2)-I2)/(H2-I2)&gt;=85%, IF((H2-I2)/I2&lt;2.3%,"小紅T字",IF((H2-I2)/I2&lt;3.6%,"中紅T字","大紅T字")), IF((H2-I2)/I2&lt;2.3%,"小紅頂槌",IF((H2-I2)/I2&lt;3.6%,"中紅頂槌","大紅頂槌"))), IF(SUM((H2-MAX(G2,J2))/(H2-I2), (MIN(G2,J2)-I2)/(H2-I2))&gt;=85%, IF((H2-I2)/I2&lt;2.3%,"小紅蜻蜓",IF((H2-I2)/I2&lt;3.6%,"中紅蜻蜓","大紅蜻蜓")), IF((H2-I2)/I2&lt;2.3%,"小紅上槌",IF((H2-I2)/I2&lt;3.6%,"中紅上槌","大紅上槌")))), IF((H2-MAX(G2, J2))/(H2-I2)&gt;50%, IF(I2=MIN(G2,J2), IF((H2-MAX(G2,J2))/(H2-I2)&gt;=85%, IF((H2-I2)/I2&lt;2.3%,"小紅墓碑",IF((H2-I2)/I2&lt;3.6%,"中紅墓碑","大紅墓碑")), IF((H2-I2)/I2&lt;2.3%,"小紅底槌",IF((H2-I2)/I2&lt;3.6%,"中紅底槌","大紅底槌"))), IF(SUM((H2-MAX(G2,J2))/(H2-I2), (MIN(G2,J2)-I2)/(H2-I2))&gt;=85%, IF((H2-I2)/I2&lt;2.3%,"小紅天劍",IF((H2-I2)/I2&lt;3.6%,"中紅天劍","大紅天劍")), IF((H2-I2)/I2&lt;2.3%,"小紅下槌",IF((H2-I2)/I2&lt;3.6%,"中紅下槌","大紅下槌")))), IF(AND((H2-MAX(G2, J2))/(H2-I2)&gt;=32.5%,(MIN(G2, J2)-I2)/(H2-I2)&gt;=32.5%), IF(SUM((H2-MAX(G2,J2))/(H2-I2), (MIN(G2,J2)-I2)/(H2-I2))&gt;=85%, IF((H2-I2)/I2&lt;2.3%,"小紅十字",IF((H2-I2)/I2&lt;3.6%,"中紅十字","大紅十字")), IF((H2-I2)/I2&lt;2.3%,"小紅十槌",IF((H2-I2)/I2&lt;3.6%,"中紅十槌","大紅十槌"))), IF(H2=MAX(G2,J2), IF(ABS(G2-J2)/MIN(G2,J2)&lt;2.3%,"小紅K下影",IF(ABS(G2-J2)/MIN(G2,J2)&lt;3.6%,"中紅K下影","大紅K下影")), IF(I2=MIN(G2,J2), IF(ABS(G2-J2)/MIN(G2,J2)&lt;2.3%,"小紅K上影",IF(ABS(G2-J2)/MIN(G2,J2)&lt;3.6%,"中紅K上影","大紅K上影")), IF(ABS(G2-J2)/MIN(G2,J2)&lt;2.3%,"小紅K雙影",IF(ABS(G2-J2)/MIN(G2,J2)&lt;3.6%,"中紅K雙影","大紅K雙影"))))))), IF(H2=MAX(G2,J2), IF(ABS(G2-J2)/MIN(G2,J2)&lt;2.3%,"小紅K下影",IF(ABS(G2-J2)/MIN(G2,J2)&lt;3.6%,"中紅K下影","大紅K下影")), IF(I2=MIN(G2,J2), IF(ABS(G2-J2)/MIN(G2,J2)&lt;2.3%,"小紅K上影",IF(ABS(G2-J2)/MIN(G2,J2)&lt;3.6%,"中紅K上影","大紅K上影")), IF(ABS(G2-J2)/MIN(G2,J2)&lt;2.3%,"小紅K雙影",IF(ABS(G2-J2)/MIN(G2,J2)&lt;3.6%,"中紅K雙影","大紅K雙影")))))), IF(AND(MAX(G2,J2)=H2,MIN(G2,J2)=I2), IF(OR(G2=J2,ABS(G2-J2)/MIN(G2,J2)&lt;0.15%),黑一字,IF(ABS(G2-J2)/MIN(G2,J2)&lt;2.3%,"小黑K",IF(ABS(G2-J2)/MIN(G2,J2)&lt;3.6%,"中黑K","大黑K"))), IF(SUM((H2-MAX(G2,J2))/(H2-I2), (MIN(G2,J2)-I2)/(H2-I2))&gt;=65%, IF((MIN(G2, J2)-I2)/(H2-I2)&gt;50%, IF(H2=MAX(G2,J2), IF((MIN(G2,J2)-I2)/(H2-I2)&gt;=85%, IF((H2-I2)/I2&lt;2.3%,"小黑T字",IF((H2-I2)/I2&lt;3.6%,"中黑T字","大黑T字")), IF((H2-I2)/I2&lt;2.3%,"小黑頂槌",IF((H2-I2)/I2&lt;3.6%,"中黑頂槌","大黑頂槌"))), IF(SUM((H2-MAX(G2,J2))/(H2-I2), (MIN(G2,J2)-I2)/(H2-I2))&gt;=85%, IF((H2-I2)/I2&lt;2.3%,"小黑蜻蜓",IF((H2-I2)/I2&lt;3.6%,"中黑蜻蜓","大黑蜻蜓")), IF((H2-I2)/I2&lt;2.3%,"小黑上槌",IF((H2-I2)/I2&lt;3.6%,"中黑上槌","大黑上槌")))), IF((H2-MAX(G2, J2))/(H2-I2)&gt;50%, IF(I2=MIN(G2,J2), IF((H2-MAX(G2,J2))/(H2-I2)&gt;=85%, IF((H2-I2)/I2&lt;2.3%,"小黑墓碑",IF((H2-I2)/I2&lt;3.6%,"中黑墓碑","大黑墓碑")), IF((H2-I2)/I2&lt;2.3%,"小黑底槌",IF((H2-I2)/I2&lt;3.6%,"中黑底槌","大黑底槌"))), IF(SUM((H2-MAX(G2,J2))/(H2-I2), (MIN(G2,J2)-I2)/(H2-I2))&gt;=85%, IF((H2-I2)/I2&lt;2.3%,"小黑天劍",IF((H2-I2)/I2&lt;3.6%,"中黑天劍","大黑天劍")), IF((H2-I2)/I2&lt;2.3%,"小黑下槌",IF((H2-I2)/I2&lt;3.6%,"中黑下槌","大黑下槌")))), IF(AND((H2-MAX(G2, J2))/(H2-I2)&gt;=32.5%,(MIN(G2, J2)-I2)/(H2-I2)&gt;=32.5%), IF(SUM((H2-MAX(G2,J2))/(H2-I2), (MIN(G2,J2)-I2)/(H2-I2))&gt;=85%, IF((H2-I2)/I2&lt;2.3%,"小黑十字",IF((H2-I2)/I2&lt;3.6%,"中黑十字","大黑十字")), IF((H2-I2)/I2&lt;2.3%,"小黑十槌",IF((H2-I2)/I2&lt;3.6%,"中黑十槌","大黑十槌"))), IF(H2=MAX(G2,J2), IF(ABS(G2-J2)/MIN(G2,J2)&lt;2.3%,"小黑K下影",IF(ABS(G2-J2)/MIN(G2,J2)&lt;3.6%,"中黑K下影","大黑K下影")), IF(I2=MIN(G2,J2), IF(ABS(G2-J2)/MIN(G2,J2)&lt;2.3%,"小黑K上影",IF(ABS(G2-J2)/MIN(G2,J2)&lt;3.6%,"中黑K上影","大黑K上影")), IF(ABS(G2-J2)/MIN(G2,J2)&lt;2.3%,"小黑K雙影",IF(ABS(G2-J2)/MIN(G2,J2)&lt;3.6%,"中黑K雙影","大黑K雙影"))))))), IF(H2=MAX(G2,J2), IF(ABS(G2-J2)/MIN(G2,J2)&lt;2.3%,"小黑K下影",IF(ABS(G2-J2)/MIN(G2,J2)&lt;3.6%,"中黑K下影","大黑K下影")), IF(I2=MIN(G2,J2), IF(ABS(G2-J2)/MIN(G2,J2)&lt;2.3%,"小黑K上影",IF(ABS(G2-J2)/MIN(G2,J2)&lt;3.6%,"中黑K上影","大黑K上影")), IF(ABS(G2-J2)/MIN(G2,J2)&lt;2.3%,"小黑K雙影",IF(ABS(G2-J2)/MIN(G2,J2)&lt;3.6%,"中黑K雙影","大黑K雙影"))))))))</f>
        <v>中紅K雙影</v>
      </c>
      <c r="AA2" s="24" t="str">
        <f>IF(K2=N2, IF(AND(L2=M2,M2=N2),"一字線",IF(K2=L2,IF((L2-M2)/M2&lt;2.3%,"小T字",IF((L2-M2)/M2&lt;3.6%,"中T字","大T字")),IF(M2=N2,IF((L2-M2)/M2&lt;2.3%,"小墓碑",IF((L2-M2)/M2&lt;3.6%,"中墓碑","大墓碑")),IF(N2&gt;=(L2-((L2-M2)*35%)),IF((L2-M2)/M2&lt;2.3%,"小蜻蜓",IF((L2-M2)/M2&lt;3.6%,"中蜻蜓","大蜻蜓")),IF(K2&lt;=(M2+((L2-M2)*35%)),IF((L2-M2)/M2&lt;2.3%,"小天劍",IF((L2-M2)/M2&lt;3.6%,"中天劍","大天劍")),IF((L2-M2)/M2&lt;2.3%,"小十字",IF((L2-M2)/M2&lt;3.6%,"中十字","大十字"))))))),IF(N2&gt;K2, IF(AND(MAX(K2,N2)=L2,MIN(K2,N2)=M2), IF(OR(K2=N2,ABS(K2-N2)/MIN(K2,N2)&lt;0.15%),紅一字,IF(ABS(K2-N2)/MIN(K2,N2)&lt;2.3%,"小紅K",IF(ABS(K2-N2)/MIN(K2,N2)&lt;3.6%,"中紅K","大紅K"))), IF(SUM((L2-MAX(K2,N2))/(L2-M2), (MIN(K2,N2)-M2)/(L2-M2))&gt;=65%, IF((MIN(K2, N2)-M2)/(L2-M2)&gt;50%, IF(L2=MAX(K2,N2), IF((MIN(K2,N2)-M2)/(L2-M2)&gt;=85%, IF((L2-M2)/M2&lt;2.3%,"小紅T字",IF((L2-M2)/M2&lt;3.6%,"中紅T字","大紅T字")), IF((L2-M2)/M2&lt;2.3%,"小紅頂槌",IF((L2-M2)/M2&lt;3.6%,"中紅頂槌","大紅頂槌"))), IF(SUM((L2-MAX(K2,N2))/(L2-M2), (MIN(K2,N2)-M2)/(L2-M2))&gt;=85%, IF((L2-M2)/M2&lt;2.3%,"小紅蜻蜓",IF((L2-M2)/M2&lt;3.6%,"中紅蜻蜓","大紅蜻蜓")), IF((L2-M2)/M2&lt;2.3%,"小紅上槌",IF((L2-M2)/M2&lt;3.6%,"中紅上槌","大紅上槌")))), IF((L2-MAX(K2, N2))/(L2-M2)&gt;50%, IF(M2=MIN(K2,N2), IF((L2-MAX(K2,N2))/(L2-M2)&gt;=85%, IF((L2-M2)/M2&lt;2.3%,"小紅墓碑",IF((L2-M2)/M2&lt;3.6%,"中紅墓碑","大紅墓碑")), IF((L2-M2)/M2&lt;2.3%,"小紅底槌",IF((L2-M2)/M2&lt;3.6%,"中紅底槌","大紅底槌"))), IF(SUM((L2-MAX(K2,N2))/(L2-M2), (MIN(K2,N2)-M2)/(L2-M2))&gt;=85%, IF((L2-M2)/M2&lt;2.3%,"小紅天劍",IF((L2-M2)/M2&lt;3.6%,"中紅天劍","大紅天劍")), IF((L2-M2)/M2&lt;2.3%,"小紅下槌",IF((L2-M2)/M2&lt;3.6%,"中紅下槌","大紅下槌")))), IF(AND((L2-MAX(K2, N2))/(L2-M2)&gt;=32.5%,(MIN(K2, N2)-M2)/(L2-M2)&gt;=32.5%), IF(SUM((L2-MAX(K2,N2))/(L2-M2), (MIN(K2,N2)-M2)/(L2-M2))&gt;=85%, IF((L2-M2)/M2&lt;2.3%,"小紅十字",IF((L2-M2)/M2&lt;3.6%,"中紅十字","大紅十字")), IF((L2-M2)/M2&lt;2.3%,"小紅十槌",IF((L2-M2)/M2&lt;3.6%,"中紅十槌","大紅十槌"))), IF(L2=MAX(K2,N2), IF(ABS(K2-N2)/MIN(K2,N2)&lt;2.3%,"小紅K下影",IF(ABS(K2-N2)/MIN(K2,N2)&lt;3.6%,"中紅K下影","大紅K下影")), IF(M2=MIN(K2,N2), IF(ABS(K2-N2)/MIN(K2,N2)&lt;2.3%,"小紅K上影",IF(ABS(K2-N2)/MIN(K2,N2)&lt;3.6%,"中紅K上影","大紅K上影")), IF(ABS(K2-N2)/MIN(K2,N2)&lt;2.3%,"小紅K雙影",IF(ABS(K2-N2)/MIN(K2,N2)&lt;3.6%,"中紅K雙影","大紅K雙影"))))))), IF(L2=MAX(K2,N2), IF(ABS(K2-N2)/MIN(K2,N2)&lt;2.3%,"小紅K下影",IF(ABS(K2-N2)/MIN(K2,N2)&lt;3.6%,"中紅K下影","大紅K下影")), IF(M2=MIN(K2,N2), IF(ABS(K2-N2)/MIN(K2,N2)&lt;2.3%,"小紅K上影",IF(ABS(K2-N2)/MIN(K2,N2)&lt;3.6%,"中紅K上影","大紅K上影")), IF(ABS(K2-N2)/MIN(K2,N2)&lt;2.3%,"小紅K雙影",IF(ABS(K2-N2)/MIN(K2,N2)&lt;3.6%,"中紅K雙影","大紅K雙影")))))), IF(AND(MAX(K2,N2)=L2,MIN(K2,N2)=M2), IF(OR(K2=N2,ABS(K2-N2)/MIN(K2,N2)&lt;0.15%),黑一字,IF(ABS(K2-N2)/MIN(K2,N2)&lt;2.3%,"小黑K",IF(ABS(K2-N2)/MIN(K2,N2)&lt;3.6%,"中黑K","大黑K"))), IF(SUM((L2-MAX(K2,N2))/(L2-M2), (MIN(K2,N2)-M2)/(L2-M2))&gt;=65%, IF((MIN(K2, N2)-M2)/(L2-M2)&gt;50%, IF(L2=MAX(K2,N2), IF((MIN(K2,N2)-M2)/(L2-M2)&gt;=85%, IF((L2-M2)/M2&lt;2.3%,"小黑T字",IF((L2-M2)/M2&lt;3.6%,"中黑T字","大黑T字")), IF((L2-M2)/M2&lt;2.3%,"小黑頂槌",IF((L2-M2)/M2&lt;3.6%,"中黑頂槌","大黑頂槌"))), IF(SUM((L2-MAX(K2,N2))/(L2-M2), (MIN(K2,N2)-M2)/(L2-M2))&gt;=85%, IF((L2-M2)/M2&lt;2.3%,"小黑蜻蜓",IF((L2-M2)/M2&lt;3.6%,"中黑蜻蜓","大黑蜻蜓")), IF((L2-M2)/M2&lt;2.3%,"小黑上槌",IF((L2-M2)/M2&lt;3.6%,"中黑上槌","大黑上槌")))), IF((L2-MAX(K2, N2))/(L2-M2)&gt;50%, IF(M2=MIN(K2,N2), IF((L2-MAX(K2,N2))/(L2-M2)&gt;=85%, IF((L2-M2)/M2&lt;2.3%,"小黑墓碑",IF((L2-M2)/M2&lt;3.6%,"中黑墓碑","大黑墓碑")), IF((L2-M2)/M2&lt;2.3%,"小黑底槌",IF((L2-M2)/M2&lt;3.6%,"中黑底槌","大黑底槌"))), IF(SUM((L2-MAX(K2,N2))/(L2-M2), (MIN(K2,N2)-M2)/(L2-M2))&gt;=85%, IF((L2-M2)/M2&lt;2.3%,"小黑天劍",IF((L2-M2)/M2&lt;3.6%,"中黑天劍","大黑天劍")), IF((L2-M2)/M2&lt;2.3%,"小黑下槌",IF((L2-M2)/M2&lt;3.6%,"中黑下槌","大黑下槌")))), IF(AND((L2-MAX(K2, N2))/(L2-M2)&gt;=32.5%,(MIN(K2, N2)-M2)/(L2-M2)&gt;=32.5%), IF(SUM((L2-MAX(K2,N2))/(L2-M2), (MIN(K2,N2)-M2)/(L2-M2))&gt;=85%, IF((L2-M2)/M2&lt;2.3%,"小黑十字",IF((L2-M2)/M2&lt;3.6%,"中黑十字","大黑十字")), IF((L2-M2)/M2&lt;2.3%,"小黑十槌",IF((L2-M2)/M2&lt;3.6%,"中黑十槌","大黑十槌"))), IF(L2=MAX(K2,N2), IF(ABS(K2-N2)/MIN(K2,N2)&lt;2.3%,"小黑K下影",IF(ABS(K2-N2)/MIN(K2,N2)&lt;3.6%,"中黑K下影","大黑K下影")), IF(M2=MIN(K2,N2), IF(ABS(K2-N2)/MIN(K2,N2)&lt;2.3%,"小黑K上影",IF(ABS(K2-N2)/MIN(K2,N2)&lt;3.6%,"中黑K上影","大黑K上影")), IF(ABS(K2-N2)/MIN(K2,N2)&lt;2.3%,"小黑K雙影",IF(ABS(K2-N2)/MIN(K2,N2)&lt;3.6%,"中黑K雙影","大黑K雙影"))))))), IF(L2=MAX(K2,N2), IF(ABS(K2-N2)/MIN(K2,N2)&lt;2.3%,"小黑K下影",IF(ABS(K2-N2)/MIN(K2,N2)&lt;3.6%,"中黑K下影","大黑K下影")), IF(M2=MIN(K2,N2), IF(ABS(K2-N2)/MIN(K2,N2)&lt;2.3%,"小黑K上影",IF(ABS(K2-N2)/MIN(K2,N2)&lt;3.6%,"中黑K上影","大黑K上影")), IF(ABS(K2-N2)/MIN(K2,N2)&lt;2.3%,"小黑K雙影",IF(ABS(K2-N2)/MIN(K2,N2)&lt;3.6%,"中黑K雙影","大黑K雙影"))))))))</f>
        <v>大黑K雙影</v>
      </c>
      <c r="AB2" s="24" t="str">
        <f>IF(AA2="一字線",0&amp;"%",ROUND((L2-MAX(K2,N2))/(L2-M2),1)*100&amp;"%")</f>
        <v>20%</v>
      </c>
      <c r="AC2" s="24" t="str">
        <f>IF(AA2="一字線",0&amp;"%",ROUND((MIN(K2, N2)-M2)/(L2-M2),1) *100&amp;"%")</f>
        <v>10%</v>
      </c>
    </row>
    <row r="3" spans="1:30" s="169" customFormat="1">
      <c r="A3" s="24">
        <v>1102</v>
      </c>
      <c r="B3" s="24" t="s">
        <v>22</v>
      </c>
      <c r="C3" s="57">
        <v>51.9</v>
      </c>
      <c r="D3" s="57">
        <v>52.5</v>
      </c>
      <c r="E3" s="57">
        <v>49.9</v>
      </c>
      <c r="F3" s="57">
        <v>50.7</v>
      </c>
      <c r="G3" s="57">
        <v>50.7</v>
      </c>
      <c r="H3" s="57">
        <v>53.6</v>
      </c>
      <c r="I3" s="57">
        <v>50.4</v>
      </c>
      <c r="J3" s="57">
        <v>51.8</v>
      </c>
      <c r="K3" s="57">
        <v>51.5</v>
      </c>
      <c r="L3" s="57">
        <v>52.4</v>
      </c>
      <c r="M3" s="57">
        <v>43</v>
      </c>
      <c r="N3" s="57">
        <v>43.8</v>
      </c>
      <c r="O3" s="57">
        <v>316742</v>
      </c>
      <c r="P3" s="57">
        <v>246594</v>
      </c>
      <c r="Q3" s="57">
        <v>75.250799999999998</v>
      </c>
      <c r="R3" s="57">
        <v>67.587900000000005</v>
      </c>
      <c r="S3" s="57">
        <v>59.024999999999999</v>
      </c>
      <c r="T3" s="57">
        <v>64.733599999999996</v>
      </c>
      <c r="U3" s="77">
        <v>1.5699048278186456</v>
      </c>
      <c r="V3" s="24" t="s">
        <v>5959</v>
      </c>
      <c r="W3" s="216" t="s">
        <v>5960</v>
      </c>
      <c r="X3" s="216" t="s">
        <v>5961</v>
      </c>
      <c r="Y3" s="24" t="s">
        <v>5962</v>
      </c>
      <c r="Z3" s="24" t="s">
        <v>5963</v>
      </c>
      <c r="AA3" s="24" t="s">
        <v>5964</v>
      </c>
      <c r="AB3" s="24" t="s">
        <v>5965</v>
      </c>
      <c r="AC3" s="24" t="s">
        <v>5965</v>
      </c>
    </row>
    <row r="4" spans="1:30" s="169" customFormat="1">
      <c r="A4" s="24">
        <v>1103</v>
      </c>
      <c r="B4" s="24" t="s">
        <v>23</v>
      </c>
      <c r="C4" s="57">
        <v>22.25</v>
      </c>
      <c r="D4" s="57">
        <v>23.15</v>
      </c>
      <c r="E4" s="57">
        <v>21.55</v>
      </c>
      <c r="F4" s="57">
        <v>22.4</v>
      </c>
      <c r="G4" s="57">
        <v>22.4</v>
      </c>
      <c r="H4" s="57">
        <v>24</v>
      </c>
      <c r="I4" s="57">
        <v>22.1</v>
      </c>
      <c r="J4" s="57">
        <v>22.45</v>
      </c>
      <c r="K4" s="57">
        <v>22.45</v>
      </c>
      <c r="L4" s="57">
        <v>22.6</v>
      </c>
      <c r="M4" s="57">
        <v>20.3</v>
      </c>
      <c r="N4" s="57">
        <v>21.35</v>
      </c>
      <c r="O4" s="57">
        <v>15804</v>
      </c>
      <c r="P4" s="57">
        <v>29486</v>
      </c>
      <c r="Q4" s="57">
        <v>60.059800000000003</v>
      </c>
      <c r="R4" s="57">
        <v>63.015900000000002</v>
      </c>
      <c r="S4" s="57">
        <v>54.0824</v>
      </c>
      <c r="T4" s="57">
        <v>60.037999999999997</v>
      </c>
      <c r="U4" s="77">
        <v>0.65509055144814488</v>
      </c>
      <c r="V4" s="24" t="s">
        <v>5966</v>
      </c>
      <c r="W4" s="216" t="s">
        <v>5967</v>
      </c>
      <c r="X4" s="216" t="s">
        <v>5961</v>
      </c>
      <c r="Y4" s="24" t="s">
        <v>5968</v>
      </c>
      <c r="Z4" s="24" t="s">
        <v>5969</v>
      </c>
      <c r="AA4" s="24" t="s">
        <v>5964</v>
      </c>
      <c r="AB4" s="24" t="s">
        <v>5965</v>
      </c>
      <c r="AC4" s="24" t="s">
        <v>5970</v>
      </c>
    </row>
    <row r="5" spans="1:30" s="169" customFormat="1">
      <c r="A5" s="24">
        <v>1104</v>
      </c>
      <c r="B5" s="24" t="s">
        <v>24</v>
      </c>
      <c r="C5" s="57">
        <v>23.15</v>
      </c>
      <c r="D5" s="57">
        <v>23.8</v>
      </c>
      <c r="E5" s="57">
        <v>22.35</v>
      </c>
      <c r="F5" s="57">
        <v>23.35</v>
      </c>
      <c r="G5" s="57">
        <v>23.45</v>
      </c>
      <c r="H5" s="57">
        <v>24</v>
      </c>
      <c r="I5" s="57">
        <v>22.4</v>
      </c>
      <c r="J5" s="57">
        <v>22.9</v>
      </c>
      <c r="K5" s="57">
        <v>22.9</v>
      </c>
      <c r="L5" s="57">
        <v>23.05</v>
      </c>
      <c r="M5" s="57">
        <v>20.350000000000001</v>
      </c>
      <c r="N5" s="57">
        <v>20.6</v>
      </c>
      <c r="O5" s="57">
        <v>10952</v>
      </c>
      <c r="P5" s="57">
        <v>19285</v>
      </c>
      <c r="Q5" s="57">
        <v>46.232300000000002</v>
      </c>
      <c r="R5" s="57">
        <v>57.396900000000002</v>
      </c>
      <c r="S5" s="57">
        <v>31.703399999999998</v>
      </c>
      <c r="T5" s="57">
        <v>48.8324</v>
      </c>
      <c r="U5" s="77">
        <v>0.69410307377639502</v>
      </c>
      <c r="V5" s="24" t="s">
        <v>5959</v>
      </c>
      <c r="W5" s="216" t="s">
        <v>5967</v>
      </c>
      <c r="X5" s="216" t="s">
        <v>5971</v>
      </c>
      <c r="Y5" s="24" t="s">
        <v>5972</v>
      </c>
      <c r="Z5" s="24" t="s">
        <v>5962</v>
      </c>
      <c r="AA5" s="24" t="s">
        <v>5964</v>
      </c>
      <c r="AB5" s="24" t="s">
        <v>5965</v>
      </c>
      <c r="AC5" s="24" t="s">
        <v>5965</v>
      </c>
      <c r="AD5" s="169" t="s">
        <v>4622</v>
      </c>
    </row>
    <row r="6" spans="1:30" s="169" customFormat="1">
      <c r="A6" s="24">
        <v>1108</v>
      </c>
      <c r="B6" s="24" t="s">
        <v>25</v>
      </c>
      <c r="C6" s="57">
        <v>14.2</v>
      </c>
      <c r="D6" s="57">
        <v>15.3</v>
      </c>
      <c r="E6" s="57">
        <v>12.9</v>
      </c>
      <c r="F6" s="57">
        <v>13.7</v>
      </c>
      <c r="G6" s="57">
        <v>13.7</v>
      </c>
      <c r="H6" s="57">
        <v>14.45</v>
      </c>
      <c r="I6" s="57">
        <v>12.7</v>
      </c>
      <c r="J6" s="57">
        <v>12.8</v>
      </c>
      <c r="K6" s="57">
        <v>12.95</v>
      </c>
      <c r="L6" s="57">
        <v>13.1</v>
      </c>
      <c r="M6" s="57">
        <v>11.8</v>
      </c>
      <c r="N6" s="57">
        <v>12.55</v>
      </c>
      <c r="O6" s="57">
        <v>6438</v>
      </c>
      <c r="P6" s="57">
        <v>31284</v>
      </c>
      <c r="Q6" s="57">
        <v>44.712600000000002</v>
      </c>
      <c r="R6" s="57">
        <v>60.793399999999998</v>
      </c>
      <c r="S6" s="57">
        <v>37.024900000000002</v>
      </c>
      <c r="T6" s="57">
        <v>52.8705</v>
      </c>
      <c r="U6" s="77">
        <v>0.25152367557430849</v>
      </c>
      <c r="V6" s="24" t="s">
        <v>5973</v>
      </c>
      <c r="W6" s="216" t="s">
        <v>5967</v>
      </c>
      <c r="X6" s="216" t="s">
        <v>5961</v>
      </c>
      <c r="Y6" s="24" t="s">
        <v>5974</v>
      </c>
      <c r="Z6" s="24" t="s">
        <v>5964</v>
      </c>
      <c r="AA6" s="24" t="s">
        <v>5975</v>
      </c>
      <c r="AB6" s="24" t="s">
        <v>5965</v>
      </c>
      <c r="AC6" s="24" t="s">
        <v>5976</v>
      </c>
      <c r="AD6" s="169">
        <f ca="1">NETWORKDAYS(EOMONTH(TODAY(),-1),TODAY(),假日表!A:A)/NETWORKDAYS(EOMONTH(TODAY(),-1)+1,EOMONTH(TODAY(),0),假日表!A:A)</f>
        <v>0.81818181818181823</v>
      </c>
    </row>
    <row r="7" spans="1:30" s="169" customFormat="1">
      <c r="A7" s="24">
        <v>1109</v>
      </c>
      <c r="B7" s="24" t="s">
        <v>26</v>
      </c>
      <c r="C7" s="57">
        <v>26.5</v>
      </c>
      <c r="D7" s="57">
        <v>27.4</v>
      </c>
      <c r="E7" s="57">
        <v>24.5</v>
      </c>
      <c r="F7" s="57">
        <v>26</v>
      </c>
      <c r="G7" s="57">
        <v>25.75</v>
      </c>
      <c r="H7" s="57">
        <v>27.8</v>
      </c>
      <c r="I7" s="57">
        <v>24.75</v>
      </c>
      <c r="J7" s="57">
        <v>25.35</v>
      </c>
      <c r="K7" s="57">
        <v>25.3</v>
      </c>
      <c r="L7" s="57">
        <v>25.4</v>
      </c>
      <c r="M7" s="57">
        <v>20.55</v>
      </c>
      <c r="N7" s="57">
        <v>20.95</v>
      </c>
      <c r="O7" s="57">
        <v>11888</v>
      </c>
      <c r="P7" s="57">
        <v>14260</v>
      </c>
      <c r="Q7" s="57">
        <v>62.889800000000001</v>
      </c>
      <c r="R7" s="57">
        <v>67.212199999999996</v>
      </c>
      <c r="S7" s="57">
        <v>49.210500000000003</v>
      </c>
      <c r="T7" s="57">
        <v>61.211599999999997</v>
      </c>
      <c r="U7" s="77">
        <v>1.0189184977403771</v>
      </c>
      <c r="V7" s="24" t="s">
        <v>5977</v>
      </c>
      <c r="W7" s="216" t="s">
        <v>5967</v>
      </c>
      <c r="X7" s="216" t="s">
        <v>5961</v>
      </c>
      <c r="Y7" s="24" t="s">
        <v>5975</v>
      </c>
      <c r="Z7" s="24" t="s">
        <v>5978</v>
      </c>
      <c r="AA7" s="24" t="s">
        <v>5964</v>
      </c>
      <c r="AB7" s="24" t="s">
        <v>5979</v>
      </c>
      <c r="AC7" s="24" t="s">
        <v>5965</v>
      </c>
    </row>
    <row r="8" spans="1:30" s="169" customFormat="1">
      <c r="A8" s="24">
        <v>1110</v>
      </c>
      <c r="B8" s="24" t="s">
        <v>27</v>
      </c>
      <c r="C8" s="57">
        <v>16.05</v>
      </c>
      <c r="D8" s="57">
        <v>16.100000000000001</v>
      </c>
      <c r="E8" s="57">
        <v>15.15</v>
      </c>
      <c r="F8" s="57">
        <v>15.6</v>
      </c>
      <c r="G8" s="57">
        <v>15.65</v>
      </c>
      <c r="H8" s="57">
        <v>19.649999999999999</v>
      </c>
      <c r="I8" s="57">
        <v>15.4</v>
      </c>
      <c r="J8" s="57">
        <v>18</v>
      </c>
      <c r="K8" s="57">
        <v>18.399999999999999</v>
      </c>
      <c r="L8" s="57">
        <v>18.5</v>
      </c>
      <c r="M8" s="57">
        <v>16.45</v>
      </c>
      <c r="N8" s="57">
        <v>17.55</v>
      </c>
      <c r="O8" s="57">
        <v>5292</v>
      </c>
      <c r="P8" s="57">
        <v>11154</v>
      </c>
      <c r="Q8" s="57">
        <v>43.134799999999998</v>
      </c>
      <c r="R8" s="57">
        <v>45.554099999999998</v>
      </c>
      <c r="S8" s="57">
        <v>46.553199999999997</v>
      </c>
      <c r="T8" s="57">
        <v>45.887099999999997</v>
      </c>
      <c r="U8" s="77">
        <v>0.57988165680473369</v>
      </c>
      <c r="V8" s="24" t="s">
        <v>5980</v>
      </c>
      <c r="W8" s="216" t="s">
        <v>5981</v>
      </c>
      <c r="X8" s="216" t="s">
        <v>5971</v>
      </c>
      <c r="Y8" s="24" t="s">
        <v>5962</v>
      </c>
      <c r="Z8" s="24" t="s">
        <v>5982</v>
      </c>
      <c r="AA8" s="24" t="s">
        <v>5964</v>
      </c>
      <c r="AB8" s="24" t="s">
        <v>5979</v>
      </c>
      <c r="AC8" s="24" t="s">
        <v>5970</v>
      </c>
      <c r="AD8" s="169" t="s">
        <v>4623</v>
      </c>
    </row>
    <row r="9" spans="1:30" s="169" customFormat="1">
      <c r="A9" s="24">
        <v>1201</v>
      </c>
      <c r="B9" s="24" t="s">
        <v>28</v>
      </c>
      <c r="C9" s="57">
        <v>21.75</v>
      </c>
      <c r="D9" s="57">
        <v>22.35</v>
      </c>
      <c r="E9" s="57">
        <v>21</v>
      </c>
      <c r="F9" s="57">
        <v>21.4</v>
      </c>
      <c r="G9" s="57">
        <v>21.45</v>
      </c>
      <c r="H9" s="57">
        <v>22.55</v>
      </c>
      <c r="I9" s="57">
        <v>20.55</v>
      </c>
      <c r="J9" s="57">
        <v>21.45</v>
      </c>
      <c r="K9" s="57">
        <v>21.5</v>
      </c>
      <c r="L9" s="57">
        <v>21.65</v>
      </c>
      <c r="M9" s="57">
        <v>20.2</v>
      </c>
      <c r="N9" s="57">
        <v>20.8</v>
      </c>
      <c r="O9" s="57">
        <v>12887</v>
      </c>
      <c r="P9" s="57">
        <v>39534</v>
      </c>
      <c r="Q9" s="57">
        <v>39.274099999999997</v>
      </c>
      <c r="R9" s="57">
        <v>46.6736</v>
      </c>
      <c r="S9" s="57">
        <v>31.539899999999999</v>
      </c>
      <c r="T9" s="57">
        <v>41.628999999999998</v>
      </c>
      <c r="U9" s="77">
        <v>0.39841093179991344</v>
      </c>
      <c r="V9" s="24" t="s">
        <v>5983</v>
      </c>
      <c r="W9" s="216" t="s">
        <v>5967</v>
      </c>
      <c r="X9" s="216" t="s">
        <v>5971</v>
      </c>
      <c r="Y9" s="24" t="s">
        <v>5984</v>
      </c>
      <c r="Z9" s="24" t="s">
        <v>5985</v>
      </c>
      <c r="AA9" s="24" t="s">
        <v>5962</v>
      </c>
      <c r="AB9" s="24" t="s">
        <v>5965</v>
      </c>
      <c r="AC9" s="24" t="s">
        <v>5986</v>
      </c>
      <c r="AD9" s="169">
        <f ca="1">NETWORKDAYS(EOMONTH(TODAY(),-1),TODAY(),假日表!A:A)</f>
        <v>18</v>
      </c>
    </row>
    <row r="10" spans="1:30" s="169" customFormat="1">
      <c r="A10" s="24">
        <v>1210</v>
      </c>
      <c r="B10" s="24" t="s">
        <v>30</v>
      </c>
      <c r="C10" s="57">
        <v>58</v>
      </c>
      <c r="D10" s="57">
        <v>61.3</v>
      </c>
      <c r="E10" s="57">
        <v>56.9</v>
      </c>
      <c r="F10" s="57">
        <v>60.1</v>
      </c>
      <c r="G10" s="57">
        <v>60.1</v>
      </c>
      <c r="H10" s="57">
        <v>60.9</v>
      </c>
      <c r="I10" s="57">
        <v>58.7</v>
      </c>
      <c r="J10" s="57">
        <v>60.1</v>
      </c>
      <c r="K10" s="57">
        <v>60.3</v>
      </c>
      <c r="L10" s="57">
        <v>61.8</v>
      </c>
      <c r="M10" s="57">
        <v>51.8</v>
      </c>
      <c r="N10" s="57">
        <v>54.8</v>
      </c>
      <c r="O10" s="57">
        <v>73583</v>
      </c>
      <c r="P10" s="57">
        <v>35149</v>
      </c>
      <c r="Q10" s="57">
        <v>83.323300000000003</v>
      </c>
      <c r="R10" s="57">
        <v>81.597800000000007</v>
      </c>
      <c r="S10" s="57">
        <v>73.3202</v>
      </c>
      <c r="T10" s="57">
        <v>78.8386</v>
      </c>
      <c r="U10" s="77">
        <v>2.558672445241053</v>
      </c>
      <c r="V10" s="24" t="s">
        <v>5987</v>
      </c>
      <c r="W10" s="216" t="s">
        <v>5988</v>
      </c>
      <c r="X10" s="216" t="s">
        <v>5989</v>
      </c>
      <c r="Y10" s="24" t="s">
        <v>5982</v>
      </c>
      <c r="Z10" s="24" t="s">
        <v>5985</v>
      </c>
      <c r="AA10" s="24" t="s">
        <v>5964</v>
      </c>
      <c r="AB10" s="24" t="s">
        <v>5990</v>
      </c>
      <c r="AC10" s="24" t="s">
        <v>5991</v>
      </c>
    </row>
    <row r="11" spans="1:30" s="169" customFormat="1">
      <c r="A11" s="24">
        <v>1213</v>
      </c>
      <c r="B11" s="24" t="s">
        <v>31</v>
      </c>
      <c r="C11" s="57"/>
      <c r="D11" s="57">
        <v>9.4</v>
      </c>
      <c r="E11" s="57">
        <v>8.15</v>
      </c>
      <c r="F11" s="57">
        <v>8.8800000000000008</v>
      </c>
      <c r="G11" s="57">
        <v>8.5299999999999994</v>
      </c>
      <c r="H11" s="57">
        <v>8.98</v>
      </c>
      <c r="I11" s="57">
        <v>8.1</v>
      </c>
      <c r="J11" s="57">
        <v>8.4499999999999993</v>
      </c>
      <c r="K11" s="57">
        <v>8.68</v>
      </c>
      <c r="L11" s="57">
        <v>9.3800000000000008</v>
      </c>
      <c r="M11" s="57">
        <v>7.56</v>
      </c>
      <c r="N11" s="57">
        <v>8.48</v>
      </c>
      <c r="O11" s="57">
        <v>284</v>
      </c>
      <c r="P11" s="57">
        <v>550</v>
      </c>
      <c r="Q11" s="57"/>
      <c r="R11" s="57"/>
      <c r="S11" s="57"/>
      <c r="T11" s="57"/>
      <c r="U11" s="77">
        <v>0.63111111111111118</v>
      </c>
      <c r="V11" s="24" t="s">
        <v>5992</v>
      </c>
      <c r="W11" s="216" t="s">
        <v>5993</v>
      </c>
      <c r="X11" s="216" t="s">
        <v>5993</v>
      </c>
      <c r="Y11" s="24" t="s">
        <v>5972</v>
      </c>
      <c r="Z11" s="24" t="s">
        <v>5978</v>
      </c>
      <c r="AA11" s="24" t="s">
        <v>5994</v>
      </c>
      <c r="AB11" s="24" t="s">
        <v>5986</v>
      </c>
      <c r="AC11" s="24" t="s">
        <v>5970</v>
      </c>
      <c r="AD11" s="169" t="s">
        <v>4624</v>
      </c>
    </row>
    <row r="12" spans="1:30" s="169" customFormat="1">
      <c r="A12" s="24">
        <v>1215</v>
      </c>
      <c r="B12" s="24" t="s">
        <v>32</v>
      </c>
      <c r="C12" s="57">
        <v>79.900000000000006</v>
      </c>
      <c r="D12" s="57">
        <v>86.8</v>
      </c>
      <c r="E12" s="57">
        <v>79.099999999999994</v>
      </c>
      <c r="F12" s="57">
        <v>80.599999999999994</v>
      </c>
      <c r="G12" s="57">
        <v>80</v>
      </c>
      <c r="H12" s="57">
        <v>81.3</v>
      </c>
      <c r="I12" s="57">
        <v>77.7</v>
      </c>
      <c r="J12" s="57">
        <v>78.599999999999994</v>
      </c>
      <c r="K12" s="57">
        <v>78.7</v>
      </c>
      <c r="L12" s="57">
        <v>79.599999999999994</v>
      </c>
      <c r="M12" s="57">
        <v>76.400000000000006</v>
      </c>
      <c r="N12" s="57">
        <v>78.5</v>
      </c>
      <c r="O12" s="57">
        <v>8972</v>
      </c>
      <c r="P12" s="57">
        <v>18282</v>
      </c>
      <c r="Q12" s="57">
        <v>70.290199999999999</v>
      </c>
      <c r="R12" s="57">
        <v>75.603800000000007</v>
      </c>
      <c r="S12" s="57">
        <v>63.725200000000001</v>
      </c>
      <c r="T12" s="57">
        <v>71.644300000000001</v>
      </c>
      <c r="U12" s="77">
        <v>0.59981280919909086</v>
      </c>
      <c r="V12" s="24" t="s">
        <v>5995</v>
      </c>
      <c r="W12" s="216" t="s">
        <v>5967</v>
      </c>
      <c r="X12" s="216" t="s">
        <v>5961</v>
      </c>
      <c r="Y12" s="24" t="s">
        <v>5969</v>
      </c>
      <c r="Z12" s="24" t="s">
        <v>5984</v>
      </c>
      <c r="AA12" s="24" t="s">
        <v>5994</v>
      </c>
      <c r="AB12" s="24" t="s">
        <v>5991</v>
      </c>
      <c r="AC12" s="24" t="s">
        <v>5996</v>
      </c>
      <c r="AD12" s="169">
        <f ca="1">NETWORKDAYS(EOMONTH(TODAY(),-2)+1,EOMONTH(TODAY(),-1),假日表!A:A)</f>
        <v>22</v>
      </c>
    </row>
    <row r="13" spans="1:30" s="169" customFormat="1">
      <c r="A13" s="24">
        <v>1216</v>
      </c>
      <c r="B13" s="24" t="s">
        <v>33</v>
      </c>
      <c r="C13" s="57">
        <v>73.2</v>
      </c>
      <c r="D13" s="57">
        <v>74.8</v>
      </c>
      <c r="E13" s="57">
        <v>72.099999999999994</v>
      </c>
      <c r="F13" s="57">
        <v>73.2</v>
      </c>
      <c r="G13" s="57">
        <v>73.2</v>
      </c>
      <c r="H13" s="57">
        <v>74.2</v>
      </c>
      <c r="I13" s="57">
        <v>72</v>
      </c>
      <c r="J13" s="57">
        <v>73.2</v>
      </c>
      <c r="K13" s="57">
        <v>73.7</v>
      </c>
      <c r="L13" s="57">
        <v>76</v>
      </c>
      <c r="M13" s="57">
        <v>68.599999999999994</v>
      </c>
      <c r="N13" s="57">
        <v>70.5</v>
      </c>
      <c r="O13" s="57">
        <v>139472</v>
      </c>
      <c r="P13" s="57">
        <v>91032</v>
      </c>
      <c r="Q13" s="57">
        <v>75.248099999999994</v>
      </c>
      <c r="R13" s="57">
        <v>68.711500000000001</v>
      </c>
      <c r="S13" s="57">
        <v>66.700800000000001</v>
      </c>
      <c r="T13" s="57">
        <v>68.041200000000003</v>
      </c>
      <c r="U13" s="77">
        <v>1.872591811426507</v>
      </c>
      <c r="V13" s="24" t="s">
        <v>5997</v>
      </c>
      <c r="W13" s="216" t="s">
        <v>5960</v>
      </c>
      <c r="X13" s="216" t="s">
        <v>5961</v>
      </c>
      <c r="Y13" s="24" t="s">
        <v>5985</v>
      </c>
      <c r="Z13" s="24" t="s">
        <v>5998</v>
      </c>
      <c r="AA13" s="24" t="s">
        <v>5964</v>
      </c>
      <c r="AB13" s="24" t="s">
        <v>5991</v>
      </c>
      <c r="AC13" s="24" t="s">
        <v>5991</v>
      </c>
    </row>
    <row r="14" spans="1:30" s="169" customFormat="1">
      <c r="A14" s="24">
        <v>1217</v>
      </c>
      <c r="B14" s="24" t="s">
        <v>34</v>
      </c>
      <c r="C14" s="57">
        <v>12.05</v>
      </c>
      <c r="D14" s="57">
        <v>13.2</v>
      </c>
      <c r="E14" s="57">
        <v>11.1</v>
      </c>
      <c r="F14" s="57">
        <v>11.65</v>
      </c>
      <c r="G14" s="57">
        <v>11.8</v>
      </c>
      <c r="H14" s="57">
        <v>12.3</v>
      </c>
      <c r="I14" s="57">
        <v>10.5</v>
      </c>
      <c r="J14" s="57">
        <v>10.7</v>
      </c>
      <c r="K14" s="57">
        <v>10.85</v>
      </c>
      <c r="L14" s="57">
        <v>11.35</v>
      </c>
      <c r="M14" s="57">
        <v>9.99</v>
      </c>
      <c r="N14" s="57">
        <v>10.3</v>
      </c>
      <c r="O14" s="57">
        <v>41515</v>
      </c>
      <c r="P14" s="57">
        <v>101694</v>
      </c>
      <c r="Q14" s="57">
        <v>58.3367</v>
      </c>
      <c r="R14" s="57">
        <v>63.066099999999999</v>
      </c>
      <c r="S14" s="57">
        <v>50.474299999999999</v>
      </c>
      <c r="T14" s="57">
        <v>58.868899999999996</v>
      </c>
      <c r="U14" s="77">
        <v>0.4989532868758782</v>
      </c>
      <c r="V14" s="24" t="s">
        <v>5999</v>
      </c>
      <c r="W14" s="216" t="s">
        <v>5967</v>
      </c>
      <c r="X14" s="216" t="s">
        <v>5961</v>
      </c>
      <c r="Y14" s="24" t="s">
        <v>6000</v>
      </c>
      <c r="Z14" s="24" t="s">
        <v>5964</v>
      </c>
      <c r="AA14" s="24" t="s">
        <v>5964</v>
      </c>
      <c r="AB14" s="24" t="s">
        <v>5986</v>
      </c>
      <c r="AC14" s="24" t="s">
        <v>5990</v>
      </c>
    </row>
    <row r="15" spans="1:30" s="169" customFormat="1">
      <c r="A15" s="24">
        <v>1218</v>
      </c>
      <c r="B15" s="24" t="s">
        <v>35</v>
      </c>
      <c r="C15" s="57">
        <v>29.3</v>
      </c>
      <c r="D15" s="57">
        <v>30.3</v>
      </c>
      <c r="E15" s="57">
        <v>28.85</v>
      </c>
      <c r="F15" s="57">
        <v>29.5</v>
      </c>
      <c r="G15" s="57">
        <v>29.55</v>
      </c>
      <c r="H15" s="57">
        <v>30</v>
      </c>
      <c r="I15" s="57">
        <v>28.6</v>
      </c>
      <c r="J15" s="57">
        <v>29.05</v>
      </c>
      <c r="K15" s="57">
        <v>29.25</v>
      </c>
      <c r="L15" s="57">
        <v>29.5</v>
      </c>
      <c r="M15" s="57">
        <v>26.6</v>
      </c>
      <c r="N15" s="57">
        <v>27.8</v>
      </c>
      <c r="O15" s="57">
        <v>8488</v>
      </c>
      <c r="P15" s="57">
        <v>18021</v>
      </c>
      <c r="Q15" s="57">
        <v>65.445899999999995</v>
      </c>
      <c r="R15" s="57">
        <v>68.931700000000006</v>
      </c>
      <c r="S15" s="57">
        <v>56.874600000000001</v>
      </c>
      <c r="T15" s="57">
        <v>64.912700000000001</v>
      </c>
      <c r="U15" s="77">
        <v>0.57567405927652304</v>
      </c>
      <c r="V15" s="24" t="s">
        <v>6001</v>
      </c>
      <c r="W15" s="216" t="s">
        <v>5967</v>
      </c>
      <c r="X15" s="216" t="s">
        <v>5961</v>
      </c>
      <c r="Y15" s="24" t="s">
        <v>5969</v>
      </c>
      <c r="Z15" s="24" t="s">
        <v>5984</v>
      </c>
      <c r="AA15" s="24" t="s">
        <v>5964</v>
      </c>
      <c r="AB15" s="24" t="s">
        <v>5965</v>
      </c>
      <c r="AC15" s="24" t="s">
        <v>5986</v>
      </c>
    </row>
    <row r="16" spans="1:30" s="169" customFormat="1">
      <c r="A16" s="24">
        <v>1219</v>
      </c>
      <c r="B16" s="24" t="s">
        <v>36</v>
      </c>
      <c r="C16" s="57">
        <v>23.55</v>
      </c>
      <c r="D16" s="57">
        <v>26</v>
      </c>
      <c r="E16" s="57">
        <v>23</v>
      </c>
      <c r="F16" s="57">
        <v>24</v>
      </c>
      <c r="G16" s="57">
        <v>24.4</v>
      </c>
      <c r="H16" s="57">
        <v>24.95</v>
      </c>
      <c r="I16" s="57">
        <v>21.6</v>
      </c>
      <c r="J16" s="57">
        <v>22.4</v>
      </c>
      <c r="K16" s="57">
        <v>22.65</v>
      </c>
      <c r="L16" s="57">
        <v>22.7</v>
      </c>
      <c r="M16" s="57">
        <v>18.95</v>
      </c>
      <c r="N16" s="57">
        <v>19.350000000000001</v>
      </c>
      <c r="O16" s="57">
        <v>9610</v>
      </c>
      <c r="P16" s="57">
        <v>24389</v>
      </c>
      <c r="Q16" s="57">
        <v>44.496899999999997</v>
      </c>
      <c r="R16" s="57">
        <v>46.097299999999997</v>
      </c>
      <c r="S16" s="57">
        <v>32.545200000000001</v>
      </c>
      <c r="T16" s="57">
        <v>41.58</v>
      </c>
      <c r="U16" s="77">
        <v>0.48159233898706616</v>
      </c>
      <c r="V16" s="24" t="s">
        <v>6002</v>
      </c>
      <c r="W16" s="216" t="s">
        <v>5967</v>
      </c>
      <c r="X16" s="216" t="s">
        <v>5971</v>
      </c>
      <c r="Y16" s="24" t="s">
        <v>5969</v>
      </c>
      <c r="Z16" s="24" t="s">
        <v>5964</v>
      </c>
      <c r="AA16" s="24" t="s">
        <v>5964</v>
      </c>
      <c r="AB16" s="24" t="s">
        <v>5979</v>
      </c>
      <c r="AC16" s="24" t="s">
        <v>5965</v>
      </c>
      <c r="AD16" s="169">
        <f ca="1">WEEKDAY(TODAY(),2)</f>
        <v>3</v>
      </c>
    </row>
    <row r="17" spans="1:29" s="169" customFormat="1">
      <c r="A17" s="24">
        <v>1220</v>
      </c>
      <c r="B17" s="24" t="s">
        <v>37</v>
      </c>
      <c r="C17" s="57">
        <v>17.350000000000001</v>
      </c>
      <c r="D17" s="57">
        <v>18</v>
      </c>
      <c r="E17" s="57">
        <v>16.45</v>
      </c>
      <c r="F17" s="57">
        <v>16.649999999999999</v>
      </c>
      <c r="G17" s="57">
        <v>16.850000000000001</v>
      </c>
      <c r="H17" s="57">
        <v>17.8</v>
      </c>
      <c r="I17" s="57">
        <v>16.8</v>
      </c>
      <c r="J17" s="57">
        <v>17</v>
      </c>
      <c r="K17" s="57">
        <v>17.05</v>
      </c>
      <c r="L17" s="57">
        <v>17.45</v>
      </c>
      <c r="M17" s="57">
        <v>15.4</v>
      </c>
      <c r="N17" s="57">
        <v>15.4</v>
      </c>
      <c r="O17" s="57">
        <v>9106</v>
      </c>
      <c r="P17" s="57">
        <v>11670</v>
      </c>
      <c r="Q17" s="57">
        <v>67.992599999999996</v>
      </c>
      <c r="R17" s="57">
        <v>72.190200000000004</v>
      </c>
      <c r="S17" s="57">
        <v>60.479900000000001</v>
      </c>
      <c r="T17" s="57">
        <v>68.286799999999999</v>
      </c>
      <c r="U17" s="77">
        <v>0.95368942206988472</v>
      </c>
      <c r="V17" s="24" t="s">
        <v>6003</v>
      </c>
      <c r="W17" s="216" t="s">
        <v>5967</v>
      </c>
      <c r="X17" s="216" t="s">
        <v>5961</v>
      </c>
      <c r="Y17" s="24" t="s">
        <v>5964</v>
      </c>
      <c r="Z17" s="24" t="s">
        <v>5969</v>
      </c>
      <c r="AA17" s="24" t="s">
        <v>6004</v>
      </c>
      <c r="AB17" s="24" t="s">
        <v>5990</v>
      </c>
      <c r="AC17" s="24" t="s">
        <v>5979</v>
      </c>
    </row>
    <row r="18" spans="1:29" s="169" customFormat="1">
      <c r="A18" s="24">
        <v>1225</v>
      </c>
      <c r="B18" s="24" t="s">
        <v>38</v>
      </c>
      <c r="C18" s="57">
        <v>45.05</v>
      </c>
      <c r="D18" s="57">
        <v>48.5</v>
      </c>
      <c r="E18" s="57">
        <v>44.5</v>
      </c>
      <c r="F18" s="57">
        <v>45.6</v>
      </c>
      <c r="G18" s="57">
        <v>45.75</v>
      </c>
      <c r="H18" s="57">
        <v>49.5</v>
      </c>
      <c r="I18" s="57">
        <v>44.35</v>
      </c>
      <c r="J18" s="57">
        <v>45</v>
      </c>
      <c r="K18" s="57">
        <v>44.8</v>
      </c>
      <c r="L18" s="57">
        <v>45.95</v>
      </c>
      <c r="M18" s="57">
        <v>40.9</v>
      </c>
      <c r="N18" s="57">
        <v>42.75</v>
      </c>
      <c r="O18" s="57">
        <v>1216</v>
      </c>
      <c r="P18" s="57">
        <v>5368</v>
      </c>
      <c r="Q18" s="57">
        <v>50.006</v>
      </c>
      <c r="R18" s="57">
        <v>56.344700000000003</v>
      </c>
      <c r="S18" s="57">
        <v>43.8491</v>
      </c>
      <c r="T18" s="57">
        <v>52.179499999999997</v>
      </c>
      <c r="U18" s="77">
        <v>0.27686703096539161</v>
      </c>
      <c r="V18" s="24" t="s">
        <v>6005</v>
      </c>
      <c r="W18" s="216" t="s">
        <v>5967</v>
      </c>
      <c r="X18" s="216" t="s">
        <v>5961</v>
      </c>
      <c r="Y18" s="24" t="s">
        <v>5969</v>
      </c>
      <c r="Z18" s="24" t="s">
        <v>5978</v>
      </c>
      <c r="AA18" s="24" t="s">
        <v>5964</v>
      </c>
      <c r="AB18" s="24" t="s">
        <v>5990</v>
      </c>
      <c r="AC18" s="24" t="s">
        <v>5986</v>
      </c>
    </row>
    <row r="19" spans="1:29" s="169" customFormat="1">
      <c r="A19" s="24">
        <v>1227</v>
      </c>
      <c r="B19" s="24" t="s">
        <v>39</v>
      </c>
      <c r="C19" s="57">
        <v>53.9</v>
      </c>
      <c r="D19" s="57">
        <v>54.8</v>
      </c>
      <c r="E19" s="57">
        <v>53.1</v>
      </c>
      <c r="F19" s="57">
        <v>54.1</v>
      </c>
      <c r="G19" s="57">
        <v>54.1</v>
      </c>
      <c r="H19" s="57">
        <v>55.4</v>
      </c>
      <c r="I19" s="57">
        <v>51.6</v>
      </c>
      <c r="J19" s="57">
        <v>52.5</v>
      </c>
      <c r="K19" s="57">
        <v>52.8</v>
      </c>
      <c r="L19" s="57">
        <v>53</v>
      </c>
      <c r="M19" s="57">
        <v>51.1</v>
      </c>
      <c r="N19" s="57">
        <v>51.8</v>
      </c>
      <c r="O19" s="57">
        <v>11479</v>
      </c>
      <c r="P19" s="57">
        <v>25360</v>
      </c>
      <c r="Q19" s="57">
        <v>20.0532</v>
      </c>
      <c r="R19" s="57">
        <v>25.693899999999999</v>
      </c>
      <c r="S19" s="57">
        <v>15.708</v>
      </c>
      <c r="T19" s="57">
        <v>22.365300000000001</v>
      </c>
      <c r="U19" s="77">
        <v>0.55322905713284265</v>
      </c>
      <c r="V19" s="24" t="s">
        <v>6006</v>
      </c>
      <c r="W19" s="216" t="s">
        <v>5967</v>
      </c>
      <c r="X19" s="216" t="s">
        <v>6007</v>
      </c>
      <c r="Y19" s="24" t="s">
        <v>6008</v>
      </c>
      <c r="Z19" s="24" t="s">
        <v>5962</v>
      </c>
      <c r="AA19" s="24" t="s">
        <v>5984</v>
      </c>
      <c r="AB19" s="24" t="s">
        <v>5965</v>
      </c>
      <c r="AC19" s="24" t="s">
        <v>5986</v>
      </c>
    </row>
    <row r="20" spans="1:29" s="169" customFormat="1">
      <c r="A20" s="24">
        <v>1229</v>
      </c>
      <c r="B20" s="24" t="s">
        <v>5824</v>
      </c>
      <c r="C20" s="57">
        <v>48.55</v>
      </c>
      <c r="D20" s="57">
        <v>51.5</v>
      </c>
      <c r="E20" s="57">
        <v>47.4</v>
      </c>
      <c r="F20" s="57">
        <v>50</v>
      </c>
      <c r="G20" s="57">
        <v>50.1</v>
      </c>
      <c r="H20" s="57">
        <v>53.5</v>
      </c>
      <c r="I20" s="57">
        <v>49.65</v>
      </c>
      <c r="J20" s="57">
        <v>52.5</v>
      </c>
      <c r="K20" s="57">
        <v>52.5</v>
      </c>
      <c r="L20" s="57">
        <v>53</v>
      </c>
      <c r="M20" s="57">
        <v>49.6</v>
      </c>
      <c r="N20" s="57">
        <v>50.8</v>
      </c>
      <c r="O20" s="57">
        <v>18594</v>
      </c>
      <c r="P20" s="57">
        <v>33483</v>
      </c>
      <c r="Q20" s="57">
        <v>77.520700000000005</v>
      </c>
      <c r="R20" s="57">
        <v>68.826999999999998</v>
      </c>
      <c r="S20" s="57">
        <v>78.347200000000001</v>
      </c>
      <c r="T20" s="57">
        <v>72.000399999999999</v>
      </c>
      <c r="U20" s="77">
        <v>0.67873249111489409</v>
      </c>
      <c r="V20" s="24" t="s">
        <v>5983</v>
      </c>
      <c r="W20" s="216" t="s">
        <v>6009</v>
      </c>
      <c r="X20" s="216" t="s">
        <v>5989</v>
      </c>
      <c r="Y20" s="24" t="s">
        <v>6010</v>
      </c>
      <c r="Z20" s="24" t="s">
        <v>5982</v>
      </c>
      <c r="AA20" s="24" t="s">
        <v>5962</v>
      </c>
      <c r="AB20" s="24" t="s">
        <v>5965</v>
      </c>
      <c r="AC20" s="24" t="s">
        <v>5986</v>
      </c>
    </row>
    <row r="21" spans="1:29" s="169" customFormat="1">
      <c r="A21" s="24">
        <v>1231</v>
      </c>
      <c r="B21" s="24" t="s">
        <v>41</v>
      </c>
      <c r="C21" s="57">
        <v>59.2</v>
      </c>
      <c r="D21" s="57">
        <v>66.2</v>
      </c>
      <c r="E21" s="57">
        <v>59.2</v>
      </c>
      <c r="F21" s="57">
        <v>64.400000000000006</v>
      </c>
      <c r="G21" s="57">
        <v>65.400000000000006</v>
      </c>
      <c r="H21" s="57">
        <v>76.8</v>
      </c>
      <c r="I21" s="57">
        <v>65.400000000000006</v>
      </c>
      <c r="J21" s="57">
        <v>75.099999999999994</v>
      </c>
      <c r="K21" s="57">
        <v>73.5</v>
      </c>
      <c r="L21" s="57">
        <v>77.2</v>
      </c>
      <c r="M21" s="57">
        <v>66.400000000000006</v>
      </c>
      <c r="N21" s="57">
        <v>71.599999999999994</v>
      </c>
      <c r="O21" s="57">
        <v>11535</v>
      </c>
      <c r="P21" s="57">
        <v>23805</v>
      </c>
      <c r="Q21" s="57">
        <v>88.610200000000006</v>
      </c>
      <c r="R21" s="57">
        <v>84.582599999999999</v>
      </c>
      <c r="S21" s="57">
        <v>86.948700000000002</v>
      </c>
      <c r="T21" s="57">
        <v>85.371300000000005</v>
      </c>
      <c r="U21" s="77">
        <v>0.5922425260799552</v>
      </c>
      <c r="V21" s="24" t="s">
        <v>6011</v>
      </c>
      <c r="W21" s="216" t="s">
        <v>5967</v>
      </c>
      <c r="X21" s="216" t="s">
        <v>6012</v>
      </c>
      <c r="Y21" s="24" t="s">
        <v>6013</v>
      </c>
      <c r="Z21" s="24" t="s">
        <v>6013</v>
      </c>
      <c r="AA21" s="24" t="s">
        <v>5974</v>
      </c>
      <c r="AB21" s="24" t="s">
        <v>5991</v>
      </c>
      <c r="AC21" s="24" t="s">
        <v>5970</v>
      </c>
    </row>
    <row r="22" spans="1:29" s="169" customFormat="1">
      <c r="A22" s="24">
        <v>1232</v>
      </c>
      <c r="B22" s="24" t="s">
        <v>42</v>
      </c>
      <c r="C22" s="57">
        <v>160.5</v>
      </c>
      <c r="D22" s="57">
        <v>176</v>
      </c>
      <c r="E22" s="57">
        <v>160</v>
      </c>
      <c r="F22" s="57">
        <v>165</v>
      </c>
      <c r="G22" s="57">
        <v>165</v>
      </c>
      <c r="H22" s="57">
        <v>173</v>
      </c>
      <c r="I22" s="57">
        <v>162.5</v>
      </c>
      <c r="J22" s="57">
        <v>167.5</v>
      </c>
      <c r="K22" s="57">
        <v>167</v>
      </c>
      <c r="L22" s="57">
        <v>171.5</v>
      </c>
      <c r="M22" s="57">
        <v>157</v>
      </c>
      <c r="N22" s="57">
        <v>160</v>
      </c>
      <c r="O22" s="57">
        <v>1736</v>
      </c>
      <c r="P22" s="57">
        <v>2464</v>
      </c>
      <c r="Q22" s="57">
        <v>75.752700000000004</v>
      </c>
      <c r="R22" s="57">
        <v>75.475800000000007</v>
      </c>
      <c r="S22" s="57">
        <v>71.790300000000002</v>
      </c>
      <c r="T22" s="57">
        <v>74.247299999999996</v>
      </c>
      <c r="U22" s="77">
        <v>0.86111111111111116</v>
      </c>
      <c r="V22" s="24" t="s">
        <v>6014</v>
      </c>
      <c r="W22" s="216" t="s">
        <v>5960</v>
      </c>
      <c r="X22" s="216" t="s">
        <v>5961</v>
      </c>
      <c r="Y22" s="24" t="s">
        <v>5963</v>
      </c>
      <c r="Z22" s="24" t="s">
        <v>5963</v>
      </c>
      <c r="AA22" s="24" t="s">
        <v>5964</v>
      </c>
      <c r="AB22" s="24" t="s">
        <v>5991</v>
      </c>
      <c r="AC22" s="24" t="s">
        <v>5990</v>
      </c>
    </row>
    <row r="23" spans="1:29" s="169" customFormat="1">
      <c r="A23" s="24">
        <v>1233</v>
      </c>
      <c r="B23" s="24" t="s">
        <v>43</v>
      </c>
      <c r="C23" s="57">
        <v>34.6</v>
      </c>
      <c r="D23" s="57">
        <v>35.1</v>
      </c>
      <c r="E23" s="57">
        <v>34.299999999999997</v>
      </c>
      <c r="F23" s="57">
        <v>35.049999999999997</v>
      </c>
      <c r="G23" s="57">
        <v>35.049999999999997</v>
      </c>
      <c r="H23" s="57">
        <v>35.1</v>
      </c>
      <c r="I23" s="57">
        <v>34.25</v>
      </c>
      <c r="J23" s="57">
        <v>34.549999999999997</v>
      </c>
      <c r="K23" s="57">
        <v>35</v>
      </c>
      <c r="L23" s="57">
        <v>35</v>
      </c>
      <c r="M23" s="57">
        <v>34</v>
      </c>
      <c r="N23" s="57">
        <v>34.450000000000003</v>
      </c>
      <c r="O23" s="57">
        <v>2589</v>
      </c>
      <c r="P23" s="57">
        <v>383</v>
      </c>
      <c r="Q23" s="57">
        <v>35.571899999999999</v>
      </c>
      <c r="R23" s="57">
        <v>41.395800000000001</v>
      </c>
      <c r="S23" s="57">
        <v>30.732199999999999</v>
      </c>
      <c r="T23" s="57">
        <v>37.841299999999997</v>
      </c>
      <c r="U23" s="77">
        <v>8.2619669277632717</v>
      </c>
      <c r="V23" s="24" t="s">
        <v>6015</v>
      </c>
      <c r="W23" s="216" t="s">
        <v>5967</v>
      </c>
      <c r="X23" s="216" t="s">
        <v>5971</v>
      </c>
      <c r="Y23" s="24" t="s">
        <v>6016</v>
      </c>
      <c r="Z23" s="24" t="s">
        <v>5984</v>
      </c>
      <c r="AA23" s="24" t="s">
        <v>6017</v>
      </c>
      <c r="AB23" s="24" t="s">
        <v>5979</v>
      </c>
      <c r="AC23" s="24" t="s">
        <v>5970</v>
      </c>
    </row>
    <row r="24" spans="1:29" s="169" customFormat="1">
      <c r="A24" s="24">
        <v>1234</v>
      </c>
      <c r="B24" s="24" t="s">
        <v>44</v>
      </c>
      <c r="C24" s="57">
        <v>35</v>
      </c>
      <c r="D24" s="57">
        <v>35.85</v>
      </c>
      <c r="E24" s="57">
        <v>34.85</v>
      </c>
      <c r="F24" s="57">
        <v>35.6</v>
      </c>
      <c r="G24" s="57">
        <v>35.6</v>
      </c>
      <c r="H24" s="57">
        <v>36.25</v>
      </c>
      <c r="I24" s="57">
        <v>35.549999999999997</v>
      </c>
      <c r="J24" s="57">
        <v>35.9</v>
      </c>
      <c r="K24" s="57">
        <v>36</v>
      </c>
      <c r="L24" s="57">
        <v>36.1</v>
      </c>
      <c r="M24" s="57">
        <v>33.9</v>
      </c>
      <c r="N24" s="57">
        <v>33.950000000000003</v>
      </c>
      <c r="O24" s="57">
        <v>2736</v>
      </c>
      <c r="P24" s="57">
        <v>3058</v>
      </c>
      <c r="Q24" s="57">
        <v>57.911499999999997</v>
      </c>
      <c r="R24" s="57">
        <v>61.853999999999999</v>
      </c>
      <c r="S24" s="57">
        <v>47.544899999999998</v>
      </c>
      <c r="T24" s="57">
        <v>57.084299999999999</v>
      </c>
      <c r="U24" s="77">
        <v>1.0935251798561152</v>
      </c>
      <c r="V24" s="24" t="s">
        <v>6018</v>
      </c>
      <c r="W24" s="216" t="s">
        <v>5967</v>
      </c>
      <c r="X24" s="216" t="s">
        <v>5961</v>
      </c>
      <c r="Y24" s="24" t="s">
        <v>6016</v>
      </c>
      <c r="Z24" s="24" t="s">
        <v>6016</v>
      </c>
      <c r="AA24" s="24" t="s">
        <v>5964</v>
      </c>
      <c r="AB24" s="24" t="s">
        <v>5979</v>
      </c>
      <c r="AC24" s="24" t="s">
        <v>5979</v>
      </c>
    </row>
    <row r="25" spans="1:29" s="169" customFormat="1">
      <c r="A25" s="24">
        <v>1235</v>
      </c>
      <c r="B25" s="24" t="s">
        <v>45</v>
      </c>
      <c r="C25" s="57">
        <v>34</v>
      </c>
      <c r="D25" s="57">
        <v>34.5</v>
      </c>
      <c r="E25" s="57">
        <v>31.05</v>
      </c>
      <c r="F25" s="57">
        <v>33</v>
      </c>
      <c r="G25" s="57">
        <v>32.799999999999997</v>
      </c>
      <c r="H25" s="57">
        <v>35</v>
      </c>
      <c r="I25" s="57">
        <v>32.4</v>
      </c>
      <c r="J25" s="57">
        <v>34.4</v>
      </c>
      <c r="K25" s="57">
        <v>34.6</v>
      </c>
      <c r="L25" s="57">
        <v>34.9</v>
      </c>
      <c r="M25" s="57">
        <v>32.6</v>
      </c>
      <c r="N25" s="57">
        <v>33.299999999999997</v>
      </c>
      <c r="O25" s="57">
        <v>212</v>
      </c>
      <c r="P25" s="57">
        <v>257</v>
      </c>
      <c r="Q25" s="57">
        <v>79.645300000000006</v>
      </c>
      <c r="R25" s="57">
        <v>71.520700000000005</v>
      </c>
      <c r="S25" s="57">
        <v>79.267700000000005</v>
      </c>
      <c r="T25" s="57">
        <v>74.102999999999994</v>
      </c>
      <c r="U25" s="77">
        <v>1.0082144401210549</v>
      </c>
      <c r="V25" s="24" t="s">
        <v>6019</v>
      </c>
      <c r="W25" s="216" t="s">
        <v>6020</v>
      </c>
      <c r="X25" s="216" t="s">
        <v>5989</v>
      </c>
      <c r="Y25" s="24" t="s">
        <v>5975</v>
      </c>
      <c r="Z25" s="24" t="s">
        <v>5982</v>
      </c>
      <c r="AA25" s="24" t="s">
        <v>5964</v>
      </c>
      <c r="AB25" s="24" t="s">
        <v>5965</v>
      </c>
      <c r="AC25" s="24" t="s">
        <v>5991</v>
      </c>
    </row>
    <row r="26" spans="1:29" s="169" customFormat="1">
      <c r="A26" s="24">
        <v>1236</v>
      </c>
      <c r="B26" s="24" t="s">
        <v>46</v>
      </c>
      <c r="C26" s="57">
        <v>15.1</v>
      </c>
      <c r="D26" s="57">
        <v>17.399999999999999</v>
      </c>
      <c r="E26" s="57">
        <v>14.85</v>
      </c>
      <c r="F26" s="57">
        <v>15.7</v>
      </c>
      <c r="G26" s="57">
        <v>15.7</v>
      </c>
      <c r="H26" s="57">
        <v>16.3</v>
      </c>
      <c r="I26" s="57">
        <v>14.6</v>
      </c>
      <c r="J26" s="57">
        <v>15.1</v>
      </c>
      <c r="K26" s="57">
        <v>15.1</v>
      </c>
      <c r="L26" s="57">
        <v>15.15</v>
      </c>
      <c r="M26" s="57">
        <v>13.8</v>
      </c>
      <c r="N26" s="57">
        <v>14</v>
      </c>
      <c r="O26" s="57">
        <v>610</v>
      </c>
      <c r="P26" s="57">
        <v>2137</v>
      </c>
      <c r="Q26" s="57">
        <v>56.2624</v>
      </c>
      <c r="R26" s="57">
        <v>66.002099999999999</v>
      </c>
      <c r="S26" s="57">
        <v>44.044199999999996</v>
      </c>
      <c r="T26" s="57">
        <v>58.6828</v>
      </c>
      <c r="U26" s="77">
        <v>0.34887952997452293</v>
      </c>
      <c r="V26" s="24" t="s">
        <v>6002</v>
      </c>
      <c r="W26" s="216" t="s">
        <v>5967</v>
      </c>
      <c r="X26" s="216" t="s">
        <v>5961</v>
      </c>
      <c r="Y26" s="24" t="s">
        <v>5963</v>
      </c>
      <c r="Z26" s="24" t="s">
        <v>5964</v>
      </c>
      <c r="AA26" s="24" t="s">
        <v>5964</v>
      </c>
      <c r="AB26" s="24" t="s">
        <v>5979</v>
      </c>
      <c r="AC26" s="24" t="s">
        <v>5965</v>
      </c>
    </row>
    <row r="27" spans="1:29" s="169" customFormat="1">
      <c r="A27" s="24">
        <v>1240</v>
      </c>
      <c r="B27" s="24" t="s">
        <v>1744</v>
      </c>
      <c r="C27" s="57">
        <v>53.3</v>
      </c>
      <c r="D27" s="57">
        <v>56</v>
      </c>
      <c r="E27" s="57">
        <v>52.7</v>
      </c>
      <c r="F27" s="57">
        <v>54.8</v>
      </c>
      <c r="G27" s="57">
        <v>55</v>
      </c>
      <c r="H27" s="57">
        <v>56</v>
      </c>
      <c r="I27" s="57">
        <v>53.4</v>
      </c>
      <c r="J27" s="57">
        <v>53.8</v>
      </c>
      <c r="K27" s="57">
        <v>53.9</v>
      </c>
      <c r="L27" s="57">
        <v>55.1</v>
      </c>
      <c r="M27" s="57">
        <v>53.1</v>
      </c>
      <c r="N27" s="57">
        <v>54.2</v>
      </c>
      <c r="O27" s="57">
        <v>495</v>
      </c>
      <c r="P27" s="57">
        <v>1211</v>
      </c>
      <c r="Q27" s="57">
        <v>35.897799999999997</v>
      </c>
      <c r="R27" s="57">
        <v>37.141500000000001</v>
      </c>
      <c r="S27" s="57">
        <v>35.6965</v>
      </c>
      <c r="T27" s="57">
        <v>36.659799999999997</v>
      </c>
      <c r="U27" s="77">
        <v>0.4995871180842279</v>
      </c>
      <c r="V27" s="24" t="s">
        <v>6021</v>
      </c>
      <c r="W27" s="216" t="s">
        <v>5967</v>
      </c>
      <c r="X27" s="216" t="s">
        <v>5971</v>
      </c>
      <c r="Y27" s="24" t="s">
        <v>6010</v>
      </c>
      <c r="Z27" s="24" t="s">
        <v>5984</v>
      </c>
      <c r="AA27" s="24" t="s">
        <v>6022</v>
      </c>
      <c r="AB27" s="24" t="s">
        <v>5986</v>
      </c>
      <c r="AC27" s="24" t="s">
        <v>5986</v>
      </c>
    </row>
    <row r="28" spans="1:29" s="169" customFormat="1">
      <c r="A28" s="24">
        <v>1256</v>
      </c>
      <c r="B28" s="24" t="s">
        <v>47</v>
      </c>
      <c r="C28" s="57">
        <v>469</v>
      </c>
      <c r="D28" s="57">
        <v>473.5</v>
      </c>
      <c r="E28" s="57">
        <v>432</v>
      </c>
      <c r="F28" s="57">
        <v>441</v>
      </c>
      <c r="G28" s="57">
        <v>444</v>
      </c>
      <c r="H28" s="57">
        <v>514</v>
      </c>
      <c r="I28" s="57">
        <v>442</v>
      </c>
      <c r="J28" s="57">
        <v>505</v>
      </c>
      <c r="K28" s="57">
        <v>510</v>
      </c>
      <c r="L28" s="57">
        <v>510</v>
      </c>
      <c r="M28" s="57">
        <v>405</v>
      </c>
      <c r="N28" s="57">
        <v>440</v>
      </c>
      <c r="O28" s="57">
        <v>1613</v>
      </c>
      <c r="P28" s="57">
        <v>1099</v>
      </c>
      <c r="Q28" s="57">
        <v>89.621799999999993</v>
      </c>
      <c r="R28" s="57">
        <v>86.316400000000002</v>
      </c>
      <c r="S28" s="57">
        <v>82.448999999999998</v>
      </c>
      <c r="T28" s="57">
        <v>85.027299999999997</v>
      </c>
      <c r="U28" s="77">
        <v>1.7938529976746538</v>
      </c>
      <c r="V28" s="24" t="s">
        <v>6023</v>
      </c>
      <c r="W28" s="216" t="s">
        <v>5988</v>
      </c>
      <c r="X28" s="216" t="s">
        <v>6012</v>
      </c>
      <c r="Y28" s="24" t="s">
        <v>5964</v>
      </c>
      <c r="Z28" s="24" t="s">
        <v>5982</v>
      </c>
      <c r="AA28" s="24" t="s">
        <v>6024</v>
      </c>
      <c r="AB28" s="24" t="s">
        <v>5979</v>
      </c>
      <c r="AC28" s="24" t="s">
        <v>5991</v>
      </c>
    </row>
    <row r="29" spans="1:29" s="169" customFormat="1">
      <c r="A29" s="24">
        <v>1258</v>
      </c>
      <c r="B29" s="24" t="s">
        <v>48</v>
      </c>
      <c r="C29" s="57">
        <v>16.95</v>
      </c>
      <c r="D29" s="57">
        <v>17.350000000000001</v>
      </c>
      <c r="E29" s="57">
        <v>15.5</v>
      </c>
      <c r="F29" s="57">
        <v>15.8</v>
      </c>
      <c r="G29" s="57">
        <v>16.2</v>
      </c>
      <c r="H29" s="57">
        <v>17.2</v>
      </c>
      <c r="I29" s="57">
        <v>15.35</v>
      </c>
      <c r="J29" s="57">
        <v>15.85</v>
      </c>
      <c r="K29" s="57">
        <v>16.3</v>
      </c>
      <c r="L29" s="57">
        <v>16.899999999999999</v>
      </c>
      <c r="M29" s="57">
        <v>15.25</v>
      </c>
      <c r="N29" s="57">
        <v>15.8</v>
      </c>
      <c r="O29" s="57">
        <v>218</v>
      </c>
      <c r="P29" s="57">
        <v>644</v>
      </c>
      <c r="Q29" s="57">
        <v>60.738300000000002</v>
      </c>
      <c r="R29" s="57">
        <v>61.424300000000002</v>
      </c>
      <c r="S29" s="57">
        <v>53.408799999999999</v>
      </c>
      <c r="T29" s="57">
        <v>58.752499999999998</v>
      </c>
      <c r="U29" s="77">
        <v>0.4137336093857833</v>
      </c>
      <c r="V29" s="24" t="s">
        <v>6025</v>
      </c>
      <c r="W29" s="216" t="s">
        <v>5967</v>
      </c>
      <c r="X29" s="216" t="s">
        <v>5961</v>
      </c>
      <c r="Y29" s="24" t="s">
        <v>5964</v>
      </c>
      <c r="Z29" s="24" t="s">
        <v>6000</v>
      </c>
      <c r="AA29" s="24" t="s">
        <v>5974</v>
      </c>
      <c r="AB29" s="24" t="s">
        <v>5986</v>
      </c>
      <c r="AC29" s="24" t="s">
        <v>5991</v>
      </c>
    </row>
    <row r="30" spans="1:29" s="169" customFormat="1">
      <c r="A30" s="24">
        <v>1259</v>
      </c>
      <c r="B30" s="24" t="s">
        <v>49</v>
      </c>
      <c r="C30" s="57">
        <v>67</v>
      </c>
      <c r="D30" s="57">
        <v>67.599999999999994</v>
      </c>
      <c r="E30" s="57">
        <v>65.900000000000006</v>
      </c>
      <c r="F30" s="57">
        <v>67</v>
      </c>
      <c r="G30" s="57">
        <v>67.3</v>
      </c>
      <c r="H30" s="57">
        <v>71.599999999999994</v>
      </c>
      <c r="I30" s="57">
        <v>66.400000000000006</v>
      </c>
      <c r="J30" s="57">
        <v>69.900000000000006</v>
      </c>
      <c r="K30" s="57">
        <v>69.8</v>
      </c>
      <c r="L30" s="57">
        <v>70.7</v>
      </c>
      <c r="M30" s="57">
        <v>69</v>
      </c>
      <c r="N30" s="57">
        <v>69.599999999999994</v>
      </c>
      <c r="O30" s="57">
        <v>405</v>
      </c>
      <c r="P30" s="57">
        <v>1186</v>
      </c>
      <c r="Q30" s="57">
        <v>42.995100000000001</v>
      </c>
      <c r="R30" s="57">
        <v>40.893900000000002</v>
      </c>
      <c r="S30" s="57">
        <v>51.895699999999998</v>
      </c>
      <c r="T30" s="57">
        <v>44.561199999999999</v>
      </c>
      <c r="U30" s="77">
        <v>0.41736930860033727</v>
      </c>
      <c r="V30" s="24" t="s">
        <v>6026</v>
      </c>
      <c r="W30" s="216" t="s">
        <v>6009</v>
      </c>
      <c r="X30" s="216" t="s">
        <v>5961</v>
      </c>
      <c r="Y30" s="24" t="s">
        <v>5998</v>
      </c>
      <c r="Z30" s="24" t="s">
        <v>5982</v>
      </c>
      <c r="AA30" s="24" t="s">
        <v>6027</v>
      </c>
      <c r="AB30" s="24" t="s">
        <v>5970</v>
      </c>
      <c r="AC30" s="24" t="s">
        <v>5986</v>
      </c>
    </row>
    <row r="31" spans="1:29" s="169" customFormat="1">
      <c r="A31" s="24">
        <v>1260</v>
      </c>
      <c r="B31" s="24" t="s">
        <v>1751</v>
      </c>
      <c r="C31" s="57">
        <v>20.8</v>
      </c>
      <c r="D31" s="57">
        <v>20.9</v>
      </c>
      <c r="E31" s="57">
        <v>19.55</v>
      </c>
      <c r="F31" s="57">
        <v>20.399999999999999</v>
      </c>
      <c r="G31" s="57">
        <v>20.100000000000001</v>
      </c>
      <c r="H31" s="57">
        <v>20.45</v>
      </c>
      <c r="I31" s="57">
        <v>18.600000000000001</v>
      </c>
      <c r="J31" s="57">
        <v>19.3</v>
      </c>
      <c r="K31" s="57">
        <v>19.3</v>
      </c>
      <c r="L31" s="57">
        <v>19.850000000000001</v>
      </c>
      <c r="M31" s="57">
        <v>19</v>
      </c>
      <c r="N31" s="57">
        <v>19.600000000000001</v>
      </c>
      <c r="O31" s="57">
        <v>478</v>
      </c>
      <c r="P31" s="57">
        <v>422</v>
      </c>
      <c r="Q31" s="57">
        <v>55.629399999999997</v>
      </c>
      <c r="R31" s="57">
        <v>52.560200000000002</v>
      </c>
      <c r="S31" s="57">
        <v>54.361199999999997</v>
      </c>
      <c r="T31" s="57">
        <v>53.160499999999999</v>
      </c>
      <c r="U31" s="77">
        <v>1.3844128488678251</v>
      </c>
      <c r="V31" s="24" t="s">
        <v>6028</v>
      </c>
      <c r="W31" s="216" t="s">
        <v>5967</v>
      </c>
      <c r="X31" s="216" t="s">
        <v>5961</v>
      </c>
      <c r="Y31" s="24" t="s">
        <v>5975</v>
      </c>
      <c r="Z31" s="24" t="s">
        <v>5964</v>
      </c>
      <c r="AA31" s="24" t="s">
        <v>6016</v>
      </c>
      <c r="AB31" s="24" t="s">
        <v>5991</v>
      </c>
      <c r="AC31" s="24" t="s">
        <v>5986</v>
      </c>
    </row>
    <row r="32" spans="1:29" s="169" customFormat="1">
      <c r="A32" s="24">
        <v>1264</v>
      </c>
      <c r="B32" s="24" t="s">
        <v>51</v>
      </c>
      <c r="C32" s="57">
        <v>304</v>
      </c>
      <c r="D32" s="57">
        <v>309</v>
      </c>
      <c r="E32" s="57">
        <v>301</v>
      </c>
      <c r="F32" s="57">
        <v>302</v>
      </c>
      <c r="G32" s="57">
        <v>305</v>
      </c>
      <c r="H32" s="57">
        <v>347.5</v>
      </c>
      <c r="I32" s="57">
        <v>301</v>
      </c>
      <c r="J32" s="57">
        <v>341.5</v>
      </c>
      <c r="K32" s="57">
        <v>342</v>
      </c>
      <c r="L32" s="57">
        <v>347.5</v>
      </c>
      <c r="M32" s="57">
        <v>300</v>
      </c>
      <c r="N32" s="57">
        <v>314</v>
      </c>
      <c r="O32" s="57">
        <v>365</v>
      </c>
      <c r="P32" s="57">
        <v>340</v>
      </c>
      <c r="Q32" s="57">
        <v>91.608599999999996</v>
      </c>
      <c r="R32" s="57">
        <v>88.607200000000006</v>
      </c>
      <c r="S32" s="57">
        <v>83.719899999999996</v>
      </c>
      <c r="T32" s="57">
        <v>86.978099999999998</v>
      </c>
      <c r="U32" s="77">
        <v>1.3120915032679739</v>
      </c>
      <c r="V32" s="24" t="s">
        <v>6019</v>
      </c>
      <c r="W32" s="216" t="s">
        <v>5988</v>
      </c>
      <c r="X32" s="216" t="s">
        <v>6012</v>
      </c>
      <c r="Y32" s="24" t="s">
        <v>6029</v>
      </c>
      <c r="Z32" s="24" t="s">
        <v>5982</v>
      </c>
      <c r="AA32" s="24" t="s">
        <v>5964</v>
      </c>
      <c r="AB32" s="24" t="s">
        <v>5965</v>
      </c>
      <c r="AC32" s="24" t="s">
        <v>5991</v>
      </c>
    </row>
    <row r="33" spans="1:29" s="169" customFormat="1">
      <c r="A33" s="24">
        <v>1268</v>
      </c>
      <c r="B33" s="24" t="s">
        <v>1757</v>
      </c>
      <c r="C33" s="57">
        <v>127</v>
      </c>
      <c r="D33" s="57">
        <v>133</v>
      </c>
      <c r="E33" s="57">
        <v>127</v>
      </c>
      <c r="F33" s="57">
        <v>131</v>
      </c>
      <c r="G33" s="57">
        <v>130.5</v>
      </c>
      <c r="H33" s="57">
        <v>138</v>
      </c>
      <c r="I33" s="57">
        <v>130.5</v>
      </c>
      <c r="J33" s="57">
        <v>134.5</v>
      </c>
      <c r="K33" s="57">
        <v>135.5</v>
      </c>
      <c r="L33" s="57">
        <v>135.5</v>
      </c>
      <c r="M33" s="57">
        <v>125.5</v>
      </c>
      <c r="N33" s="57">
        <v>130.5</v>
      </c>
      <c r="O33" s="57">
        <v>276</v>
      </c>
      <c r="P33" s="57">
        <v>685</v>
      </c>
      <c r="Q33" s="57">
        <v>68.107900000000001</v>
      </c>
      <c r="R33" s="57">
        <v>62.308199999999999</v>
      </c>
      <c r="S33" s="57">
        <v>66.833799999999997</v>
      </c>
      <c r="T33" s="57">
        <v>63.816699999999997</v>
      </c>
      <c r="U33" s="77">
        <v>0.49245742092457423</v>
      </c>
      <c r="V33" s="24" t="s">
        <v>6030</v>
      </c>
      <c r="W33" s="216" t="s">
        <v>6020</v>
      </c>
      <c r="X33" s="216" t="s">
        <v>5961</v>
      </c>
      <c r="Y33" s="24" t="s">
        <v>6031</v>
      </c>
      <c r="Z33" s="24" t="s">
        <v>6031</v>
      </c>
      <c r="AA33" s="24" t="s">
        <v>6024</v>
      </c>
      <c r="AB33" s="24" t="s">
        <v>5979</v>
      </c>
      <c r="AC33" s="24" t="s">
        <v>5970</v>
      </c>
    </row>
    <row r="34" spans="1:29" s="169" customFormat="1">
      <c r="A34" s="24">
        <v>1269</v>
      </c>
      <c r="B34" s="24" t="s">
        <v>1759</v>
      </c>
      <c r="C34" s="57">
        <v>102.5</v>
      </c>
      <c r="D34" s="57">
        <v>126</v>
      </c>
      <c r="E34" s="57">
        <v>95.6</v>
      </c>
      <c r="F34" s="57"/>
      <c r="G34" s="57">
        <v>117.5</v>
      </c>
      <c r="H34" s="57">
        <v>128.5</v>
      </c>
      <c r="I34" s="57">
        <v>114</v>
      </c>
      <c r="J34" s="57">
        <v>126.5</v>
      </c>
      <c r="K34" s="57">
        <v>123</v>
      </c>
      <c r="L34" s="57">
        <v>127</v>
      </c>
      <c r="M34" s="57">
        <v>111</v>
      </c>
      <c r="N34" s="57">
        <v>124.5</v>
      </c>
      <c r="O34" s="57">
        <v>72</v>
      </c>
      <c r="P34" s="57">
        <v>462</v>
      </c>
      <c r="Q34" s="57">
        <v>66.578900000000004</v>
      </c>
      <c r="R34" s="57">
        <v>59.286799999999999</v>
      </c>
      <c r="S34" s="57">
        <v>71.022900000000007</v>
      </c>
      <c r="T34" s="57">
        <v>63.198799999999999</v>
      </c>
      <c r="U34" s="77">
        <v>0.19047619047619047</v>
      </c>
      <c r="V34" s="24" t="s">
        <v>6032</v>
      </c>
      <c r="W34" s="216" t="s">
        <v>6009</v>
      </c>
      <c r="X34" s="216" t="s">
        <v>5961</v>
      </c>
      <c r="Y34" s="24" t="s">
        <v>5978</v>
      </c>
      <c r="Z34" s="24" t="s">
        <v>5982</v>
      </c>
      <c r="AA34" s="24" t="s">
        <v>5972</v>
      </c>
      <c r="AB34" s="24" t="s">
        <v>5990</v>
      </c>
      <c r="AC34" s="24" t="s">
        <v>6033</v>
      </c>
    </row>
    <row r="35" spans="1:29" s="169" customFormat="1">
      <c r="A35" s="24">
        <v>1301</v>
      </c>
      <c r="B35" s="24" t="s">
        <v>52</v>
      </c>
      <c r="C35" s="57">
        <v>103</v>
      </c>
      <c r="D35" s="57">
        <v>107</v>
      </c>
      <c r="E35" s="57">
        <v>99.6</v>
      </c>
      <c r="F35" s="57">
        <v>103</v>
      </c>
      <c r="G35" s="57">
        <v>102.5</v>
      </c>
      <c r="H35" s="57">
        <v>108</v>
      </c>
      <c r="I35" s="57">
        <v>98.5</v>
      </c>
      <c r="J35" s="57">
        <v>99.8</v>
      </c>
      <c r="K35" s="57">
        <v>101</v>
      </c>
      <c r="L35" s="57">
        <v>103</v>
      </c>
      <c r="M35" s="57">
        <v>95.6</v>
      </c>
      <c r="N35" s="57">
        <v>99.1</v>
      </c>
      <c r="O35" s="57">
        <v>81318</v>
      </c>
      <c r="P35" s="57">
        <v>179178</v>
      </c>
      <c r="Q35" s="57">
        <v>69.411600000000007</v>
      </c>
      <c r="R35" s="57">
        <v>70.283199999999994</v>
      </c>
      <c r="S35" s="57">
        <v>62.635800000000003</v>
      </c>
      <c r="T35" s="57">
        <v>67.734099999999998</v>
      </c>
      <c r="U35" s="77">
        <v>0.55469235434409736</v>
      </c>
      <c r="V35" s="24" t="s">
        <v>6034</v>
      </c>
      <c r="W35" s="216" t="s">
        <v>5967</v>
      </c>
      <c r="X35" s="216" t="s">
        <v>5961</v>
      </c>
      <c r="Y35" s="24" t="s">
        <v>5985</v>
      </c>
      <c r="Z35" s="24" t="s">
        <v>6000</v>
      </c>
      <c r="AA35" s="24" t="s">
        <v>5984</v>
      </c>
      <c r="AB35" s="24" t="s">
        <v>5991</v>
      </c>
      <c r="AC35" s="24" t="s">
        <v>5970</v>
      </c>
    </row>
    <row r="36" spans="1:29" s="169" customFormat="1">
      <c r="A36" s="24">
        <v>1303</v>
      </c>
      <c r="B36" s="24" t="s">
        <v>53</v>
      </c>
      <c r="C36" s="57">
        <v>84.4</v>
      </c>
      <c r="D36" s="57">
        <v>88.1</v>
      </c>
      <c r="E36" s="57">
        <v>80.3</v>
      </c>
      <c r="F36" s="57">
        <v>83.2</v>
      </c>
      <c r="G36" s="57">
        <v>82.6</v>
      </c>
      <c r="H36" s="57">
        <v>89.2</v>
      </c>
      <c r="I36" s="57">
        <v>82.6</v>
      </c>
      <c r="J36" s="57">
        <v>87</v>
      </c>
      <c r="K36" s="57">
        <v>88.3</v>
      </c>
      <c r="L36" s="57">
        <v>88.8</v>
      </c>
      <c r="M36" s="57">
        <v>81.599999999999994</v>
      </c>
      <c r="N36" s="57">
        <v>84.9</v>
      </c>
      <c r="O36" s="57">
        <v>104246</v>
      </c>
      <c r="P36" s="57">
        <v>208721</v>
      </c>
      <c r="Q36" s="57">
        <v>80.905600000000007</v>
      </c>
      <c r="R36" s="57">
        <v>78.401499999999999</v>
      </c>
      <c r="S36" s="57">
        <v>78.632900000000006</v>
      </c>
      <c r="T36" s="57">
        <v>78.4786</v>
      </c>
      <c r="U36" s="77">
        <v>0.61044062541755628</v>
      </c>
      <c r="V36" s="24" t="s">
        <v>5980</v>
      </c>
      <c r="W36" s="216" t="s">
        <v>5967</v>
      </c>
      <c r="X36" s="216" t="s">
        <v>5989</v>
      </c>
      <c r="Y36" s="24" t="s">
        <v>5974</v>
      </c>
      <c r="Z36" s="24" t="s">
        <v>6013</v>
      </c>
      <c r="AA36" s="24" t="s">
        <v>5964</v>
      </c>
      <c r="AB36" s="24" t="s">
        <v>5965</v>
      </c>
      <c r="AC36" s="24" t="s">
        <v>5970</v>
      </c>
    </row>
    <row r="37" spans="1:29" s="169" customFormat="1">
      <c r="A37" s="24">
        <v>1304</v>
      </c>
      <c r="B37" s="24" t="s">
        <v>54</v>
      </c>
      <c r="C37" s="57">
        <v>36.049999999999997</v>
      </c>
      <c r="D37" s="57">
        <v>40.25</v>
      </c>
      <c r="E37" s="57">
        <v>33.85</v>
      </c>
      <c r="F37" s="57">
        <v>37.1</v>
      </c>
      <c r="G37" s="57">
        <v>38</v>
      </c>
      <c r="H37" s="57">
        <v>44.85</v>
      </c>
      <c r="I37" s="57">
        <v>31.1</v>
      </c>
      <c r="J37" s="57">
        <v>32.75</v>
      </c>
      <c r="K37" s="57">
        <v>32.799999999999997</v>
      </c>
      <c r="L37" s="57">
        <v>34.6</v>
      </c>
      <c r="M37" s="57">
        <v>29.6</v>
      </c>
      <c r="N37" s="57">
        <v>31.15</v>
      </c>
      <c r="O37" s="57">
        <v>87235</v>
      </c>
      <c r="P37" s="57">
        <v>619787</v>
      </c>
      <c r="Q37" s="57">
        <v>75.068100000000001</v>
      </c>
      <c r="R37" s="57">
        <v>82.218699999999998</v>
      </c>
      <c r="S37" s="57">
        <v>66.015000000000001</v>
      </c>
      <c r="T37" s="57">
        <v>76.817400000000006</v>
      </c>
      <c r="U37" s="77">
        <v>0.17202773784470399</v>
      </c>
      <c r="V37" s="24" t="s">
        <v>6035</v>
      </c>
      <c r="W37" s="216" t="s">
        <v>5967</v>
      </c>
      <c r="X37" s="216" t="s">
        <v>5989</v>
      </c>
      <c r="Y37" s="24" t="s">
        <v>6022</v>
      </c>
      <c r="Z37" s="24" t="s">
        <v>5964</v>
      </c>
      <c r="AA37" s="24" t="s">
        <v>5964</v>
      </c>
      <c r="AB37" s="24" t="s">
        <v>5986</v>
      </c>
      <c r="AC37" s="24" t="s">
        <v>5991</v>
      </c>
    </row>
    <row r="38" spans="1:29" s="169" customFormat="1">
      <c r="A38" s="24">
        <v>1305</v>
      </c>
      <c r="B38" s="24" t="s">
        <v>55</v>
      </c>
      <c r="C38" s="57">
        <v>35.5</v>
      </c>
      <c r="D38" s="57">
        <v>38.9</v>
      </c>
      <c r="E38" s="57">
        <v>35</v>
      </c>
      <c r="F38" s="57">
        <v>37.85</v>
      </c>
      <c r="G38" s="57">
        <v>38.75</v>
      </c>
      <c r="H38" s="57">
        <v>45.65</v>
      </c>
      <c r="I38" s="57">
        <v>36.6</v>
      </c>
      <c r="J38" s="57">
        <v>39.700000000000003</v>
      </c>
      <c r="K38" s="57">
        <v>40.1</v>
      </c>
      <c r="L38" s="57">
        <v>40.65</v>
      </c>
      <c r="M38" s="57">
        <v>35.049999999999997</v>
      </c>
      <c r="N38" s="57">
        <v>38.6</v>
      </c>
      <c r="O38" s="57">
        <v>96434</v>
      </c>
      <c r="P38" s="57">
        <v>342221</v>
      </c>
      <c r="Q38" s="57">
        <v>72.056799999999996</v>
      </c>
      <c r="R38" s="57">
        <v>75.447400000000002</v>
      </c>
      <c r="S38" s="57">
        <v>69.645200000000003</v>
      </c>
      <c r="T38" s="57">
        <v>73.513300000000001</v>
      </c>
      <c r="U38" s="77">
        <v>0.34440837288704601</v>
      </c>
      <c r="V38" s="24" t="s">
        <v>5973</v>
      </c>
      <c r="W38" s="216" t="s">
        <v>5967</v>
      </c>
      <c r="X38" s="216" t="s">
        <v>5961</v>
      </c>
      <c r="Y38" s="24" t="s">
        <v>5982</v>
      </c>
      <c r="Z38" s="24" t="s">
        <v>5969</v>
      </c>
      <c r="AA38" s="24" t="s">
        <v>5975</v>
      </c>
      <c r="AB38" s="24" t="s">
        <v>5965</v>
      </c>
      <c r="AC38" s="24" t="s">
        <v>5976</v>
      </c>
    </row>
    <row r="39" spans="1:29" s="169" customFormat="1">
      <c r="A39" s="24">
        <v>1307</v>
      </c>
      <c r="B39" s="24" t="s">
        <v>56</v>
      </c>
      <c r="C39" s="57">
        <v>21.8</v>
      </c>
      <c r="D39" s="57">
        <v>23.95</v>
      </c>
      <c r="E39" s="57">
        <v>21.8</v>
      </c>
      <c r="F39" s="57">
        <v>23.55</v>
      </c>
      <c r="G39" s="57">
        <v>23.7</v>
      </c>
      <c r="H39" s="57">
        <v>28</v>
      </c>
      <c r="I39" s="57">
        <v>23.15</v>
      </c>
      <c r="J39" s="57">
        <v>23.45</v>
      </c>
      <c r="K39" s="57">
        <v>23.75</v>
      </c>
      <c r="L39" s="57">
        <v>23.75</v>
      </c>
      <c r="M39" s="57">
        <v>21</v>
      </c>
      <c r="N39" s="57">
        <v>21.6</v>
      </c>
      <c r="O39" s="57">
        <v>3299</v>
      </c>
      <c r="P39" s="57">
        <v>29810</v>
      </c>
      <c r="Q39" s="57">
        <v>54.476900000000001</v>
      </c>
      <c r="R39" s="57">
        <v>49.273600000000002</v>
      </c>
      <c r="S39" s="57">
        <v>44.988399999999999</v>
      </c>
      <c r="T39" s="57">
        <v>47.845199999999998</v>
      </c>
      <c r="U39" s="77">
        <v>0.13526035260352604</v>
      </c>
      <c r="V39" s="24" t="s">
        <v>6036</v>
      </c>
      <c r="W39" s="216" t="s">
        <v>5960</v>
      </c>
      <c r="X39" s="216" t="s">
        <v>5971</v>
      </c>
      <c r="Y39" s="24" t="s">
        <v>6013</v>
      </c>
      <c r="Z39" s="24" t="s">
        <v>5978</v>
      </c>
      <c r="AA39" s="24" t="s">
        <v>6024</v>
      </c>
      <c r="AB39" s="24" t="s">
        <v>5979</v>
      </c>
      <c r="AC39" s="24" t="s">
        <v>5990</v>
      </c>
    </row>
    <row r="40" spans="1:29" s="169" customFormat="1">
      <c r="A40" s="24">
        <v>1308</v>
      </c>
      <c r="B40" s="24" t="s">
        <v>57</v>
      </c>
      <c r="C40" s="57">
        <v>31.55</v>
      </c>
      <c r="D40" s="57">
        <v>35.799999999999997</v>
      </c>
      <c r="E40" s="57">
        <v>30.5</v>
      </c>
      <c r="F40" s="57">
        <v>35</v>
      </c>
      <c r="G40" s="57">
        <v>37.5</v>
      </c>
      <c r="H40" s="57">
        <v>42.35</v>
      </c>
      <c r="I40" s="57">
        <v>34</v>
      </c>
      <c r="J40" s="57">
        <v>35.5</v>
      </c>
      <c r="K40" s="57">
        <v>35.950000000000003</v>
      </c>
      <c r="L40" s="57">
        <v>38.35</v>
      </c>
      <c r="M40" s="57">
        <v>33.049999999999997</v>
      </c>
      <c r="N40" s="57">
        <v>35.85</v>
      </c>
      <c r="O40" s="57">
        <v>101384</v>
      </c>
      <c r="P40" s="57">
        <v>457478</v>
      </c>
      <c r="Q40" s="57">
        <v>80.778199999999998</v>
      </c>
      <c r="R40" s="57">
        <v>81.498800000000003</v>
      </c>
      <c r="S40" s="57">
        <v>78.100899999999996</v>
      </c>
      <c r="T40" s="57">
        <v>80.366200000000006</v>
      </c>
      <c r="U40" s="77">
        <v>0.27086281258940931</v>
      </c>
      <c r="V40" s="24" t="s">
        <v>6037</v>
      </c>
      <c r="W40" s="216" t="s">
        <v>5967</v>
      </c>
      <c r="X40" s="216" t="s">
        <v>5989</v>
      </c>
      <c r="Y40" s="24" t="s">
        <v>5982</v>
      </c>
      <c r="Z40" s="24" t="s">
        <v>6000</v>
      </c>
      <c r="AA40" s="24" t="s">
        <v>5994</v>
      </c>
      <c r="AB40" s="24" t="s">
        <v>5970</v>
      </c>
      <c r="AC40" s="24" t="s">
        <v>5970</v>
      </c>
    </row>
    <row r="41" spans="1:29" s="169" customFormat="1">
      <c r="A41" s="24">
        <v>1309</v>
      </c>
      <c r="B41" s="24" t="s">
        <v>58</v>
      </c>
      <c r="C41" s="57">
        <v>41.5</v>
      </c>
      <c r="D41" s="57">
        <v>45.2</v>
      </c>
      <c r="E41" s="57">
        <v>40.75</v>
      </c>
      <c r="F41" s="57">
        <v>43.6</v>
      </c>
      <c r="G41" s="57">
        <v>44.35</v>
      </c>
      <c r="H41" s="57">
        <v>52.7</v>
      </c>
      <c r="I41" s="57">
        <v>42.6</v>
      </c>
      <c r="J41" s="57">
        <v>43.2</v>
      </c>
      <c r="K41" s="57">
        <v>43.3</v>
      </c>
      <c r="L41" s="57">
        <v>45.6</v>
      </c>
      <c r="M41" s="57">
        <v>39.75</v>
      </c>
      <c r="N41" s="57">
        <v>42.95</v>
      </c>
      <c r="O41" s="57">
        <v>56447</v>
      </c>
      <c r="P41" s="57">
        <v>256431</v>
      </c>
      <c r="Q41" s="57">
        <v>65.815600000000003</v>
      </c>
      <c r="R41" s="57">
        <v>73.989199999999997</v>
      </c>
      <c r="S41" s="57">
        <v>61.9193</v>
      </c>
      <c r="T41" s="57">
        <v>69.965900000000005</v>
      </c>
      <c r="U41" s="77">
        <v>0.2690422678138672</v>
      </c>
      <c r="V41" s="24" t="s">
        <v>5992</v>
      </c>
      <c r="W41" s="216" t="s">
        <v>5967</v>
      </c>
      <c r="X41" s="216" t="s">
        <v>5961</v>
      </c>
      <c r="Y41" s="24" t="s">
        <v>5982</v>
      </c>
      <c r="Z41" s="24" t="s">
        <v>5978</v>
      </c>
      <c r="AA41" s="24" t="s">
        <v>5994</v>
      </c>
      <c r="AB41" s="24" t="s">
        <v>5986</v>
      </c>
      <c r="AC41" s="24" t="s">
        <v>5970</v>
      </c>
    </row>
    <row r="42" spans="1:29" s="169" customFormat="1">
      <c r="A42" s="24">
        <v>1310</v>
      </c>
      <c r="B42" s="24" t="s">
        <v>59</v>
      </c>
      <c r="C42" s="57">
        <v>19.75</v>
      </c>
      <c r="D42" s="57">
        <v>21.7</v>
      </c>
      <c r="E42" s="57">
        <v>19.2</v>
      </c>
      <c r="F42" s="57">
        <v>21.6</v>
      </c>
      <c r="G42" s="57">
        <v>22.75</v>
      </c>
      <c r="H42" s="57">
        <v>24.95</v>
      </c>
      <c r="I42" s="57">
        <v>19.149999999999999</v>
      </c>
      <c r="J42" s="57">
        <v>19.55</v>
      </c>
      <c r="K42" s="57">
        <v>19.649999999999999</v>
      </c>
      <c r="L42" s="57">
        <v>22.2</v>
      </c>
      <c r="M42" s="57">
        <v>19.05</v>
      </c>
      <c r="N42" s="57">
        <v>21.35</v>
      </c>
      <c r="O42" s="57">
        <v>107444</v>
      </c>
      <c r="P42" s="57">
        <v>281173</v>
      </c>
      <c r="Q42" s="57">
        <v>56.817399999999999</v>
      </c>
      <c r="R42" s="57">
        <v>60.873100000000001</v>
      </c>
      <c r="S42" s="57">
        <v>57.803800000000003</v>
      </c>
      <c r="T42" s="57">
        <v>59.85</v>
      </c>
      <c r="U42" s="77">
        <v>0.46704500234533347</v>
      </c>
      <c r="V42" s="24" t="s">
        <v>6038</v>
      </c>
      <c r="W42" s="216" t="s">
        <v>6039</v>
      </c>
      <c r="X42" s="216" t="s">
        <v>5961</v>
      </c>
      <c r="Y42" s="24" t="s">
        <v>5982</v>
      </c>
      <c r="Z42" s="24" t="s">
        <v>5964</v>
      </c>
      <c r="AA42" s="24" t="s">
        <v>5982</v>
      </c>
      <c r="AB42" s="24" t="s">
        <v>5991</v>
      </c>
      <c r="AC42" s="24" t="s">
        <v>5990</v>
      </c>
    </row>
    <row r="43" spans="1:29" s="169" customFormat="1">
      <c r="A43" s="24">
        <v>1312</v>
      </c>
      <c r="B43" s="24" t="s">
        <v>60</v>
      </c>
      <c r="C43" s="57">
        <v>27.35</v>
      </c>
      <c r="D43" s="57">
        <v>30.9</v>
      </c>
      <c r="E43" s="57">
        <v>26.75</v>
      </c>
      <c r="F43" s="57">
        <v>29.95</v>
      </c>
      <c r="G43" s="57">
        <v>30.6</v>
      </c>
      <c r="H43" s="57">
        <v>36.15</v>
      </c>
      <c r="I43" s="57">
        <v>28.25</v>
      </c>
      <c r="J43" s="57">
        <v>29.15</v>
      </c>
      <c r="K43" s="57">
        <v>29.35</v>
      </c>
      <c r="L43" s="57">
        <v>31.95</v>
      </c>
      <c r="M43" s="57">
        <v>28.1</v>
      </c>
      <c r="N43" s="57">
        <v>28.75</v>
      </c>
      <c r="O43" s="57">
        <v>212524</v>
      </c>
      <c r="P43" s="57">
        <v>716052</v>
      </c>
      <c r="Q43" s="57">
        <v>69.623000000000005</v>
      </c>
      <c r="R43" s="57">
        <v>76.429900000000004</v>
      </c>
      <c r="S43" s="57">
        <v>64.087299999999999</v>
      </c>
      <c r="T43" s="57">
        <v>72.315700000000007</v>
      </c>
      <c r="U43" s="77">
        <v>0.36275515682597853</v>
      </c>
      <c r="V43" s="24" t="s">
        <v>6040</v>
      </c>
      <c r="W43" s="216" t="s">
        <v>5967</v>
      </c>
      <c r="X43" s="216" t="s">
        <v>5961</v>
      </c>
      <c r="Y43" s="24" t="s">
        <v>5982</v>
      </c>
      <c r="Z43" s="24" t="s">
        <v>6000</v>
      </c>
      <c r="AA43" s="24" t="s">
        <v>6000</v>
      </c>
      <c r="AB43" s="24" t="s">
        <v>5996</v>
      </c>
      <c r="AC43" s="24" t="s">
        <v>5990</v>
      </c>
    </row>
    <row r="44" spans="1:29" s="169" customFormat="1">
      <c r="A44" s="24">
        <v>1313</v>
      </c>
      <c r="B44" s="24" t="s">
        <v>61</v>
      </c>
      <c r="C44" s="57">
        <v>25.8</v>
      </c>
      <c r="D44" s="57">
        <v>29.75</v>
      </c>
      <c r="E44" s="57">
        <v>24.4</v>
      </c>
      <c r="F44" s="57">
        <v>27.2</v>
      </c>
      <c r="G44" s="57">
        <v>27.55</v>
      </c>
      <c r="H44" s="57">
        <v>32.299999999999997</v>
      </c>
      <c r="I44" s="57">
        <v>24.55</v>
      </c>
      <c r="J44" s="57">
        <v>26.55</v>
      </c>
      <c r="K44" s="57">
        <v>26.9</v>
      </c>
      <c r="L44" s="57">
        <v>28</v>
      </c>
      <c r="M44" s="57">
        <v>22</v>
      </c>
      <c r="N44" s="57">
        <v>23.7</v>
      </c>
      <c r="O44" s="57">
        <v>177367</v>
      </c>
      <c r="P44" s="57">
        <v>571502</v>
      </c>
      <c r="Q44" s="57">
        <v>79.008300000000006</v>
      </c>
      <c r="R44" s="57">
        <v>81.5411</v>
      </c>
      <c r="S44" s="57">
        <v>70.123699999999999</v>
      </c>
      <c r="T44" s="57">
        <v>77.735299999999995</v>
      </c>
      <c r="U44" s="77">
        <v>0.37931956299171116</v>
      </c>
      <c r="V44" s="24" t="s">
        <v>5987</v>
      </c>
      <c r="W44" s="216" t="s">
        <v>5967</v>
      </c>
      <c r="X44" s="216" t="s">
        <v>5989</v>
      </c>
      <c r="Y44" s="24" t="s">
        <v>5982</v>
      </c>
      <c r="Z44" s="24" t="s">
        <v>5978</v>
      </c>
      <c r="AA44" s="24" t="s">
        <v>5964</v>
      </c>
      <c r="AB44" s="24" t="s">
        <v>5990</v>
      </c>
      <c r="AC44" s="24" t="s">
        <v>5991</v>
      </c>
    </row>
    <row r="45" spans="1:29" s="169" customFormat="1">
      <c r="A45" s="24">
        <v>1314</v>
      </c>
      <c r="B45" s="24" t="s">
        <v>62</v>
      </c>
      <c r="C45" s="57">
        <v>13.4</v>
      </c>
      <c r="D45" s="57">
        <v>14.75</v>
      </c>
      <c r="E45" s="57">
        <v>12.5</v>
      </c>
      <c r="F45" s="57">
        <v>13.95</v>
      </c>
      <c r="G45" s="57">
        <v>14.15</v>
      </c>
      <c r="H45" s="57">
        <v>16.3</v>
      </c>
      <c r="I45" s="57">
        <v>12.7</v>
      </c>
      <c r="J45" s="57">
        <v>13.15</v>
      </c>
      <c r="K45" s="57">
        <v>13.15</v>
      </c>
      <c r="L45" s="57">
        <v>13.8</v>
      </c>
      <c r="M45" s="57">
        <v>12.05</v>
      </c>
      <c r="N45" s="57">
        <v>12.6</v>
      </c>
      <c r="O45" s="57">
        <v>542439</v>
      </c>
      <c r="P45" s="57">
        <v>2179668</v>
      </c>
      <c r="Q45" s="57">
        <v>61.552700000000002</v>
      </c>
      <c r="R45" s="57">
        <v>65.288899999999998</v>
      </c>
      <c r="S45" s="57">
        <v>55.493000000000002</v>
      </c>
      <c r="T45" s="57">
        <v>62.023600000000002</v>
      </c>
      <c r="U45" s="77">
        <v>0.30416604730628705</v>
      </c>
      <c r="V45" s="24" t="s">
        <v>6035</v>
      </c>
      <c r="W45" s="216" t="s">
        <v>5967</v>
      </c>
      <c r="X45" s="216" t="s">
        <v>5961</v>
      </c>
      <c r="Y45" s="24" t="s">
        <v>6022</v>
      </c>
      <c r="Z45" s="24" t="s">
        <v>6000</v>
      </c>
      <c r="AA45" s="24" t="s">
        <v>5964</v>
      </c>
      <c r="AB45" s="24" t="s">
        <v>5986</v>
      </c>
      <c r="AC45" s="24" t="s">
        <v>5991</v>
      </c>
    </row>
    <row r="46" spans="1:29" s="169" customFormat="1">
      <c r="A46" s="24">
        <v>1315</v>
      </c>
      <c r="B46" s="24" t="s">
        <v>63</v>
      </c>
      <c r="C46" s="57">
        <v>71.400000000000006</v>
      </c>
      <c r="D46" s="57">
        <v>78.5</v>
      </c>
      <c r="E46" s="57">
        <v>71.2</v>
      </c>
      <c r="F46" s="57">
        <v>76.900000000000006</v>
      </c>
      <c r="G46" s="57">
        <v>72.5</v>
      </c>
      <c r="H46" s="57">
        <v>72.8</v>
      </c>
      <c r="I46" s="57">
        <v>68.5</v>
      </c>
      <c r="J46" s="57">
        <v>69.099999999999994</v>
      </c>
      <c r="K46" s="57">
        <v>69.400000000000006</v>
      </c>
      <c r="L46" s="57">
        <v>70.2</v>
      </c>
      <c r="M46" s="57">
        <v>64.2</v>
      </c>
      <c r="N46" s="57">
        <v>65.2</v>
      </c>
      <c r="O46" s="57">
        <v>1448</v>
      </c>
      <c r="P46" s="57">
        <v>3464</v>
      </c>
      <c r="Q46" s="57">
        <v>56.589100000000002</v>
      </c>
      <c r="R46" s="57">
        <v>68.241100000000003</v>
      </c>
      <c r="S46" s="57">
        <v>39.547499999999999</v>
      </c>
      <c r="T46" s="57">
        <v>58.676600000000001</v>
      </c>
      <c r="U46" s="77">
        <v>0.51090582499358472</v>
      </c>
      <c r="V46" s="24" t="s">
        <v>6041</v>
      </c>
      <c r="W46" s="216" t="s">
        <v>5967</v>
      </c>
      <c r="X46" s="216" t="s">
        <v>5961</v>
      </c>
      <c r="Y46" s="24" t="s">
        <v>5982</v>
      </c>
      <c r="Z46" s="24" t="s">
        <v>5964</v>
      </c>
      <c r="AA46" s="24" t="s">
        <v>5964</v>
      </c>
      <c r="AB46" s="24" t="s">
        <v>5965</v>
      </c>
      <c r="AC46" s="24" t="s">
        <v>5990</v>
      </c>
    </row>
    <row r="47" spans="1:29" s="169" customFormat="1">
      <c r="A47" s="24">
        <v>1316</v>
      </c>
      <c r="B47" s="24" t="s">
        <v>64</v>
      </c>
      <c r="C47" s="57">
        <v>11.45</v>
      </c>
      <c r="D47" s="57">
        <v>13</v>
      </c>
      <c r="E47" s="57">
        <v>11.05</v>
      </c>
      <c r="F47" s="57">
        <v>12.8</v>
      </c>
      <c r="G47" s="57">
        <v>13</v>
      </c>
      <c r="H47" s="57">
        <v>13.6</v>
      </c>
      <c r="I47" s="57">
        <v>12</v>
      </c>
      <c r="J47" s="57">
        <v>12.3</v>
      </c>
      <c r="K47" s="57">
        <v>12.3</v>
      </c>
      <c r="L47" s="57">
        <v>12.45</v>
      </c>
      <c r="M47" s="57">
        <v>11.3</v>
      </c>
      <c r="N47" s="57">
        <v>12.25</v>
      </c>
      <c r="O47" s="57">
        <v>8185</v>
      </c>
      <c r="P47" s="57">
        <v>22953</v>
      </c>
      <c r="Q47" s="57">
        <v>50.394100000000002</v>
      </c>
      <c r="R47" s="57">
        <v>48.544199999999996</v>
      </c>
      <c r="S47" s="57">
        <v>50.454300000000003</v>
      </c>
      <c r="T47" s="57">
        <v>49.180900000000001</v>
      </c>
      <c r="U47" s="77">
        <v>0.4358423251378421</v>
      </c>
      <c r="V47" s="24" t="s">
        <v>6042</v>
      </c>
      <c r="W47" s="216" t="s">
        <v>6009</v>
      </c>
      <c r="X47" s="216" t="s">
        <v>5961</v>
      </c>
      <c r="Y47" s="24" t="s">
        <v>5982</v>
      </c>
      <c r="Z47" s="24" t="s">
        <v>5964</v>
      </c>
      <c r="AA47" s="24" t="s">
        <v>5994</v>
      </c>
      <c r="AB47" s="24" t="s">
        <v>5965</v>
      </c>
      <c r="AC47" s="24" t="s">
        <v>6033</v>
      </c>
    </row>
    <row r="48" spans="1:29" s="169" customFormat="1">
      <c r="A48" s="24">
        <v>1319</v>
      </c>
      <c r="B48" s="24" t="s">
        <v>65</v>
      </c>
      <c r="C48" s="57">
        <v>33.200000000000003</v>
      </c>
      <c r="D48" s="57">
        <v>36.299999999999997</v>
      </c>
      <c r="E48" s="57">
        <v>32.5</v>
      </c>
      <c r="F48" s="57">
        <v>36.1</v>
      </c>
      <c r="G48" s="57">
        <v>36.1</v>
      </c>
      <c r="H48" s="57">
        <v>39.25</v>
      </c>
      <c r="I48" s="57">
        <v>35.450000000000003</v>
      </c>
      <c r="J48" s="57">
        <v>36.450000000000003</v>
      </c>
      <c r="K48" s="57">
        <v>36.6</v>
      </c>
      <c r="L48" s="57">
        <v>37.049999999999997</v>
      </c>
      <c r="M48" s="57">
        <v>33.450000000000003</v>
      </c>
      <c r="N48" s="57">
        <v>34.049999999999997</v>
      </c>
      <c r="O48" s="57">
        <v>15863</v>
      </c>
      <c r="P48" s="57">
        <v>46569</v>
      </c>
      <c r="Q48" s="57">
        <v>50.052900000000001</v>
      </c>
      <c r="R48" s="57">
        <v>47.946399999999997</v>
      </c>
      <c r="S48" s="57">
        <v>44.758899999999997</v>
      </c>
      <c r="T48" s="57">
        <v>46.883899999999997</v>
      </c>
      <c r="U48" s="77">
        <v>0.41633084479183813</v>
      </c>
      <c r="V48" s="24" t="s">
        <v>6041</v>
      </c>
      <c r="W48" s="216" t="s">
        <v>5960</v>
      </c>
      <c r="X48" s="216" t="s">
        <v>5971</v>
      </c>
      <c r="Y48" s="24" t="s">
        <v>5982</v>
      </c>
      <c r="Z48" s="24" t="s">
        <v>5969</v>
      </c>
      <c r="AA48" s="24" t="s">
        <v>5964</v>
      </c>
      <c r="AB48" s="24" t="s">
        <v>5965</v>
      </c>
      <c r="AC48" s="24" t="s">
        <v>5990</v>
      </c>
    </row>
    <row r="49" spans="1:29" s="169" customFormat="1">
      <c r="A49" s="24">
        <v>1321</v>
      </c>
      <c r="B49" s="24" t="s">
        <v>66</v>
      </c>
      <c r="C49" s="57">
        <v>35.799999999999997</v>
      </c>
      <c r="D49" s="57">
        <v>38.65</v>
      </c>
      <c r="E49" s="57">
        <v>35.4</v>
      </c>
      <c r="F49" s="57">
        <v>37.799999999999997</v>
      </c>
      <c r="G49" s="57">
        <v>38</v>
      </c>
      <c r="H49" s="57">
        <v>39.5</v>
      </c>
      <c r="I49" s="57">
        <v>35.4</v>
      </c>
      <c r="J49" s="57">
        <v>36.200000000000003</v>
      </c>
      <c r="K49" s="57">
        <v>36.299999999999997</v>
      </c>
      <c r="L49" s="57">
        <v>36.75</v>
      </c>
      <c r="M49" s="57">
        <v>33.950000000000003</v>
      </c>
      <c r="N49" s="57">
        <v>34.85</v>
      </c>
      <c r="O49" s="57">
        <v>5198</v>
      </c>
      <c r="P49" s="57">
        <v>6692</v>
      </c>
      <c r="Q49" s="57">
        <v>50.901600000000002</v>
      </c>
      <c r="R49" s="57">
        <v>57.516199999999998</v>
      </c>
      <c r="S49" s="57">
        <v>43.151000000000003</v>
      </c>
      <c r="T49" s="57">
        <v>52.727800000000002</v>
      </c>
      <c r="U49" s="77">
        <v>0.94935910207876728</v>
      </c>
      <c r="V49" s="24" t="s">
        <v>5987</v>
      </c>
      <c r="W49" s="216" t="s">
        <v>5967</v>
      </c>
      <c r="X49" s="216" t="s">
        <v>5961</v>
      </c>
      <c r="Y49" s="24" t="s">
        <v>5982</v>
      </c>
      <c r="Z49" s="24" t="s">
        <v>5964</v>
      </c>
      <c r="AA49" s="24" t="s">
        <v>5964</v>
      </c>
      <c r="AB49" s="24" t="s">
        <v>5990</v>
      </c>
      <c r="AC49" s="24" t="s">
        <v>5991</v>
      </c>
    </row>
    <row r="50" spans="1:29" s="169" customFormat="1">
      <c r="A50" s="24">
        <v>1323</v>
      </c>
      <c r="B50" s="24" t="s">
        <v>67</v>
      </c>
      <c r="C50" s="57">
        <v>33.9</v>
      </c>
      <c r="D50" s="57">
        <v>34.950000000000003</v>
      </c>
      <c r="E50" s="57">
        <v>33.700000000000003</v>
      </c>
      <c r="F50" s="57">
        <v>34.75</v>
      </c>
      <c r="G50" s="57">
        <v>34.75</v>
      </c>
      <c r="H50" s="57">
        <v>36.4</v>
      </c>
      <c r="I50" s="57">
        <v>33.4</v>
      </c>
      <c r="J50" s="57">
        <v>34.25</v>
      </c>
      <c r="K50" s="57">
        <v>34.25</v>
      </c>
      <c r="L50" s="57">
        <v>34.450000000000003</v>
      </c>
      <c r="M50" s="57">
        <v>32.6</v>
      </c>
      <c r="N50" s="57">
        <v>33.85</v>
      </c>
      <c r="O50" s="57">
        <v>1386</v>
      </c>
      <c r="P50" s="57">
        <v>5747</v>
      </c>
      <c r="Q50" s="57">
        <v>61.692700000000002</v>
      </c>
      <c r="R50" s="57">
        <v>64.976699999999994</v>
      </c>
      <c r="S50" s="57">
        <v>57.395099999999999</v>
      </c>
      <c r="T50" s="57">
        <v>62.4495</v>
      </c>
      <c r="U50" s="77">
        <v>0.29476248477466505</v>
      </c>
      <c r="V50" s="24" t="s">
        <v>6043</v>
      </c>
      <c r="W50" s="216" t="s">
        <v>5967</v>
      </c>
      <c r="X50" s="216" t="s">
        <v>5961</v>
      </c>
      <c r="Y50" s="24" t="s">
        <v>6010</v>
      </c>
      <c r="Z50" s="24" t="s">
        <v>6000</v>
      </c>
      <c r="AA50" s="24" t="s">
        <v>5975</v>
      </c>
      <c r="AB50" s="24" t="s">
        <v>5965</v>
      </c>
      <c r="AC50" s="24" t="s">
        <v>5996</v>
      </c>
    </row>
    <row r="51" spans="1:29" s="169" customFormat="1">
      <c r="A51" s="24">
        <v>1324</v>
      </c>
      <c r="B51" s="24" t="s">
        <v>68</v>
      </c>
      <c r="C51" s="57">
        <v>10.75</v>
      </c>
      <c r="D51" s="57">
        <v>12.4</v>
      </c>
      <c r="E51" s="57">
        <v>10.6</v>
      </c>
      <c r="F51" s="57">
        <v>12.4</v>
      </c>
      <c r="G51" s="57">
        <v>13.4</v>
      </c>
      <c r="H51" s="57">
        <v>13.9</v>
      </c>
      <c r="I51" s="57">
        <v>10.95</v>
      </c>
      <c r="J51" s="57">
        <v>11.1</v>
      </c>
      <c r="K51" s="57">
        <v>11.15</v>
      </c>
      <c r="L51" s="57">
        <v>11.4</v>
      </c>
      <c r="M51" s="57">
        <v>10.4</v>
      </c>
      <c r="N51" s="57">
        <v>11</v>
      </c>
      <c r="O51" s="57">
        <v>944</v>
      </c>
      <c r="P51" s="57">
        <v>8013</v>
      </c>
      <c r="Q51" s="57">
        <v>47.942100000000003</v>
      </c>
      <c r="R51" s="57">
        <v>58.072600000000001</v>
      </c>
      <c r="S51" s="57">
        <v>41.052300000000002</v>
      </c>
      <c r="T51" s="57">
        <v>52.3992</v>
      </c>
      <c r="U51" s="77">
        <v>0.14398824133006086</v>
      </c>
      <c r="V51" s="24" t="s">
        <v>6044</v>
      </c>
      <c r="W51" s="216" t="s">
        <v>5967</v>
      </c>
      <c r="X51" s="216" t="s">
        <v>5961</v>
      </c>
      <c r="Y51" s="24" t="s">
        <v>6045</v>
      </c>
      <c r="Z51" s="24" t="s">
        <v>5964</v>
      </c>
      <c r="AA51" s="24" t="s">
        <v>5994</v>
      </c>
      <c r="AB51" s="24" t="s">
        <v>5991</v>
      </c>
      <c r="AC51" s="24" t="s">
        <v>5976</v>
      </c>
    </row>
    <row r="52" spans="1:29" s="169" customFormat="1">
      <c r="A52" s="24">
        <v>1325</v>
      </c>
      <c r="B52" s="24" t="s">
        <v>69</v>
      </c>
      <c r="C52" s="57">
        <v>89.5</v>
      </c>
      <c r="D52" s="57">
        <v>96.3</v>
      </c>
      <c r="E52" s="57">
        <v>86</v>
      </c>
      <c r="F52" s="57">
        <v>90.5</v>
      </c>
      <c r="G52" s="57">
        <v>91.5</v>
      </c>
      <c r="H52" s="57">
        <v>97.2</v>
      </c>
      <c r="I52" s="57">
        <v>61.8</v>
      </c>
      <c r="J52" s="57">
        <v>61.8</v>
      </c>
      <c r="K52" s="57">
        <v>61.7</v>
      </c>
      <c r="L52" s="57">
        <v>63.7</v>
      </c>
      <c r="M52" s="57">
        <v>48.7</v>
      </c>
      <c r="N52" s="57">
        <v>49.1</v>
      </c>
      <c r="O52" s="57">
        <v>19123</v>
      </c>
      <c r="P52" s="57">
        <v>41351</v>
      </c>
      <c r="Q52" s="57">
        <v>12.305199999999999</v>
      </c>
      <c r="R52" s="57">
        <v>19.301200000000001</v>
      </c>
      <c r="S52" s="57">
        <v>8.3917999999999999</v>
      </c>
      <c r="T52" s="57">
        <v>15.6647</v>
      </c>
      <c r="U52" s="77">
        <v>0.56522346631412923</v>
      </c>
      <c r="V52" s="24" t="s">
        <v>6046</v>
      </c>
      <c r="W52" s="216" t="s">
        <v>5967</v>
      </c>
      <c r="X52" s="216" t="s">
        <v>6047</v>
      </c>
      <c r="Y52" s="24" t="s">
        <v>5969</v>
      </c>
      <c r="Z52" s="24" t="s">
        <v>6004</v>
      </c>
      <c r="AA52" s="24" t="s">
        <v>5964</v>
      </c>
      <c r="AB52" s="24" t="s">
        <v>5965</v>
      </c>
      <c r="AC52" s="24" t="s">
        <v>5979</v>
      </c>
    </row>
    <row r="53" spans="1:29" s="169" customFormat="1">
      <c r="A53" s="24">
        <v>1326</v>
      </c>
      <c r="B53" s="24" t="s">
        <v>70</v>
      </c>
      <c r="C53" s="57">
        <v>85.9</v>
      </c>
      <c r="D53" s="57">
        <v>89.7</v>
      </c>
      <c r="E53" s="57">
        <v>82</v>
      </c>
      <c r="F53" s="57">
        <v>84.7</v>
      </c>
      <c r="G53" s="57">
        <v>84.2</v>
      </c>
      <c r="H53" s="57">
        <v>87.4</v>
      </c>
      <c r="I53" s="57">
        <v>79.7</v>
      </c>
      <c r="J53" s="57">
        <v>82.2</v>
      </c>
      <c r="K53" s="57">
        <v>82.9</v>
      </c>
      <c r="L53" s="57">
        <v>84</v>
      </c>
      <c r="M53" s="57">
        <v>79.099999999999994</v>
      </c>
      <c r="N53" s="57">
        <v>81.3</v>
      </c>
      <c r="O53" s="57">
        <v>59914</v>
      </c>
      <c r="P53" s="57">
        <v>112582</v>
      </c>
      <c r="Q53" s="57">
        <v>63.561900000000001</v>
      </c>
      <c r="R53" s="57">
        <v>67.974599999999995</v>
      </c>
      <c r="S53" s="57">
        <v>49.700600000000001</v>
      </c>
      <c r="T53" s="57">
        <v>61.883200000000002</v>
      </c>
      <c r="U53" s="77">
        <v>0.65044342987531067</v>
      </c>
      <c r="V53" s="24" t="s">
        <v>6048</v>
      </c>
      <c r="W53" s="216" t="s">
        <v>5967</v>
      </c>
      <c r="X53" s="216" t="s">
        <v>5961</v>
      </c>
      <c r="Y53" s="24" t="s">
        <v>5974</v>
      </c>
      <c r="Z53" s="24" t="s">
        <v>5962</v>
      </c>
      <c r="AA53" s="24" t="s">
        <v>5984</v>
      </c>
      <c r="AB53" s="24" t="s">
        <v>5990</v>
      </c>
      <c r="AC53" s="24" t="s">
        <v>5986</v>
      </c>
    </row>
    <row r="54" spans="1:29" s="169" customFormat="1">
      <c r="A54" s="24">
        <v>1336</v>
      </c>
      <c r="B54" s="24" t="s">
        <v>72</v>
      </c>
      <c r="C54" s="57">
        <v>23.4</v>
      </c>
      <c r="D54" s="57">
        <v>24.7</v>
      </c>
      <c r="E54" s="57">
        <v>22.5</v>
      </c>
      <c r="F54" s="57">
        <v>23.85</v>
      </c>
      <c r="G54" s="57">
        <v>24.1</v>
      </c>
      <c r="H54" s="57">
        <v>24.9</v>
      </c>
      <c r="I54" s="57">
        <v>23.5</v>
      </c>
      <c r="J54" s="57">
        <v>24.05</v>
      </c>
      <c r="K54" s="57">
        <v>24.1</v>
      </c>
      <c r="L54" s="57">
        <v>24.35</v>
      </c>
      <c r="M54" s="57">
        <v>21.1</v>
      </c>
      <c r="N54" s="57">
        <v>21.65</v>
      </c>
      <c r="O54" s="57">
        <v>5333</v>
      </c>
      <c r="P54" s="57">
        <v>6486</v>
      </c>
      <c r="Q54" s="57">
        <v>60.264800000000001</v>
      </c>
      <c r="R54" s="57">
        <v>66.756200000000007</v>
      </c>
      <c r="S54" s="57">
        <v>47.407600000000002</v>
      </c>
      <c r="T54" s="57">
        <v>60.306699999999999</v>
      </c>
      <c r="U54" s="77">
        <v>1.0049508342755336</v>
      </c>
      <c r="V54" s="24" t="s">
        <v>6041</v>
      </c>
      <c r="W54" s="216" t="s">
        <v>5967</v>
      </c>
      <c r="X54" s="216" t="s">
        <v>5961</v>
      </c>
      <c r="Y54" s="24" t="s">
        <v>6022</v>
      </c>
      <c r="Z54" s="24" t="s">
        <v>5978</v>
      </c>
      <c r="AA54" s="24" t="s">
        <v>5964</v>
      </c>
      <c r="AB54" s="24" t="s">
        <v>5965</v>
      </c>
      <c r="AC54" s="24" t="s">
        <v>5990</v>
      </c>
    </row>
    <row r="55" spans="1:29" s="169" customFormat="1">
      <c r="A55" s="24">
        <v>1337</v>
      </c>
      <c r="B55" s="24" t="s">
        <v>73</v>
      </c>
      <c r="C55" s="57">
        <v>7.62</v>
      </c>
      <c r="D55" s="57">
        <v>8.27</v>
      </c>
      <c r="E55" s="57">
        <v>7.5</v>
      </c>
      <c r="F55" s="57">
        <v>8.1</v>
      </c>
      <c r="G55" s="57">
        <v>8.1999999999999993</v>
      </c>
      <c r="H55" s="57">
        <v>8.93</v>
      </c>
      <c r="I55" s="57">
        <v>7.72</v>
      </c>
      <c r="J55" s="57">
        <v>7.93</v>
      </c>
      <c r="K55" s="57">
        <v>7.97</v>
      </c>
      <c r="L55" s="57">
        <v>8.11</v>
      </c>
      <c r="M55" s="57">
        <v>6.79</v>
      </c>
      <c r="N55" s="57">
        <v>7.08</v>
      </c>
      <c r="O55" s="57">
        <v>12888</v>
      </c>
      <c r="P55" s="57">
        <v>33908</v>
      </c>
      <c r="Q55" s="57">
        <v>37.867199999999997</v>
      </c>
      <c r="R55" s="57">
        <v>46.0383</v>
      </c>
      <c r="S55" s="57">
        <v>29.427099999999999</v>
      </c>
      <c r="T55" s="57">
        <v>40.501199999999997</v>
      </c>
      <c r="U55" s="77">
        <v>0.46455113837442491</v>
      </c>
      <c r="V55" s="24" t="s">
        <v>6041</v>
      </c>
      <c r="W55" s="216" t="s">
        <v>5967</v>
      </c>
      <c r="X55" s="216" t="s">
        <v>5971</v>
      </c>
      <c r="Y55" s="24" t="s">
        <v>5982</v>
      </c>
      <c r="Z55" s="24" t="s">
        <v>6000</v>
      </c>
      <c r="AA55" s="24" t="s">
        <v>5964</v>
      </c>
      <c r="AB55" s="24" t="s">
        <v>5965</v>
      </c>
      <c r="AC55" s="24" t="s">
        <v>5990</v>
      </c>
    </row>
    <row r="56" spans="1:29" s="169" customFormat="1">
      <c r="A56" s="24">
        <v>1338</v>
      </c>
      <c r="B56" s="24" t="s">
        <v>74</v>
      </c>
      <c r="C56" s="57">
        <v>63.3</v>
      </c>
      <c r="D56" s="57">
        <v>67.3</v>
      </c>
      <c r="E56" s="57">
        <v>62.5</v>
      </c>
      <c r="F56" s="57">
        <v>66</v>
      </c>
      <c r="G56" s="57">
        <v>66.400000000000006</v>
      </c>
      <c r="H56" s="57">
        <v>69.900000000000006</v>
      </c>
      <c r="I56" s="57">
        <v>64.8</v>
      </c>
      <c r="J56" s="57">
        <v>66.5</v>
      </c>
      <c r="K56" s="57">
        <v>66.7</v>
      </c>
      <c r="L56" s="57">
        <v>67.099999999999994</v>
      </c>
      <c r="M56" s="57">
        <v>53.2</v>
      </c>
      <c r="N56" s="57">
        <v>54.1</v>
      </c>
      <c r="O56" s="57">
        <v>3960</v>
      </c>
      <c r="P56" s="57">
        <v>7953</v>
      </c>
      <c r="Q56" s="57">
        <v>68.090599999999995</v>
      </c>
      <c r="R56" s="57">
        <v>69.904700000000005</v>
      </c>
      <c r="S56" s="57">
        <v>46.886299999999999</v>
      </c>
      <c r="T56" s="57">
        <v>62.231900000000003</v>
      </c>
      <c r="U56" s="77">
        <v>0.60857538035961267</v>
      </c>
      <c r="V56" s="24" t="s">
        <v>6002</v>
      </c>
      <c r="W56" s="216" t="s">
        <v>5967</v>
      </c>
      <c r="X56" s="216" t="s">
        <v>5961</v>
      </c>
      <c r="Y56" s="24" t="s">
        <v>5982</v>
      </c>
      <c r="Z56" s="24" t="s">
        <v>5969</v>
      </c>
      <c r="AA56" s="24" t="s">
        <v>5964</v>
      </c>
      <c r="AB56" s="24" t="s">
        <v>5979</v>
      </c>
      <c r="AC56" s="24" t="s">
        <v>5965</v>
      </c>
    </row>
    <row r="57" spans="1:29" s="169" customFormat="1">
      <c r="A57" s="24">
        <v>1339</v>
      </c>
      <c r="B57" s="24" t="s">
        <v>75</v>
      </c>
      <c r="C57" s="57">
        <v>37.9</v>
      </c>
      <c r="D57" s="57">
        <v>40.9</v>
      </c>
      <c r="E57" s="57">
        <v>37.25</v>
      </c>
      <c r="F57" s="57">
        <v>38.35</v>
      </c>
      <c r="G57" s="57">
        <v>38.35</v>
      </c>
      <c r="H57" s="57">
        <v>39.6</v>
      </c>
      <c r="I57" s="57">
        <v>37.65</v>
      </c>
      <c r="J57" s="57">
        <v>38.1</v>
      </c>
      <c r="K57" s="57">
        <v>38.1</v>
      </c>
      <c r="L57" s="57">
        <v>38.200000000000003</v>
      </c>
      <c r="M57" s="57">
        <v>36.200000000000003</v>
      </c>
      <c r="N57" s="57">
        <v>36.75</v>
      </c>
      <c r="O57" s="57">
        <v>1221</v>
      </c>
      <c r="P57" s="57">
        <v>4113</v>
      </c>
      <c r="Q57" s="57">
        <v>23.835000000000001</v>
      </c>
      <c r="R57" s="57">
        <v>27.417300000000001</v>
      </c>
      <c r="S57" s="57">
        <v>19.332899999999999</v>
      </c>
      <c r="T57" s="57">
        <v>24.7225</v>
      </c>
      <c r="U57" s="77">
        <v>0.36283329281141097</v>
      </c>
      <c r="V57" s="24" t="s">
        <v>6049</v>
      </c>
      <c r="W57" s="216" t="s">
        <v>5967</v>
      </c>
      <c r="X57" s="216" t="s">
        <v>6007</v>
      </c>
      <c r="Y57" s="24" t="s">
        <v>5969</v>
      </c>
      <c r="Z57" s="24" t="s">
        <v>5978</v>
      </c>
      <c r="AA57" s="24" t="s">
        <v>5964</v>
      </c>
      <c r="AB57" s="24" t="s">
        <v>5965</v>
      </c>
      <c r="AC57" s="24" t="s">
        <v>5991</v>
      </c>
    </row>
    <row r="58" spans="1:29" s="169" customFormat="1">
      <c r="A58" s="24">
        <v>1340</v>
      </c>
      <c r="B58" s="24" t="s">
        <v>76</v>
      </c>
      <c r="C58" s="57">
        <v>10.7</v>
      </c>
      <c r="D58" s="57">
        <v>12.35</v>
      </c>
      <c r="E58" s="57">
        <v>10.6</v>
      </c>
      <c r="F58" s="57">
        <v>12.15</v>
      </c>
      <c r="G58" s="57">
        <v>12.3</v>
      </c>
      <c r="H58" s="57">
        <v>12.65</v>
      </c>
      <c r="I58" s="57">
        <v>11.1</v>
      </c>
      <c r="J58" s="57">
        <v>11.3</v>
      </c>
      <c r="K58" s="57">
        <v>11.35</v>
      </c>
      <c r="L58" s="57">
        <v>11.4</v>
      </c>
      <c r="M58" s="57">
        <v>10</v>
      </c>
      <c r="N58" s="57">
        <v>10.35</v>
      </c>
      <c r="O58" s="57">
        <v>3614</v>
      </c>
      <c r="P58" s="57">
        <v>6971</v>
      </c>
      <c r="Q58" s="57">
        <v>42.191499999999998</v>
      </c>
      <c r="R58" s="57">
        <v>39.969099999999997</v>
      </c>
      <c r="S58" s="57">
        <v>35.639400000000002</v>
      </c>
      <c r="T58" s="57">
        <v>38.525799999999997</v>
      </c>
      <c r="U58" s="77">
        <v>0.63364095698050649</v>
      </c>
      <c r="V58" s="24" t="s">
        <v>6050</v>
      </c>
      <c r="W58" s="216" t="s">
        <v>5960</v>
      </c>
      <c r="X58" s="216" t="s">
        <v>5971</v>
      </c>
      <c r="Y58" s="24" t="s">
        <v>5982</v>
      </c>
      <c r="Z58" s="24" t="s">
        <v>5964</v>
      </c>
      <c r="AA58" s="24" t="s">
        <v>5964</v>
      </c>
      <c r="AB58" s="24" t="s">
        <v>5979</v>
      </c>
      <c r="AC58" s="24" t="s">
        <v>5991</v>
      </c>
    </row>
    <row r="59" spans="1:29" s="169" customFormat="1">
      <c r="A59" s="24">
        <v>1341</v>
      </c>
      <c r="B59" s="24" t="s">
        <v>5774</v>
      </c>
      <c r="C59" s="57">
        <v>79</v>
      </c>
      <c r="D59" s="57">
        <v>81</v>
      </c>
      <c r="E59" s="57">
        <v>77.7</v>
      </c>
      <c r="F59" s="57">
        <v>80.3</v>
      </c>
      <c r="G59" s="57">
        <v>81</v>
      </c>
      <c r="H59" s="57">
        <v>86.9</v>
      </c>
      <c r="I59" s="57">
        <v>74.7</v>
      </c>
      <c r="J59" s="57">
        <v>74.7</v>
      </c>
      <c r="K59" s="57">
        <v>74.2</v>
      </c>
      <c r="L59" s="57">
        <v>78.599999999999994</v>
      </c>
      <c r="M59" s="57">
        <v>70</v>
      </c>
      <c r="N59" s="57">
        <v>70.900000000000006</v>
      </c>
      <c r="O59" s="57">
        <v>212</v>
      </c>
      <c r="P59" s="57">
        <v>663</v>
      </c>
      <c r="Q59" s="57"/>
      <c r="R59" s="57"/>
      <c r="S59" s="57"/>
      <c r="T59" s="57"/>
      <c r="U59" s="77">
        <v>0.39081615552203791</v>
      </c>
      <c r="V59" s="24" t="s">
        <v>6051</v>
      </c>
      <c r="W59" s="216" t="s">
        <v>5993</v>
      </c>
      <c r="X59" s="216" t="s">
        <v>5993</v>
      </c>
      <c r="Y59" s="24" t="s">
        <v>6016</v>
      </c>
      <c r="Z59" s="24" t="s">
        <v>6004</v>
      </c>
      <c r="AA59" s="24" t="s">
        <v>5964</v>
      </c>
      <c r="AB59" s="24" t="s">
        <v>5970</v>
      </c>
      <c r="AC59" s="24" t="s">
        <v>5965</v>
      </c>
    </row>
    <row r="60" spans="1:29" s="169" customFormat="1">
      <c r="A60" s="24">
        <v>1342</v>
      </c>
      <c r="B60" s="24" t="s">
        <v>5747</v>
      </c>
      <c r="C60" s="57">
        <v>55.2</v>
      </c>
      <c r="D60" s="57">
        <v>56.4</v>
      </c>
      <c r="E60" s="57">
        <v>51.6</v>
      </c>
      <c r="F60" s="57">
        <v>53.8</v>
      </c>
      <c r="G60" s="57">
        <v>54</v>
      </c>
      <c r="H60" s="57">
        <v>55.9</v>
      </c>
      <c r="I60" s="57">
        <v>52.7</v>
      </c>
      <c r="J60" s="57">
        <v>54</v>
      </c>
      <c r="K60" s="57">
        <v>54</v>
      </c>
      <c r="L60" s="57">
        <v>54.6</v>
      </c>
      <c r="M60" s="57">
        <v>50.5</v>
      </c>
      <c r="N60" s="57">
        <v>50.8</v>
      </c>
      <c r="O60" s="57">
        <v>508</v>
      </c>
      <c r="P60" s="57">
        <v>1132</v>
      </c>
      <c r="Q60" s="57"/>
      <c r="R60" s="57"/>
      <c r="S60" s="57"/>
      <c r="T60" s="57"/>
      <c r="U60" s="77">
        <v>0.54848841774636825</v>
      </c>
      <c r="V60" s="24" t="s">
        <v>5959</v>
      </c>
      <c r="W60" s="216" t="s">
        <v>5993</v>
      </c>
      <c r="X60" s="216" t="s">
        <v>5993</v>
      </c>
      <c r="Y60" s="24" t="s">
        <v>5962</v>
      </c>
      <c r="Z60" s="24" t="s">
        <v>5985</v>
      </c>
      <c r="AA60" s="24" t="s">
        <v>5964</v>
      </c>
      <c r="AB60" s="24" t="s">
        <v>5965</v>
      </c>
      <c r="AC60" s="24" t="s">
        <v>5965</v>
      </c>
    </row>
    <row r="61" spans="1:29" s="169" customFormat="1">
      <c r="A61" s="24">
        <v>1402</v>
      </c>
      <c r="B61" s="24" t="s">
        <v>77</v>
      </c>
      <c r="C61" s="57">
        <v>31.7</v>
      </c>
      <c r="D61" s="57">
        <v>32.799999999999997</v>
      </c>
      <c r="E61" s="57">
        <v>30.5</v>
      </c>
      <c r="F61" s="57">
        <v>32</v>
      </c>
      <c r="G61" s="57">
        <v>32.299999999999997</v>
      </c>
      <c r="H61" s="57">
        <v>33.75</v>
      </c>
      <c r="I61" s="57">
        <v>29.6</v>
      </c>
      <c r="J61" s="57">
        <v>29.6</v>
      </c>
      <c r="K61" s="57">
        <v>29.8</v>
      </c>
      <c r="L61" s="57">
        <v>30.4</v>
      </c>
      <c r="M61" s="57">
        <v>28.15</v>
      </c>
      <c r="N61" s="57">
        <v>29.4</v>
      </c>
      <c r="O61" s="57">
        <v>101591</v>
      </c>
      <c r="P61" s="57">
        <v>200353</v>
      </c>
      <c r="Q61" s="57">
        <v>58.254399999999997</v>
      </c>
      <c r="R61" s="57">
        <v>63.394599999999997</v>
      </c>
      <c r="S61" s="57">
        <v>50.703600000000002</v>
      </c>
      <c r="T61" s="57">
        <v>59.164299999999997</v>
      </c>
      <c r="U61" s="77">
        <v>0.61974004770469004</v>
      </c>
      <c r="V61" s="24" t="s">
        <v>6052</v>
      </c>
      <c r="W61" s="216" t="s">
        <v>5967</v>
      </c>
      <c r="X61" s="216" t="s">
        <v>5961</v>
      </c>
      <c r="Y61" s="24" t="s">
        <v>5972</v>
      </c>
      <c r="Z61" s="24" t="s">
        <v>6004</v>
      </c>
      <c r="AA61" s="24" t="s">
        <v>5975</v>
      </c>
      <c r="AB61" s="24" t="s">
        <v>5991</v>
      </c>
      <c r="AC61" s="24" t="s">
        <v>5976</v>
      </c>
    </row>
    <row r="62" spans="1:29" s="169" customFormat="1">
      <c r="A62" s="24">
        <v>1409</v>
      </c>
      <c r="B62" s="24" t="s">
        <v>78</v>
      </c>
      <c r="C62" s="57">
        <v>21.65</v>
      </c>
      <c r="D62" s="57">
        <v>23.9</v>
      </c>
      <c r="E62" s="57">
        <v>20.65</v>
      </c>
      <c r="F62" s="57">
        <v>22.75</v>
      </c>
      <c r="G62" s="57">
        <v>23.4</v>
      </c>
      <c r="H62" s="57">
        <v>23.75</v>
      </c>
      <c r="I62" s="57">
        <v>19.7</v>
      </c>
      <c r="J62" s="57">
        <v>20.55</v>
      </c>
      <c r="K62" s="57">
        <v>20.5</v>
      </c>
      <c r="L62" s="57">
        <v>20.95</v>
      </c>
      <c r="M62" s="57">
        <v>18.899999999999999</v>
      </c>
      <c r="N62" s="57">
        <v>20.3</v>
      </c>
      <c r="O62" s="57">
        <v>74613</v>
      </c>
      <c r="P62" s="57">
        <v>325078</v>
      </c>
      <c r="Q62" s="57">
        <v>71.479699999999994</v>
      </c>
      <c r="R62" s="57">
        <v>73.105199999999996</v>
      </c>
      <c r="S62" s="57">
        <v>66.767399999999995</v>
      </c>
      <c r="T62" s="57">
        <v>70.992599999999996</v>
      </c>
      <c r="U62" s="77">
        <v>0.28052857057895847</v>
      </c>
      <c r="V62" s="24" t="s">
        <v>6053</v>
      </c>
      <c r="W62" s="216" t="s">
        <v>5967</v>
      </c>
      <c r="X62" s="216" t="s">
        <v>5961</v>
      </c>
      <c r="Y62" s="24" t="s">
        <v>5982</v>
      </c>
      <c r="Z62" s="24" t="s">
        <v>5964</v>
      </c>
      <c r="AA62" s="24" t="s">
        <v>5994</v>
      </c>
      <c r="AB62" s="24" t="s">
        <v>5990</v>
      </c>
      <c r="AC62" s="24" t="s">
        <v>5996</v>
      </c>
    </row>
    <row r="63" spans="1:29" s="169" customFormat="1">
      <c r="A63" s="24">
        <v>1410</v>
      </c>
      <c r="B63" s="24" t="s">
        <v>79</v>
      </c>
      <c r="C63" s="57">
        <v>34.799999999999997</v>
      </c>
      <c r="D63" s="57">
        <v>36.5</v>
      </c>
      <c r="E63" s="57">
        <v>33</v>
      </c>
      <c r="F63" s="57">
        <v>34.799999999999997</v>
      </c>
      <c r="G63" s="57">
        <v>34.9</v>
      </c>
      <c r="H63" s="57">
        <v>34.950000000000003</v>
      </c>
      <c r="I63" s="57">
        <v>33.5</v>
      </c>
      <c r="J63" s="57">
        <v>34.049999999999997</v>
      </c>
      <c r="K63" s="57">
        <v>33.65</v>
      </c>
      <c r="L63" s="57">
        <v>34.299999999999997</v>
      </c>
      <c r="M63" s="57">
        <v>33.65</v>
      </c>
      <c r="N63" s="57">
        <v>34.1</v>
      </c>
      <c r="O63" s="57">
        <v>185</v>
      </c>
      <c r="P63" s="57">
        <v>275</v>
      </c>
      <c r="Q63" s="57">
        <v>36.210799999999999</v>
      </c>
      <c r="R63" s="57">
        <v>52.691600000000001</v>
      </c>
      <c r="S63" s="57">
        <v>29.4148</v>
      </c>
      <c r="T63" s="57">
        <v>44.932699999999997</v>
      </c>
      <c r="U63" s="77">
        <v>0.8222222222222223</v>
      </c>
      <c r="V63" s="24" t="s">
        <v>6054</v>
      </c>
      <c r="W63" s="216" t="s">
        <v>5967</v>
      </c>
      <c r="X63" s="216" t="s">
        <v>5971</v>
      </c>
      <c r="Y63" s="24" t="s">
        <v>5985</v>
      </c>
      <c r="Z63" s="24" t="s">
        <v>5962</v>
      </c>
      <c r="AA63" s="24" t="s">
        <v>6055</v>
      </c>
      <c r="AB63" s="24" t="s">
        <v>5991</v>
      </c>
      <c r="AC63" s="24" t="s">
        <v>5979</v>
      </c>
    </row>
    <row r="64" spans="1:29" s="169" customFormat="1">
      <c r="A64" s="24">
        <v>1413</v>
      </c>
      <c r="B64" s="24" t="s">
        <v>80</v>
      </c>
      <c r="C64" s="57">
        <v>12</v>
      </c>
      <c r="D64" s="57">
        <v>12.9</v>
      </c>
      <c r="E64" s="57">
        <v>10.85</v>
      </c>
      <c r="F64" s="57">
        <v>12.1</v>
      </c>
      <c r="G64" s="57">
        <v>13.15</v>
      </c>
      <c r="H64" s="57">
        <v>13.2</v>
      </c>
      <c r="I64" s="57">
        <v>10.5</v>
      </c>
      <c r="J64" s="57">
        <v>10.85</v>
      </c>
      <c r="K64" s="57">
        <v>10.85</v>
      </c>
      <c r="L64" s="57">
        <v>10.9</v>
      </c>
      <c r="M64" s="57">
        <v>9.9</v>
      </c>
      <c r="N64" s="57">
        <v>10.25</v>
      </c>
      <c r="O64" s="57">
        <v>3518</v>
      </c>
      <c r="P64" s="57">
        <v>10619</v>
      </c>
      <c r="Q64" s="57">
        <v>56.246400000000001</v>
      </c>
      <c r="R64" s="57">
        <v>58.517400000000002</v>
      </c>
      <c r="S64" s="57">
        <v>49.409100000000002</v>
      </c>
      <c r="T64" s="57">
        <v>55.481299999999997</v>
      </c>
      <c r="U64" s="77">
        <v>0.40491362442581957</v>
      </c>
      <c r="V64" s="24" t="s">
        <v>6001</v>
      </c>
      <c r="W64" s="216" t="s">
        <v>5967</v>
      </c>
      <c r="X64" s="216" t="s">
        <v>5961</v>
      </c>
      <c r="Y64" s="24" t="s">
        <v>5972</v>
      </c>
      <c r="Z64" s="24" t="s">
        <v>5964</v>
      </c>
      <c r="AA64" s="24" t="s">
        <v>5964</v>
      </c>
      <c r="AB64" s="24" t="s">
        <v>5965</v>
      </c>
      <c r="AC64" s="24" t="s">
        <v>5986</v>
      </c>
    </row>
    <row r="65" spans="1:29" s="169" customFormat="1">
      <c r="A65" s="24">
        <v>1414</v>
      </c>
      <c r="B65" s="24" t="s">
        <v>81</v>
      </c>
      <c r="C65" s="57">
        <v>17.899999999999999</v>
      </c>
      <c r="D65" s="57">
        <v>20.3</v>
      </c>
      <c r="E65" s="57">
        <v>16.25</v>
      </c>
      <c r="F65" s="57">
        <v>18.8</v>
      </c>
      <c r="G65" s="57">
        <v>19.7</v>
      </c>
      <c r="H65" s="57">
        <v>19.95</v>
      </c>
      <c r="I65" s="57">
        <v>14.9</v>
      </c>
      <c r="J65" s="57">
        <v>15.35</v>
      </c>
      <c r="K65" s="57">
        <v>15.65</v>
      </c>
      <c r="L65" s="57">
        <v>16.5</v>
      </c>
      <c r="M65" s="57">
        <v>12.95</v>
      </c>
      <c r="N65" s="57">
        <v>14.2</v>
      </c>
      <c r="O65" s="57">
        <v>11650</v>
      </c>
      <c r="P65" s="57">
        <v>66362</v>
      </c>
      <c r="Q65" s="57">
        <v>54.396000000000001</v>
      </c>
      <c r="R65" s="57">
        <v>63.5702</v>
      </c>
      <c r="S65" s="57">
        <v>43.510399999999997</v>
      </c>
      <c r="T65" s="57">
        <v>56.883600000000001</v>
      </c>
      <c r="U65" s="77">
        <v>0.21456389031205944</v>
      </c>
      <c r="V65" s="24" t="s">
        <v>6056</v>
      </c>
      <c r="W65" s="216" t="s">
        <v>5967</v>
      </c>
      <c r="X65" s="216" t="s">
        <v>5961</v>
      </c>
      <c r="Y65" s="24" t="s">
        <v>6022</v>
      </c>
      <c r="Z65" s="24" t="s">
        <v>5964</v>
      </c>
      <c r="AA65" s="24" t="s">
        <v>5964</v>
      </c>
      <c r="AB65" s="24" t="s">
        <v>5990</v>
      </c>
      <c r="AC65" s="24" t="s">
        <v>5986</v>
      </c>
    </row>
    <row r="66" spans="1:29" s="169" customFormat="1">
      <c r="A66" s="24">
        <v>1416</v>
      </c>
      <c r="B66" s="24" t="s">
        <v>82</v>
      </c>
      <c r="C66" s="57">
        <v>11.2</v>
      </c>
      <c r="D66" s="57">
        <v>11.8</v>
      </c>
      <c r="E66" s="57">
        <v>10.9</v>
      </c>
      <c r="F66" s="57">
        <v>11.15</v>
      </c>
      <c r="G66" s="57">
        <v>11.3</v>
      </c>
      <c r="H66" s="57">
        <v>11.3</v>
      </c>
      <c r="I66" s="57">
        <v>10.15</v>
      </c>
      <c r="J66" s="57">
        <v>10.15</v>
      </c>
      <c r="K66" s="57">
        <v>10.199999999999999</v>
      </c>
      <c r="L66" s="57">
        <v>10.6</v>
      </c>
      <c r="M66" s="57">
        <v>9.98</v>
      </c>
      <c r="N66" s="57">
        <v>10.199999999999999</v>
      </c>
      <c r="O66" s="57">
        <v>8922</v>
      </c>
      <c r="P66" s="57">
        <v>9681</v>
      </c>
      <c r="Q66" s="57">
        <v>21.380099999999999</v>
      </c>
      <c r="R66" s="57">
        <v>25.310600000000001</v>
      </c>
      <c r="S66" s="57">
        <v>18.625</v>
      </c>
      <c r="T66" s="57">
        <v>23.082100000000001</v>
      </c>
      <c r="U66" s="77">
        <v>1.1263987880039941</v>
      </c>
      <c r="V66" s="24" t="s">
        <v>6057</v>
      </c>
      <c r="W66" s="216" t="s">
        <v>5967</v>
      </c>
      <c r="X66" s="216" t="s">
        <v>6007</v>
      </c>
      <c r="Y66" s="24" t="s">
        <v>5978</v>
      </c>
      <c r="Z66" s="24" t="s">
        <v>6058</v>
      </c>
      <c r="AA66" s="24" t="s">
        <v>5985</v>
      </c>
      <c r="AB66" s="24" t="s">
        <v>5976</v>
      </c>
      <c r="AC66" s="24" t="s">
        <v>5986</v>
      </c>
    </row>
    <row r="67" spans="1:29" s="169" customFormat="1">
      <c r="A67" s="24">
        <v>1417</v>
      </c>
      <c r="B67" s="24" t="s">
        <v>83</v>
      </c>
      <c r="C67" s="57">
        <v>15.75</v>
      </c>
      <c r="D67" s="57">
        <v>17.649999999999999</v>
      </c>
      <c r="E67" s="57">
        <v>14.7</v>
      </c>
      <c r="F67" s="57">
        <v>16.7</v>
      </c>
      <c r="G67" s="57">
        <v>16.75</v>
      </c>
      <c r="H67" s="57">
        <v>18.149999999999999</v>
      </c>
      <c r="I67" s="57">
        <v>14.7</v>
      </c>
      <c r="J67" s="57">
        <v>14.85</v>
      </c>
      <c r="K67" s="57">
        <v>14.9</v>
      </c>
      <c r="L67" s="57">
        <v>15.1</v>
      </c>
      <c r="M67" s="57">
        <v>12.85</v>
      </c>
      <c r="N67" s="57">
        <v>13.3</v>
      </c>
      <c r="O67" s="57">
        <v>8538</v>
      </c>
      <c r="P67" s="57">
        <v>61014</v>
      </c>
      <c r="Q67" s="57">
        <v>69.142600000000002</v>
      </c>
      <c r="R67" s="57">
        <v>70.496200000000002</v>
      </c>
      <c r="S67" s="57">
        <v>58.331400000000002</v>
      </c>
      <c r="T67" s="57">
        <v>66.441299999999998</v>
      </c>
      <c r="U67" s="77">
        <v>0.17103178505479616</v>
      </c>
      <c r="V67" s="24" t="s">
        <v>6041</v>
      </c>
      <c r="W67" s="216" t="s">
        <v>5967</v>
      </c>
      <c r="X67" s="216" t="s">
        <v>5961</v>
      </c>
      <c r="Y67" s="24" t="s">
        <v>5982</v>
      </c>
      <c r="Z67" s="24" t="s">
        <v>5964</v>
      </c>
      <c r="AA67" s="24" t="s">
        <v>5964</v>
      </c>
      <c r="AB67" s="24" t="s">
        <v>5965</v>
      </c>
      <c r="AC67" s="24" t="s">
        <v>5990</v>
      </c>
    </row>
    <row r="68" spans="1:29" s="169" customFormat="1">
      <c r="A68" s="24">
        <v>1419</v>
      </c>
      <c r="B68" s="24" t="s">
        <v>85</v>
      </c>
      <c r="C68" s="57">
        <v>39.9</v>
      </c>
      <c r="D68" s="57">
        <v>42.7</v>
      </c>
      <c r="E68" s="57">
        <v>38.9</v>
      </c>
      <c r="F68" s="57">
        <v>40.950000000000003</v>
      </c>
      <c r="G68" s="57">
        <v>41</v>
      </c>
      <c r="H68" s="57">
        <v>42.4</v>
      </c>
      <c r="I68" s="57">
        <v>39.799999999999997</v>
      </c>
      <c r="J68" s="57">
        <v>41.5</v>
      </c>
      <c r="K68" s="57">
        <v>41.95</v>
      </c>
      <c r="L68" s="57">
        <v>41.95</v>
      </c>
      <c r="M68" s="57">
        <v>39.700000000000003</v>
      </c>
      <c r="N68" s="57">
        <v>41.2</v>
      </c>
      <c r="O68" s="57">
        <v>352</v>
      </c>
      <c r="P68" s="57">
        <v>657</v>
      </c>
      <c r="Q68" s="57">
        <v>44.716999999999999</v>
      </c>
      <c r="R68" s="57">
        <v>36.280500000000004</v>
      </c>
      <c r="S68" s="57">
        <v>52.4221</v>
      </c>
      <c r="T68" s="57">
        <v>41.661000000000001</v>
      </c>
      <c r="U68" s="77">
        <v>0.6548283443260613</v>
      </c>
      <c r="V68" s="24" t="s">
        <v>6059</v>
      </c>
      <c r="W68" s="216" t="s">
        <v>6009</v>
      </c>
      <c r="X68" s="216" t="s">
        <v>5961</v>
      </c>
      <c r="Y68" s="24" t="s">
        <v>6010</v>
      </c>
      <c r="Z68" s="24" t="s">
        <v>6022</v>
      </c>
      <c r="AA68" s="24" t="s">
        <v>6060</v>
      </c>
      <c r="AB68" s="24" t="s">
        <v>5979</v>
      </c>
      <c r="AC68" s="24" t="s">
        <v>5996</v>
      </c>
    </row>
    <row r="69" spans="1:29" s="169" customFormat="1">
      <c r="A69" s="24">
        <v>1423</v>
      </c>
      <c r="B69" s="24" t="s">
        <v>86</v>
      </c>
      <c r="C69" s="57">
        <v>21.3</v>
      </c>
      <c r="D69" s="57">
        <v>22.6</v>
      </c>
      <c r="E69" s="57">
        <v>21.1</v>
      </c>
      <c r="F69" s="57">
        <v>22.4</v>
      </c>
      <c r="G69" s="57">
        <v>22.4</v>
      </c>
      <c r="H69" s="57">
        <v>22.55</v>
      </c>
      <c r="I69" s="57">
        <v>21.1</v>
      </c>
      <c r="J69" s="57">
        <v>21.5</v>
      </c>
      <c r="K69" s="57">
        <v>21.4</v>
      </c>
      <c r="L69" s="57">
        <v>21.8</v>
      </c>
      <c r="M69" s="57">
        <v>17.850000000000001</v>
      </c>
      <c r="N69" s="57">
        <v>17.899999999999999</v>
      </c>
      <c r="O69" s="57">
        <v>4423</v>
      </c>
      <c r="P69" s="57">
        <v>2756</v>
      </c>
      <c r="Q69" s="57">
        <v>70.485500000000002</v>
      </c>
      <c r="R69" s="57">
        <v>75.956500000000005</v>
      </c>
      <c r="S69" s="57">
        <v>56.916200000000003</v>
      </c>
      <c r="T69" s="57">
        <v>69.609700000000004</v>
      </c>
      <c r="U69" s="77">
        <v>1.9614981454604097</v>
      </c>
      <c r="V69" s="24" t="s">
        <v>6046</v>
      </c>
      <c r="W69" s="216" t="s">
        <v>5967</v>
      </c>
      <c r="X69" s="216" t="s">
        <v>5961</v>
      </c>
      <c r="Y69" s="24" t="s">
        <v>5982</v>
      </c>
      <c r="Z69" s="24" t="s">
        <v>5964</v>
      </c>
      <c r="AA69" s="24" t="s">
        <v>5964</v>
      </c>
      <c r="AB69" s="24" t="s">
        <v>5965</v>
      </c>
      <c r="AC69" s="24" t="s">
        <v>5979</v>
      </c>
    </row>
    <row r="70" spans="1:29" s="169" customFormat="1">
      <c r="A70" s="24">
        <v>1432</v>
      </c>
      <c r="B70" s="24" t="s">
        <v>87</v>
      </c>
      <c r="C70" s="57">
        <v>14</v>
      </c>
      <c r="D70" s="57">
        <v>14.2</v>
      </c>
      <c r="E70" s="57">
        <v>13.5</v>
      </c>
      <c r="F70" s="57">
        <v>14</v>
      </c>
      <c r="G70" s="57">
        <v>14.05</v>
      </c>
      <c r="H70" s="57">
        <v>15.75</v>
      </c>
      <c r="I70" s="57">
        <v>13.45</v>
      </c>
      <c r="J70" s="57">
        <v>13.55</v>
      </c>
      <c r="K70" s="57">
        <v>13.55</v>
      </c>
      <c r="L70" s="57">
        <v>13.65</v>
      </c>
      <c r="M70" s="57">
        <v>12</v>
      </c>
      <c r="N70" s="57">
        <v>12.3</v>
      </c>
      <c r="O70" s="57">
        <v>1532</v>
      </c>
      <c r="P70" s="57">
        <v>6041</v>
      </c>
      <c r="Q70" s="57">
        <v>28.127700000000001</v>
      </c>
      <c r="R70" s="57">
        <v>40.2727</v>
      </c>
      <c r="S70" s="57">
        <v>21.701699999999999</v>
      </c>
      <c r="T70" s="57">
        <v>34.082299999999996</v>
      </c>
      <c r="U70" s="77">
        <v>0.3099560411263772</v>
      </c>
      <c r="V70" s="24" t="s">
        <v>6041</v>
      </c>
      <c r="W70" s="216" t="s">
        <v>5967</v>
      </c>
      <c r="X70" s="216" t="s">
        <v>6007</v>
      </c>
      <c r="Y70" s="24" t="s">
        <v>6061</v>
      </c>
      <c r="Z70" s="24" t="s">
        <v>6000</v>
      </c>
      <c r="AA70" s="24" t="s">
        <v>5964</v>
      </c>
      <c r="AB70" s="24" t="s">
        <v>5965</v>
      </c>
      <c r="AC70" s="24" t="s">
        <v>5990</v>
      </c>
    </row>
    <row r="71" spans="1:29" s="169" customFormat="1">
      <c r="A71" s="24">
        <v>1434</v>
      </c>
      <c r="B71" s="24" t="s">
        <v>88</v>
      </c>
      <c r="C71" s="57">
        <v>31</v>
      </c>
      <c r="D71" s="57">
        <v>33</v>
      </c>
      <c r="E71" s="57">
        <v>30.8</v>
      </c>
      <c r="F71" s="57">
        <v>32.6</v>
      </c>
      <c r="G71" s="57">
        <v>32.549999999999997</v>
      </c>
      <c r="H71" s="57">
        <v>33.700000000000003</v>
      </c>
      <c r="I71" s="57">
        <v>31.5</v>
      </c>
      <c r="J71" s="57">
        <v>32.549999999999997</v>
      </c>
      <c r="K71" s="57">
        <v>32.5</v>
      </c>
      <c r="L71" s="57">
        <v>32.75</v>
      </c>
      <c r="M71" s="57">
        <v>29.75</v>
      </c>
      <c r="N71" s="57">
        <v>30.7</v>
      </c>
      <c r="O71" s="57">
        <v>30838</v>
      </c>
      <c r="P71" s="57">
        <v>45461</v>
      </c>
      <c r="Q71" s="57">
        <v>53.767499999999998</v>
      </c>
      <c r="R71" s="57">
        <v>42.859499999999997</v>
      </c>
      <c r="S71" s="57">
        <v>46.956099999999999</v>
      </c>
      <c r="T71" s="57">
        <v>44.225000000000001</v>
      </c>
      <c r="U71" s="77">
        <v>0.82908182593627255</v>
      </c>
      <c r="V71" s="24" t="s">
        <v>6062</v>
      </c>
      <c r="W71" s="216" t="s">
        <v>6020</v>
      </c>
      <c r="X71" s="216" t="s">
        <v>5971</v>
      </c>
      <c r="Y71" s="24" t="s">
        <v>5982</v>
      </c>
      <c r="Z71" s="24" t="s">
        <v>5985</v>
      </c>
      <c r="AA71" s="24" t="s">
        <v>5964</v>
      </c>
      <c r="AB71" s="24" t="s">
        <v>5965</v>
      </c>
      <c r="AC71" s="24" t="s">
        <v>5991</v>
      </c>
    </row>
    <row r="72" spans="1:29" s="169" customFormat="1">
      <c r="A72" s="24">
        <v>1435</v>
      </c>
      <c r="B72" s="24" t="s">
        <v>89</v>
      </c>
      <c r="C72" s="57">
        <v>20.85</v>
      </c>
      <c r="D72" s="57">
        <v>21</v>
      </c>
      <c r="E72" s="57">
        <v>19</v>
      </c>
      <c r="F72" s="57">
        <v>21</v>
      </c>
      <c r="G72" s="57">
        <v>21.3</v>
      </c>
      <c r="H72" s="57">
        <v>23</v>
      </c>
      <c r="I72" s="57">
        <v>19.75</v>
      </c>
      <c r="J72" s="57">
        <v>21.15</v>
      </c>
      <c r="K72" s="57">
        <v>21.15</v>
      </c>
      <c r="L72" s="57">
        <v>23</v>
      </c>
      <c r="M72" s="57">
        <v>20.8</v>
      </c>
      <c r="N72" s="57">
        <v>22</v>
      </c>
      <c r="O72" s="57">
        <v>1288</v>
      </c>
      <c r="P72" s="57">
        <v>1999</v>
      </c>
      <c r="Q72" s="57">
        <v>51.662300000000002</v>
      </c>
      <c r="R72" s="57">
        <v>61.9876</v>
      </c>
      <c r="S72" s="57">
        <v>49.796199999999999</v>
      </c>
      <c r="T72" s="57">
        <v>57.9238</v>
      </c>
      <c r="U72" s="77">
        <v>0.78750486354288263</v>
      </c>
      <c r="V72" s="24" t="s">
        <v>6063</v>
      </c>
      <c r="W72" s="216" t="s">
        <v>5967</v>
      </c>
      <c r="X72" s="216" t="s">
        <v>5961</v>
      </c>
      <c r="Y72" s="24" t="s">
        <v>6064</v>
      </c>
      <c r="Z72" s="24" t="s">
        <v>5978</v>
      </c>
      <c r="AA72" s="24" t="s">
        <v>5982</v>
      </c>
      <c r="AB72" s="24" t="s">
        <v>5970</v>
      </c>
      <c r="AC72" s="24" t="s">
        <v>5990</v>
      </c>
    </row>
    <row r="73" spans="1:29" s="169" customFormat="1">
      <c r="A73" s="24">
        <v>1436</v>
      </c>
      <c r="B73" s="24" t="s">
        <v>90</v>
      </c>
      <c r="C73" s="57">
        <v>39.700000000000003</v>
      </c>
      <c r="D73" s="57">
        <v>40.25</v>
      </c>
      <c r="E73" s="57">
        <v>39.25</v>
      </c>
      <c r="F73" s="57">
        <v>39.9</v>
      </c>
      <c r="G73" s="57">
        <v>40.25</v>
      </c>
      <c r="H73" s="57">
        <v>41.95</v>
      </c>
      <c r="I73" s="57">
        <v>39.65</v>
      </c>
      <c r="J73" s="57">
        <v>40.9</v>
      </c>
      <c r="K73" s="57">
        <v>39</v>
      </c>
      <c r="L73" s="57">
        <v>44.85</v>
      </c>
      <c r="M73" s="57">
        <v>39</v>
      </c>
      <c r="N73" s="57">
        <v>44</v>
      </c>
      <c r="O73" s="57">
        <v>1553</v>
      </c>
      <c r="P73" s="57">
        <v>903</v>
      </c>
      <c r="Q73" s="57">
        <v>73.504499999999993</v>
      </c>
      <c r="R73" s="57">
        <v>67.873699999999999</v>
      </c>
      <c r="S73" s="57">
        <v>78.749799999999993</v>
      </c>
      <c r="T73" s="57">
        <v>71.499099999999999</v>
      </c>
      <c r="U73" s="77">
        <v>2.1020056601451951</v>
      </c>
      <c r="V73" s="24" t="s">
        <v>6065</v>
      </c>
      <c r="W73" s="216" t="s">
        <v>6009</v>
      </c>
      <c r="X73" s="216" t="s">
        <v>5989</v>
      </c>
      <c r="Y73" s="24" t="s">
        <v>6066</v>
      </c>
      <c r="Z73" s="24" t="s">
        <v>6016</v>
      </c>
      <c r="AA73" s="24" t="s">
        <v>6013</v>
      </c>
      <c r="AB73" s="24" t="s">
        <v>5965</v>
      </c>
      <c r="AC73" s="24" t="s">
        <v>5979</v>
      </c>
    </row>
    <row r="74" spans="1:29" s="169" customFormat="1">
      <c r="A74" s="24">
        <v>1437</v>
      </c>
      <c r="B74" s="24" t="s">
        <v>91</v>
      </c>
      <c r="C74" s="57">
        <v>25</v>
      </c>
      <c r="D74" s="57">
        <v>25.8</v>
      </c>
      <c r="E74" s="57">
        <v>24.75</v>
      </c>
      <c r="F74" s="57">
        <v>24.95</v>
      </c>
      <c r="G74" s="57">
        <v>25</v>
      </c>
      <c r="H74" s="57">
        <v>25.5</v>
      </c>
      <c r="I74" s="57">
        <v>24.8</v>
      </c>
      <c r="J74" s="57">
        <v>25.05</v>
      </c>
      <c r="K74" s="57">
        <v>25.05</v>
      </c>
      <c r="L74" s="57">
        <v>25.5</v>
      </c>
      <c r="M74" s="57">
        <v>24</v>
      </c>
      <c r="N74" s="57">
        <v>24.4</v>
      </c>
      <c r="O74" s="57">
        <v>2472</v>
      </c>
      <c r="P74" s="57">
        <v>3422</v>
      </c>
      <c r="Q74" s="57">
        <v>58.431699999999999</v>
      </c>
      <c r="R74" s="57">
        <v>64.291799999999995</v>
      </c>
      <c r="S74" s="57">
        <v>51.5471</v>
      </c>
      <c r="T74" s="57">
        <v>60.043599999999998</v>
      </c>
      <c r="U74" s="77">
        <v>0.88291447496590703</v>
      </c>
      <c r="V74" s="24" t="s">
        <v>6067</v>
      </c>
      <c r="W74" s="216" t="s">
        <v>5967</v>
      </c>
      <c r="X74" s="216" t="s">
        <v>5961</v>
      </c>
      <c r="Y74" s="24" t="s">
        <v>5978</v>
      </c>
      <c r="Z74" s="24" t="s">
        <v>6068</v>
      </c>
      <c r="AA74" s="24" t="s">
        <v>5962</v>
      </c>
      <c r="AB74" s="24" t="s">
        <v>5991</v>
      </c>
      <c r="AC74" s="24" t="s">
        <v>5991</v>
      </c>
    </row>
    <row r="75" spans="1:29" s="169" customFormat="1">
      <c r="A75" s="24">
        <v>1438</v>
      </c>
      <c r="B75" s="24" t="s">
        <v>5825</v>
      </c>
      <c r="C75" s="57">
        <v>30.5</v>
      </c>
      <c r="D75" s="57">
        <v>31.9</v>
      </c>
      <c r="E75" s="57">
        <v>28.85</v>
      </c>
      <c r="F75" s="57">
        <v>29.1</v>
      </c>
      <c r="G75" s="57">
        <v>28.85</v>
      </c>
      <c r="H75" s="57">
        <v>36</v>
      </c>
      <c r="I75" s="57">
        <v>28.15</v>
      </c>
      <c r="J75" s="57">
        <v>30.05</v>
      </c>
      <c r="K75" s="57">
        <v>30.1</v>
      </c>
      <c r="L75" s="57">
        <v>31.5</v>
      </c>
      <c r="M75" s="57">
        <v>27.55</v>
      </c>
      <c r="N75" s="57">
        <v>28.5</v>
      </c>
      <c r="O75" s="57">
        <v>470</v>
      </c>
      <c r="P75" s="57">
        <v>2607</v>
      </c>
      <c r="Q75" s="57">
        <v>68.602800000000002</v>
      </c>
      <c r="R75" s="57">
        <v>65.205500000000001</v>
      </c>
      <c r="S75" s="57">
        <v>67.256500000000003</v>
      </c>
      <c r="T75" s="57">
        <v>65.889200000000002</v>
      </c>
      <c r="U75" s="77">
        <v>0.2203469292076887</v>
      </c>
      <c r="V75" s="24" t="s">
        <v>5999</v>
      </c>
      <c r="W75" s="216" t="s">
        <v>5967</v>
      </c>
      <c r="X75" s="216" t="s">
        <v>5961</v>
      </c>
      <c r="Y75" s="24" t="s">
        <v>5964</v>
      </c>
      <c r="Z75" s="24" t="s">
        <v>5963</v>
      </c>
      <c r="AA75" s="24" t="s">
        <v>5964</v>
      </c>
      <c r="AB75" s="24" t="s">
        <v>5986</v>
      </c>
      <c r="AC75" s="24" t="s">
        <v>5990</v>
      </c>
    </row>
    <row r="76" spans="1:29" s="169" customFormat="1">
      <c r="A76" s="24">
        <v>1439</v>
      </c>
      <c r="B76" s="24" t="s">
        <v>93</v>
      </c>
      <c r="C76" s="57">
        <v>24</v>
      </c>
      <c r="D76" s="57">
        <v>26.5</v>
      </c>
      <c r="E76" s="57">
        <v>23.8</v>
      </c>
      <c r="F76" s="57">
        <v>24.85</v>
      </c>
      <c r="G76" s="57">
        <v>25</v>
      </c>
      <c r="H76" s="57">
        <v>25</v>
      </c>
      <c r="I76" s="57">
        <v>23.05</v>
      </c>
      <c r="J76" s="57">
        <v>23.45</v>
      </c>
      <c r="K76" s="57">
        <v>23.55</v>
      </c>
      <c r="L76" s="57">
        <v>23.6</v>
      </c>
      <c r="M76" s="57">
        <v>21.65</v>
      </c>
      <c r="N76" s="57">
        <v>21.8</v>
      </c>
      <c r="O76" s="57">
        <v>525</v>
      </c>
      <c r="P76" s="57">
        <v>1588</v>
      </c>
      <c r="Q76" s="57">
        <v>30.064800000000002</v>
      </c>
      <c r="R76" s="57">
        <v>23.959</v>
      </c>
      <c r="S76" s="57">
        <v>24.8325</v>
      </c>
      <c r="T76" s="57">
        <v>24.2502</v>
      </c>
      <c r="U76" s="77">
        <v>0.40407220822837953</v>
      </c>
      <c r="V76" s="24" t="s">
        <v>6002</v>
      </c>
      <c r="W76" s="216" t="s">
        <v>5967</v>
      </c>
      <c r="X76" s="216" t="s">
        <v>6007</v>
      </c>
      <c r="Y76" s="24" t="s">
        <v>5963</v>
      </c>
      <c r="Z76" s="24" t="s">
        <v>6024</v>
      </c>
      <c r="AA76" s="24" t="s">
        <v>5964</v>
      </c>
      <c r="AB76" s="24" t="s">
        <v>5979</v>
      </c>
      <c r="AC76" s="24" t="s">
        <v>5965</v>
      </c>
    </row>
    <row r="77" spans="1:29" s="169" customFormat="1">
      <c r="A77" s="24">
        <v>1440</v>
      </c>
      <c r="B77" s="24" t="s">
        <v>94</v>
      </c>
      <c r="C77" s="57">
        <v>28.15</v>
      </c>
      <c r="D77" s="57">
        <v>32.65</v>
      </c>
      <c r="E77" s="57">
        <v>25.7</v>
      </c>
      <c r="F77" s="57">
        <v>29.55</v>
      </c>
      <c r="G77" s="57">
        <v>30.3</v>
      </c>
      <c r="H77" s="57">
        <v>31</v>
      </c>
      <c r="I77" s="57">
        <v>23.45</v>
      </c>
      <c r="J77" s="57">
        <v>24.25</v>
      </c>
      <c r="K77" s="57">
        <v>24.4</v>
      </c>
      <c r="L77" s="57">
        <v>24.95</v>
      </c>
      <c r="M77" s="57">
        <v>21.3</v>
      </c>
      <c r="N77" s="57">
        <v>23.2</v>
      </c>
      <c r="O77" s="57">
        <v>100706</v>
      </c>
      <c r="P77" s="57">
        <v>436326</v>
      </c>
      <c r="Q77" s="57">
        <v>68.7012</v>
      </c>
      <c r="R77" s="57">
        <v>73.495000000000005</v>
      </c>
      <c r="S77" s="57">
        <v>61.482799999999997</v>
      </c>
      <c r="T77" s="57">
        <v>69.490899999999996</v>
      </c>
      <c r="U77" s="77">
        <v>0.28209437693630707</v>
      </c>
      <c r="V77" s="24" t="s">
        <v>6069</v>
      </c>
      <c r="W77" s="216" t="s">
        <v>5967</v>
      </c>
      <c r="X77" s="216" t="s">
        <v>5961</v>
      </c>
      <c r="Y77" s="24" t="s">
        <v>6022</v>
      </c>
      <c r="Z77" s="24" t="s">
        <v>5964</v>
      </c>
      <c r="AA77" s="24" t="s">
        <v>5975</v>
      </c>
      <c r="AB77" s="24" t="s">
        <v>5990</v>
      </c>
      <c r="AC77" s="24" t="s">
        <v>5970</v>
      </c>
    </row>
    <row r="78" spans="1:29" s="169" customFormat="1">
      <c r="A78" s="24">
        <v>1441</v>
      </c>
      <c r="B78" s="24" t="s">
        <v>95</v>
      </c>
      <c r="C78" s="57">
        <v>11.7</v>
      </c>
      <c r="D78" s="57">
        <v>13.5</v>
      </c>
      <c r="E78" s="57">
        <v>10.7</v>
      </c>
      <c r="F78" s="57">
        <v>11.85</v>
      </c>
      <c r="G78" s="57">
        <v>12.8</v>
      </c>
      <c r="H78" s="57">
        <v>13.4</v>
      </c>
      <c r="I78" s="57">
        <v>10</v>
      </c>
      <c r="J78" s="57">
        <v>10.4</v>
      </c>
      <c r="K78" s="57">
        <v>10.199999999999999</v>
      </c>
      <c r="L78" s="57">
        <v>10.6</v>
      </c>
      <c r="M78" s="57">
        <v>9.1</v>
      </c>
      <c r="N78" s="57">
        <v>9.3000000000000007</v>
      </c>
      <c r="O78" s="57">
        <v>3563</v>
      </c>
      <c r="P78" s="57">
        <v>19195</v>
      </c>
      <c r="Q78" s="57">
        <v>49.171100000000003</v>
      </c>
      <c r="R78" s="57">
        <v>50.653199999999998</v>
      </c>
      <c r="S78" s="57">
        <v>41.287500000000001</v>
      </c>
      <c r="T78" s="57">
        <v>47.531300000000002</v>
      </c>
      <c r="U78" s="77">
        <v>0.22687042343202804</v>
      </c>
      <c r="V78" s="24" t="s">
        <v>6070</v>
      </c>
      <c r="W78" s="216" t="s">
        <v>5967</v>
      </c>
      <c r="X78" s="216" t="s">
        <v>5971</v>
      </c>
      <c r="Y78" s="24" t="s">
        <v>5969</v>
      </c>
      <c r="Z78" s="24" t="s">
        <v>5964</v>
      </c>
      <c r="AA78" s="24" t="s">
        <v>5964</v>
      </c>
      <c r="AB78" s="24" t="s">
        <v>5991</v>
      </c>
      <c r="AC78" s="24" t="s">
        <v>5965</v>
      </c>
    </row>
    <row r="79" spans="1:29" s="169" customFormat="1">
      <c r="A79" s="24">
        <v>1442</v>
      </c>
      <c r="B79" s="24" t="s">
        <v>96</v>
      </c>
      <c r="C79" s="57">
        <v>17.25</v>
      </c>
      <c r="D79" s="57">
        <v>20.8</v>
      </c>
      <c r="E79" s="57">
        <v>16.8</v>
      </c>
      <c r="F79" s="57">
        <v>19</v>
      </c>
      <c r="G79" s="57">
        <v>19</v>
      </c>
      <c r="H79" s="57">
        <v>19.399999999999999</v>
      </c>
      <c r="I79" s="57">
        <v>18.55</v>
      </c>
      <c r="J79" s="57">
        <v>18.649999999999999</v>
      </c>
      <c r="K79" s="57">
        <v>18.7</v>
      </c>
      <c r="L79" s="57">
        <v>20</v>
      </c>
      <c r="M79" s="57">
        <v>18.149999999999999</v>
      </c>
      <c r="N79" s="57">
        <v>19</v>
      </c>
      <c r="O79" s="57">
        <v>10307</v>
      </c>
      <c r="P79" s="57">
        <v>6615</v>
      </c>
      <c r="Q79" s="57">
        <v>47.202800000000003</v>
      </c>
      <c r="R79" s="57">
        <v>42.495699999999999</v>
      </c>
      <c r="S79" s="57">
        <v>52.680700000000002</v>
      </c>
      <c r="T79" s="57">
        <v>45.890700000000002</v>
      </c>
      <c r="U79" s="77">
        <v>1.9043755773914504</v>
      </c>
      <c r="V79" s="24" t="s">
        <v>6071</v>
      </c>
      <c r="W79" s="216" t="s">
        <v>6009</v>
      </c>
      <c r="X79" s="216" t="s">
        <v>5961</v>
      </c>
      <c r="Y79" s="24" t="s">
        <v>5982</v>
      </c>
      <c r="Z79" s="24" t="s">
        <v>5984</v>
      </c>
      <c r="AA79" s="24" t="s">
        <v>5963</v>
      </c>
      <c r="AB79" s="24" t="s">
        <v>5970</v>
      </c>
      <c r="AC79" s="24" t="s">
        <v>5991</v>
      </c>
    </row>
    <row r="80" spans="1:29" s="169" customFormat="1">
      <c r="A80" s="24">
        <v>1443</v>
      </c>
      <c r="B80" s="24" t="s">
        <v>97</v>
      </c>
      <c r="C80" s="57">
        <v>12.45</v>
      </c>
      <c r="D80" s="57">
        <v>18.45</v>
      </c>
      <c r="E80" s="57">
        <v>12.1</v>
      </c>
      <c r="F80" s="57">
        <v>17.25</v>
      </c>
      <c r="G80" s="57">
        <v>17.25</v>
      </c>
      <c r="H80" s="57">
        <v>17.399999999999999</v>
      </c>
      <c r="I80" s="57">
        <v>14.75</v>
      </c>
      <c r="J80" s="57">
        <v>15.15</v>
      </c>
      <c r="K80" s="57">
        <v>15.3</v>
      </c>
      <c r="L80" s="57">
        <v>15.45</v>
      </c>
      <c r="M80" s="57">
        <v>13.95</v>
      </c>
      <c r="N80" s="57">
        <v>14.5</v>
      </c>
      <c r="O80" s="57">
        <v>650</v>
      </c>
      <c r="P80" s="57">
        <v>2083</v>
      </c>
      <c r="Q80" s="57">
        <v>76.752899999999997</v>
      </c>
      <c r="R80" s="57">
        <v>78.868099999999998</v>
      </c>
      <c r="S80" s="57">
        <v>68.920100000000005</v>
      </c>
      <c r="T80" s="57">
        <v>75.552099999999996</v>
      </c>
      <c r="U80" s="77">
        <v>0.38139435643036218</v>
      </c>
      <c r="V80" s="24" t="s">
        <v>6001</v>
      </c>
      <c r="W80" s="216" t="s">
        <v>5967</v>
      </c>
      <c r="X80" s="216" t="s">
        <v>5989</v>
      </c>
      <c r="Y80" s="24" t="s">
        <v>5982</v>
      </c>
      <c r="Z80" s="24" t="s">
        <v>5964</v>
      </c>
      <c r="AA80" s="24" t="s">
        <v>5964</v>
      </c>
      <c r="AB80" s="24" t="s">
        <v>5965</v>
      </c>
      <c r="AC80" s="24" t="s">
        <v>5986</v>
      </c>
    </row>
    <row r="81" spans="1:29" s="169" customFormat="1">
      <c r="A81" s="24">
        <v>1444</v>
      </c>
      <c r="B81" s="24" t="s">
        <v>98</v>
      </c>
      <c r="C81" s="57">
        <v>13</v>
      </c>
      <c r="D81" s="57">
        <v>13.65</v>
      </c>
      <c r="E81" s="57">
        <v>12.1</v>
      </c>
      <c r="F81" s="57">
        <v>13.65</v>
      </c>
      <c r="G81" s="57">
        <v>14.25</v>
      </c>
      <c r="H81" s="57">
        <v>14.5</v>
      </c>
      <c r="I81" s="57">
        <v>11.4</v>
      </c>
      <c r="J81" s="57">
        <v>11.8</v>
      </c>
      <c r="K81" s="57">
        <v>11.8</v>
      </c>
      <c r="L81" s="57">
        <v>11.95</v>
      </c>
      <c r="M81" s="57">
        <v>10.15</v>
      </c>
      <c r="N81" s="57">
        <v>10.85</v>
      </c>
      <c r="O81" s="57">
        <v>54150</v>
      </c>
      <c r="P81" s="57">
        <v>233687</v>
      </c>
      <c r="Q81" s="57">
        <v>49.8384</v>
      </c>
      <c r="R81" s="57">
        <v>57.705599999999997</v>
      </c>
      <c r="S81" s="57">
        <v>37.1145</v>
      </c>
      <c r="T81" s="57">
        <v>50.841900000000003</v>
      </c>
      <c r="U81" s="77">
        <v>0.28321358626424803</v>
      </c>
      <c r="V81" s="24" t="s">
        <v>6001</v>
      </c>
      <c r="W81" s="216" t="s">
        <v>5967</v>
      </c>
      <c r="X81" s="216" t="s">
        <v>5961</v>
      </c>
      <c r="Y81" s="24" t="s">
        <v>6045</v>
      </c>
      <c r="Z81" s="24" t="s">
        <v>5964</v>
      </c>
      <c r="AA81" s="24" t="s">
        <v>5964</v>
      </c>
      <c r="AB81" s="24" t="s">
        <v>5965</v>
      </c>
      <c r="AC81" s="24" t="s">
        <v>5986</v>
      </c>
    </row>
    <row r="82" spans="1:29" s="169" customFormat="1">
      <c r="A82" s="24">
        <v>1445</v>
      </c>
      <c r="B82" s="24" t="s">
        <v>99</v>
      </c>
      <c r="C82" s="57">
        <v>12</v>
      </c>
      <c r="D82" s="57">
        <v>13.15</v>
      </c>
      <c r="E82" s="57">
        <v>11.85</v>
      </c>
      <c r="F82" s="57">
        <v>12.25</v>
      </c>
      <c r="G82" s="57">
        <v>12.4</v>
      </c>
      <c r="H82" s="57">
        <v>12.5</v>
      </c>
      <c r="I82" s="57">
        <v>11.9</v>
      </c>
      <c r="J82" s="57">
        <v>12.1</v>
      </c>
      <c r="K82" s="57">
        <v>12</v>
      </c>
      <c r="L82" s="57">
        <v>12.2</v>
      </c>
      <c r="M82" s="57">
        <v>11.7</v>
      </c>
      <c r="N82" s="57">
        <v>11.95</v>
      </c>
      <c r="O82" s="57">
        <v>838</v>
      </c>
      <c r="P82" s="57">
        <v>1751</v>
      </c>
      <c r="Q82" s="57">
        <v>53.858699999999999</v>
      </c>
      <c r="R82" s="57">
        <v>66.222899999999996</v>
      </c>
      <c r="S82" s="57">
        <v>46.690100000000001</v>
      </c>
      <c r="T82" s="57">
        <v>59.712000000000003</v>
      </c>
      <c r="U82" s="77">
        <v>0.58493559235992132</v>
      </c>
      <c r="V82" s="24" t="s">
        <v>6072</v>
      </c>
      <c r="W82" s="216" t="s">
        <v>5967</v>
      </c>
      <c r="X82" s="216" t="s">
        <v>5961</v>
      </c>
      <c r="Y82" s="24" t="s">
        <v>5963</v>
      </c>
      <c r="Z82" s="24" t="s">
        <v>5962</v>
      </c>
      <c r="AA82" s="24" t="s">
        <v>6073</v>
      </c>
      <c r="AB82" s="24" t="s">
        <v>5986</v>
      </c>
      <c r="AC82" s="24" t="s">
        <v>5970</v>
      </c>
    </row>
    <row r="83" spans="1:29" s="169" customFormat="1">
      <c r="A83" s="24">
        <v>1446</v>
      </c>
      <c r="B83" s="24" t="s">
        <v>100</v>
      </c>
      <c r="C83" s="57">
        <v>29</v>
      </c>
      <c r="D83" s="57">
        <v>36.9</v>
      </c>
      <c r="E83" s="57">
        <v>28.7</v>
      </c>
      <c r="F83" s="57">
        <v>30.8</v>
      </c>
      <c r="G83" s="57">
        <v>30.8</v>
      </c>
      <c r="H83" s="57">
        <v>33.299999999999997</v>
      </c>
      <c r="I83" s="57">
        <v>30.4</v>
      </c>
      <c r="J83" s="57">
        <v>31.2</v>
      </c>
      <c r="K83" s="57">
        <v>31</v>
      </c>
      <c r="L83" s="57">
        <v>31.6</v>
      </c>
      <c r="M83" s="57">
        <v>29.95</v>
      </c>
      <c r="N83" s="57">
        <v>30.35</v>
      </c>
      <c r="O83" s="57">
        <v>1320</v>
      </c>
      <c r="P83" s="57">
        <v>2457</v>
      </c>
      <c r="Q83" s="57">
        <v>41.326700000000002</v>
      </c>
      <c r="R83" s="57">
        <v>39.670499999999997</v>
      </c>
      <c r="S83" s="57">
        <v>41.732500000000002</v>
      </c>
      <c r="T83" s="57">
        <v>40.357799999999997</v>
      </c>
      <c r="U83" s="77">
        <v>0.65662732329398998</v>
      </c>
      <c r="V83" s="24" t="s">
        <v>6074</v>
      </c>
      <c r="W83" s="216" t="s">
        <v>6009</v>
      </c>
      <c r="X83" s="216" t="s">
        <v>5971</v>
      </c>
      <c r="Y83" s="24" t="s">
        <v>5963</v>
      </c>
      <c r="Z83" s="24" t="s">
        <v>5969</v>
      </c>
      <c r="AA83" s="24" t="s">
        <v>5984</v>
      </c>
      <c r="AB83" s="24" t="s">
        <v>5986</v>
      </c>
      <c r="AC83" s="24" t="s">
        <v>5990</v>
      </c>
    </row>
    <row r="84" spans="1:29" s="169" customFormat="1">
      <c r="A84" s="24">
        <v>1447</v>
      </c>
      <c r="B84" s="24" t="s">
        <v>101</v>
      </c>
      <c r="C84" s="57">
        <v>13</v>
      </c>
      <c r="D84" s="57">
        <v>13.7</v>
      </c>
      <c r="E84" s="57">
        <v>11.9</v>
      </c>
      <c r="F84" s="57">
        <v>13.45</v>
      </c>
      <c r="G84" s="57">
        <v>14.15</v>
      </c>
      <c r="H84" s="57">
        <v>14.4</v>
      </c>
      <c r="I84" s="57">
        <v>11.05</v>
      </c>
      <c r="J84" s="57">
        <v>11.35</v>
      </c>
      <c r="K84" s="57">
        <v>11.4</v>
      </c>
      <c r="L84" s="57">
        <v>11.8</v>
      </c>
      <c r="M84" s="57">
        <v>9.9499999999999993</v>
      </c>
      <c r="N84" s="57">
        <v>10.65</v>
      </c>
      <c r="O84" s="57">
        <v>62455</v>
      </c>
      <c r="P84" s="57">
        <v>299166</v>
      </c>
      <c r="Q84" s="57">
        <v>62.906700000000001</v>
      </c>
      <c r="R84" s="57">
        <v>67.559399999999997</v>
      </c>
      <c r="S84" s="57">
        <v>54.241300000000003</v>
      </c>
      <c r="T84" s="57">
        <v>63.12</v>
      </c>
      <c r="U84" s="77">
        <v>0.25515562894476274</v>
      </c>
      <c r="V84" s="24" t="s">
        <v>6056</v>
      </c>
      <c r="W84" s="216" t="s">
        <v>5967</v>
      </c>
      <c r="X84" s="216" t="s">
        <v>5961</v>
      </c>
      <c r="Y84" s="24" t="s">
        <v>6075</v>
      </c>
      <c r="Z84" s="24" t="s">
        <v>5964</v>
      </c>
      <c r="AA84" s="24" t="s">
        <v>5964</v>
      </c>
      <c r="AB84" s="24" t="s">
        <v>5990</v>
      </c>
      <c r="AC84" s="24" t="s">
        <v>5986</v>
      </c>
    </row>
    <row r="85" spans="1:29" s="169" customFormat="1">
      <c r="A85" s="24">
        <v>1449</v>
      </c>
      <c r="B85" s="24" t="s">
        <v>102</v>
      </c>
      <c r="C85" s="57">
        <v>15.9</v>
      </c>
      <c r="D85" s="57">
        <v>19.2</v>
      </c>
      <c r="E85" s="57">
        <v>15</v>
      </c>
      <c r="F85" s="57">
        <v>16</v>
      </c>
      <c r="G85" s="57">
        <v>16.75</v>
      </c>
      <c r="H85" s="57">
        <v>17.899999999999999</v>
      </c>
      <c r="I85" s="57">
        <v>15.35</v>
      </c>
      <c r="J85" s="57">
        <v>16.45</v>
      </c>
      <c r="K85" s="57">
        <v>16.399999999999999</v>
      </c>
      <c r="L85" s="57">
        <v>18.25</v>
      </c>
      <c r="M85" s="57">
        <v>15</v>
      </c>
      <c r="N85" s="57">
        <v>15.2</v>
      </c>
      <c r="O85" s="57">
        <v>3059</v>
      </c>
      <c r="P85" s="57">
        <v>5369</v>
      </c>
      <c r="Q85" s="57">
        <v>24.209199999999999</v>
      </c>
      <c r="R85" s="57">
        <v>35.577300000000001</v>
      </c>
      <c r="S85" s="57">
        <v>18.750399999999999</v>
      </c>
      <c r="T85" s="57">
        <v>29.968399999999999</v>
      </c>
      <c r="U85" s="77">
        <v>0.69636389975373036</v>
      </c>
      <c r="V85" s="24" t="s">
        <v>6076</v>
      </c>
      <c r="W85" s="216" t="s">
        <v>5967</v>
      </c>
      <c r="X85" s="216" t="s">
        <v>6007</v>
      </c>
      <c r="Y85" s="24" t="s">
        <v>5969</v>
      </c>
      <c r="Z85" s="24" t="s">
        <v>6073</v>
      </c>
      <c r="AA85" s="24" t="s">
        <v>5964</v>
      </c>
      <c r="AB85" s="24" t="s">
        <v>5976</v>
      </c>
      <c r="AC85" s="24" t="s">
        <v>5965</v>
      </c>
    </row>
    <row r="86" spans="1:29" s="169" customFormat="1">
      <c r="A86" s="24">
        <v>1451</v>
      </c>
      <c r="B86" s="24" t="s">
        <v>103</v>
      </c>
      <c r="C86" s="57">
        <v>21.7</v>
      </c>
      <c r="D86" s="57">
        <v>22.6</v>
      </c>
      <c r="E86" s="57">
        <v>20.149999999999999</v>
      </c>
      <c r="F86" s="57">
        <v>21.35</v>
      </c>
      <c r="G86" s="57">
        <v>21.55</v>
      </c>
      <c r="H86" s="57">
        <v>24.8</v>
      </c>
      <c r="I86" s="57">
        <v>19.95</v>
      </c>
      <c r="J86" s="57">
        <v>23.2</v>
      </c>
      <c r="K86" s="57">
        <v>23.2</v>
      </c>
      <c r="L86" s="57">
        <v>23.5</v>
      </c>
      <c r="M86" s="57">
        <v>19.05</v>
      </c>
      <c r="N86" s="57">
        <v>19.55</v>
      </c>
      <c r="O86" s="57">
        <v>9480</v>
      </c>
      <c r="P86" s="57">
        <v>31067</v>
      </c>
      <c r="Q86" s="57">
        <v>70.488200000000006</v>
      </c>
      <c r="R86" s="57">
        <v>61.450800000000001</v>
      </c>
      <c r="S86" s="57">
        <v>61.508299999999998</v>
      </c>
      <c r="T86" s="57">
        <v>61.47</v>
      </c>
      <c r="U86" s="77">
        <v>0.37295737170202037</v>
      </c>
      <c r="V86" s="24" t="s">
        <v>5959</v>
      </c>
      <c r="W86" s="216" t="s">
        <v>5967</v>
      </c>
      <c r="X86" s="216" t="s">
        <v>5961</v>
      </c>
      <c r="Y86" s="24" t="s">
        <v>6073</v>
      </c>
      <c r="Z86" s="24" t="s">
        <v>6022</v>
      </c>
      <c r="AA86" s="24" t="s">
        <v>5964</v>
      </c>
      <c r="AB86" s="24" t="s">
        <v>5965</v>
      </c>
      <c r="AC86" s="24" t="s">
        <v>5965</v>
      </c>
    </row>
    <row r="87" spans="1:29" s="169" customFormat="1">
      <c r="A87" s="24">
        <v>1452</v>
      </c>
      <c r="B87" s="24" t="s">
        <v>104</v>
      </c>
      <c r="C87" s="57">
        <v>24.55</v>
      </c>
      <c r="D87" s="57">
        <v>28.8</v>
      </c>
      <c r="E87" s="57">
        <v>23.4</v>
      </c>
      <c r="F87" s="57">
        <v>27.35</v>
      </c>
      <c r="G87" s="57">
        <v>28.25</v>
      </c>
      <c r="H87" s="57">
        <v>30.7</v>
      </c>
      <c r="I87" s="57">
        <v>23.9</v>
      </c>
      <c r="J87" s="57">
        <v>25.7</v>
      </c>
      <c r="K87" s="57">
        <v>26.1</v>
      </c>
      <c r="L87" s="57">
        <v>26.6</v>
      </c>
      <c r="M87" s="57">
        <v>22.15</v>
      </c>
      <c r="N87" s="57">
        <v>23.35</v>
      </c>
      <c r="O87" s="57">
        <v>28257</v>
      </c>
      <c r="P87" s="57">
        <v>112842</v>
      </c>
      <c r="Q87" s="57">
        <v>74.107900000000001</v>
      </c>
      <c r="R87" s="57">
        <v>69.768900000000002</v>
      </c>
      <c r="S87" s="57">
        <v>66.295599999999993</v>
      </c>
      <c r="T87" s="57">
        <v>68.611099999999993</v>
      </c>
      <c r="U87" s="77">
        <v>0.30605920963234728</v>
      </c>
      <c r="V87" s="24" t="s">
        <v>6049</v>
      </c>
      <c r="W87" s="216" t="s">
        <v>5960</v>
      </c>
      <c r="X87" s="216" t="s">
        <v>5961</v>
      </c>
      <c r="Y87" s="24" t="s">
        <v>5982</v>
      </c>
      <c r="Z87" s="24" t="s">
        <v>5964</v>
      </c>
      <c r="AA87" s="24" t="s">
        <v>5964</v>
      </c>
      <c r="AB87" s="24" t="s">
        <v>5965</v>
      </c>
      <c r="AC87" s="24" t="s">
        <v>5991</v>
      </c>
    </row>
    <row r="88" spans="1:29" s="169" customFormat="1">
      <c r="A88" s="24">
        <v>1453</v>
      </c>
      <c r="B88" s="24" t="s">
        <v>105</v>
      </c>
      <c r="C88" s="57">
        <v>9.2200000000000006</v>
      </c>
      <c r="D88" s="57">
        <v>9.68</v>
      </c>
      <c r="E88" s="57">
        <v>8.83</v>
      </c>
      <c r="F88" s="57">
        <v>8.9499999999999993</v>
      </c>
      <c r="G88" s="57">
        <v>9.0399999999999991</v>
      </c>
      <c r="H88" s="57">
        <v>9.24</v>
      </c>
      <c r="I88" s="57">
        <v>8.6300000000000008</v>
      </c>
      <c r="J88" s="57">
        <v>8.73</v>
      </c>
      <c r="K88" s="57">
        <v>8.73</v>
      </c>
      <c r="L88" s="57">
        <v>9.0399999999999991</v>
      </c>
      <c r="M88" s="57">
        <v>8.01</v>
      </c>
      <c r="N88" s="57">
        <v>8.2100000000000009</v>
      </c>
      <c r="O88" s="57">
        <v>1318</v>
      </c>
      <c r="P88" s="57">
        <v>1908</v>
      </c>
      <c r="Q88" s="57">
        <v>33.352699999999999</v>
      </c>
      <c r="R88" s="57">
        <v>46.61</v>
      </c>
      <c r="S88" s="57">
        <v>24.387899999999998</v>
      </c>
      <c r="T88" s="57">
        <v>39.2027</v>
      </c>
      <c r="U88" s="77">
        <v>0.84428138830654553</v>
      </c>
      <c r="V88" s="24" t="s">
        <v>6077</v>
      </c>
      <c r="W88" s="216" t="s">
        <v>5967</v>
      </c>
      <c r="X88" s="216" t="s">
        <v>6007</v>
      </c>
      <c r="Y88" s="24" t="s">
        <v>6000</v>
      </c>
      <c r="Z88" s="24" t="s">
        <v>5962</v>
      </c>
      <c r="AA88" s="24" t="s">
        <v>5964</v>
      </c>
      <c r="AB88" s="24" t="s">
        <v>5991</v>
      </c>
      <c r="AC88" s="24" t="s">
        <v>5990</v>
      </c>
    </row>
    <row r="89" spans="1:29" s="169" customFormat="1">
      <c r="A89" s="24">
        <v>1454</v>
      </c>
      <c r="B89" s="24" t="s">
        <v>106</v>
      </c>
      <c r="C89" s="57">
        <v>10.5</v>
      </c>
      <c r="D89" s="57">
        <v>10.9</v>
      </c>
      <c r="E89" s="57">
        <v>9.86</v>
      </c>
      <c r="F89" s="57">
        <v>10.85</v>
      </c>
      <c r="G89" s="57">
        <v>11.3</v>
      </c>
      <c r="H89" s="57">
        <v>11.8</v>
      </c>
      <c r="I89" s="57">
        <v>10.050000000000001</v>
      </c>
      <c r="J89" s="57">
        <v>10.55</v>
      </c>
      <c r="K89" s="57">
        <v>10.55</v>
      </c>
      <c r="L89" s="57">
        <v>10.8</v>
      </c>
      <c r="M89" s="57">
        <v>9.8000000000000007</v>
      </c>
      <c r="N89" s="57">
        <v>9.99</v>
      </c>
      <c r="O89" s="57">
        <v>1137</v>
      </c>
      <c r="P89" s="57">
        <v>8905</v>
      </c>
      <c r="Q89" s="57">
        <v>62.366300000000003</v>
      </c>
      <c r="R89" s="57">
        <v>62.150300000000001</v>
      </c>
      <c r="S89" s="57">
        <v>57.185400000000001</v>
      </c>
      <c r="T89" s="57">
        <v>60.4953</v>
      </c>
      <c r="U89" s="77">
        <v>0.15605465094516188</v>
      </c>
      <c r="V89" s="24" t="s">
        <v>6077</v>
      </c>
      <c r="W89" s="216" t="s">
        <v>5960</v>
      </c>
      <c r="X89" s="216" t="s">
        <v>5961</v>
      </c>
      <c r="Y89" s="24" t="s">
        <v>6075</v>
      </c>
      <c r="Z89" s="24" t="s">
        <v>5964</v>
      </c>
      <c r="AA89" s="24" t="s">
        <v>5964</v>
      </c>
      <c r="AB89" s="24" t="s">
        <v>5991</v>
      </c>
      <c r="AC89" s="24" t="s">
        <v>5990</v>
      </c>
    </row>
    <row r="90" spans="1:29" s="169" customFormat="1">
      <c r="A90" s="24">
        <v>1455</v>
      </c>
      <c r="B90" s="24" t="s">
        <v>107</v>
      </c>
      <c r="C90" s="57">
        <v>25.8</v>
      </c>
      <c r="D90" s="57">
        <v>28.65</v>
      </c>
      <c r="E90" s="57">
        <v>22.3</v>
      </c>
      <c r="F90" s="57">
        <v>23.9</v>
      </c>
      <c r="G90" s="57">
        <v>24.3</v>
      </c>
      <c r="H90" s="57">
        <v>25.4</v>
      </c>
      <c r="I90" s="57">
        <v>19.95</v>
      </c>
      <c r="J90" s="57">
        <v>21.1</v>
      </c>
      <c r="K90" s="57">
        <v>21.4</v>
      </c>
      <c r="L90" s="57">
        <v>22.85</v>
      </c>
      <c r="M90" s="57">
        <v>17.7</v>
      </c>
      <c r="N90" s="57">
        <v>19.25</v>
      </c>
      <c r="O90" s="57">
        <v>163737</v>
      </c>
      <c r="P90" s="57">
        <v>253732</v>
      </c>
      <c r="Q90" s="57">
        <v>73.674000000000007</v>
      </c>
      <c r="R90" s="57">
        <v>75.425700000000006</v>
      </c>
      <c r="S90" s="57">
        <v>66.715100000000007</v>
      </c>
      <c r="T90" s="57">
        <v>72.522199999999998</v>
      </c>
      <c r="U90" s="77">
        <v>0.78871801743571957</v>
      </c>
      <c r="V90" s="24" t="s">
        <v>5997</v>
      </c>
      <c r="W90" s="216" t="s">
        <v>5967</v>
      </c>
      <c r="X90" s="216" t="s">
        <v>5961</v>
      </c>
      <c r="Y90" s="24" t="s">
        <v>5964</v>
      </c>
      <c r="Z90" s="24" t="s">
        <v>5964</v>
      </c>
      <c r="AA90" s="24" t="s">
        <v>5964</v>
      </c>
      <c r="AB90" s="24" t="s">
        <v>5991</v>
      </c>
      <c r="AC90" s="24" t="s">
        <v>5991</v>
      </c>
    </row>
    <row r="91" spans="1:29" s="169" customFormat="1">
      <c r="A91" s="24">
        <v>1456</v>
      </c>
      <c r="B91" s="24" t="s">
        <v>108</v>
      </c>
      <c r="C91" s="57">
        <v>17.7</v>
      </c>
      <c r="D91" s="57">
        <v>21.3</v>
      </c>
      <c r="E91" s="57">
        <v>17</v>
      </c>
      <c r="F91" s="57">
        <v>19.5</v>
      </c>
      <c r="G91" s="57">
        <v>19.7</v>
      </c>
      <c r="H91" s="57">
        <v>26.45</v>
      </c>
      <c r="I91" s="57">
        <v>19.05</v>
      </c>
      <c r="J91" s="57">
        <v>26.45</v>
      </c>
      <c r="K91" s="57">
        <v>27.45</v>
      </c>
      <c r="L91" s="57">
        <v>31.95</v>
      </c>
      <c r="M91" s="57">
        <v>24.15</v>
      </c>
      <c r="N91" s="57">
        <v>27.4</v>
      </c>
      <c r="O91" s="57">
        <v>41223</v>
      </c>
      <c r="P91" s="57">
        <v>36258</v>
      </c>
      <c r="Q91" s="57">
        <v>82.706000000000003</v>
      </c>
      <c r="R91" s="57">
        <v>74.0672</v>
      </c>
      <c r="S91" s="57">
        <v>80.571399999999997</v>
      </c>
      <c r="T91" s="57">
        <v>76.235299999999995</v>
      </c>
      <c r="U91" s="77">
        <v>1.3895875852685384</v>
      </c>
      <c r="V91" s="24" t="s">
        <v>6078</v>
      </c>
      <c r="W91" s="216" t="s">
        <v>6020</v>
      </c>
      <c r="X91" s="216" t="s">
        <v>5989</v>
      </c>
      <c r="Y91" s="24" t="s">
        <v>5982</v>
      </c>
      <c r="Z91" s="24" t="s">
        <v>6045</v>
      </c>
      <c r="AA91" s="24" t="s">
        <v>5978</v>
      </c>
      <c r="AB91" s="24" t="s">
        <v>5976</v>
      </c>
      <c r="AC91" s="24" t="s">
        <v>5986</v>
      </c>
    </row>
    <row r="92" spans="1:29" s="169" customFormat="1">
      <c r="A92" s="24">
        <v>1457</v>
      </c>
      <c r="B92" s="24" t="s">
        <v>109</v>
      </c>
      <c r="C92" s="57">
        <v>18.25</v>
      </c>
      <c r="D92" s="57">
        <v>22</v>
      </c>
      <c r="E92" s="57">
        <v>17.600000000000001</v>
      </c>
      <c r="F92" s="57">
        <v>19.600000000000001</v>
      </c>
      <c r="G92" s="57">
        <v>19.850000000000001</v>
      </c>
      <c r="H92" s="57">
        <v>20.9</v>
      </c>
      <c r="I92" s="57">
        <v>17.600000000000001</v>
      </c>
      <c r="J92" s="57">
        <v>18</v>
      </c>
      <c r="K92" s="57">
        <v>18</v>
      </c>
      <c r="L92" s="57">
        <v>18.350000000000001</v>
      </c>
      <c r="M92" s="57">
        <v>16.2</v>
      </c>
      <c r="N92" s="57">
        <v>16.8</v>
      </c>
      <c r="O92" s="57">
        <v>12592</v>
      </c>
      <c r="P92" s="57">
        <v>58531</v>
      </c>
      <c r="Q92" s="57">
        <v>59.376800000000003</v>
      </c>
      <c r="R92" s="57">
        <v>66.082099999999997</v>
      </c>
      <c r="S92" s="57">
        <v>50.445999999999998</v>
      </c>
      <c r="T92" s="57">
        <v>60.870100000000001</v>
      </c>
      <c r="U92" s="77">
        <v>0.26294138528680905</v>
      </c>
      <c r="V92" s="24" t="s">
        <v>5987</v>
      </c>
      <c r="W92" s="216" t="s">
        <v>5967</v>
      </c>
      <c r="X92" s="216" t="s">
        <v>5961</v>
      </c>
      <c r="Y92" s="24" t="s">
        <v>5963</v>
      </c>
      <c r="Z92" s="24" t="s">
        <v>5964</v>
      </c>
      <c r="AA92" s="24" t="s">
        <v>5964</v>
      </c>
      <c r="AB92" s="24" t="s">
        <v>5990</v>
      </c>
      <c r="AC92" s="24" t="s">
        <v>5991</v>
      </c>
    </row>
    <row r="93" spans="1:29" s="169" customFormat="1">
      <c r="A93" s="24">
        <v>1459</v>
      </c>
      <c r="B93" s="24" t="s">
        <v>110</v>
      </c>
      <c r="C93" s="57">
        <v>14</v>
      </c>
      <c r="D93" s="57">
        <v>16.7</v>
      </c>
      <c r="E93" s="57">
        <v>13.45</v>
      </c>
      <c r="F93" s="57">
        <v>15.05</v>
      </c>
      <c r="G93" s="57">
        <v>16</v>
      </c>
      <c r="H93" s="57">
        <v>16</v>
      </c>
      <c r="I93" s="57">
        <v>12.9</v>
      </c>
      <c r="J93" s="57">
        <v>13.1</v>
      </c>
      <c r="K93" s="57">
        <v>13.1</v>
      </c>
      <c r="L93" s="57">
        <v>14.2</v>
      </c>
      <c r="M93" s="57">
        <v>11.7</v>
      </c>
      <c r="N93" s="57">
        <v>11.9</v>
      </c>
      <c r="O93" s="57">
        <v>12243</v>
      </c>
      <c r="P93" s="57">
        <v>40547</v>
      </c>
      <c r="Q93" s="57">
        <v>61.6892</v>
      </c>
      <c r="R93" s="57">
        <v>64.664500000000004</v>
      </c>
      <c r="S93" s="57">
        <v>53.885300000000001</v>
      </c>
      <c r="T93" s="57">
        <v>61.071399999999997</v>
      </c>
      <c r="U93" s="77">
        <v>0.36904497661150432</v>
      </c>
      <c r="V93" s="24" t="s">
        <v>6079</v>
      </c>
      <c r="W93" s="216" t="s">
        <v>5967</v>
      </c>
      <c r="X93" s="216" t="s">
        <v>5961</v>
      </c>
      <c r="Y93" s="24" t="s">
        <v>5963</v>
      </c>
      <c r="Z93" s="24" t="s">
        <v>6024</v>
      </c>
      <c r="AA93" s="24" t="s">
        <v>5964</v>
      </c>
      <c r="AB93" s="24" t="s">
        <v>5986</v>
      </c>
      <c r="AC93" s="24" t="s">
        <v>5965</v>
      </c>
    </row>
    <row r="94" spans="1:29" s="169" customFormat="1">
      <c r="A94" s="24">
        <v>1460</v>
      </c>
      <c r="B94" s="24" t="s">
        <v>111</v>
      </c>
      <c r="C94" s="57">
        <v>12.05</v>
      </c>
      <c r="D94" s="57">
        <v>12.6</v>
      </c>
      <c r="E94" s="57">
        <v>10.25</v>
      </c>
      <c r="F94" s="57"/>
      <c r="G94" s="57">
        <v>14.35</v>
      </c>
      <c r="H94" s="57">
        <v>14.5</v>
      </c>
      <c r="I94" s="57">
        <v>11.6</v>
      </c>
      <c r="J94" s="57">
        <v>11.8</v>
      </c>
      <c r="K94" s="57">
        <v>11.75</v>
      </c>
      <c r="L94" s="57">
        <v>12.3</v>
      </c>
      <c r="M94" s="57">
        <v>10.4</v>
      </c>
      <c r="N94" s="57">
        <v>10.85</v>
      </c>
      <c r="O94" s="57">
        <v>18444</v>
      </c>
      <c r="P94" s="57">
        <v>38239</v>
      </c>
      <c r="Q94" s="57">
        <v>55.498399999999997</v>
      </c>
      <c r="R94" s="57">
        <v>51.392899999999997</v>
      </c>
      <c r="S94" s="57">
        <v>52.724899999999998</v>
      </c>
      <c r="T94" s="57">
        <v>51.8369</v>
      </c>
      <c r="U94" s="77">
        <v>0.5895202977762668</v>
      </c>
      <c r="V94" s="24" t="s">
        <v>6080</v>
      </c>
      <c r="W94" s="216" t="s">
        <v>5967</v>
      </c>
      <c r="X94" s="216" t="s">
        <v>5961</v>
      </c>
      <c r="Y94" s="24" t="s">
        <v>5994</v>
      </c>
      <c r="Z94" s="24" t="s">
        <v>5964</v>
      </c>
      <c r="AA94" s="24" t="s">
        <v>5964</v>
      </c>
      <c r="AB94" s="24" t="s">
        <v>5991</v>
      </c>
      <c r="AC94" s="24" t="s">
        <v>5990</v>
      </c>
    </row>
    <row r="95" spans="1:29" s="169" customFormat="1">
      <c r="A95" s="24">
        <v>1463</v>
      </c>
      <c r="B95" s="24" t="s">
        <v>112</v>
      </c>
      <c r="C95" s="57">
        <v>14</v>
      </c>
      <c r="D95" s="57">
        <v>19.149999999999999</v>
      </c>
      <c r="E95" s="57">
        <v>13.65</v>
      </c>
      <c r="F95" s="57">
        <v>15.5</v>
      </c>
      <c r="G95" s="57">
        <v>15.7</v>
      </c>
      <c r="H95" s="57">
        <v>15.9</v>
      </c>
      <c r="I95" s="57">
        <v>14.1</v>
      </c>
      <c r="J95" s="57">
        <v>14.6</v>
      </c>
      <c r="K95" s="57">
        <v>14.65</v>
      </c>
      <c r="L95" s="57">
        <v>14.65</v>
      </c>
      <c r="M95" s="57">
        <v>12.85</v>
      </c>
      <c r="N95" s="57">
        <v>13.35</v>
      </c>
      <c r="O95" s="57">
        <v>3088</v>
      </c>
      <c r="P95" s="57">
        <v>10087</v>
      </c>
      <c r="Q95" s="57">
        <v>50.541899999999998</v>
      </c>
      <c r="R95" s="57">
        <v>57.429900000000004</v>
      </c>
      <c r="S95" s="57">
        <v>39.988300000000002</v>
      </c>
      <c r="T95" s="57">
        <v>51.616100000000003</v>
      </c>
      <c r="U95" s="77">
        <v>0.37416696958681689</v>
      </c>
      <c r="V95" s="24" t="s">
        <v>6023</v>
      </c>
      <c r="W95" s="216" t="s">
        <v>5967</v>
      </c>
      <c r="X95" s="216" t="s">
        <v>5961</v>
      </c>
      <c r="Y95" s="24" t="s">
        <v>5963</v>
      </c>
      <c r="Z95" s="24" t="s">
        <v>5964</v>
      </c>
      <c r="AA95" s="24" t="s">
        <v>6024</v>
      </c>
      <c r="AB95" s="24" t="s">
        <v>5979</v>
      </c>
      <c r="AC95" s="24" t="s">
        <v>5991</v>
      </c>
    </row>
    <row r="96" spans="1:29" s="169" customFormat="1">
      <c r="A96" s="24">
        <v>1464</v>
      </c>
      <c r="B96" s="24" t="s">
        <v>113</v>
      </c>
      <c r="C96" s="57">
        <v>17.3</v>
      </c>
      <c r="D96" s="57">
        <v>18.45</v>
      </c>
      <c r="E96" s="57">
        <v>17</v>
      </c>
      <c r="F96" s="57">
        <v>18.399999999999999</v>
      </c>
      <c r="G96" s="57">
        <v>18.55</v>
      </c>
      <c r="H96" s="57">
        <v>18.8</v>
      </c>
      <c r="I96" s="57">
        <v>17.05</v>
      </c>
      <c r="J96" s="57">
        <v>17.75</v>
      </c>
      <c r="K96" s="57">
        <v>17.850000000000001</v>
      </c>
      <c r="L96" s="57">
        <v>18.2</v>
      </c>
      <c r="M96" s="57">
        <v>15.9</v>
      </c>
      <c r="N96" s="57">
        <v>16.149999999999999</v>
      </c>
      <c r="O96" s="57">
        <v>9935</v>
      </c>
      <c r="P96" s="57">
        <v>20690</v>
      </c>
      <c r="Q96" s="57">
        <v>48.390500000000003</v>
      </c>
      <c r="R96" s="57">
        <v>39.300899999999999</v>
      </c>
      <c r="S96" s="57">
        <v>38.699800000000003</v>
      </c>
      <c r="T96" s="57">
        <v>39.100499999999997</v>
      </c>
      <c r="U96" s="77">
        <v>0.58689114440685242</v>
      </c>
      <c r="V96" s="24" t="s">
        <v>6081</v>
      </c>
      <c r="W96" s="216" t="s">
        <v>5960</v>
      </c>
      <c r="X96" s="216" t="s">
        <v>5971</v>
      </c>
      <c r="Y96" s="24" t="s">
        <v>5982</v>
      </c>
      <c r="Z96" s="24" t="s">
        <v>5964</v>
      </c>
      <c r="AA96" s="24" t="s">
        <v>5964</v>
      </c>
      <c r="AB96" s="24" t="s">
        <v>5990</v>
      </c>
      <c r="AC96" s="24" t="s">
        <v>5965</v>
      </c>
    </row>
    <row r="97" spans="1:29" s="169" customFormat="1">
      <c r="A97" s="24">
        <v>1465</v>
      </c>
      <c r="B97" s="24" t="s">
        <v>114</v>
      </c>
      <c r="C97" s="57">
        <v>12.8</v>
      </c>
      <c r="D97" s="57">
        <v>13.8</v>
      </c>
      <c r="E97" s="57">
        <v>12.65</v>
      </c>
      <c r="F97" s="57">
        <v>13.15</v>
      </c>
      <c r="G97" s="57">
        <v>13.15</v>
      </c>
      <c r="H97" s="57">
        <v>13.65</v>
      </c>
      <c r="I97" s="57">
        <v>12.7</v>
      </c>
      <c r="J97" s="57">
        <v>13.05</v>
      </c>
      <c r="K97" s="57">
        <v>13.2</v>
      </c>
      <c r="L97" s="57">
        <v>13.25</v>
      </c>
      <c r="M97" s="57">
        <v>12.4</v>
      </c>
      <c r="N97" s="57">
        <v>12.85</v>
      </c>
      <c r="O97" s="57">
        <v>697</v>
      </c>
      <c r="P97" s="57">
        <v>2409</v>
      </c>
      <c r="Q97" s="57">
        <v>49.409100000000002</v>
      </c>
      <c r="R97" s="57">
        <v>36.291200000000003</v>
      </c>
      <c r="S97" s="57">
        <v>52.198599999999999</v>
      </c>
      <c r="T97" s="57">
        <v>41.593699999999998</v>
      </c>
      <c r="U97" s="77">
        <v>0.35362760020294265</v>
      </c>
      <c r="V97" s="24" t="s">
        <v>6082</v>
      </c>
      <c r="W97" s="216" t="s">
        <v>6009</v>
      </c>
      <c r="X97" s="216" t="s">
        <v>5961</v>
      </c>
      <c r="Y97" s="24" t="s">
        <v>5963</v>
      </c>
      <c r="Z97" s="24" t="s">
        <v>5978</v>
      </c>
      <c r="AA97" s="24" t="s">
        <v>5962</v>
      </c>
      <c r="AB97" s="24" t="s">
        <v>5965</v>
      </c>
      <c r="AC97" s="24" t="s">
        <v>5970</v>
      </c>
    </row>
    <row r="98" spans="1:29" s="169" customFormat="1">
      <c r="A98" s="24">
        <v>1466</v>
      </c>
      <c r="B98" s="24" t="s">
        <v>115</v>
      </c>
      <c r="C98" s="57">
        <v>20.3</v>
      </c>
      <c r="D98" s="57">
        <v>21.6</v>
      </c>
      <c r="E98" s="57">
        <v>17</v>
      </c>
      <c r="F98" s="57">
        <v>18.350000000000001</v>
      </c>
      <c r="G98" s="57">
        <v>18.75</v>
      </c>
      <c r="H98" s="57">
        <v>21.05</v>
      </c>
      <c r="I98" s="57">
        <v>17.100000000000001</v>
      </c>
      <c r="J98" s="57">
        <v>18.75</v>
      </c>
      <c r="K98" s="57">
        <v>18.75</v>
      </c>
      <c r="L98" s="57">
        <v>19.399999999999999</v>
      </c>
      <c r="M98" s="57">
        <v>16</v>
      </c>
      <c r="N98" s="57">
        <v>17</v>
      </c>
      <c r="O98" s="57">
        <v>39250</v>
      </c>
      <c r="P98" s="57">
        <v>68206</v>
      </c>
      <c r="Q98" s="57">
        <v>39.439799999999998</v>
      </c>
      <c r="R98" s="57">
        <v>39.1175</v>
      </c>
      <c r="S98" s="57">
        <v>39.361400000000003</v>
      </c>
      <c r="T98" s="57">
        <v>39.198799999999999</v>
      </c>
      <c r="U98" s="77">
        <v>0.70334314022552591</v>
      </c>
      <c r="V98" s="24" t="s">
        <v>5987</v>
      </c>
      <c r="W98" s="216" t="s">
        <v>5967</v>
      </c>
      <c r="X98" s="216" t="s">
        <v>5971</v>
      </c>
      <c r="Y98" s="24" t="s">
        <v>5964</v>
      </c>
      <c r="Z98" s="24" t="s">
        <v>5985</v>
      </c>
      <c r="AA98" s="24" t="s">
        <v>5964</v>
      </c>
      <c r="AB98" s="24" t="s">
        <v>5990</v>
      </c>
      <c r="AC98" s="24" t="s">
        <v>5991</v>
      </c>
    </row>
    <row r="99" spans="1:29" s="169" customFormat="1">
      <c r="A99" s="24">
        <v>1467</v>
      </c>
      <c r="B99" s="24" t="s">
        <v>116</v>
      </c>
      <c r="C99" s="57">
        <v>17.600000000000001</v>
      </c>
      <c r="D99" s="57">
        <v>18.25</v>
      </c>
      <c r="E99" s="57">
        <v>16.25</v>
      </c>
      <c r="F99" s="57">
        <v>16.850000000000001</v>
      </c>
      <c r="G99" s="57">
        <v>17.05</v>
      </c>
      <c r="H99" s="57">
        <v>17.2</v>
      </c>
      <c r="I99" s="57">
        <v>14.45</v>
      </c>
      <c r="J99" s="57">
        <v>14.85</v>
      </c>
      <c r="K99" s="57">
        <v>15.05</v>
      </c>
      <c r="L99" s="57">
        <v>15.35</v>
      </c>
      <c r="M99" s="57">
        <v>13.3</v>
      </c>
      <c r="N99" s="57">
        <v>15.1</v>
      </c>
      <c r="O99" s="57">
        <v>29886</v>
      </c>
      <c r="P99" s="57">
        <v>14049</v>
      </c>
      <c r="Q99" s="57">
        <v>20.2852</v>
      </c>
      <c r="R99" s="57">
        <v>28.763500000000001</v>
      </c>
      <c r="S99" s="57">
        <v>19.157299999999999</v>
      </c>
      <c r="T99" s="57">
        <v>25.561399999999999</v>
      </c>
      <c r="U99" s="77">
        <v>2.5999952547037748</v>
      </c>
      <c r="V99" s="24" t="s">
        <v>6083</v>
      </c>
      <c r="W99" s="216" t="s">
        <v>5967</v>
      </c>
      <c r="X99" s="216" t="s">
        <v>6007</v>
      </c>
      <c r="Y99" s="24" t="s">
        <v>5964</v>
      </c>
      <c r="Z99" s="24" t="s">
        <v>5964</v>
      </c>
      <c r="AA99" s="24" t="s">
        <v>5972</v>
      </c>
      <c r="AB99" s="24" t="s">
        <v>5965</v>
      </c>
      <c r="AC99" s="24" t="s">
        <v>6084</v>
      </c>
    </row>
    <row r="100" spans="1:29" s="169" customFormat="1">
      <c r="A100" s="24">
        <v>1468</v>
      </c>
      <c r="B100" s="24" t="s">
        <v>117</v>
      </c>
      <c r="C100" s="57">
        <v>12.3</v>
      </c>
      <c r="D100" s="57">
        <v>13.05</v>
      </c>
      <c r="E100" s="57">
        <v>11.8</v>
      </c>
      <c r="F100" s="57">
        <v>12.4</v>
      </c>
      <c r="G100" s="57">
        <v>12.7</v>
      </c>
      <c r="H100" s="57">
        <v>13.45</v>
      </c>
      <c r="I100" s="57">
        <v>10.9</v>
      </c>
      <c r="J100" s="57">
        <v>11.3</v>
      </c>
      <c r="K100" s="57">
        <v>11.3</v>
      </c>
      <c r="L100" s="57">
        <v>14</v>
      </c>
      <c r="M100" s="57">
        <v>10.8</v>
      </c>
      <c r="N100" s="57">
        <v>11.75</v>
      </c>
      <c r="O100" s="57">
        <v>1651</v>
      </c>
      <c r="P100" s="57">
        <v>1326</v>
      </c>
      <c r="Q100" s="57">
        <v>26.2684</v>
      </c>
      <c r="R100" s="57">
        <v>37.430100000000003</v>
      </c>
      <c r="S100" s="57">
        <v>22.310199999999998</v>
      </c>
      <c r="T100" s="57">
        <v>32.390099999999997</v>
      </c>
      <c r="U100" s="77">
        <v>1.5217864923747277</v>
      </c>
      <c r="V100" s="24" t="s">
        <v>6085</v>
      </c>
      <c r="W100" s="216" t="s">
        <v>5967</v>
      </c>
      <c r="X100" s="216" t="s">
        <v>6007</v>
      </c>
      <c r="Y100" s="24" t="s">
        <v>5969</v>
      </c>
      <c r="Z100" s="24" t="s">
        <v>5964</v>
      </c>
      <c r="AA100" s="24" t="s">
        <v>5969</v>
      </c>
      <c r="AB100" s="24" t="s">
        <v>5996</v>
      </c>
      <c r="AC100" s="24" t="s">
        <v>5990</v>
      </c>
    </row>
    <row r="101" spans="1:29" s="169" customFormat="1">
      <c r="A101" s="24">
        <v>1470</v>
      </c>
      <c r="B101" s="24" t="s">
        <v>5735</v>
      </c>
      <c r="C101" s="57">
        <v>16.2</v>
      </c>
      <c r="D101" s="57">
        <v>16.899999999999999</v>
      </c>
      <c r="E101" s="57">
        <v>15.85</v>
      </c>
      <c r="F101" s="57">
        <v>16.25</v>
      </c>
      <c r="G101" s="57">
        <v>16.350000000000001</v>
      </c>
      <c r="H101" s="57">
        <v>18.2</v>
      </c>
      <c r="I101" s="57">
        <v>15.75</v>
      </c>
      <c r="J101" s="57">
        <v>16.55</v>
      </c>
      <c r="K101" s="57">
        <v>16.3</v>
      </c>
      <c r="L101" s="57">
        <v>16.899999999999999</v>
      </c>
      <c r="M101" s="57">
        <v>15.6</v>
      </c>
      <c r="N101" s="57">
        <v>16.3</v>
      </c>
      <c r="O101" s="57">
        <v>998</v>
      </c>
      <c r="P101" s="57">
        <v>1634</v>
      </c>
      <c r="Q101" s="57">
        <v>28.439599999999999</v>
      </c>
      <c r="R101" s="57">
        <v>25.352599999999999</v>
      </c>
      <c r="S101" s="57">
        <v>28.697600000000001</v>
      </c>
      <c r="T101" s="57">
        <v>26.467600000000001</v>
      </c>
      <c r="U101" s="77">
        <v>0.74649802801577592</v>
      </c>
      <c r="V101" s="24" t="s">
        <v>6086</v>
      </c>
      <c r="W101" s="216" t="s">
        <v>6009</v>
      </c>
      <c r="X101" s="216" t="s">
        <v>5971</v>
      </c>
      <c r="Y101" s="24" t="s">
        <v>5969</v>
      </c>
      <c r="Z101" s="24" t="s">
        <v>5969</v>
      </c>
      <c r="AA101" s="24" t="s">
        <v>5985</v>
      </c>
      <c r="AB101" s="24" t="s">
        <v>5970</v>
      </c>
      <c r="AC101" s="24" t="s">
        <v>5970</v>
      </c>
    </row>
    <row r="102" spans="1:29" s="169" customFormat="1">
      <c r="A102" s="24">
        <v>1471</v>
      </c>
      <c r="B102" s="24" t="s">
        <v>120</v>
      </c>
      <c r="C102" s="57">
        <v>10.15</v>
      </c>
      <c r="D102" s="57">
        <v>12.65</v>
      </c>
      <c r="E102" s="57">
        <v>9.0299999999999994</v>
      </c>
      <c r="F102" s="57">
        <v>10.4</v>
      </c>
      <c r="G102" s="57">
        <v>10.4</v>
      </c>
      <c r="H102" s="57">
        <v>11.65</v>
      </c>
      <c r="I102" s="57">
        <v>9.1199999999999992</v>
      </c>
      <c r="J102" s="57">
        <v>9.1300000000000008</v>
      </c>
      <c r="K102" s="57">
        <v>9.1300000000000008</v>
      </c>
      <c r="L102" s="57">
        <v>9.26</v>
      </c>
      <c r="M102" s="57">
        <v>7.39</v>
      </c>
      <c r="N102" s="57">
        <v>7.4</v>
      </c>
      <c r="O102" s="57">
        <v>12581</v>
      </c>
      <c r="P102" s="57">
        <v>31236</v>
      </c>
      <c r="Q102" s="57">
        <v>54.462800000000001</v>
      </c>
      <c r="R102" s="57">
        <v>59.938400000000001</v>
      </c>
      <c r="S102" s="57">
        <v>43.7667</v>
      </c>
      <c r="T102" s="57">
        <v>54.547800000000002</v>
      </c>
      <c r="U102" s="77">
        <v>0.49227742917716028</v>
      </c>
      <c r="V102" s="24" t="s">
        <v>6087</v>
      </c>
      <c r="W102" s="216" t="s">
        <v>5967</v>
      </c>
      <c r="X102" s="216" t="s">
        <v>5961</v>
      </c>
      <c r="Y102" s="24" t="s">
        <v>5969</v>
      </c>
      <c r="Z102" s="24" t="s">
        <v>5964</v>
      </c>
      <c r="AA102" s="24" t="s">
        <v>5964</v>
      </c>
      <c r="AB102" s="24" t="s">
        <v>5965</v>
      </c>
      <c r="AC102" s="24" t="s">
        <v>5979</v>
      </c>
    </row>
    <row r="103" spans="1:29" s="169" customFormat="1">
      <c r="A103" s="24">
        <v>1472</v>
      </c>
      <c r="B103" s="24" t="s">
        <v>121</v>
      </c>
      <c r="C103" s="57">
        <v>10.6</v>
      </c>
      <c r="D103" s="57">
        <v>10.75</v>
      </c>
      <c r="E103" s="57">
        <v>10</v>
      </c>
      <c r="F103" s="57">
        <v>10.4</v>
      </c>
      <c r="G103" s="57">
        <v>10.75</v>
      </c>
      <c r="H103" s="57">
        <v>10.8</v>
      </c>
      <c r="I103" s="57">
        <v>9.61</v>
      </c>
      <c r="J103" s="57">
        <v>9.8000000000000007</v>
      </c>
      <c r="K103" s="57">
        <v>9.98</v>
      </c>
      <c r="L103" s="57">
        <v>9.98</v>
      </c>
      <c r="M103" s="57">
        <v>7.53</v>
      </c>
      <c r="N103" s="57">
        <v>9.02</v>
      </c>
      <c r="O103" s="57">
        <v>1258</v>
      </c>
      <c r="P103" s="57">
        <v>2435</v>
      </c>
      <c r="Q103" s="57">
        <v>33.255600000000001</v>
      </c>
      <c r="R103" s="57">
        <v>27.011900000000001</v>
      </c>
      <c r="S103" s="57">
        <v>33.802</v>
      </c>
      <c r="T103" s="57">
        <v>29.275200000000002</v>
      </c>
      <c r="U103" s="77">
        <v>0.63143965320556694</v>
      </c>
      <c r="V103" s="24" t="s">
        <v>6088</v>
      </c>
      <c r="W103" s="216" t="s">
        <v>6009</v>
      </c>
      <c r="X103" s="216" t="s">
        <v>5971</v>
      </c>
      <c r="Y103" s="24" t="s">
        <v>5975</v>
      </c>
      <c r="Z103" s="24" t="s">
        <v>5964</v>
      </c>
      <c r="AA103" s="24" t="s">
        <v>6024</v>
      </c>
      <c r="AB103" s="24" t="s">
        <v>5979</v>
      </c>
      <c r="AC103" s="24" t="s">
        <v>5976</v>
      </c>
    </row>
    <row r="104" spans="1:29" s="169" customFormat="1">
      <c r="A104" s="24">
        <v>1473</v>
      </c>
      <c r="B104" s="24" t="s">
        <v>122</v>
      </c>
      <c r="C104" s="57">
        <v>18.25</v>
      </c>
      <c r="D104" s="57">
        <v>18.649999999999999</v>
      </c>
      <c r="E104" s="57">
        <v>17.7</v>
      </c>
      <c r="F104" s="57">
        <v>18.600000000000001</v>
      </c>
      <c r="G104" s="57">
        <v>18.899999999999999</v>
      </c>
      <c r="H104" s="57">
        <v>18.95</v>
      </c>
      <c r="I104" s="57">
        <v>17.75</v>
      </c>
      <c r="J104" s="57">
        <v>18</v>
      </c>
      <c r="K104" s="57">
        <v>18.149999999999999</v>
      </c>
      <c r="L104" s="57">
        <v>18.2</v>
      </c>
      <c r="M104" s="57">
        <v>17.05</v>
      </c>
      <c r="N104" s="57">
        <v>17.149999999999999</v>
      </c>
      <c r="O104" s="57">
        <v>1427</v>
      </c>
      <c r="P104" s="57">
        <v>2178</v>
      </c>
      <c r="Q104" s="57">
        <v>43.085799999999999</v>
      </c>
      <c r="R104" s="57">
        <v>37.1706</v>
      </c>
      <c r="S104" s="57">
        <v>34.057200000000002</v>
      </c>
      <c r="T104" s="57">
        <v>36.132800000000003</v>
      </c>
      <c r="U104" s="77">
        <v>0.80078563411896742</v>
      </c>
      <c r="V104" s="24" t="s">
        <v>6002</v>
      </c>
      <c r="W104" s="216" t="s">
        <v>5960</v>
      </c>
      <c r="X104" s="216" t="s">
        <v>5971</v>
      </c>
      <c r="Y104" s="24" t="s">
        <v>6016</v>
      </c>
      <c r="Z104" s="24" t="s">
        <v>5964</v>
      </c>
      <c r="AA104" s="24" t="s">
        <v>5964</v>
      </c>
      <c r="AB104" s="24" t="s">
        <v>5979</v>
      </c>
      <c r="AC104" s="24" t="s">
        <v>5965</v>
      </c>
    </row>
    <row r="105" spans="1:29" s="169" customFormat="1">
      <c r="A105" s="24">
        <v>1474</v>
      </c>
      <c r="B105" s="24" t="s">
        <v>123</v>
      </c>
      <c r="C105" s="57">
        <v>17.350000000000001</v>
      </c>
      <c r="D105" s="57">
        <v>18.8</v>
      </c>
      <c r="E105" s="57">
        <v>15.2</v>
      </c>
      <c r="F105" s="57">
        <v>16.100000000000001</v>
      </c>
      <c r="G105" s="57">
        <v>16.350000000000001</v>
      </c>
      <c r="H105" s="57">
        <v>16.45</v>
      </c>
      <c r="I105" s="57">
        <v>14</v>
      </c>
      <c r="J105" s="57">
        <v>14.55</v>
      </c>
      <c r="K105" s="57">
        <v>14.7</v>
      </c>
      <c r="L105" s="57">
        <v>15.25</v>
      </c>
      <c r="M105" s="57">
        <v>13.95</v>
      </c>
      <c r="N105" s="57">
        <v>15.1</v>
      </c>
      <c r="O105" s="57">
        <v>12597</v>
      </c>
      <c r="P105" s="57">
        <v>29410</v>
      </c>
      <c r="Q105" s="57">
        <v>43.154200000000003</v>
      </c>
      <c r="R105" s="57">
        <v>42.657499999999999</v>
      </c>
      <c r="S105" s="57">
        <v>41.395699999999998</v>
      </c>
      <c r="T105" s="57">
        <v>42.236899999999999</v>
      </c>
      <c r="U105" s="77">
        <v>0.52350674373795769</v>
      </c>
      <c r="V105" s="24" t="s">
        <v>6083</v>
      </c>
      <c r="W105" s="216" t="s">
        <v>5960</v>
      </c>
      <c r="X105" s="216" t="s">
        <v>5971</v>
      </c>
      <c r="Y105" s="24" t="s">
        <v>5964</v>
      </c>
      <c r="Z105" s="24" t="s">
        <v>5964</v>
      </c>
      <c r="AA105" s="24" t="s">
        <v>6075</v>
      </c>
      <c r="AB105" s="24" t="s">
        <v>5965</v>
      </c>
      <c r="AC105" s="24" t="s">
        <v>5976</v>
      </c>
    </row>
    <row r="106" spans="1:29" s="169" customFormat="1">
      <c r="A106" s="24">
        <v>1475</v>
      </c>
      <c r="B106" s="24" t="s">
        <v>5826</v>
      </c>
      <c r="C106" s="57">
        <v>35.6</v>
      </c>
      <c r="D106" s="57">
        <v>43.65</v>
      </c>
      <c r="E106" s="57">
        <v>35.6</v>
      </c>
      <c r="F106" s="57">
        <v>37.1</v>
      </c>
      <c r="G106" s="57">
        <v>37.1</v>
      </c>
      <c r="H106" s="57">
        <v>37.5</v>
      </c>
      <c r="I106" s="57">
        <v>33.299999999999997</v>
      </c>
      <c r="J106" s="57">
        <v>34.950000000000003</v>
      </c>
      <c r="K106" s="57">
        <v>34.200000000000003</v>
      </c>
      <c r="L106" s="57">
        <v>35</v>
      </c>
      <c r="M106" s="57">
        <v>33</v>
      </c>
      <c r="N106" s="57">
        <v>34.950000000000003</v>
      </c>
      <c r="O106" s="57">
        <v>183</v>
      </c>
      <c r="P106" s="57">
        <v>484</v>
      </c>
      <c r="Q106" s="57">
        <v>51.868000000000002</v>
      </c>
      <c r="R106" s="57">
        <v>66.341300000000004</v>
      </c>
      <c r="S106" s="57">
        <v>45.067900000000002</v>
      </c>
      <c r="T106" s="57">
        <v>59.2502</v>
      </c>
      <c r="U106" s="77">
        <v>0.4621212121212121</v>
      </c>
      <c r="V106" s="24" t="s">
        <v>6089</v>
      </c>
      <c r="W106" s="216" t="s">
        <v>5967</v>
      </c>
      <c r="X106" s="216" t="s">
        <v>5961</v>
      </c>
      <c r="Y106" s="24" t="s">
        <v>6090</v>
      </c>
      <c r="Z106" s="24" t="s">
        <v>5964</v>
      </c>
      <c r="AA106" s="24" t="s">
        <v>6016</v>
      </c>
      <c r="AB106" s="24" t="s">
        <v>5979</v>
      </c>
      <c r="AC106" s="24" t="s">
        <v>5976</v>
      </c>
    </row>
    <row r="107" spans="1:29" s="169" customFormat="1">
      <c r="A107" s="24">
        <v>1476</v>
      </c>
      <c r="B107" s="24" t="s">
        <v>125</v>
      </c>
      <c r="C107" s="57">
        <v>645</v>
      </c>
      <c r="D107" s="57">
        <v>673</v>
      </c>
      <c r="E107" s="57">
        <v>600</v>
      </c>
      <c r="F107" s="57">
        <v>656</v>
      </c>
      <c r="G107" s="57">
        <v>661</v>
      </c>
      <c r="H107" s="57">
        <v>680</v>
      </c>
      <c r="I107" s="57">
        <v>575</v>
      </c>
      <c r="J107" s="57">
        <v>610</v>
      </c>
      <c r="K107" s="57">
        <v>614</v>
      </c>
      <c r="L107" s="57">
        <v>625</v>
      </c>
      <c r="M107" s="57">
        <v>503</v>
      </c>
      <c r="N107" s="57">
        <v>542</v>
      </c>
      <c r="O107" s="57">
        <v>16075</v>
      </c>
      <c r="P107" s="57">
        <v>21536</v>
      </c>
      <c r="Q107" s="57">
        <v>84.83</v>
      </c>
      <c r="R107" s="57">
        <v>85.561199999999999</v>
      </c>
      <c r="S107" s="57">
        <v>74.061700000000002</v>
      </c>
      <c r="T107" s="57">
        <v>81.727999999999994</v>
      </c>
      <c r="U107" s="77">
        <v>0.91229672280006602</v>
      </c>
      <c r="V107" s="24" t="s">
        <v>6049</v>
      </c>
      <c r="W107" s="216" t="s">
        <v>5967</v>
      </c>
      <c r="X107" s="216" t="s">
        <v>5989</v>
      </c>
      <c r="Y107" s="24" t="s">
        <v>6075</v>
      </c>
      <c r="Z107" s="24" t="s">
        <v>5964</v>
      </c>
      <c r="AA107" s="24" t="s">
        <v>5964</v>
      </c>
      <c r="AB107" s="24" t="s">
        <v>5965</v>
      </c>
      <c r="AC107" s="24" t="s">
        <v>5991</v>
      </c>
    </row>
    <row r="108" spans="1:29" s="169" customFormat="1">
      <c r="A108" s="24">
        <v>1477</v>
      </c>
      <c r="B108" s="24" t="s">
        <v>126</v>
      </c>
      <c r="C108" s="57">
        <v>282</v>
      </c>
      <c r="D108" s="57">
        <v>289</v>
      </c>
      <c r="E108" s="57">
        <v>250.5</v>
      </c>
      <c r="F108" s="57">
        <v>274</v>
      </c>
      <c r="G108" s="57">
        <v>275</v>
      </c>
      <c r="H108" s="57">
        <v>278.5</v>
      </c>
      <c r="I108" s="57">
        <v>231.5</v>
      </c>
      <c r="J108" s="57">
        <v>237.5</v>
      </c>
      <c r="K108" s="57">
        <v>234.5</v>
      </c>
      <c r="L108" s="57">
        <v>253.5</v>
      </c>
      <c r="M108" s="57">
        <v>213.5</v>
      </c>
      <c r="N108" s="57">
        <v>229.5</v>
      </c>
      <c r="O108" s="57">
        <v>31559</v>
      </c>
      <c r="P108" s="57">
        <v>45109</v>
      </c>
      <c r="Q108" s="57">
        <v>75.1096</v>
      </c>
      <c r="R108" s="57">
        <v>81.461799999999997</v>
      </c>
      <c r="S108" s="57">
        <v>64.358800000000002</v>
      </c>
      <c r="T108" s="57">
        <v>75.760800000000003</v>
      </c>
      <c r="U108" s="77">
        <v>0.85508681440757084</v>
      </c>
      <c r="V108" s="24" t="s">
        <v>6091</v>
      </c>
      <c r="W108" s="216" t="s">
        <v>5967</v>
      </c>
      <c r="X108" s="216" t="s">
        <v>5989</v>
      </c>
      <c r="Y108" s="24" t="s">
        <v>5975</v>
      </c>
      <c r="Z108" s="24" t="s">
        <v>5964</v>
      </c>
      <c r="AA108" s="24" t="s">
        <v>6073</v>
      </c>
      <c r="AB108" s="24" t="s">
        <v>5970</v>
      </c>
      <c r="AC108" s="24" t="s">
        <v>5986</v>
      </c>
    </row>
    <row r="109" spans="1:29" s="169" customFormat="1">
      <c r="A109" s="24">
        <v>1503</v>
      </c>
      <c r="B109" s="24" t="s">
        <v>127</v>
      </c>
      <c r="C109" s="57">
        <v>51.2</v>
      </c>
      <c r="D109" s="57">
        <v>55.4</v>
      </c>
      <c r="E109" s="57">
        <v>51</v>
      </c>
      <c r="F109" s="57">
        <v>53.1</v>
      </c>
      <c r="G109" s="57">
        <v>53.6</v>
      </c>
      <c r="H109" s="57">
        <v>55.2</v>
      </c>
      <c r="I109" s="57">
        <v>52.2</v>
      </c>
      <c r="J109" s="57">
        <v>53.5</v>
      </c>
      <c r="K109" s="57">
        <v>53.9</v>
      </c>
      <c r="L109" s="57">
        <v>54</v>
      </c>
      <c r="M109" s="57">
        <v>50.3</v>
      </c>
      <c r="N109" s="57">
        <v>51.6</v>
      </c>
      <c r="O109" s="57">
        <v>1348</v>
      </c>
      <c r="P109" s="57">
        <v>2561</v>
      </c>
      <c r="Q109" s="57">
        <v>69.593000000000004</v>
      </c>
      <c r="R109" s="57">
        <v>63.933799999999998</v>
      </c>
      <c r="S109" s="57">
        <v>65.334699999999998</v>
      </c>
      <c r="T109" s="57">
        <v>64.400800000000004</v>
      </c>
      <c r="U109" s="77">
        <v>0.64332509002559768</v>
      </c>
      <c r="V109" s="24" t="s">
        <v>6092</v>
      </c>
      <c r="W109" s="216" t="s">
        <v>5967</v>
      </c>
      <c r="X109" s="216" t="s">
        <v>5961</v>
      </c>
      <c r="Y109" s="24" t="s">
        <v>5982</v>
      </c>
      <c r="Z109" s="24" t="s">
        <v>5978</v>
      </c>
      <c r="AA109" s="24" t="s">
        <v>5964</v>
      </c>
      <c r="AB109" s="24" t="s">
        <v>5979</v>
      </c>
      <c r="AC109" s="24" t="s">
        <v>5986</v>
      </c>
    </row>
    <row r="110" spans="1:29" s="169" customFormat="1">
      <c r="A110" s="24">
        <v>1504</v>
      </c>
      <c r="B110" s="24" t="s">
        <v>128</v>
      </c>
      <c r="C110" s="57">
        <v>33</v>
      </c>
      <c r="D110" s="57">
        <v>35</v>
      </c>
      <c r="E110" s="57">
        <v>31.8</v>
      </c>
      <c r="F110" s="57">
        <v>33.200000000000003</v>
      </c>
      <c r="G110" s="57">
        <v>33.1</v>
      </c>
      <c r="H110" s="57">
        <v>34.799999999999997</v>
      </c>
      <c r="I110" s="57">
        <v>30.5</v>
      </c>
      <c r="J110" s="57">
        <v>31.05</v>
      </c>
      <c r="K110" s="57">
        <v>31.45</v>
      </c>
      <c r="L110" s="57">
        <v>31.9</v>
      </c>
      <c r="M110" s="57">
        <v>28.5</v>
      </c>
      <c r="N110" s="57">
        <v>30.25</v>
      </c>
      <c r="O110" s="57">
        <v>28365</v>
      </c>
      <c r="P110" s="57">
        <v>49829</v>
      </c>
      <c r="Q110" s="57">
        <v>60.0914</v>
      </c>
      <c r="R110" s="57">
        <v>66.076499999999996</v>
      </c>
      <c r="S110" s="57">
        <v>51.7956</v>
      </c>
      <c r="T110" s="57">
        <v>61.316200000000002</v>
      </c>
      <c r="U110" s="77">
        <v>0.69574611839156575</v>
      </c>
      <c r="V110" s="24" t="s">
        <v>5966</v>
      </c>
      <c r="W110" s="216" t="s">
        <v>5967</v>
      </c>
      <c r="X110" s="216" t="s">
        <v>5961</v>
      </c>
      <c r="Y110" s="24" t="s">
        <v>5969</v>
      </c>
      <c r="Z110" s="24" t="s">
        <v>5964</v>
      </c>
      <c r="AA110" s="24" t="s">
        <v>5964</v>
      </c>
      <c r="AB110" s="24" t="s">
        <v>5965</v>
      </c>
      <c r="AC110" s="24" t="s">
        <v>5970</v>
      </c>
    </row>
    <row r="111" spans="1:29" s="169" customFormat="1">
      <c r="A111" s="24">
        <v>1506</v>
      </c>
      <c r="B111" s="24" t="s">
        <v>129</v>
      </c>
      <c r="C111" s="57">
        <v>9.69</v>
      </c>
      <c r="D111" s="57">
        <v>11.75</v>
      </c>
      <c r="E111" s="57">
        <v>9.5500000000000007</v>
      </c>
      <c r="F111" s="57">
        <v>10.15</v>
      </c>
      <c r="G111" s="57">
        <v>10.199999999999999</v>
      </c>
      <c r="H111" s="57">
        <v>10.45</v>
      </c>
      <c r="I111" s="57">
        <v>9.8000000000000007</v>
      </c>
      <c r="J111" s="57">
        <v>10.1</v>
      </c>
      <c r="K111" s="57">
        <v>10</v>
      </c>
      <c r="L111" s="57">
        <v>10.15</v>
      </c>
      <c r="M111" s="57">
        <v>9.33</v>
      </c>
      <c r="N111" s="57">
        <v>9.52</v>
      </c>
      <c r="O111" s="57">
        <v>1988</v>
      </c>
      <c r="P111" s="57">
        <v>3968</v>
      </c>
      <c r="Q111" s="57">
        <v>28.064</v>
      </c>
      <c r="R111" s="57">
        <v>26.668099999999999</v>
      </c>
      <c r="S111" s="57">
        <v>23.1706</v>
      </c>
      <c r="T111" s="57">
        <v>25.502300000000002</v>
      </c>
      <c r="U111" s="77">
        <v>0.61234318996415771</v>
      </c>
      <c r="V111" s="24" t="s">
        <v>6093</v>
      </c>
      <c r="W111" s="216" t="s">
        <v>5960</v>
      </c>
      <c r="X111" s="216" t="s">
        <v>6007</v>
      </c>
      <c r="Y111" s="24" t="s">
        <v>5963</v>
      </c>
      <c r="Z111" s="24" t="s">
        <v>5974</v>
      </c>
      <c r="AA111" s="24" t="s">
        <v>5964</v>
      </c>
      <c r="AB111" s="24" t="s">
        <v>5990</v>
      </c>
      <c r="AC111" s="24" t="s">
        <v>5990</v>
      </c>
    </row>
    <row r="112" spans="1:29" s="169" customFormat="1">
      <c r="A112" s="24">
        <v>1507</v>
      </c>
      <c r="B112" s="24" t="s">
        <v>130</v>
      </c>
      <c r="C112" s="57">
        <v>61.9</v>
      </c>
      <c r="D112" s="57">
        <v>63.3</v>
      </c>
      <c r="E112" s="57">
        <v>61.1</v>
      </c>
      <c r="F112" s="57">
        <v>61.6</v>
      </c>
      <c r="G112" s="57">
        <v>61.8</v>
      </c>
      <c r="H112" s="57">
        <v>62.5</v>
      </c>
      <c r="I112" s="57">
        <v>60.1</v>
      </c>
      <c r="J112" s="57">
        <v>60.7</v>
      </c>
      <c r="K112" s="57">
        <v>60.8</v>
      </c>
      <c r="L112" s="57">
        <v>61</v>
      </c>
      <c r="M112" s="57">
        <v>57.9</v>
      </c>
      <c r="N112" s="57">
        <v>58.3</v>
      </c>
      <c r="O112" s="57">
        <v>660</v>
      </c>
      <c r="P112" s="57">
        <v>1607</v>
      </c>
      <c r="Q112" s="57">
        <v>46.354900000000001</v>
      </c>
      <c r="R112" s="57">
        <v>48.567700000000002</v>
      </c>
      <c r="S112" s="57">
        <v>36.677500000000002</v>
      </c>
      <c r="T112" s="57">
        <v>44.604300000000002</v>
      </c>
      <c r="U112" s="77">
        <v>0.501970545529973</v>
      </c>
      <c r="V112" s="24" t="s">
        <v>5959</v>
      </c>
      <c r="W112" s="216" t="s">
        <v>5967</v>
      </c>
      <c r="X112" s="216" t="s">
        <v>5971</v>
      </c>
      <c r="Y112" s="24" t="s">
        <v>5978</v>
      </c>
      <c r="Z112" s="24" t="s">
        <v>5984</v>
      </c>
      <c r="AA112" s="24" t="s">
        <v>5964</v>
      </c>
      <c r="AB112" s="24" t="s">
        <v>5965</v>
      </c>
      <c r="AC112" s="24" t="s">
        <v>5965</v>
      </c>
    </row>
    <row r="113" spans="1:29" s="169" customFormat="1">
      <c r="A113" s="24">
        <v>1512</v>
      </c>
      <c r="B113" s="24" t="s">
        <v>131</v>
      </c>
      <c r="C113" s="57">
        <v>4.6900000000000004</v>
      </c>
      <c r="D113" s="57">
        <v>4.71</v>
      </c>
      <c r="E113" s="57">
        <v>4.22</v>
      </c>
      <c r="F113" s="57">
        <v>4.3499999999999996</v>
      </c>
      <c r="G113" s="57">
        <v>4.3499999999999996</v>
      </c>
      <c r="H113" s="57">
        <v>4.8600000000000003</v>
      </c>
      <c r="I113" s="57">
        <v>4.2699999999999996</v>
      </c>
      <c r="J113" s="57">
        <v>4.4000000000000004</v>
      </c>
      <c r="K113" s="57">
        <v>4.3099999999999996</v>
      </c>
      <c r="L113" s="57">
        <v>4.74</v>
      </c>
      <c r="M113" s="57">
        <v>4.1399999999999997</v>
      </c>
      <c r="N113" s="57">
        <v>4.21</v>
      </c>
      <c r="O113" s="57">
        <v>1012</v>
      </c>
      <c r="P113" s="57">
        <v>1708</v>
      </c>
      <c r="Q113" s="57">
        <v>39.5426</v>
      </c>
      <c r="R113" s="57">
        <v>46.025399999999998</v>
      </c>
      <c r="S113" s="57">
        <v>32.2318</v>
      </c>
      <c r="T113" s="57">
        <v>41.427500000000002</v>
      </c>
      <c r="U113" s="77">
        <v>0.72417382253447826</v>
      </c>
      <c r="V113" s="24" t="s">
        <v>6094</v>
      </c>
      <c r="W113" s="216" t="s">
        <v>5967</v>
      </c>
      <c r="X113" s="216" t="s">
        <v>5971</v>
      </c>
      <c r="Y113" s="24" t="s">
        <v>5964</v>
      </c>
      <c r="Z113" s="24" t="s">
        <v>5969</v>
      </c>
      <c r="AA113" s="24" t="s">
        <v>6000</v>
      </c>
      <c r="AB113" s="24" t="s">
        <v>5996</v>
      </c>
      <c r="AC113" s="24" t="s">
        <v>5965</v>
      </c>
    </row>
    <row r="114" spans="1:29" s="169" customFormat="1">
      <c r="A114" s="24">
        <v>1513</v>
      </c>
      <c r="B114" s="24" t="s">
        <v>132</v>
      </c>
      <c r="C114" s="57">
        <v>51.3</v>
      </c>
      <c r="D114" s="57">
        <v>54.3</v>
      </c>
      <c r="E114" s="57">
        <v>48.55</v>
      </c>
      <c r="F114" s="57">
        <v>50.8</v>
      </c>
      <c r="G114" s="57">
        <v>51</v>
      </c>
      <c r="H114" s="57">
        <v>52</v>
      </c>
      <c r="I114" s="57">
        <v>48.9</v>
      </c>
      <c r="J114" s="57">
        <v>50.5</v>
      </c>
      <c r="K114" s="57">
        <v>51</v>
      </c>
      <c r="L114" s="57">
        <v>51.4</v>
      </c>
      <c r="M114" s="57">
        <v>45.3</v>
      </c>
      <c r="N114" s="57">
        <v>47.35</v>
      </c>
      <c r="O114" s="57">
        <v>46487</v>
      </c>
      <c r="P114" s="57">
        <v>109569</v>
      </c>
      <c r="Q114" s="57">
        <v>45.555999999999997</v>
      </c>
      <c r="R114" s="57">
        <v>56.247999999999998</v>
      </c>
      <c r="S114" s="57">
        <v>36.702500000000001</v>
      </c>
      <c r="T114" s="57">
        <v>49.732799999999997</v>
      </c>
      <c r="U114" s="77">
        <v>0.51855401112033916</v>
      </c>
      <c r="V114" s="24" t="s">
        <v>6049</v>
      </c>
      <c r="W114" s="216" t="s">
        <v>5967</v>
      </c>
      <c r="X114" s="216" t="s">
        <v>5971</v>
      </c>
      <c r="Y114" s="24" t="s">
        <v>5978</v>
      </c>
      <c r="Z114" s="24" t="s">
        <v>5975</v>
      </c>
      <c r="AA114" s="24" t="s">
        <v>5964</v>
      </c>
      <c r="AB114" s="24" t="s">
        <v>5965</v>
      </c>
      <c r="AC114" s="24" t="s">
        <v>5991</v>
      </c>
    </row>
    <row r="115" spans="1:29" s="169" customFormat="1">
      <c r="A115" s="24">
        <v>1514</v>
      </c>
      <c r="B115" s="24" t="s">
        <v>133</v>
      </c>
      <c r="C115" s="57">
        <v>23.85</v>
      </c>
      <c r="D115" s="57">
        <v>27.1</v>
      </c>
      <c r="E115" s="57">
        <v>23.7</v>
      </c>
      <c r="F115" s="57">
        <v>25.2</v>
      </c>
      <c r="G115" s="57">
        <v>25.5</v>
      </c>
      <c r="H115" s="57">
        <v>27.1</v>
      </c>
      <c r="I115" s="57">
        <v>25.1</v>
      </c>
      <c r="J115" s="57">
        <v>26.55</v>
      </c>
      <c r="K115" s="57">
        <v>26.85</v>
      </c>
      <c r="L115" s="57">
        <v>27.7</v>
      </c>
      <c r="M115" s="57">
        <v>23.65</v>
      </c>
      <c r="N115" s="57">
        <v>25.2</v>
      </c>
      <c r="O115" s="57">
        <v>15669</v>
      </c>
      <c r="P115" s="57">
        <v>25903</v>
      </c>
      <c r="Q115" s="57">
        <v>52.591500000000003</v>
      </c>
      <c r="R115" s="57">
        <v>49.414000000000001</v>
      </c>
      <c r="S115" s="57">
        <v>54.4026</v>
      </c>
      <c r="T115" s="57">
        <v>51.076799999999999</v>
      </c>
      <c r="U115" s="77">
        <v>0.73933521213759024</v>
      </c>
      <c r="V115" s="24" t="s">
        <v>6056</v>
      </c>
      <c r="W115" s="216" t="s">
        <v>6009</v>
      </c>
      <c r="X115" s="216" t="s">
        <v>5961</v>
      </c>
      <c r="Y115" s="24" t="s">
        <v>5982</v>
      </c>
      <c r="Z115" s="24" t="s">
        <v>5982</v>
      </c>
      <c r="AA115" s="24" t="s">
        <v>5964</v>
      </c>
      <c r="AB115" s="24" t="s">
        <v>5990</v>
      </c>
      <c r="AC115" s="24" t="s">
        <v>5986</v>
      </c>
    </row>
    <row r="116" spans="1:29" s="169" customFormat="1">
      <c r="A116" s="24">
        <v>1515</v>
      </c>
      <c r="B116" s="24" t="s">
        <v>134</v>
      </c>
      <c r="C116" s="57">
        <v>78</v>
      </c>
      <c r="D116" s="57">
        <v>83.5</v>
      </c>
      <c r="E116" s="57">
        <v>76</v>
      </c>
      <c r="F116" s="57">
        <v>78.900000000000006</v>
      </c>
      <c r="G116" s="57">
        <v>78.900000000000006</v>
      </c>
      <c r="H116" s="57">
        <v>86.2</v>
      </c>
      <c r="I116" s="57">
        <v>76</v>
      </c>
      <c r="J116" s="57">
        <v>77.099999999999994</v>
      </c>
      <c r="K116" s="57">
        <v>77.3</v>
      </c>
      <c r="L116" s="57">
        <v>82.4</v>
      </c>
      <c r="M116" s="57">
        <v>68.900000000000006</v>
      </c>
      <c r="N116" s="57">
        <v>69.3</v>
      </c>
      <c r="O116" s="57">
        <v>21197</v>
      </c>
      <c r="P116" s="57">
        <v>40046</v>
      </c>
      <c r="Q116" s="57">
        <v>39.124600000000001</v>
      </c>
      <c r="R116" s="57">
        <v>45.335599999999999</v>
      </c>
      <c r="S116" s="57">
        <v>30.6859</v>
      </c>
      <c r="T116" s="57">
        <v>40.452399999999997</v>
      </c>
      <c r="U116" s="77">
        <v>0.64694212766429715</v>
      </c>
      <c r="V116" s="24" t="s">
        <v>6095</v>
      </c>
      <c r="W116" s="216" t="s">
        <v>5967</v>
      </c>
      <c r="X116" s="216" t="s">
        <v>5971</v>
      </c>
      <c r="Y116" s="24" t="s">
        <v>5969</v>
      </c>
      <c r="Z116" s="24" t="s">
        <v>6000</v>
      </c>
      <c r="AA116" s="24" t="s">
        <v>5964</v>
      </c>
      <c r="AB116" s="24" t="s">
        <v>5986</v>
      </c>
      <c r="AC116" s="24" t="s">
        <v>5979</v>
      </c>
    </row>
    <row r="117" spans="1:29" s="169" customFormat="1">
      <c r="A117" s="24">
        <v>1516</v>
      </c>
      <c r="B117" s="24" t="s">
        <v>135</v>
      </c>
      <c r="C117" s="57">
        <v>21.15</v>
      </c>
      <c r="D117" s="57">
        <v>22.25</v>
      </c>
      <c r="E117" s="57">
        <v>21</v>
      </c>
      <c r="F117" s="57">
        <v>22</v>
      </c>
      <c r="G117" s="57">
        <v>22.1</v>
      </c>
      <c r="H117" s="57">
        <v>22.75</v>
      </c>
      <c r="I117" s="57">
        <v>21.6</v>
      </c>
      <c r="J117" s="57">
        <v>21.85</v>
      </c>
      <c r="K117" s="57">
        <v>21.75</v>
      </c>
      <c r="L117" s="57">
        <v>22</v>
      </c>
      <c r="M117" s="57">
        <v>18.899999999999999</v>
      </c>
      <c r="N117" s="57">
        <v>19.2</v>
      </c>
      <c r="O117" s="57">
        <v>1196</v>
      </c>
      <c r="P117" s="57">
        <v>844</v>
      </c>
      <c r="Q117" s="57">
        <v>52.501199999999997</v>
      </c>
      <c r="R117" s="57">
        <v>63.934899999999999</v>
      </c>
      <c r="S117" s="57">
        <v>36.258699999999997</v>
      </c>
      <c r="T117" s="57">
        <v>54.709499999999998</v>
      </c>
      <c r="U117" s="77">
        <v>1.7319641916798314</v>
      </c>
      <c r="V117" s="24" t="s">
        <v>6096</v>
      </c>
      <c r="W117" s="216" t="s">
        <v>5967</v>
      </c>
      <c r="X117" s="216" t="s">
        <v>5961</v>
      </c>
      <c r="Y117" s="24" t="s">
        <v>5982</v>
      </c>
      <c r="Z117" s="24" t="s">
        <v>6000</v>
      </c>
      <c r="AA117" s="24" t="s">
        <v>5964</v>
      </c>
      <c r="AB117" s="24" t="s">
        <v>5965</v>
      </c>
      <c r="AC117" s="24" t="s">
        <v>5965</v>
      </c>
    </row>
    <row r="118" spans="1:29" s="169" customFormat="1">
      <c r="A118" s="24">
        <v>1517</v>
      </c>
      <c r="B118" s="24" t="s">
        <v>136</v>
      </c>
      <c r="C118" s="57">
        <v>25.95</v>
      </c>
      <c r="D118" s="57">
        <v>30</v>
      </c>
      <c r="E118" s="57">
        <v>24.1</v>
      </c>
      <c r="F118" s="57">
        <v>28.8</v>
      </c>
      <c r="G118" s="57">
        <v>29</v>
      </c>
      <c r="H118" s="57">
        <v>34</v>
      </c>
      <c r="I118" s="57">
        <v>26.55</v>
      </c>
      <c r="J118" s="57">
        <v>31.8</v>
      </c>
      <c r="K118" s="57">
        <v>32.049999999999997</v>
      </c>
      <c r="L118" s="57">
        <v>32.6</v>
      </c>
      <c r="M118" s="57">
        <v>23.35</v>
      </c>
      <c r="N118" s="57">
        <v>26.9</v>
      </c>
      <c r="O118" s="57">
        <v>75130</v>
      </c>
      <c r="P118" s="57">
        <v>236745</v>
      </c>
      <c r="Q118" s="57">
        <v>76.783299999999997</v>
      </c>
      <c r="R118" s="57">
        <v>75.426100000000005</v>
      </c>
      <c r="S118" s="57">
        <v>72.165899999999993</v>
      </c>
      <c r="T118" s="57">
        <v>74.339399999999998</v>
      </c>
      <c r="U118" s="77">
        <v>0.3878669266745044</v>
      </c>
      <c r="V118" s="24" t="s">
        <v>6001</v>
      </c>
      <c r="W118" s="216" t="s">
        <v>5960</v>
      </c>
      <c r="X118" s="216" t="s">
        <v>5961</v>
      </c>
      <c r="Y118" s="24" t="s">
        <v>5982</v>
      </c>
      <c r="Z118" s="24" t="s">
        <v>5982</v>
      </c>
      <c r="AA118" s="24" t="s">
        <v>5964</v>
      </c>
      <c r="AB118" s="24" t="s">
        <v>5965</v>
      </c>
      <c r="AC118" s="24" t="s">
        <v>5986</v>
      </c>
    </row>
    <row r="119" spans="1:29" s="169" customFormat="1">
      <c r="A119" s="24">
        <v>1519</v>
      </c>
      <c r="B119" s="24" t="s">
        <v>137</v>
      </c>
      <c r="C119" s="57">
        <v>44.5</v>
      </c>
      <c r="D119" s="57">
        <v>45.3</v>
      </c>
      <c r="E119" s="57">
        <v>41</v>
      </c>
      <c r="F119" s="57">
        <v>43.6</v>
      </c>
      <c r="G119" s="57">
        <v>43.7</v>
      </c>
      <c r="H119" s="57">
        <v>48.45</v>
      </c>
      <c r="I119" s="57">
        <v>40.9</v>
      </c>
      <c r="J119" s="57">
        <v>43.35</v>
      </c>
      <c r="K119" s="57">
        <v>43.45</v>
      </c>
      <c r="L119" s="57">
        <v>43.9</v>
      </c>
      <c r="M119" s="57">
        <v>36.1</v>
      </c>
      <c r="N119" s="57">
        <v>37.9</v>
      </c>
      <c r="O119" s="57">
        <v>13235</v>
      </c>
      <c r="P119" s="57">
        <v>31804</v>
      </c>
      <c r="Q119" s="57">
        <v>41.932899999999997</v>
      </c>
      <c r="R119" s="57">
        <v>53.7712</v>
      </c>
      <c r="S119" s="57">
        <v>30.772200000000002</v>
      </c>
      <c r="T119" s="57">
        <v>46.104799999999997</v>
      </c>
      <c r="U119" s="77">
        <v>0.50861876214033175</v>
      </c>
      <c r="V119" s="24" t="s">
        <v>6041</v>
      </c>
      <c r="W119" s="216" t="s">
        <v>5967</v>
      </c>
      <c r="X119" s="216" t="s">
        <v>5971</v>
      </c>
      <c r="Y119" s="24" t="s">
        <v>5975</v>
      </c>
      <c r="Z119" s="24" t="s">
        <v>5978</v>
      </c>
      <c r="AA119" s="24" t="s">
        <v>5964</v>
      </c>
      <c r="AB119" s="24" t="s">
        <v>5965</v>
      </c>
      <c r="AC119" s="24" t="s">
        <v>5990</v>
      </c>
    </row>
    <row r="120" spans="1:29" s="169" customFormat="1">
      <c r="A120" s="24">
        <v>1521</v>
      </c>
      <c r="B120" s="24" t="s">
        <v>138</v>
      </c>
      <c r="C120" s="57">
        <v>44.2</v>
      </c>
      <c r="D120" s="57">
        <v>48.1</v>
      </c>
      <c r="E120" s="57">
        <v>43.95</v>
      </c>
      <c r="F120" s="57">
        <v>46</v>
      </c>
      <c r="G120" s="57">
        <v>46</v>
      </c>
      <c r="H120" s="57">
        <v>47.05</v>
      </c>
      <c r="I120" s="57">
        <v>44.8</v>
      </c>
      <c r="J120" s="57">
        <v>45.75</v>
      </c>
      <c r="K120" s="57">
        <v>45.75</v>
      </c>
      <c r="L120" s="57">
        <v>45.9</v>
      </c>
      <c r="M120" s="57">
        <v>42.1</v>
      </c>
      <c r="N120" s="57">
        <v>42.6</v>
      </c>
      <c r="O120" s="57">
        <v>726</v>
      </c>
      <c r="P120" s="57">
        <v>1444</v>
      </c>
      <c r="Q120" s="57">
        <v>22.177600000000002</v>
      </c>
      <c r="R120" s="57">
        <v>23.465900000000001</v>
      </c>
      <c r="S120" s="57">
        <v>16.881499999999999</v>
      </c>
      <c r="T120" s="57">
        <v>21.271100000000001</v>
      </c>
      <c r="U120" s="77">
        <v>0.61449676823638044</v>
      </c>
      <c r="V120" s="24" t="s">
        <v>6002</v>
      </c>
      <c r="W120" s="216" t="s">
        <v>5967</v>
      </c>
      <c r="X120" s="216" t="s">
        <v>6007</v>
      </c>
      <c r="Y120" s="24" t="s">
        <v>5982</v>
      </c>
      <c r="Z120" s="24" t="s">
        <v>6073</v>
      </c>
      <c r="AA120" s="24" t="s">
        <v>5964</v>
      </c>
      <c r="AB120" s="24" t="s">
        <v>5979</v>
      </c>
      <c r="AC120" s="24" t="s">
        <v>5965</v>
      </c>
    </row>
    <row r="121" spans="1:29" s="169" customFormat="1">
      <c r="A121" s="24">
        <v>1522</v>
      </c>
      <c r="B121" s="24" t="s">
        <v>139</v>
      </c>
      <c r="C121" s="57">
        <v>21.9</v>
      </c>
      <c r="D121" s="57">
        <v>22.95</v>
      </c>
      <c r="E121" s="57">
        <v>21.1</v>
      </c>
      <c r="F121" s="57">
        <v>21.95</v>
      </c>
      <c r="G121" s="57">
        <v>22</v>
      </c>
      <c r="H121" s="57">
        <v>23.75</v>
      </c>
      <c r="I121" s="57">
        <v>21.45</v>
      </c>
      <c r="J121" s="57">
        <v>21.75</v>
      </c>
      <c r="K121" s="57">
        <v>21.9</v>
      </c>
      <c r="L121" s="57">
        <v>21.9</v>
      </c>
      <c r="M121" s="57">
        <v>19.05</v>
      </c>
      <c r="N121" s="57">
        <v>19.100000000000001</v>
      </c>
      <c r="O121" s="57">
        <v>5403</v>
      </c>
      <c r="P121" s="57">
        <v>12062</v>
      </c>
      <c r="Q121" s="57">
        <v>46.702599999999997</v>
      </c>
      <c r="R121" s="57">
        <v>50.970500000000001</v>
      </c>
      <c r="S121" s="57">
        <v>33.258200000000002</v>
      </c>
      <c r="T121" s="57">
        <v>45.066400000000002</v>
      </c>
      <c r="U121" s="77">
        <v>0.54747692477753829</v>
      </c>
      <c r="V121" s="24" t="s">
        <v>6097</v>
      </c>
      <c r="W121" s="216" t="s">
        <v>5967</v>
      </c>
      <c r="X121" s="216" t="s">
        <v>5971</v>
      </c>
      <c r="Y121" s="24" t="s">
        <v>5969</v>
      </c>
      <c r="Z121" s="24" t="s">
        <v>5978</v>
      </c>
      <c r="AA121" s="24" t="s">
        <v>6024</v>
      </c>
      <c r="AB121" s="24" t="s">
        <v>5979</v>
      </c>
      <c r="AC121" s="24" t="s">
        <v>5979</v>
      </c>
    </row>
    <row r="122" spans="1:29" s="169" customFormat="1">
      <c r="A122" s="24">
        <v>1524</v>
      </c>
      <c r="B122" s="24" t="s">
        <v>140</v>
      </c>
      <c r="C122" s="57">
        <v>10</v>
      </c>
      <c r="D122" s="57">
        <v>10.85</v>
      </c>
      <c r="E122" s="57">
        <v>9.8000000000000007</v>
      </c>
      <c r="F122" s="57">
        <v>10.55</v>
      </c>
      <c r="G122" s="57">
        <v>10.6</v>
      </c>
      <c r="H122" s="57">
        <v>11.5</v>
      </c>
      <c r="I122" s="57">
        <v>10.3</v>
      </c>
      <c r="J122" s="57">
        <v>10.4</v>
      </c>
      <c r="K122" s="57">
        <v>10.55</v>
      </c>
      <c r="L122" s="57">
        <v>10.55</v>
      </c>
      <c r="M122" s="57">
        <v>9.51</v>
      </c>
      <c r="N122" s="57">
        <v>9.77</v>
      </c>
      <c r="O122" s="57">
        <v>4413</v>
      </c>
      <c r="P122" s="57">
        <v>14981</v>
      </c>
      <c r="Q122" s="57">
        <v>49.627299999999998</v>
      </c>
      <c r="R122" s="57">
        <v>56.556699999999999</v>
      </c>
      <c r="S122" s="57">
        <v>42.272399999999998</v>
      </c>
      <c r="T122" s="57">
        <v>51.795299999999997</v>
      </c>
      <c r="U122" s="77">
        <v>0.36003382061722622</v>
      </c>
      <c r="V122" s="24" t="s">
        <v>6023</v>
      </c>
      <c r="W122" s="216" t="s">
        <v>5967</v>
      </c>
      <c r="X122" s="216" t="s">
        <v>5961</v>
      </c>
      <c r="Y122" s="24" t="s">
        <v>5982</v>
      </c>
      <c r="Z122" s="24" t="s">
        <v>6000</v>
      </c>
      <c r="AA122" s="24" t="s">
        <v>6024</v>
      </c>
      <c r="AB122" s="24" t="s">
        <v>5979</v>
      </c>
      <c r="AC122" s="24" t="s">
        <v>5991</v>
      </c>
    </row>
    <row r="123" spans="1:29" s="169" customFormat="1">
      <c r="A123" s="24">
        <v>1525</v>
      </c>
      <c r="B123" s="24" t="s">
        <v>141</v>
      </c>
      <c r="C123" s="57">
        <v>65.400000000000006</v>
      </c>
      <c r="D123" s="57">
        <v>76.900000000000006</v>
      </c>
      <c r="E123" s="57">
        <v>65.3</v>
      </c>
      <c r="F123" s="57">
        <v>72.3</v>
      </c>
      <c r="G123" s="57">
        <v>72.5</v>
      </c>
      <c r="H123" s="57">
        <v>76</v>
      </c>
      <c r="I123" s="57">
        <v>68.7</v>
      </c>
      <c r="J123" s="57">
        <v>69</v>
      </c>
      <c r="K123" s="57">
        <v>68.8</v>
      </c>
      <c r="L123" s="57">
        <v>70</v>
      </c>
      <c r="M123" s="57">
        <v>62.7</v>
      </c>
      <c r="N123" s="57">
        <v>64.900000000000006</v>
      </c>
      <c r="O123" s="57">
        <v>999</v>
      </c>
      <c r="P123" s="57">
        <v>3474</v>
      </c>
      <c r="Q123" s="57">
        <v>53.928800000000003</v>
      </c>
      <c r="R123" s="57">
        <v>60.356099999999998</v>
      </c>
      <c r="S123" s="57">
        <v>46.320399999999999</v>
      </c>
      <c r="T123" s="57">
        <v>55.677599999999998</v>
      </c>
      <c r="U123" s="77">
        <v>0.35146804835924006</v>
      </c>
      <c r="V123" s="24" t="s">
        <v>6098</v>
      </c>
      <c r="W123" s="216" t="s">
        <v>5967</v>
      </c>
      <c r="X123" s="216" t="s">
        <v>5961</v>
      </c>
      <c r="Y123" s="24" t="s">
        <v>5982</v>
      </c>
      <c r="Z123" s="24" t="s">
        <v>5964</v>
      </c>
      <c r="AA123" s="24" t="s">
        <v>5964</v>
      </c>
      <c r="AB123" s="24" t="s">
        <v>5990</v>
      </c>
      <c r="AC123" s="24" t="s">
        <v>5991</v>
      </c>
    </row>
    <row r="124" spans="1:29" s="169" customFormat="1">
      <c r="A124" s="24">
        <v>1526</v>
      </c>
      <c r="B124" s="24" t="s">
        <v>142</v>
      </c>
      <c r="C124" s="57">
        <v>49.7</v>
      </c>
      <c r="D124" s="57">
        <v>56.8</v>
      </c>
      <c r="E124" s="57">
        <v>47.5</v>
      </c>
      <c r="F124" s="57">
        <v>55</v>
      </c>
      <c r="G124" s="57">
        <v>56</v>
      </c>
      <c r="H124" s="57">
        <v>63</v>
      </c>
      <c r="I124" s="57">
        <v>52.5</v>
      </c>
      <c r="J124" s="57">
        <v>58.5</v>
      </c>
      <c r="K124" s="57">
        <v>59.1</v>
      </c>
      <c r="L124" s="57">
        <v>60.4</v>
      </c>
      <c r="M124" s="57">
        <v>46.5</v>
      </c>
      <c r="N124" s="57">
        <v>48.35</v>
      </c>
      <c r="O124" s="57">
        <v>20556</v>
      </c>
      <c r="P124" s="57">
        <v>65583</v>
      </c>
      <c r="Q124" s="57">
        <v>65.463200000000001</v>
      </c>
      <c r="R124" s="57">
        <v>62.280900000000003</v>
      </c>
      <c r="S124" s="57">
        <v>56.340499999999999</v>
      </c>
      <c r="T124" s="57">
        <v>60.300699999999999</v>
      </c>
      <c r="U124" s="77">
        <v>0.38308708049342055</v>
      </c>
      <c r="V124" s="24" t="s">
        <v>5959</v>
      </c>
      <c r="W124" s="216" t="s">
        <v>5960</v>
      </c>
      <c r="X124" s="216" t="s">
        <v>5961</v>
      </c>
      <c r="Y124" s="24" t="s">
        <v>5982</v>
      </c>
      <c r="Z124" s="24" t="s">
        <v>6022</v>
      </c>
      <c r="AA124" s="24" t="s">
        <v>5964</v>
      </c>
      <c r="AB124" s="24" t="s">
        <v>5965</v>
      </c>
      <c r="AC124" s="24" t="s">
        <v>5965</v>
      </c>
    </row>
    <row r="125" spans="1:29" s="169" customFormat="1">
      <c r="A125" s="24">
        <v>1527</v>
      </c>
      <c r="B125" s="24" t="s">
        <v>143</v>
      </c>
      <c r="C125" s="57">
        <v>48.9</v>
      </c>
      <c r="D125" s="57">
        <v>52.2</v>
      </c>
      <c r="E125" s="57">
        <v>46.65</v>
      </c>
      <c r="F125" s="57">
        <v>50.8</v>
      </c>
      <c r="G125" s="57">
        <v>50.8</v>
      </c>
      <c r="H125" s="57">
        <v>53.7</v>
      </c>
      <c r="I125" s="57">
        <v>48.85</v>
      </c>
      <c r="J125" s="57">
        <v>49.25</v>
      </c>
      <c r="K125" s="57">
        <v>49.3</v>
      </c>
      <c r="L125" s="57">
        <v>50.3</v>
      </c>
      <c r="M125" s="57">
        <v>45.3</v>
      </c>
      <c r="N125" s="57">
        <v>45.8</v>
      </c>
      <c r="O125" s="57">
        <v>8725</v>
      </c>
      <c r="P125" s="57">
        <v>33342</v>
      </c>
      <c r="Q125" s="57">
        <v>59.377899999999997</v>
      </c>
      <c r="R125" s="57">
        <v>60.817100000000003</v>
      </c>
      <c r="S125" s="57">
        <v>50.215899999999998</v>
      </c>
      <c r="T125" s="57">
        <v>57.2834</v>
      </c>
      <c r="U125" s="77">
        <v>0.31983350995407861</v>
      </c>
      <c r="V125" s="24" t="s">
        <v>6081</v>
      </c>
      <c r="W125" s="216" t="s">
        <v>5967</v>
      </c>
      <c r="X125" s="216" t="s">
        <v>5961</v>
      </c>
      <c r="Y125" s="24" t="s">
        <v>5982</v>
      </c>
      <c r="Z125" s="24" t="s">
        <v>6000</v>
      </c>
      <c r="AA125" s="24" t="s">
        <v>5964</v>
      </c>
      <c r="AB125" s="24" t="s">
        <v>5990</v>
      </c>
      <c r="AC125" s="24" t="s">
        <v>5965</v>
      </c>
    </row>
    <row r="126" spans="1:29" s="169" customFormat="1">
      <c r="A126" s="24">
        <v>1528</v>
      </c>
      <c r="B126" s="24" t="s">
        <v>144</v>
      </c>
      <c r="C126" s="57">
        <v>9.93</v>
      </c>
      <c r="D126" s="57">
        <v>13</v>
      </c>
      <c r="E126" s="57">
        <v>9.7100000000000009</v>
      </c>
      <c r="F126" s="57">
        <v>12.25</v>
      </c>
      <c r="G126" s="57">
        <v>12.3</v>
      </c>
      <c r="H126" s="57">
        <v>12.9</v>
      </c>
      <c r="I126" s="57">
        <v>11.15</v>
      </c>
      <c r="J126" s="57">
        <v>11.9</v>
      </c>
      <c r="K126" s="57">
        <v>11.95</v>
      </c>
      <c r="L126" s="57">
        <v>12.3</v>
      </c>
      <c r="M126" s="57">
        <v>9.9</v>
      </c>
      <c r="N126" s="57">
        <v>10.65</v>
      </c>
      <c r="O126" s="57">
        <v>14667</v>
      </c>
      <c r="P126" s="57">
        <v>37017</v>
      </c>
      <c r="Q126" s="57">
        <v>73.5428</v>
      </c>
      <c r="R126" s="57">
        <v>70.622900000000001</v>
      </c>
      <c r="S126" s="57">
        <v>65.835899999999995</v>
      </c>
      <c r="T126" s="57">
        <v>69.027199999999993</v>
      </c>
      <c r="U126" s="77">
        <v>0.48427299168850352</v>
      </c>
      <c r="V126" s="24" t="s">
        <v>6049</v>
      </c>
      <c r="W126" s="216" t="s">
        <v>5960</v>
      </c>
      <c r="X126" s="216" t="s">
        <v>5961</v>
      </c>
      <c r="Y126" s="24" t="s">
        <v>5982</v>
      </c>
      <c r="Z126" s="24" t="s">
        <v>5974</v>
      </c>
      <c r="AA126" s="24" t="s">
        <v>5964</v>
      </c>
      <c r="AB126" s="24" t="s">
        <v>5965</v>
      </c>
      <c r="AC126" s="24" t="s">
        <v>5991</v>
      </c>
    </row>
    <row r="127" spans="1:29" s="169" customFormat="1">
      <c r="A127" s="24">
        <v>1529</v>
      </c>
      <c r="B127" s="24" t="s">
        <v>145</v>
      </c>
      <c r="C127" s="57">
        <v>16.850000000000001</v>
      </c>
      <c r="D127" s="57">
        <v>18.350000000000001</v>
      </c>
      <c r="E127" s="57">
        <v>16.2</v>
      </c>
      <c r="F127" s="57">
        <v>17</v>
      </c>
      <c r="G127" s="57">
        <v>17.05</v>
      </c>
      <c r="H127" s="57">
        <v>19.95</v>
      </c>
      <c r="I127" s="57">
        <v>15.1</v>
      </c>
      <c r="J127" s="57">
        <v>16.05</v>
      </c>
      <c r="K127" s="57">
        <v>16.05</v>
      </c>
      <c r="L127" s="57">
        <v>16.7</v>
      </c>
      <c r="M127" s="57">
        <v>15.35</v>
      </c>
      <c r="N127" s="57">
        <v>16.7</v>
      </c>
      <c r="O127" s="57">
        <v>3129</v>
      </c>
      <c r="P127" s="57">
        <v>14760</v>
      </c>
      <c r="Q127" s="57">
        <v>47.935200000000002</v>
      </c>
      <c r="R127" s="57">
        <v>52.048999999999999</v>
      </c>
      <c r="S127" s="57">
        <v>44.048299999999998</v>
      </c>
      <c r="T127" s="57">
        <v>49.382100000000001</v>
      </c>
      <c r="U127" s="77">
        <v>0.25910117434507679</v>
      </c>
      <c r="V127" s="24" t="s">
        <v>6099</v>
      </c>
      <c r="W127" s="216" t="s">
        <v>5967</v>
      </c>
      <c r="X127" s="216" t="s">
        <v>5971</v>
      </c>
      <c r="Y127" s="24" t="s">
        <v>5969</v>
      </c>
      <c r="Z127" s="24" t="s">
        <v>6000</v>
      </c>
      <c r="AA127" s="24" t="s">
        <v>6045</v>
      </c>
      <c r="AB127" s="24" t="s">
        <v>5979</v>
      </c>
      <c r="AC127" s="24" t="s">
        <v>5970</v>
      </c>
    </row>
    <row r="128" spans="1:29" s="169" customFormat="1">
      <c r="A128" s="24">
        <v>1531</v>
      </c>
      <c r="B128" s="24" t="s">
        <v>147</v>
      </c>
      <c r="C128" s="57">
        <v>14.65</v>
      </c>
      <c r="D128" s="57">
        <v>15.1</v>
      </c>
      <c r="E128" s="57">
        <v>14</v>
      </c>
      <c r="F128" s="57">
        <v>14.5</v>
      </c>
      <c r="G128" s="57">
        <v>14.55</v>
      </c>
      <c r="H128" s="57">
        <v>16</v>
      </c>
      <c r="I128" s="57">
        <v>14.5</v>
      </c>
      <c r="J128" s="57">
        <v>15.2</v>
      </c>
      <c r="K128" s="57">
        <v>15.35</v>
      </c>
      <c r="L128" s="57">
        <v>16.45</v>
      </c>
      <c r="M128" s="57">
        <v>14.85</v>
      </c>
      <c r="N128" s="57">
        <v>15.1</v>
      </c>
      <c r="O128" s="57">
        <v>4253</v>
      </c>
      <c r="P128" s="57">
        <v>4066</v>
      </c>
      <c r="Q128" s="57">
        <v>63.2136</v>
      </c>
      <c r="R128" s="57">
        <v>64.595299999999995</v>
      </c>
      <c r="S128" s="57">
        <v>62.244199999999999</v>
      </c>
      <c r="T128" s="57">
        <v>63.811599999999999</v>
      </c>
      <c r="U128" s="77">
        <v>1.2784336229983058</v>
      </c>
      <c r="V128" s="24" t="s">
        <v>6040</v>
      </c>
      <c r="W128" s="216" t="s">
        <v>5967</v>
      </c>
      <c r="X128" s="216" t="s">
        <v>5961</v>
      </c>
      <c r="Y128" s="24" t="s">
        <v>6073</v>
      </c>
      <c r="Z128" s="24" t="s">
        <v>5982</v>
      </c>
      <c r="AA128" s="24" t="s">
        <v>6000</v>
      </c>
      <c r="AB128" s="24" t="s">
        <v>5996</v>
      </c>
      <c r="AC128" s="24" t="s">
        <v>5990</v>
      </c>
    </row>
    <row r="129" spans="1:29" s="169" customFormat="1">
      <c r="A129" s="24">
        <v>1532</v>
      </c>
      <c r="B129" s="24" t="s">
        <v>148</v>
      </c>
      <c r="C129" s="57">
        <v>33.450000000000003</v>
      </c>
      <c r="D129" s="57">
        <v>34.6</v>
      </c>
      <c r="E129" s="57">
        <v>32</v>
      </c>
      <c r="F129" s="57">
        <v>34.049999999999997</v>
      </c>
      <c r="G129" s="57">
        <v>34.049999999999997</v>
      </c>
      <c r="H129" s="57">
        <v>34.799999999999997</v>
      </c>
      <c r="I129" s="57">
        <v>31.6</v>
      </c>
      <c r="J129" s="57">
        <v>33.200000000000003</v>
      </c>
      <c r="K129" s="57">
        <v>33.15</v>
      </c>
      <c r="L129" s="57">
        <v>34.9</v>
      </c>
      <c r="M129" s="57">
        <v>30.95</v>
      </c>
      <c r="N129" s="57">
        <v>31.15</v>
      </c>
      <c r="O129" s="57">
        <v>11016</v>
      </c>
      <c r="P129" s="57">
        <v>10112</v>
      </c>
      <c r="Q129" s="57">
        <v>51.282200000000003</v>
      </c>
      <c r="R129" s="57">
        <v>60.452500000000001</v>
      </c>
      <c r="S129" s="57">
        <v>39.095100000000002</v>
      </c>
      <c r="T129" s="57">
        <v>53.333300000000001</v>
      </c>
      <c r="U129" s="77">
        <v>1.331487341772152</v>
      </c>
      <c r="V129" s="24" t="s">
        <v>6100</v>
      </c>
      <c r="W129" s="216" t="s">
        <v>5967</v>
      </c>
      <c r="X129" s="216" t="s">
        <v>5961</v>
      </c>
      <c r="Y129" s="24" t="s">
        <v>6075</v>
      </c>
      <c r="Z129" s="24" t="s">
        <v>5975</v>
      </c>
      <c r="AA129" s="24" t="s">
        <v>5964</v>
      </c>
      <c r="AB129" s="24" t="s">
        <v>5986</v>
      </c>
      <c r="AC129" s="24" t="s">
        <v>5965</v>
      </c>
    </row>
    <row r="130" spans="1:29" s="169" customFormat="1">
      <c r="A130" s="24">
        <v>1533</v>
      </c>
      <c r="B130" s="24" t="s">
        <v>149</v>
      </c>
      <c r="C130" s="57">
        <v>56.6</v>
      </c>
      <c r="D130" s="57">
        <v>68.3</v>
      </c>
      <c r="E130" s="57">
        <v>51.4</v>
      </c>
      <c r="F130" s="57">
        <v>60.6</v>
      </c>
      <c r="G130" s="57">
        <v>61.5</v>
      </c>
      <c r="H130" s="57">
        <v>66.599999999999994</v>
      </c>
      <c r="I130" s="57">
        <v>54.2</v>
      </c>
      <c r="J130" s="57">
        <v>56.5</v>
      </c>
      <c r="K130" s="57">
        <v>56.5</v>
      </c>
      <c r="L130" s="57">
        <v>58.2</v>
      </c>
      <c r="M130" s="57">
        <v>49.2</v>
      </c>
      <c r="N130" s="57">
        <v>52</v>
      </c>
      <c r="O130" s="57">
        <v>4216</v>
      </c>
      <c r="P130" s="57">
        <v>25036</v>
      </c>
      <c r="Q130" s="57">
        <v>61.994100000000003</v>
      </c>
      <c r="R130" s="57">
        <v>66.350200000000001</v>
      </c>
      <c r="S130" s="57">
        <v>55.296300000000002</v>
      </c>
      <c r="T130" s="57">
        <v>62.665500000000002</v>
      </c>
      <c r="U130" s="77">
        <v>0.20581917594219878</v>
      </c>
      <c r="V130" s="24" t="s">
        <v>5987</v>
      </c>
      <c r="W130" s="216" t="s">
        <v>5967</v>
      </c>
      <c r="X130" s="216" t="s">
        <v>5961</v>
      </c>
      <c r="Y130" s="24" t="s">
        <v>5982</v>
      </c>
      <c r="Z130" s="24" t="s">
        <v>5964</v>
      </c>
      <c r="AA130" s="24" t="s">
        <v>5964</v>
      </c>
      <c r="AB130" s="24" t="s">
        <v>5990</v>
      </c>
      <c r="AC130" s="24" t="s">
        <v>5991</v>
      </c>
    </row>
    <row r="131" spans="1:29" s="169" customFormat="1">
      <c r="A131" s="24">
        <v>1535</v>
      </c>
      <c r="B131" s="24" t="s">
        <v>150</v>
      </c>
      <c r="C131" s="57">
        <v>38.25</v>
      </c>
      <c r="D131" s="57">
        <v>39</v>
      </c>
      <c r="E131" s="57">
        <v>36.9</v>
      </c>
      <c r="F131" s="57">
        <v>37.5</v>
      </c>
      <c r="G131" s="57">
        <v>38</v>
      </c>
      <c r="H131" s="57">
        <v>41.4</v>
      </c>
      <c r="I131" s="57">
        <v>36.950000000000003</v>
      </c>
      <c r="J131" s="57">
        <v>40.700000000000003</v>
      </c>
      <c r="K131" s="57">
        <v>41</v>
      </c>
      <c r="L131" s="57">
        <v>41</v>
      </c>
      <c r="M131" s="57">
        <v>37.1</v>
      </c>
      <c r="N131" s="57">
        <v>38.35</v>
      </c>
      <c r="O131" s="57">
        <v>1615</v>
      </c>
      <c r="P131" s="57">
        <v>2417</v>
      </c>
      <c r="Q131" s="57">
        <v>65.013999999999996</v>
      </c>
      <c r="R131" s="57">
        <v>66.6066</v>
      </c>
      <c r="S131" s="57">
        <v>59.936599999999999</v>
      </c>
      <c r="T131" s="57">
        <v>64.383200000000002</v>
      </c>
      <c r="U131" s="77">
        <v>0.81666896520020238</v>
      </c>
      <c r="V131" s="24" t="s">
        <v>6019</v>
      </c>
      <c r="W131" s="216" t="s">
        <v>5967</v>
      </c>
      <c r="X131" s="216" t="s">
        <v>5961</v>
      </c>
      <c r="Y131" s="24" t="s">
        <v>5984</v>
      </c>
      <c r="Z131" s="24" t="s">
        <v>5982</v>
      </c>
      <c r="AA131" s="24" t="s">
        <v>6024</v>
      </c>
      <c r="AB131" s="24" t="s">
        <v>5979</v>
      </c>
      <c r="AC131" s="24" t="s">
        <v>5991</v>
      </c>
    </row>
    <row r="132" spans="1:29" s="169" customFormat="1">
      <c r="A132" s="24">
        <v>1536</v>
      </c>
      <c r="B132" s="24" t="s">
        <v>151</v>
      </c>
      <c r="C132" s="57">
        <v>94.6</v>
      </c>
      <c r="D132" s="57">
        <v>115</v>
      </c>
      <c r="E132" s="57">
        <v>92.5</v>
      </c>
      <c r="F132" s="57">
        <v>107.5</v>
      </c>
      <c r="G132" s="57">
        <v>107.5</v>
      </c>
      <c r="H132" s="57">
        <v>112.5</v>
      </c>
      <c r="I132" s="57">
        <v>94.7</v>
      </c>
      <c r="J132" s="57">
        <v>97.3</v>
      </c>
      <c r="K132" s="57">
        <v>99</v>
      </c>
      <c r="L132" s="57">
        <v>101</v>
      </c>
      <c r="M132" s="57">
        <v>91.1</v>
      </c>
      <c r="N132" s="57">
        <v>93.8</v>
      </c>
      <c r="O132" s="57">
        <v>15322</v>
      </c>
      <c r="P132" s="57">
        <v>36131</v>
      </c>
      <c r="Q132" s="57">
        <v>44.212800000000001</v>
      </c>
      <c r="R132" s="57">
        <v>49.510199999999998</v>
      </c>
      <c r="S132" s="57">
        <v>38.578299999999999</v>
      </c>
      <c r="T132" s="57">
        <v>45.866300000000003</v>
      </c>
      <c r="U132" s="77">
        <v>0.51830530261794272</v>
      </c>
      <c r="V132" s="24" t="s">
        <v>5987</v>
      </c>
      <c r="W132" s="216" t="s">
        <v>5967</v>
      </c>
      <c r="X132" s="216" t="s">
        <v>5971</v>
      </c>
      <c r="Y132" s="24" t="s">
        <v>5982</v>
      </c>
      <c r="Z132" s="24" t="s">
        <v>5964</v>
      </c>
      <c r="AA132" s="24" t="s">
        <v>5964</v>
      </c>
      <c r="AB132" s="24" t="s">
        <v>5990</v>
      </c>
      <c r="AC132" s="24" t="s">
        <v>5991</v>
      </c>
    </row>
    <row r="133" spans="1:29" s="169" customFormat="1">
      <c r="A133" s="24">
        <v>1537</v>
      </c>
      <c r="B133" s="24" t="s">
        <v>152</v>
      </c>
      <c r="C133" s="57">
        <v>144</v>
      </c>
      <c r="D133" s="57">
        <v>152</v>
      </c>
      <c r="E133" s="57">
        <v>144</v>
      </c>
      <c r="F133" s="57">
        <v>150.5</v>
      </c>
      <c r="G133" s="57">
        <v>151.5</v>
      </c>
      <c r="H133" s="57">
        <v>160.5</v>
      </c>
      <c r="I133" s="57">
        <v>150</v>
      </c>
      <c r="J133" s="57">
        <v>156.5</v>
      </c>
      <c r="K133" s="57">
        <v>155</v>
      </c>
      <c r="L133" s="57">
        <v>159.5</v>
      </c>
      <c r="M133" s="57">
        <v>137</v>
      </c>
      <c r="N133" s="57">
        <v>138</v>
      </c>
      <c r="O133" s="57">
        <v>6721</v>
      </c>
      <c r="P133" s="57">
        <v>6244</v>
      </c>
      <c r="Q133" s="57">
        <v>69.997200000000007</v>
      </c>
      <c r="R133" s="57">
        <v>61.360900000000001</v>
      </c>
      <c r="S133" s="57">
        <v>49.385899999999999</v>
      </c>
      <c r="T133" s="57">
        <v>57.369199999999999</v>
      </c>
      <c r="U133" s="77">
        <v>1.3155918570716778</v>
      </c>
      <c r="V133" s="24" t="s">
        <v>6014</v>
      </c>
      <c r="W133" s="216" t="s">
        <v>5960</v>
      </c>
      <c r="X133" s="216" t="s">
        <v>5961</v>
      </c>
      <c r="Y133" s="24" t="s">
        <v>6013</v>
      </c>
      <c r="Z133" s="24" t="s">
        <v>6010</v>
      </c>
      <c r="AA133" s="24" t="s">
        <v>5964</v>
      </c>
      <c r="AB133" s="24" t="s">
        <v>5990</v>
      </c>
      <c r="AC133" s="24" t="s">
        <v>5979</v>
      </c>
    </row>
    <row r="134" spans="1:29" s="169" customFormat="1">
      <c r="A134" s="24">
        <v>1538</v>
      </c>
      <c r="B134" s="24" t="s">
        <v>5827</v>
      </c>
      <c r="C134" s="57">
        <v>12.15</v>
      </c>
      <c r="D134" s="57">
        <v>13.9</v>
      </c>
      <c r="E134" s="57">
        <v>11.6</v>
      </c>
      <c r="F134" s="57">
        <v>12.6</v>
      </c>
      <c r="G134" s="57">
        <v>12.6</v>
      </c>
      <c r="H134" s="57">
        <v>12.6</v>
      </c>
      <c r="I134" s="57">
        <v>10.4</v>
      </c>
      <c r="J134" s="57">
        <v>10.9</v>
      </c>
      <c r="K134" s="57">
        <v>10.9</v>
      </c>
      <c r="L134" s="57">
        <v>11.4</v>
      </c>
      <c r="M134" s="57">
        <v>9.9700000000000006</v>
      </c>
      <c r="N134" s="57">
        <v>10.8</v>
      </c>
      <c r="O134" s="57">
        <v>94</v>
      </c>
      <c r="P134" s="57">
        <v>400</v>
      </c>
      <c r="Q134" s="57">
        <v>75.926100000000005</v>
      </c>
      <c r="R134" s="57">
        <v>75.325100000000006</v>
      </c>
      <c r="S134" s="57">
        <v>68.118499999999997</v>
      </c>
      <c r="T134" s="57">
        <v>72.922899999999998</v>
      </c>
      <c r="U134" s="77">
        <v>0.28722222222222221</v>
      </c>
      <c r="V134" s="24" t="s">
        <v>6044</v>
      </c>
      <c r="W134" s="216" t="s">
        <v>5960</v>
      </c>
      <c r="X134" s="216" t="s">
        <v>5961</v>
      </c>
      <c r="Y134" s="24" t="s">
        <v>5963</v>
      </c>
      <c r="Z134" s="24" t="s">
        <v>6024</v>
      </c>
      <c r="AA134" s="24" t="s">
        <v>5994</v>
      </c>
      <c r="AB134" s="24" t="s">
        <v>5991</v>
      </c>
      <c r="AC134" s="24" t="s">
        <v>5976</v>
      </c>
    </row>
    <row r="135" spans="1:29" s="169" customFormat="1">
      <c r="A135" s="24">
        <v>1539</v>
      </c>
      <c r="B135" s="24" t="s">
        <v>154</v>
      </c>
      <c r="C135" s="57">
        <v>17.8</v>
      </c>
      <c r="D135" s="57">
        <v>18.8</v>
      </c>
      <c r="E135" s="57">
        <v>17.2</v>
      </c>
      <c r="F135" s="57">
        <v>17.899999999999999</v>
      </c>
      <c r="G135" s="57">
        <v>18.100000000000001</v>
      </c>
      <c r="H135" s="57">
        <v>18.7</v>
      </c>
      <c r="I135" s="57">
        <v>17.399999999999999</v>
      </c>
      <c r="J135" s="57">
        <v>17.75</v>
      </c>
      <c r="K135" s="57">
        <v>18.05</v>
      </c>
      <c r="L135" s="57">
        <v>18.05</v>
      </c>
      <c r="M135" s="57">
        <v>16.45</v>
      </c>
      <c r="N135" s="57">
        <v>16.95</v>
      </c>
      <c r="O135" s="57">
        <v>675</v>
      </c>
      <c r="P135" s="57">
        <v>1075</v>
      </c>
      <c r="Q135" s="57">
        <v>31.172499999999999</v>
      </c>
      <c r="R135" s="57">
        <v>36.859499999999997</v>
      </c>
      <c r="S135" s="57">
        <v>26.546099999999999</v>
      </c>
      <c r="T135" s="57">
        <v>33.421700000000001</v>
      </c>
      <c r="U135" s="77">
        <v>0.76744186046511631</v>
      </c>
      <c r="V135" s="24" t="s">
        <v>6023</v>
      </c>
      <c r="W135" s="216" t="s">
        <v>5967</v>
      </c>
      <c r="X135" s="216" t="s">
        <v>5971</v>
      </c>
      <c r="Y135" s="24" t="s">
        <v>5969</v>
      </c>
      <c r="Z135" s="24" t="s">
        <v>5984</v>
      </c>
      <c r="AA135" s="24" t="s">
        <v>6024</v>
      </c>
      <c r="AB135" s="24" t="s">
        <v>5979</v>
      </c>
      <c r="AC135" s="24" t="s">
        <v>5991</v>
      </c>
    </row>
    <row r="136" spans="1:29" s="169" customFormat="1">
      <c r="A136" s="24">
        <v>1540</v>
      </c>
      <c r="B136" s="24" t="s">
        <v>155</v>
      </c>
      <c r="C136" s="57">
        <v>16</v>
      </c>
      <c r="D136" s="57">
        <v>16.95</v>
      </c>
      <c r="E136" s="57">
        <v>15.5</v>
      </c>
      <c r="F136" s="57">
        <v>16.8</v>
      </c>
      <c r="G136" s="57">
        <v>16.850000000000001</v>
      </c>
      <c r="H136" s="57">
        <v>17.100000000000001</v>
      </c>
      <c r="I136" s="57">
        <v>16.05</v>
      </c>
      <c r="J136" s="57">
        <v>16.2</v>
      </c>
      <c r="K136" s="57">
        <v>16.25</v>
      </c>
      <c r="L136" s="57">
        <v>16.25</v>
      </c>
      <c r="M136" s="57">
        <v>14.7</v>
      </c>
      <c r="N136" s="57">
        <v>15.2</v>
      </c>
      <c r="O136" s="57">
        <v>1946</v>
      </c>
      <c r="P136" s="57">
        <v>2548</v>
      </c>
      <c r="Q136" s="57">
        <v>52.426400000000001</v>
      </c>
      <c r="R136" s="57">
        <v>50.071300000000001</v>
      </c>
      <c r="S136" s="57">
        <v>40.728700000000003</v>
      </c>
      <c r="T136" s="57">
        <v>46.957099999999997</v>
      </c>
      <c r="U136" s="77">
        <v>0.93345543345543347</v>
      </c>
      <c r="V136" s="24" t="s">
        <v>6023</v>
      </c>
      <c r="W136" s="216" t="s">
        <v>5960</v>
      </c>
      <c r="X136" s="216" t="s">
        <v>5971</v>
      </c>
      <c r="Y136" s="24" t="s">
        <v>5982</v>
      </c>
      <c r="Z136" s="24" t="s">
        <v>5964</v>
      </c>
      <c r="AA136" s="24" t="s">
        <v>6024</v>
      </c>
      <c r="AB136" s="24" t="s">
        <v>5979</v>
      </c>
      <c r="AC136" s="24" t="s">
        <v>5991</v>
      </c>
    </row>
    <row r="137" spans="1:29" s="169" customFormat="1">
      <c r="A137" s="24">
        <v>1541</v>
      </c>
      <c r="B137" s="24" t="s">
        <v>156</v>
      </c>
      <c r="C137" s="57">
        <v>50</v>
      </c>
      <c r="D137" s="57">
        <v>52.8</v>
      </c>
      <c r="E137" s="57">
        <v>47</v>
      </c>
      <c r="F137" s="57">
        <v>51</v>
      </c>
      <c r="G137" s="57">
        <v>50.6</v>
      </c>
      <c r="H137" s="57">
        <v>51.7</v>
      </c>
      <c r="I137" s="57">
        <v>48.8</v>
      </c>
      <c r="J137" s="57">
        <v>49.05</v>
      </c>
      <c r="K137" s="57">
        <v>49.2</v>
      </c>
      <c r="L137" s="57">
        <v>49.65</v>
      </c>
      <c r="M137" s="57">
        <v>41.4</v>
      </c>
      <c r="N137" s="57">
        <v>43.25</v>
      </c>
      <c r="O137" s="57">
        <v>783</v>
      </c>
      <c r="P137" s="57">
        <v>572</v>
      </c>
      <c r="Q137" s="57">
        <v>34.160699999999999</v>
      </c>
      <c r="R137" s="57">
        <v>46.9495</v>
      </c>
      <c r="S137" s="57">
        <v>24.8857</v>
      </c>
      <c r="T137" s="57">
        <v>39.594900000000003</v>
      </c>
      <c r="U137" s="77">
        <v>1.6730769230769231</v>
      </c>
      <c r="V137" s="24" t="s">
        <v>6041</v>
      </c>
      <c r="W137" s="216" t="s">
        <v>5967</v>
      </c>
      <c r="X137" s="216" t="s">
        <v>6007</v>
      </c>
      <c r="Y137" s="24" t="s">
        <v>6075</v>
      </c>
      <c r="Z137" s="24" t="s">
        <v>5962</v>
      </c>
      <c r="AA137" s="24" t="s">
        <v>5964</v>
      </c>
      <c r="AB137" s="24" t="s">
        <v>5965</v>
      </c>
      <c r="AC137" s="24" t="s">
        <v>5990</v>
      </c>
    </row>
    <row r="138" spans="1:29" s="169" customFormat="1">
      <c r="A138" s="24">
        <v>1558</v>
      </c>
      <c r="B138" s="24" t="s">
        <v>157</v>
      </c>
      <c r="C138" s="57">
        <v>165</v>
      </c>
      <c r="D138" s="57">
        <v>169.5</v>
      </c>
      <c r="E138" s="57">
        <v>161.5</v>
      </c>
      <c r="F138" s="57">
        <v>166.5</v>
      </c>
      <c r="G138" s="57">
        <v>166.5</v>
      </c>
      <c r="H138" s="57">
        <v>169</v>
      </c>
      <c r="I138" s="57">
        <v>162</v>
      </c>
      <c r="J138" s="57">
        <v>163</v>
      </c>
      <c r="K138" s="57">
        <v>163</v>
      </c>
      <c r="L138" s="57">
        <v>164.5</v>
      </c>
      <c r="M138" s="57">
        <v>145.5</v>
      </c>
      <c r="N138" s="57">
        <v>146.5</v>
      </c>
      <c r="O138" s="57">
        <v>3920</v>
      </c>
      <c r="P138" s="57">
        <v>2381</v>
      </c>
      <c r="Q138" s="57">
        <v>65.517600000000002</v>
      </c>
      <c r="R138" s="57">
        <v>73.484300000000005</v>
      </c>
      <c r="S138" s="57">
        <v>49.520299999999999</v>
      </c>
      <c r="T138" s="57">
        <v>65.496300000000005</v>
      </c>
      <c r="U138" s="77">
        <v>2.0122264221382236</v>
      </c>
      <c r="V138" s="24" t="s">
        <v>5959</v>
      </c>
      <c r="W138" s="216" t="s">
        <v>5967</v>
      </c>
      <c r="X138" s="216" t="s">
        <v>5961</v>
      </c>
      <c r="Y138" s="24" t="s">
        <v>6022</v>
      </c>
      <c r="Z138" s="24" t="s">
        <v>5984</v>
      </c>
      <c r="AA138" s="24" t="s">
        <v>5964</v>
      </c>
      <c r="AB138" s="24" t="s">
        <v>5965</v>
      </c>
      <c r="AC138" s="24" t="s">
        <v>5965</v>
      </c>
    </row>
    <row r="139" spans="1:29" s="169" customFormat="1">
      <c r="A139" s="24">
        <v>1560</v>
      </c>
      <c r="B139" s="24" t="s">
        <v>158</v>
      </c>
      <c r="C139" s="57">
        <v>64.8</v>
      </c>
      <c r="D139" s="57">
        <v>69</v>
      </c>
      <c r="E139" s="57">
        <v>63.9</v>
      </c>
      <c r="F139" s="57">
        <v>68</v>
      </c>
      <c r="G139" s="57">
        <v>67.5</v>
      </c>
      <c r="H139" s="57">
        <v>73</v>
      </c>
      <c r="I139" s="57">
        <v>63.6</v>
      </c>
      <c r="J139" s="57">
        <v>64.5</v>
      </c>
      <c r="K139" s="57">
        <v>65.2</v>
      </c>
      <c r="L139" s="57">
        <v>70.2</v>
      </c>
      <c r="M139" s="57">
        <v>62.2</v>
      </c>
      <c r="N139" s="57">
        <v>64.3</v>
      </c>
      <c r="O139" s="57">
        <v>6561</v>
      </c>
      <c r="P139" s="57">
        <v>15306</v>
      </c>
      <c r="Q139" s="57">
        <v>43.500599999999999</v>
      </c>
      <c r="R139" s="57">
        <v>52.214500000000001</v>
      </c>
      <c r="S139" s="57">
        <v>38.544600000000003</v>
      </c>
      <c r="T139" s="57">
        <v>47.657800000000002</v>
      </c>
      <c r="U139" s="77">
        <v>0.52391219129753042</v>
      </c>
      <c r="V139" s="24" t="s">
        <v>6101</v>
      </c>
      <c r="W139" s="216" t="s">
        <v>5967</v>
      </c>
      <c r="X139" s="216" t="s">
        <v>5971</v>
      </c>
      <c r="Y139" s="24" t="s">
        <v>5982</v>
      </c>
      <c r="Z139" s="24" t="s">
        <v>6000</v>
      </c>
      <c r="AA139" s="24" t="s">
        <v>5978</v>
      </c>
      <c r="AB139" s="24" t="s">
        <v>5976</v>
      </c>
      <c r="AC139" s="24" t="s">
        <v>5991</v>
      </c>
    </row>
    <row r="140" spans="1:29" s="169" customFormat="1">
      <c r="A140" s="24">
        <v>1563</v>
      </c>
      <c r="B140" s="24" t="s">
        <v>1921</v>
      </c>
      <c r="C140" s="57">
        <v>60.9</v>
      </c>
      <c r="D140" s="57">
        <v>65.3</v>
      </c>
      <c r="E140" s="57">
        <v>52.4</v>
      </c>
      <c r="F140" s="57">
        <v>64.099999999999994</v>
      </c>
      <c r="G140" s="57">
        <v>64.2</v>
      </c>
      <c r="H140" s="57">
        <v>68.3</v>
      </c>
      <c r="I140" s="57">
        <v>62.2</v>
      </c>
      <c r="J140" s="57">
        <v>64.599999999999994</v>
      </c>
      <c r="K140" s="57">
        <v>65</v>
      </c>
      <c r="L140" s="57">
        <v>66.2</v>
      </c>
      <c r="M140" s="57">
        <v>53.3</v>
      </c>
      <c r="N140" s="57">
        <v>54.2</v>
      </c>
      <c r="O140" s="57">
        <v>8983</v>
      </c>
      <c r="P140" s="57">
        <v>12182</v>
      </c>
      <c r="Q140" s="57">
        <v>56.0197</v>
      </c>
      <c r="R140" s="57">
        <v>58.978000000000002</v>
      </c>
      <c r="S140" s="57">
        <v>40.653399999999998</v>
      </c>
      <c r="T140" s="57">
        <v>52.869799999999998</v>
      </c>
      <c r="U140" s="77">
        <v>0.90126598442145966</v>
      </c>
      <c r="V140" s="24" t="s">
        <v>5959</v>
      </c>
      <c r="W140" s="216" t="s">
        <v>5967</v>
      </c>
      <c r="X140" s="216" t="s">
        <v>5961</v>
      </c>
      <c r="Y140" s="24" t="s">
        <v>6075</v>
      </c>
      <c r="Z140" s="24" t="s">
        <v>5969</v>
      </c>
      <c r="AA140" s="24" t="s">
        <v>5964</v>
      </c>
      <c r="AB140" s="24" t="s">
        <v>5965</v>
      </c>
      <c r="AC140" s="24" t="s">
        <v>5965</v>
      </c>
    </row>
    <row r="141" spans="1:29" s="169" customFormat="1">
      <c r="A141" s="24">
        <v>1565</v>
      </c>
      <c r="B141" s="24" t="s">
        <v>159</v>
      </c>
      <c r="C141" s="57">
        <v>294.5</v>
      </c>
      <c r="D141" s="57">
        <v>366.5</v>
      </c>
      <c r="E141" s="57">
        <v>287</v>
      </c>
      <c r="F141" s="57">
        <v>341</v>
      </c>
      <c r="G141" s="57">
        <v>342</v>
      </c>
      <c r="H141" s="57">
        <v>415</v>
      </c>
      <c r="I141" s="57">
        <v>329</v>
      </c>
      <c r="J141" s="57">
        <v>384</v>
      </c>
      <c r="K141" s="57">
        <v>384</v>
      </c>
      <c r="L141" s="57">
        <v>408.5</v>
      </c>
      <c r="M141" s="57">
        <v>325</v>
      </c>
      <c r="N141" s="57">
        <v>337</v>
      </c>
      <c r="O141" s="57">
        <v>12740</v>
      </c>
      <c r="P141" s="57">
        <v>29517</v>
      </c>
      <c r="Q141" s="57">
        <v>64.243300000000005</v>
      </c>
      <c r="R141" s="57">
        <v>49.872999999999998</v>
      </c>
      <c r="S141" s="57">
        <v>59.441899999999997</v>
      </c>
      <c r="T141" s="57">
        <v>53.062600000000003</v>
      </c>
      <c r="U141" s="77">
        <v>0.52753027445577505</v>
      </c>
      <c r="V141" s="24" t="s">
        <v>6102</v>
      </c>
      <c r="W141" s="216" t="s">
        <v>6020</v>
      </c>
      <c r="X141" s="216" t="s">
        <v>5961</v>
      </c>
      <c r="Y141" s="24" t="s">
        <v>5982</v>
      </c>
      <c r="Z141" s="24" t="s">
        <v>5982</v>
      </c>
      <c r="AA141" s="24" t="s">
        <v>5964</v>
      </c>
      <c r="AB141" s="24" t="s">
        <v>5991</v>
      </c>
      <c r="AC141" s="24" t="s">
        <v>5965</v>
      </c>
    </row>
    <row r="142" spans="1:29" s="169" customFormat="1">
      <c r="A142" s="24">
        <v>1568</v>
      </c>
      <c r="B142" s="24" t="s">
        <v>161</v>
      </c>
      <c r="C142" s="57">
        <v>25.35</v>
      </c>
      <c r="D142" s="57">
        <v>30.9</v>
      </c>
      <c r="E142" s="57">
        <v>24.25</v>
      </c>
      <c r="F142" s="57">
        <v>28.5</v>
      </c>
      <c r="G142" s="57">
        <v>28.55</v>
      </c>
      <c r="H142" s="57">
        <v>30.4</v>
      </c>
      <c r="I142" s="57">
        <v>26</v>
      </c>
      <c r="J142" s="57">
        <v>27.3</v>
      </c>
      <c r="K142" s="57">
        <v>27.45</v>
      </c>
      <c r="L142" s="57">
        <v>27.45</v>
      </c>
      <c r="M142" s="57">
        <v>22.1</v>
      </c>
      <c r="N142" s="57">
        <v>22.9</v>
      </c>
      <c r="O142" s="57">
        <v>4094</v>
      </c>
      <c r="P142" s="57">
        <v>18668</v>
      </c>
      <c r="Q142" s="57">
        <v>55.041499999999999</v>
      </c>
      <c r="R142" s="57">
        <v>60.107599999999998</v>
      </c>
      <c r="S142" s="57">
        <v>41.555399999999999</v>
      </c>
      <c r="T142" s="57">
        <v>53.923499999999997</v>
      </c>
      <c r="U142" s="77">
        <v>0.26804037806823328</v>
      </c>
      <c r="V142" s="24" t="s">
        <v>6103</v>
      </c>
      <c r="W142" s="216" t="s">
        <v>5967</v>
      </c>
      <c r="X142" s="216" t="s">
        <v>5961</v>
      </c>
      <c r="Y142" s="24" t="s">
        <v>5982</v>
      </c>
      <c r="Z142" s="24" t="s">
        <v>5964</v>
      </c>
      <c r="AA142" s="24" t="s">
        <v>6024</v>
      </c>
      <c r="AB142" s="24" t="s">
        <v>5979</v>
      </c>
      <c r="AC142" s="24" t="s">
        <v>5965</v>
      </c>
    </row>
    <row r="143" spans="1:29" s="169" customFormat="1">
      <c r="A143" s="24">
        <v>1569</v>
      </c>
      <c r="B143" s="24" t="s">
        <v>162</v>
      </c>
      <c r="C143" s="57">
        <v>26.4</v>
      </c>
      <c r="D143" s="57">
        <v>27.25</v>
      </c>
      <c r="E143" s="57">
        <v>24.65</v>
      </c>
      <c r="F143" s="57">
        <v>25.6</v>
      </c>
      <c r="G143" s="57">
        <v>25.6</v>
      </c>
      <c r="H143" s="57">
        <v>32.15</v>
      </c>
      <c r="I143" s="57">
        <v>25</v>
      </c>
      <c r="J143" s="57">
        <v>28.4</v>
      </c>
      <c r="K143" s="57">
        <v>28.95</v>
      </c>
      <c r="L143" s="57">
        <v>29.2</v>
      </c>
      <c r="M143" s="57">
        <v>24.15</v>
      </c>
      <c r="N143" s="57">
        <v>24.95</v>
      </c>
      <c r="O143" s="57">
        <v>8365</v>
      </c>
      <c r="P143" s="57">
        <v>61049</v>
      </c>
      <c r="Q143" s="57">
        <v>46.810499999999998</v>
      </c>
      <c r="R143" s="57">
        <v>53.6798</v>
      </c>
      <c r="S143" s="57">
        <v>38.4589</v>
      </c>
      <c r="T143" s="57">
        <v>48.606200000000001</v>
      </c>
      <c r="U143" s="77">
        <v>0.16747021063226078</v>
      </c>
      <c r="V143" s="24" t="s">
        <v>6104</v>
      </c>
      <c r="W143" s="216" t="s">
        <v>5967</v>
      </c>
      <c r="X143" s="216" t="s">
        <v>5971</v>
      </c>
      <c r="Y143" s="24" t="s">
        <v>5974</v>
      </c>
      <c r="Z143" s="24" t="s">
        <v>5982</v>
      </c>
      <c r="AA143" s="24" t="s">
        <v>5964</v>
      </c>
      <c r="AB143" s="24" t="s">
        <v>5979</v>
      </c>
      <c r="AC143" s="24" t="s">
        <v>5990</v>
      </c>
    </row>
    <row r="144" spans="1:29" s="169" customFormat="1">
      <c r="A144" s="24">
        <v>1570</v>
      </c>
      <c r="B144" s="24" t="s">
        <v>163</v>
      </c>
      <c r="C144" s="57">
        <v>16.600000000000001</v>
      </c>
      <c r="D144" s="57">
        <v>17.7</v>
      </c>
      <c r="E144" s="57">
        <v>15.5</v>
      </c>
      <c r="F144" s="57">
        <v>16.75</v>
      </c>
      <c r="G144" s="57">
        <v>16.899999999999999</v>
      </c>
      <c r="H144" s="57">
        <v>16.95</v>
      </c>
      <c r="I144" s="57">
        <v>15.9</v>
      </c>
      <c r="J144" s="57">
        <v>16.100000000000001</v>
      </c>
      <c r="K144" s="57">
        <v>16</v>
      </c>
      <c r="L144" s="57">
        <v>19.600000000000001</v>
      </c>
      <c r="M144" s="57">
        <v>15.9</v>
      </c>
      <c r="N144" s="57">
        <v>16.399999999999999</v>
      </c>
      <c r="O144" s="57">
        <v>28197</v>
      </c>
      <c r="P144" s="57">
        <v>4605</v>
      </c>
      <c r="Q144" s="57">
        <v>41.6785</v>
      </c>
      <c r="R144" s="57">
        <v>48.744900000000001</v>
      </c>
      <c r="S144" s="57">
        <v>39.428400000000003</v>
      </c>
      <c r="T144" s="57">
        <v>45.639400000000002</v>
      </c>
      <c r="U144" s="77">
        <v>7.4838219326818676</v>
      </c>
      <c r="V144" s="24" t="s">
        <v>6105</v>
      </c>
      <c r="W144" s="216" t="s">
        <v>5967</v>
      </c>
      <c r="X144" s="216" t="s">
        <v>5971</v>
      </c>
      <c r="Y144" s="24" t="s">
        <v>5972</v>
      </c>
      <c r="Z144" s="24" t="s">
        <v>5964</v>
      </c>
      <c r="AA144" s="24" t="s">
        <v>5969</v>
      </c>
      <c r="AB144" s="24" t="s">
        <v>6084</v>
      </c>
      <c r="AC144" s="24" t="s">
        <v>5979</v>
      </c>
    </row>
    <row r="145" spans="1:29" s="169" customFormat="1">
      <c r="A145" s="24">
        <v>1580</v>
      </c>
      <c r="B145" s="24" t="s">
        <v>164</v>
      </c>
      <c r="C145" s="57">
        <v>106</v>
      </c>
      <c r="D145" s="57">
        <v>109.5</v>
      </c>
      <c r="E145" s="57">
        <v>103.5</v>
      </c>
      <c r="F145" s="57">
        <v>108.5</v>
      </c>
      <c r="G145" s="57">
        <v>109</v>
      </c>
      <c r="H145" s="57">
        <v>112</v>
      </c>
      <c r="I145" s="57">
        <v>106.5</v>
      </c>
      <c r="J145" s="57">
        <v>110.5</v>
      </c>
      <c r="K145" s="57">
        <v>110</v>
      </c>
      <c r="L145" s="57">
        <v>111.5</v>
      </c>
      <c r="M145" s="57">
        <v>105.5</v>
      </c>
      <c r="N145" s="57">
        <v>108</v>
      </c>
      <c r="O145" s="57">
        <v>1754</v>
      </c>
      <c r="P145" s="57">
        <v>2384</v>
      </c>
      <c r="Q145" s="57">
        <v>81.912999999999997</v>
      </c>
      <c r="R145" s="57">
        <v>74.902600000000007</v>
      </c>
      <c r="S145" s="57">
        <v>80.415099999999995</v>
      </c>
      <c r="T145" s="57">
        <v>76.740099999999998</v>
      </c>
      <c r="U145" s="77">
        <v>0.89923564504101416</v>
      </c>
      <c r="V145" s="24" t="s">
        <v>6106</v>
      </c>
      <c r="W145" s="216" t="s">
        <v>6020</v>
      </c>
      <c r="X145" s="216" t="s">
        <v>5989</v>
      </c>
      <c r="Y145" s="24" t="s">
        <v>6010</v>
      </c>
      <c r="Z145" s="24" t="s">
        <v>6016</v>
      </c>
      <c r="AA145" s="24" t="s">
        <v>5984</v>
      </c>
      <c r="AB145" s="24" t="s">
        <v>5991</v>
      </c>
      <c r="AC145" s="24" t="s">
        <v>5986</v>
      </c>
    </row>
    <row r="146" spans="1:29" s="169" customFormat="1">
      <c r="A146" s="24">
        <v>1582</v>
      </c>
      <c r="B146" s="24" t="s">
        <v>165</v>
      </c>
      <c r="C146" s="57">
        <v>84.4</v>
      </c>
      <c r="D146" s="57">
        <v>85</v>
      </c>
      <c r="E146" s="57">
        <v>81.5</v>
      </c>
      <c r="F146" s="57">
        <v>83.4</v>
      </c>
      <c r="G146" s="57">
        <v>83.2</v>
      </c>
      <c r="H146" s="57">
        <v>84.3</v>
      </c>
      <c r="I146" s="57">
        <v>81.599999999999994</v>
      </c>
      <c r="J146" s="57">
        <v>82.1</v>
      </c>
      <c r="K146" s="57">
        <v>82.1</v>
      </c>
      <c r="L146" s="57">
        <v>84.7</v>
      </c>
      <c r="M146" s="57">
        <v>63</v>
      </c>
      <c r="N146" s="57">
        <v>66.400000000000006</v>
      </c>
      <c r="O146" s="57">
        <v>15653</v>
      </c>
      <c r="P146" s="57">
        <v>6244</v>
      </c>
      <c r="Q146" s="57">
        <v>34.845100000000002</v>
      </c>
      <c r="R146" s="57">
        <v>45.805199999999999</v>
      </c>
      <c r="S146" s="57">
        <v>26.099299999999999</v>
      </c>
      <c r="T146" s="57">
        <v>39.236499999999999</v>
      </c>
      <c r="U146" s="77">
        <v>3.0639725247348566</v>
      </c>
      <c r="V146" s="24" t="s">
        <v>6041</v>
      </c>
      <c r="W146" s="216" t="s">
        <v>5967</v>
      </c>
      <c r="X146" s="216" t="s">
        <v>5971</v>
      </c>
      <c r="Y146" s="24" t="s">
        <v>5975</v>
      </c>
      <c r="Z146" s="24" t="s">
        <v>5984</v>
      </c>
      <c r="AA146" s="24" t="s">
        <v>5964</v>
      </c>
      <c r="AB146" s="24" t="s">
        <v>5965</v>
      </c>
      <c r="AC146" s="24" t="s">
        <v>5990</v>
      </c>
    </row>
    <row r="147" spans="1:29" s="169" customFormat="1">
      <c r="A147" s="24">
        <v>1584</v>
      </c>
      <c r="B147" s="24" t="s">
        <v>167</v>
      </c>
      <c r="C147" s="57">
        <v>12.15</v>
      </c>
      <c r="D147" s="57">
        <v>16.05</v>
      </c>
      <c r="E147" s="57">
        <v>11.7</v>
      </c>
      <c r="F147" s="57">
        <v>16.05</v>
      </c>
      <c r="G147" s="57">
        <v>17.149999999999999</v>
      </c>
      <c r="H147" s="57">
        <v>17.399999999999999</v>
      </c>
      <c r="I147" s="57">
        <v>13.15</v>
      </c>
      <c r="J147" s="57">
        <v>14.65</v>
      </c>
      <c r="K147" s="57">
        <v>14.9</v>
      </c>
      <c r="L147" s="57">
        <v>15.2</v>
      </c>
      <c r="M147" s="57">
        <v>13.5</v>
      </c>
      <c r="N147" s="57">
        <v>14.25</v>
      </c>
      <c r="O147" s="57">
        <v>5423</v>
      </c>
      <c r="P147" s="57">
        <v>14386</v>
      </c>
      <c r="Q147" s="57">
        <v>69.668499999999995</v>
      </c>
      <c r="R147" s="57">
        <v>71.353099999999998</v>
      </c>
      <c r="S147" s="57">
        <v>64.938800000000001</v>
      </c>
      <c r="T147" s="57">
        <v>69.215000000000003</v>
      </c>
      <c r="U147" s="77">
        <v>0.4607334291054575</v>
      </c>
      <c r="V147" s="24" t="s">
        <v>6056</v>
      </c>
      <c r="W147" s="216" t="s">
        <v>5967</v>
      </c>
      <c r="X147" s="216" t="s">
        <v>5961</v>
      </c>
      <c r="Y147" s="24" t="s">
        <v>6045</v>
      </c>
      <c r="Z147" s="24" t="s">
        <v>5964</v>
      </c>
      <c r="AA147" s="24" t="s">
        <v>5964</v>
      </c>
      <c r="AB147" s="24" t="s">
        <v>5990</v>
      </c>
      <c r="AC147" s="24" t="s">
        <v>5986</v>
      </c>
    </row>
    <row r="148" spans="1:29" s="169" customFormat="1">
      <c r="A148" s="24">
        <v>1585</v>
      </c>
      <c r="B148" s="24" t="s">
        <v>1939</v>
      </c>
      <c r="C148" s="57">
        <v>10.199999999999999</v>
      </c>
      <c r="D148" s="57">
        <v>15.15</v>
      </c>
      <c r="E148" s="57">
        <v>9.5</v>
      </c>
      <c r="F148" s="57">
        <v>14.8</v>
      </c>
      <c r="G148" s="57">
        <v>14.5</v>
      </c>
      <c r="H148" s="57">
        <v>15.75</v>
      </c>
      <c r="I148" s="57">
        <v>11</v>
      </c>
      <c r="J148" s="57">
        <v>11.35</v>
      </c>
      <c r="K148" s="57">
        <v>11.8</v>
      </c>
      <c r="L148" s="57">
        <v>13</v>
      </c>
      <c r="M148" s="57">
        <v>11.8</v>
      </c>
      <c r="N148" s="57">
        <v>12.5</v>
      </c>
      <c r="O148" s="57">
        <v>1335</v>
      </c>
      <c r="P148" s="57">
        <v>3674</v>
      </c>
      <c r="Q148" s="57"/>
      <c r="R148" s="57"/>
      <c r="S148" s="57"/>
      <c r="T148" s="57"/>
      <c r="U148" s="77">
        <v>0.44411177644710581</v>
      </c>
      <c r="V148" s="24" t="s">
        <v>6038</v>
      </c>
      <c r="W148" s="216" t="s">
        <v>5993</v>
      </c>
      <c r="X148" s="216" t="s">
        <v>5993</v>
      </c>
      <c r="Y148" s="24" t="s">
        <v>5982</v>
      </c>
      <c r="Z148" s="24" t="s">
        <v>5964</v>
      </c>
      <c r="AA148" s="24" t="s">
        <v>6013</v>
      </c>
      <c r="AB148" s="24" t="s">
        <v>5986</v>
      </c>
      <c r="AC148" s="24" t="s">
        <v>5979</v>
      </c>
    </row>
    <row r="149" spans="1:29" s="169" customFormat="1">
      <c r="A149" s="24">
        <v>1586</v>
      </c>
      <c r="B149" s="24" t="s">
        <v>168</v>
      </c>
      <c r="C149" s="57">
        <v>43.4</v>
      </c>
      <c r="D149" s="57">
        <v>44.35</v>
      </c>
      <c r="E149" s="57">
        <v>40.700000000000003</v>
      </c>
      <c r="F149" s="57">
        <v>42.85</v>
      </c>
      <c r="G149" s="57">
        <v>42.8</v>
      </c>
      <c r="H149" s="57">
        <v>46</v>
      </c>
      <c r="I149" s="57">
        <v>42.1</v>
      </c>
      <c r="J149" s="57">
        <v>42.6</v>
      </c>
      <c r="K149" s="57">
        <v>43.45</v>
      </c>
      <c r="L149" s="57">
        <v>43.45</v>
      </c>
      <c r="M149" s="57">
        <v>39</v>
      </c>
      <c r="N149" s="57">
        <v>39.4</v>
      </c>
      <c r="O149" s="57">
        <v>3264</v>
      </c>
      <c r="P149" s="57">
        <v>10082</v>
      </c>
      <c r="Q149" s="57">
        <v>33.1892</v>
      </c>
      <c r="R149" s="57">
        <v>41.673200000000001</v>
      </c>
      <c r="S149" s="57">
        <v>22.9863</v>
      </c>
      <c r="T149" s="57">
        <v>35.444200000000002</v>
      </c>
      <c r="U149" s="77">
        <v>0.39568868610725388</v>
      </c>
      <c r="V149" s="24" t="s">
        <v>6103</v>
      </c>
      <c r="W149" s="216" t="s">
        <v>5967</v>
      </c>
      <c r="X149" s="216" t="s">
        <v>6007</v>
      </c>
      <c r="Y149" s="24" t="s">
        <v>5975</v>
      </c>
      <c r="Z149" s="24" t="s">
        <v>5978</v>
      </c>
      <c r="AA149" s="24" t="s">
        <v>6024</v>
      </c>
      <c r="AB149" s="24" t="s">
        <v>5979</v>
      </c>
      <c r="AC149" s="24" t="s">
        <v>5965</v>
      </c>
    </row>
    <row r="150" spans="1:29" s="169" customFormat="1">
      <c r="A150" s="24">
        <v>1587</v>
      </c>
      <c r="B150" s="24" t="s">
        <v>1943</v>
      </c>
      <c r="C150" s="57">
        <v>28</v>
      </c>
      <c r="D150" s="57">
        <v>31.2</v>
      </c>
      <c r="E150" s="57">
        <v>27.5</v>
      </c>
      <c r="F150" s="57">
        <v>29.85</v>
      </c>
      <c r="G150" s="57">
        <v>29.8</v>
      </c>
      <c r="H150" s="57">
        <v>31.4</v>
      </c>
      <c r="I150" s="57">
        <v>28.25</v>
      </c>
      <c r="J150" s="57">
        <v>28.8</v>
      </c>
      <c r="K150" s="57">
        <v>28.8</v>
      </c>
      <c r="L150" s="57">
        <v>29.5</v>
      </c>
      <c r="M150" s="57">
        <v>26.35</v>
      </c>
      <c r="N150" s="57">
        <v>27.55</v>
      </c>
      <c r="O150" s="57">
        <v>2756</v>
      </c>
      <c r="P150" s="57">
        <v>6399</v>
      </c>
      <c r="Q150" s="57">
        <v>60.130699999999997</v>
      </c>
      <c r="R150" s="57">
        <v>68.157399999999996</v>
      </c>
      <c r="S150" s="57">
        <v>53.420499999999997</v>
      </c>
      <c r="T150" s="57">
        <v>63.245100000000001</v>
      </c>
      <c r="U150" s="77">
        <v>0.52640169470924281</v>
      </c>
      <c r="V150" s="24" t="s">
        <v>6056</v>
      </c>
      <c r="W150" s="216" t="s">
        <v>5967</v>
      </c>
      <c r="X150" s="216" t="s">
        <v>5961</v>
      </c>
      <c r="Y150" s="24" t="s">
        <v>5982</v>
      </c>
      <c r="Z150" s="24" t="s">
        <v>6000</v>
      </c>
      <c r="AA150" s="24" t="s">
        <v>5964</v>
      </c>
      <c r="AB150" s="24" t="s">
        <v>5990</v>
      </c>
      <c r="AC150" s="24" t="s">
        <v>5986</v>
      </c>
    </row>
    <row r="151" spans="1:29" s="169" customFormat="1">
      <c r="A151" s="24">
        <v>1589</v>
      </c>
      <c r="B151" s="24" t="s">
        <v>169</v>
      </c>
      <c r="C151" s="57">
        <v>73.099999999999994</v>
      </c>
      <c r="D151" s="57">
        <v>76.8</v>
      </c>
      <c r="E151" s="57">
        <v>70.5</v>
      </c>
      <c r="F151" s="57">
        <v>72.7</v>
      </c>
      <c r="G151" s="57">
        <v>72.8</v>
      </c>
      <c r="H151" s="57">
        <v>76.5</v>
      </c>
      <c r="I151" s="57">
        <v>70.5</v>
      </c>
      <c r="J151" s="57">
        <v>70.900000000000006</v>
      </c>
      <c r="K151" s="57">
        <v>71.5</v>
      </c>
      <c r="L151" s="57">
        <v>73.900000000000006</v>
      </c>
      <c r="M151" s="57">
        <v>63.7</v>
      </c>
      <c r="N151" s="57">
        <v>64.599999999999994</v>
      </c>
      <c r="O151" s="57">
        <v>6535</v>
      </c>
      <c r="P151" s="57">
        <v>15210</v>
      </c>
      <c r="Q151" s="57">
        <v>19.983799999999999</v>
      </c>
      <c r="R151" s="57">
        <v>31.932200000000002</v>
      </c>
      <c r="S151" s="57">
        <v>14.356999999999999</v>
      </c>
      <c r="T151" s="57">
        <v>26.073799999999999</v>
      </c>
      <c r="U151" s="77">
        <v>0.52512966615530721</v>
      </c>
      <c r="V151" s="24" t="s">
        <v>6081</v>
      </c>
      <c r="W151" s="216" t="s">
        <v>5967</v>
      </c>
      <c r="X151" s="216" t="s">
        <v>6007</v>
      </c>
      <c r="Y151" s="24" t="s">
        <v>5978</v>
      </c>
      <c r="Z151" s="24" t="s">
        <v>6000</v>
      </c>
      <c r="AA151" s="24" t="s">
        <v>5964</v>
      </c>
      <c r="AB151" s="24" t="s">
        <v>5990</v>
      </c>
      <c r="AC151" s="24" t="s">
        <v>5965</v>
      </c>
    </row>
    <row r="152" spans="1:29" s="169" customFormat="1">
      <c r="A152" s="24">
        <v>1590</v>
      </c>
      <c r="B152" s="24" t="s">
        <v>170</v>
      </c>
      <c r="C152" s="57">
        <v>995</v>
      </c>
      <c r="D152" s="57">
        <v>1155</v>
      </c>
      <c r="E152" s="57">
        <v>953</v>
      </c>
      <c r="F152" s="57">
        <v>1075</v>
      </c>
      <c r="G152" s="57">
        <v>1105</v>
      </c>
      <c r="H152" s="57">
        <v>1180</v>
      </c>
      <c r="I152" s="57">
        <v>891</v>
      </c>
      <c r="J152" s="57">
        <v>899</v>
      </c>
      <c r="K152" s="57">
        <v>905</v>
      </c>
      <c r="L152" s="57">
        <v>965</v>
      </c>
      <c r="M152" s="57">
        <v>839</v>
      </c>
      <c r="N152" s="57">
        <v>839</v>
      </c>
      <c r="O152" s="57">
        <v>14884</v>
      </c>
      <c r="P152" s="57">
        <v>16555</v>
      </c>
      <c r="Q152" s="57">
        <v>60.99</v>
      </c>
      <c r="R152" s="57">
        <v>71.814400000000006</v>
      </c>
      <c r="S152" s="57">
        <v>42.468200000000003</v>
      </c>
      <c r="T152" s="57">
        <v>62.032299999999999</v>
      </c>
      <c r="U152" s="77">
        <v>1.0988556662975268</v>
      </c>
      <c r="V152" s="24" t="s">
        <v>6107</v>
      </c>
      <c r="W152" s="216" t="s">
        <v>5967</v>
      </c>
      <c r="X152" s="216" t="s">
        <v>5961</v>
      </c>
      <c r="Y152" s="24" t="s">
        <v>5982</v>
      </c>
      <c r="Z152" s="24" t="s">
        <v>5964</v>
      </c>
      <c r="AA152" s="24" t="s">
        <v>6004</v>
      </c>
      <c r="AB152" s="24" t="s">
        <v>5970</v>
      </c>
      <c r="AC152" s="24" t="s">
        <v>5979</v>
      </c>
    </row>
    <row r="153" spans="1:29" s="169" customFormat="1">
      <c r="A153" s="24">
        <v>1591</v>
      </c>
      <c r="B153" s="24" t="s">
        <v>171</v>
      </c>
      <c r="C153" s="57">
        <v>18.45</v>
      </c>
      <c r="D153" s="57">
        <v>19.100000000000001</v>
      </c>
      <c r="E153" s="57">
        <v>16.399999999999999</v>
      </c>
      <c r="F153" s="57">
        <v>16.600000000000001</v>
      </c>
      <c r="G153" s="57">
        <v>16.8</v>
      </c>
      <c r="H153" s="57">
        <v>18.3</v>
      </c>
      <c r="I153" s="57">
        <v>15.85</v>
      </c>
      <c r="J153" s="57">
        <v>16</v>
      </c>
      <c r="K153" s="57">
        <v>16.45</v>
      </c>
      <c r="L153" s="57">
        <v>16.45</v>
      </c>
      <c r="M153" s="57">
        <v>14.4</v>
      </c>
      <c r="N153" s="57">
        <v>15.95</v>
      </c>
      <c r="O153" s="57">
        <v>518</v>
      </c>
      <c r="P153" s="57">
        <v>1149</v>
      </c>
      <c r="Q153" s="57">
        <v>19.823</v>
      </c>
      <c r="R153" s="57">
        <v>28.473500000000001</v>
      </c>
      <c r="S153" s="57">
        <v>18.597300000000001</v>
      </c>
      <c r="T153" s="57">
        <v>25.1814</v>
      </c>
      <c r="U153" s="77">
        <v>0.55101054056667631</v>
      </c>
      <c r="V153" s="24" t="s">
        <v>6108</v>
      </c>
      <c r="W153" s="216" t="s">
        <v>5967</v>
      </c>
      <c r="X153" s="216" t="s">
        <v>6007</v>
      </c>
      <c r="Y153" s="24" t="s">
        <v>5964</v>
      </c>
      <c r="Z153" s="24" t="s">
        <v>6000</v>
      </c>
      <c r="AA153" s="24" t="s">
        <v>6060</v>
      </c>
      <c r="AB153" s="24" t="s">
        <v>5979</v>
      </c>
      <c r="AC153" s="24" t="s">
        <v>6033</v>
      </c>
    </row>
    <row r="154" spans="1:29" s="169" customFormat="1">
      <c r="A154" s="24">
        <v>1593</v>
      </c>
      <c r="B154" s="24" t="s">
        <v>173</v>
      </c>
      <c r="C154" s="57">
        <v>94.5</v>
      </c>
      <c r="D154" s="57">
        <v>113</v>
      </c>
      <c r="E154" s="57">
        <v>88.4</v>
      </c>
      <c r="F154" s="57">
        <v>102.5</v>
      </c>
      <c r="G154" s="57">
        <v>104.5</v>
      </c>
      <c r="H154" s="57">
        <v>117.5</v>
      </c>
      <c r="I154" s="57">
        <v>97.1</v>
      </c>
      <c r="J154" s="57">
        <v>106</v>
      </c>
      <c r="K154" s="57">
        <v>106</v>
      </c>
      <c r="L154" s="57">
        <v>113</v>
      </c>
      <c r="M154" s="57">
        <v>93</v>
      </c>
      <c r="N154" s="57">
        <v>97</v>
      </c>
      <c r="O154" s="57">
        <v>1234</v>
      </c>
      <c r="P154" s="57">
        <v>2933</v>
      </c>
      <c r="Q154" s="57">
        <v>55.017699999999998</v>
      </c>
      <c r="R154" s="57">
        <v>61.347200000000001</v>
      </c>
      <c r="S154" s="57">
        <v>50.814599999999999</v>
      </c>
      <c r="T154" s="57">
        <v>57.836300000000001</v>
      </c>
      <c r="U154" s="77">
        <v>0.51422510133727317</v>
      </c>
      <c r="V154" s="24" t="s">
        <v>5999</v>
      </c>
      <c r="W154" s="216" t="s">
        <v>5967</v>
      </c>
      <c r="X154" s="216" t="s">
        <v>5961</v>
      </c>
      <c r="Y154" s="24" t="s">
        <v>5982</v>
      </c>
      <c r="Z154" s="24" t="s">
        <v>5969</v>
      </c>
      <c r="AA154" s="24" t="s">
        <v>5964</v>
      </c>
      <c r="AB154" s="24" t="s">
        <v>5986</v>
      </c>
      <c r="AC154" s="24" t="s">
        <v>5990</v>
      </c>
    </row>
    <row r="155" spans="1:29" s="169" customFormat="1">
      <c r="A155" s="24">
        <v>1595</v>
      </c>
      <c r="B155" s="24" t="s">
        <v>174</v>
      </c>
      <c r="C155" s="57">
        <v>29.05</v>
      </c>
      <c r="D155" s="57">
        <v>31.8</v>
      </c>
      <c r="E155" s="57">
        <v>28.4</v>
      </c>
      <c r="F155" s="57">
        <v>31.8</v>
      </c>
      <c r="G155" s="57">
        <v>31.8</v>
      </c>
      <c r="H155" s="57">
        <v>38.1</v>
      </c>
      <c r="I155" s="57">
        <v>30.85</v>
      </c>
      <c r="J155" s="57">
        <v>33</v>
      </c>
      <c r="K155" s="57">
        <v>33.950000000000003</v>
      </c>
      <c r="L155" s="57">
        <v>40.549999999999997</v>
      </c>
      <c r="M155" s="57">
        <v>32.799999999999997</v>
      </c>
      <c r="N155" s="57">
        <v>37.5</v>
      </c>
      <c r="O155" s="57">
        <v>5239</v>
      </c>
      <c r="P155" s="57">
        <v>5047</v>
      </c>
      <c r="Q155" s="57">
        <v>51.148499999999999</v>
      </c>
      <c r="R155" s="57">
        <v>46.182099999999998</v>
      </c>
      <c r="S155" s="57">
        <v>60.038400000000003</v>
      </c>
      <c r="T155" s="57">
        <v>50.800899999999999</v>
      </c>
      <c r="U155" s="77">
        <v>1.2687184906324989</v>
      </c>
      <c r="V155" s="24" t="s">
        <v>6109</v>
      </c>
      <c r="W155" s="216" t="s">
        <v>6009</v>
      </c>
      <c r="X155" s="216" t="s">
        <v>5961</v>
      </c>
      <c r="Y155" s="24" t="s">
        <v>6045</v>
      </c>
      <c r="Z155" s="24" t="s">
        <v>5963</v>
      </c>
      <c r="AA155" s="24" t="s">
        <v>5982</v>
      </c>
      <c r="AB155" s="24" t="s">
        <v>5986</v>
      </c>
      <c r="AC155" s="24" t="s">
        <v>5965</v>
      </c>
    </row>
    <row r="156" spans="1:29" s="169" customFormat="1">
      <c r="A156" s="24">
        <v>1597</v>
      </c>
      <c r="B156" s="24" t="s">
        <v>175</v>
      </c>
      <c r="C156" s="57">
        <v>102.5</v>
      </c>
      <c r="D156" s="57">
        <v>128</v>
      </c>
      <c r="E156" s="57">
        <v>98.1</v>
      </c>
      <c r="F156" s="57">
        <v>119</v>
      </c>
      <c r="G156" s="57">
        <v>119</v>
      </c>
      <c r="H156" s="57">
        <v>122.5</v>
      </c>
      <c r="I156" s="57">
        <v>99.7</v>
      </c>
      <c r="J156" s="57">
        <v>100.5</v>
      </c>
      <c r="K156" s="57">
        <v>101</v>
      </c>
      <c r="L156" s="57">
        <v>105.5</v>
      </c>
      <c r="M156" s="57">
        <v>93.8</v>
      </c>
      <c r="N156" s="57">
        <v>99.8</v>
      </c>
      <c r="O156" s="57">
        <v>5329</v>
      </c>
      <c r="P156" s="57">
        <v>16424</v>
      </c>
      <c r="Q156" s="57">
        <v>52.701000000000001</v>
      </c>
      <c r="R156" s="57">
        <v>59.005099999999999</v>
      </c>
      <c r="S156" s="57">
        <v>43.9681</v>
      </c>
      <c r="T156" s="57">
        <v>53.992800000000003</v>
      </c>
      <c r="U156" s="77">
        <v>0.39656735400768522</v>
      </c>
      <c r="V156" s="24" t="s">
        <v>5992</v>
      </c>
      <c r="W156" s="216" t="s">
        <v>5967</v>
      </c>
      <c r="X156" s="216" t="s">
        <v>5961</v>
      </c>
      <c r="Y156" s="24" t="s">
        <v>5982</v>
      </c>
      <c r="Z156" s="24" t="s">
        <v>5964</v>
      </c>
      <c r="AA156" s="24" t="s">
        <v>5994</v>
      </c>
      <c r="AB156" s="24" t="s">
        <v>5986</v>
      </c>
      <c r="AC156" s="24" t="s">
        <v>5970</v>
      </c>
    </row>
    <row r="157" spans="1:29" s="169" customFormat="1">
      <c r="A157" s="24">
        <v>1598</v>
      </c>
      <c r="B157" s="24" t="s">
        <v>176</v>
      </c>
      <c r="C157" s="57">
        <v>91.6</v>
      </c>
      <c r="D157" s="57">
        <v>109.5</v>
      </c>
      <c r="E157" s="57">
        <v>91.5</v>
      </c>
      <c r="F157" s="57">
        <v>97.7</v>
      </c>
      <c r="G157" s="57">
        <v>97.7</v>
      </c>
      <c r="H157" s="57">
        <v>98</v>
      </c>
      <c r="I157" s="57">
        <v>79.599999999999994</v>
      </c>
      <c r="J157" s="57">
        <v>82.4</v>
      </c>
      <c r="K157" s="57">
        <v>82.4</v>
      </c>
      <c r="L157" s="57">
        <v>87</v>
      </c>
      <c r="M157" s="57">
        <v>63.5</v>
      </c>
      <c r="N157" s="57">
        <v>67</v>
      </c>
      <c r="O157" s="57">
        <v>14338</v>
      </c>
      <c r="P157" s="57">
        <v>22876</v>
      </c>
      <c r="Q157" s="57">
        <v>24.624099999999999</v>
      </c>
      <c r="R157" s="57">
        <v>39.9343</v>
      </c>
      <c r="S157" s="57">
        <v>18.144500000000001</v>
      </c>
      <c r="T157" s="57">
        <v>32.670999999999999</v>
      </c>
      <c r="U157" s="77">
        <v>0.76605272872102737</v>
      </c>
      <c r="V157" s="24" t="s">
        <v>6081</v>
      </c>
      <c r="W157" s="216" t="s">
        <v>5967</v>
      </c>
      <c r="X157" s="216" t="s">
        <v>6007</v>
      </c>
      <c r="Y157" s="24" t="s">
        <v>5963</v>
      </c>
      <c r="Z157" s="24" t="s">
        <v>5964</v>
      </c>
      <c r="AA157" s="24" t="s">
        <v>5964</v>
      </c>
      <c r="AB157" s="24" t="s">
        <v>5990</v>
      </c>
      <c r="AC157" s="24" t="s">
        <v>5965</v>
      </c>
    </row>
    <row r="158" spans="1:29" s="169" customFormat="1">
      <c r="A158" s="24">
        <v>1599</v>
      </c>
      <c r="B158" s="24" t="s">
        <v>177</v>
      </c>
      <c r="C158" s="57">
        <v>41.2</v>
      </c>
      <c r="D158" s="57">
        <v>44.3</v>
      </c>
      <c r="E158" s="57">
        <v>39.799999999999997</v>
      </c>
      <c r="F158" s="57">
        <v>42.6</v>
      </c>
      <c r="G158" s="57">
        <v>42.6</v>
      </c>
      <c r="H158" s="57">
        <v>44</v>
      </c>
      <c r="I158" s="57">
        <v>40.85</v>
      </c>
      <c r="J158" s="57">
        <v>41.7</v>
      </c>
      <c r="K158" s="57">
        <v>41.6</v>
      </c>
      <c r="L158" s="57">
        <v>42.45</v>
      </c>
      <c r="M158" s="57">
        <v>39.15</v>
      </c>
      <c r="N158" s="57">
        <v>39.85</v>
      </c>
      <c r="O158" s="57">
        <v>1749</v>
      </c>
      <c r="P158" s="57">
        <v>2685</v>
      </c>
      <c r="Q158" s="57">
        <v>52.860900000000001</v>
      </c>
      <c r="R158" s="57">
        <v>60.8827</v>
      </c>
      <c r="S158" s="57">
        <v>45.5259</v>
      </c>
      <c r="T158" s="57">
        <v>55.763800000000003</v>
      </c>
      <c r="U158" s="77">
        <v>0.79615145872129112</v>
      </c>
      <c r="V158" s="24" t="s">
        <v>6080</v>
      </c>
      <c r="W158" s="216" t="s">
        <v>5967</v>
      </c>
      <c r="X158" s="216" t="s">
        <v>5961</v>
      </c>
      <c r="Y158" s="24" t="s">
        <v>6010</v>
      </c>
      <c r="Z158" s="24" t="s">
        <v>5984</v>
      </c>
      <c r="AA158" s="24" t="s">
        <v>5964</v>
      </c>
      <c r="AB158" s="24" t="s">
        <v>5991</v>
      </c>
      <c r="AC158" s="24" t="s">
        <v>5990</v>
      </c>
    </row>
    <row r="159" spans="1:29" s="169" customFormat="1">
      <c r="A159" s="24">
        <v>1603</v>
      </c>
      <c r="B159" s="24" t="s">
        <v>178</v>
      </c>
      <c r="C159" s="57">
        <v>31.1</v>
      </c>
      <c r="D159" s="57">
        <v>35.25</v>
      </c>
      <c r="E159" s="57">
        <v>28.55</v>
      </c>
      <c r="F159" s="57">
        <v>31</v>
      </c>
      <c r="G159" s="57">
        <v>31.2</v>
      </c>
      <c r="H159" s="57">
        <v>31.6</v>
      </c>
      <c r="I159" s="57">
        <v>27.2</v>
      </c>
      <c r="J159" s="57">
        <v>28.85</v>
      </c>
      <c r="K159" s="57">
        <v>29.1</v>
      </c>
      <c r="L159" s="57">
        <v>30.25</v>
      </c>
      <c r="M159" s="57">
        <v>25.8</v>
      </c>
      <c r="N159" s="57">
        <v>28.1</v>
      </c>
      <c r="O159" s="57">
        <v>8623</v>
      </c>
      <c r="P159" s="57">
        <v>22907</v>
      </c>
      <c r="Q159" s="57"/>
      <c r="R159" s="57"/>
      <c r="S159" s="57"/>
      <c r="T159" s="57"/>
      <c r="U159" s="77">
        <v>0.4600874065666487</v>
      </c>
      <c r="V159" s="24" t="s">
        <v>6110</v>
      </c>
      <c r="W159" s="216" t="s">
        <v>5993</v>
      </c>
      <c r="X159" s="216" t="s">
        <v>5993</v>
      </c>
      <c r="Y159" s="24" t="s">
        <v>5978</v>
      </c>
      <c r="Z159" s="24" t="s">
        <v>5964</v>
      </c>
      <c r="AA159" s="24" t="s">
        <v>5975</v>
      </c>
      <c r="AB159" s="24" t="s">
        <v>5991</v>
      </c>
      <c r="AC159" s="24" t="s">
        <v>5970</v>
      </c>
    </row>
    <row r="160" spans="1:29" s="169" customFormat="1">
      <c r="A160" s="24">
        <v>1604</v>
      </c>
      <c r="B160" s="24" t="s">
        <v>179</v>
      </c>
      <c r="C160" s="57">
        <v>29.6</v>
      </c>
      <c r="D160" s="57">
        <v>30.7</v>
      </c>
      <c r="E160" s="57">
        <v>29.2</v>
      </c>
      <c r="F160" s="57">
        <v>30.1</v>
      </c>
      <c r="G160" s="57">
        <v>30.1</v>
      </c>
      <c r="H160" s="57">
        <v>31.35</v>
      </c>
      <c r="I160" s="57">
        <v>29.9</v>
      </c>
      <c r="J160" s="57">
        <v>30.3</v>
      </c>
      <c r="K160" s="57">
        <v>30.75</v>
      </c>
      <c r="L160" s="57">
        <v>31.25</v>
      </c>
      <c r="M160" s="57">
        <v>28.85</v>
      </c>
      <c r="N160" s="57">
        <v>29.6</v>
      </c>
      <c r="O160" s="57">
        <v>13674</v>
      </c>
      <c r="P160" s="57">
        <v>18731</v>
      </c>
      <c r="Q160" s="57">
        <v>79.027699999999996</v>
      </c>
      <c r="R160" s="57">
        <v>82.129800000000003</v>
      </c>
      <c r="S160" s="57">
        <v>72.421999999999997</v>
      </c>
      <c r="T160" s="57">
        <v>78.893900000000002</v>
      </c>
      <c r="U160" s="77">
        <v>0.89224636520563061</v>
      </c>
      <c r="V160" s="24" t="s">
        <v>5987</v>
      </c>
      <c r="W160" s="216" t="s">
        <v>5967</v>
      </c>
      <c r="X160" s="216" t="s">
        <v>5989</v>
      </c>
      <c r="Y160" s="24" t="s">
        <v>6016</v>
      </c>
      <c r="Z160" s="24" t="s">
        <v>5969</v>
      </c>
      <c r="AA160" s="24" t="s">
        <v>5964</v>
      </c>
      <c r="AB160" s="24" t="s">
        <v>5990</v>
      </c>
      <c r="AC160" s="24" t="s">
        <v>5991</v>
      </c>
    </row>
    <row r="161" spans="1:29" s="169" customFormat="1">
      <c r="A161" s="24">
        <v>1605</v>
      </c>
      <c r="B161" s="24" t="s">
        <v>180</v>
      </c>
      <c r="C161" s="57">
        <v>26.45</v>
      </c>
      <c r="D161" s="57">
        <v>30.85</v>
      </c>
      <c r="E161" s="57">
        <v>24</v>
      </c>
      <c r="F161" s="57">
        <v>29.3</v>
      </c>
      <c r="G161" s="57">
        <v>29.95</v>
      </c>
      <c r="H161" s="57">
        <v>30.7</v>
      </c>
      <c r="I161" s="57">
        <v>26.05</v>
      </c>
      <c r="J161" s="57">
        <v>28.5</v>
      </c>
      <c r="K161" s="57">
        <v>28.2</v>
      </c>
      <c r="L161" s="57">
        <v>29.8</v>
      </c>
      <c r="M161" s="57">
        <v>23.25</v>
      </c>
      <c r="N161" s="57">
        <v>25.35</v>
      </c>
      <c r="O161" s="57">
        <v>499210</v>
      </c>
      <c r="P161" s="57">
        <v>744956</v>
      </c>
      <c r="Q161" s="57">
        <v>74.130600000000001</v>
      </c>
      <c r="R161" s="57">
        <v>71.351399999999998</v>
      </c>
      <c r="S161" s="57">
        <v>68.215800000000002</v>
      </c>
      <c r="T161" s="57">
        <v>70.306200000000004</v>
      </c>
      <c r="U161" s="77">
        <v>0.81903569547135091</v>
      </c>
      <c r="V161" s="24" t="s">
        <v>6098</v>
      </c>
      <c r="W161" s="216" t="s">
        <v>5960</v>
      </c>
      <c r="X161" s="216" t="s">
        <v>5961</v>
      </c>
      <c r="Y161" s="24" t="s">
        <v>5982</v>
      </c>
      <c r="Z161" s="24" t="s">
        <v>5975</v>
      </c>
      <c r="AA161" s="24" t="s">
        <v>5964</v>
      </c>
      <c r="AB161" s="24" t="s">
        <v>5990</v>
      </c>
      <c r="AC161" s="24" t="s">
        <v>5991</v>
      </c>
    </row>
    <row r="162" spans="1:29" s="169" customFormat="1">
      <c r="A162" s="24">
        <v>1608</v>
      </c>
      <c r="B162" s="24" t="s">
        <v>181</v>
      </c>
      <c r="C162" s="57">
        <v>27.9</v>
      </c>
      <c r="D162" s="57">
        <v>33.799999999999997</v>
      </c>
      <c r="E162" s="57">
        <v>24</v>
      </c>
      <c r="F162" s="57">
        <v>32.1</v>
      </c>
      <c r="G162" s="57">
        <v>28.9</v>
      </c>
      <c r="H162" s="57">
        <v>30.75</v>
      </c>
      <c r="I162" s="57">
        <v>24.8</v>
      </c>
      <c r="J162" s="57">
        <v>25.25</v>
      </c>
      <c r="K162" s="57">
        <v>25.6</v>
      </c>
      <c r="L162" s="57">
        <v>27.75</v>
      </c>
      <c r="M162" s="57">
        <v>21.25</v>
      </c>
      <c r="N162" s="57">
        <v>23.5</v>
      </c>
      <c r="O162" s="57">
        <v>99312</v>
      </c>
      <c r="P162" s="57">
        <v>226294</v>
      </c>
      <c r="Q162" s="57">
        <v>70.536299999999997</v>
      </c>
      <c r="R162" s="57">
        <v>72.191800000000001</v>
      </c>
      <c r="S162" s="57">
        <v>63.887</v>
      </c>
      <c r="T162" s="57">
        <v>69.423500000000004</v>
      </c>
      <c r="U162" s="77">
        <v>0.5363877669462439</v>
      </c>
      <c r="V162" s="24" t="s">
        <v>6111</v>
      </c>
      <c r="W162" s="216" t="s">
        <v>5967</v>
      </c>
      <c r="X162" s="216" t="s">
        <v>5961</v>
      </c>
      <c r="Y162" s="24" t="s">
        <v>5982</v>
      </c>
      <c r="Z162" s="24" t="s">
        <v>5964</v>
      </c>
      <c r="AA162" s="24" t="s">
        <v>5974</v>
      </c>
      <c r="AB162" s="24" t="s">
        <v>5991</v>
      </c>
      <c r="AC162" s="24" t="s">
        <v>5991</v>
      </c>
    </row>
    <row r="163" spans="1:29" s="169" customFormat="1">
      <c r="A163" s="24">
        <v>1609</v>
      </c>
      <c r="B163" s="24" t="s">
        <v>182</v>
      </c>
      <c r="C163" s="57">
        <v>29.65</v>
      </c>
      <c r="D163" s="57">
        <v>32</v>
      </c>
      <c r="E163" s="57">
        <v>26.25</v>
      </c>
      <c r="F163" s="57">
        <v>30.5</v>
      </c>
      <c r="G163" s="57">
        <v>30.6</v>
      </c>
      <c r="H163" s="57">
        <v>31</v>
      </c>
      <c r="I163" s="57">
        <v>26.35</v>
      </c>
      <c r="J163" s="57">
        <v>27.2</v>
      </c>
      <c r="K163" s="57">
        <v>27.7</v>
      </c>
      <c r="L163" s="57">
        <v>29.4</v>
      </c>
      <c r="M163" s="57">
        <v>23.3</v>
      </c>
      <c r="N163" s="57">
        <v>25.35</v>
      </c>
      <c r="O163" s="57">
        <v>135723</v>
      </c>
      <c r="P163" s="57">
        <v>254136</v>
      </c>
      <c r="Q163" s="57">
        <v>66.474900000000005</v>
      </c>
      <c r="R163" s="57">
        <v>73.806700000000006</v>
      </c>
      <c r="S163" s="57">
        <v>58.177100000000003</v>
      </c>
      <c r="T163" s="57">
        <v>68.596800000000002</v>
      </c>
      <c r="U163" s="77">
        <v>0.65273580550046695</v>
      </c>
      <c r="V163" s="24" t="s">
        <v>5997</v>
      </c>
      <c r="W163" s="216" t="s">
        <v>5967</v>
      </c>
      <c r="X163" s="216" t="s">
        <v>5961</v>
      </c>
      <c r="Y163" s="24" t="s">
        <v>5972</v>
      </c>
      <c r="Z163" s="24" t="s">
        <v>5964</v>
      </c>
      <c r="AA163" s="24" t="s">
        <v>5964</v>
      </c>
      <c r="AB163" s="24" t="s">
        <v>5991</v>
      </c>
      <c r="AC163" s="24" t="s">
        <v>5991</v>
      </c>
    </row>
    <row r="164" spans="1:29" s="169" customFormat="1">
      <c r="A164" s="24">
        <v>1611</v>
      </c>
      <c r="B164" s="24" t="s">
        <v>183</v>
      </c>
      <c r="C164" s="57">
        <v>11.4</v>
      </c>
      <c r="D164" s="57">
        <v>12.2</v>
      </c>
      <c r="E164" s="57">
        <v>11.1</v>
      </c>
      <c r="F164" s="57">
        <v>11.75</v>
      </c>
      <c r="G164" s="57">
        <v>11.85</v>
      </c>
      <c r="H164" s="57">
        <v>12.05</v>
      </c>
      <c r="I164" s="57">
        <v>11</v>
      </c>
      <c r="J164" s="57">
        <v>11.15</v>
      </c>
      <c r="K164" s="57">
        <v>11.2</v>
      </c>
      <c r="L164" s="57">
        <v>11.3</v>
      </c>
      <c r="M164" s="57">
        <v>9.9499999999999993</v>
      </c>
      <c r="N164" s="57">
        <v>10.35</v>
      </c>
      <c r="O164" s="57">
        <v>7574</v>
      </c>
      <c r="P164" s="57">
        <v>14319</v>
      </c>
      <c r="Q164" s="57">
        <v>32.616799999999998</v>
      </c>
      <c r="R164" s="57">
        <v>37.321899999999999</v>
      </c>
      <c r="S164" s="57">
        <v>25.846399999999999</v>
      </c>
      <c r="T164" s="57">
        <v>33.496699999999997</v>
      </c>
      <c r="U164" s="77">
        <v>0.64649145269300312</v>
      </c>
      <c r="V164" s="24" t="s">
        <v>6049</v>
      </c>
      <c r="W164" s="216" t="s">
        <v>5967</v>
      </c>
      <c r="X164" s="216" t="s">
        <v>5971</v>
      </c>
      <c r="Y164" s="24" t="s">
        <v>6010</v>
      </c>
      <c r="Z164" s="24" t="s">
        <v>5964</v>
      </c>
      <c r="AA164" s="24" t="s">
        <v>5964</v>
      </c>
      <c r="AB164" s="24" t="s">
        <v>5965</v>
      </c>
      <c r="AC164" s="24" t="s">
        <v>5991</v>
      </c>
    </row>
    <row r="165" spans="1:29" s="169" customFormat="1">
      <c r="A165" s="24">
        <v>1612</v>
      </c>
      <c r="B165" s="24" t="s">
        <v>184</v>
      </c>
      <c r="C165" s="57">
        <v>25.7</v>
      </c>
      <c r="D165" s="57">
        <v>29</v>
      </c>
      <c r="E165" s="57">
        <v>24.2</v>
      </c>
      <c r="F165" s="57">
        <v>27.55</v>
      </c>
      <c r="G165" s="57">
        <v>28</v>
      </c>
      <c r="H165" s="57">
        <v>28.05</v>
      </c>
      <c r="I165" s="57">
        <v>22.8</v>
      </c>
      <c r="J165" s="57">
        <v>23.45</v>
      </c>
      <c r="K165" s="57">
        <v>23.75</v>
      </c>
      <c r="L165" s="57">
        <v>24.8</v>
      </c>
      <c r="M165" s="57">
        <v>21.05</v>
      </c>
      <c r="N165" s="57">
        <v>22.8</v>
      </c>
      <c r="O165" s="57">
        <v>23612</v>
      </c>
      <c r="P165" s="57">
        <v>58502</v>
      </c>
      <c r="Q165" s="57">
        <v>65.084900000000005</v>
      </c>
      <c r="R165" s="57">
        <v>74.695999999999998</v>
      </c>
      <c r="S165" s="57">
        <v>57.034100000000002</v>
      </c>
      <c r="T165" s="57">
        <v>68.808700000000002</v>
      </c>
      <c r="U165" s="77">
        <v>0.49330127365066345</v>
      </c>
      <c r="V165" s="24" t="s">
        <v>6112</v>
      </c>
      <c r="W165" s="216" t="s">
        <v>5967</v>
      </c>
      <c r="X165" s="216" t="s">
        <v>5961</v>
      </c>
      <c r="Y165" s="24" t="s">
        <v>5982</v>
      </c>
      <c r="Z165" s="24" t="s">
        <v>5964</v>
      </c>
      <c r="AA165" s="24" t="s">
        <v>5964</v>
      </c>
      <c r="AB165" s="24" t="s">
        <v>5991</v>
      </c>
      <c r="AC165" s="24" t="s">
        <v>5970</v>
      </c>
    </row>
    <row r="166" spans="1:29" s="169" customFormat="1">
      <c r="A166" s="24">
        <v>1614</v>
      </c>
      <c r="B166" s="24" t="s">
        <v>185</v>
      </c>
      <c r="C166" s="57">
        <v>33.700000000000003</v>
      </c>
      <c r="D166" s="57">
        <v>34.700000000000003</v>
      </c>
      <c r="E166" s="57">
        <v>33</v>
      </c>
      <c r="F166" s="57">
        <v>34.4</v>
      </c>
      <c r="G166" s="57">
        <v>34.4</v>
      </c>
      <c r="H166" s="57">
        <v>34.700000000000003</v>
      </c>
      <c r="I166" s="57">
        <v>33.549999999999997</v>
      </c>
      <c r="J166" s="57">
        <v>34.1</v>
      </c>
      <c r="K166" s="57">
        <v>34.25</v>
      </c>
      <c r="L166" s="57">
        <v>34.6</v>
      </c>
      <c r="M166" s="57">
        <v>32.9</v>
      </c>
      <c r="N166" s="57">
        <v>33.799999999999997</v>
      </c>
      <c r="O166" s="57">
        <v>1328</v>
      </c>
      <c r="P166" s="57">
        <v>2504</v>
      </c>
      <c r="Q166" s="57">
        <v>31.170200000000001</v>
      </c>
      <c r="R166" s="57">
        <v>38.712699999999998</v>
      </c>
      <c r="S166" s="57">
        <v>28.757400000000001</v>
      </c>
      <c r="T166" s="57">
        <v>35.394300000000001</v>
      </c>
      <c r="U166" s="77">
        <v>0.64820731274405397</v>
      </c>
      <c r="V166" s="24" t="s">
        <v>6069</v>
      </c>
      <c r="W166" s="216" t="s">
        <v>5967</v>
      </c>
      <c r="X166" s="216" t="s">
        <v>5971</v>
      </c>
      <c r="Y166" s="24" t="s">
        <v>6016</v>
      </c>
      <c r="Z166" s="24" t="s">
        <v>5984</v>
      </c>
      <c r="AA166" s="24" t="s">
        <v>5975</v>
      </c>
      <c r="AB166" s="24" t="s">
        <v>5990</v>
      </c>
      <c r="AC166" s="24" t="s">
        <v>5970</v>
      </c>
    </row>
    <row r="167" spans="1:29" s="169" customFormat="1">
      <c r="A167" s="24">
        <v>1615</v>
      </c>
      <c r="B167" s="24" t="s">
        <v>186</v>
      </c>
      <c r="C167" s="57">
        <v>40.35</v>
      </c>
      <c r="D167" s="57">
        <v>43</v>
      </c>
      <c r="E167" s="57">
        <v>37.799999999999997</v>
      </c>
      <c r="F167" s="57">
        <v>39.15</v>
      </c>
      <c r="G167" s="57">
        <v>38.950000000000003</v>
      </c>
      <c r="H167" s="57">
        <v>39.4</v>
      </c>
      <c r="I167" s="57">
        <v>34.1</v>
      </c>
      <c r="J167" s="57">
        <v>36.25</v>
      </c>
      <c r="K167" s="57">
        <v>37.25</v>
      </c>
      <c r="L167" s="57">
        <v>38.5</v>
      </c>
      <c r="M167" s="57">
        <v>32.6</v>
      </c>
      <c r="N167" s="57">
        <v>34.25</v>
      </c>
      <c r="O167" s="57">
        <v>3443</v>
      </c>
      <c r="P167" s="57">
        <v>5473</v>
      </c>
      <c r="Q167" s="57">
        <v>61.6036</v>
      </c>
      <c r="R167" s="57">
        <v>69.343000000000004</v>
      </c>
      <c r="S167" s="57">
        <v>53.610799999999998</v>
      </c>
      <c r="T167" s="57">
        <v>64.099000000000004</v>
      </c>
      <c r="U167" s="77">
        <v>0.76888564061960729</v>
      </c>
      <c r="V167" s="24" t="s">
        <v>5987</v>
      </c>
      <c r="W167" s="216" t="s">
        <v>5967</v>
      </c>
      <c r="X167" s="216" t="s">
        <v>5961</v>
      </c>
      <c r="Y167" s="24" t="s">
        <v>6000</v>
      </c>
      <c r="Z167" s="24" t="s">
        <v>5964</v>
      </c>
      <c r="AA167" s="24" t="s">
        <v>5964</v>
      </c>
      <c r="AB167" s="24" t="s">
        <v>5990</v>
      </c>
      <c r="AC167" s="24" t="s">
        <v>5991</v>
      </c>
    </row>
    <row r="168" spans="1:29" s="169" customFormat="1">
      <c r="A168" s="24">
        <v>1616</v>
      </c>
      <c r="B168" s="24" t="s">
        <v>187</v>
      </c>
      <c r="C168" s="57">
        <v>10.5</v>
      </c>
      <c r="D168" s="57">
        <v>12.15</v>
      </c>
      <c r="E168" s="57">
        <v>8.6</v>
      </c>
      <c r="F168" s="57">
        <v>12.15</v>
      </c>
      <c r="G168" s="57">
        <v>13.35</v>
      </c>
      <c r="H168" s="57">
        <v>13.35</v>
      </c>
      <c r="I168" s="57">
        <v>9.5</v>
      </c>
      <c r="J168" s="57">
        <v>9.99</v>
      </c>
      <c r="K168" s="57">
        <v>10</v>
      </c>
      <c r="L168" s="57">
        <v>10.3</v>
      </c>
      <c r="M168" s="57">
        <v>8.2100000000000009</v>
      </c>
      <c r="N168" s="57">
        <v>8.74</v>
      </c>
      <c r="O168" s="57">
        <v>9707</v>
      </c>
      <c r="P168" s="57">
        <v>51646</v>
      </c>
      <c r="Q168" s="57">
        <v>73.357799999999997</v>
      </c>
      <c r="R168" s="57">
        <v>72.075199999999995</v>
      </c>
      <c r="S168" s="57">
        <v>63.567</v>
      </c>
      <c r="T168" s="57">
        <v>69.239099999999993</v>
      </c>
      <c r="U168" s="77">
        <v>0.22971984492721823</v>
      </c>
      <c r="V168" s="24" t="s">
        <v>6049</v>
      </c>
      <c r="W168" s="216" t="s">
        <v>5960</v>
      </c>
      <c r="X168" s="216" t="s">
        <v>5961</v>
      </c>
      <c r="Y168" s="24" t="s">
        <v>6045</v>
      </c>
      <c r="Z168" s="24" t="s">
        <v>6024</v>
      </c>
      <c r="AA168" s="24" t="s">
        <v>5964</v>
      </c>
      <c r="AB168" s="24" t="s">
        <v>5965</v>
      </c>
      <c r="AC168" s="24" t="s">
        <v>5991</v>
      </c>
    </row>
    <row r="169" spans="1:29" s="169" customFormat="1">
      <c r="A169" s="24">
        <v>1617</v>
      </c>
      <c r="B169" s="24" t="s">
        <v>188</v>
      </c>
      <c r="C169" s="57">
        <v>19.3</v>
      </c>
      <c r="D169" s="57">
        <v>21.4</v>
      </c>
      <c r="E169" s="57">
        <v>17.649999999999999</v>
      </c>
      <c r="F169" s="57">
        <v>20.350000000000001</v>
      </c>
      <c r="G169" s="57">
        <v>20.7</v>
      </c>
      <c r="H169" s="57">
        <v>20.8</v>
      </c>
      <c r="I169" s="57">
        <v>18.7</v>
      </c>
      <c r="J169" s="57">
        <v>20.100000000000001</v>
      </c>
      <c r="K169" s="57">
        <v>20.149999999999999</v>
      </c>
      <c r="L169" s="57">
        <v>20.75</v>
      </c>
      <c r="M169" s="57">
        <v>16.5</v>
      </c>
      <c r="N169" s="57">
        <v>17.399999999999999</v>
      </c>
      <c r="O169" s="57">
        <v>4468</v>
      </c>
      <c r="P169" s="57">
        <v>11136</v>
      </c>
      <c r="Q169" s="57">
        <v>65.456999999999994</v>
      </c>
      <c r="R169" s="57">
        <v>73.818600000000004</v>
      </c>
      <c r="S169" s="57">
        <v>54.304699999999997</v>
      </c>
      <c r="T169" s="57">
        <v>67.313900000000004</v>
      </c>
      <c r="U169" s="77">
        <v>0.49038154533844192</v>
      </c>
      <c r="V169" s="24" t="s">
        <v>6041</v>
      </c>
      <c r="W169" s="216" t="s">
        <v>5967</v>
      </c>
      <c r="X169" s="216" t="s">
        <v>5961</v>
      </c>
      <c r="Y169" s="24" t="s">
        <v>5982</v>
      </c>
      <c r="Z169" s="24" t="s">
        <v>5975</v>
      </c>
      <c r="AA169" s="24" t="s">
        <v>5964</v>
      </c>
      <c r="AB169" s="24" t="s">
        <v>5965</v>
      </c>
      <c r="AC169" s="24" t="s">
        <v>5990</v>
      </c>
    </row>
    <row r="170" spans="1:29" s="169" customFormat="1">
      <c r="A170" s="24">
        <v>1618</v>
      </c>
      <c r="B170" s="24" t="s">
        <v>189</v>
      </c>
      <c r="C170" s="57">
        <v>16.2</v>
      </c>
      <c r="D170" s="57">
        <v>19.149999999999999</v>
      </c>
      <c r="E170" s="57">
        <v>15.45</v>
      </c>
      <c r="F170" s="57">
        <v>17.899999999999999</v>
      </c>
      <c r="G170" s="57">
        <v>18.05</v>
      </c>
      <c r="H170" s="57">
        <v>18.100000000000001</v>
      </c>
      <c r="I170" s="57">
        <v>14.95</v>
      </c>
      <c r="J170" s="57">
        <v>15.35</v>
      </c>
      <c r="K170" s="57">
        <v>15.6</v>
      </c>
      <c r="L170" s="57">
        <v>16</v>
      </c>
      <c r="M170" s="57">
        <v>12.1</v>
      </c>
      <c r="N170" s="57">
        <v>13</v>
      </c>
      <c r="O170" s="57">
        <v>41328</v>
      </c>
      <c r="P170" s="57">
        <v>27677</v>
      </c>
      <c r="Q170" s="57">
        <v>58.009300000000003</v>
      </c>
      <c r="R170" s="57">
        <v>67.644599999999997</v>
      </c>
      <c r="S170" s="57">
        <v>45.183300000000003</v>
      </c>
      <c r="T170" s="57">
        <v>60.157499999999999</v>
      </c>
      <c r="U170" s="77">
        <v>1.8250532933482675</v>
      </c>
      <c r="V170" s="24" t="s">
        <v>6041</v>
      </c>
      <c r="W170" s="216" t="s">
        <v>5967</v>
      </c>
      <c r="X170" s="216" t="s">
        <v>5961</v>
      </c>
      <c r="Y170" s="24" t="s">
        <v>5982</v>
      </c>
      <c r="Z170" s="24" t="s">
        <v>5964</v>
      </c>
      <c r="AA170" s="24" t="s">
        <v>5964</v>
      </c>
      <c r="AB170" s="24" t="s">
        <v>5965</v>
      </c>
      <c r="AC170" s="24" t="s">
        <v>5990</v>
      </c>
    </row>
    <row r="171" spans="1:29" s="169" customFormat="1">
      <c r="A171" s="24">
        <v>1626</v>
      </c>
      <c r="B171" s="24" t="s">
        <v>190</v>
      </c>
      <c r="C171" s="57">
        <v>24.2</v>
      </c>
      <c r="D171" s="57">
        <v>28</v>
      </c>
      <c r="E171" s="57">
        <v>24.1</v>
      </c>
      <c r="F171" s="57">
        <v>27.4</v>
      </c>
      <c r="G171" s="57">
        <v>28</v>
      </c>
      <c r="H171" s="57">
        <v>28</v>
      </c>
      <c r="I171" s="57">
        <v>25.7</v>
      </c>
      <c r="J171" s="57">
        <v>25.7</v>
      </c>
      <c r="K171" s="57">
        <v>25.7</v>
      </c>
      <c r="L171" s="57">
        <v>26.4</v>
      </c>
      <c r="M171" s="57">
        <v>22.9</v>
      </c>
      <c r="N171" s="57">
        <v>24.35</v>
      </c>
      <c r="O171" s="57">
        <v>1842</v>
      </c>
      <c r="P171" s="57">
        <v>2673</v>
      </c>
      <c r="Q171" s="57">
        <v>56.179900000000004</v>
      </c>
      <c r="R171" s="57">
        <v>55.298299999999998</v>
      </c>
      <c r="S171" s="57">
        <v>48.637500000000003</v>
      </c>
      <c r="T171" s="57">
        <v>53.078000000000003</v>
      </c>
      <c r="U171" s="77">
        <v>0.84224965706447186</v>
      </c>
      <c r="V171" s="24" t="s">
        <v>6056</v>
      </c>
      <c r="W171" s="216" t="s">
        <v>5960</v>
      </c>
      <c r="X171" s="216" t="s">
        <v>5961</v>
      </c>
      <c r="Y171" s="24" t="s">
        <v>5982</v>
      </c>
      <c r="Z171" s="24" t="s">
        <v>6058</v>
      </c>
      <c r="AA171" s="24" t="s">
        <v>5964</v>
      </c>
      <c r="AB171" s="24" t="s">
        <v>5990</v>
      </c>
      <c r="AC171" s="24" t="s">
        <v>5986</v>
      </c>
    </row>
    <row r="172" spans="1:29" s="169" customFormat="1">
      <c r="A172" s="24">
        <v>1701</v>
      </c>
      <c r="B172" s="24" t="s">
        <v>191</v>
      </c>
      <c r="C172" s="57">
        <v>23.15</v>
      </c>
      <c r="D172" s="57">
        <v>25</v>
      </c>
      <c r="E172" s="57">
        <v>23.1</v>
      </c>
      <c r="F172" s="57">
        <v>24.4</v>
      </c>
      <c r="G172" s="57">
        <v>24.5</v>
      </c>
      <c r="H172" s="57">
        <v>25.85</v>
      </c>
      <c r="I172" s="57">
        <v>23</v>
      </c>
      <c r="J172" s="57">
        <v>23.55</v>
      </c>
      <c r="K172" s="57">
        <v>23.55</v>
      </c>
      <c r="L172" s="57">
        <v>24.25</v>
      </c>
      <c r="M172" s="57">
        <v>21.9</v>
      </c>
      <c r="N172" s="57">
        <v>22.25</v>
      </c>
      <c r="O172" s="57">
        <v>12162</v>
      </c>
      <c r="P172" s="57">
        <v>39407</v>
      </c>
      <c r="Q172" s="57">
        <v>52.116700000000002</v>
      </c>
      <c r="R172" s="57">
        <v>49.677999999999997</v>
      </c>
      <c r="S172" s="57">
        <v>40.1708</v>
      </c>
      <c r="T172" s="57">
        <v>46.508899999999997</v>
      </c>
      <c r="U172" s="77">
        <v>0.37720878693294763</v>
      </c>
      <c r="V172" s="24" t="s">
        <v>6102</v>
      </c>
      <c r="W172" s="216" t="s">
        <v>5960</v>
      </c>
      <c r="X172" s="216" t="s">
        <v>5971</v>
      </c>
      <c r="Y172" s="24" t="s">
        <v>5982</v>
      </c>
      <c r="Z172" s="24" t="s">
        <v>5964</v>
      </c>
      <c r="AA172" s="24" t="s">
        <v>5964</v>
      </c>
      <c r="AB172" s="24" t="s">
        <v>5991</v>
      </c>
      <c r="AC172" s="24" t="s">
        <v>5965</v>
      </c>
    </row>
    <row r="173" spans="1:29" s="169" customFormat="1">
      <c r="A173" s="24">
        <v>1702</v>
      </c>
      <c r="B173" s="24" t="s">
        <v>192</v>
      </c>
      <c r="C173" s="57">
        <v>55</v>
      </c>
      <c r="D173" s="57">
        <v>57.2</v>
      </c>
      <c r="E173" s="57">
        <v>50.8</v>
      </c>
      <c r="F173" s="57">
        <v>51.1</v>
      </c>
      <c r="G173" s="57">
        <v>51.2</v>
      </c>
      <c r="H173" s="57">
        <v>53.2</v>
      </c>
      <c r="I173" s="57">
        <v>50.1</v>
      </c>
      <c r="J173" s="57">
        <v>50.5</v>
      </c>
      <c r="K173" s="57">
        <v>50.9</v>
      </c>
      <c r="L173" s="57">
        <v>50.9</v>
      </c>
      <c r="M173" s="57">
        <v>46.35</v>
      </c>
      <c r="N173" s="57">
        <v>48.65</v>
      </c>
      <c r="O173" s="57">
        <v>7646</v>
      </c>
      <c r="P173" s="57">
        <v>14387</v>
      </c>
      <c r="Q173" s="57">
        <v>60.925600000000003</v>
      </c>
      <c r="R173" s="57">
        <v>66.605000000000004</v>
      </c>
      <c r="S173" s="57">
        <v>50.390700000000002</v>
      </c>
      <c r="T173" s="57">
        <v>61.200200000000002</v>
      </c>
      <c r="U173" s="77">
        <v>0.64955245090089053</v>
      </c>
      <c r="V173" s="24" t="s">
        <v>6030</v>
      </c>
      <c r="W173" s="216" t="s">
        <v>5967</v>
      </c>
      <c r="X173" s="216" t="s">
        <v>5961</v>
      </c>
      <c r="Y173" s="24" t="s">
        <v>5964</v>
      </c>
      <c r="Z173" s="24" t="s">
        <v>6000</v>
      </c>
      <c r="AA173" s="24" t="s">
        <v>6024</v>
      </c>
      <c r="AB173" s="24" t="s">
        <v>5979</v>
      </c>
      <c r="AC173" s="24" t="s">
        <v>5970</v>
      </c>
    </row>
    <row r="174" spans="1:29" s="169" customFormat="1">
      <c r="A174" s="24">
        <v>1707</v>
      </c>
      <c r="B174" s="24" t="s">
        <v>194</v>
      </c>
      <c r="C174" s="57">
        <v>167</v>
      </c>
      <c r="D174" s="57">
        <v>176</v>
      </c>
      <c r="E174" s="57">
        <v>167</v>
      </c>
      <c r="F174" s="57">
        <v>172.5</v>
      </c>
      <c r="G174" s="57">
        <v>172</v>
      </c>
      <c r="H174" s="57">
        <v>175</v>
      </c>
      <c r="I174" s="57">
        <v>169</v>
      </c>
      <c r="J174" s="57">
        <v>170.5</v>
      </c>
      <c r="K174" s="57">
        <v>166.5</v>
      </c>
      <c r="L174" s="57">
        <v>169.5</v>
      </c>
      <c r="M174" s="57">
        <v>162</v>
      </c>
      <c r="N174" s="57">
        <v>165</v>
      </c>
      <c r="O174" s="57">
        <v>2411</v>
      </c>
      <c r="P174" s="57">
        <v>3267</v>
      </c>
      <c r="Q174" s="57">
        <v>33.040799999999997</v>
      </c>
      <c r="R174" s="57">
        <v>34.615699999999997</v>
      </c>
      <c r="S174" s="57">
        <v>26.3751</v>
      </c>
      <c r="T174" s="57">
        <v>31.8688</v>
      </c>
      <c r="U174" s="77">
        <v>0.90198279087167987</v>
      </c>
      <c r="V174" s="24" t="s">
        <v>6113</v>
      </c>
      <c r="W174" s="216" t="s">
        <v>5967</v>
      </c>
      <c r="X174" s="216" t="s">
        <v>5971</v>
      </c>
      <c r="Y174" s="24" t="s">
        <v>6031</v>
      </c>
      <c r="Z174" s="24" t="s">
        <v>5984</v>
      </c>
      <c r="AA174" s="24" t="s">
        <v>5974</v>
      </c>
      <c r="AB174" s="24" t="s">
        <v>5986</v>
      </c>
      <c r="AC174" s="24" t="s">
        <v>5986</v>
      </c>
    </row>
    <row r="175" spans="1:29" s="169" customFormat="1">
      <c r="A175" s="24">
        <v>1708</v>
      </c>
      <c r="B175" s="24" t="s">
        <v>195</v>
      </c>
      <c r="C175" s="57">
        <v>27.5</v>
      </c>
      <c r="D175" s="57">
        <v>43.85</v>
      </c>
      <c r="E175" s="57">
        <v>27.25</v>
      </c>
      <c r="F175" s="57">
        <v>40.299999999999997</v>
      </c>
      <c r="G175" s="57">
        <v>40.5</v>
      </c>
      <c r="H175" s="57">
        <v>41.35</v>
      </c>
      <c r="I175" s="57">
        <v>33.25</v>
      </c>
      <c r="J175" s="57">
        <v>33.85</v>
      </c>
      <c r="K175" s="57">
        <v>34</v>
      </c>
      <c r="L175" s="57">
        <v>39.9</v>
      </c>
      <c r="M175" s="57">
        <v>33.15</v>
      </c>
      <c r="N175" s="57">
        <v>37.299999999999997</v>
      </c>
      <c r="O175" s="57">
        <v>87035</v>
      </c>
      <c r="P175" s="57">
        <v>119849</v>
      </c>
      <c r="Q175" s="57">
        <v>57.867600000000003</v>
      </c>
      <c r="R175" s="57">
        <v>51.557899999999997</v>
      </c>
      <c r="S175" s="57">
        <v>62.142899999999997</v>
      </c>
      <c r="T175" s="57">
        <v>55.086199999999998</v>
      </c>
      <c r="U175" s="77">
        <v>0.88758446971698646</v>
      </c>
      <c r="V175" s="24" t="s">
        <v>6038</v>
      </c>
      <c r="W175" s="216" t="s">
        <v>6009</v>
      </c>
      <c r="X175" s="216" t="s">
        <v>5961</v>
      </c>
      <c r="Y175" s="24" t="s">
        <v>5982</v>
      </c>
      <c r="Z175" s="24" t="s">
        <v>5964</v>
      </c>
      <c r="AA175" s="24" t="s">
        <v>5982</v>
      </c>
      <c r="AB175" s="24" t="s">
        <v>5986</v>
      </c>
      <c r="AC175" s="24" t="s">
        <v>5965</v>
      </c>
    </row>
    <row r="176" spans="1:29" s="169" customFormat="1">
      <c r="A176" s="24">
        <v>1709</v>
      </c>
      <c r="B176" s="24" t="s">
        <v>196</v>
      </c>
      <c r="C176" s="57">
        <v>19.100000000000001</v>
      </c>
      <c r="D176" s="57">
        <v>23.65</v>
      </c>
      <c r="E176" s="57">
        <v>18.8</v>
      </c>
      <c r="F176" s="57">
        <v>20.9</v>
      </c>
      <c r="G176" s="57">
        <v>21.1</v>
      </c>
      <c r="H176" s="57">
        <v>22.1</v>
      </c>
      <c r="I176" s="57">
        <v>20.25</v>
      </c>
      <c r="J176" s="57">
        <v>20.85</v>
      </c>
      <c r="K176" s="57">
        <v>20.95</v>
      </c>
      <c r="L176" s="57">
        <v>21.4</v>
      </c>
      <c r="M176" s="57">
        <v>19.55</v>
      </c>
      <c r="N176" s="57">
        <v>20.6</v>
      </c>
      <c r="O176" s="57">
        <v>26449</v>
      </c>
      <c r="P176" s="57">
        <v>80852</v>
      </c>
      <c r="Q176" s="57">
        <v>73.519900000000007</v>
      </c>
      <c r="R176" s="57">
        <v>69.941299999999998</v>
      </c>
      <c r="S176" s="57">
        <v>71.972499999999997</v>
      </c>
      <c r="T176" s="57">
        <v>70.618300000000005</v>
      </c>
      <c r="U176" s="77">
        <v>0.39982382075342054</v>
      </c>
      <c r="V176" s="24" t="s">
        <v>6114</v>
      </c>
      <c r="W176" s="216" t="s">
        <v>5967</v>
      </c>
      <c r="X176" s="216" t="s">
        <v>5961</v>
      </c>
      <c r="Y176" s="24" t="s">
        <v>5982</v>
      </c>
      <c r="Z176" s="24" t="s">
        <v>5978</v>
      </c>
      <c r="AA176" s="24" t="s">
        <v>5975</v>
      </c>
      <c r="AB176" s="24" t="s">
        <v>5990</v>
      </c>
      <c r="AC176" s="24" t="s">
        <v>5976</v>
      </c>
    </row>
    <row r="177" spans="1:29" s="169" customFormat="1">
      <c r="A177" s="24">
        <v>1710</v>
      </c>
      <c r="B177" s="24" t="s">
        <v>197</v>
      </c>
      <c r="C177" s="57">
        <v>21.75</v>
      </c>
      <c r="D177" s="57">
        <v>23.6</v>
      </c>
      <c r="E177" s="57">
        <v>20.6</v>
      </c>
      <c r="F177" s="57">
        <v>22</v>
      </c>
      <c r="G177" s="57">
        <v>22.2</v>
      </c>
      <c r="H177" s="57">
        <v>27.85</v>
      </c>
      <c r="I177" s="57">
        <v>22.05</v>
      </c>
      <c r="J177" s="57">
        <v>22.4</v>
      </c>
      <c r="K177" s="57">
        <v>22.45</v>
      </c>
      <c r="L177" s="57">
        <v>22.85</v>
      </c>
      <c r="M177" s="57">
        <v>19.899999999999999</v>
      </c>
      <c r="N177" s="57">
        <v>21.25</v>
      </c>
      <c r="O177" s="57">
        <v>33902</v>
      </c>
      <c r="P177" s="57">
        <v>232053</v>
      </c>
      <c r="Q177" s="57">
        <v>62.700099999999999</v>
      </c>
      <c r="R177" s="57">
        <v>64.702399999999997</v>
      </c>
      <c r="S177" s="57">
        <v>54.856900000000003</v>
      </c>
      <c r="T177" s="57">
        <v>61.420499999999997</v>
      </c>
      <c r="U177" s="77">
        <v>0.17856169830934215</v>
      </c>
      <c r="V177" s="24" t="s">
        <v>5966</v>
      </c>
      <c r="W177" s="216" t="s">
        <v>5967</v>
      </c>
      <c r="X177" s="216" t="s">
        <v>5961</v>
      </c>
      <c r="Y177" s="24" t="s">
        <v>5969</v>
      </c>
      <c r="Z177" s="24" t="s">
        <v>5969</v>
      </c>
      <c r="AA177" s="24" t="s">
        <v>5964</v>
      </c>
      <c r="AB177" s="24" t="s">
        <v>5965</v>
      </c>
      <c r="AC177" s="24" t="s">
        <v>5970</v>
      </c>
    </row>
    <row r="178" spans="1:29" s="169" customFormat="1">
      <c r="A178" s="24">
        <v>1711</v>
      </c>
      <c r="B178" s="24" t="s">
        <v>198</v>
      </c>
      <c r="C178" s="57">
        <v>19.149999999999999</v>
      </c>
      <c r="D178" s="57">
        <v>20.9</v>
      </c>
      <c r="E178" s="57">
        <v>18.5</v>
      </c>
      <c r="F178" s="57">
        <v>19.75</v>
      </c>
      <c r="G178" s="57">
        <v>19.95</v>
      </c>
      <c r="H178" s="57">
        <v>21.85</v>
      </c>
      <c r="I178" s="57">
        <v>19.2</v>
      </c>
      <c r="J178" s="57">
        <v>19.5</v>
      </c>
      <c r="K178" s="57">
        <v>19.55</v>
      </c>
      <c r="L178" s="57">
        <v>19.75</v>
      </c>
      <c r="M178" s="57">
        <v>17.5</v>
      </c>
      <c r="N178" s="57">
        <v>18.399999999999999</v>
      </c>
      <c r="O178" s="57">
        <v>34479</v>
      </c>
      <c r="P178" s="57">
        <v>235812</v>
      </c>
      <c r="Q178" s="57">
        <v>67.198499999999996</v>
      </c>
      <c r="R178" s="57">
        <v>64.261399999999995</v>
      </c>
      <c r="S178" s="57">
        <v>61.095300000000002</v>
      </c>
      <c r="T178" s="57">
        <v>63.206000000000003</v>
      </c>
      <c r="U178" s="77">
        <v>0.17870591827387922</v>
      </c>
      <c r="V178" s="24" t="s">
        <v>6001</v>
      </c>
      <c r="W178" s="216" t="s">
        <v>5960</v>
      </c>
      <c r="X178" s="216" t="s">
        <v>5961</v>
      </c>
      <c r="Y178" s="24" t="s">
        <v>6010</v>
      </c>
      <c r="Z178" s="24" t="s">
        <v>6000</v>
      </c>
      <c r="AA178" s="24" t="s">
        <v>5964</v>
      </c>
      <c r="AB178" s="24" t="s">
        <v>5965</v>
      </c>
      <c r="AC178" s="24" t="s">
        <v>5986</v>
      </c>
    </row>
    <row r="179" spans="1:29" s="169" customFormat="1">
      <c r="A179" s="24">
        <v>1712</v>
      </c>
      <c r="B179" s="24" t="s">
        <v>199</v>
      </c>
      <c r="C179" s="57">
        <v>21.7</v>
      </c>
      <c r="D179" s="57">
        <v>22.7</v>
      </c>
      <c r="E179" s="57">
        <v>21.65</v>
      </c>
      <c r="F179" s="57">
        <v>22.5</v>
      </c>
      <c r="G179" s="57">
        <v>22.7</v>
      </c>
      <c r="H179" s="57">
        <v>23.4</v>
      </c>
      <c r="I179" s="57">
        <v>22.4</v>
      </c>
      <c r="J179" s="57">
        <v>23</v>
      </c>
      <c r="K179" s="57">
        <v>23</v>
      </c>
      <c r="L179" s="57">
        <v>23.25</v>
      </c>
      <c r="M179" s="57">
        <v>22.15</v>
      </c>
      <c r="N179" s="57">
        <v>22.5</v>
      </c>
      <c r="O179" s="57">
        <v>8789</v>
      </c>
      <c r="P179" s="57">
        <v>15488</v>
      </c>
      <c r="Q179" s="57">
        <v>73.298100000000005</v>
      </c>
      <c r="R179" s="57">
        <v>70.239400000000003</v>
      </c>
      <c r="S179" s="57">
        <v>70.604500000000002</v>
      </c>
      <c r="T179" s="57">
        <v>70.361099999999993</v>
      </c>
      <c r="U179" s="77">
        <v>0.69357638888888895</v>
      </c>
      <c r="V179" s="24" t="s">
        <v>6115</v>
      </c>
      <c r="W179" s="216" t="s">
        <v>5967</v>
      </c>
      <c r="X179" s="216" t="s">
        <v>5961</v>
      </c>
      <c r="Y179" s="24" t="s">
        <v>5982</v>
      </c>
      <c r="Z179" s="24" t="s">
        <v>6016</v>
      </c>
      <c r="AA179" s="24" t="s">
        <v>5984</v>
      </c>
      <c r="AB179" s="24" t="s">
        <v>5990</v>
      </c>
      <c r="AC179" s="24" t="s">
        <v>5991</v>
      </c>
    </row>
    <row r="180" spans="1:29" s="169" customFormat="1">
      <c r="A180" s="24">
        <v>1713</v>
      </c>
      <c r="B180" s="24" t="s">
        <v>200</v>
      </c>
      <c r="C180" s="57">
        <v>22.8</v>
      </c>
      <c r="D180" s="57">
        <v>26.1</v>
      </c>
      <c r="E180" s="57">
        <v>22.4</v>
      </c>
      <c r="F180" s="57">
        <v>24.35</v>
      </c>
      <c r="G180" s="57">
        <v>24.4</v>
      </c>
      <c r="H180" s="57">
        <v>25.35</v>
      </c>
      <c r="I180" s="57">
        <v>22.6</v>
      </c>
      <c r="J180" s="57">
        <v>22.9</v>
      </c>
      <c r="K180" s="57">
        <v>22.65</v>
      </c>
      <c r="L180" s="57">
        <v>23.4</v>
      </c>
      <c r="M180" s="57">
        <v>21.55</v>
      </c>
      <c r="N180" s="57">
        <v>22.7</v>
      </c>
      <c r="O180" s="57">
        <v>2253</v>
      </c>
      <c r="P180" s="57">
        <v>5223</v>
      </c>
      <c r="Q180" s="57">
        <v>65.947599999999994</v>
      </c>
      <c r="R180" s="57">
        <v>64.649000000000001</v>
      </c>
      <c r="S180" s="57">
        <v>62.952399999999997</v>
      </c>
      <c r="T180" s="57">
        <v>64.083399999999997</v>
      </c>
      <c r="U180" s="77">
        <v>0.52721935030952838</v>
      </c>
      <c r="V180" s="24" t="s">
        <v>6053</v>
      </c>
      <c r="W180" s="216" t="s">
        <v>5960</v>
      </c>
      <c r="X180" s="216" t="s">
        <v>5961</v>
      </c>
      <c r="Y180" s="24" t="s">
        <v>5982</v>
      </c>
      <c r="Z180" s="24" t="s">
        <v>5964</v>
      </c>
      <c r="AA180" s="24" t="s">
        <v>5972</v>
      </c>
      <c r="AB180" s="24" t="s">
        <v>5986</v>
      </c>
      <c r="AC180" s="24" t="s">
        <v>5976</v>
      </c>
    </row>
    <row r="181" spans="1:29" s="169" customFormat="1">
      <c r="A181" s="24">
        <v>1714</v>
      </c>
      <c r="B181" s="24" t="s">
        <v>201</v>
      </c>
      <c r="C181" s="57">
        <v>11.3</v>
      </c>
      <c r="D181" s="57">
        <v>13.5</v>
      </c>
      <c r="E181" s="57">
        <v>11.25</v>
      </c>
      <c r="F181" s="57">
        <v>12.25</v>
      </c>
      <c r="G181" s="57">
        <v>12.35</v>
      </c>
      <c r="H181" s="57">
        <v>13.1</v>
      </c>
      <c r="I181" s="57">
        <v>10.95</v>
      </c>
      <c r="J181" s="57">
        <v>11.25</v>
      </c>
      <c r="K181" s="57">
        <v>11.3</v>
      </c>
      <c r="L181" s="57">
        <v>11.5</v>
      </c>
      <c r="M181" s="57">
        <v>10.7</v>
      </c>
      <c r="N181" s="57">
        <v>11.2</v>
      </c>
      <c r="O181" s="57">
        <v>83619</v>
      </c>
      <c r="P181" s="57">
        <v>328624</v>
      </c>
      <c r="Q181" s="57">
        <v>60.262999999999998</v>
      </c>
      <c r="R181" s="57">
        <v>62.960999999999999</v>
      </c>
      <c r="S181" s="57">
        <v>56.621699999999997</v>
      </c>
      <c r="T181" s="57">
        <v>60.847900000000003</v>
      </c>
      <c r="U181" s="77">
        <v>0.31099676225716927</v>
      </c>
      <c r="V181" s="24" t="s">
        <v>6116</v>
      </c>
      <c r="W181" s="216" t="s">
        <v>5967</v>
      </c>
      <c r="X181" s="216" t="s">
        <v>5961</v>
      </c>
      <c r="Y181" s="24" t="s">
        <v>5982</v>
      </c>
      <c r="Z181" s="24" t="s">
        <v>5964</v>
      </c>
      <c r="AA181" s="24" t="s">
        <v>5994</v>
      </c>
      <c r="AB181" s="24" t="s">
        <v>5990</v>
      </c>
      <c r="AC181" s="24" t="s">
        <v>5976</v>
      </c>
    </row>
    <row r="182" spans="1:29" s="169" customFormat="1">
      <c r="A182" s="24">
        <v>1717</v>
      </c>
      <c r="B182" s="24" t="s">
        <v>202</v>
      </c>
      <c r="C182" s="57">
        <v>40.700000000000003</v>
      </c>
      <c r="D182" s="57">
        <v>42.5</v>
      </c>
      <c r="E182" s="57">
        <v>38.75</v>
      </c>
      <c r="F182" s="57">
        <v>40.5</v>
      </c>
      <c r="G182" s="57">
        <v>40.75</v>
      </c>
      <c r="H182" s="57">
        <v>44</v>
      </c>
      <c r="I182" s="57">
        <v>37.5</v>
      </c>
      <c r="J182" s="57">
        <v>38.799999999999997</v>
      </c>
      <c r="K182" s="57">
        <v>39.25</v>
      </c>
      <c r="L182" s="57">
        <v>39.25</v>
      </c>
      <c r="M182" s="57">
        <v>34.799999999999997</v>
      </c>
      <c r="N182" s="57">
        <v>36.200000000000003</v>
      </c>
      <c r="O182" s="57">
        <v>46251</v>
      </c>
      <c r="P182" s="57">
        <v>142837</v>
      </c>
      <c r="Q182" s="57">
        <v>56.4741</v>
      </c>
      <c r="R182" s="57">
        <v>63.185200000000002</v>
      </c>
      <c r="S182" s="57">
        <v>45.751300000000001</v>
      </c>
      <c r="T182" s="57">
        <v>57.373899999999999</v>
      </c>
      <c r="U182" s="77">
        <v>0.39575880199108077</v>
      </c>
      <c r="V182" s="24" t="s">
        <v>6023</v>
      </c>
      <c r="W182" s="216" t="s">
        <v>5967</v>
      </c>
      <c r="X182" s="216" t="s">
        <v>5961</v>
      </c>
      <c r="Y182" s="24" t="s">
        <v>6073</v>
      </c>
      <c r="Z182" s="24" t="s">
        <v>5964</v>
      </c>
      <c r="AA182" s="24" t="s">
        <v>6024</v>
      </c>
      <c r="AB182" s="24" t="s">
        <v>5979</v>
      </c>
      <c r="AC182" s="24" t="s">
        <v>5991</v>
      </c>
    </row>
    <row r="183" spans="1:29" s="169" customFormat="1">
      <c r="A183" s="24">
        <v>1718</v>
      </c>
      <c r="B183" s="24" t="s">
        <v>203</v>
      </c>
      <c r="C183" s="57">
        <v>10.199999999999999</v>
      </c>
      <c r="D183" s="57">
        <v>12.4</v>
      </c>
      <c r="E183" s="57">
        <v>10.15</v>
      </c>
      <c r="F183" s="57">
        <v>11.1</v>
      </c>
      <c r="G183" s="57">
        <v>11.3</v>
      </c>
      <c r="H183" s="57">
        <v>12.55</v>
      </c>
      <c r="I183" s="57">
        <v>10.35</v>
      </c>
      <c r="J183" s="57">
        <v>10.85</v>
      </c>
      <c r="K183" s="57">
        <v>10.95</v>
      </c>
      <c r="L183" s="57">
        <v>11.1</v>
      </c>
      <c r="M183" s="57">
        <v>9.51</v>
      </c>
      <c r="N183" s="57">
        <v>9.98</v>
      </c>
      <c r="O183" s="57">
        <v>129015</v>
      </c>
      <c r="P183" s="57">
        <v>524619</v>
      </c>
      <c r="Q183" s="57">
        <v>54.746499999999997</v>
      </c>
      <c r="R183" s="57">
        <v>61.055799999999998</v>
      </c>
      <c r="S183" s="57">
        <v>46.430300000000003</v>
      </c>
      <c r="T183" s="57">
        <v>56.180599999999998</v>
      </c>
      <c r="U183" s="77">
        <v>0.30057050926481887</v>
      </c>
      <c r="V183" s="24" t="s">
        <v>6049</v>
      </c>
      <c r="W183" s="216" t="s">
        <v>5967</v>
      </c>
      <c r="X183" s="216" t="s">
        <v>5961</v>
      </c>
      <c r="Y183" s="24" t="s">
        <v>5982</v>
      </c>
      <c r="Z183" s="24" t="s">
        <v>6000</v>
      </c>
      <c r="AA183" s="24" t="s">
        <v>5964</v>
      </c>
      <c r="AB183" s="24" t="s">
        <v>5965</v>
      </c>
      <c r="AC183" s="24" t="s">
        <v>5991</v>
      </c>
    </row>
    <row r="184" spans="1:29" s="169" customFormat="1">
      <c r="A184" s="24">
        <v>1720</v>
      </c>
      <c r="B184" s="24" t="s">
        <v>204</v>
      </c>
      <c r="C184" s="57">
        <v>38.4</v>
      </c>
      <c r="D184" s="57">
        <v>40.5</v>
      </c>
      <c r="E184" s="57">
        <v>38.200000000000003</v>
      </c>
      <c r="F184" s="57">
        <v>40.299999999999997</v>
      </c>
      <c r="G184" s="57">
        <v>40.5</v>
      </c>
      <c r="H184" s="57">
        <v>40.75</v>
      </c>
      <c r="I184" s="57">
        <v>38.15</v>
      </c>
      <c r="J184" s="57">
        <v>38.200000000000003</v>
      </c>
      <c r="K184" s="57">
        <v>38.25</v>
      </c>
      <c r="L184" s="57">
        <v>39.25</v>
      </c>
      <c r="M184" s="57">
        <v>36.799999999999997</v>
      </c>
      <c r="N184" s="57">
        <v>37.35</v>
      </c>
      <c r="O184" s="57">
        <v>4894</v>
      </c>
      <c r="P184" s="57">
        <v>10607</v>
      </c>
      <c r="Q184" s="57">
        <v>53.143900000000002</v>
      </c>
      <c r="R184" s="57">
        <v>45.579599999999999</v>
      </c>
      <c r="S184" s="57">
        <v>47.429299999999998</v>
      </c>
      <c r="T184" s="57">
        <v>46.196199999999997</v>
      </c>
      <c r="U184" s="77">
        <v>0.56392529042665751</v>
      </c>
      <c r="V184" s="24" t="s">
        <v>6117</v>
      </c>
      <c r="W184" s="216" t="s">
        <v>5967</v>
      </c>
      <c r="X184" s="216" t="s">
        <v>5971</v>
      </c>
      <c r="Y184" s="24" t="s">
        <v>5982</v>
      </c>
      <c r="Z184" s="24" t="s">
        <v>5964</v>
      </c>
      <c r="AA184" s="24" t="s">
        <v>5962</v>
      </c>
      <c r="AB184" s="24" t="s">
        <v>5986</v>
      </c>
      <c r="AC184" s="24" t="s">
        <v>5990</v>
      </c>
    </row>
    <row r="185" spans="1:29" s="169" customFormat="1">
      <c r="A185" s="24">
        <v>1721</v>
      </c>
      <c r="B185" s="24" t="s">
        <v>205</v>
      </c>
      <c r="C185" s="57">
        <v>9.8000000000000007</v>
      </c>
      <c r="D185" s="57">
        <v>10.3</v>
      </c>
      <c r="E185" s="57">
        <v>9.6300000000000008</v>
      </c>
      <c r="F185" s="57">
        <v>9.99</v>
      </c>
      <c r="G185" s="57">
        <v>10.050000000000001</v>
      </c>
      <c r="H185" s="57">
        <v>10.6</v>
      </c>
      <c r="I185" s="57">
        <v>9.81</v>
      </c>
      <c r="J185" s="57">
        <v>9.99</v>
      </c>
      <c r="K185" s="57">
        <v>10</v>
      </c>
      <c r="L185" s="57">
        <v>10.1</v>
      </c>
      <c r="M185" s="57">
        <v>8.9499999999999993</v>
      </c>
      <c r="N185" s="57">
        <v>9.08</v>
      </c>
      <c r="O185" s="57">
        <v>2890</v>
      </c>
      <c r="P185" s="57">
        <v>6921</v>
      </c>
      <c r="Q185" s="57">
        <v>31.498699999999999</v>
      </c>
      <c r="R185" s="57">
        <v>39.928800000000003</v>
      </c>
      <c r="S185" s="57">
        <v>22.0825</v>
      </c>
      <c r="T185" s="57">
        <v>33.979999999999997</v>
      </c>
      <c r="U185" s="77">
        <v>0.51036298543884151</v>
      </c>
      <c r="V185" s="24" t="s">
        <v>5959</v>
      </c>
      <c r="W185" s="216" t="s">
        <v>5967</v>
      </c>
      <c r="X185" s="216" t="s">
        <v>6007</v>
      </c>
      <c r="Y185" s="24" t="s">
        <v>6016</v>
      </c>
      <c r="Z185" s="24" t="s">
        <v>5978</v>
      </c>
      <c r="AA185" s="24" t="s">
        <v>5964</v>
      </c>
      <c r="AB185" s="24" t="s">
        <v>5965</v>
      </c>
      <c r="AC185" s="24" t="s">
        <v>5965</v>
      </c>
    </row>
    <row r="186" spans="1:29" s="169" customFormat="1">
      <c r="A186" s="24">
        <v>1722</v>
      </c>
      <c r="B186" s="24" t="s">
        <v>206</v>
      </c>
      <c r="C186" s="57">
        <v>55.5</v>
      </c>
      <c r="D186" s="57">
        <v>59.1</v>
      </c>
      <c r="E186" s="57">
        <v>55.3</v>
      </c>
      <c r="F186" s="57">
        <v>58.9</v>
      </c>
      <c r="G186" s="57">
        <v>58.6</v>
      </c>
      <c r="H186" s="57">
        <v>61.9</v>
      </c>
      <c r="I186" s="57">
        <v>57.4</v>
      </c>
      <c r="J186" s="57">
        <v>59.8</v>
      </c>
      <c r="K186" s="57">
        <v>59.9</v>
      </c>
      <c r="L186" s="57">
        <v>60.5</v>
      </c>
      <c r="M186" s="57">
        <v>56.5</v>
      </c>
      <c r="N186" s="57">
        <v>57.4</v>
      </c>
      <c r="O186" s="57">
        <v>23774</v>
      </c>
      <c r="P186" s="57">
        <v>50650</v>
      </c>
      <c r="Q186" s="57">
        <v>68.058000000000007</v>
      </c>
      <c r="R186" s="57">
        <v>64.202500000000001</v>
      </c>
      <c r="S186" s="57">
        <v>64.697599999999994</v>
      </c>
      <c r="T186" s="57">
        <v>64.367500000000007</v>
      </c>
      <c r="U186" s="77">
        <v>0.57368432598442465</v>
      </c>
      <c r="V186" s="24" t="s">
        <v>6118</v>
      </c>
      <c r="W186" s="216" t="s">
        <v>5967</v>
      </c>
      <c r="X186" s="216" t="s">
        <v>5961</v>
      </c>
      <c r="Y186" s="24" t="s">
        <v>5982</v>
      </c>
      <c r="Z186" s="24" t="s">
        <v>6016</v>
      </c>
      <c r="AA186" s="24" t="s">
        <v>5964</v>
      </c>
      <c r="AB186" s="24" t="s">
        <v>5990</v>
      </c>
      <c r="AC186" s="24" t="s">
        <v>5990</v>
      </c>
    </row>
    <row r="187" spans="1:29" s="169" customFormat="1">
      <c r="A187" s="24">
        <v>1723</v>
      </c>
      <c r="B187" s="24" t="s">
        <v>207</v>
      </c>
      <c r="C187" s="57">
        <v>107.5</v>
      </c>
      <c r="D187" s="57">
        <v>116.5</v>
      </c>
      <c r="E187" s="57">
        <v>107</v>
      </c>
      <c r="F187" s="57">
        <v>114.5</v>
      </c>
      <c r="G187" s="57">
        <v>116</v>
      </c>
      <c r="H187" s="57">
        <v>118</v>
      </c>
      <c r="I187" s="57">
        <v>110</v>
      </c>
      <c r="J187" s="57">
        <v>111</v>
      </c>
      <c r="K187" s="57">
        <v>113</v>
      </c>
      <c r="L187" s="57">
        <v>113.5</v>
      </c>
      <c r="M187" s="57">
        <v>101.5</v>
      </c>
      <c r="N187" s="57">
        <v>107</v>
      </c>
      <c r="O187" s="57">
        <v>4534</v>
      </c>
      <c r="P187" s="57">
        <v>6398</v>
      </c>
      <c r="Q187" s="57">
        <v>66.708399999999997</v>
      </c>
      <c r="R187" s="57">
        <v>63.226900000000001</v>
      </c>
      <c r="S187" s="57">
        <v>55.181199999999997</v>
      </c>
      <c r="T187" s="57">
        <v>60.545000000000002</v>
      </c>
      <c r="U187" s="77">
        <v>0.86613872390677649</v>
      </c>
      <c r="V187" s="24" t="s">
        <v>6119</v>
      </c>
      <c r="W187" s="216" t="s">
        <v>5960</v>
      </c>
      <c r="X187" s="216" t="s">
        <v>5961</v>
      </c>
      <c r="Y187" s="24" t="s">
        <v>5982</v>
      </c>
      <c r="Z187" s="24" t="s">
        <v>5964</v>
      </c>
      <c r="AA187" s="24" t="s">
        <v>5964</v>
      </c>
      <c r="AB187" s="24" t="s">
        <v>5979</v>
      </c>
      <c r="AC187" s="24" t="s">
        <v>5970</v>
      </c>
    </row>
    <row r="188" spans="1:29" s="169" customFormat="1">
      <c r="A188" s="24">
        <v>1724</v>
      </c>
      <c r="B188" s="24" t="s">
        <v>208</v>
      </c>
      <c r="C188" s="57">
        <v>15.8</v>
      </c>
      <c r="D188" s="57">
        <v>15.85</v>
      </c>
      <c r="E188" s="57">
        <v>15.75</v>
      </c>
      <c r="F188" s="57">
        <v>15.8</v>
      </c>
      <c r="G188" s="57">
        <v>15.8</v>
      </c>
      <c r="H188" s="57">
        <v>15.85</v>
      </c>
      <c r="I188" s="57">
        <v>15.8</v>
      </c>
      <c r="J188" s="57">
        <v>15.8</v>
      </c>
      <c r="K188" s="57">
        <v>15.8</v>
      </c>
      <c r="L188" s="57">
        <v>15.9</v>
      </c>
      <c r="M188" s="57">
        <v>15.8</v>
      </c>
      <c r="N188" s="57">
        <v>15.85</v>
      </c>
      <c r="O188" s="57">
        <v>1749</v>
      </c>
      <c r="P188" s="57">
        <v>2506</v>
      </c>
      <c r="Q188" s="57">
        <v>87.244</v>
      </c>
      <c r="R188" s="57">
        <v>78.290700000000001</v>
      </c>
      <c r="S188" s="57">
        <v>90.180199999999999</v>
      </c>
      <c r="T188" s="57">
        <v>82.253900000000002</v>
      </c>
      <c r="U188" s="77">
        <v>0.85301942005852627</v>
      </c>
      <c r="V188" s="24" t="s">
        <v>6120</v>
      </c>
      <c r="W188" s="216" t="s">
        <v>6009</v>
      </c>
      <c r="X188" s="216" t="s">
        <v>6012</v>
      </c>
      <c r="Y188" s="24" t="s">
        <v>6121</v>
      </c>
      <c r="Z188" s="24" t="s">
        <v>6122</v>
      </c>
      <c r="AA188" s="24" t="s">
        <v>6055</v>
      </c>
      <c r="AB188" s="24" t="s">
        <v>5970</v>
      </c>
      <c r="AC188" s="24" t="s">
        <v>5979</v>
      </c>
    </row>
    <row r="189" spans="1:29" s="169" customFormat="1">
      <c r="A189" s="24">
        <v>1725</v>
      </c>
      <c r="B189" s="24" t="s">
        <v>209</v>
      </c>
      <c r="C189" s="57">
        <v>18.95</v>
      </c>
      <c r="D189" s="57">
        <v>22.55</v>
      </c>
      <c r="E189" s="57">
        <v>18.850000000000001</v>
      </c>
      <c r="F189" s="57">
        <v>21.6</v>
      </c>
      <c r="G189" s="57">
        <v>21.7</v>
      </c>
      <c r="H189" s="57">
        <v>22.45</v>
      </c>
      <c r="I189" s="57">
        <v>19.5</v>
      </c>
      <c r="J189" s="57">
        <v>19.899999999999999</v>
      </c>
      <c r="K189" s="57">
        <v>19.95</v>
      </c>
      <c r="L189" s="57">
        <v>24.2</v>
      </c>
      <c r="M189" s="57">
        <v>19.25</v>
      </c>
      <c r="N189" s="57">
        <v>21.3</v>
      </c>
      <c r="O189" s="57">
        <v>8323</v>
      </c>
      <c r="P189" s="57">
        <v>1504</v>
      </c>
      <c r="Q189" s="57">
        <v>50.270099999999999</v>
      </c>
      <c r="R189" s="57">
        <v>56.797199999999997</v>
      </c>
      <c r="S189" s="57">
        <v>48.915700000000001</v>
      </c>
      <c r="T189" s="57">
        <v>54.17</v>
      </c>
      <c r="U189" s="77">
        <v>6.763667257683216</v>
      </c>
      <c r="V189" s="24" t="s">
        <v>6123</v>
      </c>
      <c r="W189" s="216" t="s">
        <v>5967</v>
      </c>
      <c r="X189" s="216" t="s">
        <v>5961</v>
      </c>
      <c r="Y189" s="24" t="s">
        <v>5982</v>
      </c>
      <c r="Z189" s="24" t="s">
        <v>5964</v>
      </c>
      <c r="AA189" s="24" t="s">
        <v>5963</v>
      </c>
      <c r="AB189" s="24" t="s">
        <v>5976</v>
      </c>
      <c r="AC189" s="24" t="s">
        <v>5965</v>
      </c>
    </row>
    <row r="190" spans="1:29" s="169" customFormat="1">
      <c r="A190" s="24">
        <v>1726</v>
      </c>
      <c r="B190" s="24" t="s">
        <v>210</v>
      </c>
      <c r="C190" s="57">
        <v>74.400000000000006</v>
      </c>
      <c r="D190" s="57">
        <v>76.3</v>
      </c>
      <c r="E190" s="57">
        <v>73.2</v>
      </c>
      <c r="F190" s="57">
        <v>76.2</v>
      </c>
      <c r="G190" s="57">
        <v>76.2</v>
      </c>
      <c r="H190" s="57">
        <v>77.3</v>
      </c>
      <c r="I190" s="57">
        <v>74.8</v>
      </c>
      <c r="J190" s="57">
        <v>76.5</v>
      </c>
      <c r="K190" s="57">
        <v>77</v>
      </c>
      <c r="L190" s="57">
        <v>77.5</v>
      </c>
      <c r="M190" s="57">
        <v>74.2</v>
      </c>
      <c r="N190" s="57">
        <v>76</v>
      </c>
      <c r="O190" s="57">
        <v>1045</v>
      </c>
      <c r="P190" s="57">
        <v>1063</v>
      </c>
      <c r="Q190" s="57">
        <v>88.686300000000003</v>
      </c>
      <c r="R190" s="57">
        <v>84.278300000000002</v>
      </c>
      <c r="S190" s="57">
        <v>85.790899999999993</v>
      </c>
      <c r="T190" s="57">
        <v>84.782499999999999</v>
      </c>
      <c r="U190" s="77">
        <v>1.2015260792306888</v>
      </c>
      <c r="V190" s="24" t="s">
        <v>6069</v>
      </c>
      <c r="W190" s="216" t="s">
        <v>5967</v>
      </c>
      <c r="X190" s="216" t="s">
        <v>6012</v>
      </c>
      <c r="Y190" s="24" t="s">
        <v>6010</v>
      </c>
      <c r="Z190" s="24" t="s">
        <v>6124</v>
      </c>
      <c r="AA190" s="24" t="s">
        <v>5975</v>
      </c>
      <c r="AB190" s="24" t="s">
        <v>5990</v>
      </c>
      <c r="AC190" s="24" t="s">
        <v>5970</v>
      </c>
    </row>
    <row r="191" spans="1:29" s="169" customFormat="1">
      <c r="A191" s="24">
        <v>1727</v>
      </c>
      <c r="B191" s="24" t="s">
        <v>211</v>
      </c>
      <c r="C191" s="57">
        <v>12.7</v>
      </c>
      <c r="D191" s="57">
        <v>16.3</v>
      </c>
      <c r="E191" s="57">
        <v>12.7</v>
      </c>
      <c r="F191" s="57">
        <v>15.95</v>
      </c>
      <c r="G191" s="57">
        <v>16.100000000000001</v>
      </c>
      <c r="H191" s="57">
        <v>16.600000000000001</v>
      </c>
      <c r="I191" s="57">
        <v>14.4</v>
      </c>
      <c r="J191" s="57">
        <v>14.75</v>
      </c>
      <c r="K191" s="57">
        <v>14.75</v>
      </c>
      <c r="L191" s="57">
        <v>19.850000000000001</v>
      </c>
      <c r="M191" s="57">
        <v>13.85</v>
      </c>
      <c r="N191" s="57">
        <v>17.350000000000001</v>
      </c>
      <c r="O191" s="57">
        <v>82895</v>
      </c>
      <c r="P191" s="57">
        <v>4351</v>
      </c>
      <c r="Q191" s="57">
        <v>77.496899999999997</v>
      </c>
      <c r="R191" s="57">
        <v>75.330299999999994</v>
      </c>
      <c r="S191" s="57">
        <v>76.225999999999999</v>
      </c>
      <c r="T191" s="57">
        <v>75.628900000000002</v>
      </c>
      <c r="U191" s="77">
        <v>23.285706989453253</v>
      </c>
      <c r="V191" s="24" t="s">
        <v>6125</v>
      </c>
      <c r="W191" s="216" t="s">
        <v>5967</v>
      </c>
      <c r="X191" s="216" t="s">
        <v>5989</v>
      </c>
      <c r="Y191" s="24" t="s">
        <v>6013</v>
      </c>
      <c r="Z191" s="24" t="s">
        <v>5964</v>
      </c>
      <c r="AA191" s="24" t="s">
        <v>5982</v>
      </c>
      <c r="AB191" s="24" t="s">
        <v>5986</v>
      </c>
      <c r="AC191" s="24" t="s">
        <v>5990</v>
      </c>
    </row>
    <row r="192" spans="1:29" s="169" customFormat="1">
      <c r="A192" s="24">
        <v>1730</v>
      </c>
      <c r="B192" s="24" t="s">
        <v>213</v>
      </c>
      <c r="C192" s="57">
        <v>69.5</v>
      </c>
      <c r="D192" s="57">
        <v>70.400000000000006</v>
      </c>
      <c r="E192" s="57">
        <v>67.8</v>
      </c>
      <c r="F192" s="57">
        <v>68.3</v>
      </c>
      <c r="G192" s="57">
        <v>68.099999999999994</v>
      </c>
      <c r="H192" s="57">
        <v>69.599999999999994</v>
      </c>
      <c r="I192" s="57">
        <v>67.5</v>
      </c>
      <c r="J192" s="57">
        <v>69.599999999999994</v>
      </c>
      <c r="K192" s="57">
        <v>69.599999999999994</v>
      </c>
      <c r="L192" s="57">
        <v>69.900000000000006</v>
      </c>
      <c r="M192" s="57">
        <v>61.6</v>
      </c>
      <c r="N192" s="57">
        <v>64.2</v>
      </c>
      <c r="O192" s="57">
        <v>1845</v>
      </c>
      <c r="P192" s="57">
        <v>1778</v>
      </c>
      <c r="Q192" s="57">
        <v>21.174399999999999</v>
      </c>
      <c r="R192" s="57">
        <v>29.840900000000001</v>
      </c>
      <c r="S192" s="57">
        <v>19.040500000000002</v>
      </c>
      <c r="T192" s="57">
        <v>26.2408</v>
      </c>
      <c r="U192" s="77">
        <v>1.2682789651293589</v>
      </c>
      <c r="V192" s="24" t="s">
        <v>6050</v>
      </c>
      <c r="W192" s="216" t="s">
        <v>5967</v>
      </c>
      <c r="X192" s="216" t="s">
        <v>6007</v>
      </c>
      <c r="Y192" s="24" t="s">
        <v>5984</v>
      </c>
      <c r="Z192" s="24" t="s">
        <v>6126</v>
      </c>
      <c r="AA192" s="24" t="s">
        <v>5964</v>
      </c>
      <c r="AB192" s="24" t="s">
        <v>5979</v>
      </c>
      <c r="AC192" s="24" t="s">
        <v>5991</v>
      </c>
    </row>
    <row r="193" spans="1:29" s="169" customFormat="1">
      <c r="A193" s="24">
        <v>1731</v>
      </c>
      <c r="B193" s="24" t="s">
        <v>214</v>
      </c>
      <c r="C193" s="57">
        <v>20.65</v>
      </c>
      <c r="D193" s="57">
        <v>22.75</v>
      </c>
      <c r="E193" s="57">
        <v>19.8</v>
      </c>
      <c r="F193" s="57">
        <v>20</v>
      </c>
      <c r="G193" s="57">
        <v>20.149999999999999</v>
      </c>
      <c r="H193" s="57">
        <v>20.399999999999999</v>
      </c>
      <c r="I193" s="57">
        <v>19.05</v>
      </c>
      <c r="J193" s="57">
        <v>19.850000000000001</v>
      </c>
      <c r="K193" s="57">
        <v>19.95</v>
      </c>
      <c r="L193" s="57">
        <v>20</v>
      </c>
      <c r="M193" s="57">
        <v>16.8</v>
      </c>
      <c r="N193" s="57">
        <v>18.100000000000001</v>
      </c>
      <c r="O193" s="57">
        <v>5967</v>
      </c>
      <c r="P193" s="57">
        <v>11727</v>
      </c>
      <c r="Q193" s="57">
        <v>50.320599999999999</v>
      </c>
      <c r="R193" s="57">
        <v>55.096299999999999</v>
      </c>
      <c r="S193" s="57">
        <v>40.785200000000003</v>
      </c>
      <c r="T193" s="57">
        <v>50.325899999999997</v>
      </c>
      <c r="U193" s="77">
        <v>0.62189818367869021</v>
      </c>
      <c r="V193" s="24" t="s">
        <v>6092</v>
      </c>
      <c r="W193" s="216" t="s">
        <v>5967</v>
      </c>
      <c r="X193" s="216" t="s">
        <v>5961</v>
      </c>
      <c r="Y193" s="24" t="s">
        <v>6000</v>
      </c>
      <c r="Z193" s="24" t="s">
        <v>5975</v>
      </c>
      <c r="AA193" s="24" t="s">
        <v>5964</v>
      </c>
      <c r="AB193" s="24" t="s">
        <v>5979</v>
      </c>
      <c r="AC193" s="24" t="s">
        <v>5986</v>
      </c>
    </row>
    <row r="194" spans="1:29" s="169" customFormat="1">
      <c r="A194" s="24">
        <v>1732</v>
      </c>
      <c r="B194" s="24" t="s">
        <v>215</v>
      </c>
      <c r="C194" s="57">
        <v>36.200000000000003</v>
      </c>
      <c r="D194" s="57">
        <v>47.8</v>
      </c>
      <c r="E194" s="57">
        <v>33.4</v>
      </c>
      <c r="F194" s="57">
        <v>35</v>
      </c>
      <c r="G194" s="57">
        <v>34.299999999999997</v>
      </c>
      <c r="H194" s="57">
        <v>35.049999999999997</v>
      </c>
      <c r="I194" s="57">
        <v>28.2</v>
      </c>
      <c r="J194" s="57">
        <v>30.05</v>
      </c>
      <c r="K194" s="57">
        <v>30.05</v>
      </c>
      <c r="L194" s="57">
        <v>30.2</v>
      </c>
      <c r="M194" s="57">
        <v>24.3</v>
      </c>
      <c r="N194" s="57">
        <v>25.9</v>
      </c>
      <c r="O194" s="57">
        <v>5138</v>
      </c>
      <c r="P194" s="57">
        <v>21137</v>
      </c>
      <c r="Q194" s="57">
        <v>40.350700000000003</v>
      </c>
      <c r="R194" s="57">
        <v>41.2575</v>
      </c>
      <c r="S194" s="57">
        <v>32.819499999999998</v>
      </c>
      <c r="T194" s="57">
        <v>38.444800000000001</v>
      </c>
      <c r="U194" s="77">
        <v>0.29709882091960915</v>
      </c>
      <c r="V194" s="24" t="s">
        <v>6050</v>
      </c>
      <c r="W194" s="216" t="s">
        <v>5967</v>
      </c>
      <c r="X194" s="216" t="s">
        <v>5971</v>
      </c>
      <c r="Y194" s="24" t="s">
        <v>5978</v>
      </c>
      <c r="Z194" s="24" t="s">
        <v>5964</v>
      </c>
      <c r="AA194" s="24" t="s">
        <v>5964</v>
      </c>
      <c r="AB194" s="24" t="s">
        <v>5979</v>
      </c>
      <c r="AC194" s="24" t="s">
        <v>5991</v>
      </c>
    </row>
    <row r="195" spans="1:29" s="169" customFormat="1">
      <c r="A195" s="24">
        <v>1733</v>
      </c>
      <c r="B195" s="24" t="s">
        <v>216</v>
      </c>
      <c r="C195" s="57">
        <v>23.9</v>
      </c>
      <c r="D195" s="57">
        <v>24.95</v>
      </c>
      <c r="E195" s="57">
        <v>23.85</v>
      </c>
      <c r="F195" s="57">
        <v>24.25</v>
      </c>
      <c r="G195" s="57">
        <v>24.2</v>
      </c>
      <c r="H195" s="57">
        <v>24.3</v>
      </c>
      <c r="I195" s="57">
        <v>23.55</v>
      </c>
      <c r="J195" s="57">
        <v>23.95</v>
      </c>
      <c r="K195" s="57">
        <v>23.95</v>
      </c>
      <c r="L195" s="57">
        <v>24.8</v>
      </c>
      <c r="M195" s="57">
        <v>22.5</v>
      </c>
      <c r="N195" s="57">
        <v>22.7</v>
      </c>
      <c r="O195" s="57">
        <v>3199</v>
      </c>
      <c r="P195" s="57">
        <v>5021</v>
      </c>
      <c r="Q195" s="57">
        <v>42.497500000000002</v>
      </c>
      <c r="R195" s="57">
        <v>39.776899999999998</v>
      </c>
      <c r="S195" s="57">
        <v>34.998399999999997</v>
      </c>
      <c r="T195" s="57">
        <v>38.184100000000001</v>
      </c>
      <c r="U195" s="77">
        <v>0.77870720750625155</v>
      </c>
      <c r="V195" s="24" t="s">
        <v>6079</v>
      </c>
      <c r="W195" s="216" t="s">
        <v>5960</v>
      </c>
      <c r="X195" s="216" t="s">
        <v>5971</v>
      </c>
      <c r="Y195" s="24" t="s">
        <v>5963</v>
      </c>
      <c r="Z195" s="24" t="s">
        <v>6127</v>
      </c>
      <c r="AA195" s="24" t="s">
        <v>5964</v>
      </c>
      <c r="AB195" s="24" t="s">
        <v>5986</v>
      </c>
      <c r="AC195" s="24" t="s">
        <v>5965</v>
      </c>
    </row>
    <row r="196" spans="1:29" s="169" customFormat="1">
      <c r="A196" s="24">
        <v>1734</v>
      </c>
      <c r="B196" s="24" t="s">
        <v>217</v>
      </c>
      <c r="C196" s="57">
        <v>30.6</v>
      </c>
      <c r="D196" s="57">
        <v>32.799999999999997</v>
      </c>
      <c r="E196" s="57">
        <v>28.8</v>
      </c>
      <c r="F196" s="57">
        <v>29.35</v>
      </c>
      <c r="G196" s="57">
        <v>29.45</v>
      </c>
      <c r="H196" s="57">
        <v>31.45</v>
      </c>
      <c r="I196" s="57">
        <v>28.4</v>
      </c>
      <c r="J196" s="57">
        <v>29.4</v>
      </c>
      <c r="K196" s="57">
        <v>30.8</v>
      </c>
      <c r="L196" s="57">
        <v>47</v>
      </c>
      <c r="M196" s="57">
        <v>30.8</v>
      </c>
      <c r="N196" s="57">
        <v>37.15</v>
      </c>
      <c r="O196" s="57">
        <v>237084</v>
      </c>
      <c r="P196" s="57">
        <v>16596</v>
      </c>
      <c r="Q196" s="57">
        <v>25.693899999999999</v>
      </c>
      <c r="R196" s="57">
        <v>24.372199999999999</v>
      </c>
      <c r="S196" s="57">
        <v>34.752899999999997</v>
      </c>
      <c r="T196" s="57">
        <v>27.8324</v>
      </c>
      <c r="U196" s="77">
        <v>17.460191210733509</v>
      </c>
      <c r="V196" s="24" t="s">
        <v>6128</v>
      </c>
      <c r="W196" s="216" t="s">
        <v>6009</v>
      </c>
      <c r="X196" s="216" t="s">
        <v>5971</v>
      </c>
      <c r="Y196" s="24" t="s">
        <v>6000</v>
      </c>
      <c r="Z196" s="24" t="s">
        <v>5978</v>
      </c>
      <c r="AA196" s="24" t="s">
        <v>6013</v>
      </c>
      <c r="AB196" s="24" t="s">
        <v>5976</v>
      </c>
      <c r="AC196" s="24" t="s">
        <v>5979</v>
      </c>
    </row>
    <row r="197" spans="1:29" s="169" customFormat="1">
      <c r="A197" s="24">
        <v>1736</v>
      </c>
      <c r="B197" s="24" t="s">
        <v>219</v>
      </c>
      <c r="C197" s="57">
        <v>79</v>
      </c>
      <c r="D197" s="57">
        <v>89.2</v>
      </c>
      <c r="E197" s="57">
        <v>76.5</v>
      </c>
      <c r="F197" s="57">
        <v>84.3</v>
      </c>
      <c r="G197" s="57">
        <v>84.9</v>
      </c>
      <c r="H197" s="57">
        <v>87</v>
      </c>
      <c r="I197" s="57">
        <v>75</v>
      </c>
      <c r="J197" s="57">
        <v>76</v>
      </c>
      <c r="K197" s="57">
        <v>77.3</v>
      </c>
      <c r="L197" s="57">
        <v>85.5</v>
      </c>
      <c r="M197" s="57">
        <v>63.4</v>
      </c>
      <c r="N197" s="57">
        <v>65.599999999999994</v>
      </c>
      <c r="O197" s="57">
        <v>25124</v>
      </c>
      <c r="P197" s="57">
        <v>13508</v>
      </c>
      <c r="Q197" s="57">
        <v>46.149299999999997</v>
      </c>
      <c r="R197" s="57">
        <v>54.872999999999998</v>
      </c>
      <c r="S197" s="57">
        <v>32.665999999999997</v>
      </c>
      <c r="T197" s="57">
        <v>47.470700000000001</v>
      </c>
      <c r="U197" s="77">
        <v>2.2732537097357945</v>
      </c>
      <c r="V197" s="24" t="s">
        <v>6079</v>
      </c>
      <c r="W197" s="216" t="s">
        <v>5967</v>
      </c>
      <c r="X197" s="216" t="s">
        <v>5971</v>
      </c>
      <c r="Y197" s="24" t="s">
        <v>5982</v>
      </c>
      <c r="Z197" s="24" t="s">
        <v>5964</v>
      </c>
      <c r="AA197" s="24" t="s">
        <v>5964</v>
      </c>
      <c r="AB197" s="24" t="s">
        <v>5986</v>
      </c>
      <c r="AC197" s="24" t="s">
        <v>5965</v>
      </c>
    </row>
    <row r="198" spans="1:29" s="169" customFormat="1">
      <c r="A198" s="24">
        <v>1737</v>
      </c>
      <c r="B198" s="24" t="s">
        <v>220</v>
      </c>
      <c r="C198" s="57">
        <v>32.1</v>
      </c>
      <c r="D198" s="57">
        <v>32.799999999999997</v>
      </c>
      <c r="E198" s="57">
        <v>31.9</v>
      </c>
      <c r="F198" s="57">
        <v>32.6</v>
      </c>
      <c r="G198" s="57">
        <v>32.6</v>
      </c>
      <c r="H198" s="57">
        <v>32.75</v>
      </c>
      <c r="I198" s="57">
        <v>32.1</v>
      </c>
      <c r="J198" s="57">
        <v>32.1</v>
      </c>
      <c r="K198" s="57">
        <v>32.1</v>
      </c>
      <c r="L198" s="57">
        <v>33.200000000000003</v>
      </c>
      <c r="M198" s="57">
        <v>31.9</v>
      </c>
      <c r="N198" s="57">
        <v>32.6</v>
      </c>
      <c r="O198" s="57">
        <v>7146</v>
      </c>
      <c r="P198" s="57">
        <v>7317</v>
      </c>
      <c r="Q198" s="57">
        <v>43.935299999999998</v>
      </c>
      <c r="R198" s="57">
        <v>56.861899999999999</v>
      </c>
      <c r="S198" s="57">
        <v>41.587899999999998</v>
      </c>
      <c r="T198" s="57">
        <v>51.770600000000002</v>
      </c>
      <c r="U198" s="77">
        <v>1.1936586032526992</v>
      </c>
      <c r="V198" s="24" t="s">
        <v>6129</v>
      </c>
      <c r="W198" s="216" t="s">
        <v>5967</v>
      </c>
      <c r="X198" s="216" t="s">
        <v>5961</v>
      </c>
      <c r="Y198" s="24" t="s">
        <v>6016</v>
      </c>
      <c r="Z198" s="24" t="s">
        <v>6130</v>
      </c>
      <c r="AA198" s="24" t="s">
        <v>6016</v>
      </c>
      <c r="AB198" s="24" t="s">
        <v>5970</v>
      </c>
      <c r="AC198" s="24" t="s">
        <v>5990</v>
      </c>
    </row>
    <row r="199" spans="1:29" s="169" customFormat="1">
      <c r="A199" s="24">
        <v>1742</v>
      </c>
      <c r="B199" s="24" t="s">
        <v>221</v>
      </c>
      <c r="C199" s="57">
        <v>15.75</v>
      </c>
      <c r="D199" s="57">
        <v>16.3</v>
      </c>
      <c r="E199" s="57">
        <v>15.15</v>
      </c>
      <c r="F199" s="57">
        <v>15.2</v>
      </c>
      <c r="G199" s="57">
        <v>15.25</v>
      </c>
      <c r="H199" s="57">
        <v>24.7</v>
      </c>
      <c r="I199" s="57">
        <v>14.95</v>
      </c>
      <c r="J199" s="57">
        <v>21</v>
      </c>
      <c r="K199" s="57">
        <v>21.15</v>
      </c>
      <c r="L199" s="57">
        <v>22</v>
      </c>
      <c r="M199" s="57">
        <v>17.600000000000001</v>
      </c>
      <c r="N199" s="57">
        <v>19.149999999999999</v>
      </c>
      <c r="O199" s="57">
        <v>5728</v>
      </c>
      <c r="P199" s="57">
        <v>18216</v>
      </c>
      <c r="Q199" s="57">
        <v>27.104800000000001</v>
      </c>
      <c r="R199" s="57">
        <v>21.139199999999999</v>
      </c>
      <c r="S199" s="57">
        <v>32.428800000000003</v>
      </c>
      <c r="T199" s="57">
        <v>24.9024</v>
      </c>
      <c r="U199" s="77">
        <v>0.38432635534084808</v>
      </c>
      <c r="V199" s="24" t="s">
        <v>5980</v>
      </c>
      <c r="W199" s="216" t="s">
        <v>6009</v>
      </c>
      <c r="X199" s="216" t="s">
        <v>6007</v>
      </c>
      <c r="Y199" s="24" t="s">
        <v>5964</v>
      </c>
      <c r="Z199" s="24" t="s">
        <v>5982</v>
      </c>
      <c r="AA199" s="24" t="s">
        <v>5964</v>
      </c>
      <c r="AB199" s="24" t="s">
        <v>5990</v>
      </c>
      <c r="AC199" s="24" t="s">
        <v>5986</v>
      </c>
    </row>
    <row r="200" spans="1:29" s="169" customFormat="1">
      <c r="A200" s="24">
        <v>1752</v>
      </c>
      <c r="B200" s="24" t="s">
        <v>222</v>
      </c>
      <c r="C200" s="57">
        <v>39.15</v>
      </c>
      <c r="D200" s="57">
        <v>40.200000000000003</v>
      </c>
      <c r="E200" s="57">
        <v>38.65</v>
      </c>
      <c r="F200" s="57">
        <v>39.6</v>
      </c>
      <c r="G200" s="57">
        <v>39.799999999999997</v>
      </c>
      <c r="H200" s="57">
        <v>39.950000000000003</v>
      </c>
      <c r="I200" s="57">
        <v>38.1</v>
      </c>
      <c r="J200" s="57">
        <v>38.15</v>
      </c>
      <c r="K200" s="57">
        <v>38.15</v>
      </c>
      <c r="L200" s="57">
        <v>38.450000000000003</v>
      </c>
      <c r="M200" s="57">
        <v>36.5</v>
      </c>
      <c r="N200" s="57">
        <v>36.5</v>
      </c>
      <c r="O200" s="57">
        <v>1965</v>
      </c>
      <c r="P200" s="57">
        <v>3715</v>
      </c>
      <c r="Q200" s="57">
        <v>28.171900000000001</v>
      </c>
      <c r="R200" s="57">
        <v>27.188700000000001</v>
      </c>
      <c r="S200" s="57">
        <v>18.781199999999998</v>
      </c>
      <c r="T200" s="57">
        <v>24.386199999999999</v>
      </c>
      <c r="U200" s="77">
        <v>0.64647824136384024</v>
      </c>
      <c r="V200" s="24" t="s">
        <v>6003</v>
      </c>
      <c r="W200" s="216" t="s">
        <v>5960</v>
      </c>
      <c r="X200" s="216" t="s">
        <v>6007</v>
      </c>
      <c r="Y200" s="24" t="s">
        <v>6016</v>
      </c>
      <c r="Z200" s="24" t="s">
        <v>5964</v>
      </c>
      <c r="AA200" s="24" t="s">
        <v>6004</v>
      </c>
      <c r="AB200" s="24" t="s">
        <v>5990</v>
      </c>
      <c r="AC200" s="24" t="s">
        <v>5979</v>
      </c>
    </row>
    <row r="201" spans="1:29" s="169" customFormat="1">
      <c r="A201" s="24">
        <v>1760</v>
      </c>
      <c r="B201" s="24" t="s">
        <v>2028</v>
      </c>
      <c r="C201" s="57">
        <v>95.8</v>
      </c>
      <c r="D201" s="57">
        <v>130</v>
      </c>
      <c r="E201" s="57">
        <v>89</v>
      </c>
      <c r="F201" s="57">
        <v>101.5</v>
      </c>
      <c r="G201" s="57">
        <v>101.5</v>
      </c>
      <c r="H201" s="57">
        <v>104.5</v>
      </c>
      <c r="I201" s="57">
        <v>79</v>
      </c>
      <c r="J201" s="57">
        <v>81.5</v>
      </c>
      <c r="K201" s="57">
        <v>83</v>
      </c>
      <c r="L201" s="57">
        <v>86.4</v>
      </c>
      <c r="M201" s="57">
        <v>74</v>
      </c>
      <c r="N201" s="57">
        <v>77.599999999999994</v>
      </c>
      <c r="O201" s="57">
        <v>9686</v>
      </c>
      <c r="P201" s="57">
        <v>36651</v>
      </c>
      <c r="Q201" s="57">
        <v>26.4209</v>
      </c>
      <c r="R201" s="57">
        <v>25.384599999999999</v>
      </c>
      <c r="S201" s="57">
        <v>21.3428</v>
      </c>
      <c r="T201" s="57">
        <v>24.037299999999998</v>
      </c>
      <c r="U201" s="77">
        <v>0.32300467775625341</v>
      </c>
      <c r="V201" s="24" t="s">
        <v>5997</v>
      </c>
      <c r="W201" s="216" t="s">
        <v>5960</v>
      </c>
      <c r="X201" s="216" t="s">
        <v>6007</v>
      </c>
      <c r="Y201" s="24" t="s">
        <v>5969</v>
      </c>
      <c r="Z201" s="24" t="s">
        <v>5964</v>
      </c>
      <c r="AA201" s="24" t="s">
        <v>5964</v>
      </c>
      <c r="AB201" s="24" t="s">
        <v>5991</v>
      </c>
      <c r="AC201" s="24" t="s">
        <v>5991</v>
      </c>
    </row>
    <row r="202" spans="1:29" s="169" customFormat="1">
      <c r="A202" s="24">
        <v>1762</v>
      </c>
      <c r="B202" s="24" t="s">
        <v>223</v>
      </c>
      <c r="C202" s="57">
        <v>63.3</v>
      </c>
      <c r="D202" s="57">
        <v>69</v>
      </c>
      <c r="E202" s="57">
        <v>62</v>
      </c>
      <c r="F202" s="57">
        <v>67.099999999999994</v>
      </c>
      <c r="G202" s="57">
        <v>68.400000000000006</v>
      </c>
      <c r="H202" s="57">
        <v>68.400000000000006</v>
      </c>
      <c r="I202" s="57">
        <v>59.9</v>
      </c>
      <c r="J202" s="57">
        <v>61</v>
      </c>
      <c r="K202" s="57">
        <v>61</v>
      </c>
      <c r="L202" s="57">
        <v>70.8</v>
      </c>
      <c r="M202" s="57">
        <v>60.5</v>
      </c>
      <c r="N202" s="57">
        <v>68.400000000000006</v>
      </c>
      <c r="O202" s="57">
        <v>24011</v>
      </c>
      <c r="P202" s="57">
        <v>16085</v>
      </c>
      <c r="Q202" s="57">
        <v>46.988999999999997</v>
      </c>
      <c r="R202" s="57">
        <v>48.723599999999998</v>
      </c>
      <c r="S202" s="57">
        <v>58.366799999999998</v>
      </c>
      <c r="T202" s="57">
        <v>51.938000000000002</v>
      </c>
      <c r="U202" s="77">
        <v>1.8244810555037474</v>
      </c>
      <c r="V202" s="24" t="s">
        <v>6131</v>
      </c>
      <c r="W202" s="216" t="s">
        <v>5981</v>
      </c>
      <c r="X202" s="216" t="s">
        <v>5961</v>
      </c>
      <c r="Y202" s="24" t="s">
        <v>5982</v>
      </c>
      <c r="Z202" s="24" t="s">
        <v>6024</v>
      </c>
      <c r="AA202" s="24" t="s">
        <v>5982</v>
      </c>
      <c r="AB202" s="24" t="s">
        <v>5990</v>
      </c>
      <c r="AC202" s="24" t="s">
        <v>5979</v>
      </c>
    </row>
    <row r="203" spans="1:29" s="169" customFormat="1">
      <c r="A203" s="24">
        <v>1773</v>
      </c>
      <c r="B203" s="24" t="s">
        <v>224</v>
      </c>
      <c r="C203" s="57">
        <v>112.5</v>
      </c>
      <c r="D203" s="57">
        <v>134.5</v>
      </c>
      <c r="E203" s="57">
        <v>112</v>
      </c>
      <c r="F203" s="57">
        <v>126</v>
      </c>
      <c r="G203" s="57">
        <v>126</v>
      </c>
      <c r="H203" s="57">
        <v>145.5</v>
      </c>
      <c r="I203" s="57">
        <v>125</v>
      </c>
      <c r="J203" s="57">
        <v>144</v>
      </c>
      <c r="K203" s="57">
        <v>145.5</v>
      </c>
      <c r="L203" s="57">
        <v>165</v>
      </c>
      <c r="M203" s="57">
        <v>120.5</v>
      </c>
      <c r="N203" s="57">
        <v>125.5</v>
      </c>
      <c r="O203" s="57">
        <v>14143</v>
      </c>
      <c r="P203" s="57">
        <v>11456</v>
      </c>
      <c r="Q203" s="57">
        <v>74.825000000000003</v>
      </c>
      <c r="R203" s="57">
        <v>62.164700000000003</v>
      </c>
      <c r="S203" s="57">
        <v>63.022399999999998</v>
      </c>
      <c r="T203" s="57">
        <v>62.450600000000001</v>
      </c>
      <c r="U203" s="77">
        <v>1.5088939323401613</v>
      </c>
      <c r="V203" s="24" t="s">
        <v>6079</v>
      </c>
      <c r="W203" s="216" t="s">
        <v>5967</v>
      </c>
      <c r="X203" s="216" t="s">
        <v>5961</v>
      </c>
      <c r="Y203" s="24" t="s">
        <v>5982</v>
      </c>
      <c r="Z203" s="24" t="s">
        <v>5982</v>
      </c>
      <c r="AA203" s="24" t="s">
        <v>5964</v>
      </c>
      <c r="AB203" s="24" t="s">
        <v>5986</v>
      </c>
      <c r="AC203" s="24" t="s">
        <v>5965</v>
      </c>
    </row>
    <row r="204" spans="1:29" s="169" customFormat="1">
      <c r="A204" s="24">
        <v>1776</v>
      </c>
      <c r="B204" s="24" t="s">
        <v>225</v>
      </c>
      <c r="C204" s="57">
        <v>17.3</v>
      </c>
      <c r="D204" s="57">
        <v>18.7</v>
      </c>
      <c r="E204" s="57">
        <v>17.2</v>
      </c>
      <c r="F204" s="57">
        <v>18.399999999999999</v>
      </c>
      <c r="G204" s="57">
        <v>18.149999999999999</v>
      </c>
      <c r="H204" s="57">
        <v>18.75</v>
      </c>
      <c r="I204" s="57">
        <v>17.8</v>
      </c>
      <c r="J204" s="57">
        <v>18.25</v>
      </c>
      <c r="K204" s="57">
        <v>18.3</v>
      </c>
      <c r="L204" s="57">
        <v>24.95</v>
      </c>
      <c r="M204" s="57">
        <v>17.8</v>
      </c>
      <c r="N204" s="57">
        <v>20.45</v>
      </c>
      <c r="O204" s="57">
        <v>10165</v>
      </c>
      <c r="P204" s="57">
        <v>608</v>
      </c>
      <c r="Q204" s="57">
        <v>51.314</v>
      </c>
      <c r="R204" s="57">
        <v>46.963500000000003</v>
      </c>
      <c r="S204" s="57">
        <v>51.326500000000003</v>
      </c>
      <c r="T204" s="57">
        <v>48.4178</v>
      </c>
      <c r="U204" s="77">
        <v>20.434027777777779</v>
      </c>
      <c r="V204" s="24" t="s">
        <v>6132</v>
      </c>
      <c r="W204" s="216" t="s">
        <v>6009</v>
      </c>
      <c r="X204" s="216" t="s">
        <v>5961</v>
      </c>
      <c r="Y204" s="24" t="s">
        <v>5982</v>
      </c>
      <c r="Z204" s="24" t="s">
        <v>5969</v>
      </c>
      <c r="AA204" s="24" t="s">
        <v>5963</v>
      </c>
      <c r="AB204" s="24" t="s">
        <v>5976</v>
      </c>
      <c r="AC204" s="24" t="s">
        <v>5965</v>
      </c>
    </row>
    <row r="205" spans="1:29" s="169" customFormat="1">
      <c r="A205" s="24">
        <v>1777</v>
      </c>
      <c r="B205" s="24" t="s">
        <v>226</v>
      </c>
      <c r="C205" s="57">
        <v>80.900000000000006</v>
      </c>
      <c r="D205" s="57">
        <v>83</v>
      </c>
      <c r="E205" s="57">
        <v>77</v>
      </c>
      <c r="F205" s="57">
        <v>78.8</v>
      </c>
      <c r="G205" s="57">
        <v>79.5</v>
      </c>
      <c r="H205" s="57">
        <v>79.599999999999994</v>
      </c>
      <c r="I205" s="57">
        <v>72.5</v>
      </c>
      <c r="J205" s="57">
        <v>72.7</v>
      </c>
      <c r="K205" s="57">
        <v>73.2</v>
      </c>
      <c r="L205" s="57">
        <v>74.8</v>
      </c>
      <c r="M205" s="57">
        <v>69.599999999999994</v>
      </c>
      <c r="N205" s="57">
        <v>70.3</v>
      </c>
      <c r="O205" s="57">
        <v>661</v>
      </c>
      <c r="P205" s="57">
        <v>2450</v>
      </c>
      <c r="Q205" s="57">
        <v>22.851400000000002</v>
      </c>
      <c r="R205" s="57">
        <v>36.249899999999997</v>
      </c>
      <c r="S205" s="57">
        <v>15.679500000000001</v>
      </c>
      <c r="T205" s="57">
        <v>29.3931</v>
      </c>
      <c r="U205" s="77">
        <v>0.32975056689342402</v>
      </c>
      <c r="V205" s="24" t="s">
        <v>6102</v>
      </c>
      <c r="W205" s="216" t="s">
        <v>5967</v>
      </c>
      <c r="X205" s="216" t="s">
        <v>6007</v>
      </c>
      <c r="Y205" s="24" t="s">
        <v>5962</v>
      </c>
      <c r="Z205" s="24" t="s">
        <v>5964</v>
      </c>
      <c r="AA205" s="24" t="s">
        <v>5964</v>
      </c>
      <c r="AB205" s="24" t="s">
        <v>5991</v>
      </c>
      <c r="AC205" s="24" t="s">
        <v>5965</v>
      </c>
    </row>
    <row r="206" spans="1:29" s="169" customFormat="1">
      <c r="A206" s="24">
        <v>1781</v>
      </c>
      <c r="B206" s="24" t="s">
        <v>227</v>
      </c>
      <c r="C206" s="57">
        <v>22.1</v>
      </c>
      <c r="D206" s="57">
        <v>26.3</v>
      </c>
      <c r="E206" s="57">
        <v>21.25</v>
      </c>
      <c r="F206" s="57">
        <v>21.35</v>
      </c>
      <c r="G206" s="57">
        <v>21.4</v>
      </c>
      <c r="H206" s="57">
        <v>21.4</v>
      </c>
      <c r="I206" s="57">
        <v>17.55</v>
      </c>
      <c r="J206" s="57">
        <v>18</v>
      </c>
      <c r="K206" s="57">
        <v>17.600000000000001</v>
      </c>
      <c r="L206" s="57">
        <v>18.5</v>
      </c>
      <c r="M206" s="57">
        <v>13.6</v>
      </c>
      <c r="N206" s="57">
        <v>13.8</v>
      </c>
      <c r="O206" s="57">
        <v>1720</v>
      </c>
      <c r="P206" s="57">
        <v>3680</v>
      </c>
      <c r="Q206" s="57">
        <v>14.666700000000001</v>
      </c>
      <c r="R206" s="57">
        <v>21.1127</v>
      </c>
      <c r="S206" s="57">
        <v>10.1843</v>
      </c>
      <c r="T206" s="57">
        <v>17.469899999999999</v>
      </c>
      <c r="U206" s="77">
        <v>0.57125603864734298</v>
      </c>
      <c r="V206" s="24" t="s">
        <v>6133</v>
      </c>
      <c r="W206" s="216" t="s">
        <v>5967</v>
      </c>
      <c r="X206" s="216" t="s">
        <v>6047</v>
      </c>
      <c r="Y206" s="24" t="s">
        <v>5978</v>
      </c>
      <c r="Z206" s="24" t="s">
        <v>6024</v>
      </c>
      <c r="AA206" s="24" t="s">
        <v>5964</v>
      </c>
      <c r="AB206" s="24" t="s">
        <v>5990</v>
      </c>
      <c r="AC206" s="24" t="s">
        <v>5979</v>
      </c>
    </row>
    <row r="207" spans="1:29" s="169" customFormat="1">
      <c r="A207" s="24">
        <v>1783</v>
      </c>
      <c r="B207" s="24" t="s">
        <v>228</v>
      </c>
      <c r="C207" s="57">
        <v>36.5</v>
      </c>
      <c r="D207" s="57">
        <v>38.799999999999997</v>
      </c>
      <c r="E207" s="57">
        <v>33.75</v>
      </c>
      <c r="F207" s="57">
        <v>37.15</v>
      </c>
      <c r="G207" s="57">
        <v>37.200000000000003</v>
      </c>
      <c r="H207" s="57">
        <v>59</v>
      </c>
      <c r="I207" s="57">
        <v>35.1</v>
      </c>
      <c r="J207" s="57">
        <v>56.1</v>
      </c>
      <c r="K207" s="57">
        <v>57.2</v>
      </c>
      <c r="L207" s="57">
        <v>79.7</v>
      </c>
      <c r="M207" s="57">
        <v>55.1</v>
      </c>
      <c r="N207" s="57">
        <v>64</v>
      </c>
      <c r="O207" s="57">
        <v>53186</v>
      </c>
      <c r="P207" s="57">
        <v>56866</v>
      </c>
      <c r="Q207" s="57">
        <v>78.603899999999996</v>
      </c>
      <c r="R207" s="57">
        <v>64.706299999999999</v>
      </c>
      <c r="S207" s="57">
        <v>76.634500000000003</v>
      </c>
      <c r="T207" s="57">
        <v>68.682299999999998</v>
      </c>
      <c r="U207" s="77">
        <v>1.1431278991156597</v>
      </c>
      <c r="V207" s="24" t="s">
        <v>6132</v>
      </c>
      <c r="W207" s="216" t="s">
        <v>6020</v>
      </c>
      <c r="X207" s="216" t="s">
        <v>5989</v>
      </c>
      <c r="Y207" s="24" t="s">
        <v>5972</v>
      </c>
      <c r="Z207" s="24" t="s">
        <v>5982</v>
      </c>
      <c r="AA207" s="24" t="s">
        <v>5963</v>
      </c>
      <c r="AB207" s="24" t="s">
        <v>5976</v>
      </c>
      <c r="AC207" s="24" t="s">
        <v>5965</v>
      </c>
    </row>
    <row r="208" spans="1:29" s="169" customFormat="1">
      <c r="A208" s="24">
        <v>1784</v>
      </c>
      <c r="B208" s="24" t="s">
        <v>229</v>
      </c>
      <c r="C208" s="57">
        <v>40.6</v>
      </c>
      <c r="D208" s="57">
        <v>48.1</v>
      </c>
      <c r="E208" s="57">
        <v>40.15</v>
      </c>
      <c r="F208" s="57">
        <v>42.05</v>
      </c>
      <c r="G208" s="57">
        <v>42.15</v>
      </c>
      <c r="H208" s="57">
        <v>48.8</v>
      </c>
      <c r="I208" s="57">
        <v>40.25</v>
      </c>
      <c r="J208" s="57">
        <v>45.4</v>
      </c>
      <c r="K208" s="57">
        <v>46.35</v>
      </c>
      <c r="L208" s="57">
        <v>51.9</v>
      </c>
      <c r="M208" s="57">
        <v>43.15</v>
      </c>
      <c r="N208" s="57">
        <v>44.9</v>
      </c>
      <c r="O208" s="57">
        <v>22065</v>
      </c>
      <c r="P208" s="57">
        <v>19096</v>
      </c>
      <c r="Q208" s="57">
        <v>53.365200000000002</v>
      </c>
      <c r="R208" s="57">
        <v>42.353900000000003</v>
      </c>
      <c r="S208" s="57">
        <v>54.979799999999997</v>
      </c>
      <c r="T208" s="57">
        <v>46.5625</v>
      </c>
      <c r="U208" s="77">
        <v>1.4122503840245775</v>
      </c>
      <c r="V208" s="24" t="s">
        <v>6134</v>
      </c>
      <c r="W208" s="216" t="s">
        <v>6009</v>
      </c>
      <c r="X208" s="216" t="s">
        <v>5961</v>
      </c>
      <c r="Y208" s="24" t="s">
        <v>5963</v>
      </c>
      <c r="Z208" s="24" t="s">
        <v>5982</v>
      </c>
      <c r="AA208" s="24" t="s">
        <v>6000</v>
      </c>
      <c r="AB208" s="24" t="s">
        <v>5976</v>
      </c>
      <c r="AC208" s="24" t="s">
        <v>5990</v>
      </c>
    </row>
    <row r="209" spans="1:29" s="169" customFormat="1">
      <c r="A209" s="24">
        <v>1785</v>
      </c>
      <c r="B209" s="24" t="s">
        <v>230</v>
      </c>
      <c r="C209" s="57">
        <v>47.7</v>
      </c>
      <c r="D209" s="57">
        <v>48.6</v>
      </c>
      <c r="E209" s="57">
        <v>44.55</v>
      </c>
      <c r="F209" s="57">
        <v>46.45</v>
      </c>
      <c r="G209" s="57">
        <v>46.8</v>
      </c>
      <c r="H209" s="57">
        <v>54.6</v>
      </c>
      <c r="I209" s="57">
        <v>44.9</v>
      </c>
      <c r="J209" s="57">
        <v>47</v>
      </c>
      <c r="K209" s="57">
        <v>47.4</v>
      </c>
      <c r="L209" s="57">
        <v>48.85</v>
      </c>
      <c r="M209" s="57">
        <v>44.05</v>
      </c>
      <c r="N209" s="57">
        <v>47.05</v>
      </c>
      <c r="O209" s="57">
        <v>71358</v>
      </c>
      <c r="P209" s="57">
        <v>496176</v>
      </c>
      <c r="Q209" s="57">
        <v>44.820900000000002</v>
      </c>
      <c r="R209" s="57">
        <v>55.561599999999999</v>
      </c>
      <c r="S209" s="57">
        <v>41.253999999999998</v>
      </c>
      <c r="T209" s="57">
        <v>50.792400000000001</v>
      </c>
      <c r="U209" s="77">
        <v>0.17577499381939743</v>
      </c>
      <c r="V209" s="24" t="s">
        <v>6135</v>
      </c>
      <c r="W209" s="216" t="s">
        <v>5967</v>
      </c>
      <c r="X209" s="216" t="s">
        <v>5961</v>
      </c>
      <c r="Y209" s="24" t="s">
        <v>5962</v>
      </c>
      <c r="Z209" s="24" t="s">
        <v>5969</v>
      </c>
      <c r="AA209" s="24" t="s">
        <v>5994</v>
      </c>
      <c r="AB209" s="24" t="s">
        <v>5991</v>
      </c>
      <c r="AC209" s="24" t="s">
        <v>5976</v>
      </c>
    </row>
    <row r="210" spans="1:29" s="169" customFormat="1">
      <c r="A210" s="24">
        <v>1786</v>
      </c>
      <c r="B210" s="24" t="s">
        <v>231</v>
      </c>
      <c r="C210" s="57">
        <v>51.7</v>
      </c>
      <c r="D210" s="57">
        <v>54.9</v>
      </c>
      <c r="E210" s="57">
        <v>50.7</v>
      </c>
      <c r="F210" s="57">
        <v>54.7</v>
      </c>
      <c r="G210" s="57">
        <v>55</v>
      </c>
      <c r="H210" s="57">
        <v>59</v>
      </c>
      <c r="I210" s="57">
        <v>52.5</v>
      </c>
      <c r="J210" s="57">
        <v>58.5</v>
      </c>
      <c r="K210" s="57">
        <v>58.5</v>
      </c>
      <c r="L210" s="57">
        <v>60</v>
      </c>
      <c r="M210" s="57">
        <v>52.5</v>
      </c>
      <c r="N210" s="57">
        <v>55.8</v>
      </c>
      <c r="O210" s="57">
        <v>924</v>
      </c>
      <c r="P210" s="57">
        <v>1669</v>
      </c>
      <c r="Q210" s="57">
        <v>40.807000000000002</v>
      </c>
      <c r="R210" s="57">
        <v>36.499499999999998</v>
      </c>
      <c r="S210" s="57">
        <v>44.565800000000003</v>
      </c>
      <c r="T210" s="57">
        <v>39.188299999999998</v>
      </c>
      <c r="U210" s="77">
        <v>0.67665268623926511</v>
      </c>
      <c r="V210" s="24" t="s">
        <v>6056</v>
      </c>
      <c r="W210" s="216" t="s">
        <v>6009</v>
      </c>
      <c r="X210" s="216" t="s">
        <v>5971</v>
      </c>
      <c r="Y210" s="24" t="s">
        <v>5982</v>
      </c>
      <c r="Z210" s="24" t="s">
        <v>5982</v>
      </c>
      <c r="AA210" s="24" t="s">
        <v>5964</v>
      </c>
      <c r="AB210" s="24" t="s">
        <v>5990</v>
      </c>
      <c r="AC210" s="24" t="s">
        <v>5986</v>
      </c>
    </row>
    <row r="211" spans="1:29" s="169" customFormat="1">
      <c r="A211" s="24">
        <v>1788</v>
      </c>
      <c r="B211" s="24" t="s">
        <v>233</v>
      </c>
      <c r="C211" s="57">
        <v>136.5</v>
      </c>
      <c r="D211" s="57">
        <v>137.5</v>
      </c>
      <c r="E211" s="57">
        <v>134</v>
      </c>
      <c r="F211" s="57">
        <v>135</v>
      </c>
      <c r="G211" s="57">
        <v>135</v>
      </c>
      <c r="H211" s="57">
        <v>142.5</v>
      </c>
      <c r="I211" s="57">
        <v>135</v>
      </c>
      <c r="J211" s="57">
        <v>140</v>
      </c>
      <c r="K211" s="57">
        <v>135.5</v>
      </c>
      <c r="L211" s="57">
        <v>138</v>
      </c>
      <c r="M211" s="57">
        <v>131.5</v>
      </c>
      <c r="N211" s="57">
        <v>133.5</v>
      </c>
      <c r="O211" s="57">
        <v>896</v>
      </c>
      <c r="P211" s="57">
        <v>1129</v>
      </c>
      <c r="Q211" s="57">
        <v>88.975499999999997</v>
      </c>
      <c r="R211" s="57">
        <v>86.995699999999999</v>
      </c>
      <c r="S211" s="57">
        <v>79.884399999999999</v>
      </c>
      <c r="T211" s="57">
        <v>84.625200000000007</v>
      </c>
      <c r="U211" s="77">
        <v>0.96998326936325163</v>
      </c>
      <c r="V211" s="24" t="s">
        <v>6136</v>
      </c>
      <c r="W211" s="216" t="s">
        <v>5988</v>
      </c>
      <c r="X211" s="216" t="s">
        <v>6012</v>
      </c>
      <c r="Y211" s="24" t="s">
        <v>5984</v>
      </c>
      <c r="Z211" s="24" t="s">
        <v>6013</v>
      </c>
      <c r="AA211" s="24" t="s">
        <v>5984</v>
      </c>
      <c r="AB211" s="24" t="s">
        <v>5986</v>
      </c>
      <c r="AC211" s="24" t="s">
        <v>5991</v>
      </c>
    </row>
    <row r="212" spans="1:29" s="169" customFormat="1">
      <c r="A212" s="24">
        <v>1789</v>
      </c>
      <c r="B212" s="24" t="s">
        <v>234</v>
      </c>
      <c r="C212" s="57">
        <v>27.6</v>
      </c>
      <c r="D212" s="57">
        <v>28.25</v>
      </c>
      <c r="E212" s="57">
        <v>25.7</v>
      </c>
      <c r="F212" s="57">
        <v>25.85</v>
      </c>
      <c r="G212" s="57">
        <v>25.95</v>
      </c>
      <c r="H212" s="57">
        <v>26.9</v>
      </c>
      <c r="I212" s="57">
        <v>25.45</v>
      </c>
      <c r="J212" s="57">
        <v>25.85</v>
      </c>
      <c r="K212" s="57">
        <v>25.95</v>
      </c>
      <c r="L212" s="57">
        <v>26.3</v>
      </c>
      <c r="M212" s="57">
        <v>23.6</v>
      </c>
      <c r="N212" s="57">
        <v>24.35</v>
      </c>
      <c r="O212" s="57">
        <v>10352</v>
      </c>
      <c r="P212" s="57">
        <v>25027</v>
      </c>
      <c r="Q212" s="57">
        <v>26.936499999999999</v>
      </c>
      <c r="R212" s="57">
        <v>26.23</v>
      </c>
      <c r="S212" s="57">
        <v>21.7744</v>
      </c>
      <c r="T212" s="57">
        <v>24.744800000000001</v>
      </c>
      <c r="U212" s="77">
        <v>0.50555178185337613</v>
      </c>
      <c r="V212" s="24" t="s">
        <v>6049</v>
      </c>
      <c r="W212" s="216" t="s">
        <v>5960</v>
      </c>
      <c r="X212" s="216" t="s">
        <v>6007</v>
      </c>
      <c r="Y212" s="24" t="s">
        <v>5964</v>
      </c>
      <c r="Z212" s="24" t="s">
        <v>5978</v>
      </c>
      <c r="AA212" s="24" t="s">
        <v>5964</v>
      </c>
      <c r="AB212" s="24" t="s">
        <v>5965</v>
      </c>
      <c r="AC212" s="24" t="s">
        <v>5991</v>
      </c>
    </row>
    <row r="213" spans="1:29" s="169" customFormat="1">
      <c r="A213" s="24">
        <v>1795</v>
      </c>
      <c r="B213" s="24" t="s">
        <v>235</v>
      </c>
      <c r="C213" s="57">
        <v>93.5</v>
      </c>
      <c r="D213" s="57">
        <v>102.5</v>
      </c>
      <c r="E213" s="57">
        <v>82.1</v>
      </c>
      <c r="F213" s="57">
        <v>101.5</v>
      </c>
      <c r="G213" s="57">
        <v>102.5</v>
      </c>
      <c r="H213" s="57">
        <v>157.5</v>
      </c>
      <c r="I213" s="57">
        <v>99</v>
      </c>
      <c r="J213" s="57">
        <v>146.5</v>
      </c>
      <c r="K213" s="57">
        <v>145.5</v>
      </c>
      <c r="L213" s="57">
        <v>156.5</v>
      </c>
      <c r="M213" s="57">
        <v>96.8</v>
      </c>
      <c r="N213" s="57">
        <v>103</v>
      </c>
      <c r="O213" s="57">
        <v>72153</v>
      </c>
      <c r="P213" s="57">
        <v>170209</v>
      </c>
      <c r="Q213" s="57">
        <v>77.903199999999998</v>
      </c>
      <c r="R213" s="57">
        <v>64.571200000000005</v>
      </c>
      <c r="S213" s="57">
        <v>65.479399999999998</v>
      </c>
      <c r="T213" s="57">
        <v>64.873999999999995</v>
      </c>
      <c r="U213" s="77">
        <v>0.51811008818570115</v>
      </c>
      <c r="V213" s="24" t="s">
        <v>6137</v>
      </c>
      <c r="W213" s="216" t="s">
        <v>5967</v>
      </c>
      <c r="X213" s="216" t="s">
        <v>5961</v>
      </c>
      <c r="Y213" s="24" t="s">
        <v>5982</v>
      </c>
      <c r="Z213" s="24" t="s">
        <v>5982</v>
      </c>
      <c r="AA213" s="24" t="s">
        <v>5964</v>
      </c>
      <c r="AB213" s="24" t="s">
        <v>5990</v>
      </c>
      <c r="AC213" s="24" t="s">
        <v>5965</v>
      </c>
    </row>
    <row r="214" spans="1:29" s="169" customFormat="1">
      <c r="A214" s="24">
        <v>1796</v>
      </c>
      <c r="B214" s="24" t="s">
        <v>2047</v>
      </c>
      <c r="C214" s="57">
        <v>33</v>
      </c>
      <c r="D214" s="57">
        <v>36.299999999999997</v>
      </c>
      <c r="E214" s="57">
        <v>32</v>
      </c>
      <c r="F214" s="57">
        <v>36.299999999999997</v>
      </c>
      <c r="G214" s="57">
        <v>35.299999999999997</v>
      </c>
      <c r="H214" s="57">
        <v>36.299999999999997</v>
      </c>
      <c r="I214" s="57">
        <v>32.200000000000003</v>
      </c>
      <c r="J214" s="57">
        <v>33.5</v>
      </c>
      <c r="K214" s="57">
        <v>33.299999999999997</v>
      </c>
      <c r="L214" s="57">
        <v>33.9</v>
      </c>
      <c r="M214" s="57">
        <v>32</v>
      </c>
      <c r="N214" s="57">
        <v>32.049999999999997</v>
      </c>
      <c r="O214" s="57">
        <v>84</v>
      </c>
      <c r="P214" s="57">
        <v>392</v>
      </c>
      <c r="Q214" s="57">
        <v>63.144100000000002</v>
      </c>
      <c r="R214" s="57">
        <v>59.283099999999997</v>
      </c>
      <c r="S214" s="57">
        <v>56.941200000000002</v>
      </c>
      <c r="T214" s="57">
        <v>58.502499999999998</v>
      </c>
      <c r="U214" s="77">
        <v>0.26190476190476192</v>
      </c>
      <c r="V214" s="24" t="s">
        <v>6138</v>
      </c>
      <c r="W214" s="216" t="s">
        <v>5960</v>
      </c>
      <c r="X214" s="216" t="s">
        <v>5961</v>
      </c>
      <c r="Y214" s="24" t="s">
        <v>6045</v>
      </c>
      <c r="Z214" s="24" t="s">
        <v>5964</v>
      </c>
      <c r="AA214" s="24" t="s">
        <v>5964</v>
      </c>
      <c r="AB214" s="24" t="s">
        <v>5991</v>
      </c>
      <c r="AC214" s="24" t="s">
        <v>5979</v>
      </c>
    </row>
    <row r="215" spans="1:29" s="169" customFormat="1">
      <c r="A215" s="24">
        <v>1799</v>
      </c>
      <c r="B215" s="24" t="s">
        <v>236</v>
      </c>
      <c r="C215" s="57">
        <v>17.2</v>
      </c>
      <c r="D215" s="57">
        <v>17.2</v>
      </c>
      <c r="E215" s="57">
        <v>15.2</v>
      </c>
      <c r="F215" s="57">
        <v>15.6</v>
      </c>
      <c r="G215" s="57">
        <v>15.6</v>
      </c>
      <c r="H215" s="57">
        <v>16.600000000000001</v>
      </c>
      <c r="I215" s="57">
        <v>15.3</v>
      </c>
      <c r="J215" s="57">
        <v>15.65</v>
      </c>
      <c r="K215" s="57">
        <v>15.65</v>
      </c>
      <c r="L215" s="57">
        <v>16.25</v>
      </c>
      <c r="M215" s="57">
        <v>15.45</v>
      </c>
      <c r="N215" s="57">
        <v>15.6</v>
      </c>
      <c r="O215" s="57">
        <v>1818</v>
      </c>
      <c r="P215" s="57">
        <v>2483</v>
      </c>
      <c r="Q215" s="57">
        <v>16.968499999999999</v>
      </c>
      <c r="R215" s="57">
        <v>22.111799999999999</v>
      </c>
      <c r="S215" s="57">
        <v>16.117100000000001</v>
      </c>
      <c r="T215" s="57">
        <v>20.113600000000002</v>
      </c>
      <c r="U215" s="77">
        <v>0.8948852194925494</v>
      </c>
      <c r="V215" s="24" t="s">
        <v>6139</v>
      </c>
      <c r="W215" s="216" t="s">
        <v>5967</v>
      </c>
      <c r="X215" s="216" t="s">
        <v>6047</v>
      </c>
      <c r="Y215" s="24" t="s">
        <v>6024</v>
      </c>
      <c r="Z215" s="24" t="s">
        <v>5969</v>
      </c>
      <c r="AA215" s="24" t="s">
        <v>5978</v>
      </c>
      <c r="AB215" s="24" t="s">
        <v>5996</v>
      </c>
      <c r="AC215" s="24" t="s">
        <v>5990</v>
      </c>
    </row>
    <row r="216" spans="1:29" s="169" customFormat="1">
      <c r="A216" s="24">
        <v>1802</v>
      </c>
      <c r="B216" s="24" t="s">
        <v>237</v>
      </c>
      <c r="C216" s="57">
        <v>33</v>
      </c>
      <c r="D216" s="57">
        <v>38</v>
      </c>
      <c r="E216" s="57">
        <v>30.2</v>
      </c>
      <c r="F216" s="57">
        <v>37.4</v>
      </c>
      <c r="G216" s="57">
        <v>38.5</v>
      </c>
      <c r="H216" s="57">
        <v>47.9</v>
      </c>
      <c r="I216" s="57">
        <v>36</v>
      </c>
      <c r="J216" s="57">
        <v>38.1</v>
      </c>
      <c r="K216" s="57">
        <v>38.35</v>
      </c>
      <c r="L216" s="57">
        <v>39.9</v>
      </c>
      <c r="M216" s="57">
        <v>31.35</v>
      </c>
      <c r="N216" s="57">
        <v>34.700000000000003</v>
      </c>
      <c r="O216" s="57">
        <v>463400</v>
      </c>
      <c r="P216" s="57">
        <v>2079077</v>
      </c>
      <c r="Q216" s="57">
        <v>80.099199999999996</v>
      </c>
      <c r="R216" s="57">
        <v>81.127700000000004</v>
      </c>
      <c r="S216" s="57">
        <v>73.025599999999997</v>
      </c>
      <c r="T216" s="57">
        <v>78.427000000000007</v>
      </c>
      <c r="U216" s="77">
        <v>0.27241789398746552</v>
      </c>
      <c r="V216" s="24" t="s">
        <v>6056</v>
      </c>
      <c r="W216" s="216" t="s">
        <v>5967</v>
      </c>
      <c r="X216" s="216" t="s">
        <v>5989</v>
      </c>
      <c r="Y216" s="24" t="s">
        <v>5982</v>
      </c>
      <c r="Z216" s="24" t="s">
        <v>5978</v>
      </c>
      <c r="AA216" s="24" t="s">
        <v>5964</v>
      </c>
      <c r="AB216" s="24" t="s">
        <v>5990</v>
      </c>
      <c r="AC216" s="24" t="s">
        <v>5986</v>
      </c>
    </row>
    <row r="217" spans="1:29" s="169" customFormat="1">
      <c r="A217" s="24">
        <v>1805</v>
      </c>
      <c r="B217" s="24" t="s">
        <v>238</v>
      </c>
      <c r="C217" s="57">
        <v>13.85</v>
      </c>
      <c r="D217" s="57">
        <v>14</v>
      </c>
      <c r="E217" s="57">
        <v>12.7</v>
      </c>
      <c r="F217" s="57">
        <v>13.15</v>
      </c>
      <c r="G217" s="57">
        <v>13.1</v>
      </c>
      <c r="H217" s="57">
        <v>14.7</v>
      </c>
      <c r="I217" s="57">
        <v>12.6</v>
      </c>
      <c r="J217" s="57">
        <v>14.3</v>
      </c>
      <c r="K217" s="57">
        <v>14.3</v>
      </c>
      <c r="L217" s="57">
        <v>15.4</v>
      </c>
      <c r="M217" s="57">
        <v>12.75</v>
      </c>
      <c r="N217" s="57">
        <v>14.15</v>
      </c>
      <c r="O217" s="57">
        <v>3148</v>
      </c>
      <c r="P217" s="57">
        <v>4090</v>
      </c>
      <c r="Q217" s="57">
        <v>57.258600000000001</v>
      </c>
      <c r="R217" s="57">
        <v>62.542499999999997</v>
      </c>
      <c r="S217" s="57">
        <v>55.988500000000002</v>
      </c>
      <c r="T217" s="57">
        <v>60.357900000000001</v>
      </c>
      <c r="U217" s="77">
        <v>0.94072262972018472</v>
      </c>
      <c r="V217" s="24" t="s">
        <v>5992</v>
      </c>
      <c r="W217" s="216" t="s">
        <v>5967</v>
      </c>
      <c r="X217" s="216" t="s">
        <v>5961</v>
      </c>
      <c r="Y217" s="24" t="s">
        <v>5964</v>
      </c>
      <c r="Z217" s="24" t="s">
        <v>5982</v>
      </c>
      <c r="AA217" s="24" t="s">
        <v>5994</v>
      </c>
      <c r="AB217" s="24" t="s">
        <v>5986</v>
      </c>
      <c r="AC217" s="24" t="s">
        <v>5970</v>
      </c>
    </row>
    <row r="218" spans="1:29" s="169" customFormat="1">
      <c r="A218" s="24">
        <v>1806</v>
      </c>
      <c r="B218" s="24" t="s">
        <v>239</v>
      </c>
      <c r="C218" s="57">
        <v>11.75</v>
      </c>
      <c r="D218" s="57">
        <v>14.6</v>
      </c>
      <c r="E218" s="57">
        <v>11.45</v>
      </c>
      <c r="F218" s="57">
        <v>13.25</v>
      </c>
      <c r="G218" s="57">
        <v>13.65</v>
      </c>
      <c r="H218" s="57">
        <v>14.5</v>
      </c>
      <c r="I218" s="57">
        <v>11.8</v>
      </c>
      <c r="J218" s="57">
        <v>11.95</v>
      </c>
      <c r="K218" s="57">
        <v>12.05</v>
      </c>
      <c r="L218" s="57">
        <v>12.5</v>
      </c>
      <c r="M218" s="57">
        <v>10.75</v>
      </c>
      <c r="N218" s="57">
        <v>12.1</v>
      </c>
      <c r="O218" s="57">
        <v>18564</v>
      </c>
      <c r="P218" s="57">
        <v>168618</v>
      </c>
      <c r="Q218" s="57">
        <v>64.780299999999997</v>
      </c>
      <c r="R218" s="57">
        <v>72.616900000000001</v>
      </c>
      <c r="S218" s="57">
        <v>60.006399999999999</v>
      </c>
      <c r="T218" s="57">
        <v>68.413399999999996</v>
      </c>
      <c r="U218" s="77">
        <v>0.13456056490607962</v>
      </c>
      <c r="V218" s="24" t="s">
        <v>6083</v>
      </c>
      <c r="W218" s="216" t="s">
        <v>5967</v>
      </c>
      <c r="X218" s="216" t="s">
        <v>5961</v>
      </c>
      <c r="Y218" s="24" t="s">
        <v>5982</v>
      </c>
      <c r="Z218" s="24" t="s">
        <v>5964</v>
      </c>
      <c r="AA218" s="24" t="s">
        <v>5972</v>
      </c>
      <c r="AB218" s="24" t="s">
        <v>5990</v>
      </c>
      <c r="AC218" s="24" t="s">
        <v>5996</v>
      </c>
    </row>
    <row r="219" spans="1:29" s="169" customFormat="1">
      <c r="A219" s="24">
        <v>1808</v>
      </c>
      <c r="B219" s="24" t="s">
        <v>240</v>
      </c>
      <c r="C219" s="57">
        <v>56.1</v>
      </c>
      <c r="D219" s="57">
        <v>58.6</v>
      </c>
      <c r="E219" s="57">
        <v>54.7</v>
      </c>
      <c r="F219" s="57">
        <v>57</v>
      </c>
      <c r="G219" s="57">
        <v>56.5</v>
      </c>
      <c r="H219" s="57">
        <v>60.9</v>
      </c>
      <c r="I219" s="57">
        <v>55.3</v>
      </c>
      <c r="J219" s="57">
        <v>60.6</v>
      </c>
      <c r="K219" s="57">
        <v>60.6</v>
      </c>
      <c r="L219" s="57">
        <v>63</v>
      </c>
      <c r="M219" s="57">
        <v>56.5</v>
      </c>
      <c r="N219" s="57">
        <v>58.8</v>
      </c>
      <c r="O219" s="57">
        <v>3689</v>
      </c>
      <c r="P219" s="57">
        <v>3262</v>
      </c>
      <c r="Q219" s="57">
        <v>48.135899999999999</v>
      </c>
      <c r="R219" s="57">
        <v>35.663600000000002</v>
      </c>
      <c r="S219" s="57">
        <v>56.684100000000001</v>
      </c>
      <c r="T219" s="57">
        <v>42.670400000000001</v>
      </c>
      <c r="U219" s="77">
        <v>1.382212684787792</v>
      </c>
      <c r="V219" s="24" t="s">
        <v>6140</v>
      </c>
      <c r="W219" s="216" t="s">
        <v>6009</v>
      </c>
      <c r="X219" s="216" t="s">
        <v>5961</v>
      </c>
      <c r="Y219" s="24" t="s">
        <v>6022</v>
      </c>
      <c r="Z219" s="24" t="s">
        <v>5982</v>
      </c>
      <c r="AA219" s="24" t="s">
        <v>5974</v>
      </c>
      <c r="AB219" s="24" t="s">
        <v>5986</v>
      </c>
      <c r="AC219" s="24" t="s">
        <v>5986</v>
      </c>
    </row>
    <row r="220" spans="1:29" s="169" customFormat="1">
      <c r="A220" s="24">
        <v>1809</v>
      </c>
      <c r="B220" s="24" t="s">
        <v>241</v>
      </c>
      <c r="C220" s="57">
        <v>14.4</v>
      </c>
      <c r="D220" s="57">
        <v>16.3</v>
      </c>
      <c r="E220" s="57">
        <v>14.05</v>
      </c>
      <c r="F220" s="57">
        <v>16.3</v>
      </c>
      <c r="G220" s="57">
        <v>17.149999999999999</v>
      </c>
      <c r="H220" s="57">
        <v>17.5</v>
      </c>
      <c r="I220" s="57">
        <v>13.4</v>
      </c>
      <c r="J220" s="57">
        <v>14.05</v>
      </c>
      <c r="K220" s="57">
        <v>14.05</v>
      </c>
      <c r="L220" s="57">
        <v>14.55</v>
      </c>
      <c r="M220" s="57">
        <v>12</v>
      </c>
      <c r="N220" s="57">
        <v>13.15</v>
      </c>
      <c r="O220" s="57">
        <v>17234</v>
      </c>
      <c r="P220" s="57">
        <v>116848</v>
      </c>
      <c r="Q220" s="57">
        <v>50.424599999999998</v>
      </c>
      <c r="R220" s="57">
        <v>56.576999999999998</v>
      </c>
      <c r="S220" s="57">
        <v>42.722099999999998</v>
      </c>
      <c r="T220" s="57">
        <v>51.9587</v>
      </c>
      <c r="U220" s="77">
        <v>0.18026648105040546</v>
      </c>
      <c r="V220" s="24" t="s">
        <v>6141</v>
      </c>
      <c r="W220" s="216" t="s">
        <v>5967</v>
      </c>
      <c r="X220" s="216" t="s">
        <v>5961</v>
      </c>
      <c r="Y220" s="24" t="s">
        <v>6045</v>
      </c>
      <c r="Z220" s="24" t="s">
        <v>5964</v>
      </c>
      <c r="AA220" s="24" t="s">
        <v>5964</v>
      </c>
      <c r="AB220" s="24" t="s">
        <v>5990</v>
      </c>
      <c r="AC220" s="24" t="s">
        <v>5970</v>
      </c>
    </row>
    <row r="221" spans="1:29" s="169" customFormat="1">
      <c r="A221" s="24">
        <v>1810</v>
      </c>
      <c r="B221" s="24" t="s">
        <v>2057</v>
      </c>
      <c r="C221" s="57">
        <v>11.25</v>
      </c>
      <c r="D221" s="57">
        <v>13.35</v>
      </c>
      <c r="E221" s="57">
        <v>11.1</v>
      </c>
      <c r="F221" s="57">
        <v>13.35</v>
      </c>
      <c r="G221" s="57">
        <v>13.9</v>
      </c>
      <c r="H221" s="57">
        <v>14.25</v>
      </c>
      <c r="I221" s="57">
        <v>11.3</v>
      </c>
      <c r="J221" s="57">
        <v>11.55</v>
      </c>
      <c r="K221" s="57">
        <v>11.65</v>
      </c>
      <c r="L221" s="57">
        <v>11.85</v>
      </c>
      <c r="M221" s="57">
        <v>10.199999999999999</v>
      </c>
      <c r="N221" s="57">
        <v>11.2</v>
      </c>
      <c r="O221" s="57">
        <v>8989</v>
      </c>
      <c r="P221" s="57">
        <v>47638</v>
      </c>
      <c r="Q221" s="57">
        <v>57.755499999999998</v>
      </c>
      <c r="R221" s="57">
        <v>67.100800000000007</v>
      </c>
      <c r="S221" s="57">
        <v>50.032499999999999</v>
      </c>
      <c r="T221" s="57">
        <v>61.411299999999997</v>
      </c>
      <c r="U221" s="77">
        <v>0.23062587756739483</v>
      </c>
      <c r="V221" s="24" t="s">
        <v>5973</v>
      </c>
      <c r="W221" s="216" t="s">
        <v>5967</v>
      </c>
      <c r="X221" s="216" t="s">
        <v>5961</v>
      </c>
      <c r="Y221" s="24" t="s">
        <v>6045</v>
      </c>
      <c r="Z221" s="24" t="s">
        <v>5964</v>
      </c>
      <c r="AA221" s="24" t="s">
        <v>5975</v>
      </c>
      <c r="AB221" s="24" t="s">
        <v>5965</v>
      </c>
      <c r="AC221" s="24" t="s">
        <v>5976</v>
      </c>
    </row>
    <row r="222" spans="1:29" s="169" customFormat="1">
      <c r="A222" s="24">
        <v>1813</v>
      </c>
      <c r="B222" s="24" t="s">
        <v>242</v>
      </c>
      <c r="C222" s="57">
        <v>18.55</v>
      </c>
      <c r="D222" s="57">
        <v>19.75</v>
      </c>
      <c r="E222" s="57">
        <v>18.2</v>
      </c>
      <c r="F222" s="57">
        <v>19.350000000000001</v>
      </c>
      <c r="G222" s="57">
        <v>19.5</v>
      </c>
      <c r="H222" s="57">
        <v>20</v>
      </c>
      <c r="I222" s="57">
        <v>19</v>
      </c>
      <c r="J222" s="57">
        <v>19.2</v>
      </c>
      <c r="K222" s="57">
        <v>19.2</v>
      </c>
      <c r="L222" s="57">
        <v>19.399999999999999</v>
      </c>
      <c r="M222" s="57">
        <v>17.7</v>
      </c>
      <c r="N222" s="57">
        <v>17.8</v>
      </c>
      <c r="O222" s="57">
        <v>908</v>
      </c>
      <c r="P222" s="57">
        <v>1791</v>
      </c>
      <c r="Q222" s="57">
        <v>47.1614</v>
      </c>
      <c r="R222" s="57">
        <v>33.883299999999998</v>
      </c>
      <c r="S222" s="57">
        <v>36.817300000000003</v>
      </c>
      <c r="T222" s="57">
        <v>34.8613</v>
      </c>
      <c r="U222" s="77">
        <v>0.61964141696135</v>
      </c>
      <c r="V222" s="24" t="s">
        <v>5959</v>
      </c>
      <c r="W222" s="216" t="s">
        <v>5967</v>
      </c>
      <c r="X222" s="216" t="s">
        <v>5971</v>
      </c>
      <c r="Y222" s="24" t="s">
        <v>5982</v>
      </c>
      <c r="Z222" s="24" t="s">
        <v>5984</v>
      </c>
      <c r="AA222" s="24" t="s">
        <v>5964</v>
      </c>
      <c r="AB222" s="24" t="s">
        <v>5965</v>
      </c>
      <c r="AC222" s="24" t="s">
        <v>5965</v>
      </c>
    </row>
    <row r="223" spans="1:29" s="169" customFormat="1">
      <c r="A223" s="24">
        <v>1815</v>
      </c>
      <c r="B223" s="24" t="s">
        <v>243</v>
      </c>
      <c r="C223" s="57">
        <v>18</v>
      </c>
      <c r="D223" s="57">
        <v>19.100000000000001</v>
      </c>
      <c r="E223" s="57">
        <v>16.45</v>
      </c>
      <c r="F223" s="57">
        <v>19.100000000000001</v>
      </c>
      <c r="G223" s="57">
        <v>19.100000000000001</v>
      </c>
      <c r="H223" s="57">
        <v>22.8</v>
      </c>
      <c r="I223" s="57">
        <v>17.600000000000001</v>
      </c>
      <c r="J223" s="57">
        <v>19.55</v>
      </c>
      <c r="K223" s="57">
        <v>19.95</v>
      </c>
      <c r="L223" s="57">
        <v>20.9</v>
      </c>
      <c r="M223" s="57">
        <v>16.3</v>
      </c>
      <c r="N223" s="57">
        <v>17.149999999999999</v>
      </c>
      <c r="O223" s="57">
        <v>158481</v>
      </c>
      <c r="P223" s="57">
        <v>654178</v>
      </c>
      <c r="Q223" s="57">
        <v>73.517700000000005</v>
      </c>
      <c r="R223" s="57">
        <v>72.665099999999995</v>
      </c>
      <c r="S223" s="57">
        <v>64.148700000000005</v>
      </c>
      <c r="T223" s="57">
        <v>69.826300000000003</v>
      </c>
      <c r="U223" s="77">
        <v>0.29609525236250683</v>
      </c>
      <c r="V223" s="24" t="s">
        <v>6118</v>
      </c>
      <c r="W223" s="216" t="s">
        <v>5960</v>
      </c>
      <c r="X223" s="216" t="s">
        <v>5961</v>
      </c>
      <c r="Y223" s="24" t="s">
        <v>6045</v>
      </c>
      <c r="Z223" s="24" t="s">
        <v>5969</v>
      </c>
      <c r="AA223" s="24" t="s">
        <v>5964</v>
      </c>
      <c r="AB223" s="24" t="s">
        <v>5990</v>
      </c>
      <c r="AC223" s="24" t="s">
        <v>5990</v>
      </c>
    </row>
    <row r="224" spans="1:29" s="169" customFormat="1">
      <c r="A224" s="24">
        <v>1817</v>
      </c>
      <c r="B224" s="24" t="s">
        <v>244</v>
      </c>
      <c r="C224" s="57">
        <v>37.200000000000003</v>
      </c>
      <c r="D224" s="57">
        <v>42.05</v>
      </c>
      <c r="E224" s="57">
        <v>36.200000000000003</v>
      </c>
      <c r="F224" s="57">
        <v>38.5</v>
      </c>
      <c r="G224" s="57">
        <v>39.9</v>
      </c>
      <c r="H224" s="57">
        <v>41.3</v>
      </c>
      <c r="I224" s="57">
        <v>37.65</v>
      </c>
      <c r="J224" s="57">
        <v>38</v>
      </c>
      <c r="K224" s="57">
        <v>37.950000000000003</v>
      </c>
      <c r="L224" s="57">
        <v>38.25</v>
      </c>
      <c r="M224" s="57">
        <v>35.35</v>
      </c>
      <c r="N224" s="57">
        <v>35.9</v>
      </c>
      <c r="O224" s="57">
        <v>1261</v>
      </c>
      <c r="P224" s="57">
        <v>3744</v>
      </c>
      <c r="Q224" s="57">
        <v>70.573300000000003</v>
      </c>
      <c r="R224" s="57">
        <v>73.189599999999999</v>
      </c>
      <c r="S224" s="57">
        <v>60.765000000000001</v>
      </c>
      <c r="T224" s="57">
        <v>69.048100000000005</v>
      </c>
      <c r="U224" s="77">
        <v>0.41165123456790126</v>
      </c>
      <c r="V224" s="24" t="s">
        <v>6142</v>
      </c>
      <c r="W224" s="216" t="s">
        <v>5967</v>
      </c>
      <c r="X224" s="216" t="s">
        <v>5961</v>
      </c>
      <c r="Y224" s="24" t="s">
        <v>5963</v>
      </c>
      <c r="Z224" s="24" t="s">
        <v>5964</v>
      </c>
      <c r="AA224" s="24" t="s">
        <v>5964</v>
      </c>
      <c r="AB224" s="24" t="s">
        <v>5965</v>
      </c>
      <c r="AC224" s="24" t="s">
        <v>5990</v>
      </c>
    </row>
    <row r="225" spans="1:29" s="169" customFormat="1">
      <c r="A225" s="24">
        <v>1903</v>
      </c>
      <c r="B225" s="24" t="s">
        <v>245</v>
      </c>
      <c r="C225" s="57">
        <v>52.4</v>
      </c>
      <c r="D225" s="57">
        <v>78.8</v>
      </c>
      <c r="E225" s="57">
        <v>52.3</v>
      </c>
      <c r="F225" s="57">
        <v>69</v>
      </c>
      <c r="G225" s="57">
        <v>69.7</v>
      </c>
      <c r="H225" s="57">
        <v>71.400000000000006</v>
      </c>
      <c r="I225" s="57">
        <v>56.2</v>
      </c>
      <c r="J225" s="57">
        <v>57.4</v>
      </c>
      <c r="K225" s="57">
        <v>57.7</v>
      </c>
      <c r="L225" s="57">
        <v>66.8</v>
      </c>
      <c r="M225" s="57">
        <v>55.4</v>
      </c>
      <c r="N225" s="57">
        <v>65.5</v>
      </c>
      <c r="O225" s="57">
        <v>9274</v>
      </c>
      <c r="P225" s="57">
        <v>22373</v>
      </c>
      <c r="Q225" s="57">
        <v>39.287700000000001</v>
      </c>
      <c r="R225" s="57">
        <v>37.841500000000003</v>
      </c>
      <c r="S225" s="57">
        <v>45.884099999999997</v>
      </c>
      <c r="T225" s="57">
        <v>40.522399999999998</v>
      </c>
      <c r="U225" s="77">
        <v>0.5066324984976931</v>
      </c>
      <c r="V225" s="24" t="s">
        <v>6038</v>
      </c>
      <c r="W225" s="216" t="s">
        <v>6009</v>
      </c>
      <c r="X225" s="216" t="s">
        <v>5971</v>
      </c>
      <c r="Y225" s="24" t="s">
        <v>5982</v>
      </c>
      <c r="Z225" s="24" t="s">
        <v>5964</v>
      </c>
      <c r="AA225" s="24" t="s">
        <v>5982</v>
      </c>
      <c r="AB225" s="24" t="s">
        <v>5965</v>
      </c>
      <c r="AC225" s="24" t="s">
        <v>5990</v>
      </c>
    </row>
    <row r="226" spans="1:29" s="169" customFormat="1">
      <c r="A226" s="24">
        <v>1904</v>
      </c>
      <c r="B226" s="24" t="s">
        <v>246</v>
      </c>
      <c r="C226" s="57">
        <v>41.05</v>
      </c>
      <c r="D226" s="57">
        <v>50.1</v>
      </c>
      <c r="E226" s="57">
        <v>40.700000000000003</v>
      </c>
      <c r="F226" s="57">
        <v>48.5</v>
      </c>
      <c r="G226" s="57">
        <v>50</v>
      </c>
      <c r="H226" s="57">
        <v>51.5</v>
      </c>
      <c r="I226" s="57">
        <v>41</v>
      </c>
      <c r="J226" s="57">
        <v>42.15</v>
      </c>
      <c r="K226" s="57">
        <v>42.15</v>
      </c>
      <c r="L226" s="57">
        <v>42.7</v>
      </c>
      <c r="M226" s="57">
        <v>35.200000000000003</v>
      </c>
      <c r="N226" s="57">
        <v>36</v>
      </c>
      <c r="O226" s="57">
        <v>60929</v>
      </c>
      <c r="P226" s="57">
        <v>185170</v>
      </c>
      <c r="Q226" s="57">
        <v>74.415400000000005</v>
      </c>
      <c r="R226" s="57">
        <v>77.5471</v>
      </c>
      <c r="S226" s="57">
        <v>60.769100000000002</v>
      </c>
      <c r="T226" s="57">
        <v>71.954400000000007</v>
      </c>
      <c r="U226" s="77">
        <v>0.40216437747895323</v>
      </c>
      <c r="V226" s="24" t="s">
        <v>5959</v>
      </c>
      <c r="W226" s="216" t="s">
        <v>5967</v>
      </c>
      <c r="X226" s="216" t="s">
        <v>5961</v>
      </c>
      <c r="Y226" s="24" t="s">
        <v>5982</v>
      </c>
      <c r="Z226" s="24" t="s">
        <v>5964</v>
      </c>
      <c r="AA226" s="24" t="s">
        <v>5964</v>
      </c>
      <c r="AB226" s="24" t="s">
        <v>5965</v>
      </c>
      <c r="AC226" s="24" t="s">
        <v>5965</v>
      </c>
    </row>
    <row r="227" spans="1:29" s="169" customFormat="1">
      <c r="A227" s="24">
        <v>1905</v>
      </c>
      <c r="B227" s="24" t="s">
        <v>247</v>
      </c>
      <c r="C227" s="57">
        <v>24.15</v>
      </c>
      <c r="D227" s="57">
        <v>31</v>
      </c>
      <c r="E227" s="57">
        <v>23.6</v>
      </c>
      <c r="F227" s="57">
        <v>28.8</v>
      </c>
      <c r="G227" s="57">
        <v>29.5</v>
      </c>
      <c r="H227" s="57">
        <v>33.6</v>
      </c>
      <c r="I227" s="57">
        <v>24.65</v>
      </c>
      <c r="J227" s="57">
        <v>25.5</v>
      </c>
      <c r="K227" s="57">
        <v>25.5</v>
      </c>
      <c r="L227" s="57">
        <v>26.45</v>
      </c>
      <c r="M227" s="57">
        <v>22.5</v>
      </c>
      <c r="N227" s="57">
        <v>25.2</v>
      </c>
      <c r="O227" s="57">
        <v>125711</v>
      </c>
      <c r="P227" s="57">
        <v>499395</v>
      </c>
      <c r="Q227" s="57">
        <v>77.257800000000003</v>
      </c>
      <c r="R227" s="57">
        <v>77.331000000000003</v>
      </c>
      <c r="S227" s="57">
        <v>73.113200000000006</v>
      </c>
      <c r="T227" s="57">
        <v>75.9251</v>
      </c>
      <c r="U227" s="77">
        <v>0.30766583121132124</v>
      </c>
      <c r="V227" s="24" t="s">
        <v>6143</v>
      </c>
      <c r="W227" s="216" t="s">
        <v>5967</v>
      </c>
      <c r="X227" s="216" t="s">
        <v>5989</v>
      </c>
      <c r="Y227" s="24" t="s">
        <v>5982</v>
      </c>
      <c r="Z227" s="24" t="s">
        <v>5964</v>
      </c>
      <c r="AA227" s="24" t="s">
        <v>5994</v>
      </c>
      <c r="AB227" s="24" t="s">
        <v>5990</v>
      </c>
      <c r="AC227" s="24" t="s">
        <v>5996</v>
      </c>
    </row>
    <row r="228" spans="1:29" s="169" customFormat="1">
      <c r="A228" s="24">
        <v>1906</v>
      </c>
      <c r="B228" s="24" t="s">
        <v>1631</v>
      </c>
      <c r="C228" s="57">
        <v>19.399999999999999</v>
      </c>
      <c r="D228" s="57">
        <v>22.65</v>
      </c>
      <c r="E228" s="57">
        <v>19.149999999999999</v>
      </c>
      <c r="F228" s="57">
        <v>22.3</v>
      </c>
      <c r="G228" s="57">
        <v>22.45</v>
      </c>
      <c r="H228" s="57">
        <v>24.15</v>
      </c>
      <c r="I228" s="57">
        <v>19.399999999999999</v>
      </c>
      <c r="J228" s="57">
        <v>20.25</v>
      </c>
      <c r="K228" s="57">
        <v>20.149999999999999</v>
      </c>
      <c r="L228" s="57">
        <v>22</v>
      </c>
      <c r="M228" s="57">
        <v>19.3</v>
      </c>
      <c r="N228" s="57">
        <v>21.7</v>
      </c>
      <c r="O228" s="57">
        <v>18136</v>
      </c>
      <c r="P228" s="57">
        <v>39315</v>
      </c>
      <c r="Q228" s="57">
        <v>66.362099999999998</v>
      </c>
      <c r="R228" s="57">
        <v>70.239500000000007</v>
      </c>
      <c r="S228" s="57">
        <v>66.4636</v>
      </c>
      <c r="T228" s="57">
        <v>68.980900000000005</v>
      </c>
      <c r="U228" s="77">
        <v>0.56381081577571468</v>
      </c>
      <c r="V228" s="24" t="s">
        <v>6144</v>
      </c>
      <c r="W228" s="216" t="s">
        <v>6039</v>
      </c>
      <c r="X228" s="216" t="s">
        <v>5961</v>
      </c>
      <c r="Y228" s="24" t="s">
        <v>5982</v>
      </c>
      <c r="Z228" s="24" t="s">
        <v>5964</v>
      </c>
      <c r="AA228" s="24" t="s">
        <v>5982</v>
      </c>
      <c r="AB228" s="24" t="s">
        <v>5965</v>
      </c>
      <c r="AC228" s="24" t="s">
        <v>5991</v>
      </c>
    </row>
    <row r="229" spans="1:29" s="169" customFormat="1">
      <c r="A229" s="24">
        <v>1907</v>
      </c>
      <c r="B229" s="24" t="s">
        <v>248</v>
      </c>
      <c r="C229" s="57">
        <v>38.4</v>
      </c>
      <c r="D229" s="57">
        <v>51.8</v>
      </c>
      <c r="E229" s="57">
        <v>38.1</v>
      </c>
      <c r="F229" s="57">
        <v>45.7</v>
      </c>
      <c r="G229" s="57">
        <v>45.9</v>
      </c>
      <c r="H229" s="57">
        <v>47.9</v>
      </c>
      <c r="I229" s="57">
        <v>36.4</v>
      </c>
      <c r="J229" s="57">
        <v>39.75</v>
      </c>
      <c r="K229" s="57">
        <v>39.75</v>
      </c>
      <c r="L229" s="57">
        <v>40.15</v>
      </c>
      <c r="M229" s="57">
        <v>33.450000000000003</v>
      </c>
      <c r="N229" s="57">
        <v>36.1</v>
      </c>
      <c r="O229" s="57">
        <v>81848</v>
      </c>
      <c r="P229" s="57">
        <v>323748</v>
      </c>
      <c r="Q229" s="57">
        <v>78.557299999999998</v>
      </c>
      <c r="R229" s="57">
        <v>83.423900000000003</v>
      </c>
      <c r="S229" s="57">
        <v>67.438400000000001</v>
      </c>
      <c r="T229" s="57">
        <v>78.095399999999998</v>
      </c>
      <c r="U229" s="77">
        <v>0.30899478744098635</v>
      </c>
      <c r="V229" s="24" t="s">
        <v>6001</v>
      </c>
      <c r="W229" s="216" t="s">
        <v>5967</v>
      </c>
      <c r="X229" s="216" t="s">
        <v>5989</v>
      </c>
      <c r="Y229" s="24" t="s">
        <v>5982</v>
      </c>
      <c r="Z229" s="24" t="s">
        <v>5964</v>
      </c>
      <c r="AA229" s="24" t="s">
        <v>5964</v>
      </c>
      <c r="AB229" s="24" t="s">
        <v>5965</v>
      </c>
      <c r="AC229" s="24" t="s">
        <v>5986</v>
      </c>
    </row>
    <row r="230" spans="1:29" s="169" customFormat="1">
      <c r="A230" s="24">
        <v>1909</v>
      </c>
      <c r="B230" s="24" t="s">
        <v>249</v>
      </c>
      <c r="C230" s="57">
        <v>23.5</v>
      </c>
      <c r="D230" s="57">
        <v>29.85</v>
      </c>
      <c r="E230" s="57">
        <v>23.2</v>
      </c>
      <c r="F230" s="57">
        <v>29.1</v>
      </c>
      <c r="G230" s="57">
        <v>29.3</v>
      </c>
      <c r="H230" s="57">
        <v>33.6</v>
      </c>
      <c r="I230" s="57">
        <v>26</v>
      </c>
      <c r="J230" s="57">
        <v>28.25</v>
      </c>
      <c r="K230" s="57">
        <v>28.1</v>
      </c>
      <c r="L230" s="57">
        <v>30.35</v>
      </c>
      <c r="M230" s="57">
        <v>26</v>
      </c>
      <c r="N230" s="57">
        <v>30.2</v>
      </c>
      <c r="O230" s="57">
        <v>248470</v>
      </c>
      <c r="P230" s="57">
        <v>741825</v>
      </c>
      <c r="Q230" s="57">
        <v>75.477999999999994</v>
      </c>
      <c r="R230" s="57">
        <v>76.3202</v>
      </c>
      <c r="S230" s="57">
        <v>76.171300000000002</v>
      </c>
      <c r="T230" s="57">
        <v>76.270499999999998</v>
      </c>
      <c r="U230" s="77">
        <v>0.40937627547677091</v>
      </c>
      <c r="V230" s="24" t="s">
        <v>6145</v>
      </c>
      <c r="W230" s="216" t="s">
        <v>6039</v>
      </c>
      <c r="X230" s="216" t="s">
        <v>5989</v>
      </c>
      <c r="Y230" s="24" t="s">
        <v>5982</v>
      </c>
      <c r="Z230" s="24" t="s">
        <v>5978</v>
      </c>
      <c r="AA230" s="24" t="s">
        <v>5982</v>
      </c>
      <c r="AB230" s="24" t="s">
        <v>5979</v>
      </c>
      <c r="AC230" s="24" t="s">
        <v>5970</v>
      </c>
    </row>
    <row r="231" spans="1:29" s="169" customFormat="1">
      <c r="A231" s="24">
        <v>2002</v>
      </c>
      <c r="B231" s="24" t="s">
        <v>250</v>
      </c>
      <c r="C231" s="57">
        <v>37.4</v>
      </c>
      <c r="D231" s="57">
        <v>40.700000000000003</v>
      </c>
      <c r="E231" s="57">
        <v>34</v>
      </c>
      <c r="F231" s="57">
        <v>39.6</v>
      </c>
      <c r="G231" s="57">
        <v>40.65</v>
      </c>
      <c r="H231" s="57">
        <v>41.35</v>
      </c>
      <c r="I231" s="57">
        <v>34.799999999999997</v>
      </c>
      <c r="J231" s="57">
        <v>36.35</v>
      </c>
      <c r="K231" s="57">
        <v>36.799999999999997</v>
      </c>
      <c r="L231" s="57">
        <v>38.5</v>
      </c>
      <c r="M231" s="57">
        <v>34.700000000000003</v>
      </c>
      <c r="N231" s="57">
        <v>36</v>
      </c>
      <c r="O231" s="57">
        <v>1509897</v>
      </c>
      <c r="P231" s="57">
        <v>2942350</v>
      </c>
      <c r="Q231" s="57">
        <v>68.585899999999995</v>
      </c>
      <c r="R231" s="57">
        <v>68.980800000000002</v>
      </c>
      <c r="S231" s="57">
        <v>64.095500000000001</v>
      </c>
      <c r="T231" s="57">
        <v>67.3523</v>
      </c>
      <c r="U231" s="77">
        <v>0.62719583552829083</v>
      </c>
      <c r="V231" s="24" t="s">
        <v>6025</v>
      </c>
      <c r="W231" s="216" t="s">
        <v>5967</v>
      </c>
      <c r="X231" s="216" t="s">
        <v>5961</v>
      </c>
      <c r="Y231" s="24" t="s">
        <v>6075</v>
      </c>
      <c r="Z231" s="24" t="s">
        <v>5964</v>
      </c>
      <c r="AA231" s="24" t="s">
        <v>5974</v>
      </c>
      <c r="AB231" s="24" t="s">
        <v>5986</v>
      </c>
      <c r="AC231" s="24" t="s">
        <v>5991</v>
      </c>
    </row>
    <row r="232" spans="1:29" s="169" customFormat="1">
      <c r="A232" s="24">
        <v>2006</v>
      </c>
      <c r="B232" s="24" t="s">
        <v>251</v>
      </c>
      <c r="C232" s="57">
        <v>48.8</v>
      </c>
      <c r="D232" s="57">
        <v>54.7</v>
      </c>
      <c r="E232" s="57">
        <v>46.45</v>
      </c>
      <c r="F232" s="57">
        <v>52.5</v>
      </c>
      <c r="G232" s="57">
        <v>53.8</v>
      </c>
      <c r="H232" s="57">
        <v>59.7</v>
      </c>
      <c r="I232" s="57">
        <v>45.9</v>
      </c>
      <c r="J232" s="57">
        <v>46.6</v>
      </c>
      <c r="K232" s="57">
        <v>46.7</v>
      </c>
      <c r="L232" s="57">
        <v>47.7</v>
      </c>
      <c r="M232" s="57">
        <v>40.65</v>
      </c>
      <c r="N232" s="57">
        <v>42.65</v>
      </c>
      <c r="O232" s="57">
        <v>132281</v>
      </c>
      <c r="P232" s="57">
        <v>453603</v>
      </c>
      <c r="Q232" s="57">
        <v>63.753100000000003</v>
      </c>
      <c r="R232" s="57">
        <v>71.4405</v>
      </c>
      <c r="S232" s="57">
        <v>54.025300000000001</v>
      </c>
      <c r="T232" s="57">
        <v>65.635400000000004</v>
      </c>
      <c r="U232" s="77">
        <v>0.35642792877864077</v>
      </c>
      <c r="V232" s="24" t="s">
        <v>6049</v>
      </c>
      <c r="W232" s="216" t="s">
        <v>5967</v>
      </c>
      <c r="X232" s="216" t="s">
        <v>5961</v>
      </c>
      <c r="Y232" s="24" t="s">
        <v>5982</v>
      </c>
      <c r="Z232" s="24" t="s">
        <v>5964</v>
      </c>
      <c r="AA232" s="24" t="s">
        <v>5964</v>
      </c>
      <c r="AB232" s="24" t="s">
        <v>5965</v>
      </c>
      <c r="AC232" s="24" t="s">
        <v>5991</v>
      </c>
    </row>
    <row r="233" spans="1:29" s="169" customFormat="1">
      <c r="A233" s="24">
        <v>2007</v>
      </c>
      <c r="B233" s="24" t="s">
        <v>252</v>
      </c>
      <c r="C233" s="57">
        <v>15.15</v>
      </c>
      <c r="D233" s="57">
        <v>20.8</v>
      </c>
      <c r="E233" s="57">
        <v>13.8</v>
      </c>
      <c r="F233" s="57">
        <v>20.8</v>
      </c>
      <c r="G233" s="57">
        <v>22.85</v>
      </c>
      <c r="H233" s="57">
        <v>34.9</v>
      </c>
      <c r="I233" s="57">
        <v>20.75</v>
      </c>
      <c r="J233" s="57">
        <v>31.65</v>
      </c>
      <c r="K233" s="57">
        <v>32.299999999999997</v>
      </c>
      <c r="L233" s="57">
        <v>34.799999999999997</v>
      </c>
      <c r="M233" s="57">
        <v>24.7</v>
      </c>
      <c r="N233" s="57">
        <v>26.3</v>
      </c>
      <c r="O233" s="57">
        <v>504166</v>
      </c>
      <c r="P233" s="57">
        <v>806442</v>
      </c>
      <c r="Q233" s="57">
        <v>85.533799999999999</v>
      </c>
      <c r="R233" s="57">
        <v>80.093699999999998</v>
      </c>
      <c r="S233" s="57">
        <v>80.132400000000004</v>
      </c>
      <c r="T233" s="57">
        <v>80.1066</v>
      </c>
      <c r="U233" s="77">
        <v>0.76410069030245065</v>
      </c>
      <c r="V233" s="24" t="s">
        <v>5980</v>
      </c>
      <c r="W233" s="216" t="s">
        <v>5967</v>
      </c>
      <c r="X233" s="216" t="s">
        <v>6012</v>
      </c>
      <c r="Y233" s="24" t="s">
        <v>6045</v>
      </c>
      <c r="Z233" s="24" t="s">
        <v>5982</v>
      </c>
      <c r="AA233" s="24" t="s">
        <v>5964</v>
      </c>
      <c r="AB233" s="24" t="s">
        <v>5990</v>
      </c>
      <c r="AC233" s="24" t="s">
        <v>5990</v>
      </c>
    </row>
    <row r="234" spans="1:29" s="169" customFormat="1">
      <c r="A234" s="24">
        <v>2008</v>
      </c>
      <c r="B234" s="24" t="s">
        <v>253</v>
      </c>
      <c r="C234" s="57">
        <v>20.100000000000001</v>
      </c>
      <c r="D234" s="57">
        <v>26.25</v>
      </c>
      <c r="E234" s="57">
        <v>18.05</v>
      </c>
      <c r="F234" s="57">
        <v>26.25</v>
      </c>
      <c r="G234" s="57">
        <v>27.3</v>
      </c>
      <c r="H234" s="57">
        <v>29.65</v>
      </c>
      <c r="I234" s="57">
        <v>22.65</v>
      </c>
      <c r="J234" s="57">
        <v>23.25</v>
      </c>
      <c r="K234" s="57">
        <v>23.4</v>
      </c>
      <c r="L234" s="57">
        <v>28.35</v>
      </c>
      <c r="M234" s="57">
        <v>22.3</v>
      </c>
      <c r="N234" s="57">
        <v>22.8</v>
      </c>
      <c r="O234" s="57">
        <v>62758</v>
      </c>
      <c r="P234" s="57">
        <v>73695</v>
      </c>
      <c r="Q234" s="57">
        <v>69.133099999999999</v>
      </c>
      <c r="R234" s="57">
        <v>61.145000000000003</v>
      </c>
      <c r="S234" s="57">
        <v>65.990700000000004</v>
      </c>
      <c r="T234" s="57">
        <v>62.760300000000001</v>
      </c>
      <c r="U234" s="77">
        <v>1.0408334652584601</v>
      </c>
      <c r="V234" s="24" t="s">
        <v>6146</v>
      </c>
      <c r="W234" s="216" t="s">
        <v>6020</v>
      </c>
      <c r="X234" s="216" t="s">
        <v>5961</v>
      </c>
      <c r="Y234" s="24" t="s">
        <v>6045</v>
      </c>
      <c r="Z234" s="24" t="s">
        <v>5964</v>
      </c>
      <c r="AA234" s="24" t="s">
        <v>5978</v>
      </c>
      <c r="AB234" s="24" t="s">
        <v>6033</v>
      </c>
      <c r="AC234" s="24" t="s">
        <v>5965</v>
      </c>
    </row>
    <row r="235" spans="1:29" s="169" customFormat="1">
      <c r="A235" s="24">
        <v>2009</v>
      </c>
      <c r="B235" s="24" t="s">
        <v>254</v>
      </c>
      <c r="C235" s="57">
        <v>71.7</v>
      </c>
      <c r="D235" s="57">
        <v>73.7</v>
      </c>
      <c r="E235" s="57">
        <v>55.5</v>
      </c>
      <c r="F235" s="57">
        <v>66.400000000000006</v>
      </c>
      <c r="G235" s="57">
        <v>67.400000000000006</v>
      </c>
      <c r="H235" s="57">
        <v>68.400000000000006</v>
      </c>
      <c r="I235" s="57">
        <v>53.1</v>
      </c>
      <c r="J235" s="57">
        <v>55.2</v>
      </c>
      <c r="K235" s="57">
        <v>57.5</v>
      </c>
      <c r="L235" s="57">
        <v>62.5</v>
      </c>
      <c r="M235" s="57">
        <v>44.6</v>
      </c>
      <c r="N235" s="57">
        <v>52.4</v>
      </c>
      <c r="O235" s="57">
        <v>174878</v>
      </c>
      <c r="P235" s="57">
        <v>239775</v>
      </c>
      <c r="Q235" s="57">
        <v>79.364800000000002</v>
      </c>
      <c r="R235" s="57">
        <v>80.340699999999998</v>
      </c>
      <c r="S235" s="57">
        <v>72.986599999999996</v>
      </c>
      <c r="T235" s="57">
        <v>77.889399999999995</v>
      </c>
      <c r="U235" s="77">
        <v>0.8914181118873018</v>
      </c>
      <c r="V235" s="24" t="s">
        <v>6147</v>
      </c>
      <c r="W235" s="216" t="s">
        <v>5967</v>
      </c>
      <c r="X235" s="216" t="s">
        <v>5989</v>
      </c>
      <c r="Y235" s="24" t="s">
        <v>5975</v>
      </c>
      <c r="Z235" s="24" t="s">
        <v>5964</v>
      </c>
      <c r="AA235" s="24" t="s">
        <v>5964</v>
      </c>
      <c r="AB235" s="24" t="s">
        <v>5991</v>
      </c>
      <c r="AC235" s="24" t="s">
        <v>5986</v>
      </c>
    </row>
    <row r="236" spans="1:29" s="169" customFormat="1">
      <c r="A236" s="24">
        <v>2010</v>
      </c>
      <c r="B236" s="24" t="s">
        <v>255</v>
      </c>
      <c r="C236" s="57">
        <v>21.15</v>
      </c>
      <c r="D236" s="57">
        <v>34.15</v>
      </c>
      <c r="E236" s="57">
        <v>19.899999999999999</v>
      </c>
      <c r="F236" s="57">
        <v>34.15</v>
      </c>
      <c r="G236" s="57">
        <v>37.549999999999997</v>
      </c>
      <c r="H236" s="57">
        <v>37.549999999999997</v>
      </c>
      <c r="I236" s="57">
        <v>27.45</v>
      </c>
      <c r="J236" s="57">
        <v>28.65</v>
      </c>
      <c r="K236" s="57">
        <v>29</v>
      </c>
      <c r="L236" s="57">
        <v>30.2</v>
      </c>
      <c r="M236" s="57">
        <v>23.9</v>
      </c>
      <c r="N236" s="57">
        <v>26.85</v>
      </c>
      <c r="O236" s="57">
        <v>109141</v>
      </c>
      <c r="P236" s="57">
        <v>673721</v>
      </c>
      <c r="Q236" s="57">
        <v>76.516900000000007</v>
      </c>
      <c r="R236" s="57">
        <v>75.471599999999995</v>
      </c>
      <c r="S236" s="57">
        <v>70.653000000000006</v>
      </c>
      <c r="T236" s="57">
        <v>73.865399999999994</v>
      </c>
      <c r="U236" s="77">
        <v>0.19799673092504991</v>
      </c>
      <c r="V236" s="24" t="s">
        <v>6141</v>
      </c>
      <c r="W236" s="216" t="s">
        <v>5960</v>
      </c>
      <c r="X236" s="216" t="s">
        <v>5961</v>
      </c>
      <c r="Y236" s="24" t="s">
        <v>6045</v>
      </c>
      <c r="Z236" s="24" t="s">
        <v>6024</v>
      </c>
      <c r="AA236" s="24" t="s">
        <v>5964</v>
      </c>
      <c r="AB236" s="24" t="s">
        <v>5990</v>
      </c>
      <c r="AC236" s="24" t="s">
        <v>5970</v>
      </c>
    </row>
    <row r="237" spans="1:29" s="169" customFormat="1">
      <c r="A237" s="24">
        <v>2012</v>
      </c>
      <c r="B237" s="24" t="s">
        <v>256</v>
      </c>
      <c r="C237" s="57">
        <v>28.9</v>
      </c>
      <c r="D237" s="57">
        <v>39.4</v>
      </c>
      <c r="E237" s="57">
        <v>25.6</v>
      </c>
      <c r="F237" s="57">
        <v>39.4</v>
      </c>
      <c r="G237" s="57">
        <v>41</v>
      </c>
      <c r="H237" s="57">
        <v>42.5</v>
      </c>
      <c r="I237" s="57">
        <v>32</v>
      </c>
      <c r="J237" s="57">
        <v>33.1</v>
      </c>
      <c r="K237" s="57">
        <v>33.5</v>
      </c>
      <c r="L237" s="57">
        <v>34.299999999999997</v>
      </c>
      <c r="M237" s="57">
        <v>27.5</v>
      </c>
      <c r="N237" s="57">
        <v>30.8</v>
      </c>
      <c r="O237" s="57">
        <v>21519</v>
      </c>
      <c r="P237" s="57">
        <v>170794</v>
      </c>
      <c r="Q237" s="57">
        <v>72.849199999999996</v>
      </c>
      <c r="R237" s="57">
        <v>65.297700000000006</v>
      </c>
      <c r="S237" s="57">
        <v>66.484399999999994</v>
      </c>
      <c r="T237" s="57">
        <v>65.693299999999994</v>
      </c>
      <c r="U237" s="77">
        <v>0.1539925290115578</v>
      </c>
      <c r="V237" s="24" t="s">
        <v>5966</v>
      </c>
      <c r="W237" s="216" t="s">
        <v>5967</v>
      </c>
      <c r="X237" s="216" t="s">
        <v>5961</v>
      </c>
      <c r="Y237" s="24" t="s">
        <v>6045</v>
      </c>
      <c r="Z237" s="24" t="s">
        <v>5964</v>
      </c>
      <c r="AA237" s="24" t="s">
        <v>5964</v>
      </c>
      <c r="AB237" s="24" t="s">
        <v>5965</v>
      </c>
      <c r="AC237" s="24" t="s">
        <v>5970</v>
      </c>
    </row>
    <row r="238" spans="1:29" s="169" customFormat="1">
      <c r="A238" s="24">
        <v>2013</v>
      </c>
      <c r="B238" s="24" t="s">
        <v>257</v>
      </c>
      <c r="C238" s="57">
        <v>43.1</v>
      </c>
      <c r="D238" s="57">
        <v>49.9</v>
      </c>
      <c r="E238" s="57">
        <v>41</v>
      </c>
      <c r="F238" s="57">
        <v>48.05</v>
      </c>
      <c r="G238" s="57">
        <v>48.05</v>
      </c>
      <c r="H238" s="57">
        <v>48.85</v>
      </c>
      <c r="I238" s="57">
        <v>42.8</v>
      </c>
      <c r="J238" s="57">
        <v>43.6</v>
      </c>
      <c r="K238" s="57">
        <v>43.6</v>
      </c>
      <c r="L238" s="57">
        <v>60.6</v>
      </c>
      <c r="M238" s="57">
        <v>43.55</v>
      </c>
      <c r="N238" s="57">
        <v>60.6</v>
      </c>
      <c r="O238" s="57">
        <v>147771</v>
      </c>
      <c r="P238" s="57">
        <v>40147</v>
      </c>
      <c r="Q238" s="57">
        <v>70.968400000000003</v>
      </c>
      <c r="R238" s="57">
        <v>74.565100000000001</v>
      </c>
      <c r="S238" s="57">
        <v>80.645600000000002</v>
      </c>
      <c r="T238" s="57">
        <v>76.591899999999995</v>
      </c>
      <c r="U238" s="77">
        <v>4.4986923057762729</v>
      </c>
      <c r="V238" s="24" t="s">
        <v>6148</v>
      </c>
      <c r="W238" s="216" t="s">
        <v>5981</v>
      </c>
      <c r="X238" s="216" t="s">
        <v>5989</v>
      </c>
      <c r="Y238" s="24" t="s">
        <v>5982</v>
      </c>
      <c r="Z238" s="24" t="s">
        <v>5964</v>
      </c>
      <c r="AA238" s="24" t="s">
        <v>6045</v>
      </c>
      <c r="AB238" s="24" t="s">
        <v>5979</v>
      </c>
      <c r="AC238" s="24" t="s">
        <v>5979</v>
      </c>
    </row>
    <row r="239" spans="1:29" s="169" customFormat="1">
      <c r="A239" s="24">
        <v>2014</v>
      </c>
      <c r="B239" s="24" t="s">
        <v>258</v>
      </c>
      <c r="C239" s="57">
        <v>53.4</v>
      </c>
      <c r="D239" s="57">
        <v>64.7</v>
      </c>
      <c r="E239" s="57">
        <v>45</v>
      </c>
      <c r="F239" s="57">
        <v>61.2</v>
      </c>
      <c r="G239" s="57">
        <v>63</v>
      </c>
      <c r="H239" s="57">
        <v>64.400000000000006</v>
      </c>
      <c r="I239" s="57">
        <v>45.2</v>
      </c>
      <c r="J239" s="57">
        <v>48.9</v>
      </c>
      <c r="K239" s="57">
        <v>49.5</v>
      </c>
      <c r="L239" s="57">
        <v>50.4</v>
      </c>
      <c r="M239" s="57">
        <v>41.7</v>
      </c>
      <c r="N239" s="57">
        <v>44</v>
      </c>
      <c r="O239" s="57">
        <v>522620</v>
      </c>
      <c r="P239" s="57">
        <v>1887239</v>
      </c>
      <c r="Q239" s="57">
        <v>83.307699999999997</v>
      </c>
      <c r="R239" s="57">
        <v>84.374700000000004</v>
      </c>
      <c r="S239" s="57">
        <v>75.889700000000005</v>
      </c>
      <c r="T239" s="57">
        <v>81.546400000000006</v>
      </c>
      <c r="U239" s="77">
        <v>0.33846151853463063</v>
      </c>
      <c r="V239" s="24" t="s">
        <v>6049</v>
      </c>
      <c r="W239" s="216" t="s">
        <v>5967</v>
      </c>
      <c r="X239" s="216" t="s">
        <v>5989</v>
      </c>
      <c r="Y239" s="24" t="s">
        <v>5982</v>
      </c>
      <c r="Z239" s="24" t="s">
        <v>5964</v>
      </c>
      <c r="AA239" s="24" t="s">
        <v>5964</v>
      </c>
      <c r="AB239" s="24" t="s">
        <v>5965</v>
      </c>
      <c r="AC239" s="24" t="s">
        <v>5991</v>
      </c>
    </row>
    <row r="240" spans="1:29" s="169" customFormat="1">
      <c r="A240" s="24">
        <v>2015</v>
      </c>
      <c r="B240" s="24" t="s">
        <v>259</v>
      </c>
      <c r="C240" s="57">
        <v>76.099999999999994</v>
      </c>
      <c r="D240" s="57">
        <v>84</v>
      </c>
      <c r="E240" s="57">
        <v>71.5</v>
      </c>
      <c r="F240" s="57">
        <v>81.3</v>
      </c>
      <c r="G240" s="57">
        <v>81.8</v>
      </c>
      <c r="H240" s="57">
        <v>88.4</v>
      </c>
      <c r="I240" s="57">
        <v>77.599999999999994</v>
      </c>
      <c r="J240" s="57">
        <v>81.3</v>
      </c>
      <c r="K240" s="57">
        <v>82.3</v>
      </c>
      <c r="L240" s="57">
        <v>82.3</v>
      </c>
      <c r="M240" s="57">
        <v>68</v>
      </c>
      <c r="N240" s="57">
        <v>69.599999999999994</v>
      </c>
      <c r="O240" s="57">
        <v>13703</v>
      </c>
      <c r="P240" s="57">
        <v>31786</v>
      </c>
      <c r="Q240" s="57">
        <v>66.899799999999999</v>
      </c>
      <c r="R240" s="57">
        <v>70.183899999999994</v>
      </c>
      <c r="S240" s="57">
        <v>54.982399999999998</v>
      </c>
      <c r="T240" s="57">
        <v>65.116699999999994</v>
      </c>
      <c r="U240" s="77">
        <v>0.52690213021805554</v>
      </c>
      <c r="V240" s="24" t="s">
        <v>6103</v>
      </c>
      <c r="W240" s="216" t="s">
        <v>5967</v>
      </c>
      <c r="X240" s="216" t="s">
        <v>5961</v>
      </c>
      <c r="Y240" s="24" t="s">
        <v>5982</v>
      </c>
      <c r="Z240" s="24" t="s">
        <v>5978</v>
      </c>
      <c r="AA240" s="24" t="s">
        <v>6024</v>
      </c>
      <c r="AB240" s="24" t="s">
        <v>5979</v>
      </c>
      <c r="AC240" s="24" t="s">
        <v>5965</v>
      </c>
    </row>
    <row r="241" spans="1:29" s="169" customFormat="1">
      <c r="A241" s="24">
        <v>2017</v>
      </c>
      <c r="B241" s="24" t="s">
        <v>260</v>
      </c>
      <c r="C241" s="57">
        <v>23.9</v>
      </c>
      <c r="D241" s="57">
        <v>32.1</v>
      </c>
      <c r="E241" s="57">
        <v>20.85</v>
      </c>
      <c r="F241" s="57">
        <v>32.1</v>
      </c>
      <c r="G241" s="57">
        <v>34.950000000000003</v>
      </c>
      <c r="H241" s="57">
        <v>36.799999999999997</v>
      </c>
      <c r="I241" s="57">
        <v>27.15</v>
      </c>
      <c r="J241" s="57">
        <v>28.7</v>
      </c>
      <c r="K241" s="57">
        <v>28.8</v>
      </c>
      <c r="L241" s="57">
        <v>29.6</v>
      </c>
      <c r="M241" s="57">
        <v>23.05</v>
      </c>
      <c r="N241" s="57">
        <v>25.6</v>
      </c>
      <c r="O241" s="57">
        <v>69761</v>
      </c>
      <c r="P241" s="57">
        <v>614959</v>
      </c>
      <c r="Q241" s="57">
        <v>80.738200000000006</v>
      </c>
      <c r="R241" s="57">
        <v>79.141900000000007</v>
      </c>
      <c r="S241" s="57">
        <v>73.448400000000007</v>
      </c>
      <c r="T241" s="57">
        <v>77.244100000000003</v>
      </c>
      <c r="U241" s="77">
        <v>0.13864899033015932</v>
      </c>
      <c r="V241" s="24" t="s">
        <v>6001</v>
      </c>
      <c r="W241" s="216" t="s">
        <v>5960</v>
      </c>
      <c r="X241" s="216" t="s">
        <v>5989</v>
      </c>
      <c r="Y241" s="24" t="s">
        <v>6045</v>
      </c>
      <c r="Z241" s="24" t="s">
        <v>5964</v>
      </c>
      <c r="AA241" s="24" t="s">
        <v>5964</v>
      </c>
      <c r="AB241" s="24" t="s">
        <v>5965</v>
      </c>
      <c r="AC241" s="24" t="s">
        <v>5986</v>
      </c>
    </row>
    <row r="242" spans="1:29" s="169" customFormat="1">
      <c r="A242" s="24">
        <v>2020</v>
      </c>
      <c r="B242" s="24" t="s">
        <v>261</v>
      </c>
      <c r="C242" s="57">
        <v>34.6</v>
      </c>
      <c r="D242" s="57">
        <v>44.25</v>
      </c>
      <c r="E242" s="57">
        <v>29.7</v>
      </c>
      <c r="F242" s="57">
        <v>40.85</v>
      </c>
      <c r="G242" s="57">
        <v>41.85</v>
      </c>
      <c r="H242" s="57">
        <v>43</v>
      </c>
      <c r="I242" s="57">
        <v>34.049999999999997</v>
      </c>
      <c r="J242" s="57">
        <v>35.6</v>
      </c>
      <c r="K242" s="57">
        <v>36.1</v>
      </c>
      <c r="L242" s="57">
        <v>36.9</v>
      </c>
      <c r="M242" s="57">
        <v>29.8</v>
      </c>
      <c r="N242" s="57">
        <v>32.25</v>
      </c>
      <c r="O242" s="57">
        <v>36008</v>
      </c>
      <c r="P242" s="57">
        <v>255926</v>
      </c>
      <c r="Q242" s="57">
        <v>80.366399999999999</v>
      </c>
      <c r="R242" s="57">
        <v>81.5304</v>
      </c>
      <c r="S242" s="57">
        <v>71.7881</v>
      </c>
      <c r="T242" s="57">
        <v>78.282899999999998</v>
      </c>
      <c r="U242" s="77">
        <v>0.17196290247093995</v>
      </c>
      <c r="V242" s="24" t="s">
        <v>6049</v>
      </c>
      <c r="W242" s="216" t="s">
        <v>5967</v>
      </c>
      <c r="X242" s="216" t="s">
        <v>5989</v>
      </c>
      <c r="Y242" s="24" t="s">
        <v>5982</v>
      </c>
      <c r="Z242" s="24" t="s">
        <v>5964</v>
      </c>
      <c r="AA242" s="24" t="s">
        <v>5964</v>
      </c>
      <c r="AB242" s="24" t="s">
        <v>5965</v>
      </c>
      <c r="AC242" s="24" t="s">
        <v>5991</v>
      </c>
    </row>
    <row r="243" spans="1:29" s="169" customFormat="1">
      <c r="A243" s="24">
        <v>2022</v>
      </c>
      <c r="B243" s="24" t="s">
        <v>262</v>
      </c>
      <c r="C243" s="57">
        <v>15.5</v>
      </c>
      <c r="D243" s="57">
        <v>26.65</v>
      </c>
      <c r="E243" s="57">
        <v>13.65</v>
      </c>
      <c r="F243" s="57">
        <v>26.65</v>
      </c>
      <c r="G243" s="57">
        <v>27.6</v>
      </c>
      <c r="H243" s="57">
        <v>27.6</v>
      </c>
      <c r="I243" s="57">
        <v>19</v>
      </c>
      <c r="J243" s="57">
        <v>20.2</v>
      </c>
      <c r="K243" s="57">
        <v>20.2</v>
      </c>
      <c r="L243" s="57">
        <v>20.95</v>
      </c>
      <c r="M243" s="57">
        <v>15.85</v>
      </c>
      <c r="N243" s="57">
        <v>18.75</v>
      </c>
      <c r="O243" s="57">
        <v>219367</v>
      </c>
      <c r="P243" s="57">
        <v>626969</v>
      </c>
      <c r="Q243" s="57">
        <v>76.583699999999993</v>
      </c>
      <c r="R243" s="57">
        <v>73.853899999999996</v>
      </c>
      <c r="S243" s="57">
        <v>70.881799999999998</v>
      </c>
      <c r="T243" s="57">
        <v>72.863200000000006</v>
      </c>
      <c r="U243" s="77">
        <v>0.42763712754892541</v>
      </c>
      <c r="V243" s="24" t="s">
        <v>5973</v>
      </c>
      <c r="W243" s="216" t="s">
        <v>5960</v>
      </c>
      <c r="X243" s="216" t="s">
        <v>5961</v>
      </c>
      <c r="Y243" s="24" t="s">
        <v>6045</v>
      </c>
      <c r="Z243" s="24" t="s">
        <v>6024</v>
      </c>
      <c r="AA243" s="24" t="s">
        <v>5975</v>
      </c>
      <c r="AB243" s="24" t="s">
        <v>5965</v>
      </c>
      <c r="AC243" s="24" t="s">
        <v>5976</v>
      </c>
    </row>
    <row r="244" spans="1:29" s="169" customFormat="1">
      <c r="A244" s="24">
        <v>2023</v>
      </c>
      <c r="B244" s="24" t="s">
        <v>263</v>
      </c>
      <c r="C244" s="57">
        <v>23.9</v>
      </c>
      <c r="D244" s="57">
        <v>33.25</v>
      </c>
      <c r="E244" s="57">
        <v>21.55</v>
      </c>
      <c r="F244" s="57">
        <v>33.25</v>
      </c>
      <c r="G244" s="57">
        <v>35.1</v>
      </c>
      <c r="H244" s="57">
        <v>41.6</v>
      </c>
      <c r="I244" s="57">
        <v>31.9</v>
      </c>
      <c r="J244" s="57">
        <v>35.049999999999997</v>
      </c>
      <c r="K244" s="57">
        <v>35.65</v>
      </c>
      <c r="L244" s="57">
        <v>36.799999999999997</v>
      </c>
      <c r="M244" s="57">
        <v>28.2</v>
      </c>
      <c r="N244" s="57">
        <v>30.75</v>
      </c>
      <c r="O244" s="57">
        <v>581303</v>
      </c>
      <c r="P244" s="57">
        <v>1823770</v>
      </c>
      <c r="Q244" s="57">
        <v>83.598100000000002</v>
      </c>
      <c r="R244" s="57">
        <v>80.095600000000005</v>
      </c>
      <c r="S244" s="57">
        <v>77.207499999999996</v>
      </c>
      <c r="T244" s="57">
        <v>79.132900000000006</v>
      </c>
      <c r="U244" s="77">
        <v>0.38956745885963928</v>
      </c>
      <c r="V244" s="24" t="s">
        <v>6049</v>
      </c>
      <c r="W244" s="216" t="s">
        <v>5988</v>
      </c>
      <c r="X244" s="216" t="s">
        <v>5989</v>
      </c>
      <c r="Y244" s="24" t="s">
        <v>6045</v>
      </c>
      <c r="Z244" s="24" t="s">
        <v>5978</v>
      </c>
      <c r="AA244" s="24" t="s">
        <v>5964</v>
      </c>
      <c r="AB244" s="24" t="s">
        <v>5965</v>
      </c>
      <c r="AC244" s="24" t="s">
        <v>5991</v>
      </c>
    </row>
    <row r="245" spans="1:29" s="169" customFormat="1">
      <c r="A245" s="24">
        <v>2024</v>
      </c>
      <c r="B245" s="24" t="s">
        <v>264</v>
      </c>
      <c r="C245" s="57">
        <v>18.399999999999999</v>
      </c>
      <c r="D245" s="57">
        <v>28.05</v>
      </c>
      <c r="E245" s="57">
        <v>16.649999999999999</v>
      </c>
      <c r="F245" s="57">
        <v>28.05</v>
      </c>
      <c r="G245" s="57">
        <v>30.85</v>
      </c>
      <c r="H245" s="57">
        <v>33.85</v>
      </c>
      <c r="I245" s="57">
        <v>22.45</v>
      </c>
      <c r="J245" s="57">
        <v>26.5</v>
      </c>
      <c r="K245" s="57">
        <v>27</v>
      </c>
      <c r="L245" s="57">
        <v>31.2</v>
      </c>
      <c r="M245" s="57">
        <v>24.5</v>
      </c>
      <c r="N245" s="57">
        <v>25.5</v>
      </c>
      <c r="O245" s="57">
        <v>42540</v>
      </c>
      <c r="P245" s="57">
        <v>43820</v>
      </c>
      <c r="Q245" s="57">
        <v>72.604699999999994</v>
      </c>
      <c r="R245" s="57">
        <v>70.328599999999994</v>
      </c>
      <c r="S245" s="57">
        <v>67.888999999999996</v>
      </c>
      <c r="T245" s="57">
        <v>69.5154</v>
      </c>
      <c r="U245" s="77">
        <v>1.1865206146356306</v>
      </c>
      <c r="V245" s="24" t="s">
        <v>6149</v>
      </c>
      <c r="W245" s="216" t="s">
        <v>5960</v>
      </c>
      <c r="X245" s="216" t="s">
        <v>5961</v>
      </c>
      <c r="Y245" s="24" t="s">
        <v>6045</v>
      </c>
      <c r="Z245" s="24" t="s">
        <v>5964</v>
      </c>
      <c r="AA245" s="24" t="s">
        <v>6000</v>
      </c>
      <c r="AB245" s="24" t="s">
        <v>5976</v>
      </c>
      <c r="AC245" s="24" t="s">
        <v>5965</v>
      </c>
    </row>
    <row r="246" spans="1:29" s="169" customFormat="1">
      <c r="A246" s="24">
        <v>2025</v>
      </c>
      <c r="B246" s="24" t="s">
        <v>265</v>
      </c>
      <c r="C246" s="57">
        <v>4</v>
      </c>
      <c r="D246" s="57">
        <v>5.18</v>
      </c>
      <c r="E246" s="57">
        <v>3.6</v>
      </c>
      <c r="F246" s="57">
        <v>5.18</v>
      </c>
      <c r="G246" s="57">
        <v>5.69</v>
      </c>
      <c r="H246" s="57">
        <v>8.3000000000000007</v>
      </c>
      <c r="I246" s="57">
        <v>5.4</v>
      </c>
      <c r="J246" s="57">
        <v>6.75</v>
      </c>
      <c r="K246" s="57">
        <v>6.75</v>
      </c>
      <c r="L246" s="57">
        <v>6.9</v>
      </c>
      <c r="M246" s="57">
        <v>5.22</v>
      </c>
      <c r="N246" s="57">
        <v>5.52</v>
      </c>
      <c r="O246" s="57">
        <v>17893</v>
      </c>
      <c r="P246" s="57">
        <v>101765</v>
      </c>
      <c r="Q246" s="57"/>
      <c r="R246" s="57"/>
      <c r="S246" s="57"/>
      <c r="T246" s="57"/>
      <c r="U246" s="77">
        <v>0.21489925045174885</v>
      </c>
      <c r="V246" s="24" t="s">
        <v>6041</v>
      </c>
      <c r="W246" s="216" t="s">
        <v>5993</v>
      </c>
      <c r="X246" s="216" t="s">
        <v>5993</v>
      </c>
      <c r="Y246" s="24" t="s">
        <v>6045</v>
      </c>
      <c r="Z246" s="24" t="s">
        <v>5982</v>
      </c>
      <c r="AA246" s="24" t="s">
        <v>5964</v>
      </c>
      <c r="AB246" s="24" t="s">
        <v>5965</v>
      </c>
      <c r="AC246" s="24" t="s">
        <v>5990</v>
      </c>
    </row>
    <row r="247" spans="1:29" s="169" customFormat="1">
      <c r="A247" s="24">
        <v>2027</v>
      </c>
      <c r="B247" s="24" t="s">
        <v>266</v>
      </c>
      <c r="C247" s="57">
        <v>46.8</v>
      </c>
      <c r="D247" s="57">
        <v>63.1</v>
      </c>
      <c r="E247" s="57">
        <v>43.6</v>
      </c>
      <c r="F247" s="57">
        <v>59.5</v>
      </c>
      <c r="G247" s="57">
        <v>61.7</v>
      </c>
      <c r="H247" s="57">
        <v>63.7</v>
      </c>
      <c r="I247" s="57">
        <v>50.5</v>
      </c>
      <c r="J247" s="57">
        <v>52</v>
      </c>
      <c r="K247" s="57">
        <v>52.5</v>
      </c>
      <c r="L247" s="57">
        <v>54.3</v>
      </c>
      <c r="M247" s="57">
        <v>44.8</v>
      </c>
      <c r="N247" s="57">
        <v>48.35</v>
      </c>
      <c r="O247" s="57">
        <v>650553</v>
      </c>
      <c r="P247" s="57">
        <v>2482292</v>
      </c>
      <c r="Q247" s="57">
        <v>77.312399999999997</v>
      </c>
      <c r="R247" s="57">
        <v>72.046899999999994</v>
      </c>
      <c r="S247" s="57">
        <v>71.721500000000006</v>
      </c>
      <c r="T247" s="57">
        <v>71.938400000000001</v>
      </c>
      <c r="U247" s="77">
        <v>0.3203170027270496</v>
      </c>
      <c r="V247" s="24" t="s">
        <v>6056</v>
      </c>
      <c r="W247" s="216" t="s">
        <v>5960</v>
      </c>
      <c r="X247" s="216" t="s">
        <v>5961</v>
      </c>
      <c r="Y247" s="24" t="s">
        <v>5982</v>
      </c>
      <c r="Z247" s="24" t="s">
        <v>5964</v>
      </c>
      <c r="AA247" s="24" t="s">
        <v>5964</v>
      </c>
      <c r="AB247" s="24" t="s">
        <v>5990</v>
      </c>
      <c r="AC247" s="24" t="s">
        <v>5986</v>
      </c>
    </row>
    <row r="248" spans="1:29" s="169" customFormat="1">
      <c r="A248" s="24">
        <v>2028</v>
      </c>
      <c r="B248" s="24" t="s">
        <v>267</v>
      </c>
      <c r="C248" s="57">
        <v>38</v>
      </c>
      <c r="D248" s="57">
        <v>67.8</v>
      </c>
      <c r="E248" s="57">
        <v>37.049999999999997</v>
      </c>
      <c r="F248" s="57">
        <v>60.1</v>
      </c>
      <c r="G248" s="57">
        <v>60.8</v>
      </c>
      <c r="H248" s="57">
        <v>64.5</v>
      </c>
      <c r="I248" s="57">
        <v>46.5</v>
      </c>
      <c r="J248" s="57">
        <v>47.7</v>
      </c>
      <c r="K248" s="57">
        <v>47.8</v>
      </c>
      <c r="L248" s="57">
        <v>54.4</v>
      </c>
      <c r="M248" s="57">
        <v>42.5</v>
      </c>
      <c r="N248" s="57">
        <v>46.4</v>
      </c>
      <c r="O248" s="57">
        <v>125807</v>
      </c>
      <c r="P248" s="57">
        <v>202077</v>
      </c>
      <c r="Q248" s="57">
        <v>77.245599999999996</v>
      </c>
      <c r="R248" s="57">
        <v>78.422700000000006</v>
      </c>
      <c r="S248" s="57">
        <v>71.112399999999994</v>
      </c>
      <c r="T248" s="57">
        <v>75.985900000000001</v>
      </c>
      <c r="U248" s="77">
        <v>0.76091841778683922</v>
      </c>
      <c r="V248" s="24" t="s">
        <v>6101</v>
      </c>
      <c r="W248" s="216" t="s">
        <v>5967</v>
      </c>
      <c r="X248" s="216" t="s">
        <v>5989</v>
      </c>
      <c r="Y248" s="24" t="s">
        <v>5982</v>
      </c>
      <c r="Z248" s="24" t="s">
        <v>5964</v>
      </c>
      <c r="AA248" s="24" t="s">
        <v>5978</v>
      </c>
      <c r="AB248" s="24" t="s">
        <v>5976</v>
      </c>
      <c r="AC248" s="24" t="s">
        <v>5991</v>
      </c>
    </row>
    <row r="249" spans="1:29" s="169" customFormat="1">
      <c r="A249" s="24">
        <v>2029</v>
      </c>
      <c r="B249" s="24" t="s">
        <v>268</v>
      </c>
      <c r="C249" s="57">
        <v>34</v>
      </c>
      <c r="D249" s="57">
        <v>49.4</v>
      </c>
      <c r="E249" s="57">
        <v>33.1</v>
      </c>
      <c r="F249" s="57">
        <v>48.5</v>
      </c>
      <c r="G249" s="57">
        <v>49.75</v>
      </c>
      <c r="H249" s="57">
        <v>58</v>
      </c>
      <c r="I249" s="57">
        <v>43.2</v>
      </c>
      <c r="J249" s="57">
        <v>45.8</v>
      </c>
      <c r="K249" s="57">
        <v>47.1</v>
      </c>
      <c r="L249" s="57">
        <v>48.65</v>
      </c>
      <c r="M249" s="57">
        <v>39.5</v>
      </c>
      <c r="N249" s="57">
        <v>42.25</v>
      </c>
      <c r="O249" s="57">
        <v>80404</v>
      </c>
      <c r="P249" s="57">
        <v>431506</v>
      </c>
      <c r="Q249" s="57">
        <v>77.077600000000004</v>
      </c>
      <c r="R249" s="57">
        <v>76.488799999999998</v>
      </c>
      <c r="S249" s="57">
        <v>71.064300000000003</v>
      </c>
      <c r="T249" s="57">
        <v>74.680700000000002</v>
      </c>
      <c r="U249" s="77">
        <v>0.227740878586985</v>
      </c>
      <c r="V249" s="24" t="s">
        <v>5987</v>
      </c>
      <c r="W249" s="216" t="s">
        <v>5960</v>
      </c>
      <c r="X249" s="216" t="s">
        <v>5961</v>
      </c>
      <c r="Y249" s="24" t="s">
        <v>5982</v>
      </c>
      <c r="Z249" s="24" t="s">
        <v>6000</v>
      </c>
      <c r="AA249" s="24" t="s">
        <v>5964</v>
      </c>
      <c r="AB249" s="24" t="s">
        <v>5990</v>
      </c>
      <c r="AC249" s="24" t="s">
        <v>5991</v>
      </c>
    </row>
    <row r="250" spans="1:29" s="169" customFormat="1">
      <c r="A250" s="24">
        <v>2030</v>
      </c>
      <c r="B250" s="24" t="s">
        <v>269</v>
      </c>
      <c r="C250" s="57">
        <v>20.6</v>
      </c>
      <c r="D250" s="57">
        <v>37.4</v>
      </c>
      <c r="E250" s="57">
        <v>19.8</v>
      </c>
      <c r="F250" s="57">
        <v>37.4</v>
      </c>
      <c r="G250" s="57">
        <v>39</v>
      </c>
      <c r="H250" s="57">
        <v>52.8</v>
      </c>
      <c r="I250" s="57">
        <v>35.6</v>
      </c>
      <c r="J250" s="57">
        <v>43.45</v>
      </c>
      <c r="K250" s="57">
        <v>43.75</v>
      </c>
      <c r="L250" s="57">
        <v>44.65</v>
      </c>
      <c r="M250" s="57">
        <v>31.55</v>
      </c>
      <c r="N250" s="57">
        <v>34.35</v>
      </c>
      <c r="O250" s="57">
        <v>290285</v>
      </c>
      <c r="P250" s="57">
        <v>1077323</v>
      </c>
      <c r="Q250" s="57">
        <v>79.674499999999995</v>
      </c>
      <c r="R250" s="57">
        <v>73.057100000000005</v>
      </c>
      <c r="S250" s="57">
        <v>71.504300000000001</v>
      </c>
      <c r="T250" s="57">
        <v>72.539500000000004</v>
      </c>
      <c r="U250" s="77">
        <v>0.32932813815149015</v>
      </c>
      <c r="V250" s="24" t="s">
        <v>6041</v>
      </c>
      <c r="W250" s="216" t="s">
        <v>5960</v>
      </c>
      <c r="X250" s="216" t="s">
        <v>5961</v>
      </c>
      <c r="Y250" s="24" t="s">
        <v>6045</v>
      </c>
      <c r="Z250" s="24" t="s">
        <v>5963</v>
      </c>
      <c r="AA250" s="24" t="s">
        <v>5964</v>
      </c>
      <c r="AB250" s="24" t="s">
        <v>5965</v>
      </c>
      <c r="AC250" s="24" t="s">
        <v>5990</v>
      </c>
    </row>
    <row r="251" spans="1:29" s="169" customFormat="1">
      <c r="A251" s="24">
        <v>2031</v>
      </c>
      <c r="B251" s="24" t="s">
        <v>270</v>
      </c>
      <c r="C251" s="57">
        <v>65.8</v>
      </c>
      <c r="D251" s="57">
        <v>86.2</v>
      </c>
      <c r="E251" s="57">
        <v>61.4</v>
      </c>
      <c r="F251" s="57">
        <v>79.8</v>
      </c>
      <c r="G251" s="57">
        <v>81.900000000000006</v>
      </c>
      <c r="H251" s="57">
        <v>94.6</v>
      </c>
      <c r="I251" s="57">
        <v>70.5</v>
      </c>
      <c r="J251" s="57">
        <v>75.8</v>
      </c>
      <c r="K251" s="57">
        <v>76</v>
      </c>
      <c r="L251" s="57">
        <v>77.8</v>
      </c>
      <c r="M251" s="57">
        <v>61.7</v>
      </c>
      <c r="N251" s="57">
        <v>66.3</v>
      </c>
      <c r="O251" s="57">
        <v>112336</v>
      </c>
      <c r="P251" s="57">
        <v>541928</v>
      </c>
      <c r="Q251" s="57">
        <v>77.320099999999996</v>
      </c>
      <c r="R251" s="57">
        <v>77.800799999999995</v>
      </c>
      <c r="S251" s="57">
        <v>69.615799999999993</v>
      </c>
      <c r="T251" s="57">
        <v>75.072500000000005</v>
      </c>
      <c r="U251" s="77">
        <v>0.25335386906665747</v>
      </c>
      <c r="V251" s="24" t="s">
        <v>6049</v>
      </c>
      <c r="W251" s="216" t="s">
        <v>5967</v>
      </c>
      <c r="X251" s="216" t="s">
        <v>5989</v>
      </c>
      <c r="Y251" s="24" t="s">
        <v>5982</v>
      </c>
      <c r="Z251" s="24" t="s">
        <v>6000</v>
      </c>
      <c r="AA251" s="24" t="s">
        <v>5964</v>
      </c>
      <c r="AB251" s="24" t="s">
        <v>5965</v>
      </c>
      <c r="AC251" s="24" t="s">
        <v>5991</v>
      </c>
    </row>
    <row r="252" spans="1:29" s="169" customFormat="1">
      <c r="A252" s="24">
        <v>2032</v>
      </c>
      <c r="B252" s="24" t="s">
        <v>271</v>
      </c>
      <c r="C252" s="57">
        <v>20.9</v>
      </c>
      <c r="D252" s="57">
        <v>30.1</v>
      </c>
      <c r="E252" s="57">
        <v>18.7</v>
      </c>
      <c r="F252" s="57">
        <v>30.1</v>
      </c>
      <c r="G252" s="57">
        <v>32.299999999999997</v>
      </c>
      <c r="H252" s="57">
        <v>46.5</v>
      </c>
      <c r="I252" s="57">
        <v>30.65</v>
      </c>
      <c r="J252" s="57">
        <v>34.799999999999997</v>
      </c>
      <c r="K252" s="57">
        <v>35.049999999999997</v>
      </c>
      <c r="L252" s="57">
        <v>35.9</v>
      </c>
      <c r="M252" s="57">
        <v>28.2</v>
      </c>
      <c r="N252" s="57">
        <v>30.55</v>
      </c>
      <c r="O252" s="57">
        <v>49851</v>
      </c>
      <c r="P252" s="57">
        <v>301496</v>
      </c>
      <c r="Q252" s="57">
        <v>78.369799999999998</v>
      </c>
      <c r="R252" s="57">
        <v>77.7239</v>
      </c>
      <c r="S252" s="57">
        <v>70.280100000000004</v>
      </c>
      <c r="T252" s="57">
        <v>75.242599999999996</v>
      </c>
      <c r="U252" s="77">
        <v>0.202088916602542</v>
      </c>
      <c r="V252" s="24" t="s">
        <v>6049</v>
      </c>
      <c r="W252" s="216" t="s">
        <v>5960</v>
      </c>
      <c r="X252" s="216" t="s">
        <v>5989</v>
      </c>
      <c r="Y252" s="24" t="s">
        <v>6045</v>
      </c>
      <c r="Z252" s="24" t="s">
        <v>5963</v>
      </c>
      <c r="AA252" s="24" t="s">
        <v>5964</v>
      </c>
      <c r="AB252" s="24" t="s">
        <v>5965</v>
      </c>
      <c r="AC252" s="24" t="s">
        <v>5991</v>
      </c>
    </row>
    <row r="253" spans="1:29" s="169" customFormat="1">
      <c r="A253" s="24">
        <v>2033</v>
      </c>
      <c r="B253" s="24" t="s">
        <v>272</v>
      </c>
      <c r="C253" s="57">
        <v>17.3</v>
      </c>
      <c r="D253" s="57">
        <v>28.6</v>
      </c>
      <c r="E253" s="57">
        <v>16.5</v>
      </c>
      <c r="F253" s="57">
        <v>28.6</v>
      </c>
      <c r="G253" s="57">
        <v>29.65</v>
      </c>
      <c r="H253" s="57">
        <v>31.4</v>
      </c>
      <c r="I253" s="57">
        <v>20.3</v>
      </c>
      <c r="J253" s="57">
        <v>23.7</v>
      </c>
      <c r="K253" s="57">
        <v>23.9</v>
      </c>
      <c r="L253" s="57">
        <v>25.7</v>
      </c>
      <c r="M253" s="57">
        <v>19.899999999999999</v>
      </c>
      <c r="N253" s="57">
        <v>21.7</v>
      </c>
      <c r="O253" s="57">
        <v>25068</v>
      </c>
      <c r="P253" s="57">
        <v>85647</v>
      </c>
      <c r="Q253" s="57">
        <v>71.927000000000007</v>
      </c>
      <c r="R253" s="57">
        <v>69.785200000000003</v>
      </c>
      <c r="S253" s="57">
        <v>65.664699999999996</v>
      </c>
      <c r="T253" s="57">
        <v>68.411699999999996</v>
      </c>
      <c r="U253" s="77">
        <v>0.35773193067669234</v>
      </c>
      <c r="V253" s="24" t="s">
        <v>5997</v>
      </c>
      <c r="W253" s="216" t="s">
        <v>5960</v>
      </c>
      <c r="X253" s="216" t="s">
        <v>5961</v>
      </c>
      <c r="Y253" s="24" t="s">
        <v>6045</v>
      </c>
      <c r="Z253" s="24" t="s">
        <v>5964</v>
      </c>
      <c r="AA253" s="24" t="s">
        <v>5964</v>
      </c>
      <c r="AB253" s="24" t="s">
        <v>5991</v>
      </c>
      <c r="AC253" s="24" t="s">
        <v>5991</v>
      </c>
    </row>
    <row r="254" spans="1:29" s="169" customFormat="1">
      <c r="A254" s="24">
        <v>2034</v>
      </c>
      <c r="B254" s="24" t="s">
        <v>273</v>
      </c>
      <c r="C254" s="57">
        <v>32.15</v>
      </c>
      <c r="D254" s="57">
        <v>45.7</v>
      </c>
      <c r="E254" s="57">
        <v>29.1</v>
      </c>
      <c r="F254" s="57">
        <v>43</v>
      </c>
      <c r="G254" s="57">
        <v>45</v>
      </c>
      <c r="H254" s="57">
        <v>47.3</v>
      </c>
      <c r="I254" s="57">
        <v>36.700000000000003</v>
      </c>
      <c r="J254" s="57">
        <v>43.35</v>
      </c>
      <c r="K254" s="57">
        <v>43.6</v>
      </c>
      <c r="L254" s="57">
        <v>44.6</v>
      </c>
      <c r="M254" s="57">
        <v>33.4</v>
      </c>
      <c r="N254" s="57">
        <v>35.700000000000003</v>
      </c>
      <c r="O254" s="57">
        <v>197021</v>
      </c>
      <c r="P254" s="57">
        <v>912107</v>
      </c>
      <c r="Q254" s="57">
        <v>77.152000000000001</v>
      </c>
      <c r="R254" s="57">
        <v>70.831900000000005</v>
      </c>
      <c r="S254" s="57">
        <v>67.882999999999996</v>
      </c>
      <c r="T254" s="57">
        <v>69.8489</v>
      </c>
      <c r="U254" s="77">
        <v>0.26400788991252611</v>
      </c>
      <c r="V254" s="24" t="s">
        <v>6041</v>
      </c>
      <c r="W254" s="216" t="s">
        <v>5960</v>
      </c>
      <c r="X254" s="216" t="s">
        <v>5961</v>
      </c>
      <c r="Y254" s="24" t="s">
        <v>5982</v>
      </c>
      <c r="Z254" s="24" t="s">
        <v>5975</v>
      </c>
      <c r="AA254" s="24" t="s">
        <v>5964</v>
      </c>
      <c r="AB254" s="24" t="s">
        <v>5965</v>
      </c>
      <c r="AC254" s="24" t="s">
        <v>5990</v>
      </c>
    </row>
    <row r="255" spans="1:29" s="169" customFormat="1">
      <c r="A255" s="24">
        <v>2035</v>
      </c>
      <c r="B255" s="24" t="s">
        <v>274</v>
      </c>
      <c r="C255" s="57">
        <v>39</v>
      </c>
      <c r="D255" s="57">
        <v>49.3</v>
      </c>
      <c r="E255" s="57">
        <v>36.4</v>
      </c>
      <c r="F255" s="57">
        <v>49.1</v>
      </c>
      <c r="G255" s="57">
        <v>50</v>
      </c>
      <c r="H255" s="57">
        <v>50.9</v>
      </c>
      <c r="I255" s="57">
        <v>36.799999999999997</v>
      </c>
      <c r="J255" s="57">
        <v>38.9</v>
      </c>
      <c r="K255" s="57">
        <v>39.5</v>
      </c>
      <c r="L255" s="57">
        <v>41.4</v>
      </c>
      <c r="M255" s="57">
        <v>35.1</v>
      </c>
      <c r="N255" s="57">
        <v>35.700000000000003</v>
      </c>
      <c r="O255" s="57">
        <v>1778</v>
      </c>
      <c r="P255" s="57">
        <v>14966</v>
      </c>
      <c r="Q255" s="57">
        <v>49.960799999999999</v>
      </c>
      <c r="R255" s="57">
        <v>43.450200000000002</v>
      </c>
      <c r="S255" s="57">
        <v>37.605200000000004</v>
      </c>
      <c r="T255" s="57">
        <v>41.501899999999999</v>
      </c>
      <c r="U255" s="77">
        <v>0.14520320133042303</v>
      </c>
      <c r="V255" s="24" t="s">
        <v>6102</v>
      </c>
      <c r="W255" s="216" t="s">
        <v>5960</v>
      </c>
      <c r="X255" s="216" t="s">
        <v>5971</v>
      </c>
      <c r="Y255" s="24" t="s">
        <v>5982</v>
      </c>
      <c r="Z255" s="24" t="s">
        <v>5964</v>
      </c>
      <c r="AA255" s="24" t="s">
        <v>5964</v>
      </c>
      <c r="AB255" s="24" t="s">
        <v>5991</v>
      </c>
      <c r="AC255" s="24" t="s">
        <v>5965</v>
      </c>
    </row>
    <row r="256" spans="1:29" s="169" customFormat="1">
      <c r="A256" s="24">
        <v>2038</v>
      </c>
      <c r="B256" s="24" t="s">
        <v>275</v>
      </c>
      <c r="C256" s="57">
        <v>39</v>
      </c>
      <c r="D256" s="57">
        <v>69.3</v>
      </c>
      <c r="E256" s="57">
        <v>37.299999999999997</v>
      </c>
      <c r="F256" s="57">
        <v>61.9</v>
      </c>
      <c r="G256" s="57">
        <v>63</v>
      </c>
      <c r="H256" s="57">
        <v>63.8</v>
      </c>
      <c r="I256" s="57">
        <v>44.45</v>
      </c>
      <c r="J256" s="57">
        <v>45.15</v>
      </c>
      <c r="K256" s="57">
        <v>45.3</v>
      </c>
      <c r="L256" s="57">
        <v>47.8</v>
      </c>
      <c r="M256" s="57">
        <v>37.85</v>
      </c>
      <c r="N256" s="57">
        <v>42.9</v>
      </c>
      <c r="O256" s="57">
        <v>112446</v>
      </c>
      <c r="P256" s="57">
        <v>316077</v>
      </c>
      <c r="Q256" s="57">
        <v>75.767499999999998</v>
      </c>
      <c r="R256" s="57">
        <v>78.088300000000004</v>
      </c>
      <c r="S256" s="57">
        <v>68.256</v>
      </c>
      <c r="T256" s="57">
        <v>74.810900000000004</v>
      </c>
      <c r="U256" s="77">
        <v>0.43481177054958126</v>
      </c>
      <c r="V256" s="24" t="s">
        <v>6110</v>
      </c>
      <c r="W256" s="216" t="s">
        <v>5967</v>
      </c>
      <c r="X256" s="216" t="s">
        <v>5961</v>
      </c>
      <c r="Y256" s="24" t="s">
        <v>5982</v>
      </c>
      <c r="Z256" s="24" t="s">
        <v>5964</v>
      </c>
      <c r="AA256" s="24" t="s">
        <v>5975</v>
      </c>
      <c r="AB256" s="24" t="s">
        <v>5991</v>
      </c>
      <c r="AC256" s="24" t="s">
        <v>5970</v>
      </c>
    </row>
    <row r="257" spans="1:29" s="169" customFormat="1">
      <c r="A257" s="24">
        <v>2049</v>
      </c>
      <c r="B257" s="24" t="s">
        <v>276</v>
      </c>
      <c r="C257" s="57">
        <v>370</v>
      </c>
      <c r="D257" s="57">
        <v>414.5</v>
      </c>
      <c r="E257" s="57">
        <v>370</v>
      </c>
      <c r="F257" s="57">
        <v>395</v>
      </c>
      <c r="G257" s="57">
        <v>392.5</v>
      </c>
      <c r="H257" s="57">
        <v>405</v>
      </c>
      <c r="I257" s="57">
        <v>320</v>
      </c>
      <c r="J257" s="57">
        <v>320</v>
      </c>
      <c r="K257" s="57">
        <v>326</v>
      </c>
      <c r="L257" s="57">
        <v>355</v>
      </c>
      <c r="M257" s="57">
        <v>302.5</v>
      </c>
      <c r="N257" s="57">
        <v>316</v>
      </c>
      <c r="O257" s="57">
        <v>26034</v>
      </c>
      <c r="P257" s="57">
        <v>29465</v>
      </c>
      <c r="Q257" s="57">
        <v>55.7834</v>
      </c>
      <c r="R257" s="57">
        <v>65.275000000000006</v>
      </c>
      <c r="S257" s="57">
        <v>39.907899999999998</v>
      </c>
      <c r="T257" s="57">
        <v>56.819299999999998</v>
      </c>
      <c r="U257" s="77">
        <v>1.0799027094292664</v>
      </c>
      <c r="V257" s="24" t="s">
        <v>6150</v>
      </c>
      <c r="W257" s="216" t="s">
        <v>5967</v>
      </c>
      <c r="X257" s="216" t="s">
        <v>5961</v>
      </c>
      <c r="Y257" s="24" t="s">
        <v>6013</v>
      </c>
      <c r="Z257" s="24" t="s">
        <v>6004</v>
      </c>
      <c r="AA257" s="24" t="s">
        <v>6000</v>
      </c>
      <c r="AB257" s="24" t="s">
        <v>5976</v>
      </c>
      <c r="AC257" s="24" t="s">
        <v>5991</v>
      </c>
    </row>
    <row r="258" spans="1:29" s="169" customFormat="1">
      <c r="A258" s="24">
        <v>2059</v>
      </c>
      <c r="B258" s="24" t="s">
        <v>277</v>
      </c>
      <c r="C258" s="57">
        <v>383.5</v>
      </c>
      <c r="D258" s="57">
        <v>419</v>
      </c>
      <c r="E258" s="57">
        <v>381</v>
      </c>
      <c r="F258" s="57">
        <v>392.5</v>
      </c>
      <c r="G258" s="57">
        <v>400.5</v>
      </c>
      <c r="H258" s="57">
        <v>401</v>
      </c>
      <c r="I258" s="57">
        <v>358</v>
      </c>
      <c r="J258" s="57">
        <v>372.5</v>
      </c>
      <c r="K258" s="57">
        <v>373</v>
      </c>
      <c r="L258" s="57">
        <v>379</v>
      </c>
      <c r="M258" s="57">
        <v>358</v>
      </c>
      <c r="N258" s="57">
        <v>366</v>
      </c>
      <c r="O258" s="57">
        <v>2848</v>
      </c>
      <c r="P258" s="57">
        <v>2851</v>
      </c>
      <c r="Q258" s="57">
        <v>70.845699999999994</v>
      </c>
      <c r="R258" s="57">
        <v>63.495600000000003</v>
      </c>
      <c r="S258" s="57">
        <v>67.3797</v>
      </c>
      <c r="T258" s="57">
        <v>64.790300000000002</v>
      </c>
      <c r="U258" s="77">
        <v>1.2209361237772323</v>
      </c>
      <c r="V258" s="24" t="s">
        <v>6106</v>
      </c>
      <c r="W258" s="216" t="s">
        <v>6020</v>
      </c>
      <c r="X258" s="216" t="s">
        <v>5961</v>
      </c>
      <c r="Y258" s="24" t="s">
        <v>5963</v>
      </c>
      <c r="Z258" s="24" t="s">
        <v>5964</v>
      </c>
      <c r="AA258" s="24" t="s">
        <v>5984</v>
      </c>
      <c r="AB258" s="24" t="s">
        <v>5991</v>
      </c>
      <c r="AC258" s="24" t="s">
        <v>5986</v>
      </c>
    </row>
    <row r="259" spans="1:29" s="169" customFormat="1">
      <c r="A259" s="24">
        <v>2061</v>
      </c>
      <c r="B259" s="24" t="s">
        <v>278</v>
      </c>
      <c r="C259" s="57">
        <v>21.45</v>
      </c>
      <c r="D259" s="57">
        <v>23.15</v>
      </c>
      <c r="E259" s="57">
        <v>18.5</v>
      </c>
      <c r="F259" s="57">
        <v>23.15</v>
      </c>
      <c r="G259" s="57">
        <v>23.5</v>
      </c>
      <c r="H259" s="57">
        <v>24.75</v>
      </c>
      <c r="I259" s="57">
        <v>19.5</v>
      </c>
      <c r="J259" s="57">
        <v>20.05</v>
      </c>
      <c r="K259" s="57">
        <v>20</v>
      </c>
      <c r="L259" s="57">
        <v>21.05</v>
      </c>
      <c r="M259" s="57">
        <v>18.95</v>
      </c>
      <c r="N259" s="57">
        <v>19.55</v>
      </c>
      <c r="O259" s="57">
        <v>2086</v>
      </c>
      <c r="P259" s="57">
        <v>6610</v>
      </c>
      <c r="Q259" s="57">
        <v>50.978000000000002</v>
      </c>
      <c r="R259" s="57">
        <v>61.936900000000001</v>
      </c>
      <c r="S259" s="57">
        <v>44.210299999999997</v>
      </c>
      <c r="T259" s="57">
        <v>56.027999999999999</v>
      </c>
      <c r="U259" s="77">
        <v>0.38571188435031101</v>
      </c>
      <c r="V259" s="24" t="s">
        <v>6151</v>
      </c>
      <c r="W259" s="216" t="s">
        <v>5967</v>
      </c>
      <c r="X259" s="216" t="s">
        <v>5961</v>
      </c>
      <c r="Y259" s="24" t="s">
        <v>6045</v>
      </c>
      <c r="Z259" s="24" t="s">
        <v>5964</v>
      </c>
      <c r="AA259" s="24" t="s">
        <v>5962</v>
      </c>
      <c r="AB259" s="24" t="s">
        <v>5970</v>
      </c>
      <c r="AC259" s="24" t="s">
        <v>5991</v>
      </c>
    </row>
    <row r="260" spans="1:29" s="169" customFormat="1">
      <c r="A260" s="24">
        <v>2062</v>
      </c>
      <c r="B260" s="24" t="s">
        <v>279</v>
      </c>
      <c r="C260" s="57">
        <v>28.45</v>
      </c>
      <c r="D260" s="57">
        <v>32.299999999999997</v>
      </c>
      <c r="E260" s="57">
        <v>26.5</v>
      </c>
      <c r="F260" s="57">
        <v>30.5</v>
      </c>
      <c r="G260" s="57">
        <v>30.4</v>
      </c>
      <c r="H260" s="57">
        <v>35.700000000000003</v>
      </c>
      <c r="I260" s="57">
        <v>29.2</v>
      </c>
      <c r="J260" s="57">
        <v>30.9</v>
      </c>
      <c r="K260" s="57">
        <v>31.15</v>
      </c>
      <c r="L260" s="57">
        <v>32.200000000000003</v>
      </c>
      <c r="M260" s="57">
        <v>26.5</v>
      </c>
      <c r="N260" s="57">
        <v>28.2</v>
      </c>
      <c r="O260" s="57">
        <v>9303</v>
      </c>
      <c r="P260" s="57">
        <v>31745</v>
      </c>
      <c r="Q260" s="57">
        <v>53.555599999999998</v>
      </c>
      <c r="R260" s="57">
        <v>58.365099999999998</v>
      </c>
      <c r="S260" s="57">
        <v>47.3142</v>
      </c>
      <c r="T260" s="57">
        <v>54.681399999999996</v>
      </c>
      <c r="U260" s="77">
        <v>0.35817714075707463</v>
      </c>
      <c r="V260" s="24" t="s">
        <v>5987</v>
      </c>
      <c r="W260" s="216" t="s">
        <v>5967</v>
      </c>
      <c r="X260" s="216" t="s">
        <v>5961</v>
      </c>
      <c r="Y260" s="24" t="s">
        <v>5982</v>
      </c>
      <c r="Z260" s="24" t="s">
        <v>5969</v>
      </c>
      <c r="AA260" s="24" t="s">
        <v>5964</v>
      </c>
      <c r="AB260" s="24" t="s">
        <v>5990</v>
      </c>
      <c r="AC260" s="24" t="s">
        <v>5991</v>
      </c>
    </row>
    <row r="261" spans="1:29" s="169" customFormat="1">
      <c r="A261" s="24">
        <v>2063</v>
      </c>
      <c r="B261" s="24" t="s">
        <v>280</v>
      </c>
      <c r="C261" s="57">
        <v>34.25</v>
      </c>
      <c r="D261" s="57">
        <v>39</v>
      </c>
      <c r="E261" s="57">
        <v>34</v>
      </c>
      <c r="F261" s="57">
        <v>37.6</v>
      </c>
      <c r="G261" s="57">
        <v>38</v>
      </c>
      <c r="H261" s="57">
        <v>39.4</v>
      </c>
      <c r="I261" s="57">
        <v>36</v>
      </c>
      <c r="J261" s="57">
        <v>37.049999999999997</v>
      </c>
      <c r="K261" s="57">
        <v>37.15</v>
      </c>
      <c r="L261" s="57">
        <v>38.1</v>
      </c>
      <c r="M261" s="57">
        <v>34.700000000000003</v>
      </c>
      <c r="N261" s="57">
        <v>35.5</v>
      </c>
      <c r="O261" s="57">
        <v>1288</v>
      </c>
      <c r="P261" s="57">
        <v>3940</v>
      </c>
      <c r="Q261" s="57">
        <v>64.897199999999998</v>
      </c>
      <c r="R261" s="57">
        <v>54.124600000000001</v>
      </c>
      <c r="S261" s="57">
        <v>62.665100000000002</v>
      </c>
      <c r="T261" s="57">
        <v>56.971400000000003</v>
      </c>
      <c r="U261" s="77">
        <v>0.39954878736604627</v>
      </c>
      <c r="V261" s="24" t="s">
        <v>6077</v>
      </c>
      <c r="W261" s="216" t="s">
        <v>6020</v>
      </c>
      <c r="X261" s="216" t="s">
        <v>5961</v>
      </c>
      <c r="Y261" s="24" t="s">
        <v>5982</v>
      </c>
      <c r="Z261" s="24" t="s">
        <v>5962</v>
      </c>
      <c r="AA261" s="24" t="s">
        <v>5964</v>
      </c>
      <c r="AB261" s="24" t="s">
        <v>5991</v>
      </c>
      <c r="AC261" s="24" t="s">
        <v>5990</v>
      </c>
    </row>
    <row r="262" spans="1:29" s="169" customFormat="1">
      <c r="A262" s="24">
        <v>2064</v>
      </c>
      <c r="B262" s="24" t="s">
        <v>281</v>
      </c>
      <c r="C262" s="57">
        <v>16.399999999999999</v>
      </c>
      <c r="D262" s="57">
        <v>23.65</v>
      </c>
      <c r="E262" s="57">
        <v>15.7</v>
      </c>
      <c r="F262" s="57">
        <v>23.65</v>
      </c>
      <c r="G262" s="57">
        <v>25.4</v>
      </c>
      <c r="H262" s="57">
        <v>26</v>
      </c>
      <c r="I262" s="57">
        <v>19.350000000000001</v>
      </c>
      <c r="J262" s="57">
        <v>19.95</v>
      </c>
      <c r="K262" s="57">
        <v>20.2</v>
      </c>
      <c r="L262" s="57">
        <v>20.95</v>
      </c>
      <c r="M262" s="57">
        <v>17.45</v>
      </c>
      <c r="N262" s="57">
        <v>17.600000000000001</v>
      </c>
      <c r="O262" s="57">
        <v>2350</v>
      </c>
      <c r="P262" s="57">
        <v>16407</v>
      </c>
      <c r="Q262" s="57">
        <v>72.082800000000006</v>
      </c>
      <c r="R262" s="57">
        <v>72.878600000000006</v>
      </c>
      <c r="S262" s="57">
        <v>60.176400000000001</v>
      </c>
      <c r="T262" s="57">
        <v>68.644499999999994</v>
      </c>
      <c r="U262" s="77">
        <v>0.17506078029025551</v>
      </c>
      <c r="V262" s="24" t="s">
        <v>6152</v>
      </c>
      <c r="W262" s="216" t="s">
        <v>5967</v>
      </c>
      <c r="X262" s="216" t="s">
        <v>5961</v>
      </c>
      <c r="Y262" s="24" t="s">
        <v>6045</v>
      </c>
      <c r="Z262" s="24" t="s">
        <v>5964</v>
      </c>
      <c r="AA262" s="24" t="s">
        <v>5964</v>
      </c>
      <c r="AB262" s="24" t="s">
        <v>5990</v>
      </c>
      <c r="AC262" s="24" t="s">
        <v>5979</v>
      </c>
    </row>
    <row r="263" spans="1:29" s="169" customFormat="1">
      <c r="A263" s="24">
        <v>2065</v>
      </c>
      <c r="B263" s="24" t="s">
        <v>2125</v>
      </c>
      <c r="C263" s="57">
        <v>46.95</v>
      </c>
      <c r="D263" s="57">
        <v>55.8</v>
      </c>
      <c r="E263" s="57">
        <v>46.3</v>
      </c>
      <c r="F263" s="57">
        <v>53.2</v>
      </c>
      <c r="G263" s="57">
        <v>54.7</v>
      </c>
      <c r="H263" s="57">
        <v>55</v>
      </c>
      <c r="I263" s="57">
        <v>51</v>
      </c>
      <c r="J263" s="57">
        <v>52.7</v>
      </c>
      <c r="K263" s="57">
        <v>52.7</v>
      </c>
      <c r="L263" s="57">
        <v>54.9</v>
      </c>
      <c r="M263" s="57">
        <v>50.1</v>
      </c>
      <c r="N263" s="57">
        <v>53.1</v>
      </c>
      <c r="O263" s="57">
        <v>4805</v>
      </c>
      <c r="P263" s="57">
        <v>6413</v>
      </c>
      <c r="Q263" s="57">
        <v>42.266800000000003</v>
      </c>
      <c r="R263" s="57">
        <v>36.928400000000003</v>
      </c>
      <c r="S263" s="57">
        <v>44.631399999999999</v>
      </c>
      <c r="T263" s="57">
        <v>39.496099999999998</v>
      </c>
      <c r="U263" s="77">
        <v>0.91576138745950075</v>
      </c>
      <c r="V263" s="24" t="s">
        <v>6153</v>
      </c>
      <c r="W263" s="216" t="s">
        <v>6009</v>
      </c>
      <c r="X263" s="216" t="s">
        <v>5971</v>
      </c>
      <c r="Y263" s="24" t="s">
        <v>5982</v>
      </c>
      <c r="Z263" s="24" t="s">
        <v>5964</v>
      </c>
      <c r="AA263" s="24" t="s">
        <v>5972</v>
      </c>
      <c r="AB263" s="24" t="s">
        <v>5986</v>
      </c>
      <c r="AC263" s="24" t="s">
        <v>5970</v>
      </c>
    </row>
    <row r="264" spans="1:29" s="169" customFormat="1">
      <c r="A264" s="24">
        <v>2067</v>
      </c>
      <c r="B264" s="24" t="s">
        <v>283</v>
      </c>
      <c r="C264" s="57">
        <v>13</v>
      </c>
      <c r="D264" s="57">
        <v>15.3</v>
      </c>
      <c r="E264" s="57">
        <v>12</v>
      </c>
      <c r="F264" s="57">
        <v>15.3</v>
      </c>
      <c r="G264" s="57">
        <v>16.100000000000001</v>
      </c>
      <c r="H264" s="57">
        <v>16.75</v>
      </c>
      <c r="I264" s="57">
        <v>12.35</v>
      </c>
      <c r="J264" s="57">
        <v>13</v>
      </c>
      <c r="K264" s="57">
        <v>13</v>
      </c>
      <c r="L264" s="57">
        <v>13.25</v>
      </c>
      <c r="M264" s="57">
        <v>12.3</v>
      </c>
      <c r="N264" s="57">
        <v>12.55</v>
      </c>
      <c r="O264" s="57">
        <v>892</v>
      </c>
      <c r="P264" s="57">
        <v>7333</v>
      </c>
      <c r="Q264" s="57">
        <v>62.9499</v>
      </c>
      <c r="R264" s="57">
        <v>60.009300000000003</v>
      </c>
      <c r="S264" s="57">
        <v>56.975299999999997</v>
      </c>
      <c r="T264" s="57">
        <v>58.997999999999998</v>
      </c>
      <c r="U264" s="77">
        <v>0.14867342454960075</v>
      </c>
      <c r="V264" s="24" t="s">
        <v>6067</v>
      </c>
      <c r="W264" s="216" t="s">
        <v>5960</v>
      </c>
      <c r="X264" s="216" t="s">
        <v>5961</v>
      </c>
      <c r="Y264" s="24" t="s">
        <v>6045</v>
      </c>
      <c r="Z264" s="24" t="s">
        <v>5964</v>
      </c>
      <c r="AA264" s="24" t="s">
        <v>5962</v>
      </c>
      <c r="AB264" s="24" t="s">
        <v>5991</v>
      </c>
      <c r="AC264" s="24" t="s">
        <v>5991</v>
      </c>
    </row>
    <row r="265" spans="1:29" s="169" customFormat="1">
      <c r="A265" s="24">
        <v>2069</v>
      </c>
      <c r="B265" s="24" t="s">
        <v>284</v>
      </c>
      <c r="C265" s="57">
        <v>24.45</v>
      </c>
      <c r="D265" s="57">
        <v>37.200000000000003</v>
      </c>
      <c r="E265" s="57">
        <v>23.55</v>
      </c>
      <c r="F265" s="57">
        <v>37.200000000000003</v>
      </c>
      <c r="G265" s="57">
        <v>38.950000000000003</v>
      </c>
      <c r="H265" s="57">
        <v>48.8</v>
      </c>
      <c r="I265" s="57">
        <v>34.700000000000003</v>
      </c>
      <c r="J265" s="57">
        <v>40.700000000000003</v>
      </c>
      <c r="K265" s="57">
        <v>41.9</v>
      </c>
      <c r="L265" s="57">
        <v>42.35</v>
      </c>
      <c r="M265" s="57">
        <v>32.85</v>
      </c>
      <c r="N265" s="57">
        <v>34.15</v>
      </c>
      <c r="O265" s="57">
        <v>101288</v>
      </c>
      <c r="P265" s="57">
        <v>412520</v>
      </c>
      <c r="Q265" s="57">
        <v>77.268299999999996</v>
      </c>
      <c r="R265" s="57">
        <v>70.036500000000004</v>
      </c>
      <c r="S265" s="57">
        <v>70.397800000000004</v>
      </c>
      <c r="T265" s="57">
        <v>70.156899999999993</v>
      </c>
      <c r="U265" s="77">
        <v>0.30009804238447696</v>
      </c>
      <c r="V265" s="24" t="s">
        <v>6002</v>
      </c>
      <c r="W265" s="216" t="s">
        <v>5967</v>
      </c>
      <c r="X265" s="216" t="s">
        <v>5961</v>
      </c>
      <c r="Y265" s="24" t="s">
        <v>6045</v>
      </c>
      <c r="Z265" s="24" t="s">
        <v>5969</v>
      </c>
      <c r="AA265" s="24" t="s">
        <v>5964</v>
      </c>
      <c r="AB265" s="24" t="s">
        <v>5979</v>
      </c>
      <c r="AC265" s="24" t="s">
        <v>5965</v>
      </c>
    </row>
    <row r="266" spans="1:29" s="169" customFormat="1">
      <c r="A266" s="24">
        <v>2070</v>
      </c>
      <c r="B266" s="24" t="s">
        <v>2131</v>
      </c>
      <c r="C266" s="57">
        <v>28.35</v>
      </c>
      <c r="D266" s="57">
        <v>30.75</v>
      </c>
      <c r="E266" s="57">
        <v>27.85</v>
      </c>
      <c r="F266" s="57">
        <v>28.25</v>
      </c>
      <c r="G266" s="57">
        <v>28.05</v>
      </c>
      <c r="H266" s="57">
        <v>28.95</v>
      </c>
      <c r="I266" s="57">
        <v>27.1</v>
      </c>
      <c r="J266" s="57">
        <v>27.7</v>
      </c>
      <c r="K266" s="57">
        <v>27.25</v>
      </c>
      <c r="L266" s="57">
        <v>39.9</v>
      </c>
      <c r="M266" s="57">
        <v>26.35</v>
      </c>
      <c r="N266" s="57">
        <v>36.5</v>
      </c>
      <c r="O266" s="57">
        <v>6275</v>
      </c>
      <c r="P266" s="57">
        <v>554</v>
      </c>
      <c r="Q266" s="57">
        <v>49.700600000000001</v>
      </c>
      <c r="R266" s="57">
        <v>52.741399999999999</v>
      </c>
      <c r="S266" s="57">
        <v>59.248399999999997</v>
      </c>
      <c r="T266" s="57">
        <v>54.910400000000003</v>
      </c>
      <c r="U266" s="77">
        <v>13.843762535098275</v>
      </c>
      <c r="V266" s="24" t="s">
        <v>6154</v>
      </c>
      <c r="W266" s="216" t="s">
        <v>5981</v>
      </c>
      <c r="X266" s="216" t="s">
        <v>5961</v>
      </c>
      <c r="Y266" s="24" t="s">
        <v>5978</v>
      </c>
      <c r="Z266" s="24" t="s">
        <v>5984</v>
      </c>
      <c r="AA266" s="24" t="s">
        <v>5982</v>
      </c>
      <c r="AB266" s="24" t="s">
        <v>5991</v>
      </c>
      <c r="AC266" s="24" t="s">
        <v>5965</v>
      </c>
    </row>
    <row r="267" spans="1:29" s="169" customFormat="1">
      <c r="A267" s="24">
        <v>2072</v>
      </c>
      <c r="B267" s="24" t="s">
        <v>5727</v>
      </c>
      <c r="C267" s="57">
        <v>183</v>
      </c>
      <c r="D267" s="57">
        <v>212</v>
      </c>
      <c r="E267" s="57">
        <v>179</v>
      </c>
      <c r="F267" s="57">
        <v>203.5</v>
      </c>
      <c r="G267" s="57">
        <v>203</v>
      </c>
      <c r="H267" s="57">
        <v>203.5</v>
      </c>
      <c r="I267" s="57">
        <v>191</v>
      </c>
      <c r="J267" s="57">
        <v>196</v>
      </c>
      <c r="K267" s="57">
        <v>194</v>
      </c>
      <c r="L267" s="57">
        <v>200</v>
      </c>
      <c r="M267" s="57">
        <v>166</v>
      </c>
      <c r="N267" s="57">
        <v>171.5</v>
      </c>
      <c r="O267" s="57">
        <v>2128</v>
      </c>
      <c r="P267" s="57">
        <v>2699</v>
      </c>
      <c r="Q267" s="57"/>
      <c r="R267" s="57"/>
      <c r="S267" s="57"/>
      <c r="T267" s="57"/>
      <c r="U267" s="77">
        <v>0.96364908813964023</v>
      </c>
      <c r="V267" s="24" t="s">
        <v>6093</v>
      </c>
      <c r="W267" s="216" t="s">
        <v>5993</v>
      </c>
      <c r="X267" s="216" t="s">
        <v>5993</v>
      </c>
      <c r="Y267" s="24" t="s">
        <v>5982</v>
      </c>
      <c r="Z267" s="24" t="s">
        <v>5962</v>
      </c>
      <c r="AA267" s="24" t="s">
        <v>5964</v>
      </c>
      <c r="AB267" s="24" t="s">
        <v>5990</v>
      </c>
      <c r="AC267" s="24" t="s">
        <v>5990</v>
      </c>
    </row>
    <row r="268" spans="1:29" s="169" customFormat="1">
      <c r="A268" s="24">
        <v>2101</v>
      </c>
      <c r="B268" s="24" t="s">
        <v>285</v>
      </c>
      <c r="C268" s="57">
        <v>38.1</v>
      </c>
      <c r="D268" s="57">
        <v>39.799999999999997</v>
      </c>
      <c r="E268" s="57">
        <v>37.1</v>
      </c>
      <c r="F268" s="57">
        <v>38.4</v>
      </c>
      <c r="G268" s="57">
        <v>38.4</v>
      </c>
      <c r="H268" s="57">
        <v>40.5</v>
      </c>
      <c r="I268" s="57">
        <v>37.799999999999997</v>
      </c>
      <c r="J268" s="57">
        <v>39.75</v>
      </c>
      <c r="K268" s="57">
        <v>39.799999999999997</v>
      </c>
      <c r="L268" s="57">
        <v>42</v>
      </c>
      <c r="M268" s="57">
        <v>36.6</v>
      </c>
      <c r="N268" s="57">
        <v>37.4</v>
      </c>
      <c r="O268" s="57">
        <v>34248</v>
      </c>
      <c r="P268" s="57">
        <v>41961</v>
      </c>
      <c r="Q268" s="57">
        <v>37.630200000000002</v>
      </c>
      <c r="R268" s="57">
        <v>35.442100000000003</v>
      </c>
      <c r="S268" s="57">
        <v>33.606999999999999</v>
      </c>
      <c r="T268" s="57">
        <v>34.830399999999997</v>
      </c>
      <c r="U268" s="77">
        <v>0.99756122748901765</v>
      </c>
      <c r="V268" s="24" t="s">
        <v>6079</v>
      </c>
      <c r="W268" s="216" t="s">
        <v>5960</v>
      </c>
      <c r="X268" s="216" t="s">
        <v>5971</v>
      </c>
      <c r="Y268" s="24" t="s">
        <v>5969</v>
      </c>
      <c r="Z268" s="24" t="s">
        <v>6010</v>
      </c>
      <c r="AA268" s="24" t="s">
        <v>5964</v>
      </c>
      <c r="AB268" s="24" t="s">
        <v>5986</v>
      </c>
      <c r="AC268" s="24" t="s">
        <v>5965</v>
      </c>
    </row>
    <row r="269" spans="1:29" s="169" customFormat="1">
      <c r="A269" s="24">
        <v>2102</v>
      </c>
      <c r="B269" s="24" t="s">
        <v>286</v>
      </c>
      <c r="C269" s="57">
        <v>27.2</v>
      </c>
      <c r="D269" s="57">
        <v>35.35</v>
      </c>
      <c r="E269" s="57">
        <v>26.55</v>
      </c>
      <c r="F269" s="57">
        <v>28.1</v>
      </c>
      <c r="G269" s="57">
        <v>28.15</v>
      </c>
      <c r="H269" s="57">
        <v>30.25</v>
      </c>
      <c r="I269" s="57">
        <v>25.9</v>
      </c>
      <c r="J269" s="57">
        <v>28.75</v>
      </c>
      <c r="K269" s="57">
        <v>29</v>
      </c>
      <c r="L269" s="57">
        <v>29.3</v>
      </c>
      <c r="M269" s="57">
        <v>25.8</v>
      </c>
      <c r="N269" s="57">
        <v>28.7</v>
      </c>
      <c r="O269" s="57">
        <v>27608</v>
      </c>
      <c r="P269" s="57">
        <v>44089</v>
      </c>
      <c r="Q269" s="57">
        <v>62.615400000000001</v>
      </c>
      <c r="R269" s="57">
        <v>59.960900000000002</v>
      </c>
      <c r="S269" s="57">
        <v>63.317399999999999</v>
      </c>
      <c r="T269" s="57">
        <v>61.079799999999999</v>
      </c>
      <c r="U269" s="77">
        <v>0.76534081315319269</v>
      </c>
      <c r="V269" s="24" t="s">
        <v>6042</v>
      </c>
      <c r="W269" s="216" t="s">
        <v>6009</v>
      </c>
      <c r="X269" s="216" t="s">
        <v>5961</v>
      </c>
      <c r="Y269" s="24" t="s">
        <v>5969</v>
      </c>
      <c r="Z269" s="24" t="s">
        <v>5972</v>
      </c>
      <c r="AA269" s="24" t="s">
        <v>5994</v>
      </c>
      <c r="AB269" s="24" t="s">
        <v>5965</v>
      </c>
      <c r="AC269" s="24" t="s">
        <v>6033</v>
      </c>
    </row>
    <row r="270" spans="1:29" s="169" customFormat="1">
      <c r="A270" s="24">
        <v>2103</v>
      </c>
      <c r="B270" s="24" t="s">
        <v>287</v>
      </c>
      <c r="C270" s="57">
        <v>31.3</v>
      </c>
      <c r="D270" s="57">
        <v>36.950000000000003</v>
      </c>
      <c r="E270" s="57">
        <v>29.95</v>
      </c>
      <c r="F270" s="57">
        <v>35.950000000000003</v>
      </c>
      <c r="G270" s="57">
        <v>36.1</v>
      </c>
      <c r="H270" s="57">
        <v>37.700000000000003</v>
      </c>
      <c r="I270" s="57">
        <v>29.9</v>
      </c>
      <c r="J270" s="57">
        <v>30.3</v>
      </c>
      <c r="K270" s="57">
        <v>30.35</v>
      </c>
      <c r="L270" s="57">
        <v>32.35</v>
      </c>
      <c r="M270" s="57">
        <v>29.6</v>
      </c>
      <c r="N270" s="57">
        <v>31.5</v>
      </c>
      <c r="O270" s="57">
        <v>54098</v>
      </c>
      <c r="P270" s="57">
        <v>134309</v>
      </c>
      <c r="Q270" s="57">
        <v>68.8249</v>
      </c>
      <c r="R270" s="57">
        <v>73.2697</v>
      </c>
      <c r="S270" s="57">
        <v>65.022000000000006</v>
      </c>
      <c r="T270" s="57">
        <v>70.520499999999998</v>
      </c>
      <c r="U270" s="77">
        <v>0.49229595766313339</v>
      </c>
      <c r="V270" s="24" t="s">
        <v>6038</v>
      </c>
      <c r="W270" s="216" t="s">
        <v>5967</v>
      </c>
      <c r="X270" s="216" t="s">
        <v>5961</v>
      </c>
      <c r="Y270" s="24" t="s">
        <v>5982</v>
      </c>
      <c r="Z270" s="24" t="s">
        <v>5964</v>
      </c>
      <c r="AA270" s="24" t="s">
        <v>5982</v>
      </c>
      <c r="AB270" s="24" t="s">
        <v>5991</v>
      </c>
      <c r="AC270" s="24" t="s">
        <v>5991</v>
      </c>
    </row>
    <row r="271" spans="1:29" s="169" customFormat="1">
      <c r="A271" s="24">
        <v>2104</v>
      </c>
      <c r="B271" s="24" t="s">
        <v>5828</v>
      </c>
      <c r="C271" s="57">
        <v>27.65</v>
      </c>
      <c r="D271" s="57">
        <v>27.8</v>
      </c>
      <c r="E271" s="57">
        <v>24.55</v>
      </c>
      <c r="F271" s="57">
        <v>26.85</v>
      </c>
      <c r="G271" s="57">
        <v>26.9</v>
      </c>
      <c r="H271" s="57">
        <v>28.25</v>
      </c>
      <c r="I271" s="57">
        <v>25.5</v>
      </c>
      <c r="J271" s="57">
        <v>26.8</v>
      </c>
      <c r="K271" s="57">
        <v>26.75</v>
      </c>
      <c r="L271" s="57">
        <v>27.15</v>
      </c>
      <c r="M271" s="57">
        <v>22.15</v>
      </c>
      <c r="N271" s="57">
        <v>22.7</v>
      </c>
      <c r="O271" s="57">
        <v>59415</v>
      </c>
      <c r="P271" s="57">
        <v>99516</v>
      </c>
      <c r="Q271" s="57">
        <v>62.040300000000002</v>
      </c>
      <c r="R271" s="57">
        <v>64.068299999999994</v>
      </c>
      <c r="S271" s="57">
        <v>43.212000000000003</v>
      </c>
      <c r="T271" s="57">
        <v>57.116199999999999</v>
      </c>
      <c r="U271" s="77">
        <v>0.72971515468199433</v>
      </c>
      <c r="V271" s="24" t="s">
        <v>6096</v>
      </c>
      <c r="W271" s="216" t="s">
        <v>5967</v>
      </c>
      <c r="X271" s="216" t="s">
        <v>5961</v>
      </c>
      <c r="Y271" s="24" t="s">
        <v>5975</v>
      </c>
      <c r="Z271" s="24" t="s">
        <v>6073</v>
      </c>
      <c r="AA271" s="24" t="s">
        <v>5964</v>
      </c>
      <c r="AB271" s="24" t="s">
        <v>5965</v>
      </c>
      <c r="AC271" s="24" t="s">
        <v>5965</v>
      </c>
    </row>
    <row r="272" spans="1:29" s="169" customFormat="1">
      <c r="A272" s="24">
        <v>2105</v>
      </c>
      <c r="B272" s="24" t="s">
        <v>289</v>
      </c>
      <c r="C272" s="57">
        <v>47</v>
      </c>
      <c r="D272" s="57">
        <v>48.65</v>
      </c>
      <c r="E272" s="57">
        <v>44.05</v>
      </c>
      <c r="F272" s="57">
        <v>46.75</v>
      </c>
      <c r="G272" s="57">
        <v>46.4</v>
      </c>
      <c r="H272" s="57">
        <v>47.2</v>
      </c>
      <c r="I272" s="57">
        <v>43.1</v>
      </c>
      <c r="J272" s="57">
        <v>43.1</v>
      </c>
      <c r="K272" s="57">
        <v>43.25</v>
      </c>
      <c r="L272" s="57">
        <v>44.25</v>
      </c>
      <c r="M272" s="57">
        <v>36.75</v>
      </c>
      <c r="N272" s="57">
        <v>37.6</v>
      </c>
      <c r="O272" s="57">
        <v>105932</v>
      </c>
      <c r="P272" s="57">
        <v>91428</v>
      </c>
      <c r="Q272" s="57">
        <v>51.817</v>
      </c>
      <c r="R272" s="57">
        <v>63.010100000000001</v>
      </c>
      <c r="S272" s="57">
        <v>35.812399999999997</v>
      </c>
      <c r="T272" s="57">
        <v>53.944200000000002</v>
      </c>
      <c r="U272" s="77">
        <v>1.4161137118218099</v>
      </c>
      <c r="V272" s="24" t="s">
        <v>5959</v>
      </c>
      <c r="W272" s="216" t="s">
        <v>5967</v>
      </c>
      <c r="X272" s="216" t="s">
        <v>5961</v>
      </c>
      <c r="Y272" s="24" t="s">
        <v>5994</v>
      </c>
      <c r="Z272" s="24" t="s">
        <v>6004</v>
      </c>
      <c r="AA272" s="24" t="s">
        <v>5964</v>
      </c>
      <c r="AB272" s="24" t="s">
        <v>5965</v>
      </c>
      <c r="AC272" s="24" t="s">
        <v>5965</v>
      </c>
    </row>
    <row r="273" spans="1:29" s="169" customFormat="1">
      <c r="A273" s="24">
        <v>2106</v>
      </c>
      <c r="B273" s="24" t="s">
        <v>290</v>
      </c>
      <c r="C273" s="57">
        <v>40.6</v>
      </c>
      <c r="D273" s="57">
        <v>41.8</v>
      </c>
      <c r="E273" s="57">
        <v>38.9</v>
      </c>
      <c r="F273" s="57">
        <v>40.5</v>
      </c>
      <c r="G273" s="57">
        <v>40.549999999999997</v>
      </c>
      <c r="H273" s="57">
        <v>40.799999999999997</v>
      </c>
      <c r="I273" s="57">
        <v>37.6</v>
      </c>
      <c r="J273" s="57">
        <v>38.049999999999997</v>
      </c>
      <c r="K273" s="57">
        <v>38.200000000000003</v>
      </c>
      <c r="L273" s="57">
        <v>39</v>
      </c>
      <c r="M273" s="57">
        <v>32.200000000000003</v>
      </c>
      <c r="N273" s="57">
        <v>33.15</v>
      </c>
      <c r="O273" s="57">
        <v>21506</v>
      </c>
      <c r="P273" s="57">
        <v>20810</v>
      </c>
      <c r="Q273" s="57">
        <v>53.3795</v>
      </c>
      <c r="R273" s="57">
        <v>64.164900000000003</v>
      </c>
      <c r="S273" s="57">
        <v>38.936</v>
      </c>
      <c r="T273" s="57">
        <v>55.755200000000002</v>
      </c>
      <c r="U273" s="77">
        <v>1.2631000053393135</v>
      </c>
      <c r="V273" s="24" t="s">
        <v>5959</v>
      </c>
      <c r="W273" s="216" t="s">
        <v>5967</v>
      </c>
      <c r="X273" s="216" t="s">
        <v>5961</v>
      </c>
      <c r="Y273" s="24" t="s">
        <v>5994</v>
      </c>
      <c r="Z273" s="24" t="s">
        <v>5964</v>
      </c>
      <c r="AA273" s="24" t="s">
        <v>5964</v>
      </c>
      <c r="AB273" s="24" t="s">
        <v>5965</v>
      </c>
      <c r="AC273" s="24" t="s">
        <v>5965</v>
      </c>
    </row>
    <row r="274" spans="1:29" s="169" customFormat="1">
      <c r="A274" s="24">
        <v>2107</v>
      </c>
      <c r="B274" s="24" t="s">
        <v>291</v>
      </c>
      <c r="C274" s="57">
        <v>24.35</v>
      </c>
      <c r="D274" s="57">
        <v>25.15</v>
      </c>
      <c r="E274" s="57">
        <v>24.1</v>
      </c>
      <c r="F274" s="57">
        <v>24.8</v>
      </c>
      <c r="G274" s="57">
        <v>25</v>
      </c>
      <c r="H274" s="57">
        <v>25.7</v>
      </c>
      <c r="I274" s="57">
        <v>23.65</v>
      </c>
      <c r="J274" s="57">
        <v>23.9</v>
      </c>
      <c r="K274" s="57">
        <v>24.15</v>
      </c>
      <c r="L274" s="57">
        <v>24.25</v>
      </c>
      <c r="M274" s="57">
        <v>22.05</v>
      </c>
      <c r="N274" s="57">
        <v>22.1</v>
      </c>
      <c r="O274" s="57">
        <v>10735</v>
      </c>
      <c r="P274" s="57">
        <v>20150</v>
      </c>
      <c r="Q274" s="57">
        <v>56.660600000000002</v>
      </c>
      <c r="R274" s="57">
        <v>66.726699999999994</v>
      </c>
      <c r="S274" s="57">
        <v>39.870199999999997</v>
      </c>
      <c r="T274" s="57">
        <v>57.774500000000003</v>
      </c>
      <c r="U274" s="77">
        <v>0.6511441963054867</v>
      </c>
      <c r="V274" s="24" t="s">
        <v>6018</v>
      </c>
      <c r="W274" s="216" t="s">
        <v>5967</v>
      </c>
      <c r="X274" s="216" t="s">
        <v>5961</v>
      </c>
      <c r="Y274" s="24" t="s">
        <v>6016</v>
      </c>
      <c r="Z274" s="24" t="s">
        <v>5964</v>
      </c>
      <c r="AA274" s="24" t="s">
        <v>5964</v>
      </c>
      <c r="AB274" s="24" t="s">
        <v>5979</v>
      </c>
      <c r="AC274" s="24" t="s">
        <v>5979</v>
      </c>
    </row>
    <row r="275" spans="1:29" s="169" customFormat="1">
      <c r="A275" s="24">
        <v>2108</v>
      </c>
      <c r="B275" s="24" t="s">
        <v>292</v>
      </c>
      <c r="C275" s="57">
        <v>132.5</v>
      </c>
      <c r="D275" s="57">
        <v>176</v>
      </c>
      <c r="E275" s="57">
        <v>131</v>
      </c>
      <c r="F275" s="57">
        <v>143.5</v>
      </c>
      <c r="G275" s="57">
        <v>144</v>
      </c>
      <c r="H275" s="57">
        <v>146.5</v>
      </c>
      <c r="I275" s="57">
        <v>121</v>
      </c>
      <c r="J275" s="57">
        <v>123</v>
      </c>
      <c r="K275" s="57">
        <v>123</v>
      </c>
      <c r="L275" s="57">
        <v>128</v>
      </c>
      <c r="M275" s="57">
        <v>103</v>
      </c>
      <c r="N275" s="57">
        <v>110</v>
      </c>
      <c r="O275" s="57">
        <v>49218</v>
      </c>
      <c r="P275" s="57">
        <v>117347</v>
      </c>
      <c r="Q275" s="57">
        <v>68.199299999999994</v>
      </c>
      <c r="R275" s="57">
        <v>72.381200000000007</v>
      </c>
      <c r="S275" s="57">
        <v>60.466200000000001</v>
      </c>
      <c r="T275" s="57">
        <v>68.409599999999998</v>
      </c>
      <c r="U275" s="77">
        <v>0.51262779051303686</v>
      </c>
      <c r="V275" s="24" t="s">
        <v>5987</v>
      </c>
      <c r="W275" s="216" t="s">
        <v>5967</v>
      </c>
      <c r="X275" s="216" t="s">
        <v>5961</v>
      </c>
      <c r="Y275" s="24" t="s">
        <v>5963</v>
      </c>
      <c r="Z275" s="24" t="s">
        <v>5964</v>
      </c>
      <c r="AA275" s="24" t="s">
        <v>5964</v>
      </c>
      <c r="AB275" s="24" t="s">
        <v>5990</v>
      </c>
      <c r="AC275" s="24" t="s">
        <v>5991</v>
      </c>
    </row>
    <row r="276" spans="1:29" s="169" customFormat="1">
      <c r="A276" s="24">
        <v>2109</v>
      </c>
      <c r="B276" s="24" t="s">
        <v>293</v>
      </c>
      <c r="C276" s="57">
        <v>18.850000000000001</v>
      </c>
      <c r="D276" s="57">
        <v>21.45</v>
      </c>
      <c r="E276" s="57">
        <v>17.8</v>
      </c>
      <c r="F276" s="57">
        <v>20.25</v>
      </c>
      <c r="G276" s="57">
        <v>20.3</v>
      </c>
      <c r="H276" s="57">
        <v>20.65</v>
      </c>
      <c r="I276" s="57">
        <v>17.95</v>
      </c>
      <c r="J276" s="57">
        <v>18.2</v>
      </c>
      <c r="K276" s="57">
        <v>18.2</v>
      </c>
      <c r="L276" s="57">
        <v>18.649999999999999</v>
      </c>
      <c r="M276" s="57">
        <v>16.5</v>
      </c>
      <c r="N276" s="57">
        <v>17.149999999999999</v>
      </c>
      <c r="O276" s="57">
        <v>5664</v>
      </c>
      <c r="P276" s="57">
        <v>14102</v>
      </c>
      <c r="Q276" s="57">
        <v>53.465800000000002</v>
      </c>
      <c r="R276" s="57">
        <v>51.636600000000001</v>
      </c>
      <c r="S276" s="57">
        <v>49</v>
      </c>
      <c r="T276" s="57">
        <v>50.7577</v>
      </c>
      <c r="U276" s="77">
        <v>0.49089963598543945</v>
      </c>
      <c r="V276" s="24" t="s">
        <v>5987</v>
      </c>
      <c r="W276" s="216" t="s">
        <v>5960</v>
      </c>
      <c r="X276" s="216" t="s">
        <v>5961</v>
      </c>
      <c r="Y276" s="24" t="s">
        <v>5982</v>
      </c>
      <c r="Z276" s="24" t="s">
        <v>5964</v>
      </c>
      <c r="AA276" s="24" t="s">
        <v>5964</v>
      </c>
      <c r="AB276" s="24" t="s">
        <v>5990</v>
      </c>
      <c r="AC276" s="24" t="s">
        <v>5991</v>
      </c>
    </row>
    <row r="277" spans="1:29" s="169" customFormat="1">
      <c r="A277" s="24">
        <v>2114</v>
      </c>
      <c r="B277" s="24" t="s">
        <v>294</v>
      </c>
      <c r="C277" s="57">
        <v>119.5</v>
      </c>
      <c r="D277" s="57">
        <v>149.5</v>
      </c>
      <c r="E277" s="57">
        <v>116.5</v>
      </c>
      <c r="F277" s="57">
        <v>144.5</v>
      </c>
      <c r="G277" s="57">
        <v>144.5</v>
      </c>
      <c r="H277" s="57">
        <v>162</v>
      </c>
      <c r="I277" s="57">
        <v>140</v>
      </c>
      <c r="J277" s="57">
        <v>147</v>
      </c>
      <c r="K277" s="57">
        <v>148</v>
      </c>
      <c r="L277" s="57">
        <v>163</v>
      </c>
      <c r="M277" s="57">
        <v>138</v>
      </c>
      <c r="N277" s="57">
        <v>156</v>
      </c>
      <c r="O277" s="57">
        <v>5759</v>
      </c>
      <c r="P277" s="57">
        <v>6017</v>
      </c>
      <c r="Q277" s="57">
        <v>80.501599999999996</v>
      </c>
      <c r="R277" s="57">
        <v>79.271900000000002</v>
      </c>
      <c r="S277" s="57">
        <v>84.062299999999993</v>
      </c>
      <c r="T277" s="57">
        <v>80.868700000000004</v>
      </c>
      <c r="U277" s="77">
        <v>1.1698151533617713</v>
      </c>
      <c r="V277" s="24" t="s">
        <v>6155</v>
      </c>
      <c r="W277" s="216" t="s">
        <v>6009</v>
      </c>
      <c r="X277" s="216" t="s">
        <v>6012</v>
      </c>
      <c r="Y277" s="24" t="s">
        <v>5982</v>
      </c>
      <c r="Z277" s="24" t="s">
        <v>5969</v>
      </c>
      <c r="AA277" s="24" t="s">
        <v>5982</v>
      </c>
      <c r="AB277" s="24" t="s">
        <v>5991</v>
      </c>
      <c r="AC277" s="24" t="s">
        <v>5986</v>
      </c>
    </row>
    <row r="278" spans="1:29" s="169" customFormat="1">
      <c r="A278" s="24">
        <v>2115</v>
      </c>
      <c r="B278" s="24" t="s">
        <v>295</v>
      </c>
      <c r="C278" s="57">
        <v>47</v>
      </c>
      <c r="D278" s="57">
        <v>48.8</v>
      </c>
      <c r="E278" s="57">
        <v>45.6</v>
      </c>
      <c r="F278" s="57">
        <v>48.6</v>
      </c>
      <c r="G278" s="57">
        <v>49.45</v>
      </c>
      <c r="H278" s="57">
        <v>50.3</v>
      </c>
      <c r="I278" s="57">
        <v>48.8</v>
      </c>
      <c r="J278" s="57">
        <v>49.65</v>
      </c>
      <c r="K278" s="57">
        <v>49.7</v>
      </c>
      <c r="L278" s="57">
        <v>51</v>
      </c>
      <c r="M278" s="57">
        <v>41</v>
      </c>
      <c r="N278" s="57">
        <v>43.5</v>
      </c>
      <c r="O278" s="57">
        <v>1421</v>
      </c>
      <c r="P278" s="57">
        <v>1792</v>
      </c>
      <c r="Q278" s="57">
        <v>61.056399999999996</v>
      </c>
      <c r="R278" s="57">
        <v>64.450800000000001</v>
      </c>
      <c r="S278" s="57">
        <v>46.531799999999997</v>
      </c>
      <c r="T278" s="57">
        <v>58.477800000000002</v>
      </c>
      <c r="U278" s="77">
        <v>0.96918402777777779</v>
      </c>
      <c r="V278" s="24" t="s">
        <v>6049</v>
      </c>
      <c r="W278" s="216" t="s">
        <v>5967</v>
      </c>
      <c r="X278" s="216" t="s">
        <v>5961</v>
      </c>
      <c r="Y278" s="24" t="s">
        <v>6010</v>
      </c>
      <c r="Z278" s="24" t="s">
        <v>6008</v>
      </c>
      <c r="AA278" s="24" t="s">
        <v>5964</v>
      </c>
      <c r="AB278" s="24" t="s">
        <v>5965</v>
      </c>
      <c r="AC278" s="24" t="s">
        <v>5991</v>
      </c>
    </row>
    <row r="279" spans="1:29" s="169" customFormat="1">
      <c r="A279" s="24">
        <v>2201</v>
      </c>
      <c r="B279" s="24" t="s">
        <v>296</v>
      </c>
      <c r="C279" s="57">
        <v>39.5</v>
      </c>
      <c r="D279" s="57">
        <v>43.05</v>
      </c>
      <c r="E279" s="57">
        <v>39.1</v>
      </c>
      <c r="F279" s="57">
        <v>42.6</v>
      </c>
      <c r="G279" s="57">
        <v>42.8</v>
      </c>
      <c r="H279" s="57">
        <v>43.85</v>
      </c>
      <c r="I279" s="57">
        <v>39.299999999999997</v>
      </c>
      <c r="J279" s="57">
        <v>39.9</v>
      </c>
      <c r="K279" s="57">
        <v>39.9</v>
      </c>
      <c r="L279" s="57">
        <v>41.95</v>
      </c>
      <c r="M279" s="57">
        <v>36.049999999999997</v>
      </c>
      <c r="N279" s="57">
        <v>36.950000000000003</v>
      </c>
      <c r="O279" s="57">
        <v>45686</v>
      </c>
      <c r="P279" s="57">
        <v>74387</v>
      </c>
      <c r="Q279" s="57">
        <v>55.465200000000003</v>
      </c>
      <c r="R279" s="57">
        <v>66.113200000000006</v>
      </c>
      <c r="S279" s="57">
        <v>39.371400000000001</v>
      </c>
      <c r="T279" s="57">
        <v>57.199300000000001</v>
      </c>
      <c r="U279" s="77">
        <v>0.75064788799715609</v>
      </c>
      <c r="V279" s="24" t="s">
        <v>6077</v>
      </c>
      <c r="W279" s="216" t="s">
        <v>5967</v>
      </c>
      <c r="X279" s="216" t="s">
        <v>5961</v>
      </c>
      <c r="Y279" s="24" t="s">
        <v>5982</v>
      </c>
      <c r="Z279" s="24" t="s">
        <v>5964</v>
      </c>
      <c r="AA279" s="24" t="s">
        <v>5964</v>
      </c>
      <c r="AB279" s="24" t="s">
        <v>5991</v>
      </c>
      <c r="AC279" s="24" t="s">
        <v>5990</v>
      </c>
    </row>
    <row r="280" spans="1:29" s="169" customFormat="1">
      <c r="A280" s="24">
        <v>2204</v>
      </c>
      <c r="B280" s="24" t="s">
        <v>297</v>
      </c>
      <c r="C280" s="57">
        <v>68.7</v>
      </c>
      <c r="D280" s="57">
        <v>77.5</v>
      </c>
      <c r="E280" s="57">
        <v>68.400000000000006</v>
      </c>
      <c r="F280" s="57">
        <v>76.8</v>
      </c>
      <c r="G280" s="57">
        <v>77.400000000000006</v>
      </c>
      <c r="H280" s="57">
        <v>77.400000000000006</v>
      </c>
      <c r="I280" s="57">
        <v>62</v>
      </c>
      <c r="J280" s="57">
        <v>66.400000000000006</v>
      </c>
      <c r="K280" s="57">
        <v>66.5</v>
      </c>
      <c r="L280" s="57">
        <v>71.900000000000006</v>
      </c>
      <c r="M280" s="57">
        <v>63.3</v>
      </c>
      <c r="N280" s="57">
        <v>65.400000000000006</v>
      </c>
      <c r="O280" s="57">
        <v>26669</v>
      </c>
      <c r="P280" s="57">
        <v>64838</v>
      </c>
      <c r="Q280" s="57">
        <v>83.023799999999994</v>
      </c>
      <c r="R280" s="57">
        <v>85.680899999999994</v>
      </c>
      <c r="S280" s="57">
        <v>75.878299999999996</v>
      </c>
      <c r="T280" s="57">
        <v>82.413399999999996</v>
      </c>
      <c r="U280" s="77">
        <v>0.50272131226201378</v>
      </c>
      <c r="V280" s="24" t="s">
        <v>6156</v>
      </c>
      <c r="W280" s="216" t="s">
        <v>5967</v>
      </c>
      <c r="X280" s="216" t="s">
        <v>5989</v>
      </c>
      <c r="Y280" s="24" t="s">
        <v>5982</v>
      </c>
      <c r="Z280" s="24" t="s">
        <v>6024</v>
      </c>
      <c r="AA280" s="24" t="s">
        <v>5978</v>
      </c>
      <c r="AB280" s="24" t="s">
        <v>5976</v>
      </c>
      <c r="AC280" s="24" t="s">
        <v>5990</v>
      </c>
    </row>
    <row r="281" spans="1:29" s="169" customFormat="1">
      <c r="A281" s="24">
        <v>2206</v>
      </c>
      <c r="B281" s="24" t="s">
        <v>298</v>
      </c>
      <c r="C281" s="57">
        <v>28</v>
      </c>
      <c r="D281" s="57">
        <v>30.5</v>
      </c>
      <c r="E281" s="57">
        <v>27.95</v>
      </c>
      <c r="F281" s="57">
        <v>30.2</v>
      </c>
      <c r="G281" s="57">
        <v>30.2</v>
      </c>
      <c r="H281" s="57">
        <v>31.2</v>
      </c>
      <c r="I281" s="57">
        <v>28.25</v>
      </c>
      <c r="J281" s="57">
        <v>28.75</v>
      </c>
      <c r="K281" s="57">
        <v>29</v>
      </c>
      <c r="L281" s="57">
        <v>29.15</v>
      </c>
      <c r="M281" s="57">
        <v>26</v>
      </c>
      <c r="N281" s="57">
        <v>26.05</v>
      </c>
      <c r="O281" s="57">
        <v>18219</v>
      </c>
      <c r="P281" s="57">
        <v>27189</v>
      </c>
      <c r="Q281" s="57">
        <v>43.378500000000003</v>
      </c>
      <c r="R281" s="57">
        <v>51.313200000000002</v>
      </c>
      <c r="S281" s="57">
        <v>31.817599999999999</v>
      </c>
      <c r="T281" s="57">
        <v>44.814599999999999</v>
      </c>
      <c r="U281" s="77">
        <v>0.81899542707222284</v>
      </c>
      <c r="V281" s="24" t="s">
        <v>6018</v>
      </c>
      <c r="W281" s="216" t="s">
        <v>5967</v>
      </c>
      <c r="X281" s="216" t="s">
        <v>5971</v>
      </c>
      <c r="Y281" s="24" t="s">
        <v>5982</v>
      </c>
      <c r="Z281" s="24" t="s">
        <v>5964</v>
      </c>
      <c r="AA281" s="24" t="s">
        <v>5964</v>
      </c>
      <c r="AB281" s="24" t="s">
        <v>5979</v>
      </c>
      <c r="AC281" s="24" t="s">
        <v>5979</v>
      </c>
    </row>
    <row r="282" spans="1:29" s="169" customFormat="1">
      <c r="A282" s="24">
        <v>2207</v>
      </c>
      <c r="B282" s="24" t="s">
        <v>299</v>
      </c>
      <c r="C282" s="57">
        <v>567</v>
      </c>
      <c r="D282" s="57">
        <v>625</v>
      </c>
      <c r="E282" s="57">
        <v>556</v>
      </c>
      <c r="F282" s="57">
        <v>614</v>
      </c>
      <c r="G282" s="57">
        <v>606</v>
      </c>
      <c r="H282" s="57">
        <v>625</v>
      </c>
      <c r="I282" s="57">
        <v>577</v>
      </c>
      <c r="J282" s="57">
        <v>590</v>
      </c>
      <c r="K282" s="57">
        <v>597</v>
      </c>
      <c r="L282" s="57">
        <v>608</v>
      </c>
      <c r="M282" s="57">
        <v>533</v>
      </c>
      <c r="N282" s="57">
        <v>548</v>
      </c>
      <c r="O282" s="57">
        <v>3416</v>
      </c>
      <c r="P282" s="57">
        <v>5201</v>
      </c>
      <c r="Q282" s="57">
        <v>37.4938</v>
      </c>
      <c r="R282" s="57">
        <v>37.248199999999997</v>
      </c>
      <c r="S282" s="57">
        <v>32.185400000000001</v>
      </c>
      <c r="T282" s="57">
        <v>35.560600000000001</v>
      </c>
      <c r="U282" s="77">
        <v>0.80275160759682962</v>
      </c>
      <c r="V282" s="24" t="s">
        <v>6041</v>
      </c>
      <c r="W282" s="216" t="s">
        <v>5960</v>
      </c>
      <c r="X282" s="216" t="s">
        <v>5971</v>
      </c>
      <c r="Y282" s="24" t="s">
        <v>5982</v>
      </c>
      <c r="Z282" s="24" t="s">
        <v>5962</v>
      </c>
      <c r="AA282" s="24" t="s">
        <v>5964</v>
      </c>
      <c r="AB282" s="24" t="s">
        <v>5965</v>
      </c>
      <c r="AC282" s="24" t="s">
        <v>5990</v>
      </c>
    </row>
    <row r="283" spans="1:29" s="169" customFormat="1">
      <c r="A283" s="24">
        <v>2208</v>
      </c>
      <c r="B283" s="24" t="s">
        <v>300</v>
      </c>
      <c r="C283" s="57">
        <v>22.2</v>
      </c>
      <c r="D283" s="57">
        <v>33.799999999999997</v>
      </c>
      <c r="E283" s="57">
        <v>22</v>
      </c>
      <c r="F283" s="57">
        <v>27.85</v>
      </c>
      <c r="G283" s="57">
        <v>28.3</v>
      </c>
      <c r="H283" s="57">
        <v>28.6</v>
      </c>
      <c r="I283" s="57">
        <v>23.65</v>
      </c>
      <c r="J283" s="57">
        <v>24.05</v>
      </c>
      <c r="K283" s="57">
        <v>24.1</v>
      </c>
      <c r="L283" s="57">
        <v>24.75</v>
      </c>
      <c r="M283" s="57">
        <v>22.35</v>
      </c>
      <c r="N283" s="57">
        <v>23.85</v>
      </c>
      <c r="O283" s="57">
        <v>117941</v>
      </c>
      <c r="P283" s="57">
        <v>406168</v>
      </c>
      <c r="Q283" s="57">
        <v>39.594200000000001</v>
      </c>
      <c r="R283" s="57">
        <v>39.380499999999998</v>
      </c>
      <c r="S283" s="57">
        <v>38.536700000000003</v>
      </c>
      <c r="T283" s="57">
        <v>39.099299999999999</v>
      </c>
      <c r="U283" s="77">
        <v>0.35490267847568269</v>
      </c>
      <c r="V283" s="24" t="s">
        <v>6044</v>
      </c>
      <c r="W283" s="216" t="s">
        <v>5960</v>
      </c>
      <c r="X283" s="216" t="s">
        <v>5971</v>
      </c>
      <c r="Y283" s="24" t="s">
        <v>5982</v>
      </c>
      <c r="Z283" s="24" t="s">
        <v>5964</v>
      </c>
      <c r="AA283" s="24" t="s">
        <v>5994</v>
      </c>
      <c r="AB283" s="24" t="s">
        <v>5991</v>
      </c>
      <c r="AC283" s="24" t="s">
        <v>5976</v>
      </c>
    </row>
    <row r="284" spans="1:29" s="169" customFormat="1">
      <c r="A284" s="24">
        <v>2211</v>
      </c>
      <c r="B284" s="24" t="s">
        <v>5829</v>
      </c>
      <c r="C284" s="57">
        <v>54.3</v>
      </c>
      <c r="D284" s="57">
        <v>73.8</v>
      </c>
      <c r="E284" s="57">
        <v>51.1</v>
      </c>
      <c r="F284" s="57">
        <v>69.7</v>
      </c>
      <c r="G284" s="57">
        <v>71</v>
      </c>
      <c r="H284" s="57">
        <v>71</v>
      </c>
      <c r="I284" s="57">
        <v>53.5</v>
      </c>
      <c r="J284" s="57">
        <v>55.3</v>
      </c>
      <c r="K284" s="57">
        <v>55.4</v>
      </c>
      <c r="L284" s="57">
        <v>56.5</v>
      </c>
      <c r="M284" s="57">
        <v>50</v>
      </c>
      <c r="N284" s="57">
        <v>52.1</v>
      </c>
      <c r="O284" s="57">
        <v>10922</v>
      </c>
      <c r="P284" s="57">
        <v>47921</v>
      </c>
      <c r="Q284" s="57"/>
      <c r="R284" s="57"/>
      <c r="S284" s="57"/>
      <c r="T284" s="57"/>
      <c r="U284" s="77">
        <v>0.27856495296657235</v>
      </c>
      <c r="V284" s="24" t="s">
        <v>5987</v>
      </c>
      <c r="W284" s="216" t="s">
        <v>5993</v>
      </c>
      <c r="X284" s="216" t="s">
        <v>5993</v>
      </c>
      <c r="Y284" s="24" t="s">
        <v>5982</v>
      </c>
      <c r="Z284" s="24" t="s">
        <v>6024</v>
      </c>
      <c r="AA284" s="24" t="s">
        <v>5964</v>
      </c>
      <c r="AB284" s="24" t="s">
        <v>5990</v>
      </c>
      <c r="AC284" s="24" t="s">
        <v>5991</v>
      </c>
    </row>
    <row r="285" spans="1:29" s="169" customFormat="1">
      <c r="A285" s="24">
        <v>2221</v>
      </c>
      <c r="B285" s="24" t="s">
        <v>301</v>
      </c>
      <c r="C285" s="57">
        <v>24.05</v>
      </c>
      <c r="D285" s="57">
        <v>34</v>
      </c>
      <c r="E285" s="57">
        <v>24</v>
      </c>
      <c r="F285" s="57">
        <v>31.05</v>
      </c>
      <c r="G285" s="57">
        <v>31.3</v>
      </c>
      <c r="H285" s="57">
        <v>32.5</v>
      </c>
      <c r="I285" s="57">
        <v>28.2</v>
      </c>
      <c r="J285" s="57">
        <v>30.25</v>
      </c>
      <c r="K285" s="57">
        <v>30.3</v>
      </c>
      <c r="L285" s="57">
        <v>45.35</v>
      </c>
      <c r="M285" s="57">
        <v>29.9</v>
      </c>
      <c r="N285" s="57">
        <v>44.3</v>
      </c>
      <c r="O285" s="57">
        <v>72659</v>
      </c>
      <c r="P285" s="57">
        <v>9029</v>
      </c>
      <c r="Q285" s="57">
        <v>61.093400000000003</v>
      </c>
      <c r="R285" s="57">
        <v>54.674500000000002</v>
      </c>
      <c r="S285" s="57">
        <v>72.530500000000004</v>
      </c>
      <c r="T285" s="57">
        <v>60.6265</v>
      </c>
      <c r="U285" s="77">
        <v>9.8355791831259758</v>
      </c>
      <c r="V285" s="24" t="s">
        <v>6157</v>
      </c>
      <c r="W285" s="216" t="s">
        <v>6009</v>
      </c>
      <c r="X285" s="216" t="s">
        <v>5961</v>
      </c>
      <c r="Y285" s="24" t="s">
        <v>5982</v>
      </c>
      <c r="Z285" s="24" t="s">
        <v>5962</v>
      </c>
      <c r="AA285" s="24" t="s">
        <v>5982</v>
      </c>
      <c r="AB285" s="24" t="s">
        <v>5965</v>
      </c>
      <c r="AC285" s="24" t="s">
        <v>5979</v>
      </c>
    </row>
    <row r="286" spans="1:29" s="169" customFormat="1">
      <c r="A286" s="24">
        <v>2227</v>
      </c>
      <c r="B286" s="24" t="s">
        <v>302</v>
      </c>
      <c r="C286" s="57">
        <v>266.5</v>
      </c>
      <c r="D286" s="57">
        <v>283</v>
      </c>
      <c r="E286" s="57">
        <v>264.5</v>
      </c>
      <c r="F286" s="57">
        <v>271.5</v>
      </c>
      <c r="G286" s="57">
        <v>272</v>
      </c>
      <c r="H286" s="57">
        <v>280</v>
      </c>
      <c r="I286" s="57">
        <v>268</v>
      </c>
      <c r="J286" s="57">
        <v>278</v>
      </c>
      <c r="K286" s="57">
        <v>279</v>
      </c>
      <c r="L286" s="57">
        <v>279.5</v>
      </c>
      <c r="M286" s="57">
        <v>244.5</v>
      </c>
      <c r="N286" s="57">
        <v>249.5</v>
      </c>
      <c r="O286" s="57">
        <v>2146</v>
      </c>
      <c r="P286" s="57">
        <v>1445</v>
      </c>
      <c r="Q286" s="57">
        <v>71.091399999999993</v>
      </c>
      <c r="R286" s="57">
        <v>65.968699999999998</v>
      </c>
      <c r="S286" s="57">
        <v>51.459299999999999</v>
      </c>
      <c r="T286" s="57">
        <v>61.132199999999997</v>
      </c>
      <c r="U286" s="77">
        <v>1.8151480199923107</v>
      </c>
      <c r="V286" s="24" t="s">
        <v>6002</v>
      </c>
      <c r="W286" s="216" t="s">
        <v>5960</v>
      </c>
      <c r="X286" s="216" t="s">
        <v>5961</v>
      </c>
      <c r="Y286" s="24" t="s">
        <v>5963</v>
      </c>
      <c r="Z286" s="24" t="s">
        <v>6016</v>
      </c>
      <c r="AA286" s="24" t="s">
        <v>5964</v>
      </c>
      <c r="AB286" s="24" t="s">
        <v>5979</v>
      </c>
      <c r="AC286" s="24" t="s">
        <v>5965</v>
      </c>
    </row>
    <row r="287" spans="1:29" s="169" customFormat="1">
      <c r="A287" s="24">
        <v>2228</v>
      </c>
      <c r="B287" s="24" t="s">
        <v>303</v>
      </c>
      <c r="C287" s="57">
        <v>71.599999999999994</v>
      </c>
      <c r="D287" s="57">
        <v>75.8</v>
      </c>
      <c r="E287" s="57">
        <v>68.5</v>
      </c>
      <c r="F287" s="57">
        <v>73.900000000000006</v>
      </c>
      <c r="G287" s="57">
        <v>73.900000000000006</v>
      </c>
      <c r="H287" s="57">
        <v>83.5</v>
      </c>
      <c r="I287" s="57">
        <v>70.400000000000006</v>
      </c>
      <c r="J287" s="57">
        <v>72.5</v>
      </c>
      <c r="K287" s="57">
        <v>73.3</v>
      </c>
      <c r="L287" s="57">
        <v>75.400000000000006</v>
      </c>
      <c r="M287" s="57">
        <v>66.8</v>
      </c>
      <c r="N287" s="57">
        <v>68.7</v>
      </c>
      <c r="O287" s="57">
        <v>2877</v>
      </c>
      <c r="P287" s="57">
        <v>9946</v>
      </c>
      <c r="Q287" s="57">
        <v>31.909500000000001</v>
      </c>
      <c r="R287" s="57">
        <v>30.717400000000001</v>
      </c>
      <c r="S287" s="57">
        <v>25.927600000000002</v>
      </c>
      <c r="T287" s="57">
        <v>29.120799999999999</v>
      </c>
      <c r="U287" s="77">
        <v>0.35354246263154371</v>
      </c>
      <c r="V287" s="24" t="s">
        <v>6118</v>
      </c>
      <c r="W287" s="216" t="s">
        <v>5960</v>
      </c>
      <c r="X287" s="216" t="s">
        <v>5971</v>
      </c>
      <c r="Y287" s="24" t="s">
        <v>6010</v>
      </c>
      <c r="Z287" s="24" t="s">
        <v>5978</v>
      </c>
      <c r="AA287" s="24" t="s">
        <v>5964</v>
      </c>
      <c r="AB287" s="24" t="s">
        <v>5990</v>
      </c>
      <c r="AC287" s="24" t="s">
        <v>5990</v>
      </c>
    </row>
    <row r="288" spans="1:29" s="169" customFormat="1">
      <c r="A288" s="24">
        <v>2230</v>
      </c>
      <c r="B288" s="24" t="s">
        <v>304</v>
      </c>
      <c r="C288" s="57">
        <v>15.6</v>
      </c>
      <c r="D288" s="57">
        <v>16.399999999999999</v>
      </c>
      <c r="E288" s="57">
        <v>14.65</v>
      </c>
      <c r="F288" s="57">
        <v>15.25</v>
      </c>
      <c r="G288" s="57">
        <v>15.35</v>
      </c>
      <c r="H288" s="57">
        <v>18</v>
      </c>
      <c r="I288" s="57">
        <v>14.7</v>
      </c>
      <c r="J288" s="57">
        <v>16.649999999999999</v>
      </c>
      <c r="K288" s="57">
        <v>16.3</v>
      </c>
      <c r="L288" s="57">
        <v>16.3</v>
      </c>
      <c r="M288" s="57">
        <v>13.75</v>
      </c>
      <c r="N288" s="57">
        <v>15.3</v>
      </c>
      <c r="O288" s="57">
        <v>1366</v>
      </c>
      <c r="P288" s="57">
        <v>4865</v>
      </c>
      <c r="Q288" s="57">
        <v>50.3155</v>
      </c>
      <c r="R288" s="57">
        <v>56.909599999999998</v>
      </c>
      <c r="S288" s="57">
        <v>43.375799999999998</v>
      </c>
      <c r="T288" s="57">
        <v>52.398400000000002</v>
      </c>
      <c r="U288" s="77">
        <v>0.34317688706177912</v>
      </c>
      <c r="V288" s="24" t="s">
        <v>6014</v>
      </c>
      <c r="W288" s="216" t="s">
        <v>5967</v>
      </c>
      <c r="X288" s="216" t="s">
        <v>5961</v>
      </c>
      <c r="Y288" s="24" t="s">
        <v>5974</v>
      </c>
      <c r="Z288" s="24" t="s">
        <v>5982</v>
      </c>
      <c r="AA288" s="24" t="s">
        <v>6024</v>
      </c>
      <c r="AB288" s="24" t="s">
        <v>5979</v>
      </c>
      <c r="AC288" s="24" t="s">
        <v>5976</v>
      </c>
    </row>
    <row r="289" spans="1:29" s="169" customFormat="1">
      <c r="A289" s="24">
        <v>2231</v>
      </c>
      <c r="B289" s="24" t="s">
        <v>305</v>
      </c>
      <c r="C289" s="57">
        <v>203</v>
      </c>
      <c r="D289" s="57">
        <v>227.5</v>
      </c>
      <c r="E289" s="57">
        <v>180.5</v>
      </c>
      <c r="F289" s="57">
        <v>206.5</v>
      </c>
      <c r="G289" s="57">
        <v>206</v>
      </c>
      <c r="H289" s="57">
        <v>207</v>
      </c>
      <c r="I289" s="57">
        <v>172.5</v>
      </c>
      <c r="J289" s="57">
        <v>175.5</v>
      </c>
      <c r="K289" s="57">
        <v>179</v>
      </c>
      <c r="L289" s="57">
        <v>186</v>
      </c>
      <c r="M289" s="57">
        <v>143</v>
      </c>
      <c r="N289" s="57">
        <v>150</v>
      </c>
      <c r="O289" s="57">
        <v>15717</v>
      </c>
      <c r="P289" s="57">
        <v>28291</v>
      </c>
      <c r="Q289" s="57">
        <v>44.556800000000003</v>
      </c>
      <c r="R289" s="57">
        <v>57.398499999999999</v>
      </c>
      <c r="S289" s="57">
        <v>31.571200000000001</v>
      </c>
      <c r="T289" s="57">
        <v>48.789400000000001</v>
      </c>
      <c r="U289" s="77">
        <v>0.67900274527823923</v>
      </c>
      <c r="V289" s="24" t="s">
        <v>6118</v>
      </c>
      <c r="W289" s="216" t="s">
        <v>5967</v>
      </c>
      <c r="X289" s="216" t="s">
        <v>5971</v>
      </c>
      <c r="Y289" s="24" t="s">
        <v>5968</v>
      </c>
      <c r="Z289" s="24" t="s">
        <v>5964</v>
      </c>
      <c r="AA289" s="24" t="s">
        <v>5964</v>
      </c>
      <c r="AB289" s="24" t="s">
        <v>5990</v>
      </c>
      <c r="AC289" s="24" t="s">
        <v>5990</v>
      </c>
    </row>
    <row r="290" spans="1:29" s="169" customFormat="1">
      <c r="A290" s="24">
        <v>2233</v>
      </c>
      <c r="B290" s="24" t="s">
        <v>306</v>
      </c>
      <c r="C290" s="57">
        <v>108</v>
      </c>
      <c r="D290" s="57">
        <v>143</v>
      </c>
      <c r="E290" s="57">
        <v>108</v>
      </c>
      <c r="F290" s="57">
        <v>138.5</v>
      </c>
      <c r="G290" s="57">
        <v>137.5</v>
      </c>
      <c r="H290" s="57">
        <v>141.5</v>
      </c>
      <c r="I290" s="57">
        <v>122</v>
      </c>
      <c r="J290" s="57">
        <v>128.5</v>
      </c>
      <c r="K290" s="57">
        <v>130</v>
      </c>
      <c r="L290" s="57">
        <v>134</v>
      </c>
      <c r="M290" s="57">
        <v>103</v>
      </c>
      <c r="N290" s="57">
        <v>110</v>
      </c>
      <c r="O290" s="57">
        <v>13472</v>
      </c>
      <c r="P290" s="57">
        <v>22781</v>
      </c>
      <c r="Q290" s="57">
        <v>83.061000000000007</v>
      </c>
      <c r="R290" s="57">
        <v>84.081900000000005</v>
      </c>
      <c r="S290" s="57">
        <v>72.141099999999994</v>
      </c>
      <c r="T290" s="57">
        <v>80.101699999999994</v>
      </c>
      <c r="U290" s="77">
        <v>0.72278555716508397</v>
      </c>
      <c r="V290" s="24" t="s">
        <v>6041</v>
      </c>
      <c r="W290" s="216" t="s">
        <v>5967</v>
      </c>
      <c r="X290" s="216" t="s">
        <v>5989</v>
      </c>
      <c r="Y290" s="24" t="s">
        <v>6013</v>
      </c>
      <c r="Z290" s="24" t="s">
        <v>5964</v>
      </c>
      <c r="AA290" s="24" t="s">
        <v>5964</v>
      </c>
      <c r="AB290" s="24" t="s">
        <v>5965</v>
      </c>
      <c r="AC290" s="24" t="s">
        <v>5990</v>
      </c>
    </row>
    <row r="291" spans="1:29" s="169" customFormat="1">
      <c r="A291" s="24">
        <v>2235</v>
      </c>
      <c r="B291" s="24" t="s">
        <v>307</v>
      </c>
      <c r="C291" s="57">
        <v>41.75</v>
      </c>
      <c r="D291" s="57">
        <v>43</v>
      </c>
      <c r="E291" s="57">
        <v>41.4</v>
      </c>
      <c r="F291" s="57">
        <v>42.95</v>
      </c>
      <c r="G291" s="57">
        <v>42.95</v>
      </c>
      <c r="H291" s="57">
        <v>48.3</v>
      </c>
      <c r="I291" s="57">
        <v>42.3</v>
      </c>
      <c r="J291" s="57">
        <v>43.25</v>
      </c>
      <c r="K291" s="57"/>
      <c r="L291" s="57">
        <v>43.45</v>
      </c>
      <c r="M291" s="57">
        <v>39.9</v>
      </c>
      <c r="N291" s="57">
        <v>40</v>
      </c>
      <c r="O291" s="57">
        <v>215</v>
      </c>
      <c r="P291" s="57">
        <v>472</v>
      </c>
      <c r="Q291" s="57">
        <v>34.094200000000001</v>
      </c>
      <c r="R291" s="57">
        <v>29.859300000000001</v>
      </c>
      <c r="S291" s="57">
        <v>23.126300000000001</v>
      </c>
      <c r="T291" s="57">
        <v>27.614999999999998</v>
      </c>
      <c r="U291" s="77">
        <v>0.55673258003766479</v>
      </c>
      <c r="V291" s="24" t="s">
        <v>6158</v>
      </c>
      <c r="W291" s="216" t="s">
        <v>5960</v>
      </c>
      <c r="X291" s="216" t="s">
        <v>6007</v>
      </c>
      <c r="Y291" s="24" t="s">
        <v>6010</v>
      </c>
      <c r="Z291" s="24" t="s">
        <v>5969</v>
      </c>
      <c r="AA291" s="24" t="s">
        <v>5969</v>
      </c>
      <c r="AB291" s="24" t="s">
        <v>6159</v>
      </c>
      <c r="AC291" s="24" t="s">
        <v>5979</v>
      </c>
    </row>
    <row r="292" spans="1:29" s="169" customFormat="1">
      <c r="A292" s="24">
        <v>2236</v>
      </c>
      <c r="B292" s="24" t="s">
        <v>308</v>
      </c>
      <c r="C292" s="57">
        <v>24.5</v>
      </c>
      <c r="D292" s="57">
        <v>29.45</v>
      </c>
      <c r="E292" s="57">
        <v>23.7</v>
      </c>
      <c r="F292" s="57">
        <v>26.3</v>
      </c>
      <c r="G292" s="57">
        <v>25.7</v>
      </c>
      <c r="H292" s="57">
        <v>27.25</v>
      </c>
      <c r="I292" s="57">
        <v>24.8</v>
      </c>
      <c r="J292" s="57">
        <v>26</v>
      </c>
      <c r="K292" s="57">
        <v>26.1</v>
      </c>
      <c r="L292" s="57">
        <v>27.6</v>
      </c>
      <c r="M292" s="57">
        <v>25.1</v>
      </c>
      <c r="N292" s="57">
        <v>25.95</v>
      </c>
      <c r="O292" s="57">
        <v>289</v>
      </c>
      <c r="P292" s="57">
        <v>732</v>
      </c>
      <c r="Q292" s="57">
        <v>67.811199999999999</v>
      </c>
      <c r="R292" s="57">
        <v>65.197100000000006</v>
      </c>
      <c r="S292" s="57">
        <v>66.798400000000001</v>
      </c>
      <c r="T292" s="57">
        <v>65.730900000000005</v>
      </c>
      <c r="U292" s="77">
        <v>0.48254401942926539</v>
      </c>
      <c r="V292" s="24" t="s">
        <v>6101</v>
      </c>
      <c r="W292" s="216" t="s">
        <v>5967</v>
      </c>
      <c r="X292" s="216" t="s">
        <v>5961</v>
      </c>
      <c r="Y292" s="24" t="s">
        <v>5963</v>
      </c>
      <c r="Z292" s="24" t="s">
        <v>5969</v>
      </c>
      <c r="AA292" s="24" t="s">
        <v>5978</v>
      </c>
      <c r="AB292" s="24" t="s">
        <v>5976</v>
      </c>
      <c r="AC292" s="24" t="s">
        <v>5991</v>
      </c>
    </row>
    <row r="293" spans="1:29" s="169" customFormat="1">
      <c r="A293" s="24">
        <v>2237</v>
      </c>
      <c r="B293" s="24" t="s">
        <v>5830</v>
      </c>
      <c r="C293" s="57">
        <v>37.6</v>
      </c>
      <c r="D293" s="57">
        <v>43</v>
      </c>
      <c r="E293" s="57">
        <v>33</v>
      </c>
      <c r="F293" s="57">
        <v>37.15</v>
      </c>
      <c r="G293" s="57">
        <v>37.15</v>
      </c>
      <c r="H293" s="57">
        <v>38.9</v>
      </c>
      <c r="I293" s="57">
        <v>34.799999999999997</v>
      </c>
      <c r="J293" s="57">
        <v>35.200000000000003</v>
      </c>
      <c r="K293" s="57">
        <v>35.049999999999997</v>
      </c>
      <c r="L293" s="57">
        <v>36.75</v>
      </c>
      <c r="M293" s="57">
        <v>34</v>
      </c>
      <c r="N293" s="57">
        <v>35.5</v>
      </c>
      <c r="O293" s="57">
        <v>803</v>
      </c>
      <c r="P293" s="57">
        <v>1647</v>
      </c>
      <c r="Q293" s="57">
        <v>60.25</v>
      </c>
      <c r="R293" s="57">
        <v>67.483199999999997</v>
      </c>
      <c r="S293" s="57">
        <v>55.512300000000003</v>
      </c>
      <c r="T293" s="57">
        <v>63.492899999999999</v>
      </c>
      <c r="U293" s="77">
        <v>0.59589826620792019</v>
      </c>
      <c r="V293" s="24" t="s">
        <v>6160</v>
      </c>
      <c r="W293" s="216" t="s">
        <v>5967</v>
      </c>
      <c r="X293" s="216" t="s">
        <v>5961</v>
      </c>
      <c r="Y293" s="24" t="s">
        <v>5978</v>
      </c>
      <c r="Z293" s="24" t="s">
        <v>5964</v>
      </c>
      <c r="AA293" s="24" t="s">
        <v>6022</v>
      </c>
      <c r="AB293" s="24" t="s">
        <v>5970</v>
      </c>
      <c r="AC293" s="24" t="s">
        <v>5986</v>
      </c>
    </row>
    <row r="294" spans="1:29" s="169" customFormat="1">
      <c r="A294" s="24">
        <v>2239</v>
      </c>
      <c r="B294" s="24" t="s">
        <v>309</v>
      </c>
      <c r="C294" s="57">
        <v>91.2</v>
      </c>
      <c r="D294" s="57">
        <v>95.8</v>
      </c>
      <c r="E294" s="57">
        <v>85.3</v>
      </c>
      <c r="F294" s="57">
        <v>88.5</v>
      </c>
      <c r="G294" s="57">
        <v>88.1</v>
      </c>
      <c r="H294" s="57">
        <v>92.6</v>
      </c>
      <c r="I294" s="57">
        <v>84.5</v>
      </c>
      <c r="J294" s="57">
        <v>86.1</v>
      </c>
      <c r="K294" s="57">
        <v>87.6</v>
      </c>
      <c r="L294" s="57">
        <v>87.6</v>
      </c>
      <c r="M294" s="57">
        <v>65.400000000000006</v>
      </c>
      <c r="N294" s="57">
        <v>72.099999999999994</v>
      </c>
      <c r="O294" s="57">
        <v>2806</v>
      </c>
      <c r="P294" s="57">
        <v>2920</v>
      </c>
      <c r="Q294" s="57">
        <v>39.539000000000001</v>
      </c>
      <c r="R294" s="57">
        <v>52.366500000000002</v>
      </c>
      <c r="S294" s="57">
        <v>30.075299999999999</v>
      </c>
      <c r="T294" s="57">
        <v>44.936100000000003</v>
      </c>
      <c r="U294" s="77">
        <v>1.1745053272450534</v>
      </c>
      <c r="V294" s="24" t="s">
        <v>6023</v>
      </c>
      <c r="W294" s="216" t="s">
        <v>5967</v>
      </c>
      <c r="X294" s="216" t="s">
        <v>5971</v>
      </c>
      <c r="Y294" s="24" t="s">
        <v>5962</v>
      </c>
      <c r="Z294" s="24" t="s">
        <v>6000</v>
      </c>
      <c r="AA294" s="24" t="s">
        <v>6024</v>
      </c>
      <c r="AB294" s="24" t="s">
        <v>5979</v>
      </c>
      <c r="AC294" s="24" t="s">
        <v>5991</v>
      </c>
    </row>
    <row r="295" spans="1:29" s="169" customFormat="1">
      <c r="A295" s="24">
        <v>2241</v>
      </c>
      <c r="B295" s="24" t="s">
        <v>2174</v>
      </c>
      <c r="C295" s="57">
        <v>53</v>
      </c>
      <c r="D295" s="57">
        <v>61</v>
      </c>
      <c r="E295" s="57">
        <v>51.5</v>
      </c>
      <c r="F295" s="57">
        <v>56.8</v>
      </c>
      <c r="G295" s="57">
        <v>56.8</v>
      </c>
      <c r="H295" s="57">
        <v>79</v>
      </c>
      <c r="I295" s="57">
        <v>55.5</v>
      </c>
      <c r="J295" s="57">
        <v>59.5</v>
      </c>
      <c r="K295" s="57">
        <v>59.5</v>
      </c>
      <c r="L295" s="57">
        <v>64.599999999999994</v>
      </c>
      <c r="M295" s="57">
        <v>52.9</v>
      </c>
      <c r="N295" s="57">
        <v>56.2</v>
      </c>
      <c r="O295" s="57">
        <v>7533</v>
      </c>
      <c r="P295" s="57">
        <v>51996</v>
      </c>
      <c r="Q295" s="57">
        <v>42.274099999999997</v>
      </c>
      <c r="R295" s="57">
        <v>45.488500000000002</v>
      </c>
      <c r="S295" s="57">
        <v>36.840800000000002</v>
      </c>
      <c r="T295" s="57">
        <v>42.605899999999998</v>
      </c>
      <c r="U295" s="77">
        <v>0.17707131317793676</v>
      </c>
      <c r="V295" s="24" t="s">
        <v>6035</v>
      </c>
      <c r="W295" s="216" t="s">
        <v>5967</v>
      </c>
      <c r="X295" s="216" t="s">
        <v>5971</v>
      </c>
      <c r="Y295" s="24" t="s">
        <v>5982</v>
      </c>
      <c r="Z295" s="24" t="s">
        <v>5969</v>
      </c>
      <c r="AA295" s="24" t="s">
        <v>5964</v>
      </c>
      <c r="AB295" s="24" t="s">
        <v>5986</v>
      </c>
      <c r="AC295" s="24" t="s">
        <v>5991</v>
      </c>
    </row>
    <row r="296" spans="1:29" s="169" customFormat="1">
      <c r="A296" s="24">
        <v>2243</v>
      </c>
      <c r="B296" s="24" t="s">
        <v>4486</v>
      </c>
      <c r="C296" s="57">
        <v>10.1</v>
      </c>
      <c r="D296" s="57">
        <v>12.7</v>
      </c>
      <c r="E296" s="57">
        <v>9.86</v>
      </c>
      <c r="F296" s="57">
        <v>11.7</v>
      </c>
      <c r="G296" s="57">
        <v>12</v>
      </c>
      <c r="H296" s="57">
        <v>12.15</v>
      </c>
      <c r="I296" s="57">
        <v>9.77</v>
      </c>
      <c r="J296" s="57">
        <v>10</v>
      </c>
      <c r="K296" s="57"/>
      <c r="L296" s="57">
        <v>14.1</v>
      </c>
      <c r="M296" s="57">
        <v>9.6999999999999993</v>
      </c>
      <c r="N296" s="57">
        <v>12.5</v>
      </c>
      <c r="O296" s="57">
        <v>10332</v>
      </c>
      <c r="P296" s="57">
        <v>1009</v>
      </c>
      <c r="Q296" s="57">
        <v>25.309000000000001</v>
      </c>
      <c r="R296" s="57">
        <v>29.520199999999999</v>
      </c>
      <c r="S296" s="57">
        <v>34.821399999999997</v>
      </c>
      <c r="T296" s="57">
        <v>31.287199999999999</v>
      </c>
      <c r="U296" s="77">
        <v>12.515361744301288</v>
      </c>
      <c r="V296" s="24" t="s">
        <v>6161</v>
      </c>
      <c r="W296" s="216" t="s">
        <v>5981</v>
      </c>
      <c r="X296" s="216" t="s">
        <v>5971</v>
      </c>
      <c r="Y296" s="24" t="s">
        <v>5982</v>
      </c>
      <c r="Z296" s="24" t="s">
        <v>5964</v>
      </c>
      <c r="AA296" s="24" t="s">
        <v>5972</v>
      </c>
      <c r="AB296" s="24" t="s">
        <v>5986</v>
      </c>
      <c r="AC296" s="24" t="s">
        <v>5976</v>
      </c>
    </row>
    <row r="297" spans="1:29" s="169" customFormat="1">
      <c r="A297" s="24">
        <v>2245</v>
      </c>
      <c r="B297" s="24" t="s">
        <v>2176</v>
      </c>
      <c r="C297" s="57">
        <v>28.4</v>
      </c>
      <c r="D297" s="57">
        <v>29.25</v>
      </c>
      <c r="E297" s="57">
        <v>27</v>
      </c>
      <c r="F297" s="57"/>
      <c r="G297" s="57"/>
      <c r="H297" s="57">
        <v>29.75</v>
      </c>
      <c r="I297" s="57">
        <v>27.1</v>
      </c>
      <c r="J297" s="57">
        <v>27.2</v>
      </c>
      <c r="K297" s="57"/>
      <c r="L297" s="57">
        <v>32.75</v>
      </c>
      <c r="M297" s="57">
        <v>27.5</v>
      </c>
      <c r="N297" s="57">
        <v>30.5</v>
      </c>
      <c r="O297" s="57">
        <v>190</v>
      </c>
      <c r="P297" s="57">
        <v>32</v>
      </c>
      <c r="Q297" s="57"/>
      <c r="R297" s="57"/>
      <c r="S297" s="57"/>
      <c r="T297" s="57"/>
      <c r="U297" s="77">
        <v>7.2569444444444438</v>
      </c>
      <c r="V297" s="24" t="s">
        <v>6162</v>
      </c>
      <c r="W297" s="216" t="s">
        <v>5993</v>
      </c>
      <c r="X297" s="216" t="s">
        <v>5993</v>
      </c>
      <c r="Y297" s="24" t="s">
        <v>5994</v>
      </c>
      <c r="Z297" s="24" t="s">
        <v>5969</v>
      </c>
      <c r="AA297" s="24" t="s">
        <v>5972</v>
      </c>
      <c r="AB297" s="24" t="s">
        <v>5986</v>
      </c>
      <c r="AC297" s="24" t="s">
        <v>5976</v>
      </c>
    </row>
    <row r="298" spans="1:29" s="169" customFormat="1">
      <c r="A298" s="24">
        <v>2246</v>
      </c>
      <c r="B298" s="24" t="s">
        <v>2178</v>
      </c>
      <c r="C298" s="57">
        <v>19</v>
      </c>
      <c r="D298" s="57">
        <v>21.05</v>
      </c>
      <c r="E298" s="57">
        <v>18.05</v>
      </c>
      <c r="F298" s="57">
        <v>19</v>
      </c>
      <c r="G298" s="57">
        <v>18.600000000000001</v>
      </c>
      <c r="H298" s="57">
        <v>22.9</v>
      </c>
      <c r="I298" s="57">
        <v>17.95</v>
      </c>
      <c r="J298" s="57">
        <v>19.100000000000001</v>
      </c>
      <c r="K298" s="57">
        <v>19.399999999999999</v>
      </c>
      <c r="L298" s="57">
        <v>22.4</v>
      </c>
      <c r="M298" s="57">
        <v>18.45</v>
      </c>
      <c r="N298" s="57">
        <v>21.25</v>
      </c>
      <c r="O298" s="57">
        <v>7787</v>
      </c>
      <c r="P298" s="57">
        <v>6155</v>
      </c>
      <c r="Q298" s="57">
        <v>35.876800000000003</v>
      </c>
      <c r="R298" s="57">
        <v>40.462899999999998</v>
      </c>
      <c r="S298" s="57">
        <v>42.197499999999998</v>
      </c>
      <c r="T298" s="57">
        <v>41.0411</v>
      </c>
      <c r="U298" s="77">
        <v>1.5462947919487318</v>
      </c>
      <c r="V298" s="24" t="s">
        <v>6163</v>
      </c>
      <c r="W298" s="216" t="s">
        <v>5981</v>
      </c>
      <c r="X298" s="216" t="s">
        <v>5971</v>
      </c>
      <c r="Y298" s="24" t="s">
        <v>6164</v>
      </c>
      <c r="Z298" s="24" t="s">
        <v>5969</v>
      </c>
      <c r="AA298" s="24" t="s">
        <v>5982</v>
      </c>
      <c r="AB298" s="24" t="s">
        <v>5991</v>
      </c>
      <c r="AC298" s="24" t="s">
        <v>5990</v>
      </c>
    </row>
    <row r="299" spans="1:29" s="169" customFormat="1">
      <c r="A299" s="24">
        <v>2247</v>
      </c>
      <c r="B299" s="24" t="s">
        <v>4489</v>
      </c>
      <c r="C299" s="57">
        <v>221.5</v>
      </c>
      <c r="D299" s="57">
        <v>233</v>
      </c>
      <c r="E299" s="57">
        <v>219</v>
      </c>
      <c r="F299" s="57">
        <v>227.5</v>
      </c>
      <c r="G299" s="57">
        <v>228.5</v>
      </c>
      <c r="H299" s="57">
        <v>231</v>
      </c>
      <c r="I299" s="57">
        <v>224</v>
      </c>
      <c r="J299" s="57">
        <v>225</v>
      </c>
      <c r="K299" s="57">
        <v>225</v>
      </c>
      <c r="L299" s="57">
        <v>226</v>
      </c>
      <c r="M299" s="57">
        <v>215</v>
      </c>
      <c r="N299" s="57">
        <v>219</v>
      </c>
      <c r="O299" s="57">
        <v>800</v>
      </c>
      <c r="P299" s="57">
        <v>1159</v>
      </c>
      <c r="Q299" s="57">
        <v>16.612500000000001</v>
      </c>
      <c r="R299" s="57">
        <v>17.986000000000001</v>
      </c>
      <c r="S299" s="57">
        <v>15.8369</v>
      </c>
      <c r="T299" s="57">
        <v>17.269600000000001</v>
      </c>
      <c r="U299" s="77">
        <v>0.84363915252612409</v>
      </c>
      <c r="V299" s="24" t="s">
        <v>5983</v>
      </c>
      <c r="W299" s="216" t="s">
        <v>5967</v>
      </c>
      <c r="X299" s="216" t="s">
        <v>6047</v>
      </c>
      <c r="Y299" s="24" t="s">
        <v>6010</v>
      </c>
      <c r="Z299" s="24" t="s">
        <v>5984</v>
      </c>
      <c r="AA299" s="24" t="s">
        <v>5962</v>
      </c>
      <c r="AB299" s="24" t="s">
        <v>5965</v>
      </c>
      <c r="AC299" s="24" t="s">
        <v>5986</v>
      </c>
    </row>
    <row r="300" spans="1:29" s="169" customFormat="1">
      <c r="A300" s="24">
        <v>2249</v>
      </c>
      <c r="B300" s="24" t="s">
        <v>5831</v>
      </c>
      <c r="C300" s="57">
        <v>61.5</v>
      </c>
      <c r="D300" s="57">
        <v>71.8</v>
      </c>
      <c r="E300" s="57">
        <v>60</v>
      </c>
      <c r="F300" s="57">
        <v>70</v>
      </c>
      <c r="G300" s="57">
        <v>71.2</v>
      </c>
      <c r="H300" s="57">
        <v>72.5</v>
      </c>
      <c r="I300" s="57">
        <v>67.5</v>
      </c>
      <c r="J300" s="57">
        <v>68.099999999999994</v>
      </c>
      <c r="K300" s="57">
        <v>69.5</v>
      </c>
      <c r="L300" s="57">
        <v>70.5</v>
      </c>
      <c r="M300" s="57">
        <v>58</v>
      </c>
      <c r="N300" s="57">
        <v>58.3</v>
      </c>
      <c r="O300" s="57">
        <v>446</v>
      </c>
      <c r="P300" s="57">
        <v>1089</v>
      </c>
      <c r="Q300" s="57"/>
      <c r="R300" s="57"/>
      <c r="S300" s="57"/>
      <c r="T300" s="57"/>
      <c r="U300" s="77">
        <v>0.50056116722783395</v>
      </c>
      <c r="V300" s="24" t="s">
        <v>6087</v>
      </c>
      <c r="W300" s="216" t="s">
        <v>5993</v>
      </c>
      <c r="X300" s="216" t="s">
        <v>5993</v>
      </c>
      <c r="Y300" s="24" t="s">
        <v>5982</v>
      </c>
      <c r="Z300" s="24" t="s">
        <v>5964</v>
      </c>
      <c r="AA300" s="24" t="s">
        <v>5964</v>
      </c>
      <c r="AB300" s="24" t="s">
        <v>5965</v>
      </c>
      <c r="AC300" s="24" t="s">
        <v>5979</v>
      </c>
    </row>
    <row r="301" spans="1:29" s="169" customFormat="1">
      <c r="A301" s="24">
        <v>2250</v>
      </c>
      <c r="B301" s="24" t="s">
        <v>5832</v>
      </c>
      <c r="C301" s="57">
        <v>158</v>
      </c>
      <c r="D301" s="57">
        <v>220</v>
      </c>
      <c r="E301" s="57">
        <v>137.5</v>
      </c>
      <c r="F301" s="57">
        <v>195</v>
      </c>
      <c r="G301" s="57">
        <v>193</v>
      </c>
      <c r="H301" s="57">
        <v>213.5</v>
      </c>
      <c r="I301" s="57">
        <v>151</v>
      </c>
      <c r="J301" s="57">
        <v>176.5</v>
      </c>
      <c r="K301" s="57">
        <v>176.5</v>
      </c>
      <c r="L301" s="57">
        <v>177.5</v>
      </c>
      <c r="M301" s="57">
        <v>125</v>
      </c>
      <c r="N301" s="57">
        <v>134</v>
      </c>
      <c r="O301" s="57">
        <v>2653</v>
      </c>
      <c r="P301" s="57">
        <v>10958</v>
      </c>
      <c r="Q301" s="57"/>
      <c r="R301" s="57"/>
      <c r="S301" s="57"/>
      <c r="T301" s="57"/>
      <c r="U301" s="77">
        <v>0.29590760682200729</v>
      </c>
      <c r="V301" s="24" t="s">
        <v>6104</v>
      </c>
      <c r="W301" s="216" t="s">
        <v>5993</v>
      </c>
      <c r="X301" s="216" t="s">
        <v>5993</v>
      </c>
      <c r="Y301" s="24" t="s">
        <v>5982</v>
      </c>
      <c r="Z301" s="24" t="s">
        <v>5974</v>
      </c>
      <c r="AA301" s="24" t="s">
        <v>5964</v>
      </c>
      <c r="AB301" s="24" t="s">
        <v>5979</v>
      </c>
      <c r="AC301" s="24" t="s">
        <v>5990</v>
      </c>
    </row>
    <row r="302" spans="1:29" s="169" customFormat="1">
      <c r="A302" s="24">
        <v>2252</v>
      </c>
      <c r="B302" s="24" t="s">
        <v>5833</v>
      </c>
      <c r="C302" s="57"/>
      <c r="D302" s="57">
        <v>-1</v>
      </c>
      <c r="E302" s="57">
        <v>1000000</v>
      </c>
      <c r="F302" s="57"/>
      <c r="G302" s="57"/>
      <c r="H302" s="57">
        <v>-1</v>
      </c>
      <c r="I302" s="57">
        <v>1000000</v>
      </c>
      <c r="J302" s="57"/>
      <c r="K302" s="57">
        <v>95.9</v>
      </c>
      <c r="L302" s="57">
        <v>120</v>
      </c>
      <c r="M302" s="57">
        <v>80</v>
      </c>
      <c r="N302" s="57">
        <v>90.8</v>
      </c>
      <c r="O302" s="57">
        <v>861</v>
      </c>
      <c r="P302" s="57">
        <v>0</v>
      </c>
      <c r="Q302" s="57"/>
      <c r="R302" s="57"/>
      <c r="S302" s="57"/>
      <c r="T302" s="57"/>
      <c r="U302" s="77" t="e">
        <v>#DIV/0!</v>
      </c>
      <c r="V302" s="24" t="s">
        <v>6165</v>
      </c>
      <c r="W302" s="216" t="s">
        <v>5993</v>
      </c>
      <c r="X302" s="216" t="s">
        <v>5993</v>
      </c>
      <c r="Y302" s="24" t="s">
        <v>6166</v>
      </c>
      <c r="Z302" s="24" t="s">
        <v>6166</v>
      </c>
      <c r="AA302" s="24" t="s">
        <v>5978</v>
      </c>
      <c r="AB302" s="24" t="s">
        <v>5976</v>
      </c>
      <c r="AC302" s="24" t="s">
        <v>5991</v>
      </c>
    </row>
    <row r="303" spans="1:29" s="169" customFormat="1">
      <c r="A303" s="24">
        <v>2301</v>
      </c>
      <c r="B303" s="24" t="s">
        <v>310</v>
      </c>
      <c r="C303" s="57">
        <v>66</v>
      </c>
      <c r="D303" s="57">
        <v>67.3</v>
      </c>
      <c r="E303" s="57">
        <v>57.2</v>
      </c>
      <c r="F303" s="57">
        <v>57.6</v>
      </c>
      <c r="G303" s="57">
        <v>57.5</v>
      </c>
      <c r="H303" s="57">
        <v>65</v>
      </c>
      <c r="I303" s="57">
        <v>56.1</v>
      </c>
      <c r="J303" s="57">
        <v>64.099999999999994</v>
      </c>
      <c r="K303" s="57">
        <v>64</v>
      </c>
      <c r="L303" s="57">
        <v>64.400000000000006</v>
      </c>
      <c r="M303" s="57">
        <v>56.6</v>
      </c>
      <c r="N303" s="57">
        <v>58.4</v>
      </c>
      <c r="O303" s="57">
        <v>101574</v>
      </c>
      <c r="P303" s="57">
        <v>172784</v>
      </c>
      <c r="Q303" s="57">
        <v>78.373099999999994</v>
      </c>
      <c r="R303" s="57">
        <v>78.232200000000006</v>
      </c>
      <c r="S303" s="57">
        <v>69.669200000000004</v>
      </c>
      <c r="T303" s="57">
        <v>75.377899999999997</v>
      </c>
      <c r="U303" s="77">
        <v>0.71850402815075465</v>
      </c>
      <c r="V303" s="24" t="s">
        <v>6137</v>
      </c>
      <c r="W303" s="216" t="s">
        <v>5960</v>
      </c>
      <c r="X303" s="216" t="s">
        <v>5989</v>
      </c>
      <c r="Y303" s="24" t="s">
        <v>5964</v>
      </c>
      <c r="Z303" s="24" t="s">
        <v>5982</v>
      </c>
      <c r="AA303" s="24" t="s">
        <v>5964</v>
      </c>
      <c r="AB303" s="24" t="s">
        <v>5965</v>
      </c>
      <c r="AC303" s="24" t="s">
        <v>5990</v>
      </c>
    </row>
    <row r="304" spans="1:29" s="169" customFormat="1">
      <c r="A304" s="24">
        <v>2302</v>
      </c>
      <c r="B304" s="24" t="s">
        <v>311</v>
      </c>
      <c r="C304" s="57">
        <v>18.5</v>
      </c>
      <c r="D304" s="57">
        <v>20.9</v>
      </c>
      <c r="E304" s="57">
        <v>16.7</v>
      </c>
      <c r="F304" s="57">
        <v>19.3</v>
      </c>
      <c r="G304" s="57">
        <v>19.45</v>
      </c>
      <c r="H304" s="57">
        <v>23.1</v>
      </c>
      <c r="I304" s="57">
        <v>18.55</v>
      </c>
      <c r="J304" s="57">
        <v>19.55</v>
      </c>
      <c r="K304" s="57">
        <v>19.5</v>
      </c>
      <c r="L304" s="57">
        <v>20</v>
      </c>
      <c r="M304" s="57">
        <v>16.3</v>
      </c>
      <c r="N304" s="57">
        <v>17.600000000000001</v>
      </c>
      <c r="O304" s="57">
        <v>8311</v>
      </c>
      <c r="P304" s="57">
        <v>68673</v>
      </c>
      <c r="Q304" s="57">
        <v>45.3964</v>
      </c>
      <c r="R304" s="57">
        <v>56.2256</v>
      </c>
      <c r="S304" s="57">
        <v>36.567300000000003</v>
      </c>
      <c r="T304" s="57">
        <v>49.672800000000002</v>
      </c>
      <c r="U304" s="77">
        <v>0.14791677790236177</v>
      </c>
      <c r="V304" s="24" t="s">
        <v>6014</v>
      </c>
      <c r="W304" s="216" t="s">
        <v>5967</v>
      </c>
      <c r="X304" s="216" t="s">
        <v>5971</v>
      </c>
      <c r="Y304" s="24" t="s">
        <v>6022</v>
      </c>
      <c r="Z304" s="24" t="s">
        <v>5969</v>
      </c>
      <c r="AA304" s="24" t="s">
        <v>5964</v>
      </c>
      <c r="AB304" s="24" t="s">
        <v>5965</v>
      </c>
      <c r="AC304" s="24" t="s">
        <v>5986</v>
      </c>
    </row>
    <row r="305" spans="1:29" s="169" customFormat="1">
      <c r="A305" s="24">
        <v>2303</v>
      </c>
      <c r="B305" s="24" t="s">
        <v>312</v>
      </c>
      <c r="C305" s="57">
        <v>53.2</v>
      </c>
      <c r="D305" s="57">
        <v>55.3</v>
      </c>
      <c r="E305" s="57">
        <v>50.2</v>
      </c>
      <c r="F305" s="57">
        <v>53.1</v>
      </c>
      <c r="G305" s="57">
        <v>53.3</v>
      </c>
      <c r="H305" s="57">
        <v>59.9</v>
      </c>
      <c r="I305" s="57">
        <v>50.2</v>
      </c>
      <c r="J305" s="57">
        <v>57.8</v>
      </c>
      <c r="K305" s="57">
        <v>59.3</v>
      </c>
      <c r="L305" s="57">
        <v>63.9</v>
      </c>
      <c r="M305" s="57">
        <v>54.4</v>
      </c>
      <c r="N305" s="57">
        <v>58.4</v>
      </c>
      <c r="O305" s="57">
        <v>4035714</v>
      </c>
      <c r="P305" s="57">
        <v>4319242</v>
      </c>
      <c r="Q305" s="57">
        <v>80.679100000000005</v>
      </c>
      <c r="R305" s="57">
        <v>80.804599999999994</v>
      </c>
      <c r="S305" s="57">
        <v>79.217100000000002</v>
      </c>
      <c r="T305" s="57">
        <v>80.275400000000005</v>
      </c>
      <c r="U305" s="77">
        <v>1.1419918896263126</v>
      </c>
      <c r="V305" s="24" t="s">
        <v>6167</v>
      </c>
      <c r="W305" s="216" t="s">
        <v>5967</v>
      </c>
      <c r="X305" s="216" t="s">
        <v>5989</v>
      </c>
      <c r="Y305" s="24" t="s">
        <v>5994</v>
      </c>
      <c r="Z305" s="24" t="s">
        <v>5982</v>
      </c>
      <c r="AA305" s="24" t="s">
        <v>6073</v>
      </c>
      <c r="AB305" s="24" t="s">
        <v>5970</v>
      </c>
      <c r="AC305" s="24" t="s">
        <v>5986</v>
      </c>
    </row>
    <row r="306" spans="1:29" s="169" customFormat="1">
      <c r="A306" s="24">
        <v>2305</v>
      </c>
      <c r="B306" s="24" t="s">
        <v>313</v>
      </c>
      <c r="C306" s="57">
        <v>9.2200000000000006</v>
      </c>
      <c r="D306" s="57">
        <v>9.6999999999999993</v>
      </c>
      <c r="E306" s="57">
        <v>8.27</v>
      </c>
      <c r="F306" s="57">
        <v>8.51</v>
      </c>
      <c r="G306" s="57">
        <v>8.6300000000000008</v>
      </c>
      <c r="H306" s="57">
        <v>9.08</v>
      </c>
      <c r="I306" s="57">
        <v>8.14</v>
      </c>
      <c r="J306" s="57">
        <v>8.2100000000000009</v>
      </c>
      <c r="K306" s="57">
        <v>8.2799999999999994</v>
      </c>
      <c r="L306" s="57">
        <v>8.65</v>
      </c>
      <c r="M306" s="57">
        <v>7.6</v>
      </c>
      <c r="N306" s="57">
        <v>7.8</v>
      </c>
      <c r="O306" s="57">
        <v>12781</v>
      </c>
      <c r="P306" s="57">
        <v>27352</v>
      </c>
      <c r="Q306" s="57">
        <v>39.673200000000001</v>
      </c>
      <c r="R306" s="57">
        <v>55.2819</v>
      </c>
      <c r="S306" s="57">
        <v>29.3504</v>
      </c>
      <c r="T306" s="57">
        <v>46.638100000000001</v>
      </c>
      <c r="U306" s="77">
        <v>0.571118098209353</v>
      </c>
      <c r="V306" s="24" t="s">
        <v>5999</v>
      </c>
      <c r="W306" s="216" t="s">
        <v>5967</v>
      </c>
      <c r="X306" s="216" t="s">
        <v>5971</v>
      </c>
      <c r="Y306" s="24" t="s">
        <v>5964</v>
      </c>
      <c r="Z306" s="24" t="s">
        <v>5964</v>
      </c>
      <c r="AA306" s="24" t="s">
        <v>5964</v>
      </c>
      <c r="AB306" s="24" t="s">
        <v>5986</v>
      </c>
      <c r="AC306" s="24" t="s">
        <v>5990</v>
      </c>
    </row>
    <row r="307" spans="1:29" s="169" customFormat="1">
      <c r="A307" s="24">
        <v>2308</v>
      </c>
      <c r="B307" s="24" t="s">
        <v>314</v>
      </c>
      <c r="C307" s="57">
        <v>295</v>
      </c>
      <c r="D307" s="57">
        <v>307</v>
      </c>
      <c r="E307" s="57">
        <v>289</v>
      </c>
      <c r="F307" s="57">
        <v>303</v>
      </c>
      <c r="G307" s="57">
        <v>303</v>
      </c>
      <c r="H307" s="57">
        <v>335</v>
      </c>
      <c r="I307" s="57">
        <v>285</v>
      </c>
      <c r="J307" s="57">
        <v>287</v>
      </c>
      <c r="K307" s="57">
        <v>287.5</v>
      </c>
      <c r="L307" s="57">
        <v>294.5</v>
      </c>
      <c r="M307" s="57">
        <v>254.5</v>
      </c>
      <c r="N307" s="57">
        <v>268</v>
      </c>
      <c r="O307" s="57">
        <v>112536</v>
      </c>
      <c r="P307" s="57">
        <v>150586</v>
      </c>
      <c r="Q307" s="57">
        <v>77.741100000000003</v>
      </c>
      <c r="R307" s="57">
        <v>80.619900000000001</v>
      </c>
      <c r="S307" s="57">
        <v>65.220299999999995</v>
      </c>
      <c r="T307" s="57">
        <v>75.486699999999999</v>
      </c>
      <c r="U307" s="77">
        <v>0.91339168315779684</v>
      </c>
      <c r="V307" s="24" t="s">
        <v>5987</v>
      </c>
      <c r="W307" s="216" t="s">
        <v>5967</v>
      </c>
      <c r="X307" s="216" t="s">
        <v>5989</v>
      </c>
      <c r="Y307" s="24" t="s">
        <v>6010</v>
      </c>
      <c r="Z307" s="24" t="s">
        <v>6000</v>
      </c>
      <c r="AA307" s="24" t="s">
        <v>5964</v>
      </c>
      <c r="AB307" s="24" t="s">
        <v>5990</v>
      </c>
      <c r="AC307" s="24" t="s">
        <v>5991</v>
      </c>
    </row>
    <row r="308" spans="1:29" s="169" customFormat="1">
      <c r="A308" s="24">
        <v>2312</v>
      </c>
      <c r="B308" s="24" t="s">
        <v>316</v>
      </c>
      <c r="C308" s="57">
        <v>13.55</v>
      </c>
      <c r="D308" s="57">
        <v>14.35</v>
      </c>
      <c r="E308" s="57">
        <v>12.6</v>
      </c>
      <c r="F308" s="57">
        <v>12.95</v>
      </c>
      <c r="G308" s="57">
        <v>13.15</v>
      </c>
      <c r="H308" s="57">
        <v>14.2</v>
      </c>
      <c r="I308" s="57">
        <v>12.6</v>
      </c>
      <c r="J308" s="57">
        <v>12.8</v>
      </c>
      <c r="K308" s="57">
        <v>12.95</v>
      </c>
      <c r="L308" s="57">
        <v>13.15</v>
      </c>
      <c r="M308" s="57">
        <v>11.35</v>
      </c>
      <c r="N308" s="57">
        <v>12.2</v>
      </c>
      <c r="O308" s="57">
        <v>71297</v>
      </c>
      <c r="P308" s="57">
        <v>294547</v>
      </c>
      <c r="Q308" s="57">
        <v>43.5991</v>
      </c>
      <c r="R308" s="57">
        <v>52.853099999999998</v>
      </c>
      <c r="S308" s="57">
        <v>33.451999999999998</v>
      </c>
      <c r="T308" s="57">
        <v>46.386099999999999</v>
      </c>
      <c r="U308" s="77">
        <v>0.29584676733349102</v>
      </c>
      <c r="V308" s="24" t="s">
        <v>5966</v>
      </c>
      <c r="W308" s="216" t="s">
        <v>5967</v>
      </c>
      <c r="X308" s="216" t="s">
        <v>5971</v>
      </c>
      <c r="Y308" s="24" t="s">
        <v>5964</v>
      </c>
      <c r="Z308" s="24" t="s">
        <v>6000</v>
      </c>
      <c r="AA308" s="24" t="s">
        <v>5964</v>
      </c>
      <c r="AB308" s="24" t="s">
        <v>5965</v>
      </c>
      <c r="AC308" s="24" t="s">
        <v>5970</v>
      </c>
    </row>
    <row r="309" spans="1:29" s="169" customFormat="1">
      <c r="A309" s="24">
        <v>2313</v>
      </c>
      <c r="B309" s="24" t="s">
        <v>317</v>
      </c>
      <c r="C309" s="57">
        <v>39</v>
      </c>
      <c r="D309" s="57">
        <v>43.6</v>
      </c>
      <c r="E309" s="57">
        <v>37.5</v>
      </c>
      <c r="F309" s="57">
        <v>42</v>
      </c>
      <c r="G309" s="57">
        <v>42.3</v>
      </c>
      <c r="H309" s="57">
        <v>47.9</v>
      </c>
      <c r="I309" s="57">
        <v>40.950000000000003</v>
      </c>
      <c r="J309" s="57">
        <v>42.8</v>
      </c>
      <c r="K309" s="57">
        <v>42.8</v>
      </c>
      <c r="L309" s="57">
        <v>44</v>
      </c>
      <c r="M309" s="57">
        <v>37.9</v>
      </c>
      <c r="N309" s="57">
        <v>40.4</v>
      </c>
      <c r="O309" s="57">
        <v>233861</v>
      </c>
      <c r="P309" s="57">
        <v>775953</v>
      </c>
      <c r="Q309" s="57">
        <v>48.344000000000001</v>
      </c>
      <c r="R309" s="57">
        <v>42.953499999999998</v>
      </c>
      <c r="S309" s="57">
        <v>49.288200000000003</v>
      </c>
      <c r="T309" s="57">
        <v>45.065100000000001</v>
      </c>
      <c r="U309" s="77">
        <v>0.36836008251931635</v>
      </c>
      <c r="V309" s="24" t="s">
        <v>6056</v>
      </c>
      <c r="W309" s="216" t="s">
        <v>6009</v>
      </c>
      <c r="X309" s="216" t="s">
        <v>5971</v>
      </c>
      <c r="Y309" s="24" t="s">
        <v>5982</v>
      </c>
      <c r="Z309" s="24" t="s">
        <v>5969</v>
      </c>
      <c r="AA309" s="24" t="s">
        <v>5964</v>
      </c>
      <c r="AB309" s="24" t="s">
        <v>5990</v>
      </c>
      <c r="AC309" s="24" t="s">
        <v>5986</v>
      </c>
    </row>
    <row r="310" spans="1:29" s="169" customFormat="1">
      <c r="A310" s="24">
        <v>2314</v>
      </c>
      <c r="B310" s="24" t="s">
        <v>318</v>
      </c>
      <c r="C310" s="57">
        <v>35.299999999999997</v>
      </c>
      <c r="D310" s="57">
        <v>57.5</v>
      </c>
      <c r="E310" s="57">
        <v>35.299999999999997</v>
      </c>
      <c r="F310" s="57">
        <v>50</v>
      </c>
      <c r="G310" s="57">
        <v>50.7</v>
      </c>
      <c r="H310" s="57">
        <v>67.900000000000006</v>
      </c>
      <c r="I310" s="57">
        <v>48</v>
      </c>
      <c r="J310" s="57">
        <v>58.2</v>
      </c>
      <c r="K310" s="57">
        <v>56.3</v>
      </c>
      <c r="L310" s="57">
        <v>59.4</v>
      </c>
      <c r="M310" s="57">
        <v>44.8</v>
      </c>
      <c r="N310" s="57">
        <v>54.5</v>
      </c>
      <c r="O310" s="57">
        <v>210521</v>
      </c>
      <c r="P310" s="57">
        <v>678260</v>
      </c>
      <c r="Q310" s="57">
        <v>74.766300000000001</v>
      </c>
      <c r="R310" s="57">
        <v>74.890100000000004</v>
      </c>
      <c r="S310" s="57">
        <v>72.256600000000006</v>
      </c>
      <c r="T310" s="57">
        <v>74.012299999999996</v>
      </c>
      <c r="U310" s="77">
        <v>0.37935812880671788</v>
      </c>
      <c r="V310" s="24" t="s">
        <v>6011</v>
      </c>
      <c r="W310" s="216" t="s">
        <v>5967</v>
      </c>
      <c r="X310" s="216" t="s">
        <v>5961</v>
      </c>
      <c r="Y310" s="24" t="s">
        <v>6013</v>
      </c>
      <c r="Z310" s="24" t="s">
        <v>5982</v>
      </c>
      <c r="AA310" s="24" t="s">
        <v>5994</v>
      </c>
      <c r="AB310" s="24" t="s">
        <v>5990</v>
      </c>
      <c r="AC310" s="24" t="s">
        <v>5996</v>
      </c>
    </row>
    <row r="311" spans="1:29" s="169" customFormat="1">
      <c r="A311" s="24">
        <v>2316</v>
      </c>
      <c r="B311" s="24" t="s">
        <v>319</v>
      </c>
      <c r="C311" s="57">
        <v>29.2</v>
      </c>
      <c r="D311" s="57">
        <v>30.8</v>
      </c>
      <c r="E311" s="57">
        <v>28.25</v>
      </c>
      <c r="F311" s="57">
        <v>30.05</v>
      </c>
      <c r="G311" s="57">
        <v>30.3</v>
      </c>
      <c r="H311" s="57">
        <v>32.35</v>
      </c>
      <c r="I311" s="57">
        <v>29.75</v>
      </c>
      <c r="J311" s="57">
        <v>29.9</v>
      </c>
      <c r="K311" s="57">
        <v>30.4</v>
      </c>
      <c r="L311" s="57">
        <v>30.45</v>
      </c>
      <c r="M311" s="57">
        <v>28.2</v>
      </c>
      <c r="N311" s="57">
        <v>28.95</v>
      </c>
      <c r="O311" s="57">
        <v>4942</v>
      </c>
      <c r="P311" s="57">
        <v>11772</v>
      </c>
      <c r="Q311" s="57">
        <v>41.572600000000001</v>
      </c>
      <c r="R311" s="57">
        <v>45.793300000000002</v>
      </c>
      <c r="S311" s="57">
        <v>37.827399999999997</v>
      </c>
      <c r="T311" s="57">
        <v>43.137999999999998</v>
      </c>
      <c r="U311" s="77">
        <v>0.51310076641371238</v>
      </c>
      <c r="V311" s="24" t="s">
        <v>6050</v>
      </c>
      <c r="W311" s="216" t="s">
        <v>5967</v>
      </c>
      <c r="X311" s="216" t="s">
        <v>5971</v>
      </c>
      <c r="Y311" s="24" t="s">
        <v>6010</v>
      </c>
      <c r="Z311" s="24" t="s">
        <v>6000</v>
      </c>
      <c r="AA311" s="24" t="s">
        <v>5964</v>
      </c>
      <c r="AB311" s="24" t="s">
        <v>5979</v>
      </c>
      <c r="AC311" s="24" t="s">
        <v>5991</v>
      </c>
    </row>
    <row r="312" spans="1:29" s="169" customFormat="1">
      <c r="A312" s="24">
        <v>2317</v>
      </c>
      <c r="B312" s="24" t="s">
        <v>320</v>
      </c>
      <c r="C312" s="57">
        <v>114.5</v>
      </c>
      <c r="D312" s="57">
        <v>115.5</v>
      </c>
      <c r="E312" s="57">
        <v>108.5</v>
      </c>
      <c r="F312" s="57">
        <v>112</v>
      </c>
      <c r="G312" s="57">
        <v>112.5</v>
      </c>
      <c r="H312" s="57">
        <v>120</v>
      </c>
      <c r="I312" s="57">
        <v>108.5</v>
      </c>
      <c r="J312" s="57">
        <v>110</v>
      </c>
      <c r="K312" s="57">
        <v>111</v>
      </c>
      <c r="L312" s="57">
        <v>113</v>
      </c>
      <c r="M312" s="57">
        <v>102</v>
      </c>
      <c r="N312" s="57">
        <v>109</v>
      </c>
      <c r="O312" s="57">
        <v>519504</v>
      </c>
      <c r="P312" s="57">
        <v>756752</v>
      </c>
      <c r="Q312" s="57">
        <v>64.018699999999995</v>
      </c>
      <c r="R312" s="57">
        <v>67.534099999999995</v>
      </c>
      <c r="S312" s="57">
        <v>59.852800000000002</v>
      </c>
      <c r="T312" s="57">
        <v>64.973699999999994</v>
      </c>
      <c r="U312" s="77">
        <v>0.83904546447625283</v>
      </c>
      <c r="V312" s="24" t="s">
        <v>6114</v>
      </c>
      <c r="W312" s="216" t="s">
        <v>5967</v>
      </c>
      <c r="X312" s="216" t="s">
        <v>5961</v>
      </c>
      <c r="Y312" s="24" t="s">
        <v>5984</v>
      </c>
      <c r="Z312" s="24" t="s">
        <v>6000</v>
      </c>
      <c r="AA312" s="24" t="s">
        <v>5975</v>
      </c>
      <c r="AB312" s="24" t="s">
        <v>5990</v>
      </c>
      <c r="AC312" s="24" t="s">
        <v>5976</v>
      </c>
    </row>
    <row r="313" spans="1:29" s="169" customFormat="1">
      <c r="A313" s="24">
        <v>2321</v>
      </c>
      <c r="B313" s="24" t="s">
        <v>321</v>
      </c>
      <c r="C313" s="57">
        <v>7.01</v>
      </c>
      <c r="D313" s="57">
        <v>7.5</v>
      </c>
      <c r="E313" s="57">
        <v>6.85</v>
      </c>
      <c r="F313" s="57">
        <v>6.92</v>
      </c>
      <c r="G313" s="57">
        <v>6.86</v>
      </c>
      <c r="H313" s="57">
        <v>7.35</v>
      </c>
      <c r="I313" s="57">
        <v>6.83</v>
      </c>
      <c r="J313" s="57">
        <v>6.93</v>
      </c>
      <c r="K313" s="57">
        <v>6.91</v>
      </c>
      <c r="L313" s="57">
        <v>7.35</v>
      </c>
      <c r="M313" s="57">
        <v>6.35</v>
      </c>
      <c r="N313" s="57">
        <v>6.35</v>
      </c>
      <c r="O313" s="57">
        <v>162</v>
      </c>
      <c r="P313" s="57">
        <v>501</v>
      </c>
      <c r="Q313" s="57">
        <v>35.541499999999999</v>
      </c>
      <c r="R313" s="57">
        <v>44.137799999999999</v>
      </c>
      <c r="S313" s="57">
        <v>27.452200000000001</v>
      </c>
      <c r="T313" s="57">
        <v>38.575899999999997</v>
      </c>
      <c r="U313" s="77">
        <v>0.39520958083832336</v>
      </c>
      <c r="V313" s="24" t="s">
        <v>6168</v>
      </c>
      <c r="W313" s="216" t="s">
        <v>5967</v>
      </c>
      <c r="X313" s="216" t="s">
        <v>5971</v>
      </c>
      <c r="Y313" s="24" t="s">
        <v>5978</v>
      </c>
      <c r="Z313" s="24" t="s">
        <v>5969</v>
      </c>
      <c r="AA313" s="24" t="s">
        <v>6004</v>
      </c>
      <c r="AB313" s="24" t="s">
        <v>5986</v>
      </c>
      <c r="AC313" s="24" t="s">
        <v>5979</v>
      </c>
    </row>
    <row r="314" spans="1:29" s="169" customFormat="1">
      <c r="A314" s="24">
        <v>2323</v>
      </c>
      <c r="B314" s="24" t="s">
        <v>322</v>
      </c>
      <c r="C314" s="57">
        <v>10.35</v>
      </c>
      <c r="D314" s="57">
        <v>10.65</v>
      </c>
      <c r="E314" s="57">
        <v>9.74</v>
      </c>
      <c r="F314" s="57">
        <v>10.15</v>
      </c>
      <c r="G314" s="57">
        <v>10.199999999999999</v>
      </c>
      <c r="H314" s="57">
        <v>10.45</v>
      </c>
      <c r="I314" s="57">
        <v>9.64</v>
      </c>
      <c r="J314" s="57">
        <v>9.77</v>
      </c>
      <c r="K314" s="57">
        <v>9.7799999999999994</v>
      </c>
      <c r="L314" s="57">
        <v>10.6</v>
      </c>
      <c r="M314" s="57">
        <v>9.23</v>
      </c>
      <c r="N314" s="57">
        <v>9.4499999999999993</v>
      </c>
      <c r="O314" s="57">
        <v>178536</v>
      </c>
      <c r="P314" s="57">
        <v>186223</v>
      </c>
      <c r="Q314" s="57">
        <v>54.965600000000002</v>
      </c>
      <c r="R314" s="57">
        <v>60.471499999999999</v>
      </c>
      <c r="S314" s="57">
        <v>47.434600000000003</v>
      </c>
      <c r="T314" s="57">
        <v>56.125799999999998</v>
      </c>
      <c r="U314" s="77">
        <v>1.1717707622939522</v>
      </c>
      <c r="V314" s="24" t="s">
        <v>6134</v>
      </c>
      <c r="W314" s="216" t="s">
        <v>5967</v>
      </c>
      <c r="X314" s="216" t="s">
        <v>5961</v>
      </c>
      <c r="Y314" s="24" t="s">
        <v>5974</v>
      </c>
      <c r="Z314" s="24" t="s">
        <v>5964</v>
      </c>
      <c r="AA314" s="24" t="s">
        <v>6000</v>
      </c>
      <c r="AB314" s="24" t="s">
        <v>5976</v>
      </c>
      <c r="AC314" s="24" t="s">
        <v>5990</v>
      </c>
    </row>
    <row r="315" spans="1:29" s="169" customFormat="1">
      <c r="A315" s="24">
        <v>2324</v>
      </c>
      <c r="B315" s="24" t="s">
        <v>323</v>
      </c>
      <c r="C315" s="57">
        <v>23.45</v>
      </c>
      <c r="D315" s="57">
        <v>23.65</v>
      </c>
      <c r="E315" s="57">
        <v>22</v>
      </c>
      <c r="F315" s="57">
        <v>22.35</v>
      </c>
      <c r="G315" s="57">
        <v>22.35</v>
      </c>
      <c r="H315" s="57">
        <v>22.55</v>
      </c>
      <c r="I315" s="57">
        <v>21.4</v>
      </c>
      <c r="J315" s="57">
        <v>21.6</v>
      </c>
      <c r="K315" s="57">
        <v>21.6</v>
      </c>
      <c r="L315" s="57">
        <v>22.65</v>
      </c>
      <c r="M315" s="57">
        <v>21.25</v>
      </c>
      <c r="N315" s="57">
        <v>22.55</v>
      </c>
      <c r="O315" s="57">
        <v>250589</v>
      </c>
      <c r="P315" s="57">
        <v>338766</v>
      </c>
      <c r="Q315" s="57">
        <v>50.549500000000002</v>
      </c>
      <c r="R315" s="57">
        <v>63.156300000000002</v>
      </c>
      <c r="S315" s="57">
        <v>46.694000000000003</v>
      </c>
      <c r="T315" s="57">
        <v>57.668900000000001</v>
      </c>
      <c r="U315" s="77">
        <v>0.9040914508671013</v>
      </c>
      <c r="V315" s="24" t="s">
        <v>6169</v>
      </c>
      <c r="W315" s="216" t="s">
        <v>5967</v>
      </c>
      <c r="X315" s="216" t="s">
        <v>5961</v>
      </c>
      <c r="Y315" s="24" t="s">
        <v>5964</v>
      </c>
      <c r="Z315" s="24" t="s">
        <v>5962</v>
      </c>
      <c r="AA315" s="24" t="s">
        <v>5982</v>
      </c>
      <c r="AB315" s="24" t="s">
        <v>5965</v>
      </c>
      <c r="AC315" s="24" t="s">
        <v>5991</v>
      </c>
    </row>
    <row r="316" spans="1:29" s="169" customFormat="1">
      <c r="A316" s="24">
        <v>2327</v>
      </c>
      <c r="B316" s="24" t="s">
        <v>325</v>
      </c>
      <c r="C316" s="57">
        <v>500</v>
      </c>
      <c r="D316" s="57">
        <v>569</v>
      </c>
      <c r="E316" s="57">
        <v>471.5</v>
      </c>
      <c r="F316" s="57"/>
      <c r="G316" s="57">
        <v>573</v>
      </c>
      <c r="H316" s="57">
        <v>615</v>
      </c>
      <c r="I316" s="57">
        <v>545</v>
      </c>
      <c r="J316" s="57">
        <v>560</v>
      </c>
      <c r="K316" s="57">
        <v>558</v>
      </c>
      <c r="L316" s="57">
        <v>563</v>
      </c>
      <c r="M316" s="57">
        <v>435.5</v>
      </c>
      <c r="N316" s="57">
        <v>455.5</v>
      </c>
      <c r="O316" s="57">
        <v>98378</v>
      </c>
      <c r="P316" s="57">
        <v>139327</v>
      </c>
      <c r="Q316" s="57">
        <v>69.700100000000006</v>
      </c>
      <c r="R316" s="57">
        <v>70.331999999999994</v>
      </c>
      <c r="S316" s="57">
        <v>54.716900000000003</v>
      </c>
      <c r="T316" s="57">
        <v>65.126900000000006</v>
      </c>
      <c r="U316" s="77">
        <v>0.86300413974159906</v>
      </c>
      <c r="V316" s="24" t="s">
        <v>6170</v>
      </c>
      <c r="W316" s="216" t="s">
        <v>5967</v>
      </c>
      <c r="X316" s="216" t="s">
        <v>5961</v>
      </c>
      <c r="Y316" s="24" t="s">
        <v>5978</v>
      </c>
      <c r="Z316" s="24" t="s">
        <v>6000</v>
      </c>
      <c r="AA316" s="24" t="s">
        <v>5964</v>
      </c>
      <c r="AB316" s="24" t="s">
        <v>5979</v>
      </c>
      <c r="AC316" s="24" t="s">
        <v>5990</v>
      </c>
    </row>
    <row r="317" spans="1:29" s="169" customFormat="1">
      <c r="A317" s="24">
        <v>2328</v>
      </c>
      <c r="B317" s="24" t="s">
        <v>326</v>
      </c>
      <c r="C317" s="57">
        <v>40</v>
      </c>
      <c r="D317" s="57">
        <v>43.35</v>
      </c>
      <c r="E317" s="57">
        <v>37.9</v>
      </c>
      <c r="F317" s="57">
        <v>39.799999999999997</v>
      </c>
      <c r="G317" s="57">
        <v>39.799999999999997</v>
      </c>
      <c r="H317" s="57">
        <v>46.3</v>
      </c>
      <c r="I317" s="57">
        <v>38.4</v>
      </c>
      <c r="J317" s="57">
        <v>41.8</v>
      </c>
      <c r="K317" s="57">
        <v>42.75</v>
      </c>
      <c r="L317" s="57">
        <v>43.9</v>
      </c>
      <c r="M317" s="57">
        <v>35.9</v>
      </c>
      <c r="N317" s="57">
        <v>40</v>
      </c>
      <c r="O317" s="57">
        <v>163162</v>
      </c>
      <c r="P317" s="57">
        <v>443421</v>
      </c>
      <c r="Q317" s="57">
        <v>72.7136</v>
      </c>
      <c r="R317" s="57">
        <v>72.018699999999995</v>
      </c>
      <c r="S317" s="57">
        <v>70.326400000000007</v>
      </c>
      <c r="T317" s="57">
        <v>71.454599999999999</v>
      </c>
      <c r="U317" s="77">
        <v>0.44973111833274071</v>
      </c>
      <c r="V317" s="24" t="s">
        <v>6171</v>
      </c>
      <c r="W317" s="216" t="s">
        <v>5960</v>
      </c>
      <c r="X317" s="216" t="s">
        <v>5961</v>
      </c>
      <c r="Y317" s="24" t="s">
        <v>5978</v>
      </c>
      <c r="Z317" s="24" t="s">
        <v>5963</v>
      </c>
      <c r="AA317" s="24" t="s">
        <v>5975</v>
      </c>
      <c r="AB317" s="24" t="s">
        <v>5965</v>
      </c>
      <c r="AC317" s="24" t="s">
        <v>5970</v>
      </c>
    </row>
    <row r="318" spans="1:29" s="169" customFormat="1">
      <c r="A318" s="24">
        <v>2329</v>
      </c>
      <c r="B318" s="24" t="s">
        <v>327</v>
      </c>
      <c r="C318" s="57">
        <v>18.45</v>
      </c>
      <c r="D318" s="57">
        <v>22.3</v>
      </c>
      <c r="E318" s="57">
        <v>17.899999999999999</v>
      </c>
      <c r="F318" s="57">
        <v>20.65</v>
      </c>
      <c r="G318" s="57">
        <v>20.7</v>
      </c>
      <c r="H318" s="57">
        <v>27</v>
      </c>
      <c r="I318" s="57">
        <v>19.95</v>
      </c>
      <c r="J318" s="57">
        <v>27</v>
      </c>
      <c r="K318" s="57">
        <v>26.85</v>
      </c>
      <c r="L318" s="57">
        <v>33.299999999999997</v>
      </c>
      <c r="M318" s="57">
        <v>24.45</v>
      </c>
      <c r="N318" s="57">
        <v>26.45</v>
      </c>
      <c r="O318" s="57">
        <v>837762</v>
      </c>
      <c r="P318" s="57">
        <v>681236</v>
      </c>
      <c r="Q318" s="57">
        <v>89.122299999999996</v>
      </c>
      <c r="R318" s="57">
        <v>81.597999999999999</v>
      </c>
      <c r="S318" s="57">
        <v>81.582800000000006</v>
      </c>
      <c r="T318" s="57">
        <v>81.5929</v>
      </c>
      <c r="U318" s="77">
        <v>1.5030493593018182</v>
      </c>
      <c r="V318" s="24" t="s">
        <v>6026</v>
      </c>
      <c r="W318" s="216" t="s">
        <v>5988</v>
      </c>
      <c r="X318" s="216" t="s">
        <v>6012</v>
      </c>
      <c r="Y318" s="24" t="s">
        <v>5982</v>
      </c>
      <c r="Z318" s="24" t="s">
        <v>6045</v>
      </c>
      <c r="AA318" s="24" t="s">
        <v>5978</v>
      </c>
      <c r="AB318" s="24" t="s">
        <v>5996</v>
      </c>
      <c r="AC318" s="24" t="s">
        <v>5990</v>
      </c>
    </row>
    <row r="319" spans="1:29" s="169" customFormat="1">
      <c r="A319" s="24">
        <v>2330</v>
      </c>
      <c r="B319" s="24" t="s">
        <v>328</v>
      </c>
      <c r="C319" s="57">
        <v>598</v>
      </c>
      <c r="D319" s="57">
        <v>609</v>
      </c>
      <c r="E319" s="57">
        <v>578</v>
      </c>
      <c r="F319" s="57">
        <v>595</v>
      </c>
      <c r="G319" s="57">
        <v>596</v>
      </c>
      <c r="H319" s="57">
        <v>615</v>
      </c>
      <c r="I319" s="57">
        <v>573</v>
      </c>
      <c r="J319" s="57">
        <v>580</v>
      </c>
      <c r="K319" s="57">
        <v>583</v>
      </c>
      <c r="L319" s="57">
        <v>598</v>
      </c>
      <c r="M319" s="57">
        <v>551</v>
      </c>
      <c r="N319" s="57">
        <v>572</v>
      </c>
      <c r="O319" s="57">
        <v>424803</v>
      </c>
      <c r="P319" s="57">
        <v>587702</v>
      </c>
      <c r="Q319" s="57">
        <v>68.113699999999994</v>
      </c>
      <c r="R319" s="57">
        <v>73.683099999999996</v>
      </c>
      <c r="S319" s="57">
        <v>60.498699999999999</v>
      </c>
      <c r="T319" s="57">
        <v>69.288300000000007</v>
      </c>
      <c r="U319" s="77">
        <v>0.88344716653451361</v>
      </c>
      <c r="V319" s="24" t="s">
        <v>6106</v>
      </c>
      <c r="W319" s="216" t="s">
        <v>5967</v>
      </c>
      <c r="X319" s="216" t="s">
        <v>5961</v>
      </c>
      <c r="Y319" s="24" t="s">
        <v>5994</v>
      </c>
      <c r="Z319" s="24" t="s">
        <v>5962</v>
      </c>
      <c r="AA319" s="24" t="s">
        <v>5984</v>
      </c>
      <c r="AB319" s="24" t="s">
        <v>5991</v>
      </c>
      <c r="AC319" s="24" t="s">
        <v>5986</v>
      </c>
    </row>
    <row r="320" spans="1:29" s="169" customFormat="1">
      <c r="A320" s="24">
        <v>2331</v>
      </c>
      <c r="B320" s="24" t="s">
        <v>329</v>
      </c>
      <c r="C320" s="57">
        <v>24.65</v>
      </c>
      <c r="D320" s="57">
        <v>25</v>
      </c>
      <c r="E320" s="57">
        <v>21.6</v>
      </c>
      <c r="F320" s="57">
        <v>22</v>
      </c>
      <c r="G320" s="57">
        <v>21.85</v>
      </c>
      <c r="H320" s="57">
        <v>24</v>
      </c>
      <c r="I320" s="57">
        <v>20.7</v>
      </c>
      <c r="J320" s="57">
        <v>21.6</v>
      </c>
      <c r="K320" s="57">
        <v>21.6</v>
      </c>
      <c r="L320" s="57">
        <v>22.3</v>
      </c>
      <c r="M320" s="57">
        <v>18.899999999999999</v>
      </c>
      <c r="N320" s="57">
        <v>21.9</v>
      </c>
      <c r="O320" s="57">
        <v>46074</v>
      </c>
      <c r="P320" s="57">
        <v>95728</v>
      </c>
      <c r="Q320" s="57">
        <v>47.378599999999999</v>
      </c>
      <c r="R320" s="57">
        <v>62.735399999999998</v>
      </c>
      <c r="S320" s="57">
        <v>40.092700000000001</v>
      </c>
      <c r="T320" s="57">
        <v>55.187800000000003</v>
      </c>
      <c r="U320" s="77">
        <v>0.5882570059613349</v>
      </c>
      <c r="V320" s="24" t="s">
        <v>6172</v>
      </c>
      <c r="W320" s="216" t="s">
        <v>5967</v>
      </c>
      <c r="X320" s="216" t="s">
        <v>5961</v>
      </c>
      <c r="Y320" s="24" t="s">
        <v>5964</v>
      </c>
      <c r="Z320" s="24" t="s">
        <v>5978</v>
      </c>
      <c r="AA320" s="24" t="s">
        <v>5972</v>
      </c>
      <c r="AB320" s="24" t="s">
        <v>5965</v>
      </c>
      <c r="AC320" s="24" t="s">
        <v>6033</v>
      </c>
    </row>
    <row r="321" spans="1:29" s="169" customFormat="1">
      <c r="A321" s="24">
        <v>2332</v>
      </c>
      <c r="B321" s="24" t="s">
        <v>330</v>
      </c>
      <c r="C321" s="57">
        <v>20.3</v>
      </c>
      <c r="D321" s="57">
        <v>20.399999999999999</v>
      </c>
      <c r="E321" s="57">
        <v>18.05</v>
      </c>
      <c r="F321" s="57">
        <v>19.05</v>
      </c>
      <c r="G321" s="57">
        <v>19.2</v>
      </c>
      <c r="H321" s="57">
        <v>21.2</v>
      </c>
      <c r="I321" s="57">
        <v>18.399999999999999</v>
      </c>
      <c r="J321" s="57">
        <v>19.350000000000001</v>
      </c>
      <c r="K321" s="57">
        <v>19.350000000000001</v>
      </c>
      <c r="L321" s="57">
        <v>19.7</v>
      </c>
      <c r="M321" s="57">
        <v>16.2</v>
      </c>
      <c r="N321" s="57">
        <v>17.149999999999999</v>
      </c>
      <c r="O321" s="57">
        <v>59885</v>
      </c>
      <c r="P321" s="57">
        <v>197815</v>
      </c>
      <c r="Q321" s="57">
        <v>30.391100000000002</v>
      </c>
      <c r="R321" s="57">
        <v>46.077100000000002</v>
      </c>
      <c r="S321" s="57">
        <v>22.4297</v>
      </c>
      <c r="T321" s="57">
        <v>38.194600000000001</v>
      </c>
      <c r="U321" s="77">
        <v>0.37000620669705414</v>
      </c>
      <c r="V321" s="24" t="s">
        <v>6049</v>
      </c>
      <c r="W321" s="216" t="s">
        <v>5967</v>
      </c>
      <c r="X321" s="216" t="s">
        <v>6007</v>
      </c>
      <c r="Y321" s="24" t="s">
        <v>5964</v>
      </c>
      <c r="Z321" s="24" t="s">
        <v>5969</v>
      </c>
      <c r="AA321" s="24" t="s">
        <v>5964</v>
      </c>
      <c r="AB321" s="24" t="s">
        <v>5965</v>
      </c>
      <c r="AC321" s="24" t="s">
        <v>5991</v>
      </c>
    </row>
    <row r="322" spans="1:29" s="169" customFormat="1">
      <c r="A322" s="24">
        <v>2337</v>
      </c>
      <c r="B322" s="24" t="s">
        <v>331</v>
      </c>
      <c r="C322" s="57">
        <v>43.15</v>
      </c>
      <c r="D322" s="57">
        <v>46.5</v>
      </c>
      <c r="E322" s="57">
        <v>41.5</v>
      </c>
      <c r="F322" s="57">
        <v>45.7</v>
      </c>
      <c r="G322" s="57">
        <v>45.4</v>
      </c>
      <c r="H322" s="57">
        <v>45.8</v>
      </c>
      <c r="I322" s="57">
        <v>40.1</v>
      </c>
      <c r="J322" s="57">
        <v>41.5</v>
      </c>
      <c r="K322" s="57">
        <v>42.3</v>
      </c>
      <c r="L322" s="57">
        <v>48</v>
      </c>
      <c r="M322" s="57">
        <v>37.200000000000003</v>
      </c>
      <c r="N322" s="57">
        <v>38.6</v>
      </c>
      <c r="O322" s="57">
        <v>913950</v>
      </c>
      <c r="P322" s="57">
        <v>749315</v>
      </c>
      <c r="Q322" s="57">
        <v>68.3215</v>
      </c>
      <c r="R322" s="57">
        <v>71.536900000000003</v>
      </c>
      <c r="S322" s="57">
        <v>54.285499999999999</v>
      </c>
      <c r="T322" s="57">
        <v>65.7864</v>
      </c>
      <c r="U322" s="77">
        <v>1.4907615622268338</v>
      </c>
      <c r="V322" s="24" t="s">
        <v>6173</v>
      </c>
      <c r="W322" s="216" t="s">
        <v>5967</v>
      </c>
      <c r="X322" s="216" t="s">
        <v>5961</v>
      </c>
      <c r="Y322" s="24" t="s">
        <v>5982</v>
      </c>
      <c r="Z322" s="24" t="s">
        <v>5964</v>
      </c>
      <c r="AA322" s="24" t="s">
        <v>6000</v>
      </c>
      <c r="AB322" s="24" t="s">
        <v>5970</v>
      </c>
      <c r="AC322" s="24" t="s">
        <v>5965</v>
      </c>
    </row>
    <row r="323" spans="1:29" s="169" customFormat="1">
      <c r="A323" s="24">
        <v>2338</v>
      </c>
      <c r="B323" s="24" t="s">
        <v>332</v>
      </c>
      <c r="C323" s="57">
        <v>85.8</v>
      </c>
      <c r="D323" s="57">
        <v>91</v>
      </c>
      <c r="E323" s="57">
        <v>79.099999999999994</v>
      </c>
      <c r="F323" s="57">
        <v>83.6</v>
      </c>
      <c r="G323" s="57">
        <v>84.5</v>
      </c>
      <c r="H323" s="57">
        <v>114</v>
      </c>
      <c r="I323" s="57">
        <v>83.3</v>
      </c>
      <c r="J323" s="57">
        <v>98.5</v>
      </c>
      <c r="K323" s="57">
        <v>100</v>
      </c>
      <c r="L323" s="57">
        <v>101.5</v>
      </c>
      <c r="M323" s="57">
        <v>69.3</v>
      </c>
      <c r="N323" s="57">
        <v>83.5</v>
      </c>
      <c r="O323" s="57">
        <v>243743</v>
      </c>
      <c r="P323" s="57">
        <v>705480</v>
      </c>
      <c r="Q323" s="57">
        <v>82.700199999999995</v>
      </c>
      <c r="R323" s="57">
        <v>79.461600000000004</v>
      </c>
      <c r="S323" s="57">
        <v>75.662400000000005</v>
      </c>
      <c r="T323" s="57">
        <v>78.1952</v>
      </c>
      <c r="U323" s="77">
        <v>0.42227718873832154</v>
      </c>
      <c r="V323" s="24" t="s">
        <v>6092</v>
      </c>
      <c r="W323" s="216" t="s">
        <v>5960</v>
      </c>
      <c r="X323" s="216" t="s">
        <v>5989</v>
      </c>
      <c r="Y323" s="24" t="s">
        <v>5974</v>
      </c>
      <c r="Z323" s="24" t="s">
        <v>5982</v>
      </c>
      <c r="AA323" s="24" t="s">
        <v>5964</v>
      </c>
      <c r="AB323" s="24" t="s">
        <v>5979</v>
      </c>
      <c r="AC323" s="24" t="s">
        <v>5986</v>
      </c>
    </row>
    <row r="324" spans="1:29" s="169" customFormat="1">
      <c r="A324" s="24">
        <v>2340</v>
      </c>
      <c r="B324" s="24" t="s">
        <v>333</v>
      </c>
      <c r="C324" s="57">
        <v>26.95</v>
      </c>
      <c r="D324" s="57">
        <v>27.85</v>
      </c>
      <c r="E324" s="57">
        <v>24.85</v>
      </c>
      <c r="F324" s="57">
        <v>25.55</v>
      </c>
      <c r="G324" s="57">
        <v>25.8</v>
      </c>
      <c r="H324" s="57">
        <v>37.65</v>
      </c>
      <c r="I324" s="57">
        <v>25.6</v>
      </c>
      <c r="J324" s="57">
        <v>31.9</v>
      </c>
      <c r="K324" s="57">
        <v>32.549999999999997</v>
      </c>
      <c r="L324" s="57">
        <v>36.35</v>
      </c>
      <c r="M324" s="57">
        <v>29.25</v>
      </c>
      <c r="N324" s="57">
        <v>32.1</v>
      </c>
      <c r="O324" s="57">
        <v>248949</v>
      </c>
      <c r="P324" s="57">
        <v>704906</v>
      </c>
      <c r="Q324" s="57">
        <v>58.842399999999998</v>
      </c>
      <c r="R324" s="57">
        <v>63.2087</v>
      </c>
      <c r="S324" s="57">
        <v>60.852699999999999</v>
      </c>
      <c r="T324" s="57">
        <v>62.423400000000001</v>
      </c>
      <c r="U324" s="77">
        <v>0.43164762393851097</v>
      </c>
      <c r="V324" s="24" t="s">
        <v>6174</v>
      </c>
      <c r="W324" s="216" t="s">
        <v>6039</v>
      </c>
      <c r="X324" s="216" t="s">
        <v>5961</v>
      </c>
      <c r="Y324" s="24" t="s">
        <v>5964</v>
      </c>
      <c r="Z324" s="24" t="s">
        <v>5982</v>
      </c>
      <c r="AA324" s="24" t="s">
        <v>5978</v>
      </c>
      <c r="AB324" s="24" t="s">
        <v>5970</v>
      </c>
      <c r="AC324" s="24" t="s">
        <v>5986</v>
      </c>
    </row>
    <row r="325" spans="1:29" s="169" customFormat="1">
      <c r="A325" s="24">
        <v>2342</v>
      </c>
      <c r="B325" s="24" t="s">
        <v>334</v>
      </c>
      <c r="C325" s="57">
        <v>32.950000000000003</v>
      </c>
      <c r="D325" s="57">
        <v>39.1</v>
      </c>
      <c r="E325" s="57">
        <v>31</v>
      </c>
      <c r="F325" s="57">
        <v>38.4</v>
      </c>
      <c r="G325" s="57">
        <v>37.700000000000003</v>
      </c>
      <c r="H325" s="57">
        <v>55.6</v>
      </c>
      <c r="I325" s="57">
        <v>36.75</v>
      </c>
      <c r="J325" s="57">
        <v>43.25</v>
      </c>
      <c r="K325" s="57">
        <v>44.35</v>
      </c>
      <c r="L325" s="57">
        <v>49.7</v>
      </c>
      <c r="M325" s="57">
        <v>37.950000000000003</v>
      </c>
      <c r="N325" s="57">
        <v>45.45</v>
      </c>
      <c r="O325" s="57">
        <v>87264</v>
      </c>
      <c r="P325" s="57">
        <v>433899</v>
      </c>
      <c r="Q325" s="57">
        <v>62.5717</v>
      </c>
      <c r="R325" s="57">
        <v>65.842600000000004</v>
      </c>
      <c r="S325" s="57">
        <v>63.500599999999999</v>
      </c>
      <c r="T325" s="57">
        <v>65.061999999999998</v>
      </c>
      <c r="U325" s="77">
        <v>0.24580835632255432</v>
      </c>
      <c r="V325" s="24" t="s">
        <v>6175</v>
      </c>
      <c r="W325" s="216" t="s">
        <v>6039</v>
      </c>
      <c r="X325" s="216" t="s">
        <v>5961</v>
      </c>
      <c r="Y325" s="24" t="s">
        <v>5982</v>
      </c>
      <c r="Z325" s="24" t="s">
        <v>5963</v>
      </c>
      <c r="AA325" s="24" t="s">
        <v>5972</v>
      </c>
      <c r="AB325" s="24" t="s">
        <v>5986</v>
      </c>
      <c r="AC325" s="24" t="s">
        <v>5970</v>
      </c>
    </row>
    <row r="326" spans="1:29" s="169" customFormat="1">
      <c r="A326" s="24">
        <v>2344</v>
      </c>
      <c r="B326" s="24" t="s">
        <v>335</v>
      </c>
      <c r="C326" s="57">
        <v>35</v>
      </c>
      <c r="D326" s="57">
        <v>36.4</v>
      </c>
      <c r="E326" s="57">
        <v>32.299999999999997</v>
      </c>
      <c r="F326" s="57">
        <v>34.85</v>
      </c>
      <c r="G326" s="57">
        <v>34.85</v>
      </c>
      <c r="H326" s="57">
        <v>38.5</v>
      </c>
      <c r="I326" s="57">
        <v>30.95</v>
      </c>
      <c r="J326" s="57">
        <v>34.200000000000003</v>
      </c>
      <c r="K326" s="57">
        <v>34.299999999999997</v>
      </c>
      <c r="L326" s="57">
        <v>35.85</v>
      </c>
      <c r="M326" s="57">
        <v>28.35</v>
      </c>
      <c r="N326" s="57">
        <v>28.9</v>
      </c>
      <c r="O326" s="57">
        <v>1598028</v>
      </c>
      <c r="P326" s="57">
        <v>2492890</v>
      </c>
      <c r="Q326" s="57">
        <v>81.843800000000002</v>
      </c>
      <c r="R326" s="57">
        <v>80.608699999999999</v>
      </c>
      <c r="S326" s="57">
        <v>71.675200000000004</v>
      </c>
      <c r="T326" s="57">
        <v>77.630899999999997</v>
      </c>
      <c r="U326" s="77">
        <v>0.78348636856553366</v>
      </c>
      <c r="V326" s="24" t="s">
        <v>6081</v>
      </c>
      <c r="W326" s="216" t="s">
        <v>5988</v>
      </c>
      <c r="X326" s="216" t="s">
        <v>5989</v>
      </c>
      <c r="Y326" s="24" t="s">
        <v>5994</v>
      </c>
      <c r="Z326" s="24" t="s">
        <v>6073</v>
      </c>
      <c r="AA326" s="24" t="s">
        <v>5964</v>
      </c>
      <c r="AB326" s="24" t="s">
        <v>5990</v>
      </c>
      <c r="AC326" s="24" t="s">
        <v>5965</v>
      </c>
    </row>
    <row r="327" spans="1:29" s="169" customFormat="1">
      <c r="A327" s="24">
        <v>2345</v>
      </c>
      <c r="B327" s="24" t="s">
        <v>336</v>
      </c>
      <c r="C327" s="57">
        <v>305</v>
      </c>
      <c r="D327" s="57">
        <v>342</v>
      </c>
      <c r="E327" s="57">
        <v>281</v>
      </c>
      <c r="F327" s="57">
        <v>330.5</v>
      </c>
      <c r="G327" s="57">
        <v>329.5</v>
      </c>
      <c r="H327" s="57">
        <v>354</v>
      </c>
      <c r="I327" s="57">
        <v>313</v>
      </c>
      <c r="J327" s="57">
        <v>326</v>
      </c>
      <c r="K327" s="57">
        <v>313</v>
      </c>
      <c r="L327" s="57">
        <v>338</v>
      </c>
      <c r="M327" s="57">
        <v>262</v>
      </c>
      <c r="N327" s="57">
        <v>296</v>
      </c>
      <c r="O327" s="57">
        <v>41843</v>
      </c>
      <c r="P327" s="57">
        <v>36491</v>
      </c>
      <c r="Q327" s="57">
        <v>82.053799999999995</v>
      </c>
      <c r="R327" s="57">
        <v>77.909000000000006</v>
      </c>
      <c r="S327" s="57">
        <v>71.511600000000001</v>
      </c>
      <c r="T327" s="57">
        <v>75.776499999999999</v>
      </c>
      <c r="U327" s="77">
        <v>1.4014810348974938</v>
      </c>
      <c r="V327" s="24" t="s">
        <v>6176</v>
      </c>
      <c r="W327" s="216" t="s">
        <v>5960</v>
      </c>
      <c r="X327" s="216" t="s">
        <v>5989</v>
      </c>
      <c r="Y327" s="24" t="s">
        <v>5982</v>
      </c>
      <c r="Z327" s="24" t="s">
        <v>5978</v>
      </c>
      <c r="AA327" s="24" t="s">
        <v>5974</v>
      </c>
      <c r="AB327" s="24" t="s">
        <v>5991</v>
      </c>
      <c r="AC327" s="24" t="s">
        <v>5986</v>
      </c>
    </row>
    <row r="328" spans="1:29" s="169" customFormat="1">
      <c r="A328" s="24">
        <v>2347</v>
      </c>
      <c r="B328" s="24" t="s">
        <v>337</v>
      </c>
      <c r="C328" s="57">
        <v>60.4</v>
      </c>
      <c r="D328" s="57">
        <v>62.3</v>
      </c>
      <c r="E328" s="57">
        <v>49.8</v>
      </c>
      <c r="F328" s="57">
        <v>50.9</v>
      </c>
      <c r="G328" s="57">
        <v>51</v>
      </c>
      <c r="H328" s="57">
        <v>53.9</v>
      </c>
      <c r="I328" s="57">
        <v>50.4</v>
      </c>
      <c r="J328" s="57">
        <v>53</v>
      </c>
      <c r="K328" s="57">
        <v>53.1</v>
      </c>
      <c r="L328" s="57">
        <v>54.3</v>
      </c>
      <c r="M328" s="57">
        <v>50.5</v>
      </c>
      <c r="N328" s="57">
        <v>52.1</v>
      </c>
      <c r="O328" s="57">
        <v>81573</v>
      </c>
      <c r="P328" s="57">
        <v>129310</v>
      </c>
      <c r="Q328" s="57">
        <v>68.870099999999994</v>
      </c>
      <c r="R328" s="57">
        <v>77.527199999999993</v>
      </c>
      <c r="S328" s="57">
        <v>60.462200000000003</v>
      </c>
      <c r="T328" s="57">
        <v>71.838899999999995</v>
      </c>
      <c r="U328" s="77">
        <v>0.77101796715902349</v>
      </c>
      <c r="V328" s="24" t="s">
        <v>6106</v>
      </c>
      <c r="W328" s="216" t="s">
        <v>5967</v>
      </c>
      <c r="X328" s="216" t="s">
        <v>5961</v>
      </c>
      <c r="Y328" s="24" t="s">
        <v>5964</v>
      </c>
      <c r="Z328" s="24" t="s">
        <v>5982</v>
      </c>
      <c r="AA328" s="24" t="s">
        <v>5984</v>
      </c>
      <c r="AB328" s="24" t="s">
        <v>5991</v>
      </c>
      <c r="AC328" s="24" t="s">
        <v>5986</v>
      </c>
    </row>
    <row r="329" spans="1:29" s="169" customFormat="1">
      <c r="A329" s="24">
        <v>2348</v>
      </c>
      <c r="B329" s="24" t="s">
        <v>338</v>
      </c>
      <c r="C329" s="57">
        <v>93.2</v>
      </c>
      <c r="D329" s="57">
        <v>99.4</v>
      </c>
      <c r="E329" s="57">
        <v>93.2</v>
      </c>
      <c r="F329" s="57">
        <v>96.5</v>
      </c>
      <c r="G329" s="57">
        <v>96.5</v>
      </c>
      <c r="H329" s="57">
        <v>110.5</v>
      </c>
      <c r="I329" s="57">
        <v>90.8</v>
      </c>
      <c r="J329" s="57">
        <v>93.6</v>
      </c>
      <c r="K329" s="57">
        <v>92.9</v>
      </c>
      <c r="L329" s="57">
        <v>96.4</v>
      </c>
      <c r="M329" s="57">
        <v>88.1</v>
      </c>
      <c r="N329" s="57">
        <v>90</v>
      </c>
      <c r="O329" s="57">
        <v>4379</v>
      </c>
      <c r="P329" s="57">
        <v>10745</v>
      </c>
      <c r="Q329" s="57">
        <v>42.885800000000003</v>
      </c>
      <c r="R329" s="57">
        <v>55.732199999999999</v>
      </c>
      <c r="S329" s="57">
        <v>34.983199999999997</v>
      </c>
      <c r="T329" s="57">
        <v>48.815899999999999</v>
      </c>
      <c r="U329" s="77">
        <v>0.49810247660410523</v>
      </c>
      <c r="V329" s="24" t="s">
        <v>6177</v>
      </c>
      <c r="W329" s="216" t="s">
        <v>5967</v>
      </c>
      <c r="X329" s="216" t="s">
        <v>5971</v>
      </c>
      <c r="Y329" s="24" t="s">
        <v>6031</v>
      </c>
      <c r="Z329" s="24" t="s">
        <v>5978</v>
      </c>
      <c r="AA329" s="24" t="s">
        <v>5962</v>
      </c>
      <c r="AB329" s="24" t="s">
        <v>5986</v>
      </c>
      <c r="AC329" s="24" t="s">
        <v>5990</v>
      </c>
    </row>
    <row r="330" spans="1:29" s="169" customFormat="1">
      <c r="A330" s="24">
        <v>2349</v>
      </c>
      <c r="B330" s="24" t="s">
        <v>339</v>
      </c>
      <c r="C330" s="57">
        <v>10.15</v>
      </c>
      <c r="D330" s="57">
        <v>10.4</v>
      </c>
      <c r="E330" s="57">
        <v>9.15</v>
      </c>
      <c r="F330" s="57">
        <v>9.24</v>
      </c>
      <c r="G330" s="57">
        <v>9.35</v>
      </c>
      <c r="H330" s="57">
        <v>10.6</v>
      </c>
      <c r="I330" s="57">
        <v>9.35</v>
      </c>
      <c r="J330" s="57">
        <v>9.5399999999999991</v>
      </c>
      <c r="K330" s="57">
        <v>9.59</v>
      </c>
      <c r="L330" s="57">
        <v>12.2</v>
      </c>
      <c r="M330" s="57">
        <v>9.3800000000000008</v>
      </c>
      <c r="N330" s="57">
        <v>9.59</v>
      </c>
      <c r="O330" s="57">
        <v>118539</v>
      </c>
      <c r="P330" s="57">
        <v>81491</v>
      </c>
      <c r="Q330" s="57">
        <v>40.616</v>
      </c>
      <c r="R330" s="57">
        <v>55.711300000000001</v>
      </c>
      <c r="S330" s="57">
        <v>34.265799999999999</v>
      </c>
      <c r="T330" s="57">
        <v>48.562800000000003</v>
      </c>
      <c r="U330" s="77">
        <v>1.7778773116049627</v>
      </c>
      <c r="V330" s="24" t="s">
        <v>6178</v>
      </c>
      <c r="W330" s="216" t="s">
        <v>5967</v>
      </c>
      <c r="X330" s="216" t="s">
        <v>5971</v>
      </c>
      <c r="Y330" s="24" t="s">
        <v>5964</v>
      </c>
      <c r="Z330" s="24" t="s">
        <v>6090</v>
      </c>
      <c r="AA330" s="24" t="s">
        <v>6164</v>
      </c>
      <c r="AB330" s="24" t="s">
        <v>6084</v>
      </c>
      <c r="AC330" s="24" t="s">
        <v>5965</v>
      </c>
    </row>
    <row r="331" spans="1:29" s="169" customFormat="1">
      <c r="A331" s="24">
        <v>2351</v>
      </c>
      <c r="B331" s="24" t="s">
        <v>340</v>
      </c>
      <c r="C331" s="57">
        <v>96.7</v>
      </c>
      <c r="D331" s="57">
        <v>144</v>
      </c>
      <c r="E331" s="57">
        <v>91.2</v>
      </c>
      <c r="F331" s="57">
        <v>125.5</v>
      </c>
      <c r="G331" s="57">
        <v>125.5</v>
      </c>
      <c r="H331" s="57">
        <v>160</v>
      </c>
      <c r="I331" s="57">
        <v>117.5</v>
      </c>
      <c r="J331" s="57">
        <v>143.5</v>
      </c>
      <c r="K331" s="57">
        <v>148</v>
      </c>
      <c r="L331" s="57">
        <v>159.5</v>
      </c>
      <c r="M331" s="57">
        <v>118.5</v>
      </c>
      <c r="N331" s="57">
        <v>152.5</v>
      </c>
      <c r="O331" s="57">
        <v>88775</v>
      </c>
      <c r="P331" s="57">
        <v>163027</v>
      </c>
      <c r="Q331" s="57">
        <v>79.648099999999999</v>
      </c>
      <c r="R331" s="57">
        <v>76.247100000000003</v>
      </c>
      <c r="S331" s="57">
        <v>83.616799999999998</v>
      </c>
      <c r="T331" s="57">
        <v>78.703699999999998</v>
      </c>
      <c r="U331" s="77">
        <v>0.66555096872160913</v>
      </c>
      <c r="V331" s="24" t="s">
        <v>6179</v>
      </c>
      <c r="W331" s="216" t="s">
        <v>6009</v>
      </c>
      <c r="X331" s="216" t="s">
        <v>5989</v>
      </c>
      <c r="Y331" s="24" t="s">
        <v>5982</v>
      </c>
      <c r="Z331" s="24" t="s">
        <v>5982</v>
      </c>
      <c r="AA331" s="24" t="s">
        <v>5972</v>
      </c>
      <c r="AB331" s="24" t="s">
        <v>5990</v>
      </c>
      <c r="AC331" s="24" t="s">
        <v>5996</v>
      </c>
    </row>
    <row r="332" spans="1:29" s="169" customFormat="1">
      <c r="A332" s="24">
        <v>2352</v>
      </c>
      <c r="B332" s="24" t="s">
        <v>341</v>
      </c>
      <c r="C332" s="57">
        <v>31.1</v>
      </c>
      <c r="D332" s="57">
        <v>31.2</v>
      </c>
      <c r="E332" s="57">
        <v>29.5</v>
      </c>
      <c r="F332" s="57">
        <v>30.8</v>
      </c>
      <c r="G332" s="57">
        <v>30.9</v>
      </c>
      <c r="H332" s="57">
        <v>33.1</v>
      </c>
      <c r="I332" s="57">
        <v>28.7</v>
      </c>
      <c r="J332" s="57">
        <v>29.5</v>
      </c>
      <c r="K332" s="57">
        <v>29.85</v>
      </c>
      <c r="L332" s="57">
        <v>31.65</v>
      </c>
      <c r="M332" s="57">
        <v>28.1</v>
      </c>
      <c r="N332" s="57">
        <v>29.05</v>
      </c>
      <c r="O332" s="57">
        <v>153072</v>
      </c>
      <c r="P332" s="57">
        <v>205294</v>
      </c>
      <c r="Q332" s="57">
        <v>67.360399999999998</v>
      </c>
      <c r="R332" s="57">
        <v>75.564099999999996</v>
      </c>
      <c r="S332" s="57">
        <v>57.38</v>
      </c>
      <c r="T332" s="57">
        <v>69.502700000000004</v>
      </c>
      <c r="U332" s="77">
        <v>0.91131742768907031</v>
      </c>
      <c r="V332" s="24" t="s">
        <v>6180</v>
      </c>
      <c r="W332" s="216" t="s">
        <v>5967</v>
      </c>
      <c r="X332" s="216" t="s">
        <v>5961</v>
      </c>
      <c r="Y332" s="24" t="s">
        <v>5975</v>
      </c>
      <c r="Z332" s="24" t="s">
        <v>5964</v>
      </c>
      <c r="AA332" s="24" t="s">
        <v>6000</v>
      </c>
      <c r="AB332" s="24" t="s">
        <v>5970</v>
      </c>
      <c r="AC332" s="24" t="s">
        <v>5991</v>
      </c>
    </row>
    <row r="333" spans="1:29" s="169" customFormat="1">
      <c r="A333" s="24">
        <v>2353</v>
      </c>
      <c r="B333" s="24" t="s">
        <v>342</v>
      </c>
      <c r="C333" s="57">
        <v>32.049999999999997</v>
      </c>
      <c r="D333" s="57">
        <v>32.4</v>
      </c>
      <c r="E333" s="57">
        <v>29.1</v>
      </c>
      <c r="F333" s="57">
        <v>29.3</v>
      </c>
      <c r="G333" s="57">
        <v>29.4</v>
      </c>
      <c r="H333" s="57">
        <v>29.45</v>
      </c>
      <c r="I333" s="57">
        <v>26.65</v>
      </c>
      <c r="J333" s="57">
        <v>27.2</v>
      </c>
      <c r="K333" s="57">
        <v>27.3</v>
      </c>
      <c r="L333" s="57">
        <v>29.7</v>
      </c>
      <c r="M333" s="57">
        <v>24.2</v>
      </c>
      <c r="N333" s="57">
        <v>24.8</v>
      </c>
      <c r="O333" s="57">
        <v>406560</v>
      </c>
      <c r="P333" s="57">
        <v>406403</v>
      </c>
      <c r="Q333" s="57">
        <v>59.802500000000002</v>
      </c>
      <c r="R333" s="57">
        <v>71.919600000000003</v>
      </c>
      <c r="S333" s="57">
        <v>44.868299999999998</v>
      </c>
      <c r="T333" s="57">
        <v>62.902500000000003</v>
      </c>
      <c r="U333" s="77">
        <v>1.2226943862783166</v>
      </c>
      <c r="V333" s="24" t="s">
        <v>6079</v>
      </c>
      <c r="W333" s="216" t="s">
        <v>5967</v>
      </c>
      <c r="X333" s="216" t="s">
        <v>5961</v>
      </c>
      <c r="Y333" s="24" t="s">
        <v>5964</v>
      </c>
      <c r="Z333" s="24" t="s">
        <v>5964</v>
      </c>
      <c r="AA333" s="24" t="s">
        <v>5964</v>
      </c>
      <c r="AB333" s="24" t="s">
        <v>5986</v>
      </c>
      <c r="AC333" s="24" t="s">
        <v>5965</v>
      </c>
    </row>
    <row r="334" spans="1:29" s="169" customFormat="1">
      <c r="A334" s="24">
        <v>2354</v>
      </c>
      <c r="B334" s="24" t="s">
        <v>343</v>
      </c>
      <c r="C334" s="57">
        <v>65.8</v>
      </c>
      <c r="D334" s="57">
        <v>68.599999999999994</v>
      </c>
      <c r="E334" s="57">
        <v>62.6</v>
      </c>
      <c r="F334" s="57">
        <v>65.7</v>
      </c>
      <c r="G334" s="57">
        <v>65.900000000000006</v>
      </c>
      <c r="H334" s="57">
        <v>67.400000000000006</v>
      </c>
      <c r="I334" s="57">
        <v>61.3</v>
      </c>
      <c r="J334" s="57">
        <v>61.6</v>
      </c>
      <c r="K334" s="57">
        <v>62</v>
      </c>
      <c r="L334" s="57">
        <v>67.599999999999994</v>
      </c>
      <c r="M334" s="57">
        <v>61.5</v>
      </c>
      <c r="N334" s="57">
        <v>65.7</v>
      </c>
      <c r="O334" s="57">
        <v>109805</v>
      </c>
      <c r="P334" s="57">
        <v>101515</v>
      </c>
      <c r="Q334" s="57">
        <v>51.405000000000001</v>
      </c>
      <c r="R334" s="57">
        <v>55.541200000000003</v>
      </c>
      <c r="S334" s="57">
        <v>51.173099999999998</v>
      </c>
      <c r="T334" s="57">
        <v>54.085099999999997</v>
      </c>
      <c r="U334" s="77">
        <v>1.3220323214412757</v>
      </c>
      <c r="V334" s="24" t="s">
        <v>6038</v>
      </c>
      <c r="W334" s="216" t="s">
        <v>5967</v>
      </c>
      <c r="X334" s="216" t="s">
        <v>5961</v>
      </c>
      <c r="Y334" s="24" t="s">
        <v>5994</v>
      </c>
      <c r="Z334" s="24" t="s">
        <v>5964</v>
      </c>
      <c r="AA334" s="24" t="s">
        <v>5982</v>
      </c>
      <c r="AB334" s="24" t="s">
        <v>5991</v>
      </c>
      <c r="AC334" s="24" t="s">
        <v>5965</v>
      </c>
    </row>
    <row r="335" spans="1:29" s="169" customFormat="1">
      <c r="A335" s="24">
        <v>2355</v>
      </c>
      <c r="B335" s="24" t="s">
        <v>344</v>
      </c>
      <c r="C335" s="57">
        <v>28.8</v>
      </c>
      <c r="D335" s="57">
        <v>35.200000000000003</v>
      </c>
      <c r="E335" s="57">
        <v>28.4</v>
      </c>
      <c r="F335" s="57">
        <v>32.6</v>
      </c>
      <c r="G335" s="57">
        <v>32.6</v>
      </c>
      <c r="H335" s="57">
        <v>35.799999999999997</v>
      </c>
      <c r="I335" s="57">
        <v>31.4</v>
      </c>
      <c r="J335" s="57">
        <v>32.200000000000003</v>
      </c>
      <c r="K335" s="57">
        <v>32.65</v>
      </c>
      <c r="L335" s="57">
        <v>32.9</v>
      </c>
      <c r="M335" s="57">
        <v>29.4</v>
      </c>
      <c r="N335" s="57">
        <v>30.6</v>
      </c>
      <c r="O335" s="57">
        <v>18007</v>
      </c>
      <c r="P335" s="57">
        <v>66910</v>
      </c>
      <c r="Q335" s="57">
        <v>52.521000000000001</v>
      </c>
      <c r="R335" s="57">
        <v>56.358699999999999</v>
      </c>
      <c r="S335" s="57">
        <v>48.568199999999997</v>
      </c>
      <c r="T335" s="57">
        <v>53.761899999999997</v>
      </c>
      <c r="U335" s="77">
        <v>0.32892774705657685</v>
      </c>
      <c r="V335" s="24" t="s">
        <v>6049</v>
      </c>
      <c r="W335" s="216" t="s">
        <v>5967</v>
      </c>
      <c r="X335" s="216" t="s">
        <v>5961</v>
      </c>
      <c r="Y335" s="24" t="s">
        <v>5982</v>
      </c>
      <c r="Z335" s="24" t="s">
        <v>5978</v>
      </c>
      <c r="AA335" s="24" t="s">
        <v>5964</v>
      </c>
      <c r="AB335" s="24" t="s">
        <v>5965</v>
      </c>
      <c r="AC335" s="24" t="s">
        <v>5991</v>
      </c>
    </row>
    <row r="336" spans="1:29" s="169" customFormat="1">
      <c r="A336" s="24">
        <v>2356</v>
      </c>
      <c r="B336" s="24" t="s">
        <v>345</v>
      </c>
      <c r="C336" s="57">
        <v>26.1</v>
      </c>
      <c r="D336" s="57">
        <v>26.4</v>
      </c>
      <c r="E336" s="57">
        <v>25</v>
      </c>
      <c r="F336" s="57">
        <v>26.25</v>
      </c>
      <c r="G336" s="57">
        <v>26.3</v>
      </c>
      <c r="H336" s="57">
        <v>27.6</v>
      </c>
      <c r="I336" s="57">
        <v>23.3</v>
      </c>
      <c r="J336" s="57">
        <v>23.45</v>
      </c>
      <c r="K336" s="57">
        <v>23.5</v>
      </c>
      <c r="L336" s="57">
        <v>24.4</v>
      </c>
      <c r="M336" s="57">
        <v>23.1</v>
      </c>
      <c r="N336" s="57">
        <v>24.3</v>
      </c>
      <c r="O336" s="57">
        <v>147657</v>
      </c>
      <c r="P336" s="57">
        <v>466370</v>
      </c>
      <c r="Q336" s="57">
        <v>52.78</v>
      </c>
      <c r="R336" s="57">
        <v>58.158900000000003</v>
      </c>
      <c r="S336" s="57">
        <v>45.467100000000002</v>
      </c>
      <c r="T336" s="57">
        <v>53.9283</v>
      </c>
      <c r="U336" s="77">
        <v>0.3869667145542523</v>
      </c>
      <c r="V336" s="24" t="s">
        <v>6038</v>
      </c>
      <c r="W336" s="216" t="s">
        <v>5967</v>
      </c>
      <c r="X336" s="216" t="s">
        <v>5961</v>
      </c>
      <c r="Y336" s="24" t="s">
        <v>5972</v>
      </c>
      <c r="Z336" s="24" t="s">
        <v>5964</v>
      </c>
      <c r="AA336" s="24" t="s">
        <v>6010</v>
      </c>
      <c r="AB336" s="24" t="s">
        <v>5965</v>
      </c>
      <c r="AC336" s="24" t="s">
        <v>5991</v>
      </c>
    </row>
    <row r="337" spans="1:29" s="169" customFormat="1">
      <c r="A337" s="24">
        <v>2357</v>
      </c>
      <c r="B337" s="24" t="s">
        <v>346</v>
      </c>
      <c r="C337" s="57">
        <v>399</v>
      </c>
      <c r="D337" s="57">
        <v>404.5</v>
      </c>
      <c r="E337" s="57">
        <v>365</v>
      </c>
      <c r="F337" s="57">
        <v>371.5</v>
      </c>
      <c r="G337" s="57">
        <v>370.5</v>
      </c>
      <c r="H337" s="57">
        <v>382.5</v>
      </c>
      <c r="I337" s="57">
        <v>351</v>
      </c>
      <c r="J337" s="57">
        <v>351</v>
      </c>
      <c r="K337" s="57">
        <v>315</v>
      </c>
      <c r="L337" s="57">
        <v>329.5</v>
      </c>
      <c r="M337" s="57">
        <v>307</v>
      </c>
      <c r="N337" s="57">
        <v>315</v>
      </c>
      <c r="O337" s="57">
        <v>70477</v>
      </c>
      <c r="P337" s="57">
        <v>78606</v>
      </c>
      <c r="Q337" s="57">
        <v>73.986099999999993</v>
      </c>
      <c r="R337" s="57">
        <v>80.7898</v>
      </c>
      <c r="S337" s="57">
        <v>61.847099999999998</v>
      </c>
      <c r="T337" s="57">
        <v>74.4756</v>
      </c>
      <c r="U337" s="77">
        <v>1.0958267251298317</v>
      </c>
      <c r="V337" s="24" t="s">
        <v>6181</v>
      </c>
      <c r="W337" s="216" t="s">
        <v>5967</v>
      </c>
      <c r="X337" s="216" t="s">
        <v>5961</v>
      </c>
      <c r="Y337" s="24" t="s">
        <v>5964</v>
      </c>
      <c r="Z337" s="24" t="s">
        <v>6004</v>
      </c>
      <c r="AA337" s="24" t="s">
        <v>5985</v>
      </c>
      <c r="AB337" s="24" t="s">
        <v>5976</v>
      </c>
      <c r="AC337" s="24" t="s">
        <v>5986</v>
      </c>
    </row>
    <row r="338" spans="1:29" s="169" customFormat="1">
      <c r="A338" s="24">
        <v>2358</v>
      </c>
      <c r="B338" s="24" t="s">
        <v>347</v>
      </c>
      <c r="C338" s="57">
        <v>14.65</v>
      </c>
      <c r="D338" s="57">
        <v>15.5</v>
      </c>
      <c r="E338" s="57">
        <v>13.7</v>
      </c>
      <c r="F338" s="57">
        <v>15.35</v>
      </c>
      <c r="G338" s="57">
        <v>15.5</v>
      </c>
      <c r="H338" s="57">
        <v>25</v>
      </c>
      <c r="I338" s="57">
        <v>14.7</v>
      </c>
      <c r="J338" s="57">
        <v>24.85</v>
      </c>
      <c r="K338" s="57">
        <v>24.25</v>
      </c>
      <c r="L338" s="57">
        <v>25</v>
      </c>
      <c r="M338" s="57">
        <v>18.7</v>
      </c>
      <c r="N338" s="57">
        <v>21.05</v>
      </c>
      <c r="O338" s="57">
        <v>69843</v>
      </c>
      <c r="P338" s="57">
        <v>257925</v>
      </c>
      <c r="Q338" s="57">
        <v>57.5779</v>
      </c>
      <c r="R338" s="57">
        <v>47.756999999999998</v>
      </c>
      <c r="S338" s="57">
        <v>61.185299999999998</v>
      </c>
      <c r="T338" s="57">
        <v>52.2331</v>
      </c>
      <c r="U338" s="77">
        <v>0.3309631352783432</v>
      </c>
      <c r="V338" s="24" t="s">
        <v>6137</v>
      </c>
      <c r="W338" s="216" t="s">
        <v>6009</v>
      </c>
      <c r="X338" s="216" t="s">
        <v>5961</v>
      </c>
      <c r="Y338" s="24" t="s">
        <v>5982</v>
      </c>
      <c r="Z338" s="24" t="s">
        <v>5982</v>
      </c>
      <c r="AA338" s="24" t="s">
        <v>5964</v>
      </c>
      <c r="AB338" s="24" t="s">
        <v>5965</v>
      </c>
      <c r="AC338" s="24" t="s">
        <v>5986</v>
      </c>
    </row>
    <row r="339" spans="1:29" s="169" customFormat="1">
      <c r="A339" s="24">
        <v>2359</v>
      </c>
      <c r="B339" s="24" t="s">
        <v>348</v>
      </c>
      <c r="C339" s="57">
        <v>17.05</v>
      </c>
      <c r="D339" s="57">
        <v>17.75</v>
      </c>
      <c r="E339" s="57">
        <v>16.8</v>
      </c>
      <c r="F339" s="57">
        <v>17.3</v>
      </c>
      <c r="G339" s="57">
        <v>17.399999999999999</v>
      </c>
      <c r="H339" s="57">
        <v>19.25</v>
      </c>
      <c r="I339" s="57">
        <v>16.649999999999999</v>
      </c>
      <c r="J339" s="57">
        <v>18.25</v>
      </c>
      <c r="K339" s="57">
        <v>18.25</v>
      </c>
      <c r="L339" s="57">
        <v>18.8</v>
      </c>
      <c r="M339" s="57">
        <v>16.7</v>
      </c>
      <c r="N339" s="57">
        <v>17.2</v>
      </c>
      <c r="O339" s="57">
        <v>6695</v>
      </c>
      <c r="P339" s="57">
        <v>14540</v>
      </c>
      <c r="Q339" s="57">
        <v>46.084099999999999</v>
      </c>
      <c r="R339" s="57">
        <v>41.0503</v>
      </c>
      <c r="S339" s="57">
        <v>43.594000000000001</v>
      </c>
      <c r="T339" s="57">
        <v>41.898200000000003</v>
      </c>
      <c r="U339" s="77">
        <v>0.56277701360232313</v>
      </c>
      <c r="V339" s="24" t="s">
        <v>6077</v>
      </c>
      <c r="W339" s="216" t="s">
        <v>5967</v>
      </c>
      <c r="X339" s="216" t="s">
        <v>5971</v>
      </c>
      <c r="Y339" s="24" t="s">
        <v>6016</v>
      </c>
      <c r="Z339" s="24" t="s">
        <v>5982</v>
      </c>
      <c r="AA339" s="24" t="s">
        <v>5964</v>
      </c>
      <c r="AB339" s="24" t="s">
        <v>5991</v>
      </c>
      <c r="AC339" s="24" t="s">
        <v>5990</v>
      </c>
    </row>
    <row r="340" spans="1:29" s="169" customFormat="1">
      <c r="A340" s="24">
        <v>2360</v>
      </c>
      <c r="B340" s="24" t="s">
        <v>349</v>
      </c>
      <c r="C340" s="57">
        <v>188.5</v>
      </c>
      <c r="D340" s="57">
        <v>203</v>
      </c>
      <c r="E340" s="57">
        <v>186.5</v>
      </c>
      <c r="F340" s="57">
        <v>191.5</v>
      </c>
      <c r="G340" s="57">
        <v>192</v>
      </c>
      <c r="H340" s="57">
        <v>217</v>
      </c>
      <c r="I340" s="57">
        <v>190.5</v>
      </c>
      <c r="J340" s="57">
        <v>196.5</v>
      </c>
      <c r="K340" s="57">
        <v>197.5</v>
      </c>
      <c r="L340" s="57">
        <v>197.5</v>
      </c>
      <c r="M340" s="57">
        <v>174</v>
      </c>
      <c r="N340" s="57">
        <v>178.5</v>
      </c>
      <c r="O340" s="57">
        <v>9639</v>
      </c>
      <c r="P340" s="57">
        <v>22005</v>
      </c>
      <c r="Q340" s="57">
        <v>62.186100000000003</v>
      </c>
      <c r="R340" s="57">
        <v>61.870100000000001</v>
      </c>
      <c r="S340" s="57">
        <v>53.0608</v>
      </c>
      <c r="T340" s="57">
        <v>58.933700000000002</v>
      </c>
      <c r="U340" s="77">
        <v>0.53537832310838451</v>
      </c>
      <c r="V340" s="24" t="s">
        <v>6036</v>
      </c>
      <c r="W340" s="216" t="s">
        <v>5960</v>
      </c>
      <c r="X340" s="216" t="s">
        <v>5961</v>
      </c>
      <c r="Y340" s="24" t="s">
        <v>5963</v>
      </c>
      <c r="Z340" s="24" t="s">
        <v>5963</v>
      </c>
      <c r="AA340" s="24" t="s">
        <v>6024</v>
      </c>
      <c r="AB340" s="24" t="s">
        <v>5979</v>
      </c>
      <c r="AC340" s="24" t="s">
        <v>5990</v>
      </c>
    </row>
    <row r="341" spans="1:29" s="169" customFormat="1">
      <c r="A341" s="24">
        <v>2362</v>
      </c>
      <c r="B341" s="24" t="s">
        <v>350</v>
      </c>
      <c r="C341" s="57">
        <v>29.9</v>
      </c>
      <c r="D341" s="57">
        <v>31</v>
      </c>
      <c r="E341" s="57">
        <v>29.7</v>
      </c>
      <c r="F341" s="57">
        <v>30.3</v>
      </c>
      <c r="G341" s="57">
        <v>30.2</v>
      </c>
      <c r="H341" s="57">
        <v>30.4</v>
      </c>
      <c r="I341" s="57">
        <v>29.3</v>
      </c>
      <c r="J341" s="57">
        <v>29.7</v>
      </c>
      <c r="K341" s="57">
        <v>29.8</v>
      </c>
      <c r="L341" s="57">
        <v>30</v>
      </c>
      <c r="M341" s="57">
        <v>28.95</v>
      </c>
      <c r="N341" s="57">
        <v>29.35</v>
      </c>
      <c r="O341" s="57">
        <v>4270</v>
      </c>
      <c r="P341" s="57">
        <v>7090</v>
      </c>
      <c r="Q341" s="57">
        <v>46.0261</v>
      </c>
      <c r="R341" s="57">
        <v>47.2624</v>
      </c>
      <c r="S341" s="57">
        <v>41.517400000000002</v>
      </c>
      <c r="T341" s="57">
        <v>45.3474</v>
      </c>
      <c r="U341" s="77">
        <v>0.73609152170506198</v>
      </c>
      <c r="V341" s="24" t="s">
        <v>6048</v>
      </c>
      <c r="W341" s="216" t="s">
        <v>5967</v>
      </c>
      <c r="X341" s="216" t="s">
        <v>5971</v>
      </c>
      <c r="Y341" s="24" t="s">
        <v>5963</v>
      </c>
      <c r="Z341" s="24" t="s">
        <v>5984</v>
      </c>
      <c r="AA341" s="24" t="s">
        <v>5984</v>
      </c>
      <c r="AB341" s="24" t="s">
        <v>5990</v>
      </c>
      <c r="AC341" s="24" t="s">
        <v>5986</v>
      </c>
    </row>
    <row r="342" spans="1:29" s="169" customFormat="1">
      <c r="A342" s="24">
        <v>2363</v>
      </c>
      <c r="B342" s="24" t="s">
        <v>351</v>
      </c>
      <c r="C342" s="57">
        <v>21.4</v>
      </c>
      <c r="D342" s="57">
        <v>22.4</v>
      </c>
      <c r="E342" s="57">
        <v>20.350000000000001</v>
      </c>
      <c r="F342" s="57">
        <v>21.55</v>
      </c>
      <c r="G342" s="57">
        <v>21.8</v>
      </c>
      <c r="H342" s="57">
        <v>27.1</v>
      </c>
      <c r="I342" s="57">
        <v>21</v>
      </c>
      <c r="J342" s="57">
        <v>25.6</v>
      </c>
      <c r="K342" s="57">
        <v>26.4</v>
      </c>
      <c r="L342" s="57">
        <v>31.8</v>
      </c>
      <c r="M342" s="57">
        <v>23.5</v>
      </c>
      <c r="N342" s="57">
        <v>26.65</v>
      </c>
      <c r="O342" s="57">
        <v>996330</v>
      </c>
      <c r="P342" s="57">
        <v>748694</v>
      </c>
      <c r="Q342" s="57">
        <v>76.989800000000002</v>
      </c>
      <c r="R342" s="57">
        <v>73.061999999999998</v>
      </c>
      <c r="S342" s="57">
        <v>74.679199999999994</v>
      </c>
      <c r="T342" s="57">
        <v>73.601100000000002</v>
      </c>
      <c r="U342" s="77">
        <v>1.6264811347047881</v>
      </c>
      <c r="V342" s="24" t="s">
        <v>6182</v>
      </c>
      <c r="W342" s="216" t="s">
        <v>5967</v>
      </c>
      <c r="X342" s="216" t="s">
        <v>5961</v>
      </c>
      <c r="Y342" s="24" t="s">
        <v>5972</v>
      </c>
      <c r="Z342" s="24" t="s">
        <v>5982</v>
      </c>
      <c r="AA342" s="24" t="s">
        <v>5969</v>
      </c>
      <c r="AB342" s="24" t="s">
        <v>5976</v>
      </c>
      <c r="AC342" s="24" t="s">
        <v>5991</v>
      </c>
    </row>
    <row r="343" spans="1:29" s="169" customFormat="1">
      <c r="A343" s="24">
        <v>2364</v>
      </c>
      <c r="B343" s="24" t="s">
        <v>352</v>
      </c>
      <c r="C343" s="57">
        <v>3.16</v>
      </c>
      <c r="D343" s="57">
        <v>3.38</v>
      </c>
      <c r="E343" s="57">
        <v>3.07</v>
      </c>
      <c r="F343" s="57">
        <v>3.16</v>
      </c>
      <c r="G343" s="57">
        <v>3.2</v>
      </c>
      <c r="H343" s="57">
        <v>3.78</v>
      </c>
      <c r="I343" s="57">
        <v>3.13</v>
      </c>
      <c r="J343" s="57">
        <v>3.24</v>
      </c>
      <c r="K343" s="57">
        <v>3.26</v>
      </c>
      <c r="L343" s="57">
        <v>3.7</v>
      </c>
      <c r="M343" s="57">
        <v>3.11</v>
      </c>
      <c r="N343" s="57">
        <v>3.14</v>
      </c>
      <c r="O343" s="57">
        <v>4285</v>
      </c>
      <c r="P343" s="57">
        <v>4475</v>
      </c>
      <c r="Q343" s="57">
        <v>27.617599999999999</v>
      </c>
      <c r="R343" s="57">
        <v>31.232500000000002</v>
      </c>
      <c r="S343" s="57">
        <v>26.808700000000002</v>
      </c>
      <c r="T343" s="57">
        <v>29.757899999999999</v>
      </c>
      <c r="U343" s="77">
        <v>1.1703289882060832</v>
      </c>
      <c r="V343" s="24" t="s">
        <v>6183</v>
      </c>
      <c r="W343" s="216" t="s">
        <v>5967</v>
      </c>
      <c r="X343" s="216" t="s">
        <v>5971</v>
      </c>
      <c r="Y343" s="24" t="s">
        <v>6164</v>
      </c>
      <c r="Z343" s="24" t="s">
        <v>5969</v>
      </c>
      <c r="AA343" s="24" t="s">
        <v>6000</v>
      </c>
      <c r="AB343" s="24" t="s">
        <v>5996</v>
      </c>
      <c r="AC343" s="24" t="s">
        <v>5965</v>
      </c>
    </row>
    <row r="344" spans="1:29" s="169" customFormat="1">
      <c r="A344" s="24">
        <v>2365</v>
      </c>
      <c r="B344" s="24" t="s">
        <v>353</v>
      </c>
      <c r="C344" s="57">
        <v>12.85</v>
      </c>
      <c r="D344" s="57">
        <v>13.25</v>
      </c>
      <c r="E344" s="57">
        <v>11.65</v>
      </c>
      <c r="F344" s="57">
        <v>11.8</v>
      </c>
      <c r="G344" s="57">
        <v>11.9</v>
      </c>
      <c r="H344" s="57">
        <v>12.3</v>
      </c>
      <c r="I344" s="57">
        <v>11.5</v>
      </c>
      <c r="J344" s="57">
        <v>11.85</v>
      </c>
      <c r="K344" s="57">
        <v>11.65</v>
      </c>
      <c r="L344" s="57">
        <v>12.1</v>
      </c>
      <c r="M344" s="57">
        <v>9.67</v>
      </c>
      <c r="N344" s="57">
        <v>10</v>
      </c>
      <c r="O344" s="57">
        <v>10626</v>
      </c>
      <c r="P344" s="57">
        <v>19398</v>
      </c>
      <c r="Q344" s="57">
        <v>47.4056</v>
      </c>
      <c r="R344" s="57">
        <v>61.822600000000001</v>
      </c>
      <c r="S344" s="57">
        <v>33.262900000000002</v>
      </c>
      <c r="T344" s="57">
        <v>52.302700000000002</v>
      </c>
      <c r="U344" s="77">
        <v>0.66951919441866858</v>
      </c>
      <c r="V344" s="24" t="s">
        <v>6184</v>
      </c>
      <c r="W344" s="216" t="s">
        <v>5967</v>
      </c>
      <c r="X344" s="216" t="s">
        <v>5961</v>
      </c>
      <c r="Y344" s="24" t="s">
        <v>5964</v>
      </c>
      <c r="Z344" s="24" t="s">
        <v>6073</v>
      </c>
      <c r="AA344" s="24" t="s">
        <v>5964</v>
      </c>
      <c r="AB344" s="24" t="s">
        <v>5990</v>
      </c>
      <c r="AC344" s="24" t="s">
        <v>5965</v>
      </c>
    </row>
    <row r="345" spans="1:29" s="169" customFormat="1">
      <c r="A345" s="24">
        <v>2367</v>
      </c>
      <c r="B345" s="24" t="s">
        <v>354</v>
      </c>
      <c r="C345" s="57">
        <v>21.25</v>
      </c>
      <c r="D345" s="57">
        <v>23.7</v>
      </c>
      <c r="E345" s="57">
        <v>21.1</v>
      </c>
      <c r="F345" s="57">
        <v>22.05</v>
      </c>
      <c r="G345" s="57">
        <v>22.4</v>
      </c>
      <c r="H345" s="57">
        <v>24.75</v>
      </c>
      <c r="I345" s="57">
        <v>20.2</v>
      </c>
      <c r="J345" s="57">
        <v>20.8</v>
      </c>
      <c r="K345" s="57">
        <v>21</v>
      </c>
      <c r="L345" s="57">
        <v>21.4</v>
      </c>
      <c r="M345" s="57">
        <v>17.600000000000001</v>
      </c>
      <c r="N345" s="57">
        <v>19.399999999999999</v>
      </c>
      <c r="O345" s="57">
        <v>95617</v>
      </c>
      <c r="P345" s="57">
        <v>192595</v>
      </c>
      <c r="Q345" s="57">
        <v>42.758899999999997</v>
      </c>
      <c r="R345" s="57">
        <v>37.203200000000002</v>
      </c>
      <c r="S345" s="57">
        <v>36.897599999999997</v>
      </c>
      <c r="T345" s="57">
        <v>37.101300000000002</v>
      </c>
      <c r="U345" s="77">
        <v>0.60679260740009977</v>
      </c>
      <c r="V345" s="24" t="s">
        <v>5966</v>
      </c>
      <c r="W345" s="216" t="s">
        <v>5960</v>
      </c>
      <c r="X345" s="216" t="s">
        <v>5971</v>
      </c>
      <c r="Y345" s="24" t="s">
        <v>5963</v>
      </c>
      <c r="Z345" s="24" t="s">
        <v>5964</v>
      </c>
      <c r="AA345" s="24" t="s">
        <v>5964</v>
      </c>
      <c r="AB345" s="24" t="s">
        <v>5965</v>
      </c>
      <c r="AC345" s="24" t="s">
        <v>5970</v>
      </c>
    </row>
    <row r="346" spans="1:29" s="169" customFormat="1">
      <c r="A346" s="24">
        <v>2368</v>
      </c>
      <c r="B346" s="24" t="s">
        <v>355</v>
      </c>
      <c r="C346" s="57">
        <v>56.1</v>
      </c>
      <c r="D346" s="57">
        <v>72</v>
      </c>
      <c r="E346" s="57">
        <v>54.2</v>
      </c>
      <c r="F346" s="57">
        <v>66.900000000000006</v>
      </c>
      <c r="G346" s="57">
        <v>67.099999999999994</v>
      </c>
      <c r="H346" s="57">
        <v>83.6</v>
      </c>
      <c r="I346" s="57">
        <v>65.5</v>
      </c>
      <c r="J346" s="57">
        <v>71.5</v>
      </c>
      <c r="K346" s="57">
        <v>72.599999999999994</v>
      </c>
      <c r="L346" s="57">
        <v>77.5</v>
      </c>
      <c r="M346" s="57">
        <v>56.5</v>
      </c>
      <c r="N346" s="57">
        <v>71.900000000000006</v>
      </c>
      <c r="O346" s="57">
        <v>259057</v>
      </c>
      <c r="P346" s="57">
        <v>406055</v>
      </c>
      <c r="Q346" s="57">
        <v>74.383300000000006</v>
      </c>
      <c r="R346" s="57">
        <v>73.458500000000001</v>
      </c>
      <c r="S346" s="57">
        <v>74.245900000000006</v>
      </c>
      <c r="T346" s="57">
        <v>73.721000000000004</v>
      </c>
      <c r="U346" s="77">
        <v>0.77975944692768762</v>
      </c>
      <c r="V346" s="24" t="s">
        <v>6179</v>
      </c>
      <c r="W346" s="216" t="s">
        <v>5967</v>
      </c>
      <c r="X346" s="216" t="s">
        <v>5961</v>
      </c>
      <c r="Y346" s="24" t="s">
        <v>5982</v>
      </c>
      <c r="Z346" s="24" t="s">
        <v>5963</v>
      </c>
      <c r="AA346" s="24" t="s">
        <v>5994</v>
      </c>
      <c r="AB346" s="24" t="s">
        <v>5990</v>
      </c>
      <c r="AC346" s="24" t="s">
        <v>5996</v>
      </c>
    </row>
    <row r="347" spans="1:29" s="169" customFormat="1">
      <c r="A347" s="24">
        <v>2369</v>
      </c>
      <c r="B347" s="24" t="s">
        <v>356</v>
      </c>
      <c r="C347" s="57">
        <v>17.600000000000001</v>
      </c>
      <c r="D347" s="57">
        <v>20.9</v>
      </c>
      <c r="E347" s="57">
        <v>17.2</v>
      </c>
      <c r="F347" s="57">
        <v>19.5</v>
      </c>
      <c r="G347" s="57">
        <v>19.600000000000001</v>
      </c>
      <c r="H347" s="57">
        <v>29.6</v>
      </c>
      <c r="I347" s="57">
        <v>19</v>
      </c>
      <c r="J347" s="57">
        <v>26.65</v>
      </c>
      <c r="K347" s="57">
        <v>27.2</v>
      </c>
      <c r="L347" s="57">
        <v>32.299999999999997</v>
      </c>
      <c r="M347" s="57">
        <v>24.25</v>
      </c>
      <c r="N347" s="57">
        <v>27.95</v>
      </c>
      <c r="O347" s="57">
        <v>811861</v>
      </c>
      <c r="P347" s="57">
        <v>788537</v>
      </c>
      <c r="Q347" s="57">
        <v>82.470600000000005</v>
      </c>
      <c r="R347" s="57">
        <v>79.9345</v>
      </c>
      <c r="S347" s="57">
        <v>80.990499999999997</v>
      </c>
      <c r="T347" s="57">
        <v>80.286500000000004</v>
      </c>
      <c r="U347" s="77">
        <v>1.2583741226544289</v>
      </c>
      <c r="V347" s="24" t="s">
        <v>6185</v>
      </c>
      <c r="W347" s="216" t="s">
        <v>5967</v>
      </c>
      <c r="X347" s="216" t="s">
        <v>6012</v>
      </c>
      <c r="Y347" s="24" t="s">
        <v>5982</v>
      </c>
      <c r="Z347" s="24" t="s">
        <v>5982</v>
      </c>
      <c r="AA347" s="24" t="s">
        <v>5969</v>
      </c>
      <c r="AB347" s="24" t="s">
        <v>5970</v>
      </c>
      <c r="AC347" s="24" t="s">
        <v>5986</v>
      </c>
    </row>
    <row r="348" spans="1:29" s="169" customFormat="1">
      <c r="A348" s="24">
        <v>2371</v>
      </c>
      <c r="B348" s="24" t="s">
        <v>357</v>
      </c>
      <c r="C348" s="57">
        <v>25</v>
      </c>
      <c r="D348" s="57">
        <v>25.8</v>
      </c>
      <c r="E348" s="57">
        <v>23.7</v>
      </c>
      <c r="F348" s="57">
        <v>24.7</v>
      </c>
      <c r="G348" s="57">
        <v>24.95</v>
      </c>
      <c r="H348" s="57">
        <v>26.7</v>
      </c>
      <c r="I348" s="57">
        <v>23.65</v>
      </c>
      <c r="J348" s="57">
        <v>26.05</v>
      </c>
      <c r="K348" s="57">
        <v>26.4</v>
      </c>
      <c r="L348" s="57">
        <v>28.9</v>
      </c>
      <c r="M348" s="57">
        <v>24.8</v>
      </c>
      <c r="N348" s="57">
        <v>28.35</v>
      </c>
      <c r="O348" s="57">
        <v>604226</v>
      </c>
      <c r="P348" s="57">
        <v>237078</v>
      </c>
      <c r="Q348" s="57">
        <v>65.850899999999996</v>
      </c>
      <c r="R348" s="57">
        <v>69.387</v>
      </c>
      <c r="S348" s="57">
        <v>69.737899999999996</v>
      </c>
      <c r="T348" s="57">
        <v>69.504000000000005</v>
      </c>
      <c r="U348" s="77">
        <v>3.1150020012166646</v>
      </c>
      <c r="V348" s="24" t="s">
        <v>6186</v>
      </c>
      <c r="W348" s="216" t="s">
        <v>5981</v>
      </c>
      <c r="X348" s="216" t="s">
        <v>5961</v>
      </c>
      <c r="Y348" s="24" t="s">
        <v>6073</v>
      </c>
      <c r="Z348" s="24" t="s">
        <v>5982</v>
      </c>
      <c r="AA348" s="24" t="s">
        <v>5982</v>
      </c>
      <c r="AB348" s="24" t="s">
        <v>5965</v>
      </c>
      <c r="AC348" s="24" t="s">
        <v>5986</v>
      </c>
    </row>
    <row r="349" spans="1:29" s="169" customFormat="1">
      <c r="A349" s="24">
        <v>2373</v>
      </c>
      <c r="B349" s="24" t="s">
        <v>358</v>
      </c>
      <c r="C349" s="57">
        <v>92.3</v>
      </c>
      <c r="D349" s="57">
        <v>93.5</v>
      </c>
      <c r="E349" s="57">
        <v>90.8</v>
      </c>
      <c r="F349" s="57">
        <v>92</v>
      </c>
      <c r="G349" s="57">
        <v>92.7</v>
      </c>
      <c r="H349" s="57">
        <v>94.1</v>
      </c>
      <c r="I349" s="57">
        <v>91.7</v>
      </c>
      <c r="J349" s="57">
        <v>93.8</v>
      </c>
      <c r="K349" s="57">
        <v>89.3</v>
      </c>
      <c r="L349" s="57">
        <v>91</v>
      </c>
      <c r="M349" s="57">
        <v>87.6</v>
      </c>
      <c r="N349" s="57">
        <v>88.7</v>
      </c>
      <c r="O349" s="57">
        <v>998</v>
      </c>
      <c r="P349" s="57">
        <v>1675</v>
      </c>
      <c r="Q349" s="57">
        <v>76.688299999999998</v>
      </c>
      <c r="R349" s="57">
        <v>66.001999999999995</v>
      </c>
      <c r="S349" s="57">
        <v>63.182299999999998</v>
      </c>
      <c r="T349" s="57">
        <v>65.062100000000001</v>
      </c>
      <c r="U349" s="77">
        <v>0.72822553897180753</v>
      </c>
      <c r="V349" s="24" t="s">
        <v>6187</v>
      </c>
      <c r="W349" s="216" t="s">
        <v>5960</v>
      </c>
      <c r="X349" s="216" t="s">
        <v>5961</v>
      </c>
      <c r="Y349" s="24" t="s">
        <v>6188</v>
      </c>
      <c r="Z349" s="24" t="s">
        <v>6016</v>
      </c>
      <c r="AA349" s="24" t="s">
        <v>5984</v>
      </c>
      <c r="AB349" s="24" t="s">
        <v>5970</v>
      </c>
      <c r="AC349" s="24" t="s">
        <v>5991</v>
      </c>
    </row>
    <row r="350" spans="1:29" s="169" customFormat="1">
      <c r="A350" s="24">
        <v>2374</v>
      </c>
      <c r="B350" s="24" t="s">
        <v>359</v>
      </c>
      <c r="C350" s="57">
        <v>15.35</v>
      </c>
      <c r="D350" s="57">
        <v>17.649999999999999</v>
      </c>
      <c r="E350" s="57">
        <v>15.2</v>
      </c>
      <c r="F350" s="57">
        <v>15.85</v>
      </c>
      <c r="G350" s="57">
        <v>15.85</v>
      </c>
      <c r="H350" s="57">
        <v>16.7</v>
      </c>
      <c r="I350" s="57">
        <v>15.65</v>
      </c>
      <c r="J350" s="57">
        <v>15.7</v>
      </c>
      <c r="K350" s="57">
        <v>15.75</v>
      </c>
      <c r="L350" s="57">
        <v>16.2</v>
      </c>
      <c r="M350" s="57">
        <v>14.55</v>
      </c>
      <c r="N350" s="57">
        <v>14.95</v>
      </c>
      <c r="O350" s="57">
        <v>10685</v>
      </c>
      <c r="P350" s="57">
        <v>13050</v>
      </c>
      <c r="Q350" s="57">
        <v>52.6723</v>
      </c>
      <c r="R350" s="57">
        <v>61.234299999999998</v>
      </c>
      <c r="S350" s="57">
        <v>42.927399999999999</v>
      </c>
      <c r="T350" s="57">
        <v>55.131999999999998</v>
      </c>
      <c r="U350" s="77">
        <v>1.0007237122179651</v>
      </c>
      <c r="V350" s="24" t="s">
        <v>6077</v>
      </c>
      <c r="W350" s="216" t="s">
        <v>5967</v>
      </c>
      <c r="X350" s="216" t="s">
        <v>5961</v>
      </c>
      <c r="Y350" s="24" t="s">
        <v>5963</v>
      </c>
      <c r="Z350" s="24" t="s">
        <v>5978</v>
      </c>
      <c r="AA350" s="24" t="s">
        <v>5964</v>
      </c>
      <c r="AB350" s="24" t="s">
        <v>5991</v>
      </c>
      <c r="AC350" s="24" t="s">
        <v>5990</v>
      </c>
    </row>
    <row r="351" spans="1:29" s="169" customFormat="1">
      <c r="A351" s="24">
        <v>2375</v>
      </c>
      <c r="B351" s="24" t="s">
        <v>1103</v>
      </c>
      <c r="C351" s="57">
        <v>105</v>
      </c>
      <c r="D351" s="57">
        <v>123</v>
      </c>
      <c r="E351" s="57">
        <v>99.1</v>
      </c>
      <c r="F351" s="57">
        <v>123</v>
      </c>
      <c r="G351" s="57">
        <v>122</v>
      </c>
      <c r="H351" s="57">
        <v>126.5</v>
      </c>
      <c r="I351" s="57">
        <v>102</v>
      </c>
      <c r="J351" s="57">
        <v>102</v>
      </c>
      <c r="K351" s="57">
        <v>103.5</v>
      </c>
      <c r="L351" s="57">
        <v>114</v>
      </c>
      <c r="M351" s="57">
        <v>92.1</v>
      </c>
      <c r="N351" s="57">
        <v>100.5</v>
      </c>
      <c r="O351" s="57">
        <v>47234</v>
      </c>
      <c r="P351" s="57">
        <v>120382</v>
      </c>
      <c r="Q351" s="57">
        <v>69.2667</v>
      </c>
      <c r="R351" s="57">
        <v>74.423199999999994</v>
      </c>
      <c r="S351" s="57">
        <v>60.126399999999997</v>
      </c>
      <c r="T351" s="57">
        <v>69.657600000000002</v>
      </c>
      <c r="U351" s="77">
        <v>0.47956043631476841</v>
      </c>
      <c r="V351" s="24" t="s">
        <v>6189</v>
      </c>
      <c r="W351" s="216" t="s">
        <v>5967</v>
      </c>
      <c r="X351" s="216" t="s">
        <v>5961</v>
      </c>
      <c r="Y351" s="24" t="s">
        <v>6045</v>
      </c>
      <c r="Z351" s="24" t="s">
        <v>6004</v>
      </c>
      <c r="AA351" s="24" t="s">
        <v>6073</v>
      </c>
      <c r="AB351" s="24" t="s">
        <v>5970</v>
      </c>
      <c r="AC351" s="24" t="s">
        <v>5986</v>
      </c>
    </row>
    <row r="352" spans="1:29" s="169" customFormat="1">
      <c r="A352" s="24">
        <v>2376</v>
      </c>
      <c r="B352" s="24" t="s">
        <v>361</v>
      </c>
      <c r="C352" s="57">
        <v>111</v>
      </c>
      <c r="D352" s="57">
        <v>125</v>
      </c>
      <c r="E352" s="57">
        <v>105</v>
      </c>
      <c r="F352" s="57">
        <v>107.5</v>
      </c>
      <c r="G352" s="57">
        <v>107.5</v>
      </c>
      <c r="H352" s="57">
        <v>114</v>
      </c>
      <c r="I352" s="57">
        <v>95.2</v>
      </c>
      <c r="J352" s="57">
        <v>100</v>
      </c>
      <c r="K352" s="57">
        <v>100</v>
      </c>
      <c r="L352" s="57">
        <v>101.5</v>
      </c>
      <c r="M352" s="57">
        <v>80.5</v>
      </c>
      <c r="N352" s="57">
        <v>86.2</v>
      </c>
      <c r="O352" s="57">
        <v>144569</v>
      </c>
      <c r="P352" s="57">
        <v>199261</v>
      </c>
      <c r="Q352" s="57">
        <v>63.337200000000003</v>
      </c>
      <c r="R352" s="57">
        <v>71.707999999999998</v>
      </c>
      <c r="S352" s="57">
        <v>48.68</v>
      </c>
      <c r="T352" s="57">
        <v>64.031999999999996</v>
      </c>
      <c r="U352" s="77">
        <v>0.88675377742982542</v>
      </c>
      <c r="V352" s="24" t="s">
        <v>6049</v>
      </c>
      <c r="W352" s="216" t="s">
        <v>5967</v>
      </c>
      <c r="X352" s="216" t="s">
        <v>5961</v>
      </c>
      <c r="Y352" s="24" t="s">
        <v>6000</v>
      </c>
      <c r="Z352" s="24" t="s">
        <v>5964</v>
      </c>
      <c r="AA352" s="24" t="s">
        <v>5964</v>
      </c>
      <c r="AB352" s="24" t="s">
        <v>5965</v>
      </c>
      <c r="AC352" s="24" t="s">
        <v>5991</v>
      </c>
    </row>
    <row r="353" spans="1:29" s="169" customFormat="1">
      <c r="A353" s="24">
        <v>2377</v>
      </c>
      <c r="B353" s="24" t="s">
        <v>362</v>
      </c>
      <c r="C353" s="57">
        <v>166.5</v>
      </c>
      <c r="D353" s="57">
        <v>186</v>
      </c>
      <c r="E353" s="57">
        <v>155.5</v>
      </c>
      <c r="F353" s="57">
        <v>157.5</v>
      </c>
      <c r="G353" s="57">
        <v>158</v>
      </c>
      <c r="H353" s="57">
        <v>161</v>
      </c>
      <c r="I353" s="57">
        <v>142</v>
      </c>
      <c r="J353" s="57">
        <v>148</v>
      </c>
      <c r="K353" s="57">
        <v>149.5</v>
      </c>
      <c r="L353" s="57">
        <v>153</v>
      </c>
      <c r="M353" s="57">
        <v>117</v>
      </c>
      <c r="N353" s="57">
        <v>124.5</v>
      </c>
      <c r="O353" s="57">
        <v>107653</v>
      </c>
      <c r="P353" s="57">
        <v>90215</v>
      </c>
      <c r="Q353" s="57">
        <v>57.757899999999999</v>
      </c>
      <c r="R353" s="57">
        <v>67.744200000000006</v>
      </c>
      <c r="S353" s="57">
        <v>41.412300000000002</v>
      </c>
      <c r="T353" s="57">
        <v>58.966900000000003</v>
      </c>
      <c r="U353" s="77">
        <v>1.4584701977375039</v>
      </c>
      <c r="V353" s="24" t="s">
        <v>6041</v>
      </c>
      <c r="W353" s="216" t="s">
        <v>5967</v>
      </c>
      <c r="X353" s="216" t="s">
        <v>5961</v>
      </c>
      <c r="Y353" s="24" t="s">
        <v>6000</v>
      </c>
      <c r="Z353" s="24" t="s">
        <v>5964</v>
      </c>
      <c r="AA353" s="24" t="s">
        <v>5964</v>
      </c>
      <c r="AB353" s="24" t="s">
        <v>5965</v>
      </c>
      <c r="AC353" s="24" t="s">
        <v>5990</v>
      </c>
    </row>
    <row r="354" spans="1:29" s="169" customFormat="1">
      <c r="A354" s="24">
        <v>2379</v>
      </c>
      <c r="B354" s="24" t="s">
        <v>363</v>
      </c>
      <c r="C354" s="57">
        <v>501</v>
      </c>
      <c r="D354" s="57">
        <v>528</v>
      </c>
      <c r="E354" s="57">
        <v>481</v>
      </c>
      <c r="F354" s="57">
        <v>505</v>
      </c>
      <c r="G354" s="57">
        <v>514</v>
      </c>
      <c r="H354" s="57">
        <v>621</v>
      </c>
      <c r="I354" s="57">
        <v>489</v>
      </c>
      <c r="J354" s="57">
        <v>588</v>
      </c>
      <c r="K354" s="57">
        <v>594</v>
      </c>
      <c r="L354" s="57">
        <v>621</v>
      </c>
      <c r="M354" s="57">
        <v>510</v>
      </c>
      <c r="N354" s="57">
        <v>550</v>
      </c>
      <c r="O354" s="57">
        <v>35310</v>
      </c>
      <c r="P354" s="57">
        <v>62250</v>
      </c>
      <c r="Q354" s="57">
        <v>83.299300000000002</v>
      </c>
      <c r="R354" s="57">
        <v>81.842699999999994</v>
      </c>
      <c r="S354" s="57">
        <v>79.399500000000003</v>
      </c>
      <c r="T354" s="57">
        <v>81.028300000000002</v>
      </c>
      <c r="U354" s="77">
        <v>0.69327978580990635</v>
      </c>
      <c r="V354" s="24" t="s">
        <v>5980</v>
      </c>
      <c r="W354" s="216" t="s">
        <v>5988</v>
      </c>
      <c r="X354" s="216" t="s">
        <v>5989</v>
      </c>
      <c r="Y354" s="24" t="s">
        <v>5968</v>
      </c>
      <c r="Z354" s="24" t="s">
        <v>5982</v>
      </c>
      <c r="AA354" s="24" t="s">
        <v>5964</v>
      </c>
      <c r="AB354" s="24" t="s">
        <v>5990</v>
      </c>
      <c r="AC354" s="24" t="s">
        <v>5986</v>
      </c>
    </row>
    <row r="355" spans="1:29" s="169" customFormat="1">
      <c r="A355" s="24">
        <v>2380</v>
      </c>
      <c r="B355" s="24" t="s">
        <v>364</v>
      </c>
      <c r="C355" s="57">
        <v>12.2</v>
      </c>
      <c r="D355" s="57">
        <v>14.35</v>
      </c>
      <c r="E355" s="57">
        <v>11.4</v>
      </c>
      <c r="F355" s="57">
        <v>11.75</v>
      </c>
      <c r="G355" s="57">
        <v>11.95</v>
      </c>
      <c r="H355" s="57">
        <v>12.85</v>
      </c>
      <c r="I355" s="57">
        <v>10.4</v>
      </c>
      <c r="J355" s="57">
        <v>10.75</v>
      </c>
      <c r="K355" s="57">
        <v>11.05</v>
      </c>
      <c r="L355" s="57">
        <v>12.7</v>
      </c>
      <c r="M355" s="57">
        <v>10.4</v>
      </c>
      <c r="N355" s="57">
        <v>10.55</v>
      </c>
      <c r="O355" s="57">
        <v>14951</v>
      </c>
      <c r="P355" s="57">
        <v>25621</v>
      </c>
      <c r="Q355" s="57">
        <v>58.975900000000003</v>
      </c>
      <c r="R355" s="57">
        <v>66.381699999999995</v>
      </c>
      <c r="S355" s="57">
        <v>53.110399999999998</v>
      </c>
      <c r="T355" s="57">
        <v>61.957900000000002</v>
      </c>
      <c r="U355" s="77">
        <v>0.71322135921488017</v>
      </c>
      <c r="V355" s="24" t="s">
        <v>6183</v>
      </c>
      <c r="W355" s="216" t="s">
        <v>5967</v>
      </c>
      <c r="X355" s="216" t="s">
        <v>5961</v>
      </c>
      <c r="Y355" s="24" t="s">
        <v>6000</v>
      </c>
      <c r="Z355" s="24" t="s">
        <v>5964</v>
      </c>
      <c r="AA355" s="24" t="s">
        <v>6000</v>
      </c>
      <c r="AB355" s="24" t="s">
        <v>5996</v>
      </c>
      <c r="AC355" s="24" t="s">
        <v>5965</v>
      </c>
    </row>
    <row r="356" spans="1:29" s="169" customFormat="1">
      <c r="A356" s="24">
        <v>2382</v>
      </c>
      <c r="B356" s="24" t="s">
        <v>365</v>
      </c>
      <c r="C356" s="57">
        <v>90.4</v>
      </c>
      <c r="D356" s="57">
        <v>90.7</v>
      </c>
      <c r="E356" s="57">
        <v>85</v>
      </c>
      <c r="F356" s="57">
        <v>87.5</v>
      </c>
      <c r="G356" s="57">
        <v>87.4</v>
      </c>
      <c r="H356" s="57">
        <v>92</v>
      </c>
      <c r="I356" s="57">
        <v>77.099999999999994</v>
      </c>
      <c r="J356" s="57">
        <v>77.3</v>
      </c>
      <c r="K356" s="57">
        <v>77.3</v>
      </c>
      <c r="L356" s="57">
        <v>78.400000000000006</v>
      </c>
      <c r="M356" s="57">
        <v>72.5</v>
      </c>
      <c r="N356" s="57">
        <v>76.7</v>
      </c>
      <c r="O356" s="57">
        <v>149434</v>
      </c>
      <c r="P356" s="57">
        <v>259831</v>
      </c>
      <c r="Q356" s="57">
        <v>52.561300000000003</v>
      </c>
      <c r="R356" s="57">
        <v>67.871700000000004</v>
      </c>
      <c r="S356" s="57">
        <v>39.7866</v>
      </c>
      <c r="T356" s="57">
        <v>58.51</v>
      </c>
      <c r="U356" s="77">
        <v>0.7029244222419786</v>
      </c>
      <c r="V356" s="24" t="s">
        <v>6143</v>
      </c>
      <c r="W356" s="216" t="s">
        <v>5967</v>
      </c>
      <c r="X356" s="216" t="s">
        <v>5961</v>
      </c>
      <c r="Y356" s="24" t="s">
        <v>5962</v>
      </c>
      <c r="Z356" s="24" t="s">
        <v>5964</v>
      </c>
      <c r="AA356" s="24" t="s">
        <v>5994</v>
      </c>
      <c r="AB356" s="24" t="s">
        <v>5990</v>
      </c>
      <c r="AC356" s="24" t="s">
        <v>5996</v>
      </c>
    </row>
    <row r="357" spans="1:29" s="169" customFormat="1">
      <c r="A357" s="24">
        <v>2383</v>
      </c>
      <c r="B357" s="24" t="s">
        <v>366</v>
      </c>
      <c r="C357" s="57">
        <v>164</v>
      </c>
      <c r="D357" s="57">
        <v>235</v>
      </c>
      <c r="E357" s="57">
        <v>157</v>
      </c>
      <c r="F357" s="57">
        <v>218</v>
      </c>
      <c r="G357" s="57">
        <v>219</v>
      </c>
      <c r="H357" s="57">
        <v>248.5</v>
      </c>
      <c r="I357" s="57">
        <v>206</v>
      </c>
      <c r="J357" s="57">
        <v>225</v>
      </c>
      <c r="K357" s="57">
        <v>225</v>
      </c>
      <c r="L357" s="57">
        <v>242</v>
      </c>
      <c r="M357" s="57">
        <v>200</v>
      </c>
      <c r="N357" s="57">
        <v>236.5</v>
      </c>
      <c r="O357" s="57">
        <v>67884</v>
      </c>
      <c r="P357" s="57">
        <v>141056</v>
      </c>
      <c r="Q357" s="57">
        <v>71.733699999999999</v>
      </c>
      <c r="R357" s="57">
        <v>68.043499999999995</v>
      </c>
      <c r="S357" s="57">
        <v>77.417500000000004</v>
      </c>
      <c r="T357" s="57">
        <v>71.168099999999995</v>
      </c>
      <c r="U357" s="77">
        <v>0.58820137628554148</v>
      </c>
      <c r="V357" s="24" t="s">
        <v>6190</v>
      </c>
      <c r="W357" s="216" t="s">
        <v>6009</v>
      </c>
      <c r="X357" s="216" t="s">
        <v>5989</v>
      </c>
      <c r="Y357" s="24" t="s">
        <v>5982</v>
      </c>
      <c r="Z357" s="24" t="s">
        <v>5969</v>
      </c>
      <c r="AA357" s="24" t="s">
        <v>6075</v>
      </c>
      <c r="AB357" s="24" t="s">
        <v>5965</v>
      </c>
      <c r="AC357" s="24" t="s">
        <v>5976</v>
      </c>
    </row>
    <row r="358" spans="1:29" s="169" customFormat="1">
      <c r="A358" s="24">
        <v>2385</v>
      </c>
      <c r="B358" s="24" t="s">
        <v>367</v>
      </c>
      <c r="C358" s="57">
        <v>78</v>
      </c>
      <c r="D358" s="57">
        <v>82.5</v>
      </c>
      <c r="E358" s="57">
        <v>76.2</v>
      </c>
      <c r="F358" s="57">
        <v>80.400000000000006</v>
      </c>
      <c r="G358" s="57">
        <v>80.2</v>
      </c>
      <c r="H358" s="57">
        <v>83.3</v>
      </c>
      <c r="I358" s="57">
        <v>79.099999999999994</v>
      </c>
      <c r="J358" s="57">
        <v>80.5</v>
      </c>
      <c r="K358" s="57">
        <v>80.5</v>
      </c>
      <c r="L358" s="57">
        <v>80.599999999999994</v>
      </c>
      <c r="M358" s="57">
        <v>76.8</v>
      </c>
      <c r="N358" s="57">
        <v>79.599999999999994</v>
      </c>
      <c r="O358" s="57">
        <v>42803</v>
      </c>
      <c r="P358" s="57">
        <v>66415</v>
      </c>
      <c r="Q358" s="57">
        <v>24.605799999999999</v>
      </c>
      <c r="R358" s="57">
        <v>38.475099999999998</v>
      </c>
      <c r="S358" s="57">
        <v>20.369599999999998</v>
      </c>
      <c r="T358" s="57">
        <v>32.439900000000002</v>
      </c>
      <c r="U358" s="77">
        <v>0.78769521610747228</v>
      </c>
      <c r="V358" s="24" t="s">
        <v>6191</v>
      </c>
      <c r="W358" s="216" t="s">
        <v>5967</v>
      </c>
      <c r="X358" s="216" t="s">
        <v>6007</v>
      </c>
      <c r="Y358" s="24" t="s">
        <v>6010</v>
      </c>
      <c r="Z358" s="24" t="s">
        <v>5969</v>
      </c>
      <c r="AA358" s="24" t="s">
        <v>5975</v>
      </c>
      <c r="AB358" s="24" t="s">
        <v>5979</v>
      </c>
      <c r="AC358" s="24" t="s">
        <v>5996</v>
      </c>
    </row>
    <row r="359" spans="1:29" s="169" customFormat="1">
      <c r="A359" s="24">
        <v>2387</v>
      </c>
      <c r="B359" s="24" t="s">
        <v>368</v>
      </c>
      <c r="C359" s="57">
        <v>55.3</v>
      </c>
      <c r="D359" s="57">
        <v>60.3</v>
      </c>
      <c r="E359" s="57">
        <v>52.4</v>
      </c>
      <c r="F359" s="57">
        <v>53.2</v>
      </c>
      <c r="G359" s="57">
        <v>53.2</v>
      </c>
      <c r="H359" s="57">
        <v>60.5</v>
      </c>
      <c r="I359" s="57">
        <v>49.7</v>
      </c>
      <c r="J359" s="57">
        <v>55.3</v>
      </c>
      <c r="K359" s="57">
        <v>56.5</v>
      </c>
      <c r="L359" s="57">
        <v>58.1</v>
      </c>
      <c r="M359" s="57">
        <v>45.8</v>
      </c>
      <c r="N359" s="57">
        <v>47.6</v>
      </c>
      <c r="O359" s="57">
        <v>24768</v>
      </c>
      <c r="P359" s="57">
        <v>59136</v>
      </c>
      <c r="Q359" s="57">
        <v>39.390900000000002</v>
      </c>
      <c r="R359" s="57">
        <v>52.334600000000002</v>
      </c>
      <c r="S359" s="57">
        <v>28.586200000000002</v>
      </c>
      <c r="T359" s="57">
        <v>44.418399999999998</v>
      </c>
      <c r="U359" s="77">
        <v>0.51190476190476186</v>
      </c>
      <c r="V359" s="24" t="s">
        <v>5959</v>
      </c>
      <c r="W359" s="216" t="s">
        <v>5967</v>
      </c>
      <c r="X359" s="216" t="s">
        <v>5971</v>
      </c>
      <c r="Y359" s="24" t="s">
        <v>6000</v>
      </c>
      <c r="Z359" s="24" t="s">
        <v>5982</v>
      </c>
      <c r="AA359" s="24" t="s">
        <v>5964</v>
      </c>
      <c r="AB359" s="24" t="s">
        <v>5965</v>
      </c>
      <c r="AC359" s="24" t="s">
        <v>5965</v>
      </c>
    </row>
    <row r="360" spans="1:29" s="169" customFormat="1">
      <c r="A360" s="24">
        <v>2388</v>
      </c>
      <c r="B360" s="24" t="s">
        <v>369</v>
      </c>
      <c r="C360" s="57">
        <v>51</v>
      </c>
      <c r="D360" s="57">
        <v>57.6</v>
      </c>
      <c r="E360" s="57">
        <v>48</v>
      </c>
      <c r="F360" s="57">
        <v>56.6</v>
      </c>
      <c r="G360" s="57">
        <v>56.6</v>
      </c>
      <c r="H360" s="57">
        <v>66</v>
      </c>
      <c r="I360" s="57">
        <v>53.7</v>
      </c>
      <c r="J360" s="57">
        <v>54</v>
      </c>
      <c r="K360" s="57">
        <v>53.9</v>
      </c>
      <c r="L360" s="57">
        <v>55.8</v>
      </c>
      <c r="M360" s="57">
        <v>46</v>
      </c>
      <c r="N360" s="57">
        <v>47.55</v>
      </c>
      <c r="O360" s="57">
        <v>36306</v>
      </c>
      <c r="P360" s="57">
        <v>213159</v>
      </c>
      <c r="Q360" s="57">
        <v>65.330600000000004</v>
      </c>
      <c r="R360" s="57">
        <v>68.256500000000003</v>
      </c>
      <c r="S360" s="57">
        <v>53.323900000000002</v>
      </c>
      <c r="T360" s="57">
        <v>63.2789</v>
      </c>
      <c r="U360" s="77">
        <v>0.20817324157084618</v>
      </c>
      <c r="V360" s="24" t="s">
        <v>6093</v>
      </c>
      <c r="W360" s="216" t="s">
        <v>5967</v>
      </c>
      <c r="X360" s="216" t="s">
        <v>5961</v>
      </c>
      <c r="Y360" s="24" t="s">
        <v>5982</v>
      </c>
      <c r="Z360" s="24" t="s">
        <v>6000</v>
      </c>
      <c r="AA360" s="24" t="s">
        <v>5964</v>
      </c>
      <c r="AB360" s="24" t="s">
        <v>5990</v>
      </c>
      <c r="AC360" s="24" t="s">
        <v>5990</v>
      </c>
    </row>
    <row r="361" spans="1:29" s="169" customFormat="1">
      <c r="A361" s="24">
        <v>2390</v>
      </c>
      <c r="B361" s="24" t="s">
        <v>370</v>
      </c>
      <c r="C361" s="57">
        <v>24.8</v>
      </c>
      <c r="D361" s="57">
        <v>34.049999999999997</v>
      </c>
      <c r="E361" s="57">
        <v>23.1</v>
      </c>
      <c r="F361" s="57">
        <v>26.25</v>
      </c>
      <c r="G361" s="57">
        <v>26.25</v>
      </c>
      <c r="H361" s="57">
        <v>29.9</v>
      </c>
      <c r="I361" s="57">
        <v>23.85</v>
      </c>
      <c r="J361" s="57">
        <v>26.85</v>
      </c>
      <c r="K361" s="57">
        <v>27.4</v>
      </c>
      <c r="L361" s="57">
        <v>28.9</v>
      </c>
      <c r="M361" s="57">
        <v>24.15</v>
      </c>
      <c r="N361" s="57">
        <v>24.2</v>
      </c>
      <c r="O361" s="57">
        <v>258103</v>
      </c>
      <c r="P361" s="57">
        <v>311087</v>
      </c>
      <c r="Q361" s="57">
        <v>63.5107</v>
      </c>
      <c r="R361" s="57">
        <v>58.728200000000001</v>
      </c>
      <c r="S361" s="57">
        <v>60.473199999999999</v>
      </c>
      <c r="T361" s="57">
        <v>59.309800000000003</v>
      </c>
      <c r="U361" s="77">
        <v>1.0140546606647729</v>
      </c>
      <c r="V361" s="24" t="s">
        <v>6192</v>
      </c>
      <c r="W361" s="216" t="s">
        <v>5967</v>
      </c>
      <c r="X361" s="216" t="s">
        <v>5961</v>
      </c>
      <c r="Y361" s="24" t="s">
        <v>5969</v>
      </c>
      <c r="Z361" s="24" t="s">
        <v>5969</v>
      </c>
      <c r="AA361" s="24" t="s">
        <v>5964</v>
      </c>
      <c r="AB361" s="24" t="s">
        <v>5991</v>
      </c>
      <c r="AC361" s="24" t="s">
        <v>5979</v>
      </c>
    </row>
    <row r="362" spans="1:29" s="169" customFormat="1">
      <c r="A362" s="24">
        <v>2392</v>
      </c>
      <c r="B362" s="24" t="s">
        <v>371</v>
      </c>
      <c r="C362" s="57">
        <v>40.35</v>
      </c>
      <c r="D362" s="57">
        <v>42.5</v>
      </c>
      <c r="E362" s="57">
        <v>39.85</v>
      </c>
      <c r="F362" s="57">
        <v>42.25</v>
      </c>
      <c r="G362" s="57">
        <v>42.3</v>
      </c>
      <c r="H362" s="57">
        <v>47.95</v>
      </c>
      <c r="I362" s="57">
        <v>40.200000000000003</v>
      </c>
      <c r="J362" s="57">
        <v>40.4</v>
      </c>
      <c r="K362" s="57">
        <v>40.75</v>
      </c>
      <c r="L362" s="57">
        <v>41.3</v>
      </c>
      <c r="M362" s="57">
        <v>37.200000000000003</v>
      </c>
      <c r="N362" s="57">
        <v>38.4</v>
      </c>
      <c r="O362" s="57">
        <v>17729</v>
      </c>
      <c r="P362" s="57">
        <v>78494</v>
      </c>
      <c r="Q362" s="57">
        <v>41.528599999999997</v>
      </c>
      <c r="R362" s="57">
        <v>53.796399999999998</v>
      </c>
      <c r="S362" s="57">
        <v>32.290999999999997</v>
      </c>
      <c r="T362" s="57">
        <v>46.627899999999997</v>
      </c>
      <c r="U362" s="77">
        <v>0.27605648556294465</v>
      </c>
      <c r="V362" s="24" t="s">
        <v>6049</v>
      </c>
      <c r="W362" s="216" t="s">
        <v>5967</v>
      </c>
      <c r="X362" s="216" t="s">
        <v>5971</v>
      </c>
      <c r="Y362" s="24" t="s">
        <v>5982</v>
      </c>
      <c r="Z362" s="24" t="s">
        <v>6000</v>
      </c>
      <c r="AA362" s="24" t="s">
        <v>5964</v>
      </c>
      <c r="AB362" s="24" t="s">
        <v>5965</v>
      </c>
      <c r="AC362" s="24" t="s">
        <v>5991</v>
      </c>
    </row>
    <row r="363" spans="1:29" s="169" customFormat="1">
      <c r="A363" s="24">
        <v>2393</v>
      </c>
      <c r="B363" s="24" t="s">
        <v>372</v>
      </c>
      <c r="C363" s="57">
        <v>46.3</v>
      </c>
      <c r="D363" s="57">
        <v>56.8</v>
      </c>
      <c r="E363" s="57">
        <v>46.1</v>
      </c>
      <c r="F363" s="57">
        <v>52.7</v>
      </c>
      <c r="G363" s="57">
        <v>52.7</v>
      </c>
      <c r="H363" s="57">
        <v>66</v>
      </c>
      <c r="I363" s="57">
        <v>50.8</v>
      </c>
      <c r="J363" s="57">
        <v>62.6</v>
      </c>
      <c r="K363" s="57">
        <v>62.9</v>
      </c>
      <c r="L363" s="57">
        <v>68.900000000000006</v>
      </c>
      <c r="M363" s="57">
        <v>50.2</v>
      </c>
      <c r="N363" s="57">
        <v>52.9</v>
      </c>
      <c r="O363" s="57">
        <v>160843</v>
      </c>
      <c r="P363" s="57">
        <v>283555</v>
      </c>
      <c r="Q363" s="57">
        <v>79.389099999999999</v>
      </c>
      <c r="R363" s="57">
        <v>76.220399999999998</v>
      </c>
      <c r="S363" s="57">
        <v>69.773099999999999</v>
      </c>
      <c r="T363" s="57">
        <v>74.071299999999994</v>
      </c>
      <c r="U363" s="77">
        <v>0.69329015143054751</v>
      </c>
      <c r="V363" s="24" t="s">
        <v>6019</v>
      </c>
      <c r="W363" s="216" t="s">
        <v>5960</v>
      </c>
      <c r="X363" s="216" t="s">
        <v>5961</v>
      </c>
      <c r="Y363" s="24" t="s">
        <v>5982</v>
      </c>
      <c r="Z363" s="24" t="s">
        <v>5982</v>
      </c>
      <c r="AA363" s="24" t="s">
        <v>5964</v>
      </c>
      <c r="AB363" s="24" t="s">
        <v>5991</v>
      </c>
      <c r="AC363" s="24" t="s">
        <v>5965</v>
      </c>
    </row>
    <row r="364" spans="1:29" s="169" customFormat="1">
      <c r="A364" s="24">
        <v>2395</v>
      </c>
      <c r="B364" s="24" t="s">
        <v>373</v>
      </c>
      <c r="C364" s="57">
        <v>329</v>
      </c>
      <c r="D364" s="57">
        <v>351.5</v>
      </c>
      <c r="E364" s="57">
        <v>316</v>
      </c>
      <c r="F364" s="57">
        <v>345</v>
      </c>
      <c r="G364" s="57">
        <v>343</v>
      </c>
      <c r="H364" s="57">
        <v>375</v>
      </c>
      <c r="I364" s="57">
        <v>328</v>
      </c>
      <c r="J364" s="57">
        <v>364</v>
      </c>
      <c r="K364" s="57">
        <v>357</v>
      </c>
      <c r="L364" s="57">
        <v>374.5</v>
      </c>
      <c r="M364" s="57">
        <v>347.5</v>
      </c>
      <c r="N364" s="57">
        <v>372</v>
      </c>
      <c r="O364" s="57">
        <v>13579</v>
      </c>
      <c r="P364" s="57">
        <v>17754</v>
      </c>
      <c r="Q364" s="57">
        <v>63.186799999999998</v>
      </c>
      <c r="R364" s="57">
        <v>63.4054</v>
      </c>
      <c r="S364" s="57">
        <v>66.809200000000004</v>
      </c>
      <c r="T364" s="57">
        <v>64.540000000000006</v>
      </c>
      <c r="U364" s="77">
        <v>0.93480655376566157</v>
      </c>
      <c r="V364" s="24" t="s">
        <v>6193</v>
      </c>
      <c r="W364" s="216" t="s">
        <v>5981</v>
      </c>
      <c r="X364" s="216" t="s">
        <v>5961</v>
      </c>
      <c r="Y364" s="24" t="s">
        <v>5982</v>
      </c>
      <c r="Z364" s="24" t="s">
        <v>5982</v>
      </c>
      <c r="AA364" s="24" t="s">
        <v>5982</v>
      </c>
      <c r="AB364" s="24" t="s">
        <v>5965</v>
      </c>
      <c r="AC364" s="24" t="s">
        <v>5986</v>
      </c>
    </row>
    <row r="365" spans="1:29" s="169" customFormat="1">
      <c r="A365" s="24">
        <v>2397</v>
      </c>
      <c r="B365" s="24" t="s">
        <v>374</v>
      </c>
      <c r="C365" s="57">
        <v>63.3</v>
      </c>
      <c r="D365" s="57">
        <v>68.5</v>
      </c>
      <c r="E365" s="57">
        <v>63</v>
      </c>
      <c r="F365" s="57">
        <v>64.5</v>
      </c>
      <c r="G365" s="57">
        <v>64.5</v>
      </c>
      <c r="H365" s="57">
        <v>70</v>
      </c>
      <c r="I365" s="57">
        <v>63</v>
      </c>
      <c r="J365" s="57">
        <v>64.599999999999994</v>
      </c>
      <c r="K365" s="57">
        <v>64.7</v>
      </c>
      <c r="L365" s="57">
        <v>66.5</v>
      </c>
      <c r="M365" s="57">
        <v>57</v>
      </c>
      <c r="N365" s="57">
        <v>57.8</v>
      </c>
      <c r="O365" s="57">
        <v>927</v>
      </c>
      <c r="P365" s="57">
        <v>2906</v>
      </c>
      <c r="Q365" s="57">
        <v>36.738900000000001</v>
      </c>
      <c r="R365" s="57">
        <v>30.683399999999999</v>
      </c>
      <c r="S365" s="57">
        <v>26.197099999999999</v>
      </c>
      <c r="T365" s="57">
        <v>29.187999999999999</v>
      </c>
      <c r="U365" s="77">
        <v>0.38988300068823123</v>
      </c>
      <c r="V365" s="24" t="s">
        <v>6081</v>
      </c>
      <c r="W365" s="216" t="s">
        <v>5960</v>
      </c>
      <c r="X365" s="216" t="s">
        <v>5971</v>
      </c>
      <c r="Y365" s="24" t="s">
        <v>5963</v>
      </c>
      <c r="Z365" s="24" t="s">
        <v>5969</v>
      </c>
      <c r="AA365" s="24" t="s">
        <v>5964</v>
      </c>
      <c r="AB365" s="24" t="s">
        <v>5990</v>
      </c>
      <c r="AC365" s="24" t="s">
        <v>5965</v>
      </c>
    </row>
    <row r="366" spans="1:29" s="169" customFormat="1">
      <c r="A366" s="24">
        <v>2399</v>
      </c>
      <c r="B366" s="24" t="s">
        <v>375</v>
      </c>
      <c r="C366" s="57">
        <v>25.6</v>
      </c>
      <c r="D366" s="57">
        <v>30.4</v>
      </c>
      <c r="E366" s="57">
        <v>25.45</v>
      </c>
      <c r="F366" s="57">
        <v>25.85</v>
      </c>
      <c r="G366" s="57">
        <v>26.1</v>
      </c>
      <c r="H366" s="57">
        <v>28.45</v>
      </c>
      <c r="I366" s="57">
        <v>22.65</v>
      </c>
      <c r="J366" s="57">
        <v>25.75</v>
      </c>
      <c r="K366" s="57">
        <v>26.7</v>
      </c>
      <c r="L366" s="57">
        <v>27.6</v>
      </c>
      <c r="M366" s="57">
        <v>20.55</v>
      </c>
      <c r="N366" s="57">
        <v>22.85</v>
      </c>
      <c r="O366" s="57">
        <v>64817</v>
      </c>
      <c r="P366" s="57">
        <v>171078</v>
      </c>
      <c r="Q366" s="57">
        <v>54.665399999999998</v>
      </c>
      <c r="R366" s="57">
        <v>63.234400000000001</v>
      </c>
      <c r="S366" s="57">
        <v>47.6126</v>
      </c>
      <c r="T366" s="57">
        <v>58.027099999999997</v>
      </c>
      <c r="U366" s="77">
        <v>0.46306817812797541</v>
      </c>
      <c r="V366" s="24" t="s">
        <v>6049</v>
      </c>
      <c r="W366" s="216" t="s">
        <v>5967</v>
      </c>
      <c r="X366" s="216" t="s">
        <v>5961</v>
      </c>
      <c r="Y366" s="24" t="s">
        <v>5969</v>
      </c>
      <c r="Z366" s="24" t="s">
        <v>5994</v>
      </c>
      <c r="AA366" s="24" t="s">
        <v>5964</v>
      </c>
      <c r="AB366" s="24" t="s">
        <v>5965</v>
      </c>
      <c r="AC366" s="24" t="s">
        <v>5991</v>
      </c>
    </row>
    <row r="367" spans="1:29" s="169" customFormat="1">
      <c r="A367" s="24">
        <v>2401</v>
      </c>
      <c r="B367" s="24" t="s">
        <v>376</v>
      </c>
      <c r="C367" s="57">
        <v>30.15</v>
      </c>
      <c r="D367" s="57">
        <v>34.75</v>
      </c>
      <c r="E367" s="57">
        <v>29.25</v>
      </c>
      <c r="F367" s="57">
        <v>31.75</v>
      </c>
      <c r="G367" s="57">
        <v>31.9</v>
      </c>
      <c r="H367" s="57">
        <v>47.55</v>
      </c>
      <c r="I367" s="57">
        <v>30.95</v>
      </c>
      <c r="J367" s="57">
        <v>43.4</v>
      </c>
      <c r="K367" s="57">
        <v>45.1</v>
      </c>
      <c r="L367" s="57">
        <v>45.4</v>
      </c>
      <c r="M367" s="57">
        <v>33.9</v>
      </c>
      <c r="N367" s="57">
        <v>37.5</v>
      </c>
      <c r="O367" s="57">
        <v>321924</v>
      </c>
      <c r="P367" s="57">
        <v>1351596</v>
      </c>
      <c r="Q367" s="57">
        <v>86.128100000000003</v>
      </c>
      <c r="R367" s="57">
        <v>85.471199999999996</v>
      </c>
      <c r="S367" s="57">
        <v>80.266999999999996</v>
      </c>
      <c r="T367" s="57">
        <v>83.736400000000003</v>
      </c>
      <c r="U367" s="77">
        <v>0.29110967083852474</v>
      </c>
      <c r="V367" s="24" t="s">
        <v>5980</v>
      </c>
      <c r="W367" s="216" t="s">
        <v>5988</v>
      </c>
      <c r="X367" s="216" t="s">
        <v>6012</v>
      </c>
      <c r="Y367" s="24" t="s">
        <v>5963</v>
      </c>
      <c r="Z367" s="24" t="s">
        <v>5982</v>
      </c>
      <c r="AA367" s="24" t="s">
        <v>5964</v>
      </c>
      <c r="AB367" s="24" t="s">
        <v>5979</v>
      </c>
      <c r="AC367" s="24" t="s">
        <v>5991</v>
      </c>
    </row>
    <row r="368" spans="1:29" s="169" customFormat="1">
      <c r="A368" s="24">
        <v>2402</v>
      </c>
      <c r="B368" s="24" t="s">
        <v>377</v>
      </c>
      <c r="C368" s="57">
        <v>17.5</v>
      </c>
      <c r="D368" s="57">
        <v>20.2</v>
      </c>
      <c r="E368" s="57">
        <v>17.100000000000001</v>
      </c>
      <c r="F368" s="57">
        <v>19.25</v>
      </c>
      <c r="G368" s="57">
        <v>19.399999999999999</v>
      </c>
      <c r="H368" s="57">
        <v>21.15</v>
      </c>
      <c r="I368" s="57">
        <v>18.7</v>
      </c>
      <c r="J368" s="57">
        <v>18.850000000000001</v>
      </c>
      <c r="K368" s="57">
        <v>19.100000000000001</v>
      </c>
      <c r="L368" s="57">
        <v>19.649999999999999</v>
      </c>
      <c r="M368" s="57">
        <v>15.8</v>
      </c>
      <c r="N368" s="57">
        <v>16.8</v>
      </c>
      <c r="O368" s="57">
        <v>29293</v>
      </c>
      <c r="P368" s="57">
        <v>90105</v>
      </c>
      <c r="Q368" s="57">
        <v>55.665999999999997</v>
      </c>
      <c r="R368" s="57">
        <v>59.999099999999999</v>
      </c>
      <c r="S368" s="57">
        <v>46.959200000000003</v>
      </c>
      <c r="T368" s="57">
        <v>55.652500000000003</v>
      </c>
      <c r="U368" s="77">
        <v>0.39734260646529668</v>
      </c>
      <c r="V368" s="24" t="s">
        <v>6049</v>
      </c>
      <c r="W368" s="216" t="s">
        <v>5967</v>
      </c>
      <c r="X368" s="216" t="s">
        <v>5961</v>
      </c>
      <c r="Y368" s="24" t="s">
        <v>5982</v>
      </c>
      <c r="Z368" s="24" t="s">
        <v>6000</v>
      </c>
      <c r="AA368" s="24" t="s">
        <v>5964</v>
      </c>
      <c r="AB368" s="24" t="s">
        <v>5965</v>
      </c>
      <c r="AC368" s="24" t="s">
        <v>5991</v>
      </c>
    </row>
    <row r="369" spans="1:29" s="169" customFormat="1">
      <c r="A369" s="24">
        <v>2404</v>
      </c>
      <c r="B369" s="24" t="s">
        <v>378</v>
      </c>
      <c r="C369" s="57">
        <v>231</v>
      </c>
      <c r="D369" s="57">
        <v>243.5</v>
      </c>
      <c r="E369" s="57">
        <v>208.5</v>
      </c>
      <c r="F369" s="57">
        <v>212.5</v>
      </c>
      <c r="G369" s="57">
        <v>212.5</v>
      </c>
      <c r="H369" s="57">
        <v>213</v>
      </c>
      <c r="I369" s="57">
        <v>195</v>
      </c>
      <c r="J369" s="57">
        <v>195.5</v>
      </c>
      <c r="K369" s="57">
        <v>195</v>
      </c>
      <c r="L369" s="57">
        <v>207</v>
      </c>
      <c r="M369" s="57">
        <v>180</v>
      </c>
      <c r="N369" s="57">
        <v>189.5</v>
      </c>
      <c r="O369" s="57">
        <v>17925</v>
      </c>
      <c r="P369" s="57">
        <v>21565</v>
      </c>
      <c r="Q369" s="57">
        <v>33.9422</v>
      </c>
      <c r="R369" s="57">
        <v>54.5501</v>
      </c>
      <c r="S369" s="57">
        <v>25.943999999999999</v>
      </c>
      <c r="T369" s="57">
        <v>45.014699999999998</v>
      </c>
      <c r="U369" s="77">
        <v>1.0159208594172657</v>
      </c>
      <c r="V369" s="24" t="s">
        <v>6113</v>
      </c>
      <c r="W369" s="216" t="s">
        <v>5967</v>
      </c>
      <c r="X369" s="216" t="s">
        <v>5971</v>
      </c>
      <c r="Y369" s="24" t="s">
        <v>5964</v>
      </c>
      <c r="Z369" s="24" t="s">
        <v>5964</v>
      </c>
      <c r="AA369" s="24" t="s">
        <v>5974</v>
      </c>
      <c r="AB369" s="24" t="s">
        <v>5986</v>
      </c>
      <c r="AC369" s="24" t="s">
        <v>5986</v>
      </c>
    </row>
    <row r="370" spans="1:29" s="169" customFormat="1">
      <c r="A370" s="24">
        <v>2405</v>
      </c>
      <c r="B370" s="24" t="s">
        <v>379</v>
      </c>
      <c r="C370" s="57">
        <v>12.9</v>
      </c>
      <c r="D370" s="57">
        <v>13.3</v>
      </c>
      <c r="E370" s="57">
        <v>11.85</v>
      </c>
      <c r="F370" s="57">
        <v>12.2</v>
      </c>
      <c r="G370" s="57">
        <v>12.35</v>
      </c>
      <c r="H370" s="57">
        <v>12.75</v>
      </c>
      <c r="I370" s="57">
        <v>11.5</v>
      </c>
      <c r="J370" s="57">
        <v>11.8</v>
      </c>
      <c r="K370" s="57">
        <v>11.9</v>
      </c>
      <c r="L370" s="57">
        <v>12</v>
      </c>
      <c r="M370" s="57">
        <v>10.1</v>
      </c>
      <c r="N370" s="57">
        <v>10.5</v>
      </c>
      <c r="O370" s="57">
        <v>13991</v>
      </c>
      <c r="P370" s="57">
        <v>29306</v>
      </c>
      <c r="Q370" s="57">
        <v>59.506</v>
      </c>
      <c r="R370" s="57">
        <v>65.671499999999995</v>
      </c>
      <c r="S370" s="57">
        <v>44.226999999999997</v>
      </c>
      <c r="T370" s="57">
        <v>58.523299999999999</v>
      </c>
      <c r="U370" s="77">
        <v>0.58350205115372666</v>
      </c>
      <c r="V370" s="24" t="s">
        <v>6041</v>
      </c>
      <c r="W370" s="216" t="s">
        <v>5967</v>
      </c>
      <c r="X370" s="216" t="s">
        <v>5961</v>
      </c>
      <c r="Y370" s="24" t="s">
        <v>5964</v>
      </c>
      <c r="Z370" s="24" t="s">
        <v>5964</v>
      </c>
      <c r="AA370" s="24" t="s">
        <v>5964</v>
      </c>
      <c r="AB370" s="24" t="s">
        <v>5965</v>
      </c>
      <c r="AC370" s="24" t="s">
        <v>5990</v>
      </c>
    </row>
    <row r="371" spans="1:29" s="169" customFormat="1">
      <c r="A371" s="24">
        <v>2406</v>
      </c>
      <c r="B371" s="24" t="s">
        <v>380</v>
      </c>
      <c r="C371" s="57">
        <v>19.2</v>
      </c>
      <c r="D371" s="57">
        <v>24</v>
      </c>
      <c r="E371" s="57">
        <v>18.2</v>
      </c>
      <c r="F371" s="57">
        <v>23.5</v>
      </c>
      <c r="G371" s="57">
        <v>23.5</v>
      </c>
      <c r="H371" s="57">
        <v>29.3</v>
      </c>
      <c r="I371" s="57">
        <v>21.7</v>
      </c>
      <c r="J371" s="57">
        <v>26.3</v>
      </c>
      <c r="K371" s="57">
        <v>26.3</v>
      </c>
      <c r="L371" s="57">
        <v>28.3</v>
      </c>
      <c r="M371" s="57">
        <v>20.2</v>
      </c>
      <c r="N371" s="57">
        <v>21.35</v>
      </c>
      <c r="O371" s="57">
        <v>225380</v>
      </c>
      <c r="P371" s="57">
        <v>697619</v>
      </c>
      <c r="Q371" s="57">
        <v>66.336299999999994</v>
      </c>
      <c r="R371" s="57">
        <v>62.263500000000001</v>
      </c>
      <c r="S371" s="57">
        <v>59.652099999999997</v>
      </c>
      <c r="T371" s="57">
        <v>61.393099999999997</v>
      </c>
      <c r="U371" s="77">
        <v>0.39486373571311056</v>
      </c>
      <c r="V371" s="24" t="s">
        <v>6081</v>
      </c>
      <c r="W371" s="216" t="s">
        <v>5960</v>
      </c>
      <c r="X371" s="216" t="s">
        <v>5961</v>
      </c>
      <c r="Y371" s="24" t="s">
        <v>5982</v>
      </c>
      <c r="Z371" s="24" t="s">
        <v>5982</v>
      </c>
      <c r="AA371" s="24" t="s">
        <v>5964</v>
      </c>
      <c r="AB371" s="24" t="s">
        <v>5990</v>
      </c>
      <c r="AC371" s="24" t="s">
        <v>5965</v>
      </c>
    </row>
    <row r="372" spans="1:29" s="169" customFormat="1">
      <c r="A372" s="24">
        <v>2408</v>
      </c>
      <c r="B372" s="24" t="s">
        <v>381</v>
      </c>
      <c r="C372" s="57">
        <v>82.4</v>
      </c>
      <c r="D372" s="57">
        <v>84.6</v>
      </c>
      <c r="E372" s="57">
        <v>73</v>
      </c>
      <c r="F372" s="57">
        <v>79.7</v>
      </c>
      <c r="G372" s="57">
        <v>79.900000000000006</v>
      </c>
      <c r="H372" s="57">
        <v>81.5</v>
      </c>
      <c r="I372" s="57">
        <v>70.599999999999994</v>
      </c>
      <c r="J372" s="57">
        <v>72.3</v>
      </c>
      <c r="K372" s="57">
        <v>73.2</v>
      </c>
      <c r="L372" s="57">
        <v>76.8</v>
      </c>
      <c r="M372" s="57">
        <v>63.3</v>
      </c>
      <c r="N372" s="57">
        <v>66</v>
      </c>
      <c r="O372" s="57">
        <v>317466</v>
      </c>
      <c r="P372" s="57">
        <v>484425</v>
      </c>
      <c r="Q372" s="57">
        <v>51.984900000000003</v>
      </c>
      <c r="R372" s="57">
        <v>61.4634</v>
      </c>
      <c r="S372" s="57">
        <v>36.814900000000002</v>
      </c>
      <c r="T372" s="57">
        <v>53.247300000000003</v>
      </c>
      <c r="U372" s="77">
        <v>0.80097847964081137</v>
      </c>
      <c r="V372" s="24" t="s">
        <v>6077</v>
      </c>
      <c r="W372" s="216" t="s">
        <v>5967</v>
      </c>
      <c r="X372" s="216" t="s">
        <v>5961</v>
      </c>
      <c r="Y372" s="24" t="s">
        <v>5975</v>
      </c>
      <c r="Z372" s="24" t="s">
        <v>5964</v>
      </c>
      <c r="AA372" s="24" t="s">
        <v>5964</v>
      </c>
      <c r="AB372" s="24" t="s">
        <v>5991</v>
      </c>
      <c r="AC372" s="24" t="s">
        <v>5990</v>
      </c>
    </row>
    <row r="373" spans="1:29" s="169" customFormat="1">
      <c r="A373" s="24">
        <v>2409</v>
      </c>
      <c r="B373" s="24" t="s">
        <v>382</v>
      </c>
      <c r="C373" s="57">
        <v>26.3</v>
      </c>
      <c r="D373" s="57">
        <v>26.8</v>
      </c>
      <c r="E373" s="57">
        <v>20.8</v>
      </c>
      <c r="F373" s="57">
        <v>22.65</v>
      </c>
      <c r="G373" s="57">
        <v>22.8</v>
      </c>
      <c r="H373" s="57">
        <v>23.6</v>
      </c>
      <c r="I373" s="57">
        <v>19.05</v>
      </c>
      <c r="J373" s="57">
        <v>20.65</v>
      </c>
      <c r="K373" s="57">
        <v>20.65</v>
      </c>
      <c r="L373" s="57">
        <v>23.45</v>
      </c>
      <c r="M373" s="57">
        <v>17.600000000000001</v>
      </c>
      <c r="N373" s="57">
        <v>17.8</v>
      </c>
      <c r="O373" s="57">
        <v>3217478</v>
      </c>
      <c r="P373" s="57">
        <v>3757397</v>
      </c>
      <c r="Q373" s="57">
        <v>59.478400000000001</v>
      </c>
      <c r="R373" s="57">
        <v>70.910399999999996</v>
      </c>
      <c r="S373" s="57">
        <v>47.427700000000002</v>
      </c>
      <c r="T373" s="57">
        <v>63.082799999999999</v>
      </c>
      <c r="U373" s="77">
        <v>1.046595052668406</v>
      </c>
      <c r="V373" s="24" t="s">
        <v>6194</v>
      </c>
      <c r="W373" s="216" t="s">
        <v>5967</v>
      </c>
      <c r="X373" s="216" t="s">
        <v>5961</v>
      </c>
      <c r="Y373" s="24" t="s">
        <v>5964</v>
      </c>
      <c r="Z373" s="24" t="s">
        <v>5964</v>
      </c>
      <c r="AA373" s="24" t="s">
        <v>5964</v>
      </c>
      <c r="AB373" s="24" t="s">
        <v>5970</v>
      </c>
      <c r="AC373" s="24" t="s">
        <v>5979</v>
      </c>
    </row>
    <row r="374" spans="1:29" s="169" customFormat="1">
      <c r="A374" s="24">
        <v>2412</v>
      </c>
      <c r="B374" s="24" t="s">
        <v>383</v>
      </c>
      <c r="C374" s="57">
        <v>113.5</v>
      </c>
      <c r="D374" s="57">
        <v>115</v>
      </c>
      <c r="E374" s="57">
        <v>113</v>
      </c>
      <c r="F374" s="57">
        <v>114</v>
      </c>
      <c r="G374" s="57">
        <v>114</v>
      </c>
      <c r="H374" s="57">
        <v>116.5</v>
      </c>
      <c r="I374" s="57">
        <v>113.5</v>
      </c>
      <c r="J374" s="57">
        <v>115</v>
      </c>
      <c r="K374" s="57">
        <v>115.5</v>
      </c>
      <c r="L374" s="57">
        <v>118.5</v>
      </c>
      <c r="M374" s="57">
        <v>115</v>
      </c>
      <c r="N374" s="57">
        <v>115.5</v>
      </c>
      <c r="O374" s="57">
        <v>166533</v>
      </c>
      <c r="P374" s="57">
        <v>112650</v>
      </c>
      <c r="Q374" s="57">
        <v>75.121799999999993</v>
      </c>
      <c r="R374" s="57">
        <v>62.009300000000003</v>
      </c>
      <c r="S374" s="57">
        <v>73.890699999999995</v>
      </c>
      <c r="T374" s="57">
        <v>65.969800000000006</v>
      </c>
      <c r="U374" s="77">
        <v>1.8068382896878239</v>
      </c>
      <c r="V374" s="24" t="s">
        <v>6195</v>
      </c>
      <c r="W374" s="216" t="s">
        <v>6020</v>
      </c>
      <c r="X374" s="216" t="s">
        <v>5961</v>
      </c>
      <c r="Y374" s="24" t="s">
        <v>6016</v>
      </c>
      <c r="Z374" s="24" t="s">
        <v>6016</v>
      </c>
      <c r="AA374" s="24" t="s">
        <v>6196</v>
      </c>
      <c r="AB374" s="24" t="s">
        <v>6084</v>
      </c>
      <c r="AC374" s="24" t="s">
        <v>5965</v>
      </c>
    </row>
    <row r="375" spans="1:29" s="169" customFormat="1">
      <c r="A375" s="24">
        <v>2413</v>
      </c>
      <c r="B375" s="24" t="s">
        <v>384</v>
      </c>
      <c r="C375" s="57">
        <v>23.3</v>
      </c>
      <c r="D375" s="57">
        <v>23.9</v>
      </c>
      <c r="E375" s="57">
        <v>20.05</v>
      </c>
      <c r="F375" s="57">
        <v>21.75</v>
      </c>
      <c r="G375" s="57">
        <v>21.8</v>
      </c>
      <c r="H375" s="57">
        <v>22.2</v>
      </c>
      <c r="I375" s="57">
        <v>19.7</v>
      </c>
      <c r="J375" s="57">
        <v>20.3</v>
      </c>
      <c r="K375" s="57">
        <v>20.5</v>
      </c>
      <c r="L375" s="57">
        <v>21.2</v>
      </c>
      <c r="M375" s="57">
        <v>16.05</v>
      </c>
      <c r="N375" s="57">
        <v>16.55</v>
      </c>
      <c r="O375" s="57">
        <v>12309</v>
      </c>
      <c r="P375" s="57">
        <v>11760</v>
      </c>
      <c r="Q375" s="57">
        <v>40.107399999999998</v>
      </c>
      <c r="R375" s="57">
        <v>57.499699999999997</v>
      </c>
      <c r="S375" s="57">
        <v>27.617799999999999</v>
      </c>
      <c r="T375" s="57">
        <v>47.539099999999998</v>
      </c>
      <c r="U375" s="77">
        <v>1.2792800453514741</v>
      </c>
      <c r="V375" s="24" t="s">
        <v>5959</v>
      </c>
      <c r="W375" s="216" t="s">
        <v>5967</v>
      </c>
      <c r="X375" s="216" t="s">
        <v>5971</v>
      </c>
      <c r="Y375" s="24" t="s">
        <v>5964</v>
      </c>
      <c r="Z375" s="24" t="s">
        <v>5964</v>
      </c>
      <c r="AA375" s="24" t="s">
        <v>5964</v>
      </c>
      <c r="AB375" s="24" t="s">
        <v>5965</v>
      </c>
      <c r="AC375" s="24" t="s">
        <v>5965</v>
      </c>
    </row>
    <row r="376" spans="1:29" s="169" customFormat="1">
      <c r="A376" s="24">
        <v>2414</v>
      </c>
      <c r="B376" s="24" t="s">
        <v>385</v>
      </c>
      <c r="C376" s="57">
        <v>29.15</v>
      </c>
      <c r="D376" s="57">
        <v>30.25</v>
      </c>
      <c r="E376" s="57">
        <v>28.7</v>
      </c>
      <c r="F376" s="57">
        <v>30</v>
      </c>
      <c r="G376" s="57">
        <v>30.3</v>
      </c>
      <c r="H376" s="57">
        <v>30.5</v>
      </c>
      <c r="I376" s="57">
        <v>29.2</v>
      </c>
      <c r="J376" s="57">
        <v>29.6</v>
      </c>
      <c r="K376" s="57">
        <v>29.6</v>
      </c>
      <c r="L376" s="57">
        <v>35.4</v>
      </c>
      <c r="M376" s="57">
        <v>29.5</v>
      </c>
      <c r="N376" s="57">
        <v>31.35</v>
      </c>
      <c r="O376" s="57">
        <v>28899</v>
      </c>
      <c r="P376" s="57">
        <v>4582</v>
      </c>
      <c r="Q376" s="57">
        <v>75.366200000000006</v>
      </c>
      <c r="R376" s="57">
        <v>68.7761</v>
      </c>
      <c r="S376" s="57">
        <v>70.534000000000006</v>
      </c>
      <c r="T376" s="57">
        <v>69.362099999999998</v>
      </c>
      <c r="U376" s="77">
        <v>7.7086425141859447</v>
      </c>
      <c r="V376" s="24" t="s">
        <v>6197</v>
      </c>
      <c r="W376" s="216" t="s">
        <v>5967</v>
      </c>
      <c r="X376" s="216" t="s">
        <v>5961</v>
      </c>
      <c r="Y376" s="24" t="s">
        <v>6010</v>
      </c>
      <c r="Z376" s="24" t="s">
        <v>5962</v>
      </c>
      <c r="AA376" s="24" t="s">
        <v>5963</v>
      </c>
      <c r="AB376" s="24" t="s">
        <v>5996</v>
      </c>
      <c r="AC376" s="24" t="s">
        <v>5979</v>
      </c>
    </row>
    <row r="377" spans="1:29" s="169" customFormat="1">
      <c r="A377" s="24">
        <v>2415</v>
      </c>
      <c r="B377" s="24" t="s">
        <v>386</v>
      </c>
      <c r="C377" s="57">
        <v>39</v>
      </c>
      <c r="D377" s="57">
        <v>46.4</v>
      </c>
      <c r="E377" s="57">
        <v>35.5</v>
      </c>
      <c r="F377" s="57">
        <v>44.35</v>
      </c>
      <c r="G377" s="57">
        <v>44.8</v>
      </c>
      <c r="H377" s="57">
        <v>64.099999999999994</v>
      </c>
      <c r="I377" s="57">
        <v>42.95</v>
      </c>
      <c r="J377" s="57">
        <v>49.5</v>
      </c>
      <c r="K377" s="57">
        <v>49.5</v>
      </c>
      <c r="L377" s="57">
        <v>51</v>
      </c>
      <c r="M377" s="57">
        <v>40</v>
      </c>
      <c r="N377" s="57">
        <v>42.6</v>
      </c>
      <c r="O377" s="57">
        <v>17243</v>
      </c>
      <c r="P377" s="57">
        <v>148447</v>
      </c>
      <c r="Q377" s="57">
        <v>74.768000000000001</v>
      </c>
      <c r="R377" s="57">
        <v>75.168300000000002</v>
      </c>
      <c r="S377" s="57">
        <v>67.340699999999998</v>
      </c>
      <c r="T377" s="57">
        <v>72.559100000000001</v>
      </c>
      <c r="U377" s="77">
        <v>0.14196836431708137</v>
      </c>
      <c r="V377" s="24" t="s">
        <v>6041</v>
      </c>
      <c r="W377" s="216" t="s">
        <v>5967</v>
      </c>
      <c r="X377" s="216" t="s">
        <v>5961</v>
      </c>
      <c r="Y377" s="24" t="s">
        <v>5982</v>
      </c>
      <c r="Z377" s="24" t="s">
        <v>5963</v>
      </c>
      <c r="AA377" s="24" t="s">
        <v>5964</v>
      </c>
      <c r="AB377" s="24" t="s">
        <v>5965</v>
      </c>
      <c r="AC377" s="24" t="s">
        <v>5990</v>
      </c>
    </row>
    <row r="378" spans="1:29" s="169" customFormat="1">
      <c r="A378" s="24">
        <v>2417</v>
      </c>
      <c r="B378" s="24" t="s">
        <v>387</v>
      </c>
      <c r="C378" s="57">
        <v>43.7</v>
      </c>
      <c r="D378" s="57">
        <v>45.2</v>
      </c>
      <c r="E378" s="57">
        <v>39.700000000000003</v>
      </c>
      <c r="F378" s="57">
        <v>40.299999999999997</v>
      </c>
      <c r="G378" s="57">
        <v>40.25</v>
      </c>
      <c r="H378" s="57">
        <v>41.65</v>
      </c>
      <c r="I378" s="57">
        <v>34.25</v>
      </c>
      <c r="J378" s="57">
        <v>35.200000000000003</v>
      </c>
      <c r="K378" s="57">
        <v>35.450000000000003</v>
      </c>
      <c r="L378" s="57">
        <v>36.9</v>
      </c>
      <c r="M378" s="57">
        <v>26.6</v>
      </c>
      <c r="N378" s="57">
        <v>28</v>
      </c>
      <c r="O378" s="57">
        <v>40666</v>
      </c>
      <c r="P378" s="57">
        <v>39591</v>
      </c>
      <c r="Q378" s="57">
        <v>17.0991</v>
      </c>
      <c r="R378" s="57">
        <v>31.171299999999999</v>
      </c>
      <c r="S378" s="57">
        <v>12.7883</v>
      </c>
      <c r="T378" s="57">
        <v>25.043700000000001</v>
      </c>
      <c r="U378" s="77">
        <v>1.2554087769667068</v>
      </c>
      <c r="V378" s="24" t="s">
        <v>5959</v>
      </c>
      <c r="W378" s="216" t="s">
        <v>5967</v>
      </c>
      <c r="X378" s="216" t="s">
        <v>6007</v>
      </c>
      <c r="Y378" s="24" t="s">
        <v>5964</v>
      </c>
      <c r="Z378" s="24" t="s">
        <v>5964</v>
      </c>
      <c r="AA378" s="24" t="s">
        <v>5964</v>
      </c>
      <c r="AB378" s="24" t="s">
        <v>5965</v>
      </c>
      <c r="AC378" s="24" t="s">
        <v>5965</v>
      </c>
    </row>
    <row r="379" spans="1:29" s="169" customFormat="1">
      <c r="A379" s="24">
        <v>2419</v>
      </c>
      <c r="B379" s="24" t="s">
        <v>388</v>
      </c>
      <c r="C379" s="57">
        <v>21.25</v>
      </c>
      <c r="D379" s="57">
        <v>21.6</v>
      </c>
      <c r="E379" s="57">
        <v>20.100000000000001</v>
      </c>
      <c r="F379" s="57">
        <v>20.7</v>
      </c>
      <c r="G379" s="57">
        <v>20.75</v>
      </c>
      <c r="H379" s="57">
        <v>21.4</v>
      </c>
      <c r="I379" s="57">
        <v>19.649999999999999</v>
      </c>
      <c r="J379" s="57">
        <v>20.25</v>
      </c>
      <c r="K379" s="57">
        <v>20.25</v>
      </c>
      <c r="L379" s="57">
        <v>20.75</v>
      </c>
      <c r="M379" s="57">
        <v>17.899999999999999</v>
      </c>
      <c r="N379" s="57">
        <v>18.45</v>
      </c>
      <c r="O379" s="57">
        <v>7358</v>
      </c>
      <c r="P379" s="57">
        <v>12168</v>
      </c>
      <c r="Q379" s="57">
        <v>33.820399999999999</v>
      </c>
      <c r="R379" s="57">
        <v>44.464199999999998</v>
      </c>
      <c r="S379" s="57">
        <v>24.456600000000002</v>
      </c>
      <c r="T379" s="57">
        <v>37.795000000000002</v>
      </c>
      <c r="U379" s="77">
        <v>0.73907882241215572</v>
      </c>
      <c r="V379" s="24" t="s">
        <v>6118</v>
      </c>
      <c r="W379" s="216" t="s">
        <v>5967</v>
      </c>
      <c r="X379" s="216" t="s">
        <v>6007</v>
      </c>
      <c r="Y379" s="24" t="s">
        <v>5962</v>
      </c>
      <c r="Z379" s="24" t="s">
        <v>5974</v>
      </c>
      <c r="AA379" s="24" t="s">
        <v>5964</v>
      </c>
      <c r="AB379" s="24" t="s">
        <v>5990</v>
      </c>
      <c r="AC379" s="24" t="s">
        <v>5990</v>
      </c>
    </row>
    <row r="380" spans="1:29" s="169" customFormat="1">
      <c r="A380" s="24">
        <v>2420</v>
      </c>
      <c r="B380" s="24" t="s">
        <v>389</v>
      </c>
      <c r="C380" s="57">
        <v>37</v>
      </c>
      <c r="D380" s="57">
        <v>39.15</v>
      </c>
      <c r="E380" s="57">
        <v>36.85</v>
      </c>
      <c r="F380" s="57">
        <v>39</v>
      </c>
      <c r="G380" s="57">
        <v>39.25</v>
      </c>
      <c r="H380" s="57">
        <v>42.9</v>
      </c>
      <c r="I380" s="57">
        <v>38.700000000000003</v>
      </c>
      <c r="J380" s="57">
        <v>40.950000000000003</v>
      </c>
      <c r="K380" s="57">
        <v>41.05</v>
      </c>
      <c r="L380" s="57">
        <v>42.2</v>
      </c>
      <c r="M380" s="57">
        <v>39</v>
      </c>
      <c r="N380" s="57">
        <v>39.6</v>
      </c>
      <c r="O380" s="57">
        <v>7435</v>
      </c>
      <c r="P380" s="57">
        <v>22145</v>
      </c>
      <c r="Q380" s="57">
        <v>80.290700000000001</v>
      </c>
      <c r="R380" s="57">
        <v>75.588499999999996</v>
      </c>
      <c r="S380" s="57">
        <v>76.995000000000005</v>
      </c>
      <c r="T380" s="57">
        <v>76.057400000000001</v>
      </c>
      <c r="U380" s="77">
        <v>0.41035096961942746</v>
      </c>
      <c r="V380" s="24" t="s">
        <v>6019</v>
      </c>
      <c r="W380" s="216" t="s">
        <v>5967</v>
      </c>
      <c r="X380" s="216" t="s">
        <v>5989</v>
      </c>
      <c r="Y380" s="24" t="s">
        <v>5982</v>
      </c>
      <c r="Z380" s="24" t="s">
        <v>5982</v>
      </c>
      <c r="AA380" s="24" t="s">
        <v>5964</v>
      </c>
      <c r="AB380" s="24" t="s">
        <v>5986</v>
      </c>
      <c r="AC380" s="24" t="s">
        <v>5990</v>
      </c>
    </row>
    <row r="381" spans="1:29" s="169" customFormat="1">
      <c r="A381" s="24">
        <v>2421</v>
      </c>
      <c r="B381" s="24" t="s">
        <v>390</v>
      </c>
      <c r="C381" s="57">
        <v>43.55</v>
      </c>
      <c r="D381" s="57">
        <v>46.9</v>
      </c>
      <c r="E381" s="57">
        <v>43.45</v>
      </c>
      <c r="F381" s="57">
        <v>45.2</v>
      </c>
      <c r="G381" s="57">
        <v>45.3</v>
      </c>
      <c r="H381" s="57">
        <v>48.6</v>
      </c>
      <c r="I381" s="57">
        <v>42.5</v>
      </c>
      <c r="J381" s="57">
        <v>43.7</v>
      </c>
      <c r="K381" s="57">
        <v>43.55</v>
      </c>
      <c r="L381" s="57">
        <v>43.8</v>
      </c>
      <c r="M381" s="57">
        <v>36.1</v>
      </c>
      <c r="N381" s="57">
        <v>39.200000000000003</v>
      </c>
      <c r="O381" s="57">
        <v>15970</v>
      </c>
      <c r="P381" s="57">
        <v>23304</v>
      </c>
      <c r="Q381" s="57">
        <v>28.235900000000001</v>
      </c>
      <c r="R381" s="57">
        <v>35.552999999999997</v>
      </c>
      <c r="S381" s="57">
        <v>23.6753</v>
      </c>
      <c r="T381" s="57">
        <v>31.593699999999998</v>
      </c>
      <c r="U381" s="77">
        <v>0.83757676316893614</v>
      </c>
      <c r="V381" s="24" t="s">
        <v>6198</v>
      </c>
      <c r="W381" s="216" t="s">
        <v>5967</v>
      </c>
      <c r="X381" s="216" t="s">
        <v>6007</v>
      </c>
      <c r="Y381" s="24" t="s">
        <v>5982</v>
      </c>
      <c r="Z381" s="24" t="s">
        <v>6000</v>
      </c>
      <c r="AA381" s="24" t="s">
        <v>5964</v>
      </c>
      <c r="AB381" s="24" t="s">
        <v>5979</v>
      </c>
      <c r="AC381" s="24" t="s">
        <v>5986</v>
      </c>
    </row>
    <row r="382" spans="1:29" s="169" customFormat="1">
      <c r="A382" s="24">
        <v>2423</v>
      </c>
      <c r="B382" s="24" t="s">
        <v>391</v>
      </c>
      <c r="C382" s="57">
        <v>23.85</v>
      </c>
      <c r="D382" s="57">
        <v>24.95</v>
      </c>
      <c r="E382" s="57">
        <v>23.7</v>
      </c>
      <c r="F382" s="57">
        <v>24.3</v>
      </c>
      <c r="G382" s="57">
        <v>24.3</v>
      </c>
      <c r="H382" s="57">
        <v>25.45</v>
      </c>
      <c r="I382" s="57">
        <v>23.9</v>
      </c>
      <c r="J382" s="57">
        <v>24.75</v>
      </c>
      <c r="K382" s="57">
        <v>24.85</v>
      </c>
      <c r="L382" s="57">
        <v>28.35</v>
      </c>
      <c r="M382" s="57">
        <v>23.75</v>
      </c>
      <c r="N382" s="57">
        <v>24.55</v>
      </c>
      <c r="O382" s="57">
        <v>12441</v>
      </c>
      <c r="P382" s="57">
        <v>5112</v>
      </c>
      <c r="Q382" s="57">
        <v>64.661500000000004</v>
      </c>
      <c r="R382" s="57">
        <v>64.422799999999995</v>
      </c>
      <c r="S382" s="57">
        <v>54.788600000000002</v>
      </c>
      <c r="T382" s="57">
        <v>61.211399999999998</v>
      </c>
      <c r="U382" s="77">
        <v>2.9745044340114761</v>
      </c>
      <c r="V382" s="24" t="s">
        <v>6199</v>
      </c>
      <c r="W382" s="216" t="s">
        <v>5960</v>
      </c>
      <c r="X382" s="216" t="s">
        <v>5961</v>
      </c>
      <c r="Y382" s="24" t="s">
        <v>6016</v>
      </c>
      <c r="Z382" s="24" t="s">
        <v>6016</v>
      </c>
      <c r="AA382" s="24" t="s">
        <v>5978</v>
      </c>
      <c r="AB382" s="24" t="s">
        <v>6033</v>
      </c>
      <c r="AC382" s="24" t="s">
        <v>5990</v>
      </c>
    </row>
    <row r="383" spans="1:29" s="169" customFormat="1">
      <c r="A383" s="24">
        <v>2424</v>
      </c>
      <c r="B383" s="24" t="s">
        <v>392</v>
      </c>
      <c r="C383" s="57">
        <v>24.4</v>
      </c>
      <c r="D383" s="57">
        <v>28.7</v>
      </c>
      <c r="E383" s="57">
        <v>24</v>
      </c>
      <c r="F383" s="57"/>
      <c r="G383" s="57">
        <v>21.15</v>
      </c>
      <c r="H383" s="57">
        <v>23.6</v>
      </c>
      <c r="I383" s="57">
        <v>21.15</v>
      </c>
      <c r="J383" s="57"/>
      <c r="K383" s="57">
        <v>20.6</v>
      </c>
      <c r="L383" s="57">
        <v>24.55</v>
      </c>
      <c r="M383" s="57">
        <v>20.6</v>
      </c>
      <c r="N383" s="57">
        <v>24.55</v>
      </c>
      <c r="O383" s="57">
        <v>24</v>
      </c>
      <c r="P383" s="57">
        <v>57</v>
      </c>
      <c r="Q383" s="57">
        <v>47.3416</v>
      </c>
      <c r="R383" s="57">
        <v>51.936599999999999</v>
      </c>
      <c r="S383" s="57">
        <v>45.122199999999999</v>
      </c>
      <c r="T383" s="57">
        <v>49.665100000000002</v>
      </c>
      <c r="U383" s="77">
        <v>0.51461988304093564</v>
      </c>
      <c r="V383" s="24" t="s">
        <v>6157</v>
      </c>
      <c r="W383" s="216" t="s">
        <v>5967</v>
      </c>
      <c r="X383" s="216" t="s">
        <v>5971</v>
      </c>
      <c r="Y383" s="24" t="s">
        <v>5978</v>
      </c>
      <c r="Z383" s="24" t="s">
        <v>6200</v>
      </c>
      <c r="AA383" s="24" t="s">
        <v>6201</v>
      </c>
      <c r="AB383" s="24" t="s">
        <v>5979</v>
      </c>
      <c r="AC383" s="24" t="s">
        <v>5979</v>
      </c>
    </row>
    <row r="384" spans="1:29" s="169" customFormat="1">
      <c r="A384" s="24">
        <v>2425</v>
      </c>
      <c r="B384" s="24" t="s">
        <v>393</v>
      </c>
      <c r="C384" s="57">
        <v>31.8</v>
      </c>
      <c r="D384" s="57">
        <v>33.35</v>
      </c>
      <c r="E384" s="57">
        <v>28.7</v>
      </c>
      <c r="F384" s="57">
        <v>29</v>
      </c>
      <c r="G384" s="57">
        <v>29.2</v>
      </c>
      <c r="H384" s="57">
        <v>29.95</v>
      </c>
      <c r="I384" s="57">
        <v>26.8</v>
      </c>
      <c r="J384" s="57">
        <v>27.2</v>
      </c>
      <c r="K384" s="57">
        <v>27.2</v>
      </c>
      <c r="L384" s="57">
        <v>29.45</v>
      </c>
      <c r="M384" s="57">
        <v>25.4</v>
      </c>
      <c r="N384" s="57">
        <v>26.5</v>
      </c>
      <c r="O384" s="57">
        <v>6492</v>
      </c>
      <c r="P384" s="57">
        <v>13418</v>
      </c>
      <c r="Q384" s="57">
        <v>32.889499999999998</v>
      </c>
      <c r="R384" s="57">
        <v>43.922199999999997</v>
      </c>
      <c r="S384" s="57">
        <v>24.070599999999999</v>
      </c>
      <c r="T384" s="57">
        <v>37.305</v>
      </c>
      <c r="U384" s="77">
        <v>0.59134495950712984</v>
      </c>
      <c r="V384" s="24" t="s">
        <v>6150</v>
      </c>
      <c r="W384" s="216" t="s">
        <v>5967</v>
      </c>
      <c r="X384" s="216" t="s">
        <v>6007</v>
      </c>
      <c r="Y384" s="24" t="s">
        <v>5964</v>
      </c>
      <c r="Z384" s="24" t="s">
        <v>5964</v>
      </c>
      <c r="AA384" s="24" t="s">
        <v>6000</v>
      </c>
      <c r="AB384" s="24" t="s">
        <v>5976</v>
      </c>
      <c r="AC384" s="24" t="s">
        <v>5991</v>
      </c>
    </row>
    <row r="385" spans="1:29" s="169" customFormat="1">
      <c r="A385" s="24">
        <v>2426</v>
      </c>
      <c r="B385" s="24" t="s">
        <v>394</v>
      </c>
      <c r="C385" s="57">
        <v>27.1</v>
      </c>
      <c r="D385" s="57">
        <v>27.65</v>
      </c>
      <c r="E385" s="57">
        <v>24.65</v>
      </c>
      <c r="F385" s="57">
        <v>25.25</v>
      </c>
      <c r="G385" s="57">
        <v>25.4</v>
      </c>
      <c r="H385" s="57">
        <v>31</v>
      </c>
      <c r="I385" s="57">
        <v>24.2</v>
      </c>
      <c r="J385" s="57">
        <v>26</v>
      </c>
      <c r="K385" s="57">
        <v>26.5</v>
      </c>
      <c r="L385" s="57">
        <v>28.35</v>
      </c>
      <c r="M385" s="57">
        <v>22.5</v>
      </c>
      <c r="N385" s="57">
        <v>23.05</v>
      </c>
      <c r="O385" s="57">
        <v>93209</v>
      </c>
      <c r="P385" s="57">
        <v>247661</v>
      </c>
      <c r="Q385" s="57">
        <v>68.180599999999998</v>
      </c>
      <c r="R385" s="57">
        <v>73.726100000000002</v>
      </c>
      <c r="S385" s="57">
        <v>60.2254</v>
      </c>
      <c r="T385" s="57">
        <v>69.225899999999996</v>
      </c>
      <c r="U385" s="77">
        <v>0.45999213082040008</v>
      </c>
      <c r="V385" s="24" t="s">
        <v>6102</v>
      </c>
      <c r="W385" s="216" t="s">
        <v>5967</v>
      </c>
      <c r="X385" s="216" t="s">
        <v>5961</v>
      </c>
      <c r="Y385" s="24" t="s">
        <v>5964</v>
      </c>
      <c r="Z385" s="24" t="s">
        <v>5969</v>
      </c>
      <c r="AA385" s="24" t="s">
        <v>5964</v>
      </c>
      <c r="AB385" s="24" t="s">
        <v>5991</v>
      </c>
      <c r="AC385" s="24" t="s">
        <v>5965</v>
      </c>
    </row>
    <row r="386" spans="1:29" s="169" customFormat="1">
      <c r="A386" s="24">
        <v>2427</v>
      </c>
      <c r="B386" s="24" t="s">
        <v>395</v>
      </c>
      <c r="C386" s="57">
        <v>11.4</v>
      </c>
      <c r="D386" s="57">
        <v>11.45</v>
      </c>
      <c r="E386" s="57">
        <v>11</v>
      </c>
      <c r="F386" s="57">
        <v>11.4</v>
      </c>
      <c r="G386" s="57">
        <v>11.4</v>
      </c>
      <c r="H386" s="57">
        <v>11.45</v>
      </c>
      <c r="I386" s="57">
        <v>10.9</v>
      </c>
      <c r="J386" s="57">
        <v>11</v>
      </c>
      <c r="K386" s="57">
        <v>11.05</v>
      </c>
      <c r="L386" s="57">
        <v>11.1</v>
      </c>
      <c r="M386" s="57">
        <v>10.45</v>
      </c>
      <c r="N386" s="57">
        <v>10.6</v>
      </c>
      <c r="O386" s="57">
        <v>4621</v>
      </c>
      <c r="P386" s="57">
        <v>3631</v>
      </c>
      <c r="Q386" s="57">
        <v>37.827800000000003</v>
      </c>
      <c r="R386" s="57">
        <v>52.910600000000002</v>
      </c>
      <c r="S386" s="57">
        <v>26.468499999999999</v>
      </c>
      <c r="T386" s="57">
        <v>44.096600000000002</v>
      </c>
      <c r="U386" s="77">
        <v>1.5554637534808289</v>
      </c>
      <c r="V386" s="24" t="s">
        <v>6041</v>
      </c>
      <c r="W386" s="216" t="s">
        <v>5967</v>
      </c>
      <c r="X386" s="216" t="s">
        <v>5971</v>
      </c>
      <c r="Y386" s="24" t="s">
        <v>6061</v>
      </c>
      <c r="Z386" s="24" t="s">
        <v>5964</v>
      </c>
      <c r="AA386" s="24" t="s">
        <v>5964</v>
      </c>
      <c r="AB386" s="24" t="s">
        <v>5965</v>
      </c>
      <c r="AC386" s="24" t="s">
        <v>5990</v>
      </c>
    </row>
    <row r="387" spans="1:29" s="169" customFormat="1">
      <c r="A387" s="24">
        <v>2428</v>
      </c>
      <c r="B387" s="24" t="s">
        <v>396</v>
      </c>
      <c r="C387" s="57">
        <v>164</v>
      </c>
      <c r="D387" s="57">
        <v>202</v>
      </c>
      <c r="E387" s="57">
        <v>155</v>
      </c>
      <c r="F387" s="57">
        <v>199</v>
      </c>
      <c r="G387" s="57">
        <v>199</v>
      </c>
      <c r="H387" s="57">
        <v>257</v>
      </c>
      <c r="I387" s="57">
        <v>186.5</v>
      </c>
      <c r="J387" s="57">
        <v>220</v>
      </c>
      <c r="K387" s="57">
        <v>222</v>
      </c>
      <c r="L387" s="57">
        <v>231</v>
      </c>
      <c r="M387" s="57">
        <v>186.5</v>
      </c>
      <c r="N387" s="57">
        <v>200.5</v>
      </c>
      <c r="O387" s="57">
        <v>8933</v>
      </c>
      <c r="P387" s="57">
        <v>39253</v>
      </c>
      <c r="Q387" s="57">
        <v>74.9465</v>
      </c>
      <c r="R387" s="57">
        <v>75.723799999999997</v>
      </c>
      <c r="S387" s="57">
        <v>67.269300000000001</v>
      </c>
      <c r="T387" s="57">
        <v>72.905600000000007</v>
      </c>
      <c r="U387" s="77">
        <v>0.27814717629508856</v>
      </c>
      <c r="V387" s="24" t="s">
        <v>6202</v>
      </c>
      <c r="W387" s="216" t="s">
        <v>5967</v>
      </c>
      <c r="X387" s="216" t="s">
        <v>5961</v>
      </c>
      <c r="Y387" s="24" t="s">
        <v>5982</v>
      </c>
      <c r="Z387" s="24" t="s">
        <v>5963</v>
      </c>
      <c r="AA387" s="24" t="s">
        <v>5964</v>
      </c>
      <c r="AB387" s="24" t="s">
        <v>5990</v>
      </c>
      <c r="AC387" s="24" t="s">
        <v>5991</v>
      </c>
    </row>
    <row r="388" spans="1:29" s="169" customFormat="1">
      <c r="A388" s="24">
        <v>2430</v>
      </c>
      <c r="B388" s="24" t="s">
        <v>398</v>
      </c>
      <c r="C388" s="57">
        <v>27.7</v>
      </c>
      <c r="D388" s="57">
        <v>37.049999999999997</v>
      </c>
      <c r="E388" s="57">
        <v>27.45</v>
      </c>
      <c r="F388" s="57">
        <v>33.4</v>
      </c>
      <c r="G388" s="57">
        <v>33.700000000000003</v>
      </c>
      <c r="H388" s="57">
        <v>38.5</v>
      </c>
      <c r="I388" s="57">
        <v>32.700000000000003</v>
      </c>
      <c r="J388" s="57">
        <v>36.9</v>
      </c>
      <c r="K388" s="57">
        <v>37.4</v>
      </c>
      <c r="L388" s="57">
        <v>39.9</v>
      </c>
      <c r="M388" s="57">
        <v>34.950000000000003</v>
      </c>
      <c r="N388" s="57">
        <v>39.200000000000003</v>
      </c>
      <c r="O388" s="57">
        <v>22512</v>
      </c>
      <c r="P388" s="57">
        <v>32540</v>
      </c>
      <c r="Q388" s="57">
        <v>85.403499999999994</v>
      </c>
      <c r="R388" s="57">
        <v>83.692300000000003</v>
      </c>
      <c r="S388" s="57">
        <v>89.160499999999999</v>
      </c>
      <c r="T388" s="57">
        <v>85.515000000000001</v>
      </c>
      <c r="U388" s="77">
        <v>0.84556443351772193</v>
      </c>
      <c r="V388" s="24" t="s">
        <v>6203</v>
      </c>
      <c r="W388" s="216" t="s">
        <v>6009</v>
      </c>
      <c r="X388" s="216" t="s">
        <v>6012</v>
      </c>
      <c r="Y388" s="24" t="s">
        <v>5982</v>
      </c>
      <c r="Z388" s="24" t="s">
        <v>5982</v>
      </c>
      <c r="AA388" s="24" t="s">
        <v>5982</v>
      </c>
      <c r="AB388" s="24" t="s">
        <v>5965</v>
      </c>
      <c r="AC388" s="24" t="s">
        <v>5970</v>
      </c>
    </row>
    <row r="389" spans="1:29" s="169" customFormat="1">
      <c r="A389" s="24">
        <v>2431</v>
      </c>
      <c r="B389" s="24" t="s">
        <v>399</v>
      </c>
      <c r="C389" s="57">
        <v>14.95</v>
      </c>
      <c r="D389" s="57">
        <v>15.15</v>
      </c>
      <c r="E389" s="57">
        <v>12.95</v>
      </c>
      <c r="F389" s="57">
        <v>14.35</v>
      </c>
      <c r="G389" s="57">
        <v>14.4</v>
      </c>
      <c r="H389" s="57">
        <v>15.75</v>
      </c>
      <c r="I389" s="57">
        <v>12.5</v>
      </c>
      <c r="J389" s="57">
        <v>12.5</v>
      </c>
      <c r="K389" s="57">
        <v>12.6</v>
      </c>
      <c r="L389" s="57">
        <v>13.5</v>
      </c>
      <c r="M389" s="57">
        <v>11.4</v>
      </c>
      <c r="N389" s="57">
        <v>11.65</v>
      </c>
      <c r="O389" s="57">
        <v>9777</v>
      </c>
      <c r="P389" s="57">
        <v>64429</v>
      </c>
      <c r="Q389" s="57">
        <v>57.200499999999998</v>
      </c>
      <c r="R389" s="57">
        <v>64.770799999999994</v>
      </c>
      <c r="S389" s="57">
        <v>45.151200000000003</v>
      </c>
      <c r="T389" s="57">
        <v>58.230899999999998</v>
      </c>
      <c r="U389" s="77">
        <v>0.18547031098832306</v>
      </c>
      <c r="V389" s="24" t="s">
        <v>6079</v>
      </c>
      <c r="W389" s="216" t="s">
        <v>5967</v>
      </c>
      <c r="X389" s="216" t="s">
        <v>5961</v>
      </c>
      <c r="Y389" s="24" t="s">
        <v>5975</v>
      </c>
      <c r="Z389" s="24" t="s">
        <v>6004</v>
      </c>
      <c r="AA389" s="24" t="s">
        <v>5964</v>
      </c>
      <c r="AB389" s="24" t="s">
        <v>5986</v>
      </c>
      <c r="AC389" s="24" t="s">
        <v>5965</v>
      </c>
    </row>
    <row r="390" spans="1:29" s="169" customFormat="1">
      <c r="A390" s="24">
        <v>2433</v>
      </c>
      <c r="B390" s="24" t="s">
        <v>400</v>
      </c>
      <c r="C390" s="57">
        <v>52.4</v>
      </c>
      <c r="D390" s="57">
        <v>55</v>
      </c>
      <c r="E390" s="57">
        <v>52.4</v>
      </c>
      <c r="F390" s="57">
        <v>53.5</v>
      </c>
      <c r="G390" s="57">
        <v>53.5</v>
      </c>
      <c r="H390" s="57">
        <v>54.7</v>
      </c>
      <c r="I390" s="57">
        <v>53.1</v>
      </c>
      <c r="J390" s="57">
        <v>54.5</v>
      </c>
      <c r="K390" s="57">
        <v>54.5</v>
      </c>
      <c r="L390" s="57">
        <v>54.8</v>
      </c>
      <c r="M390" s="57">
        <v>49.5</v>
      </c>
      <c r="N390" s="57">
        <v>50.5</v>
      </c>
      <c r="O390" s="57">
        <v>1955</v>
      </c>
      <c r="P390" s="57">
        <v>1522</v>
      </c>
      <c r="Q390" s="57">
        <v>79.252799999999993</v>
      </c>
      <c r="R390" s="57">
        <v>70.214600000000004</v>
      </c>
      <c r="S390" s="57">
        <v>58.895800000000001</v>
      </c>
      <c r="T390" s="57">
        <v>66.441599999999994</v>
      </c>
      <c r="U390" s="77">
        <v>1.5699372171119872</v>
      </c>
      <c r="V390" s="24" t="s">
        <v>6041</v>
      </c>
      <c r="W390" s="216" t="s">
        <v>5960</v>
      </c>
      <c r="X390" s="216" t="s">
        <v>5961</v>
      </c>
      <c r="Y390" s="24" t="s">
        <v>6055</v>
      </c>
      <c r="Z390" s="24" t="s">
        <v>6016</v>
      </c>
      <c r="AA390" s="24" t="s">
        <v>5964</v>
      </c>
      <c r="AB390" s="24" t="s">
        <v>5965</v>
      </c>
      <c r="AC390" s="24" t="s">
        <v>5990</v>
      </c>
    </row>
    <row r="391" spans="1:29" s="169" customFormat="1">
      <c r="A391" s="24">
        <v>2434</v>
      </c>
      <c r="B391" s="24" t="s">
        <v>401</v>
      </c>
      <c r="C391" s="57">
        <v>37</v>
      </c>
      <c r="D391" s="57">
        <v>41.65</v>
      </c>
      <c r="E391" s="57">
        <v>36.5</v>
      </c>
      <c r="F391" s="57">
        <v>39.950000000000003</v>
      </c>
      <c r="G391" s="57">
        <v>39.5</v>
      </c>
      <c r="H391" s="57">
        <v>53.5</v>
      </c>
      <c r="I391" s="57">
        <v>39.1</v>
      </c>
      <c r="J391" s="57">
        <v>43.45</v>
      </c>
      <c r="K391" s="57">
        <v>42.95</v>
      </c>
      <c r="L391" s="57">
        <v>43.5</v>
      </c>
      <c r="M391" s="57">
        <v>37</v>
      </c>
      <c r="N391" s="57">
        <v>38.25</v>
      </c>
      <c r="O391" s="57">
        <v>690</v>
      </c>
      <c r="P391" s="57">
        <v>3279</v>
      </c>
      <c r="Q391" s="57">
        <v>78.119100000000003</v>
      </c>
      <c r="R391" s="57">
        <v>83.751000000000005</v>
      </c>
      <c r="S391" s="57">
        <v>67.700800000000001</v>
      </c>
      <c r="T391" s="57">
        <v>78.400899999999993</v>
      </c>
      <c r="U391" s="77">
        <v>0.25719223340449326</v>
      </c>
      <c r="V391" s="24" t="s">
        <v>6014</v>
      </c>
      <c r="W391" s="216" t="s">
        <v>5967</v>
      </c>
      <c r="X391" s="216" t="s">
        <v>5989</v>
      </c>
      <c r="Y391" s="24" t="s">
        <v>5982</v>
      </c>
      <c r="Z391" s="24" t="s">
        <v>5963</v>
      </c>
      <c r="AA391" s="24" t="s">
        <v>5964</v>
      </c>
      <c r="AB391" s="24" t="s">
        <v>5965</v>
      </c>
      <c r="AC391" s="24" t="s">
        <v>5990</v>
      </c>
    </row>
    <row r="392" spans="1:29" s="169" customFormat="1">
      <c r="A392" s="24">
        <v>2436</v>
      </c>
      <c r="B392" s="24" t="s">
        <v>402</v>
      </c>
      <c r="C392" s="57">
        <v>72.5</v>
      </c>
      <c r="D392" s="57">
        <v>79.400000000000006</v>
      </c>
      <c r="E392" s="57">
        <v>68.5</v>
      </c>
      <c r="F392" s="57">
        <v>74</v>
      </c>
      <c r="G392" s="57">
        <v>74.8</v>
      </c>
      <c r="H392" s="57">
        <v>94</v>
      </c>
      <c r="I392" s="57">
        <v>74</v>
      </c>
      <c r="J392" s="57">
        <v>77.599999999999994</v>
      </c>
      <c r="K392" s="57">
        <v>78.5</v>
      </c>
      <c r="L392" s="57">
        <v>82.8</v>
      </c>
      <c r="M392" s="57">
        <v>65</v>
      </c>
      <c r="N392" s="57">
        <v>72.3</v>
      </c>
      <c r="O392" s="57">
        <v>97947</v>
      </c>
      <c r="P392" s="57">
        <v>513713</v>
      </c>
      <c r="Q392" s="57">
        <v>74.323700000000002</v>
      </c>
      <c r="R392" s="57">
        <v>75.135499999999993</v>
      </c>
      <c r="S392" s="57">
        <v>70.9953</v>
      </c>
      <c r="T392" s="57">
        <v>73.755399999999995</v>
      </c>
      <c r="U392" s="77">
        <v>0.2330347879068663</v>
      </c>
      <c r="V392" s="24" t="s">
        <v>6056</v>
      </c>
      <c r="W392" s="216" t="s">
        <v>5967</v>
      </c>
      <c r="X392" s="216" t="s">
        <v>5961</v>
      </c>
      <c r="Y392" s="24" t="s">
        <v>5968</v>
      </c>
      <c r="Z392" s="24" t="s">
        <v>5969</v>
      </c>
      <c r="AA392" s="24" t="s">
        <v>5964</v>
      </c>
      <c r="AB392" s="24" t="s">
        <v>5990</v>
      </c>
      <c r="AC392" s="24" t="s">
        <v>5986</v>
      </c>
    </row>
    <row r="393" spans="1:29" s="169" customFormat="1">
      <c r="A393" s="24">
        <v>2438</v>
      </c>
      <c r="B393" s="24" t="s">
        <v>403</v>
      </c>
      <c r="C393" s="57">
        <v>11</v>
      </c>
      <c r="D393" s="57">
        <v>11.2</v>
      </c>
      <c r="E393" s="57">
        <v>9.9499999999999993</v>
      </c>
      <c r="F393" s="57">
        <v>10.050000000000001</v>
      </c>
      <c r="G393" s="57">
        <v>10</v>
      </c>
      <c r="H393" s="57">
        <v>13.4</v>
      </c>
      <c r="I393" s="57">
        <v>9.9</v>
      </c>
      <c r="J393" s="57">
        <v>11.8</v>
      </c>
      <c r="K393" s="57">
        <v>11.9</v>
      </c>
      <c r="L393" s="57">
        <v>12.2</v>
      </c>
      <c r="M393" s="57">
        <v>10</v>
      </c>
      <c r="N393" s="57">
        <v>10.3</v>
      </c>
      <c r="O393" s="57">
        <v>1572</v>
      </c>
      <c r="P393" s="57">
        <v>5719</v>
      </c>
      <c r="Q393" s="57">
        <v>54.046599999999998</v>
      </c>
      <c r="R393" s="57">
        <v>55.327100000000002</v>
      </c>
      <c r="S393" s="57">
        <v>49.269799999999996</v>
      </c>
      <c r="T393" s="57">
        <v>53.308</v>
      </c>
      <c r="U393" s="77">
        <v>0.33595616949350121</v>
      </c>
      <c r="V393" s="24" t="s">
        <v>6019</v>
      </c>
      <c r="W393" s="216" t="s">
        <v>5967</v>
      </c>
      <c r="X393" s="216" t="s">
        <v>5961</v>
      </c>
      <c r="Y393" s="24" t="s">
        <v>5964</v>
      </c>
      <c r="Z393" s="24" t="s">
        <v>5982</v>
      </c>
      <c r="AA393" s="24" t="s">
        <v>5964</v>
      </c>
      <c r="AB393" s="24" t="s">
        <v>5965</v>
      </c>
      <c r="AC393" s="24" t="s">
        <v>5965</v>
      </c>
    </row>
    <row r="394" spans="1:29" s="169" customFormat="1">
      <c r="A394" s="24">
        <v>2439</v>
      </c>
      <c r="B394" s="24" t="s">
        <v>404</v>
      </c>
      <c r="C394" s="57">
        <v>108</v>
      </c>
      <c r="D394" s="57">
        <v>110</v>
      </c>
      <c r="E394" s="57">
        <v>104</v>
      </c>
      <c r="F394" s="57">
        <v>105.5</v>
      </c>
      <c r="G394" s="57">
        <v>105.5</v>
      </c>
      <c r="H394" s="57">
        <v>121.5</v>
      </c>
      <c r="I394" s="57">
        <v>104</v>
      </c>
      <c r="J394" s="57">
        <v>111</v>
      </c>
      <c r="K394" s="57">
        <v>112</v>
      </c>
      <c r="L394" s="57">
        <v>114.5</v>
      </c>
      <c r="M394" s="57">
        <v>102</v>
      </c>
      <c r="N394" s="57">
        <v>103.5</v>
      </c>
      <c r="O394" s="57">
        <v>17936</v>
      </c>
      <c r="P394" s="57">
        <v>38615</v>
      </c>
      <c r="Q394" s="57">
        <v>21.207000000000001</v>
      </c>
      <c r="R394" s="57">
        <v>22.724699999999999</v>
      </c>
      <c r="S394" s="57">
        <v>18.883500000000002</v>
      </c>
      <c r="T394" s="57">
        <v>21.444299999999998</v>
      </c>
      <c r="U394" s="77">
        <v>0.56770109485375575</v>
      </c>
      <c r="V394" s="24" t="s">
        <v>6081</v>
      </c>
      <c r="W394" s="216" t="s">
        <v>5967</v>
      </c>
      <c r="X394" s="216" t="s">
        <v>6007</v>
      </c>
      <c r="Y394" s="24" t="s">
        <v>5962</v>
      </c>
      <c r="Z394" s="24" t="s">
        <v>5963</v>
      </c>
      <c r="AA394" s="24" t="s">
        <v>5964</v>
      </c>
      <c r="AB394" s="24" t="s">
        <v>5990</v>
      </c>
      <c r="AC394" s="24" t="s">
        <v>5965</v>
      </c>
    </row>
    <row r="395" spans="1:29" s="169" customFormat="1">
      <c r="A395" s="24">
        <v>2440</v>
      </c>
      <c r="B395" s="24" t="s">
        <v>405</v>
      </c>
      <c r="C395" s="57">
        <v>19.600000000000001</v>
      </c>
      <c r="D395" s="57">
        <v>24.05</v>
      </c>
      <c r="E395" s="57">
        <v>17.5</v>
      </c>
      <c r="F395" s="57">
        <v>23.95</v>
      </c>
      <c r="G395" s="57">
        <v>26.3</v>
      </c>
      <c r="H395" s="57">
        <v>26.3</v>
      </c>
      <c r="I395" s="57">
        <v>19.5</v>
      </c>
      <c r="J395" s="57">
        <v>19.850000000000001</v>
      </c>
      <c r="K395" s="57">
        <v>20.2</v>
      </c>
      <c r="L395" s="57">
        <v>21</v>
      </c>
      <c r="M395" s="57">
        <v>15.5</v>
      </c>
      <c r="N395" s="57">
        <v>16.100000000000001</v>
      </c>
      <c r="O395" s="57">
        <v>11971</v>
      </c>
      <c r="P395" s="57">
        <v>50200</v>
      </c>
      <c r="Q395" s="57">
        <v>60.2468</v>
      </c>
      <c r="R395" s="57">
        <v>66.660300000000007</v>
      </c>
      <c r="S395" s="57">
        <v>47.6511</v>
      </c>
      <c r="T395" s="57">
        <v>60.323900000000002</v>
      </c>
      <c r="U395" s="77">
        <v>0.29145861000442669</v>
      </c>
      <c r="V395" s="24" t="s">
        <v>5959</v>
      </c>
      <c r="W395" s="216" t="s">
        <v>5967</v>
      </c>
      <c r="X395" s="216" t="s">
        <v>5961</v>
      </c>
      <c r="Y395" s="24" t="s">
        <v>5982</v>
      </c>
      <c r="Z395" s="24" t="s">
        <v>6024</v>
      </c>
      <c r="AA395" s="24" t="s">
        <v>5964</v>
      </c>
      <c r="AB395" s="24" t="s">
        <v>5965</v>
      </c>
      <c r="AC395" s="24" t="s">
        <v>5965</v>
      </c>
    </row>
    <row r="396" spans="1:29" s="169" customFormat="1">
      <c r="A396" s="24">
        <v>2441</v>
      </c>
      <c r="B396" s="24" t="s">
        <v>406</v>
      </c>
      <c r="C396" s="57">
        <v>72.900000000000006</v>
      </c>
      <c r="D396" s="57">
        <v>86.2</v>
      </c>
      <c r="E396" s="57">
        <v>68.5</v>
      </c>
      <c r="F396" s="57">
        <v>78.8</v>
      </c>
      <c r="G396" s="57">
        <v>79</v>
      </c>
      <c r="H396" s="57">
        <v>99.5</v>
      </c>
      <c r="I396" s="57">
        <v>77.7</v>
      </c>
      <c r="J396" s="57">
        <v>95.2</v>
      </c>
      <c r="K396" s="57">
        <v>96.4</v>
      </c>
      <c r="L396" s="57">
        <v>97.4</v>
      </c>
      <c r="M396" s="57">
        <v>83.5</v>
      </c>
      <c r="N396" s="57">
        <v>88.1</v>
      </c>
      <c r="O396" s="57">
        <v>76644</v>
      </c>
      <c r="P396" s="57">
        <v>183912</v>
      </c>
      <c r="Q396" s="57">
        <v>84.220699999999994</v>
      </c>
      <c r="R396" s="57">
        <v>81.485399999999998</v>
      </c>
      <c r="S396" s="57">
        <v>81.360799999999998</v>
      </c>
      <c r="T396" s="57">
        <v>81.443899999999999</v>
      </c>
      <c r="U396" s="77">
        <v>0.5093522989255731</v>
      </c>
      <c r="V396" s="24" t="s">
        <v>5980</v>
      </c>
      <c r="W396" s="216" t="s">
        <v>5988</v>
      </c>
      <c r="X396" s="216" t="s">
        <v>6012</v>
      </c>
      <c r="Y396" s="24" t="s">
        <v>5982</v>
      </c>
      <c r="Z396" s="24" t="s">
        <v>5982</v>
      </c>
      <c r="AA396" s="24" t="s">
        <v>5964</v>
      </c>
      <c r="AB396" s="24" t="s">
        <v>5965</v>
      </c>
      <c r="AC396" s="24" t="s">
        <v>5991</v>
      </c>
    </row>
    <row r="397" spans="1:29" s="169" customFormat="1">
      <c r="A397" s="24">
        <v>2442</v>
      </c>
      <c r="B397" s="24" t="s">
        <v>407</v>
      </c>
      <c r="C397" s="57">
        <v>10.25</v>
      </c>
      <c r="D397" s="57">
        <v>10.5</v>
      </c>
      <c r="E397" s="57">
        <v>9.69</v>
      </c>
      <c r="F397" s="57">
        <v>9.99</v>
      </c>
      <c r="G397" s="57">
        <v>10</v>
      </c>
      <c r="H397" s="57">
        <v>11.9</v>
      </c>
      <c r="I397" s="57">
        <v>9.75</v>
      </c>
      <c r="J397" s="57">
        <v>10.95</v>
      </c>
      <c r="K397" s="57">
        <v>11.05</v>
      </c>
      <c r="L397" s="57">
        <v>11.75</v>
      </c>
      <c r="M397" s="57">
        <v>10.55</v>
      </c>
      <c r="N397" s="57">
        <v>11.2</v>
      </c>
      <c r="O397" s="57">
        <v>52142</v>
      </c>
      <c r="P397" s="57">
        <v>51517</v>
      </c>
      <c r="Q397" s="57">
        <v>44.596800000000002</v>
      </c>
      <c r="R397" s="57">
        <v>50.345100000000002</v>
      </c>
      <c r="S397" s="57">
        <v>47.758400000000002</v>
      </c>
      <c r="T397" s="57">
        <v>49.482900000000001</v>
      </c>
      <c r="U397" s="77">
        <v>1.2370501215348548</v>
      </c>
      <c r="V397" s="24" t="s">
        <v>6204</v>
      </c>
      <c r="W397" s="216" t="s">
        <v>6039</v>
      </c>
      <c r="X397" s="216" t="s">
        <v>5971</v>
      </c>
      <c r="Y397" s="24" t="s">
        <v>5962</v>
      </c>
      <c r="Z397" s="24" t="s">
        <v>5982</v>
      </c>
      <c r="AA397" s="24" t="s">
        <v>5968</v>
      </c>
      <c r="AB397" s="24" t="s">
        <v>5970</v>
      </c>
      <c r="AC397" s="24" t="s">
        <v>5986</v>
      </c>
    </row>
    <row r="398" spans="1:29" s="169" customFormat="1">
      <c r="A398" s="24">
        <v>2443</v>
      </c>
      <c r="B398" s="24" t="s">
        <v>5834</v>
      </c>
      <c r="C398" s="57">
        <v>2.99</v>
      </c>
      <c r="D398" s="57">
        <v>3.11</v>
      </c>
      <c r="E398" s="57">
        <v>2.75</v>
      </c>
      <c r="F398" s="57">
        <v>3</v>
      </c>
      <c r="G398" s="57">
        <v>2.95</v>
      </c>
      <c r="H398" s="57">
        <v>3.6</v>
      </c>
      <c r="I398" s="57">
        <v>2.9</v>
      </c>
      <c r="J398" s="57">
        <v>3.01</v>
      </c>
      <c r="K398" s="57">
        <v>3.06</v>
      </c>
      <c r="L398" s="57">
        <v>3.09</v>
      </c>
      <c r="M398" s="57">
        <v>2.82</v>
      </c>
      <c r="N398" s="57">
        <v>2.89</v>
      </c>
      <c r="O398" s="57">
        <v>1208</v>
      </c>
      <c r="P398" s="57">
        <v>4454</v>
      </c>
      <c r="Q398" s="57">
        <v>29.487100000000002</v>
      </c>
      <c r="R398" s="57">
        <v>26.189699999999998</v>
      </c>
      <c r="S398" s="57">
        <v>38.176600000000001</v>
      </c>
      <c r="T398" s="57">
        <v>30.185300000000002</v>
      </c>
      <c r="U398" s="77">
        <v>0.33148730230005485</v>
      </c>
      <c r="V398" s="24" t="s">
        <v>6049</v>
      </c>
      <c r="W398" s="216" t="s">
        <v>6009</v>
      </c>
      <c r="X398" s="216" t="s">
        <v>5971</v>
      </c>
      <c r="Y398" s="24" t="s">
        <v>5972</v>
      </c>
      <c r="Z398" s="24" t="s">
        <v>5969</v>
      </c>
      <c r="AA398" s="24" t="s">
        <v>5964</v>
      </c>
      <c r="AB398" s="24" t="s">
        <v>5965</v>
      </c>
      <c r="AC398" s="24" t="s">
        <v>5991</v>
      </c>
    </row>
    <row r="399" spans="1:29" s="169" customFormat="1">
      <c r="A399" s="24">
        <v>2444</v>
      </c>
      <c r="B399" s="24" t="s">
        <v>5835</v>
      </c>
      <c r="C399" s="57">
        <v>12.7</v>
      </c>
      <c r="D399" s="57">
        <v>13</v>
      </c>
      <c r="E399" s="57">
        <v>11.5</v>
      </c>
      <c r="F399" s="57">
        <v>11.55</v>
      </c>
      <c r="G399" s="57">
        <v>11.5</v>
      </c>
      <c r="H399" s="57">
        <v>12.35</v>
      </c>
      <c r="I399" s="57">
        <v>11.2</v>
      </c>
      <c r="J399" s="57">
        <v>11.6</v>
      </c>
      <c r="K399" s="57">
        <v>11.6</v>
      </c>
      <c r="L399" s="57">
        <v>11.65</v>
      </c>
      <c r="M399" s="57">
        <v>10</v>
      </c>
      <c r="N399" s="57">
        <v>11.15</v>
      </c>
      <c r="O399" s="57">
        <v>3920</v>
      </c>
      <c r="P399" s="57">
        <v>8589</v>
      </c>
      <c r="Q399" s="57">
        <v>16.3184</v>
      </c>
      <c r="R399" s="57">
        <v>24.128</v>
      </c>
      <c r="S399" s="57">
        <v>14.7707</v>
      </c>
      <c r="T399" s="57">
        <v>21.008900000000001</v>
      </c>
      <c r="U399" s="77">
        <v>0.55781943312505655</v>
      </c>
      <c r="V399" s="24" t="s">
        <v>6191</v>
      </c>
      <c r="W399" s="216" t="s">
        <v>5967</v>
      </c>
      <c r="X399" s="216" t="s">
        <v>6007</v>
      </c>
      <c r="Y399" s="24" t="s">
        <v>5964</v>
      </c>
      <c r="Z399" s="24" t="s">
        <v>5969</v>
      </c>
      <c r="AA399" s="24" t="s">
        <v>5975</v>
      </c>
      <c r="AB399" s="24" t="s">
        <v>5979</v>
      </c>
      <c r="AC399" s="24" t="s">
        <v>5996</v>
      </c>
    </row>
    <row r="400" spans="1:29" s="169" customFormat="1">
      <c r="A400" s="24">
        <v>2449</v>
      </c>
      <c r="B400" s="24" t="s">
        <v>411</v>
      </c>
      <c r="C400" s="57">
        <v>43.45</v>
      </c>
      <c r="D400" s="57">
        <v>45</v>
      </c>
      <c r="E400" s="57">
        <v>40.200000000000003</v>
      </c>
      <c r="F400" s="57">
        <v>44.9</v>
      </c>
      <c r="G400" s="57">
        <v>44.8</v>
      </c>
      <c r="H400" s="57">
        <v>48.65</v>
      </c>
      <c r="I400" s="57">
        <v>43.2</v>
      </c>
      <c r="J400" s="57">
        <v>46.4</v>
      </c>
      <c r="K400" s="57">
        <v>46.8</v>
      </c>
      <c r="L400" s="57">
        <v>51.4</v>
      </c>
      <c r="M400" s="57">
        <v>40.65</v>
      </c>
      <c r="N400" s="57">
        <v>43.55</v>
      </c>
      <c r="O400" s="57">
        <v>338583</v>
      </c>
      <c r="P400" s="57">
        <v>295337</v>
      </c>
      <c r="Q400" s="57">
        <v>71.412800000000004</v>
      </c>
      <c r="R400" s="57">
        <v>68.018600000000006</v>
      </c>
      <c r="S400" s="57">
        <v>65.675399999999996</v>
      </c>
      <c r="T400" s="57">
        <v>67.237499999999997</v>
      </c>
      <c r="U400" s="77">
        <v>1.4011914073301575</v>
      </c>
      <c r="V400" s="24" t="s">
        <v>6035</v>
      </c>
      <c r="W400" s="216" t="s">
        <v>5960</v>
      </c>
      <c r="X400" s="216" t="s">
        <v>5961</v>
      </c>
      <c r="Y400" s="24" t="s">
        <v>6075</v>
      </c>
      <c r="Z400" s="24" t="s">
        <v>6010</v>
      </c>
      <c r="AA400" s="24" t="s">
        <v>5964</v>
      </c>
      <c r="AB400" s="24" t="s">
        <v>5986</v>
      </c>
      <c r="AC400" s="24" t="s">
        <v>5991</v>
      </c>
    </row>
    <row r="401" spans="1:29" s="169" customFormat="1">
      <c r="A401" s="24">
        <v>2450</v>
      </c>
      <c r="B401" s="24" t="s">
        <v>412</v>
      </c>
      <c r="C401" s="57">
        <v>32.549999999999997</v>
      </c>
      <c r="D401" s="57">
        <v>34.200000000000003</v>
      </c>
      <c r="E401" s="57">
        <v>31.5</v>
      </c>
      <c r="F401" s="57">
        <v>31.9</v>
      </c>
      <c r="G401" s="57">
        <v>31.95</v>
      </c>
      <c r="H401" s="57">
        <v>32.450000000000003</v>
      </c>
      <c r="I401" s="57">
        <v>31.15</v>
      </c>
      <c r="J401" s="57">
        <v>31.9</v>
      </c>
      <c r="K401" s="57">
        <v>32</v>
      </c>
      <c r="L401" s="57">
        <v>32.4</v>
      </c>
      <c r="M401" s="57">
        <v>30.1</v>
      </c>
      <c r="N401" s="57">
        <v>31</v>
      </c>
      <c r="O401" s="57">
        <v>1196</v>
      </c>
      <c r="P401" s="57">
        <v>2377</v>
      </c>
      <c r="Q401" s="57">
        <v>34.293399999999998</v>
      </c>
      <c r="R401" s="57">
        <v>40.4253</v>
      </c>
      <c r="S401" s="57">
        <v>28.021000000000001</v>
      </c>
      <c r="T401" s="57">
        <v>36.290500000000002</v>
      </c>
      <c r="U401" s="77">
        <v>0.61496751273781136</v>
      </c>
      <c r="V401" s="24" t="s">
        <v>6205</v>
      </c>
      <c r="W401" s="216" t="s">
        <v>5967</v>
      </c>
      <c r="X401" s="216" t="s">
        <v>5971</v>
      </c>
      <c r="Y401" s="24" t="s">
        <v>6000</v>
      </c>
      <c r="Z401" s="24" t="s">
        <v>5994</v>
      </c>
      <c r="AA401" s="24" t="s">
        <v>5962</v>
      </c>
      <c r="AB401" s="24" t="s">
        <v>5990</v>
      </c>
      <c r="AC401" s="24" t="s">
        <v>5986</v>
      </c>
    </row>
    <row r="402" spans="1:29" s="169" customFormat="1">
      <c r="A402" s="24">
        <v>2451</v>
      </c>
      <c r="B402" s="24" t="s">
        <v>413</v>
      </c>
      <c r="C402" s="57">
        <v>71.7</v>
      </c>
      <c r="D402" s="57">
        <v>79</v>
      </c>
      <c r="E402" s="57">
        <v>70.599999999999994</v>
      </c>
      <c r="F402" s="57">
        <v>73.900000000000006</v>
      </c>
      <c r="G402" s="57">
        <v>74</v>
      </c>
      <c r="H402" s="57">
        <v>74</v>
      </c>
      <c r="I402" s="57">
        <v>69.5</v>
      </c>
      <c r="J402" s="57">
        <v>70</v>
      </c>
      <c r="K402" s="57">
        <v>70.3</v>
      </c>
      <c r="L402" s="57">
        <v>75.5</v>
      </c>
      <c r="M402" s="57">
        <v>66.400000000000006</v>
      </c>
      <c r="N402" s="57">
        <v>68.2</v>
      </c>
      <c r="O402" s="57">
        <v>33162</v>
      </c>
      <c r="P402" s="57">
        <v>26413</v>
      </c>
      <c r="Q402" s="57">
        <v>33.945300000000003</v>
      </c>
      <c r="R402" s="57">
        <v>32.145099999999999</v>
      </c>
      <c r="S402" s="57">
        <v>30.061900000000001</v>
      </c>
      <c r="T402" s="57">
        <v>31.450700000000001</v>
      </c>
      <c r="U402" s="77">
        <v>1.534522141874582</v>
      </c>
      <c r="V402" s="24" t="s">
        <v>6134</v>
      </c>
      <c r="W402" s="216" t="s">
        <v>5960</v>
      </c>
      <c r="X402" s="216" t="s">
        <v>5971</v>
      </c>
      <c r="Y402" s="24" t="s">
        <v>5963</v>
      </c>
      <c r="Z402" s="24" t="s">
        <v>6024</v>
      </c>
      <c r="AA402" s="24" t="s">
        <v>6000</v>
      </c>
      <c r="AB402" s="24" t="s">
        <v>5976</v>
      </c>
      <c r="AC402" s="24" t="s">
        <v>5990</v>
      </c>
    </row>
    <row r="403" spans="1:29" s="169" customFormat="1">
      <c r="A403" s="24">
        <v>2453</v>
      </c>
      <c r="B403" s="24" t="s">
        <v>414</v>
      </c>
      <c r="C403" s="57">
        <v>26.7</v>
      </c>
      <c r="D403" s="57">
        <v>26.8</v>
      </c>
      <c r="E403" s="57">
        <v>23.65</v>
      </c>
      <c r="F403" s="57">
        <v>24.85</v>
      </c>
      <c r="G403" s="57">
        <v>24.7</v>
      </c>
      <c r="H403" s="57">
        <v>28.9</v>
      </c>
      <c r="I403" s="57">
        <v>24.3</v>
      </c>
      <c r="J403" s="57">
        <v>25.35</v>
      </c>
      <c r="K403" s="57">
        <v>25.3</v>
      </c>
      <c r="L403" s="57">
        <v>25.9</v>
      </c>
      <c r="M403" s="57">
        <v>23.05</v>
      </c>
      <c r="N403" s="57">
        <v>24.2</v>
      </c>
      <c r="O403" s="57">
        <v>6485</v>
      </c>
      <c r="P403" s="57">
        <v>36360</v>
      </c>
      <c r="Q403" s="57">
        <v>67.537300000000002</v>
      </c>
      <c r="R403" s="57">
        <v>66.131100000000004</v>
      </c>
      <c r="S403" s="57">
        <v>63.930300000000003</v>
      </c>
      <c r="T403" s="57">
        <v>65.397499999999994</v>
      </c>
      <c r="U403" s="77">
        <v>0.21798985454100964</v>
      </c>
      <c r="V403" s="24" t="s">
        <v>6056</v>
      </c>
      <c r="W403" s="216" t="s">
        <v>5960</v>
      </c>
      <c r="X403" s="216" t="s">
        <v>5961</v>
      </c>
      <c r="Y403" s="24" t="s">
        <v>5964</v>
      </c>
      <c r="Z403" s="24" t="s">
        <v>5969</v>
      </c>
      <c r="AA403" s="24" t="s">
        <v>5964</v>
      </c>
      <c r="AB403" s="24" t="s">
        <v>5990</v>
      </c>
      <c r="AC403" s="24" t="s">
        <v>5986</v>
      </c>
    </row>
    <row r="404" spans="1:29" s="169" customFormat="1">
      <c r="A404" s="24">
        <v>2454</v>
      </c>
      <c r="B404" s="24" t="s">
        <v>415</v>
      </c>
      <c r="C404" s="57">
        <v>1005</v>
      </c>
      <c r="D404" s="57">
        <v>1015</v>
      </c>
      <c r="E404" s="57">
        <v>890</v>
      </c>
      <c r="F404" s="57">
        <v>962</v>
      </c>
      <c r="G404" s="57">
        <v>971</v>
      </c>
      <c r="H404" s="57">
        <v>976</v>
      </c>
      <c r="I404" s="57">
        <v>887</v>
      </c>
      <c r="J404" s="57">
        <v>910</v>
      </c>
      <c r="K404" s="57">
        <v>924</v>
      </c>
      <c r="L404" s="57">
        <v>964</v>
      </c>
      <c r="M404" s="57">
        <v>865</v>
      </c>
      <c r="N404" s="57">
        <v>909</v>
      </c>
      <c r="O404" s="57">
        <v>77234</v>
      </c>
      <c r="P404" s="57">
        <v>136862</v>
      </c>
      <c r="Q404" s="57">
        <v>67.052899999999994</v>
      </c>
      <c r="R404" s="57">
        <v>77.168800000000005</v>
      </c>
      <c r="S404" s="57">
        <v>59.486899999999999</v>
      </c>
      <c r="T404" s="57">
        <v>71.274900000000002</v>
      </c>
      <c r="U404" s="77">
        <v>0.68972476736501809</v>
      </c>
      <c r="V404" s="24" t="s">
        <v>6140</v>
      </c>
      <c r="W404" s="216" t="s">
        <v>5967</v>
      </c>
      <c r="X404" s="216" t="s">
        <v>5961</v>
      </c>
      <c r="Y404" s="24" t="s">
        <v>5975</v>
      </c>
      <c r="Z404" s="24" t="s">
        <v>5964</v>
      </c>
      <c r="AA404" s="24" t="s">
        <v>5974</v>
      </c>
      <c r="AB404" s="24" t="s">
        <v>5986</v>
      </c>
      <c r="AC404" s="24" t="s">
        <v>5986</v>
      </c>
    </row>
    <row r="405" spans="1:29" s="169" customFormat="1">
      <c r="A405" s="24">
        <v>2455</v>
      </c>
      <c r="B405" s="24" t="s">
        <v>416</v>
      </c>
      <c r="C405" s="57">
        <v>116.5</v>
      </c>
      <c r="D405" s="57">
        <v>147</v>
      </c>
      <c r="E405" s="57">
        <v>110.5</v>
      </c>
      <c r="F405" s="57">
        <v>134</v>
      </c>
      <c r="G405" s="57">
        <v>133.5</v>
      </c>
      <c r="H405" s="57">
        <v>153.5</v>
      </c>
      <c r="I405" s="57">
        <v>128</v>
      </c>
      <c r="J405" s="57">
        <v>136.5</v>
      </c>
      <c r="K405" s="57">
        <v>137</v>
      </c>
      <c r="L405" s="57">
        <v>139</v>
      </c>
      <c r="M405" s="57">
        <v>109.5</v>
      </c>
      <c r="N405" s="57">
        <v>123.5</v>
      </c>
      <c r="O405" s="57">
        <v>37335</v>
      </c>
      <c r="P405" s="57">
        <v>142355</v>
      </c>
      <c r="Q405" s="57">
        <v>75.815899999999999</v>
      </c>
      <c r="R405" s="57">
        <v>71.617900000000006</v>
      </c>
      <c r="S405" s="57">
        <v>68.227800000000002</v>
      </c>
      <c r="T405" s="57">
        <v>70.487899999999996</v>
      </c>
      <c r="U405" s="77">
        <v>0.32054839427253462</v>
      </c>
      <c r="V405" s="24" t="s">
        <v>5966</v>
      </c>
      <c r="W405" s="216" t="s">
        <v>5960</v>
      </c>
      <c r="X405" s="216" t="s">
        <v>5961</v>
      </c>
      <c r="Y405" s="24" t="s">
        <v>5982</v>
      </c>
      <c r="Z405" s="24" t="s">
        <v>5969</v>
      </c>
      <c r="AA405" s="24" t="s">
        <v>5964</v>
      </c>
      <c r="AB405" s="24" t="s">
        <v>5965</v>
      </c>
      <c r="AC405" s="24" t="s">
        <v>5970</v>
      </c>
    </row>
    <row r="406" spans="1:29" s="169" customFormat="1">
      <c r="A406" s="24">
        <v>2456</v>
      </c>
      <c r="B406" s="24" t="s">
        <v>417</v>
      </c>
      <c r="C406" s="57">
        <v>100.5</v>
      </c>
      <c r="D406" s="57">
        <v>103</v>
      </c>
      <c r="E406" s="57">
        <v>94.6</v>
      </c>
      <c r="F406" s="57"/>
      <c r="G406" s="57">
        <v>110.5</v>
      </c>
      <c r="H406" s="57">
        <v>119.5</v>
      </c>
      <c r="I406" s="57">
        <v>104</v>
      </c>
      <c r="J406" s="57">
        <v>107</v>
      </c>
      <c r="K406" s="57">
        <v>108</v>
      </c>
      <c r="L406" s="57">
        <v>109.5</v>
      </c>
      <c r="M406" s="57">
        <v>84.8</v>
      </c>
      <c r="N406" s="57">
        <v>87.7</v>
      </c>
      <c r="O406" s="57">
        <v>49093</v>
      </c>
      <c r="P406" s="57">
        <v>154092</v>
      </c>
      <c r="Q406" s="57">
        <v>37.334200000000003</v>
      </c>
      <c r="R406" s="57">
        <v>40.125900000000001</v>
      </c>
      <c r="S406" s="57">
        <v>26.672999999999998</v>
      </c>
      <c r="T406" s="57">
        <v>35.641599999999997</v>
      </c>
      <c r="U406" s="77">
        <v>0.38939435892554808</v>
      </c>
      <c r="V406" s="24" t="s">
        <v>5959</v>
      </c>
      <c r="W406" s="216" t="s">
        <v>5967</v>
      </c>
      <c r="X406" s="216" t="s">
        <v>5971</v>
      </c>
      <c r="Y406" s="24" t="s">
        <v>5994</v>
      </c>
      <c r="Z406" s="24" t="s">
        <v>6000</v>
      </c>
      <c r="AA406" s="24" t="s">
        <v>5964</v>
      </c>
      <c r="AB406" s="24" t="s">
        <v>5965</v>
      </c>
      <c r="AC406" s="24" t="s">
        <v>5965</v>
      </c>
    </row>
    <row r="407" spans="1:29" s="169" customFormat="1">
      <c r="A407" s="24">
        <v>2457</v>
      </c>
      <c r="B407" s="24" t="s">
        <v>418</v>
      </c>
      <c r="C407" s="57">
        <v>36.65</v>
      </c>
      <c r="D407" s="57">
        <v>41.75</v>
      </c>
      <c r="E407" s="57">
        <v>32.9</v>
      </c>
      <c r="F407" s="57">
        <v>38.15</v>
      </c>
      <c r="G407" s="57">
        <v>37.9</v>
      </c>
      <c r="H407" s="57">
        <v>45</v>
      </c>
      <c r="I407" s="57">
        <v>36.049999999999997</v>
      </c>
      <c r="J407" s="57">
        <v>37.9</v>
      </c>
      <c r="K407" s="57">
        <v>38.200000000000003</v>
      </c>
      <c r="L407" s="57">
        <v>39.35</v>
      </c>
      <c r="M407" s="57">
        <v>30.3</v>
      </c>
      <c r="N407" s="57">
        <v>34.25</v>
      </c>
      <c r="O407" s="57">
        <v>149146</v>
      </c>
      <c r="P407" s="57">
        <v>516254</v>
      </c>
      <c r="Q407" s="57">
        <v>75.911799999999999</v>
      </c>
      <c r="R407" s="57">
        <v>79.931799999999996</v>
      </c>
      <c r="S407" s="57">
        <v>70.157799999999995</v>
      </c>
      <c r="T407" s="57">
        <v>76.6738</v>
      </c>
      <c r="U407" s="77">
        <v>0.35310051942562298</v>
      </c>
      <c r="V407" s="24" t="s">
        <v>6001</v>
      </c>
      <c r="W407" s="216" t="s">
        <v>5967</v>
      </c>
      <c r="X407" s="216" t="s">
        <v>5989</v>
      </c>
      <c r="Y407" s="24" t="s">
        <v>6022</v>
      </c>
      <c r="Z407" s="24" t="s">
        <v>6164</v>
      </c>
      <c r="AA407" s="24" t="s">
        <v>5964</v>
      </c>
      <c r="AB407" s="24" t="s">
        <v>5965</v>
      </c>
      <c r="AC407" s="24" t="s">
        <v>5986</v>
      </c>
    </row>
    <row r="408" spans="1:29" s="169" customFormat="1">
      <c r="A408" s="24">
        <v>2458</v>
      </c>
      <c r="B408" s="24" t="s">
        <v>419</v>
      </c>
      <c r="C408" s="57">
        <v>212</v>
      </c>
      <c r="D408" s="57">
        <v>214.5</v>
      </c>
      <c r="E408" s="57">
        <v>188.5</v>
      </c>
      <c r="F408" s="57">
        <v>194.5</v>
      </c>
      <c r="G408" s="57">
        <v>194</v>
      </c>
      <c r="H408" s="57">
        <v>206</v>
      </c>
      <c r="I408" s="57">
        <v>177</v>
      </c>
      <c r="J408" s="57">
        <v>181</v>
      </c>
      <c r="K408" s="57">
        <v>183.5</v>
      </c>
      <c r="L408" s="57">
        <v>187.5</v>
      </c>
      <c r="M408" s="57">
        <v>149</v>
      </c>
      <c r="N408" s="57">
        <v>157</v>
      </c>
      <c r="O408" s="57">
        <v>82888</v>
      </c>
      <c r="P408" s="57">
        <v>67114</v>
      </c>
      <c r="Q408" s="57">
        <v>69.148499999999999</v>
      </c>
      <c r="R408" s="57">
        <v>75.880499999999998</v>
      </c>
      <c r="S408" s="57">
        <v>55.2361</v>
      </c>
      <c r="T408" s="57">
        <v>68.998999999999995</v>
      </c>
      <c r="U408" s="77">
        <v>1.5094846910563453</v>
      </c>
      <c r="V408" s="24" t="s">
        <v>6041</v>
      </c>
      <c r="W408" s="216" t="s">
        <v>5967</v>
      </c>
      <c r="X408" s="216" t="s">
        <v>5961</v>
      </c>
      <c r="Y408" s="24" t="s">
        <v>5964</v>
      </c>
      <c r="Z408" s="24" t="s">
        <v>5964</v>
      </c>
      <c r="AA408" s="24" t="s">
        <v>5964</v>
      </c>
      <c r="AB408" s="24" t="s">
        <v>5965</v>
      </c>
      <c r="AC408" s="24" t="s">
        <v>5990</v>
      </c>
    </row>
    <row r="409" spans="1:29" s="169" customFormat="1">
      <c r="A409" s="24">
        <v>2459</v>
      </c>
      <c r="B409" s="24" t="s">
        <v>420</v>
      </c>
      <c r="C409" s="57">
        <v>53.7</v>
      </c>
      <c r="D409" s="57">
        <v>57.2</v>
      </c>
      <c r="E409" s="57">
        <v>52.8</v>
      </c>
      <c r="F409" s="57">
        <v>55.6</v>
      </c>
      <c r="G409" s="57">
        <v>56</v>
      </c>
      <c r="H409" s="57">
        <v>57.5</v>
      </c>
      <c r="I409" s="57">
        <v>53.5</v>
      </c>
      <c r="J409" s="57">
        <v>54.6</v>
      </c>
      <c r="K409" s="57">
        <v>55</v>
      </c>
      <c r="L409" s="57">
        <v>55.9</v>
      </c>
      <c r="M409" s="57">
        <v>51.8</v>
      </c>
      <c r="N409" s="57">
        <v>53.3</v>
      </c>
      <c r="O409" s="57">
        <v>1795</v>
      </c>
      <c r="P409" s="57">
        <v>4235</v>
      </c>
      <c r="Q409" s="57">
        <v>74.094099999999997</v>
      </c>
      <c r="R409" s="57">
        <v>76.586600000000004</v>
      </c>
      <c r="S409" s="57">
        <v>68.647999999999996</v>
      </c>
      <c r="T409" s="57">
        <v>73.940399999999997</v>
      </c>
      <c r="U409" s="77">
        <v>0.51803751803751807</v>
      </c>
      <c r="V409" s="24" t="s">
        <v>6205</v>
      </c>
      <c r="W409" s="216" t="s">
        <v>5967</v>
      </c>
      <c r="X409" s="216" t="s">
        <v>5961</v>
      </c>
      <c r="Y409" s="24" t="s">
        <v>6010</v>
      </c>
      <c r="Z409" s="24" t="s">
        <v>5962</v>
      </c>
      <c r="AA409" s="24" t="s">
        <v>5962</v>
      </c>
      <c r="AB409" s="24" t="s">
        <v>5990</v>
      </c>
      <c r="AC409" s="24" t="s">
        <v>5986</v>
      </c>
    </row>
    <row r="410" spans="1:29" s="169" customFormat="1">
      <c r="A410" s="24">
        <v>2460</v>
      </c>
      <c r="B410" s="24" t="s">
        <v>421</v>
      </c>
      <c r="C410" s="57">
        <v>35</v>
      </c>
      <c r="D410" s="57">
        <v>37.15</v>
      </c>
      <c r="E410" s="57">
        <v>30.9</v>
      </c>
      <c r="F410" s="57">
        <v>31.55</v>
      </c>
      <c r="G410" s="57">
        <v>32.049999999999997</v>
      </c>
      <c r="H410" s="57">
        <v>36.9</v>
      </c>
      <c r="I410" s="57">
        <v>29.7</v>
      </c>
      <c r="J410" s="57">
        <v>32.299999999999997</v>
      </c>
      <c r="K410" s="57">
        <v>32.5</v>
      </c>
      <c r="L410" s="57">
        <v>35.299999999999997</v>
      </c>
      <c r="M410" s="57">
        <v>24.7</v>
      </c>
      <c r="N410" s="57">
        <v>26.2</v>
      </c>
      <c r="O410" s="57">
        <v>38040</v>
      </c>
      <c r="P410" s="57">
        <v>59026</v>
      </c>
      <c r="Q410" s="57">
        <v>70.917699999999996</v>
      </c>
      <c r="R410" s="57">
        <v>78.084299999999999</v>
      </c>
      <c r="S410" s="57">
        <v>59.394399999999997</v>
      </c>
      <c r="T410" s="57">
        <v>71.854399999999998</v>
      </c>
      <c r="U410" s="77">
        <v>0.78767548763821593</v>
      </c>
      <c r="V410" s="24" t="s">
        <v>6102</v>
      </c>
      <c r="W410" s="216" t="s">
        <v>5967</v>
      </c>
      <c r="X410" s="216" t="s">
        <v>5961</v>
      </c>
      <c r="Y410" s="24" t="s">
        <v>5964</v>
      </c>
      <c r="Z410" s="24" t="s">
        <v>5969</v>
      </c>
      <c r="AA410" s="24" t="s">
        <v>5964</v>
      </c>
      <c r="AB410" s="24" t="s">
        <v>5991</v>
      </c>
      <c r="AC410" s="24" t="s">
        <v>5965</v>
      </c>
    </row>
    <row r="411" spans="1:29" s="169" customFormat="1">
      <c r="A411" s="24">
        <v>2461</v>
      </c>
      <c r="B411" s="24" t="s">
        <v>422</v>
      </c>
      <c r="C411" s="57">
        <v>21.4</v>
      </c>
      <c r="D411" s="57">
        <v>22.55</v>
      </c>
      <c r="E411" s="57">
        <v>19.7</v>
      </c>
      <c r="F411" s="57">
        <v>20.65</v>
      </c>
      <c r="G411" s="57">
        <v>20.75</v>
      </c>
      <c r="H411" s="57">
        <v>25.45</v>
      </c>
      <c r="I411" s="57">
        <v>20.399999999999999</v>
      </c>
      <c r="J411" s="57">
        <v>22.2</v>
      </c>
      <c r="K411" s="57">
        <v>22.35</v>
      </c>
      <c r="L411" s="57">
        <v>24.1</v>
      </c>
      <c r="M411" s="57">
        <v>21.2</v>
      </c>
      <c r="N411" s="57">
        <v>23.05</v>
      </c>
      <c r="O411" s="57">
        <v>23264</v>
      </c>
      <c r="P411" s="57">
        <v>83772</v>
      </c>
      <c r="Q411" s="57">
        <v>70.645300000000006</v>
      </c>
      <c r="R411" s="57">
        <v>71.0608</v>
      </c>
      <c r="S411" s="57">
        <v>71.964600000000004</v>
      </c>
      <c r="T411" s="57">
        <v>71.362099999999998</v>
      </c>
      <c r="U411" s="77">
        <v>0.3394186336458217</v>
      </c>
      <c r="V411" s="24" t="s">
        <v>6206</v>
      </c>
      <c r="W411" s="216" t="s">
        <v>5981</v>
      </c>
      <c r="X411" s="216" t="s">
        <v>5961</v>
      </c>
      <c r="Y411" s="24" t="s">
        <v>5974</v>
      </c>
      <c r="Z411" s="24" t="s">
        <v>5963</v>
      </c>
      <c r="AA411" s="24" t="s">
        <v>6022</v>
      </c>
      <c r="AB411" s="24" t="s">
        <v>5986</v>
      </c>
      <c r="AC411" s="24" t="s">
        <v>5986</v>
      </c>
    </row>
    <row r="412" spans="1:29" s="169" customFormat="1">
      <c r="A412" s="24">
        <v>2462</v>
      </c>
      <c r="B412" s="24" t="s">
        <v>423</v>
      </c>
      <c r="C412" s="57">
        <v>33.9</v>
      </c>
      <c r="D412" s="57">
        <v>34.799999999999997</v>
      </c>
      <c r="E412" s="57">
        <v>29.75</v>
      </c>
      <c r="F412" s="57">
        <v>32</v>
      </c>
      <c r="G412" s="57">
        <v>32.049999999999997</v>
      </c>
      <c r="H412" s="57">
        <v>32.6</v>
      </c>
      <c r="I412" s="57">
        <v>28.9</v>
      </c>
      <c r="J412" s="57">
        <v>29.1</v>
      </c>
      <c r="K412" s="57">
        <v>29.2</v>
      </c>
      <c r="L412" s="57">
        <v>29.95</v>
      </c>
      <c r="M412" s="57">
        <v>26.7</v>
      </c>
      <c r="N412" s="57">
        <v>27.6</v>
      </c>
      <c r="O412" s="57">
        <v>2732</v>
      </c>
      <c r="P412" s="57">
        <v>11709</v>
      </c>
      <c r="Q412" s="57">
        <v>52.261800000000001</v>
      </c>
      <c r="R412" s="57">
        <v>54.776600000000002</v>
      </c>
      <c r="S412" s="57">
        <v>41.723799999999997</v>
      </c>
      <c r="T412" s="57">
        <v>50.425699999999999</v>
      </c>
      <c r="U412" s="77">
        <v>0.28517474687087802</v>
      </c>
      <c r="V412" s="24" t="s">
        <v>5987</v>
      </c>
      <c r="W412" s="216" t="s">
        <v>5967</v>
      </c>
      <c r="X412" s="216" t="s">
        <v>5961</v>
      </c>
      <c r="Y412" s="24" t="s">
        <v>5964</v>
      </c>
      <c r="Z412" s="24" t="s">
        <v>5964</v>
      </c>
      <c r="AA412" s="24" t="s">
        <v>5964</v>
      </c>
      <c r="AB412" s="24" t="s">
        <v>5990</v>
      </c>
      <c r="AC412" s="24" t="s">
        <v>5991</v>
      </c>
    </row>
    <row r="413" spans="1:29" s="169" customFormat="1">
      <c r="A413" s="24">
        <v>2464</v>
      </c>
      <c r="B413" s="24" t="s">
        <v>424</v>
      </c>
      <c r="C413" s="57">
        <v>47.75</v>
      </c>
      <c r="D413" s="57">
        <v>48.8</v>
      </c>
      <c r="E413" s="57">
        <v>42.85</v>
      </c>
      <c r="F413" s="57">
        <v>43.7</v>
      </c>
      <c r="G413" s="57">
        <v>43.8</v>
      </c>
      <c r="H413" s="57">
        <v>45.6</v>
      </c>
      <c r="I413" s="57">
        <v>43.05</v>
      </c>
      <c r="J413" s="57">
        <v>44.65</v>
      </c>
      <c r="K413" s="57">
        <v>44.6</v>
      </c>
      <c r="L413" s="57">
        <v>46.05</v>
      </c>
      <c r="M413" s="57">
        <v>38.4</v>
      </c>
      <c r="N413" s="57">
        <v>39.6</v>
      </c>
      <c r="O413" s="57">
        <v>15949</v>
      </c>
      <c r="P413" s="57">
        <v>21072</v>
      </c>
      <c r="Q413" s="57">
        <v>46.002200000000002</v>
      </c>
      <c r="R413" s="57">
        <v>51.316099999999999</v>
      </c>
      <c r="S413" s="57">
        <v>33.248800000000003</v>
      </c>
      <c r="T413" s="57">
        <v>45.293599999999998</v>
      </c>
      <c r="U413" s="77">
        <v>0.92507698472960431</v>
      </c>
      <c r="V413" s="24" t="s">
        <v>6118</v>
      </c>
      <c r="W413" s="216" t="s">
        <v>5967</v>
      </c>
      <c r="X413" s="216" t="s">
        <v>5971</v>
      </c>
      <c r="Y413" s="24" t="s">
        <v>5964</v>
      </c>
      <c r="Z413" s="24" t="s">
        <v>6016</v>
      </c>
      <c r="AA413" s="24" t="s">
        <v>5964</v>
      </c>
      <c r="AB413" s="24" t="s">
        <v>5990</v>
      </c>
      <c r="AC413" s="24" t="s">
        <v>5990</v>
      </c>
    </row>
    <row r="414" spans="1:29" s="169" customFormat="1">
      <c r="A414" s="24">
        <v>2465</v>
      </c>
      <c r="B414" s="24" t="s">
        <v>425</v>
      </c>
      <c r="C414" s="57">
        <v>56.9</v>
      </c>
      <c r="D414" s="57">
        <v>98</v>
      </c>
      <c r="E414" s="57">
        <v>56.3</v>
      </c>
      <c r="F414" s="57">
        <v>77.2</v>
      </c>
      <c r="G414" s="57">
        <v>76.2</v>
      </c>
      <c r="H414" s="57">
        <v>84.6</v>
      </c>
      <c r="I414" s="57">
        <v>55.1</v>
      </c>
      <c r="J414" s="57">
        <v>60.8</v>
      </c>
      <c r="K414" s="57">
        <v>61.5</v>
      </c>
      <c r="L414" s="57">
        <v>74.099999999999994</v>
      </c>
      <c r="M414" s="57">
        <v>56.1</v>
      </c>
      <c r="N414" s="57">
        <v>65.7</v>
      </c>
      <c r="O414" s="57">
        <v>40514</v>
      </c>
      <c r="P414" s="57">
        <v>74522</v>
      </c>
      <c r="Q414" s="57">
        <v>72.003399999999999</v>
      </c>
      <c r="R414" s="57">
        <v>77.312799999999996</v>
      </c>
      <c r="S414" s="57">
        <v>68.197500000000005</v>
      </c>
      <c r="T414" s="57">
        <v>74.2744</v>
      </c>
      <c r="U414" s="77">
        <v>0.66446299228564865</v>
      </c>
      <c r="V414" s="24" t="s">
        <v>6038</v>
      </c>
      <c r="W414" s="216" t="s">
        <v>5967</v>
      </c>
      <c r="X414" s="216" t="s">
        <v>5961</v>
      </c>
      <c r="Y414" s="24" t="s">
        <v>5982</v>
      </c>
      <c r="Z414" s="24" t="s">
        <v>5964</v>
      </c>
      <c r="AA414" s="24" t="s">
        <v>5982</v>
      </c>
      <c r="AB414" s="24" t="s">
        <v>5970</v>
      </c>
      <c r="AC414" s="24" t="s">
        <v>5991</v>
      </c>
    </row>
    <row r="415" spans="1:29" s="169" customFormat="1">
      <c r="A415" s="24">
        <v>2466</v>
      </c>
      <c r="B415" s="24" t="s">
        <v>426</v>
      </c>
      <c r="C415" s="57">
        <v>32.200000000000003</v>
      </c>
      <c r="D415" s="57">
        <v>37.35</v>
      </c>
      <c r="E415" s="57">
        <v>32.1</v>
      </c>
      <c r="F415" s="57">
        <v>37.35</v>
      </c>
      <c r="G415" s="57">
        <v>37.35</v>
      </c>
      <c r="H415" s="57">
        <v>43.6</v>
      </c>
      <c r="I415" s="57">
        <v>37.25</v>
      </c>
      <c r="J415" s="57">
        <v>42.6</v>
      </c>
      <c r="K415" s="57">
        <v>42.6</v>
      </c>
      <c r="L415" s="57">
        <v>45.3</v>
      </c>
      <c r="M415" s="57">
        <v>42.3</v>
      </c>
      <c r="N415" s="57">
        <v>44.95</v>
      </c>
      <c r="O415" s="57">
        <v>1848</v>
      </c>
      <c r="P415" s="57">
        <v>2313</v>
      </c>
      <c r="Q415" s="57">
        <v>83.372100000000003</v>
      </c>
      <c r="R415" s="57">
        <v>74.552300000000002</v>
      </c>
      <c r="S415" s="57">
        <v>88.115700000000004</v>
      </c>
      <c r="T415" s="57">
        <v>79.073400000000007</v>
      </c>
      <c r="U415" s="77">
        <v>0.97650958351347461</v>
      </c>
      <c r="V415" s="24" t="s">
        <v>6207</v>
      </c>
      <c r="W415" s="216" t="s">
        <v>6009</v>
      </c>
      <c r="X415" s="216" t="s">
        <v>5989</v>
      </c>
      <c r="Y415" s="24" t="s">
        <v>6045</v>
      </c>
      <c r="Z415" s="24" t="s">
        <v>5982</v>
      </c>
      <c r="AA415" s="24" t="s">
        <v>5982</v>
      </c>
      <c r="AB415" s="24" t="s">
        <v>5965</v>
      </c>
      <c r="AC415" s="24" t="s">
        <v>5965</v>
      </c>
    </row>
    <row r="416" spans="1:29" s="169" customFormat="1">
      <c r="A416" s="24">
        <v>2467</v>
      </c>
      <c r="B416" s="24" t="s">
        <v>427</v>
      </c>
      <c r="C416" s="57">
        <v>53.9</v>
      </c>
      <c r="D416" s="57">
        <v>58.4</v>
      </c>
      <c r="E416" s="57">
        <v>51.8</v>
      </c>
      <c r="F416" s="57">
        <v>57.1</v>
      </c>
      <c r="G416" s="57">
        <v>57.2</v>
      </c>
      <c r="H416" s="57">
        <v>65.900000000000006</v>
      </c>
      <c r="I416" s="57">
        <v>56.5</v>
      </c>
      <c r="J416" s="57">
        <v>58.5</v>
      </c>
      <c r="K416" s="57">
        <v>58.5</v>
      </c>
      <c r="L416" s="57">
        <v>59.3</v>
      </c>
      <c r="M416" s="57">
        <v>46.2</v>
      </c>
      <c r="N416" s="57">
        <v>48.3</v>
      </c>
      <c r="O416" s="57">
        <v>12189</v>
      </c>
      <c r="P416" s="57">
        <v>43882</v>
      </c>
      <c r="Q416" s="57">
        <v>79.429599999999994</v>
      </c>
      <c r="R416" s="57">
        <v>78.008600000000001</v>
      </c>
      <c r="S416" s="57">
        <v>68.262799999999999</v>
      </c>
      <c r="T416" s="57">
        <v>74.760000000000005</v>
      </c>
      <c r="U416" s="77">
        <v>0.33949379396259666</v>
      </c>
      <c r="V416" s="24" t="s">
        <v>6041</v>
      </c>
      <c r="W416" s="216" t="s">
        <v>5960</v>
      </c>
      <c r="X416" s="216" t="s">
        <v>5961</v>
      </c>
      <c r="Y416" s="24" t="s">
        <v>5982</v>
      </c>
      <c r="Z416" s="24" t="s">
        <v>5969</v>
      </c>
      <c r="AA416" s="24" t="s">
        <v>5964</v>
      </c>
      <c r="AB416" s="24" t="s">
        <v>5965</v>
      </c>
      <c r="AC416" s="24" t="s">
        <v>5990</v>
      </c>
    </row>
    <row r="417" spans="1:29" s="169" customFormat="1">
      <c r="A417" s="24">
        <v>2468</v>
      </c>
      <c r="B417" s="24" t="s">
        <v>428</v>
      </c>
      <c r="C417" s="57">
        <v>13.6</v>
      </c>
      <c r="D417" s="57">
        <v>14.1</v>
      </c>
      <c r="E417" s="57">
        <v>13.2</v>
      </c>
      <c r="F417" s="57">
        <v>13.7</v>
      </c>
      <c r="G417" s="57">
        <v>13.7</v>
      </c>
      <c r="H417" s="57">
        <v>13.95</v>
      </c>
      <c r="I417" s="57">
        <v>13.15</v>
      </c>
      <c r="J417" s="57">
        <v>13.25</v>
      </c>
      <c r="K417" s="57">
        <v>13.3</v>
      </c>
      <c r="L417" s="57">
        <v>13.55</v>
      </c>
      <c r="M417" s="57">
        <v>12.5</v>
      </c>
      <c r="N417" s="57">
        <v>12.7</v>
      </c>
      <c r="O417" s="57">
        <v>961</v>
      </c>
      <c r="P417" s="57">
        <v>2002</v>
      </c>
      <c r="Q417" s="57">
        <v>23.050699999999999</v>
      </c>
      <c r="R417" s="57">
        <v>28.623999999999999</v>
      </c>
      <c r="S417" s="57">
        <v>16.547000000000001</v>
      </c>
      <c r="T417" s="57">
        <v>24.598400000000002</v>
      </c>
      <c r="U417" s="77">
        <v>0.58669108669108661</v>
      </c>
      <c r="V417" s="24" t="s">
        <v>6118</v>
      </c>
      <c r="W417" s="216" t="s">
        <v>5967</v>
      </c>
      <c r="X417" s="216" t="s">
        <v>6007</v>
      </c>
      <c r="Y417" s="24" t="s">
        <v>5968</v>
      </c>
      <c r="Z417" s="24" t="s">
        <v>5962</v>
      </c>
      <c r="AA417" s="24" t="s">
        <v>5964</v>
      </c>
      <c r="AB417" s="24" t="s">
        <v>5990</v>
      </c>
      <c r="AC417" s="24" t="s">
        <v>5990</v>
      </c>
    </row>
    <row r="418" spans="1:29" s="169" customFormat="1">
      <c r="A418" s="24">
        <v>2471</v>
      </c>
      <c r="B418" s="24" t="s">
        <v>429</v>
      </c>
      <c r="C418" s="57">
        <v>26.5</v>
      </c>
      <c r="D418" s="57">
        <v>26.6</v>
      </c>
      <c r="E418" s="57">
        <v>25.5</v>
      </c>
      <c r="F418" s="57">
        <v>26.05</v>
      </c>
      <c r="G418" s="57">
        <v>26.1</v>
      </c>
      <c r="H418" s="57">
        <v>26.8</v>
      </c>
      <c r="I418" s="57">
        <v>25.6</v>
      </c>
      <c r="J418" s="57">
        <v>25.9</v>
      </c>
      <c r="K418" s="57">
        <v>25.9</v>
      </c>
      <c r="L418" s="57">
        <v>26.3</v>
      </c>
      <c r="M418" s="57">
        <v>23.4</v>
      </c>
      <c r="N418" s="57">
        <v>23.75</v>
      </c>
      <c r="O418" s="57">
        <v>2545</v>
      </c>
      <c r="P418" s="57">
        <v>3043</v>
      </c>
      <c r="Q418" s="57">
        <v>56.488900000000001</v>
      </c>
      <c r="R418" s="57">
        <v>62.944600000000001</v>
      </c>
      <c r="S418" s="57">
        <v>40.610700000000001</v>
      </c>
      <c r="T418" s="57">
        <v>55.499899999999997</v>
      </c>
      <c r="U418" s="77">
        <v>1.0222003140175997</v>
      </c>
      <c r="V418" s="24" t="s">
        <v>5959</v>
      </c>
      <c r="W418" s="216" t="s">
        <v>5967</v>
      </c>
      <c r="X418" s="216" t="s">
        <v>5961</v>
      </c>
      <c r="Y418" s="24" t="s">
        <v>5984</v>
      </c>
      <c r="Z418" s="24" t="s">
        <v>6000</v>
      </c>
      <c r="AA418" s="24" t="s">
        <v>5964</v>
      </c>
      <c r="AB418" s="24" t="s">
        <v>5965</v>
      </c>
      <c r="AC418" s="24" t="s">
        <v>5965</v>
      </c>
    </row>
    <row r="419" spans="1:29" s="169" customFormat="1">
      <c r="A419" s="24">
        <v>2472</v>
      </c>
      <c r="B419" s="24" t="s">
        <v>430</v>
      </c>
      <c r="C419" s="57">
        <v>65.7</v>
      </c>
      <c r="D419" s="57">
        <v>71.7</v>
      </c>
      <c r="E419" s="57">
        <v>61.6</v>
      </c>
      <c r="F419" s="57">
        <v>71.5</v>
      </c>
      <c r="G419" s="57">
        <v>71</v>
      </c>
      <c r="H419" s="57">
        <v>80</v>
      </c>
      <c r="I419" s="57">
        <v>66.900000000000006</v>
      </c>
      <c r="J419" s="57">
        <v>72</v>
      </c>
      <c r="K419" s="57">
        <v>72</v>
      </c>
      <c r="L419" s="57">
        <v>79</v>
      </c>
      <c r="M419" s="57">
        <v>64.7</v>
      </c>
      <c r="N419" s="57">
        <v>69.5</v>
      </c>
      <c r="O419" s="57">
        <v>35958</v>
      </c>
      <c r="P419" s="57">
        <v>109379</v>
      </c>
      <c r="Q419" s="57">
        <v>62.726900000000001</v>
      </c>
      <c r="R419" s="57">
        <v>68.889899999999997</v>
      </c>
      <c r="S419" s="57">
        <v>58.641399999999997</v>
      </c>
      <c r="T419" s="57">
        <v>65.473699999999994</v>
      </c>
      <c r="U419" s="77">
        <v>0.40180168649070364</v>
      </c>
      <c r="V419" s="24" t="s">
        <v>6208</v>
      </c>
      <c r="W419" s="216" t="s">
        <v>5967</v>
      </c>
      <c r="X419" s="216" t="s">
        <v>5961</v>
      </c>
      <c r="Y419" s="24" t="s">
        <v>5982</v>
      </c>
      <c r="Z419" s="24" t="s">
        <v>5969</v>
      </c>
      <c r="AA419" s="24" t="s">
        <v>5974</v>
      </c>
      <c r="AB419" s="24" t="s">
        <v>5970</v>
      </c>
      <c r="AC419" s="24" t="s">
        <v>5991</v>
      </c>
    </row>
    <row r="420" spans="1:29" s="169" customFormat="1">
      <c r="A420" s="24">
        <v>2474</v>
      </c>
      <c r="B420" s="24" t="s">
        <v>431</v>
      </c>
      <c r="C420" s="57">
        <v>187</v>
      </c>
      <c r="D420" s="57">
        <v>187</v>
      </c>
      <c r="E420" s="57">
        <v>176.5</v>
      </c>
      <c r="F420" s="57">
        <v>182</v>
      </c>
      <c r="G420" s="57">
        <v>181.5</v>
      </c>
      <c r="H420" s="57">
        <v>192</v>
      </c>
      <c r="I420" s="57">
        <v>179.5</v>
      </c>
      <c r="J420" s="57">
        <v>185</v>
      </c>
      <c r="K420" s="57">
        <v>186.5</v>
      </c>
      <c r="L420" s="57">
        <v>188.5</v>
      </c>
      <c r="M420" s="57">
        <v>172.5</v>
      </c>
      <c r="N420" s="57">
        <v>176.5</v>
      </c>
      <c r="O420" s="57">
        <v>46772</v>
      </c>
      <c r="P420" s="57">
        <v>53361</v>
      </c>
      <c r="Q420" s="57">
        <v>32.874400000000001</v>
      </c>
      <c r="R420" s="57">
        <v>34.407400000000003</v>
      </c>
      <c r="S420" s="57">
        <v>26.7273</v>
      </c>
      <c r="T420" s="57">
        <v>31.847300000000001</v>
      </c>
      <c r="U420" s="77">
        <v>1.0713025951121189</v>
      </c>
      <c r="V420" s="24" t="s">
        <v>6049</v>
      </c>
      <c r="W420" s="216" t="s">
        <v>5967</v>
      </c>
      <c r="X420" s="216" t="s">
        <v>5971</v>
      </c>
      <c r="Y420" s="24" t="s">
        <v>6209</v>
      </c>
      <c r="Z420" s="24" t="s">
        <v>5963</v>
      </c>
      <c r="AA420" s="24" t="s">
        <v>5964</v>
      </c>
      <c r="AB420" s="24" t="s">
        <v>5965</v>
      </c>
      <c r="AC420" s="24" t="s">
        <v>5991</v>
      </c>
    </row>
    <row r="421" spans="1:29" s="169" customFormat="1">
      <c r="A421" s="24">
        <v>2476</v>
      </c>
      <c r="B421" s="24" t="s">
        <v>433</v>
      </c>
      <c r="C421" s="57">
        <v>34.9</v>
      </c>
      <c r="D421" s="57">
        <v>46</v>
      </c>
      <c r="E421" s="57">
        <v>33.200000000000003</v>
      </c>
      <c r="F421" s="57">
        <v>43.4</v>
      </c>
      <c r="G421" s="57">
        <v>44.5</v>
      </c>
      <c r="H421" s="57">
        <v>64.7</v>
      </c>
      <c r="I421" s="57">
        <v>41.65</v>
      </c>
      <c r="J421" s="57">
        <v>54.7</v>
      </c>
      <c r="K421" s="57">
        <v>55.7</v>
      </c>
      <c r="L421" s="57">
        <v>62.9</v>
      </c>
      <c r="M421" s="57">
        <v>47.45</v>
      </c>
      <c r="N421" s="57">
        <v>57.7</v>
      </c>
      <c r="O421" s="57">
        <v>174046</v>
      </c>
      <c r="P421" s="57">
        <v>404214</v>
      </c>
      <c r="Q421" s="57">
        <v>83.243099999999998</v>
      </c>
      <c r="R421" s="57">
        <v>80.623000000000005</v>
      </c>
      <c r="S421" s="57">
        <v>83.666499999999999</v>
      </c>
      <c r="T421" s="57">
        <v>81.637500000000003</v>
      </c>
      <c r="U421" s="77">
        <v>0.52626304108439814</v>
      </c>
      <c r="V421" s="24" t="s">
        <v>6210</v>
      </c>
      <c r="W421" s="216" t="s">
        <v>6009</v>
      </c>
      <c r="X421" s="216" t="s">
        <v>6012</v>
      </c>
      <c r="Y421" s="24" t="s">
        <v>5982</v>
      </c>
      <c r="Z421" s="24" t="s">
        <v>5982</v>
      </c>
      <c r="AA421" s="24" t="s">
        <v>5972</v>
      </c>
      <c r="AB421" s="24" t="s">
        <v>5991</v>
      </c>
      <c r="AC421" s="24" t="s">
        <v>5970</v>
      </c>
    </row>
    <row r="422" spans="1:29" s="169" customFormat="1">
      <c r="A422" s="24">
        <v>2477</v>
      </c>
      <c r="B422" s="24" t="s">
        <v>434</v>
      </c>
      <c r="C422" s="57">
        <v>34.5</v>
      </c>
      <c r="D422" s="57">
        <v>37.799999999999997</v>
      </c>
      <c r="E422" s="57">
        <v>31.3</v>
      </c>
      <c r="F422" s="57">
        <v>35.1</v>
      </c>
      <c r="G422" s="57">
        <v>35.4</v>
      </c>
      <c r="H422" s="57">
        <v>35.450000000000003</v>
      </c>
      <c r="I422" s="57">
        <v>32</v>
      </c>
      <c r="J422" s="57">
        <v>33.4</v>
      </c>
      <c r="K422" s="57">
        <v>33.4</v>
      </c>
      <c r="L422" s="57">
        <v>34.15</v>
      </c>
      <c r="M422" s="57">
        <v>25.85</v>
      </c>
      <c r="N422" s="57">
        <v>27.25</v>
      </c>
      <c r="O422" s="57">
        <v>10359</v>
      </c>
      <c r="P422" s="57">
        <v>25333</v>
      </c>
      <c r="Q422" s="57">
        <v>51.183300000000003</v>
      </c>
      <c r="R422" s="57">
        <v>60.739400000000003</v>
      </c>
      <c r="S422" s="57">
        <v>36.521500000000003</v>
      </c>
      <c r="T422" s="57">
        <v>52.666699999999999</v>
      </c>
      <c r="U422" s="77">
        <v>0.49978289188015634</v>
      </c>
      <c r="V422" s="24" t="s">
        <v>6041</v>
      </c>
      <c r="W422" s="216" t="s">
        <v>5967</v>
      </c>
      <c r="X422" s="216" t="s">
        <v>5961</v>
      </c>
      <c r="Y422" s="24" t="s">
        <v>5968</v>
      </c>
      <c r="Z422" s="24" t="s">
        <v>5964</v>
      </c>
      <c r="AA422" s="24" t="s">
        <v>5964</v>
      </c>
      <c r="AB422" s="24" t="s">
        <v>5965</v>
      </c>
      <c r="AC422" s="24" t="s">
        <v>5990</v>
      </c>
    </row>
    <row r="423" spans="1:29" s="169" customFormat="1">
      <c r="A423" s="24">
        <v>2478</v>
      </c>
      <c r="B423" s="24" t="s">
        <v>435</v>
      </c>
      <c r="C423" s="57">
        <v>70.599999999999994</v>
      </c>
      <c r="D423" s="57">
        <v>74.900000000000006</v>
      </c>
      <c r="E423" s="57">
        <v>66.599999999999994</v>
      </c>
      <c r="F423" s="57">
        <v>74.900000000000006</v>
      </c>
      <c r="G423" s="57">
        <v>74</v>
      </c>
      <c r="H423" s="57">
        <v>79.400000000000006</v>
      </c>
      <c r="I423" s="57">
        <v>68.2</v>
      </c>
      <c r="J423" s="57">
        <v>68.3</v>
      </c>
      <c r="K423" s="57">
        <v>68.8</v>
      </c>
      <c r="L423" s="57">
        <v>70.099999999999994</v>
      </c>
      <c r="M423" s="57">
        <v>60</v>
      </c>
      <c r="N423" s="57">
        <v>62.9</v>
      </c>
      <c r="O423" s="57">
        <v>10905</v>
      </c>
      <c r="P423" s="57">
        <v>51051</v>
      </c>
      <c r="Q423" s="57">
        <v>41.975200000000001</v>
      </c>
      <c r="R423" s="57">
        <v>51.4101</v>
      </c>
      <c r="S423" s="57">
        <v>31.665099999999999</v>
      </c>
      <c r="T423" s="57">
        <v>44.828400000000002</v>
      </c>
      <c r="U423" s="77">
        <v>0.26107879049055521</v>
      </c>
      <c r="V423" s="24" t="s">
        <v>6049</v>
      </c>
      <c r="W423" s="216" t="s">
        <v>5967</v>
      </c>
      <c r="X423" s="216" t="s">
        <v>5971</v>
      </c>
      <c r="Y423" s="24" t="s">
        <v>6045</v>
      </c>
      <c r="Z423" s="24" t="s">
        <v>5964</v>
      </c>
      <c r="AA423" s="24" t="s">
        <v>5964</v>
      </c>
      <c r="AB423" s="24" t="s">
        <v>5965</v>
      </c>
      <c r="AC423" s="24" t="s">
        <v>5991</v>
      </c>
    </row>
    <row r="424" spans="1:29" s="169" customFormat="1">
      <c r="A424" s="24">
        <v>2480</v>
      </c>
      <c r="B424" s="24" t="s">
        <v>436</v>
      </c>
      <c r="C424" s="57">
        <v>69.8</v>
      </c>
      <c r="D424" s="57">
        <v>72.8</v>
      </c>
      <c r="E424" s="57">
        <v>67</v>
      </c>
      <c r="F424" s="57">
        <v>68</v>
      </c>
      <c r="G424" s="57">
        <v>68.099999999999994</v>
      </c>
      <c r="H424" s="57">
        <v>69.5</v>
      </c>
      <c r="I424" s="57">
        <v>67.2</v>
      </c>
      <c r="J424" s="57">
        <v>69.2</v>
      </c>
      <c r="K424" s="57">
        <v>69.5</v>
      </c>
      <c r="L424" s="57">
        <v>70.5</v>
      </c>
      <c r="M424" s="57">
        <v>66.8</v>
      </c>
      <c r="N424" s="57">
        <v>67.400000000000006</v>
      </c>
      <c r="O424" s="57">
        <v>4232</v>
      </c>
      <c r="P424" s="57">
        <v>5826</v>
      </c>
      <c r="Q424" s="57">
        <v>62.241199999999999</v>
      </c>
      <c r="R424" s="57">
        <v>65.6233</v>
      </c>
      <c r="S424" s="57">
        <v>50.963799999999999</v>
      </c>
      <c r="T424" s="57">
        <v>60.736800000000002</v>
      </c>
      <c r="U424" s="77">
        <v>0.88782087958195066</v>
      </c>
      <c r="V424" s="24" t="s">
        <v>6211</v>
      </c>
      <c r="W424" s="216" t="s">
        <v>5967</v>
      </c>
      <c r="X424" s="216" t="s">
        <v>5961</v>
      </c>
      <c r="Y424" s="24" t="s">
        <v>6000</v>
      </c>
      <c r="Z424" s="24" t="s">
        <v>6016</v>
      </c>
      <c r="AA424" s="24" t="s">
        <v>5962</v>
      </c>
      <c r="AB424" s="24" t="s">
        <v>5991</v>
      </c>
      <c r="AC424" s="24" t="s">
        <v>5990</v>
      </c>
    </row>
    <row r="425" spans="1:29" s="169" customFormat="1">
      <c r="A425" s="24">
        <v>2481</v>
      </c>
      <c r="B425" s="24" t="s">
        <v>437</v>
      </c>
      <c r="C425" s="57">
        <v>51.6</v>
      </c>
      <c r="D425" s="57">
        <v>86.4</v>
      </c>
      <c r="E425" s="57">
        <v>51.3</v>
      </c>
      <c r="F425" s="57">
        <v>86.2</v>
      </c>
      <c r="G425" s="57">
        <v>86.5</v>
      </c>
      <c r="H425" s="57">
        <v>124.5</v>
      </c>
      <c r="I425" s="57">
        <v>78.3</v>
      </c>
      <c r="J425" s="57">
        <v>102.5</v>
      </c>
      <c r="K425" s="57">
        <v>104</v>
      </c>
      <c r="L425" s="57">
        <v>118</v>
      </c>
      <c r="M425" s="57">
        <v>87.6</v>
      </c>
      <c r="N425" s="57">
        <v>107.5</v>
      </c>
      <c r="O425" s="57">
        <v>436522</v>
      </c>
      <c r="P425" s="57">
        <v>953211</v>
      </c>
      <c r="Q425" s="57">
        <v>80.256699999999995</v>
      </c>
      <c r="R425" s="57">
        <v>80.890500000000003</v>
      </c>
      <c r="S425" s="57">
        <v>80.163300000000007</v>
      </c>
      <c r="T425" s="57">
        <v>80.648099999999999</v>
      </c>
      <c r="U425" s="77">
        <v>0.55971541336481523</v>
      </c>
      <c r="V425" s="24" t="s">
        <v>6210</v>
      </c>
      <c r="W425" s="216" t="s">
        <v>5967</v>
      </c>
      <c r="X425" s="216" t="s">
        <v>6012</v>
      </c>
      <c r="Y425" s="24" t="s">
        <v>5982</v>
      </c>
      <c r="Z425" s="24" t="s">
        <v>5982</v>
      </c>
      <c r="AA425" s="24" t="s">
        <v>5972</v>
      </c>
      <c r="AB425" s="24" t="s">
        <v>5991</v>
      </c>
      <c r="AC425" s="24" t="s">
        <v>5970</v>
      </c>
    </row>
    <row r="426" spans="1:29" s="169" customFormat="1">
      <c r="A426" s="24">
        <v>2482</v>
      </c>
      <c r="B426" s="24" t="s">
        <v>438</v>
      </c>
      <c r="C426" s="57">
        <v>11</v>
      </c>
      <c r="D426" s="57">
        <v>13.3</v>
      </c>
      <c r="E426" s="57">
        <v>10.75</v>
      </c>
      <c r="F426" s="57">
        <v>12.4</v>
      </c>
      <c r="G426" s="57">
        <v>12.4</v>
      </c>
      <c r="H426" s="57">
        <v>14.75</v>
      </c>
      <c r="I426" s="57">
        <v>11.95</v>
      </c>
      <c r="J426" s="57">
        <v>13</v>
      </c>
      <c r="K426" s="57">
        <v>13</v>
      </c>
      <c r="L426" s="57">
        <v>13.85</v>
      </c>
      <c r="M426" s="57">
        <v>11.15</v>
      </c>
      <c r="N426" s="57">
        <v>11.35</v>
      </c>
      <c r="O426" s="57">
        <v>5194</v>
      </c>
      <c r="P426" s="57">
        <v>34677</v>
      </c>
      <c r="Q426" s="57">
        <v>46.539900000000003</v>
      </c>
      <c r="R426" s="57">
        <v>41.881</v>
      </c>
      <c r="S426" s="57">
        <v>39.735300000000002</v>
      </c>
      <c r="T426" s="57">
        <v>41.165700000000001</v>
      </c>
      <c r="U426" s="77">
        <v>0.18306722675612716</v>
      </c>
      <c r="V426" s="24" t="s">
        <v>6102</v>
      </c>
      <c r="W426" s="216" t="s">
        <v>5960</v>
      </c>
      <c r="X426" s="216" t="s">
        <v>5971</v>
      </c>
      <c r="Y426" s="24" t="s">
        <v>5982</v>
      </c>
      <c r="Z426" s="24" t="s">
        <v>5963</v>
      </c>
      <c r="AA426" s="24" t="s">
        <v>5964</v>
      </c>
      <c r="AB426" s="24" t="s">
        <v>5991</v>
      </c>
      <c r="AC426" s="24" t="s">
        <v>5965</v>
      </c>
    </row>
    <row r="427" spans="1:29" s="169" customFormat="1">
      <c r="A427" s="24">
        <v>2483</v>
      </c>
      <c r="B427" s="24" t="s">
        <v>439</v>
      </c>
      <c r="C427" s="57">
        <v>19.899999999999999</v>
      </c>
      <c r="D427" s="57">
        <v>23.8</v>
      </c>
      <c r="E427" s="57">
        <v>19.600000000000001</v>
      </c>
      <c r="F427" s="57">
        <v>22.3</v>
      </c>
      <c r="G427" s="57">
        <v>22.3</v>
      </c>
      <c r="H427" s="57">
        <v>30</v>
      </c>
      <c r="I427" s="57">
        <v>22.1</v>
      </c>
      <c r="J427" s="57">
        <v>25.6</v>
      </c>
      <c r="K427" s="57">
        <v>25.6</v>
      </c>
      <c r="L427" s="57">
        <v>27.8</v>
      </c>
      <c r="M427" s="57">
        <v>23.2</v>
      </c>
      <c r="N427" s="57">
        <v>26.6</v>
      </c>
      <c r="O427" s="57">
        <v>11516</v>
      </c>
      <c r="P427" s="57">
        <v>43213</v>
      </c>
      <c r="Q427" s="57">
        <v>64.963300000000004</v>
      </c>
      <c r="R427" s="57">
        <v>65.819400000000002</v>
      </c>
      <c r="S427" s="57">
        <v>67.197699999999998</v>
      </c>
      <c r="T427" s="57">
        <v>66.278899999999993</v>
      </c>
      <c r="U427" s="77">
        <v>0.32571474119156529</v>
      </c>
      <c r="V427" s="24" t="s">
        <v>6212</v>
      </c>
      <c r="W427" s="216" t="s">
        <v>5981</v>
      </c>
      <c r="X427" s="216" t="s">
        <v>5961</v>
      </c>
      <c r="Y427" s="24" t="s">
        <v>5982</v>
      </c>
      <c r="Z427" s="24" t="s">
        <v>5982</v>
      </c>
      <c r="AA427" s="24" t="s">
        <v>6075</v>
      </c>
      <c r="AB427" s="24" t="s">
        <v>5991</v>
      </c>
      <c r="AC427" s="24" t="s">
        <v>5970</v>
      </c>
    </row>
    <row r="428" spans="1:29" s="169" customFormat="1">
      <c r="A428" s="24">
        <v>2484</v>
      </c>
      <c r="B428" s="24" t="s">
        <v>440</v>
      </c>
      <c r="C428" s="57">
        <v>28.9</v>
      </c>
      <c r="D428" s="57">
        <v>38.4</v>
      </c>
      <c r="E428" s="57">
        <v>27.55</v>
      </c>
      <c r="F428" s="57">
        <v>34.35</v>
      </c>
      <c r="G428" s="57">
        <v>34.6</v>
      </c>
      <c r="H428" s="57">
        <v>40.450000000000003</v>
      </c>
      <c r="I428" s="57">
        <v>32.65</v>
      </c>
      <c r="J428" s="57">
        <v>37.4</v>
      </c>
      <c r="K428" s="57">
        <v>37.6</v>
      </c>
      <c r="L428" s="57">
        <v>38.700000000000003</v>
      </c>
      <c r="M428" s="57">
        <v>32.5</v>
      </c>
      <c r="N428" s="57">
        <v>35.299999999999997</v>
      </c>
      <c r="O428" s="57">
        <v>78649</v>
      </c>
      <c r="P428" s="57">
        <v>207543</v>
      </c>
      <c r="Q428" s="57">
        <v>76.891900000000007</v>
      </c>
      <c r="R428" s="57">
        <v>72.881399999999999</v>
      </c>
      <c r="S428" s="57">
        <v>75.4876</v>
      </c>
      <c r="T428" s="57">
        <v>73.750100000000003</v>
      </c>
      <c r="U428" s="77">
        <v>0.46316452761864069</v>
      </c>
      <c r="V428" s="24" t="s">
        <v>6019</v>
      </c>
      <c r="W428" s="216" t="s">
        <v>5967</v>
      </c>
      <c r="X428" s="216" t="s">
        <v>5989</v>
      </c>
      <c r="Y428" s="24" t="s">
        <v>5982</v>
      </c>
      <c r="Z428" s="24" t="s">
        <v>5982</v>
      </c>
      <c r="AA428" s="24" t="s">
        <v>5964</v>
      </c>
      <c r="AB428" s="24" t="s">
        <v>5990</v>
      </c>
      <c r="AC428" s="24" t="s">
        <v>5970</v>
      </c>
    </row>
    <row r="429" spans="1:29" s="169" customFormat="1">
      <c r="A429" s="24">
        <v>2485</v>
      </c>
      <c r="B429" s="24" t="s">
        <v>441</v>
      </c>
      <c r="C429" s="57">
        <v>19.5</v>
      </c>
      <c r="D429" s="57">
        <v>24.5</v>
      </c>
      <c r="E429" s="57">
        <v>18.149999999999999</v>
      </c>
      <c r="F429" s="57">
        <v>21.2</v>
      </c>
      <c r="G429" s="57">
        <v>21.3</v>
      </c>
      <c r="H429" s="57">
        <v>23.8</v>
      </c>
      <c r="I429" s="57">
        <v>20.05</v>
      </c>
      <c r="J429" s="57">
        <v>20.3</v>
      </c>
      <c r="K429" s="57">
        <v>20.350000000000001</v>
      </c>
      <c r="L429" s="57">
        <v>20.9</v>
      </c>
      <c r="M429" s="57">
        <v>17.600000000000001</v>
      </c>
      <c r="N429" s="57">
        <v>18.25</v>
      </c>
      <c r="O429" s="57">
        <v>24866</v>
      </c>
      <c r="P429" s="57">
        <v>123414</v>
      </c>
      <c r="Q429" s="57">
        <v>43.637099999999997</v>
      </c>
      <c r="R429" s="57">
        <v>50.112000000000002</v>
      </c>
      <c r="S429" s="57">
        <v>34.107599999999998</v>
      </c>
      <c r="T429" s="57">
        <v>44.777200000000001</v>
      </c>
      <c r="U429" s="77">
        <v>0.24625875328388819</v>
      </c>
      <c r="V429" s="24" t="s">
        <v>6118</v>
      </c>
      <c r="W429" s="216" t="s">
        <v>5967</v>
      </c>
      <c r="X429" s="216" t="s">
        <v>5971</v>
      </c>
      <c r="Y429" s="24" t="s">
        <v>5963</v>
      </c>
      <c r="Z429" s="24" t="s">
        <v>6000</v>
      </c>
      <c r="AA429" s="24" t="s">
        <v>5964</v>
      </c>
      <c r="AB429" s="24" t="s">
        <v>5990</v>
      </c>
      <c r="AC429" s="24" t="s">
        <v>5990</v>
      </c>
    </row>
    <row r="430" spans="1:29" s="169" customFormat="1">
      <c r="A430" s="24">
        <v>2486</v>
      </c>
      <c r="B430" s="24" t="s">
        <v>442</v>
      </c>
      <c r="C430" s="57">
        <v>29.35</v>
      </c>
      <c r="D430" s="57">
        <v>40.299999999999997</v>
      </c>
      <c r="E430" s="57">
        <v>28.3</v>
      </c>
      <c r="F430" s="57">
        <v>40.299999999999997</v>
      </c>
      <c r="G430" s="57">
        <v>42.3</v>
      </c>
      <c r="H430" s="57">
        <v>65.5</v>
      </c>
      <c r="I430" s="57">
        <v>39.549999999999997</v>
      </c>
      <c r="J430" s="57">
        <v>56.4</v>
      </c>
      <c r="K430" s="57">
        <v>56.4</v>
      </c>
      <c r="L430" s="57">
        <v>65.599999999999994</v>
      </c>
      <c r="M430" s="57">
        <v>42.8</v>
      </c>
      <c r="N430" s="57">
        <v>49.25</v>
      </c>
      <c r="O430" s="57">
        <v>337495</v>
      </c>
      <c r="P430" s="57">
        <v>524277</v>
      </c>
      <c r="Q430" s="57">
        <v>84.979500000000002</v>
      </c>
      <c r="R430" s="57">
        <v>83.422799999999995</v>
      </c>
      <c r="S430" s="57">
        <v>78.9315</v>
      </c>
      <c r="T430" s="57">
        <v>81.925700000000006</v>
      </c>
      <c r="U430" s="77">
        <v>0.78678616244635735</v>
      </c>
      <c r="V430" s="24" t="s">
        <v>6035</v>
      </c>
      <c r="W430" s="216" t="s">
        <v>5988</v>
      </c>
      <c r="X430" s="216" t="s">
        <v>5989</v>
      </c>
      <c r="Y430" s="24" t="s">
        <v>6045</v>
      </c>
      <c r="Z430" s="24" t="s">
        <v>5982</v>
      </c>
      <c r="AA430" s="24" t="s">
        <v>5964</v>
      </c>
      <c r="AB430" s="24" t="s">
        <v>5986</v>
      </c>
      <c r="AC430" s="24" t="s">
        <v>5991</v>
      </c>
    </row>
    <row r="431" spans="1:29" s="169" customFormat="1">
      <c r="A431" s="24">
        <v>2488</v>
      </c>
      <c r="B431" s="24" t="s">
        <v>443</v>
      </c>
      <c r="C431" s="57">
        <v>30.2</v>
      </c>
      <c r="D431" s="57">
        <v>31.4</v>
      </c>
      <c r="E431" s="57">
        <v>29.2</v>
      </c>
      <c r="F431" s="57">
        <v>30.9</v>
      </c>
      <c r="G431" s="57">
        <v>31</v>
      </c>
      <c r="H431" s="57">
        <v>31.3</v>
      </c>
      <c r="I431" s="57">
        <v>30.35</v>
      </c>
      <c r="J431" s="57">
        <v>30.6</v>
      </c>
      <c r="K431" s="57">
        <v>30.8</v>
      </c>
      <c r="L431" s="57">
        <v>30.9</v>
      </c>
      <c r="M431" s="57">
        <v>28.2</v>
      </c>
      <c r="N431" s="57">
        <v>28.75</v>
      </c>
      <c r="O431" s="57">
        <v>2610</v>
      </c>
      <c r="P431" s="57">
        <v>2926</v>
      </c>
      <c r="Q431" s="57">
        <v>44.496099999999998</v>
      </c>
      <c r="R431" s="57">
        <v>52.533700000000003</v>
      </c>
      <c r="S431" s="57">
        <v>32.869199999999999</v>
      </c>
      <c r="T431" s="57">
        <v>45.978900000000003</v>
      </c>
      <c r="U431" s="77">
        <v>1.0902255639097744</v>
      </c>
      <c r="V431" s="24" t="s">
        <v>6104</v>
      </c>
      <c r="W431" s="216" t="s">
        <v>5967</v>
      </c>
      <c r="X431" s="216" t="s">
        <v>5971</v>
      </c>
      <c r="Y431" s="24" t="s">
        <v>6010</v>
      </c>
      <c r="Z431" s="24" t="s">
        <v>5984</v>
      </c>
      <c r="AA431" s="24" t="s">
        <v>5964</v>
      </c>
      <c r="AB431" s="24" t="s">
        <v>5979</v>
      </c>
      <c r="AC431" s="24" t="s">
        <v>5990</v>
      </c>
    </row>
    <row r="432" spans="1:29" s="169" customFormat="1">
      <c r="A432" s="24">
        <v>2489</v>
      </c>
      <c r="B432" s="24" t="s">
        <v>444</v>
      </c>
      <c r="C432" s="57">
        <v>17.95</v>
      </c>
      <c r="D432" s="57">
        <v>18.5</v>
      </c>
      <c r="E432" s="57">
        <v>16.5</v>
      </c>
      <c r="F432" s="57">
        <v>17.399999999999999</v>
      </c>
      <c r="G432" s="57">
        <v>17.45</v>
      </c>
      <c r="H432" s="57">
        <v>19.5</v>
      </c>
      <c r="I432" s="57">
        <v>17</v>
      </c>
      <c r="J432" s="57">
        <v>17.100000000000001</v>
      </c>
      <c r="K432" s="57">
        <v>17.149999999999999</v>
      </c>
      <c r="L432" s="57">
        <v>19.100000000000001</v>
      </c>
      <c r="M432" s="57">
        <v>16.5</v>
      </c>
      <c r="N432" s="57">
        <v>16.649999999999999</v>
      </c>
      <c r="O432" s="57">
        <v>192170</v>
      </c>
      <c r="P432" s="57">
        <v>280510</v>
      </c>
      <c r="Q432" s="57">
        <v>64.302000000000007</v>
      </c>
      <c r="R432" s="57">
        <v>69.750500000000002</v>
      </c>
      <c r="S432" s="57">
        <v>59.038200000000003</v>
      </c>
      <c r="T432" s="57">
        <v>66.179699999999997</v>
      </c>
      <c r="U432" s="77">
        <v>0.83731219722806471</v>
      </c>
      <c r="V432" s="24" t="s">
        <v>6213</v>
      </c>
      <c r="W432" s="216" t="s">
        <v>5967</v>
      </c>
      <c r="X432" s="216" t="s">
        <v>5961</v>
      </c>
      <c r="Y432" s="24" t="s">
        <v>5962</v>
      </c>
      <c r="Z432" s="24" t="s">
        <v>5978</v>
      </c>
      <c r="AA432" s="24" t="s">
        <v>6000</v>
      </c>
      <c r="AB432" s="24" t="s">
        <v>6033</v>
      </c>
      <c r="AC432" s="24" t="s">
        <v>5965</v>
      </c>
    </row>
    <row r="433" spans="1:29" s="169" customFormat="1">
      <c r="A433" s="24">
        <v>2491</v>
      </c>
      <c r="B433" s="24" t="s">
        <v>445</v>
      </c>
      <c r="C433" s="57">
        <v>28.95</v>
      </c>
      <c r="D433" s="57">
        <v>31.2</v>
      </c>
      <c r="E433" s="57">
        <v>24.05</v>
      </c>
      <c r="F433" s="57">
        <v>24.9</v>
      </c>
      <c r="G433" s="57">
        <v>25.35</v>
      </c>
      <c r="H433" s="57">
        <v>41.8</v>
      </c>
      <c r="I433" s="57">
        <v>23.85</v>
      </c>
      <c r="J433" s="57">
        <v>31.95</v>
      </c>
      <c r="K433" s="57">
        <v>32</v>
      </c>
      <c r="L433" s="57">
        <v>37</v>
      </c>
      <c r="M433" s="57">
        <v>22.7</v>
      </c>
      <c r="N433" s="57">
        <v>23.7</v>
      </c>
      <c r="O433" s="57">
        <v>47006</v>
      </c>
      <c r="P433" s="57">
        <v>103124</v>
      </c>
      <c r="Q433" s="57">
        <v>73.123400000000004</v>
      </c>
      <c r="R433" s="57">
        <v>72.4482</v>
      </c>
      <c r="S433" s="57">
        <v>63.478099999999998</v>
      </c>
      <c r="T433" s="57">
        <v>69.458200000000005</v>
      </c>
      <c r="U433" s="77">
        <v>0.55711355046136479</v>
      </c>
      <c r="V433" s="24" t="s">
        <v>6102</v>
      </c>
      <c r="W433" s="216" t="s">
        <v>5960</v>
      </c>
      <c r="X433" s="216" t="s">
        <v>5961</v>
      </c>
      <c r="Y433" s="24" t="s">
        <v>5964</v>
      </c>
      <c r="Z433" s="24" t="s">
        <v>5982</v>
      </c>
      <c r="AA433" s="24" t="s">
        <v>5964</v>
      </c>
      <c r="AB433" s="24" t="s">
        <v>5991</v>
      </c>
      <c r="AC433" s="24" t="s">
        <v>5965</v>
      </c>
    </row>
    <row r="434" spans="1:29" s="169" customFormat="1">
      <c r="A434" s="24">
        <v>2492</v>
      </c>
      <c r="B434" s="24" t="s">
        <v>446</v>
      </c>
      <c r="C434" s="57">
        <v>209</v>
      </c>
      <c r="D434" s="57">
        <v>227.5</v>
      </c>
      <c r="E434" s="57">
        <v>196.5</v>
      </c>
      <c r="F434" s="57">
        <v>227.5</v>
      </c>
      <c r="G434" s="57">
        <v>222.5</v>
      </c>
      <c r="H434" s="57">
        <v>222.5</v>
      </c>
      <c r="I434" s="57">
        <v>197</v>
      </c>
      <c r="J434" s="57">
        <v>200</v>
      </c>
      <c r="K434" s="57">
        <v>202</v>
      </c>
      <c r="L434" s="57">
        <v>211</v>
      </c>
      <c r="M434" s="57">
        <v>173.5</v>
      </c>
      <c r="N434" s="57">
        <v>182.5</v>
      </c>
      <c r="O434" s="57">
        <v>44734</v>
      </c>
      <c r="P434" s="57">
        <v>93641</v>
      </c>
      <c r="Q434" s="57">
        <v>48.412199999999999</v>
      </c>
      <c r="R434" s="57">
        <v>56.345300000000002</v>
      </c>
      <c r="S434" s="57">
        <v>34.8172</v>
      </c>
      <c r="T434" s="57">
        <v>49.1693</v>
      </c>
      <c r="U434" s="77">
        <v>0.58387766991904066</v>
      </c>
      <c r="V434" s="24" t="s">
        <v>6118</v>
      </c>
      <c r="W434" s="216" t="s">
        <v>5967</v>
      </c>
      <c r="X434" s="216" t="s">
        <v>5971</v>
      </c>
      <c r="Y434" s="24" t="s">
        <v>6045</v>
      </c>
      <c r="Z434" s="24" t="s">
        <v>6024</v>
      </c>
      <c r="AA434" s="24" t="s">
        <v>5964</v>
      </c>
      <c r="AB434" s="24" t="s">
        <v>5990</v>
      </c>
      <c r="AC434" s="24" t="s">
        <v>5990</v>
      </c>
    </row>
    <row r="435" spans="1:29" s="169" customFormat="1">
      <c r="A435" s="24">
        <v>2493</v>
      </c>
      <c r="B435" s="24" t="s">
        <v>447</v>
      </c>
      <c r="C435" s="57">
        <v>37.75</v>
      </c>
      <c r="D435" s="57">
        <v>39.799999999999997</v>
      </c>
      <c r="E435" s="57">
        <v>37.1</v>
      </c>
      <c r="F435" s="57">
        <v>39.450000000000003</v>
      </c>
      <c r="G435" s="57">
        <v>39.5</v>
      </c>
      <c r="H435" s="57">
        <v>40.049999999999997</v>
      </c>
      <c r="I435" s="57">
        <v>37.049999999999997</v>
      </c>
      <c r="J435" s="57">
        <v>38.9</v>
      </c>
      <c r="K435" s="57">
        <v>39</v>
      </c>
      <c r="L435" s="57">
        <v>39.450000000000003</v>
      </c>
      <c r="M435" s="57">
        <v>37.85</v>
      </c>
      <c r="N435" s="57">
        <v>38.6</v>
      </c>
      <c r="O435" s="57">
        <v>5029</v>
      </c>
      <c r="P435" s="57">
        <v>12834</v>
      </c>
      <c r="Q435" s="57">
        <v>69.888900000000007</v>
      </c>
      <c r="R435" s="57">
        <v>72.366799999999998</v>
      </c>
      <c r="S435" s="57">
        <v>66.518100000000004</v>
      </c>
      <c r="T435" s="57">
        <v>70.417199999999994</v>
      </c>
      <c r="U435" s="77">
        <v>0.47892750160164843</v>
      </c>
      <c r="V435" s="24" t="s">
        <v>6034</v>
      </c>
      <c r="W435" s="216" t="s">
        <v>5967</v>
      </c>
      <c r="X435" s="216" t="s">
        <v>5961</v>
      </c>
      <c r="Y435" s="24" t="s">
        <v>5982</v>
      </c>
      <c r="Z435" s="24" t="s">
        <v>5975</v>
      </c>
      <c r="AA435" s="24" t="s">
        <v>5984</v>
      </c>
      <c r="AB435" s="24" t="s">
        <v>5991</v>
      </c>
      <c r="AC435" s="24" t="s">
        <v>5970</v>
      </c>
    </row>
    <row r="436" spans="1:29" s="169" customFormat="1">
      <c r="A436" s="24">
        <v>2495</v>
      </c>
      <c r="B436" s="24" t="s">
        <v>448</v>
      </c>
      <c r="C436" s="57">
        <v>19.899999999999999</v>
      </c>
      <c r="D436" s="57">
        <v>24</v>
      </c>
      <c r="E436" s="57">
        <v>18.5</v>
      </c>
      <c r="F436" s="57">
        <v>18.75</v>
      </c>
      <c r="G436" s="57">
        <v>18.75</v>
      </c>
      <c r="H436" s="57">
        <v>19.45</v>
      </c>
      <c r="I436" s="57">
        <v>17.3</v>
      </c>
      <c r="J436" s="57">
        <v>18.3</v>
      </c>
      <c r="K436" s="57">
        <v>18.399999999999999</v>
      </c>
      <c r="L436" s="57">
        <v>19.649999999999999</v>
      </c>
      <c r="M436" s="57">
        <v>14.9</v>
      </c>
      <c r="N436" s="57">
        <v>15.85</v>
      </c>
      <c r="O436" s="57">
        <v>26443</v>
      </c>
      <c r="P436" s="57">
        <v>45989</v>
      </c>
      <c r="Q436" s="57">
        <v>44.326599999999999</v>
      </c>
      <c r="R436" s="57">
        <v>47.754100000000001</v>
      </c>
      <c r="S436" s="57">
        <v>37.139200000000002</v>
      </c>
      <c r="T436" s="57">
        <v>44.215800000000002</v>
      </c>
      <c r="U436" s="77">
        <v>0.70275983870539094</v>
      </c>
      <c r="V436" s="24" t="s">
        <v>6077</v>
      </c>
      <c r="W436" s="216" t="s">
        <v>5967</v>
      </c>
      <c r="X436" s="216" t="s">
        <v>5971</v>
      </c>
      <c r="Y436" s="24" t="s">
        <v>6000</v>
      </c>
      <c r="Z436" s="24" t="s">
        <v>5974</v>
      </c>
      <c r="AA436" s="24" t="s">
        <v>5964</v>
      </c>
      <c r="AB436" s="24" t="s">
        <v>5991</v>
      </c>
      <c r="AC436" s="24" t="s">
        <v>5990</v>
      </c>
    </row>
    <row r="437" spans="1:29" s="169" customFormat="1">
      <c r="A437" s="24">
        <v>2496</v>
      </c>
      <c r="B437" s="24" t="s">
        <v>449</v>
      </c>
      <c r="C437" s="57">
        <v>59.5</v>
      </c>
      <c r="D437" s="57">
        <v>59.5</v>
      </c>
      <c r="E437" s="57">
        <v>55.3</v>
      </c>
      <c r="F437" s="57">
        <v>56.6</v>
      </c>
      <c r="G437" s="57">
        <v>56.7</v>
      </c>
      <c r="H437" s="57">
        <v>58.9</v>
      </c>
      <c r="I437" s="57">
        <v>51.1</v>
      </c>
      <c r="J437" s="57">
        <v>52.2</v>
      </c>
      <c r="K437" s="57">
        <v>52.6</v>
      </c>
      <c r="L437" s="57">
        <v>52.6</v>
      </c>
      <c r="M437" s="57">
        <v>48.9</v>
      </c>
      <c r="N437" s="57">
        <v>49.25</v>
      </c>
      <c r="O437" s="57">
        <v>508</v>
      </c>
      <c r="P437" s="57">
        <v>864</v>
      </c>
      <c r="Q437" s="57">
        <v>41.953099999999999</v>
      </c>
      <c r="R437" s="57">
        <v>42.915599999999998</v>
      </c>
      <c r="S437" s="57">
        <v>28.802</v>
      </c>
      <c r="T437" s="57">
        <v>38.211100000000002</v>
      </c>
      <c r="U437" s="77">
        <v>0.71862139917695467</v>
      </c>
      <c r="V437" s="24" t="s">
        <v>6103</v>
      </c>
      <c r="W437" s="216" t="s">
        <v>5967</v>
      </c>
      <c r="X437" s="216" t="s">
        <v>5971</v>
      </c>
      <c r="Y437" s="24" t="s">
        <v>6024</v>
      </c>
      <c r="Z437" s="24" t="s">
        <v>5964</v>
      </c>
      <c r="AA437" s="24" t="s">
        <v>6024</v>
      </c>
      <c r="AB437" s="24" t="s">
        <v>5979</v>
      </c>
      <c r="AC437" s="24" t="s">
        <v>5965</v>
      </c>
    </row>
    <row r="438" spans="1:29" s="169" customFormat="1">
      <c r="A438" s="24">
        <v>2497</v>
      </c>
      <c r="B438" s="24" t="s">
        <v>450</v>
      </c>
      <c r="C438" s="57">
        <v>29.5</v>
      </c>
      <c r="D438" s="57">
        <v>37.65</v>
      </c>
      <c r="E438" s="57">
        <v>27.7</v>
      </c>
      <c r="F438" s="57">
        <v>33.15</v>
      </c>
      <c r="G438" s="57">
        <v>33.15</v>
      </c>
      <c r="H438" s="57">
        <v>46.9</v>
      </c>
      <c r="I438" s="57">
        <v>31.7</v>
      </c>
      <c r="J438" s="57">
        <v>38.1</v>
      </c>
      <c r="K438" s="57">
        <v>38.5</v>
      </c>
      <c r="L438" s="57">
        <v>40.799999999999997</v>
      </c>
      <c r="M438" s="57">
        <v>31.5</v>
      </c>
      <c r="N438" s="57">
        <v>34.4</v>
      </c>
      <c r="O438" s="57">
        <v>12377</v>
      </c>
      <c r="P438" s="57">
        <v>77285</v>
      </c>
      <c r="Q438" s="57">
        <v>65.721000000000004</v>
      </c>
      <c r="R438" s="57">
        <v>65.486999999999995</v>
      </c>
      <c r="S438" s="57">
        <v>57.767499999999998</v>
      </c>
      <c r="T438" s="57">
        <v>62.913800000000002</v>
      </c>
      <c r="U438" s="77">
        <v>0.19573584064753113</v>
      </c>
      <c r="V438" s="24" t="s">
        <v>6202</v>
      </c>
      <c r="W438" s="216" t="s">
        <v>5960</v>
      </c>
      <c r="X438" s="216" t="s">
        <v>5961</v>
      </c>
      <c r="Y438" s="24" t="s">
        <v>5982</v>
      </c>
      <c r="Z438" s="24" t="s">
        <v>5963</v>
      </c>
      <c r="AA438" s="24" t="s">
        <v>5964</v>
      </c>
      <c r="AB438" s="24" t="s">
        <v>5990</v>
      </c>
      <c r="AC438" s="24" t="s">
        <v>5991</v>
      </c>
    </row>
    <row r="439" spans="1:29" s="169" customFormat="1">
      <c r="A439" s="24">
        <v>2498</v>
      </c>
      <c r="B439" s="24" t="s">
        <v>451</v>
      </c>
      <c r="C439" s="57">
        <v>37.5</v>
      </c>
      <c r="D439" s="57">
        <v>42.7</v>
      </c>
      <c r="E439" s="57">
        <v>34.700000000000003</v>
      </c>
      <c r="F439" s="57">
        <v>39.299999999999997</v>
      </c>
      <c r="G439" s="57">
        <v>39.549999999999997</v>
      </c>
      <c r="H439" s="57">
        <v>40.35</v>
      </c>
      <c r="I439" s="57">
        <v>35.049999999999997</v>
      </c>
      <c r="J439" s="57">
        <v>39.25</v>
      </c>
      <c r="K439" s="57">
        <v>39.4</v>
      </c>
      <c r="L439" s="57">
        <v>42.3</v>
      </c>
      <c r="M439" s="57">
        <v>34.25</v>
      </c>
      <c r="N439" s="57">
        <v>35.25</v>
      </c>
      <c r="O439" s="57">
        <v>138545</v>
      </c>
      <c r="P439" s="57">
        <v>161380</v>
      </c>
      <c r="Q439" s="57">
        <v>58.177199999999999</v>
      </c>
      <c r="R439" s="57">
        <v>50.6205</v>
      </c>
      <c r="S439" s="57">
        <v>52.766300000000001</v>
      </c>
      <c r="T439" s="57">
        <v>51.335799999999999</v>
      </c>
      <c r="U439" s="77">
        <v>1.049279822640834</v>
      </c>
      <c r="V439" s="24" t="s">
        <v>6079</v>
      </c>
      <c r="W439" s="216" t="s">
        <v>5967</v>
      </c>
      <c r="X439" s="216" t="s">
        <v>5961</v>
      </c>
      <c r="Y439" s="24" t="s">
        <v>6022</v>
      </c>
      <c r="Z439" s="24" t="s">
        <v>5994</v>
      </c>
      <c r="AA439" s="24" t="s">
        <v>5964</v>
      </c>
      <c r="AB439" s="24" t="s">
        <v>5986</v>
      </c>
      <c r="AC439" s="24" t="s">
        <v>5965</v>
      </c>
    </row>
    <row r="440" spans="1:29" s="169" customFormat="1">
      <c r="A440" s="24">
        <v>2501</v>
      </c>
      <c r="B440" s="24" t="s">
        <v>453</v>
      </c>
      <c r="C440" s="57">
        <v>19.8</v>
      </c>
      <c r="D440" s="57">
        <v>20.350000000000001</v>
      </c>
      <c r="E440" s="57">
        <v>19.5</v>
      </c>
      <c r="F440" s="57">
        <v>19.8</v>
      </c>
      <c r="G440" s="57">
        <v>19.8</v>
      </c>
      <c r="H440" s="57">
        <v>21</v>
      </c>
      <c r="I440" s="57">
        <v>19.7</v>
      </c>
      <c r="J440" s="57">
        <v>20.9</v>
      </c>
      <c r="K440" s="57">
        <v>21</v>
      </c>
      <c r="L440" s="57">
        <v>21.1</v>
      </c>
      <c r="M440" s="57">
        <v>18.95</v>
      </c>
      <c r="N440" s="57">
        <v>19.350000000000001</v>
      </c>
      <c r="O440" s="57">
        <v>14951</v>
      </c>
      <c r="P440" s="57">
        <v>15838</v>
      </c>
      <c r="Q440" s="57">
        <v>47.370800000000003</v>
      </c>
      <c r="R440" s="57">
        <v>48.487499999999997</v>
      </c>
      <c r="S440" s="57">
        <v>38.326500000000003</v>
      </c>
      <c r="T440" s="57">
        <v>45.100499999999997</v>
      </c>
      <c r="U440" s="77">
        <v>1.1537722215206747</v>
      </c>
      <c r="V440" s="24" t="s">
        <v>6104</v>
      </c>
      <c r="W440" s="216" t="s">
        <v>5967</v>
      </c>
      <c r="X440" s="216" t="s">
        <v>5971</v>
      </c>
      <c r="Y440" s="24" t="s">
        <v>5985</v>
      </c>
      <c r="Z440" s="24" t="s">
        <v>5982</v>
      </c>
      <c r="AA440" s="24" t="s">
        <v>5964</v>
      </c>
      <c r="AB440" s="24" t="s">
        <v>5979</v>
      </c>
      <c r="AC440" s="24" t="s">
        <v>5990</v>
      </c>
    </row>
    <row r="441" spans="1:29" s="169" customFormat="1">
      <c r="A441" s="24">
        <v>2504</v>
      </c>
      <c r="B441" s="24" t="s">
        <v>454</v>
      </c>
      <c r="C441" s="57">
        <v>25.6</v>
      </c>
      <c r="D441" s="57">
        <v>25.95</v>
      </c>
      <c r="E441" s="57">
        <v>23.75</v>
      </c>
      <c r="F441" s="57">
        <v>25.35</v>
      </c>
      <c r="G441" s="57">
        <v>25.2</v>
      </c>
      <c r="H441" s="57">
        <v>25.8</v>
      </c>
      <c r="I441" s="57">
        <v>22.5</v>
      </c>
      <c r="J441" s="57">
        <v>22.65</v>
      </c>
      <c r="K441" s="57">
        <v>22.7</v>
      </c>
      <c r="L441" s="57">
        <v>23.1</v>
      </c>
      <c r="M441" s="57">
        <v>21.1</v>
      </c>
      <c r="N441" s="57">
        <v>22.25</v>
      </c>
      <c r="O441" s="57">
        <v>48740</v>
      </c>
      <c r="P441" s="57">
        <v>101616</v>
      </c>
      <c r="Q441" s="57">
        <v>46.976599999999998</v>
      </c>
      <c r="R441" s="57">
        <v>61.744</v>
      </c>
      <c r="S441" s="57">
        <v>36.657600000000002</v>
      </c>
      <c r="T441" s="57">
        <v>53.381799999999998</v>
      </c>
      <c r="U441" s="77">
        <v>0.58623751290260506</v>
      </c>
      <c r="V441" s="24" t="s">
        <v>6114</v>
      </c>
      <c r="W441" s="216" t="s">
        <v>5967</v>
      </c>
      <c r="X441" s="216" t="s">
        <v>5961</v>
      </c>
      <c r="Y441" s="24" t="s">
        <v>5994</v>
      </c>
      <c r="Z441" s="24" t="s">
        <v>5964</v>
      </c>
      <c r="AA441" s="24" t="s">
        <v>5975</v>
      </c>
      <c r="AB441" s="24" t="s">
        <v>5990</v>
      </c>
      <c r="AC441" s="24" t="s">
        <v>5976</v>
      </c>
    </row>
    <row r="442" spans="1:29" s="169" customFormat="1">
      <c r="A442" s="24">
        <v>2505</v>
      </c>
      <c r="B442" s="24" t="s">
        <v>455</v>
      </c>
      <c r="C442" s="57">
        <v>30.6</v>
      </c>
      <c r="D442" s="57">
        <v>31.5</v>
      </c>
      <c r="E442" s="57">
        <v>28.8</v>
      </c>
      <c r="F442" s="57">
        <v>28.95</v>
      </c>
      <c r="G442" s="57">
        <v>29</v>
      </c>
      <c r="H442" s="57">
        <v>32.200000000000003</v>
      </c>
      <c r="I442" s="57">
        <v>27.9</v>
      </c>
      <c r="J442" s="57">
        <v>29.45</v>
      </c>
      <c r="K442" s="57">
        <v>29.55</v>
      </c>
      <c r="L442" s="57">
        <v>29.8</v>
      </c>
      <c r="M442" s="57">
        <v>26.2</v>
      </c>
      <c r="N442" s="57">
        <v>27.3</v>
      </c>
      <c r="O442" s="57">
        <v>12048</v>
      </c>
      <c r="P442" s="57">
        <v>21516</v>
      </c>
      <c r="Q442" s="57">
        <v>45.560400000000001</v>
      </c>
      <c r="R442" s="57">
        <v>56.910699999999999</v>
      </c>
      <c r="S442" s="57">
        <v>36.187600000000003</v>
      </c>
      <c r="T442" s="57">
        <v>50.003</v>
      </c>
      <c r="U442" s="77">
        <v>0.68438991138377647</v>
      </c>
      <c r="V442" s="24" t="s">
        <v>6049</v>
      </c>
      <c r="W442" s="216" t="s">
        <v>5967</v>
      </c>
      <c r="X442" s="216" t="s">
        <v>5961</v>
      </c>
      <c r="Y442" s="24" t="s">
        <v>5964</v>
      </c>
      <c r="Z442" s="24" t="s">
        <v>5969</v>
      </c>
      <c r="AA442" s="24" t="s">
        <v>5964</v>
      </c>
      <c r="AB442" s="24" t="s">
        <v>5965</v>
      </c>
      <c r="AC442" s="24" t="s">
        <v>5991</v>
      </c>
    </row>
    <row r="443" spans="1:29" s="169" customFormat="1">
      <c r="A443" s="24">
        <v>2506</v>
      </c>
      <c r="B443" s="24" t="s">
        <v>456</v>
      </c>
      <c r="C443" s="57">
        <v>10.199999999999999</v>
      </c>
      <c r="D443" s="57">
        <v>10.9</v>
      </c>
      <c r="E443" s="57">
        <v>10.050000000000001</v>
      </c>
      <c r="F443" s="57">
        <v>10.45</v>
      </c>
      <c r="G443" s="57">
        <v>10.5</v>
      </c>
      <c r="H443" s="57">
        <v>10.5</v>
      </c>
      <c r="I443" s="57">
        <v>9.7200000000000006</v>
      </c>
      <c r="J443" s="57">
        <v>9.8800000000000008</v>
      </c>
      <c r="K443" s="57">
        <v>9.8800000000000008</v>
      </c>
      <c r="L443" s="57">
        <v>9.9600000000000009</v>
      </c>
      <c r="M443" s="57">
        <v>9.1</v>
      </c>
      <c r="N443" s="57">
        <v>9.41</v>
      </c>
      <c r="O443" s="57">
        <v>3108</v>
      </c>
      <c r="P443" s="57">
        <v>9029</v>
      </c>
      <c r="Q443" s="57">
        <v>30.789100000000001</v>
      </c>
      <c r="R443" s="57">
        <v>34.631399999999999</v>
      </c>
      <c r="S443" s="57">
        <v>23.657399999999999</v>
      </c>
      <c r="T443" s="57">
        <v>30.973400000000002</v>
      </c>
      <c r="U443" s="77">
        <v>0.42071842581312069</v>
      </c>
      <c r="V443" s="24" t="s">
        <v>6001</v>
      </c>
      <c r="W443" s="216" t="s">
        <v>5967</v>
      </c>
      <c r="X443" s="216" t="s">
        <v>6007</v>
      </c>
      <c r="Y443" s="24" t="s">
        <v>5963</v>
      </c>
      <c r="Z443" s="24" t="s">
        <v>6024</v>
      </c>
      <c r="AA443" s="24" t="s">
        <v>5964</v>
      </c>
      <c r="AB443" s="24" t="s">
        <v>5965</v>
      </c>
      <c r="AC443" s="24" t="s">
        <v>5986</v>
      </c>
    </row>
    <row r="444" spans="1:29" s="169" customFormat="1">
      <c r="A444" s="24">
        <v>2509</v>
      </c>
      <c r="B444" s="24" t="s">
        <v>457</v>
      </c>
      <c r="C444" s="57">
        <v>19.5</v>
      </c>
      <c r="D444" s="57">
        <v>20.55</v>
      </c>
      <c r="E444" s="57">
        <v>19.100000000000001</v>
      </c>
      <c r="F444" s="57">
        <v>19.75</v>
      </c>
      <c r="G444" s="57">
        <v>19.75</v>
      </c>
      <c r="H444" s="57">
        <v>21.95</v>
      </c>
      <c r="I444" s="57">
        <v>19.600000000000001</v>
      </c>
      <c r="J444" s="57">
        <v>21.15</v>
      </c>
      <c r="K444" s="57">
        <v>21.4</v>
      </c>
      <c r="L444" s="57">
        <v>21.8</v>
      </c>
      <c r="M444" s="57">
        <v>17.7</v>
      </c>
      <c r="N444" s="57">
        <v>18.05</v>
      </c>
      <c r="O444" s="57">
        <v>10187</v>
      </c>
      <c r="P444" s="57">
        <v>19377</v>
      </c>
      <c r="Q444" s="57">
        <v>37.708500000000001</v>
      </c>
      <c r="R444" s="57">
        <v>33.250799999999998</v>
      </c>
      <c r="S444" s="57">
        <v>30.531199999999998</v>
      </c>
      <c r="T444" s="57">
        <v>32.344200000000001</v>
      </c>
      <c r="U444" s="77">
        <v>0.64255446032810948</v>
      </c>
      <c r="V444" s="24" t="s">
        <v>5959</v>
      </c>
      <c r="W444" s="216" t="s">
        <v>5960</v>
      </c>
      <c r="X444" s="216" t="s">
        <v>5971</v>
      </c>
      <c r="Y444" s="24" t="s">
        <v>5963</v>
      </c>
      <c r="Z444" s="24" t="s">
        <v>5982</v>
      </c>
      <c r="AA444" s="24" t="s">
        <v>5964</v>
      </c>
      <c r="AB444" s="24" t="s">
        <v>5965</v>
      </c>
      <c r="AC444" s="24" t="s">
        <v>5965</v>
      </c>
    </row>
    <row r="445" spans="1:29" s="169" customFormat="1">
      <c r="A445" s="24">
        <v>2511</v>
      </c>
      <c r="B445" s="24" t="s">
        <v>458</v>
      </c>
      <c r="C445" s="57">
        <v>11.9</v>
      </c>
      <c r="D445" s="57">
        <v>12.4</v>
      </c>
      <c r="E445" s="57">
        <v>11.6</v>
      </c>
      <c r="F445" s="57">
        <v>11.9</v>
      </c>
      <c r="G445" s="57">
        <v>11.95</v>
      </c>
      <c r="H445" s="57">
        <v>12.3</v>
      </c>
      <c r="I445" s="57">
        <v>11.75</v>
      </c>
      <c r="J445" s="57">
        <v>11.95</v>
      </c>
      <c r="K445" s="57">
        <v>12.05</v>
      </c>
      <c r="L445" s="57">
        <v>13.7</v>
      </c>
      <c r="M445" s="57">
        <v>11.95</v>
      </c>
      <c r="N445" s="57">
        <v>12.6</v>
      </c>
      <c r="O445" s="57">
        <v>72311</v>
      </c>
      <c r="P445" s="57">
        <v>27736</v>
      </c>
      <c r="Q445" s="57">
        <v>52.312600000000003</v>
      </c>
      <c r="R445" s="57">
        <v>57.614600000000003</v>
      </c>
      <c r="S445" s="57">
        <v>56.186500000000002</v>
      </c>
      <c r="T445" s="57">
        <v>57.138599999999997</v>
      </c>
      <c r="U445" s="77">
        <v>3.1864764605967375</v>
      </c>
      <c r="V445" s="24" t="s">
        <v>6132</v>
      </c>
      <c r="W445" s="216" t="s">
        <v>6039</v>
      </c>
      <c r="X445" s="216" t="s">
        <v>5961</v>
      </c>
      <c r="Y445" s="24" t="s">
        <v>5985</v>
      </c>
      <c r="Z445" s="24" t="s">
        <v>5985</v>
      </c>
      <c r="AA445" s="24" t="s">
        <v>5963</v>
      </c>
      <c r="AB445" s="24" t="s">
        <v>5976</v>
      </c>
      <c r="AC445" s="24" t="s">
        <v>5965</v>
      </c>
    </row>
    <row r="446" spans="1:29" s="169" customFormat="1">
      <c r="A446" s="24">
        <v>2514</v>
      </c>
      <c r="B446" s="24" t="s">
        <v>459</v>
      </c>
      <c r="C446" s="57">
        <v>19.2</v>
      </c>
      <c r="D446" s="57">
        <v>19.2</v>
      </c>
      <c r="E446" s="57">
        <v>17.2</v>
      </c>
      <c r="F446" s="57">
        <v>17.7</v>
      </c>
      <c r="G446" s="57">
        <v>17.75</v>
      </c>
      <c r="H446" s="57">
        <v>18.95</v>
      </c>
      <c r="I446" s="57">
        <v>17.399999999999999</v>
      </c>
      <c r="J446" s="57">
        <v>18.600000000000001</v>
      </c>
      <c r="K446" s="57">
        <v>18.649999999999999</v>
      </c>
      <c r="L446" s="57">
        <v>19</v>
      </c>
      <c r="M446" s="57">
        <v>18</v>
      </c>
      <c r="N446" s="57">
        <v>18.3</v>
      </c>
      <c r="O446" s="57">
        <v>3315</v>
      </c>
      <c r="P446" s="57">
        <v>5296</v>
      </c>
      <c r="Q446" s="57">
        <v>72.81</v>
      </c>
      <c r="R446" s="57">
        <v>68.1096</v>
      </c>
      <c r="S446" s="57">
        <v>72.024900000000002</v>
      </c>
      <c r="T446" s="57">
        <v>69.414699999999996</v>
      </c>
      <c r="U446" s="77">
        <v>0.76504279959718025</v>
      </c>
      <c r="V446" s="24" t="s">
        <v>6136</v>
      </c>
      <c r="W446" s="216" t="s">
        <v>6020</v>
      </c>
      <c r="X446" s="216" t="s">
        <v>5961</v>
      </c>
      <c r="Y446" s="24" t="s">
        <v>6024</v>
      </c>
      <c r="Z446" s="24" t="s">
        <v>5982</v>
      </c>
      <c r="AA446" s="24" t="s">
        <v>5984</v>
      </c>
      <c r="AB446" s="24" t="s">
        <v>5986</v>
      </c>
      <c r="AC446" s="24" t="s">
        <v>5991</v>
      </c>
    </row>
    <row r="447" spans="1:29" s="169" customFormat="1">
      <c r="A447" s="24">
        <v>2515</v>
      </c>
      <c r="B447" s="24" t="s">
        <v>460</v>
      </c>
      <c r="C447" s="57">
        <v>9.02</v>
      </c>
      <c r="D447" s="57">
        <v>9.5</v>
      </c>
      <c r="E447" s="57">
        <v>8.86</v>
      </c>
      <c r="F447" s="57">
        <v>8.94</v>
      </c>
      <c r="G447" s="57">
        <v>8.98</v>
      </c>
      <c r="H447" s="57">
        <v>9.18</v>
      </c>
      <c r="I447" s="57">
        <v>8.59</v>
      </c>
      <c r="J447" s="57">
        <v>8.7100000000000009</v>
      </c>
      <c r="K447" s="57">
        <v>8.73</v>
      </c>
      <c r="L447" s="57">
        <v>9.02</v>
      </c>
      <c r="M447" s="57">
        <v>8.2200000000000006</v>
      </c>
      <c r="N447" s="57">
        <v>8.49</v>
      </c>
      <c r="O447" s="57">
        <v>81500</v>
      </c>
      <c r="P447" s="57">
        <v>171439</v>
      </c>
      <c r="Q447" s="57">
        <v>44.2346</v>
      </c>
      <c r="R447" s="57">
        <v>54.764800000000001</v>
      </c>
      <c r="S447" s="57">
        <v>33.557000000000002</v>
      </c>
      <c r="T447" s="57">
        <v>47.695500000000003</v>
      </c>
      <c r="U447" s="77">
        <v>0.58102946885545947</v>
      </c>
      <c r="V447" s="24" t="s">
        <v>6025</v>
      </c>
      <c r="W447" s="216" t="s">
        <v>5967</v>
      </c>
      <c r="X447" s="216" t="s">
        <v>5971</v>
      </c>
      <c r="Y447" s="24" t="s">
        <v>5978</v>
      </c>
      <c r="Z447" s="24" t="s">
        <v>5962</v>
      </c>
      <c r="AA447" s="24" t="s">
        <v>5974</v>
      </c>
      <c r="AB447" s="24" t="s">
        <v>5986</v>
      </c>
      <c r="AC447" s="24" t="s">
        <v>5991</v>
      </c>
    </row>
    <row r="448" spans="1:29" s="169" customFormat="1">
      <c r="A448" s="24">
        <v>2516</v>
      </c>
      <c r="B448" s="24" t="s">
        <v>461</v>
      </c>
      <c r="C448" s="57">
        <v>6.34</v>
      </c>
      <c r="D448" s="57">
        <v>6.81</v>
      </c>
      <c r="E448" s="57">
        <v>5.97</v>
      </c>
      <c r="F448" s="57">
        <v>6.3</v>
      </c>
      <c r="G448" s="57">
        <v>6.32</v>
      </c>
      <c r="H448" s="57">
        <v>6.38</v>
      </c>
      <c r="I448" s="57">
        <v>5.88</v>
      </c>
      <c r="J448" s="57">
        <v>5.96</v>
      </c>
      <c r="K448" s="57">
        <v>5.98</v>
      </c>
      <c r="L448" s="57">
        <v>6.04</v>
      </c>
      <c r="M448" s="57">
        <v>5.55</v>
      </c>
      <c r="N448" s="57">
        <v>5.67</v>
      </c>
      <c r="O448" s="57">
        <v>3955</v>
      </c>
      <c r="P448" s="57">
        <v>8491</v>
      </c>
      <c r="Q448" s="57">
        <v>56.264600000000002</v>
      </c>
      <c r="R448" s="57">
        <v>55.062600000000003</v>
      </c>
      <c r="S448" s="57">
        <v>50.948500000000003</v>
      </c>
      <c r="T448" s="57">
        <v>53.691200000000002</v>
      </c>
      <c r="U448" s="77">
        <v>0.56929559402766328</v>
      </c>
      <c r="V448" s="24" t="s">
        <v>6041</v>
      </c>
      <c r="W448" s="216" t="s">
        <v>5960</v>
      </c>
      <c r="X448" s="216" t="s">
        <v>5961</v>
      </c>
      <c r="Y448" s="24" t="s">
        <v>5978</v>
      </c>
      <c r="Z448" s="24" t="s">
        <v>5964</v>
      </c>
      <c r="AA448" s="24" t="s">
        <v>5964</v>
      </c>
      <c r="AB448" s="24" t="s">
        <v>5965</v>
      </c>
      <c r="AC448" s="24" t="s">
        <v>5990</v>
      </c>
    </row>
    <row r="449" spans="1:29" s="169" customFormat="1">
      <c r="A449" s="24">
        <v>2520</v>
      </c>
      <c r="B449" s="24" t="s">
        <v>462</v>
      </c>
      <c r="C449" s="57">
        <v>37.75</v>
      </c>
      <c r="D449" s="57">
        <v>39.450000000000003</v>
      </c>
      <c r="E449" s="57">
        <v>36.15</v>
      </c>
      <c r="F449" s="57">
        <v>39.1</v>
      </c>
      <c r="G449" s="57">
        <v>39.15</v>
      </c>
      <c r="H449" s="57">
        <v>44.3</v>
      </c>
      <c r="I449" s="57">
        <v>38.85</v>
      </c>
      <c r="J449" s="57">
        <v>43</v>
      </c>
      <c r="K449" s="57">
        <v>43</v>
      </c>
      <c r="L449" s="57">
        <v>44.35</v>
      </c>
      <c r="M449" s="57">
        <v>37.5</v>
      </c>
      <c r="N449" s="57">
        <v>41.15</v>
      </c>
      <c r="O449" s="57">
        <v>84186</v>
      </c>
      <c r="P449" s="57">
        <v>72450</v>
      </c>
      <c r="Q449" s="57">
        <v>70.331400000000002</v>
      </c>
      <c r="R449" s="57">
        <v>66.402100000000004</v>
      </c>
      <c r="S449" s="57">
        <v>71.442300000000003</v>
      </c>
      <c r="T449" s="57">
        <v>68.0822</v>
      </c>
      <c r="U449" s="77">
        <v>1.4202070393374742</v>
      </c>
      <c r="V449" s="24" t="s">
        <v>6069</v>
      </c>
      <c r="W449" s="216" t="s">
        <v>6009</v>
      </c>
      <c r="X449" s="216" t="s">
        <v>5961</v>
      </c>
      <c r="Y449" s="24" t="s">
        <v>6010</v>
      </c>
      <c r="Z449" s="24" t="s">
        <v>5982</v>
      </c>
      <c r="AA449" s="24" t="s">
        <v>5975</v>
      </c>
      <c r="AB449" s="24" t="s">
        <v>5990</v>
      </c>
      <c r="AC449" s="24" t="s">
        <v>5970</v>
      </c>
    </row>
    <row r="450" spans="1:29" s="169" customFormat="1">
      <c r="A450" s="24">
        <v>2524</v>
      </c>
      <c r="B450" s="24" t="s">
        <v>463</v>
      </c>
      <c r="C450" s="57">
        <v>34.700000000000003</v>
      </c>
      <c r="D450" s="57">
        <v>37</v>
      </c>
      <c r="E450" s="57">
        <v>34</v>
      </c>
      <c r="F450" s="57">
        <v>35.450000000000003</v>
      </c>
      <c r="G450" s="57">
        <v>35.1</v>
      </c>
      <c r="H450" s="57">
        <v>37</v>
      </c>
      <c r="I450" s="57">
        <v>34.35</v>
      </c>
      <c r="J450" s="57">
        <v>35.549999999999997</v>
      </c>
      <c r="K450" s="57">
        <v>36.200000000000003</v>
      </c>
      <c r="L450" s="57">
        <v>36.200000000000003</v>
      </c>
      <c r="M450" s="57">
        <v>31.9</v>
      </c>
      <c r="N450" s="57">
        <v>34</v>
      </c>
      <c r="O450" s="57">
        <v>7381</v>
      </c>
      <c r="P450" s="57">
        <v>773</v>
      </c>
      <c r="Q450" s="57">
        <v>34.132899999999999</v>
      </c>
      <c r="R450" s="57">
        <v>41.7059</v>
      </c>
      <c r="S450" s="57">
        <v>30.8948</v>
      </c>
      <c r="T450" s="57">
        <v>38.102200000000003</v>
      </c>
      <c r="U450" s="77">
        <v>11.670403909731206</v>
      </c>
      <c r="V450" s="24" t="s">
        <v>6030</v>
      </c>
      <c r="W450" s="216" t="s">
        <v>5967</v>
      </c>
      <c r="X450" s="216" t="s">
        <v>5971</v>
      </c>
      <c r="Y450" s="24" t="s">
        <v>5963</v>
      </c>
      <c r="Z450" s="24" t="s">
        <v>5963</v>
      </c>
      <c r="AA450" s="24" t="s">
        <v>6024</v>
      </c>
      <c r="AB450" s="24" t="s">
        <v>5979</v>
      </c>
      <c r="AC450" s="24" t="s">
        <v>5970</v>
      </c>
    </row>
    <row r="451" spans="1:29" s="169" customFormat="1">
      <c r="A451" s="24">
        <v>2527</v>
      </c>
      <c r="B451" s="24" t="s">
        <v>464</v>
      </c>
      <c r="C451" s="57">
        <v>22.95</v>
      </c>
      <c r="D451" s="57">
        <v>29.1</v>
      </c>
      <c r="E451" s="57">
        <v>22.25</v>
      </c>
      <c r="F451" s="57">
        <v>27.7</v>
      </c>
      <c r="G451" s="57">
        <v>27.85</v>
      </c>
      <c r="H451" s="57">
        <v>28.1</v>
      </c>
      <c r="I451" s="57">
        <v>25.1</v>
      </c>
      <c r="J451" s="57">
        <v>26.15</v>
      </c>
      <c r="K451" s="57">
        <v>26.25</v>
      </c>
      <c r="L451" s="57">
        <v>30</v>
      </c>
      <c r="M451" s="57">
        <v>25.7</v>
      </c>
      <c r="N451" s="57">
        <v>27.45</v>
      </c>
      <c r="O451" s="57">
        <v>17206</v>
      </c>
      <c r="P451" s="57">
        <v>14374</v>
      </c>
      <c r="Q451" s="57">
        <v>73.477599999999995</v>
      </c>
      <c r="R451" s="57">
        <v>66.943100000000001</v>
      </c>
      <c r="S451" s="57">
        <v>75.084299999999999</v>
      </c>
      <c r="T451" s="57">
        <v>69.656800000000004</v>
      </c>
      <c r="U451" s="77">
        <v>1.4630273796824513</v>
      </c>
      <c r="V451" s="24" t="s">
        <v>6123</v>
      </c>
      <c r="W451" s="216" t="s">
        <v>6009</v>
      </c>
      <c r="X451" s="216" t="s">
        <v>5989</v>
      </c>
      <c r="Y451" s="24" t="s">
        <v>5982</v>
      </c>
      <c r="Z451" s="24" t="s">
        <v>5964</v>
      </c>
      <c r="AA451" s="24" t="s">
        <v>5963</v>
      </c>
      <c r="AB451" s="24" t="s">
        <v>5976</v>
      </c>
      <c r="AC451" s="24" t="s">
        <v>5965</v>
      </c>
    </row>
    <row r="452" spans="1:29" s="169" customFormat="1">
      <c r="A452" s="24">
        <v>2528</v>
      </c>
      <c r="B452" s="24" t="s">
        <v>465</v>
      </c>
      <c r="C452" s="57">
        <v>22</v>
      </c>
      <c r="D452" s="57">
        <v>22.55</v>
      </c>
      <c r="E452" s="57">
        <v>21.35</v>
      </c>
      <c r="F452" s="57">
        <v>22.45</v>
      </c>
      <c r="G452" s="57">
        <v>22.1</v>
      </c>
      <c r="H452" s="57">
        <v>23</v>
      </c>
      <c r="I452" s="57">
        <v>21.3</v>
      </c>
      <c r="J452" s="57">
        <v>21.6</v>
      </c>
      <c r="K452" s="57">
        <v>21.65</v>
      </c>
      <c r="L452" s="57">
        <v>22.5</v>
      </c>
      <c r="M452" s="57">
        <v>20.55</v>
      </c>
      <c r="N452" s="57">
        <v>22</v>
      </c>
      <c r="O452" s="57">
        <v>478</v>
      </c>
      <c r="P452" s="57">
        <v>1366</v>
      </c>
      <c r="Q452" s="57">
        <v>37.359099999999998</v>
      </c>
      <c r="R452" s="57">
        <v>47.114899999999999</v>
      </c>
      <c r="S452" s="57">
        <v>38.613199999999999</v>
      </c>
      <c r="T452" s="57">
        <v>44.280999999999999</v>
      </c>
      <c r="U452" s="77">
        <v>0.42768830323735157</v>
      </c>
      <c r="V452" s="24" t="s">
        <v>6214</v>
      </c>
      <c r="W452" s="216" t="s">
        <v>6039</v>
      </c>
      <c r="X452" s="216" t="s">
        <v>5971</v>
      </c>
      <c r="Y452" s="24" t="s">
        <v>6016</v>
      </c>
      <c r="Z452" s="24" t="s">
        <v>6000</v>
      </c>
      <c r="AA452" s="24" t="s">
        <v>6075</v>
      </c>
      <c r="AB452" s="24" t="s">
        <v>5991</v>
      </c>
      <c r="AC452" s="24" t="s">
        <v>5976</v>
      </c>
    </row>
    <row r="453" spans="1:29" s="169" customFormat="1">
      <c r="A453" s="24">
        <v>2530</v>
      </c>
      <c r="B453" s="24" t="s">
        <v>466</v>
      </c>
      <c r="C453" s="57">
        <v>13.9</v>
      </c>
      <c r="D453" s="57">
        <v>13.95</v>
      </c>
      <c r="E453" s="57">
        <v>13.45</v>
      </c>
      <c r="F453" s="57">
        <v>13.7</v>
      </c>
      <c r="G453" s="57">
        <v>13.7</v>
      </c>
      <c r="H453" s="57">
        <v>14.35</v>
      </c>
      <c r="I453" s="57">
        <v>13.6</v>
      </c>
      <c r="J453" s="57">
        <v>14.05</v>
      </c>
      <c r="K453" s="57">
        <v>14.2</v>
      </c>
      <c r="L453" s="57">
        <v>14.2</v>
      </c>
      <c r="M453" s="57">
        <v>13.55</v>
      </c>
      <c r="N453" s="57">
        <v>13.65</v>
      </c>
      <c r="O453" s="57">
        <v>7252</v>
      </c>
      <c r="P453" s="57">
        <v>8715</v>
      </c>
      <c r="Q453" s="57">
        <v>27.756799999999998</v>
      </c>
      <c r="R453" s="57">
        <v>23.855499999999999</v>
      </c>
      <c r="S453" s="57">
        <v>26.5505</v>
      </c>
      <c r="T453" s="57">
        <v>24.753900000000002</v>
      </c>
      <c r="U453" s="77">
        <v>1.0170459616242751</v>
      </c>
      <c r="V453" s="24" t="s">
        <v>6036</v>
      </c>
      <c r="W453" s="216" t="s">
        <v>5967</v>
      </c>
      <c r="X453" s="216" t="s">
        <v>6007</v>
      </c>
      <c r="Y453" s="24" t="s">
        <v>5984</v>
      </c>
      <c r="Z453" s="24" t="s">
        <v>6010</v>
      </c>
      <c r="AA453" s="24" t="s">
        <v>6024</v>
      </c>
      <c r="AB453" s="24" t="s">
        <v>5979</v>
      </c>
      <c r="AC453" s="24" t="s">
        <v>5990</v>
      </c>
    </row>
    <row r="454" spans="1:29" s="169" customFormat="1">
      <c r="A454" s="24">
        <v>2534</v>
      </c>
      <c r="B454" s="24" t="s">
        <v>467</v>
      </c>
      <c r="C454" s="57">
        <v>19.850000000000001</v>
      </c>
      <c r="D454" s="57">
        <v>20.8</v>
      </c>
      <c r="E454" s="57">
        <v>19.3</v>
      </c>
      <c r="F454" s="57">
        <v>19.45</v>
      </c>
      <c r="G454" s="57">
        <v>19.5</v>
      </c>
      <c r="H454" s="57">
        <v>21.5</v>
      </c>
      <c r="I454" s="57">
        <v>19.45</v>
      </c>
      <c r="J454" s="57">
        <v>20.85</v>
      </c>
      <c r="K454" s="57">
        <v>20.85</v>
      </c>
      <c r="L454" s="57">
        <v>21</v>
      </c>
      <c r="M454" s="57">
        <v>19.600000000000001</v>
      </c>
      <c r="N454" s="57">
        <v>19.899999999999999</v>
      </c>
      <c r="O454" s="57">
        <v>15205</v>
      </c>
      <c r="P454" s="57">
        <v>17711</v>
      </c>
      <c r="Q454" s="57">
        <v>56.200499999999998</v>
      </c>
      <c r="R454" s="57">
        <v>57.765999999999998</v>
      </c>
      <c r="S454" s="57">
        <v>49.779299999999999</v>
      </c>
      <c r="T454" s="57">
        <v>55.1038</v>
      </c>
      <c r="U454" s="77">
        <v>1.0492851272592676</v>
      </c>
      <c r="V454" s="24" t="s">
        <v>6041</v>
      </c>
      <c r="W454" s="216" t="s">
        <v>5967</v>
      </c>
      <c r="X454" s="216" t="s">
        <v>5961</v>
      </c>
      <c r="Y454" s="24" t="s">
        <v>6000</v>
      </c>
      <c r="Z454" s="24" t="s">
        <v>5982</v>
      </c>
      <c r="AA454" s="24" t="s">
        <v>5964</v>
      </c>
      <c r="AB454" s="24" t="s">
        <v>5965</v>
      </c>
      <c r="AC454" s="24" t="s">
        <v>5990</v>
      </c>
    </row>
    <row r="455" spans="1:29" s="169" customFormat="1">
      <c r="A455" s="24">
        <v>2535</v>
      </c>
      <c r="B455" s="24" t="s">
        <v>468</v>
      </c>
      <c r="C455" s="57">
        <v>33.5</v>
      </c>
      <c r="D455" s="57">
        <v>34.950000000000003</v>
      </c>
      <c r="E455" s="57">
        <v>33</v>
      </c>
      <c r="F455" s="57">
        <v>34.65</v>
      </c>
      <c r="G455" s="57">
        <v>34.65</v>
      </c>
      <c r="H455" s="57">
        <v>35.299999999999997</v>
      </c>
      <c r="I455" s="57">
        <v>28.95</v>
      </c>
      <c r="J455" s="57">
        <v>30</v>
      </c>
      <c r="K455" s="57">
        <v>30</v>
      </c>
      <c r="L455" s="57">
        <v>31.05</v>
      </c>
      <c r="M455" s="57">
        <v>29.45</v>
      </c>
      <c r="N455" s="57">
        <v>29.8</v>
      </c>
      <c r="O455" s="57">
        <v>10238</v>
      </c>
      <c r="P455" s="57">
        <v>48378</v>
      </c>
      <c r="Q455" s="57">
        <v>67.501599999999996</v>
      </c>
      <c r="R455" s="57">
        <v>75.499799999999993</v>
      </c>
      <c r="S455" s="57">
        <v>58.803199999999997</v>
      </c>
      <c r="T455" s="57">
        <v>69.934299999999993</v>
      </c>
      <c r="U455" s="77">
        <v>0.25865292304582893</v>
      </c>
      <c r="V455" s="24" t="s">
        <v>6139</v>
      </c>
      <c r="W455" s="216" t="s">
        <v>5967</v>
      </c>
      <c r="X455" s="216" t="s">
        <v>5961</v>
      </c>
      <c r="Y455" s="24" t="s">
        <v>6010</v>
      </c>
      <c r="Z455" s="24" t="s">
        <v>5964</v>
      </c>
      <c r="AA455" s="24" t="s">
        <v>5978</v>
      </c>
      <c r="AB455" s="24" t="s">
        <v>5996</v>
      </c>
      <c r="AC455" s="24" t="s">
        <v>5990</v>
      </c>
    </row>
    <row r="456" spans="1:29" s="169" customFormat="1">
      <c r="A456" s="24">
        <v>2536</v>
      </c>
      <c r="B456" s="24" t="s">
        <v>469</v>
      </c>
      <c r="C456" s="57">
        <v>21.65</v>
      </c>
      <c r="D456" s="57">
        <v>22.15</v>
      </c>
      <c r="E456" s="57">
        <v>21.45</v>
      </c>
      <c r="F456" s="57">
        <v>21.65</v>
      </c>
      <c r="G456" s="57">
        <v>21.6</v>
      </c>
      <c r="H456" s="57">
        <v>22.25</v>
      </c>
      <c r="I456" s="57">
        <v>21.6</v>
      </c>
      <c r="J456" s="57">
        <v>21.75</v>
      </c>
      <c r="K456" s="57">
        <v>21.7</v>
      </c>
      <c r="L456" s="57">
        <v>22.3</v>
      </c>
      <c r="M456" s="57">
        <v>20.399999999999999</v>
      </c>
      <c r="N456" s="57">
        <v>20.55</v>
      </c>
      <c r="O456" s="57">
        <v>4310</v>
      </c>
      <c r="P456" s="57">
        <v>3058</v>
      </c>
      <c r="Q456" s="57">
        <v>39.222900000000003</v>
      </c>
      <c r="R456" s="57">
        <v>42.966700000000003</v>
      </c>
      <c r="S456" s="57">
        <v>30.462299999999999</v>
      </c>
      <c r="T456" s="57">
        <v>38.7986</v>
      </c>
      <c r="U456" s="77">
        <v>1.7226219024780176</v>
      </c>
      <c r="V456" s="24" t="s">
        <v>6014</v>
      </c>
      <c r="W456" s="216" t="s">
        <v>5967</v>
      </c>
      <c r="X456" s="216" t="s">
        <v>5971</v>
      </c>
      <c r="Y456" s="24" t="s">
        <v>6196</v>
      </c>
      <c r="Z456" s="24" t="s">
        <v>6215</v>
      </c>
      <c r="AA456" s="24" t="s">
        <v>5964</v>
      </c>
      <c r="AB456" s="24" t="s">
        <v>5991</v>
      </c>
      <c r="AC456" s="24" t="s">
        <v>5965</v>
      </c>
    </row>
    <row r="457" spans="1:29" s="169" customFormat="1">
      <c r="A457" s="24">
        <v>2537</v>
      </c>
      <c r="B457" s="24" t="s">
        <v>470</v>
      </c>
      <c r="C457" s="57">
        <v>9.1300000000000008</v>
      </c>
      <c r="D457" s="57">
        <v>10.199999999999999</v>
      </c>
      <c r="E457" s="57">
        <v>8.98</v>
      </c>
      <c r="F457" s="57">
        <v>9.8800000000000008</v>
      </c>
      <c r="G457" s="57">
        <v>9.8800000000000008</v>
      </c>
      <c r="H457" s="57">
        <v>10.25</v>
      </c>
      <c r="I457" s="57">
        <v>9.73</v>
      </c>
      <c r="J457" s="57">
        <v>9.9700000000000006</v>
      </c>
      <c r="K457" s="57">
        <v>9.98</v>
      </c>
      <c r="L457" s="57">
        <v>10.1</v>
      </c>
      <c r="M457" s="57">
        <v>9.11</v>
      </c>
      <c r="N457" s="57">
        <v>9.4</v>
      </c>
      <c r="O457" s="57">
        <v>14694</v>
      </c>
      <c r="P457" s="57">
        <v>18918</v>
      </c>
      <c r="Q457" s="57">
        <v>51.033900000000003</v>
      </c>
      <c r="R457" s="57">
        <v>45.286799999999999</v>
      </c>
      <c r="S457" s="57">
        <v>49.536200000000001</v>
      </c>
      <c r="T457" s="57">
        <v>46.703299999999999</v>
      </c>
      <c r="U457" s="77">
        <v>0.94932515769813586</v>
      </c>
      <c r="V457" s="24" t="s">
        <v>6049</v>
      </c>
      <c r="W457" s="216" t="s">
        <v>6020</v>
      </c>
      <c r="X457" s="216" t="s">
        <v>5971</v>
      </c>
      <c r="Y457" s="24" t="s">
        <v>5982</v>
      </c>
      <c r="Z457" s="24" t="s">
        <v>5963</v>
      </c>
      <c r="AA457" s="24" t="s">
        <v>5964</v>
      </c>
      <c r="AB457" s="24" t="s">
        <v>5965</v>
      </c>
      <c r="AC457" s="24" t="s">
        <v>5991</v>
      </c>
    </row>
    <row r="458" spans="1:29" s="169" customFormat="1">
      <c r="A458" s="24">
        <v>2538</v>
      </c>
      <c r="B458" s="24" t="s">
        <v>471</v>
      </c>
      <c r="C458" s="57">
        <v>10</v>
      </c>
      <c r="D458" s="57">
        <v>10.1</v>
      </c>
      <c r="E458" s="57">
        <v>9.8000000000000007</v>
      </c>
      <c r="F458" s="57">
        <v>9.9499999999999993</v>
      </c>
      <c r="G458" s="57">
        <v>9.9600000000000009</v>
      </c>
      <c r="H458" s="57">
        <v>11.05</v>
      </c>
      <c r="I458" s="57">
        <v>9.8699999999999992</v>
      </c>
      <c r="J458" s="57">
        <v>10.6</v>
      </c>
      <c r="K458" s="57">
        <v>10.75</v>
      </c>
      <c r="L458" s="57">
        <v>12.5</v>
      </c>
      <c r="M458" s="57">
        <v>10.45</v>
      </c>
      <c r="N458" s="57">
        <v>11.3</v>
      </c>
      <c r="O458" s="57">
        <v>63944</v>
      </c>
      <c r="P458" s="57">
        <v>25040</v>
      </c>
      <c r="Q458" s="57">
        <v>34.621099999999998</v>
      </c>
      <c r="R458" s="57">
        <v>33.424900000000001</v>
      </c>
      <c r="S458" s="57">
        <v>44.292900000000003</v>
      </c>
      <c r="T458" s="57">
        <v>37.047600000000003</v>
      </c>
      <c r="U458" s="77">
        <v>3.1211572594959174</v>
      </c>
      <c r="V458" s="24" t="s">
        <v>6132</v>
      </c>
      <c r="W458" s="216" t="s">
        <v>6009</v>
      </c>
      <c r="X458" s="216" t="s">
        <v>5971</v>
      </c>
      <c r="Y458" s="24" t="s">
        <v>6216</v>
      </c>
      <c r="Z458" s="24" t="s">
        <v>5982</v>
      </c>
      <c r="AA458" s="24" t="s">
        <v>5963</v>
      </c>
      <c r="AB458" s="24" t="s">
        <v>5976</v>
      </c>
      <c r="AC458" s="24" t="s">
        <v>5965</v>
      </c>
    </row>
    <row r="459" spans="1:29" s="169" customFormat="1">
      <c r="A459" s="24">
        <v>2539</v>
      </c>
      <c r="B459" s="24" t="s">
        <v>472</v>
      </c>
      <c r="C459" s="57">
        <v>31.5</v>
      </c>
      <c r="D459" s="57">
        <v>32.450000000000003</v>
      </c>
      <c r="E459" s="57">
        <v>31.1</v>
      </c>
      <c r="F459" s="57">
        <v>32</v>
      </c>
      <c r="G459" s="57">
        <v>32</v>
      </c>
      <c r="H459" s="57">
        <v>32.75</v>
      </c>
      <c r="I459" s="57">
        <v>31.7</v>
      </c>
      <c r="J459" s="57">
        <v>32.450000000000003</v>
      </c>
      <c r="K459" s="57">
        <v>32.65</v>
      </c>
      <c r="L459" s="57">
        <v>32.85</v>
      </c>
      <c r="M459" s="57">
        <v>31.6</v>
      </c>
      <c r="N459" s="57">
        <v>32.75</v>
      </c>
      <c r="O459" s="57">
        <v>2645</v>
      </c>
      <c r="P459" s="57">
        <v>4124</v>
      </c>
      <c r="Q459" s="57">
        <v>50.441400000000002</v>
      </c>
      <c r="R459" s="57">
        <v>39.840499999999999</v>
      </c>
      <c r="S459" s="57">
        <v>58.960900000000002</v>
      </c>
      <c r="T459" s="57">
        <v>46.213900000000002</v>
      </c>
      <c r="U459" s="77">
        <v>0.78389373854941269</v>
      </c>
      <c r="V459" s="24" t="s">
        <v>6179</v>
      </c>
      <c r="W459" s="216" t="s">
        <v>6009</v>
      </c>
      <c r="X459" s="216" t="s">
        <v>5961</v>
      </c>
      <c r="Y459" s="24" t="s">
        <v>6016</v>
      </c>
      <c r="Z459" s="24" t="s">
        <v>6016</v>
      </c>
      <c r="AA459" s="24" t="s">
        <v>5972</v>
      </c>
      <c r="AB459" s="24" t="s">
        <v>5965</v>
      </c>
      <c r="AC459" s="24" t="s">
        <v>6033</v>
      </c>
    </row>
    <row r="460" spans="1:29" s="169" customFormat="1">
      <c r="A460" s="24">
        <v>2542</v>
      </c>
      <c r="B460" s="24" t="s">
        <v>474</v>
      </c>
      <c r="C460" s="57">
        <v>42.1</v>
      </c>
      <c r="D460" s="57">
        <v>44.3</v>
      </c>
      <c r="E460" s="57">
        <v>41.25</v>
      </c>
      <c r="F460" s="57">
        <v>43.65</v>
      </c>
      <c r="G460" s="57">
        <v>43.7</v>
      </c>
      <c r="H460" s="57">
        <v>49.25</v>
      </c>
      <c r="I460" s="57">
        <v>43.15</v>
      </c>
      <c r="J460" s="57">
        <v>49.05</v>
      </c>
      <c r="K460" s="57">
        <v>49.15</v>
      </c>
      <c r="L460" s="57">
        <v>49.8</v>
      </c>
      <c r="M460" s="57">
        <v>47.05</v>
      </c>
      <c r="N460" s="57">
        <v>47.65</v>
      </c>
      <c r="O460" s="57">
        <v>80248</v>
      </c>
      <c r="P460" s="57">
        <v>116785</v>
      </c>
      <c r="Q460" s="57">
        <v>64.131600000000006</v>
      </c>
      <c r="R460" s="57">
        <v>56.459600000000002</v>
      </c>
      <c r="S460" s="57">
        <v>68.4636</v>
      </c>
      <c r="T460" s="57">
        <v>60.460900000000002</v>
      </c>
      <c r="U460" s="77">
        <v>0.83984149410359976</v>
      </c>
      <c r="V460" s="24" t="s">
        <v>5980</v>
      </c>
      <c r="W460" s="216" t="s">
        <v>6009</v>
      </c>
      <c r="X460" s="216" t="s">
        <v>5961</v>
      </c>
      <c r="Y460" s="24" t="s">
        <v>5982</v>
      </c>
      <c r="Z460" s="24" t="s">
        <v>5982</v>
      </c>
      <c r="AA460" s="24" t="s">
        <v>5962</v>
      </c>
      <c r="AB460" s="24" t="s">
        <v>5990</v>
      </c>
      <c r="AC460" s="24" t="s">
        <v>5990</v>
      </c>
    </row>
    <row r="461" spans="1:29" s="169" customFormat="1">
      <c r="A461" s="24">
        <v>2543</v>
      </c>
      <c r="B461" s="24" t="s">
        <v>475</v>
      </c>
      <c r="C461" s="57">
        <v>7.7</v>
      </c>
      <c r="D461" s="57">
        <v>7.92</v>
      </c>
      <c r="E461" s="57">
        <v>7.3</v>
      </c>
      <c r="F461" s="57">
        <v>7.59</v>
      </c>
      <c r="G461" s="57">
        <v>7.59</v>
      </c>
      <c r="H461" s="57">
        <v>7.99</v>
      </c>
      <c r="I461" s="57">
        <v>7.41</v>
      </c>
      <c r="J461" s="57">
        <v>7.58</v>
      </c>
      <c r="K461" s="57">
        <v>7.58</v>
      </c>
      <c r="L461" s="57">
        <v>7.8</v>
      </c>
      <c r="M461" s="57">
        <v>7.05</v>
      </c>
      <c r="N461" s="57">
        <v>7.25</v>
      </c>
      <c r="O461" s="57">
        <v>1043</v>
      </c>
      <c r="P461" s="57">
        <v>1728</v>
      </c>
      <c r="Q461" s="57">
        <v>33.407499999999999</v>
      </c>
      <c r="R461" s="57">
        <v>41.148200000000003</v>
      </c>
      <c r="S461" s="57">
        <v>27.430399999999999</v>
      </c>
      <c r="T461" s="57">
        <v>36.575600000000001</v>
      </c>
      <c r="U461" s="77">
        <v>0.73771862139917688</v>
      </c>
      <c r="V461" s="24" t="s">
        <v>5997</v>
      </c>
      <c r="W461" s="216" t="s">
        <v>5967</v>
      </c>
      <c r="X461" s="216" t="s">
        <v>5971</v>
      </c>
      <c r="Y461" s="24" t="s">
        <v>5974</v>
      </c>
      <c r="Z461" s="24" t="s">
        <v>5978</v>
      </c>
      <c r="AA461" s="24" t="s">
        <v>5964</v>
      </c>
      <c r="AB461" s="24" t="s">
        <v>5991</v>
      </c>
      <c r="AC461" s="24" t="s">
        <v>5991</v>
      </c>
    </row>
    <row r="462" spans="1:29" s="169" customFormat="1">
      <c r="A462" s="24">
        <v>2545</v>
      </c>
      <c r="B462" s="24" t="s">
        <v>476</v>
      </c>
      <c r="C462" s="57">
        <v>40.950000000000003</v>
      </c>
      <c r="D462" s="57">
        <v>43.95</v>
      </c>
      <c r="E462" s="57">
        <v>40.9</v>
      </c>
      <c r="F462" s="57">
        <v>43.25</v>
      </c>
      <c r="G462" s="57">
        <v>43.35</v>
      </c>
      <c r="H462" s="57">
        <v>43.9</v>
      </c>
      <c r="I462" s="57">
        <v>42</v>
      </c>
      <c r="J462" s="57">
        <v>43.2</v>
      </c>
      <c r="K462" s="57">
        <v>43.15</v>
      </c>
      <c r="L462" s="57">
        <v>44.45</v>
      </c>
      <c r="M462" s="57">
        <v>37.6</v>
      </c>
      <c r="N462" s="57">
        <v>37.85</v>
      </c>
      <c r="O462" s="57">
        <v>22014</v>
      </c>
      <c r="P462" s="57">
        <v>12633</v>
      </c>
      <c r="Q462" s="57">
        <v>79.487200000000001</v>
      </c>
      <c r="R462" s="57">
        <v>75.426699999999997</v>
      </c>
      <c r="S462" s="57">
        <v>64.619399999999999</v>
      </c>
      <c r="T462" s="57">
        <v>71.824200000000005</v>
      </c>
      <c r="U462" s="77">
        <v>2.1298187287263515</v>
      </c>
      <c r="V462" s="24" t="s">
        <v>6133</v>
      </c>
      <c r="W462" s="216" t="s">
        <v>5960</v>
      </c>
      <c r="X462" s="216" t="s">
        <v>5961</v>
      </c>
      <c r="Y462" s="24" t="s">
        <v>5982</v>
      </c>
      <c r="Z462" s="24" t="s">
        <v>5994</v>
      </c>
      <c r="AA462" s="24" t="s">
        <v>5964</v>
      </c>
      <c r="AB462" s="24" t="s">
        <v>5990</v>
      </c>
      <c r="AC462" s="24" t="s">
        <v>5979</v>
      </c>
    </row>
    <row r="463" spans="1:29" s="169" customFormat="1">
      <c r="A463" s="24">
        <v>2546</v>
      </c>
      <c r="B463" s="24" t="s">
        <v>477</v>
      </c>
      <c r="C463" s="57">
        <v>47.5</v>
      </c>
      <c r="D463" s="57">
        <v>48.35</v>
      </c>
      <c r="E463" s="57">
        <v>46.5</v>
      </c>
      <c r="F463" s="57">
        <v>47.7</v>
      </c>
      <c r="G463" s="57">
        <v>47.9</v>
      </c>
      <c r="H463" s="57">
        <v>48.9</v>
      </c>
      <c r="I463" s="57">
        <v>47.25</v>
      </c>
      <c r="J463" s="57">
        <v>48.5</v>
      </c>
      <c r="K463" s="57">
        <v>48.5</v>
      </c>
      <c r="L463" s="57">
        <v>48.65</v>
      </c>
      <c r="M463" s="57">
        <v>44.75</v>
      </c>
      <c r="N463" s="57">
        <v>45.85</v>
      </c>
      <c r="O463" s="57">
        <v>2919</v>
      </c>
      <c r="P463" s="57">
        <v>1937</v>
      </c>
      <c r="Q463" s="57">
        <v>48.749699999999997</v>
      </c>
      <c r="R463" s="57">
        <v>57.820099999999996</v>
      </c>
      <c r="S463" s="57">
        <v>38.112000000000002</v>
      </c>
      <c r="T463" s="57">
        <v>51.250700000000002</v>
      </c>
      <c r="U463" s="77">
        <v>1.8418516606436068</v>
      </c>
      <c r="V463" s="24" t="s">
        <v>6050</v>
      </c>
      <c r="W463" s="216" t="s">
        <v>5967</v>
      </c>
      <c r="X463" s="216" t="s">
        <v>5961</v>
      </c>
      <c r="Y463" s="24" t="s">
        <v>5972</v>
      </c>
      <c r="Z463" s="24" t="s">
        <v>6016</v>
      </c>
      <c r="AA463" s="24" t="s">
        <v>5964</v>
      </c>
      <c r="AB463" s="24" t="s">
        <v>5979</v>
      </c>
      <c r="AC463" s="24" t="s">
        <v>5991</v>
      </c>
    </row>
    <row r="464" spans="1:29" s="169" customFormat="1">
      <c r="A464" s="24">
        <v>2547</v>
      </c>
      <c r="B464" s="24" t="s">
        <v>478</v>
      </c>
      <c r="C464" s="57">
        <v>11.15</v>
      </c>
      <c r="D464" s="57">
        <v>11.5</v>
      </c>
      <c r="E464" s="57">
        <v>10.8</v>
      </c>
      <c r="F464" s="57">
        <v>10.95</v>
      </c>
      <c r="G464" s="57">
        <v>11</v>
      </c>
      <c r="H464" s="57">
        <v>11.5</v>
      </c>
      <c r="I464" s="57">
        <v>10.95</v>
      </c>
      <c r="J464" s="57">
        <v>11.2</v>
      </c>
      <c r="K464" s="57">
        <v>11.2</v>
      </c>
      <c r="L464" s="57">
        <v>11.6</v>
      </c>
      <c r="M464" s="57">
        <v>10.85</v>
      </c>
      <c r="N464" s="57">
        <v>10.95</v>
      </c>
      <c r="O464" s="57">
        <v>30095</v>
      </c>
      <c r="P464" s="57">
        <v>32823</v>
      </c>
      <c r="Q464" s="57">
        <v>33.045499999999997</v>
      </c>
      <c r="R464" s="57">
        <v>41.027900000000002</v>
      </c>
      <c r="S464" s="57">
        <v>29.067399999999999</v>
      </c>
      <c r="T464" s="57">
        <v>37.0411</v>
      </c>
      <c r="U464" s="77">
        <v>1.1206403368911366</v>
      </c>
      <c r="V464" s="24" t="s">
        <v>6173</v>
      </c>
      <c r="W464" s="216" t="s">
        <v>5967</v>
      </c>
      <c r="X464" s="216" t="s">
        <v>5971</v>
      </c>
      <c r="Y464" s="24" t="s">
        <v>5984</v>
      </c>
      <c r="Z464" s="24" t="s">
        <v>6016</v>
      </c>
      <c r="AA464" s="24" t="s">
        <v>6000</v>
      </c>
      <c r="AB464" s="24" t="s">
        <v>5970</v>
      </c>
      <c r="AC464" s="24" t="s">
        <v>5965</v>
      </c>
    </row>
    <row r="465" spans="1:29" s="169" customFormat="1">
      <c r="A465" s="24">
        <v>2548</v>
      </c>
      <c r="B465" s="24" t="s">
        <v>479</v>
      </c>
      <c r="C465" s="57">
        <v>93.7</v>
      </c>
      <c r="D465" s="57">
        <v>94</v>
      </c>
      <c r="E465" s="57">
        <v>84.6</v>
      </c>
      <c r="F465" s="57">
        <v>85</v>
      </c>
      <c r="G465" s="57">
        <v>85</v>
      </c>
      <c r="H465" s="57">
        <v>86</v>
      </c>
      <c r="I465" s="57">
        <v>84.3</v>
      </c>
      <c r="J465" s="57">
        <v>85</v>
      </c>
      <c r="K465" s="57">
        <v>85</v>
      </c>
      <c r="L465" s="57">
        <v>86</v>
      </c>
      <c r="M465" s="57">
        <v>84.4</v>
      </c>
      <c r="N465" s="57">
        <v>85.3</v>
      </c>
      <c r="O465" s="57">
        <v>6786</v>
      </c>
      <c r="P465" s="57">
        <v>10137</v>
      </c>
      <c r="Q465" s="57">
        <v>33.524299999999997</v>
      </c>
      <c r="R465" s="57">
        <v>47.167900000000003</v>
      </c>
      <c r="S465" s="57">
        <v>25.198499999999999</v>
      </c>
      <c r="T465" s="57">
        <v>39.844799999999999</v>
      </c>
      <c r="U465" s="77">
        <v>0.81819078622866726</v>
      </c>
      <c r="V465" s="24" t="s">
        <v>6217</v>
      </c>
      <c r="W465" s="216" t="s">
        <v>5967</v>
      </c>
      <c r="X465" s="216" t="s">
        <v>5971</v>
      </c>
      <c r="Y465" s="24" t="s">
        <v>5964</v>
      </c>
      <c r="Z465" s="24" t="s">
        <v>6121</v>
      </c>
      <c r="AA465" s="24" t="s">
        <v>6218</v>
      </c>
      <c r="AB465" s="24" t="s">
        <v>5986</v>
      </c>
      <c r="AC465" s="24" t="s">
        <v>5986</v>
      </c>
    </row>
    <row r="466" spans="1:29" s="169" customFormat="1">
      <c r="A466" s="24">
        <v>2596</v>
      </c>
      <c r="B466" s="24" t="s">
        <v>480</v>
      </c>
      <c r="C466" s="57">
        <v>20.9</v>
      </c>
      <c r="D466" s="57">
        <v>22.85</v>
      </c>
      <c r="E466" s="57">
        <v>20.7</v>
      </c>
      <c r="F466" s="57">
        <v>22.75</v>
      </c>
      <c r="G466" s="57">
        <v>22.7</v>
      </c>
      <c r="H466" s="57">
        <v>23.95</v>
      </c>
      <c r="I466" s="57">
        <v>22.45</v>
      </c>
      <c r="J466" s="57">
        <v>23.25</v>
      </c>
      <c r="K466" s="57">
        <v>23.2</v>
      </c>
      <c r="L466" s="57">
        <v>24.5</v>
      </c>
      <c r="M466" s="57">
        <v>22.55</v>
      </c>
      <c r="N466" s="57">
        <v>22.9</v>
      </c>
      <c r="O466" s="57">
        <v>2699</v>
      </c>
      <c r="P466" s="57">
        <v>3156</v>
      </c>
      <c r="Q466" s="57">
        <v>76.187200000000004</v>
      </c>
      <c r="R466" s="57">
        <v>66.895600000000002</v>
      </c>
      <c r="S466" s="57">
        <v>73.868399999999994</v>
      </c>
      <c r="T466" s="57">
        <v>69.219899999999996</v>
      </c>
      <c r="U466" s="77">
        <v>1.0452401070271793</v>
      </c>
      <c r="V466" s="24" t="s">
        <v>6026</v>
      </c>
      <c r="W466" s="216" t="s">
        <v>6020</v>
      </c>
      <c r="X466" s="216" t="s">
        <v>5961</v>
      </c>
      <c r="Y466" s="24" t="s">
        <v>5982</v>
      </c>
      <c r="Z466" s="24" t="s">
        <v>6010</v>
      </c>
      <c r="AA466" s="24" t="s">
        <v>6000</v>
      </c>
      <c r="AB466" s="24" t="s">
        <v>5996</v>
      </c>
      <c r="AC466" s="24" t="s">
        <v>5990</v>
      </c>
    </row>
    <row r="467" spans="1:29" s="169" customFormat="1">
      <c r="A467" s="24">
        <v>2597</v>
      </c>
      <c r="B467" s="24" t="s">
        <v>481</v>
      </c>
      <c r="C467" s="57">
        <v>142</v>
      </c>
      <c r="D467" s="57">
        <v>156</v>
      </c>
      <c r="E467" s="57">
        <v>137.5</v>
      </c>
      <c r="F467" s="57">
        <v>154.5</v>
      </c>
      <c r="G467" s="57">
        <v>151</v>
      </c>
      <c r="H467" s="57">
        <v>185.5</v>
      </c>
      <c r="I467" s="57">
        <v>137.5</v>
      </c>
      <c r="J467" s="57">
        <v>142</v>
      </c>
      <c r="K467" s="57">
        <v>142.5</v>
      </c>
      <c r="L467" s="57">
        <v>159</v>
      </c>
      <c r="M467" s="57">
        <v>132</v>
      </c>
      <c r="N467" s="57">
        <v>157</v>
      </c>
      <c r="O467" s="57">
        <v>4564</v>
      </c>
      <c r="P467" s="57">
        <v>11040</v>
      </c>
      <c r="Q467" s="57">
        <v>80.860699999999994</v>
      </c>
      <c r="R467" s="57">
        <v>84.082800000000006</v>
      </c>
      <c r="S467" s="57">
        <v>79.472700000000003</v>
      </c>
      <c r="T467" s="57">
        <v>82.546099999999996</v>
      </c>
      <c r="U467" s="77">
        <v>0.50527375201288238</v>
      </c>
      <c r="V467" s="24" t="s">
        <v>6157</v>
      </c>
      <c r="W467" s="216" t="s">
        <v>5967</v>
      </c>
      <c r="X467" s="216" t="s">
        <v>5989</v>
      </c>
      <c r="Y467" s="24" t="s">
        <v>5982</v>
      </c>
      <c r="Z467" s="24" t="s">
        <v>6000</v>
      </c>
      <c r="AA467" s="24" t="s">
        <v>5982</v>
      </c>
      <c r="AB467" s="24" t="s">
        <v>5965</v>
      </c>
      <c r="AC467" s="24" t="s">
        <v>5986</v>
      </c>
    </row>
    <row r="468" spans="1:29" s="169" customFormat="1">
      <c r="A468" s="24">
        <v>2601</v>
      </c>
      <c r="B468" s="24" t="s">
        <v>482</v>
      </c>
      <c r="C468" s="57">
        <v>12.7</v>
      </c>
      <c r="D468" s="57">
        <v>26.5</v>
      </c>
      <c r="E468" s="57">
        <v>12.45</v>
      </c>
      <c r="F468" s="57">
        <v>25.95</v>
      </c>
      <c r="G468" s="57">
        <v>25.95</v>
      </c>
      <c r="H468" s="57">
        <v>26.5</v>
      </c>
      <c r="I468" s="57">
        <v>16.850000000000001</v>
      </c>
      <c r="J468" s="57">
        <v>16.95</v>
      </c>
      <c r="K468" s="57">
        <v>16.899999999999999</v>
      </c>
      <c r="L468" s="57">
        <v>18.55</v>
      </c>
      <c r="M468" s="57">
        <v>15</v>
      </c>
      <c r="N468" s="57">
        <v>17.399999999999999</v>
      </c>
      <c r="O468" s="57">
        <v>512149</v>
      </c>
      <c r="P468" s="57">
        <v>1125092</v>
      </c>
      <c r="Q468" s="57">
        <v>60.696300000000001</v>
      </c>
      <c r="R468" s="57">
        <v>58.244700000000002</v>
      </c>
      <c r="S468" s="57">
        <v>56.611499999999999</v>
      </c>
      <c r="T468" s="57">
        <v>57.700299999999999</v>
      </c>
      <c r="U468" s="77">
        <v>0.55636329196980239</v>
      </c>
      <c r="V468" s="24" t="s">
        <v>6219</v>
      </c>
      <c r="W468" s="216" t="s">
        <v>5960</v>
      </c>
      <c r="X468" s="216" t="s">
        <v>5961</v>
      </c>
      <c r="Y468" s="24" t="s">
        <v>5982</v>
      </c>
      <c r="Z468" s="24" t="s">
        <v>5964</v>
      </c>
      <c r="AA468" s="24" t="s">
        <v>5972</v>
      </c>
      <c r="AB468" s="24" t="s">
        <v>5991</v>
      </c>
      <c r="AC468" s="24" t="s">
        <v>5970</v>
      </c>
    </row>
    <row r="469" spans="1:29" s="169" customFormat="1">
      <c r="A469" s="24">
        <v>2603</v>
      </c>
      <c r="B469" s="24" t="s">
        <v>483</v>
      </c>
      <c r="C469" s="57">
        <v>101.5</v>
      </c>
      <c r="D469" s="57">
        <v>197</v>
      </c>
      <c r="E469" s="57">
        <v>98.2</v>
      </c>
      <c r="F469" s="57">
        <v>197</v>
      </c>
      <c r="G469" s="57">
        <v>204</v>
      </c>
      <c r="H469" s="57">
        <v>233</v>
      </c>
      <c r="I469" s="57">
        <v>116.5</v>
      </c>
      <c r="J469" s="57">
        <v>132</v>
      </c>
      <c r="K469" s="57">
        <v>133</v>
      </c>
      <c r="L469" s="57">
        <v>149</v>
      </c>
      <c r="M469" s="57">
        <v>121.5</v>
      </c>
      <c r="N469" s="57">
        <v>140</v>
      </c>
      <c r="O469" s="57">
        <v>5864976</v>
      </c>
      <c r="P469" s="57">
        <v>7194001</v>
      </c>
      <c r="Q469" s="57">
        <v>78.848500000000001</v>
      </c>
      <c r="R469" s="57">
        <v>82.300399999999996</v>
      </c>
      <c r="S469" s="57">
        <v>71.094800000000006</v>
      </c>
      <c r="T469" s="57">
        <v>78.565200000000004</v>
      </c>
      <c r="U469" s="77">
        <v>0.99642799604837418</v>
      </c>
      <c r="V469" s="24" t="s">
        <v>6123</v>
      </c>
      <c r="W469" s="216" t="s">
        <v>5967</v>
      </c>
      <c r="X469" s="216" t="s">
        <v>5989</v>
      </c>
      <c r="Y469" s="24" t="s">
        <v>6045</v>
      </c>
      <c r="Z469" s="24" t="s">
        <v>5964</v>
      </c>
      <c r="AA469" s="24" t="s">
        <v>6022</v>
      </c>
      <c r="AB469" s="24" t="s">
        <v>5991</v>
      </c>
      <c r="AC469" s="24" t="s">
        <v>5986</v>
      </c>
    </row>
    <row r="470" spans="1:29" s="169" customFormat="1">
      <c r="A470" s="24">
        <v>2605</v>
      </c>
      <c r="B470" s="24" t="s">
        <v>484</v>
      </c>
      <c r="C470" s="57">
        <v>26.2</v>
      </c>
      <c r="D470" s="57">
        <v>54.9</v>
      </c>
      <c r="E470" s="57">
        <v>24.8</v>
      </c>
      <c r="F470" s="57">
        <v>53.9</v>
      </c>
      <c r="G470" s="57">
        <v>55.9</v>
      </c>
      <c r="H470" s="57">
        <v>58.8</v>
      </c>
      <c r="I470" s="57">
        <v>36.65</v>
      </c>
      <c r="J470" s="57">
        <v>38.4</v>
      </c>
      <c r="K470" s="57">
        <v>38.4</v>
      </c>
      <c r="L470" s="57">
        <v>43.25</v>
      </c>
      <c r="M470" s="57">
        <v>32.6</v>
      </c>
      <c r="N470" s="57">
        <v>43.25</v>
      </c>
      <c r="O470" s="57">
        <v>394432</v>
      </c>
      <c r="P470" s="57">
        <v>806067</v>
      </c>
      <c r="Q470" s="57">
        <v>69.3553</v>
      </c>
      <c r="R470" s="57">
        <v>70.295599999999993</v>
      </c>
      <c r="S470" s="57">
        <v>67.585599999999999</v>
      </c>
      <c r="T470" s="57">
        <v>69.392300000000006</v>
      </c>
      <c r="U470" s="77">
        <v>0.59806883988000459</v>
      </c>
      <c r="V470" s="24" t="s">
        <v>6099</v>
      </c>
      <c r="W470" s="216" t="s">
        <v>5967</v>
      </c>
      <c r="X470" s="216" t="s">
        <v>5961</v>
      </c>
      <c r="Y470" s="24" t="s">
        <v>5982</v>
      </c>
      <c r="Z470" s="24" t="s">
        <v>5964</v>
      </c>
      <c r="AA470" s="24" t="s">
        <v>6045</v>
      </c>
      <c r="AB470" s="24" t="s">
        <v>5979</v>
      </c>
      <c r="AC470" s="24" t="s">
        <v>5970</v>
      </c>
    </row>
    <row r="471" spans="1:29" s="169" customFormat="1">
      <c r="A471" s="24">
        <v>2606</v>
      </c>
      <c r="B471" s="24" t="s">
        <v>485</v>
      </c>
      <c r="C471" s="57">
        <v>60.7</v>
      </c>
      <c r="D471" s="57">
        <v>90.6</v>
      </c>
      <c r="E471" s="57">
        <v>53.7</v>
      </c>
      <c r="F471" s="57">
        <v>89.1</v>
      </c>
      <c r="G471" s="57">
        <v>90.1</v>
      </c>
      <c r="H471" s="57">
        <v>96.4</v>
      </c>
      <c r="I471" s="57">
        <v>60.4</v>
      </c>
      <c r="J471" s="57">
        <v>62.6</v>
      </c>
      <c r="K471" s="57">
        <v>62.9</v>
      </c>
      <c r="L471" s="57">
        <v>75.900000000000006</v>
      </c>
      <c r="M471" s="57">
        <v>56.5</v>
      </c>
      <c r="N471" s="57">
        <v>72.8</v>
      </c>
      <c r="O471" s="57">
        <v>384846</v>
      </c>
      <c r="P471" s="57">
        <v>1332771</v>
      </c>
      <c r="Q471" s="57">
        <v>71.658500000000004</v>
      </c>
      <c r="R471" s="57">
        <v>73.779200000000003</v>
      </c>
      <c r="S471" s="57">
        <v>69.177400000000006</v>
      </c>
      <c r="T471" s="57">
        <v>72.2453</v>
      </c>
      <c r="U471" s="77">
        <v>0.3529243458428592</v>
      </c>
      <c r="V471" s="24" t="s">
        <v>6038</v>
      </c>
      <c r="W471" s="216" t="s">
        <v>5967</v>
      </c>
      <c r="X471" s="216" t="s">
        <v>5961</v>
      </c>
      <c r="Y471" s="24" t="s">
        <v>5982</v>
      </c>
      <c r="Z471" s="24" t="s">
        <v>5964</v>
      </c>
      <c r="AA471" s="24" t="s">
        <v>5982</v>
      </c>
      <c r="AB471" s="24" t="s">
        <v>5990</v>
      </c>
      <c r="AC471" s="24" t="s">
        <v>5991</v>
      </c>
    </row>
    <row r="472" spans="1:29" s="169" customFormat="1">
      <c r="A472" s="24">
        <v>2607</v>
      </c>
      <c r="B472" s="24" t="s">
        <v>486</v>
      </c>
      <c r="C472" s="57">
        <v>22.4</v>
      </c>
      <c r="D472" s="57">
        <v>49.6</v>
      </c>
      <c r="E472" s="57">
        <v>21.65</v>
      </c>
      <c r="F472" s="57">
        <v>49.6</v>
      </c>
      <c r="G472" s="57">
        <v>50</v>
      </c>
      <c r="H472" s="57">
        <v>52</v>
      </c>
      <c r="I472" s="57">
        <v>31.2</v>
      </c>
      <c r="J472" s="57">
        <v>32.15</v>
      </c>
      <c r="K472" s="57">
        <v>32.25</v>
      </c>
      <c r="L472" s="57">
        <v>38.700000000000003</v>
      </c>
      <c r="M472" s="57">
        <v>29.3</v>
      </c>
      <c r="N472" s="57">
        <v>36.35</v>
      </c>
      <c r="O472" s="57">
        <v>382117</v>
      </c>
      <c r="P472" s="57">
        <v>659026</v>
      </c>
      <c r="Q472" s="57">
        <v>67.353499999999997</v>
      </c>
      <c r="R472" s="57">
        <v>68.141599999999997</v>
      </c>
      <c r="S472" s="57">
        <v>63.963000000000001</v>
      </c>
      <c r="T472" s="57">
        <v>66.748699999999999</v>
      </c>
      <c r="U472" s="77">
        <v>0.70866989904630306</v>
      </c>
      <c r="V472" s="24" t="s">
        <v>6038</v>
      </c>
      <c r="W472" s="216" t="s">
        <v>5967</v>
      </c>
      <c r="X472" s="216" t="s">
        <v>5961</v>
      </c>
      <c r="Y472" s="24" t="s">
        <v>6045</v>
      </c>
      <c r="Z472" s="24" t="s">
        <v>5964</v>
      </c>
      <c r="AA472" s="24" t="s">
        <v>5982</v>
      </c>
      <c r="AB472" s="24" t="s">
        <v>5991</v>
      </c>
      <c r="AC472" s="24" t="s">
        <v>5991</v>
      </c>
    </row>
    <row r="473" spans="1:29" s="169" customFormat="1">
      <c r="A473" s="24">
        <v>2608</v>
      </c>
      <c r="B473" s="24" t="s">
        <v>5793</v>
      </c>
      <c r="C473" s="57">
        <v>71.400000000000006</v>
      </c>
      <c r="D473" s="57">
        <v>80.400000000000006</v>
      </c>
      <c r="E473" s="57">
        <v>59.6</v>
      </c>
      <c r="F473" s="57">
        <v>69.2</v>
      </c>
      <c r="G473" s="57">
        <v>70.599999999999994</v>
      </c>
      <c r="H473" s="57">
        <v>71.5</v>
      </c>
      <c r="I473" s="57">
        <v>55</v>
      </c>
      <c r="J473" s="57">
        <v>55</v>
      </c>
      <c r="K473" s="57">
        <v>55.2</v>
      </c>
      <c r="L473" s="57">
        <v>57.9</v>
      </c>
      <c r="M473" s="57">
        <v>46.8</v>
      </c>
      <c r="N473" s="57">
        <v>49.65</v>
      </c>
      <c r="O473" s="57">
        <v>26481</v>
      </c>
      <c r="P473" s="57">
        <v>120461</v>
      </c>
      <c r="Q473" s="57">
        <v>65.546999999999997</v>
      </c>
      <c r="R473" s="57">
        <v>72.820700000000002</v>
      </c>
      <c r="S473" s="57">
        <v>51.6601</v>
      </c>
      <c r="T473" s="57">
        <v>65.767200000000003</v>
      </c>
      <c r="U473" s="77">
        <v>0.26868170334520441</v>
      </c>
      <c r="V473" s="24" t="s">
        <v>5987</v>
      </c>
      <c r="W473" s="216" t="s">
        <v>5967</v>
      </c>
      <c r="X473" s="216" t="s">
        <v>5961</v>
      </c>
      <c r="Y473" s="24" t="s">
        <v>6073</v>
      </c>
      <c r="Z473" s="24" t="s">
        <v>6004</v>
      </c>
      <c r="AA473" s="24" t="s">
        <v>5964</v>
      </c>
      <c r="AB473" s="24" t="s">
        <v>5990</v>
      </c>
      <c r="AC473" s="24" t="s">
        <v>5991</v>
      </c>
    </row>
    <row r="474" spans="1:29" s="169" customFormat="1">
      <c r="A474" s="24">
        <v>2609</v>
      </c>
      <c r="B474" s="24" t="s">
        <v>488</v>
      </c>
      <c r="C474" s="57">
        <v>105.5</v>
      </c>
      <c r="D474" s="57">
        <v>182.5</v>
      </c>
      <c r="E474" s="57">
        <v>101</v>
      </c>
      <c r="F474" s="57">
        <v>182.5</v>
      </c>
      <c r="G474" s="57">
        <v>188</v>
      </c>
      <c r="H474" s="57">
        <v>234.5</v>
      </c>
      <c r="I474" s="57">
        <v>110.5</v>
      </c>
      <c r="J474" s="57">
        <v>117</v>
      </c>
      <c r="K474" s="57">
        <v>114.5</v>
      </c>
      <c r="L474" s="57">
        <v>144</v>
      </c>
      <c r="M474" s="57">
        <v>110</v>
      </c>
      <c r="N474" s="57">
        <v>134.5</v>
      </c>
      <c r="O474" s="57">
        <v>2848337</v>
      </c>
      <c r="P474" s="57">
        <v>8913935</v>
      </c>
      <c r="Q474" s="57">
        <v>77.816500000000005</v>
      </c>
      <c r="R474" s="57">
        <v>84.271699999999996</v>
      </c>
      <c r="S474" s="57">
        <v>70.1892</v>
      </c>
      <c r="T474" s="57">
        <v>79.577500000000001</v>
      </c>
      <c r="U474" s="77">
        <v>0.39054590119602373</v>
      </c>
      <c r="V474" s="24" t="s">
        <v>6220</v>
      </c>
      <c r="W474" s="216" t="s">
        <v>5967</v>
      </c>
      <c r="X474" s="216" t="s">
        <v>5989</v>
      </c>
      <c r="Y474" s="24" t="s">
        <v>6045</v>
      </c>
      <c r="Z474" s="24" t="s">
        <v>5964</v>
      </c>
      <c r="AA474" s="24" t="s">
        <v>5982</v>
      </c>
      <c r="AB474" s="24" t="s">
        <v>5991</v>
      </c>
      <c r="AC474" s="24" t="s">
        <v>5965</v>
      </c>
    </row>
    <row r="475" spans="1:29" s="169" customFormat="1">
      <c r="A475" s="24">
        <v>2610</v>
      </c>
      <c r="B475" s="24" t="s">
        <v>489</v>
      </c>
      <c r="C475" s="57">
        <v>17.850000000000001</v>
      </c>
      <c r="D475" s="57">
        <v>22.55</v>
      </c>
      <c r="E475" s="57">
        <v>17.399999999999999</v>
      </c>
      <c r="F475" s="57">
        <v>19.05</v>
      </c>
      <c r="G475" s="57">
        <v>19.399999999999999</v>
      </c>
      <c r="H475" s="57">
        <v>19.75</v>
      </c>
      <c r="I475" s="57">
        <v>17</v>
      </c>
      <c r="J475" s="57">
        <v>17.25</v>
      </c>
      <c r="K475" s="57">
        <v>17.25</v>
      </c>
      <c r="L475" s="57">
        <v>18.8</v>
      </c>
      <c r="M475" s="57">
        <v>16.2</v>
      </c>
      <c r="N475" s="57">
        <v>17</v>
      </c>
      <c r="O475" s="57">
        <v>1190231</v>
      </c>
      <c r="P475" s="57">
        <v>1438680</v>
      </c>
      <c r="Q475" s="57">
        <v>72.243499999999997</v>
      </c>
      <c r="R475" s="57">
        <v>76.948999999999998</v>
      </c>
      <c r="S475" s="57">
        <v>66.782300000000006</v>
      </c>
      <c r="T475" s="57">
        <v>73.560100000000006</v>
      </c>
      <c r="U475" s="77">
        <v>1.0111538200140251</v>
      </c>
      <c r="V475" s="24" t="s">
        <v>6101</v>
      </c>
      <c r="W475" s="216" t="s">
        <v>5967</v>
      </c>
      <c r="X475" s="216" t="s">
        <v>5961</v>
      </c>
      <c r="Y475" s="24" t="s">
        <v>5963</v>
      </c>
      <c r="Z475" s="24" t="s">
        <v>5964</v>
      </c>
      <c r="AA475" s="24" t="s">
        <v>5978</v>
      </c>
      <c r="AB475" s="24" t="s">
        <v>5976</v>
      </c>
      <c r="AC475" s="24" t="s">
        <v>5991</v>
      </c>
    </row>
    <row r="476" spans="1:29" s="169" customFormat="1">
      <c r="A476" s="24">
        <v>2611</v>
      </c>
      <c r="B476" s="24" t="s">
        <v>490</v>
      </c>
      <c r="C476" s="57">
        <v>17.600000000000001</v>
      </c>
      <c r="D476" s="57">
        <v>42.4</v>
      </c>
      <c r="E476" s="57">
        <v>16.25</v>
      </c>
      <c r="F476" s="57">
        <v>42.4</v>
      </c>
      <c r="G476" s="57">
        <v>42.4</v>
      </c>
      <c r="H476" s="57">
        <v>46</v>
      </c>
      <c r="I476" s="57">
        <v>27.55</v>
      </c>
      <c r="J476" s="57">
        <v>30.05</v>
      </c>
      <c r="K476" s="57">
        <v>32</v>
      </c>
      <c r="L476" s="57">
        <v>36.9</v>
      </c>
      <c r="M476" s="57">
        <v>24.3</v>
      </c>
      <c r="N476" s="57">
        <v>33.700000000000003</v>
      </c>
      <c r="O476" s="57">
        <v>210141</v>
      </c>
      <c r="P476" s="57">
        <v>336419</v>
      </c>
      <c r="Q476" s="57">
        <v>73.564499999999995</v>
      </c>
      <c r="R476" s="57">
        <v>72.457700000000003</v>
      </c>
      <c r="S476" s="57">
        <v>71.781999999999996</v>
      </c>
      <c r="T476" s="57">
        <v>72.232500000000002</v>
      </c>
      <c r="U476" s="77">
        <v>0.76344974570401791</v>
      </c>
      <c r="V476" s="24" t="s">
        <v>6083</v>
      </c>
      <c r="W476" s="216" t="s">
        <v>5960</v>
      </c>
      <c r="X476" s="216" t="s">
        <v>5961</v>
      </c>
      <c r="Y476" s="24" t="s">
        <v>6045</v>
      </c>
      <c r="Z476" s="24" t="s">
        <v>5964</v>
      </c>
      <c r="AA476" s="24" t="s">
        <v>5972</v>
      </c>
      <c r="AB476" s="24" t="s">
        <v>5991</v>
      </c>
      <c r="AC476" s="24" t="s">
        <v>5976</v>
      </c>
    </row>
    <row r="477" spans="1:29" s="169" customFormat="1">
      <c r="A477" s="24">
        <v>2612</v>
      </c>
      <c r="B477" s="24" t="s">
        <v>491</v>
      </c>
      <c r="C477" s="57">
        <v>44.7</v>
      </c>
      <c r="D477" s="57">
        <v>88.2</v>
      </c>
      <c r="E477" s="57">
        <v>41.85</v>
      </c>
      <c r="F477" s="57">
        <v>86.8</v>
      </c>
      <c r="G477" s="57">
        <v>90</v>
      </c>
      <c r="H477" s="57">
        <v>92.7</v>
      </c>
      <c r="I477" s="57">
        <v>57.8</v>
      </c>
      <c r="J477" s="57">
        <v>59</v>
      </c>
      <c r="K477" s="57">
        <v>59.5</v>
      </c>
      <c r="L477" s="57">
        <v>89.2</v>
      </c>
      <c r="M477" s="57">
        <v>57.5</v>
      </c>
      <c r="N477" s="57">
        <v>89.2</v>
      </c>
      <c r="O477" s="57">
        <v>317862</v>
      </c>
      <c r="P477" s="57">
        <v>243560</v>
      </c>
      <c r="Q477" s="57">
        <v>70.501800000000003</v>
      </c>
      <c r="R477" s="57">
        <v>72.233199999999997</v>
      </c>
      <c r="S477" s="57">
        <v>78.542400000000001</v>
      </c>
      <c r="T477" s="57">
        <v>74.336200000000005</v>
      </c>
      <c r="U477" s="77">
        <v>1.5950812941369685</v>
      </c>
      <c r="V477" s="24" t="s">
        <v>6038</v>
      </c>
      <c r="W477" s="216" t="s">
        <v>5981</v>
      </c>
      <c r="X477" s="216" t="s">
        <v>5989</v>
      </c>
      <c r="Y477" s="24" t="s">
        <v>5982</v>
      </c>
      <c r="Z477" s="24" t="s">
        <v>5964</v>
      </c>
      <c r="AA477" s="24" t="s">
        <v>6045</v>
      </c>
      <c r="AB477" s="24" t="s">
        <v>5979</v>
      </c>
      <c r="AC477" s="24" t="s">
        <v>5965</v>
      </c>
    </row>
    <row r="478" spans="1:29" s="169" customFormat="1">
      <c r="A478" s="24">
        <v>2613</v>
      </c>
      <c r="B478" s="24" t="s">
        <v>492</v>
      </c>
      <c r="C478" s="57">
        <v>27.2</v>
      </c>
      <c r="D478" s="57">
        <v>52.4</v>
      </c>
      <c r="E478" s="57">
        <v>25.2</v>
      </c>
      <c r="F478" s="57">
        <v>49.9</v>
      </c>
      <c r="G478" s="57">
        <v>49.9</v>
      </c>
      <c r="H478" s="57">
        <v>51</v>
      </c>
      <c r="I478" s="57">
        <v>33.049999999999997</v>
      </c>
      <c r="J478" s="57">
        <v>33.5</v>
      </c>
      <c r="K478" s="57">
        <v>33.799999999999997</v>
      </c>
      <c r="L478" s="57">
        <v>38.75</v>
      </c>
      <c r="M478" s="57">
        <v>29.8</v>
      </c>
      <c r="N478" s="57">
        <v>35.25</v>
      </c>
      <c r="O478" s="57">
        <v>49388</v>
      </c>
      <c r="P478" s="57">
        <v>77927</v>
      </c>
      <c r="Q478" s="57">
        <v>66.144000000000005</v>
      </c>
      <c r="R478" s="57">
        <v>66.822500000000005</v>
      </c>
      <c r="S478" s="57">
        <v>61.8949</v>
      </c>
      <c r="T478" s="57">
        <v>65.179900000000004</v>
      </c>
      <c r="U478" s="77">
        <v>0.77461099633132435</v>
      </c>
      <c r="V478" s="24" t="s">
        <v>6123</v>
      </c>
      <c r="W478" s="216" t="s">
        <v>5967</v>
      </c>
      <c r="X478" s="216" t="s">
        <v>5961</v>
      </c>
      <c r="Y478" s="24" t="s">
        <v>5982</v>
      </c>
      <c r="Z478" s="24" t="s">
        <v>5964</v>
      </c>
      <c r="AA478" s="24" t="s">
        <v>6022</v>
      </c>
      <c r="AB478" s="24" t="s">
        <v>5986</v>
      </c>
      <c r="AC478" s="24" t="s">
        <v>5986</v>
      </c>
    </row>
    <row r="479" spans="1:29" s="169" customFormat="1">
      <c r="A479" s="24">
        <v>2614</v>
      </c>
      <c r="B479" s="24" t="s">
        <v>493</v>
      </c>
      <c r="C479" s="57">
        <v>17.45</v>
      </c>
      <c r="D479" s="57">
        <v>43</v>
      </c>
      <c r="E479" s="57">
        <v>17.100000000000001</v>
      </c>
      <c r="F479" s="57">
        <v>43</v>
      </c>
      <c r="G479" s="57">
        <v>44</v>
      </c>
      <c r="H479" s="57">
        <v>71.3</v>
      </c>
      <c r="I479" s="57">
        <v>41.55</v>
      </c>
      <c r="J479" s="57">
        <v>46.3</v>
      </c>
      <c r="K479" s="57">
        <v>46.8</v>
      </c>
      <c r="L479" s="57">
        <v>48.25</v>
      </c>
      <c r="M479" s="57">
        <v>33.299999999999997</v>
      </c>
      <c r="N479" s="57">
        <v>33.450000000000003</v>
      </c>
      <c r="O479" s="57">
        <v>835345</v>
      </c>
      <c r="P479" s="57">
        <v>979410</v>
      </c>
      <c r="Q479" s="57">
        <v>70.322599999999994</v>
      </c>
      <c r="R479" s="57">
        <v>69.846000000000004</v>
      </c>
      <c r="S479" s="57">
        <v>58.041699999999999</v>
      </c>
      <c r="T479" s="57">
        <v>65.911199999999994</v>
      </c>
      <c r="U479" s="77">
        <v>1.0424410841447629</v>
      </c>
      <c r="V479" s="24" t="s">
        <v>6087</v>
      </c>
      <c r="W479" s="216" t="s">
        <v>5960</v>
      </c>
      <c r="X479" s="216" t="s">
        <v>5961</v>
      </c>
      <c r="Y479" s="24" t="s">
        <v>6045</v>
      </c>
      <c r="Z479" s="24" t="s">
        <v>5969</v>
      </c>
      <c r="AA479" s="24" t="s">
        <v>5964</v>
      </c>
      <c r="AB479" s="24" t="s">
        <v>5965</v>
      </c>
      <c r="AC479" s="24" t="s">
        <v>5979</v>
      </c>
    </row>
    <row r="480" spans="1:29" s="169" customFormat="1">
      <c r="A480" s="24">
        <v>2615</v>
      </c>
      <c r="B480" s="24" t="s">
        <v>494</v>
      </c>
      <c r="C480" s="57">
        <v>148</v>
      </c>
      <c r="D480" s="57">
        <v>323</v>
      </c>
      <c r="E480" s="57">
        <v>140</v>
      </c>
      <c r="F480" s="57">
        <v>321</v>
      </c>
      <c r="G480" s="57">
        <v>335.5</v>
      </c>
      <c r="H480" s="57">
        <v>353</v>
      </c>
      <c r="I480" s="57">
        <v>198</v>
      </c>
      <c r="J480" s="57">
        <v>223.5</v>
      </c>
      <c r="K480" s="57">
        <v>223.5</v>
      </c>
      <c r="L480" s="57">
        <v>259</v>
      </c>
      <c r="M480" s="57">
        <v>201</v>
      </c>
      <c r="N480" s="57">
        <v>244</v>
      </c>
      <c r="O480" s="57">
        <v>2044812</v>
      </c>
      <c r="P480" s="57">
        <v>3818499</v>
      </c>
      <c r="Q480" s="57">
        <v>81.315100000000001</v>
      </c>
      <c r="R480" s="57">
        <v>85.056600000000003</v>
      </c>
      <c r="S480" s="57">
        <v>76.052800000000005</v>
      </c>
      <c r="T480" s="57">
        <v>82.055300000000003</v>
      </c>
      <c r="U480" s="77">
        <v>0.65450185181838905</v>
      </c>
      <c r="V480" s="24" t="s">
        <v>6221</v>
      </c>
      <c r="W480" s="216" t="s">
        <v>5967</v>
      </c>
      <c r="X480" s="216" t="s">
        <v>5989</v>
      </c>
      <c r="Y480" s="24" t="s">
        <v>5982</v>
      </c>
      <c r="Z480" s="24" t="s">
        <v>5964</v>
      </c>
      <c r="AA480" s="24" t="s">
        <v>5982</v>
      </c>
      <c r="AB480" s="24" t="s">
        <v>5991</v>
      </c>
      <c r="AC480" s="24" t="s">
        <v>5986</v>
      </c>
    </row>
    <row r="481" spans="1:29" s="169" customFormat="1">
      <c r="A481" s="24">
        <v>2616</v>
      </c>
      <c r="B481" s="24" t="s">
        <v>495</v>
      </c>
      <c r="C481" s="57">
        <v>36.200000000000003</v>
      </c>
      <c r="D481" s="57">
        <v>39.950000000000003</v>
      </c>
      <c r="E481" s="57">
        <v>35.799999999999997</v>
      </c>
      <c r="F481" s="57">
        <v>38.700000000000003</v>
      </c>
      <c r="G481" s="57">
        <v>39.1</v>
      </c>
      <c r="H481" s="57">
        <v>39.25</v>
      </c>
      <c r="I481" s="57">
        <v>35.200000000000003</v>
      </c>
      <c r="J481" s="57">
        <v>35.65</v>
      </c>
      <c r="K481" s="57">
        <v>34.9</v>
      </c>
      <c r="L481" s="57">
        <v>35.65</v>
      </c>
      <c r="M481" s="57">
        <v>33.299999999999997</v>
      </c>
      <c r="N481" s="57">
        <v>34.5</v>
      </c>
      <c r="O481" s="57">
        <v>2819</v>
      </c>
      <c r="P481" s="57">
        <v>5494</v>
      </c>
      <c r="Q481" s="57">
        <v>73.712299999999999</v>
      </c>
      <c r="R481" s="57">
        <v>77.959800000000001</v>
      </c>
      <c r="S481" s="57">
        <v>62.176900000000003</v>
      </c>
      <c r="T481" s="57">
        <v>72.698800000000006</v>
      </c>
      <c r="U481" s="77">
        <v>0.62712858471868305</v>
      </c>
      <c r="V481" s="24" t="s">
        <v>6053</v>
      </c>
      <c r="W481" s="216" t="s">
        <v>5967</v>
      </c>
      <c r="X481" s="216" t="s">
        <v>5961</v>
      </c>
      <c r="Y481" s="24" t="s">
        <v>5982</v>
      </c>
      <c r="Z481" s="24" t="s">
        <v>5964</v>
      </c>
      <c r="AA481" s="24" t="s">
        <v>5975</v>
      </c>
      <c r="AB481" s="24" t="s">
        <v>5991</v>
      </c>
      <c r="AC481" s="24" t="s">
        <v>5970</v>
      </c>
    </row>
    <row r="482" spans="1:29" s="169" customFormat="1">
      <c r="A482" s="24">
        <v>2617</v>
      </c>
      <c r="B482" s="24" t="s">
        <v>496</v>
      </c>
      <c r="C482" s="57">
        <v>39.4</v>
      </c>
      <c r="D482" s="57">
        <v>65.5</v>
      </c>
      <c r="E482" s="57">
        <v>37.799999999999997</v>
      </c>
      <c r="F482" s="57">
        <v>65.5</v>
      </c>
      <c r="G482" s="57">
        <v>72</v>
      </c>
      <c r="H482" s="57">
        <v>78</v>
      </c>
      <c r="I482" s="57">
        <v>43.1</v>
      </c>
      <c r="J482" s="57">
        <v>44.5</v>
      </c>
      <c r="K482" s="57">
        <v>44.6</v>
      </c>
      <c r="L482" s="57">
        <v>57.3</v>
      </c>
      <c r="M482" s="57">
        <v>40.9</v>
      </c>
      <c r="N482" s="57">
        <v>53.5</v>
      </c>
      <c r="O482" s="57">
        <v>420028</v>
      </c>
      <c r="P482" s="57">
        <v>910486</v>
      </c>
      <c r="Q482" s="57">
        <v>69.718199999999996</v>
      </c>
      <c r="R482" s="57">
        <v>73.255099999999999</v>
      </c>
      <c r="S482" s="57">
        <v>66.324700000000007</v>
      </c>
      <c r="T482" s="57">
        <v>70.944999999999993</v>
      </c>
      <c r="U482" s="77">
        <v>0.56383904371462668</v>
      </c>
      <c r="V482" s="24" t="s">
        <v>6038</v>
      </c>
      <c r="W482" s="216" t="s">
        <v>5967</v>
      </c>
      <c r="X482" s="216" t="s">
        <v>5961</v>
      </c>
      <c r="Y482" s="24" t="s">
        <v>6045</v>
      </c>
      <c r="Z482" s="24" t="s">
        <v>5964</v>
      </c>
      <c r="AA482" s="24" t="s">
        <v>5982</v>
      </c>
      <c r="AB482" s="24" t="s">
        <v>5990</v>
      </c>
      <c r="AC482" s="24" t="s">
        <v>5990</v>
      </c>
    </row>
    <row r="483" spans="1:29" s="169" customFormat="1">
      <c r="A483" s="24">
        <v>2618</v>
      </c>
      <c r="B483" s="24" t="s">
        <v>497</v>
      </c>
      <c r="C483" s="57">
        <v>17.3</v>
      </c>
      <c r="D483" s="57">
        <v>23.8</v>
      </c>
      <c r="E483" s="57">
        <v>16.95</v>
      </c>
      <c r="F483" s="57">
        <v>20.149999999999999</v>
      </c>
      <c r="G483" s="57">
        <v>20.45</v>
      </c>
      <c r="H483" s="57">
        <v>21.45</v>
      </c>
      <c r="I483" s="57">
        <v>17.8</v>
      </c>
      <c r="J483" s="57">
        <v>18.25</v>
      </c>
      <c r="K483" s="57">
        <v>18.2</v>
      </c>
      <c r="L483" s="57">
        <v>20</v>
      </c>
      <c r="M483" s="57">
        <v>17.45</v>
      </c>
      <c r="N483" s="57">
        <v>18.649999999999999</v>
      </c>
      <c r="O483" s="57">
        <v>1028665</v>
      </c>
      <c r="P483" s="57">
        <v>1495145</v>
      </c>
      <c r="Q483" s="57">
        <v>67.538200000000003</v>
      </c>
      <c r="R483" s="57">
        <v>70.522999999999996</v>
      </c>
      <c r="S483" s="57">
        <v>63.933100000000003</v>
      </c>
      <c r="T483" s="57">
        <v>68.326400000000007</v>
      </c>
      <c r="U483" s="77">
        <v>0.8408931723827604</v>
      </c>
      <c r="V483" s="24" t="s">
        <v>6071</v>
      </c>
      <c r="W483" s="216" t="s">
        <v>5967</v>
      </c>
      <c r="X483" s="216" t="s">
        <v>5961</v>
      </c>
      <c r="Y483" s="24" t="s">
        <v>5982</v>
      </c>
      <c r="Z483" s="24" t="s">
        <v>5964</v>
      </c>
      <c r="AA483" s="24" t="s">
        <v>5963</v>
      </c>
      <c r="AB483" s="24" t="s">
        <v>5970</v>
      </c>
      <c r="AC483" s="24" t="s">
        <v>5991</v>
      </c>
    </row>
    <row r="484" spans="1:29" s="169" customFormat="1">
      <c r="A484" s="24">
        <v>2630</v>
      </c>
      <c r="B484" s="24" t="s">
        <v>2437</v>
      </c>
      <c r="C484" s="57">
        <v>17.399999999999999</v>
      </c>
      <c r="D484" s="57">
        <v>27.5</v>
      </c>
      <c r="E484" s="57">
        <v>17.3</v>
      </c>
      <c r="F484" s="57">
        <v>22.9</v>
      </c>
      <c r="G484" s="57">
        <v>22.85</v>
      </c>
      <c r="H484" s="57">
        <v>23.05</v>
      </c>
      <c r="I484" s="57">
        <v>18.2</v>
      </c>
      <c r="J484" s="57">
        <v>18.7</v>
      </c>
      <c r="K484" s="57">
        <v>18.7</v>
      </c>
      <c r="L484" s="57">
        <v>20.8</v>
      </c>
      <c r="M484" s="57">
        <v>17.649999999999999</v>
      </c>
      <c r="N484" s="57">
        <v>18.8</v>
      </c>
      <c r="O484" s="57">
        <v>13978</v>
      </c>
      <c r="P484" s="57">
        <v>25708</v>
      </c>
      <c r="Q484" s="57">
        <v>48.0764</v>
      </c>
      <c r="R484" s="57">
        <v>56.609900000000003</v>
      </c>
      <c r="S484" s="57">
        <v>43.414499999999997</v>
      </c>
      <c r="T484" s="57">
        <v>52.211399999999998</v>
      </c>
      <c r="U484" s="77">
        <v>0.66454886503120514</v>
      </c>
      <c r="V484" s="24" t="s">
        <v>6222</v>
      </c>
      <c r="W484" s="216" t="s">
        <v>5967</v>
      </c>
      <c r="X484" s="216" t="s">
        <v>5961</v>
      </c>
      <c r="Y484" s="24" t="s">
        <v>5982</v>
      </c>
      <c r="Z484" s="24" t="s">
        <v>5964</v>
      </c>
      <c r="AA484" s="24" t="s">
        <v>5969</v>
      </c>
      <c r="AB484" s="24" t="s">
        <v>5976</v>
      </c>
      <c r="AC484" s="24" t="s">
        <v>5991</v>
      </c>
    </row>
    <row r="485" spans="1:29" s="169" customFormat="1">
      <c r="A485" s="24">
        <v>2633</v>
      </c>
      <c r="B485" s="24" t="s">
        <v>498</v>
      </c>
      <c r="C485" s="57">
        <v>29.45</v>
      </c>
      <c r="D485" s="57">
        <v>30.35</v>
      </c>
      <c r="E485" s="57">
        <v>29</v>
      </c>
      <c r="F485" s="57">
        <v>29.9</v>
      </c>
      <c r="G485" s="57">
        <v>29.8</v>
      </c>
      <c r="H485" s="57">
        <v>31.1</v>
      </c>
      <c r="I485" s="57">
        <v>29.6</v>
      </c>
      <c r="J485" s="57">
        <v>30.35</v>
      </c>
      <c r="K485" s="57">
        <v>30.2</v>
      </c>
      <c r="L485" s="57">
        <v>30.5</v>
      </c>
      <c r="M485" s="57">
        <v>28.75</v>
      </c>
      <c r="N485" s="57">
        <v>29.8</v>
      </c>
      <c r="O485" s="57">
        <v>63301</v>
      </c>
      <c r="P485" s="57">
        <v>87489</v>
      </c>
      <c r="Q485" s="57">
        <v>48.071300000000001</v>
      </c>
      <c r="R485" s="57">
        <v>40.171900000000001</v>
      </c>
      <c r="S485" s="57">
        <v>52.047499999999999</v>
      </c>
      <c r="T485" s="57">
        <v>44.130400000000002</v>
      </c>
      <c r="U485" s="77">
        <v>0.88431561555039939</v>
      </c>
      <c r="V485" s="24" t="s">
        <v>6114</v>
      </c>
      <c r="W485" s="216" t="s">
        <v>6009</v>
      </c>
      <c r="X485" s="216" t="s">
        <v>5961</v>
      </c>
      <c r="Y485" s="24" t="s">
        <v>6022</v>
      </c>
      <c r="Z485" s="24" t="s">
        <v>6016</v>
      </c>
      <c r="AA485" s="24" t="s">
        <v>5975</v>
      </c>
      <c r="AB485" s="24" t="s">
        <v>5990</v>
      </c>
      <c r="AC485" s="24" t="s">
        <v>5976</v>
      </c>
    </row>
    <row r="486" spans="1:29" s="169" customFormat="1">
      <c r="A486" s="24">
        <v>2634</v>
      </c>
      <c r="B486" s="24" t="s">
        <v>499</v>
      </c>
      <c r="C486" s="57">
        <v>28.1</v>
      </c>
      <c r="D486" s="57">
        <v>30.65</v>
      </c>
      <c r="E486" s="57">
        <v>27.7</v>
      </c>
      <c r="F486" s="57">
        <v>29.15</v>
      </c>
      <c r="G486" s="57">
        <v>29.3</v>
      </c>
      <c r="H486" s="57">
        <v>30.15</v>
      </c>
      <c r="I486" s="57">
        <v>28.45</v>
      </c>
      <c r="J486" s="57">
        <v>29.8</v>
      </c>
      <c r="K486" s="57">
        <v>29.95</v>
      </c>
      <c r="L486" s="57">
        <v>31.2</v>
      </c>
      <c r="M486" s="57">
        <v>28.6</v>
      </c>
      <c r="N486" s="57">
        <v>29.3</v>
      </c>
      <c r="O486" s="57">
        <v>61517</v>
      </c>
      <c r="P486" s="57">
        <v>53257</v>
      </c>
      <c r="Q486" s="57">
        <v>53.2774</v>
      </c>
      <c r="R486" s="57">
        <v>47.1036</v>
      </c>
      <c r="S486" s="57">
        <v>54.816499999999998</v>
      </c>
      <c r="T486" s="57">
        <v>49.674599999999998</v>
      </c>
      <c r="U486" s="77">
        <v>1.4117852009021246</v>
      </c>
      <c r="V486" s="24" t="s">
        <v>6223</v>
      </c>
      <c r="W486" s="216" t="s">
        <v>6009</v>
      </c>
      <c r="X486" s="216" t="s">
        <v>5961</v>
      </c>
      <c r="Y486" s="24" t="s">
        <v>5982</v>
      </c>
      <c r="Z486" s="24" t="s">
        <v>6075</v>
      </c>
      <c r="AA486" s="24" t="s">
        <v>5984</v>
      </c>
      <c r="AB486" s="24" t="s">
        <v>5970</v>
      </c>
      <c r="AC486" s="24" t="s">
        <v>5991</v>
      </c>
    </row>
    <row r="487" spans="1:29" s="169" customFormat="1">
      <c r="A487" s="24">
        <v>2636</v>
      </c>
      <c r="B487" s="24" t="s">
        <v>500</v>
      </c>
      <c r="C487" s="57">
        <v>103</v>
      </c>
      <c r="D487" s="57">
        <v>261.5</v>
      </c>
      <c r="E487" s="57">
        <v>97.5</v>
      </c>
      <c r="F487" s="57">
        <v>260.5</v>
      </c>
      <c r="G487" s="57">
        <v>276</v>
      </c>
      <c r="H487" s="57">
        <v>321</v>
      </c>
      <c r="I487" s="57">
        <v>179.5</v>
      </c>
      <c r="J487" s="57">
        <v>183</v>
      </c>
      <c r="K487" s="57">
        <v>185</v>
      </c>
      <c r="L487" s="57">
        <v>197.5</v>
      </c>
      <c r="M487" s="57">
        <v>170.5</v>
      </c>
      <c r="N487" s="57">
        <v>180</v>
      </c>
      <c r="O487" s="57">
        <v>364232</v>
      </c>
      <c r="P487" s="57">
        <v>976952</v>
      </c>
      <c r="Q487" s="57">
        <v>81.367599999999996</v>
      </c>
      <c r="R487" s="57">
        <v>88.055700000000002</v>
      </c>
      <c r="S487" s="57">
        <v>71.136200000000002</v>
      </c>
      <c r="T487" s="57">
        <v>82.415800000000004</v>
      </c>
      <c r="U487" s="77">
        <v>0.4556748381132793</v>
      </c>
      <c r="V487" s="24" t="s">
        <v>6224</v>
      </c>
      <c r="W487" s="216" t="s">
        <v>5967</v>
      </c>
      <c r="X487" s="216" t="s">
        <v>5989</v>
      </c>
      <c r="Y487" s="24" t="s">
        <v>5982</v>
      </c>
      <c r="Z487" s="24" t="s">
        <v>5964</v>
      </c>
      <c r="AA487" s="24" t="s">
        <v>5974</v>
      </c>
      <c r="AB487" s="24" t="s">
        <v>5970</v>
      </c>
      <c r="AC487" s="24" t="s">
        <v>5986</v>
      </c>
    </row>
    <row r="488" spans="1:29" s="169" customFormat="1">
      <c r="A488" s="24">
        <v>2637</v>
      </c>
      <c r="B488" s="24" t="s">
        <v>501</v>
      </c>
      <c r="C488" s="57">
        <v>68</v>
      </c>
      <c r="D488" s="57">
        <v>112</v>
      </c>
      <c r="E488" s="57">
        <v>63.4</v>
      </c>
      <c r="F488" s="57">
        <v>110.5</v>
      </c>
      <c r="G488" s="57">
        <v>113.5</v>
      </c>
      <c r="H488" s="57">
        <v>121</v>
      </c>
      <c r="I488" s="57">
        <v>73</v>
      </c>
      <c r="J488" s="57">
        <v>78</v>
      </c>
      <c r="K488" s="57">
        <v>78.599999999999994</v>
      </c>
      <c r="L488" s="57">
        <v>94.1</v>
      </c>
      <c r="M488" s="57">
        <v>73.5</v>
      </c>
      <c r="N488" s="57">
        <v>87</v>
      </c>
      <c r="O488" s="57">
        <v>426411</v>
      </c>
      <c r="P488" s="57">
        <v>1163438</v>
      </c>
      <c r="Q488" s="57">
        <v>76.296099999999996</v>
      </c>
      <c r="R488" s="57">
        <v>74.593800000000002</v>
      </c>
      <c r="S488" s="57">
        <v>72.761099999999999</v>
      </c>
      <c r="T488" s="57">
        <v>73.982900000000001</v>
      </c>
      <c r="U488" s="77">
        <v>0.44795597186957964</v>
      </c>
      <c r="V488" s="24" t="s">
        <v>6038</v>
      </c>
      <c r="W488" s="216" t="s">
        <v>5960</v>
      </c>
      <c r="X488" s="216" t="s">
        <v>5961</v>
      </c>
      <c r="Y488" s="24" t="s">
        <v>5982</v>
      </c>
      <c r="Z488" s="24" t="s">
        <v>5964</v>
      </c>
      <c r="AA488" s="24" t="s">
        <v>5982</v>
      </c>
      <c r="AB488" s="24" t="s">
        <v>5991</v>
      </c>
      <c r="AC488" s="24" t="s">
        <v>5990</v>
      </c>
    </row>
    <row r="489" spans="1:29" s="169" customFormat="1">
      <c r="A489" s="24">
        <v>2640</v>
      </c>
      <c r="B489" s="24" t="s">
        <v>502</v>
      </c>
      <c r="C489" s="57">
        <v>80.8</v>
      </c>
      <c r="D489" s="57">
        <v>82</v>
      </c>
      <c r="E489" s="57">
        <v>78.5</v>
      </c>
      <c r="F489" s="57">
        <v>80.8</v>
      </c>
      <c r="G489" s="57">
        <v>81.099999999999994</v>
      </c>
      <c r="H489" s="57">
        <v>88.8</v>
      </c>
      <c r="I489" s="57">
        <v>80.400000000000006</v>
      </c>
      <c r="J489" s="57">
        <v>81.599999999999994</v>
      </c>
      <c r="K489" s="57">
        <v>81.599999999999994</v>
      </c>
      <c r="L489" s="57">
        <v>81.599999999999994</v>
      </c>
      <c r="M489" s="57">
        <v>74.5</v>
      </c>
      <c r="N489" s="57">
        <v>74.7</v>
      </c>
      <c r="O489" s="57">
        <v>841</v>
      </c>
      <c r="P489" s="57">
        <v>1810</v>
      </c>
      <c r="Q489" s="57">
        <v>46.6038</v>
      </c>
      <c r="R489" s="57">
        <v>44.071899999999999</v>
      </c>
      <c r="S489" s="57">
        <v>32.4298</v>
      </c>
      <c r="T489" s="57">
        <v>40.191200000000002</v>
      </c>
      <c r="U489" s="77">
        <v>0.56789441375076732</v>
      </c>
      <c r="V489" s="24" t="s">
        <v>6097</v>
      </c>
      <c r="W489" s="216" t="s">
        <v>5960</v>
      </c>
      <c r="X489" s="216" t="s">
        <v>5971</v>
      </c>
      <c r="Y489" s="24" t="s">
        <v>6061</v>
      </c>
      <c r="Z489" s="24" t="s">
        <v>5969</v>
      </c>
      <c r="AA489" s="24" t="s">
        <v>6024</v>
      </c>
      <c r="AB489" s="24" t="s">
        <v>5979</v>
      </c>
      <c r="AC489" s="24" t="s">
        <v>5979</v>
      </c>
    </row>
    <row r="490" spans="1:29" s="169" customFormat="1">
      <c r="A490" s="24">
        <v>2641</v>
      </c>
      <c r="B490" s="24" t="s">
        <v>503</v>
      </c>
      <c r="C490" s="57">
        <v>18.899999999999999</v>
      </c>
      <c r="D490" s="57">
        <v>41.25</v>
      </c>
      <c r="E490" s="57">
        <v>17.399999999999999</v>
      </c>
      <c r="F490" s="57">
        <v>36.4</v>
      </c>
      <c r="G490" s="57">
        <v>37</v>
      </c>
      <c r="H490" s="57">
        <v>43.85</v>
      </c>
      <c r="I490" s="57">
        <v>27.9</v>
      </c>
      <c r="J490" s="57">
        <v>31</v>
      </c>
      <c r="K490" s="57">
        <v>30.95</v>
      </c>
      <c r="L490" s="57">
        <v>36.200000000000003</v>
      </c>
      <c r="M490" s="57">
        <v>24.6</v>
      </c>
      <c r="N490" s="57">
        <v>33.049999999999997</v>
      </c>
      <c r="O490" s="57">
        <v>322713</v>
      </c>
      <c r="P490" s="57">
        <v>602961</v>
      </c>
      <c r="Q490" s="57">
        <v>73.067899999999995</v>
      </c>
      <c r="R490" s="57">
        <v>74.933899999999994</v>
      </c>
      <c r="S490" s="57">
        <v>71.932900000000004</v>
      </c>
      <c r="T490" s="57">
        <v>73.933499999999995</v>
      </c>
      <c r="U490" s="77">
        <v>0.65415010257711526</v>
      </c>
      <c r="V490" s="24" t="s">
        <v>6212</v>
      </c>
      <c r="W490" s="216" t="s">
        <v>5967</v>
      </c>
      <c r="X490" s="216" t="s">
        <v>5961</v>
      </c>
      <c r="Y490" s="24" t="s">
        <v>5982</v>
      </c>
      <c r="Z490" s="24" t="s">
        <v>5964</v>
      </c>
      <c r="AA490" s="24" t="s">
        <v>6075</v>
      </c>
      <c r="AB490" s="24" t="s">
        <v>5991</v>
      </c>
      <c r="AC490" s="24" t="s">
        <v>5970</v>
      </c>
    </row>
    <row r="491" spans="1:29" s="169" customFormat="1">
      <c r="A491" s="24">
        <v>2642</v>
      </c>
      <c r="B491" s="24" t="s">
        <v>504</v>
      </c>
      <c r="C491" s="57">
        <v>94</v>
      </c>
      <c r="D491" s="57">
        <v>146</v>
      </c>
      <c r="E491" s="57">
        <v>75</v>
      </c>
      <c r="F491" s="57">
        <v>139</v>
      </c>
      <c r="G491" s="57">
        <v>143</v>
      </c>
      <c r="H491" s="57">
        <v>152.5</v>
      </c>
      <c r="I491" s="57">
        <v>86.4</v>
      </c>
      <c r="J491" s="57">
        <v>87.8</v>
      </c>
      <c r="K491" s="57">
        <v>87.5</v>
      </c>
      <c r="L491" s="57">
        <v>90.5</v>
      </c>
      <c r="M491" s="57">
        <v>77.099999999999994</v>
      </c>
      <c r="N491" s="57">
        <v>82</v>
      </c>
      <c r="O491" s="57">
        <v>33252</v>
      </c>
      <c r="P491" s="57">
        <v>225160</v>
      </c>
      <c r="Q491" s="57">
        <v>67.643799999999999</v>
      </c>
      <c r="R491" s="57">
        <v>64.8249</v>
      </c>
      <c r="S491" s="57">
        <v>59.0717</v>
      </c>
      <c r="T491" s="57">
        <v>62.907200000000003</v>
      </c>
      <c r="U491" s="77">
        <v>0.18049979273997749</v>
      </c>
      <c r="V491" s="24" t="s">
        <v>6005</v>
      </c>
      <c r="W491" s="216" t="s">
        <v>5960</v>
      </c>
      <c r="X491" s="216" t="s">
        <v>5961</v>
      </c>
      <c r="Y491" s="24" t="s">
        <v>5982</v>
      </c>
      <c r="Z491" s="24" t="s">
        <v>5964</v>
      </c>
      <c r="AA491" s="24" t="s">
        <v>5964</v>
      </c>
      <c r="AB491" s="24" t="s">
        <v>5990</v>
      </c>
      <c r="AC491" s="24" t="s">
        <v>5986</v>
      </c>
    </row>
    <row r="492" spans="1:29" s="169" customFormat="1">
      <c r="A492" s="24">
        <v>2643</v>
      </c>
      <c r="B492" s="24" t="s">
        <v>505</v>
      </c>
      <c r="C492" s="57">
        <v>65.099999999999994</v>
      </c>
      <c r="D492" s="57">
        <v>125</v>
      </c>
      <c r="E492" s="57">
        <v>63</v>
      </c>
      <c r="F492" s="57">
        <v>115</v>
      </c>
      <c r="G492" s="57">
        <v>117</v>
      </c>
      <c r="H492" s="57">
        <v>132</v>
      </c>
      <c r="I492" s="57">
        <v>86</v>
      </c>
      <c r="J492" s="57">
        <v>88.4</v>
      </c>
      <c r="K492" s="57">
        <v>88.5</v>
      </c>
      <c r="L492" s="57">
        <v>96.1</v>
      </c>
      <c r="M492" s="57">
        <v>74</v>
      </c>
      <c r="N492" s="57">
        <v>83.7</v>
      </c>
      <c r="O492" s="57">
        <v>15455</v>
      </c>
      <c r="P492" s="57">
        <v>49590</v>
      </c>
      <c r="Q492" s="57">
        <v>62.247999999999998</v>
      </c>
      <c r="R492" s="57">
        <v>65.484800000000007</v>
      </c>
      <c r="S492" s="57">
        <v>55.028799999999997</v>
      </c>
      <c r="T492" s="57">
        <v>61.999499999999998</v>
      </c>
      <c r="U492" s="77">
        <v>0.38091237032555847</v>
      </c>
      <c r="V492" s="24" t="s">
        <v>6225</v>
      </c>
      <c r="W492" s="216" t="s">
        <v>5967</v>
      </c>
      <c r="X492" s="216" t="s">
        <v>5961</v>
      </c>
      <c r="Y492" s="24" t="s">
        <v>5982</v>
      </c>
      <c r="Z492" s="24" t="s">
        <v>5964</v>
      </c>
      <c r="AA492" s="24" t="s">
        <v>5974</v>
      </c>
      <c r="AB492" s="24" t="s">
        <v>5991</v>
      </c>
      <c r="AC492" s="24" t="s">
        <v>5986</v>
      </c>
    </row>
    <row r="493" spans="1:29" s="169" customFormat="1">
      <c r="A493" s="24">
        <v>2701</v>
      </c>
      <c r="B493" s="24" t="s">
        <v>506</v>
      </c>
      <c r="C493" s="57">
        <v>11.9</v>
      </c>
      <c r="D493" s="57">
        <v>13.45</v>
      </c>
      <c r="E493" s="57">
        <v>11.8</v>
      </c>
      <c r="F493" s="57">
        <v>12.6</v>
      </c>
      <c r="G493" s="57">
        <v>12.6</v>
      </c>
      <c r="H493" s="57">
        <v>13.4</v>
      </c>
      <c r="I493" s="57">
        <v>12.25</v>
      </c>
      <c r="J493" s="57">
        <v>12.35</v>
      </c>
      <c r="K493" s="57">
        <v>12.4</v>
      </c>
      <c r="L493" s="57">
        <v>12.4</v>
      </c>
      <c r="M493" s="57">
        <v>11.65</v>
      </c>
      <c r="N493" s="57">
        <v>11.85</v>
      </c>
      <c r="O493" s="57">
        <v>1225</v>
      </c>
      <c r="P493" s="57">
        <v>7581</v>
      </c>
      <c r="Q493" s="57">
        <v>54.506799999999998</v>
      </c>
      <c r="R493" s="57">
        <v>51.990400000000001</v>
      </c>
      <c r="S493" s="57">
        <v>48.459099999999999</v>
      </c>
      <c r="T493" s="57">
        <v>50.813299999999998</v>
      </c>
      <c r="U493" s="77">
        <v>0.19749666564070997</v>
      </c>
      <c r="V493" s="24" t="s">
        <v>6023</v>
      </c>
      <c r="W493" s="216" t="s">
        <v>5960</v>
      </c>
      <c r="X493" s="216" t="s">
        <v>5961</v>
      </c>
      <c r="Y493" s="24" t="s">
        <v>5982</v>
      </c>
      <c r="Z493" s="24" t="s">
        <v>6000</v>
      </c>
      <c r="AA493" s="24" t="s">
        <v>6024</v>
      </c>
      <c r="AB493" s="24" t="s">
        <v>5979</v>
      </c>
      <c r="AC493" s="24" t="s">
        <v>5991</v>
      </c>
    </row>
    <row r="494" spans="1:29" s="169" customFormat="1">
      <c r="A494" s="24">
        <v>2702</v>
      </c>
      <c r="B494" s="24" t="s">
        <v>507</v>
      </c>
      <c r="C494" s="57">
        <v>18.5</v>
      </c>
      <c r="D494" s="57">
        <v>31</v>
      </c>
      <c r="E494" s="57">
        <v>18.399999999999999</v>
      </c>
      <c r="F494" s="57">
        <v>25.4</v>
      </c>
      <c r="G494" s="57">
        <v>25.3</v>
      </c>
      <c r="H494" s="57">
        <v>31.65</v>
      </c>
      <c r="I494" s="57">
        <v>24</v>
      </c>
      <c r="J494" s="57">
        <v>24.9</v>
      </c>
      <c r="K494" s="57">
        <v>24.65</v>
      </c>
      <c r="L494" s="57">
        <v>25.7</v>
      </c>
      <c r="M494" s="57">
        <v>22.35</v>
      </c>
      <c r="N494" s="57">
        <v>25.45</v>
      </c>
      <c r="O494" s="57">
        <v>4442</v>
      </c>
      <c r="P494" s="57">
        <v>28198</v>
      </c>
      <c r="Q494" s="57">
        <v>60.432299999999998</v>
      </c>
      <c r="R494" s="57">
        <v>55.276800000000001</v>
      </c>
      <c r="S494" s="57">
        <v>61.356400000000001</v>
      </c>
      <c r="T494" s="57">
        <v>57.3033</v>
      </c>
      <c r="U494" s="77">
        <v>0.19253532559440778</v>
      </c>
      <c r="V494" s="24" t="s">
        <v>6226</v>
      </c>
      <c r="W494" s="216" t="s">
        <v>6009</v>
      </c>
      <c r="X494" s="216" t="s">
        <v>5961</v>
      </c>
      <c r="Y494" s="24" t="s">
        <v>5982</v>
      </c>
      <c r="Z494" s="24" t="s">
        <v>5978</v>
      </c>
      <c r="AA494" s="24" t="s">
        <v>6075</v>
      </c>
      <c r="AB494" s="24" t="s">
        <v>5965</v>
      </c>
      <c r="AC494" s="24" t="s">
        <v>5996</v>
      </c>
    </row>
    <row r="495" spans="1:29" s="169" customFormat="1">
      <c r="A495" s="24">
        <v>2704</v>
      </c>
      <c r="B495" s="24" t="s">
        <v>508</v>
      </c>
      <c r="C495" s="57">
        <v>28.05</v>
      </c>
      <c r="D495" s="57">
        <v>31.75</v>
      </c>
      <c r="E495" s="57">
        <v>27.5</v>
      </c>
      <c r="F495" s="57">
        <v>28</v>
      </c>
      <c r="G495" s="57">
        <v>28.7</v>
      </c>
      <c r="H495" s="57">
        <v>30.8</v>
      </c>
      <c r="I495" s="57">
        <v>28.05</v>
      </c>
      <c r="J495" s="57">
        <v>28.25</v>
      </c>
      <c r="K495" s="57">
        <v>28.55</v>
      </c>
      <c r="L495" s="57">
        <v>28.75</v>
      </c>
      <c r="M495" s="57">
        <v>26.65</v>
      </c>
      <c r="N495" s="57">
        <v>27.9</v>
      </c>
      <c r="O495" s="57">
        <v>1739</v>
      </c>
      <c r="P495" s="57">
        <v>5237</v>
      </c>
      <c r="Q495" s="57">
        <v>38.639099999999999</v>
      </c>
      <c r="R495" s="57">
        <v>44.185000000000002</v>
      </c>
      <c r="S495" s="57">
        <v>38.393799999999999</v>
      </c>
      <c r="T495" s="57">
        <v>42.254600000000003</v>
      </c>
      <c r="U495" s="77">
        <v>0.40585152653130507</v>
      </c>
      <c r="V495" s="24" t="s">
        <v>5973</v>
      </c>
      <c r="W495" s="216" t="s">
        <v>5967</v>
      </c>
      <c r="X495" s="216" t="s">
        <v>5971</v>
      </c>
      <c r="Y495" s="24" t="s">
        <v>5978</v>
      </c>
      <c r="Z495" s="24" t="s">
        <v>6000</v>
      </c>
      <c r="AA495" s="24" t="s">
        <v>5975</v>
      </c>
      <c r="AB495" s="24" t="s">
        <v>5965</v>
      </c>
      <c r="AC495" s="24" t="s">
        <v>5976</v>
      </c>
    </row>
    <row r="496" spans="1:29" s="169" customFormat="1">
      <c r="A496" s="24">
        <v>2705</v>
      </c>
      <c r="B496" s="24" t="s">
        <v>509</v>
      </c>
      <c r="C496" s="57">
        <v>17.149999999999999</v>
      </c>
      <c r="D496" s="57">
        <v>19.399999999999999</v>
      </c>
      <c r="E496" s="57">
        <v>16.75</v>
      </c>
      <c r="F496" s="57">
        <v>18.100000000000001</v>
      </c>
      <c r="G496" s="57">
        <v>18.100000000000001</v>
      </c>
      <c r="H496" s="57">
        <v>21.15</v>
      </c>
      <c r="I496" s="57">
        <v>17.899999999999999</v>
      </c>
      <c r="J496" s="57">
        <v>18.100000000000001</v>
      </c>
      <c r="K496" s="57">
        <v>18</v>
      </c>
      <c r="L496" s="57">
        <v>18.850000000000001</v>
      </c>
      <c r="M496" s="57">
        <v>17.350000000000001</v>
      </c>
      <c r="N496" s="57">
        <v>18</v>
      </c>
      <c r="O496" s="57">
        <v>2875</v>
      </c>
      <c r="P496" s="57">
        <v>17128</v>
      </c>
      <c r="Q496" s="57">
        <v>49.508299999999998</v>
      </c>
      <c r="R496" s="57">
        <v>60.023600000000002</v>
      </c>
      <c r="S496" s="57">
        <v>47.061700000000002</v>
      </c>
      <c r="T496" s="57">
        <v>55.703000000000003</v>
      </c>
      <c r="U496" s="77">
        <v>0.20515465255072918</v>
      </c>
      <c r="V496" s="24" t="s">
        <v>6181</v>
      </c>
      <c r="W496" s="216" t="s">
        <v>5967</v>
      </c>
      <c r="X496" s="216" t="s">
        <v>5961</v>
      </c>
      <c r="Y496" s="24" t="s">
        <v>5982</v>
      </c>
      <c r="Z496" s="24" t="s">
        <v>6164</v>
      </c>
      <c r="AA496" s="24" t="s">
        <v>5985</v>
      </c>
      <c r="AB496" s="24" t="s">
        <v>5976</v>
      </c>
      <c r="AC496" s="24" t="s">
        <v>5986</v>
      </c>
    </row>
    <row r="497" spans="1:29" s="169" customFormat="1">
      <c r="A497" s="24">
        <v>2706</v>
      </c>
      <c r="B497" s="24" t="s">
        <v>510</v>
      </c>
      <c r="C497" s="57">
        <v>13.9</v>
      </c>
      <c r="D497" s="57">
        <v>17.100000000000001</v>
      </c>
      <c r="E497" s="57">
        <v>13.75</v>
      </c>
      <c r="F497" s="57">
        <v>15.05</v>
      </c>
      <c r="G497" s="57">
        <v>15</v>
      </c>
      <c r="H497" s="57">
        <v>16.7</v>
      </c>
      <c r="I497" s="57">
        <v>14.25</v>
      </c>
      <c r="J497" s="57">
        <v>14.4</v>
      </c>
      <c r="K497" s="57">
        <v>14.55</v>
      </c>
      <c r="L497" s="57">
        <v>14.55</v>
      </c>
      <c r="M497" s="57">
        <v>13.3</v>
      </c>
      <c r="N497" s="57">
        <v>13.65</v>
      </c>
      <c r="O497" s="57">
        <v>6541</v>
      </c>
      <c r="P497" s="57">
        <v>52544</v>
      </c>
      <c r="Q497" s="57">
        <v>54.257800000000003</v>
      </c>
      <c r="R497" s="57">
        <v>59.581800000000001</v>
      </c>
      <c r="S497" s="57">
        <v>44.230499999999999</v>
      </c>
      <c r="T497" s="57">
        <v>54.464700000000001</v>
      </c>
      <c r="U497" s="77">
        <v>0.1521497327107863</v>
      </c>
      <c r="V497" s="24" t="s">
        <v>6023</v>
      </c>
      <c r="W497" s="216" t="s">
        <v>5967</v>
      </c>
      <c r="X497" s="216" t="s">
        <v>5961</v>
      </c>
      <c r="Y497" s="24" t="s">
        <v>5963</v>
      </c>
      <c r="Z497" s="24" t="s">
        <v>6000</v>
      </c>
      <c r="AA497" s="24" t="s">
        <v>6024</v>
      </c>
      <c r="AB497" s="24" t="s">
        <v>5979</v>
      </c>
      <c r="AC497" s="24" t="s">
        <v>5991</v>
      </c>
    </row>
    <row r="498" spans="1:29" s="169" customFormat="1">
      <c r="A498" s="24">
        <v>2707</v>
      </c>
      <c r="B498" s="24" t="s">
        <v>511</v>
      </c>
      <c r="C498" s="57">
        <v>140.5</v>
      </c>
      <c r="D498" s="57">
        <v>152</v>
      </c>
      <c r="E498" s="57">
        <v>139.5</v>
      </c>
      <c r="F498" s="57">
        <v>146</v>
      </c>
      <c r="G498" s="57">
        <v>146</v>
      </c>
      <c r="H498" s="57">
        <v>158</v>
      </c>
      <c r="I498" s="57">
        <v>144</v>
      </c>
      <c r="J498" s="57">
        <v>151</v>
      </c>
      <c r="K498" s="57">
        <v>153</v>
      </c>
      <c r="L498" s="57">
        <v>153</v>
      </c>
      <c r="M498" s="57">
        <v>138</v>
      </c>
      <c r="N498" s="57">
        <v>142</v>
      </c>
      <c r="O498" s="57">
        <v>4084</v>
      </c>
      <c r="P498" s="57">
        <v>12548</v>
      </c>
      <c r="Q498" s="57">
        <v>60.463900000000002</v>
      </c>
      <c r="R498" s="57">
        <v>56.734699999999997</v>
      </c>
      <c r="S498" s="57">
        <v>55.864800000000002</v>
      </c>
      <c r="T498" s="57">
        <v>56.444699999999997</v>
      </c>
      <c r="U498" s="77">
        <v>0.39779690433181031</v>
      </c>
      <c r="V498" s="24" t="s">
        <v>6023</v>
      </c>
      <c r="W498" s="216" t="s">
        <v>5960</v>
      </c>
      <c r="X498" s="216" t="s">
        <v>5961</v>
      </c>
      <c r="Y498" s="24" t="s">
        <v>5982</v>
      </c>
      <c r="Z498" s="24" t="s">
        <v>6010</v>
      </c>
      <c r="AA498" s="24" t="s">
        <v>6024</v>
      </c>
      <c r="AB498" s="24" t="s">
        <v>5979</v>
      </c>
      <c r="AC498" s="24" t="s">
        <v>5991</v>
      </c>
    </row>
    <row r="499" spans="1:29" s="169" customFormat="1">
      <c r="A499" s="24">
        <v>2712</v>
      </c>
      <c r="B499" s="24" t="s">
        <v>512</v>
      </c>
      <c r="C499" s="57">
        <v>33.15</v>
      </c>
      <c r="D499" s="57">
        <v>37.799999999999997</v>
      </c>
      <c r="E499" s="57">
        <v>33.15</v>
      </c>
      <c r="F499" s="57">
        <v>37.049999999999997</v>
      </c>
      <c r="G499" s="57">
        <v>37.5</v>
      </c>
      <c r="H499" s="57">
        <v>46.95</v>
      </c>
      <c r="I499" s="57">
        <v>37.5</v>
      </c>
      <c r="J499" s="57">
        <v>38.9</v>
      </c>
      <c r="K499" s="57">
        <v>37.799999999999997</v>
      </c>
      <c r="L499" s="57">
        <v>38.9</v>
      </c>
      <c r="M499" s="57">
        <v>36.049999999999997</v>
      </c>
      <c r="N499" s="57">
        <v>37.5</v>
      </c>
      <c r="O499" s="57">
        <v>273</v>
      </c>
      <c r="P499" s="57">
        <v>2448</v>
      </c>
      <c r="Q499" s="57">
        <v>32.372</v>
      </c>
      <c r="R499" s="57">
        <v>31.404699999999998</v>
      </c>
      <c r="S499" s="57">
        <v>34.135399999999997</v>
      </c>
      <c r="T499" s="57">
        <v>32.314999999999998</v>
      </c>
      <c r="U499" s="77">
        <v>0.13630174291938998</v>
      </c>
      <c r="V499" s="24" t="s">
        <v>5992</v>
      </c>
      <c r="W499" s="216" t="s">
        <v>6009</v>
      </c>
      <c r="X499" s="216" t="s">
        <v>5971</v>
      </c>
      <c r="Y499" s="24" t="s">
        <v>6013</v>
      </c>
      <c r="Z499" s="24" t="s">
        <v>6227</v>
      </c>
      <c r="AA499" s="24" t="s">
        <v>5994</v>
      </c>
      <c r="AB499" s="24" t="s">
        <v>5986</v>
      </c>
      <c r="AC499" s="24" t="s">
        <v>5970</v>
      </c>
    </row>
    <row r="500" spans="1:29" s="169" customFormat="1">
      <c r="A500" s="24">
        <v>2718</v>
      </c>
      <c r="B500" s="24" t="s">
        <v>513</v>
      </c>
      <c r="C500" s="57"/>
      <c r="D500" s="57">
        <v>31.2</v>
      </c>
      <c r="E500" s="57">
        <v>26</v>
      </c>
      <c r="F500" s="57">
        <v>26</v>
      </c>
      <c r="G500" s="57">
        <v>25.85</v>
      </c>
      <c r="H500" s="57">
        <v>30.5</v>
      </c>
      <c r="I500" s="57">
        <v>25.5</v>
      </c>
      <c r="J500" s="57"/>
      <c r="K500" s="57"/>
      <c r="L500" s="57">
        <v>29.5</v>
      </c>
      <c r="M500" s="57">
        <v>27.5</v>
      </c>
      <c r="N500" s="57">
        <v>27.9</v>
      </c>
      <c r="O500" s="57">
        <v>83</v>
      </c>
      <c r="P500" s="57">
        <v>116</v>
      </c>
      <c r="Q500" s="57"/>
      <c r="R500" s="57"/>
      <c r="S500" s="57"/>
      <c r="T500" s="57"/>
      <c r="U500" s="77">
        <v>0.87452107279693481</v>
      </c>
      <c r="V500" s="24" t="s">
        <v>6228</v>
      </c>
      <c r="W500" s="216" t="s">
        <v>5993</v>
      </c>
      <c r="X500" s="216" t="s">
        <v>5993</v>
      </c>
      <c r="Y500" s="24" t="s">
        <v>6227</v>
      </c>
      <c r="Z500" s="24" t="s">
        <v>5978</v>
      </c>
      <c r="AA500" s="24" t="s">
        <v>5969</v>
      </c>
      <c r="AB500" s="24" t="s">
        <v>6033</v>
      </c>
      <c r="AC500" s="24" t="s">
        <v>5990</v>
      </c>
    </row>
    <row r="501" spans="1:29" s="169" customFormat="1">
      <c r="A501" s="24">
        <v>2722</v>
      </c>
      <c r="B501" s="24" t="s">
        <v>515</v>
      </c>
      <c r="C501" s="57">
        <v>29.5</v>
      </c>
      <c r="D501" s="57">
        <v>33.15</v>
      </c>
      <c r="E501" s="57">
        <v>28.3</v>
      </c>
      <c r="F501" s="57">
        <v>30.25</v>
      </c>
      <c r="G501" s="57">
        <v>30.8</v>
      </c>
      <c r="H501" s="57">
        <v>39.9</v>
      </c>
      <c r="I501" s="57">
        <v>30.8</v>
      </c>
      <c r="J501" s="57">
        <v>34.15</v>
      </c>
      <c r="K501" s="57">
        <v>34.15</v>
      </c>
      <c r="L501" s="57">
        <v>34.25</v>
      </c>
      <c r="M501" s="57">
        <v>29.05</v>
      </c>
      <c r="N501" s="57">
        <v>30.6</v>
      </c>
      <c r="O501" s="57">
        <v>607</v>
      </c>
      <c r="P501" s="57">
        <v>7390</v>
      </c>
      <c r="Q501" s="57">
        <v>59.433199999999999</v>
      </c>
      <c r="R501" s="57">
        <v>53.918999999999997</v>
      </c>
      <c r="S501" s="57">
        <v>53.147199999999998</v>
      </c>
      <c r="T501" s="57">
        <v>53.661700000000003</v>
      </c>
      <c r="U501" s="77">
        <v>0.10039091865884828</v>
      </c>
      <c r="V501" s="24" t="s">
        <v>6050</v>
      </c>
      <c r="W501" s="216" t="s">
        <v>5960</v>
      </c>
      <c r="X501" s="216" t="s">
        <v>5961</v>
      </c>
      <c r="Y501" s="24" t="s">
        <v>5963</v>
      </c>
      <c r="Z501" s="24" t="s">
        <v>6013</v>
      </c>
      <c r="AA501" s="24" t="s">
        <v>5964</v>
      </c>
      <c r="AB501" s="24" t="s">
        <v>5979</v>
      </c>
      <c r="AC501" s="24" t="s">
        <v>5991</v>
      </c>
    </row>
    <row r="502" spans="1:29" s="169" customFormat="1">
      <c r="A502" s="24">
        <v>2723</v>
      </c>
      <c r="B502" s="24" t="s">
        <v>516</v>
      </c>
      <c r="C502" s="57">
        <v>167</v>
      </c>
      <c r="D502" s="57">
        <v>185</v>
      </c>
      <c r="E502" s="57">
        <v>167</v>
      </c>
      <c r="F502" s="57">
        <v>170.5</v>
      </c>
      <c r="G502" s="57">
        <v>172.5</v>
      </c>
      <c r="H502" s="57">
        <v>178</v>
      </c>
      <c r="I502" s="57">
        <v>145</v>
      </c>
      <c r="J502" s="57">
        <v>146.5</v>
      </c>
      <c r="K502" s="57">
        <v>150</v>
      </c>
      <c r="L502" s="57">
        <v>150</v>
      </c>
      <c r="M502" s="57">
        <v>121</v>
      </c>
      <c r="N502" s="57">
        <v>140.5</v>
      </c>
      <c r="O502" s="57">
        <v>23758</v>
      </c>
      <c r="P502" s="57">
        <v>16040</v>
      </c>
      <c r="Q502" s="57">
        <v>69.642399999999995</v>
      </c>
      <c r="R502" s="57">
        <v>74.368099999999998</v>
      </c>
      <c r="S502" s="57">
        <v>55.648099999999999</v>
      </c>
      <c r="T502" s="57">
        <v>68.128100000000003</v>
      </c>
      <c r="U502" s="77">
        <v>1.8103214186755334</v>
      </c>
      <c r="V502" s="24" t="s">
        <v>6059</v>
      </c>
      <c r="W502" s="216" t="s">
        <v>5967</v>
      </c>
      <c r="X502" s="216" t="s">
        <v>5961</v>
      </c>
      <c r="Y502" s="24" t="s">
        <v>6090</v>
      </c>
      <c r="Z502" s="24" t="s">
        <v>5964</v>
      </c>
      <c r="AA502" s="24" t="s">
        <v>6060</v>
      </c>
      <c r="AB502" s="24" t="s">
        <v>5979</v>
      </c>
      <c r="AC502" s="24" t="s">
        <v>5996</v>
      </c>
    </row>
    <row r="503" spans="1:29" s="169" customFormat="1">
      <c r="A503" s="24">
        <v>2726</v>
      </c>
      <c r="B503" s="24" t="s">
        <v>518</v>
      </c>
      <c r="C503" s="57">
        <v>70.400000000000006</v>
      </c>
      <c r="D503" s="57">
        <v>75</v>
      </c>
      <c r="E503" s="57">
        <v>69.900000000000006</v>
      </c>
      <c r="F503" s="57">
        <v>70.8</v>
      </c>
      <c r="G503" s="57">
        <v>70.3</v>
      </c>
      <c r="H503" s="57">
        <v>71.5</v>
      </c>
      <c r="I503" s="57">
        <v>66</v>
      </c>
      <c r="J503" s="57">
        <v>66.900000000000006</v>
      </c>
      <c r="K503" s="57">
        <v>66.8</v>
      </c>
      <c r="L503" s="57">
        <v>66.8</v>
      </c>
      <c r="M503" s="57">
        <v>39.65</v>
      </c>
      <c r="N503" s="57">
        <v>44.55</v>
      </c>
      <c r="O503" s="57">
        <v>6692</v>
      </c>
      <c r="P503" s="57">
        <v>1410</v>
      </c>
      <c r="Q503" s="57">
        <v>45.917299999999997</v>
      </c>
      <c r="R503" s="57">
        <v>57.186999999999998</v>
      </c>
      <c r="S503" s="57">
        <v>34.1203</v>
      </c>
      <c r="T503" s="57">
        <v>49.498100000000001</v>
      </c>
      <c r="U503" s="77">
        <v>5.8007880220646175</v>
      </c>
      <c r="V503" s="24" t="s">
        <v>6229</v>
      </c>
      <c r="W503" s="216" t="s">
        <v>5967</v>
      </c>
      <c r="X503" s="216" t="s">
        <v>5971</v>
      </c>
      <c r="Y503" s="24" t="s">
        <v>5969</v>
      </c>
      <c r="Z503" s="24" t="s">
        <v>5964</v>
      </c>
      <c r="AA503" s="24" t="s">
        <v>6024</v>
      </c>
      <c r="AB503" s="24" t="s">
        <v>5979</v>
      </c>
      <c r="AC503" s="24" t="s">
        <v>5990</v>
      </c>
    </row>
    <row r="504" spans="1:29" s="169" customFormat="1">
      <c r="A504" s="24">
        <v>2727</v>
      </c>
      <c r="B504" s="24" t="s">
        <v>519</v>
      </c>
      <c r="C504" s="57">
        <v>143</v>
      </c>
      <c r="D504" s="57">
        <v>160</v>
      </c>
      <c r="E504" s="57">
        <v>136.5</v>
      </c>
      <c r="F504" s="57">
        <v>146.5</v>
      </c>
      <c r="G504" s="57">
        <v>150</v>
      </c>
      <c r="H504" s="57">
        <v>178.5</v>
      </c>
      <c r="I504" s="57">
        <v>150</v>
      </c>
      <c r="J504" s="57">
        <v>159</v>
      </c>
      <c r="K504" s="57">
        <v>161.5</v>
      </c>
      <c r="L504" s="57">
        <v>163.5</v>
      </c>
      <c r="M504" s="57">
        <v>126.5</v>
      </c>
      <c r="N504" s="57">
        <v>142.5</v>
      </c>
      <c r="O504" s="57">
        <v>22612</v>
      </c>
      <c r="P504" s="57">
        <v>89109</v>
      </c>
      <c r="Q504" s="57">
        <v>65.880600000000001</v>
      </c>
      <c r="R504" s="57">
        <v>70.645700000000005</v>
      </c>
      <c r="S504" s="57">
        <v>55.314999999999998</v>
      </c>
      <c r="T504" s="57">
        <v>65.535399999999996</v>
      </c>
      <c r="U504" s="77">
        <v>0.31014699849497679</v>
      </c>
      <c r="V504" s="24" t="s">
        <v>6001</v>
      </c>
      <c r="W504" s="216" t="s">
        <v>5967</v>
      </c>
      <c r="X504" s="216" t="s">
        <v>5961</v>
      </c>
      <c r="Y504" s="24" t="s">
        <v>5969</v>
      </c>
      <c r="Z504" s="24" t="s">
        <v>6090</v>
      </c>
      <c r="AA504" s="24" t="s">
        <v>5964</v>
      </c>
      <c r="AB504" s="24" t="s">
        <v>5965</v>
      </c>
      <c r="AC504" s="24" t="s">
        <v>5986</v>
      </c>
    </row>
    <row r="505" spans="1:29" s="169" customFormat="1">
      <c r="A505" s="24">
        <v>2731</v>
      </c>
      <c r="B505" s="24" t="s">
        <v>521</v>
      </c>
      <c r="C505" s="57">
        <v>83.1</v>
      </c>
      <c r="D505" s="57">
        <v>96</v>
      </c>
      <c r="E505" s="57">
        <v>83.1</v>
      </c>
      <c r="F505" s="57">
        <v>90.4</v>
      </c>
      <c r="G505" s="57">
        <v>90.8</v>
      </c>
      <c r="H505" s="57">
        <v>99</v>
      </c>
      <c r="I505" s="57">
        <v>88.1</v>
      </c>
      <c r="J505" s="57">
        <v>89.1</v>
      </c>
      <c r="K505" s="57">
        <v>90.4</v>
      </c>
      <c r="L505" s="57">
        <v>90.4</v>
      </c>
      <c r="M505" s="57">
        <v>80</v>
      </c>
      <c r="N505" s="57">
        <v>84.5</v>
      </c>
      <c r="O505" s="57">
        <v>3254</v>
      </c>
      <c r="P505" s="57">
        <v>15534</v>
      </c>
      <c r="Q505" s="57">
        <v>59.0443</v>
      </c>
      <c r="R505" s="57">
        <v>60.421799999999998</v>
      </c>
      <c r="S505" s="57">
        <v>54.4604</v>
      </c>
      <c r="T505" s="57">
        <v>58.434699999999999</v>
      </c>
      <c r="U505" s="77">
        <v>0.25602620774501805</v>
      </c>
      <c r="V505" s="24" t="s">
        <v>6230</v>
      </c>
      <c r="W505" s="216" t="s">
        <v>5967</v>
      </c>
      <c r="X505" s="216" t="s">
        <v>5961</v>
      </c>
      <c r="Y505" s="24" t="s">
        <v>6013</v>
      </c>
      <c r="Z505" s="24" t="s">
        <v>6000</v>
      </c>
      <c r="AA505" s="24" t="s">
        <v>6024</v>
      </c>
      <c r="AB505" s="24" t="s">
        <v>5979</v>
      </c>
      <c r="AC505" s="24" t="s">
        <v>5986</v>
      </c>
    </row>
    <row r="506" spans="1:29" s="169" customFormat="1">
      <c r="A506" s="24">
        <v>2732</v>
      </c>
      <c r="B506" s="24" t="s">
        <v>522</v>
      </c>
      <c r="C506" s="57">
        <v>116.5</v>
      </c>
      <c r="D506" s="57">
        <v>123.5</v>
      </c>
      <c r="E506" s="57">
        <v>108.5</v>
      </c>
      <c r="F506" s="57">
        <v>118.5</v>
      </c>
      <c r="G506" s="57">
        <v>120</v>
      </c>
      <c r="H506" s="57">
        <v>125.5</v>
      </c>
      <c r="I506" s="57">
        <v>107</v>
      </c>
      <c r="J506" s="57">
        <v>111.5</v>
      </c>
      <c r="K506" s="57">
        <v>112.5</v>
      </c>
      <c r="L506" s="57">
        <v>112.5</v>
      </c>
      <c r="M506" s="57">
        <v>98.2</v>
      </c>
      <c r="N506" s="57">
        <v>103</v>
      </c>
      <c r="O506" s="57">
        <v>1986</v>
      </c>
      <c r="P506" s="57">
        <v>2865</v>
      </c>
      <c r="Q506" s="57">
        <v>37.020499999999998</v>
      </c>
      <c r="R506" s="57">
        <v>39.951300000000003</v>
      </c>
      <c r="S506" s="57">
        <v>29.040600000000001</v>
      </c>
      <c r="T506" s="57">
        <v>36.314399999999999</v>
      </c>
      <c r="U506" s="77">
        <v>0.84723676556137295</v>
      </c>
      <c r="V506" s="24" t="s">
        <v>6023</v>
      </c>
      <c r="W506" s="216" t="s">
        <v>5967</v>
      </c>
      <c r="X506" s="216" t="s">
        <v>5971</v>
      </c>
      <c r="Y506" s="24" t="s">
        <v>5972</v>
      </c>
      <c r="Z506" s="24" t="s">
        <v>5964</v>
      </c>
      <c r="AA506" s="24" t="s">
        <v>6024</v>
      </c>
      <c r="AB506" s="24" t="s">
        <v>5979</v>
      </c>
      <c r="AC506" s="24" t="s">
        <v>5991</v>
      </c>
    </row>
    <row r="507" spans="1:29" s="169" customFormat="1">
      <c r="A507" s="24">
        <v>2734</v>
      </c>
      <c r="B507" s="24" t="s">
        <v>523</v>
      </c>
      <c r="C507" s="57">
        <v>22.35</v>
      </c>
      <c r="D507" s="57">
        <v>33.85</v>
      </c>
      <c r="E507" s="57">
        <v>22.35</v>
      </c>
      <c r="F507" s="57">
        <v>28.3</v>
      </c>
      <c r="G507" s="57">
        <v>28.8</v>
      </c>
      <c r="H507" s="57">
        <v>31.9</v>
      </c>
      <c r="I507" s="57">
        <v>26</v>
      </c>
      <c r="J507" s="57">
        <v>26.25</v>
      </c>
      <c r="K507" s="57">
        <v>25.7</v>
      </c>
      <c r="L507" s="57">
        <v>27.5</v>
      </c>
      <c r="M507" s="57">
        <v>20.5</v>
      </c>
      <c r="N507" s="57">
        <v>21.3</v>
      </c>
      <c r="O507" s="57">
        <v>2746</v>
      </c>
      <c r="P507" s="57">
        <v>9103</v>
      </c>
      <c r="Q507" s="57">
        <v>62.959000000000003</v>
      </c>
      <c r="R507" s="57">
        <v>60.920999999999999</v>
      </c>
      <c r="S507" s="57">
        <v>56.613799999999998</v>
      </c>
      <c r="T507" s="57">
        <v>59.485199999999999</v>
      </c>
      <c r="U507" s="77">
        <v>0.36869408131629378</v>
      </c>
      <c r="V507" s="24" t="s">
        <v>6070</v>
      </c>
      <c r="W507" s="216" t="s">
        <v>5960</v>
      </c>
      <c r="X507" s="216" t="s">
        <v>5961</v>
      </c>
      <c r="Y507" s="24" t="s">
        <v>6013</v>
      </c>
      <c r="Z507" s="24" t="s">
        <v>5964</v>
      </c>
      <c r="AA507" s="24" t="s">
        <v>5964</v>
      </c>
      <c r="AB507" s="24" t="s">
        <v>5991</v>
      </c>
      <c r="AC507" s="24" t="s">
        <v>5965</v>
      </c>
    </row>
    <row r="508" spans="1:29" s="169" customFormat="1">
      <c r="A508" s="24">
        <v>2736</v>
      </c>
      <c r="B508" s="24" t="s">
        <v>524</v>
      </c>
      <c r="C508" s="57">
        <v>15.7</v>
      </c>
      <c r="D508" s="57">
        <v>18.350000000000001</v>
      </c>
      <c r="E508" s="57">
        <v>15.3</v>
      </c>
      <c r="F508" s="57">
        <v>17.100000000000001</v>
      </c>
      <c r="G508" s="57">
        <v>17.399999999999999</v>
      </c>
      <c r="H508" s="57">
        <v>21.3</v>
      </c>
      <c r="I508" s="57">
        <v>16.899999999999999</v>
      </c>
      <c r="J508" s="57">
        <v>17.55</v>
      </c>
      <c r="K508" s="57">
        <v>17.55</v>
      </c>
      <c r="L508" s="57">
        <v>18</v>
      </c>
      <c r="M508" s="57">
        <v>16.5</v>
      </c>
      <c r="N508" s="57">
        <v>17.2</v>
      </c>
      <c r="O508" s="57">
        <v>2712</v>
      </c>
      <c r="P508" s="57">
        <v>20344</v>
      </c>
      <c r="Q508" s="57">
        <v>52.999699999999997</v>
      </c>
      <c r="R508" s="57">
        <v>49.5244</v>
      </c>
      <c r="S508" s="57">
        <v>53.2239</v>
      </c>
      <c r="T508" s="57">
        <v>50.757599999999996</v>
      </c>
      <c r="U508" s="77">
        <v>0.16293092148381177</v>
      </c>
      <c r="V508" s="24" t="s">
        <v>6034</v>
      </c>
      <c r="W508" s="216" t="s">
        <v>6009</v>
      </c>
      <c r="X508" s="216" t="s">
        <v>5961</v>
      </c>
      <c r="Y508" s="24" t="s">
        <v>5982</v>
      </c>
      <c r="Z508" s="24" t="s">
        <v>5969</v>
      </c>
      <c r="AA508" s="24" t="s">
        <v>5984</v>
      </c>
      <c r="AB508" s="24" t="s">
        <v>5991</v>
      </c>
      <c r="AC508" s="24" t="s">
        <v>5970</v>
      </c>
    </row>
    <row r="509" spans="1:29" s="169" customFormat="1">
      <c r="A509" s="24">
        <v>2739</v>
      </c>
      <c r="B509" s="24" t="s">
        <v>525</v>
      </c>
      <c r="C509" s="57">
        <v>23.2</v>
      </c>
      <c r="D509" s="57">
        <v>25</v>
      </c>
      <c r="E509" s="57">
        <v>22.9</v>
      </c>
      <c r="F509" s="57">
        <v>24.5</v>
      </c>
      <c r="G509" s="57">
        <v>24.5</v>
      </c>
      <c r="H509" s="57">
        <v>27</v>
      </c>
      <c r="I509" s="57">
        <v>23.7</v>
      </c>
      <c r="J509" s="57">
        <v>24.05</v>
      </c>
      <c r="K509" s="57">
        <v>24.1</v>
      </c>
      <c r="L509" s="57">
        <v>24.25</v>
      </c>
      <c r="M509" s="57">
        <v>21.5</v>
      </c>
      <c r="N509" s="57">
        <v>22.45</v>
      </c>
      <c r="O509" s="57">
        <v>1325</v>
      </c>
      <c r="P509" s="57">
        <v>6075</v>
      </c>
      <c r="Q509" s="57">
        <v>41.842199999999998</v>
      </c>
      <c r="R509" s="57">
        <v>39.537799999999997</v>
      </c>
      <c r="S509" s="57">
        <v>35.223399999999998</v>
      </c>
      <c r="T509" s="57">
        <v>38.099600000000002</v>
      </c>
      <c r="U509" s="77">
        <v>0.26657521719250116</v>
      </c>
      <c r="V509" s="24" t="s">
        <v>6049</v>
      </c>
      <c r="W509" s="216" t="s">
        <v>5960</v>
      </c>
      <c r="X509" s="216" t="s">
        <v>5971</v>
      </c>
      <c r="Y509" s="24" t="s">
        <v>5982</v>
      </c>
      <c r="Z509" s="24" t="s">
        <v>5978</v>
      </c>
      <c r="AA509" s="24" t="s">
        <v>5964</v>
      </c>
      <c r="AB509" s="24" t="s">
        <v>5965</v>
      </c>
      <c r="AC509" s="24" t="s">
        <v>5991</v>
      </c>
    </row>
    <row r="510" spans="1:29" s="169" customFormat="1">
      <c r="A510" s="24">
        <v>2740</v>
      </c>
      <c r="B510" s="24" t="s">
        <v>526</v>
      </c>
      <c r="C510" s="57">
        <v>22.5</v>
      </c>
      <c r="D510" s="57">
        <v>23.75</v>
      </c>
      <c r="E510" s="57">
        <v>20</v>
      </c>
      <c r="F510" s="57">
        <v>23.45</v>
      </c>
      <c r="G510" s="57">
        <v>23.2</v>
      </c>
      <c r="H510" s="57">
        <v>23.6</v>
      </c>
      <c r="I510" s="57">
        <v>21.35</v>
      </c>
      <c r="J510" s="57">
        <v>22.4</v>
      </c>
      <c r="K510" s="57">
        <v>22.5</v>
      </c>
      <c r="L510" s="57">
        <v>23.15</v>
      </c>
      <c r="M510" s="57">
        <v>19.8</v>
      </c>
      <c r="N510" s="57">
        <v>20.8</v>
      </c>
      <c r="O510" s="57">
        <v>36</v>
      </c>
      <c r="P510" s="57">
        <v>44</v>
      </c>
      <c r="Q510" s="57">
        <v>76.833799999999997</v>
      </c>
      <c r="R510" s="57">
        <v>67.354100000000003</v>
      </c>
      <c r="S510" s="57">
        <v>70.706100000000006</v>
      </c>
      <c r="T510" s="57">
        <v>68.471400000000003</v>
      </c>
      <c r="U510" s="77">
        <v>1</v>
      </c>
      <c r="V510" s="24" t="s">
        <v>5987</v>
      </c>
      <c r="W510" s="216" t="s">
        <v>6020</v>
      </c>
      <c r="X510" s="216" t="s">
        <v>5961</v>
      </c>
      <c r="Y510" s="24" t="s">
        <v>6075</v>
      </c>
      <c r="Z510" s="24" t="s">
        <v>5962</v>
      </c>
      <c r="AA510" s="24" t="s">
        <v>5964</v>
      </c>
      <c r="AB510" s="24" t="s">
        <v>5990</v>
      </c>
      <c r="AC510" s="24" t="s">
        <v>5991</v>
      </c>
    </row>
    <row r="511" spans="1:29" s="169" customFormat="1">
      <c r="A511" s="24">
        <v>2743</v>
      </c>
      <c r="B511" s="24" t="s">
        <v>2486</v>
      </c>
      <c r="C511" s="57">
        <v>21.25</v>
      </c>
      <c r="D511" s="57">
        <v>25.95</v>
      </c>
      <c r="E511" s="57">
        <v>20.75</v>
      </c>
      <c r="F511" s="57">
        <v>23.2</v>
      </c>
      <c r="G511" s="57">
        <v>23.3</v>
      </c>
      <c r="H511" s="57">
        <v>26.75</v>
      </c>
      <c r="I511" s="57">
        <v>23</v>
      </c>
      <c r="J511" s="57">
        <v>23.15</v>
      </c>
      <c r="K511" s="57">
        <v>22.9</v>
      </c>
      <c r="L511" s="57">
        <v>23.15</v>
      </c>
      <c r="M511" s="57">
        <v>19.5</v>
      </c>
      <c r="N511" s="57">
        <v>19.95</v>
      </c>
      <c r="O511" s="57">
        <v>714</v>
      </c>
      <c r="P511" s="57">
        <v>5093</v>
      </c>
      <c r="Q511" s="57"/>
      <c r="R511" s="57"/>
      <c r="S511" s="57"/>
      <c r="T511" s="57"/>
      <c r="U511" s="77">
        <v>0.17134629229661627</v>
      </c>
      <c r="V511" s="24" t="s">
        <v>6096</v>
      </c>
      <c r="W511" s="216" t="s">
        <v>5993</v>
      </c>
      <c r="X511" s="216" t="s">
        <v>5993</v>
      </c>
      <c r="Y511" s="24" t="s">
        <v>5982</v>
      </c>
      <c r="Z511" s="24" t="s">
        <v>5978</v>
      </c>
      <c r="AA511" s="24" t="s">
        <v>5964</v>
      </c>
      <c r="AB511" s="24" t="s">
        <v>5965</v>
      </c>
      <c r="AC511" s="24" t="s">
        <v>5965</v>
      </c>
    </row>
    <row r="512" spans="1:29" s="169" customFormat="1">
      <c r="A512" s="24">
        <v>2745</v>
      </c>
      <c r="B512" s="24" t="s">
        <v>2488</v>
      </c>
      <c r="C512" s="57">
        <v>22.1</v>
      </c>
      <c r="D512" s="57">
        <v>27.5</v>
      </c>
      <c r="E512" s="57">
        <v>22.1</v>
      </c>
      <c r="F512" s="57">
        <v>24.3</v>
      </c>
      <c r="G512" s="57">
        <v>24.3</v>
      </c>
      <c r="H512" s="57">
        <v>27.9</v>
      </c>
      <c r="I512" s="57">
        <v>24</v>
      </c>
      <c r="J512" s="57">
        <v>24.55</v>
      </c>
      <c r="K512" s="57">
        <v>24</v>
      </c>
      <c r="L512" s="57">
        <v>24.25</v>
      </c>
      <c r="M512" s="57">
        <v>20</v>
      </c>
      <c r="N512" s="57">
        <v>21</v>
      </c>
      <c r="O512" s="57">
        <v>511</v>
      </c>
      <c r="P512" s="57">
        <v>2391</v>
      </c>
      <c r="Q512" s="57">
        <v>57.0747</v>
      </c>
      <c r="R512" s="57">
        <v>55.327800000000003</v>
      </c>
      <c r="S512" s="57">
        <v>48.234999999999999</v>
      </c>
      <c r="T512" s="57">
        <v>52.963500000000003</v>
      </c>
      <c r="U512" s="77">
        <v>0.26121102281704539</v>
      </c>
      <c r="V512" s="24" t="s">
        <v>6014</v>
      </c>
      <c r="W512" s="216" t="s">
        <v>5960</v>
      </c>
      <c r="X512" s="216" t="s">
        <v>5961</v>
      </c>
      <c r="Y512" s="24" t="s">
        <v>6013</v>
      </c>
      <c r="Z512" s="24" t="s">
        <v>5969</v>
      </c>
      <c r="AA512" s="24" t="s">
        <v>5964</v>
      </c>
      <c r="AB512" s="24" t="s">
        <v>5965</v>
      </c>
      <c r="AC512" s="24" t="s">
        <v>5990</v>
      </c>
    </row>
    <row r="513" spans="1:29" s="169" customFormat="1">
      <c r="A513" s="24">
        <v>2748</v>
      </c>
      <c r="B513" s="24" t="s">
        <v>527</v>
      </c>
      <c r="C513" s="57">
        <v>40.5</v>
      </c>
      <c r="D513" s="57">
        <v>42.8</v>
      </c>
      <c r="E513" s="57">
        <v>39.5</v>
      </c>
      <c r="F513" s="57">
        <v>41.1</v>
      </c>
      <c r="G513" s="57">
        <v>41.2</v>
      </c>
      <c r="H513" s="57">
        <v>47.6</v>
      </c>
      <c r="I513" s="57">
        <v>41.1</v>
      </c>
      <c r="J513" s="57">
        <v>43.35</v>
      </c>
      <c r="K513" s="57">
        <v>43.4</v>
      </c>
      <c r="L513" s="57">
        <v>44.5</v>
      </c>
      <c r="M513" s="57">
        <v>40.15</v>
      </c>
      <c r="N513" s="57">
        <v>41.2</v>
      </c>
      <c r="O513" s="57">
        <v>1192</v>
      </c>
      <c r="P513" s="57">
        <v>6056</v>
      </c>
      <c r="Q513" s="57">
        <v>51.192999999999998</v>
      </c>
      <c r="R513" s="57">
        <v>42.869799999999998</v>
      </c>
      <c r="S513" s="57">
        <v>49.382899999999999</v>
      </c>
      <c r="T513" s="57">
        <v>45.040799999999997</v>
      </c>
      <c r="U513" s="77">
        <v>0.24056949948627629</v>
      </c>
      <c r="V513" s="24" t="s">
        <v>6077</v>
      </c>
      <c r="W513" s="216" t="s">
        <v>6020</v>
      </c>
      <c r="X513" s="216" t="s">
        <v>5971</v>
      </c>
      <c r="Y513" s="24" t="s">
        <v>5963</v>
      </c>
      <c r="Z513" s="24" t="s">
        <v>5963</v>
      </c>
      <c r="AA513" s="24" t="s">
        <v>5964</v>
      </c>
      <c r="AB513" s="24" t="s">
        <v>5991</v>
      </c>
      <c r="AC513" s="24" t="s">
        <v>5990</v>
      </c>
    </row>
    <row r="514" spans="1:29" s="169" customFormat="1">
      <c r="A514" s="24">
        <v>2752</v>
      </c>
      <c r="B514" s="24" t="s">
        <v>5728</v>
      </c>
      <c r="C514" s="57">
        <v>155.5</v>
      </c>
      <c r="D514" s="57">
        <v>160</v>
      </c>
      <c r="E514" s="57">
        <v>130.5</v>
      </c>
      <c r="F514" s="57">
        <v>138.5</v>
      </c>
      <c r="G514" s="57">
        <v>139.5</v>
      </c>
      <c r="H514" s="57">
        <v>167</v>
      </c>
      <c r="I514" s="57">
        <v>139</v>
      </c>
      <c r="J514" s="57">
        <v>154.5</v>
      </c>
      <c r="K514" s="57">
        <v>155</v>
      </c>
      <c r="L514" s="57">
        <v>155</v>
      </c>
      <c r="M514" s="57">
        <v>145</v>
      </c>
      <c r="N514" s="57">
        <v>151</v>
      </c>
      <c r="O514" s="57">
        <v>337</v>
      </c>
      <c r="P514" s="57">
        <v>2426</v>
      </c>
      <c r="Q514" s="57"/>
      <c r="R514" s="57"/>
      <c r="S514" s="57"/>
      <c r="T514" s="57"/>
      <c r="U514" s="77">
        <v>0.16978107538701109</v>
      </c>
      <c r="V514" s="24" t="s">
        <v>6231</v>
      </c>
      <c r="W514" s="216" t="s">
        <v>5993</v>
      </c>
      <c r="X514" s="216" t="s">
        <v>5993</v>
      </c>
      <c r="Y514" s="24" t="s">
        <v>5964</v>
      </c>
      <c r="Z514" s="24" t="s">
        <v>5982</v>
      </c>
      <c r="AA514" s="24" t="s">
        <v>6209</v>
      </c>
      <c r="AB514" s="24" t="s">
        <v>5979</v>
      </c>
      <c r="AC514" s="24" t="s">
        <v>5976</v>
      </c>
    </row>
    <row r="515" spans="1:29" s="169" customFormat="1">
      <c r="A515" s="24">
        <v>2753</v>
      </c>
      <c r="B515" s="24" t="s">
        <v>5753</v>
      </c>
      <c r="C515" s="57">
        <v>175.5</v>
      </c>
      <c r="D515" s="57">
        <v>198.5</v>
      </c>
      <c r="E515" s="57">
        <v>174.5</v>
      </c>
      <c r="F515" s="57">
        <v>189</v>
      </c>
      <c r="G515" s="57">
        <v>188</v>
      </c>
      <c r="H515" s="57">
        <v>193.5</v>
      </c>
      <c r="I515" s="57">
        <v>183</v>
      </c>
      <c r="J515" s="57">
        <v>190</v>
      </c>
      <c r="K515" s="57">
        <v>189.5</v>
      </c>
      <c r="L515" s="57">
        <v>193.5</v>
      </c>
      <c r="M515" s="57">
        <v>178</v>
      </c>
      <c r="N515" s="57">
        <v>184</v>
      </c>
      <c r="O515" s="57">
        <v>3639</v>
      </c>
      <c r="P515" s="57">
        <v>1228</v>
      </c>
      <c r="Q515" s="57"/>
      <c r="R515" s="57"/>
      <c r="S515" s="57"/>
      <c r="T515" s="57"/>
      <c r="U515" s="77">
        <v>3.621878393051031</v>
      </c>
      <c r="V515" s="24" t="s">
        <v>6014</v>
      </c>
      <c r="W515" s="216" t="s">
        <v>5993</v>
      </c>
      <c r="X515" s="216" t="s">
        <v>5993</v>
      </c>
      <c r="Y515" s="24" t="s">
        <v>5982</v>
      </c>
      <c r="Z515" s="24" t="s">
        <v>6022</v>
      </c>
      <c r="AA515" s="24" t="s">
        <v>5962</v>
      </c>
      <c r="AB515" s="24" t="s">
        <v>5991</v>
      </c>
      <c r="AC515" s="24" t="s">
        <v>5986</v>
      </c>
    </row>
    <row r="516" spans="1:29" s="169" customFormat="1">
      <c r="A516" s="24">
        <v>2754</v>
      </c>
      <c r="B516" s="24" t="s">
        <v>5836</v>
      </c>
      <c r="C516" s="57">
        <v>64.5</v>
      </c>
      <c r="D516" s="57">
        <v>76.8</v>
      </c>
      <c r="E516" s="57">
        <v>64.3</v>
      </c>
      <c r="F516" s="57">
        <v>71</v>
      </c>
      <c r="G516" s="57">
        <v>72.400000000000006</v>
      </c>
      <c r="H516" s="57">
        <v>79.2</v>
      </c>
      <c r="I516" s="57">
        <v>71.2</v>
      </c>
      <c r="J516" s="57">
        <v>74.7</v>
      </c>
      <c r="K516" s="57">
        <v>75.599999999999994</v>
      </c>
      <c r="L516" s="57">
        <v>75.7</v>
      </c>
      <c r="M516" s="57">
        <v>69.2</v>
      </c>
      <c r="N516" s="57">
        <v>72.900000000000006</v>
      </c>
      <c r="O516" s="57">
        <v>1274</v>
      </c>
      <c r="P516" s="57">
        <v>6069</v>
      </c>
      <c r="Q516" s="57"/>
      <c r="R516" s="57"/>
      <c r="S516" s="57"/>
      <c r="T516" s="57"/>
      <c r="U516" s="77">
        <v>0.25656798667179287</v>
      </c>
      <c r="V516" s="24" t="s">
        <v>6202</v>
      </c>
      <c r="W516" s="216" t="s">
        <v>5993</v>
      </c>
      <c r="X516" s="216" t="s">
        <v>5993</v>
      </c>
      <c r="Y516" s="24" t="s">
        <v>5982</v>
      </c>
      <c r="Z516" s="24" t="s">
        <v>5963</v>
      </c>
      <c r="AA516" s="24" t="s">
        <v>5964</v>
      </c>
      <c r="AB516" s="24" t="s">
        <v>5979</v>
      </c>
      <c r="AC516" s="24" t="s">
        <v>5976</v>
      </c>
    </row>
    <row r="517" spans="1:29" s="169" customFormat="1">
      <c r="A517" s="24">
        <v>2755</v>
      </c>
      <c r="B517" s="24" t="s">
        <v>5837</v>
      </c>
      <c r="C517" s="57">
        <v>51.3</v>
      </c>
      <c r="D517" s="57">
        <v>54.2</v>
      </c>
      <c r="E517" s="57">
        <v>49.8</v>
      </c>
      <c r="F517" s="57">
        <v>52.3</v>
      </c>
      <c r="G517" s="57">
        <v>53.6</v>
      </c>
      <c r="H517" s="57">
        <v>59.4</v>
      </c>
      <c r="I517" s="57">
        <v>52.2</v>
      </c>
      <c r="J517" s="57">
        <v>59</v>
      </c>
      <c r="K517" s="57">
        <v>59</v>
      </c>
      <c r="L517" s="57">
        <v>60</v>
      </c>
      <c r="M517" s="57">
        <v>57.7</v>
      </c>
      <c r="N517" s="57">
        <v>59.4</v>
      </c>
      <c r="O517" s="57">
        <v>208</v>
      </c>
      <c r="P517" s="57">
        <v>519</v>
      </c>
      <c r="Q517" s="57"/>
      <c r="R517" s="57"/>
      <c r="S517" s="57"/>
      <c r="T517" s="57"/>
      <c r="U517" s="77">
        <v>0.48983087133376152</v>
      </c>
      <c r="V517" s="24" t="s">
        <v>6214</v>
      </c>
      <c r="W517" s="216" t="s">
        <v>5993</v>
      </c>
      <c r="X517" s="216" t="s">
        <v>5993</v>
      </c>
      <c r="Y517" s="24" t="s">
        <v>6022</v>
      </c>
      <c r="Z517" s="24" t="s">
        <v>5982</v>
      </c>
      <c r="AA517" s="24" t="s">
        <v>6075</v>
      </c>
      <c r="AB517" s="24" t="s">
        <v>5991</v>
      </c>
      <c r="AC517" s="24" t="s">
        <v>5976</v>
      </c>
    </row>
    <row r="518" spans="1:29" s="169" customFormat="1">
      <c r="A518" s="24">
        <v>2756</v>
      </c>
      <c r="B518" s="24" t="s">
        <v>5838</v>
      </c>
      <c r="C518" s="57"/>
      <c r="D518" s="57">
        <v>150.5</v>
      </c>
      <c r="E518" s="57">
        <v>132.5</v>
      </c>
      <c r="F518" s="57"/>
      <c r="G518" s="57">
        <v>142.5</v>
      </c>
      <c r="H518" s="57">
        <v>142.5</v>
      </c>
      <c r="I518" s="57">
        <v>114</v>
      </c>
      <c r="J518" s="57">
        <v>131.5</v>
      </c>
      <c r="K518" s="57">
        <v>132</v>
      </c>
      <c r="L518" s="57">
        <v>156.5</v>
      </c>
      <c r="M518" s="57">
        <v>106.5</v>
      </c>
      <c r="N518" s="57">
        <v>107</v>
      </c>
      <c r="O518" s="57">
        <v>298</v>
      </c>
      <c r="P518" s="57">
        <v>111</v>
      </c>
      <c r="Q518" s="57"/>
      <c r="R518" s="57"/>
      <c r="S518" s="57"/>
      <c r="T518" s="57"/>
      <c r="U518" s="77">
        <v>3.2812812812812813</v>
      </c>
      <c r="V518" s="24" t="s">
        <v>6194</v>
      </c>
      <c r="W518" s="216" t="s">
        <v>5993</v>
      </c>
      <c r="X518" s="216" t="s">
        <v>5993</v>
      </c>
      <c r="Y518" s="24" t="s">
        <v>6164</v>
      </c>
      <c r="Z518" s="24" t="s">
        <v>6024</v>
      </c>
      <c r="AA518" s="24" t="s">
        <v>5964</v>
      </c>
      <c r="AB518" s="24" t="s">
        <v>5970</v>
      </c>
      <c r="AC518" s="24" t="s">
        <v>5979</v>
      </c>
    </row>
    <row r="519" spans="1:29" s="169" customFormat="1">
      <c r="A519" s="24">
        <v>2801</v>
      </c>
      <c r="B519" s="24" t="s">
        <v>528</v>
      </c>
      <c r="C519" s="57">
        <v>16.899999999999999</v>
      </c>
      <c r="D519" s="57">
        <v>17.05</v>
      </c>
      <c r="E519" s="57">
        <v>15.95</v>
      </c>
      <c r="F519" s="57">
        <v>16.149999999999999</v>
      </c>
      <c r="G519" s="57">
        <v>16.100000000000001</v>
      </c>
      <c r="H519" s="57">
        <v>16.75</v>
      </c>
      <c r="I519" s="57">
        <v>16</v>
      </c>
      <c r="J519" s="57">
        <v>16.55</v>
      </c>
      <c r="K519" s="57">
        <v>16.600000000000001</v>
      </c>
      <c r="L519" s="57">
        <v>16.899999999999999</v>
      </c>
      <c r="M519" s="57">
        <v>16.5</v>
      </c>
      <c r="N519" s="57">
        <v>16.75</v>
      </c>
      <c r="O519" s="57">
        <v>93681</v>
      </c>
      <c r="P519" s="57">
        <v>193496</v>
      </c>
      <c r="Q519" s="57">
        <v>22.728200000000001</v>
      </c>
      <c r="R519" s="57">
        <v>22.260200000000001</v>
      </c>
      <c r="S519" s="57">
        <v>26.499700000000001</v>
      </c>
      <c r="T519" s="57">
        <v>23.673400000000001</v>
      </c>
      <c r="U519" s="77">
        <v>0.59173833050812419</v>
      </c>
      <c r="V519" s="24" t="s">
        <v>6232</v>
      </c>
      <c r="W519" s="216" t="s">
        <v>6009</v>
      </c>
      <c r="X519" s="216" t="s">
        <v>6007</v>
      </c>
      <c r="Y519" s="24" t="s">
        <v>5964</v>
      </c>
      <c r="Z519" s="24" t="s">
        <v>6010</v>
      </c>
      <c r="AA519" s="24" t="s">
        <v>6016</v>
      </c>
      <c r="AB519" s="24" t="s">
        <v>5986</v>
      </c>
      <c r="AC519" s="24" t="s">
        <v>5991</v>
      </c>
    </row>
    <row r="520" spans="1:29" s="169" customFormat="1">
      <c r="A520" s="24">
        <v>2809</v>
      </c>
      <c r="B520" s="24" t="s">
        <v>529</v>
      </c>
      <c r="C520" s="57">
        <v>41.2</v>
      </c>
      <c r="D520" s="57">
        <v>41.65</v>
      </c>
      <c r="E520" s="57">
        <v>39.5</v>
      </c>
      <c r="F520" s="57">
        <v>39.85</v>
      </c>
      <c r="G520" s="57">
        <v>39.799999999999997</v>
      </c>
      <c r="H520" s="57">
        <v>41.4</v>
      </c>
      <c r="I520" s="57">
        <v>39.25</v>
      </c>
      <c r="J520" s="57">
        <v>40.4</v>
      </c>
      <c r="K520" s="57">
        <v>40.549999999999997</v>
      </c>
      <c r="L520" s="57">
        <v>43.5</v>
      </c>
      <c r="M520" s="57">
        <v>40.450000000000003</v>
      </c>
      <c r="N520" s="57">
        <v>43.25</v>
      </c>
      <c r="O520" s="57">
        <v>37468</v>
      </c>
      <c r="P520" s="57">
        <v>40002</v>
      </c>
      <c r="Q520" s="57">
        <v>55.792499999999997</v>
      </c>
      <c r="R520" s="57">
        <v>66.479600000000005</v>
      </c>
      <c r="S520" s="57">
        <v>65.343199999999996</v>
      </c>
      <c r="T520" s="57">
        <v>66.100800000000007</v>
      </c>
      <c r="U520" s="77">
        <v>1.1447983156397736</v>
      </c>
      <c r="V520" s="24" t="s">
        <v>6233</v>
      </c>
      <c r="W520" s="216" t="s">
        <v>6039</v>
      </c>
      <c r="X520" s="216" t="s">
        <v>5961</v>
      </c>
      <c r="Y520" s="24" t="s">
        <v>5962</v>
      </c>
      <c r="Z520" s="24" t="s">
        <v>6016</v>
      </c>
      <c r="AA520" s="24" t="s">
        <v>5982</v>
      </c>
      <c r="AB520" s="24" t="s">
        <v>5965</v>
      </c>
      <c r="AC520" s="24" t="s">
        <v>5979</v>
      </c>
    </row>
    <row r="521" spans="1:29" s="169" customFormat="1">
      <c r="A521" s="24">
        <v>2812</v>
      </c>
      <c r="B521" s="24" t="s">
        <v>530</v>
      </c>
      <c r="C521" s="57">
        <v>11.35</v>
      </c>
      <c r="D521" s="57">
        <v>11.65</v>
      </c>
      <c r="E521" s="57">
        <v>11.35</v>
      </c>
      <c r="F521" s="57">
        <v>11.6</v>
      </c>
      <c r="G521" s="57">
        <v>11.6</v>
      </c>
      <c r="H521" s="57">
        <v>12</v>
      </c>
      <c r="I521" s="57">
        <v>11.55</v>
      </c>
      <c r="J521" s="57">
        <v>11.9</v>
      </c>
      <c r="K521" s="57">
        <v>11.9</v>
      </c>
      <c r="L521" s="57">
        <v>12</v>
      </c>
      <c r="M521" s="57">
        <v>11.8</v>
      </c>
      <c r="N521" s="57">
        <v>11.95</v>
      </c>
      <c r="O521" s="57">
        <v>79218</v>
      </c>
      <c r="P521" s="57">
        <v>109590</v>
      </c>
      <c r="Q521" s="57">
        <v>68.656099999999995</v>
      </c>
      <c r="R521" s="57">
        <v>59.368600000000001</v>
      </c>
      <c r="S521" s="57">
        <v>75.655799999999999</v>
      </c>
      <c r="T521" s="57">
        <v>64.797700000000006</v>
      </c>
      <c r="U521" s="77">
        <v>0.88349301943607994</v>
      </c>
      <c r="V521" s="24" t="s">
        <v>6234</v>
      </c>
      <c r="W521" s="216" t="s">
        <v>6009</v>
      </c>
      <c r="X521" s="216" t="s">
        <v>5989</v>
      </c>
      <c r="Y521" s="24" t="s">
        <v>6055</v>
      </c>
      <c r="Z521" s="24" t="s">
        <v>6010</v>
      </c>
      <c r="AA521" s="24" t="s">
        <v>6016</v>
      </c>
      <c r="AB521" s="24" t="s">
        <v>5991</v>
      </c>
      <c r="AC521" s="24" t="s">
        <v>5970</v>
      </c>
    </row>
    <row r="522" spans="1:29" s="169" customFormat="1">
      <c r="A522" s="24">
        <v>2816</v>
      </c>
      <c r="B522" s="24" t="s">
        <v>531</v>
      </c>
      <c r="C522" s="57">
        <v>20.5</v>
      </c>
      <c r="D522" s="57">
        <v>20.75</v>
      </c>
      <c r="E522" s="57">
        <v>20.149999999999999</v>
      </c>
      <c r="F522" s="57">
        <v>20.55</v>
      </c>
      <c r="G522" s="57">
        <v>20.399999999999999</v>
      </c>
      <c r="H522" s="57">
        <v>21.25</v>
      </c>
      <c r="I522" s="57">
        <v>20.399999999999999</v>
      </c>
      <c r="J522" s="57">
        <v>20.75</v>
      </c>
      <c r="K522" s="57">
        <v>20.8</v>
      </c>
      <c r="L522" s="57">
        <v>21.15</v>
      </c>
      <c r="M522" s="57">
        <v>19.350000000000001</v>
      </c>
      <c r="N522" s="57">
        <v>19.649999999999999</v>
      </c>
      <c r="O522" s="57">
        <v>2965</v>
      </c>
      <c r="P522" s="57">
        <v>4855</v>
      </c>
      <c r="Q522" s="57">
        <v>57.456800000000001</v>
      </c>
      <c r="R522" s="57">
        <v>62.1479</v>
      </c>
      <c r="S522" s="57">
        <v>41.813299999999998</v>
      </c>
      <c r="T522" s="57">
        <v>55.369700000000002</v>
      </c>
      <c r="U522" s="77">
        <v>0.74642407598123361</v>
      </c>
      <c r="V522" s="24" t="s">
        <v>6118</v>
      </c>
      <c r="W522" s="216" t="s">
        <v>5967</v>
      </c>
      <c r="X522" s="216" t="s">
        <v>5961</v>
      </c>
      <c r="Y522" s="24" t="s">
        <v>6124</v>
      </c>
      <c r="Z522" s="24" t="s">
        <v>6055</v>
      </c>
      <c r="AA522" s="24" t="s">
        <v>5964</v>
      </c>
      <c r="AB522" s="24" t="s">
        <v>5990</v>
      </c>
      <c r="AC522" s="24" t="s">
        <v>5990</v>
      </c>
    </row>
    <row r="523" spans="1:29" s="169" customFormat="1">
      <c r="A523" s="24">
        <v>2820</v>
      </c>
      <c r="B523" s="24" t="s">
        <v>532</v>
      </c>
      <c r="C523" s="57">
        <v>16</v>
      </c>
      <c r="D523" s="57">
        <v>16.3</v>
      </c>
      <c r="E523" s="57">
        <v>15.9</v>
      </c>
      <c r="F523" s="57">
        <v>16.2</v>
      </c>
      <c r="G523" s="57">
        <v>16.25</v>
      </c>
      <c r="H523" s="57">
        <v>17.149999999999999</v>
      </c>
      <c r="I523" s="57">
        <v>16.149999999999999</v>
      </c>
      <c r="J523" s="57">
        <v>16.95</v>
      </c>
      <c r="K523" s="57">
        <v>17</v>
      </c>
      <c r="L523" s="57">
        <v>17</v>
      </c>
      <c r="M523" s="57">
        <v>16</v>
      </c>
      <c r="N523" s="57">
        <v>16</v>
      </c>
      <c r="O523" s="57">
        <v>26749</v>
      </c>
      <c r="P523" s="57">
        <v>38819</v>
      </c>
      <c r="Q523" s="57">
        <v>79.104100000000003</v>
      </c>
      <c r="R523" s="57">
        <v>72.622299999999996</v>
      </c>
      <c r="S523" s="57">
        <v>70.736099999999993</v>
      </c>
      <c r="T523" s="57">
        <v>71.993600000000001</v>
      </c>
      <c r="U523" s="77">
        <v>0.84219640439532761</v>
      </c>
      <c r="V523" s="24" t="s">
        <v>6235</v>
      </c>
      <c r="W523" s="216" t="s">
        <v>5960</v>
      </c>
      <c r="X523" s="216" t="s">
        <v>5961</v>
      </c>
      <c r="Y523" s="24" t="s">
        <v>6016</v>
      </c>
      <c r="Z523" s="24" t="s">
        <v>5982</v>
      </c>
      <c r="AA523" s="24" t="s">
        <v>6058</v>
      </c>
      <c r="AB523" s="24" t="s">
        <v>5979</v>
      </c>
      <c r="AC523" s="24" t="s">
        <v>5979</v>
      </c>
    </row>
    <row r="524" spans="1:29" s="169" customFormat="1">
      <c r="A524" s="24">
        <v>2823</v>
      </c>
      <c r="B524" s="24" t="s">
        <v>533</v>
      </c>
      <c r="C524" s="57">
        <v>24.85</v>
      </c>
      <c r="D524" s="57">
        <v>26.95</v>
      </c>
      <c r="E524" s="57">
        <v>24.15</v>
      </c>
      <c r="F524" s="57">
        <v>26.35</v>
      </c>
      <c r="G524" s="57">
        <v>26.35</v>
      </c>
      <c r="H524" s="57">
        <v>28.7</v>
      </c>
      <c r="I524" s="57">
        <v>25.95</v>
      </c>
      <c r="J524" s="57">
        <v>26.3</v>
      </c>
      <c r="K524" s="57">
        <v>26.35</v>
      </c>
      <c r="L524" s="57">
        <v>28.95</v>
      </c>
      <c r="M524" s="57">
        <v>26.35</v>
      </c>
      <c r="N524" s="57">
        <v>28.5</v>
      </c>
      <c r="O524" s="57">
        <v>358147</v>
      </c>
      <c r="P524" s="57">
        <v>376949</v>
      </c>
      <c r="Q524" s="57">
        <v>81.555000000000007</v>
      </c>
      <c r="R524" s="57">
        <v>81.544600000000003</v>
      </c>
      <c r="S524" s="57">
        <v>85.575699999999998</v>
      </c>
      <c r="T524" s="57">
        <v>82.888300000000001</v>
      </c>
      <c r="U524" s="77">
        <v>1.1612584785268623</v>
      </c>
      <c r="V524" s="24" t="s">
        <v>6236</v>
      </c>
      <c r="W524" s="216" t="s">
        <v>6009</v>
      </c>
      <c r="X524" s="216" t="s">
        <v>6012</v>
      </c>
      <c r="Y524" s="24" t="s">
        <v>5982</v>
      </c>
      <c r="Z524" s="24" t="s">
        <v>5978</v>
      </c>
      <c r="AA524" s="24" t="s">
        <v>6013</v>
      </c>
      <c r="AB524" s="24" t="s">
        <v>5990</v>
      </c>
      <c r="AC524" s="24" t="s">
        <v>5979</v>
      </c>
    </row>
    <row r="525" spans="1:29" s="169" customFormat="1">
      <c r="A525" s="24">
        <v>2832</v>
      </c>
      <c r="B525" s="24" t="s">
        <v>534</v>
      </c>
      <c r="C525" s="57">
        <v>20.8</v>
      </c>
      <c r="D525" s="57">
        <v>21.9</v>
      </c>
      <c r="E525" s="57">
        <v>19.899999999999999</v>
      </c>
      <c r="F525" s="57">
        <v>20.25</v>
      </c>
      <c r="G525" s="57">
        <v>20.3</v>
      </c>
      <c r="H525" s="57">
        <v>20.399999999999999</v>
      </c>
      <c r="I525" s="57">
        <v>19.55</v>
      </c>
      <c r="J525" s="57">
        <v>19.600000000000001</v>
      </c>
      <c r="K525" s="57">
        <v>19.8</v>
      </c>
      <c r="L525" s="57">
        <v>19.95</v>
      </c>
      <c r="M525" s="57">
        <v>19.55</v>
      </c>
      <c r="N525" s="57">
        <v>19.75</v>
      </c>
      <c r="O525" s="57">
        <v>7689</v>
      </c>
      <c r="P525" s="57">
        <v>10385</v>
      </c>
      <c r="Q525" s="57">
        <v>32.3645</v>
      </c>
      <c r="R525" s="57">
        <v>53.087699999999998</v>
      </c>
      <c r="S525" s="57">
        <v>23.349399999999999</v>
      </c>
      <c r="T525" s="57">
        <v>43.174900000000001</v>
      </c>
      <c r="U525" s="77">
        <v>0.90492697801316002</v>
      </c>
      <c r="V525" s="24" t="s">
        <v>6237</v>
      </c>
      <c r="W525" s="216" t="s">
        <v>5967</v>
      </c>
      <c r="X525" s="216" t="s">
        <v>6007</v>
      </c>
      <c r="Y525" s="24" t="s">
        <v>6000</v>
      </c>
      <c r="Z525" s="24" t="s">
        <v>5962</v>
      </c>
      <c r="AA525" s="24" t="s">
        <v>6238</v>
      </c>
      <c r="AB525" s="24" t="s">
        <v>5986</v>
      </c>
      <c r="AC525" s="24" t="s">
        <v>5970</v>
      </c>
    </row>
    <row r="526" spans="1:29" s="169" customFormat="1">
      <c r="A526" s="24">
        <v>2834</v>
      </c>
      <c r="B526" s="24" t="s">
        <v>535</v>
      </c>
      <c r="C526" s="57">
        <v>9.58</v>
      </c>
      <c r="D526" s="57">
        <v>9.69</v>
      </c>
      <c r="E526" s="57">
        <v>9.36</v>
      </c>
      <c r="F526" s="57">
        <v>9.4499999999999993</v>
      </c>
      <c r="G526" s="57">
        <v>9.4499999999999993</v>
      </c>
      <c r="H526" s="57">
        <v>9.6300000000000008</v>
      </c>
      <c r="I526" s="57">
        <v>9.4</v>
      </c>
      <c r="J526" s="57">
        <v>9.49</v>
      </c>
      <c r="K526" s="57">
        <v>9.49</v>
      </c>
      <c r="L526" s="57">
        <v>9.8800000000000008</v>
      </c>
      <c r="M526" s="57">
        <v>9.4499999999999993</v>
      </c>
      <c r="N526" s="57">
        <v>9.59</v>
      </c>
      <c r="O526" s="57">
        <v>390955</v>
      </c>
      <c r="P526" s="57">
        <v>375289</v>
      </c>
      <c r="Q526" s="57">
        <v>37.868899999999996</v>
      </c>
      <c r="R526" s="57">
        <v>38.310200000000002</v>
      </c>
      <c r="S526" s="57">
        <v>38.856999999999999</v>
      </c>
      <c r="T526" s="57">
        <v>38.4925</v>
      </c>
      <c r="U526" s="77">
        <v>1.2732424581825978</v>
      </c>
      <c r="V526" s="24" t="s">
        <v>6239</v>
      </c>
      <c r="W526" s="216" t="s">
        <v>5981</v>
      </c>
      <c r="X526" s="216" t="s">
        <v>5971</v>
      </c>
      <c r="Y526" s="24" t="s">
        <v>5984</v>
      </c>
      <c r="Z526" s="24" t="s">
        <v>6240</v>
      </c>
      <c r="AA526" s="24" t="s">
        <v>5963</v>
      </c>
      <c r="AB526" s="24" t="s">
        <v>5996</v>
      </c>
      <c r="AC526" s="24" t="s">
        <v>5965</v>
      </c>
    </row>
    <row r="527" spans="1:29" s="169" customFormat="1">
      <c r="A527" s="24">
        <v>2836</v>
      </c>
      <c r="B527" s="24" t="s">
        <v>536</v>
      </c>
      <c r="C527" s="57">
        <v>10.95</v>
      </c>
      <c r="D527" s="57">
        <v>11.25</v>
      </c>
      <c r="E527" s="57">
        <v>10.65</v>
      </c>
      <c r="F527" s="57">
        <v>10.8</v>
      </c>
      <c r="G527" s="57">
        <v>10.75</v>
      </c>
      <c r="H527" s="57">
        <v>11.55</v>
      </c>
      <c r="I527" s="57">
        <v>10.75</v>
      </c>
      <c r="J527" s="57">
        <v>11.3</v>
      </c>
      <c r="K527" s="57">
        <v>11.4</v>
      </c>
      <c r="L527" s="57">
        <v>11.4</v>
      </c>
      <c r="M527" s="57">
        <v>11.05</v>
      </c>
      <c r="N527" s="57">
        <v>11.25</v>
      </c>
      <c r="O527" s="57">
        <v>5733</v>
      </c>
      <c r="P527" s="57">
        <v>13221</v>
      </c>
      <c r="Q527" s="57">
        <v>58.576999999999998</v>
      </c>
      <c r="R527" s="57">
        <v>61.655900000000003</v>
      </c>
      <c r="S527" s="57">
        <v>59.335999999999999</v>
      </c>
      <c r="T527" s="57">
        <v>60.882599999999996</v>
      </c>
      <c r="U527" s="77">
        <v>0.52999016715830871</v>
      </c>
      <c r="V527" s="24" t="s">
        <v>6241</v>
      </c>
      <c r="W527" s="216" t="s">
        <v>6039</v>
      </c>
      <c r="X527" s="216" t="s">
        <v>5961</v>
      </c>
      <c r="Y527" s="24" t="s">
        <v>6000</v>
      </c>
      <c r="Z527" s="24" t="s">
        <v>6013</v>
      </c>
      <c r="AA527" s="24" t="s">
        <v>6017</v>
      </c>
      <c r="AB527" s="24" t="s">
        <v>5979</v>
      </c>
      <c r="AC527" s="24" t="s">
        <v>5976</v>
      </c>
    </row>
    <row r="528" spans="1:29" s="169" customFormat="1">
      <c r="A528" s="24">
        <v>2838</v>
      </c>
      <c r="B528" s="24" t="s">
        <v>537</v>
      </c>
      <c r="C528" s="57">
        <v>11.7</v>
      </c>
      <c r="D528" s="57">
        <v>11.8</v>
      </c>
      <c r="E528" s="57">
        <v>11.35</v>
      </c>
      <c r="F528" s="57">
        <v>11.7</v>
      </c>
      <c r="G528" s="57">
        <v>11.7</v>
      </c>
      <c r="H528" s="57">
        <v>12.2</v>
      </c>
      <c r="I528" s="57">
        <v>11.6</v>
      </c>
      <c r="J528" s="57">
        <v>12.1</v>
      </c>
      <c r="K528" s="57">
        <v>12.15</v>
      </c>
      <c r="L528" s="57">
        <v>12.2</v>
      </c>
      <c r="M528" s="57">
        <v>11.7</v>
      </c>
      <c r="N528" s="57">
        <v>11.95</v>
      </c>
      <c r="O528" s="57">
        <v>22445</v>
      </c>
      <c r="P528" s="57">
        <v>34011</v>
      </c>
      <c r="Q528" s="57">
        <v>73.160200000000003</v>
      </c>
      <c r="R528" s="57">
        <v>66.384200000000007</v>
      </c>
      <c r="S528" s="57">
        <v>73.773399999999995</v>
      </c>
      <c r="T528" s="57">
        <v>68.847300000000004</v>
      </c>
      <c r="U528" s="77">
        <v>0.8065854511122218</v>
      </c>
      <c r="V528" s="24" t="s">
        <v>6242</v>
      </c>
      <c r="W528" s="216" t="s">
        <v>6009</v>
      </c>
      <c r="X528" s="216" t="s">
        <v>5961</v>
      </c>
      <c r="Y528" s="24" t="s">
        <v>6061</v>
      </c>
      <c r="Z528" s="24" t="s">
        <v>6010</v>
      </c>
      <c r="AA528" s="24" t="s">
        <v>5984</v>
      </c>
      <c r="AB528" s="24" t="s">
        <v>5965</v>
      </c>
      <c r="AC528" s="24" t="s">
        <v>5970</v>
      </c>
    </row>
    <row r="529" spans="1:29" s="169" customFormat="1">
      <c r="A529" s="24">
        <v>2841</v>
      </c>
      <c r="B529" s="24" t="s">
        <v>538</v>
      </c>
      <c r="C529" s="57">
        <v>7.01</v>
      </c>
      <c r="D529" s="57">
        <v>7.1</v>
      </c>
      <c r="E529" s="57">
        <v>6.35</v>
      </c>
      <c r="F529" s="57">
        <v>6.41</v>
      </c>
      <c r="G529" s="57">
        <v>6.41</v>
      </c>
      <c r="H529" s="57">
        <v>6.8</v>
      </c>
      <c r="I529" s="57">
        <v>6.25</v>
      </c>
      <c r="J529" s="57">
        <v>6.35</v>
      </c>
      <c r="K529" s="57">
        <v>6.39</v>
      </c>
      <c r="L529" s="57">
        <v>6.39</v>
      </c>
      <c r="M529" s="57">
        <v>5.37</v>
      </c>
      <c r="N529" s="57">
        <v>6</v>
      </c>
      <c r="O529" s="57">
        <v>18583</v>
      </c>
      <c r="P529" s="57">
        <v>18101</v>
      </c>
      <c r="Q529" s="57">
        <v>37.195700000000002</v>
      </c>
      <c r="R529" s="57">
        <v>43.233400000000003</v>
      </c>
      <c r="S529" s="57">
        <v>33.097499999999997</v>
      </c>
      <c r="T529" s="57">
        <v>39.854799999999997</v>
      </c>
      <c r="U529" s="77">
        <v>1.2547679993124996</v>
      </c>
      <c r="V529" s="24" t="s">
        <v>6088</v>
      </c>
      <c r="W529" s="216" t="s">
        <v>5967</v>
      </c>
      <c r="X529" s="216" t="s">
        <v>5971</v>
      </c>
      <c r="Y529" s="24" t="s">
        <v>5964</v>
      </c>
      <c r="Z529" s="24" t="s">
        <v>5978</v>
      </c>
      <c r="AA529" s="24" t="s">
        <v>6024</v>
      </c>
      <c r="AB529" s="24" t="s">
        <v>5979</v>
      </c>
      <c r="AC529" s="24" t="s">
        <v>5976</v>
      </c>
    </row>
    <row r="530" spans="1:29" s="169" customFormat="1">
      <c r="A530" s="24">
        <v>2845</v>
      </c>
      <c r="B530" s="24" t="s">
        <v>539</v>
      </c>
      <c r="C530" s="57">
        <v>10.55</v>
      </c>
      <c r="D530" s="57">
        <v>10.7</v>
      </c>
      <c r="E530" s="57">
        <v>10.4</v>
      </c>
      <c r="F530" s="57">
        <v>10.6</v>
      </c>
      <c r="G530" s="57">
        <v>10.6</v>
      </c>
      <c r="H530" s="57">
        <v>10.85</v>
      </c>
      <c r="I530" s="57">
        <v>10.55</v>
      </c>
      <c r="J530" s="57">
        <v>10.75</v>
      </c>
      <c r="K530" s="57">
        <v>10.7</v>
      </c>
      <c r="L530" s="57">
        <v>10.8</v>
      </c>
      <c r="M530" s="57">
        <v>10.6</v>
      </c>
      <c r="N530" s="57">
        <v>10.7</v>
      </c>
      <c r="O530" s="57">
        <v>50434</v>
      </c>
      <c r="P530" s="57">
        <v>69383</v>
      </c>
      <c r="Q530" s="57">
        <v>49.8994</v>
      </c>
      <c r="R530" s="57">
        <v>49.866599999999998</v>
      </c>
      <c r="S530" s="57">
        <v>49.932899999999997</v>
      </c>
      <c r="T530" s="57">
        <v>49.8887</v>
      </c>
      <c r="U530" s="77">
        <v>0.88842447797811508</v>
      </c>
      <c r="V530" s="24" t="s">
        <v>6243</v>
      </c>
      <c r="W530" s="216" t="s">
        <v>6009</v>
      </c>
      <c r="X530" s="216" t="s">
        <v>5971</v>
      </c>
      <c r="Y530" s="24" t="s">
        <v>6244</v>
      </c>
      <c r="Z530" s="24" t="s">
        <v>6016</v>
      </c>
      <c r="AA530" s="24" t="s">
        <v>6121</v>
      </c>
      <c r="AB530" s="24" t="s">
        <v>5970</v>
      </c>
      <c r="AC530" s="24" t="s">
        <v>5970</v>
      </c>
    </row>
    <row r="531" spans="1:29" s="169" customFormat="1">
      <c r="A531" s="24">
        <v>2849</v>
      </c>
      <c r="B531" s="24" t="s">
        <v>540</v>
      </c>
      <c r="C531" s="57">
        <v>14.6</v>
      </c>
      <c r="D531" s="57">
        <v>16.2</v>
      </c>
      <c r="E531" s="57">
        <v>14.4</v>
      </c>
      <c r="F531" s="57">
        <v>15.75</v>
      </c>
      <c r="G531" s="57">
        <v>15.75</v>
      </c>
      <c r="H531" s="57">
        <v>16.95</v>
      </c>
      <c r="I531" s="57">
        <v>15.7</v>
      </c>
      <c r="J531" s="57">
        <v>16.600000000000001</v>
      </c>
      <c r="K531" s="57">
        <v>16.5</v>
      </c>
      <c r="L531" s="57">
        <v>16.8</v>
      </c>
      <c r="M531" s="57">
        <v>15.15</v>
      </c>
      <c r="N531" s="57">
        <v>15.45</v>
      </c>
      <c r="O531" s="57">
        <v>3322</v>
      </c>
      <c r="P531" s="57">
        <v>8173</v>
      </c>
      <c r="Q531" s="57">
        <v>67.513800000000003</v>
      </c>
      <c r="R531" s="57">
        <v>58.682200000000002</v>
      </c>
      <c r="S531" s="57">
        <v>63.417200000000001</v>
      </c>
      <c r="T531" s="57">
        <v>60.2605</v>
      </c>
      <c r="U531" s="77">
        <v>0.49678480634066097</v>
      </c>
      <c r="V531" s="24" t="s">
        <v>6014</v>
      </c>
      <c r="W531" s="216" t="s">
        <v>6020</v>
      </c>
      <c r="X531" s="216" t="s">
        <v>5961</v>
      </c>
      <c r="Y531" s="24" t="s">
        <v>5982</v>
      </c>
      <c r="Z531" s="24" t="s">
        <v>5982</v>
      </c>
      <c r="AA531" s="24" t="s">
        <v>5964</v>
      </c>
      <c r="AB531" s="24" t="s">
        <v>5990</v>
      </c>
      <c r="AC531" s="24" t="s">
        <v>5990</v>
      </c>
    </row>
    <row r="532" spans="1:29" s="169" customFormat="1">
      <c r="A532" s="24">
        <v>2850</v>
      </c>
      <c r="B532" s="24" t="s">
        <v>541</v>
      </c>
      <c r="C532" s="57">
        <v>39.85</v>
      </c>
      <c r="D532" s="57">
        <v>40.549999999999997</v>
      </c>
      <c r="E532" s="57">
        <v>39.200000000000003</v>
      </c>
      <c r="F532" s="57">
        <v>40.15</v>
      </c>
      <c r="G532" s="57">
        <v>40.450000000000003</v>
      </c>
      <c r="H532" s="57">
        <v>43.6</v>
      </c>
      <c r="I532" s="57">
        <v>40.200000000000003</v>
      </c>
      <c r="J532" s="57">
        <v>41.6</v>
      </c>
      <c r="K532" s="57">
        <v>41.6</v>
      </c>
      <c r="L532" s="57">
        <v>42.8</v>
      </c>
      <c r="M532" s="57">
        <v>41.15</v>
      </c>
      <c r="N532" s="57">
        <v>42.25</v>
      </c>
      <c r="O532" s="57">
        <v>2823</v>
      </c>
      <c r="P532" s="57">
        <v>8443</v>
      </c>
      <c r="Q532" s="57">
        <v>77.166300000000007</v>
      </c>
      <c r="R532" s="57">
        <v>78.589200000000005</v>
      </c>
      <c r="S532" s="57">
        <v>78.439499999999995</v>
      </c>
      <c r="T532" s="57">
        <v>78.539299999999997</v>
      </c>
      <c r="U532" s="77">
        <v>0.40866200797504842</v>
      </c>
      <c r="V532" s="24" t="s">
        <v>6245</v>
      </c>
      <c r="W532" s="216" t="s">
        <v>6039</v>
      </c>
      <c r="X532" s="216" t="s">
        <v>5989</v>
      </c>
      <c r="Y532" s="24" t="s">
        <v>6016</v>
      </c>
      <c r="Z532" s="24" t="s">
        <v>5963</v>
      </c>
      <c r="AA532" s="24" t="s">
        <v>6016</v>
      </c>
      <c r="AB532" s="24" t="s">
        <v>5991</v>
      </c>
      <c r="AC532" s="24" t="s">
        <v>5991</v>
      </c>
    </row>
    <row r="533" spans="1:29" s="169" customFormat="1">
      <c r="A533" s="24">
        <v>2851</v>
      </c>
      <c r="B533" s="24" t="s">
        <v>542</v>
      </c>
      <c r="C533" s="57">
        <v>25.9</v>
      </c>
      <c r="D533" s="57">
        <v>29.95</v>
      </c>
      <c r="E533" s="57">
        <v>25.3</v>
      </c>
      <c r="F533" s="57">
        <v>29.25</v>
      </c>
      <c r="G533" s="57">
        <v>29.75</v>
      </c>
      <c r="H533" s="57">
        <v>41.7</v>
      </c>
      <c r="I533" s="57">
        <v>29.4</v>
      </c>
      <c r="J533" s="57">
        <v>30.05</v>
      </c>
      <c r="K533" s="57">
        <v>28.45</v>
      </c>
      <c r="L533" s="57">
        <v>30.4</v>
      </c>
      <c r="M533" s="57">
        <v>25.9</v>
      </c>
      <c r="N533" s="57">
        <v>29.5</v>
      </c>
      <c r="O533" s="57">
        <v>32281</v>
      </c>
      <c r="P533" s="57">
        <v>181393</v>
      </c>
      <c r="Q533" s="57">
        <v>71.968500000000006</v>
      </c>
      <c r="R533" s="57">
        <v>79.840500000000006</v>
      </c>
      <c r="S533" s="57">
        <v>61.571199999999997</v>
      </c>
      <c r="T533" s="57">
        <v>73.750699999999995</v>
      </c>
      <c r="U533" s="77">
        <v>0.21750869964968633</v>
      </c>
      <c r="V533" s="24" t="s">
        <v>6246</v>
      </c>
      <c r="W533" s="216" t="s">
        <v>5967</v>
      </c>
      <c r="X533" s="216" t="s">
        <v>5961</v>
      </c>
      <c r="Y533" s="24" t="s">
        <v>5982</v>
      </c>
      <c r="Z533" s="24" t="s">
        <v>5969</v>
      </c>
      <c r="AA533" s="24" t="s">
        <v>6075</v>
      </c>
      <c r="AB533" s="24" t="s">
        <v>5990</v>
      </c>
      <c r="AC533" s="24" t="s">
        <v>5976</v>
      </c>
    </row>
    <row r="534" spans="1:29" s="169" customFormat="1">
      <c r="A534" s="24">
        <v>2852</v>
      </c>
      <c r="B534" s="24" t="s">
        <v>543</v>
      </c>
      <c r="C534" s="57">
        <v>13.1</v>
      </c>
      <c r="D534" s="57">
        <v>13.25</v>
      </c>
      <c r="E534" s="57">
        <v>12.85</v>
      </c>
      <c r="F534" s="57">
        <v>13.05</v>
      </c>
      <c r="G534" s="57">
        <v>13.05</v>
      </c>
      <c r="H534" s="57">
        <v>13.3</v>
      </c>
      <c r="I534" s="57">
        <v>13</v>
      </c>
      <c r="J534" s="57">
        <v>13.05</v>
      </c>
      <c r="K534" s="57">
        <v>13.05</v>
      </c>
      <c r="L534" s="57">
        <v>13.25</v>
      </c>
      <c r="M534" s="57">
        <v>12.95</v>
      </c>
      <c r="N534" s="57">
        <v>13.1</v>
      </c>
      <c r="O534" s="57">
        <v>1472</v>
      </c>
      <c r="P534" s="57">
        <v>2862</v>
      </c>
      <c r="Q534" s="57">
        <v>40.181800000000003</v>
      </c>
      <c r="R534" s="57">
        <v>44.036499999999997</v>
      </c>
      <c r="S534" s="57">
        <v>39.2879</v>
      </c>
      <c r="T534" s="57">
        <v>42.453600000000002</v>
      </c>
      <c r="U534" s="77">
        <v>0.62862023449025539</v>
      </c>
      <c r="V534" s="24" t="s">
        <v>6247</v>
      </c>
      <c r="W534" s="216" t="s">
        <v>5967</v>
      </c>
      <c r="X534" s="216" t="s">
        <v>5971</v>
      </c>
      <c r="Y534" s="24" t="s">
        <v>6248</v>
      </c>
      <c r="Z534" s="24" t="s">
        <v>6196</v>
      </c>
      <c r="AA534" s="24" t="s">
        <v>6066</v>
      </c>
      <c r="AB534" s="24" t="s">
        <v>5970</v>
      </c>
      <c r="AC534" s="24" t="s">
        <v>5991</v>
      </c>
    </row>
    <row r="535" spans="1:29" s="169" customFormat="1">
      <c r="A535" s="24">
        <v>2855</v>
      </c>
      <c r="B535" s="24" t="s">
        <v>544</v>
      </c>
      <c r="C535" s="57">
        <v>28.7</v>
      </c>
      <c r="D535" s="57">
        <v>29</v>
      </c>
      <c r="E535" s="57">
        <v>25.6</v>
      </c>
      <c r="F535" s="57">
        <v>26.75</v>
      </c>
      <c r="G535" s="57">
        <v>26.85</v>
      </c>
      <c r="H535" s="57">
        <v>28.35</v>
      </c>
      <c r="I535" s="57">
        <v>26.75</v>
      </c>
      <c r="J535" s="57">
        <v>27.05</v>
      </c>
      <c r="K535" s="57">
        <v>27.2</v>
      </c>
      <c r="L535" s="57">
        <v>27.6</v>
      </c>
      <c r="M535" s="57">
        <v>24.9</v>
      </c>
      <c r="N535" s="57">
        <v>26.25</v>
      </c>
      <c r="O535" s="57">
        <v>54856</v>
      </c>
      <c r="P535" s="57">
        <v>74987</v>
      </c>
      <c r="Q535" s="57">
        <v>82.308400000000006</v>
      </c>
      <c r="R535" s="57">
        <v>84.992599999999996</v>
      </c>
      <c r="S535" s="57">
        <v>78.238799999999998</v>
      </c>
      <c r="T535" s="57">
        <v>82.741299999999995</v>
      </c>
      <c r="U535" s="77">
        <v>0.89410460776164169</v>
      </c>
      <c r="V535" s="24" t="s">
        <v>5966</v>
      </c>
      <c r="W535" s="216" t="s">
        <v>5967</v>
      </c>
      <c r="X535" s="216" t="s">
        <v>5989</v>
      </c>
      <c r="Y535" s="24" t="s">
        <v>5964</v>
      </c>
      <c r="Z535" s="24" t="s">
        <v>5969</v>
      </c>
      <c r="AA535" s="24" t="s">
        <v>5964</v>
      </c>
      <c r="AB535" s="24" t="s">
        <v>5965</v>
      </c>
      <c r="AC535" s="24" t="s">
        <v>5970</v>
      </c>
    </row>
    <row r="536" spans="1:29" s="169" customFormat="1">
      <c r="A536" s="24">
        <v>2867</v>
      </c>
      <c r="B536" s="24" t="s">
        <v>546</v>
      </c>
      <c r="C536" s="57">
        <v>9.4499999999999993</v>
      </c>
      <c r="D536" s="57">
        <v>9.81</v>
      </c>
      <c r="E536" s="57">
        <v>9</v>
      </c>
      <c r="F536" s="57">
        <v>9.34</v>
      </c>
      <c r="G536" s="57">
        <v>9.32</v>
      </c>
      <c r="H536" s="57">
        <v>9.59</v>
      </c>
      <c r="I536" s="57">
        <v>9.16</v>
      </c>
      <c r="J536" s="57">
        <v>9.24</v>
      </c>
      <c r="K536" s="57">
        <v>9.24</v>
      </c>
      <c r="L536" s="57">
        <v>9.25</v>
      </c>
      <c r="M536" s="57">
        <v>8.93</v>
      </c>
      <c r="N536" s="57">
        <v>9.07</v>
      </c>
      <c r="O536" s="57">
        <v>63375</v>
      </c>
      <c r="P536" s="57">
        <v>125565</v>
      </c>
      <c r="Q536" s="57">
        <v>44.932000000000002</v>
      </c>
      <c r="R536" s="57">
        <v>40.69</v>
      </c>
      <c r="S536" s="57">
        <v>42.539700000000003</v>
      </c>
      <c r="T536" s="57">
        <v>41.306600000000003</v>
      </c>
      <c r="U536" s="77">
        <v>0.61687837640531462</v>
      </c>
      <c r="V536" s="24" t="s">
        <v>6249</v>
      </c>
      <c r="W536" s="216" t="s">
        <v>5967</v>
      </c>
      <c r="X536" s="216" t="s">
        <v>5971</v>
      </c>
      <c r="Y536" s="24" t="s">
        <v>6073</v>
      </c>
      <c r="Z536" s="24" t="s">
        <v>6000</v>
      </c>
      <c r="AA536" s="24" t="s">
        <v>5984</v>
      </c>
      <c r="AB536" s="24" t="s">
        <v>5979</v>
      </c>
      <c r="AC536" s="24" t="s">
        <v>5986</v>
      </c>
    </row>
    <row r="537" spans="1:29" s="169" customFormat="1">
      <c r="A537" s="24">
        <v>2880</v>
      </c>
      <c r="B537" s="24" t="s">
        <v>547</v>
      </c>
      <c r="C537" s="57">
        <v>18.350000000000001</v>
      </c>
      <c r="D537" s="57">
        <v>18.55</v>
      </c>
      <c r="E537" s="57">
        <v>18</v>
      </c>
      <c r="F537" s="57">
        <v>18.45</v>
      </c>
      <c r="G537" s="57">
        <v>18.399999999999999</v>
      </c>
      <c r="H537" s="57">
        <v>19.649999999999999</v>
      </c>
      <c r="I537" s="57">
        <v>18.25</v>
      </c>
      <c r="J537" s="57">
        <v>19.3</v>
      </c>
      <c r="K537" s="57">
        <v>19.399999999999999</v>
      </c>
      <c r="L537" s="57">
        <v>19.8</v>
      </c>
      <c r="M537" s="57">
        <v>19.3</v>
      </c>
      <c r="N537" s="57">
        <v>19.8</v>
      </c>
      <c r="O537" s="57">
        <v>210941</v>
      </c>
      <c r="P537" s="57">
        <v>246331</v>
      </c>
      <c r="Q537" s="57">
        <v>55.734200000000001</v>
      </c>
      <c r="R537" s="57">
        <v>44.034599999999998</v>
      </c>
      <c r="S537" s="57">
        <v>70.489400000000003</v>
      </c>
      <c r="T537" s="57">
        <v>52.852800000000002</v>
      </c>
      <c r="U537" s="77">
        <v>1.0466274150544503</v>
      </c>
      <c r="V537" s="24" t="s">
        <v>6250</v>
      </c>
      <c r="W537" s="216" t="s">
        <v>6009</v>
      </c>
      <c r="X537" s="216" t="s">
        <v>5961</v>
      </c>
      <c r="Y537" s="24" t="s">
        <v>6244</v>
      </c>
      <c r="Z537" s="24" t="s">
        <v>5982</v>
      </c>
      <c r="AA537" s="24" t="s">
        <v>6126</v>
      </c>
      <c r="AB537" s="24" t="s">
        <v>5979</v>
      </c>
      <c r="AC537" s="24" t="s">
        <v>5990</v>
      </c>
    </row>
    <row r="538" spans="1:29" s="169" customFormat="1">
      <c r="A538" s="24">
        <v>2881</v>
      </c>
      <c r="B538" s="24" t="s">
        <v>548</v>
      </c>
      <c r="C538" s="57">
        <v>72.599999999999994</v>
      </c>
      <c r="D538" s="57">
        <v>75.099999999999994</v>
      </c>
      <c r="E538" s="57">
        <v>69.7</v>
      </c>
      <c r="F538" s="57">
        <v>73.900000000000006</v>
      </c>
      <c r="G538" s="57">
        <v>74</v>
      </c>
      <c r="H538" s="57">
        <v>85.7</v>
      </c>
      <c r="I538" s="57">
        <v>72.599999999999994</v>
      </c>
      <c r="J538" s="57">
        <v>75</v>
      </c>
      <c r="K538" s="57">
        <v>75</v>
      </c>
      <c r="L538" s="57">
        <v>80.400000000000006</v>
      </c>
      <c r="M538" s="57">
        <v>74.5</v>
      </c>
      <c r="N538" s="57">
        <v>80.400000000000006</v>
      </c>
      <c r="O538" s="57">
        <v>345297</v>
      </c>
      <c r="P538" s="57">
        <v>812466</v>
      </c>
      <c r="Q538" s="57">
        <v>82.034899999999993</v>
      </c>
      <c r="R538" s="57">
        <v>81.312799999999996</v>
      </c>
      <c r="S538" s="57">
        <v>83.776499999999999</v>
      </c>
      <c r="T538" s="57">
        <v>82.134</v>
      </c>
      <c r="U538" s="77">
        <v>0.51944286489116676</v>
      </c>
      <c r="V538" s="24" t="s">
        <v>6251</v>
      </c>
      <c r="W538" s="216" t="s">
        <v>6009</v>
      </c>
      <c r="X538" s="216" t="s">
        <v>6012</v>
      </c>
      <c r="Y538" s="24" t="s">
        <v>6075</v>
      </c>
      <c r="Z538" s="24" t="s">
        <v>5969</v>
      </c>
      <c r="AA538" s="24" t="s">
        <v>6045</v>
      </c>
      <c r="AB538" s="24" t="s">
        <v>5979</v>
      </c>
      <c r="AC538" s="24" t="s">
        <v>5965</v>
      </c>
    </row>
    <row r="539" spans="1:29" s="169" customFormat="1">
      <c r="A539" s="24">
        <v>2882</v>
      </c>
      <c r="B539" s="24" t="s">
        <v>549</v>
      </c>
      <c r="C539" s="57">
        <v>56</v>
      </c>
      <c r="D539" s="57">
        <v>56.8</v>
      </c>
      <c r="E539" s="57">
        <v>51.5</v>
      </c>
      <c r="F539" s="57">
        <v>53.9</v>
      </c>
      <c r="G539" s="57">
        <v>53.8</v>
      </c>
      <c r="H539" s="57">
        <v>61</v>
      </c>
      <c r="I539" s="57">
        <v>53.1</v>
      </c>
      <c r="J539" s="57">
        <v>54.3</v>
      </c>
      <c r="K539" s="57">
        <v>54.5</v>
      </c>
      <c r="L539" s="57">
        <v>56.6</v>
      </c>
      <c r="M539" s="57">
        <v>53.2</v>
      </c>
      <c r="N539" s="57">
        <v>55.8</v>
      </c>
      <c r="O539" s="57">
        <v>476768</v>
      </c>
      <c r="P539" s="57">
        <v>1051527</v>
      </c>
      <c r="Q539" s="57">
        <v>75.724500000000006</v>
      </c>
      <c r="R539" s="57">
        <v>75.522900000000007</v>
      </c>
      <c r="S539" s="57">
        <v>75.601500000000001</v>
      </c>
      <c r="T539" s="57">
        <v>75.549099999999996</v>
      </c>
      <c r="U539" s="77">
        <v>0.55416213225570476</v>
      </c>
      <c r="V539" s="24" t="s">
        <v>6252</v>
      </c>
      <c r="W539" s="216" t="s">
        <v>5967</v>
      </c>
      <c r="X539" s="216" t="s">
        <v>5989</v>
      </c>
      <c r="Y539" s="24" t="s">
        <v>5964</v>
      </c>
      <c r="Z539" s="24" t="s">
        <v>5969</v>
      </c>
      <c r="AA539" s="24" t="s">
        <v>6010</v>
      </c>
      <c r="AB539" s="24" t="s">
        <v>5990</v>
      </c>
      <c r="AC539" s="24" t="s">
        <v>5986</v>
      </c>
    </row>
    <row r="540" spans="1:29" s="169" customFormat="1">
      <c r="A540" s="24">
        <v>2883</v>
      </c>
      <c r="B540" s="24" t="s">
        <v>550</v>
      </c>
      <c r="C540" s="57">
        <v>12.5</v>
      </c>
      <c r="D540" s="57">
        <v>13.3</v>
      </c>
      <c r="E540" s="57">
        <v>12.1</v>
      </c>
      <c r="F540" s="57">
        <v>13.15</v>
      </c>
      <c r="G540" s="57">
        <v>13.15</v>
      </c>
      <c r="H540" s="57">
        <v>14.9</v>
      </c>
      <c r="I540" s="57">
        <v>13</v>
      </c>
      <c r="J540" s="57">
        <v>14.1</v>
      </c>
      <c r="K540" s="57">
        <v>14.15</v>
      </c>
      <c r="L540" s="57">
        <v>14.6</v>
      </c>
      <c r="M540" s="57">
        <v>12.9</v>
      </c>
      <c r="N540" s="57">
        <v>13.4</v>
      </c>
      <c r="O540" s="57">
        <v>1477502</v>
      </c>
      <c r="P540" s="57">
        <v>1896291</v>
      </c>
      <c r="Q540" s="57">
        <v>84.435100000000006</v>
      </c>
      <c r="R540" s="57">
        <v>78.732500000000002</v>
      </c>
      <c r="S540" s="57">
        <v>81.413300000000007</v>
      </c>
      <c r="T540" s="57">
        <v>79.626099999999994</v>
      </c>
      <c r="U540" s="77">
        <v>0.9522988706784864</v>
      </c>
      <c r="V540" s="24" t="s">
        <v>6019</v>
      </c>
      <c r="W540" s="216" t="s">
        <v>5967</v>
      </c>
      <c r="X540" s="216" t="s">
        <v>6012</v>
      </c>
      <c r="Y540" s="24" t="s">
        <v>5982</v>
      </c>
      <c r="Z540" s="24" t="s">
        <v>5982</v>
      </c>
      <c r="AA540" s="24" t="s">
        <v>5964</v>
      </c>
      <c r="AB540" s="24" t="s">
        <v>5991</v>
      </c>
      <c r="AC540" s="24" t="s">
        <v>5991</v>
      </c>
    </row>
    <row r="541" spans="1:29" s="169" customFormat="1">
      <c r="A541" s="24">
        <v>2884</v>
      </c>
      <c r="B541" s="24" t="s">
        <v>551</v>
      </c>
      <c r="C541" s="57">
        <v>25.6</v>
      </c>
      <c r="D541" s="57">
        <v>26.3</v>
      </c>
      <c r="E541" s="57">
        <v>25.35</v>
      </c>
      <c r="F541" s="57">
        <v>26.3</v>
      </c>
      <c r="G541" s="57">
        <v>26.2</v>
      </c>
      <c r="H541" s="57">
        <v>26.65</v>
      </c>
      <c r="I541" s="57">
        <v>25.95</v>
      </c>
      <c r="J541" s="57">
        <v>26.5</v>
      </c>
      <c r="K541" s="57">
        <v>26.6</v>
      </c>
      <c r="L541" s="57">
        <v>27.3</v>
      </c>
      <c r="M541" s="57">
        <v>26.6</v>
      </c>
      <c r="N541" s="57">
        <v>27.3</v>
      </c>
      <c r="O541" s="57">
        <v>387126</v>
      </c>
      <c r="P541" s="57">
        <v>407030</v>
      </c>
      <c r="Q541" s="57">
        <v>64.618499999999997</v>
      </c>
      <c r="R541" s="57">
        <v>54.589500000000001</v>
      </c>
      <c r="S541" s="57">
        <v>76.412300000000002</v>
      </c>
      <c r="T541" s="57">
        <v>61.863799999999998</v>
      </c>
      <c r="U541" s="77">
        <v>1.162454855907427</v>
      </c>
      <c r="V541" s="24" t="s">
        <v>6253</v>
      </c>
      <c r="W541" s="216" t="s">
        <v>6009</v>
      </c>
      <c r="X541" s="216" t="s">
        <v>5989</v>
      </c>
      <c r="Y541" s="24" t="s">
        <v>6254</v>
      </c>
      <c r="Z541" s="24" t="s">
        <v>6016</v>
      </c>
      <c r="AA541" s="24" t="s">
        <v>6255</v>
      </c>
      <c r="AB541" s="24" t="s">
        <v>5979</v>
      </c>
      <c r="AC541" s="24" t="s">
        <v>5979</v>
      </c>
    </row>
    <row r="542" spans="1:29" s="169" customFormat="1">
      <c r="A542" s="24">
        <v>2885</v>
      </c>
      <c r="B542" s="24" t="s">
        <v>552</v>
      </c>
      <c r="C542" s="57">
        <v>25.6</v>
      </c>
      <c r="D542" s="57">
        <v>27.05</v>
      </c>
      <c r="E542" s="57">
        <v>24.8</v>
      </c>
      <c r="F542" s="57">
        <v>26.85</v>
      </c>
      <c r="G542" s="57">
        <v>26.75</v>
      </c>
      <c r="H542" s="57">
        <v>27.8</v>
      </c>
      <c r="I542" s="57">
        <v>24.85</v>
      </c>
      <c r="J542" s="57">
        <v>25.4</v>
      </c>
      <c r="K542" s="57">
        <v>25.45</v>
      </c>
      <c r="L542" s="57">
        <v>25.95</v>
      </c>
      <c r="M542" s="57">
        <v>23.15</v>
      </c>
      <c r="N542" s="57">
        <v>24.45</v>
      </c>
      <c r="O542" s="57">
        <v>697877</v>
      </c>
      <c r="P542" s="57">
        <v>774886</v>
      </c>
      <c r="Q542" s="57">
        <v>85.717699999999994</v>
      </c>
      <c r="R542" s="57">
        <v>84.956500000000005</v>
      </c>
      <c r="S542" s="57">
        <v>77.7166</v>
      </c>
      <c r="T542" s="57">
        <v>82.543199999999999</v>
      </c>
      <c r="U542" s="77">
        <v>1.1007564696971912</v>
      </c>
      <c r="V542" s="24" t="s">
        <v>6141</v>
      </c>
      <c r="W542" s="216" t="s">
        <v>5988</v>
      </c>
      <c r="X542" s="216" t="s">
        <v>5989</v>
      </c>
      <c r="Y542" s="24" t="s">
        <v>5982</v>
      </c>
      <c r="Z542" s="24" t="s">
        <v>5964</v>
      </c>
      <c r="AA542" s="24" t="s">
        <v>5964</v>
      </c>
      <c r="AB542" s="24" t="s">
        <v>5990</v>
      </c>
      <c r="AC542" s="24" t="s">
        <v>5970</v>
      </c>
    </row>
    <row r="543" spans="1:29" s="169" customFormat="1">
      <c r="A543" s="24">
        <v>2886</v>
      </c>
      <c r="B543" s="24" t="s">
        <v>553</v>
      </c>
      <c r="C543" s="57">
        <v>33</v>
      </c>
      <c r="D543" s="57">
        <v>33.200000000000003</v>
      </c>
      <c r="E543" s="57">
        <v>32.5</v>
      </c>
      <c r="F543" s="57">
        <v>32.85</v>
      </c>
      <c r="G543" s="57">
        <v>32.700000000000003</v>
      </c>
      <c r="H543" s="57">
        <v>33.15</v>
      </c>
      <c r="I543" s="57">
        <v>32.5</v>
      </c>
      <c r="J543" s="57">
        <v>33.1</v>
      </c>
      <c r="K543" s="57">
        <v>33.1</v>
      </c>
      <c r="L543" s="57">
        <v>33.25</v>
      </c>
      <c r="M543" s="57">
        <v>30.6</v>
      </c>
      <c r="N543" s="57">
        <v>31.35</v>
      </c>
      <c r="O543" s="57">
        <v>439267</v>
      </c>
      <c r="P543" s="57">
        <v>289420</v>
      </c>
      <c r="Q543" s="57">
        <v>87.943100000000001</v>
      </c>
      <c r="R543" s="57">
        <v>74.090400000000002</v>
      </c>
      <c r="S543" s="57">
        <v>79.543800000000005</v>
      </c>
      <c r="T543" s="57">
        <v>75.908199999999994</v>
      </c>
      <c r="U543" s="77">
        <v>1.8550269120616711</v>
      </c>
      <c r="V543" s="24" t="s">
        <v>6049</v>
      </c>
      <c r="W543" s="216" t="s">
        <v>6020</v>
      </c>
      <c r="X543" s="216" t="s">
        <v>5989</v>
      </c>
      <c r="Y543" s="24" t="s">
        <v>5984</v>
      </c>
      <c r="Z543" s="24" t="s">
        <v>6016</v>
      </c>
      <c r="AA543" s="24" t="s">
        <v>5964</v>
      </c>
      <c r="AB543" s="24" t="s">
        <v>5965</v>
      </c>
      <c r="AC543" s="24" t="s">
        <v>5991</v>
      </c>
    </row>
    <row r="544" spans="1:29" s="169" customFormat="1">
      <c r="A544" s="24">
        <v>2887</v>
      </c>
      <c r="B544" s="24" t="s">
        <v>554</v>
      </c>
      <c r="C544" s="57">
        <v>14.85</v>
      </c>
      <c r="D544" s="57">
        <v>15.35</v>
      </c>
      <c r="E544" s="57">
        <v>14.7</v>
      </c>
      <c r="F544" s="57">
        <v>15.25</v>
      </c>
      <c r="G544" s="57">
        <v>15.25</v>
      </c>
      <c r="H544" s="57">
        <v>17.5</v>
      </c>
      <c r="I544" s="57">
        <v>15.15</v>
      </c>
      <c r="J544" s="57">
        <v>16.95</v>
      </c>
      <c r="K544" s="57">
        <v>17.2</v>
      </c>
      <c r="L544" s="57">
        <v>17.7</v>
      </c>
      <c r="M544" s="57">
        <v>16.7</v>
      </c>
      <c r="N544" s="57">
        <v>17.7</v>
      </c>
      <c r="O544" s="57">
        <v>365063</v>
      </c>
      <c r="P544" s="57">
        <v>730849</v>
      </c>
      <c r="Q544" s="57">
        <v>83.814499999999995</v>
      </c>
      <c r="R544" s="57">
        <v>74.377600000000001</v>
      </c>
      <c r="S544" s="57">
        <v>89.209599999999995</v>
      </c>
      <c r="T544" s="57">
        <v>79.321600000000004</v>
      </c>
      <c r="U544" s="77">
        <v>0.61050656306721518</v>
      </c>
      <c r="V544" s="24" t="s">
        <v>6256</v>
      </c>
      <c r="W544" s="216" t="s">
        <v>6009</v>
      </c>
      <c r="X544" s="216" t="s">
        <v>5989</v>
      </c>
      <c r="Y544" s="24" t="s">
        <v>6010</v>
      </c>
      <c r="Z544" s="24" t="s">
        <v>5982</v>
      </c>
      <c r="AA544" s="24" t="s">
        <v>6254</v>
      </c>
      <c r="AB544" s="24" t="s">
        <v>5979</v>
      </c>
      <c r="AC544" s="24" t="s">
        <v>5970</v>
      </c>
    </row>
    <row r="545" spans="1:29" s="169" customFormat="1">
      <c r="A545" s="24">
        <v>2888</v>
      </c>
      <c r="B545" s="24" t="s">
        <v>555</v>
      </c>
      <c r="C545" s="57">
        <v>10.1</v>
      </c>
      <c r="D545" s="57">
        <v>10.15</v>
      </c>
      <c r="E545" s="57">
        <v>9.31</v>
      </c>
      <c r="F545" s="57">
        <v>9.5299999999999994</v>
      </c>
      <c r="G545" s="57">
        <v>9.5399999999999991</v>
      </c>
      <c r="H545" s="57">
        <v>10.15</v>
      </c>
      <c r="I545" s="57">
        <v>9.17</v>
      </c>
      <c r="J545" s="57">
        <v>9.17</v>
      </c>
      <c r="K545" s="57">
        <v>9.18</v>
      </c>
      <c r="L545" s="57">
        <v>9.2799999999999994</v>
      </c>
      <c r="M545" s="57">
        <v>8.93</v>
      </c>
      <c r="N545" s="57">
        <v>9.11</v>
      </c>
      <c r="O545" s="57">
        <v>719163</v>
      </c>
      <c r="P545" s="57">
        <v>1604119</v>
      </c>
      <c r="Q545" s="57">
        <v>62.618499999999997</v>
      </c>
      <c r="R545" s="57">
        <v>64.779700000000005</v>
      </c>
      <c r="S545" s="57">
        <v>56.320599999999999</v>
      </c>
      <c r="T545" s="57">
        <v>61.96</v>
      </c>
      <c r="U545" s="77">
        <v>0.54794999622845941</v>
      </c>
      <c r="V545" s="24" t="s">
        <v>6110</v>
      </c>
      <c r="W545" s="216" t="s">
        <v>5967</v>
      </c>
      <c r="X545" s="216" t="s">
        <v>5961</v>
      </c>
      <c r="Y545" s="24" t="s">
        <v>5964</v>
      </c>
      <c r="Z545" s="24" t="s">
        <v>6004</v>
      </c>
      <c r="AA545" s="24" t="s">
        <v>5975</v>
      </c>
      <c r="AB545" s="24" t="s">
        <v>5991</v>
      </c>
      <c r="AC545" s="24" t="s">
        <v>5970</v>
      </c>
    </row>
    <row r="546" spans="1:29" s="169" customFormat="1">
      <c r="A546" s="24">
        <v>2889</v>
      </c>
      <c r="B546" s="24" t="s">
        <v>556</v>
      </c>
      <c r="C546" s="57">
        <v>17.100000000000001</v>
      </c>
      <c r="D546" s="57">
        <v>17.25</v>
      </c>
      <c r="E546" s="57">
        <v>16.100000000000001</v>
      </c>
      <c r="F546" s="57">
        <v>16.5</v>
      </c>
      <c r="G546" s="57">
        <v>16.5</v>
      </c>
      <c r="H546" s="57">
        <v>17.7</v>
      </c>
      <c r="I546" s="57">
        <v>16.100000000000001</v>
      </c>
      <c r="J546" s="57">
        <v>16.45</v>
      </c>
      <c r="K546" s="57">
        <v>16.45</v>
      </c>
      <c r="L546" s="57">
        <v>16.55</v>
      </c>
      <c r="M546" s="57">
        <v>15.65</v>
      </c>
      <c r="N546" s="57">
        <v>16</v>
      </c>
      <c r="O546" s="57">
        <v>48247</v>
      </c>
      <c r="P546" s="57">
        <v>135074</v>
      </c>
      <c r="Q546" s="57">
        <v>80.993099999999998</v>
      </c>
      <c r="R546" s="57">
        <v>85.478499999999997</v>
      </c>
      <c r="S546" s="57">
        <v>75.595399999999998</v>
      </c>
      <c r="T546" s="57">
        <v>82.184200000000004</v>
      </c>
      <c r="U546" s="77">
        <v>0.43656481303252703</v>
      </c>
      <c r="V546" s="24" t="s">
        <v>5983</v>
      </c>
      <c r="W546" s="216" t="s">
        <v>5967</v>
      </c>
      <c r="X546" s="216" t="s">
        <v>5989</v>
      </c>
      <c r="Y546" s="24" t="s">
        <v>5964</v>
      </c>
      <c r="Z546" s="24" t="s">
        <v>5978</v>
      </c>
      <c r="AA546" s="24" t="s">
        <v>5962</v>
      </c>
      <c r="AB546" s="24" t="s">
        <v>5965</v>
      </c>
      <c r="AC546" s="24" t="s">
        <v>5986</v>
      </c>
    </row>
    <row r="547" spans="1:29" s="169" customFormat="1">
      <c r="A547" s="24">
        <v>2890</v>
      </c>
      <c r="B547" s="24" t="s">
        <v>557</v>
      </c>
      <c r="C547" s="57">
        <v>13.55</v>
      </c>
      <c r="D547" s="57">
        <v>13.85</v>
      </c>
      <c r="E547" s="57">
        <v>13.4</v>
      </c>
      <c r="F547" s="57">
        <v>13.75</v>
      </c>
      <c r="G547" s="57">
        <v>13.8</v>
      </c>
      <c r="H547" s="57">
        <v>14.5</v>
      </c>
      <c r="I547" s="57">
        <v>13.65</v>
      </c>
      <c r="J547" s="57">
        <v>14.05</v>
      </c>
      <c r="K547" s="57">
        <v>14.1</v>
      </c>
      <c r="L547" s="57">
        <v>14.3</v>
      </c>
      <c r="M547" s="57">
        <v>13.2</v>
      </c>
      <c r="N547" s="57">
        <v>13.6</v>
      </c>
      <c r="O547" s="57">
        <v>625834</v>
      </c>
      <c r="P547" s="57">
        <v>667008</v>
      </c>
      <c r="Q547" s="57">
        <v>84.287800000000004</v>
      </c>
      <c r="R547" s="57">
        <v>74.856999999999999</v>
      </c>
      <c r="S547" s="57">
        <v>81.0745</v>
      </c>
      <c r="T547" s="57">
        <v>76.929500000000004</v>
      </c>
      <c r="U547" s="77">
        <v>1.1467751844389005</v>
      </c>
      <c r="V547" s="24" t="s">
        <v>6056</v>
      </c>
      <c r="W547" s="216" t="s">
        <v>6020</v>
      </c>
      <c r="X547" s="216" t="s">
        <v>5989</v>
      </c>
      <c r="Y547" s="24" t="s">
        <v>6016</v>
      </c>
      <c r="Z547" s="24" t="s">
        <v>5963</v>
      </c>
      <c r="AA547" s="24" t="s">
        <v>5964</v>
      </c>
      <c r="AB547" s="24" t="s">
        <v>5990</v>
      </c>
      <c r="AC547" s="24" t="s">
        <v>5986</v>
      </c>
    </row>
    <row r="548" spans="1:29" s="169" customFormat="1">
      <c r="A548" s="24">
        <v>2891</v>
      </c>
      <c r="B548" s="24" t="s">
        <v>558</v>
      </c>
      <c r="C548" s="57">
        <v>23</v>
      </c>
      <c r="D548" s="57">
        <v>23.1</v>
      </c>
      <c r="E548" s="57">
        <v>22</v>
      </c>
      <c r="F548" s="57">
        <v>22.7</v>
      </c>
      <c r="G548" s="57">
        <v>22.6</v>
      </c>
      <c r="H548" s="57">
        <v>23.15</v>
      </c>
      <c r="I548" s="57">
        <v>22.35</v>
      </c>
      <c r="J548" s="57">
        <v>22.85</v>
      </c>
      <c r="K548" s="57">
        <v>22.95</v>
      </c>
      <c r="L548" s="57">
        <v>23.15</v>
      </c>
      <c r="M548" s="57">
        <v>21.05</v>
      </c>
      <c r="N548" s="57">
        <v>22</v>
      </c>
      <c r="O548" s="57">
        <v>649880</v>
      </c>
      <c r="P548" s="57">
        <v>635362</v>
      </c>
      <c r="Q548" s="57">
        <v>79.057100000000005</v>
      </c>
      <c r="R548" s="57">
        <v>73.608500000000006</v>
      </c>
      <c r="S548" s="57">
        <v>72.506699999999995</v>
      </c>
      <c r="T548" s="57">
        <v>73.241200000000006</v>
      </c>
      <c r="U548" s="77">
        <v>1.2501499582565181</v>
      </c>
      <c r="V548" s="24" t="s">
        <v>5966</v>
      </c>
      <c r="W548" s="216" t="s">
        <v>5960</v>
      </c>
      <c r="X548" s="216" t="s">
        <v>5961</v>
      </c>
      <c r="Y548" s="24" t="s">
        <v>5975</v>
      </c>
      <c r="Z548" s="24" t="s">
        <v>6016</v>
      </c>
      <c r="AA548" s="24" t="s">
        <v>5964</v>
      </c>
      <c r="AB548" s="24" t="s">
        <v>5965</v>
      </c>
      <c r="AC548" s="24" t="s">
        <v>5970</v>
      </c>
    </row>
    <row r="549" spans="1:29" s="169" customFormat="1">
      <c r="A549" s="24">
        <v>2892</v>
      </c>
      <c r="B549" s="24" t="s">
        <v>559</v>
      </c>
      <c r="C549" s="57">
        <v>22</v>
      </c>
      <c r="D549" s="57">
        <v>22.7</v>
      </c>
      <c r="E549" s="57">
        <v>21.9</v>
      </c>
      <c r="F549" s="57">
        <v>22.7</v>
      </c>
      <c r="G549" s="57">
        <v>22.6</v>
      </c>
      <c r="H549" s="57">
        <v>23.15</v>
      </c>
      <c r="I549" s="57">
        <v>22.4</v>
      </c>
      <c r="J549" s="57">
        <v>22.75</v>
      </c>
      <c r="K549" s="57">
        <v>22.75</v>
      </c>
      <c r="L549" s="57">
        <v>23.15</v>
      </c>
      <c r="M549" s="57">
        <v>22.75</v>
      </c>
      <c r="N549" s="57">
        <v>23.1</v>
      </c>
      <c r="O549" s="57">
        <v>259178</v>
      </c>
      <c r="P549" s="57">
        <v>236454</v>
      </c>
      <c r="Q549" s="57">
        <v>74.527000000000001</v>
      </c>
      <c r="R549" s="57">
        <v>62.136800000000001</v>
      </c>
      <c r="S549" s="57">
        <v>82.453000000000003</v>
      </c>
      <c r="T549" s="57">
        <v>68.908900000000003</v>
      </c>
      <c r="U549" s="77">
        <v>1.3396817609814642</v>
      </c>
      <c r="V549" s="24" t="s">
        <v>6257</v>
      </c>
      <c r="W549" s="216" t="s">
        <v>6009</v>
      </c>
      <c r="X549" s="216" t="s">
        <v>5989</v>
      </c>
      <c r="Y549" s="24" t="s">
        <v>6254</v>
      </c>
      <c r="Z549" s="24" t="s">
        <v>6240</v>
      </c>
      <c r="AA549" s="24" t="s">
        <v>6055</v>
      </c>
      <c r="AB549" s="24" t="s">
        <v>5965</v>
      </c>
      <c r="AC549" s="24" t="s">
        <v>5979</v>
      </c>
    </row>
    <row r="550" spans="1:29" s="169" customFormat="1">
      <c r="A550" s="24">
        <v>2897</v>
      </c>
      <c r="B550" s="24" t="s">
        <v>1632</v>
      </c>
      <c r="C550" s="57">
        <v>7.05</v>
      </c>
      <c r="D550" s="57">
        <v>7.19</v>
      </c>
      <c r="E550" s="57">
        <v>6.88</v>
      </c>
      <c r="F550" s="57">
        <v>7.08</v>
      </c>
      <c r="G550" s="57">
        <v>7.05</v>
      </c>
      <c r="H550" s="57">
        <v>7.31</v>
      </c>
      <c r="I550" s="57">
        <v>6.91</v>
      </c>
      <c r="J550" s="57">
        <v>7.02</v>
      </c>
      <c r="K550" s="57">
        <v>7.07</v>
      </c>
      <c r="L550" s="57">
        <v>7.25</v>
      </c>
      <c r="M550" s="57">
        <v>6.8</v>
      </c>
      <c r="N550" s="57">
        <v>7.22</v>
      </c>
      <c r="O550" s="57">
        <v>32986</v>
      </c>
      <c r="P550" s="57">
        <v>50368</v>
      </c>
      <c r="Q550" s="57">
        <v>54.060699999999997</v>
      </c>
      <c r="R550" s="57">
        <v>54.1387</v>
      </c>
      <c r="S550" s="57">
        <v>56.636699999999998</v>
      </c>
      <c r="T550" s="57">
        <v>54.971299999999999</v>
      </c>
      <c r="U550" s="77">
        <v>0.80043325568262036</v>
      </c>
      <c r="V550" s="24" t="s">
        <v>6258</v>
      </c>
      <c r="W550" s="216" t="s">
        <v>5981</v>
      </c>
      <c r="X550" s="216" t="s">
        <v>5961</v>
      </c>
      <c r="Y550" s="24" t="s">
        <v>5972</v>
      </c>
      <c r="Z550" s="24" t="s">
        <v>5978</v>
      </c>
      <c r="AA550" s="24" t="s">
        <v>6075</v>
      </c>
      <c r="AB550" s="24" t="s">
        <v>5965</v>
      </c>
      <c r="AC550" s="24" t="s">
        <v>5976</v>
      </c>
    </row>
    <row r="551" spans="1:29" s="169" customFormat="1">
      <c r="A551" s="24">
        <v>2901</v>
      </c>
      <c r="B551" s="24" t="s">
        <v>560</v>
      </c>
      <c r="C551" s="57">
        <v>28.3</v>
      </c>
      <c r="D551" s="57">
        <v>34.299999999999997</v>
      </c>
      <c r="E551" s="57">
        <v>27.35</v>
      </c>
      <c r="F551" s="57">
        <v>29.1</v>
      </c>
      <c r="G551" s="57">
        <v>29.35</v>
      </c>
      <c r="H551" s="57">
        <v>30.75</v>
      </c>
      <c r="I551" s="57">
        <v>27.2</v>
      </c>
      <c r="J551" s="57">
        <v>27.8</v>
      </c>
      <c r="K551" s="57">
        <v>27.45</v>
      </c>
      <c r="L551" s="57">
        <v>27.45</v>
      </c>
      <c r="M551" s="57">
        <v>24.7</v>
      </c>
      <c r="N551" s="57">
        <v>26</v>
      </c>
      <c r="O551" s="57">
        <v>1262</v>
      </c>
      <c r="P551" s="57">
        <v>987</v>
      </c>
      <c r="Q551" s="57">
        <v>46.692</v>
      </c>
      <c r="R551" s="57">
        <v>52.402099999999997</v>
      </c>
      <c r="S551" s="57">
        <v>38.183900000000001</v>
      </c>
      <c r="T551" s="57">
        <v>47.662700000000001</v>
      </c>
      <c r="U551" s="77">
        <v>1.5627603287177756</v>
      </c>
      <c r="V551" s="24" t="s">
        <v>6259</v>
      </c>
      <c r="W551" s="216" t="s">
        <v>5967</v>
      </c>
      <c r="X551" s="216" t="s">
        <v>5971</v>
      </c>
      <c r="Y551" s="24" t="s">
        <v>5969</v>
      </c>
      <c r="Z551" s="24" t="s">
        <v>5964</v>
      </c>
      <c r="AA551" s="24" t="s">
        <v>6024</v>
      </c>
      <c r="AB551" s="24" t="s">
        <v>5979</v>
      </c>
      <c r="AC551" s="24" t="s">
        <v>5970</v>
      </c>
    </row>
    <row r="552" spans="1:29" s="169" customFormat="1">
      <c r="A552" s="24">
        <v>2903</v>
      </c>
      <c r="B552" s="24" t="s">
        <v>561</v>
      </c>
      <c r="C552" s="57">
        <v>22.4</v>
      </c>
      <c r="D552" s="57">
        <v>23.6</v>
      </c>
      <c r="E552" s="57">
        <v>22.3</v>
      </c>
      <c r="F552" s="57">
        <v>22.75</v>
      </c>
      <c r="G552" s="57">
        <v>22.7</v>
      </c>
      <c r="H552" s="57">
        <v>24.3</v>
      </c>
      <c r="I552" s="57">
        <v>22.3</v>
      </c>
      <c r="J552" s="57">
        <v>22.8</v>
      </c>
      <c r="K552" s="57">
        <v>22.9</v>
      </c>
      <c r="L552" s="57">
        <v>23.1</v>
      </c>
      <c r="M552" s="57">
        <v>20.7</v>
      </c>
      <c r="N552" s="57">
        <v>21.85</v>
      </c>
      <c r="O552" s="57">
        <v>11980</v>
      </c>
      <c r="P552" s="57">
        <v>21642</v>
      </c>
      <c r="Q552" s="57">
        <v>44.678100000000001</v>
      </c>
      <c r="R552" s="57">
        <v>45.353499999999997</v>
      </c>
      <c r="S552" s="57">
        <v>38.210299999999997</v>
      </c>
      <c r="T552" s="57">
        <v>42.9724</v>
      </c>
      <c r="U552" s="77">
        <v>0.67656511515674256</v>
      </c>
      <c r="V552" s="24" t="s">
        <v>5966</v>
      </c>
      <c r="W552" s="216" t="s">
        <v>5967</v>
      </c>
      <c r="X552" s="216" t="s">
        <v>5971</v>
      </c>
      <c r="Y552" s="24" t="s">
        <v>5963</v>
      </c>
      <c r="Z552" s="24" t="s">
        <v>5969</v>
      </c>
      <c r="AA552" s="24" t="s">
        <v>5964</v>
      </c>
      <c r="AB552" s="24" t="s">
        <v>5965</v>
      </c>
      <c r="AC552" s="24" t="s">
        <v>5970</v>
      </c>
    </row>
    <row r="553" spans="1:29" s="169" customFormat="1">
      <c r="A553" s="24">
        <v>2904</v>
      </c>
      <c r="B553" s="24" t="s">
        <v>562</v>
      </c>
      <c r="C553" s="57">
        <v>29.25</v>
      </c>
      <c r="D553" s="57">
        <v>30.1</v>
      </c>
      <c r="E553" s="57">
        <v>29.25</v>
      </c>
      <c r="F553" s="57">
        <v>29.75</v>
      </c>
      <c r="G553" s="57">
        <v>29.65</v>
      </c>
      <c r="H553" s="57">
        <v>30</v>
      </c>
      <c r="I553" s="57">
        <v>28.8</v>
      </c>
      <c r="J553" s="57">
        <v>29</v>
      </c>
      <c r="K553" s="57">
        <v>29</v>
      </c>
      <c r="L553" s="57">
        <v>29.1</v>
      </c>
      <c r="M553" s="57">
        <v>26.7</v>
      </c>
      <c r="N553" s="57">
        <v>27.65</v>
      </c>
      <c r="O553" s="57">
        <v>1952</v>
      </c>
      <c r="P553" s="57">
        <v>1502</v>
      </c>
      <c r="Q553" s="57">
        <v>74.346699999999998</v>
      </c>
      <c r="R553" s="57">
        <v>80.020600000000002</v>
      </c>
      <c r="S553" s="57">
        <v>62.607999999999997</v>
      </c>
      <c r="T553" s="57">
        <v>74.216399999999993</v>
      </c>
      <c r="U553" s="77">
        <v>1.5884006509838735</v>
      </c>
      <c r="V553" s="24" t="s">
        <v>6092</v>
      </c>
      <c r="W553" s="216" t="s">
        <v>5967</v>
      </c>
      <c r="X553" s="216" t="s">
        <v>5961</v>
      </c>
      <c r="Y553" s="24" t="s">
        <v>6055</v>
      </c>
      <c r="Z553" s="24" t="s">
        <v>5984</v>
      </c>
      <c r="AA553" s="24" t="s">
        <v>5964</v>
      </c>
      <c r="AB553" s="24" t="s">
        <v>5979</v>
      </c>
      <c r="AC553" s="24" t="s">
        <v>5986</v>
      </c>
    </row>
    <row r="554" spans="1:29" s="169" customFormat="1">
      <c r="A554" s="24">
        <v>2905</v>
      </c>
      <c r="B554" s="24" t="s">
        <v>563</v>
      </c>
      <c r="C554" s="57">
        <v>22.2</v>
      </c>
      <c r="D554" s="57">
        <v>24.3</v>
      </c>
      <c r="E554" s="57">
        <v>22</v>
      </c>
      <c r="F554" s="57">
        <v>22.55</v>
      </c>
      <c r="G554" s="57">
        <v>22.7</v>
      </c>
      <c r="H554" s="57">
        <v>23.8</v>
      </c>
      <c r="I554" s="57">
        <v>22.4</v>
      </c>
      <c r="J554" s="57">
        <v>23.25</v>
      </c>
      <c r="K554" s="57">
        <v>23.3</v>
      </c>
      <c r="L554" s="57">
        <v>24</v>
      </c>
      <c r="M554" s="57">
        <v>20.85</v>
      </c>
      <c r="N554" s="57">
        <v>21.55</v>
      </c>
      <c r="O554" s="57">
        <v>16238</v>
      </c>
      <c r="P554" s="57">
        <v>22018</v>
      </c>
      <c r="Q554" s="57">
        <v>53.968400000000003</v>
      </c>
      <c r="R554" s="57">
        <v>40.684100000000001</v>
      </c>
      <c r="S554" s="57">
        <v>49.808700000000002</v>
      </c>
      <c r="T554" s="57">
        <v>43.725700000000003</v>
      </c>
      <c r="U554" s="77">
        <v>0.90137362360089213</v>
      </c>
      <c r="V554" s="24" t="s">
        <v>6118</v>
      </c>
      <c r="W554" s="216" t="s">
        <v>6020</v>
      </c>
      <c r="X554" s="216" t="s">
        <v>5971</v>
      </c>
      <c r="Y554" s="24" t="s">
        <v>5963</v>
      </c>
      <c r="Z554" s="24" t="s">
        <v>6010</v>
      </c>
      <c r="AA554" s="24" t="s">
        <v>5964</v>
      </c>
      <c r="AB554" s="24" t="s">
        <v>5990</v>
      </c>
      <c r="AC554" s="24" t="s">
        <v>5990</v>
      </c>
    </row>
    <row r="555" spans="1:29" s="169" customFormat="1">
      <c r="A555" s="24">
        <v>2906</v>
      </c>
      <c r="B555" s="24" t="s">
        <v>564</v>
      </c>
      <c r="C555" s="57">
        <v>15.65</v>
      </c>
      <c r="D555" s="57">
        <v>16.5</v>
      </c>
      <c r="E555" s="57">
        <v>15.05</v>
      </c>
      <c r="F555" s="57">
        <v>15.45</v>
      </c>
      <c r="G555" s="57">
        <v>15.5</v>
      </c>
      <c r="H555" s="57">
        <v>16.350000000000001</v>
      </c>
      <c r="I555" s="57">
        <v>14.25</v>
      </c>
      <c r="J555" s="57">
        <v>14.6</v>
      </c>
      <c r="K555" s="57">
        <v>14.6</v>
      </c>
      <c r="L555" s="57">
        <v>15.25</v>
      </c>
      <c r="M555" s="57">
        <v>14.35</v>
      </c>
      <c r="N555" s="57">
        <v>15.2</v>
      </c>
      <c r="O555" s="57">
        <v>4609</v>
      </c>
      <c r="P555" s="57">
        <v>7711</v>
      </c>
      <c r="Q555" s="57">
        <v>53.0732</v>
      </c>
      <c r="R555" s="57">
        <v>64.503399999999999</v>
      </c>
      <c r="S555" s="57">
        <v>50.533700000000003</v>
      </c>
      <c r="T555" s="57">
        <v>59.846899999999998</v>
      </c>
      <c r="U555" s="77">
        <v>0.73054366777619273</v>
      </c>
      <c r="V555" s="24" t="s">
        <v>6169</v>
      </c>
      <c r="W555" s="216" t="s">
        <v>5967</v>
      </c>
      <c r="X555" s="216" t="s">
        <v>5961</v>
      </c>
      <c r="Y555" s="24" t="s">
        <v>5978</v>
      </c>
      <c r="Z555" s="24" t="s">
        <v>5964</v>
      </c>
      <c r="AA555" s="24" t="s">
        <v>5982</v>
      </c>
      <c r="AB555" s="24" t="s">
        <v>5965</v>
      </c>
      <c r="AC555" s="24" t="s">
        <v>5991</v>
      </c>
    </row>
    <row r="556" spans="1:29" s="169" customFormat="1">
      <c r="A556" s="24">
        <v>2908</v>
      </c>
      <c r="B556" s="24" t="s">
        <v>565</v>
      </c>
      <c r="C556" s="57">
        <v>27.5</v>
      </c>
      <c r="D556" s="57">
        <v>28</v>
      </c>
      <c r="E556" s="57">
        <v>25.6</v>
      </c>
      <c r="F556" s="57">
        <v>25.9</v>
      </c>
      <c r="G556" s="57">
        <v>25.9</v>
      </c>
      <c r="H556" s="57">
        <v>26.3</v>
      </c>
      <c r="I556" s="57">
        <v>24.8</v>
      </c>
      <c r="J556" s="57">
        <v>25.15</v>
      </c>
      <c r="K556" s="57">
        <v>25.15</v>
      </c>
      <c r="L556" s="57">
        <v>25.5</v>
      </c>
      <c r="M556" s="57">
        <v>23.5</v>
      </c>
      <c r="N556" s="57">
        <v>24</v>
      </c>
      <c r="O556" s="57">
        <v>1560</v>
      </c>
      <c r="P556" s="57">
        <v>1857</v>
      </c>
      <c r="Q556" s="57">
        <v>59.345399999999998</v>
      </c>
      <c r="R556" s="57">
        <v>71.002700000000004</v>
      </c>
      <c r="S556" s="57">
        <v>43.267299999999999</v>
      </c>
      <c r="T556" s="57">
        <v>61.757599999999996</v>
      </c>
      <c r="U556" s="77">
        <v>1.0267456471010592</v>
      </c>
      <c r="V556" s="24" t="s">
        <v>5987</v>
      </c>
      <c r="W556" s="216" t="s">
        <v>5967</v>
      </c>
      <c r="X556" s="216" t="s">
        <v>5961</v>
      </c>
      <c r="Y556" s="24" t="s">
        <v>5964</v>
      </c>
      <c r="Z556" s="24" t="s">
        <v>5962</v>
      </c>
      <c r="AA556" s="24" t="s">
        <v>5964</v>
      </c>
      <c r="AB556" s="24" t="s">
        <v>5990</v>
      </c>
      <c r="AC556" s="24" t="s">
        <v>5991</v>
      </c>
    </row>
    <row r="557" spans="1:29" s="169" customFormat="1">
      <c r="A557" s="24">
        <v>2910</v>
      </c>
      <c r="B557" s="24" t="s">
        <v>566</v>
      </c>
      <c r="C557" s="57">
        <v>31.85</v>
      </c>
      <c r="D557" s="57">
        <v>33.6</v>
      </c>
      <c r="E557" s="57">
        <v>31.5</v>
      </c>
      <c r="F557" s="57">
        <v>33</v>
      </c>
      <c r="G557" s="57">
        <v>33</v>
      </c>
      <c r="H557" s="57">
        <v>34.25</v>
      </c>
      <c r="I557" s="57">
        <v>32.299999999999997</v>
      </c>
      <c r="J557" s="57">
        <v>32.700000000000003</v>
      </c>
      <c r="K557" s="57">
        <v>32.700000000000003</v>
      </c>
      <c r="L557" s="57">
        <v>33.299999999999997</v>
      </c>
      <c r="M557" s="57">
        <v>31.9</v>
      </c>
      <c r="N557" s="57">
        <v>32.5</v>
      </c>
      <c r="O557" s="57">
        <v>86</v>
      </c>
      <c r="P557" s="57">
        <v>86</v>
      </c>
      <c r="Q557" s="57">
        <v>17.350000000000001</v>
      </c>
      <c r="R557" s="57">
        <v>25.9727</v>
      </c>
      <c r="S557" s="57">
        <v>15.3348</v>
      </c>
      <c r="T557" s="57">
        <v>22.4267</v>
      </c>
      <c r="U557" s="77">
        <v>1.2222222222222221</v>
      </c>
      <c r="V557" s="24" t="s">
        <v>6260</v>
      </c>
      <c r="W557" s="216" t="s">
        <v>5967</v>
      </c>
      <c r="X557" s="216" t="s">
        <v>6007</v>
      </c>
      <c r="Y557" s="24" t="s">
        <v>5982</v>
      </c>
      <c r="Z557" s="24" t="s">
        <v>6000</v>
      </c>
      <c r="AA557" s="24" t="s">
        <v>6073</v>
      </c>
      <c r="AB557" s="24" t="s">
        <v>5986</v>
      </c>
      <c r="AC557" s="24" t="s">
        <v>5986</v>
      </c>
    </row>
    <row r="558" spans="1:29" s="169" customFormat="1">
      <c r="A558" s="24">
        <v>2911</v>
      </c>
      <c r="B558" s="24" t="s">
        <v>567</v>
      </c>
      <c r="C558" s="57">
        <v>8.43</v>
      </c>
      <c r="D558" s="57">
        <v>10.4</v>
      </c>
      <c r="E558" s="57">
        <v>8.2100000000000009</v>
      </c>
      <c r="F558" s="57">
        <v>8.4</v>
      </c>
      <c r="G558" s="57">
        <v>8.39</v>
      </c>
      <c r="H558" s="57">
        <v>8.98</v>
      </c>
      <c r="I558" s="57">
        <v>7.96</v>
      </c>
      <c r="J558" s="57">
        <v>8.0399999999999991</v>
      </c>
      <c r="K558" s="57">
        <v>8.0399999999999991</v>
      </c>
      <c r="L558" s="57">
        <v>8.0500000000000007</v>
      </c>
      <c r="M558" s="57">
        <v>7.09</v>
      </c>
      <c r="N558" s="57">
        <v>7.17</v>
      </c>
      <c r="O558" s="57">
        <v>6732</v>
      </c>
      <c r="P558" s="57">
        <v>17733</v>
      </c>
      <c r="Q558" s="57">
        <v>52.808100000000003</v>
      </c>
      <c r="R558" s="57">
        <v>54.703400000000002</v>
      </c>
      <c r="S558" s="57">
        <v>43.5</v>
      </c>
      <c r="T558" s="57">
        <v>50.968899999999998</v>
      </c>
      <c r="U558" s="77">
        <v>0.46399368409180625</v>
      </c>
      <c r="V558" s="24" t="s">
        <v>6002</v>
      </c>
      <c r="W558" s="216" t="s">
        <v>5967</v>
      </c>
      <c r="X558" s="216" t="s">
        <v>5961</v>
      </c>
      <c r="Y558" s="24" t="s">
        <v>5978</v>
      </c>
      <c r="Z558" s="24" t="s">
        <v>6000</v>
      </c>
      <c r="AA558" s="24" t="s">
        <v>5964</v>
      </c>
      <c r="AB558" s="24" t="s">
        <v>5979</v>
      </c>
      <c r="AC558" s="24" t="s">
        <v>5965</v>
      </c>
    </row>
    <row r="559" spans="1:29" s="169" customFormat="1">
      <c r="A559" s="24">
        <v>2912</v>
      </c>
      <c r="B559" s="24" t="s">
        <v>568</v>
      </c>
      <c r="C559" s="57">
        <v>264</v>
      </c>
      <c r="D559" s="57">
        <v>269</v>
      </c>
      <c r="E559" s="57">
        <v>259</v>
      </c>
      <c r="F559" s="57">
        <v>263</v>
      </c>
      <c r="G559" s="57">
        <v>263</v>
      </c>
      <c r="H559" s="57">
        <v>287</v>
      </c>
      <c r="I559" s="57">
        <v>258</v>
      </c>
      <c r="J559" s="57">
        <v>280.5</v>
      </c>
      <c r="K559" s="57">
        <v>280.5</v>
      </c>
      <c r="L559" s="57">
        <v>292</v>
      </c>
      <c r="M559" s="57">
        <v>273.5</v>
      </c>
      <c r="N559" s="57">
        <v>291</v>
      </c>
      <c r="O559" s="57">
        <v>29563</v>
      </c>
      <c r="P559" s="57">
        <v>25063</v>
      </c>
      <c r="Q559" s="57">
        <v>52.420699999999997</v>
      </c>
      <c r="R559" s="57">
        <v>40.988599999999998</v>
      </c>
      <c r="S559" s="57">
        <v>67.414599999999993</v>
      </c>
      <c r="T559" s="57">
        <v>49.7973</v>
      </c>
      <c r="U559" s="77">
        <v>1.4416692157984101</v>
      </c>
      <c r="V559" s="24" t="s">
        <v>6193</v>
      </c>
      <c r="W559" s="216" t="s">
        <v>6009</v>
      </c>
      <c r="X559" s="216" t="s">
        <v>5961</v>
      </c>
      <c r="Y559" s="24" t="s">
        <v>6073</v>
      </c>
      <c r="Z559" s="24" t="s">
        <v>5982</v>
      </c>
      <c r="AA559" s="24" t="s">
        <v>5982</v>
      </c>
      <c r="AB559" s="24" t="s">
        <v>5965</v>
      </c>
      <c r="AC559" s="24" t="s">
        <v>5986</v>
      </c>
    </row>
    <row r="560" spans="1:29" s="169" customFormat="1">
      <c r="A560" s="24">
        <v>2913</v>
      </c>
      <c r="B560" s="24" t="s">
        <v>569</v>
      </c>
      <c r="C560" s="57">
        <v>19.600000000000001</v>
      </c>
      <c r="D560" s="57">
        <v>23.25</v>
      </c>
      <c r="E560" s="57">
        <v>19.25</v>
      </c>
      <c r="F560" s="57">
        <v>22</v>
      </c>
      <c r="G560" s="57">
        <v>22</v>
      </c>
      <c r="H560" s="57">
        <v>22.05</v>
      </c>
      <c r="I560" s="57">
        <v>19.75</v>
      </c>
      <c r="J560" s="57">
        <v>20.65</v>
      </c>
      <c r="K560" s="57">
        <v>20.7</v>
      </c>
      <c r="L560" s="57">
        <v>21.15</v>
      </c>
      <c r="M560" s="57">
        <v>18.75</v>
      </c>
      <c r="N560" s="57">
        <v>20.05</v>
      </c>
      <c r="O560" s="57">
        <v>41303</v>
      </c>
      <c r="P560" s="57">
        <v>102293</v>
      </c>
      <c r="Q560" s="57">
        <v>55.362900000000003</v>
      </c>
      <c r="R560" s="57">
        <v>60.352600000000002</v>
      </c>
      <c r="S560" s="57">
        <v>50.7682</v>
      </c>
      <c r="T560" s="57">
        <v>57.157800000000002</v>
      </c>
      <c r="U560" s="77">
        <v>0.4934985233050595</v>
      </c>
      <c r="V560" s="24" t="s">
        <v>6069</v>
      </c>
      <c r="W560" s="216" t="s">
        <v>5967</v>
      </c>
      <c r="X560" s="216" t="s">
        <v>5961</v>
      </c>
      <c r="Y560" s="24" t="s">
        <v>5982</v>
      </c>
      <c r="Z560" s="24" t="s">
        <v>5964</v>
      </c>
      <c r="AA560" s="24" t="s">
        <v>5975</v>
      </c>
      <c r="AB560" s="24" t="s">
        <v>5990</v>
      </c>
      <c r="AC560" s="24" t="s">
        <v>5970</v>
      </c>
    </row>
    <row r="561" spans="1:29" s="169" customFormat="1">
      <c r="A561" s="24">
        <v>2915</v>
      </c>
      <c r="B561" s="24" t="s">
        <v>570</v>
      </c>
      <c r="C561" s="57">
        <v>83.1</v>
      </c>
      <c r="D561" s="57">
        <v>89.4</v>
      </c>
      <c r="E561" s="57">
        <v>82.1</v>
      </c>
      <c r="F561" s="57">
        <v>87.9</v>
      </c>
      <c r="G561" s="57">
        <v>88.4</v>
      </c>
      <c r="H561" s="57">
        <v>107</v>
      </c>
      <c r="I561" s="57">
        <v>87.4</v>
      </c>
      <c r="J561" s="57">
        <v>98</v>
      </c>
      <c r="K561" s="57">
        <v>98</v>
      </c>
      <c r="L561" s="57">
        <v>105.5</v>
      </c>
      <c r="M561" s="57">
        <v>91.8</v>
      </c>
      <c r="N561" s="57">
        <v>98.4</v>
      </c>
      <c r="O561" s="57">
        <v>53594</v>
      </c>
      <c r="P561" s="57">
        <v>96983</v>
      </c>
      <c r="Q561" s="57">
        <v>79.980900000000005</v>
      </c>
      <c r="R561" s="57">
        <v>76.477000000000004</v>
      </c>
      <c r="S561" s="57">
        <v>79.322299999999998</v>
      </c>
      <c r="T561" s="57">
        <v>77.425399999999996</v>
      </c>
      <c r="U561" s="77">
        <v>0.67541504983118461</v>
      </c>
      <c r="V561" s="24" t="s">
        <v>6261</v>
      </c>
      <c r="W561" s="216" t="s">
        <v>5967</v>
      </c>
      <c r="X561" s="216" t="s">
        <v>5989</v>
      </c>
      <c r="Y561" s="24" t="s">
        <v>5982</v>
      </c>
      <c r="Z561" s="24" t="s">
        <v>5982</v>
      </c>
      <c r="AA561" s="24" t="s">
        <v>5969</v>
      </c>
      <c r="AB561" s="24" t="s">
        <v>5970</v>
      </c>
      <c r="AC561" s="24" t="s">
        <v>5970</v>
      </c>
    </row>
    <row r="562" spans="1:29" s="169" customFormat="1">
      <c r="A562" s="24">
        <v>2916</v>
      </c>
      <c r="B562" s="24" t="s">
        <v>571</v>
      </c>
      <c r="C562" s="57">
        <v>22.25</v>
      </c>
      <c r="D562" s="57">
        <v>22.9</v>
      </c>
      <c r="E562" s="57">
        <v>20</v>
      </c>
      <c r="F562" s="57">
        <v>20.399999999999999</v>
      </c>
      <c r="G562" s="57">
        <v>20.399999999999999</v>
      </c>
      <c r="H562" s="57">
        <v>20.5</v>
      </c>
      <c r="I562" s="57">
        <v>18.95</v>
      </c>
      <c r="J562" s="57">
        <v>19.399999999999999</v>
      </c>
      <c r="K562" s="57">
        <v>19.399999999999999</v>
      </c>
      <c r="L562" s="57">
        <v>19.600000000000001</v>
      </c>
      <c r="M562" s="57">
        <v>18.8</v>
      </c>
      <c r="N562" s="57">
        <v>18.899999999999999</v>
      </c>
      <c r="O562" s="57">
        <v>297</v>
      </c>
      <c r="P562" s="57">
        <v>1243</v>
      </c>
      <c r="Q562" s="57">
        <v>58.412700000000001</v>
      </c>
      <c r="R562" s="57">
        <v>64.785899999999998</v>
      </c>
      <c r="S562" s="57">
        <v>49.669800000000002</v>
      </c>
      <c r="T562" s="57">
        <v>59.747199999999999</v>
      </c>
      <c r="U562" s="77">
        <v>0.29203539823008851</v>
      </c>
      <c r="V562" s="24" t="s">
        <v>6262</v>
      </c>
      <c r="W562" s="216" t="s">
        <v>5967</v>
      </c>
      <c r="X562" s="216" t="s">
        <v>5961</v>
      </c>
      <c r="Y562" s="24" t="s">
        <v>5964</v>
      </c>
      <c r="Z562" s="24" t="s">
        <v>5964</v>
      </c>
      <c r="AA562" s="24" t="s">
        <v>5962</v>
      </c>
      <c r="AB562" s="24" t="s">
        <v>5991</v>
      </c>
      <c r="AC562" s="24" t="s">
        <v>5965</v>
      </c>
    </row>
    <row r="563" spans="1:29" s="169" customFormat="1">
      <c r="A563" s="24">
        <v>2923</v>
      </c>
      <c r="B563" s="24" t="s">
        <v>572</v>
      </c>
      <c r="C563" s="57">
        <v>28.9</v>
      </c>
      <c r="D563" s="57">
        <v>31</v>
      </c>
      <c r="E563" s="57">
        <v>27.2</v>
      </c>
      <c r="F563" s="57">
        <v>29.55</v>
      </c>
      <c r="G563" s="57">
        <v>29.3</v>
      </c>
      <c r="H563" s="57">
        <v>29.8</v>
      </c>
      <c r="I563" s="57">
        <v>26.6</v>
      </c>
      <c r="J563" s="57">
        <v>27.05</v>
      </c>
      <c r="K563" s="57">
        <v>27.3</v>
      </c>
      <c r="L563" s="57">
        <v>28.1</v>
      </c>
      <c r="M563" s="57">
        <v>23.1</v>
      </c>
      <c r="N563" s="57">
        <v>25.75</v>
      </c>
      <c r="O563" s="57">
        <v>1358</v>
      </c>
      <c r="P563" s="57">
        <v>1635</v>
      </c>
      <c r="Q563" s="57">
        <v>35.432600000000001</v>
      </c>
      <c r="R563" s="57">
        <v>49.744</v>
      </c>
      <c r="S563" s="57">
        <v>27.878799999999998</v>
      </c>
      <c r="T563" s="57">
        <v>42.455599999999997</v>
      </c>
      <c r="U563" s="77">
        <v>1.0151546041454298</v>
      </c>
      <c r="V563" s="24" t="s">
        <v>6069</v>
      </c>
      <c r="W563" s="216" t="s">
        <v>5967</v>
      </c>
      <c r="X563" s="216" t="s">
        <v>5971</v>
      </c>
      <c r="Y563" s="24" t="s">
        <v>6022</v>
      </c>
      <c r="Z563" s="24" t="s">
        <v>5964</v>
      </c>
      <c r="AA563" s="24" t="s">
        <v>5975</v>
      </c>
      <c r="AB563" s="24" t="s">
        <v>5990</v>
      </c>
      <c r="AC563" s="24" t="s">
        <v>5970</v>
      </c>
    </row>
    <row r="564" spans="1:29" s="169" customFormat="1">
      <c r="A564" s="24">
        <v>2926</v>
      </c>
      <c r="B564" s="24" t="s">
        <v>574</v>
      </c>
      <c r="C564" s="57">
        <v>62.2</v>
      </c>
      <c r="D564" s="57">
        <v>63.7</v>
      </c>
      <c r="E564" s="57">
        <v>59.6</v>
      </c>
      <c r="F564" s="57">
        <v>59.7</v>
      </c>
      <c r="G564" s="57">
        <v>59.7</v>
      </c>
      <c r="H564" s="57">
        <v>62.4</v>
      </c>
      <c r="I564" s="57">
        <v>59.5</v>
      </c>
      <c r="J564" s="57">
        <v>62.1</v>
      </c>
      <c r="K564" s="57">
        <v>61.8</v>
      </c>
      <c r="L564" s="57">
        <v>62.8</v>
      </c>
      <c r="M564" s="57">
        <v>57</v>
      </c>
      <c r="N564" s="57">
        <v>58.9</v>
      </c>
      <c r="O564" s="57">
        <v>728</v>
      </c>
      <c r="P564" s="57">
        <v>751</v>
      </c>
      <c r="Q564" s="57">
        <v>15.911099999999999</v>
      </c>
      <c r="R564" s="57">
        <v>21.212199999999999</v>
      </c>
      <c r="S564" s="57">
        <v>12.918900000000001</v>
      </c>
      <c r="T564" s="57">
        <v>18.447700000000001</v>
      </c>
      <c r="U564" s="77">
        <v>1.1847906495043645</v>
      </c>
      <c r="V564" s="24" t="s">
        <v>5987</v>
      </c>
      <c r="W564" s="216" t="s">
        <v>5967</v>
      </c>
      <c r="X564" s="216" t="s">
        <v>6047</v>
      </c>
      <c r="Y564" s="24" t="s">
        <v>5964</v>
      </c>
      <c r="Z564" s="24" t="s">
        <v>5982</v>
      </c>
      <c r="AA564" s="24" t="s">
        <v>5964</v>
      </c>
      <c r="AB564" s="24" t="s">
        <v>5990</v>
      </c>
      <c r="AC564" s="24" t="s">
        <v>5991</v>
      </c>
    </row>
    <row r="565" spans="1:29" s="169" customFormat="1">
      <c r="A565" s="24">
        <v>2928</v>
      </c>
      <c r="B565" s="24" t="s">
        <v>575</v>
      </c>
      <c r="C565" s="57">
        <v>20.100000000000001</v>
      </c>
      <c r="D565" s="57">
        <v>31.1</v>
      </c>
      <c r="E565" s="57">
        <v>19.899999999999999</v>
      </c>
      <c r="F565" s="57">
        <v>25.65</v>
      </c>
      <c r="G565" s="57">
        <v>25.65</v>
      </c>
      <c r="H565" s="57">
        <v>31.65</v>
      </c>
      <c r="I565" s="57">
        <v>24.5</v>
      </c>
      <c r="J565" s="57">
        <v>31.55</v>
      </c>
      <c r="K565" s="57">
        <v>31.55</v>
      </c>
      <c r="L565" s="57">
        <v>31.7</v>
      </c>
      <c r="M565" s="57">
        <v>31.55</v>
      </c>
      <c r="N565" s="57">
        <v>31.65</v>
      </c>
      <c r="O565" s="57">
        <v>1534</v>
      </c>
      <c r="P565" s="57">
        <v>4651</v>
      </c>
      <c r="Q565" s="57">
        <v>48.179000000000002</v>
      </c>
      <c r="R565" s="57">
        <v>28.8017</v>
      </c>
      <c r="S565" s="57">
        <v>64.357799999999997</v>
      </c>
      <c r="T565" s="57">
        <v>40.653700000000001</v>
      </c>
      <c r="U565" s="77">
        <v>0.40311522014381618</v>
      </c>
      <c r="V565" s="24" t="s">
        <v>6054</v>
      </c>
      <c r="W565" s="216" t="s">
        <v>6009</v>
      </c>
      <c r="X565" s="216" t="s">
        <v>5961</v>
      </c>
      <c r="Y565" s="24" t="s">
        <v>5982</v>
      </c>
      <c r="Z565" s="24" t="s">
        <v>5982</v>
      </c>
      <c r="AA565" s="24" t="s">
        <v>6055</v>
      </c>
      <c r="AB565" s="24" t="s">
        <v>5991</v>
      </c>
      <c r="AC565" s="24" t="s">
        <v>5979</v>
      </c>
    </row>
    <row r="566" spans="1:29" s="169" customFormat="1">
      <c r="A566" s="24">
        <v>2929</v>
      </c>
      <c r="B566" s="24" t="s">
        <v>576</v>
      </c>
      <c r="C566" s="57">
        <v>15.85</v>
      </c>
      <c r="D566" s="57">
        <v>19.45</v>
      </c>
      <c r="E566" s="57">
        <v>15.65</v>
      </c>
      <c r="F566" s="57">
        <v>16.45</v>
      </c>
      <c r="G566" s="57">
        <v>16.5</v>
      </c>
      <c r="H566" s="57">
        <v>19.75</v>
      </c>
      <c r="I566" s="57">
        <v>14.75</v>
      </c>
      <c r="J566" s="57">
        <v>15.25</v>
      </c>
      <c r="K566" s="57">
        <v>15.4</v>
      </c>
      <c r="L566" s="57">
        <v>15.95</v>
      </c>
      <c r="M566" s="57">
        <v>13.4</v>
      </c>
      <c r="N566" s="57">
        <v>13.9</v>
      </c>
      <c r="O566" s="57">
        <v>9879</v>
      </c>
      <c r="P566" s="57">
        <v>24994</v>
      </c>
      <c r="Q566" s="57"/>
      <c r="R566" s="57"/>
      <c r="S566" s="57"/>
      <c r="T566" s="57"/>
      <c r="U566" s="77">
        <v>0.48308927475927566</v>
      </c>
      <c r="V566" s="24" t="s">
        <v>6118</v>
      </c>
      <c r="W566" s="216" t="s">
        <v>5993</v>
      </c>
      <c r="X566" s="216" t="s">
        <v>5993</v>
      </c>
      <c r="Y566" s="24" t="s">
        <v>5963</v>
      </c>
      <c r="Z566" s="24" t="s">
        <v>6000</v>
      </c>
      <c r="AA566" s="24" t="s">
        <v>5964</v>
      </c>
      <c r="AB566" s="24" t="s">
        <v>5990</v>
      </c>
      <c r="AC566" s="24" t="s">
        <v>5990</v>
      </c>
    </row>
    <row r="567" spans="1:29" s="169" customFormat="1">
      <c r="A567" s="24">
        <v>2937</v>
      </c>
      <c r="B567" s="24" t="s">
        <v>2557</v>
      </c>
      <c r="C567" s="57"/>
      <c r="D567" s="57">
        <v>38</v>
      </c>
      <c r="E567" s="57">
        <v>36</v>
      </c>
      <c r="F567" s="57">
        <v>36.4</v>
      </c>
      <c r="G567" s="57">
        <v>36.4</v>
      </c>
      <c r="H567" s="57">
        <v>37.200000000000003</v>
      </c>
      <c r="I567" s="57">
        <v>35.799999999999997</v>
      </c>
      <c r="J567" s="57">
        <v>36.6</v>
      </c>
      <c r="K567" s="57">
        <v>36.4</v>
      </c>
      <c r="L567" s="57">
        <v>37.1</v>
      </c>
      <c r="M567" s="57">
        <v>35.1</v>
      </c>
      <c r="N567" s="57">
        <v>37</v>
      </c>
      <c r="O567" s="57">
        <v>276</v>
      </c>
      <c r="P567" s="57">
        <v>237</v>
      </c>
      <c r="Q567" s="57">
        <v>60.765900000000002</v>
      </c>
      <c r="R567" s="57">
        <v>68.460999999999999</v>
      </c>
      <c r="S567" s="57">
        <v>59.0291</v>
      </c>
      <c r="T567" s="57">
        <v>65.317099999999996</v>
      </c>
      <c r="U567" s="77">
        <v>1.4233473980309423</v>
      </c>
      <c r="V567" s="24" t="s">
        <v>6190</v>
      </c>
      <c r="W567" s="216" t="s">
        <v>5967</v>
      </c>
      <c r="X567" s="216" t="s">
        <v>5961</v>
      </c>
      <c r="Y567" s="24" t="s">
        <v>5969</v>
      </c>
      <c r="Z567" s="24" t="s">
        <v>5968</v>
      </c>
      <c r="AA567" s="24" t="s">
        <v>6075</v>
      </c>
      <c r="AB567" s="24" t="s">
        <v>5965</v>
      </c>
      <c r="AC567" s="24" t="s">
        <v>5976</v>
      </c>
    </row>
    <row r="568" spans="1:29" s="169" customFormat="1">
      <c r="A568" s="24">
        <v>2939</v>
      </c>
      <c r="B568" s="24" t="s">
        <v>2562</v>
      </c>
      <c r="C568" s="57">
        <v>34</v>
      </c>
      <c r="D568" s="57">
        <v>36.299999999999997</v>
      </c>
      <c r="E568" s="57">
        <v>33.1</v>
      </c>
      <c r="F568" s="57">
        <v>33.200000000000003</v>
      </c>
      <c r="G568" s="57">
        <v>35.549999999999997</v>
      </c>
      <c r="H568" s="57">
        <v>37.5</v>
      </c>
      <c r="I568" s="57">
        <v>31.55</v>
      </c>
      <c r="J568" s="57">
        <v>35.450000000000003</v>
      </c>
      <c r="K568" s="57">
        <v>34.4</v>
      </c>
      <c r="L568" s="57">
        <v>42.55</v>
      </c>
      <c r="M568" s="57">
        <v>31.7</v>
      </c>
      <c r="N568" s="57">
        <v>42.55</v>
      </c>
      <c r="O568" s="57">
        <v>1923</v>
      </c>
      <c r="P568" s="57">
        <v>1537</v>
      </c>
      <c r="Q568" s="57">
        <v>14.571099999999999</v>
      </c>
      <c r="R568" s="57">
        <v>13.4635</v>
      </c>
      <c r="S568" s="57">
        <v>41.273499999999999</v>
      </c>
      <c r="T568" s="57">
        <v>22.733499999999999</v>
      </c>
      <c r="U568" s="77">
        <v>1.5291693775753632</v>
      </c>
      <c r="V568" s="24" t="s">
        <v>6263</v>
      </c>
      <c r="W568" s="216" t="s">
        <v>6009</v>
      </c>
      <c r="X568" s="216" t="s">
        <v>6007</v>
      </c>
      <c r="Y568" s="24" t="s">
        <v>6000</v>
      </c>
      <c r="Z568" s="24" t="s">
        <v>5994</v>
      </c>
      <c r="AA568" s="24" t="s">
        <v>6045</v>
      </c>
      <c r="AB568" s="24" t="s">
        <v>5979</v>
      </c>
      <c r="AC568" s="24" t="s">
        <v>5990</v>
      </c>
    </row>
    <row r="569" spans="1:29" s="169" customFormat="1">
      <c r="A569" s="24">
        <v>2945</v>
      </c>
      <c r="B569" s="24" t="s">
        <v>5818</v>
      </c>
      <c r="C569" s="57">
        <v>99.8</v>
      </c>
      <c r="D569" s="57">
        <v>102</v>
      </c>
      <c r="E569" s="57">
        <v>95.1</v>
      </c>
      <c r="F569" s="57">
        <v>100.5</v>
      </c>
      <c r="G569" s="57">
        <v>102</v>
      </c>
      <c r="H569" s="57">
        <v>102.5</v>
      </c>
      <c r="I569" s="57">
        <v>96.5</v>
      </c>
      <c r="J569" s="57"/>
      <c r="K569" s="57">
        <v>98</v>
      </c>
      <c r="L569" s="57">
        <v>100.5</v>
      </c>
      <c r="M569" s="57">
        <v>88.3</v>
      </c>
      <c r="N569" s="57">
        <v>88.3</v>
      </c>
      <c r="O569" s="57">
        <v>155</v>
      </c>
      <c r="P569" s="57">
        <v>285</v>
      </c>
      <c r="Q569" s="57"/>
      <c r="R569" s="57"/>
      <c r="S569" s="57"/>
      <c r="T569" s="57"/>
      <c r="U569" s="77">
        <v>0.66471734892787515</v>
      </c>
      <c r="V569" s="24" t="s">
        <v>6264</v>
      </c>
      <c r="W569" s="216" t="s">
        <v>5993</v>
      </c>
      <c r="X569" s="216" t="s">
        <v>5993</v>
      </c>
      <c r="Y569" s="24" t="s">
        <v>5972</v>
      </c>
      <c r="Z569" s="24" t="s">
        <v>5994</v>
      </c>
      <c r="AA569" s="24" t="s">
        <v>6004</v>
      </c>
      <c r="AB569" s="24" t="s">
        <v>5990</v>
      </c>
      <c r="AC569" s="24" t="s">
        <v>5979</v>
      </c>
    </row>
    <row r="570" spans="1:29" s="169" customFormat="1">
      <c r="A570" s="24">
        <v>2947</v>
      </c>
      <c r="B570" s="24" t="s">
        <v>5839</v>
      </c>
      <c r="C570" s="57">
        <v>102.5</v>
      </c>
      <c r="D570" s="57">
        <v>117.5</v>
      </c>
      <c r="E570" s="57">
        <v>100</v>
      </c>
      <c r="F570" s="57">
        <v>114</v>
      </c>
      <c r="G570" s="57">
        <v>113.5</v>
      </c>
      <c r="H570" s="57">
        <v>114.5</v>
      </c>
      <c r="I570" s="57">
        <v>103</v>
      </c>
      <c r="J570" s="57">
        <v>110</v>
      </c>
      <c r="K570" s="57">
        <v>110</v>
      </c>
      <c r="L570" s="57">
        <v>111</v>
      </c>
      <c r="M570" s="57">
        <v>102.5</v>
      </c>
      <c r="N570" s="57">
        <v>106</v>
      </c>
      <c r="O570" s="57">
        <v>240</v>
      </c>
      <c r="P570" s="57">
        <v>483</v>
      </c>
      <c r="Q570" s="57"/>
      <c r="R570" s="57"/>
      <c r="S570" s="57"/>
      <c r="T570" s="57"/>
      <c r="U570" s="77">
        <v>0.60731538992408562</v>
      </c>
      <c r="V570" s="24" t="s">
        <v>6001</v>
      </c>
      <c r="W570" s="216" t="s">
        <v>5993</v>
      </c>
      <c r="X570" s="216" t="s">
        <v>5993</v>
      </c>
      <c r="Y570" s="24" t="s">
        <v>5982</v>
      </c>
      <c r="Z570" s="24" t="s">
        <v>5975</v>
      </c>
      <c r="AA570" s="24" t="s">
        <v>5964</v>
      </c>
      <c r="AB570" s="24" t="s">
        <v>5965</v>
      </c>
      <c r="AC570" s="24" t="s">
        <v>5986</v>
      </c>
    </row>
    <row r="571" spans="1:29" s="169" customFormat="1">
      <c r="A571" s="24">
        <v>3002</v>
      </c>
      <c r="B571" s="24" t="s">
        <v>578</v>
      </c>
      <c r="C571" s="57">
        <v>12</v>
      </c>
      <c r="D571" s="57">
        <v>12.15</v>
      </c>
      <c r="E571" s="57">
        <v>11.6</v>
      </c>
      <c r="F571" s="57">
        <v>11.95</v>
      </c>
      <c r="G571" s="57">
        <v>11.95</v>
      </c>
      <c r="H571" s="57">
        <v>14.05</v>
      </c>
      <c r="I571" s="57">
        <v>11.6</v>
      </c>
      <c r="J571" s="57">
        <v>13.05</v>
      </c>
      <c r="K571" s="57">
        <v>13.2</v>
      </c>
      <c r="L571" s="57">
        <v>13.2</v>
      </c>
      <c r="M571" s="57">
        <v>11.6</v>
      </c>
      <c r="N571" s="57">
        <v>11.9</v>
      </c>
      <c r="O571" s="57">
        <v>2670</v>
      </c>
      <c r="P571" s="57">
        <v>21132</v>
      </c>
      <c r="Q571" s="57">
        <v>48.508899999999997</v>
      </c>
      <c r="R571" s="57">
        <v>50.47</v>
      </c>
      <c r="S571" s="57">
        <v>42.339300000000001</v>
      </c>
      <c r="T571" s="57">
        <v>47.759799999999998</v>
      </c>
      <c r="U571" s="77">
        <v>0.15442614676004796</v>
      </c>
      <c r="V571" s="24" t="s">
        <v>6036</v>
      </c>
      <c r="W571" s="216" t="s">
        <v>5967</v>
      </c>
      <c r="X571" s="216" t="s">
        <v>5971</v>
      </c>
      <c r="Y571" s="24" t="s">
        <v>5994</v>
      </c>
      <c r="Z571" s="24" t="s">
        <v>5982</v>
      </c>
      <c r="AA571" s="24" t="s">
        <v>6024</v>
      </c>
      <c r="AB571" s="24" t="s">
        <v>5979</v>
      </c>
      <c r="AC571" s="24" t="s">
        <v>5990</v>
      </c>
    </row>
    <row r="572" spans="1:29" s="169" customFormat="1">
      <c r="A572" s="24">
        <v>3003</v>
      </c>
      <c r="B572" s="24" t="s">
        <v>579</v>
      </c>
      <c r="C572" s="57">
        <v>73.8</v>
      </c>
      <c r="D572" s="57">
        <v>91.8</v>
      </c>
      <c r="E572" s="57">
        <v>72.099999999999994</v>
      </c>
      <c r="F572" s="57">
        <v>83.2</v>
      </c>
      <c r="G572" s="57">
        <v>83.2</v>
      </c>
      <c r="H572" s="57">
        <v>104</v>
      </c>
      <c r="I572" s="57">
        <v>80.5</v>
      </c>
      <c r="J572" s="57">
        <v>89.8</v>
      </c>
      <c r="K572" s="57">
        <v>90.5</v>
      </c>
      <c r="L572" s="57">
        <v>104.5</v>
      </c>
      <c r="M572" s="57">
        <v>83</v>
      </c>
      <c r="N572" s="57">
        <v>102.5</v>
      </c>
      <c r="O572" s="57">
        <v>119380</v>
      </c>
      <c r="P572" s="57">
        <v>167203</v>
      </c>
      <c r="Q572" s="57">
        <v>81.541799999999995</v>
      </c>
      <c r="R572" s="57">
        <v>79.201300000000003</v>
      </c>
      <c r="S572" s="57">
        <v>86.643900000000002</v>
      </c>
      <c r="T572" s="57">
        <v>81.682199999999995</v>
      </c>
      <c r="U572" s="77">
        <v>0.87264516120457702</v>
      </c>
      <c r="V572" s="24" t="s">
        <v>6265</v>
      </c>
      <c r="W572" s="216" t="s">
        <v>6009</v>
      </c>
      <c r="X572" s="216" t="s">
        <v>6012</v>
      </c>
      <c r="Y572" s="24" t="s">
        <v>5982</v>
      </c>
      <c r="Z572" s="24" t="s">
        <v>5963</v>
      </c>
      <c r="AA572" s="24" t="s">
        <v>5982</v>
      </c>
      <c r="AB572" s="24" t="s">
        <v>5965</v>
      </c>
      <c r="AC572" s="24" t="s">
        <v>5991</v>
      </c>
    </row>
    <row r="573" spans="1:29" s="169" customFormat="1">
      <c r="A573" s="24">
        <v>3004</v>
      </c>
      <c r="B573" s="24" t="s">
        <v>580</v>
      </c>
      <c r="C573" s="57">
        <v>56.5</v>
      </c>
      <c r="D573" s="57">
        <v>70.8</v>
      </c>
      <c r="E573" s="57">
        <v>55.8</v>
      </c>
      <c r="F573" s="57">
        <v>61.3</v>
      </c>
      <c r="G573" s="57">
        <v>62.9</v>
      </c>
      <c r="H573" s="57">
        <v>62.9</v>
      </c>
      <c r="I573" s="57">
        <v>57</v>
      </c>
      <c r="J573" s="57">
        <v>59.6</v>
      </c>
      <c r="K573" s="57">
        <v>59.4</v>
      </c>
      <c r="L573" s="57">
        <v>59.5</v>
      </c>
      <c r="M573" s="57">
        <v>51.8</v>
      </c>
      <c r="N573" s="57">
        <v>54.5</v>
      </c>
      <c r="O573" s="57">
        <v>1360</v>
      </c>
      <c r="P573" s="57">
        <v>3521</v>
      </c>
      <c r="Q573" s="57">
        <v>59.1738</v>
      </c>
      <c r="R573" s="57">
        <v>56.2455</v>
      </c>
      <c r="S573" s="57">
        <v>51.682200000000002</v>
      </c>
      <c r="T573" s="57">
        <v>54.724400000000003</v>
      </c>
      <c r="U573" s="77">
        <v>0.47208810628293735</v>
      </c>
      <c r="V573" s="24" t="s">
        <v>6198</v>
      </c>
      <c r="W573" s="216" t="s">
        <v>5960</v>
      </c>
      <c r="X573" s="216" t="s">
        <v>5961</v>
      </c>
      <c r="Y573" s="24" t="s">
        <v>5963</v>
      </c>
      <c r="Z573" s="24" t="s">
        <v>6024</v>
      </c>
      <c r="AA573" s="24" t="s">
        <v>5964</v>
      </c>
      <c r="AB573" s="24" t="s">
        <v>5979</v>
      </c>
      <c r="AC573" s="24" t="s">
        <v>5986</v>
      </c>
    </row>
    <row r="574" spans="1:29" s="169" customFormat="1">
      <c r="A574" s="24">
        <v>3005</v>
      </c>
      <c r="B574" s="24" t="s">
        <v>581</v>
      </c>
      <c r="C574" s="57">
        <v>51.8</v>
      </c>
      <c r="D574" s="57">
        <v>56.2</v>
      </c>
      <c r="E574" s="57">
        <v>49.15</v>
      </c>
      <c r="F574" s="57">
        <v>55</v>
      </c>
      <c r="G574" s="57">
        <v>55</v>
      </c>
      <c r="H574" s="57">
        <v>59</v>
      </c>
      <c r="I574" s="57">
        <v>53</v>
      </c>
      <c r="J574" s="57">
        <v>56.1</v>
      </c>
      <c r="K574" s="57">
        <v>56.1</v>
      </c>
      <c r="L574" s="57">
        <v>56.6</v>
      </c>
      <c r="M574" s="57">
        <v>50.7</v>
      </c>
      <c r="N574" s="57">
        <v>51.1</v>
      </c>
      <c r="O574" s="57">
        <v>18312</v>
      </c>
      <c r="P574" s="57">
        <v>48213</v>
      </c>
      <c r="Q574" s="57">
        <v>51.693800000000003</v>
      </c>
      <c r="R574" s="57">
        <v>57.285299999999999</v>
      </c>
      <c r="S574" s="57">
        <v>43.110300000000002</v>
      </c>
      <c r="T574" s="57">
        <v>52.560299999999998</v>
      </c>
      <c r="U574" s="77">
        <v>0.46421781124039851</v>
      </c>
      <c r="V574" s="24" t="s">
        <v>5959</v>
      </c>
      <c r="W574" s="216" t="s">
        <v>5967</v>
      </c>
      <c r="X574" s="216" t="s">
        <v>5961</v>
      </c>
      <c r="Y574" s="24" t="s">
        <v>5982</v>
      </c>
      <c r="Z574" s="24" t="s">
        <v>6022</v>
      </c>
      <c r="AA574" s="24" t="s">
        <v>5964</v>
      </c>
      <c r="AB574" s="24" t="s">
        <v>5965</v>
      </c>
      <c r="AC574" s="24" t="s">
        <v>5965</v>
      </c>
    </row>
    <row r="575" spans="1:29" s="169" customFormat="1">
      <c r="A575" s="24">
        <v>3006</v>
      </c>
      <c r="B575" s="24" t="s">
        <v>582</v>
      </c>
      <c r="C575" s="57">
        <v>136.5</v>
      </c>
      <c r="D575" s="57">
        <v>166.5</v>
      </c>
      <c r="E575" s="57">
        <v>119.5</v>
      </c>
      <c r="F575" s="57">
        <v>163</v>
      </c>
      <c r="G575" s="57">
        <v>165</v>
      </c>
      <c r="H575" s="57">
        <v>213</v>
      </c>
      <c r="I575" s="57">
        <v>153</v>
      </c>
      <c r="J575" s="57">
        <v>180.5</v>
      </c>
      <c r="K575" s="57">
        <v>185</v>
      </c>
      <c r="L575" s="57">
        <v>191</v>
      </c>
      <c r="M575" s="57">
        <v>127</v>
      </c>
      <c r="N575" s="57">
        <v>135.5</v>
      </c>
      <c r="O575" s="57">
        <v>576636</v>
      </c>
      <c r="P575" s="57">
        <v>1132120</v>
      </c>
      <c r="Q575" s="57">
        <v>83.990200000000002</v>
      </c>
      <c r="R575" s="57">
        <v>83.723299999999995</v>
      </c>
      <c r="S575" s="57">
        <v>73.261300000000006</v>
      </c>
      <c r="T575" s="57">
        <v>80.235900000000001</v>
      </c>
      <c r="U575" s="77">
        <v>0.62252882497732864</v>
      </c>
      <c r="V575" s="24" t="s">
        <v>5959</v>
      </c>
      <c r="W575" s="216" t="s">
        <v>5988</v>
      </c>
      <c r="X575" s="216" t="s">
        <v>5989</v>
      </c>
      <c r="Y575" s="24" t="s">
        <v>5982</v>
      </c>
      <c r="Z575" s="24" t="s">
        <v>5963</v>
      </c>
      <c r="AA575" s="24" t="s">
        <v>5964</v>
      </c>
      <c r="AB575" s="24" t="s">
        <v>5965</v>
      </c>
      <c r="AC575" s="24" t="s">
        <v>5965</v>
      </c>
    </row>
    <row r="576" spans="1:29" s="169" customFormat="1">
      <c r="A576" s="24">
        <v>3008</v>
      </c>
      <c r="B576" s="24" t="s">
        <v>583</v>
      </c>
      <c r="C576" s="57">
        <v>3050</v>
      </c>
      <c r="D576" s="57">
        <v>3160</v>
      </c>
      <c r="E576" s="57">
        <v>2915</v>
      </c>
      <c r="F576" s="57">
        <v>3100</v>
      </c>
      <c r="G576" s="57">
        <v>3130</v>
      </c>
      <c r="H576" s="57">
        <v>3230</v>
      </c>
      <c r="I576" s="57">
        <v>2920</v>
      </c>
      <c r="J576" s="57">
        <v>2930</v>
      </c>
      <c r="K576" s="57">
        <v>2940</v>
      </c>
      <c r="L576" s="57">
        <v>2950</v>
      </c>
      <c r="M576" s="57">
        <v>2650</v>
      </c>
      <c r="N576" s="57">
        <v>2745</v>
      </c>
      <c r="O576" s="57">
        <v>6684</v>
      </c>
      <c r="P576" s="57">
        <v>7410</v>
      </c>
      <c r="Q576" s="57">
        <v>33.6584</v>
      </c>
      <c r="R576" s="57">
        <v>29.137899999999998</v>
      </c>
      <c r="S576" s="57">
        <v>27.030799999999999</v>
      </c>
      <c r="T576" s="57">
        <v>28.435500000000001</v>
      </c>
      <c r="U576" s="77">
        <v>1.1024741340530815</v>
      </c>
      <c r="V576" s="24" t="s">
        <v>6050</v>
      </c>
      <c r="W576" s="216" t="s">
        <v>5960</v>
      </c>
      <c r="X576" s="216" t="s">
        <v>5971</v>
      </c>
      <c r="Y576" s="24" t="s">
        <v>6075</v>
      </c>
      <c r="Z576" s="24" t="s">
        <v>5964</v>
      </c>
      <c r="AA576" s="24" t="s">
        <v>5964</v>
      </c>
      <c r="AB576" s="24" t="s">
        <v>5979</v>
      </c>
      <c r="AC576" s="24" t="s">
        <v>5991</v>
      </c>
    </row>
    <row r="577" spans="1:29" s="169" customFormat="1">
      <c r="A577" s="24">
        <v>3010</v>
      </c>
      <c r="B577" s="24" t="s">
        <v>584</v>
      </c>
      <c r="C577" s="57">
        <v>78</v>
      </c>
      <c r="D577" s="57">
        <v>83.3</v>
      </c>
      <c r="E577" s="57">
        <v>76.599999999999994</v>
      </c>
      <c r="F577" s="57">
        <v>82.3</v>
      </c>
      <c r="G577" s="57">
        <v>82.5</v>
      </c>
      <c r="H577" s="57">
        <v>90.6</v>
      </c>
      <c r="I577" s="57">
        <v>81</v>
      </c>
      <c r="J577" s="57">
        <v>88.7</v>
      </c>
      <c r="K577" s="57">
        <v>89.9</v>
      </c>
      <c r="L577" s="57">
        <v>93.6</v>
      </c>
      <c r="M577" s="57">
        <v>82.3</v>
      </c>
      <c r="N577" s="57">
        <v>86</v>
      </c>
      <c r="O577" s="57">
        <v>16223</v>
      </c>
      <c r="P577" s="57">
        <v>24541</v>
      </c>
      <c r="Q577" s="57">
        <v>86.473600000000005</v>
      </c>
      <c r="R577" s="57">
        <v>84.229900000000001</v>
      </c>
      <c r="S577" s="57">
        <v>79.672899999999998</v>
      </c>
      <c r="T577" s="57">
        <v>82.710899999999995</v>
      </c>
      <c r="U577" s="77">
        <v>0.80795856367348973</v>
      </c>
      <c r="V577" s="24" t="s">
        <v>6111</v>
      </c>
      <c r="W577" s="216" t="s">
        <v>5988</v>
      </c>
      <c r="X577" s="216" t="s">
        <v>6012</v>
      </c>
      <c r="Y577" s="24" t="s">
        <v>5982</v>
      </c>
      <c r="Z577" s="24" t="s">
        <v>5982</v>
      </c>
      <c r="AA577" s="24" t="s">
        <v>5974</v>
      </c>
      <c r="AB577" s="24" t="s">
        <v>5991</v>
      </c>
      <c r="AC577" s="24" t="s">
        <v>5991</v>
      </c>
    </row>
    <row r="578" spans="1:29" s="169" customFormat="1">
      <c r="A578" s="24">
        <v>3011</v>
      </c>
      <c r="B578" s="24" t="s">
        <v>585</v>
      </c>
      <c r="C578" s="57">
        <v>8.07</v>
      </c>
      <c r="D578" s="57">
        <v>8.25</v>
      </c>
      <c r="E578" s="57">
        <v>7.21</v>
      </c>
      <c r="F578" s="57">
        <v>7.78</v>
      </c>
      <c r="G578" s="57">
        <v>7.76</v>
      </c>
      <c r="H578" s="57">
        <v>9.92</v>
      </c>
      <c r="I578" s="57">
        <v>7.76</v>
      </c>
      <c r="J578" s="57">
        <v>9.0299999999999994</v>
      </c>
      <c r="K578" s="57">
        <v>9.02</v>
      </c>
      <c r="L578" s="57">
        <v>9.5</v>
      </c>
      <c r="M578" s="57">
        <v>8.1999999999999993</v>
      </c>
      <c r="N578" s="57">
        <v>8.6</v>
      </c>
      <c r="O578" s="57">
        <v>6855</v>
      </c>
      <c r="P578" s="57">
        <v>21902</v>
      </c>
      <c r="Q578" s="57">
        <v>63.019100000000002</v>
      </c>
      <c r="R578" s="57">
        <v>65.227099999999993</v>
      </c>
      <c r="S578" s="57">
        <v>61.5961</v>
      </c>
      <c r="T578" s="57">
        <v>64.016800000000003</v>
      </c>
      <c r="U578" s="77">
        <v>0.38253736340669042</v>
      </c>
      <c r="V578" s="24" t="s">
        <v>6137</v>
      </c>
      <c r="W578" s="216" t="s">
        <v>5967</v>
      </c>
      <c r="X578" s="216" t="s">
        <v>5961</v>
      </c>
      <c r="Y578" s="24" t="s">
        <v>5975</v>
      </c>
      <c r="Z578" s="24" t="s">
        <v>6013</v>
      </c>
      <c r="AA578" s="24" t="s">
        <v>5964</v>
      </c>
      <c r="AB578" s="24" t="s">
        <v>5986</v>
      </c>
      <c r="AC578" s="24" t="s">
        <v>5991</v>
      </c>
    </row>
    <row r="579" spans="1:29" s="169" customFormat="1">
      <c r="A579" s="24">
        <v>3013</v>
      </c>
      <c r="B579" s="24" t="s">
        <v>586</v>
      </c>
      <c r="C579" s="57">
        <v>13.15</v>
      </c>
      <c r="D579" s="57">
        <v>14</v>
      </c>
      <c r="E579" s="57">
        <v>12.7</v>
      </c>
      <c r="F579" s="57">
        <v>13.75</v>
      </c>
      <c r="G579" s="57">
        <v>13.8</v>
      </c>
      <c r="H579" s="57">
        <v>14.9</v>
      </c>
      <c r="I579" s="57">
        <v>13.1</v>
      </c>
      <c r="J579" s="57">
        <v>13.55</v>
      </c>
      <c r="K579" s="57">
        <v>13.55</v>
      </c>
      <c r="L579" s="57">
        <v>14.1</v>
      </c>
      <c r="M579" s="57">
        <v>12.05</v>
      </c>
      <c r="N579" s="57">
        <v>12.55</v>
      </c>
      <c r="O579" s="57">
        <v>4069</v>
      </c>
      <c r="P579" s="57">
        <v>15331</v>
      </c>
      <c r="Q579" s="57">
        <v>36.119900000000001</v>
      </c>
      <c r="R579" s="57">
        <v>41.451300000000003</v>
      </c>
      <c r="S579" s="57">
        <v>29.027799999999999</v>
      </c>
      <c r="T579" s="57">
        <v>37.310099999999998</v>
      </c>
      <c r="U579" s="77">
        <v>0.32438994339718363</v>
      </c>
      <c r="V579" s="24" t="s">
        <v>6077</v>
      </c>
      <c r="W579" s="216" t="s">
        <v>5967</v>
      </c>
      <c r="X579" s="216" t="s">
        <v>5971</v>
      </c>
      <c r="Y579" s="24" t="s">
        <v>5982</v>
      </c>
      <c r="Z579" s="24" t="s">
        <v>5978</v>
      </c>
      <c r="AA579" s="24" t="s">
        <v>5964</v>
      </c>
      <c r="AB579" s="24" t="s">
        <v>5991</v>
      </c>
      <c r="AC579" s="24" t="s">
        <v>5990</v>
      </c>
    </row>
    <row r="580" spans="1:29" s="169" customFormat="1">
      <c r="A580" s="24">
        <v>3014</v>
      </c>
      <c r="B580" s="24" t="s">
        <v>587</v>
      </c>
      <c r="C580" s="57">
        <v>121</v>
      </c>
      <c r="D580" s="57">
        <v>133.5</v>
      </c>
      <c r="E580" s="57">
        <v>113</v>
      </c>
      <c r="F580" s="57">
        <v>121.5</v>
      </c>
      <c r="G580" s="57">
        <v>122</v>
      </c>
      <c r="H580" s="57">
        <v>140.5</v>
      </c>
      <c r="I580" s="57">
        <v>121</v>
      </c>
      <c r="J580" s="57">
        <v>126</v>
      </c>
      <c r="K580" s="57">
        <v>127.5</v>
      </c>
      <c r="L580" s="57">
        <v>143.5</v>
      </c>
      <c r="M580" s="57">
        <v>111</v>
      </c>
      <c r="N580" s="57">
        <v>120</v>
      </c>
      <c r="O580" s="57">
        <v>125856</v>
      </c>
      <c r="P580" s="57">
        <v>187978</v>
      </c>
      <c r="Q580" s="57">
        <v>82.130099999999999</v>
      </c>
      <c r="R580" s="57">
        <v>82.563500000000005</v>
      </c>
      <c r="S580" s="57">
        <v>77.900400000000005</v>
      </c>
      <c r="T580" s="57">
        <v>81.009100000000004</v>
      </c>
      <c r="U580" s="77">
        <v>0.81830852546574595</v>
      </c>
      <c r="V580" s="24" t="s">
        <v>6266</v>
      </c>
      <c r="W580" s="216" t="s">
        <v>5967</v>
      </c>
      <c r="X580" s="216" t="s">
        <v>5989</v>
      </c>
      <c r="Y580" s="24" t="s">
        <v>5969</v>
      </c>
      <c r="Z580" s="24" t="s">
        <v>5963</v>
      </c>
      <c r="AA580" s="24" t="s">
        <v>5964</v>
      </c>
      <c r="AB580" s="24" t="s">
        <v>5970</v>
      </c>
      <c r="AC580" s="24" t="s">
        <v>5991</v>
      </c>
    </row>
    <row r="581" spans="1:29" s="169" customFormat="1">
      <c r="A581" s="24">
        <v>3015</v>
      </c>
      <c r="B581" s="24" t="s">
        <v>588</v>
      </c>
      <c r="C581" s="57">
        <v>44.3</v>
      </c>
      <c r="D581" s="57">
        <v>49.75</v>
      </c>
      <c r="E581" s="57">
        <v>42.35</v>
      </c>
      <c r="F581" s="57">
        <v>44.05</v>
      </c>
      <c r="G581" s="57">
        <v>44.05</v>
      </c>
      <c r="H581" s="57">
        <v>44.45</v>
      </c>
      <c r="I581" s="57">
        <v>40.1</v>
      </c>
      <c r="J581" s="57">
        <v>41.15</v>
      </c>
      <c r="K581" s="57">
        <v>41.1</v>
      </c>
      <c r="L581" s="57">
        <v>42.2</v>
      </c>
      <c r="M581" s="57">
        <v>37.35</v>
      </c>
      <c r="N581" s="57">
        <v>39.25</v>
      </c>
      <c r="O581" s="57">
        <v>4969</v>
      </c>
      <c r="P581" s="57">
        <v>9982</v>
      </c>
      <c r="Q581" s="57">
        <v>54.238</v>
      </c>
      <c r="R581" s="57">
        <v>67.766900000000007</v>
      </c>
      <c r="S581" s="57">
        <v>39.240600000000001</v>
      </c>
      <c r="T581" s="57">
        <v>58.258099999999999</v>
      </c>
      <c r="U581" s="77">
        <v>0.6084173734945123</v>
      </c>
      <c r="V581" s="24" t="s">
        <v>6005</v>
      </c>
      <c r="W581" s="216" t="s">
        <v>5967</v>
      </c>
      <c r="X581" s="216" t="s">
        <v>5961</v>
      </c>
      <c r="Y581" s="24" t="s">
        <v>5978</v>
      </c>
      <c r="Z581" s="24" t="s">
        <v>5964</v>
      </c>
      <c r="AA581" s="24" t="s">
        <v>5964</v>
      </c>
      <c r="AB581" s="24" t="s">
        <v>5990</v>
      </c>
      <c r="AC581" s="24" t="s">
        <v>5986</v>
      </c>
    </row>
    <row r="582" spans="1:29" s="169" customFormat="1">
      <c r="A582" s="24">
        <v>3016</v>
      </c>
      <c r="B582" s="24" t="s">
        <v>589</v>
      </c>
      <c r="C582" s="57">
        <v>67.5</v>
      </c>
      <c r="D582" s="57">
        <v>78</v>
      </c>
      <c r="E582" s="57">
        <v>64.900000000000006</v>
      </c>
      <c r="F582" s="57">
        <v>72</v>
      </c>
      <c r="G582" s="57">
        <v>72.2</v>
      </c>
      <c r="H582" s="57">
        <v>107.5</v>
      </c>
      <c r="I582" s="57">
        <v>69.599999999999994</v>
      </c>
      <c r="J582" s="57">
        <v>91.1</v>
      </c>
      <c r="K582" s="57">
        <v>91.6</v>
      </c>
      <c r="L582" s="57">
        <v>95.6</v>
      </c>
      <c r="M582" s="57">
        <v>75</v>
      </c>
      <c r="N582" s="57">
        <v>83.7</v>
      </c>
      <c r="O582" s="57">
        <v>101509</v>
      </c>
      <c r="P582" s="57">
        <v>359261</v>
      </c>
      <c r="Q582" s="57">
        <v>56.566899999999997</v>
      </c>
      <c r="R582" s="57">
        <v>55.534500000000001</v>
      </c>
      <c r="S582" s="57">
        <v>56.019300000000001</v>
      </c>
      <c r="T582" s="57">
        <v>55.696100000000001</v>
      </c>
      <c r="U582" s="77">
        <v>0.34533822361891647</v>
      </c>
      <c r="V582" s="24" t="s">
        <v>5980</v>
      </c>
      <c r="W582" s="216" t="s">
        <v>5967</v>
      </c>
      <c r="X582" s="216" t="s">
        <v>5961</v>
      </c>
      <c r="Y582" s="24" t="s">
        <v>5982</v>
      </c>
      <c r="Z582" s="24" t="s">
        <v>5982</v>
      </c>
      <c r="AA582" s="24" t="s">
        <v>5964</v>
      </c>
      <c r="AB582" s="24" t="s">
        <v>5990</v>
      </c>
      <c r="AC582" s="24" t="s">
        <v>5986</v>
      </c>
    </row>
    <row r="583" spans="1:29" s="169" customFormat="1">
      <c r="A583" s="24">
        <v>3017</v>
      </c>
      <c r="B583" s="24" t="s">
        <v>590</v>
      </c>
      <c r="C583" s="57">
        <v>74.5</v>
      </c>
      <c r="D583" s="57">
        <v>86.5</v>
      </c>
      <c r="E583" s="57">
        <v>68.8</v>
      </c>
      <c r="F583" s="57">
        <v>80.7</v>
      </c>
      <c r="G583" s="57">
        <v>80.7</v>
      </c>
      <c r="H583" s="57">
        <v>84.6</v>
      </c>
      <c r="I583" s="57">
        <v>71.5</v>
      </c>
      <c r="J583" s="57">
        <v>75.2</v>
      </c>
      <c r="K583" s="57">
        <v>75.3</v>
      </c>
      <c r="L583" s="57">
        <v>80.8</v>
      </c>
      <c r="M583" s="57">
        <v>66.8</v>
      </c>
      <c r="N583" s="57">
        <v>69.8</v>
      </c>
      <c r="O583" s="57">
        <v>144846</v>
      </c>
      <c r="P583" s="57">
        <v>281924</v>
      </c>
      <c r="Q583" s="57">
        <v>73.723600000000005</v>
      </c>
      <c r="R583" s="57">
        <v>74.86</v>
      </c>
      <c r="S583" s="57">
        <v>66.109800000000007</v>
      </c>
      <c r="T583" s="57">
        <v>71.943299999999994</v>
      </c>
      <c r="U583" s="77">
        <v>0.62794937642768978</v>
      </c>
      <c r="V583" s="24" t="s">
        <v>5999</v>
      </c>
      <c r="W583" s="216" t="s">
        <v>5967</v>
      </c>
      <c r="X583" s="216" t="s">
        <v>5961</v>
      </c>
      <c r="Y583" s="24" t="s">
        <v>5982</v>
      </c>
      <c r="Z583" s="24" t="s">
        <v>5964</v>
      </c>
      <c r="AA583" s="24" t="s">
        <v>5964</v>
      </c>
      <c r="AB583" s="24" t="s">
        <v>5986</v>
      </c>
      <c r="AC583" s="24" t="s">
        <v>5990</v>
      </c>
    </row>
    <row r="584" spans="1:29" s="169" customFormat="1">
      <c r="A584" s="24">
        <v>3018</v>
      </c>
      <c r="B584" s="24" t="s">
        <v>591</v>
      </c>
      <c r="C584" s="57">
        <v>16.2</v>
      </c>
      <c r="D584" s="57">
        <v>16.95</v>
      </c>
      <c r="E584" s="57">
        <v>15.5</v>
      </c>
      <c r="F584" s="57">
        <v>16.55</v>
      </c>
      <c r="G584" s="57">
        <v>16.649999999999999</v>
      </c>
      <c r="H584" s="57">
        <v>17.5</v>
      </c>
      <c r="I584" s="57">
        <v>16.2</v>
      </c>
      <c r="J584" s="57">
        <v>16.45</v>
      </c>
      <c r="K584" s="57">
        <v>16.5</v>
      </c>
      <c r="L584" s="57">
        <v>16.5</v>
      </c>
      <c r="M584" s="57">
        <v>15.4</v>
      </c>
      <c r="N584" s="57">
        <v>15.65</v>
      </c>
      <c r="O584" s="57">
        <v>920</v>
      </c>
      <c r="P584" s="57">
        <v>2599</v>
      </c>
      <c r="Q584" s="57">
        <v>30.068999999999999</v>
      </c>
      <c r="R584" s="57">
        <v>29.462399999999999</v>
      </c>
      <c r="S584" s="57">
        <v>26.9162</v>
      </c>
      <c r="T584" s="57">
        <v>28.613700000000001</v>
      </c>
      <c r="U584" s="77">
        <v>0.43264503441494595</v>
      </c>
      <c r="V584" s="24" t="s">
        <v>6036</v>
      </c>
      <c r="W584" s="216" t="s">
        <v>5960</v>
      </c>
      <c r="X584" s="216" t="s">
        <v>5971</v>
      </c>
      <c r="Y584" s="24" t="s">
        <v>6016</v>
      </c>
      <c r="Z584" s="24" t="s">
        <v>6000</v>
      </c>
      <c r="AA584" s="24" t="s">
        <v>6024</v>
      </c>
      <c r="AB584" s="24" t="s">
        <v>5979</v>
      </c>
      <c r="AC584" s="24" t="s">
        <v>5990</v>
      </c>
    </row>
    <row r="585" spans="1:29" s="169" customFormat="1">
      <c r="A585" s="24">
        <v>3019</v>
      </c>
      <c r="B585" s="24" t="s">
        <v>592</v>
      </c>
      <c r="C585" s="57">
        <v>83</v>
      </c>
      <c r="D585" s="57">
        <v>96.7</v>
      </c>
      <c r="E585" s="57">
        <v>77.8</v>
      </c>
      <c r="F585" s="57">
        <v>92</v>
      </c>
      <c r="G585" s="57">
        <v>92.5</v>
      </c>
      <c r="H585" s="57">
        <v>101</v>
      </c>
      <c r="I585" s="57">
        <v>81.900000000000006</v>
      </c>
      <c r="J585" s="57">
        <v>85.8</v>
      </c>
      <c r="K585" s="57">
        <v>86.1</v>
      </c>
      <c r="L585" s="57">
        <v>88.5</v>
      </c>
      <c r="M585" s="57">
        <v>76.599999999999994</v>
      </c>
      <c r="N585" s="57">
        <v>81.099999999999994</v>
      </c>
      <c r="O585" s="57">
        <v>43055</v>
      </c>
      <c r="P585" s="57">
        <v>177325</v>
      </c>
      <c r="Q585" s="57">
        <v>63.054099999999998</v>
      </c>
      <c r="R585" s="57">
        <v>60.505200000000002</v>
      </c>
      <c r="S585" s="57">
        <v>55.940800000000003</v>
      </c>
      <c r="T585" s="57">
        <v>58.983800000000002</v>
      </c>
      <c r="U585" s="77">
        <v>0.29675893290724814</v>
      </c>
      <c r="V585" s="24" t="s">
        <v>6056</v>
      </c>
      <c r="W585" s="216" t="s">
        <v>5960</v>
      </c>
      <c r="X585" s="216" t="s">
        <v>5961</v>
      </c>
      <c r="Y585" s="24" t="s">
        <v>5982</v>
      </c>
      <c r="Z585" s="24" t="s">
        <v>5964</v>
      </c>
      <c r="AA585" s="24" t="s">
        <v>5964</v>
      </c>
      <c r="AB585" s="24" t="s">
        <v>5990</v>
      </c>
      <c r="AC585" s="24" t="s">
        <v>5986</v>
      </c>
    </row>
    <row r="586" spans="1:29" s="169" customFormat="1">
      <c r="A586" s="24">
        <v>3021</v>
      </c>
      <c r="B586" s="24" t="s">
        <v>593</v>
      </c>
      <c r="C586" s="57">
        <v>20.75</v>
      </c>
      <c r="D586" s="57">
        <v>24.5</v>
      </c>
      <c r="E586" s="57">
        <v>20</v>
      </c>
      <c r="F586" s="57">
        <v>20.95</v>
      </c>
      <c r="G586" s="57">
        <v>20.25</v>
      </c>
      <c r="H586" s="57">
        <v>27.25</v>
      </c>
      <c r="I586" s="57">
        <v>19.600000000000001</v>
      </c>
      <c r="J586" s="57">
        <v>25.65</v>
      </c>
      <c r="K586" s="57">
        <v>26.6</v>
      </c>
      <c r="L586" s="57">
        <v>28.2</v>
      </c>
      <c r="M586" s="57">
        <v>18.600000000000001</v>
      </c>
      <c r="N586" s="57">
        <v>20.149999999999999</v>
      </c>
      <c r="O586" s="57">
        <v>18353</v>
      </c>
      <c r="P586" s="57">
        <v>33100</v>
      </c>
      <c r="Q586" s="57">
        <v>51.418500000000002</v>
      </c>
      <c r="R586" s="57">
        <v>53.410499999999999</v>
      </c>
      <c r="S586" s="57">
        <v>44.632599999999996</v>
      </c>
      <c r="T586" s="57">
        <v>50.484499999999997</v>
      </c>
      <c r="U586" s="77">
        <v>0.67768714333669011</v>
      </c>
      <c r="V586" s="24" t="s">
        <v>6118</v>
      </c>
      <c r="W586" s="216" t="s">
        <v>5967</v>
      </c>
      <c r="X586" s="216" t="s">
        <v>5961</v>
      </c>
      <c r="Y586" s="24" t="s">
        <v>5969</v>
      </c>
      <c r="Z586" s="24" t="s">
        <v>5982</v>
      </c>
      <c r="AA586" s="24" t="s">
        <v>5964</v>
      </c>
      <c r="AB586" s="24" t="s">
        <v>5990</v>
      </c>
      <c r="AC586" s="24" t="s">
        <v>5990</v>
      </c>
    </row>
    <row r="587" spans="1:29" s="169" customFormat="1">
      <c r="A587" s="24">
        <v>3022</v>
      </c>
      <c r="B587" s="24" t="s">
        <v>594</v>
      </c>
      <c r="C587" s="57">
        <v>51.6</v>
      </c>
      <c r="D587" s="57">
        <v>51.9</v>
      </c>
      <c r="E587" s="57">
        <v>49.3</v>
      </c>
      <c r="F587" s="57">
        <v>49.9</v>
      </c>
      <c r="G587" s="57">
        <v>49.95</v>
      </c>
      <c r="H587" s="57">
        <v>55.4</v>
      </c>
      <c r="I587" s="57">
        <v>49.5</v>
      </c>
      <c r="J587" s="57">
        <v>52.7</v>
      </c>
      <c r="K587" s="57">
        <v>53</v>
      </c>
      <c r="L587" s="57">
        <v>53.3</v>
      </c>
      <c r="M587" s="57">
        <v>45.1</v>
      </c>
      <c r="N587" s="57">
        <v>45.3</v>
      </c>
      <c r="O587" s="57">
        <v>5204</v>
      </c>
      <c r="P587" s="57">
        <v>9890</v>
      </c>
      <c r="Q587" s="57">
        <v>49.075800000000001</v>
      </c>
      <c r="R587" s="57">
        <v>58.175899999999999</v>
      </c>
      <c r="S587" s="57">
        <v>35.042700000000004</v>
      </c>
      <c r="T587" s="57">
        <v>50.4649</v>
      </c>
      <c r="U587" s="77">
        <v>0.64311875070216828</v>
      </c>
      <c r="V587" s="24" t="s">
        <v>6018</v>
      </c>
      <c r="W587" s="216" t="s">
        <v>5967</v>
      </c>
      <c r="X587" s="216" t="s">
        <v>5961</v>
      </c>
      <c r="Y587" s="24" t="s">
        <v>5962</v>
      </c>
      <c r="Z587" s="24" t="s">
        <v>5982</v>
      </c>
      <c r="AA587" s="24" t="s">
        <v>5964</v>
      </c>
      <c r="AB587" s="24" t="s">
        <v>5979</v>
      </c>
      <c r="AC587" s="24" t="s">
        <v>5979</v>
      </c>
    </row>
    <row r="588" spans="1:29" s="169" customFormat="1">
      <c r="A588" s="24">
        <v>3023</v>
      </c>
      <c r="B588" s="24" t="s">
        <v>595</v>
      </c>
      <c r="C588" s="57">
        <v>266</v>
      </c>
      <c r="D588" s="57">
        <v>298</v>
      </c>
      <c r="E588" s="57">
        <v>261</v>
      </c>
      <c r="F588" s="57">
        <v>274</v>
      </c>
      <c r="G588" s="57">
        <v>274.5</v>
      </c>
      <c r="H588" s="57">
        <v>281</v>
      </c>
      <c r="I588" s="57">
        <v>235</v>
      </c>
      <c r="J588" s="57">
        <v>240</v>
      </c>
      <c r="K588" s="57">
        <v>242.5</v>
      </c>
      <c r="L588" s="57">
        <v>243</v>
      </c>
      <c r="M588" s="57">
        <v>207.5</v>
      </c>
      <c r="N588" s="57">
        <v>221</v>
      </c>
      <c r="O588" s="57">
        <v>8428</v>
      </c>
      <c r="P588" s="57">
        <v>12816</v>
      </c>
      <c r="Q588" s="57">
        <v>71.065399999999997</v>
      </c>
      <c r="R588" s="57">
        <v>80.815799999999996</v>
      </c>
      <c r="S588" s="57">
        <v>55.669600000000003</v>
      </c>
      <c r="T588" s="57">
        <v>72.433700000000002</v>
      </c>
      <c r="U588" s="77">
        <v>0.80375225412678608</v>
      </c>
      <c r="V588" s="24" t="s">
        <v>6092</v>
      </c>
      <c r="W588" s="216" t="s">
        <v>5967</v>
      </c>
      <c r="X588" s="216" t="s">
        <v>5961</v>
      </c>
      <c r="Y588" s="24" t="s">
        <v>5963</v>
      </c>
      <c r="Z588" s="24" t="s">
        <v>5964</v>
      </c>
      <c r="AA588" s="24" t="s">
        <v>5964</v>
      </c>
      <c r="AB588" s="24" t="s">
        <v>5979</v>
      </c>
      <c r="AC588" s="24" t="s">
        <v>5986</v>
      </c>
    </row>
    <row r="589" spans="1:29" s="169" customFormat="1">
      <c r="A589" s="24">
        <v>3024</v>
      </c>
      <c r="B589" s="24" t="s">
        <v>596</v>
      </c>
      <c r="C589" s="57">
        <v>13.5</v>
      </c>
      <c r="D589" s="57">
        <v>15.1</v>
      </c>
      <c r="E589" s="57">
        <v>12.25</v>
      </c>
      <c r="F589" s="57">
        <v>13.95</v>
      </c>
      <c r="G589" s="57">
        <v>14.1</v>
      </c>
      <c r="H589" s="57">
        <v>14.45</v>
      </c>
      <c r="I589" s="57">
        <v>12.45</v>
      </c>
      <c r="J589" s="57">
        <v>12.55</v>
      </c>
      <c r="K589" s="57">
        <v>12.75</v>
      </c>
      <c r="L589" s="57">
        <v>13.5</v>
      </c>
      <c r="M589" s="57">
        <v>12.15</v>
      </c>
      <c r="N589" s="57">
        <v>12.35</v>
      </c>
      <c r="O589" s="57">
        <v>14489</v>
      </c>
      <c r="P589" s="57">
        <v>25936</v>
      </c>
      <c r="Q589" s="57">
        <v>46.942700000000002</v>
      </c>
      <c r="R589" s="57">
        <v>53.409100000000002</v>
      </c>
      <c r="S589" s="57">
        <v>41.429400000000001</v>
      </c>
      <c r="T589" s="57">
        <v>49.415900000000001</v>
      </c>
      <c r="U589" s="77">
        <v>0.68278754541092601</v>
      </c>
      <c r="V589" s="24" t="s">
        <v>6149</v>
      </c>
      <c r="W589" s="216" t="s">
        <v>5967</v>
      </c>
      <c r="X589" s="216" t="s">
        <v>5971</v>
      </c>
      <c r="Y589" s="24" t="s">
        <v>6022</v>
      </c>
      <c r="Z589" s="24" t="s">
        <v>5964</v>
      </c>
      <c r="AA589" s="24" t="s">
        <v>6000</v>
      </c>
      <c r="AB589" s="24" t="s">
        <v>5976</v>
      </c>
      <c r="AC589" s="24" t="s">
        <v>5965</v>
      </c>
    </row>
    <row r="590" spans="1:29" s="169" customFormat="1">
      <c r="A590" s="24">
        <v>3025</v>
      </c>
      <c r="B590" s="24" t="s">
        <v>597</v>
      </c>
      <c r="C590" s="57">
        <v>26.45</v>
      </c>
      <c r="D590" s="57">
        <v>28</v>
      </c>
      <c r="E590" s="57">
        <v>22.75</v>
      </c>
      <c r="F590" s="57">
        <v>24.6</v>
      </c>
      <c r="G590" s="57">
        <v>25.2</v>
      </c>
      <c r="H590" s="57">
        <v>26.15</v>
      </c>
      <c r="I590" s="57">
        <v>21.8</v>
      </c>
      <c r="J590" s="57">
        <v>21.8</v>
      </c>
      <c r="K590" s="57">
        <v>22</v>
      </c>
      <c r="L590" s="57">
        <v>22.65</v>
      </c>
      <c r="M590" s="57">
        <v>18.45</v>
      </c>
      <c r="N590" s="57">
        <v>19.899999999999999</v>
      </c>
      <c r="O590" s="57">
        <v>11191</v>
      </c>
      <c r="P590" s="57">
        <v>18164</v>
      </c>
      <c r="Q590" s="57">
        <v>32.599899999999998</v>
      </c>
      <c r="R590" s="57">
        <v>45.710799999999999</v>
      </c>
      <c r="S590" s="57">
        <v>23.4908</v>
      </c>
      <c r="T590" s="57">
        <v>38.304099999999998</v>
      </c>
      <c r="U590" s="77">
        <v>0.75302185030218505</v>
      </c>
      <c r="V590" s="24" t="s">
        <v>5987</v>
      </c>
      <c r="W590" s="216" t="s">
        <v>5967</v>
      </c>
      <c r="X590" s="216" t="s">
        <v>6007</v>
      </c>
      <c r="Y590" s="24" t="s">
        <v>5964</v>
      </c>
      <c r="Z590" s="24" t="s">
        <v>6004</v>
      </c>
      <c r="AA590" s="24" t="s">
        <v>5964</v>
      </c>
      <c r="AB590" s="24" t="s">
        <v>5990</v>
      </c>
      <c r="AC590" s="24" t="s">
        <v>5991</v>
      </c>
    </row>
    <row r="591" spans="1:29" s="169" customFormat="1">
      <c r="A591" s="24">
        <v>3026</v>
      </c>
      <c r="B591" s="24" t="s">
        <v>598</v>
      </c>
      <c r="C591" s="57">
        <v>133.5</v>
      </c>
      <c r="D591" s="57">
        <v>145</v>
      </c>
      <c r="E591" s="57">
        <v>128</v>
      </c>
      <c r="F591" s="57">
        <v>145</v>
      </c>
      <c r="G591" s="57">
        <v>143.5</v>
      </c>
      <c r="H591" s="57">
        <v>151.5</v>
      </c>
      <c r="I591" s="57">
        <v>122</v>
      </c>
      <c r="J591" s="57">
        <v>125</v>
      </c>
      <c r="K591" s="57">
        <v>126.5</v>
      </c>
      <c r="L591" s="57">
        <v>135</v>
      </c>
      <c r="M591" s="57">
        <v>113</v>
      </c>
      <c r="N591" s="57">
        <v>119</v>
      </c>
      <c r="O591" s="57">
        <v>25007</v>
      </c>
      <c r="P591" s="57">
        <v>58770</v>
      </c>
      <c r="Q591" s="57">
        <v>71.682599999999994</v>
      </c>
      <c r="R591" s="57">
        <v>71.523600000000002</v>
      </c>
      <c r="S591" s="57">
        <v>58.314700000000002</v>
      </c>
      <c r="T591" s="57">
        <v>67.120599999999996</v>
      </c>
      <c r="U591" s="77">
        <v>0.52006314635206929</v>
      </c>
      <c r="V591" s="24" t="s">
        <v>6035</v>
      </c>
      <c r="W591" s="216" t="s">
        <v>5960</v>
      </c>
      <c r="X591" s="216" t="s">
        <v>5961</v>
      </c>
      <c r="Y591" s="24" t="s">
        <v>6045</v>
      </c>
      <c r="Z591" s="24" t="s">
        <v>5964</v>
      </c>
      <c r="AA591" s="24" t="s">
        <v>5964</v>
      </c>
      <c r="AB591" s="24" t="s">
        <v>5986</v>
      </c>
      <c r="AC591" s="24" t="s">
        <v>5991</v>
      </c>
    </row>
    <row r="592" spans="1:29" s="169" customFormat="1">
      <c r="A592" s="24">
        <v>3027</v>
      </c>
      <c r="B592" s="24" t="s">
        <v>599</v>
      </c>
      <c r="C592" s="57">
        <v>23.9</v>
      </c>
      <c r="D592" s="57">
        <v>24.9</v>
      </c>
      <c r="E592" s="57">
        <v>21.7</v>
      </c>
      <c r="F592" s="57">
        <v>24</v>
      </c>
      <c r="G592" s="57">
        <v>24</v>
      </c>
      <c r="H592" s="57">
        <v>27.95</v>
      </c>
      <c r="I592" s="57">
        <v>21.7</v>
      </c>
      <c r="J592" s="57">
        <v>23</v>
      </c>
      <c r="K592" s="57">
        <v>23.05</v>
      </c>
      <c r="L592" s="57">
        <v>24.5</v>
      </c>
      <c r="M592" s="57">
        <v>19.100000000000001</v>
      </c>
      <c r="N592" s="57">
        <v>21.3</v>
      </c>
      <c r="O592" s="57">
        <v>11695</v>
      </c>
      <c r="P592" s="57">
        <v>63158</v>
      </c>
      <c r="Q592" s="57">
        <v>46.940600000000003</v>
      </c>
      <c r="R592" s="57">
        <v>59.895000000000003</v>
      </c>
      <c r="S592" s="57">
        <v>38.881100000000004</v>
      </c>
      <c r="T592" s="57">
        <v>52.8904</v>
      </c>
      <c r="U592" s="77">
        <v>0.2263195302081904</v>
      </c>
      <c r="V592" s="24" t="s">
        <v>6147</v>
      </c>
      <c r="W592" s="216" t="s">
        <v>5967</v>
      </c>
      <c r="X592" s="216" t="s">
        <v>5961</v>
      </c>
      <c r="Y592" s="24" t="s">
        <v>5972</v>
      </c>
      <c r="Z592" s="24" t="s">
        <v>6000</v>
      </c>
      <c r="AA592" s="24" t="s">
        <v>5964</v>
      </c>
      <c r="AB592" s="24" t="s">
        <v>5991</v>
      </c>
      <c r="AC592" s="24" t="s">
        <v>5986</v>
      </c>
    </row>
    <row r="593" spans="1:29" s="169" customFormat="1">
      <c r="A593" s="24">
        <v>3028</v>
      </c>
      <c r="B593" s="24" t="s">
        <v>600</v>
      </c>
      <c r="C593" s="57">
        <v>28.05</v>
      </c>
      <c r="D593" s="57">
        <v>30.05</v>
      </c>
      <c r="E593" s="57">
        <v>27.6</v>
      </c>
      <c r="F593" s="57">
        <v>29.65</v>
      </c>
      <c r="G593" s="57">
        <v>29.95</v>
      </c>
      <c r="H593" s="57">
        <v>30.6</v>
      </c>
      <c r="I593" s="57">
        <v>27.2</v>
      </c>
      <c r="J593" s="57">
        <v>28</v>
      </c>
      <c r="K593" s="57">
        <v>28.55</v>
      </c>
      <c r="L593" s="57">
        <v>29.35</v>
      </c>
      <c r="M593" s="57">
        <v>26.85</v>
      </c>
      <c r="N593" s="57">
        <v>27.6</v>
      </c>
      <c r="O593" s="57">
        <v>11303</v>
      </c>
      <c r="P593" s="57">
        <v>27597</v>
      </c>
      <c r="Q593" s="57">
        <v>80.023899999999998</v>
      </c>
      <c r="R593" s="57">
        <v>82.501000000000005</v>
      </c>
      <c r="S593" s="57">
        <v>74.752700000000004</v>
      </c>
      <c r="T593" s="57">
        <v>79.918300000000002</v>
      </c>
      <c r="U593" s="77">
        <v>0.50058983867006479</v>
      </c>
      <c r="V593" s="24" t="s">
        <v>6067</v>
      </c>
      <c r="W593" s="216" t="s">
        <v>5967</v>
      </c>
      <c r="X593" s="216" t="s">
        <v>5989</v>
      </c>
      <c r="Y593" s="24" t="s">
        <v>5982</v>
      </c>
      <c r="Z593" s="24" t="s">
        <v>5964</v>
      </c>
      <c r="AA593" s="24" t="s">
        <v>5962</v>
      </c>
      <c r="AB593" s="24" t="s">
        <v>5991</v>
      </c>
      <c r="AC593" s="24" t="s">
        <v>5991</v>
      </c>
    </row>
    <row r="594" spans="1:29" s="169" customFormat="1">
      <c r="A594" s="24">
        <v>3029</v>
      </c>
      <c r="B594" s="24" t="s">
        <v>601</v>
      </c>
      <c r="C594" s="57">
        <v>47.2</v>
      </c>
      <c r="D594" s="57">
        <v>47.75</v>
      </c>
      <c r="E594" s="57">
        <v>44.6</v>
      </c>
      <c r="F594" s="57">
        <v>45.7</v>
      </c>
      <c r="G594" s="57">
        <v>46</v>
      </c>
      <c r="H594" s="57">
        <v>50.2</v>
      </c>
      <c r="I594" s="57">
        <v>43</v>
      </c>
      <c r="J594" s="57">
        <v>43.55</v>
      </c>
      <c r="K594" s="57">
        <v>43.55</v>
      </c>
      <c r="L594" s="57">
        <v>43.85</v>
      </c>
      <c r="M594" s="57">
        <v>40.5</v>
      </c>
      <c r="N594" s="57">
        <v>43.1</v>
      </c>
      <c r="O594" s="57">
        <v>8370</v>
      </c>
      <c r="P594" s="57">
        <v>42259</v>
      </c>
      <c r="Q594" s="57">
        <v>64.734099999999998</v>
      </c>
      <c r="R594" s="57">
        <v>68.119100000000003</v>
      </c>
      <c r="S594" s="57">
        <v>57.932699999999997</v>
      </c>
      <c r="T594" s="57">
        <v>64.723600000000005</v>
      </c>
      <c r="U594" s="77">
        <v>0.24207861047350862</v>
      </c>
      <c r="V594" s="24" t="s">
        <v>6042</v>
      </c>
      <c r="W594" s="216" t="s">
        <v>5967</v>
      </c>
      <c r="X594" s="216" t="s">
        <v>5961</v>
      </c>
      <c r="Y594" s="24" t="s">
        <v>5962</v>
      </c>
      <c r="Z594" s="24" t="s">
        <v>6000</v>
      </c>
      <c r="AA594" s="24" t="s">
        <v>5994</v>
      </c>
      <c r="AB594" s="24" t="s">
        <v>5965</v>
      </c>
      <c r="AC594" s="24" t="s">
        <v>6033</v>
      </c>
    </row>
    <row r="595" spans="1:29" s="169" customFormat="1">
      <c r="A595" s="24">
        <v>3030</v>
      </c>
      <c r="B595" s="24" t="s">
        <v>602</v>
      </c>
      <c r="C595" s="57">
        <v>57.5</v>
      </c>
      <c r="D595" s="57">
        <v>60.4</v>
      </c>
      <c r="E595" s="57">
        <v>56.5</v>
      </c>
      <c r="F595" s="57">
        <v>59.6</v>
      </c>
      <c r="G595" s="57">
        <v>59.8</v>
      </c>
      <c r="H595" s="57">
        <v>62.3</v>
      </c>
      <c r="I595" s="57">
        <v>55.9</v>
      </c>
      <c r="J595" s="57">
        <v>57.6</v>
      </c>
      <c r="K595" s="57">
        <v>57.7</v>
      </c>
      <c r="L595" s="57">
        <v>58</v>
      </c>
      <c r="M595" s="57">
        <v>54.4</v>
      </c>
      <c r="N595" s="57">
        <v>55.9</v>
      </c>
      <c r="O595" s="57">
        <v>5742</v>
      </c>
      <c r="P595" s="57">
        <v>17568</v>
      </c>
      <c r="Q595" s="57">
        <v>45.775700000000001</v>
      </c>
      <c r="R595" s="57">
        <v>52.72</v>
      </c>
      <c r="S595" s="57">
        <v>39.393900000000002</v>
      </c>
      <c r="T595" s="57">
        <v>48.277999999999999</v>
      </c>
      <c r="U595" s="77">
        <v>0.39947632058287796</v>
      </c>
      <c r="V595" s="24" t="s">
        <v>5983</v>
      </c>
      <c r="W595" s="216" t="s">
        <v>5967</v>
      </c>
      <c r="X595" s="216" t="s">
        <v>5971</v>
      </c>
      <c r="Y595" s="24" t="s">
        <v>5982</v>
      </c>
      <c r="Z595" s="24" t="s">
        <v>5964</v>
      </c>
      <c r="AA595" s="24" t="s">
        <v>5962</v>
      </c>
      <c r="AB595" s="24" t="s">
        <v>5965</v>
      </c>
      <c r="AC595" s="24" t="s">
        <v>5986</v>
      </c>
    </row>
    <row r="596" spans="1:29" s="169" customFormat="1">
      <c r="A596" s="24">
        <v>3031</v>
      </c>
      <c r="B596" s="24" t="s">
        <v>603</v>
      </c>
      <c r="C596" s="57">
        <v>18.5</v>
      </c>
      <c r="D596" s="57">
        <v>19.850000000000001</v>
      </c>
      <c r="E596" s="57">
        <v>17.850000000000001</v>
      </c>
      <c r="F596" s="57">
        <v>19.5</v>
      </c>
      <c r="G596" s="57">
        <v>19.75</v>
      </c>
      <c r="H596" s="57">
        <v>30.25</v>
      </c>
      <c r="I596" s="57">
        <v>18.399999999999999</v>
      </c>
      <c r="J596" s="57">
        <v>30.2</v>
      </c>
      <c r="K596" s="57">
        <v>30.5</v>
      </c>
      <c r="L596" s="57">
        <v>31.85</v>
      </c>
      <c r="M596" s="57">
        <v>24.1</v>
      </c>
      <c r="N596" s="57">
        <v>24.8</v>
      </c>
      <c r="O596" s="57">
        <v>126525</v>
      </c>
      <c r="P596" s="57">
        <v>152691</v>
      </c>
      <c r="Q596" s="57">
        <v>77.029700000000005</v>
      </c>
      <c r="R596" s="57">
        <v>69.790599999999998</v>
      </c>
      <c r="S596" s="57">
        <v>71.372</v>
      </c>
      <c r="T596" s="57">
        <v>70.317700000000002</v>
      </c>
      <c r="U596" s="77">
        <v>1.0127752563456043</v>
      </c>
      <c r="V596" s="24" t="s">
        <v>5980</v>
      </c>
      <c r="W596" s="216" t="s">
        <v>5967</v>
      </c>
      <c r="X596" s="216" t="s">
        <v>5961</v>
      </c>
      <c r="Y596" s="24" t="s">
        <v>5982</v>
      </c>
      <c r="Z596" s="24" t="s">
        <v>5982</v>
      </c>
      <c r="AA596" s="24" t="s">
        <v>5964</v>
      </c>
      <c r="AB596" s="24" t="s">
        <v>5990</v>
      </c>
      <c r="AC596" s="24" t="s">
        <v>5965</v>
      </c>
    </row>
    <row r="597" spans="1:29" s="169" customFormat="1">
      <c r="A597" s="24">
        <v>3032</v>
      </c>
      <c r="B597" s="24" t="s">
        <v>604</v>
      </c>
      <c r="C597" s="57">
        <v>41.5</v>
      </c>
      <c r="D597" s="57">
        <v>43.5</v>
      </c>
      <c r="E597" s="57">
        <v>40.799999999999997</v>
      </c>
      <c r="F597" s="57">
        <v>42.4</v>
      </c>
      <c r="G597" s="57">
        <v>42.4</v>
      </c>
      <c r="H597" s="57">
        <v>43.3</v>
      </c>
      <c r="I597" s="57">
        <v>40.799999999999997</v>
      </c>
      <c r="J597" s="57">
        <v>42.6</v>
      </c>
      <c r="K597" s="57">
        <v>42.6</v>
      </c>
      <c r="L597" s="57">
        <v>42.8</v>
      </c>
      <c r="M597" s="57">
        <v>30.6</v>
      </c>
      <c r="N597" s="57">
        <v>32.1</v>
      </c>
      <c r="O597" s="57">
        <v>7681</v>
      </c>
      <c r="P597" s="57">
        <v>6694</v>
      </c>
      <c r="Q597" s="57">
        <v>52.329099999999997</v>
      </c>
      <c r="R597" s="57">
        <v>60.984200000000001</v>
      </c>
      <c r="S597" s="57">
        <v>37.373699999999999</v>
      </c>
      <c r="T597" s="57">
        <v>53.113999999999997</v>
      </c>
      <c r="U597" s="77">
        <v>1.4024333565713907</v>
      </c>
      <c r="V597" s="24" t="s">
        <v>6002</v>
      </c>
      <c r="W597" s="216" t="s">
        <v>5967</v>
      </c>
      <c r="X597" s="216" t="s">
        <v>5961</v>
      </c>
      <c r="Y597" s="24" t="s">
        <v>6016</v>
      </c>
      <c r="Z597" s="24" t="s">
        <v>5972</v>
      </c>
      <c r="AA597" s="24" t="s">
        <v>5964</v>
      </c>
      <c r="AB597" s="24" t="s">
        <v>5979</v>
      </c>
      <c r="AC597" s="24" t="s">
        <v>5965</v>
      </c>
    </row>
    <row r="598" spans="1:29" s="169" customFormat="1">
      <c r="A598" s="24">
        <v>3033</v>
      </c>
      <c r="B598" s="24" t="s">
        <v>605</v>
      </c>
      <c r="C598" s="57">
        <v>23.4</v>
      </c>
      <c r="D598" s="57">
        <v>25.3</v>
      </c>
      <c r="E598" s="57">
        <v>23.2</v>
      </c>
      <c r="F598" s="57">
        <v>23.8</v>
      </c>
      <c r="G598" s="57">
        <v>23.8</v>
      </c>
      <c r="H598" s="57">
        <v>25.75</v>
      </c>
      <c r="I598" s="57">
        <v>21.7</v>
      </c>
      <c r="J598" s="57">
        <v>24</v>
      </c>
      <c r="K598" s="57">
        <v>24.4</v>
      </c>
      <c r="L598" s="57">
        <v>26.15</v>
      </c>
      <c r="M598" s="57">
        <v>22.6</v>
      </c>
      <c r="N598" s="57">
        <v>23.15</v>
      </c>
      <c r="O598" s="57">
        <v>110937</v>
      </c>
      <c r="P598" s="57">
        <v>106317</v>
      </c>
      <c r="Q598" s="57">
        <v>76.535600000000002</v>
      </c>
      <c r="R598" s="57">
        <v>79.202200000000005</v>
      </c>
      <c r="S598" s="57">
        <v>71.958699999999993</v>
      </c>
      <c r="T598" s="57">
        <v>76.787700000000001</v>
      </c>
      <c r="U598" s="77">
        <v>1.2753338287072309</v>
      </c>
      <c r="V598" s="24" t="s">
        <v>6267</v>
      </c>
      <c r="W598" s="216" t="s">
        <v>5967</v>
      </c>
      <c r="X598" s="216" t="s">
        <v>5989</v>
      </c>
      <c r="Y598" s="24" t="s">
        <v>5963</v>
      </c>
      <c r="Z598" s="24" t="s">
        <v>5972</v>
      </c>
      <c r="AA598" s="24" t="s">
        <v>5964</v>
      </c>
      <c r="AB598" s="24" t="s">
        <v>5970</v>
      </c>
      <c r="AC598" s="24" t="s">
        <v>5990</v>
      </c>
    </row>
    <row r="599" spans="1:29" s="169" customFormat="1">
      <c r="A599" s="24">
        <v>3034</v>
      </c>
      <c r="B599" s="24" t="s">
        <v>606</v>
      </c>
      <c r="C599" s="57">
        <v>536</v>
      </c>
      <c r="D599" s="57">
        <v>540</v>
      </c>
      <c r="E599" s="57">
        <v>472</v>
      </c>
      <c r="F599" s="57">
        <v>499</v>
      </c>
      <c r="G599" s="57">
        <v>504</v>
      </c>
      <c r="H599" s="57">
        <v>536</v>
      </c>
      <c r="I599" s="57">
        <v>477</v>
      </c>
      <c r="J599" s="57">
        <v>511</v>
      </c>
      <c r="K599" s="57">
        <v>534</v>
      </c>
      <c r="L599" s="57">
        <v>582</v>
      </c>
      <c r="M599" s="57">
        <v>456</v>
      </c>
      <c r="N599" s="57">
        <v>461</v>
      </c>
      <c r="O599" s="57">
        <v>172224</v>
      </c>
      <c r="P599" s="57">
        <v>185369</v>
      </c>
      <c r="Q599" s="57">
        <v>71.002300000000005</v>
      </c>
      <c r="R599" s="57">
        <v>76.83</v>
      </c>
      <c r="S599" s="57">
        <v>62.3583</v>
      </c>
      <c r="T599" s="57">
        <v>72.006100000000004</v>
      </c>
      <c r="U599" s="77">
        <v>1.1355512518274362</v>
      </c>
      <c r="V599" s="24" t="s">
        <v>6095</v>
      </c>
      <c r="W599" s="216" t="s">
        <v>5967</v>
      </c>
      <c r="X599" s="216" t="s">
        <v>5961</v>
      </c>
      <c r="Y599" s="24" t="s">
        <v>5964</v>
      </c>
      <c r="Z599" s="24" t="s">
        <v>5968</v>
      </c>
      <c r="AA599" s="24" t="s">
        <v>5964</v>
      </c>
      <c r="AB599" s="24" t="s">
        <v>5986</v>
      </c>
      <c r="AC599" s="24" t="s">
        <v>5979</v>
      </c>
    </row>
    <row r="600" spans="1:29" s="169" customFormat="1">
      <c r="A600" s="24">
        <v>3035</v>
      </c>
      <c r="B600" s="24" t="s">
        <v>607</v>
      </c>
      <c r="C600" s="57">
        <v>68</v>
      </c>
      <c r="D600" s="57">
        <v>80.5</v>
      </c>
      <c r="E600" s="57">
        <v>67.5</v>
      </c>
      <c r="F600" s="57">
        <v>76.099999999999994</v>
      </c>
      <c r="G600" s="57">
        <v>76.3</v>
      </c>
      <c r="H600" s="57">
        <v>123</v>
      </c>
      <c r="I600" s="57">
        <v>73.3</v>
      </c>
      <c r="J600" s="57">
        <v>112.5</v>
      </c>
      <c r="K600" s="57">
        <v>114.5</v>
      </c>
      <c r="L600" s="57">
        <v>117.5</v>
      </c>
      <c r="M600" s="57">
        <v>84.8</v>
      </c>
      <c r="N600" s="57">
        <v>94.3</v>
      </c>
      <c r="O600" s="57">
        <v>194050</v>
      </c>
      <c r="P600" s="57">
        <v>372736</v>
      </c>
      <c r="Q600" s="57">
        <v>83.003699999999995</v>
      </c>
      <c r="R600" s="57">
        <v>75.987200000000001</v>
      </c>
      <c r="S600" s="57">
        <v>76.031499999999994</v>
      </c>
      <c r="T600" s="57">
        <v>76.001900000000006</v>
      </c>
      <c r="U600" s="77">
        <v>0.63630081940628813</v>
      </c>
      <c r="V600" s="24" t="s">
        <v>5980</v>
      </c>
      <c r="W600" s="216" t="s">
        <v>5967</v>
      </c>
      <c r="X600" s="216" t="s">
        <v>5989</v>
      </c>
      <c r="Y600" s="24" t="s">
        <v>5982</v>
      </c>
      <c r="Z600" s="24" t="s">
        <v>5982</v>
      </c>
      <c r="AA600" s="24" t="s">
        <v>5964</v>
      </c>
      <c r="AB600" s="24" t="s">
        <v>5965</v>
      </c>
      <c r="AC600" s="24" t="s">
        <v>5991</v>
      </c>
    </row>
    <row r="601" spans="1:29" s="169" customFormat="1">
      <c r="A601" s="24">
        <v>3036</v>
      </c>
      <c r="B601" s="24" t="s">
        <v>608</v>
      </c>
      <c r="C601" s="57">
        <v>54.7</v>
      </c>
      <c r="D601" s="57">
        <v>56.5</v>
      </c>
      <c r="E601" s="57">
        <v>53</v>
      </c>
      <c r="F601" s="57">
        <v>53.7</v>
      </c>
      <c r="G601" s="57">
        <v>53.9</v>
      </c>
      <c r="H601" s="57">
        <v>65.5</v>
      </c>
      <c r="I601" s="57">
        <v>53.3</v>
      </c>
      <c r="J601" s="57">
        <v>62.1</v>
      </c>
      <c r="K601" s="57">
        <v>58.9</v>
      </c>
      <c r="L601" s="57">
        <v>69.3</v>
      </c>
      <c r="M601" s="57">
        <v>56.8</v>
      </c>
      <c r="N601" s="57">
        <v>58.3</v>
      </c>
      <c r="O601" s="57">
        <v>51016</v>
      </c>
      <c r="P601" s="57">
        <v>62884</v>
      </c>
      <c r="Q601" s="57">
        <v>87.534099999999995</v>
      </c>
      <c r="R601" s="57">
        <v>84.329300000000003</v>
      </c>
      <c r="S601" s="57">
        <v>79.175200000000004</v>
      </c>
      <c r="T601" s="57">
        <v>82.611199999999997</v>
      </c>
      <c r="U601" s="77">
        <v>0.99155411374735836</v>
      </c>
      <c r="V601" s="24" t="s">
        <v>6026</v>
      </c>
      <c r="W601" s="216" t="s">
        <v>5988</v>
      </c>
      <c r="X601" s="216" t="s">
        <v>5989</v>
      </c>
      <c r="Y601" s="24" t="s">
        <v>6000</v>
      </c>
      <c r="Z601" s="24" t="s">
        <v>5982</v>
      </c>
      <c r="AA601" s="24" t="s">
        <v>5978</v>
      </c>
      <c r="AB601" s="24" t="s">
        <v>6033</v>
      </c>
      <c r="AC601" s="24" t="s">
        <v>5965</v>
      </c>
    </row>
    <row r="602" spans="1:29" s="169" customFormat="1">
      <c r="A602" s="24">
        <v>3037</v>
      </c>
      <c r="B602" s="24" t="s">
        <v>609</v>
      </c>
      <c r="C602" s="57">
        <v>115</v>
      </c>
      <c r="D602" s="57">
        <v>141</v>
      </c>
      <c r="E602" s="57">
        <v>108.5</v>
      </c>
      <c r="F602" s="57">
        <v>129</v>
      </c>
      <c r="G602" s="57">
        <v>128.5</v>
      </c>
      <c r="H602" s="57">
        <v>153</v>
      </c>
      <c r="I602" s="57">
        <v>120</v>
      </c>
      <c r="J602" s="57">
        <v>146</v>
      </c>
      <c r="K602" s="57">
        <v>148</v>
      </c>
      <c r="L602" s="57">
        <v>152</v>
      </c>
      <c r="M602" s="57">
        <v>123.5</v>
      </c>
      <c r="N602" s="57">
        <v>136.5</v>
      </c>
      <c r="O602" s="57">
        <v>368753</v>
      </c>
      <c r="P602" s="57">
        <v>1031372</v>
      </c>
      <c r="Q602" s="57">
        <v>86.887600000000006</v>
      </c>
      <c r="R602" s="57">
        <v>84.368700000000004</v>
      </c>
      <c r="S602" s="57">
        <v>83.724199999999996</v>
      </c>
      <c r="T602" s="57">
        <v>84.153899999999993</v>
      </c>
      <c r="U602" s="77">
        <v>0.43698889548204828</v>
      </c>
      <c r="V602" s="24" t="s">
        <v>5980</v>
      </c>
      <c r="W602" s="216" t="s">
        <v>5988</v>
      </c>
      <c r="X602" s="216" t="s">
        <v>6012</v>
      </c>
      <c r="Y602" s="24" t="s">
        <v>5982</v>
      </c>
      <c r="Z602" s="24" t="s">
        <v>5982</v>
      </c>
      <c r="AA602" s="24" t="s">
        <v>5964</v>
      </c>
      <c r="AB602" s="24" t="s">
        <v>5965</v>
      </c>
      <c r="AC602" s="24" t="s">
        <v>5970</v>
      </c>
    </row>
    <row r="603" spans="1:29" s="169" customFormat="1">
      <c r="A603" s="24">
        <v>3038</v>
      </c>
      <c r="B603" s="24" t="s">
        <v>610</v>
      </c>
      <c r="C603" s="57">
        <v>21.1</v>
      </c>
      <c r="D603" s="57">
        <v>22.25</v>
      </c>
      <c r="E603" s="57">
        <v>20.5</v>
      </c>
      <c r="F603" s="57">
        <v>21.75</v>
      </c>
      <c r="G603" s="57">
        <v>21.7</v>
      </c>
      <c r="H603" s="57">
        <v>24.1</v>
      </c>
      <c r="I603" s="57">
        <v>18.649999999999999</v>
      </c>
      <c r="J603" s="57">
        <v>18.75</v>
      </c>
      <c r="K603" s="57">
        <v>18.75</v>
      </c>
      <c r="L603" s="57">
        <v>19.45</v>
      </c>
      <c r="M603" s="57">
        <v>17.5</v>
      </c>
      <c r="N603" s="57">
        <v>17.7</v>
      </c>
      <c r="O603" s="57">
        <v>10356</v>
      </c>
      <c r="P603" s="57">
        <v>94110</v>
      </c>
      <c r="Q603" s="57">
        <v>40.788800000000002</v>
      </c>
      <c r="R603" s="57">
        <v>45.893300000000004</v>
      </c>
      <c r="S603" s="57">
        <v>28.673999999999999</v>
      </c>
      <c r="T603" s="57">
        <v>40.153599999999997</v>
      </c>
      <c r="U603" s="77">
        <v>0.1344950943930861</v>
      </c>
      <c r="V603" s="24" t="s">
        <v>6079</v>
      </c>
      <c r="W603" s="216" t="s">
        <v>5967</v>
      </c>
      <c r="X603" s="216" t="s">
        <v>5971</v>
      </c>
      <c r="Y603" s="24" t="s">
        <v>6010</v>
      </c>
      <c r="Z603" s="24" t="s">
        <v>5964</v>
      </c>
      <c r="AA603" s="24" t="s">
        <v>5964</v>
      </c>
      <c r="AB603" s="24" t="s">
        <v>5986</v>
      </c>
      <c r="AC603" s="24" t="s">
        <v>5965</v>
      </c>
    </row>
    <row r="604" spans="1:29" s="169" customFormat="1">
      <c r="A604" s="24">
        <v>3040</v>
      </c>
      <c r="B604" s="24" t="s">
        <v>611</v>
      </c>
      <c r="C604" s="57">
        <v>49.65</v>
      </c>
      <c r="D604" s="57">
        <v>50.8</v>
      </c>
      <c r="E604" s="57">
        <v>49.15</v>
      </c>
      <c r="F604" s="57">
        <v>50.5</v>
      </c>
      <c r="G604" s="57">
        <v>50.5</v>
      </c>
      <c r="H604" s="57">
        <v>52.8</v>
      </c>
      <c r="I604" s="57">
        <v>50</v>
      </c>
      <c r="J604" s="57">
        <v>51.9</v>
      </c>
      <c r="K604" s="57">
        <v>52.5</v>
      </c>
      <c r="L604" s="57">
        <v>52.5</v>
      </c>
      <c r="M604" s="57">
        <v>36.700000000000003</v>
      </c>
      <c r="N604" s="57">
        <v>38.65</v>
      </c>
      <c r="O604" s="57">
        <v>7251</v>
      </c>
      <c r="P604" s="57">
        <v>5501</v>
      </c>
      <c r="Q604" s="57">
        <v>82.974199999999996</v>
      </c>
      <c r="R604" s="57">
        <v>78.253299999999996</v>
      </c>
      <c r="S604" s="57">
        <v>59.0304</v>
      </c>
      <c r="T604" s="57">
        <v>71.845699999999994</v>
      </c>
      <c r="U604" s="77">
        <v>1.6110404168938981</v>
      </c>
      <c r="V604" s="24" t="s">
        <v>6103</v>
      </c>
      <c r="W604" s="216" t="s">
        <v>5960</v>
      </c>
      <c r="X604" s="216" t="s">
        <v>5961</v>
      </c>
      <c r="Y604" s="24" t="s">
        <v>6016</v>
      </c>
      <c r="Z604" s="24" t="s">
        <v>6010</v>
      </c>
      <c r="AA604" s="24" t="s">
        <v>6024</v>
      </c>
      <c r="AB604" s="24" t="s">
        <v>5979</v>
      </c>
      <c r="AC604" s="24" t="s">
        <v>5965</v>
      </c>
    </row>
    <row r="605" spans="1:29" s="169" customFormat="1">
      <c r="A605" s="24">
        <v>3041</v>
      </c>
      <c r="B605" s="24" t="s">
        <v>612</v>
      </c>
      <c r="C605" s="57">
        <v>26.8</v>
      </c>
      <c r="D605" s="57">
        <v>28.85</v>
      </c>
      <c r="E605" s="57">
        <v>25.5</v>
      </c>
      <c r="F605" s="57">
        <v>27.45</v>
      </c>
      <c r="G605" s="57">
        <v>27.65</v>
      </c>
      <c r="H605" s="57">
        <v>34.1</v>
      </c>
      <c r="I605" s="57">
        <v>26.95</v>
      </c>
      <c r="J605" s="57">
        <v>29.65</v>
      </c>
      <c r="K605" s="57">
        <v>30.2</v>
      </c>
      <c r="L605" s="57">
        <v>31.8</v>
      </c>
      <c r="M605" s="57">
        <v>25.5</v>
      </c>
      <c r="N605" s="57">
        <v>27</v>
      </c>
      <c r="O605" s="57">
        <v>58130</v>
      </c>
      <c r="P605" s="57">
        <v>209824</v>
      </c>
      <c r="Q605" s="57">
        <v>53.383200000000002</v>
      </c>
      <c r="R605" s="57">
        <v>57.058999999999997</v>
      </c>
      <c r="S605" s="57">
        <v>50.403599999999997</v>
      </c>
      <c r="T605" s="57">
        <v>54.840600000000002</v>
      </c>
      <c r="U605" s="77">
        <v>0.33860653584803346</v>
      </c>
      <c r="V605" s="24" t="s">
        <v>6077</v>
      </c>
      <c r="W605" s="216" t="s">
        <v>5967</v>
      </c>
      <c r="X605" s="216" t="s">
        <v>5961</v>
      </c>
      <c r="Y605" s="24" t="s">
        <v>6022</v>
      </c>
      <c r="Z605" s="24" t="s">
        <v>5963</v>
      </c>
      <c r="AA605" s="24" t="s">
        <v>5964</v>
      </c>
      <c r="AB605" s="24" t="s">
        <v>5991</v>
      </c>
      <c r="AC605" s="24" t="s">
        <v>5990</v>
      </c>
    </row>
    <row r="606" spans="1:29" s="169" customFormat="1">
      <c r="A606" s="24">
        <v>3042</v>
      </c>
      <c r="B606" s="24" t="s">
        <v>613</v>
      </c>
      <c r="C606" s="57">
        <v>111.5</v>
      </c>
      <c r="D606" s="57">
        <v>140</v>
      </c>
      <c r="E606" s="57">
        <v>102</v>
      </c>
      <c r="F606" s="57">
        <v>126</v>
      </c>
      <c r="G606" s="57">
        <v>126.5</v>
      </c>
      <c r="H606" s="57">
        <v>144.5</v>
      </c>
      <c r="I606" s="57">
        <v>114</v>
      </c>
      <c r="J606" s="57">
        <v>120</v>
      </c>
      <c r="K606" s="57">
        <v>120.5</v>
      </c>
      <c r="L606" s="57">
        <v>128</v>
      </c>
      <c r="M606" s="57">
        <v>106</v>
      </c>
      <c r="N606" s="57">
        <v>112</v>
      </c>
      <c r="O606" s="57">
        <v>98939</v>
      </c>
      <c r="P606" s="57">
        <v>302070</v>
      </c>
      <c r="Q606" s="57">
        <v>75.185100000000006</v>
      </c>
      <c r="R606" s="57">
        <v>78.155299999999997</v>
      </c>
      <c r="S606" s="57">
        <v>68.616500000000002</v>
      </c>
      <c r="T606" s="57">
        <v>74.975700000000003</v>
      </c>
      <c r="U606" s="77">
        <v>0.40032258895105255</v>
      </c>
      <c r="V606" s="24" t="s">
        <v>5997</v>
      </c>
      <c r="W606" s="216" t="s">
        <v>5967</v>
      </c>
      <c r="X606" s="216" t="s">
        <v>5961</v>
      </c>
      <c r="Y606" s="24" t="s">
        <v>5982</v>
      </c>
      <c r="Z606" s="24" t="s">
        <v>6000</v>
      </c>
      <c r="AA606" s="24" t="s">
        <v>5964</v>
      </c>
      <c r="AB606" s="24" t="s">
        <v>5991</v>
      </c>
      <c r="AC606" s="24" t="s">
        <v>5991</v>
      </c>
    </row>
    <row r="607" spans="1:29" s="169" customFormat="1">
      <c r="A607" s="24">
        <v>3043</v>
      </c>
      <c r="B607" s="24" t="s">
        <v>614</v>
      </c>
      <c r="C607" s="57">
        <v>4.05</v>
      </c>
      <c r="D607" s="57">
        <v>4.2</v>
      </c>
      <c r="E607" s="57">
        <v>3.64</v>
      </c>
      <c r="F607" s="57">
        <v>3.9</v>
      </c>
      <c r="G607" s="57">
        <v>3.9</v>
      </c>
      <c r="H607" s="57">
        <v>4.76</v>
      </c>
      <c r="I607" s="57">
        <v>3.83</v>
      </c>
      <c r="J607" s="57">
        <v>3.91</v>
      </c>
      <c r="K607" s="57">
        <v>3.92</v>
      </c>
      <c r="L607" s="57">
        <v>3.99</v>
      </c>
      <c r="M607" s="57">
        <v>3.4</v>
      </c>
      <c r="N607" s="57">
        <v>3.59</v>
      </c>
      <c r="O607" s="57">
        <v>3069</v>
      </c>
      <c r="P607" s="57">
        <v>8985</v>
      </c>
      <c r="Q607" s="57">
        <v>13.9001</v>
      </c>
      <c r="R607" s="57">
        <v>19.276</v>
      </c>
      <c r="S607" s="57">
        <v>11.5395</v>
      </c>
      <c r="T607" s="57">
        <v>16.697099999999999</v>
      </c>
      <c r="U607" s="77">
        <v>0.41747356705620475</v>
      </c>
      <c r="V607" s="24" t="s">
        <v>6049</v>
      </c>
      <c r="W607" s="216" t="s">
        <v>5967</v>
      </c>
      <c r="X607" s="216" t="s">
        <v>6047</v>
      </c>
      <c r="Y607" s="24" t="s">
        <v>5964</v>
      </c>
      <c r="Z607" s="24" t="s">
        <v>5969</v>
      </c>
      <c r="AA607" s="24" t="s">
        <v>5964</v>
      </c>
      <c r="AB607" s="24" t="s">
        <v>5965</v>
      </c>
      <c r="AC607" s="24" t="s">
        <v>5991</v>
      </c>
    </row>
    <row r="608" spans="1:29" s="169" customFormat="1">
      <c r="A608" s="24">
        <v>3044</v>
      </c>
      <c r="B608" s="24" t="s">
        <v>615</v>
      </c>
      <c r="C608" s="57">
        <v>129</v>
      </c>
      <c r="D608" s="57">
        <v>136</v>
      </c>
      <c r="E608" s="57">
        <v>126</v>
      </c>
      <c r="F608" s="57">
        <v>135</v>
      </c>
      <c r="G608" s="57">
        <v>135.5</v>
      </c>
      <c r="H608" s="57">
        <v>139</v>
      </c>
      <c r="I608" s="57">
        <v>118.5</v>
      </c>
      <c r="J608" s="57">
        <v>120</v>
      </c>
      <c r="K608" s="57">
        <v>121.5</v>
      </c>
      <c r="L608" s="57">
        <v>123.5</v>
      </c>
      <c r="M608" s="57">
        <v>108</v>
      </c>
      <c r="N608" s="57">
        <v>113</v>
      </c>
      <c r="O608" s="57">
        <v>29326</v>
      </c>
      <c r="P608" s="57">
        <v>54118</v>
      </c>
      <c r="Q608" s="57">
        <v>52.278500000000001</v>
      </c>
      <c r="R608" s="57">
        <v>63.479700000000001</v>
      </c>
      <c r="S608" s="57">
        <v>39.125900000000001</v>
      </c>
      <c r="T608" s="57">
        <v>55.361800000000002</v>
      </c>
      <c r="U608" s="77">
        <v>0.66230993179513076</v>
      </c>
      <c r="V608" s="24" t="s">
        <v>6049</v>
      </c>
      <c r="W608" s="216" t="s">
        <v>5967</v>
      </c>
      <c r="X608" s="216" t="s">
        <v>5961</v>
      </c>
      <c r="Y608" s="24" t="s">
        <v>5982</v>
      </c>
      <c r="Z608" s="24" t="s">
        <v>5964</v>
      </c>
      <c r="AA608" s="24" t="s">
        <v>5964</v>
      </c>
      <c r="AB608" s="24" t="s">
        <v>5965</v>
      </c>
      <c r="AC608" s="24" t="s">
        <v>5991</v>
      </c>
    </row>
    <row r="609" spans="1:29" s="169" customFormat="1">
      <c r="A609" s="24">
        <v>3045</v>
      </c>
      <c r="B609" s="24" t="s">
        <v>616</v>
      </c>
      <c r="C609" s="57">
        <v>100</v>
      </c>
      <c r="D609" s="57">
        <v>104</v>
      </c>
      <c r="E609" s="57">
        <v>99.6</v>
      </c>
      <c r="F609" s="57">
        <v>102</v>
      </c>
      <c r="G609" s="57">
        <v>102</v>
      </c>
      <c r="H609" s="57">
        <v>104.5</v>
      </c>
      <c r="I609" s="57">
        <v>101.5</v>
      </c>
      <c r="J609" s="57">
        <v>104</v>
      </c>
      <c r="K609" s="57">
        <v>104.5</v>
      </c>
      <c r="L609" s="57">
        <v>109.5</v>
      </c>
      <c r="M609" s="57">
        <v>96</v>
      </c>
      <c r="N609" s="57">
        <v>98</v>
      </c>
      <c r="O609" s="57">
        <v>113089</v>
      </c>
      <c r="P609" s="57">
        <v>43627</v>
      </c>
      <c r="Q609" s="57">
        <v>67.926699999999997</v>
      </c>
      <c r="R609" s="57">
        <v>46.774999999999999</v>
      </c>
      <c r="S609" s="57">
        <v>51.236899999999999</v>
      </c>
      <c r="T609" s="57">
        <v>48.262300000000003</v>
      </c>
      <c r="U609" s="77">
        <v>3.1682189673571162</v>
      </c>
      <c r="V609" s="24" t="s">
        <v>6079</v>
      </c>
      <c r="W609" s="216" t="s">
        <v>6020</v>
      </c>
      <c r="X609" s="216" t="s">
        <v>5961</v>
      </c>
      <c r="Y609" s="24" t="s">
        <v>6016</v>
      </c>
      <c r="Z609" s="24" t="s">
        <v>6016</v>
      </c>
      <c r="AA609" s="24" t="s">
        <v>5964</v>
      </c>
      <c r="AB609" s="24" t="s">
        <v>5986</v>
      </c>
      <c r="AC609" s="24" t="s">
        <v>5965</v>
      </c>
    </row>
    <row r="610" spans="1:29" s="169" customFormat="1">
      <c r="A610" s="24">
        <v>3046</v>
      </c>
      <c r="B610" s="24" t="s">
        <v>617</v>
      </c>
      <c r="C610" s="57">
        <v>24.2</v>
      </c>
      <c r="D610" s="57">
        <v>26.05</v>
      </c>
      <c r="E610" s="57">
        <v>22.4</v>
      </c>
      <c r="F610" s="57">
        <v>22.85</v>
      </c>
      <c r="G610" s="57">
        <v>22.85</v>
      </c>
      <c r="H610" s="57">
        <v>26.8</v>
      </c>
      <c r="I610" s="57">
        <v>21.9</v>
      </c>
      <c r="J610" s="57">
        <v>23</v>
      </c>
      <c r="K610" s="57">
        <v>23.3</v>
      </c>
      <c r="L610" s="57">
        <v>23.5</v>
      </c>
      <c r="M610" s="57">
        <v>20.2</v>
      </c>
      <c r="N610" s="57">
        <v>20.85</v>
      </c>
      <c r="O610" s="57">
        <v>1124</v>
      </c>
      <c r="P610" s="57">
        <v>3342</v>
      </c>
      <c r="Q610" s="57">
        <v>57.677900000000001</v>
      </c>
      <c r="R610" s="57">
        <v>62.714799999999997</v>
      </c>
      <c r="S610" s="57">
        <v>49.997599999999998</v>
      </c>
      <c r="T610" s="57">
        <v>58.475700000000003</v>
      </c>
      <c r="U610" s="77">
        <v>0.41106456546312919</v>
      </c>
      <c r="V610" s="24" t="s">
        <v>6041</v>
      </c>
      <c r="W610" s="216" t="s">
        <v>5967</v>
      </c>
      <c r="X610" s="216" t="s">
        <v>5961</v>
      </c>
      <c r="Y610" s="24" t="s">
        <v>5964</v>
      </c>
      <c r="Z610" s="24" t="s">
        <v>5969</v>
      </c>
      <c r="AA610" s="24" t="s">
        <v>5964</v>
      </c>
      <c r="AB610" s="24" t="s">
        <v>5965</v>
      </c>
      <c r="AC610" s="24" t="s">
        <v>5990</v>
      </c>
    </row>
    <row r="611" spans="1:29" s="169" customFormat="1">
      <c r="A611" s="24">
        <v>3047</v>
      </c>
      <c r="B611" s="24" t="s">
        <v>618</v>
      </c>
      <c r="C611" s="57">
        <v>11.3</v>
      </c>
      <c r="D611" s="57">
        <v>11.9</v>
      </c>
      <c r="E611" s="57">
        <v>10.55</v>
      </c>
      <c r="F611" s="57">
        <v>11.1</v>
      </c>
      <c r="G611" s="57">
        <v>11.15</v>
      </c>
      <c r="H611" s="57">
        <v>11.6</v>
      </c>
      <c r="I611" s="57">
        <v>10.4</v>
      </c>
      <c r="J611" s="57">
        <v>11.05</v>
      </c>
      <c r="K611" s="57">
        <v>11.15</v>
      </c>
      <c r="L611" s="57">
        <v>11.55</v>
      </c>
      <c r="M611" s="57">
        <v>9.65</v>
      </c>
      <c r="N611" s="57">
        <v>9.92</v>
      </c>
      <c r="O611" s="57">
        <v>18405</v>
      </c>
      <c r="P611" s="57">
        <v>32105</v>
      </c>
      <c r="Q611" s="57">
        <v>35.803199999999997</v>
      </c>
      <c r="R611" s="57">
        <v>45.7498</v>
      </c>
      <c r="S611" s="57">
        <v>27.347100000000001</v>
      </c>
      <c r="T611" s="57">
        <v>39.615499999999997</v>
      </c>
      <c r="U611" s="77">
        <v>0.70066967762030841</v>
      </c>
      <c r="V611" s="24" t="s">
        <v>6081</v>
      </c>
      <c r="W611" s="216" t="s">
        <v>5967</v>
      </c>
      <c r="X611" s="216" t="s">
        <v>5971</v>
      </c>
      <c r="Y611" s="24" t="s">
        <v>6073</v>
      </c>
      <c r="Z611" s="24" t="s">
        <v>5994</v>
      </c>
      <c r="AA611" s="24" t="s">
        <v>5964</v>
      </c>
      <c r="AB611" s="24" t="s">
        <v>5990</v>
      </c>
      <c r="AC611" s="24" t="s">
        <v>5965</v>
      </c>
    </row>
    <row r="612" spans="1:29" s="169" customFormat="1">
      <c r="A612" s="24">
        <v>3048</v>
      </c>
      <c r="B612" s="24" t="s">
        <v>619</v>
      </c>
      <c r="C612" s="57">
        <v>34.950000000000003</v>
      </c>
      <c r="D612" s="57">
        <v>35.85</v>
      </c>
      <c r="E612" s="57">
        <v>33</v>
      </c>
      <c r="F612" s="57">
        <v>34.1</v>
      </c>
      <c r="G612" s="57">
        <v>34.15</v>
      </c>
      <c r="H612" s="57">
        <v>40.049999999999997</v>
      </c>
      <c r="I612" s="57">
        <v>33.85</v>
      </c>
      <c r="J612" s="57">
        <v>36.75</v>
      </c>
      <c r="K612" s="57">
        <v>37.1</v>
      </c>
      <c r="L612" s="57">
        <v>38</v>
      </c>
      <c r="M612" s="57">
        <v>32.950000000000003</v>
      </c>
      <c r="N612" s="57">
        <v>35.4</v>
      </c>
      <c r="O612" s="57">
        <v>24066</v>
      </c>
      <c r="P612" s="57">
        <v>104714</v>
      </c>
      <c r="Q612" s="57">
        <v>82.162099999999995</v>
      </c>
      <c r="R612" s="57">
        <v>81.056799999999996</v>
      </c>
      <c r="S612" s="57">
        <v>79.614900000000006</v>
      </c>
      <c r="T612" s="57">
        <v>80.5762</v>
      </c>
      <c r="U612" s="77">
        <v>0.28089844719903739</v>
      </c>
      <c r="V612" s="24" t="s">
        <v>5980</v>
      </c>
      <c r="W612" s="216" t="s">
        <v>5988</v>
      </c>
      <c r="X612" s="216" t="s">
        <v>6012</v>
      </c>
      <c r="Y612" s="24" t="s">
        <v>5962</v>
      </c>
      <c r="Z612" s="24" t="s">
        <v>5982</v>
      </c>
      <c r="AA612" s="24" t="s">
        <v>5964</v>
      </c>
      <c r="AB612" s="24" t="s">
        <v>5990</v>
      </c>
      <c r="AC612" s="24" t="s">
        <v>5970</v>
      </c>
    </row>
    <row r="613" spans="1:29" s="169" customFormat="1">
      <c r="A613" s="24">
        <v>3049</v>
      </c>
      <c r="B613" s="24" t="s">
        <v>620</v>
      </c>
      <c r="C613" s="57">
        <v>12.8</v>
      </c>
      <c r="D613" s="57">
        <v>13.3</v>
      </c>
      <c r="E613" s="57">
        <v>11.8</v>
      </c>
      <c r="F613" s="57">
        <v>12.1</v>
      </c>
      <c r="G613" s="57">
        <v>12.1</v>
      </c>
      <c r="H613" s="57">
        <v>14.15</v>
      </c>
      <c r="I613" s="57">
        <v>12.05</v>
      </c>
      <c r="J613" s="57">
        <v>13.45</v>
      </c>
      <c r="K613" s="57">
        <v>13.45</v>
      </c>
      <c r="L613" s="57">
        <v>14</v>
      </c>
      <c r="M613" s="57">
        <v>11</v>
      </c>
      <c r="N613" s="57">
        <v>11.1</v>
      </c>
      <c r="O613" s="57">
        <v>127281</v>
      </c>
      <c r="P613" s="57">
        <v>295308</v>
      </c>
      <c r="Q613" s="57">
        <v>60.2851</v>
      </c>
      <c r="R613" s="57">
        <v>58.059699999999999</v>
      </c>
      <c r="S613" s="57">
        <v>49.752899999999997</v>
      </c>
      <c r="T613" s="57">
        <v>55.290799999999997</v>
      </c>
      <c r="U613" s="77">
        <v>0.52679123717158582</v>
      </c>
      <c r="V613" s="24" t="s">
        <v>6152</v>
      </c>
      <c r="W613" s="216" t="s">
        <v>5960</v>
      </c>
      <c r="X613" s="216" t="s">
        <v>5961</v>
      </c>
      <c r="Y613" s="24" t="s">
        <v>5964</v>
      </c>
      <c r="Z613" s="24" t="s">
        <v>5982</v>
      </c>
      <c r="AA613" s="24" t="s">
        <v>5964</v>
      </c>
      <c r="AB613" s="24" t="s">
        <v>5990</v>
      </c>
      <c r="AC613" s="24" t="s">
        <v>5979</v>
      </c>
    </row>
    <row r="614" spans="1:29" s="169" customFormat="1">
      <c r="A614" s="24">
        <v>3050</v>
      </c>
      <c r="B614" s="24" t="s">
        <v>621</v>
      </c>
      <c r="C614" s="57">
        <v>15.5</v>
      </c>
      <c r="D614" s="57">
        <v>15.95</v>
      </c>
      <c r="E614" s="57">
        <v>14.1</v>
      </c>
      <c r="F614" s="57">
        <v>14.65</v>
      </c>
      <c r="G614" s="57">
        <v>14.8</v>
      </c>
      <c r="H614" s="57">
        <v>15.65</v>
      </c>
      <c r="I614" s="57">
        <v>13.9</v>
      </c>
      <c r="J614" s="57">
        <v>14.7</v>
      </c>
      <c r="K614" s="57">
        <v>14.75</v>
      </c>
      <c r="L614" s="57">
        <v>15.75</v>
      </c>
      <c r="M614" s="57">
        <v>13.85</v>
      </c>
      <c r="N614" s="57">
        <v>14.8</v>
      </c>
      <c r="O614" s="57">
        <v>24347</v>
      </c>
      <c r="P614" s="57">
        <v>15407</v>
      </c>
      <c r="Q614" s="57">
        <v>45.479700000000001</v>
      </c>
      <c r="R614" s="57">
        <v>56.516100000000002</v>
      </c>
      <c r="S614" s="57">
        <v>38.4758</v>
      </c>
      <c r="T614" s="57">
        <v>50.502600000000001</v>
      </c>
      <c r="U614" s="77">
        <v>1.931423667452745</v>
      </c>
      <c r="V614" s="24" t="s">
        <v>6268</v>
      </c>
      <c r="W614" s="216" t="s">
        <v>5967</v>
      </c>
      <c r="X614" s="216" t="s">
        <v>5961</v>
      </c>
      <c r="Y614" s="24" t="s">
        <v>5964</v>
      </c>
      <c r="Z614" s="24" t="s">
        <v>6073</v>
      </c>
      <c r="AA614" s="24" t="s">
        <v>5968</v>
      </c>
      <c r="AB614" s="24" t="s">
        <v>5970</v>
      </c>
      <c r="AC614" s="24" t="s">
        <v>5970</v>
      </c>
    </row>
    <row r="615" spans="1:29" s="169" customFormat="1">
      <c r="A615" s="24">
        <v>3051</v>
      </c>
      <c r="B615" s="24" t="s">
        <v>622</v>
      </c>
      <c r="C615" s="57">
        <v>8.14</v>
      </c>
      <c r="D615" s="57">
        <v>13.4</v>
      </c>
      <c r="E615" s="57">
        <v>8</v>
      </c>
      <c r="F615" s="57">
        <v>12.75</v>
      </c>
      <c r="G615" s="57">
        <v>12.75</v>
      </c>
      <c r="H615" s="57">
        <v>13.9</v>
      </c>
      <c r="I615" s="57">
        <v>10.55</v>
      </c>
      <c r="J615" s="57">
        <v>11.85</v>
      </c>
      <c r="K615" s="57">
        <v>11.9</v>
      </c>
      <c r="L615" s="57">
        <v>12.9</v>
      </c>
      <c r="M615" s="57">
        <v>8.2799999999999994</v>
      </c>
      <c r="N615" s="57">
        <v>8.5</v>
      </c>
      <c r="O615" s="57">
        <v>54400</v>
      </c>
      <c r="P615" s="57">
        <v>43230</v>
      </c>
      <c r="Q615" s="57">
        <v>82.221699999999998</v>
      </c>
      <c r="R615" s="57">
        <v>81.8142</v>
      </c>
      <c r="S615" s="57">
        <v>68.147800000000004</v>
      </c>
      <c r="T615" s="57">
        <v>77.258700000000005</v>
      </c>
      <c r="U615" s="77">
        <v>1.5380265761945151</v>
      </c>
      <c r="V615" s="24" t="s">
        <v>6152</v>
      </c>
      <c r="W615" s="216" t="s">
        <v>5988</v>
      </c>
      <c r="X615" s="216" t="s">
        <v>5989</v>
      </c>
      <c r="Y615" s="24" t="s">
        <v>5982</v>
      </c>
      <c r="Z615" s="24" t="s">
        <v>5974</v>
      </c>
      <c r="AA615" s="24" t="s">
        <v>5964</v>
      </c>
      <c r="AB615" s="24" t="s">
        <v>5990</v>
      </c>
      <c r="AC615" s="24" t="s">
        <v>5979</v>
      </c>
    </row>
    <row r="616" spans="1:29" s="169" customFormat="1">
      <c r="A616" s="24">
        <v>3052</v>
      </c>
      <c r="B616" s="24" t="s">
        <v>623</v>
      </c>
      <c r="C616" s="57">
        <v>11.9</v>
      </c>
      <c r="D616" s="57">
        <v>13</v>
      </c>
      <c r="E616" s="57">
        <v>11.85</v>
      </c>
      <c r="F616" s="57">
        <v>12.25</v>
      </c>
      <c r="G616" s="57">
        <v>12.3</v>
      </c>
      <c r="H616" s="57">
        <v>12.3</v>
      </c>
      <c r="I616" s="57">
        <v>11.75</v>
      </c>
      <c r="J616" s="57">
        <v>12</v>
      </c>
      <c r="K616" s="57">
        <v>12</v>
      </c>
      <c r="L616" s="57">
        <v>12.25</v>
      </c>
      <c r="M616" s="57">
        <v>11.6</v>
      </c>
      <c r="N616" s="57">
        <v>11.9</v>
      </c>
      <c r="O616" s="57">
        <v>5015</v>
      </c>
      <c r="P616" s="57">
        <v>10079</v>
      </c>
      <c r="Q616" s="57">
        <v>41.311399999999999</v>
      </c>
      <c r="R616" s="57">
        <v>51.594299999999997</v>
      </c>
      <c r="S616" s="57">
        <v>36.155099999999997</v>
      </c>
      <c r="T616" s="57">
        <v>46.447899999999997</v>
      </c>
      <c r="U616" s="77">
        <v>0.60814013735930594</v>
      </c>
      <c r="V616" s="24" t="s">
        <v>6269</v>
      </c>
      <c r="W616" s="216" t="s">
        <v>5967</v>
      </c>
      <c r="X616" s="216" t="s">
        <v>5971</v>
      </c>
      <c r="Y616" s="24" t="s">
        <v>5963</v>
      </c>
      <c r="Z616" s="24" t="s">
        <v>6209</v>
      </c>
      <c r="AA616" s="24" t="s">
        <v>5974</v>
      </c>
      <c r="AB616" s="24" t="s">
        <v>5986</v>
      </c>
      <c r="AC616" s="24" t="s">
        <v>5970</v>
      </c>
    </row>
    <row r="617" spans="1:29" s="169" customFormat="1">
      <c r="A617" s="24">
        <v>3054</v>
      </c>
      <c r="B617" s="24" t="s">
        <v>624</v>
      </c>
      <c r="C617" s="57">
        <v>23.45</v>
      </c>
      <c r="D617" s="57">
        <v>23.45</v>
      </c>
      <c r="E617" s="57">
        <v>22</v>
      </c>
      <c r="F617" s="57">
        <v>22.1</v>
      </c>
      <c r="G617" s="57">
        <v>22.15</v>
      </c>
      <c r="H617" s="57">
        <v>24.5</v>
      </c>
      <c r="I617" s="57">
        <v>19.8</v>
      </c>
      <c r="J617" s="57">
        <v>22.7</v>
      </c>
      <c r="K617" s="57">
        <v>22.8</v>
      </c>
      <c r="L617" s="57">
        <v>31.5</v>
      </c>
      <c r="M617" s="57">
        <v>21.4</v>
      </c>
      <c r="N617" s="57">
        <v>22.3</v>
      </c>
      <c r="O617" s="57">
        <v>18865</v>
      </c>
      <c r="P617" s="57">
        <v>5328</v>
      </c>
      <c r="Q617" s="57">
        <v>48.617600000000003</v>
      </c>
      <c r="R617" s="57">
        <v>43.659700000000001</v>
      </c>
      <c r="S617" s="57">
        <v>42.687399999999997</v>
      </c>
      <c r="T617" s="57">
        <v>43.335599999999999</v>
      </c>
      <c r="U617" s="77">
        <v>4.3275567233900567</v>
      </c>
      <c r="V617" s="24" t="s">
        <v>6270</v>
      </c>
      <c r="W617" s="216" t="s">
        <v>5960</v>
      </c>
      <c r="X617" s="216" t="s">
        <v>5971</v>
      </c>
      <c r="Y617" s="24" t="s">
        <v>6024</v>
      </c>
      <c r="Z617" s="24" t="s">
        <v>5968</v>
      </c>
      <c r="AA617" s="24" t="s">
        <v>5978</v>
      </c>
      <c r="AB617" s="24" t="s">
        <v>6084</v>
      </c>
      <c r="AC617" s="24" t="s">
        <v>5965</v>
      </c>
    </row>
    <row r="618" spans="1:29" s="169" customFormat="1">
      <c r="A618" s="24">
        <v>3055</v>
      </c>
      <c r="B618" s="24" t="s">
        <v>625</v>
      </c>
      <c r="C618" s="57">
        <v>29.55</v>
      </c>
      <c r="D618" s="57">
        <v>31.8</v>
      </c>
      <c r="E618" s="57">
        <v>27.85</v>
      </c>
      <c r="F618" s="57">
        <v>29.6</v>
      </c>
      <c r="G618" s="57">
        <v>29.95</v>
      </c>
      <c r="H618" s="57">
        <v>33.6</v>
      </c>
      <c r="I618" s="57">
        <v>29.4</v>
      </c>
      <c r="J618" s="57">
        <v>30.05</v>
      </c>
      <c r="K618" s="57">
        <v>30.05</v>
      </c>
      <c r="L618" s="57">
        <v>30.8</v>
      </c>
      <c r="M618" s="57">
        <v>29.05</v>
      </c>
      <c r="N618" s="57">
        <v>29.75</v>
      </c>
      <c r="O618" s="57">
        <v>2464</v>
      </c>
      <c r="P618" s="57">
        <v>7009</v>
      </c>
      <c r="Q618" s="57">
        <v>31.383400000000002</v>
      </c>
      <c r="R618" s="57">
        <v>29.739899999999999</v>
      </c>
      <c r="S618" s="57">
        <v>32.489400000000003</v>
      </c>
      <c r="T618" s="57">
        <v>30.656400000000001</v>
      </c>
      <c r="U618" s="77">
        <v>0.42966978963554797</v>
      </c>
      <c r="V618" s="24" t="s">
        <v>6140</v>
      </c>
      <c r="W618" s="216" t="s">
        <v>6009</v>
      </c>
      <c r="X618" s="216" t="s">
        <v>5971</v>
      </c>
      <c r="Y618" s="24" t="s">
        <v>5969</v>
      </c>
      <c r="Z618" s="24" t="s">
        <v>5969</v>
      </c>
      <c r="AA618" s="24" t="s">
        <v>5974</v>
      </c>
      <c r="AB618" s="24" t="s">
        <v>5986</v>
      </c>
      <c r="AC618" s="24" t="s">
        <v>5986</v>
      </c>
    </row>
    <row r="619" spans="1:29" s="169" customFormat="1">
      <c r="A619" s="24">
        <v>3056</v>
      </c>
      <c r="B619" s="24" t="s">
        <v>626</v>
      </c>
      <c r="C619" s="57">
        <v>38.9</v>
      </c>
      <c r="D619" s="57">
        <v>39.700000000000003</v>
      </c>
      <c r="E619" s="57">
        <v>38.25</v>
      </c>
      <c r="F619" s="57">
        <v>38.950000000000003</v>
      </c>
      <c r="G619" s="57">
        <v>38.950000000000003</v>
      </c>
      <c r="H619" s="57">
        <v>43.6</v>
      </c>
      <c r="I619" s="57">
        <v>38.950000000000003</v>
      </c>
      <c r="J619" s="57">
        <v>42.95</v>
      </c>
      <c r="K619" s="57">
        <v>44</v>
      </c>
      <c r="L619" s="57">
        <v>44.95</v>
      </c>
      <c r="M619" s="57">
        <v>41.45</v>
      </c>
      <c r="N619" s="57">
        <v>42.1</v>
      </c>
      <c r="O619" s="57">
        <v>30470</v>
      </c>
      <c r="P619" s="57">
        <v>23896</v>
      </c>
      <c r="Q619" s="57">
        <v>65.058700000000002</v>
      </c>
      <c r="R619" s="57">
        <v>66.470600000000005</v>
      </c>
      <c r="S619" s="57">
        <v>66.323300000000003</v>
      </c>
      <c r="T619" s="57">
        <v>66.421499999999995</v>
      </c>
      <c r="U619" s="77">
        <v>1.5584663170033106</v>
      </c>
      <c r="V619" s="24" t="s">
        <v>5980</v>
      </c>
      <c r="W619" s="216" t="s">
        <v>6039</v>
      </c>
      <c r="X619" s="216" t="s">
        <v>5961</v>
      </c>
      <c r="Y619" s="24" t="s">
        <v>5969</v>
      </c>
      <c r="Z619" s="24" t="s">
        <v>6013</v>
      </c>
      <c r="AA619" s="24" t="s">
        <v>5964</v>
      </c>
      <c r="AB619" s="24" t="s">
        <v>5991</v>
      </c>
      <c r="AC619" s="24" t="s">
        <v>5990</v>
      </c>
    </row>
    <row r="620" spans="1:29" s="169" customFormat="1">
      <c r="A620" s="24">
        <v>3057</v>
      </c>
      <c r="B620" s="24" t="s">
        <v>627</v>
      </c>
      <c r="C620" s="57">
        <v>15.5</v>
      </c>
      <c r="D620" s="57">
        <v>17.5</v>
      </c>
      <c r="E620" s="57">
        <v>13.7</v>
      </c>
      <c r="F620" s="57">
        <v>13.8</v>
      </c>
      <c r="G620" s="57">
        <v>14</v>
      </c>
      <c r="H620" s="57">
        <v>15.5</v>
      </c>
      <c r="I620" s="57">
        <v>13.6</v>
      </c>
      <c r="J620" s="57">
        <v>13.95</v>
      </c>
      <c r="K620" s="57">
        <v>13.95</v>
      </c>
      <c r="L620" s="57">
        <v>14.35</v>
      </c>
      <c r="M620" s="57">
        <v>11.5</v>
      </c>
      <c r="N620" s="57">
        <v>11.8</v>
      </c>
      <c r="O620" s="57">
        <v>4077</v>
      </c>
      <c r="P620" s="57">
        <v>9467</v>
      </c>
      <c r="Q620" s="57">
        <v>55.283900000000003</v>
      </c>
      <c r="R620" s="57">
        <v>63.735999999999997</v>
      </c>
      <c r="S620" s="57">
        <v>43.1387</v>
      </c>
      <c r="T620" s="57">
        <v>56.870199999999997</v>
      </c>
      <c r="U620" s="77">
        <v>0.52635470582021759</v>
      </c>
      <c r="V620" s="24" t="s">
        <v>5959</v>
      </c>
      <c r="W620" s="216" t="s">
        <v>5967</v>
      </c>
      <c r="X620" s="216" t="s">
        <v>5961</v>
      </c>
      <c r="Y620" s="24" t="s">
        <v>5964</v>
      </c>
      <c r="Z620" s="24" t="s">
        <v>5978</v>
      </c>
      <c r="AA620" s="24" t="s">
        <v>5964</v>
      </c>
      <c r="AB620" s="24" t="s">
        <v>5965</v>
      </c>
      <c r="AC620" s="24" t="s">
        <v>5965</v>
      </c>
    </row>
    <row r="621" spans="1:29" s="169" customFormat="1">
      <c r="A621" s="24">
        <v>3058</v>
      </c>
      <c r="B621" s="24" t="s">
        <v>628</v>
      </c>
      <c r="C621" s="57">
        <v>15.8</v>
      </c>
      <c r="D621" s="57">
        <v>18.2</v>
      </c>
      <c r="E621" s="57">
        <v>14.2</v>
      </c>
      <c r="F621" s="57">
        <v>17.05</v>
      </c>
      <c r="G621" s="57">
        <v>17.100000000000001</v>
      </c>
      <c r="H621" s="57">
        <v>20.149999999999999</v>
      </c>
      <c r="I621" s="57">
        <v>16.350000000000001</v>
      </c>
      <c r="J621" s="57">
        <v>17.399999999999999</v>
      </c>
      <c r="K621" s="57">
        <v>17.25</v>
      </c>
      <c r="L621" s="57">
        <v>17.95</v>
      </c>
      <c r="M621" s="57">
        <v>13.4</v>
      </c>
      <c r="N621" s="57">
        <v>15.75</v>
      </c>
      <c r="O621" s="57">
        <v>54682</v>
      </c>
      <c r="P621" s="57">
        <v>157130</v>
      </c>
      <c r="Q621" s="57">
        <v>61.610100000000003</v>
      </c>
      <c r="R621" s="57">
        <v>67.143199999999993</v>
      </c>
      <c r="S621" s="57">
        <v>56.344299999999997</v>
      </c>
      <c r="T621" s="57">
        <v>63.543599999999998</v>
      </c>
      <c r="U621" s="77">
        <v>0.42533924492812036</v>
      </c>
      <c r="V621" s="24" t="s">
        <v>6069</v>
      </c>
      <c r="W621" s="216" t="s">
        <v>5967</v>
      </c>
      <c r="X621" s="216" t="s">
        <v>5961</v>
      </c>
      <c r="Y621" s="24" t="s">
        <v>5982</v>
      </c>
      <c r="Z621" s="24" t="s">
        <v>5969</v>
      </c>
      <c r="AA621" s="24" t="s">
        <v>5975</v>
      </c>
      <c r="AB621" s="24" t="s">
        <v>5990</v>
      </c>
      <c r="AC621" s="24" t="s">
        <v>5970</v>
      </c>
    </row>
    <row r="622" spans="1:29" s="169" customFormat="1">
      <c r="A622" s="24">
        <v>3059</v>
      </c>
      <c r="B622" s="24" t="s">
        <v>629</v>
      </c>
      <c r="C622" s="57">
        <v>35.85</v>
      </c>
      <c r="D622" s="57">
        <v>40</v>
      </c>
      <c r="E622" s="57">
        <v>34.299999999999997</v>
      </c>
      <c r="F622" s="57">
        <v>37.049999999999997</v>
      </c>
      <c r="G622" s="57">
        <v>37.200000000000003</v>
      </c>
      <c r="H622" s="57">
        <v>43</v>
      </c>
      <c r="I622" s="57">
        <v>36</v>
      </c>
      <c r="J622" s="57">
        <v>40.25</v>
      </c>
      <c r="K622" s="57">
        <v>40.549999999999997</v>
      </c>
      <c r="L622" s="57">
        <v>41</v>
      </c>
      <c r="M622" s="57">
        <v>31.65</v>
      </c>
      <c r="N622" s="57">
        <v>33.75</v>
      </c>
      <c r="O622" s="57">
        <v>71973</v>
      </c>
      <c r="P622" s="57">
        <v>221654</v>
      </c>
      <c r="Q622" s="57">
        <v>63.319200000000002</v>
      </c>
      <c r="R622" s="57">
        <v>68.542900000000003</v>
      </c>
      <c r="S622" s="57">
        <v>52.330500000000001</v>
      </c>
      <c r="T622" s="57">
        <v>63.138800000000003</v>
      </c>
      <c r="U622" s="77">
        <v>0.39686628709610472</v>
      </c>
      <c r="V622" s="24" t="s">
        <v>6104</v>
      </c>
      <c r="W622" s="216" t="s">
        <v>5967</v>
      </c>
      <c r="X622" s="216" t="s">
        <v>5961</v>
      </c>
      <c r="Y622" s="24" t="s">
        <v>5963</v>
      </c>
      <c r="Z622" s="24" t="s">
        <v>5982</v>
      </c>
      <c r="AA622" s="24" t="s">
        <v>5964</v>
      </c>
      <c r="AB622" s="24" t="s">
        <v>5979</v>
      </c>
      <c r="AC622" s="24" t="s">
        <v>5990</v>
      </c>
    </row>
    <row r="623" spans="1:29" s="169" customFormat="1">
      <c r="A623" s="24">
        <v>3060</v>
      </c>
      <c r="B623" s="24" t="s">
        <v>630</v>
      </c>
      <c r="C623" s="57">
        <v>26</v>
      </c>
      <c r="D623" s="57">
        <v>32.799999999999997</v>
      </c>
      <c r="E623" s="57">
        <v>26</v>
      </c>
      <c r="F623" s="57">
        <v>26.8</v>
      </c>
      <c r="G623" s="57">
        <v>27.15</v>
      </c>
      <c r="H623" s="57">
        <v>28.8</v>
      </c>
      <c r="I623" s="57">
        <v>23.45</v>
      </c>
      <c r="J623" s="57">
        <v>24.35</v>
      </c>
      <c r="K623" s="57">
        <v>24.35</v>
      </c>
      <c r="L623" s="57">
        <v>26.3</v>
      </c>
      <c r="M623" s="57">
        <v>20.9</v>
      </c>
      <c r="N623" s="57">
        <v>22.2</v>
      </c>
      <c r="O623" s="57">
        <v>35207</v>
      </c>
      <c r="P623" s="57">
        <v>92841</v>
      </c>
      <c r="Q623" s="57">
        <v>55.428899999999999</v>
      </c>
      <c r="R623" s="57">
        <v>59.018599999999999</v>
      </c>
      <c r="S623" s="57">
        <v>49.111899999999999</v>
      </c>
      <c r="T623" s="57">
        <v>55.7164</v>
      </c>
      <c r="U623" s="77">
        <v>0.4634889518400036</v>
      </c>
      <c r="V623" s="24" t="s">
        <v>5999</v>
      </c>
      <c r="W623" s="216" t="s">
        <v>5967</v>
      </c>
      <c r="X623" s="216" t="s">
        <v>5961</v>
      </c>
      <c r="Y623" s="24" t="s">
        <v>6227</v>
      </c>
      <c r="Z623" s="24" t="s">
        <v>5964</v>
      </c>
      <c r="AA623" s="24" t="s">
        <v>5964</v>
      </c>
      <c r="AB623" s="24" t="s">
        <v>5986</v>
      </c>
      <c r="AC623" s="24" t="s">
        <v>5990</v>
      </c>
    </row>
    <row r="624" spans="1:29" s="169" customFormat="1">
      <c r="A624" s="24">
        <v>3062</v>
      </c>
      <c r="B624" s="24" t="s">
        <v>631</v>
      </c>
      <c r="C624" s="57">
        <v>17.8</v>
      </c>
      <c r="D624" s="57">
        <v>21</v>
      </c>
      <c r="E624" s="57">
        <v>17.149999999999999</v>
      </c>
      <c r="F624" s="57">
        <v>19</v>
      </c>
      <c r="G624" s="57">
        <v>19.05</v>
      </c>
      <c r="H624" s="57">
        <v>21.2</v>
      </c>
      <c r="I624" s="57">
        <v>18.8</v>
      </c>
      <c r="J624" s="57">
        <v>19.45</v>
      </c>
      <c r="K624" s="57">
        <v>19.850000000000001</v>
      </c>
      <c r="L624" s="57">
        <v>20.5</v>
      </c>
      <c r="M624" s="57">
        <v>16.600000000000001</v>
      </c>
      <c r="N624" s="57">
        <v>17.850000000000001</v>
      </c>
      <c r="O624" s="57">
        <v>40882</v>
      </c>
      <c r="P624" s="57">
        <v>201356</v>
      </c>
      <c r="Q624" s="57">
        <v>58.273600000000002</v>
      </c>
      <c r="R624" s="57">
        <v>59.886699999999998</v>
      </c>
      <c r="S624" s="57">
        <v>51.565800000000003</v>
      </c>
      <c r="T624" s="57">
        <v>57.113100000000003</v>
      </c>
      <c r="U624" s="77">
        <v>0.2481519740603155</v>
      </c>
      <c r="V624" s="24" t="s">
        <v>5987</v>
      </c>
      <c r="W624" s="216" t="s">
        <v>5967</v>
      </c>
      <c r="X624" s="216" t="s">
        <v>5961</v>
      </c>
      <c r="Y624" s="24" t="s">
        <v>5963</v>
      </c>
      <c r="Z624" s="24" t="s">
        <v>5963</v>
      </c>
      <c r="AA624" s="24" t="s">
        <v>5964</v>
      </c>
      <c r="AB624" s="24" t="s">
        <v>5990</v>
      </c>
      <c r="AC624" s="24" t="s">
        <v>5991</v>
      </c>
    </row>
    <row r="625" spans="1:29" s="169" customFormat="1">
      <c r="A625" s="24">
        <v>3066</v>
      </c>
      <c r="B625" s="24" t="s">
        <v>633</v>
      </c>
      <c r="C625" s="57">
        <v>12.5</v>
      </c>
      <c r="D625" s="57">
        <v>13</v>
      </c>
      <c r="E625" s="57">
        <v>11.5</v>
      </c>
      <c r="F625" s="57">
        <v>12</v>
      </c>
      <c r="G625" s="57">
        <v>13.1</v>
      </c>
      <c r="H625" s="57">
        <v>18.399999999999999</v>
      </c>
      <c r="I625" s="57">
        <v>11.8</v>
      </c>
      <c r="J625" s="57">
        <v>15.2</v>
      </c>
      <c r="K625" s="57">
        <v>15.75</v>
      </c>
      <c r="L625" s="57">
        <v>16.5</v>
      </c>
      <c r="M625" s="57">
        <v>11.6</v>
      </c>
      <c r="N625" s="57">
        <v>13</v>
      </c>
      <c r="O625" s="57">
        <v>2859</v>
      </c>
      <c r="P625" s="57">
        <v>8239</v>
      </c>
      <c r="Q625" s="57">
        <v>65.218500000000006</v>
      </c>
      <c r="R625" s="57">
        <v>68.156499999999994</v>
      </c>
      <c r="S625" s="57">
        <v>61.254899999999999</v>
      </c>
      <c r="T625" s="57">
        <v>65.855900000000005</v>
      </c>
      <c r="U625" s="77">
        <v>0.4241210502892746</v>
      </c>
      <c r="V625" s="24" t="s">
        <v>5987</v>
      </c>
      <c r="W625" s="216" t="s">
        <v>5967</v>
      </c>
      <c r="X625" s="216" t="s">
        <v>5961</v>
      </c>
      <c r="Y625" s="24" t="s">
        <v>5974</v>
      </c>
      <c r="Z625" s="24" t="s">
        <v>5982</v>
      </c>
      <c r="AA625" s="24" t="s">
        <v>5964</v>
      </c>
      <c r="AB625" s="24" t="s">
        <v>5990</v>
      </c>
      <c r="AC625" s="24" t="s">
        <v>5991</v>
      </c>
    </row>
    <row r="626" spans="1:29" s="169" customFormat="1">
      <c r="A626" s="24">
        <v>3067</v>
      </c>
      <c r="B626" s="24" t="s">
        <v>634</v>
      </c>
      <c r="C626" s="57">
        <v>26</v>
      </c>
      <c r="D626" s="57">
        <v>30.5</v>
      </c>
      <c r="E626" s="57">
        <v>24.65</v>
      </c>
      <c r="F626" s="57">
        <v>28.5</v>
      </c>
      <c r="G626" s="57">
        <v>27.5</v>
      </c>
      <c r="H626" s="57">
        <v>29.8</v>
      </c>
      <c r="I626" s="57">
        <v>26</v>
      </c>
      <c r="J626" s="57">
        <v>28</v>
      </c>
      <c r="K626" s="57">
        <v>27.9</v>
      </c>
      <c r="L626" s="57">
        <v>29.4</v>
      </c>
      <c r="M626" s="57">
        <v>26.6</v>
      </c>
      <c r="N626" s="57">
        <v>28</v>
      </c>
      <c r="O626" s="57">
        <v>146</v>
      </c>
      <c r="P626" s="57">
        <v>251</v>
      </c>
      <c r="Q626" s="57"/>
      <c r="R626" s="57"/>
      <c r="S626" s="57"/>
      <c r="T626" s="57"/>
      <c r="U626" s="77">
        <v>0.71093404161133245</v>
      </c>
      <c r="V626" s="24" t="s">
        <v>6268</v>
      </c>
      <c r="W626" s="216" t="s">
        <v>5993</v>
      </c>
      <c r="X626" s="216" t="s">
        <v>5993</v>
      </c>
      <c r="Y626" s="24" t="s">
        <v>5982</v>
      </c>
      <c r="Z626" s="24" t="s">
        <v>5968</v>
      </c>
      <c r="AA626" s="24" t="s">
        <v>5968</v>
      </c>
      <c r="AB626" s="24" t="s">
        <v>5970</v>
      </c>
      <c r="AC626" s="24" t="s">
        <v>5970</v>
      </c>
    </row>
    <row r="627" spans="1:29" s="169" customFormat="1">
      <c r="A627" s="24">
        <v>3071</v>
      </c>
      <c r="B627" s="24" t="s">
        <v>636</v>
      </c>
      <c r="C627" s="57">
        <v>25.8</v>
      </c>
      <c r="D627" s="57">
        <v>26.9</v>
      </c>
      <c r="E627" s="57">
        <v>24.8</v>
      </c>
      <c r="F627" s="57">
        <v>26.65</v>
      </c>
      <c r="G627" s="57">
        <v>26.65</v>
      </c>
      <c r="H627" s="57">
        <v>27.6</v>
      </c>
      <c r="I627" s="57">
        <v>25.55</v>
      </c>
      <c r="J627" s="57">
        <v>25.6</v>
      </c>
      <c r="K627" s="57">
        <v>25.6</v>
      </c>
      <c r="L627" s="57">
        <v>26.7</v>
      </c>
      <c r="M627" s="57">
        <v>22.25</v>
      </c>
      <c r="N627" s="57">
        <v>22.5</v>
      </c>
      <c r="O627" s="57">
        <v>4176</v>
      </c>
      <c r="P627" s="57">
        <v>6273</v>
      </c>
      <c r="Q627" s="57">
        <v>55.010599999999997</v>
      </c>
      <c r="R627" s="57">
        <v>65.029200000000003</v>
      </c>
      <c r="S627" s="57">
        <v>37.4636</v>
      </c>
      <c r="T627" s="57">
        <v>55.840699999999998</v>
      </c>
      <c r="U627" s="77">
        <v>0.81364578351665873</v>
      </c>
      <c r="V627" s="24" t="s">
        <v>6081</v>
      </c>
      <c r="W627" s="216" t="s">
        <v>5967</v>
      </c>
      <c r="X627" s="216" t="s">
        <v>5961</v>
      </c>
      <c r="Y627" s="24" t="s">
        <v>6010</v>
      </c>
      <c r="Z627" s="24" t="s">
        <v>5964</v>
      </c>
      <c r="AA627" s="24" t="s">
        <v>5964</v>
      </c>
      <c r="AB627" s="24" t="s">
        <v>5990</v>
      </c>
      <c r="AC627" s="24" t="s">
        <v>5965</v>
      </c>
    </row>
    <row r="628" spans="1:29" s="169" customFormat="1">
      <c r="A628" s="24">
        <v>3073</v>
      </c>
      <c r="B628" s="24" t="s">
        <v>5840</v>
      </c>
      <c r="C628" s="57">
        <v>23.8</v>
      </c>
      <c r="D628" s="57">
        <v>24</v>
      </c>
      <c r="E628" s="57">
        <v>21.7</v>
      </c>
      <c r="F628" s="57"/>
      <c r="G628" s="57"/>
      <c r="H628" s="57">
        <v>23</v>
      </c>
      <c r="I628" s="57">
        <v>21.95</v>
      </c>
      <c r="J628" s="57"/>
      <c r="K628" s="57">
        <v>22.6</v>
      </c>
      <c r="L628" s="57">
        <v>31</v>
      </c>
      <c r="M628" s="57">
        <v>22.6</v>
      </c>
      <c r="N628" s="57">
        <v>29.8</v>
      </c>
      <c r="O628" s="57">
        <v>385</v>
      </c>
      <c r="P628" s="57">
        <v>62</v>
      </c>
      <c r="Q628" s="57"/>
      <c r="R628" s="57"/>
      <c r="S628" s="57"/>
      <c r="T628" s="57"/>
      <c r="U628" s="77">
        <v>7.5896057347670247</v>
      </c>
      <c r="V628" s="24" t="s">
        <v>6271</v>
      </c>
      <c r="W628" s="216" t="s">
        <v>5993</v>
      </c>
      <c r="X628" s="216" t="s">
        <v>5993</v>
      </c>
      <c r="Y628" s="24" t="s">
        <v>5994</v>
      </c>
      <c r="Z628" s="24" t="s">
        <v>6164</v>
      </c>
      <c r="AA628" s="24" t="s">
        <v>6013</v>
      </c>
      <c r="AB628" s="24" t="s">
        <v>5965</v>
      </c>
      <c r="AC628" s="24" t="s">
        <v>5979</v>
      </c>
    </row>
    <row r="629" spans="1:29" s="169" customFormat="1">
      <c r="A629" s="24">
        <v>3078</v>
      </c>
      <c r="B629" s="24" t="s">
        <v>637</v>
      </c>
      <c r="C629" s="57">
        <v>52.7</v>
      </c>
      <c r="D629" s="57">
        <v>56.4</v>
      </c>
      <c r="E629" s="57">
        <v>51.1</v>
      </c>
      <c r="F629" s="57">
        <v>56.2</v>
      </c>
      <c r="G629" s="57">
        <v>56.5</v>
      </c>
      <c r="H629" s="57">
        <v>56.6</v>
      </c>
      <c r="I629" s="57">
        <v>51.1</v>
      </c>
      <c r="J629" s="57">
        <v>53.2</v>
      </c>
      <c r="K629" s="57">
        <v>53.5</v>
      </c>
      <c r="L629" s="57">
        <v>56.1</v>
      </c>
      <c r="M629" s="57">
        <v>44.3</v>
      </c>
      <c r="N629" s="57">
        <v>45.9</v>
      </c>
      <c r="O629" s="57">
        <v>41140</v>
      </c>
      <c r="P629" s="57">
        <v>71702</v>
      </c>
      <c r="Q629" s="57">
        <v>60.802900000000001</v>
      </c>
      <c r="R629" s="57">
        <v>67.771299999999997</v>
      </c>
      <c r="S629" s="57">
        <v>47.201999999999998</v>
      </c>
      <c r="T629" s="57">
        <v>60.914900000000003</v>
      </c>
      <c r="U629" s="77">
        <v>0.70126666232772061</v>
      </c>
      <c r="V629" s="24" t="s">
        <v>6081</v>
      </c>
      <c r="W629" s="216" t="s">
        <v>5967</v>
      </c>
      <c r="X629" s="216" t="s">
        <v>5961</v>
      </c>
      <c r="Y629" s="24" t="s">
        <v>5982</v>
      </c>
      <c r="Z629" s="24" t="s">
        <v>5964</v>
      </c>
      <c r="AA629" s="24" t="s">
        <v>5964</v>
      </c>
      <c r="AB629" s="24" t="s">
        <v>5990</v>
      </c>
      <c r="AC629" s="24" t="s">
        <v>5965</v>
      </c>
    </row>
    <row r="630" spans="1:29" s="169" customFormat="1">
      <c r="A630" s="24">
        <v>3081</v>
      </c>
      <c r="B630" s="24" t="s">
        <v>638</v>
      </c>
      <c r="C630" s="57">
        <v>253</v>
      </c>
      <c r="D630" s="57">
        <v>288</v>
      </c>
      <c r="E630" s="57">
        <v>240</v>
      </c>
      <c r="F630" s="57">
        <v>265</v>
      </c>
      <c r="G630" s="57">
        <v>265</v>
      </c>
      <c r="H630" s="57">
        <v>265</v>
      </c>
      <c r="I630" s="57">
        <v>234</v>
      </c>
      <c r="J630" s="57">
        <v>237</v>
      </c>
      <c r="K630" s="57">
        <v>238</v>
      </c>
      <c r="L630" s="57">
        <v>242.5</v>
      </c>
      <c r="M630" s="57">
        <v>209</v>
      </c>
      <c r="N630" s="57">
        <v>216.5</v>
      </c>
      <c r="O630" s="57">
        <v>10260</v>
      </c>
      <c r="P630" s="57">
        <v>13097</v>
      </c>
      <c r="Q630" s="57">
        <v>29.7879</v>
      </c>
      <c r="R630" s="57">
        <v>36.753100000000003</v>
      </c>
      <c r="S630" s="57">
        <v>22.0138</v>
      </c>
      <c r="T630" s="57">
        <v>31.84</v>
      </c>
      <c r="U630" s="77">
        <v>0.95747117660532943</v>
      </c>
      <c r="V630" s="24" t="s">
        <v>6041</v>
      </c>
      <c r="W630" s="216" t="s">
        <v>5967</v>
      </c>
      <c r="X630" s="216" t="s">
        <v>6007</v>
      </c>
      <c r="Y630" s="24" t="s">
        <v>5982</v>
      </c>
      <c r="Z630" s="24" t="s">
        <v>6024</v>
      </c>
      <c r="AA630" s="24" t="s">
        <v>5964</v>
      </c>
      <c r="AB630" s="24" t="s">
        <v>5965</v>
      </c>
      <c r="AC630" s="24" t="s">
        <v>5990</v>
      </c>
    </row>
    <row r="631" spans="1:29" s="169" customFormat="1">
      <c r="A631" s="24">
        <v>3083</v>
      </c>
      <c r="B631" s="24" t="s">
        <v>639</v>
      </c>
      <c r="C631" s="57">
        <v>56.2</v>
      </c>
      <c r="D631" s="57">
        <v>61.1</v>
      </c>
      <c r="E631" s="57">
        <v>54.5</v>
      </c>
      <c r="F631" s="57">
        <v>55.8</v>
      </c>
      <c r="G631" s="57">
        <v>56.2</v>
      </c>
      <c r="H631" s="57">
        <v>58.3</v>
      </c>
      <c r="I631" s="57">
        <v>50.8</v>
      </c>
      <c r="J631" s="57">
        <v>52</v>
      </c>
      <c r="K631" s="57">
        <v>52</v>
      </c>
      <c r="L631" s="57">
        <v>52.2</v>
      </c>
      <c r="M631" s="57">
        <v>43.3</v>
      </c>
      <c r="N631" s="57">
        <v>44.45</v>
      </c>
      <c r="O631" s="57">
        <v>5383</v>
      </c>
      <c r="P631" s="57">
        <v>6970</v>
      </c>
      <c r="Q631" s="57">
        <v>42.614100000000001</v>
      </c>
      <c r="R631" s="57">
        <v>39.228400000000001</v>
      </c>
      <c r="S631" s="57">
        <v>30.159800000000001</v>
      </c>
      <c r="T631" s="57">
        <v>36.205500000000001</v>
      </c>
      <c r="U631" s="77">
        <v>0.9439343216961581</v>
      </c>
      <c r="V631" s="24" t="s">
        <v>6002</v>
      </c>
      <c r="W631" s="216" t="s">
        <v>5960</v>
      </c>
      <c r="X631" s="216" t="s">
        <v>5971</v>
      </c>
      <c r="Y631" s="24" t="s">
        <v>5978</v>
      </c>
      <c r="Z631" s="24" t="s">
        <v>5964</v>
      </c>
      <c r="AA631" s="24" t="s">
        <v>5964</v>
      </c>
      <c r="AB631" s="24" t="s">
        <v>5979</v>
      </c>
      <c r="AC631" s="24" t="s">
        <v>5965</v>
      </c>
    </row>
    <row r="632" spans="1:29" s="169" customFormat="1">
      <c r="A632" s="24">
        <v>3085</v>
      </c>
      <c r="B632" s="24" t="s">
        <v>2655</v>
      </c>
      <c r="C632" s="57">
        <v>9.25</v>
      </c>
      <c r="D632" s="57">
        <v>10.199999999999999</v>
      </c>
      <c r="E632" s="57">
        <v>8.06</v>
      </c>
      <c r="F632" s="57">
        <v>8.42</v>
      </c>
      <c r="G632" s="57">
        <v>8.66</v>
      </c>
      <c r="H632" s="57">
        <v>10.6</v>
      </c>
      <c r="I632" s="57">
        <v>8.4</v>
      </c>
      <c r="J632" s="57">
        <v>8.68</v>
      </c>
      <c r="K632" s="57">
        <v>8.8800000000000008</v>
      </c>
      <c r="L632" s="57">
        <v>9.32</v>
      </c>
      <c r="M632" s="57">
        <v>6.37</v>
      </c>
      <c r="N632" s="57">
        <v>6.37</v>
      </c>
      <c r="O632" s="57">
        <v>138</v>
      </c>
      <c r="P632" s="57">
        <v>283</v>
      </c>
      <c r="Q632" s="57">
        <v>46.436100000000003</v>
      </c>
      <c r="R632" s="57">
        <v>62.145600000000002</v>
      </c>
      <c r="S632" s="57">
        <v>30.9574</v>
      </c>
      <c r="T632" s="57">
        <v>51.749499999999998</v>
      </c>
      <c r="U632" s="77">
        <v>0.59599528857479389</v>
      </c>
      <c r="V632" s="24" t="s">
        <v>6272</v>
      </c>
      <c r="W632" s="216" t="s">
        <v>5967</v>
      </c>
      <c r="X632" s="216" t="s">
        <v>5961</v>
      </c>
      <c r="Y632" s="24" t="s">
        <v>5964</v>
      </c>
      <c r="Z632" s="24" t="s">
        <v>5969</v>
      </c>
      <c r="AA632" s="24" t="s">
        <v>6004</v>
      </c>
      <c r="AB632" s="24" t="s">
        <v>5965</v>
      </c>
      <c r="AC632" s="24" t="s">
        <v>5979</v>
      </c>
    </row>
    <row r="633" spans="1:29" s="169" customFormat="1">
      <c r="A633" s="24">
        <v>3086</v>
      </c>
      <c r="B633" s="24" t="s">
        <v>640</v>
      </c>
      <c r="C633" s="57">
        <v>123.5</v>
      </c>
      <c r="D633" s="57">
        <v>135</v>
      </c>
      <c r="E633" s="57">
        <v>111</v>
      </c>
      <c r="F633" s="57">
        <v>112.5</v>
      </c>
      <c r="G633" s="57">
        <v>114</v>
      </c>
      <c r="H633" s="57">
        <v>127</v>
      </c>
      <c r="I633" s="57">
        <v>95</v>
      </c>
      <c r="J633" s="57">
        <v>99</v>
      </c>
      <c r="K633" s="57">
        <v>100</v>
      </c>
      <c r="L633" s="57">
        <v>112.5</v>
      </c>
      <c r="M633" s="57">
        <v>92.3</v>
      </c>
      <c r="N633" s="57">
        <v>99</v>
      </c>
      <c r="O633" s="57">
        <v>536</v>
      </c>
      <c r="P633" s="57">
        <v>1038</v>
      </c>
      <c r="Q633" s="57">
        <v>54.538499999999999</v>
      </c>
      <c r="R633" s="57">
        <v>62.451599999999999</v>
      </c>
      <c r="S633" s="57">
        <v>49.767899999999997</v>
      </c>
      <c r="T633" s="57">
        <v>58.223700000000001</v>
      </c>
      <c r="U633" s="77">
        <v>0.63112823806465435</v>
      </c>
      <c r="V633" s="24" t="s">
        <v>6101</v>
      </c>
      <c r="W633" s="216" t="s">
        <v>5967</v>
      </c>
      <c r="X633" s="216" t="s">
        <v>5961</v>
      </c>
      <c r="Y633" s="24" t="s">
        <v>5964</v>
      </c>
      <c r="Z633" s="24" t="s">
        <v>5964</v>
      </c>
      <c r="AA633" s="24" t="s">
        <v>5978</v>
      </c>
      <c r="AB633" s="24" t="s">
        <v>5976</v>
      </c>
      <c r="AC633" s="24" t="s">
        <v>5991</v>
      </c>
    </row>
    <row r="634" spans="1:29" s="169" customFormat="1">
      <c r="A634" s="24">
        <v>3088</v>
      </c>
      <c r="B634" s="24" t="s">
        <v>641</v>
      </c>
      <c r="C634" s="57">
        <v>54.9</v>
      </c>
      <c r="D634" s="57">
        <v>57.3</v>
      </c>
      <c r="E634" s="57">
        <v>54.5</v>
      </c>
      <c r="F634" s="57">
        <v>55.9</v>
      </c>
      <c r="G634" s="57">
        <v>56.5</v>
      </c>
      <c r="H634" s="57">
        <v>56.5</v>
      </c>
      <c r="I634" s="57">
        <v>54</v>
      </c>
      <c r="J634" s="57">
        <v>55.1</v>
      </c>
      <c r="K634" s="57">
        <v>54.7</v>
      </c>
      <c r="L634" s="57">
        <v>55</v>
      </c>
      <c r="M634" s="57">
        <v>48.8</v>
      </c>
      <c r="N634" s="57">
        <v>49.3</v>
      </c>
      <c r="O634" s="57">
        <v>3572</v>
      </c>
      <c r="P634" s="57">
        <v>2494</v>
      </c>
      <c r="Q634" s="57">
        <v>60.356099999999998</v>
      </c>
      <c r="R634" s="57">
        <v>52.728099999999998</v>
      </c>
      <c r="S634" s="57">
        <v>42.048999999999999</v>
      </c>
      <c r="T634" s="57">
        <v>49.168399999999998</v>
      </c>
      <c r="U634" s="77">
        <v>1.7505123407288605</v>
      </c>
      <c r="V634" s="24" t="s">
        <v>5977</v>
      </c>
      <c r="W634" s="216" t="s">
        <v>5960</v>
      </c>
      <c r="X634" s="216" t="s">
        <v>5971</v>
      </c>
      <c r="Y634" s="24" t="s">
        <v>6016</v>
      </c>
      <c r="Z634" s="24" t="s">
        <v>6209</v>
      </c>
      <c r="AA634" s="24" t="s">
        <v>5964</v>
      </c>
      <c r="AB634" s="24" t="s">
        <v>5979</v>
      </c>
      <c r="AC634" s="24" t="s">
        <v>5965</v>
      </c>
    </row>
    <row r="635" spans="1:29" s="169" customFormat="1">
      <c r="A635" s="24">
        <v>3089</v>
      </c>
      <c r="B635" s="24" t="s">
        <v>5841</v>
      </c>
      <c r="C635" s="57"/>
      <c r="D635" s="57">
        <v>-1</v>
      </c>
      <c r="E635" s="57">
        <v>1000000</v>
      </c>
      <c r="F635" s="57"/>
      <c r="G635" s="57">
        <v>18.95</v>
      </c>
      <c r="H635" s="57">
        <v>21.45</v>
      </c>
      <c r="I635" s="57">
        <v>15.65</v>
      </c>
      <c r="J635" s="57">
        <v>21.4</v>
      </c>
      <c r="K635" s="57">
        <v>21.9</v>
      </c>
      <c r="L635" s="57">
        <v>27.55</v>
      </c>
      <c r="M635" s="57">
        <v>21.5</v>
      </c>
      <c r="N635" s="57">
        <v>25.3</v>
      </c>
      <c r="O635" s="57">
        <v>2694</v>
      </c>
      <c r="P635" s="57">
        <v>1845</v>
      </c>
      <c r="Q635" s="57"/>
      <c r="R635" s="57"/>
      <c r="S635" s="57"/>
      <c r="T635" s="57"/>
      <c r="U635" s="77">
        <v>1.784643179765131</v>
      </c>
      <c r="V635" s="24" t="s">
        <v>6109</v>
      </c>
      <c r="W635" s="216" t="s">
        <v>5993</v>
      </c>
      <c r="X635" s="216" t="s">
        <v>5993</v>
      </c>
      <c r="Y635" s="24" t="s">
        <v>6166</v>
      </c>
      <c r="Z635" s="24" t="s">
        <v>5982</v>
      </c>
      <c r="AA635" s="24" t="s">
        <v>5982</v>
      </c>
      <c r="AB635" s="24" t="s">
        <v>5986</v>
      </c>
      <c r="AC635" s="24" t="s">
        <v>5965</v>
      </c>
    </row>
    <row r="636" spans="1:29" s="169" customFormat="1">
      <c r="A636" s="24">
        <v>3090</v>
      </c>
      <c r="B636" s="24" t="s">
        <v>643</v>
      </c>
      <c r="C636" s="57">
        <v>53.7</v>
      </c>
      <c r="D636" s="57">
        <v>60.5</v>
      </c>
      <c r="E636" s="57">
        <v>51.3</v>
      </c>
      <c r="F636" s="57">
        <v>60.5</v>
      </c>
      <c r="G636" s="57">
        <v>58.6</v>
      </c>
      <c r="H636" s="57">
        <v>60.6</v>
      </c>
      <c r="I636" s="57">
        <v>55.8</v>
      </c>
      <c r="J636" s="57">
        <v>56.8</v>
      </c>
      <c r="K636" s="57">
        <v>56.8</v>
      </c>
      <c r="L636" s="57">
        <v>58.4</v>
      </c>
      <c r="M636" s="57">
        <v>48.7</v>
      </c>
      <c r="N636" s="57">
        <v>49.8</v>
      </c>
      <c r="O636" s="57">
        <v>19924</v>
      </c>
      <c r="P636" s="57">
        <v>50487</v>
      </c>
      <c r="Q636" s="57">
        <v>70.909800000000004</v>
      </c>
      <c r="R636" s="57">
        <v>69.1751</v>
      </c>
      <c r="S636" s="57">
        <v>54.217599999999997</v>
      </c>
      <c r="T636" s="57">
        <v>64.189300000000003</v>
      </c>
      <c r="U636" s="77">
        <v>0.48233318588063373</v>
      </c>
      <c r="V636" s="24" t="s">
        <v>6081</v>
      </c>
      <c r="W636" s="216" t="s">
        <v>5960</v>
      </c>
      <c r="X636" s="216" t="s">
        <v>5961</v>
      </c>
      <c r="Y636" s="24" t="s">
        <v>6045</v>
      </c>
      <c r="Z636" s="24" t="s">
        <v>5962</v>
      </c>
      <c r="AA636" s="24" t="s">
        <v>5964</v>
      </c>
      <c r="AB636" s="24" t="s">
        <v>5990</v>
      </c>
      <c r="AC636" s="24" t="s">
        <v>5965</v>
      </c>
    </row>
    <row r="637" spans="1:29" s="169" customFormat="1">
      <c r="A637" s="24">
        <v>3092</v>
      </c>
      <c r="B637" s="24" t="s">
        <v>644</v>
      </c>
      <c r="C637" s="57">
        <v>67.8</v>
      </c>
      <c r="D637" s="57">
        <v>74.7</v>
      </c>
      <c r="E637" s="57">
        <v>64.5</v>
      </c>
      <c r="F637" s="57">
        <v>67</v>
      </c>
      <c r="G637" s="57">
        <v>67.099999999999994</v>
      </c>
      <c r="H637" s="57">
        <v>74.599999999999994</v>
      </c>
      <c r="I637" s="57">
        <v>60.2</v>
      </c>
      <c r="J637" s="57">
        <v>74</v>
      </c>
      <c r="K637" s="57">
        <v>73.099999999999994</v>
      </c>
      <c r="L637" s="57">
        <v>78.400000000000006</v>
      </c>
      <c r="M637" s="57">
        <v>62.4</v>
      </c>
      <c r="N637" s="57">
        <v>67.7</v>
      </c>
      <c r="O637" s="57">
        <v>77983</v>
      </c>
      <c r="P637" s="57">
        <v>57698</v>
      </c>
      <c r="Q637" s="57">
        <v>72.625200000000007</v>
      </c>
      <c r="R637" s="57">
        <v>73.218100000000007</v>
      </c>
      <c r="S637" s="57">
        <v>65.446899999999999</v>
      </c>
      <c r="T637" s="57">
        <v>70.627700000000004</v>
      </c>
      <c r="U637" s="77">
        <v>1.6519213067273659</v>
      </c>
      <c r="V637" s="24" t="s">
        <v>6011</v>
      </c>
      <c r="W637" s="216" t="s">
        <v>5967</v>
      </c>
      <c r="X637" s="216" t="s">
        <v>5961</v>
      </c>
      <c r="Y637" s="24" t="s">
        <v>5978</v>
      </c>
      <c r="Z637" s="24" t="s">
        <v>5982</v>
      </c>
      <c r="AA637" s="24" t="s">
        <v>5974</v>
      </c>
      <c r="AB637" s="24" t="s">
        <v>5991</v>
      </c>
      <c r="AC637" s="24" t="s">
        <v>5991</v>
      </c>
    </row>
    <row r="638" spans="1:29" s="169" customFormat="1">
      <c r="A638" s="24">
        <v>3093</v>
      </c>
      <c r="B638" s="24" t="s">
        <v>645</v>
      </c>
      <c r="C638" s="57">
        <v>57.1</v>
      </c>
      <c r="D638" s="57">
        <v>69.5</v>
      </c>
      <c r="E638" s="57">
        <v>56.3</v>
      </c>
      <c r="F638" s="57">
        <v>67.099999999999994</v>
      </c>
      <c r="G638" s="57">
        <v>67.2</v>
      </c>
      <c r="H638" s="57">
        <v>72.5</v>
      </c>
      <c r="I638" s="57">
        <v>66.3</v>
      </c>
      <c r="J638" s="57">
        <v>69.8</v>
      </c>
      <c r="K638" s="57">
        <v>70</v>
      </c>
      <c r="L638" s="57">
        <v>83</v>
      </c>
      <c r="M638" s="57">
        <v>68.3</v>
      </c>
      <c r="N638" s="57">
        <v>78.099999999999994</v>
      </c>
      <c r="O638" s="57">
        <v>4975</v>
      </c>
      <c r="P638" s="57">
        <v>1675</v>
      </c>
      <c r="Q638" s="57">
        <v>73.031300000000002</v>
      </c>
      <c r="R638" s="57">
        <v>70.065299999999993</v>
      </c>
      <c r="S638" s="57">
        <v>78.504499999999993</v>
      </c>
      <c r="T638" s="57">
        <v>72.878399999999999</v>
      </c>
      <c r="U638" s="77">
        <v>3.6301824212271976</v>
      </c>
      <c r="V638" s="24" t="s">
        <v>6273</v>
      </c>
      <c r="W638" s="216" t="s">
        <v>6009</v>
      </c>
      <c r="X638" s="216" t="s">
        <v>5989</v>
      </c>
      <c r="Y638" s="24" t="s">
        <v>5982</v>
      </c>
      <c r="Z638" s="24" t="s">
        <v>5982</v>
      </c>
      <c r="AA638" s="24" t="s">
        <v>5982</v>
      </c>
      <c r="AB638" s="24" t="s">
        <v>5991</v>
      </c>
      <c r="AC638" s="24" t="s">
        <v>5965</v>
      </c>
    </row>
    <row r="639" spans="1:29" s="169" customFormat="1">
      <c r="A639" s="24">
        <v>3094</v>
      </c>
      <c r="B639" s="24" t="s">
        <v>646</v>
      </c>
      <c r="C639" s="57">
        <v>34.1</v>
      </c>
      <c r="D639" s="57">
        <v>38.5</v>
      </c>
      <c r="E639" s="57">
        <v>31.9</v>
      </c>
      <c r="F639" s="57">
        <v>34.700000000000003</v>
      </c>
      <c r="G639" s="57">
        <v>34.75</v>
      </c>
      <c r="H639" s="57">
        <v>42.35</v>
      </c>
      <c r="I639" s="57">
        <v>33.5</v>
      </c>
      <c r="J639" s="57">
        <v>36</v>
      </c>
      <c r="K639" s="57">
        <v>36.799999999999997</v>
      </c>
      <c r="L639" s="57">
        <v>40.5</v>
      </c>
      <c r="M639" s="57">
        <v>30.8</v>
      </c>
      <c r="N639" s="57">
        <v>32.85</v>
      </c>
      <c r="O639" s="57">
        <v>43770</v>
      </c>
      <c r="P639" s="57">
        <v>121674</v>
      </c>
      <c r="Q639" s="57">
        <v>64.775999999999996</v>
      </c>
      <c r="R639" s="57">
        <v>67.970500000000001</v>
      </c>
      <c r="S639" s="57">
        <v>58.514499999999998</v>
      </c>
      <c r="T639" s="57">
        <v>64.8185</v>
      </c>
      <c r="U639" s="77">
        <v>0.43967212935110761</v>
      </c>
      <c r="V639" s="24" t="s">
        <v>5999</v>
      </c>
      <c r="W639" s="216" t="s">
        <v>5967</v>
      </c>
      <c r="X639" s="216" t="s">
        <v>5961</v>
      </c>
      <c r="Y639" s="24" t="s">
        <v>5969</v>
      </c>
      <c r="Z639" s="24" t="s">
        <v>5969</v>
      </c>
      <c r="AA639" s="24" t="s">
        <v>5964</v>
      </c>
      <c r="AB639" s="24" t="s">
        <v>5986</v>
      </c>
      <c r="AC639" s="24" t="s">
        <v>5990</v>
      </c>
    </row>
    <row r="640" spans="1:29" s="169" customFormat="1">
      <c r="A640" s="24">
        <v>3095</v>
      </c>
      <c r="B640" s="24" t="s">
        <v>647</v>
      </c>
      <c r="C640" s="57">
        <v>3.07</v>
      </c>
      <c r="D640" s="57">
        <v>3.1</v>
      </c>
      <c r="E640" s="57">
        <v>2.77</v>
      </c>
      <c r="F640" s="57">
        <v>2.9</v>
      </c>
      <c r="G640" s="57">
        <v>3</v>
      </c>
      <c r="H640" s="57">
        <v>3.64</v>
      </c>
      <c r="I640" s="57">
        <v>2.92</v>
      </c>
      <c r="J640" s="57">
        <v>3.5</v>
      </c>
      <c r="K640" s="57">
        <v>3.5</v>
      </c>
      <c r="L640" s="57">
        <v>3.5</v>
      </c>
      <c r="M640" s="57">
        <v>2.85</v>
      </c>
      <c r="N640" s="57">
        <v>2.95</v>
      </c>
      <c r="O640" s="57">
        <v>690</v>
      </c>
      <c r="P640" s="57">
        <v>3374</v>
      </c>
      <c r="Q640" s="57">
        <v>45.720599999999997</v>
      </c>
      <c r="R640" s="57">
        <v>36.39</v>
      </c>
      <c r="S640" s="57">
        <v>44.684899999999999</v>
      </c>
      <c r="T640" s="57">
        <v>39.155000000000001</v>
      </c>
      <c r="U640" s="77">
        <v>0.24995060264769808</v>
      </c>
      <c r="V640" s="24" t="s">
        <v>6036</v>
      </c>
      <c r="W640" s="216" t="s">
        <v>6020</v>
      </c>
      <c r="X640" s="216" t="s">
        <v>5971</v>
      </c>
      <c r="Y640" s="24" t="s">
        <v>5964</v>
      </c>
      <c r="Z640" s="24" t="s">
        <v>5982</v>
      </c>
      <c r="AA640" s="24" t="s">
        <v>6024</v>
      </c>
      <c r="AB640" s="24" t="s">
        <v>5979</v>
      </c>
      <c r="AC640" s="24" t="s">
        <v>5990</v>
      </c>
    </row>
    <row r="641" spans="1:29" s="169" customFormat="1">
      <c r="A641" s="24">
        <v>3097</v>
      </c>
      <c r="B641" s="24" t="s">
        <v>2670</v>
      </c>
      <c r="C641" s="57">
        <v>16.7</v>
      </c>
      <c r="D641" s="57">
        <v>18.05</v>
      </c>
      <c r="E641" s="57">
        <v>15.9</v>
      </c>
      <c r="F641" s="57">
        <v>16.2</v>
      </c>
      <c r="G641" s="57">
        <v>16.399999999999999</v>
      </c>
      <c r="H641" s="57">
        <v>17.399999999999999</v>
      </c>
      <c r="I641" s="57">
        <v>15.7</v>
      </c>
      <c r="J641" s="57">
        <v>16.7</v>
      </c>
      <c r="K641" s="57">
        <v>16.149999999999999</v>
      </c>
      <c r="L641" s="57">
        <v>16.899999999999999</v>
      </c>
      <c r="M641" s="57">
        <v>15.8</v>
      </c>
      <c r="N641" s="57">
        <v>16.25</v>
      </c>
      <c r="O641" s="57">
        <v>272</v>
      </c>
      <c r="P641" s="57">
        <v>470</v>
      </c>
      <c r="Q641" s="57">
        <v>35.934899999999999</v>
      </c>
      <c r="R641" s="57">
        <v>41.6496</v>
      </c>
      <c r="S641" s="57">
        <v>31.018699999999999</v>
      </c>
      <c r="T641" s="57">
        <v>38.106000000000002</v>
      </c>
      <c r="U641" s="77">
        <v>0.70732860520094565</v>
      </c>
      <c r="V641" s="24" t="s">
        <v>6274</v>
      </c>
      <c r="W641" s="216" t="s">
        <v>5967</v>
      </c>
      <c r="X641" s="216" t="s">
        <v>5971</v>
      </c>
      <c r="Y641" s="24" t="s">
        <v>6000</v>
      </c>
      <c r="Z641" s="24" t="s">
        <v>6022</v>
      </c>
      <c r="AA641" s="24" t="s">
        <v>5969</v>
      </c>
      <c r="AB641" s="24" t="s">
        <v>5976</v>
      </c>
      <c r="AC641" s="24" t="s">
        <v>5991</v>
      </c>
    </row>
    <row r="642" spans="1:29" s="169" customFormat="1">
      <c r="A642" s="24">
        <v>3105</v>
      </c>
      <c r="B642" s="24" t="s">
        <v>648</v>
      </c>
      <c r="C642" s="57">
        <v>328</v>
      </c>
      <c r="D642" s="57">
        <v>388</v>
      </c>
      <c r="E642" s="57">
        <v>318</v>
      </c>
      <c r="F642" s="57">
        <v>375</v>
      </c>
      <c r="G642" s="57">
        <v>380</v>
      </c>
      <c r="H642" s="57">
        <v>402</v>
      </c>
      <c r="I642" s="57">
        <v>331.5</v>
      </c>
      <c r="J642" s="57">
        <v>346</v>
      </c>
      <c r="K642" s="57">
        <v>343.5</v>
      </c>
      <c r="L642" s="57">
        <v>356</v>
      </c>
      <c r="M642" s="57">
        <v>308</v>
      </c>
      <c r="N642" s="57">
        <v>319.5</v>
      </c>
      <c r="O642" s="57">
        <v>53028</v>
      </c>
      <c r="P642" s="57">
        <v>98022</v>
      </c>
      <c r="Q642" s="57">
        <v>46.219499999999996</v>
      </c>
      <c r="R642" s="57">
        <v>54.445700000000002</v>
      </c>
      <c r="S642" s="57">
        <v>38.317300000000003</v>
      </c>
      <c r="T642" s="57">
        <v>49.069600000000001</v>
      </c>
      <c r="U642" s="77">
        <v>0.66119850645773393</v>
      </c>
      <c r="V642" s="24" t="s">
        <v>6080</v>
      </c>
      <c r="W642" s="216" t="s">
        <v>5967</v>
      </c>
      <c r="X642" s="216" t="s">
        <v>5971</v>
      </c>
      <c r="Y642" s="24" t="s">
        <v>5982</v>
      </c>
      <c r="Z642" s="24" t="s">
        <v>5964</v>
      </c>
      <c r="AA642" s="24" t="s">
        <v>5964</v>
      </c>
      <c r="AB642" s="24" t="s">
        <v>5991</v>
      </c>
      <c r="AC642" s="24" t="s">
        <v>5990</v>
      </c>
    </row>
    <row r="643" spans="1:29" s="169" customFormat="1">
      <c r="A643" s="24">
        <v>3114</v>
      </c>
      <c r="B643" s="24" t="s">
        <v>649</v>
      </c>
      <c r="C643" s="57">
        <v>24.2</v>
      </c>
      <c r="D643" s="57">
        <v>25.8</v>
      </c>
      <c r="E643" s="57">
        <v>23.35</v>
      </c>
      <c r="F643" s="57">
        <v>24.55</v>
      </c>
      <c r="G643" s="57">
        <v>24.95</v>
      </c>
      <c r="H643" s="57">
        <v>34.65</v>
      </c>
      <c r="I643" s="57">
        <v>24.7</v>
      </c>
      <c r="J643" s="57">
        <v>34.65</v>
      </c>
      <c r="K643" s="57">
        <v>38.1</v>
      </c>
      <c r="L643" s="57">
        <v>43</v>
      </c>
      <c r="M643" s="57">
        <v>28.25</v>
      </c>
      <c r="N643" s="57">
        <v>28.6</v>
      </c>
      <c r="O643" s="57">
        <v>56042</v>
      </c>
      <c r="P643" s="57">
        <v>13468</v>
      </c>
      <c r="Q643" s="57">
        <v>74.883200000000002</v>
      </c>
      <c r="R643" s="57">
        <v>63.937399999999997</v>
      </c>
      <c r="S643" s="57">
        <v>61.9221</v>
      </c>
      <c r="T643" s="57">
        <v>63.265599999999999</v>
      </c>
      <c r="U643" s="77">
        <v>5.0858165858165858</v>
      </c>
      <c r="V643" s="24" t="s">
        <v>5980</v>
      </c>
      <c r="W643" s="216" t="s">
        <v>5960</v>
      </c>
      <c r="X643" s="216" t="s">
        <v>5961</v>
      </c>
      <c r="Y643" s="24" t="s">
        <v>5969</v>
      </c>
      <c r="Z643" s="24" t="s">
        <v>6045</v>
      </c>
      <c r="AA643" s="24" t="s">
        <v>5964</v>
      </c>
      <c r="AB643" s="24" t="s">
        <v>5991</v>
      </c>
      <c r="AC643" s="24" t="s">
        <v>5979</v>
      </c>
    </row>
    <row r="644" spans="1:29" s="169" customFormat="1">
      <c r="A644" s="24">
        <v>3115</v>
      </c>
      <c r="B644" s="24" t="s">
        <v>650</v>
      </c>
      <c r="C644" s="57"/>
      <c r="D644" s="57">
        <v>16</v>
      </c>
      <c r="E644" s="57">
        <v>14.05</v>
      </c>
      <c r="F644" s="57"/>
      <c r="G644" s="57">
        <v>14.65</v>
      </c>
      <c r="H644" s="57">
        <v>15.1</v>
      </c>
      <c r="I644" s="57">
        <v>13.9</v>
      </c>
      <c r="J644" s="57"/>
      <c r="K644" s="57">
        <v>14.45</v>
      </c>
      <c r="L644" s="57">
        <v>14.8</v>
      </c>
      <c r="M644" s="57">
        <v>13.4</v>
      </c>
      <c r="N644" s="57">
        <v>14.15</v>
      </c>
      <c r="O644" s="57">
        <v>246</v>
      </c>
      <c r="P644" s="57">
        <v>126</v>
      </c>
      <c r="Q644" s="57">
        <v>30.180399999999999</v>
      </c>
      <c r="R644" s="57">
        <v>46.1006</v>
      </c>
      <c r="S644" s="57">
        <v>25.022300000000001</v>
      </c>
      <c r="T644" s="57">
        <v>39.0745</v>
      </c>
      <c r="U644" s="77">
        <v>2.3862433862433861</v>
      </c>
      <c r="V644" s="24" t="s">
        <v>6275</v>
      </c>
      <c r="W644" s="216" t="s">
        <v>5967</v>
      </c>
      <c r="X644" s="216" t="s">
        <v>5971</v>
      </c>
      <c r="Y644" s="24" t="s">
        <v>6164</v>
      </c>
      <c r="Z644" s="24" t="s">
        <v>5994</v>
      </c>
      <c r="AA644" s="24" t="s">
        <v>5975</v>
      </c>
      <c r="AB644" s="24" t="s">
        <v>5991</v>
      </c>
      <c r="AC644" s="24" t="s">
        <v>5970</v>
      </c>
    </row>
    <row r="645" spans="1:29" s="169" customFormat="1">
      <c r="A645" s="24">
        <v>3118</v>
      </c>
      <c r="B645" s="24" t="s">
        <v>651</v>
      </c>
      <c r="C645" s="57">
        <v>31.65</v>
      </c>
      <c r="D645" s="57">
        <v>32.700000000000003</v>
      </c>
      <c r="E645" s="57">
        <v>30.95</v>
      </c>
      <c r="F645" s="57">
        <v>31.25</v>
      </c>
      <c r="G645" s="57">
        <v>31.25</v>
      </c>
      <c r="H645" s="57">
        <v>32.299999999999997</v>
      </c>
      <c r="I645" s="57">
        <v>30</v>
      </c>
      <c r="J645" s="57">
        <v>30.2</v>
      </c>
      <c r="K645" s="57">
        <v>30.8</v>
      </c>
      <c r="L645" s="57">
        <v>31.05</v>
      </c>
      <c r="M645" s="57">
        <v>29.35</v>
      </c>
      <c r="N645" s="57">
        <v>30.1</v>
      </c>
      <c r="O645" s="57">
        <v>369</v>
      </c>
      <c r="P645" s="57">
        <v>1084</v>
      </c>
      <c r="Q645" s="57">
        <v>49.144799999999996</v>
      </c>
      <c r="R645" s="57">
        <v>46.857100000000003</v>
      </c>
      <c r="S645" s="57">
        <v>46.721499999999999</v>
      </c>
      <c r="T645" s="57">
        <v>46.811900000000001</v>
      </c>
      <c r="U645" s="77">
        <v>0.41605166051660519</v>
      </c>
      <c r="V645" s="24" t="s">
        <v>5983</v>
      </c>
      <c r="W645" s="216" t="s">
        <v>5960</v>
      </c>
      <c r="X645" s="216" t="s">
        <v>5971</v>
      </c>
      <c r="Y645" s="24" t="s">
        <v>6000</v>
      </c>
      <c r="Z645" s="24" t="s">
        <v>5962</v>
      </c>
      <c r="AA645" s="24" t="s">
        <v>5962</v>
      </c>
      <c r="AB645" s="24" t="s">
        <v>5965</v>
      </c>
      <c r="AC645" s="24" t="s">
        <v>5986</v>
      </c>
    </row>
    <row r="646" spans="1:29" s="169" customFormat="1">
      <c r="A646" s="24">
        <v>3122</v>
      </c>
      <c r="B646" s="24" t="s">
        <v>652</v>
      </c>
      <c r="C646" s="57">
        <v>36.799999999999997</v>
      </c>
      <c r="D646" s="57">
        <v>45.4</v>
      </c>
      <c r="E646" s="57">
        <v>34.25</v>
      </c>
      <c r="F646" s="57">
        <v>37.049999999999997</v>
      </c>
      <c r="G646" s="57">
        <v>37.200000000000003</v>
      </c>
      <c r="H646" s="57">
        <v>63.2</v>
      </c>
      <c r="I646" s="57">
        <v>35.4</v>
      </c>
      <c r="J646" s="57">
        <v>53</v>
      </c>
      <c r="K646" s="57">
        <v>53</v>
      </c>
      <c r="L646" s="57">
        <v>57.2</v>
      </c>
      <c r="M646" s="57">
        <v>41.3</v>
      </c>
      <c r="N646" s="57">
        <v>44.9</v>
      </c>
      <c r="O646" s="57">
        <v>74100</v>
      </c>
      <c r="P646" s="57">
        <v>218814</v>
      </c>
      <c r="Q646" s="57">
        <v>70.299000000000007</v>
      </c>
      <c r="R646" s="57">
        <v>70.2196</v>
      </c>
      <c r="S646" s="57">
        <v>67.357200000000006</v>
      </c>
      <c r="T646" s="57">
        <v>69.265500000000003</v>
      </c>
      <c r="U646" s="77">
        <v>0.41389795290368381</v>
      </c>
      <c r="V646" s="24" t="s">
        <v>6077</v>
      </c>
      <c r="W646" s="216" t="s">
        <v>5960</v>
      </c>
      <c r="X646" s="216" t="s">
        <v>5961</v>
      </c>
      <c r="Y646" s="24" t="s">
        <v>5969</v>
      </c>
      <c r="Z646" s="24" t="s">
        <v>5982</v>
      </c>
      <c r="AA646" s="24" t="s">
        <v>5964</v>
      </c>
      <c r="AB646" s="24" t="s">
        <v>5991</v>
      </c>
      <c r="AC646" s="24" t="s">
        <v>5990</v>
      </c>
    </row>
    <row r="647" spans="1:29" s="169" customFormat="1">
      <c r="A647" s="24">
        <v>3128</v>
      </c>
      <c r="B647" s="24" t="s">
        <v>653</v>
      </c>
      <c r="C647" s="57">
        <v>17.850000000000001</v>
      </c>
      <c r="D647" s="57">
        <v>21.9</v>
      </c>
      <c r="E647" s="57">
        <v>16.8</v>
      </c>
      <c r="F647" s="57">
        <v>21</v>
      </c>
      <c r="G647" s="57">
        <v>21</v>
      </c>
      <c r="H647" s="57">
        <v>23</v>
      </c>
      <c r="I647" s="57">
        <v>18.25</v>
      </c>
      <c r="J647" s="57">
        <v>18.850000000000001</v>
      </c>
      <c r="K647" s="57">
        <v>19</v>
      </c>
      <c r="L647" s="57">
        <v>19.25</v>
      </c>
      <c r="M647" s="57">
        <v>17.149999999999999</v>
      </c>
      <c r="N647" s="57">
        <v>17.7</v>
      </c>
      <c r="O647" s="57">
        <v>7208</v>
      </c>
      <c r="P647" s="57">
        <v>29720</v>
      </c>
      <c r="Q647" s="57">
        <v>53.778300000000002</v>
      </c>
      <c r="R647" s="57">
        <v>58.961799999999997</v>
      </c>
      <c r="S647" s="57">
        <v>47.929499999999997</v>
      </c>
      <c r="T647" s="57">
        <v>55.284399999999998</v>
      </c>
      <c r="U647" s="77">
        <v>0.29642590100194405</v>
      </c>
      <c r="V647" s="24" t="s">
        <v>6049</v>
      </c>
      <c r="W647" s="216" t="s">
        <v>5967</v>
      </c>
      <c r="X647" s="216" t="s">
        <v>5961</v>
      </c>
      <c r="Y647" s="24" t="s">
        <v>5982</v>
      </c>
      <c r="Z647" s="24" t="s">
        <v>5964</v>
      </c>
      <c r="AA647" s="24" t="s">
        <v>5964</v>
      </c>
      <c r="AB647" s="24" t="s">
        <v>5965</v>
      </c>
      <c r="AC647" s="24" t="s">
        <v>5991</v>
      </c>
    </row>
    <row r="648" spans="1:29" s="169" customFormat="1">
      <c r="A648" s="24">
        <v>3131</v>
      </c>
      <c r="B648" s="24" t="s">
        <v>655</v>
      </c>
      <c r="C648" s="57">
        <v>342</v>
      </c>
      <c r="D648" s="57">
        <v>433.5</v>
      </c>
      <c r="E648" s="57">
        <v>320</v>
      </c>
      <c r="F648" s="57">
        <v>427.5</v>
      </c>
      <c r="G648" s="57">
        <v>432</v>
      </c>
      <c r="H648" s="57">
        <v>455.5</v>
      </c>
      <c r="I648" s="57">
        <v>383.5</v>
      </c>
      <c r="J648" s="57">
        <v>406</v>
      </c>
      <c r="K648" s="57">
        <v>412</v>
      </c>
      <c r="L648" s="57">
        <v>453.5</v>
      </c>
      <c r="M648" s="57">
        <v>360</v>
      </c>
      <c r="N648" s="57">
        <v>397</v>
      </c>
      <c r="O648" s="57">
        <v>7281</v>
      </c>
      <c r="P648" s="57">
        <v>12853</v>
      </c>
      <c r="Q648" s="57">
        <v>60.098599999999998</v>
      </c>
      <c r="R648" s="57">
        <v>56.998899999999999</v>
      </c>
      <c r="S648" s="57">
        <v>61.231099999999998</v>
      </c>
      <c r="T648" s="57">
        <v>58.409599999999998</v>
      </c>
      <c r="U648" s="77">
        <v>0.69236754065198791</v>
      </c>
      <c r="V648" s="24" t="s">
        <v>6140</v>
      </c>
      <c r="W648" s="216" t="s">
        <v>6009</v>
      </c>
      <c r="X648" s="216" t="s">
        <v>5961</v>
      </c>
      <c r="Y648" s="24" t="s">
        <v>5982</v>
      </c>
      <c r="Z648" s="24" t="s">
        <v>5964</v>
      </c>
      <c r="AA648" s="24" t="s">
        <v>5974</v>
      </c>
      <c r="AB648" s="24" t="s">
        <v>5986</v>
      </c>
      <c r="AC648" s="24" t="s">
        <v>5986</v>
      </c>
    </row>
    <row r="649" spans="1:29" s="169" customFormat="1">
      <c r="A649" s="24">
        <v>3138</v>
      </c>
      <c r="B649" s="24" t="s">
        <v>2686</v>
      </c>
      <c r="C649" s="57">
        <v>194.5</v>
      </c>
      <c r="D649" s="57">
        <v>260.5</v>
      </c>
      <c r="E649" s="57">
        <v>178</v>
      </c>
      <c r="F649" s="57">
        <v>257.5</v>
      </c>
      <c r="G649" s="57">
        <v>283</v>
      </c>
      <c r="H649" s="57">
        <v>283</v>
      </c>
      <c r="I649" s="57">
        <v>204</v>
      </c>
      <c r="J649" s="57">
        <v>205.5</v>
      </c>
      <c r="K649" s="57">
        <v>206</v>
      </c>
      <c r="L649" s="57">
        <v>212</v>
      </c>
      <c r="M649" s="57">
        <v>167</v>
      </c>
      <c r="N649" s="57">
        <v>185</v>
      </c>
      <c r="O649" s="57">
        <v>7970</v>
      </c>
      <c r="P649" s="57">
        <v>22192</v>
      </c>
      <c r="Q649" s="57">
        <v>42.772399999999998</v>
      </c>
      <c r="R649" s="57">
        <v>57.477800000000002</v>
      </c>
      <c r="S649" s="57">
        <v>36.476799999999997</v>
      </c>
      <c r="T649" s="57">
        <v>50.477499999999999</v>
      </c>
      <c r="U649" s="77">
        <v>0.43894696787631177</v>
      </c>
      <c r="V649" s="24" t="s">
        <v>6001</v>
      </c>
      <c r="W649" s="216" t="s">
        <v>5967</v>
      </c>
      <c r="X649" s="216" t="s">
        <v>5961</v>
      </c>
      <c r="Y649" s="24" t="s">
        <v>5982</v>
      </c>
      <c r="Z649" s="24" t="s">
        <v>6024</v>
      </c>
      <c r="AA649" s="24" t="s">
        <v>5964</v>
      </c>
      <c r="AB649" s="24" t="s">
        <v>5965</v>
      </c>
      <c r="AC649" s="24" t="s">
        <v>5986</v>
      </c>
    </row>
    <row r="650" spans="1:29" s="169" customFormat="1">
      <c r="A650" s="24">
        <v>3141</v>
      </c>
      <c r="B650" s="24" t="s">
        <v>656</v>
      </c>
      <c r="C650" s="57">
        <v>70.5</v>
      </c>
      <c r="D650" s="57">
        <v>140.5</v>
      </c>
      <c r="E650" s="57">
        <v>67.400000000000006</v>
      </c>
      <c r="F650" s="57">
        <v>140.5</v>
      </c>
      <c r="G650" s="57">
        <v>149</v>
      </c>
      <c r="H650" s="57">
        <v>203.5</v>
      </c>
      <c r="I650" s="57">
        <v>129.5</v>
      </c>
      <c r="J650" s="57">
        <v>160.5</v>
      </c>
      <c r="K650" s="57">
        <v>161.5</v>
      </c>
      <c r="L650" s="57">
        <v>182</v>
      </c>
      <c r="M650" s="57">
        <v>118</v>
      </c>
      <c r="N650" s="57">
        <v>148.5</v>
      </c>
      <c r="O650" s="57">
        <v>296653</v>
      </c>
      <c r="P650" s="57">
        <v>223706</v>
      </c>
      <c r="Q650" s="57">
        <v>82.194000000000003</v>
      </c>
      <c r="R650" s="57">
        <v>82.007099999999994</v>
      </c>
      <c r="S650" s="57">
        <v>77.031700000000001</v>
      </c>
      <c r="T650" s="57">
        <v>80.348600000000005</v>
      </c>
      <c r="U650" s="77">
        <v>1.6207696212389873</v>
      </c>
      <c r="V650" s="24" t="s">
        <v>6112</v>
      </c>
      <c r="W650" s="216" t="s">
        <v>5988</v>
      </c>
      <c r="X650" s="216" t="s">
        <v>5989</v>
      </c>
      <c r="Y650" s="24" t="s">
        <v>6045</v>
      </c>
      <c r="Z650" s="24" t="s">
        <v>5963</v>
      </c>
      <c r="AA650" s="24" t="s">
        <v>5964</v>
      </c>
      <c r="AB650" s="24" t="s">
        <v>5991</v>
      </c>
      <c r="AC650" s="24" t="s">
        <v>5970</v>
      </c>
    </row>
    <row r="651" spans="1:29" s="169" customFormat="1">
      <c r="A651" s="24">
        <v>3144</v>
      </c>
      <c r="B651" s="24" t="s">
        <v>657</v>
      </c>
      <c r="C651" s="57">
        <v>38.200000000000003</v>
      </c>
      <c r="D651" s="57">
        <v>38.799999999999997</v>
      </c>
      <c r="E651" s="57">
        <v>36.700000000000003</v>
      </c>
      <c r="F651" s="57">
        <v>37.15</v>
      </c>
      <c r="G651" s="57">
        <v>36.85</v>
      </c>
      <c r="H651" s="57">
        <v>39.65</v>
      </c>
      <c r="I651" s="57">
        <v>36</v>
      </c>
      <c r="J651" s="57">
        <v>39.35</v>
      </c>
      <c r="K651" s="57">
        <v>39.5</v>
      </c>
      <c r="L651" s="57">
        <v>39.549999999999997</v>
      </c>
      <c r="M651" s="57">
        <v>39.35</v>
      </c>
      <c r="N651" s="57">
        <v>39.450000000000003</v>
      </c>
      <c r="O651" s="57">
        <v>912</v>
      </c>
      <c r="P651" s="57">
        <v>4992</v>
      </c>
      <c r="Q651" s="57">
        <v>60.018799999999999</v>
      </c>
      <c r="R651" s="57">
        <v>66.866900000000001</v>
      </c>
      <c r="S651" s="57">
        <v>53.096699999999998</v>
      </c>
      <c r="T651" s="57">
        <v>62.276899999999998</v>
      </c>
      <c r="U651" s="77">
        <v>0.22329059829059827</v>
      </c>
      <c r="V651" s="24" t="s">
        <v>6276</v>
      </c>
      <c r="W651" s="216" t="s">
        <v>5967</v>
      </c>
      <c r="X651" s="216" t="s">
        <v>5961</v>
      </c>
      <c r="Y651" s="24" t="s">
        <v>5962</v>
      </c>
      <c r="Z651" s="24" t="s">
        <v>5982</v>
      </c>
      <c r="AA651" s="24" t="s">
        <v>6277</v>
      </c>
      <c r="AB651" s="24" t="s">
        <v>5990</v>
      </c>
      <c r="AC651" s="24" t="s">
        <v>5970</v>
      </c>
    </row>
    <row r="652" spans="1:29" s="169" customFormat="1">
      <c r="A652" s="24">
        <v>3147</v>
      </c>
      <c r="B652" s="24" t="s">
        <v>2693</v>
      </c>
      <c r="C652" s="57">
        <v>46.9</v>
      </c>
      <c r="D652" s="57">
        <v>51.9</v>
      </c>
      <c r="E652" s="57">
        <v>45.4</v>
      </c>
      <c r="F652" s="57">
        <v>49.9</v>
      </c>
      <c r="G652" s="57">
        <v>50</v>
      </c>
      <c r="H652" s="57">
        <v>64.900000000000006</v>
      </c>
      <c r="I652" s="57">
        <v>49.25</v>
      </c>
      <c r="J652" s="57">
        <v>57.3</v>
      </c>
      <c r="K652" s="57">
        <v>58.3</v>
      </c>
      <c r="L652" s="57">
        <v>59</v>
      </c>
      <c r="M652" s="57">
        <v>51.2</v>
      </c>
      <c r="N652" s="57">
        <v>52.8</v>
      </c>
      <c r="O652" s="57">
        <v>6387</v>
      </c>
      <c r="P652" s="57">
        <v>14991</v>
      </c>
      <c r="Q652" s="57">
        <v>75.929299999999998</v>
      </c>
      <c r="R652" s="57">
        <v>68.592399999999998</v>
      </c>
      <c r="S652" s="57">
        <v>72.6233</v>
      </c>
      <c r="T652" s="57">
        <v>69.936000000000007</v>
      </c>
      <c r="U652" s="77">
        <v>0.52073466302003424</v>
      </c>
      <c r="V652" s="24" t="s">
        <v>5980</v>
      </c>
      <c r="W652" s="216" t="s">
        <v>6020</v>
      </c>
      <c r="X652" s="216" t="s">
        <v>5961</v>
      </c>
      <c r="Y652" s="24" t="s">
        <v>5982</v>
      </c>
      <c r="Z652" s="24" t="s">
        <v>5982</v>
      </c>
      <c r="AA652" s="24" t="s">
        <v>5964</v>
      </c>
      <c r="AB652" s="24" t="s">
        <v>5965</v>
      </c>
      <c r="AC652" s="24" t="s">
        <v>5990</v>
      </c>
    </row>
    <row r="653" spans="1:29" s="169" customFormat="1">
      <c r="A653" s="24">
        <v>3149</v>
      </c>
      <c r="B653" s="24" t="s">
        <v>658</v>
      </c>
      <c r="C653" s="57">
        <v>35</v>
      </c>
      <c r="D653" s="57">
        <v>46.5</v>
      </c>
      <c r="E653" s="57">
        <v>31.55</v>
      </c>
      <c r="F653" s="57">
        <v>40.75</v>
      </c>
      <c r="G653" s="57">
        <v>41.25</v>
      </c>
      <c r="H653" s="57">
        <v>48.85</v>
      </c>
      <c r="I653" s="57">
        <v>39.049999999999997</v>
      </c>
      <c r="J653" s="57">
        <v>41.8</v>
      </c>
      <c r="K653" s="57">
        <v>42.5</v>
      </c>
      <c r="L653" s="57">
        <v>45.9</v>
      </c>
      <c r="M653" s="57">
        <v>34</v>
      </c>
      <c r="N653" s="57">
        <v>38.25</v>
      </c>
      <c r="O653" s="57">
        <v>33817</v>
      </c>
      <c r="P653" s="57">
        <v>121647</v>
      </c>
      <c r="Q653" s="57">
        <v>70.102199999999996</v>
      </c>
      <c r="R653" s="57">
        <v>73.015000000000001</v>
      </c>
      <c r="S653" s="57">
        <v>66.404899999999998</v>
      </c>
      <c r="T653" s="57">
        <v>70.811599999999999</v>
      </c>
      <c r="U653" s="77">
        <v>0.33976907682794388</v>
      </c>
      <c r="V653" s="24" t="s">
        <v>6147</v>
      </c>
      <c r="W653" s="216" t="s">
        <v>5967</v>
      </c>
      <c r="X653" s="216" t="s">
        <v>5961</v>
      </c>
      <c r="Y653" s="24" t="s">
        <v>5982</v>
      </c>
      <c r="Z653" s="24" t="s">
        <v>5969</v>
      </c>
      <c r="AA653" s="24" t="s">
        <v>5964</v>
      </c>
      <c r="AB653" s="24" t="s">
        <v>5991</v>
      </c>
      <c r="AC653" s="24" t="s">
        <v>5986</v>
      </c>
    </row>
    <row r="654" spans="1:29" s="169" customFormat="1">
      <c r="A654" s="24">
        <v>3150</v>
      </c>
      <c r="B654" s="24" t="s">
        <v>2696</v>
      </c>
      <c r="C654" s="57"/>
      <c r="D654" s="57">
        <v>25.95</v>
      </c>
      <c r="E654" s="57">
        <v>21.7</v>
      </c>
      <c r="F654" s="57">
        <v>22</v>
      </c>
      <c r="G654" s="57">
        <v>21.9</v>
      </c>
      <c r="H654" s="57">
        <v>25.9</v>
      </c>
      <c r="I654" s="57">
        <v>21.8</v>
      </c>
      <c r="J654" s="57">
        <v>21.95</v>
      </c>
      <c r="K654" s="57">
        <v>22.1</v>
      </c>
      <c r="L654" s="57">
        <v>30.2</v>
      </c>
      <c r="M654" s="57">
        <v>21.2</v>
      </c>
      <c r="N654" s="57">
        <v>23.9</v>
      </c>
      <c r="O654" s="57">
        <v>1327</v>
      </c>
      <c r="P654" s="57">
        <v>1020</v>
      </c>
      <c r="Q654" s="57">
        <v>62.342300000000002</v>
      </c>
      <c r="R654" s="57">
        <v>70.5124</v>
      </c>
      <c r="S654" s="57">
        <v>58.736699999999999</v>
      </c>
      <c r="T654" s="57">
        <v>66.587100000000007</v>
      </c>
      <c r="U654" s="77">
        <v>1.590087145969499</v>
      </c>
      <c r="V654" s="24" t="s">
        <v>6278</v>
      </c>
      <c r="W654" s="216" t="s">
        <v>5967</v>
      </c>
      <c r="X654" s="216" t="s">
        <v>5961</v>
      </c>
      <c r="Y654" s="24" t="s">
        <v>5969</v>
      </c>
      <c r="Z654" s="24" t="s">
        <v>5969</v>
      </c>
      <c r="AA654" s="24" t="s">
        <v>5963</v>
      </c>
      <c r="AB654" s="24" t="s">
        <v>5996</v>
      </c>
      <c r="AC654" s="24" t="s">
        <v>5965</v>
      </c>
    </row>
    <row r="655" spans="1:29" s="169" customFormat="1">
      <c r="A655" s="24">
        <v>3152</v>
      </c>
      <c r="B655" s="24" t="s">
        <v>659</v>
      </c>
      <c r="C655" s="57">
        <v>487</v>
      </c>
      <c r="D655" s="57">
        <v>545</v>
      </c>
      <c r="E655" s="57">
        <v>468</v>
      </c>
      <c r="F655" s="57">
        <v>505</v>
      </c>
      <c r="G655" s="57">
        <v>510</v>
      </c>
      <c r="H655" s="57">
        <v>517</v>
      </c>
      <c r="I655" s="57">
        <v>451</v>
      </c>
      <c r="J655" s="57">
        <v>465</v>
      </c>
      <c r="K655" s="57">
        <v>469</v>
      </c>
      <c r="L655" s="57">
        <v>497</v>
      </c>
      <c r="M655" s="57">
        <v>434</v>
      </c>
      <c r="N655" s="57">
        <v>442.5</v>
      </c>
      <c r="O655" s="57">
        <v>5210</v>
      </c>
      <c r="P655" s="57">
        <v>9440</v>
      </c>
      <c r="Q655" s="57">
        <v>57.805500000000002</v>
      </c>
      <c r="R655" s="57">
        <v>66.887799999999999</v>
      </c>
      <c r="S655" s="57">
        <v>44.489400000000003</v>
      </c>
      <c r="T655" s="57">
        <v>59.421700000000001</v>
      </c>
      <c r="U655" s="77">
        <v>0.67455273069679855</v>
      </c>
      <c r="V655" s="24" t="s">
        <v>6079</v>
      </c>
      <c r="W655" s="216" t="s">
        <v>5967</v>
      </c>
      <c r="X655" s="216" t="s">
        <v>5961</v>
      </c>
      <c r="Y655" s="24" t="s">
        <v>5963</v>
      </c>
      <c r="Z655" s="24" t="s">
        <v>5964</v>
      </c>
      <c r="AA655" s="24" t="s">
        <v>5964</v>
      </c>
      <c r="AB655" s="24" t="s">
        <v>5986</v>
      </c>
      <c r="AC655" s="24" t="s">
        <v>5965</v>
      </c>
    </row>
    <row r="656" spans="1:29" s="169" customFormat="1">
      <c r="A656" s="24">
        <v>3162</v>
      </c>
      <c r="B656" s="24" t="s">
        <v>660</v>
      </c>
      <c r="C656" s="57">
        <v>22.95</v>
      </c>
      <c r="D656" s="57">
        <v>27.3</v>
      </c>
      <c r="E656" s="57">
        <v>22.2</v>
      </c>
      <c r="F656" s="57"/>
      <c r="G656" s="57">
        <v>49.1</v>
      </c>
      <c r="H656" s="57">
        <v>54.6</v>
      </c>
      <c r="I656" s="57">
        <v>44</v>
      </c>
      <c r="J656" s="57">
        <v>52.8</v>
      </c>
      <c r="K656" s="57">
        <v>53</v>
      </c>
      <c r="L656" s="57">
        <v>60.5</v>
      </c>
      <c r="M656" s="57">
        <v>45.2</v>
      </c>
      <c r="N656" s="57">
        <v>49.85</v>
      </c>
      <c r="O656" s="57">
        <v>5626</v>
      </c>
      <c r="P656" s="57">
        <v>4924</v>
      </c>
      <c r="Q656" s="57">
        <v>84.677800000000005</v>
      </c>
      <c r="R656" s="57">
        <v>80.710099999999997</v>
      </c>
      <c r="S656" s="57">
        <v>81.983000000000004</v>
      </c>
      <c r="T656" s="57">
        <v>81.134399999999999</v>
      </c>
      <c r="U656" s="77">
        <v>1.3964708006137738</v>
      </c>
      <c r="V656" s="24" t="s">
        <v>6019</v>
      </c>
      <c r="W656" s="216" t="s">
        <v>5967</v>
      </c>
      <c r="X656" s="216" t="s">
        <v>6012</v>
      </c>
      <c r="Y656" s="24" t="s">
        <v>5978</v>
      </c>
      <c r="Z656" s="24" t="s">
        <v>5982</v>
      </c>
      <c r="AA656" s="24" t="s">
        <v>5964</v>
      </c>
      <c r="AB656" s="24" t="s">
        <v>5970</v>
      </c>
      <c r="AC656" s="24" t="s">
        <v>5991</v>
      </c>
    </row>
    <row r="657" spans="1:29" s="169" customFormat="1">
      <c r="A657" s="24">
        <v>3163</v>
      </c>
      <c r="B657" s="24" t="s">
        <v>661</v>
      </c>
      <c r="C657" s="57">
        <v>46</v>
      </c>
      <c r="D657" s="57">
        <v>46.95</v>
      </c>
      <c r="E657" s="57">
        <v>43.2</v>
      </c>
      <c r="F657" s="57">
        <v>44.7</v>
      </c>
      <c r="G657" s="57">
        <v>45</v>
      </c>
      <c r="H657" s="57">
        <v>47.95</v>
      </c>
      <c r="I657" s="57">
        <v>43.3</v>
      </c>
      <c r="J657" s="57">
        <v>44</v>
      </c>
      <c r="K657" s="57">
        <v>44</v>
      </c>
      <c r="L657" s="57">
        <v>45.5</v>
      </c>
      <c r="M657" s="57">
        <v>38.200000000000003</v>
      </c>
      <c r="N657" s="57">
        <v>44.85</v>
      </c>
      <c r="O657" s="57">
        <v>6702</v>
      </c>
      <c r="P657" s="57">
        <v>12864</v>
      </c>
      <c r="Q657" s="57">
        <v>27.133400000000002</v>
      </c>
      <c r="R657" s="57">
        <v>33.408099999999997</v>
      </c>
      <c r="S657" s="57">
        <v>27.2484</v>
      </c>
      <c r="T657" s="57">
        <v>31.354800000000001</v>
      </c>
      <c r="U657" s="77">
        <v>0.63676409618573793</v>
      </c>
      <c r="V657" s="24" t="s">
        <v>6172</v>
      </c>
      <c r="W657" s="216" t="s">
        <v>6039</v>
      </c>
      <c r="X657" s="216" t="s">
        <v>5971</v>
      </c>
      <c r="Y657" s="24" t="s">
        <v>5962</v>
      </c>
      <c r="Z657" s="24" t="s">
        <v>6000</v>
      </c>
      <c r="AA657" s="24" t="s">
        <v>5972</v>
      </c>
      <c r="AB657" s="24" t="s">
        <v>5965</v>
      </c>
      <c r="AC657" s="24" t="s">
        <v>6033</v>
      </c>
    </row>
    <row r="658" spans="1:29" s="169" customFormat="1">
      <c r="A658" s="24">
        <v>3164</v>
      </c>
      <c r="B658" s="24" t="s">
        <v>662</v>
      </c>
      <c r="C658" s="57">
        <v>24.85</v>
      </c>
      <c r="D658" s="57">
        <v>28.3</v>
      </c>
      <c r="E658" s="57">
        <v>24.35</v>
      </c>
      <c r="F658" s="57">
        <v>24.8</v>
      </c>
      <c r="G658" s="57">
        <v>25.05</v>
      </c>
      <c r="H658" s="57">
        <v>25.2</v>
      </c>
      <c r="I658" s="57">
        <v>23.45</v>
      </c>
      <c r="J658" s="57">
        <v>24.2</v>
      </c>
      <c r="K658" s="57">
        <v>24.35</v>
      </c>
      <c r="L658" s="57">
        <v>24.9</v>
      </c>
      <c r="M658" s="57">
        <v>22.85</v>
      </c>
      <c r="N658" s="57">
        <v>24</v>
      </c>
      <c r="O658" s="57">
        <v>744</v>
      </c>
      <c r="P658" s="57">
        <v>3222</v>
      </c>
      <c r="Q658" s="57">
        <v>53.129800000000003</v>
      </c>
      <c r="R658" s="57">
        <v>54.153300000000002</v>
      </c>
      <c r="S658" s="57">
        <v>50.507599999999996</v>
      </c>
      <c r="T658" s="57">
        <v>52.938099999999999</v>
      </c>
      <c r="U658" s="77">
        <v>0.28222636043865096</v>
      </c>
      <c r="V658" s="24" t="s">
        <v>6052</v>
      </c>
      <c r="W658" s="216" t="s">
        <v>5967</v>
      </c>
      <c r="X658" s="216" t="s">
        <v>5961</v>
      </c>
      <c r="Y658" s="24" t="s">
        <v>5978</v>
      </c>
      <c r="Z658" s="24" t="s">
        <v>5962</v>
      </c>
      <c r="AA658" s="24" t="s">
        <v>5975</v>
      </c>
      <c r="AB658" s="24" t="s">
        <v>5991</v>
      </c>
      <c r="AC658" s="24" t="s">
        <v>5976</v>
      </c>
    </row>
    <row r="659" spans="1:29" s="169" customFormat="1">
      <c r="A659" s="24">
        <v>3167</v>
      </c>
      <c r="B659" s="24" t="s">
        <v>663</v>
      </c>
      <c r="C659" s="57">
        <v>63.6</v>
      </c>
      <c r="D659" s="57">
        <v>71</v>
      </c>
      <c r="E659" s="57">
        <v>60.6</v>
      </c>
      <c r="F659" s="57">
        <v>63</v>
      </c>
      <c r="G659" s="57">
        <v>63.5</v>
      </c>
      <c r="H659" s="57">
        <v>84.7</v>
      </c>
      <c r="I659" s="57">
        <v>61.8</v>
      </c>
      <c r="J659" s="57">
        <v>80.599999999999994</v>
      </c>
      <c r="K659" s="57">
        <v>82.1</v>
      </c>
      <c r="L659" s="57">
        <v>83.7</v>
      </c>
      <c r="M659" s="57">
        <v>64.2</v>
      </c>
      <c r="N659" s="57">
        <v>65.5</v>
      </c>
      <c r="O659" s="57">
        <v>10581</v>
      </c>
      <c r="P659" s="57">
        <v>21169</v>
      </c>
      <c r="Q659" s="57">
        <v>72.008899999999997</v>
      </c>
      <c r="R659" s="57">
        <v>70.693799999999996</v>
      </c>
      <c r="S659" s="57">
        <v>65.917599999999993</v>
      </c>
      <c r="T659" s="57">
        <v>69.101699999999994</v>
      </c>
      <c r="U659" s="77">
        <v>0.61090903364983395</v>
      </c>
      <c r="V659" s="24" t="s">
        <v>6019</v>
      </c>
      <c r="W659" s="216" t="s">
        <v>5960</v>
      </c>
      <c r="X659" s="216" t="s">
        <v>5961</v>
      </c>
      <c r="Y659" s="24" t="s">
        <v>5978</v>
      </c>
      <c r="Z659" s="24" t="s">
        <v>5982</v>
      </c>
      <c r="AA659" s="24" t="s">
        <v>5964</v>
      </c>
      <c r="AB659" s="24" t="s">
        <v>5965</v>
      </c>
      <c r="AC659" s="24" t="s">
        <v>5965</v>
      </c>
    </row>
    <row r="660" spans="1:29" s="169" customFormat="1">
      <c r="A660" s="24">
        <v>3169</v>
      </c>
      <c r="B660" s="24" t="s">
        <v>664</v>
      </c>
      <c r="C660" s="57">
        <v>125</v>
      </c>
      <c r="D660" s="57">
        <v>191.5</v>
      </c>
      <c r="E660" s="57">
        <v>120</v>
      </c>
      <c r="F660" s="57">
        <v>190</v>
      </c>
      <c r="G660" s="57">
        <v>189</v>
      </c>
      <c r="H660" s="57">
        <v>199.5</v>
      </c>
      <c r="I660" s="57">
        <v>156</v>
      </c>
      <c r="J660" s="57">
        <v>161</v>
      </c>
      <c r="K660" s="57">
        <v>164</v>
      </c>
      <c r="L660" s="57">
        <v>186</v>
      </c>
      <c r="M660" s="57">
        <v>125</v>
      </c>
      <c r="N660" s="57">
        <v>137.5</v>
      </c>
      <c r="O660" s="57">
        <v>65874</v>
      </c>
      <c r="P660" s="57">
        <v>87584</v>
      </c>
      <c r="Q660" s="57">
        <v>74.173199999999994</v>
      </c>
      <c r="R660" s="57">
        <v>75.992599999999996</v>
      </c>
      <c r="S660" s="57">
        <v>68.289400000000001</v>
      </c>
      <c r="T660" s="57">
        <v>73.424899999999994</v>
      </c>
      <c r="U660" s="77">
        <v>0.91926227012544148</v>
      </c>
      <c r="V660" s="24" t="s">
        <v>5999</v>
      </c>
      <c r="W660" s="216" t="s">
        <v>5967</v>
      </c>
      <c r="X660" s="216" t="s">
        <v>5961</v>
      </c>
      <c r="Y660" s="24" t="s">
        <v>5982</v>
      </c>
      <c r="Z660" s="24" t="s">
        <v>5964</v>
      </c>
      <c r="AA660" s="24" t="s">
        <v>5964</v>
      </c>
      <c r="AB660" s="24" t="s">
        <v>5986</v>
      </c>
      <c r="AC660" s="24" t="s">
        <v>5990</v>
      </c>
    </row>
    <row r="661" spans="1:29" s="169" customFormat="1">
      <c r="A661" s="24">
        <v>3171</v>
      </c>
      <c r="B661" s="24" t="s">
        <v>665</v>
      </c>
      <c r="C661" s="57">
        <v>23.9</v>
      </c>
      <c r="D661" s="57">
        <v>26</v>
      </c>
      <c r="E661" s="57">
        <v>23.85</v>
      </c>
      <c r="F661" s="57">
        <v>25.75</v>
      </c>
      <c r="G661" s="57">
        <v>25.75</v>
      </c>
      <c r="H661" s="57">
        <v>26.2</v>
      </c>
      <c r="I661" s="57">
        <v>22.5</v>
      </c>
      <c r="J661" s="57">
        <v>22.75</v>
      </c>
      <c r="K661" s="57">
        <v>22.75</v>
      </c>
      <c r="L661" s="57">
        <v>22.95</v>
      </c>
      <c r="M661" s="57">
        <v>20.3</v>
      </c>
      <c r="N661" s="57">
        <v>20.7</v>
      </c>
      <c r="O661" s="57">
        <v>894</v>
      </c>
      <c r="P661" s="57">
        <v>2654</v>
      </c>
      <c r="Q661" s="57">
        <v>54.166600000000003</v>
      </c>
      <c r="R661" s="57">
        <v>63.864600000000003</v>
      </c>
      <c r="S661" s="57">
        <v>37.975900000000003</v>
      </c>
      <c r="T661" s="57">
        <v>55.235100000000003</v>
      </c>
      <c r="U661" s="77">
        <v>0.41170560160763625</v>
      </c>
      <c r="V661" s="24" t="s">
        <v>6041</v>
      </c>
      <c r="W661" s="216" t="s">
        <v>5967</v>
      </c>
      <c r="X661" s="216" t="s">
        <v>5961</v>
      </c>
      <c r="Y661" s="24" t="s">
        <v>5982</v>
      </c>
      <c r="Z661" s="24" t="s">
        <v>5964</v>
      </c>
      <c r="AA661" s="24" t="s">
        <v>5964</v>
      </c>
      <c r="AB661" s="24" t="s">
        <v>5965</v>
      </c>
      <c r="AC661" s="24" t="s">
        <v>5990</v>
      </c>
    </row>
    <row r="662" spans="1:29" s="169" customFormat="1">
      <c r="A662" s="24">
        <v>3176</v>
      </c>
      <c r="B662" s="24" t="s">
        <v>666</v>
      </c>
      <c r="C662" s="57">
        <v>62</v>
      </c>
      <c r="D662" s="57">
        <v>90</v>
      </c>
      <c r="E662" s="57">
        <v>60.6</v>
      </c>
      <c r="F662" s="57">
        <v>65.3</v>
      </c>
      <c r="G662" s="57">
        <v>65.3</v>
      </c>
      <c r="H662" s="57">
        <v>73</v>
      </c>
      <c r="I662" s="57">
        <v>59</v>
      </c>
      <c r="J662" s="57">
        <v>64.2</v>
      </c>
      <c r="K662" s="57">
        <v>65.5</v>
      </c>
      <c r="L662" s="57">
        <v>70.099999999999994</v>
      </c>
      <c r="M662" s="57">
        <v>60.6</v>
      </c>
      <c r="N662" s="57">
        <v>60.9</v>
      </c>
      <c r="O662" s="57">
        <v>17380</v>
      </c>
      <c r="P662" s="57">
        <v>28194</v>
      </c>
      <c r="Q662" s="57">
        <v>41.6068</v>
      </c>
      <c r="R662" s="57">
        <v>38.491</v>
      </c>
      <c r="S662" s="57">
        <v>38.823500000000003</v>
      </c>
      <c r="T662" s="57">
        <v>38.601799999999997</v>
      </c>
      <c r="U662" s="77">
        <v>0.75343059595028106</v>
      </c>
      <c r="V662" s="24" t="s">
        <v>6194</v>
      </c>
      <c r="W662" s="216" t="s">
        <v>5967</v>
      </c>
      <c r="X662" s="216" t="s">
        <v>5971</v>
      </c>
      <c r="Y662" s="24" t="s">
        <v>5969</v>
      </c>
      <c r="Z662" s="24" t="s">
        <v>5978</v>
      </c>
      <c r="AA662" s="24" t="s">
        <v>5964</v>
      </c>
      <c r="AB662" s="24" t="s">
        <v>5970</v>
      </c>
      <c r="AC662" s="24" t="s">
        <v>5979</v>
      </c>
    </row>
    <row r="663" spans="1:29" s="169" customFormat="1">
      <c r="A663" s="24">
        <v>3178</v>
      </c>
      <c r="B663" s="24" t="s">
        <v>2712</v>
      </c>
      <c r="C663" s="57">
        <v>72</v>
      </c>
      <c r="D663" s="57">
        <v>82.7</v>
      </c>
      <c r="E663" s="57">
        <v>65.5</v>
      </c>
      <c r="F663" s="57">
        <v>73.5</v>
      </c>
      <c r="G663" s="57">
        <v>74.7</v>
      </c>
      <c r="H663" s="57">
        <v>88</v>
      </c>
      <c r="I663" s="57">
        <v>72.599999999999994</v>
      </c>
      <c r="J663" s="57">
        <v>76</v>
      </c>
      <c r="K663" s="57">
        <v>75.900000000000006</v>
      </c>
      <c r="L663" s="57">
        <v>77.400000000000006</v>
      </c>
      <c r="M663" s="57">
        <v>60.1</v>
      </c>
      <c r="N663" s="57">
        <v>64.400000000000006</v>
      </c>
      <c r="O663" s="57">
        <v>3014</v>
      </c>
      <c r="P663" s="57">
        <v>24697</v>
      </c>
      <c r="Q663" s="57">
        <v>53.457799999999999</v>
      </c>
      <c r="R663" s="57">
        <v>58.866</v>
      </c>
      <c r="S663" s="57">
        <v>46.153399999999998</v>
      </c>
      <c r="T663" s="57">
        <v>54.628500000000003</v>
      </c>
      <c r="U663" s="77">
        <v>0.14915891718742269</v>
      </c>
      <c r="V663" s="24" t="s">
        <v>6014</v>
      </c>
      <c r="W663" s="216" t="s">
        <v>5967</v>
      </c>
      <c r="X663" s="216" t="s">
        <v>5961</v>
      </c>
      <c r="Y663" s="24" t="s">
        <v>5969</v>
      </c>
      <c r="Z663" s="24" t="s">
        <v>5969</v>
      </c>
      <c r="AA663" s="24" t="s">
        <v>5964</v>
      </c>
      <c r="AB663" s="24" t="s">
        <v>5965</v>
      </c>
      <c r="AC663" s="24" t="s">
        <v>5990</v>
      </c>
    </row>
    <row r="664" spans="1:29" s="169" customFormat="1">
      <c r="A664" s="24">
        <v>3184</v>
      </c>
      <c r="B664" s="24" t="s">
        <v>2714</v>
      </c>
      <c r="C664" s="57">
        <v>12.55</v>
      </c>
      <c r="D664" s="57">
        <v>13.05</v>
      </c>
      <c r="E664" s="57">
        <v>11.45</v>
      </c>
      <c r="F664" s="57">
        <v>11.5</v>
      </c>
      <c r="G664" s="57">
        <v>11.35</v>
      </c>
      <c r="H664" s="57">
        <v>13.85</v>
      </c>
      <c r="I664" s="57">
        <v>10.95</v>
      </c>
      <c r="J664" s="57">
        <v>11.45</v>
      </c>
      <c r="K664" s="57">
        <v>12.6</v>
      </c>
      <c r="L664" s="57">
        <v>12.65</v>
      </c>
      <c r="M664" s="57">
        <v>11</v>
      </c>
      <c r="N664" s="57">
        <v>12</v>
      </c>
      <c r="O664" s="57">
        <v>197</v>
      </c>
      <c r="P664" s="57">
        <v>698</v>
      </c>
      <c r="Q664" s="57">
        <v>10.0611</v>
      </c>
      <c r="R664" s="57">
        <v>12.3522</v>
      </c>
      <c r="S664" s="57">
        <v>11.9948</v>
      </c>
      <c r="T664" s="57">
        <v>12.2331</v>
      </c>
      <c r="U664" s="77">
        <v>0.34495383635784782</v>
      </c>
      <c r="V664" s="24" t="s">
        <v>6279</v>
      </c>
      <c r="W664" s="216" t="s">
        <v>6039</v>
      </c>
      <c r="X664" s="216" t="s">
        <v>6047</v>
      </c>
      <c r="Y664" s="24" t="s">
        <v>5964</v>
      </c>
      <c r="Z664" s="24" t="s">
        <v>5969</v>
      </c>
      <c r="AA664" s="24" t="s">
        <v>5964</v>
      </c>
      <c r="AB664" s="24" t="s">
        <v>5979</v>
      </c>
      <c r="AC664" s="24" t="s">
        <v>5976</v>
      </c>
    </row>
    <row r="665" spans="1:29" s="169" customFormat="1">
      <c r="A665" s="24">
        <v>3188</v>
      </c>
      <c r="B665" s="24" t="s">
        <v>667</v>
      </c>
      <c r="C665" s="57">
        <v>14.4</v>
      </c>
      <c r="D665" s="57">
        <v>15.35</v>
      </c>
      <c r="E665" s="57">
        <v>14</v>
      </c>
      <c r="F665" s="57">
        <v>14.25</v>
      </c>
      <c r="G665" s="57">
        <v>14.4</v>
      </c>
      <c r="H665" s="57">
        <v>15</v>
      </c>
      <c r="I665" s="57">
        <v>14.15</v>
      </c>
      <c r="J665" s="57">
        <v>14.55</v>
      </c>
      <c r="K665" s="57">
        <v>14.55</v>
      </c>
      <c r="L665" s="57">
        <v>14.95</v>
      </c>
      <c r="M665" s="57">
        <v>13.7</v>
      </c>
      <c r="N665" s="57">
        <v>14</v>
      </c>
      <c r="O665" s="57">
        <v>1061</v>
      </c>
      <c r="P665" s="57">
        <v>1385</v>
      </c>
      <c r="Q665" s="57">
        <v>37.834600000000002</v>
      </c>
      <c r="R665" s="57">
        <v>31.718699999999998</v>
      </c>
      <c r="S665" s="57">
        <v>34.966700000000003</v>
      </c>
      <c r="T665" s="57">
        <v>32.801400000000001</v>
      </c>
      <c r="U665" s="77">
        <v>0.93630164460489373</v>
      </c>
      <c r="V665" s="24" t="s">
        <v>6077</v>
      </c>
      <c r="W665" s="216" t="s">
        <v>6020</v>
      </c>
      <c r="X665" s="216" t="s">
        <v>5971</v>
      </c>
      <c r="Y665" s="24" t="s">
        <v>5978</v>
      </c>
      <c r="Z665" s="24" t="s">
        <v>5963</v>
      </c>
      <c r="AA665" s="24" t="s">
        <v>5964</v>
      </c>
      <c r="AB665" s="24" t="s">
        <v>5991</v>
      </c>
      <c r="AC665" s="24" t="s">
        <v>5990</v>
      </c>
    </row>
    <row r="666" spans="1:29" s="169" customFormat="1">
      <c r="A666" s="24">
        <v>3189</v>
      </c>
      <c r="B666" s="24" t="s">
        <v>668</v>
      </c>
      <c r="C666" s="57">
        <v>110</v>
      </c>
      <c r="D666" s="57">
        <v>143</v>
      </c>
      <c r="E666" s="57">
        <v>107.5</v>
      </c>
      <c r="F666" s="57">
        <v>135</v>
      </c>
      <c r="G666" s="57">
        <v>134</v>
      </c>
      <c r="H666" s="57">
        <v>215</v>
      </c>
      <c r="I666" s="57">
        <v>127.5</v>
      </c>
      <c r="J666" s="57">
        <v>184</v>
      </c>
      <c r="K666" s="57">
        <v>187</v>
      </c>
      <c r="L666" s="57">
        <v>193.5</v>
      </c>
      <c r="M666" s="57">
        <v>159</v>
      </c>
      <c r="N666" s="57">
        <v>185</v>
      </c>
      <c r="O666" s="57">
        <v>223537</v>
      </c>
      <c r="P666" s="57">
        <v>495645</v>
      </c>
      <c r="Q666" s="57">
        <v>82.156199999999998</v>
      </c>
      <c r="R666" s="57">
        <v>81.275499999999994</v>
      </c>
      <c r="S666" s="57">
        <v>81.056899999999999</v>
      </c>
      <c r="T666" s="57">
        <v>81.202600000000004</v>
      </c>
      <c r="U666" s="77">
        <v>0.55122494706672909</v>
      </c>
      <c r="V666" s="24" t="s">
        <v>6280</v>
      </c>
      <c r="W666" s="216" t="s">
        <v>5988</v>
      </c>
      <c r="X666" s="216" t="s">
        <v>6012</v>
      </c>
      <c r="Y666" s="24" t="s">
        <v>5982</v>
      </c>
      <c r="Z666" s="24" t="s">
        <v>5982</v>
      </c>
      <c r="AA666" s="24" t="s">
        <v>5994</v>
      </c>
      <c r="AB666" s="24" t="s">
        <v>5990</v>
      </c>
      <c r="AC666" s="24" t="s">
        <v>6033</v>
      </c>
    </row>
    <row r="667" spans="1:29" s="169" customFormat="1">
      <c r="A667" s="24">
        <v>3202</v>
      </c>
      <c r="B667" s="24" t="s">
        <v>670</v>
      </c>
      <c r="C667" s="57">
        <v>14.3</v>
      </c>
      <c r="D667" s="57">
        <v>16.149999999999999</v>
      </c>
      <c r="E667" s="57">
        <v>13.5</v>
      </c>
      <c r="F667" s="57">
        <v>14.2</v>
      </c>
      <c r="G667" s="57">
        <v>14.2</v>
      </c>
      <c r="H667" s="57">
        <v>16.149999999999999</v>
      </c>
      <c r="I667" s="57">
        <v>13</v>
      </c>
      <c r="J667" s="57">
        <v>14.3</v>
      </c>
      <c r="K667" s="57">
        <v>14.45</v>
      </c>
      <c r="L667" s="57">
        <v>14.95</v>
      </c>
      <c r="M667" s="57">
        <v>12.15</v>
      </c>
      <c r="N667" s="57">
        <v>12.8</v>
      </c>
      <c r="O667" s="57">
        <v>12885</v>
      </c>
      <c r="P667" s="57">
        <v>35320</v>
      </c>
      <c r="Q667" s="57">
        <v>19.380600000000001</v>
      </c>
      <c r="R667" s="57">
        <v>23.602699999999999</v>
      </c>
      <c r="S667" s="57">
        <v>16.777100000000001</v>
      </c>
      <c r="T667" s="57">
        <v>21.327500000000001</v>
      </c>
      <c r="U667" s="77">
        <v>0.44587580218950551</v>
      </c>
      <c r="V667" s="24" t="s">
        <v>6118</v>
      </c>
      <c r="W667" s="216" t="s">
        <v>5967</v>
      </c>
      <c r="X667" s="216" t="s">
        <v>6007</v>
      </c>
      <c r="Y667" s="24" t="s">
        <v>5978</v>
      </c>
      <c r="Z667" s="24" t="s">
        <v>5969</v>
      </c>
      <c r="AA667" s="24" t="s">
        <v>5964</v>
      </c>
      <c r="AB667" s="24" t="s">
        <v>5990</v>
      </c>
      <c r="AC667" s="24" t="s">
        <v>5990</v>
      </c>
    </row>
    <row r="668" spans="1:29" s="169" customFormat="1">
      <c r="A668" s="24">
        <v>3205</v>
      </c>
      <c r="B668" s="24" t="s">
        <v>671</v>
      </c>
      <c r="C668" s="57">
        <v>28.4</v>
      </c>
      <c r="D668" s="57">
        <v>30</v>
      </c>
      <c r="E668" s="57">
        <v>27.45</v>
      </c>
      <c r="F668" s="57">
        <v>27.9</v>
      </c>
      <c r="G668" s="57">
        <v>28.4</v>
      </c>
      <c r="H668" s="57">
        <v>29.6</v>
      </c>
      <c r="I668" s="57">
        <v>27</v>
      </c>
      <c r="J668" s="57">
        <v>27.15</v>
      </c>
      <c r="K668" s="57">
        <v>27.25</v>
      </c>
      <c r="L668" s="57">
        <v>28.4</v>
      </c>
      <c r="M668" s="57">
        <v>26.9</v>
      </c>
      <c r="N668" s="57">
        <v>27.1</v>
      </c>
      <c r="O668" s="57">
        <v>1179</v>
      </c>
      <c r="P668" s="57">
        <v>2090</v>
      </c>
      <c r="Q668" s="57">
        <v>5.9123000000000001</v>
      </c>
      <c r="R668" s="57">
        <v>11.0791</v>
      </c>
      <c r="S668" s="57">
        <v>4.5617000000000001</v>
      </c>
      <c r="T668" s="57">
        <v>8.9065999999999992</v>
      </c>
      <c r="U668" s="77">
        <v>0.68947368421052635</v>
      </c>
      <c r="V668" s="24" t="s">
        <v>6146</v>
      </c>
      <c r="W668" s="216" t="s">
        <v>5967</v>
      </c>
      <c r="X668" s="216" t="s">
        <v>6047</v>
      </c>
      <c r="Y668" s="24" t="s">
        <v>6000</v>
      </c>
      <c r="Z668" s="24" t="s">
        <v>5964</v>
      </c>
      <c r="AA668" s="24" t="s">
        <v>5978</v>
      </c>
      <c r="AB668" s="24" t="s">
        <v>6033</v>
      </c>
      <c r="AC668" s="24" t="s">
        <v>5965</v>
      </c>
    </row>
    <row r="669" spans="1:29" s="169" customFormat="1">
      <c r="A669" s="24">
        <v>3206</v>
      </c>
      <c r="B669" s="24" t="s">
        <v>9</v>
      </c>
      <c r="C669" s="57">
        <v>33.35</v>
      </c>
      <c r="D669" s="57">
        <v>33.9</v>
      </c>
      <c r="E669" s="57">
        <v>32.15</v>
      </c>
      <c r="F669" s="57">
        <v>33.200000000000003</v>
      </c>
      <c r="G669" s="57">
        <v>33.15</v>
      </c>
      <c r="H669" s="57">
        <v>35.200000000000003</v>
      </c>
      <c r="I669" s="57">
        <v>32.950000000000003</v>
      </c>
      <c r="J669" s="57">
        <v>33.6</v>
      </c>
      <c r="K669" s="57">
        <v>34</v>
      </c>
      <c r="L669" s="57">
        <v>35.1</v>
      </c>
      <c r="M669" s="57">
        <v>31.3</v>
      </c>
      <c r="N669" s="57">
        <v>32.299999999999997</v>
      </c>
      <c r="O669" s="57">
        <v>1096</v>
      </c>
      <c r="P669" s="57">
        <v>2074</v>
      </c>
      <c r="Q669" s="57">
        <v>32.091799999999999</v>
      </c>
      <c r="R669" s="57">
        <v>41.858499999999999</v>
      </c>
      <c r="S669" s="57">
        <v>27.2441</v>
      </c>
      <c r="T669" s="57">
        <v>36.987000000000002</v>
      </c>
      <c r="U669" s="77">
        <v>0.64588021000750029</v>
      </c>
      <c r="V669" s="24" t="s">
        <v>5997</v>
      </c>
      <c r="W669" s="216" t="s">
        <v>5967</v>
      </c>
      <c r="X669" s="216" t="s">
        <v>5971</v>
      </c>
      <c r="Y669" s="24" t="s">
        <v>5994</v>
      </c>
      <c r="Z669" s="24" t="s">
        <v>5963</v>
      </c>
      <c r="AA669" s="24" t="s">
        <v>5964</v>
      </c>
      <c r="AB669" s="24" t="s">
        <v>5991</v>
      </c>
      <c r="AC669" s="24" t="s">
        <v>5991</v>
      </c>
    </row>
    <row r="670" spans="1:29" s="169" customFormat="1">
      <c r="A670" s="24">
        <v>3207</v>
      </c>
      <c r="B670" s="24" t="s">
        <v>672</v>
      </c>
      <c r="C670" s="57">
        <v>10.7</v>
      </c>
      <c r="D670" s="57">
        <v>11.6</v>
      </c>
      <c r="E670" s="57">
        <v>10</v>
      </c>
      <c r="F670" s="57">
        <v>10.65</v>
      </c>
      <c r="G670" s="57">
        <v>10.5</v>
      </c>
      <c r="H670" s="57">
        <v>13.9</v>
      </c>
      <c r="I670" s="57">
        <v>10.15</v>
      </c>
      <c r="J670" s="57">
        <v>13.75</v>
      </c>
      <c r="K670" s="57">
        <v>13.75</v>
      </c>
      <c r="L670" s="57">
        <v>13.75</v>
      </c>
      <c r="M670" s="57">
        <v>11.05</v>
      </c>
      <c r="N670" s="57">
        <v>13</v>
      </c>
      <c r="O670" s="57">
        <v>2697</v>
      </c>
      <c r="P670" s="57">
        <v>1749</v>
      </c>
      <c r="Q670" s="57">
        <v>55.106099999999998</v>
      </c>
      <c r="R670" s="57">
        <v>47.948399999999999</v>
      </c>
      <c r="S670" s="57">
        <v>59.529400000000003</v>
      </c>
      <c r="T670" s="57">
        <v>51.808799999999998</v>
      </c>
      <c r="U670" s="77">
        <v>1.8846960167714886</v>
      </c>
      <c r="V670" s="24" t="s">
        <v>6059</v>
      </c>
      <c r="W670" s="216" t="s">
        <v>6009</v>
      </c>
      <c r="X670" s="216" t="s">
        <v>5961</v>
      </c>
      <c r="Y670" s="24" t="s">
        <v>5978</v>
      </c>
      <c r="Z670" s="24" t="s">
        <v>5982</v>
      </c>
      <c r="AA670" s="24" t="s">
        <v>6060</v>
      </c>
      <c r="AB670" s="24" t="s">
        <v>5979</v>
      </c>
      <c r="AC670" s="24" t="s">
        <v>5996</v>
      </c>
    </row>
    <row r="671" spans="1:29" s="169" customFormat="1">
      <c r="A671" s="24">
        <v>3209</v>
      </c>
      <c r="B671" s="24" t="s">
        <v>673</v>
      </c>
      <c r="C671" s="57">
        <v>28.35</v>
      </c>
      <c r="D671" s="57">
        <v>29.15</v>
      </c>
      <c r="E671" s="57">
        <v>27.95</v>
      </c>
      <c r="F671" s="57">
        <v>29</v>
      </c>
      <c r="G671" s="57">
        <v>29.25</v>
      </c>
      <c r="H671" s="57">
        <v>32.5</v>
      </c>
      <c r="I671" s="57">
        <v>28.95</v>
      </c>
      <c r="J671" s="57">
        <v>30.6</v>
      </c>
      <c r="K671" s="57">
        <v>30.65</v>
      </c>
      <c r="L671" s="57">
        <v>32.15</v>
      </c>
      <c r="M671" s="57">
        <v>28.85</v>
      </c>
      <c r="N671" s="57">
        <v>30.4</v>
      </c>
      <c r="O671" s="57">
        <v>18149</v>
      </c>
      <c r="P671" s="57">
        <v>49193</v>
      </c>
      <c r="Q671" s="57">
        <v>87.430300000000003</v>
      </c>
      <c r="R671" s="57">
        <v>85.721199999999996</v>
      </c>
      <c r="S671" s="57">
        <v>85.047399999999996</v>
      </c>
      <c r="T671" s="57">
        <v>85.496600000000001</v>
      </c>
      <c r="U671" s="77">
        <v>0.45092007218732572</v>
      </c>
      <c r="V671" s="24" t="s">
        <v>6281</v>
      </c>
      <c r="W671" s="216" t="s">
        <v>5988</v>
      </c>
      <c r="X671" s="216" t="s">
        <v>6012</v>
      </c>
      <c r="Y671" s="24" t="s">
        <v>6016</v>
      </c>
      <c r="Z671" s="24" t="s">
        <v>5982</v>
      </c>
      <c r="AA671" s="24" t="s">
        <v>6073</v>
      </c>
      <c r="AB671" s="24" t="s">
        <v>5970</v>
      </c>
      <c r="AC671" s="24" t="s">
        <v>5970</v>
      </c>
    </row>
    <row r="672" spans="1:29" s="169" customFormat="1">
      <c r="A672" s="24">
        <v>3211</v>
      </c>
      <c r="B672" s="24" t="s">
        <v>674</v>
      </c>
      <c r="C672" s="57">
        <v>109.5</v>
      </c>
      <c r="D672" s="57">
        <v>114.5</v>
      </c>
      <c r="E672" s="57">
        <v>103.5</v>
      </c>
      <c r="F672" s="57">
        <v>111.5</v>
      </c>
      <c r="G672" s="57">
        <v>111</v>
      </c>
      <c r="H672" s="57">
        <v>121</v>
      </c>
      <c r="I672" s="57">
        <v>99.3</v>
      </c>
      <c r="J672" s="57">
        <v>101.5</v>
      </c>
      <c r="K672" s="57">
        <v>101.5</v>
      </c>
      <c r="L672" s="57">
        <v>102</v>
      </c>
      <c r="M672" s="57">
        <v>89</v>
      </c>
      <c r="N672" s="57">
        <v>90.8</v>
      </c>
      <c r="O672" s="57">
        <v>12328</v>
      </c>
      <c r="P672" s="57">
        <v>33672</v>
      </c>
      <c r="Q672" s="57">
        <v>55.288400000000003</v>
      </c>
      <c r="R672" s="57">
        <v>66.145799999999994</v>
      </c>
      <c r="S672" s="57">
        <v>41.900500000000001</v>
      </c>
      <c r="T672" s="57">
        <v>58.064100000000003</v>
      </c>
      <c r="U672" s="77">
        <v>0.4474802671523983</v>
      </c>
      <c r="V672" s="24" t="s">
        <v>6002</v>
      </c>
      <c r="W672" s="216" t="s">
        <v>5967</v>
      </c>
      <c r="X672" s="216" t="s">
        <v>5961</v>
      </c>
      <c r="Y672" s="24" t="s">
        <v>6075</v>
      </c>
      <c r="Z672" s="24" t="s">
        <v>5964</v>
      </c>
      <c r="AA672" s="24" t="s">
        <v>5964</v>
      </c>
      <c r="AB672" s="24" t="s">
        <v>5979</v>
      </c>
      <c r="AC672" s="24" t="s">
        <v>5965</v>
      </c>
    </row>
    <row r="673" spans="1:29" s="169" customFormat="1">
      <c r="A673" s="24">
        <v>3213</v>
      </c>
      <c r="B673" s="24" t="s">
        <v>675</v>
      </c>
      <c r="C673" s="57">
        <v>58.5</v>
      </c>
      <c r="D673" s="57">
        <v>63.4</v>
      </c>
      <c r="E673" s="57">
        <v>58.4</v>
      </c>
      <c r="F673" s="57">
        <v>61.4</v>
      </c>
      <c r="G673" s="57">
        <v>61.8</v>
      </c>
      <c r="H673" s="57">
        <v>66</v>
      </c>
      <c r="I673" s="57">
        <v>59.5</v>
      </c>
      <c r="J673" s="57">
        <v>62.8</v>
      </c>
      <c r="K673" s="57">
        <v>58.6</v>
      </c>
      <c r="L673" s="57">
        <v>64.099999999999994</v>
      </c>
      <c r="M673" s="57">
        <v>56.8</v>
      </c>
      <c r="N673" s="57">
        <v>60.5</v>
      </c>
      <c r="O673" s="57">
        <v>8149</v>
      </c>
      <c r="P673" s="57">
        <v>26031</v>
      </c>
      <c r="Q673" s="57">
        <v>87.231999999999999</v>
      </c>
      <c r="R673" s="57">
        <v>86.483800000000002</v>
      </c>
      <c r="S673" s="57">
        <v>81.331000000000003</v>
      </c>
      <c r="T673" s="57">
        <v>84.766199999999998</v>
      </c>
      <c r="U673" s="77">
        <v>0.38261645303249542</v>
      </c>
      <c r="V673" s="24" t="s">
        <v>6282</v>
      </c>
      <c r="W673" s="216" t="s">
        <v>5988</v>
      </c>
      <c r="X673" s="216" t="s">
        <v>6012</v>
      </c>
      <c r="Y673" s="24" t="s">
        <v>5982</v>
      </c>
      <c r="Z673" s="24" t="s">
        <v>6022</v>
      </c>
      <c r="AA673" s="24" t="s">
        <v>6010</v>
      </c>
      <c r="AB673" s="24" t="s">
        <v>5970</v>
      </c>
      <c r="AC673" s="24" t="s">
        <v>5990</v>
      </c>
    </row>
    <row r="674" spans="1:29" s="169" customFormat="1">
      <c r="A674" s="24">
        <v>3217</v>
      </c>
      <c r="B674" s="24" t="s">
        <v>676</v>
      </c>
      <c r="C674" s="57">
        <v>103.5</v>
      </c>
      <c r="D674" s="57">
        <v>118</v>
      </c>
      <c r="E674" s="57">
        <v>100</v>
      </c>
      <c r="F674" s="57">
        <v>110</v>
      </c>
      <c r="G674" s="57">
        <v>111</v>
      </c>
      <c r="H674" s="57">
        <v>112.5</v>
      </c>
      <c r="I674" s="57">
        <v>103</v>
      </c>
      <c r="J674" s="57">
        <v>105</v>
      </c>
      <c r="K674" s="57">
        <v>106</v>
      </c>
      <c r="L674" s="57">
        <v>112</v>
      </c>
      <c r="M674" s="57">
        <v>90.5</v>
      </c>
      <c r="N674" s="57">
        <v>93.2</v>
      </c>
      <c r="O674" s="57">
        <v>7548</v>
      </c>
      <c r="P674" s="57">
        <v>15410</v>
      </c>
      <c r="Q674" s="57">
        <v>43.6511</v>
      </c>
      <c r="R674" s="57">
        <v>51.139400000000002</v>
      </c>
      <c r="S674" s="57">
        <v>33.506900000000002</v>
      </c>
      <c r="T674" s="57">
        <v>45.261899999999997</v>
      </c>
      <c r="U674" s="77">
        <v>0.59865887951546604</v>
      </c>
      <c r="V674" s="24" t="s">
        <v>6102</v>
      </c>
      <c r="W674" s="216" t="s">
        <v>5967</v>
      </c>
      <c r="X674" s="216" t="s">
        <v>5971</v>
      </c>
      <c r="Y674" s="24" t="s">
        <v>5982</v>
      </c>
      <c r="Z674" s="24" t="s">
        <v>5964</v>
      </c>
      <c r="AA674" s="24" t="s">
        <v>5964</v>
      </c>
      <c r="AB674" s="24" t="s">
        <v>5991</v>
      </c>
      <c r="AC674" s="24" t="s">
        <v>5965</v>
      </c>
    </row>
    <row r="675" spans="1:29" s="169" customFormat="1">
      <c r="A675" s="24">
        <v>3218</v>
      </c>
      <c r="B675" s="24" t="s">
        <v>677</v>
      </c>
      <c r="C675" s="57">
        <v>308</v>
      </c>
      <c r="D675" s="57">
        <v>450</v>
      </c>
      <c r="E675" s="57">
        <v>305</v>
      </c>
      <c r="F675" s="57">
        <v>345</v>
      </c>
      <c r="G675" s="57">
        <v>347</v>
      </c>
      <c r="H675" s="57">
        <v>385</v>
      </c>
      <c r="I675" s="57">
        <v>300</v>
      </c>
      <c r="J675" s="57">
        <v>357.5</v>
      </c>
      <c r="K675" s="57">
        <v>361.5</v>
      </c>
      <c r="L675" s="57">
        <v>367</v>
      </c>
      <c r="M675" s="57">
        <v>295</v>
      </c>
      <c r="N675" s="57">
        <v>303</v>
      </c>
      <c r="O675" s="57">
        <v>7222</v>
      </c>
      <c r="P675" s="57">
        <v>25664</v>
      </c>
      <c r="Q675" s="57">
        <v>65.027100000000004</v>
      </c>
      <c r="R675" s="57">
        <v>70.079099999999997</v>
      </c>
      <c r="S675" s="57">
        <v>55.744599999999998</v>
      </c>
      <c r="T675" s="57">
        <v>65.300899999999999</v>
      </c>
      <c r="U675" s="77">
        <v>0.34394049598226656</v>
      </c>
      <c r="V675" s="24" t="s">
        <v>5959</v>
      </c>
      <c r="W675" s="216" t="s">
        <v>5967</v>
      </c>
      <c r="X675" s="216" t="s">
        <v>5961</v>
      </c>
      <c r="Y675" s="24" t="s">
        <v>5963</v>
      </c>
      <c r="Z675" s="24" t="s">
        <v>5972</v>
      </c>
      <c r="AA675" s="24" t="s">
        <v>5964</v>
      </c>
      <c r="AB675" s="24" t="s">
        <v>5965</v>
      </c>
      <c r="AC675" s="24" t="s">
        <v>5965</v>
      </c>
    </row>
    <row r="676" spans="1:29" s="169" customFormat="1">
      <c r="A676" s="24">
        <v>3219</v>
      </c>
      <c r="B676" s="24" t="s">
        <v>5842</v>
      </c>
      <c r="C676" s="57">
        <v>111.5</v>
      </c>
      <c r="D676" s="57">
        <v>118.5</v>
      </c>
      <c r="E676" s="57">
        <v>101</v>
      </c>
      <c r="F676" s="57">
        <v>105.5</v>
      </c>
      <c r="G676" s="57">
        <v>111.5</v>
      </c>
      <c r="H676" s="57">
        <v>191</v>
      </c>
      <c r="I676" s="57">
        <v>103</v>
      </c>
      <c r="J676" s="57">
        <v>159</v>
      </c>
      <c r="K676" s="57">
        <v>163</v>
      </c>
      <c r="L676" s="57">
        <v>202.5</v>
      </c>
      <c r="M676" s="57">
        <v>131.5</v>
      </c>
      <c r="N676" s="57">
        <v>140</v>
      </c>
      <c r="O676" s="57">
        <v>6119</v>
      </c>
      <c r="P676" s="57">
        <v>5127</v>
      </c>
      <c r="Q676" s="57"/>
      <c r="R676" s="57"/>
      <c r="S676" s="57"/>
      <c r="T676" s="57"/>
      <c r="U676" s="77">
        <v>1.4587044622152874</v>
      </c>
      <c r="V676" s="24" t="s">
        <v>6149</v>
      </c>
      <c r="W676" s="216" t="s">
        <v>5993</v>
      </c>
      <c r="X676" s="216" t="s">
        <v>5993</v>
      </c>
      <c r="Y676" s="24" t="s">
        <v>5964</v>
      </c>
      <c r="Z676" s="24" t="s">
        <v>5982</v>
      </c>
      <c r="AA676" s="24" t="s">
        <v>6000</v>
      </c>
      <c r="AB676" s="24" t="s">
        <v>5976</v>
      </c>
      <c r="AC676" s="24" t="s">
        <v>5965</v>
      </c>
    </row>
    <row r="677" spans="1:29" s="169" customFormat="1">
      <c r="A677" s="24">
        <v>3221</v>
      </c>
      <c r="B677" s="24" t="s">
        <v>679</v>
      </c>
      <c r="C677" s="57">
        <v>22.25</v>
      </c>
      <c r="D677" s="57">
        <v>27.15</v>
      </c>
      <c r="E677" s="57">
        <v>21</v>
      </c>
      <c r="F677" s="57">
        <v>25.2</v>
      </c>
      <c r="G677" s="57">
        <v>25.3</v>
      </c>
      <c r="H677" s="57">
        <v>38</v>
      </c>
      <c r="I677" s="57">
        <v>24.2</v>
      </c>
      <c r="J677" s="57">
        <v>36.049999999999997</v>
      </c>
      <c r="K677" s="57">
        <v>36</v>
      </c>
      <c r="L677" s="57">
        <v>36.65</v>
      </c>
      <c r="M677" s="57">
        <v>28.05</v>
      </c>
      <c r="N677" s="57">
        <v>30.55</v>
      </c>
      <c r="O677" s="57">
        <v>115108</v>
      </c>
      <c r="P677" s="57">
        <v>162825</v>
      </c>
      <c r="Q677" s="57">
        <v>65.746600000000001</v>
      </c>
      <c r="R677" s="57">
        <v>55.451999999999998</v>
      </c>
      <c r="S677" s="57">
        <v>64.9011</v>
      </c>
      <c r="T677" s="57">
        <v>58.601700000000001</v>
      </c>
      <c r="U677" s="77">
        <v>0.86404148967023209</v>
      </c>
      <c r="V677" s="24" t="s">
        <v>6137</v>
      </c>
      <c r="W677" s="216" t="s">
        <v>6020</v>
      </c>
      <c r="X677" s="216" t="s">
        <v>5961</v>
      </c>
      <c r="Y677" s="24" t="s">
        <v>5982</v>
      </c>
      <c r="Z677" s="24" t="s">
        <v>5982</v>
      </c>
      <c r="AA677" s="24" t="s">
        <v>5964</v>
      </c>
      <c r="AB677" s="24" t="s">
        <v>5965</v>
      </c>
      <c r="AC677" s="24" t="s">
        <v>5991</v>
      </c>
    </row>
    <row r="678" spans="1:29" s="169" customFormat="1">
      <c r="A678" s="24">
        <v>3224</v>
      </c>
      <c r="B678" s="24" t="s">
        <v>680</v>
      </c>
      <c r="C678" s="57">
        <v>42.7</v>
      </c>
      <c r="D678" s="57">
        <v>42.9</v>
      </c>
      <c r="E678" s="57">
        <v>39.700000000000003</v>
      </c>
      <c r="F678" s="57">
        <v>40</v>
      </c>
      <c r="G678" s="57">
        <v>40.15</v>
      </c>
      <c r="H678" s="57">
        <v>43.4</v>
      </c>
      <c r="I678" s="57">
        <v>39.5</v>
      </c>
      <c r="J678" s="57">
        <v>42.9</v>
      </c>
      <c r="K678" s="57">
        <v>43</v>
      </c>
      <c r="L678" s="57">
        <v>47.7</v>
      </c>
      <c r="M678" s="57">
        <v>43</v>
      </c>
      <c r="N678" s="57">
        <v>43.6</v>
      </c>
      <c r="O678" s="57">
        <v>3451</v>
      </c>
      <c r="P678" s="57">
        <v>1432</v>
      </c>
      <c r="Q678" s="57">
        <v>17.630099999999999</v>
      </c>
      <c r="R678" s="57">
        <v>20.616700000000002</v>
      </c>
      <c r="S678" s="57">
        <v>23.847799999999999</v>
      </c>
      <c r="T678" s="57">
        <v>21.6938</v>
      </c>
      <c r="U678" s="77">
        <v>2.9454531346989445</v>
      </c>
      <c r="V678" s="24" t="s">
        <v>6283</v>
      </c>
      <c r="W678" s="216" t="s">
        <v>5981</v>
      </c>
      <c r="X678" s="216" t="s">
        <v>6007</v>
      </c>
      <c r="Y678" s="24" t="s">
        <v>5964</v>
      </c>
      <c r="Z678" s="24" t="s">
        <v>5982</v>
      </c>
      <c r="AA678" s="24" t="s">
        <v>6227</v>
      </c>
      <c r="AB678" s="24" t="s">
        <v>6084</v>
      </c>
      <c r="AC678" s="24" t="s">
        <v>5979</v>
      </c>
    </row>
    <row r="679" spans="1:29" s="169" customFormat="1">
      <c r="A679" s="24">
        <v>3226</v>
      </c>
      <c r="B679" s="24" t="s">
        <v>681</v>
      </c>
      <c r="C679" s="57">
        <v>69.400000000000006</v>
      </c>
      <c r="D679" s="57">
        <v>69.400000000000006</v>
      </c>
      <c r="E679" s="57">
        <v>67.099999999999994</v>
      </c>
      <c r="F679" s="57">
        <v>67.400000000000006</v>
      </c>
      <c r="G679" s="57">
        <v>68.7</v>
      </c>
      <c r="H679" s="57">
        <v>71.5</v>
      </c>
      <c r="I679" s="57">
        <v>67.2</v>
      </c>
      <c r="J679" s="57">
        <v>67.599999999999994</v>
      </c>
      <c r="K679" s="57">
        <v>68.2</v>
      </c>
      <c r="L679" s="57">
        <v>70</v>
      </c>
      <c r="M679" s="57">
        <v>65.900000000000006</v>
      </c>
      <c r="N679" s="57">
        <v>66.599999999999994</v>
      </c>
      <c r="O679" s="57">
        <v>198</v>
      </c>
      <c r="P679" s="57">
        <v>959</v>
      </c>
      <c r="Q679" s="57">
        <v>50.082500000000003</v>
      </c>
      <c r="R679" s="57">
        <v>59.242899999999999</v>
      </c>
      <c r="S679" s="57">
        <v>42.737900000000003</v>
      </c>
      <c r="T679" s="57">
        <v>53.741199999999999</v>
      </c>
      <c r="U679" s="77">
        <v>0.25234619395203334</v>
      </c>
      <c r="V679" s="24" t="s">
        <v>6117</v>
      </c>
      <c r="W679" s="216" t="s">
        <v>5967</v>
      </c>
      <c r="X679" s="216" t="s">
        <v>5961</v>
      </c>
      <c r="Y679" s="24" t="s">
        <v>6209</v>
      </c>
      <c r="Z679" s="24" t="s">
        <v>6000</v>
      </c>
      <c r="AA679" s="24" t="s">
        <v>5962</v>
      </c>
      <c r="AB679" s="24" t="s">
        <v>5986</v>
      </c>
      <c r="AC679" s="24" t="s">
        <v>5990</v>
      </c>
    </row>
    <row r="680" spans="1:29" s="169" customFormat="1">
      <c r="A680" s="24">
        <v>3227</v>
      </c>
      <c r="B680" s="24" t="s">
        <v>682</v>
      </c>
      <c r="C680" s="57">
        <v>186</v>
      </c>
      <c r="D680" s="57">
        <v>202.5</v>
      </c>
      <c r="E680" s="57">
        <v>183</v>
      </c>
      <c r="F680" s="57">
        <v>196.5</v>
      </c>
      <c r="G680" s="57">
        <v>199</v>
      </c>
      <c r="H680" s="57">
        <v>220.5</v>
      </c>
      <c r="I680" s="57">
        <v>189</v>
      </c>
      <c r="J680" s="57">
        <v>194.5</v>
      </c>
      <c r="K680" s="57">
        <v>196</v>
      </c>
      <c r="L680" s="57">
        <v>198</v>
      </c>
      <c r="M680" s="57">
        <v>149.5</v>
      </c>
      <c r="N680" s="57">
        <v>155</v>
      </c>
      <c r="O680" s="57">
        <v>67056</v>
      </c>
      <c r="P680" s="57">
        <v>169114</v>
      </c>
      <c r="Q680" s="57">
        <v>56.378</v>
      </c>
      <c r="R680" s="57">
        <v>53.044600000000003</v>
      </c>
      <c r="S680" s="57">
        <v>40.167499999999997</v>
      </c>
      <c r="T680" s="57">
        <v>48.752200000000002</v>
      </c>
      <c r="U680" s="77">
        <v>0.4846277264645939</v>
      </c>
      <c r="V680" s="24" t="s">
        <v>6002</v>
      </c>
      <c r="W680" s="216" t="s">
        <v>5960</v>
      </c>
      <c r="X680" s="216" t="s">
        <v>5971</v>
      </c>
      <c r="Y680" s="24" t="s">
        <v>5982</v>
      </c>
      <c r="Z680" s="24" t="s">
        <v>5978</v>
      </c>
      <c r="AA680" s="24" t="s">
        <v>5964</v>
      </c>
      <c r="AB680" s="24" t="s">
        <v>5979</v>
      </c>
      <c r="AC680" s="24" t="s">
        <v>5965</v>
      </c>
    </row>
    <row r="681" spans="1:29" s="169" customFormat="1">
      <c r="A681" s="24">
        <v>3228</v>
      </c>
      <c r="B681" s="24" t="s">
        <v>683</v>
      </c>
      <c r="C681" s="57">
        <v>325.5</v>
      </c>
      <c r="D681" s="57">
        <v>433</v>
      </c>
      <c r="E681" s="57">
        <v>289</v>
      </c>
      <c r="F681" s="57">
        <v>372</v>
      </c>
      <c r="G681" s="57">
        <v>373</v>
      </c>
      <c r="H681" s="57">
        <v>479</v>
      </c>
      <c r="I681" s="57">
        <v>312</v>
      </c>
      <c r="J681" s="57">
        <v>419</v>
      </c>
      <c r="K681" s="57">
        <v>410</v>
      </c>
      <c r="L681" s="57">
        <v>484.5</v>
      </c>
      <c r="M681" s="57">
        <v>344.5</v>
      </c>
      <c r="N681" s="57">
        <v>410</v>
      </c>
      <c r="O681" s="57">
        <v>55900</v>
      </c>
      <c r="P681" s="57">
        <v>47583</v>
      </c>
      <c r="Q681" s="57">
        <v>61.461399999999998</v>
      </c>
      <c r="R681" s="57">
        <v>67.712000000000003</v>
      </c>
      <c r="S681" s="57">
        <v>59.5488</v>
      </c>
      <c r="T681" s="57">
        <v>64.990899999999996</v>
      </c>
      <c r="U681" s="77">
        <v>1.4358536078478075</v>
      </c>
      <c r="V681" s="24" t="s">
        <v>6284</v>
      </c>
      <c r="W681" s="216" t="s">
        <v>5967</v>
      </c>
      <c r="X681" s="216" t="s">
        <v>5961</v>
      </c>
      <c r="Y681" s="24" t="s">
        <v>5982</v>
      </c>
      <c r="Z681" s="24" t="s">
        <v>6022</v>
      </c>
      <c r="AA681" s="24" t="s">
        <v>5985</v>
      </c>
      <c r="AB681" s="24" t="s">
        <v>5970</v>
      </c>
      <c r="AC681" s="24" t="s">
        <v>5970</v>
      </c>
    </row>
    <row r="682" spans="1:29" s="169" customFormat="1">
      <c r="A682" s="24">
        <v>3229</v>
      </c>
      <c r="B682" s="24" t="s">
        <v>684</v>
      </c>
      <c r="C682" s="57">
        <v>6.17</v>
      </c>
      <c r="D682" s="57">
        <v>6.6</v>
      </c>
      <c r="E682" s="57">
        <v>5.9</v>
      </c>
      <c r="F682" s="57">
        <v>6.21</v>
      </c>
      <c r="G682" s="57">
        <v>6.08</v>
      </c>
      <c r="H682" s="57">
        <v>7.2</v>
      </c>
      <c r="I682" s="57">
        <v>6.08</v>
      </c>
      <c r="J682" s="57">
        <v>6.59</v>
      </c>
      <c r="K682" s="57">
        <v>6.72</v>
      </c>
      <c r="L682" s="57">
        <v>6.8</v>
      </c>
      <c r="M682" s="57">
        <v>5.9</v>
      </c>
      <c r="N682" s="57">
        <v>6.76</v>
      </c>
      <c r="O682" s="57">
        <v>760</v>
      </c>
      <c r="P682" s="57">
        <v>1548</v>
      </c>
      <c r="Q682" s="57">
        <v>29.552099999999999</v>
      </c>
      <c r="R682" s="57">
        <v>24.6785</v>
      </c>
      <c r="S682" s="57">
        <v>34.86</v>
      </c>
      <c r="T682" s="57">
        <v>28.072299999999998</v>
      </c>
      <c r="U682" s="77">
        <v>0.60005742176284815</v>
      </c>
      <c r="V682" s="24" t="s">
        <v>6179</v>
      </c>
      <c r="W682" s="216" t="s">
        <v>6009</v>
      </c>
      <c r="X682" s="216" t="s">
        <v>5971</v>
      </c>
      <c r="Y682" s="24" t="s">
        <v>5969</v>
      </c>
      <c r="Z682" s="24" t="s">
        <v>6013</v>
      </c>
      <c r="AA682" s="24" t="s">
        <v>5972</v>
      </c>
      <c r="AB682" s="24" t="s">
        <v>5979</v>
      </c>
      <c r="AC682" s="24" t="s">
        <v>6084</v>
      </c>
    </row>
    <row r="683" spans="1:29" s="169" customFormat="1">
      <c r="A683" s="24">
        <v>3230</v>
      </c>
      <c r="B683" s="24" t="s">
        <v>685</v>
      </c>
      <c r="C683" s="57">
        <v>15.8</v>
      </c>
      <c r="D683" s="57">
        <v>18.25</v>
      </c>
      <c r="E683" s="57">
        <v>15.55</v>
      </c>
      <c r="F683" s="57">
        <v>16.899999999999999</v>
      </c>
      <c r="G683" s="57">
        <v>17.25</v>
      </c>
      <c r="H683" s="57">
        <v>18.5</v>
      </c>
      <c r="I683" s="57">
        <v>16</v>
      </c>
      <c r="J683" s="57">
        <v>16.7</v>
      </c>
      <c r="K683" s="57">
        <v>16.7</v>
      </c>
      <c r="L683" s="57">
        <v>17.95</v>
      </c>
      <c r="M683" s="57">
        <v>15.2</v>
      </c>
      <c r="N683" s="57">
        <v>16.850000000000001</v>
      </c>
      <c r="O683" s="57">
        <v>7902</v>
      </c>
      <c r="P683" s="57">
        <v>7817</v>
      </c>
      <c r="Q683" s="57">
        <v>58.321800000000003</v>
      </c>
      <c r="R683" s="57">
        <v>62.620600000000003</v>
      </c>
      <c r="S683" s="57">
        <v>57.078499999999998</v>
      </c>
      <c r="T683" s="57">
        <v>60.773200000000003</v>
      </c>
      <c r="U683" s="77">
        <v>1.2355123448893437</v>
      </c>
      <c r="V683" s="24" t="s">
        <v>6153</v>
      </c>
      <c r="W683" s="216" t="s">
        <v>5967</v>
      </c>
      <c r="X683" s="216" t="s">
        <v>5961</v>
      </c>
      <c r="Y683" s="24" t="s">
        <v>5982</v>
      </c>
      <c r="Z683" s="24" t="s">
        <v>5962</v>
      </c>
      <c r="AA683" s="24" t="s">
        <v>5972</v>
      </c>
      <c r="AB683" s="24" t="s">
        <v>5986</v>
      </c>
      <c r="AC683" s="24" t="s">
        <v>5970</v>
      </c>
    </row>
    <row r="684" spans="1:29" s="169" customFormat="1">
      <c r="A684" s="24">
        <v>3231</v>
      </c>
      <c r="B684" s="24" t="s">
        <v>686</v>
      </c>
      <c r="C684" s="57">
        <v>30.9</v>
      </c>
      <c r="D684" s="57">
        <v>31.7</v>
      </c>
      <c r="E684" s="57">
        <v>29.9</v>
      </c>
      <c r="F684" s="57">
        <v>31</v>
      </c>
      <c r="G684" s="57">
        <v>31.1</v>
      </c>
      <c r="H684" s="57">
        <v>33.15</v>
      </c>
      <c r="I684" s="57">
        <v>27.75</v>
      </c>
      <c r="J684" s="57">
        <v>27.75</v>
      </c>
      <c r="K684" s="57">
        <v>27.75</v>
      </c>
      <c r="L684" s="57">
        <v>27.85</v>
      </c>
      <c r="M684" s="57">
        <v>26.55</v>
      </c>
      <c r="N684" s="57">
        <v>27.6</v>
      </c>
      <c r="O684" s="57">
        <v>225624</v>
      </c>
      <c r="P684" s="57">
        <v>450881</v>
      </c>
      <c r="Q684" s="57">
        <v>31.4619</v>
      </c>
      <c r="R684" s="57">
        <v>43.237900000000003</v>
      </c>
      <c r="S684" s="57">
        <v>25.216999999999999</v>
      </c>
      <c r="T684" s="57">
        <v>37.231000000000002</v>
      </c>
      <c r="U684" s="77">
        <v>0.6116085323326258</v>
      </c>
      <c r="V684" s="24" t="s">
        <v>6042</v>
      </c>
      <c r="W684" s="216" t="s">
        <v>5967</v>
      </c>
      <c r="X684" s="216" t="s">
        <v>5971</v>
      </c>
      <c r="Y684" s="24" t="s">
        <v>5972</v>
      </c>
      <c r="Z684" s="24" t="s">
        <v>6004</v>
      </c>
      <c r="AA684" s="24" t="s">
        <v>5994</v>
      </c>
      <c r="AB684" s="24" t="s">
        <v>5965</v>
      </c>
      <c r="AC684" s="24" t="s">
        <v>6033</v>
      </c>
    </row>
    <row r="685" spans="1:29" s="169" customFormat="1">
      <c r="A685" s="24">
        <v>3232</v>
      </c>
      <c r="B685" s="24" t="s">
        <v>687</v>
      </c>
      <c r="C685" s="57">
        <v>24.5</v>
      </c>
      <c r="D685" s="57">
        <v>24.5</v>
      </c>
      <c r="E685" s="57">
        <v>18</v>
      </c>
      <c r="F685" s="57">
        <v>18</v>
      </c>
      <c r="G685" s="57">
        <v>18.2</v>
      </c>
      <c r="H685" s="57">
        <v>23.8</v>
      </c>
      <c r="I685" s="57">
        <v>17.649999999999999</v>
      </c>
      <c r="J685" s="57">
        <v>20.8</v>
      </c>
      <c r="K685" s="57">
        <v>21.15</v>
      </c>
      <c r="L685" s="57">
        <v>21.15</v>
      </c>
      <c r="M685" s="57">
        <v>18.600000000000001</v>
      </c>
      <c r="N685" s="57">
        <v>19.850000000000001</v>
      </c>
      <c r="O685" s="57">
        <v>7980</v>
      </c>
      <c r="P685" s="57">
        <v>33047</v>
      </c>
      <c r="Q685" s="57">
        <v>49.613500000000002</v>
      </c>
      <c r="R685" s="57">
        <v>46.8279</v>
      </c>
      <c r="S685" s="57">
        <v>48.0627</v>
      </c>
      <c r="T685" s="57">
        <v>47.2395</v>
      </c>
      <c r="U685" s="77">
        <v>0.29513521146649718</v>
      </c>
      <c r="V685" s="24" t="s">
        <v>6030</v>
      </c>
      <c r="W685" s="216" t="s">
        <v>5967</v>
      </c>
      <c r="X685" s="216" t="s">
        <v>5971</v>
      </c>
      <c r="Y685" s="24" t="s">
        <v>6058</v>
      </c>
      <c r="Z685" s="24" t="s">
        <v>5982</v>
      </c>
      <c r="AA685" s="24" t="s">
        <v>6024</v>
      </c>
      <c r="AB685" s="24" t="s">
        <v>5979</v>
      </c>
      <c r="AC685" s="24" t="s">
        <v>5970</v>
      </c>
    </row>
    <row r="686" spans="1:29" s="169" customFormat="1">
      <c r="A686" s="24">
        <v>3234</v>
      </c>
      <c r="B686" s="24" t="s">
        <v>688</v>
      </c>
      <c r="C686" s="57">
        <v>30.55</v>
      </c>
      <c r="D686" s="57">
        <v>32.950000000000003</v>
      </c>
      <c r="E686" s="57">
        <v>28.6</v>
      </c>
      <c r="F686" s="57">
        <v>29.6</v>
      </c>
      <c r="G686" s="57">
        <v>29.6</v>
      </c>
      <c r="H686" s="57">
        <v>34.65</v>
      </c>
      <c r="I686" s="57">
        <v>29.05</v>
      </c>
      <c r="J686" s="57">
        <v>30.85</v>
      </c>
      <c r="K686" s="57">
        <v>30.55</v>
      </c>
      <c r="L686" s="57">
        <v>32.049999999999997</v>
      </c>
      <c r="M686" s="57">
        <v>25.8</v>
      </c>
      <c r="N686" s="57">
        <v>27.15</v>
      </c>
      <c r="O686" s="57">
        <v>38199</v>
      </c>
      <c r="P686" s="57">
        <v>38414</v>
      </c>
      <c r="Q686" s="57">
        <v>23.237400000000001</v>
      </c>
      <c r="R686" s="57">
        <v>26.345199999999998</v>
      </c>
      <c r="S686" s="57">
        <v>18.5091</v>
      </c>
      <c r="T686" s="57">
        <v>23.7332</v>
      </c>
      <c r="U686" s="77">
        <v>1.215381544922858</v>
      </c>
      <c r="V686" s="24" t="s">
        <v>6014</v>
      </c>
      <c r="W686" s="216" t="s">
        <v>5967</v>
      </c>
      <c r="X686" s="216" t="s">
        <v>6007</v>
      </c>
      <c r="Y686" s="24" t="s">
        <v>6000</v>
      </c>
      <c r="Z686" s="24" t="s">
        <v>5963</v>
      </c>
      <c r="AA686" s="24" t="s">
        <v>5964</v>
      </c>
      <c r="AB686" s="24" t="s">
        <v>5990</v>
      </c>
      <c r="AC686" s="24" t="s">
        <v>5990</v>
      </c>
    </row>
    <row r="687" spans="1:29" s="169" customFormat="1">
      <c r="A687" s="24">
        <v>3236</v>
      </c>
      <c r="B687" s="24" t="s">
        <v>689</v>
      </c>
      <c r="C687" s="57">
        <v>26.85</v>
      </c>
      <c r="D687" s="57">
        <v>31.2</v>
      </c>
      <c r="E687" s="57">
        <v>24.9</v>
      </c>
      <c r="F687" s="57">
        <v>30.8</v>
      </c>
      <c r="G687" s="57">
        <v>30.2</v>
      </c>
      <c r="H687" s="57">
        <v>32.200000000000003</v>
      </c>
      <c r="I687" s="57">
        <v>25.95</v>
      </c>
      <c r="J687" s="57">
        <v>30.5</v>
      </c>
      <c r="K687" s="57">
        <v>30.95</v>
      </c>
      <c r="L687" s="57">
        <v>31.6</v>
      </c>
      <c r="M687" s="57">
        <v>23.6</v>
      </c>
      <c r="N687" s="57">
        <v>25</v>
      </c>
      <c r="O687" s="57">
        <v>17185</v>
      </c>
      <c r="P687" s="57">
        <v>36864</v>
      </c>
      <c r="Q687" s="57">
        <v>63.676099999999998</v>
      </c>
      <c r="R687" s="57">
        <v>66.4786</v>
      </c>
      <c r="S687" s="57">
        <v>48.657600000000002</v>
      </c>
      <c r="T687" s="57">
        <v>60.5383</v>
      </c>
      <c r="U687" s="77">
        <v>0.56976695119598764</v>
      </c>
      <c r="V687" s="24" t="s">
        <v>6041</v>
      </c>
      <c r="W687" s="216" t="s">
        <v>5967</v>
      </c>
      <c r="X687" s="216" t="s">
        <v>5961</v>
      </c>
      <c r="Y687" s="24" t="s">
        <v>5982</v>
      </c>
      <c r="Z687" s="24" t="s">
        <v>5972</v>
      </c>
      <c r="AA687" s="24" t="s">
        <v>5964</v>
      </c>
      <c r="AB687" s="24" t="s">
        <v>5965</v>
      </c>
      <c r="AC687" s="24" t="s">
        <v>5990</v>
      </c>
    </row>
    <row r="688" spans="1:29" s="169" customFormat="1">
      <c r="A688" s="24">
        <v>3252</v>
      </c>
      <c r="B688" s="24" t="s">
        <v>690</v>
      </c>
      <c r="C688" s="57">
        <v>17.5</v>
      </c>
      <c r="D688" s="57">
        <v>18.95</v>
      </c>
      <c r="E688" s="57">
        <v>16.7</v>
      </c>
      <c r="F688" s="57">
        <v>18.5</v>
      </c>
      <c r="G688" s="57">
        <v>18.5</v>
      </c>
      <c r="H688" s="57">
        <v>19.45</v>
      </c>
      <c r="I688" s="57">
        <v>16.8</v>
      </c>
      <c r="J688" s="57">
        <v>17.2</v>
      </c>
      <c r="K688" s="57">
        <v>17.2</v>
      </c>
      <c r="L688" s="57">
        <v>17.7</v>
      </c>
      <c r="M688" s="57">
        <v>14.95</v>
      </c>
      <c r="N688" s="57">
        <v>15.55</v>
      </c>
      <c r="O688" s="57">
        <v>1216</v>
      </c>
      <c r="P688" s="57">
        <v>1800</v>
      </c>
      <c r="Q688" s="57">
        <v>52.983199999999997</v>
      </c>
      <c r="R688" s="57">
        <v>53.6907</v>
      </c>
      <c r="S688" s="57">
        <v>39.623199999999997</v>
      </c>
      <c r="T688" s="57">
        <v>49.0015</v>
      </c>
      <c r="U688" s="77">
        <v>0.82567901234567909</v>
      </c>
      <c r="V688" s="24" t="s">
        <v>6118</v>
      </c>
      <c r="W688" s="216" t="s">
        <v>5967</v>
      </c>
      <c r="X688" s="216" t="s">
        <v>5971</v>
      </c>
      <c r="Y688" s="24" t="s">
        <v>5982</v>
      </c>
      <c r="Z688" s="24" t="s">
        <v>5964</v>
      </c>
      <c r="AA688" s="24" t="s">
        <v>5964</v>
      </c>
      <c r="AB688" s="24" t="s">
        <v>5990</v>
      </c>
      <c r="AC688" s="24" t="s">
        <v>5990</v>
      </c>
    </row>
    <row r="689" spans="1:29" s="169" customFormat="1">
      <c r="A689" s="24">
        <v>3257</v>
      </c>
      <c r="B689" s="24" t="s">
        <v>691</v>
      </c>
      <c r="C689" s="57">
        <v>75.599999999999994</v>
      </c>
      <c r="D689" s="57">
        <v>79.400000000000006</v>
      </c>
      <c r="E689" s="57">
        <v>72.5</v>
      </c>
      <c r="F689" s="57">
        <v>76.7</v>
      </c>
      <c r="G689" s="57">
        <v>76.599999999999994</v>
      </c>
      <c r="H689" s="57">
        <v>92.3</v>
      </c>
      <c r="I689" s="57">
        <v>75.400000000000006</v>
      </c>
      <c r="J689" s="57">
        <v>83.1</v>
      </c>
      <c r="K689" s="57">
        <v>83.8</v>
      </c>
      <c r="L689" s="57">
        <v>83.8</v>
      </c>
      <c r="M689" s="57">
        <v>67.7</v>
      </c>
      <c r="N689" s="57">
        <v>69.8</v>
      </c>
      <c r="O689" s="57">
        <v>27115</v>
      </c>
      <c r="P689" s="57">
        <v>50628</v>
      </c>
      <c r="Q689" s="57">
        <v>50.3399</v>
      </c>
      <c r="R689" s="57">
        <v>53.959600000000002</v>
      </c>
      <c r="S689" s="57">
        <v>38.680399999999999</v>
      </c>
      <c r="T689" s="57">
        <v>48.866599999999998</v>
      </c>
      <c r="U689" s="77">
        <v>0.65458946740056001</v>
      </c>
      <c r="V689" s="24" t="s">
        <v>6103</v>
      </c>
      <c r="W689" s="216" t="s">
        <v>5967</v>
      </c>
      <c r="X689" s="216" t="s">
        <v>5971</v>
      </c>
      <c r="Y689" s="24" t="s">
        <v>6022</v>
      </c>
      <c r="Z689" s="24" t="s">
        <v>5982</v>
      </c>
      <c r="AA689" s="24" t="s">
        <v>6024</v>
      </c>
      <c r="AB689" s="24" t="s">
        <v>5979</v>
      </c>
      <c r="AC689" s="24" t="s">
        <v>5965</v>
      </c>
    </row>
    <row r="690" spans="1:29" s="169" customFormat="1">
      <c r="A690" s="24">
        <v>3259</v>
      </c>
      <c r="B690" s="24" t="s">
        <v>692</v>
      </c>
      <c r="C690" s="57">
        <v>35.049999999999997</v>
      </c>
      <c r="D690" s="57">
        <v>40.5</v>
      </c>
      <c r="E690" s="57">
        <v>34.200000000000003</v>
      </c>
      <c r="F690" s="57">
        <v>40.1</v>
      </c>
      <c r="G690" s="57">
        <v>40.299999999999997</v>
      </c>
      <c r="H690" s="57">
        <v>47.9</v>
      </c>
      <c r="I690" s="57">
        <v>40.299999999999997</v>
      </c>
      <c r="J690" s="57">
        <v>42.2</v>
      </c>
      <c r="K690" s="57">
        <v>41.15</v>
      </c>
      <c r="L690" s="57">
        <v>43.8</v>
      </c>
      <c r="M690" s="57">
        <v>37</v>
      </c>
      <c r="N690" s="57">
        <v>37.799999999999997</v>
      </c>
      <c r="O690" s="57">
        <v>571</v>
      </c>
      <c r="P690" s="57">
        <v>2055</v>
      </c>
      <c r="Q690" s="57">
        <v>60.718800000000002</v>
      </c>
      <c r="R690" s="57">
        <v>67.7727</v>
      </c>
      <c r="S690" s="57">
        <v>52.789000000000001</v>
      </c>
      <c r="T690" s="57">
        <v>62.778199999999998</v>
      </c>
      <c r="U690" s="77">
        <v>0.33960529872938633</v>
      </c>
      <c r="V690" s="24" t="s">
        <v>6014</v>
      </c>
      <c r="W690" s="216" t="s">
        <v>5967</v>
      </c>
      <c r="X690" s="216" t="s">
        <v>5961</v>
      </c>
      <c r="Y690" s="24" t="s">
        <v>5982</v>
      </c>
      <c r="Z690" s="24" t="s">
        <v>6090</v>
      </c>
      <c r="AA690" s="24" t="s">
        <v>5964</v>
      </c>
      <c r="AB690" s="24" t="s">
        <v>5986</v>
      </c>
      <c r="AC690" s="24" t="s">
        <v>5965</v>
      </c>
    </row>
    <row r="691" spans="1:29" s="169" customFormat="1">
      <c r="A691" s="24">
        <v>3260</v>
      </c>
      <c r="B691" s="24" t="s">
        <v>693</v>
      </c>
      <c r="C691" s="57">
        <v>105.5</v>
      </c>
      <c r="D691" s="57">
        <v>115</v>
      </c>
      <c r="E691" s="57">
        <v>93.8</v>
      </c>
      <c r="F691" s="57">
        <v>111.5</v>
      </c>
      <c r="G691" s="57">
        <v>112.5</v>
      </c>
      <c r="H691" s="57">
        <v>132</v>
      </c>
      <c r="I691" s="57">
        <v>105</v>
      </c>
      <c r="J691" s="57">
        <v>109</v>
      </c>
      <c r="K691" s="57">
        <v>111</v>
      </c>
      <c r="L691" s="57">
        <v>126.5</v>
      </c>
      <c r="M691" s="57">
        <v>85.9</v>
      </c>
      <c r="N691" s="57">
        <v>88</v>
      </c>
      <c r="O691" s="57">
        <v>275118</v>
      </c>
      <c r="P691" s="57">
        <v>481960</v>
      </c>
      <c r="Q691" s="57">
        <v>74.512799999999999</v>
      </c>
      <c r="R691" s="57">
        <v>74.9148</v>
      </c>
      <c r="S691" s="57">
        <v>62.234200000000001</v>
      </c>
      <c r="T691" s="57">
        <v>70.687899999999999</v>
      </c>
      <c r="U691" s="77">
        <v>0.69768307190084933</v>
      </c>
      <c r="V691" s="24" t="s">
        <v>6079</v>
      </c>
      <c r="W691" s="216" t="s">
        <v>5967</v>
      </c>
      <c r="X691" s="216" t="s">
        <v>5961</v>
      </c>
      <c r="Y691" s="24" t="s">
        <v>6075</v>
      </c>
      <c r="Z691" s="24" t="s">
        <v>5978</v>
      </c>
      <c r="AA691" s="24" t="s">
        <v>5964</v>
      </c>
      <c r="AB691" s="24" t="s">
        <v>5986</v>
      </c>
      <c r="AC691" s="24" t="s">
        <v>5965</v>
      </c>
    </row>
    <row r="692" spans="1:29" s="169" customFormat="1">
      <c r="A692" s="24">
        <v>3264</v>
      </c>
      <c r="B692" s="24" t="s">
        <v>694</v>
      </c>
      <c r="C692" s="57">
        <v>42.8</v>
      </c>
      <c r="D692" s="57">
        <v>46.4</v>
      </c>
      <c r="E692" s="57">
        <v>41.65</v>
      </c>
      <c r="F692" s="57">
        <v>45.2</v>
      </c>
      <c r="G692" s="57">
        <v>45.3</v>
      </c>
      <c r="H692" s="57">
        <v>61.5</v>
      </c>
      <c r="I692" s="57">
        <v>44.1</v>
      </c>
      <c r="J692" s="57">
        <v>59.2</v>
      </c>
      <c r="K692" s="57">
        <v>60</v>
      </c>
      <c r="L692" s="57">
        <v>65.2</v>
      </c>
      <c r="M692" s="57">
        <v>53.3</v>
      </c>
      <c r="N692" s="57">
        <v>62.4</v>
      </c>
      <c r="O692" s="57">
        <v>300293</v>
      </c>
      <c r="P692" s="57">
        <v>525037</v>
      </c>
      <c r="Q692" s="57">
        <v>80.541499999999999</v>
      </c>
      <c r="R692" s="57">
        <v>78.541600000000003</v>
      </c>
      <c r="S692" s="57">
        <v>83.932100000000005</v>
      </c>
      <c r="T692" s="57">
        <v>80.338399999999993</v>
      </c>
      <c r="U692" s="77">
        <v>0.69904554874756986</v>
      </c>
      <c r="V692" s="24" t="s">
        <v>6285</v>
      </c>
      <c r="W692" s="216" t="s">
        <v>6009</v>
      </c>
      <c r="X692" s="216" t="s">
        <v>6012</v>
      </c>
      <c r="Y692" s="24" t="s">
        <v>5982</v>
      </c>
      <c r="Z692" s="24" t="s">
        <v>5982</v>
      </c>
      <c r="AA692" s="24" t="s">
        <v>6075</v>
      </c>
      <c r="AB692" s="24" t="s">
        <v>5990</v>
      </c>
      <c r="AC692" s="24" t="s">
        <v>5976</v>
      </c>
    </row>
    <row r="693" spans="1:29" s="169" customFormat="1">
      <c r="A693" s="24">
        <v>3265</v>
      </c>
      <c r="B693" s="24" t="s">
        <v>695</v>
      </c>
      <c r="C693" s="57">
        <v>27.7</v>
      </c>
      <c r="D693" s="57">
        <v>29.5</v>
      </c>
      <c r="E693" s="57">
        <v>27.3</v>
      </c>
      <c r="F693" s="57">
        <v>28.4</v>
      </c>
      <c r="G693" s="57">
        <v>28.7</v>
      </c>
      <c r="H693" s="57">
        <v>32.799999999999997</v>
      </c>
      <c r="I693" s="57">
        <v>27.25</v>
      </c>
      <c r="J693" s="57">
        <v>29.15</v>
      </c>
      <c r="K693" s="57">
        <v>30</v>
      </c>
      <c r="L693" s="57">
        <v>33.950000000000003</v>
      </c>
      <c r="M693" s="57">
        <v>28.5</v>
      </c>
      <c r="N693" s="57">
        <v>29.8</v>
      </c>
      <c r="O693" s="57">
        <v>13875</v>
      </c>
      <c r="P693" s="57">
        <v>10593</v>
      </c>
      <c r="Q693" s="57">
        <v>51.415199999999999</v>
      </c>
      <c r="R693" s="57">
        <v>60.000700000000002</v>
      </c>
      <c r="S693" s="57">
        <v>49.701599999999999</v>
      </c>
      <c r="T693" s="57">
        <v>56.567700000000002</v>
      </c>
      <c r="U693" s="77">
        <v>1.6008999653859468</v>
      </c>
      <c r="V693" s="24" t="s">
        <v>6286</v>
      </c>
      <c r="W693" s="216" t="s">
        <v>5967</v>
      </c>
      <c r="X693" s="216" t="s">
        <v>5961</v>
      </c>
      <c r="Y693" s="24" t="s">
        <v>5963</v>
      </c>
      <c r="Z693" s="24" t="s">
        <v>5969</v>
      </c>
      <c r="AA693" s="24" t="s">
        <v>5978</v>
      </c>
      <c r="AB693" s="24" t="s">
        <v>5996</v>
      </c>
      <c r="AC693" s="24" t="s">
        <v>5990</v>
      </c>
    </row>
    <row r="694" spans="1:29" s="169" customFormat="1">
      <c r="A694" s="24">
        <v>3266</v>
      </c>
      <c r="B694" s="24" t="s">
        <v>696</v>
      </c>
      <c r="C694" s="57">
        <v>12.6</v>
      </c>
      <c r="D694" s="57">
        <v>13.2</v>
      </c>
      <c r="E694" s="57">
        <v>12.05</v>
      </c>
      <c r="F694" s="57">
        <v>12.65</v>
      </c>
      <c r="G694" s="57">
        <v>12.65</v>
      </c>
      <c r="H694" s="57">
        <v>13.5</v>
      </c>
      <c r="I694" s="57">
        <v>12.5</v>
      </c>
      <c r="J694" s="57">
        <v>12.8</v>
      </c>
      <c r="K694" s="57">
        <v>12.95</v>
      </c>
      <c r="L694" s="57">
        <v>13.4</v>
      </c>
      <c r="M694" s="57">
        <v>12.15</v>
      </c>
      <c r="N694" s="57">
        <v>12.4</v>
      </c>
      <c r="O694" s="57">
        <v>709</v>
      </c>
      <c r="P694" s="57">
        <v>1779</v>
      </c>
      <c r="Q694" s="57">
        <v>22.597899999999999</v>
      </c>
      <c r="R694" s="57">
        <v>30.6478</v>
      </c>
      <c r="S694" s="57">
        <v>18.357399999999998</v>
      </c>
      <c r="T694" s="57">
        <v>26.550999999999998</v>
      </c>
      <c r="U694" s="77">
        <v>0.48710261695084628</v>
      </c>
      <c r="V694" s="24" t="s">
        <v>5999</v>
      </c>
      <c r="W694" s="216" t="s">
        <v>5967</v>
      </c>
      <c r="X694" s="216" t="s">
        <v>6007</v>
      </c>
      <c r="Y694" s="24" t="s">
        <v>5968</v>
      </c>
      <c r="Z694" s="24" t="s">
        <v>5969</v>
      </c>
      <c r="AA694" s="24" t="s">
        <v>5964</v>
      </c>
      <c r="AB694" s="24" t="s">
        <v>5986</v>
      </c>
      <c r="AC694" s="24" t="s">
        <v>5990</v>
      </c>
    </row>
    <row r="695" spans="1:29" s="169" customFormat="1">
      <c r="A695" s="24">
        <v>3268</v>
      </c>
      <c r="B695" s="24" t="s">
        <v>697</v>
      </c>
      <c r="C695" s="57">
        <v>27.15</v>
      </c>
      <c r="D695" s="57">
        <v>36.700000000000003</v>
      </c>
      <c r="E695" s="57">
        <v>25</v>
      </c>
      <c r="F695" s="57">
        <v>33.799999999999997</v>
      </c>
      <c r="G695" s="57">
        <v>34</v>
      </c>
      <c r="H695" s="57">
        <v>48.95</v>
      </c>
      <c r="I695" s="57">
        <v>32.700000000000003</v>
      </c>
      <c r="J695" s="57">
        <v>36.700000000000003</v>
      </c>
      <c r="K695" s="57">
        <v>36.200000000000003</v>
      </c>
      <c r="L695" s="57">
        <v>39.5</v>
      </c>
      <c r="M695" s="57">
        <v>29.5</v>
      </c>
      <c r="N695" s="57">
        <v>31.75</v>
      </c>
      <c r="O695" s="57">
        <v>7336</v>
      </c>
      <c r="P695" s="57">
        <v>38260</v>
      </c>
      <c r="Q695" s="57">
        <v>65.214100000000002</v>
      </c>
      <c r="R695" s="57">
        <v>67.728700000000003</v>
      </c>
      <c r="S695" s="57">
        <v>59.871899999999997</v>
      </c>
      <c r="T695" s="57">
        <v>65.109800000000007</v>
      </c>
      <c r="U695" s="77">
        <v>0.23434977057559389</v>
      </c>
      <c r="V695" s="24" t="s">
        <v>6014</v>
      </c>
      <c r="W695" s="216" t="s">
        <v>5967</v>
      </c>
      <c r="X695" s="216" t="s">
        <v>5961</v>
      </c>
      <c r="Y695" s="24" t="s">
        <v>5982</v>
      </c>
      <c r="Z695" s="24" t="s">
        <v>5963</v>
      </c>
      <c r="AA695" s="24" t="s">
        <v>5964</v>
      </c>
      <c r="AB695" s="24" t="s">
        <v>5991</v>
      </c>
      <c r="AC695" s="24" t="s">
        <v>5990</v>
      </c>
    </row>
    <row r="696" spans="1:29" s="169" customFormat="1">
      <c r="A696" s="24">
        <v>3272</v>
      </c>
      <c r="B696" s="24" t="s">
        <v>698</v>
      </c>
      <c r="C696" s="57">
        <v>42.4</v>
      </c>
      <c r="D696" s="57">
        <v>44.65</v>
      </c>
      <c r="E696" s="57">
        <v>39.9</v>
      </c>
      <c r="F696" s="57">
        <v>40.299999999999997</v>
      </c>
      <c r="G696" s="57">
        <v>40.15</v>
      </c>
      <c r="H696" s="57">
        <v>46.9</v>
      </c>
      <c r="I696" s="57">
        <v>39.700000000000003</v>
      </c>
      <c r="J696" s="57">
        <v>43.1</v>
      </c>
      <c r="K696" s="57">
        <v>44.1</v>
      </c>
      <c r="L696" s="57">
        <v>45.55</v>
      </c>
      <c r="M696" s="57">
        <v>37.049999999999997</v>
      </c>
      <c r="N696" s="57">
        <v>40.9</v>
      </c>
      <c r="O696" s="57">
        <v>4922</v>
      </c>
      <c r="P696" s="57">
        <v>10044</v>
      </c>
      <c r="Q696" s="57">
        <v>26.866499999999998</v>
      </c>
      <c r="R696" s="57">
        <v>35.497300000000003</v>
      </c>
      <c r="S696" s="57">
        <v>23.719100000000001</v>
      </c>
      <c r="T696" s="57">
        <v>31.571300000000001</v>
      </c>
      <c r="U696" s="77">
        <v>0.5989424310810213</v>
      </c>
      <c r="V696" s="24" t="s">
        <v>6019</v>
      </c>
      <c r="W696" s="216" t="s">
        <v>5967</v>
      </c>
      <c r="X696" s="216" t="s">
        <v>6007</v>
      </c>
      <c r="Y696" s="24" t="s">
        <v>5964</v>
      </c>
      <c r="Z696" s="24" t="s">
        <v>5982</v>
      </c>
      <c r="AA696" s="24" t="s">
        <v>5964</v>
      </c>
      <c r="AB696" s="24" t="s">
        <v>5990</v>
      </c>
      <c r="AC696" s="24" t="s">
        <v>5970</v>
      </c>
    </row>
    <row r="697" spans="1:29" s="169" customFormat="1">
      <c r="A697" s="24">
        <v>3276</v>
      </c>
      <c r="B697" s="24" t="s">
        <v>699</v>
      </c>
      <c r="C697" s="57">
        <v>13.75</v>
      </c>
      <c r="D697" s="57">
        <v>15.7</v>
      </c>
      <c r="E697" s="57">
        <v>11.9</v>
      </c>
      <c r="F697" s="57">
        <v>14.6</v>
      </c>
      <c r="G697" s="57">
        <v>14.3</v>
      </c>
      <c r="H697" s="57">
        <v>16</v>
      </c>
      <c r="I697" s="57">
        <v>13.45</v>
      </c>
      <c r="J697" s="57">
        <v>14.05</v>
      </c>
      <c r="K697" s="57">
        <v>13.95</v>
      </c>
      <c r="L697" s="57">
        <v>17.8</v>
      </c>
      <c r="M697" s="57">
        <v>13.9</v>
      </c>
      <c r="N697" s="57">
        <v>14.1</v>
      </c>
      <c r="O697" s="57">
        <v>11734</v>
      </c>
      <c r="P697" s="57">
        <v>5262</v>
      </c>
      <c r="Q697" s="57">
        <v>48.287599999999998</v>
      </c>
      <c r="R697" s="57">
        <v>56.636699999999998</v>
      </c>
      <c r="S697" s="57">
        <v>44.7087</v>
      </c>
      <c r="T697" s="57">
        <v>52.660699999999999</v>
      </c>
      <c r="U697" s="77">
        <v>2.7254951644917438</v>
      </c>
      <c r="V697" s="24" t="s">
        <v>6105</v>
      </c>
      <c r="W697" s="216" t="s">
        <v>5967</v>
      </c>
      <c r="X697" s="216" t="s">
        <v>5961</v>
      </c>
      <c r="Y697" s="24" t="s">
        <v>5982</v>
      </c>
      <c r="Z697" s="24" t="s">
        <v>5978</v>
      </c>
      <c r="AA697" s="24" t="s">
        <v>5969</v>
      </c>
      <c r="AB697" s="24" t="s">
        <v>6084</v>
      </c>
      <c r="AC697" s="24" t="s">
        <v>5979</v>
      </c>
    </row>
    <row r="698" spans="1:29" s="169" customFormat="1">
      <c r="A698" s="24">
        <v>3284</v>
      </c>
      <c r="B698" s="24" t="s">
        <v>700</v>
      </c>
      <c r="C698" s="57">
        <v>12.85</v>
      </c>
      <c r="D698" s="57">
        <v>13</v>
      </c>
      <c r="E698" s="57">
        <v>12.35</v>
      </c>
      <c r="F698" s="57">
        <v>12.8</v>
      </c>
      <c r="G698" s="57">
        <v>12.5</v>
      </c>
      <c r="H698" s="57">
        <v>12.7</v>
      </c>
      <c r="I698" s="57">
        <v>12.15</v>
      </c>
      <c r="J698" s="57">
        <v>12.55</v>
      </c>
      <c r="K698" s="57">
        <v>12.4</v>
      </c>
      <c r="L698" s="57">
        <v>12.7</v>
      </c>
      <c r="M698" s="57">
        <v>11.8</v>
      </c>
      <c r="N698" s="57">
        <v>12.3</v>
      </c>
      <c r="O698" s="57">
        <v>874</v>
      </c>
      <c r="P698" s="57">
        <v>736</v>
      </c>
      <c r="Q698" s="57">
        <v>37.452399999999997</v>
      </c>
      <c r="R698" s="57">
        <v>43.842799999999997</v>
      </c>
      <c r="S698" s="57">
        <v>31.725000000000001</v>
      </c>
      <c r="T698" s="57">
        <v>39.8035</v>
      </c>
      <c r="U698" s="77">
        <v>1.4513888888888891</v>
      </c>
      <c r="V698" s="24" t="s">
        <v>6287</v>
      </c>
      <c r="W698" s="216" t="s">
        <v>5967</v>
      </c>
      <c r="X698" s="216" t="s">
        <v>5971</v>
      </c>
      <c r="Y698" s="24" t="s">
        <v>5994</v>
      </c>
      <c r="Z698" s="24" t="s">
        <v>5972</v>
      </c>
      <c r="AA698" s="24" t="s">
        <v>5994</v>
      </c>
      <c r="AB698" s="24" t="s">
        <v>5991</v>
      </c>
      <c r="AC698" s="24" t="s">
        <v>5976</v>
      </c>
    </row>
    <row r="699" spans="1:29" s="169" customFormat="1">
      <c r="A699" s="24">
        <v>3285</v>
      </c>
      <c r="B699" s="24" t="s">
        <v>701</v>
      </c>
      <c r="C699" s="57">
        <v>21.95</v>
      </c>
      <c r="D699" s="57">
        <v>22.3</v>
      </c>
      <c r="E699" s="57">
        <v>20.65</v>
      </c>
      <c r="F699" s="57">
        <v>21.65</v>
      </c>
      <c r="G699" s="57">
        <v>21.6</v>
      </c>
      <c r="H699" s="57">
        <v>24.6</v>
      </c>
      <c r="I699" s="57">
        <v>21.15</v>
      </c>
      <c r="J699" s="57">
        <v>23</v>
      </c>
      <c r="K699" s="57">
        <v>22.65</v>
      </c>
      <c r="L699" s="57">
        <v>22.85</v>
      </c>
      <c r="M699" s="57">
        <v>20.25</v>
      </c>
      <c r="N699" s="57">
        <v>21.3</v>
      </c>
      <c r="O699" s="57">
        <v>608</v>
      </c>
      <c r="P699" s="57">
        <v>2548</v>
      </c>
      <c r="Q699" s="57">
        <v>57.121200000000002</v>
      </c>
      <c r="R699" s="57">
        <v>59.505400000000002</v>
      </c>
      <c r="S699" s="57">
        <v>46.752899999999997</v>
      </c>
      <c r="T699" s="57">
        <v>55.254600000000003</v>
      </c>
      <c r="U699" s="77">
        <v>0.29164486307343451</v>
      </c>
      <c r="V699" s="24" t="s">
        <v>6014</v>
      </c>
      <c r="W699" s="216" t="s">
        <v>5967</v>
      </c>
      <c r="X699" s="216" t="s">
        <v>5961</v>
      </c>
      <c r="Y699" s="24" t="s">
        <v>5975</v>
      </c>
      <c r="Z699" s="24" t="s">
        <v>5982</v>
      </c>
      <c r="AA699" s="24" t="s">
        <v>5964</v>
      </c>
      <c r="AB699" s="24" t="s">
        <v>5965</v>
      </c>
      <c r="AC699" s="24" t="s">
        <v>5986</v>
      </c>
    </row>
    <row r="700" spans="1:29" s="169" customFormat="1">
      <c r="A700" s="24">
        <v>3287</v>
      </c>
      <c r="B700" s="24" t="s">
        <v>702</v>
      </c>
      <c r="C700" s="57">
        <v>22.3</v>
      </c>
      <c r="D700" s="57">
        <v>24.55</v>
      </c>
      <c r="E700" s="57">
        <v>19.95</v>
      </c>
      <c r="F700" s="57">
        <v>20.149999999999999</v>
      </c>
      <c r="G700" s="57">
        <v>20.2</v>
      </c>
      <c r="H700" s="57">
        <v>20.9</v>
      </c>
      <c r="I700" s="57">
        <v>17.95</v>
      </c>
      <c r="J700" s="57">
        <v>18.399999999999999</v>
      </c>
      <c r="K700" s="57">
        <v>18.45</v>
      </c>
      <c r="L700" s="57">
        <v>21.5</v>
      </c>
      <c r="M700" s="57">
        <v>15.2</v>
      </c>
      <c r="N700" s="57">
        <v>15.8</v>
      </c>
      <c r="O700" s="57">
        <v>3770</v>
      </c>
      <c r="P700" s="57">
        <v>7995</v>
      </c>
      <c r="Q700" s="57">
        <v>21.736699999999999</v>
      </c>
      <c r="R700" s="57">
        <v>38.868000000000002</v>
      </c>
      <c r="S700" s="57">
        <v>15.575100000000001</v>
      </c>
      <c r="T700" s="57">
        <v>31.1037</v>
      </c>
      <c r="U700" s="77">
        <v>0.57633242999096657</v>
      </c>
      <c r="V700" s="24" t="s">
        <v>6288</v>
      </c>
      <c r="W700" s="216" t="s">
        <v>5967</v>
      </c>
      <c r="X700" s="216" t="s">
        <v>6007</v>
      </c>
      <c r="Y700" s="24" t="s">
        <v>5964</v>
      </c>
      <c r="Z700" s="24" t="s">
        <v>5964</v>
      </c>
      <c r="AA700" s="24" t="s">
        <v>5964</v>
      </c>
      <c r="AB700" s="24" t="s">
        <v>5970</v>
      </c>
      <c r="AC700" s="24" t="s">
        <v>5965</v>
      </c>
    </row>
    <row r="701" spans="1:29" s="169" customFormat="1">
      <c r="A701" s="24">
        <v>3288</v>
      </c>
      <c r="B701" s="24" t="s">
        <v>703</v>
      </c>
      <c r="C701" s="57">
        <v>15.1</v>
      </c>
      <c r="D701" s="57">
        <v>20.5</v>
      </c>
      <c r="E701" s="57">
        <v>15.1</v>
      </c>
      <c r="F701" s="57">
        <v>17.100000000000001</v>
      </c>
      <c r="G701" s="57">
        <v>16.2</v>
      </c>
      <c r="H701" s="57">
        <v>21.6</v>
      </c>
      <c r="I701" s="57">
        <v>16.2</v>
      </c>
      <c r="J701" s="57">
        <v>18.399999999999999</v>
      </c>
      <c r="K701" s="57">
        <v>17.899999999999999</v>
      </c>
      <c r="L701" s="57">
        <v>18.899999999999999</v>
      </c>
      <c r="M701" s="57">
        <v>15.2</v>
      </c>
      <c r="N701" s="57">
        <v>16.2</v>
      </c>
      <c r="O701" s="57">
        <v>698</v>
      </c>
      <c r="P701" s="57">
        <v>5034</v>
      </c>
      <c r="Q701" s="57">
        <v>55.316200000000002</v>
      </c>
      <c r="R701" s="57">
        <v>58.996899999999997</v>
      </c>
      <c r="S701" s="57">
        <v>47.9041</v>
      </c>
      <c r="T701" s="57">
        <v>55.299300000000002</v>
      </c>
      <c r="U701" s="77">
        <v>0.16946982739592992</v>
      </c>
      <c r="V701" s="24" t="s">
        <v>5997</v>
      </c>
      <c r="W701" s="216" t="s">
        <v>5967</v>
      </c>
      <c r="X701" s="216" t="s">
        <v>5961</v>
      </c>
      <c r="Y701" s="24" t="s">
        <v>6013</v>
      </c>
      <c r="Z701" s="24" t="s">
        <v>6013</v>
      </c>
      <c r="AA701" s="24" t="s">
        <v>5964</v>
      </c>
      <c r="AB701" s="24" t="s">
        <v>5991</v>
      </c>
      <c r="AC701" s="24" t="s">
        <v>5991</v>
      </c>
    </row>
    <row r="702" spans="1:29" s="169" customFormat="1">
      <c r="A702" s="24">
        <v>3289</v>
      </c>
      <c r="B702" s="24" t="s">
        <v>704</v>
      </c>
      <c r="C702" s="57">
        <v>50.7</v>
      </c>
      <c r="D702" s="57">
        <v>53.9</v>
      </c>
      <c r="E702" s="57">
        <v>49.75</v>
      </c>
      <c r="F702" s="57">
        <v>52.1</v>
      </c>
      <c r="G702" s="57">
        <v>52.5</v>
      </c>
      <c r="H702" s="57">
        <v>55.9</v>
      </c>
      <c r="I702" s="57">
        <v>49.8</v>
      </c>
      <c r="J702" s="57">
        <v>50.7</v>
      </c>
      <c r="K702" s="57">
        <v>50.9</v>
      </c>
      <c r="L702" s="57">
        <v>52.7</v>
      </c>
      <c r="M702" s="57">
        <v>44.35</v>
      </c>
      <c r="N702" s="57">
        <v>49.5</v>
      </c>
      <c r="O702" s="57">
        <v>6153</v>
      </c>
      <c r="P702" s="57">
        <v>13587</v>
      </c>
      <c r="Q702" s="57">
        <v>40.039299999999997</v>
      </c>
      <c r="R702" s="57">
        <v>37.352499999999999</v>
      </c>
      <c r="S702" s="57">
        <v>39.755899999999997</v>
      </c>
      <c r="T702" s="57">
        <v>38.153700000000001</v>
      </c>
      <c r="U702" s="77">
        <v>0.55349476215009441</v>
      </c>
      <c r="V702" s="24" t="s">
        <v>6114</v>
      </c>
      <c r="W702" s="216" t="s">
        <v>5967</v>
      </c>
      <c r="X702" s="216" t="s">
        <v>5971</v>
      </c>
      <c r="Y702" s="24" t="s">
        <v>6010</v>
      </c>
      <c r="Z702" s="24" t="s">
        <v>6000</v>
      </c>
      <c r="AA702" s="24" t="s">
        <v>5975</v>
      </c>
      <c r="AB702" s="24" t="s">
        <v>5990</v>
      </c>
      <c r="AC702" s="24" t="s">
        <v>5976</v>
      </c>
    </row>
    <row r="703" spans="1:29" s="169" customFormat="1">
      <c r="A703" s="24">
        <v>3290</v>
      </c>
      <c r="B703" s="24" t="s">
        <v>705</v>
      </c>
      <c r="C703" s="57">
        <v>12.65</v>
      </c>
      <c r="D703" s="57">
        <v>14.6</v>
      </c>
      <c r="E703" s="57">
        <v>12.15</v>
      </c>
      <c r="F703" s="57">
        <v>14.35</v>
      </c>
      <c r="G703" s="57">
        <v>14.4</v>
      </c>
      <c r="H703" s="57">
        <v>14.6</v>
      </c>
      <c r="I703" s="57">
        <v>12.6</v>
      </c>
      <c r="J703" s="57">
        <v>13</v>
      </c>
      <c r="K703" s="57">
        <v>13</v>
      </c>
      <c r="L703" s="57">
        <v>13.2</v>
      </c>
      <c r="M703" s="57">
        <v>12.05</v>
      </c>
      <c r="N703" s="57">
        <v>12.65</v>
      </c>
      <c r="O703" s="57">
        <v>2060</v>
      </c>
      <c r="P703" s="57">
        <v>4787</v>
      </c>
      <c r="Q703" s="57">
        <v>34.108699999999999</v>
      </c>
      <c r="R703" s="57">
        <v>39.991500000000002</v>
      </c>
      <c r="S703" s="57">
        <v>28.7501</v>
      </c>
      <c r="T703" s="57">
        <v>36.244399999999999</v>
      </c>
      <c r="U703" s="77">
        <v>0.52596151614325837</v>
      </c>
      <c r="V703" s="24" t="s">
        <v>6069</v>
      </c>
      <c r="W703" s="216" t="s">
        <v>5967</v>
      </c>
      <c r="X703" s="216" t="s">
        <v>5971</v>
      </c>
      <c r="Y703" s="24" t="s">
        <v>5982</v>
      </c>
      <c r="Z703" s="24" t="s">
        <v>5964</v>
      </c>
      <c r="AA703" s="24" t="s">
        <v>5975</v>
      </c>
      <c r="AB703" s="24" t="s">
        <v>5990</v>
      </c>
      <c r="AC703" s="24" t="s">
        <v>5970</v>
      </c>
    </row>
    <row r="704" spans="1:29" s="169" customFormat="1">
      <c r="A704" s="24">
        <v>3293</v>
      </c>
      <c r="B704" s="24" t="s">
        <v>706</v>
      </c>
      <c r="C704" s="57">
        <v>920</v>
      </c>
      <c r="D704" s="57">
        <v>954</v>
      </c>
      <c r="E704" s="57">
        <v>836</v>
      </c>
      <c r="F704" s="57">
        <v>840</v>
      </c>
      <c r="G704" s="57">
        <v>841</v>
      </c>
      <c r="H704" s="57">
        <v>882</v>
      </c>
      <c r="I704" s="57">
        <v>809</v>
      </c>
      <c r="J704" s="57">
        <v>870</v>
      </c>
      <c r="K704" s="57">
        <v>879</v>
      </c>
      <c r="L704" s="57">
        <v>881</v>
      </c>
      <c r="M704" s="57">
        <v>676</v>
      </c>
      <c r="N704" s="57">
        <v>695</v>
      </c>
      <c r="O704" s="57">
        <v>10076</v>
      </c>
      <c r="P704" s="57">
        <v>14272</v>
      </c>
      <c r="Q704" s="57">
        <v>61.8977</v>
      </c>
      <c r="R704" s="57">
        <v>57.176699999999997</v>
      </c>
      <c r="S704" s="57">
        <v>45.233400000000003</v>
      </c>
      <c r="T704" s="57">
        <v>53.195599999999999</v>
      </c>
      <c r="U704" s="77">
        <v>0.86288614848031897</v>
      </c>
      <c r="V704" s="24" t="s">
        <v>6002</v>
      </c>
      <c r="W704" s="216" t="s">
        <v>5960</v>
      </c>
      <c r="X704" s="216" t="s">
        <v>5961</v>
      </c>
      <c r="Y704" s="24" t="s">
        <v>5964</v>
      </c>
      <c r="Z704" s="24" t="s">
        <v>6010</v>
      </c>
      <c r="AA704" s="24" t="s">
        <v>5964</v>
      </c>
      <c r="AB704" s="24" t="s">
        <v>5979</v>
      </c>
      <c r="AC704" s="24" t="s">
        <v>5965</v>
      </c>
    </row>
    <row r="705" spans="1:29" s="169" customFormat="1">
      <c r="A705" s="24">
        <v>3294</v>
      </c>
      <c r="B705" s="24" t="s">
        <v>707</v>
      </c>
      <c r="C705" s="57">
        <v>21.1</v>
      </c>
      <c r="D705" s="57">
        <v>24.5</v>
      </c>
      <c r="E705" s="57">
        <v>20.65</v>
      </c>
      <c r="F705" s="57">
        <v>21.4</v>
      </c>
      <c r="G705" s="57">
        <v>21.55</v>
      </c>
      <c r="H705" s="57">
        <v>21.8</v>
      </c>
      <c r="I705" s="57">
        <v>18.8</v>
      </c>
      <c r="J705" s="57">
        <v>19.05</v>
      </c>
      <c r="K705" s="57">
        <v>19.2</v>
      </c>
      <c r="L705" s="57">
        <v>19.899999999999999</v>
      </c>
      <c r="M705" s="57">
        <v>16.7</v>
      </c>
      <c r="N705" s="57">
        <v>17.399999999999999</v>
      </c>
      <c r="O705" s="57">
        <v>3609</v>
      </c>
      <c r="P705" s="57">
        <v>6170</v>
      </c>
      <c r="Q705" s="57">
        <v>37.619599999999998</v>
      </c>
      <c r="R705" s="57">
        <v>49.689500000000002</v>
      </c>
      <c r="S705" s="57">
        <v>26.870799999999999</v>
      </c>
      <c r="T705" s="57">
        <v>42.083300000000001</v>
      </c>
      <c r="U705" s="77">
        <v>0.71491085899513784</v>
      </c>
      <c r="V705" s="24" t="s">
        <v>6118</v>
      </c>
      <c r="W705" s="216" t="s">
        <v>5967</v>
      </c>
      <c r="X705" s="216" t="s">
        <v>5971</v>
      </c>
      <c r="Y705" s="24" t="s">
        <v>5969</v>
      </c>
      <c r="Z705" s="24" t="s">
        <v>5964</v>
      </c>
      <c r="AA705" s="24" t="s">
        <v>5964</v>
      </c>
      <c r="AB705" s="24" t="s">
        <v>5990</v>
      </c>
      <c r="AC705" s="24" t="s">
        <v>5990</v>
      </c>
    </row>
    <row r="706" spans="1:29" s="169" customFormat="1">
      <c r="A706" s="24">
        <v>3296</v>
      </c>
      <c r="B706" s="24" t="s">
        <v>708</v>
      </c>
      <c r="C706" s="57">
        <v>21</v>
      </c>
      <c r="D706" s="57">
        <v>22.2</v>
      </c>
      <c r="E706" s="57">
        <v>19.5</v>
      </c>
      <c r="F706" s="57">
        <v>20.5</v>
      </c>
      <c r="G706" s="57">
        <v>20.6</v>
      </c>
      <c r="H706" s="57">
        <v>24.75</v>
      </c>
      <c r="I706" s="57">
        <v>20.149999999999999</v>
      </c>
      <c r="J706" s="57">
        <v>24.1</v>
      </c>
      <c r="K706" s="57">
        <v>24.3</v>
      </c>
      <c r="L706" s="57">
        <v>24.6</v>
      </c>
      <c r="M706" s="57">
        <v>19.5</v>
      </c>
      <c r="N706" s="57">
        <v>20.05</v>
      </c>
      <c r="O706" s="57">
        <v>11796</v>
      </c>
      <c r="P706" s="57">
        <v>22414</v>
      </c>
      <c r="Q706" s="57">
        <v>62.936300000000003</v>
      </c>
      <c r="R706" s="57">
        <v>61.25</v>
      </c>
      <c r="S706" s="57">
        <v>56.174999999999997</v>
      </c>
      <c r="T706" s="57">
        <v>59.558399999999999</v>
      </c>
      <c r="U706" s="77">
        <v>0.64322893429701677</v>
      </c>
      <c r="V706" s="24" t="s">
        <v>5959</v>
      </c>
      <c r="W706" s="216" t="s">
        <v>5960</v>
      </c>
      <c r="X706" s="216" t="s">
        <v>5961</v>
      </c>
      <c r="Y706" s="24" t="s">
        <v>5974</v>
      </c>
      <c r="Z706" s="24" t="s">
        <v>5982</v>
      </c>
      <c r="AA706" s="24" t="s">
        <v>5964</v>
      </c>
      <c r="AB706" s="24" t="s">
        <v>5965</v>
      </c>
      <c r="AC706" s="24" t="s">
        <v>5965</v>
      </c>
    </row>
    <row r="707" spans="1:29" s="169" customFormat="1">
      <c r="A707" s="24">
        <v>3297</v>
      </c>
      <c r="B707" s="24" t="s">
        <v>709</v>
      </c>
      <c r="C707" s="57">
        <v>15.9</v>
      </c>
      <c r="D707" s="57">
        <v>16.5</v>
      </c>
      <c r="E707" s="57">
        <v>15.05</v>
      </c>
      <c r="F707" s="57">
        <v>16.3</v>
      </c>
      <c r="G707" s="57">
        <v>16.149999999999999</v>
      </c>
      <c r="H707" s="57">
        <v>19.45</v>
      </c>
      <c r="I707" s="57">
        <v>15.3</v>
      </c>
      <c r="J707" s="57">
        <v>15.4</v>
      </c>
      <c r="K707" s="57">
        <v>15.45</v>
      </c>
      <c r="L707" s="57">
        <v>16.7</v>
      </c>
      <c r="M707" s="57">
        <v>13.5</v>
      </c>
      <c r="N707" s="57">
        <v>14.2</v>
      </c>
      <c r="O707" s="57">
        <v>4135</v>
      </c>
      <c r="P707" s="57">
        <v>14229</v>
      </c>
      <c r="Q707" s="57">
        <v>31.459</v>
      </c>
      <c r="R707" s="57">
        <v>41.527000000000001</v>
      </c>
      <c r="S707" s="57">
        <v>24.552099999999999</v>
      </c>
      <c r="T707" s="57">
        <v>35.868699999999997</v>
      </c>
      <c r="U707" s="77">
        <v>0.3551822959370925</v>
      </c>
      <c r="V707" s="24" t="s">
        <v>5999</v>
      </c>
      <c r="W707" s="216" t="s">
        <v>5967</v>
      </c>
      <c r="X707" s="216" t="s">
        <v>6007</v>
      </c>
      <c r="Y707" s="24" t="s">
        <v>6075</v>
      </c>
      <c r="Z707" s="24" t="s">
        <v>6000</v>
      </c>
      <c r="AA707" s="24" t="s">
        <v>5964</v>
      </c>
      <c r="AB707" s="24" t="s">
        <v>5986</v>
      </c>
      <c r="AC707" s="24" t="s">
        <v>5990</v>
      </c>
    </row>
    <row r="708" spans="1:29" s="169" customFormat="1">
      <c r="A708" s="24">
        <v>3303</v>
      </c>
      <c r="B708" s="24" t="s">
        <v>711</v>
      </c>
      <c r="C708" s="57">
        <v>21.3</v>
      </c>
      <c r="D708" s="57">
        <v>22.6</v>
      </c>
      <c r="E708" s="57">
        <v>20.8</v>
      </c>
      <c r="F708" s="57">
        <v>22.55</v>
      </c>
      <c r="G708" s="57">
        <v>22.6</v>
      </c>
      <c r="H708" s="57">
        <v>23.1</v>
      </c>
      <c r="I708" s="57">
        <v>20.7</v>
      </c>
      <c r="J708" s="57">
        <v>21.3</v>
      </c>
      <c r="K708" s="57">
        <v>21.3</v>
      </c>
      <c r="L708" s="57">
        <v>21.7</v>
      </c>
      <c r="M708" s="57">
        <v>20.75</v>
      </c>
      <c r="N708" s="57">
        <v>21.4</v>
      </c>
      <c r="O708" s="57">
        <v>4140</v>
      </c>
      <c r="P708" s="57">
        <v>9143</v>
      </c>
      <c r="Q708" s="57">
        <v>36.073599999999999</v>
      </c>
      <c r="R708" s="57">
        <v>43.472499999999997</v>
      </c>
      <c r="S708" s="57">
        <v>31.033200000000001</v>
      </c>
      <c r="T708" s="57">
        <v>39.326099999999997</v>
      </c>
      <c r="U708" s="77">
        <v>0.55342885267417696</v>
      </c>
      <c r="V708" s="24" t="s">
        <v>6289</v>
      </c>
      <c r="W708" s="216" t="s">
        <v>5967</v>
      </c>
      <c r="X708" s="216" t="s">
        <v>5971</v>
      </c>
      <c r="Y708" s="24" t="s">
        <v>5982</v>
      </c>
      <c r="Z708" s="24" t="s">
        <v>5964</v>
      </c>
      <c r="AA708" s="24" t="s">
        <v>5972</v>
      </c>
      <c r="AB708" s="24" t="s">
        <v>5991</v>
      </c>
      <c r="AC708" s="24" t="s">
        <v>5976</v>
      </c>
    </row>
    <row r="709" spans="1:29" s="169" customFormat="1">
      <c r="A709" s="24">
        <v>3305</v>
      </c>
      <c r="B709" s="24" t="s">
        <v>712</v>
      </c>
      <c r="C709" s="57">
        <v>48.3</v>
      </c>
      <c r="D709" s="57">
        <v>55</v>
      </c>
      <c r="E709" s="57">
        <v>45.8</v>
      </c>
      <c r="F709" s="57">
        <v>50.4</v>
      </c>
      <c r="G709" s="57">
        <v>51</v>
      </c>
      <c r="H709" s="57">
        <v>63</v>
      </c>
      <c r="I709" s="57">
        <v>50</v>
      </c>
      <c r="J709" s="57">
        <v>55.7</v>
      </c>
      <c r="K709" s="57">
        <v>55.8</v>
      </c>
      <c r="L709" s="57">
        <v>56.2</v>
      </c>
      <c r="M709" s="57">
        <v>43.1</v>
      </c>
      <c r="N709" s="57">
        <v>46</v>
      </c>
      <c r="O709" s="57">
        <v>30830</v>
      </c>
      <c r="P709" s="57">
        <v>179462</v>
      </c>
      <c r="Q709" s="57">
        <v>82.579899999999995</v>
      </c>
      <c r="R709" s="57">
        <v>80.515299999999996</v>
      </c>
      <c r="S709" s="57">
        <v>72.797399999999996</v>
      </c>
      <c r="T709" s="57">
        <v>77.942700000000002</v>
      </c>
      <c r="U709" s="77">
        <v>0.20996707442863177</v>
      </c>
      <c r="V709" s="24" t="s">
        <v>6104</v>
      </c>
      <c r="W709" s="216" t="s">
        <v>5988</v>
      </c>
      <c r="X709" s="216" t="s">
        <v>5989</v>
      </c>
      <c r="Y709" s="24" t="s">
        <v>5982</v>
      </c>
      <c r="Z709" s="24" t="s">
        <v>5982</v>
      </c>
      <c r="AA709" s="24" t="s">
        <v>5964</v>
      </c>
      <c r="AB709" s="24" t="s">
        <v>5979</v>
      </c>
      <c r="AC709" s="24" t="s">
        <v>5990</v>
      </c>
    </row>
    <row r="710" spans="1:29" s="169" customFormat="1">
      <c r="A710" s="24">
        <v>3306</v>
      </c>
      <c r="B710" s="24" t="s">
        <v>713</v>
      </c>
      <c r="C710" s="57">
        <v>20.95</v>
      </c>
      <c r="D710" s="57">
        <v>21.9</v>
      </c>
      <c r="E710" s="57">
        <v>19.899999999999999</v>
      </c>
      <c r="F710" s="57">
        <v>20.45</v>
      </c>
      <c r="G710" s="57">
        <v>20.45</v>
      </c>
      <c r="H710" s="57">
        <v>28.2</v>
      </c>
      <c r="I710" s="57">
        <v>20.350000000000001</v>
      </c>
      <c r="J710" s="57">
        <v>24.15</v>
      </c>
      <c r="K710" s="57">
        <v>24.65</v>
      </c>
      <c r="L710" s="57">
        <v>25.95</v>
      </c>
      <c r="M710" s="57">
        <v>21.65</v>
      </c>
      <c r="N710" s="57">
        <v>22.85</v>
      </c>
      <c r="O710" s="57">
        <v>6045</v>
      </c>
      <c r="P710" s="57">
        <v>14087</v>
      </c>
      <c r="Q710" s="57">
        <v>54.319499999999998</v>
      </c>
      <c r="R710" s="57">
        <v>55.1158</v>
      </c>
      <c r="S710" s="57">
        <v>51.3491</v>
      </c>
      <c r="T710" s="57">
        <v>53.860199999999999</v>
      </c>
      <c r="U710" s="77">
        <v>0.52447883391306405</v>
      </c>
      <c r="V710" s="24" t="s">
        <v>5980</v>
      </c>
      <c r="W710" s="216" t="s">
        <v>5967</v>
      </c>
      <c r="X710" s="216" t="s">
        <v>5961</v>
      </c>
      <c r="Y710" s="24" t="s">
        <v>5962</v>
      </c>
      <c r="Z710" s="24" t="s">
        <v>5982</v>
      </c>
      <c r="AA710" s="24" t="s">
        <v>5964</v>
      </c>
      <c r="AB710" s="24" t="s">
        <v>5991</v>
      </c>
      <c r="AC710" s="24" t="s">
        <v>5991</v>
      </c>
    </row>
    <row r="711" spans="1:29" s="169" customFormat="1">
      <c r="A711" s="24">
        <v>3310</v>
      </c>
      <c r="B711" s="24" t="s">
        <v>715</v>
      </c>
      <c r="C711" s="57">
        <v>28.1</v>
      </c>
      <c r="D711" s="57">
        <v>28.85</v>
      </c>
      <c r="E711" s="57">
        <v>27.8</v>
      </c>
      <c r="F711" s="57">
        <v>28.15</v>
      </c>
      <c r="G711" s="57">
        <v>28.15</v>
      </c>
      <c r="H711" s="57">
        <v>29.7</v>
      </c>
      <c r="I711" s="57">
        <v>27.6</v>
      </c>
      <c r="J711" s="57">
        <v>28.05</v>
      </c>
      <c r="K711" s="57">
        <v>28.2</v>
      </c>
      <c r="L711" s="57">
        <v>30</v>
      </c>
      <c r="M711" s="57">
        <v>28</v>
      </c>
      <c r="N711" s="57">
        <v>29.05</v>
      </c>
      <c r="O711" s="57">
        <v>717</v>
      </c>
      <c r="P711" s="57">
        <v>1123</v>
      </c>
      <c r="Q711" s="57">
        <v>25.256</v>
      </c>
      <c r="R711" s="57">
        <v>32.857199999999999</v>
      </c>
      <c r="S711" s="57">
        <v>25.297599999999999</v>
      </c>
      <c r="T711" s="57">
        <v>30.337399999999999</v>
      </c>
      <c r="U711" s="77">
        <v>0.7803502523003859</v>
      </c>
      <c r="V711" s="24" t="s">
        <v>6290</v>
      </c>
      <c r="W711" s="216" t="s">
        <v>6039</v>
      </c>
      <c r="X711" s="216" t="s">
        <v>5971</v>
      </c>
      <c r="Y711" s="24" t="s">
        <v>5969</v>
      </c>
      <c r="Z711" s="24" t="s">
        <v>5978</v>
      </c>
      <c r="AA711" s="24" t="s">
        <v>6010</v>
      </c>
      <c r="AB711" s="24" t="s">
        <v>5970</v>
      </c>
      <c r="AC711" s="24" t="s">
        <v>5965</v>
      </c>
    </row>
    <row r="712" spans="1:29" s="169" customFormat="1">
      <c r="A712" s="24">
        <v>3311</v>
      </c>
      <c r="B712" s="24" t="s">
        <v>716</v>
      </c>
      <c r="C712" s="57">
        <v>34.65</v>
      </c>
      <c r="D712" s="57">
        <v>34.85</v>
      </c>
      <c r="E712" s="57">
        <v>32.700000000000003</v>
      </c>
      <c r="F712" s="57">
        <v>33.5</v>
      </c>
      <c r="G712" s="57">
        <v>33.5</v>
      </c>
      <c r="H712" s="57">
        <v>40.1</v>
      </c>
      <c r="I712" s="57">
        <v>33</v>
      </c>
      <c r="J712" s="57">
        <v>33.85</v>
      </c>
      <c r="K712" s="57">
        <v>33.85</v>
      </c>
      <c r="L712" s="57">
        <v>35.1</v>
      </c>
      <c r="M712" s="57">
        <v>32.549999999999997</v>
      </c>
      <c r="N712" s="57">
        <v>34.85</v>
      </c>
      <c r="O712" s="57">
        <v>1389</v>
      </c>
      <c r="P712" s="57">
        <v>5259</v>
      </c>
      <c r="Q712" s="57">
        <v>42.3294</v>
      </c>
      <c r="R712" s="57">
        <v>55.592399999999998</v>
      </c>
      <c r="S712" s="57">
        <v>36.7117</v>
      </c>
      <c r="T712" s="57">
        <v>49.298900000000003</v>
      </c>
      <c r="U712" s="77">
        <v>0.32281168790010778</v>
      </c>
      <c r="V712" s="24" t="s">
        <v>6291</v>
      </c>
      <c r="W712" s="216" t="s">
        <v>5967</v>
      </c>
      <c r="X712" s="216" t="s">
        <v>5971</v>
      </c>
      <c r="Y712" s="24" t="s">
        <v>5962</v>
      </c>
      <c r="Z712" s="24" t="s">
        <v>5969</v>
      </c>
      <c r="AA712" s="24" t="s">
        <v>6010</v>
      </c>
      <c r="AB712" s="24" t="s">
        <v>5965</v>
      </c>
      <c r="AC712" s="24" t="s">
        <v>5970</v>
      </c>
    </row>
    <row r="713" spans="1:29" s="169" customFormat="1">
      <c r="A713" s="24">
        <v>3312</v>
      </c>
      <c r="B713" s="24" t="s">
        <v>717</v>
      </c>
      <c r="C713" s="57">
        <v>20.3</v>
      </c>
      <c r="D713" s="57">
        <v>21.75</v>
      </c>
      <c r="E713" s="57">
        <v>19.649999999999999</v>
      </c>
      <c r="F713" s="57">
        <v>21.2</v>
      </c>
      <c r="G713" s="57">
        <v>21.5</v>
      </c>
      <c r="H713" s="57">
        <v>25.35</v>
      </c>
      <c r="I713" s="57">
        <v>21.1</v>
      </c>
      <c r="J713" s="57">
        <v>23.2</v>
      </c>
      <c r="K713" s="57">
        <v>23.2</v>
      </c>
      <c r="L713" s="57">
        <v>25.75</v>
      </c>
      <c r="M713" s="57">
        <v>22.05</v>
      </c>
      <c r="N713" s="57">
        <v>23.85</v>
      </c>
      <c r="O713" s="57">
        <v>30958</v>
      </c>
      <c r="P713" s="57">
        <v>45927</v>
      </c>
      <c r="Q713" s="57">
        <v>69.656199999999998</v>
      </c>
      <c r="R713" s="57">
        <v>69.024699999999996</v>
      </c>
      <c r="S713" s="57">
        <v>72.466700000000003</v>
      </c>
      <c r="T713" s="57">
        <v>70.171999999999997</v>
      </c>
      <c r="U713" s="77">
        <v>0.82386299030103338</v>
      </c>
      <c r="V713" s="24" t="s">
        <v>6071</v>
      </c>
      <c r="W713" s="216" t="s">
        <v>6009</v>
      </c>
      <c r="X713" s="216" t="s">
        <v>5961</v>
      </c>
      <c r="Y713" s="24" t="s">
        <v>5982</v>
      </c>
      <c r="Z713" s="24" t="s">
        <v>5982</v>
      </c>
      <c r="AA713" s="24" t="s">
        <v>5963</v>
      </c>
      <c r="AB713" s="24" t="s">
        <v>5970</v>
      </c>
      <c r="AC713" s="24" t="s">
        <v>5991</v>
      </c>
    </row>
    <row r="714" spans="1:29" s="169" customFormat="1">
      <c r="A714" s="24">
        <v>3313</v>
      </c>
      <c r="B714" s="24" t="s">
        <v>718</v>
      </c>
      <c r="C714" s="57">
        <v>11.9</v>
      </c>
      <c r="D714" s="57">
        <v>12.4</v>
      </c>
      <c r="E714" s="57">
        <v>11.5</v>
      </c>
      <c r="F714" s="57">
        <v>12.25</v>
      </c>
      <c r="G714" s="57">
        <v>12.65</v>
      </c>
      <c r="H714" s="57">
        <v>12.8</v>
      </c>
      <c r="I714" s="57">
        <v>11.6</v>
      </c>
      <c r="J714" s="57">
        <v>11.65</v>
      </c>
      <c r="K714" s="57">
        <v>11.8</v>
      </c>
      <c r="L714" s="57">
        <v>11.8</v>
      </c>
      <c r="M714" s="57">
        <v>10.8</v>
      </c>
      <c r="N714" s="57">
        <v>10.9</v>
      </c>
      <c r="O714" s="57">
        <v>2034</v>
      </c>
      <c r="P714" s="57">
        <v>2406</v>
      </c>
      <c r="Q714" s="57">
        <v>43.145099999999999</v>
      </c>
      <c r="R714" s="57">
        <v>39.7667</v>
      </c>
      <c r="S714" s="57">
        <v>33.813899999999997</v>
      </c>
      <c r="T714" s="57">
        <v>37.782400000000003</v>
      </c>
      <c r="U714" s="77">
        <v>1.0332502078137988</v>
      </c>
      <c r="V714" s="24" t="s">
        <v>6103</v>
      </c>
      <c r="W714" s="216" t="s">
        <v>5960</v>
      </c>
      <c r="X714" s="216" t="s">
        <v>5971</v>
      </c>
      <c r="Y714" s="24" t="s">
        <v>6010</v>
      </c>
      <c r="Z714" s="24" t="s">
        <v>5964</v>
      </c>
      <c r="AA714" s="24" t="s">
        <v>6024</v>
      </c>
      <c r="AB714" s="24" t="s">
        <v>5979</v>
      </c>
      <c r="AC714" s="24" t="s">
        <v>5965</v>
      </c>
    </row>
    <row r="715" spans="1:29" s="169" customFormat="1">
      <c r="A715" s="24">
        <v>3317</v>
      </c>
      <c r="B715" s="24" t="s">
        <v>719</v>
      </c>
      <c r="C715" s="57">
        <v>66.400000000000006</v>
      </c>
      <c r="D715" s="57">
        <v>73.7</v>
      </c>
      <c r="E715" s="57">
        <v>62.8</v>
      </c>
      <c r="F715" s="57">
        <v>72</v>
      </c>
      <c r="G715" s="57">
        <v>72.5</v>
      </c>
      <c r="H715" s="57">
        <v>97.9</v>
      </c>
      <c r="I715" s="57">
        <v>68.7</v>
      </c>
      <c r="J715" s="57">
        <v>82.5</v>
      </c>
      <c r="K715" s="57">
        <v>81.7</v>
      </c>
      <c r="L715" s="57">
        <v>86.9</v>
      </c>
      <c r="M715" s="57">
        <v>69</v>
      </c>
      <c r="N715" s="57">
        <v>76.7</v>
      </c>
      <c r="O715" s="57">
        <v>56535</v>
      </c>
      <c r="P715" s="57">
        <v>252269</v>
      </c>
      <c r="Q715" s="57">
        <v>77.668199999999999</v>
      </c>
      <c r="R715" s="57">
        <v>75.622699999999995</v>
      </c>
      <c r="S715" s="57">
        <v>72.907200000000003</v>
      </c>
      <c r="T715" s="57">
        <v>74.717500000000001</v>
      </c>
      <c r="U715" s="77">
        <v>0.27390735022271201</v>
      </c>
      <c r="V715" s="24" t="s">
        <v>6147</v>
      </c>
      <c r="W715" s="216" t="s">
        <v>5960</v>
      </c>
      <c r="X715" s="216" t="s">
        <v>5961</v>
      </c>
      <c r="Y715" s="24" t="s">
        <v>5982</v>
      </c>
      <c r="Z715" s="24" t="s">
        <v>5963</v>
      </c>
      <c r="AA715" s="24" t="s">
        <v>5964</v>
      </c>
      <c r="AB715" s="24" t="s">
        <v>5991</v>
      </c>
      <c r="AC715" s="24" t="s">
        <v>5986</v>
      </c>
    </row>
    <row r="716" spans="1:29" s="169" customFormat="1">
      <c r="A716" s="24">
        <v>3321</v>
      </c>
      <c r="B716" s="24" t="s">
        <v>720</v>
      </c>
      <c r="C716" s="57">
        <v>13</v>
      </c>
      <c r="D716" s="57">
        <v>15.4</v>
      </c>
      <c r="E716" s="57">
        <v>12.8</v>
      </c>
      <c r="F716" s="57">
        <v>14.2</v>
      </c>
      <c r="G716" s="57">
        <v>14.5</v>
      </c>
      <c r="H716" s="57">
        <v>14.85</v>
      </c>
      <c r="I716" s="57">
        <v>13.3</v>
      </c>
      <c r="J716" s="57">
        <v>13.35</v>
      </c>
      <c r="K716" s="57">
        <v>13.45</v>
      </c>
      <c r="L716" s="57">
        <v>15.3</v>
      </c>
      <c r="M716" s="57">
        <v>12.1</v>
      </c>
      <c r="N716" s="57">
        <v>13.2</v>
      </c>
      <c r="O716" s="57">
        <v>14590</v>
      </c>
      <c r="P716" s="57">
        <v>13154</v>
      </c>
      <c r="Q716" s="57">
        <v>38.312199999999997</v>
      </c>
      <c r="R716" s="57">
        <v>34.7089</v>
      </c>
      <c r="S716" s="57">
        <v>40.613900000000001</v>
      </c>
      <c r="T716" s="57">
        <v>36.677300000000002</v>
      </c>
      <c r="U716" s="77">
        <v>1.3556501613366445</v>
      </c>
      <c r="V716" s="24" t="s">
        <v>6101</v>
      </c>
      <c r="W716" s="216" t="s">
        <v>6009</v>
      </c>
      <c r="X716" s="216" t="s">
        <v>5971</v>
      </c>
      <c r="Y716" s="24" t="s">
        <v>5982</v>
      </c>
      <c r="Z716" s="24" t="s">
        <v>5964</v>
      </c>
      <c r="AA716" s="24" t="s">
        <v>5978</v>
      </c>
      <c r="AB716" s="24" t="s">
        <v>5976</v>
      </c>
      <c r="AC716" s="24" t="s">
        <v>5991</v>
      </c>
    </row>
    <row r="717" spans="1:29" s="169" customFormat="1">
      <c r="A717" s="24">
        <v>3322</v>
      </c>
      <c r="B717" s="24" t="s">
        <v>721</v>
      </c>
      <c r="C717" s="57">
        <v>18.5</v>
      </c>
      <c r="D717" s="57">
        <v>18.95</v>
      </c>
      <c r="E717" s="57">
        <v>16.100000000000001</v>
      </c>
      <c r="F717" s="57">
        <v>16.2</v>
      </c>
      <c r="G717" s="57">
        <v>16.3</v>
      </c>
      <c r="H717" s="57">
        <v>20.149999999999999</v>
      </c>
      <c r="I717" s="57">
        <v>15.5</v>
      </c>
      <c r="J717" s="57">
        <v>16.8</v>
      </c>
      <c r="K717" s="57">
        <v>17</v>
      </c>
      <c r="L717" s="57">
        <v>18</v>
      </c>
      <c r="M717" s="57">
        <v>15.5</v>
      </c>
      <c r="N717" s="57">
        <v>15.6</v>
      </c>
      <c r="O717" s="57">
        <v>12668</v>
      </c>
      <c r="P717" s="57">
        <v>44138</v>
      </c>
      <c r="Q717" s="57">
        <v>61.6584</v>
      </c>
      <c r="R717" s="57">
        <v>69.134699999999995</v>
      </c>
      <c r="S717" s="57">
        <v>55.909599999999998</v>
      </c>
      <c r="T717" s="57">
        <v>64.726299999999995</v>
      </c>
      <c r="U717" s="77">
        <v>0.35078868800378615</v>
      </c>
      <c r="V717" s="24" t="s">
        <v>6095</v>
      </c>
      <c r="W717" s="216" t="s">
        <v>5967</v>
      </c>
      <c r="X717" s="216" t="s">
        <v>5961</v>
      </c>
      <c r="Y717" s="24" t="s">
        <v>5964</v>
      </c>
      <c r="Z717" s="24" t="s">
        <v>5969</v>
      </c>
      <c r="AA717" s="24" t="s">
        <v>5964</v>
      </c>
      <c r="AB717" s="24" t="s">
        <v>5986</v>
      </c>
      <c r="AC717" s="24" t="s">
        <v>5979</v>
      </c>
    </row>
    <row r="718" spans="1:29" s="169" customFormat="1">
      <c r="A718" s="24">
        <v>3323</v>
      </c>
      <c r="B718" s="24" t="s">
        <v>722</v>
      </c>
      <c r="C718" s="57">
        <v>45.2</v>
      </c>
      <c r="D718" s="57">
        <v>50.8</v>
      </c>
      <c r="E718" s="57">
        <v>42.9</v>
      </c>
      <c r="F718" s="57">
        <v>49.8</v>
      </c>
      <c r="G718" s="57">
        <v>50</v>
      </c>
      <c r="H718" s="57">
        <v>65.400000000000006</v>
      </c>
      <c r="I718" s="57">
        <v>47</v>
      </c>
      <c r="J718" s="57">
        <v>47.2</v>
      </c>
      <c r="K718" s="57">
        <v>47.35</v>
      </c>
      <c r="L718" s="57">
        <v>51.9</v>
      </c>
      <c r="M718" s="57">
        <v>38.200000000000003</v>
      </c>
      <c r="N718" s="57">
        <v>39.15</v>
      </c>
      <c r="O718" s="57">
        <v>33730</v>
      </c>
      <c r="P718" s="57">
        <v>138514</v>
      </c>
      <c r="Q718" s="57">
        <v>52.534599999999998</v>
      </c>
      <c r="R718" s="57">
        <v>64.324100000000001</v>
      </c>
      <c r="S718" s="57">
        <v>36.1873</v>
      </c>
      <c r="T718" s="57">
        <v>54.9452</v>
      </c>
      <c r="U718" s="77">
        <v>0.29762735575866378</v>
      </c>
      <c r="V718" s="24" t="s">
        <v>6102</v>
      </c>
      <c r="W718" s="216" t="s">
        <v>5967</v>
      </c>
      <c r="X718" s="216" t="s">
        <v>5961</v>
      </c>
      <c r="Y718" s="24" t="s">
        <v>5982</v>
      </c>
      <c r="Z718" s="24" t="s">
        <v>6000</v>
      </c>
      <c r="AA718" s="24" t="s">
        <v>5964</v>
      </c>
      <c r="AB718" s="24" t="s">
        <v>5991</v>
      </c>
      <c r="AC718" s="24" t="s">
        <v>5965</v>
      </c>
    </row>
    <row r="719" spans="1:29" s="169" customFormat="1">
      <c r="A719" s="24">
        <v>3324</v>
      </c>
      <c r="B719" s="24" t="s">
        <v>723</v>
      </c>
      <c r="C719" s="57">
        <v>178.5</v>
      </c>
      <c r="D719" s="57">
        <v>213.5</v>
      </c>
      <c r="E719" s="57">
        <v>168.5</v>
      </c>
      <c r="F719" s="57">
        <v>188</v>
      </c>
      <c r="G719" s="57">
        <v>188</v>
      </c>
      <c r="H719" s="57">
        <v>197</v>
      </c>
      <c r="I719" s="57">
        <v>176.5</v>
      </c>
      <c r="J719" s="57">
        <v>178.5</v>
      </c>
      <c r="K719" s="57">
        <v>180</v>
      </c>
      <c r="L719" s="57">
        <v>195.5</v>
      </c>
      <c r="M719" s="57">
        <v>148.5</v>
      </c>
      <c r="N719" s="57">
        <v>176.5</v>
      </c>
      <c r="O719" s="57">
        <v>18697</v>
      </c>
      <c r="P719" s="57">
        <v>35473</v>
      </c>
      <c r="Q719" s="57">
        <v>36.940100000000001</v>
      </c>
      <c r="R719" s="57">
        <v>43.432699999999997</v>
      </c>
      <c r="S719" s="57">
        <v>36.450099999999999</v>
      </c>
      <c r="T719" s="57">
        <v>41.1051</v>
      </c>
      <c r="U719" s="77">
        <v>0.64420513880666663</v>
      </c>
      <c r="V719" s="24" t="s">
        <v>6044</v>
      </c>
      <c r="W719" s="216" t="s">
        <v>5967</v>
      </c>
      <c r="X719" s="216" t="s">
        <v>5971</v>
      </c>
      <c r="Y719" s="24" t="s">
        <v>5963</v>
      </c>
      <c r="Z719" s="24" t="s">
        <v>5964</v>
      </c>
      <c r="AA719" s="24" t="s">
        <v>5994</v>
      </c>
      <c r="AB719" s="24" t="s">
        <v>5991</v>
      </c>
      <c r="AC719" s="24" t="s">
        <v>5976</v>
      </c>
    </row>
    <row r="720" spans="1:29" s="169" customFormat="1">
      <c r="A720" s="24">
        <v>3325</v>
      </c>
      <c r="B720" s="24" t="s">
        <v>724</v>
      </c>
      <c r="C720" s="57">
        <v>26.1</v>
      </c>
      <c r="D720" s="57">
        <v>26.45</v>
      </c>
      <c r="E720" s="57">
        <v>23.2</v>
      </c>
      <c r="F720" s="57">
        <v>23.95</v>
      </c>
      <c r="G720" s="57">
        <v>24.05</v>
      </c>
      <c r="H720" s="57">
        <v>25.95</v>
      </c>
      <c r="I720" s="57">
        <v>22.85</v>
      </c>
      <c r="J720" s="57">
        <v>23.5</v>
      </c>
      <c r="K720" s="57">
        <v>24</v>
      </c>
      <c r="L720" s="57">
        <v>24.4</v>
      </c>
      <c r="M720" s="57">
        <v>16.8</v>
      </c>
      <c r="N720" s="57">
        <v>17.600000000000001</v>
      </c>
      <c r="O720" s="57">
        <v>11572</v>
      </c>
      <c r="P720" s="57">
        <v>22610</v>
      </c>
      <c r="Q720" s="57">
        <v>27.621500000000001</v>
      </c>
      <c r="R720" s="57">
        <v>41.537999999999997</v>
      </c>
      <c r="S720" s="57">
        <v>19.8795</v>
      </c>
      <c r="T720" s="57">
        <v>34.3185</v>
      </c>
      <c r="U720" s="77">
        <v>0.62554425278883485</v>
      </c>
      <c r="V720" s="24" t="s">
        <v>5959</v>
      </c>
      <c r="W720" s="216" t="s">
        <v>5967</v>
      </c>
      <c r="X720" s="216" t="s">
        <v>6007</v>
      </c>
      <c r="Y720" s="24" t="s">
        <v>5964</v>
      </c>
      <c r="Z720" s="24" t="s">
        <v>6000</v>
      </c>
      <c r="AA720" s="24" t="s">
        <v>5964</v>
      </c>
      <c r="AB720" s="24" t="s">
        <v>5965</v>
      </c>
      <c r="AC720" s="24" t="s">
        <v>5965</v>
      </c>
    </row>
    <row r="721" spans="1:29" s="169" customFormat="1">
      <c r="A721" s="24">
        <v>3332</v>
      </c>
      <c r="B721" s="24" t="s">
        <v>725</v>
      </c>
      <c r="C721" s="57"/>
      <c r="D721" s="57">
        <v>38.6</v>
      </c>
      <c r="E721" s="57">
        <v>37.25</v>
      </c>
      <c r="F721" s="57">
        <v>38.35</v>
      </c>
      <c r="G721" s="57">
        <v>37.5</v>
      </c>
      <c r="H721" s="57">
        <v>38.35</v>
      </c>
      <c r="I721" s="57">
        <v>37.049999999999997</v>
      </c>
      <c r="J721" s="57"/>
      <c r="K721" s="57">
        <v>37.950000000000003</v>
      </c>
      <c r="L721" s="57">
        <v>38.1</v>
      </c>
      <c r="M721" s="57">
        <v>36.9</v>
      </c>
      <c r="N721" s="57">
        <v>37.950000000000003</v>
      </c>
      <c r="O721" s="57">
        <v>99</v>
      </c>
      <c r="P721" s="57">
        <v>206</v>
      </c>
      <c r="Q721" s="57">
        <v>75.200699999999998</v>
      </c>
      <c r="R721" s="57">
        <v>74.742900000000006</v>
      </c>
      <c r="S721" s="57">
        <v>72.029200000000003</v>
      </c>
      <c r="T721" s="57">
        <v>73.838399999999993</v>
      </c>
      <c r="U721" s="77">
        <v>0.5873786407766991</v>
      </c>
      <c r="V721" s="24" t="s">
        <v>6292</v>
      </c>
      <c r="W721" s="216" t="s">
        <v>5960</v>
      </c>
      <c r="X721" s="216" t="s">
        <v>5961</v>
      </c>
      <c r="Y721" s="24" t="s">
        <v>5972</v>
      </c>
      <c r="Z721" s="24" t="s">
        <v>6027</v>
      </c>
      <c r="AA721" s="24" t="s">
        <v>6293</v>
      </c>
      <c r="AB721" s="24" t="s">
        <v>5965</v>
      </c>
      <c r="AC721" s="24" t="s">
        <v>6084</v>
      </c>
    </row>
    <row r="722" spans="1:29" s="169" customFormat="1">
      <c r="A722" s="24">
        <v>3338</v>
      </c>
      <c r="B722" s="24" t="s">
        <v>726</v>
      </c>
      <c r="C722" s="57">
        <v>49</v>
      </c>
      <c r="D722" s="57">
        <v>56.7</v>
      </c>
      <c r="E722" s="57">
        <v>47.7</v>
      </c>
      <c r="F722" s="57">
        <v>51.8</v>
      </c>
      <c r="G722" s="57">
        <v>52.1</v>
      </c>
      <c r="H722" s="57">
        <v>55.5</v>
      </c>
      <c r="I722" s="57">
        <v>49.65</v>
      </c>
      <c r="J722" s="57">
        <v>50.3</v>
      </c>
      <c r="K722" s="57">
        <v>48.75</v>
      </c>
      <c r="L722" s="57">
        <v>50.6</v>
      </c>
      <c r="M722" s="57">
        <v>41.2</v>
      </c>
      <c r="N722" s="57">
        <v>42.2</v>
      </c>
      <c r="O722" s="57">
        <v>5115</v>
      </c>
      <c r="P722" s="57">
        <v>12926</v>
      </c>
      <c r="Q722" s="57">
        <v>29.345600000000001</v>
      </c>
      <c r="R722" s="57">
        <v>25.589700000000001</v>
      </c>
      <c r="S722" s="57">
        <v>21.4376</v>
      </c>
      <c r="T722" s="57">
        <v>24.2057</v>
      </c>
      <c r="U722" s="77">
        <v>0.4836505234927021</v>
      </c>
      <c r="V722" s="24" t="s">
        <v>6184</v>
      </c>
      <c r="W722" s="216" t="s">
        <v>5960</v>
      </c>
      <c r="X722" s="216" t="s">
        <v>6007</v>
      </c>
      <c r="Y722" s="24" t="s">
        <v>5963</v>
      </c>
      <c r="Z722" s="24" t="s">
        <v>6000</v>
      </c>
      <c r="AA722" s="24" t="s">
        <v>5964</v>
      </c>
      <c r="AB722" s="24" t="s">
        <v>5990</v>
      </c>
      <c r="AC722" s="24" t="s">
        <v>5965</v>
      </c>
    </row>
    <row r="723" spans="1:29" s="169" customFormat="1">
      <c r="A723" s="24">
        <v>3339</v>
      </c>
      <c r="B723" s="24" t="s">
        <v>727</v>
      </c>
      <c r="C723" s="57">
        <v>19.2</v>
      </c>
      <c r="D723" s="57">
        <v>33.15</v>
      </c>
      <c r="E723" s="57">
        <v>17.3</v>
      </c>
      <c r="F723" s="57">
        <v>30.9</v>
      </c>
      <c r="G723" s="57">
        <v>30.55</v>
      </c>
      <c r="H723" s="57">
        <v>31.55</v>
      </c>
      <c r="I723" s="57">
        <v>21.6</v>
      </c>
      <c r="J723" s="57">
        <v>23.3</v>
      </c>
      <c r="K723" s="57">
        <v>23.7</v>
      </c>
      <c r="L723" s="57">
        <v>25.5</v>
      </c>
      <c r="M723" s="57">
        <v>18.100000000000001</v>
      </c>
      <c r="N723" s="57">
        <v>21.7</v>
      </c>
      <c r="O723" s="57">
        <v>9726</v>
      </c>
      <c r="P723" s="57">
        <v>25650</v>
      </c>
      <c r="Q723" s="57">
        <v>73.402500000000003</v>
      </c>
      <c r="R723" s="57">
        <v>72.919700000000006</v>
      </c>
      <c r="S723" s="57">
        <v>64.179900000000004</v>
      </c>
      <c r="T723" s="57">
        <v>70.006399999999999</v>
      </c>
      <c r="U723" s="77">
        <v>0.46344379467186486</v>
      </c>
      <c r="V723" s="24" t="s">
        <v>6141</v>
      </c>
      <c r="W723" s="216" t="s">
        <v>5960</v>
      </c>
      <c r="X723" s="216" t="s">
        <v>5961</v>
      </c>
      <c r="Y723" s="24" t="s">
        <v>5982</v>
      </c>
      <c r="Z723" s="24" t="s">
        <v>5964</v>
      </c>
      <c r="AA723" s="24" t="s">
        <v>5964</v>
      </c>
      <c r="AB723" s="24" t="s">
        <v>5990</v>
      </c>
      <c r="AC723" s="24" t="s">
        <v>5970</v>
      </c>
    </row>
    <row r="724" spans="1:29" s="169" customFormat="1">
      <c r="A724" s="24">
        <v>3346</v>
      </c>
      <c r="B724" s="24" t="s">
        <v>728</v>
      </c>
      <c r="C724" s="57">
        <v>45</v>
      </c>
      <c r="D724" s="57">
        <v>53.4</v>
      </c>
      <c r="E724" s="57">
        <v>41.6</v>
      </c>
      <c r="F724" s="57">
        <v>48.65</v>
      </c>
      <c r="G724" s="57">
        <v>48.25</v>
      </c>
      <c r="H724" s="57">
        <v>55.5</v>
      </c>
      <c r="I724" s="57">
        <v>45.75</v>
      </c>
      <c r="J724" s="57">
        <v>50.1</v>
      </c>
      <c r="K724" s="57">
        <v>50.5</v>
      </c>
      <c r="L724" s="57">
        <v>51.1</v>
      </c>
      <c r="M724" s="57">
        <v>38</v>
      </c>
      <c r="N724" s="57">
        <v>40.049999999999997</v>
      </c>
      <c r="O724" s="57">
        <v>12932</v>
      </c>
      <c r="P724" s="57">
        <v>66689</v>
      </c>
      <c r="Q724" s="57">
        <v>55.760800000000003</v>
      </c>
      <c r="R724" s="57">
        <v>64.660700000000006</v>
      </c>
      <c r="S724" s="57">
        <v>40.635599999999997</v>
      </c>
      <c r="T724" s="57">
        <v>56.652299999999997</v>
      </c>
      <c r="U724" s="77">
        <v>0.23700726923147411</v>
      </c>
      <c r="V724" s="24" t="s">
        <v>6104</v>
      </c>
      <c r="W724" s="216" t="s">
        <v>5967</v>
      </c>
      <c r="X724" s="216" t="s">
        <v>5961</v>
      </c>
      <c r="Y724" s="24" t="s">
        <v>5982</v>
      </c>
      <c r="Z724" s="24" t="s">
        <v>5963</v>
      </c>
      <c r="AA724" s="24" t="s">
        <v>5964</v>
      </c>
      <c r="AB724" s="24" t="s">
        <v>5979</v>
      </c>
      <c r="AC724" s="24" t="s">
        <v>5990</v>
      </c>
    </row>
    <row r="725" spans="1:29" s="169" customFormat="1">
      <c r="A725" s="24">
        <v>3349</v>
      </c>
      <c r="B725" s="24" t="s">
        <v>2808</v>
      </c>
      <c r="C725" s="57">
        <v>20.25</v>
      </c>
      <c r="D725" s="57">
        <v>20.95</v>
      </c>
      <c r="E725" s="57">
        <v>19.649999999999999</v>
      </c>
      <c r="F725" s="57">
        <v>20.6</v>
      </c>
      <c r="G725" s="57">
        <v>21.5</v>
      </c>
      <c r="H725" s="57">
        <v>22.35</v>
      </c>
      <c r="I725" s="57">
        <v>19.8</v>
      </c>
      <c r="J725" s="57"/>
      <c r="K725" s="57"/>
      <c r="L725" s="57">
        <v>21</v>
      </c>
      <c r="M725" s="57">
        <v>19.5</v>
      </c>
      <c r="N725" s="57">
        <v>20.7</v>
      </c>
      <c r="O725" s="57">
        <v>158</v>
      </c>
      <c r="P725" s="57">
        <v>127</v>
      </c>
      <c r="Q725" s="57">
        <v>47.597700000000003</v>
      </c>
      <c r="R725" s="57">
        <v>60.204700000000003</v>
      </c>
      <c r="S725" s="57">
        <v>44.050699999999999</v>
      </c>
      <c r="T725" s="57">
        <v>54.82</v>
      </c>
      <c r="U725" s="77">
        <v>1.5205599300087491</v>
      </c>
      <c r="V725" s="24" t="s">
        <v>6294</v>
      </c>
      <c r="W725" s="216" t="s">
        <v>5967</v>
      </c>
      <c r="X725" s="216" t="s">
        <v>5961</v>
      </c>
      <c r="Y725" s="24" t="s">
        <v>6016</v>
      </c>
      <c r="Z725" s="24" t="s">
        <v>5994</v>
      </c>
      <c r="AA725" s="24" t="s">
        <v>5972</v>
      </c>
      <c r="AB725" s="24" t="s">
        <v>5990</v>
      </c>
      <c r="AC725" s="24" t="s">
        <v>6033</v>
      </c>
    </row>
    <row r="726" spans="1:29" s="169" customFormat="1">
      <c r="A726" s="24">
        <v>3354</v>
      </c>
      <c r="B726" s="24" t="s">
        <v>729</v>
      </c>
      <c r="C726" s="57">
        <v>13.8</v>
      </c>
      <c r="D726" s="57">
        <v>17</v>
      </c>
      <c r="E726" s="57">
        <v>13.2</v>
      </c>
      <c r="F726" s="57">
        <v>15.7</v>
      </c>
      <c r="G726" s="57">
        <v>15.7</v>
      </c>
      <c r="H726" s="57">
        <v>19</v>
      </c>
      <c r="I726" s="57">
        <v>15.25</v>
      </c>
      <c r="J726" s="57">
        <v>15.8</v>
      </c>
      <c r="K726" s="57">
        <v>15.85</v>
      </c>
      <c r="L726" s="57">
        <v>16.100000000000001</v>
      </c>
      <c r="M726" s="57">
        <v>13.6</v>
      </c>
      <c r="N726" s="57">
        <v>13.7</v>
      </c>
      <c r="O726" s="57">
        <v>26362</v>
      </c>
      <c r="P726" s="57">
        <v>36590</v>
      </c>
      <c r="Q726" s="57">
        <v>52.279600000000002</v>
      </c>
      <c r="R726" s="57">
        <v>50.587499999999999</v>
      </c>
      <c r="S726" s="57">
        <v>45.026200000000003</v>
      </c>
      <c r="T726" s="57">
        <v>48.733699999999999</v>
      </c>
      <c r="U726" s="77">
        <v>0.8805745346330206</v>
      </c>
      <c r="V726" s="24" t="s">
        <v>6087</v>
      </c>
      <c r="W726" s="216" t="s">
        <v>5960</v>
      </c>
      <c r="X726" s="216" t="s">
        <v>5971</v>
      </c>
      <c r="Y726" s="24" t="s">
        <v>5982</v>
      </c>
      <c r="Z726" s="24" t="s">
        <v>5969</v>
      </c>
      <c r="AA726" s="24" t="s">
        <v>5964</v>
      </c>
      <c r="AB726" s="24" t="s">
        <v>5965</v>
      </c>
      <c r="AC726" s="24" t="s">
        <v>5979</v>
      </c>
    </row>
    <row r="727" spans="1:29" s="169" customFormat="1">
      <c r="A727" s="24">
        <v>3356</v>
      </c>
      <c r="B727" s="24" t="s">
        <v>730</v>
      </c>
      <c r="C727" s="57">
        <v>28.5</v>
      </c>
      <c r="D727" s="57">
        <v>35.049999999999997</v>
      </c>
      <c r="E727" s="57">
        <v>27.4</v>
      </c>
      <c r="F727" s="57">
        <v>34.25</v>
      </c>
      <c r="G727" s="57">
        <v>34.4</v>
      </c>
      <c r="H727" s="57">
        <v>44.3</v>
      </c>
      <c r="I727" s="57">
        <v>33.950000000000003</v>
      </c>
      <c r="J727" s="57">
        <v>38.75</v>
      </c>
      <c r="K727" s="57">
        <v>38.75</v>
      </c>
      <c r="L727" s="57">
        <v>40.799999999999997</v>
      </c>
      <c r="M727" s="57">
        <v>33.5</v>
      </c>
      <c r="N727" s="57">
        <v>35.5</v>
      </c>
      <c r="O727" s="57">
        <v>16127</v>
      </c>
      <c r="P727" s="57">
        <v>58389</v>
      </c>
      <c r="Q727" s="57">
        <v>68.4876</v>
      </c>
      <c r="R727" s="57">
        <v>63.798400000000001</v>
      </c>
      <c r="S727" s="57">
        <v>64.612700000000004</v>
      </c>
      <c r="T727" s="57">
        <v>64.069800000000001</v>
      </c>
      <c r="U727" s="77">
        <v>0.33757690280322972</v>
      </c>
      <c r="V727" s="24" t="s">
        <v>5997</v>
      </c>
      <c r="W727" s="216" t="s">
        <v>5967</v>
      </c>
      <c r="X727" s="216" t="s">
        <v>5961</v>
      </c>
      <c r="Y727" s="24" t="s">
        <v>5982</v>
      </c>
      <c r="Z727" s="24" t="s">
        <v>5982</v>
      </c>
      <c r="AA727" s="24" t="s">
        <v>5964</v>
      </c>
      <c r="AB727" s="24" t="s">
        <v>5991</v>
      </c>
      <c r="AC727" s="24" t="s">
        <v>5991</v>
      </c>
    </row>
    <row r="728" spans="1:29" s="169" customFormat="1">
      <c r="A728" s="24">
        <v>3357</v>
      </c>
      <c r="B728" s="24" t="s">
        <v>2814</v>
      </c>
      <c r="C728" s="57">
        <v>153</v>
      </c>
      <c r="D728" s="57">
        <v>156.5</v>
      </c>
      <c r="E728" s="57">
        <v>134</v>
      </c>
      <c r="F728" s="57">
        <v>153</v>
      </c>
      <c r="G728" s="57">
        <v>150</v>
      </c>
      <c r="H728" s="57">
        <v>184.5</v>
      </c>
      <c r="I728" s="57">
        <v>146.5</v>
      </c>
      <c r="J728" s="57">
        <v>170</v>
      </c>
      <c r="K728" s="57">
        <v>171.5</v>
      </c>
      <c r="L728" s="57">
        <v>174.5</v>
      </c>
      <c r="M728" s="57">
        <v>140.5</v>
      </c>
      <c r="N728" s="57">
        <v>145</v>
      </c>
      <c r="O728" s="57">
        <v>12293</v>
      </c>
      <c r="P728" s="57">
        <v>52614</v>
      </c>
      <c r="Q728" s="57">
        <v>58.344000000000001</v>
      </c>
      <c r="R728" s="57">
        <v>69.116799999999998</v>
      </c>
      <c r="S728" s="57">
        <v>50.572099999999999</v>
      </c>
      <c r="T728" s="57">
        <v>62.935200000000002</v>
      </c>
      <c r="U728" s="77">
        <v>0.28556615687417375</v>
      </c>
      <c r="V728" s="24" t="s">
        <v>5959</v>
      </c>
      <c r="W728" s="216" t="s">
        <v>5967</v>
      </c>
      <c r="X728" s="216" t="s">
        <v>5961</v>
      </c>
      <c r="Y728" s="24" t="s">
        <v>6061</v>
      </c>
      <c r="Z728" s="24" t="s">
        <v>5982</v>
      </c>
      <c r="AA728" s="24" t="s">
        <v>5964</v>
      </c>
      <c r="AB728" s="24" t="s">
        <v>5965</v>
      </c>
      <c r="AC728" s="24" t="s">
        <v>5965</v>
      </c>
    </row>
    <row r="729" spans="1:29" s="169" customFormat="1">
      <c r="A729" s="24">
        <v>3360</v>
      </c>
      <c r="B729" s="24" t="s">
        <v>731</v>
      </c>
      <c r="C729" s="57">
        <v>15.85</v>
      </c>
      <c r="D729" s="57">
        <v>16.100000000000001</v>
      </c>
      <c r="E729" s="57">
        <v>15.3</v>
      </c>
      <c r="F729" s="57">
        <v>15.9</v>
      </c>
      <c r="G729" s="57">
        <v>16</v>
      </c>
      <c r="H729" s="57">
        <v>16.45</v>
      </c>
      <c r="I729" s="57">
        <v>15.4</v>
      </c>
      <c r="J729" s="57">
        <v>15.5</v>
      </c>
      <c r="K729" s="57">
        <v>15.75</v>
      </c>
      <c r="L729" s="57">
        <v>15.75</v>
      </c>
      <c r="M729" s="57">
        <v>14.3</v>
      </c>
      <c r="N729" s="57">
        <v>14.7</v>
      </c>
      <c r="O729" s="57">
        <v>2253</v>
      </c>
      <c r="P729" s="57">
        <v>4564</v>
      </c>
      <c r="Q729" s="57">
        <v>39.729700000000001</v>
      </c>
      <c r="R729" s="57">
        <v>45.223999999999997</v>
      </c>
      <c r="S729" s="57">
        <v>31.545999999999999</v>
      </c>
      <c r="T729" s="57">
        <v>40.664700000000003</v>
      </c>
      <c r="U729" s="77">
        <v>0.6033450189891908</v>
      </c>
      <c r="V729" s="24" t="s">
        <v>6023</v>
      </c>
      <c r="W729" s="216" t="s">
        <v>5967</v>
      </c>
      <c r="X729" s="216" t="s">
        <v>5971</v>
      </c>
      <c r="Y729" s="24" t="s">
        <v>5972</v>
      </c>
      <c r="Z729" s="24" t="s">
        <v>5962</v>
      </c>
      <c r="AA729" s="24" t="s">
        <v>6024</v>
      </c>
      <c r="AB729" s="24" t="s">
        <v>5979</v>
      </c>
      <c r="AC729" s="24" t="s">
        <v>5991</v>
      </c>
    </row>
    <row r="730" spans="1:29" s="169" customFormat="1">
      <c r="A730" s="24">
        <v>3362</v>
      </c>
      <c r="B730" s="24" t="s">
        <v>732</v>
      </c>
      <c r="C730" s="57">
        <v>89.5</v>
      </c>
      <c r="D730" s="57">
        <v>105.5</v>
      </c>
      <c r="E730" s="57">
        <v>88.1</v>
      </c>
      <c r="F730" s="57">
        <v>95.5</v>
      </c>
      <c r="G730" s="57">
        <v>94.5</v>
      </c>
      <c r="H730" s="57">
        <v>98.2</v>
      </c>
      <c r="I730" s="57">
        <v>72.099999999999994</v>
      </c>
      <c r="J730" s="57">
        <v>78.099999999999994</v>
      </c>
      <c r="K730" s="57">
        <v>78.099999999999994</v>
      </c>
      <c r="L730" s="57">
        <v>81</v>
      </c>
      <c r="M730" s="57">
        <v>63.6</v>
      </c>
      <c r="N730" s="57">
        <v>68.099999999999994</v>
      </c>
      <c r="O730" s="57">
        <v>19302</v>
      </c>
      <c r="P730" s="57">
        <v>59067</v>
      </c>
      <c r="Q730" s="57">
        <v>55.122999999999998</v>
      </c>
      <c r="R730" s="57">
        <v>60.864899999999999</v>
      </c>
      <c r="S730" s="57">
        <v>47.482599999999998</v>
      </c>
      <c r="T730" s="57">
        <v>56.4041</v>
      </c>
      <c r="U730" s="77">
        <v>0.39939955192126453</v>
      </c>
      <c r="V730" s="24" t="s">
        <v>5987</v>
      </c>
      <c r="W730" s="216" t="s">
        <v>5967</v>
      </c>
      <c r="X730" s="216" t="s">
        <v>5961</v>
      </c>
      <c r="Y730" s="24" t="s">
        <v>5963</v>
      </c>
      <c r="Z730" s="24" t="s">
        <v>5964</v>
      </c>
      <c r="AA730" s="24" t="s">
        <v>5964</v>
      </c>
      <c r="AB730" s="24" t="s">
        <v>5990</v>
      </c>
      <c r="AC730" s="24" t="s">
        <v>5991</v>
      </c>
    </row>
    <row r="731" spans="1:29" s="169" customFormat="1">
      <c r="A731" s="24">
        <v>3363</v>
      </c>
      <c r="B731" s="24" t="s">
        <v>733</v>
      </c>
      <c r="C731" s="57">
        <v>26.2</v>
      </c>
      <c r="D731" s="57">
        <v>26.7</v>
      </c>
      <c r="E731" s="57">
        <v>24.65</v>
      </c>
      <c r="F731" s="57">
        <v>25.15</v>
      </c>
      <c r="G731" s="57">
        <v>25.15</v>
      </c>
      <c r="H731" s="57">
        <v>29.05</v>
      </c>
      <c r="I731" s="57">
        <v>25</v>
      </c>
      <c r="J731" s="57">
        <v>26.4</v>
      </c>
      <c r="K731" s="57">
        <v>26.5</v>
      </c>
      <c r="L731" s="57">
        <v>28.9</v>
      </c>
      <c r="M731" s="57">
        <v>24.35</v>
      </c>
      <c r="N731" s="57">
        <v>25.05</v>
      </c>
      <c r="O731" s="57">
        <v>14219</v>
      </c>
      <c r="P731" s="57">
        <v>24030</v>
      </c>
      <c r="Q731" s="57">
        <v>30.446999999999999</v>
      </c>
      <c r="R731" s="57">
        <v>36.229100000000003</v>
      </c>
      <c r="S731" s="57">
        <v>26.567599999999999</v>
      </c>
      <c r="T731" s="57">
        <v>33.008600000000001</v>
      </c>
      <c r="U731" s="77">
        <v>0.72321172608313689</v>
      </c>
      <c r="V731" s="24" t="s">
        <v>6295</v>
      </c>
      <c r="W731" s="216" t="s">
        <v>5967</v>
      </c>
      <c r="X731" s="216" t="s">
        <v>5971</v>
      </c>
      <c r="Y731" s="24" t="s">
        <v>5964</v>
      </c>
      <c r="Z731" s="24" t="s">
        <v>5963</v>
      </c>
      <c r="AA731" s="24" t="s">
        <v>6000</v>
      </c>
      <c r="AB731" s="24" t="s">
        <v>5970</v>
      </c>
      <c r="AC731" s="24" t="s">
        <v>5990</v>
      </c>
    </row>
    <row r="732" spans="1:29" s="169" customFormat="1">
      <c r="A732" s="24">
        <v>3372</v>
      </c>
      <c r="B732" s="24" t="s">
        <v>734</v>
      </c>
      <c r="C732" s="57">
        <v>19.149999999999999</v>
      </c>
      <c r="D732" s="57">
        <v>20.100000000000001</v>
      </c>
      <c r="E732" s="57">
        <v>17.8</v>
      </c>
      <c r="F732" s="57">
        <v>19.25</v>
      </c>
      <c r="G732" s="57">
        <v>19.350000000000001</v>
      </c>
      <c r="H732" s="57">
        <v>33</v>
      </c>
      <c r="I732" s="57">
        <v>18.600000000000001</v>
      </c>
      <c r="J732" s="57">
        <v>30.6</v>
      </c>
      <c r="K732" s="57">
        <v>30.4</v>
      </c>
      <c r="L732" s="57">
        <v>30.9</v>
      </c>
      <c r="M732" s="57">
        <v>21.45</v>
      </c>
      <c r="N732" s="57">
        <v>23.95</v>
      </c>
      <c r="O732" s="57">
        <v>118863</v>
      </c>
      <c r="P732" s="57">
        <v>218133</v>
      </c>
      <c r="Q732" s="57">
        <v>77.893100000000004</v>
      </c>
      <c r="R732" s="57">
        <v>74.710099999999997</v>
      </c>
      <c r="S732" s="57">
        <v>71.794799999999995</v>
      </c>
      <c r="T732" s="57">
        <v>73.738399999999999</v>
      </c>
      <c r="U732" s="77">
        <v>0.66600193459953327</v>
      </c>
      <c r="V732" s="24" t="s">
        <v>6137</v>
      </c>
      <c r="W732" s="216" t="s">
        <v>5960</v>
      </c>
      <c r="X732" s="216" t="s">
        <v>5961</v>
      </c>
      <c r="Y732" s="24" t="s">
        <v>5972</v>
      </c>
      <c r="Z732" s="24" t="s">
        <v>5982</v>
      </c>
      <c r="AA732" s="24" t="s">
        <v>5964</v>
      </c>
      <c r="AB732" s="24" t="s">
        <v>5965</v>
      </c>
      <c r="AC732" s="24" t="s">
        <v>5991</v>
      </c>
    </row>
    <row r="733" spans="1:29" s="169" customFormat="1">
      <c r="A733" s="24">
        <v>3373</v>
      </c>
      <c r="B733" s="24" t="s">
        <v>735</v>
      </c>
      <c r="C733" s="57">
        <v>74.7</v>
      </c>
      <c r="D733" s="57">
        <v>75.599999999999994</v>
      </c>
      <c r="E733" s="57">
        <v>68.599999999999994</v>
      </c>
      <c r="F733" s="57">
        <v>70.400000000000006</v>
      </c>
      <c r="G733" s="57">
        <v>70.400000000000006</v>
      </c>
      <c r="H733" s="57">
        <v>71.400000000000006</v>
      </c>
      <c r="I733" s="57">
        <v>63.2</v>
      </c>
      <c r="J733" s="57">
        <v>64.5</v>
      </c>
      <c r="K733" s="57">
        <v>64.7</v>
      </c>
      <c r="L733" s="57">
        <v>70.7</v>
      </c>
      <c r="M733" s="57">
        <v>40</v>
      </c>
      <c r="N733" s="57">
        <v>40.4</v>
      </c>
      <c r="O733" s="57">
        <v>13767</v>
      </c>
      <c r="P733" s="57">
        <v>7536</v>
      </c>
      <c r="Q733" s="57">
        <v>17.3432</v>
      </c>
      <c r="R733" s="57">
        <v>25.072600000000001</v>
      </c>
      <c r="S733" s="57">
        <v>11.7994</v>
      </c>
      <c r="T733" s="57">
        <v>20.648199999999999</v>
      </c>
      <c r="U733" s="77">
        <v>2.2327937013446566</v>
      </c>
      <c r="V733" s="24" t="s">
        <v>6152</v>
      </c>
      <c r="W733" s="216" t="s">
        <v>5967</v>
      </c>
      <c r="X733" s="216" t="s">
        <v>6007</v>
      </c>
      <c r="Y733" s="24" t="s">
        <v>5964</v>
      </c>
      <c r="Z733" s="24" t="s">
        <v>5964</v>
      </c>
      <c r="AA733" s="24" t="s">
        <v>5964</v>
      </c>
      <c r="AB733" s="24" t="s">
        <v>5990</v>
      </c>
      <c r="AC733" s="24" t="s">
        <v>5979</v>
      </c>
    </row>
    <row r="734" spans="1:29" s="169" customFormat="1">
      <c r="A734" s="24">
        <v>3374</v>
      </c>
      <c r="B734" s="24" t="s">
        <v>736</v>
      </c>
      <c r="C734" s="57">
        <v>153</v>
      </c>
      <c r="D734" s="57">
        <v>182</v>
      </c>
      <c r="E734" s="57">
        <v>148.5</v>
      </c>
      <c r="F734" s="57">
        <v>169</v>
      </c>
      <c r="G734" s="57">
        <v>171</v>
      </c>
      <c r="H734" s="57">
        <v>192.5</v>
      </c>
      <c r="I734" s="57">
        <v>158.5</v>
      </c>
      <c r="J734" s="57">
        <v>168</v>
      </c>
      <c r="K734" s="57">
        <v>169</v>
      </c>
      <c r="L734" s="57">
        <v>174</v>
      </c>
      <c r="M734" s="57">
        <v>128.5</v>
      </c>
      <c r="N734" s="57">
        <v>137</v>
      </c>
      <c r="O734" s="57">
        <v>81830</v>
      </c>
      <c r="P734" s="57">
        <v>190189</v>
      </c>
      <c r="Q734" s="57">
        <v>53.206299999999999</v>
      </c>
      <c r="R734" s="57">
        <v>59.496699999999997</v>
      </c>
      <c r="S734" s="57">
        <v>42.267000000000003</v>
      </c>
      <c r="T734" s="57">
        <v>53.753500000000003</v>
      </c>
      <c r="U734" s="77">
        <v>0.5258687118836759</v>
      </c>
      <c r="V734" s="24" t="s">
        <v>6041</v>
      </c>
      <c r="W734" s="216" t="s">
        <v>5967</v>
      </c>
      <c r="X734" s="216" t="s">
        <v>5961</v>
      </c>
      <c r="Y734" s="24" t="s">
        <v>5982</v>
      </c>
      <c r="Z734" s="24" t="s">
        <v>5978</v>
      </c>
      <c r="AA734" s="24" t="s">
        <v>5964</v>
      </c>
      <c r="AB734" s="24" t="s">
        <v>5965</v>
      </c>
      <c r="AC734" s="24" t="s">
        <v>5990</v>
      </c>
    </row>
    <row r="735" spans="1:29" s="169" customFormat="1">
      <c r="A735" s="24">
        <v>3376</v>
      </c>
      <c r="B735" s="24" t="s">
        <v>737</v>
      </c>
      <c r="C735" s="57">
        <v>111</v>
      </c>
      <c r="D735" s="57">
        <v>118.5</v>
      </c>
      <c r="E735" s="57">
        <v>109</v>
      </c>
      <c r="F735" s="57">
        <v>117</v>
      </c>
      <c r="G735" s="57">
        <v>118</v>
      </c>
      <c r="H735" s="57">
        <v>130.5</v>
      </c>
      <c r="I735" s="57">
        <v>106</v>
      </c>
      <c r="J735" s="57">
        <v>107</v>
      </c>
      <c r="K735" s="57">
        <v>107</v>
      </c>
      <c r="L735" s="57">
        <v>110</v>
      </c>
      <c r="M735" s="57">
        <v>99.1</v>
      </c>
      <c r="N735" s="57">
        <v>102</v>
      </c>
      <c r="O735" s="57">
        <v>12353</v>
      </c>
      <c r="P735" s="57">
        <v>39345</v>
      </c>
      <c r="Q735" s="57">
        <v>23.895800000000001</v>
      </c>
      <c r="R735" s="57">
        <v>26.885300000000001</v>
      </c>
      <c r="S735" s="57">
        <v>19.762599999999999</v>
      </c>
      <c r="T735" s="57">
        <v>24.511099999999999</v>
      </c>
      <c r="U735" s="77">
        <v>0.38373646234873837</v>
      </c>
      <c r="V735" s="24" t="s">
        <v>5997</v>
      </c>
      <c r="W735" s="216" t="s">
        <v>5967</v>
      </c>
      <c r="X735" s="216" t="s">
        <v>6007</v>
      </c>
      <c r="Y735" s="24" t="s">
        <v>5982</v>
      </c>
      <c r="Z735" s="24" t="s">
        <v>5964</v>
      </c>
      <c r="AA735" s="24" t="s">
        <v>5964</v>
      </c>
      <c r="AB735" s="24" t="s">
        <v>5991</v>
      </c>
      <c r="AC735" s="24" t="s">
        <v>5991</v>
      </c>
    </row>
    <row r="736" spans="1:29" s="169" customFormat="1">
      <c r="A736" s="24">
        <v>3379</v>
      </c>
      <c r="B736" s="24" t="s">
        <v>738</v>
      </c>
      <c r="C736" s="57">
        <v>13.7</v>
      </c>
      <c r="D736" s="57">
        <v>14.15</v>
      </c>
      <c r="E736" s="57">
        <v>12.2</v>
      </c>
      <c r="F736" s="57">
        <v>13.2</v>
      </c>
      <c r="G736" s="57">
        <v>13.2</v>
      </c>
      <c r="H736" s="57">
        <v>15.4</v>
      </c>
      <c r="I736" s="57">
        <v>12.8</v>
      </c>
      <c r="J736" s="57">
        <v>13.15</v>
      </c>
      <c r="K736" s="57">
        <v>13.15</v>
      </c>
      <c r="L736" s="57">
        <v>13.45</v>
      </c>
      <c r="M736" s="57">
        <v>11.5</v>
      </c>
      <c r="N736" s="57">
        <v>11.9</v>
      </c>
      <c r="O736" s="57">
        <v>1754</v>
      </c>
      <c r="P736" s="57">
        <v>9669</v>
      </c>
      <c r="Q736" s="57">
        <v>35.360199999999999</v>
      </c>
      <c r="R736" s="57">
        <v>46.707299999999996</v>
      </c>
      <c r="S736" s="57">
        <v>26.351199999999999</v>
      </c>
      <c r="T736" s="57">
        <v>39.921999999999997</v>
      </c>
      <c r="U736" s="77">
        <v>0.22171659714321831</v>
      </c>
      <c r="V736" s="24" t="s">
        <v>6118</v>
      </c>
      <c r="W736" s="216" t="s">
        <v>5967</v>
      </c>
      <c r="X736" s="216" t="s">
        <v>5971</v>
      </c>
      <c r="Y736" s="24" t="s">
        <v>5975</v>
      </c>
      <c r="Z736" s="24" t="s">
        <v>5978</v>
      </c>
      <c r="AA736" s="24" t="s">
        <v>5964</v>
      </c>
      <c r="AB736" s="24" t="s">
        <v>5990</v>
      </c>
      <c r="AC736" s="24" t="s">
        <v>5990</v>
      </c>
    </row>
    <row r="737" spans="1:29" s="169" customFormat="1">
      <c r="A737" s="24">
        <v>3380</v>
      </c>
      <c r="B737" s="24" t="s">
        <v>739</v>
      </c>
      <c r="C737" s="57">
        <v>27.9</v>
      </c>
      <c r="D737" s="57">
        <v>29.6</v>
      </c>
      <c r="E737" s="57">
        <v>27.45</v>
      </c>
      <c r="F737" s="57">
        <v>28.55</v>
      </c>
      <c r="G737" s="57">
        <v>28.55</v>
      </c>
      <c r="H737" s="57">
        <v>31.75</v>
      </c>
      <c r="I737" s="57">
        <v>27.8</v>
      </c>
      <c r="J737" s="57">
        <v>28.1</v>
      </c>
      <c r="K737" s="57">
        <v>28.35</v>
      </c>
      <c r="L737" s="57">
        <v>28.45</v>
      </c>
      <c r="M737" s="57">
        <v>24.2</v>
      </c>
      <c r="N737" s="57">
        <v>26.1</v>
      </c>
      <c r="O737" s="57">
        <v>17815</v>
      </c>
      <c r="P737" s="57">
        <v>53507</v>
      </c>
      <c r="Q737" s="57">
        <v>39.000599999999999</v>
      </c>
      <c r="R737" s="57">
        <v>53.357599999999998</v>
      </c>
      <c r="S737" s="57">
        <v>30.6143</v>
      </c>
      <c r="T737" s="57">
        <v>45.776499999999999</v>
      </c>
      <c r="U737" s="77">
        <v>0.40693533348699962</v>
      </c>
      <c r="V737" s="24" t="s">
        <v>6092</v>
      </c>
      <c r="W737" s="216" t="s">
        <v>5967</v>
      </c>
      <c r="X737" s="216" t="s">
        <v>5971</v>
      </c>
      <c r="Y737" s="24" t="s">
        <v>6010</v>
      </c>
      <c r="Z737" s="24" t="s">
        <v>5978</v>
      </c>
      <c r="AA737" s="24" t="s">
        <v>5964</v>
      </c>
      <c r="AB737" s="24" t="s">
        <v>5979</v>
      </c>
      <c r="AC737" s="24" t="s">
        <v>5986</v>
      </c>
    </row>
    <row r="738" spans="1:29" s="169" customFormat="1">
      <c r="A738" s="24">
        <v>3383</v>
      </c>
      <c r="B738" s="24" t="s">
        <v>740</v>
      </c>
      <c r="C738" s="57">
        <v>4.5</v>
      </c>
      <c r="D738" s="57">
        <v>4.7</v>
      </c>
      <c r="E738" s="57">
        <v>4.3499999999999996</v>
      </c>
      <c r="F738" s="57">
        <v>4.59</v>
      </c>
      <c r="G738" s="57">
        <v>4.6500000000000004</v>
      </c>
      <c r="H738" s="57">
        <v>6.9</v>
      </c>
      <c r="I738" s="57">
        <v>4.51</v>
      </c>
      <c r="J738" s="57">
        <v>6</v>
      </c>
      <c r="K738" s="57">
        <v>5.99</v>
      </c>
      <c r="L738" s="57">
        <v>5.99</v>
      </c>
      <c r="M738" s="57">
        <v>4.29</v>
      </c>
      <c r="N738" s="57">
        <v>4.5599999999999996</v>
      </c>
      <c r="O738" s="57">
        <v>1133</v>
      </c>
      <c r="P738" s="57">
        <v>6637</v>
      </c>
      <c r="Q738" s="57">
        <v>53.811799999999998</v>
      </c>
      <c r="R738" s="57">
        <v>46.544600000000003</v>
      </c>
      <c r="S738" s="57">
        <v>47.660899999999998</v>
      </c>
      <c r="T738" s="57">
        <v>46.916699999999999</v>
      </c>
      <c r="U738" s="77">
        <v>0.20864513752866923</v>
      </c>
      <c r="V738" s="24" t="s">
        <v>6014</v>
      </c>
      <c r="W738" s="216" t="s">
        <v>5967</v>
      </c>
      <c r="X738" s="216" t="s">
        <v>5971</v>
      </c>
      <c r="Y738" s="24" t="s">
        <v>6016</v>
      </c>
      <c r="Z738" s="24" t="s">
        <v>5982</v>
      </c>
      <c r="AA738" s="24" t="s">
        <v>6024</v>
      </c>
      <c r="AB738" s="24" t="s">
        <v>5979</v>
      </c>
      <c r="AC738" s="24" t="s">
        <v>5990</v>
      </c>
    </row>
    <row r="739" spans="1:29" s="169" customFormat="1">
      <c r="A739" s="24">
        <v>3388</v>
      </c>
      <c r="B739" s="24" t="s">
        <v>741</v>
      </c>
      <c r="C739" s="57">
        <v>74.8</v>
      </c>
      <c r="D739" s="57">
        <v>78</v>
      </c>
      <c r="E739" s="57">
        <v>74.5</v>
      </c>
      <c r="F739" s="57">
        <v>77.5</v>
      </c>
      <c r="G739" s="57">
        <v>77.900000000000006</v>
      </c>
      <c r="H739" s="57">
        <v>80.5</v>
      </c>
      <c r="I739" s="57">
        <v>74.3</v>
      </c>
      <c r="J739" s="57">
        <v>76.400000000000006</v>
      </c>
      <c r="K739" s="57">
        <v>77</v>
      </c>
      <c r="L739" s="57">
        <v>78.5</v>
      </c>
      <c r="M739" s="57">
        <v>74</v>
      </c>
      <c r="N739" s="57">
        <v>75.3</v>
      </c>
      <c r="O739" s="57">
        <v>1482</v>
      </c>
      <c r="P739" s="57">
        <v>3907</v>
      </c>
      <c r="Q739" s="57">
        <v>79.255399999999995</v>
      </c>
      <c r="R739" s="57">
        <v>78.0321</v>
      </c>
      <c r="S739" s="57">
        <v>73.963700000000003</v>
      </c>
      <c r="T739" s="57">
        <v>76.676000000000002</v>
      </c>
      <c r="U739" s="77">
        <v>0.46361231976793787</v>
      </c>
      <c r="V739" s="24" t="s">
        <v>6296</v>
      </c>
      <c r="W739" s="216" t="s">
        <v>5960</v>
      </c>
      <c r="X739" s="216" t="s">
        <v>5989</v>
      </c>
      <c r="Y739" s="24" t="s">
        <v>5982</v>
      </c>
      <c r="Z739" s="24" t="s">
        <v>5974</v>
      </c>
      <c r="AA739" s="24" t="s">
        <v>5984</v>
      </c>
      <c r="AB739" s="24" t="s">
        <v>5991</v>
      </c>
      <c r="AC739" s="24" t="s">
        <v>5991</v>
      </c>
    </row>
    <row r="740" spans="1:29" s="169" customFormat="1">
      <c r="A740" s="24">
        <v>3390</v>
      </c>
      <c r="B740" s="24" t="s">
        <v>742</v>
      </c>
      <c r="C740" s="57">
        <v>15.65</v>
      </c>
      <c r="D740" s="57">
        <v>19</v>
      </c>
      <c r="E740" s="57">
        <v>15.2</v>
      </c>
      <c r="F740" s="57">
        <v>18.2</v>
      </c>
      <c r="G740" s="57">
        <v>18.2</v>
      </c>
      <c r="H740" s="57">
        <v>20</v>
      </c>
      <c r="I740" s="57">
        <v>17.649999999999999</v>
      </c>
      <c r="J740" s="57">
        <v>19.25</v>
      </c>
      <c r="K740" s="57">
        <v>19.25</v>
      </c>
      <c r="L740" s="57">
        <v>20.3</v>
      </c>
      <c r="M740" s="57">
        <v>17.45</v>
      </c>
      <c r="N740" s="57">
        <v>18.25</v>
      </c>
      <c r="O740" s="57">
        <v>2890</v>
      </c>
      <c r="P740" s="57">
        <v>7291</v>
      </c>
      <c r="Q740" s="57">
        <v>65.087800000000001</v>
      </c>
      <c r="R740" s="57">
        <v>55.825000000000003</v>
      </c>
      <c r="S740" s="57">
        <v>65.382599999999996</v>
      </c>
      <c r="T740" s="57">
        <v>59.010800000000003</v>
      </c>
      <c r="U740" s="77">
        <v>0.48446334141026226</v>
      </c>
      <c r="V740" s="24" t="s">
        <v>6035</v>
      </c>
      <c r="W740" s="216" t="s">
        <v>6009</v>
      </c>
      <c r="X740" s="216" t="s">
        <v>5961</v>
      </c>
      <c r="Y740" s="24" t="s">
        <v>5982</v>
      </c>
      <c r="Z740" s="24" t="s">
        <v>5982</v>
      </c>
      <c r="AA740" s="24" t="s">
        <v>5964</v>
      </c>
      <c r="AB740" s="24" t="s">
        <v>5986</v>
      </c>
      <c r="AC740" s="24" t="s">
        <v>5991</v>
      </c>
    </row>
    <row r="741" spans="1:29" s="169" customFormat="1">
      <c r="A741" s="24">
        <v>3391</v>
      </c>
      <c r="B741" s="24" t="s">
        <v>2834</v>
      </c>
      <c r="C741" s="57">
        <v>9.74</v>
      </c>
      <c r="D741" s="57">
        <v>10.199999999999999</v>
      </c>
      <c r="E741" s="57">
        <v>9.1199999999999992</v>
      </c>
      <c r="F741" s="57">
        <v>9.5399999999999991</v>
      </c>
      <c r="G741" s="57">
        <v>9.5</v>
      </c>
      <c r="H741" s="57">
        <v>11.3</v>
      </c>
      <c r="I741" s="57">
        <v>9.17</v>
      </c>
      <c r="J741" s="57">
        <v>10.7</v>
      </c>
      <c r="K741" s="57">
        <v>10.85</v>
      </c>
      <c r="L741" s="57">
        <v>11.05</v>
      </c>
      <c r="M741" s="57">
        <v>8.93</v>
      </c>
      <c r="N741" s="57">
        <v>9.1999999999999993</v>
      </c>
      <c r="O741" s="57">
        <v>708</v>
      </c>
      <c r="P741" s="57">
        <v>1834</v>
      </c>
      <c r="Q741" s="57">
        <v>39.923200000000001</v>
      </c>
      <c r="R741" s="57">
        <v>39.0139</v>
      </c>
      <c r="S741" s="57">
        <v>34.923000000000002</v>
      </c>
      <c r="T741" s="57">
        <v>37.650300000000001</v>
      </c>
      <c r="U741" s="77">
        <v>0.47182842602689934</v>
      </c>
      <c r="V741" s="24" t="s">
        <v>5959</v>
      </c>
      <c r="W741" s="216" t="s">
        <v>5960</v>
      </c>
      <c r="X741" s="216" t="s">
        <v>5971</v>
      </c>
      <c r="Y741" s="24" t="s">
        <v>5974</v>
      </c>
      <c r="Z741" s="24" t="s">
        <v>5982</v>
      </c>
      <c r="AA741" s="24" t="s">
        <v>5964</v>
      </c>
      <c r="AB741" s="24" t="s">
        <v>5965</v>
      </c>
      <c r="AC741" s="24" t="s">
        <v>5965</v>
      </c>
    </row>
    <row r="742" spans="1:29" s="169" customFormat="1">
      <c r="A742" s="24">
        <v>3402</v>
      </c>
      <c r="B742" s="24" t="s">
        <v>743</v>
      </c>
      <c r="C742" s="57">
        <v>43.5</v>
      </c>
      <c r="D742" s="57">
        <v>44.55</v>
      </c>
      <c r="E742" s="57">
        <v>38.85</v>
      </c>
      <c r="F742" s="57">
        <v>39.450000000000003</v>
      </c>
      <c r="G742" s="57">
        <v>39.450000000000003</v>
      </c>
      <c r="H742" s="57">
        <v>45.75</v>
      </c>
      <c r="I742" s="57">
        <v>39.15</v>
      </c>
      <c r="J742" s="57">
        <v>40.9</v>
      </c>
      <c r="K742" s="57">
        <v>40.799999999999997</v>
      </c>
      <c r="L742" s="57">
        <v>42.5</v>
      </c>
      <c r="M742" s="57">
        <v>38.6</v>
      </c>
      <c r="N742" s="57">
        <v>39.6</v>
      </c>
      <c r="O742" s="57">
        <v>3909</v>
      </c>
      <c r="P742" s="57">
        <v>14953</v>
      </c>
      <c r="Q742" s="57">
        <v>63.994900000000001</v>
      </c>
      <c r="R742" s="57">
        <v>69.212199999999996</v>
      </c>
      <c r="S742" s="57">
        <v>59.481499999999997</v>
      </c>
      <c r="T742" s="57">
        <v>65.968599999999995</v>
      </c>
      <c r="U742" s="77">
        <v>0.31951224949285539</v>
      </c>
      <c r="V742" s="24" t="s">
        <v>6297</v>
      </c>
      <c r="W742" s="216" t="s">
        <v>5967</v>
      </c>
      <c r="X742" s="216" t="s">
        <v>5961</v>
      </c>
      <c r="Y742" s="24" t="s">
        <v>5964</v>
      </c>
      <c r="Z742" s="24" t="s">
        <v>5963</v>
      </c>
      <c r="AA742" s="24" t="s">
        <v>5962</v>
      </c>
      <c r="AB742" s="24" t="s">
        <v>5986</v>
      </c>
      <c r="AC742" s="24" t="s">
        <v>5991</v>
      </c>
    </row>
    <row r="743" spans="1:29" s="169" customFormat="1">
      <c r="A743" s="24">
        <v>3406</v>
      </c>
      <c r="B743" s="24" t="s">
        <v>744</v>
      </c>
      <c r="C743" s="57">
        <v>476</v>
      </c>
      <c r="D743" s="57">
        <v>598</v>
      </c>
      <c r="E743" s="57">
        <v>472.5</v>
      </c>
      <c r="F743" s="57">
        <v>564</v>
      </c>
      <c r="G743" s="57">
        <v>565</v>
      </c>
      <c r="H743" s="57">
        <v>629</v>
      </c>
      <c r="I743" s="57">
        <v>514</v>
      </c>
      <c r="J743" s="57">
        <v>519</v>
      </c>
      <c r="K743" s="57">
        <v>526</v>
      </c>
      <c r="L743" s="57">
        <v>535</v>
      </c>
      <c r="M743" s="57">
        <v>446</v>
      </c>
      <c r="N743" s="57">
        <v>487</v>
      </c>
      <c r="O743" s="57">
        <v>35021</v>
      </c>
      <c r="P743" s="57">
        <v>59926</v>
      </c>
      <c r="Q743" s="57">
        <v>43.904400000000003</v>
      </c>
      <c r="R743" s="57">
        <v>38.3673</v>
      </c>
      <c r="S743" s="57">
        <v>42.974600000000002</v>
      </c>
      <c r="T743" s="57">
        <v>39.903100000000002</v>
      </c>
      <c r="U743" s="77">
        <v>0.71427167580757012</v>
      </c>
      <c r="V743" s="24" t="s">
        <v>5966</v>
      </c>
      <c r="W743" s="216" t="s">
        <v>6020</v>
      </c>
      <c r="X743" s="216" t="s">
        <v>5971</v>
      </c>
      <c r="Y743" s="24" t="s">
        <v>5982</v>
      </c>
      <c r="Z743" s="24" t="s">
        <v>5964</v>
      </c>
      <c r="AA743" s="24" t="s">
        <v>5964</v>
      </c>
      <c r="AB743" s="24" t="s">
        <v>5965</v>
      </c>
      <c r="AC743" s="24" t="s">
        <v>5970</v>
      </c>
    </row>
    <row r="744" spans="1:29" s="169" customFormat="1">
      <c r="A744" s="24">
        <v>3413</v>
      </c>
      <c r="B744" s="24" t="s">
        <v>745</v>
      </c>
      <c r="C744" s="57">
        <v>234</v>
      </c>
      <c r="D744" s="57">
        <v>245</v>
      </c>
      <c r="E744" s="57">
        <v>221</v>
      </c>
      <c r="F744" s="57">
        <v>238.5</v>
      </c>
      <c r="G744" s="57">
        <v>239.5</v>
      </c>
      <c r="H744" s="57">
        <v>268</v>
      </c>
      <c r="I744" s="57">
        <v>222</v>
      </c>
      <c r="J744" s="57">
        <v>233</v>
      </c>
      <c r="K744" s="57">
        <v>233.5</v>
      </c>
      <c r="L744" s="57">
        <v>241.5</v>
      </c>
      <c r="M744" s="57">
        <v>203.5</v>
      </c>
      <c r="N744" s="57">
        <v>215.5</v>
      </c>
      <c r="O744" s="57">
        <v>11169</v>
      </c>
      <c r="P744" s="57">
        <v>41843</v>
      </c>
      <c r="Q744" s="57">
        <v>61.095300000000002</v>
      </c>
      <c r="R744" s="57">
        <v>64.358400000000003</v>
      </c>
      <c r="S744" s="57">
        <v>51.6145</v>
      </c>
      <c r="T744" s="57">
        <v>60.110500000000002</v>
      </c>
      <c r="U744" s="77">
        <v>0.32624333819276818</v>
      </c>
      <c r="V744" s="24" t="s">
        <v>5987</v>
      </c>
      <c r="W744" s="216" t="s">
        <v>5967</v>
      </c>
      <c r="X744" s="216" t="s">
        <v>5961</v>
      </c>
      <c r="Y744" s="24" t="s">
        <v>6075</v>
      </c>
      <c r="Z744" s="24" t="s">
        <v>5978</v>
      </c>
      <c r="AA744" s="24" t="s">
        <v>5964</v>
      </c>
      <c r="AB744" s="24" t="s">
        <v>5990</v>
      </c>
      <c r="AC744" s="24" t="s">
        <v>5991</v>
      </c>
    </row>
    <row r="745" spans="1:29" s="169" customFormat="1">
      <c r="A745" s="24">
        <v>3416</v>
      </c>
      <c r="B745" s="24" t="s">
        <v>746</v>
      </c>
      <c r="C745" s="57">
        <v>74</v>
      </c>
      <c r="D745" s="57">
        <v>76.3</v>
      </c>
      <c r="E745" s="57">
        <v>73.099999999999994</v>
      </c>
      <c r="F745" s="57">
        <v>75.599999999999994</v>
      </c>
      <c r="G745" s="57">
        <v>75.8</v>
      </c>
      <c r="H745" s="57">
        <v>80.400000000000006</v>
      </c>
      <c r="I745" s="57">
        <v>72.8</v>
      </c>
      <c r="J745" s="57">
        <v>74.599999999999994</v>
      </c>
      <c r="K745" s="57">
        <v>74.900000000000006</v>
      </c>
      <c r="L745" s="57">
        <v>78.3</v>
      </c>
      <c r="M745" s="57">
        <v>73</v>
      </c>
      <c r="N745" s="57">
        <v>75.3</v>
      </c>
      <c r="O745" s="57">
        <v>1822</v>
      </c>
      <c r="P745" s="57">
        <v>4465</v>
      </c>
      <c r="Q745" s="57">
        <v>54.351300000000002</v>
      </c>
      <c r="R745" s="57">
        <v>60.402299999999997</v>
      </c>
      <c r="S745" s="57">
        <v>53.7179</v>
      </c>
      <c r="T745" s="57">
        <v>58.174100000000003</v>
      </c>
      <c r="U745" s="77">
        <v>0.49874331218116214</v>
      </c>
      <c r="V745" s="24" t="s">
        <v>6298</v>
      </c>
      <c r="W745" s="216" t="s">
        <v>5967</v>
      </c>
      <c r="X745" s="216" t="s">
        <v>5961</v>
      </c>
      <c r="Y745" s="24" t="s">
        <v>6016</v>
      </c>
      <c r="Z745" s="24" t="s">
        <v>6000</v>
      </c>
      <c r="AA745" s="24" t="s">
        <v>5969</v>
      </c>
      <c r="AB745" s="24" t="s">
        <v>5976</v>
      </c>
      <c r="AC745" s="24" t="s">
        <v>5986</v>
      </c>
    </row>
    <row r="746" spans="1:29" s="169" customFormat="1">
      <c r="A746" s="24">
        <v>3419</v>
      </c>
      <c r="B746" s="24" t="s">
        <v>747</v>
      </c>
      <c r="C746" s="57">
        <v>19.600000000000001</v>
      </c>
      <c r="D746" s="57">
        <v>19.899999999999999</v>
      </c>
      <c r="E746" s="57">
        <v>18.3</v>
      </c>
      <c r="F746" s="57">
        <v>19.2</v>
      </c>
      <c r="G746" s="57">
        <v>19.3</v>
      </c>
      <c r="H746" s="57">
        <v>21.1</v>
      </c>
      <c r="I746" s="57">
        <v>18.2</v>
      </c>
      <c r="J746" s="57">
        <v>18.55</v>
      </c>
      <c r="K746" s="57">
        <v>18.850000000000001</v>
      </c>
      <c r="L746" s="57">
        <v>18.850000000000001</v>
      </c>
      <c r="M746" s="57">
        <v>15.3</v>
      </c>
      <c r="N746" s="57">
        <v>16.350000000000001</v>
      </c>
      <c r="O746" s="57">
        <v>9182</v>
      </c>
      <c r="P746" s="57">
        <v>30690</v>
      </c>
      <c r="Q746" s="57">
        <v>47.958500000000001</v>
      </c>
      <c r="R746" s="57">
        <v>60.732300000000002</v>
      </c>
      <c r="S746" s="57">
        <v>34.739100000000001</v>
      </c>
      <c r="T746" s="57">
        <v>52.067900000000002</v>
      </c>
      <c r="U746" s="77">
        <v>0.36567104739147749</v>
      </c>
      <c r="V746" s="24" t="s">
        <v>6023</v>
      </c>
      <c r="W746" s="216" t="s">
        <v>5967</v>
      </c>
      <c r="X746" s="216" t="s">
        <v>5961</v>
      </c>
      <c r="Y746" s="24" t="s">
        <v>5975</v>
      </c>
      <c r="Z746" s="24" t="s">
        <v>6000</v>
      </c>
      <c r="AA746" s="24" t="s">
        <v>6024</v>
      </c>
      <c r="AB746" s="24" t="s">
        <v>5979</v>
      </c>
      <c r="AC746" s="24" t="s">
        <v>5991</v>
      </c>
    </row>
    <row r="747" spans="1:29" s="169" customFormat="1">
      <c r="A747" s="24">
        <v>3430</v>
      </c>
      <c r="B747" s="24" t="s">
        <v>2846</v>
      </c>
      <c r="C747" s="57">
        <v>29.75</v>
      </c>
      <c r="D747" s="57">
        <v>33.950000000000003</v>
      </c>
      <c r="E747" s="57">
        <v>29.4</v>
      </c>
      <c r="F747" s="57">
        <v>30.75</v>
      </c>
      <c r="G747" s="57">
        <v>29.8</v>
      </c>
      <c r="H747" s="57">
        <v>37.65</v>
      </c>
      <c r="I747" s="57">
        <v>29.65</v>
      </c>
      <c r="J747" s="57">
        <v>35.700000000000003</v>
      </c>
      <c r="K747" s="57">
        <v>36</v>
      </c>
      <c r="L747" s="57">
        <v>36.4</v>
      </c>
      <c r="M747" s="57">
        <v>32.4</v>
      </c>
      <c r="N747" s="57">
        <v>34</v>
      </c>
      <c r="O747" s="57">
        <v>1079</v>
      </c>
      <c r="P747" s="57">
        <v>1912</v>
      </c>
      <c r="Q747" s="57">
        <v>55.960799999999999</v>
      </c>
      <c r="R747" s="57">
        <v>51.339799999999997</v>
      </c>
      <c r="S747" s="57">
        <v>55.345599999999997</v>
      </c>
      <c r="T747" s="57">
        <v>52.674999999999997</v>
      </c>
      <c r="U747" s="77">
        <v>0.68973733147373317</v>
      </c>
      <c r="V747" s="24" t="s">
        <v>5980</v>
      </c>
      <c r="W747" s="216" t="s">
        <v>6020</v>
      </c>
      <c r="X747" s="216" t="s">
        <v>5961</v>
      </c>
      <c r="Y747" s="24" t="s">
        <v>5963</v>
      </c>
      <c r="Z747" s="24" t="s">
        <v>5982</v>
      </c>
      <c r="AA747" s="24" t="s">
        <v>5964</v>
      </c>
      <c r="AB747" s="24" t="s">
        <v>5965</v>
      </c>
      <c r="AC747" s="24" t="s">
        <v>5986</v>
      </c>
    </row>
    <row r="748" spans="1:29" s="169" customFormat="1">
      <c r="A748" s="24">
        <v>3432</v>
      </c>
      <c r="B748" s="24" t="s">
        <v>751</v>
      </c>
      <c r="C748" s="57">
        <v>13</v>
      </c>
      <c r="D748" s="57">
        <v>13.55</v>
      </c>
      <c r="E748" s="57">
        <v>12.8</v>
      </c>
      <c r="F748" s="57">
        <v>13.1</v>
      </c>
      <c r="G748" s="57">
        <v>13</v>
      </c>
      <c r="H748" s="57">
        <v>16.45</v>
      </c>
      <c r="I748" s="57">
        <v>12.9</v>
      </c>
      <c r="J748" s="57">
        <v>15</v>
      </c>
      <c r="K748" s="57">
        <v>15.1</v>
      </c>
      <c r="L748" s="57">
        <v>15.8</v>
      </c>
      <c r="M748" s="57">
        <v>12.35</v>
      </c>
      <c r="N748" s="57">
        <v>12.9</v>
      </c>
      <c r="O748" s="57">
        <v>8604</v>
      </c>
      <c r="P748" s="57">
        <v>17241</v>
      </c>
      <c r="Q748" s="57">
        <v>51.566400000000002</v>
      </c>
      <c r="R748" s="57">
        <v>50.086300000000001</v>
      </c>
      <c r="S748" s="57">
        <v>43.3123</v>
      </c>
      <c r="T748" s="57">
        <v>47.828299999999999</v>
      </c>
      <c r="U748" s="77">
        <v>0.60994141871121166</v>
      </c>
      <c r="V748" s="24" t="s">
        <v>6118</v>
      </c>
      <c r="W748" s="216" t="s">
        <v>5960</v>
      </c>
      <c r="X748" s="216" t="s">
        <v>5971</v>
      </c>
      <c r="Y748" s="24" t="s">
        <v>5969</v>
      </c>
      <c r="Z748" s="24" t="s">
        <v>5982</v>
      </c>
      <c r="AA748" s="24" t="s">
        <v>5964</v>
      </c>
      <c r="AB748" s="24" t="s">
        <v>5990</v>
      </c>
      <c r="AC748" s="24" t="s">
        <v>5990</v>
      </c>
    </row>
    <row r="749" spans="1:29" s="169" customFormat="1">
      <c r="A749" s="24">
        <v>3434</v>
      </c>
      <c r="B749" s="24" t="s">
        <v>752</v>
      </c>
      <c r="C749" s="57"/>
      <c r="D749" s="57">
        <v>15.2</v>
      </c>
      <c r="E749" s="57">
        <v>13.5</v>
      </c>
      <c r="F749" s="57">
        <v>13.8</v>
      </c>
      <c r="G749" s="57">
        <v>13.8</v>
      </c>
      <c r="H749" s="57">
        <v>15.5</v>
      </c>
      <c r="I749" s="57">
        <v>13.5</v>
      </c>
      <c r="J749" s="57">
        <v>14</v>
      </c>
      <c r="K749" s="57">
        <v>13.95</v>
      </c>
      <c r="L749" s="57">
        <v>14.2</v>
      </c>
      <c r="M749" s="57">
        <v>12.8</v>
      </c>
      <c r="N749" s="57">
        <v>13.75</v>
      </c>
      <c r="O749" s="57">
        <v>162</v>
      </c>
      <c r="P749" s="57">
        <v>491</v>
      </c>
      <c r="Q749" s="57">
        <v>49.267899999999997</v>
      </c>
      <c r="R749" s="57">
        <v>53.639699999999998</v>
      </c>
      <c r="S749" s="57">
        <v>45.710799999999999</v>
      </c>
      <c r="T749" s="57">
        <v>50.996699999999997</v>
      </c>
      <c r="U749" s="77">
        <v>0.40325865580448067</v>
      </c>
      <c r="V749" s="24" t="s">
        <v>6143</v>
      </c>
      <c r="W749" s="216" t="s">
        <v>5967</v>
      </c>
      <c r="X749" s="216" t="s">
        <v>5961</v>
      </c>
      <c r="Y749" s="24" t="s">
        <v>5969</v>
      </c>
      <c r="Z749" s="24" t="s">
        <v>5969</v>
      </c>
      <c r="AA749" s="24" t="s">
        <v>5994</v>
      </c>
      <c r="AB749" s="24" t="s">
        <v>5990</v>
      </c>
      <c r="AC749" s="24" t="s">
        <v>5996</v>
      </c>
    </row>
    <row r="750" spans="1:29" s="169" customFormat="1">
      <c r="A750" s="24">
        <v>3437</v>
      </c>
      <c r="B750" s="24" t="s">
        <v>753</v>
      </c>
      <c r="C750" s="57">
        <v>30.25</v>
      </c>
      <c r="D750" s="57">
        <v>31.1</v>
      </c>
      <c r="E750" s="57">
        <v>27.3</v>
      </c>
      <c r="F750" s="57">
        <v>28.15</v>
      </c>
      <c r="G750" s="57">
        <v>28.25</v>
      </c>
      <c r="H750" s="57">
        <v>33.35</v>
      </c>
      <c r="I750" s="57">
        <v>25.8</v>
      </c>
      <c r="J750" s="57">
        <v>30.55</v>
      </c>
      <c r="K750" s="57">
        <v>30.65</v>
      </c>
      <c r="L750" s="57">
        <v>32.200000000000003</v>
      </c>
      <c r="M750" s="57">
        <v>24.95</v>
      </c>
      <c r="N750" s="57">
        <v>25.8</v>
      </c>
      <c r="O750" s="57">
        <v>39187</v>
      </c>
      <c r="P750" s="57">
        <v>110592</v>
      </c>
      <c r="Q750" s="57">
        <v>51.930199999999999</v>
      </c>
      <c r="R750" s="57">
        <v>61.072699999999998</v>
      </c>
      <c r="S750" s="57">
        <v>39.940199999999997</v>
      </c>
      <c r="T750" s="57">
        <v>54.028500000000001</v>
      </c>
      <c r="U750" s="77">
        <v>0.433080351401749</v>
      </c>
      <c r="V750" s="24" t="s">
        <v>6081</v>
      </c>
      <c r="W750" s="216" t="s">
        <v>5967</v>
      </c>
      <c r="X750" s="216" t="s">
        <v>5961</v>
      </c>
      <c r="Y750" s="24" t="s">
        <v>5964</v>
      </c>
      <c r="Z750" s="24" t="s">
        <v>5982</v>
      </c>
      <c r="AA750" s="24" t="s">
        <v>5964</v>
      </c>
      <c r="AB750" s="24" t="s">
        <v>5990</v>
      </c>
      <c r="AC750" s="24" t="s">
        <v>5965</v>
      </c>
    </row>
    <row r="751" spans="1:29" s="169" customFormat="1">
      <c r="A751" s="24">
        <v>3438</v>
      </c>
      <c r="B751" s="24" t="s">
        <v>754</v>
      </c>
      <c r="C751" s="57">
        <v>80.599999999999994</v>
      </c>
      <c r="D751" s="57">
        <v>85.7</v>
      </c>
      <c r="E751" s="57">
        <v>71.8</v>
      </c>
      <c r="F751" s="57">
        <v>79.2</v>
      </c>
      <c r="G751" s="57">
        <v>79.900000000000006</v>
      </c>
      <c r="H751" s="57">
        <v>119.5</v>
      </c>
      <c r="I751" s="57">
        <v>75.7</v>
      </c>
      <c r="J751" s="57">
        <v>97.6</v>
      </c>
      <c r="K751" s="57">
        <v>98.5</v>
      </c>
      <c r="L751" s="57">
        <v>114</v>
      </c>
      <c r="M751" s="57">
        <v>79.7</v>
      </c>
      <c r="N751" s="57">
        <v>85.5</v>
      </c>
      <c r="O751" s="57">
        <v>27470</v>
      </c>
      <c r="P751" s="57">
        <v>64589</v>
      </c>
      <c r="Q751" s="57">
        <v>75.142200000000003</v>
      </c>
      <c r="R751" s="57">
        <v>76.677499999999995</v>
      </c>
      <c r="S751" s="57">
        <v>67.903000000000006</v>
      </c>
      <c r="T751" s="57">
        <v>73.752700000000004</v>
      </c>
      <c r="U751" s="77">
        <v>0.51981675586314147</v>
      </c>
      <c r="V751" s="24" t="s">
        <v>6019</v>
      </c>
      <c r="W751" s="216" t="s">
        <v>5967</v>
      </c>
      <c r="X751" s="216" t="s">
        <v>5961</v>
      </c>
      <c r="Y751" s="24" t="s">
        <v>5994</v>
      </c>
      <c r="Z751" s="24" t="s">
        <v>5982</v>
      </c>
      <c r="AA751" s="24" t="s">
        <v>5964</v>
      </c>
      <c r="AB751" s="24" t="s">
        <v>5970</v>
      </c>
      <c r="AC751" s="24" t="s">
        <v>5990</v>
      </c>
    </row>
    <row r="752" spans="1:29" s="169" customFormat="1">
      <c r="A752" s="24">
        <v>3441</v>
      </c>
      <c r="B752" s="24" t="s">
        <v>755</v>
      </c>
      <c r="C752" s="57">
        <v>33.85</v>
      </c>
      <c r="D752" s="57">
        <v>44.25</v>
      </c>
      <c r="E752" s="57">
        <v>33.15</v>
      </c>
      <c r="F752" s="57">
        <v>41.65</v>
      </c>
      <c r="G752" s="57">
        <v>41.8</v>
      </c>
      <c r="H752" s="57">
        <v>48</v>
      </c>
      <c r="I752" s="57">
        <v>37.5</v>
      </c>
      <c r="J752" s="57">
        <v>38.65</v>
      </c>
      <c r="K752" s="57">
        <v>39.049999999999997</v>
      </c>
      <c r="L752" s="57">
        <v>42.5</v>
      </c>
      <c r="M752" s="57">
        <v>33.200000000000003</v>
      </c>
      <c r="N752" s="57">
        <v>36</v>
      </c>
      <c r="O752" s="57">
        <v>5497</v>
      </c>
      <c r="P752" s="57">
        <v>35507</v>
      </c>
      <c r="Q752" s="57">
        <v>54.064700000000002</v>
      </c>
      <c r="R752" s="57">
        <v>55.798699999999997</v>
      </c>
      <c r="S752" s="57">
        <v>49.0471</v>
      </c>
      <c r="T752" s="57">
        <v>53.548099999999998</v>
      </c>
      <c r="U752" s="77">
        <v>0.18921777552470093</v>
      </c>
      <c r="V752" s="24" t="s">
        <v>6035</v>
      </c>
      <c r="W752" s="216" t="s">
        <v>5967</v>
      </c>
      <c r="X752" s="216" t="s">
        <v>5961</v>
      </c>
      <c r="Y752" s="24" t="s">
        <v>5982</v>
      </c>
      <c r="Z752" s="24" t="s">
        <v>6000</v>
      </c>
      <c r="AA752" s="24" t="s">
        <v>5964</v>
      </c>
      <c r="AB752" s="24" t="s">
        <v>5986</v>
      </c>
      <c r="AC752" s="24" t="s">
        <v>5991</v>
      </c>
    </row>
    <row r="753" spans="1:29" s="169" customFormat="1">
      <c r="A753" s="24">
        <v>3443</v>
      </c>
      <c r="B753" s="24" t="s">
        <v>756</v>
      </c>
      <c r="C753" s="57">
        <v>364.5</v>
      </c>
      <c r="D753" s="57">
        <v>433.5</v>
      </c>
      <c r="E753" s="57">
        <v>342.5</v>
      </c>
      <c r="F753" s="57">
        <v>413</v>
      </c>
      <c r="G753" s="57">
        <v>416</v>
      </c>
      <c r="H753" s="57">
        <v>470</v>
      </c>
      <c r="I753" s="57">
        <v>402.5</v>
      </c>
      <c r="J753" s="57">
        <v>411.5</v>
      </c>
      <c r="K753" s="57">
        <v>406</v>
      </c>
      <c r="L753" s="57">
        <v>415</v>
      </c>
      <c r="M753" s="57">
        <v>362</v>
      </c>
      <c r="N753" s="57">
        <v>409.5</v>
      </c>
      <c r="O753" s="57">
        <v>28642</v>
      </c>
      <c r="P753" s="57">
        <v>54533</v>
      </c>
      <c r="Q753" s="57">
        <v>59.540599999999998</v>
      </c>
      <c r="R753" s="57">
        <v>61.9681</v>
      </c>
      <c r="S753" s="57">
        <v>56.673400000000001</v>
      </c>
      <c r="T753" s="57">
        <v>60.203200000000002</v>
      </c>
      <c r="U753" s="77">
        <v>0.64193953915773727</v>
      </c>
      <c r="V753" s="24" t="s">
        <v>6299</v>
      </c>
      <c r="W753" s="216" t="s">
        <v>5967</v>
      </c>
      <c r="X753" s="216" t="s">
        <v>5961</v>
      </c>
      <c r="Y753" s="24" t="s">
        <v>5982</v>
      </c>
      <c r="Z753" s="24" t="s">
        <v>5978</v>
      </c>
      <c r="AA753" s="24" t="s">
        <v>5972</v>
      </c>
      <c r="AB753" s="24" t="s">
        <v>5965</v>
      </c>
      <c r="AC753" s="24" t="s">
        <v>6033</v>
      </c>
    </row>
    <row r="754" spans="1:29" s="169" customFormat="1">
      <c r="A754" s="24">
        <v>3444</v>
      </c>
      <c r="B754" s="24" t="s">
        <v>757</v>
      </c>
      <c r="C754" s="57">
        <v>36.450000000000003</v>
      </c>
      <c r="D754" s="57">
        <v>39</v>
      </c>
      <c r="E754" s="57">
        <v>36.200000000000003</v>
      </c>
      <c r="F754" s="57">
        <v>37.549999999999997</v>
      </c>
      <c r="G754" s="57">
        <v>37.549999999999997</v>
      </c>
      <c r="H754" s="57">
        <v>42</v>
      </c>
      <c r="I754" s="57">
        <v>36.6</v>
      </c>
      <c r="J754" s="57">
        <v>38.25</v>
      </c>
      <c r="K754" s="57">
        <v>38.65</v>
      </c>
      <c r="L754" s="57">
        <v>38.799999999999997</v>
      </c>
      <c r="M754" s="57">
        <v>35.450000000000003</v>
      </c>
      <c r="N754" s="57">
        <v>37</v>
      </c>
      <c r="O754" s="57">
        <v>1675</v>
      </c>
      <c r="P754" s="57">
        <v>6915</v>
      </c>
      <c r="Q754" s="57">
        <v>38.664900000000003</v>
      </c>
      <c r="R754" s="57">
        <v>43.150700000000001</v>
      </c>
      <c r="S754" s="57">
        <v>35.325200000000002</v>
      </c>
      <c r="T754" s="57">
        <v>40.542200000000001</v>
      </c>
      <c r="U754" s="77">
        <v>0.29605527436330042</v>
      </c>
      <c r="V754" s="24" t="s">
        <v>6119</v>
      </c>
      <c r="W754" s="216" t="s">
        <v>5967</v>
      </c>
      <c r="X754" s="216" t="s">
        <v>5971</v>
      </c>
      <c r="Y754" s="24" t="s">
        <v>6010</v>
      </c>
      <c r="Z754" s="24" t="s">
        <v>5969</v>
      </c>
      <c r="AA754" s="24" t="s">
        <v>5964</v>
      </c>
      <c r="AB754" s="24" t="s">
        <v>5979</v>
      </c>
      <c r="AC754" s="24" t="s">
        <v>5970</v>
      </c>
    </row>
    <row r="755" spans="1:29" s="169" customFormat="1">
      <c r="A755" s="24">
        <v>3450</v>
      </c>
      <c r="B755" s="24" t="s">
        <v>758</v>
      </c>
      <c r="C755" s="57">
        <v>58</v>
      </c>
      <c r="D755" s="57">
        <v>59.3</v>
      </c>
      <c r="E755" s="57">
        <v>55.6</v>
      </c>
      <c r="F755" s="57">
        <v>56.8</v>
      </c>
      <c r="G755" s="57">
        <v>56.9</v>
      </c>
      <c r="H755" s="57">
        <v>64.400000000000006</v>
      </c>
      <c r="I755" s="57">
        <v>55.8</v>
      </c>
      <c r="J755" s="57">
        <v>61</v>
      </c>
      <c r="K755" s="57">
        <v>60.8</v>
      </c>
      <c r="L755" s="57">
        <v>62.7</v>
      </c>
      <c r="M755" s="57">
        <v>51.2</v>
      </c>
      <c r="N755" s="57">
        <v>53.1</v>
      </c>
      <c r="O755" s="57">
        <v>9980</v>
      </c>
      <c r="P755" s="57">
        <v>26352</v>
      </c>
      <c r="Q755" s="57">
        <v>34.322400000000002</v>
      </c>
      <c r="R755" s="57">
        <v>30.380400000000002</v>
      </c>
      <c r="S755" s="57">
        <v>28.846499999999999</v>
      </c>
      <c r="T755" s="57">
        <v>29.8691</v>
      </c>
      <c r="U755" s="77">
        <v>0.4628786345544087</v>
      </c>
      <c r="V755" s="24" t="s">
        <v>6014</v>
      </c>
      <c r="W755" s="216" t="s">
        <v>5960</v>
      </c>
      <c r="X755" s="216" t="s">
        <v>5971</v>
      </c>
      <c r="Y755" s="24" t="s">
        <v>5984</v>
      </c>
      <c r="Z755" s="24" t="s">
        <v>5982</v>
      </c>
      <c r="AA755" s="24" t="s">
        <v>5964</v>
      </c>
      <c r="AB755" s="24" t="s">
        <v>5990</v>
      </c>
      <c r="AC755" s="24" t="s">
        <v>5990</v>
      </c>
    </row>
    <row r="756" spans="1:29" s="169" customFormat="1">
      <c r="A756" s="24">
        <v>3454</v>
      </c>
      <c r="B756" s="24" t="s">
        <v>760</v>
      </c>
      <c r="C756" s="57">
        <v>77.8</v>
      </c>
      <c r="D756" s="57">
        <v>84.5</v>
      </c>
      <c r="E756" s="57">
        <v>76.400000000000006</v>
      </c>
      <c r="F756" s="57">
        <v>80.099999999999994</v>
      </c>
      <c r="G756" s="57">
        <v>80.099999999999994</v>
      </c>
      <c r="H756" s="57">
        <v>83.8</v>
      </c>
      <c r="I756" s="57">
        <v>78.900000000000006</v>
      </c>
      <c r="J756" s="57">
        <v>80</v>
      </c>
      <c r="K756" s="57">
        <v>80</v>
      </c>
      <c r="L756" s="57">
        <v>81.3</v>
      </c>
      <c r="M756" s="57">
        <v>74.8</v>
      </c>
      <c r="N756" s="57">
        <v>75.3</v>
      </c>
      <c r="O756" s="57">
        <v>877</v>
      </c>
      <c r="P756" s="57">
        <v>1780</v>
      </c>
      <c r="Q756" s="57">
        <v>42.551200000000001</v>
      </c>
      <c r="R756" s="57">
        <v>47.190600000000003</v>
      </c>
      <c r="S756" s="57">
        <v>36.137799999999999</v>
      </c>
      <c r="T756" s="57">
        <v>43.506300000000003</v>
      </c>
      <c r="U756" s="77">
        <v>0.60218476903870166</v>
      </c>
      <c r="V756" s="24" t="s">
        <v>6081</v>
      </c>
      <c r="W756" s="216" t="s">
        <v>5967</v>
      </c>
      <c r="X756" s="216" t="s">
        <v>5971</v>
      </c>
      <c r="Y756" s="24" t="s">
        <v>5963</v>
      </c>
      <c r="Z756" s="24" t="s">
        <v>5978</v>
      </c>
      <c r="AA756" s="24" t="s">
        <v>5964</v>
      </c>
      <c r="AB756" s="24" t="s">
        <v>5990</v>
      </c>
      <c r="AC756" s="24" t="s">
        <v>5965</v>
      </c>
    </row>
    <row r="757" spans="1:29" s="169" customFormat="1">
      <c r="A757" s="24">
        <v>3455</v>
      </c>
      <c r="B757" s="24" t="s">
        <v>761</v>
      </c>
      <c r="C757" s="57">
        <v>57.2</v>
      </c>
      <c r="D757" s="57">
        <v>60.8</v>
      </c>
      <c r="E757" s="57">
        <v>57</v>
      </c>
      <c r="F757" s="57">
        <v>59.2</v>
      </c>
      <c r="G757" s="57">
        <v>59.6</v>
      </c>
      <c r="H757" s="57">
        <v>62.2</v>
      </c>
      <c r="I757" s="57">
        <v>58.1</v>
      </c>
      <c r="J757" s="57">
        <v>59.8</v>
      </c>
      <c r="K757" s="57">
        <v>60.2</v>
      </c>
      <c r="L757" s="57">
        <v>62</v>
      </c>
      <c r="M757" s="57">
        <v>58.4</v>
      </c>
      <c r="N757" s="57">
        <v>60.6</v>
      </c>
      <c r="O757" s="57">
        <v>3396</v>
      </c>
      <c r="P757" s="57">
        <v>5646</v>
      </c>
      <c r="Q757" s="57">
        <v>60.778399999999998</v>
      </c>
      <c r="R757" s="57">
        <v>64.307699999999997</v>
      </c>
      <c r="S757" s="57">
        <v>59.140900000000002</v>
      </c>
      <c r="T757" s="57">
        <v>62.585500000000003</v>
      </c>
      <c r="U757" s="77">
        <v>0.73515172983823351</v>
      </c>
      <c r="V757" s="24" t="s">
        <v>6179</v>
      </c>
      <c r="W757" s="216" t="s">
        <v>5967</v>
      </c>
      <c r="X757" s="216" t="s">
        <v>5961</v>
      </c>
      <c r="Y757" s="24" t="s">
        <v>6010</v>
      </c>
      <c r="Z757" s="24" t="s">
        <v>5969</v>
      </c>
      <c r="AA757" s="24" t="s">
        <v>5972</v>
      </c>
      <c r="AB757" s="24" t="s">
        <v>5986</v>
      </c>
      <c r="AC757" s="24" t="s">
        <v>5970</v>
      </c>
    </row>
    <row r="758" spans="1:29" s="169" customFormat="1">
      <c r="A758" s="24">
        <v>3465</v>
      </c>
      <c r="B758" s="24" t="s">
        <v>5843</v>
      </c>
      <c r="C758" s="57">
        <v>190.5</v>
      </c>
      <c r="D758" s="57">
        <v>198</v>
      </c>
      <c r="E758" s="57">
        <v>176</v>
      </c>
      <c r="F758" s="57">
        <v>184.5</v>
      </c>
      <c r="G758" s="57">
        <v>185</v>
      </c>
      <c r="H758" s="57">
        <v>207.5</v>
      </c>
      <c r="I758" s="57">
        <v>172</v>
      </c>
      <c r="J758" s="57">
        <v>181</v>
      </c>
      <c r="K758" s="57">
        <v>183</v>
      </c>
      <c r="L758" s="57">
        <v>186</v>
      </c>
      <c r="M758" s="57">
        <v>170</v>
      </c>
      <c r="N758" s="57">
        <v>178</v>
      </c>
      <c r="O758" s="57">
        <v>370</v>
      </c>
      <c r="P758" s="57">
        <v>1431</v>
      </c>
      <c r="Q758" s="57">
        <v>61.339100000000002</v>
      </c>
      <c r="R758" s="57">
        <v>71.735900000000001</v>
      </c>
      <c r="S758" s="57">
        <v>51.847299999999997</v>
      </c>
      <c r="T758" s="57">
        <v>65.106399999999994</v>
      </c>
      <c r="U758" s="77">
        <v>0.31601832440406868</v>
      </c>
      <c r="V758" s="24" t="s">
        <v>6300</v>
      </c>
      <c r="W758" s="216" t="s">
        <v>5967</v>
      </c>
      <c r="X758" s="216" t="s">
        <v>5961</v>
      </c>
      <c r="Y758" s="24" t="s">
        <v>5974</v>
      </c>
      <c r="Z758" s="24" t="s">
        <v>5978</v>
      </c>
      <c r="AA758" s="24" t="s">
        <v>5962</v>
      </c>
      <c r="AB758" s="24" t="s">
        <v>5990</v>
      </c>
      <c r="AC758" s="24" t="s">
        <v>5970</v>
      </c>
    </row>
    <row r="759" spans="1:29" s="169" customFormat="1">
      <c r="A759" s="24">
        <v>3466</v>
      </c>
      <c r="B759" s="24" t="s">
        <v>763</v>
      </c>
      <c r="C759" s="57">
        <v>12.3</v>
      </c>
      <c r="D759" s="57">
        <v>12.9</v>
      </c>
      <c r="E759" s="57">
        <v>11.3</v>
      </c>
      <c r="F759" s="57">
        <v>12.65</v>
      </c>
      <c r="G759" s="57">
        <v>12.65</v>
      </c>
      <c r="H759" s="57">
        <v>13</v>
      </c>
      <c r="I759" s="57">
        <v>11.9</v>
      </c>
      <c r="J759" s="57">
        <v>12.2</v>
      </c>
      <c r="K759" s="57">
        <v>12.2</v>
      </c>
      <c r="L759" s="57">
        <v>13.3</v>
      </c>
      <c r="M759" s="57">
        <v>11.9</v>
      </c>
      <c r="N759" s="57">
        <v>12.05</v>
      </c>
      <c r="O759" s="57">
        <v>2059</v>
      </c>
      <c r="P759" s="57">
        <v>1067</v>
      </c>
      <c r="Q759" s="57">
        <v>42.005800000000001</v>
      </c>
      <c r="R759" s="57">
        <v>37.860300000000002</v>
      </c>
      <c r="S759" s="57">
        <v>40.428100000000001</v>
      </c>
      <c r="T759" s="57">
        <v>38.716200000000001</v>
      </c>
      <c r="U759" s="77">
        <v>2.3585337915234823</v>
      </c>
      <c r="V759" s="24" t="s">
        <v>6146</v>
      </c>
      <c r="W759" s="216" t="s">
        <v>5967</v>
      </c>
      <c r="X759" s="216" t="s">
        <v>5971</v>
      </c>
      <c r="Y759" s="24" t="s">
        <v>6075</v>
      </c>
      <c r="Z759" s="24" t="s">
        <v>5964</v>
      </c>
      <c r="AA759" s="24" t="s">
        <v>5978</v>
      </c>
      <c r="AB759" s="24" t="s">
        <v>6033</v>
      </c>
      <c r="AC759" s="24" t="s">
        <v>5965</v>
      </c>
    </row>
    <row r="760" spans="1:29" s="169" customFormat="1">
      <c r="A760" s="24">
        <v>3479</v>
      </c>
      <c r="B760" s="24" t="s">
        <v>764</v>
      </c>
      <c r="C760" s="57">
        <v>50.5</v>
      </c>
      <c r="D760" s="57">
        <v>54.7</v>
      </c>
      <c r="E760" s="57">
        <v>50.4</v>
      </c>
      <c r="F760" s="57">
        <v>52.4</v>
      </c>
      <c r="G760" s="57">
        <v>52.4</v>
      </c>
      <c r="H760" s="57">
        <v>59.8</v>
      </c>
      <c r="I760" s="57">
        <v>0</v>
      </c>
      <c r="J760" s="57">
        <v>54.5</v>
      </c>
      <c r="K760" s="57">
        <v>54.5</v>
      </c>
      <c r="L760" s="57">
        <v>55.5</v>
      </c>
      <c r="M760" s="57">
        <v>49.8</v>
      </c>
      <c r="N760" s="57">
        <v>51.5</v>
      </c>
      <c r="O760" s="57">
        <v>1886</v>
      </c>
      <c r="P760" s="57">
        <v>5216</v>
      </c>
      <c r="Q760" s="57">
        <v>47.018099999999997</v>
      </c>
      <c r="R760" s="57">
        <v>33.099800000000002</v>
      </c>
      <c r="S760" s="57">
        <v>57.276899999999998</v>
      </c>
      <c r="T760" s="57">
        <v>41.158799999999999</v>
      </c>
      <c r="U760" s="77">
        <v>0.44193081117927741</v>
      </c>
      <c r="V760" s="24" t="s">
        <v>5987</v>
      </c>
      <c r="W760" s="216" t="s">
        <v>6009</v>
      </c>
      <c r="X760" s="216" t="s">
        <v>5961</v>
      </c>
      <c r="Y760" s="24" t="s">
        <v>5982</v>
      </c>
      <c r="Z760" s="24" t="e">
        <v>#DIV/0!</v>
      </c>
      <c r="AA760" s="24" t="s">
        <v>5964</v>
      </c>
      <c r="AB760" s="24" t="s">
        <v>5990</v>
      </c>
      <c r="AC760" s="24" t="s">
        <v>5991</v>
      </c>
    </row>
    <row r="761" spans="1:29" s="169" customFormat="1">
      <c r="A761" s="24">
        <v>3481</v>
      </c>
      <c r="B761" s="24" t="s">
        <v>765</v>
      </c>
      <c r="C761" s="57">
        <v>24.8</v>
      </c>
      <c r="D761" s="57">
        <v>25.05</v>
      </c>
      <c r="E761" s="57">
        <v>19.05</v>
      </c>
      <c r="F761" s="57">
        <v>20.75</v>
      </c>
      <c r="G761" s="57">
        <v>21.05</v>
      </c>
      <c r="H761" s="57">
        <v>22.1</v>
      </c>
      <c r="I761" s="57">
        <v>17.850000000000001</v>
      </c>
      <c r="J761" s="57">
        <v>18.600000000000001</v>
      </c>
      <c r="K761" s="57">
        <v>18.55</v>
      </c>
      <c r="L761" s="57">
        <v>21.55</v>
      </c>
      <c r="M761" s="57">
        <v>16.899999999999999</v>
      </c>
      <c r="N761" s="57">
        <v>17</v>
      </c>
      <c r="O761" s="57">
        <v>5037239</v>
      </c>
      <c r="P761" s="57">
        <v>4689369</v>
      </c>
      <c r="Q761" s="57">
        <v>60.286299999999997</v>
      </c>
      <c r="R761" s="57">
        <v>72.080200000000005</v>
      </c>
      <c r="S761" s="57">
        <v>50.332500000000003</v>
      </c>
      <c r="T761" s="57">
        <v>64.831000000000003</v>
      </c>
      <c r="U761" s="77">
        <v>1.3128899526662212</v>
      </c>
      <c r="V761" s="24" t="s">
        <v>6301</v>
      </c>
      <c r="W761" s="216" t="s">
        <v>5967</v>
      </c>
      <c r="X761" s="216" t="s">
        <v>5961</v>
      </c>
      <c r="Y761" s="24" t="s">
        <v>5964</v>
      </c>
      <c r="Z761" s="24" t="s">
        <v>5964</v>
      </c>
      <c r="AA761" s="24" t="s">
        <v>6000</v>
      </c>
      <c r="AB761" s="24" t="s">
        <v>5976</v>
      </c>
      <c r="AC761" s="24" t="s">
        <v>5979</v>
      </c>
    </row>
    <row r="762" spans="1:29" s="169" customFormat="1">
      <c r="A762" s="24">
        <v>3483</v>
      </c>
      <c r="B762" s="24" t="s">
        <v>766</v>
      </c>
      <c r="C762" s="57">
        <v>92.7</v>
      </c>
      <c r="D762" s="57">
        <v>98.5</v>
      </c>
      <c r="E762" s="57">
        <v>86.2</v>
      </c>
      <c r="F762" s="57">
        <v>88.8</v>
      </c>
      <c r="G762" s="57">
        <v>89.2</v>
      </c>
      <c r="H762" s="57">
        <v>114.5</v>
      </c>
      <c r="I762" s="57">
        <v>86.1</v>
      </c>
      <c r="J762" s="57">
        <v>93</v>
      </c>
      <c r="K762" s="57">
        <v>93.3</v>
      </c>
      <c r="L762" s="57">
        <v>95.8</v>
      </c>
      <c r="M762" s="57">
        <v>71.5</v>
      </c>
      <c r="N762" s="57">
        <v>78</v>
      </c>
      <c r="O762" s="57">
        <v>17860</v>
      </c>
      <c r="P762" s="57">
        <v>72241</v>
      </c>
      <c r="Q762" s="57">
        <v>51.395299999999999</v>
      </c>
      <c r="R762" s="57">
        <v>61.099400000000003</v>
      </c>
      <c r="S762" s="57">
        <v>41.793100000000003</v>
      </c>
      <c r="T762" s="57">
        <v>54.664000000000001</v>
      </c>
      <c r="U762" s="77">
        <v>0.30216759027268297</v>
      </c>
      <c r="V762" s="24" t="s">
        <v>6049</v>
      </c>
      <c r="W762" s="216" t="s">
        <v>5967</v>
      </c>
      <c r="X762" s="216" t="s">
        <v>5961</v>
      </c>
      <c r="Y762" s="24" t="s">
        <v>5964</v>
      </c>
      <c r="Z762" s="24" t="s">
        <v>5969</v>
      </c>
      <c r="AA762" s="24" t="s">
        <v>5964</v>
      </c>
      <c r="AB762" s="24" t="s">
        <v>5965</v>
      </c>
      <c r="AC762" s="24" t="s">
        <v>5991</v>
      </c>
    </row>
    <row r="763" spans="1:29" s="169" customFormat="1">
      <c r="A763" s="24">
        <v>3484</v>
      </c>
      <c r="B763" s="24" t="s">
        <v>767</v>
      </c>
      <c r="C763" s="57">
        <v>69.2</v>
      </c>
      <c r="D763" s="57">
        <v>79.3</v>
      </c>
      <c r="E763" s="57">
        <v>67.2</v>
      </c>
      <c r="F763" s="57">
        <v>77.2</v>
      </c>
      <c r="G763" s="57">
        <v>77.5</v>
      </c>
      <c r="H763" s="57">
        <v>84.9</v>
      </c>
      <c r="I763" s="57">
        <v>74.3</v>
      </c>
      <c r="J763" s="57">
        <v>77</v>
      </c>
      <c r="K763" s="57">
        <v>77.3</v>
      </c>
      <c r="L763" s="57">
        <v>83.1</v>
      </c>
      <c r="M763" s="57">
        <v>67.599999999999994</v>
      </c>
      <c r="N763" s="57">
        <v>73.5</v>
      </c>
      <c r="O763" s="57">
        <v>23222</v>
      </c>
      <c r="P763" s="57">
        <v>44810</v>
      </c>
      <c r="Q763" s="57">
        <v>81.693399999999997</v>
      </c>
      <c r="R763" s="57">
        <v>83.067300000000003</v>
      </c>
      <c r="S763" s="57">
        <v>75.787899999999993</v>
      </c>
      <c r="T763" s="57">
        <v>80.640799999999999</v>
      </c>
      <c r="U763" s="77">
        <v>0.63339532346450444</v>
      </c>
      <c r="V763" s="24" t="s">
        <v>6140</v>
      </c>
      <c r="W763" s="216" t="s">
        <v>5967</v>
      </c>
      <c r="X763" s="216" t="s">
        <v>5989</v>
      </c>
      <c r="Y763" s="24" t="s">
        <v>5982</v>
      </c>
      <c r="Z763" s="24" t="s">
        <v>5978</v>
      </c>
      <c r="AA763" s="24" t="s">
        <v>5974</v>
      </c>
      <c r="AB763" s="24" t="s">
        <v>5986</v>
      </c>
      <c r="AC763" s="24" t="s">
        <v>5986</v>
      </c>
    </row>
    <row r="764" spans="1:29" s="169" customFormat="1">
      <c r="A764" s="24">
        <v>3489</v>
      </c>
      <c r="B764" s="24" t="s">
        <v>768</v>
      </c>
      <c r="C764" s="57">
        <v>11.15</v>
      </c>
      <c r="D764" s="57">
        <v>11.35</v>
      </c>
      <c r="E764" s="57">
        <v>10.35</v>
      </c>
      <c r="F764" s="57">
        <v>11</v>
      </c>
      <c r="G764" s="57">
        <v>11.05</v>
      </c>
      <c r="H764" s="57">
        <v>11.3</v>
      </c>
      <c r="I764" s="57">
        <v>10.65</v>
      </c>
      <c r="J764" s="57">
        <v>10.95</v>
      </c>
      <c r="K764" s="57">
        <v>10.95</v>
      </c>
      <c r="L764" s="57">
        <v>11.15</v>
      </c>
      <c r="M764" s="57">
        <v>10.55</v>
      </c>
      <c r="N764" s="57">
        <v>10.8</v>
      </c>
      <c r="O764" s="57">
        <v>1253</v>
      </c>
      <c r="P764" s="57">
        <v>1423</v>
      </c>
      <c r="Q764" s="57">
        <v>21.387899999999998</v>
      </c>
      <c r="R764" s="57">
        <v>28.930299999999999</v>
      </c>
      <c r="S764" s="57">
        <v>17.519500000000001</v>
      </c>
      <c r="T764" s="57">
        <v>25.1267</v>
      </c>
      <c r="U764" s="77">
        <v>1.076208323573046</v>
      </c>
      <c r="V764" s="24" t="s">
        <v>6225</v>
      </c>
      <c r="W764" s="216" t="s">
        <v>5967</v>
      </c>
      <c r="X764" s="216" t="s">
        <v>6007</v>
      </c>
      <c r="Y764" s="24" t="s">
        <v>5994</v>
      </c>
      <c r="Z764" s="24" t="s">
        <v>5974</v>
      </c>
      <c r="AA764" s="24" t="s">
        <v>5974</v>
      </c>
      <c r="AB764" s="24" t="s">
        <v>5991</v>
      </c>
      <c r="AC764" s="24" t="s">
        <v>5986</v>
      </c>
    </row>
    <row r="765" spans="1:29" s="169" customFormat="1">
      <c r="A765" s="24">
        <v>3490</v>
      </c>
      <c r="B765" s="24" t="s">
        <v>769</v>
      </c>
      <c r="C765" s="57">
        <v>24.5</v>
      </c>
      <c r="D765" s="57">
        <v>27.7</v>
      </c>
      <c r="E765" s="57">
        <v>23</v>
      </c>
      <c r="F765" s="57">
        <v>25.6</v>
      </c>
      <c r="G765" s="57">
        <v>25.9</v>
      </c>
      <c r="H765" s="57">
        <v>29.2</v>
      </c>
      <c r="I765" s="57">
        <v>24.9</v>
      </c>
      <c r="J765" s="57">
        <v>27.6</v>
      </c>
      <c r="K765" s="57">
        <v>28.3</v>
      </c>
      <c r="L765" s="57">
        <v>28.6</v>
      </c>
      <c r="M765" s="57">
        <v>22.65</v>
      </c>
      <c r="N765" s="57">
        <v>24</v>
      </c>
      <c r="O765" s="57">
        <v>19450</v>
      </c>
      <c r="P765" s="57">
        <v>20686</v>
      </c>
      <c r="Q765" s="57">
        <v>40.988100000000003</v>
      </c>
      <c r="R765" s="57">
        <v>49.453600000000002</v>
      </c>
      <c r="S765" s="57">
        <v>34.1374</v>
      </c>
      <c r="T765" s="57">
        <v>44.348199999999999</v>
      </c>
      <c r="U765" s="77">
        <v>1.1491937649725528</v>
      </c>
      <c r="V765" s="24" t="s">
        <v>6041</v>
      </c>
      <c r="W765" s="216" t="s">
        <v>5967</v>
      </c>
      <c r="X765" s="216" t="s">
        <v>5971</v>
      </c>
      <c r="Y765" s="24" t="s">
        <v>5982</v>
      </c>
      <c r="Z765" s="24" t="s">
        <v>5982</v>
      </c>
      <c r="AA765" s="24" t="s">
        <v>5964</v>
      </c>
      <c r="AB765" s="24" t="s">
        <v>5965</v>
      </c>
      <c r="AC765" s="24" t="s">
        <v>5990</v>
      </c>
    </row>
    <row r="766" spans="1:29" s="169" customFormat="1">
      <c r="A766" s="24">
        <v>3491</v>
      </c>
      <c r="B766" s="24" t="s">
        <v>770</v>
      </c>
      <c r="C766" s="57">
        <v>66.400000000000006</v>
      </c>
      <c r="D766" s="57">
        <v>68.7</v>
      </c>
      <c r="E766" s="57">
        <v>64.900000000000006</v>
      </c>
      <c r="F766" s="57">
        <v>68</v>
      </c>
      <c r="G766" s="57">
        <v>67.900000000000006</v>
      </c>
      <c r="H766" s="57">
        <v>72.8</v>
      </c>
      <c r="I766" s="57">
        <v>67.3</v>
      </c>
      <c r="J766" s="57">
        <v>67.8</v>
      </c>
      <c r="K766" s="57">
        <v>68.400000000000006</v>
      </c>
      <c r="L766" s="57">
        <v>74.400000000000006</v>
      </c>
      <c r="M766" s="57">
        <v>66.400000000000006</v>
      </c>
      <c r="N766" s="57">
        <v>67.2</v>
      </c>
      <c r="O766" s="57">
        <v>4129</v>
      </c>
      <c r="P766" s="57">
        <v>9399</v>
      </c>
      <c r="Q766" s="57">
        <v>35.9724</v>
      </c>
      <c r="R766" s="57">
        <v>34.3705</v>
      </c>
      <c r="S766" s="57">
        <v>36.026499999999999</v>
      </c>
      <c r="T766" s="57">
        <v>34.922499999999999</v>
      </c>
      <c r="U766" s="77">
        <v>0.53692473194547885</v>
      </c>
      <c r="V766" s="24" t="s">
        <v>6146</v>
      </c>
      <c r="W766" s="216" t="s">
        <v>6009</v>
      </c>
      <c r="X766" s="216" t="s">
        <v>5971</v>
      </c>
      <c r="Y766" s="24" t="s">
        <v>6010</v>
      </c>
      <c r="Z766" s="24" t="s">
        <v>5978</v>
      </c>
      <c r="AA766" s="24" t="s">
        <v>5978</v>
      </c>
      <c r="AB766" s="24" t="s">
        <v>6033</v>
      </c>
      <c r="AC766" s="24" t="s">
        <v>5965</v>
      </c>
    </row>
    <row r="767" spans="1:29" s="169" customFormat="1">
      <c r="A767" s="24">
        <v>3492</v>
      </c>
      <c r="B767" s="24" t="s">
        <v>771</v>
      </c>
      <c r="C767" s="57">
        <v>18.850000000000001</v>
      </c>
      <c r="D767" s="57">
        <v>19</v>
      </c>
      <c r="E767" s="57">
        <v>18.100000000000001</v>
      </c>
      <c r="F767" s="57">
        <v>18.899999999999999</v>
      </c>
      <c r="G767" s="57">
        <v>18.899999999999999</v>
      </c>
      <c r="H767" s="57">
        <v>20.7</v>
      </c>
      <c r="I767" s="57">
        <v>18.350000000000001</v>
      </c>
      <c r="J767" s="57">
        <v>19.25</v>
      </c>
      <c r="K767" s="57">
        <v>19.399999999999999</v>
      </c>
      <c r="L767" s="57">
        <v>26.6</v>
      </c>
      <c r="M767" s="57">
        <v>17.5</v>
      </c>
      <c r="N767" s="57">
        <v>18</v>
      </c>
      <c r="O767" s="57">
        <v>18730</v>
      </c>
      <c r="P767" s="57">
        <v>1939</v>
      </c>
      <c r="Q767" s="57">
        <v>66.267300000000006</v>
      </c>
      <c r="R767" s="57">
        <v>67.433000000000007</v>
      </c>
      <c r="S767" s="57">
        <v>52.03</v>
      </c>
      <c r="T767" s="57">
        <v>62.298699999999997</v>
      </c>
      <c r="U767" s="77">
        <v>11.806200217752565</v>
      </c>
      <c r="V767" s="24" t="s">
        <v>6213</v>
      </c>
      <c r="W767" s="216" t="s">
        <v>5967</v>
      </c>
      <c r="X767" s="216" t="s">
        <v>5961</v>
      </c>
      <c r="Y767" s="24" t="s">
        <v>5972</v>
      </c>
      <c r="Z767" s="24" t="s">
        <v>5969</v>
      </c>
      <c r="AA767" s="24" t="s">
        <v>6000</v>
      </c>
      <c r="AB767" s="24" t="s">
        <v>6033</v>
      </c>
      <c r="AC767" s="24" t="s">
        <v>5965</v>
      </c>
    </row>
    <row r="768" spans="1:29" s="169" customFormat="1">
      <c r="A768" s="24">
        <v>3494</v>
      </c>
      <c r="B768" s="24" t="s">
        <v>772</v>
      </c>
      <c r="C768" s="57">
        <v>3.41</v>
      </c>
      <c r="D768" s="57">
        <v>3.44</v>
      </c>
      <c r="E768" s="57">
        <v>3.05</v>
      </c>
      <c r="F768" s="57">
        <v>3.19</v>
      </c>
      <c r="G768" s="57">
        <v>3.3</v>
      </c>
      <c r="H768" s="57">
        <v>3.99</v>
      </c>
      <c r="I768" s="57">
        <v>3.27</v>
      </c>
      <c r="J768" s="57">
        <v>3.54</v>
      </c>
      <c r="K768" s="57">
        <v>3.54</v>
      </c>
      <c r="L768" s="57">
        <v>3.69</v>
      </c>
      <c r="M768" s="57">
        <v>3.3</v>
      </c>
      <c r="N768" s="57">
        <v>3.44</v>
      </c>
      <c r="O768" s="57">
        <v>1011</v>
      </c>
      <c r="P768" s="57">
        <v>5773</v>
      </c>
      <c r="Q768" s="57">
        <v>21.623699999999999</v>
      </c>
      <c r="R768" s="57">
        <v>30.9955</v>
      </c>
      <c r="S768" s="57">
        <v>19.1431</v>
      </c>
      <c r="T768" s="57">
        <v>27.044699999999999</v>
      </c>
      <c r="U768" s="77">
        <v>0.21404238119983829</v>
      </c>
      <c r="V768" s="24" t="s">
        <v>6140</v>
      </c>
      <c r="W768" s="216" t="s">
        <v>5967</v>
      </c>
      <c r="X768" s="216" t="s">
        <v>6007</v>
      </c>
      <c r="Y768" s="24" t="s">
        <v>5964</v>
      </c>
      <c r="Z768" s="24" t="s">
        <v>5963</v>
      </c>
      <c r="AA768" s="24" t="s">
        <v>5974</v>
      </c>
      <c r="AB768" s="24" t="s">
        <v>5986</v>
      </c>
      <c r="AC768" s="24" t="s">
        <v>5986</v>
      </c>
    </row>
    <row r="769" spans="1:29" s="169" customFormat="1">
      <c r="A769" s="24">
        <v>3498</v>
      </c>
      <c r="B769" s="24" t="s">
        <v>773</v>
      </c>
      <c r="C769" s="57">
        <v>37.549999999999997</v>
      </c>
      <c r="D769" s="57">
        <v>38.6</v>
      </c>
      <c r="E769" s="57">
        <v>35.4</v>
      </c>
      <c r="F769" s="57">
        <v>37.1</v>
      </c>
      <c r="G769" s="57">
        <v>36.6</v>
      </c>
      <c r="H769" s="57">
        <v>44.7</v>
      </c>
      <c r="I769" s="57">
        <v>35.799999999999997</v>
      </c>
      <c r="J769" s="57">
        <v>37.35</v>
      </c>
      <c r="K769" s="57">
        <v>37.4</v>
      </c>
      <c r="L769" s="57">
        <v>38.75</v>
      </c>
      <c r="M769" s="57">
        <v>32.6</v>
      </c>
      <c r="N769" s="57">
        <v>34.75</v>
      </c>
      <c r="O769" s="57">
        <v>1888</v>
      </c>
      <c r="P769" s="57">
        <v>11336</v>
      </c>
      <c r="Q769" s="57">
        <v>31.240500000000001</v>
      </c>
      <c r="R769" s="57">
        <v>39.076700000000002</v>
      </c>
      <c r="S769" s="57">
        <v>27.508800000000001</v>
      </c>
      <c r="T769" s="57">
        <v>35.220799999999997</v>
      </c>
      <c r="U769" s="77">
        <v>0.20355994667921273</v>
      </c>
      <c r="V769" s="24" t="s">
        <v>5987</v>
      </c>
      <c r="W769" s="216" t="s">
        <v>5967</v>
      </c>
      <c r="X769" s="216" t="s">
        <v>5971</v>
      </c>
      <c r="Y769" s="24" t="s">
        <v>5994</v>
      </c>
      <c r="Z769" s="24" t="s">
        <v>5969</v>
      </c>
      <c r="AA769" s="24" t="s">
        <v>5964</v>
      </c>
      <c r="AB769" s="24" t="s">
        <v>5990</v>
      </c>
      <c r="AC769" s="24" t="s">
        <v>5991</v>
      </c>
    </row>
    <row r="770" spans="1:29" s="169" customFormat="1">
      <c r="A770" s="24">
        <v>3499</v>
      </c>
      <c r="B770" s="24" t="s">
        <v>774</v>
      </c>
      <c r="C770" s="57">
        <v>12.9</v>
      </c>
      <c r="D770" s="57">
        <v>14.45</v>
      </c>
      <c r="E770" s="57">
        <v>12.15</v>
      </c>
      <c r="F770" s="57">
        <v>13.25</v>
      </c>
      <c r="G770" s="57">
        <v>13.25</v>
      </c>
      <c r="H770" s="57">
        <v>15.6</v>
      </c>
      <c r="I770" s="57">
        <v>12.9</v>
      </c>
      <c r="J770" s="57">
        <v>13.85</v>
      </c>
      <c r="K770" s="57">
        <v>13.9</v>
      </c>
      <c r="L770" s="57">
        <v>14.5</v>
      </c>
      <c r="M770" s="57">
        <v>12.1</v>
      </c>
      <c r="N770" s="57">
        <v>12.5</v>
      </c>
      <c r="O770" s="57">
        <v>2891</v>
      </c>
      <c r="P770" s="57">
        <v>12908</v>
      </c>
      <c r="Q770" s="57">
        <v>46.209299999999999</v>
      </c>
      <c r="R770" s="57">
        <v>46.3416</v>
      </c>
      <c r="S770" s="57">
        <v>38.412500000000001</v>
      </c>
      <c r="T770" s="57">
        <v>43.698599999999999</v>
      </c>
      <c r="U770" s="77">
        <v>0.27374066040009642</v>
      </c>
      <c r="V770" s="24" t="s">
        <v>6077</v>
      </c>
      <c r="W770" s="216" t="s">
        <v>5967</v>
      </c>
      <c r="X770" s="216" t="s">
        <v>5971</v>
      </c>
      <c r="Y770" s="24" t="s">
        <v>5963</v>
      </c>
      <c r="Z770" s="24" t="s">
        <v>5963</v>
      </c>
      <c r="AA770" s="24" t="s">
        <v>5964</v>
      </c>
      <c r="AB770" s="24" t="s">
        <v>5991</v>
      </c>
      <c r="AC770" s="24" t="s">
        <v>5990</v>
      </c>
    </row>
    <row r="771" spans="1:29" s="169" customFormat="1">
      <c r="A771" s="24">
        <v>3501</v>
      </c>
      <c r="B771" s="24" t="s">
        <v>775</v>
      </c>
      <c r="C771" s="57">
        <v>50.5</v>
      </c>
      <c r="D771" s="57">
        <v>51.6</v>
      </c>
      <c r="E771" s="57">
        <v>50</v>
      </c>
      <c r="F771" s="57">
        <v>51.3</v>
      </c>
      <c r="G771" s="57">
        <v>51.5</v>
      </c>
      <c r="H771" s="57">
        <v>52.4</v>
      </c>
      <c r="I771" s="57">
        <v>50.1</v>
      </c>
      <c r="J771" s="57">
        <v>50.8</v>
      </c>
      <c r="K771" s="57">
        <v>48.9</v>
      </c>
      <c r="L771" s="57">
        <v>49.2</v>
      </c>
      <c r="M771" s="57">
        <v>46.2</v>
      </c>
      <c r="N771" s="57">
        <v>47.15</v>
      </c>
      <c r="O771" s="57">
        <v>1646</v>
      </c>
      <c r="P771" s="57">
        <v>3804</v>
      </c>
      <c r="Q771" s="57">
        <v>51.731699999999996</v>
      </c>
      <c r="R771" s="57">
        <v>60.288899999999998</v>
      </c>
      <c r="S771" s="57">
        <v>38.031100000000002</v>
      </c>
      <c r="T771" s="57">
        <v>52.869599999999998</v>
      </c>
      <c r="U771" s="77">
        <v>0.52885851150835372</v>
      </c>
      <c r="V771" s="24" t="s">
        <v>6062</v>
      </c>
      <c r="W771" s="216" t="s">
        <v>5967</v>
      </c>
      <c r="X771" s="216" t="s">
        <v>5961</v>
      </c>
      <c r="Y771" s="24" t="s">
        <v>6016</v>
      </c>
      <c r="Z771" s="24" t="s">
        <v>5984</v>
      </c>
      <c r="AA771" s="24" t="s">
        <v>5964</v>
      </c>
      <c r="AB771" s="24" t="s">
        <v>5965</v>
      </c>
      <c r="AC771" s="24" t="s">
        <v>5991</v>
      </c>
    </row>
    <row r="772" spans="1:29" s="169" customFormat="1">
      <c r="A772" s="24">
        <v>3504</v>
      </c>
      <c r="B772" s="24" t="s">
        <v>776</v>
      </c>
      <c r="C772" s="57">
        <v>74.900000000000006</v>
      </c>
      <c r="D772" s="57">
        <v>94.2</v>
      </c>
      <c r="E772" s="57">
        <v>72</v>
      </c>
      <c r="F772" s="57">
        <v>90</v>
      </c>
      <c r="G772" s="57">
        <v>90.5</v>
      </c>
      <c r="H772" s="57">
        <v>99</v>
      </c>
      <c r="I772" s="57">
        <v>76.7</v>
      </c>
      <c r="J772" s="57">
        <v>84.2</v>
      </c>
      <c r="K772" s="57">
        <v>84.3</v>
      </c>
      <c r="L772" s="57">
        <v>101</v>
      </c>
      <c r="M772" s="57">
        <v>84.2</v>
      </c>
      <c r="N772" s="57">
        <v>96.5</v>
      </c>
      <c r="O772" s="57">
        <v>70108</v>
      </c>
      <c r="P772" s="57">
        <v>34631</v>
      </c>
      <c r="Q772" s="57">
        <v>65.417199999999994</v>
      </c>
      <c r="R772" s="57">
        <v>59.757100000000001</v>
      </c>
      <c r="S772" s="57">
        <v>73.819800000000001</v>
      </c>
      <c r="T772" s="57">
        <v>64.444699999999997</v>
      </c>
      <c r="U772" s="77">
        <v>2.4743020864414991</v>
      </c>
      <c r="V772" s="24" t="s">
        <v>6157</v>
      </c>
      <c r="W772" s="216" t="s">
        <v>6009</v>
      </c>
      <c r="X772" s="216" t="s">
        <v>5961</v>
      </c>
      <c r="Y772" s="24" t="s">
        <v>5982</v>
      </c>
      <c r="Z772" s="24" t="s">
        <v>5974</v>
      </c>
      <c r="AA772" s="24" t="s">
        <v>5982</v>
      </c>
      <c r="AB772" s="24" t="s">
        <v>5991</v>
      </c>
      <c r="AC772" s="24" t="s">
        <v>5979</v>
      </c>
    </row>
    <row r="773" spans="1:29" s="169" customFormat="1">
      <c r="A773" s="24">
        <v>3508</v>
      </c>
      <c r="B773" s="24" t="s">
        <v>777</v>
      </c>
      <c r="C773" s="57">
        <v>23.05</v>
      </c>
      <c r="D773" s="57">
        <v>23.5</v>
      </c>
      <c r="E773" s="57">
        <v>20.2</v>
      </c>
      <c r="F773" s="57">
        <v>21.95</v>
      </c>
      <c r="G773" s="57">
        <v>21.95</v>
      </c>
      <c r="H773" s="57">
        <v>24.25</v>
      </c>
      <c r="I773" s="57">
        <v>21.05</v>
      </c>
      <c r="J773" s="57">
        <v>21.9</v>
      </c>
      <c r="K773" s="57">
        <v>22</v>
      </c>
      <c r="L773" s="57">
        <v>23.4</v>
      </c>
      <c r="M773" s="57">
        <v>18.649999999999999</v>
      </c>
      <c r="N773" s="57">
        <v>19.649999999999999</v>
      </c>
      <c r="O773" s="57">
        <v>7935</v>
      </c>
      <c r="P773" s="57">
        <v>22495</v>
      </c>
      <c r="Q773" s="57">
        <v>41.41</v>
      </c>
      <c r="R773" s="57">
        <v>46.626899999999999</v>
      </c>
      <c r="S773" s="57">
        <v>31.155100000000001</v>
      </c>
      <c r="T773" s="57">
        <v>41.4696</v>
      </c>
      <c r="U773" s="77">
        <v>0.43113284433577831</v>
      </c>
      <c r="V773" s="24" t="s">
        <v>6077</v>
      </c>
      <c r="W773" s="216" t="s">
        <v>5967</v>
      </c>
      <c r="X773" s="216" t="s">
        <v>5971</v>
      </c>
      <c r="Y773" s="24" t="s">
        <v>5975</v>
      </c>
      <c r="Z773" s="24" t="s">
        <v>5978</v>
      </c>
      <c r="AA773" s="24" t="s">
        <v>5964</v>
      </c>
      <c r="AB773" s="24" t="s">
        <v>5991</v>
      </c>
      <c r="AC773" s="24" t="s">
        <v>5990</v>
      </c>
    </row>
    <row r="774" spans="1:29" s="169" customFormat="1">
      <c r="A774" s="24">
        <v>3511</v>
      </c>
      <c r="B774" s="24" t="s">
        <v>778</v>
      </c>
      <c r="C774" s="57">
        <v>32.049999999999997</v>
      </c>
      <c r="D774" s="57">
        <v>40.15</v>
      </c>
      <c r="E774" s="57">
        <v>29.5</v>
      </c>
      <c r="F774" s="57">
        <v>38.6</v>
      </c>
      <c r="G774" s="57">
        <v>38.5</v>
      </c>
      <c r="H774" s="57">
        <v>60</v>
      </c>
      <c r="I774" s="57">
        <v>37.6</v>
      </c>
      <c r="J774" s="57">
        <v>44.6</v>
      </c>
      <c r="K774" s="57">
        <v>43.6</v>
      </c>
      <c r="L774" s="57">
        <v>54.1</v>
      </c>
      <c r="M774" s="57">
        <v>37.35</v>
      </c>
      <c r="N774" s="57">
        <v>41.1</v>
      </c>
      <c r="O774" s="57">
        <v>51536</v>
      </c>
      <c r="P774" s="57">
        <v>176311</v>
      </c>
      <c r="Q774" s="57">
        <v>69.750900000000001</v>
      </c>
      <c r="R774" s="57">
        <v>67.045900000000003</v>
      </c>
      <c r="S774" s="57">
        <v>61.885199999999998</v>
      </c>
      <c r="T774" s="57">
        <v>65.325699999999998</v>
      </c>
      <c r="U774" s="77">
        <v>0.35725759847340466</v>
      </c>
      <c r="V774" s="24" t="s">
        <v>6156</v>
      </c>
      <c r="W774" s="216" t="s">
        <v>5960</v>
      </c>
      <c r="X774" s="216" t="s">
        <v>5961</v>
      </c>
      <c r="Y774" s="24" t="s">
        <v>5982</v>
      </c>
      <c r="Z774" s="24" t="s">
        <v>5963</v>
      </c>
      <c r="AA774" s="24" t="s">
        <v>5978</v>
      </c>
      <c r="AB774" s="24" t="s">
        <v>5976</v>
      </c>
      <c r="AC774" s="24" t="s">
        <v>5990</v>
      </c>
    </row>
    <row r="775" spans="1:29" s="169" customFormat="1">
      <c r="A775" s="24">
        <v>3512</v>
      </c>
      <c r="B775" s="24" t="s">
        <v>5844</v>
      </c>
      <c r="C775" s="57">
        <v>31.8</v>
      </c>
      <c r="D775" s="57">
        <v>32.950000000000003</v>
      </c>
      <c r="E775" s="57">
        <v>31.05</v>
      </c>
      <c r="F775" s="57">
        <v>32.299999999999997</v>
      </c>
      <c r="G775" s="57">
        <v>32</v>
      </c>
      <c r="H775" s="57">
        <v>34.799999999999997</v>
      </c>
      <c r="I775" s="57">
        <v>31.9</v>
      </c>
      <c r="J775" s="57">
        <v>32.5</v>
      </c>
      <c r="K775" s="57">
        <v>32.299999999999997</v>
      </c>
      <c r="L775" s="57">
        <v>33.700000000000003</v>
      </c>
      <c r="M775" s="57">
        <v>28.9</v>
      </c>
      <c r="N775" s="57">
        <v>29</v>
      </c>
      <c r="O775" s="57">
        <v>913</v>
      </c>
      <c r="P775" s="57">
        <v>1034</v>
      </c>
      <c r="Q775" s="57">
        <v>45.240600000000001</v>
      </c>
      <c r="R775" s="57">
        <v>52.808999999999997</v>
      </c>
      <c r="S775" s="57">
        <v>33.937600000000003</v>
      </c>
      <c r="T775" s="57">
        <v>46.518500000000003</v>
      </c>
      <c r="U775" s="77">
        <v>1.0791962174940899</v>
      </c>
      <c r="V775" s="24" t="s">
        <v>6014</v>
      </c>
      <c r="W775" s="216" t="s">
        <v>5967</v>
      </c>
      <c r="X775" s="216" t="s">
        <v>5971</v>
      </c>
      <c r="Y775" s="24" t="s">
        <v>6022</v>
      </c>
      <c r="Z775" s="24" t="s">
        <v>5963</v>
      </c>
      <c r="AA775" s="24" t="s">
        <v>5964</v>
      </c>
      <c r="AB775" s="24" t="s">
        <v>5991</v>
      </c>
      <c r="AC775" s="24" t="s">
        <v>5979</v>
      </c>
    </row>
    <row r="776" spans="1:29" s="169" customFormat="1">
      <c r="A776" s="24">
        <v>3515</v>
      </c>
      <c r="B776" s="24" t="s">
        <v>781</v>
      </c>
      <c r="C776" s="57">
        <v>164</v>
      </c>
      <c r="D776" s="57">
        <v>217</v>
      </c>
      <c r="E776" s="57">
        <v>160</v>
      </c>
      <c r="F776" s="57">
        <v>193</v>
      </c>
      <c r="G776" s="57">
        <v>192.5</v>
      </c>
      <c r="H776" s="57">
        <v>195.5</v>
      </c>
      <c r="I776" s="57">
        <v>160.5</v>
      </c>
      <c r="J776" s="57">
        <v>168.5</v>
      </c>
      <c r="K776" s="57">
        <v>171</v>
      </c>
      <c r="L776" s="57">
        <v>177</v>
      </c>
      <c r="M776" s="57">
        <v>125</v>
      </c>
      <c r="N776" s="57">
        <v>135.5</v>
      </c>
      <c r="O776" s="57">
        <v>21081</v>
      </c>
      <c r="P776" s="57">
        <v>30277</v>
      </c>
      <c r="Q776" s="57">
        <v>47.445999999999998</v>
      </c>
      <c r="R776" s="57">
        <v>48.803400000000003</v>
      </c>
      <c r="S776" s="57">
        <v>35.435000000000002</v>
      </c>
      <c r="T776" s="57">
        <v>44.347299999999997</v>
      </c>
      <c r="U776" s="77">
        <v>0.85099800728826069</v>
      </c>
      <c r="V776" s="24" t="s">
        <v>6041</v>
      </c>
      <c r="W776" s="216" t="s">
        <v>5967</v>
      </c>
      <c r="X776" s="216" t="s">
        <v>5971</v>
      </c>
      <c r="Y776" s="24" t="s">
        <v>5982</v>
      </c>
      <c r="Z776" s="24" t="s">
        <v>5964</v>
      </c>
      <c r="AA776" s="24" t="s">
        <v>5964</v>
      </c>
      <c r="AB776" s="24" t="s">
        <v>5965</v>
      </c>
      <c r="AC776" s="24" t="s">
        <v>5990</v>
      </c>
    </row>
    <row r="777" spans="1:29" s="169" customFormat="1">
      <c r="A777" s="24">
        <v>3516</v>
      </c>
      <c r="B777" s="24" t="s">
        <v>782</v>
      </c>
      <c r="C777" s="57">
        <v>16.55</v>
      </c>
      <c r="D777" s="57">
        <v>17.100000000000001</v>
      </c>
      <c r="E777" s="57">
        <v>15.05</v>
      </c>
      <c r="F777" s="57">
        <v>16.5</v>
      </c>
      <c r="G777" s="57">
        <v>16.5</v>
      </c>
      <c r="H777" s="57">
        <v>19.2</v>
      </c>
      <c r="I777" s="57">
        <v>15.5</v>
      </c>
      <c r="J777" s="57">
        <v>17.149999999999999</v>
      </c>
      <c r="K777" s="57">
        <v>17.5</v>
      </c>
      <c r="L777" s="57">
        <v>18.25</v>
      </c>
      <c r="M777" s="57">
        <v>14.5</v>
      </c>
      <c r="N777" s="57">
        <v>14.8</v>
      </c>
      <c r="O777" s="57">
        <v>1568</v>
      </c>
      <c r="P777" s="57">
        <v>3001</v>
      </c>
      <c r="Q777" s="57">
        <v>42.770600000000002</v>
      </c>
      <c r="R777" s="57">
        <v>50.038499999999999</v>
      </c>
      <c r="S777" s="57">
        <v>33.0364</v>
      </c>
      <c r="T777" s="57">
        <v>44.371099999999998</v>
      </c>
      <c r="U777" s="77">
        <v>0.6386019474989818</v>
      </c>
      <c r="V777" s="24" t="s">
        <v>6081</v>
      </c>
      <c r="W777" s="216" t="s">
        <v>5967</v>
      </c>
      <c r="X777" s="216" t="s">
        <v>5971</v>
      </c>
      <c r="Y777" s="24" t="s">
        <v>5994</v>
      </c>
      <c r="Z777" s="24" t="s">
        <v>5963</v>
      </c>
      <c r="AA777" s="24" t="s">
        <v>5964</v>
      </c>
      <c r="AB777" s="24" t="s">
        <v>5990</v>
      </c>
      <c r="AC777" s="24" t="s">
        <v>5965</v>
      </c>
    </row>
    <row r="778" spans="1:29" s="169" customFormat="1">
      <c r="A778" s="24">
        <v>3518</v>
      </c>
      <c r="B778" s="24" t="s">
        <v>783</v>
      </c>
      <c r="C778" s="57">
        <v>26.95</v>
      </c>
      <c r="D778" s="57">
        <v>28.7</v>
      </c>
      <c r="E778" s="57">
        <v>26.2</v>
      </c>
      <c r="F778" s="57">
        <v>26.6</v>
      </c>
      <c r="G778" s="57">
        <v>26.5</v>
      </c>
      <c r="H778" s="57">
        <v>26.6</v>
      </c>
      <c r="I778" s="57">
        <v>23.3</v>
      </c>
      <c r="J778" s="57">
        <v>24.2</v>
      </c>
      <c r="K778" s="57">
        <v>23.8</v>
      </c>
      <c r="L778" s="57">
        <v>24.65</v>
      </c>
      <c r="M778" s="57">
        <v>20.3</v>
      </c>
      <c r="N778" s="57">
        <v>20.7</v>
      </c>
      <c r="O778" s="57">
        <v>2139</v>
      </c>
      <c r="P778" s="57">
        <v>3533</v>
      </c>
      <c r="Q778" s="57">
        <v>23.4999</v>
      </c>
      <c r="R778" s="57">
        <v>34.770800000000001</v>
      </c>
      <c r="S778" s="57">
        <v>16.372</v>
      </c>
      <c r="T778" s="57">
        <v>28.637899999999998</v>
      </c>
      <c r="U778" s="77">
        <v>0.73997546938390413</v>
      </c>
      <c r="V778" s="24" t="s">
        <v>6184</v>
      </c>
      <c r="W778" s="216" t="s">
        <v>5967</v>
      </c>
      <c r="X778" s="216" t="s">
        <v>6007</v>
      </c>
      <c r="Y778" s="24" t="s">
        <v>5978</v>
      </c>
      <c r="Z778" s="24" t="s">
        <v>5964</v>
      </c>
      <c r="AA778" s="24" t="s">
        <v>5964</v>
      </c>
      <c r="AB778" s="24" t="s">
        <v>5990</v>
      </c>
      <c r="AC778" s="24" t="s">
        <v>5965</v>
      </c>
    </row>
    <row r="779" spans="1:29" s="169" customFormat="1">
      <c r="A779" s="24">
        <v>3521</v>
      </c>
      <c r="B779" s="24" t="s">
        <v>786</v>
      </c>
      <c r="C779" s="57">
        <v>12.1</v>
      </c>
      <c r="D779" s="57">
        <v>14.65</v>
      </c>
      <c r="E779" s="57">
        <v>11.9</v>
      </c>
      <c r="F779" s="57">
        <v>12.05</v>
      </c>
      <c r="G779" s="57">
        <v>12.05</v>
      </c>
      <c r="H779" s="57">
        <v>13.05</v>
      </c>
      <c r="I779" s="57">
        <v>11.45</v>
      </c>
      <c r="J779" s="57">
        <v>11.95</v>
      </c>
      <c r="K779" s="57">
        <v>11.95</v>
      </c>
      <c r="L779" s="57">
        <v>12.6</v>
      </c>
      <c r="M779" s="57">
        <v>10.45</v>
      </c>
      <c r="N779" s="57">
        <v>10.8</v>
      </c>
      <c r="O779" s="57">
        <v>1772</v>
      </c>
      <c r="P779" s="57">
        <v>3405</v>
      </c>
      <c r="Q779" s="57">
        <v>32.317799999999998</v>
      </c>
      <c r="R779" s="57">
        <v>41.031599999999997</v>
      </c>
      <c r="S779" s="57">
        <v>22.848700000000001</v>
      </c>
      <c r="T779" s="57">
        <v>34.970599999999997</v>
      </c>
      <c r="U779" s="77">
        <v>0.63605808451623436</v>
      </c>
      <c r="V779" s="24" t="s">
        <v>6077</v>
      </c>
      <c r="W779" s="216" t="s">
        <v>5967</v>
      </c>
      <c r="X779" s="216" t="s">
        <v>6007</v>
      </c>
      <c r="Y779" s="24" t="s">
        <v>5978</v>
      </c>
      <c r="Z779" s="24" t="s">
        <v>5978</v>
      </c>
      <c r="AA779" s="24" t="s">
        <v>5964</v>
      </c>
      <c r="AB779" s="24" t="s">
        <v>5991</v>
      </c>
      <c r="AC779" s="24" t="s">
        <v>5990</v>
      </c>
    </row>
    <row r="780" spans="1:29" s="169" customFormat="1">
      <c r="A780" s="24">
        <v>3522</v>
      </c>
      <c r="B780" s="24" t="s">
        <v>5845</v>
      </c>
      <c r="C780" s="57">
        <v>10.55</v>
      </c>
      <c r="D780" s="57">
        <v>12.4</v>
      </c>
      <c r="E780" s="57">
        <v>9.35</v>
      </c>
      <c r="F780" s="57">
        <v>11.25</v>
      </c>
      <c r="G780" s="57">
        <v>12.2</v>
      </c>
      <c r="H780" s="57">
        <v>14.3</v>
      </c>
      <c r="I780" s="57">
        <v>11.1</v>
      </c>
      <c r="J780" s="57">
        <v>12.8</v>
      </c>
      <c r="K780" s="57">
        <v>12.8</v>
      </c>
      <c r="L780" s="57">
        <v>13.3</v>
      </c>
      <c r="M780" s="57">
        <v>10.7</v>
      </c>
      <c r="N780" s="57">
        <v>10.8</v>
      </c>
      <c r="O780" s="57">
        <v>4654</v>
      </c>
      <c r="P780" s="57">
        <v>39987</v>
      </c>
      <c r="Q780" s="57">
        <v>20.614799999999999</v>
      </c>
      <c r="R780" s="57">
        <v>24.1435</v>
      </c>
      <c r="S780" s="57">
        <v>17.188600000000001</v>
      </c>
      <c r="T780" s="57">
        <v>21.825199999999999</v>
      </c>
      <c r="U780" s="77">
        <v>0.14225178738645616</v>
      </c>
      <c r="V780" s="24" t="s">
        <v>6152</v>
      </c>
      <c r="W780" s="216" t="s">
        <v>5967</v>
      </c>
      <c r="X780" s="216" t="s">
        <v>6007</v>
      </c>
      <c r="Y780" s="24" t="s">
        <v>6022</v>
      </c>
      <c r="Z780" s="24" t="s">
        <v>6022</v>
      </c>
      <c r="AA780" s="24" t="s">
        <v>5964</v>
      </c>
      <c r="AB780" s="24" t="s">
        <v>5990</v>
      </c>
      <c r="AC780" s="24" t="s">
        <v>5979</v>
      </c>
    </row>
    <row r="781" spans="1:29" s="169" customFormat="1">
      <c r="A781" s="24">
        <v>3523</v>
      </c>
      <c r="B781" s="24" t="s">
        <v>788</v>
      </c>
      <c r="C781" s="57">
        <v>9.61</v>
      </c>
      <c r="D781" s="57">
        <v>9.7799999999999994</v>
      </c>
      <c r="E781" s="57">
        <v>8.7200000000000006</v>
      </c>
      <c r="F781" s="57">
        <v>8.99</v>
      </c>
      <c r="G781" s="57">
        <v>9</v>
      </c>
      <c r="H781" s="57">
        <v>9.7100000000000009</v>
      </c>
      <c r="I781" s="57">
        <v>8.8800000000000008</v>
      </c>
      <c r="J781" s="57">
        <v>8.9499999999999993</v>
      </c>
      <c r="K781" s="57">
        <v>8.9600000000000009</v>
      </c>
      <c r="L781" s="57">
        <v>9.25</v>
      </c>
      <c r="M781" s="57">
        <v>6.32</v>
      </c>
      <c r="N781" s="57">
        <v>7.15</v>
      </c>
      <c r="O781" s="57">
        <v>1143</v>
      </c>
      <c r="P781" s="57">
        <v>1140</v>
      </c>
      <c r="Q781" s="57">
        <v>9.6015999999999995</v>
      </c>
      <c r="R781" s="57">
        <v>17.664100000000001</v>
      </c>
      <c r="S781" s="57">
        <v>10.2277</v>
      </c>
      <c r="T781" s="57">
        <v>15.1853</v>
      </c>
      <c r="U781" s="77">
        <v>1.225438596491228</v>
      </c>
      <c r="V781" s="24" t="s">
        <v>6049</v>
      </c>
      <c r="W781" s="216" t="s">
        <v>6039</v>
      </c>
      <c r="X781" s="216" t="s">
        <v>6047</v>
      </c>
      <c r="Y781" s="24" t="s">
        <v>5964</v>
      </c>
      <c r="Z781" s="24" t="s">
        <v>5978</v>
      </c>
      <c r="AA781" s="24" t="s">
        <v>5964</v>
      </c>
      <c r="AB781" s="24" t="s">
        <v>5965</v>
      </c>
      <c r="AC781" s="24" t="s">
        <v>5991</v>
      </c>
    </row>
    <row r="782" spans="1:29" s="169" customFormat="1">
      <c r="A782" s="24">
        <v>3526</v>
      </c>
      <c r="B782" s="24" t="s">
        <v>789</v>
      </c>
      <c r="C782" s="57">
        <v>136.5</v>
      </c>
      <c r="D782" s="57">
        <v>159</v>
      </c>
      <c r="E782" s="57">
        <v>136.5</v>
      </c>
      <c r="F782" s="57">
        <v>152</v>
      </c>
      <c r="G782" s="57">
        <v>153.5</v>
      </c>
      <c r="H782" s="57">
        <v>208</v>
      </c>
      <c r="I782" s="57">
        <v>148</v>
      </c>
      <c r="J782" s="57">
        <v>194.5</v>
      </c>
      <c r="K782" s="57">
        <v>198</v>
      </c>
      <c r="L782" s="57">
        <v>227</v>
      </c>
      <c r="M782" s="57">
        <v>151</v>
      </c>
      <c r="N782" s="57">
        <v>184.5</v>
      </c>
      <c r="O782" s="57">
        <v>63473</v>
      </c>
      <c r="P782" s="57">
        <v>69496</v>
      </c>
      <c r="Q782" s="57">
        <v>77.9285</v>
      </c>
      <c r="R782" s="57">
        <v>73.056700000000006</v>
      </c>
      <c r="S782" s="57">
        <v>75.687700000000007</v>
      </c>
      <c r="T782" s="57">
        <v>73.933700000000002</v>
      </c>
      <c r="U782" s="77">
        <v>1.116296061803717</v>
      </c>
      <c r="V782" s="24" t="s">
        <v>6140</v>
      </c>
      <c r="W782" s="216" t="s">
        <v>5967</v>
      </c>
      <c r="X782" s="216" t="s">
        <v>5989</v>
      </c>
      <c r="Y782" s="24" t="s">
        <v>6013</v>
      </c>
      <c r="Z782" s="24" t="s">
        <v>5982</v>
      </c>
      <c r="AA782" s="24" t="s">
        <v>5974</v>
      </c>
      <c r="AB782" s="24" t="s">
        <v>5986</v>
      </c>
      <c r="AC782" s="24" t="s">
        <v>5986</v>
      </c>
    </row>
    <row r="783" spans="1:29" s="169" customFormat="1">
      <c r="A783" s="24">
        <v>3527</v>
      </c>
      <c r="B783" s="24" t="s">
        <v>790</v>
      </c>
      <c r="C783" s="57">
        <v>104.5</v>
      </c>
      <c r="D783" s="57">
        <v>121</v>
      </c>
      <c r="E783" s="57">
        <v>103</v>
      </c>
      <c r="F783" s="57">
        <v>113.5</v>
      </c>
      <c r="G783" s="57">
        <v>114</v>
      </c>
      <c r="H783" s="57">
        <v>174</v>
      </c>
      <c r="I783" s="57">
        <v>113.5</v>
      </c>
      <c r="J783" s="57">
        <v>156.5</v>
      </c>
      <c r="K783" s="57">
        <v>156.5</v>
      </c>
      <c r="L783" s="57">
        <v>249</v>
      </c>
      <c r="M783" s="57">
        <v>156.5</v>
      </c>
      <c r="N783" s="57">
        <v>249</v>
      </c>
      <c r="O783" s="57">
        <v>112038</v>
      </c>
      <c r="P783" s="57">
        <v>86868</v>
      </c>
      <c r="Q783" s="57">
        <v>68.866</v>
      </c>
      <c r="R783" s="57">
        <v>61.696399999999997</v>
      </c>
      <c r="S783" s="57">
        <v>79.244</v>
      </c>
      <c r="T783" s="57">
        <v>67.545599999999993</v>
      </c>
      <c r="U783" s="77">
        <v>1.5763610689014749</v>
      </c>
      <c r="V783" s="24" t="s">
        <v>6302</v>
      </c>
      <c r="W783" s="216" t="s">
        <v>6009</v>
      </c>
      <c r="X783" s="216" t="s">
        <v>5989</v>
      </c>
      <c r="Y783" s="24" t="s">
        <v>5982</v>
      </c>
      <c r="Z783" s="24" t="s">
        <v>5982</v>
      </c>
      <c r="AA783" s="24" t="s">
        <v>6201</v>
      </c>
      <c r="AB783" s="24" t="s">
        <v>5979</v>
      </c>
      <c r="AC783" s="24" t="s">
        <v>5979</v>
      </c>
    </row>
    <row r="784" spans="1:29" s="169" customFormat="1">
      <c r="A784" s="24">
        <v>3528</v>
      </c>
      <c r="B784" s="24" t="s">
        <v>791</v>
      </c>
      <c r="C784" s="57">
        <v>45.95</v>
      </c>
      <c r="D784" s="57">
        <v>50.2</v>
      </c>
      <c r="E784" s="57">
        <v>45.7</v>
      </c>
      <c r="F784" s="57">
        <v>50</v>
      </c>
      <c r="G784" s="57">
        <v>47.1</v>
      </c>
      <c r="H784" s="57">
        <v>59.4</v>
      </c>
      <c r="I784" s="57">
        <v>47.05</v>
      </c>
      <c r="J784" s="57">
        <v>51.7</v>
      </c>
      <c r="K784" s="57">
        <v>52</v>
      </c>
      <c r="L784" s="57">
        <v>52</v>
      </c>
      <c r="M784" s="57">
        <v>47.8</v>
      </c>
      <c r="N784" s="57">
        <v>50.1</v>
      </c>
      <c r="O784" s="57">
        <v>968</v>
      </c>
      <c r="P784" s="57">
        <v>8249</v>
      </c>
      <c r="Q784" s="57">
        <v>76.006799999999998</v>
      </c>
      <c r="R784" s="57">
        <v>76.352599999999995</v>
      </c>
      <c r="S784" s="57">
        <v>67.688800000000001</v>
      </c>
      <c r="T784" s="57">
        <v>73.464699999999993</v>
      </c>
      <c r="U784" s="77">
        <v>0.14342479223070811</v>
      </c>
      <c r="V784" s="24" t="s">
        <v>5980</v>
      </c>
      <c r="W784" s="216" t="s">
        <v>5967</v>
      </c>
      <c r="X784" s="216" t="s">
        <v>5961</v>
      </c>
      <c r="Y784" s="24" t="s">
        <v>5982</v>
      </c>
      <c r="Z784" s="24" t="s">
        <v>5982</v>
      </c>
      <c r="AA784" s="24" t="s">
        <v>6024</v>
      </c>
      <c r="AB784" s="24" t="s">
        <v>5979</v>
      </c>
      <c r="AC784" s="24" t="s">
        <v>5970</v>
      </c>
    </row>
    <row r="785" spans="1:29" s="169" customFormat="1">
      <c r="A785" s="24">
        <v>3529</v>
      </c>
      <c r="B785" s="24" t="s">
        <v>792</v>
      </c>
      <c r="C785" s="57">
        <v>964</v>
      </c>
      <c r="D785" s="57">
        <v>1475</v>
      </c>
      <c r="E785" s="57">
        <v>931</v>
      </c>
      <c r="F785" s="57">
        <v>1335</v>
      </c>
      <c r="G785" s="57">
        <v>1330</v>
      </c>
      <c r="H785" s="57">
        <v>1560</v>
      </c>
      <c r="I785" s="57">
        <v>1260</v>
      </c>
      <c r="J785" s="57">
        <v>1310</v>
      </c>
      <c r="K785" s="57">
        <v>1335</v>
      </c>
      <c r="L785" s="57">
        <v>1445</v>
      </c>
      <c r="M785" s="57">
        <v>1150</v>
      </c>
      <c r="N785" s="57">
        <v>1305</v>
      </c>
      <c r="O785" s="57">
        <v>8532</v>
      </c>
      <c r="P785" s="57">
        <v>11693</v>
      </c>
      <c r="Q785" s="57">
        <v>82.074799999999996</v>
      </c>
      <c r="R785" s="57">
        <v>83.273200000000003</v>
      </c>
      <c r="S785" s="57">
        <v>79.463999999999999</v>
      </c>
      <c r="T785" s="57">
        <v>82.003500000000003</v>
      </c>
      <c r="U785" s="77">
        <v>0.89181561618062088</v>
      </c>
      <c r="V785" s="24" t="s">
        <v>5992</v>
      </c>
      <c r="W785" s="216" t="s">
        <v>5967</v>
      </c>
      <c r="X785" s="216" t="s">
        <v>5989</v>
      </c>
      <c r="Y785" s="24" t="s">
        <v>5982</v>
      </c>
      <c r="Z785" s="24" t="s">
        <v>5978</v>
      </c>
      <c r="AA785" s="24" t="s">
        <v>5994</v>
      </c>
      <c r="AB785" s="24" t="s">
        <v>5986</v>
      </c>
      <c r="AC785" s="24" t="s">
        <v>5970</v>
      </c>
    </row>
    <row r="786" spans="1:29" s="169" customFormat="1">
      <c r="A786" s="24">
        <v>3530</v>
      </c>
      <c r="B786" s="24" t="s">
        <v>2912</v>
      </c>
      <c r="C786" s="57">
        <v>120.5</v>
      </c>
      <c r="D786" s="57">
        <v>189</v>
      </c>
      <c r="E786" s="57">
        <v>118.5</v>
      </c>
      <c r="F786" s="57">
        <v>161</v>
      </c>
      <c r="G786" s="57">
        <v>163.5</v>
      </c>
      <c r="H786" s="57">
        <v>242.5</v>
      </c>
      <c r="I786" s="57">
        <v>161</v>
      </c>
      <c r="J786" s="57">
        <v>196.5</v>
      </c>
      <c r="K786" s="57">
        <v>195.5</v>
      </c>
      <c r="L786" s="57">
        <v>212</v>
      </c>
      <c r="M786" s="57">
        <v>164</v>
      </c>
      <c r="N786" s="57">
        <v>172.5</v>
      </c>
      <c r="O786" s="57">
        <v>93649</v>
      </c>
      <c r="P786" s="57">
        <v>282104</v>
      </c>
      <c r="Q786" s="57">
        <v>68.226500000000001</v>
      </c>
      <c r="R786" s="57">
        <v>64.254199999999997</v>
      </c>
      <c r="S786" s="57">
        <v>63.927199999999999</v>
      </c>
      <c r="T786" s="57">
        <v>64.145200000000003</v>
      </c>
      <c r="U786" s="77">
        <v>0.40573649749343826</v>
      </c>
      <c r="V786" s="24" t="s">
        <v>6137</v>
      </c>
      <c r="W786" s="216" t="s">
        <v>5960</v>
      </c>
      <c r="X786" s="216" t="s">
        <v>5961</v>
      </c>
      <c r="Y786" s="24" t="s">
        <v>5982</v>
      </c>
      <c r="Z786" s="24" t="s">
        <v>5982</v>
      </c>
      <c r="AA786" s="24" t="s">
        <v>5964</v>
      </c>
      <c r="AB786" s="24" t="s">
        <v>5991</v>
      </c>
      <c r="AC786" s="24" t="s">
        <v>5990</v>
      </c>
    </row>
    <row r="787" spans="1:29" s="169" customFormat="1">
      <c r="A787" s="24">
        <v>3531</v>
      </c>
      <c r="B787" s="24" t="s">
        <v>793</v>
      </c>
      <c r="C787" s="57">
        <v>23.25</v>
      </c>
      <c r="D787" s="57">
        <v>23.45</v>
      </c>
      <c r="E787" s="57">
        <v>22.3</v>
      </c>
      <c r="F787" s="57"/>
      <c r="G787" s="57">
        <v>23.1</v>
      </c>
      <c r="H787" s="57">
        <v>24.35</v>
      </c>
      <c r="I787" s="57">
        <v>22.8</v>
      </c>
      <c r="J787" s="57">
        <v>23.2</v>
      </c>
      <c r="K787" s="57">
        <v>22.5</v>
      </c>
      <c r="L787" s="57">
        <v>23.8</v>
      </c>
      <c r="M787" s="57">
        <v>22.35</v>
      </c>
      <c r="N787" s="57">
        <v>22.85</v>
      </c>
      <c r="O787" s="57">
        <v>58</v>
      </c>
      <c r="P787" s="57">
        <v>180</v>
      </c>
      <c r="Q787" s="57">
        <v>37.221200000000003</v>
      </c>
      <c r="R787" s="57">
        <v>40.072400000000002</v>
      </c>
      <c r="S787" s="57">
        <v>35.217500000000001</v>
      </c>
      <c r="T787" s="57">
        <v>38.454099999999997</v>
      </c>
      <c r="U787" s="77">
        <v>0.39382716049382716</v>
      </c>
      <c r="V787" s="24" t="s">
        <v>6303</v>
      </c>
      <c r="W787" s="216" t="s">
        <v>5967</v>
      </c>
      <c r="X787" s="216" t="s">
        <v>5971</v>
      </c>
      <c r="Y787" s="24" t="s">
        <v>5994</v>
      </c>
      <c r="Z787" s="24" t="s">
        <v>5969</v>
      </c>
      <c r="AA787" s="24" t="s">
        <v>5963</v>
      </c>
      <c r="AB787" s="24" t="s">
        <v>5996</v>
      </c>
      <c r="AC787" s="24" t="s">
        <v>5965</v>
      </c>
    </row>
    <row r="788" spans="1:29" s="169" customFormat="1">
      <c r="A788" s="24">
        <v>3532</v>
      </c>
      <c r="B788" s="24" t="s">
        <v>794</v>
      </c>
      <c r="C788" s="57">
        <v>168.5</v>
      </c>
      <c r="D788" s="57">
        <v>193</v>
      </c>
      <c r="E788" s="57">
        <v>163</v>
      </c>
      <c r="F788" s="57">
        <v>189</v>
      </c>
      <c r="G788" s="57">
        <v>191</v>
      </c>
      <c r="H788" s="57">
        <v>220.5</v>
      </c>
      <c r="I788" s="57">
        <v>178</v>
      </c>
      <c r="J788" s="57">
        <v>188</v>
      </c>
      <c r="K788" s="57">
        <v>189.5</v>
      </c>
      <c r="L788" s="57">
        <v>197.5</v>
      </c>
      <c r="M788" s="57">
        <v>162</v>
      </c>
      <c r="N788" s="57">
        <v>179.5</v>
      </c>
      <c r="O788" s="57">
        <v>16277</v>
      </c>
      <c r="P788" s="57">
        <v>36938</v>
      </c>
      <c r="Q788" s="57">
        <v>72.369900000000001</v>
      </c>
      <c r="R788" s="57">
        <v>67.176699999999997</v>
      </c>
      <c r="S788" s="57">
        <v>67.343800000000002</v>
      </c>
      <c r="T788" s="57">
        <v>67.232399999999998</v>
      </c>
      <c r="U788" s="77">
        <v>0.53858116603798556</v>
      </c>
      <c r="V788" s="24" t="s">
        <v>6141</v>
      </c>
      <c r="W788" s="216" t="s">
        <v>5967</v>
      </c>
      <c r="X788" s="216" t="s">
        <v>5961</v>
      </c>
      <c r="Y788" s="24" t="s">
        <v>5982</v>
      </c>
      <c r="Z788" s="24" t="s">
        <v>5978</v>
      </c>
      <c r="AA788" s="24" t="s">
        <v>5964</v>
      </c>
      <c r="AB788" s="24" t="s">
        <v>5990</v>
      </c>
      <c r="AC788" s="24" t="s">
        <v>5970</v>
      </c>
    </row>
    <row r="789" spans="1:29" s="169" customFormat="1">
      <c r="A789" s="24">
        <v>3533</v>
      </c>
      <c r="B789" s="24" t="s">
        <v>795</v>
      </c>
      <c r="C789" s="57">
        <v>599</v>
      </c>
      <c r="D789" s="57">
        <v>608</v>
      </c>
      <c r="E789" s="57">
        <v>524</v>
      </c>
      <c r="F789" s="57">
        <v>584</v>
      </c>
      <c r="G789" s="57">
        <v>581</v>
      </c>
      <c r="H789" s="57">
        <v>585</v>
      </c>
      <c r="I789" s="57">
        <v>536</v>
      </c>
      <c r="J789" s="57">
        <v>571</v>
      </c>
      <c r="K789" s="57">
        <v>572</v>
      </c>
      <c r="L789" s="57">
        <v>576</v>
      </c>
      <c r="M789" s="57">
        <v>490</v>
      </c>
      <c r="N789" s="57">
        <v>538</v>
      </c>
      <c r="O789" s="57">
        <v>8081</v>
      </c>
      <c r="P789" s="57">
        <v>10863</v>
      </c>
      <c r="Q789" s="57">
        <v>82.301199999999994</v>
      </c>
      <c r="R789" s="57">
        <v>80.527900000000002</v>
      </c>
      <c r="S789" s="57">
        <v>73.885800000000003</v>
      </c>
      <c r="T789" s="57">
        <v>78.313900000000004</v>
      </c>
      <c r="U789" s="77">
        <v>0.90921272003845888</v>
      </c>
      <c r="V789" s="24" t="s">
        <v>6304</v>
      </c>
      <c r="W789" s="216" t="s">
        <v>5988</v>
      </c>
      <c r="X789" s="216" t="s">
        <v>5989</v>
      </c>
      <c r="Y789" s="24" t="s">
        <v>5975</v>
      </c>
      <c r="Z789" s="24" t="s">
        <v>5975</v>
      </c>
      <c r="AA789" s="24" t="s">
        <v>5964</v>
      </c>
      <c r="AB789" s="24" t="s">
        <v>5979</v>
      </c>
      <c r="AC789" s="24" t="s">
        <v>5976</v>
      </c>
    </row>
    <row r="790" spans="1:29" s="169" customFormat="1">
      <c r="A790" s="24">
        <v>3535</v>
      </c>
      <c r="B790" s="24" t="s">
        <v>796</v>
      </c>
      <c r="C790" s="57">
        <v>17.7</v>
      </c>
      <c r="D790" s="57">
        <v>17.7</v>
      </c>
      <c r="E790" s="57">
        <v>15.85</v>
      </c>
      <c r="F790" s="57">
        <v>15.95</v>
      </c>
      <c r="G790" s="57">
        <v>15.95</v>
      </c>
      <c r="H790" s="57">
        <v>18.75</v>
      </c>
      <c r="I790" s="57">
        <v>15.8</v>
      </c>
      <c r="J790" s="57">
        <v>17.5</v>
      </c>
      <c r="K790" s="57">
        <v>17.55</v>
      </c>
      <c r="L790" s="57">
        <v>17.850000000000001</v>
      </c>
      <c r="M790" s="57">
        <v>15.3</v>
      </c>
      <c r="N790" s="57">
        <v>15.65</v>
      </c>
      <c r="O790" s="57">
        <v>4965</v>
      </c>
      <c r="P790" s="57">
        <v>22319</v>
      </c>
      <c r="Q790" s="57">
        <v>30.689</v>
      </c>
      <c r="R790" s="57">
        <v>38.106000000000002</v>
      </c>
      <c r="S790" s="57">
        <v>23.539000000000001</v>
      </c>
      <c r="T790" s="57">
        <v>33.250399999999999</v>
      </c>
      <c r="U790" s="77">
        <v>0.27189091506489238</v>
      </c>
      <c r="V790" s="24" t="s">
        <v>5959</v>
      </c>
      <c r="W790" s="216" t="s">
        <v>5967</v>
      </c>
      <c r="X790" s="216" t="s">
        <v>6007</v>
      </c>
      <c r="Y790" s="24" t="s">
        <v>6024</v>
      </c>
      <c r="Z790" s="24" t="s">
        <v>5982</v>
      </c>
      <c r="AA790" s="24" t="s">
        <v>5964</v>
      </c>
      <c r="AB790" s="24" t="s">
        <v>5965</v>
      </c>
      <c r="AC790" s="24" t="s">
        <v>5965</v>
      </c>
    </row>
    <row r="791" spans="1:29" s="169" customFormat="1">
      <c r="A791" s="24">
        <v>3536</v>
      </c>
      <c r="B791" s="24" t="s">
        <v>797</v>
      </c>
      <c r="C791" s="57">
        <v>7.2</v>
      </c>
      <c r="D791" s="57">
        <v>9.8000000000000007</v>
      </c>
      <c r="E791" s="57">
        <v>6.5</v>
      </c>
      <c r="F791" s="57">
        <v>7.05</v>
      </c>
      <c r="G791" s="57">
        <v>7.05</v>
      </c>
      <c r="H791" s="57">
        <v>8.3800000000000008</v>
      </c>
      <c r="I791" s="57">
        <v>6.81</v>
      </c>
      <c r="J791" s="57">
        <v>7.51</v>
      </c>
      <c r="K791" s="57">
        <v>7.7</v>
      </c>
      <c r="L791" s="57">
        <v>7.7</v>
      </c>
      <c r="M791" s="57">
        <v>5.81</v>
      </c>
      <c r="N791" s="57">
        <v>6</v>
      </c>
      <c r="O791" s="57">
        <v>720</v>
      </c>
      <c r="P791" s="57">
        <v>3287</v>
      </c>
      <c r="Q791" s="57">
        <v>45.525799999999997</v>
      </c>
      <c r="R791" s="57">
        <v>46.829000000000001</v>
      </c>
      <c r="S791" s="57">
        <v>38.656700000000001</v>
      </c>
      <c r="T791" s="57">
        <v>44.104900000000001</v>
      </c>
      <c r="U791" s="77">
        <v>0.26772132643748098</v>
      </c>
      <c r="V791" s="24" t="s">
        <v>6103</v>
      </c>
      <c r="W791" s="216" t="s">
        <v>5967</v>
      </c>
      <c r="X791" s="216" t="s">
        <v>5971</v>
      </c>
      <c r="Y791" s="24" t="s">
        <v>5978</v>
      </c>
      <c r="Z791" s="24" t="s">
        <v>5963</v>
      </c>
      <c r="AA791" s="24" t="s">
        <v>6024</v>
      </c>
      <c r="AB791" s="24" t="s">
        <v>5979</v>
      </c>
      <c r="AC791" s="24" t="s">
        <v>5965</v>
      </c>
    </row>
    <row r="792" spans="1:29" s="169" customFormat="1">
      <c r="A792" s="24">
        <v>3537</v>
      </c>
      <c r="B792" s="24" t="s">
        <v>798</v>
      </c>
      <c r="C792" s="57">
        <v>39.1</v>
      </c>
      <c r="D792" s="57">
        <v>39.35</v>
      </c>
      <c r="E792" s="57">
        <v>36</v>
      </c>
      <c r="F792" s="57">
        <v>38.200000000000003</v>
      </c>
      <c r="G792" s="57">
        <v>38.1</v>
      </c>
      <c r="H792" s="57">
        <v>39.700000000000003</v>
      </c>
      <c r="I792" s="57">
        <v>35.450000000000003</v>
      </c>
      <c r="J792" s="57">
        <v>36.200000000000003</v>
      </c>
      <c r="K792" s="57">
        <v>36.200000000000003</v>
      </c>
      <c r="L792" s="57">
        <v>36.799999999999997</v>
      </c>
      <c r="M792" s="57">
        <v>32</v>
      </c>
      <c r="N792" s="57">
        <v>33.4</v>
      </c>
      <c r="O792" s="57">
        <v>4259</v>
      </c>
      <c r="P792" s="57">
        <v>10950</v>
      </c>
      <c r="Q792" s="57">
        <v>58.137599999999999</v>
      </c>
      <c r="R792" s="57">
        <v>60.239600000000003</v>
      </c>
      <c r="S792" s="57">
        <v>42.647300000000001</v>
      </c>
      <c r="T792" s="57">
        <v>54.375500000000002</v>
      </c>
      <c r="U792" s="77">
        <v>0.47538305428716388</v>
      </c>
      <c r="V792" s="24" t="s">
        <v>6049</v>
      </c>
      <c r="W792" s="216" t="s">
        <v>5967</v>
      </c>
      <c r="X792" s="216" t="s">
        <v>5961</v>
      </c>
      <c r="Y792" s="24" t="s">
        <v>5975</v>
      </c>
      <c r="Z792" s="24" t="s">
        <v>5964</v>
      </c>
      <c r="AA792" s="24" t="s">
        <v>5964</v>
      </c>
      <c r="AB792" s="24" t="s">
        <v>5965</v>
      </c>
      <c r="AC792" s="24" t="s">
        <v>5991</v>
      </c>
    </row>
    <row r="793" spans="1:29" s="169" customFormat="1">
      <c r="A793" s="24">
        <v>3540</v>
      </c>
      <c r="B793" s="24" t="s">
        <v>799</v>
      </c>
      <c r="C793" s="57">
        <v>72</v>
      </c>
      <c r="D793" s="57">
        <v>73</v>
      </c>
      <c r="E793" s="57">
        <v>65.3</v>
      </c>
      <c r="F793" s="57">
        <v>67.5</v>
      </c>
      <c r="G793" s="57">
        <v>67.900000000000006</v>
      </c>
      <c r="H793" s="57">
        <v>68.400000000000006</v>
      </c>
      <c r="I793" s="57">
        <v>56.7</v>
      </c>
      <c r="J793" s="57">
        <v>56.9</v>
      </c>
      <c r="K793" s="57">
        <v>57.4</v>
      </c>
      <c r="L793" s="57">
        <v>59.5</v>
      </c>
      <c r="M793" s="57">
        <v>45.2</v>
      </c>
      <c r="N793" s="57">
        <v>50.1</v>
      </c>
      <c r="O793" s="57">
        <v>6273</v>
      </c>
      <c r="P793" s="57">
        <v>12996</v>
      </c>
      <c r="Q793" s="57">
        <v>37.4328</v>
      </c>
      <c r="R793" s="57">
        <v>54.6511</v>
      </c>
      <c r="S793" s="57">
        <v>28.834800000000001</v>
      </c>
      <c r="T793" s="57">
        <v>46.045699999999997</v>
      </c>
      <c r="U793" s="77">
        <v>0.58995075407817787</v>
      </c>
      <c r="V793" s="24" t="s">
        <v>6049</v>
      </c>
      <c r="W793" s="216" t="s">
        <v>5967</v>
      </c>
      <c r="X793" s="216" t="s">
        <v>5971</v>
      </c>
      <c r="Y793" s="24" t="s">
        <v>5964</v>
      </c>
      <c r="Z793" s="24" t="s">
        <v>5964</v>
      </c>
      <c r="AA793" s="24" t="s">
        <v>5964</v>
      </c>
      <c r="AB793" s="24" t="s">
        <v>5965</v>
      </c>
      <c r="AC793" s="24" t="s">
        <v>5991</v>
      </c>
    </row>
    <row r="794" spans="1:29" s="169" customFormat="1">
      <c r="A794" s="24">
        <v>3541</v>
      </c>
      <c r="B794" s="24" t="s">
        <v>800</v>
      </c>
      <c r="C794" s="57">
        <v>47.95</v>
      </c>
      <c r="D794" s="57">
        <v>52.3</v>
      </c>
      <c r="E794" s="57">
        <v>47.9</v>
      </c>
      <c r="F794" s="57">
        <v>52</v>
      </c>
      <c r="G794" s="57">
        <v>52.3</v>
      </c>
      <c r="H794" s="57">
        <v>52.6</v>
      </c>
      <c r="I794" s="57">
        <v>49.55</v>
      </c>
      <c r="J794" s="57">
        <v>50.5</v>
      </c>
      <c r="K794" s="57">
        <v>50.6</v>
      </c>
      <c r="L794" s="57">
        <v>56</v>
      </c>
      <c r="M794" s="57">
        <v>50</v>
      </c>
      <c r="N794" s="57">
        <v>52.1</v>
      </c>
      <c r="O794" s="57">
        <v>2439</v>
      </c>
      <c r="P794" s="57">
        <v>1829</v>
      </c>
      <c r="Q794" s="57">
        <v>34.396599999999999</v>
      </c>
      <c r="R794" s="57">
        <v>25.465800000000002</v>
      </c>
      <c r="S794" s="57">
        <v>42.0032</v>
      </c>
      <c r="T794" s="57">
        <v>30.978200000000001</v>
      </c>
      <c r="U794" s="77">
        <v>1.6298523783488246</v>
      </c>
      <c r="V794" s="24" t="s">
        <v>6123</v>
      </c>
      <c r="W794" s="216" t="s">
        <v>6009</v>
      </c>
      <c r="X794" s="216" t="s">
        <v>5971</v>
      </c>
      <c r="Y794" s="24" t="s">
        <v>5982</v>
      </c>
      <c r="Z794" s="24" t="s">
        <v>5962</v>
      </c>
      <c r="AA794" s="24" t="s">
        <v>5963</v>
      </c>
      <c r="AB794" s="24" t="s">
        <v>5996</v>
      </c>
      <c r="AC794" s="24" t="s">
        <v>5965</v>
      </c>
    </row>
    <row r="795" spans="1:29" s="169" customFormat="1">
      <c r="A795" s="24">
        <v>3543</v>
      </c>
      <c r="B795" s="24" t="s">
        <v>2924</v>
      </c>
      <c r="C795" s="57">
        <v>27.9</v>
      </c>
      <c r="D795" s="57">
        <v>30.45</v>
      </c>
      <c r="E795" s="57">
        <v>26.75</v>
      </c>
      <c r="F795" s="57">
        <v>28.1</v>
      </c>
      <c r="G795" s="57">
        <v>28.2</v>
      </c>
      <c r="H795" s="57">
        <v>29.7</v>
      </c>
      <c r="I795" s="57">
        <v>27.3</v>
      </c>
      <c r="J795" s="57">
        <v>28.7</v>
      </c>
      <c r="K795" s="57">
        <v>28.2</v>
      </c>
      <c r="L795" s="57">
        <v>28.5</v>
      </c>
      <c r="M795" s="57">
        <v>26.45</v>
      </c>
      <c r="N795" s="57">
        <v>27.25</v>
      </c>
      <c r="O795" s="57">
        <v>1263</v>
      </c>
      <c r="P795" s="57">
        <v>4054</v>
      </c>
      <c r="Q795" s="57">
        <v>61.820300000000003</v>
      </c>
      <c r="R795" s="57">
        <v>64.984800000000007</v>
      </c>
      <c r="S795" s="57">
        <v>50.942399999999999</v>
      </c>
      <c r="T795" s="57">
        <v>60.304000000000002</v>
      </c>
      <c r="U795" s="77">
        <v>0.3807761881269528</v>
      </c>
      <c r="V795" s="24" t="s">
        <v>6014</v>
      </c>
      <c r="W795" s="216" t="s">
        <v>5967</v>
      </c>
      <c r="X795" s="216" t="s">
        <v>5961</v>
      </c>
      <c r="Y795" s="24" t="s">
        <v>5969</v>
      </c>
      <c r="Z795" s="24" t="s">
        <v>6022</v>
      </c>
      <c r="AA795" s="24" t="s">
        <v>5962</v>
      </c>
      <c r="AB795" s="24" t="s">
        <v>5965</v>
      </c>
      <c r="AC795" s="24" t="s">
        <v>5986</v>
      </c>
    </row>
    <row r="796" spans="1:29" s="169" customFormat="1">
      <c r="A796" s="24">
        <v>3545</v>
      </c>
      <c r="B796" s="24" t="s">
        <v>801</v>
      </c>
      <c r="C796" s="57">
        <v>225</v>
      </c>
      <c r="D796" s="57">
        <v>253</v>
      </c>
      <c r="E796" s="57">
        <v>207.5</v>
      </c>
      <c r="F796" s="57">
        <v>226</v>
      </c>
      <c r="G796" s="57">
        <v>227</v>
      </c>
      <c r="H796" s="57">
        <v>297</v>
      </c>
      <c r="I796" s="57">
        <v>204</v>
      </c>
      <c r="J796" s="57">
        <v>276.5</v>
      </c>
      <c r="K796" s="57">
        <v>286</v>
      </c>
      <c r="L796" s="57">
        <v>298</v>
      </c>
      <c r="M796" s="57">
        <v>187</v>
      </c>
      <c r="N796" s="57">
        <v>190</v>
      </c>
      <c r="O796" s="57">
        <v>552993</v>
      </c>
      <c r="P796" s="57">
        <v>672382</v>
      </c>
      <c r="Q796" s="57">
        <v>86.603499999999997</v>
      </c>
      <c r="R796" s="57">
        <v>83.528099999999995</v>
      </c>
      <c r="S796" s="57">
        <v>75.827699999999993</v>
      </c>
      <c r="T796" s="57">
        <v>80.961299999999994</v>
      </c>
      <c r="U796" s="77">
        <v>1.0052028955762251</v>
      </c>
      <c r="V796" s="24" t="s">
        <v>6087</v>
      </c>
      <c r="W796" s="216" t="s">
        <v>5988</v>
      </c>
      <c r="X796" s="216" t="s">
        <v>5989</v>
      </c>
      <c r="Y796" s="24" t="s">
        <v>5969</v>
      </c>
      <c r="Z796" s="24" t="s">
        <v>5982</v>
      </c>
      <c r="AA796" s="24" t="s">
        <v>5964</v>
      </c>
      <c r="AB796" s="24" t="s">
        <v>5965</v>
      </c>
      <c r="AC796" s="24" t="s">
        <v>5979</v>
      </c>
    </row>
    <row r="797" spans="1:29" s="169" customFormat="1">
      <c r="A797" s="24">
        <v>3546</v>
      </c>
      <c r="B797" s="24" t="s">
        <v>802</v>
      </c>
      <c r="C797" s="57">
        <v>88.1</v>
      </c>
      <c r="D797" s="57">
        <v>93.3</v>
      </c>
      <c r="E797" s="57">
        <v>85.6</v>
      </c>
      <c r="F797" s="57">
        <v>88.1</v>
      </c>
      <c r="G797" s="57">
        <v>88.6</v>
      </c>
      <c r="H797" s="57">
        <v>97.8</v>
      </c>
      <c r="I797" s="57">
        <v>88</v>
      </c>
      <c r="J797" s="57">
        <v>93</v>
      </c>
      <c r="K797" s="57">
        <v>93.5</v>
      </c>
      <c r="L797" s="57">
        <v>99.1</v>
      </c>
      <c r="M797" s="57">
        <v>81.8</v>
      </c>
      <c r="N797" s="57">
        <v>83.3</v>
      </c>
      <c r="O797" s="57">
        <v>18259</v>
      </c>
      <c r="P797" s="57">
        <v>16103</v>
      </c>
      <c r="Q797" s="57">
        <v>50.006500000000003</v>
      </c>
      <c r="R797" s="57">
        <v>48.8765</v>
      </c>
      <c r="S797" s="57">
        <v>40.815100000000001</v>
      </c>
      <c r="T797" s="57">
        <v>46.189399999999999</v>
      </c>
      <c r="U797" s="77">
        <v>1.3858632276939424</v>
      </c>
      <c r="V797" s="24" t="s">
        <v>6102</v>
      </c>
      <c r="W797" s="216" t="s">
        <v>5960</v>
      </c>
      <c r="X797" s="216" t="s">
        <v>5971</v>
      </c>
      <c r="Y797" s="24" t="s">
        <v>6164</v>
      </c>
      <c r="Z797" s="24" t="s">
        <v>5982</v>
      </c>
      <c r="AA797" s="24" t="s">
        <v>5964</v>
      </c>
      <c r="AB797" s="24" t="s">
        <v>5991</v>
      </c>
      <c r="AC797" s="24" t="s">
        <v>5965</v>
      </c>
    </row>
    <row r="798" spans="1:29" s="169" customFormat="1">
      <c r="A798" s="24">
        <v>3548</v>
      </c>
      <c r="B798" s="24" t="s">
        <v>803</v>
      </c>
      <c r="C798" s="57">
        <v>74.599999999999994</v>
      </c>
      <c r="D798" s="57">
        <v>80.099999999999994</v>
      </c>
      <c r="E798" s="57">
        <v>72.2</v>
      </c>
      <c r="F798" s="57">
        <v>75.900000000000006</v>
      </c>
      <c r="G798" s="57">
        <v>76.099999999999994</v>
      </c>
      <c r="H798" s="57">
        <v>78.900000000000006</v>
      </c>
      <c r="I798" s="57">
        <v>66.8</v>
      </c>
      <c r="J798" s="57">
        <v>69.2</v>
      </c>
      <c r="K798" s="57">
        <v>68.900000000000006</v>
      </c>
      <c r="L798" s="57">
        <v>69.900000000000006</v>
      </c>
      <c r="M798" s="57">
        <v>58.3</v>
      </c>
      <c r="N798" s="57">
        <v>61.9</v>
      </c>
      <c r="O798" s="57">
        <v>5381</v>
      </c>
      <c r="P798" s="57">
        <v>10074</v>
      </c>
      <c r="Q798" s="57">
        <v>45.908000000000001</v>
      </c>
      <c r="R798" s="57">
        <v>52.944699999999997</v>
      </c>
      <c r="S798" s="57">
        <v>34.1556</v>
      </c>
      <c r="T798" s="57">
        <v>46.681600000000003</v>
      </c>
      <c r="U798" s="77">
        <v>0.65284671210817724</v>
      </c>
      <c r="V798" s="24" t="s">
        <v>6062</v>
      </c>
      <c r="W798" s="216" t="s">
        <v>5967</v>
      </c>
      <c r="X798" s="216" t="s">
        <v>5971</v>
      </c>
      <c r="Y798" s="24" t="s">
        <v>5963</v>
      </c>
      <c r="Z798" s="24" t="s">
        <v>5964</v>
      </c>
      <c r="AA798" s="24" t="s">
        <v>5964</v>
      </c>
      <c r="AB798" s="24" t="s">
        <v>5965</v>
      </c>
      <c r="AC798" s="24" t="s">
        <v>5991</v>
      </c>
    </row>
    <row r="799" spans="1:29" s="169" customFormat="1">
      <c r="A799" s="24">
        <v>3550</v>
      </c>
      <c r="B799" s="24" t="s">
        <v>804</v>
      </c>
      <c r="C799" s="57">
        <v>18.350000000000001</v>
      </c>
      <c r="D799" s="57">
        <v>20.05</v>
      </c>
      <c r="E799" s="57">
        <v>17.850000000000001</v>
      </c>
      <c r="F799" s="57">
        <v>19.55</v>
      </c>
      <c r="G799" s="57">
        <v>19.8</v>
      </c>
      <c r="H799" s="57">
        <v>23.35</v>
      </c>
      <c r="I799" s="57">
        <v>19.3</v>
      </c>
      <c r="J799" s="57">
        <v>21.65</v>
      </c>
      <c r="K799" s="57">
        <v>22.55</v>
      </c>
      <c r="L799" s="57">
        <v>23.25</v>
      </c>
      <c r="M799" s="57">
        <v>17.7</v>
      </c>
      <c r="N799" s="57">
        <v>18.45</v>
      </c>
      <c r="O799" s="57">
        <v>14071</v>
      </c>
      <c r="P799" s="57">
        <v>30056</v>
      </c>
      <c r="Q799" s="57">
        <v>66.226600000000005</v>
      </c>
      <c r="R799" s="57">
        <v>64.461299999999994</v>
      </c>
      <c r="S799" s="57">
        <v>59.965000000000003</v>
      </c>
      <c r="T799" s="57">
        <v>62.962600000000002</v>
      </c>
      <c r="U799" s="77">
        <v>0.57219486587998691</v>
      </c>
      <c r="V799" s="24" t="s">
        <v>5959</v>
      </c>
      <c r="W799" s="216" t="s">
        <v>5960</v>
      </c>
      <c r="X799" s="216" t="s">
        <v>5961</v>
      </c>
      <c r="Y799" s="24" t="s">
        <v>5982</v>
      </c>
      <c r="Z799" s="24" t="s">
        <v>5982</v>
      </c>
      <c r="AA799" s="24" t="s">
        <v>5964</v>
      </c>
      <c r="AB799" s="24" t="s">
        <v>5965</v>
      </c>
      <c r="AC799" s="24" t="s">
        <v>5965</v>
      </c>
    </row>
    <row r="800" spans="1:29" s="169" customFormat="1">
      <c r="A800" s="24">
        <v>3551</v>
      </c>
      <c r="B800" s="24" t="s">
        <v>805</v>
      </c>
      <c r="C800" s="57">
        <v>53.2</v>
      </c>
      <c r="D800" s="57">
        <v>54.1</v>
      </c>
      <c r="E800" s="57">
        <v>51.7</v>
      </c>
      <c r="F800" s="57">
        <v>53.3</v>
      </c>
      <c r="G800" s="57">
        <v>53.5</v>
      </c>
      <c r="H800" s="57">
        <v>62.8</v>
      </c>
      <c r="I800" s="57">
        <v>53</v>
      </c>
      <c r="J800" s="57">
        <v>57.5</v>
      </c>
      <c r="K800" s="57">
        <v>57.5</v>
      </c>
      <c r="L800" s="57">
        <v>71.8</v>
      </c>
      <c r="M800" s="57">
        <v>55.5</v>
      </c>
      <c r="N800" s="57">
        <v>69.900000000000006</v>
      </c>
      <c r="O800" s="57">
        <v>40748</v>
      </c>
      <c r="P800" s="57">
        <v>17325</v>
      </c>
      <c r="Q800" s="57">
        <v>51.769599999999997</v>
      </c>
      <c r="R800" s="57">
        <v>48.590699999999998</v>
      </c>
      <c r="S800" s="57">
        <v>65.478800000000007</v>
      </c>
      <c r="T800" s="57">
        <v>54.220100000000002</v>
      </c>
      <c r="U800" s="77">
        <v>2.8746384479717815</v>
      </c>
      <c r="V800" s="24" t="s">
        <v>6207</v>
      </c>
      <c r="W800" s="216" t="s">
        <v>6009</v>
      </c>
      <c r="X800" s="216" t="s">
        <v>5961</v>
      </c>
      <c r="Y800" s="24" t="s">
        <v>5972</v>
      </c>
      <c r="Z800" s="24" t="s">
        <v>5982</v>
      </c>
      <c r="AA800" s="24" t="s">
        <v>5982</v>
      </c>
      <c r="AB800" s="24" t="s">
        <v>5965</v>
      </c>
      <c r="AC800" s="24" t="s">
        <v>5965</v>
      </c>
    </row>
    <row r="801" spans="1:29" s="169" customFormat="1">
      <c r="A801" s="24">
        <v>3552</v>
      </c>
      <c r="B801" s="24" t="s">
        <v>806</v>
      </c>
      <c r="C801" s="57">
        <v>216.5</v>
      </c>
      <c r="D801" s="57">
        <v>283</v>
      </c>
      <c r="E801" s="57">
        <v>195.5</v>
      </c>
      <c r="F801" s="57">
        <v>256</v>
      </c>
      <c r="G801" s="57">
        <v>256</v>
      </c>
      <c r="H801" s="57">
        <v>283</v>
      </c>
      <c r="I801" s="57">
        <v>220</v>
      </c>
      <c r="J801" s="57">
        <v>239</v>
      </c>
      <c r="K801" s="57">
        <v>240</v>
      </c>
      <c r="L801" s="57">
        <v>246</v>
      </c>
      <c r="M801" s="57">
        <v>182.5</v>
      </c>
      <c r="N801" s="57">
        <v>201</v>
      </c>
      <c r="O801" s="57">
        <v>56378</v>
      </c>
      <c r="P801" s="57">
        <v>95941</v>
      </c>
      <c r="Q801" s="57">
        <v>54.903399999999998</v>
      </c>
      <c r="R801" s="57">
        <v>63.467700000000001</v>
      </c>
      <c r="S801" s="57">
        <v>43.953000000000003</v>
      </c>
      <c r="T801" s="57">
        <v>56.962800000000001</v>
      </c>
      <c r="U801" s="77">
        <v>0.71821686707918886</v>
      </c>
      <c r="V801" s="24" t="s">
        <v>6049</v>
      </c>
      <c r="W801" s="216" t="s">
        <v>5967</v>
      </c>
      <c r="X801" s="216" t="s">
        <v>5961</v>
      </c>
      <c r="Y801" s="24" t="s">
        <v>5982</v>
      </c>
      <c r="Z801" s="24" t="s">
        <v>5964</v>
      </c>
      <c r="AA801" s="24" t="s">
        <v>5964</v>
      </c>
      <c r="AB801" s="24" t="s">
        <v>5965</v>
      </c>
      <c r="AC801" s="24" t="s">
        <v>5991</v>
      </c>
    </row>
    <row r="802" spans="1:29" s="169" customFormat="1">
      <c r="A802" s="24">
        <v>3555</v>
      </c>
      <c r="B802" s="24" t="s">
        <v>5846</v>
      </c>
      <c r="C802" s="57">
        <v>33.299999999999997</v>
      </c>
      <c r="D802" s="57">
        <v>34.549999999999997</v>
      </c>
      <c r="E802" s="57">
        <v>30.6</v>
      </c>
      <c r="F802" s="57">
        <v>33</v>
      </c>
      <c r="G802" s="57">
        <v>32.75</v>
      </c>
      <c r="H802" s="57">
        <v>35</v>
      </c>
      <c r="I802" s="57">
        <v>30.65</v>
      </c>
      <c r="J802" s="57">
        <v>33.799999999999997</v>
      </c>
      <c r="K802" s="57">
        <v>33.75</v>
      </c>
      <c r="L802" s="57">
        <v>35.799999999999997</v>
      </c>
      <c r="M802" s="57">
        <v>31.05</v>
      </c>
      <c r="N802" s="57">
        <v>32.700000000000003</v>
      </c>
      <c r="O802" s="57">
        <v>151</v>
      </c>
      <c r="P802" s="57">
        <v>96</v>
      </c>
      <c r="Q802" s="57">
        <v>63.606999999999999</v>
      </c>
      <c r="R802" s="57">
        <v>54.125700000000002</v>
      </c>
      <c r="S802" s="57">
        <v>63.285899999999998</v>
      </c>
      <c r="T802" s="57">
        <v>57.179099999999998</v>
      </c>
      <c r="U802" s="77">
        <v>1.9224537037037039</v>
      </c>
      <c r="V802" s="24" t="s">
        <v>6025</v>
      </c>
      <c r="W802" s="216" t="s">
        <v>6020</v>
      </c>
      <c r="X802" s="216" t="s">
        <v>5961</v>
      </c>
      <c r="Y802" s="24" t="s">
        <v>5994</v>
      </c>
      <c r="Z802" s="24" t="s">
        <v>6010</v>
      </c>
      <c r="AA802" s="24" t="s">
        <v>5974</v>
      </c>
      <c r="AB802" s="24" t="s">
        <v>5986</v>
      </c>
      <c r="AC802" s="24" t="s">
        <v>5991</v>
      </c>
    </row>
    <row r="803" spans="1:29" s="169" customFormat="1">
      <c r="A803" s="24">
        <v>3556</v>
      </c>
      <c r="B803" s="24" t="s">
        <v>808</v>
      </c>
      <c r="C803" s="57">
        <v>63</v>
      </c>
      <c r="D803" s="57">
        <v>68.8</v>
      </c>
      <c r="E803" s="57">
        <v>60.2</v>
      </c>
      <c r="F803" s="57">
        <v>66</v>
      </c>
      <c r="G803" s="57">
        <v>66.099999999999994</v>
      </c>
      <c r="H803" s="57">
        <v>118</v>
      </c>
      <c r="I803" s="57">
        <v>65.400000000000006</v>
      </c>
      <c r="J803" s="57">
        <v>113.5</v>
      </c>
      <c r="K803" s="57">
        <v>117</v>
      </c>
      <c r="L803" s="57">
        <v>120</v>
      </c>
      <c r="M803" s="57">
        <v>86.6</v>
      </c>
      <c r="N803" s="57">
        <v>91.1</v>
      </c>
      <c r="O803" s="57">
        <v>82030</v>
      </c>
      <c r="P803" s="57">
        <v>136951</v>
      </c>
      <c r="Q803" s="57">
        <v>61.072299999999998</v>
      </c>
      <c r="R803" s="57">
        <v>52.886299999999999</v>
      </c>
      <c r="S803" s="57">
        <v>59.776600000000002</v>
      </c>
      <c r="T803" s="57">
        <v>55.183100000000003</v>
      </c>
      <c r="U803" s="77">
        <v>0.73207854553007201</v>
      </c>
      <c r="V803" s="24" t="s">
        <v>5980</v>
      </c>
      <c r="W803" s="216" t="s">
        <v>6020</v>
      </c>
      <c r="X803" s="216" t="s">
        <v>5961</v>
      </c>
      <c r="Y803" s="24" t="s">
        <v>6022</v>
      </c>
      <c r="Z803" s="24" t="s">
        <v>5982</v>
      </c>
      <c r="AA803" s="24" t="s">
        <v>5964</v>
      </c>
      <c r="AB803" s="24" t="s">
        <v>5965</v>
      </c>
      <c r="AC803" s="24" t="s">
        <v>5965</v>
      </c>
    </row>
    <row r="804" spans="1:29" s="169" customFormat="1">
      <c r="A804" s="24">
        <v>3557</v>
      </c>
      <c r="B804" s="24" t="s">
        <v>809</v>
      </c>
      <c r="C804" s="57">
        <v>83.1</v>
      </c>
      <c r="D804" s="57">
        <v>88.9</v>
      </c>
      <c r="E804" s="57">
        <v>81.099999999999994</v>
      </c>
      <c r="F804" s="57">
        <v>83</v>
      </c>
      <c r="G804" s="57">
        <v>83.1</v>
      </c>
      <c r="H804" s="57">
        <v>83.1</v>
      </c>
      <c r="I804" s="57">
        <v>79.3</v>
      </c>
      <c r="J804" s="57">
        <v>82</v>
      </c>
      <c r="K804" s="57">
        <v>81.599999999999994</v>
      </c>
      <c r="L804" s="57">
        <v>89.2</v>
      </c>
      <c r="M804" s="57">
        <v>80.400000000000006</v>
      </c>
      <c r="N804" s="57">
        <v>80.8</v>
      </c>
      <c r="O804" s="57">
        <v>3519</v>
      </c>
      <c r="P804" s="57">
        <v>2854</v>
      </c>
      <c r="Q804" s="57">
        <v>28.103100000000001</v>
      </c>
      <c r="R804" s="57">
        <v>41.363999999999997</v>
      </c>
      <c r="S804" s="57">
        <v>22.997199999999999</v>
      </c>
      <c r="T804" s="57">
        <v>35.241799999999998</v>
      </c>
      <c r="U804" s="77">
        <v>1.5070077084793274</v>
      </c>
      <c r="V804" s="24" t="s">
        <v>6305</v>
      </c>
      <c r="W804" s="216" t="s">
        <v>5967</v>
      </c>
      <c r="X804" s="216" t="s">
        <v>6007</v>
      </c>
      <c r="Y804" s="24" t="s">
        <v>5978</v>
      </c>
      <c r="Z804" s="24" t="s">
        <v>6060</v>
      </c>
      <c r="AA804" s="24" t="s">
        <v>5978</v>
      </c>
      <c r="AB804" s="24" t="s">
        <v>6084</v>
      </c>
      <c r="AC804" s="24" t="s">
        <v>5979</v>
      </c>
    </row>
    <row r="805" spans="1:29" s="169" customFormat="1">
      <c r="A805" s="24">
        <v>3558</v>
      </c>
      <c r="B805" s="24" t="s">
        <v>810</v>
      </c>
      <c r="C805" s="57">
        <v>91</v>
      </c>
      <c r="D805" s="57">
        <v>98.8</v>
      </c>
      <c r="E805" s="57">
        <v>91</v>
      </c>
      <c r="F805" s="57">
        <v>96.5</v>
      </c>
      <c r="G805" s="57">
        <v>96.5</v>
      </c>
      <c r="H805" s="57">
        <v>104</v>
      </c>
      <c r="I805" s="57">
        <v>94.6</v>
      </c>
      <c r="J805" s="57">
        <v>98.5</v>
      </c>
      <c r="K805" s="57">
        <v>99</v>
      </c>
      <c r="L805" s="57">
        <v>99.1</v>
      </c>
      <c r="M805" s="57">
        <v>91.3</v>
      </c>
      <c r="N805" s="57">
        <v>95</v>
      </c>
      <c r="O805" s="57">
        <v>751</v>
      </c>
      <c r="P805" s="57">
        <v>2507</v>
      </c>
      <c r="Q805" s="57">
        <v>46.8245</v>
      </c>
      <c r="R805" s="57">
        <v>49.875799999999998</v>
      </c>
      <c r="S805" s="57">
        <v>42.981000000000002</v>
      </c>
      <c r="T805" s="57">
        <v>47.577500000000001</v>
      </c>
      <c r="U805" s="77">
        <v>0.3661303904622612</v>
      </c>
      <c r="V805" s="24" t="s">
        <v>6119</v>
      </c>
      <c r="W805" s="216" t="s">
        <v>5967</v>
      </c>
      <c r="X805" s="216" t="s">
        <v>5971</v>
      </c>
      <c r="Y805" s="24" t="s">
        <v>6013</v>
      </c>
      <c r="Z805" s="24" t="s">
        <v>5963</v>
      </c>
      <c r="AA805" s="24" t="s">
        <v>5964</v>
      </c>
      <c r="AB805" s="24" t="s">
        <v>5979</v>
      </c>
      <c r="AC805" s="24" t="s">
        <v>5970</v>
      </c>
    </row>
    <row r="806" spans="1:29" s="169" customFormat="1">
      <c r="A806" s="24">
        <v>3563</v>
      </c>
      <c r="B806" s="24" t="s">
        <v>813</v>
      </c>
      <c r="C806" s="57">
        <v>244.5</v>
      </c>
      <c r="D806" s="57">
        <v>267</v>
      </c>
      <c r="E806" s="57">
        <v>233</v>
      </c>
      <c r="F806" s="57">
        <v>259</v>
      </c>
      <c r="G806" s="57">
        <v>261</v>
      </c>
      <c r="H806" s="57">
        <v>273.5</v>
      </c>
      <c r="I806" s="57">
        <v>246</v>
      </c>
      <c r="J806" s="57">
        <v>260</v>
      </c>
      <c r="K806" s="57">
        <v>262.5</v>
      </c>
      <c r="L806" s="57">
        <v>293</v>
      </c>
      <c r="M806" s="57">
        <v>250</v>
      </c>
      <c r="N806" s="57">
        <v>276</v>
      </c>
      <c r="O806" s="57">
        <v>14951</v>
      </c>
      <c r="P806" s="57">
        <v>4701</v>
      </c>
      <c r="Q806" s="57">
        <v>44.524799999999999</v>
      </c>
      <c r="R806" s="57">
        <v>39.673200000000001</v>
      </c>
      <c r="S806" s="57">
        <v>52.227499999999999</v>
      </c>
      <c r="T806" s="57">
        <v>43.857999999999997</v>
      </c>
      <c r="U806" s="77">
        <v>3.8871398520409368</v>
      </c>
      <c r="V806" s="24" t="s">
        <v>6306</v>
      </c>
      <c r="W806" s="216" t="s">
        <v>6009</v>
      </c>
      <c r="X806" s="216" t="s">
        <v>5961</v>
      </c>
      <c r="Y806" s="24" t="s">
        <v>5982</v>
      </c>
      <c r="Z806" s="24" t="s">
        <v>5994</v>
      </c>
      <c r="AA806" s="24" t="s">
        <v>5982</v>
      </c>
      <c r="AB806" s="24" t="s">
        <v>5986</v>
      </c>
      <c r="AC806" s="24" t="s">
        <v>5991</v>
      </c>
    </row>
    <row r="807" spans="1:29" s="169" customFormat="1">
      <c r="A807" s="24">
        <v>3567</v>
      </c>
      <c r="B807" s="24" t="s">
        <v>815</v>
      </c>
      <c r="C807" s="57">
        <v>32.799999999999997</v>
      </c>
      <c r="D807" s="57">
        <v>34</v>
      </c>
      <c r="E807" s="57">
        <v>31.7</v>
      </c>
      <c r="F807" s="57">
        <v>33.299999999999997</v>
      </c>
      <c r="G807" s="57">
        <v>33.1</v>
      </c>
      <c r="H807" s="57">
        <v>38.200000000000003</v>
      </c>
      <c r="I807" s="57">
        <v>33.1</v>
      </c>
      <c r="J807" s="57">
        <v>34.200000000000003</v>
      </c>
      <c r="K807" s="57">
        <v>34.5</v>
      </c>
      <c r="L807" s="57">
        <v>38.700000000000003</v>
      </c>
      <c r="M807" s="57">
        <v>33</v>
      </c>
      <c r="N807" s="57">
        <v>35</v>
      </c>
      <c r="O807" s="57">
        <v>6692</v>
      </c>
      <c r="P807" s="57">
        <v>6922</v>
      </c>
      <c r="Q807" s="57">
        <v>64.351600000000005</v>
      </c>
      <c r="R807" s="57">
        <v>70.082700000000003</v>
      </c>
      <c r="S807" s="57">
        <v>63.201799999999999</v>
      </c>
      <c r="T807" s="57">
        <v>67.789100000000005</v>
      </c>
      <c r="U807" s="77">
        <v>1.1816109666441941</v>
      </c>
      <c r="V807" s="24" t="s">
        <v>6182</v>
      </c>
      <c r="W807" s="216" t="s">
        <v>5967</v>
      </c>
      <c r="X807" s="216" t="s">
        <v>5961</v>
      </c>
      <c r="Y807" s="24" t="s">
        <v>6016</v>
      </c>
      <c r="Z807" s="24" t="s">
        <v>6090</v>
      </c>
      <c r="AA807" s="24" t="s">
        <v>5969</v>
      </c>
      <c r="AB807" s="24" t="s">
        <v>5976</v>
      </c>
      <c r="AC807" s="24" t="s">
        <v>5991</v>
      </c>
    </row>
    <row r="808" spans="1:29" s="169" customFormat="1">
      <c r="A808" s="24">
        <v>3570</v>
      </c>
      <c r="B808" s="24" t="s">
        <v>816</v>
      </c>
      <c r="C808" s="57">
        <v>79.5</v>
      </c>
      <c r="D808" s="57">
        <v>80.8</v>
      </c>
      <c r="E808" s="57">
        <v>73.3</v>
      </c>
      <c r="F808" s="57">
        <v>74</v>
      </c>
      <c r="G808" s="57">
        <v>73.7</v>
      </c>
      <c r="H808" s="57">
        <v>74.099999999999994</v>
      </c>
      <c r="I808" s="57">
        <v>69.8</v>
      </c>
      <c r="J808" s="57">
        <v>69.8</v>
      </c>
      <c r="K808" s="57">
        <v>69.900000000000006</v>
      </c>
      <c r="L808" s="57">
        <v>70.5</v>
      </c>
      <c r="M808" s="57">
        <v>67.2</v>
      </c>
      <c r="N808" s="57">
        <v>67.599999999999994</v>
      </c>
      <c r="O808" s="57">
        <v>227</v>
      </c>
      <c r="P808" s="57">
        <v>693</v>
      </c>
      <c r="Q808" s="57">
        <v>20.173500000000001</v>
      </c>
      <c r="R808" s="57">
        <v>31.0473</v>
      </c>
      <c r="S808" s="57">
        <v>14.052300000000001</v>
      </c>
      <c r="T808" s="57">
        <v>25.382300000000001</v>
      </c>
      <c r="U808" s="77">
        <v>0.400352733686067</v>
      </c>
      <c r="V808" s="24" t="s">
        <v>6307</v>
      </c>
      <c r="W808" s="216" t="s">
        <v>5967</v>
      </c>
      <c r="X808" s="216" t="s">
        <v>6007</v>
      </c>
      <c r="Y808" s="24" t="s">
        <v>5964</v>
      </c>
      <c r="Z808" s="24" t="s">
        <v>6004</v>
      </c>
      <c r="AA808" s="24" t="s">
        <v>5962</v>
      </c>
      <c r="AB808" s="24" t="s">
        <v>5990</v>
      </c>
      <c r="AC808" s="24" t="s">
        <v>5965</v>
      </c>
    </row>
    <row r="809" spans="1:29" s="169" customFormat="1">
      <c r="A809" s="24">
        <v>3576</v>
      </c>
      <c r="B809" s="24" t="s">
        <v>5822</v>
      </c>
      <c r="C809" s="57">
        <v>13.55</v>
      </c>
      <c r="D809" s="57">
        <v>14.15</v>
      </c>
      <c r="E809" s="57">
        <v>12.8</v>
      </c>
      <c r="F809" s="57">
        <v>13.1</v>
      </c>
      <c r="G809" s="57">
        <v>13</v>
      </c>
      <c r="H809" s="57">
        <v>13.6</v>
      </c>
      <c r="I809" s="57">
        <v>12</v>
      </c>
      <c r="J809" s="57"/>
      <c r="K809" s="57">
        <v>22.8</v>
      </c>
      <c r="L809" s="57">
        <v>22.8</v>
      </c>
      <c r="M809" s="57">
        <v>18.600000000000001</v>
      </c>
      <c r="N809" s="57">
        <v>19.7</v>
      </c>
      <c r="O809" s="57">
        <v>165012</v>
      </c>
      <c r="P809" s="57">
        <v>418998</v>
      </c>
      <c r="Q809" s="57">
        <v>33.375799999999998</v>
      </c>
      <c r="R809" s="57">
        <v>49.268300000000004</v>
      </c>
      <c r="S809" s="57">
        <v>46.675800000000002</v>
      </c>
      <c r="T809" s="57">
        <v>48.4041</v>
      </c>
      <c r="U809" s="77">
        <v>0.48134199526807608</v>
      </c>
      <c r="V809" s="24" t="s">
        <v>6308</v>
      </c>
      <c r="W809" s="216" t="s">
        <v>6039</v>
      </c>
      <c r="X809" s="216" t="s">
        <v>5971</v>
      </c>
      <c r="Y809" s="24" t="s">
        <v>5962</v>
      </c>
      <c r="Z809" s="24" t="s">
        <v>5994</v>
      </c>
      <c r="AA809" s="24" t="s">
        <v>6024</v>
      </c>
      <c r="AB809" s="24" t="s">
        <v>5979</v>
      </c>
      <c r="AC809" s="24" t="s">
        <v>5991</v>
      </c>
    </row>
    <row r="810" spans="1:29" s="169" customFormat="1">
      <c r="A810" s="24">
        <v>3577</v>
      </c>
      <c r="B810" s="24" t="s">
        <v>818</v>
      </c>
      <c r="C810" s="57">
        <v>35.450000000000003</v>
      </c>
      <c r="D810" s="57">
        <v>41</v>
      </c>
      <c r="E810" s="57">
        <v>35.1</v>
      </c>
      <c r="F810" s="57">
        <v>38.950000000000003</v>
      </c>
      <c r="G810" s="57">
        <v>38.299999999999997</v>
      </c>
      <c r="H810" s="57">
        <v>46</v>
      </c>
      <c r="I810" s="57">
        <v>37.799999999999997</v>
      </c>
      <c r="J810" s="57">
        <v>43.6</v>
      </c>
      <c r="K810" s="57">
        <v>43.65</v>
      </c>
      <c r="L810" s="57">
        <v>51</v>
      </c>
      <c r="M810" s="57">
        <v>43.25</v>
      </c>
      <c r="N810" s="57">
        <v>46</v>
      </c>
      <c r="O810" s="57">
        <v>1763</v>
      </c>
      <c r="P810" s="57">
        <v>2949</v>
      </c>
      <c r="Q810" s="57">
        <v>70.390500000000003</v>
      </c>
      <c r="R810" s="57">
        <v>54.537999999999997</v>
      </c>
      <c r="S810" s="57">
        <v>73.401600000000002</v>
      </c>
      <c r="T810" s="57">
        <v>60.825899999999997</v>
      </c>
      <c r="U810" s="77">
        <v>0.73068083342752732</v>
      </c>
      <c r="V810" s="24" t="s">
        <v>6132</v>
      </c>
      <c r="W810" s="216" t="s">
        <v>6009</v>
      </c>
      <c r="X810" s="216" t="s">
        <v>5961</v>
      </c>
      <c r="Y810" s="24" t="s">
        <v>5982</v>
      </c>
      <c r="Z810" s="24" t="s">
        <v>5982</v>
      </c>
      <c r="AA810" s="24" t="s">
        <v>5963</v>
      </c>
      <c r="AB810" s="24" t="s">
        <v>5976</v>
      </c>
      <c r="AC810" s="24" t="s">
        <v>5965</v>
      </c>
    </row>
    <row r="811" spans="1:29" s="169" customFormat="1">
      <c r="A811" s="24">
        <v>3580</v>
      </c>
      <c r="B811" s="24" t="s">
        <v>820</v>
      </c>
      <c r="C811" s="57">
        <v>69</v>
      </c>
      <c r="D811" s="57">
        <v>69</v>
      </c>
      <c r="E811" s="57">
        <v>56.6</v>
      </c>
      <c r="F811" s="57">
        <v>56.9</v>
      </c>
      <c r="G811" s="57">
        <v>56.9</v>
      </c>
      <c r="H811" s="57">
        <v>68.5</v>
      </c>
      <c r="I811" s="57">
        <v>55</v>
      </c>
      <c r="J811" s="57">
        <v>60.4</v>
      </c>
      <c r="K811" s="57">
        <v>60.5</v>
      </c>
      <c r="L811" s="57">
        <v>61</v>
      </c>
      <c r="M811" s="57">
        <v>46.45</v>
      </c>
      <c r="N811" s="57">
        <v>51.9</v>
      </c>
      <c r="O811" s="57">
        <v>6652</v>
      </c>
      <c r="P811" s="57">
        <v>14267</v>
      </c>
      <c r="Q811" s="57">
        <v>64.237899999999996</v>
      </c>
      <c r="R811" s="57">
        <v>71.3947</v>
      </c>
      <c r="S811" s="57">
        <v>48.288899999999998</v>
      </c>
      <c r="T811" s="57">
        <v>63.692799999999998</v>
      </c>
      <c r="U811" s="77">
        <v>0.56986207487364005</v>
      </c>
      <c r="V811" s="24" t="s">
        <v>6092</v>
      </c>
      <c r="W811" s="216" t="s">
        <v>5967</v>
      </c>
      <c r="X811" s="216" t="s">
        <v>5961</v>
      </c>
      <c r="Y811" s="24" t="s">
        <v>6024</v>
      </c>
      <c r="Z811" s="24" t="s">
        <v>5963</v>
      </c>
      <c r="AA811" s="24" t="s">
        <v>5964</v>
      </c>
      <c r="AB811" s="24" t="s">
        <v>5979</v>
      </c>
      <c r="AC811" s="24" t="s">
        <v>5986</v>
      </c>
    </row>
    <row r="812" spans="1:29" s="169" customFormat="1">
      <c r="A812" s="24">
        <v>3581</v>
      </c>
      <c r="B812" s="24" t="s">
        <v>821</v>
      </c>
      <c r="C812" s="57">
        <v>24.8</v>
      </c>
      <c r="D812" s="57">
        <v>25.6</v>
      </c>
      <c r="E812" s="57">
        <v>23.1</v>
      </c>
      <c r="F812" s="57">
        <v>23.85</v>
      </c>
      <c r="G812" s="57">
        <v>23.9</v>
      </c>
      <c r="H812" s="57">
        <v>27.85</v>
      </c>
      <c r="I812" s="57">
        <v>23.6</v>
      </c>
      <c r="J812" s="57">
        <v>25.7</v>
      </c>
      <c r="K812" s="57">
        <v>25.8</v>
      </c>
      <c r="L812" s="57">
        <v>28.5</v>
      </c>
      <c r="M812" s="57">
        <v>24.05</v>
      </c>
      <c r="N812" s="57">
        <v>25.45</v>
      </c>
      <c r="O812" s="57">
        <v>2854</v>
      </c>
      <c r="P812" s="57">
        <v>5908</v>
      </c>
      <c r="Q812" s="57">
        <v>51.599499999999999</v>
      </c>
      <c r="R812" s="57">
        <v>58.038600000000002</v>
      </c>
      <c r="S812" s="57">
        <v>46.4816</v>
      </c>
      <c r="T812" s="57">
        <v>54.186300000000003</v>
      </c>
      <c r="U812" s="77">
        <v>0.590423531181825</v>
      </c>
      <c r="V812" s="24" t="s">
        <v>6101</v>
      </c>
      <c r="W812" s="216" t="s">
        <v>5967</v>
      </c>
      <c r="X812" s="216" t="s">
        <v>5961</v>
      </c>
      <c r="Y812" s="24" t="s">
        <v>5964</v>
      </c>
      <c r="Z812" s="24" t="s">
        <v>5982</v>
      </c>
      <c r="AA812" s="24" t="s">
        <v>5978</v>
      </c>
      <c r="AB812" s="24" t="s">
        <v>5976</v>
      </c>
      <c r="AC812" s="24" t="s">
        <v>5991</v>
      </c>
    </row>
    <row r="813" spans="1:29" s="169" customFormat="1">
      <c r="A813" s="24">
        <v>3583</v>
      </c>
      <c r="B813" s="24" t="s">
        <v>822</v>
      </c>
      <c r="C813" s="57">
        <v>61.9</v>
      </c>
      <c r="D813" s="57">
        <v>65.5</v>
      </c>
      <c r="E813" s="57">
        <v>60.1</v>
      </c>
      <c r="F813" s="57">
        <v>64.400000000000006</v>
      </c>
      <c r="G813" s="57">
        <v>63.9</v>
      </c>
      <c r="H813" s="57">
        <v>65.8</v>
      </c>
      <c r="I813" s="57">
        <v>58.1</v>
      </c>
      <c r="J813" s="57">
        <v>59.5</v>
      </c>
      <c r="K813" s="57">
        <v>59.6</v>
      </c>
      <c r="L813" s="57">
        <v>69</v>
      </c>
      <c r="M813" s="57">
        <v>58.6</v>
      </c>
      <c r="N813" s="57">
        <v>60.6</v>
      </c>
      <c r="O813" s="57">
        <v>24671</v>
      </c>
      <c r="P813" s="57">
        <v>6472</v>
      </c>
      <c r="Q813" s="57">
        <v>44.4636</v>
      </c>
      <c r="R813" s="57">
        <v>52.502000000000002</v>
      </c>
      <c r="S813" s="57">
        <v>40.587699999999998</v>
      </c>
      <c r="T813" s="57">
        <v>48.5306</v>
      </c>
      <c r="U813" s="77">
        <v>4.6590612553220714</v>
      </c>
      <c r="V813" s="24" t="s">
        <v>6123</v>
      </c>
      <c r="W813" s="216" t="s">
        <v>5967</v>
      </c>
      <c r="X813" s="216" t="s">
        <v>5971</v>
      </c>
      <c r="Y813" s="24" t="s">
        <v>5982</v>
      </c>
      <c r="Z813" s="24" t="s">
        <v>5964</v>
      </c>
      <c r="AA813" s="24" t="s">
        <v>5969</v>
      </c>
      <c r="AB813" s="24" t="s">
        <v>6033</v>
      </c>
      <c r="AC813" s="24" t="s">
        <v>5965</v>
      </c>
    </row>
    <row r="814" spans="1:29" s="169" customFormat="1">
      <c r="A814" s="24">
        <v>3585</v>
      </c>
      <c r="B814" s="24" t="s">
        <v>2961</v>
      </c>
      <c r="C814" s="57">
        <v>7.6</v>
      </c>
      <c r="D814" s="57">
        <v>8.5</v>
      </c>
      <c r="E814" s="57">
        <v>7.23</v>
      </c>
      <c r="F814" s="57">
        <v>7.55</v>
      </c>
      <c r="G814" s="57">
        <v>7.55</v>
      </c>
      <c r="H814" s="57">
        <v>9.18</v>
      </c>
      <c r="I814" s="57">
        <v>7.25</v>
      </c>
      <c r="J814" s="57">
        <v>8.75</v>
      </c>
      <c r="K814" s="57">
        <v>8.75</v>
      </c>
      <c r="L814" s="57">
        <v>9.42</v>
      </c>
      <c r="M814" s="57">
        <v>8</v>
      </c>
      <c r="N814" s="57">
        <v>8.4</v>
      </c>
      <c r="O814" s="57">
        <v>2844</v>
      </c>
      <c r="P814" s="57">
        <v>5107</v>
      </c>
      <c r="Q814" s="57">
        <v>55.661499999999997</v>
      </c>
      <c r="R814" s="57">
        <v>55.07</v>
      </c>
      <c r="S814" s="57">
        <v>55.564500000000002</v>
      </c>
      <c r="T814" s="57">
        <v>55.2348</v>
      </c>
      <c r="U814" s="77">
        <v>0.68063442334051305</v>
      </c>
      <c r="V814" s="24" t="s">
        <v>6266</v>
      </c>
      <c r="W814" s="216" t="s">
        <v>5967</v>
      </c>
      <c r="X814" s="216" t="s">
        <v>5961</v>
      </c>
      <c r="Y814" s="24" t="s">
        <v>5978</v>
      </c>
      <c r="Z814" s="24" t="s">
        <v>5982</v>
      </c>
      <c r="AA814" s="24" t="s">
        <v>5964</v>
      </c>
      <c r="AB814" s="24" t="s">
        <v>5970</v>
      </c>
      <c r="AC814" s="24" t="s">
        <v>5991</v>
      </c>
    </row>
    <row r="815" spans="1:29" s="169" customFormat="1">
      <c r="A815" s="24">
        <v>3587</v>
      </c>
      <c r="B815" s="24" t="s">
        <v>823</v>
      </c>
      <c r="C815" s="57">
        <v>126</v>
      </c>
      <c r="D815" s="57">
        <v>136.5</v>
      </c>
      <c r="E815" s="57">
        <v>119</v>
      </c>
      <c r="F815" s="57">
        <v>126</v>
      </c>
      <c r="G815" s="57">
        <v>126</v>
      </c>
      <c r="H815" s="57">
        <v>167</v>
      </c>
      <c r="I815" s="57">
        <v>122</v>
      </c>
      <c r="J815" s="57">
        <v>151</v>
      </c>
      <c r="K815" s="57">
        <v>152</v>
      </c>
      <c r="L815" s="57">
        <v>155.5</v>
      </c>
      <c r="M815" s="57">
        <v>127</v>
      </c>
      <c r="N815" s="57">
        <v>143</v>
      </c>
      <c r="O815" s="57">
        <v>21105</v>
      </c>
      <c r="P815" s="57">
        <v>63873</v>
      </c>
      <c r="Q815" s="57">
        <v>70.212500000000006</v>
      </c>
      <c r="R815" s="57">
        <v>69.1096</v>
      </c>
      <c r="S815" s="57">
        <v>70.606499999999997</v>
      </c>
      <c r="T815" s="57">
        <v>69.608599999999996</v>
      </c>
      <c r="U815" s="77">
        <v>0.40384826139370311</v>
      </c>
      <c r="V815" s="24" t="s">
        <v>5973</v>
      </c>
      <c r="W815" s="216" t="s">
        <v>6009</v>
      </c>
      <c r="X815" s="216" t="s">
        <v>5961</v>
      </c>
      <c r="Y815" s="24" t="s">
        <v>5985</v>
      </c>
      <c r="Z815" s="24" t="s">
        <v>5982</v>
      </c>
      <c r="AA815" s="24" t="s">
        <v>5975</v>
      </c>
      <c r="AB815" s="24" t="s">
        <v>5965</v>
      </c>
      <c r="AC815" s="24" t="s">
        <v>5976</v>
      </c>
    </row>
    <row r="816" spans="1:29" s="169" customFormat="1">
      <c r="A816" s="24">
        <v>3588</v>
      </c>
      <c r="B816" s="24" t="s">
        <v>824</v>
      </c>
      <c r="C816" s="57">
        <v>82.3</v>
      </c>
      <c r="D816" s="57">
        <v>96.7</v>
      </c>
      <c r="E816" s="57">
        <v>80.2</v>
      </c>
      <c r="F816" s="57">
        <v>83.9</v>
      </c>
      <c r="G816" s="57">
        <v>85.9</v>
      </c>
      <c r="H816" s="57">
        <v>143.5</v>
      </c>
      <c r="I816" s="57">
        <v>84</v>
      </c>
      <c r="J816" s="57">
        <v>119</v>
      </c>
      <c r="K816" s="57">
        <v>121.5</v>
      </c>
      <c r="L816" s="57">
        <v>129</v>
      </c>
      <c r="M816" s="57">
        <v>106</v>
      </c>
      <c r="N816" s="57">
        <v>128</v>
      </c>
      <c r="O816" s="57">
        <v>105989</v>
      </c>
      <c r="P816" s="57">
        <v>201564</v>
      </c>
      <c r="Q816" s="57">
        <v>75.898700000000005</v>
      </c>
      <c r="R816" s="57">
        <v>75.346599999999995</v>
      </c>
      <c r="S816" s="57">
        <v>78.7136</v>
      </c>
      <c r="T816" s="57">
        <v>76.468900000000005</v>
      </c>
      <c r="U816" s="77">
        <v>0.64268476072667291</v>
      </c>
      <c r="V816" s="24" t="s">
        <v>6309</v>
      </c>
      <c r="W816" s="216" t="s">
        <v>6009</v>
      </c>
      <c r="X816" s="216" t="s">
        <v>5989</v>
      </c>
      <c r="Y816" s="24" t="s">
        <v>5969</v>
      </c>
      <c r="Z816" s="24" t="s">
        <v>5982</v>
      </c>
      <c r="AA816" s="24" t="s">
        <v>6075</v>
      </c>
      <c r="AB816" s="24" t="s">
        <v>5979</v>
      </c>
      <c r="AC816" s="24" t="s">
        <v>5996</v>
      </c>
    </row>
    <row r="817" spans="1:29" s="169" customFormat="1">
      <c r="A817" s="24">
        <v>3591</v>
      </c>
      <c r="B817" s="24" t="s">
        <v>825</v>
      </c>
      <c r="C817" s="57">
        <v>20.399999999999999</v>
      </c>
      <c r="D817" s="57">
        <v>21.45</v>
      </c>
      <c r="E817" s="57">
        <v>18.5</v>
      </c>
      <c r="F817" s="57">
        <v>20.7</v>
      </c>
      <c r="G817" s="57">
        <v>21.05</v>
      </c>
      <c r="H817" s="57">
        <v>31.5</v>
      </c>
      <c r="I817" s="57">
        <v>20.9</v>
      </c>
      <c r="J817" s="57">
        <v>27.55</v>
      </c>
      <c r="K817" s="57">
        <v>28</v>
      </c>
      <c r="L817" s="57">
        <v>29.9</v>
      </c>
      <c r="M817" s="57">
        <v>20.149999999999999</v>
      </c>
      <c r="N817" s="57">
        <v>22</v>
      </c>
      <c r="O817" s="57">
        <v>49023</v>
      </c>
      <c r="P817" s="57">
        <v>170640</v>
      </c>
      <c r="Q817" s="57">
        <v>70.544899999999998</v>
      </c>
      <c r="R817" s="57">
        <v>69.402799999999999</v>
      </c>
      <c r="S817" s="57">
        <v>61.735799999999998</v>
      </c>
      <c r="T817" s="57">
        <v>66.847200000000001</v>
      </c>
      <c r="U817" s="77">
        <v>0.35113103609939056</v>
      </c>
      <c r="V817" s="24" t="s">
        <v>6019</v>
      </c>
      <c r="W817" s="216" t="s">
        <v>5960</v>
      </c>
      <c r="X817" s="216" t="s">
        <v>5961</v>
      </c>
      <c r="Y817" s="24" t="s">
        <v>5972</v>
      </c>
      <c r="Z817" s="24" t="s">
        <v>5982</v>
      </c>
      <c r="AA817" s="24" t="s">
        <v>5964</v>
      </c>
      <c r="AB817" s="24" t="s">
        <v>5990</v>
      </c>
      <c r="AC817" s="24" t="s">
        <v>5990</v>
      </c>
    </row>
    <row r="818" spans="1:29" s="169" customFormat="1">
      <c r="A818" s="24">
        <v>3592</v>
      </c>
      <c r="B818" s="24" t="s">
        <v>2969</v>
      </c>
      <c r="C818" s="57">
        <v>386</v>
      </c>
      <c r="D818" s="57">
        <v>392</v>
      </c>
      <c r="E818" s="57">
        <v>343.5</v>
      </c>
      <c r="F818" s="57">
        <v>381.5</v>
      </c>
      <c r="G818" s="57">
        <v>382</v>
      </c>
      <c r="H818" s="57">
        <v>431.5</v>
      </c>
      <c r="I818" s="57">
        <v>357</v>
      </c>
      <c r="J818" s="57">
        <v>404</v>
      </c>
      <c r="K818" s="57">
        <v>404.5</v>
      </c>
      <c r="L818" s="57">
        <v>465</v>
      </c>
      <c r="M818" s="57">
        <v>378.5</v>
      </c>
      <c r="N818" s="57">
        <v>397.5</v>
      </c>
      <c r="O818" s="57">
        <v>9697</v>
      </c>
      <c r="P818" s="57">
        <v>11934</v>
      </c>
      <c r="Q818" s="57">
        <v>76.087199999999996</v>
      </c>
      <c r="R818" s="57">
        <v>77.749700000000004</v>
      </c>
      <c r="S818" s="57">
        <v>75.071799999999996</v>
      </c>
      <c r="T818" s="57">
        <v>76.856999999999999</v>
      </c>
      <c r="U818" s="77">
        <v>0.99311956501498988</v>
      </c>
      <c r="V818" s="24" t="s">
        <v>6139</v>
      </c>
      <c r="W818" s="216" t="s">
        <v>5967</v>
      </c>
      <c r="X818" s="216" t="s">
        <v>5989</v>
      </c>
      <c r="Y818" s="24" t="s">
        <v>5994</v>
      </c>
      <c r="Z818" s="24" t="s">
        <v>6022</v>
      </c>
      <c r="AA818" s="24" t="s">
        <v>5978</v>
      </c>
      <c r="AB818" s="24" t="s">
        <v>5996</v>
      </c>
      <c r="AC818" s="24" t="s">
        <v>5990</v>
      </c>
    </row>
    <row r="819" spans="1:29" s="169" customFormat="1">
      <c r="A819" s="24">
        <v>3593</v>
      </c>
      <c r="B819" s="24" t="s">
        <v>826</v>
      </c>
      <c r="C819" s="57">
        <v>14.8</v>
      </c>
      <c r="D819" s="57">
        <v>15.15</v>
      </c>
      <c r="E819" s="57">
        <v>13.3</v>
      </c>
      <c r="F819" s="57">
        <v>13.7</v>
      </c>
      <c r="G819" s="57">
        <v>13.7</v>
      </c>
      <c r="H819" s="57">
        <v>14.2</v>
      </c>
      <c r="I819" s="57">
        <v>11.55</v>
      </c>
      <c r="J819" s="57">
        <v>14.2</v>
      </c>
      <c r="K819" s="57">
        <v>14.6</v>
      </c>
      <c r="L819" s="57">
        <v>17.100000000000001</v>
      </c>
      <c r="M819" s="57">
        <v>12.65</v>
      </c>
      <c r="N819" s="57">
        <v>13</v>
      </c>
      <c r="O819" s="57">
        <v>3388</v>
      </c>
      <c r="P819" s="57">
        <v>1800</v>
      </c>
      <c r="Q819" s="57">
        <v>47.88</v>
      </c>
      <c r="R819" s="57">
        <v>59.105600000000003</v>
      </c>
      <c r="S819" s="57">
        <v>38.8797</v>
      </c>
      <c r="T819" s="57">
        <v>52.363599999999998</v>
      </c>
      <c r="U819" s="77">
        <v>2.3004938271604942</v>
      </c>
      <c r="V819" s="24" t="s">
        <v>6310</v>
      </c>
      <c r="W819" s="216" t="s">
        <v>5967</v>
      </c>
      <c r="X819" s="216" t="s">
        <v>5961</v>
      </c>
      <c r="Y819" s="24" t="s">
        <v>5964</v>
      </c>
      <c r="Z819" s="24" t="s">
        <v>6311</v>
      </c>
      <c r="AA819" s="24" t="s">
        <v>5964</v>
      </c>
      <c r="AB819" s="24" t="s">
        <v>5976</v>
      </c>
      <c r="AC819" s="24" t="s">
        <v>5965</v>
      </c>
    </row>
    <row r="820" spans="1:29" s="169" customFormat="1">
      <c r="A820" s="24">
        <v>3594</v>
      </c>
      <c r="B820" s="24" t="s">
        <v>827</v>
      </c>
      <c r="C820" s="57">
        <v>26.4</v>
      </c>
      <c r="D820" s="57">
        <v>28.5</v>
      </c>
      <c r="E820" s="57">
        <v>25.05</v>
      </c>
      <c r="F820" s="57">
        <v>25.4</v>
      </c>
      <c r="G820" s="57">
        <v>25.5</v>
      </c>
      <c r="H820" s="57">
        <v>26.35</v>
      </c>
      <c r="I820" s="57">
        <v>23.5</v>
      </c>
      <c r="J820" s="57">
        <v>23.65</v>
      </c>
      <c r="K820" s="57">
        <v>23.55</v>
      </c>
      <c r="L820" s="57">
        <v>24.3</v>
      </c>
      <c r="M820" s="57">
        <v>22.35</v>
      </c>
      <c r="N820" s="57">
        <v>22.9</v>
      </c>
      <c r="O820" s="57">
        <v>1825</v>
      </c>
      <c r="P820" s="57">
        <v>6311</v>
      </c>
      <c r="Q820" s="57">
        <v>34.030999999999999</v>
      </c>
      <c r="R820" s="57">
        <v>46.728400000000001</v>
      </c>
      <c r="S820" s="57">
        <v>24.565200000000001</v>
      </c>
      <c r="T820" s="57">
        <v>39.340600000000002</v>
      </c>
      <c r="U820" s="77">
        <v>0.35343932111480836</v>
      </c>
      <c r="V820" s="24" t="s">
        <v>6312</v>
      </c>
      <c r="W820" s="216" t="s">
        <v>5967</v>
      </c>
      <c r="X820" s="216" t="s">
        <v>6007</v>
      </c>
      <c r="Y820" s="24" t="s">
        <v>6000</v>
      </c>
      <c r="Z820" s="24" t="s">
        <v>5964</v>
      </c>
      <c r="AA820" s="24" t="s">
        <v>5962</v>
      </c>
      <c r="AB820" s="24" t="s">
        <v>5986</v>
      </c>
      <c r="AC820" s="24" t="s">
        <v>5991</v>
      </c>
    </row>
    <row r="821" spans="1:29" s="169" customFormat="1">
      <c r="A821" s="24">
        <v>3596</v>
      </c>
      <c r="B821" s="24" t="s">
        <v>828</v>
      </c>
      <c r="C821" s="57">
        <v>97</v>
      </c>
      <c r="D821" s="57">
        <v>109.5</v>
      </c>
      <c r="E821" s="57">
        <v>95.6</v>
      </c>
      <c r="F821" s="57">
        <v>106.5</v>
      </c>
      <c r="G821" s="57">
        <v>105.5</v>
      </c>
      <c r="H821" s="57">
        <v>113</v>
      </c>
      <c r="I821" s="57">
        <v>95.2</v>
      </c>
      <c r="J821" s="57">
        <v>97.3</v>
      </c>
      <c r="K821" s="57">
        <v>97.6</v>
      </c>
      <c r="L821" s="57">
        <v>97.9</v>
      </c>
      <c r="M821" s="57">
        <v>87.2</v>
      </c>
      <c r="N821" s="57">
        <v>90.1</v>
      </c>
      <c r="O821" s="57">
        <v>31700</v>
      </c>
      <c r="P821" s="57">
        <v>81181</v>
      </c>
      <c r="Q821" s="57">
        <v>49.3157</v>
      </c>
      <c r="R821" s="57">
        <v>60.559699999999999</v>
      </c>
      <c r="S821" s="57">
        <v>37.756999999999998</v>
      </c>
      <c r="T821" s="57">
        <v>52.958799999999997</v>
      </c>
      <c r="U821" s="77">
        <v>0.47726000473564562</v>
      </c>
      <c r="V821" s="24" t="s">
        <v>6050</v>
      </c>
      <c r="W821" s="216" t="s">
        <v>5967</v>
      </c>
      <c r="X821" s="216" t="s">
        <v>5961</v>
      </c>
      <c r="Y821" s="24" t="s">
        <v>5982</v>
      </c>
      <c r="Z821" s="24" t="s">
        <v>5964</v>
      </c>
      <c r="AA821" s="24" t="s">
        <v>5964</v>
      </c>
      <c r="AB821" s="24" t="s">
        <v>5979</v>
      </c>
      <c r="AC821" s="24" t="s">
        <v>5991</v>
      </c>
    </row>
    <row r="822" spans="1:29" s="169" customFormat="1">
      <c r="A822" s="24">
        <v>3597</v>
      </c>
      <c r="B822" s="24" t="s">
        <v>2979</v>
      </c>
      <c r="C822" s="57">
        <v>27.1</v>
      </c>
      <c r="D822" s="57">
        <v>31.5</v>
      </c>
      <c r="E822" s="57">
        <v>26.7</v>
      </c>
      <c r="F822" s="57">
        <v>29.55</v>
      </c>
      <c r="G822" s="57">
        <v>29.55</v>
      </c>
      <c r="H822" s="57">
        <v>32.25</v>
      </c>
      <c r="I822" s="57">
        <v>27.6</v>
      </c>
      <c r="J822" s="57">
        <v>27.95</v>
      </c>
      <c r="K822" s="57">
        <v>28</v>
      </c>
      <c r="L822" s="57">
        <v>28.8</v>
      </c>
      <c r="M822" s="57">
        <v>26</v>
      </c>
      <c r="N822" s="57">
        <v>28</v>
      </c>
      <c r="O822" s="57">
        <v>1076</v>
      </c>
      <c r="P822" s="57">
        <v>1584</v>
      </c>
      <c r="Q822" s="57"/>
      <c r="R822" s="57"/>
      <c r="S822" s="57"/>
      <c r="T822" s="57"/>
      <c r="U822" s="77">
        <v>0.83024691358024694</v>
      </c>
      <c r="V822" s="24" t="s">
        <v>6313</v>
      </c>
      <c r="W822" s="216" t="s">
        <v>5993</v>
      </c>
      <c r="X822" s="216" t="s">
        <v>5993</v>
      </c>
      <c r="Y822" s="24" t="s">
        <v>5982</v>
      </c>
      <c r="Z822" s="24" t="s">
        <v>6000</v>
      </c>
      <c r="AA822" s="24" t="s">
        <v>6061</v>
      </c>
      <c r="AB822" s="24" t="s">
        <v>5991</v>
      </c>
      <c r="AC822" s="24" t="s">
        <v>5996</v>
      </c>
    </row>
    <row r="823" spans="1:29" s="169" customFormat="1">
      <c r="A823" s="24">
        <v>3603</v>
      </c>
      <c r="B823" s="24" t="s">
        <v>2984</v>
      </c>
      <c r="C823" s="57"/>
      <c r="D823" s="57">
        <v>8.09</v>
      </c>
      <c r="E823" s="57">
        <v>6.01</v>
      </c>
      <c r="F823" s="57">
        <v>7.15</v>
      </c>
      <c r="G823" s="57">
        <v>6.97</v>
      </c>
      <c r="H823" s="57">
        <v>8.48</v>
      </c>
      <c r="I823" s="57">
        <v>6.41</v>
      </c>
      <c r="J823" s="57">
        <v>7.5</v>
      </c>
      <c r="K823" s="57">
        <v>7.78</v>
      </c>
      <c r="L823" s="57">
        <v>8.0500000000000007</v>
      </c>
      <c r="M823" s="57">
        <v>6.97</v>
      </c>
      <c r="N823" s="57">
        <v>7.33</v>
      </c>
      <c r="O823" s="57">
        <v>483</v>
      </c>
      <c r="P823" s="57">
        <v>2031</v>
      </c>
      <c r="Q823" s="57">
        <v>45.620699999999999</v>
      </c>
      <c r="R823" s="57">
        <v>51.035899999999998</v>
      </c>
      <c r="S823" s="57">
        <v>42.998800000000003</v>
      </c>
      <c r="T823" s="57">
        <v>48.3568</v>
      </c>
      <c r="U823" s="77">
        <v>0.29066141473822421</v>
      </c>
      <c r="V823" s="24" t="s">
        <v>5980</v>
      </c>
      <c r="W823" s="216" t="s">
        <v>5967</v>
      </c>
      <c r="X823" s="216" t="s">
        <v>5971</v>
      </c>
      <c r="Y823" s="24" t="s">
        <v>5972</v>
      </c>
      <c r="Z823" s="24" t="s">
        <v>5982</v>
      </c>
      <c r="AA823" s="24" t="s">
        <v>5964</v>
      </c>
      <c r="AB823" s="24" t="s">
        <v>5991</v>
      </c>
      <c r="AC823" s="24" t="s">
        <v>5991</v>
      </c>
    </row>
    <row r="824" spans="1:29" s="169" customFormat="1">
      <c r="A824" s="24">
        <v>3605</v>
      </c>
      <c r="B824" s="24" t="s">
        <v>829</v>
      </c>
      <c r="C824" s="57">
        <v>45.7</v>
      </c>
      <c r="D824" s="57">
        <v>54.6</v>
      </c>
      <c r="E824" s="57">
        <v>43.5</v>
      </c>
      <c r="F824" s="57">
        <v>51.8</v>
      </c>
      <c r="G824" s="57">
        <v>51.9</v>
      </c>
      <c r="H824" s="57">
        <v>65.8</v>
      </c>
      <c r="I824" s="57">
        <v>49.3</v>
      </c>
      <c r="J824" s="57">
        <v>55.1</v>
      </c>
      <c r="K824" s="57">
        <v>55.5</v>
      </c>
      <c r="L824" s="57">
        <v>60.6</v>
      </c>
      <c r="M824" s="57">
        <v>50.1</v>
      </c>
      <c r="N824" s="57">
        <v>52.8</v>
      </c>
      <c r="O824" s="57">
        <v>33003</v>
      </c>
      <c r="P824" s="57">
        <v>150571</v>
      </c>
      <c r="Q824" s="57">
        <v>77.578500000000005</v>
      </c>
      <c r="R824" s="57">
        <v>78.901499999999999</v>
      </c>
      <c r="S824" s="57">
        <v>72.688999999999993</v>
      </c>
      <c r="T824" s="57">
        <v>76.830699999999993</v>
      </c>
      <c r="U824" s="77">
        <v>0.2678935518791799</v>
      </c>
      <c r="V824" s="24" t="s">
        <v>6202</v>
      </c>
      <c r="W824" s="216" t="s">
        <v>5967</v>
      </c>
      <c r="X824" s="216" t="s">
        <v>5989</v>
      </c>
      <c r="Y824" s="24" t="s">
        <v>5982</v>
      </c>
      <c r="Z824" s="24" t="s">
        <v>5963</v>
      </c>
      <c r="AA824" s="24" t="s">
        <v>5964</v>
      </c>
      <c r="AB824" s="24" t="s">
        <v>5970</v>
      </c>
      <c r="AC824" s="24" t="s">
        <v>5991</v>
      </c>
    </row>
    <row r="825" spans="1:29" s="169" customFormat="1">
      <c r="A825" s="24">
        <v>3607</v>
      </c>
      <c r="B825" s="24" t="s">
        <v>830</v>
      </c>
      <c r="C825" s="57">
        <v>14.5</v>
      </c>
      <c r="D825" s="57">
        <v>16.7</v>
      </c>
      <c r="E825" s="57">
        <v>13.8</v>
      </c>
      <c r="F825" s="57">
        <v>14.95</v>
      </c>
      <c r="G825" s="57">
        <v>15</v>
      </c>
      <c r="H825" s="57">
        <v>16.75</v>
      </c>
      <c r="I825" s="57">
        <v>14.3</v>
      </c>
      <c r="J825" s="57">
        <v>15.35</v>
      </c>
      <c r="K825" s="57">
        <v>15.4</v>
      </c>
      <c r="L825" s="57">
        <v>16.95</v>
      </c>
      <c r="M825" s="57">
        <v>12.85</v>
      </c>
      <c r="N825" s="57">
        <v>13.1</v>
      </c>
      <c r="O825" s="57">
        <v>39853</v>
      </c>
      <c r="P825" s="57">
        <v>30381</v>
      </c>
      <c r="Q825" s="57">
        <v>46.682099999999998</v>
      </c>
      <c r="R825" s="57">
        <v>52.417900000000003</v>
      </c>
      <c r="S825" s="57">
        <v>35.512599999999999</v>
      </c>
      <c r="T825" s="57">
        <v>46.782800000000002</v>
      </c>
      <c r="U825" s="77">
        <v>1.6032790962187624</v>
      </c>
      <c r="V825" s="24" t="s">
        <v>6079</v>
      </c>
      <c r="W825" s="216" t="s">
        <v>5967</v>
      </c>
      <c r="X825" s="216" t="s">
        <v>5971</v>
      </c>
      <c r="Y825" s="24" t="s">
        <v>5963</v>
      </c>
      <c r="Z825" s="24" t="s">
        <v>5969</v>
      </c>
      <c r="AA825" s="24" t="s">
        <v>5964</v>
      </c>
      <c r="AB825" s="24" t="s">
        <v>5986</v>
      </c>
      <c r="AC825" s="24" t="s">
        <v>5965</v>
      </c>
    </row>
    <row r="826" spans="1:29" s="169" customFormat="1">
      <c r="A826" s="24">
        <v>3609</v>
      </c>
      <c r="B826" s="24" t="s">
        <v>831</v>
      </c>
      <c r="C826" s="57">
        <v>31.75</v>
      </c>
      <c r="D826" s="57">
        <v>52.2</v>
      </c>
      <c r="E826" s="57">
        <v>30</v>
      </c>
      <c r="F826" s="57">
        <v>51.8</v>
      </c>
      <c r="G826" s="57">
        <v>51.8</v>
      </c>
      <c r="H826" s="57">
        <v>59.3</v>
      </c>
      <c r="I826" s="57">
        <v>47</v>
      </c>
      <c r="J826" s="57">
        <v>49.75</v>
      </c>
      <c r="K826" s="57">
        <v>49.6</v>
      </c>
      <c r="L826" s="57">
        <v>53.8</v>
      </c>
      <c r="M826" s="57">
        <v>43.2</v>
      </c>
      <c r="N826" s="57">
        <v>46.3</v>
      </c>
      <c r="O826" s="57">
        <v>3109</v>
      </c>
      <c r="P826" s="57">
        <v>9427</v>
      </c>
      <c r="Q826" s="57">
        <v>65.441900000000004</v>
      </c>
      <c r="R826" s="57">
        <v>58.4559</v>
      </c>
      <c r="S826" s="57">
        <v>63.355800000000002</v>
      </c>
      <c r="T826" s="57">
        <v>60.089199999999998</v>
      </c>
      <c r="U826" s="77">
        <v>0.40308569946842993</v>
      </c>
      <c r="V826" s="24" t="s">
        <v>6314</v>
      </c>
      <c r="W826" s="216" t="s">
        <v>6020</v>
      </c>
      <c r="X826" s="216" t="s">
        <v>5961</v>
      </c>
      <c r="Y826" s="24" t="s">
        <v>5982</v>
      </c>
      <c r="Z826" s="24" t="s">
        <v>6000</v>
      </c>
      <c r="AA826" s="24" t="s">
        <v>5964</v>
      </c>
      <c r="AB826" s="24" t="s">
        <v>5986</v>
      </c>
      <c r="AC826" s="24" t="s">
        <v>5991</v>
      </c>
    </row>
    <row r="827" spans="1:29" s="169" customFormat="1">
      <c r="A827" s="24">
        <v>3611</v>
      </c>
      <c r="B827" s="24" t="s">
        <v>832</v>
      </c>
      <c r="C827" s="57">
        <v>214</v>
      </c>
      <c r="D827" s="57">
        <v>225</v>
      </c>
      <c r="E827" s="57">
        <v>210.5</v>
      </c>
      <c r="F827" s="57">
        <v>224</v>
      </c>
      <c r="G827" s="57">
        <v>224</v>
      </c>
      <c r="H827" s="57">
        <v>247</v>
      </c>
      <c r="I827" s="57">
        <v>220.5</v>
      </c>
      <c r="J827" s="57">
        <v>231</v>
      </c>
      <c r="K827" s="57">
        <v>231</v>
      </c>
      <c r="L827" s="57">
        <v>233</v>
      </c>
      <c r="M827" s="57">
        <v>205</v>
      </c>
      <c r="N827" s="57">
        <v>216</v>
      </c>
      <c r="O827" s="57">
        <v>1662</v>
      </c>
      <c r="P827" s="57">
        <v>3651</v>
      </c>
      <c r="Q827" s="57">
        <v>75.403099999999995</v>
      </c>
      <c r="R827" s="57">
        <v>69.916399999999996</v>
      </c>
      <c r="S827" s="57">
        <v>66.087900000000005</v>
      </c>
      <c r="T827" s="57">
        <v>68.640299999999996</v>
      </c>
      <c r="U827" s="77">
        <v>0.55637724824249057</v>
      </c>
      <c r="V827" s="24" t="s">
        <v>6001</v>
      </c>
      <c r="W827" s="216" t="s">
        <v>5960</v>
      </c>
      <c r="X827" s="216" t="s">
        <v>5961</v>
      </c>
      <c r="Y827" s="24" t="s">
        <v>5982</v>
      </c>
      <c r="Z827" s="24" t="s">
        <v>5963</v>
      </c>
      <c r="AA827" s="24" t="s">
        <v>5964</v>
      </c>
      <c r="AB827" s="24" t="s">
        <v>5965</v>
      </c>
      <c r="AC827" s="24" t="s">
        <v>5986</v>
      </c>
    </row>
    <row r="828" spans="1:29" s="169" customFormat="1">
      <c r="A828" s="24">
        <v>3615</v>
      </c>
      <c r="B828" s="24" t="s">
        <v>833</v>
      </c>
      <c r="C828" s="57">
        <v>25.1</v>
      </c>
      <c r="D828" s="57">
        <v>26.4</v>
      </c>
      <c r="E828" s="57">
        <v>23.1</v>
      </c>
      <c r="F828" s="57">
        <v>23.35</v>
      </c>
      <c r="G828" s="57">
        <v>23.35</v>
      </c>
      <c r="H828" s="57">
        <v>25.65</v>
      </c>
      <c r="I828" s="57">
        <v>21.85</v>
      </c>
      <c r="J828" s="57">
        <v>22.65</v>
      </c>
      <c r="K828" s="57">
        <v>22.85</v>
      </c>
      <c r="L828" s="57">
        <v>24.3</v>
      </c>
      <c r="M828" s="57">
        <v>20.2</v>
      </c>
      <c r="N828" s="57">
        <v>21</v>
      </c>
      <c r="O828" s="57">
        <v>6648</v>
      </c>
      <c r="P828" s="57">
        <v>18748</v>
      </c>
      <c r="Q828" s="57">
        <v>46.5824</v>
      </c>
      <c r="R828" s="57">
        <v>59.216700000000003</v>
      </c>
      <c r="S828" s="57">
        <v>34.295699999999997</v>
      </c>
      <c r="T828" s="57">
        <v>50.909700000000001</v>
      </c>
      <c r="U828" s="77">
        <v>0.43339734016072828</v>
      </c>
      <c r="V828" s="24" t="s">
        <v>5999</v>
      </c>
      <c r="W828" s="216" t="s">
        <v>5967</v>
      </c>
      <c r="X828" s="216" t="s">
        <v>5961</v>
      </c>
      <c r="Y828" s="24" t="s">
        <v>5964</v>
      </c>
      <c r="Z828" s="24" t="s">
        <v>6000</v>
      </c>
      <c r="AA828" s="24" t="s">
        <v>5964</v>
      </c>
      <c r="AB828" s="24" t="s">
        <v>5986</v>
      </c>
      <c r="AC828" s="24" t="s">
        <v>5990</v>
      </c>
    </row>
    <row r="829" spans="1:29" s="169" customFormat="1">
      <c r="A829" s="24">
        <v>3617</v>
      </c>
      <c r="B829" s="24" t="s">
        <v>834</v>
      </c>
      <c r="C829" s="57">
        <v>82</v>
      </c>
      <c r="D829" s="57">
        <v>87.5</v>
      </c>
      <c r="E829" s="57">
        <v>81.8</v>
      </c>
      <c r="F829" s="57">
        <v>86.7</v>
      </c>
      <c r="G829" s="57">
        <v>87.2</v>
      </c>
      <c r="H829" s="57">
        <v>87.4</v>
      </c>
      <c r="I829" s="57">
        <v>78.599999999999994</v>
      </c>
      <c r="J829" s="57">
        <v>80.2</v>
      </c>
      <c r="K829" s="57">
        <v>80</v>
      </c>
      <c r="L829" s="57">
        <v>80</v>
      </c>
      <c r="M829" s="57">
        <v>75.8</v>
      </c>
      <c r="N829" s="57">
        <v>76.8</v>
      </c>
      <c r="O829" s="57">
        <v>926</v>
      </c>
      <c r="P829" s="57">
        <v>1569</v>
      </c>
      <c r="Q829" s="57">
        <v>50.7804</v>
      </c>
      <c r="R829" s="57">
        <v>53.497599999999998</v>
      </c>
      <c r="S829" s="57">
        <v>36.7166</v>
      </c>
      <c r="T829" s="57">
        <v>47.9039</v>
      </c>
      <c r="U829" s="77">
        <v>0.72133701579208276</v>
      </c>
      <c r="V829" s="24" t="s">
        <v>6229</v>
      </c>
      <c r="W829" s="216" t="s">
        <v>5967</v>
      </c>
      <c r="X829" s="216" t="s">
        <v>5971</v>
      </c>
      <c r="Y829" s="24" t="s">
        <v>5982</v>
      </c>
      <c r="Z829" s="24" t="s">
        <v>5964</v>
      </c>
      <c r="AA829" s="24" t="s">
        <v>6024</v>
      </c>
      <c r="AB829" s="24" t="s">
        <v>5979</v>
      </c>
      <c r="AC829" s="24" t="s">
        <v>5990</v>
      </c>
    </row>
    <row r="830" spans="1:29" s="169" customFormat="1">
      <c r="A830" s="24">
        <v>3622</v>
      </c>
      <c r="B830" s="24" t="s">
        <v>835</v>
      </c>
      <c r="C830" s="57">
        <v>33.6</v>
      </c>
      <c r="D830" s="57">
        <v>35.35</v>
      </c>
      <c r="E830" s="57">
        <v>30</v>
      </c>
      <c r="F830" s="57">
        <v>31.45</v>
      </c>
      <c r="G830" s="57">
        <v>32</v>
      </c>
      <c r="H830" s="57">
        <v>33.35</v>
      </c>
      <c r="I830" s="57">
        <v>29.05</v>
      </c>
      <c r="J830" s="57">
        <v>29.6</v>
      </c>
      <c r="K830" s="57">
        <v>30.3</v>
      </c>
      <c r="L830" s="57">
        <v>31.65</v>
      </c>
      <c r="M830" s="57">
        <v>26</v>
      </c>
      <c r="N830" s="57">
        <v>27.95</v>
      </c>
      <c r="O830" s="57">
        <v>6564</v>
      </c>
      <c r="P830" s="57">
        <v>11940</v>
      </c>
      <c r="Q830" s="57">
        <v>48.944800000000001</v>
      </c>
      <c r="R830" s="57">
        <v>58.566499999999998</v>
      </c>
      <c r="S830" s="57">
        <v>35.653100000000002</v>
      </c>
      <c r="T830" s="57">
        <v>50.928699999999999</v>
      </c>
      <c r="U830" s="77">
        <v>0.67191513121161361</v>
      </c>
      <c r="V830" s="24" t="s">
        <v>5987</v>
      </c>
      <c r="W830" s="216" t="s">
        <v>5967</v>
      </c>
      <c r="X830" s="216" t="s">
        <v>5961</v>
      </c>
      <c r="Y830" s="24" t="s">
        <v>5964</v>
      </c>
      <c r="Z830" s="24" t="s">
        <v>5964</v>
      </c>
      <c r="AA830" s="24" t="s">
        <v>5964</v>
      </c>
      <c r="AB830" s="24" t="s">
        <v>5990</v>
      </c>
      <c r="AC830" s="24" t="s">
        <v>5991</v>
      </c>
    </row>
    <row r="831" spans="1:29" s="169" customFormat="1">
      <c r="A831" s="24">
        <v>3623</v>
      </c>
      <c r="B831" s="24" t="s">
        <v>836</v>
      </c>
      <c r="C831" s="57">
        <v>16.100000000000001</v>
      </c>
      <c r="D831" s="57">
        <v>16.350000000000001</v>
      </c>
      <c r="E831" s="57">
        <v>14.95</v>
      </c>
      <c r="F831" s="57">
        <v>15.1</v>
      </c>
      <c r="G831" s="57">
        <v>15.05</v>
      </c>
      <c r="H831" s="57">
        <v>17.100000000000001</v>
      </c>
      <c r="I831" s="57">
        <v>15</v>
      </c>
      <c r="J831" s="57">
        <v>16</v>
      </c>
      <c r="K831" s="57">
        <v>15.85</v>
      </c>
      <c r="L831" s="57">
        <v>16</v>
      </c>
      <c r="M831" s="57">
        <v>14.3</v>
      </c>
      <c r="N831" s="57">
        <v>14.6</v>
      </c>
      <c r="O831" s="57">
        <v>452</v>
      </c>
      <c r="P831" s="57">
        <v>1383</v>
      </c>
      <c r="Q831" s="57">
        <v>29.697900000000001</v>
      </c>
      <c r="R831" s="57">
        <v>36.2151</v>
      </c>
      <c r="S831" s="57">
        <v>23.586500000000001</v>
      </c>
      <c r="T831" s="57">
        <v>32.005499999999998</v>
      </c>
      <c r="U831" s="77">
        <v>0.39945368361854261</v>
      </c>
      <c r="V831" s="24" t="s">
        <v>6041</v>
      </c>
      <c r="W831" s="216" t="s">
        <v>5967</v>
      </c>
      <c r="X831" s="216" t="s">
        <v>6007</v>
      </c>
      <c r="Y831" s="24" t="s">
        <v>5964</v>
      </c>
      <c r="Z831" s="24" t="s">
        <v>5982</v>
      </c>
      <c r="AA831" s="24" t="s">
        <v>5964</v>
      </c>
      <c r="AB831" s="24" t="s">
        <v>5965</v>
      </c>
      <c r="AC831" s="24" t="s">
        <v>5990</v>
      </c>
    </row>
    <row r="832" spans="1:29" s="169" customFormat="1">
      <c r="A832" s="24">
        <v>3624</v>
      </c>
      <c r="B832" s="24" t="s">
        <v>837</v>
      </c>
      <c r="C832" s="57">
        <v>33</v>
      </c>
      <c r="D832" s="57">
        <v>38.9</v>
      </c>
      <c r="E832" s="57">
        <v>29.85</v>
      </c>
      <c r="F832" s="57">
        <v>38.9</v>
      </c>
      <c r="G832" s="57">
        <v>40.5</v>
      </c>
      <c r="H832" s="57">
        <v>56.9</v>
      </c>
      <c r="I832" s="57">
        <v>36.549999999999997</v>
      </c>
      <c r="J832" s="57">
        <v>48.2</v>
      </c>
      <c r="K832" s="57">
        <v>49.5</v>
      </c>
      <c r="L832" s="57">
        <v>51.4</v>
      </c>
      <c r="M832" s="57">
        <v>38.65</v>
      </c>
      <c r="N832" s="57">
        <v>41.3</v>
      </c>
      <c r="O832" s="57">
        <v>32599</v>
      </c>
      <c r="P832" s="57">
        <v>182644</v>
      </c>
      <c r="Q832" s="57">
        <v>75.902900000000002</v>
      </c>
      <c r="R832" s="57">
        <v>71.388599999999997</v>
      </c>
      <c r="S832" s="57">
        <v>67.079499999999996</v>
      </c>
      <c r="T832" s="57">
        <v>69.952200000000005</v>
      </c>
      <c r="U832" s="77">
        <v>0.21814689900693274</v>
      </c>
      <c r="V832" s="24" t="s">
        <v>6019</v>
      </c>
      <c r="W832" s="216" t="s">
        <v>5960</v>
      </c>
      <c r="X832" s="216" t="s">
        <v>5961</v>
      </c>
      <c r="Y832" s="24" t="s">
        <v>6045</v>
      </c>
      <c r="Z832" s="24" t="s">
        <v>5982</v>
      </c>
      <c r="AA832" s="24" t="s">
        <v>5964</v>
      </c>
      <c r="AB832" s="24" t="s">
        <v>5965</v>
      </c>
      <c r="AC832" s="24" t="s">
        <v>5990</v>
      </c>
    </row>
    <row r="833" spans="1:29" s="169" customFormat="1">
      <c r="A833" s="24">
        <v>3625</v>
      </c>
      <c r="B833" s="24" t="s">
        <v>838</v>
      </c>
      <c r="C833" s="57">
        <v>20.2</v>
      </c>
      <c r="D833" s="57">
        <v>26.7</v>
      </c>
      <c r="E833" s="57">
        <v>19.399999999999999</v>
      </c>
      <c r="F833" s="57">
        <v>25.2</v>
      </c>
      <c r="G833" s="57">
        <v>25.4</v>
      </c>
      <c r="H833" s="57">
        <v>32.85</v>
      </c>
      <c r="I833" s="57">
        <v>24.8</v>
      </c>
      <c r="J833" s="57">
        <v>27.35</v>
      </c>
      <c r="K833" s="57">
        <v>27.8</v>
      </c>
      <c r="L833" s="57">
        <v>29.15</v>
      </c>
      <c r="M833" s="57">
        <v>22.15</v>
      </c>
      <c r="N833" s="57">
        <v>24.7</v>
      </c>
      <c r="O833" s="57">
        <v>20072</v>
      </c>
      <c r="P833" s="57">
        <v>113764</v>
      </c>
      <c r="Q833" s="57">
        <v>64.819500000000005</v>
      </c>
      <c r="R833" s="57">
        <v>64.522900000000007</v>
      </c>
      <c r="S833" s="57">
        <v>60.327399999999997</v>
      </c>
      <c r="T833" s="57">
        <v>63.124400000000001</v>
      </c>
      <c r="U833" s="77">
        <v>0.2156433005559267</v>
      </c>
      <c r="V833" s="24" t="s">
        <v>6056</v>
      </c>
      <c r="W833" s="216" t="s">
        <v>5960</v>
      </c>
      <c r="X833" s="216" t="s">
        <v>5961</v>
      </c>
      <c r="Y833" s="24" t="s">
        <v>5982</v>
      </c>
      <c r="Z833" s="24" t="s">
        <v>5963</v>
      </c>
      <c r="AA833" s="24" t="s">
        <v>5964</v>
      </c>
      <c r="AB833" s="24" t="s">
        <v>5990</v>
      </c>
      <c r="AC833" s="24" t="s">
        <v>5986</v>
      </c>
    </row>
    <row r="834" spans="1:29" s="169" customFormat="1">
      <c r="A834" s="24">
        <v>3627</v>
      </c>
      <c r="B834" s="24" t="s">
        <v>3001</v>
      </c>
      <c r="C834" s="57">
        <v>23.4</v>
      </c>
      <c r="D834" s="57">
        <v>25.85</v>
      </c>
      <c r="E834" s="57">
        <v>23.05</v>
      </c>
      <c r="F834" s="57">
        <v>23.3</v>
      </c>
      <c r="G834" s="57">
        <v>23</v>
      </c>
      <c r="H834" s="57">
        <v>31.05</v>
      </c>
      <c r="I834" s="57">
        <v>22.3</v>
      </c>
      <c r="J834" s="57">
        <v>28.6</v>
      </c>
      <c r="K834" s="57">
        <v>28.25</v>
      </c>
      <c r="L834" s="57">
        <v>33.450000000000003</v>
      </c>
      <c r="M834" s="57">
        <v>26.75</v>
      </c>
      <c r="N834" s="57">
        <v>29.95</v>
      </c>
      <c r="O834" s="57">
        <v>1935</v>
      </c>
      <c r="P834" s="57">
        <v>2675</v>
      </c>
      <c r="Q834" s="57">
        <v>69.134500000000003</v>
      </c>
      <c r="R834" s="57">
        <v>70.082400000000007</v>
      </c>
      <c r="S834" s="57">
        <v>70.483000000000004</v>
      </c>
      <c r="T834" s="57">
        <v>70.215999999999994</v>
      </c>
      <c r="U834" s="77">
        <v>0.88411214953271033</v>
      </c>
      <c r="V834" s="24" t="s">
        <v>6315</v>
      </c>
      <c r="W834" s="216" t="s">
        <v>5981</v>
      </c>
      <c r="X834" s="216" t="s">
        <v>5961</v>
      </c>
      <c r="Y834" s="24" t="s">
        <v>5978</v>
      </c>
      <c r="Z834" s="24" t="s">
        <v>5982</v>
      </c>
      <c r="AA834" s="24" t="s">
        <v>5963</v>
      </c>
      <c r="AB834" s="24" t="s">
        <v>5970</v>
      </c>
      <c r="AC834" s="24" t="s">
        <v>5990</v>
      </c>
    </row>
    <row r="835" spans="1:29" s="169" customFormat="1">
      <c r="A835" s="24">
        <v>3628</v>
      </c>
      <c r="B835" s="24" t="s">
        <v>839</v>
      </c>
      <c r="C835" s="57">
        <v>37.200000000000003</v>
      </c>
      <c r="D835" s="57">
        <v>38.4</v>
      </c>
      <c r="E835" s="57">
        <v>35.85</v>
      </c>
      <c r="F835" s="57">
        <v>36.549999999999997</v>
      </c>
      <c r="G835" s="57">
        <v>36.6</v>
      </c>
      <c r="H835" s="57">
        <v>37.700000000000003</v>
      </c>
      <c r="I835" s="57">
        <v>35.200000000000003</v>
      </c>
      <c r="J835" s="57">
        <v>36.450000000000003</v>
      </c>
      <c r="K835" s="57">
        <v>37.200000000000003</v>
      </c>
      <c r="L835" s="57">
        <v>37.200000000000003</v>
      </c>
      <c r="M835" s="57">
        <v>33.799999999999997</v>
      </c>
      <c r="N835" s="57">
        <v>34.6</v>
      </c>
      <c r="O835" s="57">
        <v>336</v>
      </c>
      <c r="P835" s="57">
        <v>664</v>
      </c>
      <c r="Q835" s="57">
        <v>34.454000000000001</v>
      </c>
      <c r="R835" s="57">
        <v>40.594900000000003</v>
      </c>
      <c r="S835" s="57">
        <v>27.686299999999999</v>
      </c>
      <c r="T835" s="57">
        <v>36.292000000000002</v>
      </c>
      <c r="U835" s="77">
        <v>0.61847389558232935</v>
      </c>
      <c r="V835" s="24" t="s">
        <v>6036</v>
      </c>
      <c r="W835" s="216" t="s">
        <v>5967</v>
      </c>
      <c r="X835" s="216" t="s">
        <v>5971</v>
      </c>
      <c r="Y835" s="24" t="s">
        <v>5984</v>
      </c>
      <c r="Z835" s="24" t="s">
        <v>6073</v>
      </c>
      <c r="AA835" s="24" t="s">
        <v>6024</v>
      </c>
      <c r="AB835" s="24" t="s">
        <v>5979</v>
      </c>
      <c r="AC835" s="24" t="s">
        <v>5990</v>
      </c>
    </row>
    <row r="836" spans="1:29" s="169" customFormat="1">
      <c r="A836" s="24">
        <v>3630</v>
      </c>
      <c r="B836" s="24" t="s">
        <v>841</v>
      </c>
      <c r="C836" s="57">
        <v>48.5</v>
      </c>
      <c r="D836" s="57">
        <v>52.9</v>
      </c>
      <c r="E836" s="57">
        <v>45.2</v>
      </c>
      <c r="F836" s="57">
        <v>48.05</v>
      </c>
      <c r="G836" s="57">
        <v>48.5</v>
      </c>
      <c r="H836" s="57">
        <v>51.5</v>
      </c>
      <c r="I836" s="57">
        <v>41</v>
      </c>
      <c r="J836" s="57">
        <v>43.3</v>
      </c>
      <c r="K836" s="57">
        <v>43.7</v>
      </c>
      <c r="L836" s="57">
        <v>46.65</v>
      </c>
      <c r="M836" s="57">
        <v>38.6</v>
      </c>
      <c r="N836" s="57">
        <v>40.15</v>
      </c>
      <c r="O836" s="57">
        <v>14492</v>
      </c>
      <c r="P836" s="57">
        <v>25076</v>
      </c>
      <c r="Q836" s="57">
        <v>33.7699</v>
      </c>
      <c r="R836" s="57">
        <v>43.002400000000002</v>
      </c>
      <c r="S836" s="57">
        <v>24.6462</v>
      </c>
      <c r="T836" s="57">
        <v>36.883699999999997</v>
      </c>
      <c r="U836" s="77">
        <v>0.70635047234185855</v>
      </c>
      <c r="V836" s="24" t="s">
        <v>5999</v>
      </c>
      <c r="W836" s="216" t="s">
        <v>5967</v>
      </c>
      <c r="X836" s="216" t="s">
        <v>6007</v>
      </c>
      <c r="Y836" s="24" t="s">
        <v>5978</v>
      </c>
      <c r="Z836" s="24" t="s">
        <v>5964</v>
      </c>
      <c r="AA836" s="24" t="s">
        <v>5964</v>
      </c>
      <c r="AB836" s="24" t="s">
        <v>5986</v>
      </c>
      <c r="AC836" s="24" t="s">
        <v>5990</v>
      </c>
    </row>
    <row r="837" spans="1:29" s="169" customFormat="1">
      <c r="A837" s="24">
        <v>3631</v>
      </c>
      <c r="B837" s="24" t="s">
        <v>842</v>
      </c>
      <c r="C837" s="57">
        <v>49.85</v>
      </c>
      <c r="D837" s="57">
        <v>53</v>
      </c>
      <c r="E837" s="57">
        <v>48.75</v>
      </c>
      <c r="F837" s="57">
        <v>51</v>
      </c>
      <c r="G837" s="57">
        <v>50.4</v>
      </c>
      <c r="H837" s="57">
        <v>50.9</v>
      </c>
      <c r="I837" s="57">
        <v>45.9</v>
      </c>
      <c r="J837" s="57">
        <v>46.5</v>
      </c>
      <c r="K837" s="57">
        <v>46.8</v>
      </c>
      <c r="L837" s="57">
        <v>47.05</v>
      </c>
      <c r="M837" s="57">
        <v>42.75</v>
      </c>
      <c r="N837" s="57">
        <v>43.7</v>
      </c>
      <c r="O837" s="57">
        <v>1023</v>
      </c>
      <c r="P837" s="57">
        <v>1198</v>
      </c>
      <c r="Q837" s="57">
        <v>39.159999999999997</v>
      </c>
      <c r="R837" s="57">
        <v>50.914200000000001</v>
      </c>
      <c r="S837" s="57">
        <v>27.303899999999999</v>
      </c>
      <c r="T837" s="57">
        <v>43.0441</v>
      </c>
      <c r="U837" s="77">
        <v>1.0436839176405119</v>
      </c>
      <c r="V837" s="24" t="s">
        <v>6041</v>
      </c>
      <c r="W837" s="216" t="s">
        <v>5967</v>
      </c>
      <c r="X837" s="216" t="s">
        <v>5971</v>
      </c>
      <c r="Y837" s="24" t="s">
        <v>6010</v>
      </c>
      <c r="Z837" s="24" t="s">
        <v>5964</v>
      </c>
      <c r="AA837" s="24" t="s">
        <v>5964</v>
      </c>
      <c r="AB837" s="24" t="s">
        <v>5965</v>
      </c>
      <c r="AC837" s="24" t="s">
        <v>5990</v>
      </c>
    </row>
    <row r="838" spans="1:29" s="169" customFormat="1">
      <c r="A838" s="24">
        <v>3632</v>
      </c>
      <c r="B838" s="24" t="s">
        <v>843</v>
      </c>
      <c r="C838" s="57">
        <v>9.4499999999999993</v>
      </c>
      <c r="D838" s="57">
        <v>10.1</v>
      </c>
      <c r="E838" s="57">
        <v>9.35</v>
      </c>
      <c r="F838" s="57">
        <v>9.42</v>
      </c>
      <c r="G838" s="57">
        <v>9.6</v>
      </c>
      <c r="H838" s="57">
        <v>9.91</v>
      </c>
      <c r="I838" s="57">
        <v>9</v>
      </c>
      <c r="J838" s="57">
        <v>9</v>
      </c>
      <c r="K838" s="57">
        <v>8.9600000000000009</v>
      </c>
      <c r="L838" s="57">
        <v>9.65</v>
      </c>
      <c r="M838" s="57">
        <v>7.71</v>
      </c>
      <c r="N838" s="57">
        <v>8.08</v>
      </c>
      <c r="O838" s="57">
        <v>300</v>
      </c>
      <c r="P838" s="57">
        <v>776</v>
      </c>
      <c r="Q838" s="57">
        <v>27.5791</v>
      </c>
      <c r="R838" s="57">
        <v>32.545400000000001</v>
      </c>
      <c r="S838" s="57">
        <v>21.132899999999999</v>
      </c>
      <c r="T838" s="57">
        <v>28.741299999999999</v>
      </c>
      <c r="U838" s="77">
        <v>0.47250859106529214</v>
      </c>
      <c r="V838" s="24" t="s">
        <v>6316</v>
      </c>
      <c r="W838" s="216" t="s">
        <v>5967</v>
      </c>
      <c r="X838" s="216" t="s">
        <v>6007</v>
      </c>
      <c r="Y838" s="24" t="s">
        <v>5978</v>
      </c>
      <c r="Z838" s="24" t="s">
        <v>6004</v>
      </c>
      <c r="AA838" s="24" t="s">
        <v>5964</v>
      </c>
      <c r="AB838" s="24" t="s">
        <v>5986</v>
      </c>
      <c r="AC838" s="24" t="s">
        <v>5990</v>
      </c>
    </row>
    <row r="839" spans="1:29" s="169" customFormat="1">
      <c r="A839" s="24">
        <v>3633</v>
      </c>
      <c r="B839" s="24" t="s">
        <v>3011</v>
      </c>
      <c r="C839" s="57"/>
      <c r="D839" s="57">
        <v>41</v>
      </c>
      <c r="E839" s="57">
        <v>39.35</v>
      </c>
      <c r="F839" s="57">
        <v>40.200000000000003</v>
      </c>
      <c r="G839" s="57">
        <v>39.9</v>
      </c>
      <c r="H839" s="57">
        <v>43.15</v>
      </c>
      <c r="I839" s="57">
        <v>39.85</v>
      </c>
      <c r="J839" s="57">
        <v>41.8</v>
      </c>
      <c r="K839" s="57">
        <v>42.05</v>
      </c>
      <c r="L839" s="57">
        <v>42.05</v>
      </c>
      <c r="M839" s="57">
        <v>37.5</v>
      </c>
      <c r="N839" s="57">
        <v>38.799999999999997</v>
      </c>
      <c r="O839" s="57">
        <v>1104</v>
      </c>
      <c r="P839" s="57">
        <v>1182</v>
      </c>
      <c r="Q839" s="57">
        <v>55.629100000000001</v>
      </c>
      <c r="R839" s="57">
        <v>55.120699999999999</v>
      </c>
      <c r="S839" s="57">
        <v>41.530500000000004</v>
      </c>
      <c r="T839" s="57">
        <v>50.590699999999998</v>
      </c>
      <c r="U839" s="77">
        <v>1.1415679639029894</v>
      </c>
      <c r="V839" s="24" t="s">
        <v>6023</v>
      </c>
      <c r="W839" s="216" t="s">
        <v>5960</v>
      </c>
      <c r="X839" s="216" t="s">
        <v>5961</v>
      </c>
      <c r="Y839" s="24" t="s">
        <v>5972</v>
      </c>
      <c r="Z839" s="24" t="s">
        <v>5982</v>
      </c>
      <c r="AA839" s="24" t="s">
        <v>6024</v>
      </c>
      <c r="AB839" s="24" t="s">
        <v>5979</v>
      </c>
      <c r="AC839" s="24" t="s">
        <v>5991</v>
      </c>
    </row>
    <row r="840" spans="1:29" s="169" customFormat="1">
      <c r="A840" s="24">
        <v>3642</v>
      </c>
      <c r="B840" s="24" t="s">
        <v>844</v>
      </c>
      <c r="C840" s="57">
        <v>12.5</v>
      </c>
      <c r="D840" s="57">
        <v>14.6</v>
      </c>
      <c r="E840" s="57">
        <v>12.2</v>
      </c>
      <c r="F840" s="57">
        <v>12.75</v>
      </c>
      <c r="G840" s="57">
        <v>12.75</v>
      </c>
      <c r="H840" s="57">
        <v>13.25</v>
      </c>
      <c r="I840" s="57">
        <v>12.25</v>
      </c>
      <c r="J840" s="57">
        <v>12.35</v>
      </c>
      <c r="K840" s="57">
        <v>12.35</v>
      </c>
      <c r="L840" s="57">
        <v>12.45</v>
      </c>
      <c r="M840" s="57">
        <v>11.05</v>
      </c>
      <c r="N840" s="57">
        <v>11.2</v>
      </c>
      <c r="O840" s="57">
        <v>331</v>
      </c>
      <c r="P840" s="57">
        <v>768</v>
      </c>
      <c r="Q840" s="57">
        <v>16.419899999999998</v>
      </c>
      <c r="R840" s="57">
        <v>24.6005</v>
      </c>
      <c r="S840" s="57">
        <v>11.5755</v>
      </c>
      <c r="T840" s="57">
        <v>20.258800000000001</v>
      </c>
      <c r="U840" s="77">
        <v>0.52676504629629639</v>
      </c>
      <c r="V840" s="24" t="s">
        <v>5959</v>
      </c>
      <c r="W840" s="216" t="s">
        <v>5967</v>
      </c>
      <c r="X840" s="216" t="s">
        <v>6047</v>
      </c>
      <c r="Y840" s="24" t="s">
        <v>5969</v>
      </c>
      <c r="Z840" s="24" t="s">
        <v>5962</v>
      </c>
      <c r="AA840" s="24" t="s">
        <v>5964</v>
      </c>
      <c r="AB840" s="24" t="s">
        <v>5965</v>
      </c>
      <c r="AC840" s="24" t="s">
        <v>5965</v>
      </c>
    </row>
    <row r="841" spans="1:29" s="169" customFormat="1">
      <c r="A841" s="24">
        <v>3645</v>
      </c>
      <c r="B841" s="24" t="s">
        <v>845</v>
      </c>
      <c r="C841" s="57">
        <v>47.4</v>
      </c>
      <c r="D841" s="57">
        <v>50.9</v>
      </c>
      <c r="E841" s="57">
        <v>44.7</v>
      </c>
      <c r="F841" s="57">
        <v>50</v>
      </c>
      <c r="G841" s="57">
        <v>50.4</v>
      </c>
      <c r="H841" s="57">
        <v>55.5</v>
      </c>
      <c r="I841" s="57">
        <v>49.6</v>
      </c>
      <c r="J841" s="57">
        <v>51.4</v>
      </c>
      <c r="K841" s="57">
        <v>50.7</v>
      </c>
      <c r="L841" s="57">
        <v>52.3</v>
      </c>
      <c r="M841" s="57">
        <v>39.25</v>
      </c>
      <c r="N841" s="57">
        <v>42.45</v>
      </c>
      <c r="O841" s="57">
        <v>12322</v>
      </c>
      <c r="P841" s="57">
        <v>16905</v>
      </c>
      <c r="Q841" s="57">
        <v>44.040300000000002</v>
      </c>
      <c r="R841" s="57">
        <v>44.412700000000001</v>
      </c>
      <c r="S841" s="57">
        <v>34.092300000000002</v>
      </c>
      <c r="T841" s="57">
        <v>40.972499999999997</v>
      </c>
      <c r="U841" s="77">
        <v>0.89087383745768844</v>
      </c>
      <c r="V841" s="24" t="s">
        <v>6014</v>
      </c>
      <c r="W841" s="216" t="s">
        <v>5967</v>
      </c>
      <c r="X841" s="216" t="s">
        <v>5971</v>
      </c>
      <c r="Y841" s="24" t="s">
        <v>5982</v>
      </c>
      <c r="Z841" s="24" t="s">
        <v>5963</v>
      </c>
      <c r="AA841" s="24" t="s">
        <v>5964</v>
      </c>
      <c r="AB841" s="24" t="s">
        <v>5965</v>
      </c>
      <c r="AC841" s="24" t="s">
        <v>5990</v>
      </c>
    </row>
    <row r="842" spans="1:29" s="169" customFormat="1">
      <c r="A842" s="24">
        <v>3646</v>
      </c>
      <c r="B842" s="24" t="s">
        <v>846</v>
      </c>
      <c r="C842" s="57">
        <v>23.55</v>
      </c>
      <c r="D842" s="57">
        <v>27.05</v>
      </c>
      <c r="E842" s="57">
        <v>23.55</v>
      </c>
      <c r="F842" s="57">
        <v>27</v>
      </c>
      <c r="G842" s="57">
        <v>27.05</v>
      </c>
      <c r="H842" s="57">
        <v>34.200000000000003</v>
      </c>
      <c r="I842" s="57">
        <v>26.5</v>
      </c>
      <c r="J842" s="57">
        <v>30.45</v>
      </c>
      <c r="K842" s="57">
        <v>30.45</v>
      </c>
      <c r="L842" s="57">
        <v>31.65</v>
      </c>
      <c r="M842" s="57">
        <v>23.45</v>
      </c>
      <c r="N842" s="57">
        <v>24.65</v>
      </c>
      <c r="O842" s="57">
        <v>4188</v>
      </c>
      <c r="P842" s="57">
        <v>9492</v>
      </c>
      <c r="Q842" s="57">
        <v>71.808999999999997</v>
      </c>
      <c r="R842" s="57">
        <v>71.360900000000001</v>
      </c>
      <c r="S842" s="57">
        <v>58.7881</v>
      </c>
      <c r="T842" s="57">
        <v>67.17</v>
      </c>
      <c r="U842" s="77">
        <v>0.53926113218148619</v>
      </c>
      <c r="V842" s="24" t="s">
        <v>5959</v>
      </c>
      <c r="W842" s="216" t="s">
        <v>5960</v>
      </c>
      <c r="X842" s="216" t="s">
        <v>5961</v>
      </c>
      <c r="Y842" s="24" t="s">
        <v>6013</v>
      </c>
      <c r="Z842" s="24" t="s">
        <v>5982</v>
      </c>
      <c r="AA842" s="24" t="s">
        <v>5964</v>
      </c>
      <c r="AB842" s="24" t="s">
        <v>5965</v>
      </c>
      <c r="AC842" s="24" t="s">
        <v>5965</v>
      </c>
    </row>
    <row r="843" spans="1:29" s="169" customFormat="1">
      <c r="A843" s="24">
        <v>3652</v>
      </c>
      <c r="B843" s="24" t="s">
        <v>847</v>
      </c>
      <c r="C843" s="57">
        <v>21.3</v>
      </c>
      <c r="D843" s="57">
        <v>21.5</v>
      </c>
      <c r="E843" s="57">
        <v>19.149999999999999</v>
      </c>
      <c r="F843" s="57">
        <v>19.8</v>
      </c>
      <c r="G843" s="57">
        <v>20.149999999999999</v>
      </c>
      <c r="H843" s="57">
        <v>22</v>
      </c>
      <c r="I843" s="57">
        <v>19.3</v>
      </c>
      <c r="J843" s="57">
        <v>21</v>
      </c>
      <c r="K843" s="57">
        <v>20.9</v>
      </c>
      <c r="L843" s="57">
        <v>28.9</v>
      </c>
      <c r="M843" s="57">
        <v>20.9</v>
      </c>
      <c r="N843" s="57">
        <v>23.65</v>
      </c>
      <c r="O843" s="57">
        <v>17548</v>
      </c>
      <c r="P843" s="57">
        <v>1442</v>
      </c>
      <c r="Q843" s="57">
        <v>37.924700000000001</v>
      </c>
      <c r="R843" s="57">
        <v>45.769500000000001</v>
      </c>
      <c r="S843" s="57">
        <v>41.708300000000001</v>
      </c>
      <c r="T843" s="57">
        <v>44.415799999999997</v>
      </c>
      <c r="U843" s="77">
        <v>14.873478193866543</v>
      </c>
      <c r="V843" s="24" t="s">
        <v>6317</v>
      </c>
      <c r="W843" s="216" t="s">
        <v>6039</v>
      </c>
      <c r="X843" s="216" t="s">
        <v>5971</v>
      </c>
      <c r="Y843" s="24" t="s">
        <v>5964</v>
      </c>
      <c r="Z843" s="24" t="s">
        <v>5982</v>
      </c>
      <c r="AA843" s="24" t="s">
        <v>6090</v>
      </c>
      <c r="AB843" s="24" t="s">
        <v>5996</v>
      </c>
      <c r="AC843" s="24" t="s">
        <v>5979</v>
      </c>
    </row>
    <row r="844" spans="1:29" s="169" customFormat="1">
      <c r="A844" s="24">
        <v>3653</v>
      </c>
      <c r="B844" s="24" t="s">
        <v>848</v>
      </c>
      <c r="C844" s="57">
        <v>289</v>
      </c>
      <c r="D844" s="57">
        <v>317</v>
      </c>
      <c r="E844" s="57">
        <v>276</v>
      </c>
      <c r="F844" s="57">
        <v>302</v>
      </c>
      <c r="G844" s="57">
        <v>305</v>
      </c>
      <c r="H844" s="57">
        <v>345</v>
      </c>
      <c r="I844" s="57">
        <v>291</v>
      </c>
      <c r="J844" s="57">
        <v>327.5</v>
      </c>
      <c r="K844" s="57">
        <v>331.5</v>
      </c>
      <c r="L844" s="57">
        <v>348</v>
      </c>
      <c r="M844" s="57">
        <v>276.5</v>
      </c>
      <c r="N844" s="57">
        <v>310</v>
      </c>
      <c r="O844" s="57">
        <v>21529</v>
      </c>
      <c r="P844" s="57">
        <v>38608</v>
      </c>
      <c r="Q844" s="57">
        <v>65.260400000000004</v>
      </c>
      <c r="R844" s="57">
        <v>58.845999999999997</v>
      </c>
      <c r="S844" s="57">
        <v>68.080299999999994</v>
      </c>
      <c r="T844" s="57">
        <v>61.924100000000003</v>
      </c>
      <c r="U844" s="77">
        <v>0.68154844131325687</v>
      </c>
      <c r="V844" s="24" t="s">
        <v>6019</v>
      </c>
      <c r="W844" s="216" t="s">
        <v>6009</v>
      </c>
      <c r="X844" s="216" t="s">
        <v>5961</v>
      </c>
      <c r="Y844" s="24" t="s">
        <v>5982</v>
      </c>
      <c r="Z844" s="24" t="s">
        <v>5982</v>
      </c>
      <c r="AA844" s="24" t="s">
        <v>5964</v>
      </c>
      <c r="AB844" s="24" t="s">
        <v>5990</v>
      </c>
      <c r="AC844" s="24" t="s">
        <v>5970</v>
      </c>
    </row>
    <row r="845" spans="1:29" s="169" customFormat="1">
      <c r="A845" s="24">
        <v>3661</v>
      </c>
      <c r="B845" s="24" t="s">
        <v>849</v>
      </c>
      <c r="C845" s="57">
        <v>610</v>
      </c>
      <c r="D845" s="57">
        <v>662</v>
      </c>
      <c r="E845" s="57">
        <v>519</v>
      </c>
      <c r="F845" s="57">
        <v>611</v>
      </c>
      <c r="G845" s="57">
        <v>615</v>
      </c>
      <c r="H845" s="57">
        <v>713</v>
      </c>
      <c r="I845" s="57">
        <v>605</v>
      </c>
      <c r="J845" s="57">
        <v>633</v>
      </c>
      <c r="K845" s="57">
        <v>640</v>
      </c>
      <c r="L845" s="57">
        <v>674</v>
      </c>
      <c r="M845" s="57">
        <v>536</v>
      </c>
      <c r="N845" s="57">
        <v>654</v>
      </c>
      <c r="O845" s="57">
        <v>45618</v>
      </c>
      <c r="P845" s="57">
        <v>66110</v>
      </c>
      <c r="Q845" s="57">
        <v>45.731200000000001</v>
      </c>
      <c r="R845" s="57">
        <v>55.402099999999997</v>
      </c>
      <c r="S845" s="57">
        <v>45.700800000000001</v>
      </c>
      <c r="T845" s="57">
        <v>52.168300000000002</v>
      </c>
      <c r="U845" s="77">
        <v>0.84337215751525241</v>
      </c>
      <c r="V845" s="24" t="s">
        <v>6179</v>
      </c>
      <c r="W845" s="216" t="s">
        <v>5967</v>
      </c>
      <c r="X845" s="216" t="s">
        <v>5961</v>
      </c>
      <c r="Y845" s="24" t="s">
        <v>5972</v>
      </c>
      <c r="Z845" s="24" t="s">
        <v>5963</v>
      </c>
      <c r="AA845" s="24" t="s">
        <v>5972</v>
      </c>
      <c r="AB845" s="24" t="s">
        <v>5965</v>
      </c>
      <c r="AC845" s="24" t="s">
        <v>6033</v>
      </c>
    </row>
    <row r="846" spans="1:29" s="169" customFormat="1">
      <c r="A846" s="24">
        <v>3663</v>
      </c>
      <c r="B846" s="24" t="s">
        <v>850</v>
      </c>
      <c r="C846" s="57">
        <v>21.6</v>
      </c>
      <c r="D846" s="57">
        <v>25.55</v>
      </c>
      <c r="E846" s="57">
        <v>21.45</v>
      </c>
      <c r="F846" s="57">
        <v>24.95</v>
      </c>
      <c r="G846" s="57">
        <v>25.7</v>
      </c>
      <c r="H846" s="57">
        <v>42</v>
      </c>
      <c r="I846" s="57">
        <v>23.2</v>
      </c>
      <c r="J846" s="57">
        <v>40.6</v>
      </c>
      <c r="K846" s="57">
        <v>42</v>
      </c>
      <c r="L846" s="57">
        <v>52.6</v>
      </c>
      <c r="M846" s="57">
        <v>34.1</v>
      </c>
      <c r="N846" s="57">
        <v>34.5</v>
      </c>
      <c r="O846" s="57">
        <v>71724</v>
      </c>
      <c r="P846" s="57">
        <v>35603</v>
      </c>
      <c r="Q846" s="57">
        <v>68.875399999999999</v>
      </c>
      <c r="R846" s="57">
        <v>61.340899999999998</v>
      </c>
      <c r="S846" s="57">
        <v>62.036700000000003</v>
      </c>
      <c r="T846" s="57">
        <v>61.572800000000001</v>
      </c>
      <c r="U846" s="77">
        <v>2.4622269658923872</v>
      </c>
      <c r="V846" s="24" t="s">
        <v>5980</v>
      </c>
      <c r="W846" s="216" t="s">
        <v>5967</v>
      </c>
      <c r="X846" s="216" t="s">
        <v>5961</v>
      </c>
      <c r="Y846" s="24" t="s">
        <v>5982</v>
      </c>
      <c r="Z846" s="24" t="s">
        <v>5982</v>
      </c>
      <c r="AA846" s="24" t="s">
        <v>5964</v>
      </c>
      <c r="AB846" s="24" t="s">
        <v>5976</v>
      </c>
      <c r="AC846" s="24" t="s">
        <v>5979</v>
      </c>
    </row>
    <row r="847" spans="1:29" s="169" customFormat="1">
      <c r="A847" s="24">
        <v>3664</v>
      </c>
      <c r="B847" s="24" t="s">
        <v>851</v>
      </c>
      <c r="C847" s="57">
        <v>11.65</v>
      </c>
      <c r="D847" s="57">
        <v>12.2</v>
      </c>
      <c r="E847" s="57">
        <v>9.74</v>
      </c>
      <c r="F847" s="57">
        <v>10.1</v>
      </c>
      <c r="G847" s="57">
        <v>10</v>
      </c>
      <c r="H847" s="57">
        <v>10.45</v>
      </c>
      <c r="I847" s="57">
        <v>9.67</v>
      </c>
      <c r="J847" s="57">
        <v>9.84</v>
      </c>
      <c r="K847" s="57">
        <v>9.9600000000000009</v>
      </c>
      <c r="L847" s="57">
        <v>9.9600000000000009</v>
      </c>
      <c r="M847" s="57">
        <v>8.33</v>
      </c>
      <c r="N847" s="57">
        <v>8.33</v>
      </c>
      <c r="O847" s="57">
        <v>666</v>
      </c>
      <c r="P847" s="57">
        <v>1104</v>
      </c>
      <c r="Q847" s="57">
        <v>24.074999999999999</v>
      </c>
      <c r="R847" s="57">
        <v>37.852600000000002</v>
      </c>
      <c r="S847" s="57">
        <v>16.05</v>
      </c>
      <c r="T847" s="57">
        <v>30.585100000000001</v>
      </c>
      <c r="U847" s="77">
        <v>0.7373188405797102</v>
      </c>
      <c r="V847" s="24" t="s">
        <v>6235</v>
      </c>
      <c r="W847" s="216" t="s">
        <v>5967</v>
      </c>
      <c r="X847" s="216" t="s">
        <v>6007</v>
      </c>
      <c r="Y847" s="24" t="s">
        <v>5964</v>
      </c>
      <c r="Z847" s="24" t="s">
        <v>6000</v>
      </c>
      <c r="AA847" s="24" t="s">
        <v>6058</v>
      </c>
      <c r="AB847" s="24" t="s">
        <v>5979</v>
      </c>
      <c r="AC847" s="24" t="s">
        <v>5979</v>
      </c>
    </row>
    <row r="848" spans="1:29" s="169" customFormat="1">
      <c r="A848" s="24">
        <v>3665</v>
      </c>
      <c r="B848" s="24" t="s">
        <v>852</v>
      </c>
      <c r="C848" s="57">
        <v>240.5</v>
      </c>
      <c r="D848" s="57">
        <v>278.5</v>
      </c>
      <c r="E848" s="57">
        <v>230.5</v>
      </c>
      <c r="F848" s="57">
        <v>259</v>
      </c>
      <c r="G848" s="57">
        <v>261</v>
      </c>
      <c r="H848" s="57">
        <v>272.5</v>
      </c>
      <c r="I848" s="57">
        <v>239</v>
      </c>
      <c r="J848" s="57">
        <v>257</v>
      </c>
      <c r="K848" s="57">
        <v>259.5</v>
      </c>
      <c r="L848" s="57">
        <v>262.5</v>
      </c>
      <c r="M848" s="57">
        <v>208</v>
      </c>
      <c r="N848" s="57">
        <v>230.5</v>
      </c>
      <c r="O848" s="57">
        <v>17011</v>
      </c>
      <c r="P848" s="57">
        <v>29489</v>
      </c>
      <c r="Q848" s="57">
        <v>48.351700000000001</v>
      </c>
      <c r="R848" s="57">
        <v>57.054000000000002</v>
      </c>
      <c r="S848" s="57">
        <v>39.097200000000001</v>
      </c>
      <c r="T848" s="57">
        <v>51.068399999999997</v>
      </c>
      <c r="U848" s="77">
        <v>0.70505009400868879</v>
      </c>
      <c r="V848" s="24" t="s">
        <v>6001</v>
      </c>
      <c r="W848" s="216" t="s">
        <v>5967</v>
      </c>
      <c r="X848" s="216" t="s">
        <v>5961</v>
      </c>
      <c r="Y848" s="24" t="s">
        <v>5982</v>
      </c>
      <c r="Z848" s="24" t="s">
        <v>5994</v>
      </c>
      <c r="AA848" s="24" t="s">
        <v>5964</v>
      </c>
      <c r="AB848" s="24" t="s">
        <v>5965</v>
      </c>
      <c r="AC848" s="24" t="s">
        <v>5986</v>
      </c>
    </row>
    <row r="849" spans="1:29" s="169" customFormat="1">
      <c r="A849" s="24">
        <v>3666</v>
      </c>
      <c r="B849" s="24" t="s">
        <v>853</v>
      </c>
      <c r="C849" s="57">
        <v>45.65</v>
      </c>
      <c r="D849" s="57">
        <v>47</v>
      </c>
      <c r="E849" s="57">
        <v>38.9</v>
      </c>
      <c r="F849" s="57">
        <v>39.049999999999997</v>
      </c>
      <c r="G849" s="57">
        <v>39.049999999999997</v>
      </c>
      <c r="H849" s="57">
        <v>46.6</v>
      </c>
      <c r="I849" s="57">
        <v>38</v>
      </c>
      <c r="J849" s="57">
        <v>39.35</v>
      </c>
      <c r="K849" s="57">
        <v>39.299999999999997</v>
      </c>
      <c r="L849" s="57">
        <v>40.35</v>
      </c>
      <c r="M849" s="57">
        <v>30.1</v>
      </c>
      <c r="N849" s="57">
        <v>32.700000000000003</v>
      </c>
      <c r="O849" s="57">
        <v>6627</v>
      </c>
      <c r="P849" s="57">
        <v>22273</v>
      </c>
      <c r="Q849" s="57">
        <v>29.686299999999999</v>
      </c>
      <c r="R849" s="57">
        <v>48.562399999999997</v>
      </c>
      <c r="S849" s="57">
        <v>21.2377</v>
      </c>
      <c r="T849" s="57">
        <v>39.4542</v>
      </c>
      <c r="U849" s="77">
        <v>0.3636540504946198</v>
      </c>
      <c r="V849" s="24" t="s">
        <v>6049</v>
      </c>
      <c r="W849" s="216" t="s">
        <v>5967</v>
      </c>
      <c r="X849" s="216" t="s">
        <v>6007</v>
      </c>
      <c r="Y849" s="24" t="s">
        <v>5964</v>
      </c>
      <c r="Z849" s="24" t="s">
        <v>5969</v>
      </c>
      <c r="AA849" s="24" t="s">
        <v>5964</v>
      </c>
      <c r="AB849" s="24" t="s">
        <v>5965</v>
      </c>
      <c r="AC849" s="24" t="s">
        <v>5991</v>
      </c>
    </row>
    <row r="850" spans="1:29" s="169" customFormat="1">
      <c r="A850" s="24">
        <v>3669</v>
      </c>
      <c r="B850" s="24" t="s">
        <v>854</v>
      </c>
      <c r="C850" s="57">
        <v>85</v>
      </c>
      <c r="D850" s="57">
        <v>88.5</v>
      </c>
      <c r="E850" s="57">
        <v>79.7</v>
      </c>
      <c r="F850" s="57">
        <v>79.900000000000006</v>
      </c>
      <c r="G850" s="57">
        <v>80.2</v>
      </c>
      <c r="H850" s="57">
        <v>85</v>
      </c>
      <c r="I850" s="57">
        <v>69</v>
      </c>
      <c r="J850" s="57">
        <v>69.8</v>
      </c>
      <c r="K850" s="57">
        <v>70</v>
      </c>
      <c r="L850" s="57">
        <v>72.3</v>
      </c>
      <c r="M850" s="57">
        <v>56.2</v>
      </c>
      <c r="N850" s="57">
        <v>58.4</v>
      </c>
      <c r="O850" s="57">
        <v>9183</v>
      </c>
      <c r="P850" s="57">
        <v>16747</v>
      </c>
      <c r="Q850" s="57">
        <v>24.560400000000001</v>
      </c>
      <c r="R850" s="57">
        <v>34.674799999999998</v>
      </c>
      <c r="S850" s="57">
        <v>18.136399999999998</v>
      </c>
      <c r="T850" s="57">
        <v>29.161999999999999</v>
      </c>
      <c r="U850" s="77">
        <v>0.67018968571485438</v>
      </c>
      <c r="V850" s="24" t="s">
        <v>5959</v>
      </c>
      <c r="W850" s="216" t="s">
        <v>5967</v>
      </c>
      <c r="X850" s="216" t="s">
        <v>6007</v>
      </c>
      <c r="Y850" s="24" t="s">
        <v>5964</v>
      </c>
      <c r="Z850" s="24" t="s">
        <v>5964</v>
      </c>
      <c r="AA850" s="24" t="s">
        <v>5964</v>
      </c>
      <c r="AB850" s="24" t="s">
        <v>5965</v>
      </c>
      <c r="AC850" s="24" t="s">
        <v>5965</v>
      </c>
    </row>
    <row r="851" spans="1:29" s="169" customFormat="1">
      <c r="A851" s="24">
        <v>3672</v>
      </c>
      <c r="B851" s="24" t="s">
        <v>855</v>
      </c>
      <c r="C851" s="57">
        <v>14.75</v>
      </c>
      <c r="D851" s="57">
        <v>17.399999999999999</v>
      </c>
      <c r="E851" s="57">
        <v>14.6</v>
      </c>
      <c r="F851" s="57">
        <v>15.8</v>
      </c>
      <c r="G851" s="57">
        <v>15.7</v>
      </c>
      <c r="H851" s="57">
        <v>16.5</v>
      </c>
      <c r="I851" s="57">
        <v>14.9</v>
      </c>
      <c r="J851" s="57">
        <v>16.5</v>
      </c>
      <c r="K851" s="57">
        <v>16.600000000000001</v>
      </c>
      <c r="L851" s="57">
        <v>18.100000000000001</v>
      </c>
      <c r="M851" s="57">
        <v>13.4</v>
      </c>
      <c r="N851" s="57">
        <v>13.75</v>
      </c>
      <c r="O851" s="57">
        <v>2793</v>
      </c>
      <c r="P851" s="57">
        <v>830</v>
      </c>
      <c r="Q851" s="57">
        <v>23.615500000000001</v>
      </c>
      <c r="R851" s="57">
        <v>34.695900000000002</v>
      </c>
      <c r="S851" s="57">
        <v>16.6922</v>
      </c>
      <c r="T851" s="57">
        <v>28.694700000000001</v>
      </c>
      <c r="U851" s="77">
        <v>4.1128514056224894</v>
      </c>
      <c r="V851" s="24" t="s">
        <v>6102</v>
      </c>
      <c r="W851" s="216" t="s">
        <v>5967</v>
      </c>
      <c r="X851" s="216" t="s">
        <v>6007</v>
      </c>
      <c r="Y851" s="24" t="s">
        <v>5982</v>
      </c>
      <c r="Z851" s="24" t="s">
        <v>6045</v>
      </c>
      <c r="AA851" s="24" t="s">
        <v>5964</v>
      </c>
      <c r="AB851" s="24" t="s">
        <v>5991</v>
      </c>
      <c r="AC851" s="24" t="s">
        <v>5965</v>
      </c>
    </row>
    <row r="852" spans="1:29" s="169" customFormat="1">
      <c r="A852" s="24">
        <v>3673</v>
      </c>
      <c r="B852" s="24" t="s">
        <v>856</v>
      </c>
      <c r="C852" s="57">
        <v>46.3</v>
      </c>
      <c r="D852" s="57">
        <v>48.85</v>
      </c>
      <c r="E852" s="57">
        <v>44.7</v>
      </c>
      <c r="F852" s="57">
        <v>46.6</v>
      </c>
      <c r="G852" s="57">
        <v>46.8</v>
      </c>
      <c r="H852" s="57">
        <v>47.25</v>
      </c>
      <c r="I852" s="57">
        <v>42.65</v>
      </c>
      <c r="J852" s="57">
        <v>42.9</v>
      </c>
      <c r="K852" s="57">
        <v>43.45</v>
      </c>
      <c r="L852" s="57">
        <v>43.6</v>
      </c>
      <c r="M852" s="57">
        <v>38.25</v>
      </c>
      <c r="N852" s="57">
        <v>39.049999999999997</v>
      </c>
      <c r="O852" s="57">
        <v>34015</v>
      </c>
      <c r="P852" s="57">
        <v>46638</v>
      </c>
      <c r="Q852" s="57">
        <v>30.072500000000002</v>
      </c>
      <c r="R852" s="57">
        <v>41.2881</v>
      </c>
      <c r="S852" s="57">
        <v>21.398599999999998</v>
      </c>
      <c r="T852" s="57">
        <v>34.658299999999997</v>
      </c>
      <c r="U852" s="77">
        <v>0.89141663212163658</v>
      </c>
      <c r="V852" s="24" t="s">
        <v>6002</v>
      </c>
      <c r="W852" s="216" t="s">
        <v>5967</v>
      </c>
      <c r="X852" s="216" t="s">
        <v>6007</v>
      </c>
      <c r="Y852" s="24" t="s">
        <v>5969</v>
      </c>
      <c r="Z852" s="24" t="s">
        <v>5964</v>
      </c>
      <c r="AA852" s="24" t="s">
        <v>5964</v>
      </c>
      <c r="AB852" s="24" t="s">
        <v>5979</v>
      </c>
      <c r="AC852" s="24" t="s">
        <v>5965</v>
      </c>
    </row>
    <row r="853" spans="1:29" s="169" customFormat="1">
      <c r="A853" s="24">
        <v>3675</v>
      </c>
      <c r="B853" s="24" t="s">
        <v>857</v>
      </c>
      <c r="C853" s="57">
        <v>109</v>
      </c>
      <c r="D853" s="57">
        <v>123</v>
      </c>
      <c r="E853" s="57">
        <v>98</v>
      </c>
      <c r="F853" s="57">
        <v>102.5</v>
      </c>
      <c r="G853" s="57">
        <v>103.5</v>
      </c>
      <c r="H853" s="57">
        <v>181.5</v>
      </c>
      <c r="I853" s="57">
        <v>100</v>
      </c>
      <c r="J853" s="57">
        <v>156</v>
      </c>
      <c r="K853" s="57">
        <v>160</v>
      </c>
      <c r="L853" s="57">
        <v>188</v>
      </c>
      <c r="M853" s="57">
        <v>128.5</v>
      </c>
      <c r="N853" s="57">
        <v>182</v>
      </c>
      <c r="O853" s="57">
        <v>50735</v>
      </c>
      <c r="P853" s="57">
        <v>55084</v>
      </c>
      <c r="Q853" s="57">
        <v>69.525300000000001</v>
      </c>
      <c r="R853" s="57">
        <v>65.713300000000004</v>
      </c>
      <c r="S853" s="57">
        <v>78.064099999999996</v>
      </c>
      <c r="T853" s="57">
        <v>69.830299999999994</v>
      </c>
      <c r="U853" s="77">
        <v>1.1257251551166301</v>
      </c>
      <c r="V853" s="24" t="s">
        <v>6203</v>
      </c>
      <c r="W853" s="216" t="s">
        <v>6009</v>
      </c>
      <c r="X853" s="216" t="s">
        <v>5989</v>
      </c>
      <c r="Y853" s="24" t="s">
        <v>6000</v>
      </c>
      <c r="Z853" s="24" t="s">
        <v>5982</v>
      </c>
      <c r="AA853" s="24" t="s">
        <v>5982</v>
      </c>
      <c r="AB853" s="24" t="s">
        <v>5965</v>
      </c>
      <c r="AC853" s="24" t="s">
        <v>5970</v>
      </c>
    </row>
    <row r="854" spans="1:29" s="169" customFormat="1">
      <c r="A854" s="24">
        <v>3679</v>
      </c>
      <c r="B854" s="24" t="s">
        <v>858</v>
      </c>
      <c r="C854" s="57">
        <v>134.5</v>
      </c>
      <c r="D854" s="57">
        <v>146</v>
      </c>
      <c r="E854" s="57">
        <v>125</v>
      </c>
      <c r="F854" s="57">
        <v>128</v>
      </c>
      <c r="G854" s="57">
        <v>128.5</v>
      </c>
      <c r="H854" s="57">
        <v>129</v>
      </c>
      <c r="I854" s="57">
        <v>104</v>
      </c>
      <c r="J854" s="57">
        <v>105</v>
      </c>
      <c r="K854" s="57">
        <v>103</v>
      </c>
      <c r="L854" s="57">
        <v>103.5</v>
      </c>
      <c r="M854" s="57">
        <v>83</v>
      </c>
      <c r="N854" s="57">
        <v>90</v>
      </c>
      <c r="O854" s="57">
        <v>3393</v>
      </c>
      <c r="P854" s="57">
        <v>4022</v>
      </c>
      <c r="Q854" s="57">
        <v>43.018700000000003</v>
      </c>
      <c r="R854" s="57">
        <v>62.857300000000002</v>
      </c>
      <c r="S854" s="57">
        <v>31.3157</v>
      </c>
      <c r="T854" s="57">
        <v>52.343400000000003</v>
      </c>
      <c r="U854" s="77">
        <v>1.0310790651417205</v>
      </c>
      <c r="V854" s="24" t="s">
        <v>6318</v>
      </c>
      <c r="W854" s="216" t="s">
        <v>5967</v>
      </c>
      <c r="X854" s="216" t="s">
        <v>5961</v>
      </c>
      <c r="Y854" s="24" t="s">
        <v>6000</v>
      </c>
      <c r="Z854" s="24" t="s">
        <v>5964</v>
      </c>
      <c r="AA854" s="24" t="s">
        <v>5964</v>
      </c>
      <c r="AB854" s="24" t="s">
        <v>5979</v>
      </c>
      <c r="AC854" s="24" t="s">
        <v>5991</v>
      </c>
    </row>
    <row r="855" spans="1:29" s="169" customFormat="1">
      <c r="A855" s="24">
        <v>3680</v>
      </c>
      <c r="B855" s="24" t="s">
        <v>859</v>
      </c>
      <c r="C855" s="57">
        <v>270.5</v>
      </c>
      <c r="D855" s="57">
        <v>297.5</v>
      </c>
      <c r="E855" s="57">
        <v>254.5</v>
      </c>
      <c r="F855" s="57">
        <v>270</v>
      </c>
      <c r="G855" s="57">
        <v>271</v>
      </c>
      <c r="H855" s="57">
        <v>323</v>
      </c>
      <c r="I855" s="57">
        <v>262</v>
      </c>
      <c r="J855" s="57">
        <v>268</v>
      </c>
      <c r="K855" s="57">
        <v>272</v>
      </c>
      <c r="L855" s="57">
        <v>279</v>
      </c>
      <c r="M855" s="57">
        <v>223</v>
      </c>
      <c r="N855" s="57">
        <v>237.5</v>
      </c>
      <c r="O855" s="57">
        <v>7795</v>
      </c>
      <c r="P855" s="57">
        <v>26732</v>
      </c>
      <c r="Q855" s="57">
        <v>44.352200000000003</v>
      </c>
      <c r="R855" s="57">
        <v>56.395099999999999</v>
      </c>
      <c r="S855" s="57">
        <v>34.770499999999998</v>
      </c>
      <c r="T855" s="57">
        <v>49.186900000000001</v>
      </c>
      <c r="U855" s="77">
        <v>0.35639765906861526</v>
      </c>
      <c r="V855" s="24" t="s">
        <v>6049</v>
      </c>
      <c r="W855" s="216" t="s">
        <v>5967</v>
      </c>
      <c r="X855" s="216" t="s">
        <v>5971</v>
      </c>
      <c r="Y855" s="24" t="s">
        <v>5978</v>
      </c>
      <c r="Z855" s="24" t="s">
        <v>5978</v>
      </c>
      <c r="AA855" s="24" t="s">
        <v>5964</v>
      </c>
      <c r="AB855" s="24" t="s">
        <v>5965</v>
      </c>
      <c r="AC855" s="24" t="s">
        <v>5991</v>
      </c>
    </row>
    <row r="856" spans="1:29" s="169" customFormat="1">
      <c r="A856" s="24">
        <v>3682</v>
      </c>
      <c r="B856" s="24" t="s">
        <v>860</v>
      </c>
      <c r="C856" s="57">
        <v>8.76</v>
      </c>
      <c r="D856" s="57">
        <v>9.4499999999999993</v>
      </c>
      <c r="E856" s="57">
        <v>8.6999999999999993</v>
      </c>
      <c r="F856" s="57">
        <v>8.7100000000000009</v>
      </c>
      <c r="G856" s="57">
        <v>8.81</v>
      </c>
      <c r="H856" s="57">
        <v>8.84</v>
      </c>
      <c r="I856" s="57">
        <v>8</v>
      </c>
      <c r="J856" s="57">
        <v>8.0399999999999991</v>
      </c>
      <c r="K856" s="57">
        <v>8.0399999999999991</v>
      </c>
      <c r="L856" s="57">
        <v>8.77</v>
      </c>
      <c r="M856" s="57">
        <v>7.96</v>
      </c>
      <c r="N856" s="57">
        <v>8</v>
      </c>
      <c r="O856" s="57">
        <v>54981</v>
      </c>
      <c r="P856" s="57">
        <v>76193</v>
      </c>
      <c r="Q856" s="57">
        <v>35.957900000000002</v>
      </c>
      <c r="R856" s="57">
        <v>47.648600000000002</v>
      </c>
      <c r="S856" s="57">
        <v>28.802900000000001</v>
      </c>
      <c r="T856" s="57">
        <v>41.366700000000002</v>
      </c>
      <c r="U856" s="77">
        <v>0.88195766015250743</v>
      </c>
      <c r="V856" s="24" t="s">
        <v>6319</v>
      </c>
      <c r="W856" s="216" t="s">
        <v>5967</v>
      </c>
      <c r="X856" s="216" t="s">
        <v>5971</v>
      </c>
      <c r="Y856" s="24" t="s">
        <v>5978</v>
      </c>
      <c r="Z856" s="24" t="s">
        <v>5964</v>
      </c>
      <c r="AA856" s="24" t="s">
        <v>5978</v>
      </c>
      <c r="AB856" s="24" t="s">
        <v>6084</v>
      </c>
      <c r="AC856" s="24" t="s">
        <v>5979</v>
      </c>
    </row>
    <row r="857" spans="1:29" s="169" customFormat="1">
      <c r="A857" s="24">
        <v>3684</v>
      </c>
      <c r="B857" s="24" t="s">
        <v>861</v>
      </c>
      <c r="C857" s="57">
        <v>36.700000000000003</v>
      </c>
      <c r="D857" s="57">
        <v>39.549999999999997</v>
      </c>
      <c r="E857" s="57">
        <v>36.15</v>
      </c>
      <c r="F857" s="57">
        <v>39.4</v>
      </c>
      <c r="G857" s="57">
        <v>39.5</v>
      </c>
      <c r="H857" s="57">
        <v>40.200000000000003</v>
      </c>
      <c r="I857" s="57">
        <v>37.700000000000003</v>
      </c>
      <c r="J857" s="57">
        <v>38.4</v>
      </c>
      <c r="K857" s="57">
        <v>36.9</v>
      </c>
      <c r="L857" s="57">
        <v>40.200000000000003</v>
      </c>
      <c r="M857" s="57">
        <v>36.9</v>
      </c>
      <c r="N857" s="57">
        <v>37.6</v>
      </c>
      <c r="O857" s="57">
        <v>403</v>
      </c>
      <c r="P857" s="57">
        <v>586</v>
      </c>
      <c r="Q857" s="57">
        <v>47.658999999999999</v>
      </c>
      <c r="R857" s="57">
        <v>43.171300000000002</v>
      </c>
      <c r="S857" s="57">
        <v>44.867899999999999</v>
      </c>
      <c r="T857" s="57">
        <v>43.736899999999999</v>
      </c>
      <c r="U857" s="77">
        <v>0.84053849070913922</v>
      </c>
      <c r="V857" s="24" t="s">
        <v>6320</v>
      </c>
      <c r="W857" s="216" t="s">
        <v>5967</v>
      </c>
      <c r="X857" s="216" t="s">
        <v>5971</v>
      </c>
      <c r="Y857" s="24" t="s">
        <v>5982</v>
      </c>
      <c r="Z857" s="24" t="s">
        <v>5962</v>
      </c>
      <c r="AA857" s="24" t="s">
        <v>6090</v>
      </c>
      <c r="AB857" s="24" t="s">
        <v>6033</v>
      </c>
      <c r="AC857" s="24" t="s">
        <v>5979</v>
      </c>
    </row>
    <row r="858" spans="1:29" s="169" customFormat="1">
      <c r="A858" s="24">
        <v>3685</v>
      </c>
      <c r="B858" s="24" t="s">
        <v>862</v>
      </c>
      <c r="C858" s="57">
        <v>27</v>
      </c>
      <c r="D858" s="57">
        <v>27.9</v>
      </c>
      <c r="E858" s="57">
        <v>25.65</v>
      </c>
      <c r="F858" s="57">
        <v>27.3</v>
      </c>
      <c r="G858" s="57">
        <v>27.3</v>
      </c>
      <c r="H858" s="57">
        <v>32.1</v>
      </c>
      <c r="I858" s="57">
        <v>26</v>
      </c>
      <c r="J858" s="57">
        <v>26.9</v>
      </c>
      <c r="K858" s="57">
        <v>26.6</v>
      </c>
      <c r="L858" s="57">
        <v>26.85</v>
      </c>
      <c r="M858" s="57">
        <v>22.3</v>
      </c>
      <c r="N858" s="57">
        <v>23.5</v>
      </c>
      <c r="O858" s="57">
        <v>342</v>
      </c>
      <c r="P858" s="57">
        <v>1826</v>
      </c>
      <c r="Q858" s="57">
        <v>42.113599999999998</v>
      </c>
      <c r="R858" s="57">
        <v>46.173200000000001</v>
      </c>
      <c r="S858" s="57">
        <v>34.909999999999997</v>
      </c>
      <c r="T858" s="57">
        <v>42.418799999999997</v>
      </c>
      <c r="U858" s="77">
        <v>0.2289156626506024</v>
      </c>
      <c r="V858" s="24" t="s">
        <v>6062</v>
      </c>
      <c r="W858" s="216" t="s">
        <v>5967</v>
      </c>
      <c r="X858" s="216" t="s">
        <v>5971</v>
      </c>
      <c r="Y858" s="24" t="s">
        <v>5972</v>
      </c>
      <c r="Z858" s="24" t="s">
        <v>5978</v>
      </c>
      <c r="AA858" s="24" t="s">
        <v>5964</v>
      </c>
      <c r="AB858" s="24" t="s">
        <v>5965</v>
      </c>
      <c r="AC858" s="24" t="s">
        <v>5991</v>
      </c>
    </row>
    <row r="859" spans="1:29" s="169" customFormat="1">
      <c r="A859" s="24">
        <v>3686</v>
      </c>
      <c r="B859" s="24" t="s">
        <v>863</v>
      </c>
      <c r="C859" s="57">
        <v>15.75</v>
      </c>
      <c r="D859" s="57">
        <v>19.75</v>
      </c>
      <c r="E859" s="57">
        <v>14.85</v>
      </c>
      <c r="F859" s="57">
        <v>18.850000000000001</v>
      </c>
      <c r="G859" s="57">
        <v>18.5</v>
      </c>
      <c r="H859" s="57">
        <v>24.25</v>
      </c>
      <c r="I859" s="57">
        <v>17.100000000000001</v>
      </c>
      <c r="J859" s="57">
        <v>19.600000000000001</v>
      </c>
      <c r="K859" s="57">
        <v>19.8</v>
      </c>
      <c r="L859" s="57">
        <v>21.15</v>
      </c>
      <c r="M859" s="57">
        <v>15.85</v>
      </c>
      <c r="N859" s="57">
        <v>16.649999999999999</v>
      </c>
      <c r="O859" s="57">
        <v>26316</v>
      </c>
      <c r="P859" s="57">
        <v>126612</v>
      </c>
      <c r="Q859" s="57">
        <v>56.973999999999997</v>
      </c>
      <c r="R859" s="57">
        <v>60.273699999999998</v>
      </c>
      <c r="S859" s="57">
        <v>49.570700000000002</v>
      </c>
      <c r="T859" s="57">
        <v>56.706000000000003</v>
      </c>
      <c r="U859" s="77">
        <v>0.25403595235838627</v>
      </c>
      <c r="V859" s="24" t="s">
        <v>6077</v>
      </c>
      <c r="W859" s="216" t="s">
        <v>5967</v>
      </c>
      <c r="X859" s="216" t="s">
        <v>5961</v>
      </c>
      <c r="Y859" s="24" t="s">
        <v>5982</v>
      </c>
      <c r="Z859" s="24" t="s">
        <v>5963</v>
      </c>
      <c r="AA859" s="24" t="s">
        <v>5964</v>
      </c>
      <c r="AB859" s="24" t="s">
        <v>5991</v>
      </c>
      <c r="AC859" s="24" t="s">
        <v>5990</v>
      </c>
    </row>
    <row r="860" spans="1:29" s="169" customFormat="1">
      <c r="A860" s="24">
        <v>3687</v>
      </c>
      <c r="B860" s="24" t="s">
        <v>864</v>
      </c>
      <c r="C860" s="57">
        <v>86.5</v>
      </c>
      <c r="D860" s="57">
        <v>139.5</v>
      </c>
      <c r="E860" s="57">
        <v>77.5</v>
      </c>
      <c r="F860" s="57">
        <v>139.5</v>
      </c>
      <c r="G860" s="57">
        <v>145.5</v>
      </c>
      <c r="H860" s="57">
        <v>153</v>
      </c>
      <c r="I860" s="57">
        <v>106.5</v>
      </c>
      <c r="J860" s="57">
        <v>108</v>
      </c>
      <c r="K860" s="57">
        <v>109.5</v>
      </c>
      <c r="L860" s="57">
        <v>117</v>
      </c>
      <c r="M860" s="57">
        <v>91.5</v>
      </c>
      <c r="N860" s="57">
        <v>105</v>
      </c>
      <c r="O860" s="57">
        <v>12759</v>
      </c>
      <c r="P860" s="57">
        <v>42759</v>
      </c>
      <c r="Q860" s="57">
        <v>70.161000000000001</v>
      </c>
      <c r="R860" s="57">
        <v>62.978999999999999</v>
      </c>
      <c r="S860" s="57">
        <v>65.387900000000002</v>
      </c>
      <c r="T860" s="57">
        <v>63.7819</v>
      </c>
      <c r="U860" s="77">
        <v>0.36470294752761606</v>
      </c>
      <c r="V860" s="24" t="s">
        <v>6110</v>
      </c>
      <c r="W860" s="216" t="s">
        <v>5967</v>
      </c>
      <c r="X860" s="216" t="s">
        <v>5961</v>
      </c>
      <c r="Y860" s="24" t="s">
        <v>6045</v>
      </c>
      <c r="Z860" s="24" t="s">
        <v>5964</v>
      </c>
      <c r="AA860" s="24" t="s">
        <v>5975</v>
      </c>
      <c r="AB860" s="24" t="s">
        <v>5991</v>
      </c>
      <c r="AC860" s="24" t="s">
        <v>5970</v>
      </c>
    </row>
    <row r="861" spans="1:29" s="169" customFormat="1">
      <c r="A861" s="24">
        <v>3688</v>
      </c>
      <c r="B861" s="24" t="s">
        <v>3047</v>
      </c>
      <c r="C861" s="57">
        <v>38.9</v>
      </c>
      <c r="D861" s="57">
        <v>43.6</v>
      </c>
      <c r="E861" s="57">
        <v>36.25</v>
      </c>
      <c r="F861" s="57">
        <v>37.700000000000003</v>
      </c>
      <c r="G861" s="57">
        <v>38</v>
      </c>
      <c r="H861" s="57">
        <v>45</v>
      </c>
      <c r="I861" s="57">
        <v>36.5</v>
      </c>
      <c r="J861" s="57">
        <v>38.1</v>
      </c>
      <c r="K861" s="57">
        <v>38.549999999999997</v>
      </c>
      <c r="L861" s="57">
        <v>38.6</v>
      </c>
      <c r="M861" s="57">
        <v>31.35</v>
      </c>
      <c r="N861" s="57">
        <v>31.85</v>
      </c>
      <c r="O861" s="57">
        <v>2338</v>
      </c>
      <c r="P861" s="57">
        <v>6221</v>
      </c>
      <c r="Q861" s="57">
        <v>27.2806</v>
      </c>
      <c r="R861" s="57">
        <v>26.5395</v>
      </c>
      <c r="S861" s="57">
        <v>19.264399999999998</v>
      </c>
      <c r="T861" s="57">
        <v>24.1145</v>
      </c>
      <c r="U861" s="77">
        <v>0.45934022754469628</v>
      </c>
      <c r="V861" s="24" t="s">
        <v>6002</v>
      </c>
      <c r="W861" s="216" t="s">
        <v>5960</v>
      </c>
      <c r="X861" s="216" t="s">
        <v>6007</v>
      </c>
      <c r="Y861" s="24" t="s">
        <v>6000</v>
      </c>
      <c r="Z861" s="24" t="s">
        <v>5969</v>
      </c>
      <c r="AA861" s="24" t="s">
        <v>5964</v>
      </c>
      <c r="AB861" s="24" t="s">
        <v>5979</v>
      </c>
      <c r="AC861" s="24" t="s">
        <v>5965</v>
      </c>
    </row>
    <row r="862" spans="1:29" s="169" customFormat="1">
      <c r="A862" s="24">
        <v>3689</v>
      </c>
      <c r="B862" s="24" t="s">
        <v>865</v>
      </c>
      <c r="C862" s="57">
        <v>29.5</v>
      </c>
      <c r="D862" s="57">
        <v>31.75</v>
      </c>
      <c r="E862" s="57">
        <v>28.45</v>
      </c>
      <c r="F862" s="57">
        <v>31.5</v>
      </c>
      <c r="G862" s="57">
        <v>31.5</v>
      </c>
      <c r="H862" s="57">
        <v>31.7</v>
      </c>
      <c r="I862" s="57">
        <v>28.2</v>
      </c>
      <c r="J862" s="57">
        <v>28.2</v>
      </c>
      <c r="K862" s="57">
        <v>27.8</v>
      </c>
      <c r="L862" s="57">
        <v>36.1</v>
      </c>
      <c r="M862" s="57">
        <v>27.8</v>
      </c>
      <c r="N862" s="57">
        <v>32.25</v>
      </c>
      <c r="O862" s="57">
        <v>21755</v>
      </c>
      <c r="P862" s="57">
        <v>4341</v>
      </c>
      <c r="Q862" s="57">
        <v>40.595799999999997</v>
      </c>
      <c r="R862" s="57">
        <v>47.135199999999998</v>
      </c>
      <c r="S862" s="57">
        <v>46.093699999999998</v>
      </c>
      <c r="T862" s="57">
        <v>46.7881</v>
      </c>
      <c r="U862" s="77">
        <v>6.1251887685889068</v>
      </c>
      <c r="V862" s="24" t="s">
        <v>6154</v>
      </c>
      <c r="W862" s="216" t="s">
        <v>6039</v>
      </c>
      <c r="X862" s="216" t="s">
        <v>5971</v>
      </c>
      <c r="Y862" s="24" t="s">
        <v>5982</v>
      </c>
      <c r="Z862" s="24" t="s">
        <v>6004</v>
      </c>
      <c r="AA862" s="24" t="s">
        <v>6013</v>
      </c>
      <c r="AB862" s="24" t="s">
        <v>5970</v>
      </c>
      <c r="AC862" s="24" t="s">
        <v>5979</v>
      </c>
    </row>
    <row r="863" spans="1:29" s="169" customFormat="1">
      <c r="A863" s="24">
        <v>3691</v>
      </c>
      <c r="B863" s="24" t="s">
        <v>866</v>
      </c>
      <c r="C863" s="57">
        <v>157.5</v>
      </c>
      <c r="D863" s="57">
        <v>194</v>
      </c>
      <c r="E863" s="57">
        <v>149</v>
      </c>
      <c r="F863" s="57">
        <v>186</v>
      </c>
      <c r="G863" s="57">
        <v>185.5</v>
      </c>
      <c r="H863" s="57">
        <v>247.5</v>
      </c>
      <c r="I863" s="57">
        <v>176.5</v>
      </c>
      <c r="J863" s="57">
        <v>229.5</v>
      </c>
      <c r="K863" s="57">
        <v>233</v>
      </c>
      <c r="L863" s="57">
        <v>234</v>
      </c>
      <c r="M863" s="57">
        <v>167</v>
      </c>
      <c r="N863" s="57">
        <v>169.5</v>
      </c>
      <c r="O863" s="57">
        <v>23549</v>
      </c>
      <c r="P863" s="57">
        <v>59774</v>
      </c>
      <c r="Q863" s="57">
        <v>64.597200000000001</v>
      </c>
      <c r="R863" s="57">
        <v>62.3123</v>
      </c>
      <c r="S863" s="57">
        <v>54.270499999999998</v>
      </c>
      <c r="T863" s="57">
        <v>59.631700000000002</v>
      </c>
      <c r="U863" s="77">
        <v>0.48151556046292893</v>
      </c>
      <c r="V863" s="24" t="s">
        <v>6018</v>
      </c>
      <c r="W863" s="216" t="s">
        <v>5960</v>
      </c>
      <c r="X863" s="216" t="s">
        <v>5961</v>
      </c>
      <c r="Y863" s="24" t="s">
        <v>5982</v>
      </c>
      <c r="Z863" s="24" t="s">
        <v>5982</v>
      </c>
      <c r="AA863" s="24" t="s">
        <v>5964</v>
      </c>
      <c r="AB863" s="24" t="s">
        <v>5979</v>
      </c>
      <c r="AC863" s="24" t="s">
        <v>5979</v>
      </c>
    </row>
    <row r="864" spans="1:29" s="169" customFormat="1">
      <c r="A864" s="24">
        <v>3693</v>
      </c>
      <c r="B864" s="24" t="s">
        <v>867</v>
      </c>
      <c r="C864" s="57">
        <v>40.75</v>
      </c>
      <c r="D864" s="57">
        <v>41.85</v>
      </c>
      <c r="E864" s="57">
        <v>38.9</v>
      </c>
      <c r="F864" s="57">
        <v>39.299999999999997</v>
      </c>
      <c r="G864" s="57">
        <v>39.9</v>
      </c>
      <c r="H864" s="57">
        <v>48.85</v>
      </c>
      <c r="I864" s="57">
        <v>38.450000000000003</v>
      </c>
      <c r="J864" s="57">
        <v>43.4</v>
      </c>
      <c r="K864" s="57">
        <v>43.45</v>
      </c>
      <c r="L864" s="57">
        <v>46.3</v>
      </c>
      <c r="M864" s="57">
        <v>38</v>
      </c>
      <c r="N864" s="57">
        <v>39</v>
      </c>
      <c r="O864" s="57">
        <v>822</v>
      </c>
      <c r="P864" s="57">
        <v>3497</v>
      </c>
      <c r="Q864" s="57">
        <v>25.3675</v>
      </c>
      <c r="R864" s="57">
        <v>27.738299999999999</v>
      </c>
      <c r="S864" s="57">
        <v>21.253900000000002</v>
      </c>
      <c r="T864" s="57">
        <v>25.576799999999999</v>
      </c>
      <c r="U864" s="77">
        <v>0.2872938709369936</v>
      </c>
      <c r="V864" s="24" t="s">
        <v>6102</v>
      </c>
      <c r="W864" s="216" t="s">
        <v>5967</v>
      </c>
      <c r="X864" s="216" t="s">
        <v>6007</v>
      </c>
      <c r="Y864" s="24" t="s">
        <v>5964</v>
      </c>
      <c r="Z864" s="24" t="s">
        <v>5963</v>
      </c>
      <c r="AA864" s="24" t="s">
        <v>5964</v>
      </c>
      <c r="AB864" s="24" t="s">
        <v>5991</v>
      </c>
      <c r="AC864" s="24" t="s">
        <v>5965</v>
      </c>
    </row>
    <row r="865" spans="1:29" s="169" customFormat="1">
      <c r="A865" s="24">
        <v>3694</v>
      </c>
      <c r="B865" s="24" t="s">
        <v>868</v>
      </c>
      <c r="C865" s="57">
        <v>23.45</v>
      </c>
      <c r="D865" s="57">
        <v>25.35</v>
      </c>
      <c r="E865" s="57">
        <v>22.5</v>
      </c>
      <c r="F865" s="57">
        <v>23.15</v>
      </c>
      <c r="G865" s="57">
        <v>23.4</v>
      </c>
      <c r="H865" s="57">
        <v>24.2</v>
      </c>
      <c r="I865" s="57">
        <v>22.25</v>
      </c>
      <c r="J865" s="57">
        <v>22.5</v>
      </c>
      <c r="K865" s="57">
        <v>22.55</v>
      </c>
      <c r="L865" s="57">
        <v>27.45</v>
      </c>
      <c r="M865" s="57">
        <v>19.850000000000001</v>
      </c>
      <c r="N865" s="57">
        <v>20.350000000000001</v>
      </c>
      <c r="O865" s="57">
        <v>32691</v>
      </c>
      <c r="P865" s="57">
        <v>15994</v>
      </c>
      <c r="Q865" s="57">
        <v>30.706399999999999</v>
      </c>
      <c r="R865" s="57">
        <v>42.124499999999998</v>
      </c>
      <c r="S865" s="57">
        <v>23.963899999999999</v>
      </c>
      <c r="T865" s="57">
        <v>36.070999999999998</v>
      </c>
      <c r="U865" s="77">
        <v>2.4981659789087574</v>
      </c>
      <c r="V865" s="24" t="s">
        <v>6149</v>
      </c>
      <c r="W865" s="216" t="s">
        <v>5967</v>
      </c>
      <c r="X865" s="216" t="s">
        <v>6007</v>
      </c>
      <c r="Y865" s="24" t="s">
        <v>5978</v>
      </c>
      <c r="Z865" s="24" t="s">
        <v>5964</v>
      </c>
      <c r="AA865" s="24" t="s">
        <v>6000</v>
      </c>
      <c r="AB865" s="24" t="s">
        <v>5976</v>
      </c>
      <c r="AC865" s="24" t="s">
        <v>5965</v>
      </c>
    </row>
    <row r="866" spans="1:29" s="169" customFormat="1">
      <c r="A866" s="24">
        <v>3701</v>
      </c>
      <c r="B866" s="24" t="s">
        <v>870</v>
      </c>
      <c r="C866" s="57"/>
      <c r="D866" s="57">
        <v>14.65</v>
      </c>
      <c r="E866" s="57">
        <v>13.4</v>
      </c>
      <c r="F866" s="57">
        <v>14.3</v>
      </c>
      <c r="G866" s="57">
        <v>14.4</v>
      </c>
      <c r="H866" s="57">
        <v>18.05</v>
      </c>
      <c r="I866" s="57">
        <v>14.05</v>
      </c>
      <c r="J866" s="57">
        <v>16.100000000000001</v>
      </c>
      <c r="K866" s="57">
        <v>16.5</v>
      </c>
      <c r="L866" s="57">
        <v>22.65</v>
      </c>
      <c r="M866" s="57">
        <v>16.5</v>
      </c>
      <c r="N866" s="57">
        <v>18.5</v>
      </c>
      <c r="O866" s="57">
        <v>3505</v>
      </c>
      <c r="P866" s="57">
        <v>3380</v>
      </c>
      <c r="Q866" s="57">
        <v>67.359300000000005</v>
      </c>
      <c r="R866" s="57">
        <v>65.998900000000006</v>
      </c>
      <c r="S866" s="57">
        <v>64.195499999999996</v>
      </c>
      <c r="T866" s="57">
        <v>65.397800000000004</v>
      </c>
      <c r="U866" s="77">
        <v>1.2674227481919791</v>
      </c>
      <c r="V866" s="24" t="s">
        <v>6321</v>
      </c>
      <c r="W866" s="216" t="s">
        <v>5960</v>
      </c>
      <c r="X866" s="216" t="s">
        <v>5961</v>
      </c>
      <c r="Y866" s="24" t="s">
        <v>5972</v>
      </c>
      <c r="Z866" s="24" t="s">
        <v>5982</v>
      </c>
      <c r="AA866" s="24" t="s">
        <v>6090</v>
      </c>
      <c r="AB866" s="24" t="s">
        <v>5996</v>
      </c>
      <c r="AC866" s="24" t="s">
        <v>5979</v>
      </c>
    </row>
    <row r="867" spans="1:29" s="169" customFormat="1">
      <c r="A867" s="24">
        <v>3702</v>
      </c>
      <c r="B867" s="24" t="s">
        <v>871</v>
      </c>
      <c r="C867" s="57">
        <v>52.1</v>
      </c>
      <c r="D867" s="57">
        <v>52.2</v>
      </c>
      <c r="E867" s="57">
        <v>49.55</v>
      </c>
      <c r="F867" s="57">
        <v>51.1</v>
      </c>
      <c r="G867" s="57">
        <v>51.7</v>
      </c>
      <c r="H867" s="57">
        <v>61</v>
      </c>
      <c r="I867" s="57">
        <v>50.9</v>
      </c>
      <c r="J867" s="57">
        <v>54.6</v>
      </c>
      <c r="K867" s="57">
        <v>54.6</v>
      </c>
      <c r="L867" s="57">
        <v>56.2</v>
      </c>
      <c r="M867" s="57">
        <v>46.55</v>
      </c>
      <c r="N867" s="57">
        <v>47.65</v>
      </c>
      <c r="O867" s="57">
        <v>128091</v>
      </c>
      <c r="P867" s="57">
        <v>213306</v>
      </c>
      <c r="Q867" s="57">
        <v>83.650800000000004</v>
      </c>
      <c r="R867" s="57">
        <v>84.3035</v>
      </c>
      <c r="S867" s="57">
        <v>66.738699999999994</v>
      </c>
      <c r="T867" s="57">
        <v>78.448599999999999</v>
      </c>
      <c r="U867" s="77">
        <v>0.73394872468034977</v>
      </c>
      <c r="V867" s="24" t="s">
        <v>6081</v>
      </c>
      <c r="W867" s="216" t="s">
        <v>5967</v>
      </c>
      <c r="X867" s="216" t="s">
        <v>5989</v>
      </c>
      <c r="Y867" s="24" t="s">
        <v>5984</v>
      </c>
      <c r="Z867" s="24" t="s">
        <v>5963</v>
      </c>
      <c r="AA867" s="24" t="s">
        <v>5964</v>
      </c>
      <c r="AB867" s="24" t="s">
        <v>5990</v>
      </c>
      <c r="AC867" s="24" t="s">
        <v>5965</v>
      </c>
    </row>
    <row r="868" spans="1:29" s="169" customFormat="1">
      <c r="A868" s="24">
        <v>3703</v>
      </c>
      <c r="B868" s="24" t="s">
        <v>872</v>
      </c>
      <c r="C868" s="57">
        <v>24.95</v>
      </c>
      <c r="D868" s="57">
        <v>27.9</v>
      </c>
      <c r="E868" s="57">
        <v>24.05</v>
      </c>
      <c r="F868" s="57">
        <v>27.3</v>
      </c>
      <c r="G868" s="57">
        <v>26.05</v>
      </c>
      <c r="H868" s="57">
        <v>26.4</v>
      </c>
      <c r="I868" s="57">
        <v>22.8</v>
      </c>
      <c r="J868" s="57">
        <v>23.9</v>
      </c>
      <c r="K868" s="57">
        <v>23.9</v>
      </c>
      <c r="L868" s="57">
        <v>25.4</v>
      </c>
      <c r="M868" s="57">
        <v>21.75</v>
      </c>
      <c r="N868" s="57">
        <v>23.35</v>
      </c>
      <c r="O868" s="57">
        <v>36370</v>
      </c>
      <c r="P868" s="57">
        <v>46057</v>
      </c>
      <c r="Q868" s="57">
        <v>63.573999999999998</v>
      </c>
      <c r="R868" s="57">
        <v>68.134200000000007</v>
      </c>
      <c r="S868" s="57">
        <v>56.356400000000001</v>
      </c>
      <c r="T868" s="57">
        <v>64.208299999999994</v>
      </c>
      <c r="U868" s="77">
        <v>0.9651567019610966</v>
      </c>
      <c r="V868" s="24" t="s">
        <v>6140</v>
      </c>
      <c r="W868" s="216" t="s">
        <v>5967</v>
      </c>
      <c r="X868" s="216" t="s">
        <v>5961</v>
      </c>
      <c r="Y868" s="24" t="s">
        <v>5982</v>
      </c>
      <c r="Z868" s="24" t="s">
        <v>5964</v>
      </c>
      <c r="AA868" s="24" t="s">
        <v>5974</v>
      </c>
      <c r="AB868" s="24" t="s">
        <v>5986</v>
      </c>
      <c r="AC868" s="24" t="s">
        <v>5986</v>
      </c>
    </row>
    <row r="869" spans="1:29" s="169" customFormat="1">
      <c r="A869" s="24">
        <v>3704</v>
      </c>
      <c r="B869" s="24" t="s">
        <v>873</v>
      </c>
      <c r="C869" s="57">
        <v>31.6</v>
      </c>
      <c r="D869" s="57">
        <v>31.7</v>
      </c>
      <c r="E869" s="57">
        <v>28.2</v>
      </c>
      <c r="F869" s="57">
        <v>29.35</v>
      </c>
      <c r="G869" s="57">
        <v>29.35</v>
      </c>
      <c r="H869" s="57">
        <v>29.8</v>
      </c>
      <c r="I869" s="57">
        <v>26.8</v>
      </c>
      <c r="J869" s="57">
        <v>27.25</v>
      </c>
      <c r="K869" s="57">
        <v>27.55</v>
      </c>
      <c r="L869" s="57">
        <v>27.55</v>
      </c>
      <c r="M869" s="57">
        <v>23.6</v>
      </c>
      <c r="N869" s="57">
        <v>25.5</v>
      </c>
      <c r="O869" s="57">
        <v>31938</v>
      </c>
      <c r="P869" s="57">
        <v>57461</v>
      </c>
      <c r="Q869" s="57">
        <v>39.8247</v>
      </c>
      <c r="R869" s="57">
        <v>54.712299999999999</v>
      </c>
      <c r="S869" s="57">
        <v>29.3094</v>
      </c>
      <c r="T869" s="57">
        <v>46.244700000000002</v>
      </c>
      <c r="U869" s="77">
        <v>0.6793361294327166</v>
      </c>
      <c r="V869" s="24" t="s">
        <v>6030</v>
      </c>
      <c r="W869" s="216" t="s">
        <v>5967</v>
      </c>
      <c r="X869" s="216" t="s">
        <v>5971</v>
      </c>
      <c r="Y869" s="24" t="s">
        <v>5964</v>
      </c>
      <c r="Z869" s="24" t="s">
        <v>5964</v>
      </c>
      <c r="AA869" s="24" t="s">
        <v>6024</v>
      </c>
      <c r="AB869" s="24" t="s">
        <v>5979</v>
      </c>
      <c r="AC869" s="24" t="s">
        <v>5970</v>
      </c>
    </row>
    <row r="870" spans="1:29" s="169" customFormat="1">
      <c r="A870" s="24">
        <v>3705</v>
      </c>
      <c r="B870" s="24" t="s">
        <v>874</v>
      </c>
      <c r="C870" s="57">
        <v>43.3</v>
      </c>
      <c r="D870" s="57">
        <v>44.25</v>
      </c>
      <c r="E870" s="57">
        <v>43.1</v>
      </c>
      <c r="F870" s="57">
        <v>44</v>
      </c>
      <c r="G870" s="57">
        <v>44.05</v>
      </c>
      <c r="H870" s="57">
        <v>44.35</v>
      </c>
      <c r="I870" s="57">
        <v>43.8</v>
      </c>
      <c r="J870" s="57">
        <v>44.25</v>
      </c>
      <c r="K870" s="57">
        <v>44.25</v>
      </c>
      <c r="L870" s="57">
        <v>44.45</v>
      </c>
      <c r="M870" s="57">
        <v>41.8</v>
      </c>
      <c r="N870" s="57">
        <v>42.15</v>
      </c>
      <c r="O870" s="57">
        <v>4310</v>
      </c>
      <c r="P870" s="57">
        <v>3312</v>
      </c>
      <c r="Q870" s="57">
        <v>43.192300000000003</v>
      </c>
      <c r="R870" s="57">
        <v>37.898899999999998</v>
      </c>
      <c r="S870" s="57">
        <v>31.786300000000001</v>
      </c>
      <c r="T870" s="57">
        <v>35.861400000000003</v>
      </c>
      <c r="U870" s="77">
        <v>1.590512614063339</v>
      </c>
      <c r="V870" s="24" t="s">
        <v>5959</v>
      </c>
      <c r="W870" s="216" t="s">
        <v>5960</v>
      </c>
      <c r="X870" s="216" t="s">
        <v>5971</v>
      </c>
      <c r="Y870" s="24" t="s">
        <v>6016</v>
      </c>
      <c r="Z870" s="24" t="s">
        <v>6016</v>
      </c>
      <c r="AA870" s="24" t="s">
        <v>5964</v>
      </c>
      <c r="AB870" s="24" t="s">
        <v>5965</v>
      </c>
      <c r="AC870" s="24" t="s">
        <v>5965</v>
      </c>
    </row>
    <row r="871" spans="1:29" s="169" customFormat="1">
      <c r="A871" s="24">
        <v>3706</v>
      </c>
      <c r="B871" s="24" t="s">
        <v>875</v>
      </c>
      <c r="C871" s="57">
        <v>28.25</v>
      </c>
      <c r="D871" s="57">
        <v>28.8</v>
      </c>
      <c r="E871" s="57">
        <v>27.4</v>
      </c>
      <c r="F871" s="57">
        <v>27.6</v>
      </c>
      <c r="G871" s="57">
        <v>27.9</v>
      </c>
      <c r="H871" s="57">
        <v>31.65</v>
      </c>
      <c r="I871" s="57">
        <v>27.8</v>
      </c>
      <c r="J871" s="57">
        <v>28.4</v>
      </c>
      <c r="K871" s="57">
        <v>28.5</v>
      </c>
      <c r="L871" s="57">
        <v>28.85</v>
      </c>
      <c r="M871" s="57">
        <v>26.85</v>
      </c>
      <c r="N871" s="57">
        <v>27.6</v>
      </c>
      <c r="O871" s="57">
        <v>50799</v>
      </c>
      <c r="P871" s="57">
        <v>218211</v>
      </c>
      <c r="Q871" s="57">
        <v>38.572000000000003</v>
      </c>
      <c r="R871" s="57">
        <v>39.630699999999997</v>
      </c>
      <c r="S871" s="57">
        <v>35.736400000000003</v>
      </c>
      <c r="T871" s="57">
        <v>38.332599999999999</v>
      </c>
      <c r="U871" s="77">
        <v>0.28453041627904491</v>
      </c>
      <c r="V871" s="24" t="s">
        <v>6205</v>
      </c>
      <c r="W871" s="216" t="s">
        <v>5967</v>
      </c>
      <c r="X871" s="216" t="s">
        <v>5971</v>
      </c>
      <c r="Y871" s="24" t="s">
        <v>5962</v>
      </c>
      <c r="Z871" s="24" t="s">
        <v>5969</v>
      </c>
      <c r="AA871" s="24" t="s">
        <v>5962</v>
      </c>
      <c r="AB871" s="24" t="s">
        <v>5990</v>
      </c>
      <c r="AC871" s="24" t="s">
        <v>5986</v>
      </c>
    </row>
    <row r="872" spans="1:29" s="169" customFormat="1">
      <c r="A872" s="24">
        <v>3707</v>
      </c>
      <c r="B872" s="24" t="s">
        <v>876</v>
      </c>
      <c r="C872" s="57">
        <v>68.3</v>
      </c>
      <c r="D872" s="57">
        <v>89</v>
      </c>
      <c r="E872" s="57">
        <v>67.400000000000006</v>
      </c>
      <c r="F872" s="57">
        <v>78.3</v>
      </c>
      <c r="G872" s="57">
        <v>78.3</v>
      </c>
      <c r="H872" s="57">
        <v>125</v>
      </c>
      <c r="I872" s="57">
        <v>74.5</v>
      </c>
      <c r="J872" s="57">
        <v>102.5</v>
      </c>
      <c r="K872" s="57">
        <v>103.5</v>
      </c>
      <c r="L872" s="57">
        <v>113</v>
      </c>
      <c r="M872" s="57">
        <v>81.3</v>
      </c>
      <c r="N872" s="57">
        <v>105</v>
      </c>
      <c r="O872" s="57">
        <v>388684</v>
      </c>
      <c r="P872" s="57">
        <v>750779</v>
      </c>
      <c r="Q872" s="57">
        <v>78.262600000000006</v>
      </c>
      <c r="R872" s="57">
        <v>75.958100000000002</v>
      </c>
      <c r="S872" s="57">
        <v>78.328400000000002</v>
      </c>
      <c r="T872" s="57">
        <v>76.748199999999997</v>
      </c>
      <c r="U872" s="77">
        <v>0.632753742742168</v>
      </c>
      <c r="V872" s="24" t="s">
        <v>6322</v>
      </c>
      <c r="W872" s="216" t="s">
        <v>6009</v>
      </c>
      <c r="X872" s="216" t="s">
        <v>5989</v>
      </c>
      <c r="Y872" s="24" t="s">
        <v>5982</v>
      </c>
      <c r="Z872" s="24" t="s">
        <v>5982</v>
      </c>
      <c r="AA872" s="24" t="s">
        <v>5972</v>
      </c>
      <c r="AB872" s="24" t="s">
        <v>5991</v>
      </c>
      <c r="AC872" s="24" t="s">
        <v>5996</v>
      </c>
    </row>
    <row r="873" spans="1:29" s="169" customFormat="1">
      <c r="A873" s="24">
        <v>3708</v>
      </c>
      <c r="B873" s="24" t="s">
        <v>877</v>
      </c>
      <c r="C873" s="57">
        <v>118.5</v>
      </c>
      <c r="D873" s="57">
        <v>126</v>
      </c>
      <c r="E873" s="57">
        <v>110</v>
      </c>
      <c r="F873" s="57">
        <v>122.5</v>
      </c>
      <c r="G873" s="57">
        <v>123</v>
      </c>
      <c r="H873" s="57">
        <v>126</v>
      </c>
      <c r="I873" s="57">
        <v>102.5</v>
      </c>
      <c r="J873" s="57">
        <v>104</v>
      </c>
      <c r="K873" s="57">
        <v>104</v>
      </c>
      <c r="L873" s="57">
        <v>111</v>
      </c>
      <c r="M873" s="57">
        <v>83.1</v>
      </c>
      <c r="N873" s="57">
        <v>87.6</v>
      </c>
      <c r="O873" s="57">
        <v>9454</v>
      </c>
      <c r="P873" s="57">
        <v>13871</v>
      </c>
      <c r="Q873" s="57">
        <v>27.208500000000001</v>
      </c>
      <c r="R873" s="57">
        <v>45.459699999999998</v>
      </c>
      <c r="S873" s="57">
        <v>19.865100000000002</v>
      </c>
      <c r="T873" s="57">
        <v>36.928199999999997</v>
      </c>
      <c r="U873" s="77">
        <v>0.83302493611771966</v>
      </c>
      <c r="V873" s="24" t="s">
        <v>6077</v>
      </c>
      <c r="W873" s="216" t="s">
        <v>5967</v>
      </c>
      <c r="X873" s="216" t="s">
        <v>6007</v>
      </c>
      <c r="Y873" s="24" t="s">
        <v>6075</v>
      </c>
      <c r="Z873" s="24" t="s">
        <v>5964</v>
      </c>
      <c r="AA873" s="24" t="s">
        <v>5964</v>
      </c>
      <c r="AB873" s="24" t="s">
        <v>5991</v>
      </c>
      <c r="AC873" s="24" t="s">
        <v>5990</v>
      </c>
    </row>
    <row r="874" spans="1:29" s="169" customFormat="1">
      <c r="A874" s="24">
        <v>3709</v>
      </c>
      <c r="B874" s="24" t="s">
        <v>3062</v>
      </c>
      <c r="C874" s="57">
        <v>28</v>
      </c>
      <c r="D874" s="57">
        <v>28.5</v>
      </c>
      <c r="E874" s="57">
        <v>26.5</v>
      </c>
      <c r="F874" s="57">
        <v>26.7</v>
      </c>
      <c r="G874" s="57">
        <v>26.7</v>
      </c>
      <c r="H874" s="57">
        <v>31</v>
      </c>
      <c r="I874" s="57">
        <v>26</v>
      </c>
      <c r="J874" s="57">
        <v>26.8</v>
      </c>
      <c r="K874" s="57">
        <v>26.7</v>
      </c>
      <c r="L874" s="57">
        <v>27.95</v>
      </c>
      <c r="M874" s="57">
        <v>25.15</v>
      </c>
      <c r="N874" s="57">
        <v>26.35</v>
      </c>
      <c r="O874" s="57">
        <v>2342</v>
      </c>
      <c r="P874" s="57">
        <v>2171</v>
      </c>
      <c r="Q874" s="57">
        <v>69.828999999999994</v>
      </c>
      <c r="R874" s="57">
        <v>72.398300000000006</v>
      </c>
      <c r="S874" s="57">
        <v>63.823799999999999</v>
      </c>
      <c r="T874" s="57">
        <v>69.540099999999995</v>
      </c>
      <c r="U874" s="77">
        <v>1.3184912226828394</v>
      </c>
      <c r="V874" s="24" t="s">
        <v>6260</v>
      </c>
      <c r="W874" s="216" t="s">
        <v>5967</v>
      </c>
      <c r="X874" s="216" t="s">
        <v>5961</v>
      </c>
      <c r="Y874" s="24" t="s">
        <v>5964</v>
      </c>
      <c r="Z874" s="24" t="s">
        <v>5969</v>
      </c>
      <c r="AA874" s="24" t="s">
        <v>6073</v>
      </c>
      <c r="AB874" s="24" t="s">
        <v>5986</v>
      </c>
      <c r="AC874" s="24" t="s">
        <v>5986</v>
      </c>
    </row>
    <row r="875" spans="1:29" s="169" customFormat="1">
      <c r="A875" s="24">
        <v>3710</v>
      </c>
      <c r="B875" s="24" t="s">
        <v>4616</v>
      </c>
      <c r="C875" s="57">
        <v>10.4</v>
      </c>
      <c r="D875" s="57">
        <v>10.7</v>
      </c>
      <c r="E875" s="57">
        <v>9.0299999999999994</v>
      </c>
      <c r="F875" s="57">
        <v>9.39</v>
      </c>
      <c r="G875" s="57">
        <v>9.5</v>
      </c>
      <c r="H875" s="57">
        <v>10.199999999999999</v>
      </c>
      <c r="I875" s="57">
        <v>8.93</v>
      </c>
      <c r="J875" s="57">
        <v>9.2100000000000009</v>
      </c>
      <c r="K875" s="57">
        <v>9.3000000000000007</v>
      </c>
      <c r="L875" s="57">
        <v>9.39</v>
      </c>
      <c r="M875" s="57">
        <v>7.7</v>
      </c>
      <c r="N875" s="57">
        <v>7.89</v>
      </c>
      <c r="O875" s="57">
        <v>9180</v>
      </c>
      <c r="P875" s="57">
        <v>21614</v>
      </c>
      <c r="Q875" s="57">
        <v>36.090600000000002</v>
      </c>
      <c r="R875" s="57">
        <v>51.995800000000003</v>
      </c>
      <c r="S875" s="57">
        <v>24.904900000000001</v>
      </c>
      <c r="T875" s="57">
        <v>42.965499999999999</v>
      </c>
      <c r="U875" s="77">
        <v>0.51910798556491167</v>
      </c>
      <c r="V875" s="24" t="s">
        <v>5959</v>
      </c>
      <c r="W875" s="216" t="s">
        <v>5967</v>
      </c>
      <c r="X875" s="216" t="s">
        <v>6007</v>
      </c>
      <c r="Y875" s="24" t="s">
        <v>5964</v>
      </c>
      <c r="Z875" s="24" t="s">
        <v>6000</v>
      </c>
      <c r="AA875" s="24" t="s">
        <v>5964</v>
      </c>
      <c r="AB875" s="24" t="s">
        <v>5965</v>
      </c>
      <c r="AC875" s="24" t="s">
        <v>5965</v>
      </c>
    </row>
    <row r="876" spans="1:29" s="169" customFormat="1">
      <c r="A876" s="24">
        <v>3711</v>
      </c>
      <c r="B876" s="24" t="s">
        <v>5847</v>
      </c>
      <c r="C876" s="57">
        <v>112</v>
      </c>
      <c r="D876" s="57">
        <v>120</v>
      </c>
      <c r="E876" s="57">
        <v>109.5</v>
      </c>
      <c r="F876" s="57">
        <v>112</v>
      </c>
      <c r="G876" s="57">
        <v>111.5</v>
      </c>
      <c r="H876" s="57">
        <v>124.5</v>
      </c>
      <c r="I876" s="57">
        <v>110</v>
      </c>
      <c r="J876" s="57">
        <v>122.5</v>
      </c>
      <c r="K876" s="57">
        <v>124</v>
      </c>
      <c r="L876" s="57">
        <v>133.5</v>
      </c>
      <c r="M876" s="57">
        <v>114</v>
      </c>
      <c r="N876" s="57">
        <v>120</v>
      </c>
      <c r="O876" s="57">
        <v>228334</v>
      </c>
      <c r="P876" s="57">
        <v>280892</v>
      </c>
      <c r="Q876" s="57">
        <v>85.782300000000006</v>
      </c>
      <c r="R876" s="57">
        <v>79.188400000000001</v>
      </c>
      <c r="S876" s="57">
        <v>82.789599999999993</v>
      </c>
      <c r="T876" s="57">
        <v>80.388800000000003</v>
      </c>
      <c r="U876" s="77">
        <v>0.99353092608151494</v>
      </c>
      <c r="V876" s="24" t="s">
        <v>5980</v>
      </c>
      <c r="W876" s="216" t="s">
        <v>6020</v>
      </c>
      <c r="X876" s="216" t="s">
        <v>6012</v>
      </c>
      <c r="Y876" s="24" t="s">
        <v>6164</v>
      </c>
      <c r="Z876" s="24" t="s">
        <v>5982</v>
      </c>
      <c r="AA876" s="24" t="s">
        <v>5962</v>
      </c>
      <c r="AB876" s="24" t="s">
        <v>5970</v>
      </c>
      <c r="AC876" s="24" t="s">
        <v>5991</v>
      </c>
    </row>
    <row r="877" spans="1:29" s="169" customFormat="1">
      <c r="A877" s="24">
        <v>3712</v>
      </c>
      <c r="B877" s="24" t="s">
        <v>5755</v>
      </c>
      <c r="C877" s="57">
        <v>28.95</v>
      </c>
      <c r="D877" s="57">
        <v>30.85</v>
      </c>
      <c r="E877" s="57">
        <v>27.85</v>
      </c>
      <c r="F877" s="57">
        <v>30.2</v>
      </c>
      <c r="G877" s="57">
        <v>30.8</v>
      </c>
      <c r="H877" s="57">
        <v>42.9</v>
      </c>
      <c r="I877" s="57">
        <v>30.55</v>
      </c>
      <c r="J877" s="57">
        <v>36</v>
      </c>
      <c r="K877" s="57">
        <v>36.35</v>
      </c>
      <c r="L877" s="57">
        <v>37.35</v>
      </c>
      <c r="M877" s="57">
        <v>29.35</v>
      </c>
      <c r="N877" s="57">
        <v>30.75</v>
      </c>
      <c r="O877" s="57">
        <v>20508</v>
      </c>
      <c r="P877" s="57">
        <v>120128</v>
      </c>
      <c r="Q877" s="57"/>
      <c r="R877" s="57"/>
      <c r="S877" s="57"/>
      <c r="T877" s="57"/>
      <c r="U877" s="77">
        <v>0.20865521221807851</v>
      </c>
      <c r="V877" s="24" t="s">
        <v>6041</v>
      </c>
      <c r="W877" s="216" t="s">
        <v>5993</v>
      </c>
      <c r="X877" s="216" t="s">
        <v>5993</v>
      </c>
      <c r="Y877" s="24" t="s">
        <v>5982</v>
      </c>
      <c r="Z877" s="24" t="s">
        <v>5982</v>
      </c>
      <c r="AA877" s="24" t="s">
        <v>5964</v>
      </c>
      <c r="AB877" s="24" t="s">
        <v>5965</v>
      </c>
      <c r="AC877" s="24" t="s">
        <v>5990</v>
      </c>
    </row>
    <row r="878" spans="1:29" s="169" customFormat="1">
      <c r="A878" s="24">
        <v>3713</v>
      </c>
      <c r="B878" s="24" t="s">
        <v>5848</v>
      </c>
      <c r="C878" s="57">
        <v>39.9</v>
      </c>
      <c r="D878" s="57">
        <v>46.5</v>
      </c>
      <c r="E878" s="57">
        <v>38</v>
      </c>
      <c r="F878" s="57">
        <v>39.799999999999997</v>
      </c>
      <c r="G878" s="57">
        <v>40.65</v>
      </c>
      <c r="H878" s="57">
        <v>41</v>
      </c>
      <c r="I878" s="57">
        <v>37.049999999999997</v>
      </c>
      <c r="J878" s="57">
        <v>37.85</v>
      </c>
      <c r="K878" s="57">
        <v>37.4</v>
      </c>
      <c r="L878" s="57">
        <v>40.700000000000003</v>
      </c>
      <c r="M878" s="57">
        <v>34</v>
      </c>
      <c r="N878" s="57">
        <v>35.6</v>
      </c>
      <c r="O878" s="57">
        <v>6922</v>
      </c>
      <c r="P878" s="57">
        <v>2379</v>
      </c>
      <c r="Q878" s="57"/>
      <c r="R878" s="57"/>
      <c r="S878" s="57"/>
      <c r="T878" s="57"/>
      <c r="U878" s="77">
        <v>3.5562094250618839</v>
      </c>
      <c r="V878" s="24" t="s">
        <v>6323</v>
      </c>
      <c r="W878" s="216" t="s">
        <v>5993</v>
      </c>
      <c r="X878" s="216" t="s">
        <v>5993</v>
      </c>
      <c r="Y878" s="24" t="s">
        <v>5978</v>
      </c>
      <c r="Z878" s="24" t="s">
        <v>5964</v>
      </c>
      <c r="AA878" s="24" t="s">
        <v>5964</v>
      </c>
      <c r="AB878" s="24" t="s">
        <v>5970</v>
      </c>
      <c r="AC878" s="24" t="s">
        <v>5990</v>
      </c>
    </row>
    <row r="879" spans="1:29" s="169" customFormat="1">
      <c r="A879" s="24">
        <v>3714</v>
      </c>
      <c r="B879" s="24" t="s">
        <v>5849</v>
      </c>
      <c r="C879" s="57">
        <v>75.8</v>
      </c>
      <c r="D879" s="57">
        <v>82.4</v>
      </c>
      <c r="E879" s="57">
        <v>73.599999999999994</v>
      </c>
      <c r="F879" s="57">
        <v>78.5</v>
      </c>
      <c r="G879" s="57">
        <v>78.7</v>
      </c>
      <c r="H879" s="57">
        <v>86.5</v>
      </c>
      <c r="I879" s="57">
        <v>71</v>
      </c>
      <c r="J879" s="57">
        <v>82</v>
      </c>
      <c r="K879" s="57">
        <v>83.4</v>
      </c>
      <c r="L879" s="57">
        <v>86.1</v>
      </c>
      <c r="M879" s="57">
        <v>73.099999999999994</v>
      </c>
      <c r="N879" s="57">
        <v>73.900000000000006</v>
      </c>
      <c r="O879" s="57">
        <v>277090</v>
      </c>
      <c r="P879" s="57">
        <v>189718</v>
      </c>
      <c r="Q879" s="57"/>
      <c r="R879" s="57"/>
      <c r="S879" s="57"/>
      <c r="T879" s="57"/>
      <c r="U879" s="77">
        <v>1.7850997562464055</v>
      </c>
      <c r="V879" s="24" t="s">
        <v>6081</v>
      </c>
      <c r="W879" s="216" t="s">
        <v>5993</v>
      </c>
      <c r="X879" s="216" t="s">
        <v>5993</v>
      </c>
      <c r="Y879" s="24" t="s">
        <v>6010</v>
      </c>
      <c r="Z879" s="24" t="s">
        <v>5982</v>
      </c>
      <c r="AA879" s="24" t="s">
        <v>5964</v>
      </c>
      <c r="AB879" s="24" t="s">
        <v>5990</v>
      </c>
      <c r="AC879" s="24" t="s">
        <v>5965</v>
      </c>
    </row>
    <row r="880" spans="1:29" s="169" customFormat="1">
      <c r="A880" s="24">
        <v>4102</v>
      </c>
      <c r="B880" s="24" t="s">
        <v>878</v>
      </c>
      <c r="C880" s="57">
        <v>22.7</v>
      </c>
      <c r="D880" s="57">
        <v>23.7</v>
      </c>
      <c r="E880" s="57">
        <v>20.399999999999999</v>
      </c>
      <c r="F880" s="57">
        <v>20.55</v>
      </c>
      <c r="G880" s="57">
        <v>20.65</v>
      </c>
      <c r="H880" s="57">
        <v>21.7</v>
      </c>
      <c r="I880" s="57">
        <v>19.55</v>
      </c>
      <c r="J880" s="57">
        <v>20.25</v>
      </c>
      <c r="K880" s="57">
        <v>20.25</v>
      </c>
      <c r="L880" s="57">
        <v>21.45</v>
      </c>
      <c r="M880" s="57">
        <v>18.350000000000001</v>
      </c>
      <c r="N880" s="57">
        <v>18.8</v>
      </c>
      <c r="O880" s="57">
        <v>2023</v>
      </c>
      <c r="P880" s="57">
        <v>3726</v>
      </c>
      <c r="Q880" s="57">
        <v>8.4847000000000001</v>
      </c>
      <c r="R880" s="57">
        <v>14.1027</v>
      </c>
      <c r="S880" s="57">
        <v>6.9897999999999998</v>
      </c>
      <c r="T880" s="57">
        <v>11.7317</v>
      </c>
      <c r="U880" s="77">
        <v>0.66359515715393325</v>
      </c>
      <c r="V880" s="24" t="s">
        <v>6079</v>
      </c>
      <c r="W880" s="216" t="s">
        <v>5967</v>
      </c>
      <c r="X880" s="216" t="s">
        <v>6047</v>
      </c>
      <c r="Y880" s="24" t="s">
        <v>5964</v>
      </c>
      <c r="Z880" s="24" t="s">
        <v>5974</v>
      </c>
      <c r="AA880" s="24" t="s">
        <v>5964</v>
      </c>
      <c r="AB880" s="24" t="s">
        <v>5986</v>
      </c>
      <c r="AC880" s="24" t="s">
        <v>5965</v>
      </c>
    </row>
    <row r="881" spans="1:29" s="169" customFormat="1">
      <c r="A881" s="24">
        <v>4104</v>
      </c>
      <c r="B881" s="24" t="s">
        <v>880</v>
      </c>
      <c r="C881" s="57">
        <v>57.5</v>
      </c>
      <c r="D881" s="57">
        <v>58.3</v>
      </c>
      <c r="E881" s="57">
        <v>57.1</v>
      </c>
      <c r="F881" s="57">
        <v>58.2</v>
      </c>
      <c r="G881" s="57">
        <v>58.3</v>
      </c>
      <c r="H881" s="57">
        <v>59.4</v>
      </c>
      <c r="I881" s="57">
        <v>55.3</v>
      </c>
      <c r="J881" s="57">
        <v>56</v>
      </c>
      <c r="K881" s="57">
        <v>56</v>
      </c>
      <c r="L881" s="57">
        <v>56.2</v>
      </c>
      <c r="M881" s="57">
        <v>54.4</v>
      </c>
      <c r="N881" s="57">
        <v>54.7</v>
      </c>
      <c r="O881" s="57">
        <v>2802</v>
      </c>
      <c r="P881" s="57">
        <v>6626</v>
      </c>
      <c r="Q881" s="57">
        <v>53.924900000000001</v>
      </c>
      <c r="R881" s="57">
        <v>55.1006</v>
      </c>
      <c r="S881" s="57">
        <v>39.586300000000001</v>
      </c>
      <c r="T881" s="57">
        <v>49.929200000000002</v>
      </c>
      <c r="U881" s="77">
        <v>0.51685280209276585</v>
      </c>
      <c r="V881" s="24" t="s">
        <v>6324</v>
      </c>
      <c r="W881" s="216" t="s">
        <v>5967</v>
      </c>
      <c r="X881" s="216" t="s">
        <v>5971</v>
      </c>
      <c r="Y881" s="24" t="s">
        <v>6016</v>
      </c>
      <c r="Z881" s="24" t="s">
        <v>5964</v>
      </c>
      <c r="AA881" s="24" t="s">
        <v>5962</v>
      </c>
      <c r="AB881" s="24" t="s">
        <v>5965</v>
      </c>
      <c r="AC881" s="24" t="s">
        <v>5990</v>
      </c>
    </row>
    <row r="882" spans="1:29" s="169" customFormat="1">
      <c r="A882" s="24">
        <v>4105</v>
      </c>
      <c r="B882" s="24" t="s">
        <v>881</v>
      </c>
      <c r="C882" s="57">
        <v>81.2</v>
      </c>
      <c r="D882" s="57">
        <v>94.8</v>
      </c>
      <c r="E882" s="57">
        <v>79</v>
      </c>
      <c r="F882" s="57">
        <v>87.2</v>
      </c>
      <c r="G882" s="57">
        <v>86.5</v>
      </c>
      <c r="H882" s="57">
        <v>88.8</v>
      </c>
      <c r="I882" s="57">
        <v>76.3</v>
      </c>
      <c r="J882" s="57">
        <v>80.400000000000006</v>
      </c>
      <c r="K882" s="57">
        <v>80.599999999999994</v>
      </c>
      <c r="L882" s="57">
        <v>81.2</v>
      </c>
      <c r="M882" s="57">
        <v>76.5</v>
      </c>
      <c r="N882" s="57">
        <v>77.099999999999994</v>
      </c>
      <c r="O882" s="57">
        <v>19298</v>
      </c>
      <c r="P882" s="57">
        <v>61700</v>
      </c>
      <c r="Q882" s="57">
        <v>52.149299999999997</v>
      </c>
      <c r="R882" s="57">
        <v>44.7318</v>
      </c>
      <c r="S882" s="57">
        <v>49.570900000000002</v>
      </c>
      <c r="T882" s="57">
        <v>46.344799999999999</v>
      </c>
      <c r="U882" s="77">
        <v>0.38227624707365387</v>
      </c>
      <c r="V882" s="24" t="s">
        <v>5959</v>
      </c>
      <c r="W882" s="216" t="s">
        <v>6020</v>
      </c>
      <c r="X882" s="216" t="s">
        <v>5971</v>
      </c>
      <c r="Y882" s="24" t="s">
        <v>5982</v>
      </c>
      <c r="Z882" s="24" t="s">
        <v>5964</v>
      </c>
      <c r="AA882" s="24" t="s">
        <v>5964</v>
      </c>
      <c r="AB882" s="24" t="s">
        <v>5965</v>
      </c>
      <c r="AC882" s="24" t="s">
        <v>5965</v>
      </c>
    </row>
    <row r="883" spans="1:29" s="169" customFormat="1">
      <c r="A883" s="24">
        <v>4106</v>
      </c>
      <c r="B883" s="24" t="s">
        <v>882</v>
      </c>
      <c r="C883" s="57">
        <v>50</v>
      </c>
      <c r="D883" s="57">
        <v>53</v>
      </c>
      <c r="E883" s="57">
        <v>38.5</v>
      </c>
      <c r="F883" s="57">
        <v>39.1</v>
      </c>
      <c r="G883" s="57">
        <v>39.15</v>
      </c>
      <c r="H883" s="57">
        <v>39.25</v>
      </c>
      <c r="I883" s="57">
        <v>31.85</v>
      </c>
      <c r="J883" s="57">
        <v>32.799999999999997</v>
      </c>
      <c r="K883" s="57">
        <v>32.85</v>
      </c>
      <c r="L883" s="57">
        <v>35</v>
      </c>
      <c r="M883" s="57">
        <v>29.1</v>
      </c>
      <c r="N883" s="57">
        <v>30.3</v>
      </c>
      <c r="O883" s="57">
        <v>9407</v>
      </c>
      <c r="P883" s="57">
        <v>39515</v>
      </c>
      <c r="Q883" s="57">
        <v>44.188499999999998</v>
      </c>
      <c r="R883" s="57">
        <v>43.518700000000003</v>
      </c>
      <c r="S883" s="57">
        <v>35.768500000000003</v>
      </c>
      <c r="T883" s="57">
        <v>40.935299999999998</v>
      </c>
      <c r="U883" s="77">
        <v>0.29096405022002891</v>
      </c>
      <c r="V883" s="24" t="s">
        <v>5999</v>
      </c>
      <c r="W883" s="216" t="s">
        <v>5960</v>
      </c>
      <c r="X883" s="216" t="s">
        <v>5971</v>
      </c>
      <c r="Y883" s="24" t="s">
        <v>5964</v>
      </c>
      <c r="Z883" s="24" t="s">
        <v>5964</v>
      </c>
      <c r="AA883" s="24" t="s">
        <v>5964</v>
      </c>
      <c r="AB883" s="24" t="s">
        <v>5986</v>
      </c>
      <c r="AC883" s="24" t="s">
        <v>5990</v>
      </c>
    </row>
    <row r="884" spans="1:29" s="169" customFormat="1">
      <c r="A884" s="24">
        <v>4107</v>
      </c>
      <c r="B884" s="24" t="s">
        <v>883</v>
      </c>
      <c r="C884" s="57">
        <v>114.5</v>
      </c>
      <c r="D884" s="57">
        <v>120.5</v>
      </c>
      <c r="E884" s="57">
        <v>111</v>
      </c>
      <c r="F884" s="57">
        <v>119</v>
      </c>
      <c r="G884" s="57">
        <v>119.5</v>
      </c>
      <c r="H884" s="57">
        <v>123</v>
      </c>
      <c r="I884" s="57">
        <v>108.5</v>
      </c>
      <c r="J884" s="57">
        <v>109</v>
      </c>
      <c r="K884" s="57">
        <v>109.5</v>
      </c>
      <c r="L884" s="57">
        <v>111</v>
      </c>
      <c r="M884" s="57">
        <v>103.5</v>
      </c>
      <c r="N884" s="57">
        <v>106.5</v>
      </c>
      <c r="O884" s="57">
        <v>1615</v>
      </c>
      <c r="P884" s="57">
        <v>2418</v>
      </c>
      <c r="Q884" s="57">
        <v>17.8706</v>
      </c>
      <c r="R884" s="57">
        <v>26.9621</v>
      </c>
      <c r="S884" s="57">
        <v>14.545299999999999</v>
      </c>
      <c r="T884" s="57">
        <v>22.8232</v>
      </c>
      <c r="U884" s="77">
        <v>0.81633121955702603</v>
      </c>
      <c r="V884" s="24" t="s">
        <v>6205</v>
      </c>
      <c r="W884" s="216" t="s">
        <v>5967</v>
      </c>
      <c r="X884" s="216" t="s">
        <v>6007</v>
      </c>
      <c r="Y884" s="24" t="s">
        <v>5982</v>
      </c>
      <c r="Z884" s="24" t="s">
        <v>5964</v>
      </c>
      <c r="AA884" s="24" t="s">
        <v>5962</v>
      </c>
      <c r="AB884" s="24" t="s">
        <v>5990</v>
      </c>
      <c r="AC884" s="24" t="s">
        <v>5986</v>
      </c>
    </row>
    <row r="885" spans="1:29" s="169" customFormat="1">
      <c r="A885" s="24">
        <v>4108</v>
      </c>
      <c r="B885" s="24" t="s">
        <v>884</v>
      </c>
      <c r="C885" s="57">
        <v>25.35</v>
      </c>
      <c r="D885" s="57">
        <v>26.2</v>
      </c>
      <c r="E885" s="57">
        <v>23.75</v>
      </c>
      <c r="F885" s="57">
        <v>24</v>
      </c>
      <c r="G885" s="57">
        <v>24</v>
      </c>
      <c r="H885" s="57">
        <v>24.4</v>
      </c>
      <c r="I885" s="57">
        <v>21.9</v>
      </c>
      <c r="J885" s="57">
        <v>22.15</v>
      </c>
      <c r="K885" s="57">
        <v>22.35</v>
      </c>
      <c r="L885" s="57">
        <v>24.15</v>
      </c>
      <c r="M885" s="57">
        <v>19.850000000000001</v>
      </c>
      <c r="N885" s="57">
        <v>22.55</v>
      </c>
      <c r="O885" s="57">
        <v>11421</v>
      </c>
      <c r="P885" s="57">
        <v>12529</v>
      </c>
      <c r="Q885" s="57">
        <v>18.2743</v>
      </c>
      <c r="R885" s="57">
        <v>28.951599999999999</v>
      </c>
      <c r="S885" s="57">
        <v>20.291</v>
      </c>
      <c r="T885" s="57">
        <v>26.064699999999998</v>
      </c>
      <c r="U885" s="77">
        <v>1.1141352063213346</v>
      </c>
      <c r="V885" s="24" t="s">
        <v>6083</v>
      </c>
      <c r="W885" s="216" t="s">
        <v>6039</v>
      </c>
      <c r="X885" s="216" t="s">
        <v>6007</v>
      </c>
      <c r="Y885" s="24" t="s">
        <v>5964</v>
      </c>
      <c r="Z885" s="24" t="s">
        <v>5964</v>
      </c>
      <c r="AA885" s="24" t="s">
        <v>5972</v>
      </c>
      <c r="AB885" s="24" t="s">
        <v>5986</v>
      </c>
      <c r="AC885" s="24" t="s">
        <v>5976</v>
      </c>
    </row>
    <row r="886" spans="1:29" s="169" customFormat="1">
      <c r="A886" s="24">
        <v>4109</v>
      </c>
      <c r="B886" s="24" t="s">
        <v>5850</v>
      </c>
      <c r="C886" s="57">
        <v>14.5</v>
      </c>
      <c r="D886" s="57">
        <v>14.7</v>
      </c>
      <c r="E886" s="57">
        <v>13.85</v>
      </c>
      <c r="F886" s="57">
        <v>13.95</v>
      </c>
      <c r="G886" s="57">
        <v>14</v>
      </c>
      <c r="H886" s="57">
        <v>15</v>
      </c>
      <c r="I886" s="57">
        <v>13.45</v>
      </c>
      <c r="J886" s="57">
        <v>13.5</v>
      </c>
      <c r="K886" s="57">
        <v>13.5</v>
      </c>
      <c r="L886" s="57">
        <v>13.6</v>
      </c>
      <c r="M886" s="57">
        <v>12.9</v>
      </c>
      <c r="N886" s="57">
        <v>12.9</v>
      </c>
      <c r="O886" s="57">
        <v>1251</v>
      </c>
      <c r="P886" s="57">
        <v>3531</v>
      </c>
      <c r="Q886" s="57">
        <v>20.3764</v>
      </c>
      <c r="R886" s="57">
        <v>36.704000000000001</v>
      </c>
      <c r="S886" s="57">
        <v>13.584199999999999</v>
      </c>
      <c r="T886" s="57">
        <v>28.997399999999999</v>
      </c>
      <c r="U886" s="77">
        <v>0.43302180685358255</v>
      </c>
      <c r="V886" s="24" t="s">
        <v>6272</v>
      </c>
      <c r="W886" s="216" t="s">
        <v>5967</v>
      </c>
      <c r="X886" s="216" t="s">
        <v>6007</v>
      </c>
      <c r="Y886" s="24" t="s">
        <v>5964</v>
      </c>
      <c r="Z886" s="24" t="s">
        <v>6000</v>
      </c>
      <c r="AA886" s="24" t="s">
        <v>6004</v>
      </c>
      <c r="AB886" s="24" t="s">
        <v>5965</v>
      </c>
      <c r="AC886" s="24" t="s">
        <v>5979</v>
      </c>
    </row>
    <row r="887" spans="1:29" s="169" customFormat="1">
      <c r="A887" s="24">
        <v>4113</v>
      </c>
      <c r="B887" s="24" t="s">
        <v>886</v>
      </c>
      <c r="C887" s="57">
        <v>13.75</v>
      </c>
      <c r="D887" s="57">
        <v>14.3</v>
      </c>
      <c r="E887" s="57">
        <v>13.25</v>
      </c>
      <c r="F887" s="57">
        <v>13.65</v>
      </c>
      <c r="G887" s="57">
        <v>13.65</v>
      </c>
      <c r="H887" s="57">
        <v>14.15</v>
      </c>
      <c r="I887" s="57">
        <v>13.4</v>
      </c>
      <c r="J887" s="57">
        <v>13.9</v>
      </c>
      <c r="K887" s="57">
        <v>13.95</v>
      </c>
      <c r="L887" s="57">
        <v>14.3</v>
      </c>
      <c r="M887" s="57">
        <v>13.5</v>
      </c>
      <c r="N887" s="57">
        <v>13.8</v>
      </c>
      <c r="O887" s="57">
        <v>4434</v>
      </c>
      <c r="P887" s="57">
        <v>4540</v>
      </c>
      <c r="Q887" s="57">
        <v>46.055300000000003</v>
      </c>
      <c r="R887" s="57">
        <v>42.994900000000001</v>
      </c>
      <c r="S887" s="57">
        <v>50.400500000000001</v>
      </c>
      <c r="T887" s="57">
        <v>45.463500000000003</v>
      </c>
      <c r="U887" s="77">
        <v>1.1936857562408223</v>
      </c>
      <c r="V887" s="24" t="s">
        <v>6140</v>
      </c>
      <c r="W887" s="216" t="s">
        <v>6009</v>
      </c>
      <c r="X887" s="216" t="s">
        <v>5961</v>
      </c>
      <c r="Y887" s="24" t="s">
        <v>5978</v>
      </c>
      <c r="Z887" s="24" t="s">
        <v>6022</v>
      </c>
      <c r="AA887" s="24" t="s">
        <v>5974</v>
      </c>
      <c r="AB887" s="24" t="s">
        <v>5986</v>
      </c>
      <c r="AC887" s="24" t="s">
        <v>5986</v>
      </c>
    </row>
    <row r="888" spans="1:29" s="169" customFormat="1">
      <c r="A888" s="24">
        <v>4114</v>
      </c>
      <c r="B888" s="24" t="s">
        <v>887</v>
      </c>
      <c r="C888" s="57">
        <v>25.1</v>
      </c>
      <c r="D888" s="57">
        <v>26.5</v>
      </c>
      <c r="E888" s="57">
        <v>24.85</v>
      </c>
      <c r="F888" s="57">
        <v>25.95</v>
      </c>
      <c r="G888" s="57">
        <v>26</v>
      </c>
      <c r="H888" s="57">
        <v>26.15</v>
      </c>
      <c r="I888" s="57">
        <v>25</v>
      </c>
      <c r="J888" s="57">
        <v>25.3</v>
      </c>
      <c r="K888" s="57">
        <v>25.3</v>
      </c>
      <c r="L888" s="57">
        <v>25.7</v>
      </c>
      <c r="M888" s="57">
        <v>24.3</v>
      </c>
      <c r="N888" s="57">
        <v>24.8</v>
      </c>
      <c r="O888" s="57">
        <v>7617</v>
      </c>
      <c r="P888" s="57">
        <v>14444</v>
      </c>
      <c r="Q888" s="57">
        <v>56.789299999999997</v>
      </c>
      <c r="R888" s="57">
        <v>58.828699999999998</v>
      </c>
      <c r="S888" s="57">
        <v>50.800699999999999</v>
      </c>
      <c r="T888" s="57">
        <v>56.152700000000003</v>
      </c>
      <c r="U888" s="77">
        <v>0.64453521646819911</v>
      </c>
      <c r="V888" s="24" t="s">
        <v>6106</v>
      </c>
      <c r="W888" s="216" t="s">
        <v>5967</v>
      </c>
      <c r="X888" s="216" t="s">
        <v>5961</v>
      </c>
      <c r="Y888" s="24" t="s">
        <v>6010</v>
      </c>
      <c r="Z888" s="24" t="s">
        <v>5962</v>
      </c>
      <c r="AA888" s="24" t="s">
        <v>5984</v>
      </c>
      <c r="AB888" s="24" t="s">
        <v>5991</v>
      </c>
      <c r="AC888" s="24" t="s">
        <v>5986</v>
      </c>
    </row>
    <row r="889" spans="1:29" s="169" customFormat="1">
      <c r="A889" s="24">
        <v>4117</v>
      </c>
      <c r="B889" s="24" t="s">
        <v>3077</v>
      </c>
      <c r="C889" s="57">
        <v>53.6</v>
      </c>
      <c r="D889" s="57">
        <v>65.099999999999994</v>
      </c>
      <c r="E889" s="57">
        <v>47.1</v>
      </c>
      <c r="F889" s="57">
        <v>50.6</v>
      </c>
      <c r="G889" s="57">
        <v>51.2</v>
      </c>
      <c r="H889" s="57">
        <v>52.9</v>
      </c>
      <c r="I889" s="57">
        <v>41.9</v>
      </c>
      <c r="J889" s="57">
        <v>42.6</v>
      </c>
      <c r="K889" s="57">
        <v>42.1</v>
      </c>
      <c r="L889" s="57">
        <v>43.6</v>
      </c>
      <c r="M889" s="57">
        <v>36.450000000000003</v>
      </c>
      <c r="N889" s="57">
        <v>36.450000000000003</v>
      </c>
      <c r="O889" s="57">
        <v>3150</v>
      </c>
      <c r="P889" s="57">
        <v>9173</v>
      </c>
      <c r="Q889" s="57">
        <v>16.985199999999999</v>
      </c>
      <c r="R889" s="57">
        <v>16.684999999999999</v>
      </c>
      <c r="S889" s="57">
        <v>11.323499999999999</v>
      </c>
      <c r="T889" s="57">
        <v>14.8978</v>
      </c>
      <c r="U889" s="77">
        <v>0.41971001853265016</v>
      </c>
      <c r="V889" s="24" t="s">
        <v>6325</v>
      </c>
      <c r="W889" s="216" t="s">
        <v>5960</v>
      </c>
      <c r="X889" s="216" t="s">
        <v>6047</v>
      </c>
      <c r="Y889" s="24" t="s">
        <v>6000</v>
      </c>
      <c r="Z889" s="24" t="s">
        <v>5964</v>
      </c>
      <c r="AA889" s="24" t="s">
        <v>6004</v>
      </c>
      <c r="AB889" s="24" t="s">
        <v>5990</v>
      </c>
      <c r="AC889" s="24" t="s">
        <v>5979</v>
      </c>
    </row>
    <row r="890" spans="1:29" s="169" customFormat="1">
      <c r="A890" s="24">
        <v>4119</v>
      </c>
      <c r="B890" s="24" t="s">
        <v>889</v>
      </c>
      <c r="C890" s="57">
        <v>85.4</v>
      </c>
      <c r="D890" s="57">
        <v>91.8</v>
      </c>
      <c r="E890" s="57">
        <v>85.4</v>
      </c>
      <c r="F890" s="57">
        <v>89.4</v>
      </c>
      <c r="G890" s="57">
        <v>89</v>
      </c>
      <c r="H890" s="57">
        <v>91.5</v>
      </c>
      <c r="I890" s="57">
        <v>88</v>
      </c>
      <c r="J890" s="57">
        <v>90</v>
      </c>
      <c r="K890" s="57">
        <v>90</v>
      </c>
      <c r="L890" s="57">
        <v>93.5</v>
      </c>
      <c r="M890" s="57">
        <v>77.2</v>
      </c>
      <c r="N890" s="57">
        <v>81.5</v>
      </c>
      <c r="O890" s="57">
        <v>8007</v>
      </c>
      <c r="P890" s="57">
        <v>4308</v>
      </c>
      <c r="Q890" s="57">
        <v>26.172000000000001</v>
      </c>
      <c r="R890" s="57">
        <v>28.358599999999999</v>
      </c>
      <c r="S890" s="57">
        <v>21.8963</v>
      </c>
      <c r="T890" s="57">
        <v>26.204499999999999</v>
      </c>
      <c r="U890" s="77">
        <v>2.2716651191581554</v>
      </c>
      <c r="V890" s="24" t="s">
        <v>5987</v>
      </c>
      <c r="W890" s="216" t="s">
        <v>5967</v>
      </c>
      <c r="X890" s="216" t="s">
        <v>6007</v>
      </c>
      <c r="Y890" s="24" t="s">
        <v>6013</v>
      </c>
      <c r="Z890" s="24" t="s">
        <v>6016</v>
      </c>
      <c r="AA890" s="24" t="s">
        <v>5964</v>
      </c>
      <c r="AB890" s="24" t="s">
        <v>5990</v>
      </c>
      <c r="AC890" s="24" t="s">
        <v>5991</v>
      </c>
    </row>
    <row r="891" spans="1:29" s="169" customFormat="1">
      <c r="A891" s="24">
        <v>4120</v>
      </c>
      <c r="B891" s="24" t="s">
        <v>890</v>
      </c>
      <c r="C891" s="57">
        <v>45.8</v>
      </c>
      <c r="D891" s="57">
        <v>47.6</v>
      </c>
      <c r="E891" s="57">
        <v>42.5</v>
      </c>
      <c r="F891" s="57">
        <v>44.1</v>
      </c>
      <c r="G891" s="57">
        <v>44.35</v>
      </c>
      <c r="H891" s="57">
        <v>44.4</v>
      </c>
      <c r="I891" s="57">
        <v>41.1</v>
      </c>
      <c r="J891" s="57">
        <v>41.5</v>
      </c>
      <c r="K891" s="57">
        <v>42.7</v>
      </c>
      <c r="L891" s="57">
        <v>42.7</v>
      </c>
      <c r="M891" s="57">
        <v>38.4</v>
      </c>
      <c r="N891" s="57">
        <v>39.200000000000003</v>
      </c>
      <c r="O891" s="57">
        <v>450</v>
      </c>
      <c r="P891" s="57">
        <v>1137</v>
      </c>
      <c r="Q891" s="57">
        <v>26.297899999999998</v>
      </c>
      <c r="R891" s="57">
        <v>25.514399999999998</v>
      </c>
      <c r="S891" s="57">
        <v>20.057200000000002</v>
      </c>
      <c r="T891" s="57">
        <v>23.6953</v>
      </c>
      <c r="U891" s="77">
        <v>0.48372911169744942</v>
      </c>
      <c r="V891" s="24" t="s">
        <v>6036</v>
      </c>
      <c r="W891" s="216" t="s">
        <v>5960</v>
      </c>
      <c r="X891" s="216" t="s">
        <v>6007</v>
      </c>
      <c r="Y891" s="24" t="s">
        <v>5964</v>
      </c>
      <c r="Z891" s="24" t="s">
        <v>5964</v>
      </c>
      <c r="AA891" s="24" t="s">
        <v>6024</v>
      </c>
      <c r="AB891" s="24" t="s">
        <v>5979</v>
      </c>
      <c r="AC891" s="24" t="s">
        <v>5990</v>
      </c>
    </row>
    <row r="892" spans="1:29" s="169" customFormat="1">
      <c r="A892" s="24">
        <v>4121</v>
      </c>
      <c r="B892" s="24" t="s">
        <v>891</v>
      </c>
      <c r="C892" s="57">
        <v>33.35</v>
      </c>
      <c r="D892" s="57">
        <v>35.6</v>
      </c>
      <c r="E892" s="57">
        <v>26.6</v>
      </c>
      <c r="F892" s="57">
        <v>26.8</v>
      </c>
      <c r="G892" s="57">
        <v>27.1</v>
      </c>
      <c r="H892" s="57">
        <v>27.8</v>
      </c>
      <c r="I892" s="57">
        <v>23.45</v>
      </c>
      <c r="J892" s="57">
        <v>24.4</v>
      </c>
      <c r="K892" s="57">
        <v>24.9</v>
      </c>
      <c r="L892" s="57">
        <v>27.2</v>
      </c>
      <c r="M892" s="57">
        <v>21.3</v>
      </c>
      <c r="N892" s="57">
        <v>22.15</v>
      </c>
      <c r="O892" s="57">
        <v>19677</v>
      </c>
      <c r="P892" s="57">
        <v>45558</v>
      </c>
      <c r="Q892" s="57">
        <v>57.718699999999998</v>
      </c>
      <c r="R892" s="57">
        <v>59.555500000000002</v>
      </c>
      <c r="S892" s="57">
        <v>45.439900000000002</v>
      </c>
      <c r="T892" s="57">
        <v>54.850299999999997</v>
      </c>
      <c r="U892" s="77">
        <v>0.52789118632658738</v>
      </c>
      <c r="V892" s="24" t="s">
        <v>6079</v>
      </c>
      <c r="W892" s="216" t="s">
        <v>5967</v>
      </c>
      <c r="X892" s="216" t="s">
        <v>5961</v>
      </c>
      <c r="Y892" s="24" t="s">
        <v>5964</v>
      </c>
      <c r="Z892" s="24" t="s">
        <v>5964</v>
      </c>
      <c r="AA892" s="24" t="s">
        <v>5964</v>
      </c>
      <c r="AB892" s="24" t="s">
        <v>5986</v>
      </c>
      <c r="AC892" s="24" t="s">
        <v>5965</v>
      </c>
    </row>
    <row r="893" spans="1:29" s="169" customFormat="1">
      <c r="A893" s="24">
        <v>4123</v>
      </c>
      <c r="B893" s="24" t="s">
        <v>892</v>
      </c>
      <c r="C893" s="57">
        <v>67.8</v>
      </c>
      <c r="D893" s="57">
        <v>74</v>
      </c>
      <c r="E893" s="57">
        <v>67.2</v>
      </c>
      <c r="F893" s="57">
        <v>69.8</v>
      </c>
      <c r="G893" s="57">
        <v>70</v>
      </c>
      <c r="H893" s="57">
        <v>71.2</v>
      </c>
      <c r="I893" s="57">
        <v>66.2</v>
      </c>
      <c r="J893" s="57">
        <v>70.2</v>
      </c>
      <c r="K893" s="57">
        <v>70.900000000000006</v>
      </c>
      <c r="L893" s="57">
        <v>72.599999999999994</v>
      </c>
      <c r="M893" s="57">
        <v>67.099999999999994</v>
      </c>
      <c r="N893" s="57">
        <v>68</v>
      </c>
      <c r="O893" s="57">
        <v>37641</v>
      </c>
      <c r="P893" s="57">
        <v>43699</v>
      </c>
      <c r="Q893" s="57">
        <v>53.521099999999997</v>
      </c>
      <c r="R893" s="57">
        <v>44.460700000000003</v>
      </c>
      <c r="S893" s="57">
        <v>54.521299999999997</v>
      </c>
      <c r="T893" s="57">
        <v>47.8142</v>
      </c>
      <c r="U893" s="77">
        <v>1.0527853421512314</v>
      </c>
      <c r="V893" s="24" t="s">
        <v>6077</v>
      </c>
      <c r="W893" s="216" t="s">
        <v>6009</v>
      </c>
      <c r="X893" s="216" t="s">
        <v>5961</v>
      </c>
      <c r="Y893" s="24" t="s">
        <v>5963</v>
      </c>
      <c r="Z893" s="24" t="s">
        <v>5972</v>
      </c>
      <c r="AA893" s="24" t="s">
        <v>5964</v>
      </c>
      <c r="AB893" s="24" t="s">
        <v>5991</v>
      </c>
      <c r="AC893" s="24" t="s">
        <v>5990</v>
      </c>
    </row>
    <row r="894" spans="1:29" s="169" customFormat="1">
      <c r="A894" s="24">
        <v>4126</v>
      </c>
      <c r="B894" s="24" t="s">
        <v>893</v>
      </c>
      <c r="C894" s="57">
        <v>76</v>
      </c>
      <c r="D894" s="57">
        <v>76.099999999999994</v>
      </c>
      <c r="E894" s="57">
        <v>70.599999999999994</v>
      </c>
      <c r="F894" s="57">
        <v>71.7</v>
      </c>
      <c r="G894" s="57">
        <v>72.099999999999994</v>
      </c>
      <c r="H894" s="57">
        <v>72.7</v>
      </c>
      <c r="I894" s="57">
        <v>70.5</v>
      </c>
      <c r="J894" s="57">
        <v>71</v>
      </c>
      <c r="K894" s="57">
        <v>71</v>
      </c>
      <c r="L894" s="57">
        <v>71.5</v>
      </c>
      <c r="M894" s="57">
        <v>68.900000000000006</v>
      </c>
      <c r="N894" s="57">
        <v>70</v>
      </c>
      <c r="O894" s="57">
        <v>3030</v>
      </c>
      <c r="P894" s="57">
        <v>5984</v>
      </c>
      <c r="Q894" s="57">
        <v>34.0167</v>
      </c>
      <c r="R894" s="57">
        <v>33.718200000000003</v>
      </c>
      <c r="S894" s="57">
        <v>30.490300000000001</v>
      </c>
      <c r="T894" s="57">
        <v>32.642200000000003</v>
      </c>
      <c r="U894" s="77">
        <v>0.61887254901960786</v>
      </c>
      <c r="V894" s="24" t="s">
        <v>6048</v>
      </c>
      <c r="W894" s="216" t="s">
        <v>5960</v>
      </c>
      <c r="X894" s="216" t="s">
        <v>5971</v>
      </c>
      <c r="Y894" s="24" t="s">
        <v>5964</v>
      </c>
      <c r="Z894" s="24" t="s">
        <v>5984</v>
      </c>
      <c r="AA894" s="24" t="s">
        <v>5984</v>
      </c>
      <c r="AB894" s="24" t="s">
        <v>5990</v>
      </c>
      <c r="AC894" s="24" t="s">
        <v>5986</v>
      </c>
    </row>
    <row r="895" spans="1:29" s="169" customFormat="1">
      <c r="A895" s="24">
        <v>4127</v>
      </c>
      <c r="B895" s="24" t="s">
        <v>894</v>
      </c>
      <c r="C895" s="57">
        <v>11.05</v>
      </c>
      <c r="D895" s="57">
        <v>12.1</v>
      </c>
      <c r="E895" s="57">
        <v>10.45</v>
      </c>
      <c r="F895" s="57">
        <v>10.5</v>
      </c>
      <c r="G895" s="57">
        <v>10.5</v>
      </c>
      <c r="H895" s="57">
        <v>11.25</v>
      </c>
      <c r="I895" s="57">
        <v>10.45</v>
      </c>
      <c r="J895" s="57">
        <v>10.65</v>
      </c>
      <c r="K895" s="57">
        <v>10.65</v>
      </c>
      <c r="L895" s="57">
        <v>11.4</v>
      </c>
      <c r="M895" s="57">
        <v>10.199999999999999</v>
      </c>
      <c r="N895" s="57">
        <v>11.05</v>
      </c>
      <c r="O895" s="57">
        <v>3686</v>
      </c>
      <c r="P895" s="57">
        <v>3656</v>
      </c>
      <c r="Q895" s="57">
        <v>21.097100000000001</v>
      </c>
      <c r="R895" s="57">
        <v>19.196999999999999</v>
      </c>
      <c r="S895" s="57">
        <v>27.228200000000001</v>
      </c>
      <c r="T895" s="57">
        <v>21.874099999999999</v>
      </c>
      <c r="U895" s="77">
        <v>1.2322513980063214</v>
      </c>
      <c r="V895" s="24" t="s">
        <v>6221</v>
      </c>
      <c r="W895" s="216" t="s">
        <v>6009</v>
      </c>
      <c r="X895" s="216" t="s">
        <v>6007</v>
      </c>
      <c r="Y895" s="24" t="s">
        <v>6000</v>
      </c>
      <c r="Z895" s="24" t="s">
        <v>5963</v>
      </c>
      <c r="AA895" s="24" t="s">
        <v>5982</v>
      </c>
      <c r="AB895" s="24" t="s">
        <v>5991</v>
      </c>
      <c r="AC895" s="24" t="s">
        <v>5986</v>
      </c>
    </row>
    <row r="896" spans="1:29" s="169" customFormat="1">
      <c r="A896" s="24">
        <v>4128</v>
      </c>
      <c r="B896" s="24" t="s">
        <v>895</v>
      </c>
      <c r="C896" s="57">
        <v>56.2</v>
      </c>
      <c r="D896" s="57">
        <v>67</v>
      </c>
      <c r="E896" s="57">
        <v>55.7</v>
      </c>
      <c r="F896" s="57">
        <v>61.5</v>
      </c>
      <c r="G896" s="57">
        <v>61.7</v>
      </c>
      <c r="H896" s="57">
        <v>62.5</v>
      </c>
      <c r="I896" s="57">
        <v>54.5</v>
      </c>
      <c r="J896" s="57">
        <v>57.3</v>
      </c>
      <c r="K896" s="57">
        <v>57.2</v>
      </c>
      <c r="L896" s="57">
        <v>60</v>
      </c>
      <c r="M896" s="57">
        <v>51.6</v>
      </c>
      <c r="N896" s="57">
        <v>53</v>
      </c>
      <c r="O896" s="57">
        <v>22843</v>
      </c>
      <c r="P896" s="57">
        <v>42561</v>
      </c>
      <c r="Q896" s="57">
        <v>19.441600000000001</v>
      </c>
      <c r="R896" s="57">
        <v>24.775200000000002</v>
      </c>
      <c r="S896" s="57">
        <v>14.471299999999999</v>
      </c>
      <c r="T896" s="57">
        <v>21.340599999999998</v>
      </c>
      <c r="U896" s="77">
        <v>0.65598134964456256</v>
      </c>
      <c r="V896" s="24" t="s">
        <v>6080</v>
      </c>
      <c r="W896" s="216" t="s">
        <v>5967</v>
      </c>
      <c r="X896" s="216" t="s">
        <v>6007</v>
      </c>
      <c r="Y896" s="24" t="s">
        <v>5982</v>
      </c>
      <c r="Z896" s="24" t="s">
        <v>5964</v>
      </c>
      <c r="AA896" s="24" t="s">
        <v>5964</v>
      </c>
      <c r="AB896" s="24" t="s">
        <v>5991</v>
      </c>
      <c r="AC896" s="24" t="s">
        <v>5990</v>
      </c>
    </row>
    <row r="897" spans="1:29" s="169" customFormat="1">
      <c r="A897" s="24">
        <v>4129</v>
      </c>
      <c r="B897" s="24" t="s">
        <v>896</v>
      </c>
      <c r="C897" s="57">
        <v>33.799999999999997</v>
      </c>
      <c r="D897" s="57">
        <v>35.9</v>
      </c>
      <c r="E897" s="57">
        <v>32.450000000000003</v>
      </c>
      <c r="F897" s="57">
        <v>32.950000000000003</v>
      </c>
      <c r="G897" s="57">
        <v>32.9</v>
      </c>
      <c r="H897" s="57">
        <v>34.700000000000003</v>
      </c>
      <c r="I897" s="57">
        <v>32.299999999999997</v>
      </c>
      <c r="J897" s="57">
        <v>34.15</v>
      </c>
      <c r="K897" s="57">
        <v>34.15</v>
      </c>
      <c r="L897" s="57">
        <v>34.200000000000003</v>
      </c>
      <c r="M897" s="57">
        <v>30.6</v>
      </c>
      <c r="N897" s="57">
        <v>30.75</v>
      </c>
      <c r="O897" s="57">
        <v>1148</v>
      </c>
      <c r="P897" s="57">
        <v>3355</v>
      </c>
      <c r="Q897" s="57">
        <v>43.616</v>
      </c>
      <c r="R897" s="57">
        <v>41.104599999999998</v>
      </c>
      <c r="S897" s="57">
        <v>33.448900000000002</v>
      </c>
      <c r="T897" s="57">
        <v>38.552700000000002</v>
      </c>
      <c r="U897" s="77">
        <v>0.41821493624772316</v>
      </c>
      <c r="V897" s="24" t="s">
        <v>6018</v>
      </c>
      <c r="W897" s="216" t="s">
        <v>5960</v>
      </c>
      <c r="X897" s="216" t="s">
        <v>5971</v>
      </c>
      <c r="Y897" s="24" t="s">
        <v>6000</v>
      </c>
      <c r="Z897" s="24" t="s">
        <v>5982</v>
      </c>
      <c r="AA897" s="24" t="s">
        <v>5964</v>
      </c>
      <c r="AB897" s="24" t="s">
        <v>5979</v>
      </c>
      <c r="AC897" s="24" t="s">
        <v>5979</v>
      </c>
    </row>
    <row r="898" spans="1:29" s="169" customFormat="1">
      <c r="A898" s="24">
        <v>4130</v>
      </c>
      <c r="B898" s="24" t="s">
        <v>897</v>
      </c>
      <c r="C898" s="57">
        <v>25.15</v>
      </c>
      <c r="D898" s="57">
        <v>25.9</v>
      </c>
      <c r="E898" s="57">
        <v>24.85</v>
      </c>
      <c r="F898" s="57">
        <v>25.5</v>
      </c>
      <c r="G898" s="57">
        <v>25.6</v>
      </c>
      <c r="H898" s="57">
        <v>26.6</v>
      </c>
      <c r="I898" s="57">
        <v>24.65</v>
      </c>
      <c r="J898" s="57">
        <v>25.45</v>
      </c>
      <c r="K898" s="57">
        <v>25.55</v>
      </c>
      <c r="L898" s="57">
        <v>25.9</v>
      </c>
      <c r="M898" s="57">
        <v>23.65</v>
      </c>
      <c r="N898" s="57">
        <v>23.9</v>
      </c>
      <c r="O898" s="57">
        <v>3934</v>
      </c>
      <c r="P898" s="57">
        <v>8142</v>
      </c>
      <c r="Q898" s="57">
        <v>12.577400000000001</v>
      </c>
      <c r="R898" s="57">
        <v>15.794600000000001</v>
      </c>
      <c r="S898" s="57">
        <v>9.3596000000000004</v>
      </c>
      <c r="T898" s="57">
        <v>13.6496</v>
      </c>
      <c r="U898" s="77">
        <v>0.59054559349327218</v>
      </c>
      <c r="V898" s="24" t="s">
        <v>6081</v>
      </c>
      <c r="W898" s="216" t="s">
        <v>5967</v>
      </c>
      <c r="X898" s="216" t="s">
        <v>6047</v>
      </c>
      <c r="Y898" s="24" t="s">
        <v>6016</v>
      </c>
      <c r="Z898" s="24" t="s">
        <v>5978</v>
      </c>
      <c r="AA898" s="24" t="s">
        <v>5964</v>
      </c>
      <c r="AB898" s="24" t="s">
        <v>5990</v>
      </c>
      <c r="AC898" s="24" t="s">
        <v>5965</v>
      </c>
    </row>
    <row r="899" spans="1:29" s="169" customFormat="1">
      <c r="A899" s="24">
        <v>4131</v>
      </c>
      <c r="B899" s="24" t="s">
        <v>898</v>
      </c>
      <c r="C899" s="57">
        <v>6.8</v>
      </c>
      <c r="D899" s="57">
        <v>7.4</v>
      </c>
      <c r="E899" s="57">
        <v>6.13</v>
      </c>
      <c r="F899" s="57">
        <v>6.22</v>
      </c>
      <c r="G899" s="57">
        <v>6.84</v>
      </c>
      <c r="H899" s="57">
        <v>9</v>
      </c>
      <c r="I899" s="57">
        <v>6.31</v>
      </c>
      <c r="J899" s="57">
        <v>6.45</v>
      </c>
      <c r="K899" s="57">
        <v>6.6</v>
      </c>
      <c r="L899" s="57">
        <v>6.6</v>
      </c>
      <c r="M899" s="57">
        <v>5.55</v>
      </c>
      <c r="N899" s="57">
        <v>5.8</v>
      </c>
      <c r="O899" s="57">
        <v>295</v>
      </c>
      <c r="P899" s="57">
        <v>961</v>
      </c>
      <c r="Q899" s="57"/>
      <c r="R899" s="57"/>
      <c r="S899" s="57"/>
      <c r="T899" s="57"/>
      <c r="U899" s="77">
        <v>0.37518788299225347</v>
      </c>
      <c r="V899" s="24" t="s">
        <v>6036</v>
      </c>
      <c r="W899" s="216" t="s">
        <v>5993</v>
      </c>
      <c r="X899" s="216" t="s">
        <v>5993</v>
      </c>
      <c r="Y899" s="24" t="s">
        <v>5964</v>
      </c>
      <c r="Z899" s="24" t="s">
        <v>5978</v>
      </c>
      <c r="AA899" s="24" t="s">
        <v>6024</v>
      </c>
      <c r="AB899" s="24" t="s">
        <v>5979</v>
      </c>
      <c r="AC899" s="24" t="s">
        <v>5990</v>
      </c>
    </row>
    <row r="900" spans="1:29" s="169" customFormat="1">
      <c r="A900" s="24">
        <v>4132</v>
      </c>
      <c r="B900" s="24" t="s">
        <v>3092</v>
      </c>
      <c r="C900" s="57">
        <v>56.5</v>
      </c>
      <c r="D900" s="57">
        <v>71.900000000000006</v>
      </c>
      <c r="E900" s="57">
        <v>50.5</v>
      </c>
      <c r="F900" s="57">
        <v>71.900000000000006</v>
      </c>
      <c r="G900" s="57">
        <v>71.900000000000006</v>
      </c>
      <c r="H900" s="57">
        <v>157.5</v>
      </c>
      <c r="I900" s="57">
        <v>67.599999999999994</v>
      </c>
      <c r="J900" s="57">
        <v>102.5</v>
      </c>
      <c r="K900" s="57">
        <v>102.5</v>
      </c>
      <c r="L900" s="57">
        <v>126.5</v>
      </c>
      <c r="M900" s="57">
        <v>90.3</v>
      </c>
      <c r="N900" s="57">
        <v>100</v>
      </c>
      <c r="O900" s="57">
        <v>27668</v>
      </c>
      <c r="P900" s="57">
        <v>76065</v>
      </c>
      <c r="Q900" s="57">
        <v>65.323899999999995</v>
      </c>
      <c r="R900" s="57">
        <v>60.210500000000003</v>
      </c>
      <c r="S900" s="57">
        <v>60.157800000000002</v>
      </c>
      <c r="T900" s="57">
        <v>60.192999999999998</v>
      </c>
      <c r="U900" s="77">
        <v>0.4445729894753756</v>
      </c>
      <c r="V900" s="24" t="s">
        <v>6326</v>
      </c>
      <c r="W900" s="216" t="s">
        <v>5960</v>
      </c>
      <c r="X900" s="216" t="s">
        <v>5961</v>
      </c>
      <c r="Y900" s="24" t="s">
        <v>6045</v>
      </c>
      <c r="Z900" s="24" t="s">
        <v>5963</v>
      </c>
      <c r="AA900" s="24" t="s">
        <v>5978</v>
      </c>
      <c r="AB900" s="24" t="s">
        <v>5996</v>
      </c>
      <c r="AC900" s="24" t="s">
        <v>5991</v>
      </c>
    </row>
    <row r="901" spans="1:29" s="169" customFormat="1">
      <c r="A901" s="24">
        <v>4133</v>
      </c>
      <c r="B901" s="24" t="s">
        <v>899</v>
      </c>
      <c r="C901" s="57">
        <v>62.9</v>
      </c>
      <c r="D901" s="57">
        <v>80.400000000000006</v>
      </c>
      <c r="E901" s="57">
        <v>58.3</v>
      </c>
      <c r="F901" s="57">
        <v>64.099999999999994</v>
      </c>
      <c r="G901" s="57">
        <v>64.3</v>
      </c>
      <c r="H901" s="57">
        <v>65</v>
      </c>
      <c r="I901" s="57">
        <v>50</v>
      </c>
      <c r="J901" s="57">
        <v>51.3</v>
      </c>
      <c r="K901" s="57">
        <v>51.7</v>
      </c>
      <c r="L901" s="57">
        <v>54.9</v>
      </c>
      <c r="M901" s="57">
        <v>44.55</v>
      </c>
      <c r="N901" s="57">
        <v>47.05</v>
      </c>
      <c r="O901" s="57">
        <v>11389</v>
      </c>
      <c r="P901" s="57">
        <v>33763</v>
      </c>
      <c r="Q901" s="57">
        <v>25.714099999999998</v>
      </c>
      <c r="R901" s="57">
        <v>24.4634</v>
      </c>
      <c r="S901" s="57">
        <v>19.467300000000002</v>
      </c>
      <c r="T901" s="57">
        <v>22.797999999999998</v>
      </c>
      <c r="U901" s="77">
        <v>0.4122823472111154</v>
      </c>
      <c r="V901" s="24" t="s">
        <v>6077</v>
      </c>
      <c r="W901" s="216" t="s">
        <v>5960</v>
      </c>
      <c r="X901" s="216" t="s">
        <v>6007</v>
      </c>
      <c r="Y901" s="24" t="s">
        <v>5969</v>
      </c>
      <c r="Z901" s="24" t="s">
        <v>5964</v>
      </c>
      <c r="AA901" s="24" t="s">
        <v>5964</v>
      </c>
      <c r="AB901" s="24" t="s">
        <v>5991</v>
      </c>
      <c r="AC901" s="24" t="s">
        <v>5990</v>
      </c>
    </row>
    <row r="902" spans="1:29" s="169" customFormat="1">
      <c r="A902" s="24">
        <v>4137</v>
      </c>
      <c r="B902" s="24" t="s">
        <v>900</v>
      </c>
      <c r="C902" s="57">
        <v>211</v>
      </c>
      <c r="D902" s="57">
        <v>213</v>
      </c>
      <c r="E902" s="57">
        <v>200</v>
      </c>
      <c r="F902" s="57">
        <v>206</v>
      </c>
      <c r="G902" s="57">
        <v>206</v>
      </c>
      <c r="H902" s="57">
        <v>222</v>
      </c>
      <c r="I902" s="57">
        <v>201.5</v>
      </c>
      <c r="J902" s="57">
        <v>205</v>
      </c>
      <c r="K902" s="57">
        <v>204.5</v>
      </c>
      <c r="L902" s="57">
        <v>205</v>
      </c>
      <c r="M902" s="57">
        <v>182</v>
      </c>
      <c r="N902" s="57">
        <v>187</v>
      </c>
      <c r="O902" s="57">
        <v>2020</v>
      </c>
      <c r="P902" s="57">
        <v>4496</v>
      </c>
      <c r="Q902" s="57">
        <v>51.142200000000003</v>
      </c>
      <c r="R902" s="57">
        <v>56.497799999999998</v>
      </c>
      <c r="S902" s="57">
        <v>36.678800000000003</v>
      </c>
      <c r="T902" s="57">
        <v>49.891399999999997</v>
      </c>
      <c r="U902" s="77">
        <v>0.54913009094503762</v>
      </c>
      <c r="V902" s="24" t="s">
        <v>6170</v>
      </c>
      <c r="W902" s="216" t="s">
        <v>5967</v>
      </c>
      <c r="X902" s="216" t="s">
        <v>5971</v>
      </c>
      <c r="Y902" s="24" t="s">
        <v>5962</v>
      </c>
      <c r="Z902" s="24" t="s">
        <v>5978</v>
      </c>
      <c r="AA902" s="24" t="s">
        <v>5964</v>
      </c>
      <c r="AB902" s="24" t="s">
        <v>5979</v>
      </c>
      <c r="AC902" s="24" t="s">
        <v>5990</v>
      </c>
    </row>
    <row r="903" spans="1:29" s="169" customFormat="1">
      <c r="A903" s="24">
        <v>4138</v>
      </c>
      <c r="B903" s="24" t="s">
        <v>901</v>
      </c>
      <c r="C903" s="57">
        <v>53.7</v>
      </c>
      <c r="D903" s="57">
        <v>55.2</v>
      </c>
      <c r="E903" s="57">
        <v>52.9</v>
      </c>
      <c r="F903" s="57">
        <v>54.8</v>
      </c>
      <c r="G903" s="57">
        <v>54.8</v>
      </c>
      <c r="H903" s="57">
        <v>56</v>
      </c>
      <c r="I903" s="57">
        <v>53.2</v>
      </c>
      <c r="J903" s="57">
        <v>54.1</v>
      </c>
      <c r="K903" s="57">
        <v>50.6</v>
      </c>
      <c r="L903" s="57">
        <v>51.5</v>
      </c>
      <c r="M903" s="57">
        <v>49</v>
      </c>
      <c r="N903" s="57">
        <v>49.8</v>
      </c>
      <c r="O903" s="57">
        <v>390</v>
      </c>
      <c r="P903" s="57">
        <v>1104</v>
      </c>
      <c r="Q903" s="57">
        <v>76.268900000000002</v>
      </c>
      <c r="R903" s="57">
        <v>68.281700000000001</v>
      </c>
      <c r="S903" s="57">
        <v>56.806199999999997</v>
      </c>
      <c r="T903" s="57">
        <v>64.456500000000005</v>
      </c>
      <c r="U903" s="77">
        <v>0.43176328502415462</v>
      </c>
      <c r="V903" s="24" t="s">
        <v>6327</v>
      </c>
      <c r="W903" s="216" t="s">
        <v>5960</v>
      </c>
      <c r="X903" s="216" t="s">
        <v>5961</v>
      </c>
      <c r="Y903" s="24" t="s">
        <v>6016</v>
      </c>
      <c r="Z903" s="24" t="s">
        <v>5984</v>
      </c>
      <c r="AA903" s="24" t="s">
        <v>5984</v>
      </c>
      <c r="AB903" s="24" t="s">
        <v>5986</v>
      </c>
      <c r="AC903" s="24" t="s">
        <v>5991</v>
      </c>
    </row>
    <row r="904" spans="1:29" s="169" customFormat="1">
      <c r="A904" s="24">
        <v>4139</v>
      </c>
      <c r="B904" s="24" t="s">
        <v>902</v>
      </c>
      <c r="C904" s="57">
        <v>53.3</v>
      </c>
      <c r="D904" s="57">
        <v>53.5</v>
      </c>
      <c r="E904" s="57">
        <v>52.5</v>
      </c>
      <c r="F904" s="57">
        <v>53.2</v>
      </c>
      <c r="G904" s="57">
        <v>53.2</v>
      </c>
      <c r="H904" s="57">
        <v>53.5</v>
      </c>
      <c r="I904" s="57">
        <v>52.4</v>
      </c>
      <c r="J904" s="57">
        <v>52.9</v>
      </c>
      <c r="K904" s="57">
        <v>52.9</v>
      </c>
      <c r="L904" s="57">
        <v>53</v>
      </c>
      <c r="M904" s="57">
        <v>52.2</v>
      </c>
      <c r="N904" s="57">
        <v>52.5</v>
      </c>
      <c r="O904" s="57">
        <v>296</v>
      </c>
      <c r="P904" s="57">
        <v>359</v>
      </c>
      <c r="Q904" s="57">
        <v>25.837800000000001</v>
      </c>
      <c r="R904" s="57">
        <v>38.578400000000002</v>
      </c>
      <c r="S904" s="57">
        <v>19.512799999999999</v>
      </c>
      <c r="T904" s="57">
        <v>32.223199999999999</v>
      </c>
      <c r="U904" s="77">
        <v>1.0077375425564841</v>
      </c>
      <c r="V904" s="24" t="s">
        <v>6006</v>
      </c>
      <c r="W904" s="216" t="s">
        <v>5967</v>
      </c>
      <c r="X904" s="216" t="s">
        <v>6007</v>
      </c>
      <c r="Y904" s="24" t="s">
        <v>6328</v>
      </c>
      <c r="Z904" s="24" t="s">
        <v>5984</v>
      </c>
      <c r="AA904" s="24" t="s">
        <v>5984</v>
      </c>
      <c r="AB904" s="24" t="s">
        <v>5965</v>
      </c>
      <c r="AC904" s="24" t="s">
        <v>5986</v>
      </c>
    </row>
    <row r="905" spans="1:29" s="169" customFormat="1">
      <c r="A905" s="24">
        <v>4141</v>
      </c>
      <c r="B905" s="24" t="s">
        <v>903</v>
      </c>
      <c r="C905" s="57">
        <v>11.75</v>
      </c>
      <c r="D905" s="57">
        <v>12.35</v>
      </c>
      <c r="E905" s="57">
        <v>11.45</v>
      </c>
      <c r="F905" s="57">
        <v>11.8</v>
      </c>
      <c r="G905" s="57">
        <v>12</v>
      </c>
      <c r="H905" s="57">
        <v>13.95</v>
      </c>
      <c r="I905" s="57">
        <v>11.8</v>
      </c>
      <c r="J905" s="57">
        <v>12.3</v>
      </c>
      <c r="K905" s="57">
        <v>12.35</v>
      </c>
      <c r="L905" s="57">
        <v>13.1</v>
      </c>
      <c r="M905" s="57">
        <v>11.7</v>
      </c>
      <c r="N905" s="57">
        <v>11.9</v>
      </c>
      <c r="O905" s="57">
        <v>1766</v>
      </c>
      <c r="P905" s="57">
        <v>4957</v>
      </c>
      <c r="Q905" s="57">
        <v>26.161999999999999</v>
      </c>
      <c r="R905" s="57">
        <v>26.177600000000002</v>
      </c>
      <c r="S905" s="57">
        <v>23.808399999999999</v>
      </c>
      <c r="T905" s="57">
        <v>25.387799999999999</v>
      </c>
      <c r="U905" s="77">
        <v>0.43543361800372093</v>
      </c>
      <c r="V905" s="24" t="s">
        <v>6173</v>
      </c>
      <c r="W905" s="216" t="s">
        <v>5967</v>
      </c>
      <c r="X905" s="216" t="s">
        <v>6007</v>
      </c>
      <c r="Y905" s="24" t="s">
        <v>5969</v>
      </c>
      <c r="Z905" s="24" t="s">
        <v>5969</v>
      </c>
      <c r="AA905" s="24" t="s">
        <v>6000</v>
      </c>
      <c r="AB905" s="24" t="s">
        <v>5970</v>
      </c>
      <c r="AC905" s="24" t="s">
        <v>5965</v>
      </c>
    </row>
    <row r="906" spans="1:29" s="169" customFormat="1">
      <c r="A906" s="24">
        <v>4142</v>
      </c>
      <c r="B906" s="24" t="s">
        <v>904</v>
      </c>
      <c r="C906" s="57">
        <v>52.3</v>
      </c>
      <c r="D906" s="57">
        <v>58.7</v>
      </c>
      <c r="E906" s="57">
        <v>50.6</v>
      </c>
      <c r="F906" s="57">
        <v>53.6</v>
      </c>
      <c r="G906" s="57">
        <v>54.4</v>
      </c>
      <c r="H906" s="57">
        <v>54.5</v>
      </c>
      <c r="I906" s="57">
        <v>48.05</v>
      </c>
      <c r="J906" s="57">
        <v>49.5</v>
      </c>
      <c r="K906" s="57">
        <v>49.65</v>
      </c>
      <c r="L906" s="57">
        <v>53.3</v>
      </c>
      <c r="M906" s="57">
        <v>45.4</v>
      </c>
      <c r="N906" s="57">
        <v>50.7</v>
      </c>
      <c r="O906" s="57">
        <v>68038</v>
      </c>
      <c r="P906" s="57">
        <v>97256</v>
      </c>
      <c r="Q906" s="57">
        <v>22.691600000000001</v>
      </c>
      <c r="R906" s="57">
        <v>32.641800000000003</v>
      </c>
      <c r="S906" s="57">
        <v>22.194400000000002</v>
      </c>
      <c r="T906" s="57">
        <v>29.159300000000002</v>
      </c>
      <c r="U906" s="77">
        <v>0.8550377925840621</v>
      </c>
      <c r="V906" s="24" t="s">
        <v>6083</v>
      </c>
      <c r="W906" s="216" t="s">
        <v>5967</v>
      </c>
      <c r="X906" s="216" t="s">
        <v>6007</v>
      </c>
      <c r="Y906" s="24" t="s">
        <v>5963</v>
      </c>
      <c r="Z906" s="24" t="s">
        <v>5964</v>
      </c>
      <c r="AA906" s="24" t="s">
        <v>5972</v>
      </c>
      <c r="AB906" s="24" t="s">
        <v>5991</v>
      </c>
      <c r="AC906" s="24" t="s">
        <v>5970</v>
      </c>
    </row>
    <row r="907" spans="1:29" s="169" customFormat="1">
      <c r="A907" s="24">
        <v>4147</v>
      </c>
      <c r="B907" s="24" t="s">
        <v>906</v>
      </c>
      <c r="C907" s="57">
        <v>75.400000000000006</v>
      </c>
      <c r="D907" s="57">
        <v>75.400000000000006</v>
      </c>
      <c r="E907" s="57">
        <v>66.099999999999994</v>
      </c>
      <c r="F907" s="57">
        <v>66.3</v>
      </c>
      <c r="G907" s="57">
        <v>66.5</v>
      </c>
      <c r="H907" s="57">
        <v>68</v>
      </c>
      <c r="I907" s="57">
        <v>61</v>
      </c>
      <c r="J907" s="57">
        <v>62.9</v>
      </c>
      <c r="K907" s="57">
        <v>63.1</v>
      </c>
      <c r="L907" s="57">
        <v>69.900000000000006</v>
      </c>
      <c r="M907" s="57">
        <v>61.5</v>
      </c>
      <c r="N907" s="57">
        <v>62.9</v>
      </c>
      <c r="O907" s="57">
        <v>11819</v>
      </c>
      <c r="P907" s="57">
        <v>10661</v>
      </c>
      <c r="Q907" s="57">
        <v>17.6113</v>
      </c>
      <c r="R907" s="57">
        <v>20.7927</v>
      </c>
      <c r="S907" s="57">
        <v>15.7713</v>
      </c>
      <c r="T907" s="57">
        <v>19.1189</v>
      </c>
      <c r="U907" s="77">
        <v>1.354980249924439</v>
      </c>
      <c r="V907" s="24" t="s">
        <v>6199</v>
      </c>
      <c r="W907" s="216" t="s">
        <v>5967</v>
      </c>
      <c r="X907" s="216" t="s">
        <v>6047</v>
      </c>
      <c r="Y907" s="24" t="s">
        <v>6024</v>
      </c>
      <c r="Z907" s="24" t="s">
        <v>5964</v>
      </c>
      <c r="AA907" s="24" t="s">
        <v>5978</v>
      </c>
      <c r="AB907" s="24" t="s">
        <v>6033</v>
      </c>
      <c r="AC907" s="24" t="s">
        <v>5990</v>
      </c>
    </row>
    <row r="908" spans="1:29" s="169" customFormat="1">
      <c r="A908" s="24">
        <v>4148</v>
      </c>
      <c r="B908" s="24" t="s">
        <v>1639</v>
      </c>
      <c r="C908" s="57">
        <v>34.9</v>
      </c>
      <c r="D908" s="57">
        <v>35.700000000000003</v>
      </c>
      <c r="E908" s="57">
        <v>33.85</v>
      </c>
      <c r="F908" s="57">
        <v>34.200000000000003</v>
      </c>
      <c r="G908" s="57">
        <v>34.200000000000003</v>
      </c>
      <c r="H908" s="57">
        <v>37.25</v>
      </c>
      <c r="I908" s="57">
        <v>32.85</v>
      </c>
      <c r="J908" s="57">
        <v>33.549999999999997</v>
      </c>
      <c r="K908" s="57">
        <v>33.6</v>
      </c>
      <c r="L908" s="57">
        <v>34.15</v>
      </c>
      <c r="M908" s="57">
        <v>32</v>
      </c>
      <c r="N908" s="57">
        <v>32.25</v>
      </c>
      <c r="O908" s="57">
        <v>323</v>
      </c>
      <c r="P908" s="57">
        <v>889</v>
      </c>
      <c r="Q908" s="57">
        <v>24.022400000000001</v>
      </c>
      <c r="R908" s="57">
        <v>31.3933</v>
      </c>
      <c r="S908" s="57">
        <v>16.749199999999998</v>
      </c>
      <c r="T908" s="57">
        <v>26.511900000000001</v>
      </c>
      <c r="U908" s="77">
        <v>0.44406949131358581</v>
      </c>
      <c r="V908" s="24" t="s">
        <v>6102</v>
      </c>
      <c r="W908" s="216" t="s">
        <v>5967</v>
      </c>
      <c r="X908" s="216" t="s">
        <v>6007</v>
      </c>
      <c r="Y908" s="24" t="s">
        <v>5984</v>
      </c>
      <c r="Z908" s="24" t="s">
        <v>5978</v>
      </c>
      <c r="AA908" s="24" t="s">
        <v>5964</v>
      </c>
      <c r="AB908" s="24" t="s">
        <v>5991</v>
      </c>
      <c r="AC908" s="24" t="s">
        <v>5965</v>
      </c>
    </row>
    <row r="909" spans="1:29" s="169" customFormat="1">
      <c r="A909" s="24">
        <v>4150</v>
      </c>
      <c r="B909" s="24" t="s">
        <v>3108</v>
      </c>
      <c r="C909" s="57">
        <v>13.85</v>
      </c>
      <c r="D909" s="57">
        <v>15.2</v>
      </c>
      <c r="E909" s="57">
        <v>12.25</v>
      </c>
      <c r="F909" s="57">
        <v>13.3</v>
      </c>
      <c r="G909" s="57">
        <v>13.3</v>
      </c>
      <c r="H909" s="57">
        <v>14</v>
      </c>
      <c r="I909" s="57">
        <v>12</v>
      </c>
      <c r="J909" s="57">
        <v>12.25</v>
      </c>
      <c r="K909" s="57">
        <v>12.6</v>
      </c>
      <c r="L909" s="57">
        <v>13.45</v>
      </c>
      <c r="M909" s="57">
        <v>11.3</v>
      </c>
      <c r="N909" s="57">
        <v>12.75</v>
      </c>
      <c r="O909" s="57">
        <v>5715</v>
      </c>
      <c r="P909" s="57">
        <v>7423</v>
      </c>
      <c r="Q909" s="57">
        <v>46.560200000000002</v>
      </c>
      <c r="R909" s="57">
        <v>41.787999999999997</v>
      </c>
      <c r="S909" s="57">
        <v>45.854900000000001</v>
      </c>
      <c r="T909" s="57">
        <v>43.143599999999999</v>
      </c>
      <c r="U909" s="77">
        <v>0.94099420719385696</v>
      </c>
      <c r="V909" s="24" t="s">
        <v>6083</v>
      </c>
      <c r="W909" s="216" t="s">
        <v>6020</v>
      </c>
      <c r="X909" s="216" t="s">
        <v>5971</v>
      </c>
      <c r="Y909" s="24" t="s">
        <v>5974</v>
      </c>
      <c r="Z909" s="24" t="s">
        <v>5964</v>
      </c>
      <c r="AA909" s="24" t="s">
        <v>5972</v>
      </c>
      <c r="AB909" s="24" t="s">
        <v>5991</v>
      </c>
      <c r="AC909" s="24" t="s">
        <v>5976</v>
      </c>
    </row>
    <row r="910" spans="1:29" s="169" customFormat="1">
      <c r="A910" s="24">
        <v>4151</v>
      </c>
      <c r="B910" s="24" t="s">
        <v>3110</v>
      </c>
      <c r="C910" s="57">
        <v>34.9</v>
      </c>
      <c r="D910" s="57">
        <v>36.299999999999997</v>
      </c>
      <c r="E910" s="57">
        <v>23.2</v>
      </c>
      <c r="F910" s="57">
        <v>30</v>
      </c>
      <c r="G910" s="57">
        <v>30.2</v>
      </c>
      <c r="H910" s="57">
        <v>30.5</v>
      </c>
      <c r="I910" s="57">
        <v>23.4</v>
      </c>
      <c r="J910" s="57">
        <v>24.5</v>
      </c>
      <c r="K910" s="57">
        <v>24.5</v>
      </c>
      <c r="L910" s="57">
        <v>30.5</v>
      </c>
      <c r="M910" s="57">
        <v>24</v>
      </c>
      <c r="N910" s="57">
        <v>28.1</v>
      </c>
      <c r="O910" s="57">
        <v>485</v>
      </c>
      <c r="P910" s="57">
        <v>802</v>
      </c>
      <c r="Q910" s="57"/>
      <c r="R910" s="57"/>
      <c r="S910" s="57"/>
      <c r="T910" s="57"/>
      <c r="U910" s="77">
        <v>0.73912441119423666</v>
      </c>
      <c r="V910" s="24" t="s">
        <v>6329</v>
      </c>
      <c r="W910" s="216" t="s">
        <v>5993</v>
      </c>
      <c r="X910" s="216" t="s">
        <v>5993</v>
      </c>
      <c r="Y910" s="24" t="s">
        <v>5964</v>
      </c>
      <c r="Z910" s="24" t="s">
        <v>5964</v>
      </c>
      <c r="AA910" s="24" t="s">
        <v>5982</v>
      </c>
      <c r="AB910" s="24" t="s">
        <v>5986</v>
      </c>
      <c r="AC910" s="24" t="s">
        <v>5965</v>
      </c>
    </row>
    <row r="911" spans="1:29" s="169" customFormat="1">
      <c r="A911" s="24">
        <v>4152</v>
      </c>
      <c r="B911" s="24" t="s">
        <v>907</v>
      </c>
      <c r="C911" s="57">
        <v>77.8</v>
      </c>
      <c r="D911" s="57">
        <v>87</v>
      </c>
      <c r="E911" s="57">
        <v>76.2</v>
      </c>
      <c r="F911" s="57">
        <v>83</v>
      </c>
      <c r="G911" s="57">
        <v>84</v>
      </c>
      <c r="H911" s="57">
        <v>99</v>
      </c>
      <c r="I911" s="57">
        <v>83.5</v>
      </c>
      <c r="J911" s="57">
        <v>98.6</v>
      </c>
      <c r="K911" s="57">
        <v>98.6</v>
      </c>
      <c r="L911" s="57">
        <v>102</v>
      </c>
      <c r="M911" s="57">
        <v>98.6</v>
      </c>
      <c r="N911" s="57">
        <v>100.5</v>
      </c>
      <c r="O911" s="57">
        <v>6936</v>
      </c>
      <c r="P911" s="57">
        <v>13130</v>
      </c>
      <c r="Q911" s="57">
        <v>72.480800000000002</v>
      </c>
      <c r="R911" s="57">
        <v>56.189399999999999</v>
      </c>
      <c r="S911" s="57">
        <v>80.772099999999995</v>
      </c>
      <c r="T911" s="57">
        <v>64.383600000000001</v>
      </c>
      <c r="U911" s="77">
        <v>0.64564610307184556</v>
      </c>
      <c r="V911" s="24" t="s">
        <v>6330</v>
      </c>
      <c r="W911" s="216" t="s">
        <v>6009</v>
      </c>
      <c r="X911" s="216" t="s">
        <v>5989</v>
      </c>
      <c r="Y911" s="24" t="s">
        <v>5982</v>
      </c>
      <c r="Z911" s="24" t="s">
        <v>5982</v>
      </c>
      <c r="AA911" s="24" t="s">
        <v>6055</v>
      </c>
      <c r="AB911" s="24" t="s">
        <v>5986</v>
      </c>
      <c r="AC911" s="24" t="s">
        <v>5979</v>
      </c>
    </row>
    <row r="912" spans="1:29" s="169" customFormat="1">
      <c r="A912" s="24">
        <v>4153</v>
      </c>
      <c r="B912" s="24" t="s">
        <v>908</v>
      </c>
      <c r="C912" s="57">
        <v>26</v>
      </c>
      <c r="D912" s="57">
        <v>26.5</v>
      </c>
      <c r="E912" s="57">
        <v>22.3</v>
      </c>
      <c r="F912" s="57">
        <v>23.3</v>
      </c>
      <c r="G912" s="57">
        <v>23.2</v>
      </c>
      <c r="H912" s="57">
        <v>23.8</v>
      </c>
      <c r="I912" s="57">
        <v>22.2</v>
      </c>
      <c r="J912" s="57">
        <v>22.2</v>
      </c>
      <c r="K912" s="57">
        <v>22.2</v>
      </c>
      <c r="L912" s="57">
        <v>22.8</v>
      </c>
      <c r="M912" s="57">
        <v>21.8</v>
      </c>
      <c r="N912" s="57">
        <v>22.4</v>
      </c>
      <c r="O912" s="57">
        <v>975</v>
      </c>
      <c r="P912" s="57">
        <v>780</v>
      </c>
      <c r="Q912" s="57">
        <v>29.690100000000001</v>
      </c>
      <c r="R912" s="57">
        <v>31.693300000000001</v>
      </c>
      <c r="S912" s="57">
        <v>30.235199999999999</v>
      </c>
      <c r="T912" s="57">
        <v>31.2073</v>
      </c>
      <c r="U912" s="77">
        <v>1.5277777777777777</v>
      </c>
      <c r="V912" s="24" t="s">
        <v>6021</v>
      </c>
      <c r="W912" s="216" t="s">
        <v>6039</v>
      </c>
      <c r="X912" s="216" t="s">
        <v>5971</v>
      </c>
      <c r="Y912" s="24" t="s">
        <v>5964</v>
      </c>
      <c r="Z912" s="24" t="s">
        <v>6004</v>
      </c>
      <c r="AA912" s="24" t="s">
        <v>6022</v>
      </c>
      <c r="AB912" s="24" t="s">
        <v>5986</v>
      </c>
      <c r="AC912" s="24" t="s">
        <v>5986</v>
      </c>
    </row>
    <row r="913" spans="1:29" s="169" customFormat="1">
      <c r="A913" s="24">
        <v>4154</v>
      </c>
      <c r="B913" s="24" t="s">
        <v>909</v>
      </c>
      <c r="C913" s="57">
        <v>25.6</v>
      </c>
      <c r="D913" s="57">
        <v>29.15</v>
      </c>
      <c r="E913" s="57">
        <v>24.05</v>
      </c>
      <c r="F913" s="57">
        <v>26.25</v>
      </c>
      <c r="G913" s="57">
        <v>25.45</v>
      </c>
      <c r="H913" s="57">
        <v>26.2</v>
      </c>
      <c r="I913" s="57">
        <v>24</v>
      </c>
      <c r="J913" s="57">
        <v>24.3</v>
      </c>
      <c r="K913" s="57">
        <v>24.55</v>
      </c>
      <c r="L913" s="57">
        <v>28.6</v>
      </c>
      <c r="M913" s="57">
        <v>24</v>
      </c>
      <c r="N913" s="57">
        <v>27.7</v>
      </c>
      <c r="O913" s="57">
        <v>1279</v>
      </c>
      <c r="P913" s="57">
        <v>156</v>
      </c>
      <c r="Q913" s="57">
        <v>19.3932</v>
      </c>
      <c r="R913" s="57">
        <v>25.8688</v>
      </c>
      <c r="S913" s="57">
        <v>27.024000000000001</v>
      </c>
      <c r="T913" s="57">
        <v>26.253900000000002</v>
      </c>
      <c r="U913" s="77">
        <v>10.02065527065527</v>
      </c>
      <c r="V913" s="24" t="s">
        <v>6157</v>
      </c>
      <c r="W913" s="216" t="s">
        <v>5981</v>
      </c>
      <c r="X913" s="216" t="s">
        <v>5971</v>
      </c>
      <c r="Y913" s="24" t="s">
        <v>5969</v>
      </c>
      <c r="Z913" s="24" t="s">
        <v>5964</v>
      </c>
      <c r="AA913" s="24" t="s">
        <v>5982</v>
      </c>
      <c r="AB913" s="24" t="s">
        <v>5990</v>
      </c>
      <c r="AC913" s="24" t="s">
        <v>5965</v>
      </c>
    </row>
    <row r="914" spans="1:29" s="169" customFormat="1">
      <c r="A914" s="24">
        <v>4155</v>
      </c>
      <c r="B914" s="24" t="s">
        <v>3114</v>
      </c>
      <c r="C914" s="57">
        <v>25</v>
      </c>
      <c r="D914" s="57">
        <v>25.9</v>
      </c>
      <c r="E914" s="57">
        <v>24.75</v>
      </c>
      <c r="F914" s="57">
        <v>25.8</v>
      </c>
      <c r="G914" s="57">
        <v>25.9</v>
      </c>
      <c r="H914" s="57">
        <v>26.15</v>
      </c>
      <c r="I914" s="57">
        <v>23.25</v>
      </c>
      <c r="J914" s="57">
        <v>23.7</v>
      </c>
      <c r="K914" s="57">
        <v>23.7</v>
      </c>
      <c r="L914" s="57">
        <v>24.3</v>
      </c>
      <c r="M914" s="57">
        <v>21.9</v>
      </c>
      <c r="N914" s="57">
        <v>22.95</v>
      </c>
      <c r="O914" s="57">
        <v>2184</v>
      </c>
      <c r="P914" s="57">
        <v>4170</v>
      </c>
      <c r="Q914" s="57">
        <v>20.125399999999999</v>
      </c>
      <c r="R914" s="57">
        <v>22.5367</v>
      </c>
      <c r="S914" s="57">
        <v>18.4894</v>
      </c>
      <c r="T914" s="57">
        <v>21.1876</v>
      </c>
      <c r="U914" s="77">
        <v>0.64012789768185452</v>
      </c>
      <c r="V914" s="24" t="s">
        <v>6331</v>
      </c>
      <c r="W914" s="216" t="s">
        <v>5967</v>
      </c>
      <c r="X914" s="216" t="s">
        <v>6007</v>
      </c>
      <c r="Y914" s="24" t="s">
        <v>6010</v>
      </c>
      <c r="Z914" s="24" t="s">
        <v>5964</v>
      </c>
      <c r="AA914" s="24" t="s">
        <v>5962</v>
      </c>
      <c r="AB914" s="24" t="s">
        <v>5991</v>
      </c>
      <c r="AC914" s="24" t="s">
        <v>5986</v>
      </c>
    </row>
    <row r="915" spans="1:29" s="169" customFormat="1">
      <c r="A915" s="24">
        <v>4157</v>
      </c>
      <c r="B915" s="24" t="s">
        <v>910</v>
      </c>
      <c r="C915" s="57">
        <v>21.8</v>
      </c>
      <c r="D915" s="57">
        <v>21.9</v>
      </c>
      <c r="E915" s="57">
        <v>18.7</v>
      </c>
      <c r="F915" s="57">
        <v>18.95</v>
      </c>
      <c r="G915" s="57">
        <v>19</v>
      </c>
      <c r="H915" s="57">
        <v>21.55</v>
      </c>
      <c r="I915" s="57">
        <v>18.350000000000001</v>
      </c>
      <c r="J915" s="57">
        <v>18.600000000000001</v>
      </c>
      <c r="K915" s="57">
        <v>18.5</v>
      </c>
      <c r="L915" s="57">
        <v>19.55</v>
      </c>
      <c r="M915" s="57">
        <v>16.899999999999999</v>
      </c>
      <c r="N915" s="57">
        <v>17</v>
      </c>
      <c r="O915" s="57">
        <v>21559</v>
      </c>
      <c r="P915" s="57">
        <v>42886</v>
      </c>
      <c r="Q915" s="57">
        <v>32.679000000000002</v>
      </c>
      <c r="R915" s="57">
        <v>38.141500000000001</v>
      </c>
      <c r="S915" s="57">
        <v>23.42</v>
      </c>
      <c r="T915" s="57">
        <v>33.234299999999998</v>
      </c>
      <c r="U915" s="77">
        <v>0.61441703327167119</v>
      </c>
      <c r="V915" s="24" t="s">
        <v>6332</v>
      </c>
      <c r="W915" s="216" t="s">
        <v>5967</v>
      </c>
      <c r="X915" s="216" t="s">
        <v>6007</v>
      </c>
      <c r="Y915" s="24" t="s">
        <v>5964</v>
      </c>
      <c r="Z915" s="24" t="s">
        <v>5978</v>
      </c>
      <c r="AA915" s="24" t="s">
        <v>5964</v>
      </c>
      <c r="AB915" s="24" t="s">
        <v>5986</v>
      </c>
      <c r="AC915" s="24" t="s">
        <v>5979</v>
      </c>
    </row>
    <row r="916" spans="1:29" s="169" customFormat="1">
      <c r="A916" s="24">
        <v>4160</v>
      </c>
      <c r="B916" s="24" t="s">
        <v>911</v>
      </c>
      <c r="C916" s="57">
        <v>23.35</v>
      </c>
      <c r="D916" s="57">
        <v>25.3</v>
      </c>
      <c r="E916" s="57">
        <v>23.05</v>
      </c>
      <c r="F916" s="57">
        <v>24.9</v>
      </c>
      <c r="G916" s="57">
        <v>24.8</v>
      </c>
      <c r="H916" s="57">
        <v>25</v>
      </c>
      <c r="I916" s="57">
        <v>23.5</v>
      </c>
      <c r="J916" s="57">
        <v>24.3</v>
      </c>
      <c r="K916" s="57">
        <v>24.2</v>
      </c>
      <c r="L916" s="57">
        <v>25.05</v>
      </c>
      <c r="M916" s="57">
        <v>23.8</v>
      </c>
      <c r="N916" s="57">
        <v>24.25</v>
      </c>
      <c r="O916" s="57">
        <v>314</v>
      </c>
      <c r="P916" s="57">
        <v>526</v>
      </c>
      <c r="Q916" s="57">
        <v>30.986699999999999</v>
      </c>
      <c r="R916" s="57">
        <v>24.802800000000001</v>
      </c>
      <c r="S916" s="57">
        <v>32.938499999999998</v>
      </c>
      <c r="T916" s="57">
        <v>27.514700000000001</v>
      </c>
      <c r="U916" s="77">
        <v>0.72961554710604137</v>
      </c>
      <c r="V916" s="24" t="s">
        <v>6274</v>
      </c>
      <c r="W916" s="216" t="s">
        <v>6009</v>
      </c>
      <c r="X916" s="216" t="s">
        <v>5971</v>
      </c>
      <c r="Y916" s="24" t="s">
        <v>5982</v>
      </c>
      <c r="Z916" s="24" t="s">
        <v>5975</v>
      </c>
      <c r="AA916" s="24" t="s">
        <v>5969</v>
      </c>
      <c r="AB916" s="24" t="s">
        <v>5976</v>
      </c>
      <c r="AC916" s="24" t="s">
        <v>5991</v>
      </c>
    </row>
    <row r="917" spans="1:29" s="169" customFormat="1">
      <c r="A917" s="24">
        <v>4161</v>
      </c>
      <c r="B917" s="24" t="s">
        <v>912</v>
      </c>
      <c r="C917" s="57">
        <v>27.1</v>
      </c>
      <c r="D917" s="57">
        <v>29.3</v>
      </c>
      <c r="E917" s="57">
        <v>26</v>
      </c>
      <c r="F917" s="57">
        <v>26.25</v>
      </c>
      <c r="G917" s="57">
        <v>26.1</v>
      </c>
      <c r="H917" s="57">
        <v>28.3</v>
      </c>
      <c r="I917" s="57">
        <v>25.45</v>
      </c>
      <c r="J917" s="57">
        <v>26.05</v>
      </c>
      <c r="K917" s="57">
        <v>26</v>
      </c>
      <c r="L917" s="57">
        <v>30.85</v>
      </c>
      <c r="M917" s="57">
        <v>25.75</v>
      </c>
      <c r="N917" s="57">
        <v>27.55</v>
      </c>
      <c r="O917" s="57">
        <v>3147</v>
      </c>
      <c r="P917" s="57">
        <v>1306</v>
      </c>
      <c r="Q917" s="57">
        <v>26.746600000000001</v>
      </c>
      <c r="R917" s="57">
        <v>26.157399999999999</v>
      </c>
      <c r="S917" s="57">
        <v>30.1906</v>
      </c>
      <c r="T917" s="57">
        <v>27.501799999999999</v>
      </c>
      <c r="U917" s="77">
        <v>2.9451250638080655</v>
      </c>
      <c r="V917" s="24" t="s">
        <v>6333</v>
      </c>
      <c r="W917" s="216" t="s">
        <v>6009</v>
      </c>
      <c r="X917" s="216" t="s">
        <v>5971</v>
      </c>
      <c r="Y917" s="24" t="s">
        <v>6000</v>
      </c>
      <c r="Z917" s="24" t="s">
        <v>5978</v>
      </c>
      <c r="AA917" s="24" t="s">
        <v>5963</v>
      </c>
      <c r="AB917" s="24" t="s">
        <v>5976</v>
      </c>
      <c r="AC917" s="24" t="s">
        <v>5979</v>
      </c>
    </row>
    <row r="918" spans="1:29" s="169" customFormat="1">
      <c r="A918" s="24">
        <v>4162</v>
      </c>
      <c r="B918" s="24" t="s">
        <v>913</v>
      </c>
      <c r="C918" s="57">
        <v>66</v>
      </c>
      <c r="D918" s="57">
        <v>70.8</v>
      </c>
      <c r="E918" s="57">
        <v>64.3</v>
      </c>
      <c r="F918" s="57">
        <v>65</v>
      </c>
      <c r="G918" s="57">
        <v>65.099999999999994</v>
      </c>
      <c r="H918" s="57">
        <v>70.099999999999994</v>
      </c>
      <c r="I918" s="57">
        <v>61.7</v>
      </c>
      <c r="J918" s="57">
        <v>64</v>
      </c>
      <c r="K918" s="57">
        <v>64</v>
      </c>
      <c r="L918" s="57">
        <v>67.900000000000006</v>
      </c>
      <c r="M918" s="57">
        <v>58.3</v>
      </c>
      <c r="N918" s="57">
        <v>58.8</v>
      </c>
      <c r="O918" s="57">
        <v>6727</v>
      </c>
      <c r="P918" s="57">
        <v>11607</v>
      </c>
      <c r="Q918" s="57">
        <v>47.631799999999998</v>
      </c>
      <c r="R918" s="57">
        <v>47.915199999999999</v>
      </c>
      <c r="S918" s="57">
        <v>41.9696</v>
      </c>
      <c r="T918" s="57">
        <v>45.933300000000003</v>
      </c>
      <c r="U918" s="77">
        <v>0.70835606865588774</v>
      </c>
      <c r="V918" s="24" t="s">
        <v>6079</v>
      </c>
      <c r="W918" s="216" t="s">
        <v>5967</v>
      </c>
      <c r="X918" s="216" t="s">
        <v>5971</v>
      </c>
      <c r="Y918" s="24" t="s">
        <v>6000</v>
      </c>
      <c r="Z918" s="24" t="s">
        <v>5978</v>
      </c>
      <c r="AA918" s="24" t="s">
        <v>5964</v>
      </c>
      <c r="AB918" s="24" t="s">
        <v>5986</v>
      </c>
      <c r="AC918" s="24" t="s">
        <v>5965</v>
      </c>
    </row>
    <row r="919" spans="1:29" s="169" customFormat="1">
      <c r="A919" s="24">
        <v>4163</v>
      </c>
      <c r="B919" s="24" t="s">
        <v>914</v>
      </c>
      <c r="C919" s="57">
        <v>84.7</v>
      </c>
      <c r="D919" s="57">
        <v>91.4</v>
      </c>
      <c r="E919" s="57">
        <v>84.7</v>
      </c>
      <c r="F919" s="57">
        <v>89.9</v>
      </c>
      <c r="G919" s="57">
        <v>90</v>
      </c>
      <c r="H919" s="57">
        <v>92.7</v>
      </c>
      <c r="I919" s="57">
        <v>85</v>
      </c>
      <c r="J919" s="57">
        <v>85.9</v>
      </c>
      <c r="K919" s="57">
        <v>86.3</v>
      </c>
      <c r="L919" s="57">
        <v>87.5</v>
      </c>
      <c r="M919" s="57">
        <v>81.3</v>
      </c>
      <c r="N919" s="57">
        <v>82.7</v>
      </c>
      <c r="O919" s="57">
        <v>682</v>
      </c>
      <c r="P919" s="57">
        <v>1238</v>
      </c>
      <c r="Q919" s="57">
        <v>20.211099999999998</v>
      </c>
      <c r="R919" s="57">
        <v>16.7117</v>
      </c>
      <c r="S919" s="57">
        <v>16.407399999999999</v>
      </c>
      <c r="T919" s="57">
        <v>16.610299999999999</v>
      </c>
      <c r="U919" s="77">
        <v>0.67330820319511753</v>
      </c>
      <c r="V919" s="24" t="s">
        <v>6118</v>
      </c>
      <c r="W919" s="216" t="s">
        <v>5960</v>
      </c>
      <c r="X919" s="216" t="s">
        <v>6047</v>
      </c>
      <c r="Y919" s="24" t="s">
        <v>6013</v>
      </c>
      <c r="Z919" s="24" t="s">
        <v>5964</v>
      </c>
      <c r="AA919" s="24" t="s">
        <v>5964</v>
      </c>
      <c r="AB919" s="24" t="s">
        <v>5990</v>
      </c>
      <c r="AC919" s="24" t="s">
        <v>5990</v>
      </c>
    </row>
    <row r="920" spans="1:29" s="169" customFormat="1">
      <c r="A920" s="24">
        <v>4164</v>
      </c>
      <c r="B920" s="24" t="s">
        <v>915</v>
      </c>
      <c r="C920" s="57">
        <v>36.35</v>
      </c>
      <c r="D920" s="57">
        <v>38.5</v>
      </c>
      <c r="E920" s="57">
        <v>36</v>
      </c>
      <c r="F920" s="57">
        <v>37</v>
      </c>
      <c r="G920" s="57">
        <v>37</v>
      </c>
      <c r="H920" s="57">
        <v>37.549999999999997</v>
      </c>
      <c r="I920" s="57">
        <v>34.5</v>
      </c>
      <c r="J920" s="57">
        <v>34.950000000000003</v>
      </c>
      <c r="K920" s="57">
        <v>34.9</v>
      </c>
      <c r="L920" s="57">
        <v>36.549999999999997</v>
      </c>
      <c r="M920" s="57">
        <v>33</v>
      </c>
      <c r="N920" s="57">
        <v>33.200000000000003</v>
      </c>
      <c r="O920" s="57">
        <v>2756</v>
      </c>
      <c r="P920" s="57">
        <v>4702</v>
      </c>
      <c r="Q920" s="57">
        <v>32.079599999999999</v>
      </c>
      <c r="R920" s="57">
        <v>35.573300000000003</v>
      </c>
      <c r="S920" s="57">
        <v>22.2197</v>
      </c>
      <c r="T920" s="57">
        <v>31.1221</v>
      </c>
      <c r="U920" s="77">
        <v>0.71638546245096657</v>
      </c>
      <c r="V920" s="24" t="s">
        <v>6051</v>
      </c>
      <c r="W920" s="216" t="s">
        <v>5967</v>
      </c>
      <c r="X920" s="216" t="s">
        <v>6007</v>
      </c>
      <c r="Y920" s="24" t="s">
        <v>5963</v>
      </c>
      <c r="Z920" s="24" t="s">
        <v>5964</v>
      </c>
      <c r="AA920" s="24" t="s">
        <v>5964</v>
      </c>
      <c r="AB920" s="24" t="s">
        <v>5970</v>
      </c>
      <c r="AC920" s="24" t="s">
        <v>5965</v>
      </c>
    </row>
    <row r="921" spans="1:29" s="169" customFormat="1">
      <c r="A921" s="24">
        <v>4166</v>
      </c>
      <c r="B921" s="24" t="s">
        <v>3124</v>
      </c>
      <c r="C921" s="57">
        <v>15.25</v>
      </c>
      <c r="D921" s="57">
        <v>21.75</v>
      </c>
      <c r="E921" s="57">
        <v>14.25</v>
      </c>
      <c r="F921" s="57">
        <v>18.399999999999999</v>
      </c>
      <c r="G921" s="57">
        <v>18.3</v>
      </c>
      <c r="H921" s="57">
        <v>19.600000000000001</v>
      </c>
      <c r="I921" s="57">
        <v>15.55</v>
      </c>
      <c r="J921" s="57">
        <v>16</v>
      </c>
      <c r="K921" s="57">
        <v>16</v>
      </c>
      <c r="L921" s="57">
        <v>16.25</v>
      </c>
      <c r="M921" s="57">
        <v>15.45</v>
      </c>
      <c r="N921" s="57">
        <v>15.5</v>
      </c>
      <c r="O921" s="57">
        <v>536</v>
      </c>
      <c r="P921" s="57">
        <v>2131</v>
      </c>
      <c r="Q921" s="57">
        <v>37.435899999999997</v>
      </c>
      <c r="R921" s="57">
        <v>29.101700000000001</v>
      </c>
      <c r="S921" s="57">
        <v>34.882399999999997</v>
      </c>
      <c r="T921" s="57">
        <v>31.028600000000001</v>
      </c>
      <c r="U921" s="77">
        <v>0.30741957349184007</v>
      </c>
      <c r="V921" s="24" t="s">
        <v>6262</v>
      </c>
      <c r="W921" s="216" t="s">
        <v>6020</v>
      </c>
      <c r="X921" s="216" t="s">
        <v>5971</v>
      </c>
      <c r="Y921" s="24" t="s">
        <v>5982</v>
      </c>
      <c r="Z921" s="24" t="s">
        <v>5964</v>
      </c>
      <c r="AA921" s="24" t="s">
        <v>5962</v>
      </c>
      <c r="AB921" s="24" t="s">
        <v>5991</v>
      </c>
      <c r="AC921" s="24" t="s">
        <v>5965</v>
      </c>
    </row>
    <row r="922" spans="1:29" s="169" customFormat="1">
      <c r="A922" s="24">
        <v>4167</v>
      </c>
      <c r="B922" s="24" t="s">
        <v>5851</v>
      </c>
      <c r="C922" s="57">
        <v>29</v>
      </c>
      <c r="D922" s="57">
        <v>29.5</v>
      </c>
      <c r="E922" s="57">
        <v>26.2</v>
      </c>
      <c r="F922" s="57">
        <v>27</v>
      </c>
      <c r="G922" s="57">
        <v>27</v>
      </c>
      <c r="H922" s="57">
        <v>28.15</v>
      </c>
      <c r="I922" s="57">
        <v>25.1</v>
      </c>
      <c r="J922" s="57">
        <v>25.2</v>
      </c>
      <c r="K922" s="57">
        <v>25.3</v>
      </c>
      <c r="L922" s="57">
        <v>26.6</v>
      </c>
      <c r="M922" s="57">
        <v>21.8</v>
      </c>
      <c r="N922" s="57">
        <v>22.45</v>
      </c>
      <c r="O922" s="57">
        <v>12853</v>
      </c>
      <c r="P922" s="57">
        <v>26167</v>
      </c>
      <c r="Q922" s="57">
        <v>14.7844</v>
      </c>
      <c r="R922" s="57">
        <v>25.831700000000001</v>
      </c>
      <c r="S922" s="57">
        <v>11.2864</v>
      </c>
      <c r="T922" s="57">
        <v>20.9833</v>
      </c>
      <c r="U922" s="77">
        <v>0.60034479390920703</v>
      </c>
      <c r="V922" s="24" t="s">
        <v>6102</v>
      </c>
      <c r="W922" s="216" t="s">
        <v>5967</v>
      </c>
      <c r="X922" s="216" t="s">
        <v>6007</v>
      </c>
      <c r="Y922" s="24" t="s">
        <v>5964</v>
      </c>
      <c r="Z922" s="24" t="s">
        <v>5964</v>
      </c>
      <c r="AA922" s="24" t="s">
        <v>5964</v>
      </c>
      <c r="AB922" s="24" t="s">
        <v>5991</v>
      </c>
      <c r="AC922" s="24" t="s">
        <v>5965</v>
      </c>
    </row>
    <row r="923" spans="1:29" s="169" customFormat="1">
      <c r="A923" s="24">
        <v>4168</v>
      </c>
      <c r="B923" s="24" t="s">
        <v>917</v>
      </c>
      <c r="C923" s="57">
        <v>33.75</v>
      </c>
      <c r="D923" s="57">
        <v>34.200000000000003</v>
      </c>
      <c r="E923" s="57">
        <v>30.6</v>
      </c>
      <c r="F923" s="57">
        <v>33.049999999999997</v>
      </c>
      <c r="G923" s="57">
        <v>33.15</v>
      </c>
      <c r="H923" s="57">
        <v>34.200000000000003</v>
      </c>
      <c r="I923" s="57">
        <v>28.4</v>
      </c>
      <c r="J923" s="57">
        <v>29.45</v>
      </c>
      <c r="K923" s="57">
        <v>29.55</v>
      </c>
      <c r="L923" s="57">
        <v>30.7</v>
      </c>
      <c r="M923" s="57">
        <v>25.9</v>
      </c>
      <c r="N923" s="57">
        <v>26.35</v>
      </c>
      <c r="O923" s="57">
        <v>6204</v>
      </c>
      <c r="P923" s="57">
        <v>12413</v>
      </c>
      <c r="Q923" s="57">
        <v>43.698</v>
      </c>
      <c r="R923" s="57">
        <v>48.33</v>
      </c>
      <c r="S923" s="57">
        <v>34.935899999999997</v>
      </c>
      <c r="T923" s="57">
        <v>43.865299999999998</v>
      </c>
      <c r="U923" s="77">
        <v>0.61086495340906044</v>
      </c>
      <c r="V923" s="24" t="s">
        <v>6081</v>
      </c>
      <c r="W923" s="216" t="s">
        <v>5967</v>
      </c>
      <c r="X923" s="216" t="s">
        <v>5971</v>
      </c>
      <c r="Y923" s="24" t="s">
        <v>5975</v>
      </c>
      <c r="Z923" s="24" t="s">
        <v>5964</v>
      </c>
      <c r="AA923" s="24" t="s">
        <v>5964</v>
      </c>
      <c r="AB923" s="24" t="s">
        <v>5990</v>
      </c>
      <c r="AC923" s="24" t="s">
        <v>5965</v>
      </c>
    </row>
    <row r="924" spans="1:29" s="169" customFormat="1">
      <c r="A924" s="24">
        <v>4169</v>
      </c>
      <c r="B924" s="24" t="s">
        <v>3129</v>
      </c>
      <c r="C924" s="57">
        <v>31.5</v>
      </c>
      <c r="D924" s="57">
        <v>32.200000000000003</v>
      </c>
      <c r="E924" s="57">
        <v>28.5</v>
      </c>
      <c r="F924" s="57">
        <v>28.75</v>
      </c>
      <c r="G924" s="57">
        <v>28.05</v>
      </c>
      <c r="H924" s="57">
        <v>32</v>
      </c>
      <c r="I924" s="57">
        <v>27.2</v>
      </c>
      <c r="J924" s="57">
        <v>30.95</v>
      </c>
      <c r="K924" s="57">
        <v>31.6</v>
      </c>
      <c r="L924" s="57">
        <v>40.15</v>
      </c>
      <c r="M924" s="57">
        <v>30.05</v>
      </c>
      <c r="N924" s="57">
        <v>32.200000000000003</v>
      </c>
      <c r="O924" s="57">
        <v>2561</v>
      </c>
      <c r="P924" s="57">
        <v>372</v>
      </c>
      <c r="Q924" s="57">
        <v>24.008500000000002</v>
      </c>
      <c r="R924" s="57">
        <v>26.041799999999999</v>
      </c>
      <c r="S924" s="57">
        <v>28.875699999999998</v>
      </c>
      <c r="T924" s="57">
        <v>26.9864</v>
      </c>
      <c r="U924" s="77">
        <v>8.4142771804062129</v>
      </c>
      <c r="V924" s="24" t="s">
        <v>6228</v>
      </c>
      <c r="W924" s="216" t="s">
        <v>5981</v>
      </c>
      <c r="X924" s="216" t="s">
        <v>5971</v>
      </c>
      <c r="Y924" s="24" t="s">
        <v>5964</v>
      </c>
      <c r="Z924" s="24" t="s">
        <v>5982</v>
      </c>
      <c r="AA924" s="24" t="s">
        <v>5969</v>
      </c>
      <c r="AB924" s="24" t="s">
        <v>6033</v>
      </c>
      <c r="AC924" s="24" t="s">
        <v>5990</v>
      </c>
    </row>
    <row r="925" spans="1:29" s="169" customFormat="1">
      <c r="A925" s="24">
        <v>4171</v>
      </c>
      <c r="B925" s="24" t="s">
        <v>918</v>
      </c>
      <c r="C925" s="57">
        <v>147</v>
      </c>
      <c r="D925" s="57">
        <v>163</v>
      </c>
      <c r="E925" s="57">
        <v>128.5</v>
      </c>
      <c r="F925" s="57">
        <v>134.5</v>
      </c>
      <c r="G925" s="57">
        <v>134</v>
      </c>
      <c r="H925" s="57">
        <v>147.5</v>
      </c>
      <c r="I925" s="57">
        <v>120.5</v>
      </c>
      <c r="J925" s="57">
        <v>122.5</v>
      </c>
      <c r="K925" s="57">
        <v>123</v>
      </c>
      <c r="L925" s="57">
        <v>126</v>
      </c>
      <c r="M925" s="57">
        <v>108</v>
      </c>
      <c r="N925" s="57">
        <v>109.5</v>
      </c>
      <c r="O925" s="57">
        <v>7627</v>
      </c>
      <c r="P925" s="57">
        <v>13889</v>
      </c>
      <c r="Q925" s="57">
        <v>23.7318</v>
      </c>
      <c r="R925" s="57">
        <v>22.1098</v>
      </c>
      <c r="S925" s="57">
        <v>18.043399999999998</v>
      </c>
      <c r="T925" s="57">
        <v>20.754300000000001</v>
      </c>
      <c r="U925" s="77">
        <v>0.67117063063495486</v>
      </c>
      <c r="V925" s="24" t="s">
        <v>6081</v>
      </c>
      <c r="W925" s="216" t="s">
        <v>5960</v>
      </c>
      <c r="X925" s="216" t="s">
        <v>6007</v>
      </c>
      <c r="Y925" s="24" t="s">
        <v>5964</v>
      </c>
      <c r="Z925" s="24" t="s">
        <v>5964</v>
      </c>
      <c r="AA925" s="24" t="s">
        <v>5964</v>
      </c>
      <c r="AB925" s="24" t="s">
        <v>5990</v>
      </c>
      <c r="AC925" s="24" t="s">
        <v>5965</v>
      </c>
    </row>
    <row r="926" spans="1:29" s="169" customFormat="1">
      <c r="A926" s="24">
        <v>4172</v>
      </c>
      <c r="B926" s="24" t="s">
        <v>3134</v>
      </c>
      <c r="C926" s="57">
        <v>16.149999999999999</v>
      </c>
      <c r="D926" s="57">
        <v>16.75</v>
      </c>
      <c r="E926" s="57">
        <v>13.5</v>
      </c>
      <c r="F926" s="57">
        <v>14.05</v>
      </c>
      <c r="G926" s="57">
        <v>14.15</v>
      </c>
      <c r="H926" s="57">
        <v>16.95</v>
      </c>
      <c r="I926" s="57">
        <v>11.95</v>
      </c>
      <c r="J926" s="57">
        <v>12.65</v>
      </c>
      <c r="K926" s="57">
        <v>12.75</v>
      </c>
      <c r="L926" s="57">
        <v>13.55</v>
      </c>
      <c r="M926" s="57">
        <v>11.9</v>
      </c>
      <c r="N926" s="57">
        <v>12.65</v>
      </c>
      <c r="O926" s="57">
        <v>3034</v>
      </c>
      <c r="P926" s="57">
        <v>12172</v>
      </c>
      <c r="Q926" s="57">
        <v>11.3622</v>
      </c>
      <c r="R926" s="57">
        <v>15.8932</v>
      </c>
      <c r="S926" s="57">
        <v>10.152100000000001</v>
      </c>
      <c r="T926" s="57">
        <v>13.9795</v>
      </c>
      <c r="U926" s="77">
        <v>0.30465184211487201</v>
      </c>
      <c r="V926" s="24" t="s">
        <v>6281</v>
      </c>
      <c r="W926" s="216" t="s">
        <v>5967</v>
      </c>
      <c r="X926" s="216" t="s">
        <v>6047</v>
      </c>
      <c r="Y926" s="24" t="s">
        <v>5964</v>
      </c>
      <c r="Z926" s="24" t="s">
        <v>6000</v>
      </c>
      <c r="AA926" s="24" t="s">
        <v>6073</v>
      </c>
      <c r="AB926" s="24" t="s">
        <v>5970</v>
      </c>
      <c r="AC926" s="24" t="s">
        <v>5970</v>
      </c>
    </row>
    <row r="927" spans="1:29" s="169" customFormat="1">
      <c r="A927" s="24">
        <v>4173</v>
      </c>
      <c r="B927" s="24" t="s">
        <v>919</v>
      </c>
      <c r="C927" s="57">
        <v>23.35</v>
      </c>
      <c r="D927" s="57">
        <v>31.45</v>
      </c>
      <c r="E927" s="57">
        <v>21.35</v>
      </c>
      <c r="F927" s="57">
        <v>23.8</v>
      </c>
      <c r="G927" s="57">
        <v>24</v>
      </c>
      <c r="H927" s="57">
        <v>24.3</v>
      </c>
      <c r="I927" s="57">
        <v>21.3</v>
      </c>
      <c r="J927" s="57">
        <v>21.6</v>
      </c>
      <c r="K927" s="57">
        <v>21.4</v>
      </c>
      <c r="L927" s="57">
        <v>21.9</v>
      </c>
      <c r="M927" s="57">
        <v>18.8</v>
      </c>
      <c r="N927" s="57">
        <v>18.95</v>
      </c>
      <c r="O927" s="57">
        <v>4939</v>
      </c>
      <c r="P927" s="57">
        <v>17083</v>
      </c>
      <c r="Q927" s="57">
        <v>30.92</v>
      </c>
      <c r="R927" s="57">
        <v>37.9131</v>
      </c>
      <c r="S927" s="57">
        <v>21.008600000000001</v>
      </c>
      <c r="T927" s="57">
        <v>32.278300000000002</v>
      </c>
      <c r="U927" s="77">
        <v>0.35336624454460902</v>
      </c>
      <c r="V927" s="24" t="s">
        <v>6133</v>
      </c>
      <c r="W927" s="216" t="s">
        <v>5967</v>
      </c>
      <c r="X927" s="216" t="s">
        <v>6007</v>
      </c>
      <c r="Y927" s="24" t="s">
        <v>5969</v>
      </c>
      <c r="Z927" s="24" t="s">
        <v>5964</v>
      </c>
      <c r="AA927" s="24" t="s">
        <v>5964</v>
      </c>
      <c r="AB927" s="24" t="s">
        <v>5990</v>
      </c>
      <c r="AC927" s="24" t="s">
        <v>5979</v>
      </c>
    </row>
    <row r="928" spans="1:29" s="169" customFormat="1">
      <c r="A928" s="24">
        <v>4174</v>
      </c>
      <c r="B928" s="24" t="s">
        <v>920</v>
      </c>
      <c r="C928" s="57">
        <v>115</v>
      </c>
      <c r="D928" s="57">
        <v>125.5</v>
      </c>
      <c r="E928" s="57">
        <v>113</v>
      </c>
      <c r="F928" s="57">
        <v>113.5</v>
      </c>
      <c r="G928" s="57">
        <v>115</v>
      </c>
      <c r="H928" s="57">
        <v>116.5</v>
      </c>
      <c r="I928" s="57">
        <v>101.5</v>
      </c>
      <c r="J928" s="57">
        <v>108.5</v>
      </c>
      <c r="K928" s="57">
        <v>108</v>
      </c>
      <c r="L928" s="57">
        <v>109</v>
      </c>
      <c r="M928" s="57">
        <v>93.4</v>
      </c>
      <c r="N928" s="57">
        <v>98.8</v>
      </c>
      <c r="O928" s="57">
        <v>4731</v>
      </c>
      <c r="P928" s="57">
        <v>8891</v>
      </c>
      <c r="Q928" s="57">
        <v>28.2821</v>
      </c>
      <c r="R928" s="57">
        <v>43.645699999999998</v>
      </c>
      <c r="S928" s="57">
        <v>21.440899999999999</v>
      </c>
      <c r="T928" s="57">
        <v>36.244100000000003</v>
      </c>
      <c r="U928" s="77">
        <v>0.65035803996550812</v>
      </c>
      <c r="V928" s="24" t="s">
        <v>6062</v>
      </c>
      <c r="W928" s="216" t="s">
        <v>5967</v>
      </c>
      <c r="X928" s="216" t="s">
        <v>6007</v>
      </c>
      <c r="Y928" s="24" t="s">
        <v>5978</v>
      </c>
      <c r="Z928" s="24" t="s">
        <v>5964</v>
      </c>
      <c r="AA928" s="24" t="s">
        <v>5964</v>
      </c>
      <c r="AB928" s="24" t="s">
        <v>5965</v>
      </c>
      <c r="AC928" s="24" t="s">
        <v>5991</v>
      </c>
    </row>
    <row r="929" spans="1:29" s="169" customFormat="1">
      <c r="A929" s="24">
        <v>4175</v>
      </c>
      <c r="B929" s="24" t="s">
        <v>921</v>
      </c>
      <c r="C929" s="57">
        <v>70.3</v>
      </c>
      <c r="D929" s="57">
        <v>73.900000000000006</v>
      </c>
      <c r="E929" s="57">
        <v>69.5</v>
      </c>
      <c r="F929" s="57">
        <v>73.3</v>
      </c>
      <c r="G929" s="57">
        <v>73.400000000000006</v>
      </c>
      <c r="H929" s="57">
        <v>77</v>
      </c>
      <c r="I929" s="57">
        <v>71.5</v>
      </c>
      <c r="J929" s="57">
        <v>75</v>
      </c>
      <c r="K929" s="57">
        <v>75</v>
      </c>
      <c r="L929" s="57">
        <v>77</v>
      </c>
      <c r="M929" s="57">
        <v>72</v>
      </c>
      <c r="N929" s="57">
        <v>74.8</v>
      </c>
      <c r="O929" s="57">
        <v>873</v>
      </c>
      <c r="P929" s="57">
        <v>1147</v>
      </c>
      <c r="Q929" s="57">
        <v>59.573599999999999</v>
      </c>
      <c r="R929" s="57">
        <v>51.925199999999997</v>
      </c>
      <c r="S929" s="57">
        <v>64.382400000000004</v>
      </c>
      <c r="T929" s="57">
        <v>56.077599999999997</v>
      </c>
      <c r="U929" s="77">
        <v>0.93025283347863996</v>
      </c>
      <c r="V929" s="24" t="s">
        <v>6334</v>
      </c>
      <c r="W929" s="216" t="s">
        <v>6009</v>
      </c>
      <c r="X929" s="216" t="s">
        <v>5961</v>
      </c>
      <c r="Y929" s="24" t="s">
        <v>5982</v>
      </c>
      <c r="Z929" s="24" t="s">
        <v>6022</v>
      </c>
      <c r="AA929" s="24" t="s">
        <v>5994</v>
      </c>
      <c r="AB929" s="24" t="s">
        <v>5986</v>
      </c>
      <c r="AC929" s="24" t="s">
        <v>5976</v>
      </c>
    </row>
    <row r="930" spans="1:29" s="169" customFormat="1">
      <c r="A930" s="24">
        <v>4183</v>
      </c>
      <c r="B930" s="24" t="s">
        <v>923</v>
      </c>
      <c r="C930" s="57">
        <v>21.3</v>
      </c>
      <c r="D930" s="57">
        <v>21.4</v>
      </c>
      <c r="E930" s="57">
        <v>19.8</v>
      </c>
      <c r="F930" s="57">
        <v>20.25</v>
      </c>
      <c r="G930" s="57">
        <v>20.25</v>
      </c>
      <c r="H930" s="57">
        <v>20.9</v>
      </c>
      <c r="I930" s="57">
        <v>19.2</v>
      </c>
      <c r="J930" s="57">
        <v>19.75</v>
      </c>
      <c r="K930" s="57">
        <v>19.2</v>
      </c>
      <c r="L930" s="57">
        <v>19.8</v>
      </c>
      <c r="M930" s="57">
        <v>18.600000000000001</v>
      </c>
      <c r="N930" s="57">
        <v>18.600000000000001</v>
      </c>
      <c r="O930" s="57">
        <v>71</v>
      </c>
      <c r="P930" s="57">
        <v>339</v>
      </c>
      <c r="Q930" s="57">
        <v>25.3324</v>
      </c>
      <c r="R930" s="57">
        <v>33.655799999999999</v>
      </c>
      <c r="S930" s="57">
        <v>16.888300000000001</v>
      </c>
      <c r="T930" s="57">
        <v>28.066600000000001</v>
      </c>
      <c r="U930" s="77">
        <v>0.25598164536217638</v>
      </c>
      <c r="V930" s="24" t="s">
        <v>6335</v>
      </c>
      <c r="W930" s="216" t="s">
        <v>5967</v>
      </c>
      <c r="X930" s="216" t="s">
        <v>6007</v>
      </c>
      <c r="Y930" s="24" t="s">
        <v>5964</v>
      </c>
      <c r="Z930" s="24" t="s">
        <v>5962</v>
      </c>
      <c r="AA930" s="24" t="s">
        <v>6336</v>
      </c>
      <c r="AB930" s="24" t="s">
        <v>5970</v>
      </c>
      <c r="AC930" s="24" t="s">
        <v>5979</v>
      </c>
    </row>
    <row r="931" spans="1:29" s="169" customFormat="1">
      <c r="A931" s="24">
        <v>4186</v>
      </c>
      <c r="B931" s="24" t="s">
        <v>3142</v>
      </c>
      <c r="C931" s="57">
        <v>22.7</v>
      </c>
      <c r="D931" s="57">
        <v>24.05</v>
      </c>
      <c r="E931" s="57">
        <v>21.45</v>
      </c>
      <c r="F931" s="57">
        <v>21.85</v>
      </c>
      <c r="G931" s="57">
        <v>21.85</v>
      </c>
      <c r="H931" s="57">
        <v>22</v>
      </c>
      <c r="I931" s="57">
        <v>17.899999999999999</v>
      </c>
      <c r="J931" s="57">
        <v>19</v>
      </c>
      <c r="K931" s="57">
        <v>19</v>
      </c>
      <c r="L931" s="57">
        <v>19.149999999999999</v>
      </c>
      <c r="M931" s="57">
        <v>16.7</v>
      </c>
      <c r="N931" s="57">
        <v>17</v>
      </c>
      <c r="O931" s="57">
        <v>2099</v>
      </c>
      <c r="P931" s="57">
        <v>4713</v>
      </c>
      <c r="Q931" s="57">
        <v>17.9998</v>
      </c>
      <c r="R931" s="57">
        <v>21.226099999999999</v>
      </c>
      <c r="S931" s="57">
        <v>12.917299999999999</v>
      </c>
      <c r="T931" s="57">
        <v>18.456499999999998</v>
      </c>
      <c r="U931" s="77">
        <v>0.54433363981422545</v>
      </c>
      <c r="V931" s="24" t="s">
        <v>5959</v>
      </c>
      <c r="W931" s="216" t="s">
        <v>5967</v>
      </c>
      <c r="X931" s="216" t="s">
        <v>6047</v>
      </c>
      <c r="Y931" s="24" t="s">
        <v>6000</v>
      </c>
      <c r="Z931" s="24" t="s">
        <v>5964</v>
      </c>
      <c r="AA931" s="24" t="s">
        <v>5964</v>
      </c>
      <c r="AB931" s="24" t="s">
        <v>5965</v>
      </c>
      <c r="AC931" s="24" t="s">
        <v>5965</v>
      </c>
    </row>
    <row r="932" spans="1:29" s="169" customFormat="1">
      <c r="A932" s="24">
        <v>4188</v>
      </c>
      <c r="B932" s="24" t="s">
        <v>924</v>
      </c>
      <c r="C932" s="57">
        <v>17.899999999999999</v>
      </c>
      <c r="D932" s="57">
        <v>18.350000000000001</v>
      </c>
      <c r="E932" s="57">
        <v>16.75</v>
      </c>
      <c r="F932" s="57">
        <v>17.2</v>
      </c>
      <c r="G932" s="57">
        <v>17.2</v>
      </c>
      <c r="H932" s="57">
        <v>17.3</v>
      </c>
      <c r="I932" s="57">
        <v>16.100000000000001</v>
      </c>
      <c r="J932" s="57">
        <v>16.3</v>
      </c>
      <c r="K932" s="57">
        <v>16.5</v>
      </c>
      <c r="L932" s="57">
        <v>17.3</v>
      </c>
      <c r="M932" s="57">
        <v>15.2</v>
      </c>
      <c r="N932" s="57">
        <v>17.3</v>
      </c>
      <c r="O932" s="57">
        <v>563</v>
      </c>
      <c r="P932" s="57">
        <v>721</v>
      </c>
      <c r="Q932" s="57">
        <v>9.7317</v>
      </c>
      <c r="R932" s="57">
        <v>14.83</v>
      </c>
      <c r="S932" s="57">
        <v>18.9878</v>
      </c>
      <c r="T932" s="57">
        <v>16.215900000000001</v>
      </c>
      <c r="U932" s="77">
        <v>0.9543843427338573</v>
      </c>
      <c r="V932" s="24" t="s">
        <v>6157</v>
      </c>
      <c r="W932" s="216" t="s">
        <v>6337</v>
      </c>
      <c r="X932" s="216" t="s">
        <v>6047</v>
      </c>
      <c r="Y932" s="24" t="s">
        <v>5964</v>
      </c>
      <c r="Z932" s="24" t="s">
        <v>5964</v>
      </c>
      <c r="AA932" s="24" t="s">
        <v>6045</v>
      </c>
      <c r="AB932" s="24" t="s">
        <v>5979</v>
      </c>
      <c r="AC932" s="24" t="s">
        <v>5976</v>
      </c>
    </row>
    <row r="933" spans="1:29" s="169" customFormat="1">
      <c r="A933" s="24">
        <v>4190</v>
      </c>
      <c r="B933" s="24" t="s">
        <v>925</v>
      </c>
      <c r="C933" s="57">
        <v>78</v>
      </c>
      <c r="D933" s="57">
        <v>80</v>
      </c>
      <c r="E933" s="57">
        <v>73.5</v>
      </c>
      <c r="F933" s="57">
        <v>76</v>
      </c>
      <c r="G933" s="57">
        <v>76</v>
      </c>
      <c r="H933" s="57">
        <v>83.1</v>
      </c>
      <c r="I933" s="57">
        <v>74.8</v>
      </c>
      <c r="J933" s="57">
        <v>76.2</v>
      </c>
      <c r="K933" s="57">
        <v>76</v>
      </c>
      <c r="L933" s="57">
        <v>77.400000000000006</v>
      </c>
      <c r="M933" s="57">
        <v>69.5</v>
      </c>
      <c r="N933" s="57">
        <v>71.099999999999994</v>
      </c>
      <c r="O933" s="57">
        <v>1269</v>
      </c>
      <c r="P933" s="57">
        <v>2888</v>
      </c>
      <c r="Q933" s="57">
        <v>32.657200000000003</v>
      </c>
      <c r="R933" s="57">
        <v>43.751300000000001</v>
      </c>
      <c r="S933" s="57">
        <v>23.452100000000002</v>
      </c>
      <c r="T933" s="57">
        <v>36.984900000000003</v>
      </c>
      <c r="U933" s="77">
        <v>0.53704986149584488</v>
      </c>
      <c r="V933" s="24" t="s">
        <v>6118</v>
      </c>
      <c r="W933" s="216" t="s">
        <v>5967</v>
      </c>
      <c r="X933" s="216" t="s">
        <v>6007</v>
      </c>
      <c r="Y933" s="24" t="s">
        <v>5962</v>
      </c>
      <c r="Z933" s="24" t="s">
        <v>5969</v>
      </c>
      <c r="AA933" s="24" t="s">
        <v>5964</v>
      </c>
      <c r="AB933" s="24" t="s">
        <v>5990</v>
      </c>
      <c r="AC933" s="24" t="s">
        <v>5990</v>
      </c>
    </row>
    <row r="934" spans="1:29" s="169" customFormat="1">
      <c r="A934" s="24">
        <v>4191</v>
      </c>
      <c r="B934" s="24" t="s">
        <v>3147</v>
      </c>
      <c r="C934" s="57">
        <v>36.75</v>
      </c>
      <c r="D934" s="57">
        <v>39.450000000000003</v>
      </c>
      <c r="E934" s="57">
        <v>35.85</v>
      </c>
      <c r="F934" s="57">
        <v>36.9</v>
      </c>
      <c r="G934" s="57">
        <v>36.9</v>
      </c>
      <c r="H934" s="57">
        <v>40.549999999999997</v>
      </c>
      <c r="I934" s="57">
        <v>35.299999999999997</v>
      </c>
      <c r="J934" s="57">
        <v>35.299999999999997</v>
      </c>
      <c r="K934" s="57">
        <v>35.299999999999997</v>
      </c>
      <c r="L934" s="57">
        <v>38</v>
      </c>
      <c r="M934" s="57">
        <v>29.8</v>
      </c>
      <c r="N934" s="57">
        <v>30</v>
      </c>
      <c r="O934" s="57">
        <v>1937</v>
      </c>
      <c r="P934" s="57">
        <v>3131</v>
      </c>
      <c r="Q934" s="57">
        <v>19.7531</v>
      </c>
      <c r="R934" s="57">
        <v>20.3276</v>
      </c>
      <c r="S934" s="57">
        <v>13.564399999999999</v>
      </c>
      <c r="T934" s="57">
        <v>18.0732</v>
      </c>
      <c r="U934" s="77">
        <v>0.75613045175485294</v>
      </c>
      <c r="V934" s="24" t="s">
        <v>6192</v>
      </c>
      <c r="W934" s="216" t="s">
        <v>5967</v>
      </c>
      <c r="X934" s="216" t="s">
        <v>6047</v>
      </c>
      <c r="Y934" s="24" t="s">
        <v>5969</v>
      </c>
      <c r="Z934" s="24" t="s">
        <v>6338</v>
      </c>
      <c r="AA934" s="24" t="s">
        <v>5964</v>
      </c>
      <c r="AB934" s="24" t="s">
        <v>5991</v>
      </c>
      <c r="AC934" s="24" t="s">
        <v>5979</v>
      </c>
    </row>
    <row r="935" spans="1:29" s="169" customFormat="1">
      <c r="A935" s="24">
        <v>4192</v>
      </c>
      <c r="B935" s="24" t="s">
        <v>926</v>
      </c>
      <c r="C935" s="57">
        <v>49.5</v>
      </c>
      <c r="D935" s="57">
        <v>52.5</v>
      </c>
      <c r="E935" s="57">
        <v>48.5</v>
      </c>
      <c r="F935" s="57">
        <v>49.35</v>
      </c>
      <c r="G935" s="57">
        <v>49.35</v>
      </c>
      <c r="H935" s="57">
        <v>52.7</v>
      </c>
      <c r="I935" s="57">
        <v>46.1</v>
      </c>
      <c r="J935" s="57">
        <v>50.6</v>
      </c>
      <c r="K935" s="57">
        <v>55.6</v>
      </c>
      <c r="L935" s="57">
        <v>98.2</v>
      </c>
      <c r="M935" s="57">
        <v>55.6</v>
      </c>
      <c r="N935" s="57">
        <v>89.4</v>
      </c>
      <c r="O935" s="57">
        <v>23246</v>
      </c>
      <c r="P935" s="57">
        <v>4754</v>
      </c>
      <c r="Q935" s="57">
        <v>37.192399999999999</v>
      </c>
      <c r="R935" s="57">
        <v>29.336200000000002</v>
      </c>
      <c r="S935" s="57">
        <v>53.126800000000003</v>
      </c>
      <c r="T935" s="57">
        <v>37.266399999999997</v>
      </c>
      <c r="U935" s="77">
        <v>5.9763941476183797</v>
      </c>
      <c r="V935" s="24" t="s">
        <v>6339</v>
      </c>
      <c r="W935" s="216" t="s">
        <v>6009</v>
      </c>
      <c r="X935" s="216" t="s">
        <v>5961</v>
      </c>
      <c r="Y935" s="24" t="s">
        <v>5978</v>
      </c>
      <c r="Z935" s="24" t="s">
        <v>6010</v>
      </c>
      <c r="AA935" s="24" t="s">
        <v>6013</v>
      </c>
      <c r="AB935" s="24" t="s">
        <v>5990</v>
      </c>
      <c r="AC935" s="24" t="s">
        <v>5979</v>
      </c>
    </row>
    <row r="936" spans="1:29" s="169" customFormat="1">
      <c r="A936" s="24">
        <v>4194</v>
      </c>
      <c r="B936" s="24" t="s">
        <v>3151</v>
      </c>
      <c r="C936" s="57">
        <v>20.45</v>
      </c>
      <c r="D936" s="57">
        <v>22.9</v>
      </c>
      <c r="E936" s="57">
        <v>19.350000000000001</v>
      </c>
      <c r="F936" s="57">
        <v>19.850000000000001</v>
      </c>
      <c r="G936" s="57">
        <v>19.350000000000001</v>
      </c>
      <c r="H936" s="57">
        <v>21.1</v>
      </c>
      <c r="I936" s="57">
        <v>17.850000000000001</v>
      </c>
      <c r="J936" s="57">
        <v>19.100000000000001</v>
      </c>
      <c r="K936" s="57">
        <v>18.25</v>
      </c>
      <c r="L936" s="57">
        <v>19.600000000000001</v>
      </c>
      <c r="M936" s="57">
        <v>16</v>
      </c>
      <c r="N936" s="57">
        <v>17.05</v>
      </c>
      <c r="O936" s="57">
        <v>937</v>
      </c>
      <c r="P936" s="57">
        <v>4238</v>
      </c>
      <c r="Q936" s="57">
        <v>40.973700000000001</v>
      </c>
      <c r="R936" s="57">
        <v>41.920400000000001</v>
      </c>
      <c r="S936" s="57">
        <v>33.3932</v>
      </c>
      <c r="T936" s="57">
        <v>39.078000000000003</v>
      </c>
      <c r="U936" s="77">
        <v>0.27022704630066596</v>
      </c>
      <c r="V936" s="24" t="s">
        <v>6314</v>
      </c>
      <c r="W936" s="216" t="s">
        <v>5967</v>
      </c>
      <c r="X936" s="216" t="s">
        <v>5971</v>
      </c>
      <c r="Y936" s="24" t="s">
        <v>6000</v>
      </c>
      <c r="Z936" s="24" t="s">
        <v>5978</v>
      </c>
      <c r="AA936" s="24" t="s">
        <v>5964</v>
      </c>
      <c r="AB936" s="24" t="s">
        <v>5986</v>
      </c>
      <c r="AC936" s="24" t="s">
        <v>5991</v>
      </c>
    </row>
    <row r="937" spans="1:29" s="169" customFormat="1">
      <c r="A937" s="24">
        <v>4195</v>
      </c>
      <c r="B937" s="24" t="s">
        <v>3153</v>
      </c>
      <c r="C937" s="57">
        <v>15.6</v>
      </c>
      <c r="D937" s="57">
        <v>16.100000000000001</v>
      </c>
      <c r="E937" s="57">
        <v>14.7</v>
      </c>
      <c r="F937" s="57">
        <v>14.8</v>
      </c>
      <c r="G937" s="57">
        <v>14.7</v>
      </c>
      <c r="H937" s="57">
        <v>16.600000000000001</v>
      </c>
      <c r="I937" s="57">
        <v>13.3</v>
      </c>
      <c r="J937" s="57">
        <v>13.8</v>
      </c>
      <c r="K937" s="57">
        <v>13.45</v>
      </c>
      <c r="L937" s="57">
        <v>14.55</v>
      </c>
      <c r="M937" s="57">
        <v>13.3</v>
      </c>
      <c r="N937" s="57">
        <v>14.4</v>
      </c>
      <c r="O937" s="57">
        <v>1324</v>
      </c>
      <c r="P937" s="57">
        <v>4250</v>
      </c>
      <c r="Q937" s="57">
        <v>7.1204999999999998</v>
      </c>
      <c r="R937" s="57">
        <v>11.224</v>
      </c>
      <c r="S937" s="57">
        <v>8.1898</v>
      </c>
      <c r="T937" s="57">
        <v>10.2126</v>
      </c>
      <c r="U937" s="77">
        <v>0.38075816993464051</v>
      </c>
      <c r="V937" s="24" t="s">
        <v>6207</v>
      </c>
      <c r="W937" s="216" t="s">
        <v>6039</v>
      </c>
      <c r="X937" s="216" t="s">
        <v>6047</v>
      </c>
      <c r="Y937" s="24" t="s">
        <v>5964</v>
      </c>
      <c r="Z937" s="24" t="s">
        <v>6000</v>
      </c>
      <c r="AA937" s="24" t="s">
        <v>5982</v>
      </c>
      <c r="AB937" s="24" t="s">
        <v>5965</v>
      </c>
      <c r="AC937" s="24" t="s">
        <v>5965</v>
      </c>
    </row>
    <row r="938" spans="1:29" s="169" customFormat="1">
      <c r="A938" s="24">
        <v>4205</v>
      </c>
      <c r="B938" s="24" t="s">
        <v>928</v>
      </c>
      <c r="C938" s="57">
        <v>114.5</v>
      </c>
      <c r="D938" s="57">
        <v>125</v>
      </c>
      <c r="E938" s="57">
        <v>114.5</v>
      </c>
      <c r="F938" s="57">
        <v>124</v>
      </c>
      <c r="G938" s="57">
        <v>124</v>
      </c>
      <c r="H938" s="57">
        <v>138</v>
      </c>
      <c r="I938" s="57">
        <v>123.5</v>
      </c>
      <c r="J938" s="57">
        <v>137.5</v>
      </c>
      <c r="K938" s="57">
        <v>133.5</v>
      </c>
      <c r="L938" s="57">
        <v>137.5</v>
      </c>
      <c r="M938" s="57">
        <v>127.5</v>
      </c>
      <c r="N938" s="57">
        <v>130.5</v>
      </c>
      <c r="O938" s="57">
        <v>514</v>
      </c>
      <c r="P938" s="57">
        <v>674</v>
      </c>
      <c r="Q938" s="57">
        <v>89.3245</v>
      </c>
      <c r="R938" s="57">
        <v>84.873999999999995</v>
      </c>
      <c r="S938" s="57">
        <v>87.096000000000004</v>
      </c>
      <c r="T938" s="57">
        <v>85.614699999999999</v>
      </c>
      <c r="U938" s="77">
        <v>0.93208044840092319</v>
      </c>
      <c r="V938" s="24" t="s">
        <v>6137</v>
      </c>
      <c r="W938" s="216" t="s">
        <v>5967</v>
      </c>
      <c r="X938" s="216" t="s">
        <v>6012</v>
      </c>
      <c r="Y938" s="24" t="s">
        <v>6013</v>
      </c>
      <c r="Z938" s="24" t="s">
        <v>5982</v>
      </c>
      <c r="AA938" s="24" t="s">
        <v>5984</v>
      </c>
      <c r="AB938" s="24" t="s">
        <v>5986</v>
      </c>
      <c r="AC938" s="24" t="s">
        <v>5991</v>
      </c>
    </row>
    <row r="939" spans="1:29" s="169" customFormat="1">
      <c r="A939" s="24">
        <v>4207</v>
      </c>
      <c r="B939" s="24" t="s">
        <v>929</v>
      </c>
      <c r="C939" s="57">
        <v>13.4</v>
      </c>
      <c r="D939" s="57">
        <v>13.8</v>
      </c>
      <c r="E939" s="57">
        <v>13.05</v>
      </c>
      <c r="F939" s="57">
        <v>13.35</v>
      </c>
      <c r="G939" s="57">
        <v>13.5</v>
      </c>
      <c r="H939" s="57">
        <v>14.65</v>
      </c>
      <c r="I939" s="57">
        <v>13.2</v>
      </c>
      <c r="J939" s="57">
        <v>13.25</v>
      </c>
      <c r="K939" s="57">
        <v>13.2</v>
      </c>
      <c r="L939" s="57">
        <v>13.35</v>
      </c>
      <c r="M939" s="57">
        <v>12.65</v>
      </c>
      <c r="N939" s="57">
        <v>13.1</v>
      </c>
      <c r="O939" s="57">
        <v>3194</v>
      </c>
      <c r="P939" s="57">
        <v>15462</v>
      </c>
      <c r="Q939" s="57">
        <v>47.823999999999998</v>
      </c>
      <c r="R939" s="57">
        <v>60.268000000000001</v>
      </c>
      <c r="S939" s="57">
        <v>42.139099999999999</v>
      </c>
      <c r="T939" s="57">
        <v>54.225000000000001</v>
      </c>
      <c r="U939" s="77">
        <v>0.25247560327110191</v>
      </c>
      <c r="V939" s="24" t="s">
        <v>6053</v>
      </c>
      <c r="W939" s="216" t="s">
        <v>5967</v>
      </c>
      <c r="X939" s="216" t="s">
        <v>5961</v>
      </c>
      <c r="Y939" s="24" t="s">
        <v>5978</v>
      </c>
      <c r="Z939" s="24" t="s">
        <v>6000</v>
      </c>
      <c r="AA939" s="24" t="s">
        <v>5994</v>
      </c>
      <c r="AB939" s="24" t="s">
        <v>5990</v>
      </c>
      <c r="AC939" s="24" t="s">
        <v>5976</v>
      </c>
    </row>
    <row r="940" spans="1:29" s="169" customFormat="1">
      <c r="A940" s="24">
        <v>4303</v>
      </c>
      <c r="B940" s="24" t="s">
        <v>930</v>
      </c>
      <c r="C940" s="57">
        <v>18.149999999999999</v>
      </c>
      <c r="D940" s="57">
        <v>19.8</v>
      </c>
      <c r="E940" s="57">
        <v>18</v>
      </c>
      <c r="F940" s="57">
        <v>18.649999999999999</v>
      </c>
      <c r="G940" s="57">
        <v>18.600000000000001</v>
      </c>
      <c r="H940" s="57">
        <v>20.5</v>
      </c>
      <c r="I940" s="57">
        <v>17.850000000000001</v>
      </c>
      <c r="J940" s="57">
        <v>17.850000000000001</v>
      </c>
      <c r="K940" s="57">
        <v>17.95</v>
      </c>
      <c r="L940" s="57">
        <v>18</v>
      </c>
      <c r="M940" s="57">
        <v>15.85</v>
      </c>
      <c r="N940" s="57">
        <v>16</v>
      </c>
      <c r="O940" s="57">
        <v>2016</v>
      </c>
      <c r="P940" s="57">
        <v>1676</v>
      </c>
      <c r="Q940" s="57">
        <v>17.3735</v>
      </c>
      <c r="R940" s="57">
        <v>22.689499999999999</v>
      </c>
      <c r="S940" s="57">
        <v>12.108599999999999</v>
      </c>
      <c r="T940" s="57">
        <v>19.162500000000001</v>
      </c>
      <c r="U940" s="77">
        <v>1.4701670644391409</v>
      </c>
      <c r="V940" s="24" t="s">
        <v>6002</v>
      </c>
      <c r="W940" s="216" t="s">
        <v>5967</v>
      </c>
      <c r="X940" s="216" t="s">
        <v>6047</v>
      </c>
      <c r="Y940" s="24" t="s">
        <v>5963</v>
      </c>
      <c r="Z940" s="24" t="s">
        <v>6338</v>
      </c>
      <c r="AA940" s="24" t="s">
        <v>5964</v>
      </c>
      <c r="AB940" s="24" t="s">
        <v>5979</v>
      </c>
      <c r="AC940" s="24" t="s">
        <v>5965</v>
      </c>
    </row>
    <row r="941" spans="1:29" s="169" customFormat="1">
      <c r="A941" s="24">
        <v>4306</v>
      </c>
      <c r="B941" s="24" t="s">
        <v>933</v>
      </c>
      <c r="C941" s="57">
        <v>18.649999999999999</v>
      </c>
      <c r="D941" s="57">
        <v>19.649999999999999</v>
      </c>
      <c r="E941" s="57">
        <v>18.45</v>
      </c>
      <c r="F941" s="57">
        <v>18.95</v>
      </c>
      <c r="G941" s="57">
        <v>19.25</v>
      </c>
      <c r="H941" s="57">
        <v>20.8</v>
      </c>
      <c r="I941" s="57">
        <v>16.850000000000001</v>
      </c>
      <c r="J941" s="57">
        <v>17.100000000000001</v>
      </c>
      <c r="K941" s="57">
        <v>17.2</v>
      </c>
      <c r="L941" s="57">
        <v>18.100000000000001</v>
      </c>
      <c r="M941" s="57">
        <v>16.7</v>
      </c>
      <c r="N941" s="57">
        <v>17.100000000000001</v>
      </c>
      <c r="O941" s="57">
        <v>39473</v>
      </c>
      <c r="P941" s="57">
        <v>211714</v>
      </c>
      <c r="Q941" s="57">
        <v>69.668800000000005</v>
      </c>
      <c r="R941" s="57">
        <v>75.427499999999995</v>
      </c>
      <c r="S941" s="57">
        <v>61.904800000000002</v>
      </c>
      <c r="T941" s="57">
        <v>70.919899999999998</v>
      </c>
      <c r="U941" s="77">
        <v>0.22787712564014556</v>
      </c>
      <c r="V941" s="24" t="s">
        <v>6101</v>
      </c>
      <c r="W941" s="216" t="s">
        <v>5967</v>
      </c>
      <c r="X941" s="216" t="s">
        <v>5961</v>
      </c>
      <c r="Y941" s="24" t="s">
        <v>5963</v>
      </c>
      <c r="Z941" s="24" t="s">
        <v>5964</v>
      </c>
      <c r="AA941" s="24" t="s">
        <v>5978</v>
      </c>
      <c r="AB941" s="24" t="s">
        <v>5976</v>
      </c>
      <c r="AC941" s="24" t="s">
        <v>5991</v>
      </c>
    </row>
    <row r="942" spans="1:29" s="169" customFormat="1">
      <c r="A942" s="24">
        <v>4401</v>
      </c>
      <c r="B942" s="24" t="s">
        <v>934</v>
      </c>
      <c r="C942" s="57">
        <v>39.450000000000003</v>
      </c>
      <c r="D942" s="57">
        <v>47.5</v>
      </c>
      <c r="E942" s="57">
        <v>38.299999999999997</v>
      </c>
      <c r="F942" s="57">
        <v>42.05</v>
      </c>
      <c r="G942" s="57">
        <v>42.1</v>
      </c>
      <c r="H942" s="57">
        <v>47.8</v>
      </c>
      <c r="I942" s="57">
        <v>38.4</v>
      </c>
      <c r="J942" s="57">
        <v>41.5</v>
      </c>
      <c r="K942" s="57">
        <v>41.5</v>
      </c>
      <c r="L942" s="57">
        <v>42.8</v>
      </c>
      <c r="M942" s="57">
        <v>37.65</v>
      </c>
      <c r="N942" s="57">
        <v>37.700000000000003</v>
      </c>
      <c r="O942" s="57">
        <v>4706</v>
      </c>
      <c r="P942" s="57">
        <v>18006</v>
      </c>
      <c r="Q942" s="57">
        <v>67.589699999999993</v>
      </c>
      <c r="R942" s="57">
        <v>64.121799999999993</v>
      </c>
      <c r="S942" s="57">
        <v>62.569499999999998</v>
      </c>
      <c r="T942" s="57">
        <v>63.604399999999998</v>
      </c>
      <c r="U942" s="77">
        <v>0.31943673096622116</v>
      </c>
      <c r="V942" s="24" t="s">
        <v>6192</v>
      </c>
      <c r="W942" s="216" t="s">
        <v>5960</v>
      </c>
      <c r="X942" s="216" t="s">
        <v>5961</v>
      </c>
      <c r="Y942" s="24" t="s">
        <v>5963</v>
      </c>
      <c r="Z942" s="24" t="s">
        <v>5978</v>
      </c>
      <c r="AA942" s="24" t="s">
        <v>5964</v>
      </c>
      <c r="AB942" s="24" t="s">
        <v>5991</v>
      </c>
      <c r="AC942" s="24" t="s">
        <v>5979</v>
      </c>
    </row>
    <row r="943" spans="1:29" s="169" customFormat="1">
      <c r="A943" s="24">
        <v>4402</v>
      </c>
      <c r="B943" s="24" t="s">
        <v>935</v>
      </c>
      <c r="C943" s="57">
        <v>6.62</v>
      </c>
      <c r="D943" s="57">
        <v>9.6</v>
      </c>
      <c r="E943" s="57">
        <v>6.6</v>
      </c>
      <c r="F943" s="57">
        <v>8.75</v>
      </c>
      <c r="G943" s="57">
        <v>8.9700000000000006</v>
      </c>
      <c r="H943" s="57">
        <v>8.9700000000000006</v>
      </c>
      <c r="I943" s="57">
        <v>7.18</v>
      </c>
      <c r="J943" s="57">
        <v>7.25</v>
      </c>
      <c r="K943" s="57">
        <v>7.43</v>
      </c>
      <c r="L943" s="57">
        <v>7.7</v>
      </c>
      <c r="M943" s="57">
        <v>5.94</v>
      </c>
      <c r="N943" s="57">
        <v>6.71</v>
      </c>
      <c r="O943" s="57">
        <v>4452</v>
      </c>
      <c r="P943" s="57">
        <v>8112</v>
      </c>
      <c r="Q943" s="57"/>
      <c r="R943" s="57"/>
      <c r="S943" s="57"/>
      <c r="T943" s="57"/>
      <c r="U943" s="77">
        <v>0.67077580539118997</v>
      </c>
      <c r="V943" s="24" t="s">
        <v>6056</v>
      </c>
      <c r="W943" s="216" t="s">
        <v>5993</v>
      </c>
      <c r="X943" s="216" t="s">
        <v>5993</v>
      </c>
      <c r="Y943" s="24" t="s">
        <v>5982</v>
      </c>
      <c r="Z943" s="24" t="s">
        <v>6024</v>
      </c>
      <c r="AA943" s="24" t="s">
        <v>5964</v>
      </c>
      <c r="AB943" s="24" t="s">
        <v>5990</v>
      </c>
      <c r="AC943" s="24" t="s">
        <v>5986</v>
      </c>
    </row>
    <row r="944" spans="1:29" s="169" customFormat="1">
      <c r="A944" s="24">
        <v>4406</v>
      </c>
      <c r="B944" s="24" t="s">
        <v>936</v>
      </c>
      <c r="C944" s="57">
        <v>9.8699999999999992</v>
      </c>
      <c r="D944" s="57">
        <v>11.45</v>
      </c>
      <c r="E944" s="57">
        <v>9.5</v>
      </c>
      <c r="F944" s="57">
        <v>10.45</v>
      </c>
      <c r="G944" s="57">
        <v>11.2</v>
      </c>
      <c r="H944" s="57">
        <v>15.15</v>
      </c>
      <c r="I944" s="57">
        <v>10.4</v>
      </c>
      <c r="J944" s="57">
        <v>10.95</v>
      </c>
      <c r="K944" s="57">
        <v>10.9</v>
      </c>
      <c r="L944" s="57">
        <v>11</v>
      </c>
      <c r="M944" s="57">
        <v>9.3000000000000007</v>
      </c>
      <c r="N944" s="57">
        <v>9.65</v>
      </c>
      <c r="O944" s="57">
        <v>4216</v>
      </c>
      <c r="P944" s="57">
        <v>39671</v>
      </c>
      <c r="Q944" s="57">
        <v>46.412399999999998</v>
      </c>
      <c r="R944" s="57">
        <v>40.5199</v>
      </c>
      <c r="S944" s="57">
        <v>39.9602</v>
      </c>
      <c r="T944" s="57">
        <v>40.333300000000001</v>
      </c>
      <c r="U944" s="77">
        <v>0.12989057217838948</v>
      </c>
      <c r="V944" s="24" t="s">
        <v>6076</v>
      </c>
      <c r="W944" s="216" t="s">
        <v>5960</v>
      </c>
      <c r="X944" s="216" t="s">
        <v>5971</v>
      </c>
      <c r="Y944" s="24" t="s">
        <v>5963</v>
      </c>
      <c r="Z944" s="24" t="s">
        <v>5978</v>
      </c>
      <c r="AA944" s="24" t="s">
        <v>5964</v>
      </c>
      <c r="AB944" s="24" t="s">
        <v>5965</v>
      </c>
      <c r="AC944" s="24" t="s">
        <v>5990</v>
      </c>
    </row>
    <row r="945" spans="1:29" s="169" customFormat="1">
      <c r="A945" s="24">
        <v>4413</v>
      </c>
      <c r="B945" s="24" t="s">
        <v>937</v>
      </c>
      <c r="C945" s="57">
        <v>13.1</v>
      </c>
      <c r="D945" s="57">
        <v>14.45</v>
      </c>
      <c r="E945" s="57">
        <v>12.55</v>
      </c>
      <c r="F945" s="57">
        <v>13</v>
      </c>
      <c r="G945" s="57">
        <v>13.2</v>
      </c>
      <c r="H945" s="57">
        <v>14.3</v>
      </c>
      <c r="I945" s="57">
        <v>12.55</v>
      </c>
      <c r="J945" s="57">
        <v>12.9</v>
      </c>
      <c r="K945" s="57">
        <v>12.3</v>
      </c>
      <c r="L945" s="57">
        <v>12.8</v>
      </c>
      <c r="M945" s="57">
        <v>11.2</v>
      </c>
      <c r="N945" s="57">
        <v>11.65</v>
      </c>
      <c r="O945" s="57">
        <v>239</v>
      </c>
      <c r="P945" s="57">
        <v>259</v>
      </c>
      <c r="Q945" s="57"/>
      <c r="R945" s="57"/>
      <c r="S945" s="57"/>
      <c r="T945" s="57"/>
      <c r="U945" s="77">
        <v>1.1278421278421278</v>
      </c>
      <c r="V945" s="24" t="s">
        <v>6340</v>
      </c>
      <c r="W945" s="216" t="s">
        <v>5993</v>
      </c>
      <c r="X945" s="216" t="s">
        <v>5993</v>
      </c>
      <c r="Y945" s="24" t="s">
        <v>5978</v>
      </c>
      <c r="Z945" s="24" t="s">
        <v>6000</v>
      </c>
      <c r="AA945" s="24" t="s">
        <v>5964</v>
      </c>
      <c r="AB945" s="24" t="s">
        <v>5991</v>
      </c>
      <c r="AC945" s="24" t="s">
        <v>5991</v>
      </c>
    </row>
    <row r="946" spans="1:29" s="169" customFormat="1">
      <c r="A946" s="24">
        <v>4414</v>
      </c>
      <c r="B946" s="24" t="s">
        <v>938</v>
      </c>
      <c r="C946" s="57">
        <v>9.85</v>
      </c>
      <c r="D946" s="57">
        <v>10.45</v>
      </c>
      <c r="E946" s="57">
        <v>9.0500000000000007</v>
      </c>
      <c r="F946" s="57">
        <v>9.2200000000000006</v>
      </c>
      <c r="G946" s="57">
        <v>9.2899999999999991</v>
      </c>
      <c r="H946" s="57">
        <v>9.44</v>
      </c>
      <c r="I946" s="57">
        <v>8.69</v>
      </c>
      <c r="J946" s="57">
        <v>8.85</v>
      </c>
      <c r="K946" s="57">
        <v>8.9</v>
      </c>
      <c r="L946" s="57">
        <v>9.09</v>
      </c>
      <c r="M946" s="57">
        <v>7.87</v>
      </c>
      <c r="N946" s="57">
        <v>8.07</v>
      </c>
      <c r="O946" s="57">
        <v>29892</v>
      </c>
      <c r="P946" s="57">
        <v>46154</v>
      </c>
      <c r="Q946" s="57">
        <v>14.617000000000001</v>
      </c>
      <c r="R946" s="57">
        <v>21.4221</v>
      </c>
      <c r="S946" s="57">
        <v>11.249599999999999</v>
      </c>
      <c r="T946" s="57">
        <v>18.031300000000002</v>
      </c>
      <c r="U946" s="77">
        <v>0.79158180583842497</v>
      </c>
      <c r="V946" s="24" t="s">
        <v>6118</v>
      </c>
      <c r="W946" s="216" t="s">
        <v>5967</v>
      </c>
      <c r="X946" s="216" t="s">
        <v>6047</v>
      </c>
      <c r="Y946" s="24" t="s">
        <v>5964</v>
      </c>
      <c r="Z946" s="24" t="s">
        <v>5964</v>
      </c>
      <c r="AA946" s="24" t="s">
        <v>5964</v>
      </c>
      <c r="AB946" s="24" t="s">
        <v>5990</v>
      </c>
      <c r="AC946" s="24" t="s">
        <v>5990</v>
      </c>
    </row>
    <row r="947" spans="1:29" s="169" customFormat="1">
      <c r="A947" s="24">
        <v>4416</v>
      </c>
      <c r="B947" s="24" t="s">
        <v>940</v>
      </c>
      <c r="C947" s="57">
        <v>101</v>
      </c>
      <c r="D947" s="57">
        <v>103.5</v>
      </c>
      <c r="E947" s="57">
        <v>98</v>
      </c>
      <c r="F947" s="57">
        <v>100</v>
      </c>
      <c r="G947" s="57">
        <v>100</v>
      </c>
      <c r="H947" s="57">
        <v>107.5</v>
      </c>
      <c r="I947" s="57">
        <v>98</v>
      </c>
      <c r="J947" s="57">
        <v>104</v>
      </c>
      <c r="K947" s="57">
        <v>103</v>
      </c>
      <c r="L947" s="57">
        <v>118</v>
      </c>
      <c r="M947" s="57">
        <v>102.5</v>
      </c>
      <c r="N947" s="57">
        <v>110</v>
      </c>
      <c r="O947" s="57">
        <v>878</v>
      </c>
      <c r="P947" s="57">
        <v>327</v>
      </c>
      <c r="Q947" s="57">
        <v>67.275000000000006</v>
      </c>
      <c r="R947" s="57">
        <v>66.257199999999997</v>
      </c>
      <c r="S947" s="57">
        <v>71.128699999999995</v>
      </c>
      <c r="T947" s="57">
        <v>67.881</v>
      </c>
      <c r="U947" s="77">
        <v>3.2816853550798508</v>
      </c>
      <c r="V947" s="24" t="s">
        <v>6341</v>
      </c>
      <c r="W947" s="216" t="s">
        <v>6009</v>
      </c>
      <c r="X947" s="216" t="s">
        <v>5961</v>
      </c>
      <c r="Y947" s="24" t="s">
        <v>5974</v>
      </c>
      <c r="Z947" s="24" t="s">
        <v>5982</v>
      </c>
      <c r="AA947" s="24" t="s">
        <v>5982</v>
      </c>
      <c r="AB947" s="24" t="s">
        <v>5970</v>
      </c>
      <c r="AC947" s="24" t="s">
        <v>5979</v>
      </c>
    </row>
    <row r="948" spans="1:29" s="169" customFormat="1">
      <c r="A948" s="24">
        <v>4417</v>
      </c>
      <c r="B948" s="24" t="s">
        <v>941</v>
      </c>
      <c r="C948" s="57">
        <v>38.5</v>
      </c>
      <c r="D948" s="57">
        <v>39.200000000000003</v>
      </c>
      <c r="E948" s="57">
        <v>37.4</v>
      </c>
      <c r="F948" s="57">
        <v>38.15</v>
      </c>
      <c r="G948" s="57">
        <v>38.4</v>
      </c>
      <c r="H948" s="57">
        <v>38.9</v>
      </c>
      <c r="I948" s="57">
        <v>36.85</v>
      </c>
      <c r="J948" s="57">
        <v>37.65</v>
      </c>
      <c r="K948" s="57">
        <v>37.700000000000003</v>
      </c>
      <c r="L948" s="57">
        <v>37.85</v>
      </c>
      <c r="M948" s="57">
        <v>33.299999999999997</v>
      </c>
      <c r="N948" s="57">
        <v>34.200000000000003</v>
      </c>
      <c r="O948" s="57">
        <v>3091</v>
      </c>
      <c r="P948" s="57">
        <v>3887</v>
      </c>
      <c r="Q948" s="57">
        <v>72.794600000000003</v>
      </c>
      <c r="R948" s="57">
        <v>75.8416</v>
      </c>
      <c r="S948" s="57">
        <v>56.689500000000002</v>
      </c>
      <c r="T948" s="57">
        <v>69.457599999999999</v>
      </c>
      <c r="U948" s="77">
        <v>0.97192922276534321</v>
      </c>
      <c r="V948" s="24" t="s">
        <v>6104</v>
      </c>
      <c r="W948" s="216" t="s">
        <v>5967</v>
      </c>
      <c r="X948" s="216" t="s">
        <v>5961</v>
      </c>
      <c r="Y948" s="24" t="s">
        <v>5974</v>
      </c>
      <c r="Z948" s="24" t="s">
        <v>5984</v>
      </c>
      <c r="AA948" s="24" t="s">
        <v>5964</v>
      </c>
      <c r="AB948" s="24" t="s">
        <v>5979</v>
      </c>
      <c r="AC948" s="24" t="s">
        <v>5990</v>
      </c>
    </row>
    <row r="949" spans="1:29" s="169" customFormat="1">
      <c r="A949" s="24">
        <v>4420</v>
      </c>
      <c r="B949" s="24" t="s">
        <v>942</v>
      </c>
      <c r="C949" s="57">
        <v>28.1</v>
      </c>
      <c r="D949" s="57">
        <v>29.1</v>
      </c>
      <c r="E949" s="57">
        <v>27.5</v>
      </c>
      <c r="F949" s="57">
        <v>28.15</v>
      </c>
      <c r="G949" s="57">
        <v>28.15</v>
      </c>
      <c r="H949" s="57">
        <v>29.4</v>
      </c>
      <c r="I949" s="57">
        <v>28</v>
      </c>
      <c r="J949" s="57">
        <v>28.8</v>
      </c>
      <c r="K949" s="57">
        <v>28.9</v>
      </c>
      <c r="L949" s="57">
        <v>29.4</v>
      </c>
      <c r="M949" s="57">
        <v>28.4</v>
      </c>
      <c r="N949" s="57">
        <v>28.95</v>
      </c>
      <c r="O949" s="57">
        <v>558</v>
      </c>
      <c r="P949" s="57">
        <v>1062</v>
      </c>
      <c r="Q949" s="57">
        <v>64.868099999999998</v>
      </c>
      <c r="R949" s="57">
        <v>64.060100000000006</v>
      </c>
      <c r="S949" s="57">
        <v>66.287899999999993</v>
      </c>
      <c r="T949" s="57">
        <v>64.802700000000002</v>
      </c>
      <c r="U949" s="77">
        <v>0.64218455743879477</v>
      </c>
      <c r="V949" s="24" t="s">
        <v>6342</v>
      </c>
      <c r="W949" s="216" t="s">
        <v>6009</v>
      </c>
      <c r="X949" s="216" t="s">
        <v>5961</v>
      </c>
      <c r="Y949" s="24" t="s">
        <v>5969</v>
      </c>
      <c r="Z949" s="24" t="s">
        <v>6010</v>
      </c>
      <c r="AA949" s="24" t="s">
        <v>6008</v>
      </c>
      <c r="AB949" s="24" t="s">
        <v>5986</v>
      </c>
      <c r="AC949" s="24" t="s">
        <v>5970</v>
      </c>
    </row>
    <row r="950" spans="1:29" s="169" customFormat="1">
      <c r="A950" s="24">
        <v>4426</v>
      </c>
      <c r="B950" s="24" t="s">
        <v>943</v>
      </c>
      <c r="C950" s="57">
        <v>24.4</v>
      </c>
      <c r="D950" s="57">
        <v>25.9</v>
      </c>
      <c r="E950" s="57">
        <v>23.65</v>
      </c>
      <c r="F950" s="57">
        <v>24.5</v>
      </c>
      <c r="G950" s="57">
        <v>24.5</v>
      </c>
      <c r="H950" s="57">
        <v>24.8</v>
      </c>
      <c r="I950" s="57">
        <v>22</v>
      </c>
      <c r="J950" s="57">
        <v>22.35</v>
      </c>
      <c r="K950" s="57">
        <v>22.7</v>
      </c>
      <c r="L950" s="57">
        <v>22.7</v>
      </c>
      <c r="M950" s="57">
        <v>18.7</v>
      </c>
      <c r="N950" s="57">
        <v>19</v>
      </c>
      <c r="O950" s="57">
        <v>4551</v>
      </c>
      <c r="P950" s="57">
        <v>6271</v>
      </c>
      <c r="Q950" s="57">
        <v>19.871099999999998</v>
      </c>
      <c r="R950" s="57">
        <v>22.493500000000001</v>
      </c>
      <c r="S950" s="57">
        <v>14.019600000000001</v>
      </c>
      <c r="T950" s="57">
        <v>19.668900000000001</v>
      </c>
      <c r="U950" s="77">
        <v>0.8869930367299208</v>
      </c>
      <c r="V950" s="24" t="s">
        <v>6103</v>
      </c>
      <c r="W950" s="216" t="s">
        <v>5967</v>
      </c>
      <c r="X950" s="216" t="s">
        <v>6047</v>
      </c>
      <c r="Y950" s="24" t="s">
        <v>5969</v>
      </c>
      <c r="Z950" s="24" t="s">
        <v>5964</v>
      </c>
      <c r="AA950" s="24" t="s">
        <v>6024</v>
      </c>
      <c r="AB950" s="24" t="s">
        <v>5979</v>
      </c>
      <c r="AC950" s="24" t="s">
        <v>5965</v>
      </c>
    </row>
    <row r="951" spans="1:29" s="169" customFormat="1">
      <c r="A951" s="24">
        <v>4429</v>
      </c>
      <c r="B951" s="24" t="s">
        <v>944</v>
      </c>
      <c r="C951" s="57">
        <v>37.15</v>
      </c>
      <c r="D951" s="57">
        <v>37.6</v>
      </c>
      <c r="E951" s="57">
        <v>34.799999999999997</v>
      </c>
      <c r="F951" s="57"/>
      <c r="G951" s="57"/>
      <c r="H951" s="57">
        <v>37.5</v>
      </c>
      <c r="I951" s="57">
        <v>33.299999999999997</v>
      </c>
      <c r="J951" s="57">
        <v>34</v>
      </c>
      <c r="K951" s="57"/>
      <c r="L951" s="57">
        <v>38.1</v>
      </c>
      <c r="M951" s="57">
        <v>33.25</v>
      </c>
      <c r="N951" s="57">
        <v>37</v>
      </c>
      <c r="O951" s="57">
        <v>65</v>
      </c>
      <c r="P951" s="57">
        <v>38</v>
      </c>
      <c r="Q951" s="57">
        <v>63.458100000000002</v>
      </c>
      <c r="R951" s="57">
        <v>55.152999999999999</v>
      </c>
      <c r="S951" s="57">
        <v>70.017799999999994</v>
      </c>
      <c r="T951" s="57">
        <v>60.107900000000001</v>
      </c>
      <c r="U951" s="77">
        <v>2.0906432748538011</v>
      </c>
      <c r="V951" s="24" t="s">
        <v>6162</v>
      </c>
      <c r="W951" s="216" t="s">
        <v>6009</v>
      </c>
      <c r="X951" s="216" t="s">
        <v>5961</v>
      </c>
      <c r="Y951" s="24" t="s">
        <v>5994</v>
      </c>
      <c r="Z951" s="24" t="s">
        <v>5969</v>
      </c>
      <c r="AA951" s="24" t="s">
        <v>5972</v>
      </c>
      <c r="AB951" s="24" t="s">
        <v>5990</v>
      </c>
      <c r="AC951" s="24" t="s">
        <v>6033</v>
      </c>
    </row>
    <row r="952" spans="1:29" s="169" customFormat="1">
      <c r="A952" s="24">
        <v>4430</v>
      </c>
      <c r="B952" s="24" t="s">
        <v>945</v>
      </c>
      <c r="C952" s="57">
        <v>25.85</v>
      </c>
      <c r="D952" s="57">
        <v>27.3</v>
      </c>
      <c r="E952" s="57">
        <v>25.15</v>
      </c>
      <c r="F952" s="57">
        <v>25.6</v>
      </c>
      <c r="G952" s="57">
        <v>25.6</v>
      </c>
      <c r="H952" s="57">
        <v>26.1</v>
      </c>
      <c r="I952" s="57">
        <v>24.9</v>
      </c>
      <c r="J952" s="57">
        <v>25</v>
      </c>
      <c r="K952" s="57">
        <v>25.85</v>
      </c>
      <c r="L952" s="57">
        <v>25.85</v>
      </c>
      <c r="M952" s="57">
        <v>23.3</v>
      </c>
      <c r="N952" s="57">
        <v>23.3</v>
      </c>
      <c r="O952" s="57">
        <v>505</v>
      </c>
      <c r="P952" s="57">
        <v>636</v>
      </c>
      <c r="Q952" s="57">
        <v>42.577500000000001</v>
      </c>
      <c r="R952" s="57">
        <v>43.855400000000003</v>
      </c>
      <c r="S952" s="57">
        <v>32.088700000000003</v>
      </c>
      <c r="T952" s="57">
        <v>39.933199999999999</v>
      </c>
      <c r="U952" s="77">
        <v>0.97047519217330536</v>
      </c>
      <c r="V952" s="24" t="s">
        <v>6235</v>
      </c>
      <c r="W952" s="216" t="s">
        <v>5967</v>
      </c>
      <c r="X952" s="216" t="s">
        <v>5971</v>
      </c>
      <c r="Y952" s="24" t="s">
        <v>5978</v>
      </c>
      <c r="Z952" s="24" t="s">
        <v>5962</v>
      </c>
      <c r="AA952" s="24" t="s">
        <v>6058</v>
      </c>
      <c r="AB952" s="24" t="s">
        <v>5979</v>
      </c>
      <c r="AC952" s="24" t="s">
        <v>5979</v>
      </c>
    </row>
    <row r="953" spans="1:29" s="169" customFormat="1">
      <c r="A953" s="24">
        <v>4431</v>
      </c>
      <c r="B953" s="24" t="s">
        <v>3184</v>
      </c>
      <c r="C953" s="57">
        <v>57.2</v>
      </c>
      <c r="D953" s="57">
        <v>63.9</v>
      </c>
      <c r="E953" s="57">
        <v>55.5</v>
      </c>
      <c r="F953" s="57">
        <v>56.7</v>
      </c>
      <c r="G953" s="57">
        <v>56.9</v>
      </c>
      <c r="H953" s="57">
        <v>57.5</v>
      </c>
      <c r="I953" s="57">
        <v>49</v>
      </c>
      <c r="J953" s="57">
        <v>54</v>
      </c>
      <c r="K953" s="57">
        <v>54.7</v>
      </c>
      <c r="L953" s="57">
        <v>57.8</v>
      </c>
      <c r="M953" s="57">
        <v>49.5</v>
      </c>
      <c r="N953" s="57">
        <v>50.6</v>
      </c>
      <c r="O953" s="57">
        <v>1125</v>
      </c>
      <c r="P953" s="57">
        <v>2171</v>
      </c>
      <c r="Q953" s="57">
        <v>14.937799999999999</v>
      </c>
      <c r="R953" s="57">
        <v>15.2128</v>
      </c>
      <c r="S953" s="57">
        <v>17.816099999999999</v>
      </c>
      <c r="T953" s="57">
        <v>16.0806</v>
      </c>
      <c r="U953" s="77">
        <v>0.63334868724090276</v>
      </c>
      <c r="V953" s="24" t="s">
        <v>6079</v>
      </c>
      <c r="W953" s="216" t="s">
        <v>6337</v>
      </c>
      <c r="X953" s="216" t="s">
        <v>6047</v>
      </c>
      <c r="Y953" s="24" t="s">
        <v>5978</v>
      </c>
      <c r="Z953" s="24" t="s">
        <v>5975</v>
      </c>
      <c r="AA953" s="24" t="s">
        <v>5964</v>
      </c>
      <c r="AB953" s="24" t="s">
        <v>5986</v>
      </c>
      <c r="AC953" s="24" t="s">
        <v>5965</v>
      </c>
    </row>
    <row r="954" spans="1:29" s="169" customFormat="1">
      <c r="A954" s="24">
        <v>4432</v>
      </c>
      <c r="B954" s="24" t="s">
        <v>946</v>
      </c>
      <c r="C954" s="57">
        <v>15.95</v>
      </c>
      <c r="D954" s="57">
        <v>16.2</v>
      </c>
      <c r="E954" s="57">
        <v>15</v>
      </c>
      <c r="F954" s="57">
        <v>15.4</v>
      </c>
      <c r="G954" s="57">
        <v>15.55</v>
      </c>
      <c r="H954" s="57">
        <v>15.55</v>
      </c>
      <c r="I954" s="57">
        <v>14.25</v>
      </c>
      <c r="J954" s="57">
        <v>14.8</v>
      </c>
      <c r="K954" s="57">
        <v>14.6</v>
      </c>
      <c r="L954" s="57">
        <v>14.95</v>
      </c>
      <c r="M954" s="57">
        <v>13.85</v>
      </c>
      <c r="N954" s="57">
        <v>14.25</v>
      </c>
      <c r="O954" s="57">
        <v>973</v>
      </c>
      <c r="P954" s="57">
        <v>1042</v>
      </c>
      <c r="Q954" s="57">
        <v>29.665500000000002</v>
      </c>
      <c r="R954" s="57">
        <v>33.093600000000002</v>
      </c>
      <c r="S954" s="57">
        <v>25.129799999999999</v>
      </c>
      <c r="T954" s="57">
        <v>30.439</v>
      </c>
      <c r="U954" s="77">
        <v>1.1412881211345702</v>
      </c>
      <c r="V954" s="24" t="s">
        <v>6343</v>
      </c>
      <c r="W954" s="216" t="s">
        <v>5967</v>
      </c>
      <c r="X954" s="216" t="s">
        <v>5971</v>
      </c>
      <c r="Y954" s="24" t="s">
        <v>5962</v>
      </c>
      <c r="Z954" s="24" t="s">
        <v>6024</v>
      </c>
      <c r="AA954" s="24" t="s">
        <v>5962</v>
      </c>
      <c r="AB954" s="24" t="s">
        <v>5991</v>
      </c>
      <c r="AC954" s="24" t="s">
        <v>5986</v>
      </c>
    </row>
    <row r="955" spans="1:29" s="169" customFormat="1">
      <c r="A955" s="24">
        <v>4433</v>
      </c>
      <c r="B955" s="24" t="s">
        <v>947</v>
      </c>
      <c r="C955" s="57">
        <v>39</v>
      </c>
      <c r="D955" s="57">
        <v>40.799999999999997</v>
      </c>
      <c r="E955" s="57">
        <v>37.049999999999997</v>
      </c>
      <c r="F955" s="57">
        <v>39.1</v>
      </c>
      <c r="G955" s="57">
        <v>39.299999999999997</v>
      </c>
      <c r="H955" s="57">
        <v>39.9</v>
      </c>
      <c r="I955" s="57">
        <v>34</v>
      </c>
      <c r="J955" s="57">
        <v>35</v>
      </c>
      <c r="K955" s="57">
        <v>35</v>
      </c>
      <c r="L955" s="57">
        <v>35.15</v>
      </c>
      <c r="M955" s="57">
        <v>30.2</v>
      </c>
      <c r="N955" s="57">
        <v>32.4</v>
      </c>
      <c r="O955" s="57">
        <v>889</v>
      </c>
      <c r="P955" s="57">
        <v>2014</v>
      </c>
      <c r="Q955" s="57">
        <v>37.330599999999997</v>
      </c>
      <c r="R955" s="57">
        <v>43.218499999999999</v>
      </c>
      <c r="S955" s="57">
        <v>29.399899999999999</v>
      </c>
      <c r="T955" s="57">
        <v>38.612299999999998</v>
      </c>
      <c r="U955" s="77">
        <v>0.5395012688955092</v>
      </c>
      <c r="V955" s="24" t="s">
        <v>6092</v>
      </c>
      <c r="W955" s="216" t="s">
        <v>5967</v>
      </c>
      <c r="X955" s="216" t="s">
        <v>5971</v>
      </c>
      <c r="Y955" s="24" t="s">
        <v>5972</v>
      </c>
      <c r="Z955" s="24" t="s">
        <v>5964</v>
      </c>
      <c r="AA955" s="24" t="s">
        <v>5964</v>
      </c>
      <c r="AB955" s="24" t="s">
        <v>5979</v>
      </c>
      <c r="AC955" s="24" t="s">
        <v>5986</v>
      </c>
    </row>
    <row r="956" spans="1:29" s="169" customFormat="1">
      <c r="A956" s="24">
        <v>4438</v>
      </c>
      <c r="B956" s="24" t="s">
        <v>948</v>
      </c>
      <c r="C956" s="57">
        <v>135</v>
      </c>
      <c r="D956" s="57">
        <v>136</v>
      </c>
      <c r="E956" s="57">
        <v>126.5</v>
      </c>
      <c r="F956" s="57">
        <v>130</v>
      </c>
      <c r="G956" s="57">
        <v>130.5</v>
      </c>
      <c r="H956" s="57">
        <v>130.5</v>
      </c>
      <c r="I956" s="57">
        <v>111.5</v>
      </c>
      <c r="J956" s="57">
        <v>116</v>
      </c>
      <c r="K956" s="57">
        <v>116.5</v>
      </c>
      <c r="L956" s="57">
        <v>116.5</v>
      </c>
      <c r="M956" s="57">
        <v>106.5</v>
      </c>
      <c r="N956" s="57">
        <v>110.5</v>
      </c>
      <c r="O956" s="57">
        <v>883</v>
      </c>
      <c r="P956" s="57">
        <v>1251</v>
      </c>
      <c r="Q956" s="57">
        <v>61.262900000000002</v>
      </c>
      <c r="R956" s="57">
        <v>56.351500000000001</v>
      </c>
      <c r="S956" s="57">
        <v>49.638199999999998</v>
      </c>
      <c r="T956" s="57">
        <v>54.113700000000001</v>
      </c>
      <c r="U956" s="77">
        <v>0.86268762767563723</v>
      </c>
      <c r="V956" s="24" t="s">
        <v>6230</v>
      </c>
      <c r="W956" s="216" t="s">
        <v>5960</v>
      </c>
      <c r="X956" s="216" t="s">
        <v>5961</v>
      </c>
      <c r="Y956" s="24" t="s">
        <v>5964</v>
      </c>
      <c r="Z956" s="24" t="s">
        <v>6024</v>
      </c>
      <c r="AA956" s="24" t="s">
        <v>6024</v>
      </c>
      <c r="AB956" s="24" t="s">
        <v>5979</v>
      </c>
      <c r="AC956" s="24" t="s">
        <v>5986</v>
      </c>
    </row>
    <row r="957" spans="1:29" s="169" customFormat="1">
      <c r="A957" s="24">
        <v>4439</v>
      </c>
      <c r="B957" s="24" t="s">
        <v>5852</v>
      </c>
      <c r="C957" s="57">
        <v>147</v>
      </c>
      <c r="D957" s="57">
        <v>171.5</v>
      </c>
      <c r="E957" s="57">
        <v>146</v>
      </c>
      <c r="F957" s="57">
        <v>169.5</v>
      </c>
      <c r="G957" s="57">
        <v>169.5</v>
      </c>
      <c r="H957" s="57">
        <v>169.5</v>
      </c>
      <c r="I957" s="57">
        <v>146</v>
      </c>
      <c r="J957" s="57">
        <v>149.5</v>
      </c>
      <c r="K957" s="57">
        <v>151</v>
      </c>
      <c r="L957" s="57">
        <v>151</v>
      </c>
      <c r="M957" s="57">
        <v>135</v>
      </c>
      <c r="N957" s="57">
        <v>142</v>
      </c>
      <c r="O957" s="57">
        <v>421</v>
      </c>
      <c r="P957" s="57">
        <v>807</v>
      </c>
      <c r="Q957" s="57"/>
      <c r="R957" s="57"/>
      <c r="S957" s="57"/>
      <c r="T957" s="57"/>
      <c r="U957" s="77">
        <v>0.6376153104777641</v>
      </c>
      <c r="V957" s="24" t="s">
        <v>6230</v>
      </c>
      <c r="W957" s="216" t="s">
        <v>5993</v>
      </c>
      <c r="X957" s="216" t="s">
        <v>5993</v>
      </c>
      <c r="Y957" s="24" t="s">
        <v>5982</v>
      </c>
      <c r="Z957" s="24" t="s">
        <v>6024</v>
      </c>
      <c r="AA957" s="24" t="s">
        <v>6024</v>
      </c>
      <c r="AB957" s="24" t="s">
        <v>5979</v>
      </c>
      <c r="AC957" s="24" t="s">
        <v>5986</v>
      </c>
    </row>
    <row r="958" spans="1:29" s="169" customFormat="1">
      <c r="A958" s="24">
        <v>4440</v>
      </c>
      <c r="B958" s="24" t="s">
        <v>5746</v>
      </c>
      <c r="C958" s="57">
        <v>58.9</v>
      </c>
      <c r="D958" s="57">
        <v>63</v>
      </c>
      <c r="E958" s="57">
        <v>43</v>
      </c>
      <c r="F958" s="57">
        <v>53.4</v>
      </c>
      <c r="G958" s="57">
        <v>54.1</v>
      </c>
      <c r="H958" s="57">
        <v>57.2</v>
      </c>
      <c r="I958" s="57">
        <v>48</v>
      </c>
      <c r="J958" s="57">
        <v>50.4</v>
      </c>
      <c r="K958" s="57">
        <v>50.7</v>
      </c>
      <c r="L958" s="57">
        <v>55.8</v>
      </c>
      <c r="M958" s="57">
        <v>48.45</v>
      </c>
      <c r="N958" s="57">
        <v>52.4</v>
      </c>
      <c r="O958" s="57">
        <v>2257</v>
      </c>
      <c r="P958" s="57">
        <v>2616</v>
      </c>
      <c r="Q958" s="57"/>
      <c r="R958" s="57"/>
      <c r="S958" s="57"/>
      <c r="T958" s="57"/>
      <c r="U958" s="77">
        <v>1.0544937138973836</v>
      </c>
      <c r="V958" s="24" t="s">
        <v>6038</v>
      </c>
      <c r="W958" s="216" t="s">
        <v>5993</v>
      </c>
      <c r="X958" s="216" t="s">
        <v>5993</v>
      </c>
      <c r="Y958" s="24" t="s">
        <v>5975</v>
      </c>
      <c r="Z958" s="24" t="s">
        <v>5964</v>
      </c>
      <c r="AA958" s="24" t="s">
        <v>6010</v>
      </c>
      <c r="AB958" s="24" t="s">
        <v>5970</v>
      </c>
      <c r="AC958" s="24" t="s">
        <v>5991</v>
      </c>
    </row>
    <row r="959" spans="1:29" s="169" customFormat="1">
      <c r="A959" s="24">
        <v>4502</v>
      </c>
      <c r="B959" s="24" t="s">
        <v>949</v>
      </c>
      <c r="C959" s="57">
        <v>42.15</v>
      </c>
      <c r="D959" s="57">
        <v>44.3</v>
      </c>
      <c r="E959" s="57">
        <v>39.4</v>
      </c>
      <c r="F959" s="57">
        <v>40.9</v>
      </c>
      <c r="G959" s="57">
        <v>41</v>
      </c>
      <c r="H959" s="57">
        <v>44.9</v>
      </c>
      <c r="I959" s="57">
        <v>38.5</v>
      </c>
      <c r="J959" s="57">
        <v>39.299999999999997</v>
      </c>
      <c r="K959" s="57">
        <v>39.6</v>
      </c>
      <c r="L959" s="57">
        <v>42.1</v>
      </c>
      <c r="M959" s="57">
        <v>38.700000000000003</v>
      </c>
      <c r="N959" s="57">
        <v>39.700000000000003</v>
      </c>
      <c r="O959" s="57">
        <v>580</v>
      </c>
      <c r="P959" s="57">
        <v>2505</v>
      </c>
      <c r="Q959" s="57">
        <v>24.017199999999999</v>
      </c>
      <c r="R959" s="57">
        <v>30.575600000000001</v>
      </c>
      <c r="S959" s="57">
        <v>20.63</v>
      </c>
      <c r="T959" s="57">
        <v>27.260400000000001</v>
      </c>
      <c r="U959" s="77">
        <v>0.28298957640275008</v>
      </c>
      <c r="V959" s="24" t="s">
        <v>6344</v>
      </c>
      <c r="W959" s="216" t="s">
        <v>5967</v>
      </c>
      <c r="X959" s="216" t="s">
        <v>6007</v>
      </c>
      <c r="Y959" s="24" t="s">
        <v>5962</v>
      </c>
      <c r="Z959" s="24" t="s">
        <v>6000</v>
      </c>
      <c r="AA959" s="24" t="s">
        <v>5969</v>
      </c>
      <c r="AB959" s="24" t="s">
        <v>5996</v>
      </c>
      <c r="AC959" s="24" t="s">
        <v>5991</v>
      </c>
    </row>
    <row r="960" spans="1:29" s="169" customFormat="1">
      <c r="A960" s="24">
        <v>4503</v>
      </c>
      <c r="B960" s="24" t="s">
        <v>950</v>
      </c>
      <c r="C960" s="57">
        <v>17.45</v>
      </c>
      <c r="D960" s="57">
        <v>18</v>
      </c>
      <c r="E960" s="57">
        <v>16.399999999999999</v>
      </c>
      <c r="F960" s="57">
        <v>17.149999999999999</v>
      </c>
      <c r="G960" s="57">
        <v>16.649999999999999</v>
      </c>
      <c r="H960" s="57">
        <v>17.149999999999999</v>
      </c>
      <c r="I960" s="57">
        <v>16</v>
      </c>
      <c r="J960" s="57">
        <v>16.05</v>
      </c>
      <c r="K960" s="57">
        <v>16.25</v>
      </c>
      <c r="L960" s="57">
        <v>21.6</v>
      </c>
      <c r="M960" s="57">
        <v>15.8</v>
      </c>
      <c r="N960" s="57">
        <v>16.100000000000001</v>
      </c>
      <c r="O960" s="57">
        <v>11620</v>
      </c>
      <c r="P960" s="57">
        <v>761</v>
      </c>
      <c r="Q960" s="57">
        <v>25.814800000000002</v>
      </c>
      <c r="R960" s="57">
        <v>30.9955</v>
      </c>
      <c r="S960" s="57">
        <v>20.488499999999998</v>
      </c>
      <c r="T960" s="57">
        <v>27.493200000000002</v>
      </c>
      <c r="U960" s="77">
        <v>18.662578478610016</v>
      </c>
      <c r="V960" s="24" t="s">
        <v>6270</v>
      </c>
      <c r="W960" s="216" t="s">
        <v>5967</v>
      </c>
      <c r="X960" s="216" t="s">
        <v>6007</v>
      </c>
      <c r="Y960" s="24" t="s">
        <v>5974</v>
      </c>
      <c r="Z960" s="24" t="s">
        <v>5964</v>
      </c>
      <c r="AA960" s="24" t="s">
        <v>5978</v>
      </c>
      <c r="AB960" s="24" t="s">
        <v>6084</v>
      </c>
      <c r="AC960" s="24" t="s">
        <v>5965</v>
      </c>
    </row>
    <row r="961" spans="1:29" s="169" customFormat="1">
      <c r="A961" s="24">
        <v>4506</v>
      </c>
      <c r="B961" s="24" t="s">
        <v>951</v>
      </c>
      <c r="C961" s="57">
        <v>59.3</v>
      </c>
      <c r="D961" s="57">
        <v>59.3</v>
      </c>
      <c r="E961" s="57">
        <v>58</v>
      </c>
      <c r="F961" s="57">
        <v>59</v>
      </c>
      <c r="G961" s="57">
        <v>59</v>
      </c>
      <c r="H961" s="57">
        <v>60</v>
      </c>
      <c r="I961" s="57">
        <v>58.1</v>
      </c>
      <c r="J961" s="57">
        <v>59.1</v>
      </c>
      <c r="K961" s="57">
        <v>59.1</v>
      </c>
      <c r="L961" s="57">
        <v>63.6</v>
      </c>
      <c r="M961" s="57">
        <v>58.5</v>
      </c>
      <c r="N961" s="57">
        <v>63.6</v>
      </c>
      <c r="O961" s="57">
        <v>3572</v>
      </c>
      <c r="P961" s="57">
        <v>1630</v>
      </c>
      <c r="Q961" s="57">
        <v>74.128699999999995</v>
      </c>
      <c r="R961" s="57">
        <v>64.535899999999998</v>
      </c>
      <c r="S961" s="57">
        <v>82.752499999999998</v>
      </c>
      <c r="T961" s="57">
        <v>70.608099999999993</v>
      </c>
      <c r="U961" s="77">
        <v>2.6783912747102931</v>
      </c>
      <c r="V961" s="24" t="s">
        <v>6251</v>
      </c>
      <c r="W961" s="216" t="s">
        <v>6009</v>
      </c>
      <c r="X961" s="216" t="s">
        <v>5989</v>
      </c>
      <c r="Y961" s="24" t="s">
        <v>6345</v>
      </c>
      <c r="Z961" s="24" t="s">
        <v>6008</v>
      </c>
      <c r="AA961" s="24" t="s">
        <v>6045</v>
      </c>
      <c r="AB961" s="24" t="s">
        <v>5979</v>
      </c>
      <c r="AC961" s="24" t="s">
        <v>5965</v>
      </c>
    </row>
    <row r="962" spans="1:29" s="169" customFormat="1">
      <c r="A962" s="24">
        <v>4510</v>
      </c>
      <c r="B962" s="24" t="s">
        <v>952</v>
      </c>
      <c r="C962" s="57">
        <v>11.2</v>
      </c>
      <c r="D962" s="57">
        <v>12.5</v>
      </c>
      <c r="E962" s="57">
        <v>11.1</v>
      </c>
      <c r="F962" s="57">
        <v>12</v>
      </c>
      <c r="G962" s="57">
        <v>12.05</v>
      </c>
      <c r="H962" s="57">
        <v>12.4</v>
      </c>
      <c r="I962" s="57">
        <v>11.75</v>
      </c>
      <c r="J962" s="57">
        <v>12</v>
      </c>
      <c r="K962" s="57">
        <v>11.9</v>
      </c>
      <c r="L962" s="57">
        <v>12.2</v>
      </c>
      <c r="M962" s="57">
        <v>10.7</v>
      </c>
      <c r="N962" s="57">
        <v>10.95</v>
      </c>
      <c r="O962" s="57">
        <v>967</v>
      </c>
      <c r="P962" s="57">
        <v>2716</v>
      </c>
      <c r="Q962" s="57">
        <v>45.697200000000002</v>
      </c>
      <c r="R962" s="57">
        <v>54.787500000000001</v>
      </c>
      <c r="S962" s="57">
        <v>35.482700000000001</v>
      </c>
      <c r="T962" s="57">
        <v>48.352600000000002</v>
      </c>
      <c r="U962" s="77">
        <v>0.43515791196203568</v>
      </c>
      <c r="V962" s="24" t="s">
        <v>6093</v>
      </c>
      <c r="W962" s="216" t="s">
        <v>5967</v>
      </c>
      <c r="X962" s="216" t="s">
        <v>5971</v>
      </c>
      <c r="Y962" s="24" t="s">
        <v>5982</v>
      </c>
      <c r="Z962" s="24" t="s">
        <v>5978</v>
      </c>
      <c r="AA962" s="24" t="s">
        <v>5964</v>
      </c>
      <c r="AB962" s="24" t="s">
        <v>5990</v>
      </c>
      <c r="AC962" s="24" t="s">
        <v>5990</v>
      </c>
    </row>
    <row r="963" spans="1:29" s="169" customFormat="1">
      <c r="A963" s="24">
        <v>4513</v>
      </c>
      <c r="B963" s="24" t="s">
        <v>953</v>
      </c>
      <c r="C963" s="57">
        <v>10.199999999999999</v>
      </c>
      <c r="D963" s="57">
        <v>10.6</v>
      </c>
      <c r="E963" s="57">
        <v>9.8000000000000007</v>
      </c>
      <c r="F963" s="57">
        <v>10.25</v>
      </c>
      <c r="G963" s="57">
        <v>10.35</v>
      </c>
      <c r="H963" s="57">
        <v>11.45</v>
      </c>
      <c r="I963" s="57">
        <v>9.9600000000000009</v>
      </c>
      <c r="J963" s="57">
        <v>10.35</v>
      </c>
      <c r="K963" s="57">
        <v>10.25</v>
      </c>
      <c r="L963" s="57">
        <v>10.5</v>
      </c>
      <c r="M963" s="57">
        <v>9.2899999999999991</v>
      </c>
      <c r="N963" s="57">
        <v>9.36</v>
      </c>
      <c r="O963" s="57">
        <v>1236</v>
      </c>
      <c r="P963" s="57">
        <v>11975</v>
      </c>
      <c r="Q963" s="57">
        <v>53.761800000000001</v>
      </c>
      <c r="R963" s="57">
        <v>55.493499999999997</v>
      </c>
      <c r="S963" s="57">
        <v>44.946100000000001</v>
      </c>
      <c r="T963" s="57">
        <v>51.977699999999999</v>
      </c>
      <c r="U963" s="77">
        <v>0.12615170494084899</v>
      </c>
      <c r="V963" s="24" t="s">
        <v>6076</v>
      </c>
      <c r="W963" s="216" t="s">
        <v>5967</v>
      </c>
      <c r="X963" s="216" t="s">
        <v>5961</v>
      </c>
      <c r="Y963" s="24" t="s">
        <v>5968</v>
      </c>
      <c r="Z963" s="24" t="s">
        <v>6164</v>
      </c>
      <c r="AA963" s="24" t="s">
        <v>5964</v>
      </c>
      <c r="AB963" s="24" t="s">
        <v>5990</v>
      </c>
      <c r="AC963" s="24" t="s">
        <v>5965</v>
      </c>
    </row>
    <row r="964" spans="1:29" s="169" customFormat="1">
      <c r="A964" s="24">
        <v>4523</v>
      </c>
      <c r="B964" s="24" t="s">
        <v>954</v>
      </c>
      <c r="C964" s="57">
        <v>31</v>
      </c>
      <c r="D964" s="57">
        <v>31.35</v>
      </c>
      <c r="E964" s="57">
        <v>27.2</v>
      </c>
      <c r="F964" s="57">
        <v>27.8</v>
      </c>
      <c r="G964" s="57">
        <v>28</v>
      </c>
      <c r="H964" s="57">
        <v>28.8</v>
      </c>
      <c r="I964" s="57">
        <v>25.4</v>
      </c>
      <c r="J964" s="57">
        <v>27.45</v>
      </c>
      <c r="K964" s="57">
        <v>26.95</v>
      </c>
      <c r="L964" s="57">
        <v>30.1</v>
      </c>
      <c r="M964" s="57">
        <v>26.7</v>
      </c>
      <c r="N964" s="57">
        <v>29.3</v>
      </c>
      <c r="O964" s="57">
        <v>505</v>
      </c>
      <c r="P964" s="57">
        <v>2584</v>
      </c>
      <c r="Q964" s="57">
        <v>43.150399999999998</v>
      </c>
      <c r="R964" s="57">
        <v>40.420900000000003</v>
      </c>
      <c r="S964" s="57">
        <v>51.4681</v>
      </c>
      <c r="T964" s="57">
        <v>44.103299999999997</v>
      </c>
      <c r="U964" s="77">
        <v>0.23886308909528725</v>
      </c>
      <c r="V964" s="24" t="s">
        <v>6263</v>
      </c>
      <c r="W964" s="216" t="s">
        <v>6009</v>
      </c>
      <c r="X964" s="216" t="s">
        <v>5961</v>
      </c>
      <c r="Y964" s="24" t="s">
        <v>5964</v>
      </c>
      <c r="Z964" s="24" t="s">
        <v>5975</v>
      </c>
      <c r="AA964" s="24" t="s">
        <v>5982</v>
      </c>
      <c r="AB964" s="24" t="s">
        <v>5990</v>
      </c>
      <c r="AC964" s="24" t="s">
        <v>5965</v>
      </c>
    </row>
    <row r="965" spans="1:29" s="169" customFormat="1">
      <c r="A965" s="24">
        <v>4526</v>
      </c>
      <c r="B965" s="24" t="s">
        <v>955</v>
      </c>
      <c r="C965" s="57">
        <v>15.5</v>
      </c>
      <c r="D965" s="57">
        <v>19.5</v>
      </c>
      <c r="E965" s="57">
        <v>15.05</v>
      </c>
      <c r="F965" s="57">
        <v>18.2</v>
      </c>
      <c r="G965" s="57">
        <v>18.3</v>
      </c>
      <c r="H965" s="57">
        <v>18.899999999999999</v>
      </c>
      <c r="I965" s="57">
        <v>17.25</v>
      </c>
      <c r="J965" s="57">
        <v>17.75</v>
      </c>
      <c r="K965" s="57">
        <v>17.899999999999999</v>
      </c>
      <c r="L965" s="57">
        <v>18.55</v>
      </c>
      <c r="M965" s="57">
        <v>16.399999999999999</v>
      </c>
      <c r="N965" s="57">
        <v>17.55</v>
      </c>
      <c r="O965" s="57">
        <v>10940</v>
      </c>
      <c r="P965" s="57">
        <v>17798</v>
      </c>
      <c r="Q965" s="57">
        <v>61.698300000000003</v>
      </c>
      <c r="R965" s="57">
        <v>61.702100000000002</v>
      </c>
      <c r="S965" s="57">
        <v>60.494900000000001</v>
      </c>
      <c r="T965" s="57">
        <v>61.299700000000001</v>
      </c>
      <c r="U965" s="77">
        <v>0.75127042988600479</v>
      </c>
      <c r="V965" s="24" t="s">
        <v>6110</v>
      </c>
      <c r="W965" s="216" t="s">
        <v>5967</v>
      </c>
      <c r="X965" s="216" t="s">
        <v>5961</v>
      </c>
      <c r="Y965" s="24" t="s">
        <v>5982</v>
      </c>
      <c r="Z965" s="24" t="s">
        <v>5962</v>
      </c>
      <c r="AA965" s="24" t="s">
        <v>5975</v>
      </c>
      <c r="AB965" s="24" t="s">
        <v>5991</v>
      </c>
      <c r="AC965" s="24" t="s">
        <v>5970</v>
      </c>
    </row>
    <row r="966" spans="1:29" s="169" customFormat="1">
      <c r="A966" s="24">
        <v>4527</v>
      </c>
      <c r="B966" s="24" t="s">
        <v>956</v>
      </c>
      <c r="C966" s="57">
        <v>30.35</v>
      </c>
      <c r="D966" s="57">
        <v>31</v>
      </c>
      <c r="E966" s="57">
        <v>29.2</v>
      </c>
      <c r="F966" s="57">
        <v>29.35</v>
      </c>
      <c r="G966" s="57">
        <v>29.35</v>
      </c>
      <c r="H966" s="57">
        <v>29.75</v>
      </c>
      <c r="I966" s="57">
        <v>29.15</v>
      </c>
      <c r="J966" s="57">
        <v>29.3</v>
      </c>
      <c r="K966" s="57">
        <v>29.3</v>
      </c>
      <c r="L966" s="57">
        <v>29.3</v>
      </c>
      <c r="M966" s="57">
        <v>27.75</v>
      </c>
      <c r="N966" s="57">
        <v>28.45</v>
      </c>
      <c r="O966" s="57">
        <v>2253</v>
      </c>
      <c r="P966" s="57">
        <v>1136</v>
      </c>
      <c r="Q966" s="57">
        <v>61.265900000000002</v>
      </c>
      <c r="R966" s="57">
        <v>72.481999999999999</v>
      </c>
      <c r="S966" s="57">
        <v>50.218899999999998</v>
      </c>
      <c r="T966" s="57">
        <v>65.061000000000007</v>
      </c>
      <c r="U966" s="77">
        <v>2.4240023474178405</v>
      </c>
      <c r="V966" s="24" t="s">
        <v>6346</v>
      </c>
      <c r="W966" s="216" t="s">
        <v>5967</v>
      </c>
      <c r="X966" s="216" t="s">
        <v>5961</v>
      </c>
      <c r="Y966" s="24" t="s">
        <v>5962</v>
      </c>
      <c r="Z966" s="24" t="s">
        <v>6347</v>
      </c>
      <c r="AA966" s="24" t="s">
        <v>6209</v>
      </c>
      <c r="AB966" s="24" t="s">
        <v>5979</v>
      </c>
      <c r="AC966" s="24" t="s">
        <v>5970</v>
      </c>
    </row>
    <row r="967" spans="1:29" s="169" customFormat="1">
      <c r="A967" s="24">
        <v>4528</v>
      </c>
      <c r="B967" s="24" t="s">
        <v>957</v>
      </c>
      <c r="C967" s="57">
        <v>45.15</v>
      </c>
      <c r="D967" s="57">
        <v>48.05</v>
      </c>
      <c r="E967" s="57">
        <v>44.6</v>
      </c>
      <c r="F967" s="57">
        <v>45.8</v>
      </c>
      <c r="G967" s="57">
        <v>46</v>
      </c>
      <c r="H967" s="57">
        <v>47.8</v>
      </c>
      <c r="I967" s="57">
        <v>43.15</v>
      </c>
      <c r="J967" s="57">
        <v>43.4</v>
      </c>
      <c r="K967" s="57">
        <v>43.3</v>
      </c>
      <c r="L967" s="57">
        <v>44.25</v>
      </c>
      <c r="M967" s="57">
        <v>40.4</v>
      </c>
      <c r="N967" s="57">
        <v>41.65</v>
      </c>
      <c r="O967" s="57">
        <v>648</v>
      </c>
      <c r="P967" s="57">
        <v>1853</v>
      </c>
      <c r="Q967" s="57">
        <v>38.421100000000003</v>
      </c>
      <c r="R967" s="57">
        <v>49.616199999999999</v>
      </c>
      <c r="S967" s="57">
        <v>30.540900000000001</v>
      </c>
      <c r="T967" s="57">
        <v>43.2577</v>
      </c>
      <c r="U967" s="77">
        <v>0.42741500269832705</v>
      </c>
      <c r="V967" s="24" t="s">
        <v>6098</v>
      </c>
      <c r="W967" s="216" t="s">
        <v>5967</v>
      </c>
      <c r="X967" s="216" t="s">
        <v>5971</v>
      </c>
      <c r="Y967" s="24" t="s">
        <v>5963</v>
      </c>
      <c r="Z967" s="24" t="s">
        <v>5964</v>
      </c>
      <c r="AA967" s="24" t="s">
        <v>5964</v>
      </c>
      <c r="AB967" s="24" t="s">
        <v>5990</v>
      </c>
      <c r="AC967" s="24" t="s">
        <v>5991</v>
      </c>
    </row>
    <row r="968" spans="1:29" s="169" customFormat="1">
      <c r="A968" s="24">
        <v>4529</v>
      </c>
      <c r="B968" s="24" t="s">
        <v>1701</v>
      </c>
      <c r="C968" s="57">
        <v>7.55</v>
      </c>
      <c r="D968" s="57">
        <v>9.74</v>
      </c>
      <c r="E968" s="57">
        <v>6.7</v>
      </c>
      <c r="F968" s="57">
        <v>9.74</v>
      </c>
      <c r="G968" s="57">
        <v>10.7</v>
      </c>
      <c r="H968" s="57">
        <v>13.3</v>
      </c>
      <c r="I968" s="57">
        <v>9.6</v>
      </c>
      <c r="J968" s="57">
        <v>12</v>
      </c>
      <c r="K968" s="57">
        <v>12.8</v>
      </c>
      <c r="L968" s="57">
        <v>12.8</v>
      </c>
      <c r="M968" s="57">
        <v>9.0500000000000007</v>
      </c>
      <c r="N968" s="57">
        <v>9.52</v>
      </c>
      <c r="O968" s="57">
        <v>2432</v>
      </c>
      <c r="P968" s="57">
        <v>12504</v>
      </c>
      <c r="Q968" s="57">
        <v>41.260100000000001</v>
      </c>
      <c r="R968" s="57">
        <v>37.700200000000002</v>
      </c>
      <c r="S968" s="57">
        <v>38.803600000000003</v>
      </c>
      <c r="T968" s="57">
        <v>38.067999999999998</v>
      </c>
      <c r="U968" s="77">
        <v>0.23771948532025308</v>
      </c>
      <c r="V968" s="24" t="s">
        <v>6103</v>
      </c>
      <c r="W968" s="216" t="s">
        <v>5967</v>
      </c>
      <c r="X968" s="216" t="s">
        <v>5971</v>
      </c>
      <c r="Y968" s="24" t="s">
        <v>6045</v>
      </c>
      <c r="Z968" s="24" t="s">
        <v>5982</v>
      </c>
      <c r="AA968" s="24" t="s">
        <v>6024</v>
      </c>
      <c r="AB968" s="24" t="s">
        <v>5979</v>
      </c>
      <c r="AC968" s="24" t="s">
        <v>5965</v>
      </c>
    </row>
    <row r="969" spans="1:29" s="169" customFormat="1">
      <c r="A969" s="24">
        <v>4530</v>
      </c>
      <c r="B969" s="24" t="s">
        <v>5853</v>
      </c>
      <c r="C969" s="57">
        <v>9.1</v>
      </c>
      <c r="D969" s="57">
        <v>11.45</v>
      </c>
      <c r="E969" s="57">
        <v>7.79</v>
      </c>
      <c r="F969" s="57">
        <v>9.94</v>
      </c>
      <c r="G969" s="57">
        <v>10.6</v>
      </c>
      <c r="H969" s="57">
        <v>10.9</v>
      </c>
      <c r="I969" s="57">
        <v>8.82</v>
      </c>
      <c r="J969" s="57">
        <v>9.14</v>
      </c>
      <c r="K969" s="57">
        <v>9.15</v>
      </c>
      <c r="L969" s="57">
        <v>9.6</v>
      </c>
      <c r="M969" s="57">
        <v>8.1199999999999992</v>
      </c>
      <c r="N969" s="57">
        <v>8.15</v>
      </c>
      <c r="O969" s="57">
        <v>824</v>
      </c>
      <c r="P969" s="57">
        <v>3274</v>
      </c>
      <c r="Q969" s="57">
        <v>21.9009</v>
      </c>
      <c r="R969" s="57">
        <v>35.605899999999998</v>
      </c>
      <c r="S969" s="57">
        <v>15.5998</v>
      </c>
      <c r="T969" s="57">
        <v>28.937200000000001</v>
      </c>
      <c r="U969" s="77">
        <v>0.30760876942917265</v>
      </c>
      <c r="V969" s="24" t="s">
        <v>6192</v>
      </c>
      <c r="W969" s="216" t="s">
        <v>5967</v>
      </c>
      <c r="X969" s="216" t="s">
        <v>6007</v>
      </c>
      <c r="Y969" s="24" t="s">
        <v>6022</v>
      </c>
      <c r="Z969" s="24" t="s">
        <v>5964</v>
      </c>
      <c r="AA969" s="24" t="s">
        <v>5964</v>
      </c>
      <c r="AB969" s="24" t="s">
        <v>5991</v>
      </c>
      <c r="AC969" s="24" t="s">
        <v>5979</v>
      </c>
    </row>
    <row r="970" spans="1:29" s="169" customFormat="1">
      <c r="A970" s="24">
        <v>4532</v>
      </c>
      <c r="B970" s="24" t="s">
        <v>959</v>
      </c>
      <c r="C970" s="57">
        <v>20.3</v>
      </c>
      <c r="D970" s="57">
        <v>21.4</v>
      </c>
      <c r="E970" s="57">
        <v>19.75</v>
      </c>
      <c r="F970" s="57">
        <v>20.8</v>
      </c>
      <c r="G970" s="57">
        <v>20.85</v>
      </c>
      <c r="H970" s="57">
        <v>21.45</v>
      </c>
      <c r="I970" s="57">
        <v>19.899999999999999</v>
      </c>
      <c r="J970" s="57">
        <v>20.2</v>
      </c>
      <c r="K970" s="57">
        <v>20.2</v>
      </c>
      <c r="L970" s="57">
        <v>20.350000000000001</v>
      </c>
      <c r="M970" s="57">
        <v>18.7</v>
      </c>
      <c r="N970" s="57">
        <v>19.05</v>
      </c>
      <c r="O970" s="57">
        <v>7130</v>
      </c>
      <c r="P970" s="57">
        <v>12800</v>
      </c>
      <c r="Q970" s="57">
        <v>39.728499999999997</v>
      </c>
      <c r="R970" s="57">
        <v>52.087499999999999</v>
      </c>
      <c r="S970" s="57">
        <v>28.930099999999999</v>
      </c>
      <c r="T970" s="57">
        <v>44.368400000000001</v>
      </c>
      <c r="U970" s="77">
        <v>0.68081597222222212</v>
      </c>
      <c r="V970" s="24" t="s">
        <v>6041</v>
      </c>
      <c r="W970" s="216" t="s">
        <v>5967</v>
      </c>
      <c r="X970" s="216" t="s">
        <v>5971</v>
      </c>
      <c r="Y970" s="24" t="s">
        <v>6022</v>
      </c>
      <c r="Z970" s="24" t="s">
        <v>5962</v>
      </c>
      <c r="AA970" s="24" t="s">
        <v>5964</v>
      </c>
      <c r="AB970" s="24" t="s">
        <v>5965</v>
      </c>
      <c r="AC970" s="24" t="s">
        <v>5990</v>
      </c>
    </row>
    <row r="971" spans="1:29" s="169" customFormat="1">
      <c r="A971" s="24">
        <v>4533</v>
      </c>
      <c r="B971" s="24" t="s">
        <v>960</v>
      </c>
      <c r="C971" s="57">
        <v>11.55</v>
      </c>
      <c r="D971" s="57">
        <v>12.45</v>
      </c>
      <c r="E971" s="57">
        <v>11.15</v>
      </c>
      <c r="F971" s="57">
        <v>11.9</v>
      </c>
      <c r="G971" s="57">
        <v>12.05</v>
      </c>
      <c r="H971" s="57">
        <v>12.15</v>
      </c>
      <c r="I971" s="57">
        <v>11.25</v>
      </c>
      <c r="J971" s="57">
        <v>11.7</v>
      </c>
      <c r="K971" s="57">
        <v>11.7</v>
      </c>
      <c r="L971" s="57">
        <v>11.95</v>
      </c>
      <c r="M971" s="57">
        <v>11.1</v>
      </c>
      <c r="N971" s="57">
        <v>11.3</v>
      </c>
      <c r="O971" s="57">
        <v>974</v>
      </c>
      <c r="P971" s="57">
        <v>2790</v>
      </c>
      <c r="Q971" s="57">
        <v>40.675699999999999</v>
      </c>
      <c r="R971" s="57">
        <v>45.645000000000003</v>
      </c>
      <c r="S971" s="57">
        <v>34.434199999999997</v>
      </c>
      <c r="T971" s="57">
        <v>41.908099999999997</v>
      </c>
      <c r="U971" s="77">
        <v>0.42668259657506974</v>
      </c>
      <c r="V971" s="24" t="s">
        <v>6211</v>
      </c>
      <c r="W971" s="216" t="s">
        <v>5967</v>
      </c>
      <c r="X971" s="216" t="s">
        <v>5971</v>
      </c>
      <c r="Y971" s="24" t="s">
        <v>6010</v>
      </c>
      <c r="Z971" s="24" t="s">
        <v>5962</v>
      </c>
      <c r="AA971" s="24" t="s">
        <v>5962</v>
      </c>
      <c r="AB971" s="24" t="s">
        <v>5991</v>
      </c>
      <c r="AC971" s="24" t="s">
        <v>5990</v>
      </c>
    </row>
    <row r="972" spans="1:29" s="169" customFormat="1">
      <c r="A972" s="24">
        <v>4534</v>
      </c>
      <c r="B972" s="24" t="s">
        <v>961</v>
      </c>
      <c r="C972" s="57">
        <v>13.45</v>
      </c>
      <c r="D972" s="57">
        <v>17.7</v>
      </c>
      <c r="E972" s="57">
        <v>12.95</v>
      </c>
      <c r="F972" s="57">
        <v>15.75</v>
      </c>
      <c r="G972" s="57">
        <v>15.7</v>
      </c>
      <c r="H972" s="57">
        <v>16.350000000000001</v>
      </c>
      <c r="I972" s="57">
        <v>13.6</v>
      </c>
      <c r="J972" s="57">
        <v>13.95</v>
      </c>
      <c r="K972" s="57">
        <v>13.9</v>
      </c>
      <c r="L972" s="57">
        <v>14.4</v>
      </c>
      <c r="M972" s="57">
        <v>12.15</v>
      </c>
      <c r="N972" s="57">
        <v>13.25</v>
      </c>
      <c r="O972" s="57">
        <v>4072</v>
      </c>
      <c r="P972" s="57">
        <v>14694</v>
      </c>
      <c r="Q972" s="57">
        <v>69.133899999999997</v>
      </c>
      <c r="R972" s="57">
        <v>70.181299999999993</v>
      </c>
      <c r="S972" s="57">
        <v>63.759099999999997</v>
      </c>
      <c r="T972" s="57">
        <v>68.040499999999994</v>
      </c>
      <c r="U972" s="77">
        <v>0.33870211575397369</v>
      </c>
      <c r="V972" s="24" t="s">
        <v>6348</v>
      </c>
      <c r="W972" s="216" t="s">
        <v>5967</v>
      </c>
      <c r="X972" s="216" t="s">
        <v>5961</v>
      </c>
      <c r="Y972" s="24" t="s">
        <v>5982</v>
      </c>
      <c r="Z972" s="24" t="s">
        <v>5964</v>
      </c>
      <c r="AA972" s="24" t="s">
        <v>5964</v>
      </c>
      <c r="AB972" s="24" t="s">
        <v>5990</v>
      </c>
      <c r="AC972" s="24" t="s">
        <v>5970</v>
      </c>
    </row>
    <row r="973" spans="1:29" s="169" customFormat="1">
      <c r="A973" s="24">
        <v>4535</v>
      </c>
      <c r="B973" s="24" t="s">
        <v>962</v>
      </c>
      <c r="C973" s="57">
        <v>36</v>
      </c>
      <c r="D973" s="57">
        <v>36</v>
      </c>
      <c r="E973" s="57">
        <v>34.4</v>
      </c>
      <c r="F973" s="57">
        <v>35</v>
      </c>
      <c r="G973" s="57"/>
      <c r="H973" s="57">
        <v>37.049999999999997</v>
      </c>
      <c r="I973" s="57">
        <v>34.85</v>
      </c>
      <c r="J973" s="57">
        <v>35.6</v>
      </c>
      <c r="K973" s="57">
        <v>35.6</v>
      </c>
      <c r="L973" s="57">
        <v>35.799999999999997</v>
      </c>
      <c r="M973" s="57">
        <v>32.299999999999997</v>
      </c>
      <c r="N973" s="57">
        <v>33.299999999999997</v>
      </c>
      <c r="O973" s="57">
        <v>358</v>
      </c>
      <c r="P973" s="57">
        <v>268</v>
      </c>
      <c r="Q973" s="57">
        <v>84.073099999999997</v>
      </c>
      <c r="R973" s="57">
        <v>82.823300000000003</v>
      </c>
      <c r="S973" s="57">
        <v>75.789900000000003</v>
      </c>
      <c r="T973" s="57">
        <v>80.478800000000007</v>
      </c>
      <c r="U973" s="77">
        <v>1.6326699834162521</v>
      </c>
      <c r="V973" s="24" t="s">
        <v>6049</v>
      </c>
      <c r="W973" s="216" t="s">
        <v>5988</v>
      </c>
      <c r="X973" s="216" t="s">
        <v>5989</v>
      </c>
      <c r="Y973" s="24" t="s">
        <v>6209</v>
      </c>
      <c r="Z973" s="24" t="s">
        <v>5969</v>
      </c>
      <c r="AA973" s="24" t="s">
        <v>5964</v>
      </c>
      <c r="AB973" s="24" t="s">
        <v>5965</v>
      </c>
      <c r="AC973" s="24" t="s">
        <v>5991</v>
      </c>
    </row>
    <row r="974" spans="1:29" s="169" customFormat="1">
      <c r="A974" s="24">
        <v>4536</v>
      </c>
      <c r="B974" s="24" t="s">
        <v>963</v>
      </c>
      <c r="C974" s="57">
        <v>165</v>
      </c>
      <c r="D974" s="57">
        <v>172.5</v>
      </c>
      <c r="E974" s="57">
        <v>153</v>
      </c>
      <c r="F974" s="57">
        <v>157</v>
      </c>
      <c r="G974" s="57">
        <v>158.5</v>
      </c>
      <c r="H974" s="57">
        <v>158.5</v>
      </c>
      <c r="I974" s="57">
        <v>142</v>
      </c>
      <c r="J974" s="57">
        <v>149</v>
      </c>
      <c r="K974" s="57">
        <v>149.5</v>
      </c>
      <c r="L974" s="57">
        <v>153.5</v>
      </c>
      <c r="M974" s="57">
        <v>136.5</v>
      </c>
      <c r="N974" s="57">
        <v>137</v>
      </c>
      <c r="O974" s="57">
        <v>1540</v>
      </c>
      <c r="P974" s="57">
        <v>3030</v>
      </c>
      <c r="Q974" s="57">
        <v>44.165399999999998</v>
      </c>
      <c r="R974" s="57">
        <v>53.7468</v>
      </c>
      <c r="S974" s="57">
        <v>29.787199999999999</v>
      </c>
      <c r="T974" s="57">
        <v>45.760300000000001</v>
      </c>
      <c r="U974" s="77">
        <v>0.62119545287862121</v>
      </c>
      <c r="V974" s="24" t="s">
        <v>6152</v>
      </c>
      <c r="W974" s="216" t="s">
        <v>5967</v>
      </c>
      <c r="X974" s="216" t="s">
        <v>5971</v>
      </c>
      <c r="Y974" s="24" t="s">
        <v>5964</v>
      </c>
      <c r="Z974" s="24" t="s">
        <v>6024</v>
      </c>
      <c r="AA974" s="24" t="s">
        <v>5964</v>
      </c>
      <c r="AB974" s="24" t="s">
        <v>5990</v>
      </c>
      <c r="AC974" s="24" t="s">
        <v>5979</v>
      </c>
    </row>
    <row r="975" spans="1:29" s="169" customFormat="1">
      <c r="A975" s="24">
        <v>4538</v>
      </c>
      <c r="B975" s="24" t="s">
        <v>3216</v>
      </c>
      <c r="C975" s="57">
        <v>19.8</v>
      </c>
      <c r="D975" s="57">
        <v>20.350000000000001</v>
      </c>
      <c r="E975" s="57">
        <v>19.5</v>
      </c>
      <c r="F975" s="57">
        <v>19.850000000000001</v>
      </c>
      <c r="G975" s="57">
        <v>20</v>
      </c>
      <c r="H975" s="57">
        <v>20.5</v>
      </c>
      <c r="I975" s="57">
        <v>19.45</v>
      </c>
      <c r="J975" s="57">
        <v>19.850000000000001</v>
      </c>
      <c r="K975" s="57">
        <v>19.399999999999999</v>
      </c>
      <c r="L975" s="57">
        <v>19.899999999999999</v>
      </c>
      <c r="M975" s="57">
        <v>18.399999999999999</v>
      </c>
      <c r="N975" s="57">
        <v>19</v>
      </c>
      <c r="O975" s="57">
        <v>323</v>
      </c>
      <c r="P975" s="57">
        <v>333</v>
      </c>
      <c r="Q975" s="57">
        <v>81.648799999999994</v>
      </c>
      <c r="R975" s="57">
        <v>77.846299999999999</v>
      </c>
      <c r="S975" s="57">
        <v>76.261399999999995</v>
      </c>
      <c r="T975" s="57">
        <v>77.317999999999998</v>
      </c>
      <c r="U975" s="77">
        <v>1.1855188521855189</v>
      </c>
      <c r="V975" s="24" t="s">
        <v>6176</v>
      </c>
      <c r="W975" s="216" t="s">
        <v>5960</v>
      </c>
      <c r="X975" s="216" t="s">
        <v>5989</v>
      </c>
      <c r="Y975" s="24" t="s">
        <v>5969</v>
      </c>
      <c r="Z975" s="24" t="s">
        <v>6073</v>
      </c>
      <c r="AA975" s="24" t="s">
        <v>5974</v>
      </c>
      <c r="AB975" s="24" t="s">
        <v>5991</v>
      </c>
      <c r="AC975" s="24" t="s">
        <v>5986</v>
      </c>
    </row>
    <row r="976" spans="1:29" s="169" customFormat="1">
      <c r="A976" s="24">
        <v>4540</v>
      </c>
      <c r="B976" s="24" t="s">
        <v>3218</v>
      </c>
      <c r="C976" s="57">
        <v>50.4</v>
      </c>
      <c r="D976" s="57">
        <v>56.5</v>
      </c>
      <c r="E976" s="57">
        <v>50.2</v>
      </c>
      <c r="F976" s="57">
        <v>52.6</v>
      </c>
      <c r="G976" s="57">
        <v>51.8</v>
      </c>
      <c r="H976" s="57">
        <v>58.3</v>
      </c>
      <c r="I976" s="57">
        <v>51.8</v>
      </c>
      <c r="J976" s="57">
        <v>54</v>
      </c>
      <c r="K976" s="57">
        <v>54.3</v>
      </c>
      <c r="L976" s="57">
        <v>54.7</v>
      </c>
      <c r="M976" s="57">
        <v>48.05</v>
      </c>
      <c r="N976" s="57">
        <v>49.8</v>
      </c>
      <c r="O976" s="57">
        <v>3316</v>
      </c>
      <c r="P976" s="57">
        <v>7888</v>
      </c>
      <c r="Q976" s="57">
        <v>40.662100000000002</v>
      </c>
      <c r="R976" s="57">
        <v>47.811100000000003</v>
      </c>
      <c r="S976" s="57">
        <v>34.417000000000002</v>
      </c>
      <c r="T976" s="57">
        <v>43.346400000000003</v>
      </c>
      <c r="U976" s="77">
        <v>0.51380437232364207</v>
      </c>
      <c r="V976" s="24" t="s">
        <v>6049</v>
      </c>
      <c r="W976" s="216" t="s">
        <v>5967</v>
      </c>
      <c r="X976" s="216" t="s">
        <v>5971</v>
      </c>
      <c r="Y976" s="24" t="s">
        <v>5963</v>
      </c>
      <c r="Z976" s="24" t="s">
        <v>6090</v>
      </c>
      <c r="AA976" s="24" t="s">
        <v>5964</v>
      </c>
      <c r="AB976" s="24" t="s">
        <v>5965</v>
      </c>
      <c r="AC976" s="24" t="s">
        <v>5991</v>
      </c>
    </row>
    <row r="977" spans="1:29" s="169" customFormat="1">
      <c r="A977" s="24">
        <v>4541</v>
      </c>
      <c r="B977" s="24" t="s">
        <v>964</v>
      </c>
      <c r="C977" s="57">
        <v>20.9</v>
      </c>
      <c r="D977" s="57">
        <v>24.8</v>
      </c>
      <c r="E977" s="57">
        <v>20.5</v>
      </c>
      <c r="F977" s="57">
        <v>22.7</v>
      </c>
      <c r="G977" s="57">
        <v>22.7</v>
      </c>
      <c r="H977" s="57">
        <v>28.75</v>
      </c>
      <c r="I977" s="57">
        <v>22.6</v>
      </c>
      <c r="J977" s="57">
        <v>26.95</v>
      </c>
      <c r="K977" s="57">
        <v>26.95</v>
      </c>
      <c r="L977" s="57">
        <v>27.9</v>
      </c>
      <c r="M977" s="57">
        <v>21</v>
      </c>
      <c r="N977" s="57">
        <v>22.8</v>
      </c>
      <c r="O977" s="57">
        <v>5477</v>
      </c>
      <c r="P977" s="57">
        <v>11015</v>
      </c>
      <c r="Q977" s="57">
        <v>68.361199999999997</v>
      </c>
      <c r="R977" s="57">
        <v>56.101500000000001</v>
      </c>
      <c r="S977" s="57">
        <v>62.027999999999999</v>
      </c>
      <c r="T977" s="57">
        <v>58.076999999999998</v>
      </c>
      <c r="U977" s="77">
        <v>0.60772683714127196</v>
      </c>
      <c r="V977" s="24" t="s">
        <v>6049</v>
      </c>
      <c r="W977" s="216" t="s">
        <v>6020</v>
      </c>
      <c r="X977" s="216" t="s">
        <v>5961</v>
      </c>
      <c r="Y977" s="24" t="s">
        <v>5982</v>
      </c>
      <c r="Z977" s="24" t="s">
        <v>5982</v>
      </c>
      <c r="AA977" s="24" t="s">
        <v>5964</v>
      </c>
      <c r="AB977" s="24" t="s">
        <v>5965</v>
      </c>
      <c r="AC977" s="24" t="s">
        <v>5991</v>
      </c>
    </row>
    <row r="978" spans="1:29" s="169" customFormat="1">
      <c r="A978" s="24">
        <v>4545</v>
      </c>
      <c r="B978" s="24" t="s">
        <v>967</v>
      </c>
      <c r="C978" s="57">
        <v>26.95</v>
      </c>
      <c r="D978" s="57">
        <v>28.7</v>
      </c>
      <c r="E978" s="57">
        <v>25.2</v>
      </c>
      <c r="F978" s="57">
        <v>26</v>
      </c>
      <c r="G978" s="57">
        <v>26.35</v>
      </c>
      <c r="H978" s="57">
        <v>31.1</v>
      </c>
      <c r="I978" s="57">
        <v>25.7</v>
      </c>
      <c r="J978" s="57">
        <v>28</v>
      </c>
      <c r="K978" s="57">
        <v>27.6</v>
      </c>
      <c r="L978" s="57">
        <v>28.95</v>
      </c>
      <c r="M978" s="57">
        <v>25.9</v>
      </c>
      <c r="N978" s="57">
        <v>26.6</v>
      </c>
      <c r="O978" s="57">
        <v>687</v>
      </c>
      <c r="P978" s="57">
        <v>3877</v>
      </c>
      <c r="Q978" s="57">
        <v>24.530799999999999</v>
      </c>
      <c r="R978" s="57">
        <v>29.175799999999999</v>
      </c>
      <c r="S978" s="57">
        <v>22.113</v>
      </c>
      <c r="T978" s="57">
        <v>26.8215</v>
      </c>
      <c r="U978" s="77">
        <v>0.21657639068007908</v>
      </c>
      <c r="V978" s="24" t="s">
        <v>5999</v>
      </c>
      <c r="W978" s="216" t="s">
        <v>5967</v>
      </c>
      <c r="X978" s="216" t="s">
        <v>6007</v>
      </c>
      <c r="Y978" s="24" t="s">
        <v>5964</v>
      </c>
      <c r="Z978" s="24" t="s">
        <v>5963</v>
      </c>
      <c r="AA978" s="24" t="s">
        <v>5964</v>
      </c>
      <c r="AB978" s="24" t="s">
        <v>5986</v>
      </c>
      <c r="AC978" s="24" t="s">
        <v>5990</v>
      </c>
    </row>
    <row r="979" spans="1:29" s="169" customFormat="1">
      <c r="A979" s="24">
        <v>4546</v>
      </c>
      <c r="B979" s="24" t="s">
        <v>3227</v>
      </c>
      <c r="C979" s="57">
        <v>60.8</v>
      </c>
      <c r="D979" s="57">
        <v>83</v>
      </c>
      <c r="E979" s="57">
        <v>58.8</v>
      </c>
      <c r="F979" s="57">
        <v>79</v>
      </c>
      <c r="G979" s="57">
        <v>80.599999999999994</v>
      </c>
      <c r="H979" s="57">
        <v>80.599999999999994</v>
      </c>
      <c r="I979" s="57">
        <v>66.599999999999994</v>
      </c>
      <c r="J979" s="57">
        <v>71.2</v>
      </c>
      <c r="K979" s="57">
        <v>70.099999999999994</v>
      </c>
      <c r="L979" s="57">
        <v>71</v>
      </c>
      <c r="M979" s="57">
        <v>58.8</v>
      </c>
      <c r="N979" s="57">
        <v>61.5</v>
      </c>
      <c r="O979" s="57">
        <v>1286</v>
      </c>
      <c r="P979" s="57">
        <v>2255</v>
      </c>
      <c r="Q979" s="57">
        <v>60.76</v>
      </c>
      <c r="R979" s="57">
        <v>47.191499999999998</v>
      </c>
      <c r="S979" s="57">
        <v>53.067</v>
      </c>
      <c r="T979" s="57">
        <v>49.15</v>
      </c>
      <c r="U979" s="77">
        <v>0.69701897018970194</v>
      </c>
      <c r="V979" s="24" t="s">
        <v>6142</v>
      </c>
      <c r="W979" s="216" t="s">
        <v>6020</v>
      </c>
      <c r="X979" s="216" t="s">
        <v>5961</v>
      </c>
      <c r="Y979" s="24" t="s">
        <v>5982</v>
      </c>
      <c r="Z979" s="24" t="s">
        <v>6024</v>
      </c>
      <c r="AA979" s="24" t="s">
        <v>5964</v>
      </c>
      <c r="AB979" s="24" t="s">
        <v>5965</v>
      </c>
      <c r="AC979" s="24" t="s">
        <v>5990</v>
      </c>
    </row>
    <row r="980" spans="1:29" s="169" customFormat="1">
      <c r="A980" s="24">
        <v>4549</v>
      </c>
      <c r="B980" s="24" t="s">
        <v>968</v>
      </c>
      <c r="C980" s="57">
        <v>83.6</v>
      </c>
      <c r="D980" s="57">
        <v>89.8</v>
      </c>
      <c r="E980" s="57">
        <v>82.2</v>
      </c>
      <c r="F980" s="57">
        <v>89</v>
      </c>
      <c r="G980" s="57">
        <v>88</v>
      </c>
      <c r="H980" s="57">
        <v>92.3</v>
      </c>
      <c r="I980" s="57">
        <v>84.9</v>
      </c>
      <c r="J980" s="57">
        <v>87.5</v>
      </c>
      <c r="K980" s="57">
        <v>88.6</v>
      </c>
      <c r="L980" s="57">
        <v>89.4</v>
      </c>
      <c r="M980" s="57">
        <v>85</v>
      </c>
      <c r="N980" s="57">
        <v>87.9</v>
      </c>
      <c r="O980" s="57">
        <v>654</v>
      </c>
      <c r="P980" s="57">
        <v>895</v>
      </c>
      <c r="Q980" s="57">
        <v>64.474800000000002</v>
      </c>
      <c r="R980" s="57">
        <v>68.766199999999998</v>
      </c>
      <c r="S980" s="57">
        <v>62.190100000000001</v>
      </c>
      <c r="T980" s="57">
        <v>66.574200000000005</v>
      </c>
      <c r="U980" s="77">
        <v>0.89310986964618255</v>
      </c>
      <c r="V980" s="24" t="s">
        <v>6349</v>
      </c>
      <c r="W980" s="216" t="s">
        <v>5967</v>
      </c>
      <c r="X980" s="216" t="s">
        <v>5961</v>
      </c>
      <c r="Y980" s="24" t="s">
        <v>5982</v>
      </c>
      <c r="Z980" s="24" t="s">
        <v>5978</v>
      </c>
      <c r="AA980" s="24" t="s">
        <v>5975</v>
      </c>
      <c r="AB980" s="24" t="s">
        <v>5990</v>
      </c>
      <c r="AC980" s="24" t="s">
        <v>5996</v>
      </c>
    </row>
    <row r="981" spans="1:29" s="169" customFormat="1">
      <c r="A981" s="24">
        <v>4550</v>
      </c>
      <c r="B981" s="24" t="s">
        <v>969</v>
      </c>
      <c r="C981" s="57">
        <v>23.7</v>
      </c>
      <c r="D981" s="57">
        <v>24.5</v>
      </c>
      <c r="E981" s="57">
        <v>23.2</v>
      </c>
      <c r="F981" s="57">
        <v>24.35</v>
      </c>
      <c r="G981" s="57">
        <v>24.3</v>
      </c>
      <c r="H981" s="57">
        <v>25.35</v>
      </c>
      <c r="I981" s="57">
        <v>24.05</v>
      </c>
      <c r="J981" s="57">
        <v>24.6</v>
      </c>
      <c r="K981" s="57">
        <v>24.5</v>
      </c>
      <c r="L981" s="57">
        <v>25</v>
      </c>
      <c r="M981" s="57">
        <v>23.8</v>
      </c>
      <c r="N981" s="57">
        <v>24.25</v>
      </c>
      <c r="O981" s="57">
        <v>736</v>
      </c>
      <c r="P981" s="57">
        <v>789</v>
      </c>
      <c r="Q981" s="57">
        <v>45.061700000000002</v>
      </c>
      <c r="R981" s="57">
        <v>43.3782</v>
      </c>
      <c r="S981" s="57">
        <v>43.533200000000001</v>
      </c>
      <c r="T981" s="57">
        <v>43.429900000000004</v>
      </c>
      <c r="U981" s="77">
        <v>1.1401211097028587</v>
      </c>
      <c r="V981" s="24" t="s">
        <v>6140</v>
      </c>
      <c r="W981" s="216" t="s">
        <v>5967</v>
      </c>
      <c r="X981" s="216" t="s">
        <v>5971</v>
      </c>
      <c r="Y981" s="24" t="s">
        <v>6010</v>
      </c>
      <c r="Z981" s="24" t="s">
        <v>5963</v>
      </c>
      <c r="AA981" s="24" t="s">
        <v>5974</v>
      </c>
      <c r="AB981" s="24" t="s">
        <v>5986</v>
      </c>
      <c r="AC981" s="24" t="s">
        <v>5986</v>
      </c>
    </row>
    <row r="982" spans="1:29" s="169" customFormat="1">
      <c r="A982" s="24">
        <v>4551</v>
      </c>
      <c r="B982" s="24" t="s">
        <v>970</v>
      </c>
      <c r="C982" s="57">
        <v>172.5</v>
      </c>
      <c r="D982" s="57">
        <v>198</v>
      </c>
      <c r="E982" s="57">
        <v>169</v>
      </c>
      <c r="F982" s="57">
        <v>189</v>
      </c>
      <c r="G982" s="57">
        <v>189</v>
      </c>
      <c r="H982" s="57">
        <v>200</v>
      </c>
      <c r="I982" s="57">
        <v>170</v>
      </c>
      <c r="J982" s="57">
        <v>173</v>
      </c>
      <c r="K982" s="57">
        <v>176</v>
      </c>
      <c r="L982" s="57">
        <v>176</v>
      </c>
      <c r="M982" s="57">
        <v>151</v>
      </c>
      <c r="N982" s="57">
        <v>154</v>
      </c>
      <c r="O982" s="57">
        <v>4000</v>
      </c>
      <c r="P982" s="57">
        <v>8738</v>
      </c>
      <c r="Q982" s="57">
        <v>51.211599999999997</v>
      </c>
      <c r="R982" s="57">
        <v>54.613100000000003</v>
      </c>
      <c r="S982" s="57">
        <v>38.945799999999998</v>
      </c>
      <c r="T982" s="57">
        <v>49.390700000000002</v>
      </c>
      <c r="U982" s="77">
        <v>0.55949746954553548</v>
      </c>
      <c r="V982" s="24" t="s">
        <v>6103</v>
      </c>
      <c r="W982" s="216" t="s">
        <v>5967</v>
      </c>
      <c r="X982" s="216" t="s">
        <v>5971</v>
      </c>
      <c r="Y982" s="24" t="s">
        <v>5982</v>
      </c>
      <c r="Z982" s="24" t="s">
        <v>5964</v>
      </c>
      <c r="AA982" s="24" t="s">
        <v>6024</v>
      </c>
      <c r="AB982" s="24" t="s">
        <v>5979</v>
      </c>
      <c r="AC982" s="24" t="s">
        <v>5965</v>
      </c>
    </row>
    <row r="983" spans="1:29" s="169" customFormat="1">
      <c r="A983" s="24">
        <v>4552</v>
      </c>
      <c r="B983" s="24" t="s">
        <v>971</v>
      </c>
      <c r="C983" s="57">
        <v>30.65</v>
      </c>
      <c r="D983" s="57">
        <v>31.65</v>
      </c>
      <c r="E983" s="57">
        <v>29.9</v>
      </c>
      <c r="F983" s="57">
        <v>30.4</v>
      </c>
      <c r="G983" s="57">
        <v>30.2</v>
      </c>
      <c r="H983" s="57">
        <v>30.45</v>
      </c>
      <c r="I983" s="57">
        <v>29.5</v>
      </c>
      <c r="J983" s="57">
        <v>30</v>
      </c>
      <c r="K983" s="57">
        <v>30</v>
      </c>
      <c r="L983" s="57">
        <v>30.25</v>
      </c>
      <c r="M983" s="57">
        <v>27.7</v>
      </c>
      <c r="N983" s="57">
        <v>28</v>
      </c>
      <c r="O983" s="57">
        <v>1374</v>
      </c>
      <c r="P983" s="57">
        <v>2464</v>
      </c>
      <c r="Q983" s="57">
        <v>33.274900000000002</v>
      </c>
      <c r="R983" s="57">
        <v>39.406799999999997</v>
      </c>
      <c r="S983" s="57">
        <v>25.357900000000001</v>
      </c>
      <c r="T983" s="57">
        <v>34.723799999999997</v>
      </c>
      <c r="U983" s="77">
        <v>0.68154761904761907</v>
      </c>
      <c r="V983" s="24" t="s">
        <v>5959</v>
      </c>
      <c r="W983" s="216" t="s">
        <v>5967</v>
      </c>
      <c r="X983" s="216" t="s">
        <v>5971</v>
      </c>
      <c r="Y983" s="24" t="s">
        <v>5978</v>
      </c>
      <c r="Z983" s="24" t="s">
        <v>6127</v>
      </c>
      <c r="AA983" s="24" t="s">
        <v>5964</v>
      </c>
      <c r="AB983" s="24" t="s">
        <v>5965</v>
      </c>
      <c r="AC983" s="24" t="s">
        <v>5965</v>
      </c>
    </row>
    <row r="984" spans="1:29" s="169" customFormat="1">
      <c r="A984" s="24">
        <v>4554</v>
      </c>
      <c r="B984" s="24" t="s">
        <v>972</v>
      </c>
      <c r="C984" s="57">
        <v>24.55</v>
      </c>
      <c r="D984" s="57">
        <v>28</v>
      </c>
      <c r="E984" s="57">
        <v>24.35</v>
      </c>
      <c r="F984" s="57">
        <v>26.25</v>
      </c>
      <c r="G984" s="57">
        <v>25.3</v>
      </c>
      <c r="H984" s="57">
        <v>27.7</v>
      </c>
      <c r="I984" s="57">
        <v>24.9</v>
      </c>
      <c r="J984" s="57">
        <v>26</v>
      </c>
      <c r="K984" s="57">
        <v>26</v>
      </c>
      <c r="L984" s="57">
        <v>30.25</v>
      </c>
      <c r="M984" s="57">
        <v>25.2</v>
      </c>
      <c r="N984" s="57">
        <v>27.3</v>
      </c>
      <c r="O984" s="57">
        <v>859</v>
      </c>
      <c r="P984" s="57">
        <v>378</v>
      </c>
      <c r="Q984" s="57">
        <v>39.827800000000003</v>
      </c>
      <c r="R984" s="57">
        <v>50.935699999999997</v>
      </c>
      <c r="S984" s="57">
        <v>38.954999999999998</v>
      </c>
      <c r="T984" s="57">
        <v>46.942100000000003</v>
      </c>
      <c r="U984" s="77">
        <v>2.7774838330393887</v>
      </c>
      <c r="V984" s="24" t="s">
        <v>6350</v>
      </c>
      <c r="W984" s="216" t="s">
        <v>5967</v>
      </c>
      <c r="X984" s="216" t="s">
        <v>5971</v>
      </c>
      <c r="Y984" s="24" t="s">
        <v>5982</v>
      </c>
      <c r="Z984" s="24" t="s">
        <v>5963</v>
      </c>
      <c r="AA984" s="24" t="s">
        <v>5963</v>
      </c>
      <c r="AB984" s="24" t="s">
        <v>5976</v>
      </c>
      <c r="AC984" s="24" t="s">
        <v>5990</v>
      </c>
    </row>
    <row r="985" spans="1:29" s="169" customFormat="1">
      <c r="A985" s="24">
        <v>4555</v>
      </c>
      <c r="B985" s="24" t="s">
        <v>973</v>
      </c>
      <c r="C985" s="57">
        <v>54.8</v>
      </c>
      <c r="D985" s="57">
        <v>57.4</v>
      </c>
      <c r="E985" s="57">
        <v>52.1</v>
      </c>
      <c r="F985" s="57">
        <v>55.3</v>
      </c>
      <c r="G985" s="57">
        <v>55.4</v>
      </c>
      <c r="H985" s="57">
        <v>62</v>
      </c>
      <c r="I985" s="57">
        <v>54.3</v>
      </c>
      <c r="J985" s="57">
        <v>59.5</v>
      </c>
      <c r="K985" s="57">
        <v>60</v>
      </c>
      <c r="L985" s="57">
        <v>60.1</v>
      </c>
      <c r="M985" s="57">
        <v>53</v>
      </c>
      <c r="N985" s="57">
        <v>55</v>
      </c>
      <c r="O985" s="57">
        <v>1655</v>
      </c>
      <c r="P985" s="57">
        <v>3393</v>
      </c>
      <c r="Q985" s="57">
        <v>49.259599999999999</v>
      </c>
      <c r="R985" s="57">
        <v>45.183900000000001</v>
      </c>
      <c r="S985" s="57">
        <v>46.611199999999997</v>
      </c>
      <c r="T985" s="57">
        <v>45.659700000000001</v>
      </c>
      <c r="U985" s="77">
        <v>0.59616203294364212</v>
      </c>
      <c r="V985" s="24" t="s">
        <v>6050</v>
      </c>
      <c r="W985" s="216" t="s">
        <v>5967</v>
      </c>
      <c r="X985" s="216" t="s">
        <v>5971</v>
      </c>
      <c r="Y985" s="24" t="s">
        <v>5972</v>
      </c>
      <c r="Z985" s="24" t="s">
        <v>5982</v>
      </c>
      <c r="AA985" s="24" t="s">
        <v>5964</v>
      </c>
      <c r="AB985" s="24" t="s">
        <v>5979</v>
      </c>
      <c r="AC985" s="24" t="s">
        <v>5991</v>
      </c>
    </row>
    <row r="986" spans="1:29" s="169" customFormat="1">
      <c r="A986" s="24">
        <v>4556</v>
      </c>
      <c r="B986" s="24" t="s">
        <v>974</v>
      </c>
      <c r="C986" s="57"/>
      <c r="D986" s="57">
        <v>33.200000000000003</v>
      </c>
      <c r="E986" s="57">
        <v>30.55</v>
      </c>
      <c r="F986" s="57">
        <v>32.299999999999997</v>
      </c>
      <c r="G986" s="57">
        <v>32.75</v>
      </c>
      <c r="H986" s="57">
        <v>33.200000000000003</v>
      </c>
      <c r="I986" s="57">
        <v>31.2</v>
      </c>
      <c r="J986" s="57">
        <v>32.799999999999997</v>
      </c>
      <c r="K986" s="57">
        <v>31</v>
      </c>
      <c r="L986" s="57">
        <v>32.799999999999997</v>
      </c>
      <c r="M986" s="57">
        <v>31</v>
      </c>
      <c r="N986" s="57">
        <v>32</v>
      </c>
      <c r="O986" s="57">
        <v>35</v>
      </c>
      <c r="P986" s="57">
        <v>153</v>
      </c>
      <c r="Q986" s="57">
        <v>32.168300000000002</v>
      </c>
      <c r="R986" s="57">
        <v>33.649700000000003</v>
      </c>
      <c r="S986" s="57">
        <v>30.767600000000002</v>
      </c>
      <c r="T986" s="57">
        <v>32.689</v>
      </c>
      <c r="U986" s="77">
        <v>0.27959331880900512</v>
      </c>
      <c r="V986" s="24" t="s">
        <v>6351</v>
      </c>
      <c r="W986" s="216" t="s">
        <v>5967</v>
      </c>
      <c r="X986" s="216" t="s">
        <v>5971</v>
      </c>
      <c r="Y986" s="24" t="s">
        <v>5972</v>
      </c>
      <c r="Z986" s="24" t="s">
        <v>5972</v>
      </c>
      <c r="AA986" s="24" t="s">
        <v>6031</v>
      </c>
      <c r="AB986" s="24" t="s">
        <v>5986</v>
      </c>
      <c r="AC986" s="24" t="s">
        <v>5979</v>
      </c>
    </row>
    <row r="987" spans="1:29" s="169" customFormat="1">
      <c r="A987" s="24">
        <v>4557</v>
      </c>
      <c r="B987" s="24" t="s">
        <v>975</v>
      </c>
      <c r="C987" s="57">
        <v>64.2</v>
      </c>
      <c r="D987" s="57">
        <v>67.8</v>
      </c>
      <c r="E987" s="57">
        <v>63.7</v>
      </c>
      <c r="F987" s="57">
        <v>67.2</v>
      </c>
      <c r="G987" s="57">
        <v>67.2</v>
      </c>
      <c r="H987" s="57">
        <v>67.900000000000006</v>
      </c>
      <c r="I987" s="57">
        <v>65.900000000000006</v>
      </c>
      <c r="J987" s="57">
        <v>66.5</v>
      </c>
      <c r="K987" s="57">
        <v>66.599999999999994</v>
      </c>
      <c r="L987" s="57">
        <v>68.2</v>
      </c>
      <c r="M987" s="57">
        <v>61.1</v>
      </c>
      <c r="N987" s="57">
        <v>62</v>
      </c>
      <c r="O987" s="57">
        <v>722</v>
      </c>
      <c r="P987" s="57">
        <v>1152</v>
      </c>
      <c r="Q987" s="57">
        <v>65.491799999999998</v>
      </c>
      <c r="R987" s="57">
        <v>55.390500000000003</v>
      </c>
      <c r="S987" s="57">
        <v>48.165700000000001</v>
      </c>
      <c r="T987" s="57">
        <v>52.982199999999999</v>
      </c>
      <c r="U987" s="77">
        <v>0.76601080246913578</v>
      </c>
      <c r="V987" s="24" t="s">
        <v>6081</v>
      </c>
      <c r="W987" s="216" t="s">
        <v>5960</v>
      </c>
      <c r="X987" s="216" t="s">
        <v>5961</v>
      </c>
      <c r="Y987" s="24" t="s">
        <v>5982</v>
      </c>
      <c r="Z987" s="24" t="s">
        <v>5984</v>
      </c>
      <c r="AA987" s="24" t="s">
        <v>5964</v>
      </c>
      <c r="AB987" s="24" t="s">
        <v>5990</v>
      </c>
      <c r="AC987" s="24" t="s">
        <v>5965</v>
      </c>
    </row>
    <row r="988" spans="1:29" s="169" customFormat="1">
      <c r="A988" s="24">
        <v>4559</v>
      </c>
      <c r="B988" s="24" t="s">
        <v>3243</v>
      </c>
      <c r="C988" s="57"/>
      <c r="D988" s="57">
        <v>21.1</v>
      </c>
      <c r="E988" s="57">
        <v>14.15</v>
      </c>
      <c r="F988" s="57">
        <v>19.3</v>
      </c>
      <c r="G988" s="57">
        <v>19.3</v>
      </c>
      <c r="H988" s="57">
        <v>19.600000000000001</v>
      </c>
      <c r="I988" s="57">
        <v>17.55</v>
      </c>
      <c r="J988" s="57">
        <v>18.75</v>
      </c>
      <c r="K988" s="57">
        <v>19.45</v>
      </c>
      <c r="L988" s="57">
        <v>21</v>
      </c>
      <c r="M988" s="57">
        <v>16.350000000000001</v>
      </c>
      <c r="N988" s="57">
        <v>16.75</v>
      </c>
      <c r="O988" s="57">
        <v>747</v>
      </c>
      <c r="P988" s="57">
        <v>786</v>
      </c>
      <c r="Q988" s="57"/>
      <c r="R988" s="57"/>
      <c r="S988" s="57"/>
      <c r="T988" s="57"/>
      <c r="U988" s="77">
        <v>1.1615776081424936</v>
      </c>
      <c r="V988" s="24" t="s">
        <v>6102</v>
      </c>
      <c r="W988" s="216" t="s">
        <v>5993</v>
      </c>
      <c r="X988" s="216" t="s">
        <v>5993</v>
      </c>
      <c r="Y988" s="24" t="s">
        <v>5972</v>
      </c>
      <c r="Z988" s="24" t="s">
        <v>5975</v>
      </c>
      <c r="AA988" s="24" t="s">
        <v>5964</v>
      </c>
      <c r="AB988" s="24" t="s">
        <v>5991</v>
      </c>
      <c r="AC988" s="24" t="s">
        <v>5965</v>
      </c>
    </row>
    <row r="989" spans="1:29" s="169" customFormat="1">
      <c r="A989" s="24">
        <v>4560</v>
      </c>
      <c r="B989" s="24" t="s">
        <v>3245</v>
      </c>
      <c r="C989" s="57">
        <v>41.7</v>
      </c>
      <c r="D989" s="57">
        <v>44.65</v>
      </c>
      <c r="E989" s="57">
        <v>41.3</v>
      </c>
      <c r="F989" s="57">
        <v>43</v>
      </c>
      <c r="G989" s="57">
        <v>43</v>
      </c>
      <c r="H989" s="57">
        <v>43.6</v>
      </c>
      <c r="I989" s="57">
        <v>41.5</v>
      </c>
      <c r="J989" s="57">
        <v>42.7</v>
      </c>
      <c r="K989" s="57">
        <v>42.7</v>
      </c>
      <c r="L989" s="57">
        <v>42.9</v>
      </c>
      <c r="M989" s="57">
        <v>40.85</v>
      </c>
      <c r="N989" s="57">
        <v>42.3</v>
      </c>
      <c r="O989" s="57">
        <v>1413</v>
      </c>
      <c r="P989" s="57">
        <v>3299</v>
      </c>
      <c r="Q989" s="57">
        <v>57.505600000000001</v>
      </c>
      <c r="R989" s="57">
        <v>51.680900000000001</v>
      </c>
      <c r="S989" s="57">
        <v>55.6813</v>
      </c>
      <c r="T989" s="57">
        <v>53.014400000000002</v>
      </c>
      <c r="U989" s="77">
        <v>0.52349196726280689</v>
      </c>
      <c r="V989" s="24" t="s">
        <v>6043</v>
      </c>
      <c r="W989" s="216" t="s">
        <v>6020</v>
      </c>
      <c r="X989" s="216" t="s">
        <v>5961</v>
      </c>
      <c r="Y989" s="24" t="s">
        <v>6010</v>
      </c>
      <c r="Z989" s="24" t="s">
        <v>5994</v>
      </c>
      <c r="AA989" s="24" t="s">
        <v>5975</v>
      </c>
      <c r="AB989" s="24" t="s">
        <v>5965</v>
      </c>
      <c r="AC989" s="24" t="s">
        <v>5996</v>
      </c>
    </row>
    <row r="990" spans="1:29" s="169" customFormat="1">
      <c r="A990" s="24">
        <v>4561</v>
      </c>
      <c r="B990" s="24" t="s">
        <v>3247</v>
      </c>
      <c r="C990" s="57">
        <v>28.5</v>
      </c>
      <c r="D990" s="57">
        <v>29.2</v>
      </c>
      <c r="E990" s="57">
        <v>27.4</v>
      </c>
      <c r="F990" s="57">
        <v>28.85</v>
      </c>
      <c r="G990" s="57">
        <v>28.85</v>
      </c>
      <c r="H990" s="57">
        <v>29.05</v>
      </c>
      <c r="I990" s="57">
        <v>27.6</v>
      </c>
      <c r="J990" s="57">
        <v>28.15</v>
      </c>
      <c r="K990" s="57">
        <v>28.3</v>
      </c>
      <c r="L990" s="57">
        <v>34.799999999999997</v>
      </c>
      <c r="M990" s="57">
        <v>27.5</v>
      </c>
      <c r="N990" s="57">
        <v>30.2</v>
      </c>
      <c r="O990" s="57">
        <v>6994</v>
      </c>
      <c r="P990" s="57">
        <v>1052</v>
      </c>
      <c r="Q990" s="57">
        <v>47.440100000000001</v>
      </c>
      <c r="R990" s="57">
        <v>54.723199999999999</v>
      </c>
      <c r="S990" s="57">
        <v>46.1021</v>
      </c>
      <c r="T990" s="57">
        <v>51.849499999999999</v>
      </c>
      <c r="U990" s="77">
        <v>8.1256865230249247</v>
      </c>
      <c r="V990" s="24" t="s">
        <v>6352</v>
      </c>
      <c r="W990" s="216" t="s">
        <v>5967</v>
      </c>
      <c r="X990" s="216" t="s">
        <v>5961</v>
      </c>
      <c r="Y990" s="24" t="s">
        <v>6075</v>
      </c>
      <c r="Z990" s="24" t="s">
        <v>5962</v>
      </c>
      <c r="AA990" s="24" t="s">
        <v>5963</v>
      </c>
      <c r="AB990" s="24" t="s">
        <v>5976</v>
      </c>
      <c r="AC990" s="24" t="s">
        <v>5965</v>
      </c>
    </row>
    <row r="991" spans="1:29" s="169" customFormat="1">
      <c r="A991" s="24">
        <v>4562</v>
      </c>
      <c r="B991" s="24" t="s">
        <v>3249</v>
      </c>
      <c r="C991" s="57">
        <v>21.45</v>
      </c>
      <c r="D991" s="57">
        <v>21.45</v>
      </c>
      <c r="E991" s="57">
        <v>18.600000000000001</v>
      </c>
      <c r="F991" s="57">
        <v>18.899999999999999</v>
      </c>
      <c r="G991" s="57">
        <v>19.25</v>
      </c>
      <c r="H991" s="57">
        <v>22.2</v>
      </c>
      <c r="I991" s="57">
        <v>18.8</v>
      </c>
      <c r="J991" s="57">
        <v>19.75</v>
      </c>
      <c r="K991" s="57">
        <v>19.95</v>
      </c>
      <c r="L991" s="57">
        <v>20.45</v>
      </c>
      <c r="M991" s="57">
        <v>18.350000000000001</v>
      </c>
      <c r="N991" s="57">
        <v>19.100000000000001</v>
      </c>
      <c r="O991" s="57">
        <v>1346</v>
      </c>
      <c r="P991" s="57">
        <v>3379</v>
      </c>
      <c r="Q991" s="57">
        <v>33.820099999999996</v>
      </c>
      <c r="R991" s="57">
        <v>39.168399999999998</v>
      </c>
      <c r="S991" s="57">
        <v>29.041799999999999</v>
      </c>
      <c r="T991" s="57">
        <v>35.792900000000003</v>
      </c>
      <c r="U991" s="77">
        <v>0.48686330604057743</v>
      </c>
      <c r="V991" s="24" t="s">
        <v>6056</v>
      </c>
      <c r="W991" s="216" t="s">
        <v>5967</v>
      </c>
      <c r="X991" s="216" t="s">
        <v>5971</v>
      </c>
      <c r="Y991" s="24" t="s">
        <v>6024</v>
      </c>
      <c r="Z991" s="24" t="s">
        <v>5969</v>
      </c>
      <c r="AA991" s="24" t="s">
        <v>5964</v>
      </c>
      <c r="AB991" s="24" t="s">
        <v>5990</v>
      </c>
      <c r="AC991" s="24" t="s">
        <v>5986</v>
      </c>
    </row>
    <row r="992" spans="1:29" s="169" customFormat="1">
      <c r="A992" s="24">
        <v>4563</v>
      </c>
      <c r="B992" s="24" t="s">
        <v>3251</v>
      </c>
      <c r="C992" s="57">
        <v>28.3</v>
      </c>
      <c r="D992" s="57">
        <v>35.15</v>
      </c>
      <c r="E992" s="57">
        <v>28.3</v>
      </c>
      <c r="F992" s="57">
        <v>31</v>
      </c>
      <c r="G992" s="57">
        <v>30.7</v>
      </c>
      <c r="H992" s="57">
        <v>31.45</v>
      </c>
      <c r="I992" s="57">
        <v>29.6</v>
      </c>
      <c r="J992" s="57"/>
      <c r="K992" s="57">
        <v>30</v>
      </c>
      <c r="L992" s="57">
        <v>30.7</v>
      </c>
      <c r="M992" s="57">
        <v>0</v>
      </c>
      <c r="N992" s="57">
        <v>28</v>
      </c>
      <c r="O992" s="57">
        <v>154</v>
      </c>
      <c r="P992" s="57">
        <v>372</v>
      </c>
      <c r="Q992" s="57">
        <v>42.561599999999999</v>
      </c>
      <c r="R992" s="57">
        <v>35.914499999999997</v>
      </c>
      <c r="S992" s="57">
        <v>52.9681</v>
      </c>
      <c r="T992" s="57">
        <v>41.598999999999997</v>
      </c>
      <c r="U992" s="77">
        <v>0.50597371565113491</v>
      </c>
      <c r="V992" s="24" t="e">
        <v>#DIV/0!</v>
      </c>
      <c r="W992" s="216" t="s">
        <v>6009</v>
      </c>
      <c r="X992" s="216" t="s">
        <v>5961</v>
      </c>
      <c r="Y992" s="24" t="s">
        <v>6013</v>
      </c>
      <c r="Z992" s="24" t="s">
        <v>5994</v>
      </c>
      <c r="AA992" s="24" t="e">
        <v>#DIV/0!</v>
      </c>
      <c r="AB992" s="24" t="e">
        <v>#DIV/0!</v>
      </c>
      <c r="AC992" s="24" t="e">
        <v>#DIV/0!</v>
      </c>
    </row>
    <row r="993" spans="1:29" s="169" customFormat="1">
      <c r="A993" s="24">
        <v>4564</v>
      </c>
      <c r="B993" s="24" t="s">
        <v>3253</v>
      </c>
      <c r="C993" s="57">
        <v>42.05</v>
      </c>
      <c r="D993" s="57">
        <v>49.2</v>
      </c>
      <c r="E993" s="57">
        <v>41.5</v>
      </c>
      <c r="F993" s="57">
        <v>48.9</v>
      </c>
      <c r="G993" s="57">
        <v>49.85</v>
      </c>
      <c r="H993" s="57">
        <v>55.7</v>
      </c>
      <c r="I993" s="57">
        <v>46.5</v>
      </c>
      <c r="J993" s="57">
        <v>49.05</v>
      </c>
      <c r="K993" s="57">
        <v>49.15</v>
      </c>
      <c r="L993" s="57">
        <v>49.65</v>
      </c>
      <c r="M993" s="57">
        <v>38.1</v>
      </c>
      <c r="N993" s="57">
        <v>46</v>
      </c>
      <c r="O993" s="57">
        <v>41013</v>
      </c>
      <c r="P993" s="57">
        <v>112207</v>
      </c>
      <c r="Q993" s="57">
        <v>72.9422</v>
      </c>
      <c r="R993" s="57">
        <v>65.369399999999999</v>
      </c>
      <c r="S993" s="57">
        <v>69.783199999999994</v>
      </c>
      <c r="T993" s="57">
        <v>66.840699999999998</v>
      </c>
      <c r="U993" s="77">
        <v>0.44673683460033686</v>
      </c>
      <c r="V993" s="24" t="s">
        <v>6191</v>
      </c>
      <c r="W993" s="216" t="s">
        <v>6020</v>
      </c>
      <c r="X993" s="216" t="s">
        <v>5961</v>
      </c>
      <c r="Y993" s="24" t="s">
        <v>5982</v>
      </c>
      <c r="Z993" s="24" t="s">
        <v>5978</v>
      </c>
      <c r="AA993" s="24" t="s">
        <v>5975</v>
      </c>
      <c r="AB993" s="24" t="s">
        <v>5979</v>
      </c>
      <c r="AC993" s="24" t="s">
        <v>5996</v>
      </c>
    </row>
    <row r="994" spans="1:29" s="169" customFormat="1">
      <c r="A994" s="24">
        <v>4566</v>
      </c>
      <c r="B994" s="24" t="s">
        <v>3256</v>
      </c>
      <c r="C994" s="57">
        <v>47.6</v>
      </c>
      <c r="D994" s="57">
        <v>54.8</v>
      </c>
      <c r="E994" s="57">
        <v>43.5</v>
      </c>
      <c r="F994" s="57">
        <v>48.3</v>
      </c>
      <c r="G994" s="57">
        <v>48.3</v>
      </c>
      <c r="H994" s="57">
        <v>52.9</v>
      </c>
      <c r="I994" s="57">
        <v>46.5</v>
      </c>
      <c r="J994" s="57">
        <v>49.3</v>
      </c>
      <c r="K994" s="57">
        <v>49.05</v>
      </c>
      <c r="L994" s="57">
        <v>49.55</v>
      </c>
      <c r="M994" s="57">
        <v>42.6</v>
      </c>
      <c r="N994" s="57">
        <v>46.2</v>
      </c>
      <c r="O994" s="57">
        <v>1620</v>
      </c>
      <c r="P994" s="57">
        <v>3564</v>
      </c>
      <c r="Q994" s="57">
        <v>38.7149</v>
      </c>
      <c r="R994" s="57">
        <v>47.1464</v>
      </c>
      <c r="S994" s="57">
        <v>31.901299999999999</v>
      </c>
      <c r="T994" s="57">
        <v>42.064700000000002</v>
      </c>
      <c r="U994" s="77">
        <v>0.55555555555555558</v>
      </c>
      <c r="V994" s="24" t="s">
        <v>6014</v>
      </c>
      <c r="W994" s="216" t="s">
        <v>5967</v>
      </c>
      <c r="X994" s="216" t="s">
        <v>5971</v>
      </c>
      <c r="Y994" s="24" t="s">
        <v>5969</v>
      </c>
      <c r="Z994" s="24" t="s">
        <v>5963</v>
      </c>
      <c r="AA994" s="24" t="s">
        <v>5964</v>
      </c>
      <c r="AB994" s="24" t="s">
        <v>5965</v>
      </c>
      <c r="AC994" s="24" t="s">
        <v>5970</v>
      </c>
    </row>
    <row r="995" spans="1:29" s="169" customFormat="1">
      <c r="A995" s="24">
        <v>4568</v>
      </c>
      <c r="B995" s="24" t="s">
        <v>4502</v>
      </c>
      <c r="C995" s="57">
        <v>70.099999999999994</v>
      </c>
      <c r="D995" s="57">
        <v>70.8</v>
      </c>
      <c r="E995" s="57">
        <v>68.099999999999994</v>
      </c>
      <c r="F995" s="57">
        <v>68.900000000000006</v>
      </c>
      <c r="G995" s="57">
        <v>68.900000000000006</v>
      </c>
      <c r="H995" s="57">
        <v>75</v>
      </c>
      <c r="I995" s="57">
        <v>68.599999999999994</v>
      </c>
      <c r="J995" s="57">
        <v>70.5</v>
      </c>
      <c r="K995" s="57">
        <v>70.599999999999994</v>
      </c>
      <c r="L995" s="57">
        <v>72.7</v>
      </c>
      <c r="M995" s="57">
        <v>64.8</v>
      </c>
      <c r="N995" s="57">
        <v>65.099999999999994</v>
      </c>
      <c r="O995" s="57">
        <v>308</v>
      </c>
      <c r="P995" s="57">
        <v>564</v>
      </c>
      <c r="Q995" s="57">
        <v>39.610999999999997</v>
      </c>
      <c r="R995" s="57">
        <v>41.352800000000002</v>
      </c>
      <c r="S995" s="57">
        <v>31.276299999999999</v>
      </c>
      <c r="T995" s="57">
        <v>37.994</v>
      </c>
      <c r="U995" s="77">
        <v>0.66745468873128444</v>
      </c>
      <c r="V995" s="24" t="s">
        <v>6192</v>
      </c>
      <c r="W995" s="216" t="s">
        <v>5967</v>
      </c>
      <c r="X995" s="216" t="s">
        <v>5971</v>
      </c>
      <c r="Y995" s="24" t="s">
        <v>5984</v>
      </c>
      <c r="Z995" s="24" t="s">
        <v>5963</v>
      </c>
      <c r="AA995" s="24" t="s">
        <v>5964</v>
      </c>
      <c r="AB995" s="24" t="s">
        <v>5991</v>
      </c>
      <c r="AC995" s="24" t="s">
        <v>5979</v>
      </c>
    </row>
    <row r="996" spans="1:29" s="169" customFormat="1">
      <c r="A996" s="24">
        <v>4571</v>
      </c>
      <c r="B996" s="24" t="s">
        <v>5743</v>
      </c>
      <c r="C996" s="57">
        <v>144</v>
      </c>
      <c r="D996" s="57">
        <v>144</v>
      </c>
      <c r="E996" s="57">
        <v>126</v>
      </c>
      <c r="F996" s="57">
        <v>126.5</v>
      </c>
      <c r="G996" s="57">
        <v>129.5</v>
      </c>
      <c r="H996" s="57">
        <v>142</v>
      </c>
      <c r="I996" s="57">
        <v>114</v>
      </c>
      <c r="J996" s="57">
        <v>131</v>
      </c>
      <c r="K996" s="57">
        <v>131.5</v>
      </c>
      <c r="L996" s="57">
        <v>140</v>
      </c>
      <c r="M996" s="57">
        <v>127</v>
      </c>
      <c r="N996" s="57">
        <v>130.5</v>
      </c>
      <c r="O996" s="57">
        <v>1240</v>
      </c>
      <c r="P996" s="57">
        <v>2026</v>
      </c>
      <c r="Q996" s="57"/>
      <c r="R996" s="57"/>
      <c r="S996" s="57"/>
      <c r="T996" s="57"/>
      <c r="U996" s="77">
        <v>0.74805308763847755</v>
      </c>
      <c r="V996" s="24" t="s">
        <v>6326</v>
      </c>
      <c r="W996" s="216" t="s">
        <v>5993</v>
      </c>
      <c r="X996" s="216" t="s">
        <v>5993</v>
      </c>
      <c r="Y996" s="24" t="s">
        <v>6024</v>
      </c>
      <c r="Z996" s="24" t="s">
        <v>5972</v>
      </c>
      <c r="AA996" s="24" t="s">
        <v>5978</v>
      </c>
      <c r="AB996" s="24" t="s">
        <v>5996</v>
      </c>
      <c r="AC996" s="24" t="s">
        <v>5991</v>
      </c>
    </row>
    <row r="997" spans="1:29" s="169" customFormat="1">
      <c r="A997" s="24">
        <v>4572</v>
      </c>
      <c r="B997" s="24" t="s">
        <v>5854</v>
      </c>
      <c r="C997" s="57">
        <v>95.5</v>
      </c>
      <c r="D997" s="57">
        <v>125</v>
      </c>
      <c r="E997" s="57">
        <v>94</v>
      </c>
      <c r="F997" s="57">
        <v>106.5</v>
      </c>
      <c r="G997" s="57">
        <v>108</v>
      </c>
      <c r="H997" s="57">
        <v>118.5</v>
      </c>
      <c r="I997" s="57">
        <v>101</v>
      </c>
      <c r="J997" s="57">
        <v>110.5</v>
      </c>
      <c r="K997" s="57">
        <v>111</v>
      </c>
      <c r="L997" s="57">
        <v>120</v>
      </c>
      <c r="M997" s="57">
        <v>97.7</v>
      </c>
      <c r="N997" s="57">
        <v>100</v>
      </c>
      <c r="O997" s="57">
        <v>1774</v>
      </c>
      <c r="P997" s="57">
        <v>2879</v>
      </c>
      <c r="Q997" s="57"/>
      <c r="R997" s="57"/>
      <c r="S997" s="57"/>
      <c r="T997" s="57"/>
      <c r="U997" s="77">
        <v>0.75311643703446407</v>
      </c>
      <c r="V997" s="24" t="s">
        <v>6079</v>
      </c>
      <c r="W997" s="216" t="s">
        <v>5993</v>
      </c>
      <c r="X997" s="216" t="s">
        <v>5993</v>
      </c>
      <c r="Y997" s="24" t="s">
        <v>5982</v>
      </c>
      <c r="Z997" s="24" t="s">
        <v>5968</v>
      </c>
      <c r="AA997" s="24" t="s">
        <v>5964</v>
      </c>
      <c r="AB997" s="24" t="s">
        <v>5986</v>
      </c>
      <c r="AC997" s="24" t="s">
        <v>5965</v>
      </c>
    </row>
    <row r="998" spans="1:29" s="169" customFormat="1">
      <c r="A998" s="24">
        <v>4576</v>
      </c>
      <c r="B998" s="24" t="s">
        <v>5855</v>
      </c>
      <c r="C998" s="57">
        <v>128</v>
      </c>
      <c r="D998" s="57">
        <v>136.5</v>
      </c>
      <c r="E998" s="57">
        <v>112.5</v>
      </c>
      <c r="F998" s="57">
        <v>124</v>
      </c>
      <c r="G998" s="57">
        <v>127</v>
      </c>
      <c r="H998" s="57">
        <v>131</v>
      </c>
      <c r="I998" s="57">
        <v>114.5</v>
      </c>
      <c r="J998" s="57">
        <v>116.5</v>
      </c>
      <c r="K998" s="57">
        <v>119.5</v>
      </c>
      <c r="L998" s="57">
        <v>123.5</v>
      </c>
      <c r="M998" s="57">
        <v>98</v>
      </c>
      <c r="N998" s="57">
        <v>104</v>
      </c>
      <c r="O998" s="57">
        <v>2880</v>
      </c>
      <c r="P998" s="57">
        <v>6902</v>
      </c>
      <c r="Q998" s="57"/>
      <c r="R998" s="57"/>
      <c r="S998" s="57"/>
      <c r="T998" s="57"/>
      <c r="U998" s="77">
        <v>0.50999710228919148</v>
      </c>
      <c r="V998" s="24" t="s">
        <v>6118</v>
      </c>
      <c r="W998" s="216" t="s">
        <v>5993</v>
      </c>
      <c r="X998" s="216" t="s">
        <v>5993</v>
      </c>
      <c r="Y998" s="24" t="s">
        <v>5974</v>
      </c>
      <c r="Z998" s="24" t="s">
        <v>5964</v>
      </c>
      <c r="AA998" s="24" t="s">
        <v>5964</v>
      </c>
      <c r="AB998" s="24" t="s">
        <v>5990</v>
      </c>
      <c r="AC998" s="24" t="s">
        <v>5990</v>
      </c>
    </row>
    <row r="999" spans="1:29" s="169" customFormat="1">
      <c r="A999" s="24">
        <v>4580</v>
      </c>
      <c r="B999" s="24" t="s">
        <v>5856</v>
      </c>
      <c r="C999" s="57">
        <v>89.9</v>
      </c>
      <c r="D999" s="57">
        <v>92.6</v>
      </c>
      <c r="E999" s="57">
        <v>89</v>
      </c>
      <c r="F999" s="57">
        <v>90.5</v>
      </c>
      <c r="G999" s="57">
        <v>91.3</v>
      </c>
      <c r="H999" s="57">
        <v>91.6</v>
      </c>
      <c r="I999" s="57">
        <v>88.9</v>
      </c>
      <c r="J999" s="57">
        <v>90</v>
      </c>
      <c r="K999" s="57">
        <v>90</v>
      </c>
      <c r="L999" s="57">
        <v>92</v>
      </c>
      <c r="M999" s="57">
        <v>88.5</v>
      </c>
      <c r="N999" s="57">
        <v>90.2</v>
      </c>
      <c r="O999" s="57">
        <v>462</v>
      </c>
      <c r="P999" s="57">
        <v>633</v>
      </c>
      <c r="Q999" s="57"/>
      <c r="R999" s="57"/>
      <c r="S999" s="57"/>
      <c r="T999" s="57"/>
      <c r="U999" s="77">
        <v>0.89204844655081628</v>
      </c>
      <c r="V999" s="24" t="s">
        <v>6353</v>
      </c>
      <c r="W999" s="216" t="s">
        <v>5993</v>
      </c>
      <c r="X999" s="216" t="s">
        <v>5993</v>
      </c>
      <c r="Y999" s="24" t="s">
        <v>5963</v>
      </c>
      <c r="Z999" s="24" t="s">
        <v>5984</v>
      </c>
      <c r="AA999" s="24" t="s">
        <v>5969</v>
      </c>
      <c r="AB999" s="24" t="s">
        <v>5970</v>
      </c>
      <c r="AC999" s="24" t="s">
        <v>5986</v>
      </c>
    </row>
    <row r="1000" spans="1:29" s="169" customFormat="1">
      <c r="A1000" s="24">
        <v>4581</v>
      </c>
      <c r="B1000" s="24" t="s">
        <v>5857</v>
      </c>
      <c r="C1000" s="57">
        <v>36.5</v>
      </c>
      <c r="D1000" s="57">
        <v>37.9</v>
      </c>
      <c r="E1000" s="57">
        <v>35.6</v>
      </c>
      <c r="F1000" s="57">
        <v>37.5</v>
      </c>
      <c r="G1000" s="57">
        <v>37.35</v>
      </c>
      <c r="H1000" s="57">
        <v>41.35</v>
      </c>
      <c r="I1000" s="57">
        <v>36.950000000000003</v>
      </c>
      <c r="J1000" s="57">
        <v>38.799999999999997</v>
      </c>
      <c r="K1000" s="57">
        <v>38.799999999999997</v>
      </c>
      <c r="L1000" s="57">
        <v>39.799999999999997</v>
      </c>
      <c r="M1000" s="57">
        <v>34.450000000000003</v>
      </c>
      <c r="N1000" s="57">
        <v>36.35</v>
      </c>
      <c r="O1000" s="57">
        <v>646</v>
      </c>
      <c r="P1000" s="57">
        <v>1070</v>
      </c>
      <c r="Q1000" s="57"/>
      <c r="R1000" s="57"/>
      <c r="S1000" s="57"/>
      <c r="T1000" s="57"/>
      <c r="U1000" s="77">
        <v>0.73790238836967803</v>
      </c>
      <c r="V1000" s="24" t="s">
        <v>6056</v>
      </c>
      <c r="W1000" s="216" t="s">
        <v>5993</v>
      </c>
      <c r="X1000" s="216" t="s">
        <v>5993</v>
      </c>
      <c r="Y1000" s="24" t="s">
        <v>6010</v>
      </c>
      <c r="Z1000" s="24" t="s">
        <v>5963</v>
      </c>
      <c r="AA1000" s="24" t="s">
        <v>5964</v>
      </c>
      <c r="AB1000" s="24" t="s">
        <v>5990</v>
      </c>
      <c r="AC1000" s="24" t="s">
        <v>5986</v>
      </c>
    </row>
    <row r="1001" spans="1:29" s="169" customFormat="1">
      <c r="A1001" s="24">
        <v>4582</v>
      </c>
      <c r="B1001" s="24" t="s">
        <v>5744</v>
      </c>
      <c r="C1001" s="57">
        <v>63.2</v>
      </c>
      <c r="D1001" s="57">
        <v>68</v>
      </c>
      <c r="E1001" s="57">
        <v>53</v>
      </c>
      <c r="F1001" s="57">
        <v>55.5</v>
      </c>
      <c r="G1001" s="57">
        <v>54.9</v>
      </c>
      <c r="H1001" s="57">
        <v>58</v>
      </c>
      <c r="I1001" s="57">
        <v>48.1</v>
      </c>
      <c r="J1001" s="57">
        <v>49.8</v>
      </c>
      <c r="K1001" s="57">
        <v>49.8</v>
      </c>
      <c r="L1001" s="57">
        <v>50.9</v>
      </c>
      <c r="M1001" s="57">
        <v>46.75</v>
      </c>
      <c r="N1001" s="57">
        <v>50.2</v>
      </c>
      <c r="O1001" s="57">
        <v>1767</v>
      </c>
      <c r="P1001" s="57">
        <v>3342</v>
      </c>
      <c r="Q1001" s="57"/>
      <c r="R1001" s="57"/>
      <c r="S1001" s="57"/>
      <c r="T1001" s="57"/>
      <c r="U1001" s="77">
        <v>0.64621982844604031</v>
      </c>
      <c r="V1001" s="24" t="s">
        <v>6354</v>
      </c>
      <c r="W1001" s="216" t="s">
        <v>5993</v>
      </c>
      <c r="X1001" s="216" t="s">
        <v>5993</v>
      </c>
      <c r="Y1001" s="24" t="s">
        <v>5964</v>
      </c>
      <c r="Z1001" s="24" t="s">
        <v>5964</v>
      </c>
      <c r="AA1001" s="24" t="s">
        <v>5972</v>
      </c>
      <c r="AB1001" s="24" t="s">
        <v>5990</v>
      </c>
      <c r="AC1001" s="24" t="s">
        <v>5996</v>
      </c>
    </row>
    <row r="1002" spans="1:29" s="169" customFormat="1">
      <c r="A1002" s="24">
        <v>4583</v>
      </c>
      <c r="B1002" s="24" t="s">
        <v>5777</v>
      </c>
      <c r="C1002" s="57">
        <v>262</v>
      </c>
      <c r="D1002" s="57">
        <v>282.5</v>
      </c>
      <c r="E1002" s="57">
        <v>237</v>
      </c>
      <c r="F1002" s="57">
        <v>276</v>
      </c>
      <c r="G1002" s="57">
        <v>278</v>
      </c>
      <c r="H1002" s="57">
        <v>279</v>
      </c>
      <c r="I1002" s="57">
        <v>256.5</v>
      </c>
      <c r="J1002" s="57">
        <v>259</v>
      </c>
      <c r="K1002" s="57">
        <v>260</v>
      </c>
      <c r="L1002" s="57">
        <v>317</v>
      </c>
      <c r="M1002" s="57">
        <v>254</v>
      </c>
      <c r="N1002" s="57">
        <v>311</v>
      </c>
      <c r="O1002" s="57">
        <v>431</v>
      </c>
      <c r="P1002" s="57">
        <v>168</v>
      </c>
      <c r="Q1002" s="57"/>
      <c r="R1002" s="57"/>
      <c r="S1002" s="57"/>
      <c r="T1002" s="57"/>
      <c r="U1002" s="77">
        <v>3.1355820105820102</v>
      </c>
      <c r="V1002" s="24" t="s">
        <v>6157</v>
      </c>
      <c r="W1002" s="216" t="s">
        <v>5993</v>
      </c>
      <c r="X1002" s="216" t="s">
        <v>5993</v>
      </c>
      <c r="Y1002" s="24" t="s">
        <v>6075</v>
      </c>
      <c r="Z1002" s="24" t="s">
        <v>5964</v>
      </c>
      <c r="AA1002" s="24" t="s">
        <v>5982</v>
      </c>
      <c r="AB1002" s="24" t="s">
        <v>5965</v>
      </c>
      <c r="AC1002" s="24" t="s">
        <v>5965</v>
      </c>
    </row>
    <row r="1003" spans="1:29" s="169" customFormat="1">
      <c r="A1003" s="24">
        <v>4609</v>
      </c>
      <c r="B1003" s="24" t="s">
        <v>976</v>
      </c>
      <c r="C1003" s="57">
        <v>8</v>
      </c>
      <c r="D1003" s="57">
        <v>8.7899999999999991</v>
      </c>
      <c r="E1003" s="57">
        <v>7.93</v>
      </c>
      <c r="F1003" s="57">
        <v>8.33</v>
      </c>
      <c r="G1003" s="57">
        <v>8.1</v>
      </c>
      <c r="H1003" s="57">
        <v>8.86</v>
      </c>
      <c r="I1003" s="57">
        <v>7.72</v>
      </c>
      <c r="J1003" s="57">
        <v>8</v>
      </c>
      <c r="K1003" s="57"/>
      <c r="L1003" s="57">
        <v>8.8800000000000008</v>
      </c>
      <c r="M1003" s="57">
        <v>7.33</v>
      </c>
      <c r="N1003" s="57">
        <v>8.0500000000000007</v>
      </c>
      <c r="O1003" s="57">
        <v>142</v>
      </c>
      <c r="P1003" s="57">
        <v>253</v>
      </c>
      <c r="Q1003" s="57">
        <v>52.973799999999997</v>
      </c>
      <c r="R1003" s="57">
        <v>48.4773</v>
      </c>
      <c r="S1003" s="57">
        <v>50.676900000000003</v>
      </c>
      <c r="T1003" s="57">
        <v>49.210500000000003</v>
      </c>
      <c r="U1003" s="77">
        <v>0.68599033816425126</v>
      </c>
      <c r="V1003" s="24" t="s">
        <v>6261</v>
      </c>
      <c r="W1003" s="216" t="s">
        <v>5967</v>
      </c>
      <c r="X1003" s="216" t="s">
        <v>5961</v>
      </c>
      <c r="Y1003" s="24" t="s">
        <v>5982</v>
      </c>
      <c r="Z1003" s="24" t="s">
        <v>5978</v>
      </c>
      <c r="AA1003" s="24" t="s">
        <v>5969</v>
      </c>
      <c r="AB1003" s="24" t="s">
        <v>5970</v>
      </c>
      <c r="AC1003" s="24" t="s">
        <v>5970</v>
      </c>
    </row>
    <row r="1004" spans="1:29" s="169" customFormat="1">
      <c r="A1004" s="24">
        <v>4702</v>
      </c>
      <c r="B1004" s="24" t="s">
        <v>977</v>
      </c>
      <c r="C1004" s="57">
        <v>14.6</v>
      </c>
      <c r="D1004" s="57">
        <v>14.85</v>
      </c>
      <c r="E1004" s="57">
        <v>13.5</v>
      </c>
      <c r="F1004" s="57">
        <v>13.7</v>
      </c>
      <c r="G1004" s="57">
        <v>13.75</v>
      </c>
      <c r="H1004" s="57">
        <v>16.2</v>
      </c>
      <c r="I1004" s="57">
        <v>13.6</v>
      </c>
      <c r="J1004" s="57">
        <v>14.25</v>
      </c>
      <c r="K1004" s="57">
        <v>14.25</v>
      </c>
      <c r="L1004" s="57">
        <v>15.75</v>
      </c>
      <c r="M1004" s="57">
        <v>12.15</v>
      </c>
      <c r="N1004" s="57">
        <v>12.85</v>
      </c>
      <c r="O1004" s="57">
        <v>14055</v>
      </c>
      <c r="P1004" s="57">
        <v>25775</v>
      </c>
      <c r="Q1004" s="57">
        <v>45.851799999999997</v>
      </c>
      <c r="R1004" s="57">
        <v>51.596400000000003</v>
      </c>
      <c r="S1004" s="57">
        <v>38.063899999999997</v>
      </c>
      <c r="T1004" s="57">
        <v>47.085599999999999</v>
      </c>
      <c r="U1004" s="77">
        <v>0.66647268024571626</v>
      </c>
      <c r="V1004" s="24" t="s">
        <v>5999</v>
      </c>
      <c r="W1004" s="216" t="s">
        <v>5967</v>
      </c>
      <c r="X1004" s="216" t="s">
        <v>5971</v>
      </c>
      <c r="Y1004" s="24" t="s">
        <v>5964</v>
      </c>
      <c r="Z1004" s="24" t="s">
        <v>5963</v>
      </c>
      <c r="AA1004" s="24" t="s">
        <v>5964</v>
      </c>
      <c r="AB1004" s="24" t="s">
        <v>5986</v>
      </c>
      <c r="AC1004" s="24" t="s">
        <v>5990</v>
      </c>
    </row>
    <row r="1005" spans="1:29" s="169" customFormat="1">
      <c r="A1005" s="24">
        <v>4707</v>
      </c>
      <c r="B1005" s="24" t="s">
        <v>979</v>
      </c>
      <c r="C1005" s="57">
        <v>13.1</v>
      </c>
      <c r="D1005" s="57">
        <v>14.45</v>
      </c>
      <c r="E1005" s="57">
        <v>12.9</v>
      </c>
      <c r="F1005" s="57">
        <v>13.3</v>
      </c>
      <c r="G1005" s="57">
        <v>13.35</v>
      </c>
      <c r="H1005" s="57">
        <v>14.1</v>
      </c>
      <c r="I1005" s="57">
        <v>13.05</v>
      </c>
      <c r="J1005" s="57">
        <v>13.45</v>
      </c>
      <c r="K1005" s="57">
        <v>13.45</v>
      </c>
      <c r="L1005" s="57">
        <v>13.55</v>
      </c>
      <c r="M1005" s="57">
        <v>12.55</v>
      </c>
      <c r="N1005" s="57">
        <v>12.9</v>
      </c>
      <c r="O1005" s="57">
        <v>10169</v>
      </c>
      <c r="P1005" s="57">
        <v>30191</v>
      </c>
      <c r="Q1005" s="57">
        <v>56.610199999999999</v>
      </c>
      <c r="R1005" s="57">
        <v>52.136899999999997</v>
      </c>
      <c r="S1005" s="57">
        <v>52.921599999999998</v>
      </c>
      <c r="T1005" s="57">
        <v>52.398499999999999</v>
      </c>
      <c r="U1005" s="77">
        <v>0.41167161663336022</v>
      </c>
      <c r="V1005" s="24" t="s">
        <v>6001</v>
      </c>
      <c r="W1005" s="216" t="s">
        <v>5967</v>
      </c>
      <c r="X1005" s="216" t="s">
        <v>5961</v>
      </c>
      <c r="Y1005" s="24" t="s">
        <v>5969</v>
      </c>
      <c r="Z1005" s="24" t="s">
        <v>5969</v>
      </c>
      <c r="AA1005" s="24" t="s">
        <v>5964</v>
      </c>
      <c r="AB1005" s="24" t="s">
        <v>5965</v>
      </c>
      <c r="AC1005" s="24" t="s">
        <v>5986</v>
      </c>
    </row>
    <row r="1006" spans="1:29" s="169" customFormat="1">
      <c r="A1006" s="24">
        <v>4711</v>
      </c>
      <c r="B1006" s="24" t="s">
        <v>980</v>
      </c>
      <c r="C1006" s="57">
        <v>19.05</v>
      </c>
      <c r="D1006" s="57">
        <v>20.350000000000001</v>
      </c>
      <c r="E1006" s="57">
        <v>18.5</v>
      </c>
      <c r="F1006" s="57">
        <v>19.3</v>
      </c>
      <c r="G1006" s="57">
        <v>19.399999999999999</v>
      </c>
      <c r="H1006" s="57">
        <v>19.899999999999999</v>
      </c>
      <c r="I1006" s="57">
        <v>17.149999999999999</v>
      </c>
      <c r="J1006" s="57">
        <v>17.399999999999999</v>
      </c>
      <c r="K1006" s="57">
        <v>17.399999999999999</v>
      </c>
      <c r="L1006" s="57">
        <v>18.350000000000001</v>
      </c>
      <c r="M1006" s="57">
        <v>16.8</v>
      </c>
      <c r="N1006" s="57">
        <v>17.100000000000001</v>
      </c>
      <c r="O1006" s="57">
        <v>1438</v>
      </c>
      <c r="P1006" s="57">
        <v>2366</v>
      </c>
      <c r="Q1006" s="57">
        <v>69.000600000000006</v>
      </c>
      <c r="R1006" s="57">
        <v>71.520799999999994</v>
      </c>
      <c r="S1006" s="57">
        <v>61.278199999999998</v>
      </c>
      <c r="T1006" s="57">
        <v>68.1066</v>
      </c>
      <c r="U1006" s="77">
        <v>0.74283835822297362</v>
      </c>
      <c r="V1006" s="24" t="s">
        <v>6134</v>
      </c>
      <c r="W1006" s="216" t="s">
        <v>5967</v>
      </c>
      <c r="X1006" s="216" t="s">
        <v>5961</v>
      </c>
      <c r="Y1006" s="24" t="s">
        <v>5969</v>
      </c>
      <c r="Z1006" s="24" t="s">
        <v>5964</v>
      </c>
      <c r="AA1006" s="24" t="s">
        <v>6000</v>
      </c>
      <c r="AB1006" s="24" t="s">
        <v>5976</v>
      </c>
      <c r="AC1006" s="24" t="s">
        <v>5990</v>
      </c>
    </row>
    <row r="1007" spans="1:29" s="169" customFormat="1">
      <c r="A1007" s="24">
        <v>4714</v>
      </c>
      <c r="B1007" s="24" t="s">
        <v>982</v>
      </c>
      <c r="C1007" s="57">
        <v>12.7</v>
      </c>
      <c r="D1007" s="57">
        <v>16</v>
      </c>
      <c r="E1007" s="57">
        <v>12.65</v>
      </c>
      <c r="F1007" s="57">
        <v>15.15</v>
      </c>
      <c r="G1007" s="57">
        <v>15.1</v>
      </c>
      <c r="H1007" s="57">
        <v>16.149999999999999</v>
      </c>
      <c r="I1007" s="57">
        <v>13.5</v>
      </c>
      <c r="J1007" s="57">
        <v>13.5</v>
      </c>
      <c r="K1007" s="57">
        <v>13.6</v>
      </c>
      <c r="L1007" s="57">
        <v>14.05</v>
      </c>
      <c r="M1007" s="57">
        <v>11.75</v>
      </c>
      <c r="N1007" s="57">
        <v>12.1</v>
      </c>
      <c r="O1007" s="57">
        <v>12944</v>
      </c>
      <c r="P1007" s="57">
        <v>101603</v>
      </c>
      <c r="Q1007" s="57">
        <v>46.584699999999998</v>
      </c>
      <c r="R1007" s="57">
        <v>37.722999999999999</v>
      </c>
      <c r="S1007" s="57">
        <v>37.389800000000001</v>
      </c>
      <c r="T1007" s="57">
        <v>37.612000000000002</v>
      </c>
      <c r="U1007" s="77">
        <v>0.15570843818041241</v>
      </c>
      <c r="V1007" s="24" t="s">
        <v>6118</v>
      </c>
      <c r="W1007" s="216" t="s">
        <v>5960</v>
      </c>
      <c r="X1007" s="216" t="s">
        <v>5971</v>
      </c>
      <c r="Y1007" s="24" t="s">
        <v>5982</v>
      </c>
      <c r="Z1007" s="24" t="s">
        <v>6004</v>
      </c>
      <c r="AA1007" s="24" t="s">
        <v>5964</v>
      </c>
      <c r="AB1007" s="24" t="s">
        <v>5990</v>
      </c>
      <c r="AC1007" s="24" t="s">
        <v>5990</v>
      </c>
    </row>
    <row r="1008" spans="1:29" s="169" customFormat="1">
      <c r="A1008" s="24">
        <v>4716</v>
      </c>
      <c r="B1008" s="24" t="s">
        <v>983</v>
      </c>
      <c r="C1008" s="57">
        <v>16.2</v>
      </c>
      <c r="D1008" s="57">
        <v>16.399999999999999</v>
      </c>
      <c r="E1008" s="57">
        <v>15.2</v>
      </c>
      <c r="F1008" s="57">
        <v>16.25</v>
      </c>
      <c r="G1008" s="57">
        <v>16.350000000000001</v>
      </c>
      <c r="H1008" s="57">
        <v>17.149999999999999</v>
      </c>
      <c r="I1008" s="57">
        <v>14.75</v>
      </c>
      <c r="J1008" s="57">
        <v>15.15</v>
      </c>
      <c r="K1008" s="57">
        <v>15.15</v>
      </c>
      <c r="L1008" s="57">
        <v>15.3</v>
      </c>
      <c r="M1008" s="57">
        <v>14.05</v>
      </c>
      <c r="N1008" s="57">
        <v>14.35</v>
      </c>
      <c r="O1008" s="57">
        <v>3873</v>
      </c>
      <c r="P1008" s="57">
        <v>13133</v>
      </c>
      <c r="Q1008" s="57">
        <v>43.638100000000001</v>
      </c>
      <c r="R1008" s="57">
        <v>48.558100000000003</v>
      </c>
      <c r="S1008" s="57">
        <v>32.184800000000003</v>
      </c>
      <c r="T1008" s="57">
        <v>43.1004</v>
      </c>
      <c r="U1008" s="77">
        <v>0.36044062032031265</v>
      </c>
      <c r="V1008" s="24" t="s">
        <v>6041</v>
      </c>
      <c r="W1008" s="216" t="s">
        <v>5967</v>
      </c>
      <c r="X1008" s="216" t="s">
        <v>5971</v>
      </c>
      <c r="Y1008" s="24" t="s">
        <v>5972</v>
      </c>
      <c r="Z1008" s="24" t="s">
        <v>5964</v>
      </c>
      <c r="AA1008" s="24" t="s">
        <v>5964</v>
      </c>
      <c r="AB1008" s="24" t="s">
        <v>5965</v>
      </c>
      <c r="AC1008" s="24" t="s">
        <v>5990</v>
      </c>
    </row>
    <row r="1009" spans="1:29" s="169" customFormat="1">
      <c r="A1009" s="24">
        <v>4720</v>
      </c>
      <c r="B1009" s="24" t="s">
        <v>984</v>
      </c>
      <c r="C1009" s="57">
        <v>15.1</v>
      </c>
      <c r="D1009" s="57">
        <v>15.7</v>
      </c>
      <c r="E1009" s="57">
        <v>14.7</v>
      </c>
      <c r="F1009" s="57">
        <v>15.1</v>
      </c>
      <c r="G1009" s="57">
        <v>15.1</v>
      </c>
      <c r="H1009" s="57">
        <v>15.35</v>
      </c>
      <c r="I1009" s="57">
        <v>14.2</v>
      </c>
      <c r="J1009" s="57">
        <v>14.55</v>
      </c>
      <c r="K1009" s="57">
        <v>14.5</v>
      </c>
      <c r="L1009" s="57">
        <v>14.85</v>
      </c>
      <c r="M1009" s="57">
        <v>13.1</v>
      </c>
      <c r="N1009" s="57">
        <v>13.5</v>
      </c>
      <c r="O1009" s="57">
        <v>3378</v>
      </c>
      <c r="P1009" s="57">
        <v>5850</v>
      </c>
      <c r="Q1009" s="57">
        <v>39.252299999999998</v>
      </c>
      <c r="R1009" s="57">
        <v>48.857399999999998</v>
      </c>
      <c r="S1009" s="57">
        <v>27.934200000000001</v>
      </c>
      <c r="T1009" s="57">
        <v>41.883000000000003</v>
      </c>
      <c r="U1009" s="77">
        <v>0.70575498575498563</v>
      </c>
      <c r="V1009" s="24" t="s">
        <v>6093</v>
      </c>
      <c r="W1009" s="216" t="s">
        <v>5967</v>
      </c>
      <c r="X1009" s="216" t="s">
        <v>5971</v>
      </c>
      <c r="Y1009" s="24" t="s">
        <v>5985</v>
      </c>
      <c r="Z1009" s="24" t="s">
        <v>5964</v>
      </c>
      <c r="AA1009" s="24" t="s">
        <v>5964</v>
      </c>
      <c r="AB1009" s="24" t="s">
        <v>5990</v>
      </c>
      <c r="AC1009" s="24" t="s">
        <v>5990</v>
      </c>
    </row>
    <row r="1010" spans="1:29" s="169" customFormat="1">
      <c r="A1010" s="24">
        <v>4721</v>
      </c>
      <c r="B1010" s="24" t="s">
        <v>985</v>
      </c>
      <c r="C1010" s="57">
        <v>62.3</v>
      </c>
      <c r="D1010" s="57">
        <v>76.400000000000006</v>
      </c>
      <c r="E1010" s="57">
        <v>59.2</v>
      </c>
      <c r="F1010" s="57">
        <v>73</v>
      </c>
      <c r="G1010" s="57">
        <v>72</v>
      </c>
      <c r="H1010" s="57">
        <v>98.5</v>
      </c>
      <c r="I1010" s="57">
        <v>69.5</v>
      </c>
      <c r="J1010" s="57">
        <v>80</v>
      </c>
      <c r="K1010" s="57">
        <v>80.3</v>
      </c>
      <c r="L1010" s="57">
        <v>139.5</v>
      </c>
      <c r="M1010" s="57">
        <v>79.599999999999994</v>
      </c>
      <c r="N1010" s="57">
        <v>136</v>
      </c>
      <c r="O1010" s="57">
        <v>762866</v>
      </c>
      <c r="P1010" s="57">
        <v>177827</v>
      </c>
      <c r="Q1010" s="57">
        <v>57.189599999999999</v>
      </c>
      <c r="R1010" s="57">
        <v>56.613799999999998</v>
      </c>
      <c r="S1010" s="57">
        <v>70.156199999999998</v>
      </c>
      <c r="T1010" s="57">
        <v>61.128</v>
      </c>
      <c r="U1010" s="77">
        <v>5.24325202459569</v>
      </c>
      <c r="V1010" s="24" t="s">
        <v>6233</v>
      </c>
      <c r="W1010" s="216" t="s">
        <v>6009</v>
      </c>
      <c r="X1010" s="216" t="s">
        <v>5961</v>
      </c>
      <c r="Y1010" s="24" t="s">
        <v>5982</v>
      </c>
      <c r="Z1010" s="24" t="s">
        <v>5963</v>
      </c>
      <c r="AA1010" s="24" t="s">
        <v>5982</v>
      </c>
      <c r="AB1010" s="24" t="s">
        <v>5965</v>
      </c>
      <c r="AC1010" s="24" t="s">
        <v>5979</v>
      </c>
    </row>
    <row r="1011" spans="1:29" s="169" customFormat="1">
      <c r="A1011" s="24">
        <v>4722</v>
      </c>
      <c r="B1011" s="24" t="s">
        <v>986</v>
      </c>
      <c r="C1011" s="57">
        <v>33.9</v>
      </c>
      <c r="D1011" s="57">
        <v>34.700000000000003</v>
      </c>
      <c r="E1011" s="57">
        <v>32.85</v>
      </c>
      <c r="F1011" s="57">
        <v>34.5</v>
      </c>
      <c r="G1011" s="57">
        <v>34.700000000000003</v>
      </c>
      <c r="H1011" s="57">
        <v>39.5</v>
      </c>
      <c r="I1011" s="57">
        <v>33.85</v>
      </c>
      <c r="J1011" s="57">
        <v>35.25</v>
      </c>
      <c r="K1011" s="57">
        <v>35.75</v>
      </c>
      <c r="L1011" s="57">
        <v>39.35</v>
      </c>
      <c r="M1011" s="57">
        <v>35</v>
      </c>
      <c r="N1011" s="57">
        <v>36.6</v>
      </c>
      <c r="O1011" s="57">
        <v>13001</v>
      </c>
      <c r="P1011" s="57">
        <v>31122</v>
      </c>
      <c r="Q1011" s="57">
        <v>72.238</v>
      </c>
      <c r="R1011" s="57">
        <v>77.195300000000003</v>
      </c>
      <c r="S1011" s="57">
        <v>73.086200000000005</v>
      </c>
      <c r="T1011" s="57">
        <v>75.825599999999994</v>
      </c>
      <c r="U1011" s="77">
        <v>0.51057487022399306</v>
      </c>
      <c r="V1011" s="24" t="s">
        <v>6355</v>
      </c>
      <c r="W1011" s="216" t="s">
        <v>6039</v>
      </c>
      <c r="X1011" s="216" t="s">
        <v>5989</v>
      </c>
      <c r="Y1011" s="24" t="s">
        <v>6075</v>
      </c>
      <c r="Z1011" s="24" t="s">
        <v>5969</v>
      </c>
      <c r="AA1011" s="24" t="s">
        <v>5963</v>
      </c>
      <c r="AB1011" s="24" t="s">
        <v>5976</v>
      </c>
      <c r="AC1011" s="24" t="s">
        <v>5990</v>
      </c>
    </row>
    <row r="1012" spans="1:29" s="169" customFormat="1">
      <c r="A1012" s="24">
        <v>4726</v>
      </c>
      <c r="B1012" s="24" t="s">
        <v>988</v>
      </c>
      <c r="C1012" s="57">
        <v>38.9</v>
      </c>
      <c r="D1012" s="57">
        <v>47.45</v>
      </c>
      <c r="E1012" s="57">
        <v>37.25</v>
      </c>
      <c r="F1012" s="57">
        <v>42.85</v>
      </c>
      <c r="G1012" s="57">
        <v>43</v>
      </c>
      <c r="H1012" s="57">
        <v>45.5</v>
      </c>
      <c r="I1012" s="57">
        <v>40.25</v>
      </c>
      <c r="J1012" s="57">
        <v>44.5</v>
      </c>
      <c r="K1012" s="57">
        <v>46.1</v>
      </c>
      <c r="L1012" s="57">
        <v>47</v>
      </c>
      <c r="M1012" s="57">
        <v>40.6</v>
      </c>
      <c r="N1012" s="57">
        <v>40.9</v>
      </c>
      <c r="O1012" s="57">
        <v>28477</v>
      </c>
      <c r="P1012" s="57">
        <v>56483</v>
      </c>
      <c r="Q1012" s="57">
        <v>49.348700000000001</v>
      </c>
      <c r="R1012" s="57">
        <v>42.252899999999997</v>
      </c>
      <c r="S1012" s="57">
        <v>48.612499999999997</v>
      </c>
      <c r="T1012" s="57">
        <v>44.372799999999998</v>
      </c>
      <c r="U1012" s="77">
        <v>0.61620703967958901</v>
      </c>
      <c r="V1012" s="24" t="s">
        <v>6087</v>
      </c>
      <c r="W1012" s="216" t="s">
        <v>6020</v>
      </c>
      <c r="X1012" s="216" t="s">
        <v>5971</v>
      </c>
      <c r="Y1012" s="24" t="s">
        <v>5982</v>
      </c>
      <c r="Z1012" s="24" t="s">
        <v>6075</v>
      </c>
      <c r="AA1012" s="24" t="s">
        <v>5964</v>
      </c>
      <c r="AB1012" s="24" t="s">
        <v>5965</v>
      </c>
      <c r="AC1012" s="24" t="s">
        <v>5979</v>
      </c>
    </row>
    <row r="1013" spans="1:29" s="169" customFormat="1">
      <c r="A1013" s="24">
        <v>4728</v>
      </c>
      <c r="B1013" s="24" t="s">
        <v>989</v>
      </c>
      <c r="C1013" s="57">
        <v>71.8</v>
      </c>
      <c r="D1013" s="57">
        <v>73</v>
      </c>
      <c r="E1013" s="57">
        <v>67.2</v>
      </c>
      <c r="F1013" s="57">
        <v>68.599999999999994</v>
      </c>
      <c r="G1013" s="57">
        <v>68.2</v>
      </c>
      <c r="H1013" s="57">
        <v>73.5</v>
      </c>
      <c r="I1013" s="57">
        <v>64.599999999999994</v>
      </c>
      <c r="J1013" s="57">
        <v>72.099999999999994</v>
      </c>
      <c r="K1013" s="57">
        <v>72</v>
      </c>
      <c r="L1013" s="57">
        <v>79.900000000000006</v>
      </c>
      <c r="M1013" s="57">
        <v>69.2</v>
      </c>
      <c r="N1013" s="57">
        <v>79.3</v>
      </c>
      <c r="O1013" s="57">
        <v>2480</v>
      </c>
      <c r="P1013" s="57">
        <v>2250</v>
      </c>
      <c r="Q1013" s="57">
        <v>41.157299999999999</v>
      </c>
      <c r="R1013" s="57">
        <v>50.075400000000002</v>
      </c>
      <c r="S1013" s="57">
        <v>47.520200000000003</v>
      </c>
      <c r="T1013" s="57">
        <v>49.223700000000001</v>
      </c>
      <c r="U1013" s="77">
        <v>1.3471604938271604</v>
      </c>
      <c r="V1013" s="24" t="s">
        <v>6169</v>
      </c>
      <c r="W1013" s="216" t="s">
        <v>6039</v>
      </c>
      <c r="X1013" s="216" t="s">
        <v>5971</v>
      </c>
      <c r="Y1013" s="24" t="s">
        <v>5964</v>
      </c>
      <c r="Z1013" s="24" t="s">
        <v>5982</v>
      </c>
      <c r="AA1013" s="24" t="s">
        <v>5982</v>
      </c>
      <c r="AB1013" s="24" t="s">
        <v>5965</v>
      </c>
      <c r="AC1013" s="24" t="s">
        <v>5991</v>
      </c>
    </row>
    <row r="1014" spans="1:29" s="169" customFormat="1">
      <c r="A1014" s="24">
        <v>4729</v>
      </c>
      <c r="B1014" s="24" t="s">
        <v>990</v>
      </c>
      <c r="C1014" s="57">
        <v>14.2</v>
      </c>
      <c r="D1014" s="57">
        <v>14.2</v>
      </c>
      <c r="E1014" s="57">
        <v>12.8</v>
      </c>
      <c r="F1014" s="57">
        <v>13.1</v>
      </c>
      <c r="G1014" s="57">
        <v>13.2</v>
      </c>
      <c r="H1014" s="57">
        <v>13.45</v>
      </c>
      <c r="I1014" s="57">
        <v>12.5</v>
      </c>
      <c r="J1014" s="57">
        <v>12.6</v>
      </c>
      <c r="K1014" s="57">
        <v>12.65</v>
      </c>
      <c r="L1014" s="57">
        <v>12.95</v>
      </c>
      <c r="M1014" s="57">
        <v>10.95</v>
      </c>
      <c r="N1014" s="57">
        <v>11.3</v>
      </c>
      <c r="O1014" s="57">
        <v>1455</v>
      </c>
      <c r="P1014" s="57">
        <v>3279</v>
      </c>
      <c r="Q1014" s="57">
        <v>38.180399999999999</v>
      </c>
      <c r="R1014" s="57">
        <v>35.220700000000001</v>
      </c>
      <c r="S1014" s="57">
        <v>30.6388</v>
      </c>
      <c r="T1014" s="57">
        <v>33.693399999999997</v>
      </c>
      <c r="U1014" s="77">
        <v>0.54234014435295319</v>
      </c>
      <c r="V1014" s="24" t="s">
        <v>6041</v>
      </c>
      <c r="W1014" s="216" t="s">
        <v>5960</v>
      </c>
      <c r="X1014" s="216" t="s">
        <v>5971</v>
      </c>
      <c r="Y1014" s="24" t="s">
        <v>6024</v>
      </c>
      <c r="Z1014" s="24" t="s">
        <v>5964</v>
      </c>
      <c r="AA1014" s="24" t="s">
        <v>5964</v>
      </c>
      <c r="AB1014" s="24" t="s">
        <v>5965</v>
      </c>
      <c r="AC1014" s="24" t="s">
        <v>5990</v>
      </c>
    </row>
    <row r="1015" spans="1:29" s="169" customFormat="1">
      <c r="A1015" s="24">
        <v>4735</v>
      </c>
      <c r="B1015" s="24" t="s">
        <v>991</v>
      </c>
      <c r="C1015" s="57">
        <v>84.5</v>
      </c>
      <c r="D1015" s="57">
        <v>84.8</v>
      </c>
      <c r="E1015" s="57">
        <v>73.900000000000006</v>
      </c>
      <c r="F1015" s="57">
        <v>75.400000000000006</v>
      </c>
      <c r="G1015" s="57">
        <v>76.3</v>
      </c>
      <c r="H1015" s="57">
        <v>76.7</v>
      </c>
      <c r="I1015" s="57">
        <v>61.6</v>
      </c>
      <c r="J1015" s="57">
        <v>65</v>
      </c>
      <c r="K1015" s="57">
        <v>65.900000000000006</v>
      </c>
      <c r="L1015" s="57">
        <v>65.900000000000006</v>
      </c>
      <c r="M1015" s="57">
        <v>53.6</v>
      </c>
      <c r="N1015" s="57">
        <v>57.5</v>
      </c>
      <c r="O1015" s="57">
        <v>4172</v>
      </c>
      <c r="P1015" s="57">
        <v>5744</v>
      </c>
      <c r="Q1015" s="57">
        <v>9.8712</v>
      </c>
      <c r="R1015" s="57">
        <v>22.0473</v>
      </c>
      <c r="S1015" s="57">
        <v>8.2180999999999997</v>
      </c>
      <c r="T1015" s="57">
        <v>17.4375</v>
      </c>
      <c r="U1015" s="77">
        <v>0.8877282575054164</v>
      </c>
      <c r="V1015" s="24" t="s">
        <v>6023</v>
      </c>
      <c r="W1015" s="216" t="s">
        <v>5967</v>
      </c>
      <c r="X1015" s="216" t="s">
        <v>6047</v>
      </c>
      <c r="Y1015" s="24" t="s">
        <v>5964</v>
      </c>
      <c r="Z1015" s="24" t="s">
        <v>5964</v>
      </c>
      <c r="AA1015" s="24" t="s">
        <v>6024</v>
      </c>
      <c r="AB1015" s="24" t="s">
        <v>5979</v>
      </c>
      <c r="AC1015" s="24" t="s">
        <v>5991</v>
      </c>
    </row>
    <row r="1016" spans="1:29" s="169" customFormat="1">
      <c r="A1016" s="24">
        <v>4736</v>
      </c>
      <c r="B1016" s="24" t="s">
        <v>992</v>
      </c>
      <c r="C1016" s="57">
        <v>211</v>
      </c>
      <c r="D1016" s="57">
        <v>240</v>
      </c>
      <c r="E1016" s="57">
        <v>206</v>
      </c>
      <c r="F1016" s="57">
        <v>228</v>
      </c>
      <c r="G1016" s="57">
        <v>228.5</v>
      </c>
      <c r="H1016" s="57">
        <v>238</v>
      </c>
      <c r="I1016" s="57">
        <v>209</v>
      </c>
      <c r="J1016" s="57">
        <v>214</v>
      </c>
      <c r="K1016" s="57">
        <v>216</v>
      </c>
      <c r="L1016" s="57">
        <v>228</v>
      </c>
      <c r="M1016" s="57">
        <v>201.5</v>
      </c>
      <c r="N1016" s="57">
        <v>203.5</v>
      </c>
      <c r="O1016" s="57">
        <v>12107</v>
      </c>
      <c r="P1016" s="57">
        <v>35275</v>
      </c>
      <c r="Q1016" s="57">
        <v>56.441499999999998</v>
      </c>
      <c r="R1016" s="57">
        <v>43.189300000000003</v>
      </c>
      <c r="S1016" s="57">
        <v>56.3902</v>
      </c>
      <c r="T1016" s="57">
        <v>47.589599999999997</v>
      </c>
      <c r="U1016" s="77">
        <v>0.41948814867312384</v>
      </c>
      <c r="V1016" s="24" t="s">
        <v>6288</v>
      </c>
      <c r="W1016" s="216" t="s">
        <v>6020</v>
      </c>
      <c r="X1016" s="216" t="s">
        <v>5961</v>
      </c>
      <c r="Y1016" s="24" t="s">
        <v>5982</v>
      </c>
      <c r="Z1016" s="24" t="s">
        <v>5964</v>
      </c>
      <c r="AA1016" s="24" t="s">
        <v>5964</v>
      </c>
      <c r="AB1016" s="24" t="s">
        <v>5970</v>
      </c>
      <c r="AC1016" s="24" t="s">
        <v>5965</v>
      </c>
    </row>
    <row r="1017" spans="1:29" s="169" customFormat="1">
      <c r="A1017" s="24">
        <v>4737</v>
      </c>
      <c r="B1017" s="24" t="s">
        <v>993</v>
      </c>
      <c r="C1017" s="57">
        <v>72.2</v>
      </c>
      <c r="D1017" s="57">
        <v>72.8</v>
      </c>
      <c r="E1017" s="57">
        <v>69</v>
      </c>
      <c r="F1017" s="57">
        <v>69.3</v>
      </c>
      <c r="G1017" s="57">
        <v>69.5</v>
      </c>
      <c r="H1017" s="57">
        <v>70.099999999999994</v>
      </c>
      <c r="I1017" s="57">
        <v>66.400000000000006</v>
      </c>
      <c r="J1017" s="57">
        <v>69.3</v>
      </c>
      <c r="K1017" s="57">
        <v>70.5</v>
      </c>
      <c r="L1017" s="57">
        <v>71.900000000000006</v>
      </c>
      <c r="M1017" s="57">
        <v>69.5</v>
      </c>
      <c r="N1017" s="57">
        <v>71</v>
      </c>
      <c r="O1017" s="57">
        <v>425</v>
      </c>
      <c r="P1017" s="57">
        <v>860</v>
      </c>
      <c r="Q1017" s="57">
        <v>39.456099999999999</v>
      </c>
      <c r="R1017" s="57">
        <v>47.508499999999998</v>
      </c>
      <c r="S1017" s="57">
        <v>37.7624</v>
      </c>
      <c r="T1017" s="57">
        <v>44.259799999999998</v>
      </c>
      <c r="U1017" s="77">
        <v>0.60400516795865633</v>
      </c>
      <c r="V1017" s="24" t="s">
        <v>6356</v>
      </c>
      <c r="W1017" s="216" t="s">
        <v>5967</v>
      </c>
      <c r="X1017" s="216" t="s">
        <v>5971</v>
      </c>
      <c r="Y1017" s="24" t="s">
        <v>5964</v>
      </c>
      <c r="Z1017" s="24" t="s">
        <v>5994</v>
      </c>
      <c r="AA1017" s="24" t="s">
        <v>6066</v>
      </c>
      <c r="AB1017" s="24" t="s">
        <v>5986</v>
      </c>
      <c r="AC1017" s="24" t="s">
        <v>5986</v>
      </c>
    </row>
    <row r="1018" spans="1:29" s="169" customFormat="1">
      <c r="A1018" s="24">
        <v>4738</v>
      </c>
      <c r="B1018" s="24" t="s">
        <v>3285</v>
      </c>
      <c r="C1018" s="57">
        <v>7.63</v>
      </c>
      <c r="D1018" s="57">
        <v>10.5</v>
      </c>
      <c r="E1018" s="57">
        <v>6.71</v>
      </c>
      <c r="F1018" s="57">
        <v>8.83</v>
      </c>
      <c r="G1018" s="57">
        <v>8.65</v>
      </c>
      <c r="H1018" s="57">
        <v>11.1</v>
      </c>
      <c r="I1018" s="57">
        <v>7.6</v>
      </c>
      <c r="J1018" s="57">
        <v>8.6</v>
      </c>
      <c r="K1018" s="57">
        <v>8.6</v>
      </c>
      <c r="L1018" s="57">
        <v>8.73</v>
      </c>
      <c r="M1018" s="57">
        <v>7.5</v>
      </c>
      <c r="N1018" s="57">
        <v>8.0500000000000007</v>
      </c>
      <c r="O1018" s="57">
        <v>4542</v>
      </c>
      <c r="P1018" s="57">
        <v>16070</v>
      </c>
      <c r="Q1018" s="57">
        <v>52.763399999999997</v>
      </c>
      <c r="R1018" s="57">
        <v>54.182899999999997</v>
      </c>
      <c r="S1018" s="57">
        <v>49.821199999999997</v>
      </c>
      <c r="T1018" s="57">
        <v>52.728999999999999</v>
      </c>
      <c r="U1018" s="77">
        <v>0.345447002696536</v>
      </c>
      <c r="V1018" s="24" t="s">
        <v>6001</v>
      </c>
      <c r="W1018" s="216" t="s">
        <v>5967</v>
      </c>
      <c r="X1018" s="216" t="s">
        <v>5961</v>
      </c>
      <c r="Y1018" s="24" t="s">
        <v>5982</v>
      </c>
      <c r="Z1018" s="24" t="s">
        <v>5978</v>
      </c>
      <c r="AA1018" s="24" t="s">
        <v>5964</v>
      </c>
      <c r="AB1018" s="24" t="s">
        <v>5965</v>
      </c>
      <c r="AC1018" s="24" t="s">
        <v>5986</v>
      </c>
    </row>
    <row r="1019" spans="1:29" s="169" customFormat="1">
      <c r="A1019" s="24">
        <v>4739</v>
      </c>
      <c r="B1019" s="24" t="s">
        <v>994</v>
      </c>
      <c r="C1019" s="57">
        <v>77</v>
      </c>
      <c r="D1019" s="57">
        <v>105.5</v>
      </c>
      <c r="E1019" s="57">
        <v>75.599999999999994</v>
      </c>
      <c r="F1019" s="57">
        <v>99.7</v>
      </c>
      <c r="G1019" s="57">
        <v>99</v>
      </c>
      <c r="H1019" s="57">
        <v>134.5</v>
      </c>
      <c r="I1019" s="57">
        <v>92.3</v>
      </c>
      <c r="J1019" s="57">
        <v>107.5</v>
      </c>
      <c r="K1019" s="57">
        <v>108.5</v>
      </c>
      <c r="L1019" s="57">
        <v>128</v>
      </c>
      <c r="M1019" s="57">
        <v>97.5</v>
      </c>
      <c r="N1019" s="57">
        <v>122</v>
      </c>
      <c r="O1019" s="57">
        <v>330383</v>
      </c>
      <c r="P1019" s="57">
        <v>249264</v>
      </c>
      <c r="Q1019" s="57">
        <v>75.451300000000003</v>
      </c>
      <c r="R1019" s="57">
        <v>74.998099999999994</v>
      </c>
      <c r="S1019" s="57">
        <v>78.2089</v>
      </c>
      <c r="T1019" s="57">
        <v>76.068399999999997</v>
      </c>
      <c r="U1019" s="77">
        <v>1.6199749841310596</v>
      </c>
      <c r="V1019" s="24" t="s">
        <v>6357</v>
      </c>
      <c r="W1019" s="216" t="s">
        <v>6009</v>
      </c>
      <c r="X1019" s="216" t="s">
        <v>5989</v>
      </c>
      <c r="Y1019" s="24" t="s">
        <v>5982</v>
      </c>
      <c r="Z1019" s="24" t="s">
        <v>5963</v>
      </c>
      <c r="AA1019" s="24" t="s">
        <v>5982</v>
      </c>
      <c r="AB1019" s="24" t="s">
        <v>5990</v>
      </c>
      <c r="AC1019" s="24" t="s">
        <v>5986</v>
      </c>
    </row>
    <row r="1020" spans="1:29" s="169" customFormat="1">
      <c r="A1020" s="24">
        <v>4743</v>
      </c>
      <c r="B1020" s="24" t="s">
        <v>995</v>
      </c>
      <c r="C1020" s="57">
        <v>205.5</v>
      </c>
      <c r="D1020" s="57">
        <v>237.5</v>
      </c>
      <c r="E1020" s="57">
        <v>201.5</v>
      </c>
      <c r="F1020" s="57">
        <v>232</v>
      </c>
      <c r="G1020" s="57">
        <v>233</v>
      </c>
      <c r="H1020" s="57">
        <v>237.5</v>
      </c>
      <c r="I1020" s="57">
        <v>178.5</v>
      </c>
      <c r="J1020" s="57">
        <v>193</v>
      </c>
      <c r="K1020" s="57">
        <v>195</v>
      </c>
      <c r="L1020" s="57">
        <v>206.5</v>
      </c>
      <c r="M1020" s="57">
        <v>180.5</v>
      </c>
      <c r="N1020" s="57">
        <v>182</v>
      </c>
      <c r="O1020" s="57">
        <v>25034</v>
      </c>
      <c r="P1020" s="57">
        <v>48128</v>
      </c>
      <c r="Q1020" s="57">
        <v>23.641999999999999</v>
      </c>
      <c r="R1020" s="57">
        <v>32.342500000000001</v>
      </c>
      <c r="S1020" s="57">
        <v>16.956099999999999</v>
      </c>
      <c r="T1020" s="57">
        <v>27.213699999999999</v>
      </c>
      <c r="U1020" s="77">
        <v>0.63574449615839246</v>
      </c>
      <c r="V1020" s="24" t="s">
        <v>6079</v>
      </c>
      <c r="W1020" s="216" t="s">
        <v>5967</v>
      </c>
      <c r="X1020" s="216" t="s">
        <v>6007</v>
      </c>
      <c r="Y1020" s="24" t="s">
        <v>5982</v>
      </c>
      <c r="Z1020" s="24" t="s">
        <v>5964</v>
      </c>
      <c r="AA1020" s="24" t="s">
        <v>5964</v>
      </c>
      <c r="AB1020" s="24" t="s">
        <v>5986</v>
      </c>
      <c r="AC1020" s="24" t="s">
        <v>5965</v>
      </c>
    </row>
    <row r="1021" spans="1:29" s="169" customFormat="1">
      <c r="A1021" s="24">
        <v>4744</v>
      </c>
      <c r="B1021" s="24" t="s">
        <v>3291</v>
      </c>
      <c r="C1021" s="57">
        <v>26.3</v>
      </c>
      <c r="D1021" s="57">
        <v>26.9</v>
      </c>
      <c r="E1021" s="57">
        <v>24.85</v>
      </c>
      <c r="F1021" s="57">
        <v>25.65</v>
      </c>
      <c r="G1021" s="57">
        <v>25.45</v>
      </c>
      <c r="H1021" s="57">
        <v>28.4</v>
      </c>
      <c r="I1021" s="57">
        <v>24.85</v>
      </c>
      <c r="J1021" s="57">
        <v>28.1</v>
      </c>
      <c r="K1021" s="57">
        <v>27.6</v>
      </c>
      <c r="L1021" s="57">
        <v>28.9</v>
      </c>
      <c r="M1021" s="57">
        <v>26.3</v>
      </c>
      <c r="N1021" s="57">
        <v>26.85</v>
      </c>
      <c r="O1021" s="57">
        <v>1037</v>
      </c>
      <c r="P1021" s="57">
        <v>2038</v>
      </c>
      <c r="Q1021" s="57">
        <v>31.500900000000001</v>
      </c>
      <c r="R1021" s="57">
        <v>23.894300000000001</v>
      </c>
      <c r="S1021" s="57">
        <v>34.694299999999998</v>
      </c>
      <c r="T1021" s="57">
        <v>27.494299999999999</v>
      </c>
      <c r="U1021" s="77">
        <v>0.62190600806891294</v>
      </c>
      <c r="V1021" s="24" t="s">
        <v>6137</v>
      </c>
      <c r="W1021" s="216" t="s">
        <v>6009</v>
      </c>
      <c r="X1021" s="216" t="s">
        <v>5971</v>
      </c>
      <c r="Y1021" s="24" t="s">
        <v>5962</v>
      </c>
      <c r="Z1021" s="24" t="s">
        <v>5982</v>
      </c>
      <c r="AA1021" s="24" t="s">
        <v>5962</v>
      </c>
      <c r="AB1021" s="24" t="s">
        <v>5970</v>
      </c>
      <c r="AC1021" s="24" t="s">
        <v>5990</v>
      </c>
    </row>
    <row r="1022" spans="1:29" s="169" customFormat="1">
      <c r="A1022" s="24">
        <v>4745</v>
      </c>
      <c r="B1022" s="24" t="s">
        <v>996</v>
      </c>
      <c r="C1022" s="57">
        <v>26.9</v>
      </c>
      <c r="D1022" s="57">
        <v>27.9</v>
      </c>
      <c r="E1022" s="57">
        <v>26.85</v>
      </c>
      <c r="F1022" s="57">
        <v>27.3</v>
      </c>
      <c r="G1022" s="57">
        <v>27.25</v>
      </c>
      <c r="H1022" s="57">
        <v>28.45</v>
      </c>
      <c r="I1022" s="57">
        <v>26.7</v>
      </c>
      <c r="J1022" s="57">
        <v>26.95</v>
      </c>
      <c r="K1022" s="57">
        <v>27.05</v>
      </c>
      <c r="L1022" s="57">
        <v>27.2</v>
      </c>
      <c r="M1022" s="57">
        <v>24.2</v>
      </c>
      <c r="N1022" s="57">
        <v>24.95</v>
      </c>
      <c r="O1022" s="57">
        <v>541</v>
      </c>
      <c r="P1022" s="57">
        <v>1158</v>
      </c>
      <c r="Q1022" s="57">
        <v>11.2364</v>
      </c>
      <c r="R1022" s="57">
        <v>14.6332</v>
      </c>
      <c r="S1022" s="57">
        <v>10.5212</v>
      </c>
      <c r="T1022" s="57">
        <v>13.262600000000001</v>
      </c>
      <c r="U1022" s="77">
        <v>0.57100364613317989</v>
      </c>
      <c r="V1022" s="24" t="s">
        <v>6050</v>
      </c>
      <c r="W1022" s="216" t="s">
        <v>5967</v>
      </c>
      <c r="X1022" s="216" t="s">
        <v>6047</v>
      </c>
      <c r="Y1022" s="24" t="s">
        <v>6016</v>
      </c>
      <c r="Z1022" s="24" t="s">
        <v>6000</v>
      </c>
      <c r="AA1022" s="24" t="s">
        <v>5964</v>
      </c>
      <c r="AB1022" s="24" t="s">
        <v>5979</v>
      </c>
      <c r="AC1022" s="24" t="s">
        <v>5991</v>
      </c>
    </row>
    <row r="1023" spans="1:29" s="169" customFormat="1">
      <c r="A1023" s="24">
        <v>4746</v>
      </c>
      <c r="B1023" s="24" t="s">
        <v>997</v>
      </c>
      <c r="C1023" s="57">
        <v>92.5</v>
      </c>
      <c r="D1023" s="57">
        <v>104</v>
      </c>
      <c r="E1023" s="57">
        <v>78.2</v>
      </c>
      <c r="F1023" s="57">
        <v>79.900000000000006</v>
      </c>
      <c r="G1023" s="57">
        <v>80</v>
      </c>
      <c r="H1023" s="57">
        <v>82.5</v>
      </c>
      <c r="I1023" s="57">
        <v>65.5</v>
      </c>
      <c r="J1023" s="57">
        <v>68.2</v>
      </c>
      <c r="K1023" s="57">
        <v>69.400000000000006</v>
      </c>
      <c r="L1023" s="57">
        <v>76.7</v>
      </c>
      <c r="M1023" s="57">
        <v>66.099999999999994</v>
      </c>
      <c r="N1023" s="57">
        <v>66.7</v>
      </c>
      <c r="O1023" s="57">
        <v>47194</v>
      </c>
      <c r="P1023" s="57">
        <v>75257</v>
      </c>
      <c r="Q1023" s="57">
        <v>53.6678</v>
      </c>
      <c r="R1023" s="57">
        <v>55.5505</v>
      </c>
      <c r="S1023" s="57">
        <v>47.883400000000002</v>
      </c>
      <c r="T1023" s="57">
        <v>52.994799999999998</v>
      </c>
      <c r="U1023" s="77">
        <v>0.76646100104383053</v>
      </c>
      <c r="V1023" s="24" t="s">
        <v>6183</v>
      </c>
      <c r="W1023" s="216" t="s">
        <v>5967</v>
      </c>
      <c r="X1023" s="216" t="s">
        <v>5961</v>
      </c>
      <c r="Y1023" s="24" t="s">
        <v>5964</v>
      </c>
      <c r="Z1023" s="24" t="s">
        <v>5964</v>
      </c>
      <c r="AA1023" s="24" t="s">
        <v>6000</v>
      </c>
      <c r="AB1023" s="24" t="s">
        <v>5996</v>
      </c>
      <c r="AC1023" s="24" t="s">
        <v>5965</v>
      </c>
    </row>
    <row r="1024" spans="1:29" s="169" customFormat="1">
      <c r="A1024" s="24">
        <v>4755</v>
      </c>
      <c r="B1024" s="24" t="s">
        <v>1000</v>
      </c>
      <c r="C1024" s="57">
        <v>63.3</v>
      </c>
      <c r="D1024" s="57">
        <v>64.7</v>
      </c>
      <c r="E1024" s="57">
        <v>62</v>
      </c>
      <c r="F1024" s="57">
        <v>64.2</v>
      </c>
      <c r="G1024" s="57">
        <v>64.8</v>
      </c>
      <c r="H1024" s="57">
        <v>66.5</v>
      </c>
      <c r="I1024" s="57">
        <v>60.3</v>
      </c>
      <c r="J1024" s="57">
        <v>61</v>
      </c>
      <c r="K1024" s="57">
        <v>61</v>
      </c>
      <c r="L1024" s="57">
        <v>64.900000000000006</v>
      </c>
      <c r="M1024" s="57">
        <v>59.6</v>
      </c>
      <c r="N1024" s="57">
        <v>60.6</v>
      </c>
      <c r="O1024" s="57">
        <v>613</v>
      </c>
      <c r="P1024" s="57">
        <v>955</v>
      </c>
      <c r="Q1024" s="57">
        <v>40.2607</v>
      </c>
      <c r="R1024" s="57">
        <v>46.158200000000001</v>
      </c>
      <c r="S1024" s="57">
        <v>37.6248</v>
      </c>
      <c r="T1024" s="57">
        <v>43.313699999999997</v>
      </c>
      <c r="U1024" s="77">
        <v>0.78452588714368832</v>
      </c>
      <c r="V1024" s="24" t="s">
        <v>6139</v>
      </c>
      <c r="W1024" s="216" t="s">
        <v>5967</v>
      </c>
      <c r="X1024" s="216" t="s">
        <v>5971</v>
      </c>
      <c r="Y1024" s="24" t="s">
        <v>6016</v>
      </c>
      <c r="Z1024" s="24" t="s">
        <v>5964</v>
      </c>
      <c r="AA1024" s="24" t="s">
        <v>5978</v>
      </c>
      <c r="AB1024" s="24" t="s">
        <v>5996</v>
      </c>
      <c r="AC1024" s="24" t="s">
        <v>5990</v>
      </c>
    </row>
    <row r="1025" spans="1:29" s="169" customFormat="1">
      <c r="A1025" s="24">
        <v>4760</v>
      </c>
      <c r="B1025" s="24" t="s">
        <v>3301</v>
      </c>
      <c r="C1025" s="57">
        <v>119.5</v>
      </c>
      <c r="D1025" s="57">
        <v>124</v>
      </c>
      <c r="E1025" s="57">
        <v>109.5</v>
      </c>
      <c r="F1025" s="57">
        <v>120</v>
      </c>
      <c r="G1025" s="57">
        <v>121</v>
      </c>
      <c r="H1025" s="57">
        <v>160.5</v>
      </c>
      <c r="I1025" s="57">
        <v>113.5</v>
      </c>
      <c r="J1025" s="57">
        <v>131.5</v>
      </c>
      <c r="K1025" s="57">
        <v>128.5</v>
      </c>
      <c r="L1025" s="57">
        <v>133.5</v>
      </c>
      <c r="M1025" s="57">
        <v>100</v>
      </c>
      <c r="N1025" s="57">
        <v>112</v>
      </c>
      <c r="O1025" s="57">
        <v>15868</v>
      </c>
      <c r="P1025" s="57">
        <v>45412</v>
      </c>
      <c r="Q1025" s="57">
        <v>70.1905</v>
      </c>
      <c r="R1025" s="57">
        <v>71.566400000000002</v>
      </c>
      <c r="S1025" s="57">
        <v>59.969000000000001</v>
      </c>
      <c r="T1025" s="57">
        <v>67.700599999999994</v>
      </c>
      <c r="U1025" s="77">
        <v>0.42707262886951081</v>
      </c>
      <c r="V1025" s="24" t="s">
        <v>6014</v>
      </c>
      <c r="W1025" s="216" t="s">
        <v>5967</v>
      </c>
      <c r="X1025" s="216" t="s">
        <v>5961</v>
      </c>
      <c r="Y1025" s="24" t="s">
        <v>5972</v>
      </c>
      <c r="Z1025" s="24" t="s">
        <v>5963</v>
      </c>
      <c r="AA1025" s="24" t="s">
        <v>5964</v>
      </c>
      <c r="AB1025" s="24" t="s">
        <v>5965</v>
      </c>
      <c r="AC1025" s="24" t="s">
        <v>5986</v>
      </c>
    </row>
    <row r="1026" spans="1:29" s="169" customFormat="1">
      <c r="A1026" s="24">
        <v>4763</v>
      </c>
      <c r="B1026" s="24" t="s">
        <v>1001</v>
      </c>
      <c r="C1026" s="57">
        <v>106.5</v>
      </c>
      <c r="D1026" s="57">
        <v>112</v>
      </c>
      <c r="E1026" s="57">
        <v>104</v>
      </c>
      <c r="F1026" s="57">
        <v>106</v>
      </c>
      <c r="G1026" s="57">
        <v>106</v>
      </c>
      <c r="H1026" s="57">
        <v>109</v>
      </c>
      <c r="I1026" s="57">
        <v>98.4</v>
      </c>
      <c r="J1026" s="57">
        <v>100</v>
      </c>
      <c r="K1026" s="57">
        <v>100</v>
      </c>
      <c r="L1026" s="57">
        <v>104</v>
      </c>
      <c r="M1026" s="57">
        <v>94.5</v>
      </c>
      <c r="N1026" s="57">
        <v>95.7</v>
      </c>
      <c r="O1026" s="57">
        <v>2184</v>
      </c>
      <c r="P1026" s="57">
        <v>3305</v>
      </c>
      <c r="Q1026" s="57">
        <v>15.227499999999999</v>
      </c>
      <c r="R1026" s="57">
        <v>27.430499999999999</v>
      </c>
      <c r="S1026" s="57">
        <v>10.8789</v>
      </c>
      <c r="T1026" s="57">
        <v>21.9133</v>
      </c>
      <c r="U1026" s="77">
        <v>0.80766515380736259</v>
      </c>
      <c r="V1026" s="24" t="s">
        <v>6079</v>
      </c>
      <c r="W1026" s="216" t="s">
        <v>5967</v>
      </c>
      <c r="X1026" s="216" t="s">
        <v>6007</v>
      </c>
      <c r="Y1026" s="24" t="s">
        <v>5978</v>
      </c>
      <c r="Z1026" s="24" t="s">
        <v>5964</v>
      </c>
      <c r="AA1026" s="24" t="s">
        <v>5964</v>
      </c>
      <c r="AB1026" s="24" t="s">
        <v>5986</v>
      </c>
      <c r="AC1026" s="24" t="s">
        <v>5965</v>
      </c>
    </row>
    <row r="1027" spans="1:29" s="169" customFormat="1">
      <c r="A1027" s="24">
        <v>4764</v>
      </c>
      <c r="B1027" s="24" t="s">
        <v>3304</v>
      </c>
      <c r="C1027" s="57">
        <v>56.7</v>
      </c>
      <c r="D1027" s="57">
        <v>63.5</v>
      </c>
      <c r="E1027" s="57">
        <v>54.5</v>
      </c>
      <c r="F1027" s="57">
        <v>61</v>
      </c>
      <c r="G1027" s="57">
        <v>62</v>
      </c>
      <c r="H1027" s="57">
        <v>62.6</v>
      </c>
      <c r="I1027" s="57">
        <v>59</v>
      </c>
      <c r="J1027" s="57">
        <v>61.9</v>
      </c>
      <c r="K1027" s="57"/>
      <c r="L1027" s="57">
        <v>62</v>
      </c>
      <c r="M1027" s="57">
        <v>57</v>
      </c>
      <c r="N1027" s="57">
        <v>59.3</v>
      </c>
      <c r="O1027" s="57">
        <v>119</v>
      </c>
      <c r="P1027" s="57">
        <v>312</v>
      </c>
      <c r="Q1027" s="57">
        <v>47.521799999999999</v>
      </c>
      <c r="R1027" s="57">
        <v>46.5411</v>
      </c>
      <c r="S1027" s="57">
        <v>45.210599999999999</v>
      </c>
      <c r="T1027" s="57">
        <v>46.0976</v>
      </c>
      <c r="U1027" s="77">
        <v>0.46616809116809116</v>
      </c>
      <c r="V1027" s="24" t="s">
        <v>6358</v>
      </c>
      <c r="W1027" s="216" t="s">
        <v>5960</v>
      </c>
      <c r="X1027" s="216" t="s">
        <v>5971</v>
      </c>
      <c r="Y1027" s="24" t="s">
        <v>5982</v>
      </c>
      <c r="Z1027" s="24" t="s">
        <v>5994</v>
      </c>
      <c r="AA1027" s="24" t="s">
        <v>5969</v>
      </c>
      <c r="AB1027" s="24" t="s">
        <v>5970</v>
      </c>
      <c r="AC1027" s="24" t="s">
        <v>5970</v>
      </c>
    </row>
    <row r="1028" spans="1:29" s="169" customFormat="1">
      <c r="A1028" s="24">
        <v>4765</v>
      </c>
      <c r="B1028" s="24" t="s">
        <v>3306</v>
      </c>
      <c r="C1028" s="57">
        <v>29.05</v>
      </c>
      <c r="D1028" s="57">
        <v>30.45</v>
      </c>
      <c r="E1028" s="57">
        <v>27.65</v>
      </c>
      <c r="F1028" s="57">
        <v>27.9</v>
      </c>
      <c r="G1028" s="57"/>
      <c r="H1028" s="57">
        <v>29.5</v>
      </c>
      <c r="I1028" s="57">
        <v>26.4</v>
      </c>
      <c r="J1028" s="57">
        <v>27.35</v>
      </c>
      <c r="K1028" s="57"/>
      <c r="L1028" s="57">
        <v>28.1</v>
      </c>
      <c r="M1028" s="57">
        <v>26.35</v>
      </c>
      <c r="N1028" s="57">
        <v>27</v>
      </c>
      <c r="O1028" s="57">
        <v>225</v>
      </c>
      <c r="P1028" s="57">
        <v>189</v>
      </c>
      <c r="Q1028" s="57">
        <v>28.4</v>
      </c>
      <c r="R1028" s="57">
        <v>33.479700000000001</v>
      </c>
      <c r="S1028" s="57">
        <v>23.959</v>
      </c>
      <c r="T1028" s="57">
        <v>30.3062</v>
      </c>
      <c r="U1028" s="77">
        <v>1.4550264550264551</v>
      </c>
      <c r="V1028" s="24" t="s">
        <v>6359</v>
      </c>
      <c r="W1028" s="216" t="s">
        <v>5967</v>
      </c>
      <c r="X1028" s="216" t="s">
        <v>6007</v>
      </c>
      <c r="Y1028" s="24" t="s">
        <v>5964</v>
      </c>
      <c r="Z1028" s="24" t="s">
        <v>5969</v>
      </c>
      <c r="AA1028" s="24" t="s">
        <v>5969</v>
      </c>
      <c r="AB1028" s="24" t="s">
        <v>5976</v>
      </c>
      <c r="AC1028" s="24" t="s">
        <v>5986</v>
      </c>
    </row>
    <row r="1029" spans="1:29" s="169" customFormat="1">
      <c r="A1029" s="24">
        <v>4766</v>
      </c>
      <c r="B1029" s="24" t="s">
        <v>3308</v>
      </c>
      <c r="C1029" s="57">
        <v>150</v>
      </c>
      <c r="D1029" s="57">
        <v>156</v>
      </c>
      <c r="E1029" s="57">
        <v>149</v>
      </c>
      <c r="F1029" s="57">
        <v>155.5</v>
      </c>
      <c r="G1029" s="57">
        <v>156</v>
      </c>
      <c r="H1029" s="57">
        <v>157.5</v>
      </c>
      <c r="I1029" s="57">
        <v>148</v>
      </c>
      <c r="J1029" s="57">
        <v>150</v>
      </c>
      <c r="K1029" s="57">
        <v>150.5</v>
      </c>
      <c r="L1029" s="57">
        <v>153</v>
      </c>
      <c r="M1029" s="57">
        <v>135.5</v>
      </c>
      <c r="N1029" s="57">
        <v>140.5</v>
      </c>
      <c r="O1029" s="57">
        <v>689</v>
      </c>
      <c r="P1029" s="57">
        <v>894</v>
      </c>
      <c r="Q1029" s="57">
        <v>68.383099999999999</v>
      </c>
      <c r="R1029" s="57">
        <v>73.974500000000006</v>
      </c>
      <c r="S1029" s="57">
        <v>53.921999999999997</v>
      </c>
      <c r="T1029" s="57">
        <v>67.290300000000002</v>
      </c>
      <c r="U1029" s="77">
        <v>0.94195873726075074</v>
      </c>
      <c r="V1029" s="24" t="s">
        <v>6049</v>
      </c>
      <c r="W1029" s="216" t="s">
        <v>5967</v>
      </c>
      <c r="X1029" s="216" t="s">
        <v>5961</v>
      </c>
      <c r="Y1029" s="24" t="s">
        <v>5982</v>
      </c>
      <c r="Z1029" s="24" t="s">
        <v>5964</v>
      </c>
      <c r="AA1029" s="24" t="s">
        <v>5964</v>
      </c>
      <c r="AB1029" s="24" t="s">
        <v>5965</v>
      </c>
      <c r="AC1029" s="24" t="s">
        <v>5991</v>
      </c>
    </row>
    <row r="1030" spans="1:29" s="169" customFormat="1">
      <c r="A1030" s="24">
        <v>4768</v>
      </c>
      <c r="B1030" s="24" t="s">
        <v>5858</v>
      </c>
      <c r="C1030" s="57">
        <v>102</v>
      </c>
      <c r="D1030" s="57">
        <v>106.5</v>
      </c>
      <c r="E1030" s="57">
        <v>95</v>
      </c>
      <c r="F1030" s="57">
        <v>101.5</v>
      </c>
      <c r="G1030" s="57">
        <v>101</v>
      </c>
      <c r="H1030" s="57">
        <v>130</v>
      </c>
      <c r="I1030" s="57">
        <v>89</v>
      </c>
      <c r="J1030" s="57">
        <v>125</v>
      </c>
      <c r="K1030" s="57">
        <v>125</v>
      </c>
      <c r="L1030" s="57">
        <v>131</v>
      </c>
      <c r="M1030" s="57">
        <v>104</v>
      </c>
      <c r="N1030" s="57">
        <v>110</v>
      </c>
      <c r="O1030" s="57">
        <v>1145</v>
      </c>
      <c r="P1030" s="57">
        <v>3743</v>
      </c>
      <c r="Q1030" s="57"/>
      <c r="R1030" s="57"/>
      <c r="S1030" s="57"/>
      <c r="T1030" s="57"/>
      <c r="U1030" s="77">
        <v>0.37388310030575594</v>
      </c>
      <c r="V1030" s="24" t="s">
        <v>6118</v>
      </c>
      <c r="W1030" s="216" t="s">
        <v>5993</v>
      </c>
      <c r="X1030" s="216" t="s">
        <v>5993</v>
      </c>
      <c r="Y1030" s="24" t="s">
        <v>5994</v>
      </c>
      <c r="Z1030" s="24" t="s">
        <v>5982</v>
      </c>
      <c r="AA1030" s="24" t="s">
        <v>5964</v>
      </c>
      <c r="AB1030" s="24" t="s">
        <v>5990</v>
      </c>
      <c r="AC1030" s="24" t="s">
        <v>5990</v>
      </c>
    </row>
    <row r="1031" spans="1:29" s="169" customFormat="1">
      <c r="A1031" s="24">
        <v>4770</v>
      </c>
      <c r="B1031" s="24" t="s">
        <v>5742</v>
      </c>
      <c r="C1031" s="57">
        <v>225</v>
      </c>
      <c r="D1031" s="57">
        <v>234</v>
      </c>
      <c r="E1031" s="57">
        <v>215.5</v>
      </c>
      <c r="F1031" s="57">
        <v>230</v>
      </c>
      <c r="G1031" s="57">
        <v>230</v>
      </c>
      <c r="H1031" s="57">
        <v>235</v>
      </c>
      <c r="I1031" s="57">
        <v>217.5</v>
      </c>
      <c r="J1031" s="57">
        <v>226</v>
      </c>
      <c r="K1031" s="57">
        <v>226</v>
      </c>
      <c r="L1031" s="57">
        <v>246</v>
      </c>
      <c r="M1031" s="57">
        <v>209.5</v>
      </c>
      <c r="N1031" s="57">
        <v>216.5</v>
      </c>
      <c r="O1031" s="57">
        <v>1218</v>
      </c>
      <c r="P1031" s="57">
        <v>739</v>
      </c>
      <c r="Q1031" s="57"/>
      <c r="R1031" s="57"/>
      <c r="S1031" s="57"/>
      <c r="T1031" s="57"/>
      <c r="U1031" s="77">
        <v>2.0144339197113217</v>
      </c>
      <c r="V1031" s="24" t="s">
        <v>6295</v>
      </c>
      <c r="W1031" s="216" t="s">
        <v>5993</v>
      </c>
      <c r="X1031" s="216" t="s">
        <v>5993</v>
      </c>
      <c r="Y1031" s="24" t="s">
        <v>6075</v>
      </c>
      <c r="Z1031" s="24" t="s">
        <v>5984</v>
      </c>
      <c r="AA1031" s="24" t="s">
        <v>6000</v>
      </c>
      <c r="AB1031" s="24" t="s">
        <v>5970</v>
      </c>
      <c r="AC1031" s="24" t="s">
        <v>5990</v>
      </c>
    </row>
    <row r="1032" spans="1:29" s="169" customFormat="1">
      <c r="A1032" s="24">
        <v>4803</v>
      </c>
      <c r="B1032" s="24" t="s">
        <v>1002</v>
      </c>
      <c r="C1032" s="57">
        <v>29.45</v>
      </c>
      <c r="D1032" s="57">
        <v>33.9</v>
      </c>
      <c r="E1032" s="57">
        <v>27.4</v>
      </c>
      <c r="F1032" s="57">
        <v>27.8</v>
      </c>
      <c r="G1032" s="57">
        <v>27.9</v>
      </c>
      <c r="H1032" s="57">
        <v>29.9</v>
      </c>
      <c r="I1032" s="57">
        <v>26.1</v>
      </c>
      <c r="J1032" s="57">
        <v>26.65</v>
      </c>
      <c r="K1032" s="57">
        <v>26.9</v>
      </c>
      <c r="L1032" s="57">
        <v>26.9</v>
      </c>
      <c r="M1032" s="57">
        <v>11.85</v>
      </c>
      <c r="N1032" s="57">
        <v>11.95</v>
      </c>
      <c r="O1032" s="57">
        <v>6008</v>
      </c>
      <c r="P1032" s="57">
        <v>1816</v>
      </c>
      <c r="Q1032" s="57">
        <v>7.5243000000000002</v>
      </c>
      <c r="R1032" s="57">
        <v>8.6155000000000008</v>
      </c>
      <c r="S1032" s="57">
        <v>5.1116999999999999</v>
      </c>
      <c r="T1032" s="57">
        <v>7.4476000000000004</v>
      </c>
      <c r="U1032" s="77">
        <v>4.0435633871757215</v>
      </c>
      <c r="V1032" s="24" t="s">
        <v>6097</v>
      </c>
      <c r="W1032" s="216" t="s">
        <v>5967</v>
      </c>
      <c r="X1032" s="216" t="s">
        <v>6047</v>
      </c>
      <c r="Y1032" s="24" t="s">
        <v>6000</v>
      </c>
      <c r="Z1032" s="24" t="s">
        <v>6000</v>
      </c>
      <c r="AA1032" s="24" t="s">
        <v>6024</v>
      </c>
      <c r="AB1032" s="24" t="s">
        <v>5979</v>
      </c>
      <c r="AC1032" s="24" t="s">
        <v>5979</v>
      </c>
    </row>
    <row r="1033" spans="1:29" s="169" customFormat="1">
      <c r="A1033" s="24">
        <v>4804</v>
      </c>
      <c r="B1033" s="24" t="s">
        <v>1003</v>
      </c>
      <c r="C1033" s="57">
        <v>10.55</v>
      </c>
      <c r="D1033" s="57">
        <v>11.3</v>
      </c>
      <c r="E1033" s="57">
        <v>9.99</v>
      </c>
      <c r="F1033" s="57">
        <v>10.15</v>
      </c>
      <c r="G1033" s="57">
        <v>10.15</v>
      </c>
      <c r="H1033" s="57">
        <v>11.2</v>
      </c>
      <c r="I1033" s="57">
        <v>9.83</v>
      </c>
      <c r="J1033" s="57">
        <v>9.94</v>
      </c>
      <c r="K1033" s="57">
        <v>9.9</v>
      </c>
      <c r="L1033" s="57">
        <v>9.98</v>
      </c>
      <c r="M1033" s="57">
        <v>8.35</v>
      </c>
      <c r="N1033" s="57">
        <v>8.35</v>
      </c>
      <c r="O1033" s="57">
        <v>1328</v>
      </c>
      <c r="P1033" s="57">
        <v>3167</v>
      </c>
      <c r="Q1033" s="57">
        <v>26.809699999999999</v>
      </c>
      <c r="R1033" s="57">
        <v>42.218499999999999</v>
      </c>
      <c r="S1033" s="57">
        <v>17.873100000000001</v>
      </c>
      <c r="T1033" s="57">
        <v>34.103400000000001</v>
      </c>
      <c r="U1033" s="77">
        <v>0.51250745535557662</v>
      </c>
      <c r="V1033" s="24" t="s">
        <v>6360</v>
      </c>
      <c r="W1033" s="216" t="s">
        <v>5967</v>
      </c>
      <c r="X1033" s="216" t="s">
        <v>6007</v>
      </c>
      <c r="Y1033" s="24" t="s">
        <v>6000</v>
      </c>
      <c r="Z1033" s="24" t="s">
        <v>6000</v>
      </c>
      <c r="AA1033" s="24" t="s">
        <v>6004</v>
      </c>
      <c r="AB1033" s="24" t="s">
        <v>5979</v>
      </c>
      <c r="AC1033" s="24" t="s">
        <v>5979</v>
      </c>
    </row>
    <row r="1034" spans="1:29" s="169" customFormat="1">
      <c r="A1034" s="24">
        <v>4806</v>
      </c>
      <c r="B1034" s="24" t="s">
        <v>1004</v>
      </c>
      <c r="C1034" s="57">
        <v>8.65</v>
      </c>
      <c r="D1034" s="57">
        <v>11.5</v>
      </c>
      <c r="E1034" s="57">
        <v>8.65</v>
      </c>
      <c r="F1034" s="57">
        <v>11.5</v>
      </c>
      <c r="G1034" s="57">
        <v>11.1</v>
      </c>
      <c r="H1034" s="57">
        <v>12</v>
      </c>
      <c r="I1034" s="57">
        <v>10.35</v>
      </c>
      <c r="J1034" s="57">
        <v>11.2</v>
      </c>
      <c r="K1034" s="57">
        <v>11.2</v>
      </c>
      <c r="L1034" s="57">
        <v>11.8</v>
      </c>
      <c r="M1034" s="57">
        <v>9.57</v>
      </c>
      <c r="N1034" s="57">
        <v>10.8</v>
      </c>
      <c r="O1034" s="57">
        <v>843</v>
      </c>
      <c r="P1034" s="57">
        <v>1703</v>
      </c>
      <c r="Q1034" s="57">
        <v>70.821899999999999</v>
      </c>
      <c r="R1034" s="57">
        <v>66.826999999999998</v>
      </c>
      <c r="S1034" s="57">
        <v>68.3155</v>
      </c>
      <c r="T1034" s="57">
        <v>67.3232</v>
      </c>
      <c r="U1034" s="77">
        <v>0.60501076531610887</v>
      </c>
      <c r="V1034" s="24" t="s">
        <v>6052</v>
      </c>
      <c r="W1034" s="216" t="s">
        <v>5967</v>
      </c>
      <c r="X1034" s="216" t="s">
        <v>5961</v>
      </c>
      <c r="Y1034" s="24" t="s">
        <v>6201</v>
      </c>
      <c r="Z1034" s="24" t="s">
        <v>5968</v>
      </c>
      <c r="AA1034" s="24" t="s">
        <v>5975</v>
      </c>
      <c r="AB1034" s="24" t="s">
        <v>5991</v>
      </c>
      <c r="AC1034" s="24" t="s">
        <v>5976</v>
      </c>
    </row>
    <row r="1035" spans="1:29" s="169" customFormat="1">
      <c r="A1035" s="24">
        <v>4903</v>
      </c>
      <c r="B1035" s="24" t="s">
        <v>1005</v>
      </c>
      <c r="C1035" s="57">
        <v>7.33</v>
      </c>
      <c r="D1035" s="57">
        <v>8.1999999999999993</v>
      </c>
      <c r="E1035" s="57">
        <v>6.72</v>
      </c>
      <c r="F1035" s="57">
        <v>7.71</v>
      </c>
      <c r="G1035" s="57">
        <v>8.14</v>
      </c>
      <c r="H1035" s="57">
        <v>8.4</v>
      </c>
      <c r="I1035" s="57">
        <v>7.36</v>
      </c>
      <c r="J1035" s="57">
        <v>7.6</v>
      </c>
      <c r="K1035" s="57">
        <v>7.7</v>
      </c>
      <c r="L1035" s="57">
        <v>8.18</v>
      </c>
      <c r="M1035" s="57">
        <v>7</v>
      </c>
      <c r="N1035" s="57">
        <v>7.6</v>
      </c>
      <c r="O1035" s="57">
        <v>1191</v>
      </c>
      <c r="P1035" s="57">
        <v>1259</v>
      </c>
      <c r="Q1035" s="57">
        <v>26.444800000000001</v>
      </c>
      <c r="R1035" s="57">
        <v>24.405899999999999</v>
      </c>
      <c r="S1035" s="57">
        <v>26.059000000000001</v>
      </c>
      <c r="T1035" s="57">
        <v>24.956900000000001</v>
      </c>
      <c r="U1035" s="77">
        <v>1.1562086311887743</v>
      </c>
      <c r="V1035" s="24" t="s">
        <v>5992</v>
      </c>
      <c r="W1035" s="216" t="s">
        <v>5967</v>
      </c>
      <c r="X1035" s="216" t="s">
        <v>6007</v>
      </c>
      <c r="Y1035" s="24" t="s">
        <v>6022</v>
      </c>
      <c r="Z1035" s="24" t="s">
        <v>5964</v>
      </c>
      <c r="AA1035" s="24" t="s">
        <v>5994</v>
      </c>
      <c r="AB1035" s="24" t="s">
        <v>5986</v>
      </c>
      <c r="AC1035" s="24" t="s">
        <v>5970</v>
      </c>
    </row>
    <row r="1036" spans="1:29" s="169" customFormat="1">
      <c r="A1036" s="24">
        <v>4904</v>
      </c>
      <c r="B1036" s="24" t="s">
        <v>1006</v>
      </c>
      <c r="C1036" s="57">
        <v>64.400000000000006</v>
      </c>
      <c r="D1036" s="57">
        <v>65.900000000000006</v>
      </c>
      <c r="E1036" s="57">
        <v>64.099999999999994</v>
      </c>
      <c r="F1036" s="57">
        <v>64.599999999999994</v>
      </c>
      <c r="G1036" s="57">
        <v>64.5</v>
      </c>
      <c r="H1036" s="57">
        <v>65.599999999999994</v>
      </c>
      <c r="I1036" s="57">
        <v>60.2</v>
      </c>
      <c r="J1036" s="57">
        <v>60.6</v>
      </c>
      <c r="K1036" s="57">
        <v>60.7</v>
      </c>
      <c r="L1036" s="57">
        <v>61.7</v>
      </c>
      <c r="M1036" s="57">
        <v>60</v>
      </c>
      <c r="N1036" s="57">
        <v>60.9</v>
      </c>
      <c r="O1036" s="57">
        <v>61362</v>
      </c>
      <c r="P1036" s="57">
        <v>86496</v>
      </c>
      <c r="Q1036" s="57">
        <v>40.872799999999998</v>
      </c>
      <c r="R1036" s="57">
        <v>41.369700000000002</v>
      </c>
      <c r="S1036" s="57">
        <v>32.486600000000003</v>
      </c>
      <c r="T1036" s="57">
        <v>38.408700000000003</v>
      </c>
      <c r="U1036" s="77">
        <v>0.86706899741028487</v>
      </c>
      <c r="V1036" s="24" t="s">
        <v>6057</v>
      </c>
      <c r="W1036" s="216" t="s">
        <v>5967</v>
      </c>
      <c r="X1036" s="216" t="s">
        <v>5971</v>
      </c>
      <c r="Y1036" s="24" t="s">
        <v>6068</v>
      </c>
      <c r="Z1036" s="24" t="s">
        <v>5964</v>
      </c>
      <c r="AA1036" s="24" t="s">
        <v>6008</v>
      </c>
      <c r="AB1036" s="24" t="s">
        <v>5970</v>
      </c>
      <c r="AC1036" s="24" t="s">
        <v>5986</v>
      </c>
    </row>
    <row r="1037" spans="1:29" s="169" customFormat="1">
      <c r="A1037" s="24">
        <v>4905</v>
      </c>
      <c r="B1037" s="24" t="s">
        <v>1007</v>
      </c>
      <c r="C1037" s="57"/>
      <c r="D1037" s="57">
        <v>57.5</v>
      </c>
      <c r="E1037" s="57">
        <v>52.5</v>
      </c>
      <c r="F1037" s="57">
        <v>53.1</v>
      </c>
      <c r="G1037" s="57">
        <v>53</v>
      </c>
      <c r="H1037" s="57">
        <v>54</v>
      </c>
      <c r="I1037" s="57">
        <v>52</v>
      </c>
      <c r="J1037" s="57">
        <v>53.4</v>
      </c>
      <c r="K1037" s="57">
        <v>53.5</v>
      </c>
      <c r="L1037" s="57">
        <v>54.4</v>
      </c>
      <c r="M1037" s="57">
        <v>52</v>
      </c>
      <c r="N1037" s="57">
        <v>53.1</v>
      </c>
      <c r="O1037" s="57">
        <v>434</v>
      </c>
      <c r="P1037" s="57">
        <v>383</v>
      </c>
      <c r="Q1037" s="57">
        <v>66.314599999999999</v>
      </c>
      <c r="R1037" s="57">
        <v>70.621300000000005</v>
      </c>
      <c r="S1037" s="57">
        <v>60.2881</v>
      </c>
      <c r="T1037" s="57">
        <v>67.176900000000003</v>
      </c>
      <c r="U1037" s="77">
        <v>1.384972439802727</v>
      </c>
      <c r="V1037" s="24" t="s">
        <v>6269</v>
      </c>
      <c r="W1037" s="216" t="s">
        <v>5967</v>
      </c>
      <c r="X1037" s="216" t="s">
        <v>5961</v>
      </c>
      <c r="Y1037" s="24" t="s">
        <v>5969</v>
      </c>
      <c r="Z1037" s="24" t="s">
        <v>6016</v>
      </c>
      <c r="AA1037" s="24" t="s">
        <v>5974</v>
      </c>
      <c r="AB1037" s="24" t="s">
        <v>5986</v>
      </c>
      <c r="AC1037" s="24" t="s">
        <v>5970</v>
      </c>
    </row>
    <row r="1038" spans="1:29" s="169" customFormat="1">
      <c r="A1038" s="24">
        <v>4906</v>
      </c>
      <c r="B1038" s="24" t="s">
        <v>1008</v>
      </c>
      <c r="C1038" s="57">
        <v>30.2</v>
      </c>
      <c r="D1038" s="57">
        <v>33.299999999999997</v>
      </c>
      <c r="E1038" s="57">
        <v>29</v>
      </c>
      <c r="F1038" s="57">
        <v>33</v>
      </c>
      <c r="G1038" s="57">
        <v>33.25</v>
      </c>
      <c r="H1038" s="57">
        <v>35.200000000000003</v>
      </c>
      <c r="I1038" s="57">
        <v>32.15</v>
      </c>
      <c r="J1038" s="57">
        <v>32.799999999999997</v>
      </c>
      <c r="K1038" s="57">
        <v>33</v>
      </c>
      <c r="L1038" s="57">
        <v>33.1</v>
      </c>
      <c r="M1038" s="57">
        <v>25.65</v>
      </c>
      <c r="N1038" s="57">
        <v>25.9</v>
      </c>
      <c r="O1038" s="57">
        <v>60008</v>
      </c>
      <c r="P1038" s="57">
        <v>154568</v>
      </c>
      <c r="Q1038" s="57">
        <v>65.9345</v>
      </c>
      <c r="R1038" s="57">
        <v>70.438800000000001</v>
      </c>
      <c r="S1038" s="57">
        <v>44.979700000000001</v>
      </c>
      <c r="T1038" s="57">
        <v>61.952399999999997</v>
      </c>
      <c r="U1038" s="77">
        <v>0.47450385015728425</v>
      </c>
      <c r="V1038" s="24" t="s">
        <v>6018</v>
      </c>
      <c r="W1038" s="216" t="s">
        <v>5967</v>
      </c>
      <c r="X1038" s="216" t="s">
        <v>5961</v>
      </c>
      <c r="Y1038" s="24" t="s">
        <v>5982</v>
      </c>
      <c r="Z1038" s="24" t="s">
        <v>5978</v>
      </c>
      <c r="AA1038" s="24" t="s">
        <v>5964</v>
      </c>
      <c r="AB1038" s="24" t="s">
        <v>5979</v>
      </c>
      <c r="AC1038" s="24" t="s">
        <v>5979</v>
      </c>
    </row>
    <row r="1039" spans="1:29" s="169" customFormat="1">
      <c r="A1039" s="24">
        <v>4908</v>
      </c>
      <c r="B1039" s="24" t="s">
        <v>1010</v>
      </c>
      <c r="C1039" s="57">
        <v>28.9</v>
      </c>
      <c r="D1039" s="57">
        <v>31.75</v>
      </c>
      <c r="E1039" s="57">
        <v>27.7</v>
      </c>
      <c r="F1039" s="57">
        <v>29.45</v>
      </c>
      <c r="G1039" s="57">
        <v>29.45</v>
      </c>
      <c r="H1039" s="57">
        <v>34.9</v>
      </c>
      <c r="I1039" s="57">
        <v>27.8</v>
      </c>
      <c r="J1039" s="57">
        <v>28.8</v>
      </c>
      <c r="K1039" s="57">
        <v>28.6</v>
      </c>
      <c r="L1039" s="57">
        <v>30</v>
      </c>
      <c r="M1039" s="57">
        <v>26.6</v>
      </c>
      <c r="N1039" s="57">
        <v>28</v>
      </c>
      <c r="O1039" s="57">
        <v>12352</v>
      </c>
      <c r="P1039" s="57">
        <v>12361</v>
      </c>
      <c r="Q1039" s="57">
        <v>26.7072</v>
      </c>
      <c r="R1039" s="57">
        <v>27.201599999999999</v>
      </c>
      <c r="S1039" s="57">
        <v>23.547999999999998</v>
      </c>
      <c r="T1039" s="57">
        <v>25.983699999999999</v>
      </c>
      <c r="U1039" s="77">
        <v>1.2213323265827107</v>
      </c>
      <c r="V1039" s="24" t="s">
        <v>6113</v>
      </c>
      <c r="W1039" s="216" t="s">
        <v>5967</v>
      </c>
      <c r="X1039" s="216" t="s">
        <v>6007</v>
      </c>
      <c r="Y1039" s="24" t="s">
        <v>5969</v>
      </c>
      <c r="Z1039" s="24" t="s">
        <v>5978</v>
      </c>
      <c r="AA1039" s="24" t="s">
        <v>5974</v>
      </c>
      <c r="AB1039" s="24" t="s">
        <v>5986</v>
      </c>
      <c r="AC1039" s="24" t="s">
        <v>5986</v>
      </c>
    </row>
    <row r="1040" spans="1:29" s="169" customFormat="1">
      <c r="A1040" s="24">
        <v>4909</v>
      </c>
      <c r="B1040" s="24" t="s">
        <v>1011</v>
      </c>
      <c r="C1040" s="57">
        <v>25.9</v>
      </c>
      <c r="D1040" s="57">
        <v>28.5</v>
      </c>
      <c r="E1040" s="57">
        <v>24.75</v>
      </c>
      <c r="F1040" s="57">
        <v>25.1</v>
      </c>
      <c r="G1040" s="57">
        <v>26</v>
      </c>
      <c r="H1040" s="57">
        <v>30.95</v>
      </c>
      <c r="I1040" s="57">
        <v>24.2</v>
      </c>
      <c r="J1040" s="57">
        <v>24.35</v>
      </c>
      <c r="K1040" s="57">
        <v>24.35</v>
      </c>
      <c r="L1040" s="57">
        <v>25.4</v>
      </c>
      <c r="M1040" s="57">
        <v>20</v>
      </c>
      <c r="N1040" s="57">
        <v>21.85</v>
      </c>
      <c r="O1040" s="57">
        <v>4671</v>
      </c>
      <c r="P1040" s="57">
        <v>31156</v>
      </c>
      <c r="Q1040" s="57">
        <v>58.385100000000001</v>
      </c>
      <c r="R1040" s="57">
        <v>68.488600000000005</v>
      </c>
      <c r="S1040" s="57">
        <v>46.607999999999997</v>
      </c>
      <c r="T1040" s="57">
        <v>61.195099999999996</v>
      </c>
      <c r="U1040" s="77">
        <v>0.18323918346385928</v>
      </c>
      <c r="V1040" s="24" t="s">
        <v>5987</v>
      </c>
      <c r="W1040" s="216" t="s">
        <v>5967</v>
      </c>
      <c r="X1040" s="216" t="s">
        <v>5961</v>
      </c>
      <c r="Y1040" s="24" t="s">
        <v>6000</v>
      </c>
      <c r="Z1040" s="24" t="s">
        <v>6000</v>
      </c>
      <c r="AA1040" s="24" t="s">
        <v>5964</v>
      </c>
      <c r="AB1040" s="24" t="s">
        <v>5990</v>
      </c>
      <c r="AC1040" s="24" t="s">
        <v>5991</v>
      </c>
    </row>
    <row r="1041" spans="1:29" s="169" customFormat="1">
      <c r="A1041" s="24">
        <v>4911</v>
      </c>
      <c r="B1041" s="24" t="s">
        <v>1012</v>
      </c>
      <c r="C1041" s="57">
        <v>27.1</v>
      </c>
      <c r="D1041" s="57">
        <v>29.95</v>
      </c>
      <c r="E1041" s="57">
        <v>26</v>
      </c>
      <c r="F1041" s="57">
        <v>28.65</v>
      </c>
      <c r="G1041" s="57">
        <v>28.45</v>
      </c>
      <c r="H1041" s="57">
        <v>28.45</v>
      </c>
      <c r="I1041" s="57">
        <v>23.6</v>
      </c>
      <c r="J1041" s="57">
        <v>24.65</v>
      </c>
      <c r="K1041" s="57">
        <v>24.5</v>
      </c>
      <c r="L1041" s="57">
        <v>26</v>
      </c>
      <c r="M1041" s="57">
        <v>22.9</v>
      </c>
      <c r="N1041" s="57">
        <v>23.95</v>
      </c>
      <c r="O1041" s="57">
        <v>266</v>
      </c>
      <c r="P1041" s="57">
        <v>748</v>
      </c>
      <c r="Q1041" s="57">
        <v>14.285600000000001</v>
      </c>
      <c r="R1041" s="57">
        <v>18.9893</v>
      </c>
      <c r="S1041" s="57">
        <v>11.8727</v>
      </c>
      <c r="T1041" s="57">
        <v>16.617100000000001</v>
      </c>
      <c r="U1041" s="77">
        <v>0.434640522875817</v>
      </c>
      <c r="V1041" s="24" t="s">
        <v>6361</v>
      </c>
      <c r="W1041" s="216" t="s">
        <v>5967</v>
      </c>
      <c r="X1041" s="216" t="s">
        <v>6047</v>
      </c>
      <c r="Y1041" s="24" t="s">
        <v>5982</v>
      </c>
      <c r="Z1041" s="24" t="s">
        <v>6024</v>
      </c>
      <c r="AA1041" s="24" t="s">
        <v>5974</v>
      </c>
      <c r="AB1041" s="24" t="s">
        <v>5970</v>
      </c>
      <c r="AC1041" s="24" t="s">
        <v>5991</v>
      </c>
    </row>
    <row r="1042" spans="1:29" s="169" customFormat="1">
      <c r="A1042" s="24">
        <v>4912</v>
      </c>
      <c r="B1042" s="24" t="s">
        <v>1013</v>
      </c>
      <c r="C1042" s="57">
        <v>184</v>
      </c>
      <c r="D1042" s="57">
        <v>191.5</v>
      </c>
      <c r="E1042" s="57">
        <v>164.5</v>
      </c>
      <c r="F1042" s="57">
        <v>177.5</v>
      </c>
      <c r="G1042" s="57">
        <v>177</v>
      </c>
      <c r="H1042" s="57">
        <v>196</v>
      </c>
      <c r="I1042" s="57">
        <v>173.5</v>
      </c>
      <c r="J1042" s="57">
        <v>191.5</v>
      </c>
      <c r="K1042" s="57">
        <v>191</v>
      </c>
      <c r="L1042" s="57">
        <v>203.5</v>
      </c>
      <c r="M1042" s="57">
        <v>149</v>
      </c>
      <c r="N1042" s="57">
        <v>163</v>
      </c>
      <c r="O1042" s="57">
        <v>7618</v>
      </c>
      <c r="P1042" s="57">
        <v>6585</v>
      </c>
      <c r="Q1042" s="57">
        <v>74.876199999999997</v>
      </c>
      <c r="R1042" s="57">
        <v>74.446299999999994</v>
      </c>
      <c r="S1042" s="57">
        <v>67.168899999999994</v>
      </c>
      <c r="T1042" s="57">
        <v>72.020499999999998</v>
      </c>
      <c r="U1042" s="77">
        <v>1.4139542731797858</v>
      </c>
      <c r="V1042" s="24" t="s">
        <v>6014</v>
      </c>
      <c r="W1042" s="216" t="s">
        <v>5960</v>
      </c>
      <c r="X1042" s="216" t="s">
        <v>5961</v>
      </c>
      <c r="Y1042" s="24" t="s">
        <v>5964</v>
      </c>
      <c r="Z1042" s="24" t="s">
        <v>5982</v>
      </c>
      <c r="AA1042" s="24" t="s">
        <v>5964</v>
      </c>
      <c r="AB1042" s="24" t="s">
        <v>5990</v>
      </c>
      <c r="AC1042" s="24" t="s">
        <v>5991</v>
      </c>
    </row>
    <row r="1043" spans="1:29" s="169" customFormat="1">
      <c r="A1043" s="24">
        <v>4915</v>
      </c>
      <c r="B1043" s="24" t="s">
        <v>1014</v>
      </c>
      <c r="C1043" s="57">
        <v>53.2</v>
      </c>
      <c r="D1043" s="57">
        <v>57.7</v>
      </c>
      <c r="E1043" s="57">
        <v>51.6</v>
      </c>
      <c r="F1043" s="57">
        <v>57</v>
      </c>
      <c r="G1043" s="57">
        <v>56.8</v>
      </c>
      <c r="H1043" s="57">
        <v>64.8</v>
      </c>
      <c r="I1043" s="57">
        <v>55</v>
      </c>
      <c r="J1043" s="57">
        <v>61.5</v>
      </c>
      <c r="K1043" s="57">
        <v>61.3</v>
      </c>
      <c r="L1043" s="57">
        <v>62.2</v>
      </c>
      <c r="M1043" s="57">
        <v>47.8</v>
      </c>
      <c r="N1043" s="57">
        <v>51.2</v>
      </c>
      <c r="O1043" s="57">
        <v>57840</v>
      </c>
      <c r="P1043" s="57">
        <v>85664</v>
      </c>
      <c r="Q1043" s="57">
        <v>68.221500000000006</v>
      </c>
      <c r="R1043" s="57">
        <v>67.310299999999998</v>
      </c>
      <c r="S1043" s="57">
        <v>53.734999999999999</v>
      </c>
      <c r="T1043" s="57">
        <v>62.785200000000003</v>
      </c>
      <c r="U1043" s="77">
        <v>0.82523969617731296</v>
      </c>
      <c r="V1043" s="24" t="s">
        <v>6014</v>
      </c>
      <c r="W1043" s="216" t="s">
        <v>5960</v>
      </c>
      <c r="X1043" s="216" t="s">
        <v>5961</v>
      </c>
      <c r="Y1043" s="24" t="s">
        <v>5982</v>
      </c>
      <c r="Z1043" s="24" t="s">
        <v>5982</v>
      </c>
      <c r="AA1043" s="24" t="s">
        <v>5964</v>
      </c>
      <c r="AB1043" s="24" t="s">
        <v>5965</v>
      </c>
      <c r="AC1043" s="24" t="s">
        <v>5990</v>
      </c>
    </row>
    <row r="1044" spans="1:29" s="169" customFormat="1">
      <c r="A1044" s="24">
        <v>4916</v>
      </c>
      <c r="B1044" s="24" t="s">
        <v>1015</v>
      </c>
      <c r="C1044" s="57">
        <v>22.8</v>
      </c>
      <c r="D1044" s="57">
        <v>24.7</v>
      </c>
      <c r="E1044" s="57">
        <v>22.4</v>
      </c>
      <c r="F1044" s="57">
        <v>24.05</v>
      </c>
      <c r="G1044" s="57">
        <v>24.5</v>
      </c>
      <c r="H1044" s="57">
        <v>28.75</v>
      </c>
      <c r="I1044" s="57">
        <v>24.3</v>
      </c>
      <c r="J1044" s="57">
        <v>25.6</v>
      </c>
      <c r="K1044" s="57">
        <v>25.6</v>
      </c>
      <c r="L1044" s="57">
        <v>26.6</v>
      </c>
      <c r="M1044" s="57">
        <v>23.25</v>
      </c>
      <c r="N1044" s="57">
        <v>23.85</v>
      </c>
      <c r="O1044" s="57">
        <v>6084</v>
      </c>
      <c r="P1044" s="57">
        <v>22382</v>
      </c>
      <c r="Q1044" s="57">
        <v>51.627200000000002</v>
      </c>
      <c r="R1044" s="57">
        <v>45.595700000000001</v>
      </c>
      <c r="S1044" s="57">
        <v>49.084800000000001</v>
      </c>
      <c r="T1044" s="57">
        <v>46.758699999999997</v>
      </c>
      <c r="U1044" s="77">
        <v>0.33223125726029845</v>
      </c>
      <c r="V1044" s="24" t="s">
        <v>6077</v>
      </c>
      <c r="W1044" s="216" t="s">
        <v>6020</v>
      </c>
      <c r="X1044" s="216" t="s">
        <v>5971</v>
      </c>
      <c r="Y1044" s="24" t="s">
        <v>5982</v>
      </c>
      <c r="Z1044" s="24" t="s">
        <v>5963</v>
      </c>
      <c r="AA1044" s="24" t="s">
        <v>5964</v>
      </c>
      <c r="AB1044" s="24" t="s">
        <v>5991</v>
      </c>
      <c r="AC1044" s="24" t="s">
        <v>5990</v>
      </c>
    </row>
    <row r="1045" spans="1:29" s="169" customFormat="1">
      <c r="A1045" s="24">
        <v>4919</v>
      </c>
      <c r="B1045" s="24" t="s">
        <v>1016</v>
      </c>
      <c r="C1045" s="57">
        <v>82.9</v>
      </c>
      <c r="D1045" s="57">
        <v>90</v>
      </c>
      <c r="E1045" s="57">
        <v>75.400000000000006</v>
      </c>
      <c r="F1045" s="57">
        <v>80.3</v>
      </c>
      <c r="G1045" s="57">
        <v>80.8</v>
      </c>
      <c r="H1045" s="57">
        <v>162</v>
      </c>
      <c r="I1045" s="57">
        <v>78.5</v>
      </c>
      <c r="J1045" s="57">
        <v>135</v>
      </c>
      <c r="K1045" s="57">
        <v>138</v>
      </c>
      <c r="L1045" s="57">
        <v>163.5</v>
      </c>
      <c r="M1045" s="57">
        <v>127.5</v>
      </c>
      <c r="N1045" s="57">
        <v>163.5</v>
      </c>
      <c r="O1045" s="57">
        <v>925924</v>
      </c>
      <c r="P1045" s="57">
        <v>1088586</v>
      </c>
      <c r="Q1045" s="57">
        <v>79.557900000000004</v>
      </c>
      <c r="R1045" s="57">
        <v>77.214500000000001</v>
      </c>
      <c r="S1045" s="57">
        <v>86.372</v>
      </c>
      <c r="T1045" s="57">
        <v>80.266999999999996</v>
      </c>
      <c r="U1045" s="77">
        <v>1.039591625180637</v>
      </c>
      <c r="V1045" s="24" t="s">
        <v>6362</v>
      </c>
      <c r="W1045" s="216" t="s">
        <v>6009</v>
      </c>
      <c r="X1045" s="216" t="s">
        <v>6012</v>
      </c>
      <c r="Y1045" s="24" t="s">
        <v>5974</v>
      </c>
      <c r="Z1045" s="24" t="s">
        <v>5982</v>
      </c>
      <c r="AA1045" s="24" t="s">
        <v>6045</v>
      </c>
      <c r="AB1045" s="24" t="s">
        <v>5979</v>
      </c>
      <c r="AC1045" s="24" t="s">
        <v>5991</v>
      </c>
    </row>
    <row r="1046" spans="1:29" s="169" customFormat="1">
      <c r="A1046" s="24">
        <v>4923</v>
      </c>
      <c r="B1046" s="24" t="s">
        <v>3332</v>
      </c>
      <c r="C1046" s="57">
        <v>52.1</v>
      </c>
      <c r="D1046" s="57">
        <v>64.3</v>
      </c>
      <c r="E1046" s="57">
        <v>47.05</v>
      </c>
      <c r="F1046" s="57">
        <v>58.6</v>
      </c>
      <c r="G1046" s="57">
        <v>57.8</v>
      </c>
      <c r="H1046" s="57">
        <v>70</v>
      </c>
      <c r="I1046" s="57">
        <v>54.1</v>
      </c>
      <c r="J1046" s="57">
        <v>60.9</v>
      </c>
      <c r="K1046" s="57">
        <v>60.5</v>
      </c>
      <c r="L1046" s="57">
        <v>69.3</v>
      </c>
      <c r="M1046" s="57">
        <v>59.1</v>
      </c>
      <c r="N1046" s="57">
        <v>63</v>
      </c>
      <c r="O1046" s="57">
        <v>3898</v>
      </c>
      <c r="P1046" s="57">
        <v>6213</v>
      </c>
      <c r="Q1046" s="57">
        <v>79.850300000000004</v>
      </c>
      <c r="R1046" s="57">
        <v>77.905900000000003</v>
      </c>
      <c r="S1046" s="57">
        <v>81.612899999999996</v>
      </c>
      <c r="T1046" s="57">
        <v>79.141499999999994</v>
      </c>
      <c r="U1046" s="77">
        <v>0.76681510095319838</v>
      </c>
      <c r="V1046" s="24" t="s">
        <v>6352</v>
      </c>
      <c r="W1046" s="216" t="s">
        <v>6009</v>
      </c>
      <c r="X1046" s="216" t="s">
        <v>5989</v>
      </c>
      <c r="Y1046" s="24" t="s">
        <v>5982</v>
      </c>
      <c r="Z1046" s="24" t="s">
        <v>5963</v>
      </c>
      <c r="AA1046" s="24" t="s">
        <v>5963</v>
      </c>
      <c r="AB1046" s="24" t="s">
        <v>5976</v>
      </c>
      <c r="AC1046" s="24" t="s">
        <v>5965</v>
      </c>
    </row>
    <row r="1047" spans="1:29" s="169" customFormat="1">
      <c r="A1047" s="24">
        <v>4925</v>
      </c>
      <c r="B1047" s="24" t="s">
        <v>3335</v>
      </c>
      <c r="C1047" s="57">
        <v>199.5</v>
      </c>
      <c r="D1047" s="57">
        <v>225</v>
      </c>
      <c r="E1047" s="57">
        <v>169</v>
      </c>
      <c r="F1047" s="57">
        <v>213</v>
      </c>
      <c r="G1047" s="57">
        <v>213</v>
      </c>
      <c r="H1047" s="57">
        <v>218</v>
      </c>
      <c r="I1047" s="57">
        <v>179</v>
      </c>
      <c r="J1047" s="57">
        <v>201</v>
      </c>
      <c r="K1047" s="57">
        <v>203</v>
      </c>
      <c r="L1047" s="57">
        <v>225</v>
      </c>
      <c r="M1047" s="57">
        <v>181</v>
      </c>
      <c r="N1047" s="57">
        <v>200.5</v>
      </c>
      <c r="O1047" s="57">
        <v>8705</v>
      </c>
      <c r="P1047" s="57">
        <v>7351</v>
      </c>
      <c r="Q1047" s="57">
        <v>67.319599999999994</v>
      </c>
      <c r="R1047" s="57">
        <v>72.1708</v>
      </c>
      <c r="S1047" s="57">
        <v>63.7879</v>
      </c>
      <c r="T1047" s="57">
        <v>69.376499999999993</v>
      </c>
      <c r="U1047" s="77">
        <v>1.4473465439320425</v>
      </c>
      <c r="V1047" s="24" t="s">
        <v>6189</v>
      </c>
      <c r="W1047" s="216" t="s">
        <v>5967</v>
      </c>
      <c r="X1047" s="216" t="s">
        <v>5961</v>
      </c>
      <c r="Y1047" s="24" t="s">
        <v>6075</v>
      </c>
      <c r="Z1047" s="24" t="s">
        <v>5975</v>
      </c>
      <c r="AA1047" s="24" t="s">
        <v>6073</v>
      </c>
      <c r="AB1047" s="24" t="s">
        <v>5970</v>
      </c>
      <c r="AC1047" s="24" t="s">
        <v>5986</v>
      </c>
    </row>
    <row r="1048" spans="1:29" s="169" customFormat="1">
      <c r="A1048" s="24">
        <v>4927</v>
      </c>
      <c r="B1048" s="24" t="s">
        <v>1018</v>
      </c>
      <c r="C1048" s="57">
        <v>57.2</v>
      </c>
      <c r="D1048" s="57">
        <v>62</v>
      </c>
      <c r="E1048" s="57">
        <v>53.5</v>
      </c>
      <c r="F1048" s="57">
        <v>60.5</v>
      </c>
      <c r="G1048" s="57">
        <v>60.6</v>
      </c>
      <c r="H1048" s="57">
        <v>67</v>
      </c>
      <c r="I1048" s="57">
        <v>57.1</v>
      </c>
      <c r="J1048" s="57">
        <v>57.7</v>
      </c>
      <c r="K1048" s="57">
        <v>57.8</v>
      </c>
      <c r="L1048" s="57">
        <v>62.4</v>
      </c>
      <c r="M1048" s="57">
        <v>53.6</v>
      </c>
      <c r="N1048" s="57">
        <v>57.2</v>
      </c>
      <c r="O1048" s="57">
        <v>19152</v>
      </c>
      <c r="P1048" s="57">
        <v>45443</v>
      </c>
      <c r="Q1048" s="57">
        <v>33.560400000000001</v>
      </c>
      <c r="R1048" s="57">
        <v>37.9709</v>
      </c>
      <c r="S1048" s="57">
        <v>33.144100000000002</v>
      </c>
      <c r="T1048" s="57">
        <v>36.362000000000002</v>
      </c>
      <c r="U1048" s="77">
        <v>0.51510683713663274</v>
      </c>
      <c r="V1048" s="24" t="s">
        <v>6363</v>
      </c>
      <c r="W1048" s="216" t="s">
        <v>5967</v>
      </c>
      <c r="X1048" s="216" t="s">
        <v>5971</v>
      </c>
      <c r="Y1048" s="24" t="s">
        <v>5982</v>
      </c>
      <c r="Z1048" s="24" t="s">
        <v>6000</v>
      </c>
      <c r="AA1048" s="24" t="s">
        <v>5978</v>
      </c>
      <c r="AB1048" s="24" t="s">
        <v>5970</v>
      </c>
      <c r="AC1048" s="24" t="s">
        <v>5986</v>
      </c>
    </row>
    <row r="1049" spans="1:29" s="169" customFormat="1">
      <c r="A1049" s="24">
        <v>4930</v>
      </c>
      <c r="B1049" s="24" t="s">
        <v>1019</v>
      </c>
      <c r="C1049" s="57">
        <v>24.3</v>
      </c>
      <c r="D1049" s="57">
        <v>27</v>
      </c>
      <c r="E1049" s="57">
        <v>23.8</v>
      </c>
      <c r="F1049" s="57">
        <v>23.95</v>
      </c>
      <c r="G1049" s="57">
        <v>24.1</v>
      </c>
      <c r="H1049" s="57">
        <v>26.8</v>
      </c>
      <c r="I1049" s="57">
        <v>23.8</v>
      </c>
      <c r="J1049" s="57">
        <v>25.3</v>
      </c>
      <c r="K1049" s="57">
        <v>25.3</v>
      </c>
      <c r="L1049" s="57">
        <v>26</v>
      </c>
      <c r="M1049" s="57">
        <v>22.2</v>
      </c>
      <c r="N1049" s="57">
        <v>23</v>
      </c>
      <c r="O1049" s="57">
        <v>6561</v>
      </c>
      <c r="P1049" s="57">
        <v>18465</v>
      </c>
      <c r="Q1049" s="57">
        <v>56.158200000000001</v>
      </c>
      <c r="R1049" s="57">
        <v>66.390299999999996</v>
      </c>
      <c r="S1049" s="57">
        <v>47.157499999999999</v>
      </c>
      <c r="T1049" s="57">
        <v>59.979399999999998</v>
      </c>
      <c r="U1049" s="77">
        <v>0.43428107229894392</v>
      </c>
      <c r="V1049" s="24" t="s">
        <v>6118</v>
      </c>
      <c r="W1049" s="216" t="s">
        <v>5967</v>
      </c>
      <c r="X1049" s="216" t="s">
        <v>5961</v>
      </c>
      <c r="Y1049" s="24" t="s">
        <v>5978</v>
      </c>
      <c r="Z1049" s="24" t="s">
        <v>5982</v>
      </c>
      <c r="AA1049" s="24" t="s">
        <v>5964</v>
      </c>
      <c r="AB1049" s="24" t="s">
        <v>5990</v>
      </c>
      <c r="AC1049" s="24" t="s">
        <v>5990</v>
      </c>
    </row>
    <row r="1050" spans="1:29" s="169" customFormat="1">
      <c r="A1050" s="24">
        <v>4931</v>
      </c>
      <c r="B1050" s="24" t="s">
        <v>3341</v>
      </c>
      <c r="C1050" s="57">
        <v>19.5</v>
      </c>
      <c r="D1050" s="57">
        <v>20</v>
      </c>
      <c r="E1050" s="57">
        <v>18.350000000000001</v>
      </c>
      <c r="F1050" s="57">
        <v>19.2</v>
      </c>
      <c r="G1050" s="57">
        <v>19.2</v>
      </c>
      <c r="H1050" s="57">
        <v>24.75</v>
      </c>
      <c r="I1050" s="57">
        <v>18.8</v>
      </c>
      <c r="J1050" s="57">
        <v>21.95</v>
      </c>
      <c r="K1050" s="57">
        <v>22.3</v>
      </c>
      <c r="L1050" s="57">
        <v>23.5</v>
      </c>
      <c r="M1050" s="57">
        <v>19.149999999999999</v>
      </c>
      <c r="N1050" s="57">
        <v>19.25</v>
      </c>
      <c r="O1050" s="57">
        <v>3745</v>
      </c>
      <c r="P1050" s="57">
        <v>17269</v>
      </c>
      <c r="Q1050" s="57">
        <v>25.099499999999999</v>
      </c>
      <c r="R1050" s="57">
        <v>20.575500000000002</v>
      </c>
      <c r="S1050" s="57">
        <v>21.470700000000001</v>
      </c>
      <c r="T1050" s="57">
        <v>20.873899999999999</v>
      </c>
      <c r="U1050" s="77">
        <v>0.26505427194523262</v>
      </c>
      <c r="V1050" s="24" t="s">
        <v>6019</v>
      </c>
      <c r="W1050" s="216" t="s">
        <v>5967</v>
      </c>
      <c r="X1050" s="216" t="s">
        <v>6007</v>
      </c>
      <c r="Y1050" s="24" t="s">
        <v>5975</v>
      </c>
      <c r="Z1050" s="24" t="s">
        <v>5982</v>
      </c>
      <c r="AA1050" s="24" t="s">
        <v>5964</v>
      </c>
      <c r="AB1050" s="24" t="s">
        <v>5991</v>
      </c>
      <c r="AC1050" s="24" t="s">
        <v>5979</v>
      </c>
    </row>
    <row r="1051" spans="1:29" s="169" customFormat="1">
      <c r="A1051" s="24">
        <v>4933</v>
      </c>
      <c r="B1051" s="24" t="s">
        <v>1020</v>
      </c>
      <c r="C1051" s="57">
        <v>41.5</v>
      </c>
      <c r="D1051" s="57">
        <v>41.7</v>
      </c>
      <c r="E1051" s="57">
        <v>39.200000000000003</v>
      </c>
      <c r="F1051" s="57">
        <v>40.6</v>
      </c>
      <c r="G1051" s="57">
        <v>40.950000000000003</v>
      </c>
      <c r="H1051" s="57">
        <v>44.2</v>
      </c>
      <c r="I1051" s="57">
        <v>37.5</v>
      </c>
      <c r="J1051" s="57">
        <v>39.700000000000003</v>
      </c>
      <c r="K1051" s="57">
        <v>40.1</v>
      </c>
      <c r="L1051" s="57">
        <v>40.200000000000003</v>
      </c>
      <c r="M1051" s="57">
        <v>32.700000000000003</v>
      </c>
      <c r="N1051" s="57">
        <v>34.299999999999997</v>
      </c>
      <c r="O1051" s="57">
        <v>2690</v>
      </c>
      <c r="P1051" s="57">
        <v>7590</v>
      </c>
      <c r="Q1051" s="57">
        <v>57.595599999999997</v>
      </c>
      <c r="R1051" s="57">
        <v>65.999499999999998</v>
      </c>
      <c r="S1051" s="57">
        <v>41.077100000000002</v>
      </c>
      <c r="T1051" s="57">
        <v>57.692100000000003</v>
      </c>
      <c r="U1051" s="77">
        <v>0.43317230273752017</v>
      </c>
      <c r="V1051" s="24" t="s">
        <v>6104</v>
      </c>
      <c r="W1051" s="216" t="s">
        <v>5967</v>
      </c>
      <c r="X1051" s="216" t="s">
        <v>5961</v>
      </c>
      <c r="Y1051" s="24" t="s">
        <v>5984</v>
      </c>
      <c r="Z1051" s="24" t="s">
        <v>5974</v>
      </c>
      <c r="AA1051" s="24" t="s">
        <v>5964</v>
      </c>
      <c r="AB1051" s="24" t="s">
        <v>5979</v>
      </c>
      <c r="AC1051" s="24" t="s">
        <v>5990</v>
      </c>
    </row>
    <row r="1052" spans="1:29" s="169" customFormat="1">
      <c r="A1052" s="24">
        <v>4934</v>
      </c>
      <c r="B1052" s="24" t="s">
        <v>1021</v>
      </c>
      <c r="C1052" s="57">
        <v>23.75</v>
      </c>
      <c r="D1052" s="57">
        <v>26.45</v>
      </c>
      <c r="E1052" s="57">
        <v>22.9</v>
      </c>
      <c r="F1052" s="57">
        <v>23.6</v>
      </c>
      <c r="G1052" s="57">
        <v>23.7</v>
      </c>
      <c r="H1052" s="57">
        <v>32.700000000000003</v>
      </c>
      <c r="I1052" s="57">
        <v>22.95</v>
      </c>
      <c r="J1052" s="57">
        <v>29.8</v>
      </c>
      <c r="K1052" s="57">
        <v>30</v>
      </c>
      <c r="L1052" s="57">
        <v>38.950000000000003</v>
      </c>
      <c r="M1052" s="57">
        <v>26.4</v>
      </c>
      <c r="N1052" s="57">
        <v>29.05</v>
      </c>
      <c r="O1052" s="57">
        <v>157103</v>
      </c>
      <c r="P1052" s="57">
        <v>129309</v>
      </c>
      <c r="Q1052" s="57">
        <v>50.435000000000002</v>
      </c>
      <c r="R1052" s="57">
        <v>50.921199999999999</v>
      </c>
      <c r="S1052" s="57">
        <v>48.874499999999998</v>
      </c>
      <c r="T1052" s="57">
        <v>50.238900000000001</v>
      </c>
      <c r="U1052" s="77">
        <v>1.484929724750619</v>
      </c>
      <c r="V1052" s="24" t="s">
        <v>6139</v>
      </c>
      <c r="W1052" s="216" t="s">
        <v>5967</v>
      </c>
      <c r="X1052" s="216" t="s">
        <v>5961</v>
      </c>
      <c r="Y1052" s="24" t="s">
        <v>5978</v>
      </c>
      <c r="Z1052" s="24" t="s">
        <v>5982</v>
      </c>
      <c r="AA1052" s="24" t="s">
        <v>5978</v>
      </c>
      <c r="AB1052" s="24" t="s">
        <v>5996</v>
      </c>
      <c r="AC1052" s="24" t="s">
        <v>5990</v>
      </c>
    </row>
    <row r="1053" spans="1:29" s="169" customFormat="1">
      <c r="A1053" s="24">
        <v>4935</v>
      </c>
      <c r="B1053" s="24" t="s">
        <v>1022</v>
      </c>
      <c r="C1053" s="57">
        <v>98</v>
      </c>
      <c r="D1053" s="57">
        <v>108</v>
      </c>
      <c r="E1053" s="57">
        <v>98</v>
      </c>
      <c r="F1053" s="57">
        <v>98.8</v>
      </c>
      <c r="G1053" s="57">
        <v>98.8</v>
      </c>
      <c r="H1053" s="57">
        <v>98.8</v>
      </c>
      <c r="I1053" s="57">
        <v>88.5</v>
      </c>
      <c r="J1053" s="57">
        <v>90.4</v>
      </c>
      <c r="K1053" s="57">
        <v>90.7</v>
      </c>
      <c r="L1053" s="57">
        <v>93.7</v>
      </c>
      <c r="M1053" s="57">
        <v>78.8</v>
      </c>
      <c r="N1053" s="57">
        <v>79.599999999999994</v>
      </c>
      <c r="O1053" s="57">
        <v>7842</v>
      </c>
      <c r="P1053" s="57">
        <v>14258</v>
      </c>
      <c r="Q1053" s="57">
        <v>27.9254</v>
      </c>
      <c r="R1053" s="57">
        <v>28.519600000000001</v>
      </c>
      <c r="S1053" s="57">
        <v>19.220199999999998</v>
      </c>
      <c r="T1053" s="57">
        <v>25.419799999999999</v>
      </c>
      <c r="U1053" s="77">
        <v>0.67223079440781786</v>
      </c>
      <c r="V1053" s="24" t="s">
        <v>6081</v>
      </c>
      <c r="W1053" s="216" t="s">
        <v>5967</v>
      </c>
      <c r="X1053" s="216" t="s">
        <v>6007</v>
      </c>
      <c r="Y1053" s="24" t="s">
        <v>6227</v>
      </c>
      <c r="Z1053" s="24" t="s">
        <v>6024</v>
      </c>
      <c r="AA1053" s="24" t="s">
        <v>5964</v>
      </c>
      <c r="AB1053" s="24" t="s">
        <v>5990</v>
      </c>
      <c r="AC1053" s="24" t="s">
        <v>5965</v>
      </c>
    </row>
    <row r="1054" spans="1:29" s="169" customFormat="1">
      <c r="A1054" s="24">
        <v>4938</v>
      </c>
      <c r="B1054" s="24" t="s">
        <v>1023</v>
      </c>
      <c r="C1054" s="57">
        <v>73.599999999999994</v>
      </c>
      <c r="D1054" s="57">
        <v>75</v>
      </c>
      <c r="E1054" s="57">
        <v>68.3</v>
      </c>
      <c r="F1054" s="57">
        <v>68.8</v>
      </c>
      <c r="G1054" s="57">
        <v>69</v>
      </c>
      <c r="H1054" s="57">
        <v>69.2</v>
      </c>
      <c r="I1054" s="57">
        <v>66.5</v>
      </c>
      <c r="J1054" s="57">
        <v>67.3</v>
      </c>
      <c r="K1054" s="57">
        <v>67.3</v>
      </c>
      <c r="L1054" s="57">
        <v>69</v>
      </c>
      <c r="M1054" s="57">
        <v>63.5</v>
      </c>
      <c r="N1054" s="57">
        <v>64.900000000000006</v>
      </c>
      <c r="O1054" s="57">
        <v>114980</v>
      </c>
      <c r="P1054" s="57">
        <v>199308</v>
      </c>
      <c r="Q1054" s="57">
        <v>44.182400000000001</v>
      </c>
      <c r="R1054" s="57">
        <v>54.09</v>
      </c>
      <c r="S1054" s="57">
        <v>31.677199999999999</v>
      </c>
      <c r="T1054" s="57">
        <v>46.619100000000003</v>
      </c>
      <c r="U1054" s="77">
        <v>0.70509518489529321</v>
      </c>
      <c r="V1054" s="24" t="s">
        <v>5997</v>
      </c>
      <c r="W1054" s="216" t="s">
        <v>5967</v>
      </c>
      <c r="X1054" s="216" t="s">
        <v>5971</v>
      </c>
      <c r="Y1054" s="24" t="s">
        <v>5964</v>
      </c>
      <c r="Z1054" s="24" t="s">
        <v>5962</v>
      </c>
      <c r="AA1054" s="24" t="s">
        <v>5964</v>
      </c>
      <c r="AB1054" s="24" t="s">
        <v>5991</v>
      </c>
      <c r="AC1054" s="24" t="s">
        <v>5991</v>
      </c>
    </row>
    <row r="1055" spans="1:29" s="169" customFormat="1">
      <c r="A1055" s="24">
        <v>4939</v>
      </c>
      <c r="B1055" s="24" t="s">
        <v>1024</v>
      </c>
      <c r="C1055" s="57">
        <v>23</v>
      </c>
      <c r="D1055" s="57">
        <v>24.65</v>
      </c>
      <c r="E1055" s="57">
        <v>22.05</v>
      </c>
      <c r="F1055" s="57">
        <v>23.9</v>
      </c>
      <c r="G1055" s="57">
        <v>24</v>
      </c>
      <c r="H1055" s="57">
        <v>26.75</v>
      </c>
      <c r="I1055" s="57">
        <v>23.2</v>
      </c>
      <c r="J1055" s="57">
        <v>25.6</v>
      </c>
      <c r="K1055" s="57">
        <v>26</v>
      </c>
      <c r="L1055" s="57">
        <v>26</v>
      </c>
      <c r="M1055" s="57">
        <v>19.899999999999999</v>
      </c>
      <c r="N1055" s="57">
        <v>21.15</v>
      </c>
      <c r="O1055" s="57">
        <v>10245</v>
      </c>
      <c r="P1055" s="57">
        <v>44093</v>
      </c>
      <c r="Q1055" s="57">
        <v>78.795500000000004</v>
      </c>
      <c r="R1055" s="57">
        <v>79.902799999999999</v>
      </c>
      <c r="S1055" s="57">
        <v>64.785300000000007</v>
      </c>
      <c r="T1055" s="57">
        <v>74.863600000000005</v>
      </c>
      <c r="U1055" s="77">
        <v>0.28398309633426316</v>
      </c>
      <c r="V1055" s="24" t="s">
        <v>6036</v>
      </c>
      <c r="W1055" s="216" t="s">
        <v>5967</v>
      </c>
      <c r="X1055" s="216" t="s">
        <v>5961</v>
      </c>
      <c r="Y1055" s="24" t="s">
        <v>5982</v>
      </c>
      <c r="Z1055" s="24" t="s">
        <v>5982</v>
      </c>
      <c r="AA1055" s="24" t="s">
        <v>6024</v>
      </c>
      <c r="AB1055" s="24" t="s">
        <v>5979</v>
      </c>
      <c r="AC1055" s="24" t="s">
        <v>5990</v>
      </c>
    </row>
    <row r="1056" spans="1:29" s="169" customFormat="1">
      <c r="A1056" s="24">
        <v>4942</v>
      </c>
      <c r="B1056" s="24" t="s">
        <v>1025</v>
      </c>
      <c r="C1056" s="57">
        <v>43.35</v>
      </c>
      <c r="D1056" s="57">
        <v>47</v>
      </c>
      <c r="E1056" s="57">
        <v>42.95</v>
      </c>
      <c r="F1056" s="57">
        <v>47</v>
      </c>
      <c r="G1056" s="57">
        <v>47.4</v>
      </c>
      <c r="H1056" s="57">
        <v>55.8</v>
      </c>
      <c r="I1056" s="57">
        <v>46.3</v>
      </c>
      <c r="J1056" s="57">
        <v>50.1</v>
      </c>
      <c r="K1056" s="57">
        <v>50.2</v>
      </c>
      <c r="L1056" s="57">
        <v>54.7</v>
      </c>
      <c r="M1056" s="57">
        <v>46.6</v>
      </c>
      <c r="N1056" s="57">
        <v>48.25</v>
      </c>
      <c r="O1056" s="57">
        <v>30240</v>
      </c>
      <c r="P1056" s="57">
        <v>38264</v>
      </c>
      <c r="Q1056" s="57">
        <v>73.984899999999996</v>
      </c>
      <c r="R1056" s="57">
        <v>72.006900000000002</v>
      </c>
      <c r="S1056" s="57">
        <v>70.104600000000005</v>
      </c>
      <c r="T1056" s="57">
        <v>71.372799999999998</v>
      </c>
      <c r="U1056" s="77">
        <v>0.96592097010244615</v>
      </c>
      <c r="V1056" s="24" t="s">
        <v>6134</v>
      </c>
      <c r="W1056" s="216" t="s">
        <v>5960</v>
      </c>
      <c r="X1056" s="216" t="s">
        <v>5961</v>
      </c>
      <c r="Y1056" s="24" t="s">
        <v>6045</v>
      </c>
      <c r="Z1056" s="24" t="s">
        <v>5963</v>
      </c>
      <c r="AA1056" s="24" t="s">
        <v>6000</v>
      </c>
      <c r="AB1056" s="24" t="s">
        <v>5976</v>
      </c>
      <c r="AC1056" s="24" t="s">
        <v>5990</v>
      </c>
    </row>
    <row r="1057" spans="1:29" s="169" customFormat="1">
      <c r="A1057" s="24">
        <v>4943</v>
      </c>
      <c r="B1057" s="24" t="s">
        <v>1026</v>
      </c>
      <c r="C1057" s="57">
        <v>72.8</v>
      </c>
      <c r="D1057" s="57">
        <v>85.7</v>
      </c>
      <c r="E1057" s="57">
        <v>70</v>
      </c>
      <c r="F1057" s="57">
        <v>73</v>
      </c>
      <c r="G1057" s="57">
        <v>73.7</v>
      </c>
      <c r="H1057" s="57">
        <v>80.8</v>
      </c>
      <c r="I1057" s="57">
        <v>69.8</v>
      </c>
      <c r="J1057" s="57">
        <v>70.8</v>
      </c>
      <c r="K1057" s="57">
        <v>71.2</v>
      </c>
      <c r="L1057" s="57">
        <v>74.2</v>
      </c>
      <c r="M1057" s="57">
        <v>59.3</v>
      </c>
      <c r="N1057" s="57">
        <v>61.1</v>
      </c>
      <c r="O1057" s="57">
        <v>8760</v>
      </c>
      <c r="P1057" s="57">
        <v>31270</v>
      </c>
      <c r="Q1057" s="57">
        <v>31.566700000000001</v>
      </c>
      <c r="R1057" s="57">
        <v>22.693100000000001</v>
      </c>
      <c r="S1057" s="57">
        <v>29.3142</v>
      </c>
      <c r="T1057" s="57">
        <v>24.900099999999998</v>
      </c>
      <c r="U1057" s="77">
        <v>0.34239420104466478</v>
      </c>
      <c r="V1057" s="24" t="s">
        <v>6081</v>
      </c>
      <c r="W1057" s="216" t="s">
        <v>6020</v>
      </c>
      <c r="X1057" s="216" t="s">
        <v>6007</v>
      </c>
      <c r="Y1057" s="24" t="s">
        <v>5969</v>
      </c>
      <c r="Z1057" s="24" t="s">
        <v>6000</v>
      </c>
      <c r="AA1057" s="24" t="s">
        <v>5964</v>
      </c>
      <c r="AB1057" s="24" t="s">
        <v>5990</v>
      </c>
      <c r="AC1057" s="24" t="s">
        <v>5965</v>
      </c>
    </row>
    <row r="1058" spans="1:29" s="169" customFormat="1">
      <c r="A1058" s="24">
        <v>4944</v>
      </c>
      <c r="B1058" s="24" t="s">
        <v>1027</v>
      </c>
      <c r="C1058" s="57">
        <v>28.1</v>
      </c>
      <c r="D1058" s="57">
        <v>29.75</v>
      </c>
      <c r="E1058" s="57">
        <v>26.45</v>
      </c>
      <c r="F1058" s="57">
        <v>27</v>
      </c>
      <c r="G1058" s="57">
        <v>27</v>
      </c>
      <c r="H1058" s="57">
        <v>31</v>
      </c>
      <c r="I1058" s="57">
        <v>25.45</v>
      </c>
      <c r="J1058" s="57">
        <v>29.5</v>
      </c>
      <c r="K1058" s="57">
        <v>29.3</v>
      </c>
      <c r="L1058" s="57">
        <v>29.3</v>
      </c>
      <c r="M1058" s="57">
        <v>19.95</v>
      </c>
      <c r="N1058" s="57">
        <v>21.7</v>
      </c>
      <c r="O1058" s="57">
        <v>835</v>
      </c>
      <c r="P1058" s="57">
        <v>537</v>
      </c>
      <c r="Q1058" s="57">
        <v>40.523099999999999</v>
      </c>
      <c r="R1058" s="57">
        <v>57.419899999999998</v>
      </c>
      <c r="S1058" s="57">
        <v>29.280799999999999</v>
      </c>
      <c r="T1058" s="57">
        <v>48.040199999999999</v>
      </c>
      <c r="U1058" s="77">
        <v>1.9004758948893028</v>
      </c>
      <c r="V1058" s="24" t="s">
        <v>6014</v>
      </c>
      <c r="W1058" s="216" t="s">
        <v>5967</v>
      </c>
      <c r="X1058" s="216" t="s">
        <v>5971</v>
      </c>
      <c r="Y1058" s="24" t="s">
        <v>5964</v>
      </c>
      <c r="Z1058" s="24" t="s">
        <v>5982</v>
      </c>
      <c r="AA1058" s="24" t="s">
        <v>6024</v>
      </c>
      <c r="AB1058" s="24" t="s">
        <v>5979</v>
      </c>
      <c r="AC1058" s="24" t="s">
        <v>5990</v>
      </c>
    </row>
    <row r="1059" spans="1:29" s="169" customFormat="1">
      <c r="A1059" s="24">
        <v>4945</v>
      </c>
      <c r="B1059" s="24" t="s">
        <v>5859</v>
      </c>
      <c r="C1059" s="57">
        <v>52</v>
      </c>
      <c r="D1059" s="57">
        <v>55.1</v>
      </c>
      <c r="E1059" s="57">
        <v>48.8</v>
      </c>
      <c r="F1059" s="57">
        <v>51.5</v>
      </c>
      <c r="G1059" s="57">
        <v>52.1</v>
      </c>
      <c r="H1059" s="57">
        <v>90</v>
      </c>
      <c r="I1059" s="57">
        <v>51.5</v>
      </c>
      <c r="J1059" s="57">
        <v>76.3</v>
      </c>
      <c r="K1059" s="57">
        <v>77.7</v>
      </c>
      <c r="L1059" s="57">
        <v>86.8</v>
      </c>
      <c r="M1059" s="57">
        <v>55.6</v>
      </c>
      <c r="N1059" s="57">
        <v>63.8</v>
      </c>
      <c r="O1059" s="57">
        <v>7525</v>
      </c>
      <c r="P1059" s="57">
        <v>19504</v>
      </c>
      <c r="Q1059" s="57"/>
      <c r="R1059" s="57"/>
      <c r="S1059" s="57"/>
      <c r="T1059" s="57"/>
      <c r="U1059" s="77">
        <v>0.47155569227964633</v>
      </c>
      <c r="V1059" s="24" t="s">
        <v>5980</v>
      </c>
      <c r="W1059" s="216" t="s">
        <v>5993</v>
      </c>
      <c r="X1059" s="216" t="s">
        <v>5993</v>
      </c>
      <c r="Y1059" s="24" t="s">
        <v>6073</v>
      </c>
      <c r="Z1059" s="24" t="s">
        <v>5982</v>
      </c>
      <c r="AA1059" s="24" t="s">
        <v>5964</v>
      </c>
      <c r="AB1059" s="24" t="s">
        <v>5991</v>
      </c>
      <c r="AC1059" s="24" t="s">
        <v>5991</v>
      </c>
    </row>
    <row r="1060" spans="1:29" s="169" customFormat="1">
      <c r="A1060" s="24">
        <v>4946</v>
      </c>
      <c r="B1060" s="24" t="s">
        <v>1028</v>
      </c>
      <c r="C1060" s="57">
        <v>40.25</v>
      </c>
      <c r="D1060" s="57">
        <v>42.3</v>
      </c>
      <c r="E1060" s="57">
        <v>38.049999999999997</v>
      </c>
      <c r="F1060" s="57">
        <v>39.549999999999997</v>
      </c>
      <c r="G1060" s="57">
        <v>39.5</v>
      </c>
      <c r="H1060" s="57">
        <v>39.6</v>
      </c>
      <c r="I1060" s="57">
        <v>34.049999999999997</v>
      </c>
      <c r="J1060" s="57">
        <v>34.85</v>
      </c>
      <c r="K1060" s="57">
        <v>35.200000000000003</v>
      </c>
      <c r="L1060" s="57">
        <v>35.200000000000003</v>
      </c>
      <c r="M1060" s="57">
        <v>27.85</v>
      </c>
      <c r="N1060" s="57">
        <v>29.8</v>
      </c>
      <c r="O1060" s="57">
        <v>250</v>
      </c>
      <c r="P1060" s="57">
        <v>642</v>
      </c>
      <c r="Q1060" s="57">
        <v>70.916899999999998</v>
      </c>
      <c r="R1060" s="57">
        <v>72.594899999999996</v>
      </c>
      <c r="S1060" s="57">
        <v>50.670699999999997</v>
      </c>
      <c r="T1060" s="57">
        <v>65.286799999999999</v>
      </c>
      <c r="U1060" s="77">
        <v>0.47594323295257873</v>
      </c>
      <c r="V1060" s="24" t="s">
        <v>6023</v>
      </c>
      <c r="W1060" s="216" t="s">
        <v>5967</v>
      </c>
      <c r="X1060" s="216" t="s">
        <v>5961</v>
      </c>
      <c r="Y1060" s="24" t="s">
        <v>5974</v>
      </c>
      <c r="Z1060" s="24" t="s">
        <v>5964</v>
      </c>
      <c r="AA1060" s="24" t="s">
        <v>6024</v>
      </c>
      <c r="AB1060" s="24" t="s">
        <v>5979</v>
      </c>
      <c r="AC1060" s="24" t="s">
        <v>5991</v>
      </c>
    </row>
    <row r="1061" spans="1:29" s="169" customFormat="1">
      <c r="A1061" s="24">
        <v>4950</v>
      </c>
      <c r="B1061" s="24" t="s">
        <v>3351</v>
      </c>
      <c r="C1061" s="57">
        <v>23.6</v>
      </c>
      <c r="D1061" s="57">
        <v>27.15</v>
      </c>
      <c r="E1061" s="57">
        <v>19.5</v>
      </c>
      <c r="F1061" s="57">
        <v>21.8</v>
      </c>
      <c r="G1061" s="57">
        <v>21.8</v>
      </c>
      <c r="H1061" s="57">
        <v>22.3</v>
      </c>
      <c r="I1061" s="57">
        <v>18</v>
      </c>
      <c r="J1061" s="57">
        <v>18.75</v>
      </c>
      <c r="K1061" s="57">
        <v>18.95</v>
      </c>
      <c r="L1061" s="57">
        <v>21.7</v>
      </c>
      <c r="M1061" s="57">
        <v>18.05</v>
      </c>
      <c r="N1061" s="57">
        <v>19.95</v>
      </c>
      <c r="O1061" s="57">
        <v>3998</v>
      </c>
      <c r="P1061" s="57">
        <v>5725</v>
      </c>
      <c r="Q1061" s="57">
        <v>61.800899999999999</v>
      </c>
      <c r="R1061" s="57">
        <v>70.259699999999995</v>
      </c>
      <c r="S1061" s="57">
        <v>46.219900000000003</v>
      </c>
      <c r="T1061" s="57">
        <v>62.246400000000001</v>
      </c>
      <c r="U1061" s="77">
        <v>0.85352741387675879</v>
      </c>
      <c r="V1061" s="24" t="s">
        <v>6038</v>
      </c>
      <c r="W1061" s="216" t="s">
        <v>5967</v>
      </c>
      <c r="X1061" s="216" t="s">
        <v>5961</v>
      </c>
      <c r="Y1061" s="24" t="s">
        <v>5964</v>
      </c>
      <c r="Z1061" s="24" t="s">
        <v>5964</v>
      </c>
      <c r="AA1061" s="24" t="s">
        <v>5982</v>
      </c>
      <c r="AB1061" s="24" t="s">
        <v>5970</v>
      </c>
      <c r="AC1061" s="24" t="s">
        <v>5990</v>
      </c>
    </row>
    <row r="1062" spans="1:29" s="169" customFormat="1">
      <c r="A1062" s="24">
        <v>4951</v>
      </c>
      <c r="B1062" s="24" t="s">
        <v>3353</v>
      </c>
      <c r="C1062" s="57">
        <v>37.049999999999997</v>
      </c>
      <c r="D1062" s="57">
        <v>42.35</v>
      </c>
      <c r="E1062" s="57">
        <v>36</v>
      </c>
      <c r="F1062" s="57">
        <v>40.200000000000003</v>
      </c>
      <c r="G1062" s="57">
        <v>39.75</v>
      </c>
      <c r="H1062" s="57">
        <v>58</v>
      </c>
      <c r="I1062" s="57">
        <v>39.1</v>
      </c>
      <c r="J1062" s="57">
        <v>50</v>
      </c>
      <c r="K1062" s="57">
        <v>50.2</v>
      </c>
      <c r="L1062" s="57">
        <v>59</v>
      </c>
      <c r="M1062" s="57">
        <v>46.85</v>
      </c>
      <c r="N1062" s="57">
        <v>50.2</v>
      </c>
      <c r="O1062" s="57">
        <v>5718</v>
      </c>
      <c r="P1062" s="57">
        <v>11455</v>
      </c>
      <c r="Q1062" s="57">
        <v>69.349199999999996</v>
      </c>
      <c r="R1062" s="57">
        <v>68.849999999999994</v>
      </c>
      <c r="S1062" s="57">
        <v>71.462999999999994</v>
      </c>
      <c r="T1062" s="57">
        <v>69.721000000000004</v>
      </c>
      <c r="U1062" s="77">
        <v>0.61009748290411769</v>
      </c>
      <c r="V1062" s="24" t="s">
        <v>6364</v>
      </c>
      <c r="W1062" s="216" t="s">
        <v>6009</v>
      </c>
      <c r="X1062" s="216" t="s">
        <v>5961</v>
      </c>
      <c r="Y1062" s="24" t="s">
        <v>5982</v>
      </c>
      <c r="Z1062" s="24" t="s">
        <v>5982</v>
      </c>
      <c r="AA1062" s="24" t="s">
        <v>6164</v>
      </c>
      <c r="AB1062" s="24" t="s">
        <v>5996</v>
      </c>
      <c r="AC1062" s="24" t="s">
        <v>5991</v>
      </c>
    </row>
    <row r="1063" spans="1:29" s="169" customFormat="1">
      <c r="A1063" s="24">
        <v>4952</v>
      </c>
      <c r="B1063" s="24" t="s">
        <v>1030</v>
      </c>
      <c r="C1063" s="57">
        <v>52.4</v>
      </c>
      <c r="D1063" s="57">
        <v>58.8</v>
      </c>
      <c r="E1063" s="57">
        <v>50.5</v>
      </c>
      <c r="F1063" s="57">
        <v>56.6</v>
      </c>
      <c r="G1063" s="57">
        <v>56.3</v>
      </c>
      <c r="H1063" s="57">
        <v>96.9</v>
      </c>
      <c r="I1063" s="57">
        <v>55.1</v>
      </c>
      <c r="J1063" s="57">
        <v>84.4</v>
      </c>
      <c r="K1063" s="57">
        <v>86.2</v>
      </c>
      <c r="L1063" s="57">
        <v>87.4</v>
      </c>
      <c r="M1063" s="57">
        <v>63.8</v>
      </c>
      <c r="N1063" s="57">
        <v>69.8</v>
      </c>
      <c r="O1063" s="57">
        <v>60157</v>
      </c>
      <c r="P1063" s="57">
        <v>289592</v>
      </c>
      <c r="Q1063" s="57">
        <v>81.559299999999993</v>
      </c>
      <c r="R1063" s="57">
        <v>80.417599999999993</v>
      </c>
      <c r="S1063" s="57">
        <v>72.536900000000003</v>
      </c>
      <c r="T1063" s="57">
        <v>77.790700000000001</v>
      </c>
      <c r="U1063" s="77">
        <v>0.25389244945379091</v>
      </c>
      <c r="V1063" s="24" t="s">
        <v>5980</v>
      </c>
      <c r="W1063" s="216" t="s">
        <v>5988</v>
      </c>
      <c r="X1063" s="216" t="s">
        <v>5989</v>
      </c>
      <c r="Y1063" s="24" t="s">
        <v>5982</v>
      </c>
      <c r="Z1063" s="24" t="s">
        <v>5982</v>
      </c>
      <c r="AA1063" s="24" t="s">
        <v>5964</v>
      </c>
      <c r="AB1063" s="24" t="s">
        <v>5965</v>
      </c>
      <c r="AC1063" s="24" t="s">
        <v>5991</v>
      </c>
    </row>
    <row r="1064" spans="1:29" s="169" customFormat="1">
      <c r="A1064" s="24">
        <v>4953</v>
      </c>
      <c r="B1064" s="24" t="s">
        <v>1031</v>
      </c>
      <c r="C1064" s="57">
        <v>97.8</v>
      </c>
      <c r="D1064" s="57">
        <v>98.4</v>
      </c>
      <c r="E1064" s="57">
        <v>92.8</v>
      </c>
      <c r="F1064" s="57">
        <v>95.9</v>
      </c>
      <c r="G1064" s="57">
        <v>95.3</v>
      </c>
      <c r="H1064" s="57">
        <v>106.5</v>
      </c>
      <c r="I1064" s="57">
        <v>94.5</v>
      </c>
      <c r="J1064" s="57">
        <v>99.5</v>
      </c>
      <c r="K1064" s="57">
        <v>100.5</v>
      </c>
      <c r="L1064" s="57">
        <v>101.5</v>
      </c>
      <c r="M1064" s="57">
        <v>83.9</v>
      </c>
      <c r="N1064" s="57">
        <v>88</v>
      </c>
      <c r="O1064" s="57">
        <v>5311</v>
      </c>
      <c r="P1064" s="57">
        <v>11510</v>
      </c>
      <c r="Q1064" s="57">
        <v>50.7562</v>
      </c>
      <c r="R1064" s="57">
        <v>54.187100000000001</v>
      </c>
      <c r="S1064" s="57">
        <v>38.029699999999998</v>
      </c>
      <c r="T1064" s="57">
        <v>48.801299999999998</v>
      </c>
      <c r="U1064" s="77">
        <v>0.56396370306014099</v>
      </c>
      <c r="V1064" s="24" t="s">
        <v>6041</v>
      </c>
      <c r="W1064" s="216" t="s">
        <v>5967</v>
      </c>
      <c r="X1064" s="216" t="s">
        <v>5971</v>
      </c>
      <c r="Y1064" s="24" t="s">
        <v>5975</v>
      </c>
      <c r="Z1064" s="24" t="s">
        <v>5963</v>
      </c>
      <c r="AA1064" s="24" t="s">
        <v>5964</v>
      </c>
      <c r="AB1064" s="24" t="s">
        <v>5965</v>
      </c>
      <c r="AC1064" s="24" t="s">
        <v>5990</v>
      </c>
    </row>
    <row r="1065" spans="1:29" s="169" customFormat="1">
      <c r="A1065" s="24">
        <v>4956</v>
      </c>
      <c r="B1065" s="24" t="s">
        <v>1032</v>
      </c>
      <c r="C1065" s="57">
        <v>23.55</v>
      </c>
      <c r="D1065" s="57">
        <v>24.2</v>
      </c>
      <c r="E1065" s="57">
        <v>21.7</v>
      </c>
      <c r="F1065" s="57">
        <v>22.6</v>
      </c>
      <c r="G1065" s="57">
        <v>23</v>
      </c>
      <c r="H1065" s="57">
        <v>33.450000000000003</v>
      </c>
      <c r="I1065" s="57">
        <v>21.9</v>
      </c>
      <c r="J1065" s="57">
        <v>26.9</v>
      </c>
      <c r="K1065" s="57">
        <v>27.6</v>
      </c>
      <c r="L1065" s="57">
        <v>31.5</v>
      </c>
      <c r="M1065" s="57">
        <v>23.25</v>
      </c>
      <c r="N1065" s="57">
        <v>24.25</v>
      </c>
      <c r="O1065" s="57">
        <v>104504</v>
      </c>
      <c r="P1065" s="57">
        <v>277789</v>
      </c>
      <c r="Q1065" s="57">
        <v>53.595300000000002</v>
      </c>
      <c r="R1065" s="57">
        <v>56.920200000000001</v>
      </c>
      <c r="S1065" s="57">
        <v>49.0852</v>
      </c>
      <c r="T1065" s="57">
        <v>54.308500000000002</v>
      </c>
      <c r="U1065" s="77">
        <v>0.45979902411942558</v>
      </c>
      <c r="V1065" s="24" t="s">
        <v>6202</v>
      </c>
      <c r="W1065" s="216" t="s">
        <v>5967</v>
      </c>
      <c r="X1065" s="216" t="s">
        <v>5961</v>
      </c>
      <c r="Y1065" s="24" t="s">
        <v>5964</v>
      </c>
      <c r="Z1065" s="24" t="s">
        <v>5963</v>
      </c>
      <c r="AA1065" s="24" t="s">
        <v>5964</v>
      </c>
      <c r="AB1065" s="24" t="s">
        <v>5970</v>
      </c>
      <c r="AC1065" s="24" t="s">
        <v>5965</v>
      </c>
    </row>
    <row r="1066" spans="1:29" s="169" customFormat="1">
      <c r="A1066" s="24">
        <v>4958</v>
      </c>
      <c r="B1066" s="24" t="s">
        <v>1033</v>
      </c>
      <c r="C1066" s="57">
        <v>98</v>
      </c>
      <c r="D1066" s="57">
        <v>109</v>
      </c>
      <c r="E1066" s="57">
        <v>94.2</v>
      </c>
      <c r="F1066" s="57">
        <v>105</v>
      </c>
      <c r="G1066" s="57">
        <v>104.5</v>
      </c>
      <c r="H1066" s="57">
        <v>109</v>
      </c>
      <c r="I1066" s="57">
        <v>101.5</v>
      </c>
      <c r="J1066" s="57">
        <v>104.5</v>
      </c>
      <c r="K1066" s="57">
        <v>105.5</v>
      </c>
      <c r="L1066" s="57">
        <v>106.5</v>
      </c>
      <c r="M1066" s="57">
        <v>93.7</v>
      </c>
      <c r="N1066" s="57">
        <v>96.5</v>
      </c>
      <c r="O1066" s="57">
        <v>42671</v>
      </c>
      <c r="P1066" s="57">
        <v>106963</v>
      </c>
      <c r="Q1066" s="57">
        <v>33.722200000000001</v>
      </c>
      <c r="R1066" s="57">
        <v>31.831800000000001</v>
      </c>
      <c r="S1066" s="57">
        <v>31.638999999999999</v>
      </c>
      <c r="T1066" s="57">
        <v>31.767499999999998</v>
      </c>
      <c r="U1066" s="77">
        <v>0.48758397244322293</v>
      </c>
      <c r="V1066" s="24" t="s">
        <v>6041</v>
      </c>
      <c r="W1066" s="216" t="s">
        <v>5960</v>
      </c>
      <c r="X1066" s="216" t="s">
        <v>5971</v>
      </c>
      <c r="Y1066" s="24" t="s">
        <v>5982</v>
      </c>
      <c r="Z1066" s="24" t="s">
        <v>5985</v>
      </c>
      <c r="AA1066" s="24" t="s">
        <v>5964</v>
      </c>
      <c r="AB1066" s="24" t="s">
        <v>5965</v>
      </c>
      <c r="AC1066" s="24" t="s">
        <v>5990</v>
      </c>
    </row>
    <row r="1067" spans="1:29" s="169" customFormat="1">
      <c r="A1067" s="24">
        <v>4960</v>
      </c>
      <c r="B1067" s="24" t="s">
        <v>5860</v>
      </c>
      <c r="C1067" s="57">
        <v>12.55</v>
      </c>
      <c r="D1067" s="57">
        <v>12.75</v>
      </c>
      <c r="E1067" s="57">
        <v>11</v>
      </c>
      <c r="F1067" s="57">
        <v>11.3</v>
      </c>
      <c r="G1067" s="57">
        <v>11.3</v>
      </c>
      <c r="H1067" s="57">
        <v>13.75</v>
      </c>
      <c r="I1067" s="57">
        <v>10.9</v>
      </c>
      <c r="J1067" s="57">
        <v>13.05</v>
      </c>
      <c r="K1067" s="57">
        <v>13</v>
      </c>
      <c r="L1067" s="57">
        <v>13.85</v>
      </c>
      <c r="M1067" s="57">
        <v>11.05</v>
      </c>
      <c r="N1067" s="57">
        <v>11.2</v>
      </c>
      <c r="O1067" s="57">
        <v>262830</v>
      </c>
      <c r="P1067" s="57">
        <v>506514</v>
      </c>
      <c r="Q1067" s="57">
        <v>59.827399999999997</v>
      </c>
      <c r="R1067" s="57">
        <v>67.638300000000001</v>
      </c>
      <c r="S1067" s="57">
        <v>45.148099999999999</v>
      </c>
      <c r="T1067" s="57">
        <v>60.141500000000001</v>
      </c>
      <c r="U1067" s="77">
        <v>0.6342108345804196</v>
      </c>
      <c r="V1067" s="24" t="s">
        <v>6014</v>
      </c>
      <c r="W1067" s="216" t="s">
        <v>5967</v>
      </c>
      <c r="X1067" s="216" t="s">
        <v>5961</v>
      </c>
      <c r="Y1067" s="24" t="s">
        <v>5964</v>
      </c>
      <c r="Z1067" s="24" t="s">
        <v>5982</v>
      </c>
      <c r="AA1067" s="24" t="s">
        <v>5964</v>
      </c>
      <c r="AB1067" s="24" t="s">
        <v>5991</v>
      </c>
      <c r="AC1067" s="24" t="s">
        <v>5965</v>
      </c>
    </row>
    <row r="1068" spans="1:29" s="169" customFormat="1">
      <c r="A1068" s="24">
        <v>4961</v>
      </c>
      <c r="B1068" s="24" t="s">
        <v>3363</v>
      </c>
      <c r="C1068" s="57">
        <v>336</v>
      </c>
      <c r="D1068" s="57">
        <v>347</v>
      </c>
      <c r="E1068" s="57">
        <v>283</v>
      </c>
      <c r="F1068" s="57">
        <v>307.5</v>
      </c>
      <c r="G1068" s="57">
        <v>312.5</v>
      </c>
      <c r="H1068" s="57">
        <v>348</v>
      </c>
      <c r="I1068" s="57">
        <v>259.5</v>
      </c>
      <c r="J1068" s="57">
        <v>280</v>
      </c>
      <c r="K1068" s="57">
        <v>291</v>
      </c>
      <c r="L1068" s="57">
        <v>319</v>
      </c>
      <c r="M1068" s="57">
        <v>218.5</v>
      </c>
      <c r="N1068" s="57">
        <v>222.5</v>
      </c>
      <c r="O1068" s="57">
        <v>293810</v>
      </c>
      <c r="P1068" s="57">
        <v>267173</v>
      </c>
      <c r="Q1068" s="57">
        <v>77.458699999999993</v>
      </c>
      <c r="R1068" s="57">
        <v>81.261499999999998</v>
      </c>
      <c r="S1068" s="57">
        <v>68.681200000000004</v>
      </c>
      <c r="T1068" s="57">
        <v>77.067999999999998</v>
      </c>
      <c r="U1068" s="77">
        <v>1.3440771002725243</v>
      </c>
      <c r="V1068" s="24" t="s">
        <v>6192</v>
      </c>
      <c r="W1068" s="216" t="s">
        <v>5967</v>
      </c>
      <c r="X1068" s="216" t="s">
        <v>5989</v>
      </c>
      <c r="Y1068" s="24" t="s">
        <v>5964</v>
      </c>
      <c r="Z1068" s="24" t="s">
        <v>5964</v>
      </c>
      <c r="AA1068" s="24" t="s">
        <v>5964</v>
      </c>
      <c r="AB1068" s="24" t="s">
        <v>5991</v>
      </c>
      <c r="AC1068" s="24" t="s">
        <v>5979</v>
      </c>
    </row>
    <row r="1069" spans="1:29" s="169" customFormat="1">
      <c r="A1069" s="24">
        <v>4966</v>
      </c>
      <c r="B1069" s="24" t="s">
        <v>1036</v>
      </c>
      <c r="C1069" s="57">
        <v>1535</v>
      </c>
      <c r="D1069" s="57">
        <v>1545</v>
      </c>
      <c r="E1069" s="57">
        <v>1360</v>
      </c>
      <c r="F1069" s="57">
        <v>1385</v>
      </c>
      <c r="G1069" s="57">
        <v>1390</v>
      </c>
      <c r="H1069" s="57">
        <v>1810</v>
      </c>
      <c r="I1069" s="57">
        <v>1370</v>
      </c>
      <c r="J1069" s="57">
        <v>1710</v>
      </c>
      <c r="K1069" s="57">
        <v>1735</v>
      </c>
      <c r="L1069" s="57">
        <v>1825</v>
      </c>
      <c r="M1069" s="57">
        <v>1580</v>
      </c>
      <c r="N1069" s="57">
        <v>1695</v>
      </c>
      <c r="O1069" s="57">
        <v>10538</v>
      </c>
      <c r="P1069" s="57">
        <v>15166</v>
      </c>
      <c r="Q1069" s="57">
        <v>80.027600000000007</v>
      </c>
      <c r="R1069" s="57">
        <v>75.475200000000001</v>
      </c>
      <c r="S1069" s="57">
        <v>81.335300000000004</v>
      </c>
      <c r="T1069" s="57">
        <v>77.428600000000003</v>
      </c>
      <c r="U1069" s="77">
        <v>0.84925344703796501</v>
      </c>
      <c r="V1069" s="24" t="s">
        <v>6269</v>
      </c>
      <c r="W1069" s="216" t="s">
        <v>6009</v>
      </c>
      <c r="X1069" s="216" t="s">
        <v>5989</v>
      </c>
      <c r="Y1069" s="24" t="s">
        <v>5964</v>
      </c>
      <c r="Z1069" s="24" t="s">
        <v>5982</v>
      </c>
      <c r="AA1069" s="24" t="s">
        <v>5974</v>
      </c>
      <c r="AB1069" s="24" t="s">
        <v>5986</v>
      </c>
      <c r="AC1069" s="24" t="s">
        <v>5970</v>
      </c>
    </row>
    <row r="1070" spans="1:29" s="169" customFormat="1">
      <c r="A1070" s="24">
        <v>4967</v>
      </c>
      <c r="B1070" s="24" t="s">
        <v>3368</v>
      </c>
      <c r="C1070" s="57">
        <v>59.2</v>
      </c>
      <c r="D1070" s="57">
        <v>75</v>
      </c>
      <c r="E1070" s="57">
        <v>57.4</v>
      </c>
      <c r="F1070" s="57">
        <v>71.5</v>
      </c>
      <c r="G1070" s="57">
        <v>72.3</v>
      </c>
      <c r="H1070" s="57">
        <v>78.8</v>
      </c>
      <c r="I1070" s="57">
        <v>68</v>
      </c>
      <c r="J1070" s="57">
        <v>71.8</v>
      </c>
      <c r="K1070" s="57">
        <v>72.8</v>
      </c>
      <c r="L1070" s="57">
        <v>76.400000000000006</v>
      </c>
      <c r="M1070" s="57">
        <v>49.5</v>
      </c>
      <c r="N1070" s="57">
        <v>51.7</v>
      </c>
      <c r="O1070" s="57">
        <v>126928</v>
      </c>
      <c r="P1070" s="57">
        <v>289517</v>
      </c>
      <c r="Q1070" s="57">
        <v>80.888900000000007</v>
      </c>
      <c r="R1070" s="57">
        <v>74.423599999999993</v>
      </c>
      <c r="S1070" s="57">
        <v>67.874399999999994</v>
      </c>
      <c r="T1070" s="57">
        <v>72.240499999999997</v>
      </c>
      <c r="U1070" s="77">
        <v>0.53583804136621416</v>
      </c>
      <c r="V1070" s="24" t="s">
        <v>5959</v>
      </c>
      <c r="W1070" s="216" t="s">
        <v>5960</v>
      </c>
      <c r="X1070" s="216" t="s">
        <v>5961</v>
      </c>
      <c r="Y1070" s="24" t="s">
        <v>5982</v>
      </c>
      <c r="Z1070" s="24" t="s">
        <v>5978</v>
      </c>
      <c r="AA1070" s="24" t="s">
        <v>5964</v>
      </c>
      <c r="AB1070" s="24" t="s">
        <v>5965</v>
      </c>
      <c r="AC1070" s="24" t="s">
        <v>5965</v>
      </c>
    </row>
    <row r="1071" spans="1:29" s="169" customFormat="1">
      <c r="A1071" s="24">
        <v>4968</v>
      </c>
      <c r="B1071" s="24" t="s">
        <v>1037</v>
      </c>
      <c r="C1071" s="57">
        <v>527</v>
      </c>
      <c r="D1071" s="57">
        <v>558</v>
      </c>
      <c r="E1071" s="57">
        <v>481.5</v>
      </c>
      <c r="F1071" s="57">
        <v>484.5</v>
      </c>
      <c r="G1071" s="57">
        <v>487.5</v>
      </c>
      <c r="H1071" s="57">
        <v>499</v>
      </c>
      <c r="I1071" s="57">
        <v>398.5</v>
      </c>
      <c r="J1071" s="57">
        <v>400</v>
      </c>
      <c r="K1071" s="57">
        <v>405</v>
      </c>
      <c r="L1071" s="57">
        <v>420</v>
      </c>
      <c r="M1071" s="57">
        <v>339</v>
      </c>
      <c r="N1071" s="57">
        <v>374.5</v>
      </c>
      <c r="O1071" s="57">
        <v>31358</v>
      </c>
      <c r="P1071" s="57">
        <v>36760</v>
      </c>
      <c r="Q1071" s="57">
        <v>61.094000000000001</v>
      </c>
      <c r="R1071" s="57">
        <v>72.4863</v>
      </c>
      <c r="S1071" s="57">
        <v>47.405299999999997</v>
      </c>
      <c r="T1071" s="57">
        <v>64.126000000000005</v>
      </c>
      <c r="U1071" s="77">
        <v>1.0426127433200338</v>
      </c>
      <c r="V1071" s="24" t="s">
        <v>6056</v>
      </c>
      <c r="W1071" s="216" t="s">
        <v>5967</v>
      </c>
      <c r="X1071" s="216" t="s">
        <v>5961</v>
      </c>
      <c r="Y1071" s="24" t="s">
        <v>5964</v>
      </c>
      <c r="Z1071" s="24" t="s">
        <v>5964</v>
      </c>
      <c r="AA1071" s="24" t="s">
        <v>5964</v>
      </c>
      <c r="AB1071" s="24" t="s">
        <v>5990</v>
      </c>
      <c r="AC1071" s="24" t="s">
        <v>5986</v>
      </c>
    </row>
    <row r="1072" spans="1:29" s="169" customFormat="1">
      <c r="A1072" s="24">
        <v>4971</v>
      </c>
      <c r="B1072" s="24" t="s">
        <v>1038</v>
      </c>
      <c r="C1072" s="57">
        <v>55.8</v>
      </c>
      <c r="D1072" s="57">
        <v>57.6</v>
      </c>
      <c r="E1072" s="57">
        <v>51.5</v>
      </c>
      <c r="F1072" s="57">
        <v>53.3</v>
      </c>
      <c r="G1072" s="57">
        <v>54</v>
      </c>
      <c r="H1072" s="57">
        <v>66</v>
      </c>
      <c r="I1072" s="57">
        <v>51.6</v>
      </c>
      <c r="J1072" s="57">
        <v>56.8</v>
      </c>
      <c r="K1072" s="57">
        <v>57.9</v>
      </c>
      <c r="L1072" s="57">
        <v>63.1</v>
      </c>
      <c r="M1072" s="57">
        <v>49.8</v>
      </c>
      <c r="N1072" s="57">
        <v>52</v>
      </c>
      <c r="O1072" s="57">
        <v>2874</v>
      </c>
      <c r="P1072" s="57">
        <v>6457</v>
      </c>
      <c r="Q1072" s="57">
        <v>53.715400000000002</v>
      </c>
      <c r="R1072" s="57">
        <v>54.138800000000003</v>
      </c>
      <c r="S1072" s="57">
        <v>47.488500000000002</v>
      </c>
      <c r="T1072" s="57">
        <v>51.921999999999997</v>
      </c>
      <c r="U1072" s="77">
        <v>0.54400908574673479</v>
      </c>
      <c r="V1072" s="24" t="s">
        <v>5999</v>
      </c>
      <c r="W1072" s="216" t="s">
        <v>5967</v>
      </c>
      <c r="X1072" s="216" t="s">
        <v>5961</v>
      </c>
      <c r="Y1072" s="24" t="s">
        <v>5964</v>
      </c>
      <c r="Z1072" s="24" t="s">
        <v>5963</v>
      </c>
      <c r="AA1072" s="24" t="s">
        <v>5964</v>
      </c>
      <c r="AB1072" s="24" t="s">
        <v>5986</v>
      </c>
      <c r="AC1072" s="24" t="s">
        <v>5990</v>
      </c>
    </row>
    <row r="1073" spans="1:29" s="169" customFormat="1">
      <c r="A1073" s="24">
        <v>4972</v>
      </c>
      <c r="B1073" s="24" t="s">
        <v>1039</v>
      </c>
      <c r="C1073" s="57">
        <v>33.85</v>
      </c>
      <c r="D1073" s="57">
        <v>35.25</v>
      </c>
      <c r="E1073" s="57">
        <v>31.9</v>
      </c>
      <c r="F1073" s="57">
        <v>32.5</v>
      </c>
      <c r="G1073" s="57">
        <v>32.5</v>
      </c>
      <c r="H1073" s="57">
        <v>32.65</v>
      </c>
      <c r="I1073" s="57">
        <v>31.3</v>
      </c>
      <c r="J1073" s="57">
        <v>31.4</v>
      </c>
      <c r="K1073" s="57">
        <v>30.7</v>
      </c>
      <c r="L1073" s="57">
        <v>32</v>
      </c>
      <c r="M1073" s="57">
        <v>29.5</v>
      </c>
      <c r="N1073" s="57">
        <v>29.65</v>
      </c>
      <c r="O1073" s="57">
        <v>717</v>
      </c>
      <c r="P1073" s="57">
        <v>834</v>
      </c>
      <c r="Q1073" s="57">
        <v>50.477600000000002</v>
      </c>
      <c r="R1073" s="57">
        <v>54.512300000000003</v>
      </c>
      <c r="S1073" s="57">
        <v>38.826799999999999</v>
      </c>
      <c r="T1073" s="57">
        <v>49.283799999999999</v>
      </c>
      <c r="U1073" s="77">
        <v>1.0507593924860112</v>
      </c>
      <c r="V1073" s="24" t="s">
        <v>6365</v>
      </c>
      <c r="W1073" s="216" t="s">
        <v>5967</v>
      </c>
      <c r="X1073" s="216" t="s">
        <v>5971</v>
      </c>
      <c r="Y1073" s="24" t="s">
        <v>5964</v>
      </c>
      <c r="Z1073" s="24" t="s">
        <v>5962</v>
      </c>
      <c r="AA1073" s="24" t="s">
        <v>5962</v>
      </c>
      <c r="AB1073" s="24" t="s">
        <v>5970</v>
      </c>
      <c r="AC1073" s="24" t="s">
        <v>5965</v>
      </c>
    </row>
    <row r="1074" spans="1:29" s="169" customFormat="1">
      <c r="A1074" s="24">
        <v>4973</v>
      </c>
      <c r="B1074" s="24" t="s">
        <v>1040</v>
      </c>
      <c r="C1074" s="57">
        <v>25.3</v>
      </c>
      <c r="D1074" s="57">
        <v>29.45</v>
      </c>
      <c r="E1074" s="57">
        <v>23.85</v>
      </c>
      <c r="F1074" s="57">
        <v>28.3</v>
      </c>
      <c r="G1074" s="57">
        <v>28.9</v>
      </c>
      <c r="H1074" s="57">
        <v>33.75</v>
      </c>
      <c r="I1074" s="57">
        <v>26.4</v>
      </c>
      <c r="J1074" s="57">
        <v>27.55</v>
      </c>
      <c r="K1074" s="57">
        <v>28</v>
      </c>
      <c r="L1074" s="57">
        <v>29.55</v>
      </c>
      <c r="M1074" s="57">
        <v>23.1</v>
      </c>
      <c r="N1074" s="57">
        <v>24.7</v>
      </c>
      <c r="O1074" s="57">
        <v>9760</v>
      </c>
      <c r="P1074" s="57">
        <v>70960</v>
      </c>
      <c r="Q1074" s="57">
        <v>45.850700000000003</v>
      </c>
      <c r="R1074" s="57">
        <v>46.152000000000001</v>
      </c>
      <c r="S1074" s="57">
        <v>39.216299999999997</v>
      </c>
      <c r="T1074" s="57">
        <v>43.8401</v>
      </c>
      <c r="U1074" s="77">
        <v>0.16810722785920079</v>
      </c>
      <c r="V1074" s="24" t="s">
        <v>6118</v>
      </c>
      <c r="W1074" s="216" t="s">
        <v>5967</v>
      </c>
      <c r="X1074" s="216" t="s">
        <v>5971</v>
      </c>
      <c r="Y1074" s="24" t="s">
        <v>5982</v>
      </c>
      <c r="Z1074" s="24" t="s">
        <v>6000</v>
      </c>
      <c r="AA1074" s="24" t="s">
        <v>5964</v>
      </c>
      <c r="AB1074" s="24" t="s">
        <v>5990</v>
      </c>
      <c r="AC1074" s="24" t="s">
        <v>5990</v>
      </c>
    </row>
    <row r="1075" spans="1:29" s="169" customFormat="1">
      <c r="A1075" s="24">
        <v>4974</v>
      </c>
      <c r="B1075" s="24" t="s">
        <v>1041</v>
      </c>
      <c r="C1075" s="57">
        <v>54</v>
      </c>
      <c r="D1075" s="57">
        <v>62</v>
      </c>
      <c r="E1075" s="57">
        <v>54</v>
      </c>
      <c r="F1075" s="57">
        <v>60</v>
      </c>
      <c r="G1075" s="57">
        <v>60</v>
      </c>
      <c r="H1075" s="57">
        <v>62.8</v>
      </c>
      <c r="I1075" s="57">
        <v>55.4</v>
      </c>
      <c r="J1075" s="57">
        <v>55.6</v>
      </c>
      <c r="K1075" s="57">
        <v>59</v>
      </c>
      <c r="L1075" s="57">
        <v>63.6</v>
      </c>
      <c r="M1075" s="57">
        <v>56.4</v>
      </c>
      <c r="N1075" s="57">
        <v>57.5</v>
      </c>
      <c r="O1075" s="57">
        <v>19036</v>
      </c>
      <c r="P1075" s="57">
        <v>19527</v>
      </c>
      <c r="Q1075" s="57">
        <v>63.924900000000001</v>
      </c>
      <c r="R1075" s="57">
        <v>66.854399999999998</v>
      </c>
      <c r="S1075" s="57">
        <v>62.528599999999997</v>
      </c>
      <c r="T1075" s="57">
        <v>65.412499999999994</v>
      </c>
      <c r="U1075" s="77">
        <v>1.1914898459682606</v>
      </c>
      <c r="V1075" s="24" t="s">
        <v>6134</v>
      </c>
      <c r="W1075" s="216" t="s">
        <v>5967</v>
      </c>
      <c r="X1075" s="216" t="s">
        <v>5961</v>
      </c>
      <c r="Y1075" s="24" t="s">
        <v>6013</v>
      </c>
      <c r="Z1075" s="24" t="s">
        <v>5964</v>
      </c>
      <c r="AA1075" s="24" t="s">
        <v>6000</v>
      </c>
      <c r="AB1075" s="24" t="s">
        <v>5976</v>
      </c>
      <c r="AC1075" s="24" t="s">
        <v>5990</v>
      </c>
    </row>
    <row r="1076" spans="1:29" s="169" customFormat="1">
      <c r="A1076" s="24">
        <v>4976</v>
      </c>
      <c r="B1076" s="24" t="s">
        <v>1042</v>
      </c>
      <c r="C1076" s="57">
        <v>83.8</v>
      </c>
      <c r="D1076" s="57">
        <v>93.8</v>
      </c>
      <c r="E1076" s="57">
        <v>80</v>
      </c>
      <c r="F1076" s="57">
        <v>84</v>
      </c>
      <c r="G1076" s="57">
        <v>84.5</v>
      </c>
      <c r="H1076" s="57">
        <v>106</v>
      </c>
      <c r="I1076" s="57">
        <v>75.900000000000006</v>
      </c>
      <c r="J1076" s="57">
        <v>79</v>
      </c>
      <c r="K1076" s="57">
        <v>79</v>
      </c>
      <c r="L1076" s="57">
        <v>81.7</v>
      </c>
      <c r="M1076" s="57">
        <v>58</v>
      </c>
      <c r="N1076" s="57">
        <v>63.5</v>
      </c>
      <c r="O1076" s="57">
        <v>92135</v>
      </c>
      <c r="P1076" s="57">
        <v>229338</v>
      </c>
      <c r="Q1076" s="57">
        <v>54.965400000000002</v>
      </c>
      <c r="R1076" s="57">
        <v>65.131799999999998</v>
      </c>
      <c r="S1076" s="57">
        <v>42.235900000000001</v>
      </c>
      <c r="T1076" s="57">
        <v>57.4998</v>
      </c>
      <c r="U1076" s="77">
        <v>0.49101956258642021</v>
      </c>
      <c r="V1076" s="24" t="s">
        <v>6041</v>
      </c>
      <c r="W1076" s="216" t="s">
        <v>5967</v>
      </c>
      <c r="X1076" s="216" t="s">
        <v>5961</v>
      </c>
      <c r="Y1076" s="24" t="s">
        <v>5969</v>
      </c>
      <c r="Z1076" s="24" t="s">
        <v>6000</v>
      </c>
      <c r="AA1076" s="24" t="s">
        <v>5964</v>
      </c>
      <c r="AB1076" s="24" t="s">
        <v>5965</v>
      </c>
      <c r="AC1076" s="24" t="s">
        <v>5990</v>
      </c>
    </row>
    <row r="1077" spans="1:29" s="169" customFormat="1">
      <c r="A1077" s="24">
        <v>4977</v>
      </c>
      <c r="B1077" s="24" t="s">
        <v>1043</v>
      </c>
      <c r="C1077" s="57">
        <v>98.1</v>
      </c>
      <c r="D1077" s="57">
        <v>101</v>
      </c>
      <c r="E1077" s="57">
        <v>88.3</v>
      </c>
      <c r="F1077" s="57">
        <v>90.6</v>
      </c>
      <c r="G1077" s="57">
        <v>90.9</v>
      </c>
      <c r="H1077" s="57">
        <v>91.3</v>
      </c>
      <c r="I1077" s="57">
        <v>81</v>
      </c>
      <c r="J1077" s="57">
        <v>87.5</v>
      </c>
      <c r="K1077" s="57">
        <v>89.5</v>
      </c>
      <c r="L1077" s="57">
        <v>89.9</v>
      </c>
      <c r="M1077" s="57">
        <v>73.2</v>
      </c>
      <c r="N1077" s="57">
        <v>79.3</v>
      </c>
      <c r="O1077" s="57">
        <v>3508</v>
      </c>
      <c r="P1077" s="57">
        <v>3999</v>
      </c>
      <c r="Q1077" s="57">
        <v>24.921500000000002</v>
      </c>
      <c r="R1077" s="57">
        <v>29.711600000000001</v>
      </c>
      <c r="S1077" s="57">
        <v>19.958600000000001</v>
      </c>
      <c r="T1077" s="57">
        <v>26.460599999999999</v>
      </c>
      <c r="U1077" s="77">
        <v>1.0721569281209191</v>
      </c>
      <c r="V1077" s="24" t="s">
        <v>6092</v>
      </c>
      <c r="W1077" s="216" t="s">
        <v>5967</v>
      </c>
      <c r="X1077" s="216" t="s">
        <v>6007</v>
      </c>
      <c r="Y1077" s="24" t="s">
        <v>5964</v>
      </c>
      <c r="Z1077" s="24" t="s">
        <v>5975</v>
      </c>
      <c r="AA1077" s="24" t="s">
        <v>5964</v>
      </c>
      <c r="AB1077" s="24" t="s">
        <v>5979</v>
      </c>
      <c r="AC1077" s="24" t="s">
        <v>5986</v>
      </c>
    </row>
    <row r="1078" spans="1:29" s="169" customFormat="1">
      <c r="A1078" s="24">
        <v>4979</v>
      </c>
      <c r="B1078" s="24" t="s">
        <v>1044</v>
      </c>
      <c r="C1078" s="57">
        <v>19.8</v>
      </c>
      <c r="D1078" s="57">
        <v>21.2</v>
      </c>
      <c r="E1078" s="57">
        <v>18.05</v>
      </c>
      <c r="F1078" s="57">
        <v>18.850000000000001</v>
      </c>
      <c r="G1078" s="57">
        <v>19</v>
      </c>
      <c r="H1078" s="57">
        <v>21.45</v>
      </c>
      <c r="I1078" s="57">
        <v>18.649999999999999</v>
      </c>
      <c r="J1078" s="57">
        <v>19.100000000000001</v>
      </c>
      <c r="K1078" s="57">
        <v>19.2</v>
      </c>
      <c r="L1078" s="57">
        <v>20.399999999999999</v>
      </c>
      <c r="M1078" s="57">
        <v>17.5</v>
      </c>
      <c r="N1078" s="57">
        <v>18</v>
      </c>
      <c r="O1078" s="57">
        <v>10679</v>
      </c>
      <c r="P1078" s="57">
        <v>24054</v>
      </c>
      <c r="Q1078" s="57">
        <v>23.0245</v>
      </c>
      <c r="R1078" s="57">
        <v>27.377600000000001</v>
      </c>
      <c r="S1078" s="57">
        <v>20.494399999999999</v>
      </c>
      <c r="T1078" s="57">
        <v>25.083200000000001</v>
      </c>
      <c r="U1078" s="77">
        <v>0.54261707454523633</v>
      </c>
      <c r="V1078" s="24" t="s">
        <v>5999</v>
      </c>
      <c r="W1078" s="216" t="s">
        <v>5967</v>
      </c>
      <c r="X1078" s="216" t="s">
        <v>6007</v>
      </c>
      <c r="Y1078" s="24" t="s">
        <v>5964</v>
      </c>
      <c r="Z1078" s="24" t="s">
        <v>5969</v>
      </c>
      <c r="AA1078" s="24" t="s">
        <v>5964</v>
      </c>
      <c r="AB1078" s="24" t="s">
        <v>5986</v>
      </c>
      <c r="AC1078" s="24" t="s">
        <v>5990</v>
      </c>
    </row>
    <row r="1079" spans="1:29" s="169" customFormat="1">
      <c r="A1079" s="24">
        <v>4980</v>
      </c>
      <c r="B1079" s="24" t="s">
        <v>3379</v>
      </c>
      <c r="C1079" s="57">
        <v>31.1</v>
      </c>
      <c r="D1079" s="57">
        <v>31.6</v>
      </c>
      <c r="E1079" s="57">
        <v>26.4</v>
      </c>
      <c r="F1079" s="57">
        <v>28.05</v>
      </c>
      <c r="G1079" s="57">
        <v>27.8</v>
      </c>
      <c r="H1079" s="57">
        <v>39.6</v>
      </c>
      <c r="I1079" s="57">
        <v>25</v>
      </c>
      <c r="J1079" s="57">
        <v>30.05</v>
      </c>
      <c r="K1079" s="57">
        <v>29.9</v>
      </c>
      <c r="L1079" s="57">
        <v>35.049999999999997</v>
      </c>
      <c r="M1079" s="57">
        <v>28.15</v>
      </c>
      <c r="N1079" s="57">
        <v>30.4</v>
      </c>
      <c r="O1079" s="57">
        <v>987</v>
      </c>
      <c r="P1079" s="57">
        <v>3266</v>
      </c>
      <c r="Q1079" s="57">
        <v>43.002699999999997</v>
      </c>
      <c r="R1079" s="57">
        <v>49.6325</v>
      </c>
      <c r="S1079" s="57">
        <v>41.794600000000003</v>
      </c>
      <c r="T1079" s="57">
        <v>47.019799999999996</v>
      </c>
      <c r="U1079" s="77">
        <v>0.3693610941008369</v>
      </c>
      <c r="V1079" s="24" t="s">
        <v>6344</v>
      </c>
      <c r="W1079" s="216" t="s">
        <v>5967</v>
      </c>
      <c r="X1079" s="216" t="s">
        <v>5971</v>
      </c>
      <c r="Y1079" s="24" t="s">
        <v>5964</v>
      </c>
      <c r="Z1079" s="24" t="s">
        <v>5963</v>
      </c>
      <c r="AA1079" s="24" t="s">
        <v>5969</v>
      </c>
      <c r="AB1079" s="24" t="s">
        <v>5996</v>
      </c>
      <c r="AC1079" s="24" t="s">
        <v>5991</v>
      </c>
    </row>
    <row r="1080" spans="1:29" s="169" customFormat="1">
      <c r="A1080" s="24">
        <v>4987</v>
      </c>
      <c r="B1080" s="24" t="s">
        <v>1046</v>
      </c>
      <c r="C1080" s="57">
        <v>54.2</v>
      </c>
      <c r="D1080" s="57">
        <v>58</v>
      </c>
      <c r="E1080" s="57">
        <v>54.2</v>
      </c>
      <c r="F1080" s="57">
        <v>56.8</v>
      </c>
      <c r="G1080" s="57">
        <v>57.7</v>
      </c>
      <c r="H1080" s="57">
        <v>58.1</v>
      </c>
      <c r="I1080" s="57">
        <v>56.4</v>
      </c>
      <c r="J1080" s="57">
        <v>57.7</v>
      </c>
      <c r="K1080" s="57">
        <v>58</v>
      </c>
      <c r="L1080" s="57">
        <v>60</v>
      </c>
      <c r="M1080" s="57">
        <v>56.4</v>
      </c>
      <c r="N1080" s="57">
        <v>57.6</v>
      </c>
      <c r="O1080" s="57">
        <v>770</v>
      </c>
      <c r="P1080" s="57">
        <v>674</v>
      </c>
      <c r="Q1080" s="57">
        <v>79.219200000000001</v>
      </c>
      <c r="R1080" s="57">
        <v>69.170199999999994</v>
      </c>
      <c r="S1080" s="57">
        <v>79.479500000000002</v>
      </c>
      <c r="T1080" s="57">
        <v>72.6066</v>
      </c>
      <c r="U1080" s="77">
        <v>1.3963072865150017</v>
      </c>
      <c r="V1080" s="24" t="s">
        <v>6101</v>
      </c>
      <c r="W1080" s="216" t="s">
        <v>6009</v>
      </c>
      <c r="X1080" s="216" t="s">
        <v>5989</v>
      </c>
      <c r="Y1080" s="24" t="s">
        <v>6013</v>
      </c>
      <c r="Z1080" s="24" t="s">
        <v>6293</v>
      </c>
      <c r="AA1080" s="24" t="s">
        <v>5978</v>
      </c>
      <c r="AB1080" s="24" t="s">
        <v>5976</v>
      </c>
      <c r="AC1080" s="24" t="s">
        <v>5991</v>
      </c>
    </row>
    <row r="1081" spans="1:29" s="169" customFormat="1">
      <c r="A1081" s="24">
        <v>4989</v>
      </c>
      <c r="B1081" s="24" t="s">
        <v>3382</v>
      </c>
      <c r="C1081" s="57">
        <v>41.35</v>
      </c>
      <c r="D1081" s="57">
        <v>49.5</v>
      </c>
      <c r="E1081" s="57">
        <v>37</v>
      </c>
      <c r="F1081" s="57">
        <v>44.35</v>
      </c>
      <c r="G1081" s="57">
        <v>44.35</v>
      </c>
      <c r="H1081" s="57">
        <v>59.9</v>
      </c>
      <c r="I1081" s="57">
        <v>42.8</v>
      </c>
      <c r="J1081" s="57">
        <v>48.25</v>
      </c>
      <c r="K1081" s="57">
        <v>48.5</v>
      </c>
      <c r="L1081" s="57">
        <v>52</v>
      </c>
      <c r="M1081" s="57">
        <v>39.299999999999997</v>
      </c>
      <c r="N1081" s="57">
        <v>42.2</v>
      </c>
      <c r="O1081" s="57">
        <v>46362</v>
      </c>
      <c r="P1081" s="57">
        <v>202990</v>
      </c>
      <c r="Q1081" s="57">
        <v>75.195899999999995</v>
      </c>
      <c r="R1081" s="57">
        <v>74.3155</v>
      </c>
      <c r="S1081" s="57">
        <v>69.143600000000006</v>
      </c>
      <c r="T1081" s="57">
        <v>72.591499999999996</v>
      </c>
      <c r="U1081" s="77">
        <v>0.2791500402318669</v>
      </c>
      <c r="V1081" s="24" t="s">
        <v>6077</v>
      </c>
      <c r="W1081" s="216" t="s">
        <v>5960</v>
      </c>
      <c r="X1081" s="216" t="s">
        <v>5961</v>
      </c>
      <c r="Y1081" s="24" t="s">
        <v>6022</v>
      </c>
      <c r="Z1081" s="24" t="s">
        <v>5963</v>
      </c>
      <c r="AA1081" s="24" t="s">
        <v>5964</v>
      </c>
      <c r="AB1081" s="24" t="s">
        <v>5991</v>
      </c>
      <c r="AC1081" s="24" t="s">
        <v>5990</v>
      </c>
    </row>
    <row r="1082" spans="1:29" s="169" customFormat="1">
      <c r="A1082" s="24">
        <v>4991</v>
      </c>
      <c r="B1082" s="24" t="s">
        <v>1047</v>
      </c>
      <c r="C1082" s="57">
        <v>45.35</v>
      </c>
      <c r="D1082" s="57">
        <v>47.4</v>
      </c>
      <c r="E1082" s="57">
        <v>42.9</v>
      </c>
      <c r="F1082" s="57">
        <v>44.8</v>
      </c>
      <c r="G1082" s="57">
        <v>44.8</v>
      </c>
      <c r="H1082" s="57">
        <v>49.8</v>
      </c>
      <c r="I1082" s="57">
        <v>44</v>
      </c>
      <c r="J1082" s="57">
        <v>48.15</v>
      </c>
      <c r="K1082" s="57">
        <v>48.8</v>
      </c>
      <c r="L1082" s="57">
        <v>50.4</v>
      </c>
      <c r="M1082" s="57">
        <v>45.7</v>
      </c>
      <c r="N1082" s="57">
        <v>47.7</v>
      </c>
      <c r="O1082" s="57">
        <v>1705</v>
      </c>
      <c r="P1082" s="57">
        <v>2863</v>
      </c>
      <c r="Q1082" s="57">
        <v>38.758000000000003</v>
      </c>
      <c r="R1082" s="57">
        <v>38.445399999999999</v>
      </c>
      <c r="S1082" s="57">
        <v>40.653399999999998</v>
      </c>
      <c r="T1082" s="57">
        <v>39.181399999999996</v>
      </c>
      <c r="U1082" s="77">
        <v>0.72786897970272069</v>
      </c>
      <c r="V1082" s="24" t="s">
        <v>6225</v>
      </c>
      <c r="W1082" s="216" t="s">
        <v>6009</v>
      </c>
      <c r="X1082" s="216" t="s">
        <v>5971</v>
      </c>
      <c r="Y1082" s="24" t="s">
        <v>6073</v>
      </c>
      <c r="Z1082" s="24" t="s">
        <v>5982</v>
      </c>
      <c r="AA1082" s="24" t="s">
        <v>5974</v>
      </c>
      <c r="AB1082" s="24" t="s">
        <v>5991</v>
      </c>
      <c r="AC1082" s="24" t="s">
        <v>5986</v>
      </c>
    </row>
    <row r="1083" spans="1:29" s="169" customFormat="1">
      <c r="A1083" s="24">
        <v>4994</v>
      </c>
      <c r="B1083" s="24" t="s">
        <v>1048</v>
      </c>
      <c r="C1083" s="57">
        <v>64.8</v>
      </c>
      <c r="D1083" s="57">
        <v>68</v>
      </c>
      <c r="E1083" s="57">
        <v>61.5</v>
      </c>
      <c r="F1083" s="57">
        <v>64.400000000000006</v>
      </c>
      <c r="G1083" s="57">
        <v>65</v>
      </c>
      <c r="H1083" s="57">
        <v>65.2</v>
      </c>
      <c r="I1083" s="57">
        <v>60.3</v>
      </c>
      <c r="J1083" s="57">
        <v>60.5</v>
      </c>
      <c r="K1083" s="57">
        <v>61.5</v>
      </c>
      <c r="L1083" s="57">
        <v>62.3</v>
      </c>
      <c r="M1083" s="57">
        <v>48.2</v>
      </c>
      <c r="N1083" s="57">
        <v>50.7</v>
      </c>
      <c r="O1083" s="57">
        <v>693</v>
      </c>
      <c r="P1083" s="57">
        <v>831</v>
      </c>
      <c r="Q1083" s="57">
        <v>32.513399999999997</v>
      </c>
      <c r="R1083" s="57">
        <v>50.0276</v>
      </c>
      <c r="S1083" s="57">
        <v>23.801500000000001</v>
      </c>
      <c r="T1083" s="57">
        <v>41.285499999999999</v>
      </c>
      <c r="U1083" s="77">
        <v>1.0192539109506618</v>
      </c>
      <c r="V1083" s="24" t="s">
        <v>6041</v>
      </c>
      <c r="W1083" s="216" t="s">
        <v>5967</v>
      </c>
      <c r="X1083" s="216" t="s">
        <v>6007</v>
      </c>
      <c r="Y1083" s="24" t="s">
        <v>6073</v>
      </c>
      <c r="Z1083" s="24" t="s">
        <v>5964</v>
      </c>
      <c r="AA1083" s="24" t="s">
        <v>5964</v>
      </c>
      <c r="AB1083" s="24" t="s">
        <v>5965</v>
      </c>
      <c r="AC1083" s="24" t="s">
        <v>5990</v>
      </c>
    </row>
    <row r="1084" spans="1:29" s="169" customFormat="1">
      <c r="A1084" s="24">
        <v>4999</v>
      </c>
      <c r="B1084" s="24" t="s">
        <v>1050</v>
      </c>
      <c r="C1084" s="57">
        <v>49.9</v>
      </c>
      <c r="D1084" s="57">
        <v>51.8</v>
      </c>
      <c r="E1084" s="57">
        <v>48.1</v>
      </c>
      <c r="F1084" s="57">
        <v>50.6</v>
      </c>
      <c r="G1084" s="57">
        <v>47.5</v>
      </c>
      <c r="H1084" s="57">
        <v>47.5</v>
      </c>
      <c r="I1084" s="57">
        <v>45.1</v>
      </c>
      <c r="J1084" s="57">
        <v>45.15</v>
      </c>
      <c r="K1084" s="57">
        <v>45.25</v>
      </c>
      <c r="L1084" s="57">
        <v>46.4</v>
      </c>
      <c r="M1084" s="57">
        <v>39.200000000000003</v>
      </c>
      <c r="N1084" s="57">
        <v>39.299999999999997</v>
      </c>
      <c r="O1084" s="57">
        <v>6119</v>
      </c>
      <c r="P1084" s="57">
        <v>5109</v>
      </c>
      <c r="Q1084" s="57">
        <v>37.358600000000003</v>
      </c>
      <c r="R1084" s="57">
        <v>58.143300000000004</v>
      </c>
      <c r="S1084" s="57">
        <v>25.046399999999998</v>
      </c>
      <c r="T1084" s="57">
        <v>47.110999999999997</v>
      </c>
      <c r="U1084" s="77">
        <v>1.4638437615536852</v>
      </c>
      <c r="V1084" s="24" t="s">
        <v>6152</v>
      </c>
      <c r="W1084" s="216" t="s">
        <v>5967</v>
      </c>
      <c r="X1084" s="216" t="s">
        <v>5971</v>
      </c>
      <c r="Y1084" s="24" t="s">
        <v>6016</v>
      </c>
      <c r="Z1084" s="24" t="s">
        <v>6024</v>
      </c>
      <c r="AA1084" s="24" t="s">
        <v>5964</v>
      </c>
      <c r="AB1084" s="24" t="s">
        <v>5990</v>
      </c>
      <c r="AC1084" s="24" t="s">
        <v>5979</v>
      </c>
    </row>
    <row r="1085" spans="1:29" s="169" customFormat="1">
      <c r="A1085" s="24">
        <v>5007</v>
      </c>
      <c r="B1085" s="24" t="s">
        <v>1051</v>
      </c>
      <c r="C1085" s="57">
        <v>60.1</v>
      </c>
      <c r="D1085" s="57">
        <v>62.5</v>
      </c>
      <c r="E1085" s="57">
        <v>56.8</v>
      </c>
      <c r="F1085" s="57">
        <v>60.5</v>
      </c>
      <c r="G1085" s="57">
        <v>60.8</v>
      </c>
      <c r="H1085" s="57">
        <v>61.2</v>
      </c>
      <c r="I1085" s="57">
        <v>57</v>
      </c>
      <c r="J1085" s="57">
        <v>58</v>
      </c>
      <c r="K1085" s="57">
        <v>58.1</v>
      </c>
      <c r="L1085" s="57">
        <v>59.8</v>
      </c>
      <c r="M1085" s="57">
        <v>57</v>
      </c>
      <c r="N1085" s="57">
        <v>57.7</v>
      </c>
      <c r="O1085" s="57">
        <v>864</v>
      </c>
      <c r="P1085" s="57">
        <v>1391</v>
      </c>
      <c r="Q1085" s="57">
        <v>74.793300000000002</v>
      </c>
      <c r="R1085" s="57">
        <v>75.808700000000002</v>
      </c>
      <c r="S1085" s="57">
        <v>68.677899999999994</v>
      </c>
      <c r="T1085" s="57">
        <v>73.431700000000006</v>
      </c>
      <c r="U1085" s="77">
        <v>0.75916606757728256</v>
      </c>
      <c r="V1085" s="24" t="s">
        <v>6101</v>
      </c>
      <c r="W1085" s="216" t="s">
        <v>5967</v>
      </c>
      <c r="X1085" s="216" t="s">
        <v>5961</v>
      </c>
      <c r="Y1085" s="24" t="s">
        <v>5972</v>
      </c>
      <c r="Z1085" s="24" t="s">
        <v>5964</v>
      </c>
      <c r="AA1085" s="24" t="s">
        <v>5978</v>
      </c>
      <c r="AB1085" s="24" t="s">
        <v>5976</v>
      </c>
      <c r="AC1085" s="24" t="s">
        <v>5991</v>
      </c>
    </row>
    <row r="1086" spans="1:29" s="169" customFormat="1">
      <c r="A1086" s="24">
        <v>5009</v>
      </c>
      <c r="B1086" s="24" t="s">
        <v>1052</v>
      </c>
      <c r="C1086" s="57">
        <v>20.3</v>
      </c>
      <c r="D1086" s="57">
        <v>27.65</v>
      </c>
      <c r="E1086" s="57">
        <v>19.55</v>
      </c>
      <c r="F1086" s="57">
        <v>27.5</v>
      </c>
      <c r="G1086" s="57">
        <v>28.1</v>
      </c>
      <c r="H1086" s="57">
        <v>29.5</v>
      </c>
      <c r="I1086" s="57">
        <v>22.35</v>
      </c>
      <c r="J1086" s="57">
        <v>27.2</v>
      </c>
      <c r="K1086" s="57">
        <v>27.75</v>
      </c>
      <c r="L1086" s="57">
        <v>29.75</v>
      </c>
      <c r="M1086" s="57">
        <v>22.6</v>
      </c>
      <c r="N1086" s="57">
        <v>25.65</v>
      </c>
      <c r="O1086" s="57">
        <v>536259</v>
      </c>
      <c r="P1086" s="57">
        <v>705187</v>
      </c>
      <c r="Q1086" s="57">
        <v>75.463899999999995</v>
      </c>
      <c r="R1086" s="57">
        <v>64.753900000000002</v>
      </c>
      <c r="S1086" s="57">
        <v>74.281899999999993</v>
      </c>
      <c r="T1086" s="57">
        <v>67.929900000000004</v>
      </c>
      <c r="U1086" s="77">
        <v>0.9294381017611878</v>
      </c>
      <c r="V1086" s="24" t="s">
        <v>6147</v>
      </c>
      <c r="W1086" s="216" t="s">
        <v>6020</v>
      </c>
      <c r="X1086" s="216" t="s">
        <v>5961</v>
      </c>
      <c r="Y1086" s="24" t="s">
        <v>5982</v>
      </c>
      <c r="Z1086" s="24" t="s">
        <v>5994</v>
      </c>
      <c r="AA1086" s="24" t="s">
        <v>5964</v>
      </c>
      <c r="AB1086" s="24" t="s">
        <v>5991</v>
      </c>
      <c r="AC1086" s="24" t="s">
        <v>5986</v>
      </c>
    </row>
    <row r="1087" spans="1:29" s="169" customFormat="1">
      <c r="A1087" s="24">
        <v>5011</v>
      </c>
      <c r="B1087" s="24" t="s">
        <v>3393</v>
      </c>
      <c r="C1087" s="57">
        <v>26.7</v>
      </c>
      <c r="D1087" s="57">
        <v>32.700000000000003</v>
      </c>
      <c r="E1087" s="57">
        <v>24.5</v>
      </c>
      <c r="F1087" s="57">
        <v>31.15</v>
      </c>
      <c r="G1087" s="57">
        <v>31.8</v>
      </c>
      <c r="H1087" s="57">
        <v>33.65</v>
      </c>
      <c r="I1087" s="57">
        <v>28.85</v>
      </c>
      <c r="J1087" s="57">
        <v>31.65</v>
      </c>
      <c r="K1087" s="57">
        <v>31.7</v>
      </c>
      <c r="L1087" s="57">
        <v>33.65</v>
      </c>
      <c r="M1087" s="57">
        <v>24.2</v>
      </c>
      <c r="N1087" s="57">
        <v>26.1</v>
      </c>
      <c r="O1087" s="57">
        <v>10903</v>
      </c>
      <c r="P1087" s="57">
        <v>17042</v>
      </c>
      <c r="Q1087" s="57">
        <v>46.613199999999999</v>
      </c>
      <c r="R1087" s="57">
        <v>53.414400000000001</v>
      </c>
      <c r="S1087" s="57">
        <v>37.963099999999997</v>
      </c>
      <c r="T1087" s="57">
        <v>48.2639</v>
      </c>
      <c r="U1087" s="77">
        <v>0.78194395545645401</v>
      </c>
      <c r="V1087" s="24" t="s">
        <v>6118</v>
      </c>
      <c r="W1087" s="216" t="s">
        <v>5967</v>
      </c>
      <c r="X1087" s="216" t="s">
        <v>5971</v>
      </c>
      <c r="Y1087" s="24" t="s">
        <v>5982</v>
      </c>
      <c r="Z1087" s="24" t="s">
        <v>5994</v>
      </c>
      <c r="AA1087" s="24" t="s">
        <v>5964</v>
      </c>
      <c r="AB1087" s="24" t="s">
        <v>5990</v>
      </c>
      <c r="AC1087" s="24" t="s">
        <v>5990</v>
      </c>
    </row>
    <row r="1088" spans="1:29" s="169" customFormat="1">
      <c r="A1088" s="24">
        <v>5013</v>
      </c>
      <c r="B1088" s="24" t="s">
        <v>1053</v>
      </c>
      <c r="C1088" s="57">
        <v>31.15</v>
      </c>
      <c r="D1088" s="57">
        <v>38.700000000000003</v>
      </c>
      <c r="E1088" s="57">
        <v>29.1</v>
      </c>
      <c r="F1088" s="57">
        <v>37.299999999999997</v>
      </c>
      <c r="G1088" s="57">
        <v>37.299999999999997</v>
      </c>
      <c r="H1088" s="57">
        <v>54.1</v>
      </c>
      <c r="I1088" s="57">
        <v>33.6</v>
      </c>
      <c r="J1088" s="57">
        <v>43.7</v>
      </c>
      <c r="K1088" s="57">
        <v>44.5</v>
      </c>
      <c r="L1088" s="57">
        <v>44.5</v>
      </c>
      <c r="M1088" s="57">
        <v>33.35</v>
      </c>
      <c r="N1088" s="57">
        <v>35.700000000000003</v>
      </c>
      <c r="O1088" s="57">
        <v>2584</v>
      </c>
      <c r="P1088" s="57">
        <v>19358</v>
      </c>
      <c r="Q1088" s="57">
        <v>67.551900000000003</v>
      </c>
      <c r="R1088" s="57">
        <v>66.595200000000006</v>
      </c>
      <c r="S1088" s="57">
        <v>56.997500000000002</v>
      </c>
      <c r="T1088" s="57">
        <v>63.396000000000001</v>
      </c>
      <c r="U1088" s="77">
        <v>0.16314816728082562</v>
      </c>
      <c r="V1088" s="24" t="s">
        <v>6036</v>
      </c>
      <c r="W1088" s="216" t="s">
        <v>5960</v>
      </c>
      <c r="X1088" s="216" t="s">
        <v>5961</v>
      </c>
      <c r="Y1088" s="24" t="s">
        <v>5982</v>
      </c>
      <c r="Z1088" s="24" t="s">
        <v>5963</v>
      </c>
      <c r="AA1088" s="24" t="s">
        <v>6024</v>
      </c>
      <c r="AB1088" s="24" t="s">
        <v>5979</v>
      </c>
      <c r="AC1088" s="24" t="s">
        <v>5990</v>
      </c>
    </row>
    <row r="1089" spans="1:29" s="169" customFormat="1">
      <c r="A1089" s="24">
        <v>5014</v>
      </c>
      <c r="B1089" s="24" t="s">
        <v>1054</v>
      </c>
      <c r="C1089" s="57">
        <v>17.399999999999999</v>
      </c>
      <c r="D1089" s="57">
        <v>25.7</v>
      </c>
      <c r="E1089" s="57">
        <v>16.649999999999999</v>
      </c>
      <c r="F1089" s="57">
        <v>25.7</v>
      </c>
      <c r="G1089" s="57">
        <v>26.2</v>
      </c>
      <c r="H1089" s="57">
        <v>30</v>
      </c>
      <c r="I1089" s="57">
        <v>22.2</v>
      </c>
      <c r="J1089" s="57">
        <v>26</v>
      </c>
      <c r="K1089" s="57">
        <v>26.7</v>
      </c>
      <c r="L1089" s="57">
        <v>27.15</v>
      </c>
      <c r="M1089" s="57">
        <v>20.399999999999999</v>
      </c>
      <c r="N1089" s="57">
        <v>22.75</v>
      </c>
      <c r="O1089" s="57">
        <v>90409</v>
      </c>
      <c r="P1089" s="57">
        <v>619982</v>
      </c>
      <c r="Q1089" s="57">
        <v>82.624399999999994</v>
      </c>
      <c r="R1089" s="57">
        <v>80.062899999999999</v>
      </c>
      <c r="S1089" s="57">
        <v>74.724100000000007</v>
      </c>
      <c r="T1089" s="57">
        <v>78.283299999999997</v>
      </c>
      <c r="U1089" s="77">
        <v>0.17823080168277289</v>
      </c>
      <c r="V1089" s="24" t="s">
        <v>6049</v>
      </c>
      <c r="W1089" s="216" t="s">
        <v>5988</v>
      </c>
      <c r="X1089" s="216" t="s">
        <v>5989</v>
      </c>
      <c r="Y1089" s="24" t="s">
        <v>6045</v>
      </c>
      <c r="Z1089" s="24" t="s">
        <v>6073</v>
      </c>
      <c r="AA1089" s="24" t="s">
        <v>5964</v>
      </c>
      <c r="AB1089" s="24" t="s">
        <v>5965</v>
      </c>
      <c r="AC1089" s="24" t="s">
        <v>5991</v>
      </c>
    </row>
    <row r="1090" spans="1:29" s="169" customFormat="1">
      <c r="A1090" s="24">
        <v>5015</v>
      </c>
      <c r="B1090" s="24" t="s">
        <v>1055</v>
      </c>
      <c r="C1090" s="57">
        <v>31.85</v>
      </c>
      <c r="D1090" s="57">
        <v>38.299999999999997</v>
      </c>
      <c r="E1090" s="57">
        <v>31.3</v>
      </c>
      <c r="F1090" s="57">
        <v>36.65</v>
      </c>
      <c r="G1090" s="57">
        <v>37.200000000000003</v>
      </c>
      <c r="H1090" s="57">
        <v>38</v>
      </c>
      <c r="I1090" s="57">
        <v>32.6</v>
      </c>
      <c r="J1090" s="57">
        <v>33.4</v>
      </c>
      <c r="K1090" s="57">
        <v>33.4</v>
      </c>
      <c r="L1090" s="57">
        <v>35.5</v>
      </c>
      <c r="M1090" s="57">
        <v>32.549999999999997</v>
      </c>
      <c r="N1090" s="57">
        <v>34.1</v>
      </c>
      <c r="O1090" s="57">
        <v>1575</v>
      </c>
      <c r="P1090" s="57">
        <v>3975</v>
      </c>
      <c r="Q1090" s="57">
        <v>49.322400000000002</v>
      </c>
      <c r="R1090" s="57">
        <v>46.068100000000001</v>
      </c>
      <c r="S1090" s="57">
        <v>49.3474</v>
      </c>
      <c r="T1090" s="57">
        <v>47.161200000000001</v>
      </c>
      <c r="U1090" s="77">
        <v>0.48427672955974843</v>
      </c>
      <c r="V1090" s="24" t="s">
        <v>6366</v>
      </c>
      <c r="W1090" s="216" t="s">
        <v>6009</v>
      </c>
      <c r="X1090" s="216" t="s">
        <v>5971</v>
      </c>
      <c r="Y1090" s="24" t="s">
        <v>5982</v>
      </c>
      <c r="Z1090" s="24" t="s">
        <v>5964</v>
      </c>
      <c r="AA1090" s="24" t="s">
        <v>6016</v>
      </c>
      <c r="AB1090" s="24" t="s">
        <v>5970</v>
      </c>
      <c r="AC1090" s="24" t="s">
        <v>5991</v>
      </c>
    </row>
    <row r="1091" spans="1:29" s="169" customFormat="1">
      <c r="A1091" s="24">
        <v>5016</v>
      </c>
      <c r="B1091" s="24" t="s">
        <v>1056</v>
      </c>
      <c r="C1091" s="57">
        <v>34.65</v>
      </c>
      <c r="D1091" s="57">
        <v>45.55</v>
      </c>
      <c r="E1091" s="57">
        <v>34</v>
      </c>
      <c r="F1091" s="57">
        <v>44.2</v>
      </c>
      <c r="G1091" s="57">
        <v>44.2</v>
      </c>
      <c r="H1091" s="57">
        <v>44.2</v>
      </c>
      <c r="I1091" s="57">
        <v>36.5</v>
      </c>
      <c r="J1091" s="57">
        <v>37.1</v>
      </c>
      <c r="K1091" s="57">
        <v>37.1</v>
      </c>
      <c r="L1091" s="57">
        <v>41.6</v>
      </c>
      <c r="M1091" s="57">
        <v>37</v>
      </c>
      <c r="N1091" s="57">
        <v>37.9</v>
      </c>
      <c r="O1091" s="57">
        <v>3392</v>
      </c>
      <c r="P1091" s="57">
        <v>7361</v>
      </c>
      <c r="Q1091" s="57">
        <v>68.6905</v>
      </c>
      <c r="R1091" s="57">
        <v>73.268799999999999</v>
      </c>
      <c r="S1091" s="57">
        <v>62.728299999999997</v>
      </c>
      <c r="T1091" s="57">
        <v>69.755300000000005</v>
      </c>
      <c r="U1091" s="77">
        <v>0.56320850126039645</v>
      </c>
      <c r="V1091" s="24" t="s">
        <v>6367</v>
      </c>
      <c r="W1091" s="216" t="s">
        <v>5967</v>
      </c>
      <c r="X1091" s="216" t="s">
        <v>5961</v>
      </c>
      <c r="Y1091" s="24" t="s">
        <v>5982</v>
      </c>
      <c r="Z1091" s="24" t="s">
        <v>6024</v>
      </c>
      <c r="AA1091" s="24" t="s">
        <v>5963</v>
      </c>
      <c r="AB1091" s="24" t="s">
        <v>6033</v>
      </c>
      <c r="AC1091" s="24" t="s">
        <v>5979</v>
      </c>
    </row>
    <row r="1092" spans="1:29" s="169" customFormat="1">
      <c r="A1092" s="24">
        <v>5102</v>
      </c>
      <c r="B1092" s="24" t="s">
        <v>1057</v>
      </c>
      <c r="C1092" s="57">
        <v>17.600000000000001</v>
      </c>
      <c r="D1092" s="57">
        <v>21.7</v>
      </c>
      <c r="E1092" s="57">
        <v>17.45</v>
      </c>
      <c r="F1092" s="57">
        <v>18.55</v>
      </c>
      <c r="G1092" s="57">
        <v>18.55</v>
      </c>
      <c r="H1092" s="57">
        <v>19.2</v>
      </c>
      <c r="I1092" s="57">
        <v>18.2</v>
      </c>
      <c r="J1092" s="57">
        <v>18.649999999999999</v>
      </c>
      <c r="K1092" s="57">
        <v>18.649999999999999</v>
      </c>
      <c r="L1092" s="57">
        <v>19.100000000000001</v>
      </c>
      <c r="M1092" s="57">
        <v>18.350000000000001</v>
      </c>
      <c r="N1092" s="57">
        <v>18.75</v>
      </c>
      <c r="O1092" s="57">
        <v>574</v>
      </c>
      <c r="P1092" s="57">
        <v>926</v>
      </c>
      <c r="Q1092" s="57">
        <v>38.585099999999997</v>
      </c>
      <c r="R1092" s="57">
        <v>49.9621</v>
      </c>
      <c r="S1092" s="57">
        <v>35.824399999999997</v>
      </c>
      <c r="T1092" s="57">
        <v>45.249499999999998</v>
      </c>
      <c r="U1092" s="77">
        <v>0.75761939044876414</v>
      </c>
      <c r="V1092" s="24" t="s">
        <v>6368</v>
      </c>
      <c r="W1092" s="216" t="s">
        <v>5967</v>
      </c>
      <c r="X1092" s="216" t="s">
        <v>5971</v>
      </c>
      <c r="Y1092" s="24" t="s">
        <v>5963</v>
      </c>
      <c r="Z1092" s="24" t="s">
        <v>5969</v>
      </c>
      <c r="AA1092" s="24" t="s">
        <v>5968</v>
      </c>
      <c r="AB1092" s="24" t="s">
        <v>5970</v>
      </c>
      <c r="AC1092" s="24" t="s">
        <v>5986</v>
      </c>
    </row>
    <row r="1093" spans="1:29" s="169" customFormat="1">
      <c r="A1093" s="24">
        <v>5201</v>
      </c>
      <c r="B1093" s="24" t="s">
        <v>1058</v>
      </c>
      <c r="C1093" s="57">
        <v>33.4</v>
      </c>
      <c r="D1093" s="57">
        <v>34.4</v>
      </c>
      <c r="E1093" s="57">
        <v>29.5</v>
      </c>
      <c r="F1093" s="57">
        <v>29.75</v>
      </c>
      <c r="G1093" s="57">
        <v>30</v>
      </c>
      <c r="H1093" s="57">
        <v>30.25</v>
      </c>
      <c r="I1093" s="57">
        <v>28.2</v>
      </c>
      <c r="J1093" s="57">
        <v>28.7</v>
      </c>
      <c r="K1093" s="57">
        <v>28.5</v>
      </c>
      <c r="L1093" s="57">
        <v>28.6</v>
      </c>
      <c r="M1093" s="57">
        <v>26.2</v>
      </c>
      <c r="N1093" s="57">
        <v>26.5</v>
      </c>
      <c r="O1093" s="57">
        <v>377</v>
      </c>
      <c r="P1093" s="57">
        <v>865</v>
      </c>
      <c r="Q1093" s="57">
        <v>25.015599999999999</v>
      </c>
      <c r="R1093" s="57">
        <v>41.986800000000002</v>
      </c>
      <c r="S1093" s="57">
        <v>17.4404</v>
      </c>
      <c r="T1093" s="57">
        <v>33.804699999999997</v>
      </c>
      <c r="U1093" s="77">
        <v>0.53269107257546566</v>
      </c>
      <c r="V1093" s="24" t="s">
        <v>5977</v>
      </c>
      <c r="W1093" s="216" t="s">
        <v>5967</v>
      </c>
      <c r="X1093" s="216" t="s">
        <v>6007</v>
      </c>
      <c r="Y1093" s="24" t="s">
        <v>5964</v>
      </c>
      <c r="Z1093" s="24" t="s">
        <v>5964</v>
      </c>
      <c r="AA1093" s="24" t="s">
        <v>5964</v>
      </c>
      <c r="AB1093" s="24" t="s">
        <v>5979</v>
      </c>
      <c r="AC1093" s="24" t="s">
        <v>5965</v>
      </c>
    </row>
    <row r="1094" spans="1:29" s="169" customFormat="1">
      <c r="A1094" s="24">
        <v>5202</v>
      </c>
      <c r="B1094" s="24" t="s">
        <v>1059</v>
      </c>
      <c r="C1094" s="57">
        <v>16</v>
      </c>
      <c r="D1094" s="57">
        <v>22.75</v>
      </c>
      <c r="E1094" s="57">
        <v>15.8</v>
      </c>
      <c r="F1094" s="57">
        <v>20.5</v>
      </c>
      <c r="G1094" s="57">
        <v>20.100000000000001</v>
      </c>
      <c r="H1094" s="57">
        <v>21.2</v>
      </c>
      <c r="I1094" s="57">
        <v>17.8</v>
      </c>
      <c r="J1094" s="57">
        <v>18.100000000000001</v>
      </c>
      <c r="K1094" s="57">
        <v>19.649999999999999</v>
      </c>
      <c r="L1094" s="57">
        <v>19.7</v>
      </c>
      <c r="M1094" s="57">
        <v>16.600000000000001</v>
      </c>
      <c r="N1094" s="57">
        <v>17.8</v>
      </c>
      <c r="O1094" s="57">
        <v>1162</v>
      </c>
      <c r="P1094" s="57">
        <v>697</v>
      </c>
      <c r="Q1094" s="57">
        <v>49.565800000000003</v>
      </c>
      <c r="R1094" s="57">
        <v>60.429000000000002</v>
      </c>
      <c r="S1094" s="57">
        <v>41.056699999999999</v>
      </c>
      <c r="T1094" s="57">
        <v>53.971600000000002</v>
      </c>
      <c r="U1094" s="77">
        <v>2.0376215526861152</v>
      </c>
      <c r="V1094" s="24" t="s">
        <v>6092</v>
      </c>
      <c r="W1094" s="216" t="s">
        <v>5967</v>
      </c>
      <c r="X1094" s="216" t="s">
        <v>5961</v>
      </c>
      <c r="Y1094" s="24" t="s">
        <v>5982</v>
      </c>
      <c r="Z1094" s="24" t="s">
        <v>5964</v>
      </c>
      <c r="AA1094" s="24" t="s">
        <v>5964</v>
      </c>
      <c r="AB1094" s="24" t="s">
        <v>5979</v>
      </c>
      <c r="AC1094" s="24" t="s">
        <v>5986</v>
      </c>
    </row>
    <row r="1095" spans="1:29" s="169" customFormat="1">
      <c r="A1095" s="24">
        <v>5203</v>
      </c>
      <c r="B1095" s="24" t="s">
        <v>1060</v>
      </c>
      <c r="C1095" s="57">
        <v>83.8</v>
      </c>
      <c r="D1095" s="57">
        <v>89.8</v>
      </c>
      <c r="E1095" s="57">
        <v>80.5</v>
      </c>
      <c r="F1095" s="57">
        <v>81.7</v>
      </c>
      <c r="G1095" s="57">
        <v>81.599999999999994</v>
      </c>
      <c r="H1095" s="57">
        <v>86.2</v>
      </c>
      <c r="I1095" s="57">
        <v>76.599999999999994</v>
      </c>
      <c r="J1095" s="57">
        <v>77.8</v>
      </c>
      <c r="K1095" s="57">
        <v>77.5</v>
      </c>
      <c r="L1095" s="57">
        <v>79.900000000000006</v>
      </c>
      <c r="M1095" s="57">
        <v>74</v>
      </c>
      <c r="N1095" s="57">
        <v>79.099999999999994</v>
      </c>
      <c r="O1095" s="57">
        <v>2010</v>
      </c>
      <c r="P1095" s="57">
        <v>5154</v>
      </c>
      <c r="Q1095" s="57">
        <v>10.635899999999999</v>
      </c>
      <c r="R1095" s="57">
        <v>16.4359</v>
      </c>
      <c r="S1095" s="57">
        <v>11.4496</v>
      </c>
      <c r="T1095" s="57">
        <v>14.7738</v>
      </c>
      <c r="U1095" s="77">
        <v>0.47665243823567455</v>
      </c>
      <c r="V1095" s="24" t="s">
        <v>6190</v>
      </c>
      <c r="W1095" s="216" t="s">
        <v>6039</v>
      </c>
      <c r="X1095" s="216" t="s">
        <v>6047</v>
      </c>
      <c r="Y1095" s="24" t="s">
        <v>6000</v>
      </c>
      <c r="Z1095" s="24" t="s">
        <v>5964</v>
      </c>
      <c r="AA1095" s="24" t="s">
        <v>6075</v>
      </c>
      <c r="AB1095" s="24" t="s">
        <v>5965</v>
      </c>
      <c r="AC1095" s="24" t="s">
        <v>5976</v>
      </c>
    </row>
    <row r="1096" spans="1:29" s="169" customFormat="1">
      <c r="A1096" s="24">
        <v>5206</v>
      </c>
      <c r="B1096" s="24" t="s">
        <v>1062</v>
      </c>
      <c r="C1096" s="57">
        <v>17.75</v>
      </c>
      <c r="D1096" s="57">
        <v>18.100000000000001</v>
      </c>
      <c r="E1096" s="57">
        <v>17.399999999999999</v>
      </c>
      <c r="F1096" s="57">
        <v>17.8</v>
      </c>
      <c r="G1096" s="57">
        <v>17.8</v>
      </c>
      <c r="H1096" s="57">
        <v>18.05</v>
      </c>
      <c r="I1096" s="57">
        <v>17.399999999999999</v>
      </c>
      <c r="J1096" s="57">
        <v>17.5</v>
      </c>
      <c r="K1096" s="57">
        <v>17.55</v>
      </c>
      <c r="L1096" s="57">
        <v>18</v>
      </c>
      <c r="M1096" s="57">
        <v>17.45</v>
      </c>
      <c r="N1096" s="57">
        <v>17.7</v>
      </c>
      <c r="O1096" s="57">
        <v>1098</v>
      </c>
      <c r="P1096" s="57">
        <v>1925</v>
      </c>
      <c r="Q1096" s="57">
        <v>44.448700000000002</v>
      </c>
      <c r="R1096" s="57">
        <v>58.225499999999997</v>
      </c>
      <c r="S1096" s="57">
        <v>40.270800000000001</v>
      </c>
      <c r="T1096" s="57">
        <v>52.240600000000001</v>
      </c>
      <c r="U1096" s="77">
        <v>0.69714285714285718</v>
      </c>
      <c r="V1096" s="24" t="s">
        <v>6369</v>
      </c>
      <c r="W1096" s="216" t="s">
        <v>5967</v>
      </c>
      <c r="X1096" s="216" t="s">
        <v>5961</v>
      </c>
      <c r="Y1096" s="24" t="s">
        <v>5968</v>
      </c>
      <c r="Z1096" s="24" t="s">
        <v>5984</v>
      </c>
      <c r="AA1096" s="24" t="s">
        <v>6240</v>
      </c>
      <c r="AB1096" s="24" t="s">
        <v>5970</v>
      </c>
      <c r="AC1096" s="24" t="s">
        <v>5990</v>
      </c>
    </row>
    <row r="1097" spans="1:29" s="169" customFormat="1">
      <c r="A1097" s="24">
        <v>5209</v>
      </c>
      <c r="B1097" s="24" t="s">
        <v>1063</v>
      </c>
      <c r="C1097" s="57">
        <v>68.3</v>
      </c>
      <c r="D1097" s="57">
        <v>69</v>
      </c>
      <c r="E1097" s="57">
        <v>67.5</v>
      </c>
      <c r="F1097" s="57">
        <v>68.400000000000006</v>
      </c>
      <c r="G1097" s="57">
        <v>68</v>
      </c>
      <c r="H1097" s="57">
        <v>69.599999999999994</v>
      </c>
      <c r="I1097" s="57">
        <v>67.900000000000006</v>
      </c>
      <c r="J1097" s="57">
        <v>68.8</v>
      </c>
      <c r="K1097" s="57">
        <v>68.8</v>
      </c>
      <c r="L1097" s="57">
        <v>70.3</v>
      </c>
      <c r="M1097" s="57">
        <v>64.5</v>
      </c>
      <c r="N1097" s="57">
        <v>66</v>
      </c>
      <c r="O1097" s="57">
        <v>478</v>
      </c>
      <c r="P1097" s="57">
        <v>404</v>
      </c>
      <c r="Q1097" s="57">
        <v>65.011399999999995</v>
      </c>
      <c r="R1097" s="57">
        <v>65.468999999999994</v>
      </c>
      <c r="S1097" s="57">
        <v>54.957099999999997</v>
      </c>
      <c r="T1097" s="57">
        <v>61.9651</v>
      </c>
      <c r="U1097" s="77">
        <v>1.4460946094609461</v>
      </c>
      <c r="V1097" s="24" t="s">
        <v>5997</v>
      </c>
      <c r="W1097" s="216" t="s">
        <v>5967</v>
      </c>
      <c r="X1097" s="216" t="s">
        <v>5961</v>
      </c>
      <c r="Y1097" s="24" t="s">
        <v>6370</v>
      </c>
      <c r="Z1097" s="24" t="s">
        <v>6016</v>
      </c>
      <c r="AA1097" s="24" t="s">
        <v>5964</v>
      </c>
      <c r="AB1097" s="24" t="s">
        <v>5991</v>
      </c>
      <c r="AC1097" s="24" t="s">
        <v>5991</v>
      </c>
    </row>
    <row r="1098" spans="1:29" s="169" customFormat="1">
      <c r="A1098" s="24">
        <v>5210</v>
      </c>
      <c r="B1098" s="24" t="s">
        <v>1064</v>
      </c>
      <c r="C1098" s="57">
        <v>10.85</v>
      </c>
      <c r="D1098" s="57">
        <v>10.9</v>
      </c>
      <c r="E1098" s="57">
        <v>9.8000000000000007</v>
      </c>
      <c r="F1098" s="57">
        <v>9.93</v>
      </c>
      <c r="G1098" s="57">
        <v>9.91</v>
      </c>
      <c r="H1098" s="57">
        <v>11.5</v>
      </c>
      <c r="I1098" s="57">
        <v>9.8000000000000007</v>
      </c>
      <c r="J1098" s="57">
        <v>10.95</v>
      </c>
      <c r="K1098" s="57">
        <v>10.9</v>
      </c>
      <c r="L1098" s="57">
        <v>18.3</v>
      </c>
      <c r="M1098" s="57">
        <v>10.35</v>
      </c>
      <c r="N1098" s="57">
        <v>17.649999999999999</v>
      </c>
      <c r="O1098" s="57">
        <v>35002</v>
      </c>
      <c r="P1098" s="57">
        <v>4741</v>
      </c>
      <c r="Q1098" s="57">
        <v>61.653799999999997</v>
      </c>
      <c r="R1098" s="57">
        <v>55.221400000000003</v>
      </c>
      <c r="S1098" s="57">
        <v>72.567999999999998</v>
      </c>
      <c r="T1098" s="57">
        <v>61.003599999999999</v>
      </c>
      <c r="U1098" s="77">
        <v>9.0234596545501429</v>
      </c>
      <c r="V1098" s="24" t="s">
        <v>6207</v>
      </c>
      <c r="W1098" s="216" t="s">
        <v>6009</v>
      </c>
      <c r="X1098" s="216" t="s">
        <v>5961</v>
      </c>
      <c r="Y1098" s="24" t="s">
        <v>5964</v>
      </c>
      <c r="Z1098" s="24" t="s">
        <v>5982</v>
      </c>
      <c r="AA1098" s="24" t="s">
        <v>5982</v>
      </c>
      <c r="AB1098" s="24" t="s">
        <v>5965</v>
      </c>
      <c r="AC1098" s="24" t="s">
        <v>5965</v>
      </c>
    </row>
    <row r="1099" spans="1:29" s="169" customFormat="1">
      <c r="A1099" s="24">
        <v>5211</v>
      </c>
      <c r="B1099" s="24" t="s">
        <v>1065</v>
      </c>
      <c r="C1099" s="57">
        <v>16.5</v>
      </c>
      <c r="D1099" s="57">
        <v>17.5</v>
      </c>
      <c r="E1099" s="57">
        <v>15.65</v>
      </c>
      <c r="F1099" s="57">
        <v>16.600000000000001</v>
      </c>
      <c r="G1099" s="57">
        <v>16.55</v>
      </c>
      <c r="H1099" s="57">
        <v>17</v>
      </c>
      <c r="I1099" s="57">
        <v>15.8</v>
      </c>
      <c r="J1099" s="57">
        <v>16.05</v>
      </c>
      <c r="K1099" s="57">
        <v>16.2</v>
      </c>
      <c r="L1099" s="57">
        <v>19.25</v>
      </c>
      <c r="M1099" s="57">
        <v>15.6</v>
      </c>
      <c r="N1099" s="57">
        <v>15.75</v>
      </c>
      <c r="O1099" s="57">
        <v>7365</v>
      </c>
      <c r="P1099" s="57">
        <v>815</v>
      </c>
      <c r="Q1099" s="57">
        <v>43.536499999999997</v>
      </c>
      <c r="R1099" s="57">
        <v>48.086199999999998</v>
      </c>
      <c r="S1099" s="57">
        <v>39.327300000000001</v>
      </c>
      <c r="T1099" s="57">
        <v>45.166600000000003</v>
      </c>
      <c r="U1099" s="77">
        <v>11.044989775051125</v>
      </c>
      <c r="V1099" s="24" t="s">
        <v>6371</v>
      </c>
      <c r="W1099" s="216" t="s">
        <v>5967</v>
      </c>
      <c r="X1099" s="216" t="s">
        <v>5971</v>
      </c>
      <c r="Y1099" s="24" t="s">
        <v>5968</v>
      </c>
      <c r="Z1099" s="24" t="s">
        <v>5962</v>
      </c>
      <c r="AA1099" s="24" t="s">
        <v>5978</v>
      </c>
      <c r="AB1099" s="24" t="s">
        <v>6033</v>
      </c>
      <c r="AC1099" s="24" t="s">
        <v>5979</v>
      </c>
    </row>
    <row r="1100" spans="1:29" s="169" customFormat="1">
      <c r="A1100" s="24">
        <v>5213</v>
      </c>
      <c r="B1100" s="24" t="s">
        <v>1067</v>
      </c>
      <c r="C1100" s="57">
        <v>22.5</v>
      </c>
      <c r="D1100" s="57">
        <v>23.35</v>
      </c>
      <c r="E1100" s="57">
        <v>22</v>
      </c>
      <c r="F1100" s="57">
        <v>22.45</v>
      </c>
      <c r="G1100" s="57">
        <v>22.6</v>
      </c>
      <c r="H1100" s="57">
        <v>24.05</v>
      </c>
      <c r="I1100" s="57">
        <v>20.100000000000001</v>
      </c>
      <c r="J1100" s="57">
        <v>20.75</v>
      </c>
      <c r="K1100" s="57">
        <v>20.7</v>
      </c>
      <c r="L1100" s="57">
        <v>21.3</v>
      </c>
      <c r="M1100" s="57">
        <v>19.5</v>
      </c>
      <c r="N1100" s="57">
        <v>19.7</v>
      </c>
      <c r="O1100" s="57">
        <v>5799</v>
      </c>
      <c r="P1100" s="57">
        <v>23302</v>
      </c>
      <c r="Q1100" s="57">
        <v>66.956000000000003</v>
      </c>
      <c r="R1100" s="57">
        <v>72.202600000000004</v>
      </c>
      <c r="S1100" s="57">
        <v>56.470700000000001</v>
      </c>
      <c r="T1100" s="57">
        <v>66.958600000000004</v>
      </c>
      <c r="U1100" s="77">
        <v>0.30416559379738506</v>
      </c>
      <c r="V1100" s="24" t="s">
        <v>6070</v>
      </c>
      <c r="W1100" s="216" t="s">
        <v>5967</v>
      </c>
      <c r="X1100" s="216" t="s">
        <v>5961</v>
      </c>
      <c r="Y1100" s="24" t="s">
        <v>5978</v>
      </c>
      <c r="Z1100" s="24" t="s">
        <v>5964</v>
      </c>
      <c r="AA1100" s="24" t="s">
        <v>5964</v>
      </c>
      <c r="AB1100" s="24" t="s">
        <v>5991</v>
      </c>
      <c r="AC1100" s="24" t="s">
        <v>5965</v>
      </c>
    </row>
    <row r="1101" spans="1:29" s="169" customFormat="1">
      <c r="A1101" s="24">
        <v>5215</v>
      </c>
      <c r="B1101" s="24" t="s">
        <v>1068</v>
      </c>
      <c r="C1101" s="57">
        <v>114</v>
      </c>
      <c r="D1101" s="57">
        <v>127.5</v>
      </c>
      <c r="E1101" s="57">
        <v>110</v>
      </c>
      <c r="F1101" s="57">
        <v>110</v>
      </c>
      <c r="G1101" s="57">
        <v>110</v>
      </c>
      <c r="H1101" s="57">
        <v>111</v>
      </c>
      <c r="I1101" s="57">
        <v>94.4</v>
      </c>
      <c r="J1101" s="57">
        <v>95.9</v>
      </c>
      <c r="K1101" s="57">
        <v>96.6</v>
      </c>
      <c r="L1101" s="57">
        <v>96.6</v>
      </c>
      <c r="M1101" s="57">
        <v>78.599999999999994</v>
      </c>
      <c r="N1101" s="57">
        <v>81.8</v>
      </c>
      <c r="O1101" s="57">
        <v>6473</v>
      </c>
      <c r="P1101" s="57">
        <v>6538</v>
      </c>
      <c r="Q1101" s="57">
        <v>21.120799999999999</v>
      </c>
      <c r="R1101" s="57">
        <v>33.391800000000003</v>
      </c>
      <c r="S1101" s="57">
        <v>15.533799999999999</v>
      </c>
      <c r="T1101" s="57">
        <v>27.4391</v>
      </c>
      <c r="U1101" s="77">
        <v>1.2100710376941639</v>
      </c>
      <c r="V1101" s="24" t="s">
        <v>6036</v>
      </c>
      <c r="W1101" s="216" t="s">
        <v>5967</v>
      </c>
      <c r="X1101" s="216" t="s">
        <v>6007</v>
      </c>
      <c r="Y1101" s="24" t="s">
        <v>6338</v>
      </c>
      <c r="Z1101" s="24" t="s">
        <v>5964</v>
      </c>
      <c r="AA1101" s="24" t="s">
        <v>6024</v>
      </c>
      <c r="AB1101" s="24" t="s">
        <v>5979</v>
      </c>
      <c r="AC1101" s="24" t="s">
        <v>5990</v>
      </c>
    </row>
    <row r="1102" spans="1:29" s="169" customFormat="1">
      <c r="A1102" s="24">
        <v>5220</v>
      </c>
      <c r="B1102" s="24" t="s">
        <v>5861</v>
      </c>
      <c r="C1102" s="57">
        <v>39.5</v>
      </c>
      <c r="D1102" s="57">
        <v>41.3</v>
      </c>
      <c r="E1102" s="57">
        <v>38.950000000000003</v>
      </c>
      <c r="F1102" s="57">
        <v>40.950000000000003</v>
      </c>
      <c r="G1102" s="57">
        <v>41</v>
      </c>
      <c r="H1102" s="57">
        <v>42.8</v>
      </c>
      <c r="I1102" s="57">
        <v>39.75</v>
      </c>
      <c r="J1102" s="57">
        <v>40.15</v>
      </c>
      <c r="K1102" s="57">
        <v>40.049999999999997</v>
      </c>
      <c r="L1102" s="57">
        <v>40.5</v>
      </c>
      <c r="M1102" s="57">
        <v>37.1</v>
      </c>
      <c r="N1102" s="57">
        <v>38</v>
      </c>
      <c r="O1102" s="57">
        <v>1190</v>
      </c>
      <c r="P1102" s="57">
        <v>2097</v>
      </c>
      <c r="Q1102" s="57">
        <v>32.261200000000002</v>
      </c>
      <c r="R1102" s="57">
        <v>34.089500000000001</v>
      </c>
      <c r="S1102" s="57">
        <v>28.77</v>
      </c>
      <c r="T1102" s="57">
        <v>32.316400000000002</v>
      </c>
      <c r="U1102" s="77">
        <v>0.69358342605839041</v>
      </c>
      <c r="V1102" s="24" t="s">
        <v>6062</v>
      </c>
      <c r="W1102" s="216" t="s">
        <v>5967</v>
      </c>
      <c r="X1102" s="216" t="s">
        <v>5971</v>
      </c>
      <c r="Y1102" s="24" t="s">
        <v>5982</v>
      </c>
      <c r="Z1102" s="24" t="s">
        <v>6000</v>
      </c>
      <c r="AA1102" s="24" t="s">
        <v>5964</v>
      </c>
      <c r="AB1102" s="24" t="s">
        <v>5965</v>
      </c>
      <c r="AC1102" s="24" t="s">
        <v>5991</v>
      </c>
    </row>
    <row r="1103" spans="1:29" s="169" customFormat="1">
      <c r="A1103" s="24">
        <v>5222</v>
      </c>
      <c r="B1103" s="24" t="s">
        <v>3421</v>
      </c>
      <c r="C1103" s="57">
        <v>123</v>
      </c>
      <c r="D1103" s="57">
        <v>132</v>
      </c>
      <c r="E1103" s="57">
        <v>120</v>
      </c>
      <c r="F1103" s="57">
        <v>130.5</v>
      </c>
      <c r="G1103" s="57">
        <v>129.5</v>
      </c>
      <c r="H1103" s="57">
        <v>144.5</v>
      </c>
      <c r="I1103" s="57">
        <v>125.5</v>
      </c>
      <c r="J1103" s="57">
        <v>140</v>
      </c>
      <c r="K1103" s="57">
        <v>140.5</v>
      </c>
      <c r="L1103" s="57">
        <v>155.5</v>
      </c>
      <c r="M1103" s="57">
        <v>123.5</v>
      </c>
      <c r="N1103" s="57">
        <v>129.5</v>
      </c>
      <c r="O1103" s="57">
        <v>7681</v>
      </c>
      <c r="P1103" s="57">
        <v>10232</v>
      </c>
      <c r="Q1103" s="57">
        <v>51.315300000000001</v>
      </c>
      <c r="R1103" s="57">
        <v>55.234200000000001</v>
      </c>
      <c r="S1103" s="57">
        <v>45.6997</v>
      </c>
      <c r="T1103" s="57">
        <v>52.055999999999997</v>
      </c>
      <c r="U1103" s="77">
        <v>0.91750282338632616</v>
      </c>
      <c r="V1103" s="24" t="s">
        <v>6267</v>
      </c>
      <c r="W1103" s="216" t="s">
        <v>5967</v>
      </c>
      <c r="X1103" s="216" t="s">
        <v>5961</v>
      </c>
      <c r="Y1103" s="24" t="s">
        <v>5982</v>
      </c>
      <c r="Z1103" s="24" t="s">
        <v>5982</v>
      </c>
      <c r="AA1103" s="24" t="s">
        <v>5964</v>
      </c>
      <c r="AB1103" s="24" t="s">
        <v>5970</v>
      </c>
      <c r="AC1103" s="24" t="s">
        <v>5990</v>
      </c>
    </row>
    <row r="1104" spans="1:29" s="169" customFormat="1">
      <c r="A1104" s="24">
        <v>5223</v>
      </c>
      <c r="B1104" s="24" t="s">
        <v>5862</v>
      </c>
      <c r="C1104" s="57">
        <v>67.599999999999994</v>
      </c>
      <c r="D1104" s="57">
        <v>69.400000000000006</v>
      </c>
      <c r="E1104" s="57">
        <v>59.8</v>
      </c>
      <c r="F1104" s="57">
        <v>60.7</v>
      </c>
      <c r="G1104" s="57">
        <v>60.7</v>
      </c>
      <c r="H1104" s="57">
        <v>63</v>
      </c>
      <c r="I1104" s="57">
        <v>56.7</v>
      </c>
      <c r="J1104" s="57">
        <v>58.8</v>
      </c>
      <c r="K1104" s="57">
        <v>59.9</v>
      </c>
      <c r="L1104" s="57">
        <v>65</v>
      </c>
      <c r="M1104" s="57">
        <v>49.5</v>
      </c>
      <c r="N1104" s="57">
        <v>49.5</v>
      </c>
      <c r="O1104" s="57">
        <v>3682</v>
      </c>
      <c r="P1104" s="57">
        <v>5028</v>
      </c>
      <c r="Q1104" s="57"/>
      <c r="R1104" s="57"/>
      <c r="S1104" s="57"/>
      <c r="T1104" s="57"/>
      <c r="U1104" s="77">
        <v>0.89503226376734735</v>
      </c>
      <c r="V1104" s="24" t="s">
        <v>6372</v>
      </c>
      <c r="W1104" s="216" t="s">
        <v>5993</v>
      </c>
      <c r="X1104" s="216" t="s">
        <v>5993</v>
      </c>
      <c r="Y1104" s="24" t="s">
        <v>5964</v>
      </c>
      <c r="Z1104" s="24" t="s">
        <v>5974</v>
      </c>
      <c r="AA1104" s="24" t="s">
        <v>6004</v>
      </c>
      <c r="AB1104" s="24" t="s">
        <v>5991</v>
      </c>
      <c r="AC1104" s="24" t="s">
        <v>5979</v>
      </c>
    </row>
    <row r="1105" spans="1:29" s="169" customFormat="1">
      <c r="A1105" s="24">
        <v>5225</v>
      </c>
      <c r="B1105" s="24" t="s">
        <v>1069</v>
      </c>
      <c r="C1105" s="57">
        <v>20.5</v>
      </c>
      <c r="D1105" s="57">
        <v>22</v>
      </c>
      <c r="E1105" s="57">
        <v>20.100000000000001</v>
      </c>
      <c r="F1105" s="57">
        <v>21.6</v>
      </c>
      <c r="G1105" s="57">
        <v>21.55</v>
      </c>
      <c r="H1105" s="57">
        <v>21.95</v>
      </c>
      <c r="I1105" s="57">
        <v>19.75</v>
      </c>
      <c r="J1105" s="57">
        <v>20.100000000000001</v>
      </c>
      <c r="K1105" s="57">
        <v>20.100000000000001</v>
      </c>
      <c r="L1105" s="57">
        <v>20.95</v>
      </c>
      <c r="M1105" s="57">
        <v>19.05</v>
      </c>
      <c r="N1105" s="57">
        <v>20.05</v>
      </c>
      <c r="O1105" s="57">
        <v>652</v>
      </c>
      <c r="P1105" s="57">
        <v>1128</v>
      </c>
      <c r="Q1105" s="57">
        <v>18.756399999999999</v>
      </c>
      <c r="R1105" s="57">
        <v>21.133199999999999</v>
      </c>
      <c r="S1105" s="57">
        <v>17.735099999999999</v>
      </c>
      <c r="T1105" s="57">
        <v>20.000499999999999</v>
      </c>
      <c r="U1105" s="77">
        <v>0.706461780929866</v>
      </c>
      <c r="V1105" s="24" t="s">
        <v>5992</v>
      </c>
      <c r="W1105" s="216" t="s">
        <v>5967</v>
      </c>
      <c r="X1105" s="216" t="s">
        <v>6047</v>
      </c>
      <c r="Y1105" s="24" t="s">
        <v>5982</v>
      </c>
      <c r="Z1105" s="24" t="s">
        <v>5964</v>
      </c>
      <c r="AA1105" s="24" t="s">
        <v>5994</v>
      </c>
      <c r="AB1105" s="24" t="s">
        <v>5986</v>
      </c>
      <c r="AC1105" s="24" t="s">
        <v>5970</v>
      </c>
    </row>
    <row r="1106" spans="1:29" s="169" customFormat="1">
      <c r="A1106" s="24">
        <v>5227</v>
      </c>
      <c r="B1106" s="24" t="s">
        <v>1070</v>
      </c>
      <c r="C1106" s="57">
        <v>11.25</v>
      </c>
      <c r="D1106" s="57">
        <v>20</v>
      </c>
      <c r="E1106" s="57">
        <v>9.9600000000000009</v>
      </c>
      <c r="F1106" s="57">
        <v>17.850000000000001</v>
      </c>
      <c r="G1106" s="57">
        <v>17.850000000000001</v>
      </c>
      <c r="H1106" s="57">
        <v>30.4</v>
      </c>
      <c r="I1106" s="57">
        <v>16.7</v>
      </c>
      <c r="J1106" s="57">
        <v>24.5</v>
      </c>
      <c r="K1106" s="57">
        <v>24.95</v>
      </c>
      <c r="L1106" s="57">
        <v>38.700000000000003</v>
      </c>
      <c r="M1106" s="57">
        <v>21.8</v>
      </c>
      <c r="N1106" s="57">
        <v>26.1</v>
      </c>
      <c r="O1106" s="57">
        <v>48021</v>
      </c>
      <c r="P1106" s="57">
        <v>47675</v>
      </c>
      <c r="Q1106" s="57">
        <v>52.2746</v>
      </c>
      <c r="R1106" s="57">
        <v>42.784199999999998</v>
      </c>
      <c r="S1106" s="57">
        <v>54.112699999999997</v>
      </c>
      <c r="T1106" s="57">
        <v>46.560400000000001</v>
      </c>
      <c r="U1106" s="77">
        <v>1.2310924663520364</v>
      </c>
      <c r="V1106" s="24" t="s">
        <v>6373</v>
      </c>
      <c r="W1106" s="216" t="s">
        <v>6009</v>
      </c>
      <c r="X1106" s="216" t="s">
        <v>5961</v>
      </c>
      <c r="Y1106" s="24" t="s">
        <v>5982</v>
      </c>
      <c r="Z1106" s="24" t="s">
        <v>5982</v>
      </c>
      <c r="AA1106" s="24" t="s">
        <v>5969</v>
      </c>
      <c r="AB1106" s="24" t="s">
        <v>5996</v>
      </c>
      <c r="AC1106" s="24" t="s">
        <v>5990</v>
      </c>
    </row>
    <row r="1107" spans="1:29" s="169" customFormat="1">
      <c r="A1107" s="24">
        <v>5230</v>
      </c>
      <c r="B1107" s="24" t="s">
        <v>1071</v>
      </c>
      <c r="C1107" s="57">
        <v>28.5</v>
      </c>
      <c r="D1107" s="57">
        <v>30.3</v>
      </c>
      <c r="E1107" s="57">
        <v>27.25</v>
      </c>
      <c r="F1107" s="57">
        <v>29.95</v>
      </c>
      <c r="G1107" s="57">
        <v>29.95</v>
      </c>
      <c r="H1107" s="57">
        <v>31.9</v>
      </c>
      <c r="I1107" s="57">
        <v>27.6</v>
      </c>
      <c r="J1107" s="57">
        <v>30.8</v>
      </c>
      <c r="K1107" s="57">
        <v>31.3</v>
      </c>
      <c r="L1107" s="57">
        <v>31.6</v>
      </c>
      <c r="M1107" s="57">
        <v>27.55</v>
      </c>
      <c r="N1107" s="57">
        <v>28.95</v>
      </c>
      <c r="O1107" s="57">
        <v>1019</v>
      </c>
      <c r="P1107" s="57">
        <v>1694</v>
      </c>
      <c r="Q1107" s="57">
        <v>60.379600000000003</v>
      </c>
      <c r="R1107" s="57">
        <v>63.691699999999997</v>
      </c>
      <c r="S1107" s="57">
        <v>54.925400000000003</v>
      </c>
      <c r="T1107" s="57">
        <v>60.769599999999997</v>
      </c>
      <c r="U1107" s="77">
        <v>0.7352092352092352</v>
      </c>
      <c r="V1107" s="24" t="s">
        <v>6049</v>
      </c>
      <c r="W1107" s="216" t="s">
        <v>5967</v>
      </c>
      <c r="X1107" s="216" t="s">
        <v>5961</v>
      </c>
      <c r="Y1107" s="24" t="s">
        <v>5982</v>
      </c>
      <c r="Z1107" s="24" t="s">
        <v>6075</v>
      </c>
      <c r="AA1107" s="24" t="s">
        <v>5964</v>
      </c>
      <c r="AB1107" s="24" t="s">
        <v>5965</v>
      </c>
      <c r="AC1107" s="24" t="s">
        <v>5991</v>
      </c>
    </row>
    <row r="1108" spans="1:29" s="169" customFormat="1">
      <c r="A1108" s="24">
        <v>5233</v>
      </c>
      <c r="B1108" s="24" t="s">
        <v>3428</v>
      </c>
      <c r="C1108" s="57">
        <v>20.350000000000001</v>
      </c>
      <c r="D1108" s="57">
        <v>30</v>
      </c>
      <c r="E1108" s="57">
        <v>19.55</v>
      </c>
      <c r="F1108" s="57">
        <v>27</v>
      </c>
      <c r="G1108" s="57">
        <v>27</v>
      </c>
      <c r="H1108" s="57">
        <v>29.45</v>
      </c>
      <c r="I1108" s="57">
        <v>24</v>
      </c>
      <c r="J1108" s="57">
        <v>24.35</v>
      </c>
      <c r="K1108" s="57">
        <v>24.2</v>
      </c>
      <c r="L1108" s="57">
        <v>25.1</v>
      </c>
      <c r="M1108" s="57">
        <v>20.9</v>
      </c>
      <c r="N1108" s="57">
        <v>21.65</v>
      </c>
      <c r="O1108" s="57">
        <v>2634</v>
      </c>
      <c r="P1108" s="57">
        <v>7688</v>
      </c>
      <c r="Q1108" s="57">
        <v>41.440100000000001</v>
      </c>
      <c r="R1108" s="57">
        <v>36.9908</v>
      </c>
      <c r="S1108" s="57">
        <v>36.601100000000002</v>
      </c>
      <c r="T1108" s="57">
        <v>36.860900000000001</v>
      </c>
      <c r="U1108" s="77">
        <v>0.41874783211932021</v>
      </c>
      <c r="V1108" s="24" t="s">
        <v>6093</v>
      </c>
      <c r="W1108" s="216" t="s">
        <v>5960</v>
      </c>
      <c r="X1108" s="216" t="s">
        <v>5971</v>
      </c>
      <c r="Y1108" s="24" t="s">
        <v>5982</v>
      </c>
      <c r="Z1108" s="24" t="s">
        <v>5964</v>
      </c>
      <c r="AA1108" s="24" t="s">
        <v>5964</v>
      </c>
      <c r="AB1108" s="24" t="s">
        <v>5990</v>
      </c>
      <c r="AC1108" s="24" t="s">
        <v>5990</v>
      </c>
    </row>
    <row r="1109" spans="1:29" s="169" customFormat="1">
      <c r="A1109" s="24">
        <v>5234</v>
      </c>
      <c r="B1109" s="24" t="s">
        <v>1072</v>
      </c>
      <c r="C1109" s="57">
        <v>88.8</v>
      </c>
      <c r="D1109" s="57">
        <v>90.1</v>
      </c>
      <c r="E1109" s="57">
        <v>84</v>
      </c>
      <c r="F1109" s="57">
        <v>87.4</v>
      </c>
      <c r="G1109" s="57">
        <v>87.5</v>
      </c>
      <c r="H1109" s="57">
        <v>95.3</v>
      </c>
      <c r="I1109" s="57">
        <v>87</v>
      </c>
      <c r="J1109" s="57">
        <v>89.7</v>
      </c>
      <c r="K1109" s="57">
        <v>89.5</v>
      </c>
      <c r="L1109" s="57">
        <v>98.5</v>
      </c>
      <c r="M1109" s="57">
        <v>88.5</v>
      </c>
      <c r="N1109" s="57">
        <v>89.2</v>
      </c>
      <c r="O1109" s="57">
        <v>4077</v>
      </c>
      <c r="P1109" s="57">
        <v>6513</v>
      </c>
      <c r="Q1109" s="57">
        <v>55.8551</v>
      </c>
      <c r="R1109" s="57">
        <v>60.992800000000003</v>
      </c>
      <c r="S1109" s="57">
        <v>51.302300000000002</v>
      </c>
      <c r="T1109" s="57">
        <v>57.762599999999999</v>
      </c>
      <c r="U1109" s="77">
        <v>0.76508521418701059</v>
      </c>
      <c r="V1109" s="24" t="s">
        <v>6270</v>
      </c>
      <c r="W1109" s="216" t="s">
        <v>5967</v>
      </c>
      <c r="X1109" s="216" t="s">
        <v>5961</v>
      </c>
      <c r="Y1109" s="24" t="s">
        <v>5975</v>
      </c>
      <c r="Z1109" s="24" t="s">
        <v>5963</v>
      </c>
      <c r="AA1109" s="24" t="s">
        <v>5978</v>
      </c>
      <c r="AB1109" s="24" t="s">
        <v>6084</v>
      </c>
      <c r="AC1109" s="24" t="s">
        <v>5965</v>
      </c>
    </row>
    <row r="1110" spans="1:29" s="169" customFormat="1">
      <c r="A1110" s="24">
        <v>5236</v>
      </c>
      <c r="B1110" s="24" t="s">
        <v>5737</v>
      </c>
      <c r="C1110" s="57">
        <v>205.5</v>
      </c>
      <c r="D1110" s="57">
        <v>246</v>
      </c>
      <c r="E1110" s="57">
        <v>194</v>
      </c>
      <c r="F1110" s="57">
        <v>240</v>
      </c>
      <c r="G1110" s="57">
        <v>243</v>
      </c>
      <c r="H1110" s="57">
        <v>243</v>
      </c>
      <c r="I1110" s="57">
        <v>205</v>
      </c>
      <c r="J1110" s="57">
        <v>211</v>
      </c>
      <c r="K1110" s="57">
        <v>212.5</v>
      </c>
      <c r="L1110" s="57">
        <v>224</v>
      </c>
      <c r="M1110" s="57">
        <v>148</v>
      </c>
      <c r="N1110" s="57">
        <v>173</v>
      </c>
      <c r="O1110" s="57">
        <v>19471</v>
      </c>
      <c r="P1110" s="57">
        <v>14644</v>
      </c>
      <c r="Q1110" s="57"/>
      <c r="R1110" s="57"/>
      <c r="S1110" s="57"/>
      <c r="T1110" s="57"/>
      <c r="U1110" s="77">
        <v>1.6250948435460864</v>
      </c>
      <c r="V1110" s="24" t="s">
        <v>5987</v>
      </c>
      <c r="W1110" s="216" t="s">
        <v>5993</v>
      </c>
      <c r="X1110" s="216" t="s">
        <v>5993</v>
      </c>
      <c r="Y1110" s="24" t="s">
        <v>5982</v>
      </c>
      <c r="Z1110" s="24" t="s">
        <v>6024</v>
      </c>
      <c r="AA1110" s="24" t="s">
        <v>5964</v>
      </c>
      <c r="AB1110" s="24" t="s">
        <v>5990</v>
      </c>
      <c r="AC1110" s="24" t="s">
        <v>5991</v>
      </c>
    </row>
    <row r="1111" spans="1:29" s="169" customFormat="1">
      <c r="A1111" s="24">
        <v>5240</v>
      </c>
      <c r="B1111" s="24" t="s">
        <v>3431</v>
      </c>
      <c r="C1111" s="57">
        <v>4.8499999999999996</v>
      </c>
      <c r="D1111" s="57">
        <v>5.09</v>
      </c>
      <c r="E1111" s="57">
        <v>4.38</v>
      </c>
      <c r="F1111" s="57">
        <v>4.6500000000000004</v>
      </c>
      <c r="G1111" s="57">
        <v>4.4800000000000004</v>
      </c>
      <c r="H1111" s="57">
        <v>4.8499999999999996</v>
      </c>
      <c r="I1111" s="57">
        <v>4.2699999999999996</v>
      </c>
      <c r="J1111" s="57">
        <v>4.8</v>
      </c>
      <c r="K1111" s="57">
        <v>4.8</v>
      </c>
      <c r="L1111" s="57">
        <v>5.23</v>
      </c>
      <c r="M1111" s="57">
        <v>4.3</v>
      </c>
      <c r="N1111" s="57">
        <v>4.41</v>
      </c>
      <c r="O1111" s="57">
        <v>1011</v>
      </c>
      <c r="P1111" s="57">
        <v>1062</v>
      </c>
      <c r="Q1111" s="57"/>
      <c r="R1111" s="57"/>
      <c r="S1111" s="57"/>
      <c r="T1111" s="57"/>
      <c r="U1111" s="77">
        <v>1.1635279347143754</v>
      </c>
      <c r="V1111" s="24" t="s">
        <v>6288</v>
      </c>
      <c r="W1111" s="216" t="s">
        <v>5993</v>
      </c>
      <c r="X1111" s="216" t="s">
        <v>5993</v>
      </c>
      <c r="Y1111" s="24" t="s">
        <v>5974</v>
      </c>
      <c r="Z1111" s="24" t="s">
        <v>5982</v>
      </c>
      <c r="AA1111" s="24" t="s">
        <v>5964</v>
      </c>
      <c r="AB1111" s="24" t="s">
        <v>5970</v>
      </c>
      <c r="AC1111" s="24" t="s">
        <v>5965</v>
      </c>
    </row>
    <row r="1112" spans="1:29" s="169" customFormat="1">
      <c r="A1112" s="24">
        <v>5243</v>
      </c>
      <c r="B1112" s="24" t="s">
        <v>1073</v>
      </c>
      <c r="C1112" s="57">
        <v>62</v>
      </c>
      <c r="D1112" s="57">
        <v>76.400000000000006</v>
      </c>
      <c r="E1112" s="57">
        <v>58</v>
      </c>
      <c r="F1112" s="57">
        <v>69.400000000000006</v>
      </c>
      <c r="G1112" s="57">
        <v>70.2</v>
      </c>
      <c r="H1112" s="57">
        <v>73.8</v>
      </c>
      <c r="I1112" s="57">
        <v>64</v>
      </c>
      <c r="J1112" s="57">
        <v>66.5</v>
      </c>
      <c r="K1112" s="57">
        <v>66.099999999999994</v>
      </c>
      <c r="L1112" s="57">
        <v>70.900000000000006</v>
      </c>
      <c r="M1112" s="57">
        <v>54.8</v>
      </c>
      <c r="N1112" s="57">
        <v>58.6</v>
      </c>
      <c r="O1112" s="57">
        <v>34393</v>
      </c>
      <c r="P1112" s="57">
        <v>100092</v>
      </c>
      <c r="Q1112" s="57">
        <v>68.779799999999994</v>
      </c>
      <c r="R1112" s="57">
        <v>71.767200000000003</v>
      </c>
      <c r="S1112" s="57">
        <v>59.3583</v>
      </c>
      <c r="T1112" s="57">
        <v>67.630899999999997</v>
      </c>
      <c r="U1112" s="77">
        <v>0.41997251417584708</v>
      </c>
      <c r="V1112" s="24" t="s">
        <v>6080</v>
      </c>
      <c r="W1112" s="216" t="s">
        <v>5967</v>
      </c>
      <c r="X1112" s="216" t="s">
        <v>5961</v>
      </c>
      <c r="Y1112" s="24" t="s">
        <v>5982</v>
      </c>
      <c r="Z1112" s="24" t="s">
        <v>5964</v>
      </c>
      <c r="AA1112" s="24" t="s">
        <v>5964</v>
      </c>
      <c r="AB1112" s="24" t="s">
        <v>5991</v>
      </c>
      <c r="AC1112" s="24" t="s">
        <v>5990</v>
      </c>
    </row>
    <row r="1113" spans="1:29" s="169" customFormat="1">
      <c r="A1113" s="24">
        <v>5244</v>
      </c>
      <c r="B1113" s="24" t="s">
        <v>3434</v>
      </c>
      <c r="C1113" s="57">
        <v>48.35</v>
      </c>
      <c r="D1113" s="57">
        <v>49.75</v>
      </c>
      <c r="E1113" s="57">
        <v>45.35</v>
      </c>
      <c r="F1113" s="57">
        <v>47.15</v>
      </c>
      <c r="G1113" s="57">
        <v>47.15</v>
      </c>
      <c r="H1113" s="57">
        <v>48.95</v>
      </c>
      <c r="I1113" s="57">
        <v>43.6</v>
      </c>
      <c r="J1113" s="57">
        <v>47.8</v>
      </c>
      <c r="K1113" s="57">
        <v>47.75</v>
      </c>
      <c r="L1113" s="57">
        <v>54.1</v>
      </c>
      <c r="M1113" s="57">
        <v>45.85</v>
      </c>
      <c r="N1113" s="57">
        <v>48.65</v>
      </c>
      <c r="O1113" s="57">
        <v>3604</v>
      </c>
      <c r="P1113" s="57">
        <v>3959</v>
      </c>
      <c r="Q1113" s="57">
        <v>72.470600000000005</v>
      </c>
      <c r="R1113" s="57">
        <v>79.476299999999995</v>
      </c>
      <c r="S1113" s="57">
        <v>70.259399999999999</v>
      </c>
      <c r="T1113" s="57">
        <v>76.403999999999996</v>
      </c>
      <c r="U1113" s="77">
        <v>1.1126266453369256</v>
      </c>
      <c r="V1113" s="24" t="s">
        <v>6085</v>
      </c>
      <c r="W1113" s="216" t="s">
        <v>5967</v>
      </c>
      <c r="X1113" s="216" t="s">
        <v>5989</v>
      </c>
      <c r="Y1113" s="24" t="s">
        <v>5962</v>
      </c>
      <c r="Z1113" s="24" t="s">
        <v>5972</v>
      </c>
      <c r="AA1113" s="24" t="s">
        <v>5969</v>
      </c>
      <c r="AB1113" s="24" t="s">
        <v>5996</v>
      </c>
      <c r="AC1113" s="24" t="s">
        <v>5990</v>
      </c>
    </row>
    <row r="1114" spans="1:29" s="169" customFormat="1">
      <c r="A1114" s="24">
        <v>5245</v>
      </c>
      <c r="B1114" s="24" t="s">
        <v>1074</v>
      </c>
      <c r="C1114" s="57">
        <v>41.6</v>
      </c>
      <c r="D1114" s="57">
        <v>44.45</v>
      </c>
      <c r="E1114" s="57">
        <v>38.450000000000003</v>
      </c>
      <c r="F1114" s="57">
        <v>40.799999999999997</v>
      </c>
      <c r="G1114" s="57">
        <v>40.9</v>
      </c>
      <c r="H1114" s="57">
        <v>48.7</v>
      </c>
      <c r="I1114" s="57">
        <v>39.4</v>
      </c>
      <c r="J1114" s="57">
        <v>42.75</v>
      </c>
      <c r="K1114" s="57">
        <v>42.8</v>
      </c>
      <c r="L1114" s="57">
        <v>46.85</v>
      </c>
      <c r="M1114" s="57">
        <v>38.1</v>
      </c>
      <c r="N1114" s="57">
        <v>40.6</v>
      </c>
      <c r="O1114" s="57">
        <v>3030</v>
      </c>
      <c r="P1114" s="57">
        <v>7253</v>
      </c>
      <c r="Q1114" s="57">
        <v>43.537599999999998</v>
      </c>
      <c r="R1114" s="57">
        <v>47.1691</v>
      </c>
      <c r="S1114" s="57">
        <v>36.814300000000003</v>
      </c>
      <c r="T1114" s="57">
        <v>43.717500000000001</v>
      </c>
      <c r="U1114" s="77">
        <v>0.51059331770761529</v>
      </c>
      <c r="V1114" s="24" t="s">
        <v>6266</v>
      </c>
      <c r="W1114" s="216" t="s">
        <v>5967</v>
      </c>
      <c r="X1114" s="216" t="s">
        <v>5971</v>
      </c>
      <c r="Y1114" s="24" t="s">
        <v>6073</v>
      </c>
      <c r="Z1114" s="24" t="s">
        <v>5963</v>
      </c>
      <c r="AA1114" s="24" t="s">
        <v>5964</v>
      </c>
      <c r="AB1114" s="24" t="s">
        <v>5970</v>
      </c>
      <c r="AC1114" s="24" t="s">
        <v>5991</v>
      </c>
    </row>
    <row r="1115" spans="1:29" s="169" customFormat="1">
      <c r="A1115" s="24">
        <v>5251</v>
      </c>
      <c r="B1115" s="24" t="s">
        <v>1075</v>
      </c>
      <c r="C1115" s="57">
        <v>13.4</v>
      </c>
      <c r="D1115" s="57">
        <v>15</v>
      </c>
      <c r="E1115" s="57">
        <v>13</v>
      </c>
      <c r="F1115" s="57">
        <v>14.05</v>
      </c>
      <c r="G1115" s="57">
        <v>14.05</v>
      </c>
      <c r="H1115" s="57">
        <v>14.85</v>
      </c>
      <c r="I1115" s="57">
        <v>13.55</v>
      </c>
      <c r="J1115" s="57">
        <v>13.9</v>
      </c>
      <c r="K1115" s="57">
        <v>13.9</v>
      </c>
      <c r="L1115" s="57">
        <v>14.1</v>
      </c>
      <c r="M1115" s="57">
        <v>12.85</v>
      </c>
      <c r="N1115" s="57">
        <v>13.05</v>
      </c>
      <c r="O1115" s="57">
        <v>233</v>
      </c>
      <c r="P1115" s="57">
        <v>795</v>
      </c>
      <c r="Q1115" s="57">
        <v>51.3508</v>
      </c>
      <c r="R1115" s="57">
        <v>53.261000000000003</v>
      </c>
      <c r="S1115" s="57">
        <v>45.548900000000003</v>
      </c>
      <c r="T1115" s="57">
        <v>50.690300000000001</v>
      </c>
      <c r="U1115" s="77">
        <v>0.35821104122990921</v>
      </c>
      <c r="V1115" s="24" t="s">
        <v>6118</v>
      </c>
      <c r="W1115" s="216" t="s">
        <v>5967</v>
      </c>
      <c r="X1115" s="216" t="s">
        <v>5961</v>
      </c>
      <c r="Y1115" s="24" t="s">
        <v>5982</v>
      </c>
      <c r="Z1115" s="24" t="s">
        <v>5978</v>
      </c>
      <c r="AA1115" s="24" t="s">
        <v>5964</v>
      </c>
      <c r="AB1115" s="24" t="s">
        <v>5990</v>
      </c>
      <c r="AC1115" s="24" t="s">
        <v>5990</v>
      </c>
    </row>
    <row r="1116" spans="1:29" s="169" customFormat="1">
      <c r="A1116" s="24">
        <v>5258</v>
      </c>
      <c r="B1116" s="24" t="s">
        <v>1077</v>
      </c>
      <c r="C1116" s="57">
        <v>22</v>
      </c>
      <c r="D1116" s="57">
        <v>22.6</v>
      </c>
      <c r="E1116" s="57">
        <v>20.6</v>
      </c>
      <c r="F1116" s="57">
        <v>21.05</v>
      </c>
      <c r="G1116" s="57">
        <v>20.65</v>
      </c>
      <c r="H1116" s="57">
        <v>27.3</v>
      </c>
      <c r="I1116" s="57">
        <v>20.6</v>
      </c>
      <c r="J1116" s="57">
        <v>23.05</v>
      </c>
      <c r="K1116" s="57">
        <v>23.5</v>
      </c>
      <c r="L1116" s="57">
        <v>24.2</v>
      </c>
      <c r="M1116" s="57">
        <v>19.850000000000001</v>
      </c>
      <c r="N1116" s="57">
        <v>21.3</v>
      </c>
      <c r="O1116" s="57">
        <v>5075</v>
      </c>
      <c r="P1116" s="57">
        <v>29281</v>
      </c>
      <c r="Q1116" s="57">
        <v>30.970099999999999</v>
      </c>
      <c r="R1116" s="57">
        <v>34.268300000000004</v>
      </c>
      <c r="S1116" s="57">
        <v>27.938400000000001</v>
      </c>
      <c r="T1116" s="57">
        <v>32.158299999999997</v>
      </c>
      <c r="U1116" s="77">
        <v>0.21183626849416953</v>
      </c>
      <c r="V1116" s="24" t="s">
        <v>6019</v>
      </c>
      <c r="W1116" s="216" t="s">
        <v>5967</v>
      </c>
      <c r="X1116" s="216" t="s">
        <v>5971</v>
      </c>
      <c r="Y1116" s="24" t="s">
        <v>5964</v>
      </c>
      <c r="Z1116" s="24" t="s">
        <v>5982</v>
      </c>
      <c r="AA1116" s="24" t="s">
        <v>5964</v>
      </c>
      <c r="AB1116" s="24" t="s">
        <v>5990</v>
      </c>
      <c r="AC1116" s="24" t="s">
        <v>5991</v>
      </c>
    </row>
    <row r="1117" spans="1:29" s="169" customFormat="1">
      <c r="A1117" s="24">
        <v>5262</v>
      </c>
      <c r="B1117" s="24" t="s">
        <v>3448</v>
      </c>
      <c r="C1117" s="57">
        <v>10.25</v>
      </c>
      <c r="D1117" s="57">
        <v>10.4</v>
      </c>
      <c r="E1117" s="57">
        <v>9</v>
      </c>
      <c r="F1117" s="57">
        <v>9.1</v>
      </c>
      <c r="G1117" s="57">
        <v>9.07</v>
      </c>
      <c r="H1117" s="57">
        <v>11.2</v>
      </c>
      <c r="I1117" s="57">
        <v>9</v>
      </c>
      <c r="J1117" s="57">
        <v>9.6</v>
      </c>
      <c r="K1117" s="57">
        <v>9.31</v>
      </c>
      <c r="L1117" s="57">
        <v>10.199999999999999</v>
      </c>
      <c r="M1117" s="57">
        <v>9.27</v>
      </c>
      <c r="N1117" s="57">
        <v>9.56</v>
      </c>
      <c r="O1117" s="57">
        <v>1210</v>
      </c>
      <c r="P1117" s="57">
        <v>3842</v>
      </c>
      <c r="Q1117" s="57">
        <v>41.509399999999999</v>
      </c>
      <c r="R1117" s="57">
        <v>49.409300000000002</v>
      </c>
      <c r="S1117" s="57">
        <v>37.889000000000003</v>
      </c>
      <c r="T1117" s="57">
        <v>45.569200000000002</v>
      </c>
      <c r="U1117" s="77">
        <v>0.38492683208976813</v>
      </c>
      <c r="V1117" s="24" t="s">
        <v>6197</v>
      </c>
      <c r="W1117" s="216" t="s">
        <v>5967</v>
      </c>
      <c r="X1117" s="216" t="s">
        <v>5971</v>
      </c>
      <c r="Y1117" s="24" t="s">
        <v>5964</v>
      </c>
      <c r="Z1117" s="24" t="s">
        <v>5963</v>
      </c>
      <c r="AA1117" s="24" t="s">
        <v>5963</v>
      </c>
      <c r="AB1117" s="24" t="s">
        <v>5996</v>
      </c>
      <c r="AC1117" s="24" t="s">
        <v>5979</v>
      </c>
    </row>
    <row r="1118" spans="1:29" s="169" customFormat="1">
      <c r="A1118" s="24">
        <v>5263</v>
      </c>
      <c r="B1118" s="24" t="s">
        <v>1079</v>
      </c>
      <c r="C1118" s="57">
        <v>130</v>
      </c>
      <c r="D1118" s="57">
        <v>147</v>
      </c>
      <c r="E1118" s="57">
        <v>128</v>
      </c>
      <c r="F1118" s="57">
        <v>136</v>
      </c>
      <c r="G1118" s="57">
        <v>138</v>
      </c>
      <c r="H1118" s="57">
        <v>146</v>
      </c>
      <c r="I1118" s="57">
        <v>125</v>
      </c>
      <c r="J1118" s="57">
        <v>131.5</v>
      </c>
      <c r="K1118" s="57">
        <v>130.5</v>
      </c>
      <c r="L1118" s="57">
        <v>131</v>
      </c>
      <c r="M1118" s="57">
        <v>111</v>
      </c>
      <c r="N1118" s="57">
        <v>122</v>
      </c>
      <c r="O1118" s="57">
        <v>3704</v>
      </c>
      <c r="P1118" s="57">
        <v>10030</v>
      </c>
      <c r="Q1118" s="57">
        <v>59.166200000000003</v>
      </c>
      <c r="R1118" s="57">
        <v>54.279299999999999</v>
      </c>
      <c r="S1118" s="57">
        <v>53.424500000000002</v>
      </c>
      <c r="T1118" s="57">
        <v>53.994300000000003</v>
      </c>
      <c r="U1118" s="77">
        <v>0.45135703999113763</v>
      </c>
      <c r="V1118" s="24" t="s">
        <v>6374</v>
      </c>
      <c r="W1118" s="216" t="s">
        <v>5960</v>
      </c>
      <c r="X1118" s="216" t="s">
        <v>5961</v>
      </c>
      <c r="Y1118" s="24" t="s">
        <v>5963</v>
      </c>
      <c r="Z1118" s="24" t="s">
        <v>5964</v>
      </c>
      <c r="AA1118" s="24" t="s">
        <v>5964</v>
      </c>
      <c r="AB1118" s="24" t="s">
        <v>5979</v>
      </c>
      <c r="AC1118" s="24" t="s">
        <v>5976</v>
      </c>
    </row>
    <row r="1119" spans="1:29" s="169" customFormat="1">
      <c r="A1119" s="24">
        <v>5269</v>
      </c>
      <c r="B1119" s="24" t="s">
        <v>1081</v>
      </c>
      <c r="C1119" s="57">
        <v>1525</v>
      </c>
      <c r="D1119" s="57">
        <v>1570</v>
      </c>
      <c r="E1119" s="57">
        <v>1310</v>
      </c>
      <c r="F1119" s="57">
        <v>1345</v>
      </c>
      <c r="G1119" s="57">
        <v>1360</v>
      </c>
      <c r="H1119" s="57">
        <v>2125</v>
      </c>
      <c r="I1119" s="57">
        <v>1345</v>
      </c>
      <c r="J1119" s="57">
        <v>1955</v>
      </c>
      <c r="K1119" s="57">
        <v>1995</v>
      </c>
      <c r="L1119" s="57">
        <v>2280</v>
      </c>
      <c r="M1119" s="57">
        <v>1740</v>
      </c>
      <c r="N1119" s="57">
        <v>1900</v>
      </c>
      <c r="O1119" s="57">
        <v>13113</v>
      </c>
      <c r="P1119" s="57">
        <v>21156</v>
      </c>
      <c r="Q1119" s="57">
        <v>54.008600000000001</v>
      </c>
      <c r="R1119" s="57">
        <v>50.142899999999997</v>
      </c>
      <c r="S1119" s="57">
        <v>59.779299999999999</v>
      </c>
      <c r="T1119" s="57">
        <v>53.3551</v>
      </c>
      <c r="U1119" s="77">
        <v>0.75756286632633774</v>
      </c>
      <c r="V1119" s="24" t="s">
        <v>6180</v>
      </c>
      <c r="W1119" s="216" t="s">
        <v>6009</v>
      </c>
      <c r="X1119" s="216" t="s">
        <v>5961</v>
      </c>
      <c r="Y1119" s="24" t="s">
        <v>5964</v>
      </c>
      <c r="Z1119" s="24" t="s">
        <v>5982</v>
      </c>
      <c r="AA1119" s="24" t="s">
        <v>6000</v>
      </c>
      <c r="AB1119" s="24" t="s">
        <v>5970</v>
      </c>
      <c r="AC1119" s="24" t="s">
        <v>5991</v>
      </c>
    </row>
    <row r="1120" spans="1:29" s="169" customFormat="1">
      <c r="A1120" s="24">
        <v>5272</v>
      </c>
      <c r="B1120" s="24" t="s">
        <v>1082</v>
      </c>
      <c r="C1120" s="57">
        <v>31.45</v>
      </c>
      <c r="D1120" s="57">
        <v>35.299999999999997</v>
      </c>
      <c r="E1120" s="57">
        <v>28.95</v>
      </c>
      <c r="F1120" s="57">
        <v>30.8</v>
      </c>
      <c r="G1120" s="57">
        <v>30.9</v>
      </c>
      <c r="H1120" s="57">
        <v>40.950000000000003</v>
      </c>
      <c r="I1120" s="57">
        <v>29</v>
      </c>
      <c r="J1120" s="57">
        <v>37.549999999999997</v>
      </c>
      <c r="K1120" s="57">
        <v>39.5</v>
      </c>
      <c r="L1120" s="57">
        <v>45.4</v>
      </c>
      <c r="M1120" s="57">
        <v>31.15</v>
      </c>
      <c r="N1120" s="57">
        <v>33.9</v>
      </c>
      <c r="O1120" s="57">
        <v>81009</v>
      </c>
      <c r="P1120" s="57">
        <v>81325</v>
      </c>
      <c r="Q1120" s="57">
        <v>61.696399999999997</v>
      </c>
      <c r="R1120" s="57">
        <v>62.139299999999999</v>
      </c>
      <c r="S1120" s="57">
        <v>59.152099999999997</v>
      </c>
      <c r="T1120" s="57">
        <v>61.143599999999999</v>
      </c>
      <c r="U1120" s="77">
        <v>1.2174731017522287</v>
      </c>
      <c r="V1120" s="24" t="s">
        <v>5980</v>
      </c>
      <c r="W1120" s="216" t="s">
        <v>5967</v>
      </c>
      <c r="X1120" s="216" t="s">
        <v>5961</v>
      </c>
      <c r="Y1120" s="24" t="s">
        <v>5978</v>
      </c>
      <c r="Z1120" s="24" t="s">
        <v>5982</v>
      </c>
      <c r="AA1120" s="24" t="s">
        <v>5964</v>
      </c>
      <c r="AB1120" s="24" t="s">
        <v>5986</v>
      </c>
      <c r="AC1120" s="24" t="s">
        <v>5990</v>
      </c>
    </row>
    <row r="1121" spans="1:29" s="169" customFormat="1">
      <c r="A1121" s="24">
        <v>5274</v>
      </c>
      <c r="B1121" s="24" t="s">
        <v>1083</v>
      </c>
      <c r="C1121" s="57">
        <v>2260</v>
      </c>
      <c r="D1121" s="57">
        <v>2385</v>
      </c>
      <c r="E1121" s="57">
        <v>1985</v>
      </c>
      <c r="F1121" s="57">
        <v>2010</v>
      </c>
      <c r="G1121" s="57">
        <v>2025</v>
      </c>
      <c r="H1121" s="57">
        <v>2525</v>
      </c>
      <c r="I1121" s="57">
        <v>2025</v>
      </c>
      <c r="J1121" s="57">
        <v>2245</v>
      </c>
      <c r="K1121" s="57">
        <v>2190</v>
      </c>
      <c r="L1121" s="57">
        <v>2300</v>
      </c>
      <c r="M1121" s="57">
        <v>1920</v>
      </c>
      <c r="N1121" s="57">
        <v>2100</v>
      </c>
      <c r="O1121" s="57">
        <v>3304</v>
      </c>
      <c r="P1121" s="57">
        <v>3935</v>
      </c>
      <c r="Q1121" s="57">
        <v>74.502399999999994</v>
      </c>
      <c r="R1121" s="57">
        <v>72.634500000000003</v>
      </c>
      <c r="S1121" s="57">
        <v>70.6828</v>
      </c>
      <c r="T1121" s="57">
        <v>71.983900000000006</v>
      </c>
      <c r="U1121" s="77">
        <v>1.0262318226740081</v>
      </c>
      <c r="V1121" s="24" t="s">
        <v>6137</v>
      </c>
      <c r="W1121" s="216" t="s">
        <v>5960</v>
      </c>
      <c r="X1121" s="216" t="s">
        <v>5961</v>
      </c>
      <c r="Y1121" s="24" t="s">
        <v>5964</v>
      </c>
      <c r="Z1121" s="24" t="s">
        <v>6013</v>
      </c>
      <c r="AA1121" s="24" t="s">
        <v>5964</v>
      </c>
      <c r="AB1121" s="24" t="s">
        <v>5991</v>
      </c>
      <c r="AC1121" s="24" t="s">
        <v>5970</v>
      </c>
    </row>
    <row r="1122" spans="1:29" s="169" customFormat="1">
      <c r="A1122" s="24">
        <v>5277</v>
      </c>
      <c r="B1122" s="24" t="s">
        <v>3461</v>
      </c>
      <c r="C1122" s="57">
        <v>22.2</v>
      </c>
      <c r="D1122" s="57">
        <v>24.75</v>
      </c>
      <c r="E1122" s="57">
        <v>21.15</v>
      </c>
      <c r="F1122" s="57">
        <v>21.9</v>
      </c>
      <c r="G1122" s="57">
        <v>21.85</v>
      </c>
      <c r="H1122" s="57">
        <v>23.6</v>
      </c>
      <c r="I1122" s="57">
        <v>19.3</v>
      </c>
      <c r="J1122" s="57">
        <v>22.2</v>
      </c>
      <c r="K1122" s="57">
        <v>22.2</v>
      </c>
      <c r="L1122" s="57">
        <v>23.95</v>
      </c>
      <c r="M1122" s="57">
        <v>21.3</v>
      </c>
      <c r="N1122" s="57">
        <v>21.8</v>
      </c>
      <c r="O1122" s="57">
        <v>15047</v>
      </c>
      <c r="P1122" s="57">
        <v>2341</v>
      </c>
      <c r="Q1122" s="57">
        <v>56.575400000000002</v>
      </c>
      <c r="R1122" s="57">
        <v>54.113199999999999</v>
      </c>
      <c r="S1122" s="57">
        <v>55.170400000000001</v>
      </c>
      <c r="T1122" s="57">
        <v>54.465600000000002</v>
      </c>
      <c r="U1122" s="77">
        <v>7.8559494992643222</v>
      </c>
      <c r="V1122" s="24" t="s">
        <v>6040</v>
      </c>
      <c r="W1122" s="216" t="s">
        <v>5967</v>
      </c>
      <c r="X1122" s="216" t="s">
        <v>5961</v>
      </c>
      <c r="Y1122" s="24" t="s">
        <v>5978</v>
      </c>
      <c r="Z1122" s="24" t="s">
        <v>5972</v>
      </c>
      <c r="AA1122" s="24" t="s">
        <v>6000</v>
      </c>
      <c r="AB1122" s="24" t="s">
        <v>5996</v>
      </c>
      <c r="AC1122" s="24" t="s">
        <v>5990</v>
      </c>
    </row>
    <row r="1123" spans="1:29" s="169" customFormat="1">
      <c r="A1123" s="24">
        <v>5278</v>
      </c>
      <c r="B1123" s="24" t="s">
        <v>1085</v>
      </c>
      <c r="C1123" s="57">
        <v>159</v>
      </c>
      <c r="D1123" s="57">
        <v>167</v>
      </c>
      <c r="E1123" s="57">
        <v>154</v>
      </c>
      <c r="F1123" s="57">
        <v>160</v>
      </c>
      <c r="G1123" s="57">
        <v>160</v>
      </c>
      <c r="H1123" s="57">
        <v>168</v>
      </c>
      <c r="I1123" s="57">
        <v>157.5</v>
      </c>
      <c r="J1123" s="57">
        <v>165</v>
      </c>
      <c r="K1123" s="57">
        <v>164.5</v>
      </c>
      <c r="L1123" s="57">
        <v>172.5</v>
      </c>
      <c r="M1123" s="57">
        <v>164</v>
      </c>
      <c r="N1123" s="57">
        <v>169.5</v>
      </c>
      <c r="O1123" s="57">
        <v>322</v>
      </c>
      <c r="P1123" s="57">
        <v>314</v>
      </c>
      <c r="Q1123" s="57">
        <v>77.789400000000001</v>
      </c>
      <c r="R1123" s="57">
        <v>75.860200000000006</v>
      </c>
      <c r="S1123" s="57">
        <v>79.6374</v>
      </c>
      <c r="T1123" s="57">
        <v>77.119299999999996</v>
      </c>
      <c r="U1123" s="77">
        <v>1.2533616418966738</v>
      </c>
      <c r="V1123" s="24" t="s">
        <v>6375</v>
      </c>
      <c r="W1123" s="216" t="s">
        <v>6009</v>
      </c>
      <c r="X1123" s="216" t="s">
        <v>5989</v>
      </c>
      <c r="Y1123" s="24" t="s">
        <v>5969</v>
      </c>
      <c r="Z1123" s="24" t="s">
        <v>6010</v>
      </c>
      <c r="AA1123" s="24" t="s">
        <v>6010</v>
      </c>
      <c r="AB1123" s="24" t="s">
        <v>5986</v>
      </c>
      <c r="AC1123" s="24" t="s">
        <v>5965</v>
      </c>
    </row>
    <row r="1124" spans="1:29" s="169" customFormat="1">
      <c r="A1124" s="24">
        <v>5281</v>
      </c>
      <c r="B1124" s="24" t="s">
        <v>1086</v>
      </c>
      <c r="C1124" s="57">
        <v>23.2</v>
      </c>
      <c r="D1124" s="57">
        <v>23.9</v>
      </c>
      <c r="E1124" s="57">
        <v>21.7</v>
      </c>
      <c r="F1124" s="57">
        <v>22.55</v>
      </c>
      <c r="G1124" s="57">
        <v>22.15</v>
      </c>
      <c r="H1124" s="57">
        <v>25</v>
      </c>
      <c r="I1124" s="57">
        <v>22.15</v>
      </c>
      <c r="J1124" s="57">
        <v>23.7</v>
      </c>
      <c r="K1124" s="57">
        <v>23.9</v>
      </c>
      <c r="L1124" s="57">
        <v>24.95</v>
      </c>
      <c r="M1124" s="57">
        <v>21.6</v>
      </c>
      <c r="N1124" s="57">
        <v>21.6</v>
      </c>
      <c r="O1124" s="57">
        <v>281</v>
      </c>
      <c r="P1124" s="57">
        <v>581</v>
      </c>
      <c r="Q1124" s="57">
        <v>29.028700000000001</v>
      </c>
      <c r="R1124" s="57">
        <v>37.095999999999997</v>
      </c>
      <c r="S1124" s="57">
        <v>21.1676</v>
      </c>
      <c r="T1124" s="57">
        <v>31.7865</v>
      </c>
      <c r="U1124" s="77">
        <v>0.59112641040351876</v>
      </c>
      <c r="V1124" s="24" t="s">
        <v>6372</v>
      </c>
      <c r="W1124" s="216" t="s">
        <v>5967</v>
      </c>
      <c r="X1124" s="216" t="s">
        <v>6007</v>
      </c>
      <c r="Y1124" s="24" t="s">
        <v>5962</v>
      </c>
      <c r="Z1124" s="24" t="s">
        <v>6013</v>
      </c>
      <c r="AA1124" s="24" t="s">
        <v>6004</v>
      </c>
      <c r="AB1124" s="24" t="s">
        <v>5991</v>
      </c>
      <c r="AC1124" s="24" t="s">
        <v>5979</v>
      </c>
    </row>
    <row r="1125" spans="1:29" s="169" customFormat="1">
      <c r="A1125" s="24">
        <v>5283</v>
      </c>
      <c r="B1125" s="24" t="s">
        <v>3465</v>
      </c>
      <c r="C1125" s="57">
        <v>119.5</v>
      </c>
      <c r="D1125" s="57">
        <v>125.5</v>
      </c>
      <c r="E1125" s="57">
        <v>117.5</v>
      </c>
      <c r="F1125" s="57">
        <v>123</v>
      </c>
      <c r="G1125" s="57">
        <v>124</v>
      </c>
      <c r="H1125" s="57">
        <v>124</v>
      </c>
      <c r="I1125" s="57">
        <v>113</v>
      </c>
      <c r="J1125" s="57">
        <v>114</v>
      </c>
      <c r="K1125" s="57">
        <v>114</v>
      </c>
      <c r="L1125" s="57">
        <v>119</v>
      </c>
      <c r="M1125" s="57">
        <v>113.5</v>
      </c>
      <c r="N1125" s="57">
        <v>116</v>
      </c>
      <c r="O1125" s="57">
        <v>1659</v>
      </c>
      <c r="P1125" s="57">
        <v>2322</v>
      </c>
      <c r="Q1125" s="57">
        <v>46.215600000000002</v>
      </c>
      <c r="R1125" s="57">
        <v>59.528500000000001</v>
      </c>
      <c r="S1125" s="57">
        <v>37.8063</v>
      </c>
      <c r="T1125" s="57">
        <v>52.287799999999997</v>
      </c>
      <c r="U1125" s="77">
        <v>0.87324145851277635</v>
      </c>
      <c r="V1125" s="24" t="s">
        <v>6376</v>
      </c>
      <c r="W1125" s="216" t="s">
        <v>5967</v>
      </c>
      <c r="X1125" s="216" t="s">
        <v>5961</v>
      </c>
      <c r="Y1125" s="24" t="s">
        <v>6010</v>
      </c>
      <c r="Z1125" s="24" t="s">
        <v>6024</v>
      </c>
      <c r="AA1125" s="24" t="s">
        <v>6016</v>
      </c>
      <c r="AB1125" s="24" t="s">
        <v>5970</v>
      </c>
      <c r="AC1125" s="24" t="s">
        <v>5965</v>
      </c>
    </row>
    <row r="1126" spans="1:29" s="169" customFormat="1">
      <c r="A1126" s="24">
        <v>5284</v>
      </c>
      <c r="B1126" s="24" t="s">
        <v>1087</v>
      </c>
      <c r="C1126" s="57">
        <v>42.75</v>
      </c>
      <c r="D1126" s="57">
        <v>46.5</v>
      </c>
      <c r="E1126" s="57">
        <v>41.2</v>
      </c>
      <c r="F1126" s="57">
        <v>45.8</v>
      </c>
      <c r="G1126" s="57">
        <v>45.9</v>
      </c>
      <c r="H1126" s="57">
        <v>45.9</v>
      </c>
      <c r="I1126" s="57">
        <v>43.5</v>
      </c>
      <c r="J1126" s="57">
        <v>44.6</v>
      </c>
      <c r="K1126" s="57">
        <v>44.3</v>
      </c>
      <c r="L1126" s="57">
        <v>44.8</v>
      </c>
      <c r="M1126" s="57">
        <v>40</v>
      </c>
      <c r="N1126" s="57">
        <v>41.2</v>
      </c>
      <c r="O1126" s="57">
        <v>227</v>
      </c>
      <c r="P1126" s="57">
        <v>718</v>
      </c>
      <c r="Q1126" s="57">
        <v>65.198300000000003</v>
      </c>
      <c r="R1126" s="57">
        <v>57.253399999999999</v>
      </c>
      <c r="S1126" s="57">
        <v>58.233499999999999</v>
      </c>
      <c r="T1126" s="57">
        <v>57.580100000000002</v>
      </c>
      <c r="U1126" s="77">
        <v>0.38641287527081403</v>
      </c>
      <c r="V1126" s="24" t="s">
        <v>6062</v>
      </c>
      <c r="W1126" s="216" t="s">
        <v>5967</v>
      </c>
      <c r="X1126" s="216" t="s">
        <v>5961</v>
      </c>
      <c r="Y1126" s="24" t="s">
        <v>5982</v>
      </c>
      <c r="Z1126" s="24" t="s">
        <v>6209</v>
      </c>
      <c r="AA1126" s="24" t="s">
        <v>5964</v>
      </c>
      <c r="AB1126" s="24" t="s">
        <v>5965</v>
      </c>
      <c r="AC1126" s="24" t="s">
        <v>5991</v>
      </c>
    </row>
    <row r="1127" spans="1:29" s="169" customFormat="1">
      <c r="A1127" s="24">
        <v>5285</v>
      </c>
      <c r="B1127" s="24" t="s">
        <v>1088</v>
      </c>
      <c r="C1127" s="57">
        <v>75.5</v>
      </c>
      <c r="D1127" s="57">
        <v>102</v>
      </c>
      <c r="E1127" s="57">
        <v>73.900000000000006</v>
      </c>
      <c r="F1127" s="57">
        <v>96.2</v>
      </c>
      <c r="G1127" s="57">
        <v>95.9</v>
      </c>
      <c r="H1127" s="57">
        <v>143.5</v>
      </c>
      <c r="I1127" s="57">
        <v>88</v>
      </c>
      <c r="J1127" s="57">
        <v>112.5</v>
      </c>
      <c r="K1127" s="57">
        <v>112.5</v>
      </c>
      <c r="L1127" s="57">
        <v>132.5</v>
      </c>
      <c r="M1127" s="57">
        <v>98</v>
      </c>
      <c r="N1127" s="57">
        <v>128.5</v>
      </c>
      <c r="O1127" s="57">
        <v>112440</v>
      </c>
      <c r="P1127" s="57">
        <v>226504</v>
      </c>
      <c r="Q1127" s="57">
        <v>78.018500000000003</v>
      </c>
      <c r="R1127" s="57">
        <v>76.921499999999995</v>
      </c>
      <c r="S1127" s="57">
        <v>79.676699999999997</v>
      </c>
      <c r="T1127" s="57">
        <v>77.8399</v>
      </c>
      <c r="U1127" s="77">
        <v>0.60672953531357798</v>
      </c>
      <c r="V1127" s="24" t="s">
        <v>6193</v>
      </c>
      <c r="W1127" s="216" t="s">
        <v>6009</v>
      </c>
      <c r="X1127" s="216" t="s">
        <v>5989</v>
      </c>
      <c r="Y1127" s="24" t="s">
        <v>5982</v>
      </c>
      <c r="Z1127" s="24" t="s">
        <v>5963</v>
      </c>
      <c r="AA1127" s="24" t="s">
        <v>5982</v>
      </c>
      <c r="AB1127" s="24" t="s">
        <v>5965</v>
      </c>
      <c r="AC1127" s="24" t="s">
        <v>5986</v>
      </c>
    </row>
    <row r="1128" spans="1:29" s="169" customFormat="1">
      <c r="A1128" s="24">
        <v>5287</v>
      </c>
      <c r="B1128" s="24" t="s">
        <v>1089</v>
      </c>
      <c r="C1128" s="57">
        <v>228.5</v>
      </c>
      <c r="D1128" s="57">
        <v>240</v>
      </c>
      <c r="E1128" s="57">
        <v>227.5</v>
      </c>
      <c r="F1128" s="57">
        <v>232</v>
      </c>
      <c r="G1128" s="57">
        <v>233</v>
      </c>
      <c r="H1128" s="57">
        <v>248</v>
      </c>
      <c r="I1128" s="57">
        <v>233</v>
      </c>
      <c r="J1128" s="57">
        <v>246</v>
      </c>
      <c r="K1128" s="57">
        <v>246.5</v>
      </c>
      <c r="L1128" s="57">
        <v>257</v>
      </c>
      <c r="M1128" s="57">
        <v>233</v>
      </c>
      <c r="N1128" s="57">
        <v>243</v>
      </c>
      <c r="O1128" s="57">
        <v>1307</v>
      </c>
      <c r="P1128" s="57">
        <v>1617</v>
      </c>
      <c r="Q1128" s="57">
        <v>68.647400000000005</v>
      </c>
      <c r="R1128" s="57">
        <v>61.398299999999999</v>
      </c>
      <c r="S1128" s="57">
        <v>69.376000000000005</v>
      </c>
      <c r="T1128" s="57">
        <v>64.057500000000005</v>
      </c>
      <c r="U1128" s="77">
        <v>0.98790627362055938</v>
      </c>
      <c r="V1128" s="24" t="s">
        <v>6260</v>
      </c>
      <c r="W1128" s="216" t="s">
        <v>6009</v>
      </c>
      <c r="X1128" s="216" t="s">
        <v>5961</v>
      </c>
      <c r="Y1128" s="24" t="s">
        <v>5963</v>
      </c>
      <c r="Z1128" s="24" t="s">
        <v>6013</v>
      </c>
      <c r="AA1128" s="24" t="s">
        <v>6073</v>
      </c>
      <c r="AB1128" s="24" t="s">
        <v>5986</v>
      </c>
      <c r="AC1128" s="24" t="s">
        <v>5986</v>
      </c>
    </row>
    <row r="1129" spans="1:29" s="169" customFormat="1">
      <c r="A1129" s="24">
        <v>5288</v>
      </c>
      <c r="B1129" s="24" t="s">
        <v>1090</v>
      </c>
      <c r="C1129" s="57">
        <v>138.5</v>
      </c>
      <c r="D1129" s="57">
        <v>177</v>
      </c>
      <c r="E1129" s="57">
        <v>135.5</v>
      </c>
      <c r="F1129" s="57">
        <v>167.5</v>
      </c>
      <c r="G1129" s="57">
        <v>171.5</v>
      </c>
      <c r="H1129" s="57">
        <v>176</v>
      </c>
      <c r="I1129" s="57">
        <v>149</v>
      </c>
      <c r="J1129" s="57">
        <v>154.5</v>
      </c>
      <c r="K1129" s="57">
        <v>154.5</v>
      </c>
      <c r="L1129" s="57">
        <v>162.5</v>
      </c>
      <c r="M1129" s="57">
        <v>140.5</v>
      </c>
      <c r="N1129" s="57">
        <v>142</v>
      </c>
      <c r="O1129" s="57">
        <v>1548</v>
      </c>
      <c r="P1129" s="57">
        <v>3239</v>
      </c>
      <c r="Q1129" s="57">
        <v>78.2804</v>
      </c>
      <c r="R1129" s="57">
        <v>76.816699999999997</v>
      </c>
      <c r="S1129" s="57">
        <v>69.088300000000004</v>
      </c>
      <c r="T1129" s="57">
        <v>74.240600000000001</v>
      </c>
      <c r="U1129" s="77">
        <v>0.58413090460018524</v>
      </c>
      <c r="V1129" s="24" t="s">
        <v>6079</v>
      </c>
      <c r="W1129" s="216" t="s">
        <v>5960</v>
      </c>
      <c r="X1129" s="216" t="s">
        <v>5961</v>
      </c>
      <c r="Y1129" s="24" t="s">
        <v>5982</v>
      </c>
      <c r="Z1129" s="24" t="s">
        <v>5964</v>
      </c>
      <c r="AA1129" s="24" t="s">
        <v>5964</v>
      </c>
      <c r="AB1129" s="24" t="s">
        <v>5986</v>
      </c>
      <c r="AC1129" s="24" t="s">
        <v>5965</v>
      </c>
    </row>
    <row r="1130" spans="1:29" s="169" customFormat="1">
      <c r="A1130" s="24">
        <v>5289</v>
      </c>
      <c r="B1130" s="24" t="s">
        <v>1091</v>
      </c>
      <c r="C1130" s="57">
        <v>172.5</v>
      </c>
      <c r="D1130" s="57">
        <v>193</v>
      </c>
      <c r="E1130" s="57">
        <v>167.5</v>
      </c>
      <c r="F1130" s="57">
        <v>190.5</v>
      </c>
      <c r="G1130" s="57">
        <v>191</v>
      </c>
      <c r="H1130" s="57">
        <v>250</v>
      </c>
      <c r="I1130" s="57">
        <v>189.5</v>
      </c>
      <c r="J1130" s="57">
        <v>240</v>
      </c>
      <c r="K1130" s="57">
        <v>241.5</v>
      </c>
      <c r="L1130" s="57">
        <v>248</v>
      </c>
      <c r="M1130" s="57">
        <v>216</v>
      </c>
      <c r="N1130" s="57">
        <v>224.5</v>
      </c>
      <c r="O1130" s="57">
        <v>16393</v>
      </c>
      <c r="P1130" s="57">
        <v>23383</v>
      </c>
      <c r="Q1130" s="57">
        <v>75.8215</v>
      </c>
      <c r="R1130" s="57">
        <v>62.914299999999997</v>
      </c>
      <c r="S1130" s="57">
        <v>75.295100000000005</v>
      </c>
      <c r="T1130" s="57">
        <v>67.041200000000003</v>
      </c>
      <c r="U1130" s="77">
        <v>0.85685707090146213</v>
      </c>
      <c r="V1130" s="24" t="s">
        <v>5980</v>
      </c>
      <c r="W1130" s="216" t="s">
        <v>6020</v>
      </c>
      <c r="X1130" s="216" t="s">
        <v>5989</v>
      </c>
      <c r="Y1130" s="24" t="s">
        <v>5982</v>
      </c>
      <c r="Z1130" s="24" t="s">
        <v>5982</v>
      </c>
      <c r="AA1130" s="24" t="s">
        <v>5964</v>
      </c>
      <c r="AB1130" s="24" t="s">
        <v>5990</v>
      </c>
      <c r="AC1130" s="24" t="s">
        <v>5991</v>
      </c>
    </row>
    <row r="1131" spans="1:29" s="169" customFormat="1">
      <c r="A1131" s="24">
        <v>5291</v>
      </c>
      <c r="B1131" s="24" t="s">
        <v>1092</v>
      </c>
      <c r="C1131" s="57">
        <v>30.1</v>
      </c>
      <c r="D1131" s="57">
        <v>44.55</v>
      </c>
      <c r="E1131" s="57">
        <v>29.4</v>
      </c>
      <c r="F1131" s="57">
        <v>43</v>
      </c>
      <c r="G1131" s="57">
        <v>44.5</v>
      </c>
      <c r="H1131" s="57">
        <v>53.7</v>
      </c>
      <c r="I1131" s="57">
        <v>41.6</v>
      </c>
      <c r="J1131" s="57">
        <v>47.75</v>
      </c>
      <c r="K1131" s="57">
        <v>47.75</v>
      </c>
      <c r="L1131" s="57">
        <v>53.3</v>
      </c>
      <c r="M1131" s="57">
        <v>40</v>
      </c>
      <c r="N1131" s="57">
        <v>41.4</v>
      </c>
      <c r="O1131" s="57">
        <v>10837</v>
      </c>
      <c r="P1131" s="57">
        <v>32954</v>
      </c>
      <c r="Q1131" s="57">
        <v>77.995900000000006</v>
      </c>
      <c r="R1131" s="57">
        <v>71.438000000000002</v>
      </c>
      <c r="S1131" s="57">
        <v>72.126099999999994</v>
      </c>
      <c r="T1131" s="57">
        <v>71.667400000000001</v>
      </c>
      <c r="U1131" s="77">
        <v>0.40193063731936096</v>
      </c>
      <c r="V1131" s="24" t="s">
        <v>6079</v>
      </c>
      <c r="W1131" s="216" t="s">
        <v>5967</v>
      </c>
      <c r="X1131" s="216" t="s">
        <v>5961</v>
      </c>
      <c r="Y1131" s="24" t="s">
        <v>5982</v>
      </c>
      <c r="Z1131" s="24" t="s">
        <v>5982</v>
      </c>
      <c r="AA1131" s="24" t="s">
        <v>5964</v>
      </c>
      <c r="AB1131" s="24" t="s">
        <v>5986</v>
      </c>
      <c r="AC1131" s="24" t="s">
        <v>5965</v>
      </c>
    </row>
    <row r="1132" spans="1:29" s="169" customFormat="1">
      <c r="A1132" s="24">
        <v>5299</v>
      </c>
      <c r="B1132" s="24" t="s">
        <v>3480</v>
      </c>
      <c r="C1132" s="57">
        <v>156</v>
      </c>
      <c r="D1132" s="57">
        <v>176</v>
      </c>
      <c r="E1132" s="57">
        <v>146.5</v>
      </c>
      <c r="F1132" s="57">
        <v>165.5</v>
      </c>
      <c r="G1132" s="57">
        <v>168</v>
      </c>
      <c r="H1132" s="57">
        <v>265</v>
      </c>
      <c r="I1132" s="57">
        <v>160</v>
      </c>
      <c r="J1132" s="57">
        <v>242</v>
      </c>
      <c r="K1132" s="57">
        <v>244</v>
      </c>
      <c r="L1132" s="57">
        <v>259</v>
      </c>
      <c r="M1132" s="57">
        <v>186.5</v>
      </c>
      <c r="N1132" s="57">
        <v>204</v>
      </c>
      <c r="O1132" s="57">
        <v>42928</v>
      </c>
      <c r="P1132" s="57">
        <v>102133</v>
      </c>
      <c r="Q1132" s="57">
        <v>78.513900000000007</v>
      </c>
      <c r="R1132" s="57">
        <v>75.375699999999995</v>
      </c>
      <c r="S1132" s="57">
        <v>72.515199999999993</v>
      </c>
      <c r="T1132" s="57">
        <v>74.422200000000004</v>
      </c>
      <c r="U1132" s="77">
        <v>0.51371795164692657</v>
      </c>
      <c r="V1132" s="24" t="s">
        <v>5980</v>
      </c>
      <c r="W1132" s="216" t="s">
        <v>5960</v>
      </c>
      <c r="X1132" s="216" t="s">
        <v>5961</v>
      </c>
      <c r="Y1132" s="24" t="s">
        <v>5982</v>
      </c>
      <c r="Z1132" s="24" t="s">
        <v>5982</v>
      </c>
      <c r="AA1132" s="24" t="s">
        <v>5964</v>
      </c>
      <c r="AB1132" s="24" t="s">
        <v>5990</v>
      </c>
      <c r="AC1132" s="24" t="s">
        <v>5990</v>
      </c>
    </row>
    <row r="1133" spans="1:29" s="169" customFormat="1">
      <c r="A1133" s="24">
        <v>5301</v>
      </c>
      <c r="B1133" s="24" t="s">
        <v>1093</v>
      </c>
      <c r="C1133" s="57">
        <v>8.94</v>
      </c>
      <c r="D1133" s="57">
        <v>10.85</v>
      </c>
      <c r="E1133" s="57">
        <v>8.94</v>
      </c>
      <c r="F1133" s="57">
        <v>10.1</v>
      </c>
      <c r="G1133" s="57">
        <v>10.3</v>
      </c>
      <c r="H1133" s="57">
        <v>10.55</v>
      </c>
      <c r="I1133" s="57">
        <v>9.84</v>
      </c>
      <c r="J1133" s="57">
        <v>10</v>
      </c>
      <c r="K1133" s="57">
        <v>10.1</v>
      </c>
      <c r="L1133" s="57">
        <v>10.15</v>
      </c>
      <c r="M1133" s="57">
        <v>9</v>
      </c>
      <c r="N1133" s="57">
        <v>9</v>
      </c>
      <c r="O1133" s="57">
        <v>420</v>
      </c>
      <c r="P1133" s="57">
        <v>1048</v>
      </c>
      <c r="Q1133" s="57">
        <v>27.026</v>
      </c>
      <c r="R1133" s="57">
        <v>25.9145</v>
      </c>
      <c r="S1133" s="57">
        <v>24.82</v>
      </c>
      <c r="T1133" s="57">
        <v>25.549700000000001</v>
      </c>
      <c r="U1133" s="77">
        <v>0.48982188295165396</v>
      </c>
      <c r="V1133" s="24" t="s">
        <v>6377</v>
      </c>
      <c r="W1133" s="216" t="s">
        <v>5960</v>
      </c>
      <c r="X1133" s="216" t="s">
        <v>6007</v>
      </c>
      <c r="Y1133" s="24" t="s">
        <v>6013</v>
      </c>
      <c r="Z1133" s="24" t="s">
        <v>5962</v>
      </c>
      <c r="AA1133" s="24" t="s">
        <v>6004</v>
      </c>
      <c r="AB1133" s="24" t="s">
        <v>5979</v>
      </c>
      <c r="AC1133" s="24" t="s">
        <v>5979</v>
      </c>
    </row>
    <row r="1134" spans="1:29" s="169" customFormat="1">
      <c r="A1134" s="24">
        <v>5302</v>
      </c>
      <c r="B1134" s="24" t="s">
        <v>1094</v>
      </c>
      <c r="C1134" s="57">
        <v>14.5</v>
      </c>
      <c r="D1134" s="57">
        <v>17</v>
      </c>
      <c r="E1134" s="57">
        <v>13.7</v>
      </c>
      <c r="F1134" s="57">
        <v>14.3</v>
      </c>
      <c r="G1134" s="57">
        <v>14.45</v>
      </c>
      <c r="H1134" s="57">
        <v>19.600000000000001</v>
      </c>
      <c r="I1134" s="57">
        <v>14</v>
      </c>
      <c r="J1134" s="57">
        <v>15.4</v>
      </c>
      <c r="K1134" s="57">
        <v>15.7</v>
      </c>
      <c r="L1134" s="57">
        <v>17.399999999999999</v>
      </c>
      <c r="M1134" s="57">
        <v>12.65</v>
      </c>
      <c r="N1134" s="57">
        <v>14.3</v>
      </c>
      <c r="O1134" s="57">
        <v>24931</v>
      </c>
      <c r="P1134" s="57">
        <v>91235</v>
      </c>
      <c r="Q1134" s="57">
        <v>58.158700000000003</v>
      </c>
      <c r="R1134" s="57">
        <v>60.920099999999998</v>
      </c>
      <c r="S1134" s="57">
        <v>55.1584</v>
      </c>
      <c r="T1134" s="57">
        <v>58.999499999999998</v>
      </c>
      <c r="U1134" s="77">
        <v>0.33398610426066994</v>
      </c>
      <c r="V1134" s="24" t="s">
        <v>6025</v>
      </c>
      <c r="W1134" s="216" t="s">
        <v>5967</v>
      </c>
      <c r="X1134" s="216" t="s">
        <v>5961</v>
      </c>
      <c r="Y1134" s="24" t="s">
        <v>5978</v>
      </c>
      <c r="Z1134" s="24" t="s">
        <v>5963</v>
      </c>
      <c r="AA1134" s="24" t="s">
        <v>5974</v>
      </c>
      <c r="AB1134" s="24" t="s">
        <v>5986</v>
      </c>
      <c r="AC1134" s="24" t="s">
        <v>5991</v>
      </c>
    </row>
    <row r="1135" spans="1:29" s="169" customFormat="1">
      <c r="A1135" s="24">
        <v>5306</v>
      </c>
      <c r="B1135" s="24" t="s">
        <v>1097</v>
      </c>
      <c r="C1135" s="57">
        <v>235</v>
      </c>
      <c r="D1135" s="57">
        <v>252</v>
      </c>
      <c r="E1135" s="57">
        <v>218</v>
      </c>
      <c r="F1135" s="57">
        <v>233.5</v>
      </c>
      <c r="G1135" s="57">
        <v>234.5</v>
      </c>
      <c r="H1135" s="57">
        <v>255</v>
      </c>
      <c r="I1135" s="57">
        <v>231</v>
      </c>
      <c r="J1135" s="57">
        <v>240.5</v>
      </c>
      <c r="K1135" s="57">
        <v>242</v>
      </c>
      <c r="L1135" s="57">
        <v>249</v>
      </c>
      <c r="M1135" s="57">
        <v>194.5</v>
      </c>
      <c r="N1135" s="57">
        <v>203.5</v>
      </c>
      <c r="O1135" s="57">
        <v>9376</v>
      </c>
      <c r="P1135" s="57">
        <v>7278</v>
      </c>
      <c r="Q1135" s="57">
        <v>78.868799999999993</v>
      </c>
      <c r="R1135" s="57">
        <v>76.445999999999998</v>
      </c>
      <c r="S1135" s="57">
        <v>65.475999999999999</v>
      </c>
      <c r="T1135" s="57">
        <v>72.789299999999997</v>
      </c>
      <c r="U1135" s="77">
        <v>1.5745473420658913</v>
      </c>
      <c r="V1135" s="24" t="s">
        <v>6041</v>
      </c>
      <c r="W1135" s="216" t="s">
        <v>5960</v>
      </c>
      <c r="X1135" s="216" t="s">
        <v>5961</v>
      </c>
      <c r="Y1135" s="24" t="s">
        <v>6073</v>
      </c>
      <c r="Z1135" s="24" t="s">
        <v>5963</v>
      </c>
      <c r="AA1135" s="24" t="s">
        <v>5964</v>
      </c>
      <c r="AB1135" s="24" t="s">
        <v>5965</v>
      </c>
      <c r="AC1135" s="24" t="s">
        <v>5990</v>
      </c>
    </row>
    <row r="1136" spans="1:29" s="169" customFormat="1">
      <c r="A1136" s="24">
        <v>5309</v>
      </c>
      <c r="B1136" s="24" t="s">
        <v>1098</v>
      </c>
      <c r="C1136" s="57">
        <v>30.35</v>
      </c>
      <c r="D1136" s="57">
        <v>36.299999999999997</v>
      </c>
      <c r="E1136" s="57">
        <v>28.2</v>
      </c>
      <c r="F1136" s="57">
        <v>35.799999999999997</v>
      </c>
      <c r="G1136" s="57">
        <v>35</v>
      </c>
      <c r="H1136" s="57">
        <v>41.25</v>
      </c>
      <c r="I1136" s="57">
        <v>32.049999999999997</v>
      </c>
      <c r="J1136" s="57">
        <v>36.5</v>
      </c>
      <c r="K1136" s="57">
        <v>37.700000000000003</v>
      </c>
      <c r="L1136" s="57">
        <v>39.9</v>
      </c>
      <c r="M1136" s="57">
        <v>28.35</v>
      </c>
      <c r="N1136" s="57">
        <v>30.85</v>
      </c>
      <c r="O1136" s="57">
        <v>47422</v>
      </c>
      <c r="P1136" s="57">
        <v>64275</v>
      </c>
      <c r="Q1136" s="57">
        <v>39.036000000000001</v>
      </c>
      <c r="R1136" s="57">
        <v>45.616</v>
      </c>
      <c r="S1136" s="57">
        <v>33.355200000000004</v>
      </c>
      <c r="T1136" s="57">
        <v>41.5291</v>
      </c>
      <c r="U1136" s="77">
        <v>0.90175374908163708</v>
      </c>
      <c r="V1136" s="24" t="s">
        <v>6118</v>
      </c>
      <c r="W1136" s="216" t="s">
        <v>5967</v>
      </c>
      <c r="X1136" s="216" t="s">
        <v>5971</v>
      </c>
      <c r="Y1136" s="24" t="s">
        <v>5982</v>
      </c>
      <c r="Z1136" s="24" t="s">
        <v>5963</v>
      </c>
      <c r="AA1136" s="24" t="s">
        <v>5964</v>
      </c>
      <c r="AB1136" s="24" t="s">
        <v>5990</v>
      </c>
      <c r="AC1136" s="24" t="s">
        <v>5990</v>
      </c>
    </row>
    <row r="1137" spans="1:29" s="169" customFormat="1">
      <c r="A1137" s="24">
        <v>5310</v>
      </c>
      <c r="B1137" s="24" t="s">
        <v>1099</v>
      </c>
      <c r="C1137" s="57">
        <v>14.05</v>
      </c>
      <c r="D1137" s="57">
        <v>14.8</v>
      </c>
      <c r="E1137" s="57">
        <v>12.6</v>
      </c>
      <c r="F1137" s="57">
        <v>13.2</v>
      </c>
      <c r="G1137" s="57">
        <v>13</v>
      </c>
      <c r="H1137" s="57">
        <v>13.85</v>
      </c>
      <c r="I1137" s="57">
        <v>12</v>
      </c>
      <c r="J1137" s="57">
        <v>13.4</v>
      </c>
      <c r="K1137" s="57">
        <v>14</v>
      </c>
      <c r="L1137" s="57">
        <v>16.3</v>
      </c>
      <c r="M1137" s="57">
        <v>13.4</v>
      </c>
      <c r="N1137" s="57">
        <v>14</v>
      </c>
      <c r="O1137" s="57">
        <v>662</v>
      </c>
      <c r="P1137" s="57">
        <v>530</v>
      </c>
      <c r="Q1137" s="57">
        <v>30.813600000000001</v>
      </c>
      <c r="R1137" s="57">
        <v>40.030900000000003</v>
      </c>
      <c r="S1137" s="57">
        <v>29.144500000000001</v>
      </c>
      <c r="T1137" s="57">
        <v>36.402099999999997</v>
      </c>
      <c r="U1137" s="77">
        <v>1.5266247379454927</v>
      </c>
      <c r="V1137" s="24" t="s">
        <v>6378</v>
      </c>
      <c r="W1137" s="216" t="s">
        <v>5967</v>
      </c>
      <c r="X1137" s="216" t="s">
        <v>5971</v>
      </c>
      <c r="Y1137" s="24" t="s">
        <v>5964</v>
      </c>
      <c r="Z1137" s="24" t="s">
        <v>6075</v>
      </c>
      <c r="AA1137" s="24" t="s">
        <v>6164</v>
      </c>
      <c r="AB1137" s="24" t="s">
        <v>6033</v>
      </c>
      <c r="AC1137" s="24" t="s">
        <v>5990</v>
      </c>
    </row>
    <row r="1138" spans="1:29" s="169" customFormat="1">
      <c r="A1138" s="24">
        <v>5312</v>
      </c>
      <c r="B1138" s="24" t="s">
        <v>1100</v>
      </c>
      <c r="C1138" s="57">
        <v>61.5</v>
      </c>
      <c r="D1138" s="57">
        <v>66.2</v>
      </c>
      <c r="E1138" s="57">
        <v>61.5</v>
      </c>
      <c r="F1138" s="57">
        <v>64.3</v>
      </c>
      <c r="G1138" s="57">
        <v>64.900000000000006</v>
      </c>
      <c r="H1138" s="57">
        <v>65.099999999999994</v>
      </c>
      <c r="I1138" s="57">
        <v>62.2</v>
      </c>
      <c r="J1138" s="57">
        <v>63.1</v>
      </c>
      <c r="K1138" s="57">
        <v>63</v>
      </c>
      <c r="L1138" s="57">
        <v>63.1</v>
      </c>
      <c r="M1138" s="57">
        <v>60.5</v>
      </c>
      <c r="N1138" s="57">
        <v>61.5</v>
      </c>
      <c r="O1138" s="57">
        <v>841</v>
      </c>
      <c r="P1138" s="57">
        <v>1514</v>
      </c>
      <c r="Q1138" s="57">
        <v>57.922199999999997</v>
      </c>
      <c r="R1138" s="57">
        <v>49.959600000000002</v>
      </c>
      <c r="S1138" s="57">
        <v>52.842399999999998</v>
      </c>
      <c r="T1138" s="57">
        <v>50.9206</v>
      </c>
      <c r="U1138" s="77">
        <v>0.67892264787905476</v>
      </c>
      <c r="V1138" s="24" t="s">
        <v>6379</v>
      </c>
      <c r="W1138" s="216" t="s">
        <v>5967</v>
      </c>
      <c r="X1138" s="216" t="s">
        <v>5961</v>
      </c>
      <c r="Y1138" s="24" t="s">
        <v>6013</v>
      </c>
      <c r="Z1138" s="24" t="s">
        <v>5962</v>
      </c>
      <c r="AA1138" s="24" t="s">
        <v>5962</v>
      </c>
      <c r="AB1138" s="24" t="s">
        <v>5979</v>
      </c>
      <c r="AC1138" s="24" t="s">
        <v>5986</v>
      </c>
    </row>
    <row r="1139" spans="1:29" s="169" customFormat="1">
      <c r="A1139" s="24">
        <v>5314</v>
      </c>
      <c r="B1139" s="24" t="s">
        <v>1101</v>
      </c>
      <c r="C1139" s="57">
        <v>5.6</v>
      </c>
      <c r="D1139" s="57">
        <v>6.79</v>
      </c>
      <c r="E1139" s="57">
        <v>5.52</v>
      </c>
      <c r="F1139" s="57">
        <v>6.4</v>
      </c>
      <c r="G1139" s="57">
        <v>6.6</v>
      </c>
      <c r="H1139" s="57">
        <v>6.99</v>
      </c>
      <c r="I1139" s="57">
        <v>5.71</v>
      </c>
      <c r="J1139" s="57">
        <v>6.5</v>
      </c>
      <c r="K1139" s="57">
        <v>6.31</v>
      </c>
      <c r="L1139" s="57">
        <v>7.09</v>
      </c>
      <c r="M1139" s="57">
        <v>5.4</v>
      </c>
      <c r="N1139" s="57">
        <v>5.9</v>
      </c>
      <c r="O1139" s="57">
        <v>306</v>
      </c>
      <c r="P1139" s="57">
        <v>508</v>
      </c>
      <c r="Q1139" s="57">
        <v>44.654699999999998</v>
      </c>
      <c r="R1139" s="57">
        <v>50.526299999999999</v>
      </c>
      <c r="S1139" s="57">
        <v>38.9161</v>
      </c>
      <c r="T1139" s="57">
        <v>46.656199999999998</v>
      </c>
      <c r="U1139" s="77">
        <v>0.73622047244094491</v>
      </c>
      <c r="V1139" s="24" t="s">
        <v>6264</v>
      </c>
      <c r="W1139" s="216" t="s">
        <v>5967</v>
      </c>
      <c r="X1139" s="216" t="s">
        <v>5971</v>
      </c>
      <c r="Y1139" s="24" t="s">
        <v>5982</v>
      </c>
      <c r="Z1139" s="24" t="s">
        <v>5994</v>
      </c>
      <c r="AA1139" s="24" t="s">
        <v>5964</v>
      </c>
      <c r="AB1139" s="24" t="s">
        <v>5970</v>
      </c>
      <c r="AC1139" s="24" t="s">
        <v>5991</v>
      </c>
    </row>
    <row r="1140" spans="1:29" s="169" customFormat="1">
      <c r="A1140" s="24">
        <v>5315</v>
      </c>
      <c r="B1140" s="24" t="s">
        <v>1102</v>
      </c>
      <c r="C1140" s="57">
        <v>19.149999999999999</v>
      </c>
      <c r="D1140" s="57">
        <v>21.05</v>
      </c>
      <c r="E1140" s="57">
        <v>18.649999999999999</v>
      </c>
      <c r="F1140" s="57">
        <v>19.25</v>
      </c>
      <c r="G1140" s="57">
        <v>18.55</v>
      </c>
      <c r="H1140" s="57">
        <v>20.149999999999999</v>
      </c>
      <c r="I1140" s="57">
        <v>18.3</v>
      </c>
      <c r="J1140" s="57">
        <v>19.3</v>
      </c>
      <c r="K1140" s="57">
        <v>19.7</v>
      </c>
      <c r="L1140" s="57">
        <v>19.899999999999999</v>
      </c>
      <c r="M1140" s="57">
        <v>15.3</v>
      </c>
      <c r="N1140" s="57">
        <v>15.5</v>
      </c>
      <c r="O1140" s="57">
        <v>13858</v>
      </c>
      <c r="P1140" s="57">
        <v>24642</v>
      </c>
      <c r="Q1140" s="57">
        <v>70.700299999999999</v>
      </c>
      <c r="R1140" s="57">
        <v>70.957099999999997</v>
      </c>
      <c r="S1140" s="57">
        <v>51.668700000000001</v>
      </c>
      <c r="T1140" s="57">
        <v>64.527600000000007</v>
      </c>
      <c r="U1140" s="77">
        <v>0.68734500266031806</v>
      </c>
      <c r="V1140" s="24" t="s">
        <v>6018</v>
      </c>
      <c r="W1140" s="216" t="s">
        <v>5967</v>
      </c>
      <c r="X1140" s="216" t="s">
        <v>5961</v>
      </c>
      <c r="Y1140" s="24" t="s">
        <v>5969</v>
      </c>
      <c r="Z1140" s="24" t="s">
        <v>5982</v>
      </c>
      <c r="AA1140" s="24" t="s">
        <v>5964</v>
      </c>
      <c r="AB1140" s="24" t="s">
        <v>5979</v>
      </c>
      <c r="AC1140" s="24" t="s">
        <v>5979</v>
      </c>
    </row>
    <row r="1141" spans="1:29" s="169" customFormat="1">
      <c r="A1141" s="24">
        <v>5321</v>
      </c>
      <c r="B1141" s="24" t="s">
        <v>1104</v>
      </c>
      <c r="C1141" s="57">
        <v>34</v>
      </c>
      <c r="D1141" s="57">
        <v>34.299999999999997</v>
      </c>
      <c r="E1141" s="57">
        <v>31.5</v>
      </c>
      <c r="F1141" s="57">
        <v>32.299999999999997</v>
      </c>
      <c r="G1141" s="57">
        <v>31.4</v>
      </c>
      <c r="H1141" s="57">
        <v>57.1</v>
      </c>
      <c r="I1141" s="57">
        <v>30.1</v>
      </c>
      <c r="J1141" s="57">
        <v>53.6</v>
      </c>
      <c r="K1141" s="57">
        <v>55.5</v>
      </c>
      <c r="L1141" s="57">
        <v>70.900000000000006</v>
      </c>
      <c r="M1141" s="57">
        <v>42.15</v>
      </c>
      <c r="N1141" s="57">
        <v>43</v>
      </c>
      <c r="O1141" s="57">
        <v>20661</v>
      </c>
      <c r="P1141" s="57">
        <v>14212</v>
      </c>
      <c r="Q1141" s="57">
        <v>47.043300000000002</v>
      </c>
      <c r="R1141" s="57">
        <v>35.8431</v>
      </c>
      <c r="S1141" s="57">
        <v>42.177399999999999</v>
      </c>
      <c r="T1141" s="57">
        <v>37.954599999999999</v>
      </c>
      <c r="U1141" s="77">
        <v>1.7768317853457172</v>
      </c>
      <c r="V1141" s="24" t="s">
        <v>5980</v>
      </c>
      <c r="W1141" s="216" t="s">
        <v>6020</v>
      </c>
      <c r="X1141" s="216" t="s">
        <v>5971</v>
      </c>
      <c r="Y1141" s="24" t="s">
        <v>5964</v>
      </c>
      <c r="Z1141" s="24" t="s">
        <v>5982</v>
      </c>
      <c r="AA1141" s="24" t="s">
        <v>5964</v>
      </c>
      <c r="AB1141" s="24" t="s">
        <v>5970</v>
      </c>
      <c r="AC1141" s="24" t="s">
        <v>5979</v>
      </c>
    </row>
    <row r="1142" spans="1:29" s="169" customFormat="1">
      <c r="A1142" s="24">
        <v>5324</v>
      </c>
      <c r="B1142" s="24" t="s">
        <v>1105</v>
      </c>
      <c r="C1142" s="57">
        <v>9.98</v>
      </c>
      <c r="D1142" s="57">
        <v>10.1</v>
      </c>
      <c r="E1142" s="57">
        <v>9.6999999999999993</v>
      </c>
      <c r="F1142" s="57">
        <v>9.8800000000000008</v>
      </c>
      <c r="G1142" s="57">
        <v>9.8800000000000008</v>
      </c>
      <c r="H1142" s="57">
        <v>10.1</v>
      </c>
      <c r="I1142" s="57">
        <v>9.31</v>
      </c>
      <c r="J1142" s="57">
        <v>9.9499999999999993</v>
      </c>
      <c r="K1142" s="57">
        <v>9.9</v>
      </c>
      <c r="L1142" s="57">
        <v>9.98</v>
      </c>
      <c r="M1142" s="57">
        <v>9.4700000000000006</v>
      </c>
      <c r="N1142" s="57">
        <v>9.5</v>
      </c>
      <c r="O1142" s="57">
        <v>1169</v>
      </c>
      <c r="P1142" s="57">
        <v>1347</v>
      </c>
      <c r="Q1142" s="57">
        <v>29.8172</v>
      </c>
      <c r="R1142" s="57">
        <v>40.929699999999997</v>
      </c>
      <c r="S1142" s="57">
        <v>24.816400000000002</v>
      </c>
      <c r="T1142" s="57">
        <v>35.558599999999998</v>
      </c>
      <c r="U1142" s="77">
        <v>1.0607110451208446</v>
      </c>
      <c r="V1142" s="24" t="s">
        <v>6081</v>
      </c>
      <c r="W1142" s="216" t="s">
        <v>5967</v>
      </c>
      <c r="X1142" s="216" t="s">
        <v>6007</v>
      </c>
      <c r="Y1142" s="24" t="s">
        <v>5984</v>
      </c>
      <c r="Z1142" s="24" t="s">
        <v>5972</v>
      </c>
      <c r="AA1142" s="24" t="s">
        <v>5964</v>
      </c>
      <c r="AB1142" s="24" t="s">
        <v>5990</v>
      </c>
      <c r="AC1142" s="24" t="s">
        <v>5965</v>
      </c>
    </row>
    <row r="1143" spans="1:29" s="169" customFormat="1">
      <c r="A1143" s="24">
        <v>5328</v>
      </c>
      <c r="B1143" s="24" t="s">
        <v>1106</v>
      </c>
      <c r="C1143" s="57">
        <v>14.2</v>
      </c>
      <c r="D1143" s="57">
        <v>15.55</v>
      </c>
      <c r="E1143" s="57">
        <v>12.7</v>
      </c>
      <c r="F1143" s="57">
        <v>15.55</v>
      </c>
      <c r="G1143" s="57">
        <v>17.100000000000001</v>
      </c>
      <c r="H1143" s="57">
        <v>19.7</v>
      </c>
      <c r="I1143" s="57">
        <v>15.1</v>
      </c>
      <c r="J1143" s="57">
        <v>16.55</v>
      </c>
      <c r="K1143" s="57">
        <v>16.95</v>
      </c>
      <c r="L1143" s="57">
        <v>18.8</v>
      </c>
      <c r="M1143" s="57">
        <v>14.65</v>
      </c>
      <c r="N1143" s="57">
        <v>14.9</v>
      </c>
      <c r="O1143" s="57">
        <v>71008</v>
      </c>
      <c r="P1143" s="57">
        <v>206992</v>
      </c>
      <c r="Q1143" s="57">
        <v>70.724000000000004</v>
      </c>
      <c r="R1143" s="57">
        <v>71.031700000000001</v>
      </c>
      <c r="S1143" s="57">
        <v>64.386099999999999</v>
      </c>
      <c r="T1143" s="57">
        <v>68.816500000000005</v>
      </c>
      <c r="U1143" s="77">
        <v>0.41927975745707835</v>
      </c>
      <c r="V1143" s="24" t="s">
        <v>6079</v>
      </c>
      <c r="W1143" s="216" t="s">
        <v>5967</v>
      </c>
      <c r="X1143" s="216" t="s">
        <v>5961</v>
      </c>
      <c r="Y1143" s="24" t="s">
        <v>6045</v>
      </c>
      <c r="Z1143" s="24" t="s">
        <v>5978</v>
      </c>
      <c r="AA1143" s="24" t="s">
        <v>5964</v>
      </c>
      <c r="AB1143" s="24" t="s">
        <v>5986</v>
      </c>
      <c r="AC1143" s="24" t="s">
        <v>5965</v>
      </c>
    </row>
    <row r="1144" spans="1:29" s="169" customFormat="1">
      <c r="A1144" s="24">
        <v>5340</v>
      </c>
      <c r="B1144" s="24" t="s">
        <v>1107</v>
      </c>
      <c r="C1144" s="57">
        <v>35</v>
      </c>
      <c r="D1144" s="57">
        <v>37.450000000000003</v>
      </c>
      <c r="E1144" s="57">
        <v>33</v>
      </c>
      <c r="F1144" s="57">
        <v>34.4</v>
      </c>
      <c r="G1144" s="57">
        <v>34.5</v>
      </c>
      <c r="H1144" s="57">
        <v>50.8</v>
      </c>
      <c r="I1144" s="57">
        <v>33.15</v>
      </c>
      <c r="J1144" s="57">
        <v>45.1</v>
      </c>
      <c r="K1144" s="57">
        <v>45.85</v>
      </c>
      <c r="L1144" s="57">
        <v>48.8</v>
      </c>
      <c r="M1144" s="57">
        <v>33.6</v>
      </c>
      <c r="N1144" s="57">
        <v>35.799999999999997</v>
      </c>
      <c r="O1144" s="57">
        <v>18464</v>
      </c>
      <c r="P1144" s="57">
        <v>47968</v>
      </c>
      <c r="Q1144" s="57">
        <v>49.7194</v>
      </c>
      <c r="R1144" s="57">
        <v>42.034700000000001</v>
      </c>
      <c r="S1144" s="57">
        <v>43.957099999999997</v>
      </c>
      <c r="T1144" s="57">
        <v>42.6755</v>
      </c>
      <c r="U1144" s="77">
        <v>0.47046178934104216</v>
      </c>
      <c r="V1144" s="24" t="s">
        <v>6019</v>
      </c>
      <c r="W1144" s="216" t="s">
        <v>5967</v>
      </c>
      <c r="X1144" s="216" t="s">
        <v>5971</v>
      </c>
      <c r="Y1144" s="24" t="s">
        <v>5978</v>
      </c>
      <c r="Z1144" s="24" t="s">
        <v>5982</v>
      </c>
      <c r="AA1144" s="24" t="s">
        <v>5964</v>
      </c>
      <c r="AB1144" s="24" t="s">
        <v>5990</v>
      </c>
      <c r="AC1144" s="24" t="s">
        <v>5965</v>
      </c>
    </row>
    <row r="1145" spans="1:29" s="169" customFormat="1">
      <c r="A1145" s="24">
        <v>5344</v>
      </c>
      <c r="B1145" s="24" t="s">
        <v>1108</v>
      </c>
      <c r="C1145" s="57">
        <v>14.55</v>
      </c>
      <c r="D1145" s="57">
        <v>16.55</v>
      </c>
      <c r="E1145" s="57">
        <v>14.3</v>
      </c>
      <c r="F1145" s="57">
        <v>15.7</v>
      </c>
      <c r="G1145" s="57">
        <v>15.7</v>
      </c>
      <c r="H1145" s="57">
        <v>24.8</v>
      </c>
      <c r="I1145" s="57">
        <v>15.15</v>
      </c>
      <c r="J1145" s="57">
        <v>23.35</v>
      </c>
      <c r="K1145" s="57">
        <v>23.4</v>
      </c>
      <c r="L1145" s="57">
        <v>23.4</v>
      </c>
      <c r="M1145" s="57">
        <v>14.6</v>
      </c>
      <c r="N1145" s="57">
        <v>16.100000000000001</v>
      </c>
      <c r="O1145" s="57">
        <v>7821</v>
      </c>
      <c r="P1145" s="57">
        <v>25379</v>
      </c>
      <c r="Q1145" s="57">
        <v>57.014699999999998</v>
      </c>
      <c r="R1145" s="57">
        <v>51.275700000000001</v>
      </c>
      <c r="S1145" s="57">
        <v>48.686900000000001</v>
      </c>
      <c r="T1145" s="57">
        <v>50.412700000000001</v>
      </c>
      <c r="U1145" s="77">
        <v>0.37664998620907053</v>
      </c>
      <c r="V1145" s="24" t="s">
        <v>6019</v>
      </c>
      <c r="W1145" s="216" t="s">
        <v>5960</v>
      </c>
      <c r="X1145" s="216" t="s">
        <v>5961</v>
      </c>
      <c r="Y1145" s="24" t="s">
        <v>5982</v>
      </c>
      <c r="Z1145" s="24" t="s">
        <v>5982</v>
      </c>
      <c r="AA1145" s="24" t="s">
        <v>6024</v>
      </c>
      <c r="AB1145" s="24" t="s">
        <v>5979</v>
      </c>
      <c r="AC1145" s="24" t="s">
        <v>5990</v>
      </c>
    </row>
    <row r="1146" spans="1:29" s="169" customFormat="1">
      <c r="A1146" s="24">
        <v>5345</v>
      </c>
      <c r="B1146" s="24" t="s">
        <v>1109</v>
      </c>
      <c r="C1146" s="57">
        <v>6.46</v>
      </c>
      <c r="D1146" s="57">
        <v>6.69</v>
      </c>
      <c r="E1146" s="57">
        <v>5.66</v>
      </c>
      <c r="F1146" s="57">
        <v>5.91</v>
      </c>
      <c r="G1146" s="57">
        <v>5.98</v>
      </c>
      <c r="H1146" s="57">
        <v>7.27</v>
      </c>
      <c r="I1146" s="57">
        <v>5.47</v>
      </c>
      <c r="J1146" s="57">
        <v>6.11</v>
      </c>
      <c r="K1146" s="57">
        <v>6</v>
      </c>
      <c r="L1146" s="57">
        <v>6.39</v>
      </c>
      <c r="M1146" s="57">
        <v>5.55</v>
      </c>
      <c r="N1146" s="57">
        <v>5.94</v>
      </c>
      <c r="O1146" s="57">
        <v>108</v>
      </c>
      <c r="P1146" s="57">
        <v>448</v>
      </c>
      <c r="Q1146" s="57">
        <v>17.512799999999999</v>
      </c>
      <c r="R1146" s="57">
        <v>25.6906</v>
      </c>
      <c r="S1146" s="57">
        <v>15.819800000000001</v>
      </c>
      <c r="T1146" s="57">
        <v>22.400300000000001</v>
      </c>
      <c r="U1146" s="77">
        <v>0.29464285714285715</v>
      </c>
      <c r="V1146" s="24" t="s">
        <v>6281</v>
      </c>
      <c r="W1146" s="216" t="s">
        <v>5967</v>
      </c>
      <c r="X1146" s="216" t="s">
        <v>6007</v>
      </c>
      <c r="Y1146" s="24" t="s">
        <v>5964</v>
      </c>
      <c r="Z1146" s="24" t="s">
        <v>5969</v>
      </c>
      <c r="AA1146" s="24" t="s">
        <v>6073</v>
      </c>
      <c r="AB1146" s="24" t="s">
        <v>5970</v>
      </c>
      <c r="AC1146" s="24" t="s">
        <v>5970</v>
      </c>
    </row>
    <row r="1147" spans="1:29" s="169" customFormat="1">
      <c r="A1147" s="24">
        <v>5347</v>
      </c>
      <c r="B1147" s="24" t="s">
        <v>1110</v>
      </c>
      <c r="C1147" s="57">
        <v>118</v>
      </c>
      <c r="D1147" s="57">
        <v>128.5</v>
      </c>
      <c r="E1147" s="57">
        <v>111</v>
      </c>
      <c r="F1147" s="57">
        <v>118</v>
      </c>
      <c r="G1147" s="57">
        <v>118</v>
      </c>
      <c r="H1147" s="57">
        <v>121</v>
      </c>
      <c r="I1147" s="57">
        <v>110</v>
      </c>
      <c r="J1147" s="57">
        <v>115.5</v>
      </c>
      <c r="K1147" s="57">
        <v>116.5</v>
      </c>
      <c r="L1147" s="57">
        <v>156</v>
      </c>
      <c r="M1147" s="57">
        <v>116</v>
      </c>
      <c r="N1147" s="57">
        <v>142.5</v>
      </c>
      <c r="O1147" s="57">
        <v>330297</v>
      </c>
      <c r="P1147" s="57">
        <v>80192</v>
      </c>
      <c r="Q1147" s="57">
        <v>65.107299999999995</v>
      </c>
      <c r="R1147" s="57">
        <v>68.872</v>
      </c>
      <c r="S1147" s="57">
        <v>68.912099999999995</v>
      </c>
      <c r="T1147" s="57">
        <v>68.885300000000001</v>
      </c>
      <c r="U1147" s="77">
        <v>5.0341222732109605</v>
      </c>
      <c r="V1147" s="24" t="s">
        <v>6157</v>
      </c>
      <c r="W1147" s="216" t="s">
        <v>5981</v>
      </c>
      <c r="X1147" s="216" t="s">
        <v>5961</v>
      </c>
      <c r="Y1147" s="24" t="s">
        <v>5985</v>
      </c>
      <c r="Z1147" s="24" t="s">
        <v>5984</v>
      </c>
      <c r="AA1147" s="24" t="s">
        <v>5982</v>
      </c>
      <c r="AB1147" s="24" t="s">
        <v>5991</v>
      </c>
      <c r="AC1147" s="24" t="s">
        <v>5979</v>
      </c>
    </row>
    <row r="1148" spans="1:29" s="169" customFormat="1">
      <c r="A1148" s="24">
        <v>5348</v>
      </c>
      <c r="B1148" s="24" t="s">
        <v>1111</v>
      </c>
      <c r="C1148" s="57">
        <v>7.87</v>
      </c>
      <c r="D1148" s="57">
        <v>7.95</v>
      </c>
      <c r="E1148" s="57">
        <v>7.09</v>
      </c>
      <c r="F1148" s="57">
        <v>7.37</v>
      </c>
      <c r="G1148" s="57">
        <v>7.37</v>
      </c>
      <c r="H1148" s="57">
        <v>8.24</v>
      </c>
      <c r="I1148" s="57">
        <v>7.3</v>
      </c>
      <c r="J1148" s="57">
        <v>7.84</v>
      </c>
      <c r="K1148" s="57">
        <v>7.63</v>
      </c>
      <c r="L1148" s="57">
        <v>8.1999999999999993</v>
      </c>
      <c r="M1148" s="57">
        <v>7.27</v>
      </c>
      <c r="N1148" s="57">
        <v>7.73</v>
      </c>
      <c r="O1148" s="57">
        <v>215</v>
      </c>
      <c r="P1148" s="57">
        <v>502</v>
      </c>
      <c r="Q1148" s="57">
        <v>27.583500000000001</v>
      </c>
      <c r="R1148" s="57">
        <v>37.4206</v>
      </c>
      <c r="S1148" s="57">
        <v>24.802</v>
      </c>
      <c r="T1148" s="57">
        <v>33.214399999999998</v>
      </c>
      <c r="U1148" s="77">
        <v>0.52346170872067288</v>
      </c>
      <c r="V1148" s="24" t="s">
        <v>6353</v>
      </c>
      <c r="W1148" s="216" t="s">
        <v>5967</v>
      </c>
      <c r="X1148" s="216" t="s">
        <v>6007</v>
      </c>
      <c r="Y1148" s="24" t="s">
        <v>5964</v>
      </c>
      <c r="Z1148" s="24" t="s">
        <v>5982</v>
      </c>
      <c r="AA1148" s="24" t="s">
        <v>5969</v>
      </c>
      <c r="AB1148" s="24" t="s">
        <v>5970</v>
      </c>
      <c r="AC1148" s="24" t="s">
        <v>5986</v>
      </c>
    </row>
    <row r="1149" spans="1:29" s="169" customFormat="1">
      <c r="A1149" s="24">
        <v>5351</v>
      </c>
      <c r="B1149" s="24" t="s">
        <v>1113</v>
      </c>
      <c r="C1149" s="57">
        <v>26.5</v>
      </c>
      <c r="D1149" s="57">
        <v>30.5</v>
      </c>
      <c r="E1149" s="57">
        <v>24.95</v>
      </c>
      <c r="F1149" s="57">
        <v>28.9</v>
      </c>
      <c r="G1149" s="57">
        <v>29.3</v>
      </c>
      <c r="H1149" s="57">
        <v>53.7</v>
      </c>
      <c r="I1149" s="57">
        <v>27.6</v>
      </c>
      <c r="J1149" s="57">
        <v>49.3</v>
      </c>
      <c r="K1149" s="57">
        <v>51.1</v>
      </c>
      <c r="L1149" s="57">
        <v>53.5</v>
      </c>
      <c r="M1149" s="57">
        <v>36.299999999999997</v>
      </c>
      <c r="N1149" s="57">
        <v>41.1</v>
      </c>
      <c r="O1149" s="57">
        <v>570680</v>
      </c>
      <c r="P1149" s="57">
        <v>1217168</v>
      </c>
      <c r="Q1149" s="57">
        <v>80.667599999999993</v>
      </c>
      <c r="R1149" s="57">
        <v>77.915499999999994</v>
      </c>
      <c r="S1149" s="57">
        <v>74.795000000000002</v>
      </c>
      <c r="T1149" s="57">
        <v>76.875299999999996</v>
      </c>
      <c r="U1149" s="77">
        <v>0.5730497168655253</v>
      </c>
      <c r="V1149" s="24" t="s">
        <v>5980</v>
      </c>
      <c r="W1149" s="216" t="s">
        <v>5960</v>
      </c>
      <c r="X1149" s="216" t="s">
        <v>5989</v>
      </c>
      <c r="Y1149" s="24" t="s">
        <v>5982</v>
      </c>
      <c r="Z1149" s="24" t="s">
        <v>5982</v>
      </c>
      <c r="AA1149" s="24" t="s">
        <v>5964</v>
      </c>
      <c r="AB1149" s="24" t="s">
        <v>5965</v>
      </c>
      <c r="AC1149" s="24" t="s">
        <v>5991</v>
      </c>
    </row>
    <row r="1150" spans="1:29" s="169" customFormat="1">
      <c r="A1150" s="24">
        <v>5353</v>
      </c>
      <c r="B1150" s="24" t="s">
        <v>1114</v>
      </c>
      <c r="C1150" s="57">
        <v>17.05</v>
      </c>
      <c r="D1150" s="57">
        <v>17.649999999999999</v>
      </c>
      <c r="E1150" s="57">
        <v>16.7</v>
      </c>
      <c r="F1150" s="57">
        <v>17.399999999999999</v>
      </c>
      <c r="G1150" s="57">
        <v>17.600000000000001</v>
      </c>
      <c r="H1150" s="57">
        <v>17.7</v>
      </c>
      <c r="I1150" s="57">
        <v>17</v>
      </c>
      <c r="J1150" s="57">
        <v>17.45</v>
      </c>
      <c r="K1150" s="57">
        <v>17.5</v>
      </c>
      <c r="L1150" s="57">
        <v>17.75</v>
      </c>
      <c r="M1150" s="57">
        <v>16.100000000000001</v>
      </c>
      <c r="N1150" s="57">
        <v>16.399999999999999</v>
      </c>
      <c r="O1150" s="57">
        <v>1672</v>
      </c>
      <c r="P1150" s="57">
        <v>1463</v>
      </c>
      <c r="Q1150" s="57">
        <v>46.756799999999998</v>
      </c>
      <c r="R1150" s="57">
        <v>44.032200000000003</v>
      </c>
      <c r="S1150" s="57">
        <v>38.213500000000003</v>
      </c>
      <c r="T1150" s="57">
        <v>42.092599999999997</v>
      </c>
      <c r="U1150" s="77">
        <v>1.3968253968253967</v>
      </c>
      <c r="V1150" s="24" t="s">
        <v>6118</v>
      </c>
      <c r="W1150" s="216" t="s">
        <v>5960</v>
      </c>
      <c r="X1150" s="216" t="s">
        <v>5971</v>
      </c>
      <c r="Y1150" s="24" t="s">
        <v>6016</v>
      </c>
      <c r="Z1150" s="24" t="s">
        <v>5975</v>
      </c>
      <c r="AA1150" s="24" t="s">
        <v>5964</v>
      </c>
      <c r="AB1150" s="24" t="s">
        <v>5990</v>
      </c>
      <c r="AC1150" s="24" t="s">
        <v>5990</v>
      </c>
    </row>
    <row r="1151" spans="1:29" s="169" customFormat="1">
      <c r="A1151" s="24">
        <v>5355</v>
      </c>
      <c r="B1151" s="24" t="s">
        <v>1115</v>
      </c>
      <c r="C1151" s="57">
        <v>7.1</v>
      </c>
      <c r="D1151" s="57">
        <v>8</v>
      </c>
      <c r="E1151" s="57">
        <v>6.79</v>
      </c>
      <c r="F1151" s="57">
        <v>7.96</v>
      </c>
      <c r="G1151" s="57">
        <v>8.19</v>
      </c>
      <c r="H1151" s="57">
        <v>9.07</v>
      </c>
      <c r="I1151" s="57">
        <v>7.8</v>
      </c>
      <c r="J1151" s="57">
        <v>8.11</v>
      </c>
      <c r="K1151" s="57">
        <v>8.25</v>
      </c>
      <c r="L1151" s="57">
        <v>8.39</v>
      </c>
      <c r="M1151" s="57">
        <v>6.42</v>
      </c>
      <c r="N1151" s="57">
        <v>6.92</v>
      </c>
      <c r="O1151" s="57">
        <v>8923</v>
      </c>
      <c r="P1151" s="57">
        <v>40596</v>
      </c>
      <c r="Q1151" s="57">
        <v>53.027200000000001</v>
      </c>
      <c r="R1151" s="57">
        <v>58.134300000000003</v>
      </c>
      <c r="S1151" s="57">
        <v>43.380200000000002</v>
      </c>
      <c r="T1151" s="57">
        <v>53.216299999999997</v>
      </c>
      <c r="U1151" s="77">
        <v>0.26864442035887498</v>
      </c>
      <c r="V1151" s="24" t="s">
        <v>6049</v>
      </c>
      <c r="W1151" s="216" t="s">
        <v>5967</v>
      </c>
      <c r="X1151" s="216" t="s">
        <v>5961</v>
      </c>
      <c r="Y1151" s="24" t="s">
        <v>5982</v>
      </c>
      <c r="Z1151" s="24" t="s">
        <v>5978</v>
      </c>
      <c r="AA1151" s="24" t="s">
        <v>5964</v>
      </c>
      <c r="AB1151" s="24" t="s">
        <v>5965</v>
      </c>
      <c r="AC1151" s="24" t="s">
        <v>5991</v>
      </c>
    </row>
    <row r="1152" spans="1:29" s="169" customFormat="1">
      <c r="A1152" s="24">
        <v>5356</v>
      </c>
      <c r="B1152" s="24" t="s">
        <v>1116</v>
      </c>
      <c r="C1152" s="57">
        <v>29.15</v>
      </c>
      <c r="D1152" s="57">
        <v>30.65</v>
      </c>
      <c r="E1152" s="57">
        <v>28.85</v>
      </c>
      <c r="F1152" s="57">
        <v>30.35</v>
      </c>
      <c r="G1152" s="57">
        <v>30.25</v>
      </c>
      <c r="H1152" s="57">
        <v>31.1</v>
      </c>
      <c r="I1152" s="57">
        <v>27.05</v>
      </c>
      <c r="J1152" s="57">
        <v>27.4</v>
      </c>
      <c r="K1152" s="57">
        <v>27.4</v>
      </c>
      <c r="L1152" s="57">
        <v>27.45</v>
      </c>
      <c r="M1152" s="57">
        <v>25.55</v>
      </c>
      <c r="N1152" s="57">
        <v>25.95</v>
      </c>
      <c r="O1152" s="57">
        <v>3220</v>
      </c>
      <c r="P1152" s="57">
        <v>8139</v>
      </c>
      <c r="Q1152" s="57">
        <v>50.335299999999997</v>
      </c>
      <c r="R1152" s="57">
        <v>56.258499999999998</v>
      </c>
      <c r="S1152" s="57">
        <v>35.489199999999997</v>
      </c>
      <c r="T1152" s="57">
        <v>49.3354</v>
      </c>
      <c r="U1152" s="77">
        <v>0.48354288678652851</v>
      </c>
      <c r="V1152" s="24" t="s">
        <v>6104</v>
      </c>
      <c r="W1152" s="216" t="s">
        <v>5967</v>
      </c>
      <c r="X1152" s="216" t="s">
        <v>5971</v>
      </c>
      <c r="Y1152" s="24" t="s">
        <v>5982</v>
      </c>
      <c r="Z1152" s="24" t="s">
        <v>5964</v>
      </c>
      <c r="AA1152" s="24" t="s">
        <v>5964</v>
      </c>
      <c r="AB1152" s="24" t="s">
        <v>5979</v>
      </c>
      <c r="AC1152" s="24" t="s">
        <v>5990</v>
      </c>
    </row>
    <row r="1153" spans="1:29" s="169" customFormat="1">
      <c r="A1153" s="24">
        <v>5371</v>
      </c>
      <c r="B1153" s="24" t="s">
        <v>1118</v>
      </c>
      <c r="C1153" s="57">
        <v>57.8</v>
      </c>
      <c r="D1153" s="57">
        <v>65.5</v>
      </c>
      <c r="E1153" s="57">
        <v>57.5</v>
      </c>
      <c r="F1153" s="57">
        <v>61.3</v>
      </c>
      <c r="G1153" s="57">
        <v>61.5</v>
      </c>
      <c r="H1153" s="57">
        <v>63.8</v>
      </c>
      <c r="I1153" s="57">
        <v>54.3</v>
      </c>
      <c r="J1153" s="57">
        <v>55.1</v>
      </c>
      <c r="K1153" s="57">
        <v>55.4</v>
      </c>
      <c r="L1153" s="57">
        <v>55.5</v>
      </c>
      <c r="M1153" s="57">
        <v>53</v>
      </c>
      <c r="N1153" s="57">
        <v>54.3</v>
      </c>
      <c r="O1153" s="57">
        <v>16504</v>
      </c>
      <c r="P1153" s="57">
        <v>29950</v>
      </c>
      <c r="Q1153" s="57">
        <v>79.305000000000007</v>
      </c>
      <c r="R1153" s="57">
        <v>80.700800000000001</v>
      </c>
      <c r="S1153" s="57">
        <v>73.962900000000005</v>
      </c>
      <c r="T1153" s="57">
        <v>78.454800000000006</v>
      </c>
      <c r="U1153" s="77">
        <v>0.6735076980152106</v>
      </c>
      <c r="V1153" s="24" t="s">
        <v>6380</v>
      </c>
      <c r="W1153" s="216" t="s">
        <v>5967</v>
      </c>
      <c r="X1153" s="216" t="s">
        <v>5989</v>
      </c>
      <c r="Y1153" s="24" t="s">
        <v>5982</v>
      </c>
      <c r="Z1153" s="24" t="s">
        <v>5964</v>
      </c>
      <c r="AA1153" s="24" t="s">
        <v>5984</v>
      </c>
      <c r="AB1153" s="24" t="s">
        <v>5979</v>
      </c>
      <c r="AC1153" s="24" t="s">
        <v>5970</v>
      </c>
    </row>
    <row r="1154" spans="1:29" s="169" customFormat="1">
      <c r="A1154" s="24">
        <v>5381</v>
      </c>
      <c r="B1154" s="24" t="s">
        <v>1119</v>
      </c>
      <c r="C1154" s="57">
        <v>5.32</v>
      </c>
      <c r="D1154" s="57">
        <v>5.95</v>
      </c>
      <c r="E1154" s="57">
        <v>5</v>
      </c>
      <c r="F1154" s="57">
        <v>5.26</v>
      </c>
      <c r="G1154" s="57">
        <v>5.25</v>
      </c>
      <c r="H1154" s="57">
        <v>5.88</v>
      </c>
      <c r="I1154" s="57">
        <v>5.18</v>
      </c>
      <c r="J1154" s="57">
        <v>5.51</v>
      </c>
      <c r="K1154" s="57">
        <v>5.5</v>
      </c>
      <c r="L1154" s="57">
        <v>6.78</v>
      </c>
      <c r="M1154" s="57">
        <v>5.4</v>
      </c>
      <c r="N1154" s="57">
        <v>6.18</v>
      </c>
      <c r="O1154" s="57">
        <v>4499</v>
      </c>
      <c r="P1154" s="57">
        <v>2159</v>
      </c>
      <c r="Q1154" s="57">
        <v>51.213200000000001</v>
      </c>
      <c r="R1154" s="57">
        <v>60.8932</v>
      </c>
      <c r="S1154" s="57">
        <v>55.633299999999998</v>
      </c>
      <c r="T1154" s="57">
        <v>59.139899999999997</v>
      </c>
      <c r="U1154" s="77">
        <v>2.5469095774792856</v>
      </c>
      <c r="V1154" s="24" t="s">
        <v>6329</v>
      </c>
      <c r="W1154" s="216" t="s">
        <v>6039</v>
      </c>
      <c r="X1154" s="216" t="s">
        <v>5961</v>
      </c>
      <c r="Y1154" s="24" t="s">
        <v>5978</v>
      </c>
      <c r="Z1154" s="24" t="s">
        <v>5982</v>
      </c>
      <c r="AA1154" s="24" t="s">
        <v>5982</v>
      </c>
      <c r="AB1154" s="24" t="s">
        <v>5986</v>
      </c>
      <c r="AC1154" s="24" t="s">
        <v>5965</v>
      </c>
    </row>
    <row r="1155" spans="1:29" s="169" customFormat="1">
      <c r="A1155" s="24">
        <v>5383</v>
      </c>
      <c r="B1155" s="24" t="s">
        <v>1120</v>
      </c>
      <c r="C1155" s="57">
        <v>23.9</v>
      </c>
      <c r="D1155" s="57">
        <v>24.4</v>
      </c>
      <c r="E1155" s="57">
        <v>21.75</v>
      </c>
      <c r="F1155" s="57">
        <v>24</v>
      </c>
      <c r="G1155" s="57">
        <v>24</v>
      </c>
      <c r="H1155" s="57">
        <v>26.4</v>
      </c>
      <c r="I1155" s="57">
        <v>23</v>
      </c>
      <c r="J1155" s="57">
        <v>24.35</v>
      </c>
      <c r="K1155" s="57">
        <v>24.7</v>
      </c>
      <c r="L1155" s="57">
        <v>26</v>
      </c>
      <c r="M1155" s="57">
        <v>23.5</v>
      </c>
      <c r="N1155" s="57">
        <v>25</v>
      </c>
      <c r="O1155" s="57">
        <v>960</v>
      </c>
      <c r="P1155" s="57">
        <v>2428</v>
      </c>
      <c r="Q1155" s="57">
        <v>46.829799999999999</v>
      </c>
      <c r="R1155" s="57">
        <v>45.266399999999997</v>
      </c>
      <c r="S1155" s="57">
        <v>49.720599999999997</v>
      </c>
      <c r="T1155" s="57">
        <v>46.751199999999997</v>
      </c>
      <c r="U1155" s="77">
        <v>0.48325096101043385</v>
      </c>
      <c r="V1155" s="24" t="s">
        <v>6381</v>
      </c>
      <c r="W1155" s="216" t="s">
        <v>6009</v>
      </c>
      <c r="X1155" s="216" t="s">
        <v>5971</v>
      </c>
      <c r="Y1155" s="24" t="s">
        <v>5972</v>
      </c>
      <c r="Z1155" s="24" t="s">
        <v>5969</v>
      </c>
      <c r="AA1155" s="24" t="s">
        <v>5968</v>
      </c>
      <c r="AB1155" s="24" t="s">
        <v>5986</v>
      </c>
      <c r="AC1155" s="24" t="s">
        <v>5970</v>
      </c>
    </row>
    <row r="1156" spans="1:29" s="169" customFormat="1">
      <c r="A1156" s="24">
        <v>5386</v>
      </c>
      <c r="B1156" s="24" t="s">
        <v>1121</v>
      </c>
      <c r="C1156" s="57">
        <v>52.6</v>
      </c>
      <c r="D1156" s="57">
        <v>61.6</v>
      </c>
      <c r="E1156" s="57">
        <v>49.1</v>
      </c>
      <c r="F1156" s="57">
        <v>49.3</v>
      </c>
      <c r="G1156" s="57">
        <v>49.3</v>
      </c>
      <c r="H1156" s="57">
        <v>54.7</v>
      </c>
      <c r="I1156" s="57">
        <v>43.6</v>
      </c>
      <c r="J1156" s="57">
        <v>46.5</v>
      </c>
      <c r="K1156" s="57">
        <v>46.95</v>
      </c>
      <c r="L1156" s="57">
        <v>50.5</v>
      </c>
      <c r="M1156" s="57">
        <v>40.799999999999997</v>
      </c>
      <c r="N1156" s="57">
        <v>45.1</v>
      </c>
      <c r="O1156" s="57">
        <v>4402</v>
      </c>
      <c r="P1156" s="57">
        <v>9841</v>
      </c>
      <c r="Q1156" s="57">
        <v>42.789000000000001</v>
      </c>
      <c r="R1156" s="57">
        <v>53.493899999999996</v>
      </c>
      <c r="S1156" s="57">
        <v>31.261399999999998</v>
      </c>
      <c r="T1156" s="57">
        <v>46.082999999999998</v>
      </c>
      <c r="U1156" s="77">
        <v>0.54671499057232209</v>
      </c>
      <c r="V1156" s="24" t="s">
        <v>6140</v>
      </c>
      <c r="W1156" s="216" t="s">
        <v>5967</v>
      </c>
      <c r="X1156" s="216" t="s">
        <v>5971</v>
      </c>
      <c r="Y1156" s="24" t="s">
        <v>6000</v>
      </c>
      <c r="Z1156" s="24" t="s">
        <v>5964</v>
      </c>
      <c r="AA1156" s="24" t="s">
        <v>5974</v>
      </c>
      <c r="AB1156" s="24" t="s">
        <v>5986</v>
      </c>
      <c r="AC1156" s="24" t="s">
        <v>5986</v>
      </c>
    </row>
    <row r="1157" spans="1:29" s="169" customFormat="1">
      <c r="A1157" s="24">
        <v>5388</v>
      </c>
      <c r="B1157" s="24" t="s">
        <v>1122</v>
      </c>
      <c r="C1157" s="57">
        <v>66.900000000000006</v>
      </c>
      <c r="D1157" s="57">
        <v>69.400000000000006</v>
      </c>
      <c r="E1157" s="57">
        <v>63.3</v>
      </c>
      <c r="F1157" s="57">
        <v>68.8</v>
      </c>
      <c r="G1157" s="57">
        <v>68.8</v>
      </c>
      <c r="H1157" s="57">
        <v>70.7</v>
      </c>
      <c r="I1157" s="57">
        <v>64.7</v>
      </c>
      <c r="J1157" s="57">
        <v>64.900000000000006</v>
      </c>
      <c r="K1157" s="57">
        <v>65.5</v>
      </c>
      <c r="L1157" s="57">
        <v>65.900000000000006</v>
      </c>
      <c r="M1157" s="57">
        <v>60.4</v>
      </c>
      <c r="N1157" s="57">
        <v>64.400000000000006</v>
      </c>
      <c r="O1157" s="57">
        <v>10225</v>
      </c>
      <c r="P1157" s="57">
        <v>21152</v>
      </c>
      <c r="Q1157" s="57">
        <v>30.8688</v>
      </c>
      <c r="R1157" s="57">
        <v>34.333100000000002</v>
      </c>
      <c r="S1157" s="57">
        <v>27.9711</v>
      </c>
      <c r="T1157" s="57">
        <v>32.212400000000002</v>
      </c>
      <c r="U1157" s="77">
        <v>0.59082934106572527</v>
      </c>
      <c r="V1157" s="24" t="s">
        <v>6043</v>
      </c>
      <c r="W1157" s="216" t="s">
        <v>5967</v>
      </c>
      <c r="X1157" s="216" t="s">
        <v>5971</v>
      </c>
      <c r="Y1157" s="24" t="s">
        <v>6075</v>
      </c>
      <c r="Z1157" s="24" t="s">
        <v>5964</v>
      </c>
      <c r="AA1157" s="24" t="s">
        <v>5975</v>
      </c>
      <c r="AB1157" s="24" t="s">
        <v>5965</v>
      </c>
      <c r="AC1157" s="24" t="s">
        <v>5996</v>
      </c>
    </row>
    <row r="1158" spans="1:29" s="169" customFormat="1">
      <c r="A1158" s="24">
        <v>5392</v>
      </c>
      <c r="B1158" s="24" t="s">
        <v>1123</v>
      </c>
      <c r="C1158" s="57">
        <v>28.25</v>
      </c>
      <c r="D1158" s="57">
        <v>30.55</v>
      </c>
      <c r="E1158" s="57">
        <v>27.1</v>
      </c>
      <c r="F1158" s="57">
        <v>29.5</v>
      </c>
      <c r="G1158" s="57">
        <v>29.6</v>
      </c>
      <c r="H1158" s="57">
        <v>30.4</v>
      </c>
      <c r="I1158" s="57">
        <v>25.7</v>
      </c>
      <c r="J1158" s="57">
        <v>26.6</v>
      </c>
      <c r="K1158" s="57">
        <v>26.65</v>
      </c>
      <c r="L1158" s="57">
        <v>27.55</v>
      </c>
      <c r="M1158" s="57">
        <v>23.65</v>
      </c>
      <c r="N1158" s="57">
        <v>24.8</v>
      </c>
      <c r="O1158" s="57">
        <v>8970</v>
      </c>
      <c r="P1158" s="57">
        <v>21957</v>
      </c>
      <c r="Q1158" s="57">
        <v>59.135199999999998</v>
      </c>
      <c r="R1158" s="57">
        <v>63.347099999999998</v>
      </c>
      <c r="S1158" s="57">
        <v>47.0901</v>
      </c>
      <c r="T1158" s="57">
        <v>57.928100000000001</v>
      </c>
      <c r="U1158" s="77">
        <v>0.49930925597000198</v>
      </c>
      <c r="V1158" s="24" t="s">
        <v>5987</v>
      </c>
      <c r="W1158" s="216" t="s">
        <v>5967</v>
      </c>
      <c r="X1158" s="216" t="s">
        <v>5961</v>
      </c>
      <c r="Y1158" s="24" t="s">
        <v>5982</v>
      </c>
      <c r="Z1158" s="24" t="s">
        <v>5964</v>
      </c>
      <c r="AA1158" s="24" t="s">
        <v>5964</v>
      </c>
      <c r="AB1158" s="24" t="s">
        <v>5990</v>
      </c>
      <c r="AC1158" s="24" t="s">
        <v>5991</v>
      </c>
    </row>
    <row r="1159" spans="1:29" s="169" customFormat="1">
      <c r="A1159" s="24">
        <v>5398</v>
      </c>
      <c r="B1159" s="24" t="s">
        <v>3525</v>
      </c>
      <c r="C1159" s="57">
        <v>18.7</v>
      </c>
      <c r="D1159" s="57">
        <v>19.05</v>
      </c>
      <c r="E1159" s="57">
        <v>17.850000000000001</v>
      </c>
      <c r="F1159" s="57">
        <v>18</v>
      </c>
      <c r="G1159" s="57">
        <v>18</v>
      </c>
      <c r="H1159" s="57">
        <v>21.9</v>
      </c>
      <c r="I1159" s="57">
        <v>17.5</v>
      </c>
      <c r="J1159" s="57">
        <v>21</v>
      </c>
      <c r="K1159" s="57">
        <v>21</v>
      </c>
      <c r="L1159" s="57">
        <v>22.15</v>
      </c>
      <c r="M1159" s="57">
        <v>19.649999999999999</v>
      </c>
      <c r="N1159" s="57">
        <v>20.100000000000001</v>
      </c>
      <c r="O1159" s="57">
        <v>1158</v>
      </c>
      <c r="P1159" s="57">
        <v>2603</v>
      </c>
      <c r="Q1159" s="57">
        <v>38.033999999999999</v>
      </c>
      <c r="R1159" s="57">
        <v>25.7789</v>
      </c>
      <c r="S1159" s="57">
        <v>43.994</v>
      </c>
      <c r="T1159" s="57">
        <v>31.8506</v>
      </c>
      <c r="U1159" s="77">
        <v>0.54373159175310537</v>
      </c>
      <c r="V1159" s="24" t="s">
        <v>6267</v>
      </c>
      <c r="W1159" s="216" t="s">
        <v>6009</v>
      </c>
      <c r="X1159" s="216" t="s">
        <v>5971</v>
      </c>
      <c r="Y1159" s="24" t="s">
        <v>5964</v>
      </c>
      <c r="Z1159" s="24" t="s">
        <v>5982</v>
      </c>
      <c r="AA1159" s="24" t="s">
        <v>5964</v>
      </c>
      <c r="AB1159" s="24" t="s">
        <v>5970</v>
      </c>
      <c r="AC1159" s="24" t="s">
        <v>5990</v>
      </c>
    </row>
    <row r="1160" spans="1:29" s="169" customFormat="1">
      <c r="A1160" s="24">
        <v>5403</v>
      </c>
      <c r="B1160" s="24" t="s">
        <v>1124</v>
      </c>
      <c r="C1160" s="57">
        <v>66</v>
      </c>
      <c r="D1160" s="57">
        <v>68.7</v>
      </c>
      <c r="E1160" s="57">
        <v>65.599999999999994</v>
      </c>
      <c r="F1160" s="57">
        <v>68.099999999999994</v>
      </c>
      <c r="G1160" s="57">
        <v>68</v>
      </c>
      <c r="H1160" s="57">
        <v>76.8</v>
      </c>
      <c r="I1160" s="57">
        <v>67.599999999999994</v>
      </c>
      <c r="J1160" s="57">
        <v>72.2</v>
      </c>
      <c r="K1160" s="57">
        <v>72</v>
      </c>
      <c r="L1160" s="57">
        <v>73.7</v>
      </c>
      <c r="M1160" s="57">
        <v>61.8</v>
      </c>
      <c r="N1160" s="57">
        <v>62.7</v>
      </c>
      <c r="O1160" s="57">
        <v>2521</v>
      </c>
      <c r="P1160" s="57">
        <v>4957</v>
      </c>
      <c r="Q1160" s="57">
        <v>63.462299999999999</v>
      </c>
      <c r="R1160" s="57">
        <v>69.982200000000006</v>
      </c>
      <c r="S1160" s="57">
        <v>52.072499999999998</v>
      </c>
      <c r="T1160" s="57">
        <v>64.012299999999996</v>
      </c>
      <c r="U1160" s="77">
        <v>0.62159011947190279</v>
      </c>
      <c r="V1160" s="24" t="s">
        <v>6014</v>
      </c>
      <c r="W1160" s="216" t="s">
        <v>5967</v>
      </c>
      <c r="X1160" s="216" t="s">
        <v>5961</v>
      </c>
      <c r="Y1160" s="24" t="s">
        <v>6010</v>
      </c>
      <c r="Z1160" s="24" t="s">
        <v>5982</v>
      </c>
      <c r="AA1160" s="24" t="s">
        <v>5964</v>
      </c>
      <c r="AB1160" s="24" t="s">
        <v>5965</v>
      </c>
      <c r="AC1160" s="24" t="s">
        <v>5965</v>
      </c>
    </row>
    <row r="1161" spans="1:29" s="169" customFormat="1">
      <c r="A1161" s="24">
        <v>5410</v>
      </c>
      <c r="B1161" s="24" t="s">
        <v>1125</v>
      </c>
      <c r="C1161" s="57">
        <v>23.05</v>
      </c>
      <c r="D1161" s="57">
        <v>23.5</v>
      </c>
      <c r="E1161" s="57">
        <v>22.9</v>
      </c>
      <c r="F1161" s="57">
        <v>23.2</v>
      </c>
      <c r="G1161" s="57">
        <v>23.25</v>
      </c>
      <c r="H1161" s="57">
        <v>24.45</v>
      </c>
      <c r="I1161" s="57">
        <v>23.1</v>
      </c>
      <c r="J1161" s="57">
        <v>24.2</v>
      </c>
      <c r="K1161" s="57">
        <v>24.2</v>
      </c>
      <c r="L1161" s="57">
        <v>24.45</v>
      </c>
      <c r="M1161" s="57">
        <v>21.4</v>
      </c>
      <c r="N1161" s="57">
        <v>21.95</v>
      </c>
      <c r="O1161" s="57">
        <v>5526</v>
      </c>
      <c r="P1161" s="57">
        <v>6261</v>
      </c>
      <c r="Q1161" s="57">
        <v>72.939499999999995</v>
      </c>
      <c r="R1161" s="57">
        <v>68.894000000000005</v>
      </c>
      <c r="S1161" s="57">
        <v>60.328499999999998</v>
      </c>
      <c r="T1161" s="57">
        <v>66.038799999999995</v>
      </c>
      <c r="U1161" s="77">
        <v>1.0787414151094075</v>
      </c>
      <c r="V1161" s="24" t="s">
        <v>6041</v>
      </c>
      <c r="W1161" s="216" t="s">
        <v>5960</v>
      </c>
      <c r="X1161" s="216" t="s">
        <v>5961</v>
      </c>
      <c r="Y1161" s="24" t="s">
        <v>6016</v>
      </c>
      <c r="Z1161" s="24" t="s">
        <v>5982</v>
      </c>
      <c r="AA1161" s="24" t="s">
        <v>5964</v>
      </c>
      <c r="AB1161" s="24" t="s">
        <v>5965</v>
      </c>
      <c r="AC1161" s="24" t="s">
        <v>5990</v>
      </c>
    </row>
    <row r="1162" spans="1:29" s="169" customFormat="1">
      <c r="A1162" s="24">
        <v>5425</v>
      </c>
      <c r="B1162" s="24" t="s">
        <v>1126</v>
      </c>
      <c r="C1162" s="57">
        <v>49.2</v>
      </c>
      <c r="D1162" s="57">
        <v>69.2</v>
      </c>
      <c r="E1162" s="57">
        <v>47.1</v>
      </c>
      <c r="F1162" s="57">
        <v>67.099999999999994</v>
      </c>
      <c r="G1162" s="57">
        <v>68</v>
      </c>
      <c r="H1162" s="57">
        <v>105</v>
      </c>
      <c r="I1162" s="57">
        <v>60.6</v>
      </c>
      <c r="J1162" s="57">
        <v>80.3</v>
      </c>
      <c r="K1162" s="57">
        <v>80.599999999999994</v>
      </c>
      <c r="L1162" s="57">
        <v>89.5</v>
      </c>
      <c r="M1162" s="57">
        <v>66.5</v>
      </c>
      <c r="N1162" s="57">
        <v>76.8</v>
      </c>
      <c r="O1162" s="57">
        <v>270193</v>
      </c>
      <c r="P1162" s="57">
        <v>965016</v>
      </c>
      <c r="Q1162" s="57">
        <v>68.306700000000006</v>
      </c>
      <c r="R1162" s="57">
        <v>67.469499999999996</v>
      </c>
      <c r="S1162" s="57">
        <v>64.725200000000001</v>
      </c>
      <c r="T1162" s="57">
        <v>66.554699999999997</v>
      </c>
      <c r="U1162" s="77">
        <v>0.34220768245178201</v>
      </c>
      <c r="V1162" s="24" t="s">
        <v>6140</v>
      </c>
      <c r="W1162" s="216" t="s">
        <v>5960</v>
      </c>
      <c r="X1162" s="216" t="s">
        <v>5961</v>
      </c>
      <c r="Y1162" s="24" t="s">
        <v>5982</v>
      </c>
      <c r="Z1162" s="24" t="s">
        <v>5963</v>
      </c>
      <c r="AA1162" s="24" t="s">
        <v>5974</v>
      </c>
      <c r="AB1162" s="24" t="s">
        <v>5986</v>
      </c>
      <c r="AC1162" s="24" t="s">
        <v>5986</v>
      </c>
    </row>
    <row r="1163" spans="1:29" s="169" customFormat="1">
      <c r="A1163" s="24">
        <v>5426</v>
      </c>
      <c r="B1163" s="24" t="s">
        <v>1127</v>
      </c>
      <c r="C1163" s="57">
        <v>10.45</v>
      </c>
      <c r="D1163" s="57">
        <v>10.6</v>
      </c>
      <c r="E1163" s="57">
        <v>9.99</v>
      </c>
      <c r="F1163" s="57">
        <v>10.5</v>
      </c>
      <c r="G1163" s="57">
        <v>10.5</v>
      </c>
      <c r="H1163" s="57">
        <v>10.65</v>
      </c>
      <c r="I1163" s="57">
        <v>10</v>
      </c>
      <c r="J1163" s="57">
        <v>10.45</v>
      </c>
      <c r="K1163" s="57">
        <v>10.45</v>
      </c>
      <c r="L1163" s="57">
        <v>10.95</v>
      </c>
      <c r="M1163" s="57">
        <v>9.9600000000000009</v>
      </c>
      <c r="N1163" s="57">
        <v>10</v>
      </c>
      <c r="O1163" s="57">
        <v>2168</v>
      </c>
      <c r="P1163" s="57">
        <v>3304</v>
      </c>
      <c r="Q1163" s="57">
        <v>44.804299999999998</v>
      </c>
      <c r="R1163" s="57">
        <v>49.200800000000001</v>
      </c>
      <c r="S1163" s="57">
        <v>37.933999999999997</v>
      </c>
      <c r="T1163" s="57">
        <v>45.4452</v>
      </c>
      <c r="U1163" s="77">
        <v>0.80199085283831051</v>
      </c>
      <c r="V1163" s="24" t="s">
        <v>6194</v>
      </c>
      <c r="W1163" s="216" t="s">
        <v>5967</v>
      </c>
      <c r="X1163" s="216" t="s">
        <v>5971</v>
      </c>
      <c r="Y1163" s="24" t="s">
        <v>5972</v>
      </c>
      <c r="Z1163" s="24" t="s">
        <v>5994</v>
      </c>
      <c r="AA1163" s="24" t="s">
        <v>5964</v>
      </c>
      <c r="AB1163" s="24" t="s">
        <v>5970</v>
      </c>
      <c r="AC1163" s="24" t="s">
        <v>5979</v>
      </c>
    </row>
    <row r="1164" spans="1:29" s="169" customFormat="1">
      <c r="A1164" s="24">
        <v>5432</v>
      </c>
      <c r="B1164" s="24" t="s">
        <v>1128</v>
      </c>
      <c r="C1164" s="57">
        <v>20.85</v>
      </c>
      <c r="D1164" s="57">
        <v>25.6</v>
      </c>
      <c r="E1164" s="57">
        <v>19.850000000000001</v>
      </c>
      <c r="F1164" s="57">
        <v>23.8</v>
      </c>
      <c r="G1164" s="57">
        <v>25.45</v>
      </c>
      <c r="H1164" s="57">
        <v>42.2</v>
      </c>
      <c r="I1164" s="57">
        <v>23.25</v>
      </c>
      <c r="J1164" s="57">
        <v>31.9</v>
      </c>
      <c r="K1164" s="57">
        <v>31.9</v>
      </c>
      <c r="L1164" s="57">
        <v>37.85</v>
      </c>
      <c r="M1164" s="57">
        <v>31</v>
      </c>
      <c r="N1164" s="57">
        <v>34.9</v>
      </c>
      <c r="O1164" s="57">
        <v>483</v>
      </c>
      <c r="P1164" s="57">
        <v>1747</v>
      </c>
      <c r="Q1164" s="57">
        <v>57.4054</v>
      </c>
      <c r="R1164" s="57">
        <v>54.825000000000003</v>
      </c>
      <c r="S1164" s="57">
        <v>61.485799999999998</v>
      </c>
      <c r="T1164" s="57">
        <v>57.045299999999997</v>
      </c>
      <c r="U1164" s="77">
        <v>0.33791261209692808</v>
      </c>
      <c r="V1164" s="24" t="s">
        <v>6329</v>
      </c>
      <c r="W1164" s="216" t="s">
        <v>6009</v>
      </c>
      <c r="X1164" s="216" t="s">
        <v>5961</v>
      </c>
      <c r="Y1164" s="24" t="s">
        <v>5982</v>
      </c>
      <c r="Z1164" s="24" t="s">
        <v>5963</v>
      </c>
      <c r="AA1164" s="24" t="s">
        <v>5982</v>
      </c>
      <c r="AB1164" s="24" t="s">
        <v>5986</v>
      </c>
      <c r="AC1164" s="24" t="s">
        <v>5965</v>
      </c>
    </row>
    <row r="1165" spans="1:29" s="169" customFormat="1">
      <c r="A1165" s="24">
        <v>5434</v>
      </c>
      <c r="B1165" s="24" t="s">
        <v>1129</v>
      </c>
      <c r="C1165" s="57">
        <v>132.5</v>
      </c>
      <c r="D1165" s="57">
        <v>135</v>
      </c>
      <c r="E1165" s="57">
        <v>119.5</v>
      </c>
      <c r="F1165" s="57">
        <v>125</v>
      </c>
      <c r="G1165" s="57">
        <v>125</v>
      </c>
      <c r="H1165" s="57">
        <v>134</v>
      </c>
      <c r="I1165" s="57">
        <v>125</v>
      </c>
      <c r="J1165" s="57">
        <v>129.5</v>
      </c>
      <c r="K1165" s="57">
        <v>132</v>
      </c>
      <c r="L1165" s="57">
        <v>136</v>
      </c>
      <c r="M1165" s="57">
        <v>127.5</v>
      </c>
      <c r="N1165" s="57">
        <v>130.5</v>
      </c>
      <c r="O1165" s="57">
        <v>6347</v>
      </c>
      <c r="P1165" s="57">
        <v>13756</v>
      </c>
      <c r="Q1165" s="57">
        <v>63.293799999999997</v>
      </c>
      <c r="R1165" s="57">
        <v>70.088499999999996</v>
      </c>
      <c r="S1165" s="57">
        <v>60.496499999999997</v>
      </c>
      <c r="T1165" s="57">
        <v>66.891099999999994</v>
      </c>
      <c r="U1165" s="77">
        <v>0.56393169849116342</v>
      </c>
      <c r="V1165" s="24" t="s">
        <v>6382</v>
      </c>
      <c r="W1165" s="216" t="s">
        <v>5967</v>
      </c>
      <c r="X1165" s="216" t="s">
        <v>5961</v>
      </c>
      <c r="Y1165" s="24" t="s">
        <v>5964</v>
      </c>
      <c r="Z1165" s="24" t="s">
        <v>6013</v>
      </c>
      <c r="AA1165" s="24" t="s">
        <v>5974</v>
      </c>
      <c r="AB1165" s="24" t="s">
        <v>5970</v>
      </c>
      <c r="AC1165" s="24" t="s">
        <v>5986</v>
      </c>
    </row>
    <row r="1166" spans="1:29" s="169" customFormat="1">
      <c r="A1166" s="24">
        <v>5438</v>
      </c>
      <c r="B1166" s="24" t="s">
        <v>1130</v>
      </c>
      <c r="C1166" s="57">
        <v>12.65</v>
      </c>
      <c r="D1166" s="57">
        <v>15.5</v>
      </c>
      <c r="E1166" s="57">
        <v>12.65</v>
      </c>
      <c r="F1166" s="57">
        <v>15.15</v>
      </c>
      <c r="G1166" s="57">
        <v>14.75</v>
      </c>
      <c r="H1166" s="57">
        <v>20.45</v>
      </c>
      <c r="I1166" s="57">
        <v>14.55</v>
      </c>
      <c r="J1166" s="57">
        <v>20.25</v>
      </c>
      <c r="K1166" s="57">
        <v>20.350000000000001</v>
      </c>
      <c r="L1166" s="57">
        <v>24.35</v>
      </c>
      <c r="M1166" s="57">
        <v>20.25</v>
      </c>
      <c r="N1166" s="57">
        <v>24.35</v>
      </c>
      <c r="O1166" s="57">
        <v>40702</v>
      </c>
      <c r="P1166" s="57">
        <v>55192</v>
      </c>
      <c r="Q1166" s="57">
        <v>74.449100000000001</v>
      </c>
      <c r="R1166" s="57">
        <v>58.7121</v>
      </c>
      <c r="S1166" s="57">
        <v>82.966099999999997</v>
      </c>
      <c r="T1166" s="57">
        <v>66.796800000000005</v>
      </c>
      <c r="U1166" s="77">
        <v>0.9013423845645907</v>
      </c>
      <c r="V1166" s="24" t="s">
        <v>6383</v>
      </c>
      <c r="W1166" s="216" t="s">
        <v>6009</v>
      </c>
      <c r="X1166" s="216" t="s">
        <v>5989</v>
      </c>
      <c r="Y1166" s="24" t="s">
        <v>6013</v>
      </c>
      <c r="Z1166" s="24" t="s">
        <v>5982</v>
      </c>
      <c r="AA1166" s="24" t="s">
        <v>6045</v>
      </c>
      <c r="AB1166" s="24" t="s">
        <v>5979</v>
      </c>
      <c r="AC1166" s="24" t="s">
        <v>5979</v>
      </c>
    </row>
    <row r="1167" spans="1:29" s="169" customFormat="1">
      <c r="A1167" s="24">
        <v>5439</v>
      </c>
      <c r="B1167" s="24" t="s">
        <v>1131</v>
      </c>
      <c r="C1167" s="57">
        <v>56.8</v>
      </c>
      <c r="D1167" s="57">
        <v>65.900000000000006</v>
      </c>
      <c r="E1167" s="57">
        <v>56.5</v>
      </c>
      <c r="F1167" s="57">
        <v>64.2</v>
      </c>
      <c r="G1167" s="57">
        <v>64.7</v>
      </c>
      <c r="H1167" s="57">
        <v>76.2</v>
      </c>
      <c r="I1167" s="57">
        <v>63</v>
      </c>
      <c r="J1167" s="57">
        <v>71.400000000000006</v>
      </c>
      <c r="K1167" s="57">
        <v>72.3</v>
      </c>
      <c r="L1167" s="57">
        <v>72.7</v>
      </c>
      <c r="M1167" s="57">
        <v>59.5</v>
      </c>
      <c r="N1167" s="57">
        <v>63.4</v>
      </c>
      <c r="O1167" s="57">
        <v>22474</v>
      </c>
      <c r="P1167" s="57">
        <v>66336</v>
      </c>
      <c r="Q1167" s="57">
        <v>77.408100000000005</v>
      </c>
      <c r="R1167" s="57">
        <v>75.902000000000001</v>
      </c>
      <c r="S1167" s="57">
        <v>70.326899999999995</v>
      </c>
      <c r="T1167" s="57">
        <v>74.043599999999998</v>
      </c>
      <c r="U1167" s="77">
        <v>0.41407715602722839</v>
      </c>
      <c r="V1167" s="24" t="s">
        <v>6050</v>
      </c>
      <c r="W1167" s="216" t="s">
        <v>5960</v>
      </c>
      <c r="X1167" s="216" t="s">
        <v>5961</v>
      </c>
      <c r="Y1167" s="24" t="s">
        <v>5982</v>
      </c>
      <c r="Z1167" s="24" t="s">
        <v>5982</v>
      </c>
      <c r="AA1167" s="24" t="s">
        <v>5964</v>
      </c>
      <c r="AB1167" s="24" t="s">
        <v>5979</v>
      </c>
      <c r="AC1167" s="24" t="s">
        <v>5991</v>
      </c>
    </row>
    <row r="1168" spans="1:29" s="169" customFormat="1">
      <c r="A1168" s="24">
        <v>5443</v>
      </c>
      <c r="B1168" s="24" t="s">
        <v>1132</v>
      </c>
      <c r="C1168" s="57">
        <v>38</v>
      </c>
      <c r="D1168" s="57">
        <v>41.9</v>
      </c>
      <c r="E1168" s="57">
        <v>35</v>
      </c>
      <c r="F1168" s="57">
        <v>39.049999999999997</v>
      </c>
      <c r="G1168" s="57">
        <v>39.049999999999997</v>
      </c>
      <c r="H1168" s="57">
        <v>48.9</v>
      </c>
      <c r="I1168" s="57">
        <v>36.9</v>
      </c>
      <c r="J1168" s="57">
        <v>39.299999999999997</v>
      </c>
      <c r="K1168" s="57">
        <v>39.1</v>
      </c>
      <c r="L1168" s="57">
        <v>41.65</v>
      </c>
      <c r="M1168" s="57">
        <v>32.85</v>
      </c>
      <c r="N1168" s="57">
        <v>35.049999999999997</v>
      </c>
      <c r="O1168" s="57">
        <v>27713</v>
      </c>
      <c r="P1168" s="57">
        <v>199608</v>
      </c>
      <c r="Q1168" s="57">
        <v>57.070900000000002</v>
      </c>
      <c r="R1168" s="57">
        <v>66.02</v>
      </c>
      <c r="S1168" s="57">
        <v>46.009799999999998</v>
      </c>
      <c r="T1168" s="57">
        <v>59.35</v>
      </c>
      <c r="U1168" s="77">
        <v>0.16968981425816823</v>
      </c>
      <c r="V1168" s="24" t="s">
        <v>6014</v>
      </c>
      <c r="W1168" s="216" t="s">
        <v>5967</v>
      </c>
      <c r="X1168" s="216" t="s">
        <v>5961</v>
      </c>
      <c r="Y1168" s="24" t="s">
        <v>6022</v>
      </c>
      <c r="Z1168" s="24" t="s">
        <v>5969</v>
      </c>
      <c r="AA1168" s="24" t="s">
        <v>5964</v>
      </c>
      <c r="AB1168" s="24" t="s">
        <v>5991</v>
      </c>
      <c r="AC1168" s="24" t="s">
        <v>5991</v>
      </c>
    </row>
    <row r="1169" spans="1:29" s="169" customFormat="1">
      <c r="A1169" s="24">
        <v>5450</v>
      </c>
      <c r="B1169" s="24" t="s">
        <v>5863</v>
      </c>
      <c r="C1169" s="57">
        <v>18</v>
      </c>
      <c r="D1169" s="57">
        <v>19.05</v>
      </c>
      <c r="E1169" s="57">
        <v>17</v>
      </c>
      <c r="F1169" s="57">
        <v>19.05</v>
      </c>
      <c r="G1169" s="57">
        <v>20.149999999999999</v>
      </c>
      <c r="H1169" s="57">
        <v>20.85</v>
      </c>
      <c r="I1169" s="57">
        <v>17.399999999999999</v>
      </c>
      <c r="J1169" s="57">
        <v>17.899999999999999</v>
      </c>
      <c r="K1169" s="57">
        <v>17.899999999999999</v>
      </c>
      <c r="L1169" s="57">
        <v>19.149999999999999</v>
      </c>
      <c r="M1169" s="57">
        <v>17</v>
      </c>
      <c r="N1169" s="57">
        <v>17.25</v>
      </c>
      <c r="O1169" s="57">
        <v>2210</v>
      </c>
      <c r="P1169" s="57">
        <v>2241</v>
      </c>
      <c r="Q1169" s="57">
        <v>44.7425</v>
      </c>
      <c r="R1169" s="57">
        <v>46.226599999999998</v>
      </c>
      <c r="S1169" s="57">
        <v>38.8626</v>
      </c>
      <c r="T1169" s="57">
        <v>43.771900000000002</v>
      </c>
      <c r="U1169" s="77">
        <v>1.2053150875105361</v>
      </c>
      <c r="V1169" s="24" t="s">
        <v>6149</v>
      </c>
      <c r="W1169" s="216" t="s">
        <v>5967</v>
      </c>
      <c r="X1169" s="216" t="s">
        <v>5971</v>
      </c>
      <c r="Y1169" s="24" t="s">
        <v>6045</v>
      </c>
      <c r="Z1169" s="24" t="s">
        <v>5964</v>
      </c>
      <c r="AA1169" s="24" t="s">
        <v>6000</v>
      </c>
      <c r="AB1169" s="24" t="s">
        <v>5976</v>
      </c>
      <c r="AC1169" s="24" t="s">
        <v>5965</v>
      </c>
    </row>
    <row r="1170" spans="1:29" s="169" customFormat="1">
      <c r="A1170" s="24">
        <v>5452</v>
      </c>
      <c r="B1170" s="24" t="s">
        <v>1134</v>
      </c>
      <c r="C1170" s="57">
        <v>29.95</v>
      </c>
      <c r="D1170" s="57">
        <v>32.9</v>
      </c>
      <c r="E1170" s="57">
        <v>25.9</v>
      </c>
      <c r="F1170" s="57">
        <v>27.2</v>
      </c>
      <c r="G1170" s="57">
        <v>27.8</v>
      </c>
      <c r="H1170" s="57">
        <v>29.9</v>
      </c>
      <c r="I1170" s="57">
        <v>22.9</v>
      </c>
      <c r="J1170" s="57">
        <v>23.8</v>
      </c>
      <c r="K1170" s="57">
        <v>23.8</v>
      </c>
      <c r="L1170" s="57">
        <v>29.15</v>
      </c>
      <c r="M1170" s="57">
        <v>21.6</v>
      </c>
      <c r="N1170" s="57">
        <v>22.6</v>
      </c>
      <c r="O1170" s="57">
        <v>59092</v>
      </c>
      <c r="P1170" s="57">
        <v>46112</v>
      </c>
      <c r="Q1170" s="57">
        <v>61.375300000000003</v>
      </c>
      <c r="R1170" s="57">
        <v>70.110600000000005</v>
      </c>
      <c r="S1170" s="57">
        <v>54.427399999999999</v>
      </c>
      <c r="T1170" s="57">
        <v>64.882900000000006</v>
      </c>
      <c r="U1170" s="77">
        <v>1.5662637828668362</v>
      </c>
      <c r="V1170" s="24" t="s">
        <v>6183</v>
      </c>
      <c r="W1170" s="216" t="s">
        <v>5967</v>
      </c>
      <c r="X1170" s="216" t="s">
        <v>5961</v>
      </c>
      <c r="Y1170" s="24" t="s">
        <v>5964</v>
      </c>
      <c r="Z1170" s="24" t="s">
        <v>5964</v>
      </c>
      <c r="AA1170" s="24" t="s">
        <v>6000</v>
      </c>
      <c r="AB1170" s="24" t="s">
        <v>5996</v>
      </c>
      <c r="AC1170" s="24" t="s">
        <v>5965</v>
      </c>
    </row>
    <row r="1171" spans="1:29" s="169" customFormat="1">
      <c r="A1171" s="24">
        <v>5457</v>
      </c>
      <c r="B1171" s="24" t="s">
        <v>1135</v>
      </c>
      <c r="C1171" s="57">
        <v>68.8</v>
      </c>
      <c r="D1171" s="57">
        <v>87.4</v>
      </c>
      <c r="E1171" s="57">
        <v>66</v>
      </c>
      <c r="F1171" s="57">
        <v>83.4</v>
      </c>
      <c r="G1171" s="57">
        <v>82.5</v>
      </c>
      <c r="H1171" s="57">
        <v>98.4</v>
      </c>
      <c r="I1171" s="57">
        <v>72</v>
      </c>
      <c r="J1171" s="57">
        <v>77.8</v>
      </c>
      <c r="K1171" s="57">
        <v>77.2</v>
      </c>
      <c r="L1171" s="57">
        <v>81.5</v>
      </c>
      <c r="M1171" s="57">
        <v>69.400000000000006</v>
      </c>
      <c r="N1171" s="57">
        <v>79.400000000000006</v>
      </c>
      <c r="O1171" s="57">
        <v>24563</v>
      </c>
      <c r="P1171" s="57">
        <v>79771</v>
      </c>
      <c r="Q1171" s="57">
        <v>32.122500000000002</v>
      </c>
      <c r="R1171" s="57">
        <v>32.529400000000003</v>
      </c>
      <c r="S1171" s="57">
        <v>34.789200000000001</v>
      </c>
      <c r="T1171" s="57">
        <v>33.282600000000002</v>
      </c>
      <c r="U1171" s="77">
        <v>0.37634534410305054</v>
      </c>
      <c r="V1171" s="24" t="s">
        <v>6384</v>
      </c>
      <c r="W1171" s="216" t="s">
        <v>5981</v>
      </c>
      <c r="X1171" s="216" t="s">
        <v>5971</v>
      </c>
      <c r="Y1171" s="24" t="s">
        <v>5982</v>
      </c>
      <c r="Z1171" s="24" t="s">
        <v>6000</v>
      </c>
      <c r="AA1171" s="24" t="s">
        <v>6075</v>
      </c>
      <c r="AB1171" s="24" t="s">
        <v>5990</v>
      </c>
      <c r="AC1171" s="24" t="s">
        <v>5976</v>
      </c>
    </row>
    <row r="1172" spans="1:29" s="169" customFormat="1">
      <c r="A1172" s="24">
        <v>5460</v>
      </c>
      <c r="B1172" s="24" t="s">
        <v>1136</v>
      </c>
      <c r="C1172" s="57">
        <v>12.1</v>
      </c>
      <c r="D1172" s="57">
        <v>12.5</v>
      </c>
      <c r="E1172" s="57">
        <v>11.7</v>
      </c>
      <c r="F1172" s="57">
        <v>11.9</v>
      </c>
      <c r="G1172" s="57">
        <v>11.9</v>
      </c>
      <c r="H1172" s="57">
        <v>11.95</v>
      </c>
      <c r="I1172" s="57">
        <v>11.25</v>
      </c>
      <c r="J1172" s="57">
        <v>11.3</v>
      </c>
      <c r="K1172" s="57">
        <v>11.3</v>
      </c>
      <c r="L1172" s="57">
        <v>12.15</v>
      </c>
      <c r="M1172" s="57">
        <v>11.25</v>
      </c>
      <c r="N1172" s="57">
        <v>12.1</v>
      </c>
      <c r="O1172" s="57">
        <v>1459</v>
      </c>
      <c r="P1172" s="57">
        <v>1661</v>
      </c>
      <c r="Q1172" s="57">
        <v>47.781500000000001</v>
      </c>
      <c r="R1172" s="57">
        <v>60.5623</v>
      </c>
      <c r="S1172" s="57">
        <v>50.187600000000003</v>
      </c>
      <c r="T1172" s="57">
        <v>57.104100000000003</v>
      </c>
      <c r="U1172" s="77">
        <v>1.0735835172921266</v>
      </c>
      <c r="V1172" s="24" t="s">
        <v>6207</v>
      </c>
      <c r="W1172" s="216" t="s">
        <v>6039</v>
      </c>
      <c r="X1172" s="216" t="s">
        <v>5961</v>
      </c>
      <c r="Y1172" s="24" t="s">
        <v>5984</v>
      </c>
      <c r="Z1172" s="24" t="s">
        <v>5964</v>
      </c>
      <c r="AA1172" s="24" t="s">
        <v>5982</v>
      </c>
      <c r="AB1172" s="24" t="s">
        <v>5965</v>
      </c>
      <c r="AC1172" s="24" t="s">
        <v>5965</v>
      </c>
    </row>
    <row r="1173" spans="1:29" s="169" customFormat="1">
      <c r="A1173" s="24">
        <v>5464</v>
      </c>
      <c r="B1173" s="24" t="s">
        <v>1137</v>
      </c>
      <c r="C1173" s="57">
        <v>22.55</v>
      </c>
      <c r="D1173" s="57">
        <v>39.200000000000003</v>
      </c>
      <c r="E1173" s="57">
        <v>20</v>
      </c>
      <c r="F1173" s="57">
        <v>37.4</v>
      </c>
      <c r="G1173" s="57">
        <v>33.700000000000003</v>
      </c>
      <c r="H1173" s="57">
        <v>44.8</v>
      </c>
      <c r="I1173" s="57">
        <v>30.85</v>
      </c>
      <c r="J1173" s="57">
        <v>32.049999999999997</v>
      </c>
      <c r="K1173" s="57">
        <v>32.25</v>
      </c>
      <c r="L1173" s="57">
        <v>33.35</v>
      </c>
      <c r="M1173" s="57">
        <v>26.75</v>
      </c>
      <c r="N1173" s="57">
        <v>28.45</v>
      </c>
      <c r="O1173" s="57">
        <v>11365</v>
      </c>
      <c r="P1173" s="57">
        <v>55056</v>
      </c>
      <c r="Q1173" s="57">
        <v>78.113500000000002</v>
      </c>
      <c r="R1173" s="57">
        <v>78.484899999999996</v>
      </c>
      <c r="S1173" s="57">
        <v>68.509699999999995</v>
      </c>
      <c r="T1173" s="57">
        <v>75.159800000000004</v>
      </c>
      <c r="U1173" s="77">
        <v>0.25229866963737935</v>
      </c>
      <c r="V1173" s="24" t="s">
        <v>5987</v>
      </c>
      <c r="W1173" s="216" t="s">
        <v>5967</v>
      </c>
      <c r="X1173" s="216" t="s">
        <v>5989</v>
      </c>
      <c r="Y1173" s="24" t="s">
        <v>5982</v>
      </c>
      <c r="Z1173" s="24" t="s">
        <v>5978</v>
      </c>
      <c r="AA1173" s="24" t="s">
        <v>5964</v>
      </c>
      <c r="AB1173" s="24" t="s">
        <v>5990</v>
      </c>
      <c r="AC1173" s="24" t="s">
        <v>5991</v>
      </c>
    </row>
    <row r="1174" spans="1:29" s="169" customFormat="1">
      <c r="A1174" s="24">
        <v>5465</v>
      </c>
      <c r="B1174" s="24" t="s">
        <v>1138</v>
      </c>
      <c r="C1174" s="57">
        <v>17.25</v>
      </c>
      <c r="D1174" s="57">
        <v>17.649999999999999</v>
      </c>
      <c r="E1174" s="57">
        <v>17.05</v>
      </c>
      <c r="F1174" s="57">
        <v>17.399999999999999</v>
      </c>
      <c r="G1174" s="57">
        <v>17.7</v>
      </c>
      <c r="H1174" s="57">
        <v>18.3</v>
      </c>
      <c r="I1174" s="57">
        <v>16.2</v>
      </c>
      <c r="J1174" s="57">
        <v>16.3</v>
      </c>
      <c r="K1174" s="57">
        <v>16.100000000000001</v>
      </c>
      <c r="L1174" s="57">
        <v>16.3</v>
      </c>
      <c r="M1174" s="57">
        <v>13.35</v>
      </c>
      <c r="N1174" s="57">
        <v>14.4</v>
      </c>
      <c r="O1174" s="57">
        <v>2097</v>
      </c>
      <c r="P1174" s="57">
        <v>3607</v>
      </c>
      <c r="Q1174" s="57">
        <v>33.768500000000003</v>
      </c>
      <c r="R1174" s="57">
        <v>49.195999999999998</v>
      </c>
      <c r="S1174" s="57">
        <v>26.558599999999998</v>
      </c>
      <c r="T1174" s="57">
        <v>41.650199999999998</v>
      </c>
      <c r="U1174" s="77">
        <v>0.71056279456612148</v>
      </c>
      <c r="V1174" s="24" t="s">
        <v>6385</v>
      </c>
      <c r="W1174" s="216" t="s">
        <v>5967</v>
      </c>
      <c r="X1174" s="216" t="s">
        <v>5971</v>
      </c>
      <c r="Y1174" s="24" t="s">
        <v>6066</v>
      </c>
      <c r="Z1174" s="24" t="s">
        <v>5964</v>
      </c>
      <c r="AA1174" s="24" t="s">
        <v>5964</v>
      </c>
      <c r="AB1174" s="24" t="s">
        <v>5965</v>
      </c>
      <c r="AC1174" s="24" t="s">
        <v>5986</v>
      </c>
    </row>
    <row r="1175" spans="1:29" s="169" customFormat="1">
      <c r="A1175" s="24">
        <v>5468</v>
      </c>
      <c r="B1175" s="24" t="s">
        <v>1139</v>
      </c>
      <c r="C1175" s="57">
        <v>16.350000000000001</v>
      </c>
      <c r="D1175" s="57">
        <v>16.8</v>
      </c>
      <c r="E1175" s="57">
        <v>14.1</v>
      </c>
      <c r="F1175" s="57">
        <v>14.4</v>
      </c>
      <c r="G1175" s="57">
        <v>14.4</v>
      </c>
      <c r="H1175" s="57">
        <v>20.7</v>
      </c>
      <c r="I1175" s="57">
        <v>14.4</v>
      </c>
      <c r="J1175" s="57">
        <v>17.3</v>
      </c>
      <c r="K1175" s="57">
        <v>17.75</v>
      </c>
      <c r="L1175" s="57">
        <v>17.75</v>
      </c>
      <c r="M1175" s="57">
        <v>14.6</v>
      </c>
      <c r="N1175" s="57">
        <v>15.6</v>
      </c>
      <c r="O1175" s="57">
        <v>907</v>
      </c>
      <c r="P1175" s="57">
        <v>6561</v>
      </c>
      <c r="Q1175" s="57">
        <v>42.668999999999997</v>
      </c>
      <c r="R1175" s="57">
        <v>49.618400000000001</v>
      </c>
      <c r="S1175" s="57">
        <v>35.715000000000003</v>
      </c>
      <c r="T1175" s="57">
        <v>44.983899999999998</v>
      </c>
      <c r="U1175" s="77">
        <v>0.16896137106470896</v>
      </c>
      <c r="V1175" s="24" t="s">
        <v>5980</v>
      </c>
      <c r="W1175" s="216" t="s">
        <v>5967</v>
      </c>
      <c r="X1175" s="216" t="s">
        <v>5971</v>
      </c>
      <c r="Y1175" s="24" t="s">
        <v>5964</v>
      </c>
      <c r="Z1175" s="24" t="s">
        <v>6013</v>
      </c>
      <c r="AA1175" s="24" t="s">
        <v>6024</v>
      </c>
      <c r="AB1175" s="24" t="s">
        <v>5979</v>
      </c>
      <c r="AC1175" s="24" t="s">
        <v>5991</v>
      </c>
    </row>
    <row r="1176" spans="1:29" s="169" customFormat="1">
      <c r="A1176" s="24">
        <v>5469</v>
      </c>
      <c r="B1176" s="24" t="s">
        <v>1140</v>
      </c>
      <c r="C1176" s="57">
        <v>44.65</v>
      </c>
      <c r="D1176" s="57">
        <v>49.3</v>
      </c>
      <c r="E1176" s="57">
        <v>43</v>
      </c>
      <c r="F1176" s="57">
        <v>47.6</v>
      </c>
      <c r="G1176" s="57">
        <v>47.95</v>
      </c>
      <c r="H1176" s="57">
        <v>51.2</v>
      </c>
      <c r="I1176" s="57">
        <v>45.95</v>
      </c>
      <c r="J1176" s="57">
        <v>47.35</v>
      </c>
      <c r="K1176" s="57">
        <v>47.75</v>
      </c>
      <c r="L1176" s="57">
        <v>49.95</v>
      </c>
      <c r="M1176" s="57">
        <v>40.1</v>
      </c>
      <c r="N1176" s="57">
        <v>41</v>
      </c>
      <c r="O1176" s="57">
        <v>58486</v>
      </c>
      <c r="P1176" s="57">
        <v>79404</v>
      </c>
      <c r="Q1176" s="57">
        <v>58.733800000000002</v>
      </c>
      <c r="R1176" s="57">
        <v>59.770200000000003</v>
      </c>
      <c r="S1176" s="57">
        <v>45.320999999999998</v>
      </c>
      <c r="T1176" s="57">
        <v>54.953800000000001</v>
      </c>
      <c r="U1176" s="77">
        <v>0.90024292087160462</v>
      </c>
      <c r="V1176" s="24" t="s">
        <v>6081</v>
      </c>
      <c r="W1176" s="216" t="s">
        <v>5967</v>
      </c>
      <c r="X1176" s="216" t="s">
        <v>5961</v>
      </c>
      <c r="Y1176" s="24" t="s">
        <v>5982</v>
      </c>
      <c r="Z1176" s="24" t="s">
        <v>5978</v>
      </c>
      <c r="AA1176" s="24" t="s">
        <v>5964</v>
      </c>
      <c r="AB1176" s="24" t="s">
        <v>5990</v>
      </c>
      <c r="AC1176" s="24" t="s">
        <v>5965</v>
      </c>
    </row>
    <row r="1177" spans="1:29" s="169" customFormat="1">
      <c r="A1177" s="24">
        <v>5471</v>
      </c>
      <c r="B1177" s="24" t="s">
        <v>1141</v>
      </c>
      <c r="C1177" s="57">
        <v>95.2</v>
      </c>
      <c r="D1177" s="57">
        <v>101</v>
      </c>
      <c r="E1177" s="57">
        <v>88.5</v>
      </c>
      <c r="F1177" s="57">
        <v>94</v>
      </c>
      <c r="G1177" s="57">
        <v>94.1</v>
      </c>
      <c r="H1177" s="57">
        <v>119</v>
      </c>
      <c r="I1177" s="57">
        <v>92.2</v>
      </c>
      <c r="J1177" s="57">
        <v>107.5</v>
      </c>
      <c r="K1177" s="57">
        <v>108</v>
      </c>
      <c r="L1177" s="57">
        <v>114</v>
      </c>
      <c r="M1177" s="57">
        <v>84.4</v>
      </c>
      <c r="N1177" s="57">
        <v>90.1</v>
      </c>
      <c r="O1177" s="57">
        <v>65022</v>
      </c>
      <c r="P1177" s="57">
        <v>237076</v>
      </c>
      <c r="Q1177" s="57">
        <v>73.542699999999996</v>
      </c>
      <c r="R1177" s="57">
        <v>75.096299999999999</v>
      </c>
      <c r="S1177" s="57">
        <v>65.251099999999994</v>
      </c>
      <c r="T1177" s="57">
        <v>71.814599999999999</v>
      </c>
      <c r="U1177" s="77">
        <v>0.33521458660232728</v>
      </c>
      <c r="V1177" s="24" t="s">
        <v>6118</v>
      </c>
      <c r="W1177" s="216" t="s">
        <v>5967</v>
      </c>
      <c r="X1177" s="216" t="s">
        <v>5961</v>
      </c>
      <c r="Y1177" s="24" t="s">
        <v>6073</v>
      </c>
      <c r="Z1177" s="24" t="s">
        <v>5982</v>
      </c>
      <c r="AA1177" s="24" t="s">
        <v>5964</v>
      </c>
      <c r="AB1177" s="24" t="s">
        <v>5990</v>
      </c>
      <c r="AC1177" s="24" t="s">
        <v>5990</v>
      </c>
    </row>
    <row r="1178" spans="1:29" s="169" customFormat="1">
      <c r="A1178" s="24">
        <v>5474</v>
      </c>
      <c r="B1178" s="24" t="s">
        <v>1142</v>
      </c>
      <c r="C1178" s="57">
        <v>176</v>
      </c>
      <c r="D1178" s="57">
        <v>183</v>
      </c>
      <c r="E1178" s="57">
        <v>173</v>
      </c>
      <c r="F1178" s="57">
        <v>173.5</v>
      </c>
      <c r="G1178" s="57">
        <v>174.5</v>
      </c>
      <c r="H1178" s="57">
        <v>178.5</v>
      </c>
      <c r="I1178" s="57">
        <v>155</v>
      </c>
      <c r="J1178" s="57">
        <v>168</v>
      </c>
      <c r="K1178" s="57">
        <v>168</v>
      </c>
      <c r="L1178" s="57">
        <v>179</v>
      </c>
      <c r="M1178" s="57">
        <v>107.5</v>
      </c>
      <c r="N1178" s="57">
        <v>108.5</v>
      </c>
      <c r="O1178" s="57">
        <v>4904</v>
      </c>
      <c r="P1178" s="57">
        <v>2765</v>
      </c>
      <c r="Q1178" s="57">
        <v>18.2073</v>
      </c>
      <c r="R1178" s="57">
        <v>26.590199999999999</v>
      </c>
      <c r="S1178" s="57">
        <v>12.3626</v>
      </c>
      <c r="T1178" s="57">
        <v>21.8477</v>
      </c>
      <c r="U1178" s="77">
        <v>2.1677315651999196</v>
      </c>
      <c r="V1178" s="24" t="s">
        <v>6152</v>
      </c>
      <c r="W1178" s="216" t="s">
        <v>5967</v>
      </c>
      <c r="X1178" s="216" t="s">
        <v>6007</v>
      </c>
      <c r="Y1178" s="24" t="s">
        <v>6000</v>
      </c>
      <c r="Z1178" s="24" t="s">
        <v>5975</v>
      </c>
      <c r="AA1178" s="24" t="s">
        <v>5964</v>
      </c>
      <c r="AB1178" s="24" t="s">
        <v>5990</v>
      </c>
      <c r="AC1178" s="24" t="s">
        <v>5979</v>
      </c>
    </row>
    <row r="1179" spans="1:29" s="169" customFormat="1">
      <c r="A1179" s="24">
        <v>5475</v>
      </c>
      <c r="B1179" s="24" t="s">
        <v>1143</v>
      </c>
      <c r="C1179" s="57">
        <v>22.25</v>
      </c>
      <c r="D1179" s="57">
        <v>39.35</v>
      </c>
      <c r="E1179" s="57">
        <v>21.6</v>
      </c>
      <c r="F1179" s="57">
        <v>36.9</v>
      </c>
      <c r="G1179" s="57">
        <v>37.049999999999997</v>
      </c>
      <c r="H1179" s="57">
        <v>52.4</v>
      </c>
      <c r="I1179" s="57">
        <v>33.5</v>
      </c>
      <c r="J1179" s="57">
        <v>35.799999999999997</v>
      </c>
      <c r="K1179" s="57">
        <v>35.6</v>
      </c>
      <c r="L1179" s="57">
        <v>38.5</v>
      </c>
      <c r="M1179" s="57">
        <v>26.7</v>
      </c>
      <c r="N1179" s="57">
        <v>29.5</v>
      </c>
      <c r="O1179" s="57">
        <v>71939</v>
      </c>
      <c r="P1179" s="57">
        <v>278115</v>
      </c>
      <c r="Q1179" s="57">
        <v>81.6541</v>
      </c>
      <c r="R1179" s="57">
        <v>81.216399999999993</v>
      </c>
      <c r="S1179" s="57">
        <v>72.235600000000005</v>
      </c>
      <c r="T1179" s="57">
        <v>78.222800000000007</v>
      </c>
      <c r="U1179" s="77">
        <v>0.31614779657495801</v>
      </c>
      <c r="V1179" s="24" t="s">
        <v>6093</v>
      </c>
      <c r="W1179" s="216" t="s">
        <v>5988</v>
      </c>
      <c r="X1179" s="216" t="s">
        <v>5989</v>
      </c>
      <c r="Y1179" s="24" t="s">
        <v>5982</v>
      </c>
      <c r="Z1179" s="24" t="s">
        <v>5978</v>
      </c>
      <c r="AA1179" s="24" t="s">
        <v>5964</v>
      </c>
      <c r="AB1179" s="24" t="s">
        <v>5990</v>
      </c>
      <c r="AC1179" s="24" t="s">
        <v>5990</v>
      </c>
    </row>
    <row r="1180" spans="1:29" s="169" customFormat="1">
      <c r="A1180" s="24">
        <v>5478</v>
      </c>
      <c r="B1180" s="24" t="s">
        <v>1144</v>
      </c>
      <c r="C1180" s="57">
        <v>106</v>
      </c>
      <c r="D1180" s="57">
        <v>125.5</v>
      </c>
      <c r="E1180" s="57">
        <v>100</v>
      </c>
      <c r="F1180" s="57">
        <v>104.5</v>
      </c>
      <c r="G1180" s="57">
        <v>105</v>
      </c>
      <c r="H1180" s="57">
        <v>112.5</v>
      </c>
      <c r="I1180" s="57">
        <v>102</v>
      </c>
      <c r="J1180" s="57">
        <v>103.5</v>
      </c>
      <c r="K1180" s="57">
        <v>105</v>
      </c>
      <c r="L1180" s="57">
        <v>105</v>
      </c>
      <c r="M1180" s="57">
        <v>93.1</v>
      </c>
      <c r="N1180" s="57">
        <v>99.9</v>
      </c>
      <c r="O1180" s="57">
        <v>4746</v>
      </c>
      <c r="P1180" s="57">
        <v>12323</v>
      </c>
      <c r="Q1180" s="57">
        <v>50.313299999999998</v>
      </c>
      <c r="R1180" s="57">
        <v>52.684899999999999</v>
      </c>
      <c r="S1180" s="57">
        <v>41.855699999999999</v>
      </c>
      <c r="T1180" s="57">
        <v>49.075200000000002</v>
      </c>
      <c r="U1180" s="77">
        <v>0.47071871027076745</v>
      </c>
      <c r="V1180" s="24" t="s">
        <v>6088</v>
      </c>
      <c r="W1180" s="216" t="s">
        <v>5967</v>
      </c>
      <c r="X1180" s="216" t="s">
        <v>5971</v>
      </c>
      <c r="Y1180" s="24" t="s">
        <v>5978</v>
      </c>
      <c r="Z1180" s="24" t="s">
        <v>5978</v>
      </c>
      <c r="AA1180" s="24" t="s">
        <v>6024</v>
      </c>
      <c r="AB1180" s="24" t="s">
        <v>5979</v>
      </c>
      <c r="AC1180" s="24" t="s">
        <v>5976</v>
      </c>
    </row>
    <row r="1181" spans="1:29" s="169" customFormat="1">
      <c r="A1181" s="24">
        <v>5481</v>
      </c>
      <c r="B1181" s="24" t="s">
        <v>5864</v>
      </c>
      <c r="C1181" s="57">
        <v>13.8</v>
      </c>
      <c r="D1181" s="57">
        <v>14</v>
      </c>
      <c r="E1181" s="57">
        <v>12.95</v>
      </c>
      <c r="F1181" s="57">
        <v>13.2</v>
      </c>
      <c r="G1181" s="57">
        <v>13.25</v>
      </c>
      <c r="H1181" s="57">
        <v>13.25</v>
      </c>
      <c r="I1181" s="57">
        <v>12.45</v>
      </c>
      <c r="J1181" s="57">
        <v>12.55</v>
      </c>
      <c r="K1181" s="57">
        <v>12.5</v>
      </c>
      <c r="L1181" s="57">
        <v>12.75</v>
      </c>
      <c r="M1181" s="57">
        <v>12</v>
      </c>
      <c r="N1181" s="57">
        <v>12.45</v>
      </c>
      <c r="O1181" s="57">
        <v>2922</v>
      </c>
      <c r="P1181" s="57">
        <v>2206</v>
      </c>
      <c r="Q1181" s="57">
        <v>27.793299999999999</v>
      </c>
      <c r="R1181" s="57">
        <v>34.3187</v>
      </c>
      <c r="S1181" s="57">
        <v>24.7789</v>
      </c>
      <c r="T1181" s="57">
        <v>31.1388</v>
      </c>
      <c r="U1181" s="77">
        <v>1.6189181021456636</v>
      </c>
      <c r="V1181" s="24" t="s">
        <v>6053</v>
      </c>
      <c r="W1181" s="216" t="s">
        <v>5967</v>
      </c>
      <c r="X1181" s="216" t="s">
        <v>6007</v>
      </c>
      <c r="Y1181" s="24" t="s">
        <v>5964</v>
      </c>
      <c r="Z1181" s="24" t="s">
        <v>6024</v>
      </c>
      <c r="AA1181" s="24" t="s">
        <v>5994</v>
      </c>
      <c r="AB1181" s="24" t="s">
        <v>5991</v>
      </c>
      <c r="AC1181" s="24" t="s">
        <v>5976</v>
      </c>
    </row>
    <row r="1182" spans="1:29" s="169" customFormat="1">
      <c r="A1182" s="24">
        <v>5483</v>
      </c>
      <c r="B1182" s="24" t="s">
        <v>1147</v>
      </c>
      <c r="C1182" s="57">
        <v>169.5</v>
      </c>
      <c r="D1182" s="57">
        <v>201</v>
      </c>
      <c r="E1182" s="57">
        <v>164</v>
      </c>
      <c r="F1182" s="57">
        <v>193</v>
      </c>
      <c r="G1182" s="57">
        <v>193</v>
      </c>
      <c r="H1182" s="57">
        <v>221</v>
      </c>
      <c r="I1182" s="57">
        <v>181</v>
      </c>
      <c r="J1182" s="57">
        <v>189</v>
      </c>
      <c r="K1182" s="57">
        <v>191</v>
      </c>
      <c r="L1182" s="57">
        <v>205.5</v>
      </c>
      <c r="M1182" s="57">
        <v>160</v>
      </c>
      <c r="N1182" s="57">
        <v>174</v>
      </c>
      <c r="O1182" s="57">
        <v>135059</v>
      </c>
      <c r="P1182" s="57">
        <v>269266</v>
      </c>
      <c r="Q1182" s="57">
        <v>78.359399999999994</v>
      </c>
      <c r="R1182" s="57">
        <v>78.276499999999999</v>
      </c>
      <c r="S1182" s="57">
        <v>66.231300000000005</v>
      </c>
      <c r="T1182" s="57">
        <v>74.261499999999998</v>
      </c>
      <c r="U1182" s="77">
        <v>0.61304476284087517</v>
      </c>
      <c r="V1182" s="24" t="s">
        <v>5997</v>
      </c>
      <c r="W1182" s="216" t="s">
        <v>5960</v>
      </c>
      <c r="X1182" s="216" t="s">
        <v>5961</v>
      </c>
      <c r="Y1182" s="24" t="s">
        <v>5982</v>
      </c>
      <c r="Z1182" s="24" t="s">
        <v>5978</v>
      </c>
      <c r="AA1182" s="24" t="s">
        <v>5964</v>
      </c>
      <c r="AB1182" s="24" t="s">
        <v>5991</v>
      </c>
      <c r="AC1182" s="24" t="s">
        <v>5991</v>
      </c>
    </row>
    <row r="1183" spans="1:29" s="169" customFormat="1">
      <c r="A1183" s="24">
        <v>5484</v>
      </c>
      <c r="B1183" s="24" t="s">
        <v>1148</v>
      </c>
      <c r="C1183" s="57">
        <v>14.1</v>
      </c>
      <c r="D1183" s="57">
        <v>16.7</v>
      </c>
      <c r="E1183" s="57">
        <v>13.95</v>
      </c>
      <c r="F1183" s="57">
        <v>16.05</v>
      </c>
      <c r="G1183" s="57">
        <v>16.100000000000001</v>
      </c>
      <c r="H1183" s="57">
        <v>18.7</v>
      </c>
      <c r="I1183" s="57">
        <v>16</v>
      </c>
      <c r="J1183" s="57">
        <v>17.649999999999999</v>
      </c>
      <c r="K1183" s="57">
        <v>17.45</v>
      </c>
      <c r="L1183" s="57">
        <v>17.8</v>
      </c>
      <c r="M1183" s="57">
        <v>13.65</v>
      </c>
      <c r="N1183" s="57">
        <v>14.25</v>
      </c>
      <c r="O1183" s="57">
        <v>2453</v>
      </c>
      <c r="P1183" s="57">
        <v>7860</v>
      </c>
      <c r="Q1183" s="57">
        <v>74.184899999999999</v>
      </c>
      <c r="R1183" s="57">
        <v>71.507199999999997</v>
      </c>
      <c r="S1183" s="57">
        <v>60.814599999999999</v>
      </c>
      <c r="T1183" s="57">
        <v>67.942999999999998</v>
      </c>
      <c r="U1183" s="77">
        <v>0.38143907266044669</v>
      </c>
      <c r="V1183" s="24" t="s">
        <v>6014</v>
      </c>
      <c r="W1183" s="216" t="s">
        <v>5960</v>
      </c>
      <c r="X1183" s="216" t="s">
        <v>5961</v>
      </c>
      <c r="Y1183" s="24" t="s">
        <v>5982</v>
      </c>
      <c r="Z1183" s="24" t="s">
        <v>5982</v>
      </c>
      <c r="AA1183" s="24" t="s">
        <v>5964</v>
      </c>
      <c r="AB1183" s="24" t="s">
        <v>5965</v>
      </c>
      <c r="AC1183" s="24" t="s">
        <v>5965</v>
      </c>
    </row>
    <row r="1184" spans="1:29" s="169" customFormat="1">
      <c r="A1184" s="24">
        <v>5487</v>
      </c>
      <c r="B1184" s="24" t="s">
        <v>1149</v>
      </c>
      <c r="C1184" s="57">
        <v>37.049999999999997</v>
      </c>
      <c r="D1184" s="57">
        <v>40.4</v>
      </c>
      <c r="E1184" s="57">
        <v>35.85</v>
      </c>
      <c r="F1184" s="57">
        <v>36.9</v>
      </c>
      <c r="G1184" s="57">
        <v>36.9</v>
      </c>
      <c r="H1184" s="57">
        <v>45.5</v>
      </c>
      <c r="I1184" s="57">
        <v>36.25</v>
      </c>
      <c r="J1184" s="57">
        <v>40.35</v>
      </c>
      <c r="K1184" s="57">
        <v>41.1</v>
      </c>
      <c r="L1184" s="57">
        <v>42.3</v>
      </c>
      <c r="M1184" s="57">
        <v>36.450000000000003</v>
      </c>
      <c r="N1184" s="57">
        <v>39.15</v>
      </c>
      <c r="O1184" s="57">
        <v>381</v>
      </c>
      <c r="P1184" s="57">
        <v>2370</v>
      </c>
      <c r="Q1184" s="57">
        <v>48.281399999999998</v>
      </c>
      <c r="R1184" s="57">
        <v>50.9602</v>
      </c>
      <c r="S1184" s="57">
        <v>47.908700000000003</v>
      </c>
      <c r="T1184" s="57">
        <v>49.942999999999998</v>
      </c>
      <c r="U1184" s="77">
        <v>0.19648382559774966</v>
      </c>
      <c r="V1184" s="24" t="s">
        <v>5980</v>
      </c>
      <c r="W1184" s="216" t="s">
        <v>5967</v>
      </c>
      <c r="X1184" s="216" t="s">
        <v>5971</v>
      </c>
      <c r="Y1184" s="24" t="s">
        <v>5978</v>
      </c>
      <c r="Z1184" s="24" t="s">
        <v>5982</v>
      </c>
      <c r="AA1184" s="24" t="s">
        <v>5964</v>
      </c>
      <c r="AB1184" s="24" t="s">
        <v>5990</v>
      </c>
      <c r="AC1184" s="24" t="s">
        <v>5970</v>
      </c>
    </row>
    <row r="1185" spans="1:29" s="169" customFormat="1">
      <c r="A1185" s="24">
        <v>5488</v>
      </c>
      <c r="B1185" s="24" t="s">
        <v>1150</v>
      </c>
      <c r="C1185" s="57">
        <v>8</v>
      </c>
      <c r="D1185" s="57">
        <v>8.08</v>
      </c>
      <c r="E1185" s="57">
        <v>7.5</v>
      </c>
      <c r="F1185" s="57">
        <v>7.91</v>
      </c>
      <c r="G1185" s="57">
        <v>7.94</v>
      </c>
      <c r="H1185" s="57">
        <v>8.9600000000000009</v>
      </c>
      <c r="I1185" s="57">
        <v>7.93</v>
      </c>
      <c r="J1185" s="57">
        <v>8.2200000000000006</v>
      </c>
      <c r="K1185" s="57">
        <v>8.25</v>
      </c>
      <c r="L1185" s="57">
        <v>8.4</v>
      </c>
      <c r="M1185" s="57">
        <v>7.6</v>
      </c>
      <c r="N1185" s="57">
        <v>7.79</v>
      </c>
      <c r="O1185" s="57">
        <v>1829</v>
      </c>
      <c r="P1185" s="57">
        <v>5952</v>
      </c>
      <c r="Q1185" s="57">
        <v>47.172800000000002</v>
      </c>
      <c r="R1185" s="57">
        <v>53.226999999999997</v>
      </c>
      <c r="S1185" s="57">
        <v>42.112400000000001</v>
      </c>
      <c r="T1185" s="57">
        <v>49.522100000000002</v>
      </c>
      <c r="U1185" s="77">
        <v>0.37557870370370372</v>
      </c>
      <c r="V1185" s="24" t="s">
        <v>6118</v>
      </c>
      <c r="W1185" s="216" t="s">
        <v>5967</v>
      </c>
      <c r="X1185" s="216" t="s">
        <v>5971</v>
      </c>
      <c r="Y1185" s="24" t="s">
        <v>5975</v>
      </c>
      <c r="Z1185" s="24" t="s">
        <v>5963</v>
      </c>
      <c r="AA1185" s="24" t="s">
        <v>5964</v>
      </c>
      <c r="AB1185" s="24" t="s">
        <v>5990</v>
      </c>
      <c r="AC1185" s="24" t="s">
        <v>5990</v>
      </c>
    </row>
    <row r="1186" spans="1:29" s="169" customFormat="1">
      <c r="A1186" s="24">
        <v>5489</v>
      </c>
      <c r="B1186" s="24" t="s">
        <v>1151</v>
      </c>
      <c r="C1186" s="57">
        <v>33</v>
      </c>
      <c r="D1186" s="57">
        <v>33</v>
      </c>
      <c r="E1186" s="57">
        <v>32</v>
      </c>
      <c r="F1186" s="57">
        <v>32.950000000000003</v>
      </c>
      <c r="G1186" s="57">
        <v>32.950000000000003</v>
      </c>
      <c r="H1186" s="57">
        <v>33.799999999999997</v>
      </c>
      <c r="I1186" s="57">
        <v>32.4</v>
      </c>
      <c r="J1186" s="57">
        <v>33.549999999999997</v>
      </c>
      <c r="K1186" s="57">
        <v>33.5</v>
      </c>
      <c r="L1186" s="57">
        <v>34.4</v>
      </c>
      <c r="M1186" s="57">
        <v>32.700000000000003</v>
      </c>
      <c r="N1186" s="57">
        <v>33.5</v>
      </c>
      <c r="O1186" s="57">
        <v>407</v>
      </c>
      <c r="P1186" s="57">
        <v>567</v>
      </c>
      <c r="Q1186" s="57">
        <v>65.521100000000004</v>
      </c>
      <c r="R1186" s="57">
        <v>51.846699999999998</v>
      </c>
      <c r="S1186" s="57">
        <v>70.799400000000006</v>
      </c>
      <c r="T1186" s="57">
        <v>58.164200000000001</v>
      </c>
      <c r="U1186" s="77">
        <v>0.87732706251224768</v>
      </c>
      <c r="V1186" s="24" t="s">
        <v>6284</v>
      </c>
      <c r="W1186" s="216" t="s">
        <v>6009</v>
      </c>
      <c r="X1186" s="216" t="s">
        <v>5961</v>
      </c>
      <c r="Y1186" s="24" t="s">
        <v>6386</v>
      </c>
      <c r="Z1186" s="24" t="s">
        <v>6016</v>
      </c>
      <c r="AA1186" s="24" t="s">
        <v>5985</v>
      </c>
      <c r="AB1186" s="24" t="s">
        <v>5970</v>
      </c>
      <c r="AC1186" s="24" t="s">
        <v>5970</v>
      </c>
    </row>
    <row r="1187" spans="1:29" s="169" customFormat="1">
      <c r="A1187" s="24">
        <v>5490</v>
      </c>
      <c r="B1187" s="24" t="s">
        <v>1152</v>
      </c>
      <c r="C1187" s="57">
        <v>28.45</v>
      </c>
      <c r="D1187" s="57">
        <v>28.8</v>
      </c>
      <c r="E1187" s="57">
        <v>27.4</v>
      </c>
      <c r="F1187" s="57">
        <v>28.1</v>
      </c>
      <c r="G1187" s="57">
        <v>28.45</v>
      </c>
      <c r="H1187" s="57">
        <v>30</v>
      </c>
      <c r="I1187" s="57">
        <v>27.85</v>
      </c>
      <c r="J1187" s="57">
        <v>28.9</v>
      </c>
      <c r="K1187" s="57">
        <v>29</v>
      </c>
      <c r="L1187" s="57">
        <v>29.45</v>
      </c>
      <c r="M1187" s="57">
        <v>25.45</v>
      </c>
      <c r="N1187" s="57">
        <v>25.6</v>
      </c>
      <c r="O1187" s="57">
        <v>4145</v>
      </c>
      <c r="P1187" s="57">
        <v>6244</v>
      </c>
      <c r="Q1187" s="57">
        <v>46.652200000000001</v>
      </c>
      <c r="R1187" s="57">
        <v>45.803100000000001</v>
      </c>
      <c r="S1187" s="57">
        <v>36.792499999999997</v>
      </c>
      <c r="T1187" s="57">
        <v>42.799599999999998</v>
      </c>
      <c r="U1187" s="77">
        <v>0.8113566801907609</v>
      </c>
      <c r="V1187" s="24" t="s">
        <v>6087</v>
      </c>
      <c r="W1187" s="216" t="s">
        <v>5960</v>
      </c>
      <c r="X1187" s="216" t="s">
        <v>5971</v>
      </c>
      <c r="Y1187" s="24" t="s">
        <v>5975</v>
      </c>
      <c r="Z1187" s="24" t="s">
        <v>5963</v>
      </c>
      <c r="AA1187" s="24" t="s">
        <v>5964</v>
      </c>
      <c r="AB1187" s="24" t="s">
        <v>5965</v>
      </c>
      <c r="AC1187" s="24" t="s">
        <v>5979</v>
      </c>
    </row>
    <row r="1188" spans="1:29" s="169" customFormat="1">
      <c r="A1188" s="24">
        <v>5493</v>
      </c>
      <c r="B1188" s="24" t="s">
        <v>1154</v>
      </c>
      <c r="C1188" s="57">
        <v>42</v>
      </c>
      <c r="D1188" s="57">
        <v>42</v>
      </c>
      <c r="E1188" s="57">
        <v>40.35</v>
      </c>
      <c r="F1188" s="57">
        <v>41.5</v>
      </c>
      <c r="G1188" s="57">
        <v>41.5</v>
      </c>
      <c r="H1188" s="57">
        <v>42.9</v>
      </c>
      <c r="I1188" s="57">
        <v>40.1</v>
      </c>
      <c r="J1188" s="57">
        <v>41</v>
      </c>
      <c r="K1188" s="57">
        <v>42.3</v>
      </c>
      <c r="L1188" s="57">
        <v>43.85</v>
      </c>
      <c r="M1188" s="57">
        <v>41.5</v>
      </c>
      <c r="N1188" s="57">
        <v>43.5</v>
      </c>
      <c r="O1188" s="57">
        <v>434</v>
      </c>
      <c r="P1188" s="57">
        <v>1104</v>
      </c>
      <c r="Q1188" s="57">
        <v>38.042999999999999</v>
      </c>
      <c r="R1188" s="57">
        <v>42.805199999999999</v>
      </c>
      <c r="S1188" s="57">
        <v>47.584200000000003</v>
      </c>
      <c r="T1188" s="57">
        <v>44.398200000000003</v>
      </c>
      <c r="U1188" s="77">
        <v>0.48047504025764898</v>
      </c>
      <c r="V1188" s="24" t="s">
        <v>6387</v>
      </c>
      <c r="W1188" s="216" t="s">
        <v>5981</v>
      </c>
      <c r="X1188" s="216" t="s">
        <v>5971</v>
      </c>
      <c r="Y1188" s="24" t="s">
        <v>6060</v>
      </c>
      <c r="Z1188" s="24" t="s">
        <v>5984</v>
      </c>
      <c r="AA1188" s="24" t="s">
        <v>6010</v>
      </c>
      <c r="AB1188" s="24" t="s">
        <v>5965</v>
      </c>
      <c r="AC1188" s="24" t="s">
        <v>5991</v>
      </c>
    </row>
    <row r="1189" spans="1:29" s="169" customFormat="1">
      <c r="A1189" s="24">
        <v>5498</v>
      </c>
      <c r="B1189" s="24" t="s">
        <v>1155</v>
      </c>
      <c r="C1189" s="57">
        <v>16.5</v>
      </c>
      <c r="D1189" s="57">
        <v>18.600000000000001</v>
      </c>
      <c r="E1189" s="57">
        <v>15.7</v>
      </c>
      <c r="F1189" s="57">
        <v>17.2</v>
      </c>
      <c r="G1189" s="57">
        <v>17.399999999999999</v>
      </c>
      <c r="H1189" s="57">
        <v>20.85</v>
      </c>
      <c r="I1189" s="57">
        <v>17</v>
      </c>
      <c r="J1189" s="57">
        <v>19.399999999999999</v>
      </c>
      <c r="K1189" s="57">
        <v>19.600000000000001</v>
      </c>
      <c r="L1189" s="57">
        <v>19.75</v>
      </c>
      <c r="M1189" s="57">
        <v>15.4</v>
      </c>
      <c r="N1189" s="57">
        <v>16.45</v>
      </c>
      <c r="O1189" s="57">
        <v>26422</v>
      </c>
      <c r="P1189" s="57">
        <v>85748</v>
      </c>
      <c r="Q1189" s="57">
        <v>65.553700000000006</v>
      </c>
      <c r="R1189" s="57">
        <v>67.6417</v>
      </c>
      <c r="S1189" s="57">
        <v>55.106000000000002</v>
      </c>
      <c r="T1189" s="57">
        <v>63.463099999999997</v>
      </c>
      <c r="U1189" s="77">
        <v>0.37661001487563039</v>
      </c>
      <c r="V1189" s="24" t="s">
        <v>6104</v>
      </c>
      <c r="W1189" s="216" t="s">
        <v>5967</v>
      </c>
      <c r="X1189" s="216" t="s">
        <v>5961</v>
      </c>
      <c r="Y1189" s="24" t="s">
        <v>5982</v>
      </c>
      <c r="Z1189" s="24" t="s">
        <v>5982</v>
      </c>
      <c r="AA1189" s="24" t="s">
        <v>5964</v>
      </c>
      <c r="AB1189" s="24" t="s">
        <v>5979</v>
      </c>
      <c r="AC1189" s="24" t="s">
        <v>5990</v>
      </c>
    </row>
    <row r="1190" spans="1:29" s="169" customFormat="1">
      <c r="A1190" s="24">
        <v>5508</v>
      </c>
      <c r="B1190" s="24" t="s">
        <v>1156</v>
      </c>
      <c r="C1190" s="57">
        <v>50.2</v>
      </c>
      <c r="D1190" s="57">
        <v>52.4</v>
      </c>
      <c r="E1190" s="57">
        <v>47.5</v>
      </c>
      <c r="F1190" s="57">
        <v>48</v>
      </c>
      <c r="G1190" s="57">
        <v>48</v>
      </c>
      <c r="H1190" s="57">
        <v>51.6</v>
      </c>
      <c r="I1190" s="57">
        <v>47.75</v>
      </c>
      <c r="J1190" s="57">
        <v>51.6</v>
      </c>
      <c r="K1190" s="57">
        <v>51.9</v>
      </c>
      <c r="L1190" s="57">
        <v>55.5</v>
      </c>
      <c r="M1190" s="57">
        <v>51.9</v>
      </c>
      <c r="N1190" s="57">
        <v>53.1</v>
      </c>
      <c r="O1190" s="57">
        <v>3229</v>
      </c>
      <c r="P1190" s="57">
        <v>3474</v>
      </c>
      <c r="Q1190" s="57">
        <v>79.612899999999996</v>
      </c>
      <c r="R1190" s="57">
        <v>80.4816</v>
      </c>
      <c r="S1190" s="57">
        <v>81.560100000000006</v>
      </c>
      <c r="T1190" s="57">
        <v>80.841099999999997</v>
      </c>
      <c r="U1190" s="77">
        <v>1.1360263545064926</v>
      </c>
      <c r="V1190" s="24" t="s">
        <v>6321</v>
      </c>
      <c r="W1190" s="216" t="s">
        <v>5981</v>
      </c>
      <c r="X1190" s="216" t="s">
        <v>6012</v>
      </c>
      <c r="Y1190" s="24" t="s">
        <v>5964</v>
      </c>
      <c r="Z1190" s="24" t="s">
        <v>6045</v>
      </c>
      <c r="AA1190" s="24" t="s">
        <v>6090</v>
      </c>
      <c r="AB1190" s="24" t="s">
        <v>5996</v>
      </c>
      <c r="AC1190" s="24" t="s">
        <v>5979</v>
      </c>
    </row>
    <row r="1191" spans="1:29" s="169" customFormat="1">
      <c r="A1191" s="24">
        <v>5511</v>
      </c>
      <c r="B1191" s="24" t="s">
        <v>1157</v>
      </c>
      <c r="C1191" s="57">
        <v>30.7</v>
      </c>
      <c r="D1191" s="57">
        <v>31.3</v>
      </c>
      <c r="E1191" s="57">
        <v>30.2</v>
      </c>
      <c r="F1191" s="57">
        <v>31.25</v>
      </c>
      <c r="G1191" s="57">
        <v>31.25</v>
      </c>
      <c r="H1191" s="57">
        <v>31.3</v>
      </c>
      <c r="I1191" s="57">
        <v>28.6</v>
      </c>
      <c r="J1191" s="57">
        <v>28.7</v>
      </c>
      <c r="K1191" s="57">
        <v>28.6</v>
      </c>
      <c r="L1191" s="57">
        <v>29.3</v>
      </c>
      <c r="M1191" s="57">
        <v>28.6</v>
      </c>
      <c r="N1191" s="57">
        <v>29.15</v>
      </c>
      <c r="O1191" s="57">
        <v>1016</v>
      </c>
      <c r="P1191" s="57">
        <v>2138</v>
      </c>
      <c r="Q1191" s="57">
        <v>42.1248</v>
      </c>
      <c r="R1191" s="57">
        <v>56.780900000000003</v>
      </c>
      <c r="S1191" s="57">
        <v>32.396900000000002</v>
      </c>
      <c r="T1191" s="57">
        <v>48.652900000000002</v>
      </c>
      <c r="U1191" s="77">
        <v>0.5808128053216921</v>
      </c>
      <c r="V1191" s="24" t="s">
        <v>6388</v>
      </c>
      <c r="W1191" s="216" t="s">
        <v>5967</v>
      </c>
      <c r="X1191" s="216" t="s">
        <v>5971</v>
      </c>
      <c r="Y1191" s="24" t="s">
        <v>6016</v>
      </c>
      <c r="Z1191" s="24" t="s">
        <v>5964</v>
      </c>
      <c r="AA1191" s="24" t="s">
        <v>6055</v>
      </c>
      <c r="AB1191" s="24" t="s">
        <v>5990</v>
      </c>
      <c r="AC1191" s="24" t="s">
        <v>5979</v>
      </c>
    </row>
    <row r="1192" spans="1:29" s="169" customFormat="1">
      <c r="A1192" s="24">
        <v>5512</v>
      </c>
      <c r="B1192" s="24" t="s">
        <v>1158</v>
      </c>
      <c r="C1192" s="57">
        <v>9.6</v>
      </c>
      <c r="D1192" s="57">
        <v>9.99</v>
      </c>
      <c r="E1192" s="57">
        <v>9.43</v>
      </c>
      <c r="F1192" s="57">
        <v>9.5399999999999991</v>
      </c>
      <c r="G1192" s="57">
        <v>9.6</v>
      </c>
      <c r="H1192" s="57">
        <v>9.83</v>
      </c>
      <c r="I1192" s="57">
        <v>9.32</v>
      </c>
      <c r="J1192" s="57">
        <v>9.4</v>
      </c>
      <c r="K1192" s="57">
        <v>9.41</v>
      </c>
      <c r="L1192" s="57">
        <v>9.4499999999999993</v>
      </c>
      <c r="M1192" s="57">
        <v>8.6999999999999993</v>
      </c>
      <c r="N1192" s="57">
        <v>8.92</v>
      </c>
      <c r="O1192" s="57">
        <v>16061</v>
      </c>
      <c r="P1192" s="57">
        <v>23509</v>
      </c>
      <c r="Q1192" s="57">
        <v>34.078200000000002</v>
      </c>
      <c r="R1192" s="57">
        <v>46.3658</v>
      </c>
      <c r="S1192" s="57">
        <v>25.084399999999999</v>
      </c>
      <c r="T1192" s="57">
        <v>39.271999999999998</v>
      </c>
      <c r="U1192" s="77">
        <v>0.83500408826879546</v>
      </c>
      <c r="V1192" s="24" t="s">
        <v>6049</v>
      </c>
      <c r="W1192" s="216" t="s">
        <v>5967</v>
      </c>
      <c r="X1192" s="216" t="s">
        <v>5971</v>
      </c>
      <c r="Y1192" s="24" t="s">
        <v>5978</v>
      </c>
      <c r="Z1192" s="24" t="s">
        <v>5984</v>
      </c>
      <c r="AA1192" s="24" t="s">
        <v>5964</v>
      </c>
      <c r="AB1192" s="24" t="s">
        <v>5965</v>
      </c>
      <c r="AC1192" s="24" t="s">
        <v>5991</v>
      </c>
    </row>
    <row r="1193" spans="1:29" s="169" customFormat="1">
      <c r="A1193" s="24">
        <v>5514</v>
      </c>
      <c r="B1193" s="24" t="s">
        <v>1159</v>
      </c>
      <c r="C1193" s="57">
        <v>21.8</v>
      </c>
      <c r="D1193" s="57">
        <v>22.25</v>
      </c>
      <c r="E1193" s="57">
        <v>21.4</v>
      </c>
      <c r="F1193" s="57">
        <v>21.85</v>
      </c>
      <c r="G1193" s="57">
        <v>21.9</v>
      </c>
      <c r="H1193" s="57">
        <v>22.45</v>
      </c>
      <c r="I1193" s="57">
        <v>21.5</v>
      </c>
      <c r="J1193" s="57">
        <v>22.45</v>
      </c>
      <c r="K1193" s="57">
        <v>22.4</v>
      </c>
      <c r="L1193" s="57">
        <v>22.65</v>
      </c>
      <c r="M1193" s="57">
        <v>21.4</v>
      </c>
      <c r="N1193" s="57">
        <v>22.45</v>
      </c>
      <c r="O1193" s="57">
        <v>428</v>
      </c>
      <c r="P1193" s="57">
        <v>478</v>
      </c>
      <c r="Q1193" s="57">
        <v>67.844999999999999</v>
      </c>
      <c r="R1193" s="57">
        <v>67.5471</v>
      </c>
      <c r="S1193" s="57">
        <v>65.990200000000002</v>
      </c>
      <c r="T1193" s="57">
        <v>67.028199999999998</v>
      </c>
      <c r="U1193" s="77">
        <v>1.0943747094374709</v>
      </c>
      <c r="V1193" s="24" t="s">
        <v>6032</v>
      </c>
      <c r="W1193" s="216" t="s">
        <v>5960</v>
      </c>
      <c r="X1193" s="216" t="s">
        <v>5961</v>
      </c>
      <c r="Y1193" s="24" t="s">
        <v>5968</v>
      </c>
      <c r="Z1193" s="24" t="s">
        <v>6254</v>
      </c>
      <c r="AA1193" s="24" t="s">
        <v>5972</v>
      </c>
      <c r="AB1193" s="24" t="s">
        <v>5990</v>
      </c>
      <c r="AC1193" s="24" t="s">
        <v>6033</v>
      </c>
    </row>
    <row r="1194" spans="1:29" s="169" customFormat="1">
      <c r="A1194" s="24">
        <v>5515</v>
      </c>
      <c r="B1194" s="24" t="s">
        <v>1160</v>
      </c>
      <c r="C1194" s="57">
        <v>13.25</v>
      </c>
      <c r="D1194" s="57">
        <v>15.1</v>
      </c>
      <c r="E1194" s="57">
        <v>13</v>
      </c>
      <c r="F1194" s="57">
        <v>14.75</v>
      </c>
      <c r="G1194" s="57">
        <v>14.7</v>
      </c>
      <c r="H1194" s="57">
        <v>15.3</v>
      </c>
      <c r="I1194" s="57">
        <v>13.85</v>
      </c>
      <c r="J1194" s="57">
        <v>14.25</v>
      </c>
      <c r="K1194" s="57">
        <v>14.3</v>
      </c>
      <c r="L1194" s="57">
        <v>15</v>
      </c>
      <c r="M1194" s="57">
        <v>12.65</v>
      </c>
      <c r="N1194" s="57">
        <v>13.2</v>
      </c>
      <c r="O1194" s="57">
        <v>8673</v>
      </c>
      <c r="P1194" s="57">
        <v>32439</v>
      </c>
      <c r="Q1194" s="57">
        <v>61.035699999999999</v>
      </c>
      <c r="R1194" s="57">
        <v>67.229500000000002</v>
      </c>
      <c r="S1194" s="57">
        <v>51.084699999999998</v>
      </c>
      <c r="T1194" s="57">
        <v>61.847900000000003</v>
      </c>
      <c r="U1194" s="77">
        <v>0.32677743867977843</v>
      </c>
      <c r="V1194" s="24" t="s">
        <v>6077</v>
      </c>
      <c r="W1194" s="216" t="s">
        <v>5967</v>
      </c>
      <c r="X1194" s="216" t="s">
        <v>5961</v>
      </c>
      <c r="Y1194" s="24" t="s">
        <v>5982</v>
      </c>
      <c r="Z1194" s="24" t="s">
        <v>5962</v>
      </c>
      <c r="AA1194" s="24" t="s">
        <v>5964</v>
      </c>
      <c r="AB1194" s="24" t="s">
        <v>5991</v>
      </c>
      <c r="AC1194" s="24" t="s">
        <v>5990</v>
      </c>
    </row>
    <row r="1195" spans="1:29" s="169" customFormat="1">
      <c r="A1195" s="24">
        <v>5516</v>
      </c>
      <c r="B1195" s="24" t="s">
        <v>1161</v>
      </c>
      <c r="C1195" s="57">
        <v>14.7</v>
      </c>
      <c r="D1195" s="57">
        <v>15.15</v>
      </c>
      <c r="E1195" s="57">
        <v>14.1</v>
      </c>
      <c r="F1195" s="57">
        <v>14.6</v>
      </c>
      <c r="G1195" s="57">
        <v>14.7</v>
      </c>
      <c r="H1195" s="57">
        <v>14.95</v>
      </c>
      <c r="I1195" s="57">
        <v>14.25</v>
      </c>
      <c r="J1195" s="57">
        <v>14.5</v>
      </c>
      <c r="K1195" s="57">
        <v>14.4</v>
      </c>
      <c r="L1195" s="57">
        <v>14.7</v>
      </c>
      <c r="M1195" s="57">
        <v>13.25</v>
      </c>
      <c r="N1195" s="57">
        <v>13.7</v>
      </c>
      <c r="O1195" s="57">
        <v>1022</v>
      </c>
      <c r="P1195" s="57">
        <v>782</v>
      </c>
      <c r="Q1195" s="57">
        <v>40.118600000000001</v>
      </c>
      <c r="R1195" s="57">
        <v>42.730600000000003</v>
      </c>
      <c r="S1195" s="57">
        <v>32.868200000000002</v>
      </c>
      <c r="T1195" s="57">
        <v>39.443100000000001</v>
      </c>
      <c r="U1195" s="77">
        <v>1.5973287865870986</v>
      </c>
      <c r="V1195" s="24" t="s">
        <v>6098</v>
      </c>
      <c r="W1195" s="216" t="s">
        <v>5967</v>
      </c>
      <c r="X1195" s="216" t="s">
        <v>5971</v>
      </c>
      <c r="Y1195" s="24" t="s">
        <v>6073</v>
      </c>
      <c r="Z1195" s="24" t="s">
        <v>5974</v>
      </c>
      <c r="AA1195" s="24" t="s">
        <v>5964</v>
      </c>
      <c r="AB1195" s="24" t="s">
        <v>5990</v>
      </c>
      <c r="AC1195" s="24" t="s">
        <v>5991</v>
      </c>
    </row>
    <row r="1196" spans="1:29" s="169" customFormat="1">
      <c r="A1196" s="24">
        <v>5519</v>
      </c>
      <c r="B1196" s="24" t="s">
        <v>1162</v>
      </c>
      <c r="C1196" s="57">
        <v>22.05</v>
      </c>
      <c r="D1196" s="57">
        <v>23</v>
      </c>
      <c r="E1196" s="57">
        <v>20.8</v>
      </c>
      <c r="F1196" s="57">
        <v>21.9</v>
      </c>
      <c r="G1196" s="57">
        <v>22</v>
      </c>
      <c r="H1196" s="57">
        <v>23.55</v>
      </c>
      <c r="I1196" s="57">
        <v>21.8</v>
      </c>
      <c r="J1196" s="57">
        <v>22.2</v>
      </c>
      <c r="K1196" s="57">
        <v>22.2</v>
      </c>
      <c r="L1196" s="57">
        <v>22.8</v>
      </c>
      <c r="M1196" s="57">
        <v>21.55</v>
      </c>
      <c r="N1196" s="57">
        <v>22.3</v>
      </c>
      <c r="O1196" s="57">
        <v>12591</v>
      </c>
      <c r="P1196" s="57">
        <v>20680</v>
      </c>
      <c r="Q1196" s="57">
        <v>70.145600000000002</v>
      </c>
      <c r="R1196" s="57">
        <v>69.565700000000007</v>
      </c>
      <c r="S1196" s="57">
        <v>70.1404</v>
      </c>
      <c r="T1196" s="57">
        <v>69.757199999999997</v>
      </c>
      <c r="U1196" s="77">
        <v>0.74414893617021272</v>
      </c>
      <c r="V1196" s="24" t="s">
        <v>6153</v>
      </c>
      <c r="W1196" s="216" t="s">
        <v>5967</v>
      </c>
      <c r="X1196" s="216" t="s">
        <v>5961</v>
      </c>
      <c r="Y1196" s="24" t="s">
        <v>6073</v>
      </c>
      <c r="Z1196" s="24" t="s">
        <v>5969</v>
      </c>
      <c r="AA1196" s="24" t="s">
        <v>5972</v>
      </c>
      <c r="AB1196" s="24" t="s">
        <v>5986</v>
      </c>
      <c r="AC1196" s="24" t="s">
        <v>5970</v>
      </c>
    </row>
    <row r="1197" spans="1:29" s="169" customFormat="1">
      <c r="A1197" s="24">
        <v>5520</v>
      </c>
      <c r="B1197" s="24" t="s">
        <v>1163</v>
      </c>
      <c r="C1197" s="57">
        <v>50.8</v>
      </c>
      <c r="D1197" s="57">
        <v>56.5</v>
      </c>
      <c r="E1197" s="57">
        <v>49</v>
      </c>
      <c r="F1197" s="57">
        <v>50.2</v>
      </c>
      <c r="G1197" s="57">
        <v>51</v>
      </c>
      <c r="H1197" s="57">
        <v>51.3</v>
      </c>
      <c r="I1197" s="57">
        <v>49.5</v>
      </c>
      <c r="J1197" s="57">
        <v>50</v>
      </c>
      <c r="K1197" s="57">
        <v>50.5</v>
      </c>
      <c r="L1197" s="57">
        <v>50.5</v>
      </c>
      <c r="M1197" s="57">
        <v>48.5</v>
      </c>
      <c r="N1197" s="57">
        <v>49.5</v>
      </c>
      <c r="O1197" s="57">
        <v>40</v>
      </c>
      <c r="P1197" s="57">
        <v>58</v>
      </c>
      <c r="Q1197" s="57">
        <v>59.147199999999998</v>
      </c>
      <c r="R1197" s="57">
        <v>65.216700000000003</v>
      </c>
      <c r="S1197" s="57">
        <v>54.023200000000003</v>
      </c>
      <c r="T1197" s="57">
        <v>61.485500000000002</v>
      </c>
      <c r="U1197" s="77">
        <v>0.84291187739463613</v>
      </c>
      <c r="V1197" s="24" t="s">
        <v>6015</v>
      </c>
      <c r="W1197" s="216" t="s">
        <v>5967</v>
      </c>
      <c r="X1197" s="216" t="s">
        <v>5961</v>
      </c>
      <c r="Y1197" s="24" t="s">
        <v>5978</v>
      </c>
      <c r="Z1197" s="24" t="s">
        <v>5984</v>
      </c>
      <c r="AA1197" s="24" t="s">
        <v>6017</v>
      </c>
      <c r="AB1197" s="24" t="s">
        <v>5979</v>
      </c>
      <c r="AC1197" s="24" t="s">
        <v>5970</v>
      </c>
    </row>
    <row r="1198" spans="1:29" s="169" customFormat="1">
      <c r="A1198" s="24">
        <v>5521</v>
      </c>
      <c r="B1198" s="24" t="s">
        <v>1164</v>
      </c>
      <c r="C1198" s="57">
        <v>9.9600000000000009</v>
      </c>
      <c r="D1198" s="57">
        <v>10.25</v>
      </c>
      <c r="E1198" s="57">
        <v>9.5500000000000007</v>
      </c>
      <c r="F1198" s="57">
        <v>9.7799999999999994</v>
      </c>
      <c r="G1198" s="57">
        <v>9.82</v>
      </c>
      <c r="H1198" s="57">
        <v>10.3</v>
      </c>
      <c r="I1198" s="57">
        <v>9.59</v>
      </c>
      <c r="J1198" s="57">
        <v>9.7100000000000009</v>
      </c>
      <c r="K1198" s="57">
        <v>9.73</v>
      </c>
      <c r="L1198" s="57">
        <v>10.1</v>
      </c>
      <c r="M1198" s="57">
        <v>9.51</v>
      </c>
      <c r="N1198" s="57">
        <v>9.94</v>
      </c>
      <c r="O1198" s="57">
        <v>20002</v>
      </c>
      <c r="P1198" s="57">
        <v>42577</v>
      </c>
      <c r="Q1198" s="57">
        <v>31.226400000000002</v>
      </c>
      <c r="R1198" s="57">
        <v>40.8949</v>
      </c>
      <c r="S1198" s="57">
        <v>32.785899999999998</v>
      </c>
      <c r="T1198" s="57">
        <v>38.191899999999997</v>
      </c>
      <c r="U1198" s="77">
        <v>0.57418063482370507</v>
      </c>
      <c r="V1198" s="24" t="s">
        <v>6028</v>
      </c>
      <c r="W1198" s="216" t="s">
        <v>6039</v>
      </c>
      <c r="X1198" s="216" t="s">
        <v>5971</v>
      </c>
      <c r="Y1198" s="24" t="s">
        <v>5974</v>
      </c>
      <c r="Z1198" s="24" t="s">
        <v>6000</v>
      </c>
      <c r="AA1198" s="24" t="s">
        <v>6016</v>
      </c>
      <c r="AB1198" s="24" t="s">
        <v>5991</v>
      </c>
      <c r="AC1198" s="24" t="s">
        <v>5986</v>
      </c>
    </row>
    <row r="1199" spans="1:29" s="169" customFormat="1">
      <c r="A1199" s="24">
        <v>5522</v>
      </c>
      <c r="B1199" s="24" t="s">
        <v>1165</v>
      </c>
      <c r="C1199" s="57">
        <v>55.2</v>
      </c>
      <c r="D1199" s="57">
        <v>58</v>
      </c>
      <c r="E1199" s="57">
        <v>52.5</v>
      </c>
      <c r="F1199" s="57">
        <v>53.3</v>
      </c>
      <c r="G1199" s="57">
        <v>53.3</v>
      </c>
      <c r="H1199" s="57">
        <v>57.3</v>
      </c>
      <c r="I1199" s="57">
        <v>51.9</v>
      </c>
      <c r="J1199" s="57">
        <v>56</v>
      </c>
      <c r="K1199" s="57">
        <v>56.4</v>
      </c>
      <c r="L1199" s="57">
        <v>63.5</v>
      </c>
      <c r="M1199" s="57">
        <v>54.9</v>
      </c>
      <c r="N1199" s="57">
        <v>61</v>
      </c>
      <c r="O1199" s="57">
        <v>13982</v>
      </c>
      <c r="P1199" s="57">
        <v>14479</v>
      </c>
      <c r="Q1199" s="57">
        <v>73.807900000000004</v>
      </c>
      <c r="R1199" s="57">
        <v>74.924999999999997</v>
      </c>
      <c r="S1199" s="57">
        <v>76.751599999999996</v>
      </c>
      <c r="T1199" s="57">
        <v>75.533900000000003</v>
      </c>
      <c r="U1199" s="77">
        <v>1.1802687417025424</v>
      </c>
      <c r="V1199" s="24" t="s">
        <v>6163</v>
      </c>
      <c r="W1199" s="216" t="s">
        <v>5981</v>
      </c>
      <c r="X1199" s="216" t="s">
        <v>5989</v>
      </c>
      <c r="Y1199" s="24" t="s">
        <v>6000</v>
      </c>
      <c r="Z1199" s="24" t="s">
        <v>5982</v>
      </c>
      <c r="AA1199" s="24" t="s">
        <v>5982</v>
      </c>
      <c r="AB1199" s="24" t="s">
        <v>5991</v>
      </c>
      <c r="AC1199" s="24" t="s">
        <v>5990</v>
      </c>
    </row>
    <row r="1200" spans="1:29" s="169" customFormat="1">
      <c r="A1200" s="24">
        <v>5523</v>
      </c>
      <c r="B1200" s="24" t="s">
        <v>1166</v>
      </c>
      <c r="C1200" s="57">
        <v>29.8</v>
      </c>
      <c r="D1200" s="57">
        <v>31.75</v>
      </c>
      <c r="E1200" s="57">
        <v>27.5</v>
      </c>
      <c r="F1200" s="57">
        <v>31</v>
      </c>
      <c r="G1200" s="57">
        <v>30.25</v>
      </c>
      <c r="H1200" s="57">
        <v>36.75</v>
      </c>
      <c r="I1200" s="57">
        <v>29</v>
      </c>
      <c r="J1200" s="57">
        <v>33.799999999999997</v>
      </c>
      <c r="K1200" s="57">
        <v>33.9</v>
      </c>
      <c r="L1200" s="57">
        <v>34</v>
      </c>
      <c r="M1200" s="57">
        <v>27.9</v>
      </c>
      <c r="N1200" s="57">
        <v>28.1</v>
      </c>
      <c r="O1200" s="57">
        <v>3798</v>
      </c>
      <c r="P1200" s="57">
        <v>7018</v>
      </c>
      <c r="Q1200" s="57">
        <v>84.812799999999996</v>
      </c>
      <c r="R1200" s="57">
        <v>84.068700000000007</v>
      </c>
      <c r="S1200" s="57">
        <v>75.810199999999995</v>
      </c>
      <c r="T1200" s="57">
        <v>81.315899999999999</v>
      </c>
      <c r="U1200" s="77">
        <v>0.66144200626959249</v>
      </c>
      <c r="V1200" s="24" t="s">
        <v>6018</v>
      </c>
      <c r="W1200" s="216" t="s">
        <v>5988</v>
      </c>
      <c r="X1200" s="216" t="s">
        <v>5989</v>
      </c>
      <c r="Y1200" s="24" t="s">
        <v>6075</v>
      </c>
      <c r="Z1200" s="24" t="s">
        <v>5982</v>
      </c>
      <c r="AA1200" s="24" t="s">
        <v>5964</v>
      </c>
      <c r="AB1200" s="24" t="s">
        <v>5979</v>
      </c>
      <c r="AC1200" s="24" t="s">
        <v>5979</v>
      </c>
    </row>
    <row r="1201" spans="1:29" s="169" customFormat="1">
      <c r="A1201" s="24">
        <v>5525</v>
      </c>
      <c r="B1201" s="24" t="s">
        <v>1167</v>
      </c>
      <c r="C1201" s="57">
        <v>24.75</v>
      </c>
      <c r="D1201" s="57">
        <v>25.9</v>
      </c>
      <c r="E1201" s="57">
        <v>24.25</v>
      </c>
      <c r="F1201" s="57">
        <v>25.05</v>
      </c>
      <c r="G1201" s="57">
        <v>25.05</v>
      </c>
      <c r="H1201" s="57">
        <v>25.3</v>
      </c>
      <c r="I1201" s="57">
        <v>24.55</v>
      </c>
      <c r="J1201" s="57">
        <v>25</v>
      </c>
      <c r="K1201" s="57">
        <v>25.05</v>
      </c>
      <c r="L1201" s="57">
        <v>25.05</v>
      </c>
      <c r="M1201" s="57">
        <v>24.3</v>
      </c>
      <c r="N1201" s="57">
        <v>24.8</v>
      </c>
      <c r="O1201" s="57">
        <v>1226</v>
      </c>
      <c r="P1201" s="57">
        <v>2787</v>
      </c>
      <c r="Q1201" s="57">
        <v>71.785200000000003</v>
      </c>
      <c r="R1201" s="57">
        <v>74.781599999999997</v>
      </c>
      <c r="S1201" s="57">
        <v>69.068899999999999</v>
      </c>
      <c r="T1201" s="57">
        <v>72.877399999999994</v>
      </c>
      <c r="U1201" s="77">
        <v>0.53765498544831158</v>
      </c>
      <c r="V1201" s="24" t="s">
        <v>6389</v>
      </c>
      <c r="W1201" s="216" t="s">
        <v>5967</v>
      </c>
      <c r="X1201" s="216" t="s">
        <v>5961</v>
      </c>
      <c r="Y1201" s="24" t="s">
        <v>5963</v>
      </c>
      <c r="Z1201" s="24" t="s">
        <v>6248</v>
      </c>
      <c r="AA1201" s="24" t="s">
        <v>6390</v>
      </c>
      <c r="AB1201" s="24" t="s">
        <v>5979</v>
      </c>
      <c r="AC1201" s="24" t="s">
        <v>5996</v>
      </c>
    </row>
    <row r="1202" spans="1:29" s="169" customFormat="1">
      <c r="A1202" s="24">
        <v>5529</v>
      </c>
      <c r="B1202" s="24" t="s">
        <v>1168</v>
      </c>
      <c r="C1202" s="57">
        <v>19.5</v>
      </c>
      <c r="D1202" s="57">
        <v>21.95</v>
      </c>
      <c r="E1202" s="57">
        <v>17.7</v>
      </c>
      <c r="F1202" s="57">
        <v>19.55</v>
      </c>
      <c r="G1202" s="57">
        <v>19.55</v>
      </c>
      <c r="H1202" s="57">
        <v>20.399999999999999</v>
      </c>
      <c r="I1202" s="57">
        <v>17.45</v>
      </c>
      <c r="J1202" s="57">
        <v>18.399999999999999</v>
      </c>
      <c r="K1202" s="57">
        <v>18.75</v>
      </c>
      <c r="L1202" s="57">
        <v>19.25</v>
      </c>
      <c r="M1202" s="57">
        <v>16</v>
      </c>
      <c r="N1202" s="57">
        <v>16.7</v>
      </c>
      <c r="O1202" s="57">
        <v>3888</v>
      </c>
      <c r="P1202" s="57">
        <v>10098</v>
      </c>
      <c r="Q1202" s="57">
        <v>77.608699999999999</v>
      </c>
      <c r="R1202" s="57">
        <v>75.552599999999998</v>
      </c>
      <c r="S1202" s="57">
        <v>72.177599999999998</v>
      </c>
      <c r="T1202" s="57">
        <v>74.427599999999998</v>
      </c>
      <c r="U1202" s="77">
        <v>0.47058823529411764</v>
      </c>
      <c r="V1202" s="24" t="s">
        <v>6118</v>
      </c>
      <c r="W1202" s="216" t="s">
        <v>5960</v>
      </c>
      <c r="X1202" s="216" t="s">
        <v>5961</v>
      </c>
      <c r="Y1202" s="24" t="s">
        <v>5969</v>
      </c>
      <c r="Z1202" s="24" t="s">
        <v>5964</v>
      </c>
      <c r="AA1202" s="24" t="s">
        <v>5964</v>
      </c>
      <c r="AB1202" s="24" t="s">
        <v>5990</v>
      </c>
      <c r="AC1202" s="24" t="s">
        <v>5990</v>
      </c>
    </row>
    <row r="1203" spans="1:29" s="169" customFormat="1">
      <c r="A1203" s="24">
        <v>5530</v>
      </c>
      <c r="B1203" s="24" t="s">
        <v>1169</v>
      </c>
      <c r="C1203" s="57">
        <v>57.8</v>
      </c>
      <c r="D1203" s="57">
        <v>58.7</v>
      </c>
      <c r="E1203" s="57">
        <v>48.95</v>
      </c>
      <c r="F1203" s="57">
        <v>49.7</v>
      </c>
      <c r="G1203" s="57">
        <v>49.75</v>
      </c>
      <c r="H1203" s="57">
        <v>49.9</v>
      </c>
      <c r="I1203" s="57">
        <v>48.05</v>
      </c>
      <c r="J1203" s="57">
        <v>48.45</v>
      </c>
      <c r="K1203" s="57">
        <v>48.45</v>
      </c>
      <c r="L1203" s="57">
        <v>48.65</v>
      </c>
      <c r="M1203" s="57">
        <v>46.9</v>
      </c>
      <c r="N1203" s="57">
        <v>47.3</v>
      </c>
      <c r="O1203" s="57">
        <v>5051</v>
      </c>
      <c r="P1203" s="57">
        <v>10640</v>
      </c>
      <c r="Q1203" s="57">
        <v>23.5779</v>
      </c>
      <c r="R1203" s="57">
        <v>27.302900000000001</v>
      </c>
      <c r="S1203" s="57">
        <v>16.973099999999999</v>
      </c>
      <c r="T1203" s="57">
        <v>23.8596</v>
      </c>
      <c r="U1203" s="77">
        <v>0.58021094402673346</v>
      </c>
      <c r="V1203" s="24" t="s">
        <v>6324</v>
      </c>
      <c r="W1203" s="216" t="s">
        <v>5967</v>
      </c>
      <c r="X1203" s="216" t="s">
        <v>6007</v>
      </c>
      <c r="Y1203" s="24" t="s">
        <v>5964</v>
      </c>
      <c r="Z1203" s="24" t="s">
        <v>5962</v>
      </c>
      <c r="AA1203" s="24" t="s">
        <v>5962</v>
      </c>
      <c r="AB1203" s="24" t="s">
        <v>5965</v>
      </c>
      <c r="AC1203" s="24" t="s">
        <v>5990</v>
      </c>
    </row>
    <row r="1204" spans="1:29" s="169" customFormat="1">
      <c r="A1204" s="24">
        <v>5531</v>
      </c>
      <c r="B1204" s="24" t="s">
        <v>1170</v>
      </c>
      <c r="C1204" s="57">
        <v>12.05</v>
      </c>
      <c r="D1204" s="57">
        <v>13.35</v>
      </c>
      <c r="E1204" s="57">
        <v>11.45</v>
      </c>
      <c r="F1204" s="57">
        <v>11.95</v>
      </c>
      <c r="G1204" s="57">
        <v>12.1</v>
      </c>
      <c r="H1204" s="57">
        <v>12.75</v>
      </c>
      <c r="I1204" s="57">
        <v>11.5</v>
      </c>
      <c r="J1204" s="57">
        <v>11.8</v>
      </c>
      <c r="K1204" s="57">
        <v>11.95</v>
      </c>
      <c r="L1204" s="57">
        <v>12.5</v>
      </c>
      <c r="M1204" s="57">
        <v>11.1</v>
      </c>
      <c r="N1204" s="57">
        <v>12.45</v>
      </c>
      <c r="O1204" s="57">
        <v>19798</v>
      </c>
      <c r="P1204" s="57">
        <v>36409</v>
      </c>
      <c r="Q1204" s="57">
        <v>29.482900000000001</v>
      </c>
      <c r="R1204" s="57">
        <v>40.656599999999997</v>
      </c>
      <c r="S1204" s="57">
        <v>27.100300000000001</v>
      </c>
      <c r="T1204" s="57">
        <v>36.137799999999999</v>
      </c>
      <c r="U1204" s="77">
        <v>0.66460368468113806</v>
      </c>
      <c r="V1204" s="24" t="s">
        <v>6157</v>
      </c>
      <c r="W1204" s="216" t="s">
        <v>5967</v>
      </c>
      <c r="X1204" s="216" t="s">
        <v>5971</v>
      </c>
      <c r="Y1204" s="24" t="s">
        <v>5978</v>
      </c>
      <c r="Z1204" s="24" t="s">
        <v>6000</v>
      </c>
      <c r="AA1204" s="24" t="s">
        <v>5982</v>
      </c>
      <c r="AB1204" s="24" t="s">
        <v>5979</v>
      </c>
      <c r="AC1204" s="24" t="s">
        <v>5976</v>
      </c>
    </row>
    <row r="1205" spans="1:29" s="169" customFormat="1">
      <c r="A1205" s="24">
        <v>5533</v>
      </c>
      <c r="B1205" s="24" t="s">
        <v>1171</v>
      </c>
      <c r="C1205" s="57">
        <v>16.100000000000001</v>
      </c>
      <c r="D1205" s="57">
        <v>16.5</v>
      </c>
      <c r="E1205" s="57">
        <v>15.35</v>
      </c>
      <c r="F1205" s="57">
        <v>16.25</v>
      </c>
      <c r="G1205" s="57">
        <v>16.25</v>
      </c>
      <c r="H1205" s="57">
        <v>18.55</v>
      </c>
      <c r="I1205" s="57">
        <v>15.85</v>
      </c>
      <c r="J1205" s="57">
        <v>17</v>
      </c>
      <c r="K1205" s="57">
        <v>17.2</v>
      </c>
      <c r="L1205" s="57">
        <v>17.399999999999999</v>
      </c>
      <c r="M1205" s="57">
        <v>16.3</v>
      </c>
      <c r="N1205" s="57">
        <v>16.55</v>
      </c>
      <c r="O1205" s="57">
        <v>1373</v>
      </c>
      <c r="P1205" s="57">
        <v>7513</v>
      </c>
      <c r="Q1205" s="57">
        <v>52.484999999999999</v>
      </c>
      <c r="R1205" s="57">
        <v>55.259599999999999</v>
      </c>
      <c r="S1205" s="57">
        <v>48.121299999999998</v>
      </c>
      <c r="T1205" s="57">
        <v>52.880200000000002</v>
      </c>
      <c r="U1205" s="77">
        <v>0.22336098910037416</v>
      </c>
      <c r="V1205" s="24" t="s">
        <v>6202</v>
      </c>
      <c r="W1205" s="216" t="s">
        <v>5967</v>
      </c>
      <c r="X1205" s="216" t="s">
        <v>5961</v>
      </c>
      <c r="Y1205" s="24" t="s">
        <v>5972</v>
      </c>
      <c r="Z1205" s="24" t="s">
        <v>5963</v>
      </c>
      <c r="AA1205" s="24" t="s">
        <v>5964</v>
      </c>
      <c r="AB1205" s="24" t="s">
        <v>5990</v>
      </c>
      <c r="AC1205" s="24" t="s">
        <v>5990</v>
      </c>
    </row>
    <row r="1206" spans="1:29" s="169" customFormat="1">
      <c r="A1206" s="24">
        <v>5534</v>
      </c>
      <c r="B1206" s="24" t="s">
        <v>1172</v>
      </c>
      <c r="C1206" s="57">
        <v>79</v>
      </c>
      <c r="D1206" s="57">
        <v>80.099999999999994</v>
      </c>
      <c r="E1206" s="57">
        <v>77</v>
      </c>
      <c r="F1206" s="57">
        <v>79.2</v>
      </c>
      <c r="G1206" s="57">
        <v>79.2</v>
      </c>
      <c r="H1206" s="57">
        <v>80.900000000000006</v>
      </c>
      <c r="I1206" s="57">
        <v>78.7</v>
      </c>
      <c r="J1206" s="57">
        <v>80.3</v>
      </c>
      <c r="K1206" s="57">
        <v>80.599999999999994</v>
      </c>
      <c r="L1206" s="57">
        <v>81.2</v>
      </c>
      <c r="M1206" s="57">
        <v>78</v>
      </c>
      <c r="N1206" s="57">
        <v>78.2</v>
      </c>
      <c r="O1206" s="57">
        <v>3330</v>
      </c>
      <c r="P1206" s="57">
        <v>5560</v>
      </c>
      <c r="Q1206" s="57">
        <v>43.550699999999999</v>
      </c>
      <c r="R1206" s="57">
        <v>41.626600000000003</v>
      </c>
      <c r="S1206" s="57">
        <v>40.338200000000001</v>
      </c>
      <c r="T1206" s="57">
        <v>41.197099999999999</v>
      </c>
      <c r="U1206" s="77">
        <v>0.73201438848920863</v>
      </c>
      <c r="V1206" s="24" t="s">
        <v>6307</v>
      </c>
      <c r="W1206" s="216" t="s">
        <v>5960</v>
      </c>
      <c r="X1206" s="216" t="s">
        <v>5971</v>
      </c>
      <c r="Y1206" s="24" t="s">
        <v>5972</v>
      </c>
      <c r="Z1206" s="24" t="s">
        <v>6016</v>
      </c>
      <c r="AA1206" s="24" t="s">
        <v>5962</v>
      </c>
      <c r="AB1206" s="24" t="s">
        <v>5990</v>
      </c>
      <c r="AC1206" s="24" t="s">
        <v>5965</v>
      </c>
    </row>
    <row r="1207" spans="1:29" s="169" customFormat="1">
      <c r="A1207" s="24">
        <v>5536</v>
      </c>
      <c r="B1207" s="24" t="s">
        <v>1173</v>
      </c>
      <c r="C1207" s="57">
        <v>190</v>
      </c>
      <c r="D1207" s="57">
        <v>201.5</v>
      </c>
      <c r="E1207" s="57">
        <v>188</v>
      </c>
      <c r="F1207" s="57">
        <v>201</v>
      </c>
      <c r="G1207" s="57">
        <v>201</v>
      </c>
      <c r="H1207" s="57">
        <v>201</v>
      </c>
      <c r="I1207" s="57">
        <v>183.5</v>
      </c>
      <c r="J1207" s="57">
        <v>189</v>
      </c>
      <c r="K1207" s="57">
        <v>190</v>
      </c>
      <c r="L1207" s="57">
        <v>193</v>
      </c>
      <c r="M1207" s="57">
        <v>182</v>
      </c>
      <c r="N1207" s="57">
        <v>184.5</v>
      </c>
      <c r="O1207" s="57">
        <v>1241</v>
      </c>
      <c r="P1207" s="57">
        <v>4152</v>
      </c>
      <c r="Q1207" s="57">
        <v>47.445900000000002</v>
      </c>
      <c r="R1207" s="57">
        <v>47.069899999999997</v>
      </c>
      <c r="S1207" s="57">
        <v>37.290999999999997</v>
      </c>
      <c r="T1207" s="57">
        <v>43.810200000000002</v>
      </c>
      <c r="U1207" s="77">
        <v>0.36531256690216229</v>
      </c>
      <c r="V1207" s="24" t="s">
        <v>6211</v>
      </c>
      <c r="W1207" s="216" t="s">
        <v>5960</v>
      </c>
      <c r="X1207" s="216" t="s">
        <v>5971</v>
      </c>
      <c r="Y1207" s="24" t="s">
        <v>5982</v>
      </c>
      <c r="Z1207" s="24" t="s">
        <v>6024</v>
      </c>
      <c r="AA1207" s="24" t="s">
        <v>5962</v>
      </c>
      <c r="AB1207" s="24" t="s">
        <v>5991</v>
      </c>
      <c r="AC1207" s="24" t="s">
        <v>5990</v>
      </c>
    </row>
    <row r="1208" spans="1:29" s="169" customFormat="1">
      <c r="A1208" s="24">
        <v>5538</v>
      </c>
      <c r="B1208" s="24" t="s">
        <v>1174</v>
      </c>
      <c r="C1208" s="57">
        <v>44.45</v>
      </c>
      <c r="D1208" s="57">
        <v>52.6</v>
      </c>
      <c r="E1208" s="57">
        <v>41.5</v>
      </c>
      <c r="F1208" s="57">
        <v>52.6</v>
      </c>
      <c r="G1208" s="57">
        <v>56.2</v>
      </c>
      <c r="H1208" s="57">
        <v>57.8</v>
      </c>
      <c r="I1208" s="57">
        <v>45</v>
      </c>
      <c r="J1208" s="57">
        <v>46.8</v>
      </c>
      <c r="K1208" s="57">
        <v>46.7</v>
      </c>
      <c r="L1208" s="57">
        <v>47.9</v>
      </c>
      <c r="M1208" s="57">
        <v>39</v>
      </c>
      <c r="N1208" s="57">
        <v>39.5</v>
      </c>
      <c r="O1208" s="57">
        <v>2839</v>
      </c>
      <c r="P1208" s="57">
        <v>5733</v>
      </c>
      <c r="Q1208" s="57">
        <v>72.291899999999998</v>
      </c>
      <c r="R1208" s="57">
        <v>72.410499999999999</v>
      </c>
      <c r="S1208" s="57">
        <v>57.417200000000001</v>
      </c>
      <c r="T1208" s="57">
        <v>67.412700000000001</v>
      </c>
      <c r="U1208" s="77">
        <v>0.60524836715312913</v>
      </c>
      <c r="V1208" s="24" t="s">
        <v>6096</v>
      </c>
      <c r="W1208" s="216" t="s">
        <v>5967</v>
      </c>
      <c r="X1208" s="216" t="s">
        <v>5961</v>
      </c>
      <c r="Y1208" s="24" t="s">
        <v>6045</v>
      </c>
      <c r="Z1208" s="24" t="s">
        <v>5964</v>
      </c>
      <c r="AA1208" s="24" t="s">
        <v>5964</v>
      </c>
      <c r="AB1208" s="24" t="s">
        <v>5965</v>
      </c>
      <c r="AC1208" s="24" t="s">
        <v>5965</v>
      </c>
    </row>
    <row r="1209" spans="1:29" s="169" customFormat="1">
      <c r="A1209" s="24">
        <v>5543</v>
      </c>
      <c r="B1209" s="24" t="s">
        <v>5865</v>
      </c>
      <c r="C1209" s="57">
        <v>58.1</v>
      </c>
      <c r="D1209" s="57">
        <v>61.3</v>
      </c>
      <c r="E1209" s="57">
        <v>56.1</v>
      </c>
      <c r="F1209" s="57">
        <v>58.8</v>
      </c>
      <c r="G1209" s="57">
        <v>58.8</v>
      </c>
      <c r="H1209" s="57">
        <v>66.2</v>
      </c>
      <c r="I1209" s="57">
        <v>57.6</v>
      </c>
      <c r="J1209" s="57">
        <v>65.5</v>
      </c>
      <c r="K1209" s="57">
        <v>66</v>
      </c>
      <c r="L1209" s="57">
        <v>72</v>
      </c>
      <c r="M1209" s="57">
        <v>60</v>
      </c>
      <c r="N1209" s="57">
        <v>61.8</v>
      </c>
      <c r="O1209" s="57">
        <v>1718</v>
      </c>
      <c r="P1209" s="57">
        <v>1316</v>
      </c>
      <c r="Q1209" s="57">
        <v>54.429900000000004</v>
      </c>
      <c r="R1209" s="57">
        <v>61.079799999999999</v>
      </c>
      <c r="S1209" s="57">
        <v>49.922899999999998</v>
      </c>
      <c r="T1209" s="57">
        <v>57.360799999999998</v>
      </c>
      <c r="U1209" s="77">
        <v>1.5955758189800744</v>
      </c>
      <c r="V1209" s="24" t="s">
        <v>5980</v>
      </c>
      <c r="W1209" s="216" t="s">
        <v>5967</v>
      </c>
      <c r="X1209" s="216" t="s">
        <v>5961</v>
      </c>
      <c r="Y1209" s="24" t="s">
        <v>5968</v>
      </c>
      <c r="Z1209" s="24" t="s">
        <v>5982</v>
      </c>
      <c r="AA1209" s="24" t="s">
        <v>5964</v>
      </c>
      <c r="AB1209" s="24" t="s">
        <v>5970</v>
      </c>
      <c r="AC1209" s="24" t="s">
        <v>5990</v>
      </c>
    </row>
    <row r="1210" spans="1:29" s="169" customFormat="1">
      <c r="A1210" s="24">
        <v>5546</v>
      </c>
      <c r="B1210" s="24" t="s">
        <v>5866</v>
      </c>
      <c r="C1210" s="57">
        <v>80.3</v>
      </c>
      <c r="D1210" s="57">
        <v>80.3</v>
      </c>
      <c r="E1210" s="57">
        <v>75</v>
      </c>
      <c r="F1210" s="57">
        <v>75.599999999999994</v>
      </c>
      <c r="G1210" s="57">
        <v>75.7</v>
      </c>
      <c r="H1210" s="57">
        <v>76.5</v>
      </c>
      <c r="I1210" s="57">
        <v>74.5</v>
      </c>
      <c r="J1210" s="57">
        <v>75.2</v>
      </c>
      <c r="K1210" s="57">
        <v>75.2</v>
      </c>
      <c r="L1210" s="57">
        <v>75.900000000000006</v>
      </c>
      <c r="M1210" s="57">
        <v>63</v>
      </c>
      <c r="N1210" s="57">
        <v>63.9</v>
      </c>
      <c r="O1210" s="57">
        <v>1557</v>
      </c>
      <c r="P1210" s="57">
        <v>2305</v>
      </c>
      <c r="Q1210" s="57"/>
      <c r="R1210" s="57"/>
      <c r="S1210" s="57"/>
      <c r="T1210" s="57"/>
      <c r="U1210" s="77">
        <v>0.82559652928416494</v>
      </c>
      <c r="V1210" s="24" t="s">
        <v>5959</v>
      </c>
      <c r="W1210" s="216" t="s">
        <v>5993</v>
      </c>
      <c r="X1210" s="216" t="s">
        <v>5993</v>
      </c>
      <c r="Y1210" s="24" t="s">
        <v>6024</v>
      </c>
      <c r="Z1210" s="24" t="s">
        <v>6216</v>
      </c>
      <c r="AA1210" s="24" t="s">
        <v>5964</v>
      </c>
      <c r="AB1210" s="24" t="s">
        <v>5965</v>
      </c>
      <c r="AC1210" s="24" t="s">
        <v>5965</v>
      </c>
    </row>
    <row r="1211" spans="1:29" s="169" customFormat="1">
      <c r="A1211" s="24">
        <v>5603</v>
      </c>
      <c r="B1211" s="24" t="s">
        <v>1177</v>
      </c>
      <c r="C1211" s="57">
        <v>31.8</v>
      </c>
      <c r="D1211" s="57">
        <v>50.4</v>
      </c>
      <c r="E1211" s="57">
        <v>29</v>
      </c>
      <c r="F1211" s="57">
        <v>40.35</v>
      </c>
      <c r="G1211" s="57">
        <v>40.549999999999997</v>
      </c>
      <c r="H1211" s="57">
        <v>42.4</v>
      </c>
      <c r="I1211" s="57">
        <v>30.1</v>
      </c>
      <c r="J1211" s="57">
        <v>30.55</v>
      </c>
      <c r="K1211" s="57">
        <v>31.3</v>
      </c>
      <c r="L1211" s="57">
        <v>33.25</v>
      </c>
      <c r="M1211" s="57">
        <v>27.5</v>
      </c>
      <c r="N1211" s="57">
        <v>30.55</v>
      </c>
      <c r="O1211" s="57">
        <v>16918</v>
      </c>
      <c r="P1211" s="57">
        <v>53201</v>
      </c>
      <c r="Q1211" s="57">
        <v>65.876400000000004</v>
      </c>
      <c r="R1211" s="57">
        <v>69.782399999999996</v>
      </c>
      <c r="S1211" s="57">
        <v>58.845700000000001</v>
      </c>
      <c r="T1211" s="57">
        <v>66.136799999999994</v>
      </c>
      <c r="U1211" s="77">
        <v>0.38866855050761373</v>
      </c>
      <c r="V1211" s="24" t="s">
        <v>6391</v>
      </c>
      <c r="W1211" s="216" t="s">
        <v>5967</v>
      </c>
      <c r="X1211" s="216" t="s">
        <v>5961</v>
      </c>
      <c r="Y1211" s="24" t="s">
        <v>5982</v>
      </c>
      <c r="Z1211" s="24" t="s">
        <v>5964</v>
      </c>
      <c r="AA1211" s="24" t="s">
        <v>5994</v>
      </c>
      <c r="AB1211" s="24" t="s">
        <v>5991</v>
      </c>
      <c r="AC1211" s="24" t="s">
        <v>5970</v>
      </c>
    </row>
    <row r="1212" spans="1:29" s="169" customFormat="1">
      <c r="A1212" s="24">
        <v>5604</v>
      </c>
      <c r="B1212" s="24" t="s">
        <v>1178</v>
      </c>
      <c r="C1212" s="57">
        <v>91</v>
      </c>
      <c r="D1212" s="57">
        <v>108</v>
      </c>
      <c r="E1212" s="57">
        <v>88.8</v>
      </c>
      <c r="F1212" s="57">
        <v>93.8</v>
      </c>
      <c r="G1212" s="57">
        <v>94.5</v>
      </c>
      <c r="H1212" s="57">
        <v>95</v>
      </c>
      <c r="I1212" s="57">
        <v>88.6</v>
      </c>
      <c r="J1212" s="57">
        <v>92.9</v>
      </c>
      <c r="K1212" s="57">
        <v>93.6</v>
      </c>
      <c r="L1212" s="57">
        <v>94.2</v>
      </c>
      <c r="M1212" s="57">
        <v>70</v>
      </c>
      <c r="N1212" s="57">
        <v>73.8</v>
      </c>
      <c r="O1212" s="57">
        <v>3334</v>
      </c>
      <c r="P1212" s="57">
        <v>4188</v>
      </c>
      <c r="Q1212" s="57">
        <v>74.880799999999994</v>
      </c>
      <c r="R1212" s="57">
        <v>79.1601</v>
      </c>
      <c r="S1212" s="57">
        <v>56.925899999999999</v>
      </c>
      <c r="T1212" s="57">
        <v>71.748699999999999</v>
      </c>
      <c r="U1212" s="77">
        <v>0.97299161625809183</v>
      </c>
      <c r="V1212" s="24" t="s">
        <v>6104</v>
      </c>
      <c r="W1212" s="216" t="s">
        <v>5967</v>
      </c>
      <c r="X1212" s="216" t="s">
        <v>5961</v>
      </c>
      <c r="Y1212" s="24" t="s">
        <v>5969</v>
      </c>
      <c r="Z1212" s="24" t="s">
        <v>5975</v>
      </c>
      <c r="AA1212" s="24" t="s">
        <v>5964</v>
      </c>
      <c r="AB1212" s="24" t="s">
        <v>5979</v>
      </c>
      <c r="AC1212" s="24" t="s">
        <v>5990</v>
      </c>
    </row>
    <row r="1213" spans="1:29" s="169" customFormat="1">
      <c r="A1213" s="24">
        <v>5607</v>
      </c>
      <c r="B1213" s="24" t="s">
        <v>1179</v>
      </c>
      <c r="C1213" s="57">
        <v>32.4</v>
      </c>
      <c r="D1213" s="57">
        <v>44.5</v>
      </c>
      <c r="E1213" s="57">
        <v>32</v>
      </c>
      <c r="F1213" s="57">
        <v>36.85</v>
      </c>
      <c r="G1213" s="57">
        <v>37.35</v>
      </c>
      <c r="H1213" s="57">
        <v>38.75</v>
      </c>
      <c r="I1213" s="57">
        <v>34.85</v>
      </c>
      <c r="J1213" s="57">
        <v>37.1</v>
      </c>
      <c r="K1213" s="57">
        <v>37.15</v>
      </c>
      <c r="L1213" s="57">
        <v>41.8</v>
      </c>
      <c r="M1213" s="57">
        <v>36.25</v>
      </c>
      <c r="N1213" s="57">
        <v>39.450000000000003</v>
      </c>
      <c r="O1213" s="57">
        <v>71401</v>
      </c>
      <c r="P1213" s="57">
        <v>49197</v>
      </c>
      <c r="Q1213" s="57">
        <v>63.472099999999998</v>
      </c>
      <c r="R1213" s="57">
        <v>65.721400000000003</v>
      </c>
      <c r="S1213" s="57">
        <v>66.694100000000006</v>
      </c>
      <c r="T1213" s="57">
        <v>66.045599999999993</v>
      </c>
      <c r="U1213" s="77">
        <v>1.7738457403680894</v>
      </c>
      <c r="V1213" s="24" t="s">
        <v>6157</v>
      </c>
      <c r="W1213" s="216" t="s">
        <v>5981</v>
      </c>
      <c r="X1213" s="216" t="s">
        <v>5961</v>
      </c>
      <c r="Y1213" s="24" t="s">
        <v>5982</v>
      </c>
      <c r="Z1213" s="24" t="s">
        <v>5994</v>
      </c>
      <c r="AA1213" s="24" t="s">
        <v>5982</v>
      </c>
      <c r="AB1213" s="24" t="s">
        <v>5986</v>
      </c>
      <c r="AC1213" s="24" t="s">
        <v>5990</v>
      </c>
    </row>
    <row r="1214" spans="1:29" s="169" customFormat="1">
      <c r="A1214" s="24">
        <v>5608</v>
      </c>
      <c r="B1214" s="24" t="s">
        <v>1180</v>
      </c>
      <c r="C1214" s="57">
        <v>36.25</v>
      </c>
      <c r="D1214" s="57">
        <v>70.099999999999994</v>
      </c>
      <c r="E1214" s="57">
        <v>32</v>
      </c>
      <c r="F1214" s="57">
        <v>63.9</v>
      </c>
      <c r="G1214" s="57">
        <v>65.7</v>
      </c>
      <c r="H1214" s="57">
        <v>76.3</v>
      </c>
      <c r="I1214" s="57">
        <v>45.35</v>
      </c>
      <c r="J1214" s="57">
        <v>50</v>
      </c>
      <c r="K1214" s="57">
        <v>50.4</v>
      </c>
      <c r="L1214" s="57">
        <v>65.8</v>
      </c>
      <c r="M1214" s="57">
        <v>47.2</v>
      </c>
      <c r="N1214" s="57">
        <v>63.8</v>
      </c>
      <c r="O1214" s="57">
        <v>833077</v>
      </c>
      <c r="P1214" s="57">
        <v>1015262</v>
      </c>
      <c r="Q1214" s="57">
        <v>75.041499999999999</v>
      </c>
      <c r="R1214" s="57">
        <v>74.1584</v>
      </c>
      <c r="S1214" s="57">
        <v>77.326700000000002</v>
      </c>
      <c r="T1214" s="57">
        <v>75.214500000000001</v>
      </c>
      <c r="U1214" s="77">
        <v>1.0028989780196857</v>
      </c>
      <c r="V1214" s="24" t="s">
        <v>6038</v>
      </c>
      <c r="W1214" s="216" t="s">
        <v>6009</v>
      </c>
      <c r="X1214" s="216" t="s">
        <v>5989</v>
      </c>
      <c r="Y1214" s="24" t="s">
        <v>5982</v>
      </c>
      <c r="Z1214" s="24" t="s">
        <v>5964</v>
      </c>
      <c r="AA1214" s="24" t="s">
        <v>5982</v>
      </c>
      <c r="AB1214" s="24" t="s">
        <v>5965</v>
      </c>
      <c r="AC1214" s="24" t="s">
        <v>5990</v>
      </c>
    </row>
    <row r="1215" spans="1:29" s="169" customFormat="1">
      <c r="A1215" s="24">
        <v>5609</v>
      </c>
      <c r="B1215" s="24" t="s">
        <v>1181</v>
      </c>
      <c r="C1215" s="57">
        <v>85.9</v>
      </c>
      <c r="D1215" s="57">
        <v>160</v>
      </c>
      <c r="E1215" s="57">
        <v>83.4</v>
      </c>
      <c r="F1215" s="57">
        <v>134</v>
      </c>
      <c r="G1215" s="57">
        <v>134.5</v>
      </c>
      <c r="H1215" s="57">
        <v>140</v>
      </c>
      <c r="I1215" s="57">
        <v>98.5</v>
      </c>
      <c r="J1215" s="57">
        <v>101.5</v>
      </c>
      <c r="K1215" s="57">
        <v>101.5</v>
      </c>
      <c r="L1215" s="57">
        <v>121.5</v>
      </c>
      <c r="M1215" s="57">
        <v>98.8</v>
      </c>
      <c r="N1215" s="57">
        <v>115</v>
      </c>
      <c r="O1215" s="57">
        <v>103808</v>
      </c>
      <c r="P1215" s="57">
        <v>163348</v>
      </c>
      <c r="Q1215" s="57">
        <v>69.915000000000006</v>
      </c>
      <c r="R1215" s="57">
        <v>79.324100000000001</v>
      </c>
      <c r="S1215" s="57">
        <v>65.602999999999994</v>
      </c>
      <c r="T1215" s="57">
        <v>74.750399999999999</v>
      </c>
      <c r="U1215" s="77">
        <v>0.77672481110539737</v>
      </c>
      <c r="V1215" s="24" t="s">
        <v>6220</v>
      </c>
      <c r="W1215" s="216" t="s">
        <v>5967</v>
      </c>
      <c r="X1215" s="216" t="s">
        <v>5961</v>
      </c>
      <c r="Y1215" s="24" t="s">
        <v>5982</v>
      </c>
      <c r="Z1215" s="24" t="s">
        <v>5964</v>
      </c>
      <c r="AA1215" s="24" t="s">
        <v>5982</v>
      </c>
      <c r="AB1215" s="24" t="s">
        <v>5991</v>
      </c>
      <c r="AC1215" s="24" t="s">
        <v>5965</v>
      </c>
    </row>
    <row r="1216" spans="1:29" s="169" customFormat="1">
      <c r="A1216" s="24">
        <v>5701</v>
      </c>
      <c r="B1216" s="24" t="s">
        <v>1182</v>
      </c>
      <c r="C1216" s="57">
        <v>2.7</v>
      </c>
      <c r="D1216" s="57">
        <v>3.05</v>
      </c>
      <c r="E1216" s="57">
        <v>2.52</v>
      </c>
      <c r="F1216" s="57">
        <v>2.85</v>
      </c>
      <c r="G1216" s="57">
        <v>2.89</v>
      </c>
      <c r="H1216" s="57">
        <v>4.6900000000000004</v>
      </c>
      <c r="I1216" s="57">
        <v>2.85</v>
      </c>
      <c r="J1216" s="57">
        <v>3.75</v>
      </c>
      <c r="K1216" s="57">
        <v>3.75</v>
      </c>
      <c r="L1216" s="57">
        <v>3.75</v>
      </c>
      <c r="M1216" s="57">
        <v>3</v>
      </c>
      <c r="N1216" s="57">
        <v>3.15</v>
      </c>
      <c r="O1216" s="57">
        <v>5580</v>
      </c>
      <c r="P1216" s="57">
        <v>57438</v>
      </c>
      <c r="Q1216" s="57">
        <v>47.285400000000003</v>
      </c>
      <c r="R1216" s="57">
        <v>42.583799999999997</v>
      </c>
      <c r="S1216" s="57">
        <v>45.338500000000003</v>
      </c>
      <c r="T1216" s="57">
        <v>43.502000000000002</v>
      </c>
      <c r="U1216" s="77">
        <v>0.11873672481632369</v>
      </c>
      <c r="V1216" s="24" t="s">
        <v>6036</v>
      </c>
      <c r="W1216" s="216" t="s">
        <v>5967</v>
      </c>
      <c r="X1216" s="216" t="s">
        <v>5971</v>
      </c>
      <c r="Y1216" s="24" t="s">
        <v>6022</v>
      </c>
      <c r="Z1216" s="24" t="s">
        <v>5982</v>
      </c>
      <c r="AA1216" s="24" t="s">
        <v>6024</v>
      </c>
      <c r="AB1216" s="24" t="s">
        <v>5979</v>
      </c>
      <c r="AC1216" s="24" t="s">
        <v>5990</v>
      </c>
    </row>
    <row r="1217" spans="1:29" s="169" customFormat="1">
      <c r="A1217" s="24">
        <v>5704</v>
      </c>
      <c r="B1217" s="24" t="s">
        <v>1184</v>
      </c>
      <c r="C1217" s="57">
        <v>31.95</v>
      </c>
      <c r="D1217" s="57">
        <v>33.950000000000003</v>
      </c>
      <c r="E1217" s="57">
        <v>30.55</v>
      </c>
      <c r="F1217" s="57">
        <v>32.75</v>
      </c>
      <c r="G1217" s="57">
        <v>34.4</v>
      </c>
      <c r="H1217" s="57">
        <v>36.200000000000003</v>
      </c>
      <c r="I1217" s="57">
        <v>32.75</v>
      </c>
      <c r="J1217" s="57">
        <v>34.299999999999997</v>
      </c>
      <c r="K1217" s="57">
        <v>34.75</v>
      </c>
      <c r="L1217" s="57">
        <v>34.75</v>
      </c>
      <c r="M1217" s="57">
        <v>30</v>
      </c>
      <c r="N1217" s="57">
        <v>30.65</v>
      </c>
      <c r="O1217" s="57">
        <v>489</v>
      </c>
      <c r="P1217" s="57">
        <v>1718</v>
      </c>
      <c r="Q1217" s="57"/>
      <c r="R1217" s="57"/>
      <c r="S1217" s="57"/>
      <c r="T1217" s="57"/>
      <c r="U1217" s="77">
        <v>0.34788513775708191</v>
      </c>
      <c r="V1217" s="24" t="s">
        <v>6103</v>
      </c>
      <c r="W1217" s="216" t="s">
        <v>5993</v>
      </c>
      <c r="X1217" s="216" t="s">
        <v>5993</v>
      </c>
      <c r="Y1217" s="24" t="s">
        <v>6022</v>
      </c>
      <c r="Z1217" s="24" t="s">
        <v>5978</v>
      </c>
      <c r="AA1217" s="24" t="s">
        <v>6024</v>
      </c>
      <c r="AB1217" s="24" t="s">
        <v>5979</v>
      </c>
      <c r="AC1217" s="24" t="s">
        <v>5965</v>
      </c>
    </row>
    <row r="1218" spans="1:29" s="169" customFormat="1">
      <c r="A1218" s="24">
        <v>5706</v>
      </c>
      <c r="B1218" s="24" t="s">
        <v>1185</v>
      </c>
      <c r="C1218" s="57">
        <v>37.5</v>
      </c>
      <c r="D1218" s="57">
        <v>45</v>
      </c>
      <c r="E1218" s="57">
        <v>37.5</v>
      </c>
      <c r="F1218" s="57">
        <v>41.95</v>
      </c>
      <c r="G1218" s="57">
        <v>42.65</v>
      </c>
      <c r="H1218" s="57">
        <v>49.85</v>
      </c>
      <c r="I1218" s="57">
        <v>42</v>
      </c>
      <c r="J1218" s="57">
        <v>43.5</v>
      </c>
      <c r="K1218" s="57">
        <v>45</v>
      </c>
      <c r="L1218" s="57">
        <v>45</v>
      </c>
      <c r="M1218" s="57">
        <v>38.5</v>
      </c>
      <c r="N1218" s="57">
        <v>39.75</v>
      </c>
      <c r="O1218" s="57">
        <v>5165</v>
      </c>
      <c r="P1218" s="57">
        <v>35763</v>
      </c>
      <c r="Q1218" s="57">
        <v>64.563100000000006</v>
      </c>
      <c r="R1218" s="57">
        <v>58.704599999999999</v>
      </c>
      <c r="S1218" s="57">
        <v>60.228299999999997</v>
      </c>
      <c r="T1218" s="57">
        <v>59.212499999999999</v>
      </c>
      <c r="U1218" s="77">
        <v>0.17651700857807728</v>
      </c>
      <c r="V1218" s="24" t="s">
        <v>6036</v>
      </c>
      <c r="W1218" s="216" t="s">
        <v>5967</v>
      </c>
      <c r="X1218" s="216" t="s">
        <v>5961</v>
      </c>
      <c r="Y1218" s="24" t="s">
        <v>6013</v>
      </c>
      <c r="Z1218" s="24" t="s">
        <v>5969</v>
      </c>
      <c r="AA1218" s="24" t="s">
        <v>6024</v>
      </c>
      <c r="AB1218" s="24" t="s">
        <v>5979</v>
      </c>
      <c r="AC1218" s="24" t="s">
        <v>5990</v>
      </c>
    </row>
    <row r="1219" spans="1:29" s="169" customFormat="1">
      <c r="A1219" s="24">
        <v>5820</v>
      </c>
      <c r="B1219" s="24" t="s">
        <v>1186</v>
      </c>
      <c r="C1219" s="57">
        <v>12.9</v>
      </c>
      <c r="D1219" s="57">
        <v>12.95</v>
      </c>
      <c r="E1219" s="57">
        <v>12.85</v>
      </c>
      <c r="F1219" s="57">
        <v>12.95</v>
      </c>
      <c r="G1219" s="57">
        <v>12.9</v>
      </c>
      <c r="H1219" s="57">
        <v>13</v>
      </c>
      <c r="I1219" s="57">
        <v>12.9</v>
      </c>
      <c r="J1219" s="57">
        <v>12.95</v>
      </c>
      <c r="K1219" s="57">
        <v>12.95</v>
      </c>
      <c r="L1219" s="57">
        <v>13</v>
      </c>
      <c r="M1219" s="57">
        <v>12.9</v>
      </c>
      <c r="N1219" s="57">
        <v>12.9</v>
      </c>
      <c r="O1219" s="57">
        <v>16299</v>
      </c>
      <c r="P1219" s="57">
        <v>21115</v>
      </c>
      <c r="Q1219" s="57">
        <v>96.742800000000003</v>
      </c>
      <c r="R1219" s="57">
        <v>92.802599999999998</v>
      </c>
      <c r="S1219" s="57">
        <v>96.717399999999998</v>
      </c>
      <c r="T1219" s="57">
        <v>94.107600000000005</v>
      </c>
      <c r="U1219" s="77">
        <v>0.94345252190385986</v>
      </c>
      <c r="V1219" s="24" t="s">
        <v>6392</v>
      </c>
      <c r="W1219" s="216" t="s">
        <v>6020</v>
      </c>
      <c r="X1219" s="216" t="s">
        <v>6012</v>
      </c>
      <c r="Y1219" s="24" t="s">
        <v>6126</v>
      </c>
      <c r="Z1219" s="24" t="s">
        <v>6055</v>
      </c>
      <c r="AA1219" s="24" t="s">
        <v>6130</v>
      </c>
      <c r="AB1219" s="24" t="s">
        <v>5970</v>
      </c>
      <c r="AC1219" s="24" t="s">
        <v>5979</v>
      </c>
    </row>
    <row r="1220" spans="1:29" s="169" customFormat="1">
      <c r="A1220" s="24">
        <v>5859</v>
      </c>
      <c r="B1220" s="24" t="s">
        <v>3606</v>
      </c>
      <c r="C1220" s="57">
        <v>9.27</v>
      </c>
      <c r="D1220" s="57">
        <v>9.41</v>
      </c>
      <c r="E1220" s="57">
        <v>8.86</v>
      </c>
      <c r="F1220" s="57">
        <v>9.2799999999999994</v>
      </c>
      <c r="G1220" s="57">
        <v>9.2799999999999994</v>
      </c>
      <c r="H1220" s="57">
        <v>9.8800000000000008</v>
      </c>
      <c r="I1220" s="57">
        <v>9.2200000000000006</v>
      </c>
      <c r="J1220" s="57">
        <v>9.49</v>
      </c>
      <c r="K1220" s="57">
        <v>9.52</v>
      </c>
      <c r="L1220" s="57">
        <v>9.58</v>
      </c>
      <c r="M1220" s="57">
        <v>9.0399999999999991</v>
      </c>
      <c r="N1220" s="57">
        <v>9.3800000000000008</v>
      </c>
      <c r="O1220" s="57">
        <v>1474</v>
      </c>
      <c r="P1220" s="57">
        <v>4587</v>
      </c>
      <c r="Q1220" s="57">
        <v>75.332300000000004</v>
      </c>
      <c r="R1220" s="57">
        <v>78.916300000000007</v>
      </c>
      <c r="S1220" s="57">
        <v>72.857699999999994</v>
      </c>
      <c r="T1220" s="57">
        <v>76.896799999999999</v>
      </c>
      <c r="U1220" s="77">
        <v>0.39275246469491071</v>
      </c>
      <c r="V1220" s="24" t="s">
        <v>5973</v>
      </c>
      <c r="W1220" s="216" t="s">
        <v>5967</v>
      </c>
      <c r="X1220" s="216" t="s">
        <v>5989</v>
      </c>
      <c r="Y1220" s="24" t="s">
        <v>5972</v>
      </c>
      <c r="Z1220" s="24" t="s">
        <v>5963</v>
      </c>
      <c r="AA1220" s="24" t="s">
        <v>5975</v>
      </c>
      <c r="AB1220" s="24" t="s">
        <v>5965</v>
      </c>
      <c r="AC1220" s="24" t="s">
        <v>5976</v>
      </c>
    </row>
    <row r="1221" spans="1:29" s="169" customFormat="1">
      <c r="A1221" s="24">
        <v>5863</v>
      </c>
      <c r="B1221" s="24" t="s">
        <v>3607</v>
      </c>
      <c r="C1221" s="57">
        <v>10.45</v>
      </c>
      <c r="D1221" s="57">
        <v>10.45</v>
      </c>
      <c r="E1221" s="57">
        <v>10</v>
      </c>
      <c r="F1221" s="57">
        <v>10.15</v>
      </c>
      <c r="G1221" s="57">
        <v>10.1</v>
      </c>
      <c r="H1221" s="57">
        <v>10.5</v>
      </c>
      <c r="I1221" s="57">
        <v>9.94</v>
      </c>
      <c r="J1221" s="57">
        <v>10.3</v>
      </c>
      <c r="K1221" s="57">
        <v>10.3</v>
      </c>
      <c r="L1221" s="57">
        <v>10.5</v>
      </c>
      <c r="M1221" s="57">
        <v>10</v>
      </c>
      <c r="N1221" s="57">
        <v>10.35</v>
      </c>
      <c r="O1221" s="57">
        <v>2463</v>
      </c>
      <c r="P1221" s="57">
        <v>1659</v>
      </c>
      <c r="Q1221" s="57">
        <v>47.427599999999998</v>
      </c>
      <c r="R1221" s="57">
        <v>36.6631</v>
      </c>
      <c r="S1221" s="57">
        <v>54.313400000000001</v>
      </c>
      <c r="T1221" s="57">
        <v>42.546599999999998</v>
      </c>
      <c r="U1221" s="77">
        <v>1.8145469158127387</v>
      </c>
      <c r="V1221" s="24" t="s">
        <v>6289</v>
      </c>
      <c r="W1221" s="216" t="s">
        <v>6009</v>
      </c>
      <c r="X1221" s="216" t="s">
        <v>5961</v>
      </c>
      <c r="Y1221" s="24" t="s">
        <v>6209</v>
      </c>
      <c r="Z1221" s="24" t="s">
        <v>6016</v>
      </c>
      <c r="AA1221" s="24" t="s">
        <v>5972</v>
      </c>
      <c r="AB1221" s="24" t="s">
        <v>5991</v>
      </c>
      <c r="AC1221" s="24" t="s">
        <v>5976</v>
      </c>
    </row>
    <row r="1222" spans="1:29" s="169" customFormat="1">
      <c r="A1222" s="24">
        <v>5864</v>
      </c>
      <c r="B1222" s="24" t="s">
        <v>3610</v>
      </c>
      <c r="C1222" s="57">
        <v>25.7</v>
      </c>
      <c r="D1222" s="57">
        <v>28.1</v>
      </c>
      <c r="E1222" s="57">
        <v>18.100000000000001</v>
      </c>
      <c r="F1222" s="57">
        <v>21.3</v>
      </c>
      <c r="G1222" s="57">
        <v>21.4</v>
      </c>
      <c r="H1222" s="57">
        <v>22.75</v>
      </c>
      <c r="I1222" s="57">
        <v>18.399999999999999</v>
      </c>
      <c r="J1222" s="57">
        <v>18.600000000000001</v>
      </c>
      <c r="K1222" s="57">
        <v>18.649999999999999</v>
      </c>
      <c r="L1222" s="57">
        <v>19</v>
      </c>
      <c r="M1222" s="57">
        <v>14.5</v>
      </c>
      <c r="N1222" s="57">
        <v>15.2</v>
      </c>
      <c r="O1222" s="57">
        <v>9407</v>
      </c>
      <c r="P1222" s="57">
        <v>31284</v>
      </c>
      <c r="Q1222" s="57">
        <v>64.359800000000007</v>
      </c>
      <c r="R1222" s="57">
        <v>71.557299999999998</v>
      </c>
      <c r="S1222" s="57">
        <v>51.784199999999998</v>
      </c>
      <c r="T1222" s="57">
        <v>64.966300000000004</v>
      </c>
      <c r="U1222" s="77">
        <v>0.36751836224410062</v>
      </c>
      <c r="V1222" s="24" t="s">
        <v>6041</v>
      </c>
      <c r="W1222" s="216" t="s">
        <v>5967</v>
      </c>
      <c r="X1222" s="216" t="s">
        <v>5961</v>
      </c>
      <c r="Y1222" s="24" t="s">
        <v>5964</v>
      </c>
      <c r="Z1222" s="24" t="s">
        <v>5964</v>
      </c>
      <c r="AA1222" s="24" t="s">
        <v>5964</v>
      </c>
      <c r="AB1222" s="24" t="s">
        <v>5965</v>
      </c>
      <c r="AC1222" s="24" t="s">
        <v>5990</v>
      </c>
    </row>
    <row r="1223" spans="1:29" s="169" customFormat="1">
      <c r="A1223" s="24">
        <v>5871</v>
      </c>
      <c r="B1223" s="24" t="s">
        <v>1187</v>
      </c>
      <c r="C1223" s="57">
        <v>208.5</v>
      </c>
      <c r="D1223" s="57">
        <v>211</v>
      </c>
      <c r="E1223" s="57">
        <v>196</v>
      </c>
      <c r="F1223" s="57">
        <v>202.5</v>
      </c>
      <c r="G1223" s="57">
        <v>201.5</v>
      </c>
      <c r="H1223" s="57">
        <v>233.5</v>
      </c>
      <c r="I1223" s="57">
        <v>199</v>
      </c>
      <c r="J1223" s="57">
        <v>231.5</v>
      </c>
      <c r="K1223" s="57">
        <v>232</v>
      </c>
      <c r="L1223" s="57">
        <v>249</v>
      </c>
      <c r="M1223" s="57">
        <v>213</v>
      </c>
      <c r="N1223" s="57">
        <v>247</v>
      </c>
      <c r="O1223" s="57">
        <v>54134</v>
      </c>
      <c r="P1223" s="57">
        <v>54249</v>
      </c>
      <c r="Q1223" s="57">
        <v>92.443600000000004</v>
      </c>
      <c r="R1223" s="57">
        <v>89.042199999999994</v>
      </c>
      <c r="S1223" s="57">
        <v>94.285600000000002</v>
      </c>
      <c r="T1223" s="57">
        <v>90.79</v>
      </c>
      <c r="U1223" s="77">
        <v>1.2196312886463856</v>
      </c>
      <c r="V1223" s="24" t="s">
        <v>6203</v>
      </c>
      <c r="W1223" s="216" t="s">
        <v>6009</v>
      </c>
      <c r="X1223" s="216" t="s">
        <v>6012</v>
      </c>
      <c r="Y1223" s="24" t="s">
        <v>5962</v>
      </c>
      <c r="Z1223" s="24" t="s">
        <v>5982</v>
      </c>
      <c r="AA1223" s="24" t="s">
        <v>5982</v>
      </c>
      <c r="AB1223" s="24" t="s">
        <v>5965</v>
      </c>
      <c r="AC1223" s="24" t="s">
        <v>5970</v>
      </c>
    </row>
    <row r="1224" spans="1:29" s="169" customFormat="1">
      <c r="A1224" s="24">
        <v>5876</v>
      </c>
      <c r="B1224" s="24" t="s">
        <v>3612</v>
      </c>
      <c r="C1224" s="57">
        <v>45.1</v>
      </c>
      <c r="D1224" s="57">
        <v>45.7</v>
      </c>
      <c r="E1224" s="57">
        <v>43.2</v>
      </c>
      <c r="F1224" s="57">
        <v>45.25</v>
      </c>
      <c r="G1224" s="57">
        <v>44.8</v>
      </c>
      <c r="H1224" s="57">
        <v>45.5</v>
      </c>
      <c r="I1224" s="57">
        <v>40.9</v>
      </c>
      <c r="J1224" s="57">
        <v>41.75</v>
      </c>
      <c r="K1224" s="57">
        <v>42.05</v>
      </c>
      <c r="L1224" s="57">
        <v>42.55</v>
      </c>
      <c r="M1224" s="57">
        <v>40.200000000000003</v>
      </c>
      <c r="N1224" s="57">
        <v>41.25</v>
      </c>
      <c r="O1224" s="57">
        <v>46602</v>
      </c>
      <c r="P1224" s="57">
        <v>71242</v>
      </c>
      <c r="Q1224" s="57">
        <v>68.822199999999995</v>
      </c>
      <c r="R1224" s="57">
        <v>60.349200000000003</v>
      </c>
      <c r="S1224" s="57">
        <v>61.343299999999999</v>
      </c>
      <c r="T1224" s="57">
        <v>60.680599999999998</v>
      </c>
      <c r="U1224" s="77">
        <v>0.79950029476993911</v>
      </c>
      <c r="V1224" s="24" t="s">
        <v>6048</v>
      </c>
      <c r="W1224" s="216" t="s">
        <v>5967</v>
      </c>
      <c r="X1224" s="216" t="s">
        <v>5961</v>
      </c>
      <c r="Y1224" s="24" t="s">
        <v>5972</v>
      </c>
      <c r="Z1224" s="24" t="s">
        <v>5964</v>
      </c>
      <c r="AA1224" s="24" t="s">
        <v>5984</v>
      </c>
      <c r="AB1224" s="24" t="s">
        <v>5990</v>
      </c>
      <c r="AC1224" s="24" t="s">
        <v>5986</v>
      </c>
    </row>
    <row r="1225" spans="1:29" s="169" customFormat="1">
      <c r="A1225" s="24">
        <v>5878</v>
      </c>
      <c r="B1225" s="24" t="s">
        <v>1188</v>
      </c>
      <c r="C1225" s="57">
        <v>48.7</v>
      </c>
      <c r="D1225" s="57">
        <v>49.25</v>
      </c>
      <c r="E1225" s="57">
        <v>48.5</v>
      </c>
      <c r="F1225" s="57"/>
      <c r="G1225" s="57">
        <v>48.75</v>
      </c>
      <c r="H1225" s="57">
        <v>49.8</v>
      </c>
      <c r="I1225" s="57">
        <v>46.2</v>
      </c>
      <c r="J1225" s="57">
        <v>46.85</v>
      </c>
      <c r="K1225" s="57"/>
      <c r="L1225" s="57">
        <v>49.2</v>
      </c>
      <c r="M1225" s="57">
        <v>46.5</v>
      </c>
      <c r="N1225" s="57">
        <v>47.25</v>
      </c>
      <c r="O1225" s="57">
        <v>131</v>
      </c>
      <c r="P1225" s="57">
        <v>372</v>
      </c>
      <c r="Q1225" s="57">
        <v>62.198900000000002</v>
      </c>
      <c r="R1225" s="57">
        <v>64.274500000000003</v>
      </c>
      <c r="S1225" s="57">
        <v>55.910400000000003</v>
      </c>
      <c r="T1225" s="57">
        <v>61.486499999999999</v>
      </c>
      <c r="U1225" s="77">
        <v>0.4304062126642772</v>
      </c>
      <c r="V1225" s="24" t="s">
        <v>6123</v>
      </c>
      <c r="W1225" s="216" t="s">
        <v>5967</v>
      </c>
      <c r="X1225" s="216" t="s">
        <v>5961</v>
      </c>
      <c r="Y1225" s="24" t="s">
        <v>6347</v>
      </c>
      <c r="Z1225" s="24" t="s">
        <v>5964</v>
      </c>
      <c r="AA1225" s="24" t="s">
        <v>5969</v>
      </c>
      <c r="AB1225" s="24" t="s">
        <v>5996</v>
      </c>
      <c r="AC1225" s="24" t="s">
        <v>5991</v>
      </c>
    </row>
    <row r="1226" spans="1:29" s="169" customFormat="1">
      <c r="A1226" s="24">
        <v>5880</v>
      </c>
      <c r="B1226" s="24" t="s">
        <v>1189</v>
      </c>
      <c r="C1226" s="57">
        <v>20.95</v>
      </c>
      <c r="D1226" s="57">
        <v>21.35</v>
      </c>
      <c r="E1226" s="57">
        <v>20.8</v>
      </c>
      <c r="F1226" s="57">
        <v>21.25</v>
      </c>
      <c r="G1226" s="57">
        <v>21.2</v>
      </c>
      <c r="H1226" s="57">
        <v>22</v>
      </c>
      <c r="I1226" s="57">
        <v>21.1</v>
      </c>
      <c r="J1226" s="57">
        <v>21.85</v>
      </c>
      <c r="K1226" s="57">
        <v>21.95</v>
      </c>
      <c r="L1226" s="57">
        <v>22.4</v>
      </c>
      <c r="M1226" s="57">
        <v>20.9</v>
      </c>
      <c r="N1226" s="57">
        <v>21.45</v>
      </c>
      <c r="O1226" s="57">
        <v>261042</v>
      </c>
      <c r="P1226" s="57">
        <v>213406</v>
      </c>
      <c r="Q1226" s="57">
        <v>78.491200000000006</v>
      </c>
      <c r="R1226" s="57">
        <v>68.008099999999999</v>
      </c>
      <c r="S1226" s="57">
        <v>75.917199999999994</v>
      </c>
      <c r="T1226" s="57">
        <v>70.644499999999994</v>
      </c>
      <c r="U1226" s="77">
        <v>1.4950438756798465</v>
      </c>
      <c r="V1226" s="24" t="s">
        <v>5980</v>
      </c>
      <c r="W1226" s="216" t="s">
        <v>6020</v>
      </c>
      <c r="X1226" s="216" t="s">
        <v>5989</v>
      </c>
      <c r="Y1226" s="24" t="s">
        <v>6016</v>
      </c>
      <c r="Z1226" s="24" t="s">
        <v>6010</v>
      </c>
      <c r="AA1226" s="24" t="s">
        <v>5962</v>
      </c>
      <c r="AB1226" s="24" t="s">
        <v>5991</v>
      </c>
      <c r="AC1226" s="24" t="s">
        <v>5986</v>
      </c>
    </row>
    <row r="1227" spans="1:29" s="169" customFormat="1">
      <c r="A1227" s="24">
        <v>5902</v>
      </c>
      <c r="B1227" s="24" t="s">
        <v>1190</v>
      </c>
      <c r="C1227" s="57">
        <v>23.5</v>
      </c>
      <c r="D1227" s="57">
        <v>26.3</v>
      </c>
      <c r="E1227" s="57">
        <v>22.5</v>
      </c>
      <c r="F1227" s="57">
        <v>23.9</v>
      </c>
      <c r="G1227" s="57">
        <v>23.9</v>
      </c>
      <c r="H1227" s="57">
        <v>28.9</v>
      </c>
      <c r="I1227" s="57">
        <v>23.9</v>
      </c>
      <c r="J1227" s="57">
        <v>28.3</v>
      </c>
      <c r="K1227" s="57">
        <v>28.3</v>
      </c>
      <c r="L1227" s="57">
        <v>29.05</v>
      </c>
      <c r="M1227" s="57">
        <v>25.5</v>
      </c>
      <c r="N1227" s="57">
        <v>25.85</v>
      </c>
      <c r="O1227" s="57">
        <v>2559</v>
      </c>
      <c r="P1227" s="57">
        <v>8155</v>
      </c>
      <c r="Q1227" s="57">
        <v>84.465999999999994</v>
      </c>
      <c r="R1227" s="57">
        <v>80.714699999999993</v>
      </c>
      <c r="S1227" s="57">
        <v>81.245000000000005</v>
      </c>
      <c r="T1227" s="57">
        <v>80.891499999999994</v>
      </c>
      <c r="U1227" s="77">
        <v>0.38352748824851829</v>
      </c>
      <c r="V1227" s="24" t="s">
        <v>6081</v>
      </c>
      <c r="W1227" s="216" t="s">
        <v>5967</v>
      </c>
      <c r="X1227" s="216" t="s">
        <v>6012</v>
      </c>
      <c r="Y1227" s="24" t="s">
        <v>5969</v>
      </c>
      <c r="Z1227" s="24" t="s">
        <v>6013</v>
      </c>
      <c r="AA1227" s="24" t="s">
        <v>5964</v>
      </c>
      <c r="AB1227" s="24" t="s">
        <v>5990</v>
      </c>
      <c r="AC1227" s="24" t="s">
        <v>5965</v>
      </c>
    </row>
    <row r="1228" spans="1:29" s="169" customFormat="1">
      <c r="A1228" s="24">
        <v>5903</v>
      </c>
      <c r="B1228" s="24" t="s">
        <v>1191</v>
      </c>
      <c r="C1228" s="57">
        <v>269.5</v>
      </c>
      <c r="D1228" s="57">
        <v>269.5</v>
      </c>
      <c r="E1228" s="57">
        <v>257.5</v>
      </c>
      <c r="F1228" s="57">
        <v>262</v>
      </c>
      <c r="G1228" s="57">
        <v>264.5</v>
      </c>
      <c r="H1228" s="57">
        <v>269.5</v>
      </c>
      <c r="I1228" s="57">
        <v>261.5</v>
      </c>
      <c r="J1228" s="57">
        <v>269</v>
      </c>
      <c r="K1228" s="57">
        <v>269</v>
      </c>
      <c r="L1228" s="57">
        <v>272</v>
      </c>
      <c r="M1228" s="57">
        <v>256.5</v>
      </c>
      <c r="N1228" s="57">
        <v>260.5</v>
      </c>
      <c r="O1228" s="57">
        <v>483</v>
      </c>
      <c r="P1228" s="57">
        <v>316</v>
      </c>
      <c r="Q1228" s="57">
        <v>60.302900000000001</v>
      </c>
      <c r="R1228" s="57">
        <v>60.3949</v>
      </c>
      <c r="S1228" s="57">
        <v>48.804099999999998</v>
      </c>
      <c r="T1228" s="57">
        <v>56.531300000000002</v>
      </c>
      <c r="U1228" s="77">
        <v>1.8681434599156117</v>
      </c>
      <c r="V1228" s="24" t="s">
        <v>6393</v>
      </c>
      <c r="W1228" s="216" t="s">
        <v>5967</v>
      </c>
      <c r="X1228" s="216" t="s">
        <v>5961</v>
      </c>
      <c r="Y1228" s="24" t="s">
        <v>6209</v>
      </c>
      <c r="Z1228" s="24" t="s">
        <v>6016</v>
      </c>
      <c r="AA1228" s="24" t="s">
        <v>5962</v>
      </c>
      <c r="AB1228" s="24" t="s">
        <v>5990</v>
      </c>
      <c r="AC1228" s="24" t="s">
        <v>5991</v>
      </c>
    </row>
    <row r="1229" spans="1:29" s="169" customFormat="1">
      <c r="A1229" s="24">
        <v>5904</v>
      </c>
      <c r="B1229" s="24" t="s">
        <v>1192</v>
      </c>
      <c r="C1229" s="57">
        <v>537</v>
      </c>
      <c r="D1229" s="57">
        <v>570</v>
      </c>
      <c r="E1229" s="57">
        <v>537</v>
      </c>
      <c r="F1229" s="57">
        <v>543</v>
      </c>
      <c r="G1229" s="57">
        <v>543</v>
      </c>
      <c r="H1229" s="57">
        <v>602</v>
      </c>
      <c r="I1229" s="57">
        <v>510</v>
      </c>
      <c r="J1229" s="57">
        <v>597</v>
      </c>
      <c r="K1229" s="57">
        <v>580</v>
      </c>
      <c r="L1229" s="57">
        <v>596</v>
      </c>
      <c r="M1229" s="57">
        <v>519</v>
      </c>
      <c r="N1229" s="57">
        <v>529</v>
      </c>
      <c r="O1229" s="57">
        <v>1979</v>
      </c>
      <c r="P1229" s="57">
        <v>4383</v>
      </c>
      <c r="Q1229" s="57">
        <v>39.719299999999997</v>
      </c>
      <c r="R1229" s="57">
        <v>45.083399999999997</v>
      </c>
      <c r="S1229" s="57">
        <v>30.817399999999999</v>
      </c>
      <c r="T1229" s="57">
        <v>40.328099999999999</v>
      </c>
      <c r="U1229" s="77">
        <v>0.551854386898877</v>
      </c>
      <c r="V1229" s="24" t="s">
        <v>6014</v>
      </c>
      <c r="W1229" s="216" t="s">
        <v>5967</v>
      </c>
      <c r="X1229" s="216" t="s">
        <v>5971</v>
      </c>
      <c r="Y1229" s="24" t="s">
        <v>6090</v>
      </c>
      <c r="Z1229" s="24" t="s">
        <v>5982</v>
      </c>
      <c r="AA1229" s="24" t="s">
        <v>5964</v>
      </c>
      <c r="AB1229" s="24" t="s">
        <v>5990</v>
      </c>
      <c r="AC1229" s="24" t="s">
        <v>5965</v>
      </c>
    </row>
    <row r="1230" spans="1:29" s="169" customFormat="1">
      <c r="A1230" s="24">
        <v>5905</v>
      </c>
      <c r="B1230" s="24" t="s">
        <v>1193</v>
      </c>
      <c r="C1230" s="57">
        <v>13</v>
      </c>
      <c r="D1230" s="57">
        <v>14.5</v>
      </c>
      <c r="E1230" s="57">
        <v>12.25</v>
      </c>
      <c r="F1230" s="57">
        <v>12.95</v>
      </c>
      <c r="G1230" s="57">
        <v>12.95</v>
      </c>
      <c r="H1230" s="57">
        <v>20.9</v>
      </c>
      <c r="I1230" s="57">
        <v>12.6</v>
      </c>
      <c r="J1230" s="57">
        <v>18.100000000000001</v>
      </c>
      <c r="K1230" s="57">
        <v>18</v>
      </c>
      <c r="L1230" s="57">
        <v>19</v>
      </c>
      <c r="M1230" s="57">
        <v>13.85</v>
      </c>
      <c r="N1230" s="57">
        <v>14</v>
      </c>
      <c r="O1230" s="57">
        <v>43547</v>
      </c>
      <c r="P1230" s="57">
        <v>214304</v>
      </c>
      <c r="Q1230" s="57">
        <v>74.517099999999999</v>
      </c>
      <c r="R1230" s="57">
        <v>70.6721</v>
      </c>
      <c r="S1230" s="57">
        <v>62.365099999999998</v>
      </c>
      <c r="T1230" s="57">
        <v>67.903099999999995</v>
      </c>
      <c r="U1230" s="77">
        <v>0.24835799196987041</v>
      </c>
      <c r="V1230" s="24" t="s">
        <v>6137</v>
      </c>
      <c r="W1230" s="216" t="s">
        <v>5960</v>
      </c>
      <c r="X1230" s="216" t="s">
        <v>5961</v>
      </c>
      <c r="Y1230" s="24" t="s">
        <v>5978</v>
      </c>
      <c r="Z1230" s="24" t="s">
        <v>5982</v>
      </c>
      <c r="AA1230" s="24" t="s">
        <v>5964</v>
      </c>
      <c r="AB1230" s="24" t="s">
        <v>5990</v>
      </c>
      <c r="AC1230" s="24" t="s">
        <v>5979</v>
      </c>
    </row>
    <row r="1231" spans="1:29" s="169" customFormat="1">
      <c r="A1231" s="24">
        <v>5906</v>
      </c>
      <c r="B1231" s="24" t="s">
        <v>1194</v>
      </c>
      <c r="C1231" s="57">
        <v>42.9</v>
      </c>
      <c r="D1231" s="57">
        <v>42.9</v>
      </c>
      <c r="E1231" s="57">
        <v>32.700000000000003</v>
      </c>
      <c r="F1231" s="57">
        <v>34.15</v>
      </c>
      <c r="G1231" s="57">
        <v>33.9</v>
      </c>
      <c r="H1231" s="57">
        <v>38.6</v>
      </c>
      <c r="I1231" s="57">
        <v>33.200000000000003</v>
      </c>
      <c r="J1231" s="57">
        <v>33.85</v>
      </c>
      <c r="K1231" s="57">
        <v>33.85</v>
      </c>
      <c r="L1231" s="57">
        <v>34</v>
      </c>
      <c r="M1231" s="57">
        <v>30.6</v>
      </c>
      <c r="N1231" s="57">
        <v>32.4</v>
      </c>
      <c r="O1231" s="57">
        <v>374</v>
      </c>
      <c r="P1231" s="57">
        <v>1043</v>
      </c>
      <c r="Q1231" s="57">
        <v>36.7102</v>
      </c>
      <c r="R1231" s="57">
        <v>58.292999999999999</v>
      </c>
      <c r="S1231" s="57">
        <v>27.0486</v>
      </c>
      <c r="T1231" s="57">
        <v>47.8782</v>
      </c>
      <c r="U1231" s="77">
        <v>0.43826568658783427</v>
      </c>
      <c r="V1231" s="24" t="s">
        <v>6119</v>
      </c>
      <c r="W1231" s="216" t="s">
        <v>5967</v>
      </c>
      <c r="X1231" s="216" t="s">
        <v>5971</v>
      </c>
      <c r="Y1231" s="24" t="s">
        <v>6024</v>
      </c>
      <c r="Z1231" s="24" t="s">
        <v>5978</v>
      </c>
      <c r="AA1231" s="24" t="s">
        <v>5964</v>
      </c>
      <c r="AB1231" s="24" t="s">
        <v>5979</v>
      </c>
      <c r="AC1231" s="24" t="s">
        <v>5970</v>
      </c>
    </row>
    <row r="1232" spans="1:29" s="169" customFormat="1">
      <c r="A1232" s="24">
        <v>5907</v>
      </c>
      <c r="B1232" s="24" t="s">
        <v>1195</v>
      </c>
      <c r="C1232" s="57">
        <v>19.45</v>
      </c>
      <c r="D1232" s="57">
        <v>25.1</v>
      </c>
      <c r="E1232" s="57">
        <v>19.2</v>
      </c>
      <c r="F1232" s="57">
        <v>24.25</v>
      </c>
      <c r="G1232" s="57">
        <v>24.4</v>
      </c>
      <c r="H1232" s="57">
        <v>26.25</v>
      </c>
      <c r="I1232" s="57">
        <v>20.6</v>
      </c>
      <c r="J1232" s="57">
        <v>20.65</v>
      </c>
      <c r="K1232" s="57">
        <v>20.75</v>
      </c>
      <c r="L1232" s="57">
        <v>21.05</v>
      </c>
      <c r="M1232" s="57">
        <v>19.649999999999999</v>
      </c>
      <c r="N1232" s="57">
        <v>19.850000000000001</v>
      </c>
      <c r="O1232" s="57">
        <v>3186</v>
      </c>
      <c r="P1232" s="57">
        <v>15245</v>
      </c>
      <c r="Q1232" s="57">
        <v>48.211399999999998</v>
      </c>
      <c r="R1232" s="57">
        <v>45.055999999999997</v>
      </c>
      <c r="S1232" s="57">
        <v>40.953200000000002</v>
      </c>
      <c r="T1232" s="57">
        <v>43.688400000000001</v>
      </c>
      <c r="U1232" s="77">
        <v>0.2554280091833388</v>
      </c>
      <c r="V1232" s="24" t="s">
        <v>6081</v>
      </c>
      <c r="W1232" s="216" t="s">
        <v>5960</v>
      </c>
      <c r="X1232" s="216" t="s">
        <v>5971</v>
      </c>
      <c r="Y1232" s="24" t="s">
        <v>5982</v>
      </c>
      <c r="Z1232" s="24" t="s">
        <v>5964</v>
      </c>
      <c r="AA1232" s="24" t="s">
        <v>5964</v>
      </c>
      <c r="AB1232" s="24" t="s">
        <v>5990</v>
      </c>
      <c r="AC1232" s="24" t="s">
        <v>5965</v>
      </c>
    </row>
    <row r="1233" spans="1:29" s="169" customFormat="1">
      <c r="A1233" s="24">
        <v>6005</v>
      </c>
      <c r="B1233" s="24" t="s">
        <v>1196</v>
      </c>
      <c r="C1233" s="57">
        <v>17.5</v>
      </c>
      <c r="D1233" s="57">
        <v>17.899999999999999</v>
      </c>
      <c r="E1233" s="57">
        <v>16.05</v>
      </c>
      <c r="F1233" s="57">
        <v>16.95</v>
      </c>
      <c r="G1233" s="57">
        <v>17.05</v>
      </c>
      <c r="H1233" s="57">
        <v>17.850000000000001</v>
      </c>
      <c r="I1233" s="57">
        <v>16</v>
      </c>
      <c r="J1233" s="57">
        <v>16</v>
      </c>
      <c r="K1233" s="57">
        <v>16.100000000000001</v>
      </c>
      <c r="L1233" s="57">
        <v>16.25</v>
      </c>
      <c r="M1233" s="57">
        <v>14.65</v>
      </c>
      <c r="N1233" s="57">
        <v>15.5</v>
      </c>
      <c r="O1233" s="57">
        <v>83919</v>
      </c>
      <c r="P1233" s="57">
        <v>191799</v>
      </c>
      <c r="Q1233" s="57">
        <v>73.093800000000002</v>
      </c>
      <c r="R1233" s="57">
        <v>79.0167</v>
      </c>
      <c r="S1233" s="57">
        <v>64.313599999999994</v>
      </c>
      <c r="T1233" s="57">
        <v>74.115600000000001</v>
      </c>
      <c r="U1233" s="77">
        <v>0.53476643082949682</v>
      </c>
      <c r="V1233" s="24" t="s">
        <v>5966</v>
      </c>
      <c r="W1233" s="216" t="s">
        <v>5967</v>
      </c>
      <c r="X1233" s="216" t="s">
        <v>5961</v>
      </c>
      <c r="Y1233" s="24" t="s">
        <v>5962</v>
      </c>
      <c r="Z1233" s="24" t="s">
        <v>6004</v>
      </c>
      <c r="AA1233" s="24" t="s">
        <v>5964</v>
      </c>
      <c r="AB1233" s="24" t="s">
        <v>5965</v>
      </c>
      <c r="AC1233" s="24" t="s">
        <v>5970</v>
      </c>
    </row>
    <row r="1234" spans="1:29" s="169" customFormat="1">
      <c r="A1234" s="24">
        <v>6015</v>
      </c>
      <c r="B1234" s="24" t="s">
        <v>1197</v>
      </c>
      <c r="C1234" s="57">
        <v>25.5</v>
      </c>
      <c r="D1234" s="57">
        <v>29.05</v>
      </c>
      <c r="E1234" s="57">
        <v>23.1</v>
      </c>
      <c r="F1234" s="57">
        <v>26.05</v>
      </c>
      <c r="G1234" s="57">
        <v>26.55</v>
      </c>
      <c r="H1234" s="57">
        <v>27.35</v>
      </c>
      <c r="I1234" s="57">
        <v>21.5</v>
      </c>
      <c r="J1234" s="57">
        <v>22.4</v>
      </c>
      <c r="K1234" s="57">
        <v>22.75</v>
      </c>
      <c r="L1234" s="57">
        <v>23.2</v>
      </c>
      <c r="M1234" s="57">
        <v>18.600000000000001</v>
      </c>
      <c r="N1234" s="57">
        <v>19.649999999999999</v>
      </c>
      <c r="O1234" s="57">
        <v>72849</v>
      </c>
      <c r="P1234" s="57">
        <v>282364</v>
      </c>
      <c r="Q1234" s="57">
        <v>78.835700000000003</v>
      </c>
      <c r="R1234" s="57">
        <v>77.323899999999995</v>
      </c>
      <c r="S1234" s="57">
        <v>71.047600000000003</v>
      </c>
      <c r="T1234" s="57">
        <v>75.231800000000007</v>
      </c>
      <c r="U1234" s="77">
        <v>0.31532938571017077</v>
      </c>
      <c r="V1234" s="24" t="s">
        <v>6041</v>
      </c>
      <c r="W1234" s="216" t="s">
        <v>5960</v>
      </c>
      <c r="X1234" s="216" t="s">
        <v>5989</v>
      </c>
      <c r="Y1234" s="24" t="s">
        <v>5969</v>
      </c>
      <c r="Z1234" s="24" t="s">
        <v>5964</v>
      </c>
      <c r="AA1234" s="24" t="s">
        <v>5964</v>
      </c>
      <c r="AB1234" s="24" t="s">
        <v>5965</v>
      </c>
      <c r="AC1234" s="24" t="s">
        <v>5990</v>
      </c>
    </row>
    <row r="1235" spans="1:29" s="169" customFormat="1">
      <c r="A1235" s="24">
        <v>6016</v>
      </c>
      <c r="B1235" s="24" t="s">
        <v>1198</v>
      </c>
      <c r="C1235" s="57">
        <v>17.399999999999999</v>
      </c>
      <c r="D1235" s="57">
        <v>18.3</v>
      </c>
      <c r="E1235" s="57">
        <v>15.65</v>
      </c>
      <c r="F1235" s="57">
        <v>16.55</v>
      </c>
      <c r="G1235" s="57">
        <v>16.850000000000001</v>
      </c>
      <c r="H1235" s="57">
        <v>17.649999999999999</v>
      </c>
      <c r="I1235" s="57">
        <v>15.8</v>
      </c>
      <c r="J1235" s="57">
        <v>16.100000000000001</v>
      </c>
      <c r="K1235" s="57">
        <v>16.149999999999999</v>
      </c>
      <c r="L1235" s="57">
        <v>16.649999999999999</v>
      </c>
      <c r="M1235" s="57">
        <v>12.05</v>
      </c>
      <c r="N1235" s="57">
        <v>12.55</v>
      </c>
      <c r="O1235" s="57">
        <v>84606</v>
      </c>
      <c r="P1235" s="57">
        <v>175562</v>
      </c>
      <c r="Q1235" s="57">
        <v>76.243700000000004</v>
      </c>
      <c r="R1235" s="57">
        <v>78.485799999999998</v>
      </c>
      <c r="S1235" s="57">
        <v>59.509700000000002</v>
      </c>
      <c r="T1235" s="57">
        <v>72.160399999999996</v>
      </c>
      <c r="U1235" s="77">
        <v>0.58900749213003567</v>
      </c>
      <c r="V1235" s="24" t="s">
        <v>5959</v>
      </c>
      <c r="W1235" s="216" t="s">
        <v>5967</v>
      </c>
      <c r="X1235" s="216" t="s">
        <v>5961</v>
      </c>
      <c r="Y1235" s="24" t="s">
        <v>5974</v>
      </c>
      <c r="Z1235" s="24" t="s">
        <v>5964</v>
      </c>
      <c r="AA1235" s="24" t="s">
        <v>5964</v>
      </c>
      <c r="AB1235" s="24" t="s">
        <v>5965</v>
      </c>
      <c r="AC1235" s="24" t="s">
        <v>5965</v>
      </c>
    </row>
    <row r="1236" spans="1:29" s="169" customFormat="1">
      <c r="A1236" s="24">
        <v>6020</v>
      </c>
      <c r="B1236" s="24" t="s">
        <v>1199</v>
      </c>
      <c r="C1236" s="57">
        <v>24</v>
      </c>
      <c r="D1236" s="57">
        <v>24.6</v>
      </c>
      <c r="E1236" s="57">
        <v>21.2</v>
      </c>
      <c r="F1236" s="57">
        <v>22.8</v>
      </c>
      <c r="G1236" s="57">
        <v>22.9</v>
      </c>
      <c r="H1236" s="57">
        <v>23.5</v>
      </c>
      <c r="I1236" s="57">
        <v>21.1</v>
      </c>
      <c r="J1236" s="57">
        <v>21.45</v>
      </c>
      <c r="K1236" s="57">
        <v>21.5</v>
      </c>
      <c r="L1236" s="57">
        <v>22.35</v>
      </c>
      <c r="M1236" s="57">
        <v>20.55</v>
      </c>
      <c r="N1236" s="57">
        <v>21.35</v>
      </c>
      <c r="O1236" s="57">
        <v>898</v>
      </c>
      <c r="P1236" s="57">
        <v>1679</v>
      </c>
      <c r="Q1236" s="57">
        <v>63.223500000000001</v>
      </c>
      <c r="R1236" s="57">
        <v>66.529499999999999</v>
      </c>
      <c r="S1236" s="57">
        <v>59.269100000000002</v>
      </c>
      <c r="T1236" s="57">
        <v>64.109399999999994</v>
      </c>
      <c r="U1236" s="77">
        <v>0.65369598305869892</v>
      </c>
      <c r="V1236" s="24" t="s">
        <v>6189</v>
      </c>
      <c r="W1236" s="216" t="s">
        <v>5967</v>
      </c>
      <c r="X1236" s="216" t="s">
        <v>5961</v>
      </c>
      <c r="Y1236" s="24" t="s">
        <v>5964</v>
      </c>
      <c r="Z1236" s="24" t="s">
        <v>5964</v>
      </c>
      <c r="AA1236" s="24" t="s">
        <v>6073</v>
      </c>
      <c r="AB1236" s="24" t="s">
        <v>5970</v>
      </c>
      <c r="AC1236" s="24" t="s">
        <v>5986</v>
      </c>
    </row>
    <row r="1237" spans="1:29" s="169" customFormat="1">
      <c r="A1237" s="24">
        <v>6021</v>
      </c>
      <c r="B1237" s="24" t="s">
        <v>1200</v>
      </c>
      <c r="C1237" s="57">
        <v>22.45</v>
      </c>
      <c r="D1237" s="57">
        <v>22.8</v>
      </c>
      <c r="E1237" s="57">
        <v>20.45</v>
      </c>
      <c r="F1237" s="57">
        <v>21.35</v>
      </c>
      <c r="G1237" s="57">
        <v>21.6</v>
      </c>
      <c r="H1237" s="57">
        <v>23.15</v>
      </c>
      <c r="I1237" s="57">
        <v>20.3</v>
      </c>
      <c r="J1237" s="57">
        <v>22.6</v>
      </c>
      <c r="K1237" s="57">
        <v>22.95</v>
      </c>
      <c r="L1237" s="57">
        <v>22.95</v>
      </c>
      <c r="M1237" s="57">
        <v>21.7</v>
      </c>
      <c r="N1237" s="57">
        <v>22.65</v>
      </c>
      <c r="O1237" s="57">
        <v>816</v>
      </c>
      <c r="P1237" s="57">
        <v>1150</v>
      </c>
      <c r="Q1237" s="57">
        <v>61.696899999999999</v>
      </c>
      <c r="R1237" s="57">
        <v>64.755200000000002</v>
      </c>
      <c r="S1237" s="57">
        <v>59.939399999999999</v>
      </c>
      <c r="T1237" s="57">
        <v>63.15</v>
      </c>
      <c r="U1237" s="77">
        <v>0.86724637681159422</v>
      </c>
      <c r="V1237" s="24" t="s">
        <v>6394</v>
      </c>
      <c r="W1237" s="216" t="s">
        <v>5967</v>
      </c>
      <c r="X1237" s="216" t="s">
        <v>5961</v>
      </c>
      <c r="Y1237" s="24" t="s">
        <v>5964</v>
      </c>
      <c r="Z1237" s="24" t="s">
        <v>5982</v>
      </c>
      <c r="AA1237" s="24" t="s">
        <v>6060</v>
      </c>
      <c r="AB1237" s="24" t="s">
        <v>5979</v>
      </c>
      <c r="AC1237" s="24" t="s">
        <v>6033</v>
      </c>
    </row>
    <row r="1238" spans="1:29" s="169" customFormat="1">
      <c r="A1238" s="24">
        <v>6023</v>
      </c>
      <c r="B1238" s="24" t="s">
        <v>1201</v>
      </c>
      <c r="C1238" s="57">
        <v>50.4</v>
      </c>
      <c r="D1238" s="57">
        <v>51.2</v>
      </c>
      <c r="E1238" s="57">
        <v>50.4</v>
      </c>
      <c r="F1238" s="57">
        <v>50.9</v>
      </c>
      <c r="G1238" s="57">
        <v>51.2</v>
      </c>
      <c r="H1238" s="57">
        <v>52.3</v>
      </c>
      <c r="I1238" s="57">
        <v>49.1</v>
      </c>
      <c r="J1238" s="57">
        <v>49.25</v>
      </c>
      <c r="K1238" s="57">
        <v>49.2</v>
      </c>
      <c r="L1238" s="57">
        <v>49.5</v>
      </c>
      <c r="M1238" s="57">
        <v>48.25</v>
      </c>
      <c r="N1238" s="57">
        <v>48.6</v>
      </c>
      <c r="O1238" s="57">
        <v>1225</v>
      </c>
      <c r="P1238" s="57">
        <v>4474</v>
      </c>
      <c r="Q1238" s="57">
        <v>24.252800000000001</v>
      </c>
      <c r="R1238" s="57">
        <v>32.188899999999997</v>
      </c>
      <c r="S1238" s="57">
        <v>18.525400000000001</v>
      </c>
      <c r="T1238" s="57">
        <v>27.634399999999999</v>
      </c>
      <c r="U1238" s="77">
        <v>0.3346495802910644</v>
      </c>
      <c r="V1238" s="24" t="s">
        <v>6395</v>
      </c>
      <c r="W1238" s="216" t="s">
        <v>5967</v>
      </c>
      <c r="X1238" s="216" t="s">
        <v>6007</v>
      </c>
      <c r="Y1238" s="24" t="s">
        <v>6055</v>
      </c>
      <c r="Z1238" s="24" t="s">
        <v>5964</v>
      </c>
      <c r="AA1238" s="24" t="s">
        <v>5984</v>
      </c>
      <c r="AB1238" s="24" t="s">
        <v>5990</v>
      </c>
      <c r="AC1238" s="24" t="s">
        <v>5991</v>
      </c>
    </row>
    <row r="1239" spans="1:29" s="169" customFormat="1">
      <c r="A1239" s="24">
        <v>6024</v>
      </c>
      <c r="B1239" s="24" t="s">
        <v>1202</v>
      </c>
      <c r="C1239" s="57">
        <v>43.7</v>
      </c>
      <c r="D1239" s="57">
        <v>44.1</v>
      </c>
      <c r="E1239" s="57">
        <v>39.25</v>
      </c>
      <c r="F1239" s="57">
        <v>39.950000000000003</v>
      </c>
      <c r="G1239" s="57">
        <v>40.200000000000003</v>
      </c>
      <c r="H1239" s="57">
        <v>40.4</v>
      </c>
      <c r="I1239" s="57">
        <v>39.15</v>
      </c>
      <c r="J1239" s="57">
        <v>39.75</v>
      </c>
      <c r="K1239" s="57">
        <v>39.799999999999997</v>
      </c>
      <c r="L1239" s="57">
        <v>40</v>
      </c>
      <c r="M1239" s="57">
        <v>38.049999999999997</v>
      </c>
      <c r="N1239" s="57">
        <v>38.450000000000003</v>
      </c>
      <c r="O1239" s="57">
        <v>2647</v>
      </c>
      <c r="P1239" s="57">
        <v>3870</v>
      </c>
      <c r="Q1239" s="57">
        <v>54.622399999999999</v>
      </c>
      <c r="R1239" s="57">
        <v>60.074599999999997</v>
      </c>
      <c r="S1239" s="57">
        <v>42.005000000000003</v>
      </c>
      <c r="T1239" s="57">
        <v>54.051400000000001</v>
      </c>
      <c r="U1239" s="77">
        <v>0.83597473442434678</v>
      </c>
      <c r="V1239" s="24" t="s">
        <v>6324</v>
      </c>
      <c r="W1239" s="216" t="s">
        <v>5967</v>
      </c>
      <c r="X1239" s="216" t="s">
        <v>5961</v>
      </c>
      <c r="Y1239" s="24" t="s">
        <v>5964</v>
      </c>
      <c r="Z1239" s="24" t="s">
        <v>5984</v>
      </c>
      <c r="AA1239" s="24" t="s">
        <v>5962</v>
      </c>
      <c r="AB1239" s="24" t="s">
        <v>5965</v>
      </c>
      <c r="AC1239" s="24" t="s">
        <v>5990</v>
      </c>
    </row>
    <row r="1240" spans="1:29" s="169" customFormat="1">
      <c r="A1240" s="24">
        <v>6026</v>
      </c>
      <c r="B1240" s="24" t="s">
        <v>1203</v>
      </c>
      <c r="C1240" s="57">
        <v>17.25</v>
      </c>
      <c r="D1240" s="57">
        <v>18.350000000000001</v>
      </c>
      <c r="E1240" s="57">
        <v>15.5</v>
      </c>
      <c r="F1240" s="57">
        <v>17.55</v>
      </c>
      <c r="G1240" s="57">
        <v>17.899999999999999</v>
      </c>
      <c r="H1240" s="57">
        <v>19.45</v>
      </c>
      <c r="I1240" s="57">
        <v>17.100000000000001</v>
      </c>
      <c r="J1240" s="57">
        <v>17.399999999999999</v>
      </c>
      <c r="K1240" s="57">
        <v>17.55</v>
      </c>
      <c r="L1240" s="57">
        <v>18.05</v>
      </c>
      <c r="M1240" s="57">
        <v>13</v>
      </c>
      <c r="N1240" s="57">
        <v>13.85</v>
      </c>
      <c r="O1240" s="57">
        <v>68452</v>
      </c>
      <c r="P1240" s="57">
        <v>142571</v>
      </c>
      <c r="Q1240" s="57">
        <v>72.045699999999997</v>
      </c>
      <c r="R1240" s="57">
        <v>72.8292</v>
      </c>
      <c r="S1240" s="57">
        <v>61.2986</v>
      </c>
      <c r="T1240" s="57">
        <v>68.985699999999994</v>
      </c>
      <c r="U1240" s="77">
        <v>0.58682028992961788</v>
      </c>
      <c r="V1240" s="24" t="s">
        <v>6041</v>
      </c>
      <c r="W1240" s="216" t="s">
        <v>5967</v>
      </c>
      <c r="X1240" s="216" t="s">
        <v>5961</v>
      </c>
      <c r="Y1240" s="24" t="s">
        <v>5972</v>
      </c>
      <c r="Z1240" s="24" t="s">
        <v>6000</v>
      </c>
      <c r="AA1240" s="24" t="s">
        <v>5964</v>
      </c>
      <c r="AB1240" s="24" t="s">
        <v>5965</v>
      </c>
      <c r="AC1240" s="24" t="s">
        <v>5990</v>
      </c>
    </row>
    <row r="1241" spans="1:29" s="169" customFormat="1">
      <c r="A1241" s="24">
        <v>6027</v>
      </c>
      <c r="B1241" s="24" t="s">
        <v>3636</v>
      </c>
      <c r="C1241" s="57">
        <v>9.0299999999999994</v>
      </c>
      <c r="D1241" s="57">
        <v>9.56</v>
      </c>
      <c r="E1241" s="57">
        <v>8.5500000000000007</v>
      </c>
      <c r="F1241" s="57">
        <v>9.48</v>
      </c>
      <c r="G1241" s="57">
        <v>9.4600000000000009</v>
      </c>
      <c r="H1241" s="57">
        <v>10.85</v>
      </c>
      <c r="I1241" s="57">
        <v>8.9700000000000006</v>
      </c>
      <c r="J1241" s="57"/>
      <c r="K1241" s="57">
        <v>9.11</v>
      </c>
      <c r="L1241" s="57">
        <v>9.4700000000000006</v>
      </c>
      <c r="M1241" s="57">
        <v>7.41</v>
      </c>
      <c r="N1241" s="57">
        <v>8.36</v>
      </c>
      <c r="O1241" s="57">
        <v>297</v>
      </c>
      <c r="P1241" s="57">
        <v>485</v>
      </c>
      <c r="Q1241" s="57">
        <v>67.029600000000002</v>
      </c>
      <c r="R1241" s="57">
        <v>68.6691</v>
      </c>
      <c r="S1241" s="57">
        <v>59.538200000000003</v>
      </c>
      <c r="T1241" s="57">
        <v>65.625500000000002</v>
      </c>
      <c r="U1241" s="77">
        <v>0.74845360824742269</v>
      </c>
      <c r="V1241" s="24" t="s">
        <v>6348</v>
      </c>
      <c r="W1241" s="216" t="s">
        <v>5967</v>
      </c>
      <c r="X1241" s="216" t="s">
        <v>5961</v>
      </c>
      <c r="Y1241" s="24" t="s">
        <v>5982</v>
      </c>
      <c r="Z1241" s="24" t="s">
        <v>5978</v>
      </c>
      <c r="AA1241" s="24" t="s">
        <v>5964</v>
      </c>
      <c r="AB1241" s="24" t="s">
        <v>5990</v>
      </c>
      <c r="AC1241" s="24" t="s">
        <v>5970</v>
      </c>
    </row>
    <row r="1242" spans="1:29" s="169" customFormat="1">
      <c r="A1242" s="24">
        <v>6104</v>
      </c>
      <c r="B1242" s="24" t="s">
        <v>1205</v>
      </c>
      <c r="C1242" s="57">
        <v>62.4</v>
      </c>
      <c r="D1242" s="57">
        <v>68.3</v>
      </c>
      <c r="E1242" s="57">
        <v>58.8</v>
      </c>
      <c r="F1242" s="57">
        <v>66.8</v>
      </c>
      <c r="G1242" s="57">
        <v>66.8</v>
      </c>
      <c r="H1242" s="57">
        <v>136.5</v>
      </c>
      <c r="I1242" s="57">
        <v>66.2</v>
      </c>
      <c r="J1242" s="57">
        <v>133</v>
      </c>
      <c r="K1242" s="57">
        <v>137</v>
      </c>
      <c r="L1242" s="57">
        <v>144</v>
      </c>
      <c r="M1242" s="57">
        <v>96</v>
      </c>
      <c r="N1242" s="57">
        <v>124</v>
      </c>
      <c r="O1242" s="57">
        <v>332588</v>
      </c>
      <c r="P1242" s="57">
        <v>201828</v>
      </c>
      <c r="Q1242" s="57">
        <v>67.072599999999994</v>
      </c>
      <c r="R1242" s="57">
        <v>59.737299999999998</v>
      </c>
      <c r="S1242" s="57">
        <v>71.103999999999999</v>
      </c>
      <c r="T1242" s="57">
        <v>63.526200000000003</v>
      </c>
      <c r="U1242" s="77">
        <v>2.0140735896131581</v>
      </c>
      <c r="V1242" s="24" t="s">
        <v>5973</v>
      </c>
      <c r="W1242" s="216" t="s">
        <v>6009</v>
      </c>
      <c r="X1242" s="216" t="s">
        <v>5961</v>
      </c>
      <c r="Y1242" s="24" t="s">
        <v>5982</v>
      </c>
      <c r="Z1242" s="24" t="s">
        <v>5982</v>
      </c>
      <c r="AA1242" s="24" t="s">
        <v>5975</v>
      </c>
      <c r="AB1242" s="24" t="s">
        <v>5965</v>
      </c>
      <c r="AC1242" s="24" t="s">
        <v>5976</v>
      </c>
    </row>
    <row r="1243" spans="1:29" s="169" customFormat="1">
      <c r="A1243" s="24">
        <v>6108</v>
      </c>
      <c r="B1243" s="24" t="s">
        <v>1207</v>
      </c>
      <c r="C1243" s="57">
        <v>19.100000000000001</v>
      </c>
      <c r="D1243" s="57">
        <v>20.55</v>
      </c>
      <c r="E1243" s="57">
        <v>18.95</v>
      </c>
      <c r="F1243" s="57">
        <v>20.3</v>
      </c>
      <c r="G1243" s="57">
        <v>20.45</v>
      </c>
      <c r="H1243" s="57">
        <v>22.3</v>
      </c>
      <c r="I1243" s="57">
        <v>20.100000000000001</v>
      </c>
      <c r="J1243" s="57">
        <v>21.6</v>
      </c>
      <c r="K1243" s="57">
        <v>21.9</v>
      </c>
      <c r="L1243" s="57">
        <v>23.45</v>
      </c>
      <c r="M1243" s="57">
        <v>20.3</v>
      </c>
      <c r="N1243" s="57">
        <v>22</v>
      </c>
      <c r="O1243" s="57">
        <v>20361</v>
      </c>
      <c r="P1243" s="57">
        <v>7717</v>
      </c>
      <c r="Q1243" s="57">
        <v>54.419699999999999</v>
      </c>
      <c r="R1243" s="57">
        <v>48.6828</v>
      </c>
      <c r="S1243" s="57">
        <v>61.784799999999997</v>
      </c>
      <c r="T1243" s="57">
        <v>53.050199999999997</v>
      </c>
      <c r="U1243" s="77">
        <v>3.2247851064748825</v>
      </c>
      <c r="V1243" s="24" t="s">
        <v>6179</v>
      </c>
      <c r="W1243" s="216" t="s">
        <v>6009</v>
      </c>
      <c r="X1243" s="216" t="s">
        <v>5961</v>
      </c>
      <c r="Y1243" s="24" t="s">
        <v>5982</v>
      </c>
      <c r="Z1243" s="24" t="s">
        <v>5982</v>
      </c>
      <c r="AA1243" s="24" t="s">
        <v>5972</v>
      </c>
      <c r="AB1243" s="24" t="s">
        <v>5970</v>
      </c>
      <c r="AC1243" s="24" t="s">
        <v>5970</v>
      </c>
    </row>
    <row r="1244" spans="1:29" s="169" customFormat="1">
      <c r="A1244" s="24">
        <v>6109</v>
      </c>
      <c r="B1244" s="24" t="s">
        <v>1208</v>
      </c>
      <c r="C1244" s="57">
        <v>12</v>
      </c>
      <c r="D1244" s="57">
        <v>12.15</v>
      </c>
      <c r="E1244" s="57">
        <v>11.2</v>
      </c>
      <c r="F1244" s="57">
        <v>11.85</v>
      </c>
      <c r="G1244" s="57">
        <v>12.1</v>
      </c>
      <c r="H1244" s="57">
        <v>14.15</v>
      </c>
      <c r="I1244" s="57">
        <v>11.9</v>
      </c>
      <c r="J1244" s="57">
        <v>12.2</v>
      </c>
      <c r="K1244" s="57">
        <v>12.2</v>
      </c>
      <c r="L1244" s="57">
        <v>12.45</v>
      </c>
      <c r="M1244" s="57">
        <v>10.15</v>
      </c>
      <c r="N1244" s="57">
        <v>10.55</v>
      </c>
      <c r="O1244" s="57">
        <v>1476</v>
      </c>
      <c r="P1244" s="57">
        <v>3773</v>
      </c>
      <c r="Q1244" s="57">
        <v>38.103700000000003</v>
      </c>
      <c r="R1244" s="57">
        <v>41.2455</v>
      </c>
      <c r="S1244" s="57">
        <v>28.821300000000001</v>
      </c>
      <c r="T1244" s="57">
        <v>37.104100000000003</v>
      </c>
      <c r="U1244" s="77">
        <v>0.478134110787172</v>
      </c>
      <c r="V1244" s="24" t="s">
        <v>6041</v>
      </c>
      <c r="W1244" s="216" t="s">
        <v>5967</v>
      </c>
      <c r="X1244" s="216" t="s">
        <v>5971</v>
      </c>
      <c r="Y1244" s="24" t="s">
        <v>5975</v>
      </c>
      <c r="Z1244" s="24" t="s">
        <v>5969</v>
      </c>
      <c r="AA1244" s="24" t="s">
        <v>5964</v>
      </c>
      <c r="AB1244" s="24" t="s">
        <v>5965</v>
      </c>
      <c r="AC1244" s="24" t="s">
        <v>5990</v>
      </c>
    </row>
    <row r="1245" spans="1:29" s="169" customFormat="1">
      <c r="A1245" s="24">
        <v>6111</v>
      </c>
      <c r="B1245" s="24" t="s">
        <v>1209</v>
      </c>
      <c r="C1245" s="57">
        <v>59.9</v>
      </c>
      <c r="D1245" s="57">
        <v>76</v>
      </c>
      <c r="E1245" s="57">
        <v>59</v>
      </c>
      <c r="F1245" s="57">
        <v>75.5</v>
      </c>
      <c r="G1245" s="57">
        <v>78.5</v>
      </c>
      <c r="H1245" s="57">
        <v>83.9</v>
      </c>
      <c r="I1245" s="57">
        <v>69.400000000000006</v>
      </c>
      <c r="J1245" s="57">
        <v>73.900000000000006</v>
      </c>
      <c r="K1245" s="57">
        <v>74.900000000000006</v>
      </c>
      <c r="L1245" s="57">
        <v>85</v>
      </c>
      <c r="M1245" s="57">
        <v>66</v>
      </c>
      <c r="N1245" s="57">
        <v>72.599999999999994</v>
      </c>
      <c r="O1245" s="57">
        <v>12055</v>
      </c>
      <c r="P1245" s="57">
        <v>27707</v>
      </c>
      <c r="Q1245" s="57">
        <v>51.107700000000001</v>
      </c>
      <c r="R1245" s="57">
        <v>41.173699999999997</v>
      </c>
      <c r="S1245" s="57">
        <v>55.679400000000001</v>
      </c>
      <c r="T1245" s="57">
        <v>46.008899999999997</v>
      </c>
      <c r="U1245" s="77">
        <v>0.53177496260471679</v>
      </c>
      <c r="V1245" s="24" t="s">
        <v>6396</v>
      </c>
      <c r="W1245" s="216" t="s">
        <v>6009</v>
      </c>
      <c r="X1245" s="216" t="s">
        <v>5961</v>
      </c>
      <c r="Y1245" s="24" t="s">
        <v>5982</v>
      </c>
      <c r="Z1245" s="24" t="s">
        <v>5964</v>
      </c>
      <c r="AA1245" s="24" t="s">
        <v>5978</v>
      </c>
      <c r="AB1245" s="24" t="s">
        <v>5970</v>
      </c>
      <c r="AC1245" s="24" t="s">
        <v>5991</v>
      </c>
    </row>
    <row r="1246" spans="1:29" s="169" customFormat="1">
      <c r="A1246" s="24">
        <v>6112</v>
      </c>
      <c r="B1246" s="24" t="s">
        <v>1210</v>
      </c>
      <c r="C1246" s="57">
        <v>42</v>
      </c>
      <c r="D1246" s="57">
        <v>43.15</v>
      </c>
      <c r="E1246" s="57">
        <v>41.05</v>
      </c>
      <c r="F1246" s="57">
        <v>42.25</v>
      </c>
      <c r="G1246" s="57">
        <v>42.5</v>
      </c>
      <c r="H1246" s="57">
        <v>43.8</v>
      </c>
      <c r="I1246" s="57">
        <v>39.799999999999997</v>
      </c>
      <c r="J1246" s="57">
        <v>39.950000000000003</v>
      </c>
      <c r="K1246" s="57">
        <v>39.950000000000003</v>
      </c>
      <c r="L1246" s="57">
        <v>40</v>
      </c>
      <c r="M1246" s="57">
        <v>37.700000000000003</v>
      </c>
      <c r="N1246" s="57">
        <v>38.75</v>
      </c>
      <c r="O1246" s="57">
        <v>2212</v>
      </c>
      <c r="P1246" s="57">
        <v>5885</v>
      </c>
      <c r="Q1246" s="57">
        <v>46.431600000000003</v>
      </c>
      <c r="R1246" s="57">
        <v>58.669499999999999</v>
      </c>
      <c r="S1246" s="57">
        <v>35.171300000000002</v>
      </c>
      <c r="T1246" s="57">
        <v>50.8367</v>
      </c>
      <c r="U1246" s="77">
        <v>0.45939771547248182</v>
      </c>
      <c r="V1246" s="24" t="s">
        <v>6397</v>
      </c>
      <c r="W1246" s="216" t="s">
        <v>5967</v>
      </c>
      <c r="X1246" s="216" t="s">
        <v>5961</v>
      </c>
      <c r="Y1246" s="24" t="s">
        <v>5968</v>
      </c>
      <c r="Z1246" s="24" t="s">
        <v>5964</v>
      </c>
      <c r="AA1246" s="24" t="s">
        <v>5962</v>
      </c>
      <c r="AB1246" s="24" t="s">
        <v>5979</v>
      </c>
      <c r="AC1246" s="24" t="s">
        <v>5970</v>
      </c>
    </row>
    <row r="1247" spans="1:29" s="169" customFormat="1">
      <c r="A1247" s="24">
        <v>6113</v>
      </c>
      <c r="B1247" s="24" t="s">
        <v>1211</v>
      </c>
      <c r="C1247" s="57">
        <v>12.6</v>
      </c>
      <c r="D1247" s="57">
        <v>15.15</v>
      </c>
      <c r="E1247" s="57">
        <v>12.4</v>
      </c>
      <c r="F1247" s="57">
        <v>13.75</v>
      </c>
      <c r="G1247" s="57">
        <v>13.7</v>
      </c>
      <c r="H1247" s="57">
        <v>15.7</v>
      </c>
      <c r="I1247" s="57">
        <v>12.95</v>
      </c>
      <c r="J1247" s="57">
        <v>13.5</v>
      </c>
      <c r="K1247" s="57">
        <v>13.55</v>
      </c>
      <c r="L1247" s="57">
        <v>13.75</v>
      </c>
      <c r="M1247" s="57">
        <v>11.25</v>
      </c>
      <c r="N1247" s="57">
        <v>11.45</v>
      </c>
      <c r="O1247" s="57">
        <v>2086</v>
      </c>
      <c r="P1247" s="57">
        <v>14902</v>
      </c>
      <c r="Q1247" s="57">
        <v>61.025399999999998</v>
      </c>
      <c r="R1247" s="57">
        <v>66.366900000000001</v>
      </c>
      <c r="S1247" s="57">
        <v>46.130200000000002</v>
      </c>
      <c r="T1247" s="57">
        <v>59.621299999999998</v>
      </c>
      <c r="U1247" s="77">
        <v>0.17108814625926422</v>
      </c>
      <c r="V1247" s="24" t="s">
        <v>5959</v>
      </c>
      <c r="W1247" s="216" t="s">
        <v>5967</v>
      </c>
      <c r="X1247" s="216" t="s">
        <v>5961</v>
      </c>
      <c r="Y1247" s="24" t="s">
        <v>5982</v>
      </c>
      <c r="Z1247" s="24" t="s">
        <v>5978</v>
      </c>
      <c r="AA1247" s="24" t="s">
        <v>5964</v>
      </c>
      <c r="AB1247" s="24" t="s">
        <v>5965</v>
      </c>
      <c r="AC1247" s="24" t="s">
        <v>5965</v>
      </c>
    </row>
    <row r="1248" spans="1:29" s="169" customFormat="1">
      <c r="A1248" s="24">
        <v>6114</v>
      </c>
      <c r="B1248" s="24" t="s">
        <v>1212</v>
      </c>
      <c r="C1248" s="57">
        <v>24.05</v>
      </c>
      <c r="D1248" s="57">
        <v>24.85</v>
      </c>
      <c r="E1248" s="57">
        <v>23</v>
      </c>
      <c r="F1248" s="57">
        <v>23.9</v>
      </c>
      <c r="G1248" s="57">
        <v>23.9</v>
      </c>
      <c r="H1248" s="57">
        <v>27.5</v>
      </c>
      <c r="I1248" s="57">
        <v>23.5</v>
      </c>
      <c r="J1248" s="57">
        <v>25.65</v>
      </c>
      <c r="K1248" s="57">
        <v>25.65</v>
      </c>
      <c r="L1248" s="57">
        <v>25.9</v>
      </c>
      <c r="M1248" s="57">
        <v>21.5</v>
      </c>
      <c r="N1248" s="57">
        <v>22.45</v>
      </c>
      <c r="O1248" s="57">
        <v>1335</v>
      </c>
      <c r="P1248" s="57">
        <v>2711</v>
      </c>
      <c r="Q1248" s="57">
        <v>38.953099999999999</v>
      </c>
      <c r="R1248" s="57">
        <v>40.9895</v>
      </c>
      <c r="S1248" s="57">
        <v>28.9421</v>
      </c>
      <c r="T1248" s="57">
        <v>36.973700000000001</v>
      </c>
      <c r="U1248" s="77">
        <v>0.60186892905446943</v>
      </c>
      <c r="V1248" s="24" t="s">
        <v>6041</v>
      </c>
      <c r="W1248" s="216" t="s">
        <v>5967</v>
      </c>
      <c r="X1248" s="216" t="s">
        <v>5971</v>
      </c>
      <c r="Y1248" s="24" t="s">
        <v>6073</v>
      </c>
      <c r="Z1248" s="24" t="s">
        <v>5982</v>
      </c>
      <c r="AA1248" s="24" t="s">
        <v>5964</v>
      </c>
      <c r="AB1248" s="24" t="s">
        <v>5965</v>
      </c>
      <c r="AC1248" s="24" t="s">
        <v>5990</v>
      </c>
    </row>
    <row r="1249" spans="1:29" s="169" customFormat="1">
      <c r="A1249" s="24">
        <v>6115</v>
      </c>
      <c r="B1249" s="24" t="s">
        <v>1213</v>
      </c>
      <c r="C1249" s="57">
        <v>43.8</v>
      </c>
      <c r="D1249" s="57">
        <v>45.1</v>
      </c>
      <c r="E1249" s="57">
        <v>43.4</v>
      </c>
      <c r="F1249" s="57">
        <v>44.1</v>
      </c>
      <c r="G1249" s="57">
        <v>44.2</v>
      </c>
      <c r="H1249" s="57">
        <v>46.05</v>
      </c>
      <c r="I1249" s="57">
        <v>44.1</v>
      </c>
      <c r="J1249" s="57">
        <v>45.25</v>
      </c>
      <c r="K1249" s="57">
        <v>45.25</v>
      </c>
      <c r="L1249" s="57">
        <v>45.4</v>
      </c>
      <c r="M1249" s="57">
        <v>41.5</v>
      </c>
      <c r="N1249" s="57">
        <v>42.1</v>
      </c>
      <c r="O1249" s="57">
        <v>4155</v>
      </c>
      <c r="P1249" s="57">
        <v>4377</v>
      </c>
      <c r="Q1249" s="57">
        <v>68.456000000000003</v>
      </c>
      <c r="R1249" s="57">
        <v>64.494100000000003</v>
      </c>
      <c r="S1249" s="57">
        <v>50.304000000000002</v>
      </c>
      <c r="T1249" s="57">
        <v>59.764000000000003</v>
      </c>
      <c r="U1249" s="77">
        <v>1.1602315132130074</v>
      </c>
      <c r="V1249" s="24" t="s">
        <v>6104</v>
      </c>
      <c r="W1249" s="216" t="s">
        <v>5960</v>
      </c>
      <c r="X1249" s="216" t="s">
        <v>5961</v>
      </c>
      <c r="Y1249" s="24" t="s">
        <v>5963</v>
      </c>
      <c r="Z1249" s="24" t="s">
        <v>6010</v>
      </c>
      <c r="AA1249" s="24" t="s">
        <v>5964</v>
      </c>
      <c r="AB1249" s="24" t="s">
        <v>5979</v>
      </c>
      <c r="AC1249" s="24" t="s">
        <v>5990</v>
      </c>
    </row>
    <row r="1250" spans="1:29" s="169" customFormat="1">
      <c r="A1250" s="24">
        <v>6116</v>
      </c>
      <c r="B1250" s="24" t="s">
        <v>1214</v>
      </c>
      <c r="C1250" s="57">
        <v>24</v>
      </c>
      <c r="D1250" s="57">
        <v>25.9</v>
      </c>
      <c r="E1250" s="57">
        <v>20.100000000000001</v>
      </c>
      <c r="F1250" s="57">
        <v>22.1</v>
      </c>
      <c r="G1250" s="57">
        <v>22.25</v>
      </c>
      <c r="H1250" s="57">
        <v>24.05</v>
      </c>
      <c r="I1250" s="57">
        <v>18.5</v>
      </c>
      <c r="J1250" s="57">
        <v>18.95</v>
      </c>
      <c r="K1250" s="57">
        <v>19.05</v>
      </c>
      <c r="L1250" s="57">
        <v>21.65</v>
      </c>
      <c r="M1250" s="57">
        <v>16.100000000000001</v>
      </c>
      <c r="N1250" s="57">
        <v>16.2</v>
      </c>
      <c r="O1250" s="57">
        <v>1141258</v>
      </c>
      <c r="P1250" s="57">
        <v>2356376</v>
      </c>
      <c r="Q1250" s="57">
        <v>65.127300000000005</v>
      </c>
      <c r="R1250" s="57">
        <v>74.922799999999995</v>
      </c>
      <c r="S1250" s="57">
        <v>53.174300000000002</v>
      </c>
      <c r="T1250" s="57">
        <v>67.673299999999998</v>
      </c>
      <c r="U1250" s="77">
        <v>0.59195599042295832</v>
      </c>
      <c r="V1250" s="24" t="s">
        <v>6194</v>
      </c>
      <c r="W1250" s="216" t="s">
        <v>5967</v>
      </c>
      <c r="X1250" s="216" t="s">
        <v>5961</v>
      </c>
      <c r="Y1250" s="24" t="s">
        <v>5974</v>
      </c>
      <c r="Z1250" s="24" t="s">
        <v>5964</v>
      </c>
      <c r="AA1250" s="24" t="s">
        <v>5964</v>
      </c>
      <c r="AB1250" s="24" t="s">
        <v>5970</v>
      </c>
      <c r="AC1250" s="24" t="s">
        <v>5979</v>
      </c>
    </row>
    <row r="1251" spans="1:29" s="169" customFormat="1">
      <c r="A1251" s="24">
        <v>6117</v>
      </c>
      <c r="B1251" s="24" t="s">
        <v>1215</v>
      </c>
      <c r="C1251" s="57">
        <v>16.100000000000001</v>
      </c>
      <c r="D1251" s="57">
        <v>17.8</v>
      </c>
      <c r="E1251" s="57">
        <v>14.8</v>
      </c>
      <c r="F1251" s="57">
        <v>16.899999999999999</v>
      </c>
      <c r="G1251" s="57">
        <v>16.899999999999999</v>
      </c>
      <c r="H1251" s="57">
        <v>17.899999999999999</v>
      </c>
      <c r="I1251" s="57">
        <v>16.649999999999999</v>
      </c>
      <c r="J1251" s="57">
        <v>16.75</v>
      </c>
      <c r="K1251" s="57">
        <v>16.75</v>
      </c>
      <c r="L1251" s="57">
        <v>16.95</v>
      </c>
      <c r="M1251" s="57">
        <v>15.2</v>
      </c>
      <c r="N1251" s="57">
        <v>16.2</v>
      </c>
      <c r="O1251" s="57">
        <v>96</v>
      </c>
      <c r="P1251" s="57">
        <v>329</v>
      </c>
      <c r="Q1251" s="57">
        <v>40.349299999999999</v>
      </c>
      <c r="R1251" s="57">
        <v>41.431699999999999</v>
      </c>
      <c r="S1251" s="57">
        <v>36.754600000000003</v>
      </c>
      <c r="T1251" s="57">
        <v>39.872700000000002</v>
      </c>
      <c r="U1251" s="77">
        <v>0.35663627152988853</v>
      </c>
      <c r="V1251" s="24" t="s">
        <v>5973</v>
      </c>
      <c r="W1251" s="216" t="s">
        <v>5967</v>
      </c>
      <c r="X1251" s="216" t="s">
        <v>5971</v>
      </c>
      <c r="Y1251" s="24" t="s">
        <v>5982</v>
      </c>
      <c r="Z1251" s="24" t="s">
        <v>5978</v>
      </c>
      <c r="AA1251" s="24" t="s">
        <v>5975</v>
      </c>
      <c r="AB1251" s="24" t="s">
        <v>5965</v>
      </c>
      <c r="AC1251" s="24" t="s">
        <v>5976</v>
      </c>
    </row>
    <row r="1252" spans="1:29" s="169" customFormat="1">
      <c r="A1252" s="24">
        <v>6118</v>
      </c>
      <c r="B1252" s="24" t="s">
        <v>1216</v>
      </c>
      <c r="C1252" s="57">
        <v>13</v>
      </c>
      <c r="D1252" s="57">
        <v>16.100000000000001</v>
      </c>
      <c r="E1252" s="57">
        <v>12.3</v>
      </c>
      <c r="F1252" s="57">
        <v>14.3</v>
      </c>
      <c r="G1252" s="57">
        <v>14.5</v>
      </c>
      <c r="H1252" s="57">
        <v>17.399999999999999</v>
      </c>
      <c r="I1252" s="57">
        <v>13</v>
      </c>
      <c r="J1252" s="57">
        <v>14.25</v>
      </c>
      <c r="K1252" s="57">
        <v>14.35</v>
      </c>
      <c r="L1252" s="57">
        <v>14.7</v>
      </c>
      <c r="M1252" s="57">
        <v>12.4</v>
      </c>
      <c r="N1252" s="57">
        <v>12.85</v>
      </c>
      <c r="O1252" s="57">
        <v>7093</v>
      </c>
      <c r="P1252" s="57">
        <v>41670</v>
      </c>
      <c r="Q1252" s="57">
        <v>55.988199999999999</v>
      </c>
      <c r="R1252" s="57">
        <v>59.7898</v>
      </c>
      <c r="S1252" s="57">
        <v>46.545400000000001</v>
      </c>
      <c r="T1252" s="57">
        <v>55.375</v>
      </c>
      <c r="U1252" s="77">
        <v>0.20804468975815268</v>
      </c>
      <c r="V1252" s="24" t="s">
        <v>6118</v>
      </c>
      <c r="W1252" s="216" t="s">
        <v>5967</v>
      </c>
      <c r="X1252" s="216" t="s">
        <v>5961</v>
      </c>
      <c r="Y1252" s="24" t="s">
        <v>5982</v>
      </c>
      <c r="Z1252" s="24" t="s">
        <v>5978</v>
      </c>
      <c r="AA1252" s="24" t="s">
        <v>5964</v>
      </c>
      <c r="AB1252" s="24" t="s">
        <v>5990</v>
      </c>
      <c r="AC1252" s="24" t="s">
        <v>5990</v>
      </c>
    </row>
    <row r="1253" spans="1:29" s="169" customFormat="1">
      <c r="A1253" s="24">
        <v>6120</v>
      </c>
      <c r="B1253" s="24" t="s">
        <v>1217</v>
      </c>
      <c r="C1253" s="57">
        <v>14.1</v>
      </c>
      <c r="D1253" s="57">
        <v>14.5</v>
      </c>
      <c r="E1253" s="57">
        <v>13.05</v>
      </c>
      <c r="F1253" s="57">
        <v>13.5</v>
      </c>
      <c r="G1253" s="57">
        <v>13.7</v>
      </c>
      <c r="H1253" s="57">
        <v>14.5</v>
      </c>
      <c r="I1253" s="57">
        <v>13.1</v>
      </c>
      <c r="J1253" s="57">
        <v>13.3</v>
      </c>
      <c r="K1253" s="57">
        <v>13.45</v>
      </c>
      <c r="L1253" s="57">
        <v>14.5</v>
      </c>
      <c r="M1253" s="57">
        <v>11.2</v>
      </c>
      <c r="N1253" s="57">
        <v>11.75</v>
      </c>
      <c r="O1253" s="57">
        <v>31324</v>
      </c>
      <c r="P1253" s="57">
        <v>49371</v>
      </c>
      <c r="Q1253" s="57">
        <v>46.722000000000001</v>
      </c>
      <c r="R1253" s="57">
        <v>57.116399999999999</v>
      </c>
      <c r="S1253" s="57">
        <v>33.5289</v>
      </c>
      <c r="T1253" s="57">
        <v>49.253900000000002</v>
      </c>
      <c r="U1253" s="77">
        <v>0.77545297621860787</v>
      </c>
      <c r="V1253" s="24" t="s">
        <v>6077</v>
      </c>
      <c r="W1253" s="216" t="s">
        <v>5967</v>
      </c>
      <c r="X1253" s="216" t="s">
        <v>5971</v>
      </c>
      <c r="Y1253" s="24" t="s">
        <v>5964</v>
      </c>
      <c r="Z1253" s="24" t="s">
        <v>6000</v>
      </c>
      <c r="AA1253" s="24" t="s">
        <v>5964</v>
      </c>
      <c r="AB1253" s="24" t="s">
        <v>5991</v>
      </c>
      <c r="AC1253" s="24" t="s">
        <v>5990</v>
      </c>
    </row>
    <row r="1254" spans="1:29" s="169" customFormat="1">
      <c r="A1254" s="24">
        <v>6121</v>
      </c>
      <c r="B1254" s="24" t="s">
        <v>1218</v>
      </c>
      <c r="C1254" s="57">
        <v>366</v>
      </c>
      <c r="D1254" s="57">
        <v>368.5</v>
      </c>
      <c r="E1254" s="57">
        <v>350.5</v>
      </c>
      <c r="F1254" s="57">
        <v>359</v>
      </c>
      <c r="G1254" s="57">
        <v>358.5</v>
      </c>
      <c r="H1254" s="57">
        <v>380</v>
      </c>
      <c r="I1254" s="57">
        <v>350.5</v>
      </c>
      <c r="J1254" s="57">
        <v>369</v>
      </c>
      <c r="K1254" s="57">
        <v>373</v>
      </c>
      <c r="L1254" s="57">
        <v>373</v>
      </c>
      <c r="M1254" s="57">
        <v>305</v>
      </c>
      <c r="N1254" s="57">
        <v>306</v>
      </c>
      <c r="O1254" s="57">
        <v>14531</v>
      </c>
      <c r="P1254" s="57">
        <v>15703</v>
      </c>
      <c r="Q1254" s="57">
        <v>68.781400000000005</v>
      </c>
      <c r="R1254" s="57">
        <v>69.904600000000002</v>
      </c>
      <c r="S1254" s="57">
        <v>46.214700000000001</v>
      </c>
      <c r="T1254" s="57">
        <v>62.008000000000003</v>
      </c>
      <c r="U1254" s="77">
        <v>1.1310011533535702</v>
      </c>
      <c r="V1254" s="24" t="s">
        <v>6097</v>
      </c>
      <c r="W1254" s="216" t="s">
        <v>5967</v>
      </c>
      <c r="X1254" s="216" t="s">
        <v>5961</v>
      </c>
      <c r="Y1254" s="24" t="s">
        <v>5984</v>
      </c>
      <c r="Z1254" s="24" t="s">
        <v>6010</v>
      </c>
      <c r="AA1254" s="24" t="s">
        <v>6024</v>
      </c>
      <c r="AB1254" s="24" t="s">
        <v>5979</v>
      </c>
      <c r="AC1254" s="24" t="s">
        <v>5979</v>
      </c>
    </row>
    <row r="1255" spans="1:29" s="169" customFormat="1">
      <c r="A1255" s="24">
        <v>6122</v>
      </c>
      <c r="B1255" s="24" t="s">
        <v>1219</v>
      </c>
      <c r="C1255" s="57">
        <v>10.8</v>
      </c>
      <c r="D1255" s="57">
        <v>10.8</v>
      </c>
      <c r="E1255" s="57">
        <v>10.15</v>
      </c>
      <c r="F1255" s="57">
        <v>10.55</v>
      </c>
      <c r="G1255" s="57">
        <v>10.6</v>
      </c>
      <c r="H1255" s="57">
        <v>11</v>
      </c>
      <c r="I1255" s="57">
        <v>10.45</v>
      </c>
      <c r="J1255" s="57">
        <v>10.8</v>
      </c>
      <c r="K1255" s="57">
        <v>10.8</v>
      </c>
      <c r="L1255" s="57">
        <v>11.5</v>
      </c>
      <c r="M1255" s="57">
        <v>10.7</v>
      </c>
      <c r="N1255" s="57">
        <v>11</v>
      </c>
      <c r="O1255" s="57">
        <v>1535</v>
      </c>
      <c r="P1255" s="57">
        <v>2574</v>
      </c>
      <c r="Q1255" s="57">
        <v>24.975100000000001</v>
      </c>
      <c r="R1255" s="57">
        <v>22.851700000000001</v>
      </c>
      <c r="S1255" s="57">
        <v>28.671900000000001</v>
      </c>
      <c r="T1255" s="57">
        <v>24.791799999999999</v>
      </c>
      <c r="U1255" s="77">
        <v>0.72886989553656223</v>
      </c>
      <c r="V1255" s="24" t="s">
        <v>6352</v>
      </c>
      <c r="W1255" s="216" t="s">
        <v>6009</v>
      </c>
      <c r="X1255" s="216" t="s">
        <v>6007</v>
      </c>
      <c r="Y1255" s="24" t="s">
        <v>6209</v>
      </c>
      <c r="Z1255" s="24" t="s">
        <v>6016</v>
      </c>
      <c r="AA1255" s="24" t="s">
        <v>5963</v>
      </c>
      <c r="AB1255" s="24" t="s">
        <v>5976</v>
      </c>
      <c r="AC1255" s="24" t="s">
        <v>5965</v>
      </c>
    </row>
    <row r="1256" spans="1:29" s="169" customFormat="1">
      <c r="A1256" s="24">
        <v>6123</v>
      </c>
      <c r="B1256" s="24" t="s">
        <v>1220</v>
      </c>
      <c r="C1256" s="57">
        <v>51</v>
      </c>
      <c r="D1256" s="57">
        <v>53</v>
      </c>
      <c r="E1256" s="57">
        <v>47.5</v>
      </c>
      <c r="F1256" s="57">
        <v>48.8</v>
      </c>
      <c r="G1256" s="57">
        <v>48.6</v>
      </c>
      <c r="H1256" s="57">
        <v>50.7</v>
      </c>
      <c r="I1256" s="57">
        <v>47.8</v>
      </c>
      <c r="J1256" s="57">
        <v>49.3</v>
      </c>
      <c r="K1256" s="57">
        <v>49.5</v>
      </c>
      <c r="L1256" s="57">
        <v>49.5</v>
      </c>
      <c r="M1256" s="57">
        <v>47.5</v>
      </c>
      <c r="N1256" s="57">
        <v>48</v>
      </c>
      <c r="O1256" s="57">
        <v>1718</v>
      </c>
      <c r="P1256" s="57">
        <v>3419</v>
      </c>
      <c r="Q1256" s="57">
        <v>72.453000000000003</v>
      </c>
      <c r="R1256" s="57">
        <v>74.183999999999997</v>
      </c>
      <c r="S1256" s="57">
        <v>66.775899999999993</v>
      </c>
      <c r="T1256" s="57">
        <v>71.714600000000004</v>
      </c>
      <c r="U1256" s="77">
        <v>0.61414968639303247</v>
      </c>
      <c r="V1256" s="24" t="s">
        <v>6398</v>
      </c>
      <c r="W1256" s="216" t="s">
        <v>5967</v>
      </c>
      <c r="X1256" s="216" t="s">
        <v>5961</v>
      </c>
      <c r="Y1256" s="24" t="s">
        <v>5964</v>
      </c>
      <c r="Z1256" s="24" t="s">
        <v>6016</v>
      </c>
      <c r="AA1256" s="24" t="s">
        <v>6209</v>
      </c>
      <c r="AB1256" s="24" t="s">
        <v>5979</v>
      </c>
      <c r="AC1256" s="24" t="s">
        <v>5991</v>
      </c>
    </row>
    <row r="1257" spans="1:29" s="169" customFormat="1">
      <c r="A1257" s="24">
        <v>6124</v>
      </c>
      <c r="B1257" s="24" t="s">
        <v>1221</v>
      </c>
      <c r="C1257" s="57">
        <v>27.2</v>
      </c>
      <c r="D1257" s="57">
        <v>30.5</v>
      </c>
      <c r="E1257" s="57">
        <v>26.3</v>
      </c>
      <c r="F1257" s="57">
        <v>29.4</v>
      </c>
      <c r="G1257" s="57">
        <v>28.4</v>
      </c>
      <c r="H1257" s="57">
        <v>29.5</v>
      </c>
      <c r="I1257" s="57">
        <v>26.4</v>
      </c>
      <c r="J1257" s="57">
        <v>27</v>
      </c>
      <c r="K1257" s="57">
        <v>26.8</v>
      </c>
      <c r="L1257" s="57">
        <v>27.8</v>
      </c>
      <c r="M1257" s="57">
        <v>23.85</v>
      </c>
      <c r="N1257" s="57">
        <v>24.3</v>
      </c>
      <c r="O1257" s="57">
        <v>403</v>
      </c>
      <c r="P1257" s="57">
        <v>569</v>
      </c>
      <c r="Q1257" s="57">
        <v>29.808199999999999</v>
      </c>
      <c r="R1257" s="57">
        <v>28.2378</v>
      </c>
      <c r="S1257" s="57">
        <v>21.426500000000001</v>
      </c>
      <c r="T1257" s="57">
        <v>25.967400000000001</v>
      </c>
      <c r="U1257" s="77">
        <v>0.86565123999218907</v>
      </c>
      <c r="V1257" s="24" t="s">
        <v>6070</v>
      </c>
      <c r="W1257" s="216" t="s">
        <v>5960</v>
      </c>
      <c r="X1257" s="216" t="s">
        <v>6007</v>
      </c>
      <c r="Y1257" s="24" t="s">
        <v>5982</v>
      </c>
      <c r="Z1257" s="24" t="s">
        <v>5964</v>
      </c>
      <c r="AA1257" s="24" t="s">
        <v>5964</v>
      </c>
      <c r="AB1257" s="24" t="s">
        <v>5991</v>
      </c>
      <c r="AC1257" s="24" t="s">
        <v>5965</v>
      </c>
    </row>
    <row r="1258" spans="1:29" s="169" customFormat="1">
      <c r="A1258" s="24">
        <v>6125</v>
      </c>
      <c r="B1258" s="24" t="s">
        <v>1222</v>
      </c>
      <c r="C1258" s="57">
        <v>23</v>
      </c>
      <c r="D1258" s="57">
        <v>23.65</v>
      </c>
      <c r="E1258" s="57">
        <v>22.15</v>
      </c>
      <c r="F1258" s="57">
        <v>22.7</v>
      </c>
      <c r="G1258" s="57">
        <v>22.75</v>
      </c>
      <c r="H1258" s="57">
        <v>27</v>
      </c>
      <c r="I1258" s="57">
        <v>21.45</v>
      </c>
      <c r="J1258" s="57">
        <v>26.9</v>
      </c>
      <c r="K1258" s="57">
        <v>27.5</v>
      </c>
      <c r="L1258" s="57">
        <v>28.95</v>
      </c>
      <c r="M1258" s="57">
        <v>21.6</v>
      </c>
      <c r="N1258" s="57">
        <v>22.75</v>
      </c>
      <c r="O1258" s="57">
        <v>89082</v>
      </c>
      <c r="P1258" s="57">
        <v>76979</v>
      </c>
      <c r="Q1258" s="57">
        <v>35.273400000000002</v>
      </c>
      <c r="R1258" s="57">
        <v>41.471200000000003</v>
      </c>
      <c r="S1258" s="57">
        <v>33.637099999999997</v>
      </c>
      <c r="T1258" s="57">
        <v>38.8598</v>
      </c>
      <c r="U1258" s="77">
        <v>1.4143857415658816</v>
      </c>
      <c r="V1258" s="24" t="s">
        <v>6118</v>
      </c>
      <c r="W1258" s="216" t="s">
        <v>5967</v>
      </c>
      <c r="X1258" s="216" t="s">
        <v>5971</v>
      </c>
      <c r="Y1258" s="24" t="s">
        <v>5974</v>
      </c>
      <c r="Z1258" s="24" t="s">
        <v>5982</v>
      </c>
      <c r="AA1258" s="24" t="s">
        <v>5964</v>
      </c>
      <c r="AB1258" s="24" t="s">
        <v>5990</v>
      </c>
      <c r="AC1258" s="24" t="s">
        <v>5990</v>
      </c>
    </row>
    <row r="1259" spans="1:29" s="169" customFormat="1">
      <c r="A1259" s="24">
        <v>6126</v>
      </c>
      <c r="B1259" s="24" t="s">
        <v>1223</v>
      </c>
      <c r="C1259" s="57">
        <v>25.8</v>
      </c>
      <c r="D1259" s="57">
        <v>25.8</v>
      </c>
      <c r="E1259" s="57">
        <v>22.7</v>
      </c>
      <c r="F1259" s="57">
        <v>24.85</v>
      </c>
      <c r="G1259" s="57">
        <v>25</v>
      </c>
      <c r="H1259" s="57">
        <v>26.4</v>
      </c>
      <c r="I1259" s="57">
        <v>22.15</v>
      </c>
      <c r="J1259" s="57">
        <v>22.7</v>
      </c>
      <c r="K1259" s="57">
        <v>23.1</v>
      </c>
      <c r="L1259" s="57">
        <v>24.4</v>
      </c>
      <c r="M1259" s="57">
        <v>22.15</v>
      </c>
      <c r="N1259" s="57">
        <v>23.3</v>
      </c>
      <c r="O1259" s="57">
        <v>6670</v>
      </c>
      <c r="P1259" s="57">
        <v>9189</v>
      </c>
      <c r="Q1259" s="57">
        <v>37.246899999999997</v>
      </c>
      <c r="R1259" s="57">
        <v>56.345799999999997</v>
      </c>
      <c r="S1259" s="57">
        <v>30.0245</v>
      </c>
      <c r="T1259" s="57">
        <v>47.572099999999999</v>
      </c>
      <c r="U1259" s="77">
        <v>0.88717186007424331</v>
      </c>
      <c r="V1259" s="24" t="s">
        <v>6057</v>
      </c>
      <c r="W1259" s="216" t="s">
        <v>5967</v>
      </c>
      <c r="X1259" s="216" t="s">
        <v>5971</v>
      </c>
      <c r="Y1259" s="24" t="s">
        <v>6060</v>
      </c>
      <c r="Z1259" s="24" t="s">
        <v>5964</v>
      </c>
      <c r="AA1259" s="24" t="s">
        <v>5968</v>
      </c>
      <c r="AB1259" s="24" t="s">
        <v>5970</v>
      </c>
      <c r="AC1259" s="24" t="s">
        <v>5986</v>
      </c>
    </row>
    <row r="1260" spans="1:29" s="169" customFormat="1">
      <c r="A1260" s="24">
        <v>6127</v>
      </c>
      <c r="B1260" s="24" t="s">
        <v>1224</v>
      </c>
      <c r="C1260" s="57">
        <v>26.6</v>
      </c>
      <c r="D1260" s="57">
        <v>32.25</v>
      </c>
      <c r="E1260" s="57">
        <v>25</v>
      </c>
      <c r="F1260" s="57">
        <v>32.25</v>
      </c>
      <c r="G1260" s="57">
        <v>32.65</v>
      </c>
      <c r="H1260" s="57">
        <v>36.15</v>
      </c>
      <c r="I1260" s="57">
        <v>29.1</v>
      </c>
      <c r="J1260" s="57">
        <v>30.1</v>
      </c>
      <c r="K1260" s="57">
        <v>30.4</v>
      </c>
      <c r="L1260" s="57">
        <v>31.8</v>
      </c>
      <c r="M1260" s="57">
        <v>24.05</v>
      </c>
      <c r="N1260" s="57">
        <v>28.3</v>
      </c>
      <c r="O1260" s="57">
        <v>61580</v>
      </c>
      <c r="P1260" s="57">
        <v>174138</v>
      </c>
      <c r="Q1260" s="57">
        <v>69.297600000000003</v>
      </c>
      <c r="R1260" s="57">
        <v>72.848399999999998</v>
      </c>
      <c r="S1260" s="57">
        <v>61.826500000000003</v>
      </c>
      <c r="T1260" s="57">
        <v>69.174400000000006</v>
      </c>
      <c r="U1260" s="77">
        <v>0.43221148999324932</v>
      </c>
      <c r="V1260" s="24" t="s">
        <v>6069</v>
      </c>
      <c r="W1260" s="216" t="s">
        <v>5967</v>
      </c>
      <c r="X1260" s="216" t="s">
        <v>5961</v>
      </c>
      <c r="Y1260" s="24" t="s">
        <v>6045</v>
      </c>
      <c r="Z1260" s="24" t="s">
        <v>5964</v>
      </c>
      <c r="AA1260" s="24" t="s">
        <v>5975</v>
      </c>
      <c r="AB1260" s="24" t="s">
        <v>5990</v>
      </c>
      <c r="AC1260" s="24" t="s">
        <v>5970</v>
      </c>
    </row>
    <row r="1261" spans="1:29" s="169" customFormat="1">
      <c r="A1261" s="24">
        <v>6128</v>
      </c>
      <c r="B1261" s="24" t="s">
        <v>1225</v>
      </c>
      <c r="C1261" s="57">
        <v>25</v>
      </c>
      <c r="D1261" s="57">
        <v>25.75</v>
      </c>
      <c r="E1261" s="57">
        <v>24</v>
      </c>
      <c r="F1261" s="57">
        <v>25</v>
      </c>
      <c r="G1261" s="57">
        <v>25</v>
      </c>
      <c r="H1261" s="57">
        <v>26.2</v>
      </c>
      <c r="I1261" s="57">
        <v>24.8</v>
      </c>
      <c r="J1261" s="57">
        <v>24.9</v>
      </c>
      <c r="K1261" s="57">
        <v>24.85</v>
      </c>
      <c r="L1261" s="57">
        <v>25.35</v>
      </c>
      <c r="M1261" s="57">
        <v>24.65</v>
      </c>
      <c r="N1261" s="57">
        <v>24.9</v>
      </c>
      <c r="O1261" s="57">
        <v>885</v>
      </c>
      <c r="P1261" s="57">
        <v>2063</v>
      </c>
      <c r="Q1261" s="57">
        <v>17.992599999999999</v>
      </c>
      <c r="R1261" s="57">
        <v>22.700700000000001</v>
      </c>
      <c r="S1261" s="57">
        <v>17.995000000000001</v>
      </c>
      <c r="T1261" s="57">
        <v>21.132100000000001</v>
      </c>
      <c r="U1261" s="77">
        <v>0.52431733721118112</v>
      </c>
      <c r="V1261" s="24" t="s">
        <v>6399</v>
      </c>
      <c r="W1261" s="216" t="s">
        <v>6039</v>
      </c>
      <c r="X1261" s="216" t="s">
        <v>6007</v>
      </c>
      <c r="Y1261" s="24" t="s">
        <v>5985</v>
      </c>
      <c r="Z1261" s="24" t="s">
        <v>5978</v>
      </c>
      <c r="AA1261" s="24" t="s">
        <v>6068</v>
      </c>
      <c r="AB1261" s="24" t="s">
        <v>5976</v>
      </c>
      <c r="AC1261" s="24" t="s">
        <v>5991</v>
      </c>
    </row>
    <row r="1262" spans="1:29" s="169" customFormat="1">
      <c r="A1262" s="24">
        <v>6129</v>
      </c>
      <c r="B1262" s="24" t="s">
        <v>1226</v>
      </c>
      <c r="C1262" s="57">
        <v>32.200000000000003</v>
      </c>
      <c r="D1262" s="57">
        <v>43.25</v>
      </c>
      <c r="E1262" s="57">
        <v>29.7</v>
      </c>
      <c r="F1262" s="57">
        <v>35.200000000000003</v>
      </c>
      <c r="G1262" s="57">
        <v>35.4</v>
      </c>
      <c r="H1262" s="57">
        <v>45</v>
      </c>
      <c r="I1262" s="57">
        <v>33</v>
      </c>
      <c r="J1262" s="57">
        <v>37.950000000000003</v>
      </c>
      <c r="K1262" s="57">
        <v>38.4</v>
      </c>
      <c r="L1262" s="57">
        <v>39.450000000000003</v>
      </c>
      <c r="M1262" s="57">
        <v>28.2</v>
      </c>
      <c r="N1262" s="57">
        <v>30.85</v>
      </c>
      <c r="O1262" s="57">
        <v>70155</v>
      </c>
      <c r="P1262" s="57">
        <v>439382</v>
      </c>
      <c r="Q1262" s="57">
        <v>62.987699999999997</v>
      </c>
      <c r="R1262" s="57">
        <v>68.398099999999999</v>
      </c>
      <c r="S1262" s="57">
        <v>57.352600000000002</v>
      </c>
      <c r="T1262" s="57">
        <v>64.716300000000004</v>
      </c>
      <c r="U1262" s="77">
        <v>0.19514909577543005</v>
      </c>
      <c r="V1262" s="24" t="s">
        <v>6041</v>
      </c>
      <c r="W1262" s="216" t="s">
        <v>5967</v>
      </c>
      <c r="X1262" s="216" t="s">
        <v>5961</v>
      </c>
      <c r="Y1262" s="24" t="s">
        <v>5963</v>
      </c>
      <c r="Z1262" s="24" t="s">
        <v>5963</v>
      </c>
      <c r="AA1262" s="24" t="s">
        <v>5964</v>
      </c>
      <c r="AB1262" s="24" t="s">
        <v>5965</v>
      </c>
      <c r="AC1262" s="24" t="s">
        <v>5990</v>
      </c>
    </row>
    <row r="1263" spans="1:29" s="169" customFormat="1">
      <c r="A1263" s="24">
        <v>6130</v>
      </c>
      <c r="B1263" s="24" t="s">
        <v>3674</v>
      </c>
      <c r="C1263" s="57">
        <v>19.05</v>
      </c>
      <c r="D1263" s="57">
        <v>29.6</v>
      </c>
      <c r="E1263" s="57">
        <v>18.5</v>
      </c>
      <c r="F1263" s="57">
        <v>27</v>
      </c>
      <c r="G1263" s="57">
        <v>26</v>
      </c>
      <c r="H1263" s="57">
        <v>30.8</v>
      </c>
      <c r="I1263" s="57">
        <v>25.3</v>
      </c>
      <c r="J1263" s="57">
        <v>28.75</v>
      </c>
      <c r="K1263" s="57">
        <v>28.55</v>
      </c>
      <c r="L1263" s="57">
        <v>28.8</v>
      </c>
      <c r="M1263" s="57">
        <v>24</v>
      </c>
      <c r="N1263" s="57">
        <v>26.3</v>
      </c>
      <c r="O1263" s="57">
        <v>586</v>
      </c>
      <c r="P1263" s="57">
        <v>1968</v>
      </c>
      <c r="Q1263" s="57">
        <v>52.630899999999997</v>
      </c>
      <c r="R1263" s="57">
        <v>35.724600000000002</v>
      </c>
      <c r="S1263" s="57">
        <v>56.225499999999997</v>
      </c>
      <c r="T1263" s="57">
        <v>42.558199999999999</v>
      </c>
      <c r="U1263" s="77">
        <v>0.36393405600722678</v>
      </c>
      <c r="V1263" s="24" t="s">
        <v>6137</v>
      </c>
      <c r="W1263" s="216" t="s">
        <v>6009</v>
      </c>
      <c r="X1263" s="216" t="s">
        <v>5961</v>
      </c>
      <c r="Y1263" s="24" t="s">
        <v>5982</v>
      </c>
      <c r="Z1263" s="24" t="s">
        <v>5982</v>
      </c>
      <c r="AA1263" s="24" t="s">
        <v>5964</v>
      </c>
      <c r="AB1263" s="24" t="s">
        <v>5965</v>
      </c>
      <c r="AC1263" s="24" t="s">
        <v>5970</v>
      </c>
    </row>
    <row r="1264" spans="1:29" s="169" customFormat="1">
      <c r="A1264" s="24">
        <v>6133</v>
      </c>
      <c r="B1264" s="24" t="s">
        <v>1228</v>
      </c>
      <c r="C1264" s="57">
        <v>9.25</v>
      </c>
      <c r="D1264" s="57">
        <v>9.32</v>
      </c>
      <c r="E1264" s="57">
        <v>8.8000000000000007</v>
      </c>
      <c r="F1264" s="57">
        <v>9</v>
      </c>
      <c r="G1264" s="57">
        <v>9.0500000000000007</v>
      </c>
      <c r="H1264" s="57">
        <v>9.2899999999999991</v>
      </c>
      <c r="I1264" s="57">
        <v>8.6999999999999993</v>
      </c>
      <c r="J1264" s="57">
        <v>8.91</v>
      </c>
      <c r="K1264" s="57">
        <v>9.01</v>
      </c>
      <c r="L1264" s="57">
        <v>9.1199999999999992</v>
      </c>
      <c r="M1264" s="57">
        <v>8.2799999999999994</v>
      </c>
      <c r="N1264" s="57">
        <v>8.32</v>
      </c>
      <c r="O1264" s="57">
        <v>1232</v>
      </c>
      <c r="P1264" s="57">
        <v>3372</v>
      </c>
      <c r="Q1264" s="57">
        <v>38.820999999999998</v>
      </c>
      <c r="R1264" s="57">
        <v>52.712800000000001</v>
      </c>
      <c r="S1264" s="57">
        <v>26.8522</v>
      </c>
      <c r="T1264" s="57">
        <v>44.092599999999997</v>
      </c>
      <c r="U1264" s="77">
        <v>0.44655331488071698</v>
      </c>
      <c r="V1264" s="24" t="s">
        <v>6087</v>
      </c>
      <c r="W1264" s="216" t="s">
        <v>5967</v>
      </c>
      <c r="X1264" s="216" t="s">
        <v>5971</v>
      </c>
      <c r="Y1264" s="24" t="s">
        <v>5962</v>
      </c>
      <c r="Z1264" s="24" t="s">
        <v>5974</v>
      </c>
      <c r="AA1264" s="24" t="s">
        <v>5964</v>
      </c>
      <c r="AB1264" s="24" t="s">
        <v>5965</v>
      </c>
      <c r="AC1264" s="24" t="s">
        <v>5979</v>
      </c>
    </row>
    <row r="1265" spans="1:29" s="169" customFormat="1">
      <c r="A1265" s="24">
        <v>6134</v>
      </c>
      <c r="B1265" s="24" t="s">
        <v>1229</v>
      </c>
      <c r="C1265" s="57">
        <v>18.149999999999999</v>
      </c>
      <c r="D1265" s="57">
        <v>18.149999999999999</v>
      </c>
      <c r="E1265" s="57">
        <v>15.35</v>
      </c>
      <c r="F1265" s="57">
        <v>16.350000000000001</v>
      </c>
      <c r="G1265" s="57">
        <v>16.399999999999999</v>
      </c>
      <c r="H1265" s="57">
        <v>23.8</v>
      </c>
      <c r="I1265" s="57">
        <v>16.399999999999999</v>
      </c>
      <c r="J1265" s="57">
        <v>18.25</v>
      </c>
      <c r="K1265" s="57">
        <v>18.25</v>
      </c>
      <c r="L1265" s="57">
        <v>18.899999999999999</v>
      </c>
      <c r="M1265" s="57">
        <v>15.7</v>
      </c>
      <c r="N1265" s="57">
        <v>15.7</v>
      </c>
      <c r="O1265" s="57">
        <v>2113</v>
      </c>
      <c r="P1265" s="57">
        <v>15084</v>
      </c>
      <c r="Q1265" s="57">
        <v>47.581099999999999</v>
      </c>
      <c r="R1265" s="57">
        <v>60.081299999999999</v>
      </c>
      <c r="S1265" s="57">
        <v>39.745399999999997</v>
      </c>
      <c r="T1265" s="57">
        <v>53.302700000000002</v>
      </c>
      <c r="U1265" s="77">
        <v>0.1712115854916173</v>
      </c>
      <c r="V1265" s="24" t="s">
        <v>6003</v>
      </c>
      <c r="W1265" s="216" t="s">
        <v>5967</v>
      </c>
      <c r="X1265" s="216" t="s">
        <v>5961</v>
      </c>
      <c r="Y1265" s="24" t="s">
        <v>6024</v>
      </c>
      <c r="Z1265" s="24" t="s">
        <v>6090</v>
      </c>
      <c r="AA1265" s="24" t="s">
        <v>6004</v>
      </c>
      <c r="AB1265" s="24" t="s">
        <v>5990</v>
      </c>
      <c r="AC1265" s="24" t="s">
        <v>5979</v>
      </c>
    </row>
    <row r="1266" spans="1:29" s="169" customFormat="1">
      <c r="A1266" s="24">
        <v>6136</v>
      </c>
      <c r="B1266" s="24" t="s">
        <v>1230</v>
      </c>
      <c r="C1266" s="57">
        <v>17.45</v>
      </c>
      <c r="D1266" s="57">
        <v>19</v>
      </c>
      <c r="E1266" s="57">
        <v>17.350000000000001</v>
      </c>
      <c r="F1266" s="57">
        <v>18.399999999999999</v>
      </c>
      <c r="G1266" s="57">
        <v>18.399999999999999</v>
      </c>
      <c r="H1266" s="57">
        <v>19.5</v>
      </c>
      <c r="I1266" s="57">
        <v>17.7</v>
      </c>
      <c r="J1266" s="57">
        <v>17.899999999999999</v>
      </c>
      <c r="K1266" s="57">
        <v>17.899999999999999</v>
      </c>
      <c r="L1266" s="57">
        <v>18.2</v>
      </c>
      <c r="M1266" s="57">
        <v>16.649999999999999</v>
      </c>
      <c r="N1266" s="57">
        <v>16.850000000000001</v>
      </c>
      <c r="O1266" s="57">
        <v>3424</v>
      </c>
      <c r="P1266" s="57">
        <v>6357</v>
      </c>
      <c r="Q1266" s="57">
        <v>50.467700000000001</v>
      </c>
      <c r="R1266" s="57">
        <v>47.8401</v>
      </c>
      <c r="S1266" s="57">
        <v>35.984299999999998</v>
      </c>
      <c r="T1266" s="57">
        <v>43.888100000000001</v>
      </c>
      <c r="U1266" s="77">
        <v>0.65831192211560319</v>
      </c>
      <c r="V1266" s="24" t="s">
        <v>6081</v>
      </c>
      <c r="W1266" s="216" t="s">
        <v>5960</v>
      </c>
      <c r="X1266" s="216" t="s">
        <v>5971</v>
      </c>
      <c r="Y1266" s="24" t="s">
        <v>5982</v>
      </c>
      <c r="Z1266" s="24" t="s">
        <v>6000</v>
      </c>
      <c r="AA1266" s="24" t="s">
        <v>5964</v>
      </c>
      <c r="AB1266" s="24" t="s">
        <v>5990</v>
      </c>
      <c r="AC1266" s="24" t="s">
        <v>5965</v>
      </c>
    </row>
    <row r="1267" spans="1:29" s="169" customFormat="1">
      <c r="A1267" s="24">
        <v>6138</v>
      </c>
      <c r="B1267" s="24" t="s">
        <v>1231</v>
      </c>
      <c r="C1267" s="57">
        <v>143</v>
      </c>
      <c r="D1267" s="57">
        <v>171</v>
      </c>
      <c r="E1267" s="57">
        <v>132.5</v>
      </c>
      <c r="F1267" s="57">
        <v>161.5</v>
      </c>
      <c r="G1267" s="57">
        <v>160</v>
      </c>
      <c r="H1267" s="57">
        <v>206.5</v>
      </c>
      <c r="I1267" s="57">
        <v>153</v>
      </c>
      <c r="J1267" s="57">
        <v>179</v>
      </c>
      <c r="K1267" s="57">
        <v>177</v>
      </c>
      <c r="L1267" s="57">
        <v>184</v>
      </c>
      <c r="M1267" s="57">
        <v>141</v>
      </c>
      <c r="N1267" s="57">
        <v>155.5</v>
      </c>
      <c r="O1267" s="57">
        <v>30504</v>
      </c>
      <c r="P1267" s="57">
        <v>118412</v>
      </c>
      <c r="Q1267" s="57">
        <v>81.643900000000002</v>
      </c>
      <c r="R1267" s="57">
        <v>80.078599999999994</v>
      </c>
      <c r="S1267" s="57">
        <v>74.5124</v>
      </c>
      <c r="T1267" s="57">
        <v>78.223200000000006</v>
      </c>
      <c r="U1267" s="77">
        <v>0.31485547635937805</v>
      </c>
      <c r="V1267" s="24" t="s">
        <v>6014</v>
      </c>
      <c r="W1267" s="216" t="s">
        <v>5988</v>
      </c>
      <c r="X1267" s="216" t="s">
        <v>5989</v>
      </c>
      <c r="Y1267" s="24" t="s">
        <v>5982</v>
      </c>
      <c r="Z1267" s="24" t="s">
        <v>5982</v>
      </c>
      <c r="AA1267" s="24" t="s">
        <v>5964</v>
      </c>
      <c r="AB1267" s="24" t="s">
        <v>5990</v>
      </c>
      <c r="AC1267" s="24" t="s">
        <v>5991</v>
      </c>
    </row>
    <row r="1268" spans="1:29" s="169" customFormat="1">
      <c r="A1268" s="24">
        <v>6139</v>
      </c>
      <c r="B1268" s="24" t="s">
        <v>1232</v>
      </c>
      <c r="C1268" s="57">
        <v>29.3</v>
      </c>
      <c r="D1268" s="57">
        <v>30.5</v>
      </c>
      <c r="E1268" s="57">
        <v>28.8</v>
      </c>
      <c r="F1268" s="57">
        <v>29.35</v>
      </c>
      <c r="G1268" s="57">
        <v>29.45</v>
      </c>
      <c r="H1268" s="57">
        <v>34.5</v>
      </c>
      <c r="I1268" s="57">
        <v>29.05</v>
      </c>
      <c r="J1268" s="57">
        <v>31.15</v>
      </c>
      <c r="K1268" s="57">
        <v>31.15</v>
      </c>
      <c r="L1268" s="57">
        <v>33.85</v>
      </c>
      <c r="M1268" s="57">
        <v>27.8</v>
      </c>
      <c r="N1268" s="57">
        <v>29.05</v>
      </c>
      <c r="O1268" s="57">
        <v>9924</v>
      </c>
      <c r="P1268" s="57">
        <v>26278</v>
      </c>
      <c r="Q1268" s="57">
        <v>57.616799999999998</v>
      </c>
      <c r="R1268" s="57">
        <v>59.124000000000002</v>
      </c>
      <c r="S1268" s="57">
        <v>52.654899999999998</v>
      </c>
      <c r="T1268" s="57">
        <v>56.967599999999997</v>
      </c>
      <c r="U1268" s="77">
        <v>0.46157749194509984</v>
      </c>
      <c r="V1268" s="24" t="s">
        <v>5999</v>
      </c>
      <c r="W1268" s="216" t="s">
        <v>5967</v>
      </c>
      <c r="X1268" s="216" t="s">
        <v>5961</v>
      </c>
      <c r="Y1268" s="24" t="s">
        <v>5969</v>
      </c>
      <c r="Z1268" s="24" t="s">
        <v>5963</v>
      </c>
      <c r="AA1268" s="24" t="s">
        <v>5964</v>
      </c>
      <c r="AB1268" s="24" t="s">
        <v>5986</v>
      </c>
      <c r="AC1268" s="24" t="s">
        <v>5990</v>
      </c>
    </row>
    <row r="1269" spans="1:29" s="169" customFormat="1">
      <c r="A1269" s="24">
        <v>6140</v>
      </c>
      <c r="B1269" s="24" t="s">
        <v>1233</v>
      </c>
      <c r="C1269" s="57">
        <v>14.3</v>
      </c>
      <c r="D1269" s="57">
        <v>16</v>
      </c>
      <c r="E1269" s="57">
        <v>13.05</v>
      </c>
      <c r="F1269" s="57">
        <v>14.65</v>
      </c>
      <c r="G1269" s="57">
        <v>14.85</v>
      </c>
      <c r="H1269" s="57">
        <v>15.1</v>
      </c>
      <c r="I1269" s="57">
        <v>13.85</v>
      </c>
      <c r="J1269" s="57">
        <v>14.5</v>
      </c>
      <c r="K1269" s="57">
        <v>14.3</v>
      </c>
      <c r="L1269" s="57">
        <v>16.7</v>
      </c>
      <c r="M1269" s="57">
        <v>14.05</v>
      </c>
      <c r="N1269" s="57">
        <v>15.65</v>
      </c>
      <c r="O1269" s="57">
        <v>4243</v>
      </c>
      <c r="P1269" s="57">
        <v>1340</v>
      </c>
      <c r="Q1269" s="57">
        <v>21.431799999999999</v>
      </c>
      <c r="R1269" s="57">
        <v>30.441299999999998</v>
      </c>
      <c r="S1269" s="57">
        <v>22.4663</v>
      </c>
      <c r="T1269" s="57">
        <v>27.783000000000001</v>
      </c>
      <c r="U1269" s="77">
        <v>3.8700663349917086</v>
      </c>
      <c r="V1269" s="24" t="s">
        <v>6263</v>
      </c>
      <c r="W1269" s="216" t="s">
        <v>6039</v>
      </c>
      <c r="X1269" s="216" t="s">
        <v>6007</v>
      </c>
      <c r="Y1269" s="24" t="s">
        <v>5968</v>
      </c>
      <c r="Z1269" s="24" t="s">
        <v>5975</v>
      </c>
      <c r="AA1269" s="24" t="s">
        <v>5982</v>
      </c>
      <c r="AB1269" s="24" t="s">
        <v>5986</v>
      </c>
      <c r="AC1269" s="24" t="s">
        <v>5965</v>
      </c>
    </row>
    <row r="1270" spans="1:29" s="169" customFormat="1">
      <c r="A1270" s="24">
        <v>6141</v>
      </c>
      <c r="B1270" s="24" t="s">
        <v>1234</v>
      </c>
      <c r="C1270" s="57">
        <v>27.7</v>
      </c>
      <c r="D1270" s="57">
        <v>29.3</v>
      </c>
      <c r="E1270" s="57">
        <v>26.75</v>
      </c>
      <c r="F1270" s="57">
        <v>28.8</v>
      </c>
      <c r="G1270" s="57">
        <v>28.95</v>
      </c>
      <c r="H1270" s="57">
        <v>29.95</v>
      </c>
      <c r="I1270" s="57">
        <v>26.4</v>
      </c>
      <c r="J1270" s="57">
        <v>26.8</v>
      </c>
      <c r="K1270" s="57">
        <v>26.8</v>
      </c>
      <c r="L1270" s="57">
        <v>27.45</v>
      </c>
      <c r="M1270" s="57">
        <v>22.75</v>
      </c>
      <c r="N1270" s="57">
        <v>24.6</v>
      </c>
      <c r="O1270" s="57">
        <v>3753</v>
      </c>
      <c r="P1270" s="57">
        <v>11524</v>
      </c>
      <c r="Q1270" s="57">
        <v>47.0137</v>
      </c>
      <c r="R1270" s="57">
        <v>61.536099999999998</v>
      </c>
      <c r="S1270" s="57">
        <v>35.685200000000002</v>
      </c>
      <c r="T1270" s="57">
        <v>52.9191</v>
      </c>
      <c r="U1270" s="77">
        <v>0.39803887539048943</v>
      </c>
      <c r="V1270" s="24" t="s">
        <v>6001</v>
      </c>
      <c r="W1270" s="216" t="s">
        <v>5967</v>
      </c>
      <c r="X1270" s="216" t="s">
        <v>5961</v>
      </c>
      <c r="Y1270" s="24" t="s">
        <v>5982</v>
      </c>
      <c r="Z1270" s="24" t="s">
        <v>5964</v>
      </c>
      <c r="AA1270" s="24" t="s">
        <v>5964</v>
      </c>
      <c r="AB1270" s="24" t="s">
        <v>5965</v>
      </c>
      <c r="AC1270" s="24" t="s">
        <v>5986</v>
      </c>
    </row>
    <row r="1271" spans="1:29" s="169" customFormat="1">
      <c r="A1271" s="24">
        <v>6142</v>
      </c>
      <c r="B1271" s="24" t="s">
        <v>1235</v>
      </c>
      <c r="C1271" s="57">
        <v>12.4</v>
      </c>
      <c r="D1271" s="57">
        <v>14</v>
      </c>
      <c r="E1271" s="57">
        <v>11.15</v>
      </c>
      <c r="F1271" s="57">
        <v>11.2</v>
      </c>
      <c r="G1271" s="57">
        <v>11.2</v>
      </c>
      <c r="H1271" s="57">
        <v>15.4</v>
      </c>
      <c r="I1271" s="57">
        <v>11</v>
      </c>
      <c r="J1271" s="57">
        <v>13.05</v>
      </c>
      <c r="K1271" s="57">
        <v>13.35</v>
      </c>
      <c r="L1271" s="57">
        <v>13.85</v>
      </c>
      <c r="M1271" s="57">
        <v>11.2</v>
      </c>
      <c r="N1271" s="57">
        <v>11.45</v>
      </c>
      <c r="O1271" s="57">
        <v>11300</v>
      </c>
      <c r="P1271" s="57">
        <v>49440</v>
      </c>
      <c r="Q1271" s="57">
        <v>47.3264</v>
      </c>
      <c r="R1271" s="57">
        <v>53.656999999999996</v>
      </c>
      <c r="S1271" s="57">
        <v>41.9146</v>
      </c>
      <c r="T1271" s="57">
        <v>49.742899999999999</v>
      </c>
      <c r="U1271" s="77">
        <v>0.27935095289464223</v>
      </c>
      <c r="V1271" s="24" t="s">
        <v>6019</v>
      </c>
      <c r="W1271" s="216" t="s">
        <v>5967</v>
      </c>
      <c r="X1271" s="216" t="s">
        <v>5971</v>
      </c>
      <c r="Y1271" s="24" t="s">
        <v>5964</v>
      </c>
      <c r="Z1271" s="24" t="s">
        <v>5982</v>
      </c>
      <c r="AA1271" s="24" t="s">
        <v>5964</v>
      </c>
      <c r="AB1271" s="24" t="s">
        <v>5990</v>
      </c>
      <c r="AC1271" s="24" t="s">
        <v>5965</v>
      </c>
    </row>
    <row r="1272" spans="1:29" s="169" customFormat="1">
      <c r="A1272" s="24">
        <v>6143</v>
      </c>
      <c r="B1272" s="24" t="s">
        <v>1236</v>
      </c>
      <c r="C1272" s="57">
        <v>45.5</v>
      </c>
      <c r="D1272" s="57">
        <v>46.6</v>
      </c>
      <c r="E1272" s="57">
        <v>42.8</v>
      </c>
      <c r="F1272" s="57">
        <v>44.9</v>
      </c>
      <c r="G1272" s="57">
        <v>45.2</v>
      </c>
      <c r="H1272" s="57">
        <v>65.900000000000006</v>
      </c>
      <c r="I1272" s="57">
        <v>44.05</v>
      </c>
      <c r="J1272" s="57">
        <v>62.5</v>
      </c>
      <c r="K1272" s="57">
        <v>62.4</v>
      </c>
      <c r="L1272" s="57">
        <v>66.099999999999994</v>
      </c>
      <c r="M1272" s="57">
        <v>40.6</v>
      </c>
      <c r="N1272" s="57">
        <v>44.15</v>
      </c>
      <c r="O1272" s="57">
        <v>45112</v>
      </c>
      <c r="P1272" s="57">
        <v>65668</v>
      </c>
      <c r="Q1272" s="57">
        <v>69.744900000000001</v>
      </c>
      <c r="R1272" s="57">
        <v>68.453100000000006</v>
      </c>
      <c r="S1272" s="57">
        <v>55.722299999999997</v>
      </c>
      <c r="T1272" s="57">
        <v>64.209500000000006</v>
      </c>
      <c r="U1272" s="77">
        <v>0.83963100580022065</v>
      </c>
      <c r="V1272" s="24" t="s">
        <v>6014</v>
      </c>
      <c r="W1272" s="216" t="s">
        <v>5960</v>
      </c>
      <c r="X1272" s="216" t="s">
        <v>5961</v>
      </c>
      <c r="Y1272" s="24" t="s">
        <v>5975</v>
      </c>
      <c r="Z1272" s="24" t="s">
        <v>5982</v>
      </c>
      <c r="AA1272" s="24" t="s">
        <v>5964</v>
      </c>
      <c r="AB1272" s="24" t="s">
        <v>5965</v>
      </c>
      <c r="AC1272" s="24" t="s">
        <v>5965</v>
      </c>
    </row>
    <row r="1273" spans="1:29" s="169" customFormat="1">
      <c r="A1273" s="24">
        <v>6144</v>
      </c>
      <c r="B1273" s="24" t="s">
        <v>1237</v>
      </c>
      <c r="C1273" s="57">
        <v>15.95</v>
      </c>
      <c r="D1273" s="57">
        <v>17.600000000000001</v>
      </c>
      <c r="E1273" s="57">
        <v>15.4</v>
      </c>
      <c r="F1273" s="57">
        <v>16.8</v>
      </c>
      <c r="G1273" s="57">
        <v>18</v>
      </c>
      <c r="H1273" s="57">
        <v>18.149999999999999</v>
      </c>
      <c r="I1273" s="57">
        <v>14.9</v>
      </c>
      <c r="J1273" s="57">
        <v>15.8</v>
      </c>
      <c r="K1273" s="57"/>
      <c r="L1273" s="57">
        <v>17</v>
      </c>
      <c r="M1273" s="57">
        <v>13.85</v>
      </c>
      <c r="N1273" s="57">
        <v>13.85</v>
      </c>
      <c r="O1273" s="57">
        <v>140</v>
      </c>
      <c r="P1273" s="57">
        <v>352</v>
      </c>
      <c r="Q1273" s="57"/>
      <c r="R1273" s="57"/>
      <c r="S1273" s="57"/>
      <c r="T1273" s="57"/>
      <c r="U1273" s="77">
        <v>0.4861111111111111</v>
      </c>
      <c r="V1273" s="24" t="s">
        <v>6400</v>
      </c>
      <c r="W1273" s="216" t="s">
        <v>5993</v>
      </c>
      <c r="X1273" s="216" t="s">
        <v>5993</v>
      </c>
      <c r="Y1273" s="24" t="s">
        <v>5982</v>
      </c>
      <c r="Z1273" s="24" t="s">
        <v>5964</v>
      </c>
      <c r="AA1273" s="24" t="s">
        <v>6227</v>
      </c>
      <c r="AB1273" s="24" t="s">
        <v>6159</v>
      </c>
      <c r="AC1273" s="24" t="s">
        <v>5979</v>
      </c>
    </row>
    <row r="1274" spans="1:29" s="169" customFormat="1">
      <c r="A1274" s="24">
        <v>6146</v>
      </c>
      <c r="B1274" s="24" t="s">
        <v>1239</v>
      </c>
      <c r="C1274" s="57">
        <v>240</v>
      </c>
      <c r="D1274" s="57">
        <v>246.5</v>
      </c>
      <c r="E1274" s="57">
        <v>226</v>
      </c>
      <c r="F1274" s="57">
        <v>240</v>
      </c>
      <c r="G1274" s="57">
        <v>242.5</v>
      </c>
      <c r="H1274" s="57">
        <v>250</v>
      </c>
      <c r="I1274" s="57">
        <v>236</v>
      </c>
      <c r="J1274" s="57">
        <v>242</v>
      </c>
      <c r="K1274" s="57">
        <v>242</v>
      </c>
      <c r="L1274" s="57">
        <v>257.5</v>
      </c>
      <c r="M1274" s="57">
        <v>224</v>
      </c>
      <c r="N1274" s="57">
        <v>225</v>
      </c>
      <c r="O1274" s="57">
        <v>1237</v>
      </c>
      <c r="P1274" s="57">
        <v>739</v>
      </c>
      <c r="Q1274" s="57">
        <v>37.913200000000003</v>
      </c>
      <c r="R1274" s="57">
        <v>48.825600000000001</v>
      </c>
      <c r="S1274" s="57">
        <v>25.865400000000001</v>
      </c>
      <c r="T1274" s="57">
        <v>41.172199999999997</v>
      </c>
      <c r="U1274" s="77">
        <v>2.0458577657495112</v>
      </c>
      <c r="V1274" s="24" t="s">
        <v>6194</v>
      </c>
      <c r="W1274" s="216" t="s">
        <v>5967</v>
      </c>
      <c r="X1274" s="216" t="s">
        <v>5971</v>
      </c>
      <c r="Y1274" s="24" t="s">
        <v>6061</v>
      </c>
      <c r="Z1274" s="24" t="s">
        <v>5978</v>
      </c>
      <c r="AA1274" s="24" t="s">
        <v>5964</v>
      </c>
      <c r="AB1274" s="24" t="s">
        <v>5970</v>
      </c>
      <c r="AC1274" s="24" t="s">
        <v>5979</v>
      </c>
    </row>
    <row r="1275" spans="1:29" s="169" customFormat="1">
      <c r="A1275" s="24">
        <v>6147</v>
      </c>
      <c r="B1275" s="24" t="s">
        <v>1240</v>
      </c>
      <c r="C1275" s="57">
        <v>68.3</v>
      </c>
      <c r="D1275" s="57">
        <v>73.400000000000006</v>
      </c>
      <c r="E1275" s="57">
        <v>67.400000000000006</v>
      </c>
      <c r="F1275" s="57">
        <v>72</v>
      </c>
      <c r="G1275" s="57">
        <v>72.5</v>
      </c>
      <c r="H1275" s="57">
        <v>78.5</v>
      </c>
      <c r="I1275" s="57">
        <v>69.2</v>
      </c>
      <c r="J1275" s="57">
        <v>75</v>
      </c>
      <c r="K1275" s="57">
        <v>76.5</v>
      </c>
      <c r="L1275" s="57">
        <v>82.7</v>
      </c>
      <c r="M1275" s="57">
        <v>71.2</v>
      </c>
      <c r="N1275" s="57">
        <v>73.599999999999994</v>
      </c>
      <c r="O1275" s="57">
        <v>197790</v>
      </c>
      <c r="P1275" s="57">
        <v>183294</v>
      </c>
      <c r="Q1275" s="57">
        <v>69.6571</v>
      </c>
      <c r="R1275" s="57">
        <v>71.705399999999997</v>
      </c>
      <c r="S1275" s="57">
        <v>65.257800000000003</v>
      </c>
      <c r="T1275" s="57">
        <v>69.556200000000004</v>
      </c>
      <c r="U1275" s="77">
        <v>1.3188829603442194</v>
      </c>
      <c r="V1275" s="24" t="s">
        <v>6295</v>
      </c>
      <c r="W1275" s="216" t="s">
        <v>5967</v>
      </c>
      <c r="X1275" s="216" t="s">
        <v>5961</v>
      </c>
      <c r="Y1275" s="24" t="s">
        <v>5982</v>
      </c>
      <c r="Z1275" s="24" t="s">
        <v>6022</v>
      </c>
      <c r="AA1275" s="24" t="s">
        <v>6000</v>
      </c>
      <c r="AB1275" s="24" t="s">
        <v>5970</v>
      </c>
      <c r="AC1275" s="24" t="s">
        <v>5990</v>
      </c>
    </row>
    <row r="1276" spans="1:29" s="169" customFormat="1">
      <c r="A1276" s="24">
        <v>6148</v>
      </c>
      <c r="B1276" s="24" t="s">
        <v>1241</v>
      </c>
      <c r="C1276" s="57">
        <v>14</v>
      </c>
      <c r="D1276" s="57">
        <v>14.15</v>
      </c>
      <c r="E1276" s="57">
        <v>12.85</v>
      </c>
      <c r="F1276" s="57">
        <v>13.65</v>
      </c>
      <c r="G1276" s="57">
        <v>13.6</v>
      </c>
      <c r="H1276" s="57">
        <v>15</v>
      </c>
      <c r="I1276" s="57">
        <v>12.3</v>
      </c>
      <c r="J1276" s="57">
        <v>13.4</v>
      </c>
      <c r="K1276" s="57">
        <v>13.25</v>
      </c>
      <c r="L1276" s="57">
        <v>15.2</v>
      </c>
      <c r="M1276" s="57">
        <v>12.65</v>
      </c>
      <c r="N1276" s="57">
        <v>13.05</v>
      </c>
      <c r="O1276" s="57">
        <v>6034</v>
      </c>
      <c r="P1276" s="57">
        <v>9313</v>
      </c>
      <c r="Q1276" s="57">
        <v>30.613</v>
      </c>
      <c r="R1276" s="57">
        <v>43.5364</v>
      </c>
      <c r="S1276" s="57">
        <v>24.654900000000001</v>
      </c>
      <c r="T1276" s="57">
        <v>37.242600000000003</v>
      </c>
      <c r="U1276" s="77">
        <v>0.79189185964661113</v>
      </c>
      <c r="V1276" s="24" t="s">
        <v>6401</v>
      </c>
      <c r="W1276" s="216" t="s">
        <v>5967</v>
      </c>
      <c r="X1276" s="216" t="s">
        <v>6007</v>
      </c>
      <c r="Y1276" s="24" t="s">
        <v>5975</v>
      </c>
      <c r="Z1276" s="24" t="s">
        <v>5978</v>
      </c>
      <c r="AA1276" s="24" t="s">
        <v>5978</v>
      </c>
      <c r="AB1276" s="24" t="s">
        <v>6033</v>
      </c>
      <c r="AC1276" s="24" t="s">
        <v>5990</v>
      </c>
    </row>
    <row r="1277" spans="1:29" s="169" customFormat="1">
      <c r="A1277" s="24">
        <v>6150</v>
      </c>
      <c r="B1277" s="24" t="s">
        <v>1242</v>
      </c>
      <c r="C1277" s="57">
        <v>164.5</v>
      </c>
      <c r="D1277" s="57">
        <v>193</v>
      </c>
      <c r="E1277" s="57">
        <v>141</v>
      </c>
      <c r="F1277" s="57">
        <v>143</v>
      </c>
      <c r="G1277" s="57">
        <v>145.5</v>
      </c>
      <c r="H1277" s="57">
        <v>170</v>
      </c>
      <c r="I1277" s="57">
        <v>133</v>
      </c>
      <c r="J1277" s="57">
        <v>153</v>
      </c>
      <c r="K1277" s="57">
        <v>157.5</v>
      </c>
      <c r="L1277" s="57">
        <v>176.5</v>
      </c>
      <c r="M1277" s="57">
        <v>133</v>
      </c>
      <c r="N1277" s="57">
        <v>147</v>
      </c>
      <c r="O1277" s="57">
        <v>47586</v>
      </c>
      <c r="P1277" s="57">
        <v>56291</v>
      </c>
      <c r="Q1277" s="57">
        <v>60.078400000000002</v>
      </c>
      <c r="R1277" s="57">
        <v>66.659199999999998</v>
      </c>
      <c r="S1277" s="57">
        <v>53.307699999999997</v>
      </c>
      <c r="T1277" s="57">
        <v>62.2087</v>
      </c>
      <c r="U1277" s="77">
        <v>1.0332143089777526</v>
      </c>
      <c r="V1277" s="24" t="s">
        <v>6035</v>
      </c>
      <c r="W1277" s="216" t="s">
        <v>5967</v>
      </c>
      <c r="X1277" s="216" t="s">
        <v>5961</v>
      </c>
      <c r="Y1277" s="24" t="s">
        <v>5964</v>
      </c>
      <c r="Z1277" s="24" t="s">
        <v>6022</v>
      </c>
      <c r="AA1277" s="24" t="s">
        <v>5964</v>
      </c>
      <c r="AB1277" s="24" t="s">
        <v>5986</v>
      </c>
      <c r="AC1277" s="24" t="s">
        <v>5991</v>
      </c>
    </row>
    <row r="1278" spans="1:29" s="169" customFormat="1">
      <c r="A1278" s="24">
        <v>6151</v>
      </c>
      <c r="B1278" s="24" t="s">
        <v>1243</v>
      </c>
      <c r="C1278" s="57">
        <v>42.45</v>
      </c>
      <c r="D1278" s="57">
        <v>47</v>
      </c>
      <c r="E1278" s="57">
        <v>40.799999999999997</v>
      </c>
      <c r="F1278" s="57">
        <v>43.75</v>
      </c>
      <c r="G1278" s="57">
        <v>43.8</v>
      </c>
      <c r="H1278" s="57">
        <v>46.5</v>
      </c>
      <c r="I1278" s="57">
        <v>38.9</v>
      </c>
      <c r="J1278" s="57">
        <v>39.9</v>
      </c>
      <c r="K1278" s="57">
        <v>40</v>
      </c>
      <c r="L1278" s="57">
        <v>40.5</v>
      </c>
      <c r="M1278" s="57">
        <v>33</v>
      </c>
      <c r="N1278" s="57">
        <v>34.6</v>
      </c>
      <c r="O1278" s="57">
        <v>2589</v>
      </c>
      <c r="P1278" s="57">
        <v>11961</v>
      </c>
      <c r="Q1278" s="57">
        <v>70.9375</v>
      </c>
      <c r="R1278" s="57">
        <v>77.622399999999999</v>
      </c>
      <c r="S1278" s="57">
        <v>61.115499999999997</v>
      </c>
      <c r="T1278" s="57">
        <v>72.120099999999994</v>
      </c>
      <c r="U1278" s="77">
        <v>0.2645542457431096</v>
      </c>
      <c r="V1278" s="24" t="s">
        <v>6041</v>
      </c>
      <c r="W1278" s="216" t="s">
        <v>5967</v>
      </c>
      <c r="X1278" s="216" t="s">
        <v>5961</v>
      </c>
      <c r="Y1278" s="24" t="s">
        <v>5963</v>
      </c>
      <c r="Z1278" s="24" t="s">
        <v>5964</v>
      </c>
      <c r="AA1278" s="24" t="s">
        <v>5964</v>
      </c>
      <c r="AB1278" s="24" t="s">
        <v>5965</v>
      </c>
      <c r="AC1278" s="24" t="s">
        <v>5990</v>
      </c>
    </row>
    <row r="1279" spans="1:29" s="169" customFormat="1">
      <c r="A1279" s="24">
        <v>6152</v>
      </c>
      <c r="B1279" s="24" t="s">
        <v>1244</v>
      </c>
      <c r="C1279" s="57">
        <v>10.55</v>
      </c>
      <c r="D1279" s="57">
        <v>11.1</v>
      </c>
      <c r="E1279" s="57">
        <v>9.81</v>
      </c>
      <c r="F1279" s="57">
        <v>10.1</v>
      </c>
      <c r="G1279" s="57">
        <v>10</v>
      </c>
      <c r="H1279" s="57">
        <v>10.35</v>
      </c>
      <c r="I1279" s="57">
        <v>9.41</v>
      </c>
      <c r="J1279" s="57">
        <v>9.6300000000000008</v>
      </c>
      <c r="K1279" s="57">
        <v>9.6300000000000008</v>
      </c>
      <c r="L1279" s="57">
        <v>9.75</v>
      </c>
      <c r="M1279" s="57">
        <v>7.99</v>
      </c>
      <c r="N1279" s="57">
        <v>8.2200000000000006</v>
      </c>
      <c r="O1279" s="57">
        <v>6772</v>
      </c>
      <c r="P1279" s="57">
        <v>13408</v>
      </c>
      <c r="Q1279" s="57">
        <v>36.023200000000003</v>
      </c>
      <c r="R1279" s="57">
        <v>52.377600000000001</v>
      </c>
      <c r="S1279" s="57">
        <v>25.184200000000001</v>
      </c>
      <c r="T1279" s="57">
        <v>43.313099999999999</v>
      </c>
      <c r="U1279" s="77">
        <v>0.61730973216653406</v>
      </c>
      <c r="V1279" s="24" t="s">
        <v>5959</v>
      </c>
      <c r="W1279" s="216" t="s">
        <v>5967</v>
      </c>
      <c r="X1279" s="216" t="s">
        <v>5971</v>
      </c>
      <c r="Y1279" s="24" t="s">
        <v>5964</v>
      </c>
      <c r="Z1279" s="24" t="s">
        <v>5964</v>
      </c>
      <c r="AA1279" s="24" t="s">
        <v>5964</v>
      </c>
      <c r="AB1279" s="24" t="s">
        <v>5965</v>
      </c>
      <c r="AC1279" s="24" t="s">
        <v>5965</v>
      </c>
    </row>
    <row r="1280" spans="1:29" s="169" customFormat="1">
      <c r="A1280" s="24">
        <v>6153</v>
      </c>
      <c r="B1280" s="24" t="s">
        <v>1245</v>
      </c>
      <c r="C1280" s="57">
        <v>29.8</v>
      </c>
      <c r="D1280" s="57">
        <v>32.200000000000003</v>
      </c>
      <c r="E1280" s="57">
        <v>28.55</v>
      </c>
      <c r="F1280" s="57">
        <v>31.2</v>
      </c>
      <c r="G1280" s="57">
        <v>31.3</v>
      </c>
      <c r="H1280" s="57">
        <v>33</v>
      </c>
      <c r="I1280" s="57">
        <v>28.75</v>
      </c>
      <c r="J1280" s="57">
        <v>29.25</v>
      </c>
      <c r="K1280" s="57">
        <v>29.25</v>
      </c>
      <c r="L1280" s="57">
        <v>31.1</v>
      </c>
      <c r="M1280" s="57">
        <v>25.7</v>
      </c>
      <c r="N1280" s="57">
        <v>26.2</v>
      </c>
      <c r="O1280" s="57">
        <v>56611</v>
      </c>
      <c r="P1280" s="57">
        <v>86556</v>
      </c>
      <c r="Q1280" s="57">
        <v>39.516100000000002</v>
      </c>
      <c r="R1280" s="57">
        <v>48.683599999999998</v>
      </c>
      <c r="S1280" s="57">
        <v>28.884699999999999</v>
      </c>
      <c r="T1280" s="57">
        <v>42.084000000000003</v>
      </c>
      <c r="U1280" s="77">
        <v>0.79938100446210802</v>
      </c>
      <c r="V1280" s="24" t="s">
        <v>6102</v>
      </c>
      <c r="W1280" s="216" t="s">
        <v>5967</v>
      </c>
      <c r="X1280" s="216" t="s">
        <v>5971</v>
      </c>
      <c r="Y1280" s="24" t="s">
        <v>5982</v>
      </c>
      <c r="Z1280" s="24" t="s">
        <v>5964</v>
      </c>
      <c r="AA1280" s="24" t="s">
        <v>5964</v>
      </c>
      <c r="AB1280" s="24" t="s">
        <v>5991</v>
      </c>
      <c r="AC1280" s="24" t="s">
        <v>5965</v>
      </c>
    </row>
    <row r="1281" spans="1:29" s="169" customFormat="1">
      <c r="A1281" s="24">
        <v>6154</v>
      </c>
      <c r="B1281" s="24" t="s">
        <v>1246</v>
      </c>
      <c r="C1281" s="57">
        <v>13.05</v>
      </c>
      <c r="D1281" s="57">
        <v>19.7</v>
      </c>
      <c r="E1281" s="57">
        <v>13</v>
      </c>
      <c r="F1281" s="57">
        <v>16.850000000000001</v>
      </c>
      <c r="G1281" s="57">
        <v>17.3</v>
      </c>
      <c r="H1281" s="57">
        <v>23.75</v>
      </c>
      <c r="I1281" s="57">
        <v>16.350000000000001</v>
      </c>
      <c r="J1281" s="57">
        <v>19.399999999999999</v>
      </c>
      <c r="K1281" s="57">
        <v>20</v>
      </c>
      <c r="L1281" s="57">
        <v>20.45</v>
      </c>
      <c r="M1281" s="57">
        <v>16.850000000000001</v>
      </c>
      <c r="N1281" s="57">
        <v>17.899999999999999</v>
      </c>
      <c r="O1281" s="57">
        <v>4968</v>
      </c>
      <c r="P1281" s="57">
        <v>38939</v>
      </c>
      <c r="Q1281" s="57">
        <v>53.166600000000003</v>
      </c>
      <c r="R1281" s="57">
        <v>48.1693</v>
      </c>
      <c r="S1281" s="57">
        <v>51.597099999999998</v>
      </c>
      <c r="T1281" s="57">
        <v>49.311900000000001</v>
      </c>
      <c r="U1281" s="77">
        <v>0.15593620791494389</v>
      </c>
      <c r="V1281" s="24" t="s">
        <v>6202</v>
      </c>
      <c r="W1281" s="216" t="s">
        <v>6020</v>
      </c>
      <c r="X1281" s="216" t="s">
        <v>5961</v>
      </c>
      <c r="Y1281" s="24" t="s">
        <v>5982</v>
      </c>
      <c r="Z1281" s="24" t="s">
        <v>5963</v>
      </c>
      <c r="AA1281" s="24" t="s">
        <v>5964</v>
      </c>
      <c r="AB1281" s="24" t="s">
        <v>5965</v>
      </c>
      <c r="AC1281" s="24" t="s">
        <v>5991</v>
      </c>
    </row>
    <row r="1282" spans="1:29" s="169" customFormat="1">
      <c r="A1282" s="24">
        <v>6155</v>
      </c>
      <c r="B1282" s="24" t="s">
        <v>1247</v>
      </c>
      <c r="C1282" s="57">
        <v>25.65</v>
      </c>
      <c r="D1282" s="57">
        <v>29.65</v>
      </c>
      <c r="E1282" s="57">
        <v>25</v>
      </c>
      <c r="F1282" s="57">
        <v>29.5</v>
      </c>
      <c r="G1282" s="57">
        <v>29.4</v>
      </c>
      <c r="H1282" s="57">
        <v>33.450000000000003</v>
      </c>
      <c r="I1282" s="57">
        <v>27.5</v>
      </c>
      <c r="J1282" s="57">
        <v>30.3</v>
      </c>
      <c r="K1282" s="57">
        <v>30.1</v>
      </c>
      <c r="L1282" s="57">
        <v>30.8</v>
      </c>
      <c r="M1282" s="57">
        <v>22.7</v>
      </c>
      <c r="N1282" s="57">
        <v>23.6</v>
      </c>
      <c r="O1282" s="57">
        <v>11097</v>
      </c>
      <c r="P1282" s="57">
        <v>34552</v>
      </c>
      <c r="Q1282" s="57">
        <v>70.164299999999997</v>
      </c>
      <c r="R1282" s="57">
        <v>67.358099999999993</v>
      </c>
      <c r="S1282" s="57">
        <v>53.306800000000003</v>
      </c>
      <c r="T1282" s="57">
        <v>62.674300000000002</v>
      </c>
      <c r="U1282" s="77">
        <v>0.39253878212549204</v>
      </c>
      <c r="V1282" s="24" t="s">
        <v>6014</v>
      </c>
      <c r="W1282" s="216" t="s">
        <v>5960</v>
      </c>
      <c r="X1282" s="216" t="s">
        <v>5961</v>
      </c>
      <c r="Y1282" s="24" t="s">
        <v>5982</v>
      </c>
      <c r="Z1282" s="24" t="s">
        <v>5963</v>
      </c>
      <c r="AA1282" s="24" t="s">
        <v>5964</v>
      </c>
      <c r="AB1282" s="24" t="s">
        <v>5965</v>
      </c>
      <c r="AC1282" s="24" t="s">
        <v>5965</v>
      </c>
    </row>
    <row r="1283" spans="1:29" s="169" customFormat="1">
      <c r="A1283" s="24">
        <v>6156</v>
      </c>
      <c r="B1283" s="24" t="s">
        <v>1248</v>
      </c>
      <c r="C1283" s="57">
        <v>17.95</v>
      </c>
      <c r="D1283" s="57">
        <v>18.25</v>
      </c>
      <c r="E1283" s="57">
        <v>16.5</v>
      </c>
      <c r="F1283" s="57">
        <v>17.899999999999999</v>
      </c>
      <c r="G1283" s="57">
        <v>18</v>
      </c>
      <c r="H1283" s="57">
        <v>18.7</v>
      </c>
      <c r="I1283" s="57">
        <v>16.7</v>
      </c>
      <c r="J1283" s="57">
        <v>17</v>
      </c>
      <c r="K1283" s="57">
        <v>17.149999999999999</v>
      </c>
      <c r="L1283" s="57">
        <v>17.8</v>
      </c>
      <c r="M1283" s="57">
        <v>15.2</v>
      </c>
      <c r="N1283" s="57">
        <v>15.95</v>
      </c>
      <c r="O1283" s="57">
        <v>3029</v>
      </c>
      <c r="P1283" s="57">
        <v>10236</v>
      </c>
      <c r="Q1283" s="57">
        <v>40.485300000000002</v>
      </c>
      <c r="R1283" s="57">
        <v>53.006500000000003</v>
      </c>
      <c r="S1283" s="57">
        <v>30.693899999999999</v>
      </c>
      <c r="T1283" s="57">
        <v>45.569000000000003</v>
      </c>
      <c r="U1283" s="77">
        <v>0.36167556771308235</v>
      </c>
      <c r="V1283" s="24" t="s">
        <v>5997</v>
      </c>
      <c r="W1283" s="216" t="s">
        <v>5967</v>
      </c>
      <c r="X1283" s="216" t="s">
        <v>5971</v>
      </c>
      <c r="Y1283" s="24" t="s">
        <v>5994</v>
      </c>
      <c r="Z1283" s="24" t="s">
        <v>5964</v>
      </c>
      <c r="AA1283" s="24" t="s">
        <v>5964</v>
      </c>
      <c r="AB1283" s="24" t="s">
        <v>5991</v>
      </c>
      <c r="AC1283" s="24" t="s">
        <v>5991</v>
      </c>
    </row>
    <row r="1284" spans="1:29" s="169" customFormat="1">
      <c r="A1284" s="24">
        <v>6158</v>
      </c>
      <c r="B1284" s="24" t="s">
        <v>1249</v>
      </c>
      <c r="C1284" s="57">
        <v>29.4</v>
      </c>
      <c r="D1284" s="57">
        <v>30.95</v>
      </c>
      <c r="E1284" s="57">
        <v>28.4</v>
      </c>
      <c r="F1284" s="57">
        <v>30.95</v>
      </c>
      <c r="G1284" s="57">
        <v>31.1</v>
      </c>
      <c r="H1284" s="57">
        <v>36.4</v>
      </c>
      <c r="I1284" s="57">
        <v>29.3</v>
      </c>
      <c r="J1284" s="57">
        <v>33.700000000000003</v>
      </c>
      <c r="K1284" s="57">
        <v>34.65</v>
      </c>
      <c r="L1284" s="57">
        <v>40.950000000000003</v>
      </c>
      <c r="M1284" s="57">
        <v>31.2</v>
      </c>
      <c r="N1284" s="57">
        <v>31.95</v>
      </c>
      <c r="O1284" s="57">
        <v>40392</v>
      </c>
      <c r="P1284" s="57">
        <v>12323</v>
      </c>
      <c r="Q1284" s="57">
        <v>53.098199999999999</v>
      </c>
      <c r="R1284" s="57">
        <v>58.167299999999997</v>
      </c>
      <c r="S1284" s="57">
        <v>49.804699999999997</v>
      </c>
      <c r="T1284" s="57">
        <v>55.379800000000003</v>
      </c>
      <c r="U1284" s="77">
        <v>4.0061673293840787</v>
      </c>
      <c r="V1284" s="24" t="s">
        <v>6149</v>
      </c>
      <c r="W1284" s="216" t="s">
        <v>5967</v>
      </c>
      <c r="X1284" s="216" t="s">
        <v>5961</v>
      </c>
      <c r="Y1284" s="24" t="s">
        <v>6045</v>
      </c>
      <c r="Z1284" s="24" t="s">
        <v>5982</v>
      </c>
      <c r="AA1284" s="24" t="s">
        <v>6000</v>
      </c>
      <c r="AB1284" s="24" t="s">
        <v>5976</v>
      </c>
      <c r="AC1284" s="24" t="s">
        <v>5965</v>
      </c>
    </row>
    <row r="1285" spans="1:29" s="169" customFormat="1">
      <c r="A1285" s="24">
        <v>6160</v>
      </c>
      <c r="B1285" s="24" t="s">
        <v>1250</v>
      </c>
      <c r="C1285" s="57">
        <v>19.649999999999999</v>
      </c>
      <c r="D1285" s="57">
        <v>25.45</v>
      </c>
      <c r="E1285" s="57">
        <v>18.600000000000001</v>
      </c>
      <c r="F1285" s="57">
        <v>23.5</v>
      </c>
      <c r="G1285" s="57">
        <v>23.65</v>
      </c>
      <c r="H1285" s="57">
        <v>26.95</v>
      </c>
      <c r="I1285" s="57">
        <v>20.55</v>
      </c>
      <c r="J1285" s="57">
        <v>21.8</v>
      </c>
      <c r="K1285" s="57">
        <v>21.8</v>
      </c>
      <c r="L1285" s="57">
        <v>22.6</v>
      </c>
      <c r="M1285" s="57">
        <v>16.2</v>
      </c>
      <c r="N1285" s="57">
        <v>17.350000000000001</v>
      </c>
      <c r="O1285" s="57">
        <v>8123</v>
      </c>
      <c r="P1285" s="57">
        <v>55799</v>
      </c>
      <c r="Q1285" s="57">
        <v>64.566000000000003</v>
      </c>
      <c r="R1285" s="57">
        <v>60.771099999999997</v>
      </c>
      <c r="S1285" s="57">
        <v>53.884900000000002</v>
      </c>
      <c r="T1285" s="57">
        <v>58.475700000000003</v>
      </c>
      <c r="U1285" s="77">
        <v>0.1779263268358055</v>
      </c>
      <c r="V1285" s="24" t="s">
        <v>6041</v>
      </c>
      <c r="W1285" s="216" t="s">
        <v>5960</v>
      </c>
      <c r="X1285" s="216" t="s">
        <v>5961</v>
      </c>
      <c r="Y1285" s="24" t="s">
        <v>5982</v>
      </c>
      <c r="Z1285" s="24" t="s">
        <v>6000</v>
      </c>
      <c r="AA1285" s="24" t="s">
        <v>5964</v>
      </c>
      <c r="AB1285" s="24" t="s">
        <v>5965</v>
      </c>
      <c r="AC1285" s="24" t="s">
        <v>5990</v>
      </c>
    </row>
    <row r="1286" spans="1:29" s="169" customFormat="1">
      <c r="A1286" s="24">
        <v>6161</v>
      </c>
      <c r="B1286" s="24" t="s">
        <v>1251</v>
      </c>
      <c r="C1286" s="57">
        <v>21.75</v>
      </c>
      <c r="D1286" s="57">
        <v>24.4</v>
      </c>
      <c r="E1286" s="57">
        <v>21.75</v>
      </c>
      <c r="F1286" s="57">
        <v>23.5</v>
      </c>
      <c r="G1286" s="57">
        <v>23.55</v>
      </c>
      <c r="H1286" s="57">
        <v>33.9</v>
      </c>
      <c r="I1286" s="57">
        <v>23.05</v>
      </c>
      <c r="J1286" s="57">
        <v>28.5</v>
      </c>
      <c r="K1286" s="57">
        <v>27.3</v>
      </c>
      <c r="L1286" s="57">
        <v>28.7</v>
      </c>
      <c r="M1286" s="57">
        <v>23.65</v>
      </c>
      <c r="N1286" s="57">
        <v>24.7</v>
      </c>
      <c r="O1286" s="57">
        <v>29029</v>
      </c>
      <c r="P1286" s="57">
        <v>79215</v>
      </c>
      <c r="Q1286" s="57">
        <v>72.205200000000005</v>
      </c>
      <c r="R1286" s="57">
        <v>69.302099999999996</v>
      </c>
      <c r="S1286" s="57">
        <v>62.656199999999998</v>
      </c>
      <c r="T1286" s="57">
        <v>67.086799999999997</v>
      </c>
      <c r="U1286" s="77">
        <v>0.44789356673469533</v>
      </c>
      <c r="V1286" s="24" t="s">
        <v>6137</v>
      </c>
      <c r="W1286" s="216" t="s">
        <v>5960</v>
      </c>
      <c r="X1286" s="216" t="s">
        <v>5961</v>
      </c>
      <c r="Y1286" s="24" t="s">
        <v>6013</v>
      </c>
      <c r="Z1286" s="24" t="s">
        <v>5982</v>
      </c>
      <c r="AA1286" s="24" t="s">
        <v>5964</v>
      </c>
      <c r="AB1286" s="24" t="s">
        <v>5991</v>
      </c>
      <c r="AC1286" s="24" t="s">
        <v>5990</v>
      </c>
    </row>
    <row r="1287" spans="1:29" s="169" customFormat="1">
      <c r="A1287" s="24">
        <v>6163</v>
      </c>
      <c r="B1287" s="24" t="s">
        <v>1252</v>
      </c>
      <c r="C1287" s="57">
        <v>18.5</v>
      </c>
      <c r="D1287" s="57">
        <v>19.05</v>
      </c>
      <c r="E1287" s="57">
        <v>16.7</v>
      </c>
      <c r="F1287" s="57">
        <v>17</v>
      </c>
      <c r="G1287" s="57">
        <v>17</v>
      </c>
      <c r="H1287" s="57">
        <v>19.7</v>
      </c>
      <c r="I1287" s="57">
        <v>16.850000000000001</v>
      </c>
      <c r="J1287" s="57">
        <v>18.350000000000001</v>
      </c>
      <c r="K1287" s="57">
        <v>18.399999999999999</v>
      </c>
      <c r="L1287" s="57">
        <v>19.3</v>
      </c>
      <c r="M1287" s="57">
        <v>16.350000000000001</v>
      </c>
      <c r="N1287" s="57">
        <v>16.850000000000001</v>
      </c>
      <c r="O1287" s="57">
        <v>8860</v>
      </c>
      <c r="P1287" s="57">
        <v>40680</v>
      </c>
      <c r="Q1287" s="57">
        <v>49.434600000000003</v>
      </c>
      <c r="R1287" s="57">
        <v>53.7027</v>
      </c>
      <c r="S1287" s="57">
        <v>42.067500000000003</v>
      </c>
      <c r="T1287" s="57">
        <v>49.824300000000001</v>
      </c>
      <c r="U1287" s="77">
        <v>0.26619687534141812</v>
      </c>
      <c r="V1287" s="24" t="s">
        <v>6077</v>
      </c>
      <c r="W1287" s="216" t="s">
        <v>5967</v>
      </c>
      <c r="X1287" s="216" t="s">
        <v>5971</v>
      </c>
      <c r="Y1287" s="24" t="s">
        <v>5964</v>
      </c>
      <c r="Z1287" s="24" t="s">
        <v>5982</v>
      </c>
      <c r="AA1287" s="24" t="s">
        <v>5964</v>
      </c>
      <c r="AB1287" s="24" t="s">
        <v>5991</v>
      </c>
      <c r="AC1287" s="24" t="s">
        <v>5990</v>
      </c>
    </row>
    <row r="1288" spans="1:29" s="169" customFormat="1">
      <c r="A1288" s="24">
        <v>6164</v>
      </c>
      <c r="B1288" s="24" t="s">
        <v>1253</v>
      </c>
      <c r="C1288" s="57">
        <v>9.9700000000000006</v>
      </c>
      <c r="D1288" s="57">
        <v>12.7</v>
      </c>
      <c r="E1288" s="57">
        <v>9.86</v>
      </c>
      <c r="F1288" s="57">
        <v>11.5</v>
      </c>
      <c r="G1288" s="57">
        <v>11.7</v>
      </c>
      <c r="H1288" s="57">
        <v>17.350000000000001</v>
      </c>
      <c r="I1288" s="57">
        <v>11.2</v>
      </c>
      <c r="J1288" s="57">
        <v>14.7</v>
      </c>
      <c r="K1288" s="57">
        <v>14.75</v>
      </c>
      <c r="L1288" s="57">
        <v>20.9</v>
      </c>
      <c r="M1288" s="57">
        <v>14.2</v>
      </c>
      <c r="N1288" s="57">
        <v>15</v>
      </c>
      <c r="O1288" s="57">
        <v>213558</v>
      </c>
      <c r="P1288" s="57">
        <v>99258</v>
      </c>
      <c r="Q1288" s="57">
        <v>70.9786</v>
      </c>
      <c r="R1288" s="57">
        <v>72.113100000000003</v>
      </c>
      <c r="S1288" s="57">
        <v>66.159700000000001</v>
      </c>
      <c r="T1288" s="57">
        <v>70.128600000000006</v>
      </c>
      <c r="U1288" s="77">
        <v>2.6296654509796018</v>
      </c>
      <c r="V1288" s="24" t="s">
        <v>6402</v>
      </c>
      <c r="W1288" s="216" t="s">
        <v>5967</v>
      </c>
      <c r="X1288" s="216" t="s">
        <v>5961</v>
      </c>
      <c r="Y1288" s="24" t="s">
        <v>5982</v>
      </c>
      <c r="Z1288" s="24" t="s">
        <v>5982</v>
      </c>
      <c r="AA1288" s="24" t="s">
        <v>5969</v>
      </c>
      <c r="AB1288" s="24" t="s">
        <v>6084</v>
      </c>
      <c r="AC1288" s="24" t="s">
        <v>5965</v>
      </c>
    </row>
    <row r="1289" spans="1:29" s="169" customFormat="1">
      <c r="A1289" s="24">
        <v>6165</v>
      </c>
      <c r="B1289" s="24" t="s">
        <v>5867</v>
      </c>
      <c r="C1289" s="57">
        <v>31.4</v>
      </c>
      <c r="D1289" s="57">
        <v>41.5</v>
      </c>
      <c r="E1289" s="57">
        <v>29.5</v>
      </c>
      <c r="F1289" s="57">
        <v>37</v>
      </c>
      <c r="G1289" s="57">
        <v>37</v>
      </c>
      <c r="H1289" s="57">
        <v>40.6</v>
      </c>
      <c r="I1289" s="57">
        <v>33.5</v>
      </c>
      <c r="J1289" s="57">
        <v>34.5</v>
      </c>
      <c r="K1289" s="57">
        <v>35</v>
      </c>
      <c r="L1289" s="57">
        <v>36.5</v>
      </c>
      <c r="M1289" s="57">
        <v>32.049999999999997</v>
      </c>
      <c r="N1289" s="57">
        <v>33.9</v>
      </c>
      <c r="O1289" s="57">
        <v>5803</v>
      </c>
      <c r="P1289" s="57">
        <v>11516</v>
      </c>
      <c r="Q1289" s="57">
        <v>17.353000000000002</v>
      </c>
      <c r="R1289" s="57">
        <v>24.6416</v>
      </c>
      <c r="S1289" s="57">
        <v>17.2272</v>
      </c>
      <c r="T1289" s="57">
        <v>22.170100000000001</v>
      </c>
      <c r="U1289" s="77">
        <v>0.61588707498745709</v>
      </c>
      <c r="V1289" s="24" t="s">
        <v>6225</v>
      </c>
      <c r="W1289" s="216" t="s">
        <v>5967</v>
      </c>
      <c r="X1289" s="216" t="s">
        <v>6007</v>
      </c>
      <c r="Y1289" s="24" t="s">
        <v>5982</v>
      </c>
      <c r="Z1289" s="24" t="s">
        <v>5964</v>
      </c>
      <c r="AA1289" s="24" t="s">
        <v>5974</v>
      </c>
      <c r="AB1289" s="24" t="s">
        <v>5991</v>
      </c>
      <c r="AC1289" s="24" t="s">
        <v>5986</v>
      </c>
    </row>
    <row r="1290" spans="1:29" s="169" customFormat="1">
      <c r="A1290" s="24">
        <v>6166</v>
      </c>
      <c r="B1290" s="24" t="s">
        <v>1255</v>
      </c>
      <c r="C1290" s="57">
        <v>59.5</v>
      </c>
      <c r="D1290" s="57">
        <v>65</v>
      </c>
      <c r="E1290" s="57">
        <v>59.2</v>
      </c>
      <c r="F1290" s="57">
        <v>61.3</v>
      </c>
      <c r="G1290" s="57">
        <v>61.5</v>
      </c>
      <c r="H1290" s="57">
        <v>68.7</v>
      </c>
      <c r="I1290" s="57">
        <v>61</v>
      </c>
      <c r="J1290" s="57">
        <v>65</v>
      </c>
      <c r="K1290" s="57">
        <v>65.5</v>
      </c>
      <c r="L1290" s="57">
        <v>66</v>
      </c>
      <c r="M1290" s="57">
        <v>57.1</v>
      </c>
      <c r="N1290" s="57">
        <v>61.9</v>
      </c>
      <c r="O1290" s="57">
        <v>1271</v>
      </c>
      <c r="P1290" s="57">
        <v>3430</v>
      </c>
      <c r="Q1290" s="57">
        <v>44.657600000000002</v>
      </c>
      <c r="R1290" s="57">
        <v>39.023899999999998</v>
      </c>
      <c r="S1290" s="57">
        <v>44.438400000000001</v>
      </c>
      <c r="T1290" s="57">
        <v>40.828699999999998</v>
      </c>
      <c r="U1290" s="77">
        <v>0.45289925494007127</v>
      </c>
      <c r="V1290" s="24" t="s">
        <v>6019</v>
      </c>
      <c r="W1290" s="216" t="s">
        <v>6020</v>
      </c>
      <c r="X1290" s="216" t="s">
        <v>5971</v>
      </c>
      <c r="Y1290" s="24" t="s">
        <v>5963</v>
      </c>
      <c r="Z1290" s="24" t="s">
        <v>5982</v>
      </c>
      <c r="AA1290" s="24" t="s">
        <v>5964</v>
      </c>
      <c r="AB1290" s="24" t="s">
        <v>5965</v>
      </c>
      <c r="AC1290" s="24" t="s">
        <v>5970</v>
      </c>
    </row>
    <row r="1291" spans="1:29" s="169" customFormat="1">
      <c r="A1291" s="24">
        <v>6167</v>
      </c>
      <c r="B1291" s="24" t="s">
        <v>1256</v>
      </c>
      <c r="C1291" s="57">
        <v>8.5</v>
      </c>
      <c r="D1291" s="57">
        <v>8.84</v>
      </c>
      <c r="E1291" s="57">
        <v>8.26</v>
      </c>
      <c r="F1291" s="57">
        <v>8.6999999999999993</v>
      </c>
      <c r="G1291" s="57">
        <v>8.75</v>
      </c>
      <c r="H1291" s="57">
        <v>10</v>
      </c>
      <c r="I1291" s="57">
        <v>8.2799999999999994</v>
      </c>
      <c r="J1291" s="57">
        <v>9.52</v>
      </c>
      <c r="K1291" s="57">
        <v>9.52</v>
      </c>
      <c r="L1291" s="57">
        <v>9.52</v>
      </c>
      <c r="M1291" s="57">
        <v>8.3800000000000008</v>
      </c>
      <c r="N1291" s="57">
        <v>8.59</v>
      </c>
      <c r="O1291" s="57">
        <v>7086</v>
      </c>
      <c r="P1291" s="57">
        <v>19966</v>
      </c>
      <c r="Q1291" s="57">
        <v>56.705399999999997</v>
      </c>
      <c r="R1291" s="57">
        <v>61.290199999999999</v>
      </c>
      <c r="S1291" s="57">
        <v>49.8491</v>
      </c>
      <c r="T1291" s="57">
        <v>57.476500000000001</v>
      </c>
      <c r="U1291" s="77">
        <v>0.43377074359744905</v>
      </c>
      <c r="V1291" s="24" t="s">
        <v>6036</v>
      </c>
      <c r="W1291" s="216" t="s">
        <v>5967</v>
      </c>
      <c r="X1291" s="216" t="s">
        <v>5961</v>
      </c>
      <c r="Y1291" s="24" t="s">
        <v>6010</v>
      </c>
      <c r="Z1291" s="24" t="s">
        <v>5982</v>
      </c>
      <c r="AA1291" s="24" t="s">
        <v>6024</v>
      </c>
      <c r="AB1291" s="24" t="s">
        <v>5979</v>
      </c>
      <c r="AC1291" s="24" t="s">
        <v>5990</v>
      </c>
    </row>
    <row r="1292" spans="1:29" s="169" customFormat="1">
      <c r="A1292" s="24">
        <v>6168</v>
      </c>
      <c r="B1292" s="24" t="s">
        <v>1257</v>
      </c>
      <c r="C1292" s="57">
        <v>20.9</v>
      </c>
      <c r="D1292" s="57">
        <v>24.5</v>
      </c>
      <c r="E1292" s="57">
        <v>20.45</v>
      </c>
      <c r="F1292" s="57">
        <v>24.3</v>
      </c>
      <c r="G1292" s="57">
        <v>24</v>
      </c>
      <c r="H1292" s="57">
        <v>36.75</v>
      </c>
      <c r="I1292" s="57">
        <v>21.95</v>
      </c>
      <c r="J1292" s="57">
        <v>28.9</v>
      </c>
      <c r="K1292" s="57">
        <v>29.1</v>
      </c>
      <c r="L1292" s="57">
        <v>33.85</v>
      </c>
      <c r="M1292" s="57">
        <v>24.8</v>
      </c>
      <c r="N1292" s="57">
        <v>26.8</v>
      </c>
      <c r="O1292" s="57">
        <v>155672</v>
      </c>
      <c r="P1292" s="57">
        <v>412375</v>
      </c>
      <c r="Q1292" s="57">
        <v>75.941299999999998</v>
      </c>
      <c r="R1292" s="57">
        <v>75.761600000000001</v>
      </c>
      <c r="S1292" s="57">
        <v>69.020899999999997</v>
      </c>
      <c r="T1292" s="57">
        <v>73.514700000000005</v>
      </c>
      <c r="U1292" s="77">
        <v>0.46139018557812139</v>
      </c>
      <c r="V1292" s="24" t="s">
        <v>6295</v>
      </c>
      <c r="W1292" s="216" t="s">
        <v>5960</v>
      </c>
      <c r="X1292" s="216" t="s">
        <v>5961</v>
      </c>
      <c r="Y1292" s="24" t="s">
        <v>5982</v>
      </c>
      <c r="Z1292" s="24" t="s">
        <v>5963</v>
      </c>
      <c r="AA1292" s="24" t="s">
        <v>6000</v>
      </c>
      <c r="AB1292" s="24" t="s">
        <v>5970</v>
      </c>
      <c r="AC1292" s="24" t="s">
        <v>5990</v>
      </c>
    </row>
    <row r="1293" spans="1:29" s="169" customFormat="1">
      <c r="A1293" s="24">
        <v>6169</v>
      </c>
      <c r="B1293" s="24" t="s">
        <v>1258</v>
      </c>
      <c r="C1293" s="57">
        <v>26.1</v>
      </c>
      <c r="D1293" s="57">
        <v>26.25</v>
      </c>
      <c r="E1293" s="57">
        <v>23.25</v>
      </c>
      <c r="F1293" s="57">
        <v>24.35</v>
      </c>
      <c r="G1293" s="57">
        <v>24.4</v>
      </c>
      <c r="H1293" s="57">
        <v>25.4</v>
      </c>
      <c r="I1293" s="57">
        <v>22.1</v>
      </c>
      <c r="J1293" s="57">
        <v>22.8</v>
      </c>
      <c r="K1293" s="57">
        <v>22.8</v>
      </c>
      <c r="L1293" s="57">
        <v>23.45</v>
      </c>
      <c r="M1293" s="57">
        <v>17.149999999999999</v>
      </c>
      <c r="N1293" s="57">
        <v>18.8</v>
      </c>
      <c r="O1293" s="57">
        <v>510</v>
      </c>
      <c r="P1293" s="57">
        <v>942</v>
      </c>
      <c r="Q1293" s="57">
        <v>25.726500000000001</v>
      </c>
      <c r="R1293" s="57">
        <v>26.922699999999999</v>
      </c>
      <c r="S1293" s="57">
        <v>20.699400000000001</v>
      </c>
      <c r="T1293" s="57">
        <v>24.848299999999998</v>
      </c>
      <c r="U1293" s="77">
        <v>0.66171266808209472</v>
      </c>
      <c r="V1293" s="24" t="s">
        <v>6049</v>
      </c>
      <c r="W1293" s="216" t="s">
        <v>5967</v>
      </c>
      <c r="X1293" s="216" t="s">
        <v>6007</v>
      </c>
      <c r="Y1293" s="24" t="s">
        <v>5964</v>
      </c>
      <c r="Z1293" s="24" t="s">
        <v>5964</v>
      </c>
      <c r="AA1293" s="24" t="s">
        <v>5964</v>
      </c>
      <c r="AB1293" s="24" t="s">
        <v>5965</v>
      </c>
      <c r="AC1293" s="24" t="s">
        <v>5991</v>
      </c>
    </row>
    <row r="1294" spans="1:29" s="169" customFormat="1">
      <c r="A1294" s="24">
        <v>6170</v>
      </c>
      <c r="B1294" s="24" t="s">
        <v>1259</v>
      </c>
      <c r="C1294" s="57">
        <v>25.5</v>
      </c>
      <c r="D1294" s="57">
        <v>36.35</v>
      </c>
      <c r="E1294" s="57">
        <v>23</v>
      </c>
      <c r="F1294" s="57">
        <v>36.35</v>
      </c>
      <c r="G1294" s="57">
        <v>39.950000000000003</v>
      </c>
      <c r="H1294" s="57">
        <v>48.6</v>
      </c>
      <c r="I1294" s="57">
        <v>35.1</v>
      </c>
      <c r="J1294" s="57">
        <v>38.65</v>
      </c>
      <c r="K1294" s="57">
        <v>38.5</v>
      </c>
      <c r="L1294" s="57">
        <v>40.799999999999997</v>
      </c>
      <c r="M1294" s="57">
        <v>32.049999999999997</v>
      </c>
      <c r="N1294" s="57">
        <v>37.299999999999997</v>
      </c>
      <c r="O1294" s="57">
        <v>30880</v>
      </c>
      <c r="P1294" s="57">
        <v>134278</v>
      </c>
      <c r="Q1294" s="57">
        <v>74.881500000000003</v>
      </c>
      <c r="R1294" s="57">
        <v>69.263800000000003</v>
      </c>
      <c r="S1294" s="57">
        <v>71.483500000000006</v>
      </c>
      <c r="T1294" s="57">
        <v>70.003699999999995</v>
      </c>
      <c r="U1294" s="77">
        <v>0.28107524853082577</v>
      </c>
      <c r="V1294" s="24" t="s">
        <v>6076</v>
      </c>
      <c r="W1294" s="216" t="s">
        <v>5967</v>
      </c>
      <c r="X1294" s="216" t="s">
        <v>5961</v>
      </c>
      <c r="Y1294" s="24" t="s">
        <v>6045</v>
      </c>
      <c r="Z1294" s="24" t="s">
        <v>5978</v>
      </c>
      <c r="AA1294" s="24" t="s">
        <v>5994</v>
      </c>
      <c r="AB1294" s="24" t="s">
        <v>5991</v>
      </c>
      <c r="AC1294" s="24" t="s">
        <v>5976</v>
      </c>
    </row>
    <row r="1295" spans="1:29" s="169" customFormat="1">
      <c r="A1295" s="24">
        <v>6171</v>
      </c>
      <c r="B1295" s="24" t="s">
        <v>1260</v>
      </c>
      <c r="C1295" s="57">
        <v>26.5</v>
      </c>
      <c r="D1295" s="57">
        <v>27</v>
      </c>
      <c r="E1295" s="57">
        <v>25.95</v>
      </c>
      <c r="F1295" s="57">
        <v>26.2</v>
      </c>
      <c r="G1295" s="57">
        <v>26.15</v>
      </c>
      <c r="H1295" s="57">
        <v>26.95</v>
      </c>
      <c r="I1295" s="57">
        <v>26</v>
      </c>
      <c r="J1295" s="57">
        <v>26.35</v>
      </c>
      <c r="K1295" s="57">
        <v>26.4</v>
      </c>
      <c r="L1295" s="57">
        <v>27</v>
      </c>
      <c r="M1295" s="57">
        <v>26.15</v>
      </c>
      <c r="N1295" s="57">
        <v>26.5</v>
      </c>
      <c r="O1295" s="57">
        <v>1508</v>
      </c>
      <c r="P1295" s="57">
        <v>2283</v>
      </c>
      <c r="Q1295" s="57">
        <v>74.909400000000005</v>
      </c>
      <c r="R1295" s="57">
        <v>73.210400000000007</v>
      </c>
      <c r="S1295" s="57">
        <v>75.488500000000002</v>
      </c>
      <c r="T1295" s="57">
        <v>73.969700000000003</v>
      </c>
      <c r="U1295" s="77">
        <v>0.80731980337762199</v>
      </c>
      <c r="V1295" s="24" t="s">
        <v>6403</v>
      </c>
      <c r="W1295" s="216" t="s">
        <v>6009</v>
      </c>
      <c r="X1295" s="216" t="s">
        <v>5989</v>
      </c>
      <c r="Y1295" s="24" t="s">
        <v>5984</v>
      </c>
      <c r="Z1295" s="24" t="s">
        <v>5963</v>
      </c>
      <c r="AA1295" s="24" t="s">
        <v>6068</v>
      </c>
      <c r="AB1295" s="24" t="s">
        <v>5976</v>
      </c>
      <c r="AC1295" s="24" t="s">
        <v>5991</v>
      </c>
    </row>
    <row r="1296" spans="1:29" s="169" customFormat="1">
      <c r="A1296" s="24">
        <v>6172</v>
      </c>
      <c r="B1296" s="24" t="s">
        <v>1261</v>
      </c>
      <c r="C1296" s="57">
        <v>37.85</v>
      </c>
      <c r="D1296" s="57">
        <v>45.7</v>
      </c>
      <c r="E1296" s="57">
        <v>34.049999999999997</v>
      </c>
      <c r="F1296" s="57">
        <v>38.299999999999997</v>
      </c>
      <c r="G1296" s="57">
        <v>38.4</v>
      </c>
      <c r="H1296" s="57">
        <v>45.05</v>
      </c>
      <c r="I1296" s="57">
        <v>38.15</v>
      </c>
      <c r="J1296" s="57">
        <v>43.4</v>
      </c>
      <c r="K1296" s="57">
        <v>43.45</v>
      </c>
      <c r="L1296" s="57">
        <v>44</v>
      </c>
      <c r="M1296" s="57">
        <v>41</v>
      </c>
      <c r="N1296" s="57">
        <v>42.1</v>
      </c>
      <c r="O1296" s="57">
        <v>1355</v>
      </c>
      <c r="P1296" s="57">
        <v>3514</v>
      </c>
      <c r="Q1296" s="57">
        <v>83.580100000000002</v>
      </c>
      <c r="R1296" s="57">
        <v>86.155900000000003</v>
      </c>
      <c r="S1296" s="57">
        <v>82.035799999999995</v>
      </c>
      <c r="T1296" s="57">
        <v>84.782499999999999</v>
      </c>
      <c r="U1296" s="77">
        <v>0.47128944539303103</v>
      </c>
      <c r="V1296" s="24" t="s">
        <v>5980</v>
      </c>
      <c r="W1296" s="216" t="s">
        <v>5967</v>
      </c>
      <c r="X1296" s="216" t="s">
        <v>6012</v>
      </c>
      <c r="Y1296" s="24" t="s">
        <v>5969</v>
      </c>
      <c r="Z1296" s="24" t="s">
        <v>5982</v>
      </c>
      <c r="AA1296" s="24" t="s">
        <v>5962</v>
      </c>
      <c r="AB1296" s="24" t="s">
        <v>5990</v>
      </c>
      <c r="AC1296" s="24" t="s">
        <v>5986</v>
      </c>
    </row>
    <row r="1297" spans="1:29" s="169" customFormat="1">
      <c r="A1297" s="24">
        <v>6173</v>
      </c>
      <c r="B1297" s="24" t="s">
        <v>1262</v>
      </c>
      <c r="C1297" s="57">
        <v>62.3</v>
      </c>
      <c r="D1297" s="57">
        <v>69.099999999999994</v>
      </c>
      <c r="E1297" s="57">
        <v>58.5</v>
      </c>
      <c r="F1297" s="57">
        <v>69</v>
      </c>
      <c r="G1297" s="57">
        <v>69</v>
      </c>
      <c r="H1297" s="57">
        <v>80.400000000000006</v>
      </c>
      <c r="I1297" s="57">
        <v>64.599999999999994</v>
      </c>
      <c r="J1297" s="57">
        <v>67.8</v>
      </c>
      <c r="K1297" s="57">
        <v>68.099999999999994</v>
      </c>
      <c r="L1297" s="57">
        <v>70.400000000000006</v>
      </c>
      <c r="M1297" s="57">
        <v>55.3</v>
      </c>
      <c r="N1297" s="57">
        <v>58.4</v>
      </c>
      <c r="O1297" s="57">
        <v>27838</v>
      </c>
      <c r="P1297" s="57">
        <v>172634</v>
      </c>
      <c r="Q1297" s="57">
        <v>61.7164</v>
      </c>
      <c r="R1297" s="57">
        <v>63.8598</v>
      </c>
      <c r="S1297" s="57">
        <v>49.102699999999999</v>
      </c>
      <c r="T1297" s="57">
        <v>58.940800000000003</v>
      </c>
      <c r="U1297" s="77">
        <v>0.19708876711552895</v>
      </c>
      <c r="V1297" s="24" t="s">
        <v>6118</v>
      </c>
      <c r="W1297" s="216" t="s">
        <v>5967</v>
      </c>
      <c r="X1297" s="216" t="s">
        <v>5961</v>
      </c>
      <c r="Y1297" s="24" t="s">
        <v>5982</v>
      </c>
      <c r="Z1297" s="24" t="s">
        <v>5978</v>
      </c>
      <c r="AA1297" s="24" t="s">
        <v>5964</v>
      </c>
      <c r="AB1297" s="24" t="s">
        <v>5990</v>
      </c>
      <c r="AC1297" s="24" t="s">
        <v>5990</v>
      </c>
    </row>
    <row r="1298" spans="1:29" s="169" customFormat="1">
      <c r="A1298" s="24">
        <v>6174</v>
      </c>
      <c r="B1298" s="24" t="s">
        <v>1263</v>
      </c>
      <c r="C1298" s="57">
        <v>17.45</v>
      </c>
      <c r="D1298" s="57">
        <v>19.399999999999999</v>
      </c>
      <c r="E1298" s="57">
        <v>16.75</v>
      </c>
      <c r="F1298" s="57">
        <v>18.350000000000001</v>
      </c>
      <c r="G1298" s="57">
        <v>18.100000000000001</v>
      </c>
      <c r="H1298" s="57">
        <v>20.149999999999999</v>
      </c>
      <c r="I1298" s="57">
        <v>17.5</v>
      </c>
      <c r="J1298" s="57">
        <v>18.350000000000001</v>
      </c>
      <c r="K1298" s="57">
        <v>18.350000000000001</v>
      </c>
      <c r="L1298" s="57">
        <v>23.5</v>
      </c>
      <c r="M1298" s="57">
        <v>18.3</v>
      </c>
      <c r="N1298" s="57">
        <v>22.8</v>
      </c>
      <c r="O1298" s="57">
        <v>14614</v>
      </c>
      <c r="P1298" s="57">
        <v>12324</v>
      </c>
      <c r="Q1298" s="57">
        <v>70.133200000000002</v>
      </c>
      <c r="R1298" s="57">
        <v>65.811300000000003</v>
      </c>
      <c r="S1298" s="57">
        <v>78.160499999999999</v>
      </c>
      <c r="T1298" s="57">
        <v>69.927700000000002</v>
      </c>
      <c r="U1298" s="77">
        <v>1.4493310252803926</v>
      </c>
      <c r="V1298" s="24" t="s">
        <v>6404</v>
      </c>
      <c r="W1298" s="216" t="s">
        <v>6009</v>
      </c>
      <c r="X1298" s="216" t="s">
        <v>5989</v>
      </c>
      <c r="Y1298" s="24" t="s">
        <v>5982</v>
      </c>
      <c r="Z1298" s="24" t="s">
        <v>5969</v>
      </c>
      <c r="AA1298" s="24" t="s">
        <v>5982</v>
      </c>
      <c r="AB1298" s="24" t="s">
        <v>5965</v>
      </c>
      <c r="AC1298" s="24" t="s">
        <v>5979</v>
      </c>
    </row>
    <row r="1299" spans="1:29" s="169" customFormat="1">
      <c r="A1299" s="24">
        <v>6175</v>
      </c>
      <c r="B1299" s="24" t="s">
        <v>1264</v>
      </c>
      <c r="C1299" s="57">
        <v>35.799999999999997</v>
      </c>
      <c r="D1299" s="57">
        <v>42.35</v>
      </c>
      <c r="E1299" s="57">
        <v>34.200000000000003</v>
      </c>
      <c r="F1299" s="57">
        <v>42.35</v>
      </c>
      <c r="G1299" s="57">
        <v>42.35</v>
      </c>
      <c r="H1299" s="57">
        <v>58.7</v>
      </c>
      <c r="I1299" s="57">
        <v>38.85</v>
      </c>
      <c r="J1299" s="57">
        <v>51</v>
      </c>
      <c r="K1299" s="57">
        <v>51.5</v>
      </c>
      <c r="L1299" s="57">
        <v>59.6</v>
      </c>
      <c r="M1299" s="57">
        <v>41.4</v>
      </c>
      <c r="N1299" s="57">
        <v>44.6</v>
      </c>
      <c r="O1299" s="57">
        <v>75931</v>
      </c>
      <c r="P1299" s="57">
        <v>229896</v>
      </c>
      <c r="Q1299" s="57">
        <v>81.686499999999995</v>
      </c>
      <c r="R1299" s="57">
        <v>80.811999999999998</v>
      </c>
      <c r="S1299" s="57">
        <v>72.616500000000002</v>
      </c>
      <c r="T1299" s="57">
        <v>78.080200000000005</v>
      </c>
      <c r="U1299" s="77">
        <v>0.40368060147003665</v>
      </c>
      <c r="V1299" s="24" t="s">
        <v>6019</v>
      </c>
      <c r="W1299" s="216" t="s">
        <v>5988</v>
      </c>
      <c r="X1299" s="216" t="s">
        <v>5989</v>
      </c>
      <c r="Y1299" s="24" t="s">
        <v>6045</v>
      </c>
      <c r="Z1299" s="24" t="s">
        <v>5982</v>
      </c>
      <c r="AA1299" s="24" t="s">
        <v>5964</v>
      </c>
      <c r="AB1299" s="24" t="s">
        <v>5986</v>
      </c>
      <c r="AC1299" s="24" t="s">
        <v>5990</v>
      </c>
    </row>
    <row r="1300" spans="1:29" s="169" customFormat="1">
      <c r="A1300" s="24">
        <v>6176</v>
      </c>
      <c r="B1300" s="24" t="s">
        <v>1265</v>
      </c>
      <c r="C1300" s="57">
        <v>118.5</v>
      </c>
      <c r="D1300" s="57">
        <v>122.5</v>
      </c>
      <c r="E1300" s="57">
        <v>115.5</v>
      </c>
      <c r="F1300" s="57">
        <v>121.5</v>
      </c>
      <c r="G1300" s="57">
        <v>121.5</v>
      </c>
      <c r="H1300" s="57">
        <v>130.5</v>
      </c>
      <c r="I1300" s="57">
        <v>105.5</v>
      </c>
      <c r="J1300" s="57">
        <v>105.5</v>
      </c>
      <c r="K1300" s="57">
        <v>105.5</v>
      </c>
      <c r="L1300" s="57">
        <v>105.5</v>
      </c>
      <c r="M1300" s="57">
        <v>93.8</v>
      </c>
      <c r="N1300" s="57">
        <v>97.5</v>
      </c>
      <c r="O1300" s="57">
        <v>59107</v>
      </c>
      <c r="P1300" s="57">
        <v>109599</v>
      </c>
      <c r="Q1300" s="57">
        <v>42.342799999999997</v>
      </c>
      <c r="R1300" s="57">
        <v>59.011699999999998</v>
      </c>
      <c r="S1300" s="57">
        <v>31.415500000000002</v>
      </c>
      <c r="T1300" s="57">
        <v>49.812899999999999</v>
      </c>
      <c r="U1300" s="77">
        <v>0.65914733609694331</v>
      </c>
      <c r="V1300" s="24" t="s">
        <v>6023</v>
      </c>
      <c r="W1300" s="216" t="s">
        <v>5967</v>
      </c>
      <c r="X1300" s="216" t="s">
        <v>5971</v>
      </c>
      <c r="Y1300" s="24" t="s">
        <v>6010</v>
      </c>
      <c r="Z1300" s="24" t="s">
        <v>6004</v>
      </c>
      <c r="AA1300" s="24" t="s">
        <v>6024</v>
      </c>
      <c r="AB1300" s="24" t="s">
        <v>5979</v>
      </c>
      <c r="AC1300" s="24" t="s">
        <v>5991</v>
      </c>
    </row>
    <row r="1301" spans="1:29" s="169" customFormat="1">
      <c r="A1301" s="24">
        <v>6177</v>
      </c>
      <c r="B1301" s="24" t="s">
        <v>1266</v>
      </c>
      <c r="C1301" s="57">
        <v>29.5</v>
      </c>
      <c r="D1301" s="57">
        <v>31.5</v>
      </c>
      <c r="E1301" s="57">
        <v>28.1</v>
      </c>
      <c r="F1301" s="57">
        <v>29.65</v>
      </c>
      <c r="G1301" s="57">
        <v>29.7</v>
      </c>
      <c r="H1301" s="57">
        <v>31.65</v>
      </c>
      <c r="I1301" s="57">
        <v>29.65</v>
      </c>
      <c r="J1301" s="57">
        <v>31.2</v>
      </c>
      <c r="K1301" s="57">
        <v>31.2</v>
      </c>
      <c r="L1301" s="57">
        <v>31.9</v>
      </c>
      <c r="M1301" s="57">
        <v>28.6</v>
      </c>
      <c r="N1301" s="57">
        <v>29.45</v>
      </c>
      <c r="O1301" s="57">
        <v>11538</v>
      </c>
      <c r="P1301" s="57">
        <v>14395</v>
      </c>
      <c r="Q1301" s="57">
        <v>57.142499999999998</v>
      </c>
      <c r="R1301" s="57">
        <v>53.4666</v>
      </c>
      <c r="S1301" s="57">
        <v>53.6355</v>
      </c>
      <c r="T1301" s="57">
        <v>53.5229</v>
      </c>
      <c r="U1301" s="77">
        <v>0.97964571031608194</v>
      </c>
      <c r="V1301" s="24" t="s">
        <v>5987</v>
      </c>
      <c r="W1301" s="216" t="s">
        <v>5967</v>
      </c>
      <c r="X1301" s="216" t="s">
        <v>5961</v>
      </c>
      <c r="Y1301" s="24" t="s">
        <v>5969</v>
      </c>
      <c r="Z1301" s="24" t="s">
        <v>5982</v>
      </c>
      <c r="AA1301" s="24" t="s">
        <v>5964</v>
      </c>
      <c r="AB1301" s="24" t="s">
        <v>5990</v>
      </c>
      <c r="AC1301" s="24" t="s">
        <v>5991</v>
      </c>
    </row>
    <row r="1302" spans="1:29" s="169" customFormat="1">
      <c r="A1302" s="24">
        <v>6179</v>
      </c>
      <c r="B1302" s="24" t="s">
        <v>1267</v>
      </c>
      <c r="C1302" s="57">
        <v>31.8</v>
      </c>
      <c r="D1302" s="57">
        <v>34.299999999999997</v>
      </c>
      <c r="E1302" s="57">
        <v>31.15</v>
      </c>
      <c r="F1302" s="57">
        <v>31.2</v>
      </c>
      <c r="G1302" s="57">
        <v>31.25</v>
      </c>
      <c r="H1302" s="57">
        <v>31.45</v>
      </c>
      <c r="I1302" s="57">
        <v>29.8</v>
      </c>
      <c r="J1302" s="57">
        <v>30.1</v>
      </c>
      <c r="K1302" s="57">
        <v>30.05</v>
      </c>
      <c r="L1302" s="57">
        <v>30.55</v>
      </c>
      <c r="M1302" s="57">
        <v>27.75</v>
      </c>
      <c r="N1302" s="57">
        <v>28.3</v>
      </c>
      <c r="O1302" s="57">
        <v>2607</v>
      </c>
      <c r="P1302" s="57">
        <v>5745</v>
      </c>
      <c r="Q1302" s="57">
        <v>27.460899999999999</v>
      </c>
      <c r="R1302" s="57">
        <v>31.091200000000001</v>
      </c>
      <c r="S1302" s="57">
        <v>20.712800000000001</v>
      </c>
      <c r="T1302" s="57">
        <v>27.631699999999999</v>
      </c>
      <c r="U1302" s="77">
        <v>0.55462721206846544</v>
      </c>
      <c r="V1302" s="24" t="s">
        <v>6093</v>
      </c>
      <c r="W1302" s="216" t="s">
        <v>5967</v>
      </c>
      <c r="X1302" s="216" t="s">
        <v>6007</v>
      </c>
      <c r="Y1302" s="24" t="s">
        <v>6000</v>
      </c>
      <c r="Z1302" s="24" t="s">
        <v>5964</v>
      </c>
      <c r="AA1302" s="24" t="s">
        <v>5964</v>
      </c>
      <c r="AB1302" s="24" t="s">
        <v>5990</v>
      </c>
      <c r="AC1302" s="24" t="s">
        <v>5990</v>
      </c>
    </row>
    <row r="1303" spans="1:29" s="169" customFormat="1">
      <c r="A1303" s="24">
        <v>6180</v>
      </c>
      <c r="B1303" s="24" t="s">
        <v>1268</v>
      </c>
      <c r="C1303" s="57">
        <v>64.599999999999994</v>
      </c>
      <c r="D1303" s="57">
        <v>66.400000000000006</v>
      </c>
      <c r="E1303" s="57">
        <v>62.9</v>
      </c>
      <c r="F1303" s="57">
        <v>63.8</v>
      </c>
      <c r="G1303" s="57">
        <v>64</v>
      </c>
      <c r="H1303" s="57">
        <v>66.400000000000006</v>
      </c>
      <c r="I1303" s="57">
        <v>63.2</v>
      </c>
      <c r="J1303" s="57">
        <v>63.7</v>
      </c>
      <c r="K1303" s="57">
        <v>64.099999999999994</v>
      </c>
      <c r="L1303" s="57">
        <v>64.599999999999994</v>
      </c>
      <c r="M1303" s="57">
        <v>59.9</v>
      </c>
      <c r="N1303" s="57">
        <v>61.6</v>
      </c>
      <c r="O1303" s="57">
        <v>10703</v>
      </c>
      <c r="P1303" s="57">
        <v>23048</v>
      </c>
      <c r="Q1303" s="57">
        <v>45.129600000000003</v>
      </c>
      <c r="R1303" s="57">
        <v>43.828200000000002</v>
      </c>
      <c r="S1303" s="57">
        <v>41.8628</v>
      </c>
      <c r="T1303" s="57">
        <v>43.173000000000002</v>
      </c>
      <c r="U1303" s="77">
        <v>0.56757395194569782</v>
      </c>
      <c r="V1303" s="24" t="s">
        <v>6001</v>
      </c>
      <c r="W1303" s="216" t="s">
        <v>5960</v>
      </c>
      <c r="X1303" s="216" t="s">
        <v>5971</v>
      </c>
      <c r="Y1303" s="24" t="s">
        <v>6000</v>
      </c>
      <c r="Z1303" s="24" t="s">
        <v>5978</v>
      </c>
      <c r="AA1303" s="24" t="s">
        <v>5964</v>
      </c>
      <c r="AB1303" s="24" t="s">
        <v>5965</v>
      </c>
      <c r="AC1303" s="24" t="s">
        <v>5986</v>
      </c>
    </row>
    <row r="1304" spans="1:29" s="169" customFormat="1">
      <c r="A1304" s="24">
        <v>6182</v>
      </c>
      <c r="B1304" s="24" t="s">
        <v>1269</v>
      </c>
      <c r="C1304" s="57">
        <v>52.3</v>
      </c>
      <c r="D1304" s="57">
        <v>64.5</v>
      </c>
      <c r="E1304" s="57">
        <v>49.3</v>
      </c>
      <c r="F1304" s="57">
        <v>61.1</v>
      </c>
      <c r="G1304" s="57">
        <v>61.2</v>
      </c>
      <c r="H1304" s="57">
        <v>76.3</v>
      </c>
      <c r="I1304" s="57">
        <v>57.9</v>
      </c>
      <c r="J1304" s="57">
        <v>69.8</v>
      </c>
      <c r="K1304" s="57">
        <v>70.5</v>
      </c>
      <c r="L1304" s="57">
        <v>72.2</v>
      </c>
      <c r="M1304" s="57">
        <v>56</v>
      </c>
      <c r="N1304" s="57">
        <v>64.599999999999994</v>
      </c>
      <c r="O1304" s="57">
        <v>353154</v>
      </c>
      <c r="P1304" s="57">
        <v>1090749</v>
      </c>
      <c r="Q1304" s="57">
        <v>79.714799999999997</v>
      </c>
      <c r="R1304" s="57">
        <v>74.258200000000002</v>
      </c>
      <c r="S1304" s="57">
        <v>76.399000000000001</v>
      </c>
      <c r="T1304" s="57">
        <v>74.971800000000002</v>
      </c>
      <c r="U1304" s="77">
        <v>0.39572134988587354</v>
      </c>
      <c r="V1304" s="24" t="s">
        <v>5980</v>
      </c>
      <c r="W1304" s="216" t="s">
        <v>5967</v>
      </c>
      <c r="X1304" s="216" t="s">
        <v>5989</v>
      </c>
      <c r="Y1304" s="24" t="s">
        <v>5982</v>
      </c>
      <c r="Z1304" s="24" t="s">
        <v>5982</v>
      </c>
      <c r="AA1304" s="24" t="s">
        <v>5964</v>
      </c>
      <c r="AB1304" s="24" t="s">
        <v>5965</v>
      </c>
      <c r="AC1304" s="24" t="s">
        <v>5970</v>
      </c>
    </row>
    <row r="1305" spans="1:29" s="169" customFormat="1">
      <c r="A1305" s="24">
        <v>6183</v>
      </c>
      <c r="B1305" s="24" t="s">
        <v>1270</v>
      </c>
      <c r="C1305" s="57">
        <v>49.45</v>
      </c>
      <c r="D1305" s="57">
        <v>51.8</v>
      </c>
      <c r="E1305" s="57">
        <v>48</v>
      </c>
      <c r="F1305" s="57">
        <v>50.4</v>
      </c>
      <c r="G1305" s="57">
        <v>50.5</v>
      </c>
      <c r="H1305" s="57">
        <v>52.3</v>
      </c>
      <c r="I1305" s="57">
        <v>50</v>
      </c>
      <c r="J1305" s="57">
        <v>50.3</v>
      </c>
      <c r="K1305" s="57">
        <v>50.4</v>
      </c>
      <c r="L1305" s="57">
        <v>51.2</v>
      </c>
      <c r="M1305" s="57">
        <v>50</v>
      </c>
      <c r="N1305" s="57">
        <v>51</v>
      </c>
      <c r="O1305" s="57">
        <v>945</v>
      </c>
      <c r="P1305" s="57">
        <v>1613</v>
      </c>
      <c r="Q1305" s="57">
        <v>57.691200000000002</v>
      </c>
      <c r="R1305" s="57">
        <v>51.213999999999999</v>
      </c>
      <c r="S1305" s="57">
        <v>64.502499999999998</v>
      </c>
      <c r="T1305" s="57">
        <v>55.643500000000003</v>
      </c>
      <c r="U1305" s="77">
        <v>0.71605703657780539</v>
      </c>
      <c r="V1305" s="24" t="s">
        <v>6405</v>
      </c>
      <c r="W1305" s="216" t="s">
        <v>6009</v>
      </c>
      <c r="X1305" s="216" t="s">
        <v>5961</v>
      </c>
      <c r="Y1305" s="24" t="s">
        <v>6022</v>
      </c>
      <c r="Z1305" s="24" t="s">
        <v>5978</v>
      </c>
      <c r="AA1305" s="24" t="s">
        <v>6016</v>
      </c>
      <c r="AB1305" s="24" t="s">
        <v>5990</v>
      </c>
      <c r="AC1305" s="24" t="s">
        <v>5991</v>
      </c>
    </row>
    <row r="1306" spans="1:29" s="169" customFormat="1">
      <c r="A1306" s="24">
        <v>6184</v>
      </c>
      <c r="B1306" s="24" t="s">
        <v>1271</v>
      </c>
      <c r="C1306" s="57">
        <v>44.95</v>
      </c>
      <c r="D1306" s="57">
        <v>46.2</v>
      </c>
      <c r="E1306" s="57">
        <v>44.6</v>
      </c>
      <c r="F1306" s="57">
        <v>45.9</v>
      </c>
      <c r="G1306" s="57">
        <v>46</v>
      </c>
      <c r="H1306" s="57">
        <v>47.6</v>
      </c>
      <c r="I1306" s="57">
        <v>43.1</v>
      </c>
      <c r="J1306" s="57">
        <v>44</v>
      </c>
      <c r="K1306" s="57">
        <v>44</v>
      </c>
      <c r="L1306" s="57">
        <v>44.2</v>
      </c>
      <c r="M1306" s="57">
        <v>42.6</v>
      </c>
      <c r="N1306" s="57">
        <v>43.25</v>
      </c>
      <c r="O1306" s="57">
        <v>760</v>
      </c>
      <c r="P1306" s="57">
        <v>2829</v>
      </c>
      <c r="Q1306" s="57">
        <v>66.604200000000006</v>
      </c>
      <c r="R1306" s="57">
        <v>68.319199999999995</v>
      </c>
      <c r="S1306" s="57">
        <v>51.843299999999999</v>
      </c>
      <c r="T1306" s="57">
        <v>62.827199999999998</v>
      </c>
      <c r="U1306" s="77">
        <v>0.32834531243863163</v>
      </c>
      <c r="V1306" s="24" t="s">
        <v>6006</v>
      </c>
      <c r="W1306" s="216" t="s">
        <v>5967</v>
      </c>
      <c r="X1306" s="216" t="s">
        <v>5961</v>
      </c>
      <c r="Y1306" s="24" t="s">
        <v>6016</v>
      </c>
      <c r="Z1306" s="24" t="s">
        <v>5964</v>
      </c>
      <c r="AA1306" s="24" t="s">
        <v>5984</v>
      </c>
      <c r="AB1306" s="24" t="s">
        <v>5965</v>
      </c>
      <c r="AC1306" s="24" t="s">
        <v>5986</v>
      </c>
    </row>
    <row r="1307" spans="1:29" s="169" customFormat="1">
      <c r="A1307" s="24">
        <v>6185</v>
      </c>
      <c r="B1307" s="24" t="s">
        <v>1272</v>
      </c>
      <c r="C1307" s="57">
        <v>12.8</v>
      </c>
      <c r="D1307" s="57">
        <v>13.4</v>
      </c>
      <c r="E1307" s="57">
        <v>12.6</v>
      </c>
      <c r="F1307" s="57">
        <v>12.95</v>
      </c>
      <c r="G1307" s="57">
        <v>13</v>
      </c>
      <c r="H1307" s="57">
        <v>13.9</v>
      </c>
      <c r="I1307" s="57">
        <v>12.85</v>
      </c>
      <c r="J1307" s="57">
        <v>13.1</v>
      </c>
      <c r="K1307" s="57">
        <v>13.25</v>
      </c>
      <c r="L1307" s="57">
        <v>13.65</v>
      </c>
      <c r="M1307" s="57">
        <v>12.55</v>
      </c>
      <c r="N1307" s="57">
        <v>12.8</v>
      </c>
      <c r="O1307" s="57">
        <v>2084</v>
      </c>
      <c r="P1307" s="57">
        <v>4973</v>
      </c>
      <c r="Q1307" s="57">
        <v>34.8125</v>
      </c>
      <c r="R1307" s="57">
        <v>34.938800000000001</v>
      </c>
      <c r="S1307" s="57">
        <v>32.143000000000001</v>
      </c>
      <c r="T1307" s="57">
        <v>34.006900000000002</v>
      </c>
      <c r="U1307" s="77">
        <v>0.51218803762539933</v>
      </c>
      <c r="V1307" s="24" t="s">
        <v>6117</v>
      </c>
      <c r="W1307" s="216" t="s">
        <v>5967</v>
      </c>
      <c r="X1307" s="216" t="s">
        <v>5971</v>
      </c>
      <c r="Y1307" s="24" t="s">
        <v>5963</v>
      </c>
      <c r="Z1307" s="24" t="s">
        <v>5969</v>
      </c>
      <c r="AA1307" s="24" t="s">
        <v>5962</v>
      </c>
      <c r="AB1307" s="24" t="s">
        <v>5986</v>
      </c>
      <c r="AC1307" s="24" t="s">
        <v>5990</v>
      </c>
    </row>
    <row r="1308" spans="1:29" s="169" customFormat="1">
      <c r="A1308" s="24">
        <v>6186</v>
      </c>
      <c r="B1308" s="24" t="s">
        <v>1273</v>
      </c>
      <c r="C1308" s="57">
        <v>28</v>
      </c>
      <c r="D1308" s="57">
        <v>28.4</v>
      </c>
      <c r="E1308" s="57">
        <v>27.5</v>
      </c>
      <c r="F1308" s="57">
        <v>28.2</v>
      </c>
      <c r="G1308" s="57">
        <v>28.3</v>
      </c>
      <c r="H1308" s="57">
        <v>29.25</v>
      </c>
      <c r="I1308" s="57">
        <v>28.05</v>
      </c>
      <c r="J1308" s="57">
        <v>28.85</v>
      </c>
      <c r="K1308" s="57">
        <v>28.9</v>
      </c>
      <c r="L1308" s="57">
        <v>29.6</v>
      </c>
      <c r="M1308" s="57">
        <v>27.75</v>
      </c>
      <c r="N1308" s="57">
        <v>28.3</v>
      </c>
      <c r="O1308" s="57">
        <v>5178</v>
      </c>
      <c r="P1308" s="57">
        <v>8152</v>
      </c>
      <c r="Q1308" s="57">
        <v>50.584400000000002</v>
      </c>
      <c r="R1308" s="57">
        <v>45.722999999999999</v>
      </c>
      <c r="S1308" s="57">
        <v>51.158900000000003</v>
      </c>
      <c r="T1308" s="57">
        <v>47.5349</v>
      </c>
      <c r="U1308" s="77">
        <v>0.7763330062152437</v>
      </c>
      <c r="V1308" s="24" t="s">
        <v>6136</v>
      </c>
      <c r="W1308" s="216" t="s">
        <v>6009</v>
      </c>
      <c r="X1308" s="216" t="s">
        <v>5961</v>
      </c>
      <c r="Y1308" s="24" t="s">
        <v>6244</v>
      </c>
      <c r="Z1308" s="24" t="s">
        <v>6016</v>
      </c>
      <c r="AA1308" s="24" t="s">
        <v>5984</v>
      </c>
      <c r="AB1308" s="24" t="s">
        <v>5986</v>
      </c>
      <c r="AC1308" s="24" t="s">
        <v>5991</v>
      </c>
    </row>
    <row r="1309" spans="1:29" s="169" customFormat="1">
      <c r="A1309" s="24">
        <v>6187</v>
      </c>
      <c r="B1309" s="24" t="s">
        <v>1274</v>
      </c>
      <c r="C1309" s="57">
        <v>138</v>
      </c>
      <c r="D1309" s="57">
        <v>141</v>
      </c>
      <c r="E1309" s="57">
        <v>125.5</v>
      </c>
      <c r="F1309" s="57">
        <v>126</v>
      </c>
      <c r="G1309" s="57">
        <v>127</v>
      </c>
      <c r="H1309" s="57">
        <v>169</v>
      </c>
      <c r="I1309" s="57">
        <v>122</v>
      </c>
      <c r="J1309" s="57">
        <v>140</v>
      </c>
      <c r="K1309" s="57">
        <v>140</v>
      </c>
      <c r="L1309" s="57">
        <v>163</v>
      </c>
      <c r="M1309" s="57">
        <v>122.5</v>
      </c>
      <c r="N1309" s="57">
        <v>129.5</v>
      </c>
      <c r="O1309" s="57">
        <v>26771</v>
      </c>
      <c r="P1309" s="57">
        <v>119252</v>
      </c>
      <c r="Q1309" s="57">
        <v>74.567999999999998</v>
      </c>
      <c r="R1309" s="57">
        <v>78.927899999999994</v>
      </c>
      <c r="S1309" s="57">
        <v>67.627700000000004</v>
      </c>
      <c r="T1309" s="57">
        <v>75.161100000000005</v>
      </c>
      <c r="U1309" s="77">
        <v>0.27437788138656888</v>
      </c>
      <c r="V1309" s="24" t="s">
        <v>6134</v>
      </c>
      <c r="W1309" s="216" t="s">
        <v>5967</v>
      </c>
      <c r="X1309" s="216" t="s">
        <v>5989</v>
      </c>
      <c r="Y1309" s="24" t="s">
        <v>5964</v>
      </c>
      <c r="Z1309" s="24" t="s">
        <v>5963</v>
      </c>
      <c r="AA1309" s="24" t="s">
        <v>6000</v>
      </c>
      <c r="AB1309" s="24" t="s">
        <v>5976</v>
      </c>
      <c r="AC1309" s="24" t="s">
        <v>5990</v>
      </c>
    </row>
    <row r="1310" spans="1:29" s="169" customFormat="1">
      <c r="A1310" s="24">
        <v>6188</v>
      </c>
      <c r="B1310" s="24" t="s">
        <v>1275</v>
      </c>
      <c r="C1310" s="57">
        <v>41.7</v>
      </c>
      <c r="D1310" s="57">
        <v>42.95</v>
      </c>
      <c r="E1310" s="57">
        <v>39.1</v>
      </c>
      <c r="F1310" s="57">
        <v>39.950000000000003</v>
      </c>
      <c r="G1310" s="57">
        <v>39.950000000000003</v>
      </c>
      <c r="H1310" s="57">
        <v>40.799999999999997</v>
      </c>
      <c r="I1310" s="57">
        <v>37.299999999999997</v>
      </c>
      <c r="J1310" s="57">
        <v>37.85</v>
      </c>
      <c r="K1310" s="57">
        <v>36.9</v>
      </c>
      <c r="L1310" s="57">
        <v>37.9</v>
      </c>
      <c r="M1310" s="57">
        <v>34.75</v>
      </c>
      <c r="N1310" s="57">
        <v>36.15</v>
      </c>
      <c r="O1310" s="57">
        <v>11050</v>
      </c>
      <c r="P1310" s="57">
        <v>35978</v>
      </c>
      <c r="Q1310" s="57">
        <v>38.125900000000001</v>
      </c>
      <c r="R1310" s="57">
        <v>56.394300000000001</v>
      </c>
      <c r="S1310" s="57">
        <v>27.562899999999999</v>
      </c>
      <c r="T1310" s="57">
        <v>46.783799999999999</v>
      </c>
      <c r="U1310" s="77">
        <v>0.3753837221511912</v>
      </c>
      <c r="V1310" s="24" t="s">
        <v>6406</v>
      </c>
      <c r="W1310" s="216" t="s">
        <v>5967</v>
      </c>
      <c r="X1310" s="216" t="s">
        <v>5971</v>
      </c>
      <c r="Y1310" s="24" t="s">
        <v>5964</v>
      </c>
      <c r="Z1310" s="24" t="s">
        <v>5964</v>
      </c>
      <c r="AA1310" s="24" t="s">
        <v>5984</v>
      </c>
      <c r="AB1310" s="24" t="s">
        <v>5991</v>
      </c>
      <c r="AC1310" s="24" t="s">
        <v>5986</v>
      </c>
    </row>
    <row r="1311" spans="1:29" s="169" customFormat="1">
      <c r="A1311" s="24">
        <v>6189</v>
      </c>
      <c r="B1311" s="24" t="s">
        <v>1276</v>
      </c>
      <c r="C1311" s="57">
        <v>40</v>
      </c>
      <c r="D1311" s="57">
        <v>41.6</v>
      </c>
      <c r="E1311" s="57">
        <v>39.5</v>
      </c>
      <c r="F1311" s="57">
        <v>41.55</v>
      </c>
      <c r="G1311" s="57">
        <v>41.8</v>
      </c>
      <c r="H1311" s="57">
        <v>43.05</v>
      </c>
      <c r="I1311" s="57">
        <v>41.3</v>
      </c>
      <c r="J1311" s="57">
        <v>42.25</v>
      </c>
      <c r="K1311" s="57">
        <v>42.5</v>
      </c>
      <c r="L1311" s="57">
        <v>43.7</v>
      </c>
      <c r="M1311" s="57">
        <v>38.200000000000003</v>
      </c>
      <c r="N1311" s="57">
        <v>38.5</v>
      </c>
      <c r="O1311" s="57">
        <v>14385</v>
      </c>
      <c r="P1311" s="57">
        <v>13626</v>
      </c>
      <c r="Q1311" s="57">
        <v>85.157899999999998</v>
      </c>
      <c r="R1311" s="57">
        <v>80.431600000000003</v>
      </c>
      <c r="S1311" s="57">
        <v>71.763099999999994</v>
      </c>
      <c r="T1311" s="57">
        <v>77.542100000000005</v>
      </c>
      <c r="U1311" s="77">
        <v>1.2903028523900386</v>
      </c>
      <c r="V1311" s="24" t="s">
        <v>6081</v>
      </c>
      <c r="W1311" s="216" t="s">
        <v>5988</v>
      </c>
      <c r="X1311" s="216" t="s">
        <v>5989</v>
      </c>
      <c r="Y1311" s="24" t="s">
        <v>5982</v>
      </c>
      <c r="Z1311" s="24" t="s">
        <v>6016</v>
      </c>
      <c r="AA1311" s="24" t="s">
        <v>5964</v>
      </c>
      <c r="AB1311" s="24" t="s">
        <v>5990</v>
      </c>
      <c r="AC1311" s="24" t="s">
        <v>5965</v>
      </c>
    </row>
    <row r="1312" spans="1:29" s="169" customFormat="1">
      <c r="A1312" s="24">
        <v>6190</v>
      </c>
      <c r="B1312" s="24" t="s">
        <v>1277</v>
      </c>
      <c r="C1312" s="57">
        <v>25.3</v>
      </c>
      <c r="D1312" s="57">
        <v>28.45</v>
      </c>
      <c r="E1312" s="57">
        <v>23.55</v>
      </c>
      <c r="F1312" s="57">
        <v>28.4</v>
      </c>
      <c r="G1312" s="57">
        <v>28.4</v>
      </c>
      <c r="H1312" s="57">
        <v>30.7</v>
      </c>
      <c r="I1312" s="57">
        <v>24.35</v>
      </c>
      <c r="J1312" s="57">
        <v>25.6</v>
      </c>
      <c r="K1312" s="57">
        <v>25.9</v>
      </c>
      <c r="L1312" s="57">
        <v>27.1</v>
      </c>
      <c r="M1312" s="57">
        <v>21.85</v>
      </c>
      <c r="N1312" s="57">
        <v>23.8</v>
      </c>
      <c r="O1312" s="57">
        <v>19292</v>
      </c>
      <c r="P1312" s="57">
        <v>77683</v>
      </c>
      <c r="Q1312" s="57">
        <v>74.073800000000006</v>
      </c>
      <c r="R1312" s="57">
        <v>77.314599999999999</v>
      </c>
      <c r="S1312" s="57">
        <v>65.822400000000002</v>
      </c>
      <c r="T1312" s="57">
        <v>73.483900000000006</v>
      </c>
      <c r="U1312" s="77">
        <v>0.3035298728307495</v>
      </c>
      <c r="V1312" s="24" t="s">
        <v>6056</v>
      </c>
      <c r="W1312" s="216" t="s">
        <v>5967</v>
      </c>
      <c r="X1312" s="216" t="s">
        <v>5961</v>
      </c>
      <c r="Y1312" s="24" t="s">
        <v>5982</v>
      </c>
      <c r="Z1312" s="24" t="s">
        <v>5964</v>
      </c>
      <c r="AA1312" s="24" t="s">
        <v>5964</v>
      </c>
      <c r="AB1312" s="24" t="s">
        <v>5990</v>
      </c>
      <c r="AC1312" s="24" t="s">
        <v>5986</v>
      </c>
    </row>
    <row r="1313" spans="1:29" s="169" customFormat="1">
      <c r="A1313" s="24">
        <v>6191</v>
      </c>
      <c r="B1313" s="24" t="s">
        <v>1278</v>
      </c>
      <c r="C1313" s="57">
        <v>32.5</v>
      </c>
      <c r="D1313" s="57">
        <v>35.6</v>
      </c>
      <c r="E1313" s="57">
        <v>30.6</v>
      </c>
      <c r="F1313" s="57">
        <v>34.75</v>
      </c>
      <c r="G1313" s="57">
        <v>36.9</v>
      </c>
      <c r="H1313" s="57">
        <v>41</v>
      </c>
      <c r="I1313" s="57">
        <v>33.200000000000003</v>
      </c>
      <c r="J1313" s="57">
        <v>35.450000000000003</v>
      </c>
      <c r="K1313" s="57">
        <v>35.75</v>
      </c>
      <c r="L1313" s="57">
        <v>37.950000000000003</v>
      </c>
      <c r="M1313" s="57">
        <v>30.45</v>
      </c>
      <c r="N1313" s="57">
        <v>32.5</v>
      </c>
      <c r="O1313" s="57">
        <v>132020</v>
      </c>
      <c r="P1313" s="57">
        <v>347235</v>
      </c>
      <c r="Q1313" s="57">
        <v>78.273600000000002</v>
      </c>
      <c r="R1313" s="57">
        <v>80.540000000000006</v>
      </c>
      <c r="S1313" s="57">
        <v>69.598100000000002</v>
      </c>
      <c r="T1313" s="57">
        <v>76.892700000000005</v>
      </c>
      <c r="U1313" s="77">
        <v>0.46469329928658626</v>
      </c>
      <c r="V1313" s="24" t="s">
        <v>5997</v>
      </c>
      <c r="W1313" s="216" t="s">
        <v>5967</v>
      </c>
      <c r="X1313" s="216" t="s">
        <v>5989</v>
      </c>
      <c r="Y1313" s="24" t="s">
        <v>5982</v>
      </c>
      <c r="Z1313" s="24" t="s">
        <v>6000</v>
      </c>
      <c r="AA1313" s="24" t="s">
        <v>5964</v>
      </c>
      <c r="AB1313" s="24" t="s">
        <v>5991</v>
      </c>
      <c r="AC1313" s="24" t="s">
        <v>5991</v>
      </c>
    </row>
    <row r="1314" spans="1:29" s="169" customFormat="1">
      <c r="A1314" s="24">
        <v>6192</v>
      </c>
      <c r="B1314" s="24" t="s">
        <v>1279</v>
      </c>
      <c r="C1314" s="57">
        <v>71.900000000000006</v>
      </c>
      <c r="D1314" s="57">
        <v>73.3</v>
      </c>
      <c r="E1314" s="57">
        <v>70.099999999999994</v>
      </c>
      <c r="F1314" s="57">
        <v>72.2</v>
      </c>
      <c r="G1314" s="57">
        <v>72.599999999999994</v>
      </c>
      <c r="H1314" s="57">
        <v>73.2</v>
      </c>
      <c r="I1314" s="57">
        <v>68.5</v>
      </c>
      <c r="J1314" s="57">
        <v>68.599999999999994</v>
      </c>
      <c r="K1314" s="57">
        <v>68.599999999999994</v>
      </c>
      <c r="L1314" s="57">
        <v>74.599999999999994</v>
      </c>
      <c r="M1314" s="57">
        <v>68</v>
      </c>
      <c r="N1314" s="57">
        <v>69.5</v>
      </c>
      <c r="O1314" s="57">
        <v>1782</v>
      </c>
      <c r="P1314" s="57">
        <v>2102</v>
      </c>
      <c r="Q1314" s="57">
        <v>51.169199999999996</v>
      </c>
      <c r="R1314" s="57">
        <v>59.054699999999997</v>
      </c>
      <c r="S1314" s="57">
        <v>44.435400000000001</v>
      </c>
      <c r="T1314" s="57">
        <v>54.181600000000003</v>
      </c>
      <c r="U1314" s="77">
        <v>1.0361560418648905</v>
      </c>
      <c r="V1314" s="24" t="s">
        <v>6407</v>
      </c>
      <c r="W1314" s="216" t="s">
        <v>5967</v>
      </c>
      <c r="X1314" s="216" t="s">
        <v>5961</v>
      </c>
      <c r="Y1314" s="24" t="s">
        <v>5972</v>
      </c>
      <c r="Z1314" s="24" t="s">
        <v>5964</v>
      </c>
      <c r="AA1314" s="24" t="s">
        <v>5969</v>
      </c>
      <c r="AB1314" s="24" t="s">
        <v>6033</v>
      </c>
      <c r="AC1314" s="24" t="s">
        <v>5965</v>
      </c>
    </row>
    <row r="1315" spans="1:29" s="169" customFormat="1">
      <c r="A1315" s="24">
        <v>6194</v>
      </c>
      <c r="B1315" s="24" t="s">
        <v>1280</v>
      </c>
      <c r="C1315" s="57">
        <v>30.3</v>
      </c>
      <c r="D1315" s="57">
        <v>33.950000000000003</v>
      </c>
      <c r="E1315" s="57">
        <v>30</v>
      </c>
      <c r="F1315" s="57">
        <v>30.65</v>
      </c>
      <c r="G1315" s="57">
        <v>30.65</v>
      </c>
      <c r="H1315" s="57">
        <v>30.85</v>
      </c>
      <c r="I1315" s="57">
        <v>29.2</v>
      </c>
      <c r="J1315" s="57">
        <v>29.4</v>
      </c>
      <c r="K1315" s="57">
        <v>29.4</v>
      </c>
      <c r="L1315" s="57">
        <v>29.45</v>
      </c>
      <c r="M1315" s="57">
        <v>26.9</v>
      </c>
      <c r="N1315" s="57">
        <v>29</v>
      </c>
      <c r="O1315" s="57">
        <v>1265</v>
      </c>
      <c r="P1315" s="57">
        <v>1092</v>
      </c>
      <c r="Q1315" s="57">
        <v>29.472300000000001</v>
      </c>
      <c r="R1315" s="57">
        <v>47.770499999999998</v>
      </c>
      <c r="S1315" s="57">
        <v>26.683399999999999</v>
      </c>
      <c r="T1315" s="57">
        <v>40.741500000000002</v>
      </c>
      <c r="U1315" s="77">
        <v>1.4158526658526658</v>
      </c>
      <c r="V1315" s="24" t="s">
        <v>6408</v>
      </c>
      <c r="W1315" s="216" t="s">
        <v>5967</v>
      </c>
      <c r="X1315" s="216" t="s">
        <v>5971</v>
      </c>
      <c r="Y1315" s="24" t="s">
        <v>5969</v>
      </c>
      <c r="Z1315" s="24" t="s">
        <v>5964</v>
      </c>
      <c r="AA1315" s="24" t="s">
        <v>5975</v>
      </c>
      <c r="AB1315" s="24" t="s">
        <v>5979</v>
      </c>
      <c r="AC1315" s="24" t="s">
        <v>6033</v>
      </c>
    </row>
    <row r="1316" spans="1:29" s="169" customFormat="1">
      <c r="A1316" s="24">
        <v>6195</v>
      </c>
      <c r="B1316" s="24" t="s">
        <v>1281</v>
      </c>
      <c r="C1316" s="57">
        <v>52.4</v>
      </c>
      <c r="D1316" s="57">
        <v>55.7</v>
      </c>
      <c r="E1316" s="57">
        <v>52.2</v>
      </c>
      <c r="F1316" s="57">
        <v>55.6</v>
      </c>
      <c r="G1316" s="57">
        <v>55.9</v>
      </c>
      <c r="H1316" s="57">
        <v>57.4</v>
      </c>
      <c r="I1316" s="57">
        <v>52.1</v>
      </c>
      <c r="J1316" s="57">
        <v>52.6</v>
      </c>
      <c r="K1316" s="57">
        <v>52.5</v>
      </c>
      <c r="L1316" s="57">
        <v>53.5</v>
      </c>
      <c r="M1316" s="57">
        <v>48.9</v>
      </c>
      <c r="N1316" s="57">
        <v>49.95</v>
      </c>
      <c r="O1316" s="57">
        <v>1593</v>
      </c>
      <c r="P1316" s="57">
        <v>2953</v>
      </c>
      <c r="Q1316" s="57">
        <v>71.691500000000005</v>
      </c>
      <c r="R1316" s="57">
        <v>78.247699999999995</v>
      </c>
      <c r="S1316" s="57">
        <v>58.938600000000001</v>
      </c>
      <c r="T1316" s="57">
        <v>71.811300000000003</v>
      </c>
      <c r="U1316" s="77">
        <v>0.65932949542837793</v>
      </c>
      <c r="V1316" s="24" t="s">
        <v>6093</v>
      </c>
      <c r="W1316" s="216" t="s">
        <v>5967</v>
      </c>
      <c r="X1316" s="216" t="s">
        <v>5961</v>
      </c>
      <c r="Y1316" s="24" t="s">
        <v>5982</v>
      </c>
      <c r="Z1316" s="24" t="s">
        <v>5964</v>
      </c>
      <c r="AA1316" s="24" t="s">
        <v>5964</v>
      </c>
      <c r="AB1316" s="24" t="s">
        <v>5990</v>
      </c>
      <c r="AC1316" s="24" t="s">
        <v>5990</v>
      </c>
    </row>
    <row r="1317" spans="1:29" s="169" customFormat="1">
      <c r="A1317" s="24">
        <v>6196</v>
      </c>
      <c r="B1317" s="24" t="s">
        <v>1282</v>
      </c>
      <c r="C1317" s="57">
        <v>103.5</v>
      </c>
      <c r="D1317" s="57">
        <v>114</v>
      </c>
      <c r="E1317" s="57">
        <v>99</v>
      </c>
      <c r="F1317" s="57">
        <v>109</v>
      </c>
      <c r="G1317" s="57">
        <v>109</v>
      </c>
      <c r="H1317" s="57">
        <v>132</v>
      </c>
      <c r="I1317" s="57">
        <v>106</v>
      </c>
      <c r="J1317" s="57">
        <v>111</v>
      </c>
      <c r="K1317" s="57">
        <v>111</v>
      </c>
      <c r="L1317" s="57">
        <v>119.5</v>
      </c>
      <c r="M1317" s="57">
        <v>101</v>
      </c>
      <c r="N1317" s="57">
        <v>114.5</v>
      </c>
      <c r="O1317" s="57">
        <v>14597</v>
      </c>
      <c r="P1317" s="57">
        <v>51914</v>
      </c>
      <c r="Q1317" s="57">
        <v>50.400399999999998</v>
      </c>
      <c r="R1317" s="57">
        <v>54.842100000000002</v>
      </c>
      <c r="S1317" s="57">
        <v>52.898499999999999</v>
      </c>
      <c r="T1317" s="57">
        <v>54.194200000000002</v>
      </c>
      <c r="U1317" s="77">
        <v>0.34366024151053243</v>
      </c>
      <c r="V1317" s="24" t="s">
        <v>6212</v>
      </c>
      <c r="W1317" s="216" t="s">
        <v>6039</v>
      </c>
      <c r="X1317" s="216" t="s">
        <v>5961</v>
      </c>
      <c r="Y1317" s="24" t="s">
        <v>5982</v>
      </c>
      <c r="Z1317" s="24" t="s">
        <v>5969</v>
      </c>
      <c r="AA1317" s="24" t="s">
        <v>6075</v>
      </c>
      <c r="AB1317" s="24" t="s">
        <v>5991</v>
      </c>
      <c r="AC1317" s="24" t="s">
        <v>5970</v>
      </c>
    </row>
    <row r="1318" spans="1:29" s="169" customFormat="1">
      <c r="A1318" s="24">
        <v>6197</v>
      </c>
      <c r="B1318" s="24" t="s">
        <v>1283</v>
      </c>
      <c r="C1318" s="57">
        <v>37.950000000000003</v>
      </c>
      <c r="D1318" s="57">
        <v>41.2</v>
      </c>
      <c r="E1318" s="57">
        <v>37</v>
      </c>
      <c r="F1318" s="57">
        <v>37.200000000000003</v>
      </c>
      <c r="G1318" s="57">
        <v>37.200000000000003</v>
      </c>
      <c r="H1318" s="57">
        <v>37.799999999999997</v>
      </c>
      <c r="I1318" s="57">
        <v>36.049999999999997</v>
      </c>
      <c r="J1318" s="57">
        <v>36.450000000000003</v>
      </c>
      <c r="K1318" s="57">
        <v>37.049999999999997</v>
      </c>
      <c r="L1318" s="57">
        <v>37.049999999999997</v>
      </c>
      <c r="M1318" s="57">
        <v>34</v>
      </c>
      <c r="N1318" s="57">
        <v>34.799999999999997</v>
      </c>
      <c r="O1318" s="57">
        <v>2784</v>
      </c>
      <c r="P1318" s="57">
        <v>5534</v>
      </c>
      <c r="Q1318" s="57">
        <v>45.634700000000002</v>
      </c>
      <c r="R1318" s="57">
        <v>55.382599999999996</v>
      </c>
      <c r="S1318" s="57">
        <v>34.228299999999997</v>
      </c>
      <c r="T1318" s="57">
        <v>48.331200000000003</v>
      </c>
      <c r="U1318" s="77">
        <v>0.61486567883387544</v>
      </c>
      <c r="V1318" s="24" t="s">
        <v>6023</v>
      </c>
      <c r="W1318" s="216" t="s">
        <v>5967</v>
      </c>
      <c r="X1318" s="216" t="s">
        <v>5971</v>
      </c>
      <c r="Y1318" s="24" t="s">
        <v>6000</v>
      </c>
      <c r="Z1318" s="24" t="s">
        <v>5984</v>
      </c>
      <c r="AA1318" s="24" t="s">
        <v>6024</v>
      </c>
      <c r="AB1318" s="24" t="s">
        <v>5979</v>
      </c>
      <c r="AC1318" s="24" t="s">
        <v>5991</v>
      </c>
    </row>
    <row r="1319" spans="1:29" s="169" customFormat="1">
      <c r="A1319" s="24">
        <v>6198</v>
      </c>
      <c r="B1319" s="24" t="s">
        <v>1284</v>
      </c>
      <c r="C1319" s="57"/>
      <c r="D1319" s="57">
        <v>39.75</v>
      </c>
      <c r="E1319" s="57">
        <v>35.1</v>
      </c>
      <c r="F1319" s="57">
        <v>36.950000000000003</v>
      </c>
      <c r="G1319" s="57">
        <v>33.5</v>
      </c>
      <c r="H1319" s="57">
        <v>38</v>
      </c>
      <c r="I1319" s="57">
        <v>32.5</v>
      </c>
      <c r="J1319" s="57"/>
      <c r="K1319" s="57"/>
      <c r="L1319" s="57">
        <v>38.450000000000003</v>
      </c>
      <c r="M1319" s="57">
        <v>31.9</v>
      </c>
      <c r="N1319" s="57">
        <v>34.5</v>
      </c>
      <c r="O1319" s="57">
        <v>48</v>
      </c>
      <c r="P1319" s="57">
        <v>52</v>
      </c>
      <c r="Q1319" s="57"/>
      <c r="R1319" s="57"/>
      <c r="S1319" s="57"/>
      <c r="T1319" s="57"/>
      <c r="U1319" s="77">
        <v>1.1282051282051282</v>
      </c>
      <c r="V1319" s="24" t="s">
        <v>6409</v>
      </c>
      <c r="W1319" s="216" t="s">
        <v>5993</v>
      </c>
      <c r="X1319" s="216" t="s">
        <v>5993</v>
      </c>
      <c r="Y1319" s="24" t="s">
        <v>5969</v>
      </c>
      <c r="Z1319" s="24" t="s">
        <v>5978</v>
      </c>
      <c r="AA1319" s="24" t="s">
        <v>5969</v>
      </c>
      <c r="AB1319" s="24" t="s">
        <v>5976</v>
      </c>
      <c r="AC1319" s="24" t="s">
        <v>5986</v>
      </c>
    </row>
    <row r="1320" spans="1:29" s="169" customFormat="1">
      <c r="A1320" s="24">
        <v>6199</v>
      </c>
      <c r="B1320" s="24" t="s">
        <v>1285</v>
      </c>
      <c r="C1320" s="57">
        <v>22.95</v>
      </c>
      <c r="D1320" s="57">
        <v>25</v>
      </c>
      <c r="E1320" s="57">
        <v>17.100000000000001</v>
      </c>
      <c r="F1320" s="57">
        <v>17.8</v>
      </c>
      <c r="G1320" s="57">
        <v>17.399999999999999</v>
      </c>
      <c r="H1320" s="57">
        <v>17.55</v>
      </c>
      <c r="I1320" s="57">
        <v>15.8</v>
      </c>
      <c r="J1320" s="57">
        <v>16.350000000000001</v>
      </c>
      <c r="K1320" s="57">
        <v>15.95</v>
      </c>
      <c r="L1320" s="57">
        <v>19.399999999999999</v>
      </c>
      <c r="M1320" s="57">
        <v>15.75</v>
      </c>
      <c r="N1320" s="57">
        <v>17.7</v>
      </c>
      <c r="O1320" s="57">
        <v>939</v>
      </c>
      <c r="P1320" s="57">
        <v>544</v>
      </c>
      <c r="Q1320" s="57">
        <v>53.438400000000001</v>
      </c>
      <c r="R1320" s="57">
        <v>55.435400000000001</v>
      </c>
      <c r="S1320" s="57">
        <v>51.132300000000001</v>
      </c>
      <c r="T1320" s="57">
        <v>54.000999999999998</v>
      </c>
      <c r="U1320" s="77">
        <v>2.1096813725490198</v>
      </c>
      <c r="V1320" s="24" t="s">
        <v>6154</v>
      </c>
      <c r="W1320" s="216" t="s">
        <v>5967</v>
      </c>
      <c r="X1320" s="216" t="s">
        <v>5961</v>
      </c>
      <c r="Y1320" s="24" t="s">
        <v>5964</v>
      </c>
      <c r="Z1320" s="24" t="s">
        <v>5964</v>
      </c>
      <c r="AA1320" s="24" t="s">
        <v>5982</v>
      </c>
      <c r="AB1320" s="24" t="s">
        <v>5970</v>
      </c>
      <c r="AC1320" s="24" t="s">
        <v>5965</v>
      </c>
    </row>
    <row r="1321" spans="1:29" s="169" customFormat="1">
      <c r="A1321" s="24">
        <v>6201</v>
      </c>
      <c r="B1321" s="24" t="s">
        <v>1286</v>
      </c>
      <c r="C1321" s="57">
        <v>46</v>
      </c>
      <c r="D1321" s="57">
        <v>47</v>
      </c>
      <c r="E1321" s="57">
        <v>45</v>
      </c>
      <c r="F1321" s="57">
        <v>46.65</v>
      </c>
      <c r="G1321" s="57">
        <v>46.7</v>
      </c>
      <c r="H1321" s="57">
        <v>49.5</v>
      </c>
      <c r="I1321" s="57">
        <v>46.5</v>
      </c>
      <c r="J1321" s="57">
        <v>49.15</v>
      </c>
      <c r="K1321" s="57">
        <v>49.2</v>
      </c>
      <c r="L1321" s="57">
        <v>49.3</v>
      </c>
      <c r="M1321" s="57">
        <v>41.3</v>
      </c>
      <c r="N1321" s="57">
        <v>42.8</v>
      </c>
      <c r="O1321" s="57">
        <v>1089</v>
      </c>
      <c r="P1321" s="57">
        <v>928</v>
      </c>
      <c r="Q1321" s="57">
        <v>63.762300000000003</v>
      </c>
      <c r="R1321" s="57">
        <v>67.125</v>
      </c>
      <c r="S1321" s="57">
        <v>53.3018</v>
      </c>
      <c r="T1321" s="57">
        <v>62.517299999999999</v>
      </c>
      <c r="U1321" s="77">
        <v>1.4342672413793105</v>
      </c>
      <c r="V1321" s="24" t="s">
        <v>6104</v>
      </c>
      <c r="W1321" s="216" t="s">
        <v>5967</v>
      </c>
      <c r="X1321" s="216" t="s">
        <v>5961</v>
      </c>
      <c r="Y1321" s="24" t="s">
        <v>6016</v>
      </c>
      <c r="Z1321" s="24" t="s">
        <v>5982</v>
      </c>
      <c r="AA1321" s="24" t="s">
        <v>5964</v>
      </c>
      <c r="AB1321" s="24" t="s">
        <v>5979</v>
      </c>
      <c r="AC1321" s="24" t="s">
        <v>5990</v>
      </c>
    </row>
    <row r="1322" spans="1:29" s="169" customFormat="1">
      <c r="A1322" s="24">
        <v>6202</v>
      </c>
      <c r="B1322" s="24" t="s">
        <v>1287</v>
      </c>
      <c r="C1322" s="57">
        <v>95.4</v>
      </c>
      <c r="D1322" s="57">
        <v>111.5</v>
      </c>
      <c r="E1322" s="57">
        <v>92.6</v>
      </c>
      <c r="F1322" s="57">
        <v>100</v>
      </c>
      <c r="G1322" s="57">
        <v>100.5</v>
      </c>
      <c r="H1322" s="57">
        <v>151.5</v>
      </c>
      <c r="I1322" s="57">
        <v>97.3</v>
      </c>
      <c r="J1322" s="57">
        <v>134.5</v>
      </c>
      <c r="K1322" s="57">
        <v>137.5</v>
      </c>
      <c r="L1322" s="57">
        <v>143.5</v>
      </c>
      <c r="M1322" s="57">
        <v>111</v>
      </c>
      <c r="N1322" s="57">
        <v>124.5</v>
      </c>
      <c r="O1322" s="57">
        <v>88883</v>
      </c>
      <c r="P1322" s="57">
        <v>301335</v>
      </c>
      <c r="Q1322" s="57">
        <v>76.708799999999997</v>
      </c>
      <c r="R1322" s="57">
        <v>73.829400000000007</v>
      </c>
      <c r="S1322" s="57">
        <v>73.415999999999997</v>
      </c>
      <c r="T1322" s="57">
        <v>73.691599999999994</v>
      </c>
      <c r="U1322" s="77">
        <v>0.36051164908748662</v>
      </c>
      <c r="V1322" s="24" t="s">
        <v>5980</v>
      </c>
      <c r="W1322" s="216" t="s">
        <v>5960</v>
      </c>
      <c r="X1322" s="216" t="s">
        <v>5961</v>
      </c>
      <c r="Y1322" s="24" t="s">
        <v>5963</v>
      </c>
      <c r="Z1322" s="24" t="s">
        <v>5982</v>
      </c>
      <c r="AA1322" s="24" t="s">
        <v>5964</v>
      </c>
      <c r="AB1322" s="24" t="s">
        <v>5990</v>
      </c>
      <c r="AC1322" s="24" t="s">
        <v>5986</v>
      </c>
    </row>
    <row r="1323" spans="1:29" s="169" customFormat="1">
      <c r="A1323" s="24">
        <v>6203</v>
      </c>
      <c r="B1323" s="24" t="s">
        <v>1288</v>
      </c>
      <c r="C1323" s="57">
        <v>106.5</v>
      </c>
      <c r="D1323" s="57">
        <v>117</v>
      </c>
      <c r="E1323" s="57">
        <v>102</v>
      </c>
      <c r="F1323" s="57">
        <v>113</v>
      </c>
      <c r="G1323" s="57">
        <v>114</v>
      </c>
      <c r="H1323" s="57">
        <v>120</v>
      </c>
      <c r="I1323" s="57">
        <v>98.6</v>
      </c>
      <c r="J1323" s="57">
        <v>102.5</v>
      </c>
      <c r="K1323" s="57">
        <v>103</v>
      </c>
      <c r="L1323" s="57">
        <v>105</v>
      </c>
      <c r="M1323" s="57">
        <v>90</v>
      </c>
      <c r="N1323" s="57">
        <v>95.8</v>
      </c>
      <c r="O1323" s="57">
        <v>6266</v>
      </c>
      <c r="P1323" s="57">
        <v>23191</v>
      </c>
      <c r="Q1323" s="57">
        <v>67.026200000000003</v>
      </c>
      <c r="R1323" s="57">
        <v>73.217699999999994</v>
      </c>
      <c r="S1323" s="57">
        <v>56.955500000000001</v>
      </c>
      <c r="T1323" s="57">
        <v>67.796999999999997</v>
      </c>
      <c r="U1323" s="77">
        <v>0.33023347179700935</v>
      </c>
      <c r="V1323" s="24" t="s">
        <v>6001</v>
      </c>
      <c r="W1323" s="216" t="s">
        <v>5967</v>
      </c>
      <c r="X1323" s="216" t="s">
        <v>5961</v>
      </c>
      <c r="Y1323" s="24" t="s">
        <v>5982</v>
      </c>
      <c r="Z1323" s="24" t="s">
        <v>5964</v>
      </c>
      <c r="AA1323" s="24" t="s">
        <v>5964</v>
      </c>
      <c r="AB1323" s="24" t="s">
        <v>5965</v>
      </c>
      <c r="AC1323" s="24" t="s">
        <v>5986</v>
      </c>
    </row>
    <row r="1324" spans="1:29" s="169" customFormat="1">
      <c r="A1324" s="24">
        <v>6204</v>
      </c>
      <c r="B1324" s="24" t="s">
        <v>1289</v>
      </c>
      <c r="C1324" s="57">
        <v>117.5</v>
      </c>
      <c r="D1324" s="57">
        <v>119.5</v>
      </c>
      <c r="E1324" s="57">
        <v>86</v>
      </c>
      <c r="F1324" s="57">
        <v>90.4</v>
      </c>
      <c r="G1324" s="57">
        <v>91</v>
      </c>
      <c r="H1324" s="57">
        <v>94.5</v>
      </c>
      <c r="I1324" s="57">
        <v>81.8</v>
      </c>
      <c r="J1324" s="57">
        <v>90</v>
      </c>
      <c r="K1324" s="57">
        <v>91.2</v>
      </c>
      <c r="L1324" s="57">
        <v>105.5</v>
      </c>
      <c r="M1324" s="57">
        <v>85.2</v>
      </c>
      <c r="N1324" s="57">
        <v>94</v>
      </c>
      <c r="O1324" s="57">
        <v>1094</v>
      </c>
      <c r="P1324" s="57">
        <v>838</v>
      </c>
      <c r="Q1324" s="57">
        <v>41.250300000000003</v>
      </c>
      <c r="R1324" s="57">
        <v>58.941099999999999</v>
      </c>
      <c r="S1324" s="57">
        <v>33.834600000000002</v>
      </c>
      <c r="T1324" s="57">
        <v>50.572299999999998</v>
      </c>
      <c r="U1324" s="77">
        <v>1.5955979846194643</v>
      </c>
      <c r="V1324" s="24" t="s">
        <v>6182</v>
      </c>
      <c r="W1324" s="216" t="s">
        <v>5967</v>
      </c>
      <c r="X1324" s="216" t="s">
        <v>5961</v>
      </c>
      <c r="Y1324" s="24" t="s">
        <v>5964</v>
      </c>
      <c r="Z1324" s="24" t="s">
        <v>5994</v>
      </c>
      <c r="AA1324" s="24" t="s">
        <v>5969</v>
      </c>
      <c r="AB1324" s="24" t="s">
        <v>5976</v>
      </c>
      <c r="AC1324" s="24" t="s">
        <v>5991</v>
      </c>
    </row>
    <row r="1325" spans="1:29" s="169" customFormat="1">
      <c r="A1325" s="24">
        <v>6205</v>
      </c>
      <c r="B1325" s="24" t="s">
        <v>1290</v>
      </c>
      <c r="C1325" s="57">
        <v>31.05</v>
      </c>
      <c r="D1325" s="57">
        <v>34.799999999999997</v>
      </c>
      <c r="E1325" s="57">
        <v>28.5</v>
      </c>
      <c r="F1325" s="57">
        <v>32.4</v>
      </c>
      <c r="G1325" s="57">
        <v>32.450000000000003</v>
      </c>
      <c r="H1325" s="57">
        <v>33.9</v>
      </c>
      <c r="I1325" s="57">
        <v>31.2</v>
      </c>
      <c r="J1325" s="57">
        <v>32.299999999999997</v>
      </c>
      <c r="K1325" s="57">
        <v>32.6</v>
      </c>
      <c r="L1325" s="57">
        <v>33.200000000000003</v>
      </c>
      <c r="M1325" s="57">
        <v>30.95</v>
      </c>
      <c r="N1325" s="57">
        <v>31.45</v>
      </c>
      <c r="O1325" s="57">
        <v>1895</v>
      </c>
      <c r="P1325" s="57">
        <v>5481</v>
      </c>
      <c r="Q1325" s="57">
        <v>28.962800000000001</v>
      </c>
      <c r="R1325" s="57">
        <v>42.430300000000003</v>
      </c>
      <c r="S1325" s="57">
        <v>24.455200000000001</v>
      </c>
      <c r="T1325" s="57">
        <v>36.438600000000001</v>
      </c>
      <c r="U1325" s="77">
        <v>0.42257090149810456</v>
      </c>
      <c r="V1325" s="24" t="s">
        <v>6077</v>
      </c>
      <c r="W1325" s="216" t="s">
        <v>5967</v>
      </c>
      <c r="X1325" s="216" t="s">
        <v>6007</v>
      </c>
      <c r="Y1325" s="24" t="s">
        <v>6022</v>
      </c>
      <c r="Z1325" s="24" t="s">
        <v>5978</v>
      </c>
      <c r="AA1325" s="24" t="s">
        <v>5964</v>
      </c>
      <c r="AB1325" s="24" t="s">
        <v>5991</v>
      </c>
      <c r="AC1325" s="24" t="s">
        <v>5990</v>
      </c>
    </row>
    <row r="1326" spans="1:29" s="169" customFormat="1">
      <c r="A1326" s="24">
        <v>6206</v>
      </c>
      <c r="B1326" s="24" t="s">
        <v>1291</v>
      </c>
      <c r="C1326" s="57">
        <v>63.5</v>
      </c>
      <c r="D1326" s="57">
        <v>67.900000000000006</v>
      </c>
      <c r="E1326" s="57">
        <v>63.3</v>
      </c>
      <c r="F1326" s="57">
        <v>66.3</v>
      </c>
      <c r="G1326" s="57">
        <v>66.5</v>
      </c>
      <c r="H1326" s="57">
        <v>71.900000000000006</v>
      </c>
      <c r="I1326" s="57">
        <v>63.4</v>
      </c>
      <c r="J1326" s="57">
        <v>65.900000000000006</v>
      </c>
      <c r="K1326" s="57">
        <v>66.099999999999994</v>
      </c>
      <c r="L1326" s="57">
        <v>66.099999999999994</v>
      </c>
      <c r="M1326" s="57">
        <v>61.4</v>
      </c>
      <c r="N1326" s="57">
        <v>62.8</v>
      </c>
      <c r="O1326" s="57">
        <v>1982</v>
      </c>
      <c r="P1326" s="57">
        <v>8021</v>
      </c>
      <c r="Q1326" s="57">
        <v>54.275599999999997</v>
      </c>
      <c r="R1326" s="57">
        <v>47.4634</v>
      </c>
      <c r="S1326" s="57">
        <v>46.71</v>
      </c>
      <c r="T1326" s="57">
        <v>47.212299999999999</v>
      </c>
      <c r="U1326" s="77">
        <v>0.30201277202897953</v>
      </c>
      <c r="V1326" s="24" t="s">
        <v>6023</v>
      </c>
      <c r="W1326" s="216" t="s">
        <v>5960</v>
      </c>
      <c r="X1326" s="216" t="s">
        <v>5971</v>
      </c>
      <c r="Y1326" s="24" t="s">
        <v>5982</v>
      </c>
      <c r="Z1326" s="24" t="s">
        <v>5978</v>
      </c>
      <c r="AA1326" s="24" t="s">
        <v>6024</v>
      </c>
      <c r="AB1326" s="24" t="s">
        <v>5979</v>
      </c>
      <c r="AC1326" s="24" t="s">
        <v>5991</v>
      </c>
    </row>
    <row r="1327" spans="1:29" s="169" customFormat="1">
      <c r="A1327" s="24">
        <v>6207</v>
      </c>
      <c r="B1327" s="24" t="s">
        <v>1292</v>
      </c>
      <c r="C1327" s="57">
        <v>29.1</v>
      </c>
      <c r="D1327" s="57">
        <v>32.799999999999997</v>
      </c>
      <c r="E1327" s="57">
        <v>29</v>
      </c>
      <c r="F1327" s="57">
        <v>32.299999999999997</v>
      </c>
      <c r="G1327" s="57">
        <v>32.65</v>
      </c>
      <c r="H1327" s="57">
        <v>37.6</v>
      </c>
      <c r="I1327" s="57">
        <v>30.65</v>
      </c>
      <c r="J1327" s="57">
        <v>33.6</v>
      </c>
      <c r="K1327" s="57">
        <v>34</v>
      </c>
      <c r="L1327" s="57">
        <v>35.799999999999997</v>
      </c>
      <c r="M1327" s="57">
        <v>30.1</v>
      </c>
      <c r="N1327" s="57">
        <v>31.15</v>
      </c>
      <c r="O1327" s="57">
        <v>14544</v>
      </c>
      <c r="P1327" s="57">
        <v>47043</v>
      </c>
      <c r="Q1327" s="57">
        <v>69.469200000000001</v>
      </c>
      <c r="R1327" s="57">
        <v>69.250299999999996</v>
      </c>
      <c r="S1327" s="57">
        <v>62.979500000000002</v>
      </c>
      <c r="T1327" s="57">
        <v>67.16</v>
      </c>
      <c r="U1327" s="77">
        <v>0.37786705779818464</v>
      </c>
      <c r="V1327" s="24" t="s">
        <v>6077</v>
      </c>
      <c r="W1327" s="216" t="s">
        <v>5960</v>
      </c>
      <c r="X1327" s="216" t="s">
        <v>5961</v>
      </c>
      <c r="Y1327" s="24" t="s">
        <v>5982</v>
      </c>
      <c r="Z1327" s="24" t="s">
        <v>5969</v>
      </c>
      <c r="AA1327" s="24" t="s">
        <v>5964</v>
      </c>
      <c r="AB1327" s="24" t="s">
        <v>5991</v>
      </c>
      <c r="AC1327" s="24" t="s">
        <v>5990</v>
      </c>
    </row>
    <row r="1328" spans="1:29" s="169" customFormat="1">
      <c r="A1328" s="24">
        <v>6208</v>
      </c>
      <c r="B1328" s="24" t="s">
        <v>1293</v>
      </c>
      <c r="C1328" s="57">
        <v>40.1</v>
      </c>
      <c r="D1328" s="57">
        <v>41.7</v>
      </c>
      <c r="E1328" s="57">
        <v>39.4</v>
      </c>
      <c r="F1328" s="57">
        <v>40.950000000000003</v>
      </c>
      <c r="G1328" s="57">
        <v>40.950000000000003</v>
      </c>
      <c r="H1328" s="57">
        <v>44.55</v>
      </c>
      <c r="I1328" s="57">
        <v>40.700000000000003</v>
      </c>
      <c r="J1328" s="57">
        <v>42.3</v>
      </c>
      <c r="K1328" s="57">
        <v>42.3</v>
      </c>
      <c r="L1328" s="57">
        <v>44.05</v>
      </c>
      <c r="M1328" s="57">
        <v>39</v>
      </c>
      <c r="N1328" s="57">
        <v>40.4</v>
      </c>
      <c r="O1328" s="57">
        <v>4339</v>
      </c>
      <c r="P1328" s="57">
        <v>10267</v>
      </c>
      <c r="Q1328" s="57">
        <v>59.482100000000003</v>
      </c>
      <c r="R1328" s="57">
        <v>65.558800000000005</v>
      </c>
      <c r="S1328" s="57">
        <v>53.7288</v>
      </c>
      <c r="T1328" s="57">
        <v>61.615499999999997</v>
      </c>
      <c r="U1328" s="77">
        <v>0.51653084856552278</v>
      </c>
      <c r="V1328" s="24" t="s">
        <v>5997</v>
      </c>
      <c r="W1328" s="216" t="s">
        <v>5967</v>
      </c>
      <c r="X1328" s="216" t="s">
        <v>5961</v>
      </c>
      <c r="Y1328" s="24" t="s">
        <v>6016</v>
      </c>
      <c r="Z1328" s="24" t="s">
        <v>6010</v>
      </c>
      <c r="AA1328" s="24" t="s">
        <v>5964</v>
      </c>
      <c r="AB1328" s="24" t="s">
        <v>5991</v>
      </c>
      <c r="AC1328" s="24" t="s">
        <v>5991</v>
      </c>
    </row>
    <row r="1329" spans="1:29" s="169" customFormat="1">
      <c r="A1329" s="24">
        <v>6209</v>
      </c>
      <c r="B1329" s="24" t="s">
        <v>1294</v>
      </c>
      <c r="C1329" s="57">
        <v>33.9</v>
      </c>
      <c r="D1329" s="57">
        <v>38.549999999999997</v>
      </c>
      <c r="E1329" s="57">
        <v>32.299999999999997</v>
      </c>
      <c r="F1329" s="57">
        <v>37.549999999999997</v>
      </c>
      <c r="G1329" s="57">
        <v>37.299999999999997</v>
      </c>
      <c r="H1329" s="57">
        <v>38.4</v>
      </c>
      <c r="I1329" s="57">
        <v>32.1</v>
      </c>
      <c r="J1329" s="57">
        <v>33.9</v>
      </c>
      <c r="K1329" s="57">
        <v>34</v>
      </c>
      <c r="L1329" s="57">
        <v>34.35</v>
      </c>
      <c r="M1329" s="57">
        <v>27.8</v>
      </c>
      <c r="N1329" s="57">
        <v>29.7</v>
      </c>
      <c r="O1329" s="57">
        <v>11604</v>
      </c>
      <c r="P1329" s="57">
        <v>43021</v>
      </c>
      <c r="Q1329" s="57">
        <v>46.633299999999998</v>
      </c>
      <c r="R1329" s="57">
        <v>56.061599999999999</v>
      </c>
      <c r="S1329" s="57">
        <v>34.484699999999997</v>
      </c>
      <c r="T1329" s="57">
        <v>48.869300000000003</v>
      </c>
      <c r="U1329" s="77">
        <v>0.32966845649024118</v>
      </c>
      <c r="V1329" s="24" t="s">
        <v>6049</v>
      </c>
      <c r="W1329" s="216" t="s">
        <v>5967</v>
      </c>
      <c r="X1329" s="216" t="s">
        <v>5971</v>
      </c>
      <c r="Y1329" s="24" t="s">
        <v>5982</v>
      </c>
      <c r="Z1329" s="24" t="s">
        <v>5964</v>
      </c>
      <c r="AA1329" s="24" t="s">
        <v>5964</v>
      </c>
      <c r="AB1329" s="24" t="s">
        <v>5965</v>
      </c>
      <c r="AC1329" s="24" t="s">
        <v>5991</v>
      </c>
    </row>
    <row r="1330" spans="1:29" s="169" customFormat="1">
      <c r="A1330" s="24">
        <v>6212</v>
      </c>
      <c r="B1330" s="24" t="s">
        <v>1296</v>
      </c>
      <c r="C1330" s="57">
        <v>59.9</v>
      </c>
      <c r="D1330" s="57">
        <v>60.9</v>
      </c>
      <c r="E1330" s="57">
        <v>56.4</v>
      </c>
      <c r="F1330" s="57"/>
      <c r="G1330" s="57"/>
      <c r="H1330" s="57">
        <v>62</v>
      </c>
      <c r="I1330" s="57">
        <v>53.1</v>
      </c>
      <c r="J1330" s="57">
        <v>58.1</v>
      </c>
      <c r="K1330" s="57"/>
      <c r="L1330" s="57">
        <v>61</v>
      </c>
      <c r="M1330" s="57">
        <v>56.6</v>
      </c>
      <c r="N1330" s="57">
        <v>57.8</v>
      </c>
      <c r="O1330" s="57">
        <v>93</v>
      </c>
      <c r="P1330" s="57">
        <v>112</v>
      </c>
      <c r="Q1330" s="57"/>
      <c r="R1330" s="57"/>
      <c r="S1330" s="57"/>
      <c r="T1330" s="57"/>
      <c r="U1330" s="77">
        <v>1.0148809523809526</v>
      </c>
      <c r="V1330" s="24" t="s">
        <v>6410</v>
      </c>
      <c r="W1330" s="216" t="s">
        <v>5993</v>
      </c>
      <c r="X1330" s="216" t="s">
        <v>5993</v>
      </c>
      <c r="Y1330" s="24" t="s">
        <v>5994</v>
      </c>
      <c r="Z1330" s="24" t="s">
        <v>5972</v>
      </c>
      <c r="AA1330" s="24" t="s">
        <v>5969</v>
      </c>
      <c r="AB1330" s="24" t="s">
        <v>5996</v>
      </c>
      <c r="AC1330" s="24" t="s">
        <v>5991</v>
      </c>
    </row>
    <row r="1331" spans="1:29" s="169" customFormat="1">
      <c r="A1331" s="24">
        <v>6213</v>
      </c>
      <c r="B1331" s="24" t="s">
        <v>1297</v>
      </c>
      <c r="C1331" s="57">
        <v>127</v>
      </c>
      <c r="D1331" s="57">
        <v>147.5</v>
      </c>
      <c r="E1331" s="57">
        <v>120</v>
      </c>
      <c r="F1331" s="57">
        <v>142.5</v>
      </c>
      <c r="G1331" s="57">
        <v>142.5</v>
      </c>
      <c r="H1331" s="57">
        <v>160</v>
      </c>
      <c r="I1331" s="57">
        <v>133.5</v>
      </c>
      <c r="J1331" s="57">
        <v>137</v>
      </c>
      <c r="K1331" s="57">
        <v>137.5</v>
      </c>
      <c r="L1331" s="57">
        <v>140.5</v>
      </c>
      <c r="M1331" s="57">
        <v>123</v>
      </c>
      <c r="N1331" s="57">
        <v>130.5</v>
      </c>
      <c r="O1331" s="57">
        <v>34296</v>
      </c>
      <c r="P1331" s="57">
        <v>80717</v>
      </c>
      <c r="Q1331" s="57">
        <v>60.059100000000001</v>
      </c>
      <c r="R1331" s="57">
        <v>58.6265</v>
      </c>
      <c r="S1331" s="57">
        <v>55.1629</v>
      </c>
      <c r="T1331" s="57">
        <v>57.472000000000001</v>
      </c>
      <c r="U1331" s="77">
        <v>0.51931232990984966</v>
      </c>
      <c r="V1331" s="24" t="s">
        <v>6056</v>
      </c>
      <c r="W1331" s="216" t="s">
        <v>5960</v>
      </c>
      <c r="X1331" s="216" t="s">
        <v>5961</v>
      </c>
      <c r="Y1331" s="24" t="s">
        <v>5982</v>
      </c>
      <c r="Z1331" s="24" t="s">
        <v>6000</v>
      </c>
      <c r="AA1331" s="24" t="s">
        <v>5964</v>
      </c>
      <c r="AB1331" s="24" t="s">
        <v>5990</v>
      </c>
      <c r="AC1331" s="24" t="s">
        <v>5986</v>
      </c>
    </row>
    <row r="1332" spans="1:29" s="169" customFormat="1">
      <c r="A1332" s="24">
        <v>6214</v>
      </c>
      <c r="B1332" s="24" t="s">
        <v>1298</v>
      </c>
      <c r="C1332" s="57">
        <v>87.9</v>
      </c>
      <c r="D1332" s="57">
        <v>91</v>
      </c>
      <c r="E1332" s="57">
        <v>86.6</v>
      </c>
      <c r="F1332" s="57">
        <v>90.4</v>
      </c>
      <c r="G1332" s="57">
        <v>89.6</v>
      </c>
      <c r="H1332" s="57">
        <v>92.2</v>
      </c>
      <c r="I1332" s="57">
        <v>85.3</v>
      </c>
      <c r="J1332" s="57">
        <v>87.5</v>
      </c>
      <c r="K1332" s="57">
        <v>87.5</v>
      </c>
      <c r="L1332" s="57">
        <v>88.1</v>
      </c>
      <c r="M1332" s="57">
        <v>83.5</v>
      </c>
      <c r="N1332" s="57">
        <v>85.5</v>
      </c>
      <c r="O1332" s="57">
        <v>4512</v>
      </c>
      <c r="P1332" s="57">
        <v>15746</v>
      </c>
      <c r="Q1332" s="57">
        <v>71.043700000000001</v>
      </c>
      <c r="R1332" s="57">
        <v>73.822500000000005</v>
      </c>
      <c r="S1332" s="57">
        <v>55.881</v>
      </c>
      <c r="T1332" s="57">
        <v>67.841999999999999</v>
      </c>
      <c r="U1332" s="77">
        <v>0.35022651255345272</v>
      </c>
      <c r="V1332" s="24" t="s">
        <v>5983</v>
      </c>
      <c r="W1332" s="216" t="s">
        <v>5967</v>
      </c>
      <c r="X1332" s="216" t="s">
        <v>5961</v>
      </c>
      <c r="Y1332" s="24" t="s">
        <v>6010</v>
      </c>
      <c r="Z1332" s="24" t="s">
        <v>5962</v>
      </c>
      <c r="AA1332" s="24" t="s">
        <v>5962</v>
      </c>
      <c r="AB1332" s="24" t="s">
        <v>5965</v>
      </c>
      <c r="AC1332" s="24" t="s">
        <v>5986</v>
      </c>
    </row>
    <row r="1333" spans="1:29" s="169" customFormat="1">
      <c r="A1333" s="24">
        <v>6215</v>
      </c>
      <c r="B1333" s="24" t="s">
        <v>1299</v>
      </c>
      <c r="C1333" s="57">
        <v>22.05</v>
      </c>
      <c r="D1333" s="57">
        <v>25.95</v>
      </c>
      <c r="E1333" s="57">
        <v>21.9</v>
      </c>
      <c r="F1333" s="57">
        <v>24.5</v>
      </c>
      <c r="G1333" s="57">
        <v>24.7</v>
      </c>
      <c r="H1333" s="57">
        <v>39.9</v>
      </c>
      <c r="I1333" s="57">
        <v>23.95</v>
      </c>
      <c r="J1333" s="57">
        <v>32.200000000000003</v>
      </c>
      <c r="K1333" s="57">
        <v>32.35</v>
      </c>
      <c r="L1333" s="57">
        <v>34.799999999999997</v>
      </c>
      <c r="M1333" s="57">
        <v>28.1</v>
      </c>
      <c r="N1333" s="57">
        <v>30.95</v>
      </c>
      <c r="O1333" s="57">
        <v>30925</v>
      </c>
      <c r="P1333" s="57">
        <v>170275</v>
      </c>
      <c r="Q1333" s="57">
        <v>72.226399999999998</v>
      </c>
      <c r="R1333" s="57">
        <v>72.537899999999993</v>
      </c>
      <c r="S1333" s="57">
        <v>69.282499999999999</v>
      </c>
      <c r="T1333" s="57">
        <v>71.452799999999996</v>
      </c>
      <c r="U1333" s="77">
        <v>0.22197752002479651</v>
      </c>
      <c r="V1333" s="24" t="s">
        <v>6140</v>
      </c>
      <c r="W1333" s="216" t="s">
        <v>5967</v>
      </c>
      <c r="X1333" s="216" t="s">
        <v>5961</v>
      </c>
      <c r="Y1333" s="24" t="s">
        <v>5982</v>
      </c>
      <c r="Z1333" s="24" t="s">
        <v>5982</v>
      </c>
      <c r="AA1333" s="24" t="s">
        <v>5974</v>
      </c>
      <c r="AB1333" s="24" t="s">
        <v>5986</v>
      </c>
      <c r="AC1333" s="24" t="s">
        <v>5986</v>
      </c>
    </row>
    <row r="1334" spans="1:29" s="169" customFormat="1">
      <c r="A1334" s="24">
        <v>6216</v>
      </c>
      <c r="B1334" s="24" t="s">
        <v>1300</v>
      </c>
      <c r="C1334" s="57">
        <v>25.1</v>
      </c>
      <c r="D1334" s="57">
        <v>25.8</v>
      </c>
      <c r="E1334" s="57">
        <v>25.05</v>
      </c>
      <c r="F1334" s="57">
        <v>25.5</v>
      </c>
      <c r="G1334" s="57">
        <v>25.5</v>
      </c>
      <c r="H1334" s="57">
        <v>26.4</v>
      </c>
      <c r="I1334" s="57">
        <v>25.4</v>
      </c>
      <c r="J1334" s="57">
        <v>25.85</v>
      </c>
      <c r="K1334" s="57">
        <v>25.85</v>
      </c>
      <c r="L1334" s="57">
        <v>26.1</v>
      </c>
      <c r="M1334" s="57">
        <v>25.45</v>
      </c>
      <c r="N1334" s="57">
        <v>25.9</v>
      </c>
      <c r="O1334" s="57">
        <v>1439</v>
      </c>
      <c r="P1334" s="57">
        <v>2013</v>
      </c>
      <c r="Q1334" s="57">
        <v>40.215699999999998</v>
      </c>
      <c r="R1334" s="57">
        <v>40.363500000000002</v>
      </c>
      <c r="S1334" s="57">
        <v>49.6175</v>
      </c>
      <c r="T1334" s="57">
        <v>43.4482</v>
      </c>
      <c r="U1334" s="77">
        <v>0.87370977534911964</v>
      </c>
      <c r="V1334" s="24" t="s">
        <v>6411</v>
      </c>
      <c r="W1334" s="216" t="s">
        <v>5981</v>
      </c>
      <c r="X1334" s="216" t="s">
        <v>5971</v>
      </c>
      <c r="Y1334" s="24" t="s">
        <v>6016</v>
      </c>
      <c r="Z1334" s="24" t="s">
        <v>6016</v>
      </c>
      <c r="AA1334" s="24" t="s">
        <v>6124</v>
      </c>
      <c r="AB1334" s="24" t="s">
        <v>5991</v>
      </c>
      <c r="AC1334" s="24" t="s">
        <v>5976</v>
      </c>
    </row>
    <row r="1335" spans="1:29" s="169" customFormat="1">
      <c r="A1335" s="24">
        <v>6217</v>
      </c>
      <c r="B1335" s="24" t="s">
        <v>1301</v>
      </c>
      <c r="C1335" s="57">
        <v>36.25</v>
      </c>
      <c r="D1335" s="57">
        <v>37.5</v>
      </c>
      <c r="E1335" s="57">
        <v>34.1</v>
      </c>
      <c r="F1335" s="57">
        <v>37.049999999999997</v>
      </c>
      <c r="G1335" s="57">
        <v>37.25</v>
      </c>
      <c r="H1335" s="57">
        <v>45.5</v>
      </c>
      <c r="I1335" s="57">
        <v>36.25</v>
      </c>
      <c r="J1335" s="57">
        <v>41.15</v>
      </c>
      <c r="K1335" s="57">
        <v>41.65</v>
      </c>
      <c r="L1335" s="57">
        <v>44.75</v>
      </c>
      <c r="M1335" s="57">
        <v>37.1</v>
      </c>
      <c r="N1335" s="57">
        <v>40.950000000000003</v>
      </c>
      <c r="O1335" s="57">
        <v>29804</v>
      </c>
      <c r="P1335" s="57">
        <v>53254</v>
      </c>
      <c r="Q1335" s="57">
        <v>54.721699999999998</v>
      </c>
      <c r="R1335" s="57">
        <v>56.588299999999997</v>
      </c>
      <c r="S1335" s="57">
        <v>56.497599999999998</v>
      </c>
      <c r="T1335" s="57">
        <v>56.558100000000003</v>
      </c>
      <c r="U1335" s="77">
        <v>0.68402582174317639</v>
      </c>
      <c r="V1335" s="24" t="s">
        <v>5992</v>
      </c>
      <c r="W1335" s="216" t="s">
        <v>6039</v>
      </c>
      <c r="X1335" s="216" t="s">
        <v>5961</v>
      </c>
      <c r="Y1335" s="24" t="s">
        <v>6075</v>
      </c>
      <c r="Z1335" s="24" t="s">
        <v>5982</v>
      </c>
      <c r="AA1335" s="24" t="s">
        <v>5994</v>
      </c>
      <c r="AB1335" s="24" t="s">
        <v>5986</v>
      </c>
      <c r="AC1335" s="24" t="s">
        <v>5970</v>
      </c>
    </row>
    <row r="1336" spans="1:29" s="169" customFormat="1">
      <c r="A1336" s="24">
        <v>6218</v>
      </c>
      <c r="B1336" s="24" t="s">
        <v>1302</v>
      </c>
      <c r="C1336" s="57">
        <v>19.25</v>
      </c>
      <c r="D1336" s="57">
        <v>19.95</v>
      </c>
      <c r="E1336" s="57">
        <v>19.149999999999999</v>
      </c>
      <c r="F1336" s="57">
        <v>19.3</v>
      </c>
      <c r="G1336" s="57">
        <v>19.399999999999999</v>
      </c>
      <c r="H1336" s="57">
        <v>21.2</v>
      </c>
      <c r="I1336" s="57">
        <v>18.8</v>
      </c>
      <c r="J1336" s="57">
        <v>19.149999999999999</v>
      </c>
      <c r="K1336" s="57">
        <v>19.149999999999999</v>
      </c>
      <c r="L1336" s="57">
        <v>19.75</v>
      </c>
      <c r="M1336" s="57">
        <v>18.75</v>
      </c>
      <c r="N1336" s="57">
        <v>18.95</v>
      </c>
      <c r="O1336" s="57">
        <v>784</v>
      </c>
      <c r="P1336" s="57">
        <v>9741</v>
      </c>
      <c r="Q1336" s="57">
        <v>44.741700000000002</v>
      </c>
      <c r="R1336" s="57">
        <v>48.505200000000002</v>
      </c>
      <c r="S1336" s="57">
        <v>39.2806</v>
      </c>
      <c r="T1336" s="57">
        <v>45.430300000000003</v>
      </c>
      <c r="U1336" s="77">
        <v>9.8370005361074042E-2</v>
      </c>
      <c r="V1336" s="24" t="s">
        <v>6134</v>
      </c>
      <c r="W1336" s="216" t="s">
        <v>5967</v>
      </c>
      <c r="X1336" s="216" t="s">
        <v>5971</v>
      </c>
      <c r="Y1336" s="24" t="s">
        <v>5969</v>
      </c>
      <c r="Z1336" s="24" t="s">
        <v>5978</v>
      </c>
      <c r="AA1336" s="24" t="s">
        <v>6000</v>
      </c>
      <c r="AB1336" s="24" t="s">
        <v>5976</v>
      </c>
      <c r="AC1336" s="24" t="s">
        <v>5990</v>
      </c>
    </row>
    <row r="1337" spans="1:29" s="169" customFormat="1">
      <c r="A1337" s="24">
        <v>6219</v>
      </c>
      <c r="B1337" s="24" t="s">
        <v>1303</v>
      </c>
      <c r="C1337" s="57">
        <v>23.6</v>
      </c>
      <c r="D1337" s="57">
        <v>24.35</v>
      </c>
      <c r="E1337" s="57">
        <v>21.7</v>
      </c>
      <c r="F1337" s="57">
        <v>22.1</v>
      </c>
      <c r="G1337" s="57">
        <v>22.1</v>
      </c>
      <c r="H1337" s="57">
        <v>23.5</v>
      </c>
      <c r="I1337" s="57">
        <v>21.15</v>
      </c>
      <c r="J1337" s="57">
        <v>21.7</v>
      </c>
      <c r="K1337" s="57">
        <v>21.8</v>
      </c>
      <c r="L1337" s="57">
        <v>22.2</v>
      </c>
      <c r="M1337" s="57">
        <v>20.3</v>
      </c>
      <c r="N1337" s="57">
        <v>20.7</v>
      </c>
      <c r="O1337" s="57">
        <v>61053</v>
      </c>
      <c r="P1337" s="57">
        <v>55155</v>
      </c>
      <c r="Q1337" s="57">
        <v>65.155199999999994</v>
      </c>
      <c r="R1337" s="57">
        <v>69.749799999999993</v>
      </c>
      <c r="S1337" s="57">
        <v>57.06</v>
      </c>
      <c r="T1337" s="57">
        <v>65.519900000000007</v>
      </c>
      <c r="U1337" s="77">
        <v>1.3529205572175385</v>
      </c>
      <c r="V1337" s="24" t="s">
        <v>6118</v>
      </c>
      <c r="W1337" s="216" t="s">
        <v>5967</v>
      </c>
      <c r="X1337" s="216" t="s">
        <v>5961</v>
      </c>
      <c r="Y1337" s="24" t="s">
        <v>5964</v>
      </c>
      <c r="Z1337" s="24" t="s">
        <v>6000</v>
      </c>
      <c r="AA1337" s="24" t="s">
        <v>5964</v>
      </c>
      <c r="AB1337" s="24" t="s">
        <v>5990</v>
      </c>
      <c r="AC1337" s="24" t="s">
        <v>5990</v>
      </c>
    </row>
    <row r="1338" spans="1:29" s="169" customFormat="1">
      <c r="A1338" s="24">
        <v>6220</v>
      </c>
      <c r="B1338" s="24" t="s">
        <v>1304</v>
      </c>
      <c r="C1338" s="57">
        <v>23.6</v>
      </c>
      <c r="D1338" s="57">
        <v>24.8</v>
      </c>
      <c r="E1338" s="57">
        <v>23.1</v>
      </c>
      <c r="F1338" s="57">
        <v>24.4</v>
      </c>
      <c r="G1338" s="57">
        <v>24.4</v>
      </c>
      <c r="H1338" s="57">
        <v>26.55</v>
      </c>
      <c r="I1338" s="57">
        <v>23.85</v>
      </c>
      <c r="J1338" s="57">
        <v>24.5</v>
      </c>
      <c r="K1338" s="57">
        <v>24.7</v>
      </c>
      <c r="L1338" s="57">
        <v>27.9</v>
      </c>
      <c r="M1338" s="57">
        <v>20.5</v>
      </c>
      <c r="N1338" s="57">
        <v>22.5</v>
      </c>
      <c r="O1338" s="57">
        <v>14320</v>
      </c>
      <c r="P1338" s="57">
        <v>16788</v>
      </c>
      <c r="Q1338" s="57">
        <v>41.066000000000003</v>
      </c>
      <c r="R1338" s="57">
        <v>47.8551</v>
      </c>
      <c r="S1338" s="57">
        <v>33.383400000000002</v>
      </c>
      <c r="T1338" s="57">
        <v>43.031199999999998</v>
      </c>
      <c r="U1338" s="77">
        <v>1.0425436158102348</v>
      </c>
      <c r="V1338" s="24" t="s">
        <v>6035</v>
      </c>
      <c r="W1338" s="216" t="s">
        <v>5967</v>
      </c>
      <c r="X1338" s="216" t="s">
        <v>5971</v>
      </c>
      <c r="Y1338" s="24" t="s">
        <v>6010</v>
      </c>
      <c r="Z1338" s="24" t="s">
        <v>5969</v>
      </c>
      <c r="AA1338" s="24" t="s">
        <v>5964</v>
      </c>
      <c r="AB1338" s="24" t="s">
        <v>5986</v>
      </c>
      <c r="AC1338" s="24" t="s">
        <v>5991</v>
      </c>
    </row>
    <row r="1339" spans="1:29" s="169" customFormat="1">
      <c r="A1339" s="24">
        <v>6221</v>
      </c>
      <c r="B1339" s="24" t="s">
        <v>1305</v>
      </c>
      <c r="C1339" s="57">
        <v>70.7</v>
      </c>
      <c r="D1339" s="57">
        <v>73</v>
      </c>
      <c r="E1339" s="57">
        <v>68.099999999999994</v>
      </c>
      <c r="F1339" s="57">
        <v>72</v>
      </c>
      <c r="G1339" s="57">
        <v>72.7</v>
      </c>
      <c r="H1339" s="57">
        <v>73.2</v>
      </c>
      <c r="I1339" s="57">
        <v>63.5</v>
      </c>
      <c r="J1339" s="57">
        <v>63.5</v>
      </c>
      <c r="K1339" s="57">
        <v>64.5</v>
      </c>
      <c r="L1339" s="57">
        <v>65.2</v>
      </c>
      <c r="M1339" s="57">
        <v>57</v>
      </c>
      <c r="N1339" s="57">
        <v>58.5</v>
      </c>
      <c r="O1339" s="57">
        <v>816</v>
      </c>
      <c r="P1339" s="57">
        <v>2116</v>
      </c>
      <c r="Q1339" s="57">
        <v>73.808000000000007</v>
      </c>
      <c r="R1339" s="57">
        <v>65.841499999999996</v>
      </c>
      <c r="S1339" s="57">
        <v>65.506299999999996</v>
      </c>
      <c r="T1339" s="57">
        <v>65.729799999999997</v>
      </c>
      <c r="U1339" s="77">
        <v>0.47132955261499687</v>
      </c>
      <c r="V1339" s="24" t="s">
        <v>6041</v>
      </c>
      <c r="W1339" s="216" t="s">
        <v>5960</v>
      </c>
      <c r="X1339" s="216" t="s">
        <v>5961</v>
      </c>
      <c r="Y1339" s="24" t="s">
        <v>6075</v>
      </c>
      <c r="Z1339" s="24" t="s">
        <v>6004</v>
      </c>
      <c r="AA1339" s="24" t="s">
        <v>5964</v>
      </c>
      <c r="AB1339" s="24" t="s">
        <v>5965</v>
      </c>
      <c r="AC1339" s="24" t="s">
        <v>5990</v>
      </c>
    </row>
    <row r="1340" spans="1:29" s="169" customFormat="1">
      <c r="A1340" s="24">
        <v>6222</v>
      </c>
      <c r="B1340" s="24" t="s">
        <v>1306</v>
      </c>
      <c r="C1340" s="57">
        <v>12.6</v>
      </c>
      <c r="D1340" s="57">
        <v>15</v>
      </c>
      <c r="E1340" s="57">
        <v>11.35</v>
      </c>
      <c r="F1340" s="57">
        <v>15</v>
      </c>
      <c r="G1340" s="57">
        <v>15.2</v>
      </c>
      <c r="H1340" s="57">
        <v>16.100000000000001</v>
      </c>
      <c r="I1340" s="57">
        <v>14.3</v>
      </c>
      <c r="J1340" s="57">
        <v>15.6</v>
      </c>
      <c r="K1340" s="57">
        <v>15.6</v>
      </c>
      <c r="L1340" s="57">
        <v>15.8</v>
      </c>
      <c r="M1340" s="57">
        <v>14.7</v>
      </c>
      <c r="N1340" s="57">
        <v>15.4</v>
      </c>
      <c r="O1340" s="57">
        <v>616</v>
      </c>
      <c r="P1340" s="57">
        <v>2102</v>
      </c>
      <c r="Q1340" s="57"/>
      <c r="R1340" s="57"/>
      <c r="S1340" s="57"/>
      <c r="T1340" s="57"/>
      <c r="U1340" s="77">
        <v>0.3581773971878634</v>
      </c>
      <c r="V1340" s="24" t="s">
        <v>6114</v>
      </c>
      <c r="W1340" s="216" t="s">
        <v>5993</v>
      </c>
      <c r="X1340" s="216" t="s">
        <v>5993</v>
      </c>
      <c r="Y1340" s="24" t="s">
        <v>6045</v>
      </c>
      <c r="Z1340" s="24" t="s">
        <v>6010</v>
      </c>
      <c r="AA1340" s="24" t="s">
        <v>5975</v>
      </c>
      <c r="AB1340" s="24" t="s">
        <v>5990</v>
      </c>
      <c r="AC1340" s="24" t="s">
        <v>5976</v>
      </c>
    </row>
    <row r="1341" spans="1:29" s="169" customFormat="1">
      <c r="A1341" s="24">
        <v>6223</v>
      </c>
      <c r="B1341" s="24" t="s">
        <v>1307</v>
      </c>
      <c r="C1341" s="57">
        <v>111.5</v>
      </c>
      <c r="D1341" s="57">
        <v>140</v>
      </c>
      <c r="E1341" s="57">
        <v>103</v>
      </c>
      <c r="F1341" s="57">
        <v>132</v>
      </c>
      <c r="G1341" s="57">
        <v>130</v>
      </c>
      <c r="H1341" s="57">
        <v>160.5</v>
      </c>
      <c r="I1341" s="57">
        <v>123.5</v>
      </c>
      <c r="J1341" s="57">
        <v>155.5</v>
      </c>
      <c r="K1341" s="57">
        <v>159.5</v>
      </c>
      <c r="L1341" s="57">
        <v>173</v>
      </c>
      <c r="M1341" s="57">
        <v>130.5</v>
      </c>
      <c r="N1341" s="57">
        <v>160</v>
      </c>
      <c r="O1341" s="57">
        <v>233738</v>
      </c>
      <c r="P1341" s="57">
        <v>202901</v>
      </c>
      <c r="Q1341" s="57">
        <v>68.111500000000007</v>
      </c>
      <c r="R1341" s="57">
        <v>58.125900000000001</v>
      </c>
      <c r="S1341" s="57">
        <v>73.666799999999995</v>
      </c>
      <c r="T1341" s="57">
        <v>63.306199999999997</v>
      </c>
      <c r="U1341" s="77">
        <v>1.407976194192132</v>
      </c>
      <c r="V1341" s="24" t="s">
        <v>6322</v>
      </c>
      <c r="W1341" s="216" t="s">
        <v>6009</v>
      </c>
      <c r="X1341" s="216" t="s">
        <v>5961</v>
      </c>
      <c r="Y1341" s="24" t="s">
        <v>5982</v>
      </c>
      <c r="Z1341" s="24" t="s">
        <v>5982</v>
      </c>
      <c r="AA1341" s="24" t="s">
        <v>5972</v>
      </c>
      <c r="AB1341" s="24" t="s">
        <v>5991</v>
      </c>
      <c r="AC1341" s="24" t="s">
        <v>5996</v>
      </c>
    </row>
    <row r="1342" spans="1:29" s="169" customFormat="1">
      <c r="A1342" s="24">
        <v>6224</v>
      </c>
      <c r="B1342" s="24" t="s">
        <v>1308</v>
      </c>
      <c r="C1342" s="57">
        <v>114.5</v>
      </c>
      <c r="D1342" s="57">
        <v>142.5</v>
      </c>
      <c r="E1342" s="57">
        <v>111.5</v>
      </c>
      <c r="F1342" s="57">
        <v>134</v>
      </c>
      <c r="G1342" s="57">
        <v>135</v>
      </c>
      <c r="H1342" s="57">
        <v>188</v>
      </c>
      <c r="I1342" s="57">
        <v>128.5</v>
      </c>
      <c r="J1342" s="57">
        <v>147</v>
      </c>
      <c r="K1342" s="57">
        <v>148.5</v>
      </c>
      <c r="L1342" s="57">
        <v>155</v>
      </c>
      <c r="M1342" s="57">
        <v>123.5</v>
      </c>
      <c r="N1342" s="57">
        <v>136</v>
      </c>
      <c r="O1342" s="57">
        <v>27455</v>
      </c>
      <c r="P1342" s="57">
        <v>131866</v>
      </c>
      <c r="Q1342" s="57">
        <v>71.424000000000007</v>
      </c>
      <c r="R1342" s="57">
        <v>74.802800000000005</v>
      </c>
      <c r="S1342" s="57">
        <v>63.581299999999999</v>
      </c>
      <c r="T1342" s="57">
        <v>71.062299999999993</v>
      </c>
      <c r="U1342" s="77">
        <v>0.25447128987844564</v>
      </c>
      <c r="V1342" s="24" t="s">
        <v>6202</v>
      </c>
      <c r="W1342" s="216" t="s">
        <v>5967</v>
      </c>
      <c r="X1342" s="216" t="s">
        <v>5961</v>
      </c>
      <c r="Y1342" s="24" t="s">
        <v>5982</v>
      </c>
      <c r="Z1342" s="24" t="s">
        <v>5963</v>
      </c>
      <c r="AA1342" s="24" t="s">
        <v>5964</v>
      </c>
      <c r="AB1342" s="24" t="s">
        <v>5990</v>
      </c>
      <c r="AC1342" s="24" t="s">
        <v>5986</v>
      </c>
    </row>
    <row r="1343" spans="1:29" s="169" customFormat="1">
      <c r="A1343" s="24">
        <v>6226</v>
      </c>
      <c r="B1343" s="24" t="s">
        <v>1310</v>
      </c>
      <c r="C1343" s="57">
        <v>9.35</v>
      </c>
      <c r="D1343" s="57">
        <v>9.94</v>
      </c>
      <c r="E1343" s="57">
        <v>8.6</v>
      </c>
      <c r="F1343" s="57">
        <v>9.27</v>
      </c>
      <c r="G1343" s="57">
        <v>9.4</v>
      </c>
      <c r="H1343" s="57">
        <v>19.3</v>
      </c>
      <c r="I1343" s="57">
        <v>9.11</v>
      </c>
      <c r="J1343" s="57">
        <v>19.25</v>
      </c>
      <c r="K1343" s="57">
        <v>19.2</v>
      </c>
      <c r="L1343" s="57">
        <v>20.3</v>
      </c>
      <c r="M1343" s="57">
        <v>13.65</v>
      </c>
      <c r="N1343" s="57">
        <v>14.05</v>
      </c>
      <c r="O1343" s="57">
        <v>179988</v>
      </c>
      <c r="P1343" s="57">
        <v>189414</v>
      </c>
      <c r="Q1343" s="57">
        <v>67.566100000000006</v>
      </c>
      <c r="R1343" s="57">
        <v>61.643300000000004</v>
      </c>
      <c r="S1343" s="57">
        <v>61.973199999999999</v>
      </c>
      <c r="T1343" s="57">
        <v>61.753300000000003</v>
      </c>
      <c r="U1343" s="77">
        <v>1.1613995445602403</v>
      </c>
      <c r="V1343" s="24" t="s">
        <v>6137</v>
      </c>
      <c r="W1343" s="216" t="s">
        <v>5967</v>
      </c>
      <c r="X1343" s="216" t="s">
        <v>5961</v>
      </c>
      <c r="Y1343" s="24" t="s">
        <v>6073</v>
      </c>
      <c r="Z1343" s="24" t="s">
        <v>5982</v>
      </c>
      <c r="AA1343" s="24" t="s">
        <v>5964</v>
      </c>
      <c r="AB1343" s="24" t="s">
        <v>5990</v>
      </c>
      <c r="AC1343" s="24" t="s">
        <v>5965</v>
      </c>
    </row>
    <row r="1344" spans="1:29" s="169" customFormat="1">
      <c r="A1344" s="24">
        <v>6227</v>
      </c>
      <c r="B1344" s="24" t="s">
        <v>1311</v>
      </c>
      <c r="C1344" s="57">
        <v>28.15</v>
      </c>
      <c r="D1344" s="57">
        <v>31.2</v>
      </c>
      <c r="E1344" s="57">
        <v>28.15</v>
      </c>
      <c r="F1344" s="57">
        <v>30.5</v>
      </c>
      <c r="G1344" s="57">
        <v>30.8</v>
      </c>
      <c r="H1344" s="57">
        <v>31.8</v>
      </c>
      <c r="I1344" s="57">
        <v>28</v>
      </c>
      <c r="J1344" s="57">
        <v>29.35</v>
      </c>
      <c r="K1344" s="57">
        <v>29.1</v>
      </c>
      <c r="L1344" s="57">
        <v>34.9</v>
      </c>
      <c r="M1344" s="57">
        <v>28.4</v>
      </c>
      <c r="N1344" s="57">
        <v>31.9</v>
      </c>
      <c r="O1344" s="57">
        <v>15215</v>
      </c>
      <c r="P1344" s="57">
        <v>4436</v>
      </c>
      <c r="Q1344" s="57">
        <v>35.275599999999997</v>
      </c>
      <c r="R1344" s="57">
        <v>41.107700000000001</v>
      </c>
      <c r="S1344" s="57">
        <v>41.9786</v>
      </c>
      <c r="T1344" s="57">
        <v>41.398000000000003</v>
      </c>
      <c r="U1344" s="77">
        <v>4.1920899709447959</v>
      </c>
      <c r="V1344" s="24" t="s">
        <v>6154</v>
      </c>
      <c r="W1344" s="216" t="s">
        <v>5981</v>
      </c>
      <c r="X1344" s="216" t="s">
        <v>5971</v>
      </c>
      <c r="Y1344" s="24" t="s">
        <v>6013</v>
      </c>
      <c r="Z1344" s="24" t="s">
        <v>5964</v>
      </c>
      <c r="AA1344" s="24" t="s">
        <v>5982</v>
      </c>
      <c r="AB1344" s="24" t="s">
        <v>5970</v>
      </c>
      <c r="AC1344" s="24" t="s">
        <v>5965</v>
      </c>
    </row>
    <row r="1345" spans="1:29" s="169" customFormat="1">
      <c r="A1345" s="24">
        <v>6229</v>
      </c>
      <c r="B1345" s="24" t="s">
        <v>1313</v>
      </c>
      <c r="C1345" s="57">
        <v>31.5</v>
      </c>
      <c r="D1345" s="57">
        <v>33.4</v>
      </c>
      <c r="E1345" s="57">
        <v>29.4</v>
      </c>
      <c r="F1345" s="57">
        <v>31.6</v>
      </c>
      <c r="G1345" s="57">
        <v>31.6</v>
      </c>
      <c r="H1345" s="57">
        <v>56</v>
      </c>
      <c r="I1345" s="57">
        <v>30.65</v>
      </c>
      <c r="J1345" s="57">
        <v>49</v>
      </c>
      <c r="K1345" s="57">
        <v>50.1</v>
      </c>
      <c r="L1345" s="57">
        <v>53.9</v>
      </c>
      <c r="M1345" s="57">
        <v>37.5</v>
      </c>
      <c r="N1345" s="57">
        <v>40.35</v>
      </c>
      <c r="O1345" s="57">
        <v>53468</v>
      </c>
      <c r="P1345" s="57">
        <v>114828</v>
      </c>
      <c r="Q1345" s="57">
        <v>63.579799999999999</v>
      </c>
      <c r="R1345" s="57">
        <v>63.446300000000001</v>
      </c>
      <c r="S1345" s="57">
        <v>58.9998</v>
      </c>
      <c r="T1345" s="57">
        <v>61.964100000000002</v>
      </c>
      <c r="U1345" s="77">
        <v>0.56911012799820415</v>
      </c>
      <c r="V1345" s="24" t="s">
        <v>5980</v>
      </c>
      <c r="W1345" s="216" t="s">
        <v>5960</v>
      </c>
      <c r="X1345" s="216" t="s">
        <v>5961</v>
      </c>
      <c r="Y1345" s="24" t="s">
        <v>5972</v>
      </c>
      <c r="Z1345" s="24" t="s">
        <v>5982</v>
      </c>
      <c r="AA1345" s="24" t="s">
        <v>5964</v>
      </c>
      <c r="AB1345" s="24" t="s">
        <v>5990</v>
      </c>
      <c r="AC1345" s="24" t="s">
        <v>5990</v>
      </c>
    </row>
    <row r="1346" spans="1:29" s="169" customFormat="1">
      <c r="A1346" s="24">
        <v>6230</v>
      </c>
      <c r="B1346" s="24" t="s">
        <v>5868</v>
      </c>
      <c r="C1346" s="57">
        <v>204.5</v>
      </c>
      <c r="D1346" s="57">
        <v>220</v>
      </c>
      <c r="E1346" s="57">
        <v>203</v>
      </c>
      <c r="F1346" s="57">
        <v>208.5</v>
      </c>
      <c r="G1346" s="57">
        <v>209</v>
      </c>
      <c r="H1346" s="57">
        <v>239</v>
      </c>
      <c r="I1346" s="57">
        <v>205</v>
      </c>
      <c r="J1346" s="57">
        <v>205.5</v>
      </c>
      <c r="K1346" s="57">
        <v>206.5</v>
      </c>
      <c r="L1346" s="57">
        <v>209.5</v>
      </c>
      <c r="M1346" s="57">
        <v>174.5</v>
      </c>
      <c r="N1346" s="57">
        <v>180</v>
      </c>
      <c r="O1346" s="57">
        <v>420</v>
      </c>
      <c r="P1346" s="57">
        <v>2831</v>
      </c>
      <c r="Q1346" s="57">
        <v>32.895499999999998</v>
      </c>
      <c r="R1346" s="57">
        <v>28.833200000000001</v>
      </c>
      <c r="S1346" s="57">
        <v>25.949200000000001</v>
      </c>
      <c r="T1346" s="57">
        <v>27.8719</v>
      </c>
      <c r="U1346" s="77">
        <v>0.1813257977157659</v>
      </c>
      <c r="V1346" s="24" t="s">
        <v>6041</v>
      </c>
      <c r="W1346" s="216" t="s">
        <v>5960</v>
      </c>
      <c r="X1346" s="216" t="s">
        <v>5971</v>
      </c>
      <c r="Y1346" s="24" t="s">
        <v>5963</v>
      </c>
      <c r="Z1346" s="24" t="s">
        <v>5978</v>
      </c>
      <c r="AA1346" s="24" t="s">
        <v>5964</v>
      </c>
      <c r="AB1346" s="24" t="s">
        <v>5965</v>
      </c>
      <c r="AC1346" s="24" t="s">
        <v>5990</v>
      </c>
    </row>
    <row r="1347" spans="1:29" s="169" customFormat="1">
      <c r="A1347" s="24">
        <v>6231</v>
      </c>
      <c r="B1347" s="24" t="s">
        <v>1315</v>
      </c>
      <c r="C1347" s="57">
        <v>79</v>
      </c>
      <c r="D1347" s="57">
        <v>87.7</v>
      </c>
      <c r="E1347" s="57">
        <v>75</v>
      </c>
      <c r="F1347" s="57">
        <v>79.5</v>
      </c>
      <c r="G1347" s="57">
        <v>80.2</v>
      </c>
      <c r="H1347" s="57">
        <v>108.5</v>
      </c>
      <c r="I1347" s="57">
        <v>77.8</v>
      </c>
      <c r="J1347" s="57">
        <v>100</v>
      </c>
      <c r="K1347" s="57">
        <v>103</v>
      </c>
      <c r="L1347" s="57">
        <v>105.5</v>
      </c>
      <c r="M1347" s="57">
        <v>66</v>
      </c>
      <c r="N1347" s="57">
        <v>69</v>
      </c>
      <c r="O1347" s="57">
        <v>13975</v>
      </c>
      <c r="P1347" s="57">
        <v>31405</v>
      </c>
      <c r="Q1347" s="57">
        <v>45.454300000000003</v>
      </c>
      <c r="R1347" s="57">
        <v>37.607100000000003</v>
      </c>
      <c r="S1347" s="57">
        <v>34.9696</v>
      </c>
      <c r="T1347" s="57">
        <v>36.727899999999998</v>
      </c>
      <c r="U1347" s="77">
        <v>0.54388013232146337</v>
      </c>
      <c r="V1347" s="24" t="s">
        <v>5959</v>
      </c>
      <c r="W1347" s="216" t="s">
        <v>5960</v>
      </c>
      <c r="X1347" s="216" t="s">
        <v>5971</v>
      </c>
      <c r="Y1347" s="24" t="s">
        <v>5969</v>
      </c>
      <c r="Z1347" s="24" t="s">
        <v>5982</v>
      </c>
      <c r="AA1347" s="24" t="s">
        <v>5964</v>
      </c>
      <c r="AB1347" s="24" t="s">
        <v>5965</v>
      </c>
      <c r="AC1347" s="24" t="s">
        <v>5965</v>
      </c>
    </row>
    <row r="1348" spans="1:29" s="169" customFormat="1">
      <c r="A1348" s="24">
        <v>6233</v>
      </c>
      <c r="B1348" s="24" t="s">
        <v>1316</v>
      </c>
      <c r="C1348" s="57">
        <v>36.450000000000003</v>
      </c>
      <c r="D1348" s="57">
        <v>39.299999999999997</v>
      </c>
      <c r="E1348" s="57">
        <v>34.5</v>
      </c>
      <c r="F1348" s="57">
        <v>36.4</v>
      </c>
      <c r="G1348" s="57">
        <v>36.9</v>
      </c>
      <c r="H1348" s="57">
        <v>53.5</v>
      </c>
      <c r="I1348" s="57">
        <v>35.1</v>
      </c>
      <c r="J1348" s="57">
        <v>48.1</v>
      </c>
      <c r="K1348" s="57">
        <v>48.6</v>
      </c>
      <c r="L1348" s="57">
        <v>52.5</v>
      </c>
      <c r="M1348" s="57">
        <v>36.15</v>
      </c>
      <c r="N1348" s="57">
        <v>38.700000000000003</v>
      </c>
      <c r="O1348" s="57">
        <v>99579</v>
      </c>
      <c r="P1348" s="57">
        <v>234572</v>
      </c>
      <c r="Q1348" s="57">
        <v>67.185000000000002</v>
      </c>
      <c r="R1348" s="57">
        <v>70.971199999999996</v>
      </c>
      <c r="S1348" s="57">
        <v>57.62</v>
      </c>
      <c r="T1348" s="57">
        <v>66.520799999999994</v>
      </c>
      <c r="U1348" s="77">
        <v>0.51884993378010447</v>
      </c>
      <c r="V1348" s="24" t="s">
        <v>6019</v>
      </c>
      <c r="W1348" s="216" t="s">
        <v>5967</v>
      </c>
      <c r="X1348" s="216" t="s">
        <v>5961</v>
      </c>
      <c r="Y1348" s="24" t="s">
        <v>5978</v>
      </c>
      <c r="Z1348" s="24" t="s">
        <v>5982</v>
      </c>
      <c r="AA1348" s="24" t="s">
        <v>5964</v>
      </c>
      <c r="AB1348" s="24" t="s">
        <v>5990</v>
      </c>
      <c r="AC1348" s="24" t="s">
        <v>5990</v>
      </c>
    </row>
    <row r="1349" spans="1:29" s="169" customFormat="1">
      <c r="A1349" s="24">
        <v>6234</v>
      </c>
      <c r="B1349" s="24" t="s">
        <v>1317</v>
      </c>
      <c r="C1349" s="57">
        <v>22.4</v>
      </c>
      <c r="D1349" s="57">
        <v>27.2</v>
      </c>
      <c r="E1349" s="57">
        <v>22.2</v>
      </c>
      <c r="F1349" s="57">
        <v>23.05</v>
      </c>
      <c r="G1349" s="57">
        <v>23.05</v>
      </c>
      <c r="H1349" s="57">
        <v>23.25</v>
      </c>
      <c r="I1349" s="57">
        <v>21.2</v>
      </c>
      <c r="J1349" s="57">
        <v>21.45</v>
      </c>
      <c r="K1349" s="57">
        <v>21.4</v>
      </c>
      <c r="L1349" s="57">
        <v>21.95</v>
      </c>
      <c r="M1349" s="57">
        <v>19.95</v>
      </c>
      <c r="N1349" s="57">
        <v>20.65</v>
      </c>
      <c r="O1349" s="57">
        <v>1983</v>
      </c>
      <c r="P1349" s="57">
        <v>5674</v>
      </c>
      <c r="Q1349" s="57">
        <v>36.2196</v>
      </c>
      <c r="R1349" s="57">
        <v>35.646099999999997</v>
      </c>
      <c r="S1349" s="57">
        <v>30.016400000000001</v>
      </c>
      <c r="T1349" s="57">
        <v>33.769599999999997</v>
      </c>
      <c r="U1349" s="77">
        <v>0.42715309599342027</v>
      </c>
      <c r="V1349" s="24" t="s">
        <v>6412</v>
      </c>
      <c r="W1349" s="216" t="s">
        <v>5960</v>
      </c>
      <c r="X1349" s="216" t="s">
        <v>5971</v>
      </c>
      <c r="Y1349" s="24" t="s">
        <v>5969</v>
      </c>
      <c r="Z1349" s="24" t="s">
        <v>5964</v>
      </c>
      <c r="AA1349" s="24" t="s">
        <v>5964</v>
      </c>
      <c r="AB1349" s="24" t="s">
        <v>5991</v>
      </c>
      <c r="AC1349" s="24" t="s">
        <v>5986</v>
      </c>
    </row>
    <row r="1350" spans="1:29" s="169" customFormat="1">
      <c r="A1350" s="24">
        <v>6235</v>
      </c>
      <c r="B1350" s="24" t="s">
        <v>1318</v>
      </c>
      <c r="C1350" s="57">
        <v>18.25</v>
      </c>
      <c r="D1350" s="57">
        <v>20.05</v>
      </c>
      <c r="E1350" s="57">
        <v>18</v>
      </c>
      <c r="F1350" s="57">
        <v>18.95</v>
      </c>
      <c r="G1350" s="57">
        <v>19.399999999999999</v>
      </c>
      <c r="H1350" s="57">
        <v>20.6</v>
      </c>
      <c r="I1350" s="57">
        <v>18.7</v>
      </c>
      <c r="J1350" s="57">
        <v>19.05</v>
      </c>
      <c r="K1350" s="57">
        <v>19.149999999999999</v>
      </c>
      <c r="L1350" s="57">
        <v>20.149999999999999</v>
      </c>
      <c r="M1350" s="57">
        <v>16.5</v>
      </c>
      <c r="N1350" s="57">
        <v>17.149999999999999</v>
      </c>
      <c r="O1350" s="57">
        <v>11745</v>
      </c>
      <c r="P1350" s="57">
        <v>24880</v>
      </c>
      <c r="Q1350" s="57">
        <v>52.324100000000001</v>
      </c>
      <c r="R1350" s="57">
        <v>64.370999999999995</v>
      </c>
      <c r="S1350" s="57">
        <v>41.513599999999997</v>
      </c>
      <c r="T1350" s="57">
        <v>56.751899999999999</v>
      </c>
      <c r="U1350" s="77">
        <v>0.57696945337620575</v>
      </c>
      <c r="V1350" s="24" t="s">
        <v>6077</v>
      </c>
      <c r="W1350" s="216" t="s">
        <v>5967</v>
      </c>
      <c r="X1350" s="216" t="s">
        <v>5961</v>
      </c>
      <c r="Y1350" s="24" t="s">
        <v>5963</v>
      </c>
      <c r="Z1350" s="24" t="s">
        <v>6000</v>
      </c>
      <c r="AA1350" s="24" t="s">
        <v>5964</v>
      </c>
      <c r="AB1350" s="24" t="s">
        <v>5991</v>
      </c>
      <c r="AC1350" s="24" t="s">
        <v>5990</v>
      </c>
    </row>
    <row r="1351" spans="1:29" s="169" customFormat="1">
      <c r="A1351" s="24">
        <v>6236</v>
      </c>
      <c r="B1351" s="24" t="s">
        <v>1319</v>
      </c>
      <c r="C1351" s="57">
        <v>8.42</v>
      </c>
      <c r="D1351" s="57">
        <v>9.7799999999999994</v>
      </c>
      <c r="E1351" s="57">
        <v>8.06</v>
      </c>
      <c r="F1351" s="57">
        <v>8.48</v>
      </c>
      <c r="G1351" s="57"/>
      <c r="H1351" s="57">
        <v>9.64</v>
      </c>
      <c r="I1351" s="57">
        <v>8.26</v>
      </c>
      <c r="J1351" s="57"/>
      <c r="K1351" s="57"/>
      <c r="L1351" s="57">
        <v>11.95</v>
      </c>
      <c r="M1351" s="57">
        <v>8.68</v>
      </c>
      <c r="N1351" s="57">
        <v>11.7</v>
      </c>
      <c r="O1351" s="57">
        <v>671</v>
      </c>
      <c r="P1351" s="57">
        <v>42</v>
      </c>
      <c r="Q1351" s="57"/>
      <c r="R1351" s="57"/>
      <c r="S1351" s="57"/>
      <c r="T1351" s="57"/>
      <c r="U1351" s="77">
        <v>19.526455026455025</v>
      </c>
      <c r="V1351" s="24" t="s">
        <v>6413</v>
      </c>
      <c r="W1351" s="216" t="s">
        <v>5993</v>
      </c>
      <c r="X1351" s="216" t="s">
        <v>5993</v>
      </c>
      <c r="Y1351" s="24" t="s">
        <v>5969</v>
      </c>
      <c r="Z1351" s="24" t="s">
        <v>6164</v>
      </c>
      <c r="AA1351" s="24" t="s">
        <v>5972</v>
      </c>
      <c r="AB1351" s="24" t="s">
        <v>5965</v>
      </c>
      <c r="AC1351" s="24" t="s">
        <v>6084</v>
      </c>
    </row>
    <row r="1352" spans="1:29" s="169" customFormat="1">
      <c r="A1352" s="24">
        <v>6237</v>
      </c>
      <c r="B1352" s="24" t="s">
        <v>1320</v>
      </c>
      <c r="C1352" s="57">
        <v>117.5</v>
      </c>
      <c r="D1352" s="57">
        <v>149.5</v>
      </c>
      <c r="E1352" s="57">
        <v>108.5</v>
      </c>
      <c r="F1352" s="57">
        <v>138</v>
      </c>
      <c r="G1352" s="57">
        <v>139.5</v>
      </c>
      <c r="H1352" s="57">
        <v>161.5</v>
      </c>
      <c r="I1352" s="57">
        <v>131</v>
      </c>
      <c r="J1352" s="57">
        <v>144.5</v>
      </c>
      <c r="K1352" s="57">
        <v>144</v>
      </c>
      <c r="L1352" s="57">
        <v>152</v>
      </c>
      <c r="M1352" s="57">
        <v>104.5</v>
      </c>
      <c r="N1352" s="57">
        <v>111</v>
      </c>
      <c r="O1352" s="57">
        <v>62107</v>
      </c>
      <c r="P1352" s="57">
        <v>191015</v>
      </c>
      <c r="Q1352" s="57">
        <v>72.595699999999994</v>
      </c>
      <c r="R1352" s="57">
        <v>72.847399999999993</v>
      </c>
      <c r="S1352" s="57">
        <v>65.189099999999996</v>
      </c>
      <c r="T1352" s="57">
        <v>70.294600000000003</v>
      </c>
      <c r="U1352" s="77">
        <v>0.3973957833445308</v>
      </c>
      <c r="V1352" s="24" t="s">
        <v>6014</v>
      </c>
      <c r="W1352" s="216" t="s">
        <v>5967</v>
      </c>
      <c r="X1352" s="216" t="s">
        <v>5961</v>
      </c>
      <c r="Y1352" s="24" t="s">
        <v>5982</v>
      </c>
      <c r="Z1352" s="24" t="s">
        <v>5963</v>
      </c>
      <c r="AA1352" s="24" t="s">
        <v>5964</v>
      </c>
      <c r="AB1352" s="24" t="s">
        <v>5990</v>
      </c>
      <c r="AC1352" s="24" t="s">
        <v>5965</v>
      </c>
    </row>
    <row r="1353" spans="1:29" s="169" customFormat="1">
      <c r="A1353" s="24">
        <v>6239</v>
      </c>
      <c r="B1353" s="24" t="s">
        <v>1322</v>
      </c>
      <c r="C1353" s="57">
        <v>108</v>
      </c>
      <c r="D1353" s="57">
        <v>109</v>
      </c>
      <c r="E1353" s="57">
        <v>101.5</v>
      </c>
      <c r="F1353" s="57">
        <v>107.5</v>
      </c>
      <c r="G1353" s="57">
        <v>106.5</v>
      </c>
      <c r="H1353" s="57">
        <v>115</v>
      </c>
      <c r="I1353" s="57">
        <v>106.5</v>
      </c>
      <c r="J1353" s="57">
        <v>110.5</v>
      </c>
      <c r="K1353" s="57">
        <v>112</v>
      </c>
      <c r="L1353" s="57">
        <v>116</v>
      </c>
      <c r="M1353" s="57">
        <v>104</v>
      </c>
      <c r="N1353" s="57">
        <v>108.5</v>
      </c>
      <c r="O1353" s="57">
        <v>62151</v>
      </c>
      <c r="P1353" s="57">
        <v>73170</v>
      </c>
      <c r="Q1353" s="57">
        <v>72.766300000000001</v>
      </c>
      <c r="R1353" s="57">
        <v>65.576400000000007</v>
      </c>
      <c r="S1353" s="57">
        <v>70.862300000000005</v>
      </c>
      <c r="T1353" s="57">
        <v>67.338300000000004</v>
      </c>
      <c r="U1353" s="77">
        <v>1.038162270511594</v>
      </c>
      <c r="V1353" s="24" t="s">
        <v>6225</v>
      </c>
      <c r="W1353" s="216" t="s">
        <v>6020</v>
      </c>
      <c r="X1353" s="216" t="s">
        <v>5961</v>
      </c>
      <c r="Y1353" s="24" t="s">
        <v>5994</v>
      </c>
      <c r="Z1353" s="24" t="s">
        <v>6013</v>
      </c>
      <c r="AA1353" s="24" t="s">
        <v>5974</v>
      </c>
      <c r="AB1353" s="24" t="s">
        <v>5991</v>
      </c>
      <c r="AC1353" s="24" t="s">
        <v>5986</v>
      </c>
    </row>
    <row r="1354" spans="1:29" s="169" customFormat="1">
      <c r="A1354" s="24">
        <v>6240</v>
      </c>
      <c r="B1354" s="24" t="s">
        <v>1323</v>
      </c>
      <c r="C1354" s="57">
        <v>16.2</v>
      </c>
      <c r="D1354" s="57">
        <v>16.95</v>
      </c>
      <c r="E1354" s="57">
        <v>14.25</v>
      </c>
      <c r="F1354" s="57">
        <v>14.6</v>
      </c>
      <c r="G1354" s="57">
        <v>14.85</v>
      </c>
      <c r="H1354" s="57">
        <v>15.75</v>
      </c>
      <c r="I1354" s="57">
        <v>14.2</v>
      </c>
      <c r="J1354" s="57">
        <v>14.7</v>
      </c>
      <c r="K1354" s="57">
        <v>14.5</v>
      </c>
      <c r="L1354" s="57">
        <v>16.25</v>
      </c>
      <c r="M1354" s="57">
        <v>13.3</v>
      </c>
      <c r="N1354" s="57">
        <v>14.45</v>
      </c>
      <c r="O1354" s="57">
        <v>2830</v>
      </c>
      <c r="P1354" s="57">
        <v>1590</v>
      </c>
      <c r="Q1354" s="57">
        <v>37.317700000000002</v>
      </c>
      <c r="R1354" s="57">
        <v>41.5867</v>
      </c>
      <c r="S1354" s="57">
        <v>31.686</v>
      </c>
      <c r="T1354" s="57">
        <v>38.286499999999997</v>
      </c>
      <c r="U1354" s="77">
        <v>2.175401816911251</v>
      </c>
      <c r="V1354" s="24" t="s">
        <v>6414</v>
      </c>
      <c r="W1354" s="216" t="s">
        <v>5967</v>
      </c>
      <c r="X1354" s="216" t="s">
        <v>5971</v>
      </c>
      <c r="Y1354" s="24" t="s">
        <v>5964</v>
      </c>
      <c r="Z1354" s="24" t="s">
        <v>5978</v>
      </c>
      <c r="AA1354" s="24" t="s">
        <v>5978</v>
      </c>
      <c r="AB1354" s="24" t="s">
        <v>5976</v>
      </c>
      <c r="AC1354" s="24" t="s">
        <v>5986</v>
      </c>
    </row>
    <row r="1355" spans="1:29" s="169" customFormat="1">
      <c r="A1355" s="24">
        <v>6241</v>
      </c>
      <c r="B1355" s="24" t="s">
        <v>1324</v>
      </c>
      <c r="C1355" s="57">
        <v>19</v>
      </c>
      <c r="D1355" s="57">
        <v>20.8</v>
      </c>
      <c r="E1355" s="57">
        <v>17.75</v>
      </c>
      <c r="F1355" s="57">
        <v>19.350000000000001</v>
      </c>
      <c r="G1355" s="57">
        <v>18.95</v>
      </c>
      <c r="H1355" s="57">
        <v>20.25</v>
      </c>
      <c r="I1355" s="57">
        <v>18.95</v>
      </c>
      <c r="J1355" s="57">
        <v>20</v>
      </c>
      <c r="K1355" s="57">
        <v>20</v>
      </c>
      <c r="L1355" s="57">
        <v>20</v>
      </c>
      <c r="M1355" s="57">
        <v>16.899999999999999</v>
      </c>
      <c r="N1355" s="57">
        <v>18</v>
      </c>
      <c r="O1355" s="57">
        <v>1004</v>
      </c>
      <c r="P1355" s="57">
        <v>1220</v>
      </c>
      <c r="Q1355" s="57">
        <v>26.1281</v>
      </c>
      <c r="R1355" s="57">
        <v>40.383200000000002</v>
      </c>
      <c r="S1355" s="57">
        <v>19.4787</v>
      </c>
      <c r="T1355" s="57">
        <v>33.414999999999999</v>
      </c>
      <c r="U1355" s="77">
        <v>1.0058287795992715</v>
      </c>
      <c r="V1355" s="24" t="s">
        <v>6230</v>
      </c>
      <c r="W1355" s="216" t="s">
        <v>5967</v>
      </c>
      <c r="X1355" s="216" t="s">
        <v>6007</v>
      </c>
      <c r="Y1355" s="24" t="s">
        <v>5968</v>
      </c>
      <c r="Z1355" s="24" t="s">
        <v>6013</v>
      </c>
      <c r="AA1355" s="24" t="s">
        <v>6024</v>
      </c>
      <c r="AB1355" s="24" t="s">
        <v>5979</v>
      </c>
      <c r="AC1355" s="24" t="s">
        <v>5986</v>
      </c>
    </row>
    <row r="1356" spans="1:29" s="169" customFormat="1">
      <c r="A1356" s="24">
        <v>6242</v>
      </c>
      <c r="B1356" s="24" t="s">
        <v>1325</v>
      </c>
      <c r="C1356" s="57">
        <v>59.2</v>
      </c>
      <c r="D1356" s="57">
        <v>61</v>
      </c>
      <c r="E1356" s="57">
        <v>49.55</v>
      </c>
      <c r="F1356" s="57">
        <v>50.6</v>
      </c>
      <c r="G1356" s="57">
        <v>50.7</v>
      </c>
      <c r="H1356" s="57">
        <v>50.7</v>
      </c>
      <c r="I1356" s="57">
        <v>45</v>
      </c>
      <c r="J1356" s="57">
        <v>45.5</v>
      </c>
      <c r="K1356" s="57">
        <v>45.35</v>
      </c>
      <c r="L1356" s="57">
        <v>46.3</v>
      </c>
      <c r="M1356" s="57">
        <v>41</v>
      </c>
      <c r="N1356" s="57">
        <v>42.5</v>
      </c>
      <c r="O1356" s="57">
        <v>316</v>
      </c>
      <c r="P1356" s="57">
        <v>831</v>
      </c>
      <c r="Q1356" s="57">
        <v>44.816400000000002</v>
      </c>
      <c r="R1356" s="57">
        <v>55.021000000000001</v>
      </c>
      <c r="S1356" s="57">
        <v>35.062800000000003</v>
      </c>
      <c r="T1356" s="57">
        <v>48.368299999999998</v>
      </c>
      <c r="U1356" s="77">
        <v>0.46476801711458754</v>
      </c>
      <c r="V1356" s="24" t="s">
        <v>6098</v>
      </c>
      <c r="W1356" s="216" t="s">
        <v>5967</v>
      </c>
      <c r="X1356" s="216" t="s">
        <v>5971</v>
      </c>
      <c r="Y1356" s="24" t="s">
        <v>5964</v>
      </c>
      <c r="Z1356" s="24" t="s">
        <v>6024</v>
      </c>
      <c r="AA1356" s="24" t="s">
        <v>5964</v>
      </c>
      <c r="AB1356" s="24" t="s">
        <v>5990</v>
      </c>
      <c r="AC1356" s="24" t="s">
        <v>5991</v>
      </c>
    </row>
    <row r="1357" spans="1:29" s="169" customFormat="1">
      <c r="A1357" s="24">
        <v>6243</v>
      </c>
      <c r="B1357" s="24" t="s">
        <v>1326</v>
      </c>
      <c r="C1357" s="57">
        <v>16.8</v>
      </c>
      <c r="D1357" s="57">
        <v>17.899999999999999</v>
      </c>
      <c r="E1357" s="57">
        <v>15.65</v>
      </c>
      <c r="F1357" s="57">
        <v>16.25</v>
      </c>
      <c r="G1357" s="57">
        <v>16.399999999999999</v>
      </c>
      <c r="H1357" s="57">
        <v>28.25</v>
      </c>
      <c r="I1357" s="57">
        <v>15.8</v>
      </c>
      <c r="J1357" s="57">
        <v>23.65</v>
      </c>
      <c r="K1357" s="57">
        <v>23.85</v>
      </c>
      <c r="L1357" s="57">
        <v>25.25</v>
      </c>
      <c r="M1357" s="57">
        <v>17.95</v>
      </c>
      <c r="N1357" s="57">
        <v>18.899999999999999</v>
      </c>
      <c r="O1357" s="57">
        <v>29023</v>
      </c>
      <c r="P1357" s="57">
        <v>105112</v>
      </c>
      <c r="Q1357" s="57">
        <v>59.740400000000001</v>
      </c>
      <c r="R1357" s="57">
        <v>64.328900000000004</v>
      </c>
      <c r="S1357" s="57">
        <v>53.181600000000003</v>
      </c>
      <c r="T1357" s="57">
        <v>60.613100000000003</v>
      </c>
      <c r="U1357" s="77">
        <v>0.33747389028422592</v>
      </c>
      <c r="V1357" s="24" t="s">
        <v>6019</v>
      </c>
      <c r="W1357" s="216" t="s">
        <v>5967</v>
      </c>
      <c r="X1357" s="216" t="s">
        <v>5961</v>
      </c>
      <c r="Y1357" s="24" t="s">
        <v>5962</v>
      </c>
      <c r="Z1357" s="24" t="s">
        <v>5982</v>
      </c>
      <c r="AA1357" s="24" t="s">
        <v>5964</v>
      </c>
      <c r="AB1357" s="24" t="s">
        <v>5990</v>
      </c>
      <c r="AC1357" s="24" t="s">
        <v>5965</v>
      </c>
    </row>
    <row r="1358" spans="1:29" s="169" customFormat="1">
      <c r="A1358" s="24">
        <v>6244</v>
      </c>
      <c r="B1358" s="24" t="s">
        <v>1327</v>
      </c>
      <c r="C1358" s="57">
        <v>31.5</v>
      </c>
      <c r="D1358" s="57">
        <v>35.4</v>
      </c>
      <c r="E1358" s="57">
        <v>29.6</v>
      </c>
      <c r="F1358" s="57">
        <v>34.85</v>
      </c>
      <c r="G1358" s="57">
        <v>34.950000000000003</v>
      </c>
      <c r="H1358" s="57">
        <v>36.200000000000003</v>
      </c>
      <c r="I1358" s="57">
        <v>31.6</v>
      </c>
      <c r="J1358" s="57">
        <v>32.15</v>
      </c>
      <c r="K1358" s="57">
        <v>32.9</v>
      </c>
      <c r="L1358" s="57">
        <v>34.450000000000003</v>
      </c>
      <c r="M1358" s="57">
        <v>27.25</v>
      </c>
      <c r="N1358" s="57">
        <v>28.35</v>
      </c>
      <c r="O1358" s="57">
        <v>47562</v>
      </c>
      <c r="P1358" s="57">
        <v>156987</v>
      </c>
      <c r="Q1358" s="57">
        <v>51.385599999999997</v>
      </c>
      <c r="R1358" s="57">
        <v>61.631399999999999</v>
      </c>
      <c r="S1358" s="57">
        <v>38.881399999999999</v>
      </c>
      <c r="T1358" s="57">
        <v>54.048099999999998</v>
      </c>
      <c r="U1358" s="77">
        <v>0.37029393091997004</v>
      </c>
      <c r="V1358" s="24" t="s">
        <v>6118</v>
      </c>
      <c r="W1358" s="216" t="s">
        <v>5967</v>
      </c>
      <c r="X1358" s="216" t="s">
        <v>5961</v>
      </c>
      <c r="Y1358" s="24" t="s">
        <v>5982</v>
      </c>
      <c r="Z1358" s="24" t="s">
        <v>5964</v>
      </c>
      <c r="AA1358" s="24" t="s">
        <v>5964</v>
      </c>
      <c r="AB1358" s="24" t="s">
        <v>5990</v>
      </c>
      <c r="AC1358" s="24" t="s">
        <v>5990</v>
      </c>
    </row>
    <row r="1359" spans="1:29" s="169" customFormat="1">
      <c r="A1359" s="24">
        <v>6245</v>
      </c>
      <c r="B1359" s="24" t="s">
        <v>1328</v>
      </c>
      <c r="C1359" s="57">
        <v>59.5</v>
      </c>
      <c r="D1359" s="57">
        <v>61.2</v>
      </c>
      <c r="E1359" s="57">
        <v>58.4</v>
      </c>
      <c r="F1359" s="57">
        <v>59.1</v>
      </c>
      <c r="G1359" s="57">
        <v>59.6</v>
      </c>
      <c r="H1359" s="57">
        <v>60.7</v>
      </c>
      <c r="I1359" s="57">
        <v>57.8</v>
      </c>
      <c r="J1359" s="57">
        <v>58.7</v>
      </c>
      <c r="K1359" s="57">
        <v>58.6</v>
      </c>
      <c r="L1359" s="57">
        <v>59.1</v>
      </c>
      <c r="M1359" s="57">
        <v>51.8</v>
      </c>
      <c r="N1359" s="57">
        <v>53.1</v>
      </c>
      <c r="O1359" s="57">
        <v>5384</v>
      </c>
      <c r="P1359" s="57">
        <v>5595</v>
      </c>
      <c r="Q1359" s="57">
        <v>39.247</v>
      </c>
      <c r="R1359" s="57">
        <v>49.7913</v>
      </c>
      <c r="S1359" s="57">
        <v>28.315200000000001</v>
      </c>
      <c r="T1359" s="57">
        <v>42.632599999999996</v>
      </c>
      <c r="U1359" s="77">
        <v>1.1761294806871214</v>
      </c>
      <c r="V1359" s="24" t="s">
        <v>6142</v>
      </c>
      <c r="W1359" s="216" t="s">
        <v>5967</v>
      </c>
      <c r="X1359" s="216" t="s">
        <v>5971</v>
      </c>
      <c r="Y1359" s="24" t="s">
        <v>5978</v>
      </c>
      <c r="Z1359" s="24" t="s">
        <v>5984</v>
      </c>
      <c r="AA1359" s="24" t="s">
        <v>5964</v>
      </c>
      <c r="AB1359" s="24" t="s">
        <v>5965</v>
      </c>
      <c r="AC1359" s="24" t="s">
        <v>5990</v>
      </c>
    </row>
    <row r="1360" spans="1:29" s="169" customFormat="1">
      <c r="A1360" s="24">
        <v>6246</v>
      </c>
      <c r="B1360" s="24" t="s">
        <v>1329</v>
      </c>
      <c r="C1360" s="57">
        <v>15.5</v>
      </c>
      <c r="D1360" s="57">
        <v>18.149999999999999</v>
      </c>
      <c r="E1360" s="57">
        <v>15.2</v>
      </c>
      <c r="F1360" s="57">
        <v>17.2</v>
      </c>
      <c r="G1360" s="57">
        <v>17</v>
      </c>
      <c r="H1360" s="57">
        <v>19.05</v>
      </c>
      <c r="I1360" s="57">
        <v>15.2</v>
      </c>
      <c r="J1360" s="57">
        <v>16.5</v>
      </c>
      <c r="K1360" s="57">
        <v>16.5</v>
      </c>
      <c r="L1360" s="57">
        <v>24.85</v>
      </c>
      <c r="M1360" s="57">
        <v>16.05</v>
      </c>
      <c r="N1360" s="57">
        <v>16.8</v>
      </c>
      <c r="O1360" s="57">
        <v>18170</v>
      </c>
      <c r="P1360" s="57">
        <v>4313</v>
      </c>
      <c r="Q1360" s="57">
        <v>61.310699999999997</v>
      </c>
      <c r="R1360" s="57">
        <v>63.222999999999999</v>
      </c>
      <c r="S1360" s="57">
        <v>54.476700000000001</v>
      </c>
      <c r="T1360" s="57">
        <v>60.307600000000001</v>
      </c>
      <c r="U1360" s="77">
        <v>5.1490326403379969</v>
      </c>
      <c r="V1360" s="24" t="s">
        <v>6415</v>
      </c>
      <c r="W1360" s="216" t="s">
        <v>5967</v>
      </c>
      <c r="X1360" s="216" t="s">
        <v>5961</v>
      </c>
      <c r="Y1360" s="24" t="s">
        <v>5982</v>
      </c>
      <c r="Z1360" s="24" t="s">
        <v>5978</v>
      </c>
      <c r="AA1360" s="24" t="s">
        <v>5969</v>
      </c>
      <c r="AB1360" s="24" t="s">
        <v>6084</v>
      </c>
      <c r="AC1360" s="24" t="s">
        <v>5965</v>
      </c>
    </row>
    <row r="1361" spans="1:29" s="169" customFormat="1">
      <c r="A1361" s="24">
        <v>6248</v>
      </c>
      <c r="B1361" s="24" t="s">
        <v>1331</v>
      </c>
      <c r="C1361" s="57">
        <v>23.7</v>
      </c>
      <c r="D1361" s="57">
        <v>29.05</v>
      </c>
      <c r="E1361" s="57">
        <v>22.55</v>
      </c>
      <c r="F1361" s="57">
        <v>29.05</v>
      </c>
      <c r="G1361" s="57">
        <v>29.4</v>
      </c>
      <c r="H1361" s="57">
        <v>31.95</v>
      </c>
      <c r="I1361" s="57">
        <v>24.2</v>
      </c>
      <c r="J1361" s="57">
        <v>24.8</v>
      </c>
      <c r="K1361" s="57">
        <v>24.8</v>
      </c>
      <c r="L1361" s="57">
        <v>25.2</v>
      </c>
      <c r="M1361" s="57">
        <v>20.05</v>
      </c>
      <c r="N1361" s="57">
        <v>20.399999999999999</v>
      </c>
      <c r="O1361" s="57">
        <v>3862</v>
      </c>
      <c r="P1361" s="57">
        <v>18617</v>
      </c>
      <c r="Q1361" s="57">
        <v>43.1006</v>
      </c>
      <c r="R1361" s="57">
        <v>42.363199999999999</v>
      </c>
      <c r="S1361" s="57">
        <v>29.932700000000001</v>
      </c>
      <c r="T1361" s="57">
        <v>38.219700000000003</v>
      </c>
      <c r="U1361" s="77">
        <v>0.25354365484354202</v>
      </c>
      <c r="V1361" s="24" t="s">
        <v>5959</v>
      </c>
      <c r="W1361" s="216" t="s">
        <v>5960</v>
      </c>
      <c r="X1361" s="216" t="s">
        <v>5971</v>
      </c>
      <c r="Y1361" s="24" t="s">
        <v>6045</v>
      </c>
      <c r="Z1361" s="24" t="s">
        <v>5964</v>
      </c>
      <c r="AA1361" s="24" t="s">
        <v>5964</v>
      </c>
      <c r="AB1361" s="24" t="s">
        <v>5965</v>
      </c>
      <c r="AC1361" s="24" t="s">
        <v>5965</v>
      </c>
    </row>
    <row r="1362" spans="1:29" s="169" customFormat="1">
      <c r="A1362" s="24">
        <v>6251</v>
      </c>
      <c r="B1362" s="24" t="s">
        <v>1332</v>
      </c>
      <c r="C1362" s="57">
        <v>19.7</v>
      </c>
      <c r="D1362" s="57">
        <v>23.7</v>
      </c>
      <c r="E1362" s="57">
        <v>19.05</v>
      </c>
      <c r="F1362" s="57">
        <v>22.95</v>
      </c>
      <c r="G1362" s="57">
        <v>22.95</v>
      </c>
      <c r="H1362" s="57">
        <v>25</v>
      </c>
      <c r="I1362" s="57">
        <v>21.05</v>
      </c>
      <c r="J1362" s="57">
        <v>22</v>
      </c>
      <c r="K1362" s="57">
        <v>22.2</v>
      </c>
      <c r="L1362" s="57">
        <v>24.2</v>
      </c>
      <c r="M1362" s="57">
        <v>20.05</v>
      </c>
      <c r="N1362" s="57">
        <v>21.75</v>
      </c>
      <c r="O1362" s="57">
        <v>108231</v>
      </c>
      <c r="P1362" s="57">
        <v>171640</v>
      </c>
      <c r="Q1362" s="57">
        <v>64.741799999999998</v>
      </c>
      <c r="R1362" s="57">
        <v>62.086199999999998</v>
      </c>
      <c r="S1362" s="57">
        <v>64.782799999999995</v>
      </c>
      <c r="T1362" s="57">
        <v>62.985100000000003</v>
      </c>
      <c r="U1362" s="77">
        <v>0.77069641886118223</v>
      </c>
      <c r="V1362" s="24" t="s">
        <v>6189</v>
      </c>
      <c r="W1362" s="216" t="s">
        <v>6009</v>
      </c>
      <c r="X1362" s="216" t="s">
        <v>5961</v>
      </c>
      <c r="Y1362" s="24" t="s">
        <v>5982</v>
      </c>
      <c r="Z1362" s="24" t="s">
        <v>6000</v>
      </c>
      <c r="AA1362" s="24" t="s">
        <v>6073</v>
      </c>
      <c r="AB1362" s="24" t="s">
        <v>5970</v>
      </c>
      <c r="AC1362" s="24" t="s">
        <v>5986</v>
      </c>
    </row>
    <row r="1363" spans="1:29" s="169" customFormat="1">
      <c r="A1363" s="24">
        <v>6257</v>
      </c>
      <c r="B1363" s="24" t="s">
        <v>1333</v>
      </c>
      <c r="C1363" s="57">
        <v>50.7</v>
      </c>
      <c r="D1363" s="57">
        <v>56.7</v>
      </c>
      <c r="E1363" s="57">
        <v>50.3</v>
      </c>
      <c r="F1363" s="57">
        <v>56</v>
      </c>
      <c r="G1363" s="57">
        <v>57</v>
      </c>
      <c r="H1363" s="57">
        <v>65.400000000000006</v>
      </c>
      <c r="I1363" s="57">
        <v>56.1</v>
      </c>
      <c r="J1363" s="57">
        <v>64.099999999999994</v>
      </c>
      <c r="K1363" s="57">
        <v>65.2</v>
      </c>
      <c r="L1363" s="57">
        <v>72.7</v>
      </c>
      <c r="M1363" s="57">
        <v>58.4</v>
      </c>
      <c r="N1363" s="57">
        <v>62.2</v>
      </c>
      <c r="O1363" s="57">
        <v>206385</v>
      </c>
      <c r="P1363" s="57">
        <v>277424</v>
      </c>
      <c r="Q1363" s="57">
        <v>85.039000000000001</v>
      </c>
      <c r="R1363" s="57">
        <v>79.332599999999999</v>
      </c>
      <c r="S1363" s="57">
        <v>77.977800000000002</v>
      </c>
      <c r="T1363" s="57">
        <v>78.881</v>
      </c>
      <c r="U1363" s="77">
        <v>0.90925202337697297</v>
      </c>
      <c r="V1363" s="24" t="s">
        <v>6180</v>
      </c>
      <c r="W1363" s="216" t="s">
        <v>5960</v>
      </c>
      <c r="X1363" s="216" t="s">
        <v>5989</v>
      </c>
      <c r="Y1363" s="24" t="s">
        <v>5982</v>
      </c>
      <c r="Z1363" s="24" t="s">
        <v>5982</v>
      </c>
      <c r="AA1363" s="24" t="s">
        <v>6000</v>
      </c>
      <c r="AB1363" s="24" t="s">
        <v>5970</v>
      </c>
      <c r="AC1363" s="24" t="s">
        <v>5991</v>
      </c>
    </row>
    <row r="1364" spans="1:29" s="169" customFormat="1">
      <c r="A1364" s="24">
        <v>6259</v>
      </c>
      <c r="B1364" s="24" t="s">
        <v>1334</v>
      </c>
      <c r="C1364" s="57">
        <v>15.85</v>
      </c>
      <c r="D1364" s="57">
        <v>16.45</v>
      </c>
      <c r="E1364" s="57">
        <v>14.45</v>
      </c>
      <c r="F1364" s="57">
        <v>15.35</v>
      </c>
      <c r="G1364" s="57">
        <v>14.75</v>
      </c>
      <c r="H1364" s="57">
        <v>20.3</v>
      </c>
      <c r="I1364" s="57">
        <v>14.55</v>
      </c>
      <c r="J1364" s="57">
        <v>17.399999999999999</v>
      </c>
      <c r="K1364" s="57">
        <v>17.899999999999999</v>
      </c>
      <c r="L1364" s="57">
        <v>18.45</v>
      </c>
      <c r="M1364" s="57">
        <v>15.2</v>
      </c>
      <c r="N1364" s="57">
        <v>16.8</v>
      </c>
      <c r="O1364" s="57">
        <v>528</v>
      </c>
      <c r="P1364" s="57">
        <v>1157</v>
      </c>
      <c r="Q1364" s="57">
        <v>57.142099999999999</v>
      </c>
      <c r="R1364" s="57">
        <v>67.463499999999996</v>
      </c>
      <c r="S1364" s="57">
        <v>52.104399999999998</v>
      </c>
      <c r="T1364" s="57">
        <v>62.343800000000002</v>
      </c>
      <c r="U1364" s="77">
        <v>0.55776433304523187</v>
      </c>
      <c r="V1364" s="24" t="s">
        <v>5980</v>
      </c>
      <c r="W1364" s="216" t="s">
        <v>5967</v>
      </c>
      <c r="X1364" s="216" t="s">
        <v>5961</v>
      </c>
      <c r="Y1364" s="24" t="s">
        <v>5962</v>
      </c>
      <c r="Z1364" s="24" t="s">
        <v>5982</v>
      </c>
      <c r="AA1364" s="24" t="s">
        <v>5964</v>
      </c>
      <c r="AB1364" s="24" t="s">
        <v>5990</v>
      </c>
      <c r="AC1364" s="24" t="s">
        <v>5970</v>
      </c>
    </row>
    <row r="1365" spans="1:29" s="169" customFormat="1">
      <c r="A1365" s="24">
        <v>6261</v>
      </c>
      <c r="B1365" s="24" t="s">
        <v>1335</v>
      </c>
      <c r="C1365" s="57">
        <v>79.099999999999994</v>
      </c>
      <c r="D1365" s="57">
        <v>90.5</v>
      </c>
      <c r="E1365" s="57">
        <v>78</v>
      </c>
      <c r="F1365" s="57">
        <v>87.1</v>
      </c>
      <c r="G1365" s="57">
        <v>88.5</v>
      </c>
      <c r="H1365" s="57">
        <v>106.5</v>
      </c>
      <c r="I1365" s="57">
        <v>85.6</v>
      </c>
      <c r="J1365" s="57">
        <v>91.4</v>
      </c>
      <c r="K1365" s="57">
        <v>92.9</v>
      </c>
      <c r="L1365" s="57">
        <v>101.5</v>
      </c>
      <c r="M1365" s="57">
        <v>82</v>
      </c>
      <c r="N1365" s="57">
        <v>88.1</v>
      </c>
      <c r="O1365" s="57">
        <v>59200</v>
      </c>
      <c r="P1365" s="57">
        <v>159020</v>
      </c>
      <c r="Q1365" s="57">
        <v>74.929199999999994</v>
      </c>
      <c r="R1365" s="57">
        <v>71.687600000000003</v>
      </c>
      <c r="S1365" s="57">
        <v>70.743600000000001</v>
      </c>
      <c r="T1365" s="57">
        <v>71.372900000000001</v>
      </c>
      <c r="U1365" s="77">
        <v>0.45500915328609959</v>
      </c>
      <c r="V1365" s="24" t="s">
        <v>6035</v>
      </c>
      <c r="W1365" s="216" t="s">
        <v>5960</v>
      </c>
      <c r="X1365" s="216" t="s">
        <v>5961</v>
      </c>
      <c r="Y1365" s="24" t="s">
        <v>5982</v>
      </c>
      <c r="Z1365" s="24" t="s">
        <v>5969</v>
      </c>
      <c r="AA1365" s="24" t="s">
        <v>5964</v>
      </c>
      <c r="AB1365" s="24" t="s">
        <v>5986</v>
      </c>
      <c r="AC1365" s="24" t="s">
        <v>5991</v>
      </c>
    </row>
    <row r="1366" spans="1:29" s="169" customFormat="1">
      <c r="A1366" s="24">
        <v>6263</v>
      </c>
      <c r="B1366" s="24" t="s">
        <v>1336</v>
      </c>
      <c r="C1366" s="57">
        <v>64.2</v>
      </c>
      <c r="D1366" s="57">
        <v>68.5</v>
      </c>
      <c r="E1366" s="57">
        <v>64.2</v>
      </c>
      <c r="F1366" s="57">
        <v>67.2</v>
      </c>
      <c r="G1366" s="57">
        <v>67.599999999999994</v>
      </c>
      <c r="H1366" s="57">
        <v>68.2</v>
      </c>
      <c r="I1366" s="57">
        <v>66.5</v>
      </c>
      <c r="J1366" s="57">
        <v>68</v>
      </c>
      <c r="K1366" s="57">
        <v>68</v>
      </c>
      <c r="L1366" s="57">
        <v>68.2</v>
      </c>
      <c r="M1366" s="57">
        <v>62.5</v>
      </c>
      <c r="N1366" s="57">
        <v>64.3</v>
      </c>
      <c r="O1366" s="57">
        <v>1622</v>
      </c>
      <c r="P1366" s="57">
        <v>1682</v>
      </c>
      <c r="Q1366" s="57">
        <v>71.069800000000001</v>
      </c>
      <c r="R1366" s="57">
        <v>56.549100000000003</v>
      </c>
      <c r="S1366" s="57">
        <v>62.292200000000001</v>
      </c>
      <c r="T1366" s="57">
        <v>58.4634</v>
      </c>
      <c r="U1366" s="77">
        <v>1.1786233320121549</v>
      </c>
      <c r="V1366" s="24" t="s">
        <v>6050</v>
      </c>
      <c r="W1366" s="216" t="s">
        <v>6020</v>
      </c>
      <c r="X1366" s="216" t="s">
        <v>5961</v>
      </c>
      <c r="Y1366" s="24" t="s">
        <v>6013</v>
      </c>
      <c r="Z1366" s="24" t="s">
        <v>6244</v>
      </c>
      <c r="AA1366" s="24" t="s">
        <v>5964</v>
      </c>
      <c r="AB1366" s="24" t="s">
        <v>5979</v>
      </c>
      <c r="AC1366" s="24" t="s">
        <v>5991</v>
      </c>
    </row>
    <row r="1367" spans="1:29" s="169" customFormat="1">
      <c r="A1367" s="24">
        <v>6264</v>
      </c>
      <c r="B1367" s="24" t="s">
        <v>1337</v>
      </c>
      <c r="C1367" s="57">
        <v>9.48</v>
      </c>
      <c r="D1367" s="57">
        <v>10.75</v>
      </c>
      <c r="E1367" s="57">
        <v>9.11</v>
      </c>
      <c r="F1367" s="57">
        <v>10.75</v>
      </c>
      <c r="G1367" s="57">
        <v>10.75</v>
      </c>
      <c r="H1367" s="57">
        <v>11.5</v>
      </c>
      <c r="I1367" s="57">
        <v>9.31</v>
      </c>
      <c r="J1367" s="57">
        <v>9.58</v>
      </c>
      <c r="K1367" s="57">
        <v>9.68</v>
      </c>
      <c r="L1367" s="57">
        <v>10.199999999999999</v>
      </c>
      <c r="M1367" s="57">
        <v>8.74</v>
      </c>
      <c r="N1367" s="57">
        <v>9.2200000000000006</v>
      </c>
      <c r="O1367" s="57">
        <v>2353</v>
      </c>
      <c r="P1367" s="57">
        <v>7444</v>
      </c>
      <c r="Q1367" s="57">
        <v>60.712000000000003</v>
      </c>
      <c r="R1367" s="57">
        <v>60.016199999999998</v>
      </c>
      <c r="S1367" s="57">
        <v>56.287399999999998</v>
      </c>
      <c r="T1367" s="57">
        <v>58.773299999999999</v>
      </c>
      <c r="U1367" s="77">
        <v>0.38633649770135531</v>
      </c>
      <c r="V1367" s="24" t="s">
        <v>6025</v>
      </c>
      <c r="W1367" s="216" t="s">
        <v>5960</v>
      </c>
      <c r="X1367" s="216" t="s">
        <v>5961</v>
      </c>
      <c r="Y1367" s="24" t="s">
        <v>6045</v>
      </c>
      <c r="Z1367" s="24" t="s">
        <v>5964</v>
      </c>
      <c r="AA1367" s="24" t="s">
        <v>5974</v>
      </c>
      <c r="AB1367" s="24" t="s">
        <v>5986</v>
      </c>
      <c r="AC1367" s="24" t="s">
        <v>5991</v>
      </c>
    </row>
    <row r="1368" spans="1:29" s="169" customFormat="1">
      <c r="A1368" s="24">
        <v>6265</v>
      </c>
      <c r="B1368" s="24" t="s">
        <v>1338</v>
      </c>
      <c r="C1368" s="57">
        <v>8.35</v>
      </c>
      <c r="D1368" s="57">
        <v>9.98</v>
      </c>
      <c r="E1368" s="57">
        <v>8</v>
      </c>
      <c r="F1368" s="57">
        <v>9.18</v>
      </c>
      <c r="G1368" s="57">
        <v>9.23</v>
      </c>
      <c r="H1368" s="57">
        <v>10.9</v>
      </c>
      <c r="I1368" s="57">
        <v>9.08</v>
      </c>
      <c r="J1368" s="57">
        <v>10.4</v>
      </c>
      <c r="K1368" s="57">
        <v>10.5</v>
      </c>
      <c r="L1368" s="57">
        <v>10.9</v>
      </c>
      <c r="M1368" s="57">
        <v>9.6999999999999993</v>
      </c>
      <c r="N1368" s="57">
        <v>10.15</v>
      </c>
      <c r="O1368" s="57">
        <v>35348</v>
      </c>
      <c r="P1368" s="57">
        <v>51287</v>
      </c>
      <c r="Q1368" s="57">
        <v>60.614199999999997</v>
      </c>
      <c r="R1368" s="57">
        <v>62.883000000000003</v>
      </c>
      <c r="S1368" s="57">
        <v>60.7864</v>
      </c>
      <c r="T1368" s="57">
        <v>62.184199999999997</v>
      </c>
      <c r="U1368" s="77">
        <v>0.84237937705678079</v>
      </c>
      <c r="V1368" s="24" t="s">
        <v>6225</v>
      </c>
      <c r="W1368" s="216" t="s">
        <v>6039</v>
      </c>
      <c r="X1368" s="216" t="s">
        <v>5961</v>
      </c>
      <c r="Y1368" s="24" t="s">
        <v>5982</v>
      </c>
      <c r="Z1368" s="24" t="s">
        <v>5982</v>
      </c>
      <c r="AA1368" s="24" t="s">
        <v>5974</v>
      </c>
      <c r="AB1368" s="24" t="s">
        <v>5991</v>
      </c>
      <c r="AC1368" s="24" t="s">
        <v>5986</v>
      </c>
    </row>
    <row r="1369" spans="1:29" s="169" customFormat="1">
      <c r="A1369" s="24">
        <v>6266</v>
      </c>
      <c r="B1369" s="24" t="s">
        <v>1339</v>
      </c>
      <c r="C1369" s="57">
        <v>20.100000000000001</v>
      </c>
      <c r="D1369" s="57">
        <v>21.5</v>
      </c>
      <c r="E1369" s="57">
        <v>20.100000000000001</v>
      </c>
      <c r="F1369" s="57">
        <v>21.25</v>
      </c>
      <c r="G1369" s="57">
        <v>21.3</v>
      </c>
      <c r="H1369" s="57">
        <v>23.8</v>
      </c>
      <c r="I1369" s="57">
        <v>21.1</v>
      </c>
      <c r="J1369" s="57">
        <v>22.5</v>
      </c>
      <c r="K1369" s="57">
        <v>22.6</v>
      </c>
      <c r="L1369" s="57">
        <v>22.8</v>
      </c>
      <c r="M1369" s="57">
        <v>18.75</v>
      </c>
      <c r="N1369" s="57">
        <v>19.45</v>
      </c>
      <c r="O1369" s="57">
        <v>3446</v>
      </c>
      <c r="P1369" s="57">
        <v>8205</v>
      </c>
      <c r="Q1369" s="57">
        <v>68.348299999999995</v>
      </c>
      <c r="R1369" s="57">
        <v>64.232799999999997</v>
      </c>
      <c r="S1369" s="57">
        <v>50.467500000000001</v>
      </c>
      <c r="T1369" s="57">
        <v>59.644399999999997</v>
      </c>
      <c r="U1369" s="77">
        <v>0.51331843726724902</v>
      </c>
      <c r="V1369" s="24" t="s">
        <v>6104</v>
      </c>
      <c r="W1369" s="216" t="s">
        <v>5960</v>
      </c>
      <c r="X1369" s="216" t="s">
        <v>5961</v>
      </c>
      <c r="Y1369" s="24" t="s">
        <v>6013</v>
      </c>
      <c r="Z1369" s="24" t="s">
        <v>5982</v>
      </c>
      <c r="AA1369" s="24" t="s">
        <v>5964</v>
      </c>
      <c r="AB1369" s="24" t="s">
        <v>5979</v>
      </c>
      <c r="AC1369" s="24" t="s">
        <v>5990</v>
      </c>
    </row>
    <row r="1370" spans="1:29" s="169" customFormat="1">
      <c r="A1370" s="24">
        <v>6269</v>
      </c>
      <c r="B1370" s="24" t="s">
        <v>1340</v>
      </c>
      <c r="C1370" s="57">
        <v>120</v>
      </c>
      <c r="D1370" s="57">
        <v>142</v>
      </c>
      <c r="E1370" s="57">
        <v>117</v>
      </c>
      <c r="F1370" s="57">
        <v>135</v>
      </c>
      <c r="G1370" s="57">
        <v>135</v>
      </c>
      <c r="H1370" s="57">
        <v>141</v>
      </c>
      <c r="I1370" s="57">
        <v>121</v>
      </c>
      <c r="J1370" s="57">
        <v>130</v>
      </c>
      <c r="K1370" s="57">
        <v>132</v>
      </c>
      <c r="L1370" s="57">
        <v>137</v>
      </c>
      <c r="M1370" s="57">
        <v>112.5</v>
      </c>
      <c r="N1370" s="57">
        <v>119</v>
      </c>
      <c r="O1370" s="57">
        <v>79301</v>
      </c>
      <c r="P1370" s="57">
        <v>174288</v>
      </c>
      <c r="Q1370" s="57">
        <v>58.599299999999999</v>
      </c>
      <c r="R1370" s="57">
        <v>50.495800000000003</v>
      </c>
      <c r="S1370" s="57">
        <v>52.2241</v>
      </c>
      <c r="T1370" s="57">
        <v>51.071899999999999</v>
      </c>
      <c r="U1370" s="77">
        <v>0.55611083060477173</v>
      </c>
      <c r="V1370" s="24" t="s">
        <v>5987</v>
      </c>
      <c r="W1370" s="216" t="s">
        <v>5967</v>
      </c>
      <c r="X1370" s="216" t="s">
        <v>5961</v>
      </c>
      <c r="Y1370" s="24" t="s">
        <v>5982</v>
      </c>
      <c r="Z1370" s="24" t="s">
        <v>5964</v>
      </c>
      <c r="AA1370" s="24" t="s">
        <v>5964</v>
      </c>
      <c r="AB1370" s="24" t="s">
        <v>5990</v>
      </c>
      <c r="AC1370" s="24" t="s">
        <v>5991</v>
      </c>
    </row>
    <row r="1371" spans="1:29" s="169" customFormat="1">
      <c r="A1371" s="24">
        <v>6270</v>
      </c>
      <c r="B1371" s="24" t="s">
        <v>1341</v>
      </c>
      <c r="C1371" s="57">
        <v>21.5</v>
      </c>
      <c r="D1371" s="57">
        <v>22.2</v>
      </c>
      <c r="E1371" s="57">
        <v>21.3</v>
      </c>
      <c r="F1371" s="57">
        <v>21.95</v>
      </c>
      <c r="G1371" s="57">
        <v>22</v>
      </c>
      <c r="H1371" s="57">
        <v>23</v>
      </c>
      <c r="I1371" s="57">
        <v>20.149999999999999</v>
      </c>
      <c r="J1371" s="57">
        <v>21</v>
      </c>
      <c r="K1371" s="57">
        <v>21.65</v>
      </c>
      <c r="L1371" s="57">
        <v>23.4</v>
      </c>
      <c r="M1371" s="57">
        <v>19.649999999999999</v>
      </c>
      <c r="N1371" s="57">
        <v>20.149999999999999</v>
      </c>
      <c r="O1371" s="57">
        <v>6783</v>
      </c>
      <c r="P1371" s="57">
        <v>5252</v>
      </c>
      <c r="Q1371" s="57">
        <v>51.233699999999999</v>
      </c>
      <c r="R1371" s="57">
        <v>58.825200000000002</v>
      </c>
      <c r="S1371" s="57">
        <v>42.744799999999998</v>
      </c>
      <c r="T1371" s="57">
        <v>53.465000000000003</v>
      </c>
      <c r="U1371" s="77">
        <v>1.5785097740543286</v>
      </c>
      <c r="V1371" s="24" t="s">
        <v>6288</v>
      </c>
      <c r="W1371" s="216" t="s">
        <v>5967</v>
      </c>
      <c r="X1371" s="216" t="s">
        <v>5961</v>
      </c>
      <c r="Y1371" s="24" t="s">
        <v>6016</v>
      </c>
      <c r="Z1371" s="24" t="s">
        <v>5964</v>
      </c>
      <c r="AA1371" s="24" t="s">
        <v>5964</v>
      </c>
      <c r="AB1371" s="24" t="s">
        <v>5970</v>
      </c>
      <c r="AC1371" s="24" t="s">
        <v>5965</v>
      </c>
    </row>
    <row r="1372" spans="1:29" s="169" customFormat="1">
      <c r="A1372" s="24">
        <v>6271</v>
      </c>
      <c r="B1372" s="24" t="s">
        <v>1342</v>
      </c>
      <c r="C1372" s="57">
        <v>182</v>
      </c>
      <c r="D1372" s="57">
        <v>225</v>
      </c>
      <c r="E1372" s="57">
        <v>175</v>
      </c>
      <c r="F1372" s="57">
        <v>212.5</v>
      </c>
      <c r="G1372" s="57">
        <v>214</v>
      </c>
      <c r="H1372" s="57">
        <v>275</v>
      </c>
      <c r="I1372" s="57">
        <v>203.5</v>
      </c>
      <c r="J1372" s="57">
        <v>244</v>
      </c>
      <c r="K1372" s="57">
        <v>243.5</v>
      </c>
      <c r="L1372" s="57">
        <v>284</v>
      </c>
      <c r="M1372" s="57">
        <v>225.5</v>
      </c>
      <c r="N1372" s="57">
        <v>278.5</v>
      </c>
      <c r="O1372" s="57">
        <v>192344</v>
      </c>
      <c r="P1372" s="57">
        <v>229904</v>
      </c>
      <c r="Q1372" s="57">
        <v>69.691400000000002</v>
      </c>
      <c r="R1372" s="57">
        <v>66.774199999999993</v>
      </c>
      <c r="S1372" s="57">
        <v>78.475300000000004</v>
      </c>
      <c r="T1372" s="57">
        <v>70.674599999999998</v>
      </c>
      <c r="U1372" s="77">
        <v>1.0225446756520595</v>
      </c>
      <c r="V1372" s="24" t="s">
        <v>6169</v>
      </c>
      <c r="W1372" s="216" t="s">
        <v>6009</v>
      </c>
      <c r="X1372" s="216" t="s">
        <v>5989</v>
      </c>
      <c r="Y1372" s="24" t="s">
        <v>5982</v>
      </c>
      <c r="Z1372" s="24" t="s">
        <v>5982</v>
      </c>
      <c r="AA1372" s="24" t="s">
        <v>5982</v>
      </c>
      <c r="AB1372" s="24" t="s">
        <v>5965</v>
      </c>
      <c r="AC1372" s="24" t="s">
        <v>5991</v>
      </c>
    </row>
    <row r="1373" spans="1:29" s="169" customFormat="1">
      <c r="A1373" s="24">
        <v>6272</v>
      </c>
      <c r="B1373" s="24" t="s">
        <v>3835</v>
      </c>
      <c r="C1373" s="57">
        <v>13.25</v>
      </c>
      <c r="D1373" s="57">
        <v>15.55</v>
      </c>
      <c r="E1373" s="57">
        <v>12.35</v>
      </c>
      <c r="F1373" s="57">
        <v>13</v>
      </c>
      <c r="G1373" s="57">
        <v>12.9</v>
      </c>
      <c r="H1373" s="57">
        <v>15.25</v>
      </c>
      <c r="I1373" s="57">
        <v>12.25</v>
      </c>
      <c r="J1373" s="57">
        <v>13</v>
      </c>
      <c r="K1373" s="57">
        <v>13</v>
      </c>
      <c r="L1373" s="57">
        <v>13.25</v>
      </c>
      <c r="M1373" s="57">
        <v>12.15</v>
      </c>
      <c r="N1373" s="57">
        <v>12.8</v>
      </c>
      <c r="O1373" s="57">
        <v>3040</v>
      </c>
      <c r="P1373" s="57">
        <v>10950</v>
      </c>
      <c r="Q1373" s="57">
        <v>41.7211</v>
      </c>
      <c r="R1373" s="57">
        <v>48.150599999999997</v>
      </c>
      <c r="S1373" s="57">
        <v>38.030999999999999</v>
      </c>
      <c r="T1373" s="57">
        <v>44.7774</v>
      </c>
      <c r="U1373" s="77">
        <v>0.33932014205986805</v>
      </c>
      <c r="V1373" s="24" t="s">
        <v>6114</v>
      </c>
      <c r="W1373" s="216" t="s">
        <v>5967</v>
      </c>
      <c r="X1373" s="216" t="s">
        <v>5971</v>
      </c>
      <c r="Y1373" s="24" t="s">
        <v>5978</v>
      </c>
      <c r="Z1373" s="24" t="s">
        <v>5969</v>
      </c>
      <c r="AA1373" s="24" t="s">
        <v>5975</v>
      </c>
      <c r="AB1373" s="24" t="s">
        <v>5990</v>
      </c>
      <c r="AC1373" s="24" t="s">
        <v>5976</v>
      </c>
    </row>
    <row r="1374" spans="1:29" s="169" customFormat="1">
      <c r="A1374" s="24">
        <v>6274</v>
      </c>
      <c r="B1374" s="24" t="s">
        <v>1343</v>
      </c>
      <c r="C1374" s="57">
        <v>104.5</v>
      </c>
      <c r="D1374" s="57">
        <v>118</v>
      </c>
      <c r="E1374" s="57">
        <v>98.2</v>
      </c>
      <c r="F1374" s="57">
        <v>116.5</v>
      </c>
      <c r="G1374" s="57">
        <v>115.5</v>
      </c>
      <c r="H1374" s="57">
        <v>125</v>
      </c>
      <c r="I1374" s="57">
        <v>112</v>
      </c>
      <c r="J1374" s="57">
        <v>116.5</v>
      </c>
      <c r="K1374" s="57">
        <v>117</v>
      </c>
      <c r="L1374" s="57">
        <v>122</v>
      </c>
      <c r="M1374" s="57">
        <v>101.5</v>
      </c>
      <c r="N1374" s="57">
        <v>111</v>
      </c>
      <c r="O1374" s="57">
        <v>33357</v>
      </c>
      <c r="P1374" s="57">
        <v>56664</v>
      </c>
      <c r="Q1374" s="57">
        <v>50.318800000000003</v>
      </c>
      <c r="R1374" s="57">
        <v>44.735799999999998</v>
      </c>
      <c r="S1374" s="57">
        <v>49.448</v>
      </c>
      <c r="T1374" s="57">
        <v>46.3065</v>
      </c>
      <c r="U1374" s="77">
        <v>0.71949856463833595</v>
      </c>
      <c r="V1374" s="24" t="s">
        <v>6141</v>
      </c>
      <c r="W1374" s="216" t="s">
        <v>6020</v>
      </c>
      <c r="X1374" s="216" t="s">
        <v>5971</v>
      </c>
      <c r="Y1374" s="24" t="s">
        <v>5982</v>
      </c>
      <c r="Z1374" s="24" t="s">
        <v>5969</v>
      </c>
      <c r="AA1374" s="24" t="s">
        <v>5964</v>
      </c>
      <c r="AB1374" s="24" t="s">
        <v>5990</v>
      </c>
      <c r="AC1374" s="24" t="s">
        <v>5970</v>
      </c>
    </row>
    <row r="1375" spans="1:29" s="169" customFormat="1">
      <c r="A1375" s="24">
        <v>6275</v>
      </c>
      <c r="B1375" s="24" t="s">
        <v>1344</v>
      </c>
      <c r="C1375" s="57">
        <v>31.65</v>
      </c>
      <c r="D1375" s="57">
        <v>32.049999999999997</v>
      </c>
      <c r="E1375" s="57">
        <v>28.45</v>
      </c>
      <c r="F1375" s="57">
        <v>29.35</v>
      </c>
      <c r="G1375" s="57">
        <v>29.5</v>
      </c>
      <c r="H1375" s="57">
        <v>32.4</v>
      </c>
      <c r="I1375" s="57">
        <v>27.35</v>
      </c>
      <c r="J1375" s="57">
        <v>28.6</v>
      </c>
      <c r="K1375" s="57">
        <v>28.6</v>
      </c>
      <c r="L1375" s="57">
        <v>33.5</v>
      </c>
      <c r="M1375" s="57">
        <v>27.65</v>
      </c>
      <c r="N1375" s="57">
        <v>28.85</v>
      </c>
      <c r="O1375" s="57">
        <v>30562</v>
      </c>
      <c r="P1375" s="57">
        <v>17014</v>
      </c>
      <c r="Q1375" s="57">
        <v>66.077399999999997</v>
      </c>
      <c r="R1375" s="57">
        <v>73.907600000000002</v>
      </c>
      <c r="S1375" s="57">
        <v>59.548699999999997</v>
      </c>
      <c r="T1375" s="57">
        <v>69.121300000000005</v>
      </c>
      <c r="U1375" s="77">
        <v>2.1954599480166661</v>
      </c>
      <c r="V1375" s="24" t="s">
        <v>6416</v>
      </c>
      <c r="W1375" s="216" t="s">
        <v>5967</v>
      </c>
      <c r="X1375" s="216" t="s">
        <v>5961</v>
      </c>
      <c r="Y1375" s="24" t="s">
        <v>5964</v>
      </c>
      <c r="Z1375" s="24" t="s">
        <v>6000</v>
      </c>
      <c r="AA1375" s="24" t="s">
        <v>5969</v>
      </c>
      <c r="AB1375" s="24" t="s">
        <v>6033</v>
      </c>
      <c r="AC1375" s="24" t="s">
        <v>5990</v>
      </c>
    </row>
    <row r="1376" spans="1:29" s="169" customFormat="1">
      <c r="A1376" s="24">
        <v>6276</v>
      </c>
      <c r="B1376" s="24" t="s">
        <v>1345</v>
      </c>
      <c r="C1376" s="57">
        <v>39.15</v>
      </c>
      <c r="D1376" s="57">
        <v>39.799999999999997</v>
      </c>
      <c r="E1376" s="57">
        <v>35</v>
      </c>
      <c r="F1376" s="57">
        <v>35.950000000000003</v>
      </c>
      <c r="G1376" s="57">
        <v>35.700000000000003</v>
      </c>
      <c r="H1376" s="57">
        <v>37.700000000000003</v>
      </c>
      <c r="I1376" s="57">
        <v>35.1</v>
      </c>
      <c r="J1376" s="57">
        <v>36.700000000000003</v>
      </c>
      <c r="K1376" s="57">
        <v>36.549999999999997</v>
      </c>
      <c r="L1376" s="57">
        <v>37.6</v>
      </c>
      <c r="M1376" s="57">
        <v>23.25</v>
      </c>
      <c r="N1376" s="57">
        <v>24.8</v>
      </c>
      <c r="O1376" s="57">
        <v>4796</v>
      </c>
      <c r="P1376" s="57">
        <v>2998</v>
      </c>
      <c r="Q1376" s="57">
        <v>56.760599999999997</v>
      </c>
      <c r="R1376" s="57">
        <v>66.162499999999994</v>
      </c>
      <c r="S1376" s="57">
        <v>40.048400000000001</v>
      </c>
      <c r="T1376" s="57">
        <v>57.457799999999999</v>
      </c>
      <c r="U1376" s="77">
        <v>1.9552294122007263</v>
      </c>
      <c r="V1376" s="24" t="s">
        <v>5959</v>
      </c>
      <c r="W1376" s="216" t="s">
        <v>5967</v>
      </c>
      <c r="X1376" s="216" t="s">
        <v>5961</v>
      </c>
      <c r="Y1376" s="24" t="s">
        <v>5964</v>
      </c>
      <c r="Z1376" s="24" t="s">
        <v>6010</v>
      </c>
      <c r="AA1376" s="24" t="s">
        <v>5964</v>
      </c>
      <c r="AB1376" s="24" t="s">
        <v>5965</v>
      </c>
      <c r="AC1376" s="24" t="s">
        <v>5965</v>
      </c>
    </row>
    <row r="1377" spans="1:29" s="169" customFormat="1">
      <c r="A1377" s="24">
        <v>6277</v>
      </c>
      <c r="B1377" s="24" t="s">
        <v>1346</v>
      </c>
      <c r="C1377" s="57">
        <v>83.6</v>
      </c>
      <c r="D1377" s="57">
        <v>86</v>
      </c>
      <c r="E1377" s="57">
        <v>83.5</v>
      </c>
      <c r="F1377" s="57">
        <v>84.8</v>
      </c>
      <c r="G1377" s="57">
        <v>84.8</v>
      </c>
      <c r="H1377" s="57">
        <v>86.3</v>
      </c>
      <c r="I1377" s="57">
        <v>82.4</v>
      </c>
      <c r="J1377" s="57">
        <v>83.5</v>
      </c>
      <c r="K1377" s="57">
        <v>83.5</v>
      </c>
      <c r="L1377" s="57">
        <v>84.5</v>
      </c>
      <c r="M1377" s="57">
        <v>81.599999999999994</v>
      </c>
      <c r="N1377" s="57">
        <v>82.2</v>
      </c>
      <c r="O1377" s="57">
        <v>1367</v>
      </c>
      <c r="P1377" s="57">
        <v>2544</v>
      </c>
      <c r="Q1377" s="57">
        <v>38.433399999999999</v>
      </c>
      <c r="R1377" s="57">
        <v>46.855200000000004</v>
      </c>
      <c r="S1377" s="57">
        <v>29.4163</v>
      </c>
      <c r="T1377" s="57">
        <v>41.042200000000001</v>
      </c>
      <c r="U1377" s="77">
        <v>0.65675227113906354</v>
      </c>
      <c r="V1377" s="24" t="s">
        <v>6417</v>
      </c>
      <c r="W1377" s="216" t="s">
        <v>5967</v>
      </c>
      <c r="X1377" s="216" t="s">
        <v>5971</v>
      </c>
      <c r="Y1377" s="24" t="s">
        <v>6016</v>
      </c>
      <c r="Z1377" s="24" t="s">
        <v>5984</v>
      </c>
      <c r="AA1377" s="24" t="s">
        <v>5984</v>
      </c>
      <c r="AB1377" s="24" t="s">
        <v>5991</v>
      </c>
      <c r="AC1377" s="24" t="s">
        <v>5990</v>
      </c>
    </row>
    <row r="1378" spans="1:29" s="169" customFormat="1">
      <c r="A1378" s="24">
        <v>6278</v>
      </c>
      <c r="B1378" s="24" t="s">
        <v>1347</v>
      </c>
      <c r="C1378" s="57">
        <v>123</v>
      </c>
      <c r="D1378" s="57">
        <v>138.5</v>
      </c>
      <c r="E1378" s="57">
        <v>117</v>
      </c>
      <c r="F1378" s="57">
        <v>121</v>
      </c>
      <c r="G1378" s="57">
        <v>121</v>
      </c>
      <c r="H1378" s="57">
        <v>131</v>
      </c>
      <c r="I1378" s="57">
        <v>113.5</v>
      </c>
      <c r="J1378" s="57">
        <v>125</v>
      </c>
      <c r="K1378" s="57">
        <v>128</v>
      </c>
      <c r="L1378" s="57">
        <v>135</v>
      </c>
      <c r="M1378" s="57">
        <v>99.5</v>
      </c>
      <c r="N1378" s="57">
        <v>108</v>
      </c>
      <c r="O1378" s="57">
        <v>91427</v>
      </c>
      <c r="P1378" s="57">
        <v>138047</v>
      </c>
      <c r="Q1378" s="57">
        <v>60.291499999999999</v>
      </c>
      <c r="R1378" s="57">
        <v>56.027799999999999</v>
      </c>
      <c r="S1378" s="57">
        <v>51.954999999999998</v>
      </c>
      <c r="T1378" s="57">
        <v>54.670200000000001</v>
      </c>
      <c r="U1378" s="77">
        <v>0.80946424848863874</v>
      </c>
      <c r="V1378" s="24" t="s">
        <v>6118</v>
      </c>
      <c r="W1378" s="216" t="s">
        <v>5960</v>
      </c>
      <c r="X1378" s="216" t="s">
        <v>5961</v>
      </c>
      <c r="Y1378" s="24" t="s">
        <v>5978</v>
      </c>
      <c r="Z1378" s="24" t="s">
        <v>6022</v>
      </c>
      <c r="AA1378" s="24" t="s">
        <v>5964</v>
      </c>
      <c r="AB1378" s="24" t="s">
        <v>5990</v>
      </c>
      <c r="AC1378" s="24" t="s">
        <v>5990</v>
      </c>
    </row>
    <row r="1379" spans="1:29" s="169" customFormat="1">
      <c r="A1379" s="24">
        <v>6279</v>
      </c>
      <c r="B1379" s="24" t="s">
        <v>1348</v>
      </c>
      <c r="C1379" s="57">
        <v>104</v>
      </c>
      <c r="D1379" s="57">
        <v>139</v>
      </c>
      <c r="E1379" s="57">
        <v>104</v>
      </c>
      <c r="F1379" s="57">
        <v>134</v>
      </c>
      <c r="G1379" s="57">
        <v>134</v>
      </c>
      <c r="H1379" s="57">
        <v>152.5</v>
      </c>
      <c r="I1379" s="57">
        <v>128</v>
      </c>
      <c r="J1379" s="57">
        <v>135.5</v>
      </c>
      <c r="K1379" s="57">
        <v>136</v>
      </c>
      <c r="L1379" s="57">
        <v>140.5</v>
      </c>
      <c r="M1379" s="57">
        <v>114.5</v>
      </c>
      <c r="N1379" s="57">
        <v>121</v>
      </c>
      <c r="O1379" s="57">
        <v>10944</v>
      </c>
      <c r="P1379" s="57">
        <v>65105</v>
      </c>
      <c r="Q1379" s="57">
        <v>71.911100000000005</v>
      </c>
      <c r="R1379" s="57">
        <v>67.351100000000002</v>
      </c>
      <c r="S1379" s="57">
        <v>64.089100000000002</v>
      </c>
      <c r="T1379" s="57">
        <v>66.263800000000003</v>
      </c>
      <c r="U1379" s="77">
        <v>0.20545273020505336</v>
      </c>
      <c r="V1379" s="24" t="s">
        <v>5987</v>
      </c>
      <c r="W1379" s="216" t="s">
        <v>5960</v>
      </c>
      <c r="X1379" s="216" t="s">
        <v>5961</v>
      </c>
      <c r="Y1379" s="24" t="s">
        <v>6013</v>
      </c>
      <c r="Z1379" s="24" t="s">
        <v>5969</v>
      </c>
      <c r="AA1379" s="24" t="s">
        <v>5964</v>
      </c>
      <c r="AB1379" s="24" t="s">
        <v>5990</v>
      </c>
      <c r="AC1379" s="24" t="s">
        <v>5991</v>
      </c>
    </row>
    <row r="1380" spans="1:29" s="169" customFormat="1">
      <c r="A1380" s="24">
        <v>6281</v>
      </c>
      <c r="B1380" s="24" t="s">
        <v>1349</v>
      </c>
      <c r="C1380" s="57">
        <v>81.599999999999994</v>
      </c>
      <c r="D1380" s="57">
        <v>84.5</v>
      </c>
      <c r="E1380" s="57">
        <v>81.5</v>
      </c>
      <c r="F1380" s="57">
        <v>84</v>
      </c>
      <c r="G1380" s="57">
        <v>84</v>
      </c>
      <c r="H1380" s="57">
        <v>85.6</v>
      </c>
      <c r="I1380" s="57">
        <v>80.5</v>
      </c>
      <c r="J1380" s="57">
        <v>82.9</v>
      </c>
      <c r="K1380" s="57">
        <v>83</v>
      </c>
      <c r="L1380" s="57">
        <v>85</v>
      </c>
      <c r="M1380" s="57">
        <v>82</v>
      </c>
      <c r="N1380" s="57">
        <v>83.5</v>
      </c>
      <c r="O1380" s="57">
        <v>834</v>
      </c>
      <c r="P1380" s="57">
        <v>2040</v>
      </c>
      <c r="Q1380" s="57">
        <v>87.673500000000004</v>
      </c>
      <c r="R1380" s="57">
        <v>88.686499999999995</v>
      </c>
      <c r="S1380" s="57">
        <v>86.852800000000002</v>
      </c>
      <c r="T1380" s="57">
        <v>88.075199999999995</v>
      </c>
      <c r="U1380" s="77">
        <v>0.49967320261437909</v>
      </c>
      <c r="V1380" s="24" t="s">
        <v>6418</v>
      </c>
      <c r="W1380" s="216" t="s">
        <v>5967</v>
      </c>
      <c r="X1380" s="216" t="s">
        <v>6012</v>
      </c>
      <c r="Y1380" s="24" t="s">
        <v>6010</v>
      </c>
      <c r="Z1380" s="24" t="s">
        <v>5984</v>
      </c>
      <c r="AA1380" s="24" t="s">
        <v>6022</v>
      </c>
      <c r="AB1380" s="24" t="s">
        <v>5970</v>
      </c>
      <c r="AC1380" s="24" t="s">
        <v>5991</v>
      </c>
    </row>
    <row r="1381" spans="1:29" s="169" customFormat="1">
      <c r="A1381" s="24">
        <v>6282</v>
      </c>
      <c r="B1381" s="24" t="s">
        <v>1350</v>
      </c>
      <c r="C1381" s="57">
        <v>26.6</v>
      </c>
      <c r="D1381" s="57">
        <v>27.8</v>
      </c>
      <c r="E1381" s="57">
        <v>25.7</v>
      </c>
      <c r="F1381" s="57">
        <v>26</v>
      </c>
      <c r="G1381" s="57">
        <v>26.3</v>
      </c>
      <c r="H1381" s="57">
        <v>29.6</v>
      </c>
      <c r="I1381" s="57">
        <v>25.8</v>
      </c>
      <c r="J1381" s="57">
        <v>26.95</v>
      </c>
      <c r="K1381" s="57">
        <v>27</v>
      </c>
      <c r="L1381" s="57">
        <v>29.25</v>
      </c>
      <c r="M1381" s="57">
        <v>25.05</v>
      </c>
      <c r="N1381" s="57">
        <v>25.9</v>
      </c>
      <c r="O1381" s="57">
        <v>107612</v>
      </c>
      <c r="P1381" s="57">
        <v>199261</v>
      </c>
      <c r="Q1381" s="57">
        <v>53.716700000000003</v>
      </c>
      <c r="R1381" s="57">
        <v>62.970100000000002</v>
      </c>
      <c r="S1381" s="57">
        <v>48.13</v>
      </c>
      <c r="T1381" s="57">
        <v>58.023400000000002</v>
      </c>
      <c r="U1381" s="77">
        <v>0.66006783955604853</v>
      </c>
      <c r="V1381" s="24" t="s">
        <v>6295</v>
      </c>
      <c r="W1381" s="216" t="s">
        <v>5967</v>
      </c>
      <c r="X1381" s="216" t="s">
        <v>5961</v>
      </c>
      <c r="Y1381" s="24" t="s">
        <v>6000</v>
      </c>
      <c r="Z1381" s="24" t="s">
        <v>5963</v>
      </c>
      <c r="AA1381" s="24" t="s">
        <v>6000</v>
      </c>
      <c r="AB1381" s="24" t="s">
        <v>5970</v>
      </c>
      <c r="AC1381" s="24" t="s">
        <v>5990</v>
      </c>
    </row>
    <row r="1382" spans="1:29" s="169" customFormat="1">
      <c r="A1382" s="24">
        <v>6283</v>
      </c>
      <c r="B1382" s="24" t="s">
        <v>1351</v>
      </c>
      <c r="C1382" s="57">
        <v>47</v>
      </c>
      <c r="D1382" s="57">
        <v>57.9</v>
      </c>
      <c r="E1382" s="57">
        <v>43.8</v>
      </c>
      <c r="F1382" s="57">
        <v>55</v>
      </c>
      <c r="G1382" s="57">
        <v>56</v>
      </c>
      <c r="H1382" s="57">
        <v>65.8</v>
      </c>
      <c r="I1382" s="57">
        <v>52.6</v>
      </c>
      <c r="J1382" s="57">
        <v>56</v>
      </c>
      <c r="K1382" s="57">
        <v>56.3</v>
      </c>
      <c r="L1382" s="57">
        <v>56.7</v>
      </c>
      <c r="M1382" s="57">
        <v>43.25</v>
      </c>
      <c r="N1382" s="57">
        <v>47.4</v>
      </c>
      <c r="O1382" s="57">
        <v>22059</v>
      </c>
      <c r="P1382" s="57">
        <v>136660</v>
      </c>
      <c r="Q1382" s="57">
        <v>57.148099999999999</v>
      </c>
      <c r="R1382" s="57">
        <v>62.253</v>
      </c>
      <c r="S1382" s="57">
        <v>48.512900000000002</v>
      </c>
      <c r="T1382" s="57">
        <v>57.673000000000002</v>
      </c>
      <c r="U1382" s="77">
        <v>0.19728523342602078</v>
      </c>
      <c r="V1382" s="24" t="s">
        <v>6050</v>
      </c>
      <c r="W1382" s="216" t="s">
        <v>5967</v>
      </c>
      <c r="X1382" s="216" t="s">
        <v>5961</v>
      </c>
      <c r="Y1382" s="24" t="s">
        <v>5982</v>
      </c>
      <c r="Z1382" s="24" t="s">
        <v>6164</v>
      </c>
      <c r="AA1382" s="24" t="s">
        <v>5964</v>
      </c>
      <c r="AB1382" s="24" t="s">
        <v>5979</v>
      </c>
      <c r="AC1382" s="24" t="s">
        <v>5991</v>
      </c>
    </row>
    <row r="1383" spans="1:29" s="169" customFormat="1">
      <c r="A1383" s="24">
        <v>6284</v>
      </c>
      <c r="B1383" s="24" t="s">
        <v>1352</v>
      </c>
      <c r="C1383" s="57">
        <v>60.4</v>
      </c>
      <c r="D1383" s="57">
        <v>63.4</v>
      </c>
      <c r="E1383" s="57">
        <v>55.9</v>
      </c>
      <c r="F1383" s="57">
        <v>62.1</v>
      </c>
      <c r="G1383" s="57">
        <v>62.5</v>
      </c>
      <c r="H1383" s="57">
        <v>80.7</v>
      </c>
      <c r="I1383" s="57">
        <v>58.7</v>
      </c>
      <c r="J1383" s="57">
        <v>67.099999999999994</v>
      </c>
      <c r="K1383" s="57">
        <v>67.3</v>
      </c>
      <c r="L1383" s="57">
        <v>69.900000000000006</v>
      </c>
      <c r="M1383" s="57">
        <v>50.8</v>
      </c>
      <c r="N1383" s="57">
        <v>53.8</v>
      </c>
      <c r="O1383" s="57">
        <v>26946</v>
      </c>
      <c r="P1383" s="57">
        <v>160986</v>
      </c>
      <c r="Q1383" s="57">
        <v>54.03</v>
      </c>
      <c r="R1383" s="57">
        <v>62.344999999999999</v>
      </c>
      <c r="S1383" s="57">
        <v>40.8645</v>
      </c>
      <c r="T1383" s="57">
        <v>55.184899999999999</v>
      </c>
      <c r="U1383" s="77">
        <v>0.20457679549774516</v>
      </c>
      <c r="V1383" s="24" t="s">
        <v>6041</v>
      </c>
      <c r="W1383" s="216" t="s">
        <v>5967</v>
      </c>
      <c r="X1383" s="216" t="s">
        <v>5961</v>
      </c>
      <c r="Y1383" s="24" t="s">
        <v>6075</v>
      </c>
      <c r="Z1383" s="24" t="s">
        <v>5963</v>
      </c>
      <c r="AA1383" s="24" t="s">
        <v>5964</v>
      </c>
      <c r="AB1383" s="24" t="s">
        <v>5965</v>
      </c>
      <c r="AC1383" s="24" t="s">
        <v>5990</v>
      </c>
    </row>
    <row r="1384" spans="1:29" s="169" customFormat="1">
      <c r="A1384" s="24">
        <v>6285</v>
      </c>
      <c r="B1384" s="24" t="s">
        <v>1353</v>
      </c>
      <c r="C1384" s="57">
        <v>66.3</v>
      </c>
      <c r="D1384" s="57">
        <v>77.099999999999994</v>
      </c>
      <c r="E1384" s="57">
        <v>64.5</v>
      </c>
      <c r="F1384" s="57">
        <v>76</v>
      </c>
      <c r="G1384" s="57">
        <v>75.5</v>
      </c>
      <c r="H1384" s="57">
        <v>81</v>
      </c>
      <c r="I1384" s="57">
        <v>73.599999999999994</v>
      </c>
      <c r="J1384" s="57">
        <v>74.2</v>
      </c>
      <c r="K1384" s="57">
        <v>74.599999999999994</v>
      </c>
      <c r="L1384" s="57">
        <v>75.099999999999994</v>
      </c>
      <c r="M1384" s="57">
        <v>67.599999999999994</v>
      </c>
      <c r="N1384" s="57">
        <v>70</v>
      </c>
      <c r="O1384" s="57">
        <v>30055</v>
      </c>
      <c r="P1384" s="57">
        <v>141507</v>
      </c>
      <c r="Q1384" s="57">
        <v>54.446199999999997</v>
      </c>
      <c r="R1384" s="57">
        <v>55.5473</v>
      </c>
      <c r="S1384" s="57">
        <v>50.880800000000001</v>
      </c>
      <c r="T1384" s="57">
        <v>53.991799999999998</v>
      </c>
      <c r="U1384" s="77">
        <v>0.25959061310669357</v>
      </c>
      <c r="V1384" s="24" t="s">
        <v>6049</v>
      </c>
      <c r="W1384" s="216" t="s">
        <v>5967</v>
      </c>
      <c r="X1384" s="216" t="s">
        <v>5961</v>
      </c>
      <c r="Y1384" s="24" t="s">
        <v>5982</v>
      </c>
      <c r="Z1384" s="24" t="s">
        <v>6000</v>
      </c>
      <c r="AA1384" s="24" t="s">
        <v>5964</v>
      </c>
      <c r="AB1384" s="24" t="s">
        <v>5965</v>
      </c>
      <c r="AC1384" s="24" t="s">
        <v>5991</v>
      </c>
    </row>
    <row r="1385" spans="1:29" s="169" customFormat="1">
      <c r="A1385" s="24">
        <v>6287</v>
      </c>
      <c r="B1385" s="24" t="s">
        <v>1354</v>
      </c>
      <c r="C1385" s="57">
        <v>7.12</v>
      </c>
      <c r="D1385" s="57">
        <v>8.6999999999999993</v>
      </c>
      <c r="E1385" s="57">
        <v>6.81</v>
      </c>
      <c r="F1385" s="57">
        <v>8.41</v>
      </c>
      <c r="G1385" s="57">
        <v>8.6</v>
      </c>
      <c r="H1385" s="57">
        <v>18.2</v>
      </c>
      <c r="I1385" s="57">
        <v>8.3800000000000008</v>
      </c>
      <c r="J1385" s="57">
        <v>17</v>
      </c>
      <c r="K1385" s="57">
        <v>17</v>
      </c>
      <c r="L1385" s="57">
        <v>18</v>
      </c>
      <c r="M1385" s="57">
        <v>12.35</v>
      </c>
      <c r="N1385" s="57">
        <v>13.7</v>
      </c>
      <c r="O1385" s="57">
        <v>4722</v>
      </c>
      <c r="P1385" s="57">
        <v>19622</v>
      </c>
      <c r="Q1385" s="57">
        <v>81.786100000000005</v>
      </c>
      <c r="R1385" s="57">
        <v>77.971000000000004</v>
      </c>
      <c r="S1385" s="57">
        <v>77.476799999999997</v>
      </c>
      <c r="T1385" s="57">
        <v>77.806200000000004</v>
      </c>
      <c r="U1385" s="77">
        <v>0.29412564128699076</v>
      </c>
      <c r="V1385" s="24" t="s">
        <v>6118</v>
      </c>
      <c r="W1385" s="216" t="s">
        <v>5960</v>
      </c>
      <c r="X1385" s="216" t="s">
        <v>5989</v>
      </c>
      <c r="Y1385" s="24" t="s">
        <v>5982</v>
      </c>
      <c r="Z1385" s="24" t="s">
        <v>5982</v>
      </c>
      <c r="AA1385" s="24" t="s">
        <v>5964</v>
      </c>
      <c r="AB1385" s="24" t="s">
        <v>5990</v>
      </c>
      <c r="AC1385" s="24" t="s">
        <v>5990</v>
      </c>
    </row>
    <row r="1386" spans="1:29" s="169" customFormat="1">
      <c r="A1386" s="24">
        <v>6288</v>
      </c>
      <c r="B1386" s="24" t="s">
        <v>3853</v>
      </c>
      <c r="C1386" s="57">
        <v>28.55</v>
      </c>
      <c r="D1386" s="57">
        <v>30.4</v>
      </c>
      <c r="E1386" s="57">
        <v>27.2</v>
      </c>
      <c r="F1386" s="57">
        <v>28.25</v>
      </c>
      <c r="G1386" s="57">
        <v>28.3</v>
      </c>
      <c r="H1386" s="57">
        <v>29.6</v>
      </c>
      <c r="I1386" s="57">
        <v>25.3</v>
      </c>
      <c r="J1386" s="57">
        <v>26.45</v>
      </c>
      <c r="K1386" s="57">
        <v>26.65</v>
      </c>
      <c r="L1386" s="57">
        <v>27.3</v>
      </c>
      <c r="M1386" s="57">
        <v>21.05</v>
      </c>
      <c r="N1386" s="57">
        <v>22.5</v>
      </c>
      <c r="O1386" s="57">
        <v>9941</v>
      </c>
      <c r="P1386" s="57">
        <v>20370</v>
      </c>
      <c r="Q1386" s="57">
        <v>41.249099999999999</v>
      </c>
      <c r="R1386" s="57">
        <v>50.648600000000002</v>
      </c>
      <c r="S1386" s="57">
        <v>30.455500000000001</v>
      </c>
      <c r="T1386" s="57">
        <v>43.9176</v>
      </c>
      <c r="U1386" s="77">
        <v>0.59647084492445324</v>
      </c>
      <c r="V1386" s="24" t="s">
        <v>6041</v>
      </c>
      <c r="W1386" s="216" t="s">
        <v>5967</v>
      </c>
      <c r="X1386" s="216" t="s">
        <v>5971</v>
      </c>
      <c r="Y1386" s="24" t="s">
        <v>5978</v>
      </c>
      <c r="Z1386" s="24" t="s">
        <v>5964</v>
      </c>
      <c r="AA1386" s="24" t="s">
        <v>5964</v>
      </c>
      <c r="AB1386" s="24" t="s">
        <v>5965</v>
      </c>
      <c r="AC1386" s="24" t="s">
        <v>5990</v>
      </c>
    </row>
    <row r="1387" spans="1:29" s="169" customFormat="1">
      <c r="A1387" s="24">
        <v>6289</v>
      </c>
      <c r="B1387" s="24" t="s">
        <v>1355</v>
      </c>
      <c r="C1387" s="57">
        <v>3</v>
      </c>
      <c r="D1387" s="57">
        <v>3.17</v>
      </c>
      <c r="E1387" s="57">
        <v>2.73</v>
      </c>
      <c r="F1387" s="57">
        <v>3.02</v>
      </c>
      <c r="G1387" s="57">
        <v>3.02</v>
      </c>
      <c r="H1387" s="57">
        <v>3.7</v>
      </c>
      <c r="I1387" s="57">
        <v>2.95</v>
      </c>
      <c r="J1387" s="57">
        <v>3.17</v>
      </c>
      <c r="K1387" s="57">
        <v>3.17</v>
      </c>
      <c r="L1387" s="57">
        <v>3.3</v>
      </c>
      <c r="M1387" s="57">
        <v>2.71</v>
      </c>
      <c r="N1387" s="57">
        <v>2.9</v>
      </c>
      <c r="O1387" s="57">
        <v>850</v>
      </c>
      <c r="P1387" s="57">
        <v>2593</v>
      </c>
      <c r="Q1387" s="57">
        <v>24.584</v>
      </c>
      <c r="R1387" s="57">
        <v>26.6585</v>
      </c>
      <c r="S1387" s="57">
        <v>21.944900000000001</v>
      </c>
      <c r="T1387" s="57">
        <v>25.087299999999999</v>
      </c>
      <c r="U1387" s="77">
        <v>0.40065132622016542</v>
      </c>
      <c r="V1387" s="24" t="s">
        <v>5987</v>
      </c>
      <c r="W1387" s="216" t="s">
        <v>5967</v>
      </c>
      <c r="X1387" s="216" t="s">
        <v>6007</v>
      </c>
      <c r="Y1387" s="24" t="s">
        <v>5972</v>
      </c>
      <c r="Z1387" s="24" t="s">
        <v>5963</v>
      </c>
      <c r="AA1387" s="24" t="s">
        <v>5964</v>
      </c>
      <c r="AB1387" s="24" t="s">
        <v>5990</v>
      </c>
      <c r="AC1387" s="24" t="s">
        <v>5991</v>
      </c>
    </row>
    <row r="1388" spans="1:29" s="169" customFormat="1">
      <c r="A1388" s="24">
        <v>6290</v>
      </c>
      <c r="B1388" s="24" t="s">
        <v>1356</v>
      </c>
      <c r="C1388" s="57">
        <v>62.9</v>
      </c>
      <c r="D1388" s="57">
        <v>69.5</v>
      </c>
      <c r="E1388" s="57">
        <v>59.3</v>
      </c>
      <c r="F1388" s="57">
        <v>68.599999999999994</v>
      </c>
      <c r="G1388" s="57">
        <v>68.2</v>
      </c>
      <c r="H1388" s="57">
        <v>84.7</v>
      </c>
      <c r="I1388" s="57">
        <v>64.5</v>
      </c>
      <c r="J1388" s="57">
        <v>69.400000000000006</v>
      </c>
      <c r="K1388" s="57">
        <v>66.2</v>
      </c>
      <c r="L1388" s="57">
        <v>67.5</v>
      </c>
      <c r="M1388" s="57">
        <v>52</v>
      </c>
      <c r="N1388" s="57">
        <v>54</v>
      </c>
      <c r="O1388" s="57">
        <v>71502</v>
      </c>
      <c r="P1388" s="57">
        <v>248195</v>
      </c>
      <c r="Q1388" s="57">
        <v>58.980899999999998</v>
      </c>
      <c r="R1388" s="57">
        <v>56.041499999999999</v>
      </c>
      <c r="S1388" s="57">
        <v>43.247799999999998</v>
      </c>
      <c r="T1388" s="57">
        <v>51.776899999999998</v>
      </c>
      <c r="U1388" s="77">
        <v>0.35210754984320125</v>
      </c>
      <c r="V1388" s="24" t="s">
        <v>6014</v>
      </c>
      <c r="W1388" s="216" t="s">
        <v>5960</v>
      </c>
      <c r="X1388" s="216" t="s">
        <v>5961</v>
      </c>
      <c r="Y1388" s="24" t="s">
        <v>5982</v>
      </c>
      <c r="Z1388" s="24" t="s">
        <v>5969</v>
      </c>
      <c r="AA1388" s="24" t="s">
        <v>5964</v>
      </c>
      <c r="AB1388" s="24" t="s">
        <v>5965</v>
      </c>
      <c r="AC1388" s="24" t="s">
        <v>5965</v>
      </c>
    </row>
    <row r="1389" spans="1:29" s="169" customFormat="1">
      <c r="A1389" s="24">
        <v>6291</v>
      </c>
      <c r="B1389" s="24" t="s">
        <v>1357</v>
      </c>
      <c r="C1389" s="57">
        <v>26.25</v>
      </c>
      <c r="D1389" s="57">
        <v>29.45</v>
      </c>
      <c r="E1389" s="57">
        <v>24.7</v>
      </c>
      <c r="F1389" s="57">
        <v>25.95</v>
      </c>
      <c r="G1389" s="57">
        <v>25.15</v>
      </c>
      <c r="H1389" s="57">
        <v>49.5</v>
      </c>
      <c r="I1389" s="57">
        <v>25</v>
      </c>
      <c r="J1389" s="57">
        <v>42.2</v>
      </c>
      <c r="K1389" s="57">
        <v>40.4</v>
      </c>
      <c r="L1389" s="57">
        <v>43.4</v>
      </c>
      <c r="M1389" s="57">
        <v>30.5</v>
      </c>
      <c r="N1389" s="57">
        <v>33.1</v>
      </c>
      <c r="O1389" s="57">
        <v>474</v>
      </c>
      <c r="P1389" s="57">
        <v>1971</v>
      </c>
      <c r="Q1389" s="57">
        <v>68.304400000000001</v>
      </c>
      <c r="R1389" s="57">
        <v>62.595300000000002</v>
      </c>
      <c r="S1389" s="57">
        <v>63.183300000000003</v>
      </c>
      <c r="T1389" s="57">
        <v>62.7913</v>
      </c>
      <c r="U1389" s="77">
        <v>0.29392863182817519</v>
      </c>
      <c r="V1389" s="24" t="s">
        <v>6137</v>
      </c>
      <c r="W1389" s="216" t="s">
        <v>5967</v>
      </c>
      <c r="X1389" s="216" t="s">
        <v>5961</v>
      </c>
      <c r="Y1389" s="24" t="s">
        <v>5978</v>
      </c>
      <c r="Z1389" s="24" t="s">
        <v>5982</v>
      </c>
      <c r="AA1389" s="24" t="s">
        <v>5964</v>
      </c>
      <c r="AB1389" s="24" t="s">
        <v>5990</v>
      </c>
      <c r="AC1389" s="24" t="s">
        <v>5990</v>
      </c>
    </row>
    <row r="1390" spans="1:29" s="169" customFormat="1">
      <c r="A1390" s="24">
        <v>6292</v>
      </c>
      <c r="B1390" s="24" t="s">
        <v>1358</v>
      </c>
      <c r="C1390" s="57">
        <v>40.299999999999997</v>
      </c>
      <c r="D1390" s="57">
        <v>41.8</v>
      </c>
      <c r="E1390" s="57">
        <v>40</v>
      </c>
      <c r="F1390" s="57">
        <v>41</v>
      </c>
      <c r="G1390" s="57">
        <v>41</v>
      </c>
      <c r="H1390" s="57">
        <v>42.5</v>
      </c>
      <c r="I1390" s="57">
        <v>38.9</v>
      </c>
      <c r="J1390" s="57">
        <v>39.5</v>
      </c>
      <c r="K1390" s="57">
        <v>39.5</v>
      </c>
      <c r="L1390" s="57">
        <v>42.5</v>
      </c>
      <c r="M1390" s="57">
        <v>39</v>
      </c>
      <c r="N1390" s="57">
        <v>40.5</v>
      </c>
      <c r="O1390" s="57">
        <v>1877</v>
      </c>
      <c r="P1390" s="57">
        <v>2597</v>
      </c>
      <c r="Q1390" s="57">
        <v>74.564800000000005</v>
      </c>
      <c r="R1390" s="57">
        <v>72.002499999999998</v>
      </c>
      <c r="S1390" s="57">
        <v>74.154300000000006</v>
      </c>
      <c r="T1390" s="57">
        <v>72.719800000000006</v>
      </c>
      <c r="U1390" s="77">
        <v>0.88336970008129034</v>
      </c>
      <c r="V1390" s="24" t="s">
        <v>6352</v>
      </c>
      <c r="W1390" s="216" t="s">
        <v>5967</v>
      </c>
      <c r="X1390" s="216" t="s">
        <v>5961</v>
      </c>
      <c r="Y1390" s="24" t="s">
        <v>6016</v>
      </c>
      <c r="Z1390" s="24" t="s">
        <v>5964</v>
      </c>
      <c r="AA1390" s="24" t="s">
        <v>5963</v>
      </c>
      <c r="AB1390" s="24" t="s">
        <v>5976</v>
      </c>
      <c r="AC1390" s="24" t="s">
        <v>5965</v>
      </c>
    </row>
    <row r="1391" spans="1:29" s="169" customFormat="1">
      <c r="A1391" s="24">
        <v>6294</v>
      </c>
      <c r="B1391" s="24" t="s">
        <v>1359</v>
      </c>
      <c r="C1391" s="57">
        <v>145.5</v>
      </c>
      <c r="D1391" s="57">
        <v>156</v>
      </c>
      <c r="E1391" s="57">
        <v>145.5</v>
      </c>
      <c r="F1391" s="57">
        <v>152</v>
      </c>
      <c r="G1391" s="57">
        <v>151.5</v>
      </c>
      <c r="H1391" s="57">
        <v>156.5</v>
      </c>
      <c r="I1391" s="57">
        <v>149.5</v>
      </c>
      <c r="J1391" s="57">
        <v>155</v>
      </c>
      <c r="K1391" s="57">
        <v>156.5</v>
      </c>
      <c r="L1391" s="57">
        <v>159</v>
      </c>
      <c r="M1391" s="57">
        <v>138</v>
      </c>
      <c r="N1391" s="57">
        <v>144</v>
      </c>
      <c r="O1391" s="57">
        <v>897</v>
      </c>
      <c r="P1391" s="57">
        <v>656</v>
      </c>
      <c r="Q1391" s="57">
        <v>90.9709</v>
      </c>
      <c r="R1391" s="57">
        <v>87.178700000000006</v>
      </c>
      <c r="S1391" s="57">
        <v>80.993600000000001</v>
      </c>
      <c r="T1391" s="57">
        <v>85.117000000000004</v>
      </c>
      <c r="U1391" s="77">
        <v>1.6712398373983741</v>
      </c>
      <c r="V1391" s="24" t="s">
        <v>6049</v>
      </c>
      <c r="W1391" s="216" t="s">
        <v>5988</v>
      </c>
      <c r="X1391" s="216" t="s">
        <v>6012</v>
      </c>
      <c r="Y1391" s="24" t="s">
        <v>6013</v>
      </c>
      <c r="Z1391" s="24" t="s">
        <v>6010</v>
      </c>
      <c r="AA1391" s="24" t="s">
        <v>5964</v>
      </c>
      <c r="AB1391" s="24" t="s">
        <v>5965</v>
      </c>
      <c r="AC1391" s="24" t="s">
        <v>5991</v>
      </c>
    </row>
    <row r="1392" spans="1:29" s="169" customFormat="1">
      <c r="A1392" s="24">
        <v>6404</v>
      </c>
      <c r="B1392" s="24" t="s">
        <v>1361</v>
      </c>
      <c r="C1392" s="57">
        <v>7.92</v>
      </c>
      <c r="D1392" s="57">
        <v>8</v>
      </c>
      <c r="E1392" s="57">
        <v>6.5</v>
      </c>
      <c r="F1392" s="57">
        <v>7</v>
      </c>
      <c r="G1392" s="57"/>
      <c r="H1392" s="57">
        <v>7.22</v>
      </c>
      <c r="I1392" s="57">
        <v>6.1</v>
      </c>
      <c r="J1392" s="57"/>
      <c r="K1392" s="57">
        <v>7</v>
      </c>
      <c r="L1392" s="57">
        <v>7.2</v>
      </c>
      <c r="M1392" s="57">
        <v>6.9</v>
      </c>
      <c r="N1392" s="57">
        <v>6.9</v>
      </c>
      <c r="O1392" s="57">
        <v>237</v>
      </c>
      <c r="P1392" s="57">
        <v>971</v>
      </c>
      <c r="Q1392" s="57">
        <v>59.981400000000001</v>
      </c>
      <c r="R1392" s="57">
        <v>57.6526</v>
      </c>
      <c r="S1392" s="57">
        <v>57.975999999999999</v>
      </c>
      <c r="T1392" s="57">
        <v>57.760399999999997</v>
      </c>
      <c r="U1392" s="77">
        <v>0.29831788534157228</v>
      </c>
      <c r="V1392" s="24" t="s">
        <v>6419</v>
      </c>
      <c r="W1392" s="216" t="s">
        <v>5967</v>
      </c>
      <c r="X1392" s="216" t="s">
        <v>5961</v>
      </c>
      <c r="Y1392" s="24" t="s">
        <v>5964</v>
      </c>
      <c r="Z1392" s="24" t="s">
        <v>6164</v>
      </c>
      <c r="AA1392" s="24" t="s">
        <v>6338</v>
      </c>
      <c r="AB1392" s="24" t="s">
        <v>5996</v>
      </c>
      <c r="AC1392" s="24" t="s">
        <v>5979</v>
      </c>
    </row>
    <row r="1393" spans="1:29" s="169" customFormat="1">
      <c r="A1393" s="24">
        <v>6405</v>
      </c>
      <c r="B1393" s="24" t="s">
        <v>1362</v>
      </c>
      <c r="C1393" s="57">
        <v>28.25</v>
      </c>
      <c r="D1393" s="57">
        <v>47.4</v>
      </c>
      <c r="E1393" s="57">
        <v>28.05</v>
      </c>
      <c r="F1393" s="57">
        <v>45.85</v>
      </c>
      <c r="G1393" s="57">
        <v>46.2</v>
      </c>
      <c r="H1393" s="57">
        <v>51.7</v>
      </c>
      <c r="I1393" s="57">
        <v>31.8</v>
      </c>
      <c r="J1393" s="57">
        <v>32.4</v>
      </c>
      <c r="K1393" s="57">
        <v>32.4</v>
      </c>
      <c r="L1393" s="57">
        <v>33.65</v>
      </c>
      <c r="M1393" s="57">
        <v>26</v>
      </c>
      <c r="N1393" s="57">
        <v>29.4</v>
      </c>
      <c r="O1393" s="57">
        <v>8496</v>
      </c>
      <c r="P1393" s="57">
        <v>43585</v>
      </c>
      <c r="Q1393" s="57">
        <v>68.967600000000004</v>
      </c>
      <c r="R1393" s="57">
        <v>72.469399999999993</v>
      </c>
      <c r="S1393" s="57">
        <v>56.510100000000001</v>
      </c>
      <c r="T1393" s="57">
        <v>67.149600000000007</v>
      </c>
      <c r="U1393" s="77">
        <v>0.23824710336124813</v>
      </c>
      <c r="V1393" s="24" t="s">
        <v>6056</v>
      </c>
      <c r="W1393" s="216" t="s">
        <v>5967</v>
      </c>
      <c r="X1393" s="216" t="s">
        <v>5961</v>
      </c>
      <c r="Y1393" s="24" t="s">
        <v>5982</v>
      </c>
      <c r="Z1393" s="24" t="s">
        <v>5964</v>
      </c>
      <c r="AA1393" s="24" t="s">
        <v>5964</v>
      </c>
      <c r="AB1393" s="24" t="s">
        <v>5990</v>
      </c>
      <c r="AC1393" s="24" t="s">
        <v>5986</v>
      </c>
    </row>
    <row r="1394" spans="1:29" s="169" customFormat="1">
      <c r="A1394" s="24">
        <v>6407</v>
      </c>
      <c r="B1394" s="24" t="s">
        <v>3864</v>
      </c>
      <c r="C1394" s="57">
        <v>13.4</v>
      </c>
      <c r="D1394" s="57">
        <v>14</v>
      </c>
      <c r="E1394" s="57">
        <v>11.95</v>
      </c>
      <c r="F1394" s="57">
        <v>12.1</v>
      </c>
      <c r="G1394" s="57">
        <v>12.1</v>
      </c>
      <c r="H1394" s="57">
        <v>12.55</v>
      </c>
      <c r="I1394" s="57">
        <v>10.8</v>
      </c>
      <c r="J1394" s="57">
        <v>11.6</v>
      </c>
      <c r="K1394" s="57">
        <v>11.55</v>
      </c>
      <c r="L1394" s="57">
        <v>11.95</v>
      </c>
      <c r="M1394" s="57">
        <v>10.95</v>
      </c>
      <c r="N1394" s="57">
        <v>11.05</v>
      </c>
      <c r="O1394" s="57">
        <v>4330</v>
      </c>
      <c r="P1394" s="57">
        <v>2875</v>
      </c>
      <c r="Q1394" s="57">
        <v>38.141100000000002</v>
      </c>
      <c r="R1394" s="57">
        <v>31.637799999999999</v>
      </c>
      <c r="S1394" s="57">
        <v>32.231400000000001</v>
      </c>
      <c r="T1394" s="57">
        <v>31.835699999999999</v>
      </c>
      <c r="U1394" s="77">
        <v>1.8407729468599032</v>
      </c>
      <c r="V1394" s="24" t="s">
        <v>6100</v>
      </c>
      <c r="W1394" s="216" t="s">
        <v>5967</v>
      </c>
      <c r="X1394" s="216" t="s">
        <v>5971</v>
      </c>
      <c r="Y1394" s="24" t="s">
        <v>5964</v>
      </c>
      <c r="Z1394" s="24" t="s">
        <v>5964</v>
      </c>
      <c r="AA1394" s="24" t="s">
        <v>5964</v>
      </c>
      <c r="AB1394" s="24" t="s">
        <v>5986</v>
      </c>
      <c r="AC1394" s="24" t="s">
        <v>5965</v>
      </c>
    </row>
    <row r="1395" spans="1:29" s="169" customFormat="1">
      <c r="A1395" s="24">
        <v>6409</v>
      </c>
      <c r="B1395" s="24" t="s">
        <v>1363</v>
      </c>
      <c r="C1395" s="57">
        <v>1250</v>
      </c>
      <c r="D1395" s="57">
        <v>1345</v>
      </c>
      <c r="E1395" s="57">
        <v>1175</v>
      </c>
      <c r="F1395" s="57">
        <v>1345</v>
      </c>
      <c r="G1395" s="57">
        <v>1345</v>
      </c>
      <c r="H1395" s="57">
        <v>1365</v>
      </c>
      <c r="I1395" s="57">
        <v>1265</v>
      </c>
      <c r="J1395" s="57">
        <v>1360</v>
      </c>
      <c r="K1395" s="57">
        <v>1365</v>
      </c>
      <c r="L1395" s="57">
        <v>1400</v>
      </c>
      <c r="M1395" s="57">
        <v>1245</v>
      </c>
      <c r="N1395" s="57">
        <v>1260</v>
      </c>
      <c r="O1395" s="57">
        <v>1102</v>
      </c>
      <c r="P1395" s="57">
        <v>880</v>
      </c>
      <c r="Q1395" s="57">
        <v>77.727400000000003</v>
      </c>
      <c r="R1395" s="57">
        <v>72.155000000000001</v>
      </c>
      <c r="S1395" s="57">
        <v>75.415000000000006</v>
      </c>
      <c r="T1395" s="57">
        <v>73.241699999999994</v>
      </c>
      <c r="U1395" s="77">
        <v>1.5305555555555557</v>
      </c>
      <c r="V1395" s="24" t="s">
        <v>6081</v>
      </c>
      <c r="W1395" s="216" t="s">
        <v>6020</v>
      </c>
      <c r="X1395" s="216" t="s">
        <v>5989</v>
      </c>
      <c r="Y1395" s="24" t="s">
        <v>6045</v>
      </c>
      <c r="Z1395" s="24" t="s">
        <v>5972</v>
      </c>
      <c r="AA1395" s="24" t="s">
        <v>5964</v>
      </c>
      <c r="AB1395" s="24" t="s">
        <v>5990</v>
      </c>
      <c r="AC1395" s="24" t="s">
        <v>5965</v>
      </c>
    </row>
    <row r="1396" spans="1:29" s="169" customFormat="1">
      <c r="A1396" s="24">
        <v>6411</v>
      </c>
      <c r="B1396" s="24" t="s">
        <v>1364</v>
      </c>
      <c r="C1396" s="57">
        <v>130</v>
      </c>
      <c r="D1396" s="57">
        <v>167</v>
      </c>
      <c r="E1396" s="57">
        <v>122</v>
      </c>
      <c r="F1396" s="57">
        <v>159</v>
      </c>
      <c r="G1396" s="57">
        <v>159.5</v>
      </c>
      <c r="H1396" s="57">
        <v>177</v>
      </c>
      <c r="I1396" s="57">
        <v>140</v>
      </c>
      <c r="J1396" s="57">
        <v>149</v>
      </c>
      <c r="K1396" s="57">
        <v>149</v>
      </c>
      <c r="L1396" s="57">
        <v>176</v>
      </c>
      <c r="M1396" s="57">
        <v>127</v>
      </c>
      <c r="N1396" s="57">
        <v>153</v>
      </c>
      <c r="O1396" s="57">
        <v>139639</v>
      </c>
      <c r="P1396" s="57">
        <v>197880</v>
      </c>
      <c r="Q1396" s="57">
        <v>71.013800000000003</v>
      </c>
      <c r="R1396" s="57">
        <v>69.325199999999995</v>
      </c>
      <c r="S1396" s="57">
        <v>71.067599999999999</v>
      </c>
      <c r="T1396" s="57">
        <v>69.906000000000006</v>
      </c>
      <c r="U1396" s="77">
        <v>0.86249185814073637</v>
      </c>
      <c r="V1396" s="24" t="s">
        <v>6368</v>
      </c>
      <c r="W1396" s="216" t="s">
        <v>6009</v>
      </c>
      <c r="X1396" s="216" t="s">
        <v>5961</v>
      </c>
      <c r="Y1396" s="24" t="s">
        <v>5982</v>
      </c>
      <c r="Z1396" s="24" t="s">
        <v>5964</v>
      </c>
      <c r="AA1396" s="24" t="s">
        <v>5968</v>
      </c>
      <c r="AB1396" s="24" t="s">
        <v>5970</v>
      </c>
      <c r="AC1396" s="24" t="s">
        <v>5986</v>
      </c>
    </row>
    <row r="1397" spans="1:29" s="169" customFormat="1">
      <c r="A1397" s="24">
        <v>6412</v>
      </c>
      <c r="B1397" s="24" t="s">
        <v>1365</v>
      </c>
      <c r="C1397" s="57">
        <v>69.2</v>
      </c>
      <c r="D1397" s="57">
        <v>76.8</v>
      </c>
      <c r="E1397" s="57">
        <v>68</v>
      </c>
      <c r="F1397" s="57">
        <v>72.400000000000006</v>
      </c>
      <c r="G1397" s="57">
        <v>72.2</v>
      </c>
      <c r="H1397" s="57">
        <v>72.400000000000006</v>
      </c>
      <c r="I1397" s="57">
        <v>69.3</v>
      </c>
      <c r="J1397" s="57">
        <v>69.400000000000006</v>
      </c>
      <c r="K1397" s="57">
        <v>69.5</v>
      </c>
      <c r="L1397" s="57">
        <v>72.5</v>
      </c>
      <c r="M1397" s="57">
        <v>66.5</v>
      </c>
      <c r="N1397" s="57">
        <v>67.099999999999994</v>
      </c>
      <c r="O1397" s="57">
        <v>2577</v>
      </c>
      <c r="P1397" s="57">
        <v>4126</v>
      </c>
      <c r="Q1397" s="57">
        <v>36.926000000000002</v>
      </c>
      <c r="R1397" s="57">
        <v>51.247300000000003</v>
      </c>
      <c r="S1397" s="57">
        <v>28.055299999999999</v>
      </c>
      <c r="T1397" s="57">
        <v>43.516599999999997</v>
      </c>
      <c r="U1397" s="77">
        <v>0.76337049604136376</v>
      </c>
      <c r="V1397" s="24" t="s">
        <v>6420</v>
      </c>
      <c r="W1397" s="216" t="s">
        <v>5967</v>
      </c>
      <c r="X1397" s="216" t="s">
        <v>5971</v>
      </c>
      <c r="Y1397" s="24" t="s">
        <v>5982</v>
      </c>
      <c r="Z1397" s="24" t="s">
        <v>5964</v>
      </c>
      <c r="AA1397" s="24" t="s">
        <v>5962</v>
      </c>
      <c r="AB1397" s="24" t="s">
        <v>5970</v>
      </c>
      <c r="AC1397" s="24" t="s">
        <v>5965</v>
      </c>
    </row>
    <row r="1398" spans="1:29" s="169" customFormat="1">
      <c r="A1398" s="24">
        <v>6414</v>
      </c>
      <c r="B1398" s="24" t="s">
        <v>1366</v>
      </c>
      <c r="C1398" s="57">
        <v>211</v>
      </c>
      <c r="D1398" s="57">
        <v>220</v>
      </c>
      <c r="E1398" s="57">
        <v>200</v>
      </c>
      <c r="F1398" s="57">
        <v>219</v>
      </c>
      <c r="G1398" s="57">
        <v>220</v>
      </c>
      <c r="H1398" s="57">
        <v>238</v>
      </c>
      <c r="I1398" s="57">
        <v>214</v>
      </c>
      <c r="J1398" s="57">
        <v>224</v>
      </c>
      <c r="K1398" s="57">
        <v>224</v>
      </c>
      <c r="L1398" s="57">
        <v>229.5</v>
      </c>
      <c r="M1398" s="57">
        <v>194</v>
      </c>
      <c r="N1398" s="57">
        <v>199</v>
      </c>
      <c r="O1398" s="57">
        <v>5168</v>
      </c>
      <c r="P1398" s="57">
        <v>10130</v>
      </c>
      <c r="Q1398" s="57">
        <v>37.139200000000002</v>
      </c>
      <c r="R1398" s="57">
        <v>38.1417</v>
      </c>
      <c r="S1398" s="57">
        <v>31.581099999999999</v>
      </c>
      <c r="T1398" s="57">
        <v>35.954799999999999</v>
      </c>
      <c r="U1398" s="77">
        <v>0.62353844466381481</v>
      </c>
      <c r="V1398" s="24" t="s">
        <v>6081</v>
      </c>
      <c r="W1398" s="216" t="s">
        <v>5967</v>
      </c>
      <c r="X1398" s="216" t="s">
        <v>5971</v>
      </c>
      <c r="Y1398" s="24" t="s">
        <v>5982</v>
      </c>
      <c r="Z1398" s="24" t="s">
        <v>5963</v>
      </c>
      <c r="AA1398" s="24" t="s">
        <v>5964</v>
      </c>
      <c r="AB1398" s="24" t="s">
        <v>5990</v>
      </c>
      <c r="AC1398" s="24" t="s">
        <v>5965</v>
      </c>
    </row>
    <row r="1399" spans="1:29" s="169" customFormat="1">
      <c r="A1399" s="24">
        <v>6415</v>
      </c>
      <c r="B1399" s="24" t="s">
        <v>1367</v>
      </c>
      <c r="C1399" s="57">
        <v>3700</v>
      </c>
      <c r="D1399" s="57">
        <v>3975</v>
      </c>
      <c r="E1399" s="57">
        <v>3150</v>
      </c>
      <c r="F1399" s="57">
        <v>3790</v>
      </c>
      <c r="G1399" s="57">
        <v>3840</v>
      </c>
      <c r="H1399" s="57">
        <v>4125</v>
      </c>
      <c r="I1399" s="57">
        <v>3530</v>
      </c>
      <c r="J1399" s="57">
        <v>3765</v>
      </c>
      <c r="K1399" s="57">
        <v>3765</v>
      </c>
      <c r="L1399" s="57">
        <v>4130</v>
      </c>
      <c r="M1399" s="57">
        <v>3380</v>
      </c>
      <c r="N1399" s="57">
        <v>3600</v>
      </c>
      <c r="O1399" s="57">
        <v>4017</v>
      </c>
      <c r="P1399" s="57">
        <v>5450</v>
      </c>
      <c r="Q1399" s="57">
        <v>85.302999999999997</v>
      </c>
      <c r="R1399" s="57">
        <v>82.373900000000006</v>
      </c>
      <c r="S1399" s="57">
        <v>81.412599999999998</v>
      </c>
      <c r="T1399" s="57">
        <v>82.0535</v>
      </c>
      <c r="U1399" s="77">
        <v>0.90085626911314987</v>
      </c>
      <c r="V1399" s="24" t="s">
        <v>6266</v>
      </c>
      <c r="W1399" s="216" t="s">
        <v>5988</v>
      </c>
      <c r="X1399" s="216" t="s">
        <v>6012</v>
      </c>
      <c r="Y1399" s="24" t="s">
        <v>5972</v>
      </c>
      <c r="Z1399" s="24" t="s">
        <v>6073</v>
      </c>
      <c r="AA1399" s="24" t="s">
        <v>5964</v>
      </c>
      <c r="AB1399" s="24" t="s">
        <v>5970</v>
      </c>
      <c r="AC1399" s="24" t="s">
        <v>5991</v>
      </c>
    </row>
    <row r="1400" spans="1:29" s="169" customFormat="1">
      <c r="A1400" s="24">
        <v>6416</v>
      </c>
      <c r="B1400" s="24" t="s">
        <v>5869</v>
      </c>
      <c r="C1400" s="57">
        <v>118.5</v>
      </c>
      <c r="D1400" s="57">
        <v>127</v>
      </c>
      <c r="E1400" s="57">
        <v>112.5</v>
      </c>
      <c r="F1400" s="57">
        <v>118</v>
      </c>
      <c r="G1400" s="57">
        <v>120</v>
      </c>
      <c r="H1400" s="57">
        <v>129.5</v>
      </c>
      <c r="I1400" s="57">
        <v>113</v>
      </c>
      <c r="J1400" s="57">
        <v>115</v>
      </c>
      <c r="K1400" s="57">
        <v>117</v>
      </c>
      <c r="L1400" s="57">
        <v>118</v>
      </c>
      <c r="M1400" s="57">
        <v>93.5</v>
      </c>
      <c r="N1400" s="57">
        <v>99.8</v>
      </c>
      <c r="O1400" s="57">
        <v>6924</v>
      </c>
      <c r="P1400" s="57">
        <v>20983</v>
      </c>
      <c r="Q1400" s="57">
        <v>26.408000000000001</v>
      </c>
      <c r="R1400" s="57">
        <v>30.900700000000001</v>
      </c>
      <c r="S1400" s="57">
        <v>19.6541</v>
      </c>
      <c r="T1400" s="57">
        <v>27.151800000000001</v>
      </c>
      <c r="U1400" s="77">
        <v>0.40331061653084244</v>
      </c>
      <c r="V1400" s="24" t="s">
        <v>6050</v>
      </c>
      <c r="W1400" s="216" t="s">
        <v>5967</v>
      </c>
      <c r="X1400" s="216" t="s">
        <v>6007</v>
      </c>
      <c r="Y1400" s="24" t="s">
        <v>5978</v>
      </c>
      <c r="Z1400" s="24" t="s">
        <v>6000</v>
      </c>
      <c r="AA1400" s="24" t="s">
        <v>5964</v>
      </c>
      <c r="AB1400" s="24" t="s">
        <v>5979</v>
      </c>
      <c r="AC1400" s="24" t="s">
        <v>5991</v>
      </c>
    </row>
    <row r="1401" spans="1:29" s="169" customFormat="1">
      <c r="A1401" s="24">
        <v>6418</v>
      </c>
      <c r="B1401" s="24" t="s">
        <v>3872</v>
      </c>
      <c r="C1401" s="57">
        <v>14.6</v>
      </c>
      <c r="D1401" s="57">
        <v>15.2</v>
      </c>
      <c r="E1401" s="57">
        <v>13.1</v>
      </c>
      <c r="F1401" s="57">
        <v>14.4</v>
      </c>
      <c r="G1401" s="57">
        <v>14.2</v>
      </c>
      <c r="H1401" s="57">
        <v>15</v>
      </c>
      <c r="I1401" s="57">
        <v>13.55</v>
      </c>
      <c r="J1401" s="57">
        <v>13.75</v>
      </c>
      <c r="K1401" s="57">
        <v>13.8</v>
      </c>
      <c r="L1401" s="57">
        <v>14.05</v>
      </c>
      <c r="M1401" s="57">
        <v>12.35</v>
      </c>
      <c r="N1401" s="57">
        <v>12.65</v>
      </c>
      <c r="O1401" s="57">
        <v>266</v>
      </c>
      <c r="P1401" s="57">
        <v>809</v>
      </c>
      <c r="Q1401" s="57">
        <v>29.598700000000001</v>
      </c>
      <c r="R1401" s="57">
        <v>32.815600000000003</v>
      </c>
      <c r="S1401" s="57">
        <v>22.364000000000001</v>
      </c>
      <c r="T1401" s="57">
        <v>29.331700000000001</v>
      </c>
      <c r="U1401" s="77">
        <v>0.40186787529185553</v>
      </c>
      <c r="V1401" s="24" t="s">
        <v>6041</v>
      </c>
      <c r="W1401" s="216" t="s">
        <v>5967</v>
      </c>
      <c r="X1401" s="216" t="s">
        <v>6007</v>
      </c>
      <c r="Y1401" s="24" t="s">
        <v>5994</v>
      </c>
      <c r="Z1401" s="24" t="s">
        <v>6000</v>
      </c>
      <c r="AA1401" s="24" t="s">
        <v>5964</v>
      </c>
      <c r="AB1401" s="24" t="s">
        <v>5965</v>
      </c>
      <c r="AC1401" s="24" t="s">
        <v>5990</v>
      </c>
    </row>
    <row r="1402" spans="1:29" s="169" customFormat="1">
      <c r="A1402" s="24">
        <v>6419</v>
      </c>
      <c r="B1402" s="24" t="s">
        <v>1369</v>
      </c>
      <c r="C1402" s="57">
        <v>21.1</v>
      </c>
      <c r="D1402" s="57">
        <v>27.25</v>
      </c>
      <c r="E1402" s="57">
        <v>20.6</v>
      </c>
      <c r="F1402" s="57">
        <v>25.4</v>
      </c>
      <c r="G1402" s="57">
        <v>25.4</v>
      </c>
      <c r="H1402" s="57">
        <v>26.45</v>
      </c>
      <c r="I1402" s="57">
        <v>21.25</v>
      </c>
      <c r="J1402" s="57">
        <v>22.3</v>
      </c>
      <c r="K1402" s="57">
        <v>22.95</v>
      </c>
      <c r="L1402" s="57">
        <v>35.049999999999997</v>
      </c>
      <c r="M1402" s="57">
        <v>20.85</v>
      </c>
      <c r="N1402" s="57">
        <v>34</v>
      </c>
      <c r="O1402" s="57">
        <v>1689</v>
      </c>
      <c r="P1402" s="57">
        <v>1773</v>
      </c>
      <c r="Q1402" s="57">
        <v>65.930300000000003</v>
      </c>
      <c r="R1402" s="57">
        <v>60.142099999999999</v>
      </c>
      <c r="S1402" s="57">
        <v>75.639799999999994</v>
      </c>
      <c r="T1402" s="57">
        <v>65.308000000000007</v>
      </c>
      <c r="U1402" s="77">
        <v>1.164316600864824</v>
      </c>
      <c r="V1402" s="24" t="s">
        <v>6157</v>
      </c>
      <c r="W1402" s="216" t="s">
        <v>6009</v>
      </c>
      <c r="X1402" s="216" t="s">
        <v>5989</v>
      </c>
      <c r="Y1402" s="24" t="s">
        <v>5982</v>
      </c>
      <c r="Z1402" s="24" t="s">
        <v>5964</v>
      </c>
      <c r="AA1402" s="24" t="s">
        <v>5982</v>
      </c>
      <c r="AB1402" s="24" t="s">
        <v>5965</v>
      </c>
      <c r="AC1402" s="24" t="s">
        <v>5965</v>
      </c>
    </row>
    <row r="1403" spans="1:29" s="169" customFormat="1">
      <c r="A1403" s="24">
        <v>6423</v>
      </c>
      <c r="B1403" s="24" t="s">
        <v>3874</v>
      </c>
      <c r="C1403" s="57">
        <v>49.7</v>
      </c>
      <c r="D1403" s="57">
        <v>50.6</v>
      </c>
      <c r="E1403" s="57">
        <v>47</v>
      </c>
      <c r="F1403" s="57">
        <v>48.2</v>
      </c>
      <c r="G1403" s="57">
        <v>48.2</v>
      </c>
      <c r="H1403" s="57">
        <v>53.1</v>
      </c>
      <c r="I1403" s="57">
        <v>47.05</v>
      </c>
      <c r="J1403" s="57">
        <v>47.8</v>
      </c>
      <c r="K1403" s="57">
        <v>48.2</v>
      </c>
      <c r="L1403" s="57">
        <v>53.6</v>
      </c>
      <c r="M1403" s="57">
        <v>46.6</v>
      </c>
      <c r="N1403" s="57">
        <v>47.2</v>
      </c>
      <c r="O1403" s="57">
        <v>2303</v>
      </c>
      <c r="P1403" s="57">
        <v>3107</v>
      </c>
      <c r="Q1403" s="57">
        <v>42.111400000000003</v>
      </c>
      <c r="R1403" s="57">
        <v>39.421599999999998</v>
      </c>
      <c r="S1403" s="57">
        <v>34.618299999999998</v>
      </c>
      <c r="T1403" s="57">
        <v>37.820500000000003</v>
      </c>
      <c r="U1403" s="77">
        <v>0.90594714444086832</v>
      </c>
      <c r="V1403" s="24" t="s">
        <v>6146</v>
      </c>
      <c r="W1403" s="216" t="s">
        <v>5960</v>
      </c>
      <c r="X1403" s="216" t="s">
        <v>5971</v>
      </c>
      <c r="Y1403" s="24" t="s">
        <v>5962</v>
      </c>
      <c r="Z1403" s="24" t="s">
        <v>5978</v>
      </c>
      <c r="AA1403" s="24" t="s">
        <v>5978</v>
      </c>
      <c r="AB1403" s="24" t="s">
        <v>6033</v>
      </c>
      <c r="AC1403" s="24" t="s">
        <v>5965</v>
      </c>
    </row>
    <row r="1404" spans="1:29" s="169" customFormat="1">
      <c r="A1404" s="24">
        <v>6425</v>
      </c>
      <c r="B1404" s="24" t="s">
        <v>3876</v>
      </c>
      <c r="C1404" s="57">
        <v>26.25</v>
      </c>
      <c r="D1404" s="57">
        <v>27.6</v>
      </c>
      <c r="E1404" s="57">
        <v>24.1</v>
      </c>
      <c r="F1404" s="57">
        <v>24.7</v>
      </c>
      <c r="G1404" s="57">
        <v>24.65</v>
      </c>
      <c r="H1404" s="57">
        <v>24.8</v>
      </c>
      <c r="I1404" s="57">
        <v>23</v>
      </c>
      <c r="J1404" s="57">
        <v>23.5</v>
      </c>
      <c r="K1404" s="57">
        <v>23.25</v>
      </c>
      <c r="L1404" s="57">
        <v>23.8</v>
      </c>
      <c r="M1404" s="57">
        <v>21.75</v>
      </c>
      <c r="N1404" s="57">
        <v>22.35</v>
      </c>
      <c r="O1404" s="57">
        <v>435</v>
      </c>
      <c r="P1404" s="57">
        <v>998</v>
      </c>
      <c r="Q1404" s="57">
        <v>10.340999999999999</v>
      </c>
      <c r="R1404" s="57">
        <v>20.6145</v>
      </c>
      <c r="S1404" s="57">
        <v>8.1598000000000006</v>
      </c>
      <c r="T1404" s="57">
        <v>16.462900000000001</v>
      </c>
      <c r="U1404" s="77">
        <v>0.53273213092852367</v>
      </c>
      <c r="V1404" s="24" t="s">
        <v>6340</v>
      </c>
      <c r="W1404" s="216" t="s">
        <v>5967</v>
      </c>
      <c r="X1404" s="216" t="s">
        <v>6047</v>
      </c>
      <c r="Y1404" s="24" t="s">
        <v>5964</v>
      </c>
      <c r="Z1404" s="24" t="s">
        <v>5964</v>
      </c>
      <c r="AA1404" s="24" t="s">
        <v>5964</v>
      </c>
      <c r="AB1404" s="24" t="s">
        <v>5991</v>
      </c>
      <c r="AC1404" s="24" t="s">
        <v>5991</v>
      </c>
    </row>
    <row r="1405" spans="1:29" s="169" customFormat="1">
      <c r="A1405" s="24">
        <v>6426</v>
      </c>
      <c r="B1405" s="24" t="s">
        <v>1371</v>
      </c>
      <c r="C1405" s="57">
        <v>82.4</v>
      </c>
      <c r="D1405" s="57">
        <v>87.8</v>
      </c>
      <c r="E1405" s="57">
        <v>75.099999999999994</v>
      </c>
      <c r="F1405" s="57">
        <v>80.5</v>
      </c>
      <c r="G1405" s="57">
        <v>81</v>
      </c>
      <c r="H1405" s="57">
        <v>82</v>
      </c>
      <c r="I1405" s="57">
        <v>69.900000000000006</v>
      </c>
      <c r="J1405" s="57">
        <v>70.2</v>
      </c>
      <c r="K1405" s="57">
        <v>70.599999999999994</v>
      </c>
      <c r="L1405" s="57">
        <v>71.2</v>
      </c>
      <c r="M1405" s="57">
        <v>56.8</v>
      </c>
      <c r="N1405" s="57">
        <v>60.8</v>
      </c>
      <c r="O1405" s="57">
        <v>1860</v>
      </c>
      <c r="P1405" s="57">
        <v>2578</v>
      </c>
      <c r="Q1405" s="57">
        <v>15.000999999999999</v>
      </c>
      <c r="R1405" s="57">
        <v>19.865300000000001</v>
      </c>
      <c r="S1405" s="57">
        <v>11.739000000000001</v>
      </c>
      <c r="T1405" s="57">
        <v>17.156600000000001</v>
      </c>
      <c r="U1405" s="77">
        <v>0.88182053271269711</v>
      </c>
      <c r="V1405" s="24" t="s">
        <v>6050</v>
      </c>
      <c r="W1405" s="216" t="s">
        <v>5967</v>
      </c>
      <c r="X1405" s="216" t="s">
        <v>6047</v>
      </c>
      <c r="Y1405" s="24" t="s">
        <v>6073</v>
      </c>
      <c r="Z1405" s="24" t="s">
        <v>5964</v>
      </c>
      <c r="AA1405" s="24" t="s">
        <v>5964</v>
      </c>
      <c r="AB1405" s="24" t="s">
        <v>5979</v>
      </c>
      <c r="AC1405" s="24" t="s">
        <v>5991</v>
      </c>
    </row>
    <row r="1406" spans="1:29" s="169" customFormat="1">
      <c r="A1406" s="24">
        <v>6431</v>
      </c>
      <c r="B1406" s="24" t="s">
        <v>1372</v>
      </c>
      <c r="C1406" s="57">
        <v>31</v>
      </c>
      <c r="D1406" s="57">
        <v>37</v>
      </c>
      <c r="E1406" s="57">
        <v>30</v>
      </c>
      <c r="F1406" s="57">
        <v>36</v>
      </c>
      <c r="G1406" s="57">
        <v>36.049999999999997</v>
      </c>
      <c r="H1406" s="57">
        <v>40.049999999999997</v>
      </c>
      <c r="I1406" s="57">
        <v>32.6</v>
      </c>
      <c r="J1406" s="57">
        <v>34.6</v>
      </c>
      <c r="K1406" s="57">
        <v>36.299999999999997</v>
      </c>
      <c r="L1406" s="57">
        <v>36.299999999999997</v>
      </c>
      <c r="M1406" s="57">
        <v>30</v>
      </c>
      <c r="N1406" s="57">
        <v>32.299999999999997</v>
      </c>
      <c r="O1406" s="57">
        <v>1225</v>
      </c>
      <c r="P1406" s="57">
        <v>2937</v>
      </c>
      <c r="Q1406" s="57">
        <v>61.866700000000002</v>
      </c>
      <c r="R1406" s="57">
        <v>63.046599999999998</v>
      </c>
      <c r="S1406" s="57">
        <v>53.139299999999999</v>
      </c>
      <c r="T1406" s="57">
        <v>59.744199999999999</v>
      </c>
      <c r="U1406" s="77">
        <v>0.50977944236371209</v>
      </c>
      <c r="V1406" s="24" t="s">
        <v>6230</v>
      </c>
      <c r="W1406" s="216" t="s">
        <v>5967</v>
      </c>
      <c r="X1406" s="216" t="s">
        <v>5961</v>
      </c>
      <c r="Y1406" s="24" t="s">
        <v>5982</v>
      </c>
      <c r="Z1406" s="24" t="s">
        <v>6000</v>
      </c>
      <c r="AA1406" s="24" t="s">
        <v>6024</v>
      </c>
      <c r="AB1406" s="24" t="s">
        <v>5979</v>
      </c>
      <c r="AC1406" s="24" t="s">
        <v>5986</v>
      </c>
    </row>
    <row r="1407" spans="1:29" s="169" customFormat="1">
      <c r="A1407" s="24">
        <v>6432</v>
      </c>
      <c r="B1407" s="24" t="s">
        <v>1373</v>
      </c>
      <c r="C1407" s="57">
        <v>39</v>
      </c>
      <c r="D1407" s="57">
        <v>45.8</v>
      </c>
      <c r="E1407" s="57">
        <v>37.15</v>
      </c>
      <c r="F1407" s="57">
        <v>45.3</v>
      </c>
      <c r="G1407" s="57">
        <v>45.6</v>
      </c>
      <c r="H1407" s="57">
        <v>47.45</v>
      </c>
      <c r="I1407" s="57">
        <v>43.2</v>
      </c>
      <c r="J1407" s="57">
        <v>45</v>
      </c>
      <c r="K1407" s="57">
        <v>45.65</v>
      </c>
      <c r="L1407" s="57">
        <v>49</v>
      </c>
      <c r="M1407" s="57">
        <v>37</v>
      </c>
      <c r="N1407" s="57">
        <v>37.9</v>
      </c>
      <c r="O1407" s="57">
        <v>9052</v>
      </c>
      <c r="P1407" s="57">
        <v>18558</v>
      </c>
      <c r="Q1407" s="57">
        <v>73.268299999999996</v>
      </c>
      <c r="R1407" s="57">
        <v>70.887200000000007</v>
      </c>
      <c r="S1407" s="57">
        <v>60.023200000000003</v>
      </c>
      <c r="T1407" s="57">
        <v>67.265900000000002</v>
      </c>
      <c r="U1407" s="77">
        <v>0.5961609847804481</v>
      </c>
      <c r="V1407" s="24" t="s">
        <v>6102</v>
      </c>
      <c r="W1407" s="216" t="s">
        <v>5960</v>
      </c>
      <c r="X1407" s="216" t="s">
        <v>5961</v>
      </c>
      <c r="Y1407" s="24" t="s">
        <v>5982</v>
      </c>
      <c r="Z1407" s="24" t="s">
        <v>6073</v>
      </c>
      <c r="AA1407" s="24" t="s">
        <v>5964</v>
      </c>
      <c r="AB1407" s="24" t="s">
        <v>5991</v>
      </c>
      <c r="AC1407" s="24" t="s">
        <v>5965</v>
      </c>
    </row>
    <row r="1408" spans="1:29" s="169" customFormat="1">
      <c r="A1408" s="24">
        <v>6434</v>
      </c>
      <c r="B1408" s="24" t="s">
        <v>3883</v>
      </c>
      <c r="C1408" s="57">
        <v>7.15</v>
      </c>
      <c r="D1408" s="57">
        <v>7.6</v>
      </c>
      <c r="E1408" s="57">
        <v>6.6</v>
      </c>
      <c r="F1408" s="57">
        <v>7.4</v>
      </c>
      <c r="G1408" s="57">
        <v>7.47</v>
      </c>
      <c r="H1408" s="57">
        <v>8.42</v>
      </c>
      <c r="I1408" s="57">
        <v>7.4</v>
      </c>
      <c r="J1408" s="57">
        <v>7.93</v>
      </c>
      <c r="K1408" s="57">
        <v>8</v>
      </c>
      <c r="L1408" s="57">
        <v>8</v>
      </c>
      <c r="M1408" s="57">
        <v>6.65</v>
      </c>
      <c r="N1408" s="57">
        <v>7.1</v>
      </c>
      <c r="O1408" s="57">
        <v>936</v>
      </c>
      <c r="P1408" s="57">
        <v>2358</v>
      </c>
      <c r="Q1408" s="57">
        <v>50.100900000000003</v>
      </c>
      <c r="R1408" s="57">
        <v>56.76</v>
      </c>
      <c r="S1408" s="57">
        <v>41.963299999999997</v>
      </c>
      <c r="T1408" s="57">
        <v>51.827800000000003</v>
      </c>
      <c r="U1408" s="77">
        <v>0.48515691263782867</v>
      </c>
      <c r="V1408" s="24" t="s">
        <v>6023</v>
      </c>
      <c r="W1408" s="216" t="s">
        <v>5967</v>
      </c>
      <c r="X1408" s="216" t="s">
        <v>5961</v>
      </c>
      <c r="Y1408" s="24" t="s">
        <v>6075</v>
      </c>
      <c r="Z1408" s="24" t="s">
        <v>5982</v>
      </c>
      <c r="AA1408" s="24" t="s">
        <v>6024</v>
      </c>
      <c r="AB1408" s="24" t="s">
        <v>5979</v>
      </c>
      <c r="AC1408" s="24" t="s">
        <v>5991</v>
      </c>
    </row>
    <row r="1409" spans="1:29" s="169" customFormat="1">
      <c r="A1409" s="24">
        <v>6435</v>
      </c>
      <c r="B1409" s="24" t="s">
        <v>1374</v>
      </c>
      <c r="C1409" s="57">
        <v>113.5</v>
      </c>
      <c r="D1409" s="57">
        <v>124</v>
      </c>
      <c r="E1409" s="57">
        <v>110</v>
      </c>
      <c r="F1409" s="57">
        <v>121.5</v>
      </c>
      <c r="G1409" s="57">
        <v>121.5</v>
      </c>
      <c r="H1409" s="57">
        <v>148.5</v>
      </c>
      <c r="I1409" s="57">
        <v>117.5</v>
      </c>
      <c r="J1409" s="57">
        <v>131</v>
      </c>
      <c r="K1409" s="57">
        <v>132.5</v>
      </c>
      <c r="L1409" s="57">
        <v>138</v>
      </c>
      <c r="M1409" s="57">
        <v>116</v>
      </c>
      <c r="N1409" s="57">
        <v>123</v>
      </c>
      <c r="O1409" s="57">
        <v>8133</v>
      </c>
      <c r="P1409" s="57">
        <v>36943</v>
      </c>
      <c r="Q1409" s="57">
        <v>60.274900000000002</v>
      </c>
      <c r="R1409" s="57">
        <v>61.257100000000001</v>
      </c>
      <c r="S1409" s="57">
        <v>57.830300000000001</v>
      </c>
      <c r="T1409" s="57">
        <v>60.114800000000002</v>
      </c>
      <c r="U1409" s="77">
        <v>0.26907217425042179</v>
      </c>
      <c r="V1409" s="24" t="s">
        <v>6202</v>
      </c>
      <c r="W1409" s="216" t="s">
        <v>5967</v>
      </c>
      <c r="X1409" s="216" t="s">
        <v>5961</v>
      </c>
      <c r="Y1409" s="24" t="s">
        <v>5982</v>
      </c>
      <c r="Z1409" s="24" t="s">
        <v>5963</v>
      </c>
      <c r="AA1409" s="24" t="s">
        <v>5964</v>
      </c>
      <c r="AB1409" s="24" t="s">
        <v>5991</v>
      </c>
      <c r="AC1409" s="24" t="s">
        <v>5991</v>
      </c>
    </row>
    <row r="1410" spans="1:29" s="169" customFormat="1">
      <c r="A1410" s="24">
        <v>6438</v>
      </c>
      <c r="B1410" s="24" t="s">
        <v>1630</v>
      </c>
      <c r="C1410" s="57">
        <v>95.2</v>
      </c>
      <c r="D1410" s="57">
        <v>105</v>
      </c>
      <c r="E1410" s="57">
        <v>93.9</v>
      </c>
      <c r="F1410" s="57">
        <v>101.5</v>
      </c>
      <c r="G1410" s="57">
        <v>101</v>
      </c>
      <c r="H1410" s="57">
        <v>119</v>
      </c>
      <c r="I1410" s="57">
        <v>99.7</v>
      </c>
      <c r="J1410" s="57">
        <v>106.5</v>
      </c>
      <c r="K1410" s="57">
        <v>107</v>
      </c>
      <c r="L1410" s="57">
        <v>125</v>
      </c>
      <c r="M1410" s="57">
        <v>101.5</v>
      </c>
      <c r="N1410" s="57">
        <v>115.5</v>
      </c>
      <c r="O1410" s="57">
        <v>84837</v>
      </c>
      <c r="P1410" s="57">
        <v>39157</v>
      </c>
      <c r="Q1410" s="57">
        <v>62.099299999999999</v>
      </c>
      <c r="R1410" s="57">
        <v>68.250900000000001</v>
      </c>
      <c r="S1410" s="57">
        <v>66.045599999999993</v>
      </c>
      <c r="T1410" s="57">
        <v>67.515799999999999</v>
      </c>
      <c r="U1410" s="77">
        <v>2.6480493057861092</v>
      </c>
      <c r="V1410" s="24" t="s">
        <v>6421</v>
      </c>
      <c r="W1410" s="216" t="s">
        <v>6039</v>
      </c>
      <c r="X1410" s="216" t="s">
        <v>5961</v>
      </c>
      <c r="Y1410" s="24" t="s">
        <v>5982</v>
      </c>
      <c r="Z1410" s="24" t="s">
        <v>5963</v>
      </c>
      <c r="AA1410" s="24" t="s">
        <v>5982</v>
      </c>
      <c r="AB1410" s="24" t="s">
        <v>5986</v>
      </c>
      <c r="AC1410" s="24" t="s">
        <v>5990</v>
      </c>
    </row>
    <row r="1411" spans="1:29" s="169" customFormat="1">
      <c r="A1411" s="24">
        <v>6441</v>
      </c>
      <c r="B1411" s="24" t="s">
        <v>3887</v>
      </c>
      <c r="C1411" s="57">
        <v>91.7</v>
      </c>
      <c r="D1411" s="57">
        <v>99.9</v>
      </c>
      <c r="E1411" s="57">
        <v>84.5</v>
      </c>
      <c r="F1411" s="57">
        <v>88.4</v>
      </c>
      <c r="G1411" s="57">
        <v>88.4</v>
      </c>
      <c r="H1411" s="57">
        <v>88.7</v>
      </c>
      <c r="I1411" s="57">
        <v>65.900000000000006</v>
      </c>
      <c r="J1411" s="57">
        <v>66.2</v>
      </c>
      <c r="K1411" s="57">
        <v>66.400000000000006</v>
      </c>
      <c r="L1411" s="57">
        <v>67.400000000000006</v>
      </c>
      <c r="M1411" s="57">
        <v>50.3</v>
      </c>
      <c r="N1411" s="57">
        <v>50.4</v>
      </c>
      <c r="O1411" s="57">
        <v>13187</v>
      </c>
      <c r="P1411" s="57">
        <v>14486</v>
      </c>
      <c r="Q1411" s="57">
        <v>20.258900000000001</v>
      </c>
      <c r="R1411" s="57">
        <v>36.617400000000004</v>
      </c>
      <c r="S1411" s="57">
        <v>13.537800000000001</v>
      </c>
      <c r="T1411" s="57">
        <v>28.924199999999999</v>
      </c>
      <c r="U1411" s="77">
        <v>1.1126221485879086</v>
      </c>
      <c r="V1411" s="24" t="s">
        <v>6087</v>
      </c>
      <c r="W1411" s="216" t="s">
        <v>5967</v>
      </c>
      <c r="X1411" s="216" t="s">
        <v>6007</v>
      </c>
      <c r="Y1411" s="24" t="s">
        <v>6000</v>
      </c>
      <c r="Z1411" s="24" t="s">
        <v>5964</v>
      </c>
      <c r="AA1411" s="24" t="s">
        <v>5964</v>
      </c>
      <c r="AB1411" s="24" t="s">
        <v>5965</v>
      </c>
      <c r="AC1411" s="24" t="s">
        <v>5979</v>
      </c>
    </row>
    <row r="1412" spans="1:29" s="169" customFormat="1">
      <c r="A1412" s="24">
        <v>6442</v>
      </c>
      <c r="B1412" s="24" t="s">
        <v>1375</v>
      </c>
      <c r="C1412" s="57">
        <v>33.799999999999997</v>
      </c>
      <c r="D1412" s="57">
        <v>35.5</v>
      </c>
      <c r="E1412" s="57">
        <v>32</v>
      </c>
      <c r="F1412" s="57">
        <v>34.549999999999997</v>
      </c>
      <c r="G1412" s="57">
        <v>33.9</v>
      </c>
      <c r="H1412" s="57">
        <v>35.4</v>
      </c>
      <c r="I1412" s="57">
        <v>33.6</v>
      </c>
      <c r="J1412" s="57"/>
      <c r="K1412" s="57"/>
      <c r="L1412" s="57">
        <v>34.5</v>
      </c>
      <c r="M1412" s="57">
        <v>32.5</v>
      </c>
      <c r="N1412" s="57">
        <v>34.1</v>
      </c>
      <c r="O1412" s="57">
        <v>192</v>
      </c>
      <c r="P1412" s="57">
        <v>671</v>
      </c>
      <c r="Q1412" s="57">
        <v>48.338700000000003</v>
      </c>
      <c r="R1412" s="57">
        <v>40.145499999999998</v>
      </c>
      <c r="S1412" s="57">
        <v>50.642800000000001</v>
      </c>
      <c r="T1412" s="57">
        <v>43.644599999999997</v>
      </c>
      <c r="U1412" s="77">
        <v>0.34972677595628415</v>
      </c>
      <c r="V1412" s="24" t="s">
        <v>6422</v>
      </c>
      <c r="W1412" s="216" t="s">
        <v>6009</v>
      </c>
      <c r="X1412" s="216" t="s">
        <v>5961</v>
      </c>
      <c r="Y1412" s="24" t="s">
        <v>6075</v>
      </c>
      <c r="Z1412" s="24" t="s">
        <v>5978</v>
      </c>
      <c r="AA1412" s="24" t="s">
        <v>5972</v>
      </c>
      <c r="AB1412" s="24" t="s">
        <v>5990</v>
      </c>
      <c r="AC1412" s="24" t="s">
        <v>6033</v>
      </c>
    </row>
    <row r="1413" spans="1:29" s="169" customFormat="1">
      <c r="A1413" s="24">
        <v>6443</v>
      </c>
      <c r="B1413" s="24" t="s">
        <v>1376</v>
      </c>
      <c r="C1413" s="57">
        <v>33.5</v>
      </c>
      <c r="D1413" s="57">
        <v>36.65</v>
      </c>
      <c r="E1413" s="57">
        <v>30.4</v>
      </c>
      <c r="F1413" s="57">
        <v>34.9</v>
      </c>
      <c r="G1413" s="57">
        <v>34.950000000000003</v>
      </c>
      <c r="H1413" s="57">
        <v>35.799999999999997</v>
      </c>
      <c r="I1413" s="57">
        <v>31.3</v>
      </c>
      <c r="J1413" s="57">
        <v>32.549999999999997</v>
      </c>
      <c r="K1413" s="57">
        <v>32.6</v>
      </c>
      <c r="L1413" s="57">
        <v>34</v>
      </c>
      <c r="M1413" s="57">
        <v>26.25</v>
      </c>
      <c r="N1413" s="57">
        <v>27.5</v>
      </c>
      <c r="O1413" s="57">
        <v>113607</v>
      </c>
      <c r="P1413" s="57">
        <v>290118</v>
      </c>
      <c r="Q1413" s="57">
        <v>45.3429</v>
      </c>
      <c r="R1413" s="57">
        <v>62.282899999999998</v>
      </c>
      <c r="S1413" s="57">
        <v>32.064100000000003</v>
      </c>
      <c r="T1413" s="57">
        <v>52.21</v>
      </c>
      <c r="U1413" s="77">
        <v>0.47860870404456118</v>
      </c>
      <c r="V1413" s="24" t="s">
        <v>6118</v>
      </c>
      <c r="W1413" s="216" t="s">
        <v>5967</v>
      </c>
      <c r="X1413" s="216" t="s">
        <v>5961</v>
      </c>
      <c r="Y1413" s="24" t="s">
        <v>5982</v>
      </c>
      <c r="Z1413" s="24" t="s">
        <v>5964</v>
      </c>
      <c r="AA1413" s="24" t="s">
        <v>5964</v>
      </c>
      <c r="AB1413" s="24" t="s">
        <v>5990</v>
      </c>
      <c r="AC1413" s="24" t="s">
        <v>5990</v>
      </c>
    </row>
    <row r="1414" spans="1:29" s="169" customFormat="1">
      <c r="A1414" s="24">
        <v>6446</v>
      </c>
      <c r="B1414" s="24" t="s">
        <v>1377</v>
      </c>
      <c r="C1414" s="57">
        <v>86.4</v>
      </c>
      <c r="D1414" s="57">
        <v>94.5</v>
      </c>
      <c r="E1414" s="57">
        <v>84</v>
      </c>
      <c r="F1414" s="57">
        <v>86.8</v>
      </c>
      <c r="G1414" s="57">
        <v>86.8</v>
      </c>
      <c r="H1414" s="57">
        <v>93</v>
      </c>
      <c r="I1414" s="57">
        <v>86.2</v>
      </c>
      <c r="J1414" s="57">
        <v>90</v>
      </c>
      <c r="K1414" s="57">
        <v>91.4</v>
      </c>
      <c r="L1414" s="57">
        <v>99.3</v>
      </c>
      <c r="M1414" s="57">
        <v>83.8</v>
      </c>
      <c r="N1414" s="57">
        <v>89</v>
      </c>
      <c r="O1414" s="57">
        <v>8982</v>
      </c>
      <c r="P1414" s="57">
        <v>7006</v>
      </c>
      <c r="Q1414" s="57">
        <v>30.872299999999999</v>
      </c>
      <c r="R1414" s="57">
        <v>33.2607</v>
      </c>
      <c r="S1414" s="57">
        <v>30.837900000000001</v>
      </c>
      <c r="T1414" s="57">
        <v>32.453099999999999</v>
      </c>
      <c r="U1414" s="77">
        <v>1.5669426206109049</v>
      </c>
      <c r="V1414" s="24" t="s">
        <v>6180</v>
      </c>
      <c r="W1414" s="216" t="s">
        <v>5967</v>
      </c>
      <c r="X1414" s="216" t="s">
        <v>5971</v>
      </c>
      <c r="Y1414" s="24" t="s">
        <v>5969</v>
      </c>
      <c r="Z1414" s="24" t="s">
        <v>5982</v>
      </c>
      <c r="AA1414" s="24" t="s">
        <v>6000</v>
      </c>
      <c r="AB1414" s="24" t="s">
        <v>5970</v>
      </c>
      <c r="AC1414" s="24" t="s">
        <v>5991</v>
      </c>
    </row>
    <row r="1415" spans="1:29" s="169" customFormat="1">
      <c r="A1415" s="24">
        <v>6449</v>
      </c>
      <c r="B1415" s="24" t="s">
        <v>1378</v>
      </c>
      <c r="C1415" s="57">
        <v>64</v>
      </c>
      <c r="D1415" s="57">
        <v>64.8</v>
      </c>
      <c r="E1415" s="57">
        <v>56.8</v>
      </c>
      <c r="F1415" s="57">
        <v>59.7</v>
      </c>
      <c r="G1415" s="57">
        <v>60.6</v>
      </c>
      <c r="H1415" s="57">
        <v>65.8</v>
      </c>
      <c r="I1415" s="57">
        <v>56.1</v>
      </c>
      <c r="J1415" s="57">
        <v>59.1</v>
      </c>
      <c r="K1415" s="57">
        <v>58.4</v>
      </c>
      <c r="L1415" s="57">
        <v>59.8</v>
      </c>
      <c r="M1415" s="57">
        <v>52.3</v>
      </c>
      <c r="N1415" s="57">
        <v>52.4</v>
      </c>
      <c r="O1415" s="57">
        <v>2914</v>
      </c>
      <c r="P1415" s="57">
        <v>8265</v>
      </c>
      <c r="Q1415" s="57">
        <v>57.011200000000002</v>
      </c>
      <c r="R1415" s="57">
        <v>68.372600000000006</v>
      </c>
      <c r="S1415" s="57">
        <v>41.815100000000001</v>
      </c>
      <c r="T1415" s="57">
        <v>59.520099999999999</v>
      </c>
      <c r="U1415" s="77">
        <v>0.43092021240841566</v>
      </c>
      <c r="V1415" s="24" t="s">
        <v>6133</v>
      </c>
      <c r="W1415" s="216" t="s">
        <v>5967</v>
      </c>
      <c r="X1415" s="216" t="s">
        <v>5961</v>
      </c>
      <c r="Y1415" s="24" t="s">
        <v>5964</v>
      </c>
      <c r="Z1415" s="24" t="s">
        <v>6000</v>
      </c>
      <c r="AA1415" s="24" t="s">
        <v>5964</v>
      </c>
      <c r="AB1415" s="24" t="s">
        <v>5990</v>
      </c>
      <c r="AC1415" s="24" t="s">
        <v>5979</v>
      </c>
    </row>
    <row r="1416" spans="1:29" s="169" customFormat="1">
      <c r="A1416" s="24">
        <v>6451</v>
      </c>
      <c r="B1416" s="24" t="s">
        <v>1379</v>
      </c>
      <c r="C1416" s="57">
        <v>111</v>
      </c>
      <c r="D1416" s="57">
        <v>123</v>
      </c>
      <c r="E1416" s="57">
        <v>109</v>
      </c>
      <c r="F1416" s="57">
        <v>117</v>
      </c>
      <c r="G1416" s="57">
        <v>118</v>
      </c>
      <c r="H1416" s="57">
        <v>124</v>
      </c>
      <c r="I1416" s="57">
        <v>100</v>
      </c>
      <c r="J1416" s="57">
        <v>106.5</v>
      </c>
      <c r="K1416" s="57">
        <v>107.5</v>
      </c>
      <c r="L1416" s="57">
        <v>107.5</v>
      </c>
      <c r="M1416" s="57">
        <v>89.6</v>
      </c>
      <c r="N1416" s="57">
        <v>93.5</v>
      </c>
      <c r="O1416" s="57">
        <v>7567</v>
      </c>
      <c r="P1416" s="57">
        <v>19699</v>
      </c>
      <c r="Q1416" s="57">
        <v>39.2879</v>
      </c>
      <c r="R1416" s="57">
        <v>45.340600000000002</v>
      </c>
      <c r="S1416" s="57">
        <v>28.913</v>
      </c>
      <c r="T1416" s="57">
        <v>39.864699999999999</v>
      </c>
      <c r="U1416" s="77">
        <v>0.46949365732045062</v>
      </c>
      <c r="V1416" s="24" t="s">
        <v>6036</v>
      </c>
      <c r="W1416" s="216" t="s">
        <v>5967</v>
      </c>
      <c r="X1416" s="216" t="s">
        <v>5971</v>
      </c>
      <c r="Y1416" s="24" t="s">
        <v>5982</v>
      </c>
      <c r="Z1416" s="24" t="s">
        <v>5964</v>
      </c>
      <c r="AA1416" s="24" t="s">
        <v>6024</v>
      </c>
      <c r="AB1416" s="24" t="s">
        <v>5979</v>
      </c>
      <c r="AC1416" s="24" t="s">
        <v>5990</v>
      </c>
    </row>
    <row r="1417" spans="1:29" s="169" customFormat="1">
      <c r="A1417" s="24">
        <v>6456</v>
      </c>
      <c r="B1417" s="24" t="s">
        <v>1381</v>
      </c>
      <c r="C1417" s="57">
        <v>100</v>
      </c>
      <c r="D1417" s="57">
        <v>128.5</v>
      </c>
      <c r="E1417" s="57">
        <v>99.9</v>
      </c>
      <c r="F1417" s="57">
        <v>123.5</v>
      </c>
      <c r="G1417" s="57">
        <v>125</v>
      </c>
      <c r="H1417" s="57">
        <v>130.5</v>
      </c>
      <c r="I1417" s="57">
        <v>114</v>
      </c>
      <c r="J1417" s="57">
        <v>116.5</v>
      </c>
      <c r="K1417" s="57">
        <v>115</v>
      </c>
      <c r="L1417" s="57">
        <v>117</v>
      </c>
      <c r="M1417" s="57">
        <v>101</v>
      </c>
      <c r="N1417" s="57">
        <v>108</v>
      </c>
      <c r="O1417" s="57">
        <v>37984</v>
      </c>
      <c r="P1417" s="57">
        <v>81327</v>
      </c>
      <c r="Q1417" s="57">
        <v>52.700400000000002</v>
      </c>
      <c r="R1417" s="57">
        <v>49.293900000000001</v>
      </c>
      <c r="S1417" s="57">
        <v>49.185899999999997</v>
      </c>
      <c r="T1417" s="57">
        <v>49.257899999999999</v>
      </c>
      <c r="U1417" s="77">
        <v>0.57084226503976399</v>
      </c>
      <c r="V1417" s="24" t="s">
        <v>6385</v>
      </c>
      <c r="W1417" s="216" t="s">
        <v>5960</v>
      </c>
      <c r="X1417" s="216" t="s">
        <v>5971</v>
      </c>
      <c r="Y1417" s="24" t="s">
        <v>5982</v>
      </c>
      <c r="Z1417" s="24" t="s">
        <v>5964</v>
      </c>
      <c r="AA1417" s="24" t="s">
        <v>5964</v>
      </c>
      <c r="AB1417" s="24" t="s">
        <v>5965</v>
      </c>
      <c r="AC1417" s="24" t="s">
        <v>5986</v>
      </c>
    </row>
    <row r="1418" spans="1:29" s="169" customFormat="1">
      <c r="A1418" s="24">
        <v>6457</v>
      </c>
      <c r="B1418" s="24" t="s">
        <v>1382</v>
      </c>
      <c r="C1418" s="57">
        <v>160.5</v>
      </c>
      <c r="D1418" s="57">
        <v>184.5</v>
      </c>
      <c r="E1418" s="57">
        <v>139</v>
      </c>
      <c r="F1418" s="57">
        <v>155</v>
      </c>
      <c r="G1418" s="57">
        <v>156.5</v>
      </c>
      <c r="H1418" s="57">
        <v>185</v>
      </c>
      <c r="I1418" s="57">
        <v>150</v>
      </c>
      <c r="J1418" s="57">
        <v>174</v>
      </c>
      <c r="K1418" s="57">
        <v>180.5</v>
      </c>
      <c r="L1418" s="57">
        <v>193</v>
      </c>
      <c r="M1418" s="57">
        <v>142</v>
      </c>
      <c r="N1418" s="57">
        <v>151</v>
      </c>
      <c r="O1418" s="57">
        <v>14817</v>
      </c>
      <c r="P1418" s="57">
        <v>28101</v>
      </c>
      <c r="Q1418" s="57">
        <v>71.646000000000001</v>
      </c>
      <c r="R1418" s="57">
        <v>72.444699999999997</v>
      </c>
      <c r="S1418" s="57">
        <v>66.485500000000002</v>
      </c>
      <c r="T1418" s="57">
        <v>70.458299999999994</v>
      </c>
      <c r="U1418" s="77">
        <v>0.64444918923407235</v>
      </c>
      <c r="V1418" s="24" t="s">
        <v>6118</v>
      </c>
      <c r="W1418" s="216" t="s">
        <v>5967</v>
      </c>
      <c r="X1418" s="216" t="s">
        <v>5961</v>
      </c>
      <c r="Y1418" s="24" t="s">
        <v>5978</v>
      </c>
      <c r="Z1418" s="24" t="s">
        <v>5982</v>
      </c>
      <c r="AA1418" s="24" t="s">
        <v>5964</v>
      </c>
      <c r="AB1418" s="24" t="s">
        <v>5990</v>
      </c>
      <c r="AC1418" s="24" t="s">
        <v>5990</v>
      </c>
    </row>
    <row r="1419" spans="1:29" s="169" customFormat="1">
      <c r="A1419" s="24">
        <v>6461</v>
      </c>
      <c r="B1419" s="24" t="s">
        <v>3899</v>
      </c>
      <c r="C1419" s="57">
        <v>20.350000000000001</v>
      </c>
      <c r="D1419" s="57">
        <v>24.15</v>
      </c>
      <c r="E1419" s="57">
        <v>19.850000000000001</v>
      </c>
      <c r="F1419" s="57">
        <v>22.75</v>
      </c>
      <c r="G1419" s="57">
        <v>22.65</v>
      </c>
      <c r="H1419" s="57">
        <v>24.9</v>
      </c>
      <c r="I1419" s="57">
        <v>20.100000000000001</v>
      </c>
      <c r="J1419" s="57">
        <v>20.65</v>
      </c>
      <c r="K1419" s="57">
        <v>20.6</v>
      </c>
      <c r="L1419" s="57">
        <v>22.65</v>
      </c>
      <c r="M1419" s="57">
        <v>19.95</v>
      </c>
      <c r="N1419" s="57">
        <v>20.100000000000001</v>
      </c>
      <c r="O1419" s="57">
        <v>5461</v>
      </c>
      <c r="P1419" s="57">
        <v>8284</v>
      </c>
      <c r="Q1419" s="57">
        <v>44.380600000000001</v>
      </c>
      <c r="R1419" s="57">
        <v>42.971499999999999</v>
      </c>
      <c r="S1419" s="57">
        <v>37.523600000000002</v>
      </c>
      <c r="T1419" s="57">
        <v>41.155500000000004</v>
      </c>
      <c r="U1419" s="77">
        <v>0.80571650839637321</v>
      </c>
      <c r="V1419" s="24" t="s">
        <v>6423</v>
      </c>
      <c r="W1419" s="216" t="s">
        <v>5960</v>
      </c>
      <c r="X1419" s="216" t="s">
        <v>5971</v>
      </c>
      <c r="Y1419" s="24" t="s">
        <v>5982</v>
      </c>
      <c r="Z1419" s="24" t="s">
        <v>5964</v>
      </c>
      <c r="AA1419" s="24" t="s">
        <v>6000</v>
      </c>
      <c r="AB1419" s="24" t="s">
        <v>6033</v>
      </c>
      <c r="AC1419" s="24" t="s">
        <v>5965</v>
      </c>
    </row>
    <row r="1420" spans="1:29" s="169" customFormat="1">
      <c r="A1420" s="24">
        <v>6462</v>
      </c>
      <c r="B1420" s="24" t="s">
        <v>1383</v>
      </c>
      <c r="C1420" s="57">
        <v>166.5</v>
      </c>
      <c r="D1420" s="57">
        <v>169.5</v>
      </c>
      <c r="E1420" s="57">
        <v>158.5</v>
      </c>
      <c r="F1420" s="57">
        <v>164</v>
      </c>
      <c r="G1420" s="57">
        <v>165</v>
      </c>
      <c r="H1420" s="57">
        <v>179.5</v>
      </c>
      <c r="I1420" s="57">
        <v>149.5</v>
      </c>
      <c r="J1420" s="57">
        <v>151.5</v>
      </c>
      <c r="K1420" s="57">
        <v>153.5</v>
      </c>
      <c r="L1420" s="57">
        <v>153.5</v>
      </c>
      <c r="M1420" s="57">
        <v>107</v>
      </c>
      <c r="N1420" s="57">
        <v>116</v>
      </c>
      <c r="O1420" s="57">
        <v>16124</v>
      </c>
      <c r="P1420" s="57">
        <v>19211</v>
      </c>
      <c r="Q1420" s="57">
        <v>37.433399999999999</v>
      </c>
      <c r="R1420" s="57">
        <v>38.643500000000003</v>
      </c>
      <c r="S1420" s="57">
        <v>28.636600000000001</v>
      </c>
      <c r="T1420" s="57">
        <v>35.307899999999997</v>
      </c>
      <c r="U1420" s="77">
        <v>1.0258243251840671</v>
      </c>
      <c r="V1420" s="24" t="s">
        <v>6036</v>
      </c>
      <c r="W1420" s="216" t="s">
        <v>5967</v>
      </c>
      <c r="X1420" s="216" t="s">
        <v>5971</v>
      </c>
      <c r="Y1420" s="24" t="s">
        <v>5984</v>
      </c>
      <c r="Z1420" s="24" t="s">
        <v>5964</v>
      </c>
      <c r="AA1420" s="24" t="s">
        <v>6024</v>
      </c>
      <c r="AB1420" s="24" t="s">
        <v>5979</v>
      </c>
      <c r="AC1420" s="24" t="s">
        <v>5990</v>
      </c>
    </row>
    <row r="1421" spans="1:29" s="169" customFormat="1">
      <c r="A1421" s="24">
        <v>6464</v>
      </c>
      <c r="B1421" s="24" t="s">
        <v>1384</v>
      </c>
      <c r="C1421" s="57">
        <v>108.5</v>
      </c>
      <c r="D1421" s="57">
        <v>112</v>
      </c>
      <c r="E1421" s="57">
        <v>108.5</v>
      </c>
      <c r="F1421" s="57">
        <v>111</v>
      </c>
      <c r="G1421" s="57">
        <v>110</v>
      </c>
      <c r="H1421" s="57">
        <v>110.5</v>
      </c>
      <c r="I1421" s="57">
        <v>107.5</v>
      </c>
      <c r="J1421" s="57">
        <v>108.5</v>
      </c>
      <c r="K1421" s="57">
        <v>108.5</v>
      </c>
      <c r="L1421" s="57">
        <v>109</v>
      </c>
      <c r="M1421" s="57">
        <v>107.5</v>
      </c>
      <c r="N1421" s="57">
        <v>109</v>
      </c>
      <c r="O1421" s="57">
        <v>335</v>
      </c>
      <c r="P1421" s="57">
        <v>508</v>
      </c>
      <c r="Q1421" s="57">
        <v>28.493600000000001</v>
      </c>
      <c r="R1421" s="57">
        <v>27.118400000000001</v>
      </c>
      <c r="S1421" s="57">
        <v>26.013300000000001</v>
      </c>
      <c r="T1421" s="57">
        <v>26.75</v>
      </c>
      <c r="U1421" s="77">
        <v>0.80599300087489067</v>
      </c>
      <c r="V1421" s="24" t="s">
        <v>6424</v>
      </c>
      <c r="W1421" s="216" t="s">
        <v>5960</v>
      </c>
      <c r="X1421" s="216" t="s">
        <v>5971</v>
      </c>
      <c r="Y1421" s="24" t="s">
        <v>6031</v>
      </c>
      <c r="Z1421" s="24" t="s">
        <v>5984</v>
      </c>
      <c r="AA1421" s="24" t="s">
        <v>6425</v>
      </c>
      <c r="AB1421" s="24" t="s">
        <v>5979</v>
      </c>
      <c r="AC1421" s="24" t="s">
        <v>5996</v>
      </c>
    </row>
    <row r="1422" spans="1:29" s="169" customFormat="1">
      <c r="A1422" s="24">
        <v>6465</v>
      </c>
      <c r="B1422" s="24" t="s">
        <v>1385</v>
      </c>
      <c r="C1422" s="57">
        <v>13.8</v>
      </c>
      <c r="D1422" s="57">
        <v>24.8</v>
      </c>
      <c r="E1422" s="57">
        <v>13.55</v>
      </c>
      <c r="F1422" s="57">
        <v>22.55</v>
      </c>
      <c r="G1422" s="57">
        <v>24.6</v>
      </c>
      <c r="H1422" s="57">
        <v>30</v>
      </c>
      <c r="I1422" s="57">
        <v>20.149999999999999</v>
      </c>
      <c r="J1422" s="57">
        <v>21.95</v>
      </c>
      <c r="K1422" s="57">
        <v>23</v>
      </c>
      <c r="L1422" s="57">
        <v>23</v>
      </c>
      <c r="M1422" s="57">
        <v>16.649999999999999</v>
      </c>
      <c r="N1422" s="57">
        <v>17</v>
      </c>
      <c r="O1422" s="57">
        <v>1752</v>
      </c>
      <c r="P1422" s="57">
        <v>11757</v>
      </c>
      <c r="Q1422" s="57">
        <v>23.8217</v>
      </c>
      <c r="R1422" s="57">
        <v>17.826899999999998</v>
      </c>
      <c r="S1422" s="57">
        <v>21.237100000000002</v>
      </c>
      <c r="T1422" s="57">
        <v>18.9636</v>
      </c>
      <c r="U1422" s="77">
        <v>0.18213263020611833</v>
      </c>
      <c r="V1422" s="24" t="s">
        <v>6103</v>
      </c>
      <c r="W1422" s="216" t="s">
        <v>6020</v>
      </c>
      <c r="X1422" s="216" t="s">
        <v>6007</v>
      </c>
      <c r="Y1422" s="24" t="s">
        <v>5982</v>
      </c>
      <c r="Z1422" s="24" t="s">
        <v>6000</v>
      </c>
      <c r="AA1422" s="24" t="s">
        <v>6024</v>
      </c>
      <c r="AB1422" s="24" t="s">
        <v>5979</v>
      </c>
      <c r="AC1422" s="24" t="s">
        <v>5965</v>
      </c>
    </row>
    <row r="1423" spans="1:29" s="169" customFormat="1">
      <c r="A1423" s="24">
        <v>6468</v>
      </c>
      <c r="B1423" s="24" t="s">
        <v>5870</v>
      </c>
      <c r="C1423" s="57"/>
      <c r="D1423" s="57">
        <v>75.7</v>
      </c>
      <c r="E1423" s="57">
        <v>66.3</v>
      </c>
      <c r="F1423" s="57"/>
      <c r="G1423" s="57">
        <v>80</v>
      </c>
      <c r="H1423" s="57">
        <v>91.4</v>
      </c>
      <c r="I1423" s="57">
        <v>70.5</v>
      </c>
      <c r="J1423" s="57">
        <v>77.3</v>
      </c>
      <c r="K1423" s="57">
        <v>77.3</v>
      </c>
      <c r="L1423" s="57">
        <v>98.1</v>
      </c>
      <c r="M1423" s="57">
        <v>70</v>
      </c>
      <c r="N1423" s="57">
        <v>75.400000000000006</v>
      </c>
      <c r="O1423" s="57">
        <v>1592</v>
      </c>
      <c r="P1423" s="57">
        <v>1561</v>
      </c>
      <c r="Q1423" s="57">
        <v>42.066099999999999</v>
      </c>
      <c r="R1423" s="57">
        <v>31.5382</v>
      </c>
      <c r="S1423" s="57">
        <v>42.648000000000003</v>
      </c>
      <c r="T1423" s="57">
        <v>35.241500000000002</v>
      </c>
      <c r="U1423" s="77">
        <v>1.246494412413695</v>
      </c>
      <c r="V1423" s="24" t="s">
        <v>6139</v>
      </c>
      <c r="W1423" s="216" t="s">
        <v>6009</v>
      </c>
      <c r="X1423" s="216" t="s">
        <v>5971</v>
      </c>
      <c r="Y1423" s="24" t="s">
        <v>6164</v>
      </c>
      <c r="Z1423" s="24" t="s">
        <v>5978</v>
      </c>
      <c r="AA1423" s="24" t="s">
        <v>5978</v>
      </c>
      <c r="AB1423" s="24" t="s">
        <v>5996</v>
      </c>
      <c r="AC1423" s="24" t="s">
        <v>5990</v>
      </c>
    </row>
    <row r="1424" spans="1:29" s="169" customFormat="1">
      <c r="A1424" s="24">
        <v>6469</v>
      </c>
      <c r="B1424" s="24" t="s">
        <v>1386</v>
      </c>
      <c r="C1424" s="57">
        <v>140.5</v>
      </c>
      <c r="D1424" s="57">
        <v>203</v>
      </c>
      <c r="E1424" s="57">
        <v>138</v>
      </c>
      <c r="F1424" s="57">
        <v>196</v>
      </c>
      <c r="G1424" s="57">
        <v>198.5</v>
      </c>
      <c r="H1424" s="57">
        <v>261</v>
      </c>
      <c r="I1424" s="57">
        <v>180.5</v>
      </c>
      <c r="J1424" s="57">
        <v>239</v>
      </c>
      <c r="K1424" s="57">
        <v>241</v>
      </c>
      <c r="L1424" s="57">
        <v>282.5</v>
      </c>
      <c r="M1424" s="57">
        <v>218.5</v>
      </c>
      <c r="N1424" s="57">
        <v>282.5</v>
      </c>
      <c r="O1424" s="57">
        <v>11085</v>
      </c>
      <c r="P1424" s="57">
        <v>12696</v>
      </c>
      <c r="Q1424" s="57">
        <v>80.564300000000003</v>
      </c>
      <c r="R1424" s="57">
        <v>72.5989</v>
      </c>
      <c r="S1424" s="57">
        <v>87.042900000000003</v>
      </c>
      <c r="T1424" s="57">
        <v>77.413600000000002</v>
      </c>
      <c r="U1424" s="77">
        <v>1.0671340054610376</v>
      </c>
      <c r="V1424" s="24" t="s">
        <v>6426</v>
      </c>
      <c r="W1424" s="216" t="s">
        <v>6009</v>
      </c>
      <c r="X1424" s="216" t="s">
        <v>5989</v>
      </c>
      <c r="Y1424" s="24" t="s">
        <v>5982</v>
      </c>
      <c r="Z1424" s="24" t="s">
        <v>5982</v>
      </c>
      <c r="AA1424" s="24" t="s">
        <v>6045</v>
      </c>
      <c r="AB1424" s="24" t="s">
        <v>5979</v>
      </c>
      <c r="AC1424" s="24" t="s">
        <v>5986</v>
      </c>
    </row>
    <row r="1425" spans="1:29" s="169" customFormat="1">
      <c r="A1425" s="24">
        <v>6470</v>
      </c>
      <c r="B1425" s="24" t="s">
        <v>1387</v>
      </c>
      <c r="C1425" s="57">
        <v>51.6</v>
      </c>
      <c r="D1425" s="57">
        <v>52.4</v>
      </c>
      <c r="E1425" s="57">
        <v>46.5</v>
      </c>
      <c r="F1425" s="57">
        <v>48.6</v>
      </c>
      <c r="G1425" s="57">
        <v>48.6</v>
      </c>
      <c r="H1425" s="57">
        <v>51.2</v>
      </c>
      <c r="I1425" s="57">
        <v>44.8</v>
      </c>
      <c r="J1425" s="57">
        <v>47.1</v>
      </c>
      <c r="K1425" s="57">
        <v>46.75</v>
      </c>
      <c r="L1425" s="57">
        <v>47.2</v>
      </c>
      <c r="M1425" s="57">
        <v>39.4</v>
      </c>
      <c r="N1425" s="57">
        <v>41.2</v>
      </c>
      <c r="O1425" s="57">
        <v>1800</v>
      </c>
      <c r="P1425" s="57">
        <v>5345</v>
      </c>
      <c r="Q1425" s="57">
        <v>34.529899999999998</v>
      </c>
      <c r="R1425" s="57">
        <v>49.567500000000003</v>
      </c>
      <c r="S1425" s="57">
        <v>25.3188</v>
      </c>
      <c r="T1425" s="57">
        <v>41.4846</v>
      </c>
      <c r="U1425" s="77">
        <v>0.411599625818522</v>
      </c>
      <c r="V1425" s="24" t="s">
        <v>6142</v>
      </c>
      <c r="W1425" s="216" t="s">
        <v>5967</v>
      </c>
      <c r="X1425" s="216" t="s">
        <v>5971</v>
      </c>
      <c r="Y1425" s="24" t="s">
        <v>5964</v>
      </c>
      <c r="Z1425" s="24" t="s">
        <v>5974</v>
      </c>
      <c r="AA1425" s="24" t="s">
        <v>5964</v>
      </c>
      <c r="AB1425" s="24" t="s">
        <v>5965</v>
      </c>
      <c r="AC1425" s="24" t="s">
        <v>5990</v>
      </c>
    </row>
    <row r="1426" spans="1:29" s="169" customFormat="1">
      <c r="A1426" s="24">
        <v>6472</v>
      </c>
      <c r="B1426" s="24" t="s">
        <v>3909</v>
      </c>
      <c r="C1426" s="57">
        <v>251</v>
      </c>
      <c r="D1426" s="57">
        <v>298</v>
      </c>
      <c r="E1426" s="57">
        <v>240</v>
      </c>
      <c r="F1426" s="57">
        <v>282</v>
      </c>
      <c r="G1426" s="57">
        <v>284</v>
      </c>
      <c r="H1426" s="57">
        <v>311</v>
      </c>
      <c r="I1426" s="57">
        <v>260</v>
      </c>
      <c r="J1426" s="57">
        <v>277</v>
      </c>
      <c r="K1426" s="57">
        <v>280</v>
      </c>
      <c r="L1426" s="57">
        <v>291.5</v>
      </c>
      <c r="M1426" s="57">
        <v>250.5</v>
      </c>
      <c r="N1426" s="57">
        <v>267</v>
      </c>
      <c r="O1426" s="57">
        <v>6324</v>
      </c>
      <c r="P1426" s="57">
        <v>13747</v>
      </c>
      <c r="Q1426" s="57">
        <v>61.3752</v>
      </c>
      <c r="R1426" s="57">
        <v>58.679699999999997</v>
      </c>
      <c r="S1426" s="57">
        <v>60.8825</v>
      </c>
      <c r="T1426" s="57">
        <v>59.414000000000001</v>
      </c>
      <c r="U1426" s="77">
        <v>0.56225600737130521</v>
      </c>
      <c r="V1426" s="24" t="s">
        <v>6147</v>
      </c>
      <c r="W1426" s="216" t="s">
        <v>5967</v>
      </c>
      <c r="X1426" s="216" t="s">
        <v>5961</v>
      </c>
      <c r="Y1426" s="24" t="s">
        <v>5982</v>
      </c>
      <c r="Z1426" s="24" t="s">
        <v>5978</v>
      </c>
      <c r="AA1426" s="24" t="s">
        <v>5964</v>
      </c>
      <c r="AB1426" s="24" t="s">
        <v>5991</v>
      </c>
      <c r="AC1426" s="24" t="s">
        <v>5986</v>
      </c>
    </row>
    <row r="1427" spans="1:29" s="169" customFormat="1">
      <c r="A1427" s="24">
        <v>6473</v>
      </c>
      <c r="B1427" s="24" t="s">
        <v>3910</v>
      </c>
      <c r="C1427" s="57"/>
      <c r="D1427" s="57">
        <v>16.649999999999999</v>
      </c>
      <c r="E1427" s="57">
        <v>15.1</v>
      </c>
      <c r="F1427" s="57"/>
      <c r="G1427" s="57"/>
      <c r="H1427" s="57">
        <v>17.2</v>
      </c>
      <c r="I1427" s="57">
        <v>15.5</v>
      </c>
      <c r="J1427" s="57">
        <v>16.25</v>
      </c>
      <c r="K1427" s="57"/>
      <c r="L1427" s="57">
        <v>16.649999999999999</v>
      </c>
      <c r="M1427" s="57">
        <v>15.25</v>
      </c>
      <c r="N1427" s="57">
        <v>15.3</v>
      </c>
      <c r="O1427" s="57">
        <v>147</v>
      </c>
      <c r="P1427" s="57">
        <v>172</v>
      </c>
      <c r="Q1427" s="57">
        <v>81.384</v>
      </c>
      <c r="R1427" s="57">
        <v>79.886300000000006</v>
      </c>
      <c r="S1427" s="57">
        <v>74.320700000000002</v>
      </c>
      <c r="T1427" s="57">
        <v>78.031099999999995</v>
      </c>
      <c r="U1427" s="77">
        <v>1.0445736434108526</v>
      </c>
      <c r="V1427" s="24" t="s">
        <v>6158</v>
      </c>
      <c r="W1427" s="216" t="s">
        <v>5988</v>
      </c>
      <c r="X1427" s="216" t="s">
        <v>5989</v>
      </c>
      <c r="Y1427" s="24" t="s">
        <v>6164</v>
      </c>
      <c r="Z1427" s="24" t="s">
        <v>5969</v>
      </c>
      <c r="AA1427" s="24" t="s">
        <v>5969</v>
      </c>
      <c r="AB1427" s="24" t="s">
        <v>6159</v>
      </c>
      <c r="AC1427" s="24" t="s">
        <v>5979</v>
      </c>
    </row>
    <row r="1428" spans="1:29" s="169" customFormat="1">
      <c r="A1428" s="24">
        <v>6474</v>
      </c>
      <c r="B1428" s="24" t="s">
        <v>5871</v>
      </c>
      <c r="C1428" s="57"/>
      <c r="D1428" s="57">
        <v>43.65</v>
      </c>
      <c r="E1428" s="57">
        <v>37.799999999999997</v>
      </c>
      <c r="F1428" s="57">
        <v>41.2</v>
      </c>
      <c r="G1428" s="57">
        <v>40.1</v>
      </c>
      <c r="H1428" s="57">
        <v>47.3</v>
      </c>
      <c r="I1428" s="57">
        <v>38</v>
      </c>
      <c r="J1428" s="57">
        <v>47.2</v>
      </c>
      <c r="K1428" s="57">
        <v>47.7</v>
      </c>
      <c r="L1428" s="57">
        <v>52.7</v>
      </c>
      <c r="M1428" s="57">
        <v>41.7</v>
      </c>
      <c r="N1428" s="57">
        <v>47.2</v>
      </c>
      <c r="O1428" s="57">
        <v>960</v>
      </c>
      <c r="P1428" s="57">
        <v>784</v>
      </c>
      <c r="Q1428" s="57">
        <v>79.402699999999996</v>
      </c>
      <c r="R1428" s="57">
        <v>73.611800000000002</v>
      </c>
      <c r="S1428" s="57">
        <v>79.323999999999998</v>
      </c>
      <c r="T1428" s="57">
        <v>75.515900000000002</v>
      </c>
      <c r="U1428" s="77">
        <v>1.4965986394557824</v>
      </c>
      <c r="V1428" s="24" t="s">
        <v>6281</v>
      </c>
      <c r="W1428" s="216" t="s">
        <v>6020</v>
      </c>
      <c r="X1428" s="216" t="s">
        <v>5989</v>
      </c>
      <c r="Y1428" s="24" t="s">
        <v>5972</v>
      </c>
      <c r="Z1428" s="24" t="s">
        <v>5982</v>
      </c>
      <c r="AA1428" s="24" t="s">
        <v>6073</v>
      </c>
      <c r="AB1428" s="24" t="s">
        <v>5970</v>
      </c>
      <c r="AC1428" s="24" t="s">
        <v>5970</v>
      </c>
    </row>
    <row r="1429" spans="1:29" s="169" customFormat="1">
      <c r="A1429" s="24">
        <v>6477</v>
      </c>
      <c r="B1429" s="24" t="s">
        <v>1388</v>
      </c>
      <c r="C1429" s="57">
        <v>46</v>
      </c>
      <c r="D1429" s="57">
        <v>53</v>
      </c>
      <c r="E1429" s="57">
        <v>43.3</v>
      </c>
      <c r="F1429" s="57">
        <v>49.45</v>
      </c>
      <c r="G1429" s="57">
        <v>49.85</v>
      </c>
      <c r="H1429" s="57">
        <v>50.1</v>
      </c>
      <c r="I1429" s="57">
        <v>44.1</v>
      </c>
      <c r="J1429" s="57">
        <v>44.8</v>
      </c>
      <c r="K1429" s="57">
        <v>44.8</v>
      </c>
      <c r="L1429" s="57">
        <v>47.4</v>
      </c>
      <c r="M1429" s="57">
        <v>35.299999999999997</v>
      </c>
      <c r="N1429" s="57">
        <v>36.65</v>
      </c>
      <c r="O1429" s="57">
        <v>19737</v>
      </c>
      <c r="P1429" s="57">
        <v>39065</v>
      </c>
      <c r="Q1429" s="57">
        <v>40.005299999999998</v>
      </c>
      <c r="R1429" s="57">
        <v>56.185299999999998</v>
      </c>
      <c r="S1429" s="57">
        <v>27.767800000000001</v>
      </c>
      <c r="T1429" s="57">
        <v>46.712800000000001</v>
      </c>
      <c r="U1429" s="77">
        <v>0.61750927940611799</v>
      </c>
      <c r="V1429" s="24" t="s">
        <v>6081</v>
      </c>
      <c r="W1429" s="216" t="s">
        <v>5967</v>
      </c>
      <c r="X1429" s="216" t="s">
        <v>5971</v>
      </c>
      <c r="Y1429" s="24" t="s">
        <v>5982</v>
      </c>
      <c r="Z1429" s="24" t="s">
        <v>5964</v>
      </c>
      <c r="AA1429" s="24" t="s">
        <v>5964</v>
      </c>
      <c r="AB1429" s="24" t="s">
        <v>5990</v>
      </c>
      <c r="AC1429" s="24" t="s">
        <v>5965</v>
      </c>
    </row>
    <row r="1430" spans="1:29" s="169" customFormat="1">
      <c r="A1430" s="24">
        <v>6485</v>
      </c>
      <c r="B1430" s="24" t="s">
        <v>1390</v>
      </c>
      <c r="C1430" s="57">
        <v>115</v>
      </c>
      <c r="D1430" s="57">
        <v>146.5</v>
      </c>
      <c r="E1430" s="57">
        <v>106.5</v>
      </c>
      <c r="F1430" s="57">
        <v>130.5</v>
      </c>
      <c r="G1430" s="57">
        <v>132.5</v>
      </c>
      <c r="H1430" s="57">
        <v>164</v>
      </c>
      <c r="I1430" s="57">
        <v>120</v>
      </c>
      <c r="J1430" s="57">
        <v>163</v>
      </c>
      <c r="K1430" s="57">
        <v>169.5</v>
      </c>
      <c r="L1430" s="57">
        <v>191</v>
      </c>
      <c r="M1430" s="57">
        <v>119</v>
      </c>
      <c r="N1430" s="57">
        <v>140</v>
      </c>
      <c r="O1430" s="57">
        <v>234957</v>
      </c>
      <c r="P1430" s="57">
        <v>173376</v>
      </c>
      <c r="Q1430" s="57">
        <v>84.604500000000002</v>
      </c>
      <c r="R1430" s="57">
        <v>77.965699999999998</v>
      </c>
      <c r="S1430" s="57">
        <v>79.258700000000005</v>
      </c>
      <c r="T1430" s="57">
        <v>78.396699999999996</v>
      </c>
      <c r="U1430" s="77">
        <v>1.6563403623723389</v>
      </c>
      <c r="V1430" s="24" t="s">
        <v>6019</v>
      </c>
      <c r="W1430" s="216" t="s">
        <v>5967</v>
      </c>
      <c r="X1430" s="216" t="s">
        <v>5989</v>
      </c>
      <c r="Y1430" s="24" t="s">
        <v>5982</v>
      </c>
      <c r="Z1430" s="24" t="s">
        <v>5982</v>
      </c>
      <c r="AA1430" s="24" t="s">
        <v>5964</v>
      </c>
      <c r="AB1430" s="24" t="s">
        <v>5991</v>
      </c>
      <c r="AC1430" s="24" t="s">
        <v>5991</v>
      </c>
    </row>
    <row r="1431" spans="1:29" s="169" customFormat="1">
      <c r="A1431" s="24">
        <v>6486</v>
      </c>
      <c r="B1431" s="24" t="s">
        <v>1391</v>
      </c>
      <c r="C1431" s="57">
        <v>78.7</v>
      </c>
      <c r="D1431" s="57">
        <v>79</v>
      </c>
      <c r="E1431" s="57">
        <v>76</v>
      </c>
      <c r="F1431" s="57">
        <v>77.3</v>
      </c>
      <c r="G1431" s="57">
        <v>77.5</v>
      </c>
      <c r="H1431" s="57">
        <v>81.400000000000006</v>
      </c>
      <c r="I1431" s="57">
        <v>76.900000000000006</v>
      </c>
      <c r="J1431" s="57">
        <v>79.099999999999994</v>
      </c>
      <c r="K1431" s="57">
        <v>80</v>
      </c>
      <c r="L1431" s="57">
        <v>80</v>
      </c>
      <c r="M1431" s="57">
        <v>70.7</v>
      </c>
      <c r="N1431" s="57">
        <v>71.8</v>
      </c>
      <c r="O1431" s="57">
        <v>1794</v>
      </c>
      <c r="P1431" s="57">
        <v>1485</v>
      </c>
      <c r="Q1431" s="57">
        <v>37.787100000000002</v>
      </c>
      <c r="R1431" s="57">
        <v>45.654000000000003</v>
      </c>
      <c r="S1431" s="57">
        <v>26.585599999999999</v>
      </c>
      <c r="T1431" s="57">
        <v>39.297899999999998</v>
      </c>
      <c r="U1431" s="77">
        <v>1.4765432098765432</v>
      </c>
      <c r="V1431" s="24" t="s">
        <v>6103</v>
      </c>
      <c r="W1431" s="216" t="s">
        <v>5967</v>
      </c>
      <c r="X1431" s="216" t="s">
        <v>5971</v>
      </c>
      <c r="Y1431" s="24" t="s">
        <v>5984</v>
      </c>
      <c r="Z1431" s="24" t="s">
        <v>6016</v>
      </c>
      <c r="AA1431" s="24" t="s">
        <v>6024</v>
      </c>
      <c r="AB1431" s="24" t="s">
        <v>5979</v>
      </c>
      <c r="AC1431" s="24" t="s">
        <v>5965</v>
      </c>
    </row>
    <row r="1432" spans="1:29" s="169" customFormat="1">
      <c r="A1432" s="24">
        <v>6488</v>
      </c>
      <c r="B1432" s="24" t="s">
        <v>1392</v>
      </c>
      <c r="C1432" s="57">
        <v>839</v>
      </c>
      <c r="D1432" s="57">
        <v>950</v>
      </c>
      <c r="E1432" s="57">
        <v>816</v>
      </c>
      <c r="F1432" s="57">
        <v>919</v>
      </c>
      <c r="G1432" s="57">
        <v>921</v>
      </c>
      <c r="H1432" s="57">
        <v>972</v>
      </c>
      <c r="I1432" s="57">
        <v>836</v>
      </c>
      <c r="J1432" s="57">
        <v>847</v>
      </c>
      <c r="K1432" s="57">
        <v>858</v>
      </c>
      <c r="L1432" s="57">
        <v>905</v>
      </c>
      <c r="M1432" s="57">
        <v>745</v>
      </c>
      <c r="N1432" s="57">
        <v>778</v>
      </c>
      <c r="O1432" s="57">
        <v>35206</v>
      </c>
      <c r="P1432" s="57">
        <v>30355</v>
      </c>
      <c r="Q1432" s="57">
        <v>84.206400000000002</v>
      </c>
      <c r="R1432" s="57">
        <v>83.080600000000004</v>
      </c>
      <c r="S1432" s="57">
        <v>72.761200000000002</v>
      </c>
      <c r="T1432" s="57">
        <v>79.640799999999999</v>
      </c>
      <c r="U1432" s="77">
        <v>1.4175442449532385</v>
      </c>
      <c r="V1432" s="24" t="s">
        <v>6077</v>
      </c>
      <c r="W1432" s="216" t="s">
        <v>5988</v>
      </c>
      <c r="X1432" s="216" t="s">
        <v>5989</v>
      </c>
      <c r="Y1432" s="24" t="s">
        <v>5982</v>
      </c>
      <c r="Z1432" s="24" t="s">
        <v>5964</v>
      </c>
      <c r="AA1432" s="24" t="s">
        <v>5964</v>
      </c>
      <c r="AB1432" s="24" t="s">
        <v>5991</v>
      </c>
      <c r="AC1432" s="24" t="s">
        <v>5990</v>
      </c>
    </row>
    <row r="1433" spans="1:29" s="169" customFormat="1">
      <c r="A1433" s="24">
        <v>6491</v>
      </c>
      <c r="B1433" s="24" t="s">
        <v>3923</v>
      </c>
      <c r="C1433" s="57">
        <v>520</v>
      </c>
      <c r="D1433" s="57">
        <v>678</v>
      </c>
      <c r="E1433" s="57">
        <v>490</v>
      </c>
      <c r="F1433" s="57">
        <v>604</v>
      </c>
      <c r="G1433" s="57">
        <v>604</v>
      </c>
      <c r="H1433" s="57">
        <v>611</v>
      </c>
      <c r="I1433" s="57">
        <v>446.5</v>
      </c>
      <c r="J1433" s="57">
        <v>448</v>
      </c>
      <c r="K1433" s="57">
        <v>448</v>
      </c>
      <c r="L1433" s="57">
        <v>554</v>
      </c>
      <c r="M1433" s="57">
        <v>410</v>
      </c>
      <c r="N1433" s="57">
        <v>514</v>
      </c>
      <c r="O1433" s="57">
        <v>21795</v>
      </c>
      <c r="P1433" s="57">
        <v>16451</v>
      </c>
      <c r="Q1433" s="57">
        <v>75.535200000000003</v>
      </c>
      <c r="R1433" s="57">
        <v>83.159800000000004</v>
      </c>
      <c r="S1433" s="57">
        <v>71.460499999999996</v>
      </c>
      <c r="T1433" s="57">
        <v>79.260000000000005</v>
      </c>
      <c r="U1433" s="77">
        <v>1.6192531355743318</v>
      </c>
      <c r="V1433" s="24" t="s">
        <v>6427</v>
      </c>
      <c r="W1433" s="216" t="s">
        <v>5967</v>
      </c>
      <c r="X1433" s="216" t="s">
        <v>5989</v>
      </c>
      <c r="Y1433" s="24" t="s">
        <v>5982</v>
      </c>
      <c r="Z1433" s="24" t="s">
        <v>5964</v>
      </c>
      <c r="AA1433" s="24" t="s">
        <v>5982</v>
      </c>
      <c r="AB1433" s="24" t="s">
        <v>5991</v>
      </c>
      <c r="AC1433" s="24" t="s">
        <v>5991</v>
      </c>
    </row>
    <row r="1434" spans="1:29" s="169" customFormat="1">
      <c r="A1434" s="24">
        <v>6492</v>
      </c>
      <c r="B1434" s="24" t="s">
        <v>3925</v>
      </c>
      <c r="C1434" s="57">
        <v>172.5</v>
      </c>
      <c r="D1434" s="57">
        <v>206</v>
      </c>
      <c r="E1434" s="57">
        <v>166.5</v>
      </c>
      <c r="F1434" s="57">
        <v>178.5</v>
      </c>
      <c r="G1434" s="57">
        <v>178</v>
      </c>
      <c r="H1434" s="57">
        <v>184</v>
      </c>
      <c r="I1434" s="57">
        <v>122.5</v>
      </c>
      <c r="J1434" s="57">
        <v>123.5</v>
      </c>
      <c r="K1434" s="57">
        <v>124</v>
      </c>
      <c r="L1434" s="57">
        <v>175</v>
      </c>
      <c r="M1434" s="57">
        <v>120</v>
      </c>
      <c r="N1434" s="57">
        <v>146</v>
      </c>
      <c r="O1434" s="57">
        <v>22516</v>
      </c>
      <c r="P1434" s="57">
        <v>21820</v>
      </c>
      <c r="Q1434" s="57">
        <v>20.5898</v>
      </c>
      <c r="R1434" s="57">
        <v>32.337800000000001</v>
      </c>
      <c r="S1434" s="57">
        <v>21.009399999999999</v>
      </c>
      <c r="T1434" s="57">
        <v>28.561699999999998</v>
      </c>
      <c r="U1434" s="77">
        <v>1.2612078623077707</v>
      </c>
      <c r="V1434" s="24" t="s">
        <v>6038</v>
      </c>
      <c r="W1434" s="216" t="s">
        <v>6039</v>
      </c>
      <c r="X1434" s="216" t="s">
        <v>6007</v>
      </c>
      <c r="Y1434" s="24" t="s">
        <v>5963</v>
      </c>
      <c r="Z1434" s="24" t="s">
        <v>5964</v>
      </c>
      <c r="AA1434" s="24" t="s">
        <v>5982</v>
      </c>
      <c r="AB1434" s="24" t="s">
        <v>5970</v>
      </c>
      <c r="AC1434" s="24" t="s">
        <v>5965</v>
      </c>
    </row>
    <row r="1435" spans="1:29" s="169" customFormat="1">
      <c r="A1435" s="24">
        <v>6494</v>
      </c>
      <c r="B1435" s="24" t="s">
        <v>1393</v>
      </c>
      <c r="C1435" s="57">
        <v>114.5</v>
      </c>
      <c r="D1435" s="57">
        <v>140</v>
      </c>
      <c r="E1435" s="57">
        <v>111</v>
      </c>
      <c r="F1435" s="57">
        <v>126.5</v>
      </c>
      <c r="G1435" s="57">
        <v>126.5</v>
      </c>
      <c r="H1435" s="57">
        <v>182</v>
      </c>
      <c r="I1435" s="57">
        <v>123</v>
      </c>
      <c r="J1435" s="57">
        <v>158.5</v>
      </c>
      <c r="K1435" s="57">
        <v>169.5</v>
      </c>
      <c r="L1435" s="57">
        <v>178</v>
      </c>
      <c r="M1435" s="57">
        <v>132</v>
      </c>
      <c r="N1435" s="57">
        <v>152</v>
      </c>
      <c r="O1435" s="57">
        <v>76414</v>
      </c>
      <c r="P1435" s="57">
        <v>139291</v>
      </c>
      <c r="Q1435" s="57">
        <v>83.984099999999998</v>
      </c>
      <c r="R1435" s="57">
        <v>81.776899999999998</v>
      </c>
      <c r="S1435" s="57">
        <v>82.329700000000003</v>
      </c>
      <c r="T1435" s="57">
        <v>81.961100000000002</v>
      </c>
      <c r="U1435" s="77">
        <v>0.67050196271754026</v>
      </c>
      <c r="V1435" s="24" t="s">
        <v>5980</v>
      </c>
      <c r="W1435" s="216" t="s">
        <v>5967</v>
      </c>
      <c r="X1435" s="216" t="s">
        <v>6012</v>
      </c>
      <c r="Y1435" s="24" t="s">
        <v>5982</v>
      </c>
      <c r="Z1435" s="24" t="s">
        <v>5982</v>
      </c>
      <c r="AA1435" s="24" t="s">
        <v>5964</v>
      </c>
      <c r="AB1435" s="24" t="s">
        <v>5990</v>
      </c>
      <c r="AC1435" s="24" t="s">
        <v>5986</v>
      </c>
    </row>
    <row r="1436" spans="1:29" s="169" customFormat="1">
      <c r="A1436" s="24">
        <v>6495</v>
      </c>
      <c r="B1436" s="24" t="s">
        <v>3930</v>
      </c>
      <c r="C1436" s="57">
        <v>15.8</v>
      </c>
      <c r="D1436" s="57">
        <v>19.55</v>
      </c>
      <c r="E1436" s="57">
        <v>15.8</v>
      </c>
      <c r="F1436" s="57">
        <v>16.7</v>
      </c>
      <c r="G1436" s="57">
        <v>16.850000000000001</v>
      </c>
      <c r="H1436" s="57">
        <v>23.2</v>
      </c>
      <c r="I1436" s="57">
        <v>16.350000000000001</v>
      </c>
      <c r="J1436" s="57">
        <v>22.15</v>
      </c>
      <c r="K1436" s="57">
        <v>22.2</v>
      </c>
      <c r="L1436" s="57">
        <v>23.1</v>
      </c>
      <c r="M1436" s="57">
        <v>18.5</v>
      </c>
      <c r="N1436" s="57">
        <v>23</v>
      </c>
      <c r="O1436" s="57">
        <v>11317</v>
      </c>
      <c r="P1436" s="57">
        <v>20822</v>
      </c>
      <c r="Q1436" s="57">
        <v>44.241799999999998</v>
      </c>
      <c r="R1436" s="57">
        <v>30.490600000000001</v>
      </c>
      <c r="S1436" s="57">
        <v>59.215400000000002</v>
      </c>
      <c r="T1436" s="57">
        <v>40.065600000000003</v>
      </c>
      <c r="U1436" s="77">
        <v>0.66429204153726296</v>
      </c>
      <c r="V1436" s="24" t="s">
        <v>6428</v>
      </c>
      <c r="W1436" s="216" t="s">
        <v>6009</v>
      </c>
      <c r="X1436" s="216" t="s">
        <v>5961</v>
      </c>
      <c r="Y1436" s="24" t="s">
        <v>6090</v>
      </c>
      <c r="Z1436" s="24" t="s">
        <v>5982</v>
      </c>
      <c r="AA1436" s="24" t="s">
        <v>6075</v>
      </c>
      <c r="AB1436" s="24" t="s">
        <v>5979</v>
      </c>
      <c r="AC1436" s="24" t="s">
        <v>6033</v>
      </c>
    </row>
    <row r="1437" spans="1:29" s="169" customFormat="1">
      <c r="A1437" s="24">
        <v>6496</v>
      </c>
      <c r="B1437" s="24" t="s">
        <v>1394</v>
      </c>
      <c r="C1437" s="57">
        <v>28.25</v>
      </c>
      <c r="D1437" s="57">
        <v>29.55</v>
      </c>
      <c r="E1437" s="57">
        <v>27.75</v>
      </c>
      <c r="F1437" s="57">
        <v>28.95</v>
      </c>
      <c r="G1437" s="57">
        <v>29.3</v>
      </c>
      <c r="H1437" s="57">
        <v>29.3</v>
      </c>
      <c r="I1437" s="57">
        <v>27.8</v>
      </c>
      <c r="J1437" s="57">
        <v>28.1</v>
      </c>
      <c r="K1437" s="57">
        <v>28.4</v>
      </c>
      <c r="L1437" s="57">
        <v>28.4</v>
      </c>
      <c r="M1437" s="57">
        <v>27.1</v>
      </c>
      <c r="N1437" s="57">
        <v>27.15</v>
      </c>
      <c r="O1437" s="57">
        <v>420</v>
      </c>
      <c r="P1437" s="57">
        <v>695</v>
      </c>
      <c r="Q1437" s="57">
        <v>38.852800000000002</v>
      </c>
      <c r="R1437" s="57">
        <v>36.938099999999999</v>
      </c>
      <c r="S1437" s="57">
        <v>30.716699999999999</v>
      </c>
      <c r="T1437" s="57">
        <v>34.8643</v>
      </c>
      <c r="U1437" s="77">
        <v>0.73860911270983209</v>
      </c>
      <c r="V1437" s="24" t="s">
        <v>6097</v>
      </c>
      <c r="W1437" s="216" t="s">
        <v>5960</v>
      </c>
      <c r="X1437" s="216" t="s">
        <v>5971</v>
      </c>
      <c r="Y1437" s="24" t="s">
        <v>6010</v>
      </c>
      <c r="Z1437" s="24" t="s">
        <v>6024</v>
      </c>
      <c r="AA1437" s="24" t="s">
        <v>6024</v>
      </c>
      <c r="AB1437" s="24" t="s">
        <v>5979</v>
      </c>
      <c r="AC1437" s="24" t="s">
        <v>5979</v>
      </c>
    </row>
    <row r="1438" spans="1:29" s="169" customFormat="1">
      <c r="A1438" s="24">
        <v>6498</v>
      </c>
      <c r="B1438" s="24" t="s">
        <v>3934</v>
      </c>
      <c r="C1438" s="57">
        <v>43.9</v>
      </c>
      <c r="D1438" s="57">
        <v>44.55</v>
      </c>
      <c r="E1438" s="57">
        <v>41.55</v>
      </c>
      <c r="F1438" s="57">
        <v>42.7</v>
      </c>
      <c r="G1438" s="57">
        <v>42.35</v>
      </c>
      <c r="H1438" s="57">
        <v>52.2</v>
      </c>
      <c r="I1438" s="57">
        <v>42.3</v>
      </c>
      <c r="J1438" s="57">
        <v>47.5</v>
      </c>
      <c r="K1438" s="57">
        <v>48</v>
      </c>
      <c r="L1438" s="57">
        <v>48.9</v>
      </c>
      <c r="M1438" s="57">
        <v>40.200000000000003</v>
      </c>
      <c r="N1438" s="57">
        <v>41.25</v>
      </c>
      <c r="O1438" s="57">
        <v>2359</v>
      </c>
      <c r="P1438" s="57">
        <v>2958</v>
      </c>
      <c r="Q1438" s="57">
        <v>60.372900000000001</v>
      </c>
      <c r="R1438" s="57">
        <v>70.537499999999994</v>
      </c>
      <c r="S1438" s="57">
        <v>48.620399999999997</v>
      </c>
      <c r="T1438" s="57">
        <v>63.2318</v>
      </c>
      <c r="U1438" s="77">
        <v>0.97472015626173836</v>
      </c>
      <c r="V1438" s="24" t="s">
        <v>5959</v>
      </c>
      <c r="W1438" s="216" t="s">
        <v>5967</v>
      </c>
      <c r="X1438" s="216" t="s">
        <v>5961</v>
      </c>
      <c r="Y1438" s="24" t="s">
        <v>5962</v>
      </c>
      <c r="Z1438" s="24" t="s">
        <v>5982</v>
      </c>
      <c r="AA1438" s="24" t="s">
        <v>5964</v>
      </c>
      <c r="AB1438" s="24" t="s">
        <v>5965</v>
      </c>
      <c r="AC1438" s="24" t="s">
        <v>5965</v>
      </c>
    </row>
    <row r="1439" spans="1:29" s="169" customFormat="1">
      <c r="A1439" s="24">
        <v>6499</v>
      </c>
      <c r="B1439" s="24" t="s">
        <v>1395</v>
      </c>
      <c r="C1439" s="57">
        <v>49.5</v>
      </c>
      <c r="D1439" s="57">
        <v>68.400000000000006</v>
      </c>
      <c r="E1439" s="57">
        <v>48.95</v>
      </c>
      <c r="F1439" s="57">
        <v>68.400000000000006</v>
      </c>
      <c r="G1439" s="57">
        <v>75.2</v>
      </c>
      <c r="H1439" s="57">
        <v>75.2</v>
      </c>
      <c r="I1439" s="57">
        <v>60</v>
      </c>
      <c r="J1439" s="57">
        <v>60.9</v>
      </c>
      <c r="K1439" s="57">
        <v>61.7</v>
      </c>
      <c r="L1439" s="57">
        <v>86.6</v>
      </c>
      <c r="M1439" s="57">
        <v>61.2</v>
      </c>
      <c r="N1439" s="57">
        <v>66.5</v>
      </c>
      <c r="O1439" s="57">
        <v>9139</v>
      </c>
      <c r="P1439" s="57">
        <v>4415</v>
      </c>
      <c r="Q1439" s="57">
        <v>52.118099999999998</v>
      </c>
      <c r="R1439" s="57">
        <v>44.264899999999997</v>
      </c>
      <c r="S1439" s="57">
        <v>51.972900000000003</v>
      </c>
      <c r="T1439" s="57">
        <v>46.834299999999999</v>
      </c>
      <c r="U1439" s="77">
        <v>2.5299861582987289</v>
      </c>
      <c r="V1439" s="24" t="s">
        <v>6123</v>
      </c>
      <c r="W1439" s="216" t="s">
        <v>6020</v>
      </c>
      <c r="X1439" s="216" t="s">
        <v>5961</v>
      </c>
      <c r="Y1439" s="24" t="s">
        <v>6045</v>
      </c>
      <c r="Z1439" s="24" t="s">
        <v>6024</v>
      </c>
      <c r="AA1439" s="24" t="s">
        <v>5963</v>
      </c>
      <c r="AB1439" s="24" t="s">
        <v>6033</v>
      </c>
      <c r="AC1439" s="24" t="s">
        <v>5979</v>
      </c>
    </row>
    <row r="1440" spans="1:29" s="169" customFormat="1">
      <c r="A1440" s="24">
        <v>6504</v>
      </c>
      <c r="B1440" s="24" t="s">
        <v>1396</v>
      </c>
      <c r="C1440" s="57">
        <v>165</v>
      </c>
      <c r="D1440" s="57">
        <v>168</v>
      </c>
      <c r="E1440" s="57">
        <v>142</v>
      </c>
      <c r="F1440" s="57">
        <v>145</v>
      </c>
      <c r="G1440" s="57">
        <v>145</v>
      </c>
      <c r="H1440" s="57">
        <v>149</v>
      </c>
      <c r="I1440" s="57">
        <v>131.5</v>
      </c>
      <c r="J1440" s="57">
        <v>132.5</v>
      </c>
      <c r="K1440" s="57">
        <v>132</v>
      </c>
      <c r="L1440" s="57">
        <v>137.5</v>
      </c>
      <c r="M1440" s="57">
        <v>112</v>
      </c>
      <c r="N1440" s="57">
        <v>116</v>
      </c>
      <c r="O1440" s="57">
        <v>5366</v>
      </c>
      <c r="P1440" s="57">
        <v>5172</v>
      </c>
      <c r="Q1440" s="57">
        <v>4.9063999999999997</v>
      </c>
      <c r="R1440" s="57">
        <v>11.8825</v>
      </c>
      <c r="S1440" s="57">
        <v>4.6315</v>
      </c>
      <c r="T1440" s="57">
        <v>9.4655000000000005</v>
      </c>
      <c r="U1440" s="77">
        <v>1.2680673713156312</v>
      </c>
      <c r="V1440" s="24" t="s">
        <v>6093</v>
      </c>
      <c r="W1440" s="216" t="s">
        <v>5967</v>
      </c>
      <c r="X1440" s="216" t="s">
        <v>6047</v>
      </c>
      <c r="Y1440" s="24" t="s">
        <v>5964</v>
      </c>
      <c r="Z1440" s="24" t="s">
        <v>5964</v>
      </c>
      <c r="AA1440" s="24" t="s">
        <v>5964</v>
      </c>
      <c r="AB1440" s="24" t="s">
        <v>5990</v>
      </c>
      <c r="AC1440" s="24" t="s">
        <v>5990</v>
      </c>
    </row>
    <row r="1441" spans="1:29" s="169" customFormat="1">
      <c r="A1441" s="24">
        <v>6505</v>
      </c>
      <c r="B1441" s="24" t="s">
        <v>1397</v>
      </c>
      <c r="C1441" s="57">
        <v>101.5</v>
      </c>
      <c r="D1441" s="57">
        <v>112</v>
      </c>
      <c r="E1441" s="57">
        <v>101</v>
      </c>
      <c r="F1441" s="57">
        <v>106.5</v>
      </c>
      <c r="G1441" s="57">
        <v>106.5</v>
      </c>
      <c r="H1441" s="57">
        <v>117.5</v>
      </c>
      <c r="I1441" s="57">
        <v>96.5</v>
      </c>
      <c r="J1441" s="57">
        <v>97.3</v>
      </c>
      <c r="K1441" s="57">
        <v>97.8</v>
      </c>
      <c r="L1441" s="57">
        <v>99.7</v>
      </c>
      <c r="M1441" s="57">
        <v>90.3</v>
      </c>
      <c r="N1441" s="57">
        <v>95</v>
      </c>
      <c r="O1441" s="57">
        <v>53951</v>
      </c>
      <c r="P1441" s="57">
        <v>89048</v>
      </c>
      <c r="Q1441" s="57">
        <v>68.682900000000004</v>
      </c>
      <c r="R1441" s="57">
        <v>71.7256</v>
      </c>
      <c r="S1441" s="57">
        <v>53.348799999999997</v>
      </c>
      <c r="T1441" s="57">
        <v>65.599999999999994</v>
      </c>
      <c r="U1441" s="77">
        <v>0.74050075365096479</v>
      </c>
      <c r="V1441" s="24" t="s">
        <v>6300</v>
      </c>
      <c r="W1441" s="216" t="s">
        <v>5967</v>
      </c>
      <c r="X1441" s="216" t="s">
        <v>5961</v>
      </c>
      <c r="Y1441" s="24" t="s">
        <v>5982</v>
      </c>
      <c r="Z1441" s="24" t="s">
        <v>5964</v>
      </c>
      <c r="AA1441" s="24" t="s">
        <v>5962</v>
      </c>
      <c r="AB1441" s="24" t="s">
        <v>5990</v>
      </c>
      <c r="AC1441" s="24" t="s">
        <v>5970</v>
      </c>
    </row>
    <row r="1442" spans="1:29" s="169" customFormat="1">
      <c r="A1442" s="24">
        <v>6506</v>
      </c>
      <c r="B1442" s="24" t="s">
        <v>1398</v>
      </c>
      <c r="C1442" s="57">
        <v>16.7</v>
      </c>
      <c r="D1442" s="57">
        <v>17.7</v>
      </c>
      <c r="E1442" s="57">
        <v>16.7</v>
      </c>
      <c r="F1442" s="57">
        <v>17.649999999999999</v>
      </c>
      <c r="G1442" s="57">
        <v>17.8</v>
      </c>
      <c r="H1442" s="57">
        <v>18.2</v>
      </c>
      <c r="I1442" s="57">
        <v>16.600000000000001</v>
      </c>
      <c r="J1442" s="57">
        <v>16.649999999999999</v>
      </c>
      <c r="K1442" s="57">
        <v>16.649999999999999</v>
      </c>
      <c r="L1442" s="57">
        <v>17.149999999999999</v>
      </c>
      <c r="M1442" s="57">
        <v>16.399999999999999</v>
      </c>
      <c r="N1442" s="57">
        <v>16.600000000000001</v>
      </c>
      <c r="O1442" s="57">
        <v>1098</v>
      </c>
      <c r="P1442" s="57">
        <v>2688</v>
      </c>
      <c r="Q1442" s="57">
        <v>58.9283</v>
      </c>
      <c r="R1442" s="57">
        <v>50.878100000000003</v>
      </c>
      <c r="S1442" s="57">
        <v>53.9054</v>
      </c>
      <c r="T1442" s="57">
        <v>51.8872</v>
      </c>
      <c r="U1442" s="77">
        <v>0.49925595238095238</v>
      </c>
      <c r="V1442" s="24" t="s">
        <v>6326</v>
      </c>
      <c r="W1442" s="216" t="s">
        <v>6020</v>
      </c>
      <c r="X1442" s="216" t="s">
        <v>5961</v>
      </c>
      <c r="Y1442" s="24" t="s">
        <v>6013</v>
      </c>
      <c r="Z1442" s="24" t="s">
        <v>5964</v>
      </c>
      <c r="AA1442" s="24" t="s">
        <v>5978</v>
      </c>
      <c r="AB1442" s="24" t="s">
        <v>5996</v>
      </c>
      <c r="AC1442" s="24" t="s">
        <v>5991</v>
      </c>
    </row>
    <row r="1443" spans="1:29" s="169" customFormat="1">
      <c r="A1443" s="24">
        <v>6508</v>
      </c>
      <c r="B1443" s="24" t="s">
        <v>1399</v>
      </c>
      <c r="C1443" s="57">
        <v>29.8</v>
      </c>
      <c r="D1443" s="57">
        <v>31</v>
      </c>
      <c r="E1443" s="57">
        <v>29.7</v>
      </c>
      <c r="F1443" s="57">
        <v>30.15</v>
      </c>
      <c r="G1443" s="57">
        <v>30.15</v>
      </c>
      <c r="H1443" s="57">
        <v>31.5</v>
      </c>
      <c r="I1443" s="57">
        <v>30</v>
      </c>
      <c r="J1443" s="57">
        <v>30.35</v>
      </c>
      <c r="K1443" s="57">
        <v>30.35</v>
      </c>
      <c r="L1443" s="57">
        <v>31.45</v>
      </c>
      <c r="M1443" s="57">
        <v>30.2</v>
      </c>
      <c r="N1443" s="57">
        <v>30.55</v>
      </c>
      <c r="O1443" s="57">
        <v>3906</v>
      </c>
      <c r="P1443" s="57">
        <v>3014</v>
      </c>
      <c r="Q1443" s="57">
        <v>45.249400000000001</v>
      </c>
      <c r="R1443" s="57">
        <v>45.188400000000001</v>
      </c>
      <c r="S1443" s="57">
        <v>45.444099999999999</v>
      </c>
      <c r="T1443" s="57">
        <v>45.273600000000002</v>
      </c>
      <c r="U1443" s="77">
        <v>1.583941605839416</v>
      </c>
      <c r="V1443" s="24" t="s">
        <v>6239</v>
      </c>
      <c r="W1443" s="216" t="s">
        <v>6009</v>
      </c>
      <c r="X1443" s="216" t="s">
        <v>5971</v>
      </c>
      <c r="Y1443" s="24" t="s">
        <v>5963</v>
      </c>
      <c r="Z1443" s="24" t="s">
        <v>5969</v>
      </c>
      <c r="AA1443" s="24" t="s">
        <v>5963</v>
      </c>
      <c r="AB1443" s="24" t="s">
        <v>5996</v>
      </c>
      <c r="AC1443" s="24" t="s">
        <v>5965</v>
      </c>
    </row>
    <row r="1444" spans="1:29" s="169" customFormat="1">
      <c r="A1444" s="24">
        <v>6509</v>
      </c>
      <c r="B1444" s="24" t="s">
        <v>1400</v>
      </c>
      <c r="C1444" s="57">
        <v>30.4</v>
      </c>
      <c r="D1444" s="57">
        <v>43.25</v>
      </c>
      <c r="E1444" s="57">
        <v>30</v>
      </c>
      <c r="F1444" s="57">
        <v>43.25</v>
      </c>
      <c r="G1444" s="57">
        <v>43.45</v>
      </c>
      <c r="H1444" s="57">
        <v>72.2</v>
      </c>
      <c r="I1444" s="57">
        <v>40.5</v>
      </c>
      <c r="J1444" s="57">
        <v>53.1</v>
      </c>
      <c r="K1444" s="57">
        <v>53.9</v>
      </c>
      <c r="L1444" s="57">
        <v>64.5</v>
      </c>
      <c r="M1444" s="57">
        <v>49.1</v>
      </c>
      <c r="N1444" s="57">
        <v>60.8</v>
      </c>
      <c r="O1444" s="57">
        <v>513199</v>
      </c>
      <c r="P1444" s="57">
        <v>426898</v>
      </c>
      <c r="Q1444" s="57">
        <v>73.743399999999994</v>
      </c>
      <c r="R1444" s="57">
        <v>72.410200000000003</v>
      </c>
      <c r="S1444" s="57">
        <v>74.700699999999998</v>
      </c>
      <c r="T1444" s="57">
        <v>73.173699999999997</v>
      </c>
      <c r="U1444" s="77">
        <v>1.4693046634611131</v>
      </c>
      <c r="V1444" s="24" t="s">
        <v>6429</v>
      </c>
      <c r="W1444" s="216" t="s">
        <v>6009</v>
      </c>
      <c r="X1444" s="216" t="s">
        <v>5961</v>
      </c>
      <c r="Y1444" s="24" t="s">
        <v>6045</v>
      </c>
      <c r="Z1444" s="24" t="s">
        <v>5963</v>
      </c>
      <c r="AA1444" s="24" t="s">
        <v>5982</v>
      </c>
      <c r="AB1444" s="24" t="s">
        <v>5990</v>
      </c>
      <c r="AC1444" s="24" t="s">
        <v>5991</v>
      </c>
    </row>
    <row r="1445" spans="1:29" s="169" customFormat="1">
      <c r="A1445" s="24">
        <v>6510</v>
      </c>
      <c r="B1445" s="24" t="s">
        <v>1401</v>
      </c>
      <c r="C1445" s="57">
        <v>687</v>
      </c>
      <c r="D1445" s="57">
        <v>728</v>
      </c>
      <c r="E1445" s="57">
        <v>645</v>
      </c>
      <c r="F1445" s="57">
        <v>651</v>
      </c>
      <c r="G1445" s="57">
        <v>654</v>
      </c>
      <c r="H1445" s="57">
        <v>680</v>
      </c>
      <c r="I1445" s="57">
        <v>616</v>
      </c>
      <c r="J1445" s="57">
        <v>668</v>
      </c>
      <c r="K1445" s="57">
        <v>663</v>
      </c>
      <c r="L1445" s="57">
        <v>691</v>
      </c>
      <c r="M1445" s="57">
        <v>524</v>
      </c>
      <c r="N1445" s="57">
        <v>572</v>
      </c>
      <c r="O1445" s="57">
        <v>4940</v>
      </c>
      <c r="P1445" s="57">
        <v>6656</v>
      </c>
      <c r="Q1445" s="57">
        <v>26.709700000000002</v>
      </c>
      <c r="R1445" s="57">
        <v>37.754199999999997</v>
      </c>
      <c r="S1445" s="57">
        <v>21.098700000000001</v>
      </c>
      <c r="T1445" s="57">
        <v>32.202399999999997</v>
      </c>
      <c r="U1445" s="77">
        <v>0.90711805555555558</v>
      </c>
      <c r="V1445" s="24" t="s">
        <v>5987</v>
      </c>
      <c r="W1445" s="216" t="s">
        <v>5967</v>
      </c>
      <c r="X1445" s="216" t="s">
        <v>6007</v>
      </c>
      <c r="Y1445" s="24" t="s">
        <v>5964</v>
      </c>
      <c r="Z1445" s="24" t="s">
        <v>6075</v>
      </c>
      <c r="AA1445" s="24" t="s">
        <v>5964</v>
      </c>
      <c r="AB1445" s="24" t="s">
        <v>5990</v>
      </c>
      <c r="AC1445" s="24" t="s">
        <v>5991</v>
      </c>
    </row>
    <row r="1446" spans="1:29" s="169" customFormat="1">
      <c r="A1446" s="24">
        <v>6512</v>
      </c>
      <c r="B1446" s="24" t="s">
        <v>1402</v>
      </c>
      <c r="C1446" s="57">
        <v>16.649999999999999</v>
      </c>
      <c r="D1446" s="57">
        <v>17.75</v>
      </c>
      <c r="E1446" s="57">
        <v>15.85</v>
      </c>
      <c r="F1446" s="57">
        <v>17</v>
      </c>
      <c r="G1446" s="57">
        <v>17</v>
      </c>
      <c r="H1446" s="57">
        <v>18.25</v>
      </c>
      <c r="I1446" s="57">
        <v>15.55</v>
      </c>
      <c r="J1446" s="57">
        <v>17.2</v>
      </c>
      <c r="K1446" s="57">
        <v>17.399999999999999</v>
      </c>
      <c r="L1446" s="57">
        <v>18.100000000000001</v>
      </c>
      <c r="M1446" s="57">
        <v>16</v>
      </c>
      <c r="N1446" s="57">
        <v>16.45</v>
      </c>
      <c r="O1446" s="57">
        <v>255</v>
      </c>
      <c r="P1446" s="57">
        <v>632</v>
      </c>
      <c r="Q1446" s="57">
        <v>48.972499999999997</v>
      </c>
      <c r="R1446" s="57">
        <v>52.486499999999999</v>
      </c>
      <c r="S1446" s="57">
        <v>44.6387</v>
      </c>
      <c r="T1446" s="57">
        <v>49.870600000000003</v>
      </c>
      <c r="U1446" s="77">
        <v>0.49314345991561181</v>
      </c>
      <c r="V1446" s="24" t="s">
        <v>6077</v>
      </c>
      <c r="W1446" s="216" t="s">
        <v>5967</v>
      </c>
      <c r="X1446" s="216" t="s">
        <v>5971</v>
      </c>
      <c r="Y1446" s="24" t="s">
        <v>6022</v>
      </c>
      <c r="Z1446" s="24" t="s">
        <v>5972</v>
      </c>
      <c r="AA1446" s="24" t="s">
        <v>5964</v>
      </c>
      <c r="AB1446" s="24" t="s">
        <v>5991</v>
      </c>
      <c r="AC1446" s="24" t="s">
        <v>5990</v>
      </c>
    </row>
    <row r="1447" spans="1:29" s="169" customFormat="1">
      <c r="A1447" s="24">
        <v>6514</v>
      </c>
      <c r="B1447" s="24" t="s">
        <v>1403</v>
      </c>
      <c r="C1447" s="57">
        <v>47.45</v>
      </c>
      <c r="D1447" s="57">
        <v>50.3</v>
      </c>
      <c r="E1447" s="57">
        <v>45.4</v>
      </c>
      <c r="F1447" s="57">
        <v>48.5</v>
      </c>
      <c r="G1447" s="57">
        <v>48.5</v>
      </c>
      <c r="H1447" s="57">
        <v>49</v>
      </c>
      <c r="I1447" s="57">
        <v>43.45</v>
      </c>
      <c r="J1447" s="57">
        <v>43.6</v>
      </c>
      <c r="K1447" s="57">
        <v>42.65</v>
      </c>
      <c r="L1447" s="57">
        <v>44.4</v>
      </c>
      <c r="M1447" s="57">
        <v>41</v>
      </c>
      <c r="N1447" s="57">
        <v>42.05</v>
      </c>
      <c r="O1447" s="57">
        <v>213</v>
      </c>
      <c r="P1447" s="57">
        <v>1072</v>
      </c>
      <c r="Q1447" s="57">
        <v>33.594099999999997</v>
      </c>
      <c r="R1447" s="57">
        <v>30.157800000000002</v>
      </c>
      <c r="S1447" s="57">
        <v>26.759699999999999</v>
      </c>
      <c r="T1447" s="57">
        <v>29.025099999999998</v>
      </c>
      <c r="U1447" s="77">
        <v>0.24284825870646767</v>
      </c>
      <c r="V1447" s="24" t="s">
        <v>6430</v>
      </c>
      <c r="W1447" s="216" t="s">
        <v>5960</v>
      </c>
      <c r="X1447" s="216" t="s">
        <v>5971</v>
      </c>
      <c r="Y1447" s="24" t="s">
        <v>6022</v>
      </c>
      <c r="Z1447" s="24" t="s">
        <v>5964</v>
      </c>
      <c r="AA1447" s="24" t="s">
        <v>6000</v>
      </c>
      <c r="AB1447" s="24" t="s">
        <v>5970</v>
      </c>
      <c r="AC1447" s="24" t="s">
        <v>5991</v>
      </c>
    </row>
    <row r="1448" spans="1:29" s="169" customFormat="1">
      <c r="A1448" s="24">
        <v>6515</v>
      </c>
      <c r="B1448" s="24" t="s">
        <v>5740</v>
      </c>
      <c r="C1448" s="57">
        <v>262.5</v>
      </c>
      <c r="D1448" s="57">
        <v>295</v>
      </c>
      <c r="E1448" s="57">
        <v>261.5</v>
      </c>
      <c r="F1448" s="57">
        <v>268</v>
      </c>
      <c r="G1448" s="57">
        <v>273</v>
      </c>
      <c r="H1448" s="57">
        <v>319.5</v>
      </c>
      <c r="I1448" s="57">
        <v>258.5</v>
      </c>
      <c r="J1448" s="57">
        <v>288.5</v>
      </c>
      <c r="K1448" s="57">
        <v>281</v>
      </c>
      <c r="L1448" s="57">
        <v>286</v>
      </c>
      <c r="M1448" s="57">
        <v>232</v>
      </c>
      <c r="N1448" s="57">
        <v>240.5</v>
      </c>
      <c r="O1448" s="57">
        <v>1088</v>
      </c>
      <c r="P1448" s="57">
        <v>2491</v>
      </c>
      <c r="Q1448" s="57"/>
      <c r="R1448" s="57"/>
      <c r="S1448" s="57"/>
      <c r="T1448" s="57"/>
      <c r="U1448" s="77">
        <v>0.53383290958561924</v>
      </c>
      <c r="V1448" s="24" t="s">
        <v>6014</v>
      </c>
      <c r="W1448" s="216" t="s">
        <v>5993</v>
      </c>
      <c r="X1448" s="216" t="s">
        <v>5993</v>
      </c>
      <c r="Y1448" s="24" t="s">
        <v>5963</v>
      </c>
      <c r="Z1448" s="24" t="s">
        <v>5963</v>
      </c>
      <c r="AA1448" s="24" t="s">
        <v>5964</v>
      </c>
      <c r="AB1448" s="24" t="s">
        <v>5965</v>
      </c>
      <c r="AC1448" s="24" t="s">
        <v>5990</v>
      </c>
    </row>
    <row r="1449" spans="1:29" s="169" customFormat="1">
      <c r="A1449" s="24">
        <v>6516</v>
      </c>
      <c r="B1449" s="24" t="s">
        <v>3948</v>
      </c>
      <c r="C1449" s="57">
        <v>103</v>
      </c>
      <c r="D1449" s="57">
        <v>125.5</v>
      </c>
      <c r="E1449" s="57">
        <v>97.6</v>
      </c>
      <c r="F1449" s="57">
        <v>117</v>
      </c>
      <c r="G1449" s="57">
        <v>117</v>
      </c>
      <c r="H1449" s="57">
        <v>145.5</v>
      </c>
      <c r="I1449" s="57">
        <v>109</v>
      </c>
      <c r="J1449" s="57">
        <v>122</v>
      </c>
      <c r="K1449" s="57">
        <v>122</v>
      </c>
      <c r="L1449" s="57">
        <v>125.5</v>
      </c>
      <c r="M1449" s="57">
        <v>103.5</v>
      </c>
      <c r="N1449" s="57">
        <v>107.5</v>
      </c>
      <c r="O1449" s="57">
        <v>1935</v>
      </c>
      <c r="P1449" s="57">
        <v>13488</v>
      </c>
      <c r="Q1449" s="57">
        <v>41.748800000000003</v>
      </c>
      <c r="R1449" s="57">
        <v>39.7577</v>
      </c>
      <c r="S1449" s="57">
        <v>37.990299999999998</v>
      </c>
      <c r="T1449" s="57">
        <v>39.168599999999998</v>
      </c>
      <c r="U1449" s="77">
        <v>0.17534104389086597</v>
      </c>
      <c r="V1449" s="24" t="s">
        <v>6118</v>
      </c>
      <c r="W1449" s="216" t="s">
        <v>5960</v>
      </c>
      <c r="X1449" s="216" t="s">
        <v>5971</v>
      </c>
      <c r="Y1449" s="24" t="s">
        <v>5982</v>
      </c>
      <c r="Z1449" s="24" t="s">
        <v>5969</v>
      </c>
      <c r="AA1449" s="24" t="s">
        <v>5964</v>
      </c>
      <c r="AB1449" s="24" t="s">
        <v>5990</v>
      </c>
      <c r="AC1449" s="24" t="s">
        <v>5990</v>
      </c>
    </row>
    <row r="1450" spans="1:29" s="169" customFormat="1">
      <c r="A1450" s="24">
        <v>6518</v>
      </c>
      <c r="B1450" s="24" t="s">
        <v>3951</v>
      </c>
      <c r="C1450" s="57">
        <v>13.15</v>
      </c>
      <c r="D1450" s="57">
        <v>14.1</v>
      </c>
      <c r="E1450" s="57">
        <v>12.7</v>
      </c>
      <c r="F1450" s="57">
        <v>13.7</v>
      </c>
      <c r="G1450" s="57">
        <v>13.35</v>
      </c>
      <c r="H1450" s="57">
        <v>14</v>
      </c>
      <c r="I1450" s="57">
        <v>12.4</v>
      </c>
      <c r="J1450" s="57">
        <v>12.55</v>
      </c>
      <c r="K1450" s="57">
        <v>12.6</v>
      </c>
      <c r="L1450" s="57">
        <v>13.2</v>
      </c>
      <c r="M1450" s="57">
        <v>12.2</v>
      </c>
      <c r="N1450" s="57">
        <v>13</v>
      </c>
      <c r="O1450" s="57">
        <v>146</v>
      </c>
      <c r="P1450" s="57">
        <v>258</v>
      </c>
      <c r="Q1450" s="57"/>
      <c r="R1450" s="57"/>
      <c r="S1450" s="57"/>
      <c r="T1450" s="57"/>
      <c r="U1450" s="77">
        <v>0.69164513350559864</v>
      </c>
      <c r="V1450" s="24" t="s">
        <v>6038</v>
      </c>
      <c r="W1450" s="216" t="s">
        <v>5993</v>
      </c>
      <c r="X1450" s="216" t="s">
        <v>5993</v>
      </c>
      <c r="Y1450" s="24" t="s">
        <v>5982</v>
      </c>
      <c r="Z1450" s="24" t="s">
        <v>5964</v>
      </c>
      <c r="AA1450" s="24" t="s">
        <v>6010</v>
      </c>
      <c r="AB1450" s="24" t="s">
        <v>5990</v>
      </c>
      <c r="AC1450" s="24" t="s">
        <v>5986</v>
      </c>
    </row>
    <row r="1451" spans="1:29" s="169" customFormat="1">
      <c r="A1451" s="24">
        <v>6523</v>
      </c>
      <c r="B1451" s="24" t="s">
        <v>1404</v>
      </c>
      <c r="C1451" s="57">
        <v>77.5</v>
      </c>
      <c r="D1451" s="57">
        <v>80.5</v>
      </c>
      <c r="E1451" s="57">
        <v>72</v>
      </c>
      <c r="F1451" s="57">
        <v>74.2</v>
      </c>
      <c r="G1451" s="57">
        <v>74</v>
      </c>
      <c r="H1451" s="57">
        <v>78</v>
      </c>
      <c r="I1451" s="57">
        <v>71.2</v>
      </c>
      <c r="J1451" s="57">
        <v>76.2</v>
      </c>
      <c r="K1451" s="57">
        <v>76.5</v>
      </c>
      <c r="L1451" s="57">
        <v>77.900000000000006</v>
      </c>
      <c r="M1451" s="57">
        <v>69.400000000000006</v>
      </c>
      <c r="N1451" s="57">
        <v>70.3</v>
      </c>
      <c r="O1451" s="57">
        <v>2530</v>
      </c>
      <c r="P1451" s="57">
        <v>3062</v>
      </c>
      <c r="Q1451" s="57">
        <v>56.160600000000002</v>
      </c>
      <c r="R1451" s="57">
        <v>56.217599999999997</v>
      </c>
      <c r="S1451" s="57">
        <v>47.653599999999997</v>
      </c>
      <c r="T1451" s="57">
        <v>53.362900000000003</v>
      </c>
      <c r="U1451" s="77">
        <v>1.0098700921692429</v>
      </c>
      <c r="V1451" s="24" t="s">
        <v>6081</v>
      </c>
      <c r="W1451" s="216" t="s">
        <v>5967</v>
      </c>
      <c r="X1451" s="216" t="s">
        <v>5961</v>
      </c>
      <c r="Y1451" s="24" t="s">
        <v>5964</v>
      </c>
      <c r="Z1451" s="24" t="s">
        <v>6010</v>
      </c>
      <c r="AA1451" s="24" t="s">
        <v>5964</v>
      </c>
      <c r="AB1451" s="24" t="s">
        <v>5990</v>
      </c>
      <c r="AC1451" s="24" t="s">
        <v>5965</v>
      </c>
    </row>
    <row r="1452" spans="1:29" s="169" customFormat="1">
      <c r="A1452" s="24">
        <v>6525</v>
      </c>
      <c r="B1452" s="24" t="s">
        <v>1405</v>
      </c>
      <c r="C1452" s="57">
        <v>77.8</v>
      </c>
      <c r="D1452" s="57">
        <v>81.8</v>
      </c>
      <c r="E1452" s="57">
        <v>74.7</v>
      </c>
      <c r="F1452" s="57">
        <v>79.8</v>
      </c>
      <c r="G1452" s="57">
        <v>80.5</v>
      </c>
      <c r="H1452" s="57">
        <v>130.5</v>
      </c>
      <c r="I1452" s="57">
        <v>78.5</v>
      </c>
      <c r="J1452" s="57">
        <v>119</v>
      </c>
      <c r="K1452" s="57">
        <v>123.5</v>
      </c>
      <c r="L1452" s="57">
        <v>132.5</v>
      </c>
      <c r="M1452" s="57">
        <v>93.2</v>
      </c>
      <c r="N1452" s="57">
        <v>117</v>
      </c>
      <c r="O1452" s="57">
        <v>76243</v>
      </c>
      <c r="P1452" s="57">
        <v>81848</v>
      </c>
      <c r="Q1452" s="57">
        <v>76.246899999999997</v>
      </c>
      <c r="R1452" s="57">
        <v>73.341999999999999</v>
      </c>
      <c r="S1452" s="57">
        <v>77.115899999999996</v>
      </c>
      <c r="T1452" s="57">
        <v>74.599999999999994</v>
      </c>
      <c r="U1452" s="77">
        <v>1.1385237133331163</v>
      </c>
      <c r="V1452" s="24" t="s">
        <v>6114</v>
      </c>
      <c r="W1452" s="216" t="s">
        <v>6009</v>
      </c>
      <c r="X1452" s="216" t="s">
        <v>5989</v>
      </c>
      <c r="Y1452" s="24" t="s">
        <v>6010</v>
      </c>
      <c r="Z1452" s="24" t="s">
        <v>5982</v>
      </c>
      <c r="AA1452" s="24" t="s">
        <v>5975</v>
      </c>
      <c r="AB1452" s="24" t="s">
        <v>5990</v>
      </c>
      <c r="AC1452" s="24" t="s">
        <v>5976</v>
      </c>
    </row>
    <row r="1453" spans="1:29" s="169" customFormat="1">
      <c r="A1453" s="24">
        <v>6527</v>
      </c>
      <c r="B1453" s="24" t="s">
        <v>3955</v>
      </c>
      <c r="C1453" s="57">
        <v>49.8</v>
      </c>
      <c r="D1453" s="57">
        <v>51.5</v>
      </c>
      <c r="E1453" s="57">
        <v>49.1</v>
      </c>
      <c r="F1453" s="57">
        <v>49.7</v>
      </c>
      <c r="G1453" s="57">
        <v>50</v>
      </c>
      <c r="H1453" s="57">
        <v>50.3</v>
      </c>
      <c r="I1453" s="57">
        <v>49</v>
      </c>
      <c r="J1453" s="57">
        <v>49.65</v>
      </c>
      <c r="K1453" s="57">
        <v>49.8</v>
      </c>
      <c r="L1453" s="57">
        <v>50.5</v>
      </c>
      <c r="M1453" s="57">
        <v>47.7</v>
      </c>
      <c r="N1453" s="57">
        <v>48.3</v>
      </c>
      <c r="O1453" s="57">
        <v>632</v>
      </c>
      <c r="P1453" s="57">
        <v>676</v>
      </c>
      <c r="Q1453" s="57">
        <v>30.443100000000001</v>
      </c>
      <c r="R1453" s="57">
        <v>38.768799999999999</v>
      </c>
      <c r="S1453" s="57">
        <v>24.187100000000001</v>
      </c>
      <c r="T1453" s="57">
        <v>33.908299999999997</v>
      </c>
      <c r="U1453" s="77">
        <v>1.1426692965154506</v>
      </c>
      <c r="V1453" s="24" t="s">
        <v>6211</v>
      </c>
      <c r="W1453" s="216" t="s">
        <v>5967</v>
      </c>
      <c r="X1453" s="216" t="s">
        <v>6007</v>
      </c>
      <c r="Y1453" s="24" t="s">
        <v>5978</v>
      </c>
      <c r="Z1453" s="24" t="s">
        <v>5984</v>
      </c>
      <c r="AA1453" s="24" t="s">
        <v>5962</v>
      </c>
      <c r="AB1453" s="24" t="s">
        <v>5991</v>
      </c>
      <c r="AC1453" s="24" t="s">
        <v>5990</v>
      </c>
    </row>
    <row r="1454" spans="1:29" s="169" customFormat="1">
      <c r="A1454" s="24">
        <v>6530</v>
      </c>
      <c r="B1454" s="24" t="s">
        <v>3959</v>
      </c>
      <c r="C1454" s="57">
        <v>18.399999999999999</v>
      </c>
      <c r="D1454" s="57">
        <v>19.2</v>
      </c>
      <c r="E1454" s="57">
        <v>18</v>
      </c>
      <c r="F1454" s="57">
        <v>18.600000000000001</v>
      </c>
      <c r="G1454" s="57">
        <v>18.7</v>
      </c>
      <c r="H1454" s="57">
        <v>19.95</v>
      </c>
      <c r="I1454" s="57">
        <v>18.399999999999999</v>
      </c>
      <c r="J1454" s="57">
        <v>19</v>
      </c>
      <c r="K1454" s="57">
        <v>19</v>
      </c>
      <c r="L1454" s="57">
        <v>19.399999999999999</v>
      </c>
      <c r="M1454" s="57">
        <v>18.399999999999999</v>
      </c>
      <c r="N1454" s="57">
        <v>18.7</v>
      </c>
      <c r="O1454" s="57">
        <v>500</v>
      </c>
      <c r="P1454" s="57">
        <v>1187</v>
      </c>
      <c r="Q1454" s="57">
        <v>39.415799999999997</v>
      </c>
      <c r="R1454" s="57">
        <v>38.246200000000002</v>
      </c>
      <c r="S1454" s="57">
        <v>38.499400000000001</v>
      </c>
      <c r="T1454" s="57">
        <v>38.330599999999997</v>
      </c>
      <c r="U1454" s="77">
        <v>0.51483665636993359</v>
      </c>
      <c r="V1454" s="24" t="s">
        <v>6136</v>
      </c>
      <c r="W1454" s="216" t="s">
        <v>5967</v>
      </c>
      <c r="X1454" s="216" t="s">
        <v>5971</v>
      </c>
      <c r="Y1454" s="24" t="s">
        <v>6022</v>
      </c>
      <c r="Z1454" s="24" t="s">
        <v>5963</v>
      </c>
      <c r="AA1454" s="24" t="s">
        <v>5984</v>
      </c>
      <c r="AB1454" s="24" t="s">
        <v>5986</v>
      </c>
      <c r="AC1454" s="24" t="s">
        <v>5991</v>
      </c>
    </row>
    <row r="1455" spans="1:29" s="169" customFormat="1">
      <c r="A1455" s="24">
        <v>6531</v>
      </c>
      <c r="B1455" s="24" t="s">
        <v>1406</v>
      </c>
      <c r="C1455" s="57">
        <v>729</v>
      </c>
      <c r="D1455" s="57">
        <v>739</v>
      </c>
      <c r="E1455" s="57">
        <v>595</v>
      </c>
      <c r="F1455" s="57">
        <v>634</v>
      </c>
      <c r="G1455" s="57">
        <v>634</v>
      </c>
      <c r="H1455" s="57">
        <v>792</v>
      </c>
      <c r="I1455" s="57">
        <v>606</v>
      </c>
      <c r="J1455" s="57">
        <v>730</v>
      </c>
      <c r="K1455" s="57">
        <v>749</v>
      </c>
      <c r="L1455" s="57">
        <v>799</v>
      </c>
      <c r="M1455" s="57">
        <v>571</v>
      </c>
      <c r="N1455" s="57">
        <v>606</v>
      </c>
      <c r="O1455" s="57">
        <v>62688</v>
      </c>
      <c r="P1455" s="57">
        <v>90122</v>
      </c>
      <c r="Q1455" s="57">
        <v>67.234700000000004</v>
      </c>
      <c r="R1455" s="57">
        <v>70.358699999999999</v>
      </c>
      <c r="S1455" s="57">
        <v>58.418900000000001</v>
      </c>
      <c r="T1455" s="57">
        <v>66.378799999999998</v>
      </c>
      <c r="U1455" s="77">
        <v>0.85016607117758891</v>
      </c>
      <c r="V1455" s="24" t="s">
        <v>6118</v>
      </c>
      <c r="W1455" s="216" t="s">
        <v>5967</v>
      </c>
      <c r="X1455" s="216" t="s">
        <v>5961</v>
      </c>
      <c r="Y1455" s="24" t="s">
        <v>5964</v>
      </c>
      <c r="Z1455" s="24" t="s">
        <v>5982</v>
      </c>
      <c r="AA1455" s="24" t="s">
        <v>5964</v>
      </c>
      <c r="AB1455" s="24" t="s">
        <v>5990</v>
      </c>
      <c r="AC1455" s="24" t="s">
        <v>5990</v>
      </c>
    </row>
    <row r="1456" spans="1:29" s="169" customFormat="1">
      <c r="A1456" s="24">
        <v>6532</v>
      </c>
      <c r="B1456" s="24" t="s">
        <v>1407</v>
      </c>
      <c r="C1456" s="57">
        <v>42.4</v>
      </c>
      <c r="D1456" s="57">
        <v>46.65</v>
      </c>
      <c r="E1456" s="57">
        <v>40.1</v>
      </c>
      <c r="F1456" s="57">
        <v>44.3</v>
      </c>
      <c r="G1456" s="57">
        <v>44.3</v>
      </c>
      <c r="H1456" s="57">
        <v>48.7</v>
      </c>
      <c r="I1456" s="57">
        <v>40.35</v>
      </c>
      <c r="J1456" s="57">
        <v>41.1</v>
      </c>
      <c r="K1456" s="57">
        <v>40.65</v>
      </c>
      <c r="L1456" s="57">
        <v>42.35</v>
      </c>
      <c r="M1456" s="57">
        <v>37.049999999999997</v>
      </c>
      <c r="N1456" s="57">
        <v>40</v>
      </c>
      <c r="O1456" s="57">
        <v>1235</v>
      </c>
      <c r="P1456" s="57">
        <v>3806</v>
      </c>
      <c r="Q1456" s="57">
        <v>21.6264</v>
      </c>
      <c r="R1456" s="57">
        <v>26.173300000000001</v>
      </c>
      <c r="S1456" s="57">
        <v>18.556999999999999</v>
      </c>
      <c r="T1456" s="57">
        <v>23.634599999999999</v>
      </c>
      <c r="U1456" s="77">
        <v>0.39659601798330124</v>
      </c>
      <c r="V1456" s="24" t="s">
        <v>6053</v>
      </c>
      <c r="W1456" s="216" t="s">
        <v>5967</v>
      </c>
      <c r="X1456" s="216" t="s">
        <v>6007</v>
      </c>
      <c r="Y1456" s="24" t="s">
        <v>6022</v>
      </c>
      <c r="Z1456" s="24" t="s">
        <v>5964</v>
      </c>
      <c r="AA1456" s="24" t="s">
        <v>5994</v>
      </c>
      <c r="AB1456" s="24" t="s">
        <v>5991</v>
      </c>
      <c r="AC1456" s="24" t="s">
        <v>5976</v>
      </c>
    </row>
    <row r="1457" spans="1:29" s="169" customFormat="1">
      <c r="A1457" s="24">
        <v>6533</v>
      </c>
      <c r="B1457" s="24" t="s">
        <v>1408</v>
      </c>
      <c r="C1457" s="57">
        <v>464.5</v>
      </c>
      <c r="D1457" s="57">
        <v>579</v>
      </c>
      <c r="E1457" s="57">
        <v>440.5</v>
      </c>
      <c r="F1457" s="57">
        <v>504</v>
      </c>
      <c r="G1457" s="57">
        <v>508</v>
      </c>
      <c r="H1457" s="57">
        <v>642</v>
      </c>
      <c r="I1457" s="57">
        <v>475</v>
      </c>
      <c r="J1457" s="57">
        <v>572</v>
      </c>
      <c r="K1457" s="57">
        <v>575</v>
      </c>
      <c r="L1457" s="57">
        <v>602</v>
      </c>
      <c r="M1457" s="57">
        <v>426</v>
      </c>
      <c r="N1457" s="57">
        <v>472</v>
      </c>
      <c r="O1457" s="57">
        <v>16807</v>
      </c>
      <c r="P1457" s="57">
        <v>40196</v>
      </c>
      <c r="Q1457" s="57">
        <v>79.138800000000003</v>
      </c>
      <c r="R1457" s="57">
        <v>80.203699999999998</v>
      </c>
      <c r="S1457" s="57">
        <v>71.6691</v>
      </c>
      <c r="T1457" s="57">
        <v>77.358800000000002</v>
      </c>
      <c r="U1457" s="77">
        <v>0.51104311097842792</v>
      </c>
      <c r="V1457" s="24" t="s">
        <v>5987</v>
      </c>
      <c r="W1457" s="216" t="s">
        <v>5967</v>
      </c>
      <c r="X1457" s="216" t="s">
        <v>5989</v>
      </c>
      <c r="Y1457" s="24" t="s">
        <v>5963</v>
      </c>
      <c r="Z1457" s="24" t="s">
        <v>5982</v>
      </c>
      <c r="AA1457" s="24" t="s">
        <v>5964</v>
      </c>
      <c r="AB1457" s="24" t="s">
        <v>5990</v>
      </c>
      <c r="AC1457" s="24" t="s">
        <v>5991</v>
      </c>
    </row>
    <row r="1458" spans="1:29" s="169" customFormat="1">
      <c r="A1458" s="24">
        <v>6534</v>
      </c>
      <c r="B1458" s="24" t="s">
        <v>3965</v>
      </c>
      <c r="C1458" s="57">
        <v>52</v>
      </c>
      <c r="D1458" s="57">
        <v>58.7</v>
      </c>
      <c r="E1458" s="57">
        <v>49.55</v>
      </c>
      <c r="F1458" s="57">
        <v>50</v>
      </c>
      <c r="G1458" s="57">
        <v>50</v>
      </c>
      <c r="H1458" s="57">
        <v>65.5</v>
      </c>
      <c r="I1458" s="57">
        <v>48.2</v>
      </c>
      <c r="J1458" s="57">
        <v>60.7</v>
      </c>
      <c r="K1458" s="57">
        <v>60.7</v>
      </c>
      <c r="L1458" s="57">
        <v>67.099999999999994</v>
      </c>
      <c r="M1458" s="57">
        <v>57</v>
      </c>
      <c r="N1458" s="57">
        <v>64.3</v>
      </c>
      <c r="O1458" s="57">
        <v>1153</v>
      </c>
      <c r="P1458" s="57">
        <v>1876</v>
      </c>
      <c r="Q1458" s="57">
        <v>38.390599999999999</v>
      </c>
      <c r="R1458" s="57">
        <v>24.969899999999999</v>
      </c>
      <c r="S1458" s="57">
        <v>54.606099999999998</v>
      </c>
      <c r="T1458" s="57">
        <v>34.848599999999998</v>
      </c>
      <c r="U1458" s="77">
        <v>0.75118455342335944</v>
      </c>
      <c r="V1458" s="24" t="s">
        <v>6221</v>
      </c>
      <c r="W1458" s="216" t="s">
        <v>6009</v>
      </c>
      <c r="X1458" s="216" t="s">
        <v>5961</v>
      </c>
      <c r="Y1458" s="24" t="s">
        <v>6000</v>
      </c>
      <c r="Z1458" s="24" t="s">
        <v>5982</v>
      </c>
      <c r="AA1458" s="24" t="s">
        <v>5982</v>
      </c>
      <c r="AB1458" s="24" t="s">
        <v>5991</v>
      </c>
      <c r="AC1458" s="24" t="s">
        <v>5986</v>
      </c>
    </row>
    <row r="1459" spans="1:29" s="169" customFormat="1">
      <c r="A1459" s="24">
        <v>6535</v>
      </c>
      <c r="B1459" s="24" t="s">
        <v>1409</v>
      </c>
      <c r="C1459" s="57">
        <v>35.25</v>
      </c>
      <c r="D1459" s="57">
        <v>38.049999999999997</v>
      </c>
      <c r="E1459" s="57">
        <v>34.200000000000003</v>
      </c>
      <c r="F1459" s="57">
        <v>38.049999999999997</v>
      </c>
      <c r="G1459" s="57">
        <v>38</v>
      </c>
      <c r="H1459" s="57">
        <v>38.65</v>
      </c>
      <c r="I1459" s="57">
        <v>34.25</v>
      </c>
      <c r="J1459" s="57">
        <v>34.75</v>
      </c>
      <c r="K1459" s="57">
        <v>35.1</v>
      </c>
      <c r="L1459" s="57">
        <v>37.6</v>
      </c>
      <c r="M1459" s="57">
        <v>32.1</v>
      </c>
      <c r="N1459" s="57">
        <v>32.4</v>
      </c>
      <c r="O1459" s="57">
        <v>4900</v>
      </c>
      <c r="P1459" s="57">
        <v>7454</v>
      </c>
      <c r="Q1459" s="57">
        <v>31.356999999999999</v>
      </c>
      <c r="R1459" s="57">
        <v>28.796299999999999</v>
      </c>
      <c r="S1459" s="57">
        <v>25.652699999999999</v>
      </c>
      <c r="T1459" s="57">
        <v>27.7485</v>
      </c>
      <c r="U1459" s="77">
        <v>0.80344632263065319</v>
      </c>
      <c r="V1459" s="24" t="s">
        <v>6288</v>
      </c>
      <c r="W1459" s="216" t="s">
        <v>5960</v>
      </c>
      <c r="X1459" s="216" t="s">
        <v>5971</v>
      </c>
      <c r="Y1459" s="24" t="s">
        <v>6045</v>
      </c>
      <c r="Z1459" s="24" t="s">
        <v>5964</v>
      </c>
      <c r="AA1459" s="24" t="s">
        <v>5964</v>
      </c>
      <c r="AB1459" s="24" t="s">
        <v>5970</v>
      </c>
      <c r="AC1459" s="24" t="s">
        <v>5965</v>
      </c>
    </row>
    <row r="1460" spans="1:29" s="169" customFormat="1">
      <c r="A1460" s="24">
        <v>6536</v>
      </c>
      <c r="B1460" s="24" t="s">
        <v>3967</v>
      </c>
      <c r="C1460" s="57">
        <v>13.25</v>
      </c>
      <c r="D1460" s="57">
        <v>15.05</v>
      </c>
      <c r="E1460" s="57">
        <v>13.2</v>
      </c>
      <c r="F1460" s="57">
        <v>14.25</v>
      </c>
      <c r="G1460" s="57">
        <v>13.15</v>
      </c>
      <c r="H1460" s="57">
        <v>15</v>
      </c>
      <c r="I1460" s="57">
        <v>13.15</v>
      </c>
      <c r="J1460" s="57"/>
      <c r="K1460" s="57">
        <v>12.95</v>
      </c>
      <c r="L1460" s="57">
        <v>13.45</v>
      </c>
      <c r="M1460" s="57">
        <v>11.7</v>
      </c>
      <c r="N1460" s="57">
        <v>12</v>
      </c>
      <c r="O1460" s="57">
        <v>68</v>
      </c>
      <c r="P1460" s="57">
        <v>100</v>
      </c>
      <c r="Q1460" s="57">
        <v>16.795400000000001</v>
      </c>
      <c r="R1460" s="57">
        <v>21.940899999999999</v>
      </c>
      <c r="S1460" s="57">
        <v>12.0373</v>
      </c>
      <c r="T1460" s="57">
        <v>18.639700000000001</v>
      </c>
      <c r="U1460" s="77">
        <v>0.83111111111111102</v>
      </c>
      <c r="V1460" s="24" t="s">
        <v>6080</v>
      </c>
      <c r="W1460" s="216" t="s">
        <v>5967</v>
      </c>
      <c r="X1460" s="216" t="s">
        <v>6047</v>
      </c>
      <c r="Y1460" s="24" t="s">
        <v>5982</v>
      </c>
      <c r="Z1460" s="24" t="s">
        <v>6200</v>
      </c>
      <c r="AA1460" s="24" t="s">
        <v>5964</v>
      </c>
      <c r="AB1460" s="24" t="s">
        <v>5991</v>
      </c>
      <c r="AC1460" s="24" t="s">
        <v>5990</v>
      </c>
    </row>
    <row r="1461" spans="1:29" s="169" customFormat="1">
      <c r="A1461" s="24">
        <v>6538</v>
      </c>
      <c r="B1461" s="24" t="s">
        <v>1410</v>
      </c>
      <c r="C1461" s="57">
        <v>117</v>
      </c>
      <c r="D1461" s="57">
        <v>120</v>
      </c>
      <c r="E1461" s="57">
        <v>106</v>
      </c>
      <c r="F1461" s="57">
        <v>112</v>
      </c>
      <c r="G1461" s="57">
        <v>112.5</v>
      </c>
      <c r="H1461" s="57">
        <v>132.5</v>
      </c>
      <c r="I1461" s="57">
        <v>106.5</v>
      </c>
      <c r="J1461" s="57">
        <v>127</v>
      </c>
      <c r="K1461" s="57">
        <v>126.5</v>
      </c>
      <c r="L1461" s="57">
        <v>128.5</v>
      </c>
      <c r="M1461" s="57">
        <v>94.1</v>
      </c>
      <c r="N1461" s="57">
        <v>97.7</v>
      </c>
      <c r="O1461" s="57">
        <v>6764</v>
      </c>
      <c r="P1461" s="57">
        <v>14860</v>
      </c>
      <c r="Q1461" s="57">
        <v>13.301</v>
      </c>
      <c r="R1461" s="57">
        <v>12.2407</v>
      </c>
      <c r="S1461" s="57">
        <v>9.8895</v>
      </c>
      <c r="T1461" s="57">
        <v>11.456899999999999</v>
      </c>
      <c r="U1461" s="77">
        <v>0.55633318378944219</v>
      </c>
      <c r="V1461" s="24" t="s">
        <v>6014</v>
      </c>
      <c r="W1461" s="216" t="s">
        <v>5960</v>
      </c>
      <c r="X1461" s="216" t="s">
        <v>6047</v>
      </c>
      <c r="Y1461" s="24" t="s">
        <v>5964</v>
      </c>
      <c r="Z1461" s="24" t="s">
        <v>5982</v>
      </c>
      <c r="AA1461" s="24" t="s">
        <v>5964</v>
      </c>
      <c r="AB1461" s="24" t="s">
        <v>5965</v>
      </c>
      <c r="AC1461" s="24" t="s">
        <v>5965</v>
      </c>
    </row>
    <row r="1462" spans="1:29" s="169" customFormat="1">
      <c r="A1462" s="24">
        <v>6539</v>
      </c>
      <c r="B1462" s="24" t="s">
        <v>5778</v>
      </c>
      <c r="C1462" s="57">
        <v>66.599999999999994</v>
      </c>
      <c r="D1462" s="57">
        <v>69</v>
      </c>
      <c r="E1462" s="57">
        <v>60</v>
      </c>
      <c r="F1462" s="57">
        <v>67.8</v>
      </c>
      <c r="G1462" s="57">
        <v>67.8</v>
      </c>
      <c r="H1462" s="57">
        <v>69</v>
      </c>
      <c r="I1462" s="57">
        <v>58.1</v>
      </c>
      <c r="J1462" s="57">
        <v>59.1</v>
      </c>
      <c r="K1462" s="57">
        <v>59.1</v>
      </c>
      <c r="L1462" s="57">
        <v>64.7</v>
      </c>
      <c r="M1462" s="57">
        <v>57.8</v>
      </c>
      <c r="N1462" s="57">
        <v>64.5</v>
      </c>
      <c r="O1462" s="57">
        <v>273</v>
      </c>
      <c r="P1462" s="57">
        <v>631</v>
      </c>
      <c r="Q1462" s="57">
        <v>38.406999999999996</v>
      </c>
      <c r="R1462" s="57">
        <v>54.506399999999999</v>
      </c>
      <c r="S1462" s="57">
        <v>38.222299999999997</v>
      </c>
      <c r="T1462" s="57">
        <v>49.078400000000002</v>
      </c>
      <c r="U1462" s="77">
        <v>0.52879027997886952</v>
      </c>
      <c r="V1462" s="24" t="s">
        <v>6431</v>
      </c>
      <c r="W1462" s="216" t="s">
        <v>5967</v>
      </c>
      <c r="X1462" s="216" t="s">
        <v>5971</v>
      </c>
      <c r="Y1462" s="24" t="s">
        <v>5972</v>
      </c>
      <c r="Z1462" s="24" t="s">
        <v>5964</v>
      </c>
      <c r="AA1462" s="24" t="s">
        <v>5982</v>
      </c>
      <c r="AB1462" s="24" t="s">
        <v>5979</v>
      </c>
      <c r="AC1462" s="24" t="s">
        <v>5990</v>
      </c>
    </row>
    <row r="1463" spans="1:29" s="169" customFormat="1">
      <c r="A1463" s="24">
        <v>6541</v>
      </c>
      <c r="B1463" s="24" t="s">
        <v>3972</v>
      </c>
      <c r="C1463" s="57">
        <v>59.1</v>
      </c>
      <c r="D1463" s="57">
        <v>63.8</v>
      </c>
      <c r="E1463" s="57">
        <v>55.8</v>
      </c>
      <c r="F1463" s="57">
        <v>57.9</v>
      </c>
      <c r="G1463" s="57">
        <v>58</v>
      </c>
      <c r="H1463" s="57">
        <v>59.8</v>
      </c>
      <c r="I1463" s="57">
        <v>47.35</v>
      </c>
      <c r="J1463" s="57">
        <v>53.8</v>
      </c>
      <c r="K1463" s="57">
        <v>54</v>
      </c>
      <c r="L1463" s="57">
        <v>55.4</v>
      </c>
      <c r="M1463" s="57">
        <v>45</v>
      </c>
      <c r="N1463" s="57">
        <v>49.5</v>
      </c>
      <c r="O1463" s="57">
        <v>5621</v>
      </c>
      <c r="P1463" s="57">
        <v>11329</v>
      </c>
      <c r="Q1463" s="57">
        <v>40.017299999999999</v>
      </c>
      <c r="R1463" s="57">
        <v>45.230600000000003</v>
      </c>
      <c r="S1463" s="57">
        <v>34.429000000000002</v>
      </c>
      <c r="T1463" s="57">
        <v>41.630099999999999</v>
      </c>
      <c r="U1463" s="77">
        <v>0.60641814026931862</v>
      </c>
      <c r="V1463" s="24" t="s">
        <v>6001</v>
      </c>
      <c r="W1463" s="216" t="s">
        <v>5967</v>
      </c>
      <c r="X1463" s="216" t="s">
        <v>5971</v>
      </c>
      <c r="Y1463" s="24" t="s">
        <v>5978</v>
      </c>
      <c r="Z1463" s="24" t="s">
        <v>5975</v>
      </c>
      <c r="AA1463" s="24" t="s">
        <v>5964</v>
      </c>
      <c r="AB1463" s="24" t="s">
        <v>5965</v>
      </c>
      <c r="AC1463" s="24" t="s">
        <v>5986</v>
      </c>
    </row>
    <row r="1464" spans="1:29" s="169" customFormat="1">
      <c r="A1464" s="24">
        <v>6542</v>
      </c>
      <c r="B1464" s="24" t="s">
        <v>1411</v>
      </c>
      <c r="C1464" s="57">
        <v>71.400000000000006</v>
      </c>
      <c r="D1464" s="57">
        <v>82.3</v>
      </c>
      <c r="E1464" s="57">
        <v>70.400000000000006</v>
      </c>
      <c r="F1464" s="57">
        <v>75.5</v>
      </c>
      <c r="G1464" s="57">
        <v>76.099999999999994</v>
      </c>
      <c r="H1464" s="57">
        <v>77.5</v>
      </c>
      <c r="I1464" s="57">
        <v>70.3</v>
      </c>
      <c r="J1464" s="57">
        <v>72</v>
      </c>
      <c r="K1464" s="57">
        <v>71.400000000000006</v>
      </c>
      <c r="L1464" s="57">
        <v>73</v>
      </c>
      <c r="M1464" s="57">
        <v>67.599999999999994</v>
      </c>
      <c r="N1464" s="57">
        <v>68.5</v>
      </c>
      <c r="O1464" s="57">
        <v>152</v>
      </c>
      <c r="P1464" s="57">
        <v>528</v>
      </c>
      <c r="Q1464" s="57">
        <v>66.882199999999997</v>
      </c>
      <c r="R1464" s="57">
        <v>61.4619</v>
      </c>
      <c r="S1464" s="57">
        <v>64.230999999999995</v>
      </c>
      <c r="T1464" s="57">
        <v>62.384900000000002</v>
      </c>
      <c r="U1464" s="77">
        <v>0.35185185185185186</v>
      </c>
      <c r="V1464" s="24" t="s">
        <v>6080</v>
      </c>
      <c r="W1464" s="216" t="s">
        <v>5967</v>
      </c>
      <c r="X1464" s="216" t="s">
        <v>5961</v>
      </c>
      <c r="Y1464" s="24" t="s">
        <v>5963</v>
      </c>
      <c r="Z1464" s="24" t="s">
        <v>5964</v>
      </c>
      <c r="AA1464" s="24" t="s">
        <v>5964</v>
      </c>
      <c r="AB1464" s="24" t="s">
        <v>5991</v>
      </c>
      <c r="AC1464" s="24" t="s">
        <v>5990</v>
      </c>
    </row>
    <row r="1465" spans="1:29" s="169" customFormat="1">
      <c r="A1465" s="24">
        <v>6543</v>
      </c>
      <c r="B1465" s="24" t="s">
        <v>5738</v>
      </c>
      <c r="C1465" s="57">
        <v>29.25</v>
      </c>
      <c r="D1465" s="57">
        <v>31.55</v>
      </c>
      <c r="E1465" s="57">
        <v>27.8</v>
      </c>
      <c r="F1465" s="57">
        <v>28.35</v>
      </c>
      <c r="G1465" s="57">
        <v>28.75</v>
      </c>
      <c r="H1465" s="57">
        <v>29.1</v>
      </c>
      <c r="I1465" s="57">
        <v>24.65</v>
      </c>
      <c r="J1465" s="57">
        <v>24.75</v>
      </c>
      <c r="K1465" s="57">
        <v>25.75</v>
      </c>
      <c r="L1465" s="57">
        <v>25.85</v>
      </c>
      <c r="M1465" s="57">
        <v>23</v>
      </c>
      <c r="N1465" s="57">
        <v>24.05</v>
      </c>
      <c r="O1465" s="57">
        <v>474</v>
      </c>
      <c r="P1465" s="57">
        <v>1300</v>
      </c>
      <c r="Q1465" s="57"/>
      <c r="R1465" s="57"/>
      <c r="S1465" s="57"/>
      <c r="T1465" s="57"/>
      <c r="U1465" s="77">
        <v>0.44564102564102559</v>
      </c>
      <c r="V1465" s="24" t="s">
        <v>6092</v>
      </c>
      <c r="W1465" s="216" t="s">
        <v>5993</v>
      </c>
      <c r="X1465" s="216" t="s">
        <v>5993</v>
      </c>
      <c r="Y1465" s="24" t="s">
        <v>6000</v>
      </c>
      <c r="Z1465" s="24" t="s">
        <v>5964</v>
      </c>
      <c r="AA1465" s="24" t="s">
        <v>5964</v>
      </c>
      <c r="AB1465" s="24" t="s">
        <v>5979</v>
      </c>
      <c r="AC1465" s="24" t="s">
        <v>5986</v>
      </c>
    </row>
    <row r="1466" spans="1:29" s="169" customFormat="1">
      <c r="A1466" s="24">
        <v>6545</v>
      </c>
      <c r="B1466" s="24" t="s">
        <v>3975</v>
      </c>
      <c r="C1466" s="57">
        <v>14.4</v>
      </c>
      <c r="D1466" s="57">
        <v>14.7</v>
      </c>
      <c r="E1466" s="57">
        <v>10.75</v>
      </c>
      <c r="F1466" s="57">
        <v>11.25</v>
      </c>
      <c r="G1466" s="57">
        <v>11.4</v>
      </c>
      <c r="H1466" s="57">
        <v>14.1</v>
      </c>
      <c r="I1466" s="57">
        <v>10.9</v>
      </c>
      <c r="J1466" s="57">
        <v>11.35</v>
      </c>
      <c r="K1466" s="57">
        <v>10.9</v>
      </c>
      <c r="L1466" s="57">
        <v>13</v>
      </c>
      <c r="M1466" s="57">
        <v>10.65</v>
      </c>
      <c r="N1466" s="57">
        <v>11</v>
      </c>
      <c r="O1466" s="57">
        <v>1503</v>
      </c>
      <c r="P1466" s="57">
        <v>4471</v>
      </c>
      <c r="Q1466" s="57">
        <v>35.798900000000003</v>
      </c>
      <c r="R1466" s="57">
        <v>37.550199999999997</v>
      </c>
      <c r="S1466" s="57">
        <v>33.5212</v>
      </c>
      <c r="T1466" s="57">
        <v>36.2072</v>
      </c>
      <c r="U1466" s="77">
        <v>0.41087005144263028</v>
      </c>
      <c r="V1466" s="24" t="s">
        <v>6432</v>
      </c>
      <c r="W1466" s="216" t="s">
        <v>5967</v>
      </c>
      <c r="X1466" s="216" t="s">
        <v>5971</v>
      </c>
      <c r="Y1466" s="24" t="s">
        <v>5964</v>
      </c>
      <c r="Z1466" s="24" t="s">
        <v>5978</v>
      </c>
      <c r="AA1466" s="24" t="s">
        <v>5969</v>
      </c>
      <c r="AB1466" s="24" t="s">
        <v>6084</v>
      </c>
      <c r="AC1466" s="24" t="s">
        <v>5965</v>
      </c>
    </row>
    <row r="1467" spans="1:29" s="169" customFormat="1">
      <c r="A1467" s="24">
        <v>6546</v>
      </c>
      <c r="B1467" s="24" t="s">
        <v>5376</v>
      </c>
      <c r="C1467" s="57">
        <v>84.8</v>
      </c>
      <c r="D1467" s="57">
        <v>93.5</v>
      </c>
      <c r="E1467" s="57">
        <v>84.5</v>
      </c>
      <c r="F1467" s="57">
        <v>91.5</v>
      </c>
      <c r="G1467" s="57">
        <v>91.5</v>
      </c>
      <c r="H1467" s="57">
        <v>113.5</v>
      </c>
      <c r="I1467" s="57">
        <v>89</v>
      </c>
      <c r="J1467" s="57">
        <v>107.5</v>
      </c>
      <c r="K1467" s="57">
        <v>108</v>
      </c>
      <c r="L1467" s="57">
        <v>122.5</v>
      </c>
      <c r="M1467" s="57">
        <v>96.7</v>
      </c>
      <c r="N1467" s="57">
        <v>103</v>
      </c>
      <c r="O1467" s="57">
        <v>3626</v>
      </c>
      <c r="P1467" s="57">
        <v>7089</v>
      </c>
      <c r="Q1467" s="57"/>
      <c r="R1467" s="57"/>
      <c r="S1467" s="57"/>
      <c r="T1467" s="57"/>
      <c r="U1467" s="77">
        <v>0.62516261500603443</v>
      </c>
      <c r="V1467" s="24" t="s">
        <v>6134</v>
      </c>
      <c r="W1467" s="216" t="s">
        <v>5993</v>
      </c>
      <c r="X1467" s="216" t="s">
        <v>5993</v>
      </c>
      <c r="Y1467" s="24" t="s">
        <v>5982</v>
      </c>
      <c r="Z1467" s="24" t="s">
        <v>5982</v>
      </c>
      <c r="AA1467" s="24" t="s">
        <v>6000</v>
      </c>
      <c r="AB1467" s="24" t="s">
        <v>5976</v>
      </c>
      <c r="AC1467" s="24" t="s">
        <v>5990</v>
      </c>
    </row>
    <row r="1468" spans="1:29" s="169" customFormat="1">
      <c r="A1468" s="24">
        <v>6547</v>
      </c>
      <c r="B1468" s="24" t="s">
        <v>3976</v>
      </c>
      <c r="C1468" s="57">
        <v>284</v>
      </c>
      <c r="D1468" s="57">
        <v>315.5</v>
      </c>
      <c r="E1468" s="57">
        <v>190.5</v>
      </c>
      <c r="F1468" s="57">
        <v>247</v>
      </c>
      <c r="G1468" s="57">
        <v>247</v>
      </c>
      <c r="H1468" s="57">
        <v>308.5</v>
      </c>
      <c r="I1468" s="57">
        <v>195.5</v>
      </c>
      <c r="J1468" s="57">
        <v>277.5</v>
      </c>
      <c r="K1468" s="57">
        <v>277</v>
      </c>
      <c r="L1468" s="57">
        <v>373</v>
      </c>
      <c r="M1468" s="57">
        <v>276.5</v>
      </c>
      <c r="N1468" s="57">
        <v>304</v>
      </c>
      <c r="O1468" s="57">
        <v>97684</v>
      </c>
      <c r="P1468" s="57">
        <v>97750</v>
      </c>
      <c r="Q1468" s="57">
        <v>65.245400000000004</v>
      </c>
      <c r="R1468" s="57">
        <v>69.832099999999997</v>
      </c>
      <c r="S1468" s="57">
        <v>65.2654</v>
      </c>
      <c r="T1468" s="57">
        <v>68.309899999999999</v>
      </c>
      <c r="U1468" s="77">
        <v>1.2213969877806194</v>
      </c>
      <c r="V1468" s="24" t="s">
        <v>6197</v>
      </c>
      <c r="W1468" s="216" t="s">
        <v>6039</v>
      </c>
      <c r="X1468" s="216" t="s">
        <v>5961</v>
      </c>
      <c r="Y1468" s="24" t="s">
        <v>5964</v>
      </c>
      <c r="Z1468" s="24" t="s">
        <v>5982</v>
      </c>
      <c r="AA1468" s="24" t="s">
        <v>5963</v>
      </c>
      <c r="AB1468" s="24" t="s">
        <v>5996</v>
      </c>
      <c r="AC1468" s="24" t="s">
        <v>5979</v>
      </c>
    </row>
    <row r="1469" spans="1:29" s="169" customFormat="1">
      <c r="A1469" s="24">
        <v>6548</v>
      </c>
      <c r="B1469" s="24" t="s">
        <v>4684</v>
      </c>
      <c r="C1469" s="57">
        <v>63.1</v>
      </c>
      <c r="D1469" s="57">
        <v>74.7</v>
      </c>
      <c r="E1469" s="57">
        <v>62</v>
      </c>
      <c r="F1469" s="57">
        <v>74.2</v>
      </c>
      <c r="G1469" s="57">
        <v>74.900000000000006</v>
      </c>
      <c r="H1469" s="57">
        <v>107.5</v>
      </c>
      <c r="I1469" s="57">
        <v>73</v>
      </c>
      <c r="J1469" s="57">
        <v>101.5</v>
      </c>
      <c r="K1469" s="57">
        <v>102</v>
      </c>
      <c r="L1469" s="57">
        <v>106</v>
      </c>
      <c r="M1469" s="57">
        <v>91</v>
      </c>
      <c r="N1469" s="57">
        <v>102.5</v>
      </c>
      <c r="O1469" s="57">
        <v>48069</v>
      </c>
      <c r="P1469" s="57">
        <v>173831</v>
      </c>
      <c r="Q1469" s="57">
        <v>85.633499999999998</v>
      </c>
      <c r="R1469" s="57">
        <v>83.803899999999999</v>
      </c>
      <c r="S1469" s="57">
        <v>87.419300000000007</v>
      </c>
      <c r="T1469" s="57">
        <v>85.009100000000004</v>
      </c>
      <c r="U1469" s="77">
        <v>0.33797769097571778</v>
      </c>
      <c r="V1469" s="24" t="s">
        <v>6433</v>
      </c>
      <c r="W1469" s="216" t="s">
        <v>6009</v>
      </c>
      <c r="X1469" s="216" t="s">
        <v>6012</v>
      </c>
      <c r="Y1469" s="24" t="s">
        <v>5982</v>
      </c>
      <c r="Z1469" s="24" t="s">
        <v>5982</v>
      </c>
      <c r="AA1469" s="24" t="s">
        <v>5972</v>
      </c>
      <c r="AB1469" s="24" t="s">
        <v>5990</v>
      </c>
      <c r="AC1469" s="24" t="s">
        <v>5996</v>
      </c>
    </row>
    <row r="1470" spans="1:29" s="169" customFormat="1">
      <c r="A1470" s="24">
        <v>6549</v>
      </c>
      <c r="B1470" s="24" t="s">
        <v>3979</v>
      </c>
      <c r="C1470" s="57">
        <v>14.25</v>
      </c>
      <c r="D1470" s="57">
        <v>14.25</v>
      </c>
      <c r="E1470" s="57">
        <v>12.45</v>
      </c>
      <c r="F1470" s="57">
        <v>12.7</v>
      </c>
      <c r="G1470" s="57">
        <v>12.95</v>
      </c>
      <c r="H1470" s="57">
        <v>13.05</v>
      </c>
      <c r="I1470" s="57">
        <v>10.75</v>
      </c>
      <c r="J1470" s="57">
        <v>11.15</v>
      </c>
      <c r="K1470" s="57">
        <v>11.15</v>
      </c>
      <c r="L1470" s="57">
        <v>11.3</v>
      </c>
      <c r="M1470" s="57">
        <v>9.61</v>
      </c>
      <c r="N1470" s="57">
        <v>10.35</v>
      </c>
      <c r="O1470" s="57">
        <v>2254</v>
      </c>
      <c r="P1470" s="57">
        <v>5984</v>
      </c>
      <c r="Q1470" s="57">
        <v>26.533899999999999</v>
      </c>
      <c r="R1470" s="57">
        <v>40.516300000000001</v>
      </c>
      <c r="S1470" s="57">
        <v>21.096299999999999</v>
      </c>
      <c r="T1470" s="57">
        <v>34.042999999999999</v>
      </c>
      <c r="U1470" s="77">
        <v>0.46037581699346408</v>
      </c>
      <c r="V1470" s="24" t="s">
        <v>6001</v>
      </c>
      <c r="W1470" s="216" t="s">
        <v>5967</v>
      </c>
      <c r="X1470" s="216" t="s">
        <v>6007</v>
      </c>
      <c r="Y1470" s="24" t="s">
        <v>6024</v>
      </c>
      <c r="Z1470" s="24" t="s">
        <v>5964</v>
      </c>
      <c r="AA1470" s="24" t="s">
        <v>5964</v>
      </c>
      <c r="AB1470" s="24" t="s">
        <v>5965</v>
      </c>
      <c r="AC1470" s="24" t="s">
        <v>5986</v>
      </c>
    </row>
    <row r="1471" spans="1:29" s="169" customFormat="1">
      <c r="A1471" s="24">
        <v>6550</v>
      </c>
      <c r="B1471" s="24" t="s">
        <v>3980</v>
      </c>
      <c r="C1471" s="57">
        <v>67.8</v>
      </c>
      <c r="D1471" s="57">
        <v>80.900000000000006</v>
      </c>
      <c r="E1471" s="57">
        <v>66</v>
      </c>
      <c r="F1471" s="57">
        <v>72</v>
      </c>
      <c r="G1471" s="57">
        <v>72.3</v>
      </c>
      <c r="H1471" s="57">
        <v>85.2</v>
      </c>
      <c r="I1471" s="57">
        <v>70</v>
      </c>
      <c r="J1471" s="57">
        <v>80.900000000000006</v>
      </c>
      <c r="K1471" s="57">
        <v>80.5</v>
      </c>
      <c r="L1471" s="57">
        <v>81.900000000000006</v>
      </c>
      <c r="M1471" s="57">
        <v>63.5</v>
      </c>
      <c r="N1471" s="57">
        <v>65.099999999999994</v>
      </c>
      <c r="O1471" s="57">
        <v>27546</v>
      </c>
      <c r="P1471" s="57">
        <v>42497</v>
      </c>
      <c r="Q1471" s="57">
        <v>75.578800000000001</v>
      </c>
      <c r="R1471" s="57">
        <v>63.831699999999998</v>
      </c>
      <c r="S1471" s="57">
        <v>73.0398</v>
      </c>
      <c r="T1471" s="57">
        <v>66.9011</v>
      </c>
      <c r="U1471" s="77">
        <v>0.79222847102932747</v>
      </c>
      <c r="V1471" s="24" t="s">
        <v>6014</v>
      </c>
      <c r="W1471" s="216" t="s">
        <v>6020</v>
      </c>
      <c r="X1471" s="216" t="s">
        <v>5961</v>
      </c>
      <c r="Y1471" s="24" t="s">
        <v>5963</v>
      </c>
      <c r="Z1471" s="24" t="s">
        <v>5982</v>
      </c>
      <c r="AA1471" s="24" t="s">
        <v>5964</v>
      </c>
      <c r="AB1471" s="24" t="s">
        <v>5965</v>
      </c>
      <c r="AC1471" s="24" t="s">
        <v>5965</v>
      </c>
    </row>
    <row r="1472" spans="1:29" s="169" customFormat="1">
      <c r="A1472" s="24">
        <v>6552</v>
      </c>
      <c r="B1472" s="24" t="s">
        <v>1413</v>
      </c>
      <c r="C1472" s="57">
        <v>53.4</v>
      </c>
      <c r="D1472" s="57">
        <v>54.4</v>
      </c>
      <c r="E1472" s="57">
        <v>49.6</v>
      </c>
      <c r="F1472" s="57">
        <v>51.1</v>
      </c>
      <c r="G1472" s="57">
        <v>51.2</v>
      </c>
      <c r="H1472" s="57">
        <v>77.400000000000006</v>
      </c>
      <c r="I1472" s="57">
        <v>50.4</v>
      </c>
      <c r="J1472" s="57">
        <v>72.7</v>
      </c>
      <c r="K1472" s="57">
        <v>77.099999999999994</v>
      </c>
      <c r="L1472" s="57">
        <v>82.9</v>
      </c>
      <c r="M1472" s="57">
        <v>57.1</v>
      </c>
      <c r="N1472" s="57">
        <v>60.7</v>
      </c>
      <c r="O1472" s="57">
        <v>32290</v>
      </c>
      <c r="P1472" s="57">
        <v>34917</v>
      </c>
      <c r="Q1472" s="57">
        <v>54.936900000000001</v>
      </c>
      <c r="R1472" s="57">
        <v>51.839100000000002</v>
      </c>
      <c r="S1472" s="57">
        <v>51.504100000000001</v>
      </c>
      <c r="T1472" s="57">
        <v>51.727400000000003</v>
      </c>
      <c r="U1472" s="77">
        <v>1.1302676505872657</v>
      </c>
      <c r="V1472" s="24" t="s">
        <v>5980</v>
      </c>
      <c r="W1472" s="216" t="s">
        <v>5960</v>
      </c>
      <c r="X1472" s="216" t="s">
        <v>5961</v>
      </c>
      <c r="Y1472" s="24" t="s">
        <v>5964</v>
      </c>
      <c r="Z1472" s="24" t="s">
        <v>5982</v>
      </c>
      <c r="AA1472" s="24" t="s">
        <v>5964</v>
      </c>
      <c r="AB1472" s="24" t="s">
        <v>5990</v>
      </c>
      <c r="AC1472" s="24" t="s">
        <v>5965</v>
      </c>
    </row>
    <row r="1473" spans="1:29" s="169" customFormat="1">
      <c r="A1473" s="24">
        <v>6555</v>
      </c>
      <c r="B1473" s="24" t="s">
        <v>3986</v>
      </c>
      <c r="C1473" s="57">
        <v>53.6</v>
      </c>
      <c r="D1473" s="57">
        <v>61.6</v>
      </c>
      <c r="E1473" s="57">
        <v>49.9</v>
      </c>
      <c r="F1473" s="57">
        <v>55.7</v>
      </c>
      <c r="G1473" s="57">
        <v>56</v>
      </c>
      <c r="H1473" s="57">
        <v>86.3</v>
      </c>
      <c r="I1473" s="57">
        <v>55.6</v>
      </c>
      <c r="J1473" s="57">
        <v>74.8</v>
      </c>
      <c r="K1473" s="57">
        <v>74.2</v>
      </c>
      <c r="L1473" s="57">
        <v>76.400000000000006</v>
      </c>
      <c r="M1473" s="57">
        <v>56.6</v>
      </c>
      <c r="N1473" s="57">
        <v>63.1</v>
      </c>
      <c r="O1473" s="57">
        <v>16701</v>
      </c>
      <c r="P1473" s="57">
        <v>75628</v>
      </c>
      <c r="Q1473" s="57">
        <v>71.012200000000007</v>
      </c>
      <c r="R1473" s="57">
        <v>66.209699999999998</v>
      </c>
      <c r="S1473" s="57">
        <v>69.080600000000004</v>
      </c>
      <c r="T1473" s="57">
        <v>67.166600000000003</v>
      </c>
      <c r="U1473" s="77">
        <v>0.26990444456197882</v>
      </c>
      <c r="V1473" s="24" t="s">
        <v>6137</v>
      </c>
      <c r="W1473" s="216" t="s">
        <v>5967</v>
      </c>
      <c r="X1473" s="216" t="s">
        <v>5961</v>
      </c>
      <c r="Y1473" s="24" t="s">
        <v>5963</v>
      </c>
      <c r="Z1473" s="24" t="s">
        <v>5982</v>
      </c>
      <c r="AA1473" s="24" t="s">
        <v>5964</v>
      </c>
      <c r="AB1473" s="24" t="s">
        <v>5965</v>
      </c>
      <c r="AC1473" s="24" t="s">
        <v>5991</v>
      </c>
    </row>
    <row r="1474" spans="1:29" s="169" customFormat="1">
      <c r="A1474" s="24">
        <v>6558</v>
      </c>
      <c r="B1474" s="24" t="s">
        <v>3990</v>
      </c>
      <c r="C1474" s="57">
        <v>39.6</v>
      </c>
      <c r="D1474" s="57">
        <v>43.65</v>
      </c>
      <c r="E1474" s="57">
        <v>37.15</v>
      </c>
      <c r="F1474" s="57">
        <v>39</v>
      </c>
      <c r="G1474" s="57">
        <v>39.299999999999997</v>
      </c>
      <c r="H1474" s="57">
        <v>42.95</v>
      </c>
      <c r="I1474" s="57">
        <v>38.200000000000003</v>
      </c>
      <c r="J1474" s="57">
        <v>38.6</v>
      </c>
      <c r="K1474" s="57">
        <v>38.75</v>
      </c>
      <c r="L1474" s="57">
        <v>39.4</v>
      </c>
      <c r="M1474" s="57">
        <v>32.1</v>
      </c>
      <c r="N1474" s="57">
        <v>33.6</v>
      </c>
      <c r="O1474" s="57">
        <v>5146</v>
      </c>
      <c r="P1474" s="57">
        <v>14812</v>
      </c>
      <c r="Q1474" s="57">
        <v>31.863199999999999</v>
      </c>
      <c r="R1474" s="57">
        <v>41.1751</v>
      </c>
      <c r="S1474" s="57">
        <v>23.053699999999999</v>
      </c>
      <c r="T1474" s="57">
        <v>35.134599999999999</v>
      </c>
      <c r="U1474" s="77">
        <v>0.42462567887898706</v>
      </c>
      <c r="V1474" s="24" t="s">
        <v>6041</v>
      </c>
      <c r="W1474" s="216" t="s">
        <v>5967</v>
      </c>
      <c r="X1474" s="216" t="s">
        <v>6007</v>
      </c>
      <c r="Y1474" s="24" t="s">
        <v>5978</v>
      </c>
      <c r="Z1474" s="24" t="s">
        <v>5978</v>
      </c>
      <c r="AA1474" s="24" t="s">
        <v>5964</v>
      </c>
      <c r="AB1474" s="24" t="s">
        <v>5965</v>
      </c>
      <c r="AC1474" s="24" t="s">
        <v>5990</v>
      </c>
    </row>
    <row r="1475" spans="1:29" s="169" customFormat="1">
      <c r="A1475" s="24">
        <v>6560</v>
      </c>
      <c r="B1475" s="24" t="s">
        <v>1415</v>
      </c>
      <c r="C1475" s="57">
        <v>105.5</v>
      </c>
      <c r="D1475" s="57">
        <v>118.5</v>
      </c>
      <c r="E1475" s="57">
        <v>95</v>
      </c>
      <c r="F1475" s="57">
        <v>110.5</v>
      </c>
      <c r="G1475" s="57">
        <v>111</v>
      </c>
      <c r="H1475" s="57">
        <v>113.5</v>
      </c>
      <c r="I1475" s="57">
        <v>100</v>
      </c>
      <c r="J1475" s="57">
        <v>104</v>
      </c>
      <c r="K1475" s="57">
        <v>103.5</v>
      </c>
      <c r="L1475" s="57">
        <v>111.5</v>
      </c>
      <c r="M1475" s="57">
        <v>99.8</v>
      </c>
      <c r="N1475" s="57">
        <v>105</v>
      </c>
      <c r="O1475" s="57">
        <v>1552</v>
      </c>
      <c r="P1475" s="57">
        <v>2087</v>
      </c>
      <c r="Q1475" s="57">
        <v>67.535300000000007</v>
      </c>
      <c r="R1475" s="57">
        <v>71.308099999999996</v>
      </c>
      <c r="S1475" s="57">
        <v>63.233400000000003</v>
      </c>
      <c r="T1475" s="57">
        <v>68.616500000000002</v>
      </c>
      <c r="U1475" s="77">
        <v>0.90890699036362677</v>
      </c>
      <c r="V1475" s="24" t="s">
        <v>6222</v>
      </c>
      <c r="W1475" s="216" t="s">
        <v>5967</v>
      </c>
      <c r="X1475" s="216" t="s">
        <v>5961</v>
      </c>
      <c r="Y1475" s="24" t="s">
        <v>6022</v>
      </c>
      <c r="Z1475" s="24" t="s">
        <v>5964</v>
      </c>
      <c r="AA1475" s="24" t="s">
        <v>5969</v>
      </c>
      <c r="AB1475" s="24" t="s">
        <v>5976</v>
      </c>
      <c r="AC1475" s="24" t="s">
        <v>5991</v>
      </c>
    </row>
    <row r="1476" spans="1:29" s="169" customFormat="1">
      <c r="A1476" s="24">
        <v>6561</v>
      </c>
      <c r="B1476" s="24" t="s">
        <v>3995</v>
      </c>
      <c r="C1476" s="57">
        <v>310.5</v>
      </c>
      <c r="D1476" s="57">
        <v>313</v>
      </c>
      <c r="E1476" s="57">
        <v>300</v>
      </c>
      <c r="F1476" s="57">
        <v>300.5</v>
      </c>
      <c r="G1476" s="57">
        <v>300.5</v>
      </c>
      <c r="H1476" s="57">
        <v>304</v>
      </c>
      <c r="I1476" s="57">
        <v>289.5</v>
      </c>
      <c r="J1476" s="57">
        <v>299</v>
      </c>
      <c r="K1476" s="57">
        <v>297</v>
      </c>
      <c r="L1476" s="57">
        <v>298.5</v>
      </c>
      <c r="M1476" s="57">
        <v>288.5</v>
      </c>
      <c r="N1476" s="57">
        <v>291</v>
      </c>
      <c r="O1476" s="57">
        <v>331</v>
      </c>
      <c r="P1476" s="57">
        <v>571</v>
      </c>
      <c r="Q1476" s="57">
        <v>24.3246</v>
      </c>
      <c r="R1476" s="57">
        <v>28.674199999999999</v>
      </c>
      <c r="S1476" s="57">
        <v>22.026800000000001</v>
      </c>
      <c r="T1476" s="57">
        <v>26.458400000000001</v>
      </c>
      <c r="U1476" s="77">
        <v>0.70850359992216394</v>
      </c>
      <c r="V1476" s="24" t="s">
        <v>6395</v>
      </c>
      <c r="W1476" s="216" t="s">
        <v>5967</v>
      </c>
      <c r="X1476" s="216" t="s">
        <v>6007</v>
      </c>
      <c r="Y1476" s="24" t="s">
        <v>5962</v>
      </c>
      <c r="Z1476" s="24" t="s">
        <v>5994</v>
      </c>
      <c r="AA1476" s="24" t="s">
        <v>5984</v>
      </c>
      <c r="AB1476" s="24" t="s">
        <v>5990</v>
      </c>
      <c r="AC1476" s="24" t="s">
        <v>5991</v>
      </c>
    </row>
    <row r="1477" spans="1:29" s="169" customFormat="1">
      <c r="A1477" s="24">
        <v>6562</v>
      </c>
      <c r="B1477" s="24" t="s">
        <v>3997</v>
      </c>
      <c r="C1477" s="57">
        <v>37.5</v>
      </c>
      <c r="D1477" s="57">
        <v>300</v>
      </c>
      <c r="E1477" s="57">
        <v>37.5</v>
      </c>
      <c r="F1477" s="57">
        <v>194</v>
      </c>
      <c r="G1477" s="57">
        <v>199</v>
      </c>
      <c r="H1477" s="57">
        <v>223</v>
      </c>
      <c r="I1477" s="57">
        <v>104.5</v>
      </c>
      <c r="J1477" s="57">
        <v>170.5</v>
      </c>
      <c r="K1477" s="57">
        <v>170.5</v>
      </c>
      <c r="L1477" s="57">
        <v>207</v>
      </c>
      <c r="M1477" s="57">
        <v>82.9</v>
      </c>
      <c r="N1477" s="57">
        <v>139.5</v>
      </c>
      <c r="O1477" s="57">
        <v>69374</v>
      </c>
      <c r="P1477" s="57">
        <v>65853</v>
      </c>
      <c r="Q1477" s="57"/>
      <c r="R1477" s="57"/>
      <c r="S1477" s="57"/>
      <c r="T1477" s="57"/>
      <c r="U1477" s="77">
        <v>1.2875714765378106</v>
      </c>
      <c r="V1477" s="24" t="s">
        <v>6112</v>
      </c>
      <c r="W1477" s="216" t="s">
        <v>5993</v>
      </c>
      <c r="X1477" s="216" t="s">
        <v>5993</v>
      </c>
      <c r="Y1477" s="24" t="s">
        <v>6013</v>
      </c>
      <c r="Z1477" s="24" t="s">
        <v>5975</v>
      </c>
      <c r="AA1477" s="24" t="s">
        <v>5964</v>
      </c>
      <c r="AB1477" s="24" t="s">
        <v>5991</v>
      </c>
      <c r="AC1477" s="24" t="s">
        <v>5970</v>
      </c>
    </row>
    <row r="1478" spans="1:29" s="169" customFormat="1">
      <c r="A1478" s="24">
        <v>6564</v>
      </c>
      <c r="B1478" s="24" t="s">
        <v>5872</v>
      </c>
      <c r="C1478" s="57">
        <v>59.6</v>
      </c>
      <c r="D1478" s="57">
        <v>69.400000000000006</v>
      </c>
      <c r="E1478" s="57">
        <v>54.9</v>
      </c>
      <c r="F1478" s="57">
        <v>55</v>
      </c>
      <c r="G1478" s="57">
        <v>55.7</v>
      </c>
      <c r="H1478" s="57">
        <v>59.4</v>
      </c>
      <c r="I1478" s="57">
        <v>47.6</v>
      </c>
      <c r="J1478" s="57">
        <v>47.75</v>
      </c>
      <c r="K1478" s="57">
        <v>48.15</v>
      </c>
      <c r="L1478" s="57">
        <v>50.4</v>
      </c>
      <c r="M1478" s="57">
        <v>39.950000000000003</v>
      </c>
      <c r="N1478" s="57">
        <v>44.95</v>
      </c>
      <c r="O1478" s="57">
        <v>2704</v>
      </c>
      <c r="P1478" s="57">
        <v>6926</v>
      </c>
      <c r="Q1478" s="57"/>
      <c r="R1478" s="57"/>
      <c r="S1478" s="57"/>
      <c r="T1478" s="57"/>
      <c r="U1478" s="77">
        <v>0.47717136715115349</v>
      </c>
      <c r="V1478" s="24" t="s">
        <v>6141</v>
      </c>
      <c r="W1478" s="216" t="s">
        <v>5993</v>
      </c>
      <c r="X1478" s="216" t="s">
        <v>5993</v>
      </c>
      <c r="Y1478" s="24" t="s">
        <v>6000</v>
      </c>
      <c r="Z1478" s="24" t="s">
        <v>5964</v>
      </c>
      <c r="AA1478" s="24" t="s">
        <v>5964</v>
      </c>
      <c r="AB1478" s="24" t="s">
        <v>5990</v>
      </c>
      <c r="AC1478" s="24" t="s">
        <v>5970</v>
      </c>
    </row>
    <row r="1479" spans="1:29" s="169" customFormat="1">
      <c r="A1479" s="24">
        <v>6565</v>
      </c>
      <c r="B1479" s="24" t="s">
        <v>3999</v>
      </c>
      <c r="C1479" s="57">
        <v>23.6</v>
      </c>
      <c r="D1479" s="57">
        <v>24.1</v>
      </c>
      <c r="E1479" s="57">
        <v>21.4</v>
      </c>
      <c r="F1479" s="57">
        <v>23.9</v>
      </c>
      <c r="G1479" s="57">
        <v>23.95</v>
      </c>
      <c r="H1479" s="57">
        <v>25.95</v>
      </c>
      <c r="I1479" s="57">
        <v>22.8</v>
      </c>
      <c r="J1479" s="57">
        <v>24</v>
      </c>
      <c r="K1479" s="57">
        <v>24.05</v>
      </c>
      <c r="L1479" s="57">
        <v>24.3</v>
      </c>
      <c r="M1479" s="57">
        <v>19.350000000000001</v>
      </c>
      <c r="N1479" s="57">
        <v>20</v>
      </c>
      <c r="O1479" s="57">
        <v>681</v>
      </c>
      <c r="P1479" s="57">
        <v>1745</v>
      </c>
      <c r="Q1479" s="57"/>
      <c r="R1479" s="57"/>
      <c r="S1479" s="57"/>
      <c r="T1479" s="57"/>
      <c r="U1479" s="77">
        <v>0.47698185291308509</v>
      </c>
      <c r="V1479" s="24" t="s">
        <v>5959</v>
      </c>
      <c r="W1479" s="216" t="s">
        <v>5993</v>
      </c>
      <c r="X1479" s="216" t="s">
        <v>5993</v>
      </c>
      <c r="Y1479" s="24" t="s">
        <v>5972</v>
      </c>
      <c r="Z1479" s="24" t="s">
        <v>5969</v>
      </c>
      <c r="AA1479" s="24" t="s">
        <v>5964</v>
      </c>
      <c r="AB1479" s="24" t="s">
        <v>5965</v>
      </c>
      <c r="AC1479" s="24" t="s">
        <v>5965</v>
      </c>
    </row>
    <row r="1480" spans="1:29" s="169" customFormat="1">
      <c r="A1480" s="24">
        <v>6568</v>
      </c>
      <c r="B1480" s="24" t="s">
        <v>1416</v>
      </c>
      <c r="C1480" s="57">
        <v>135</v>
      </c>
      <c r="D1480" s="57">
        <v>140.5</v>
      </c>
      <c r="E1480" s="57">
        <v>131.5</v>
      </c>
      <c r="F1480" s="57">
        <v>135.5</v>
      </c>
      <c r="G1480" s="57">
        <v>136</v>
      </c>
      <c r="H1480" s="57">
        <v>217.5</v>
      </c>
      <c r="I1480" s="57">
        <v>133.5</v>
      </c>
      <c r="J1480" s="57">
        <v>206</v>
      </c>
      <c r="K1480" s="57">
        <v>210</v>
      </c>
      <c r="L1480" s="57">
        <v>272.5</v>
      </c>
      <c r="M1480" s="57">
        <v>192</v>
      </c>
      <c r="N1480" s="57">
        <v>218.5</v>
      </c>
      <c r="O1480" s="57">
        <v>18548</v>
      </c>
      <c r="P1480" s="57">
        <v>19986</v>
      </c>
      <c r="Q1480" s="57">
        <v>63.432400000000001</v>
      </c>
      <c r="R1480" s="57">
        <v>57.846499999999999</v>
      </c>
      <c r="S1480" s="57">
        <v>64.406700000000001</v>
      </c>
      <c r="T1480" s="57">
        <v>60.033200000000001</v>
      </c>
      <c r="U1480" s="77">
        <v>1.1342828869097257</v>
      </c>
      <c r="V1480" s="24" t="s">
        <v>6373</v>
      </c>
      <c r="W1480" s="216" t="s">
        <v>6009</v>
      </c>
      <c r="X1480" s="216" t="s">
        <v>5961</v>
      </c>
      <c r="Y1480" s="24" t="s">
        <v>5969</v>
      </c>
      <c r="Z1480" s="24" t="s">
        <v>5982</v>
      </c>
      <c r="AA1480" s="24" t="s">
        <v>5969</v>
      </c>
      <c r="AB1480" s="24" t="s">
        <v>5996</v>
      </c>
      <c r="AC1480" s="24" t="s">
        <v>5990</v>
      </c>
    </row>
    <row r="1481" spans="1:29" s="169" customFormat="1">
      <c r="A1481" s="24">
        <v>6569</v>
      </c>
      <c r="B1481" s="24" t="s">
        <v>1417</v>
      </c>
      <c r="C1481" s="57">
        <v>128</v>
      </c>
      <c r="D1481" s="57">
        <v>137</v>
      </c>
      <c r="E1481" s="57">
        <v>126</v>
      </c>
      <c r="F1481" s="57">
        <v>134.5</v>
      </c>
      <c r="G1481" s="57">
        <v>136</v>
      </c>
      <c r="H1481" s="57">
        <v>137</v>
      </c>
      <c r="I1481" s="57">
        <v>129</v>
      </c>
      <c r="J1481" s="57">
        <v>132</v>
      </c>
      <c r="K1481" s="57">
        <v>130.5</v>
      </c>
      <c r="L1481" s="57">
        <v>133.5</v>
      </c>
      <c r="M1481" s="57">
        <v>112</v>
      </c>
      <c r="N1481" s="57">
        <v>117</v>
      </c>
      <c r="O1481" s="57">
        <v>394</v>
      </c>
      <c r="P1481" s="57">
        <v>198</v>
      </c>
      <c r="Q1481" s="57">
        <v>48.743600000000001</v>
      </c>
      <c r="R1481" s="57">
        <v>39.684699999999999</v>
      </c>
      <c r="S1481" s="57">
        <v>37.872100000000003</v>
      </c>
      <c r="T1481" s="57">
        <v>39.080500000000001</v>
      </c>
      <c r="U1481" s="77">
        <v>2.4320987654320989</v>
      </c>
      <c r="V1481" s="24" t="s">
        <v>6142</v>
      </c>
      <c r="W1481" s="216" t="s">
        <v>5960</v>
      </c>
      <c r="X1481" s="216" t="s">
        <v>5971</v>
      </c>
      <c r="Y1481" s="24" t="s">
        <v>5982</v>
      </c>
      <c r="Z1481" s="24" t="s">
        <v>5962</v>
      </c>
      <c r="AA1481" s="24" t="s">
        <v>5964</v>
      </c>
      <c r="AB1481" s="24" t="s">
        <v>5965</v>
      </c>
      <c r="AC1481" s="24" t="s">
        <v>5990</v>
      </c>
    </row>
    <row r="1482" spans="1:29" s="169" customFormat="1">
      <c r="A1482" s="24">
        <v>6570</v>
      </c>
      <c r="B1482" s="24" t="s">
        <v>4005</v>
      </c>
      <c r="C1482" s="57">
        <v>26.95</v>
      </c>
      <c r="D1482" s="57">
        <v>33.65</v>
      </c>
      <c r="E1482" s="57">
        <v>26.85</v>
      </c>
      <c r="F1482" s="57">
        <v>30.05</v>
      </c>
      <c r="G1482" s="57">
        <v>30.05</v>
      </c>
      <c r="H1482" s="57">
        <v>32.450000000000003</v>
      </c>
      <c r="I1482" s="57">
        <v>29.8</v>
      </c>
      <c r="J1482" s="57">
        <v>31.4</v>
      </c>
      <c r="K1482" s="57">
        <v>31.5</v>
      </c>
      <c r="L1482" s="57">
        <v>33.9</v>
      </c>
      <c r="M1482" s="57">
        <v>30.3</v>
      </c>
      <c r="N1482" s="57">
        <v>30.7</v>
      </c>
      <c r="O1482" s="57">
        <v>1442</v>
      </c>
      <c r="P1482" s="57">
        <v>656</v>
      </c>
      <c r="Q1482" s="57">
        <v>41.906700000000001</v>
      </c>
      <c r="R1482" s="57">
        <v>25.632100000000001</v>
      </c>
      <c r="S1482" s="57">
        <v>49.010599999999997</v>
      </c>
      <c r="T1482" s="57">
        <v>33.424999999999997</v>
      </c>
      <c r="U1482" s="77">
        <v>2.6866531165311653</v>
      </c>
      <c r="V1482" s="24" t="s">
        <v>6183</v>
      </c>
      <c r="W1482" s="216" t="s">
        <v>6009</v>
      </c>
      <c r="X1482" s="216" t="s">
        <v>5971</v>
      </c>
      <c r="Y1482" s="24" t="s">
        <v>5982</v>
      </c>
      <c r="Z1482" s="24" t="s">
        <v>5982</v>
      </c>
      <c r="AA1482" s="24" t="s">
        <v>6000</v>
      </c>
      <c r="AB1482" s="24" t="s">
        <v>5996</v>
      </c>
      <c r="AC1482" s="24" t="s">
        <v>5965</v>
      </c>
    </row>
    <row r="1483" spans="1:29" s="169" customFormat="1">
      <c r="A1483" s="24">
        <v>6572</v>
      </c>
      <c r="B1483" s="24" t="s">
        <v>4007</v>
      </c>
      <c r="C1483" s="57">
        <v>24.9</v>
      </c>
      <c r="D1483" s="57">
        <v>30</v>
      </c>
      <c r="E1483" s="57">
        <v>22.8</v>
      </c>
      <c r="F1483" s="57">
        <v>23.1</v>
      </c>
      <c r="G1483" s="57">
        <v>23.1</v>
      </c>
      <c r="H1483" s="57">
        <v>23.85</v>
      </c>
      <c r="I1483" s="57">
        <v>20.7</v>
      </c>
      <c r="J1483" s="57">
        <v>21.15</v>
      </c>
      <c r="K1483" s="57">
        <v>21.15</v>
      </c>
      <c r="L1483" s="57">
        <v>24.65</v>
      </c>
      <c r="M1483" s="57">
        <v>19.8</v>
      </c>
      <c r="N1483" s="57">
        <v>20.3</v>
      </c>
      <c r="O1483" s="57">
        <v>3221</v>
      </c>
      <c r="P1483" s="57">
        <v>8677</v>
      </c>
      <c r="Q1483" s="57">
        <v>8.6065000000000005</v>
      </c>
      <c r="R1483" s="57">
        <v>9.8094999999999999</v>
      </c>
      <c r="S1483" s="57">
        <v>6.2111999999999998</v>
      </c>
      <c r="T1483" s="57">
        <v>8.61</v>
      </c>
      <c r="U1483" s="77">
        <v>0.45370263659995136</v>
      </c>
      <c r="V1483" s="24" t="s">
        <v>6183</v>
      </c>
      <c r="W1483" s="216" t="s">
        <v>5967</v>
      </c>
      <c r="X1483" s="216" t="s">
        <v>6047</v>
      </c>
      <c r="Y1483" s="24" t="s">
        <v>6000</v>
      </c>
      <c r="Z1483" s="24" t="s">
        <v>5964</v>
      </c>
      <c r="AA1483" s="24" t="s">
        <v>6000</v>
      </c>
      <c r="AB1483" s="24" t="s">
        <v>5996</v>
      </c>
      <c r="AC1483" s="24" t="s">
        <v>5965</v>
      </c>
    </row>
    <row r="1484" spans="1:29" s="169" customFormat="1">
      <c r="A1484" s="24">
        <v>6573</v>
      </c>
      <c r="B1484" s="24" t="s">
        <v>4516</v>
      </c>
      <c r="C1484" s="57">
        <v>16.75</v>
      </c>
      <c r="D1484" s="57">
        <v>20.6</v>
      </c>
      <c r="E1484" s="57">
        <v>16.7</v>
      </c>
      <c r="F1484" s="57">
        <v>19.95</v>
      </c>
      <c r="G1484" s="57">
        <v>20.399999999999999</v>
      </c>
      <c r="H1484" s="57">
        <v>35</v>
      </c>
      <c r="I1484" s="57">
        <v>19.25</v>
      </c>
      <c r="J1484" s="57">
        <v>25.6</v>
      </c>
      <c r="K1484" s="57">
        <v>26.1</v>
      </c>
      <c r="L1484" s="57">
        <v>27.5</v>
      </c>
      <c r="M1484" s="57">
        <v>20.8</v>
      </c>
      <c r="N1484" s="57">
        <v>23.75</v>
      </c>
      <c r="O1484" s="57">
        <v>14907</v>
      </c>
      <c r="P1484" s="57">
        <v>54174</v>
      </c>
      <c r="Q1484" s="57">
        <v>50.009399999999999</v>
      </c>
      <c r="R1484" s="57">
        <v>43.479199999999999</v>
      </c>
      <c r="S1484" s="57">
        <v>49.067300000000003</v>
      </c>
      <c r="T1484" s="57">
        <v>45.341900000000003</v>
      </c>
      <c r="U1484" s="77">
        <v>0.33631754470164038</v>
      </c>
      <c r="V1484" s="24" t="s">
        <v>6202</v>
      </c>
      <c r="W1484" s="216" t="s">
        <v>6020</v>
      </c>
      <c r="X1484" s="216" t="s">
        <v>5971</v>
      </c>
      <c r="Y1484" s="24" t="s">
        <v>5982</v>
      </c>
      <c r="Z1484" s="24" t="s">
        <v>5963</v>
      </c>
      <c r="AA1484" s="24" t="s">
        <v>5964</v>
      </c>
      <c r="AB1484" s="24" t="s">
        <v>5990</v>
      </c>
      <c r="AC1484" s="24" t="s">
        <v>5986</v>
      </c>
    </row>
    <row r="1485" spans="1:29" s="169" customFormat="1">
      <c r="A1485" s="24">
        <v>6575</v>
      </c>
      <c r="B1485" s="24" t="s">
        <v>4011</v>
      </c>
      <c r="C1485" s="57">
        <v>42.5</v>
      </c>
      <c r="D1485" s="57">
        <v>51</v>
      </c>
      <c r="E1485" s="57">
        <v>39.700000000000003</v>
      </c>
      <c r="F1485" s="57">
        <v>47.6</v>
      </c>
      <c r="G1485" s="57">
        <v>48</v>
      </c>
      <c r="H1485" s="57">
        <v>64.5</v>
      </c>
      <c r="I1485" s="57">
        <v>47.05</v>
      </c>
      <c r="J1485" s="57">
        <v>48.05</v>
      </c>
      <c r="K1485" s="57">
        <v>48.05</v>
      </c>
      <c r="L1485" s="57">
        <v>53.5</v>
      </c>
      <c r="M1485" s="57">
        <v>46.85</v>
      </c>
      <c r="N1485" s="57">
        <v>47.4</v>
      </c>
      <c r="O1485" s="57">
        <v>2793</v>
      </c>
      <c r="P1485" s="57">
        <v>10691</v>
      </c>
      <c r="Q1485" s="57">
        <v>45.380099999999999</v>
      </c>
      <c r="R1485" s="57">
        <v>45.349600000000002</v>
      </c>
      <c r="S1485" s="57">
        <v>42.198300000000003</v>
      </c>
      <c r="T1485" s="57">
        <v>44.299199999999999</v>
      </c>
      <c r="U1485" s="77">
        <v>0.31930284039534812</v>
      </c>
      <c r="V1485" s="24" t="s">
        <v>6146</v>
      </c>
      <c r="W1485" s="216" t="s">
        <v>5960</v>
      </c>
      <c r="X1485" s="216" t="s">
        <v>5971</v>
      </c>
      <c r="Y1485" s="24" t="s">
        <v>5982</v>
      </c>
      <c r="Z1485" s="24" t="s">
        <v>5969</v>
      </c>
      <c r="AA1485" s="24" t="s">
        <v>5978</v>
      </c>
      <c r="AB1485" s="24" t="s">
        <v>6033</v>
      </c>
      <c r="AC1485" s="24" t="s">
        <v>5965</v>
      </c>
    </row>
    <row r="1486" spans="1:29" s="169" customFormat="1">
      <c r="A1486" s="24">
        <v>6576</v>
      </c>
      <c r="B1486" s="24" t="s">
        <v>4012</v>
      </c>
      <c r="C1486" s="57">
        <v>111.5</v>
      </c>
      <c r="D1486" s="57">
        <v>117</v>
      </c>
      <c r="E1486" s="57">
        <v>97.4</v>
      </c>
      <c r="F1486" s="57">
        <v>98</v>
      </c>
      <c r="G1486" s="57">
        <v>98</v>
      </c>
      <c r="H1486" s="57">
        <v>102</v>
      </c>
      <c r="I1486" s="57">
        <v>85.6</v>
      </c>
      <c r="J1486" s="57">
        <v>89.1</v>
      </c>
      <c r="K1486" s="57">
        <v>90.3</v>
      </c>
      <c r="L1486" s="57">
        <v>99.9</v>
      </c>
      <c r="M1486" s="57">
        <v>82</v>
      </c>
      <c r="N1486" s="57">
        <v>82.9</v>
      </c>
      <c r="O1486" s="57">
        <v>7561</v>
      </c>
      <c r="P1486" s="57">
        <v>10602</v>
      </c>
      <c r="Q1486" s="57">
        <v>41.624600000000001</v>
      </c>
      <c r="R1486" s="57">
        <v>47.047699999999999</v>
      </c>
      <c r="S1486" s="57">
        <v>31.741700000000002</v>
      </c>
      <c r="T1486" s="57">
        <v>41.945700000000002</v>
      </c>
      <c r="U1486" s="77">
        <v>0.87164895512377116</v>
      </c>
      <c r="V1486" s="24" t="s">
        <v>6288</v>
      </c>
      <c r="W1486" s="216" t="s">
        <v>5967</v>
      </c>
      <c r="X1486" s="216" t="s">
        <v>5971</v>
      </c>
      <c r="Y1486" s="24" t="s">
        <v>5964</v>
      </c>
      <c r="Z1486" s="24" t="s">
        <v>5964</v>
      </c>
      <c r="AA1486" s="24" t="s">
        <v>5964</v>
      </c>
      <c r="AB1486" s="24" t="s">
        <v>5970</v>
      </c>
      <c r="AC1486" s="24" t="s">
        <v>5965</v>
      </c>
    </row>
    <row r="1487" spans="1:29" s="169" customFormat="1">
      <c r="A1487" s="24">
        <v>6577</v>
      </c>
      <c r="B1487" s="24" t="s">
        <v>4013</v>
      </c>
      <c r="C1487" s="57">
        <v>68</v>
      </c>
      <c r="D1487" s="57">
        <v>69.2</v>
      </c>
      <c r="E1487" s="57">
        <v>66.599999999999994</v>
      </c>
      <c r="F1487" s="57">
        <v>67.400000000000006</v>
      </c>
      <c r="G1487" s="57">
        <v>67.400000000000006</v>
      </c>
      <c r="H1487" s="57">
        <v>68.5</v>
      </c>
      <c r="I1487" s="57">
        <v>66.900000000000006</v>
      </c>
      <c r="J1487" s="57">
        <v>67.8</v>
      </c>
      <c r="K1487" s="57">
        <v>67.8</v>
      </c>
      <c r="L1487" s="57">
        <v>68.5</v>
      </c>
      <c r="M1487" s="57">
        <v>59.6</v>
      </c>
      <c r="N1487" s="57">
        <v>61.8</v>
      </c>
      <c r="O1487" s="57">
        <v>836</v>
      </c>
      <c r="P1487" s="57">
        <v>496</v>
      </c>
      <c r="Q1487" s="57">
        <v>55.146799999999999</v>
      </c>
      <c r="R1487" s="57">
        <v>49.892200000000003</v>
      </c>
      <c r="S1487" s="57">
        <v>42.6785</v>
      </c>
      <c r="T1487" s="57">
        <v>47.4876</v>
      </c>
      <c r="U1487" s="77">
        <v>2.0600358422939067</v>
      </c>
      <c r="V1487" s="24" t="s">
        <v>6041</v>
      </c>
      <c r="W1487" s="216" t="s">
        <v>5960</v>
      </c>
      <c r="X1487" s="216" t="s">
        <v>5971</v>
      </c>
      <c r="Y1487" s="24" t="s">
        <v>5984</v>
      </c>
      <c r="Z1487" s="24" t="s">
        <v>6016</v>
      </c>
      <c r="AA1487" s="24" t="s">
        <v>5964</v>
      </c>
      <c r="AB1487" s="24" t="s">
        <v>5965</v>
      </c>
      <c r="AC1487" s="24" t="s">
        <v>5990</v>
      </c>
    </row>
    <row r="1488" spans="1:29" s="169" customFormat="1">
      <c r="A1488" s="24">
        <v>6578</v>
      </c>
      <c r="B1488" s="24" t="s">
        <v>4015</v>
      </c>
      <c r="C1488" s="57">
        <v>21</v>
      </c>
      <c r="D1488" s="57">
        <v>21</v>
      </c>
      <c r="E1488" s="57">
        <v>19.8</v>
      </c>
      <c r="F1488" s="57">
        <v>20.350000000000001</v>
      </c>
      <c r="G1488" s="57">
        <v>20.149999999999999</v>
      </c>
      <c r="H1488" s="57">
        <v>20.85</v>
      </c>
      <c r="I1488" s="57">
        <v>19.649999999999999</v>
      </c>
      <c r="J1488" s="57">
        <v>19.850000000000001</v>
      </c>
      <c r="K1488" s="57">
        <v>19.850000000000001</v>
      </c>
      <c r="L1488" s="57">
        <v>19.850000000000001</v>
      </c>
      <c r="M1488" s="57">
        <v>16.899999999999999</v>
      </c>
      <c r="N1488" s="57">
        <v>17</v>
      </c>
      <c r="O1488" s="57">
        <v>887</v>
      </c>
      <c r="P1488" s="57">
        <v>1254</v>
      </c>
      <c r="Q1488" s="57">
        <v>49.281500000000001</v>
      </c>
      <c r="R1488" s="57">
        <v>57.016800000000003</v>
      </c>
      <c r="S1488" s="57">
        <v>33.359400000000001</v>
      </c>
      <c r="T1488" s="57">
        <v>49.131</v>
      </c>
      <c r="U1488" s="77">
        <v>0.86452241715399614</v>
      </c>
      <c r="V1488" s="24" t="s">
        <v>6097</v>
      </c>
      <c r="W1488" s="216" t="s">
        <v>5967</v>
      </c>
      <c r="X1488" s="216" t="s">
        <v>5971</v>
      </c>
      <c r="Y1488" s="24" t="s">
        <v>6209</v>
      </c>
      <c r="Z1488" s="24" t="s">
        <v>6000</v>
      </c>
      <c r="AA1488" s="24" t="s">
        <v>6024</v>
      </c>
      <c r="AB1488" s="24" t="s">
        <v>5979</v>
      </c>
      <c r="AC1488" s="24" t="s">
        <v>5979</v>
      </c>
    </row>
    <row r="1489" spans="1:29" s="169" customFormat="1">
      <c r="A1489" s="24">
        <v>6579</v>
      </c>
      <c r="B1489" s="24" t="s">
        <v>4017</v>
      </c>
      <c r="C1489" s="57">
        <v>68</v>
      </c>
      <c r="D1489" s="57">
        <v>70.3</v>
      </c>
      <c r="E1489" s="57">
        <v>65.900000000000006</v>
      </c>
      <c r="F1489" s="57">
        <v>66.8</v>
      </c>
      <c r="G1489" s="57">
        <v>66.900000000000006</v>
      </c>
      <c r="H1489" s="57">
        <v>70.7</v>
      </c>
      <c r="I1489" s="57">
        <v>66.3</v>
      </c>
      <c r="J1489" s="57">
        <v>67.099999999999994</v>
      </c>
      <c r="K1489" s="57">
        <v>66.5</v>
      </c>
      <c r="L1489" s="57">
        <v>67.5</v>
      </c>
      <c r="M1489" s="57">
        <v>58.6</v>
      </c>
      <c r="N1489" s="57">
        <v>63.7</v>
      </c>
      <c r="O1489" s="57">
        <v>433</v>
      </c>
      <c r="P1489" s="57">
        <v>478</v>
      </c>
      <c r="Q1489" s="57">
        <v>37.193600000000004</v>
      </c>
      <c r="R1489" s="57">
        <v>40.965400000000002</v>
      </c>
      <c r="S1489" s="57">
        <v>34.292999999999999</v>
      </c>
      <c r="T1489" s="57">
        <v>38.741199999999999</v>
      </c>
      <c r="U1489" s="77">
        <v>1.1071594607159463</v>
      </c>
      <c r="V1489" s="24" t="s">
        <v>6434</v>
      </c>
      <c r="W1489" s="216" t="s">
        <v>5967</v>
      </c>
      <c r="X1489" s="216" t="s">
        <v>5971</v>
      </c>
      <c r="Y1489" s="24" t="s">
        <v>6000</v>
      </c>
      <c r="Z1489" s="24" t="s">
        <v>5969</v>
      </c>
      <c r="AA1489" s="24" t="s">
        <v>5975</v>
      </c>
      <c r="AB1489" s="24" t="s">
        <v>5965</v>
      </c>
      <c r="AC1489" s="24" t="s">
        <v>5976</v>
      </c>
    </row>
    <row r="1490" spans="1:29" s="169" customFormat="1">
      <c r="A1490" s="24">
        <v>6580</v>
      </c>
      <c r="B1490" s="24" t="s">
        <v>4019</v>
      </c>
      <c r="C1490" s="57">
        <v>30.5</v>
      </c>
      <c r="D1490" s="57">
        <v>30.5</v>
      </c>
      <c r="E1490" s="57">
        <v>26.65</v>
      </c>
      <c r="F1490" s="57">
        <v>27.75</v>
      </c>
      <c r="G1490" s="57">
        <v>27.8</v>
      </c>
      <c r="H1490" s="57">
        <v>30.05</v>
      </c>
      <c r="I1490" s="57">
        <v>26.25</v>
      </c>
      <c r="J1490" s="57">
        <v>27.95</v>
      </c>
      <c r="K1490" s="57">
        <v>27.95</v>
      </c>
      <c r="L1490" s="57">
        <v>30.35</v>
      </c>
      <c r="M1490" s="57">
        <v>26.35</v>
      </c>
      <c r="N1490" s="57">
        <v>28.5</v>
      </c>
      <c r="O1490" s="57">
        <v>1422</v>
      </c>
      <c r="P1490" s="57">
        <v>1737</v>
      </c>
      <c r="Q1490" s="57">
        <v>47.673000000000002</v>
      </c>
      <c r="R1490" s="57">
        <v>45.515700000000002</v>
      </c>
      <c r="S1490" s="57">
        <v>41.699300000000001</v>
      </c>
      <c r="T1490" s="57">
        <v>44.243600000000001</v>
      </c>
      <c r="U1490" s="77">
        <v>1.0005757052389177</v>
      </c>
      <c r="V1490" s="24" t="s">
        <v>6368</v>
      </c>
      <c r="W1490" s="216" t="s">
        <v>5960</v>
      </c>
      <c r="X1490" s="216" t="s">
        <v>5971</v>
      </c>
      <c r="Y1490" s="24" t="s">
        <v>6024</v>
      </c>
      <c r="Z1490" s="24" t="s">
        <v>5969</v>
      </c>
      <c r="AA1490" s="24" t="s">
        <v>5968</v>
      </c>
      <c r="AB1490" s="24" t="s">
        <v>5970</v>
      </c>
      <c r="AC1490" s="24" t="s">
        <v>5986</v>
      </c>
    </row>
    <row r="1491" spans="1:29" s="169" customFormat="1">
      <c r="A1491" s="24">
        <v>6581</v>
      </c>
      <c r="B1491" s="24" t="s">
        <v>4021</v>
      </c>
      <c r="C1491" s="57">
        <v>72.5</v>
      </c>
      <c r="D1491" s="57">
        <v>74.8</v>
      </c>
      <c r="E1491" s="57">
        <v>68.8</v>
      </c>
      <c r="F1491" s="57">
        <v>73.7</v>
      </c>
      <c r="G1491" s="57">
        <v>73.7</v>
      </c>
      <c r="H1491" s="57">
        <v>74</v>
      </c>
      <c r="I1491" s="57">
        <v>69</v>
      </c>
      <c r="J1491" s="57">
        <v>73.099999999999994</v>
      </c>
      <c r="K1491" s="57">
        <v>74.099999999999994</v>
      </c>
      <c r="L1491" s="57">
        <v>74.400000000000006</v>
      </c>
      <c r="M1491" s="57">
        <v>71.900000000000006</v>
      </c>
      <c r="N1491" s="57">
        <v>74</v>
      </c>
      <c r="O1491" s="57">
        <v>1169</v>
      </c>
      <c r="P1491" s="57">
        <v>1128</v>
      </c>
      <c r="Q1491" s="57">
        <v>53.794699999999999</v>
      </c>
      <c r="R1491" s="57">
        <v>57.071300000000001</v>
      </c>
      <c r="S1491" s="57">
        <v>54.045000000000002</v>
      </c>
      <c r="T1491" s="57">
        <v>56.0625</v>
      </c>
      <c r="U1491" s="77">
        <v>1.2666469661150512</v>
      </c>
      <c r="V1491" s="24" t="s">
        <v>6435</v>
      </c>
      <c r="W1491" s="216" t="s">
        <v>6039</v>
      </c>
      <c r="X1491" s="216" t="s">
        <v>5961</v>
      </c>
      <c r="Y1491" s="24" t="s">
        <v>6075</v>
      </c>
      <c r="Z1491" s="24" t="s">
        <v>5994</v>
      </c>
      <c r="AA1491" s="24" t="s">
        <v>6248</v>
      </c>
      <c r="AB1491" s="24" t="s">
        <v>5965</v>
      </c>
      <c r="AC1491" s="24" t="s">
        <v>6033</v>
      </c>
    </row>
    <row r="1492" spans="1:29" s="169" customFormat="1">
      <c r="A1492" s="24">
        <v>6582</v>
      </c>
      <c r="B1492" s="24" t="s">
        <v>4022</v>
      </c>
      <c r="C1492" s="57">
        <v>282.5</v>
      </c>
      <c r="D1492" s="57">
        <v>326</v>
      </c>
      <c r="E1492" s="57">
        <v>280.5</v>
      </c>
      <c r="F1492" s="57">
        <v>289</v>
      </c>
      <c r="G1492" s="57">
        <v>289</v>
      </c>
      <c r="H1492" s="57">
        <v>293</v>
      </c>
      <c r="I1492" s="57">
        <v>250</v>
      </c>
      <c r="J1492" s="57">
        <v>265</v>
      </c>
      <c r="K1492" s="57">
        <v>268</v>
      </c>
      <c r="L1492" s="57">
        <v>283</v>
      </c>
      <c r="M1492" s="57">
        <v>205.5</v>
      </c>
      <c r="N1492" s="57">
        <v>213</v>
      </c>
      <c r="O1492" s="57">
        <v>10118</v>
      </c>
      <c r="P1492" s="57">
        <v>13784</v>
      </c>
      <c r="Q1492" s="57">
        <v>62.105800000000002</v>
      </c>
      <c r="R1492" s="57">
        <v>63.532499999999999</v>
      </c>
      <c r="S1492" s="57">
        <v>52.968499999999999</v>
      </c>
      <c r="T1492" s="57">
        <v>60.011200000000002</v>
      </c>
      <c r="U1492" s="77">
        <v>0.89715934739150061</v>
      </c>
      <c r="V1492" s="24" t="s">
        <v>6081</v>
      </c>
      <c r="W1492" s="216" t="s">
        <v>5967</v>
      </c>
      <c r="X1492" s="216" t="s">
        <v>5961</v>
      </c>
      <c r="Y1492" s="24" t="s">
        <v>5969</v>
      </c>
      <c r="Z1492" s="24" t="s">
        <v>5964</v>
      </c>
      <c r="AA1492" s="24" t="s">
        <v>5964</v>
      </c>
      <c r="AB1492" s="24" t="s">
        <v>5990</v>
      </c>
      <c r="AC1492" s="24" t="s">
        <v>5965</v>
      </c>
    </row>
    <row r="1493" spans="1:29" s="169" customFormat="1">
      <c r="A1493" s="24">
        <v>6584</v>
      </c>
      <c r="B1493" s="24" t="s">
        <v>4026</v>
      </c>
      <c r="C1493" s="57">
        <v>33.450000000000003</v>
      </c>
      <c r="D1493" s="57">
        <v>35.75</v>
      </c>
      <c r="E1493" s="57">
        <v>33</v>
      </c>
      <c r="F1493" s="57"/>
      <c r="G1493" s="57"/>
      <c r="H1493" s="57">
        <v>39.25</v>
      </c>
      <c r="I1493" s="57">
        <v>34.049999999999997</v>
      </c>
      <c r="J1493" s="57">
        <v>38.6</v>
      </c>
      <c r="K1493" s="57">
        <v>40</v>
      </c>
      <c r="L1493" s="57">
        <v>50.1</v>
      </c>
      <c r="M1493" s="57">
        <v>40</v>
      </c>
      <c r="N1493" s="57">
        <v>44.2</v>
      </c>
      <c r="O1493" s="57">
        <v>637</v>
      </c>
      <c r="P1493" s="57">
        <v>246</v>
      </c>
      <c r="Q1493" s="57"/>
      <c r="R1493" s="57"/>
      <c r="S1493" s="57"/>
      <c r="T1493" s="57"/>
      <c r="U1493" s="77">
        <v>3.1648599819331524</v>
      </c>
      <c r="V1493" s="24" t="s">
        <v>6128</v>
      </c>
      <c r="W1493" s="216" t="s">
        <v>5993</v>
      </c>
      <c r="X1493" s="216" t="s">
        <v>5993</v>
      </c>
      <c r="Y1493" s="24" t="s">
        <v>5978</v>
      </c>
      <c r="Z1493" s="24" t="s">
        <v>5972</v>
      </c>
      <c r="AA1493" s="24" t="s">
        <v>6013</v>
      </c>
      <c r="AB1493" s="24" t="s">
        <v>5976</v>
      </c>
      <c r="AC1493" s="24" t="s">
        <v>5979</v>
      </c>
    </row>
    <row r="1494" spans="1:29" s="169" customFormat="1">
      <c r="A1494" s="24">
        <v>6586</v>
      </c>
      <c r="B1494" s="24" t="s">
        <v>4520</v>
      </c>
      <c r="C1494" s="57">
        <v>33</v>
      </c>
      <c r="D1494" s="57">
        <v>41.25</v>
      </c>
      <c r="E1494" s="57">
        <v>29.5</v>
      </c>
      <c r="F1494" s="57">
        <v>36.4</v>
      </c>
      <c r="G1494" s="57">
        <v>36.4</v>
      </c>
      <c r="H1494" s="57">
        <v>65</v>
      </c>
      <c r="I1494" s="57">
        <v>34.85</v>
      </c>
      <c r="J1494" s="57">
        <v>52.1</v>
      </c>
      <c r="K1494" s="57">
        <v>53</v>
      </c>
      <c r="L1494" s="57">
        <v>55.9</v>
      </c>
      <c r="M1494" s="57">
        <v>48.25</v>
      </c>
      <c r="N1494" s="57">
        <v>51</v>
      </c>
      <c r="O1494" s="57">
        <v>22992</v>
      </c>
      <c r="P1494" s="57">
        <v>88470</v>
      </c>
      <c r="Q1494" s="57">
        <v>58.405999999999999</v>
      </c>
      <c r="R1494" s="57">
        <v>44.781999999999996</v>
      </c>
      <c r="S1494" s="57">
        <v>61.443100000000001</v>
      </c>
      <c r="T1494" s="57">
        <v>50.335700000000003</v>
      </c>
      <c r="U1494" s="77">
        <v>0.31763686372028183</v>
      </c>
      <c r="V1494" s="24" t="s">
        <v>6140</v>
      </c>
      <c r="W1494" s="216" t="s">
        <v>6009</v>
      </c>
      <c r="X1494" s="216" t="s">
        <v>5961</v>
      </c>
      <c r="Y1494" s="24" t="s">
        <v>5982</v>
      </c>
      <c r="Z1494" s="24" t="s">
        <v>5982</v>
      </c>
      <c r="AA1494" s="24" t="s">
        <v>5974</v>
      </c>
      <c r="AB1494" s="24" t="s">
        <v>5986</v>
      </c>
      <c r="AC1494" s="24" t="s">
        <v>5986</v>
      </c>
    </row>
    <row r="1495" spans="1:29" s="169" customFormat="1">
      <c r="A1495" s="24">
        <v>6588</v>
      </c>
      <c r="B1495" s="24" t="s">
        <v>4030</v>
      </c>
      <c r="C1495" s="57">
        <v>52.8</v>
      </c>
      <c r="D1495" s="57">
        <v>58.5</v>
      </c>
      <c r="E1495" s="57">
        <v>49.05</v>
      </c>
      <c r="F1495" s="57">
        <v>55.6</v>
      </c>
      <c r="G1495" s="57">
        <v>55.7</v>
      </c>
      <c r="H1495" s="57">
        <v>55.7</v>
      </c>
      <c r="I1495" s="57">
        <v>48.9</v>
      </c>
      <c r="J1495" s="57">
        <v>49.2</v>
      </c>
      <c r="K1495" s="57">
        <v>49.3</v>
      </c>
      <c r="L1495" s="57">
        <v>51</v>
      </c>
      <c r="M1495" s="57">
        <v>41.15</v>
      </c>
      <c r="N1495" s="57">
        <v>42.2</v>
      </c>
      <c r="O1495" s="57">
        <v>450</v>
      </c>
      <c r="P1495" s="57">
        <v>564</v>
      </c>
      <c r="Q1495" s="57">
        <v>11.4427</v>
      </c>
      <c r="R1495" s="57">
        <v>12.016500000000001</v>
      </c>
      <c r="S1495" s="57">
        <v>8.4872999999999994</v>
      </c>
      <c r="T1495" s="57">
        <v>10.8401</v>
      </c>
      <c r="U1495" s="77">
        <v>0.97517730496453903</v>
      </c>
      <c r="V1495" s="24" t="s">
        <v>6081</v>
      </c>
      <c r="W1495" s="216" t="s">
        <v>5967</v>
      </c>
      <c r="X1495" s="216" t="s">
        <v>6047</v>
      </c>
      <c r="Y1495" s="24" t="s">
        <v>5982</v>
      </c>
      <c r="Z1495" s="24" t="s">
        <v>6024</v>
      </c>
      <c r="AA1495" s="24" t="s">
        <v>5964</v>
      </c>
      <c r="AB1495" s="24" t="s">
        <v>5990</v>
      </c>
      <c r="AC1495" s="24" t="s">
        <v>5965</v>
      </c>
    </row>
    <row r="1496" spans="1:29" s="169" customFormat="1">
      <c r="A1496" s="24">
        <v>6589</v>
      </c>
      <c r="B1496" s="24" t="s">
        <v>4033</v>
      </c>
      <c r="C1496" s="57">
        <v>137</v>
      </c>
      <c r="D1496" s="57">
        <v>195</v>
      </c>
      <c r="E1496" s="57">
        <v>130.5</v>
      </c>
      <c r="F1496" s="57">
        <v>147.5</v>
      </c>
      <c r="G1496" s="57">
        <v>148.5</v>
      </c>
      <c r="H1496" s="57">
        <v>153.5</v>
      </c>
      <c r="I1496" s="57">
        <v>113</v>
      </c>
      <c r="J1496" s="57">
        <v>129</v>
      </c>
      <c r="K1496" s="57">
        <v>131.5</v>
      </c>
      <c r="L1496" s="57">
        <v>149.5</v>
      </c>
      <c r="M1496" s="57">
        <v>126.5</v>
      </c>
      <c r="N1496" s="57">
        <v>127</v>
      </c>
      <c r="O1496" s="57">
        <v>50489</v>
      </c>
      <c r="P1496" s="57">
        <v>61327</v>
      </c>
      <c r="Q1496" s="57">
        <v>65.073800000000006</v>
      </c>
      <c r="R1496" s="57">
        <v>65.221000000000004</v>
      </c>
      <c r="S1496" s="57">
        <v>62.232399999999998</v>
      </c>
      <c r="T1496" s="57">
        <v>64.224800000000002</v>
      </c>
      <c r="U1496" s="77">
        <v>1.0062252805090381</v>
      </c>
      <c r="V1496" s="24" t="s">
        <v>6436</v>
      </c>
      <c r="W1496" s="216" t="s">
        <v>5967</v>
      </c>
      <c r="X1496" s="216" t="s">
        <v>5961</v>
      </c>
      <c r="Y1496" s="24" t="s">
        <v>5963</v>
      </c>
      <c r="Z1496" s="24" t="s">
        <v>5964</v>
      </c>
      <c r="AA1496" s="24" t="s">
        <v>6000</v>
      </c>
      <c r="AB1496" s="24" t="s">
        <v>6033</v>
      </c>
      <c r="AC1496" s="24" t="s">
        <v>5979</v>
      </c>
    </row>
    <row r="1497" spans="1:29" s="169" customFormat="1">
      <c r="A1497" s="24">
        <v>6590</v>
      </c>
      <c r="B1497" s="24" t="s">
        <v>4035</v>
      </c>
      <c r="C1497" s="57">
        <v>57.8</v>
      </c>
      <c r="D1497" s="57">
        <v>59</v>
      </c>
      <c r="E1497" s="57">
        <v>56.5</v>
      </c>
      <c r="F1497" s="57">
        <v>57.8</v>
      </c>
      <c r="G1497" s="57">
        <v>57.2</v>
      </c>
      <c r="H1497" s="57">
        <v>59</v>
      </c>
      <c r="I1497" s="57">
        <v>55.5</v>
      </c>
      <c r="J1497" s="57">
        <v>55.8</v>
      </c>
      <c r="K1497" s="57">
        <v>55.6</v>
      </c>
      <c r="L1497" s="57">
        <v>57.5</v>
      </c>
      <c r="M1497" s="57">
        <v>54.1</v>
      </c>
      <c r="N1497" s="57">
        <v>55.8</v>
      </c>
      <c r="O1497" s="57">
        <v>215</v>
      </c>
      <c r="P1497" s="57">
        <v>290</v>
      </c>
      <c r="Q1497" s="57"/>
      <c r="R1497" s="57"/>
      <c r="S1497" s="57"/>
      <c r="T1497" s="57"/>
      <c r="U1497" s="77">
        <v>0.9061302681992337</v>
      </c>
      <c r="V1497" s="24" t="s">
        <v>6353</v>
      </c>
      <c r="W1497" s="216" t="s">
        <v>5993</v>
      </c>
      <c r="X1497" s="216" t="s">
        <v>5993</v>
      </c>
      <c r="Y1497" s="24" t="s">
        <v>5985</v>
      </c>
      <c r="Z1497" s="24" t="s">
        <v>5962</v>
      </c>
      <c r="AA1497" s="24" t="s">
        <v>5969</v>
      </c>
      <c r="AB1497" s="24" t="s">
        <v>5970</v>
      </c>
      <c r="AC1497" s="24" t="s">
        <v>5986</v>
      </c>
    </row>
    <row r="1498" spans="1:29" s="169" customFormat="1">
      <c r="A1498" s="24">
        <v>6591</v>
      </c>
      <c r="B1498" s="24" t="s">
        <v>4037</v>
      </c>
      <c r="C1498" s="57">
        <v>66.8</v>
      </c>
      <c r="D1498" s="57">
        <v>71.8</v>
      </c>
      <c r="E1498" s="57">
        <v>65.3</v>
      </c>
      <c r="F1498" s="57">
        <v>67</v>
      </c>
      <c r="G1498" s="57">
        <v>67</v>
      </c>
      <c r="H1498" s="57">
        <v>69.400000000000006</v>
      </c>
      <c r="I1498" s="57">
        <v>58.9</v>
      </c>
      <c r="J1498" s="57">
        <v>59.7</v>
      </c>
      <c r="K1498" s="57">
        <v>60.4</v>
      </c>
      <c r="L1498" s="57">
        <v>61.3</v>
      </c>
      <c r="M1498" s="57">
        <v>49.8</v>
      </c>
      <c r="N1498" s="57">
        <v>52.4</v>
      </c>
      <c r="O1498" s="57">
        <v>4185</v>
      </c>
      <c r="P1498" s="57">
        <v>9887</v>
      </c>
      <c r="Q1498" s="57">
        <v>45.697200000000002</v>
      </c>
      <c r="R1498" s="57">
        <v>52.510300000000001</v>
      </c>
      <c r="S1498" s="57">
        <v>33.164700000000003</v>
      </c>
      <c r="T1498" s="57">
        <v>46.061799999999998</v>
      </c>
      <c r="U1498" s="77">
        <v>0.51734600991200563</v>
      </c>
      <c r="V1498" s="24" t="s">
        <v>6041</v>
      </c>
      <c r="W1498" s="216" t="s">
        <v>5967</v>
      </c>
      <c r="X1498" s="216" t="s">
        <v>5971</v>
      </c>
      <c r="Y1498" s="24" t="s">
        <v>5969</v>
      </c>
      <c r="Z1498" s="24" t="s">
        <v>5964</v>
      </c>
      <c r="AA1498" s="24" t="s">
        <v>5964</v>
      </c>
      <c r="AB1498" s="24" t="s">
        <v>5965</v>
      </c>
      <c r="AC1498" s="24" t="s">
        <v>5990</v>
      </c>
    </row>
    <row r="1499" spans="1:29" s="169" customFormat="1">
      <c r="A1499" s="24">
        <v>6592</v>
      </c>
      <c r="B1499" s="24" t="s">
        <v>5873</v>
      </c>
      <c r="C1499" s="57">
        <v>83.5</v>
      </c>
      <c r="D1499" s="57">
        <v>89.1</v>
      </c>
      <c r="E1499" s="57">
        <v>81.099999999999994</v>
      </c>
      <c r="F1499" s="57">
        <v>86.7</v>
      </c>
      <c r="G1499" s="57">
        <v>87.1</v>
      </c>
      <c r="H1499" s="57">
        <v>90.9</v>
      </c>
      <c r="I1499" s="57">
        <v>85</v>
      </c>
      <c r="J1499" s="57">
        <v>86</v>
      </c>
      <c r="K1499" s="57">
        <v>86.1</v>
      </c>
      <c r="L1499" s="57">
        <v>88.2</v>
      </c>
      <c r="M1499" s="57">
        <v>80.7</v>
      </c>
      <c r="N1499" s="57">
        <v>83.3</v>
      </c>
      <c r="O1499" s="57">
        <v>15465</v>
      </c>
      <c r="P1499" s="57">
        <v>27716</v>
      </c>
      <c r="Q1499" s="57"/>
      <c r="R1499" s="57"/>
      <c r="S1499" s="57"/>
      <c r="T1499" s="57"/>
      <c r="U1499" s="77">
        <v>0.68197671621686629</v>
      </c>
      <c r="V1499" s="24" t="s">
        <v>6067</v>
      </c>
      <c r="W1499" s="216" t="s">
        <v>5993</v>
      </c>
      <c r="X1499" s="216" t="s">
        <v>5993</v>
      </c>
      <c r="Y1499" s="24" t="s">
        <v>5982</v>
      </c>
      <c r="Z1499" s="24" t="s">
        <v>6000</v>
      </c>
      <c r="AA1499" s="24" t="s">
        <v>5962</v>
      </c>
      <c r="AB1499" s="24" t="s">
        <v>5991</v>
      </c>
      <c r="AC1499" s="24" t="s">
        <v>5991</v>
      </c>
    </row>
    <row r="1500" spans="1:29" s="169" customFormat="1">
      <c r="A1500" s="24">
        <v>6593</v>
      </c>
      <c r="B1500" s="24" t="s">
        <v>4039</v>
      </c>
      <c r="C1500" s="57">
        <v>27.9</v>
      </c>
      <c r="D1500" s="57">
        <v>29</v>
      </c>
      <c r="E1500" s="57">
        <v>27</v>
      </c>
      <c r="F1500" s="57">
        <v>27.9</v>
      </c>
      <c r="G1500" s="57">
        <v>27.75</v>
      </c>
      <c r="H1500" s="57">
        <v>29.55</v>
      </c>
      <c r="I1500" s="57">
        <v>26.55</v>
      </c>
      <c r="J1500" s="57">
        <v>27.95</v>
      </c>
      <c r="K1500" s="57">
        <v>27.55</v>
      </c>
      <c r="L1500" s="57">
        <v>28.5</v>
      </c>
      <c r="M1500" s="57">
        <v>25.65</v>
      </c>
      <c r="N1500" s="57">
        <v>27.9</v>
      </c>
      <c r="O1500" s="57">
        <v>166</v>
      </c>
      <c r="P1500" s="57">
        <v>272</v>
      </c>
      <c r="Q1500" s="57">
        <v>44.764600000000002</v>
      </c>
      <c r="R1500" s="57">
        <v>52.351900000000001</v>
      </c>
      <c r="S1500" s="57">
        <v>42.022599999999997</v>
      </c>
      <c r="T1500" s="57">
        <v>48.908799999999999</v>
      </c>
      <c r="U1500" s="77">
        <v>0.74591503267973858</v>
      </c>
      <c r="V1500" s="24" t="s">
        <v>6354</v>
      </c>
      <c r="W1500" s="216" t="s">
        <v>5967</v>
      </c>
      <c r="X1500" s="216" t="s">
        <v>5971</v>
      </c>
      <c r="Y1500" s="24" t="s">
        <v>5985</v>
      </c>
      <c r="Z1500" s="24" t="s">
        <v>5969</v>
      </c>
      <c r="AA1500" s="24" t="s">
        <v>5972</v>
      </c>
      <c r="AB1500" s="24" t="s">
        <v>5990</v>
      </c>
      <c r="AC1500" s="24" t="s">
        <v>5996</v>
      </c>
    </row>
    <row r="1501" spans="1:29" s="169" customFormat="1">
      <c r="A1501" s="24">
        <v>6594</v>
      </c>
      <c r="B1501" s="24" t="s">
        <v>4041</v>
      </c>
      <c r="C1501" s="57">
        <v>39.6</v>
      </c>
      <c r="D1501" s="57">
        <v>51.5</v>
      </c>
      <c r="E1501" s="57">
        <v>38.200000000000003</v>
      </c>
      <c r="F1501" s="57">
        <v>44.3</v>
      </c>
      <c r="G1501" s="57">
        <v>44.1</v>
      </c>
      <c r="H1501" s="57">
        <v>59.6</v>
      </c>
      <c r="I1501" s="57">
        <v>42</v>
      </c>
      <c r="J1501" s="57">
        <v>49.15</v>
      </c>
      <c r="K1501" s="57">
        <v>52</v>
      </c>
      <c r="L1501" s="57">
        <v>62.1</v>
      </c>
      <c r="M1501" s="57">
        <v>35.799999999999997</v>
      </c>
      <c r="N1501" s="57">
        <v>40</v>
      </c>
      <c r="O1501" s="57">
        <v>7572</v>
      </c>
      <c r="P1501" s="57">
        <v>8254</v>
      </c>
      <c r="Q1501" s="57">
        <v>56.275300000000001</v>
      </c>
      <c r="R1501" s="57">
        <v>58.9617</v>
      </c>
      <c r="S1501" s="57">
        <v>49.3566</v>
      </c>
      <c r="T1501" s="57">
        <v>55.76</v>
      </c>
      <c r="U1501" s="77">
        <v>1.1212341490994266</v>
      </c>
      <c r="V1501" s="24" t="s">
        <v>5999</v>
      </c>
      <c r="W1501" s="216" t="s">
        <v>5967</v>
      </c>
      <c r="X1501" s="216" t="s">
        <v>5961</v>
      </c>
      <c r="Y1501" s="24" t="s">
        <v>5982</v>
      </c>
      <c r="Z1501" s="24" t="s">
        <v>5963</v>
      </c>
      <c r="AA1501" s="24" t="s">
        <v>5964</v>
      </c>
      <c r="AB1501" s="24" t="s">
        <v>5986</v>
      </c>
      <c r="AC1501" s="24" t="s">
        <v>5990</v>
      </c>
    </row>
    <row r="1502" spans="1:29" s="169" customFormat="1">
      <c r="A1502" s="24">
        <v>6596</v>
      </c>
      <c r="B1502" s="24" t="s">
        <v>4043</v>
      </c>
      <c r="C1502" s="57">
        <v>52</v>
      </c>
      <c r="D1502" s="57">
        <v>54.4</v>
      </c>
      <c r="E1502" s="57">
        <v>49.4</v>
      </c>
      <c r="F1502" s="57">
        <v>49.95</v>
      </c>
      <c r="G1502" s="57">
        <v>50</v>
      </c>
      <c r="H1502" s="57">
        <v>52.9</v>
      </c>
      <c r="I1502" s="57">
        <v>49.75</v>
      </c>
      <c r="J1502" s="57">
        <v>50.2</v>
      </c>
      <c r="K1502" s="57">
        <v>50</v>
      </c>
      <c r="L1502" s="57">
        <v>50.3</v>
      </c>
      <c r="M1502" s="57">
        <v>46</v>
      </c>
      <c r="N1502" s="57">
        <v>46.7</v>
      </c>
      <c r="O1502" s="57">
        <v>401</v>
      </c>
      <c r="P1502" s="57">
        <v>1092</v>
      </c>
      <c r="Q1502" s="57">
        <v>40.938800000000001</v>
      </c>
      <c r="R1502" s="57">
        <v>45.160600000000002</v>
      </c>
      <c r="S1502" s="57">
        <v>29.514800000000001</v>
      </c>
      <c r="T1502" s="57">
        <v>39.945300000000003</v>
      </c>
      <c r="U1502" s="77">
        <v>0.44881969881969885</v>
      </c>
      <c r="V1502" s="24" t="s">
        <v>6041</v>
      </c>
      <c r="W1502" s="216" t="s">
        <v>5967</v>
      </c>
      <c r="X1502" s="216" t="s">
        <v>5971</v>
      </c>
      <c r="Y1502" s="24" t="s">
        <v>5964</v>
      </c>
      <c r="Z1502" s="24" t="s">
        <v>5969</v>
      </c>
      <c r="AA1502" s="24" t="s">
        <v>5964</v>
      </c>
      <c r="AB1502" s="24" t="s">
        <v>5965</v>
      </c>
      <c r="AC1502" s="24" t="s">
        <v>5990</v>
      </c>
    </row>
    <row r="1503" spans="1:29" s="169" customFormat="1">
      <c r="A1503" s="24">
        <v>6597</v>
      </c>
      <c r="B1503" s="24" t="s">
        <v>5874</v>
      </c>
      <c r="C1503" s="57"/>
      <c r="D1503" s="57">
        <v>28.5</v>
      </c>
      <c r="E1503" s="57">
        <v>26.5</v>
      </c>
      <c r="F1503" s="57">
        <v>28</v>
      </c>
      <c r="G1503" s="57"/>
      <c r="H1503" s="57">
        <v>42.1</v>
      </c>
      <c r="I1503" s="57">
        <v>27.9</v>
      </c>
      <c r="J1503" s="57">
        <v>39.9</v>
      </c>
      <c r="K1503" s="57">
        <v>43.85</v>
      </c>
      <c r="L1503" s="57">
        <v>45</v>
      </c>
      <c r="M1503" s="57">
        <v>38</v>
      </c>
      <c r="N1503" s="57">
        <v>40.6</v>
      </c>
      <c r="O1503" s="57">
        <v>259</v>
      </c>
      <c r="P1503" s="57">
        <v>254</v>
      </c>
      <c r="Q1503" s="57"/>
      <c r="R1503" s="57"/>
      <c r="S1503" s="57"/>
      <c r="T1503" s="57"/>
      <c r="U1503" s="77">
        <v>1.246281714785652</v>
      </c>
      <c r="V1503" s="24" t="s">
        <v>6437</v>
      </c>
      <c r="W1503" s="216" t="s">
        <v>5993</v>
      </c>
      <c r="X1503" s="216" t="s">
        <v>5993</v>
      </c>
      <c r="Y1503" s="24" t="s">
        <v>5972</v>
      </c>
      <c r="Z1503" s="24" t="s">
        <v>5972</v>
      </c>
      <c r="AA1503" s="24" t="s">
        <v>5964</v>
      </c>
      <c r="AB1503" s="24" t="s">
        <v>5990</v>
      </c>
      <c r="AC1503" s="24" t="s">
        <v>5986</v>
      </c>
    </row>
    <row r="1504" spans="1:29" s="169" customFormat="1">
      <c r="A1504" s="24">
        <v>6598</v>
      </c>
      <c r="B1504" s="24" t="s">
        <v>4045</v>
      </c>
      <c r="C1504" s="57">
        <v>45.7</v>
      </c>
      <c r="D1504" s="57">
        <v>55.9</v>
      </c>
      <c r="E1504" s="57">
        <v>44.2</v>
      </c>
      <c r="F1504" s="57">
        <v>46.3</v>
      </c>
      <c r="G1504" s="57">
        <v>47.15</v>
      </c>
      <c r="H1504" s="57">
        <v>49.15</v>
      </c>
      <c r="I1504" s="57">
        <v>42.75</v>
      </c>
      <c r="J1504" s="57">
        <v>43.55</v>
      </c>
      <c r="K1504" s="57">
        <v>44.2</v>
      </c>
      <c r="L1504" s="57">
        <v>45.3</v>
      </c>
      <c r="M1504" s="57">
        <v>36.1</v>
      </c>
      <c r="N1504" s="57">
        <v>38.799999999999997</v>
      </c>
      <c r="O1504" s="57">
        <v>2924</v>
      </c>
      <c r="P1504" s="57">
        <v>7319</v>
      </c>
      <c r="Q1504" s="57">
        <v>6.0179</v>
      </c>
      <c r="R1504" s="57">
        <v>10.331200000000001</v>
      </c>
      <c r="S1504" s="57">
        <v>6.2396000000000003</v>
      </c>
      <c r="T1504" s="57">
        <v>8.9672999999999998</v>
      </c>
      <c r="U1504" s="77">
        <v>0.48828771386497855</v>
      </c>
      <c r="V1504" s="24" t="s">
        <v>6049</v>
      </c>
      <c r="W1504" s="216" t="s">
        <v>6039</v>
      </c>
      <c r="X1504" s="216" t="s">
        <v>6047</v>
      </c>
      <c r="Y1504" s="24" t="s">
        <v>5969</v>
      </c>
      <c r="Z1504" s="24" t="s">
        <v>5964</v>
      </c>
      <c r="AA1504" s="24" t="s">
        <v>5964</v>
      </c>
      <c r="AB1504" s="24" t="s">
        <v>5965</v>
      </c>
      <c r="AC1504" s="24" t="s">
        <v>5991</v>
      </c>
    </row>
    <row r="1505" spans="1:29" s="169" customFormat="1">
      <c r="A1505" s="24">
        <v>6603</v>
      </c>
      <c r="B1505" s="24" t="s">
        <v>1418</v>
      </c>
      <c r="C1505" s="57">
        <v>12.25</v>
      </c>
      <c r="D1505" s="57">
        <v>14.9</v>
      </c>
      <c r="E1505" s="57">
        <v>11.85</v>
      </c>
      <c r="F1505" s="57">
        <v>14.6</v>
      </c>
      <c r="G1505" s="57">
        <v>14.95</v>
      </c>
      <c r="H1505" s="57">
        <v>18.149999999999999</v>
      </c>
      <c r="I1505" s="57">
        <v>14.15</v>
      </c>
      <c r="J1505" s="57">
        <v>15.65</v>
      </c>
      <c r="K1505" s="57">
        <v>15.7</v>
      </c>
      <c r="L1505" s="57">
        <v>16.149999999999999</v>
      </c>
      <c r="M1505" s="57">
        <v>13.1</v>
      </c>
      <c r="N1505" s="57">
        <v>13.95</v>
      </c>
      <c r="O1505" s="57">
        <v>20967</v>
      </c>
      <c r="P1505" s="57">
        <v>97345</v>
      </c>
      <c r="Q1505" s="57">
        <v>66.266800000000003</v>
      </c>
      <c r="R1505" s="57">
        <v>66.282799999999995</v>
      </c>
      <c r="S1505" s="57">
        <v>58.066800000000001</v>
      </c>
      <c r="T1505" s="57">
        <v>63.544199999999996</v>
      </c>
      <c r="U1505" s="77">
        <v>0.26325269231427739</v>
      </c>
      <c r="V1505" s="24" t="s">
        <v>6049</v>
      </c>
      <c r="W1505" s="216" t="s">
        <v>5967</v>
      </c>
      <c r="X1505" s="216" t="s">
        <v>5961</v>
      </c>
      <c r="Y1505" s="24" t="s">
        <v>5982</v>
      </c>
      <c r="Z1505" s="24" t="s">
        <v>5963</v>
      </c>
      <c r="AA1505" s="24" t="s">
        <v>5964</v>
      </c>
      <c r="AB1505" s="24" t="s">
        <v>5965</v>
      </c>
      <c r="AC1505" s="24" t="s">
        <v>5991</v>
      </c>
    </row>
    <row r="1506" spans="1:29" s="169" customFormat="1">
      <c r="A1506" s="24">
        <v>6605</v>
      </c>
      <c r="B1506" s="24" t="s">
        <v>1419</v>
      </c>
      <c r="C1506" s="57">
        <v>56.3</v>
      </c>
      <c r="D1506" s="57">
        <v>60.4</v>
      </c>
      <c r="E1506" s="57">
        <v>56.2</v>
      </c>
      <c r="F1506" s="57">
        <v>58.7</v>
      </c>
      <c r="G1506" s="57">
        <v>58.9</v>
      </c>
      <c r="H1506" s="57">
        <v>64</v>
      </c>
      <c r="I1506" s="57">
        <v>58.9</v>
      </c>
      <c r="J1506" s="57">
        <v>61.1</v>
      </c>
      <c r="K1506" s="57">
        <v>60.6</v>
      </c>
      <c r="L1506" s="57">
        <v>61.4</v>
      </c>
      <c r="M1506" s="57">
        <v>54.5</v>
      </c>
      <c r="N1506" s="57">
        <v>55.2</v>
      </c>
      <c r="O1506" s="57">
        <v>4210</v>
      </c>
      <c r="P1506" s="57">
        <v>7013</v>
      </c>
      <c r="Q1506" s="57">
        <v>53.330500000000001</v>
      </c>
      <c r="R1506" s="57">
        <v>55.486400000000003</v>
      </c>
      <c r="S1506" s="57">
        <v>43.5595</v>
      </c>
      <c r="T1506" s="57">
        <v>51.510800000000003</v>
      </c>
      <c r="U1506" s="77">
        <v>0.73371674826116584</v>
      </c>
      <c r="V1506" s="24" t="s">
        <v>6014</v>
      </c>
      <c r="W1506" s="216" t="s">
        <v>5967</v>
      </c>
      <c r="X1506" s="216" t="s">
        <v>5961</v>
      </c>
      <c r="Y1506" s="24" t="s">
        <v>5982</v>
      </c>
      <c r="Z1506" s="24" t="s">
        <v>6013</v>
      </c>
      <c r="AA1506" s="24" t="s">
        <v>5964</v>
      </c>
      <c r="AB1506" s="24" t="s">
        <v>5965</v>
      </c>
      <c r="AC1506" s="24" t="s">
        <v>5965</v>
      </c>
    </row>
    <row r="1507" spans="1:29" s="169" customFormat="1">
      <c r="A1507" s="24">
        <v>6606</v>
      </c>
      <c r="B1507" s="24" t="s">
        <v>5819</v>
      </c>
      <c r="C1507" s="57">
        <v>27.6</v>
      </c>
      <c r="D1507" s="57">
        <v>29.6</v>
      </c>
      <c r="E1507" s="57">
        <v>27.45</v>
      </c>
      <c r="F1507" s="57">
        <v>29.3</v>
      </c>
      <c r="G1507" s="57">
        <v>29</v>
      </c>
      <c r="H1507" s="57">
        <v>30</v>
      </c>
      <c r="I1507" s="57">
        <v>26.85</v>
      </c>
      <c r="J1507" s="57"/>
      <c r="K1507" s="57">
        <v>27.4</v>
      </c>
      <c r="L1507" s="57">
        <v>27.6</v>
      </c>
      <c r="M1507" s="57">
        <v>26.4</v>
      </c>
      <c r="N1507" s="57">
        <v>27</v>
      </c>
      <c r="O1507" s="57">
        <v>971</v>
      </c>
      <c r="P1507" s="57">
        <v>1719</v>
      </c>
      <c r="Q1507" s="57"/>
      <c r="R1507" s="57"/>
      <c r="S1507" s="57"/>
      <c r="T1507" s="57"/>
      <c r="U1507" s="77">
        <v>0.69038846874797999</v>
      </c>
      <c r="V1507" s="24" t="s">
        <v>6438</v>
      </c>
      <c r="W1507" s="216" t="s">
        <v>5993</v>
      </c>
      <c r="X1507" s="216" t="s">
        <v>5993</v>
      </c>
      <c r="Y1507" s="24" t="s">
        <v>5982</v>
      </c>
      <c r="Z1507" s="24" t="s">
        <v>5994</v>
      </c>
      <c r="AA1507" s="24" t="s">
        <v>5984</v>
      </c>
      <c r="AB1507" s="24" t="s">
        <v>5990</v>
      </c>
      <c r="AC1507" s="24" t="s">
        <v>5970</v>
      </c>
    </row>
    <row r="1508" spans="1:29" s="169" customFormat="1">
      <c r="A1508" s="24">
        <v>6609</v>
      </c>
      <c r="B1508" s="24" t="s">
        <v>1420</v>
      </c>
      <c r="C1508" s="57">
        <v>28.65</v>
      </c>
      <c r="D1508" s="57">
        <v>33.450000000000003</v>
      </c>
      <c r="E1508" s="57">
        <v>27.8</v>
      </c>
      <c r="F1508" s="57">
        <v>31.7</v>
      </c>
      <c r="G1508" s="57">
        <v>32</v>
      </c>
      <c r="H1508" s="57">
        <v>38.9</v>
      </c>
      <c r="I1508" s="57">
        <v>31.35</v>
      </c>
      <c r="J1508" s="57">
        <v>36</v>
      </c>
      <c r="K1508" s="57">
        <v>36.950000000000003</v>
      </c>
      <c r="L1508" s="57">
        <v>36.950000000000003</v>
      </c>
      <c r="M1508" s="57">
        <v>29.9</v>
      </c>
      <c r="N1508" s="57">
        <v>30.45</v>
      </c>
      <c r="O1508" s="57">
        <v>3649</v>
      </c>
      <c r="P1508" s="57">
        <v>7932</v>
      </c>
      <c r="Q1508" s="57">
        <v>78.585400000000007</v>
      </c>
      <c r="R1508" s="57">
        <v>74.931799999999996</v>
      </c>
      <c r="S1508" s="57">
        <v>67.373999999999995</v>
      </c>
      <c r="T1508" s="57">
        <v>72.412499999999994</v>
      </c>
      <c r="U1508" s="77">
        <v>0.56226536672830163</v>
      </c>
      <c r="V1508" s="24" t="s">
        <v>6103</v>
      </c>
      <c r="W1508" s="216" t="s">
        <v>5960</v>
      </c>
      <c r="X1508" s="216" t="s">
        <v>5961</v>
      </c>
      <c r="Y1508" s="24" t="s">
        <v>5982</v>
      </c>
      <c r="Z1508" s="24" t="s">
        <v>5982</v>
      </c>
      <c r="AA1508" s="24" t="s">
        <v>6024</v>
      </c>
      <c r="AB1508" s="24" t="s">
        <v>5979</v>
      </c>
      <c r="AC1508" s="24" t="s">
        <v>5965</v>
      </c>
    </row>
    <row r="1509" spans="1:29" s="169" customFormat="1">
      <c r="A1509" s="24">
        <v>6610</v>
      </c>
      <c r="B1509" s="24" t="s">
        <v>4050</v>
      </c>
      <c r="C1509" s="57">
        <v>17.5</v>
      </c>
      <c r="D1509" s="57">
        <v>21.55</v>
      </c>
      <c r="E1509" s="57">
        <v>16.350000000000001</v>
      </c>
      <c r="F1509" s="57">
        <v>20.100000000000001</v>
      </c>
      <c r="G1509" s="57">
        <v>20.65</v>
      </c>
      <c r="H1509" s="57">
        <v>23.1</v>
      </c>
      <c r="I1509" s="57">
        <v>18.5</v>
      </c>
      <c r="J1509" s="57">
        <v>19.5</v>
      </c>
      <c r="K1509" s="57">
        <v>19.600000000000001</v>
      </c>
      <c r="L1509" s="57">
        <v>21.85</v>
      </c>
      <c r="M1509" s="57">
        <v>17.899999999999999</v>
      </c>
      <c r="N1509" s="57">
        <v>18.95</v>
      </c>
      <c r="O1509" s="57">
        <v>2055</v>
      </c>
      <c r="P1509" s="57">
        <v>7969</v>
      </c>
      <c r="Q1509" s="57">
        <v>56.6083</v>
      </c>
      <c r="R1509" s="57">
        <v>48.822499999999998</v>
      </c>
      <c r="S1509" s="57">
        <v>53.1235</v>
      </c>
      <c r="T1509" s="57">
        <v>50.2562</v>
      </c>
      <c r="U1509" s="77">
        <v>0.31517965449449953</v>
      </c>
      <c r="V1509" s="24" t="s">
        <v>6150</v>
      </c>
      <c r="W1509" s="216" t="s">
        <v>6020</v>
      </c>
      <c r="X1509" s="216" t="s">
        <v>5961</v>
      </c>
      <c r="Y1509" s="24" t="s">
        <v>5982</v>
      </c>
      <c r="Z1509" s="24" t="s">
        <v>6000</v>
      </c>
      <c r="AA1509" s="24" t="s">
        <v>6000</v>
      </c>
      <c r="AB1509" s="24" t="s">
        <v>5976</v>
      </c>
      <c r="AC1509" s="24" t="s">
        <v>5991</v>
      </c>
    </row>
    <row r="1510" spans="1:29" s="169" customFormat="1">
      <c r="A1510" s="24">
        <v>6612</v>
      </c>
      <c r="B1510" s="24" t="s">
        <v>4053</v>
      </c>
      <c r="C1510" s="57">
        <v>63.3</v>
      </c>
      <c r="D1510" s="57">
        <v>66.7</v>
      </c>
      <c r="E1510" s="57">
        <v>61.3</v>
      </c>
      <c r="F1510" s="57">
        <v>65</v>
      </c>
      <c r="G1510" s="57">
        <v>64.099999999999994</v>
      </c>
      <c r="H1510" s="57">
        <v>64.8</v>
      </c>
      <c r="I1510" s="57">
        <v>61.1</v>
      </c>
      <c r="J1510" s="57">
        <v>63</v>
      </c>
      <c r="K1510" s="57">
        <v>62.6</v>
      </c>
      <c r="L1510" s="57">
        <v>64.3</v>
      </c>
      <c r="M1510" s="57">
        <v>60.2</v>
      </c>
      <c r="N1510" s="57">
        <v>63.3</v>
      </c>
      <c r="O1510" s="57">
        <v>415</v>
      </c>
      <c r="P1510" s="57">
        <v>615</v>
      </c>
      <c r="Q1510" s="57">
        <v>30.3215</v>
      </c>
      <c r="R1510" s="57">
        <v>30.960999999999999</v>
      </c>
      <c r="S1510" s="57">
        <v>28.177299999999999</v>
      </c>
      <c r="T1510" s="57">
        <v>30.033100000000001</v>
      </c>
      <c r="U1510" s="77">
        <v>0.82475158084914191</v>
      </c>
      <c r="V1510" s="24" t="s">
        <v>6384</v>
      </c>
      <c r="W1510" s="216" t="s">
        <v>5967</v>
      </c>
      <c r="X1510" s="216" t="s">
        <v>5971</v>
      </c>
      <c r="Y1510" s="24" t="s">
        <v>6010</v>
      </c>
      <c r="Z1510" s="24" t="s">
        <v>5975</v>
      </c>
      <c r="AA1510" s="24" t="s">
        <v>6075</v>
      </c>
      <c r="AB1510" s="24" t="s">
        <v>5990</v>
      </c>
      <c r="AC1510" s="24" t="s">
        <v>5976</v>
      </c>
    </row>
    <row r="1511" spans="1:29" s="169" customFormat="1">
      <c r="A1511" s="24">
        <v>6613</v>
      </c>
      <c r="B1511" s="24" t="s">
        <v>4055</v>
      </c>
      <c r="C1511" s="57">
        <v>131</v>
      </c>
      <c r="D1511" s="57">
        <v>144.5</v>
      </c>
      <c r="E1511" s="57">
        <v>130.5</v>
      </c>
      <c r="F1511" s="57">
        <v>135.5</v>
      </c>
      <c r="G1511" s="57">
        <v>135</v>
      </c>
      <c r="H1511" s="57">
        <v>154.5</v>
      </c>
      <c r="I1511" s="57">
        <v>133.5</v>
      </c>
      <c r="J1511" s="57">
        <v>152</v>
      </c>
      <c r="K1511" s="57">
        <v>153.5</v>
      </c>
      <c r="L1511" s="57">
        <v>154</v>
      </c>
      <c r="M1511" s="57">
        <v>139</v>
      </c>
      <c r="N1511" s="57">
        <v>141.5</v>
      </c>
      <c r="O1511" s="57">
        <v>1419</v>
      </c>
      <c r="P1511" s="57">
        <v>2061</v>
      </c>
      <c r="Q1511" s="57">
        <v>57.724299999999999</v>
      </c>
      <c r="R1511" s="57">
        <v>46.1021</v>
      </c>
      <c r="S1511" s="57">
        <v>56.058599999999998</v>
      </c>
      <c r="T1511" s="57">
        <v>49.420999999999999</v>
      </c>
      <c r="U1511" s="77">
        <v>0.84150088953582403</v>
      </c>
      <c r="V1511" s="24" t="s">
        <v>5980</v>
      </c>
      <c r="W1511" s="216" t="s">
        <v>6020</v>
      </c>
      <c r="X1511" s="216" t="s">
        <v>5961</v>
      </c>
      <c r="Y1511" s="24" t="s">
        <v>5963</v>
      </c>
      <c r="Z1511" s="24" t="s">
        <v>5982</v>
      </c>
      <c r="AA1511" s="24" t="s">
        <v>5964</v>
      </c>
      <c r="AB1511" s="24" t="s">
        <v>5979</v>
      </c>
      <c r="AC1511" s="24" t="s">
        <v>5990</v>
      </c>
    </row>
    <row r="1512" spans="1:29" s="169" customFormat="1">
      <c r="A1512" s="24">
        <v>6615</v>
      </c>
      <c r="B1512" s="24" t="s">
        <v>4057</v>
      </c>
      <c r="C1512" s="57">
        <v>47.1</v>
      </c>
      <c r="D1512" s="57">
        <v>55.8</v>
      </c>
      <c r="E1512" s="57">
        <v>45.9</v>
      </c>
      <c r="F1512" s="57">
        <v>48.6</v>
      </c>
      <c r="G1512" s="57">
        <v>49.5</v>
      </c>
      <c r="H1512" s="57">
        <v>52.6</v>
      </c>
      <c r="I1512" s="57">
        <v>47.55</v>
      </c>
      <c r="J1512" s="57">
        <v>48.5</v>
      </c>
      <c r="K1512" s="57">
        <v>50</v>
      </c>
      <c r="L1512" s="57">
        <v>51.5</v>
      </c>
      <c r="M1512" s="57">
        <v>45.5</v>
      </c>
      <c r="N1512" s="57">
        <v>46.75</v>
      </c>
      <c r="O1512" s="57">
        <v>209</v>
      </c>
      <c r="P1512" s="57">
        <v>310</v>
      </c>
      <c r="Q1512" s="57">
        <v>19.339099999999998</v>
      </c>
      <c r="R1512" s="57">
        <v>17.542999999999999</v>
      </c>
      <c r="S1512" s="57">
        <v>16.609400000000001</v>
      </c>
      <c r="T1512" s="57">
        <v>17.2318</v>
      </c>
      <c r="U1512" s="77">
        <v>0.82401433691756265</v>
      </c>
      <c r="V1512" s="24" t="s">
        <v>6077</v>
      </c>
      <c r="W1512" s="216" t="s">
        <v>5960</v>
      </c>
      <c r="X1512" s="216" t="s">
        <v>6047</v>
      </c>
      <c r="Y1512" s="24" t="s">
        <v>5963</v>
      </c>
      <c r="Z1512" s="24" t="s">
        <v>6000</v>
      </c>
      <c r="AA1512" s="24" t="s">
        <v>5964</v>
      </c>
      <c r="AB1512" s="24" t="s">
        <v>5991</v>
      </c>
      <c r="AC1512" s="24" t="s">
        <v>5990</v>
      </c>
    </row>
    <row r="1513" spans="1:29" s="169" customFormat="1">
      <c r="A1513" s="24">
        <v>6616</v>
      </c>
      <c r="B1513" s="24" t="s">
        <v>5875</v>
      </c>
      <c r="C1513" s="57">
        <v>23.55</v>
      </c>
      <c r="D1513" s="57">
        <v>24.5</v>
      </c>
      <c r="E1513" s="57">
        <v>23</v>
      </c>
      <c r="F1513" s="57">
        <v>24.15</v>
      </c>
      <c r="G1513" s="57">
        <v>23.55</v>
      </c>
      <c r="H1513" s="57">
        <v>24.2</v>
      </c>
      <c r="I1513" s="57">
        <v>22.95</v>
      </c>
      <c r="J1513" s="57">
        <v>23.85</v>
      </c>
      <c r="K1513" s="57">
        <v>23.5</v>
      </c>
      <c r="L1513" s="57">
        <v>23.8</v>
      </c>
      <c r="M1513" s="57">
        <v>21.5</v>
      </c>
      <c r="N1513" s="57">
        <v>21.7</v>
      </c>
      <c r="O1513" s="57">
        <v>130</v>
      </c>
      <c r="P1513" s="57">
        <v>166</v>
      </c>
      <c r="Q1513" s="57">
        <v>27.463699999999999</v>
      </c>
      <c r="R1513" s="57">
        <v>38.116199999999999</v>
      </c>
      <c r="S1513" s="57">
        <v>18.985900000000001</v>
      </c>
      <c r="T1513" s="57">
        <v>31.7394</v>
      </c>
      <c r="U1513" s="77">
        <v>0.95716198125836682</v>
      </c>
      <c r="V1513" s="24" t="s">
        <v>6096</v>
      </c>
      <c r="W1513" s="216" t="s">
        <v>5967</v>
      </c>
      <c r="X1513" s="216" t="s">
        <v>6007</v>
      </c>
      <c r="Y1513" s="24" t="s">
        <v>6010</v>
      </c>
      <c r="Z1513" s="24" t="s">
        <v>6016</v>
      </c>
      <c r="AA1513" s="24" t="s">
        <v>5964</v>
      </c>
      <c r="AB1513" s="24" t="s">
        <v>5965</v>
      </c>
      <c r="AC1513" s="24" t="s">
        <v>5965</v>
      </c>
    </row>
    <row r="1514" spans="1:29" s="169" customFormat="1">
      <c r="A1514" s="24">
        <v>6617</v>
      </c>
      <c r="B1514" s="24" t="s">
        <v>4059</v>
      </c>
      <c r="C1514" s="57">
        <v>195</v>
      </c>
      <c r="D1514" s="57">
        <v>231</v>
      </c>
      <c r="E1514" s="57">
        <v>179</v>
      </c>
      <c r="F1514" s="57">
        <v>226</v>
      </c>
      <c r="G1514" s="57">
        <v>229.5</v>
      </c>
      <c r="H1514" s="57">
        <v>263.5</v>
      </c>
      <c r="I1514" s="57">
        <v>200</v>
      </c>
      <c r="J1514" s="57">
        <v>209.5</v>
      </c>
      <c r="K1514" s="57">
        <v>210</v>
      </c>
      <c r="L1514" s="57">
        <v>229.5</v>
      </c>
      <c r="M1514" s="57">
        <v>200.5</v>
      </c>
      <c r="N1514" s="57">
        <v>215.5</v>
      </c>
      <c r="O1514" s="57">
        <v>3787</v>
      </c>
      <c r="P1514" s="57">
        <v>8102</v>
      </c>
      <c r="Q1514" s="57">
        <v>55.563800000000001</v>
      </c>
      <c r="R1514" s="57">
        <v>58.113500000000002</v>
      </c>
      <c r="S1514" s="57">
        <v>56.476300000000002</v>
      </c>
      <c r="T1514" s="57">
        <v>57.567799999999998</v>
      </c>
      <c r="U1514" s="77">
        <v>0.57128555363559064</v>
      </c>
      <c r="V1514" s="24" t="s">
        <v>6418</v>
      </c>
      <c r="W1514" s="216" t="s">
        <v>6039</v>
      </c>
      <c r="X1514" s="216" t="s">
        <v>5961</v>
      </c>
      <c r="Y1514" s="24" t="s">
        <v>5982</v>
      </c>
      <c r="Z1514" s="24" t="s">
        <v>6000</v>
      </c>
      <c r="AA1514" s="24" t="s">
        <v>6022</v>
      </c>
      <c r="AB1514" s="24" t="s">
        <v>5970</v>
      </c>
      <c r="AC1514" s="24" t="s">
        <v>5991</v>
      </c>
    </row>
    <row r="1515" spans="1:29" s="169" customFormat="1">
      <c r="A1515" s="24">
        <v>6618</v>
      </c>
      <c r="B1515" s="24" t="s">
        <v>4523</v>
      </c>
      <c r="C1515" s="57">
        <v>14.35</v>
      </c>
      <c r="D1515" s="57">
        <v>14.4</v>
      </c>
      <c r="E1515" s="57">
        <v>11.1</v>
      </c>
      <c r="F1515" s="57">
        <v>12.2</v>
      </c>
      <c r="G1515" s="57">
        <v>12.55</v>
      </c>
      <c r="H1515" s="57">
        <v>15.5</v>
      </c>
      <c r="I1515" s="57">
        <v>11.85</v>
      </c>
      <c r="J1515" s="57">
        <v>12.55</v>
      </c>
      <c r="K1515" s="57">
        <v>12.6</v>
      </c>
      <c r="L1515" s="57">
        <v>12.6</v>
      </c>
      <c r="M1515" s="57">
        <v>9.8000000000000007</v>
      </c>
      <c r="N1515" s="57">
        <v>10.15</v>
      </c>
      <c r="O1515" s="57">
        <v>743</v>
      </c>
      <c r="P1515" s="57">
        <v>1478</v>
      </c>
      <c r="Q1515" s="57">
        <v>11.479100000000001</v>
      </c>
      <c r="R1515" s="57">
        <v>12.510999999999999</v>
      </c>
      <c r="S1515" s="57">
        <v>8.3309999999999995</v>
      </c>
      <c r="T1515" s="57">
        <v>11.117599999999999</v>
      </c>
      <c r="U1515" s="77">
        <v>0.61441888437828895</v>
      </c>
      <c r="V1515" s="24" t="s">
        <v>6103</v>
      </c>
      <c r="W1515" s="216" t="s">
        <v>5967</v>
      </c>
      <c r="X1515" s="216" t="s">
        <v>6047</v>
      </c>
      <c r="Y1515" s="24" t="s">
        <v>5964</v>
      </c>
      <c r="Z1515" s="24" t="s">
        <v>6164</v>
      </c>
      <c r="AA1515" s="24" t="s">
        <v>6024</v>
      </c>
      <c r="AB1515" s="24" t="s">
        <v>5979</v>
      </c>
      <c r="AC1515" s="24" t="s">
        <v>5965</v>
      </c>
    </row>
    <row r="1516" spans="1:29" s="169" customFormat="1">
      <c r="A1516" s="24">
        <v>6620</v>
      </c>
      <c r="B1516" s="24" t="s">
        <v>4061</v>
      </c>
      <c r="C1516" s="57">
        <v>28.15</v>
      </c>
      <c r="D1516" s="57">
        <v>34</v>
      </c>
      <c r="E1516" s="57">
        <v>26.5</v>
      </c>
      <c r="F1516" s="57">
        <v>31.9</v>
      </c>
      <c r="G1516" s="57">
        <v>31.15</v>
      </c>
      <c r="H1516" s="57">
        <v>32.35</v>
      </c>
      <c r="I1516" s="57">
        <v>29.55</v>
      </c>
      <c r="J1516" s="57">
        <v>29.6</v>
      </c>
      <c r="K1516" s="57">
        <v>29.55</v>
      </c>
      <c r="L1516" s="57">
        <v>31.75</v>
      </c>
      <c r="M1516" s="57">
        <v>29</v>
      </c>
      <c r="N1516" s="57">
        <v>30.65</v>
      </c>
      <c r="O1516" s="57">
        <v>1035</v>
      </c>
      <c r="P1516" s="57">
        <v>1259</v>
      </c>
      <c r="Q1516" s="57">
        <v>62.866500000000002</v>
      </c>
      <c r="R1516" s="57">
        <v>55.1965</v>
      </c>
      <c r="S1516" s="57">
        <v>65.534199999999998</v>
      </c>
      <c r="T1516" s="57">
        <v>58.642400000000002</v>
      </c>
      <c r="U1516" s="77">
        <v>1.0047656870532169</v>
      </c>
      <c r="V1516" s="24" t="s">
        <v>6144</v>
      </c>
      <c r="W1516" s="216" t="s">
        <v>6009</v>
      </c>
      <c r="X1516" s="216" t="s">
        <v>5961</v>
      </c>
      <c r="Y1516" s="24" t="s">
        <v>5982</v>
      </c>
      <c r="Z1516" s="24" t="s">
        <v>5964</v>
      </c>
      <c r="AA1516" s="24" t="s">
        <v>5982</v>
      </c>
      <c r="AB1516" s="24" t="s">
        <v>5986</v>
      </c>
      <c r="AC1516" s="24" t="s">
        <v>5990</v>
      </c>
    </row>
    <row r="1517" spans="1:29" s="169" customFormat="1">
      <c r="A1517" s="24">
        <v>6621</v>
      </c>
      <c r="B1517" s="24" t="s">
        <v>4063</v>
      </c>
      <c r="C1517" s="57">
        <v>13.5</v>
      </c>
      <c r="D1517" s="57">
        <v>15.15</v>
      </c>
      <c r="E1517" s="57">
        <v>12.55</v>
      </c>
      <c r="F1517" s="57">
        <v>13.65</v>
      </c>
      <c r="G1517" s="57">
        <v>14</v>
      </c>
      <c r="H1517" s="57">
        <v>14.15</v>
      </c>
      <c r="I1517" s="57">
        <v>12.45</v>
      </c>
      <c r="J1517" s="57">
        <v>12.55</v>
      </c>
      <c r="K1517" s="57">
        <v>12.85</v>
      </c>
      <c r="L1517" s="57">
        <v>13.15</v>
      </c>
      <c r="M1517" s="57">
        <v>11.7</v>
      </c>
      <c r="N1517" s="57">
        <v>11.7</v>
      </c>
      <c r="O1517" s="57">
        <v>1657</v>
      </c>
      <c r="P1517" s="57">
        <v>5554</v>
      </c>
      <c r="Q1517" s="57"/>
      <c r="R1517" s="57"/>
      <c r="S1517" s="57"/>
      <c r="T1517" s="57"/>
      <c r="U1517" s="77">
        <v>0.3646420997879406</v>
      </c>
      <c r="V1517" s="24" t="s">
        <v>6003</v>
      </c>
      <c r="W1517" s="216" t="s">
        <v>5993</v>
      </c>
      <c r="X1517" s="216" t="s">
        <v>5993</v>
      </c>
      <c r="Y1517" s="24" t="s">
        <v>5969</v>
      </c>
      <c r="Z1517" s="24" t="s">
        <v>5964</v>
      </c>
      <c r="AA1517" s="24" t="s">
        <v>6004</v>
      </c>
      <c r="AB1517" s="24" t="s">
        <v>5990</v>
      </c>
      <c r="AC1517" s="24" t="s">
        <v>5979</v>
      </c>
    </row>
    <row r="1518" spans="1:29" s="169" customFormat="1">
      <c r="A1518" s="24">
        <v>6624</v>
      </c>
      <c r="B1518" s="24" t="s">
        <v>4067</v>
      </c>
      <c r="C1518" s="57"/>
      <c r="D1518" s="57">
        <v>31.8</v>
      </c>
      <c r="E1518" s="57">
        <v>29.05</v>
      </c>
      <c r="F1518" s="57">
        <v>30.8</v>
      </c>
      <c r="G1518" s="57">
        <v>31.35</v>
      </c>
      <c r="H1518" s="57">
        <v>33.200000000000003</v>
      </c>
      <c r="I1518" s="57">
        <v>30</v>
      </c>
      <c r="J1518" s="57"/>
      <c r="K1518" s="57">
        <v>31</v>
      </c>
      <c r="L1518" s="57">
        <v>32.299999999999997</v>
      </c>
      <c r="M1518" s="57">
        <v>28</v>
      </c>
      <c r="N1518" s="57">
        <v>29.65</v>
      </c>
      <c r="O1518" s="57">
        <v>127</v>
      </c>
      <c r="P1518" s="57">
        <v>206</v>
      </c>
      <c r="Q1518" s="57">
        <v>21.3293</v>
      </c>
      <c r="R1518" s="57">
        <v>20.1128</v>
      </c>
      <c r="S1518" s="57">
        <v>20.8461</v>
      </c>
      <c r="T1518" s="57">
        <v>20.357199999999999</v>
      </c>
      <c r="U1518" s="77">
        <v>0.75350593311758363</v>
      </c>
      <c r="V1518" s="24" t="s">
        <v>6076</v>
      </c>
      <c r="W1518" s="216" t="s">
        <v>5967</v>
      </c>
      <c r="X1518" s="216" t="s">
        <v>6007</v>
      </c>
      <c r="Y1518" s="24" t="s">
        <v>5972</v>
      </c>
      <c r="Z1518" s="24" t="s">
        <v>5978</v>
      </c>
      <c r="AA1518" s="24" t="s">
        <v>5964</v>
      </c>
      <c r="AB1518" s="24" t="s">
        <v>5991</v>
      </c>
      <c r="AC1518" s="24" t="s">
        <v>5986</v>
      </c>
    </row>
    <row r="1519" spans="1:29" s="169" customFormat="1">
      <c r="A1519" s="24">
        <v>6625</v>
      </c>
      <c r="B1519" s="24" t="s">
        <v>4069</v>
      </c>
      <c r="C1519" s="57">
        <v>27.95</v>
      </c>
      <c r="D1519" s="57">
        <v>29.9</v>
      </c>
      <c r="E1519" s="57">
        <v>26.9</v>
      </c>
      <c r="F1519" s="57">
        <v>27.7</v>
      </c>
      <c r="G1519" s="57">
        <v>27.6</v>
      </c>
      <c r="H1519" s="57">
        <v>30.95</v>
      </c>
      <c r="I1519" s="57">
        <v>27.05</v>
      </c>
      <c r="J1519" s="57">
        <v>29.9</v>
      </c>
      <c r="K1519" s="57">
        <v>29.15</v>
      </c>
      <c r="L1519" s="57">
        <v>29.45</v>
      </c>
      <c r="M1519" s="57">
        <v>26.8</v>
      </c>
      <c r="N1519" s="57">
        <v>26.9</v>
      </c>
      <c r="O1519" s="57">
        <v>336</v>
      </c>
      <c r="P1519" s="57">
        <v>700</v>
      </c>
      <c r="Q1519" s="57">
        <v>27.636199999999999</v>
      </c>
      <c r="R1519" s="57">
        <v>28.6829</v>
      </c>
      <c r="S1519" s="57">
        <v>22.280899999999999</v>
      </c>
      <c r="T1519" s="57">
        <v>26.5489</v>
      </c>
      <c r="U1519" s="77">
        <v>0.58666666666666678</v>
      </c>
      <c r="V1519" s="24" t="s">
        <v>6014</v>
      </c>
      <c r="W1519" s="216" t="s">
        <v>5967</v>
      </c>
      <c r="X1519" s="216" t="s">
        <v>6007</v>
      </c>
      <c r="Y1519" s="24" t="s">
        <v>5978</v>
      </c>
      <c r="Z1519" s="24" t="s">
        <v>5982</v>
      </c>
      <c r="AA1519" s="24" t="s">
        <v>5964</v>
      </c>
      <c r="AB1519" s="24" t="s">
        <v>5965</v>
      </c>
      <c r="AC1519" s="24" t="s">
        <v>5979</v>
      </c>
    </row>
    <row r="1520" spans="1:29" s="169" customFormat="1">
      <c r="A1520" s="24">
        <v>6629</v>
      </c>
      <c r="B1520" s="24" t="s">
        <v>5729</v>
      </c>
      <c r="C1520" s="57">
        <v>67.900000000000006</v>
      </c>
      <c r="D1520" s="57">
        <v>68</v>
      </c>
      <c r="E1520" s="57">
        <v>65.5</v>
      </c>
      <c r="F1520" s="57">
        <v>65.900000000000006</v>
      </c>
      <c r="G1520" s="57">
        <v>66.099999999999994</v>
      </c>
      <c r="H1520" s="57">
        <v>66.2</v>
      </c>
      <c r="I1520" s="57">
        <v>61.9</v>
      </c>
      <c r="J1520" s="57">
        <v>62.7</v>
      </c>
      <c r="K1520" s="57">
        <v>63.5</v>
      </c>
      <c r="L1520" s="57">
        <v>64.2</v>
      </c>
      <c r="M1520" s="57">
        <v>57.4</v>
      </c>
      <c r="N1520" s="57">
        <v>59.1</v>
      </c>
      <c r="O1520" s="57">
        <v>139</v>
      </c>
      <c r="P1520" s="57">
        <v>537</v>
      </c>
      <c r="Q1520" s="57"/>
      <c r="R1520" s="57"/>
      <c r="S1520" s="57"/>
      <c r="T1520" s="57"/>
      <c r="U1520" s="77">
        <v>0.3163666459755845</v>
      </c>
      <c r="V1520" s="24" t="s">
        <v>6049</v>
      </c>
      <c r="W1520" s="216" t="s">
        <v>5993</v>
      </c>
      <c r="X1520" s="216" t="s">
        <v>5993</v>
      </c>
      <c r="Y1520" s="24" t="s">
        <v>5962</v>
      </c>
      <c r="Z1520" s="24" t="s">
        <v>5964</v>
      </c>
      <c r="AA1520" s="24" t="s">
        <v>5964</v>
      </c>
      <c r="AB1520" s="24" t="s">
        <v>5965</v>
      </c>
      <c r="AC1520" s="24" t="s">
        <v>5991</v>
      </c>
    </row>
    <row r="1521" spans="1:29" s="169" customFormat="1">
      <c r="A1521" s="24">
        <v>6633</v>
      </c>
      <c r="B1521" s="24" t="s">
        <v>4073</v>
      </c>
      <c r="C1521" s="57">
        <v>12.65</v>
      </c>
      <c r="D1521" s="57">
        <v>22.9</v>
      </c>
      <c r="E1521" s="57">
        <v>11.25</v>
      </c>
      <c r="F1521" s="57">
        <v>16.3</v>
      </c>
      <c r="G1521" s="57">
        <v>16.350000000000001</v>
      </c>
      <c r="H1521" s="57">
        <v>18.399999999999999</v>
      </c>
      <c r="I1521" s="57">
        <v>12.75</v>
      </c>
      <c r="J1521" s="57">
        <v>13.1</v>
      </c>
      <c r="K1521" s="57">
        <v>13.15</v>
      </c>
      <c r="L1521" s="57">
        <v>16.7</v>
      </c>
      <c r="M1521" s="57">
        <v>12</v>
      </c>
      <c r="N1521" s="57">
        <v>12.8</v>
      </c>
      <c r="O1521" s="57">
        <v>4907</v>
      </c>
      <c r="P1521" s="57">
        <v>7362</v>
      </c>
      <c r="Q1521" s="57">
        <v>26.959299999999999</v>
      </c>
      <c r="R1521" s="57">
        <v>21.9786</v>
      </c>
      <c r="S1521" s="57">
        <v>24.797000000000001</v>
      </c>
      <c r="T1521" s="57">
        <v>22.918099999999999</v>
      </c>
      <c r="U1521" s="77">
        <v>0.81464879712638472</v>
      </c>
      <c r="V1521" s="24" t="s">
        <v>6199</v>
      </c>
      <c r="W1521" s="216" t="s">
        <v>5967</v>
      </c>
      <c r="X1521" s="216" t="s">
        <v>6007</v>
      </c>
      <c r="Y1521" s="24" t="s">
        <v>5963</v>
      </c>
      <c r="Z1521" s="24" t="s">
        <v>5964</v>
      </c>
      <c r="AA1521" s="24" t="s">
        <v>5978</v>
      </c>
      <c r="AB1521" s="24" t="s">
        <v>6033</v>
      </c>
      <c r="AC1521" s="24" t="s">
        <v>5990</v>
      </c>
    </row>
    <row r="1522" spans="1:29" s="169" customFormat="1">
      <c r="A1522" s="24">
        <v>6634</v>
      </c>
      <c r="B1522" s="24" t="s">
        <v>4074</v>
      </c>
      <c r="C1522" s="57">
        <v>83.8</v>
      </c>
      <c r="D1522" s="57">
        <v>99</v>
      </c>
      <c r="E1522" s="57">
        <v>81</v>
      </c>
      <c r="F1522" s="57">
        <v>81.7</v>
      </c>
      <c r="G1522" s="57">
        <v>81.599999999999994</v>
      </c>
      <c r="H1522" s="57">
        <v>83.3</v>
      </c>
      <c r="I1522" s="57">
        <v>75.8</v>
      </c>
      <c r="J1522" s="57">
        <v>78.2</v>
      </c>
      <c r="K1522" s="57">
        <v>78.599999999999994</v>
      </c>
      <c r="L1522" s="57">
        <v>80.099999999999994</v>
      </c>
      <c r="M1522" s="57">
        <v>74.099999999999994</v>
      </c>
      <c r="N1522" s="57">
        <v>75.400000000000006</v>
      </c>
      <c r="O1522" s="57">
        <v>1045</v>
      </c>
      <c r="P1522" s="57">
        <v>2784</v>
      </c>
      <c r="Q1522" s="57">
        <v>45.957599999999999</v>
      </c>
      <c r="R1522" s="57">
        <v>44.9011</v>
      </c>
      <c r="S1522" s="57">
        <v>43.803699999999999</v>
      </c>
      <c r="T1522" s="57">
        <v>44.535299999999999</v>
      </c>
      <c r="U1522" s="77">
        <v>0.45877234993614302</v>
      </c>
      <c r="V1522" s="24" t="s">
        <v>6077</v>
      </c>
      <c r="W1522" s="216" t="s">
        <v>5960</v>
      </c>
      <c r="X1522" s="216" t="s">
        <v>5971</v>
      </c>
      <c r="Y1522" s="24" t="s">
        <v>5978</v>
      </c>
      <c r="Z1522" s="24" t="s">
        <v>5964</v>
      </c>
      <c r="AA1522" s="24" t="s">
        <v>5964</v>
      </c>
      <c r="AB1522" s="24" t="s">
        <v>5991</v>
      </c>
      <c r="AC1522" s="24" t="s">
        <v>5990</v>
      </c>
    </row>
    <row r="1523" spans="1:29" s="169" customFormat="1">
      <c r="A1523" s="24">
        <v>6638</v>
      </c>
      <c r="B1523" s="24" t="s">
        <v>4078</v>
      </c>
      <c r="C1523" s="57">
        <v>96.8</v>
      </c>
      <c r="D1523" s="57">
        <v>112.5</v>
      </c>
      <c r="E1523" s="57">
        <v>95</v>
      </c>
      <c r="F1523" s="57">
        <v>112.5</v>
      </c>
      <c r="G1523" s="57">
        <v>113</v>
      </c>
      <c r="H1523" s="57">
        <v>115</v>
      </c>
      <c r="I1523" s="57">
        <v>100</v>
      </c>
      <c r="J1523" s="57">
        <v>103.5</v>
      </c>
      <c r="K1523" s="57">
        <v>100</v>
      </c>
      <c r="L1523" s="57">
        <v>104</v>
      </c>
      <c r="M1523" s="57">
        <v>86.5</v>
      </c>
      <c r="N1523" s="57">
        <v>87.9</v>
      </c>
      <c r="O1523" s="57">
        <v>401</v>
      </c>
      <c r="P1523" s="57">
        <v>477</v>
      </c>
      <c r="Q1523" s="57">
        <v>52.811799999999998</v>
      </c>
      <c r="R1523" s="57">
        <v>47.222200000000001</v>
      </c>
      <c r="S1523" s="57">
        <v>40.619599999999998</v>
      </c>
      <c r="T1523" s="57">
        <v>45.021299999999997</v>
      </c>
      <c r="U1523" s="77">
        <v>1.0274866061029582</v>
      </c>
      <c r="V1523" s="24" t="s">
        <v>6184</v>
      </c>
      <c r="W1523" s="216" t="s">
        <v>5960</v>
      </c>
      <c r="X1523" s="216" t="s">
        <v>5971</v>
      </c>
      <c r="Y1523" s="24" t="s">
        <v>6045</v>
      </c>
      <c r="Z1523" s="24" t="s">
        <v>5964</v>
      </c>
      <c r="AA1523" s="24" t="s">
        <v>5964</v>
      </c>
      <c r="AB1523" s="24" t="s">
        <v>5990</v>
      </c>
      <c r="AC1523" s="24" t="s">
        <v>5965</v>
      </c>
    </row>
    <row r="1524" spans="1:29" s="169" customFormat="1">
      <c r="A1524" s="24">
        <v>6640</v>
      </c>
      <c r="B1524" s="24" t="s">
        <v>4080</v>
      </c>
      <c r="C1524" s="57">
        <v>81</v>
      </c>
      <c r="D1524" s="57">
        <v>153</v>
      </c>
      <c r="E1524" s="57">
        <v>77.2</v>
      </c>
      <c r="F1524" s="57">
        <v>137</v>
      </c>
      <c r="G1524" s="57">
        <v>137</v>
      </c>
      <c r="H1524" s="57">
        <v>185</v>
      </c>
      <c r="I1524" s="57">
        <v>117</v>
      </c>
      <c r="J1524" s="57">
        <v>124.5</v>
      </c>
      <c r="K1524" s="57">
        <v>127.5</v>
      </c>
      <c r="L1524" s="57">
        <v>142</v>
      </c>
      <c r="M1524" s="57">
        <v>98.3</v>
      </c>
      <c r="N1524" s="57">
        <v>101.5</v>
      </c>
      <c r="O1524" s="57">
        <v>1826</v>
      </c>
      <c r="P1524" s="57">
        <v>6996</v>
      </c>
      <c r="Q1524" s="57">
        <v>73.420599999999993</v>
      </c>
      <c r="R1524" s="57">
        <v>75.796800000000005</v>
      </c>
      <c r="S1524" s="57">
        <v>62.413600000000002</v>
      </c>
      <c r="T1524" s="57">
        <v>71.335700000000003</v>
      </c>
      <c r="U1524" s="77">
        <v>0.31900768693221526</v>
      </c>
      <c r="V1524" s="24" t="s">
        <v>6102</v>
      </c>
      <c r="W1524" s="216" t="s">
        <v>5967</v>
      </c>
      <c r="X1524" s="216" t="s">
        <v>5961</v>
      </c>
      <c r="Y1524" s="24" t="s">
        <v>5982</v>
      </c>
      <c r="Z1524" s="24" t="s">
        <v>6000</v>
      </c>
      <c r="AA1524" s="24" t="s">
        <v>5964</v>
      </c>
      <c r="AB1524" s="24" t="s">
        <v>5991</v>
      </c>
      <c r="AC1524" s="24" t="s">
        <v>5965</v>
      </c>
    </row>
    <row r="1525" spans="1:29" s="169" customFormat="1">
      <c r="A1525" s="24">
        <v>6641</v>
      </c>
      <c r="B1525" s="24" t="s">
        <v>5797</v>
      </c>
      <c r="C1525" s="57">
        <v>68.099999999999994</v>
      </c>
      <c r="D1525" s="57">
        <v>69.2</v>
      </c>
      <c r="E1525" s="57">
        <v>66.900000000000006</v>
      </c>
      <c r="F1525" s="57">
        <v>69</v>
      </c>
      <c r="G1525" s="57">
        <v>69</v>
      </c>
      <c r="H1525" s="57">
        <v>69</v>
      </c>
      <c r="I1525" s="57">
        <v>67.2</v>
      </c>
      <c r="J1525" s="57">
        <v>68</v>
      </c>
      <c r="K1525" s="57">
        <v>68</v>
      </c>
      <c r="L1525" s="57">
        <v>68.8</v>
      </c>
      <c r="M1525" s="57">
        <v>59.7</v>
      </c>
      <c r="N1525" s="57">
        <v>60.6</v>
      </c>
      <c r="O1525" s="57">
        <v>269</v>
      </c>
      <c r="P1525" s="57">
        <v>294</v>
      </c>
      <c r="Q1525" s="57"/>
      <c r="R1525" s="57"/>
      <c r="S1525" s="57"/>
      <c r="T1525" s="57"/>
      <c r="U1525" s="77">
        <v>1.1182917611489041</v>
      </c>
      <c r="V1525" s="24" t="s">
        <v>5959</v>
      </c>
      <c r="W1525" s="216" t="s">
        <v>5993</v>
      </c>
      <c r="X1525" s="216" t="s">
        <v>5993</v>
      </c>
      <c r="Y1525" s="24" t="s">
        <v>6016</v>
      </c>
      <c r="Z1525" s="24" t="s">
        <v>6017</v>
      </c>
      <c r="AA1525" s="24" t="s">
        <v>5964</v>
      </c>
      <c r="AB1525" s="24" t="s">
        <v>5965</v>
      </c>
      <c r="AC1525" s="24" t="s">
        <v>5965</v>
      </c>
    </row>
    <row r="1526" spans="1:29" s="169" customFormat="1">
      <c r="A1526" s="24">
        <v>6642</v>
      </c>
      <c r="B1526" s="24" t="s">
        <v>4525</v>
      </c>
      <c r="C1526" s="57">
        <v>69.900000000000006</v>
      </c>
      <c r="D1526" s="57">
        <v>77.099999999999994</v>
      </c>
      <c r="E1526" s="57">
        <v>64.3</v>
      </c>
      <c r="F1526" s="57">
        <v>72.5</v>
      </c>
      <c r="G1526" s="57">
        <v>72.599999999999994</v>
      </c>
      <c r="H1526" s="57">
        <v>113</v>
      </c>
      <c r="I1526" s="57">
        <v>69</v>
      </c>
      <c r="J1526" s="57">
        <v>85.4</v>
      </c>
      <c r="K1526" s="57">
        <v>84.9</v>
      </c>
      <c r="L1526" s="57">
        <v>90</v>
      </c>
      <c r="M1526" s="57">
        <v>72</v>
      </c>
      <c r="N1526" s="57">
        <v>80</v>
      </c>
      <c r="O1526" s="57">
        <v>3303</v>
      </c>
      <c r="P1526" s="57">
        <v>18294</v>
      </c>
      <c r="Q1526" s="57">
        <v>62.5426</v>
      </c>
      <c r="R1526" s="57">
        <v>65.506299999999996</v>
      </c>
      <c r="S1526" s="57">
        <v>59.959899999999998</v>
      </c>
      <c r="T1526" s="57">
        <v>63.657499999999999</v>
      </c>
      <c r="U1526" s="77">
        <v>0.22067344484530449</v>
      </c>
      <c r="V1526" s="24" t="s">
        <v>6147</v>
      </c>
      <c r="W1526" s="216" t="s">
        <v>5967</v>
      </c>
      <c r="X1526" s="216" t="s">
        <v>5961</v>
      </c>
      <c r="Y1526" s="24" t="s">
        <v>6022</v>
      </c>
      <c r="Z1526" s="24" t="s">
        <v>5963</v>
      </c>
      <c r="AA1526" s="24" t="s">
        <v>5964</v>
      </c>
      <c r="AB1526" s="24" t="s">
        <v>5991</v>
      </c>
      <c r="AC1526" s="24" t="s">
        <v>5986</v>
      </c>
    </row>
    <row r="1527" spans="1:29" s="169" customFormat="1">
      <c r="A1527" s="24">
        <v>6643</v>
      </c>
      <c r="B1527" s="24" t="s">
        <v>4526</v>
      </c>
      <c r="C1527" s="57">
        <v>344</v>
      </c>
      <c r="D1527" s="57">
        <v>445</v>
      </c>
      <c r="E1527" s="57">
        <v>319</v>
      </c>
      <c r="F1527" s="57">
        <v>397</v>
      </c>
      <c r="G1527" s="57">
        <v>400</v>
      </c>
      <c r="H1527" s="57">
        <v>443</v>
      </c>
      <c r="I1527" s="57">
        <v>376</v>
      </c>
      <c r="J1527" s="57">
        <v>393.5</v>
      </c>
      <c r="K1527" s="57">
        <v>399</v>
      </c>
      <c r="L1527" s="57">
        <v>408</v>
      </c>
      <c r="M1527" s="57">
        <v>299</v>
      </c>
      <c r="N1527" s="57">
        <v>319.5</v>
      </c>
      <c r="O1527" s="57">
        <v>6822</v>
      </c>
      <c r="P1527" s="57">
        <v>23040</v>
      </c>
      <c r="Q1527" s="57">
        <v>41.532499999999999</v>
      </c>
      <c r="R1527" s="57">
        <v>43.713799999999999</v>
      </c>
      <c r="S1527" s="57">
        <v>31.718399999999999</v>
      </c>
      <c r="T1527" s="57">
        <v>39.715299999999999</v>
      </c>
      <c r="U1527" s="77">
        <v>0.36189236111111112</v>
      </c>
      <c r="V1527" s="24" t="s">
        <v>6041</v>
      </c>
      <c r="W1527" s="216" t="s">
        <v>5967</v>
      </c>
      <c r="X1527" s="216" t="s">
        <v>5971</v>
      </c>
      <c r="Y1527" s="24" t="s">
        <v>5982</v>
      </c>
      <c r="Z1527" s="24" t="s">
        <v>5978</v>
      </c>
      <c r="AA1527" s="24" t="s">
        <v>5964</v>
      </c>
      <c r="AB1527" s="24" t="s">
        <v>5965</v>
      </c>
      <c r="AC1527" s="24" t="s">
        <v>5990</v>
      </c>
    </row>
    <row r="1528" spans="1:29" s="169" customFormat="1">
      <c r="A1528" s="24">
        <v>6645</v>
      </c>
      <c r="B1528" s="24" t="s">
        <v>4082</v>
      </c>
      <c r="C1528" s="57">
        <v>40.200000000000003</v>
      </c>
      <c r="D1528" s="57">
        <v>47</v>
      </c>
      <c r="E1528" s="57">
        <v>37.65</v>
      </c>
      <c r="F1528" s="57">
        <v>38.200000000000003</v>
      </c>
      <c r="G1528" s="57">
        <v>38.35</v>
      </c>
      <c r="H1528" s="57">
        <v>43.1</v>
      </c>
      <c r="I1528" s="57">
        <v>34.049999999999997</v>
      </c>
      <c r="J1528" s="57">
        <v>36</v>
      </c>
      <c r="K1528" s="57">
        <v>36.299999999999997</v>
      </c>
      <c r="L1528" s="57">
        <v>40.5</v>
      </c>
      <c r="M1528" s="57">
        <v>34.75</v>
      </c>
      <c r="N1528" s="57">
        <v>36.450000000000003</v>
      </c>
      <c r="O1528" s="57">
        <v>2321</v>
      </c>
      <c r="P1528" s="57">
        <v>6410</v>
      </c>
      <c r="Q1528" s="57">
        <v>11.9077</v>
      </c>
      <c r="R1528" s="57">
        <v>13.0847</v>
      </c>
      <c r="S1528" s="57">
        <v>12.5951</v>
      </c>
      <c r="T1528" s="57">
        <v>12.9215</v>
      </c>
      <c r="U1528" s="77">
        <v>0.44255503553475473</v>
      </c>
      <c r="V1528" s="24" t="s">
        <v>6344</v>
      </c>
      <c r="W1528" s="216" t="s">
        <v>6039</v>
      </c>
      <c r="X1528" s="216" t="s">
        <v>6047</v>
      </c>
      <c r="Y1528" s="24" t="s">
        <v>6000</v>
      </c>
      <c r="Z1528" s="24" t="s">
        <v>6000</v>
      </c>
      <c r="AA1528" s="24" t="s">
        <v>5969</v>
      </c>
      <c r="AB1528" s="24" t="s">
        <v>5996</v>
      </c>
      <c r="AC1528" s="24" t="s">
        <v>5991</v>
      </c>
    </row>
    <row r="1529" spans="1:29" s="169" customFormat="1">
      <c r="A1529" s="24">
        <v>6648</v>
      </c>
      <c r="B1529" s="24" t="s">
        <v>4084</v>
      </c>
      <c r="C1529" s="57">
        <v>72.099999999999994</v>
      </c>
      <c r="D1529" s="57">
        <v>74.7</v>
      </c>
      <c r="E1529" s="57">
        <v>69.2</v>
      </c>
      <c r="F1529" s="57">
        <v>70</v>
      </c>
      <c r="G1529" s="57">
        <v>69.3</v>
      </c>
      <c r="H1529" s="57">
        <v>80.400000000000006</v>
      </c>
      <c r="I1529" s="57">
        <v>69.3</v>
      </c>
      <c r="J1529" s="57">
        <v>79.099999999999994</v>
      </c>
      <c r="K1529" s="57">
        <v>79.3</v>
      </c>
      <c r="L1529" s="57">
        <v>79.900000000000006</v>
      </c>
      <c r="M1529" s="57">
        <v>68.7</v>
      </c>
      <c r="N1529" s="57">
        <v>73.400000000000006</v>
      </c>
      <c r="O1529" s="57">
        <v>1067</v>
      </c>
      <c r="P1529" s="57">
        <v>3371</v>
      </c>
      <c r="Q1529" s="57">
        <v>44.323399999999999</v>
      </c>
      <c r="R1529" s="57">
        <v>49.5929</v>
      </c>
      <c r="S1529" s="57">
        <v>39.975499999999997</v>
      </c>
      <c r="T1529" s="57">
        <v>46.387099999999997</v>
      </c>
      <c r="U1529" s="77">
        <v>0.38686179504927654</v>
      </c>
      <c r="V1529" s="24" t="s">
        <v>5980</v>
      </c>
      <c r="W1529" s="216" t="s">
        <v>5967</v>
      </c>
      <c r="X1529" s="216" t="s">
        <v>5971</v>
      </c>
      <c r="Y1529" s="24" t="s">
        <v>5962</v>
      </c>
      <c r="Z1529" s="24" t="s">
        <v>6013</v>
      </c>
      <c r="AA1529" s="24" t="s">
        <v>5964</v>
      </c>
      <c r="AB1529" s="24" t="s">
        <v>5965</v>
      </c>
      <c r="AC1529" s="24" t="s">
        <v>5986</v>
      </c>
    </row>
    <row r="1530" spans="1:29" s="169" customFormat="1">
      <c r="A1530" s="24">
        <v>6649</v>
      </c>
      <c r="B1530" s="24" t="s">
        <v>4086</v>
      </c>
      <c r="C1530" s="57">
        <v>29.2</v>
      </c>
      <c r="D1530" s="57">
        <v>29.45</v>
      </c>
      <c r="E1530" s="57">
        <v>27.9</v>
      </c>
      <c r="F1530" s="57">
        <v>28.15</v>
      </c>
      <c r="G1530" s="57">
        <v>28.15</v>
      </c>
      <c r="H1530" s="57">
        <v>30.1</v>
      </c>
      <c r="I1530" s="57">
        <v>27.05</v>
      </c>
      <c r="J1530" s="57">
        <v>28.5</v>
      </c>
      <c r="K1530" s="57">
        <v>29</v>
      </c>
      <c r="L1530" s="57">
        <v>29</v>
      </c>
      <c r="M1530" s="57">
        <v>27</v>
      </c>
      <c r="N1530" s="57">
        <v>27</v>
      </c>
      <c r="O1530" s="57">
        <v>125</v>
      </c>
      <c r="P1530" s="57">
        <v>495</v>
      </c>
      <c r="Q1530" s="57">
        <v>15.271699999999999</v>
      </c>
      <c r="R1530" s="57">
        <v>17.9635</v>
      </c>
      <c r="S1530" s="57">
        <v>10.181100000000001</v>
      </c>
      <c r="T1530" s="57">
        <v>15.369400000000001</v>
      </c>
      <c r="U1530" s="77">
        <v>0.30864197530864196</v>
      </c>
      <c r="V1530" s="24" t="s">
        <v>6235</v>
      </c>
      <c r="W1530" s="216" t="s">
        <v>5967</v>
      </c>
      <c r="X1530" s="216" t="s">
        <v>6047</v>
      </c>
      <c r="Y1530" s="24" t="s">
        <v>5964</v>
      </c>
      <c r="Z1530" s="24" t="s">
        <v>5969</v>
      </c>
      <c r="AA1530" s="24" t="s">
        <v>6058</v>
      </c>
      <c r="AB1530" s="24" t="s">
        <v>5979</v>
      </c>
      <c r="AC1530" s="24" t="s">
        <v>5979</v>
      </c>
    </row>
    <row r="1531" spans="1:29" s="169" customFormat="1">
      <c r="A1531" s="24">
        <v>6650</v>
      </c>
      <c r="B1531" s="24" t="s">
        <v>4529</v>
      </c>
      <c r="C1531" s="57">
        <v>74.7</v>
      </c>
      <c r="D1531" s="57">
        <v>79</v>
      </c>
      <c r="E1531" s="57">
        <v>74</v>
      </c>
      <c r="F1531" s="57">
        <v>77</v>
      </c>
      <c r="G1531" s="57"/>
      <c r="H1531" s="57">
        <v>88</v>
      </c>
      <c r="I1531" s="57">
        <v>73.3</v>
      </c>
      <c r="J1531" s="57"/>
      <c r="K1531" s="57">
        <v>84.6</v>
      </c>
      <c r="L1531" s="57">
        <v>86.2</v>
      </c>
      <c r="M1531" s="57">
        <v>77.5</v>
      </c>
      <c r="N1531" s="57">
        <v>79.599999999999994</v>
      </c>
      <c r="O1531" s="57">
        <v>221</v>
      </c>
      <c r="P1531" s="57">
        <v>488</v>
      </c>
      <c r="Q1531" s="57">
        <v>69.983599999999996</v>
      </c>
      <c r="R1531" s="57">
        <v>68.533600000000007</v>
      </c>
      <c r="S1531" s="57">
        <v>65.218599999999995</v>
      </c>
      <c r="T1531" s="57">
        <v>67.428600000000003</v>
      </c>
      <c r="U1531" s="77">
        <v>0.55350637522768675</v>
      </c>
      <c r="V1531" s="24" t="s">
        <v>6439</v>
      </c>
      <c r="W1531" s="216" t="s">
        <v>5960</v>
      </c>
      <c r="X1531" s="216" t="s">
        <v>5961</v>
      </c>
      <c r="Y1531" s="24" t="s">
        <v>6010</v>
      </c>
      <c r="Z1531" s="24" t="s">
        <v>6164</v>
      </c>
      <c r="AA1531" s="24" t="s">
        <v>5964</v>
      </c>
      <c r="AB1531" s="24" t="s">
        <v>5990</v>
      </c>
      <c r="AC1531" s="24" t="s">
        <v>5990</v>
      </c>
    </row>
    <row r="1532" spans="1:29" s="169" customFormat="1">
      <c r="A1532" s="24">
        <v>6651</v>
      </c>
      <c r="B1532" s="24" t="s">
        <v>4531</v>
      </c>
      <c r="C1532" s="57">
        <v>96.3</v>
      </c>
      <c r="D1532" s="57">
        <v>127</v>
      </c>
      <c r="E1532" s="57">
        <v>91.3</v>
      </c>
      <c r="F1532" s="57">
        <v>116</v>
      </c>
      <c r="G1532" s="57">
        <v>116</v>
      </c>
      <c r="H1532" s="57">
        <v>153</v>
      </c>
      <c r="I1532" s="57">
        <v>108</v>
      </c>
      <c r="J1532" s="57">
        <v>121.5</v>
      </c>
      <c r="K1532" s="57">
        <v>121.5</v>
      </c>
      <c r="L1532" s="57">
        <v>145</v>
      </c>
      <c r="M1532" s="57">
        <v>109.5</v>
      </c>
      <c r="N1532" s="57">
        <v>114</v>
      </c>
      <c r="O1532" s="57">
        <v>11607</v>
      </c>
      <c r="P1532" s="57">
        <v>43919</v>
      </c>
      <c r="Q1532" s="57">
        <v>52.708300000000001</v>
      </c>
      <c r="R1532" s="57">
        <v>61.476500000000001</v>
      </c>
      <c r="S1532" s="57">
        <v>49.849299999999999</v>
      </c>
      <c r="T1532" s="57">
        <v>57.6008</v>
      </c>
      <c r="U1532" s="77">
        <v>0.32301130110734155</v>
      </c>
      <c r="V1532" s="24" t="s">
        <v>6183</v>
      </c>
      <c r="W1532" s="216" t="s">
        <v>5967</v>
      </c>
      <c r="X1532" s="216" t="s">
        <v>5961</v>
      </c>
      <c r="Y1532" s="24" t="s">
        <v>5982</v>
      </c>
      <c r="Z1532" s="24" t="s">
        <v>5969</v>
      </c>
      <c r="AA1532" s="24" t="s">
        <v>6000</v>
      </c>
      <c r="AB1532" s="24" t="s">
        <v>5996</v>
      </c>
      <c r="AC1532" s="24" t="s">
        <v>5965</v>
      </c>
    </row>
    <row r="1533" spans="1:29" s="169" customFormat="1">
      <c r="A1533" s="24">
        <v>6652</v>
      </c>
      <c r="B1533" s="24" t="s">
        <v>5876</v>
      </c>
      <c r="C1533" s="57">
        <v>23.05</v>
      </c>
      <c r="D1533" s="57">
        <v>23.5</v>
      </c>
      <c r="E1533" s="57">
        <v>20.05</v>
      </c>
      <c r="F1533" s="57">
        <v>20.6</v>
      </c>
      <c r="G1533" s="57">
        <v>20</v>
      </c>
      <c r="H1533" s="57">
        <v>20.8</v>
      </c>
      <c r="I1533" s="57">
        <v>15.05</v>
      </c>
      <c r="J1533" s="57">
        <v>15.9</v>
      </c>
      <c r="K1533" s="57">
        <v>16.100000000000001</v>
      </c>
      <c r="L1533" s="57">
        <v>17.8</v>
      </c>
      <c r="M1533" s="57">
        <v>13.75</v>
      </c>
      <c r="N1533" s="57">
        <v>14.25</v>
      </c>
      <c r="O1533" s="57">
        <v>1272</v>
      </c>
      <c r="P1533" s="57">
        <v>1581</v>
      </c>
      <c r="Q1533" s="57"/>
      <c r="R1533" s="57"/>
      <c r="S1533" s="57"/>
      <c r="T1533" s="57"/>
      <c r="U1533" s="77">
        <v>0.98334387518448252</v>
      </c>
      <c r="V1533" s="24" t="s">
        <v>6079</v>
      </c>
      <c r="W1533" s="216" t="s">
        <v>5993</v>
      </c>
      <c r="X1533" s="216" t="s">
        <v>5993</v>
      </c>
      <c r="Y1533" s="24" t="s">
        <v>5964</v>
      </c>
      <c r="Z1533" s="24" t="s">
        <v>5964</v>
      </c>
      <c r="AA1533" s="24" t="s">
        <v>5964</v>
      </c>
      <c r="AB1533" s="24" t="s">
        <v>5986</v>
      </c>
      <c r="AC1533" s="24" t="s">
        <v>5965</v>
      </c>
    </row>
    <row r="1534" spans="1:29" s="169" customFormat="1">
      <c r="A1534" s="24">
        <v>6654</v>
      </c>
      <c r="B1534" s="24" t="s">
        <v>4532</v>
      </c>
      <c r="C1534" s="57">
        <v>67.8</v>
      </c>
      <c r="D1534" s="57">
        <v>70.900000000000006</v>
      </c>
      <c r="E1534" s="57">
        <v>64.599999999999994</v>
      </c>
      <c r="F1534" s="57">
        <v>67.8</v>
      </c>
      <c r="G1534" s="57">
        <v>68</v>
      </c>
      <c r="H1534" s="57">
        <v>97.5</v>
      </c>
      <c r="I1534" s="57">
        <v>67.8</v>
      </c>
      <c r="J1534" s="57">
        <v>85.1</v>
      </c>
      <c r="K1534" s="57">
        <v>85.4</v>
      </c>
      <c r="L1534" s="57">
        <v>94.3</v>
      </c>
      <c r="M1534" s="57">
        <v>75.099999999999994</v>
      </c>
      <c r="N1534" s="57">
        <v>80.099999999999994</v>
      </c>
      <c r="O1534" s="57">
        <v>2840</v>
      </c>
      <c r="P1534" s="57">
        <v>6755</v>
      </c>
      <c r="Q1534" s="57">
        <v>73.474500000000006</v>
      </c>
      <c r="R1534" s="57">
        <v>68.057400000000001</v>
      </c>
      <c r="S1534" s="57">
        <v>69.398700000000005</v>
      </c>
      <c r="T1534" s="57">
        <v>68.504499999999993</v>
      </c>
      <c r="U1534" s="77">
        <v>0.51385804753680397</v>
      </c>
      <c r="V1534" s="24" t="s">
        <v>5980</v>
      </c>
      <c r="W1534" s="216" t="s">
        <v>5967</v>
      </c>
      <c r="X1534" s="216" t="s">
        <v>5961</v>
      </c>
      <c r="Y1534" s="24" t="s">
        <v>5985</v>
      </c>
      <c r="Z1534" s="24" t="s">
        <v>5982</v>
      </c>
      <c r="AA1534" s="24" t="s">
        <v>5964</v>
      </c>
      <c r="AB1534" s="24" t="s">
        <v>5970</v>
      </c>
      <c r="AC1534" s="24" t="s">
        <v>5991</v>
      </c>
    </row>
    <row r="1535" spans="1:29" s="169" customFormat="1">
      <c r="A1535" s="24">
        <v>6655</v>
      </c>
      <c r="B1535" s="24" t="s">
        <v>4534</v>
      </c>
      <c r="C1535" s="57">
        <v>71.599999999999994</v>
      </c>
      <c r="D1535" s="57">
        <v>78.3</v>
      </c>
      <c r="E1535" s="57">
        <v>71.5</v>
      </c>
      <c r="F1535" s="57">
        <v>74.900000000000006</v>
      </c>
      <c r="G1535" s="57">
        <v>76.099999999999994</v>
      </c>
      <c r="H1535" s="57">
        <v>77.7</v>
      </c>
      <c r="I1535" s="57">
        <v>64.900000000000006</v>
      </c>
      <c r="J1535" s="57">
        <v>65.3</v>
      </c>
      <c r="K1535" s="57">
        <v>65.3</v>
      </c>
      <c r="L1535" s="57">
        <v>71.3</v>
      </c>
      <c r="M1535" s="57">
        <v>64</v>
      </c>
      <c r="N1535" s="57">
        <v>70.400000000000006</v>
      </c>
      <c r="O1535" s="57">
        <v>569</v>
      </c>
      <c r="P1535" s="57">
        <v>1674</v>
      </c>
      <c r="Q1535" s="57">
        <v>70.398899999999998</v>
      </c>
      <c r="R1535" s="57">
        <v>73.840199999999996</v>
      </c>
      <c r="S1535" s="57">
        <v>69.775700000000001</v>
      </c>
      <c r="T1535" s="57">
        <v>72.485299999999995</v>
      </c>
      <c r="U1535" s="77">
        <v>0.41543873622726668</v>
      </c>
      <c r="V1535" s="24" t="s">
        <v>6440</v>
      </c>
      <c r="W1535" s="216" t="s">
        <v>5967</v>
      </c>
      <c r="X1535" s="216" t="s">
        <v>5961</v>
      </c>
      <c r="Y1535" s="24" t="s">
        <v>5982</v>
      </c>
      <c r="Z1535" s="24" t="s">
        <v>5964</v>
      </c>
      <c r="AA1535" s="24" t="s">
        <v>5982</v>
      </c>
      <c r="AB1535" s="24" t="s">
        <v>5965</v>
      </c>
      <c r="AC1535" s="24" t="s">
        <v>5990</v>
      </c>
    </row>
    <row r="1536" spans="1:29" s="169" customFormat="1">
      <c r="A1536" s="24">
        <v>6657</v>
      </c>
      <c r="B1536" s="24" t="s">
        <v>5877</v>
      </c>
      <c r="C1536" s="57">
        <v>53.7</v>
      </c>
      <c r="D1536" s="57">
        <v>60.2</v>
      </c>
      <c r="E1536" s="57">
        <v>48.95</v>
      </c>
      <c r="F1536" s="57">
        <v>57.6</v>
      </c>
      <c r="G1536" s="57">
        <v>57</v>
      </c>
      <c r="H1536" s="57">
        <v>60.5</v>
      </c>
      <c r="I1536" s="57">
        <v>50</v>
      </c>
      <c r="J1536" s="57">
        <v>51.3</v>
      </c>
      <c r="K1536" s="57">
        <v>52</v>
      </c>
      <c r="L1536" s="57">
        <v>52.4</v>
      </c>
      <c r="M1536" s="57">
        <v>49.5</v>
      </c>
      <c r="N1536" s="57">
        <v>49.5</v>
      </c>
      <c r="O1536" s="57">
        <v>547</v>
      </c>
      <c r="P1536" s="57">
        <v>1286</v>
      </c>
      <c r="Q1536" s="57"/>
      <c r="R1536" s="57"/>
      <c r="S1536" s="57"/>
      <c r="T1536" s="57"/>
      <c r="U1536" s="77">
        <v>0.51987212718161402</v>
      </c>
      <c r="V1536" s="24" t="s">
        <v>6272</v>
      </c>
      <c r="W1536" s="216" t="s">
        <v>5993</v>
      </c>
      <c r="X1536" s="216" t="s">
        <v>5993</v>
      </c>
      <c r="Y1536" s="24" t="s">
        <v>5982</v>
      </c>
      <c r="Z1536" s="24" t="s">
        <v>5964</v>
      </c>
      <c r="AA1536" s="24" t="s">
        <v>6004</v>
      </c>
      <c r="AB1536" s="24" t="s">
        <v>5965</v>
      </c>
      <c r="AC1536" s="24" t="s">
        <v>5979</v>
      </c>
    </row>
    <row r="1537" spans="1:29" s="169" customFormat="1">
      <c r="A1537" s="24">
        <v>6661</v>
      </c>
      <c r="B1537" s="24" t="s">
        <v>4536</v>
      </c>
      <c r="C1537" s="57">
        <v>27.35</v>
      </c>
      <c r="D1537" s="57">
        <v>28.3</v>
      </c>
      <c r="E1537" s="57">
        <v>26.15</v>
      </c>
      <c r="F1537" s="57">
        <v>26.7</v>
      </c>
      <c r="G1537" s="57">
        <v>26.75</v>
      </c>
      <c r="H1537" s="57">
        <v>26.8</v>
      </c>
      <c r="I1537" s="57">
        <v>25.9</v>
      </c>
      <c r="J1537" s="57">
        <v>26.25</v>
      </c>
      <c r="K1537" s="57">
        <v>26.3</v>
      </c>
      <c r="L1537" s="57">
        <v>26.4</v>
      </c>
      <c r="M1537" s="57">
        <v>25.85</v>
      </c>
      <c r="N1537" s="57">
        <v>26</v>
      </c>
      <c r="O1537" s="57">
        <v>152</v>
      </c>
      <c r="P1537" s="57">
        <v>357</v>
      </c>
      <c r="Q1537" s="57">
        <v>14.0007</v>
      </c>
      <c r="R1537" s="57">
        <v>22.7425</v>
      </c>
      <c r="S1537" s="57">
        <v>11.088200000000001</v>
      </c>
      <c r="T1537" s="57">
        <v>18.857700000000001</v>
      </c>
      <c r="U1537" s="77">
        <v>0.52038593215063811</v>
      </c>
      <c r="V1537" s="24" t="s">
        <v>6115</v>
      </c>
      <c r="W1537" s="216" t="s">
        <v>5967</v>
      </c>
      <c r="X1537" s="216" t="s">
        <v>6047</v>
      </c>
      <c r="Y1537" s="24" t="s">
        <v>5962</v>
      </c>
      <c r="Z1537" s="24" t="s">
        <v>5984</v>
      </c>
      <c r="AA1537" s="24" t="s">
        <v>5984</v>
      </c>
      <c r="AB1537" s="24" t="s">
        <v>5990</v>
      </c>
      <c r="AC1537" s="24" t="s">
        <v>5991</v>
      </c>
    </row>
    <row r="1538" spans="1:29" s="169" customFormat="1">
      <c r="A1538" s="24">
        <v>6662</v>
      </c>
      <c r="B1538" s="24" t="s">
        <v>5878</v>
      </c>
      <c r="C1538" s="57">
        <v>32.85</v>
      </c>
      <c r="D1538" s="57">
        <v>34</v>
      </c>
      <c r="E1538" s="57">
        <v>32.700000000000003</v>
      </c>
      <c r="F1538" s="57">
        <v>33.25</v>
      </c>
      <c r="G1538" s="57">
        <v>33.299999999999997</v>
      </c>
      <c r="H1538" s="57">
        <v>34.950000000000003</v>
      </c>
      <c r="I1538" s="57">
        <v>32.5</v>
      </c>
      <c r="J1538" s="57">
        <v>33</v>
      </c>
      <c r="K1538" s="57">
        <v>33.049999999999997</v>
      </c>
      <c r="L1538" s="57">
        <v>33.5</v>
      </c>
      <c r="M1538" s="57">
        <v>31</v>
      </c>
      <c r="N1538" s="57">
        <v>31.15</v>
      </c>
      <c r="O1538" s="57">
        <v>317</v>
      </c>
      <c r="P1538" s="57">
        <v>152</v>
      </c>
      <c r="Q1538" s="57">
        <v>28.866900000000001</v>
      </c>
      <c r="R1538" s="57">
        <v>26.849</v>
      </c>
      <c r="S1538" s="57">
        <v>20.161999999999999</v>
      </c>
      <c r="T1538" s="57">
        <v>24.62</v>
      </c>
      <c r="U1538" s="77">
        <v>2.5489766081871346</v>
      </c>
      <c r="V1538" s="24" t="s">
        <v>6081</v>
      </c>
      <c r="W1538" s="216" t="s">
        <v>5960</v>
      </c>
      <c r="X1538" s="216" t="s">
        <v>6007</v>
      </c>
      <c r="Y1538" s="24" t="s">
        <v>5963</v>
      </c>
      <c r="Z1538" s="24" t="s">
        <v>5978</v>
      </c>
      <c r="AA1538" s="24" t="s">
        <v>5964</v>
      </c>
      <c r="AB1538" s="24" t="s">
        <v>5990</v>
      </c>
      <c r="AC1538" s="24" t="s">
        <v>5965</v>
      </c>
    </row>
    <row r="1539" spans="1:29" s="169" customFormat="1">
      <c r="A1539" s="24">
        <v>6664</v>
      </c>
      <c r="B1539" s="24" t="s">
        <v>4538</v>
      </c>
      <c r="C1539" s="57">
        <v>69.400000000000006</v>
      </c>
      <c r="D1539" s="57">
        <v>72.400000000000006</v>
      </c>
      <c r="E1539" s="57">
        <v>68.599999999999994</v>
      </c>
      <c r="F1539" s="57">
        <v>71.7</v>
      </c>
      <c r="G1539" s="57">
        <v>72</v>
      </c>
      <c r="H1539" s="57">
        <v>74.8</v>
      </c>
      <c r="I1539" s="57">
        <v>67</v>
      </c>
      <c r="J1539" s="57">
        <v>68.900000000000006</v>
      </c>
      <c r="K1539" s="57">
        <v>68.400000000000006</v>
      </c>
      <c r="L1539" s="57">
        <v>70.599999999999994</v>
      </c>
      <c r="M1539" s="57">
        <v>62.5</v>
      </c>
      <c r="N1539" s="57">
        <v>63.1</v>
      </c>
      <c r="O1539" s="57">
        <v>2831</v>
      </c>
      <c r="P1539" s="57">
        <v>4204</v>
      </c>
      <c r="Q1539" s="57">
        <v>70.543400000000005</v>
      </c>
      <c r="R1539" s="57">
        <v>70.011300000000006</v>
      </c>
      <c r="S1539" s="57">
        <v>52.1571</v>
      </c>
      <c r="T1539" s="57">
        <v>64.059899999999999</v>
      </c>
      <c r="U1539" s="77">
        <v>0.82305211967438419</v>
      </c>
      <c r="V1539" s="24" t="s">
        <v>6070</v>
      </c>
      <c r="W1539" s="216" t="s">
        <v>5960</v>
      </c>
      <c r="X1539" s="216" t="s">
        <v>5961</v>
      </c>
      <c r="Y1539" s="24" t="s">
        <v>6010</v>
      </c>
      <c r="Z1539" s="24" t="s">
        <v>5964</v>
      </c>
      <c r="AA1539" s="24" t="s">
        <v>5964</v>
      </c>
      <c r="AB1539" s="24" t="s">
        <v>5991</v>
      </c>
      <c r="AC1539" s="24" t="s">
        <v>5965</v>
      </c>
    </row>
    <row r="1540" spans="1:29" s="169" customFormat="1">
      <c r="A1540" s="24">
        <v>6665</v>
      </c>
      <c r="B1540" s="24" t="s">
        <v>4540</v>
      </c>
      <c r="C1540" s="57">
        <v>53.2</v>
      </c>
      <c r="D1540" s="57">
        <v>61.7</v>
      </c>
      <c r="E1540" s="57">
        <v>50</v>
      </c>
      <c r="F1540" s="57">
        <v>51.8</v>
      </c>
      <c r="G1540" s="57">
        <v>52</v>
      </c>
      <c r="H1540" s="57">
        <v>57.2</v>
      </c>
      <c r="I1540" s="57">
        <v>49.8</v>
      </c>
      <c r="J1540" s="57">
        <v>52.3</v>
      </c>
      <c r="K1540" s="57">
        <v>52.6</v>
      </c>
      <c r="L1540" s="57">
        <v>52.6</v>
      </c>
      <c r="M1540" s="57">
        <v>49.9</v>
      </c>
      <c r="N1540" s="57">
        <v>50.7</v>
      </c>
      <c r="O1540" s="57">
        <v>1703</v>
      </c>
      <c r="P1540" s="57">
        <v>2444</v>
      </c>
      <c r="Q1540" s="57">
        <v>25.9237</v>
      </c>
      <c r="R1540" s="57">
        <v>22.499400000000001</v>
      </c>
      <c r="S1540" s="57">
        <v>24.798200000000001</v>
      </c>
      <c r="T1540" s="57">
        <v>23.265699999999999</v>
      </c>
      <c r="U1540" s="77">
        <v>0.85165484633569744</v>
      </c>
      <c r="V1540" s="24" t="s">
        <v>6023</v>
      </c>
      <c r="W1540" s="216" t="s">
        <v>5967</v>
      </c>
      <c r="X1540" s="216" t="s">
        <v>6007</v>
      </c>
      <c r="Y1540" s="24" t="s">
        <v>5978</v>
      </c>
      <c r="Z1540" s="24" t="s">
        <v>5969</v>
      </c>
      <c r="AA1540" s="24" t="s">
        <v>6024</v>
      </c>
      <c r="AB1540" s="24" t="s">
        <v>5979</v>
      </c>
      <c r="AC1540" s="24" t="s">
        <v>5991</v>
      </c>
    </row>
    <row r="1541" spans="1:29" s="169" customFormat="1">
      <c r="A1541" s="24">
        <v>6666</v>
      </c>
      <c r="B1541" s="24" t="s">
        <v>5879</v>
      </c>
      <c r="C1541" s="57">
        <v>79.900000000000006</v>
      </c>
      <c r="D1541" s="57">
        <v>79.900000000000006</v>
      </c>
      <c r="E1541" s="57">
        <v>74.5</v>
      </c>
      <c r="F1541" s="57">
        <v>75.7</v>
      </c>
      <c r="G1541" s="57">
        <v>75</v>
      </c>
      <c r="H1541" s="57">
        <v>82.9</v>
      </c>
      <c r="I1541" s="57">
        <v>74.7</v>
      </c>
      <c r="J1541" s="57">
        <v>79</v>
      </c>
      <c r="K1541" s="57">
        <v>79</v>
      </c>
      <c r="L1541" s="57">
        <v>80.2</v>
      </c>
      <c r="M1541" s="57">
        <v>70</v>
      </c>
      <c r="N1541" s="57">
        <v>72.8</v>
      </c>
      <c r="O1541" s="57">
        <v>266</v>
      </c>
      <c r="P1541" s="57">
        <v>395</v>
      </c>
      <c r="Q1541" s="57"/>
      <c r="R1541" s="57"/>
      <c r="S1541" s="57"/>
      <c r="T1541" s="57"/>
      <c r="U1541" s="77">
        <v>0.82306610407876246</v>
      </c>
      <c r="V1541" s="24" t="s">
        <v>6049</v>
      </c>
      <c r="W1541" s="216" t="s">
        <v>5993</v>
      </c>
      <c r="X1541" s="216" t="s">
        <v>5993</v>
      </c>
      <c r="Y1541" s="24" t="s">
        <v>6024</v>
      </c>
      <c r="Z1541" s="24" t="s">
        <v>5982</v>
      </c>
      <c r="AA1541" s="24" t="s">
        <v>5964</v>
      </c>
      <c r="AB1541" s="24" t="s">
        <v>5965</v>
      </c>
      <c r="AC1541" s="24" t="s">
        <v>5991</v>
      </c>
    </row>
    <row r="1542" spans="1:29" s="169" customFormat="1">
      <c r="A1542" s="24">
        <v>6667</v>
      </c>
      <c r="B1542" s="24" t="s">
        <v>4542</v>
      </c>
      <c r="C1542" s="57">
        <v>64.099999999999994</v>
      </c>
      <c r="D1542" s="57">
        <v>69.099999999999994</v>
      </c>
      <c r="E1542" s="57">
        <v>62.5</v>
      </c>
      <c r="F1542" s="57">
        <v>64.3</v>
      </c>
      <c r="G1542" s="57">
        <v>65.599999999999994</v>
      </c>
      <c r="H1542" s="57">
        <v>76.599999999999994</v>
      </c>
      <c r="I1542" s="57">
        <v>63.1</v>
      </c>
      <c r="J1542" s="57">
        <v>66.7</v>
      </c>
      <c r="K1542" s="57">
        <v>66.599999999999994</v>
      </c>
      <c r="L1542" s="57">
        <v>68</v>
      </c>
      <c r="M1542" s="57">
        <v>58.8</v>
      </c>
      <c r="N1542" s="57">
        <v>62.2</v>
      </c>
      <c r="O1542" s="57">
        <v>1818</v>
      </c>
      <c r="P1542" s="57">
        <v>11362</v>
      </c>
      <c r="Q1542" s="57">
        <v>35.1432</v>
      </c>
      <c r="R1542" s="57">
        <v>41.495600000000003</v>
      </c>
      <c r="S1542" s="57">
        <v>29.721299999999999</v>
      </c>
      <c r="T1542" s="57">
        <v>37.570799999999998</v>
      </c>
      <c r="U1542" s="77">
        <v>0.19556416123921844</v>
      </c>
      <c r="V1542" s="24" t="s">
        <v>6014</v>
      </c>
      <c r="W1542" s="216" t="s">
        <v>5967</v>
      </c>
      <c r="X1542" s="216" t="s">
        <v>5971</v>
      </c>
      <c r="Y1542" s="24" t="s">
        <v>5969</v>
      </c>
      <c r="Z1542" s="24" t="s">
        <v>5969</v>
      </c>
      <c r="AA1542" s="24" t="s">
        <v>5964</v>
      </c>
      <c r="AB1542" s="24" t="s">
        <v>5990</v>
      </c>
      <c r="AC1542" s="24" t="s">
        <v>5986</v>
      </c>
    </row>
    <row r="1543" spans="1:29" s="169" customFormat="1">
      <c r="A1543" s="24">
        <v>6668</v>
      </c>
      <c r="B1543" s="24" t="s">
        <v>4544</v>
      </c>
      <c r="C1543" s="57">
        <v>65.3</v>
      </c>
      <c r="D1543" s="57">
        <v>82.7</v>
      </c>
      <c r="E1543" s="57">
        <v>65.3</v>
      </c>
      <c r="F1543" s="57">
        <v>75.599999999999994</v>
      </c>
      <c r="G1543" s="57">
        <v>75.599999999999994</v>
      </c>
      <c r="H1543" s="57">
        <v>76.099999999999994</v>
      </c>
      <c r="I1543" s="57">
        <v>64.099999999999994</v>
      </c>
      <c r="J1543" s="57">
        <v>64.8</v>
      </c>
      <c r="K1543" s="57">
        <v>64.8</v>
      </c>
      <c r="L1543" s="57">
        <v>67</v>
      </c>
      <c r="M1543" s="57">
        <v>50.8</v>
      </c>
      <c r="N1543" s="57">
        <v>51.7</v>
      </c>
      <c r="O1543" s="57">
        <v>7975</v>
      </c>
      <c r="P1543" s="57">
        <v>14131</v>
      </c>
      <c r="Q1543" s="57">
        <v>41.035200000000003</v>
      </c>
      <c r="R1543" s="57">
        <v>44.594099999999997</v>
      </c>
      <c r="S1543" s="57">
        <v>27.895399999999999</v>
      </c>
      <c r="T1543" s="57">
        <v>39.027900000000002</v>
      </c>
      <c r="U1543" s="77">
        <v>0.68977582777030788</v>
      </c>
      <c r="V1543" s="24" t="s">
        <v>5959</v>
      </c>
      <c r="W1543" s="216" t="s">
        <v>5967</v>
      </c>
      <c r="X1543" s="216" t="s">
        <v>5971</v>
      </c>
      <c r="Y1543" s="24" t="s">
        <v>6013</v>
      </c>
      <c r="Z1543" s="24" t="s">
        <v>5964</v>
      </c>
      <c r="AA1543" s="24" t="s">
        <v>5964</v>
      </c>
      <c r="AB1543" s="24" t="s">
        <v>5965</v>
      </c>
      <c r="AC1543" s="24" t="s">
        <v>5965</v>
      </c>
    </row>
    <row r="1544" spans="1:29" s="169" customFormat="1">
      <c r="A1544" s="24">
        <v>6669</v>
      </c>
      <c r="B1544" s="24" t="s">
        <v>4546</v>
      </c>
      <c r="C1544" s="57">
        <v>931</v>
      </c>
      <c r="D1544" s="57">
        <v>1090</v>
      </c>
      <c r="E1544" s="57">
        <v>873</v>
      </c>
      <c r="F1544" s="57">
        <v>997</v>
      </c>
      <c r="G1544" s="57">
        <v>1000</v>
      </c>
      <c r="H1544" s="57">
        <v>1150</v>
      </c>
      <c r="I1544" s="57">
        <v>890</v>
      </c>
      <c r="J1544" s="57">
        <v>937</v>
      </c>
      <c r="K1544" s="57">
        <v>943</v>
      </c>
      <c r="L1544" s="57">
        <v>957</v>
      </c>
      <c r="M1544" s="57">
        <v>827</v>
      </c>
      <c r="N1544" s="57">
        <v>949</v>
      </c>
      <c r="O1544" s="57">
        <v>9079</v>
      </c>
      <c r="P1544" s="57">
        <v>13921</v>
      </c>
      <c r="Q1544" s="57">
        <v>70.575100000000006</v>
      </c>
      <c r="R1544" s="57">
        <v>70.409499999999994</v>
      </c>
      <c r="S1544" s="57">
        <v>66.765500000000003</v>
      </c>
      <c r="T1544" s="57">
        <v>69.194900000000004</v>
      </c>
      <c r="U1544" s="77">
        <v>0.79710908379825851</v>
      </c>
      <c r="V1544" s="24" t="s">
        <v>6441</v>
      </c>
      <c r="W1544" s="216" t="s">
        <v>5960</v>
      </c>
      <c r="X1544" s="216" t="s">
        <v>5961</v>
      </c>
      <c r="Y1544" s="24" t="s">
        <v>5982</v>
      </c>
      <c r="Z1544" s="24" t="s">
        <v>6000</v>
      </c>
      <c r="AA1544" s="24" t="s">
        <v>5972</v>
      </c>
      <c r="AB1544" s="24" t="s">
        <v>5965</v>
      </c>
      <c r="AC1544" s="24" t="s">
        <v>6084</v>
      </c>
    </row>
    <row r="1545" spans="1:29" s="169" customFormat="1">
      <c r="A1545" s="24">
        <v>6670</v>
      </c>
      <c r="B1545" s="24" t="s">
        <v>4548</v>
      </c>
      <c r="C1545" s="57">
        <v>221</v>
      </c>
      <c r="D1545" s="57">
        <v>225</v>
      </c>
      <c r="E1545" s="57">
        <v>207</v>
      </c>
      <c r="F1545" s="57">
        <v>209.5</v>
      </c>
      <c r="G1545" s="57">
        <v>210</v>
      </c>
      <c r="H1545" s="57">
        <v>236.5</v>
      </c>
      <c r="I1545" s="57">
        <v>208</v>
      </c>
      <c r="J1545" s="57">
        <v>216</v>
      </c>
      <c r="K1545" s="57">
        <v>216.5</v>
      </c>
      <c r="L1545" s="57">
        <v>220.5</v>
      </c>
      <c r="M1545" s="57">
        <v>172.5</v>
      </c>
      <c r="N1545" s="57">
        <v>178</v>
      </c>
      <c r="O1545" s="57">
        <v>5470</v>
      </c>
      <c r="P1545" s="57">
        <v>9894</v>
      </c>
      <c r="Q1545" s="57">
        <v>56.175600000000003</v>
      </c>
      <c r="R1545" s="57">
        <v>57.604999999999997</v>
      </c>
      <c r="S1545" s="57">
        <v>42.6693</v>
      </c>
      <c r="T1545" s="57">
        <v>52.626399999999997</v>
      </c>
      <c r="U1545" s="77">
        <v>0.67571816813781649</v>
      </c>
      <c r="V1545" s="24" t="s">
        <v>5959</v>
      </c>
      <c r="W1545" s="216" t="s">
        <v>5967</v>
      </c>
      <c r="X1545" s="216" t="s">
        <v>5961</v>
      </c>
      <c r="Y1545" s="24" t="s">
        <v>5964</v>
      </c>
      <c r="Z1545" s="24" t="s">
        <v>5963</v>
      </c>
      <c r="AA1545" s="24" t="s">
        <v>5964</v>
      </c>
      <c r="AB1545" s="24" t="s">
        <v>5965</v>
      </c>
      <c r="AC1545" s="24" t="s">
        <v>5965</v>
      </c>
    </row>
    <row r="1546" spans="1:29" s="169" customFormat="1">
      <c r="A1546" s="24">
        <v>6671</v>
      </c>
      <c r="B1546" s="24" t="s">
        <v>5880</v>
      </c>
      <c r="C1546" s="57">
        <v>47.65</v>
      </c>
      <c r="D1546" s="57">
        <v>50.5</v>
      </c>
      <c r="E1546" s="57">
        <v>47.55</v>
      </c>
      <c r="F1546" s="57">
        <v>49.5</v>
      </c>
      <c r="G1546" s="57">
        <v>48.85</v>
      </c>
      <c r="H1546" s="57">
        <v>51.5</v>
      </c>
      <c r="I1546" s="57">
        <v>47.85</v>
      </c>
      <c r="J1546" s="57">
        <v>50.8</v>
      </c>
      <c r="K1546" s="57">
        <v>51</v>
      </c>
      <c r="L1546" s="57">
        <v>51.8</v>
      </c>
      <c r="M1546" s="57">
        <v>50</v>
      </c>
      <c r="N1546" s="57">
        <v>51.6</v>
      </c>
      <c r="O1546" s="57">
        <v>862</v>
      </c>
      <c r="P1546" s="57">
        <v>606</v>
      </c>
      <c r="Q1546" s="57"/>
      <c r="R1546" s="57"/>
      <c r="S1546" s="57"/>
      <c r="T1546" s="57"/>
      <c r="U1546" s="77">
        <v>1.7385405207187383</v>
      </c>
      <c r="V1546" s="24" t="s">
        <v>6442</v>
      </c>
      <c r="W1546" s="216" t="s">
        <v>5993</v>
      </c>
      <c r="X1546" s="216" t="s">
        <v>5993</v>
      </c>
      <c r="Y1546" s="24" t="s">
        <v>5982</v>
      </c>
      <c r="Z1546" s="24" t="s">
        <v>5982</v>
      </c>
      <c r="AA1546" s="24" t="s">
        <v>6244</v>
      </c>
      <c r="AB1546" s="24" t="s">
        <v>5965</v>
      </c>
      <c r="AC1546" s="24" t="s">
        <v>5976</v>
      </c>
    </row>
    <row r="1547" spans="1:29" s="169" customFormat="1">
      <c r="A1547" s="24">
        <v>6672</v>
      </c>
      <c r="B1547" s="24" t="s">
        <v>5741</v>
      </c>
      <c r="C1547" s="57">
        <v>108.5</v>
      </c>
      <c r="D1547" s="57">
        <v>157.5</v>
      </c>
      <c r="E1547" s="57">
        <v>107.5</v>
      </c>
      <c r="F1547" s="57">
        <v>143.5</v>
      </c>
      <c r="G1547" s="57">
        <v>144.5</v>
      </c>
      <c r="H1547" s="57">
        <v>194</v>
      </c>
      <c r="I1547" s="57">
        <v>142</v>
      </c>
      <c r="J1547" s="57">
        <v>169.5</v>
      </c>
      <c r="K1547" s="57">
        <v>172.5</v>
      </c>
      <c r="L1547" s="57">
        <v>176.5</v>
      </c>
      <c r="M1547" s="57">
        <v>147.5</v>
      </c>
      <c r="N1547" s="57">
        <v>154.5</v>
      </c>
      <c r="O1547" s="57">
        <v>39513</v>
      </c>
      <c r="P1547" s="57">
        <v>149918</v>
      </c>
      <c r="Q1547" s="57">
        <v>82.362499999999997</v>
      </c>
      <c r="R1547" s="57">
        <v>74.392600000000002</v>
      </c>
      <c r="S1547" s="57">
        <v>78.228999999999999</v>
      </c>
      <c r="T1547" s="57">
        <v>75.671400000000006</v>
      </c>
      <c r="U1547" s="77">
        <v>0.32213387763088264</v>
      </c>
      <c r="V1547" s="24" t="s">
        <v>5980</v>
      </c>
      <c r="W1547" s="216" t="s">
        <v>6020</v>
      </c>
      <c r="X1547" s="216" t="s">
        <v>5989</v>
      </c>
      <c r="Y1547" s="24" t="s">
        <v>5982</v>
      </c>
      <c r="Z1547" s="24" t="s">
        <v>5982</v>
      </c>
      <c r="AA1547" s="24" t="s">
        <v>5964</v>
      </c>
      <c r="AB1547" s="24" t="s">
        <v>5965</v>
      </c>
      <c r="AC1547" s="24" t="s">
        <v>5990</v>
      </c>
    </row>
    <row r="1548" spans="1:29" s="169" customFormat="1">
      <c r="A1548" s="24">
        <v>6674</v>
      </c>
      <c r="B1548" s="24" t="s">
        <v>5881</v>
      </c>
      <c r="C1548" s="57">
        <v>29.2</v>
      </c>
      <c r="D1548" s="57">
        <v>30.1</v>
      </c>
      <c r="E1548" s="57">
        <v>27.5</v>
      </c>
      <c r="F1548" s="57">
        <v>28.05</v>
      </c>
      <c r="G1548" s="57">
        <v>28.05</v>
      </c>
      <c r="H1548" s="57">
        <v>32.200000000000003</v>
      </c>
      <c r="I1548" s="57">
        <v>27.65</v>
      </c>
      <c r="J1548" s="57">
        <v>28.95</v>
      </c>
      <c r="K1548" s="57">
        <v>28.9</v>
      </c>
      <c r="L1548" s="57">
        <v>29</v>
      </c>
      <c r="M1548" s="57">
        <v>25.2</v>
      </c>
      <c r="N1548" s="57">
        <v>26.7</v>
      </c>
      <c r="O1548" s="57">
        <v>229</v>
      </c>
      <c r="P1548" s="57">
        <v>1683</v>
      </c>
      <c r="Q1548" s="57">
        <v>37.095300000000002</v>
      </c>
      <c r="R1548" s="57">
        <v>48.317500000000003</v>
      </c>
      <c r="S1548" s="57">
        <v>29.822800000000001</v>
      </c>
      <c r="T1548" s="57">
        <v>42.1526</v>
      </c>
      <c r="U1548" s="77">
        <v>0.16630355846042119</v>
      </c>
      <c r="V1548" s="24" t="s">
        <v>6092</v>
      </c>
      <c r="W1548" s="216" t="s">
        <v>5967</v>
      </c>
      <c r="X1548" s="216" t="s">
        <v>5971</v>
      </c>
      <c r="Y1548" s="24" t="s">
        <v>5964</v>
      </c>
      <c r="Z1548" s="24" t="s">
        <v>5963</v>
      </c>
      <c r="AA1548" s="24" t="s">
        <v>5964</v>
      </c>
      <c r="AB1548" s="24" t="s">
        <v>5979</v>
      </c>
      <c r="AC1548" s="24" t="s">
        <v>5986</v>
      </c>
    </row>
    <row r="1549" spans="1:29" s="169" customFormat="1">
      <c r="A1549" s="24">
        <v>6677</v>
      </c>
      <c r="B1549" s="24" t="s">
        <v>5882</v>
      </c>
      <c r="C1549" s="57">
        <v>27.35</v>
      </c>
      <c r="D1549" s="57">
        <v>28.95</v>
      </c>
      <c r="E1549" s="57">
        <v>25.4</v>
      </c>
      <c r="F1549" s="57">
        <v>26</v>
      </c>
      <c r="G1549" s="57">
        <v>25.8</v>
      </c>
      <c r="H1549" s="57">
        <v>27</v>
      </c>
      <c r="I1549" s="57">
        <v>23.9</v>
      </c>
      <c r="J1549" s="57">
        <v>24.9</v>
      </c>
      <c r="K1549" s="57"/>
      <c r="L1549" s="57">
        <v>25.75</v>
      </c>
      <c r="M1549" s="57">
        <v>23</v>
      </c>
      <c r="N1549" s="57">
        <v>24.2</v>
      </c>
      <c r="O1549" s="57">
        <v>281</v>
      </c>
      <c r="P1549" s="57">
        <v>314</v>
      </c>
      <c r="Q1549" s="57"/>
      <c r="R1549" s="57"/>
      <c r="S1549" s="57"/>
      <c r="T1549" s="57"/>
      <c r="U1549" s="77">
        <v>1.0937721160651097</v>
      </c>
      <c r="V1549" s="24" t="s">
        <v>6359</v>
      </c>
      <c r="W1549" s="216" t="s">
        <v>5993</v>
      </c>
      <c r="X1549" s="216" t="s">
        <v>5993</v>
      </c>
      <c r="Y1549" s="24" t="s">
        <v>5964</v>
      </c>
      <c r="Z1549" s="24" t="s">
        <v>5964</v>
      </c>
      <c r="AA1549" s="24" t="s">
        <v>5969</v>
      </c>
      <c r="AB1549" s="24" t="s">
        <v>5976</v>
      </c>
      <c r="AC1549" s="24" t="s">
        <v>5986</v>
      </c>
    </row>
    <row r="1550" spans="1:29" s="169" customFormat="1">
      <c r="A1550" s="24">
        <v>6679</v>
      </c>
      <c r="B1550" s="24" t="s">
        <v>5781</v>
      </c>
      <c r="C1550" s="57">
        <v>342</v>
      </c>
      <c r="D1550" s="57">
        <v>427.5</v>
      </c>
      <c r="E1550" s="57">
        <v>333.5</v>
      </c>
      <c r="F1550" s="57">
        <v>372</v>
      </c>
      <c r="G1550" s="57">
        <v>373</v>
      </c>
      <c r="H1550" s="57">
        <v>407</v>
      </c>
      <c r="I1550" s="57">
        <v>358.5</v>
      </c>
      <c r="J1550" s="57">
        <v>365</v>
      </c>
      <c r="K1550" s="57">
        <v>369</v>
      </c>
      <c r="L1550" s="57">
        <v>398</v>
      </c>
      <c r="M1550" s="57">
        <v>307</v>
      </c>
      <c r="N1550" s="57">
        <v>334</v>
      </c>
      <c r="O1550" s="57">
        <v>16471</v>
      </c>
      <c r="P1550" s="57">
        <v>17082</v>
      </c>
      <c r="Q1550" s="57">
        <v>77.3566</v>
      </c>
      <c r="R1550" s="57">
        <v>79.637500000000003</v>
      </c>
      <c r="S1550" s="57">
        <v>71.556799999999996</v>
      </c>
      <c r="T1550" s="57">
        <v>76.943899999999999</v>
      </c>
      <c r="U1550" s="77">
        <v>1.1785049890072721</v>
      </c>
      <c r="V1550" s="24" t="s">
        <v>5997</v>
      </c>
      <c r="W1550" s="216" t="s">
        <v>5967</v>
      </c>
      <c r="X1550" s="216" t="s">
        <v>5989</v>
      </c>
      <c r="Y1550" s="24" t="s">
        <v>5963</v>
      </c>
      <c r="Z1550" s="24" t="s">
        <v>6000</v>
      </c>
      <c r="AA1550" s="24" t="s">
        <v>5964</v>
      </c>
      <c r="AB1550" s="24" t="s">
        <v>5991</v>
      </c>
      <c r="AC1550" s="24" t="s">
        <v>5991</v>
      </c>
    </row>
    <row r="1551" spans="1:29" s="169" customFormat="1">
      <c r="A1551" s="24">
        <v>6682</v>
      </c>
      <c r="B1551" s="24" t="s">
        <v>5883</v>
      </c>
      <c r="C1551" s="57">
        <v>10.050000000000001</v>
      </c>
      <c r="D1551" s="57">
        <v>13</v>
      </c>
      <c r="E1551" s="57">
        <v>9.5</v>
      </c>
      <c r="F1551" s="57">
        <v>11.5</v>
      </c>
      <c r="G1551" s="57">
        <v>11.5</v>
      </c>
      <c r="H1551" s="57">
        <v>16.3</v>
      </c>
      <c r="I1551" s="57">
        <v>11.1</v>
      </c>
      <c r="J1551" s="57">
        <v>14.3</v>
      </c>
      <c r="K1551" s="57">
        <v>14.5</v>
      </c>
      <c r="L1551" s="57">
        <v>17.25</v>
      </c>
      <c r="M1551" s="57">
        <v>11.8</v>
      </c>
      <c r="N1551" s="57">
        <v>13.05</v>
      </c>
      <c r="O1551" s="57">
        <v>37293</v>
      </c>
      <c r="P1551" s="57">
        <v>45351</v>
      </c>
      <c r="Q1551" s="57">
        <v>37.849899999999998</v>
      </c>
      <c r="R1551" s="57">
        <v>35.7864</v>
      </c>
      <c r="S1551" s="57">
        <v>41.978900000000003</v>
      </c>
      <c r="T1551" s="57">
        <v>37.8506</v>
      </c>
      <c r="U1551" s="77">
        <v>1.0050568528441122</v>
      </c>
      <c r="V1551" s="24" t="s">
        <v>6295</v>
      </c>
      <c r="W1551" s="216" t="s">
        <v>6009</v>
      </c>
      <c r="X1551" s="216" t="s">
        <v>5971</v>
      </c>
      <c r="Y1551" s="24" t="s">
        <v>5982</v>
      </c>
      <c r="Z1551" s="24" t="s">
        <v>5982</v>
      </c>
      <c r="AA1551" s="24" t="s">
        <v>6000</v>
      </c>
      <c r="AB1551" s="24" t="s">
        <v>5970</v>
      </c>
      <c r="AC1551" s="24" t="s">
        <v>5990</v>
      </c>
    </row>
    <row r="1552" spans="1:29" s="169" customFormat="1">
      <c r="A1552" s="24">
        <v>6683</v>
      </c>
      <c r="B1552" s="24" t="s">
        <v>5884</v>
      </c>
      <c r="C1552" s="57">
        <v>301</v>
      </c>
      <c r="D1552" s="57">
        <v>388</v>
      </c>
      <c r="E1552" s="57">
        <v>272</v>
      </c>
      <c r="F1552" s="57">
        <v>363</v>
      </c>
      <c r="G1552" s="57">
        <v>368</v>
      </c>
      <c r="H1552" s="57">
        <v>405</v>
      </c>
      <c r="I1552" s="57">
        <v>330</v>
      </c>
      <c r="J1552" s="57">
        <v>347.5</v>
      </c>
      <c r="K1552" s="57">
        <v>351</v>
      </c>
      <c r="L1552" s="57">
        <v>364.5</v>
      </c>
      <c r="M1552" s="57">
        <v>294.5</v>
      </c>
      <c r="N1552" s="57">
        <v>350</v>
      </c>
      <c r="O1552" s="57">
        <v>10866</v>
      </c>
      <c r="P1552" s="57">
        <v>15775</v>
      </c>
      <c r="Q1552" s="57">
        <v>60.339199999999998</v>
      </c>
      <c r="R1552" s="57">
        <v>57.913899999999998</v>
      </c>
      <c r="S1552" s="57">
        <v>62.415500000000002</v>
      </c>
      <c r="T1552" s="57">
        <v>59.414400000000001</v>
      </c>
      <c r="U1552" s="77">
        <v>0.84188061278394088</v>
      </c>
      <c r="V1552" s="24" t="s">
        <v>6443</v>
      </c>
      <c r="W1552" s="216" t="s">
        <v>6009</v>
      </c>
      <c r="X1552" s="216" t="s">
        <v>5961</v>
      </c>
      <c r="Y1552" s="24" t="s">
        <v>5982</v>
      </c>
      <c r="Z1552" s="24" t="s">
        <v>5964</v>
      </c>
      <c r="AA1552" s="24" t="s">
        <v>5994</v>
      </c>
      <c r="AB1552" s="24" t="s">
        <v>5990</v>
      </c>
      <c r="AC1552" s="24" t="s">
        <v>6033</v>
      </c>
    </row>
    <row r="1553" spans="1:29" s="169" customFormat="1">
      <c r="A1553" s="24">
        <v>6684</v>
      </c>
      <c r="B1553" s="24" t="s">
        <v>5775</v>
      </c>
      <c r="C1553" s="57">
        <v>96.1</v>
      </c>
      <c r="D1553" s="57">
        <v>115</v>
      </c>
      <c r="E1553" s="57">
        <v>92.1</v>
      </c>
      <c r="F1553" s="57">
        <v>113</v>
      </c>
      <c r="G1553" s="57">
        <v>114</v>
      </c>
      <c r="H1553" s="57">
        <v>193</v>
      </c>
      <c r="I1553" s="57">
        <v>107.5</v>
      </c>
      <c r="J1553" s="57">
        <v>180.5</v>
      </c>
      <c r="K1553" s="57">
        <v>182</v>
      </c>
      <c r="L1553" s="57">
        <v>250</v>
      </c>
      <c r="M1553" s="57">
        <v>123.5</v>
      </c>
      <c r="N1553" s="57">
        <v>158</v>
      </c>
      <c r="O1553" s="57">
        <v>20242</v>
      </c>
      <c r="P1553" s="57">
        <v>17761</v>
      </c>
      <c r="Q1553" s="57"/>
      <c r="R1553" s="57"/>
      <c r="S1553" s="57"/>
      <c r="T1553" s="57"/>
      <c r="U1553" s="77">
        <v>1.392952098543</v>
      </c>
      <c r="V1553" s="24" t="s">
        <v>6180</v>
      </c>
      <c r="W1553" s="216" t="s">
        <v>5993</v>
      </c>
      <c r="X1553" s="216" t="s">
        <v>5993</v>
      </c>
      <c r="Y1553" s="24" t="s">
        <v>5982</v>
      </c>
      <c r="Z1553" s="24" t="s">
        <v>5982</v>
      </c>
      <c r="AA1553" s="24" t="s">
        <v>6000</v>
      </c>
      <c r="AB1553" s="24" t="s">
        <v>5970</v>
      </c>
      <c r="AC1553" s="24" t="s">
        <v>5991</v>
      </c>
    </row>
    <row r="1554" spans="1:29" s="169" customFormat="1">
      <c r="A1554" s="24">
        <v>6689</v>
      </c>
      <c r="B1554" s="24" t="s">
        <v>5885</v>
      </c>
      <c r="C1554" s="57">
        <v>323.5</v>
      </c>
      <c r="D1554" s="57">
        <v>481</v>
      </c>
      <c r="E1554" s="57">
        <v>323</v>
      </c>
      <c r="F1554" s="57">
        <v>440</v>
      </c>
      <c r="G1554" s="57">
        <v>441</v>
      </c>
      <c r="H1554" s="57">
        <v>451</v>
      </c>
      <c r="I1554" s="57">
        <v>368.5</v>
      </c>
      <c r="J1554" s="57">
        <v>408</v>
      </c>
      <c r="K1554" s="57">
        <v>403.5</v>
      </c>
      <c r="L1554" s="57">
        <v>451</v>
      </c>
      <c r="M1554" s="57">
        <v>265.5</v>
      </c>
      <c r="N1554" s="57">
        <v>310</v>
      </c>
      <c r="O1554" s="57">
        <v>1737</v>
      </c>
      <c r="P1554" s="57">
        <v>1855</v>
      </c>
      <c r="Q1554" s="57"/>
      <c r="R1554" s="57"/>
      <c r="S1554" s="57"/>
      <c r="T1554" s="57"/>
      <c r="U1554" s="77">
        <v>1.1444743935309973</v>
      </c>
      <c r="V1554" s="24" t="s">
        <v>6080</v>
      </c>
      <c r="W1554" s="216" t="s">
        <v>5993</v>
      </c>
      <c r="X1554" s="216" t="s">
        <v>5993</v>
      </c>
      <c r="Y1554" s="24" t="s">
        <v>5982</v>
      </c>
      <c r="Z1554" s="24" t="s">
        <v>5964</v>
      </c>
      <c r="AA1554" s="24" t="s">
        <v>5964</v>
      </c>
      <c r="AB1554" s="24" t="s">
        <v>5991</v>
      </c>
      <c r="AC1554" s="24" t="s">
        <v>5990</v>
      </c>
    </row>
    <row r="1555" spans="1:29" s="169" customFormat="1">
      <c r="A1555" s="24">
        <v>6690</v>
      </c>
      <c r="B1555" s="24" t="s">
        <v>5886</v>
      </c>
      <c r="C1555" s="57">
        <v>107.5</v>
      </c>
      <c r="D1555" s="57">
        <v>109</v>
      </c>
      <c r="E1555" s="57">
        <v>103.5</v>
      </c>
      <c r="F1555" s="57">
        <v>105</v>
      </c>
      <c r="G1555" s="57">
        <v>105.5</v>
      </c>
      <c r="H1555" s="57">
        <v>129</v>
      </c>
      <c r="I1555" s="57">
        <v>104.5</v>
      </c>
      <c r="J1555" s="57">
        <v>110.5</v>
      </c>
      <c r="K1555" s="57">
        <v>112</v>
      </c>
      <c r="L1555" s="57">
        <v>118</v>
      </c>
      <c r="M1555" s="57">
        <v>100</v>
      </c>
      <c r="N1555" s="57">
        <v>102.5</v>
      </c>
      <c r="O1555" s="57">
        <v>240</v>
      </c>
      <c r="P1555" s="57">
        <v>1024</v>
      </c>
      <c r="Q1555" s="57"/>
      <c r="R1555" s="57"/>
      <c r="S1555" s="57"/>
      <c r="T1555" s="57"/>
      <c r="U1555" s="77">
        <v>0.28645833333333331</v>
      </c>
      <c r="V1555" s="24" t="s">
        <v>6102</v>
      </c>
      <c r="W1555" s="216" t="s">
        <v>5993</v>
      </c>
      <c r="X1555" s="216" t="s">
        <v>5993</v>
      </c>
      <c r="Y1555" s="24" t="s">
        <v>5962</v>
      </c>
      <c r="Z1555" s="24" t="s">
        <v>5963</v>
      </c>
      <c r="AA1555" s="24" t="s">
        <v>5964</v>
      </c>
      <c r="AB1555" s="24" t="s">
        <v>5991</v>
      </c>
      <c r="AC1555" s="24" t="s">
        <v>5965</v>
      </c>
    </row>
    <row r="1556" spans="1:29" s="169" customFormat="1">
      <c r="A1556" s="24">
        <v>6691</v>
      </c>
      <c r="B1556" s="24" t="s">
        <v>5887</v>
      </c>
      <c r="C1556" s="57">
        <v>232</v>
      </c>
      <c r="D1556" s="57">
        <v>251</v>
      </c>
      <c r="E1556" s="57">
        <v>231</v>
      </c>
      <c r="F1556" s="57">
        <v>244</v>
      </c>
      <c r="G1556" s="57">
        <v>244</v>
      </c>
      <c r="H1556" s="57">
        <v>351</v>
      </c>
      <c r="I1556" s="57">
        <v>219</v>
      </c>
      <c r="J1556" s="57">
        <v>270</v>
      </c>
      <c r="K1556" s="57">
        <v>275.5</v>
      </c>
      <c r="L1556" s="57">
        <v>278</v>
      </c>
      <c r="M1556" s="57">
        <v>218</v>
      </c>
      <c r="N1556" s="57">
        <v>250</v>
      </c>
      <c r="O1556" s="57">
        <v>1151</v>
      </c>
      <c r="P1556" s="57">
        <v>3107</v>
      </c>
      <c r="Q1556" s="57"/>
      <c r="R1556" s="57"/>
      <c r="S1556" s="57"/>
      <c r="T1556" s="57"/>
      <c r="U1556" s="77">
        <v>0.45277688373922687</v>
      </c>
      <c r="V1556" s="24" t="s">
        <v>6202</v>
      </c>
      <c r="W1556" s="216" t="s">
        <v>5993</v>
      </c>
      <c r="X1556" s="216" t="s">
        <v>5993</v>
      </c>
      <c r="Y1556" s="24" t="s">
        <v>5982</v>
      </c>
      <c r="Z1556" s="24" t="s">
        <v>5963</v>
      </c>
      <c r="AA1556" s="24" t="s">
        <v>5964</v>
      </c>
      <c r="AB1556" s="24" t="s">
        <v>5979</v>
      </c>
      <c r="AC1556" s="24" t="s">
        <v>5970</v>
      </c>
    </row>
    <row r="1557" spans="1:29" s="169" customFormat="1">
      <c r="A1557" s="24">
        <v>6692</v>
      </c>
      <c r="B1557" s="24" t="s">
        <v>5888</v>
      </c>
      <c r="C1557" s="57">
        <v>59.7</v>
      </c>
      <c r="D1557" s="57">
        <v>60.4</v>
      </c>
      <c r="E1557" s="57">
        <v>54.2</v>
      </c>
      <c r="F1557" s="57">
        <v>55.3</v>
      </c>
      <c r="G1557" s="57">
        <v>55.9</v>
      </c>
      <c r="H1557" s="57">
        <v>57</v>
      </c>
      <c r="I1557" s="57">
        <v>53.1</v>
      </c>
      <c r="J1557" s="57">
        <v>54.1</v>
      </c>
      <c r="K1557" s="57">
        <v>54.9</v>
      </c>
      <c r="L1557" s="57">
        <v>57</v>
      </c>
      <c r="M1557" s="57">
        <v>52.6</v>
      </c>
      <c r="N1557" s="57">
        <v>56.9</v>
      </c>
      <c r="O1557" s="57">
        <v>377</v>
      </c>
      <c r="P1557" s="57">
        <v>415</v>
      </c>
      <c r="Q1557" s="57"/>
      <c r="R1557" s="57"/>
      <c r="S1557" s="57"/>
      <c r="T1557" s="57"/>
      <c r="U1557" s="77">
        <v>1.1103078982597054</v>
      </c>
      <c r="V1557" s="24" t="s">
        <v>6157</v>
      </c>
      <c r="W1557" s="216" t="s">
        <v>5993</v>
      </c>
      <c r="X1557" s="216" t="s">
        <v>5993</v>
      </c>
      <c r="Y1557" s="24" t="s">
        <v>5964</v>
      </c>
      <c r="Z1557" s="24" t="s">
        <v>5962</v>
      </c>
      <c r="AA1557" s="24" t="s">
        <v>5982</v>
      </c>
      <c r="AB1557" s="24" t="s">
        <v>5979</v>
      </c>
      <c r="AC1557" s="24" t="s">
        <v>5970</v>
      </c>
    </row>
    <row r="1558" spans="1:29" s="169" customFormat="1">
      <c r="A1558" s="24">
        <v>6693</v>
      </c>
      <c r="B1558" s="24" t="s">
        <v>5889</v>
      </c>
      <c r="C1558" s="57">
        <v>81</v>
      </c>
      <c r="D1558" s="57">
        <v>82.3</v>
      </c>
      <c r="E1558" s="57">
        <v>75.7</v>
      </c>
      <c r="F1558" s="57">
        <v>77.3</v>
      </c>
      <c r="G1558" s="57">
        <v>77.3</v>
      </c>
      <c r="H1558" s="57">
        <v>81</v>
      </c>
      <c r="I1558" s="57">
        <v>75</v>
      </c>
      <c r="J1558" s="57">
        <v>80.5</v>
      </c>
      <c r="K1558" s="57">
        <v>80.5</v>
      </c>
      <c r="L1558" s="57">
        <v>80.5</v>
      </c>
      <c r="M1558" s="57">
        <v>76</v>
      </c>
      <c r="N1558" s="57">
        <v>78.3</v>
      </c>
      <c r="O1558" s="57">
        <v>578</v>
      </c>
      <c r="P1558" s="57">
        <v>1198</v>
      </c>
      <c r="Q1558" s="57"/>
      <c r="R1558" s="57"/>
      <c r="S1558" s="57"/>
      <c r="T1558" s="57"/>
      <c r="U1558" s="77">
        <v>0.58968651456130594</v>
      </c>
      <c r="V1558" s="24" t="s">
        <v>6346</v>
      </c>
      <c r="W1558" s="216" t="s">
        <v>5993</v>
      </c>
      <c r="X1558" s="216" t="s">
        <v>5993</v>
      </c>
      <c r="Y1558" s="24" t="s">
        <v>5964</v>
      </c>
      <c r="Z1558" s="24" t="s">
        <v>5982</v>
      </c>
      <c r="AA1558" s="24" t="s">
        <v>6209</v>
      </c>
      <c r="AB1558" s="24" t="s">
        <v>5979</v>
      </c>
      <c r="AC1558" s="24" t="s">
        <v>5970</v>
      </c>
    </row>
    <row r="1559" spans="1:29" s="169" customFormat="1">
      <c r="A1559" s="24">
        <v>6695</v>
      </c>
      <c r="B1559" s="24" t="s">
        <v>5890</v>
      </c>
      <c r="C1559" s="57">
        <v>40.950000000000003</v>
      </c>
      <c r="D1559" s="57">
        <v>50.7</v>
      </c>
      <c r="E1559" s="57">
        <v>38.9</v>
      </c>
      <c r="F1559" s="57">
        <v>46.9</v>
      </c>
      <c r="G1559" s="57">
        <v>46.9</v>
      </c>
      <c r="H1559" s="57">
        <v>63</v>
      </c>
      <c r="I1559" s="57">
        <v>44.5</v>
      </c>
      <c r="J1559" s="57">
        <v>52.5</v>
      </c>
      <c r="K1559" s="57">
        <v>53</v>
      </c>
      <c r="L1559" s="57">
        <v>61.6</v>
      </c>
      <c r="M1559" s="57">
        <v>49.1</v>
      </c>
      <c r="N1559" s="57">
        <v>55.2</v>
      </c>
      <c r="O1559" s="57">
        <v>5136</v>
      </c>
      <c r="P1559" s="57">
        <v>9439</v>
      </c>
      <c r="Q1559" s="57"/>
      <c r="R1559" s="57"/>
      <c r="S1559" s="57"/>
      <c r="T1559" s="57"/>
      <c r="U1559" s="77">
        <v>0.66504220079810716</v>
      </c>
      <c r="V1559" s="24" t="s">
        <v>6444</v>
      </c>
      <c r="W1559" s="216" t="s">
        <v>5993</v>
      </c>
      <c r="X1559" s="216" t="s">
        <v>5993</v>
      </c>
      <c r="Y1559" s="24" t="s">
        <v>5982</v>
      </c>
      <c r="Z1559" s="24" t="s">
        <v>5963</v>
      </c>
      <c r="AA1559" s="24" t="s">
        <v>5963</v>
      </c>
      <c r="AB1559" s="24" t="s">
        <v>5970</v>
      </c>
      <c r="AC1559" s="24" t="s">
        <v>5991</v>
      </c>
    </row>
    <row r="1560" spans="1:29" s="169" customFormat="1">
      <c r="A1560" s="24">
        <v>6696</v>
      </c>
      <c r="B1560" s="24" t="s">
        <v>5891</v>
      </c>
      <c r="C1560" s="57">
        <v>239.5</v>
      </c>
      <c r="D1560" s="57">
        <v>240</v>
      </c>
      <c r="E1560" s="57">
        <v>207</v>
      </c>
      <c r="F1560" s="57">
        <v>230</v>
      </c>
      <c r="G1560" s="57">
        <v>231</v>
      </c>
      <c r="H1560" s="57">
        <v>233</v>
      </c>
      <c r="I1560" s="57">
        <v>133</v>
      </c>
      <c r="J1560" s="57">
        <v>145</v>
      </c>
      <c r="K1560" s="57">
        <v>146.5</v>
      </c>
      <c r="L1560" s="57">
        <v>171</v>
      </c>
      <c r="M1560" s="57">
        <v>132</v>
      </c>
      <c r="N1560" s="57">
        <v>138.5</v>
      </c>
      <c r="O1560" s="57">
        <v>2933</v>
      </c>
      <c r="P1560" s="57">
        <v>10286</v>
      </c>
      <c r="Q1560" s="57"/>
      <c r="R1560" s="57"/>
      <c r="S1560" s="57"/>
      <c r="T1560" s="57"/>
      <c r="U1560" s="77">
        <v>0.34851038088448161</v>
      </c>
      <c r="V1560" s="24" t="s">
        <v>6134</v>
      </c>
      <c r="W1560" s="216" t="s">
        <v>5993</v>
      </c>
      <c r="X1560" s="216" t="s">
        <v>5993</v>
      </c>
      <c r="Y1560" s="24" t="s">
        <v>5975</v>
      </c>
      <c r="Z1560" s="24" t="s">
        <v>5964</v>
      </c>
      <c r="AA1560" s="24" t="s">
        <v>6000</v>
      </c>
      <c r="AB1560" s="24" t="s">
        <v>5976</v>
      </c>
      <c r="AC1560" s="24" t="s">
        <v>5990</v>
      </c>
    </row>
    <row r="1561" spans="1:29" s="169" customFormat="1">
      <c r="A1561" s="24">
        <v>6698</v>
      </c>
      <c r="B1561" s="24" t="s">
        <v>5752</v>
      </c>
      <c r="C1561" s="57">
        <v>41.8</v>
      </c>
      <c r="D1561" s="57">
        <v>42.8</v>
      </c>
      <c r="E1561" s="57">
        <v>39.25</v>
      </c>
      <c r="F1561" s="57">
        <v>42.2</v>
      </c>
      <c r="G1561" s="57">
        <v>41.2</v>
      </c>
      <c r="H1561" s="57">
        <v>50.2</v>
      </c>
      <c r="I1561" s="57">
        <v>40.049999999999997</v>
      </c>
      <c r="J1561" s="57">
        <v>44.95</v>
      </c>
      <c r="K1561" s="57">
        <v>45</v>
      </c>
      <c r="L1561" s="57">
        <v>49</v>
      </c>
      <c r="M1561" s="57">
        <v>38.700000000000003</v>
      </c>
      <c r="N1561" s="57">
        <v>39.65</v>
      </c>
      <c r="O1561" s="57">
        <v>3725</v>
      </c>
      <c r="P1561" s="57">
        <v>12507</v>
      </c>
      <c r="Q1561" s="57"/>
      <c r="R1561" s="57"/>
      <c r="S1561" s="57"/>
      <c r="T1561" s="57"/>
      <c r="U1561" s="77">
        <v>0.36401837193393921</v>
      </c>
      <c r="V1561" s="24" t="s">
        <v>6079</v>
      </c>
      <c r="W1561" s="216" t="s">
        <v>5993</v>
      </c>
      <c r="X1561" s="216" t="s">
        <v>5993</v>
      </c>
      <c r="Y1561" s="24" t="s">
        <v>5972</v>
      </c>
      <c r="Z1561" s="24" t="s">
        <v>5982</v>
      </c>
      <c r="AA1561" s="24" t="s">
        <v>5964</v>
      </c>
      <c r="AB1561" s="24" t="s">
        <v>5986</v>
      </c>
      <c r="AC1561" s="24" t="s">
        <v>5965</v>
      </c>
    </row>
    <row r="1562" spans="1:29" s="169" customFormat="1">
      <c r="A1562" s="24">
        <v>6699</v>
      </c>
      <c r="B1562" s="24" t="s">
        <v>5892</v>
      </c>
      <c r="C1562" s="57">
        <v>64.599999999999994</v>
      </c>
      <c r="D1562" s="57">
        <v>71.5</v>
      </c>
      <c r="E1562" s="57">
        <v>56.2</v>
      </c>
      <c r="F1562" s="57">
        <v>58</v>
      </c>
      <c r="G1562" s="57">
        <v>56.2</v>
      </c>
      <c r="H1562" s="57">
        <v>69.2</v>
      </c>
      <c r="I1562" s="57">
        <v>31.4</v>
      </c>
      <c r="J1562" s="57">
        <v>38</v>
      </c>
      <c r="K1562" s="57">
        <v>38.15</v>
      </c>
      <c r="L1562" s="57">
        <v>45.2</v>
      </c>
      <c r="M1562" s="57">
        <v>31.35</v>
      </c>
      <c r="N1562" s="57">
        <v>37</v>
      </c>
      <c r="O1562" s="57">
        <v>1124</v>
      </c>
      <c r="P1562" s="57">
        <v>1803</v>
      </c>
      <c r="Q1562" s="57"/>
      <c r="R1562" s="57"/>
      <c r="S1562" s="57"/>
      <c r="T1562" s="57"/>
      <c r="U1562" s="77">
        <v>0.76193997658223944</v>
      </c>
      <c r="V1562" s="24" t="s">
        <v>6363</v>
      </c>
      <c r="W1562" s="216" t="s">
        <v>5993</v>
      </c>
      <c r="X1562" s="216" t="s">
        <v>5993</v>
      </c>
      <c r="Y1562" s="24" t="s">
        <v>5964</v>
      </c>
      <c r="Z1562" s="24" t="s">
        <v>5964</v>
      </c>
      <c r="AA1562" s="24" t="s">
        <v>5978</v>
      </c>
      <c r="AB1562" s="24" t="s">
        <v>5970</v>
      </c>
      <c r="AC1562" s="24" t="s">
        <v>5986</v>
      </c>
    </row>
    <row r="1563" spans="1:29" s="169" customFormat="1">
      <c r="A1563" s="24">
        <v>6703</v>
      </c>
      <c r="B1563" s="24" t="s">
        <v>5756</v>
      </c>
      <c r="C1563" s="57">
        <v>99.5</v>
      </c>
      <c r="D1563" s="57">
        <v>100.5</v>
      </c>
      <c r="E1563" s="57">
        <v>96.6</v>
      </c>
      <c r="F1563" s="57">
        <v>99</v>
      </c>
      <c r="G1563" s="57">
        <v>98.8</v>
      </c>
      <c r="H1563" s="57">
        <v>106</v>
      </c>
      <c r="I1563" s="57">
        <v>95.8</v>
      </c>
      <c r="J1563" s="57">
        <v>96.8</v>
      </c>
      <c r="K1563" s="57">
        <v>96.5</v>
      </c>
      <c r="L1563" s="57">
        <v>97.5</v>
      </c>
      <c r="M1563" s="57">
        <v>81.2</v>
      </c>
      <c r="N1563" s="57">
        <v>88</v>
      </c>
      <c r="O1563" s="57">
        <v>519</v>
      </c>
      <c r="P1563" s="57">
        <v>1348</v>
      </c>
      <c r="Q1563" s="57"/>
      <c r="R1563" s="57"/>
      <c r="S1563" s="57"/>
      <c r="T1563" s="57"/>
      <c r="U1563" s="77">
        <v>0.47057368941641936</v>
      </c>
      <c r="V1563" s="24" t="s">
        <v>6385</v>
      </c>
      <c r="W1563" s="216" t="s">
        <v>5993</v>
      </c>
      <c r="X1563" s="216" t="s">
        <v>5993</v>
      </c>
      <c r="Y1563" s="24" t="s">
        <v>5994</v>
      </c>
      <c r="Z1563" s="24" t="s">
        <v>6000</v>
      </c>
      <c r="AA1563" s="24" t="s">
        <v>5964</v>
      </c>
      <c r="AB1563" s="24" t="s">
        <v>5965</v>
      </c>
      <c r="AC1563" s="24" t="s">
        <v>5986</v>
      </c>
    </row>
    <row r="1564" spans="1:29" s="169" customFormat="1">
      <c r="A1564" s="24">
        <v>6706</v>
      </c>
      <c r="B1564" s="24" t="s">
        <v>5893</v>
      </c>
      <c r="C1564" s="57">
        <v>165</v>
      </c>
      <c r="D1564" s="57">
        <v>189</v>
      </c>
      <c r="E1564" s="57">
        <v>164.5</v>
      </c>
      <c r="F1564" s="57">
        <v>173</v>
      </c>
      <c r="G1564" s="57">
        <v>173.5</v>
      </c>
      <c r="H1564" s="57">
        <v>225</v>
      </c>
      <c r="I1564" s="57">
        <v>167</v>
      </c>
      <c r="J1564" s="57">
        <v>208</v>
      </c>
      <c r="K1564" s="57">
        <v>211.5</v>
      </c>
      <c r="L1564" s="57">
        <v>213.5</v>
      </c>
      <c r="M1564" s="57">
        <v>158</v>
      </c>
      <c r="N1564" s="57">
        <v>168</v>
      </c>
      <c r="O1564" s="57">
        <v>46505</v>
      </c>
      <c r="P1564" s="57">
        <v>112165</v>
      </c>
      <c r="Q1564" s="57"/>
      <c r="R1564" s="57"/>
      <c r="S1564" s="57"/>
      <c r="T1564" s="57"/>
      <c r="U1564" s="77">
        <v>0.50674849056697235</v>
      </c>
      <c r="V1564" s="24" t="s">
        <v>6104</v>
      </c>
      <c r="W1564" s="216" t="s">
        <v>5993</v>
      </c>
      <c r="X1564" s="216" t="s">
        <v>5993</v>
      </c>
      <c r="Y1564" s="24" t="s">
        <v>5963</v>
      </c>
      <c r="Z1564" s="24" t="s">
        <v>5982</v>
      </c>
      <c r="AA1564" s="24" t="s">
        <v>5964</v>
      </c>
      <c r="AB1564" s="24" t="s">
        <v>5979</v>
      </c>
      <c r="AC1564" s="24" t="s">
        <v>5990</v>
      </c>
    </row>
    <row r="1565" spans="1:29" s="169" customFormat="1">
      <c r="A1565" s="24">
        <v>6708</v>
      </c>
      <c r="B1565" s="24" t="s">
        <v>5803</v>
      </c>
      <c r="C1565" s="57">
        <v>97</v>
      </c>
      <c r="D1565" s="57">
        <v>98</v>
      </c>
      <c r="E1565" s="57">
        <v>85</v>
      </c>
      <c r="F1565" s="57">
        <v>89.3</v>
      </c>
      <c r="G1565" s="57">
        <v>90.3</v>
      </c>
      <c r="H1565" s="57">
        <v>126</v>
      </c>
      <c r="I1565" s="57">
        <v>88.6</v>
      </c>
      <c r="J1565" s="57">
        <v>107.5</v>
      </c>
      <c r="K1565" s="57">
        <v>104</v>
      </c>
      <c r="L1565" s="57">
        <v>120.5</v>
      </c>
      <c r="M1565" s="57">
        <v>88</v>
      </c>
      <c r="N1565" s="57">
        <v>92</v>
      </c>
      <c r="O1565" s="57">
        <v>2022</v>
      </c>
      <c r="P1565" s="57">
        <v>3553</v>
      </c>
      <c r="Q1565" s="57"/>
      <c r="R1565" s="57"/>
      <c r="S1565" s="57"/>
      <c r="T1565" s="57"/>
      <c r="U1565" s="77">
        <v>0.695562435500516</v>
      </c>
      <c r="V1565" s="24" t="s">
        <v>6137</v>
      </c>
      <c r="W1565" s="216" t="s">
        <v>5993</v>
      </c>
      <c r="X1565" s="216" t="s">
        <v>5993</v>
      </c>
      <c r="Y1565" s="24" t="s">
        <v>5964</v>
      </c>
      <c r="Z1565" s="24" t="s">
        <v>5982</v>
      </c>
      <c r="AA1565" s="24" t="s">
        <v>5964</v>
      </c>
      <c r="AB1565" s="24" t="s">
        <v>5970</v>
      </c>
      <c r="AC1565" s="24" t="s">
        <v>5965</v>
      </c>
    </row>
    <row r="1566" spans="1:29" s="169" customFormat="1">
      <c r="A1566" s="24">
        <v>6709</v>
      </c>
      <c r="B1566" s="24" t="s">
        <v>5894</v>
      </c>
      <c r="C1566" s="57">
        <v>59.2</v>
      </c>
      <c r="D1566" s="57">
        <v>69.3</v>
      </c>
      <c r="E1566" s="57">
        <v>49.85</v>
      </c>
      <c r="F1566" s="57">
        <v>54</v>
      </c>
      <c r="G1566" s="57">
        <v>56</v>
      </c>
      <c r="H1566" s="57">
        <v>74.7</v>
      </c>
      <c r="I1566" s="57">
        <v>52.3</v>
      </c>
      <c r="J1566" s="57">
        <v>56.9</v>
      </c>
      <c r="K1566" s="57">
        <v>57.5</v>
      </c>
      <c r="L1566" s="57">
        <v>60.2</v>
      </c>
      <c r="M1566" s="57">
        <v>55.1</v>
      </c>
      <c r="N1566" s="57">
        <v>59.8</v>
      </c>
      <c r="O1566" s="57">
        <v>2156</v>
      </c>
      <c r="P1566" s="57">
        <v>8634</v>
      </c>
      <c r="Q1566" s="57"/>
      <c r="R1566" s="57"/>
      <c r="S1566" s="57"/>
      <c r="T1566" s="57"/>
      <c r="U1566" s="77">
        <v>0.30520165752966311</v>
      </c>
      <c r="V1566" s="24" t="s">
        <v>6203</v>
      </c>
      <c r="W1566" s="216" t="s">
        <v>5993</v>
      </c>
      <c r="X1566" s="216" t="s">
        <v>5993</v>
      </c>
      <c r="Y1566" s="24" t="s">
        <v>6000</v>
      </c>
      <c r="Z1566" s="24" t="s">
        <v>5969</v>
      </c>
      <c r="AA1566" s="24" t="s">
        <v>5982</v>
      </c>
      <c r="AB1566" s="24" t="s">
        <v>5965</v>
      </c>
      <c r="AC1566" s="24" t="s">
        <v>5970</v>
      </c>
    </row>
    <row r="1567" spans="1:29" s="169" customFormat="1">
      <c r="A1567" s="24">
        <v>6712</v>
      </c>
      <c r="B1567" s="24" t="s">
        <v>5895</v>
      </c>
      <c r="C1567" s="57">
        <v>470.5</v>
      </c>
      <c r="D1567" s="57">
        <v>476</v>
      </c>
      <c r="E1567" s="57">
        <v>408</v>
      </c>
      <c r="F1567" s="57">
        <v>415.5</v>
      </c>
      <c r="G1567" s="57">
        <v>418.5</v>
      </c>
      <c r="H1567" s="57">
        <v>427.5</v>
      </c>
      <c r="I1567" s="57">
        <v>277</v>
      </c>
      <c r="J1567" s="57">
        <v>292</v>
      </c>
      <c r="K1567" s="57">
        <v>291</v>
      </c>
      <c r="L1567" s="57">
        <v>312.5</v>
      </c>
      <c r="M1567" s="57">
        <v>263</v>
      </c>
      <c r="N1567" s="57">
        <v>274</v>
      </c>
      <c r="O1567" s="57">
        <v>6031</v>
      </c>
      <c r="P1567" s="57">
        <v>11303</v>
      </c>
      <c r="Q1567" s="57"/>
      <c r="R1567" s="57"/>
      <c r="S1567" s="57"/>
      <c r="T1567" s="57"/>
      <c r="U1567" s="77">
        <v>0.65214741415749999</v>
      </c>
      <c r="V1567" s="24" t="s">
        <v>6316</v>
      </c>
      <c r="W1567" s="216" t="s">
        <v>5993</v>
      </c>
      <c r="X1567" s="216" t="s">
        <v>5993</v>
      </c>
      <c r="Y1567" s="24" t="s">
        <v>5964</v>
      </c>
      <c r="Z1567" s="24" t="s">
        <v>5964</v>
      </c>
      <c r="AA1567" s="24" t="s">
        <v>5964</v>
      </c>
      <c r="AB1567" s="24" t="s">
        <v>5986</v>
      </c>
      <c r="AC1567" s="24" t="s">
        <v>5990</v>
      </c>
    </row>
    <row r="1568" spans="1:29" s="169" customFormat="1">
      <c r="A1568" s="24">
        <v>6715</v>
      </c>
      <c r="B1568" s="24" t="s">
        <v>5896</v>
      </c>
      <c r="C1568" s="57">
        <v>107.5</v>
      </c>
      <c r="D1568" s="57">
        <v>122</v>
      </c>
      <c r="E1568" s="57">
        <v>105</v>
      </c>
      <c r="F1568" s="57">
        <v>113.5</v>
      </c>
      <c r="G1568" s="57">
        <v>114.5</v>
      </c>
      <c r="H1568" s="57">
        <v>135</v>
      </c>
      <c r="I1568" s="57">
        <v>107</v>
      </c>
      <c r="J1568" s="57">
        <v>117</v>
      </c>
      <c r="K1568" s="57">
        <v>118</v>
      </c>
      <c r="L1568" s="57">
        <v>128</v>
      </c>
      <c r="M1568" s="57">
        <v>112</v>
      </c>
      <c r="N1568" s="57">
        <v>116.5</v>
      </c>
      <c r="O1568" s="57">
        <v>3922</v>
      </c>
      <c r="P1568" s="57">
        <v>14763</v>
      </c>
      <c r="Q1568" s="57"/>
      <c r="R1568" s="57"/>
      <c r="S1568" s="57"/>
      <c r="T1568" s="57"/>
      <c r="U1568" s="77">
        <v>0.32470064049011421</v>
      </c>
      <c r="V1568" s="24" t="s">
        <v>6101</v>
      </c>
      <c r="W1568" s="216" t="s">
        <v>5993</v>
      </c>
      <c r="X1568" s="216" t="s">
        <v>5993</v>
      </c>
      <c r="Y1568" s="24" t="s">
        <v>5982</v>
      </c>
      <c r="Z1568" s="24" t="s">
        <v>5969</v>
      </c>
      <c r="AA1568" s="24" t="s">
        <v>5978</v>
      </c>
      <c r="AB1568" s="24" t="s">
        <v>5976</v>
      </c>
      <c r="AC1568" s="24" t="s">
        <v>5991</v>
      </c>
    </row>
    <row r="1569" spans="1:29" s="169" customFormat="1">
      <c r="A1569" s="24">
        <v>6716</v>
      </c>
      <c r="B1569" s="24" t="s">
        <v>5897</v>
      </c>
      <c r="C1569" s="57">
        <v>133.5</v>
      </c>
      <c r="D1569" s="57">
        <v>159</v>
      </c>
      <c r="E1569" s="57">
        <v>126.5</v>
      </c>
      <c r="F1569" s="57">
        <v>137.5</v>
      </c>
      <c r="G1569" s="57">
        <v>137.5</v>
      </c>
      <c r="H1569" s="57">
        <v>253.5</v>
      </c>
      <c r="I1569" s="57">
        <v>136.5</v>
      </c>
      <c r="J1569" s="57">
        <v>238</v>
      </c>
      <c r="K1569" s="57">
        <v>252</v>
      </c>
      <c r="L1569" s="57">
        <v>265</v>
      </c>
      <c r="M1569" s="57">
        <v>150</v>
      </c>
      <c r="N1569" s="57">
        <v>176.5</v>
      </c>
      <c r="O1569" s="57">
        <v>7795</v>
      </c>
      <c r="P1569" s="57">
        <v>11243</v>
      </c>
      <c r="Q1569" s="57"/>
      <c r="R1569" s="57"/>
      <c r="S1569" s="57"/>
      <c r="T1569" s="57"/>
      <c r="U1569" s="77">
        <v>0.8473914633302696</v>
      </c>
      <c r="V1569" s="24" t="s">
        <v>5980</v>
      </c>
      <c r="W1569" s="216" t="s">
        <v>5993</v>
      </c>
      <c r="X1569" s="216" t="s">
        <v>5993</v>
      </c>
      <c r="Y1569" s="24" t="s">
        <v>5969</v>
      </c>
      <c r="Z1569" s="24" t="s">
        <v>5982</v>
      </c>
      <c r="AA1569" s="24" t="s">
        <v>5964</v>
      </c>
      <c r="AB1569" s="24" t="s">
        <v>5965</v>
      </c>
      <c r="AC1569" s="24" t="s">
        <v>5990</v>
      </c>
    </row>
    <row r="1570" spans="1:29" s="169" customFormat="1">
      <c r="A1570" s="24">
        <v>6717</v>
      </c>
      <c r="B1570" s="24" t="s">
        <v>5898</v>
      </c>
      <c r="C1570" s="57"/>
      <c r="D1570" s="57">
        <v>16.399999999999999</v>
      </c>
      <c r="E1570" s="57">
        <v>13.7</v>
      </c>
      <c r="F1570" s="57">
        <v>14.1</v>
      </c>
      <c r="G1570" s="57">
        <v>14.35</v>
      </c>
      <c r="H1570" s="57">
        <v>16.45</v>
      </c>
      <c r="I1570" s="57">
        <v>14.15</v>
      </c>
      <c r="J1570" s="57">
        <v>15.05</v>
      </c>
      <c r="K1570" s="57">
        <v>15.35</v>
      </c>
      <c r="L1570" s="57">
        <v>15.5</v>
      </c>
      <c r="M1570" s="57">
        <v>13.95</v>
      </c>
      <c r="N1570" s="57">
        <v>14.65</v>
      </c>
      <c r="O1570" s="57">
        <v>1990</v>
      </c>
      <c r="P1570" s="57">
        <v>1861</v>
      </c>
      <c r="Q1570" s="57"/>
      <c r="R1570" s="57"/>
      <c r="S1570" s="57"/>
      <c r="T1570" s="57"/>
      <c r="U1570" s="77">
        <v>1.3069436981312317</v>
      </c>
      <c r="V1570" s="24" t="s">
        <v>6202</v>
      </c>
      <c r="W1570" s="216" t="s">
        <v>5993</v>
      </c>
      <c r="X1570" s="216" t="s">
        <v>5993</v>
      </c>
      <c r="Y1570" s="24" t="s">
        <v>5969</v>
      </c>
      <c r="Z1570" s="24" t="s">
        <v>5963</v>
      </c>
      <c r="AA1570" s="24" t="s">
        <v>5964</v>
      </c>
      <c r="AB1570" s="24" t="s">
        <v>5965</v>
      </c>
      <c r="AC1570" s="24" t="s">
        <v>5970</v>
      </c>
    </row>
    <row r="1571" spans="1:29" s="169" customFormat="1">
      <c r="A1571" s="24">
        <v>6719</v>
      </c>
      <c r="B1571" s="24" t="s">
        <v>5899</v>
      </c>
      <c r="C1571" s="57">
        <v>203</v>
      </c>
      <c r="D1571" s="57">
        <v>272</v>
      </c>
      <c r="E1571" s="57">
        <v>199</v>
      </c>
      <c r="F1571" s="57">
        <v>263</v>
      </c>
      <c r="G1571" s="57">
        <v>266</v>
      </c>
      <c r="H1571" s="57">
        <v>333</v>
      </c>
      <c r="I1571" s="57">
        <v>259.5</v>
      </c>
      <c r="J1571" s="57">
        <v>331.5</v>
      </c>
      <c r="K1571" s="57">
        <v>334.5</v>
      </c>
      <c r="L1571" s="57">
        <v>415</v>
      </c>
      <c r="M1571" s="57">
        <v>330</v>
      </c>
      <c r="N1571" s="57">
        <v>390</v>
      </c>
      <c r="O1571" s="57">
        <v>16537</v>
      </c>
      <c r="P1571" s="57">
        <v>19300</v>
      </c>
      <c r="Q1571" s="57"/>
      <c r="R1571" s="57"/>
      <c r="S1571" s="57"/>
      <c r="T1571" s="57"/>
      <c r="U1571" s="77">
        <v>1.0472481289579736</v>
      </c>
      <c r="V1571" s="24" t="s">
        <v>6273</v>
      </c>
      <c r="W1571" s="216" t="s">
        <v>5993</v>
      </c>
      <c r="X1571" s="216" t="s">
        <v>5993</v>
      </c>
      <c r="Y1571" s="24" t="s">
        <v>5982</v>
      </c>
      <c r="Z1571" s="24" t="s">
        <v>5982</v>
      </c>
      <c r="AA1571" s="24" t="s">
        <v>5982</v>
      </c>
      <c r="AB1571" s="24" t="s">
        <v>5991</v>
      </c>
      <c r="AC1571" s="24" t="s">
        <v>5965</v>
      </c>
    </row>
    <row r="1572" spans="1:29" s="169" customFormat="1">
      <c r="A1572" s="24">
        <v>6721</v>
      </c>
      <c r="B1572" s="24" t="s">
        <v>5900</v>
      </c>
      <c r="C1572" s="57">
        <v>69.3</v>
      </c>
      <c r="D1572" s="57">
        <v>73.900000000000006</v>
      </c>
      <c r="E1572" s="57">
        <v>69</v>
      </c>
      <c r="F1572" s="57">
        <v>72</v>
      </c>
      <c r="G1572" s="57">
        <v>71.3</v>
      </c>
      <c r="H1572" s="57">
        <v>72.7</v>
      </c>
      <c r="I1572" s="57">
        <v>69.2</v>
      </c>
      <c r="J1572" s="57">
        <v>72.7</v>
      </c>
      <c r="K1572" s="57"/>
      <c r="L1572" s="57">
        <v>72.7</v>
      </c>
      <c r="M1572" s="57">
        <v>68.5</v>
      </c>
      <c r="N1572" s="57">
        <v>69.2</v>
      </c>
      <c r="O1572" s="57">
        <v>246</v>
      </c>
      <c r="P1572" s="57">
        <v>105</v>
      </c>
      <c r="Q1572" s="57"/>
      <c r="R1572" s="57"/>
      <c r="S1572" s="57"/>
      <c r="T1572" s="57"/>
      <c r="U1572" s="77">
        <v>2.8634920634920635</v>
      </c>
      <c r="V1572" s="24" t="s">
        <v>6445</v>
      </c>
      <c r="W1572" s="216" t="s">
        <v>5993</v>
      </c>
      <c r="X1572" s="216" t="s">
        <v>5993</v>
      </c>
      <c r="Y1572" s="24" t="s">
        <v>5982</v>
      </c>
      <c r="Z1572" s="24" t="s">
        <v>6126</v>
      </c>
      <c r="AA1572" s="24" t="s">
        <v>5969</v>
      </c>
      <c r="AB1572" s="24" t="s">
        <v>6033</v>
      </c>
      <c r="AC1572" s="24" t="s">
        <v>5990</v>
      </c>
    </row>
    <row r="1573" spans="1:29" s="169" customFormat="1">
      <c r="A1573" s="24">
        <v>6723</v>
      </c>
      <c r="B1573" s="24" t="s">
        <v>5901</v>
      </c>
      <c r="C1573" s="57">
        <v>28.3</v>
      </c>
      <c r="D1573" s="57">
        <v>29.3</v>
      </c>
      <c r="E1573" s="57">
        <v>27.8</v>
      </c>
      <c r="F1573" s="57">
        <v>29.2</v>
      </c>
      <c r="G1573" s="57">
        <v>27.9</v>
      </c>
      <c r="H1573" s="57">
        <v>29.15</v>
      </c>
      <c r="I1573" s="57">
        <v>27.65</v>
      </c>
      <c r="J1573" s="57"/>
      <c r="K1573" s="57"/>
      <c r="L1573" s="57">
        <v>28</v>
      </c>
      <c r="M1573" s="57">
        <v>22.85</v>
      </c>
      <c r="N1573" s="57">
        <v>23.15</v>
      </c>
      <c r="O1573" s="57">
        <v>202</v>
      </c>
      <c r="P1573" s="57">
        <v>81</v>
      </c>
      <c r="Q1573" s="57"/>
      <c r="R1573" s="57"/>
      <c r="S1573" s="57"/>
      <c r="T1573" s="57"/>
      <c r="U1573" s="77">
        <v>3.0480109739368997</v>
      </c>
      <c r="V1573" s="24" t="s">
        <v>6432</v>
      </c>
      <c r="W1573" s="216" t="s">
        <v>5993</v>
      </c>
      <c r="X1573" s="216" t="s">
        <v>5993</v>
      </c>
      <c r="Y1573" s="24" t="s">
        <v>6010</v>
      </c>
      <c r="Z1573" s="24" t="s">
        <v>5978</v>
      </c>
      <c r="AA1573" s="24" t="s">
        <v>5969</v>
      </c>
      <c r="AB1573" s="24" t="s">
        <v>6084</v>
      </c>
      <c r="AC1573" s="24" t="s">
        <v>5965</v>
      </c>
    </row>
    <row r="1574" spans="1:29" s="169" customFormat="1">
      <c r="A1574" s="24">
        <v>6724</v>
      </c>
      <c r="B1574" s="24" t="s">
        <v>5902</v>
      </c>
      <c r="C1574" s="57">
        <v>8.89</v>
      </c>
      <c r="D1574" s="57">
        <v>9.73</v>
      </c>
      <c r="E1574" s="57">
        <v>7.86</v>
      </c>
      <c r="F1574" s="57">
        <v>9.33</v>
      </c>
      <c r="G1574" s="57">
        <v>8.5500000000000007</v>
      </c>
      <c r="H1574" s="57">
        <v>10.35</v>
      </c>
      <c r="I1574" s="57">
        <v>7.6</v>
      </c>
      <c r="J1574" s="57">
        <v>8.1</v>
      </c>
      <c r="K1574" s="57">
        <v>8.2799999999999994</v>
      </c>
      <c r="L1574" s="57">
        <v>18.899999999999999</v>
      </c>
      <c r="M1574" s="57">
        <v>8.25</v>
      </c>
      <c r="N1574" s="57">
        <v>17.45</v>
      </c>
      <c r="O1574" s="57">
        <v>9271</v>
      </c>
      <c r="P1574" s="57">
        <v>1242</v>
      </c>
      <c r="Q1574" s="57"/>
      <c r="R1574" s="57"/>
      <c r="S1574" s="57"/>
      <c r="T1574" s="57"/>
      <c r="U1574" s="77">
        <v>9.1233673286813382</v>
      </c>
      <c r="V1574" s="24" t="s">
        <v>6157</v>
      </c>
      <c r="W1574" s="216" t="s">
        <v>5993</v>
      </c>
      <c r="X1574" s="216" t="s">
        <v>5993</v>
      </c>
      <c r="Y1574" s="24" t="s">
        <v>6075</v>
      </c>
      <c r="Z1574" s="24" t="s">
        <v>6000</v>
      </c>
      <c r="AA1574" s="24" t="s">
        <v>5982</v>
      </c>
      <c r="AB1574" s="24" t="s">
        <v>5965</v>
      </c>
      <c r="AC1574" s="24" t="s">
        <v>5979</v>
      </c>
    </row>
    <row r="1575" spans="1:29" s="169" customFormat="1">
      <c r="A1575" s="24">
        <v>6727</v>
      </c>
      <c r="B1575" s="24" t="s">
        <v>5903</v>
      </c>
      <c r="C1575" s="57">
        <v>57</v>
      </c>
      <c r="D1575" s="57">
        <v>70.900000000000006</v>
      </c>
      <c r="E1575" s="57">
        <v>54.8</v>
      </c>
      <c r="F1575" s="57">
        <v>68.3</v>
      </c>
      <c r="G1575" s="57">
        <v>68.3</v>
      </c>
      <c r="H1575" s="57">
        <v>128</v>
      </c>
      <c r="I1575" s="57">
        <v>67.8</v>
      </c>
      <c r="J1575" s="57">
        <v>116.5</v>
      </c>
      <c r="K1575" s="57">
        <v>121</v>
      </c>
      <c r="L1575" s="57">
        <v>127.5</v>
      </c>
      <c r="M1575" s="57">
        <v>68.099999999999994</v>
      </c>
      <c r="N1575" s="57">
        <v>75.599999999999994</v>
      </c>
      <c r="O1575" s="57">
        <v>25133</v>
      </c>
      <c r="P1575" s="57">
        <v>31644</v>
      </c>
      <c r="Q1575" s="57"/>
      <c r="R1575" s="57"/>
      <c r="S1575" s="57"/>
      <c r="T1575" s="57"/>
      <c r="U1575" s="77">
        <v>0.97074045983791912</v>
      </c>
      <c r="V1575" s="24" t="s">
        <v>6019</v>
      </c>
      <c r="W1575" s="216" t="s">
        <v>5993</v>
      </c>
      <c r="X1575" s="216" t="s">
        <v>5993</v>
      </c>
      <c r="Y1575" s="24" t="s">
        <v>5982</v>
      </c>
      <c r="Z1575" s="24" t="s">
        <v>5982</v>
      </c>
      <c r="AA1575" s="24" t="s">
        <v>5964</v>
      </c>
      <c r="AB1575" s="24" t="s">
        <v>5965</v>
      </c>
      <c r="AC1575" s="24" t="s">
        <v>5965</v>
      </c>
    </row>
    <row r="1576" spans="1:29" s="169" customFormat="1">
      <c r="A1576" s="24">
        <v>6728</v>
      </c>
      <c r="B1576" s="24" t="s">
        <v>5790</v>
      </c>
      <c r="C1576" s="57">
        <v>68.5</v>
      </c>
      <c r="D1576" s="57">
        <v>76.8</v>
      </c>
      <c r="E1576" s="57">
        <v>62</v>
      </c>
      <c r="F1576" s="57">
        <v>67.599999999999994</v>
      </c>
      <c r="G1576" s="57">
        <v>67.8</v>
      </c>
      <c r="H1576" s="57">
        <v>74.2</v>
      </c>
      <c r="I1576" s="57">
        <v>67.599999999999994</v>
      </c>
      <c r="J1576" s="57">
        <v>73.599999999999994</v>
      </c>
      <c r="K1576" s="57">
        <v>74</v>
      </c>
      <c r="L1576" s="57">
        <v>90.1</v>
      </c>
      <c r="M1576" s="57">
        <v>72.099999999999994</v>
      </c>
      <c r="N1576" s="57">
        <v>78</v>
      </c>
      <c r="O1576" s="57">
        <v>2659</v>
      </c>
      <c r="P1576" s="57">
        <v>896</v>
      </c>
      <c r="Q1576" s="57"/>
      <c r="R1576" s="57"/>
      <c r="S1576" s="57"/>
      <c r="T1576" s="57"/>
      <c r="U1576" s="77">
        <v>3.6271081349206353</v>
      </c>
      <c r="V1576" s="24" t="s">
        <v>6278</v>
      </c>
      <c r="W1576" s="216" t="s">
        <v>5993</v>
      </c>
      <c r="X1576" s="216" t="s">
        <v>5993</v>
      </c>
      <c r="Y1576" s="24" t="s">
        <v>5978</v>
      </c>
      <c r="Z1576" s="24" t="s">
        <v>5982</v>
      </c>
      <c r="AA1576" s="24" t="s">
        <v>5963</v>
      </c>
      <c r="AB1576" s="24" t="s">
        <v>5996</v>
      </c>
      <c r="AC1576" s="24" t="s">
        <v>5965</v>
      </c>
    </row>
    <row r="1577" spans="1:29" s="169" customFormat="1">
      <c r="A1577" s="24">
        <v>6729</v>
      </c>
      <c r="B1577" s="24" t="s">
        <v>5904</v>
      </c>
      <c r="C1577" s="57">
        <v>18.5</v>
      </c>
      <c r="D1577" s="57">
        <v>18.5</v>
      </c>
      <c r="E1577" s="57">
        <v>17.149999999999999</v>
      </c>
      <c r="F1577" s="57">
        <v>17.7</v>
      </c>
      <c r="G1577" s="57">
        <v>16.75</v>
      </c>
      <c r="H1577" s="57">
        <v>17.649999999999999</v>
      </c>
      <c r="I1577" s="57">
        <v>16.2</v>
      </c>
      <c r="J1577" s="57">
        <v>17.05</v>
      </c>
      <c r="K1577" s="57">
        <v>17.600000000000001</v>
      </c>
      <c r="L1577" s="57">
        <v>18.399999999999999</v>
      </c>
      <c r="M1577" s="57">
        <v>16.649999999999999</v>
      </c>
      <c r="N1577" s="57">
        <v>17.149999999999999</v>
      </c>
      <c r="O1577" s="57">
        <v>435</v>
      </c>
      <c r="P1577" s="57">
        <v>256</v>
      </c>
      <c r="Q1577" s="57"/>
      <c r="R1577" s="57"/>
      <c r="S1577" s="57"/>
      <c r="T1577" s="57"/>
      <c r="U1577" s="77">
        <v>2.0768229166666665</v>
      </c>
      <c r="V1577" s="24" t="s">
        <v>6446</v>
      </c>
      <c r="W1577" s="216" t="s">
        <v>5993</v>
      </c>
      <c r="X1577" s="216" t="s">
        <v>5993</v>
      </c>
      <c r="Y1577" s="24" t="s">
        <v>6024</v>
      </c>
      <c r="Z1577" s="24" t="s">
        <v>6022</v>
      </c>
      <c r="AA1577" s="24" t="s">
        <v>5962</v>
      </c>
      <c r="AB1577" s="24" t="s">
        <v>5970</v>
      </c>
      <c r="AC1577" s="24" t="s">
        <v>5991</v>
      </c>
    </row>
    <row r="1578" spans="1:29" s="169" customFormat="1">
      <c r="A1578" s="24">
        <v>6732</v>
      </c>
      <c r="B1578" s="24" t="s">
        <v>5749</v>
      </c>
      <c r="C1578" s="57">
        <v>632</v>
      </c>
      <c r="D1578" s="57">
        <v>740</v>
      </c>
      <c r="E1578" s="57">
        <v>605</v>
      </c>
      <c r="F1578" s="57">
        <v>700</v>
      </c>
      <c r="G1578" s="57">
        <v>700</v>
      </c>
      <c r="H1578" s="57">
        <v>860</v>
      </c>
      <c r="I1578" s="57">
        <v>651</v>
      </c>
      <c r="J1578" s="57">
        <v>830</v>
      </c>
      <c r="K1578" s="57">
        <v>853</v>
      </c>
      <c r="L1578" s="57">
        <v>864</v>
      </c>
      <c r="M1578" s="57">
        <v>672</v>
      </c>
      <c r="N1578" s="57">
        <v>759</v>
      </c>
      <c r="O1578" s="57">
        <v>10023</v>
      </c>
      <c r="P1578" s="57">
        <v>10682</v>
      </c>
      <c r="Q1578" s="57"/>
      <c r="R1578" s="57"/>
      <c r="S1578" s="57"/>
      <c r="T1578" s="57"/>
      <c r="U1578" s="77">
        <v>1.1468201959682955</v>
      </c>
      <c r="V1578" s="24" t="s">
        <v>5980</v>
      </c>
      <c r="W1578" s="216" t="s">
        <v>5993</v>
      </c>
      <c r="X1578" s="216" t="s">
        <v>5993</v>
      </c>
      <c r="Y1578" s="24" t="s">
        <v>5982</v>
      </c>
      <c r="Z1578" s="24" t="s">
        <v>5982</v>
      </c>
      <c r="AA1578" s="24" t="s">
        <v>5964</v>
      </c>
      <c r="AB1578" s="24" t="s">
        <v>5965</v>
      </c>
      <c r="AC1578" s="24" t="s">
        <v>5970</v>
      </c>
    </row>
    <row r="1579" spans="1:29" s="169" customFormat="1">
      <c r="A1579" s="24">
        <v>6733</v>
      </c>
      <c r="B1579" s="24" t="s">
        <v>5905</v>
      </c>
      <c r="C1579" s="57">
        <v>27.9</v>
      </c>
      <c r="D1579" s="57">
        <v>29.05</v>
      </c>
      <c r="E1579" s="57">
        <v>25.7</v>
      </c>
      <c r="F1579" s="57">
        <v>25.8</v>
      </c>
      <c r="G1579" s="57">
        <v>26</v>
      </c>
      <c r="H1579" s="57">
        <v>27.85</v>
      </c>
      <c r="I1579" s="57">
        <v>22.75</v>
      </c>
      <c r="J1579" s="57">
        <v>26.05</v>
      </c>
      <c r="K1579" s="57">
        <v>26.15</v>
      </c>
      <c r="L1579" s="57">
        <v>26.3</v>
      </c>
      <c r="M1579" s="57">
        <v>22.85</v>
      </c>
      <c r="N1579" s="57">
        <v>23.2</v>
      </c>
      <c r="O1579" s="57">
        <v>1370</v>
      </c>
      <c r="P1579" s="57">
        <v>2659</v>
      </c>
      <c r="Q1579" s="57"/>
      <c r="R1579" s="57"/>
      <c r="S1579" s="57"/>
      <c r="T1579" s="57"/>
      <c r="U1579" s="77">
        <v>0.62972713217166021</v>
      </c>
      <c r="V1579" s="24" t="s">
        <v>6002</v>
      </c>
      <c r="W1579" s="216" t="s">
        <v>5993</v>
      </c>
      <c r="X1579" s="216" t="s">
        <v>5993</v>
      </c>
      <c r="Y1579" s="24" t="s">
        <v>5964</v>
      </c>
      <c r="Z1579" s="24" t="s">
        <v>5972</v>
      </c>
      <c r="AA1579" s="24" t="s">
        <v>5964</v>
      </c>
      <c r="AB1579" s="24" t="s">
        <v>5979</v>
      </c>
      <c r="AC1579" s="24" t="s">
        <v>5965</v>
      </c>
    </row>
    <row r="1580" spans="1:29" s="169" customFormat="1">
      <c r="A1580" s="24">
        <v>6734</v>
      </c>
      <c r="B1580" s="24" t="s">
        <v>5906</v>
      </c>
      <c r="C1580" s="57">
        <v>20.149999999999999</v>
      </c>
      <c r="D1580" s="57">
        <v>24.5</v>
      </c>
      <c r="E1580" s="57">
        <v>19.45</v>
      </c>
      <c r="F1580" s="57">
        <v>20.65</v>
      </c>
      <c r="G1580" s="57">
        <v>20.399999999999999</v>
      </c>
      <c r="H1580" s="57">
        <v>20.5</v>
      </c>
      <c r="I1580" s="57">
        <v>16.7</v>
      </c>
      <c r="J1580" s="57">
        <v>17.25</v>
      </c>
      <c r="K1580" s="57">
        <v>17.2</v>
      </c>
      <c r="L1580" s="57">
        <v>17.45</v>
      </c>
      <c r="M1580" s="57">
        <v>14.15</v>
      </c>
      <c r="N1580" s="57">
        <v>14.75</v>
      </c>
      <c r="O1580" s="57">
        <v>709</v>
      </c>
      <c r="P1580" s="57">
        <v>2704</v>
      </c>
      <c r="Q1580" s="57"/>
      <c r="R1580" s="57"/>
      <c r="S1580" s="57"/>
      <c r="T1580" s="57"/>
      <c r="U1580" s="77">
        <v>0.32047172912557526</v>
      </c>
      <c r="V1580" s="24" t="s">
        <v>6142</v>
      </c>
      <c r="W1580" s="216" t="s">
        <v>5993</v>
      </c>
      <c r="X1580" s="216" t="s">
        <v>5993</v>
      </c>
      <c r="Y1580" s="24" t="s">
        <v>5969</v>
      </c>
      <c r="Z1580" s="24" t="s">
        <v>5964</v>
      </c>
      <c r="AA1580" s="24" t="s">
        <v>5964</v>
      </c>
      <c r="AB1580" s="24" t="s">
        <v>5965</v>
      </c>
      <c r="AC1580" s="24" t="s">
        <v>5990</v>
      </c>
    </row>
    <row r="1581" spans="1:29" s="169" customFormat="1">
      <c r="A1581" s="24">
        <v>6735</v>
      </c>
      <c r="B1581" s="24" t="s">
        <v>5907</v>
      </c>
      <c r="C1581" s="57">
        <v>86.5</v>
      </c>
      <c r="D1581" s="57">
        <v>93.9</v>
      </c>
      <c r="E1581" s="57">
        <v>85</v>
      </c>
      <c r="F1581" s="57">
        <v>90.9</v>
      </c>
      <c r="G1581" s="57">
        <v>90.6</v>
      </c>
      <c r="H1581" s="57">
        <v>93.9</v>
      </c>
      <c r="I1581" s="57">
        <v>83.1</v>
      </c>
      <c r="J1581" s="57">
        <v>91.4</v>
      </c>
      <c r="K1581" s="57">
        <v>91.3</v>
      </c>
      <c r="L1581" s="57">
        <v>91.4</v>
      </c>
      <c r="M1581" s="57">
        <v>83</v>
      </c>
      <c r="N1581" s="57">
        <v>87</v>
      </c>
      <c r="O1581" s="57">
        <v>175</v>
      </c>
      <c r="P1581" s="57">
        <v>579</v>
      </c>
      <c r="Q1581" s="57"/>
      <c r="R1581" s="57"/>
      <c r="S1581" s="57"/>
      <c r="T1581" s="57"/>
      <c r="U1581" s="77">
        <v>0.3694108616388409</v>
      </c>
      <c r="V1581" s="24" t="s">
        <v>6014</v>
      </c>
      <c r="W1581" s="216" t="s">
        <v>5993</v>
      </c>
      <c r="X1581" s="216" t="s">
        <v>5993</v>
      </c>
      <c r="Y1581" s="24" t="s">
        <v>5982</v>
      </c>
      <c r="Z1581" s="24" t="s">
        <v>5972</v>
      </c>
      <c r="AA1581" s="24" t="s">
        <v>5964</v>
      </c>
      <c r="AB1581" s="24" t="s">
        <v>5979</v>
      </c>
      <c r="AC1581" s="24" t="s">
        <v>5970</v>
      </c>
    </row>
    <row r="1582" spans="1:29" s="169" customFormat="1">
      <c r="A1582" s="24">
        <v>6736</v>
      </c>
      <c r="B1582" s="24" t="s">
        <v>5908</v>
      </c>
      <c r="C1582" s="57">
        <v>30.25</v>
      </c>
      <c r="D1582" s="57">
        <v>49.15</v>
      </c>
      <c r="E1582" s="57">
        <v>27.45</v>
      </c>
      <c r="F1582" s="57">
        <v>42.8</v>
      </c>
      <c r="G1582" s="57">
        <v>43.2</v>
      </c>
      <c r="H1582" s="57">
        <v>45.1</v>
      </c>
      <c r="I1582" s="57">
        <v>32.4</v>
      </c>
      <c r="J1582" s="57">
        <v>36.799999999999997</v>
      </c>
      <c r="K1582" s="57">
        <v>36.799999999999997</v>
      </c>
      <c r="L1582" s="57">
        <v>38.75</v>
      </c>
      <c r="M1582" s="57">
        <v>29.05</v>
      </c>
      <c r="N1582" s="57">
        <v>32.6</v>
      </c>
      <c r="O1582" s="57">
        <v>515</v>
      </c>
      <c r="P1582" s="57">
        <v>2406</v>
      </c>
      <c r="Q1582" s="57"/>
      <c r="R1582" s="57"/>
      <c r="S1582" s="57"/>
      <c r="T1582" s="57"/>
      <c r="U1582" s="77">
        <v>0.26161448231273671</v>
      </c>
      <c r="V1582" s="24" t="s">
        <v>6056</v>
      </c>
      <c r="W1582" s="216" t="s">
        <v>5993</v>
      </c>
      <c r="X1582" s="216" t="s">
        <v>5993</v>
      </c>
      <c r="Y1582" s="24" t="s">
        <v>5982</v>
      </c>
      <c r="Z1582" s="24" t="s">
        <v>5964</v>
      </c>
      <c r="AA1582" s="24" t="s">
        <v>5964</v>
      </c>
      <c r="AB1582" s="24" t="s">
        <v>5990</v>
      </c>
      <c r="AC1582" s="24" t="s">
        <v>5986</v>
      </c>
    </row>
    <row r="1583" spans="1:29" s="169" customFormat="1">
      <c r="A1583" s="24">
        <v>6737</v>
      </c>
      <c r="B1583" s="24" t="s">
        <v>5730</v>
      </c>
      <c r="C1583" s="57">
        <v>85.3</v>
      </c>
      <c r="D1583" s="57">
        <v>103.5</v>
      </c>
      <c r="E1583" s="57">
        <v>84.5</v>
      </c>
      <c r="F1583" s="57">
        <v>89.2</v>
      </c>
      <c r="G1583" s="57">
        <v>89.2</v>
      </c>
      <c r="H1583" s="57">
        <v>95.2</v>
      </c>
      <c r="I1583" s="57">
        <v>70</v>
      </c>
      <c r="J1583" s="57">
        <v>77.2</v>
      </c>
      <c r="K1583" s="57">
        <v>77</v>
      </c>
      <c r="L1583" s="57">
        <v>79</v>
      </c>
      <c r="M1583" s="57">
        <v>65</v>
      </c>
      <c r="N1583" s="57">
        <v>66.2</v>
      </c>
      <c r="O1583" s="57">
        <v>987</v>
      </c>
      <c r="P1583" s="57">
        <v>1978</v>
      </c>
      <c r="Q1583" s="57"/>
      <c r="R1583" s="57"/>
      <c r="S1583" s="57"/>
      <c r="T1583" s="57"/>
      <c r="U1583" s="77">
        <v>0.60987529491068426</v>
      </c>
      <c r="V1583" s="24" t="s">
        <v>6096</v>
      </c>
      <c r="W1583" s="216" t="s">
        <v>5993</v>
      </c>
      <c r="X1583" s="216" t="s">
        <v>5993</v>
      </c>
      <c r="Y1583" s="24" t="s">
        <v>5963</v>
      </c>
      <c r="Z1583" s="24" t="s">
        <v>5964</v>
      </c>
      <c r="AA1583" s="24" t="s">
        <v>5964</v>
      </c>
      <c r="AB1583" s="24" t="s">
        <v>5965</v>
      </c>
      <c r="AC1583" s="24" t="s">
        <v>5965</v>
      </c>
    </row>
    <row r="1584" spans="1:29" s="169" customFormat="1">
      <c r="A1584" s="24">
        <v>6739</v>
      </c>
      <c r="B1584" s="24" t="s">
        <v>5909</v>
      </c>
      <c r="C1584" s="57">
        <v>38.549999999999997</v>
      </c>
      <c r="D1584" s="57">
        <v>39.85</v>
      </c>
      <c r="E1584" s="57">
        <v>34</v>
      </c>
      <c r="F1584" s="57">
        <v>35.9</v>
      </c>
      <c r="G1584" s="57">
        <v>35.549999999999997</v>
      </c>
      <c r="H1584" s="57">
        <v>45.25</v>
      </c>
      <c r="I1584" s="57">
        <v>31</v>
      </c>
      <c r="J1584" s="57">
        <v>37.6</v>
      </c>
      <c r="K1584" s="57">
        <v>37.5</v>
      </c>
      <c r="L1584" s="57">
        <v>53.3</v>
      </c>
      <c r="M1584" s="57">
        <v>34.700000000000003</v>
      </c>
      <c r="N1584" s="57">
        <v>52.9</v>
      </c>
      <c r="O1584" s="57">
        <v>1198</v>
      </c>
      <c r="P1584" s="57">
        <v>764</v>
      </c>
      <c r="Q1584" s="57"/>
      <c r="R1584" s="57"/>
      <c r="S1584" s="57"/>
      <c r="T1584" s="57"/>
      <c r="U1584" s="77">
        <v>1.91652123327516</v>
      </c>
      <c r="V1584" s="24" t="s">
        <v>6431</v>
      </c>
      <c r="W1584" s="216" t="s">
        <v>5993</v>
      </c>
      <c r="X1584" s="216" t="s">
        <v>5993</v>
      </c>
      <c r="Y1584" s="24" t="s">
        <v>5964</v>
      </c>
      <c r="Z1584" s="24" t="s">
        <v>5969</v>
      </c>
      <c r="AA1584" s="24" t="s">
        <v>5982</v>
      </c>
      <c r="AB1584" s="24" t="s">
        <v>5979</v>
      </c>
      <c r="AC1584" s="24" t="s">
        <v>5990</v>
      </c>
    </row>
    <row r="1585" spans="1:29" s="169" customFormat="1">
      <c r="A1585" s="24">
        <v>6741</v>
      </c>
      <c r="B1585" s="24" t="s">
        <v>5910</v>
      </c>
      <c r="C1585" s="57">
        <v>186</v>
      </c>
      <c r="D1585" s="57">
        <v>360</v>
      </c>
      <c r="E1585" s="57">
        <v>160</v>
      </c>
      <c r="F1585" s="57">
        <v>307</v>
      </c>
      <c r="G1585" s="57">
        <v>318</v>
      </c>
      <c r="H1585" s="57">
        <v>427</v>
      </c>
      <c r="I1585" s="57">
        <v>290</v>
      </c>
      <c r="J1585" s="57">
        <v>375</v>
      </c>
      <c r="K1585" s="57">
        <v>375</v>
      </c>
      <c r="L1585" s="57">
        <v>386</v>
      </c>
      <c r="M1585" s="57">
        <v>235</v>
      </c>
      <c r="N1585" s="57">
        <v>274</v>
      </c>
      <c r="O1585" s="57">
        <v>17565</v>
      </c>
      <c r="P1585" s="57">
        <v>39876</v>
      </c>
      <c r="Q1585" s="57"/>
      <c r="R1585" s="57"/>
      <c r="S1585" s="57"/>
      <c r="T1585" s="57"/>
      <c r="U1585" s="77">
        <v>0.53837730297254827</v>
      </c>
      <c r="V1585" s="24" t="s">
        <v>6049</v>
      </c>
      <c r="W1585" s="216" t="s">
        <v>5993</v>
      </c>
      <c r="X1585" s="216" t="s">
        <v>5993</v>
      </c>
      <c r="Y1585" s="24" t="s">
        <v>5982</v>
      </c>
      <c r="Z1585" s="24" t="s">
        <v>5982</v>
      </c>
      <c r="AA1585" s="24" t="s">
        <v>5964</v>
      </c>
      <c r="AB1585" s="24" t="s">
        <v>5965</v>
      </c>
      <c r="AC1585" s="24" t="s">
        <v>5991</v>
      </c>
    </row>
    <row r="1586" spans="1:29" s="169" customFormat="1">
      <c r="A1586" s="24">
        <v>6743</v>
      </c>
      <c r="B1586" s="24" t="s">
        <v>5911</v>
      </c>
      <c r="C1586" s="57">
        <v>123</v>
      </c>
      <c r="D1586" s="57">
        <v>142.5</v>
      </c>
      <c r="E1586" s="57">
        <v>105.5</v>
      </c>
      <c r="F1586" s="57">
        <v>132.5</v>
      </c>
      <c r="G1586" s="57">
        <v>133</v>
      </c>
      <c r="H1586" s="57">
        <v>134</v>
      </c>
      <c r="I1586" s="57">
        <v>98</v>
      </c>
      <c r="J1586" s="57">
        <v>101</v>
      </c>
      <c r="K1586" s="57">
        <v>101</v>
      </c>
      <c r="L1586" s="57">
        <v>118</v>
      </c>
      <c r="M1586" s="57">
        <v>70</v>
      </c>
      <c r="N1586" s="57">
        <v>79.7</v>
      </c>
      <c r="O1586" s="57">
        <v>15464</v>
      </c>
      <c r="P1586" s="57">
        <v>17740</v>
      </c>
      <c r="Q1586" s="57"/>
      <c r="R1586" s="57"/>
      <c r="S1586" s="57"/>
      <c r="T1586" s="57"/>
      <c r="U1586" s="77">
        <v>1.0654140047601153</v>
      </c>
      <c r="V1586" s="24" t="s">
        <v>5999</v>
      </c>
      <c r="W1586" s="216" t="s">
        <v>5993</v>
      </c>
      <c r="X1586" s="216" t="s">
        <v>5993</v>
      </c>
      <c r="Y1586" s="24" t="s">
        <v>5982</v>
      </c>
      <c r="Z1586" s="24" t="s">
        <v>5964</v>
      </c>
      <c r="AA1586" s="24" t="s">
        <v>5964</v>
      </c>
      <c r="AB1586" s="24" t="s">
        <v>5986</v>
      </c>
      <c r="AC1586" s="24" t="s">
        <v>5990</v>
      </c>
    </row>
    <row r="1587" spans="1:29" s="169" customFormat="1">
      <c r="A1587" s="24">
        <v>6747</v>
      </c>
      <c r="B1587" s="24" t="s">
        <v>5802</v>
      </c>
      <c r="C1587" s="57">
        <v>208</v>
      </c>
      <c r="D1587" s="57">
        <v>267</v>
      </c>
      <c r="E1587" s="57">
        <v>206</v>
      </c>
      <c r="F1587" s="57">
        <v>243.5</v>
      </c>
      <c r="G1587" s="57">
        <v>248</v>
      </c>
      <c r="H1587" s="57">
        <v>283</v>
      </c>
      <c r="I1587" s="57">
        <v>215</v>
      </c>
      <c r="J1587" s="57">
        <v>262</v>
      </c>
      <c r="K1587" s="57">
        <v>262.5</v>
      </c>
      <c r="L1587" s="57">
        <v>269</v>
      </c>
      <c r="M1587" s="57">
        <v>245</v>
      </c>
      <c r="N1587" s="57">
        <v>252.5</v>
      </c>
      <c r="O1587" s="57">
        <v>977</v>
      </c>
      <c r="P1587" s="57">
        <v>2077</v>
      </c>
      <c r="Q1587" s="57"/>
      <c r="R1587" s="57"/>
      <c r="S1587" s="57"/>
      <c r="T1587" s="57"/>
      <c r="U1587" s="77">
        <v>0.57492109345744402</v>
      </c>
      <c r="V1587" s="24" t="s">
        <v>6019</v>
      </c>
      <c r="W1587" s="216" t="s">
        <v>5993</v>
      </c>
      <c r="X1587" s="216" t="s">
        <v>5993</v>
      </c>
      <c r="Y1587" s="24" t="s">
        <v>5982</v>
      </c>
      <c r="Z1587" s="24" t="s">
        <v>5982</v>
      </c>
      <c r="AA1587" s="24" t="s">
        <v>5964</v>
      </c>
      <c r="AB1587" s="24" t="s">
        <v>5991</v>
      </c>
      <c r="AC1587" s="24" t="s">
        <v>5991</v>
      </c>
    </row>
    <row r="1588" spans="1:29" s="169" customFormat="1">
      <c r="A1588" s="24">
        <v>6748</v>
      </c>
      <c r="B1588" s="24" t="s">
        <v>5912</v>
      </c>
      <c r="C1588" s="57"/>
      <c r="D1588" s="57">
        <v>-1</v>
      </c>
      <c r="E1588" s="57">
        <v>1000000</v>
      </c>
      <c r="F1588" s="57"/>
      <c r="G1588" s="57">
        <v>32.450000000000003</v>
      </c>
      <c r="H1588" s="57">
        <v>50</v>
      </c>
      <c r="I1588" s="57">
        <v>28.55</v>
      </c>
      <c r="J1588" s="57">
        <v>29.4</v>
      </c>
      <c r="K1588" s="57">
        <v>30</v>
      </c>
      <c r="L1588" s="57">
        <v>32.85</v>
      </c>
      <c r="M1588" s="57">
        <v>24.2</v>
      </c>
      <c r="N1588" s="57">
        <v>29.7</v>
      </c>
      <c r="O1588" s="57">
        <v>6420</v>
      </c>
      <c r="P1588" s="57">
        <v>3432</v>
      </c>
      <c r="Q1588" s="57"/>
      <c r="R1588" s="57"/>
      <c r="S1588" s="57"/>
      <c r="T1588" s="57"/>
      <c r="U1588" s="77">
        <v>2.2863247863247866</v>
      </c>
      <c r="V1588" s="24" t="s">
        <v>6044</v>
      </c>
      <c r="W1588" s="216" t="s">
        <v>5993</v>
      </c>
      <c r="X1588" s="216" t="s">
        <v>5993</v>
      </c>
      <c r="Y1588" s="24" t="s">
        <v>6166</v>
      </c>
      <c r="Z1588" s="24" t="s">
        <v>5978</v>
      </c>
      <c r="AA1588" s="24" t="s">
        <v>5994</v>
      </c>
      <c r="AB1588" s="24" t="s">
        <v>5991</v>
      </c>
      <c r="AC1588" s="24" t="s">
        <v>5976</v>
      </c>
    </row>
    <row r="1589" spans="1:29" s="169" customFormat="1">
      <c r="A1589" s="24">
        <v>6750</v>
      </c>
      <c r="B1589" s="24" t="s">
        <v>5913</v>
      </c>
      <c r="C1589" s="57">
        <v>25.75</v>
      </c>
      <c r="D1589" s="57">
        <v>30.6</v>
      </c>
      <c r="E1589" s="57">
        <v>25.05</v>
      </c>
      <c r="F1589" s="57">
        <v>29.05</v>
      </c>
      <c r="G1589" s="57">
        <v>28.8</v>
      </c>
      <c r="H1589" s="57">
        <v>29.45</v>
      </c>
      <c r="I1589" s="57">
        <v>27.55</v>
      </c>
      <c r="J1589" s="57">
        <v>27.8</v>
      </c>
      <c r="K1589" s="57">
        <v>28.25</v>
      </c>
      <c r="L1589" s="57">
        <v>29.45</v>
      </c>
      <c r="M1589" s="57">
        <v>25.9</v>
      </c>
      <c r="N1589" s="57">
        <v>26.45</v>
      </c>
      <c r="O1589" s="57">
        <v>852</v>
      </c>
      <c r="P1589" s="57">
        <v>774</v>
      </c>
      <c r="Q1589" s="57"/>
      <c r="R1589" s="57"/>
      <c r="S1589" s="57"/>
      <c r="T1589" s="57"/>
      <c r="U1589" s="77">
        <v>1.3453919035314386</v>
      </c>
      <c r="V1589" s="24" t="s">
        <v>6077</v>
      </c>
      <c r="W1589" s="216" t="s">
        <v>5993</v>
      </c>
      <c r="X1589" s="216" t="s">
        <v>5993</v>
      </c>
      <c r="Y1589" s="24" t="s">
        <v>5982</v>
      </c>
      <c r="Z1589" s="24" t="s">
        <v>5962</v>
      </c>
      <c r="AA1589" s="24" t="s">
        <v>5964</v>
      </c>
      <c r="AB1589" s="24" t="s">
        <v>5991</v>
      </c>
      <c r="AC1589" s="24" t="s">
        <v>5990</v>
      </c>
    </row>
    <row r="1590" spans="1:29" s="169" customFormat="1">
      <c r="A1590" s="24">
        <v>6751</v>
      </c>
      <c r="B1590" s="24" t="s">
        <v>5782</v>
      </c>
      <c r="C1590" s="57">
        <v>62.8</v>
      </c>
      <c r="D1590" s="57">
        <v>70.8</v>
      </c>
      <c r="E1590" s="57">
        <v>62</v>
      </c>
      <c r="F1590" s="57">
        <v>63</v>
      </c>
      <c r="G1590" s="57">
        <v>63</v>
      </c>
      <c r="H1590" s="57">
        <v>67.5</v>
      </c>
      <c r="I1590" s="57">
        <v>62.5</v>
      </c>
      <c r="J1590" s="57">
        <v>64.3</v>
      </c>
      <c r="K1590" s="57">
        <v>63.5</v>
      </c>
      <c r="L1590" s="57">
        <v>66</v>
      </c>
      <c r="M1590" s="57">
        <v>58.8</v>
      </c>
      <c r="N1590" s="57">
        <v>59.2</v>
      </c>
      <c r="O1590" s="57">
        <v>234</v>
      </c>
      <c r="P1590" s="57">
        <v>437</v>
      </c>
      <c r="Q1590" s="57"/>
      <c r="R1590" s="57"/>
      <c r="S1590" s="57"/>
      <c r="T1590" s="57"/>
      <c r="U1590" s="77">
        <v>0.65446224256292906</v>
      </c>
      <c r="V1590" s="24" t="s">
        <v>6014</v>
      </c>
      <c r="W1590" s="216" t="s">
        <v>5993</v>
      </c>
      <c r="X1590" s="216" t="s">
        <v>5993</v>
      </c>
      <c r="Y1590" s="24" t="s">
        <v>5969</v>
      </c>
      <c r="Z1590" s="24" t="s">
        <v>5963</v>
      </c>
      <c r="AA1590" s="24" t="s">
        <v>5964</v>
      </c>
      <c r="AB1590" s="24" t="s">
        <v>5991</v>
      </c>
      <c r="AC1590" s="24" t="s">
        <v>5965</v>
      </c>
    </row>
    <row r="1591" spans="1:29" s="169" customFormat="1">
      <c r="A1591" s="24">
        <v>6753</v>
      </c>
      <c r="B1591" s="24" t="s">
        <v>5914</v>
      </c>
      <c r="C1591" s="57">
        <v>35.950000000000003</v>
      </c>
      <c r="D1591" s="57">
        <v>36.1</v>
      </c>
      <c r="E1591" s="57">
        <v>32.799999999999997</v>
      </c>
      <c r="F1591" s="57">
        <v>33.65</v>
      </c>
      <c r="G1591" s="57">
        <v>33.65</v>
      </c>
      <c r="H1591" s="57">
        <v>34.950000000000003</v>
      </c>
      <c r="I1591" s="57">
        <v>32.549999999999997</v>
      </c>
      <c r="J1591" s="57">
        <v>34.15</v>
      </c>
      <c r="K1591" s="57">
        <v>34.15</v>
      </c>
      <c r="L1591" s="57">
        <v>35.35</v>
      </c>
      <c r="M1591" s="57">
        <v>32.200000000000003</v>
      </c>
      <c r="N1591" s="57">
        <v>33.700000000000003</v>
      </c>
      <c r="O1591" s="57">
        <v>562</v>
      </c>
      <c r="P1591" s="57">
        <v>592</v>
      </c>
      <c r="Q1591" s="57"/>
      <c r="R1591" s="57"/>
      <c r="S1591" s="57"/>
      <c r="T1591" s="57"/>
      <c r="U1591" s="77">
        <v>1.1602852852852852</v>
      </c>
      <c r="V1591" s="24" t="s">
        <v>6447</v>
      </c>
      <c r="W1591" s="216" t="s">
        <v>5993</v>
      </c>
      <c r="X1591" s="216" t="s">
        <v>5993</v>
      </c>
      <c r="Y1591" s="24" t="s">
        <v>5964</v>
      </c>
      <c r="Z1591" s="24" t="s">
        <v>6022</v>
      </c>
      <c r="AA1591" s="24" t="s">
        <v>6073</v>
      </c>
      <c r="AB1591" s="24" t="s">
        <v>5986</v>
      </c>
      <c r="AC1591" s="24" t="s">
        <v>5970</v>
      </c>
    </row>
    <row r="1592" spans="1:29" s="169" customFormat="1">
      <c r="A1592" s="24">
        <v>6754</v>
      </c>
      <c r="B1592" s="24" t="s">
        <v>5736</v>
      </c>
      <c r="C1592" s="57">
        <v>45.3</v>
      </c>
      <c r="D1592" s="57">
        <v>48.7</v>
      </c>
      <c r="E1592" s="57">
        <v>44.95</v>
      </c>
      <c r="F1592" s="57">
        <v>46</v>
      </c>
      <c r="G1592" s="57">
        <v>46.3</v>
      </c>
      <c r="H1592" s="57">
        <v>49.15</v>
      </c>
      <c r="I1592" s="57">
        <v>44.6</v>
      </c>
      <c r="J1592" s="57">
        <v>46.9</v>
      </c>
      <c r="K1592" s="57">
        <v>47.1</v>
      </c>
      <c r="L1592" s="57">
        <v>47.3</v>
      </c>
      <c r="M1592" s="57">
        <v>40.700000000000003</v>
      </c>
      <c r="N1592" s="57">
        <v>42</v>
      </c>
      <c r="O1592" s="57">
        <v>1983</v>
      </c>
      <c r="P1592" s="57">
        <v>4112</v>
      </c>
      <c r="Q1592" s="57"/>
      <c r="R1592" s="57"/>
      <c r="S1592" s="57"/>
      <c r="T1592" s="57"/>
      <c r="U1592" s="77">
        <v>0.58941309987029833</v>
      </c>
      <c r="V1592" s="24" t="s">
        <v>6104</v>
      </c>
      <c r="W1592" s="216" t="s">
        <v>5993</v>
      </c>
      <c r="X1592" s="216" t="s">
        <v>5993</v>
      </c>
      <c r="Y1592" s="24" t="s">
        <v>5963</v>
      </c>
      <c r="Z1592" s="24" t="s">
        <v>5968</v>
      </c>
      <c r="AA1592" s="24" t="s">
        <v>5964</v>
      </c>
      <c r="AB1592" s="24" t="s">
        <v>5979</v>
      </c>
      <c r="AC1592" s="24" t="s">
        <v>5990</v>
      </c>
    </row>
    <row r="1593" spans="1:29" s="169" customFormat="1">
      <c r="A1593" s="24">
        <v>6756</v>
      </c>
      <c r="B1593" s="24" t="s">
        <v>5731</v>
      </c>
      <c r="C1593" s="57">
        <v>252.5</v>
      </c>
      <c r="D1593" s="57">
        <v>435</v>
      </c>
      <c r="E1593" s="57">
        <v>236</v>
      </c>
      <c r="F1593" s="57">
        <v>402</v>
      </c>
      <c r="G1593" s="57">
        <v>408</v>
      </c>
      <c r="H1593" s="57">
        <v>562</v>
      </c>
      <c r="I1593" s="57">
        <v>390.5</v>
      </c>
      <c r="J1593" s="57">
        <v>475</v>
      </c>
      <c r="K1593" s="57">
        <v>482</v>
      </c>
      <c r="L1593" s="57">
        <v>512</v>
      </c>
      <c r="M1593" s="57">
        <v>368.5</v>
      </c>
      <c r="N1593" s="57">
        <v>423</v>
      </c>
      <c r="O1593" s="57">
        <v>23447</v>
      </c>
      <c r="P1593" s="57">
        <v>37343</v>
      </c>
      <c r="Q1593" s="57"/>
      <c r="R1593" s="57"/>
      <c r="S1593" s="57"/>
      <c r="T1593" s="57"/>
      <c r="U1593" s="77">
        <v>0.76741141430641469</v>
      </c>
      <c r="V1593" s="24" t="s">
        <v>6019</v>
      </c>
      <c r="W1593" s="216" t="s">
        <v>5993</v>
      </c>
      <c r="X1593" s="216" t="s">
        <v>5993</v>
      </c>
      <c r="Y1593" s="24" t="s">
        <v>5982</v>
      </c>
      <c r="Z1593" s="24" t="s">
        <v>5982</v>
      </c>
      <c r="AA1593" s="24" t="s">
        <v>5964</v>
      </c>
      <c r="AB1593" s="24" t="s">
        <v>5990</v>
      </c>
      <c r="AC1593" s="24" t="s">
        <v>5986</v>
      </c>
    </row>
    <row r="1594" spans="1:29" s="169" customFormat="1">
      <c r="A1594" s="24">
        <v>6757</v>
      </c>
      <c r="B1594" s="24" t="s">
        <v>5915</v>
      </c>
      <c r="C1594" s="57">
        <v>31.8</v>
      </c>
      <c r="D1594" s="57">
        <v>36.15</v>
      </c>
      <c r="E1594" s="57">
        <v>30.9</v>
      </c>
      <c r="F1594" s="57">
        <v>31.2</v>
      </c>
      <c r="G1594" s="57">
        <v>31.5</v>
      </c>
      <c r="H1594" s="57">
        <v>32.049999999999997</v>
      </c>
      <c r="I1594" s="57">
        <v>28.85</v>
      </c>
      <c r="J1594" s="57">
        <v>29</v>
      </c>
      <c r="K1594" s="57">
        <v>28.9</v>
      </c>
      <c r="L1594" s="57">
        <v>30</v>
      </c>
      <c r="M1594" s="57">
        <v>26.8</v>
      </c>
      <c r="N1594" s="57">
        <v>27</v>
      </c>
      <c r="O1594" s="57">
        <v>2319</v>
      </c>
      <c r="P1594" s="57">
        <v>3631</v>
      </c>
      <c r="Q1594" s="57"/>
      <c r="R1594" s="57"/>
      <c r="S1594" s="57"/>
      <c r="T1594" s="57"/>
      <c r="U1594" s="77">
        <v>0.78059304140273578</v>
      </c>
      <c r="V1594" s="24" t="s">
        <v>6070</v>
      </c>
      <c r="W1594" s="216" t="s">
        <v>5993</v>
      </c>
      <c r="X1594" s="216" t="s">
        <v>5993</v>
      </c>
      <c r="Y1594" s="24" t="s">
        <v>5978</v>
      </c>
      <c r="Z1594" s="24" t="s">
        <v>5964</v>
      </c>
      <c r="AA1594" s="24" t="s">
        <v>5964</v>
      </c>
      <c r="AB1594" s="24" t="s">
        <v>5991</v>
      </c>
      <c r="AC1594" s="24" t="s">
        <v>5965</v>
      </c>
    </row>
    <row r="1595" spans="1:29" s="169" customFormat="1">
      <c r="A1595" s="24">
        <v>6758</v>
      </c>
      <c r="B1595" s="24" t="s">
        <v>5916</v>
      </c>
      <c r="C1595" s="57">
        <v>52.1</v>
      </c>
      <c r="D1595" s="57">
        <v>52.5</v>
      </c>
      <c r="E1595" s="57">
        <v>51.3</v>
      </c>
      <c r="F1595" s="57"/>
      <c r="G1595" s="57"/>
      <c r="H1595" s="57">
        <v>52</v>
      </c>
      <c r="I1595" s="57">
        <v>50.5</v>
      </c>
      <c r="J1595" s="57">
        <v>51</v>
      </c>
      <c r="K1595" s="57">
        <v>50.2</v>
      </c>
      <c r="L1595" s="57">
        <v>50.5</v>
      </c>
      <c r="M1595" s="57">
        <v>47.8</v>
      </c>
      <c r="N1595" s="57">
        <v>48.3</v>
      </c>
      <c r="O1595" s="57">
        <v>266</v>
      </c>
      <c r="P1595" s="57">
        <v>87</v>
      </c>
      <c r="Q1595" s="57"/>
      <c r="R1595" s="57"/>
      <c r="S1595" s="57"/>
      <c r="T1595" s="57"/>
      <c r="U1595" s="77">
        <v>3.7369093231162198</v>
      </c>
      <c r="V1595" s="24" t="s">
        <v>6142</v>
      </c>
      <c r="W1595" s="216" t="s">
        <v>5993</v>
      </c>
      <c r="X1595" s="216" t="s">
        <v>5993</v>
      </c>
      <c r="Y1595" s="24" t="s">
        <v>6248</v>
      </c>
      <c r="Z1595" s="24" t="s">
        <v>6068</v>
      </c>
      <c r="AA1595" s="24" t="s">
        <v>5964</v>
      </c>
      <c r="AB1595" s="24" t="s">
        <v>5965</v>
      </c>
      <c r="AC1595" s="24" t="s">
        <v>5990</v>
      </c>
    </row>
    <row r="1596" spans="1:29" s="169" customFormat="1">
      <c r="A1596" s="24">
        <v>6761</v>
      </c>
      <c r="B1596" s="24" t="s">
        <v>5792</v>
      </c>
      <c r="C1596" s="57">
        <v>93.3</v>
      </c>
      <c r="D1596" s="57">
        <v>122</v>
      </c>
      <c r="E1596" s="57">
        <v>90</v>
      </c>
      <c r="F1596" s="57">
        <v>116.5</v>
      </c>
      <c r="G1596" s="57">
        <v>116.5</v>
      </c>
      <c r="H1596" s="57">
        <v>146.5</v>
      </c>
      <c r="I1596" s="57">
        <v>107</v>
      </c>
      <c r="J1596" s="57">
        <v>132</v>
      </c>
      <c r="K1596" s="57">
        <v>132</v>
      </c>
      <c r="L1596" s="57">
        <v>160</v>
      </c>
      <c r="M1596" s="57">
        <v>132</v>
      </c>
      <c r="N1596" s="57">
        <v>144.5</v>
      </c>
      <c r="O1596" s="57">
        <v>2985</v>
      </c>
      <c r="P1596" s="57">
        <v>2390</v>
      </c>
      <c r="Q1596" s="57"/>
      <c r="R1596" s="57"/>
      <c r="S1596" s="57"/>
      <c r="T1596" s="57"/>
      <c r="U1596" s="77">
        <v>1.5264993026499303</v>
      </c>
      <c r="V1596" s="24" t="s">
        <v>6448</v>
      </c>
      <c r="W1596" s="216" t="s">
        <v>5993</v>
      </c>
      <c r="X1596" s="216" t="s">
        <v>5993</v>
      </c>
      <c r="Y1596" s="24" t="s">
        <v>5982</v>
      </c>
      <c r="Z1596" s="24" t="s">
        <v>5982</v>
      </c>
      <c r="AA1596" s="24" t="s">
        <v>6013</v>
      </c>
      <c r="AB1596" s="24" t="s">
        <v>5976</v>
      </c>
      <c r="AC1596" s="24" t="s">
        <v>5979</v>
      </c>
    </row>
    <row r="1597" spans="1:29" s="169" customFormat="1">
      <c r="A1597" s="24">
        <v>6762</v>
      </c>
      <c r="B1597" s="24" t="s">
        <v>5784</v>
      </c>
      <c r="C1597" s="57">
        <v>306</v>
      </c>
      <c r="D1597" s="57">
        <v>347.5</v>
      </c>
      <c r="E1597" s="57">
        <v>288</v>
      </c>
      <c r="F1597" s="57">
        <v>303.5</v>
      </c>
      <c r="G1597" s="57">
        <v>301.5</v>
      </c>
      <c r="H1597" s="57">
        <v>319</v>
      </c>
      <c r="I1597" s="57">
        <v>285</v>
      </c>
      <c r="J1597" s="57">
        <v>293</v>
      </c>
      <c r="K1597" s="57">
        <v>296</v>
      </c>
      <c r="L1597" s="57">
        <v>313</v>
      </c>
      <c r="M1597" s="57">
        <v>293</v>
      </c>
      <c r="N1597" s="57">
        <v>303</v>
      </c>
      <c r="O1597" s="57">
        <v>122</v>
      </c>
      <c r="P1597" s="57">
        <v>335</v>
      </c>
      <c r="Q1597" s="57"/>
      <c r="R1597" s="57"/>
      <c r="S1597" s="57"/>
      <c r="T1597" s="57"/>
      <c r="U1597" s="77">
        <v>0.4451077943615257</v>
      </c>
      <c r="V1597" s="24" t="s">
        <v>6157</v>
      </c>
      <c r="W1597" s="216" t="s">
        <v>5993</v>
      </c>
      <c r="X1597" s="216" t="s">
        <v>5993</v>
      </c>
      <c r="Y1597" s="24" t="s">
        <v>5978</v>
      </c>
      <c r="Z1597" s="24" t="s">
        <v>6000</v>
      </c>
      <c r="AA1597" s="24" t="s">
        <v>6010</v>
      </c>
      <c r="AB1597" s="24" t="s">
        <v>5970</v>
      </c>
      <c r="AC1597" s="24" t="s">
        <v>5990</v>
      </c>
    </row>
    <row r="1598" spans="1:29" s="169" customFormat="1">
      <c r="A1598" s="24">
        <v>6763</v>
      </c>
      <c r="B1598" s="24" t="s">
        <v>5732</v>
      </c>
      <c r="C1598" s="57">
        <v>880</v>
      </c>
      <c r="D1598" s="57">
        <v>1545</v>
      </c>
      <c r="E1598" s="57">
        <v>805</v>
      </c>
      <c r="F1598" s="57">
        <v>1510</v>
      </c>
      <c r="G1598" s="57">
        <v>1500</v>
      </c>
      <c r="H1598" s="57">
        <v>1570</v>
      </c>
      <c r="I1598" s="57">
        <v>1050</v>
      </c>
      <c r="J1598" s="57">
        <v>1295</v>
      </c>
      <c r="K1598" s="57">
        <v>1285</v>
      </c>
      <c r="L1598" s="57">
        <v>1360</v>
      </c>
      <c r="M1598" s="57">
        <v>975</v>
      </c>
      <c r="N1598" s="57">
        <v>1200</v>
      </c>
      <c r="O1598" s="57">
        <v>679</v>
      </c>
      <c r="P1598" s="57">
        <v>1984</v>
      </c>
      <c r="Q1598" s="57"/>
      <c r="R1598" s="57"/>
      <c r="S1598" s="57"/>
      <c r="T1598" s="57"/>
      <c r="U1598" s="77">
        <v>0.41829077060931896</v>
      </c>
      <c r="V1598" s="24" t="s">
        <v>6449</v>
      </c>
      <c r="W1598" s="216" t="s">
        <v>5993</v>
      </c>
      <c r="X1598" s="216" t="s">
        <v>5993</v>
      </c>
      <c r="Y1598" s="24" t="s">
        <v>5982</v>
      </c>
      <c r="Z1598" s="24" t="s">
        <v>5964</v>
      </c>
      <c r="AA1598" s="24" t="s">
        <v>5975</v>
      </c>
      <c r="AB1598" s="24" t="s">
        <v>5990</v>
      </c>
      <c r="AC1598" s="24" t="s">
        <v>5976</v>
      </c>
    </row>
    <row r="1599" spans="1:29" s="169" customFormat="1">
      <c r="A1599" s="24">
        <v>6767</v>
      </c>
      <c r="B1599" s="24" t="s">
        <v>5917</v>
      </c>
      <c r="C1599" s="57">
        <v>29.85</v>
      </c>
      <c r="D1599" s="57">
        <v>30.9</v>
      </c>
      <c r="E1599" s="57">
        <v>28.6</v>
      </c>
      <c r="F1599" s="57">
        <v>28.9</v>
      </c>
      <c r="G1599" s="57">
        <v>28.95</v>
      </c>
      <c r="H1599" s="57">
        <v>31.5</v>
      </c>
      <c r="I1599" s="57">
        <v>28.1</v>
      </c>
      <c r="J1599" s="57">
        <v>30.9</v>
      </c>
      <c r="K1599" s="57">
        <v>31.4</v>
      </c>
      <c r="L1599" s="57">
        <v>31.4</v>
      </c>
      <c r="M1599" s="57">
        <v>28.15</v>
      </c>
      <c r="N1599" s="57">
        <v>28.85</v>
      </c>
      <c r="O1599" s="57">
        <v>403</v>
      </c>
      <c r="P1599" s="57">
        <v>663</v>
      </c>
      <c r="Q1599" s="57"/>
      <c r="R1599" s="57"/>
      <c r="S1599" s="57"/>
      <c r="T1599" s="57"/>
      <c r="U1599" s="77">
        <v>0.7429193899782135</v>
      </c>
      <c r="V1599" s="24" t="s">
        <v>6036</v>
      </c>
      <c r="W1599" s="216" t="s">
        <v>5993</v>
      </c>
      <c r="X1599" s="216" t="s">
        <v>5993</v>
      </c>
      <c r="Y1599" s="24" t="s">
        <v>5962</v>
      </c>
      <c r="Z1599" s="24" t="s">
        <v>5982</v>
      </c>
      <c r="AA1599" s="24" t="s">
        <v>6024</v>
      </c>
      <c r="AB1599" s="24" t="s">
        <v>5979</v>
      </c>
      <c r="AC1599" s="24" t="s">
        <v>5990</v>
      </c>
    </row>
    <row r="1600" spans="1:29" s="169" customFormat="1">
      <c r="A1600" s="24">
        <v>6768</v>
      </c>
      <c r="B1600" s="24" t="s">
        <v>5918</v>
      </c>
      <c r="C1600" s="57">
        <v>75.099999999999994</v>
      </c>
      <c r="D1600" s="57">
        <v>77.5</v>
      </c>
      <c r="E1600" s="57">
        <v>70</v>
      </c>
      <c r="F1600" s="57">
        <v>76</v>
      </c>
      <c r="G1600" s="57">
        <v>76.099999999999994</v>
      </c>
      <c r="H1600" s="57">
        <v>77.5</v>
      </c>
      <c r="I1600" s="57">
        <v>71</v>
      </c>
      <c r="J1600" s="57">
        <v>72</v>
      </c>
      <c r="K1600" s="57">
        <v>72</v>
      </c>
      <c r="L1600" s="57">
        <v>73</v>
      </c>
      <c r="M1600" s="57">
        <v>62.6</v>
      </c>
      <c r="N1600" s="57">
        <v>64.5</v>
      </c>
      <c r="O1600" s="57">
        <v>1990</v>
      </c>
      <c r="P1600" s="57">
        <v>5664</v>
      </c>
      <c r="Q1600" s="57"/>
      <c r="R1600" s="57"/>
      <c r="S1600" s="57"/>
      <c r="T1600" s="57"/>
      <c r="U1600" s="77">
        <v>0.42941776522285002</v>
      </c>
      <c r="V1600" s="24" t="s">
        <v>6041</v>
      </c>
      <c r="W1600" s="216" t="s">
        <v>5993</v>
      </c>
      <c r="X1600" s="216" t="s">
        <v>5993</v>
      </c>
      <c r="Y1600" s="24" t="s">
        <v>5972</v>
      </c>
      <c r="Z1600" s="24" t="s">
        <v>5964</v>
      </c>
      <c r="AA1600" s="24" t="s">
        <v>5964</v>
      </c>
      <c r="AB1600" s="24" t="s">
        <v>5965</v>
      </c>
      <c r="AC1600" s="24" t="s">
        <v>5990</v>
      </c>
    </row>
    <row r="1601" spans="1:29" s="169" customFormat="1">
      <c r="A1601" s="24">
        <v>6770</v>
      </c>
      <c r="B1601" s="24" t="s">
        <v>5733</v>
      </c>
      <c r="C1601" s="57">
        <v>60.3</v>
      </c>
      <c r="D1601" s="57">
        <v>70</v>
      </c>
      <c r="E1601" s="57">
        <v>58.1</v>
      </c>
      <c r="F1601" s="57">
        <v>68.900000000000006</v>
      </c>
      <c r="G1601" s="57">
        <v>68.900000000000006</v>
      </c>
      <c r="H1601" s="57">
        <v>73.3</v>
      </c>
      <c r="I1601" s="57">
        <v>62</v>
      </c>
      <c r="J1601" s="57">
        <v>67.8</v>
      </c>
      <c r="K1601" s="57">
        <v>68.400000000000006</v>
      </c>
      <c r="L1601" s="57">
        <v>73</v>
      </c>
      <c r="M1601" s="57">
        <v>62.5</v>
      </c>
      <c r="N1601" s="57">
        <v>64.099999999999994</v>
      </c>
      <c r="O1601" s="57">
        <v>341828</v>
      </c>
      <c r="P1601" s="57">
        <v>425246</v>
      </c>
      <c r="Q1601" s="57"/>
      <c r="R1601" s="57"/>
      <c r="S1601" s="57"/>
      <c r="T1601" s="57"/>
      <c r="U1601" s="77">
        <v>0.98246609674818297</v>
      </c>
      <c r="V1601" s="24" t="s">
        <v>5999</v>
      </c>
      <c r="W1601" s="216" t="s">
        <v>5993</v>
      </c>
      <c r="X1601" s="216" t="s">
        <v>5993</v>
      </c>
      <c r="Y1601" s="24" t="s">
        <v>5982</v>
      </c>
      <c r="Z1601" s="24" t="s">
        <v>5994</v>
      </c>
      <c r="AA1601" s="24" t="s">
        <v>5964</v>
      </c>
      <c r="AB1601" s="24" t="s">
        <v>5986</v>
      </c>
      <c r="AC1601" s="24" t="s">
        <v>5990</v>
      </c>
    </row>
    <row r="1602" spans="1:29" s="169" customFormat="1">
      <c r="A1602" s="24">
        <v>6771</v>
      </c>
      <c r="B1602" s="24" t="s">
        <v>5799</v>
      </c>
      <c r="C1602" s="57">
        <v>73.5</v>
      </c>
      <c r="D1602" s="57">
        <v>75.8</v>
      </c>
      <c r="E1602" s="57">
        <v>72.7</v>
      </c>
      <c r="F1602" s="57">
        <v>73.8</v>
      </c>
      <c r="G1602" s="57">
        <v>73</v>
      </c>
      <c r="H1602" s="57">
        <v>75.599999999999994</v>
      </c>
      <c r="I1602" s="57">
        <v>71.7</v>
      </c>
      <c r="J1602" s="57">
        <v>72.5</v>
      </c>
      <c r="K1602" s="57">
        <v>72.5</v>
      </c>
      <c r="L1602" s="57">
        <v>74</v>
      </c>
      <c r="M1602" s="57">
        <v>68.2</v>
      </c>
      <c r="N1602" s="57">
        <v>69</v>
      </c>
      <c r="O1602" s="57">
        <v>458</v>
      </c>
      <c r="P1602" s="57">
        <v>439</v>
      </c>
      <c r="Q1602" s="57"/>
      <c r="R1602" s="57"/>
      <c r="S1602" s="57"/>
      <c r="T1602" s="57"/>
      <c r="U1602" s="77">
        <v>1.2751202227284233</v>
      </c>
      <c r="V1602" s="24" t="s">
        <v>6102</v>
      </c>
      <c r="W1602" s="216" t="s">
        <v>5993</v>
      </c>
      <c r="X1602" s="216" t="s">
        <v>5993</v>
      </c>
      <c r="Y1602" s="24" t="s">
        <v>5969</v>
      </c>
      <c r="Z1602" s="24" t="s">
        <v>5978</v>
      </c>
      <c r="AA1602" s="24" t="s">
        <v>5964</v>
      </c>
      <c r="AB1602" s="24" t="s">
        <v>5991</v>
      </c>
      <c r="AC1602" s="24" t="s">
        <v>5965</v>
      </c>
    </row>
    <row r="1603" spans="1:29" s="169" customFormat="1">
      <c r="A1603" s="24">
        <v>6776</v>
      </c>
      <c r="B1603" s="24" t="s">
        <v>5779</v>
      </c>
      <c r="C1603" s="57">
        <v>39</v>
      </c>
      <c r="D1603" s="57">
        <v>49</v>
      </c>
      <c r="E1603" s="57">
        <v>38.85</v>
      </c>
      <c r="F1603" s="57">
        <v>43.85</v>
      </c>
      <c r="G1603" s="57">
        <v>44</v>
      </c>
      <c r="H1603" s="57">
        <v>45.6</v>
      </c>
      <c r="I1603" s="57">
        <v>39.549999999999997</v>
      </c>
      <c r="J1603" s="57">
        <v>40.200000000000003</v>
      </c>
      <c r="K1603" s="57">
        <v>40.5</v>
      </c>
      <c r="L1603" s="57">
        <v>43</v>
      </c>
      <c r="M1603" s="57">
        <v>38</v>
      </c>
      <c r="N1603" s="57">
        <v>38.9</v>
      </c>
      <c r="O1603" s="57">
        <v>1176</v>
      </c>
      <c r="P1603" s="57">
        <v>2719</v>
      </c>
      <c r="Q1603" s="57"/>
      <c r="R1603" s="57"/>
      <c r="S1603" s="57"/>
      <c r="T1603" s="57"/>
      <c r="U1603" s="77">
        <v>0.52862572024028442</v>
      </c>
      <c r="V1603" s="24" t="s">
        <v>6267</v>
      </c>
      <c r="W1603" s="216" t="s">
        <v>5993</v>
      </c>
      <c r="X1603" s="216" t="s">
        <v>5993</v>
      </c>
      <c r="Y1603" s="24" t="s">
        <v>5982</v>
      </c>
      <c r="Z1603" s="24" t="s">
        <v>5964</v>
      </c>
      <c r="AA1603" s="24" t="s">
        <v>5964</v>
      </c>
      <c r="AB1603" s="24" t="s">
        <v>5970</v>
      </c>
      <c r="AC1603" s="24" t="s">
        <v>5990</v>
      </c>
    </row>
    <row r="1604" spans="1:29" s="169" customFormat="1">
      <c r="A1604" s="24">
        <v>6781</v>
      </c>
      <c r="B1604" s="24" t="s">
        <v>5919</v>
      </c>
      <c r="C1604" s="57">
        <v>810</v>
      </c>
      <c r="D1604" s="57">
        <v>959</v>
      </c>
      <c r="E1604" s="57">
        <v>751</v>
      </c>
      <c r="F1604" s="57">
        <v>909</v>
      </c>
      <c r="G1604" s="57">
        <v>916</v>
      </c>
      <c r="H1604" s="57">
        <v>985</v>
      </c>
      <c r="I1604" s="57">
        <v>778</v>
      </c>
      <c r="J1604" s="57">
        <v>837</v>
      </c>
      <c r="K1604" s="57">
        <v>844</v>
      </c>
      <c r="L1604" s="57">
        <v>862</v>
      </c>
      <c r="M1604" s="57">
        <v>742</v>
      </c>
      <c r="N1604" s="57">
        <v>856</v>
      </c>
      <c r="O1604" s="57">
        <v>5265</v>
      </c>
      <c r="P1604" s="57">
        <v>9526</v>
      </c>
      <c r="Q1604" s="57"/>
      <c r="R1604" s="57"/>
      <c r="S1604" s="57"/>
      <c r="T1604" s="57"/>
      <c r="U1604" s="77">
        <v>0.67551963048498842</v>
      </c>
      <c r="V1604" s="24" t="s">
        <v>6083</v>
      </c>
      <c r="W1604" s="216" t="s">
        <v>5993</v>
      </c>
      <c r="X1604" s="216" t="s">
        <v>5993</v>
      </c>
      <c r="Y1604" s="24" t="s">
        <v>5982</v>
      </c>
      <c r="Z1604" s="24" t="s">
        <v>5964</v>
      </c>
      <c r="AA1604" s="24" t="s">
        <v>5972</v>
      </c>
      <c r="AB1604" s="24" t="s">
        <v>5965</v>
      </c>
      <c r="AC1604" s="24" t="s">
        <v>6084</v>
      </c>
    </row>
    <row r="1605" spans="1:29" s="169" customFormat="1">
      <c r="A1605" s="24">
        <v>6782</v>
      </c>
      <c r="B1605" s="24" t="s">
        <v>5769</v>
      </c>
      <c r="C1605" s="57">
        <v>116</v>
      </c>
      <c r="D1605" s="57">
        <v>135</v>
      </c>
      <c r="E1605" s="57">
        <v>111</v>
      </c>
      <c r="F1605" s="57">
        <v>125.5</v>
      </c>
      <c r="G1605" s="57">
        <v>125.5</v>
      </c>
      <c r="H1605" s="57">
        <v>126</v>
      </c>
      <c r="I1605" s="57">
        <v>113.5</v>
      </c>
      <c r="J1605" s="57">
        <v>116.5</v>
      </c>
      <c r="K1605" s="57">
        <v>116.5</v>
      </c>
      <c r="L1605" s="57">
        <v>122</v>
      </c>
      <c r="M1605" s="57">
        <v>113.5</v>
      </c>
      <c r="N1605" s="57">
        <v>119.5</v>
      </c>
      <c r="O1605" s="57">
        <v>745</v>
      </c>
      <c r="P1605" s="57">
        <v>591</v>
      </c>
      <c r="Q1605" s="57"/>
      <c r="R1605" s="57"/>
      <c r="S1605" s="57"/>
      <c r="T1605" s="57"/>
      <c r="U1605" s="77">
        <v>1.5407031396879112</v>
      </c>
      <c r="V1605" s="24" t="s">
        <v>6450</v>
      </c>
      <c r="W1605" s="216" t="s">
        <v>5993</v>
      </c>
      <c r="X1605" s="216" t="s">
        <v>5993</v>
      </c>
      <c r="Y1605" s="24" t="s">
        <v>5982</v>
      </c>
      <c r="Z1605" s="24" t="s">
        <v>5964</v>
      </c>
      <c r="AA1605" s="24" t="s">
        <v>6010</v>
      </c>
      <c r="AB1605" s="24" t="s">
        <v>5991</v>
      </c>
      <c r="AC1605" s="24" t="s">
        <v>5986</v>
      </c>
    </row>
    <row r="1606" spans="1:29" s="169" customFormat="1">
      <c r="A1606" s="24">
        <v>6786</v>
      </c>
      <c r="B1606" s="24" t="s">
        <v>5920</v>
      </c>
      <c r="C1606" s="57">
        <v>202.5</v>
      </c>
      <c r="D1606" s="57">
        <v>204</v>
      </c>
      <c r="E1606" s="57">
        <v>159</v>
      </c>
      <c r="F1606" s="57">
        <v>162.5</v>
      </c>
      <c r="G1606" s="57">
        <v>162.5</v>
      </c>
      <c r="H1606" s="57">
        <v>179.5</v>
      </c>
      <c r="I1606" s="57">
        <v>137.5</v>
      </c>
      <c r="J1606" s="57">
        <v>158</v>
      </c>
      <c r="K1606" s="57">
        <v>162.5</v>
      </c>
      <c r="L1606" s="57">
        <v>162.5</v>
      </c>
      <c r="M1606" s="57">
        <v>96</v>
      </c>
      <c r="N1606" s="57">
        <v>100.5</v>
      </c>
      <c r="O1606" s="57">
        <v>2296</v>
      </c>
      <c r="P1606" s="57">
        <v>2817</v>
      </c>
      <c r="Q1606" s="57"/>
      <c r="R1606" s="57"/>
      <c r="S1606" s="57"/>
      <c r="T1606" s="57"/>
      <c r="U1606" s="77">
        <v>0.99617402279809109</v>
      </c>
      <c r="V1606" s="24" t="s">
        <v>6103</v>
      </c>
      <c r="W1606" s="216" t="s">
        <v>5993</v>
      </c>
      <c r="X1606" s="216" t="s">
        <v>5993</v>
      </c>
      <c r="Y1606" s="24" t="s">
        <v>5964</v>
      </c>
      <c r="Z1606" s="24" t="s">
        <v>6073</v>
      </c>
      <c r="AA1606" s="24" t="s">
        <v>6024</v>
      </c>
      <c r="AB1606" s="24" t="s">
        <v>5979</v>
      </c>
      <c r="AC1606" s="24" t="s">
        <v>5965</v>
      </c>
    </row>
    <row r="1607" spans="1:29" s="169" customFormat="1">
      <c r="A1607" s="24">
        <v>6787</v>
      </c>
      <c r="B1607" s="24" t="s">
        <v>5921</v>
      </c>
      <c r="C1607" s="57">
        <v>40.049999999999997</v>
      </c>
      <c r="D1607" s="57">
        <v>40.65</v>
      </c>
      <c r="E1607" s="57">
        <v>35.35</v>
      </c>
      <c r="F1607" s="57">
        <v>37.200000000000003</v>
      </c>
      <c r="G1607" s="57">
        <v>37.450000000000003</v>
      </c>
      <c r="H1607" s="57">
        <v>42</v>
      </c>
      <c r="I1607" s="57">
        <v>35.799999999999997</v>
      </c>
      <c r="J1607" s="57">
        <v>37.85</v>
      </c>
      <c r="K1607" s="57">
        <v>37.85</v>
      </c>
      <c r="L1607" s="57">
        <v>38.15</v>
      </c>
      <c r="M1607" s="57">
        <v>28.55</v>
      </c>
      <c r="N1607" s="57">
        <v>29.4</v>
      </c>
      <c r="O1607" s="57">
        <v>1665</v>
      </c>
      <c r="P1607" s="57">
        <v>3638</v>
      </c>
      <c r="Q1607" s="57"/>
      <c r="R1607" s="57"/>
      <c r="S1607" s="57"/>
      <c r="T1607" s="57"/>
      <c r="U1607" s="77">
        <v>0.55937328202308956</v>
      </c>
      <c r="V1607" s="24" t="s">
        <v>6002</v>
      </c>
      <c r="W1607" s="216" t="s">
        <v>5993</v>
      </c>
      <c r="X1607" s="216" t="s">
        <v>5993</v>
      </c>
      <c r="Y1607" s="24" t="s">
        <v>5964</v>
      </c>
      <c r="Z1607" s="24" t="s">
        <v>5969</v>
      </c>
      <c r="AA1607" s="24" t="s">
        <v>5964</v>
      </c>
      <c r="AB1607" s="24" t="s">
        <v>5979</v>
      </c>
      <c r="AC1607" s="24" t="s">
        <v>5965</v>
      </c>
    </row>
    <row r="1608" spans="1:29" s="169" customFormat="1">
      <c r="A1608" s="24">
        <v>6788</v>
      </c>
      <c r="B1608" s="24" t="s">
        <v>5800</v>
      </c>
      <c r="C1608" s="57">
        <v>158.5</v>
      </c>
      <c r="D1608" s="57">
        <v>193</v>
      </c>
      <c r="E1608" s="57">
        <v>151</v>
      </c>
      <c r="F1608" s="57">
        <v>190.5</v>
      </c>
      <c r="G1608" s="57">
        <v>191</v>
      </c>
      <c r="H1608" s="57">
        <v>196.5</v>
      </c>
      <c r="I1608" s="57">
        <v>167</v>
      </c>
      <c r="J1608" s="57">
        <v>185.5</v>
      </c>
      <c r="K1608" s="57">
        <v>189</v>
      </c>
      <c r="L1608" s="57">
        <v>231.5</v>
      </c>
      <c r="M1608" s="57">
        <v>177</v>
      </c>
      <c r="N1608" s="57">
        <v>196.5</v>
      </c>
      <c r="O1608" s="57">
        <v>9161</v>
      </c>
      <c r="P1608" s="57">
        <v>11824</v>
      </c>
      <c r="Q1608" s="57"/>
      <c r="R1608" s="57"/>
      <c r="S1608" s="57"/>
      <c r="T1608" s="57"/>
      <c r="U1608" s="77">
        <v>0.94695346564426397</v>
      </c>
      <c r="V1608" s="24" t="s">
        <v>6451</v>
      </c>
      <c r="W1608" s="216" t="s">
        <v>5993</v>
      </c>
      <c r="X1608" s="216" t="s">
        <v>5993</v>
      </c>
      <c r="Y1608" s="24" t="s">
        <v>5982</v>
      </c>
      <c r="Z1608" s="24" t="s">
        <v>5975</v>
      </c>
      <c r="AA1608" s="24" t="s">
        <v>5969</v>
      </c>
      <c r="AB1608" s="24" t="s">
        <v>5976</v>
      </c>
      <c r="AC1608" s="24" t="s">
        <v>5990</v>
      </c>
    </row>
    <row r="1609" spans="1:29" s="169" customFormat="1">
      <c r="A1609" s="24">
        <v>6789</v>
      </c>
      <c r="B1609" s="24" t="s">
        <v>5922</v>
      </c>
      <c r="C1609" s="57">
        <v>424.5</v>
      </c>
      <c r="D1609" s="57">
        <v>509</v>
      </c>
      <c r="E1609" s="57">
        <v>390.5</v>
      </c>
      <c r="F1609" s="57">
        <v>475</v>
      </c>
      <c r="G1609" s="57">
        <v>470.5</v>
      </c>
      <c r="H1609" s="57">
        <v>529</v>
      </c>
      <c r="I1609" s="57">
        <v>440.5</v>
      </c>
      <c r="J1609" s="57">
        <v>454.5</v>
      </c>
      <c r="K1609" s="57">
        <v>461</v>
      </c>
      <c r="L1609" s="57">
        <v>494.5</v>
      </c>
      <c r="M1609" s="57">
        <v>410.5</v>
      </c>
      <c r="N1609" s="57">
        <v>434.5</v>
      </c>
      <c r="O1609" s="57">
        <v>4020</v>
      </c>
      <c r="P1609" s="57">
        <v>9603</v>
      </c>
      <c r="Q1609" s="57"/>
      <c r="R1609" s="57"/>
      <c r="S1609" s="57"/>
      <c r="T1609" s="57"/>
      <c r="U1609" s="77">
        <v>0.51164566628484154</v>
      </c>
      <c r="V1609" s="24" t="s">
        <v>6035</v>
      </c>
      <c r="W1609" s="216" t="s">
        <v>5993</v>
      </c>
      <c r="X1609" s="216" t="s">
        <v>5993</v>
      </c>
      <c r="Y1609" s="24" t="s">
        <v>5982</v>
      </c>
      <c r="Z1609" s="24" t="s">
        <v>6000</v>
      </c>
      <c r="AA1609" s="24" t="s">
        <v>5964</v>
      </c>
      <c r="AB1609" s="24" t="s">
        <v>5986</v>
      </c>
      <c r="AC1609" s="24" t="s">
        <v>5991</v>
      </c>
    </row>
    <row r="1610" spans="1:29" s="169" customFormat="1">
      <c r="A1610" s="24">
        <v>6790</v>
      </c>
      <c r="B1610" s="24" t="s">
        <v>5923</v>
      </c>
      <c r="C1610" s="57">
        <v>70</v>
      </c>
      <c r="D1610" s="57">
        <v>78.8</v>
      </c>
      <c r="E1610" s="57">
        <v>68.099999999999994</v>
      </c>
      <c r="F1610" s="57">
        <v>75.900000000000006</v>
      </c>
      <c r="G1610" s="57">
        <v>76.2</v>
      </c>
      <c r="H1610" s="57">
        <v>76.2</v>
      </c>
      <c r="I1610" s="57">
        <v>69.599999999999994</v>
      </c>
      <c r="J1610" s="57">
        <v>71</v>
      </c>
      <c r="K1610" s="57">
        <v>71</v>
      </c>
      <c r="L1610" s="57">
        <v>74.900000000000006</v>
      </c>
      <c r="M1610" s="57">
        <v>62.1</v>
      </c>
      <c r="N1610" s="57">
        <v>64.400000000000006</v>
      </c>
      <c r="O1610" s="57">
        <v>2775</v>
      </c>
      <c r="P1610" s="57">
        <v>2768</v>
      </c>
      <c r="Q1610" s="57"/>
      <c r="R1610" s="57"/>
      <c r="S1610" s="57"/>
      <c r="T1610" s="57"/>
      <c r="U1610" s="77">
        <v>1.2253131021194605</v>
      </c>
      <c r="V1610" s="24" t="s">
        <v>6077</v>
      </c>
      <c r="W1610" s="216" t="s">
        <v>5993</v>
      </c>
      <c r="X1610" s="216" t="s">
        <v>5993</v>
      </c>
      <c r="Y1610" s="24" t="s">
        <v>5982</v>
      </c>
      <c r="Z1610" s="24" t="s">
        <v>6024</v>
      </c>
      <c r="AA1610" s="24" t="s">
        <v>5964</v>
      </c>
      <c r="AB1610" s="24" t="s">
        <v>5991</v>
      </c>
      <c r="AC1610" s="24" t="s">
        <v>5990</v>
      </c>
    </row>
    <row r="1611" spans="1:29" s="169" customFormat="1">
      <c r="A1611" s="24">
        <v>6792</v>
      </c>
      <c r="B1611" s="24" t="s">
        <v>5808</v>
      </c>
      <c r="C1611" s="57">
        <v>112</v>
      </c>
      <c r="D1611" s="57">
        <v>125.5</v>
      </c>
      <c r="E1611" s="57">
        <v>105</v>
      </c>
      <c r="F1611" s="57">
        <v>115.5</v>
      </c>
      <c r="G1611" s="57">
        <v>115.5</v>
      </c>
      <c r="H1611" s="57">
        <v>137</v>
      </c>
      <c r="I1611" s="57">
        <v>113.5</v>
      </c>
      <c r="J1611" s="57">
        <v>130.5</v>
      </c>
      <c r="K1611" s="57">
        <v>132</v>
      </c>
      <c r="L1611" s="57">
        <v>144.5</v>
      </c>
      <c r="M1611" s="57">
        <v>115.5</v>
      </c>
      <c r="N1611" s="57">
        <v>127</v>
      </c>
      <c r="O1611" s="57">
        <v>3150</v>
      </c>
      <c r="P1611" s="57">
        <v>2718</v>
      </c>
      <c r="Q1611" s="57"/>
      <c r="R1611" s="57"/>
      <c r="S1611" s="57"/>
      <c r="T1611" s="57"/>
      <c r="U1611" s="77">
        <v>1.4164827078734363</v>
      </c>
      <c r="V1611" s="24" t="s">
        <v>6140</v>
      </c>
      <c r="W1611" s="216" t="s">
        <v>5993</v>
      </c>
      <c r="X1611" s="216" t="s">
        <v>5993</v>
      </c>
      <c r="Y1611" s="24" t="s">
        <v>6022</v>
      </c>
      <c r="Z1611" s="24" t="s">
        <v>5982</v>
      </c>
      <c r="AA1611" s="24" t="s">
        <v>5974</v>
      </c>
      <c r="AB1611" s="24" t="s">
        <v>5986</v>
      </c>
      <c r="AC1611" s="24" t="s">
        <v>5986</v>
      </c>
    </row>
    <row r="1612" spans="1:29" s="169" customFormat="1">
      <c r="A1612" s="24">
        <v>6793</v>
      </c>
      <c r="B1612" s="24" t="s">
        <v>5924</v>
      </c>
      <c r="C1612" s="57">
        <v>128</v>
      </c>
      <c r="D1612" s="57">
        <v>142</v>
      </c>
      <c r="E1612" s="57">
        <v>123.5</v>
      </c>
      <c r="F1612" s="57">
        <v>126.5</v>
      </c>
      <c r="G1612" s="57">
        <v>126.5</v>
      </c>
      <c r="H1612" s="57">
        <v>130</v>
      </c>
      <c r="I1612" s="57">
        <v>115</v>
      </c>
      <c r="J1612" s="57">
        <v>120</v>
      </c>
      <c r="K1612" s="57">
        <v>120</v>
      </c>
      <c r="L1612" s="57">
        <v>123</v>
      </c>
      <c r="M1612" s="57">
        <v>85.6</v>
      </c>
      <c r="N1612" s="57">
        <v>94.7</v>
      </c>
      <c r="O1612" s="57">
        <v>3568</v>
      </c>
      <c r="P1612" s="57">
        <v>3522</v>
      </c>
      <c r="Q1612" s="57"/>
      <c r="R1612" s="57"/>
      <c r="S1612" s="57"/>
      <c r="T1612" s="57"/>
      <c r="U1612" s="77">
        <v>1.2381853744715756</v>
      </c>
      <c r="V1612" s="24" t="s">
        <v>6041</v>
      </c>
      <c r="W1612" s="216" t="s">
        <v>5993</v>
      </c>
      <c r="X1612" s="216" t="s">
        <v>5993</v>
      </c>
      <c r="Y1612" s="24" t="s">
        <v>5978</v>
      </c>
      <c r="Z1612" s="24" t="s">
        <v>5964</v>
      </c>
      <c r="AA1612" s="24" t="s">
        <v>5964</v>
      </c>
      <c r="AB1612" s="24" t="s">
        <v>5965</v>
      </c>
      <c r="AC1612" s="24" t="s">
        <v>5990</v>
      </c>
    </row>
    <row r="1613" spans="1:29" s="169" customFormat="1">
      <c r="A1613" s="24">
        <v>6797</v>
      </c>
      <c r="B1613" s="24" t="s">
        <v>5748</v>
      </c>
      <c r="C1613" s="57">
        <v>310</v>
      </c>
      <c r="D1613" s="57">
        <v>310.5</v>
      </c>
      <c r="E1613" s="57">
        <v>256.5</v>
      </c>
      <c r="F1613" s="57">
        <v>260</v>
      </c>
      <c r="G1613" s="57">
        <v>260</v>
      </c>
      <c r="H1613" s="57">
        <v>260</v>
      </c>
      <c r="I1613" s="57">
        <v>174</v>
      </c>
      <c r="J1613" s="57">
        <v>196.5</v>
      </c>
      <c r="K1613" s="57">
        <v>198.5</v>
      </c>
      <c r="L1613" s="57">
        <v>214.5</v>
      </c>
      <c r="M1613" s="57">
        <v>181</v>
      </c>
      <c r="N1613" s="57">
        <v>190</v>
      </c>
      <c r="O1613" s="57">
        <v>3259</v>
      </c>
      <c r="P1613" s="57">
        <v>5976</v>
      </c>
      <c r="Q1613" s="57"/>
      <c r="R1613" s="57"/>
      <c r="S1613" s="57"/>
      <c r="T1613" s="57"/>
      <c r="U1613" s="77">
        <v>0.66653651643611478</v>
      </c>
      <c r="V1613" s="24" t="s">
        <v>6266</v>
      </c>
      <c r="W1613" s="216" t="s">
        <v>5993</v>
      </c>
      <c r="X1613" s="216" t="s">
        <v>5993</v>
      </c>
      <c r="Y1613" s="24" t="s">
        <v>5964</v>
      </c>
      <c r="Z1613" s="24" t="s">
        <v>6024</v>
      </c>
      <c r="AA1613" s="24" t="s">
        <v>5964</v>
      </c>
      <c r="AB1613" s="24" t="s">
        <v>5970</v>
      </c>
      <c r="AC1613" s="24" t="s">
        <v>5991</v>
      </c>
    </row>
    <row r="1614" spans="1:29" s="169" customFormat="1">
      <c r="A1614" s="24">
        <v>6799</v>
      </c>
      <c r="B1614" s="24" t="s">
        <v>5925</v>
      </c>
      <c r="C1614" s="57">
        <v>129.5</v>
      </c>
      <c r="D1614" s="57">
        <v>154.5</v>
      </c>
      <c r="E1614" s="57">
        <v>129.5</v>
      </c>
      <c r="F1614" s="57">
        <v>144</v>
      </c>
      <c r="G1614" s="57">
        <v>144</v>
      </c>
      <c r="H1614" s="57">
        <v>149</v>
      </c>
      <c r="I1614" s="57">
        <v>124</v>
      </c>
      <c r="J1614" s="57">
        <v>130.5</v>
      </c>
      <c r="K1614" s="57">
        <v>130</v>
      </c>
      <c r="L1614" s="57">
        <v>155.5</v>
      </c>
      <c r="M1614" s="57">
        <v>118</v>
      </c>
      <c r="N1614" s="57">
        <v>132.5</v>
      </c>
      <c r="O1614" s="57">
        <v>6089</v>
      </c>
      <c r="P1614" s="57">
        <v>4671</v>
      </c>
      <c r="Q1614" s="57"/>
      <c r="R1614" s="57"/>
      <c r="S1614" s="57"/>
      <c r="T1614" s="57"/>
      <c r="U1614" s="77">
        <v>1.5932586407859368</v>
      </c>
      <c r="V1614" s="24" t="s">
        <v>6222</v>
      </c>
      <c r="W1614" s="216" t="s">
        <v>5993</v>
      </c>
      <c r="X1614" s="216" t="s">
        <v>5993</v>
      </c>
      <c r="Y1614" s="24" t="s">
        <v>6013</v>
      </c>
      <c r="Z1614" s="24" t="s">
        <v>5964</v>
      </c>
      <c r="AA1614" s="24" t="s">
        <v>5969</v>
      </c>
      <c r="AB1614" s="24" t="s">
        <v>5976</v>
      </c>
      <c r="AC1614" s="24" t="s">
        <v>5991</v>
      </c>
    </row>
    <row r="1615" spans="1:29" s="169" customFormat="1">
      <c r="A1615" s="24">
        <v>6803</v>
      </c>
      <c r="B1615" s="24" t="s">
        <v>1421</v>
      </c>
      <c r="C1615" s="57">
        <v>228</v>
      </c>
      <c r="D1615" s="57">
        <v>230</v>
      </c>
      <c r="E1615" s="57">
        <v>225</v>
      </c>
      <c r="F1615" s="57">
        <v>229</v>
      </c>
      <c r="G1615" s="57">
        <v>230.5</v>
      </c>
      <c r="H1615" s="57">
        <v>240</v>
      </c>
      <c r="I1615" s="57">
        <v>228</v>
      </c>
      <c r="J1615" s="57">
        <v>237</v>
      </c>
      <c r="K1615" s="57">
        <v>237</v>
      </c>
      <c r="L1615" s="57">
        <v>240</v>
      </c>
      <c r="M1615" s="57">
        <v>225</v>
      </c>
      <c r="N1615" s="57">
        <v>227.5</v>
      </c>
      <c r="O1615" s="57">
        <v>572</v>
      </c>
      <c r="P1615" s="57">
        <v>658</v>
      </c>
      <c r="Q1615" s="57">
        <v>79.675399999999996</v>
      </c>
      <c r="R1615" s="57">
        <v>75.071299999999994</v>
      </c>
      <c r="S1615" s="57">
        <v>71.569299999999998</v>
      </c>
      <c r="T1615" s="57">
        <v>73.903999999999996</v>
      </c>
      <c r="U1615" s="77">
        <v>1.0624788922661264</v>
      </c>
      <c r="V1615" s="24" t="s">
        <v>6118</v>
      </c>
      <c r="W1615" s="216" t="s">
        <v>5960</v>
      </c>
      <c r="X1615" s="216" t="s">
        <v>5961</v>
      </c>
      <c r="Y1615" s="24" t="s">
        <v>6452</v>
      </c>
      <c r="Z1615" s="24" t="s">
        <v>6010</v>
      </c>
      <c r="AA1615" s="24" t="s">
        <v>5964</v>
      </c>
      <c r="AB1615" s="24" t="s">
        <v>5990</v>
      </c>
      <c r="AC1615" s="24" t="s">
        <v>5990</v>
      </c>
    </row>
    <row r="1616" spans="1:29" s="169" customFormat="1">
      <c r="A1616" s="24">
        <v>6805</v>
      </c>
      <c r="B1616" s="24" t="s">
        <v>5926</v>
      </c>
      <c r="C1616" s="57">
        <v>299.5</v>
      </c>
      <c r="D1616" s="57">
        <v>304.5</v>
      </c>
      <c r="E1616" s="57">
        <v>249</v>
      </c>
      <c r="F1616" s="57">
        <v>261.5</v>
      </c>
      <c r="G1616" s="57">
        <v>266</v>
      </c>
      <c r="H1616" s="57">
        <v>331</v>
      </c>
      <c r="I1616" s="57">
        <v>231.5</v>
      </c>
      <c r="J1616" s="57">
        <v>237</v>
      </c>
      <c r="K1616" s="57">
        <v>239</v>
      </c>
      <c r="L1616" s="57">
        <v>263</v>
      </c>
      <c r="M1616" s="57">
        <v>205.5</v>
      </c>
      <c r="N1616" s="57">
        <v>228</v>
      </c>
      <c r="O1616" s="57">
        <v>5121</v>
      </c>
      <c r="P1616" s="57">
        <v>8673</v>
      </c>
      <c r="Q1616" s="57"/>
      <c r="R1616" s="57"/>
      <c r="S1616" s="57"/>
      <c r="T1616" s="57"/>
      <c r="U1616" s="77">
        <v>0.7216649371613052</v>
      </c>
      <c r="V1616" s="24" t="s">
        <v>6140</v>
      </c>
      <c r="W1616" s="216" t="s">
        <v>5993</v>
      </c>
      <c r="X1616" s="216" t="s">
        <v>5993</v>
      </c>
      <c r="Y1616" s="24" t="s">
        <v>5964</v>
      </c>
      <c r="Z1616" s="24" t="s">
        <v>6000</v>
      </c>
      <c r="AA1616" s="24" t="s">
        <v>5974</v>
      </c>
      <c r="AB1616" s="24" t="s">
        <v>5986</v>
      </c>
      <c r="AC1616" s="24" t="s">
        <v>5986</v>
      </c>
    </row>
    <row r="1617" spans="1:29" s="169" customFormat="1">
      <c r="A1617" s="24">
        <v>6806</v>
      </c>
      <c r="B1617" s="24" t="s">
        <v>5927</v>
      </c>
      <c r="C1617" s="57">
        <v>122.5</v>
      </c>
      <c r="D1617" s="57">
        <v>129.5</v>
      </c>
      <c r="E1617" s="57">
        <v>114.5</v>
      </c>
      <c r="F1617" s="57">
        <v>126</v>
      </c>
      <c r="G1617" s="57">
        <v>126.5</v>
      </c>
      <c r="H1617" s="57">
        <v>147</v>
      </c>
      <c r="I1617" s="57">
        <v>126.5</v>
      </c>
      <c r="J1617" s="57">
        <v>142</v>
      </c>
      <c r="K1617" s="57">
        <v>142</v>
      </c>
      <c r="L1617" s="57">
        <v>148</v>
      </c>
      <c r="M1617" s="57">
        <v>112.5</v>
      </c>
      <c r="N1617" s="57">
        <v>129</v>
      </c>
      <c r="O1617" s="57">
        <v>5698</v>
      </c>
      <c r="P1617" s="57">
        <v>9777</v>
      </c>
      <c r="Q1617" s="57"/>
      <c r="R1617" s="57"/>
      <c r="S1617" s="57"/>
      <c r="T1617" s="57"/>
      <c r="U1617" s="77">
        <v>0.71230666075710558</v>
      </c>
      <c r="V1617" s="24" t="s">
        <v>6141</v>
      </c>
      <c r="W1617" s="216" t="s">
        <v>5993</v>
      </c>
      <c r="X1617" s="216" t="s">
        <v>5993</v>
      </c>
      <c r="Y1617" s="24" t="s">
        <v>6075</v>
      </c>
      <c r="Z1617" s="24" t="s">
        <v>6013</v>
      </c>
      <c r="AA1617" s="24" t="s">
        <v>5964</v>
      </c>
      <c r="AB1617" s="24" t="s">
        <v>5990</v>
      </c>
      <c r="AC1617" s="24" t="s">
        <v>5970</v>
      </c>
    </row>
    <row r="1618" spans="1:29" s="169" customFormat="1">
      <c r="A1618" s="24">
        <v>6808</v>
      </c>
      <c r="B1618" s="24" t="s">
        <v>5928</v>
      </c>
      <c r="C1618" s="57">
        <v>39.65</v>
      </c>
      <c r="D1618" s="57">
        <v>40.4</v>
      </c>
      <c r="E1618" s="57">
        <v>36.1</v>
      </c>
      <c r="F1618" s="57">
        <v>38</v>
      </c>
      <c r="G1618" s="57">
        <v>38</v>
      </c>
      <c r="H1618" s="57">
        <v>38.15</v>
      </c>
      <c r="I1618" s="57">
        <v>34.35</v>
      </c>
      <c r="J1618" s="57">
        <v>35.549999999999997</v>
      </c>
      <c r="K1618" s="57">
        <v>35.549999999999997</v>
      </c>
      <c r="L1618" s="57">
        <v>42.3</v>
      </c>
      <c r="M1618" s="57">
        <v>33.799999999999997</v>
      </c>
      <c r="N1618" s="57">
        <v>35</v>
      </c>
      <c r="O1618" s="57">
        <v>674</v>
      </c>
      <c r="P1618" s="57">
        <v>486</v>
      </c>
      <c r="Q1618" s="57"/>
      <c r="R1618" s="57"/>
      <c r="S1618" s="57"/>
      <c r="T1618" s="57"/>
      <c r="U1618" s="77">
        <v>1.6950160036579789</v>
      </c>
      <c r="V1618" s="24" t="s">
        <v>6146</v>
      </c>
      <c r="W1618" s="216" t="s">
        <v>5993</v>
      </c>
      <c r="X1618" s="216" t="s">
        <v>5993</v>
      </c>
      <c r="Y1618" s="24" t="s">
        <v>5964</v>
      </c>
      <c r="Z1618" s="24" t="s">
        <v>5964</v>
      </c>
      <c r="AA1618" s="24" t="s">
        <v>5978</v>
      </c>
      <c r="AB1618" s="24" t="s">
        <v>6033</v>
      </c>
      <c r="AC1618" s="24" t="s">
        <v>5965</v>
      </c>
    </row>
    <row r="1619" spans="1:29" s="169" customFormat="1">
      <c r="A1619" s="24">
        <v>6812</v>
      </c>
      <c r="B1619" s="24" t="s">
        <v>5929</v>
      </c>
      <c r="C1619" s="57">
        <v>125.5</v>
      </c>
      <c r="D1619" s="57">
        <v>149.5</v>
      </c>
      <c r="E1619" s="57">
        <v>122.5</v>
      </c>
      <c r="F1619" s="57">
        <v>145</v>
      </c>
      <c r="G1619" s="57">
        <v>145</v>
      </c>
      <c r="H1619" s="57">
        <v>155.5</v>
      </c>
      <c r="I1619" s="57">
        <v>135</v>
      </c>
      <c r="J1619" s="57">
        <v>140</v>
      </c>
      <c r="K1619" s="57">
        <v>142.5</v>
      </c>
      <c r="L1619" s="57">
        <v>146.5</v>
      </c>
      <c r="M1619" s="57">
        <v>128.5</v>
      </c>
      <c r="N1619" s="57">
        <v>137.5</v>
      </c>
      <c r="O1619" s="57">
        <v>1557</v>
      </c>
      <c r="P1619" s="57">
        <v>2678</v>
      </c>
      <c r="Q1619" s="57"/>
      <c r="R1619" s="57"/>
      <c r="S1619" s="57"/>
      <c r="T1619" s="57"/>
      <c r="U1619" s="77">
        <v>0.71060492905153094</v>
      </c>
      <c r="V1619" s="24" t="s">
        <v>6141</v>
      </c>
      <c r="W1619" s="216" t="s">
        <v>5993</v>
      </c>
      <c r="X1619" s="216" t="s">
        <v>5993</v>
      </c>
      <c r="Y1619" s="24" t="s">
        <v>5982</v>
      </c>
      <c r="Z1619" s="24" t="s">
        <v>6000</v>
      </c>
      <c r="AA1619" s="24" t="s">
        <v>5964</v>
      </c>
      <c r="AB1619" s="24" t="s">
        <v>5990</v>
      </c>
      <c r="AC1619" s="24" t="s">
        <v>5970</v>
      </c>
    </row>
    <row r="1620" spans="1:29" s="169" customFormat="1">
      <c r="A1620" s="24">
        <v>6814</v>
      </c>
      <c r="B1620" s="24" t="s">
        <v>5930</v>
      </c>
      <c r="C1620" s="57">
        <v>48.6</v>
      </c>
      <c r="D1620" s="57">
        <v>51.9</v>
      </c>
      <c r="E1620" s="57">
        <v>42</v>
      </c>
      <c r="F1620" s="57">
        <v>47.55</v>
      </c>
      <c r="G1620" s="57">
        <v>46.55</v>
      </c>
      <c r="H1620" s="57">
        <v>47.8</v>
      </c>
      <c r="I1620" s="57">
        <v>43.3</v>
      </c>
      <c r="J1620" s="57">
        <v>46.7</v>
      </c>
      <c r="K1620" s="57">
        <v>46</v>
      </c>
      <c r="L1620" s="57">
        <v>55.7</v>
      </c>
      <c r="M1620" s="57">
        <v>45.8</v>
      </c>
      <c r="N1620" s="57">
        <v>48.3</v>
      </c>
      <c r="O1620" s="57">
        <v>1338</v>
      </c>
      <c r="P1620" s="57">
        <v>197</v>
      </c>
      <c r="Q1620" s="57"/>
      <c r="R1620" s="57"/>
      <c r="S1620" s="57"/>
      <c r="T1620" s="57"/>
      <c r="U1620" s="77">
        <v>8.3011844331641278</v>
      </c>
      <c r="V1620" s="24" t="s">
        <v>6197</v>
      </c>
      <c r="W1620" s="216" t="s">
        <v>5993</v>
      </c>
      <c r="X1620" s="216" t="s">
        <v>5993</v>
      </c>
      <c r="Y1620" s="24" t="s">
        <v>5994</v>
      </c>
      <c r="Z1620" s="24" t="s">
        <v>5972</v>
      </c>
      <c r="AA1620" s="24" t="s">
        <v>5963</v>
      </c>
      <c r="AB1620" s="24" t="s">
        <v>5996</v>
      </c>
      <c r="AC1620" s="24" t="s">
        <v>5979</v>
      </c>
    </row>
    <row r="1621" spans="1:29" s="169" customFormat="1">
      <c r="A1621" s="24">
        <v>6815</v>
      </c>
      <c r="B1621" s="24" t="s">
        <v>5931</v>
      </c>
      <c r="C1621" s="57">
        <v>44.85</v>
      </c>
      <c r="D1621" s="57">
        <v>45</v>
      </c>
      <c r="E1621" s="57">
        <v>34.200000000000003</v>
      </c>
      <c r="F1621" s="57">
        <v>41.2</v>
      </c>
      <c r="G1621" s="57">
        <v>40.1</v>
      </c>
      <c r="H1621" s="57">
        <v>41.9</v>
      </c>
      <c r="I1621" s="57">
        <v>33.299999999999997</v>
      </c>
      <c r="J1621" s="57">
        <v>34.5</v>
      </c>
      <c r="K1621" s="57">
        <v>34.65</v>
      </c>
      <c r="L1621" s="57">
        <v>34.65</v>
      </c>
      <c r="M1621" s="57">
        <v>29.55</v>
      </c>
      <c r="N1621" s="57">
        <v>32.799999999999997</v>
      </c>
      <c r="O1621" s="57">
        <v>288</v>
      </c>
      <c r="P1621" s="57">
        <v>615</v>
      </c>
      <c r="Q1621" s="57"/>
      <c r="R1621" s="57"/>
      <c r="S1621" s="57"/>
      <c r="T1621" s="57"/>
      <c r="U1621" s="77">
        <v>0.5723577235772358</v>
      </c>
      <c r="V1621" s="24" t="s">
        <v>6088</v>
      </c>
      <c r="W1621" s="216" t="s">
        <v>5993</v>
      </c>
      <c r="X1621" s="216" t="s">
        <v>5993</v>
      </c>
      <c r="Y1621" s="24" t="s">
        <v>5975</v>
      </c>
      <c r="Z1621" s="24" t="s">
        <v>5964</v>
      </c>
      <c r="AA1621" s="24" t="s">
        <v>6024</v>
      </c>
      <c r="AB1621" s="24" t="s">
        <v>5979</v>
      </c>
      <c r="AC1621" s="24" t="s">
        <v>5976</v>
      </c>
    </row>
    <row r="1622" spans="1:29" s="169" customFormat="1">
      <c r="A1622" s="24">
        <v>6816</v>
      </c>
      <c r="B1622" s="24" t="s">
        <v>5734</v>
      </c>
      <c r="C1622" s="57">
        <v>50</v>
      </c>
      <c r="D1622" s="57">
        <v>53.2</v>
      </c>
      <c r="E1622" s="57">
        <v>50</v>
      </c>
      <c r="F1622" s="57"/>
      <c r="G1622" s="57">
        <v>53.4</v>
      </c>
      <c r="H1622" s="57">
        <v>53.4</v>
      </c>
      <c r="I1622" s="57">
        <v>50.4</v>
      </c>
      <c r="J1622" s="57">
        <v>50.5</v>
      </c>
      <c r="K1622" s="57"/>
      <c r="L1622" s="57">
        <v>56.6</v>
      </c>
      <c r="M1622" s="57">
        <v>52.5</v>
      </c>
      <c r="N1622" s="57">
        <v>54.6</v>
      </c>
      <c r="O1622" s="57">
        <v>35</v>
      </c>
      <c r="P1622" s="57">
        <v>49</v>
      </c>
      <c r="Q1622" s="57"/>
      <c r="R1622" s="57"/>
      <c r="S1622" s="57"/>
      <c r="T1622" s="57"/>
      <c r="U1622" s="77">
        <v>0.87301587301587313</v>
      </c>
      <c r="V1622" s="24" t="s">
        <v>6453</v>
      </c>
      <c r="W1622" s="216" t="s">
        <v>5993</v>
      </c>
      <c r="X1622" s="216" t="s">
        <v>5993</v>
      </c>
      <c r="Y1622" s="24" t="s">
        <v>6200</v>
      </c>
      <c r="Z1622" s="24" t="s">
        <v>6024</v>
      </c>
      <c r="AA1622" s="24" t="s">
        <v>5972</v>
      </c>
      <c r="AB1622" s="24" t="s">
        <v>5970</v>
      </c>
      <c r="AC1622" s="24" t="s">
        <v>5970</v>
      </c>
    </row>
    <row r="1623" spans="1:29" s="169" customFormat="1">
      <c r="A1623" s="24">
        <v>6817</v>
      </c>
      <c r="B1623" s="24" t="s">
        <v>5932</v>
      </c>
      <c r="C1623" s="57">
        <v>114</v>
      </c>
      <c r="D1623" s="57">
        <v>114</v>
      </c>
      <c r="E1623" s="57">
        <v>96.2</v>
      </c>
      <c r="F1623" s="57">
        <v>99.3</v>
      </c>
      <c r="G1623" s="57">
        <v>99.5</v>
      </c>
      <c r="H1623" s="57">
        <v>110</v>
      </c>
      <c r="I1623" s="57">
        <v>81.7</v>
      </c>
      <c r="J1623" s="57">
        <v>90</v>
      </c>
      <c r="K1623" s="57">
        <v>90</v>
      </c>
      <c r="L1623" s="57">
        <v>90.9</v>
      </c>
      <c r="M1623" s="57">
        <v>69</v>
      </c>
      <c r="N1623" s="57">
        <v>75</v>
      </c>
      <c r="O1623" s="57">
        <v>776</v>
      </c>
      <c r="P1623" s="57">
        <v>1409</v>
      </c>
      <c r="Q1623" s="57"/>
      <c r="R1623" s="57"/>
      <c r="S1623" s="57"/>
      <c r="T1623" s="57"/>
      <c r="U1623" s="77">
        <v>0.67313303367242339</v>
      </c>
      <c r="V1623" s="24" t="s">
        <v>6050</v>
      </c>
      <c r="W1623" s="216" t="s">
        <v>5993</v>
      </c>
      <c r="X1623" s="216" t="s">
        <v>5993</v>
      </c>
      <c r="Y1623" s="24" t="s">
        <v>6024</v>
      </c>
      <c r="Z1623" s="24" t="s">
        <v>5964</v>
      </c>
      <c r="AA1623" s="24" t="s">
        <v>5964</v>
      </c>
      <c r="AB1623" s="24" t="s">
        <v>5979</v>
      </c>
      <c r="AC1623" s="24" t="s">
        <v>5991</v>
      </c>
    </row>
    <row r="1624" spans="1:29" s="169" customFormat="1">
      <c r="A1624" s="24">
        <v>6821</v>
      </c>
      <c r="B1624" s="24" t="s">
        <v>5933</v>
      </c>
      <c r="C1624" s="57">
        <v>28.1</v>
      </c>
      <c r="D1624" s="57">
        <v>28.4</v>
      </c>
      <c r="E1624" s="57">
        <v>27.05</v>
      </c>
      <c r="F1624" s="57">
        <v>28.2</v>
      </c>
      <c r="G1624" s="57">
        <v>27.5</v>
      </c>
      <c r="H1624" s="57">
        <v>31.4</v>
      </c>
      <c r="I1624" s="57">
        <v>27</v>
      </c>
      <c r="J1624" s="57"/>
      <c r="K1624" s="57">
        <v>28.5</v>
      </c>
      <c r="L1624" s="57">
        <v>30.8</v>
      </c>
      <c r="M1624" s="57">
        <v>28.35</v>
      </c>
      <c r="N1624" s="57">
        <v>30</v>
      </c>
      <c r="O1624" s="57">
        <v>529</v>
      </c>
      <c r="P1624" s="57">
        <v>743</v>
      </c>
      <c r="Q1624" s="57"/>
      <c r="R1624" s="57"/>
      <c r="S1624" s="57"/>
      <c r="T1624" s="57"/>
      <c r="U1624" s="77">
        <v>0.87019590249738299</v>
      </c>
      <c r="V1624" s="24" t="s">
        <v>6273</v>
      </c>
      <c r="W1624" s="216" t="s">
        <v>5993</v>
      </c>
      <c r="X1624" s="216" t="s">
        <v>5993</v>
      </c>
      <c r="Y1624" s="24" t="s">
        <v>5972</v>
      </c>
      <c r="Z1624" s="24" t="s">
        <v>5978</v>
      </c>
      <c r="AA1624" s="24" t="s">
        <v>5982</v>
      </c>
      <c r="AB1624" s="24" t="s">
        <v>5991</v>
      </c>
      <c r="AC1624" s="24" t="s">
        <v>5965</v>
      </c>
    </row>
    <row r="1625" spans="1:29" s="169" customFormat="1">
      <c r="A1625" s="24">
        <v>6823</v>
      </c>
      <c r="B1625" s="24" t="s">
        <v>5934</v>
      </c>
      <c r="C1625" s="57">
        <v>110</v>
      </c>
      <c r="D1625" s="57">
        <v>219.5</v>
      </c>
      <c r="E1625" s="57">
        <v>110</v>
      </c>
      <c r="F1625" s="57">
        <v>176.5</v>
      </c>
      <c r="G1625" s="57">
        <v>176</v>
      </c>
      <c r="H1625" s="57">
        <v>196</v>
      </c>
      <c r="I1625" s="57">
        <v>154.5</v>
      </c>
      <c r="J1625" s="57">
        <v>159.5</v>
      </c>
      <c r="K1625" s="57">
        <v>161</v>
      </c>
      <c r="L1625" s="57">
        <v>164</v>
      </c>
      <c r="M1625" s="57">
        <v>140</v>
      </c>
      <c r="N1625" s="57">
        <v>141.5</v>
      </c>
      <c r="O1625" s="57">
        <v>84</v>
      </c>
      <c r="P1625" s="57">
        <v>361</v>
      </c>
      <c r="Q1625" s="57"/>
      <c r="R1625" s="57"/>
      <c r="S1625" s="57"/>
      <c r="T1625" s="57"/>
      <c r="U1625" s="77">
        <v>0.28439519852262235</v>
      </c>
      <c r="V1625" s="24" t="s">
        <v>5959</v>
      </c>
      <c r="W1625" s="216" t="s">
        <v>5993</v>
      </c>
      <c r="X1625" s="216" t="s">
        <v>5993</v>
      </c>
      <c r="Y1625" s="24" t="s">
        <v>6013</v>
      </c>
      <c r="Z1625" s="24" t="s">
        <v>5964</v>
      </c>
      <c r="AA1625" s="24" t="s">
        <v>5964</v>
      </c>
      <c r="AB1625" s="24" t="s">
        <v>5965</v>
      </c>
      <c r="AC1625" s="24" t="s">
        <v>5965</v>
      </c>
    </row>
    <row r="1626" spans="1:29" s="169" customFormat="1">
      <c r="A1626" s="24">
        <v>6830</v>
      </c>
      <c r="B1626" s="24" t="s">
        <v>5935</v>
      </c>
      <c r="C1626" s="57"/>
      <c r="D1626" s="57">
        <v>-1</v>
      </c>
      <c r="E1626" s="57">
        <v>1000000</v>
      </c>
      <c r="F1626" s="57"/>
      <c r="G1626" s="57">
        <v>123</v>
      </c>
      <c r="H1626" s="57">
        <v>189</v>
      </c>
      <c r="I1626" s="57">
        <v>123</v>
      </c>
      <c r="J1626" s="57">
        <v>168</v>
      </c>
      <c r="K1626" s="57">
        <v>168</v>
      </c>
      <c r="L1626" s="57">
        <v>170</v>
      </c>
      <c r="M1626" s="57">
        <v>139.5</v>
      </c>
      <c r="N1626" s="57">
        <v>149</v>
      </c>
      <c r="O1626" s="57">
        <v>1778</v>
      </c>
      <c r="P1626" s="57">
        <v>2166</v>
      </c>
      <c r="Q1626" s="57"/>
      <c r="R1626" s="57"/>
      <c r="S1626" s="57"/>
      <c r="T1626" s="57"/>
      <c r="U1626" s="77">
        <v>1.0032830614548065</v>
      </c>
      <c r="V1626" s="24" t="s">
        <v>6049</v>
      </c>
      <c r="W1626" s="216" t="s">
        <v>5993</v>
      </c>
      <c r="X1626" s="216" t="s">
        <v>5993</v>
      </c>
      <c r="Y1626" s="24" t="s">
        <v>6166</v>
      </c>
      <c r="Z1626" s="24" t="s">
        <v>6013</v>
      </c>
      <c r="AA1626" s="24" t="s">
        <v>5964</v>
      </c>
      <c r="AB1626" s="24" t="s">
        <v>5965</v>
      </c>
      <c r="AC1626" s="24" t="s">
        <v>5991</v>
      </c>
    </row>
    <row r="1627" spans="1:29" s="169" customFormat="1">
      <c r="A1627" s="24">
        <v>6831</v>
      </c>
      <c r="B1627" s="24" t="s">
        <v>5936</v>
      </c>
      <c r="C1627" s="57"/>
      <c r="D1627" s="57">
        <v>-1</v>
      </c>
      <c r="E1627" s="57">
        <v>1000000</v>
      </c>
      <c r="F1627" s="57"/>
      <c r="G1627" s="57"/>
      <c r="H1627" s="57">
        <v>-1</v>
      </c>
      <c r="I1627" s="57">
        <v>1000000</v>
      </c>
      <c r="J1627" s="57"/>
      <c r="K1627" s="57">
        <v>73.5</v>
      </c>
      <c r="L1627" s="57">
        <v>92.2</v>
      </c>
      <c r="M1627" s="57">
        <v>64</v>
      </c>
      <c r="N1627" s="57">
        <v>66</v>
      </c>
      <c r="O1627" s="57">
        <v>4461</v>
      </c>
      <c r="P1627" s="57">
        <v>0</v>
      </c>
      <c r="Q1627" s="57"/>
      <c r="R1627" s="57"/>
      <c r="S1627" s="57"/>
      <c r="T1627" s="57"/>
      <c r="U1627" s="77" t="e">
        <v>#DIV/0!</v>
      </c>
      <c r="V1627" s="24" t="s">
        <v>6454</v>
      </c>
      <c r="W1627" s="216" t="s">
        <v>5993</v>
      </c>
      <c r="X1627" s="216" t="s">
        <v>5993</v>
      </c>
      <c r="Y1627" s="24" t="s">
        <v>6166</v>
      </c>
      <c r="Z1627" s="24" t="s">
        <v>6166</v>
      </c>
      <c r="AA1627" s="24" t="s">
        <v>6000</v>
      </c>
      <c r="AB1627" s="24" t="s">
        <v>5996</v>
      </c>
      <c r="AC1627" s="24" t="s">
        <v>5965</v>
      </c>
    </row>
    <row r="1628" spans="1:29" s="169" customFormat="1">
      <c r="A1628" s="24">
        <v>6835</v>
      </c>
      <c r="B1628" s="24" t="s">
        <v>5937</v>
      </c>
      <c r="C1628" s="57"/>
      <c r="D1628" s="57">
        <v>-1</v>
      </c>
      <c r="E1628" s="57">
        <v>1000000</v>
      </c>
      <c r="F1628" s="57"/>
      <c r="G1628" s="57"/>
      <c r="H1628" s="57">
        <v>-1</v>
      </c>
      <c r="I1628" s="57">
        <v>1000000</v>
      </c>
      <c r="J1628" s="57"/>
      <c r="K1628" s="57">
        <v>53</v>
      </c>
      <c r="L1628" s="57">
        <v>81</v>
      </c>
      <c r="M1628" s="57">
        <v>44.05</v>
      </c>
      <c r="N1628" s="57">
        <v>47</v>
      </c>
      <c r="O1628" s="57">
        <v>2230</v>
      </c>
      <c r="P1628" s="57">
        <v>0</v>
      </c>
      <c r="Q1628" s="57"/>
      <c r="R1628" s="57"/>
      <c r="S1628" s="57"/>
      <c r="T1628" s="57"/>
      <c r="U1628" s="77" t="e">
        <v>#DIV/0!</v>
      </c>
      <c r="V1628" s="24" t="s">
        <v>6455</v>
      </c>
      <c r="W1628" s="216" t="s">
        <v>5993</v>
      </c>
      <c r="X1628" s="216" t="s">
        <v>5993</v>
      </c>
      <c r="Y1628" s="24" t="s">
        <v>6166</v>
      </c>
      <c r="Z1628" s="24" t="s">
        <v>6166</v>
      </c>
      <c r="AA1628" s="24" t="s">
        <v>6000</v>
      </c>
      <c r="AB1628" s="24" t="s">
        <v>6033</v>
      </c>
      <c r="AC1628" s="24" t="s">
        <v>5965</v>
      </c>
    </row>
    <row r="1629" spans="1:29" s="169" customFormat="1">
      <c r="A1629" s="24">
        <v>6840</v>
      </c>
      <c r="B1629" s="24" t="s">
        <v>5938</v>
      </c>
      <c r="C1629" s="57"/>
      <c r="D1629" s="57">
        <v>-1</v>
      </c>
      <c r="E1629" s="57">
        <v>1000000</v>
      </c>
      <c r="F1629" s="57"/>
      <c r="G1629" s="57">
        <v>106.5</v>
      </c>
      <c r="H1629" s="57">
        <v>125</v>
      </c>
      <c r="I1629" s="57">
        <v>77.5</v>
      </c>
      <c r="J1629" s="57">
        <v>79.400000000000006</v>
      </c>
      <c r="K1629" s="57">
        <v>76</v>
      </c>
      <c r="L1629" s="57">
        <v>86.1</v>
      </c>
      <c r="M1629" s="57">
        <v>68.3</v>
      </c>
      <c r="N1629" s="57">
        <v>83.8</v>
      </c>
      <c r="O1629" s="57">
        <v>213</v>
      </c>
      <c r="P1629" s="57">
        <v>458</v>
      </c>
      <c r="Q1629" s="57"/>
      <c r="R1629" s="57"/>
      <c r="S1629" s="57"/>
      <c r="T1629" s="57"/>
      <c r="U1629" s="77">
        <v>0.56841339155749648</v>
      </c>
      <c r="V1629" s="24" t="s">
        <v>6193</v>
      </c>
      <c r="W1629" s="216" t="s">
        <v>5993</v>
      </c>
      <c r="X1629" s="216" t="s">
        <v>5993</v>
      </c>
      <c r="Y1629" s="24" t="s">
        <v>6166</v>
      </c>
      <c r="Z1629" s="24" t="s">
        <v>5964</v>
      </c>
      <c r="AA1629" s="24" t="s">
        <v>5982</v>
      </c>
      <c r="AB1629" s="24" t="s">
        <v>5965</v>
      </c>
      <c r="AC1629" s="24" t="s">
        <v>5986</v>
      </c>
    </row>
    <row r="1630" spans="1:29" s="169" customFormat="1">
      <c r="A1630" s="24">
        <v>7402</v>
      </c>
      <c r="B1630" s="24" t="s">
        <v>1422</v>
      </c>
      <c r="C1630" s="57">
        <v>38</v>
      </c>
      <c r="D1630" s="57">
        <v>50</v>
      </c>
      <c r="E1630" s="57">
        <v>36</v>
      </c>
      <c r="F1630" s="57">
        <v>42.6</v>
      </c>
      <c r="G1630" s="57">
        <v>44.6</v>
      </c>
      <c r="H1630" s="57">
        <v>46.8</v>
      </c>
      <c r="I1630" s="57">
        <v>41.2</v>
      </c>
      <c r="J1630" s="57">
        <v>41.8</v>
      </c>
      <c r="K1630" s="57">
        <v>41.2</v>
      </c>
      <c r="L1630" s="57">
        <v>46.35</v>
      </c>
      <c r="M1630" s="57">
        <v>39.4</v>
      </c>
      <c r="N1630" s="57">
        <v>41.7</v>
      </c>
      <c r="O1630" s="57">
        <v>468</v>
      </c>
      <c r="P1630" s="57">
        <v>485</v>
      </c>
      <c r="Q1630" s="57">
        <v>53.1937</v>
      </c>
      <c r="R1630" s="57">
        <v>46.747300000000003</v>
      </c>
      <c r="S1630" s="57">
        <v>54.329300000000003</v>
      </c>
      <c r="T1630" s="57">
        <v>49.2746</v>
      </c>
      <c r="U1630" s="77">
        <v>1.1793814432989691</v>
      </c>
      <c r="V1630" s="24" t="s">
        <v>6410</v>
      </c>
      <c r="W1630" s="216" t="s">
        <v>6009</v>
      </c>
      <c r="X1630" s="216" t="s">
        <v>5961</v>
      </c>
      <c r="Y1630" s="24" t="s">
        <v>5963</v>
      </c>
      <c r="Z1630" s="24" t="s">
        <v>5964</v>
      </c>
      <c r="AA1630" s="24" t="s">
        <v>5969</v>
      </c>
      <c r="AB1630" s="24" t="s">
        <v>5996</v>
      </c>
      <c r="AC1630" s="24" t="s">
        <v>5991</v>
      </c>
    </row>
    <row r="1631" spans="1:29" s="169" customFormat="1">
      <c r="A1631" s="24">
        <v>7419</v>
      </c>
      <c r="B1631" s="24" t="s">
        <v>5939</v>
      </c>
      <c r="C1631" s="57">
        <v>15.1</v>
      </c>
      <c r="D1631" s="57">
        <v>15.55</v>
      </c>
      <c r="E1631" s="57">
        <v>14.25</v>
      </c>
      <c r="F1631" s="57"/>
      <c r="G1631" s="57"/>
      <c r="H1631" s="57">
        <v>15.45</v>
      </c>
      <c r="I1631" s="57">
        <v>13.5</v>
      </c>
      <c r="J1631" s="57">
        <v>14.7</v>
      </c>
      <c r="K1631" s="57">
        <v>15</v>
      </c>
      <c r="L1631" s="57">
        <v>18.350000000000001</v>
      </c>
      <c r="M1631" s="57">
        <v>14.55</v>
      </c>
      <c r="N1631" s="57">
        <v>17.05</v>
      </c>
      <c r="O1631" s="57">
        <v>549</v>
      </c>
      <c r="P1631" s="57">
        <v>130</v>
      </c>
      <c r="Q1631" s="57"/>
      <c r="R1631" s="57"/>
      <c r="S1631" s="57"/>
      <c r="T1631" s="57"/>
      <c r="U1631" s="77">
        <v>5.1615384615384619</v>
      </c>
      <c r="V1631" s="24" t="s">
        <v>6456</v>
      </c>
      <c r="W1631" s="216" t="s">
        <v>5993</v>
      </c>
      <c r="X1631" s="216" t="s">
        <v>5993</v>
      </c>
      <c r="Y1631" s="24" t="s">
        <v>5994</v>
      </c>
      <c r="Z1631" s="24" t="s">
        <v>5972</v>
      </c>
      <c r="AA1631" s="24" t="s">
        <v>5982</v>
      </c>
      <c r="AB1631" s="24" t="s">
        <v>5991</v>
      </c>
      <c r="AC1631" s="24" t="s">
        <v>5965</v>
      </c>
    </row>
    <row r="1632" spans="1:29" s="169" customFormat="1">
      <c r="A1632" s="24">
        <v>7427</v>
      </c>
      <c r="B1632" s="24" t="s">
        <v>5940</v>
      </c>
      <c r="C1632" s="57"/>
      <c r="D1632" s="57">
        <v>-1</v>
      </c>
      <c r="E1632" s="57">
        <v>1000000</v>
      </c>
      <c r="F1632" s="57"/>
      <c r="G1632" s="57">
        <v>64</v>
      </c>
      <c r="H1632" s="57">
        <v>100</v>
      </c>
      <c r="I1632" s="57">
        <v>32.85</v>
      </c>
      <c r="J1632" s="57">
        <v>38.5</v>
      </c>
      <c r="K1632" s="57">
        <v>38.5</v>
      </c>
      <c r="L1632" s="57">
        <v>52.1</v>
      </c>
      <c r="M1632" s="57">
        <v>36.85</v>
      </c>
      <c r="N1632" s="57">
        <v>40</v>
      </c>
      <c r="O1632" s="57">
        <v>11354</v>
      </c>
      <c r="P1632" s="57">
        <v>28253</v>
      </c>
      <c r="Q1632" s="57"/>
      <c r="R1632" s="57"/>
      <c r="S1632" s="57"/>
      <c r="T1632" s="57"/>
      <c r="U1632" s="77">
        <v>0.49117301210884196</v>
      </c>
      <c r="V1632" s="24" t="s">
        <v>6407</v>
      </c>
      <c r="W1632" s="216" t="s">
        <v>5993</v>
      </c>
      <c r="X1632" s="216" t="s">
        <v>5993</v>
      </c>
      <c r="Y1632" s="24" t="s">
        <v>6166</v>
      </c>
      <c r="Z1632" s="24" t="s">
        <v>5964</v>
      </c>
      <c r="AA1632" s="24" t="s">
        <v>5969</v>
      </c>
      <c r="AB1632" s="24" t="s">
        <v>6033</v>
      </c>
      <c r="AC1632" s="24" t="s">
        <v>5965</v>
      </c>
    </row>
    <row r="1633" spans="1:29" s="169" customFormat="1">
      <c r="A1633" s="24">
        <v>7452</v>
      </c>
      <c r="B1633" s="24" t="s">
        <v>5941</v>
      </c>
      <c r="C1633" s="57">
        <v>29.8</v>
      </c>
      <c r="D1633" s="57">
        <v>33.15</v>
      </c>
      <c r="E1633" s="57">
        <v>23.75</v>
      </c>
      <c r="F1633" s="57">
        <v>32.85</v>
      </c>
      <c r="G1633" s="57">
        <v>32.85</v>
      </c>
      <c r="H1633" s="57">
        <v>37.700000000000003</v>
      </c>
      <c r="I1633" s="57">
        <v>30.55</v>
      </c>
      <c r="J1633" s="57">
        <v>33.549999999999997</v>
      </c>
      <c r="K1633" s="57">
        <v>33.549999999999997</v>
      </c>
      <c r="L1633" s="57">
        <v>33.6</v>
      </c>
      <c r="M1633" s="57">
        <v>25.5</v>
      </c>
      <c r="N1633" s="57">
        <v>26.7</v>
      </c>
      <c r="O1633" s="57">
        <v>162</v>
      </c>
      <c r="P1633" s="57">
        <v>321</v>
      </c>
      <c r="Q1633" s="57"/>
      <c r="R1633" s="57"/>
      <c r="S1633" s="57"/>
      <c r="T1633" s="57"/>
      <c r="U1633" s="77">
        <v>0.61682242990654201</v>
      </c>
      <c r="V1633" s="24" t="s">
        <v>6002</v>
      </c>
      <c r="W1633" s="216" t="s">
        <v>5993</v>
      </c>
      <c r="X1633" s="216" t="s">
        <v>5993</v>
      </c>
      <c r="Y1633" s="24" t="s">
        <v>6075</v>
      </c>
      <c r="Z1633" s="24" t="s">
        <v>5969</v>
      </c>
      <c r="AA1633" s="24" t="s">
        <v>5964</v>
      </c>
      <c r="AB1633" s="24" t="s">
        <v>5979</v>
      </c>
      <c r="AC1633" s="24" t="s">
        <v>5965</v>
      </c>
    </row>
    <row r="1634" spans="1:29" s="169" customFormat="1">
      <c r="A1634" s="24">
        <v>7507</v>
      </c>
      <c r="B1634" s="24" t="s">
        <v>5942</v>
      </c>
      <c r="C1634" s="57">
        <v>14.25</v>
      </c>
      <c r="D1634" s="57">
        <v>14.25</v>
      </c>
      <c r="E1634" s="57">
        <v>13</v>
      </c>
      <c r="F1634" s="57">
        <v>13.35</v>
      </c>
      <c r="G1634" s="57">
        <v>13.35</v>
      </c>
      <c r="H1634" s="57">
        <v>16.25</v>
      </c>
      <c r="I1634" s="57">
        <v>12.55</v>
      </c>
      <c r="J1634" s="57">
        <v>13.35</v>
      </c>
      <c r="K1634" s="57">
        <v>13</v>
      </c>
      <c r="L1634" s="57">
        <v>13.6</v>
      </c>
      <c r="M1634" s="57">
        <v>12.45</v>
      </c>
      <c r="N1634" s="57">
        <v>12.7</v>
      </c>
      <c r="O1634" s="57">
        <v>631</v>
      </c>
      <c r="P1634" s="57">
        <v>1127</v>
      </c>
      <c r="Q1634" s="57"/>
      <c r="R1634" s="57"/>
      <c r="S1634" s="57"/>
      <c r="T1634" s="57"/>
      <c r="U1634" s="77">
        <v>0.68431430543231786</v>
      </c>
      <c r="V1634" s="24" t="s">
        <v>6457</v>
      </c>
      <c r="W1634" s="216" t="s">
        <v>5993</v>
      </c>
      <c r="X1634" s="216" t="s">
        <v>5993</v>
      </c>
      <c r="Y1634" s="24" t="s">
        <v>6024</v>
      </c>
      <c r="Z1634" s="24" t="s">
        <v>6164</v>
      </c>
      <c r="AA1634" s="24" t="s">
        <v>6000</v>
      </c>
      <c r="AB1634" s="24" t="s">
        <v>5970</v>
      </c>
      <c r="AC1634" s="24" t="s">
        <v>5990</v>
      </c>
    </row>
    <row r="1635" spans="1:29" s="169" customFormat="1">
      <c r="A1635" s="24">
        <v>7516</v>
      </c>
      <c r="B1635" s="24" t="s">
        <v>5943</v>
      </c>
      <c r="C1635" s="57">
        <v>9.1</v>
      </c>
      <c r="D1635" s="57">
        <v>9.6</v>
      </c>
      <c r="E1635" s="57">
        <v>8.5500000000000007</v>
      </c>
      <c r="F1635" s="57">
        <v>8.65</v>
      </c>
      <c r="G1635" s="57">
        <v>8.41</v>
      </c>
      <c r="H1635" s="57">
        <v>9</v>
      </c>
      <c r="I1635" s="57">
        <v>7.84</v>
      </c>
      <c r="J1635" s="57">
        <v>8.15</v>
      </c>
      <c r="K1635" s="57"/>
      <c r="L1635" s="57">
        <v>8.15</v>
      </c>
      <c r="M1635" s="57">
        <v>7.13</v>
      </c>
      <c r="N1635" s="57">
        <v>7.95</v>
      </c>
      <c r="O1635" s="57">
        <v>466</v>
      </c>
      <c r="P1635" s="57">
        <v>119</v>
      </c>
      <c r="Q1635" s="57"/>
      <c r="R1635" s="57"/>
      <c r="S1635" s="57"/>
      <c r="T1635" s="57"/>
      <c r="U1635" s="77">
        <v>4.7861811391223155</v>
      </c>
      <c r="V1635" s="24" t="s">
        <v>6053</v>
      </c>
      <c r="W1635" s="216" t="s">
        <v>5993</v>
      </c>
      <c r="X1635" s="216" t="s">
        <v>5993</v>
      </c>
      <c r="Y1635" s="24" t="s">
        <v>5964</v>
      </c>
      <c r="Z1635" s="24" t="s">
        <v>6000</v>
      </c>
      <c r="AA1635" s="24" t="s">
        <v>5972</v>
      </c>
      <c r="AB1635" s="24" t="s">
        <v>5990</v>
      </c>
      <c r="AC1635" s="24" t="s">
        <v>6033</v>
      </c>
    </row>
    <row r="1636" spans="1:29" s="169" customFormat="1">
      <c r="A1636" s="24">
        <v>7556</v>
      </c>
      <c r="B1636" s="24" t="s">
        <v>5944</v>
      </c>
      <c r="C1636" s="57">
        <v>137</v>
      </c>
      <c r="D1636" s="57">
        <v>150</v>
      </c>
      <c r="E1636" s="57">
        <v>120</v>
      </c>
      <c r="F1636" s="57">
        <v>129</v>
      </c>
      <c r="G1636" s="57">
        <v>128</v>
      </c>
      <c r="H1636" s="57">
        <v>155</v>
      </c>
      <c r="I1636" s="57">
        <v>125</v>
      </c>
      <c r="J1636" s="57">
        <v>133</v>
      </c>
      <c r="K1636" s="57">
        <v>135</v>
      </c>
      <c r="L1636" s="57">
        <v>135</v>
      </c>
      <c r="M1636" s="57">
        <v>113</v>
      </c>
      <c r="N1636" s="57">
        <v>118.5</v>
      </c>
      <c r="O1636" s="57">
        <v>363</v>
      </c>
      <c r="P1636" s="57">
        <v>1683</v>
      </c>
      <c r="Q1636" s="57"/>
      <c r="R1636" s="57"/>
      <c r="S1636" s="57"/>
      <c r="T1636" s="57"/>
      <c r="U1636" s="77">
        <v>0.26361655773420478</v>
      </c>
      <c r="V1636" s="24" t="s">
        <v>6023</v>
      </c>
      <c r="W1636" s="216" t="s">
        <v>5993</v>
      </c>
      <c r="X1636" s="216" t="s">
        <v>5993</v>
      </c>
      <c r="Y1636" s="24" t="s">
        <v>5964</v>
      </c>
      <c r="Z1636" s="24" t="s">
        <v>5963</v>
      </c>
      <c r="AA1636" s="24" t="s">
        <v>6024</v>
      </c>
      <c r="AB1636" s="24" t="s">
        <v>5979</v>
      </c>
      <c r="AC1636" s="24" t="s">
        <v>5991</v>
      </c>
    </row>
    <row r="1637" spans="1:29" s="169" customFormat="1">
      <c r="A1637" s="24">
        <v>7558</v>
      </c>
      <c r="B1637" s="24" t="s">
        <v>5945</v>
      </c>
      <c r="C1637" s="57"/>
      <c r="D1637" s="57">
        <v>87.5</v>
      </c>
      <c r="E1637" s="57">
        <v>72.3</v>
      </c>
      <c r="F1637" s="57">
        <v>80.2</v>
      </c>
      <c r="G1637" s="57">
        <v>79.5</v>
      </c>
      <c r="H1637" s="57">
        <v>80.599999999999994</v>
      </c>
      <c r="I1637" s="57">
        <v>63.7</v>
      </c>
      <c r="J1637" s="57">
        <v>64.5</v>
      </c>
      <c r="K1637" s="57">
        <v>65.900000000000006</v>
      </c>
      <c r="L1637" s="57">
        <v>68.8</v>
      </c>
      <c r="M1637" s="57">
        <v>58.8</v>
      </c>
      <c r="N1637" s="57">
        <v>62</v>
      </c>
      <c r="O1637" s="57">
        <v>593</v>
      </c>
      <c r="P1637" s="57">
        <v>811</v>
      </c>
      <c r="Q1637" s="57"/>
      <c r="R1637" s="57"/>
      <c r="S1637" s="57"/>
      <c r="T1637" s="57"/>
      <c r="U1637" s="77">
        <v>0.89368406631045338</v>
      </c>
      <c r="V1637" s="24" t="s">
        <v>5997</v>
      </c>
      <c r="W1637" s="216" t="s">
        <v>5993</v>
      </c>
      <c r="X1637" s="216" t="s">
        <v>5993</v>
      </c>
      <c r="Y1637" s="24" t="s">
        <v>5972</v>
      </c>
      <c r="Z1637" s="24" t="s">
        <v>5964</v>
      </c>
      <c r="AA1637" s="24" t="s">
        <v>5964</v>
      </c>
      <c r="AB1637" s="24" t="s">
        <v>5991</v>
      </c>
      <c r="AC1637" s="24" t="s">
        <v>5991</v>
      </c>
    </row>
    <row r="1638" spans="1:29" s="169" customFormat="1">
      <c r="A1638" s="24">
        <v>7561</v>
      </c>
      <c r="B1638" s="24" t="s">
        <v>5946</v>
      </c>
      <c r="C1638" s="57">
        <v>32.9</v>
      </c>
      <c r="D1638" s="57">
        <v>32.9</v>
      </c>
      <c r="E1638" s="57">
        <v>26.9</v>
      </c>
      <c r="F1638" s="57">
        <v>29.3</v>
      </c>
      <c r="G1638" s="57">
        <v>28.5</v>
      </c>
      <c r="H1638" s="57">
        <v>31</v>
      </c>
      <c r="I1638" s="57">
        <v>26.9</v>
      </c>
      <c r="J1638" s="57">
        <v>29.4</v>
      </c>
      <c r="K1638" s="57">
        <v>28.9</v>
      </c>
      <c r="L1638" s="57">
        <v>30</v>
      </c>
      <c r="M1638" s="57">
        <v>28.4</v>
      </c>
      <c r="N1638" s="57">
        <v>29.85</v>
      </c>
      <c r="O1638" s="57">
        <v>1033</v>
      </c>
      <c r="P1638" s="57">
        <v>1099</v>
      </c>
      <c r="Q1638" s="57"/>
      <c r="R1638" s="57"/>
      <c r="S1638" s="57"/>
      <c r="T1638" s="57"/>
      <c r="U1638" s="77">
        <v>1.148822161561015</v>
      </c>
      <c r="V1638" s="24" t="s">
        <v>6458</v>
      </c>
      <c r="W1638" s="216" t="s">
        <v>5993</v>
      </c>
      <c r="X1638" s="216" t="s">
        <v>5993</v>
      </c>
      <c r="Y1638" s="24" t="s">
        <v>6024</v>
      </c>
      <c r="Z1638" s="24" t="s">
        <v>6022</v>
      </c>
      <c r="AA1638" s="24" t="s">
        <v>6010</v>
      </c>
      <c r="AB1638" s="24" t="s">
        <v>5965</v>
      </c>
      <c r="AC1638" s="24" t="s">
        <v>5991</v>
      </c>
    </row>
    <row r="1639" spans="1:29" s="169" customFormat="1">
      <c r="A1639" s="24">
        <v>7566</v>
      </c>
      <c r="B1639" s="24" t="s">
        <v>5947</v>
      </c>
      <c r="C1639" s="57">
        <v>40.950000000000003</v>
      </c>
      <c r="D1639" s="57">
        <v>47.25</v>
      </c>
      <c r="E1639" s="57">
        <v>40.85</v>
      </c>
      <c r="F1639" s="57">
        <v>43</v>
      </c>
      <c r="G1639" s="57">
        <v>42.8</v>
      </c>
      <c r="H1639" s="57">
        <v>57.3</v>
      </c>
      <c r="I1639" s="57">
        <v>39.65</v>
      </c>
      <c r="J1639" s="57">
        <v>49.6</v>
      </c>
      <c r="K1639" s="57">
        <v>49.25</v>
      </c>
      <c r="L1639" s="57">
        <v>54.6</v>
      </c>
      <c r="M1639" s="57">
        <v>43.05</v>
      </c>
      <c r="N1639" s="57">
        <v>49.25</v>
      </c>
      <c r="O1639" s="57">
        <v>3883</v>
      </c>
      <c r="P1639" s="57">
        <v>10381</v>
      </c>
      <c r="Q1639" s="57"/>
      <c r="R1639" s="57"/>
      <c r="S1639" s="57"/>
      <c r="T1639" s="57"/>
      <c r="U1639" s="77">
        <v>0.45717068576138031</v>
      </c>
      <c r="V1639" s="24" t="s">
        <v>6459</v>
      </c>
      <c r="W1639" s="216" t="s">
        <v>5993</v>
      </c>
      <c r="X1639" s="216" t="s">
        <v>5993</v>
      </c>
      <c r="Y1639" s="24" t="s">
        <v>5963</v>
      </c>
      <c r="Z1639" s="24" t="s">
        <v>5982</v>
      </c>
      <c r="AA1639" s="24" t="s">
        <v>5985</v>
      </c>
      <c r="AB1639" s="24" t="s">
        <v>5970</v>
      </c>
      <c r="AC1639" s="24" t="s">
        <v>5970</v>
      </c>
    </row>
    <row r="1640" spans="1:29" s="169" customFormat="1">
      <c r="A1640" s="24">
        <v>7584</v>
      </c>
      <c r="B1640" s="24" t="s">
        <v>5948</v>
      </c>
      <c r="C1640" s="57">
        <v>88</v>
      </c>
      <c r="D1640" s="57">
        <v>94</v>
      </c>
      <c r="E1640" s="57">
        <v>87.9</v>
      </c>
      <c r="F1640" s="57"/>
      <c r="G1640" s="57">
        <v>89.5</v>
      </c>
      <c r="H1640" s="57">
        <v>93.9</v>
      </c>
      <c r="I1640" s="57">
        <v>88.2</v>
      </c>
      <c r="J1640" s="57"/>
      <c r="K1640" s="57">
        <v>90</v>
      </c>
      <c r="L1640" s="57">
        <v>155</v>
      </c>
      <c r="M1640" s="57">
        <v>88.2</v>
      </c>
      <c r="N1640" s="57">
        <v>111.5</v>
      </c>
      <c r="O1640" s="57">
        <v>441</v>
      </c>
      <c r="P1640" s="57">
        <v>38</v>
      </c>
      <c r="Q1640" s="57"/>
      <c r="R1640" s="57"/>
      <c r="S1640" s="57"/>
      <c r="T1640" s="57"/>
      <c r="U1640" s="77">
        <v>14.184210526315789</v>
      </c>
      <c r="V1640" s="24" t="s">
        <v>6460</v>
      </c>
      <c r="W1640" s="216" t="s">
        <v>5993</v>
      </c>
      <c r="X1640" s="216" t="s">
        <v>5993</v>
      </c>
      <c r="Y1640" s="24" t="s">
        <v>5978</v>
      </c>
      <c r="Z1640" s="24" t="s">
        <v>5978</v>
      </c>
      <c r="AA1640" s="24" t="s">
        <v>5963</v>
      </c>
      <c r="AB1640" s="24" t="s">
        <v>5996</v>
      </c>
      <c r="AC1640" s="24" t="s">
        <v>5979</v>
      </c>
    </row>
    <row r="1641" spans="1:29" s="169" customFormat="1">
      <c r="A1641" s="24">
        <v>8011</v>
      </c>
      <c r="B1641" s="24" t="s">
        <v>1423</v>
      </c>
      <c r="C1641" s="57">
        <v>18.75</v>
      </c>
      <c r="D1641" s="57">
        <v>19.149999999999999</v>
      </c>
      <c r="E1641" s="57">
        <v>17.25</v>
      </c>
      <c r="F1641" s="57">
        <v>17.7</v>
      </c>
      <c r="G1641" s="57">
        <v>17.7</v>
      </c>
      <c r="H1641" s="57">
        <v>18.399999999999999</v>
      </c>
      <c r="I1641" s="57">
        <v>16.600000000000001</v>
      </c>
      <c r="J1641" s="57">
        <v>17.25</v>
      </c>
      <c r="K1641" s="57">
        <v>17.3</v>
      </c>
      <c r="L1641" s="57">
        <v>18</v>
      </c>
      <c r="M1641" s="57">
        <v>14.85</v>
      </c>
      <c r="N1641" s="57">
        <v>15.9</v>
      </c>
      <c r="O1641" s="57">
        <v>21815</v>
      </c>
      <c r="P1641" s="57">
        <v>30576</v>
      </c>
      <c r="Q1641" s="57">
        <v>32.881300000000003</v>
      </c>
      <c r="R1641" s="57">
        <v>42.766500000000001</v>
      </c>
      <c r="S1641" s="57">
        <v>26.401800000000001</v>
      </c>
      <c r="T1641" s="57">
        <v>37.311599999999999</v>
      </c>
      <c r="U1641" s="77">
        <v>0.87201654165939879</v>
      </c>
      <c r="V1641" s="24" t="s">
        <v>5987</v>
      </c>
      <c r="W1641" s="216" t="s">
        <v>5967</v>
      </c>
      <c r="X1641" s="216" t="s">
        <v>5971</v>
      </c>
      <c r="Y1641" s="24" t="s">
        <v>5964</v>
      </c>
      <c r="Z1641" s="24" t="s">
        <v>5974</v>
      </c>
      <c r="AA1641" s="24" t="s">
        <v>5964</v>
      </c>
      <c r="AB1641" s="24" t="s">
        <v>5990</v>
      </c>
      <c r="AC1641" s="24" t="s">
        <v>5991</v>
      </c>
    </row>
    <row r="1642" spans="1:29" s="169" customFormat="1">
      <c r="A1642" s="24">
        <v>8016</v>
      </c>
      <c r="B1642" s="24" t="s">
        <v>1424</v>
      </c>
      <c r="C1642" s="57">
        <v>290.5</v>
      </c>
      <c r="D1642" s="57">
        <v>314</v>
      </c>
      <c r="E1642" s="57">
        <v>268</v>
      </c>
      <c r="F1642" s="57">
        <v>313</v>
      </c>
      <c r="G1642" s="57">
        <v>317</v>
      </c>
      <c r="H1642" s="57">
        <v>401.5</v>
      </c>
      <c r="I1642" s="57">
        <v>288.5</v>
      </c>
      <c r="J1642" s="57">
        <v>384</v>
      </c>
      <c r="K1642" s="57">
        <v>400</v>
      </c>
      <c r="L1642" s="57">
        <v>416.5</v>
      </c>
      <c r="M1642" s="57">
        <v>304.5</v>
      </c>
      <c r="N1642" s="57">
        <v>314</v>
      </c>
      <c r="O1642" s="57">
        <v>118952</v>
      </c>
      <c r="P1642" s="57">
        <v>164343</v>
      </c>
      <c r="Q1642" s="57">
        <v>86.628699999999995</v>
      </c>
      <c r="R1642" s="57">
        <v>81.277500000000003</v>
      </c>
      <c r="S1642" s="57">
        <v>78.883399999999995</v>
      </c>
      <c r="T1642" s="57">
        <v>80.479500000000002</v>
      </c>
      <c r="U1642" s="77">
        <v>0.88464843514952129</v>
      </c>
      <c r="V1642" s="24" t="s">
        <v>5959</v>
      </c>
      <c r="W1642" s="216" t="s">
        <v>5988</v>
      </c>
      <c r="X1642" s="216" t="s">
        <v>5989</v>
      </c>
      <c r="Y1642" s="24" t="s">
        <v>5982</v>
      </c>
      <c r="Z1642" s="24" t="s">
        <v>5982</v>
      </c>
      <c r="AA1642" s="24" t="s">
        <v>5964</v>
      </c>
      <c r="AB1642" s="24" t="s">
        <v>5965</v>
      </c>
      <c r="AC1642" s="24" t="s">
        <v>5965</v>
      </c>
    </row>
    <row r="1643" spans="1:29" s="169" customFormat="1">
      <c r="A1643" s="24">
        <v>8021</v>
      </c>
      <c r="B1643" s="24" t="s">
        <v>1425</v>
      </c>
      <c r="C1643" s="57">
        <v>39.65</v>
      </c>
      <c r="D1643" s="57">
        <v>43.5</v>
      </c>
      <c r="E1643" s="57">
        <v>37.1</v>
      </c>
      <c r="F1643" s="57">
        <v>39.9</v>
      </c>
      <c r="G1643" s="57">
        <v>40.25</v>
      </c>
      <c r="H1643" s="57">
        <v>49.5</v>
      </c>
      <c r="I1643" s="57">
        <v>40</v>
      </c>
      <c r="J1643" s="57">
        <v>46.5</v>
      </c>
      <c r="K1643" s="57">
        <v>47.25</v>
      </c>
      <c r="L1643" s="57">
        <v>47.25</v>
      </c>
      <c r="M1643" s="57">
        <v>36.75</v>
      </c>
      <c r="N1643" s="57">
        <v>38.6</v>
      </c>
      <c r="O1643" s="57">
        <v>51531</v>
      </c>
      <c r="P1643" s="57">
        <v>223101</v>
      </c>
      <c r="Q1643" s="57">
        <v>79.344300000000004</v>
      </c>
      <c r="R1643" s="57">
        <v>77.8309</v>
      </c>
      <c r="S1643" s="57">
        <v>70.995400000000004</v>
      </c>
      <c r="T1643" s="57">
        <v>75.552400000000006</v>
      </c>
      <c r="U1643" s="77">
        <v>0.2823041283245406</v>
      </c>
      <c r="V1643" s="24" t="s">
        <v>6036</v>
      </c>
      <c r="W1643" s="216" t="s">
        <v>5960</v>
      </c>
      <c r="X1643" s="216" t="s">
        <v>5989</v>
      </c>
      <c r="Y1643" s="24" t="s">
        <v>5969</v>
      </c>
      <c r="Z1643" s="24" t="s">
        <v>5982</v>
      </c>
      <c r="AA1643" s="24" t="s">
        <v>6024</v>
      </c>
      <c r="AB1643" s="24" t="s">
        <v>5979</v>
      </c>
      <c r="AC1643" s="24" t="s">
        <v>5990</v>
      </c>
    </row>
    <row r="1644" spans="1:29" s="169" customFormat="1">
      <c r="A1644" s="24">
        <v>8024</v>
      </c>
      <c r="B1644" s="24" t="s">
        <v>1426</v>
      </c>
      <c r="C1644" s="57">
        <v>24.5</v>
      </c>
      <c r="D1644" s="57">
        <v>26.7</v>
      </c>
      <c r="E1644" s="57">
        <v>22.5</v>
      </c>
      <c r="F1644" s="57">
        <v>23.35</v>
      </c>
      <c r="G1644" s="57">
        <v>23.5</v>
      </c>
      <c r="H1644" s="57">
        <v>37.6</v>
      </c>
      <c r="I1644" s="57">
        <v>22.5</v>
      </c>
      <c r="J1644" s="57">
        <v>30.15</v>
      </c>
      <c r="K1644" s="57">
        <v>30.65</v>
      </c>
      <c r="L1644" s="57">
        <v>32.75</v>
      </c>
      <c r="M1644" s="57">
        <v>24.05</v>
      </c>
      <c r="N1644" s="57">
        <v>26.65</v>
      </c>
      <c r="O1644" s="57">
        <v>28664</v>
      </c>
      <c r="P1644" s="57">
        <v>119847</v>
      </c>
      <c r="Q1644" s="57">
        <v>58.024299999999997</v>
      </c>
      <c r="R1644" s="57">
        <v>63.96</v>
      </c>
      <c r="S1644" s="57">
        <v>55.227899999999998</v>
      </c>
      <c r="T1644" s="57">
        <v>61.049300000000002</v>
      </c>
      <c r="U1644" s="77">
        <v>0.29232085724113055</v>
      </c>
      <c r="V1644" s="24" t="s">
        <v>5980</v>
      </c>
      <c r="W1644" s="216" t="s">
        <v>5967</v>
      </c>
      <c r="X1644" s="216" t="s">
        <v>5961</v>
      </c>
      <c r="Y1644" s="24" t="s">
        <v>6000</v>
      </c>
      <c r="Z1644" s="24" t="s">
        <v>5982</v>
      </c>
      <c r="AA1644" s="24" t="s">
        <v>5964</v>
      </c>
      <c r="AB1644" s="24" t="s">
        <v>5990</v>
      </c>
      <c r="AC1644" s="24" t="s">
        <v>5991</v>
      </c>
    </row>
    <row r="1645" spans="1:29" s="169" customFormat="1">
      <c r="A1645" s="24">
        <v>8027</v>
      </c>
      <c r="B1645" s="24" t="s">
        <v>1427</v>
      </c>
      <c r="C1645" s="57">
        <v>75.400000000000006</v>
      </c>
      <c r="D1645" s="57">
        <v>77</v>
      </c>
      <c r="E1645" s="57">
        <v>66.5</v>
      </c>
      <c r="F1645" s="57">
        <v>67.2</v>
      </c>
      <c r="G1645" s="57">
        <v>67.5</v>
      </c>
      <c r="H1645" s="57">
        <v>81.8</v>
      </c>
      <c r="I1645" s="57">
        <v>66.3</v>
      </c>
      <c r="J1645" s="57">
        <v>69.099999999999994</v>
      </c>
      <c r="K1645" s="57">
        <v>69.2</v>
      </c>
      <c r="L1645" s="57">
        <v>71.599999999999994</v>
      </c>
      <c r="M1645" s="57">
        <v>57.9</v>
      </c>
      <c r="N1645" s="57">
        <v>65</v>
      </c>
      <c r="O1645" s="57">
        <v>12260</v>
      </c>
      <c r="P1645" s="57">
        <v>40036</v>
      </c>
      <c r="Q1645" s="57">
        <v>36.470999999999997</v>
      </c>
      <c r="R1645" s="57">
        <v>54.568600000000004</v>
      </c>
      <c r="S1645" s="57">
        <v>29.561599999999999</v>
      </c>
      <c r="T1645" s="57">
        <v>46.232900000000001</v>
      </c>
      <c r="U1645" s="77">
        <v>0.37427426427326516</v>
      </c>
      <c r="V1645" s="24" t="s">
        <v>6069</v>
      </c>
      <c r="W1645" s="216" t="s">
        <v>5967</v>
      </c>
      <c r="X1645" s="216" t="s">
        <v>5971</v>
      </c>
      <c r="Y1645" s="24" t="s">
        <v>5964</v>
      </c>
      <c r="Z1645" s="24" t="s">
        <v>5969</v>
      </c>
      <c r="AA1645" s="24" t="s">
        <v>5975</v>
      </c>
      <c r="AB1645" s="24" t="s">
        <v>5990</v>
      </c>
      <c r="AC1645" s="24" t="s">
        <v>5970</v>
      </c>
    </row>
    <row r="1646" spans="1:29" s="169" customFormat="1">
      <c r="A1646" s="24">
        <v>8028</v>
      </c>
      <c r="B1646" s="24" t="s">
        <v>5949</v>
      </c>
      <c r="C1646" s="57">
        <v>46.95</v>
      </c>
      <c r="D1646" s="57">
        <v>49.05</v>
      </c>
      <c r="E1646" s="57">
        <v>44.7</v>
      </c>
      <c r="F1646" s="57">
        <v>46.85</v>
      </c>
      <c r="G1646" s="57">
        <v>47.05</v>
      </c>
      <c r="H1646" s="57">
        <v>60</v>
      </c>
      <c r="I1646" s="57">
        <v>45.6</v>
      </c>
      <c r="J1646" s="57">
        <v>50.5</v>
      </c>
      <c r="K1646" s="57">
        <v>51.9</v>
      </c>
      <c r="L1646" s="57">
        <v>59.8</v>
      </c>
      <c r="M1646" s="57">
        <v>47.5</v>
      </c>
      <c r="N1646" s="57">
        <v>49.95</v>
      </c>
      <c r="O1646" s="57">
        <v>38559</v>
      </c>
      <c r="P1646" s="57">
        <v>71373</v>
      </c>
      <c r="Q1646" s="57">
        <v>39.538699999999999</v>
      </c>
      <c r="R1646" s="57">
        <v>41.031100000000002</v>
      </c>
      <c r="S1646" s="57">
        <v>40.437100000000001</v>
      </c>
      <c r="T1646" s="57">
        <v>40.833100000000002</v>
      </c>
      <c r="U1646" s="77">
        <v>0.66030104754832597</v>
      </c>
      <c r="V1646" s="24" t="s">
        <v>6134</v>
      </c>
      <c r="W1646" s="216" t="s">
        <v>6039</v>
      </c>
      <c r="X1646" s="216" t="s">
        <v>5971</v>
      </c>
      <c r="Y1646" s="24" t="s">
        <v>6073</v>
      </c>
      <c r="Z1646" s="24" t="s">
        <v>5963</v>
      </c>
      <c r="AA1646" s="24" t="s">
        <v>6000</v>
      </c>
      <c r="AB1646" s="24" t="s">
        <v>5976</v>
      </c>
      <c r="AC1646" s="24" t="s">
        <v>5990</v>
      </c>
    </row>
    <row r="1647" spans="1:29" s="169" customFormat="1">
      <c r="A1647" s="24">
        <v>8032</v>
      </c>
      <c r="B1647" s="24" t="s">
        <v>1428</v>
      </c>
      <c r="C1647" s="57">
        <v>23.1</v>
      </c>
      <c r="D1647" s="57">
        <v>26.15</v>
      </c>
      <c r="E1647" s="57">
        <v>23.1</v>
      </c>
      <c r="F1647" s="57">
        <v>24.05</v>
      </c>
      <c r="G1647" s="57">
        <v>24.05</v>
      </c>
      <c r="H1647" s="57">
        <v>25</v>
      </c>
      <c r="I1647" s="57">
        <v>23.5</v>
      </c>
      <c r="J1647" s="57">
        <v>23.95</v>
      </c>
      <c r="K1647" s="57">
        <v>23.85</v>
      </c>
      <c r="L1647" s="57">
        <v>31.5</v>
      </c>
      <c r="M1647" s="57">
        <v>23.4</v>
      </c>
      <c r="N1647" s="57">
        <v>24.3</v>
      </c>
      <c r="O1647" s="57">
        <v>15176</v>
      </c>
      <c r="P1647" s="57">
        <v>1189</v>
      </c>
      <c r="Q1647" s="57">
        <v>61.091700000000003</v>
      </c>
      <c r="R1647" s="57">
        <v>60.723399999999998</v>
      </c>
      <c r="S1647" s="57">
        <v>50.646500000000003</v>
      </c>
      <c r="T1647" s="57">
        <v>57.364400000000003</v>
      </c>
      <c r="U1647" s="77">
        <v>15.600037379684141</v>
      </c>
      <c r="V1647" s="24" t="s">
        <v>6415</v>
      </c>
      <c r="W1647" s="216" t="s">
        <v>5960</v>
      </c>
      <c r="X1647" s="216" t="s">
        <v>5961</v>
      </c>
      <c r="Y1647" s="24" t="s">
        <v>6090</v>
      </c>
      <c r="Z1647" s="24" t="s">
        <v>5978</v>
      </c>
      <c r="AA1647" s="24" t="s">
        <v>5969</v>
      </c>
      <c r="AB1647" s="24" t="s">
        <v>6084</v>
      </c>
      <c r="AC1647" s="24" t="s">
        <v>5965</v>
      </c>
    </row>
    <row r="1648" spans="1:29" s="169" customFormat="1">
      <c r="A1648" s="24">
        <v>8033</v>
      </c>
      <c r="B1648" s="24" t="s">
        <v>1429</v>
      </c>
      <c r="C1648" s="57">
        <v>16.8</v>
      </c>
      <c r="D1648" s="57">
        <v>16.8</v>
      </c>
      <c r="E1648" s="57">
        <v>14.9</v>
      </c>
      <c r="F1648" s="57">
        <v>15.35</v>
      </c>
      <c r="G1648" s="57">
        <v>15.35</v>
      </c>
      <c r="H1648" s="57">
        <v>15.95</v>
      </c>
      <c r="I1648" s="57">
        <v>14.05</v>
      </c>
      <c r="J1648" s="57">
        <v>14.25</v>
      </c>
      <c r="K1648" s="57">
        <v>14.25</v>
      </c>
      <c r="L1648" s="57">
        <v>14.75</v>
      </c>
      <c r="M1648" s="57">
        <v>12.6</v>
      </c>
      <c r="N1648" s="57">
        <v>12.95</v>
      </c>
      <c r="O1648" s="57">
        <v>11036</v>
      </c>
      <c r="P1648" s="57">
        <v>17945</v>
      </c>
      <c r="Q1648" s="57">
        <v>45.406999999999996</v>
      </c>
      <c r="R1648" s="57">
        <v>58.1539</v>
      </c>
      <c r="S1648" s="57">
        <v>35.349499999999999</v>
      </c>
      <c r="T1648" s="57">
        <v>50.552399999999999</v>
      </c>
      <c r="U1648" s="77">
        <v>0.75165474753103623</v>
      </c>
      <c r="V1648" s="24" t="s">
        <v>6118</v>
      </c>
      <c r="W1648" s="216" t="s">
        <v>5967</v>
      </c>
      <c r="X1648" s="216" t="s">
        <v>5961</v>
      </c>
      <c r="Y1648" s="24" t="s">
        <v>6024</v>
      </c>
      <c r="Z1648" s="24" t="s">
        <v>5964</v>
      </c>
      <c r="AA1648" s="24" t="s">
        <v>5964</v>
      </c>
      <c r="AB1648" s="24" t="s">
        <v>5990</v>
      </c>
      <c r="AC1648" s="24" t="s">
        <v>5990</v>
      </c>
    </row>
    <row r="1649" spans="1:29" s="169" customFormat="1">
      <c r="A1649" s="24">
        <v>8034</v>
      </c>
      <c r="B1649" s="24" t="s">
        <v>1430</v>
      </c>
      <c r="C1649" s="57">
        <v>17.149999999999999</v>
      </c>
      <c r="D1649" s="57">
        <v>19.5</v>
      </c>
      <c r="E1649" s="57">
        <v>17</v>
      </c>
      <c r="F1649" s="57">
        <v>19.5</v>
      </c>
      <c r="G1649" s="57">
        <v>20.399999999999999</v>
      </c>
      <c r="H1649" s="57">
        <v>20.399999999999999</v>
      </c>
      <c r="I1649" s="57">
        <v>16</v>
      </c>
      <c r="J1649" s="57">
        <v>16.3</v>
      </c>
      <c r="K1649" s="57">
        <v>16.2</v>
      </c>
      <c r="L1649" s="57">
        <v>17.3</v>
      </c>
      <c r="M1649" s="57">
        <v>14.45</v>
      </c>
      <c r="N1649" s="57">
        <v>14.7</v>
      </c>
      <c r="O1649" s="57">
        <v>3211</v>
      </c>
      <c r="P1649" s="57">
        <v>10411</v>
      </c>
      <c r="Q1649" s="57">
        <v>31.842300000000002</v>
      </c>
      <c r="R1649" s="57">
        <v>30.267299999999999</v>
      </c>
      <c r="S1649" s="57">
        <v>24.348800000000001</v>
      </c>
      <c r="T1649" s="57">
        <v>28.294499999999999</v>
      </c>
      <c r="U1649" s="77">
        <v>0.37696240087941169</v>
      </c>
      <c r="V1649" s="24" t="s">
        <v>6100</v>
      </c>
      <c r="W1649" s="216" t="s">
        <v>5960</v>
      </c>
      <c r="X1649" s="216" t="s">
        <v>6007</v>
      </c>
      <c r="Y1649" s="24" t="s">
        <v>6045</v>
      </c>
      <c r="Z1649" s="24" t="s">
        <v>6024</v>
      </c>
      <c r="AA1649" s="24" t="s">
        <v>5964</v>
      </c>
      <c r="AB1649" s="24" t="s">
        <v>5986</v>
      </c>
      <c r="AC1649" s="24" t="s">
        <v>5965</v>
      </c>
    </row>
    <row r="1650" spans="1:29" s="169" customFormat="1">
      <c r="A1650" s="24">
        <v>8038</v>
      </c>
      <c r="B1650" s="24" t="s">
        <v>1431</v>
      </c>
      <c r="C1650" s="57">
        <v>36.299999999999997</v>
      </c>
      <c r="D1650" s="57">
        <v>40.200000000000003</v>
      </c>
      <c r="E1650" s="57">
        <v>33.9</v>
      </c>
      <c r="F1650" s="57">
        <v>37.049999999999997</v>
      </c>
      <c r="G1650" s="57">
        <v>36.9</v>
      </c>
      <c r="H1650" s="57">
        <v>40.65</v>
      </c>
      <c r="I1650" s="57">
        <v>34.6</v>
      </c>
      <c r="J1650" s="57">
        <v>36</v>
      </c>
      <c r="K1650" s="57">
        <v>36</v>
      </c>
      <c r="L1650" s="57">
        <v>41.5</v>
      </c>
      <c r="M1650" s="57">
        <v>31.3</v>
      </c>
      <c r="N1650" s="57">
        <v>33.85</v>
      </c>
      <c r="O1650" s="57">
        <v>11470</v>
      </c>
      <c r="P1650" s="57">
        <v>11172</v>
      </c>
      <c r="Q1650" s="57">
        <v>48.748100000000001</v>
      </c>
      <c r="R1650" s="57">
        <v>46.348300000000002</v>
      </c>
      <c r="S1650" s="57">
        <v>47.229599999999998</v>
      </c>
      <c r="T1650" s="57">
        <v>46.642000000000003</v>
      </c>
      <c r="U1650" s="77">
        <v>1.254823566853642</v>
      </c>
      <c r="V1650" s="24" t="s">
        <v>6180</v>
      </c>
      <c r="W1650" s="216" t="s">
        <v>5967</v>
      </c>
      <c r="X1650" s="216" t="s">
        <v>5971</v>
      </c>
      <c r="Y1650" s="24" t="s">
        <v>5969</v>
      </c>
      <c r="Z1650" s="24" t="s">
        <v>5978</v>
      </c>
      <c r="AA1650" s="24" t="s">
        <v>6000</v>
      </c>
      <c r="AB1650" s="24" t="s">
        <v>5970</v>
      </c>
      <c r="AC1650" s="24" t="s">
        <v>5991</v>
      </c>
    </row>
    <row r="1651" spans="1:29" s="169" customFormat="1">
      <c r="A1651" s="24">
        <v>8039</v>
      </c>
      <c r="B1651" s="24" t="s">
        <v>1432</v>
      </c>
      <c r="C1651" s="57">
        <v>48.7</v>
      </c>
      <c r="D1651" s="57">
        <v>54.3</v>
      </c>
      <c r="E1651" s="57">
        <v>46.85</v>
      </c>
      <c r="F1651" s="57">
        <v>53.5</v>
      </c>
      <c r="G1651" s="57">
        <v>53.3</v>
      </c>
      <c r="H1651" s="57">
        <v>60.8</v>
      </c>
      <c r="I1651" s="57">
        <v>52.9</v>
      </c>
      <c r="J1651" s="57">
        <v>55.6</v>
      </c>
      <c r="K1651" s="57">
        <v>55.8</v>
      </c>
      <c r="L1651" s="57">
        <v>56.3</v>
      </c>
      <c r="M1651" s="57">
        <v>46.4</v>
      </c>
      <c r="N1651" s="57">
        <v>47.75</v>
      </c>
      <c r="O1651" s="57">
        <v>27251</v>
      </c>
      <c r="P1651" s="57">
        <v>63064</v>
      </c>
      <c r="Q1651" s="57">
        <v>63.234200000000001</v>
      </c>
      <c r="R1651" s="57">
        <v>62.634999999999998</v>
      </c>
      <c r="S1651" s="57">
        <v>50.773600000000002</v>
      </c>
      <c r="T1651" s="57">
        <v>58.681199999999997</v>
      </c>
      <c r="U1651" s="77">
        <v>0.52814248664496033</v>
      </c>
      <c r="V1651" s="24" t="s">
        <v>5959</v>
      </c>
      <c r="W1651" s="216" t="s">
        <v>5960</v>
      </c>
      <c r="X1651" s="216" t="s">
        <v>5961</v>
      </c>
      <c r="Y1651" s="24" t="s">
        <v>5982</v>
      </c>
      <c r="Z1651" s="24" t="s">
        <v>5963</v>
      </c>
      <c r="AA1651" s="24" t="s">
        <v>5964</v>
      </c>
      <c r="AB1651" s="24" t="s">
        <v>5965</v>
      </c>
      <c r="AC1651" s="24" t="s">
        <v>5965</v>
      </c>
    </row>
    <row r="1652" spans="1:29" s="169" customFormat="1">
      <c r="A1652" s="24">
        <v>8040</v>
      </c>
      <c r="B1652" s="24" t="s">
        <v>1433</v>
      </c>
      <c r="C1652" s="57">
        <v>45.75</v>
      </c>
      <c r="D1652" s="57">
        <v>75</v>
      </c>
      <c r="E1652" s="57">
        <v>44</v>
      </c>
      <c r="F1652" s="57">
        <v>72.5</v>
      </c>
      <c r="G1652" s="57">
        <v>73</v>
      </c>
      <c r="H1652" s="57">
        <v>81.400000000000006</v>
      </c>
      <c r="I1652" s="57">
        <v>60.5</v>
      </c>
      <c r="J1652" s="57">
        <v>67.5</v>
      </c>
      <c r="K1652" s="57">
        <v>67.5</v>
      </c>
      <c r="L1652" s="57">
        <v>71.7</v>
      </c>
      <c r="M1652" s="57">
        <v>52</v>
      </c>
      <c r="N1652" s="57">
        <v>56.7</v>
      </c>
      <c r="O1652" s="57">
        <v>27671</v>
      </c>
      <c r="P1652" s="57">
        <v>81194</v>
      </c>
      <c r="Q1652" s="57">
        <v>73.623400000000004</v>
      </c>
      <c r="R1652" s="57">
        <v>67.427899999999994</v>
      </c>
      <c r="S1652" s="57">
        <v>69.797499999999999</v>
      </c>
      <c r="T1652" s="57">
        <v>68.217699999999994</v>
      </c>
      <c r="U1652" s="77">
        <v>0.41653460983707064</v>
      </c>
      <c r="V1652" s="24" t="s">
        <v>6118</v>
      </c>
      <c r="W1652" s="216" t="s">
        <v>5967</v>
      </c>
      <c r="X1652" s="216" t="s">
        <v>5961</v>
      </c>
      <c r="Y1652" s="24" t="s">
        <v>5982</v>
      </c>
      <c r="Z1652" s="24" t="s">
        <v>5974</v>
      </c>
      <c r="AA1652" s="24" t="s">
        <v>5964</v>
      </c>
      <c r="AB1652" s="24" t="s">
        <v>5990</v>
      </c>
      <c r="AC1652" s="24" t="s">
        <v>5990</v>
      </c>
    </row>
    <row r="1653" spans="1:29" s="169" customFormat="1">
      <c r="A1653" s="24">
        <v>8042</v>
      </c>
      <c r="B1653" s="24" t="s">
        <v>1434</v>
      </c>
      <c r="C1653" s="57">
        <v>49.2</v>
      </c>
      <c r="D1653" s="57">
        <v>51.6</v>
      </c>
      <c r="E1653" s="57">
        <v>46.2</v>
      </c>
      <c r="F1653" s="57">
        <v>50.5</v>
      </c>
      <c r="G1653" s="57">
        <v>50.8</v>
      </c>
      <c r="H1653" s="57">
        <v>56.4</v>
      </c>
      <c r="I1653" s="57">
        <v>48</v>
      </c>
      <c r="J1653" s="57">
        <v>48.8</v>
      </c>
      <c r="K1653" s="57">
        <v>48.8</v>
      </c>
      <c r="L1653" s="57">
        <v>51</v>
      </c>
      <c r="M1653" s="57">
        <v>43.3</v>
      </c>
      <c r="N1653" s="57">
        <v>46.5</v>
      </c>
      <c r="O1653" s="57">
        <v>2100</v>
      </c>
      <c r="P1653" s="57">
        <v>9079</v>
      </c>
      <c r="Q1653" s="57">
        <v>59.386299999999999</v>
      </c>
      <c r="R1653" s="57">
        <v>67.564300000000003</v>
      </c>
      <c r="S1653" s="57">
        <v>50.566499999999998</v>
      </c>
      <c r="T1653" s="57">
        <v>61.898400000000002</v>
      </c>
      <c r="U1653" s="77">
        <v>0.28270367514777694</v>
      </c>
      <c r="V1653" s="24" t="s">
        <v>6147</v>
      </c>
      <c r="W1653" s="216" t="s">
        <v>5967</v>
      </c>
      <c r="X1653" s="216" t="s">
        <v>5961</v>
      </c>
      <c r="Y1653" s="24" t="s">
        <v>6075</v>
      </c>
      <c r="Z1653" s="24" t="s">
        <v>6000</v>
      </c>
      <c r="AA1653" s="24" t="s">
        <v>5964</v>
      </c>
      <c r="AB1653" s="24" t="s">
        <v>5991</v>
      </c>
      <c r="AC1653" s="24" t="s">
        <v>5986</v>
      </c>
    </row>
    <row r="1654" spans="1:29" s="169" customFormat="1">
      <c r="A1654" s="24">
        <v>8043</v>
      </c>
      <c r="B1654" s="24" t="s">
        <v>1435</v>
      </c>
      <c r="C1654" s="57">
        <v>30.1</v>
      </c>
      <c r="D1654" s="57">
        <v>33.25</v>
      </c>
      <c r="E1654" s="57">
        <v>28.1</v>
      </c>
      <c r="F1654" s="57">
        <v>33.25</v>
      </c>
      <c r="G1654" s="57">
        <v>34.299999999999997</v>
      </c>
      <c r="H1654" s="57">
        <v>35.200000000000003</v>
      </c>
      <c r="I1654" s="57">
        <v>29.25</v>
      </c>
      <c r="J1654" s="57">
        <v>31</v>
      </c>
      <c r="K1654" s="57">
        <v>31.15</v>
      </c>
      <c r="L1654" s="57">
        <v>32.9</v>
      </c>
      <c r="M1654" s="57">
        <v>25</v>
      </c>
      <c r="N1654" s="57">
        <v>26.45</v>
      </c>
      <c r="O1654" s="57">
        <v>5160</v>
      </c>
      <c r="P1654" s="57">
        <v>29908</v>
      </c>
      <c r="Q1654" s="57">
        <v>66.911000000000001</v>
      </c>
      <c r="R1654" s="57">
        <v>66.369799999999998</v>
      </c>
      <c r="S1654" s="57">
        <v>52.708199999999998</v>
      </c>
      <c r="T1654" s="57">
        <v>61.815899999999999</v>
      </c>
      <c r="U1654" s="77">
        <v>0.21086888680843477</v>
      </c>
      <c r="V1654" s="24" t="s">
        <v>6118</v>
      </c>
      <c r="W1654" s="216" t="s">
        <v>5960</v>
      </c>
      <c r="X1654" s="216" t="s">
        <v>5961</v>
      </c>
      <c r="Y1654" s="24" t="s">
        <v>6045</v>
      </c>
      <c r="Z1654" s="24" t="s">
        <v>5964</v>
      </c>
      <c r="AA1654" s="24" t="s">
        <v>5964</v>
      </c>
      <c r="AB1654" s="24" t="s">
        <v>5990</v>
      </c>
      <c r="AC1654" s="24" t="s">
        <v>5990</v>
      </c>
    </row>
    <row r="1655" spans="1:29" s="169" customFormat="1">
      <c r="A1655" s="24">
        <v>8044</v>
      </c>
      <c r="B1655" s="24" t="s">
        <v>1436</v>
      </c>
      <c r="C1655" s="57">
        <v>97.7</v>
      </c>
      <c r="D1655" s="57">
        <v>116</v>
      </c>
      <c r="E1655" s="57">
        <v>95.1</v>
      </c>
      <c r="F1655" s="57">
        <v>109.5</v>
      </c>
      <c r="G1655" s="57">
        <v>110.5</v>
      </c>
      <c r="H1655" s="57">
        <v>153.5</v>
      </c>
      <c r="I1655" s="57">
        <v>105</v>
      </c>
      <c r="J1655" s="57">
        <v>131.5</v>
      </c>
      <c r="K1655" s="57">
        <v>131.5</v>
      </c>
      <c r="L1655" s="57">
        <v>136.5</v>
      </c>
      <c r="M1655" s="57">
        <v>101.5</v>
      </c>
      <c r="N1655" s="57">
        <v>105.5</v>
      </c>
      <c r="O1655" s="57">
        <v>59583</v>
      </c>
      <c r="P1655" s="57">
        <v>193642</v>
      </c>
      <c r="Q1655" s="57">
        <v>49.776699999999998</v>
      </c>
      <c r="R1655" s="57">
        <v>35.3232</v>
      </c>
      <c r="S1655" s="57">
        <v>45.520400000000002</v>
      </c>
      <c r="T1655" s="57">
        <v>38.722200000000001</v>
      </c>
      <c r="U1655" s="77">
        <v>0.37607371679009033</v>
      </c>
      <c r="V1655" s="24" t="s">
        <v>5959</v>
      </c>
      <c r="W1655" s="216" t="s">
        <v>6020</v>
      </c>
      <c r="X1655" s="216" t="s">
        <v>5971</v>
      </c>
      <c r="Y1655" s="24" t="s">
        <v>5982</v>
      </c>
      <c r="Z1655" s="24" t="s">
        <v>5982</v>
      </c>
      <c r="AA1655" s="24" t="s">
        <v>5964</v>
      </c>
      <c r="AB1655" s="24" t="s">
        <v>5965</v>
      </c>
      <c r="AC1655" s="24" t="s">
        <v>5965</v>
      </c>
    </row>
    <row r="1656" spans="1:29" s="169" customFormat="1">
      <c r="A1656" s="24">
        <v>8045</v>
      </c>
      <c r="B1656" s="24" t="s">
        <v>4119</v>
      </c>
      <c r="C1656" s="57">
        <v>11.85</v>
      </c>
      <c r="D1656" s="57">
        <v>12.3</v>
      </c>
      <c r="E1656" s="57">
        <v>10.75</v>
      </c>
      <c r="F1656" s="57">
        <v>12.15</v>
      </c>
      <c r="G1656" s="57">
        <v>11.85</v>
      </c>
      <c r="H1656" s="57">
        <v>12.5</v>
      </c>
      <c r="I1656" s="57">
        <v>10.8</v>
      </c>
      <c r="J1656" s="57">
        <v>11.75</v>
      </c>
      <c r="K1656" s="57">
        <v>11.8</v>
      </c>
      <c r="L1656" s="57">
        <v>12.6</v>
      </c>
      <c r="M1656" s="57">
        <v>10.95</v>
      </c>
      <c r="N1656" s="57">
        <v>11.3</v>
      </c>
      <c r="O1656" s="57">
        <v>788</v>
      </c>
      <c r="P1656" s="57">
        <v>1314</v>
      </c>
      <c r="Q1656" s="57">
        <v>50.3628</v>
      </c>
      <c r="R1656" s="57">
        <v>55.034999999999997</v>
      </c>
      <c r="S1656" s="57">
        <v>44.237000000000002</v>
      </c>
      <c r="T1656" s="57">
        <v>51.435699999999997</v>
      </c>
      <c r="U1656" s="77">
        <v>0.73296127177405723</v>
      </c>
      <c r="V1656" s="24" t="s">
        <v>6267</v>
      </c>
      <c r="W1656" s="216" t="s">
        <v>5967</v>
      </c>
      <c r="X1656" s="216" t="s">
        <v>5961</v>
      </c>
      <c r="Y1656" s="24" t="s">
        <v>6075</v>
      </c>
      <c r="Z1656" s="24" t="s">
        <v>5994</v>
      </c>
      <c r="AA1656" s="24" t="s">
        <v>5964</v>
      </c>
      <c r="AB1656" s="24" t="s">
        <v>5970</v>
      </c>
      <c r="AC1656" s="24" t="s">
        <v>5990</v>
      </c>
    </row>
    <row r="1657" spans="1:29" s="169" customFormat="1">
      <c r="A1657" s="24">
        <v>8046</v>
      </c>
      <c r="B1657" s="24" t="s">
        <v>1437</v>
      </c>
      <c r="C1657" s="57">
        <v>334</v>
      </c>
      <c r="D1657" s="57">
        <v>417</v>
      </c>
      <c r="E1657" s="57">
        <v>315</v>
      </c>
      <c r="F1657" s="57">
        <v>389.5</v>
      </c>
      <c r="G1657" s="57">
        <v>390.5</v>
      </c>
      <c r="H1657" s="57">
        <v>445</v>
      </c>
      <c r="I1657" s="57">
        <v>360</v>
      </c>
      <c r="J1657" s="57">
        <v>397</v>
      </c>
      <c r="K1657" s="57">
        <v>405.5</v>
      </c>
      <c r="L1657" s="57">
        <v>427</v>
      </c>
      <c r="M1657" s="57">
        <v>343</v>
      </c>
      <c r="N1657" s="57">
        <v>369.5</v>
      </c>
      <c r="O1657" s="57">
        <v>122335</v>
      </c>
      <c r="P1657" s="57">
        <v>148779</v>
      </c>
      <c r="Q1657" s="57">
        <v>87.596699999999998</v>
      </c>
      <c r="R1657" s="57">
        <v>87.588700000000003</v>
      </c>
      <c r="S1657" s="57">
        <v>82.694599999999994</v>
      </c>
      <c r="T1657" s="57">
        <v>85.957300000000004</v>
      </c>
      <c r="U1657" s="77">
        <v>1.0049842757079666</v>
      </c>
      <c r="V1657" s="24" t="s">
        <v>5997</v>
      </c>
      <c r="W1657" s="216" t="s">
        <v>5988</v>
      </c>
      <c r="X1657" s="216" t="s">
        <v>6012</v>
      </c>
      <c r="Y1657" s="24" t="s">
        <v>5982</v>
      </c>
      <c r="Z1657" s="24" t="s">
        <v>5969</v>
      </c>
      <c r="AA1657" s="24" t="s">
        <v>5964</v>
      </c>
      <c r="AB1657" s="24" t="s">
        <v>5991</v>
      </c>
      <c r="AC1657" s="24" t="s">
        <v>5991</v>
      </c>
    </row>
    <row r="1658" spans="1:29" s="169" customFormat="1">
      <c r="A1658" s="24">
        <v>8047</v>
      </c>
      <c r="B1658" s="24" t="s">
        <v>1438</v>
      </c>
      <c r="C1658" s="57">
        <v>11.7</v>
      </c>
      <c r="D1658" s="57">
        <v>11.95</v>
      </c>
      <c r="E1658" s="57">
        <v>11.1</v>
      </c>
      <c r="F1658" s="57">
        <v>11.6</v>
      </c>
      <c r="G1658" s="57">
        <v>11.7</v>
      </c>
      <c r="H1658" s="57">
        <v>14.35</v>
      </c>
      <c r="I1658" s="57">
        <v>11.05</v>
      </c>
      <c r="J1658" s="57">
        <v>12.25</v>
      </c>
      <c r="K1658" s="57">
        <v>12.2</v>
      </c>
      <c r="L1658" s="57">
        <v>13.8</v>
      </c>
      <c r="M1658" s="57">
        <v>11.65</v>
      </c>
      <c r="N1658" s="57">
        <v>11.9</v>
      </c>
      <c r="O1658" s="57">
        <v>4591</v>
      </c>
      <c r="P1658" s="57">
        <v>7070</v>
      </c>
      <c r="Q1658" s="57">
        <v>60.171100000000003</v>
      </c>
      <c r="R1658" s="57">
        <v>65.7102</v>
      </c>
      <c r="S1658" s="57">
        <v>52.772300000000001</v>
      </c>
      <c r="T1658" s="57">
        <v>61.397599999999997</v>
      </c>
      <c r="U1658" s="77">
        <v>0.79366650950809359</v>
      </c>
      <c r="V1658" s="24" t="s">
        <v>6461</v>
      </c>
      <c r="W1658" s="216" t="s">
        <v>5967</v>
      </c>
      <c r="X1658" s="216" t="s">
        <v>5961</v>
      </c>
      <c r="Y1658" s="24" t="s">
        <v>5994</v>
      </c>
      <c r="Z1658" s="24" t="s">
        <v>5963</v>
      </c>
      <c r="AA1658" s="24" t="s">
        <v>5978</v>
      </c>
      <c r="AB1658" s="24" t="s">
        <v>5996</v>
      </c>
      <c r="AC1658" s="24" t="s">
        <v>5965</v>
      </c>
    </row>
    <row r="1659" spans="1:29" s="169" customFormat="1">
      <c r="A1659" s="24">
        <v>8048</v>
      </c>
      <c r="B1659" s="24" t="s">
        <v>1439</v>
      </c>
      <c r="C1659" s="57">
        <v>35.799999999999997</v>
      </c>
      <c r="D1659" s="57">
        <v>36.200000000000003</v>
      </c>
      <c r="E1659" s="57">
        <v>33.9</v>
      </c>
      <c r="F1659" s="57">
        <v>35.35</v>
      </c>
      <c r="G1659" s="57">
        <v>35.35</v>
      </c>
      <c r="H1659" s="57">
        <v>41</v>
      </c>
      <c r="I1659" s="57">
        <v>35.200000000000003</v>
      </c>
      <c r="J1659" s="57">
        <v>39.35</v>
      </c>
      <c r="K1659" s="57">
        <v>39.549999999999997</v>
      </c>
      <c r="L1659" s="57">
        <v>40.200000000000003</v>
      </c>
      <c r="M1659" s="57">
        <v>35</v>
      </c>
      <c r="N1659" s="57">
        <v>36.75</v>
      </c>
      <c r="O1659" s="57">
        <v>2466</v>
      </c>
      <c r="P1659" s="57">
        <v>5566</v>
      </c>
      <c r="Q1659" s="57">
        <v>65.958100000000002</v>
      </c>
      <c r="R1659" s="57">
        <v>57.222900000000003</v>
      </c>
      <c r="S1659" s="57">
        <v>64.235900000000001</v>
      </c>
      <c r="T1659" s="57">
        <v>59.560499999999998</v>
      </c>
      <c r="U1659" s="77">
        <v>0.54150197628458496</v>
      </c>
      <c r="V1659" s="24" t="s">
        <v>5980</v>
      </c>
      <c r="W1659" s="216" t="s">
        <v>6020</v>
      </c>
      <c r="X1659" s="216" t="s">
        <v>5961</v>
      </c>
      <c r="Y1659" s="24" t="s">
        <v>5975</v>
      </c>
      <c r="Z1659" s="24" t="s">
        <v>5982</v>
      </c>
      <c r="AA1659" s="24" t="s">
        <v>5964</v>
      </c>
      <c r="AB1659" s="24" t="s">
        <v>5965</v>
      </c>
      <c r="AC1659" s="24" t="s">
        <v>5991</v>
      </c>
    </row>
    <row r="1660" spans="1:29" s="169" customFormat="1">
      <c r="A1660" s="24">
        <v>8049</v>
      </c>
      <c r="B1660" s="24" t="s">
        <v>1440</v>
      </c>
      <c r="C1660" s="57">
        <v>23.8</v>
      </c>
      <c r="D1660" s="57">
        <v>24.65</v>
      </c>
      <c r="E1660" s="57">
        <v>23</v>
      </c>
      <c r="F1660" s="57">
        <v>24.05</v>
      </c>
      <c r="G1660" s="57">
        <v>24.05</v>
      </c>
      <c r="H1660" s="57">
        <v>25.2</v>
      </c>
      <c r="I1660" s="57">
        <v>23.95</v>
      </c>
      <c r="J1660" s="57">
        <v>24.35</v>
      </c>
      <c r="K1660" s="57">
        <v>24.4</v>
      </c>
      <c r="L1660" s="57">
        <v>26.9</v>
      </c>
      <c r="M1660" s="57">
        <v>22.85</v>
      </c>
      <c r="N1660" s="57">
        <v>22.95</v>
      </c>
      <c r="O1660" s="57">
        <v>20961</v>
      </c>
      <c r="P1660" s="57">
        <v>9355</v>
      </c>
      <c r="Q1660" s="57">
        <v>61.597000000000001</v>
      </c>
      <c r="R1660" s="57">
        <v>63.675699999999999</v>
      </c>
      <c r="S1660" s="57">
        <v>52.925600000000003</v>
      </c>
      <c r="T1660" s="57">
        <v>60.092399999999998</v>
      </c>
      <c r="U1660" s="77">
        <v>2.7385355424906468</v>
      </c>
      <c r="V1660" s="24" t="s">
        <v>6462</v>
      </c>
      <c r="W1660" s="216" t="s">
        <v>5967</v>
      </c>
      <c r="X1660" s="216" t="s">
        <v>5961</v>
      </c>
      <c r="Y1660" s="24" t="s">
        <v>6022</v>
      </c>
      <c r="Z1660" s="24" t="s">
        <v>5963</v>
      </c>
      <c r="AA1660" s="24" t="s">
        <v>5964</v>
      </c>
      <c r="AB1660" s="24" t="s">
        <v>5976</v>
      </c>
      <c r="AC1660" s="24" t="s">
        <v>5979</v>
      </c>
    </row>
    <row r="1661" spans="1:29" s="169" customFormat="1">
      <c r="A1661" s="24">
        <v>8050</v>
      </c>
      <c r="B1661" s="24" t="s">
        <v>1441</v>
      </c>
      <c r="C1661" s="57">
        <v>39.4</v>
      </c>
      <c r="D1661" s="57">
        <v>42.4</v>
      </c>
      <c r="E1661" s="57">
        <v>39.200000000000003</v>
      </c>
      <c r="F1661" s="57">
        <v>41.85</v>
      </c>
      <c r="G1661" s="57">
        <v>42</v>
      </c>
      <c r="H1661" s="57">
        <v>42.4</v>
      </c>
      <c r="I1661" s="57">
        <v>39</v>
      </c>
      <c r="J1661" s="57">
        <v>39.299999999999997</v>
      </c>
      <c r="K1661" s="57">
        <v>39.299999999999997</v>
      </c>
      <c r="L1661" s="57">
        <v>39.65</v>
      </c>
      <c r="M1661" s="57">
        <v>34.1</v>
      </c>
      <c r="N1661" s="57">
        <v>35.950000000000003</v>
      </c>
      <c r="O1661" s="57">
        <v>3912</v>
      </c>
      <c r="P1661" s="57">
        <v>5017</v>
      </c>
      <c r="Q1661" s="57">
        <v>51.451099999999997</v>
      </c>
      <c r="R1661" s="57">
        <v>43.509500000000003</v>
      </c>
      <c r="S1661" s="57">
        <v>40.896099999999997</v>
      </c>
      <c r="T1661" s="57">
        <v>42.638399999999997</v>
      </c>
      <c r="U1661" s="77">
        <v>0.95302637698491799</v>
      </c>
      <c r="V1661" s="24" t="s">
        <v>6049</v>
      </c>
      <c r="W1661" s="216" t="s">
        <v>5960</v>
      </c>
      <c r="X1661" s="216" t="s">
        <v>5971</v>
      </c>
      <c r="Y1661" s="24" t="s">
        <v>5982</v>
      </c>
      <c r="Z1661" s="24" t="s">
        <v>5964</v>
      </c>
      <c r="AA1661" s="24" t="s">
        <v>5964</v>
      </c>
      <c r="AB1661" s="24" t="s">
        <v>5965</v>
      </c>
      <c r="AC1661" s="24" t="s">
        <v>5991</v>
      </c>
    </row>
    <row r="1662" spans="1:29" s="169" customFormat="1">
      <c r="A1662" s="24">
        <v>8054</v>
      </c>
      <c r="B1662" s="24" t="s">
        <v>1442</v>
      </c>
      <c r="C1662" s="57">
        <v>44.8</v>
      </c>
      <c r="D1662" s="57">
        <v>51</v>
      </c>
      <c r="E1662" s="57">
        <v>41.85</v>
      </c>
      <c r="F1662" s="57">
        <v>42.8</v>
      </c>
      <c r="G1662" s="57">
        <v>43.1</v>
      </c>
      <c r="H1662" s="57">
        <v>73.7</v>
      </c>
      <c r="I1662" s="57">
        <v>41</v>
      </c>
      <c r="J1662" s="57">
        <v>56.9</v>
      </c>
      <c r="K1662" s="57">
        <v>58</v>
      </c>
      <c r="L1662" s="57">
        <v>67</v>
      </c>
      <c r="M1662" s="57">
        <v>42.2</v>
      </c>
      <c r="N1662" s="57">
        <v>47.05</v>
      </c>
      <c r="O1662" s="57">
        <v>135591</v>
      </c>
      <c r="P1662" s="57">
        <v>277572</v>
      </c>
      <c r="Q1662" s="57">
        <v>64.7226</v>
      </c>
      <c r="R1662" s="57">
        <v>67.306399999999996</v>
      </c>
      <c r="S1662" s="57">
        <v>60.091799999999999</v>
      </c>
      <c r="T1662" s="57">
        <v>64.901499999999999</v>
      </c>
      <c r="U1662" s="77">
        <v>0.59704268922417725</v>
      </c>
      <c r="V1662" s="24" t="s">
        <v>6019</v>
      </c>
      <c r="W1662" s="216" t="s">
        <v>5967</v>
      </c>
      <c r="X1662" s="216" t="s">
        <v>5961</v>
      </c>
      <c r="Y1662" s="24" t="s">
        <v>6000</v>
      </c>
      <c r="Z1662" s="24" t="s">
        <v>5982</v>
      </c>
      <c r="AA1662" s="24" t="s">
        <v>5964</v>
      </c>
      <c r="AB1662" s="24" t="s">
        <v>5986</v>
      </c>
      <c r="AC1662" s="24" t="s">
        <v>5990</v>
      </c>
    </row>
    <row r="1663" spans="1:29" s="169" customFormat="1">
      <c r="A1663" s="24">
        <v>8059</v>
      </c>
      <c r="B1663" s="24" t="s">
        <v>1443</v>
      </c>
      <c r="C1663" s="57">
        <v>10.050000000000001</v>
      </c>
      <c r="D1663" s="57">
        <v>11.1</v>
      </c>
      <c r="E1663" s="57">
        <v>9.83</v>
      </c>
      <c r="F1663" s="57">
        <v>10.9</v>
      </c>
      <c r="G1663" s="57">
        <v>10.8</v>
      </c>
      <c r="H1663" s="57">
        <v>11.35</v>
      </c>
      <c r="I1663" s="57">
        <v>10</v>
      </c>
      <c r="J1663" s="57">
        <v>10.199999999999999</v>
      </c>
      <c r="K1663" s="57">
        <v>10.35</v>
      </c>
      <c r="L1663" s="57">
        <v>10.6</v>
      </c>
      <c r="M1663" s="57">
        <v>9.35</v>
      </c>
      <c r="N1663" s="57">
        <v>9.7799999999999994</v>
      </c>
      <c r="O1663" s="57">
        <v>1873</v>
      </c>
      <c r="P1663" s="57">
        <v>11303</v>
      </c>
      <c r="Q1663" s="57">
        <v>27.712800000000001</v>
      </c>
      <c r="R1663" s="57">
        <v>25.804500000000001</v>
      </c>
      <c r="S1663" s="57">
        <v>24.495799999999999</v>
      </c>
      <c r="T1663" s="57">
        <v>25.368300000000001</v>
      </c>
      <c r="U1663" s="77">
        <v>0.2025322677361959</v>
      </c>
      <c r="V1663" s="24" t="s">
        <v>5987</v>
      </c>
      <c r="W1663" s="216" t="s">
        <v>5960</v>
      </c>
      <c r="X1663" s="216" t="s">
        <v>6007</v>
      </c>
      <c r="Y1663" s="24" t="s">
        <v>5982</v>
      </c>
      <c r="Z1663" s="24" t="s">
        <v>5964</v>
      </c>
      <c r="AA1663" s="24" t="s">
        <v>5964</v>
      </c>
      <c r="AB1663" s="24" t="s">
        <v>5990</v>
      </c>
      <c r="AC1663" s="24" t="s">
        <v>5991</v>
      </c>
    </row>
    <row r="1664" spans="1:29" s="169" customFormat="1">
      <c r="A1664" s="24">
        <v>8064</v>
      </c>
      <c r="B1664" s="24" t="s">
        <v>1444</v>
      </c>
      <c r="C1664" s="57">
        <v>17.149999999999999</v>
      </c>
      <c r="D1664" s="57">
        <v>20.5</v>
      </c>
      <c r="E1664" s="57">
        <v>17</v>
      </c>
      <c r="F1664" s="57">
        <v>18.7</v>
      </c>
      <c r="G1664" s="57">
        <v>18.850000000000001</v>
      </c>
      <c r="H1664" s="57">
        <v>23</v>
      </c>
      <c r="I1664" s="57">
        <v>18.25</v>
      </c>
      <c r="J1664" s="57">
        <v>20.8</v>
      </c>
      <c r="K1664" s="57">
        <v>20.9</v>
      </c>
      <c r="L1664" s="57">
        <v>23</v>
      </c>
      <c r="M1664" s="57">
        <v>18.899999999999999</v>
      </c>
      <c r="N1664" s="57">
        <v>21.2</v>
      </c>
      <c r="O1664" s="57">
        <v>95275</v>
      </c>
      <c r="P1664" s="57">
        <v>213356</v>
      </c>
      <c r="Q1664" s="57">
        <v>71.066299999999998</v>
      </c>
      <c r="R1664" s="57">
        <v>64.718800000000002</v>
      </c>
      <c r="S1664" s="57">
        <v>74.224400000000003</v>
      </c>
      <c r="T1664" s="57">
        <v>67.887299999999996</v>
      </c>
      <c r="U1664" s="77">
        <v>0.54578836415297538</v>
      </c>
      <c r="V1664" s="24" t="s">
        <v>6381</v>
      </c>
      <c r="W1664" s="216" t="s">
        <v>6009</v>
      </c>
      <c r="X1664" s="216" t="s">
        <v>5961</v>
      </c>
      <c r="Y1664" s="24" t="s">
        <v>5982</v>
      </c>
      <c r="Z1664" s="24" t="s">
        <v>5982</v>
      </c>
      <c r="AA1664" s="24" t="s">
        <v>5968</v>
      </c>
      <c r="AB1664" s="24" t="s">
        <v>5986</v>
      </c>
      <c r="AC1664" s="24" t="s">
        <v>5970</v>
      </c>
    </row>
    <row r="1665" spans="1:29" s="169" customFormat="1">
      <c r="A1665" s="24">
        <v>8066</v>
      </c>
      <c r="B1665" s="24" t="s">
        <v>1445</v>
      </c>
      <c r="C1665" s="57">
        <v>48.95</v>
      </c>
      <c r="D1665" s="57">
        <v>51.3</v>
      </c>
      <c r="E1665" s="57">
        <v>48.15</v>
      </c>
      <c r="F1665" s="57">
        <v>49.85</v>
      </c>
      <c r="G1665" s="57">
        <v>49.7</v>
      </c>
      <c r="H1665" s="57">
        <v>50.5</v>
      </c>
      <c r="I1665" s="57">
        <v>46.75</v>
      </c>
      <c r="J1665" s="57">
        <v>47</v>
      </c>
      <c r="K1665" s="57">
        <v>47.5</v>
      </c>
      <c r="L1665" s="57">
        <v>47.5</v>
      </c>
      <c r="M1665" s="57">
        <v>38</v>
      </c>
      <c r="N1665" s="57">
        <v>39.1</v>
      </c>
      <c r="O1665" s="57">
        <v>1989</v>
      </c>
      <c r="P1665" s="57">
        <v>1627</v>
      </c>
      <c r="Q1665" s="57">
        <v>21.488199999999999</v>
      </c>
      <c r="R1665" s="57">
        <v>24.375499999999999</v>
      </c>
      <c r="S1665" s="57">
        <v>15.992100000000001</v>
      </c>
      <c r="T1665" s="57">
        <v>21.581</v>
      </c>
      <c r="U1665" s="77">
        <v>1.4941610325752919</v>
      </c>
      <c r="V1665" s="24" t="s">
        <v>6103</v>
      </c>
      <c r="W1665" s="216" t="s">
        <v>5967</v>
      </c>
      <c r="X1665" s="216" t="s">
        <v>6007</v>
      </c>
      <c r="Y1665" s="24" t="s">
        <v>6016</v>
      </c>
      <c r="Z1665" s="24" t="s">
        <v>5964</v>
      </c>
      <c r="AA1665" s="24" t="s">
        <v>6024</v>
      </c>
      <c r="AB1665" s="24" t="s">
        <v>5979</v>
      </c>
      <c r="AC1665" s="24" t="s">
        <v>5965</v>
      </c>
    </row>
    <row r="1666" spans="1:29" s="169" customFormat="1">
      <c r="A1666" s="24">
        <v>8067</v>
      </c>
      <c r="B1666" s="24" t="s">
        <v>1446</v>
      </c>
      <c r="C1666" s="57">
        <v>9.76</v>
      </c>
      <c r="D1666" s="57">
        <v>11.85</v>
      </c>
      <c r="E1666" s="57">
        <v>9.6999999999999993</v>
      </c>
      <c r="F1666" s="57">
        <v>10.35</v>
      </c>
      <c r="G1666" s="57">
        <v>10.85</v>
      </c>
      <c r="H1666" s="57">
        <v>11.2</v>
      </c>
      <c r="I1666" s="57">
        <v>9.69</v>
      </c>
      <c r="J1666" s="57">
        <v>9.74</v>
      </c>
      <c r="K1666" s="57">
        <v>9.74</v>
      </c>
      <c r="L1666" s="57">
        <v>10.6</v>
      </c>
      <c r="M1666" s="57">
        <v>9.17</v>
      </c>
      <c r="N1666" s="57">
        <v>9.8699999999999992</v>
      </c>
      <c r="O1666" s="57">
        <v>239</v>
      </c>
      <c r="P1666" s="57">
        <v>344</v>
      </c>
      <c r="Q1666" s="57">
        <v>49.669400000000003</v>
      </c>
      <c r="R1666" s="57">
        <v>59.947800000000001</v>
      </c>
      <c r="S1666" s="57">
        <v>45.159100000000002</v>
      </c>
      <c r="T1666" s="57">
        <v>55.0182</v>
      </c>
      <c r="U1666" s="77">
        <v>0.84916020671834624</v>
      </c>
      <c r="V1666" s="24" t="s">
        <v>6353</v>
      </c>
      <c r="W1666" s="216" t="s">
        <v>5967</v>
      </c>
      <c r="X1666" s="216" t="s">
        <v>5961</v>
      </c>
      <c r="Y1666" s="24" t="s">
        <v>5963</v>
      </c>
      <c r="Z1666" s="24" t="s">
        <v>5964</v>
      </c>
      <c r="AA1666" s="24" t="s">
        <v>5969</v>
      </c>
      <c r="AB1666" s="24" t="s">
        <v>5970</v>
      </c>
      <c r="AC1666" s="24" t="s">
        <v>5986</v>
      </c>
    </row>
    <row r="1667" spans="1:29" s="169" customFormat="1">
      <c r="A1667" s="24">
        <v>8068</v>
      </c>
      <c r="B1667" s="24" t="s">
        <v>1447</v>
      </c>
      <c r="C1667" s="57">
        <v>20.100000000000001</v>
      </c>
      <c r="D1667" s="57">
        <v>24.6</v>
      </c>
      <c r="E1667" s="57">
        <v>19.05</v>
      </c>
      <c r="F1667" s="57">
        <v>22.9</v>
      </c>
      <c r="G1667" s="57">
        <v>22.9</v>
      </c>
      <c r="H1667" s="57">
        <v>22.9</v>
      </c>
      <c r="I1667" s="57">
        <v>19.5</v>
      </c>
      <c r="J1667" s="57">
        <v>19.95</v>
      </c>
      <c r="K1667" s="57">
        <v>20.95</v>
      </c>
      <c r="L1667" s="57">
        <v>20.95</v>
      </c>
      <c r="M1667" s="57">
        <v>19</v>
      </c>
      <c r="N1667" s="57">
        <v>20.2</v>
      </c>
      <c r="O1667" s="57">
        <v>257</v>
      </c>
      <c r="P1667" s="57">
        <v>796</v>
      </c>
      <c r="Q1667" s="57">
        <v>19.194800000000001</v>
      </c>
      <c r="R1667" s="57">
        <v>23.1676</v>
      </c>
      <c r="S1667" s="57">
        <v>17.1555</v>
      </c>
      <c r="T1667" s="57">
        <v>21.163599999999999</v>
      </c>
      <c r="U1667" s="77">
        <v>0.39461194863204918</v>
      </c>
      <c r="V1667" s="24" t="s">
        <v>6088</v>
      </c>
      <c r="W1667" s="216" t="s">
        <v>5967</v>
      </c>
      <c r="X1667" s="216" t="s">
        <v>6007</v>
      </c>
      <c r="Y1667" s="24" t="s">
        <v>5982</v>
      </c>
      <c r="Z1667" s="24" t="s">
        <v>6024</v>
      </c>
      <c r="AA1667" s="24" t="s">
        <v>6024</v>
      </c>
      <c r="AB1667" s="24" t="s">
        <v>5979</v>
      </c>
      <c r="AC1667" s="24" t="s">
        <v>5976</v>
      </c>
    </row>
    <row r="1668" spans="1:29" s="169" customFormat="1">
      <c r="A1668" s="24">
        <v>8069</v>
      </c>
      <c r="B1668" s="24" t="s">
        <v>1448</v>
      </c>
      <c r="C1668" s="57">
        <v>62.1</v>
      </c>
      <c r="D1668" s="57">
        <v>76.8</v>
      </c>
      <c r="E1668" s="57">
        <v>60.7</v>
      </c>
      <c r="F1668" s="57">
        <v>74.599999999999994</v>
      </c>
      <c r="G1668" s="57">
        <v>74.599999999999994</v>
      </c>
      <c r="H1668" s="57">
        <v>94.3</v>
      </c>
      <c r="I1668" s="57">
        <v>73.8</v>
      </c>
      <c r="J1668" s="57">
        <v>80.599999999999994</v>
      </c>
      <c r="K1668" s="57">
        <v>81.900000000000006</v>
      </c>
      <c r="L1668" s="57">
        <v>90</v>
      </c>
      <c r="M1668" s="57">
        <v>70.3</v>
      </c>
      <c r="N1668" s="57">
        <v>76</v>
      </c>
      <c r="O1668" s="57">
        <v>229298</v>
      </c>
      <c r="P1668" s="57">
        <v>352915</v>
      </c>
      <c r="Q1668" s="57">
        <v>82.608099999999993</v>
      </c>
      <c r="R1668" s="57">
        <v>83.609200000000001</v>
      </c>
      <c r="S1668" s="57">
        <v>76.874200000000002</v>
      </c>
      <c r="T1668" s="57">
        <v>81.364199999999997</v>
      </c>
      <c r="U1668" s="77">
        <v>0.79410937792701097</v>
      </c>
      <c r="V1668" s="24" t="s">
        <v>6202</v>
      </c>
      <c r="W1668" s="216" t="s">
        <v>5967</v>
      </c>
      <c r="X1668" s="216" t="s">
        <v>5989</v>
      </c>
      <c r="Y1668" s="24" t="s">
        <v>5982</v>
      </c>
      <c r="Z1668" s="24" t="s">
        <v>5963</v>
      </c>
      <c r="AA1668" s="24" t="s">
        <v>5964</v>
      </c>
      <c r="AB1668" s="24" t="s">
        <v>5986</v>
      </c>
      <c r="AC1668" s="24" t="s">
        <v>5991</v>
      </c>
    </row>
    <row r="1669" spans="1:29" s="169" customFormat="1">
      <c r="A1669" s="24">
        <v>8070</v>
      </c>
      <c r="B1669" s="24" t="s">
        <v>5950</v>
      </c>
      <c r="C1669" s="57">
        <v>34.200000000000003</v>
      </c>
      <c r="D1669" s="57">
        <v>34.299999999999997</v>
      </c>
      <c r="E1669" s="57">
        <v>30.9</v>
      </c>
      <c r="F1669" s="57">
        <v>33</v>
      </c>
      <c r="G1669" s="57">
        <v>33</v>
      </c>
      <c r="H1669" s="57">
        <v>39</v>
      </c>
      <c r="I1669" s="57">
        <v>31.75</v>
      </c>
      <c r="J1669" s="57">
        <v>37.5</v>
      </c>
      <c r="K1669" s="57">
        <v>38.1</v>
      </c>
      <c r="L1669" s="57">
        <v>38.4</v>
      </c>
      <c r="M1669" s="57">
        <v>30.1</v>
      </c>
      <c r="N1669" s="57">
        <v>32.1</v>
      </c>
      <c r="O1669" s="57">
        <v>41296</v>
      </c>
      <c r="P1669" s="57">
        <v>127159</v>
      </c>
      <c r="Q1669" s="57">
        <v>45.780700000000003</v>
      </c>
      <c r="R1669" s="57">
        <v>31.418199999999999</v>
      </c>
      <c r="S1669" s="57">
        <v>38.497700000000002</v>
      </c>
      <c r="T1669" s="57">
        <v>33.777999999999999</v>
      </c>
      <c r="U1669" s="77">
        <v>0.39692738137991718</v>
      </c>
      <c r="V1669" s="24" t="s">
        <v>6104</v>
      </c>
      <c r="W1669" s="216" t="s">
        <v>6020</v>
      </c>
      <c r="X1669" s="216" t="s">
        <v>5971</v>
      </c>
      <c r="Y1669" s="24" t="s">
        <v>5964</v>
      </c>
      <c r="Z1669" s="24" t="s">
        <v>5982</v>
      </c>
      <c r="AA1669" s="24" t="s">
        <v>5964</v>
      </c>
      <c r="AB1669" s="24" t="s">
        <v>5979</v>
      </c>
      <c r="AC1669" s="24" t="s">
        <v>5990</v>
      </c>
    </row>
    <row r="1670" spans="1:29" s="169" customFormat="1">
      <c r="A1670" s="24">
        <v>8071</v>
      </c>
      <c r="B1670" s="24" t="s">
        <v>4448</v>
      </c>
      <c r="C1670" s="57">
        <v>13.15</v>
      </c>
      <c r="D1670" s="57">
        <v>13.3</v>
      </c>
      <c r="E1670" s="57">
        <v>12.55</v>
      </c>
      <c r="F1670" s="57">
        <v>12.85</v>
      </c>
      <c r="G1670" s="57">
        <v>12.8</v>
      </c>
      <c r="H1670" s="57">
        <v>13.55</v>
      </c>
      <c r="I1670" s="57">
        <v>12.5</v>
      </c>
      <c r="J1670" s="57">
        <v>12.95</v>
      </c>
      <c r="K1670" s="57">
        <v>12.95</v>
      </c>
      <c r="L1670" s="57">
        <v>12.95</v>
      </c>
      <c r="M1670" s="57">
        <v>11.35</v>
      </c>
      <c r="N1670" s="57">
        <v>11.4</v>
      </c>
      <c r="O1670" s="57">
        <v>1241</v>
      </c>
      <c r="P1670" s="57">
        <v>5219</v>
      </c>
      <c r="Q1670" s="57">
        <v>41.697899999999997</v>
      </c>
      <c r="R1670" s="57">
        <v>39.995800000000003</v>
      </c>
      <c r="S1670" s="57">
        <v>29.424600000000002</v>
      </c>
      <c r="T1670" s="57">
        <v>36.472099999999998</v>
      </c>
      <c r="U1670" s="77">
        <v>0.29062613101701051</v>
      </c>
      <c r="V1670" s="24" t="s">
        <v>6097</v>
      </c>
      <c r="W1670" s="216" t="s">
        <v>5960</v>
      </c>
      <c r="X1670" s="216" t="s">
        <v>5971</v>
      </c>
      <c r="Y1670" s="24" t="s">
        <v>5962</v>
      </c>
      <c r="Z1670" s="24" t="s">
        <v>5969</v>
      </c>
      <c r="AA1670" s="24" t="s">
        <v>6024</v>
      </c>
      <c r="AB1670" s="24" t="s">
        <v>5979</v>
      </c>
      <c r="AC1670" s="24" t="s">
        <v>5979</v>
      </c>
    </row>
    <row r="1671" spans="1:29" s="169" customFormat="1">
      <c r="A1671" s="24">
        <v>8072</v>
      </c>
      <c r="B1671" s="24" t="s">
        <v>1450</v>
      </c>
      <c r="C1671" s="57">
        <v>25.4</v>
      </c>
      <c r="D1671" s="57">
        <v>26.45</v>
      </c>
      <c r="E1671" s="57">
        <v>24.3</v>
      </c>
      <c r="F1671" s="57">
        <v>24.95</v>
      </c>
      <c r="G1671" s="57">
        <v>24.95</v>
      </c>
      <c r="H1671" s="57">
        <v>26.6</v>
      </c>
      <c r="I1671" s="57">
        <v>24.55</v>
      </c>
      <c r="J1671" s="57">
        <v>25.15</v>
      </c>
      <c r="K1671" s="57">
        <v>25.35</v>
      </c>
      <c r="L1671" s="57">
        <v>25.5</v>
      </c>
      <c r="M1671" s="57">
        <v>23.3</v>
      </c>
      <c r="N1671" s="57">
        <v>24.3</v>
      </c>
      <c r="O1671" s="57">
        <v>444</v>
      </c>
      <c r="P1671" s="57">
        <v>1120</v>
      </c>
      <c r="Q1671" s="57">
        <v>30.657699999999998</v>
      </c>
      <c r="R1671" s="57">
        <v>35.401600000000002</v>
      </c>
      <c r="S1671" s="57">
        <v>27.569500000000001</v>
      </c>
      <c r="T1671" s="57">
        <v>32.790900000000001</v>
      </c>
      <c r="U1671" s="77">
        <v>0.48452380952380958</v>
      </c>
      <c r="V1671" s="24" t="s">
        <v>5966</v>
      </c>
      <c r="W1671" s="216" t="s">
        <v>5967</v>
      </c>
      <c r="X1671" s="216" t="s">
        <v>5971</v>
      </c>
      <c r="Y1671" s="24" t="s">
        <v>5984</v>
      </c>
      <c r="Z1671" s="24" t="s">
        <v>5969</v>
      </c>
      <c r="AA1671" s="24" t="s">
        <v>5964</v>
      </c>
      <c r="AB1671" s="24" t="s">
        <v>5965</v>
      </c>
      <c r="AC1671" s="24" t="s">
        <v>5970</v>
      </c>
    </row>
    <row r="1672" spans="1:29" s="169" customFormat="1">
      <c r="A1672" s="24">
        <v>8074</v>
      </c>
      <c r="B1672" s="24" t="s">
        <v>1451</v>
      </c>
      <c r="C1672" s="57">
        <v>20.350000000000001</v>
      </c>
      <c r="D1672" s="57">
        <v>21.25</v>
      </c>
      <c r="E1672" s="57">
        <v>20</v>
      </c>
      <c r="F1672" s="57">
        <v>20.85</v>
      </c>
      <c r="G1672" s="57">
        <v>20.85</v>
      </c>
      <c r="H1672" s="57">
        <v>21.9</v>
      </c>
      <c r="I1672" s="57">
        <v>19.8</v>
      </c>
      <c r="J1672" s="57">
        <v>20.8</v>
      </c>
      <c r="K1672" s="57">
        <v>20.8</v>
      </c>
      <c r="L1672" s="57">
        <v>21</v>
      </c>
      <c r="M1672" s="57">
        <v>19</v>
      </c>
      <c r="N1672" s="57">
        <v>19.350000000000001</v>
      </c>
      <c r="O1672" s="57">
        <v>1937</v>
      </c>
      <c r="P1672" s="57">
        <v>2800</v>
      </c>
      <c r="Q1672" s="57">
        <v>61.129800000000003</v>
      </c>
      <c r="R1672" s="57">
        <v>65.548199999999994</v>
      </c>
      <c r="S1672" s="57">
        <v>51.715200000000003</v>
      </c>
      <c r="T1672" s="57">
        <v>60.937199999999997</v>
      </c>
      <c r="U1672" s="77">
        <v>0.84551587301587305</v>
      </c>
      <c r="V1672" s="24" t="s">
        <v>6041</v>
      </c>
      <c r="W1672" s="216" t="s">
        <v>5967</v>
      </c>
      <c r="X1672" s="216" t="s">
        <v>5961</v>
      </c>
      <c r="Y1672" s="24" t="s">
        <v>6010</v>
      </c>
      <c r="Z1672" s="24" t="s">
        <v>6073</v>
      </c>
      <c r="AA1672" s="24" t="s">
        <v>5964</v>
      </c>
      <c r="AB1672" s="24" t="s">
        <v>5965</v>
      </c>
      <c r="AC1672" s="24" t="s">
        <v>5990</v>
      </c>
    </row>
    <row r="1673" spans="1:29" s="169" customFormat="1">
      <c r="A1673" s="24">
        <v>8076</v>
      </c>
      <c r="B1673" s="24" t="s">
        <v>1452</v>
      </c>
      <c r="C1673" s="57">
        <v>30.85</v>
      </c>
      <c r="D1673" s="57">
        <v>41.5</v>
      </c>
      <c r="E1673" s="57">
        <v>29.1</v>
      </c>
      <c r="F1673" s="57">
        <v>36.15</v>
      </c>
      <c r="G1673" s="57">
        <v>36.450000000000003</v>
      </c>
      <c r="H1673" s="57">
        <v>37.799999999999997</v>
      </c>
      <c r="I1673" s="57">
        <v>30.2</v>
      </c>
      <c r="J1673" s="57">
        <v>31.75</v>
      </c>
      <c r="K1673" s="57">
        <v>31.9</v>
      </c>
      <c r="L1673" s="57">
        <v>33.700000000000003</v>
      </c>
      <c r="M1673" s="57">
        <v>28.8</v>
      </c>
      <c r="N1673" s="57">
        <v>30.75</v>
      </c>
      <c r="O1673" s="57">
        <v>15126</v>
      </c>
      <c r="P1673" s="57">
        <v>46970</v>
      </c>
      <c r="Q1673" s="57">
        <v>51.686199999999999</v>
      </c>
      <c r="R1673" s="57">
        <v>53.470599999999997</v>
      </c>
      <c r="S1673" s="57">
        <v>45.924900000000001</v>
      </c>
      <c r="T1673" s="57">
        <v>50.955399999999997</v>
      </c>
      <c r="U1673" s="77">
        <v>0.39359875097580016</v>
      </c>
      <c r="V1673" s="24" t="s">
        <v>6140</v>
      </c>
      <c r="W1673" s="216" t="s">
        <v>5967</v>
      </c>
      <c r="X1673" s="216" t="s">
        <v>5961</v>
      </c>
      <c r="Y1673" s="24" t="s">
        <v>5982</v>
      </c>
      <c r="Z1673" s="24" t="s">
        <v>5964</v>
      </c>
      <c r="AA1673" s="24" t="s">
        <v>5974</v>
      </c>
      <c r="AB1673" s="24" t="s">
        <v>5986</v>
      </c>
      <c r="AC1673" s="24" t="s">
        <v>5986</v>
      </c>
    </row>
    <row r="1674" spans="1:29" s="169" customFormat="1">
      <c r="A1674" s="24">
        <v>8077</v>
      </c>
      <c r="B1674" s="24" t="s">
        <v>1453</v>
      </c>
      <c r="C1674" s="57">
        <v>10.7</v>
      </c>
      <c r="D1674" s="57">
        <v>12.45</v>
      </c>
      <c r="E1674" s="57">
        <v>10</v>
      </c>
      <c r="F1674" s="57">
        <v>12.1</v>
      </c>
      <c r="G1674" s="57">
        <v>12.4</v>
      </c>
      <c r="H1674" s="57">
        <v>13.45</v>
      </c>
      <c r="I1674" s="57">
        <v>11.25</v>
      </c>
      <c r="J1674" s="57"/>
      <c r="K1674" s="57">
        <v>11.05</v>
      </c>
      <c r="L1674" s="57">
        <v>12.05</v>
      </c>
      <c r="M1674" s="57">
        <v>10.4</v>
      </c>
      <c r="N1674" s="57">
        <v>10.75</v>
      </c>
      <c r="O1674" s="57">
        <v>582</v>
      </c>
      <c r="P1674" s="57">
        <v>1158</v>
      </c>
      <c r="Q1674" s="57">
        <v>52.426200000000001</v>
      </c>
      <c r="R1674" s="57">
        <v>48.722499999999997</v>
      </c>
      <c r="S1674" s="57">
        <v>46.446800000000003</v>
      </c>
      <c r="T1674" s="57">
        <v>47.963999999999999</v>
      </c>
      <c r="U1674" s="77">
        <v>0.6142774899251584</v>
      </c>
      <c r="V1674" s="24" t="s">
        <v>6264</v>
      </c>
      <c r="W1674" s="216" t="s">
        <v>5960</v>
      </c>
      <c r="X1674" s="216" t="s">
        <v>5971</v>
      </c>
      <c r="Y1674" s="24" t="s">
        <v>5982</v>
      </c>
      <c r="Z1674" s="24" t="s">
        <v>5994</v>
      </c>
      <c r="AA1674" s="24" t="s">
        <v>6000</v>
      </c>
      <c r="AB1674" s="24" t="s">
        <v>5976</v>
      </c>
      <c r="AC1674" s="24" t="s">
        <v>5990</v>
      </c>
    </row>
    <row r="1675" spans="1:29" s="169" customFormat="1">
      <c r="A1675" s="24">
        <v>8081</v>
      </c>
      <c r="B1675" s="24" t="s">
        <v>1455</v>
      </c>
      <c r="C1675" s="57">
        <v>225.5</v>
      </c>
      <c r="D1675" s="57">
        <v>241</v>
      </c>
      <c r="E1675" s="57">
        <v>210</v>
      </c>
      <c r="F1675" s="57">
        <v>235</v>
      </c>
      <c r="G1675" s="57">
        <v>235</v>
      </c>
      <c r="H1675" s="57">
        <v>301</v>
      </c>
      <c r="I1675" s="57">
        <v>225</v>
      </c>
      <c r="J1675" s="57">
        <v>272.5</v>
      </c>
      <c r="K1675" s="57">
        <v>276.5</v>
      </c>
      <c r="L1675" s="57">
        <v>286.5</v>
      </c>
      <c r="M1675" s="57">
        <v>245.5</v>
      </c>
      <c r="N1675" s="57">
        <v>266</v>
      </c>
      <c r="O1675" s="57">
        <v>26060</v>
      </c>
      <c r="P1675" s="57">
        <v>61732</v>
      </c>
      <c r="Q1675" s="57">
        <v>77.001999999999995</v>
      </c>
      <c r="R1675" s="57">
        <v>74.101299999999995</v>
      </c>
      <c r="S1675" s="57">
        <v>76.566100000000006</v>
      </c>
      <c r="T1675" s="57">
        <v>74.922899999999998</v>
      </c>
      <c r="U1675" s="77">
        <v>0.51595786806050525</v>
      </c>
      <c r="V1675" s="24" t="s">
        <v>5980</v>
      </c>
      <c r="W1675" s="216" t="s">
        <v>5967</v>
      </c>
      <c r="X1675" s="216" t="s">
        <v>5989</v>
      </c>
      <c r="Y1675" s="24" t="s">
        <v>5982</v>
      </c>
      <c r="Z1675" s="24" t="s">
        <v>5982</v>
      </c>
      <c r="AA1675" s="24" t="s">
        <v>5964</v>
      </c>
      <c r="AB1675" s="24" t="s">
        <v>5990</v>
      </c>
      <c r="AC1675" s="24" t="s">
        <v>5970</v>
      </c>
    </row>
    <row r="1676" spans="1:29" s="169" customFormat="1">
      <c r="A1676" s="24">
        <v>8083</v>
      </c>
      <c r="B1676" s="24" t="s">
        <v>1456</v>
      </c>
      <c r="C1676" s="57">
        <v>189</v>
      </c>
      <c r="D1676" s="57">
        <v>193</v>
      </c>
      <c r="E1676" s="57">
        <v>188</v>
      </c>
      <c r="F1676" s="57">
        <v>192.5</v>
      </c>
      <c r="G1676" s="57">
        <v>193</v>
      </c>
      <c r="H1676" s="57">
        <v>194.5</v>
      </c>
      <c r="I1676" s="57">
        <v>184</v>
      </c>
      <c r="J1676" s="57">
        <v>187.5</v>
      </c>
      <c r="K1676" s="57">
        <v>187.5</v>
      </c>
      <c r="L1676" s="57">
        <v>187.5</v>
      </c>
      <c r="M1676" s="57">
        <v>183.5</v>
      </c>
      <c r="N1676" s="57">
        <v>184</v>
      </c>
      <c r="O1676" s="57">
        <v>520</v>
      </c>
      <c r="P1676" s="57">
        <v>1223</v>
      </c>
      <c r="Q1676" s="57">
        <v>49.039400000000001</v>
      </c>
      <c r="R1676" s="57">
        <v>58.809899999999999</v>
      </c>
      <c r="S1676" s="57">
        <v>41.158499999999997</v>
      </c>
      <c r="T1676" s="57">
        <v>52.926099999999998</v>
      </c>
      <c r="U1676" s="77">
        <v>0.51966930135368405</v>
      </c>
      <c r="V1676" s="24" t="s">
        <v>6463</v>
      </c>
      <c r="W1676" s="216" t="s">
        <v>5967</v>
      </c>
      <c r="X1676" s="216" t="s">
        <v>5961</v>
      </c>
      <c r="Y1676" s="24" t="s">
        <v>6016</v>
      </c>
      <c r="Z1676" s="24" t="s">
        <v>5962</v>
      </c>
      <c r="AA1676" s="24" t="s">
        <v>6017</v>
      </c>
      <c r="AB1676" s="24" t="s">
        <v>5979</v>
      </c>
      <c r="AC1676" s="24" t="s">
        <v>5965</v>
      </c>
    </row>
    <row r="1677" spans="1:29" s="169" customFormat="1">
      <c r="A1677" s="24">
        <v>8084</v>
      </c>
      <c r="B1677" s="24" t="s">
        <v>1457</v>
      </c>
      <c r="C1677" s="57">
        <v>74.599999999999994</v>
      </c>
      <c r="D1677" s="57">
        <v>88</v>
      </c>
      <c r="E1677" s="57">
        <v>74.2</v>
      </c>
      <c r="F1677" s="57">
        <v>78</v>
      </c>
      <c r="G1677" s="57">
        <v>78</v>
      </c>
      <c r="H1677" s="57">
        <v>86.5</v>
      </c>
      <c r="I1677" s="57">
        <v>74</v>
      </c>
      <c r="J1677" s="57">
        <v>76.599999999999994</v>
      </c>
      <c r="K1677" s="57">
        <v>77.5</v>
      </c>
      <c r="L1677" s="57">
        <v>82</v>
      </c>
      <c r="M1677" s="57">
        <v>72.599999999999994</v>
      </c>
      <c r="N1677" s="57">
        <v>78</v>
      </c>
      <c r="O1677" s="57">
        <v>1493</v>
      </c>
      <c r="P1677" s="57">
        <v>3149</v>
      </c>
      <c r="Q1677" s="57">
        <v>56.665700000000001</v>
      </c>
      <c r="R1677" s="57">
        <v>64.459699999999998</v>
      </c>
      <c r="S1677" s="57">
        <v>52.221600000000002</v>
      </c>
      <c r="T1677" s="57">
        <v>60.380299999999998</v>
      </c>
      <c r="U1677" s="77">
        <v>0.57947849405454999</v>
      </c>
      <c r="V1677" s="24" t="s">
        <v>6153</v>
      </c>
      <c r="W1677" s="216" t="s">
        <v>5967</v>
      </c>
      <c r="X1677" s="216" t="s">
        <v>5961</v>
      </c>
      <c r="Y1677" s="24" t="s">
        <v>5963</v>
      </c>
      <c r="Z1677" s="24" t="s">
        <v>5978</v>
      </c>
      <c r="AA1677" s="24" t="s">
        <v>5972</v>
      </c>
      <c r="AB1677" s="24" t="s">
        <v>5986</v>
      </c>
      <c r="AC1677" s="24" t="s">
        <v>5970</v>
      </c>
    </row>
    <row r="1678" spans="1:29" s="169" customFormat="1">
      <c r="A1678" s="24">
        <v>8085</v>
      </c>
      <c r="B1678" s="24" t="s">
        <v>1458</v>
      </c>
      <c r="C1678" s="57">
        <v>13.4</v>
      </c>
      <c r="D1678" s="57">
        <v>13.55</v>
      </c>
      <c r="E1678" s="57">
        <v>12</v>
      </c>
      <c r="F1678" s="57">
        <v>12.2</v>
      </c>
      <c r="G1678" s="57">
        <v>12.2</v>
      </c>
      <c r="H1678" s="57">
        <v>15.45</v>
      </c>
      <c r="I1678" s="57">
        <v>11.6</v>
      </c>
      <c r="J1678" s="57">
        <v>14.1</v>
      </c>
      <c r="K1678" s="57">
        <v>14.2</v>
      </c>
      <c r="L1678" s="57">
        <v>14.75</v>
      </c>
      <c r="M1678" s="57">
        <v>12.4</v>
      </c>
      <c r="N1678" s="57">
        <v>14.1</v>
      </c>
      <c r="O1678" s="57">
        <v>10910</v>
      </c>
      <c r="P1678" s="57">
        <v>34489</v>
      </c>
      <c r="Q1678" s="57">
        <v>58.409199999999998</v>
      </c>
      <c r="R1678" s="57">
        <v>67.02</v>
      </c>
      <c r="S1678" s="57">
        <v>55.917099999999998</v>
      </c>
      <c r="T1678" s="57">
        <v>63.319000000000003</v>
      </c>
      <c r="U1678" s="77">
        <v>0.38662890905634967</v>
      </c>
      <c r="V1678" s="24" t="s">
        <v>6143</v>
      </c>
      <c r="W1678" s="216" t="s">
        <v>5967</v>
      </c>
      <c r="X1678" s="216" t="s">
        <v>5961</v>
      </c>
      <c r="Y1678" s="24" t="s">
        <v>5964</v>
      </c>
      <c r="Z1678" s="24" t="s">
        <v>5982</v>
      </c>
      <c r="AA1678" s="24" t="s">
        <v>5994</v>
      </c>
      <c r="AB1678" s="24" t="s">
        <v>5990</v>
      </c>
      <c r="AC1678" s="24" t="s">
        <v>5996</v>
      </c>
    </row>
    <row r="1679" spans="1:29" s="169" customFormat="1">
      <c r="A1679" s="24">
        <v>8086</v>
      </c>
      <c r="B1679" s="24" t="s">
        <v>1459</v>
      </c>
      <c r="C1679" s="57">
        <v>143</v>
      </c>
      <c r="D1679" s="57">
        <v>163.5</v>
      </c>
      <c r="E1679" s="57">
        <v>135</v>
      </c>
      <c r="F1679" s="57">
        <v>155.5</v>
      </c>
      <c r="G1679" s="57">
        <v>156</v>
      </c>
      <c r="H1679" s="57">
        <v>196.5</v>
      </c>
      <c r="I1679" s="57">
        <v>149</v>
      </c>
      <c r="J1679" s="57">
        <v>164</v>
      </c>
      <c r="K1679" s="57">
        <v>167</v>
      </c>
      <c r="L1679" s="57">
        <v>168</v>
      </c>
      <c r="M1679" s="57">
        <v>136.5</v>
      </c>
      <c r="N1679" s="57">
        <v>162</v>
      </c>
      <c r="O1679" s="57">
        <v>68122</v>
      </c>
      <c r="P1679" s="57">
        <v>230247</v>
      </c>
      <c r="Q1679" s="57">
        <v>70.724999999999994</v>
      </c>
      <c r="R1679" s="57">
        <v>73.146199999999993</v>
      </c>
      <c r="S1679" s="57">
        <v>67.634200000000007</v>
      </c>
      <c r="T1679" s="57">
        <v>71.308899999999994</v>
      </c>
      <c r="U1679" s="77">
        <v>0.36161262566818336</v>
      </c>
      <c r="V1679" s="24" t="s">
        <v>6408</v>
      </c>
      <c r="W1679" s="216" t="s">
        <v>5967</v>
      </c>
      <c r="X1679" s="216" t="s">
        <v>5961</v>
      </c>
      <c r="Y1679" s="24" t="s">
        <v>5982</v>
      </c>
      <c r="Z1679" s="24" t="s">
        <v>5963</v>
      </c>
      <c r="AA1679" s="24" t="s">
        <v>5975</v>
      </c>
      <c r="AB1679" s="24" t="s">
        <v>5979</v>
      </c>
      <c r="AC1679" s="24" t="s">
        <v>6033</v>
      </c>
    </row>
    <row r="1680" spans="1:29" s="169" customFormat="1">
      <c r="A1680" s="24">
        <v>8087</v>
      </c>
      <c r="B1680" s="24" t="s">
        <v>1460</v>
      </c>
      <c r="C1680" s="57">
        <v>22.5</v>
      </c>
      <c r="D1680" s="57">
        <v>28</v>
      </c>
      <c r="E1680" s="57">
        <v>22.5</v>
      </c>
      <c r="F1680" s="57">
        <v>26.95</v>
      </c>
      <c r="G1680" s="57">
        <v>26.5</v>
      </c>
      <c r="H1680" s="57">
        <v>28.35</v>
      </c>
      <c r="I1680" s="57">
        <v>24.9</v>
      </c>
      <c r="J1680" s="57">
        <v>27.7</v>
      </c>
      <c r="K1680" s="57">
        <v>27.7</v>
      </c>
      <c r="L1680" s="57">
        <v>28.4</v>
      </c>
      <c r="M1680" s="57">
        <v>26.5</v>
      </c>
      <c r="N1680" s="57">
        <v>27.2</v>
      </c>
      <c r="O1680" s="57">
        <v>333</v>
      </c>
      <c r="P1680" s="57">
        <v>1454</v>
      </c>
      <c r="Q1680" s="57">
        <v>78.034099999999995</v>
      </c>
      <c r="R1680" s="57">
        <v>75.903800000000004</v>
      </c>
      <c r="S1680" s="57">
        <v>78.439899999999994</v>
      </c>
      <c r="T1680" s="57">
        <v>76.749200000000002</v>
      </c>
      <c r="U1680" s="77">
        <v>0.2799174690508941</v>
      </c>
      <c r="V1680" s="24" t="s">
        <v>6140</v>
      </c>
      <c r="W1680" s="216" t="s">
        <v>6009</v>
      </c>
      <c r="X1680" s="216" t="s">
        <v>5989</v>
      </c>
      <c r="Y1680" s="24" t="s">
        <v>6013</v>
      </c>
      <c r="Z1680" s="24" t="s">
        <v>5982</v>
      </c>
      <c r="AA1680" s="24" t="s">
        <v>5974</v>
      </c>
      <c r="AB1680" s="24" t="s">
        <v>5986</v>
      </c>
      <c r="AC1680" s="24" t="s">
        <v>5986</v>
      </c>
    </row>
    <row r="1681" spans="1:29" s="169" customFormat="1">
      <c r="A1681" s="24">
        <v>8088</v>
      </c>
      <c r="B1681" s="24" t="s">
        <v>1461</v>
      </c>
      <c r="C1681" s="57">
        <v>27</v>
      </c>
      <c r="D1681" s="57">
        <v>30</v>
      </c>
      <c r="E1681" s="57">
        <v>25.45</v>
      </c>
      <c r="F1681" s="57">
        <v>28.6</v>
      </c>
      <c r="G1681" s="57">
        <v>29.2</v>
      </c>
      <c r="H1681" s="57">
        <v>32.15</v>
      </c>
      <c r="I1681" s="57">
        <v>27.3</v>
      </c>
      <c r="J1681" s="57">
        <v>27.55</v>
      </c>
      <c r="K1681" s="57">
        <v>27.9</v>
      </c>
      <c r="L1681" s="57">
        <v>30</v>
      </c>
      <c r="M1681" s="57">
        <v>22.05</v>
      </c>
      <c r="N1681" s="57">
        <v>22.95</v>
      </c>
      <c r="O1681" s="57">
        <v>12384</v>
      </c>
      <c r="P1681" s="57">
        <v>35919</v>
      </c>
      <c r="Q1681" s="57">
        <v>42.515900000000002</v>
      </c>
      <c r="R1681" s="57">
        <v>51.137099999999997</v>
      </c>
      <c r="S1681" s="57">
        <v>30.113</v>
      </c>
      <c r="T1681" s="57">
        <v>44.129100000000001</v>
      </c>
      <c r="U1681" s="77">
        <v>0.42139257774436928</v>
      </c>
      <c r="V1681" s="24" t="s">
        <v>6102</v>
      </c>
      <c r="W1681" s="216" t="s">
        <v>5967</v>
      </c>
      <c r="X1681" s="216" t="s">
        <v>5971</v>
      </c>
      <c r="Y1681" s="24" t="s">
        <v>5982</v>
      </c>
      <c r="Z1681" s="24" t="s">
        <v>6000</v>
      </c>
      <c r="AA1681" s="24" t="s">
        <v>5964</v>
      </c>
      <c r="AB1681" s="24" t="s">
        <v>5991</v>
      </c>
      <c r="AC1681" s="24" t="s">
        <v>5965</v>
      </c>
    </row>
    <row r="1682" spans="1:29" s="169" customFormat="1">
      <c r="A1682" s="24">
        <v>8089</v>
      </c>
      <c r="B1682" s="24" t="s">
        <v>5951</v>
      </c>
      <c r="C1682" s="57">
        <v>30.35</v>
      </c>
      <c r="D1682" s="57">
        <v>30.75</v>
      </c>
      <c r="E1682" s="57">
        <v>27.9</v>
      </c>
      <c r="F1682" s="57">
        <v>28.3</v>
      </c>
      <c r="G1682" s="57">
        <v>28.6</v>
      </c>
      <c r="H1682" s="57">
        <v>31.85</v>
      </c>
      <c r="I1682" s="57">
        <v>28</v>
      </c>
      <c r="J1682" s="57">
        <v>29.2</v>
      </c>
      <c r="K1682" s="57">
        <v>29.5</v>
      </c>
      <c r="L1682" s="57">
        <v>30.65</v>
      </c>
      <c r="M1682" s="57">
        <v>23.45</v>
      </c>
      <c r="N1682" s="57">
        <v>23.9</v>
      </c>
      <c r="O1682" s="57">
        <v>1880</v>
      </c>
      <c r="P1682" s="57">
        <v>3496</v>
      </c>
      <c r="Q1682" s="57"/>
      <c r="R1682" s="57"/>
      <c r="S1682" s="57"/>
      <c r="T1682" s="57"/>
      <c r="U1682" s="77">
        <v>0.657259089753369</v>
      </c>
      <c r="V1682" s="24" t="s">
        <v>6081</v>
      </c>
      <c r="W1682" s="216" t="s">
        <v>5993</v>
      </c>
      <c r="X1682" s="216" t="s">
        <v>5993</v>
      </c>
      <c r="Y1682" s="24" t="s">
        <v>5964</v>
      </c>
      <c r="Z1682" s="24" t="s">
        <v>5963</v>
      </c>
      <c r="AA1682" s="24" t="s">
        <v>5964</v>
      </c>
      <c r="AB1682" s="24" t="s">
        <v>5990</v>
      </c>
      <c r="AC1682" s="24" t="s">
        <v>5965</v>
      </c>
    </row>
    <row r="1683" spans="1:29" s="169" customFormat="1">
      <c r="A1683" s="24">
        <v>8091</v>
      </c>
      <c r="B1683" s="24" t="s">
        <v>1462</v>
      </c>
      <c r="C1683" s="57">
        <v>63.2</v>
      </c>
      <c r="D1683" s="57">
        <v>64.8</v>
      </c>
      <c r="E1683" s="57">
        <v>61</v>
      </c>
      <c r="F1683" s="57">
        <v>63.3</v>
      </c>
      <c r="G1683" s="57">
        <v>63.3</v>
      </c>
      <c r="H1683" s="57">
        <v>64.5</v>
      </c>
      <c r="I1683" s="57">
        <v>58.1</v>
      </c>
      <c r="J1683" s="57">
        <v>59.4</v>
      </c>
      <c r="K1683" s="57">
        <v>59.8</v>
      </c>
      <c r="L1683" s="57">
        <v>65.599999999999994</v>
      </c>
      <c r="M1683" s="57">
        <v>57.8</v>
      </c>
      <c r="N1683" s="57">
        <v>61.9</v>
      </c>
      <c r="O1683" s="57">
        <v>2547</v>
      </c>
      <c r="P1683" s="57">
        <v>2189</v>
      </c>
      <c r="Q1683" s="57">
        <v>32.505400000000002</v>
      </c>
      <c r="R1683" s="57">
        <v>41.203499999999998</v>
      </c>
      <c r="S1683" s="57">
        <v>31.037700000000001</v>
      </c>
      <c r="T1683" s="57">
        <v>37.814900000000002</v>
      </c>
      <c r="U1683" s="77">
        <v>1.4221105527638191</v>
      </c>
      <c r="V1683" s="24" t="s">
        <v>6038</v>
      </c>
      <c r="W1683" s="216" t="s">
        <v>5967</v>
      </c>
      <c r="X1683" s="216" t="s">
        <v>5971</v>
      </c>
      <c r="Y1683" s="24" t="s">
        <v>5972</v>
      </c>
      <c r="Z1683" s="24" t="s">
        <v>5964</v>
      </c>
      <c r="AA1683" s="24" t="s">
        <v>6010</v>
      </c>
      <c r="AB1683" s="24" t="s">
        <v>5970</v>
      </c>
      <c r="AC1683" s="24" t="s">
        <v>5991</v>
      </c>
    </row>
    <row r="1684" spans="1:29" s="169" customFormat="1">
      <c r="A1684" s="24">
        <v>8092</v>
      </c>
      <c r="B1684" s="24" t="s">
        <v>1463</v>
      </c>
      <c r="C1684" s="57">
        <v>9</v>
      </c>
      <c r="D1684" s="57">
        <v>9.2899999999999991</v>
      </c>
      <c r="E1684" s="57">
        <v>8.65</v>
      </c>
      <c r="F1684" s="57">
        <v>8.7200000000000006</v>
      </c>
      <c r="G1684" s="57">
        <v>8.75</v>
      </c>
      <c r="H1684" s="57">
        <v>9.9700000000000006</v>
      </c>
      <c r="I1684" s="57">
        <v>8.7100000000000009</v>
      </c>
      <c r="J1684" s="57">
        <v>9.5299999999999994</v>
      </c>
      <c r="K1684" s="57">
        <v>9.4499999999999993</v>
      </c>
      <c r="L1684" s="57">
        <v>9.7799999999999994</v>
      </c>
      <c r="M1684" s="57">
        <v>7.99</v>
      </c>
      <c r="N1684" s="57">
        <v>8.07</v>
      </c>
      <c r="O1684" s="57">
        <v>1571</v>
      </c>
      <c r="P1684" s="57">
        <v>3580</v>
      </c>
      <c r="Q1684" s="57">
        <v>44.8247</v>
      </c>
      <c r="R1684" s="57">
        <v>41.284599999999998</v>
      </c>
      <c r="S1684" s="57">
        <v>31.2867</v>
      </c>
      <c r="T1684" s="57">
        <v>37.951999999999998</v>
      </c>
      <c r="U1684" s="77">
        <v>0.53634388578522652</v>
      </c>
      <c r="V1684" s="24" t="s">
        <v>6014</v>
      </c>
      <c r="W1684" s="216" t="s">
        <v>5960</v>
      </c>
      <c r="X1684" s="216" t="s">
        <v>5971</v>
      </c>
      <c r="Y1684" s="24" t="s">
        <v>5962</v>
      </c>
      <c r="Z1684" s="24" t="s">
        <v>5982</v>
      </c>
      <c r="AA1684" s="24" t="s">
        <v>5964</v>
      </c>
      <c r="AB1684" s="24" t="s">
        <v>5990</v>
      </c>
      <c r="AC1684" s="24" t="s">
        <v>5979</v>
      </c>
    </row>
    <row r="1685" spans="1:29" s="169" customFormat="1">
      <c r="A1685" s="24">
        <v>8093</v>
      </c>
      <c r="B1685" s="24" t="s">
        <v>1464</v>
      </c>
      <c r="C1685" s="57">
        <v>10.3</v>
      </c>
      <c r="D1685" s="57">
        <v>10.95</v>
      </c>
      <c r="E1685" s="57">
        <v>9.1300000000000008</v>
      </c>
      <c r="F1685" s="57">
        <v>9.33</v>
      </c>
      <c r="G1685" s="57">
        <v>9.36</v>
      </c>
      <c r="H1685" s="57">
        <v>10.15</v>
      </c>
      <c r="I1685" s="57">
        <v>9.07</v>
      </c>
      <c r="J1685" s="57">
        <v>9.5399999999999991</v>
      </c>
      <c r="K1685" s="57">
        <v>9.5500000000000007</v>
      </c>
      <c r="L1685" s="57">
        <v>9.68</v>
      </c>
      <c r="M1685" s="57">
        <v>8.2100000000000009</v>
      </c>
      <c r="N1685" s="57">
        <v>8.59</v>
      </c>
      <c r="O1685" s="57">
        <v>2001</v>
      </c>
      <c r="P1685" s="57">
        <v>5322</v>
      </c>
      <c r="Q1685" s="57">
        <v>30.720300000000002</v>
      </c>
      <c r="R1685" s="57">
        <v>47.622199999999999</v>
      </c>
      <c r="S1685" s="57">
        <v>21.99</v>
      </c>
      <c r="T1685" s="57">
        <v>39.078099999999999</v>
      </c>
      <c r="U1685" s="77">
        <v>0.45953902041838912</v>
      </c>
      <c r="V1685" s="24" t="s">
        <v>6049</v>
      </c>
      <c r="W1685" s="216" t="s">
        <v>5967</v>
      </c>
      <c r="X1685" s="216" t="s">
        <v>6007</v>
      </c>
      <c r="Y1685" s="24" t="s">
        <v>5964</v>
      </c>
      <c r="Z1685" s="24" t="s">
        <v>5963</v>
      </c>
      <c r="AA1685" s="24" t="s">
        <v>5964</v>
      </c>
      <c r="AB1685" s="24" t="s">
        <v>5965</v>
      </c>
      <c r="AC1685" s="24" t="s">
        <v>5991</v>
      </c>
    </row>
    <row r="1686" spans="1:29" s="169" customFormat="1">
      <c r="A1686" s="24">
        <v>8096</v>
      </c>
      <c r="B1686" s="24" t="s">
        <v>5952</v>
      </c>
      <c r="C1686" s="57">
        <v>12.4</v>
      </c>
      <c r="D1686" s="57">
        <v>16.25</v>
      </c>
      <c r="E1686" s="57">
        <v>11.85</v>
      </c>
      <c r="F1686" s="57">
        <v>14.15</v>
      </c>
      <c r="G1686" s="57">
        <v>14.3</v>
      </c>
      <c r="H1686" s="57">
        <v>16.399999999999999</v>
      </c>
      <c r="I1686" s="57">
        <v>13.7</v>
      </c>
      <c r="J1686" s="57">
        <v>14.95</v>
      </c>
      <c r="K1686" s="57">
        <v>15.1</v>
      </c>
      <c r="L1686" s="57">
        <v>15.95</v>
      </c>
      <c r="M1686" s="57">
        <v>12.45</v>
      </c>
      <c r="N1686" s="57">
        <v>13.05</v>
      </c>
      <c r="O1686" s="57">
        <v>39811</v>
      </c>
      <c r="P1686" s="57">
        <v>101039</v>
      </c>
      <c r="Q1686" s="57">
        <v>65.130499999999998</v>
      </c>
      <c r="R1686" s="57">
        <v>62.695399999999999</v>
      </c>
      <c r="S1686" s="57">
        <v>58.296300000000002</v>
      </c>
      <c r="T1686" s="57">
        <v>61.228999999999999</v>
      </c>
      <c r="U1686" s="77">
        <v>0.4815753213005759</v>
      </c>
      <c r="V1686" s="24" t="s">
        <v>6118</v>
      </c>
      <c r="W1686" s="216" t="s">
        <v>5960</v>
      </c>
      <c r="X1686" s="216" t="s">
        <v>5961</v>
      </c>
      <c r="Y1686" s="24" t="s">
        <v>5982</v>
      </c>
      <c r="Z1686" s="24" t="s">
        <v>5963</v>
      </c>
      <c r="AA1686" s="24" t="s">
        <v>5964</v>
      </c>
      <c r="AB1686" s="24" t="s">
        <v>5990</v>
      </c>
      <c r="AC1686" s="24" t="s">
        <v>5990</v>
      </c>
    </row>
    <row r="1687" spans="1:29" s="169" customFormat="1">
      <c r="A1687" s="24">
        <v>8097</v>
      </c>
      <c r="B1687" s="24" t="s">
        <v>1466</v>
      </c>
      <c r="C1687" s="57">
        <v>24</v>
      </c>
      <c r="D1687" s="57">
        <v>35.200000000000003</v>
      </c>
      <c r="E1687" s="57">
        <v>22.05</v>
      </c>
      <c r="F1687" s="57">
        <v>34.4</v>
      </c>
      <c r="G1687" s="57">
        <v>31.85</v>
      </c>
      <c r="H1687" s="57">
        <v>34.049999999999997</v>
      </c>
      <c r="I1687" s="57">
        <v>23.65</v>
      </c>
      <c r="J1687" s="57">
        <v>25.7</v>
      </c>
      <c r="K1687" s="57">
        <v>26</v>
      </c>
      <c r="L1687" s="57">
        <v>27.6</v>
      </c>
      <c r="M1687" s="57">
        <v>23.25</v>
      </c>
      <c r="N1687" s="57">
        <v>24</v>
      </c>
      <c r="O1687" s="57">
        <v>3435</v>
      </c>
      <c r="P1687" s="57">
        <v>10280</v>
      </c>
      <c r="Q1687" s="57">
        <v>74.722300000000004</v>
      </c>
      <c r="R1687" s="57">
        <v>71.940100000000001</v>
      </c>
      <c r="S1687" s="57">
        <v>67.227800000000002</v>
      </c>
      <c r="T1687" s="57">
        <v>70.369299999999996</v>
      </c>
      <c r="U1687" s="77">
        <v>0.40839818417639434</v>
      </c>
      <c r="V1687" s="24" t="s">
        <v>5999</v>
      </c>
      <c r="W1687" s="216" t="s">
        <v>5960</v>
      </c>
      <c r="X1687" s="216" t="s">
        <v>5961</v>
      </c>
      <c r="Y1687" s="24" t="s">
        <v>5982</v>
      </c>
      <c r="Z1687" s="24" t="s">
        <v>5964</v>
      </c>
      <c r="AA1687" s="24" t="s">
        <v>5964</v>
      </c>
      <c r="AB1687" s="24" t="s">
        <v>5986</v>
      </c>
      <c r="AC1687" s="24" t="s">
        <v>5990</v>
      </c>
    </row>
    <row r="1688" spans="1:29" s="169" customFormat="1">
      <c r="A1688" s="24">
        <v>8099</v>
      </c>
      <c r="B1688" s="24" t="s">
        <v>1467</v>
      </c>
      <c r="C1688" s="57">
        <v>38.950000000000003</v>
      </c>
      <c r="D1688" s="57">
        <v>42.15</v>
      </c>
      <c r="E1688" s="57">
        <v>32.700000000000003</v>
      </c>
      <c r="F1688" s="57">
        <v>33</v>
      </c>
      <c r="G1688" s="57">
        <v>33</v>
      </c>
      <c r="H1688" s="57">
        <v>40.200000000000003</v>
      </c>
      <c r="I1688" s="57">
        <v>28.45</v>
      </c>
      <c r="J1688" s="57">
        <v>38</v>
      </c>
      <c r="K1688" s="57">
        <v>38</v>
      </c>
      <c r="L1688" s="57">
        <v>38.549999999999997</v>
      </c>
      <c r="M1688" s="57">
        <v>31.15</v>
      </c>
      <c r="N1688" s="57">
        <v>37.4</v>
      </c>
      <c r="O1688" s="57">
        <v>3737</v>
      </c>
      <c r="P1688" s="57">
        <v>10877</v>
      </c>
      <c r="Q1688" s="57">
        <v>51.834200000000003</v>
      </c>
      <c r="R1688" s="57">
        <v>58.097200000000001</v>
      </c>
      <c r="S1688" s="57">
        <v>49.835799999999999</v>
      </c>
      <c r="T1688" s="57">
        <v>55.343400000000003</v>
      </c>
      <c r="U1688" s="77">
        <v>0.41991766520588808</v>
      </c>
      <c r="V1688" s="24" t="s">
        <v>6042</v>
      </c>
      <c r="W1688" s="216" t="s">
        <v>5967</v>
      </c>
      <c r="X1688" s="216" t="s">
        <v>5961</v>
      </c>
      <c r="Y1688" s="24" t="s">
        <v>5964</v>
      </c>
      <c r="Z1688" s="24" t="s">
        <v>5982</v>
      </c>
      <c r="AA1688" s="24" t="s">
        <v>5994</v>
      </c>
      <c r="AB1688" s="24" t="s">
        <v>5965</v>
      </c>
      <c r="AC1688" s="24" t="s">
        <v>6033</v>
      </c>
    </row>
    <row r="1689" spans="1:29" s="169" customFormat="1">
      <c r="A1689" s="24">
        <v>8101</v>
      </c>
      <c r="B1689" s="24" t="s">
        <v>1468</v>
      </c>
      <c r="C1689" s="57">
        <v>2.71</v>
      </c>
      <c r="D1689" s="57">
        <v>2.85</v>
      </c>
      <c r="E1689" s="57">
        <v>2.4300000000000002</v>
      </c>
      <c r="F1689" s="57">
        <v>2.57</v>
      </c>
      <c r="G1689" s="57">
        <v>2.6</v>
      </c>
      <c r="H1689" s="57">
        <v>3.15</v>
      </c>
      <c r="I1689" s="57">
        <v>2.5299999999999998</v>
      </c>
      <c r="J1689" s="57">
        <v>2.76</v>
      </c>
      <c r="K1689" s="57">
        <v>2.85</v>
      </c>
      <c r="L1689" s="57">
        <v>2.85</v>
      </c>
      <c r="M1689" s="57">
        <v>2.3199999999999998</v>
      </c>
      <c r="N1689" s="57">
        <v>2.39</v>
      </c>
      <c r="O1689" s="57">
        <v>2382</v>
      </c>
      <c r="P1689" s="57">
        <v>8833</v>
      </c>
      <c r="Q1689" s="57">
        <v>10.9474</v>
      </c>
      <c r="R1689" s="57">
        <v>12.4749</v>
      </c>
      <c r="S1689" s="57">
        <v>8.3216999999999999</v>
      </c>
      <c r="T1689" s="57">
        <v>11.0905</v>
      </c>
      <c r="U1689" s="77">
        <v>0.32959734329597346</v>
      </c>
      <c r="V1689" s="24" t="s">
        <v>6103</v>
      </c>
      <c r="W1689" s="216" t="s">
        <v>5967</v>
      </c>
      <c r="X1689" s="216" t="s">
        <v>6047</v>
      </c>
      <c r="Y1689" s="24" t="s">
        <v>5974</v>
      </c>
      <c r="Z1689" s="24" t="s">
        <v>5963</v>
      </c>
      <c r="AA1689" s="24" t="s">
        <v>6024</v>
      </c>
      <c r="AB1689" s="24" t="s">
        <v>5979</v>
      </c>
      <c r="AC1689" s="24" t="s">
        <v>5965</v>
      </c>
    </row>
    <row r="1690" spans="1:29" s="169" customFormat="1">
      <c r="A1690" s="24">
        <v>8103</v>
      </c>
      <c r="B1690" s="24" t="s">
        <v>1469</v>
      </c>
      <c r="C1690" s="57">
        <v>41</v>
      </c>
      <c r="D1690" s="57">
        <v>45</v>
      </c>
      <c r="E1690" s="57">
        <v>40.549999999999997</v>
      </c>
      <c r="F1690" s="57">
        <v>41.8</v>
      </c>
      <c r="G1690" s="57">
        <v>42.1</v>
      </c>
      <c r="H1690" s="57">
        <v>51.1</v>
      </c>
      <c r="I1690" s="57">
        <v>41.9</v>
      </c>
      <c r="J1690" s="57">
        <v>46.55</v>
      </c>
      <c r="K1690" s="57">
        <v>46.7</v>
      </c>
      <c r="L1690" s="57">
        <v>50.3</v>
      </c>
      <c r="M1690" s="57">
        <v>40.9</v>
      </c>
      <c r="N1690" s="57">
        <v>42.25</v>
      </c>
      <c r="O1690" s="57">
        <v>40693</v>
      </c>
      <c r="P1690" s="57">
        <v>98796</v>
      </c>
      <c r="Q1690" s="57">
        <v>68.4392</v>
      </c>
      <c r="R1690" s="57">
        <v>68.293800000000005</v>
      </c>
      <c r="S1690" s="57">
        <v>63.174199999999999</v>
      </c>
      <c r="T1690" s="57">
        <v>66.587299999999999</v>
      </c>
      <c r="U1690" s="77">
        <v>0.5034200664894215</v>
      </c>
      <c r="V1690" s="24" t="s">
        <v>6019</v>
      </c>
      <c r="W1690" s="216" t="s">
        <v>5960</v>
      </c>
      <c r="X1690" s="216" t="s">
        <v>5961</v>
      </c>
      <c r="Y1690" s="24" t="s">
        <v>5963</v>
      </c>
      <c r="Z1690" s="24" t="s">
        <v>5982</v>
      </c>
      <c r="AA1690" s="24" t="s">
        <v>5964</v>
      </c>
      <c r="AB1690" s="24" t="s">
        <v>5986</v>
      </c>
      <c r="AC1690" s="24" t="s">
        <v>5965</v>
      </c>
    </row>
    <row r="1691" spans="1:29" s="169" customFormat="1">
      <c r="A1691" s="24">
        <v>8104</v>
      </c>
      <c r="B1691" s="24" t="s">
        <v>4172</v>
      </c>
      <c r="C1691" s="57">
        <v>50.2</v>
      </c>
      <c r="D1691" s="57">
        <v>51.5</v>
      </c>
      <c r="E1691" s="57">
        <v>47</v>
      </c>
      <c r="F1691" s="57">
        <v>50.4</v>
      </c>
      <c r="G1691" s="57">
        <v>50.4</v>
      </c>
      <c r="H1691" s="57">
        <v>60.7</v>
      </c>
      <c r="I1691" s="57">
        <v>49.25</v>
      </c>
      <c r="J1691" s="57">
        <v>53.1</v>
      </c>
      <c r="K1691" s="57">
        <v>52.7</v>
      </c>
      <c r="L1691" s="57">
        <v>59.8</v>
      </c>
      <c r="M1691" s="57">
        <v>48.1</v>
      </c>
      <c r="N1691" s="57">
        <v>50.1</v>
      </c>
      <c r="O1691" s="57">
        <v>8743</v>
      </c>
      <c r="P1691" s="57">
        <v>14754</v>
      </c>
      <c r="Q1691" s="57">
        <v>46.548099999999998</v>
      </c>
      <c r="R1691" s="57">
        <v>50.779200000000003</v>
      </c>
      <c r="S1691" s="57">
        <v>42.585799999999999</v>
      </c>
      <c r="T1691" s="57">
        <v>48.048099999999998</v>
      </c>
      <c r="U1691" s="77">
        <v>0.72427063094000876</v>
      </c>
      <c r="V1691" s="24" t="s">
        <v>6134</v>
      </c>
      <c r="W1691" s="216" t="s">
        <v>5967</v>
      </c>
      <c r="X1691" s="216" t="s">
        <v>5971</v>
      </c>
      <c r="Y1691" s="24" t="s">
        <v>5972</v>
      </c>
      <c r="Z1691" s="24" t="s">
        <v>5963</v>
      </c>
      <c r="AA1691" s="24" t="s">
        <v>6000</v>
      </c>
      <c r="AB1691" s="24" t="s">
        <v>5976</v>
      </c>
      <c r="AC1691" s="24" t="s">
        <v>5990</v>
      </c>
    </row>
    <row r="1692" spans="1:29" s="169" customFormat="1">
      <c r="A1692" s="24">
        <v>8105</v>
      </c>
      <c r="B1692" s="24" t="s">
        <v>1470</v>
      </c>
      <c r="C1692" s="57">
        <v>14.35</v>
      </c>
      <c r="D1692" s="57">
        <v>14.8</v>
      </c>
      <c r="E1692" s="57">
        <v>13.2</v>
      </c>
      <c r="F1692" s="57">
        <v>13.35</v>
      </c>
      <c r="G1692" s="57">
        <v>13.4</v>
      </c>
      <c r="H1692" s="57">
        <v>14.2</v>
      </c>
      <c r="I1692" s="57">
        <v>12.4</v>
      </c>
      <c r="J1692" s="57">
        <v>13.25</v>
      </c>
      <c r="K1692" s="57">
        <v>13.3</v>
      </c>
      <c r="L1692" s="57">
        <v>14.2</v>
      </c>
      <c r="M1692" s="57">
        <v>11.1</v>
      </c>
      <c r="N1692" s="57">
        <v>11.45</v>
      </c>
      <c r="O1692" s="57">
        <v>38269</v>
      </c>
      <c r="P1692" s="57">
        <v>59062</v>
      </c>
      <c r="Q1692" s="57">
        <v>50.755000000000003</v>
      </c>
      <c r="R1692" s="57">
        <v>60.287199999999999</v>
      </c>
      <c r="S1692" s="57">
        <v>36.699599999999997</v>
      </c>
      <c r="T1692" s="57">
        <v>52.424599999999998</v>
      </c>
      <c r="U1692" s="77">
        <v>0.79193427622197399</v>
      </c>
      <c r="V1692" s="24" t="s">
        <v>6102</v>
      </c>
      <c r="W1692" s="216" t="s">
        <v>5967</v>
      </c>
      <c r="X1692" s="216" t="s">
        <v>5961</v>
      </c>
      <c r="Y1692" s="24" t="s">
        <v>5964</v>
      </c>
      <c r="Z1692" s="24" t="s">
        <v>6073</v>
      </c>
      <c r="AA1692" s="24" t="s">
        <v>5964</v>
      </c>
      <c r="AB1692" s="24" t="s">
        <v>5991</v>
      </c>
      <c r="AC1692" s="24" t="s">
        <v>5965</v>
      </c>
    </row>
    <row r="1693" spans="1:29" s="169" customFormat="1">
      <c r="A1693" s="24">
        <v>8107</v>
      </c>
      <c r="B1693" s="24" t="s">
        <v>4551</v>
      </c>
      <c r="C1693" s="57">
        <v>19.25</v>
      </c>
      <c r="D1693" s="57">
        <v>23.6</v>
      </c>
      <c r="E1693" s="57">
        <v>18.8</v>
      </c>
      <c r="F1693" s="57">
        <v>20.6</v>
      </c>
      <c r="G1693" s="57">
        <v>20.6</v>
      </c>
      <c r="H1693" s="57">
        <v>21.7</v>
      </c>
      <c r="I1693" s="57">
        <v>19.75</v>
      </c>
      <c r="J1693" s="57">
        <v>20</v>
      </c>
      <c r="K1693" s="57">
        <v>20.7</v>
      </c>
      <c r="L1693" s="57">
        <v>20.75</v>
      </c>
      <c r="M1693" s="57">
        <v>17.600000000000001</v>
      </c>
      <c r="N1693" s="57">
        <v>18.3</v>
      </c>
      <c r="O1693" s="57">
        <v>1812</v>
      </c>
      <c r="P1693" s="57">
        <v>3357</v>
      </c>
      <c r="Q1693" s="57">
        <v>43.325400000000002</v>
      </c>
      <c r="R1693" s="57">
        <v>49.533799999999999</v>
      </c>
      <c r="S1693" s="57">
        <v>35.124699999999997</v>
      </c>
      <c r="T1693" s="57">
        <v>44.730800000000002</v>
      </c>
      <c r="U1693" s="77">
        <v>0.65971601628438092</v>
      </c>
      <c r="V1693" s="24" t="s">
        <v>6104</v>
      </c>
      <c r="W1693" s="216" t="s">
        <v>5967</v>
      </c>
      <c r="X1693" s="216" t="s">
        <v>5971</v>
      </c>
      <c r="Y1693" s="24" t="s">
        <v>5963</v>
      </c>
      <c r="Z1693" s="24" t="s">
        <v>6000</v>
      </c>
      <c r="AA1693" s="24" t="s">
        <v>5964</v>
      </c>
      <c r="AB1693" s="24" t="s">
        <v>5979</v>
      </c>
      <c r="AC1693" s="24" t="s">
        <v>5990</v>
      </c>
    </row>
    <row r="1694" spans="1:29" s="169" customFormat="1">
      <c r="A1694" s="24">
        <v>8109</v>
      </c>
      <c r="B1694" s="24" t="s">
        <v>1471</v>
      </c>
      <c r="C1694" s="57">
        <v>70.599999999999994</v>
      </c>
      <c r="D1694" s="57">
        <v>72.900000000000006</v>
      </c>
      <c r="E1694" s="57">
        <v>68</v>
      </c>
      <c r="F1694" s="57">
        <v>72.599999999999994</v>
      </c>
      <c r="G1694" s="57">
        <v>72.5</v>
      </c>
      <c r="H1694" s="57">
        <v>81.7</v>
      </c>
      <c r="I1694" s="57">
        <v>72</v>
      </c>
      <c r="J1694" s="57">
        <v>76</v>
      </c>
      <c r="K1694" s="57">
        <v>77.2</v>
      </c>
      <c r="L1694" s="57">
        <v>78.8</v>
      </c>
      <c r="M1694" s="57">
        <v>73</v>
      </c>
      <c r="N1694" s="57">
        <v>74.3</v>
      </c>
      <c r="O1694" s="57">
        <v>1740</v>
      </c>
      <c r="P1694" s="57">
        <v>3497</v>
      </c>
      <c r="Q1694" s="57">
        <v>64.495400000000004</v>
      </c>
      <c r="R1694" s="57">
        <v>62.657499999999999</v>
      </c>
      <c r="S1694" s="57">
        <v>61.470799999999997</v>
      </c>
      <c r="T1694" s="57">
        <v>62.261899999999997</v>
      </c>
      <c r="U1694" s="77">
        <v>0.60814031074254116</v>
      </c>
      <c r="V1694" s="24" t="s">
        <v>5980</v>
      </c>
      <c r="W1694" s="216" t="s">
        <v>5960</v>
      </c>
      <c r="X1694" s="216" t="s">
        <v>5961</v>
      </c>
      <c r="Y1694" s="24" t="s">
        <v>6010</v>
      </c>
      <c r="Z1694" s="24" t="s">
        <v>5982</v>
      </c>
      <c r="AA1694" s="24" t="s">
        <v>5964</v>
      </c>
      <c r="AB1694" s="24" t="s">
        <v>5991</v>
      </c>
      <c r="AC1694" s="24" t="s">
        <v>5990</v>
      </c>
    </row>
    <row r="1695" spans="1:29" s="169" customFormat="1">
      <c r="A1695" s="24">
        <v>8110</v>
      </c>
      <c r="B1695" s="24" t="s">
        <v>1472</v>
      </c>
      <c r="C1695" s="57">
        <v>15.5</v>
      </c>
      <c r="D1695" s="57">
        <v>19.149999999999999</v>
      </c>
      <c r="E1695" s="57">
        <v>15.35</v>
      </c>
      <c r="F1695" s="57">
        <v>18.7</v>
      </c>
      <c r="G1695" s="57">
        <v>18.649999999999999</v>
      </c>
      <c r="H1695" s="57">
        <v>27.15</v>
      </c>
      <c r="I1695" s="57">
        <v>17.55</v>
      </c>
      <c r="J1695" s="57">
        <v>22.2</v>
      </c>
      <c r="K1695" s="57">
        <v>22.3</v>
      </c>
      <c r="L1695" s="57">
        <v>25.5</v>
      </c>
      <c r="M1695" s="57">
        <v>17.600000000000001</v>
      </c>
      <c r="N1695" s="57">
        <v>18.600000000000001</v>
      </c>
      <c r="O1695" s="57">
        <v>298645</v>
      </c>
      <c r="P1695" s="57">
        <v>715355</v>
      </c>
      <c r="Q1695" s="57">
        <v>74.287199999999999</v>
      </c>
      <c r="R1695" s="57">
        <v>75.186800000000005</v>
      </c>
      <c r="S1695" s="57">
        <v>64.108099999999993</v>
      </c>
      <c r="T1695" s="57">
        <v>71.493899999999996</v>
      </c>
      <c r="U1695" s="77">
        <v>0.5102509321323756</v>
      </c>
      <c r="V1695" s="24" t="s">
        <v>6079</v>
      </c>
      <c r="W1695" s="216" t="s">
        <v>5967</v>
      </c>
      <c r="X1695" s="216" t="s">
        <v>5961</v>
      </c>
      <c r="Y1695" s="24" t="s">
        <v>5982</v>
      </c>
      <c r="Z1695" s="24" t="s">
        <v>5982</v>
      </c>
      <c r="AA1695" s="24" t="s">
        <v>5964</v>
      </c>
      <c r="AB1695" s="24" t="s">
        <v>5986</v>
      </c>
      <c r="AC1695" s="24" t="s">
        <v>5965</v>
      </c>
    </row>
    <row r="1696" spans="1:29" s="169" customFormat="1">
      <c r="A1696" s="24">
        <v>8111</v>
      </c>
      <c r="B1696" s="24" t="s">
        <v>1473</v>
      </c>
      <c r="C1696" s="57">
        <v>21.1</v>
      </c>
      <c r="D1696" s="57">
        <v>21.3</v>
      </c>
      <c r="E1696" s="57">
        <v>19.25</v>
      </c>
      <c r="F1696" s="57">
        <v>19.5</v>
      </c>
      <c r="G1696" s="57">
        <v>19.8</v>
      </c>
      <c r="H1696" s="57">
        <v>24.75</v>
      </c>
      <c r="I1696" s="57">
        <v>19.5</v>
      </c>
      <c r="J1696" s="57">
        <v>22</v>
      </c>
      <c r="K1696" s="57">
        <v>22.25</v>
      </c>
      <c r="L1696" s="57">
        <v>23.7</v>
      </c>
      <c r="M1696" s="57">
        <v>17.55</v>
      </c>
      <c r="N1696" s="57">
        <v>18.2</v>
      </c>
      <c r="O1696" s="57">
        <v>45985</v>
      </c>
      <c r="P1696" s="57">
        <v>77388</v>
      </c>
      <c r="Q1696" s="57">
        <v>64.103099999999998</v>
      </c>
      <c r="R1696" s="57">
        <v>70.351600000000005</v>
      </c>
      <c r="S1696" s="57">
        <v>52.056100000000001</v>
      </c>
      <c r="T1696" s="57">
        <v>64.253100000000003</v>
      </c>
      <c r="U1696" s="77">
        <v>0.72626103386686425</v>
      </c>
      <c r="V1696" s="24" t="s">
        <v>6081</v>
      </c>
      <c r="W1696" s="216" t="s">
        <v>5967</v>
      </c>
      <c r="X1696" s="216" t="s">
        <v>5961</v>
      </c>
      <c r="Y1696" s="24" t="s">
        <v>5964</v>
      </c>
      <c r="Z1696" s="24" t="s">
        <v>5982</v>
      </c>
      <c r="AA1696" s="24" t="s">
        <v>5964</v>
      </c>
      <c r="AB1696" s="24" t="s">
        <v>5990</v>
      </c>
      <c r="AC1696" s="24" t="s">
        <v>5965</v>
      </c>
    </row>
    <row r="1697" spans="1:29" s="169" customFormat="1">
      <c r="A1697" s="24">
        <v>8112</v>
      </c>
      <c r="B1697" s="24" t="s">
        <v>1474</v>
      </c>
      <c r="C1697" s="57">
        <v>39.75</v>
      </c>
      <c r="D1697" s="57">
        <v>40.75</v>
      </c>
      <c r="E1697" s="57">
        <v>39.1</v>
      </c>
      <c r="F1697" s="57">
        <v>40.25</v>
      </c>
      <c r="G1697" s="57">
        <v>40.299999999999997</v>
      </c>
      <c r="H1697" s="57">
        <v>48</v>
      </c>
      <c r="I1697" s="57">
        <v>39.6</v>
      </c>
      <c r="J1697" s="57">
        <v>44.3</v>
      </c>
      <c r="K1697" s="57">
        <v>44.55</v>
      </c>
      <c r="L1697" s="57">
        <v>46.5</v>
      </c>
      <c r="M1697" s="57">
        <v>41.3</v>
      </c>
      <c r="N1697" s="57">
        <v>42.75</v>
      </c>
      <c r="O1697" s="57">
        <v>89289</v>
      </c>
      <c r="P1697" s="57">
        <v>197561</v>
      </c>
      <c r="Q1697" s="57">
        <v>67.243600000000001</v>
      </c>
      <c r="R1697" s="57">
        <v>67.314499999999995</v>
      </c>
      <c r="S1697" s="57">
        <v>65.281400000000005</v>
      </c>
      <c r="T1697" s="57">
        <v>66.636799999999994</v>
      </c>
      <c r="U1697" s="77">
        <v>0.55239141328501074</v>
      </c>
      <c r="V1697" s="24" t="s">
        <v>5980</v>
      </c>
      <c r="W1697" s="216" t="s">
        <v>5967</v>
      </c>
      <c r="X1697" s="216" t="s">
        <v>5961</v>
      </c>
      <c r="Y1697" s="24" t="s">
        <v>6016</v>
      </c>
      <c r="Z1697" s="24" t="s">
        <v>5982</v>
      </c>
      <c r="AA1697" s="24" t="s">
        <v>5964</v>
      </c>
      <c r="AB1697" s="24" t="s">
        <v>5986</v>
      </c>
      <c r="AC1697" s="24" t="s">
        <v>5991</v>
      </c>
    </row>
    <row r="1698" spans="1:29" s="169" customFormat="1">
      <c r="A1698" s="24">
        <v>8114</v>
      </c>
      <c r="B1698" s="24" t="s">
        <v>1475</v>
      </c>
      <c r="C1698" s="57">
        <v>71</v>
      </c>
      <c r="D1698" s="57">
        <v>72</v>
      </c>
      <c r="E1698" s="57">
        <v>69.900000000000006</v>
      </c>
      <c r="F1698" s="57">
        <v>70.5</v>
      </c>
      <c r="G1698" s="57">
        <v>70.599999999999994</v>
      </c>
      <c r="H1698" s="57">
        <v>81.3</v>
      </c>
      <c r="I1698" s="57">
        <v>69.900000000000006</v>
      </c>
      <c r="J1698" s="57">
        <v>77</v>
      </c>
      <c r="K1698" s="57">
        <v>78.5</v>
      </c>
      <c r="L1698" s="57">
        <v>78.5</v>
      </c>
      <c r="M1698" s="57">
        <v>74</v>
      </c>
      <c r="N1698" s="57">
        <v>76</v>
      </c>
      <c r="O1698" s="57">
        <v>645</v>
      </c>
      <c r="P1698" s="57">
        <v>1768</v>
      </c>
      <c r="Q1698" s="57">
        <v>30.512799999999999</v>
      </c>
      <c r="R1698" s="57">
        <v>25.3444</v>
      </c>
      <c r="S1698" s="57">
        <v>35.493400000000001</v>
      </c>
      <c r="T1698" s="57">
        <v>28.727399999999999</v>
      </c>
      <c r="U1698" s="77">
        <v>0.44588989441930621</v>
      </c>
      <c r="V1698" s="24" t="s">
        <v>5980</v>
      </c>
      <c r="W1698" s="216" t="s">
        <v>6009</v>
      </c>
      <c r="X1698" s="216" t="s">
        <v>5971</v>
      </c>
      <c r="Y1698" s="24" t="s">
        <v>5984</v>
      </c>
      <c r="Z1698" s="24" t="s">
        <v>5982</v>
      </c>
      <c r="AA1698" s="24" t="s">
        <v>6209</v>
      </c>
      <c r="AB1698" s="24" t="s">
        <v>5979</v>
      </c>
      <c r="AC1698" s="24" t="s">
        <v>5986</v>
      </c>
    </row>
    <row r="1699" spans="1:29" s="169" customFormat="1">
      <c r="A1699" s="24">
        <v>8119</v>
      </c>
      <c r="B1699" s="24" t="s">
        <v>4188</v>
      </c>
      <c r="C1699" s="57">
        <v>19.25</v>
      </c>
      <c r="D1699" s="57">
        <v>19.649999999999999</v>
      </c>
      <c r="E1699" s="57">
        <v>18.600000000000001</v>
      </c>
      <c r="F1699" s="57">
        <v>18.95</v>
      </c>
      <c r="G1699" s="57">
        <v>19</v>
      </c>
      <c r="H1699" s="57">
        <v>19.350000000000001</v>
      </c>
      <c r="I1699" s="57">
        <v>17.8</v>
      </c>
      <c r="J1699" s="57">
        <v>18.100000000000001</v>
      </c>
      <c r="K1699" s="57">
        <v>18.100000000000001</v>
      </c>
      <c r="L1699" s="57">
        <v>19.149999999999999</v>
      </c>
      <c r="M1699" s="57">
        <v>17.8</v>
      </c>
      <c r="N1699" s="57">
        <v>18</v>
      </c>
      <c r="O1699" s="57">
        <v>3488</v>
      </c>
      <c r="P1699" s="57">
        <v>6235</v>
      </c>
      <c r="Q1699" s="57">
        <v>31.296900000000001</v>
      </c>
      <c r="R1699" s="57">
        <v>32.602499999999999</v>
      </c>
      <c r="S1699" s="57">
        <v>27.2041</v>
      </c>
      <c r="T1699" s="57">
        <v>30.803000000000001</v>
      </c>
      <c r="U1699" s="77">
        <v>0.68373875077964885</v>
      </c>
      <c r="V1699" s="24" t="s">
        <v>6146</v>
      </c>
      <c r="W1699" s="216" t="s">
        <v>5967</v>
      </c>
      <c r="X1699" s="216" t="s">
        <v>5971</v>
      </c>
      <c r="Y1699" s="24" t="s">
        <v>5974</v>
      </c>
      <c r="Z1699" s="24" t="s">
        <v>5964</v>
      </c>
      <c r="AA1699" s="24" t="s">
        <v>5978</v>
      </c>
      <c r="AB1699" s="24" t="s">
        <v>6033</v>
      </c>
      <c r="AC1699" s="24" t="s">
        <v>5965</v>
      </c>
    </row>
    <row r="1700" spans="1:29" s="169" customFormat="1">
      <c r="A1700" s="24">
        <v>8121</v>
      </c>
      <c r="B1700" s="24" t="s">
        <v>1476</v>
      </c>
      <c r="C1700" s="57">
        <v>16.55</v>
      </c>
      <c r="D1700" s="57">
        <v>19.5</v>
      </c>
      <c r="E1700" s="57">
        <v>15.55</v>
      </c>
      <c r="F1700" s="57">
        <v>18.899999999999999</v>
      </c>
      <c r="G1700" s="57">
        <v>19.3</v>
      </c>
      <c r="H1700" s="57">
        <v>21.45</v>
      </c>
      <c r="I1700" s="57">
        <v>18</v>
      </c>
      <c r="J1700" s="57">
        <v>20.05</v>
      </c>
      <c r="K1700" s="57">
        <v>20.7</v>
      </c>
      <c r="L1700" s="57">
        <v>22.3</v>
      </c>
      <c r="M1700" s="57">
        <v>16.55</v>
      </c>
      <c r="N1700" s="57">
        <v>17.55</v>
      </c>
      <c r="O1700" s="57">
        <v>25596</v>
      </c>
      <c r="P1700" s="57">
        <v>34960</v>
      </c>
      <c r="Q1700" s="57">
        <v>61.417299999999997</v>
      </c>
      <c r="R1700" s="57">
        <v>65.346000000000004</v>
      </c>
      <c r="S1700" s="57">
        <v>54.003300000000003</v>
      </c>
      <c r="T1700" s="57">
        <v>61.565100000000001</v>
      </c>
      <c r="U1700" s="77">
        <v>0.89485125858123571</v>
      </c>
      <c r="V1700" s="24" t="s">
        <v>6077</v>
      </c>
      <c r="W1700" s="216" t="s">
        <v>5967</v>
      </c>
      <c r="X1700" s="216" t="s">
        <v>5961</v>
      </c>
      <c r="Y1700" s="24" t="s">
        <v>5982</v>
      </c>
      <c r="Z1700" s="24" t="s">
        <v>6022</v>
      </c>
      <c r="AA1700" s="24" t="s">
        <v>5964</v>
      </c>
      <c r="AB1700" s="24" t="s">
        <v>5991</v>
      </c>
      <c r="AC1700" s="24" t="s">
        <v>5990</v>
      </c>
    </row>
    <row r="1701" spans="1:29" s="169" customFormat="1">
      <c r="A1701" s="24">
        <v>8131</v>
      </c>
      <c r="B1701" s="24" t="s">
        <v>1477</v>
      </c>
      <c r="C1701" s="57">
        <v>39.950000000000003</v>
      </c>
      <c r="D1701" s="57">
        <v>40.75</v>
      </c>
      <c r="E1701" s="57">
        <v>38.799999999999997</v>
      </c>
      <c r="F1701" s="57">
        <v>40.049999999999997</v>
      </c>
      <c r="G1701" s="57">
        <v>40.35</v>
      </c>
      <c r="H1701" s="57">
        <v>42.6</v>
      </c>
      <c r="I1701" s="57">
        <v>40.049999999999997</v>
      </c>
      <c r="J1701" s="57">
        <v>41.4</v>
      </c>
      <c r="K1701" s="57">
        <v>41.4</v>
      </c>
      <c r="L1701" s="57">
        <v>41.9</v>
      </c>
      <c r="M1701" s="57">
        <v>35.950000000000003</v>
      </c>
      <c r="N1701" s="57">
        <v>37.049999999999997</v>
      </c>
      <c r="O1701" s="57">
        <v>10819</v>
      </c>
      <c r="P1701" s="57">
        <v>13575</v>
      </c>
      <c r="Q1701" s="57">
        <v>62.7928</v>
      </c>
      <c r="R1701" s="57">
        <v>64.244299999999996</v>
      </c>
      <c r="S1701" s="57">
        <v>46.496400000000001</v>
      </c>
      <c r="T1701" s="57">
        <v>58.328299999999999</v>
      </c>
      <c r="U1701" s="77">
        <v>0.97408635154491507</v>
      </c>
      <c r="V1701" s="24" t="s">
        <v>6041</v>
      </c>
      <c r="W1701" s="216" t="s">
        <v>5967</v>
      </c>
      <c r="X1701" s="216" t="s">
        <v>5961</v>
      </c>
      <c r="Y1701" s="24" t="s">
        <v>5972</v>
      </c>
      <c r="Z1701" s="24" t="s">
        <v>6010</v>
      </c>
      <c r="AA1701" s="24" t="s">
        <v>5964</v>
      </c>
      <c r="AB1701" s="24" t="s">
        <v>5965</v>
      </c>
      <c r="AC1701" s="24" t="s">
        <v>5990</v>
      </c>
    </row>
    <row r="1702" spans="1:29" s="169" customFormat="1">
      <c r="A1702" s="24">
        <v>8147</v>
      </c>
      <c r="B1702" s="24" t="s">
        <v>1478</v>
      </c>
      <c r="C1702" s="57">
        <v>41.6</v>
      </c>
      <c r="D1702" s="57">
        <v>43.1</v>
      </c>
      <c r="E1702" s="57">
        <v>40.5</v>
      </c>
      <c r="F1702" s="57">
        <v>42.75</v>
      </c>
      <c r="G1702" s="57">
        <v>43</v>
      </c>
      <c r="H1702" s="57">
        <v>55.9</v>
      </c>
      <c r="I1702" s="57">
        <v>43</v>
      </c>
      <c r="J1702" s="57">
        <v>55.9</v>
      </c>
      <c r="K1702" s="57">
        <v>57.1</v>
      </c>
      <c r="L1702" s="57">
        <v>70.5</v>
      </c>
      <c r="M1702" s="57">
        <v>45.35</v>
      </c>
      <c r="N1702" s="57">
        <v>50.1</v>
      </c>
      <c r="O1702" s="57">
        <v>20253</v>
      </c>
      <c r="P1702" s="57">
        <v>4936</v>
      </c>
      <c r="Q1702" s="57">
        <v>62.531199999999998</v>
      </c>
      <c r="R1702" s="57">
        <v>54.464100000000002</v>
      </c>
      <c r="S1702" s="57">
        <v>54.161900000000003</v>
      </c>
      <c r="T1702" s="57">
        <v>54.363399999999999</v>
      </c>
      <c r="U1702" s="77">
        <v>5.014924365207996</v>
      </c>
      <c r="V1702" s="24" t="s">
        <v>6295</v>
      </c>
      <c r="W1702" s="216" t="s">
        <v>5960</v>
      </c>
      <c r="X1702" s="216" t="s">
        <v>5961</v>
      </c>
      <c r="Y1702" s="24" t="s">
        <v>6010</v>
      </c>
      <c r="Z1702" s="24" t="s">
        <v>6201</v>
      </c>
      <c r="AA1702" s="24" t="s">
        <v>6000</v>
      </c>
      <c r="AB1702" s="24" t="s">
        <v>5970</v>
      </c>
      <c r="AC1702" s="24" t="s">
        <v>5990</v>
      </c>
    </row>
    <row r="1703" spans="1:29" s="169" customFormat="1">
      <c r="A1703" s="24">
        <v>8150</v>
      </c>
      <c r="B1703" s="24" t="s">
        <v>1479</v>
      </c>
      <c r="C1703" s="57">
        <v>45.9</v>
      </c>
      <c r="D1703" s="57">
        <v>50.2</v>
      </c>
      <c r="E1703" s="57">
        <v>44.8</v>
      </c>
      <c r="F1703" s="57">
        <v>47.6</v>
      </c>
      <c r="G1703" s="57">
        <v>47.75</v>
      </c>
      <c r="H1703" s="57">
        <v>55.8</v>
      </c>
      <c r="I1703" s="57">
        <v>47.3</v>
      </c>
      <c r="J1703" s="57">
        <v>53.3</v>
      </c>
      <c r="K1703" s="57">
        <v>53.7</v>
      </c>
      <c r="L1703" s="57">
        <v>59.8</v>
      </c>
      <c r="M1703" s="57">
        <v>50.2</v>
      </c>
      <c r="N1703" s="57">
        <v>55.3</v>
      </c>
      <c r="O1703" s="57">
        <v>445585</v>
      </c>
      <c r="P1703" s="57">
        <v>262605</v>
      </c>
      <c r="Q1703" s="57">
        <v>83.061599999999999</v>
      </c>
      <c r="R1703" s="57">
        <v>77.343199999999996</v>
      </c>
      <c r="S1703" s="57">
        <v>83.379099999999994</v>
      </c>
      <c r="T1703" s="57">
        <v>79.355199999999996</v>
      </c>
      <c r="U1703" s="77">
        <v>2.0738519407051994</v>
      </c>
      <c r="V1703" s="24" t="s">
        <v>6464</v>
      </c>
      <c r="W1703" s="216" t="s">
        <v>6009</v>
      </c>
      <c r="X1703" s="216" t="s">
        <v>5989</v>
      </c>
      <c r="Y1703" s="24" t="s">
        <v>5982</v>
      </c>
      <c r="Z1703" s="24" t="s">
        <v>5982</v>
      </c>
      <c r="AA1703" s="24" t="s">
        <v>6022</v>
      </c>
      <c r="AB1703" s="24" t="s">
        <v>5970</v>
      </c>
      <c r="AC1703" s="24" t="s">
        <v>5986</v>
      </c>
    </row>
    <row r="1704" spans="1:29" s="169" customFormat="1">
      <c r="A1704" s="24">
        <v>8155</v>
      </c>
      <c r="B1704" s="24" t="s">
        <v>1480</v>
      </c>
      <c r="C1704" s="57">
        <v>105.5</v>
      </c>
      <c r="D1704" s="57">
        <v>121.5</v>
      </c>
      <c r="E1704" s="57">
        <v>104.5</v>
      </c>
      <c r="F1704" s="57">
        <v>118</v>
      </c>
      <c r="G1704" s="57">
        <v>118</v>
      </c>
      <c r="H1704" s="57">
        <v>139</v>
      </c>
      <c r="I1704" s="57">
        <v>114.5</v>
      </c>
      <c r="J1704" s="57">
        <v>121.5</v>
      </c>
      <c r="K1704" s="57">
        <v>121.5</v>
      </c>
      <c r="L1704" s="57">
        <v>129.5</v>
      </c>
      <c r="M1704" s="57">
        <v>94.1</v>
      </c>
      <c r="N1704" s="57">
        <v>104</v>
      </c>
      <c r="O1704" s="57">
        <v>8795</v>
      </c>
      <c r="P1704" s="57">
        <v>23194</v>
      </c>
      <c r="Q1704" s="57">
        <v>39.491</v>
      </c>
      <c r="R1704" s="57">
        <v>31.068100000000001</v>
      </c>
      <c r="S1704" s="57">
        <v>35.672600000000003</v>
      </c>
      <c r="T1704" s="57">
        <v>32.603000000000002</v>
      </c>
      <c r="U1704" s="77">
        <v>0.4634579824284058</v>
      </c>
      <c r="V1704" s="24" t="s">
        <v>5987</v>
      </c>
      <c r="W1704" s="216" t="s">
        <v>6020</v>
      </c>
      <c r="X1704" s="216" t="s">
        <v>5971</v>
      </c>
      <c r="Y1704" s="24" t="s">
        <v>5982</v>
      </c>
      <c r="Z1704" s="24" t="s">
        <v>5969</v>
      </c>
      <c r="AA1704" s="24" t="s">
        <v>5964</v>
      </c>
      <c r="AB1704" s="24" t="s">
        <v>5990</v>
      </c>
      <c r="AC1704" s="24" t="s">
        <v>5991</v>
      </c>
    </row>
    <row r="1705" spans="1:29" s="169" customFormat="1">
      <c r="A1705" s="24">
        <v>8163</v>
      </c>
      <c r="B1705" s="24" t="s">
        <v>1481</v>
      </c>
      <c r="C1705" s="57">
        <v>43</v>
      </c>
      <c r="D1705" s="57">
        <v>46.2</v>
      </c>
      <c r="E1705" s="57">
        <v>41.55</v>
      </c>
      <c r="F1705" s="57">
        <v>45.9</v>
      </c>
      <c r="G1705" s="57">
        <v>46.1</v>
      </c>
      <c r="H1705" s="57">
        <v>49.1</v>
      </c>
      <c r="I1705" s="57">
        <v>44.9</v>
      </c>
      <c r="J1705" s="57">
        <v>47</v>
      </c>
      <c r="K1705" s="57">
        <v>47.35</v>
      </c>
      <c r="L1705" s="57">
        <v>48.3</v>
      </c>
      <c r="M1705" s="57">
        <v>41.3</v>
      </c>
      <c r="N1705" s="57">
        <v>41.35</v>
      </c>
      <c r="O1705" s="57">
        <v>29823</v>
      </c>
      <c r="P1705" s="57">
        <v>53281</v>
      </c>
      <c r="Q1705" s="57">
        <v>61.584699999999998</v>
      </c>
      <c r="R1705" s="57">
        <v>65.613399999999999</v>
      </c>
      <c r="S1705" s="57">
        <v>48.808399999999999</v>
      </c>
      <c r="T1705" s="57">
        <v>60.011699999999998</v>
      </c>
      <c r="U1705" s="77">
        <v>0.68411503788092054</v>
      </c>
      <c r="V1705" s="24" t="s">
        <v>6087</v>
      </c>
      <c r="W1705" s="216" t="s">
        <v>5967</v>
      </c>
      <c r="X1705" s="216" t="s">
        <v>5961</v>
      </c>
      <c r="Y1705" s="24" t="s">
        <v>5982</v>
      </c>
      <c r="Z1705" s="24" t="s">
        <v>6016</v>
      </c>
      <c r="AA1705" s="24" t="s">
        <v>5964</v>
      </c>
      <c r="AB1705" s="24" t="s">
        <v>5965</v>
      </c>
      <c r="AC1705" s="24" t="s">
        <v>5979</v>
      </c>
    </row>
    <row r="1706" spans="1:29" s="169" customFormat="1">
      <c r="A1706" s="24">
        <v>8171</v>
      </c>
      <c r="B1706" s="24" t="s">
        <v>1482</v>
      </c>
      <c r="C1706" s="57">
        <v>54.1</v>
      </c>
      <c r="D1706" s="57">
        <v>56.4</v>
      </c>
      <c r="E1706" s="57">
        <v>48.7</v>
      </c>
      <c r="F1706" s="57">
        <v>55.4</v>
      </c>
      <c r="G1706" s="57">
        <v>56.1</v>
      </c>
      <c r="H1706" s="57">
        <v>74.2</v>
      </c>
      <c r="I1706" s="57">
        <v>53.3</v>
      </c>
      <c r="J1706" s="57">
        <v>61</v>
      </c>
      <c r="K1706" s="57">
        <v>62.5</v>
      </c>
      <c r="L1706" s="57">
        <v>65.900000000000006</v>
      </c>
      <c r="M1706" s="57">
        <v>47.1</v>
      </c>
      <c r="N1706" s="57">
        <v>51.5</v>
      </c>
      <c r="O1706" s="57">
        <v>19292</v>
      </c>
      <c r="P1706" s="57">
        <v>68369</v>
      </c>
      <c r="Q1706" s="57">
        <v>68.891999999999996</v>
      </c>
      <c r="R1706" s="57">
        <v>74.510000000000005</v>
      </c>
      <c r="S1706" s="57">
        <v>58.301000000000002</v>
      </c>
      <c r="T1706" s="57">
        <v>69.106999999999999</v>
      </c>
      <c r="U1706" s="77">
        <v>0.34488015198571154</v>
      </c>
      <c r="V1706" s="24" t="s">
        <v>6118</v>
      </c>
      <c r="W1706" s="216" t="s">
        <v>5967</v>
      </c>
      <c r="X1706" s="216" t="s">
        <v>5961</v>
      </c>
      <c r="Y1706" s="24" t="s">
        <v>6075</v>
      </c>
      <c r="Z1706" s="24" t="s">
        <v>5963</v>
      </c>
      <c r="AA1706" s="24" t="s">
        <v>5964</v>
      </c>
      <c r="AB1706" s="24" t="s">
        <v>5990</v>
      </c>
      <c r="AC1706" s="24" t="s">
        <v>5990</v>
      </c>
    </row>
    <row r="1707" spans="1:29" s="169" customFormat="1">
      <c r="A1707" s="24">
        <v>8176</v>
      </c>
      <c r="B1707" s="24" t="s">
        <v>1483</v>
      </c>
      <c r="C1707" s="57">
        <v>9.06</v>
      </c>
      <c r="D1707" s="57">
        <v>9.25</v>
      </c>
      <c r="E1707" s="57">
        <v>8.73</v>
      </c>
      <c r="F1707" s="57">
        <v>8.9499999999999993</v>
      </c>
      <c r="G1707" s="57">
        <v>8.9499999999999993</v>
      </c>
      <c r="H1707" s="57">
        <v>9.5</v>
      </c>
      <c r="I1707" s="57">
        <v>8.82</v>
      </c>
      <c r="J1707" s="57">
        <v>9</v>
      </c>
      <c r="K1707" s="57">
        <v>8.83</v>
      </c>
      <c r="L1707" s="57">
        <v>9.1</v>
      </c>
      <c r="M1707" s="57">
        <v>8.32</v>
      </c>
      <c r="N1707" s="57">
        <v>8.39</v>
      </c>
      <c r="O1707" s="57">
        <v>449</v>
      </c>
      <c r="P1707" s="57">
        <v>820</v>
      </c>
      <c r="Q1707" s="57">
        <v>44.348700000000001</v>
      </c>
      <c r="R1707" s="57">
        <v>44.213000000000001</v>
      </c>
      <c r="S1707" s="57">
        <v>38.555700000000002</v>
      </c>
      <c r="T1707" s="57">
        <v>42.327199999999998</v>
      </c>
      <c r="U1707" s="77">
        <v>0.66924119241192404</v>
      </c>
      <c r="V1707" s="24" t="s">
        <v>6070</v>
      </c>
      <c r="W1707" s="216" t="s">
        <v>5960</v>
      </c>
      <c r="X1707" s="216" t="s">
        <v>5971</v>
      </c>
      <c r="Y1707" s="24" t="s">
        <v>5974</v>
      </c>
      <c r="Z1707" s="24" t="s">
        <v>5969</v>
      </c>
      <c r="AA1707" s="24" t="s">
        <v>5964</v>
      </c>
      <c r="AB1707" s="24" t="s">
        <v>5991</v>
      </c>
      <c r="AC1707" s="24" t="s">
        <v>5965</v>
      </c>
    </row>
    <row r="1708" spans="1:29" s="169" customFormat="1">
      <c r="A1708" s="24">
        <v>8179</v>
      </c>
      <c r="B1708" s="24" t="s">
        <v>4209</v>
      </c>
      <c r="C1708" s="57">
        <v>19.5</v>
      </c>
      <c r="D1708" s="57">
        <v>21.95</v>
      </c>
      <c r="E1708" s="57">
        <v>19.25</v>
      </c>
      <c r="F1708" s="57">
        <v>20.8</v>
      </c>
      <c r="G1708" s="57">
        <v>20.350000000000001</v>
      </c>
      <c r="H1708" s="57">
        <v>23.95</v>
      </c>
      <c r="I1708" s="57">
        <v>19.899999999999999</v>
      </c>
      <c r="J1708" s="57">
        <v>22.9</v>
      </c>
      <c r="K1708" s="57">
        <v>23</v>
      </c>
      <c r="L1708" s="57">
        <v>28.6</v>
      </c>
      <c r="M1708" s="57">
        <v>22.75</v>
      </c>
      <c r="N1708" s="57">
        <v>25.6</v>
      </c>
      <c r="O1708" s="57">
        <v>20108</v>
      </c>
      <c r="P1708" s="57">
        <v>8301</v>
      </c>
      <c r="Q1708" s="57">
        <v>75.672600000000003</v>
      </c>
      <c r="R1708" s="57">
        <v>71.862799999999993</v>
      </c>
      <c r="S1708" s="57">
        <v>77.412300000000002</v>
      </c>
      <c r="T1708" s="57">
        <v>73.712599999999995</v>
      </c>
      <c r="U1708" s="77">
        <v>2.9606606968370612</v>
      </c>
      <c r="V1708" s="24" t="s">
        <v>6465</v>
      </c>
      <c r="W1708" s="216" t="s">
        <v>6009</v>
      </c>
      <c r="X1708" s="216" t="s">
        <v>5989</v>
      </c>
      <c r="Y1708" s="24" t="s">
        <v>5982</v>
      </c>
      <c r="Z1708" s="24" t="s">
        <v>5982</v>
      </c>
      <c r="AA1708" s="24" t="s">
        <v>5982</v>
      </c>
      <c r="AB1708" s="24" t="s">
        <v>5970</v>
      </c>
      <c r="AC1708" s="24" t="s">
        <v>5979</v>
      </c>
    </row>
    <row r="1709" spans="1:29" s="169" customFormat="1">
      <c r="A1709" s="24">
        <v>8182</v>
      </c>
      <c r="B1709" s="24" t="s">
        <v>1484</v>
      </c>
      <c r="C1709" s="57">
        <v>37.450000000000003</v>
      </c>
      <c r="D1709" s="57">
        <v>58.4</v>
      </c>
      <c r="E1709" s="57">
        <v>36.200000000000003</v>
      </c>
      <c r="F1709" s="57">
        <v>52.6</v>
      </c>
      <c r="G1709" s="57">
        <v>53.1</v>
      </c>
      <c r="H1709" s="57">
        <v>57</v>
      </c>
      <c r="I1709" s="57">
        <v>45.5</v>
      </c>
      <c r="J1709" s="57">
        <v>47.55</v>
      </c>
      <c r="K1709" s="57">
        <v>48.4</v>
      </c>
      <c r="L1709" s="57">
        <v>54.1</v>
      </c>
      <c r="M1709" s="57">
        <v>41.7</v>
      </c>
      <c r="N1709" s="57">
        <v>46.5</v>
      </c>
      <c r="O1709" s="57">
        <v>41641</v>
      </c>
      <c r="P1709" s="57">
        <v>69622</v>
      </c>
      <c r="Q1709" s="57">
        <v>74.990099999999998</v>
      </c>
      <c r="R1709" s="57">
        <v>74.036500000000004</v>
      </c>
      <c r="S1709" s="57">
        <v>71.064999999999998</v>
      </c>
      <c r="T1709" s="57">
        <v>73.046000000000006</v>
      </c>
      <c r="U1709" s="77">
        <v>0.73101254711952479</v>
      </c>
      <c r="V1709" s="24" t="s">
        <v>6224</v>
      </c>
      <c r="W1709" s="216" t="s">
        <v>5960</v>
      </c>
      <c r="X1709" s="216" t="s">
        <v>5961</v>
      </c>
      <c r="Y1709" s="24" t="s">
        <v>5982</v>
      </c>
      <c r="Z1709" s="24" t="s">
        <v>5964</v>
      </c>
      <c r="AA1709" s="24" t="s">
        <v>5974</v>
      </c>
      <c r="AB1709" s="24" t="s">
        <v>5970</v>
      </c>
      <c r="AC1709" s="24" t="s">
        <v>5986</v>
      </c>
    </row>
    <row r="1710" spans="1:29" s="169" customFormat="1">
      <c r="A1710" s="24">
        <v>8183</v>
      </c>
      <c r="B1710" s="24" t="s">
        <v>1485</v>
      </c>
      <c r="C1710" s="57">
        <v>41.7</v>
      </c>
      <c r="D1710" s="57">
        <v>58.2</v>
      </c>
      <c r="E1710" s="57">
        <v>40.049999999999997</v>
      </c>
      <c r="F1710" s="57">
        <v>51.7</v>
      </c>
      <c r="G1710" s="57">
        <v>52.3</v>
      </c>
      <c r="H1710" s="57">
        <v>60.7</v>
      </c>
      <c r="I1710" s="57">
        <v>47.5</v>
      </c>
      <c r="J1710" s="57">
        <v>50.1</v>
      </c>
      <c r="K1710" s="57">
        <v>50.3</v>
      </c>
      <c r="L1710" s="57">
        <v>54</v>
      </c>
      <c r="M1710" s="57">
        <v>40.35</v>
      </c>
      <c r="N1710" s="57">
        <v>44.25</v>
      </c>
      <c r="O1710" s="57">
        <v>46752</v>
      </c>
      <c r="P1710" s="57">
        <v>197761</v>
      </c>
      <c r="Q1710" s="57">
        <v>71.933300000000003</v>
      </c>
      <c r="R1710" s="57">
        <v>72.0535</v>
      </c>
      <c r="S1710" s="57">
        <v>67.932699999999997</v>
      </c>
      <c r="T1710" s="57">
        <v>70.679900000000004</v>
      </c>
      <c r="U1710" s="77">
        <v>0.28894136525064767</v>
      </c>
      <c r="V1710" s="24" t="s">
        <v>5997</v>
      </c>
      <c r="W1710" s="216" t="s">
        <v>5967</v>
      </c>
      <c r="X1710" s="216" t="s">
        <v>5961</v>
      </c>
      <c r="Y1710" s="24" t="s">
        <v>5982</v>
      </c>
      <c r="Z1710" s="24" t="s">
        <v>6000</v>
      </c>
      <c r="AA1710" s="24" t="s">
        <v>5964</v>
      </c>
      <c r="AB1710" s="24" t="s">
        <v>5991</v>
      </c>
      <c r="AC1710" s="24" t="s">
        <v>5991</v>
      </c>
    </row>
    <row r="1711" spans="1:29" s="169" customFormat="1">
      <c r="A1711" s="24">
        <v>8201</v>
      </c>
      <c r="B1711" s="24" t="s">
        <v>1486</v>
      </c>
      <c r="C1711" s="57">
        <v>9.99</v>
      </c>
      <c r="D1711" s="57">
        <v>11.5</v>
      </c>
      <c r="E1711" s="57">
        <v>9.51</v>
      </c>
      <c r="F1711" s="57">
        <v>11.2</v>
      </c>
      <c r="G1711" s="57">
        <v>11.35</v>
      </c>
      <c r="H1711" s="57">
        <v>12</v>
      </c>
      <c r="I1711" s="57">
        <v>10.65</v>
      </c>
      <c r="J1711" s="57">
        <v>10.8</v>
      </c>
      <c r="K1711" s="57">
        <v>10.8</v>
      </c>
      <c r="L1711" s="57">
        <v>12.9</v>
      </c>
      <c r="M1711" s="57">
        <v>10.65</v>
      </c>
      <c r="N1711" s="57">
        <v>12.9</v>
      </c>
      <c r="O1711" s="57">
        <v>7467</v>
      </c>
      <c r="P1711" s="57">
        <v>2157</v>
      </c>
      <c r="Q1711" s="57">
        <v>55.965699999999998</v>
      </c>
      <c r="R1711" s="57">
        <v>55.907499999999999</v>
      </c>
      <c r="S1711" s="57">
        <v>70.643799999999999</v>
      </c>
      <c r="T1711" s="57">
        <v>60.819600000000001</v>
      </c>
      <c r="U1711" s="77">
        <v>4.2310307525884712</v>
      </c>
      <c r="V1711" s="24" t="s">
        <v>6251</v>
      </c>
      <c r="W1711" s="216" t="s">
        <v>6009</v>
      </c>
      <c r="X1711" s="216" t="s">
        <v>5961</v>
      </c>
      <c r="Y1711" s="24" t="s">
        <v>5982</v>
      </c>
      <c r="Z1711" s="24" t="s">
        <v>5964</v>
      </c>
      <c r="AA1711" s="24" t="s">
        <v>6045</v>
      </c>
      <c r="AB1711" s="24" t="s">
        <v>5979</v>
      </c>
      <c r="AC1711" s="24" t="s">
        <v>5965</v>
      </c>
    </row>
    <row r="1712" spans="1:29" s="169" customFormat="1">
      <c r="A1712" s="24">
        <v>8210</v>
      </c>
      <c r="B1712" s="24" t="s">
        <v>1487</v>
      </c>
      <c r="C1712" s="57">
        <v>74.3</v>
      </c>
      <c r="D1712" s="57">
        <v>76.2</v>
      </c>
      <c r="E1712" s="57">
        <v>71</v>
      </c>
      <c r="F1712" s="57">
        <v>74.5</v>
      </c>
      <c r="G1712" s="57">
        <v>74.2</v>
      </c>
      <c r="H1712" s="57">
        <v>79.5</v>
      </c>
      <c r="I1712" s="57">
        <v>73</v>
      </c>
      <c r="J1712" s="57">
        <v>74.599999999999994</v>
      </c>
      <c r="K1712" s="57">
        <v>75.400000000000006</v>
      </c>
      <c r="L1712" s="57">
        <v>76.3</v>
      </c>
      <c r="M1712" s="57">
        <v>68</v>
      </c>
      <c r="N1712" s="57">
        <v>70</v>
      </c>
      <c r="O1712" s="57">
        <v>2683</v>
      </c>
      <c r="P1712" s="57">
        <v>7474</v>
      </c>
      <c r="Q1712" s="57">
        <v>25.85</v>
      </c>
      <c r="R1712" s="57">
        <v>30.0749</v>
      </c>
      <c r="S1712" s="57">
        <v>20.1069</v>
      </c>
      <c r="T1712" s="57">
        <v>26.752199999999998</v>
      </c>
      <c r="U1712" s="77">
        <v>0.43875063181993873</v>
      </c>
      <c r="V1712" s="24" t="s">
        <v>6041</v>
      </c>
      <c r="W1712" s="216" t="s">
        <v>5967</v>
      </c>
      <c r="X1712" s="216" t="s">
        <v>6007</v>
      </c>
      <c r="Y1712" s="24" t="s">
        <v>5972</v>
      </c>
      <c r="Z1712" s="24" t="s">
        <v>5969</v>
      </c>
      <c r="AA1712" s="24" t="s">
        <v>5964</v>
      </c>
      <c r="AB1712" s="24" t="s">
        <v>5965</v>
      </c>
      <c r="AC1712" s="24" t="s">
        <v>5990</v>
      </c>
    </row>
    <row r="1713" spans="1:29" s="169" customFormat="1">
      <c r="A1713" s="24">
        <v>8213</v>
      </c>
      <c r="B1713" s="24" t="s">
        <v>1488</v>
      </c>
      <c r="C1713" s="57">
        <v>48.2</v>
      </c>
      <c r="D1713" s="57">
        <v>52.3</v>
      </c>
      <c r="E1713" s="57">
        <v>46.95</v>
      </c>
      <c r="F1713" s="57">
        <v>47</v>
      </c>
      <c r="G1713" s="57">
        <v>47.05</v>
      </c>
      <c r="H1713" s="57">
        <v>49.1</v>
      </c>
      <c r="I1713" s="57">
        <v>46</v>
      </c>
      <c r="J1713" s="57">
        <v>46.4</v>
      </c>
      <c r="K1713" s="57">
        <v>46.6</v>
      </c>
      <c r="L1713" s="57">
        <v>49.5</v>
      </c>
      <c r="M1713" s="57">
        <v>44.55</v>
      </c>
      <c r="N1713" s="57">
        <v>45.85</v>
      </c>
      <c r="O1713" s="57">
        <v>42444</v>
      </c>
      <c r="P1713" s="57">
        <v>44954</v>
      </c>
      <c r="Q1713" s="57">
        <v>58.44</v>
      </c>
      <c r="R1713" s="57">
        <v>69.501199999999997</v>
      </c>
      <c r="S1713" s="57">
        <v>46.535800000000002</v>
      </c>
      <c r="T1713" s="57">
        <v>61.8461</v>
      </c>
      <c r="U1713" s="77">
        <v>1.1539796236152513</v>
      </c>
      <c r="V1713" s="24" t="s">
        <v>6150</v>
      </c>
      <c r="W1713" s="216" t="s">
        <v>5967</v>
      </c>
      <c r="X1713" s="216" t="s">
        <v>5961</v>
      </c>
      <c r="Y1713" s="24" t="s">
        <v>6000</v>
      </c>
      <c r="Z1713" s="24" t="s">
        <v>6000</v>
      </c>
      <c r="AA1713" s="24" t="s">
        <v>6000</v>
      </c>
      <c r="AB1713" s="24" t="s">
        <v>5976</v>
      </c>
      <c r="AC1713" s="24" t="s">
        <v>5991</v>
      </c>
    </row>
    <row r="1714" spans="1:29" s="169" customFormat="1">
      <c r="A1714" s="24">
        <v>8215</v>
      </c>
      <c r="B1714" s="24" t="s">
        <v>1489</v>
      </c>
      <c r="C1714" s="57">
        <v>26.9</v>
      </c>
      <c r="D1714" s="57">
        <v>27.8</v>
      </c>
      <c r="E1714" s="57">
        <v>24.5</v>
      </c>
      <c r="F1714" s="57">
        <v>26.15</v>
      </c>
      <c r="G1714" s="57">
        <v>26.3</v>
      </c>
      <c r="H1714" s="57">
        <v>41.8</v>
      </c>
      <c r="I1714" s="57">
        <v>25.7</v>
      </c>
      <c r="J1714" s="57">
        <v>41</v>
      </c>
      <c r="K1714" s="57">
        <v>41.95</v>
      </c>
      <c r="L1714" s="57">
        <v>43.5</v>
      </c>
      <c r="M1714" s="57">
        <v>32.65</v>
      </c>
      <c r="N1714" s="57">
        <v>37.950000000000003</v>
      </c>
      <c r="O1714" s="57">
        <v>469623</v>
      </c>
      <c r="P1714" s="57">
        <v>442367</v>
      </c>
      <c r="Q1714" s="57">
        <v>72.045299999999997</v>
      </c>
      <c r="R1714" s="57">
        <v>72.310900000000004</v>
      </c>
      <c r="S1714" s="57">
        <v>73.086100000000002</v>
      </c>
      <c r="T1714" s="57">
        <v>72.569299999999998</v>
      </c>
      <c r="U1714" s="77">
        <v>1.2975282212883572</v>
      </c>
      <c r="V1714" s="24" t="s">
        <v>5980</v>
      </c>
      <c r="W1714" s="216" t="s">
        <v>5981</v>
      </c>
      <c r="X1714" s="216" t="s">
        <v>5961</v>
      </c>
      <c r="Y1714" s="24" t="s">
        <v>5962</v>
      </c>
      <c r="Z1714" s="24" t="s">
        <v>5982</v>
      </c>
      <c r="AA1714" s="24" t="s">
        <v>5964</v>
      </c>
      <c r="AB1714" s="24" t="s">
        <v>5965</v>
      </c>
      <c r="AC1714" s="24" t="s">
        <v>5970</v>
      </c>
    </row>
    <row r="1715" spans="1:29" s="169" customFormat="1">
      <c r="A1715" s="24">
        <v>8222</v>
      </c>
      <c r="B1715" s="24" t="s">
        <v>1490</v>
      </c>
      <c r="C1715" s="57">
        <v>13.4</v>
      </c>
      <c r="D1715" s="57">
        <v>16</v>
      </c>
      <c r="E1715" s="57">
        <v>13</v>
      </c>
      <c r="F1715" s="57">
        <v>13.95</v>
      </c>
      <c r="G1715" s="57">
        <v>14.15</v>
      </c>
      <c r="H1715" s="57">
        <v>17.100000000000001</v>
      </c>
      <c r="I1715" s="57">
        <v>13.55</v>
      </c>
      <c r="J1715" s="57">
        <v>15.85</v>
      </c>
      <c r="K1715" s="57">
        <v>15.85</v>
      </c>
      <c r="L1715" s="57">
        <v>16.7</v>
      </c>
      <c r="M1715" s="57">
        <v>13.65</v>
      </c>
      <c r="N1715" s="57">
        <v>14.2</v>
      </c>
      <c r="O1715" s="57">
        <v>17045</v>
      </c>
      <c r="P1715" s="57">
        <v>18617</v>
      </c>
      <c r="Q1715" s="57">
        <v>59.351599999999998</v>
      </c>
      <c r="R1715" s="57">
        <v>48.482399999999998</v>
      </c>
      <c r="S1715" s="57">
        <v>55.942</v>
      </c>
      <c r="T1715" s="57">
        <v>50.969000000000001</v>
      </c>
      <c r="U1715" s="77">
        <v>1.1190190566566998</v>
      </c>
      <c r="V1715" s="24" t="s">
        <v>6077</v>
      </c>
      <c r="W1715" s="216" t="s">
        <v>6020</v>
      </c>
      <c r="X1715" s="216" t="s">
        <v>5961</v>
      </c>
      <c r="Y1715" s="24" t="s">
        <v>5963</v>
      </c>
      <c r="Z1715" s="24" t="s">
        <v>5982</v>
      </c>
      <c r="AA1715" s="24" t="s">
        <v>5964</v>
      </c>
      <c r="AB1715" s="24" t="s">
        <v>5991</v>
      </c>
      <c r="AC1715" s="24" t="s">
        <v>5990</v>
      </c>
    </row>
    <row r="1716" spans="1:29" s="169" customFormat="1">
      <c r="A1716" s="24">
        <v>8227</v>
      </c>
      <c r="B1716" s="24" t="s">
        <v>5953</v>
      </c>
      <c r="C1716" s="57"/>
      <c r="D1716" s="57">
        <v>-1</v>
      </c>
      <c r="E1716" s="57">
        <v>1000000</v>
      </c>
      <c r="F1716" s="57"/>
      <c r="G1716" s="57">
        <v>30</v>
      </c>
      <c r="H1716" s="57">
        <v>75.3</v>
      </c>
      <c r="I1716" s="57">
        <v>30</v>
      </c>
      <c r="J1716" s="57">
        <v>70.7</v>
      </c>
      <c r="K1716" s="57">
        <v>70</v>
      </c>
      <c r="L1716" s="57">
        <v>93.8</v>
      </c>
      <c r="M1716" s="57">
        <v>53.8</v>
      </c>
      <c r="N1716" s="57">
        <v>56.6</v>
      </c>
      <c r="O1716" s="57">
        <v>22488</v>
      </c>
      <c r="P1716" s="57">
        <v>22473</v>
      </c>
      <c r="Q1716" s="57"/>
      <c r="R1716" s="57"/>
      <c r="S1716" s="57"/>
      <c r="T1716" s="57"/>
      <c r="U1716" s="77">
        <v>1.2230380159895577</v>
      </c>
      <c r="V1716" s="24" t="s">
        <v>6026</v>
      </c>
      <c r="W1716" s="216" t="s">
        <v>5993</v>
      </c>
      <c r="X1716" s="216" t="s">
        <v>5993</v>
      </c>
      <c r="Y1716" s="24" t="s">
        <v>6166</v>
      </c>
      <c r="Z1716" s="24" t="s">
        <v>6013</v>
      </c>
      <c r="AA1716" s="24" t="s">
        <v>6000</v>
      </c>
      <c r="AB1716" s="24" t="s">
        <v>5976</v>
      </c>
      <c r="AC1716" s="24" t="s">
        <v>5965</v>
      </c>
    </row>
    <row r="1717" spans="1:29" s="169" customFormat="1">
      <c r="A1717" s="24">
        <v>8234</v>
      </c>
      <c r="B1717" s="24" t="s">
        <v>1491</v>
      </c>
      <c r="C1717" s="57">
        <v>23.85</v>
      </c>
      <c r="D1717" s="57">
        <v>23.85</v>
      </c>
      <c r="E1717" s="57">
        <v>22.55</v>
      </c>
      <c r="F1717" s="57">
        <v>23.05</v>
      </c>
      <c r="G1717" s="57">
        <v>23.15</v>
      </c>
      <c r="H1717" s="57">
        <v>23.95</v>
      </c>
      <c r="I1717" s="57">
        <v>22.6</v>
      </c>
      <c r="J1717" s="57">
        <v>23</v>
      </c>
      <c r="K1717" s="57">
        <v>23.2</v>
      </c>
      <c r="L1717" s="57">
        <v>23.2</v>
      </c>
      <c r="M1717" s="57">
        <v>21.35</v>
      </c>
      <c r="N1717" s="57">
        <v>21.4</v>
      </c>
      <c r="O1717" s="57">
        <v>706</v>
      </c>
      <c r="P1717" s="57">
        <v>2402</v>
      </c>
      <c r="Q1717" s="57">
        <v>39.583100000000002</v>
      </c>
      <c r="R1717" s="57">
        <v>51.078600000000002</v>
      </c>
      <c r="S1717" s="57">
        <v>26.897600000000001</v>
      </c>
      <c r="T1717" s="57">
        <v>43.018300000000004</v>
      </c>
      <c r="U1717" s="77">
        <v>0.35923767231011194</v>
      </c>
      <c r="V1717" s="24" t="s">
        <v>6097</v>
      </c>
      <c r="W1717" s="216" t="s">
        <v>5967</v>
      </c>
      <c r="X1717" s="216" t="s">
        <v>5971</v>
      </c>
      <c r="Y1717" s="24" t="s">
        <v>6209</v>
      </c>
      <c r="Z1717" s="24" t="s">
        <v>5978</v>
      </c>
      <c r="AA1717" s="24" t="s">
        <v>6024</v>
      </c>
      <c r="AB1717" s="24" t="s">
        <v>5979</v>
      </c>
      <c r="AC1717" s="24" t="s">
        <v>5979</v>
      </c>
    </row>
    <row r="1718" spans="1:29" s="169" customFormat="1">
      <c r="A1718" s="24">
        <v>8240</v>
      </c>
      <c r="B1718" s="24" t="s">
        <v>1492</v>
      </c>
      <c r="C1718" s="57">
        <v>33.75</v>
      </c>
      <c r="D1718" s="57">
        <v>35.200000000000003</v>
      </c>
      <c r="E1718" s="57">
        <v>32.1</v>
      </c>
      <c r="F1718" s="57">
        <v>34.65</v>
      </c>
      <c r="G1718" s="57">
        <v>35</v>
      </c>
      <c r="H1718" s="57">
        <v>36.950000000000003</v>
      </c>
      <c r="I1718" s="57">
        <v>33.549999999999997</v>
      </c>
      <c r="J1718" s="57">
        <v>34.6</v>
      </c>
      <c r="K1718" s="57">
        <v>35.15</v>
      </c>
      <c r="L1718" s="57">
        <v>35.4</v>
      </c>
      <c r="M1718" s="57">
        <v>29.4</v>
      </c>
      <c r="N1718" s="57">
        <v>29.7</v>
      </c>
      <c r="O1718" s="57">
        <v>2838</v>
      </c>
      <c r="P1718" s="57">
        <v>5044</v>
      </c>
      <c r="Q1718" s="57">
        <v>50.528500000000001</v>
      </c>
      <c r="R1718" s="57">
        <v>58.514699999999998</v>
      </c>
      <c r="S1718" s="57">
        <v>36.855400000000003</v>
      </c>
      <c r="T1718" s="57">
        <v>51.295000000000002</v>
      </c>
      <c r="U1718" s="77">
        <v>0.68768173407348665</v>
      </c>
      <c r="V1718" s="24" t="s">
        <v>6002</v>
      </c>
      <c r="W1718" s="216" t="s">
        <v>5967</v>
      </c>
      <c r="X1718" s="216" t="s">
        <v>5961</v>
      </c>
      <c r="Y1718" s="24" t="s">
        <v>6075</v>
      </c>
      <c r="Z1718" s="24" t="s">
        <v>5978</v>
      </c>
      <c r="AA1718" s="24" t="s">
        <v>5964</v>
      </c>
      <c r="AB1718" s="24" t="s">
        <v>5979</v>
      </c>
      <c r="AC1718" s="24" t="s">
        <v>5965</v>
      </c>
    </row>
    <row r="1719" spans="1:29" s="169" customFormat="1">
      <c r="A1719" s="24">
        <v>8249</v>
      </c>
      <c r="B1719" s="24" t="s">
        <v>1493</v>
      </c>
      <c r="C1719" s="57">
        <v>22.2</v>
      </c>
      <c r="D1719" s="57">
        <v>28.8</v>
      </c>
      <c r="E1719" s="57">
        <v>21.75</v>
      </c>
      <c r="F1719" s="57">
        <v>28.55</v>
      </c>
      <c r="G1719" s="57">
        <v>28.55</v>
      </c>
      <c r="H1719" s="57">
        <v>30.1</v>
      </c>
      <c r="I1719" s="57">
        <v>28.45</v>
      </c>
      <c r="J1719" s="57">
        <v>28.55</v>
      </c>
      <c r="K1719" s="57">
        <v>28.6</v>
      </c>
      <c r="L1719" s="57">
        <v>29.2</v>
      </c>
      <c r="M1719" s="57">
        <v>27.6</v>
      </c>
      <c r="N1719" s="57">
        <v>28.7</v>
      </c>
      <c r="O1719" s="57">
        <v>28789</v>
      </c>
      <c r="P1719" s="57">
        <v>41273</v>
      </c>
      <c r="Q1719" s="57">
        <v>83.016999999999996</v>
      </c>
      <c r="R1719" s="57">
        <v>75.928399999999996</v>
      </c>
      <c r="S1719" s="57">
        <v>84.655000000000001</v>
      </c>
      <c r="T1719" s="57">
        <v>78.837299999999999</v>
      </c>
      <c r="U1719" s="77">
        <v>0.85253205620031391</v>
      </c>
      <c r="V1719" s="24" t="s">
        <v>6466</v>
      </c>
      <c r="W1719" s="216" t="s">
        <v>6009</v>
      </c>
      <c r="X1719" s="216" t="s">
        <v>5989</v>
      </c>
      <c r="Y1719" s="24" t="s">
        <v>5982</v>
      </c>
      <c r="Z1719" s="24" t="s">
        <v>6164</v>
      </c>
      <c r="AA1719" s="24" t="s">
        <v>5972</v>
      </c>
      <c r="AB1719" s="24" t="s">
        <v>5991</v>
      </c>
      <c r="AC1719" s="24" t="s">
        <v>5976</v>
      </c>
    </row>
    <row r="1720" spans="1:29" s="169" customFormat="1">
      <c r="A1720" s="24">
        <v>8255</v>
      </c>
      <c r="B1720" s="24" t="s">
        <v>1494</v>
      </c>
      <c r="C1720" s="57">
        <v>111.5</v>
      </c>
      <c r="D1720" s="57">
        <v>168</v>
      </c>
      <c r="E1720" s="57">
        <v>109.5</v>
      </c>
      <c r="F1720" s="57">
        <v>168</v>
      </c>
      <c r="G1720" s="57">
        <v>171.5</v>
      </c>
      <c r="H1720" s="57">
        <v>265.5</v>
      </c>
      <c r="I1720" s="57">
        <v>166</v>
      </c>
      <c r="J1720" s="57">
        <v>209.5</v>
      </c>
      <c r="K1720" s="57">
        <v>212.5</v>
      </c>
      <c r="L1720" s="57">
        <v>243</v>
      </c>
      <c r="M1720" s="57">
        <v>182</v>
      </c>
      <c r="N1720" s="57">
        <v>237</v>
      </c>
      <c r="O1720" s="57">
        <v>128729</v>
      </c>
      <c r="P1720" s="57">
        <v>207983</v>
      </c>
      <c r="Q1720" s="57">
        <v>74.481499999999997</v>
      </c>
      <c r="R1720" s="57">
        <v>72.062399999999997</v>
      </c>
      <c r="S1720" s="57">
        <v>77.366399999999999</v>
      </c>
      <c r="T1720" s="57">
        <v>73.830399999999997</v>
      </c>
      <c r="U1720" s="77">
        <v>0.75648223385778857</v>
      </c>
      <c r="V1720" s="24" t="s">
        <v>6203</v>
      </c>
      <c r="W1720" s="216" t="s">
        <v>6009</v>
      </c>
      <c r="X1720" s="216" t="s">
        <v>5989</v>
      </c>
      <c r="Y1720" s="24" t="s">
        <v>6045</v>
      </c>
      <c r="Z1720" s="24" t="s">
        <v>5982</v>
      </c>
      <c r="AA1720" s="24" t="s">
        <v>5982</v>
      </c>
      <c r="AB1720" s="24" t="s">
        <v>5965</v>
      </c>
      <c r="AC1720" s="24" t="s">
        <v>5970</v>
      </c>
    </row>
    <row r="1721" spans="1:29" s="169" customFormat="1">
      <c r="A1721" s="24">
        <v>8261</v>
      </c>
      <c r="B1721" s="24" t="s">
        <v>1495</v>
      </c>
      <c r="C1721" s="57">
        <v>70.7</v>
      </c>
      <c r="D1721" s="57">
        <v>78.8</v>
      </c>
      <c r="E1721" s="57">
        <v>63.6</v>
      </c>
      <c r="F1721" s="57">
        <v>76.900000000000006</v>
      </c>
      <c r="G1721" s="57">
        <v>77.2</v>
      </c>
      <c r="H1721" s="57">
        <v>137</v>
      </c>
      <c r="I1721" s="57">
        <v>73.5</v>
      </c>
      <c r="J1721" s="57">
        <v>122.5</v>
      </c>
      <c r="K1721" s="57">
        <v>124</v>
      </c>
      <c r="L1721" s="57">
        <v>132</v>
      </c>
      <c r="M1721" s="57">
        <v>91.6</v>
      </c>
      <c r="N1721" s="57">
        <v>102</v>
      </c>
      <c r="O1721" s="57">
        <v>228741</v>
      </c>
      <c r="P1721" s="57">
        <v>450361</v>
      </c>
      <c r="Q1721" s="57">
        <v>81.349599999999995</v>
      </c>
      <c r="R1721" s="57">
        <v>80.305800000000005</v>
      </c>
      <c r="S1721" s="57">
        <v>75.148399999999995</v>
      </c>
      <c r="T1721" s="57">
        <v>78.586699999999993</v>
      </c>
      <c r="U1721" s="77">
        <v>0.62077385327178281</v>
      </c>
      <c r="V1721" s="24" t="s">
        <v>5980</v>
      </c>
      <c r="W1721" s="216" t="s">
        <v>5988</v>
      </c>
      <c r="X1721" s="216" t="s">
        <v>5989</v>
      </c>
      <c r="Y1721" s="24" t="s">
        <v>5982</v>
      </c>
      <c r="Z1721" s="24" t="s">
        <v>5982</v>
      </c>
      <c r="AA1721" s="24" t="s">
        <v>5964</v>
      </c>
      <c r="AB1721" s="24" t="s">
        <v>5990</v>
      </c>
      <c r="AC1721" s="24" t="s">
        <v>5991</v>
      </c>
    </row>
    <row r="1722" spans="1:29" s="169" customFormat="1">
      <c r="A1722" s="24">
        <v>8271</v>
      </c>
      <c r="B1722" s="24" t="s">
        <v>1496</v>
      </c>
      <c r="C1722" s="57">
        <v>46.5</v>
      </c>
      <c r="D1722" s="57">
        <v>51.4</v>
      </c>
      <c r="E1722" s="57">
        <v>44.2</v>
      </c>
      <c r="F1722" s="57">
        <v>50.6</v>
      </c>
      <c r="G1722" s="57">
        <v>50.6</v>
      </c>
      <c r="H1722" s="57">
        <v>53.5</v>
      </c>
      <c r="I1722" s="57">
        <v>46.55</v>
      </c>
      <c r="J1722" s="57">
        <v>46.75</v>
      </c>
      <c r="K1722" s="57">
        <v>47.15</v>
      </c>
      <c r="L1722" s="57">
        <v>54.5</v>
      </c>
      <c r="M1722" s="57">
        <v>42.2</v>
      </c>
      <c r="N1722" s="57">
        <v>43.55</v>
      </c>
      <c r="O1722" s="57">
        <v>60860</v>
      </c>
      <c r="P1722" s="57">
        <v>54037</v>
      </c>
      <c r="Q1722" s="57">
        <v>56.771000000000001</v>
      </c>
      <c r="R1722" s="57">
        <v>54.855699999999999</v>
      </c>
      <c r="S1722" s="57">
        <v>47.646700000000003</v>
      </c>
      <c r="T1722" s="57">
        <v>52.4527</v>
      </c>
      <c r="U1722" s="77">
        <v>1.3765465226501186</v>
      </c>
      <c r="V1722" s="24" t="s">
        <v>6149</v>
      </c>
      <c r="W1722" s="216" t="s">
        <v>5960</v>
      </c>
      <c r="X1722" s="216" t="s">
        <v>5961</v>
      </c>
      <c r="Y1722" s="24" t="s">
        <v>5982</v>
      </c>
      <c r="Z1722" s="24" t="s">
        <v>5964</v>
      </c>
      <c r="AA1722" s="24" t="s">
        <v>6000</v>
      </c>
      <c r="AB1722" s="24" t="s">
        <v>5976</v>
      </c>
      <c r="AC1722" s="24" t="s">
        <v>5965</v>
      </c>
    </row>
    <row r="1723" spans="1:29" s="169" customFormat="1">
      <c r="A1723" s="24">
        <v>8277</v>
      </c>
      <c r="B1723" s="24" t="s">
        <v>1497</v>
      </c>
      <c r="C1723" s="57">
        <v>14.5</v>
      </c>
      <c r="D1723" s="57">
        <v>16.25</v>
      </c>
      <c r="E1723" s="57">
        <v>12.95</v>
      </c>
      <c r="F1723" s="57">
        <v>15.8</v>
      </c>
      <c r="G1723" s="57">
        <v>16.3</v>
      </c>
      <c r="H1723" s="57">
        <v>18.25</v>
      </c>
      <c r="I1723" s="57">
        <v>13.55</v>
      </c>
      <c r="J1723" s="57">
        <v>14.1</v>
      </c>
      <c r="K1723" s="57">
        <v>14.2</v>
      </c>
      <c r="L1723" s="57">
        <v>15.7</v>
      </c>
      <c r="M1723" s="57">
        <v>12.1</v>
      </c>
      <c r="N1723" s="57">
        <v>12.85</v>
      </c>
      <c r="O1723" s="57">
        <v>14436</v>
      </c>
      <c r="P1723" s="57">
        <v>48211</v>
      </c>
      <c r="Q1723" s="57">
        <v>59.110500000000002</v>
      </c>
      <c r="R1723" s="57">
        <v>65.0642</v>
      </c>
      <c r="S1723" s="57">
        <v>51.880299999999998</v>
      </c>
      <c r="T1723" s="57">
        <v>60.669600000000003</v>
      </c>
      <c r="U1723" s="77">
        <v>0.36597457011885254</v>
      </c>
      <c r="V1723" s="24" t="s">
        <v>5999</v>
      </c>
      <c r="W1723" s="216" t="s">
        <v>5967</v>
      </c>
      <c r="X1723" s="216" t="s">
        <v>5961</v>
      </c>
      <c r="Y1723" s="24" t="s">
        <v>5982</v>
      </c>
      <c r="Z1723" s="24" t="s">
        <v>5964</v>
      </c>
      <c r="AA1723" s="24" t="s">
        <v>5964</v>
      </c>
      <c r="AB1723" s="24" t="s">
        <v>5986</v>
      </c>
      <c r="AC1723" s="24" t="s">
        <v>5990</v>
      </c>
    </row>
    <row r="1724" spans="1:29" s="169" customFormat="1">
      <c r="A1724" s="24">
        <v>8279</v>
      </c>
      <c r="B1724" s="24" t="s">
        <v>1498</v>
      </c>
      <c r="C1724" s="57">
        <v>101.5</v>
      </c>
      <c r="D1724" s="57">
        <v>111.5</v>
      </c>
      <c r="E1724" s="57">
        <v>100.5</v>
      </c>
      <c r="F1724" s="57">
        <v>110.5</v>
      </c>
      <c r="G1724" s="57">
        <v>110.5</v>
      </c>
      <c r="H1724" s="57">
        <v>110.5</v>
      </c>
      <c r="I1724" s="57">
        <v>99.5</v>
      </c>
      <c r="J1724" s="57">
        <v>99.9</v>
      </c>
      <c r="K1724" s="57">
        <v>100</v>
      </c>
      <c r="L1724" s="57">
        <v>100</v>
      </c>
      <c r="M1724" s="57">
        <v>87.1</v>
      </c>
      <c r="N1724" s="57">
        <v>90.1</v>
      </c>
      <c r="O1724" s="57">
        <v>742</v>
      </c>
      <c r="P1724" s="57">
        <v>791</v>
      </c>
      <c r="Q1724" s="57">
        <v>27.6876</v>
      </c>
      <c r="R1724" s="57">
        <v>34.578200000000002</v>
      </c>
      <c r="S1724" s="57">
        <v>21.497900000000001</v>
      </c>
      <c r="T1724" s="57">
        <v>30.2181</v>
      </c>
      <c r="U1724" s="77">
        <v>1.1465093411996068</v>
      </c>
      <c r="V1724" s="24" t="s">
        <v>6036</v>
      </c>
      <c r="W1724" s="216" t="s">
        <v>5967</v>
      </c>
      <c r="X1724" s="216" t="s">
        <v>6007</v>
      </c>
      <c r="Y1724" s="24" t="s">
        <v>5982</v>
      </c>
      <c r="Z1724" s="24" t="s">
        <v>6024</v>
      </c>
      <c r="AA1724" s="24" t="s">
        <v>6024</v>
      </c>
      <c r="AB1724" s="24" t="s">
        <v>5979</v>
      </c>
      <c r="AC1724" s="24" t="s">
        <v>5990</v>
      </c>
    </row>
    <row r="1725" spans="1:29" s="169" customFormat="1">
      <c r="A1725" s="24">
        <v>8284</v>
      </c>
      <c r="B1725" s="24" t="s">
        <v>4234</v>
      </c>
      <c r="C1725" s="57">
        <v>46.05</v>
      </c>
      <c r="D1725" s="57">
        <v>48.2</v>
      </c>
      <c r="E1725" s="57">
        <v>45.8</v>
      </c>
      <c r="F1725" s="57">
        <v>46.8</v>
      </c>
      <c r="G1725" s="57">
        <v>46.8</v>
      </c>
      <c r="H1725" s="57">
        <v>47.85</v>
      </c>
      <c r="I1725" s="57">
        <v>45.55</v>
      </c>
      <c r="J1725" s="57">
        <v>47</v>
      </c>
      <c r="K1725" s="57">
        <v>46.6</v>
      </c>
      <c r="L1725" s="57">
        <v>46.95</v>
      </c>
      <c r="M1725" s="57">
        <v>44.5</v>
      </c>
      <c r="N1725" s="57">
        <v>44.9</v>
      </c>
      <c r="O1725" s="57">
        <v>514</v>
      </c>
      <c r="P1725" s="57">
        <v>410</v>
      </c>
      <c r="Q1725" s="57">
        <v>23.634599999999999</v>
      </c>
      <c r="R1725" s="57">
        <v>20.488499999999998</v>
      </c>
      <c r="S1725" s="57">
        <v>19.998899999999999</v>
      </c>
      <c r="T1725" s="57">
        <v>20.325299999999999</v>
      </c>
      <c r="U1725" s="77">
        <v>1.532249322493225</v>
      </c>
      <c r="V1725" s="24" t="s">
        <v>6014</v>
      </c>
      <c r="W1725" s="216" t="s">
        <v>5960</v>
      </c>
      <c r="X1725" s="216" t="s">
        <v>6047</v>
      </c>
      <c r="Y1725" s="24" t="s">
        <v>5963</v>
      </c>
      <c r="Z1725" s="24" t="s">
        <v>5972</v>
      </c>
      <c r="AA1725" s="24" t="s">
        <v>5964</v>
      </c>
      <c r="AB1725" s="24" t="s">
        <v>5965</v>
      </c>
      <c r="AC1725" s="24" t="s">
        <v>5990</v>
      </c>
    </row>
    <row r="1726" spans="1:29" s="169" customFormat="1">
      <c r="A1726" s="24">
        <v>8289</v>
      </c>
      <c r="B1726" s="24" t="s">
        <v>1500</v>
      </c>
      <c r="C1726" s="57">
        <v>18.5</v>
      </c>
      <c r="D1726" s="57">
        <v>20</v>
      </c>
      <c r="E1726" s="57">
        <v>16.75</v>
      </c>
      <c r="F1726" s="57">
        <v>19.399999999999999</v>
      </c>
      <c r="G1726" s="57">
        <v>19.5</v>
      </c>
      <c r="H1726" s="57">
        <v>32</v>
      </c>
      <c r="I1726" s="57">
        <v>18.5</v>
      </c>
      <c r="J1726" s="57">
        <v>29.15</v>
      </c>
      <c r="K1726" s="57">
        <v>28.6</v>
      </c>
      <c r="L1726" s="57">
        <v>33.15</v>
      </c>
      <c r="M1726" s="57">
        <v>25.05</v>
      </c>
      <c r="N1726" s="57">
        <v>31.65</v>
      </c>
      <c r="O1726" s="57">
        <v>99241</v>
      </c>
      <c r="P1726" s="57">
        <v>128009</v>
      </c>
      <c r="Q1726" s="57">
        <v>72.836100000000002</v>
      </c>
      <c r="R1726" s="57">
        <v>63.340200000000003</v>
      </c>
      <c r="S1726" s="57">
        <v>79.591899999999995</v>
      </c>
      <c r="T1726" s="57">
        <v>68.757400000000004</v>
      </c>
      <c r="U1726" s="77">
        <v>0.94754709087295075</v>
      </c>
      <c r="V1726" s="24" t="s">
        <v>6467</v>
      </c>
      <c r="W1726" s="216" t="s">
        <v>6009</v>
      </c>
      <c r="X1726" s="216" t="s">
        <v>5989</v>
      </c>
      <c r="Y1726" s="24" t="s">
        <v>6075</v>
      </c>
      <c r="Z1726" s="24" t="s">
        <v>5982</v>
      </c>
      <c r="AA1726" s="24" t="s">
        <v>5982</v>
      </c>
      <c r="AB1726" s="24" t="s">
        <v>5990</v>
      </c>
      <c r="AC1726" s="24" t="s">
        <v>5986</v>
      </c>
    </row>
    <row r="1727" spans="1:29" s="169" customFormat="1">
      <c r="A1727" s="24">
        <v>8298</v>
      </c>
      <c r="B1727" s="24" t="s">
        <v>5954</v>
      </c>
      <c r="C1727" s="57"/>
      <c r="D1727" s="57">
        <v>27.3</v>
      </c>
      <c r="E1727" s="57">
        <v>26</v>
      </c>
      <c r="F1727" s="57"/>
      <c r="G1727" s="57">
        <v>26.8</v>
      </c>
      <c r="H1727" s="57">
        <v>27.85</v>
      </c>
      <c r="I1727" s="57">
        <v>25.7</v>
      </c>
      <c r="J1727" s="57"/>
      <c r="K1727" s="57"/>
      <c r="L1727" s="57">
        <v>36</v>
      </c>
      <c r="M1727" s="57">
        <v>26.6</v>
      </c>
      <c r="N1727" s="57">
        <v>26.6</v>
      </c>
      <c r="O1727" s="57">
        <v>371</v>
      </c>
      <c r="P1727" s="57">
        <v>59</v>
      </c>
      <c r="Q1727" s="57"/>
      <c r="R1727" s="57"/>
      <c r="S1727" s="57"/>
      <c r="T1727" s="57"/>
      <c r="U1727" s="77">
        <v>7.6854990583804144</v>
      </c>
      <c r="V1727" s="24" t="s">
        <v>6400</v>
      </c>
      <c r="W1727" s="216" t="s">
        <v>5993</v>
      </c>
      <c r="X1727" s="216" t="s">
        <v>5993</v>
      </c>
      <c r="Y1727" s="24" t="s">
        <v>6164</v>
      </c>
      <c r="Z1727" s="24" t="s">
        <v>5994</v>
      </c>
      <c r="AA1727" s="24" t="s">
        <v>6227</v>
      </c>
      <c r="AB1727" s="24" t="s">
        <v>6159</v>
      </c>
      <c r="AC1727" s="24" t="s">
        <v>5979</v>
      </c>
    </row>
    <row r="1728" spans="1:29" s="169" customFormat="1">
      <c r="A1728" s="24">
        <v>8299</v>
      </c>
      <c r="B1728" s="24" t="s">
        <v>1502</v>
      </c>
      <c r="C1728" s="57">
        <v>494</v>
      </c>
      <c r="D1728" s="57">
        <v>504</v>
      </c>
      <c r="E1728" s="57">
        <v>453</v>
      </c>
      <c r="F1728" s="57">
        <v>480</v>
      </c>
      <c r="G1728" s="57">
        <v>485.5</v>
      </c>
      <c r="H1728" s="57">
        <v>512</v>
      </c>
      <c r="I1728" s="57">
        <v>462</v>
      </c>
      <c r="J1728" s="57">
        <v>476</v>
      </c>
      <c r="K1728" s="57">
        <v>483.5</v>
      </c>
      <c r="L1728" s="57">
        <v>538</v>
      </c>
      <c r="M1728" s="57">
        <v>408.5</v>
      </c>
      <c r="N1728" s="57">
        <v>422.5</v>
      </c>
      <c r="O1728" s="57">
        <v>57803</v>
      </c>
      <c r="P1728" s="57">
        <v>43742</v>
      </c>
      <c r="Q1728" s="57">
        <v>67.305499999999995</v>
      </c>
      <c r="R1728" s="57">
        <v>73.473600000000005</v>
      </c>
      <c r="S1728" s="57">
        <v>56.148899999999998</v>
      </c>
      <c r="T1728" s="57">
        <v>67.698700000000002</v>
      </c>
      <c r="U1728" s="77">
        <v>1.6151093025264303</v>
      </c>
      <c r="V1728" s="24" t="s">
        <v>6079</v>
      </c>
      <c r="W1728" s="216" t="s">
        <v>5967</v>
      </c>
      <c r="X1728" s="216" t="s">
        <v>5961</v>
      </c>
      <c r="Y1728" s="24" t="s">
        <v>5975</v>
      </c>
      <c r="Z1728" s="24" t="s">
        <v>6000</v>
      </c>
      <c r="AA1728" s="24" t="s">
        <v>5964</v>
      </c>
      <c r="AB1728" s="24" t="s">
        <v>5986</v>
      </c>
      <c r="AC1728" s="24" t="s">
        <v>5965</v>
      </c>
    </row>
    <row r="1729" spans="1:29" s="169" customFormat="1">
      <c r="A1729" s="24">
        <v>8341</v>
      </c>
      <c r="B1729" s="24" t="s">
        <v>1503</v>
      </c>
      <c r="C1729" s="57">
        <v>213.5</v>
      </c>
      <c r="D1729" s="57">
        <v>225</v>
      </c>
      <c r="E1729" s="57">
        <v>208</v>
      </c>
      <c r="F1729" s="57">
        <v>210</v>
      </c>
      <c r="G1729" s="57">
        <v>210</v>
      </c>
      <c r="H1729" s="57">
        <v>213</v>
      </c>
      <c r="I1729" s="57">
        <v>200</v>
      </c>
      <c r="J1729" s="57">
        <v>203.5</v>
      </c>
      <c r="K1729" s="57">
        <v>203.5</v>
      </c>
      <c r="L1729" s="57">
        <v>214.5</v>
      </c>
      <c r="M1729" s="57">
        <v>190</v>
      </c>
      <c r="N1729" s="57">
        <v>208</v>
      </c>
      <c r="O1729" s="57">
        <v>3196</v>
      </c>
      <c r="P1729" s="57">
        <v>2653</v>
      </c>
      <c r="Q1729" s="57">
        <v>19.7714</v>
      </c>
      <c r="R1729" s="57">
        <v>26.188199999999998</v>
      </c>
      <c r="S1729" s="57">
        <v>24.831399999999999</v>
      </c>
      <c r="T1729" s="57">
        <v>25.735900000000001</v>
      </c>
      <c r="U1729" s="77">
        <v>1.4723792771286175</v>
      </c>
      <c r="V1729" s="24" t="s">
        <v>6214</v>
      </c>
      <c r="W1729" s="216" t="s">
        <v>6039</v>
      </c>
      <c r="X1729" s="216" t="s">
        <v>6007</v>
      </c>
      <c r="Y1729" s="24" t="s">
        <v>6000</v>
      </c>
      <c r="Z1729" s="24" t="s">
        <v>5962</v>
      </c>
      <c r="AA1729" s="24" t="s">
        <v>6075</v>
      </c>
      <c r="AB1729" s="24" t="s">
        <v>5991</v>
      </c>
      <c r="AC1729" s="24" t="s">
        <v>5976</v>
      </c>
    </row>
    <row r="1730" spans="1:29" s="169" customFormat="1">
      <c r="A1730" s="24">
        <v>8342</v>
      </c>
      <c r="B1730" s="24" t="s">
        <v>4244</v>
      </c>
      <c r="C1730" s="57">
        <v>56.2</v>
      </c>
      <c r="D1730" s="57">
        <v>57.4</v>
      </c>
      <c r="E1730" s="57">
        <v>51</v>
      </c>
      <c r="F1730" s="57">
        <v>51.8</v>
      </c>
      <c r="G1730" s="57">
        <v>51.9</v>
      </c>
      <c r="H1730" s="57">
        <v>52</v>
      </c>
      <c r="I1730" s="57">
        <v>50.5</v>
      </c>
      <c r="J1730" s="57">
        <v>51.2</v>
      </c>
      <c r="K1730" s="57">
        <v>51.6</v>
      </c>
      <c r="L1730" s="57">
        <v>51.8</v>
      </c>
      <c r="M1730" s="57">
        <v>49</v>
      </c>
      <c r="N1730" s="57">
        <v>50</v>
      </c>
      <c r="O1730" s="57">
        <v>151</v>
      </c>
      <c r="P1730" s="57">
        <v>341</v>
      </c>
      <c r="Q1730" s="57">
        <v>35.346800000000002</v>
      </c>
      <c r="R1730" s="57">
        <v>53.1098</v>
      </c>
      <c r="S1730" s="57">
        <v>26.965900000000001</v>
      </c>
      <c r="T1730" s="57">
        <v>44.395200000000003</v>
      </c>
      <c r="U1730" s="77">
        <v>0.54121863799283154</v>
      </c>
      <c r="V1730" s="24" t="s">
        <v>5983</v>
      </c>
      <c r="W1730" s="216" t="s">
        <v>5967</v>
      </c>
      <c r="X1730" s="216" t="s">
        <v>5971</v>
      </c>
      <c r="Y1730" s="24" t="s">
        <v>5964</v>
      </c>
      <c r="Z1730" s="24" t="s">
        <v>5984</v>
      </c>
      <c r="AA1730" s="24" t="s">
        <v>5962</v>
      </c>
      <c r="AB1730" s="24" t="s">
        <v>5965</v>
      </c>
      <c r="AC1730" s="24" t="s">
        <v>5986</v>
      </c>
    </row>
    <row r="1731" spans="1:29" s="169" customFormat="1">
      <c r="A1731" s="24">
        <v>8349</v>
      </c>
      <c r="B1731" s="24" t="s">
        <v>1504</v>
      </c>
      <c r="C1731" s="57">
        <v>67.2</v>
      </c>
      <c r="D1731" s="57">
        <v>74</v>
      </c>
      <c r="E1731" s="57">
        <v>65.3</v>
      </c>
      <c r="F1731" s="57">
        <v>70.5</v>
      </c>
      <c r="G1731" s="57">
        <v>71.3</v>
      </c>
      <c r="H1731" s="57">
        <v>71.5</v>
      </c>
      <c r="I1731" s="57">
        <v>62.5</v>
      </c>
      <c r="J1731" s="57">
        <v>64.099999999999994</v>
      </c>
      <c r="K1731" s="57">
        <v>63.5</v>
      </c>
      <c r="L1731" s="57">
        <v>67.7</v>
      </c>
      <c r="M1731" s="57">
        <v>58.5</v>
      </c>
      <c r="N1731" s="57">
        <v>60.7</v>
      </c>
      <c r="O1731" s="57">
        <v>1548</v>
      </c>
      <c r="P1731" s="57">
        <v>4861</v>
      </c>
      <c r="Q1731" s="57">
        <v>56.085799999999999</v>
      </c>
      <c r="R1731" s="57">
        <v>66.626599999999996</v>
      </c>
      <c r="S1731" s="57">
        <v>39.910600000000002</v>
      </c>
      <c r="T1731" s="57">
        <v>57.721299999999999</v>
      </c>
      <c r="U1731" s="77">
        <v>0.38922032503600079</v>
      </c>
      <c r="V1731" s="24" t="s">
        <v>6323</v>
      </c>
      <c r="W1731" s="216" t="s">
        <v>5967</v>
      </c>
      <c r="X1731" s="216" t="s">
        <v>5961</v>
      </c>
      <c r="Y1731" s="24" t="s">
        <v>5982</v>
      </c>
      <c r="Z1731" s="24" t="s">
        <v>5964</v>
      </c>
      <c r="AA1731" s="24" t="s">
        <v>5964</v>
      </c>
      <c r="AB1731" s="24" t="s">
        <v>5970</v>
      </c>
      <c r="AC1731" s="24" t="s">
        <v>5990</v>
      </c>
    </row>
    <row r="1732" spans="1:29" s="169" customFormat="1">
      <c r="A1732" s="24">
        <v>8354</v>
      </c>
      <c r="B1732" s="24" t="s">
        <v>1505</v>
      </c>
      <c r="C1732" s="57">
        <v>15.6</v>
      </c>
      <c r="D1732" s="57">
        <v>16.3</v>
      </c>
      <c r="E1732" s="57">
        <v>15.45</v>
      </c>
      <c r="F1732" s="57">
        <v>15.55</v>
      </c>
      <c r="G1732" s="57">
        <v>15.55</v>
      </c>
      <c r="H1732" s="57">
        <v>15.95</v>
      </c>
      <c r="I1732" s="57">
        <v>15.25</v>
      </c>
      <c r="J1732" s="57">
        <v>15.25</v>
      </c>
      <c r="K1732" s="57">
        <v>15.3</v>
      </c>
      <c r="L1732" s="57">
        <v>15.45</v>
      </c>
      <c r="M1732" s="57">
        <v>14.4</v>
      </c>
      <c r="N1732" s="57">
        <v>14.45</v>
      </c>
      <c r="O1732" s="57">
        <v>672</v>
      </c>
      <c r="P1732" s="57">
        <v>1371</v>
      </c>
      <c r="Q1732" s="57">
        <v>16.707100000000001</v>
      </c>
      <c r="R1732" s="57">
        <v>24.096</v>
      </c>
      <c r="S1732" s="57">
        <v>11.6936</v>
      </c>
      <c r="T1732" s="57">
        <v>19.9619</v>
      </c>
      <c r="U1732" s="77">
        <v>0.59907610017019208</v>
      </c>
      <c r="V1732" s="24" t="s">
        <v>6087</v>
      </c>
      <c r="W1732" s="216" t="s">
        <v>5967</v>
      </c>
      <c r="X1732" s="216" t="s">
        <v>6047</v>
      </c>
      <c r="Y1732" s="24" t="s">
        <v>5978</v>
      </c>
      <c r="Z1732" s="24" t="s">
        <v>6130</v>
      </c>
      <c r="AA1732" s="24" t="s">
        <v>5964</v>
      </c>
      <c r="AB1732" s="24" t="s">
        <v>5965</v>
      </c>
      <c r="AC1732" s="24" t="s">
        <v>5979</v>
      </c>
    </row>
    <row r="1733" spans="1:29" s="169" customFormat="1">
      <c r="A1733" s="24">
        <v>8358</v>
      </c>
      <c r="B1733" s="24" t="s">
        <v>1506</v>
      </c>
      <c r="C1733" s="57">
        <v>80</v>
      </c>
      <c r="D1733" s="57">
        <v>92.9</v>
      </c>
      <c r="E1733" s="57">
        <v>75</v>
      </c>
      <c r="F1733" s="57">
        <v>81.5</v>
      </c>
      <c r="G1733" s="57">
        <v>81.8</v>
      </c>
      <c r="H1733" s="57">
        <v>89.9</v>
      </c>
      <c r="I1733" s="57">
        <v>74.8</v>
      </c>
      <c r="J1733" s="57">
        <v>79.099999999999994</v>
      </c>
      <c r="K1733" s="57">
        <v>79.099999999999994</v>
      </c>
      <c r="L1733" s="57">
        <v>90</v>
      </c>
      <c r="M1733" s="57">
        <v>67.3</v>
      </c>
      <c r="N1733" s="57">
        <v>70</v>
      </c>
      <c r="O1733" s="57">
        <v>240457</v>
      </c>
      <c r="P1733" s="57">
        <v>208066</v>
      </c>
      <c r="Q1733" s="57">
        <v>79.651300000000006</v>
      </c>
      <c r="R1733" s="57">
        <v>80.749799999999993</v>
      </c>
      <c r="S1733" s="57">
        <v>71.554400000000001</v>
      </c>
      <c r="T1733" s="57">
        <v>77.684700000000007</v>
      </c>
      <c r="U1733" s="77">
        <v>1.4124935784265036</v>
      </c>
      <c r="V1733" s="24" t="s">
        <v>6288</v>
      </c>
      <c r="W1733" s="216" t="s">
        <v>5967</v>
      </c>
      <c r="X1733" s="216" t="s">
        <v>5989</v>
      </c>
      <c r="Y1733" s="24" t="s">
        <v>5969</v>
      </c>
      <c r="Z1733" s="24" t="s">
        <v>6000</v>
      </c>
      <c r="AA1733" s="24" t="s">
        <v>5964</v>
      </c>
      <c r="AB1733" s="24" t="s">
        <v>5970</v>
      </c>
      <c r="AC1733" s="24" t="s">
        <v>5965</v>
      </c>
    </row>
    <row r="1734" spans="1:29" s="169" customFormat="1">
      <c r="A1734" s="24">
        <v>8359</v>
      </c>
      <c r="B1734" s="24" t="s">
        <v>4248</v>
      </c>
      <c r="C1734" s="57">
        <v>98.2</v>
      </c>
      <c r="D1734" s="57">
        <v>101.5</v>
      </c>
      <c r="E1734" s="57">
        <v>94</v>
      </c>
      <c r="F1734" s="57">
        <v>96.3</v>
      </c>
      <c r="G1734" s="57">
        <v>96.4</v>
      </c>
      <c r="H1734" s="57">
        <v>98.9</v>
      </c>
      <c r="I1734" s="57">
        <v>92</v>
      </c>
      <c r="J1734" s="57">
        <v>93.8</v>
      </c>
      <c r="K1734" s="57">
        <v>93.7</v>
      </c>
      <c r="L1734" s="57">
        <v>95.3</v>
      </c>
      <c r="M1734" s="57">
        <v>84.1</v>
      </c>
      <c r="N1734" s="57">
        <v>86</v>
      </c>
      <c r="O1734" s="57">
        <v>1891</v>
      </c>
      <c r="P1734" s="57">
        <v>3941</v>
      </c>
      <c r="Q1734" s="57">
        <v>20.1816</v>
      </c>
      <c r="R1734" s="57">
        <v>27.903300000000002</v>
      </c>
      <c r="S1734" s="57">
        <v>15.5726</v>
      </c>
      <c r="T1734" s="57">
        <v>23.793099999999999</v>
      </c>
      <c r="U1734" s="77">
        <v>0.58645577828526319</v>
      </c>
      <c r="V1734" s="24" t="s">
        <v>6142</v>
      </c>
      <c r="W1734" s="216" t="s">
        <v>5967</v>
      </c>
      <c r="X1734" s="216" t="s">
        <v>6007</v>
      </c>
      <c r="Y1734" s="24" t="s">
        <v>5984</v>
      </c>
      <c r="Z1734" s="24" t="s">
        <v>5962</v>
      </c>
      <c r="AA1734" s="24" t="s">
        <v>5964</v>
      </c>
      <c r="AB1734" s="24" t="s">
        <v>5965</v>
      </c>
      <c r="AC1734" s="24" t="s">
        <v>5990</v>
      </c>
    </row>
    <row r="1735" spans="1:29" s="169" customFormat="1">
      <c r="A1735" s="24">
        <v>8367</v>
      </c>
      <c r="B1735" s="24" t="s">
        <v>4250</v>
      </c>
      <c r="C1735" s="57">
        <v>35.799999999999997</v>
      </c>
      <c r="D1735" s="57">
        <v>52.6</v>
      </c>
      <c r="E1735" s="57">
        <v>34.950000000000003</v>
      </c>
      <c r="F1735" s="57">
        <v>46.5</v>
      </c>
      <c r="G1735" s="57">
        <v>47.4</v>
      </c>
      <c r="H1735" s="57">
        <v>59.6</v>
      </c>
      <c r="I1735" s="57">
        <v>42.15</v>
      </c>
      <c r="J1735" s="57">
        <v>58.4</v>
      </c>
      <c r="K1735" s="57">
        <v>60.5</v>
      </c>
      <c r="L1735" s="57">
        <v>88</v>
      </c>
      <c r="M1735" s="57">
        <v>53.5</v>
      </c>
      <c r="N1735" s="57">
        <v>84.4</v>
      </c>
      <c r="O1735" s="57">
        <v>171376</v>
      </c>
      <c r="P1735" s="57">
        <v>45361</v>
      </c>
      <c r="Q1735" s="57">
        <v>75.561800000000005</v>
      </c>
      <c r="R1735" s="57">
        <v>66.205200000000005</v>
      </c>
      <c r="S1735" s="57">
        <v>81.748699999999999</v>
      </c>
      <c r="T1735" s="57">
        <v>71.386399999999995</v>
      </c>
      <c r="U1735" s="77">
        <v>4.6176132703325665</v>
      </c>
      <c r="V1735" s="24" t="s">
        <v>6468</v>
      </c>
      <c r="W1735" s="216" t="s">
        <v>6009</v>
      </c>
      <c r="X1735" s="216" t="s">
        <v>5989</v>
      </c>
      <c r="Y1735" s="24" t="s">
        <v>5982</v>
      </c>
      <c r="Z1735" s="24" t="s">
        <v>5982</v>
      </c>
      <c r="AA1735" s="24" t="s">
        <v>5982</v>
      </c>
      <c r="AB1735" s="24" t="s">
        <v>5965</v>
      </c>
      <c r="AC1735" s="24" t="s">
        <v>5990</v>
      </c>
    </row>
    <row r="1736" spans="1:29" s="169" customFormat="1">
      <c r="A1736" s="24">
        <v>8374</v>
      </c>
      <c r="B1736" s="24" t="s">
        <v>1507</v>
      </c>
      <c r="C1736" s="57">
        <v>25.9</v>
      </c>
      <c r="D1736" s="57">
        <v>31.85</v>
      </c>
      <c r="E1736" s="57">
        <v>25.45</v>
      </c>
      <c r="F1736" s="57">
        <v>31.45</v>
      </c>
      <c r="G1736" s="57">
        <v>31.45</v>
      </c>
      <c r="H1736" s="57">
        <v>34.950000000000003</v>
      </c>
      <c r="I1736" s="57">
        <v>30.75</v>
      </c>
      <c r="J1736" s="57">
        <v>34.950000000000003</v>
      </c>
      <c r="K1736" s="57">
        <v>38.4</v>
      </c>
      <c r="L1736" s="57">
        <v>42.8</v>
      </c>
      <c r="M1736" s="57">
        <v>28.55</v>
      </c>
      <c r="N1736" s="57">
        <v>29.75</v>
      </c>
      <c r="O1736" s="57">
        <v>11030</v>
      </c>
      <c r="P1736" s="57">
        <v>6275</v>
      </c>
      <c r="Q1736" s="57">
        <v>81.299199999999999</v>
      </c>
      <c r="R1736" s="57">
        <v>73.664199999999994</v>
      </c>
      <c r="S1736" s="57">
        <v>66.719399999999993</v>
      </c>
      <c r="T1736" s="57">
        <v>71.349299999999999</v>
      </c>
      <c r="U1736" s="77">
        <v>2.1483842408145195</v>
      </c>
      <c r="V1736" s="24" t="s">
        <v>6102</v>
      </c>
      <c r="W1736" s="216" t="s">
        <v>5960</v>
      </c>
      <c r="X1736" s="216" t="s">
        <v>5961</v>
      </c>
      <c r="Y1736" s="24" t="s">
        <v>5982</v>
      </c>
      <c r="Z1736" s="24" t="s">
        <v>6045</v>
      </c>
      <c r="AA1736" s="24" t="s">
        <v>5964</v>
      </c>
      <c r="AB1736" s="24" t="s">
        <v>5991</v>
      </c>
      <c r="AC1736" s="24" t="s">
        <v>5965</v>
      </c>
    </row>
    <row r="1737" spans="1:29" s="169" customFormat="1">
      <c r="A1737" s="24">
        <v>8383</v>
      </c>
      <c r="B1737" s="24" t="s">
        <v>1508</v>
      </c>
      <c r="C1737" s="57">
        <v>41</v>
      </c>
      <c r="D1737" s="57">
        <v>42.55</v>
      </c>
      <c r="E1737" s="57">
        <v>40</v>
      </c>
      <c r="F1737" s="57">
        <v>42.4</v>
      </c>
      <c r="G1737" s="57">
        <v>42.35</v>
      </c>
      <c r="H1737" s="57">
        <v>42.45</v>
      </c>
      <c r="I1737" s="57">
        <v>39</v>
      </c>
      <c r="J1737" s="57">
        <v>39.200000000000003</v>
      </c>
      <c r="K1737" s="57">
        <v>39.200000000000003</v>
      </c>
      <c r="L1737" s="57">
        <v>39.700000000000003</v>
      </c>
      <c r="M1737" s="57">
        <v>37</v>
      </c>
      <c r="N1737" s="57">
        <v>37.549999999999997</v>
      </c>
      <c r="O1737" s="57">
        <v>3622</v>
      </c>
      <c r="P1737" s="57">
        <v>9677</v>
      </c>
      <c r="Q1737" s="57">
        <v>42.070900000000002</v>
      </c>
      <c r="R1737" s="57">
        <v>54.615200000000002</v>
      </c>
      <c r="S1737" s="57">
        <v>29.744800000000001</v>
      </c>
      <c r="T1737" s="57">
        <v>46.325000000000003</v>
      </c>
      <c r="U1737" s="77">
        <v>0.45746500866889417</v>
      </c>
      <c r="V1737" s="24" t="s">
        <v>6118</v>
      </c>
      <c r="W1737" s="216" t="s">
        <v>5967</v>
      </c>
      <c r="X1737" s="216" t="s">
        <v>5971</v>
      </c>
      <c r="Y1737" s="24" t="s">
        <v>6010</v>
      </c>
      <c r="Z1737" s="24" t="s">
        <v>5964</v>
      </c>
      <c r="AA1737" s="24" t="s">
        <v>5964</v>
      </c>
      <c r="AB1737" s="24" t="s">
        <v>5990</v>
      </c>
      <c r="AC1737" s="24" t="s">
        <v>5990</v>
      </c>
    </row>
    <row r="1738" spans="1:29" s="169" customFormat="1">
      <c r="A1738" s="24">
        <v>8390</v>
      </c>
      <c r="B1738" s="24" t="s">
        <v>1509</v>
      </c>
      <c r="C1738" s="57">
        <v>46.4</v>
      </c>
      <c r="D1738" s="57">
        <v>47.4</v>
      </c>
      <c r="E1738" s="57">
        <v>40.15</v>
      </c>
      <c r="F1738" s="57">
        <v>42.5</v>
      </c>
      <c r="G1738" s="57">
        <v>42.65</v>
      </c>
      <c r="H1738" s="57">
        <v>44.6</v>
      </c>
      <c r="I1738" s="57">
        <v>39.5</v>
      </c>
      <c r="J1738" s="57">
        <v>41.7</v>
      </c>
      <c r="K1738" s="57">
        <v>41.8</v>
      </c>
      <c r="L1738" s="57">
        <v>44.25</v>
      </c>
      <c r="M1738" s="57">
        <v>35.299999999999997</v>
      </c>
      <c r="N1738" s="57">
        <v>37.799999999999997</v>
      </c>
      <c r="O1738" s="57">
        <v>18234</v>
      </c>
      <c r="P1738" s="57">
        <v>38198</v>
      </c>
      <c r="Q1738" s="57">
        <v>66.952799999999996</v>
      </c>
      <c r="R1738" s="57">
        <v>69.067099999999996</v>
      </c>
      <c r="S1738" s="57">
        <v>56.670499999999997</v>
      </c>
      <c r="T1738" s="57">
        <v>64.934899999999999</v>
      </c>
      <c r="U1738" s="77">
        <v>0.58343368762762449</v>
      </c>
      <c r="V1738" s="24" t="s">
        <v>5997</v>
      </c>
      <c r="W1738" s="216" t="s">
        <v>5967</v>
      </c>
      <c r="X1738" s="216" t="s">
        <v>5961</v>
      </c>
      <c r="Y1738" s="24" t="s">
        <v>5964</v>
      </c>
      <c r="Z1738" s="24" t="s">
        <v>5974</v>
      </c>
      <c r="AA1738" s="24" t="s">
        <v>5964</v>
      </c>
      <c r="AB1738" s="24" t="s">
        <v>5991</v>
      </c>
      <c r="AC1738" s="24" t="s">
        <v>5991</v>
      </c>
    </row>
    <row r="1739" spans="1:29" s="169" customFormat="1">
      <c r="A1739" s="24">
        <v>8401</v>
      </c>
      <c r="B1739" s="24" t="s">
        <v>1510</v>
      </c>
      <c r="C1739" s="57">
        <v>14.95</v>
      </c>
      <c r="D1739" s="57">
        <v>17.25</v>
      </c>
      <c r="E1739" s="57">
        <v>14</v>
      </c>
      <c r="F1739" s="57">
        <v>15</v>
      </c>
      <c r="G1739" s="57">
        <v>14.45</v>
      </c>
      <c r="H1739" s="57">
        <v>14.65</v>
      </c>
      <c r="I1739" s="57">
        <v>13.75</v>
      </c>
      <c r="J1739" s="57">
        <v>14</v>
      </c>
      <c r="K1739" s="57">
        <v>14</v>
      </c>
      <c r="L1739" s="57">
        <v>14.15</v>
      </c>
      <c r="M1739" s="57">
        <v>13.5</v>
      </c>
      <c r="N1739" s="57">
        <v>14</v>
      </c>
      <c r="O1739" s="57">
        <v>539</v>
      </c>
      <c r="P1739" s="57">
        <v>1420</v>
      </c>
      <c r="Q1739" s="57">
        <v>66.925799999999995</v>
      </c>
      <c r="R1739" s="57">
        <v>72.787199999999999</v>
      </c>
      <c r="S1739" s="57">
        <v>60.044199999999996</v>
      </c>
      <c r="T1739" s="57">
        <v>68.539500000000004</v>
      </c>
      <c r="U1739" s="77">
        <v>0.46392801251956178</v>
      </c>
      <c r="V1739" s="24" t="s">
        <v>6469</v>
      </c>
      <c r="W1739" s="216" t="s">
        <v>5967</v>
      </c>
      <c r="X1739" s="216" t="s">
        <v>5961</v>
      </c>
      <c r="Y1739" s="24" t="s">
        <v>5969</v>
      </c>
      <c r="Z1739" s="24" t="s">
        <v>5962</v>
      </c>
      <c r="AA1739" s="24" t="s">
        <v>6061</v>
      </c>
      <c r="AB1739" s="24" t="s">
        <v>5990</v>
      </c>
      <c r="AC1739" s="24" t="s">
        <v>6033</v>
      </c>
    </row>
    <row r="1740" spans="1:29" s="169" customFormat="1">
      <c r="A1740" s="24">
        <v>8403</v>
      </c>
      <c r="B1740" s="24" t="s">
        <v>1511</v>
      </c>
      <c r="C1740" s="57">
        <v>31.3</v>
      </c>
      <c r="D1740" s="57">
        <v>33.5</v>
      </c>
      <c r="E1740" s="57">
        <v>30.8</v>
      </c>
      <c r="F1740" s="57">
        <v>32.1</v>
      </c>
      <c r="G1740" s="57">
        <v>32.15</v>
      </c>
      <c r="H1740" s="57">
        <v>32.299999999999997</v>
      </c>
      <c r="I1740" s="57">
        <v>29.9</v>
      </c>
      <c r="J1740" s="57">
        <v>30</v>
      </c>
      <c r="K1740" s="57">
        <v>30</v>
      </c>
      <c r="L1740" s="57">
        <v>30.1</v>
      </c>
      <c r="M1740" s="57">
        <v>26.8</v>
      </c>
      <c r="N1740" s="57">
        <v>27.5</v>
      </c>
      <c r="O1740" s="57">
        <v>6316</v>
      </c>
      <c r="P1740" s="57">
        <v>14663</v>
      </c>
      <c r="Q1740" s="57">
        <v>12.675000000000001</v>
      </c>
      <c r="R1740" s="57">
        <v>18.081199999999999</v>
      </c>
      <c r="S1740" s="57">
        <v>10.715400000000001</v>
      </c>
      <c r="T1740" s="57">
        <v>15.6259</v>
      </c>
      <c r="U1740" s="77">
        <v>0.52646494957072609</v>
      </c>
      <c r="V1740" s="24" t="s">
        <v>6104</v>
      </c>
      <c r="W1740" s="216" t="s">
        <v>5967</v>
      </c>
      <c r="X1740" s="216" t="s">
        <v>6047</v>
      </c>
      <c r="Y1740" s="24" t="s">
        <v>5963</v>
      </c>
      <c r="Z1740" s="24" t="s">
        <v>5964</v>
      </c>
      <c r="AA1740" s="24" t="s">
        <v>5964</v>
      </c>
      <c r="AB1740" s="24" t="s">
        <v>5979</v>
      </c>
      <c r="AC1740" s="24" t="s">
        <v>5990</v>
      </c>
    </row>
    <row r="1741" spans="1:29" s="169" customFormat="1">
      <c r="A1741" s="24">
        <v>8404</v>
      </c>
      <c r="B1741" s="24" t="s">
        <v>1512</v>
      </c>
      <c r="C1741" s="57">
        <v>46.05</v>
      </c>
      <c r="D1741" s="57">
        <v>53</v>
      </c>
      <c r="E1741" s="57">
        <v>45.2</v>
      </c>
      <c r="F1741" s="57">
        <v>48.75</v>
      </c>
      <c r="G1741" s="57">
        <v>48.85</v>
      </c>
      <c r="H1741" s="57">
        <v>50.1</v>
      </c>
      <c r="I1741" s="57">
        <v>40.25</v>
      </c>
      <c r="J1741" s="57">
        <v>40.25</v>
      </c>
      <c r="K1741" s="57">
        <v>40.65</v>
      </c>
      <c r="L1741" s="57">
        <v>42.35</v>
      </c>
      <c r="M1741" s="57">
        <v>35.6</v>
      </c>
      <c r="N1741" s="57">
        <v>36.25</v>
      </c>
      <c r="O1741" s="57">
        <v>5924</v>
      </c>
      <c r="P1741" s="57">
        <v>17027</v>
      </c>
      <c r="Q1741" s="57">
        <v>62.168799999999997</v>
      </c>
      <c r="R1741" s="57">
        <v>54.848999999999997</v>
      </c>
      <c r="S1741" s="57">
        <v>53.630200000000002</v>
      </c>
      <c r="T1741" s="57">
        <v>54.442700000000002</v>
      </c>
      <c r="U1741" s="77">
        <v>0.4252331264723348</v>
      </c>
      <c r="V1741" s="24" t="s">
        <v>6102</v>
      </c>
      <c r="W1741" s="216" t="s">
        <v>5960</v>
      </c>
      <c r="X1741" s="216" t="s">
        <v>5961</v>
      </c>
      <c r="Y1741" s="24" t="s">
        <v>5963</v>
      </c>
      <c r="Z1741" s="24" t="s">
        <v>6004</v>
      </c>
      <c r="AA1741" s="24" t="s">
        <v>5964</v>
      </c>
      <c r="AB1741" s="24" t="s">
        <v>5991</v>
      </c>
      <c r="AC1741" s="24" t="s">
        <v>5965</v>
      </c>
    </row>
    <row r="1742" spans="1:29" s="169" customFormat="1">
      <c r="A1742" s="24">
        <v>8406</v>
      </c>
      <c r="B1742" s="24" t="s">
        <v>1513</v>
      </c>
      <c r="C1742" s="57">
        <v>174</v>
      </c>
      <c r="D1742" s="57">
        <v>277</v>
      </c>
      <c r="E1742" s="57">
        <v>168.5</v>
      </c>
      <c r="F1742" s="57">
        <v>266</v>
      </c>
      <c r="G1742" s="57">
        <v>264</v>
      </c>
      <c r="H1742" s="57">
        <v>300</v>
      </c>
      <c r="I1742" s="57">
        <v>206</v>
      </c>
      <c r="J1742" s="57">
        <v>226</v>
      </c>
      <c r="K1742" s="57">
        <v>228.5</v>
      </c>
      <c r="L1742" s="57">
        <v>239</v>
      </c>
      <c r="M1742" s="57">
        <v>195</v>
      </c>
      <c r="N1742" s="57">
        <v>198</v>
      </c>
      <c r="O1742" s="57">
        <v>23840</v>
      </c>
      <c r="P1742" s="57">
        <v>38793</v>
      </c>
      <c r="Q1742" s="57">
        <v>68.813100000000006</v>
      </c>
      <c r="R1742" s="57">
        <v>62.583100000000002</v>
      </c>
      <c r="S1742" s="57">
        <v>59.325699999999998</v>
      </c>
      <c r="T1742" s="57">
        <v>61.497300000000003</v>
      </c>
      <c r="U1742" s="77">
        <v>0.7511091634515964</v>
      </c>
      <c r="V1742" s="24" t="s">
        <v>6081</v>
      </c>
      <c r="W1742" s="216" t="s">
        <v>5960</v>
      </c>
      <c r="X1742" s="216" t="s">
        <v>5961</v>
      </c>
      <c r="Y1742" s="24" t="s">
        <v>5982</v>
      </c>
      <c r="Z1742" s="24" t="s">
        <v>5964</v>
      </c>
      <c r="AA1742" s="24" t="s">
        <v>5964</v>
      </c>
      <c r="AB1742" s="24" t="s">
        <v>5990</v>
      </c>
      <c r="AC1742" s="24" t="s">
        <v>5965</v>
      </c>
    </row>
    <row r="1743" spans="1:29" s="169" customFormat="1">
      <c r="A1743" s="24">
        <v>8409</v>
      </c>
      <c r="B1743" s="24" t="s">
        <v>1514</v>
      </c>
      <c r="C1743" s="57">
        <v>18.2</v>
      </c>
      <c r="D1743" s="57">
        <v>21.7</v>
      </c>
      <c r="E1743" s="57">
        <v>17.55</v>
      </c>
      <c r="F1743" s="57">
        <v>18.3</v>
      </c>
      <c r="G1743" s="57">
        <v>18.3</v>
      </c>
      <c r="H1743" s="57">
        <v>23.65</v>
      </c>
      <c r="I1743" s="57">
        <v>17.5</v>
      </c>
      <c r="J1743" s="57">
        <v>18</v>
      </c>
      <c r="K1743" s="57">
        <v>18</v>
      </c>
      <c r="L1743" s="57">
        <v>19.8</v>
      </c>
      <c r="M1743" s="57">
        <v>16.5</v>
      </c>
      <c r="N1743" s="57">
        <v>16.95</v>
      </c>
      <c r="O1743" s="57">
        <v>1164</v>
      </c>
      <c r="P1743" s="57">
        <v>6241</v>
      </c>
      <c r="Q1743" s="57">
        <v>27.225000000000001</v>
      </c>
      <c r="R1743" s="57">
        <v>32.015500000000003</v>
      </c>
      <c r="S1743" s="57">
        <v>20.149999999999999</v>
      </c>
      <c r="T1743" s="57">
        <v>28.060400000000001</v>
      </c>
      <c r="U1743" s="77">
        <v>0.22795492175399243</v>
      </c>
      <c r="V1743" s="24" t="s">
        <v>6173</v>
      </c>
      <c r="W1743" s="216" t="s">
        <v>5967</v>
      </c>
      <c r="X1743" s="216" t="s">
        <v>6007</v>
      </c>
      <c r="Y1743" s="24" t="s">
        <v>5969</v>
      </c>
      <c r="Z1743" s="24" t="s">
        <v>5978</v>
      </c>
      <c r="AA1743" s="24" t="s">
        <v>6000</v>
      </c>
      <c r="AB1743" s="24" t="s">
        <v>5970</v>
      </c>
      <c r="AC1743" s="24" t="s">
        <v>5965</v>
      </c>
    </row>
    <row r="1744" spans="1:29" s="169" customFormat="1">
      <c r="A1744" s="24">
        <v>8410</v>
      </c>
      <c r="B1744" s="24" t="s">
        <v>1515</v>
      </c>
      <c r="C1744" s="57">
        <v>43.5</v>
      </c>
      <c r="D1744" s="57">
        <v>44.7</v>
      </c>
      <c r="E1744" s="57">
        <v>41.3</v>
      </c>
      <c r="F1744" s="57">
        <v>42</v>
      </c>
      <c r="G1744" s="57">
        <v>42</v>
      </c>
      <c r="H1744" s="57">
        <v>44.1</v>
      </c>
      <c r="I1744" s="57">
        <v>39.9</v>
      </c>
      <c r="J1744" s="57">
        <v>41.15</v>
      </c>
      <c r="K1744" s="57">
        <v>40.5</v>
      </c>
      <c r="L1744" s="57">
        <v>40.9</v>
      </c>
      <c r="M1744" s="57">
        <v>33.6</v>
      </c>
      <c r="N1744" s="57">
        <v>34.200000000000003</v>
      </c>
      <c r="O1744" s="57">
        <v>2258</v>
      </c>
      <c r="P1744" s="57">
        <v>3509</v>
      </c>
      <c r="Q1744" s="57">
        <v>28.181100000000001</v>
      </c>
      <c r="R1744" s="57">
        <v>38.515700000000002</v>
      </c>
      <c r="S1744" s="57">
        <v>19.642099999999999</v>
      </c>
      <c r="T1744" s="57">
        <v>32.224499999999999</v>
      </c>
      <c r="U1744" s="77">
        <v>0.78648554510623481</v>
      </c>
      <c r="V1744" s="24" t="s">
        <v>6096</v>
      </c>
      <c r="W1744" s="216" t="s">
        <v>5967</v>
      </c>
      <c r="X1744" s="216" t="s">
        <v>6007</v>
      </c>
      <c r="Y1744" s="24" t="s">
        <v>5962</v>
      </c>
      <c r="Z1744" s="24" t="s">
        <v>5984</v>
      </c>
      <c r="AA1744" s="24" t="s">
        <v>5964</v>
      </c>
      <c r="AB1744" s="24" t="s">
        <v>5965</v>
      </c>
      <c r="AC1744" s="24" t="s">
        <v>5965</v>
      </c>
    </row>
    <row r="1745" spans="1:29" s="169" customFormat="1">
      <c r="A1745" s="24">
        <v>8411</v>
      </c>
      <c r="B1745" s="24" t="s">
        <v>1516</v>
      </c>
      <c r="C1745" s="57">
        <v>14.05</v>
      </c>
      <c r="D1745" s="57">
        <v>15.5</v>
      </c>
      <c r="E1745" s="57">
        <v>13.8</v>
      </c>
      <c r="F1745" s="57">
        <v>15.05</v>
      </c>
      <c r="G1745" s="57">
        <v>14.95</v>
      </c>
      <c r="H1745" s="57">
        <v>15.5</v>
      </c>
      <c r="I1745" s="57">
        <v>14.5</v>
      </c>
      <c r="J1745" s="57">
        <v>15.5</v>
      </c>
      <c r="K1745" s="57">
        <v>15.5</v>
      </c>
      <c r="L1745" s="57">
        <v>15.6</v>
      </c>
      <c r="M1745" s="57">
        <v>14.05</v>
      </c>
      <c r="N1745" s="57">
        <v>14.8</v>
      </c>
      <c r="O1745" s="57">
        <v>1165</v>
      </c>
      <c r="P1745" s="57">
        <v>2237</v>
      </c>
      <c r="Q1745" s="57">
        <v>55.247999999999998</v>
      </c>
      <c r="R1745" s="57">
        <v>61.304000000000002</v>
      </c>
      <c r="S1745" s="57">
        <v>49.498699999999999</v>
      </c>
      <c r="T1745" s="57">
        <v>57.368899999999996</v>
      </c>
      <c r="U1745" s="77">
        <v>0.63651716088014709</v>
      </c>
      <c r="V1745" s="24" t="s">
        <v>5966</v>
      </c>
      <c r="W1745" s="216" t="s">
        <v>5967</v>
      </c>
      <c r="X1745" s="216" t="s">
        <v>5961</v>
      </c>
      <c r="Y1745" s="24" t="s">
        <v>5982</v>
      </c>
      <c r="Z1745" s="24" t="s">
        <v>6045</v>
      </c>
      <c r="AA1745" s="24" t="s">
        <v>5964</v>
      </c>
      <c r="AB1745" s="24" t="s">
        <v>5965</v>
      </c>
      <c r="AC1745" s="24" t="s">
        <v>5970</v>
      </c>
    </row>
    <row r="1746" spans="1:29" s="169" customFormat="1">
      <c r="A1746" s="24">
        <v>8415</v>
      </c>
      <c r="B1746" s="24" t="s">
        <v>1517</v>
      </c>
      <c r="C1746" s="57">
        <v>33.65</v>
      </c>
      <c r="D1746" s="57">
        <v>42.9</v>
      </c>
      <c r="E1746" s="57">
        <v>30.95</v>
      </c>
      <c r="F1746" s="57">
        <v>41</v>
      </c>
      <c r="G1746" s="57">
        <v>41.65</v>
      </c>
      <c r="H1746" s="57">
        <v>45.35</v>
      </c>
      <c r="I1746" s="57">
        <v>36.6</v>
      </c>
      <c r="J1746" s="57">
        <v>40.4</v>
      </c>
      <c r="K1746" s="57">
        <v>40.75</v>
      </c>
      <c r="L1746" s="57">
        <v>41.35</v>
      </c>
      <c r="M1746" s="57">
        <v>35.549999999999997</v>
      </c>
      <c r="N1746" s="57">
        <v>39.200000000000003</v>
      </c>
      <c r="O1746" s="57">
        <v>97679</v>
      </c>
      <c r="P1746" s="57">
        <v>357810</v>
      </c>
      <c r="Q1746" s="57">
        <v>63.646099999999997</v>
      </c>
      <c r="R1746" s="57">
        <v>49.825499999999998</v>
      </c>
      <c r="S1746" s="57">
        <v>65.565100000000001</v>
      </c>
      <c r="T1746" s="57">
        <v>55.072000000000003</v>
      </c>
      <c r="U1746" s="77">
        <v>0.33365597508298944</v>
      </c>
      <c r="V1746" s="24" t="s">
        <v>5973</v>
      </c>
      <c r="W1746" s="216" t="s">
        <v>6009</v>
      </c>
      <c r="X1746" s="216" t="s">
        <v>5961</v>
      </c>
      <c r="Y1746" s="24" t="s">
        <v>5982</v>
      </c>
      <c r="Z1746" s="24" t="s">
        <v>6073</v>
      </c>
      <c r="AA1746" s="24" t="s">
        <v>5975</v>
      </c>
      <c r="AB1746" s="24" t="s">
        <v>5965</v>
      </c>
      <c r="AC1746" s="24" t="s">
        <v>5976</v>
      </c>
    </row>
    <row r="1747" spans="1:29" s="169" customFormat="1">
      <c r="A1747" s="24">
        <v>8416</v>
      </c>
      <c r="B1747" s="24" t="s">
        <v>1518</v>
      </c>
      <c r="C1747" s="57">
        <v>118.5</v>
      </c>
      <c r="D1747" s="57">
        <v>122.5</v>
      </c>
      <c r="E1747" s="57">
        <v>116.5</v>
      </c>
      <c r="F1747" s="57">
        <v>120</v>
      </c>
      <c r="G1747" s="57">
        <v>120.5</v>
      </c>
      <c r="H1747" s="57">
        <v>128</v>
      </c>
      <c r="I1747" s="57">
        <v>120</v>
      </c>
      <c r="J1747" s="57">
        <v>126.5</v>
      </c>
      <c r="K1747" s="57">
        <v>120</v>
      </c>
      <c r="L1747" s="57">
        <v>122.5</v>
      </c>
      <c r="M1747" s="57">
        <v>115.5</v>
      </c>
      <c r="N1747" s="57">
        <v>119</v>
      </c>
      <c r="O1747" s="57">
        <v>305</v>
      </c>
      <c r="P1747" s="57">
        <v>578</v>
      </c>
      <c r="Q1747" s="57">
        <v>50.574199999999998</v>
      </c>
      <c r="R1747" s="57">
        <v>52.3264</v>
      </c>
      <c r="S1747" s="57">
        <v>43.072899999999997</v>
      </c>
      <c r="T1747" s="57">
        <v>49.241900000000001</v>
      </c>
      <c r="U1747" s="77">
        <v>0.64494425221068818</v>
      </c>
      <c r="V1747" s="24" t="s">
        <v>6470</v>
      </c>
      <c r="W1747" s="216" t="s">
        <v>5967</v>
      </c>
      <c r="X1747" s="216" t="s">
        <v>5971</v>
      </c>
      <c r="Y1747" s="24" t="s">
        <v>6022</v>
      </c>
      <c r="Z1747" s="24" t="s">
        <v>5982</v>
      </c>
      <c r="AA1747" s="24" t="s">
        <v>6073</v>
      </c>
      <c r="AB1747" s="24" t="s">
        <v>5986</v>
      </c>
      <c r="AC1747" s="24" t="s">
        <v>5970</v>
      </c>
    </row>
    <row r="1748" spans="1:29" s="169" customFormat="1">
      <c r="A1748" s="24">
        <v>8418</v>
      </c>
      <c r="B1748" s="24" t="s">
        <v>1519</v>
      </c>
      <c r="C1748" s="57">
        <v>11.15</v>
      </c>
      <c r="D1748" s="57">
        <v>12.75</v>
      </c>
      <c r="E1748" s="57">
        <v>11.05</v>
      </c>
      <c r="F1748" s="57">
        <v>11.65</v>
      </c>
      <c r="G1748" s="57">
        <v>11.55</v>
      </c>
      <c r="H1748" s="57">
        <v>11.9</v>
      </c>
      <c r="I1748" s="57">
        <v>11.2</v>
      </c>
      <c r="J1748" s="57">
        <v>11.45</v>
      </c>
      <c r="K1748" s="57">
        <v>11.5</v>
      </c>
      <c r="L1748" s="57">
        <v>11.7</v>
      </c>
      <c r="M1748" s="57">
        <v>10.4</v>
      </c>
      <c r="N1748" s="57">
        <v>10.5</v>
      </c>
      <c r="O1748" s="57">
        <v>184</v>
      </c>
      <c r="P1748" s="57">
        <v>293</v>
      </c>
      <c r="Q1748" s="57">
        <v>34.294199999999996</v>
      </c>
      <c r="R1748" s="57">
        <v>27.0701</v>
      </c>
      <c r="S1748" s="57">
        <v>27.2653</v>
      </c>
      <c r="T1748" s="57">
        <v>27.135200000000001</v>
      </c>
      <c r="U1748" s="77">
        <v>0.7675388699279484</v>
      </c>
      <c r="V1748" s="24" t="s">
        <v>6081</v>
      </c>
      <c r="W1748" s="216" t="s">
        <v>5967</v>
      </c>
      <c r="X1748" s="216" t="s">
        <v>5971</v>
      </c>
      <c r="Y1748" s="24" t="s">
        <v>5963</v>
      </c>
      <c r="Z1748" s="24" t="s">
        <v>6073</v>
      </c>
      <c r="AA1748" s="24" t="s">
        <v>5964</v>
      </c>
      <c r="AB1748" s="24" t="s">
        <v>5990</v>
      </c>
      <c r="AC1748" s="24" t="s">
        <v>5965</v>
      </c>
    </row>
    <row r="1749" spans="1:29" s="169" customFormat="1">
      <c r="A1749" s="24">
        <v>8420</v>
      </c>
      <c r="B1749" s="24" t="s">
        <v>1520</v>
      </c>
      <c r="C1749" s="57">
        <v>28.2</v>
      </c>
      <c r="D1749" s="57">
        <v>29.2</v>
      </c>
      <c r="E1749" s="57">
        <v>26.65</v>
      </c>
      <c r="F1749" s="57">
        <v>28.05</v>
      </c>
      <c r="G1749" s="57">
        <v>28.05</v>
      </c>
      <c r="H1749" s="57">
        <v>35.9</v>
      </c>
      <c r="I1749" s="57">
        <v>27.45</v>
      </c>
      <c r="J1749" s="57">
        <v>31.9</v>
      </c>
      <c r="K1749" s="57">
        <v>32.35</v>
      </c>
      <c r="L1749" s="57">
        <v>42.3</v>
      </c>
      <c r="M1749" s="57">
        <v>31.5</v>
      </c>
      <c r="N1749" s="57">
        <v>36.450000000000003</v>
      </c>
      <c r="O1749" s="57">
        <v>8198</v>
      </c>
      <c r="P1749" s="57">
        <v>6323</v>
      </c>
      <c r="Q1749" s="57">
        <v>68.1023</v>
      </c>
      <c r="R1749" s="57">
        <v>68.349299999999999</v>
      </c>
      <c r="S1749" s="57">
        <v>68.683300000000003</v>
      </c>
      <c r="T1749" s="57">
        <v>68.460599999999999</v>
      </c>
      <c r="U1749" s="77">
        <v>1.5846556662624984</v>
      </c>
      <c r="V1749" s="24" t="s">
        <v>6471</v>
      </c>
      <c r="W1749" s="216" t="s">
        <v>5981</v>
      </c>
      <c r="X1749" s="216" t="s">
        <v>5961</v>
      </c>
      <c r="Y1749" s="24" t="s">
        <v>5994</v>
      </c>
      <c r="Z1749" s="24" t="s">
        <v>5982</v>
      </c>
      <c r="AA1749" s="24" t="s">
        <v>5982</v>
      </c>
      <c r="AB1749" s="24" t="s">
        <v>5970</v>
      </c>
      <c r="AC1749" s="24" t="s">
        <v>5965</v>
      </c>
    </row>
    <row r="1750" spans="1:29" s="169" customFormat="1">
      <c r="A1750" s="24">
        <v>8421</v>
      </c>
      <c r="B1750" s="24" t="s">
        <v>1521</v>
      </c>
      <c r="C1750" s="57">
        <v>9.35</v>
      </c>
      <c r="D1750" s="57">
        <v>11.1</v>
      </c>
      <c r="E1750" s="57">
        <v>9.33</v>
      </c>
      <c r="F1750" s="57">
        <v>10.199999999999999</v>
      </c>
      <c r="G1750" s="57">
        <v>10.35</v>
      </c>
      <c r="H1750" s="57">
        <v>11.05</v>
      </c>
      <c r="I1750" s="57">
        <v>9.85</v>
      </c>
      <c r="J1750" s="57">
        <v>10.15</v>
      </c>
      <c r="K1750" s="57">
        <v>10.15</v>
      </c>
      <c r="L1750" s="57">
        <v>10.199999999999999</v>
      </c>
      <c r="M1750" s="57">
        <v>9.1300000000000008</v>
      </c>
      <c r="N1750" s="57">
        <v>9.4</v>
      </c>
      <c r="O1750" s="57">
        <v>684</v>
      </c>
      <c r="P1750" s="57">
        <v>2720</v>
      </c>
      <c r="Q1750" s="57">
        <v>49.744999999999997</v>
      </c>
      <c r="R1750" s="57">
        <v>41.450800000000001</v>
      </c>
      <c r="S1750" s="57">
        <v>42.383200000000002</v>
      </c>
      <c r="T1750" s="57">
        <v>41.761600000000001</v>
      </c>
      <c r="U1750" s="77">
        <v>0.30735294117647061</v>
      </c>
      <c r="V1750" s="24" t="s">
        <v>6050</v>
      </c>
      <c r="W1750" s="216" t="s">
        <v>5967</v>
      </c>
      <c r="X1750" s="216" t="s">
        <v>5971</v>
      </c>
      <c r="Y1750" s="24" t="s">
        <v>5982</v>
      </c>
      <c r="Z1750" s="24" t="s">
        <v>6000</v>
      </c>
      <c r="AA1750" s="24" t="s">
        <v>5964</v>
      </c>
      <c r="AB1750" s="24" t="s">
        <v>5979</v>
      </c>
      <c r="AC1750" s="24" t="s">
        <v>5991</v>
      </c>
    </row>
    <row r="1751" spans="1:29" s="169" customFormat="1">
      <c r="A1751" s="24">
        <v>8422</v>
      </c>
      <c r="B1751" s="24" t="s">
        <v>1522</v>
      </c>
      <c r="C1751" s="57">
        <v>172</v>
      </c>
      <c r="D1751" s="57">
        <v>178.5</v>
      </c>
      <c r="E1751" s="57">
        <v>163.5</v>
      </c>
      <c r="F1751" s="57">
        <v>166</v>
      </c>
      <c r="G1751" s="57">
        <v>166.5</v>
      </c>
      <c r="H1751" s="57">
        <v>172</v>
      </c>
      <c r="I1751" s="57">
        <v>164.5</v>
      </c>
      <c r="J1751" s="57">
        <v>168</v>
      </c>
      <c r="K1751" s="57">
        <v>168</v>
      </c>
      <c r="L1751" s="57">
        <v>169.5</v>
      </c>
      <c r="M1751" s="57">
        <v>166</v>
      </c>
      <c r="N1751" s="57">
        <v>169</v>
      </c>
      <c r="O1751" s="57">
        <v>2906</v>
      </c>
      <c r="P1751" s="57">
        <v>6742</v>
      </c>
      <c r="Q1751" s="57">
        <v>56.056600000000003</v>
      </c>
      <c r="R1751" s="57">
        <v>62.326000000000001</v>
      </c>
      <c r="S1751" s="57">
        <v>54.037700000000001</v>
      </c>
      <c r="T1751" s="57">
        <v>59.563299999999998</v>
      </c>
      <c r="U1751" s="77">
        <v>0.52681367217113295</v>
      </c>
      <c r="V1751" s="24" t="s">
        <v>6472</v>
      </c>
      <c r="W1751" s="216" t="s">
        <v>5967</v>
      </c>
      <c r="X1751" s="216" t="s">
        <v>5961</v>
      </c>
      <c r="Y1751" s="24" t="s">
        <v>5964</v>
      </c>
      <c r="Z1751" s="24" t="s">
        <v>5963</v>
      </c>
      <c r="AA1751" s="24" t="s">
        <v>6452</v>
      </c>
      <c r="AB1751" s="24" t="s">
        <v>5965</v>
      </c>
      <c r="AC1751" s="24" t="s">
        <v>5976</v>
      </c>
    </row>
    <row r="1752" spans="1:29" s="169" customFormat="1">
      <c r="A1752" s="24">
        <v>8424</v>
      </c>
      <c r="B1752" s="24" t="s">
        <v>1524</v>
      </c>
      <c r="C1752" s="57">
        <v>57.5</v>
      </c>
      <c r="D1752" s="57">
        <v>58.5</v>
      </c>
      <c r="E1752" s="57">
        <v>56.6</v>
      </c>
      <c r="F1752" s="57">
        <v>58.2</v>
      </c>
      <c r="G1752" s="57">
        <v>59.5</v>
      </c>
      <c r="H1752" s="57">
        <v>64</v>
      </c>
      <c r="I1752" s="57">
        <v>59.2</v>
      </c>
      <c r="J1752" s="57">
        <v>61.5</v>
      </c>
      <c r="K1752" s="57">
        <v>61.6</v>
      </c>
      <c r="L1752" s="57">
        <v>62</v>
      </c>
      <c r="M1752" s="57">
        <v>60.8</v>
      </c>
      <c r="N1752" s="57">
        <v>61.7</v>
      </c>
      <c r="O1752" s="57">
        <v>612</v>
      </c>
      <c r="P1752" s="57">
        <v>1502</v>
      </c>
      <c r="Q1752" s="57">
        <v>79.4876</v>
      </c>
      <c r="R1752" s="57">
        <v>73.414199999999994</v>
      </c>
      <c r="S1752" s="57">
        <v>81.019400000000005</v>
      </c>
      <c r="T1752" s="57">
        <v>75.949299999999994</v>
      </c>
      <c r="U1752" s="77">
        <v>0.49800266311584557</v>
      </c>
      <c r="V1752" s="24" t="s">
        <v>6473</v>
      </c>
      <c r="W1752" s="216" t="s">
        <v>6009</v>
      </c>
      <c r="X1752" s="216" t="s">
        <v>5989</v>
      </c>
      <c r="Y1752" s="24" t="s">
        <v>6016</v>
      </c>
      <c r="Z1752" s="24" t="s">
        <v>6010</v>
      </c>
      <c r="AA1752" s="24" t="s">
        <v>6370</v>
      </c>
      <c r="AB1752" s="24" t="s">
        <v>5990</v>
      </c>
      <c r="AC1752" s="24" t="s">
        <v>5996</v>
      </c>
    </row>
    <row r="1753" spans="1:29" s="169" customFormat="1">
      <c r="A1753" s="24">
        <v>8426</v>
      </c>
      <c r="B1753" s="24" t="s">
        <v>1525</v>
      </c>
      <c r="C1753" s="57">
        <v>17.5</v>
      </c>
      <c r="D1753" s="57">
        <v>19</v>
      </c>
      <c r="E1753" s="57">
        <v>16.600000000000001</v>
      </c>
      <c r="F1753" s="57">
        <v>18.05</v>
      </c>
      <c r="G1753" s="57">
        <v>18</v>
      </c>
      <c r="H1753" s="57">
        <v>18.5</v>
      </c>
      <c r="I1753" s="57">
        <v>16.8</v>
      </c>
      <c r="J1753" s="57">
        <v>17.149999999999999</v>
      </c>
      <c r="K1753" s="57">
        <v>17.149999999999999</v>
      </c>
      <c r="L1753" s="57">
        <v>17.149999999999999</v>
      </c>
      <c r="M1753" s="57">
        <v>14.15</v>
      </c>
      <c r="N1753" s="57">
        <v>15.1</v>
      </c>
      <c r="O1753" s="57">
        <v>732</v>
      </c>
      <c r="P1753" s="57">
        <v>821</v>
      </c>
      <c r="Q1753" s="57">
        <v>66.057199999999995</v>
      </c>
      <c r="R1753" s="57">
        <v>61.089100000000002</v>
      </c>
      <c r="S1753" s="57">
        <v>58.153799999999997</v>
      </c>
      <c r="T1753" s="57">
        <v>60.110700000000001</v>
      </c>
      <c r="U1753" s="77">
        <v>1.0897279740154282</v>
      </c>
      <c r="V1753" s="24" t="s">
        <v>6023</v>
      </c>
      <c r="W1753" s="216" t="s">
        <v>5960</v>
      </c>
      <c r="X1753" s="216" t="s">
        <v>5961</v>
      </c>
      <c r="Y1753" s="24" t="s">
        <v>6022</v>
      </c>
      <c r="Z1753" s="24" t="s">
        <v>5964</v>
      </c>
      <c r="AA1753" s="24" t="s">
        <v>6024</v>
      </c>
      <c r="AB1753" s="24" t="s">
        <v>5979</v>
      </c>
      <c r="AC1753" s="24" t="s">
        <v>5991</v>
      </c>
    </row>
    <row r="1754" spans="1:29" s="169" customFormat="1">
      <c r="A1754" s="24">
        <v>8427</v>
      </c>
      <c r="B1754" s="24" t="s">
        <v>1526</v>
      </c>
      <c r="C1754" s="57">
        <v>50.9</v>
      </c>
      <c r="D1754" s="57">
        <v>52.4</v>
      </c>
      <c r="E1754" s="57">
        <v>49.5</v>
      </c>
      <c r="F1754" s="57">
        <v>50.3</v>
      </c>
      <c r="G1754" s="57">
        <v>49.65</v>
      </c>
      <c r="H1754" s="57">
        <v>50.5</v>
      </c>
      <c r="I1754" s="57">
        <v>44.55</v>
      </c>
      <c r="J1754" s="57"/>
      <c r="K1754" s="57">
        <v>48.5</v>
      </c>
      <c r="L1754" s="57">
        <v>49.1</v>
      </c>
      <c r="M1754" s="57">
        <v>43.05</v>
      </c>
      <c r="N1754" s="57">
        <v>45.2</v>
      </c>
      <c r="O1754" s="57">
        <v>173</v>
      </c>
      <c r="P1754" s="57">
        <v>149</v>
      </c>
      <c r="Q1754" s="57">
        <v>64.624499999999998</v>
      </c>
      <c r="R1754" s="57">
        <v>64.918700000000001</v>
      </c>
      <c r="S1754" s="57">
        <v>58.061</v>
      </c>
      <c r="T1754" s="57">
        <v>62.632800000000003</v>
      </c>
      <c r="U1754" s="77">
        <v>1.419090231170768</v>
      </c>
      <c r="V1754" s="24" t="s">
        <v>6385</v>
      </c>
      <c r="W1754" s="216" t="s">
        <v>5967</v>
      </c>
      <c r="X1754" s="216" t="s">
        <v>5961</v>
      </c>
      <c r="Y1754" s="24" t="s">
        <v>6000</v>
      </c>
      <c r="Z1754" s="24" t="s">
        <v>5994</v>
      </c>
      <c r="AA1754" s="24" t="s">
        <v>5964</v>
      </c>
      <c r="AB1754" s="24" t="s">
        <v>5965</v>
      </c>
      <c r="AC1754" s="24" t="s">
        <v>5986</v>
      </c>
    </row>
    <row r="1755" spans="1:29" s="169" customFormat="1">
      <c r="A1755" s="24">
        <v>8429</v>
      </c>
      <c r="B1755" s="24" t="s">
        <v>1527</v>
      </c>
      <c r="C1755" s="57">
        <v>12.3</v>
      </c>
      <c r="D1755" s="57">
        <v>19.2</v>
      </c>
      <c r="E1755" s="57">
        <v>11.55</v>
      </c>
      <c r="F1755" s="57">
        <v>17.399999999999999</v>
      </c>
      <c r="G1755" s="57">
        <v>17.75</v>
      </c>
      <c r="H1755" s="57">
        <v>21.65</v>
      </c>
      <c r="I1755" s="57">
        <v>13.2</v>
      </c>
      <c r="J1755" s="57">
        <v>13.95</v>
      </c>
      <c r="K1755" s="57">
        <v>14</v>
      </c>
      <c r="L1755" s="57">
        <v>14.6</v>
      </c>
      <c r="M1755" s="57">
        <v>11.65</v>
      </c>
      <c r="N1755" s="57">
        <v>12.1</v>
      </c>
      <c r="O1755" s="57">
        <v>15877</v>
      </c>
      <c r="P1755" s="57">
        <v>72017</v>
      </c>
      <c r="Q1755" s="57">
        <v>61.8</v>
      </c>
      <c r="R1755" s="57">
        <v>60.303899999999999</v>
      </c>
      <c r="S1755" s="57">
        <v>51.040100000000002</v>
      </c>
      <c r="T1755" s="57">
        <v>57.216000000000001</v>
      </c>
      <c r="U1755" s="77">
        <v>0.26945335437774726</v>
      </c>
      <c r="V1755" s="24" t="s">
        <v>6118</v>
      </c>
      <c r="W1755" s="216" t="s">
        <v>5960</v>
      </c>
      <c r="X1755" s="216" t="s">
        <v>5961</v>
      </c>
      <c r="Y1755" s="24" t="s">
        <v>5982</v>
      </c>
      <c r="Z1755" s="24" t="s">
        <v>5964</v>
      </c>
      <c r="AA1755" s="24" t="s">
        <v>5964</v>
      </c>
      <c r="AB1755" s="24" t="s">
        <v>5990</v>
      </c>
      <c r="AC1755" s="24" t="s">
        <v>5990</v>
      </c>
    </row>
    <row r="1756" spans="1:29" s="169" customFormat="1">
      <c r="A1756" s="24">
        <v>8431</v>
      </c>
      <c r="B1756" s="24" t="s">
        <v>1528</v>
      </c>
      <c r="C1756" s="57">
        <v>64</v>
      </c>
      <c r="D1756" s="57">
        <v>76.599999999999994</v>
      </c>
      <c r="E1756" s="57">
        <v>58</v>
      </c>
      <c r="F1756" s="57">
        <v>72</v>
      </c>
      <c r="G1756" s="57">
        <v>72</v>
      </c>
      <c r="H1756" s="57">
        <v>84.4</v>
      </c>
      <c r="I1756" s="57">
        <v>70</v>
      </c>
      <c r="J1756" s="57">
        <v>71.400000000000006</v>
      </c>
      <c r="K1756" s="57">
        <v>72.099999999999994</v>
      </c>
      <c r="L1756" s="57">
        <v>72.7</v>
      </c>
      <c r="M1756" s="57">
        <v>58.3</v>
      </c>
      <c r="N1756" s="57">
        <v>63</v>
      </c>
      <c r="O1756" s="57">
        <v>8122</v>
      </c>
      <c r="P1756" s="57">
        <v>44596</v>
      </c>
      <c r="Q1756" s="57">
        <v>48.346400000000003</v>
      </c>
      <c r="R1756" s="57">
        <v>55.996699999999997</v>
      </c>
      <c r="S1756" s="57">
        <v>41.0244</v>
      </c>
      <c r="T1756" s="57">
        <v>51.005899999999997</v>
      </c>
      <c r="U1756" s="77">
        <v>0.22259594781794084</v>
      </c>
      <c r="V1756" s="24" t="s">
        <v>6050</v>
      </c>
      <c r="W1756" s="216" t="s">
        <v>5967</v>
      </c>
      <c r="X1756" s="216" t="s">
        <v>5961</v>
      </c>
      <c r="Y1756" s="24" t="s">
        <v>5982</v>
      </c>
      <c r="Z1756" s="24" t="s">
        <v>5978</v>
      </c>
      <c r="AA1756" s="24" t="s">
        <v>5964</v>
      </c>
      <c r="AB1756" s="24" t="s">
        <v>5979</v>
      </c>
      <c r="AC1756" s="24" t="s">
        <v>5991</v>
      </c>
    </row>
    <row r="1757" spans="1:29" s="169" customFormat="1">
      <c r="A1757" s="24">
        <v>8432</v>
      </c>
      <c r="B1757" s="24" t="s">
        <v>1529</v>
      </c>
      <c r="C1757" s="57">
        <v>43.6</v>
      </c>
      <c r="D1757" s="57">
        <v>46.65</v>
      </c>
      <c r="E1757" s="57">
        <v>42.7</v>
      </c>
      <c r="F1757" s="57">
        <v>43.35</v>
      </c>
      <c r="G1757" s="57">
        <v>43.4</v>
      </c>
      <c r="H1757" s="57">
        <v>43.8</v>
      </c>
      <c r="I1757" s="57">
        <v>40.9</v>
      </c>
      <c r="J1757" s="57">
        <v>40.9</v>
      </c>
      <c r="K1757" s="57">
        <v>42</v>
      </c>
      <c r="L1757" s="57">
        <v>42</v>
      </c>
      <c r="M1757" s="57">
        <v>39.65</v>
      </c>
      <c r="N1757" s="57">
        <v>40.049999999999997</v>
      </c>
      <c r="O1757" s="57">
        <v>582</v>
      </c>
      <c r="P1757" s="57">
        <v>1488</v>
      </c>
      <c r="Q1757" s="57">
        <v>5.2312000000000003</v>
      </c>
      <c r="R1757" s="57">
        <v>6.6060999999999996</v>
      </c>
      <c r="S1757" s="57">
        <v>4.0976999999999997</v>
      </c>
      <c r="T1757" s="57">
        <v>5.7698999999999998</v>
      </c>
      <c r="U1757" s="77">
        <v>0.47804659498207885</v>
      </c>
      <c r="V1757" s="24" t="s">
        <v>6036</v>
      </c>
      <c r="W1757" s="216" t="s">
        <v>5967</v>
      </c>
      <c r="X1757" s="216" t="s">
        <v>6047</v>
      </c>
      <c r="Y1757" s="24" t="s">
        <v>5978</v>
      </c>
      <c r="Z1757" s="24" t="s">
        <v>6004</v>
      </c>
      <c r="AA1757" s="24" t="s">
        <v>6024</v>
      </c>
      <c r="AB1757" s="24" t="s">
        <v>5979</v>
      </c>
      <c r="AC1757" s="24" t="s">
        <v>5990</v>
      </c>
    </row>
    <row r="1758" spans="1:29" s="169" customFormat="1">
      <c r="A1758" s="24">
        <v>8433</v>
      </c>
      <c r="B1758" s="24" t="s">
        <v>1530</v>
      </c>
      <c r="C1758" s="57">
        <v>41.1</v>
      </c>
      <c r="D1758" s="57">
        <v>45.45</v>
      </c>
      <c r="E1758" s="57">
        <v>39.5</v>
      </c>
      <c r="F1758" s="57">
        <v>42.4</v>
      </c>
      <c r="G1758" s="57">
        <v>42.5</v>
      </c>
      <c r="H1758" s="57">
        <v>47.9</v>
      </c>
      <c r="I1758" s="57">
        <v>42</v>
      </c>
      <c r="J1758" s="57">
        <v>44.1</v>
      </c>
      <c r="K1758" s="57">
        <v>44</v>
      </c>
      <c r="L1758" s="57">
        <v>45.4</v>
      </c>
      <c r="M1758" s="57">
        <v>38.6</v>
      </c>
      <c r="N1758" s="57">
        <v>40</v>
      </c>
      <c r="O1758" s="57">
        <v>409</v>
      </c>
      <c r="P1758" s="57">
        <v>895</v>
      </c>
      <c r="Q1758" s="57">
        <v>46.997199999999999</v>
      </c>
      <c r="R1758" s="57">
        <v>47.732599999999998</v>
      </c>
      <c r="S1758" s="57">
        <v>38.956699999999998</v>
      </c>
      <c r="T1758" s="57">
        <v>44.807299999999998</v>
      </c>
      <c r="U1758" s="77">
        <v>0.55853507138423342</v>
      </c>
      <c r="V1758" s="24" t="s">
        <v>6014</v>
      </c>
      <c r="W1758" s="216" t="s">
        <v>5967</v>
      </c>
      <c r="X1758" s="216" t="s">
        <v>5971</v>
      </c>
      <c r="Y1758" s="24" t="s">
        <v>5963</v>
      </c>
      <c r="Z1758" s="24" t="s">
        <v>5963</v>
      </c>
      <c r="AA1758" s="24" t="s">
        <v>5964</v>
      </c>
      <c r="AB1758" s="24" t="s">
        <v>5990</v>
      </c>
      <c r="AC1758" s="24" t="s">
        <v>5990</v>
      </c>
    </row>
    <row r="1759" spans="1:29" s="169" customFormat="1">
      <c r="A1759" s="24">
        <v>8435</v>
      </c>
      <c r="B1759" s="24" t="s">
        <v>1531</v>
      </c>
      <c r="C1759" s="57">
        <v>57</v>
      </c>
      <c r="D1759" s="57">
        <v>57.6</v>
      </c>
      <c r="E1759" s="57">
        <v>56.1</v>
      </c>
      <c r="F1759" s="57">
        <v>57.2</v>
      </c>
      <c r="G1759" s="57">
        <v>57.2</v>
      </c>
      <c r="H1759" s="57">
        <v>58.5</v>
      </c>
      <c r="I1759" s="57">
        <v>55.1</v>
      </c>
      <c r="J1759" s="57">
        <v>55.7</v>
      </c>
      <c r="K1759" s="57">
        <v>55.8</v>
      </c>
      <c r="L1759" s="57">
        <v>57.3</v>
      </c>
      <c r="M1759" s="57">
        <v>55.5</v>
      </c>
      <c r="N1759" s="57">
        <v>56.6</v>
      </c>
      <c r="O1759" s="57">
        <v>807</v>
      </c>
      <c r="P1759" s="57">
        <v>1628</v>
      </c>
      <c r="Q1759" s="57">
        <v>63.902099999999997</v>
      </c>
      <c r="R1759" s="57">
        <v>65.4011</v>
      </c>
      <c r="S1759" s="57">
        <v>62.839500000000001</v>
      </c>
      <c r="T1759" s="57">
        <v>64.547200000000004</v>
      </c>
      <c r="U1759" s="77">
        <v>0.60585585585585588</v>
      </c>
      <c r="V1759" s="24" t="s">
        <v>6038</v>
      </c>
      <c r="W1759" s="216" t="s">
        <v>5967</v>
      </c>
      <c r="X1759" s="216" t="s">
        <v>5961</v>
      </c>
      <c r="Y1759" s="24" t="s">
        <v>6124</v>
      </c>
      <c r="Z1759" s="24" t="s">
        <v>5962</v>
      </c>
      <c r="AA1759" s="24" t="s">
        <v>6016</v>
      </c>
      <c r="AB1759" s="24" t="s">
        <v>5986</v>
      </c>
      <c r="AC1759" s="24" t="s">
        <v>5990</v>
      </c>
    </row>
    <row r="1760" spans="1:29" s="169" customFormat="1">
      <c r="A1760" s="24">
        <v>8436</v>
      </c>
      <c r="B1760" s="24" t="s">
        <v>1532</v>
      </c>
      <c r="C1760" s="57">
        <v>241</v>
      </c>
      <c r="D1760" s="57">
        <v>276</v>
      </c>
      <c r="E1760" s="57">
        <v>226</v>
      </c>
      <c r="F1760" s="57">
        <v>257</v>
      </c>
      <c r="G1760" s="57">
        <v>255</v>
      </c>
      <c r="H1760" s="57">
        <v>350</v>
      </c>
      <c r="I1760" s="57">
        <v>248</v>
      </c>
      <c r="J1760" s="57">
        <v>327</v>
      </c>
      <c r="K1760" s="57">
        <v>327.5</v>
      </c>
      <c r="L1760" s="57">
        <v>332</v>
      </c>
      <c r="M1760" s="57">
        <v>252</v>
      </c>
      <c r="N1760" s="57">
        <v>264</v>
      </c>
      <c r="O1760" s="57">
        <v>32992</v>
      </c>
      <c r="P1760" s="57">
        <v>64655</v>
      </c>
      <c r="Q1760" s="57">
        <v>61.281599999999997</v>
      </c>
      <c r="R1760" s="57">
        <v>45.827100000000002</v>
      </c>
      <c r="S1760" s="57">
        <v>57.022100000000002</v>
      </c>
      <c r="T1760" s="57">
        <v>49.558799999999998</v>
      </c>
      <c r="U1760" s="77">
        <v>0.62367265571967445</v>
      </c>
      <c r="V1760" s="24" t="s">
        <v>6019</v>
      </c>
      <c r="W1760" s="216" t="s">
        <v>6020</v>
      </c>
      <c r="X1760" s="216" t="s">
        <v>5961</v>
      </c>
      <c r="Y1760" s="24" t="s">
        <v>5982</v>
      </c>
      <c r="Z1760" s="24" t="s">
        <v>5982</v>
      </c>
      <c r="AA1760" s="24" t="s">
        <v>5964</v>
      </c>
      <c r="AB1760" s="24" t="s">
        <v>5965</v>
      </c>
      <c r="AC1760" s="24" t="s">
        <v>5990</v>
      </c>
    </row>
    <row r="1761" spans="1:29" s="169" customFormat="1">
      <c r="A1761" s="24">
        <v>8437</v>
      </c>
      <c r="B1761" s="24" t="s">
        <v>1533</v>
      </c>
      <c r="C1761" s="57">
        <v>178</v>
      </c>
      <c r="D1761" s="57">
        <v>180.5</v>
      </c>
      <c r="E1761" s="57">
        <v>172.5</v>
      </c>
      <c r="F1761" s="57">
        <v>177</v>
      </c>
      <c r="G1761" s="57">
        <v>174.5</v>
      </c>
      <c r="H1761" s="57">
        <v>186.5</v>
      </c>
      <c r="I1761" s="57">
        <v>170</v>
      </c>
      <c r="J1761" s="57">
        <v>183.5</v>
      </c>
      <c r="K1761" s="57">
        <v>171</v>
      </c>
      <c r="L1761" s="57">
        <v>174</v>
      </c>
      <c r="M1761" s="57">
        <v>152</v>
      </c>
      <c r="N1761" s="57">
        <v>165</v>
      </c>
      <c r="O1761" s="57">
        <v>401</v>
      </c>
      <c r="P1761" s="57">
        <v>676</v>
      </c>
      <c r="Q1761" s="57">
        <v>62.845999999999997</v>
      </c>
      <c r="R1761" s="57">
        <v>54.697099999999999</v>
      </c>
      <c r="S1761" s="57">
        <v>54.142200000000003</v>
      </c>
      <c r="T1761" s="57">
        <v>54.512099999999997</v>
      </c>
      <c r="U1761" s="77">
        <v>0.72501643655489811</v>
      </c>
      <c r="V1761" s="24" t="s">
        <v>6434</v>
      </c>
      <c r="W1761" s="216" t="s">
        <v>5960</v>
      </c>
      <c r="X1761" s="216" t="s">
        <v>5961</v>
      </c>
      <c r="Y1761" s="24" t="s">
        <v>5994</v>
      </c>
      <c r="Z1761" s="24" t="s">
        <v>5982</v>
      </c>
      <c r="AA1761" s="24" t="s">
        <v>5975</v>
      </c>
      <c r="AB1761" s="24" t="s">
        <v>5965</v>
      </c>
      <c r="AC1761" s="24" t="s">
        <v>5976</v>
      </c>
    </row>
    <row r="1762" spans="1:29" s="169" customFormat="1">
      <c r="A1762" s="24">
        <v>8440</v>
      </c>
      <c r="B1762" s="24" t="s">
        <v>5955</v>
      </c>
      <c r="C1762" s="57">
        <v>19.399999999999999</v>
      </c>
      <c r="D1762" s="57">
        <v>22.55</v>
      </c>
      <c r="E1762" s="57">
        <v>18.55</v>
      </c>
      <c r="F1762" s="57">
        <v>19.850000000000001</v>
      </c>
      <c r="G1762" s="57">
        <v>19.8</v>
      </c>
      <c r="H1762" s="57">
        <v>20.6</v>
      </c>
      <c r="I1762" s="57">
        <v>19.149999999999999</v>
      </c>
      <c r="J1762" s="57">
        <v>19.2</v>
      </c>
      <c r="K1762" s="57">
        <v>19.45</v>
      </c>
      <c r="L1762" s="57">
        <v>20.149999999999999</v>
      </c>
      <c r="M1762" s="57">
        <v>16.95</v>
      </c>
      <c r="N1762" s="57">
        <v>18.649999999999999</v>
      </c>
      <c r="O1762" s="57">
        <v>1446</v>
      </c>
      <c r="P1762" s="57">
        <v>3502</v>
      </c>
      <c r="Q1762" s="57">
        <v>57.045000000000002</v>
      </c>
      <c r="R1762" s="57">
        <v>55.5182</v>
      </c>
      <c r="S1762" s="57">
        <v>54.072800000000001</v>
      </c>
      <c r="T1762" s="57">
        <v>55.0364</v>
      </c>
      <c r="U1762" s="77">
        <v>0.50466400152293922</v>
      </c>
      <c r="V1762" s="24" t="s">
        <v>6069</v>
      </c>
      <c r="W1762" s="216" t="s">
        <v>5960</v>
      </c>
      <c r="X1762" s="216" t="s">
        <v>5961</v>
      </c>
      <c r="Y1762" s="24" t="s">
        <v>5969</v>
      </c>
      <c r="Z1762" s="24" t="s">
        <v>5962</v>
      </c>
      <c r="AA1762" s="24" t="s">
        <v>5975</v>
      </c>
      <c r="AB1762" s="24" t="s">
        <v>5990</v>
      </c>
      <c r="AC1762" s="24" t="s">
        <v>5970</v>
      </c>
    </row>
    <row r="1763" spans="1:29" s="169" customFormat="1">
      <c r="A1763" s="24">
        <v>8442</v>
      </c>
      <c r="B1763" s="24" t="s">
        <v>1534</v>
      </c>
      <c r="C1763" s="57">
        <v>39</v>
      </c>
      <c r="D1763" s="57">
        <v>41</v>
      </c>
      <c r="E1763" s="57">
        <v>36.9</v>
      </c>
      <c r="F1763" s="57">
        <v>38.65</v>
      </c>
      <c r="G1763" s="57">
        <v>38</v>
      </c>
      <c r="H1763" s="57">
        <v>49</v>
      </c>
      <c r="I1763" s="57">
        <v>37.1</v>
      </c>
      <c r="J1763" s="57">
        <v>43.35</v>
      </c>
      <c r="K1763" s="57">
        <v>43.3</v>
      </c>
      <c r="L1763" s="57">
        <v>43.3</v>
      </c>
      <c r="M1763" s="57">
        <v>37.4</v>
      </c>
      <c r="N1763" s="57">
        <v>38.450000000000003</v>
      </c>
      <c r="O1763" s="57">
        <v>669</v>
      </c>
      <c r="P1763" s="57">
        <v>2579</v>
      </c>
      <c r="Q1763" s="57">
        <v>29.455400000000001</v>
      </c>
      <c r="R1763" s="57">
        <v>29.874099999999999</v>
      </c>
      <c r="S1763" s="57">
        <v>24.210100000000001</v>
      </c>
      <c r="T1763" s="57">
        <v>27.9861</v>
      </c>
      <c r="U1763" s="77">
        <v>0.31704795140235231</v>
      </c>
      <c r="V1763" s="24" t="s">
        <v>6137</v>
      </c>
      <c r="W1763" s="216" t="s">
        <v>5967</v>
      </c>
      <c r="X1763" s="216" t="s">
        <v>6007</v>
      </c>
      <c r="Y1763" s="24" t="s">
        <v>6073</v>
      </c>
      <c r="Z1763" s="24" t="s">
        <v>5982</v>
      </c>
      <c r="AA1763" s="24" t="s">
        <v>6024</v>
      </c>
      <c r="AB1763" s="24" t="s">
        <v>5979</v>
      </c>
      <c r="AC1763" s="24" t="s">
        <v>5990</v>
      </c>
    </row>
    <row r="1764" spans="1:29" s="169" customFormat="1">
      <c r="A1764" s="24">
        <v>8443</v>
      </c>
      <c r="B1764" s="24" t="s">
        <v>1535</v>
      </c>
      <c r="C1764" s="57">
        <v>11.65</v>
      </c>
      <c r="D1764" s="57">
        <v>11.95</v>
      </c>
      <c r="E1764" s="57">
        <v>11.2</v>
      </c>
      <c r="F1764" s="57">
        <v>11.6</v>
      </c>
      <c r="G1764" s="57">
        <v>11.55</v>
      </c>
      <c r="H1764" s="57">
        <v>12.7</v>
      </c>
      <c r="I1764" s="57">
        <v>11.25</v>
      </c>
      <c r="J1764" s="57">
        <v>11.25</v>
      </c>
      <c r="K1764" s="57">
        <v>11.15</v>
      </c>
      <c r="L1764" s="57">
        <v>11.45</v>
      </c>
      <c r="M1764" s="57">
        <v>10.65</v>
      </c>
      <c r="N1764" s="57">
        <v>11.1</v>
      </c>
      <c r="O1764" s="57">
        <v>427</v>
      </c>
      <c r="P1764" s="57">
        <v>1515</v>
      </c>
      <c r="Q1764" s="57">
        <v>44.367800000000003</v>
      </c>
      <c r="R1764" s="57">
        <v>55.4026</v>
      </c>
      <c r="S1764" s="57">
        <v>37.241399999999999</v>
      </c>
      <c r="T1764" s="57">
        <v>49.3489</v>
      </c>
      <c r="U1764" s="77">
        <v>0.34448111477814447</v>
      </c>
      <c r="V1764" s="24" t="s">
        <v>6053</v>
      </c>
      <c r="W1764" s="216" t="s">
        <v>5967</v>
      </c>
      <c r="X1764" s="216" t="s">
        <v>5971</v>
      </c>
      <c r="Y1764" s="24" t="s">
        <v>5994</v>
      </c>
      <c r="Z1764" s="24" t="s">
        <v>6338</v>
      </c>
      <c r="AA1764" s="24" t="s">
        <v>5994</v>
      </c>
      <c r="AB1764" s="24" t="s">
        <v>5986</v>
      </c>
      <c r="AC1764" s="24" t="s">
        <v>5976</v>
      </c>
    </row>
    <row r="1765" spans="1:29" s="169" customFormat="1">
      <c r="A1765" s="24">
        <v>8446</v>
      </c>
      <c r="B1765" s="24" t="s">
        <v>1537</v>
      </c>
      <c r="C1765" s="57">
        <v>96.7</v>
      </c>
      <c r="D1765" s="57">
        <v>96.8</v>
      </c>
      <c r="E1765" s="57">
        <v>91.8</v>
      </c>
      <c r="F1765" s="57">
        <v>94.4</v>
      </c>
      <c r="G1765" s="57">
        <v>94.5</v>
      </c>
      <c r="H1765" s="57">
        <v>94.9</v>
      </c>
      <c r="I1765" s="57">
        <v>88</v>
      </c>
      <c r="J1765" s="57">
        <v>90.7</v>
      </c>
      <c r="K1765" s="57">
        <v>90.5</v>
      </c>
      <c r="L1765" s="57">
        <v>91.7</v>
      </c>
      <c r="M1765" s="57">
        <v>83.1</v>
      </c>
      <c r="N1765" s="57">
        <v>84.9</v>
      </c>
      <c r="O1765" s="57">
        <v>1619</v>
      </c>
      <c r="P1765" s="57">
        <v>2491</v>
      </c>
      <c r="Q1765" s="57">
        <v>23.504799999999999</v>
      </c>
      <c r="R1765" s="57">
        <v>30.5244</v>
      </c>
      <c r="S1765" s="57">
        <v>17.212299999999999</v>
      </c>
      <c r="T1765" s="57">
        <v>26.087</v>
      </c>
      <c r="U1765" s="77">
        <v>0.79437084615727727</v>
      </c>
      <c r="V1765" s="24" t="s">
        <v>6142</v>
      </c>
      <c r="W1765" s="216" t="s">
        <v>5967</v>
      </c>
      <c r="X1765" s="216" t="s">
        <v>6007</v>
      </c>
      <c r="Y1765" s="24" t="s">
        <v>5962</v>
      </c>
      <c r="Z1765" s="24" t="s">
        <v>5964</v>
      </c>
      <c r="AA1765" s="24" t="s">
        <v>5964</v>
      </c>
      <c r="AB1765" s="24" t="s">
        <v>5965</v>
      </c>
      <c r="AC1765" s="24" t="s">
        <v>5990</v>
      </c>
    </row>
    <row r="1766" spans="1:29" s="169" customFormat="1">
      <c r="A1766" s="24">
        <v>8450</v>
      </c>
      <c r="B1766" s="24" t="s">
        <v>1538</v>
      </c>
      <c r="C1766" s="57">
        <v>23.65</v>
      </c>
      <c r="D1766" s="57">
        <v>25.05</v>
      </c>
      <c r="E1766" s="57">
        <v>22.7</v>
      </c>
      <c r="F1766" s="57">
        <v>23.7</v>
      </c>
      <c r="G1766" s="57">
        <v>23.9</v>
      </c>
      <c r="H1766" s="57">
        <v>24.25</v>
      </c>
      <c r="I1766" s="57">
        <v>22.7</v>
      </c>
      <c r="J1766" s="57">
        <v>23.8</v>
      </c>
      <c r="K1766" s="57">
        <v>23.8</v>
      </c>
      <c r="L1766" s="57">
        <v>24.05</v>
      </c>
      <c r="M1766" s="57">
        <v>22.5</v>
      </c>
      <c r="N1766" s="57">
        <v>23</v>
      </c>
      <c r="O1766" s="57">
        <v>785</v>
      </c>
      <c r="P1766" s="57">
        <v>1297</v>
      </c>
      <c r="Q1766" s="57">
        <v>42.162799999999997</v>
      </c>
      <c r="R1766" s="57">
        <v>31.133400000000002</v>
      </c>
      <c r="S1766" s="57">
        <v>42.211100000000002</v>
      </c>
      <c r="T1766" s="57">
        <v>34.826000000000001</v>
      </c>
      <c r="U1766" s="77">
        <v>0.73974128330334965</v>
      </c>
      <c r="V1766" s="24" t="s">
        <v>6393</v>
      </c>
      <c r="W1766" s="216" t="s">
        <v>6009</v>
      </c>
      <c r="X1766" s="216" t="s">
        <v>5971</v>
      </c>
      <c r="Y1766" s="24" t="s">
        <v>5969</v>
      </c>
      <c r="Z1766" s="24" t="s">
        <v>5994</v>
      </c>
      <c r="AA1766" s="24" t="s">
        <v>5962</v>
      </c>
      <c r="AB1766" s="24" t="s">
        <v>5990</v>
      </c>
      <c r="AC1766" s="24" t="s">
        <v>5991</v>
      </c>
    </row>
    <row r="1767" spans="1:29" s="169" customFormat="1">
      <c r="A1767" s="24">
        <v>8454</v>
      </c>
      <c r="B1767" s="24" t="s">
        <v>1539</v>
      </c>
      <c r="C1767" s="57">
        <v>1240</v>
      </c>
      <c r="D1767" s="57">
        <v>1970</v>
      </c>
      <c r="E1767" s="57">
        <v>1230</v>
      </c>
      <c r="F1767" s="57">
        <v>1885</v>
      </c>
      <c r="G1767" s="57">
        <v>1940</v>
      </c>
      <c r="H1767" s="57">
        <v>2075</v>
      </c>
      <c r="I1767" s="57">
        <v>1440</v>
      </c>
      <c r="J1767" s="57">
        <v>1560</v>
      </c>
      <c r="K1767" s="57">
        <v>1550</v>
      </c>
      <c r="L1767" s="57">
        <v>2010</v>
      </c>
      <c r="M1767" s="57">
        <v>1530</v>
      </c>
      <c r="N1767" s="57">
        <v>1585</v>
      </c>
      <c r="O1767" s="57">
        <v>10157</v>
      </c>
      <c r="P1767" s="57">
        <v>14817</v>
      </c>
      <c r="Q1767" s="57">
        <v>80.378699999999995</v>
      </c>
      <c r="R1767" s="57">
        <v>82.511700000000005</v>
      </c>
      <c r="S1767" s="57">
        <v>75.993799999999993</v>
      </c>
      <c r="T1767" s="57">
        <v>80.339100000000002</v>
      </c>
      <c r="U1767" s="77">
        <v>0.83782892023426547</v>
      </c>
      <c r="V1767" s="24" t="s">
        <v>6105</v>
      </c>
      <c r="W1767" s="216" t="s">
        <v>5967</v>
      </c>
      <c r="X1767" s="216" t="s">
        <v>5989</v>
      </c>
      <c r="Y1767" s="24" t="s">
        <v>5982</v>
      </c>
      <c r="Z1767" s="24" t="s">
        <v>5964</v>
      </c>
      <c r="AA1767" s="24" t="s">
        <v>5969</v>
      </c>
      <c r="AB1767" s="24" t="s">
        <v>6084</v>
      </c>
      <c r="AC1767" s="24" t="s">
        <v>5979</v>
      </c>
    </row>
    <row r="1768" spans="1:29" s="169" customFormat="1">
      <c r="A1768" s="24">
        <v>8455</v>
      </c>
      <c r="B1768" s="24" t="s">
        <v>1540</v>
      </c>
      <c r="C1768" s="57">
        <v>18.3</v>
      </c>
      <c r="D1768" s="57">
        <v>18.850000000000001</v>
      </c>
      <c r="E1768" s="57">
        <v>17.5</v>
      </c>
      <c r="F1768" s="57">
        <v>17.95</v>
      </c>
      <c r="G1768" s="57">
        <v>17.899999999999999</v>
      </c>
      <c r="H1768" s="57">
        <v>19</v>
      </c>
      <c r="I1768" s="57">
        <v>17.149999999999999</v>
      </c>
      <c r="J1768" s="57"/>
      <c r="K1768" s="57">
        <v>17.600000000000001</v>
      </c>
      <c r="L1768" s="57">
        <v>18.600000000000001</v>
      </c>
      <c r="M1768" s="57">
        <v>17.149999999999999</v>
      </c>
      <c r="N1768" s="57">
        <v>17.600000000000001</v>
      </c>
      <c r="O1768" s="57">
        <v>76</v>
      </c>
      <c r="P1768" s="57">
        <v>98</v>
      </c>
      <c r="Q1768" s="57">
        <v>24.470800000000001</v>
      </c>
      <c r="R1768" s="57">
        <v>21.637</v>
      </c>
      <c r="S1768" s="57">
        <v>22.4009</v>
      </c>
      <c r="T1768" s="57">
        <v>21.8916</v>
      </c>
      <c r="U1768" s="77">
        <v>0.94784580498866222</v>
      </c>
      <c r="V1768" s="24" t="s">
        <v>6474</v>
      </c>
      <c r="W1768" s="216" t="s">
        <v>5967</v>
      </c>
      <c r="X1768" s="216" t="s">
        <v>6007</v>
      </c>
      <c r="Y1768" s="24" t="s">
        <v>5974</v>
      </c>
      <c r="Z1768" s="24" t="s">
        <v>5978</v>
      </c>
      <c r="AA1768" s="24" t="s">
        <v>6164</v>
      </c>
      <c r="AB1768" s="24" t="s">
        <v>5996</v>
      </c>
      <c r="AC1768" s="24" t="s">
        <v>5991</v>
      </c>
    </row>
    <row r="1769" spans="1:29" s="169" customFormat="1">
      <c r="A1769" s="24">
        <v>8462</v>
      </c>
      <c r="B1769" s="24" t="s">
        <v>1541</v>
      </c>
      <c r="C1769" s="57">
        <v>150.5</v>
      </c>
      <c r="D1769" s="57">
        <v>151.5</v>
      </c>
      <c r="E1769" s="57">
        <v>138</v>
      </c>
      <c r="F1769" s="57">
        <v>142.5</v>
      </c>
      <c r="G1769" s="57">
        <v>141</v>
      </c>
      <c r="H1769" s="57">
        <v>170.5</v>
      </c>
      <c r="I1769" s="57">
        <v>141</v>
      </c>
      <c r="J1769" s="57">
        <v>156.5</v>
      </c>
      <c r="K1769" s="57">
        <v>156.5</v>
      </c>
      <c r="L1769" s="57">
        <v>158</v>
      </c>
      <c r="M1769" s="57">
        <v>131</v>
      </c>
      <c r="N1769" s="57">
        <v>142</v>
      </c>
      <c r="O1769" s="57">
        <v>1723</v>
      </c>
      <c r="P1769" s="57">
        <v>5031</v>
      </c>
      <c r="Q1769" s="57">
        <v>45.504399999999997</v>
      </c>
      <c r="R1769" s="57">
        <v>43.271900000000002</v>
      </c>
      <c r="S1769" s="57">
        <v>40.455300000000001</v>
      </c>
      <c r="T1769" s="57">
        <v>42.332999999999998</v>
      </c>
      <c r="U1769" s="77">
        <v>0.41858256586938758</v>
      </c>
      <c r="V1769" s="24" t="s">
        <v>6001</v>
      </c>
      <c r="W1769" s="216" t="s">
        <v>5960</v>
      </c>
      <c r="X1769" s="216" t="s">
        <v>5971</v>
      </c>
      <c r="Y1769" s="24" t="s">
        <v>5964</v>
      </c>
      <c r="Z1769" s="24" t="s">
        <v>6013</v>
      </c>
      <c r="AA1769" s="24" t="s">
        <v>5964</v>
      </c>
      <c r="AB1769" s="24" t="s">
        <v>5965</v>
      </c>
      <c r="AC1769" s="24" t="s">
        <v>5986</v>
      </c>
    </row>
    <row r="1770" spans="1:29" s="169" customFormat="1">
      <c r="A1770" s="24">
        <v>8463</v>
      </c>
      <c r="B1770" s="24" t="s">
        <v>1542</v>
      </c>
      <c r="C1770" s="57">
        <v>37</v>
      </c>
      <c r="D1770" s="57">
        <v>42.5</v>
      </c>
      <c r="E1770" s="57">
        <v>35.9</v>
      </c>
      <c r="F1770" s="57">
        <v>42.5</v>
      </c>
      <c r="G1770" s="57">
        <v>43.5</v>
      </c>
      <c r="H1770" s="57">
        <v>45</v>
      </c>
      <c r="I1770" s="57">
        <v>35.65</v>
      </c>
      <c r="J1770" s="57">
        <v>35.85</v>
      </c>
      <c r="K1770" s="57">
        <v>35.65</v>
      </c>
      <c r="L1770" s="57">
        <v>38</v>
      </c>
      <c r="M1770" s="57">
        <v>35.6</v>
      </c>
      <c r="N1770" s="57">
        <v>36.6</v>
      </c>
      <c r="O1770" s="57">
        <v>1393</v>
      </c>
      <c r="P1770" s="57">
        <v>4704</v>
      </c>
      <c r="Q1770" s="57">
        <v>53.440600000000003</v>
      </c>
      <c r="R1770" s="57">
        <v>51.8611</v>
      </c>
      <c r="S1770" s="57">
        <v>47.586300000000001</v>
      </c>
      <c r="T1770" s="57">
        <v>50.436100000000003</v>
      </c>
      <c r="U1770" s="77">
        <v>0.3619378306878307</v>
      </c>
      <c r="V1770" s="24" t="s">
        <v>6475</v>
      </c>
      <c r="W1770" s="216" t="s">
        <v>5960</v>
      </c>
      <c r="X1770" s="216" t="s">
        <v>5961</v>
      </c>
      <c r="Y1770" s="24" t="s">
        <v>6045</v>
      </c>
      <c r="Z1770" s="24" t="s">
        <v>5964</v>
      </c>
      <c r="AA1770" s="24" t="s">
        <v>6010</v>
      </c>
      <c r="AB1770" s="24" t="s">
        <v>5976</v>
      </c>
      <c r="AC1770" s="24" t="s">
        <v>5979</v>
      </c>
    </row>
    <row r="1771" spans="1:29" s="169" customFormat="1">
      <c r="A1771" s="24">
        <v>8464</v>
      </c>
      <c r="B1771" s="24" t="s">
        <v>1543</v>
      </c>
      <c r="C1771" s="57">
        <v>404.5</v>
      </c>
      <c r="D1771" s="57">
        <v>426.5</v>
      </c>
      <c r="E1771" s="57">
        <v>383</v>
      </c>
      <c r="F1771" s="57">
        <v>413.5</v>
      </c>
      <c r="G1771" s="57">
        <v>412.5</v>
      </c>
      <c r="H1771" s="57">
        <v>476.5</v>
      </c>
      <c r="I1771" s="57">
        <v>405</v>
      </c>
      <c r="J1771" s="57">
        <v>469</v>
      </c>
      <c r="K1771" s="57">
        <v>469</v>
      </c>
      <c r="L1771" s="57">
        <v>499.5</v>
      </c>
      <c r="M1771" s="57">
        <v>398.5</v>
      </c>
      <c r="N1771" s="57">
        <v>414.5</v>
      </c>
      <c r="O1771" s="57">
        <v>9560</v>
      </c>
      <c r="P1771" s="57">
        <v>9790</v>
      </c>
      <c r="Q1771" s="57">
        <v>79.018299999999996</v>
      </c>
      <c r="R1771" s="57">
        <v>77.077100000000002</v>
      </c>
      <c r="S1771" s="57">
        <v>71.060599999999994</v>
      </c>
      <c r="T1771" s="57">
        <v>75.071600000000004</v>
      </c>
      <c r="U1771" s="77">
        <v>1.1935081148564295</v>
      </c>
      <c r="V1771" s="24" t="s">
        <v>6077</v>
      </c>
      <c r="W1771" s="216" t="s">
        <v>5960</v>
      </c>
      <c r="X1771" s="216" t="s">
        <v>5989</v>
      </c>
      <c r="Y1771" s="24" t="s">
        <v>6016</v>
      </c>
      <c r="Z1771" s="24" t="s">
        <v>5982</v>
      </c>
      <c r="AA1771" s="24" t="s">
        <v>5964</v>
      </c>
      <c r="AB1771" s="24" t="s">
        <v>5991</v>
      </c>
      <c r="AC1771" s="24" t="s">
        <v>5990</v>
      </c>
    </row>
    <row r="1772" spans="1:29" s="169" customFormat="1">
      <c r="A1772" s="24">
        <v>8466</v>
      </c>
      <c r="B1772" s="24" t="s">
        <v>1544</v>
      </c>
      <c r="C1772" s="57">
        <v>59</v>
      </c>
      <c r="D1772" s="57">
        <v>60.5</v>
      </c>
      <c r="E1772" s="57">
        <v>55.5</v>
      </c>
      <c r="F1772" s="57">
        <v>57.6</v>
      </c>
      <c r="G1772" s="57">
        <v>57.6</v>
      </c>
      <c r="H1772" s="57">
        <v>60.8</v>
      </c>
      <c r="I1772" s="57">
        <v>54.8</v>
      </c>
      <c r="J1772" s="57">
        <v>55.1</v>
      </c>
      <c r="K1772" s="57">
        <v>55.5</v>
      </c>
      <c r="L1772" s="57">
        <v>57.7</v>
      </c>
      <c r="M1772" s="57">
        <v>53</v>
      </c>
      <c r="N1772" s="57">
        <v>54.2</v>
      </c>
      <c r="O1772" s="57">
        <v>316</v>
      </c>
      <c r="P1772" s="57">
        <v>838</v>
      </c>
      <c r="Q1772" s="57">
        <v>33.637799999999999</v>
      </c>
      <c r="R1772" s="57">
        <v>31.7576</v>
      </c>
      <c r="S1772" s="57">
        <v>30.382200000000001</v>
      </c>
      <c r="T1772" s="57">
        <v>31.299099999999999</v>
      </c>
      <c r="U1772" s="77">
        <v>0.46088570670909573</v>
      </c>
      <c r="V1772" s="24" t="s">
        <v>6476</v>
      </c>
      <c r="W1772" s="216" t="s">
        <v>5960</v>
      </c>
      <c r="X1772" s="216" t="s">
        <v>5971</v>
      </c>
      <c r="Y1772" s="24" t="s">
        <v>5962</v>
      </c>
      <c r="Z1772" s="24" t="s">
        <v>5964</v>
      </c>
      <c r="AA1772" s="24" t="s">
        <v>5962</v>
      </c>
      <c r="AB1772" s="24" t="s">
        <v>5970</v>
      </c>
      <c r="AC1772" s="24" t="s">
        <v>5991</v>
      </c>
    </row>
    <row r="1773" spans="1:29" s="169" customFormat="1">
      <c r="A1773" s="24">
        <v>8473</v>
      </c>
      <c r="B1773" s="24" t="s">
        <v>1547</v>
      </c>
      <c r="C1773" s="57">
        <v>41.2</v>
      </c>
      <c r="D1773" s="57">
        <v>42.3</v>
      </c>
      <c r="E1773" s="57">
        <v>38.799999999999997</v>
      </c>
      <c r="F1773" s="57">
        <v>39.9</v>
      </c>
      <c r="G1773" s="57">
        <v>40</v>
      </c>
      <c r="H1773" s="57">
        <v>40.25</v>
      </c>
      <c r="I1773" s="57">
        <v>39.200000000000003</v>
      </c>
      <c r="J1773" s="57">
        <v>39.9</v>
      </c>
      <c r="K1773" s="57">
        <v>39.5</v>
      </c>
      <c r="L1773" s="57">
        <v>40</v>
      </c>
      <c r="M1773" s="57">
        <v>36.5</v>
      </c>
      <c r="N1773" s="57">
        <v>36.700000000000003</v>
      </c>
      <c r="O1773" s="57">
        <v>1099</v>
      </c>
      <c r="P1773" s="57">
        <v>1670</v>
      </c>
      <c r="Q1773" s="57">
        <v>34.366500000000002</v>
      </c>
      <c r="R1773" s="57">
        <v>35.989600000000003</v>
      </c>
      <c r="S1773" s="57">
        <v>23.623999999999999</v>
      </c>
      <c r="T1773" s="57">
        <v>31.867699999999999</v>
      </c>
      <c r="U1773" s="77">
        <v>0.80432468396540258</v>
      </c>
      <c r="V1773" s="24" t="s">
        <v>6096</v>
      </c>
      <c r="W1773" s="216" t="s">
        <v>5967</v>
      </c>
      <c r="X1773" s="216" t="s">
        <v>6007</v>
      </c>
      <c r="Y1773" s="24" t="s">
        <v>5962</v>
      </c>
      <c r="Z1773" s="24" t="s">
        <v>6248</v>
      </c>
      <c r="AA1773" s="24" t="s">
        <v>5964</v>
      </c>
      <c r="AB1773" s="24" t="s">
        <v>5965</v>
      </c>
      <c r="AC1773" s="24" t="s">
        <v>5965</v>
      </c>
    </row>
    <row r="1774" spans="1:29" s="169" customFormat="1">
      <c r="A1774" s="24">
        <v>8476</v>
      </c>
      <c r="B1774" s="24" t="s">
        <v>4312</v>
      </c>
      <c r="C1774" s="57">
        <v>21.75</v>
      </c>
      <c r="D1774" s="57">
        <v>22</v>
      </c>
      <c r="E1774" s="57">
        <v>20.7</v>
      </c>
      <c r="F1774" s="57">
        <v>21.6</v>
      </c>
      <c r="G1774" s="57">
        <v>21.7</v>
      </c>
      <c r="H1774" s="57">
        <v>40</v>
      </c>
      <c r="I1774" s="57">
        <v>21.3</v>
      </c>
      <c r="J1774" s="57">
        <v>34.85</v>
      </c>
      <c r="K1774" s="57">
        <v>35.6</v>
      </c>
      <c r="L1774" s="57">
        <v>50.7</v>
      </c>
      <c r="M1774" s="57">
        <v>35.299999999999997</v>
      </c>
      <c r="N1774" s="57">
        <v>48.6</v>
      </c>
      <c r="O1774" s="57">
        <v>10944</v>
      </c>
      <c r="P1774" s="57">
        <v>10349</v>
      </c>
      <c r="Q1774" s="57">
        <v>54.085799999999999</v>
      </c>
      <c r="R1774" s="57">
        <v>43.898400000000002</v>
      </c>
      <c r="S1774" s="57">
        <v>67.1648</v>
      </c>
      <c r="T1774" s="57">
        <v>51.653799999999997</v>
      </c>
      <c r="U1774" s="77">
        <v>1.2924920282152865</v>
      </c>
      <c r="V1774" s="24" t="s">
        <v>6233</v>
      </c>
      <c r="W1774" s="216" t="s">
        <v>6009</v>
      </c>
      <c r="X1774" s="216" t="s">
        <v>5961</v>
      </c>
      <c r="Y1774" s="24" t="s">
        <v>5994</v>
      </c>
      <c r="Z1774" s="24" t="s">
        <v>5982</v>
      </c>
      <c r="AA1774" s="24" t="s">
        <v>5982</v>
      </c>
      <c r="AB1774" s="24" t="s">
        <v>5965</v>
      </c>
      <c r="AC1774" s="24" t="s">
        <v>5979</v>
      </c>
    </row>
    <row r="1775" spans="1:29" s="169" customFormat="1">
      <c r="A1775" s="24">
        <v>8477</v>
      </c>
      <c r="B1775" s="24" t="s">
        <v>1548</v>
      </c>
      <c r="C1775" s="57">
        <v>34.6</v>
      </c>
      <c r="D1775" s="57">
        <v>39.950000000000003</v>
      </c>
      <c r="E1775" s="57">
        <v>33.6</v>
      </c>
      <c r="F1775" s="57">
        <v>36.950000000000003</v>
      </c>
      <c r="G1775" s="57">
        <v>37.5</v>
      </c>
      <c r="H1775" s="57">
        <v>49.5</v>
      </c>
      <c r="I1775" s="57">
        <v>36</v>
      </c>
      <c r="J1775" s="57">
        <v>39.700000000000003</v>
      </c>
      <c r="K1775" s="57">
        <v>39.700000000000003</v>
      </c>
      <c r="L1775" s="57">
        <v>40.950000000000003</v>
      </c>
      <c r="M1775" s="57">
        <v>34.1</v>
      </c>
      <c r="N1775" s="57">
        <v>36.700000000000003</v>
      </c>
      <c r="O1775" s="57">
        <v>1435</v>
      </c>
      <c r="P1775" s="57">
        <v>12694</v>
      </c>
      <c r="Q1775" s="57">
        <v>37.297600000000003</v>
      </c>
      <c r="R1775" s="57">
        <v>31.5335</v>
      </c>
      <c r="S1775" s="57">
        <v>34.362299999999998</v>
      </c>
      <c r="T1775" s="57">
        <v>32.476399999999998</v>
      </c>
      <c r="U1775" s="77">
        <v>0.13816676295012517</v>
      </c>
      <c r="V1775" s="24" t="s">
        <v>6056</v>
      </c>
      <c r="W1775" s="216" t="s">
        <v>5967</v>
      </c>
      <c r="X1775" s="216" t="s">
        <v>5971</v>
      </c>
      <c r="Y1775" s="24" t="s">
        <v>5982</v>
      </c>
      <c r="Z1775" s="24" t="s">
        <v>5963</v>
      </c>
      <c r="AA1775" s="24" t="s">
        <v>5964</v>
      </c>
      <c r="AB1775" s="24" t="s">
        <v>5990</v>
      </c>
      <c r="AC1775" s="24" t="s">
        <v>5986</v>
      </c>
    </row>
    <row r="1776" spans="1:29" s="169" customFormat="1">
      <c r="A1776" s="24">
        <v>8478</v>
      </c>
      <c r="B1776" s="24" t="s">
        <v>5956</v>
      </c>
      <c r="C1776" s="57">
        <v>54.8</v>
      </c>
      <c r="D1776" s="57">
        <v>70.2</v>
      </c>
      <c r="E1776" s="57">
        <v>53.4</v>
      </c>
      <c r="F1776" s="57">
        <v>68.400000000000006</v>
      </c>
      <c r="G1776" s="57">
        <v>68.5</v>
      </c>
      <c r="H1776" s="57">
        <v>79.5</v>
      </c>
      <c r="I1776" s="57">
        <v>64.8</v>
      </c>
      <c r="J1776" s="57">
        <v>79.5</v>
      </c>
      <c r="K1776" s="57">
        <v>81.5</v>
      </c>
      <c r="L1776" s="57">
        <v>98</v>
      </c>
      <c r="M1776" s="57">
        <v>77.599999999999994</v>
      </c>
      <c r="N1776" s="57">
        <v>82.7</v>
      </c>
      <c r="O1776" s="57">
        <v>30333</v>
      </c>
      <c r="P1776" s="57">
        <v>13818</v>
      </c>
      <c r="Q1776" s="57">
        <v>73.087500000000006</v>
      </c>
      <c r="R1776" s="57">
        <v>57.9422</v>
      </c>
      <c r="S1776" s="57">
        <v>73.377499999999998</v>
      </c>
      <c r="T1776" s="57">
        <v>63.087299999999999</v>
      </c>
      <c r="U1776" s="77">
        <v>2.682998021903797</v>
      </c>
      <c r="V1776" s="24" t="s">
        <v>6228</v>
      </c>
      <c r="W1776" s="216" t="s">
        <v>6009</v>
      </c>
      <c r="X1776" s="216" t="s">
        <v>5961</v>
      </c>
      <c r="Y1776" s="24" t="s">
        <v>5982</v>
      </c>
      <c r="Z1776" s="24" t="s">
        <v>6045</v>
      </c>
      <c r="AA1776" s="24" t="s">
        <v>5969</v>
      </c>
      <c r="AB1776" s="24" t="s">
        <v>6033</v>
      </c>
      <c r="AC1776" s="24" t="s">
        <v>5990</v>
      </c>
    </row>
    <row r="1777" spans="1:29" s="169" customFormat="1">
      <c r="A1777" s="24">
        <v>8480</v>
      </c>
      <c r="B1777" s="24" t="s">
        <v>4319</v>
      </c>
      <c r="C1777" s="57">
        <v>109</v>
      </c>
      <c r="D1777" s="57">
        <v>115.5</v>
      </c>
      <c r="E1777" s="57">
        <v>109</v>
      </c>
      <c r="F1777" s="57">
        <v>115</v>
      </c>
      <c r="G1777" s="57">
        <v>117</v>
      </c>
      <c r="H1777" s="57">
        <v>119</v>
      </c>
      <c r="I1777" s="57">
        <v>113.5</v>
      </c>
      <c r="J1777" s="57">
        <v>114</v>
      </c>
      <c r="K1777" s="57"/>
      <c r="L1777" s="57">
        <v>113.5</v>
      </c>
      <c r="M1777" s="57">
        <v>111</v>
      </c>
      <c r="N1777" s="57">
        <v>111.5</v>
      </c>
      <c r="O1777" s="57">
        <v>88</v>
      </c>
      <c r="P1777" s="57">
        <v>105</v>
      </c>
      <c r="Q1777" s="57">
        <v>26.4297</v>
      </c>
      <c r="R1777" s="57">
        <v>24.93</v>
      </c>
      <c r="S1777" s="57">
        <v>27.529699999999998</v>
      </c>
      <c r="T1777" s="57">
        <v>25.796600000000002</v>
      </c>
      <c r="U1777" s="77">
        <v>1.0243386243386245</v>
      </c>
      <c r="V1777" s="24" t="s">
        <v>6477</v>
      </c>
      <c r="W1777" s="216" t="s">
        <v>6009</v>
      </c>
      <c r="X1777" s="216" t="s">
        <v>5971</v>
      </c>
      <c r="Y1777" s="24" t="s">
        <v>6013</v>
      </c>
      <c r="Z1777" s="24" t="s">
        <v>5962</v>
      </c>
      <c r="AA1777" s="24" t="s">
        <v>6478</v>
      </c>
      <c r="AB1777" s="24" t="s">
        <v>6033</v>
      </c>
      <c r="AC1777" s="24" t="s">
        <v>5990</v>
      </c>
    </row>
    <row r="1778" spans="1:29" s="169" customFormat="1">
      <c r="A1778" s="24">
        <v>8482</v>
      </c>
      <c r="B1778" s="24" t="s">
        <v>5780</v>
      </c>
      <c r="C1778" s="57">
        <v>74.599999999999994</v>
      </c>
      <c r="D1778" s="57">
        <v>82.5</v>
      </c>
      <c r="E1778" s="57">
        <v>73.900000000000006</v>
      </c>
      <c r="F1778" s="57">
        <v>76.900000000000006</v>
      </c>
      <c r="G1778" s="57">
        <v>76.7</v>
      </c>
      <c r="H1778" s="57">
        <v>82.7</v>
      </c>
      <c r="I1778" s="57">
        <v>72.2</v>
      </c>
      <c r="J1778" s="57">
        <v>72.2</v>
      </c>
      <c r="K1778" s="57">
        <v>73</v>
      </c>
      <c r="L1778" s="57">
        <v>73.900000000000006</v>
      </c>
      <c r="M1778" s="57">
        <v>70</v>
      </c>
      <c r="N1778" s="57">
        <v>71</v>
      </c>
      <c r="O1778" s="57">
        <v>190</v>
      </c>
      <c r="P1778" s="57">
        <v>385</v>
      </c>
      <c r="Q1778" s="57"/>
      <c r="R1778" s="57"/>
      <c r="S1778" s="57"/>
      <c r="T1778" s="57"/>
      <c r="U1778" s="77">
        <v>0.60317460317460314</v>
      </c>
      <c r="V1778" s="24" t="s">
        <v>6393</v>
      </c>
      <c r="W1778" s="216" t="s">
        <v>5993</v>
      </c>
      <c r="X1778" s="216" t="s">
        <v>5993</v>
      </c>
      <c r="Y1778" s="24" t="s">
        <v>5963</v>
      </c>
      <c r="Z1778" s="24" t="s">
        <v>6004</v>
      </c>
      <c r="AA1778" s="24" t="s">
        <v>5962</v>
      </c>
      <c r="AB1778" s="24" t="s">
        <v>5990</v>
      </c>
      <c r="AC1778" s="24" t="s">
        <v>5991</v>
      </c>
    </row>
    <row r="1779" spans="1:29" s="169" customFormat="1">
      <c r="A1779" s="24">
        <v>8489</v>
      </c>
      <c r="B1779" s="24" t="s">
        <v>4325</v>
      </c>
      <c r="C1779" s="57">
        <v>41.45</v>
      </c>
      <c r="D1779" s="57">
        <v>45.8</v>
      </c>
      <c r="E1779" s="57">
        <v>38.299999999999997</v>
      </c>
      <c r="F1779" s="57">
        <v>38.85</v>
      </c>
      <c r="G1779" s="57">
        <v>39.200000000000003</v>
      </c>
      <c r="H1779" s="57">
        <v>40.200000000000003</v>
      </c>
      <c r="I1779" s="57">
        <v>36.4</v>
      </c>
      <c r="J1779" s="57">
        <v>37.049999999999997</v>
      </c>
      <c r="K1779" s="57">
        <v>36.85</v>
      </c>
      <c r="L1779" s="57">
        <v>37.75</v>
      </c>
      <c r="M1779" s="57">
        <v>34</v>
      </c>
      <c r="N1779" s="57">
        <v>34.049999999999997</v>
      </c>
      <c r="O1779" s="57">
        <v>995</v>
      </c>
      <c r="P1779" s="57">
        <v>2116</v>
      </c>
      <c r="Q1779" s="57">
        <v>16.482600000000001</v>
      </c>
      <c r="R1779" s="57">
        <v>17.310700000000001</v>
      </c>
      <c r="S1779" s="57">
        <v>11.7217</v>
      </c>
      <c r="T1779" s="57">
        <v>15.447699999999999</v>
      </c>
      <c r="U1779" s="77">
        <v>0.57472169712245325</v>
      </c>
      <c r="V1779" s="24" t="s">
        <v>6133</v>
      </c>
      <c r="W1779" s="216" t="s">
        <v>5967</v>
      </c>
      <c r="X1779" s="216" t="s">
        <v>6047</v>
      </c>
      <c r="Y1779" s="24" t="s">
        <v>6000</v>
      </c>
      <c r="Z1779" s="24" t="s">
        <v>5964</v>
      </c>
      <c r="AA1779" s="24" t="s">
        <v>5964</v>
      </c>
      <c r="AB1779" s="24" t="s">
        <v>5990</v>
      </c>
      <c r="AC1779" s="24" t="s">
        <v>5979</v>
      </c>
    </row>
    <row r="1780" spans="1:29" s="169" customFormat="1">
      <c r="A1780" s="24">
        <v>8491</v>
      </c>
      <c r="B1780" s="24" t="s">
        <v>4329</v>
      </c>
      <c r="C1780" s="57">
        <v>28.25</v>
      </c>
      <c r="D1780" s="57">
        <v>32.549999999999997</v>
      </c>
      <c r="E1780" s="57">
        <v>27.6</v>
      </c>
      <c r="F1780" s="57">
        <v>29.9</v>
      </c>
      <c r="G1780" s="57">
        <v>30.4</v>
      </c>
      <c r="H1780" s="57">
        <v>31.35</v>
      </c>
      <c r="I1780" s="57">
        <v>25.35</v>
      </c>
      <c r="J1780" s="57">
        <v>25.8</v>
      </c>
      <c r="K1780" s="57">
        <v>25.55</v>
      </c>
      <c r="L1780" s="57">
        <v>27.6</v>
      </c>
      <c r="M1780" s="57">
        <v>15.3</v>
      </c>
      <c r="N1780" s="57">
        <v>18</v>
      </c>
      <c r="O1780" s="57">
        <v>2629</v>
      </c>
      <c r="P1780" s="57">
        <v>1790</v>
      </c>
      <c r="Q1780" s="57">
        <v>38.336199999999998</v>
      </c>
      <c r="R1780" s="57">
        <v>35.911900000000003</v>
      </c>
      <c r="S1780" s="57">
        <v>29.584299999999999</v>
      </c>
      <c r="T1780" s="57">
        <v>33.802700000000002</v>
      </c>
      <c r="U1780" s="77">
        <v>1.7950962135319677</v>
      </c>
      <c r="V1780" s="24" t="s">
        <v>6093</v>
      </c>
      <c r="W1780" s="216" t="s">
        <v>5960</v>
      </c>
      <c r="X1780" s="216" t="s">
        <v>5971</v>
      </c>
      <c r="Y1780" s="24" t="s">
        <v>5963</v>
      </c>
      <c r="Z1780" s="24" t="s">
        <v>5964</v>
      </c>
      <c r="AA1780" s="24" t="s">
        <v>5964</v>
      </c>
      <c r="AB1780" s="24" t="s">
        <v>5990</v>
      </c>
      <c r="AC1780" s="24" t="s">
        <v>5990</v>
      </c>
    </row>
    <row r="1781" spans="1:29" s="169" customFormat="1">
      <c r="A1781" s="24">
        <v>8499</v>
      </c>
      <c r="B1781" s="24" t="s">
        <v>4552</v>
      </c>
      <c r="C1781" s="57">
        <v>134.5</v>
      </c>
      <c r="D1781" s="57">
        <v>146</v>
      </c>
      <c r="E1781" s="57">
        <v>131</v>
      </c>
      <c r="F1781" s="57">
        <v>138.5</v>
      </c>
      <c r="G1781" s="57">
        <v>139</v>
      </c>
      <c r="H1781" s="57">
        <v>143.5</v>
      </c>
      <c r="I1781" s="57">
        <v>129</v>
      </c>
      <c r="J1781" s="57">
        <v>131</v>
      </c>
      <c r="K1781" s="57">
        <v>131</v>
      </c>
      <c r="L1781" s="57">
        <v>139</v>
      </c>
      <c r="M1781" s="57">
        <v>111</v>
      </c>
      <c r="N1781" s="57">
        <v>117.5</v>
      </c>
      <c r="O1781" s="57">
        <v>1593</v>
      </c>
      <c r="P1781" s="57">
        <v>1936</v>
      </c>
      <c r="Q1781" s="57">
        <v>38.243200000000002</v>
      </c>
      <c r="R1781" s="57">
        <v>49.588099999999997</v>
      </c>
      <c r="S1781" s="57">
        <v>28.705400000000001</v>
      </c>
      <c r="T1781" s="57">
        <v>42.627200000000002</v>
      </c>
      <c r="U1781" s="77">
        <v>1.0056818181818181</v>
      </c>
      <c r="V1781" s="24" t="s">
        <v>6077</v>
      </c>
      <c r="W1781" s="216" t="s">
        <v>5967</v>
      </c>
      <c r="X1781" s="216" t="s">
        <v>5971</v>
      </c>
      <c r="Y1781" s="24" t="s">
        <v>6010</v>
      </c>
      <c r="Z1781" s="24" t="s">
        <v>5964</v>
      </c>
      <c r="AA1781" s="24" t="s">
        <v>5964</v>
      </c>
      <c r="AB1781" s="24" t="s">
        <v>5991</v>
      </c>
      <c r="AC1781" s="24" t="s">
        <v>5990</v>
      </c>
    </row>
    <row r="1782" spans="1:29" s="169" customFormat="1">
      <c r="A1782" s="24">
        <v>8905</v>
      </c>
      <c r="B1782" s="24" t="s">
        <v>1551</v>
      </c>
      <c r="C1782" s="57">
        <v>20.149999999999999</v>
      </c>
      <c r="D1782" s="57">
        <v>35.9</v>
      </c>
      <c r="E1782" s="57">
        <v>20.149999999999999</v>
      </c>
      <c r="F1782" s="57">
        <v>29.9</v>
      </c>
      <c r="G1782" s="57">
        <v>29.85</v>
      </c>
      <c r="H1782" s="57">
        <v>30.15</v>
      </c>
      <c r="I1782" s="57">
        <v>20.05</v>
      </c>
      <c r="J1782" s="57">
        <v>21</v>
      </c>
      <c r="K1782" s="57">
        <v>21</v>
      </c>
      <c r="L1782" s="57">
        <v>26.6</v>
      </c>
      <c r="M1782" s="57">
        <v>20.3</v>
      </c>
      <c r="N1782" s="57">
        <v>21.95</v>
      </c>
      <c r="O1782" s="57">
        <v>32854</v>
      </c>
      <c r="P1782" s="57">
        <v>27671</v>
      </c>
      <c r="Q1782" s="57">
        <v>52.727800000000002</v>
      </c>
      <c r="R1782" s="57">
        <v>52.468899999999998</v>
      </c>
      <c r="S1782" s="57">
        <v>47.056699999999999</v>
      </c>
      <c r="T1782" s="57">
        <v>50.6648</v>
      </c>
      <c r="U1782" s="77">
        <v>1.451154236886592</v>
      </c>
      <c r="V1782" s="24" t="s">
        <v>6239</v>
      </c>
      <c r="W1782" s="216" t="s">
        <v>5960</v>
      </c>
      <c r="X1782" s="216" t="s">
        <v>5961</v>
      </c>
      <c r="Y1782" s="24" t="s">
        <v>6013</v>
      </c>
      <c r="Z1782" s="24" t="s">
        <v>5964</v>
      </c>
      <c r="AA1782" s="24" t="s">
        <v>5963</v>
      </c>
      <c r="AB1782" s="24" t="s">
        <v>5996</v>
      </c>
      <c r="AC1782" s="24" t="s">
        <v>5965</v>
      </c>
    </row>
    <row r="1783" spans="1:29" s="169" customFormat="1">
      <c r="A1783" s="24">
        <v>8908</v>
      </c>
      <c r="B1783" s="24" t="s">
        <v>1553</v>
      </c>
      <c r="C1783" s="57">
        <v>53</v>
      </c>
      <c r="D1783" s="57">
        <v>56.8</v>
      </c>
      <c r="E1783" s="57">
        <v>52.3</v>
      </c>
      <c r="F1783" s="57">
        <v>53.1</v>
      </c>
      <c r="G1783" s="57">
        <v>53.1</v>
      </c>
      <c r="H1783" s="57">
        <v>54.3</v>
      </c>
      <c r="I1783" s="57">
        <v>52.7</v>
      </c>
      <c r="J1783" s="57">
        <v>54.1</v>
      </c>
      <c r="K1783" s="57">
        <v>54.2</v>
      </c>
      <c r="L1783" s="57">
        <v>58.1</v>
      </c>
      <c r="M1783" s="57">
        <v>53.9</v>
      </c>
      <c r="N1783" s="57">
        <v>58</v>
      </c>
      <c r="O1783" s="57">
        <v>266</v>
      </c>
      <c r="P1783" s="57">
        <v>371</v>
      </c>
      <c r="Q1783" s="57">
        <v>56.014000000000003</v>
      </c>
      <c r="R1783" s="57">
        <v>59.235700000000001</v>
      </c>
      <c r="S1783" s="57">
        <v>70.264499999999998</v>
      </c>
      <c r="T1783" s="57">
        <v>62.911999999999999</v>
      </c>
      <c r="U1783" s="77">
        <v>0.8763102725366877</v>
      </c>
      <c r="V1783" s="24" t="s">
        <v>6479</v>
      </c>
      <c r="W1783" s="216" t="s">
        <v>5981</v>
      </c>
      <c r="X1783" s="216" t="s">
        <v>5961</v>
      </c>
      <c r="Y1783" s="24" t="s">
        <v>5969</v>
      </c>
      <c r="Z1783" s="24" t="s">
        <v>6016</v>
      </c>
      <c r="AA1783" s="24" t="s">
        <v>5982</v>
      </c>
      <c r="AB1783" s="24" t="s">
        <v>5979</v>
      </c>
      <c r="AC1783" s="24" t="s">
        <v>5965</v>
      </c>
    </row>
    <row r="1784" spans="1:29" s="169" customFormat="1">
      <c r="A1784" s="24">
        <v>8916</v>
      </c>
      <c r="B1784" s="24" t="s">
        <v>1555</v>
      </c>
      <c r="C1784" s="57">
        <v>43.85</v>
      </c>
      <c r="D1784" s="57">
        <v>44.75</v>
      </c>
      <c r="E1784" s="57">
        <v>42.65</v>
      </c>
      <c r="F1784" s="57">
        <v>43.85</v>
      </c>
      <c r="G1784" s="57">
        <v>44.3</v>
      </c>
      <c r="H1784" s="57">
        <v>44.3</v>
      </c>
      <c r="I1784" s="57">
        <v>43.5</v>
      </c>
      <c r="J1784" s="57">
        <v>43.9</v>
      </c>
      <c r="K1784" s="57">
        <v>43.95</v>
      </c>
      <c r="L1784" s="57">
        <v>44.25</v>
      </c>
      <c r="M1784" s="57">
        <v>39.200000000000003</v>
      </c>
      <c r="N1784" s="57">
        <v>39.4</v>
      </c>
      <c r="O1784" s="57">
        <v>2861</v>
      </c>
      <c r="P1784" s="57">
        <v>3124</v>
      </c>
      <c r="Q1784" s="57">
        <v>64.499600000000001</v>
      </c>
      <c r="R1784" s="57">
        <v>55.516599999999997</v>
      </c>
      <c r="S1784" s="57">
        <v>48.5212</v>
      </c>
      <c r="T1784" s="57">
        <v>53.184800000000003</v>
      </c>
      <c r="U1784" s="77">
        <v>1.1193270735524257</v>
      </c>
      <c r="V1784" s="24" t="s">
        <v>6087</v>
      </c>
      <c r="W1784" s="216" t="s">
        <v>5960</v>
      </c>
      <c r="X1784" s="216" t="s">
        <v>5961</v>
      </c>
      <c r="Y1784" s="24" t="s">
        <v>5985</v>
      </c>
      <c r="Z1784" s="24" t="s">
        <v>6017</v>
      </c>
      <c r="AA1784" s="24" t="s">
        <v>5964</v>
      </c>
      <c r="AB1784" s="24" t="s">
        <v>5965</v>
      </c>
      <c r="AC1784" s="24" t="s">
        <v>5979</v>
      </c>
    </row>
    <row r="1785" spans="1:29" s="169" customFormat="1">
      <c r="A1785" s="24">
        <v>8924</v>
      </c>
      <c r="B1785" s="24" t="s">
        <v>1559</v>
      </c>
      <c r="C1785" s="57">
        <v>147</v>
      </c>
      <c r="D1785" s="57">
        <v>178.5</v>
      </c>
      <c r="E1785" s="57">
        <v>146.5</v>
      </c>
      <c r="F1785" s="57">
        <v>172.5</v>
      </c>
      <c r="G1785" s="57">
        <v>174.5</v>
      </c>
      <c r="H1785" s="57">
        <v>183</v>
      </c>
      <c r="I1785" s="57">
        <v>153</v>
      </c>
      <c r="J1785" s="57">
        <v>163.5</v>
      </c>
      <c r="K1785" s="57">
        <v>165</v>
      </c>
      <c r="L1785" s="57">
        <v>186.5</v>
      </c>
      <c r="M1785" s="57">
        <v>148</v>
      </c>
      <c r="N1785" s="57">
        <v>152.5</v>
      </c>
      <c r="O1785" s="57">
        <v>57971</v>
      </c>
      <c r="P1785" s="57">
        <v>64505</v>
      </c>
      <c r="Q1785" s="57">
        <v>89.623199999999997</v>
      </c>
      <c r="R1785" s="57">
        <v>87.721299999999999</v>
      </c>
      <c r="S1785" s="57">
        <v>84.323800000000006</v>
      </c>
      <c r="T1785" s="57">
        <v>86.588800000000006</v>
      </c>
      <c r="U1785" s="77">
        <v>1.0984178659707688</v>
      </c>
      <c r="V1785" s="24" t="s">
        <v>6149</v>
      </c>
      <c r="W1785" s="216" t="s">
        <v>5988</v>
      </c>
      <c r="X1785" s="216" t="s">
        <v>6012</v>
      </c>
      <c r="Y1785" s="24" t="s">
        <v>5982</v>
      </c>
      <c r="Z1785" s="24" t="s">
        <v>5964</v>
      </c>
      <c r="AA1785" s="24" t="s">
        <v>6000</v>
      </c>
      <c r="AB1785" s="24" t="s">
        <v>5976</v>
      </c>
      <c r="AC1785" s="24" t="s">
        <v>5965</v>
      </c>
    </row>
    <row r="1786" spans="1:29" s="169" customFormat="1">
      <c r="A1786" s="24">
        <v>8926</v>
      </c>
      <c r="B1786" s="24" t="s">
        <v>1560</v>
      </c>
      <c r="C1786" s="57">
        <v>39</v>
      </c>
      <c r="D1786" s="57">
        <v>39.200000000000003</v>
      </c>
      <c r="E1786" s="57">
        <v>38.25</v>
      </c>
      <c r="F1786" s="57">
        <v>38.700000000000003</v>
      </c>
      <c r="G1786" s="57">
        <v>38.6</v>
      </c>
      <c r="H1786" s="57">
        <v>39.15</v>
      </c>
      <c r="I1786" s="57">
        <v>38.299999999999997</v>
      </c>
      <c r="J1786" s="57">
        <v>38.35</v>
      </c>
      <c r="K1786" s="57">
        <v>38.4</v>
      </c>
      <c r="L1786" s="57">
        <v>38.700000000000003</v>
      </c>
      <c r="M1786" s="57">
        <v>36.299999999999997</v>
      </c>
      <c r="N1786" s="57">
        <v>36.75</v>
      </c>
      <c r="O1786" s="57">
        <v>11284</v>
      </c>
      <c r="P1786" s="57">
        <v>12406</v>
      </c>
      <c r="Q1786" s="57">
        <v>46.3962</v>
      </c>
      <c r="R1786" s="57">
        <v>46.098799999999997</v>
      </c>
      <c r="S1786" s="57">
        <v>36.372999999999998</v>
      </c>
      <c r="T1786" s="57">
        <v>42.856900000000003</v>
      </c>
      <c r="U1786" s="77">
        <v>1.111684310459097</v>
      </c>
      <c r="V1786" s="24" t="s">
        <v>6041</v>
      </c>
      <c r="W1786" s="216" t="s">
        <v>5960</v>
      </c>
      <c r="X1786" s="216" t="s">
        <v>5971</v>
      </c>
      <c r="Y1786" s="24" t="s">
        <v>5984</v>
      </c>
      <c r="Z1786" s="24" t="s">
        <v>6480</v>
      </c>
      <c r="AA1786" s="24" t="s">
        <v>5964</v>
      </c>
      <c r="AB1786" s="24" t="s">
        <v>5965</v>
      </c>
      <c r="AC1786" s="24" t="s">
        <v>5990</v>
      </c>
    </row>
    <row r="1787" spans="1:29" s="169" customFormat="1">
      <c r="A1787" s="24">
        <v>8927</v>
      </c>
      <c r="B1787" s="24" t="s">
        <v>1561</v>
      </c>
      <c r="C1787" s="57">
        <v>38.1</v>
      </c>
      <c r="D1787" s="57">
        <v>41</v>
      </c>
      <c r="E1787" s="57">
        <v>33.299999999999997</v>
      </c>
      <c r="F1787" s="57">
        <v>36.950000000000003</v>
      </c>
      <c r="G1787" s="57">
        <v>37.15</v>
      </c>
      <c r="H1787" s="57">
        <v>38.950000000000003</v>
      </c>
      <c r="I1787" s="57">
        <v>35.200000000000003</v>
      </c>
      <c r="J1787" s="57">
        <v>37.9</v>
      </c>
      <c r="K1787" s="57">
        <v>38</v>
      </c>
      <c r="L1787" s="57">
        <v>38.75</v>
      </c>
      <c r="M1787" s="57">
        <v>33.75</v>
      </c>
      <c r="N1787" s="57">
        <v>34.65</v>
      </c>
      <c r="O1787" s="57">
        <v>14102</v>
      </c>
      <c r="P1787" s="57">
        <v>27518</v>
      </c>
      <c r="Q1787" s="57">
        <v>77.323800000000006</v>
      </c>
      <c r="R1787" s="57">
        <v>75.596199999999996</v>
      </c>
      <c r="S1787" s="57">
        <v>72.772499999999994</v>
      </c>
      <c r="T1787" s="57">
        <v>74.655000000000001</v>
      </c>
      <c r="U1787" s="77">
        <v>0.62634558390063877</v>
      </c>
      <c r="V1787" s="24" t="s">
        <v>6118</v>
      </c>
      <c r="W1787" s="216" t="s">
        <v>5960</v>
      </c>
      <c r="X1787" s="216" t="s">
        <v>5961</v>
      </c>
      <c r="Y1787" s="24" t="s">
        <v>6073</v>
      </c>
      <c r="Z1787" s="24" t="s">
        <v>6075</v>
      </c>
      <c r="AA1787" s="24" t="s">
        <v>5964</v>
      </c>
      <c r="AB1787" s="24" t="s">
        <v>5990</v>
      </c>
      <c r="AC1787" s="24" t="s">
        <v>5990</v>
      </c>
    </row>
    <row r="1788" spans="1:29" s="169" customFormat="1">
      <c r="A1788" s="24">
        <v>8928</v>
      </c>
      <c r="B1788" s="24" t="s">
        <v>4353</v>
      </c>
      <c r="C1788" s="57">
        <v>34.5</v>
      </c>
      <c r="D1788" s="57">
        <v>37.65</v>
      </c>
      <c r="E1788" s="57">
        <v>34.4</v>
      </c>
      <c r="F1788" s="57">
        <v>36.799999999999997</v>
      </c>
      <c r="G1788" s="57">
        <v>37.15</v>
      </c>
      <c r="H1788" s="57">
        <v>38.25</v>
      </c>
      <c r="I1788" s="57">
        <v>34.299999999999997</v>
      </c>
      <c r="J1788" s="57">
        <v>34.75</v>
      </c>
      <c r="K1788" s="57">
        <v>34.9</v>
      </c>
      <c r="L1788" s="57">
        <v>38.6</v>
      </c>
      <c r="M1788" s="57">
        <v>33</v>
      </c>
      <c r="N1788" s="57">
        <v>34.200000000000003</v>
      </c>
      <c r="O1788" s="57">
        <v>5466</v>
      </c>
      <c r="P1788" s="57">
        <v>4782</v>
      </c>
      <c r="Q1788" s="57">
        <v>67.603099999999998</v>
      </c>
      <c r="R1788" s="57">
        <v>63.927300000000002</v>
      </c>
      <c r="S1788" s="57">
        <v>64.500699999999995</v>
      </c>
      <c r="T1788" s="57">
        <v>64.118399999999994</v>
      </c>
      <c r="U1788" s="77">
        <v>1.397044472326781</v>
      </c>
      <c r="V1788" s="24" t="s">
        <v>6139</v>
      </c>
      <c r="W1788" s="216" t="s">
        <v>5967</v>
      </c>
      <c r="X1788" s="216" t="s">
        <v>5961</v>
      </c>
      <c r="Y1788" s="24" t="s">
        <v>5982</v>
      </c>
      <c r="Z1788" s="24" t="s">
        <v>5964</v>
      </c>
      <c r="AA1788" s="24" t="s">
        <v>5978</v>
      </c>
      <c r="AB1788" s="24" t="s">
        <v>5996</v>
      </c>
      <c r="AC1788" s="24" t="s">
        <v>5990</v>
      </c>
    </row>
    <row r="1789" spans="1:29" s="169" customFormat="1">
      <c r="A1789" s="24">
        <v>8929</v>
      </c>
      <c r="B1789" s="24" t="s">
        <v>1562</v>
      </c>
      <c r="C1789" s="57">
        <v>22.35</v>
      </c>
      <c r="D1789" s="57">
        <v>25.15</v>
      </c>
      <c r="E1789" s="57">
        <v>21.6</v>
      </c>
      <c r="F1789" s="57">
        <v>22.65</v>
      </c>
      <c r="G1789" s="57">
        <v>22.8</v>
      </c>
      <c r="H1789" s="57">
        <v>23.4</v>
      </c>
      <c r="I1789" s="57">
        <v>21</v>
      </c>
      <c r="J1789" s="57">
        <v>21.4</v>
      </c>
      <c r="K1789" s="57">
        <v>21.4</v>
      </c>
      <c r="L1789" s="57">
        <v>21.85</v>
      </c>
      <c r="M1789" s="57">
        <v>20</v>
      </c>
      <c r="N1789" s="57">
        <v>20.8</v>
      </c>
      <c r="O1789" s="57">
        <v>364</v>
      </c>
      <c r="P1789" s="57">
        <v>1668</v>
      </c>
      <c r="Q1789" s="57">
        <v>40.256599999999999</v>
      </c>
      <c r="R1789" s="57">
        <v>33.255299999999998</v>
      </c>
      <c r="S1789" s="57">
        <v>38.033700000000003</v>
      </c>
      <c r="T1789" s="57">
        <v>34.848100000000002</v>
      </c>
      <c r="U1789" s="77">
        <v>0.26671995736743936</v>
      </c>
      <c r="V1789" s="24" t="s">
        <v>6205</v>
      </c>
      <c r="W1789" s="216" t="s">
        <v>6020</v>
      </c>
      <c r="X1789" s="216" t="s">
        <v>5971</v>
      </c>
      <c r="Y1789" s="24" t="s">
        <v>5969</v>
      </c>
      <c r="Z1789" s="24" t="s">
        <v>5964</v>
      </c>
      <c r="AA1789" s="24" t="s">
        <v>5962</v>
      </c>
      <c r="AB1789" s="24" t="s">
        <v>5990</v>
      </c>
      <c r="AC1789" s="24" t="s">
        <v>5986</v>
      </c>
    </row>
    <row r="1790" spans="1:29" s="169" customFormat="1">
      <c r="A1790" s="24">
        <v>8930</v>
      </c>
      <c r="B1790" s="24" t="s">
        <v>1563</v>
      </c>
      <c r="C1790" s="57">
        <v>15.15</v>
      </c>
      <c r="D1790" s="57">
        <v>20.6</v>
      </c>
      <c r="E1790" s="57">
        <v>14.05</v>
      </c>
      <c r="F1790" s="57">
        <v>20.6</v>
      </c>
      <c r="G1790" s="57">
        <v>22</v>
      </c>
      <c r="H1790" s="57">
        <v>22.6</v>
      </c>
      <c r="I1790" s="57">
        <v>16.399999999999999</v>
      </c>
      <c r="J1790" s="57">
        <v>16.95</v>
      </c>
      <c r="K1790" s="57">
        <v>17.05</v>
      </c>
      <c r="L1790" s="57">
        <v>17.3</v>
      </c>
      <c r="M1790" s="57">
        <v>14.9</v>
      </c>
      <c r="N1790" s="57">
        <v>15.75</v>
      </c>
      <c r="O1790" s="57">
        <v>5348</v>
      </c>
      <c r="P1790" s="57">
        <v>46624</v>
      </c>
      <c r="Q1790" s="57">
        <v>61.953600000000002</v>
      </c>
      <c r="R1790" s="57">
        <v>61.746899999999997</v>
      </c>
      <c r="S1790" s="57">
        <v>50.974200000000003</v>
      </c>
      <c r="T1790" s="57">
        <v>58.155999999999999</v>
      </c>
      <c r="U1790" s="77">
        <v>0.14019484481049341</v>
      </c>
      <c r="V1790" s="24" t="s">
        <v>6001</v>
      </c>
      <c r="W1790" s="216" t="s">
        <v>5960</v>
      </c>
      <c r="X1790" s="216" t="s">
        <v>5961</v>
      </c>
      <c r="Y1790" s="24" t="s">
        <v>6045</v>
      </c>
      <c r="Z1790" s="24" t="s">
        <v>5964</v>
      </c>
      <c r="AA1790" s="24" t="s">
        <v>5964</v>
      </c>
      <c r="AB1790" s="24" t="s">
        <v>5965</v>
      </c>
      <c r="AC1790" s="24" t="s">
        <v>5986</v>
      </c>
    </row>
    <row r="1791" spans="1:29" s="169" customFormat="1">
      <c r="A1791" s="24">
        <v>8931</v>
      </c>
      <c r="B1791" s="24" t="s">
        <v>1564</v>
      </c>
      <c r="C1791" s="57">
        <v>29</v>
      </c>
      <c r="D1791" s="57">
        <v>29.45</v>
      </c>
      <c r="E1791" s="57">
        <v>28.6</v>
      </c>
      <c r="F1791" s="57">
        <v>29.15</v>
      </c>
      <c r="G1791" s="57">
        <v>29.15</v>
      </c>
      <c r="H1791" s="57">
        <v>30.9</v>
      </c>
      <c r="I1791" s="57">
        <v>28.9</v>
      </c>
      <c r="J1791" s="57">
        <v>30.55</v>
      </c>
      <c r="K1791" s="57">
        <v>30.8</v>
      </c>
      <c r="L1791" s="57">
        <v>32.1</v>
      </c>
      <c r="M1791" s="57">
        <v>29.5</v>
      </c>
      <c r="N1791" s="57">
        <v>30</v>
      </c>
      <c r="O1791" s="57">
        <v>2218</v>
      </c>
      <c r="P1791" s="57">
        <v>1534</v>
      </c>
      <c r="Q1791" s="57">
        <v>41.416499999999999</v>
      </c>
      <c r="R1791" s="57">
        <v>44.098100000000002</v>
      </c>
      <c r="S1791" s="57">
        <v>42.127099999999999</v>
      </c>
      <c r="T1791" s="57">
        <v>43.441099999999999</v>
      </c>
      <c r="U1791" s="77">
        <v>1.7672026655077502</v>
      </c>
      <c r="V1791" s="24" t="s">
        <v>5980</v>
      </c>
      <c r="W1791" s="216" t="s">
        <v>6039</v>
      </c>
      <c r="X1791" s="216" t="s">
        <v>5971</v>
      </c>
      <c r="Y1791" s="24" t="s">
        <v>6066</v>
      </c>
      <c r="Z1791" s="24" t="s">
        <v>5982</v>
      </c>
      <c r="AA1791" s="24" t="s">
        <v>5962</v>
      </c>
      <c r="AB1791" s="24" t="s">
        <v>5970</v>
      </c>
      <c r="AC1791" s="24" t="s">
        <v>5990</v>
      </c>
    </row>
    <row r="1792" spans="1:29" s="169" customFormat="1">
      <c r="A1792" s="24">
        <v>8932</v>
      </c>
      <c r="B1792" s="24" t="s">
        <v>1565</v>
      </c>
      <c r="C1792" s="57">
        <v>18.7</v>
      </c>
      <c r="D1792" s="57">
        <v>19.899999999999999</v>
      </c>
      <c r="E1792" s="57">
        <v>18</v>
      </c>
      <c r="F1792" s="57">
        <v>18.899999999999999</v>
      </c>
      <c r="G1792" s="57">
        <v>18.899999999999999</v>
      </c>
      <c r="H1792" s="57">
        <v>20.100000000000001</v>
      </c>
      <c r="I1792" s="57">
        <v>18.45</v>
      </c>
      <c r="J1792" s="57">
        <v>18.649999999999999</v>
      </c>
      <c r="K1792" s="57">
        <v>18.899999999999999</v>
      </c>
      <c r="L1792" s="57">
        <v>18.899999999999999</v>
      </c>
      <c r="M1792" s="57">
        <v>17.95</v>
      </c>
      <c r="N1792" s="57">
        <v>18.25</v>
      </c>
      <c r="O1792" s="57">
        <v>3229</v>
      </c>
      <c r="P1792" s="57">
        <v>4045</v>
      </c>
      <c r="Q1792" s="57">
        <v>47.913899999999998</v>
      </c>
      <c r="R1792" s="57">
        <v>55.331499999999998</v>
      </c>
      <c r="S1792" s="57">
        <v>42.795299999999997</v>
      </c>
      <c r="T1792" s="57">
        <v>51.152799999999999</v>
      </c>
      <c r="U1792" s="77">
        <v>0.97566268369729425</v>
      </c>
      <c r="V1792" s="24" t="s">
        <v>6398</v>
      </c>
      <c r="W1792" s="216" t="s">
        <v>5967</v>
      </c>
      <c r="X1792" s="216" t="s">
        <v>5961</v>
      </c>
      <c r="Y1792" s="24" t="s">
        <v>5969</v>
      </c>
      <c r="Z1792" s="24" t="s">
        <v>6000</v>
      </c>
      <c r="AA1792" s="24" t="s">
        <v>6209</v>
      </c>
      <c r="AB1792" s="24" t="s">
        <v>5979</v>
      </c>
      <c r="AC1792" s="24" t="s">
        <v>5991</v>
      </c>
    </row>
    <row r="1793" spans="1:29" s="169" customFormat="1">
      <c r="A1793" s="24">
        <v>8933</v>
      </c>
      <c r="B1793" s="24" t="s">
        <v>1566</v>
      </c>
      <c r="C1793" s="57">
        <v>12.75</v>
      </c>
      <c r="D1793" s="57">
        <v>13.55</v>
      </c>
      <c r="E1793" s="57">
        <v>11.1</v>
      </c>
      <c r="F1793" s="57">
        <v>12.6</v>
      </c>
      <c r="G1793" s="57">
        <v>12.85</v>
      </c>
      <c r="H1793" s="57">
        <v>13.15</v>
      </c>
      <c r="I1793" s="57">
        <v>11.6</v>
      </c>
      <c r="J1793" s="57">
        <v>12.1</v>
      </c>
      <c r="K1793" s="57">
        <v>12.3</v>
      </c>
      <c r="L1793" s="57">
        <v>12.4</v>
      </c>
      <c r="M1793" s="57">
        <v>10.15</v>
      </c>
      <c r="N1793" s="57">
        <v>10.95</v>
      </c>
      <c r="O1793" s="57">
        <v>10832</v>
      </c>
      <c r="P1793" s="57">
        <v>25959</v>
      </c>
      <c r="Q1793" s="57">
        <v>40.709600000000002</v>
      </c>
      <c r="R1793" s="57">
        <v>48.698599999999999</v>
      </c>
      <c r="S1793" s="57">
        <v>31.901599999999998</v>
      </c>
      <c r="T1793" s="57">
        <v>43.099600000000002</v>
      </c>
      <c r="U1793" s="77">
        <v>0.51000081324824187</v>
      </c>
      <c r="V1793" s="24" t="s">
        <v>6092</v>
      </c>
      <c r="W1793" s="216" t="s">
        <v>5967</v>
      </c>
      <c r="X1793" s="216" t="s">
        <v>5971</v>
      </c>
      <c r="Y1793" s="24" t="s">
        <v>5994</v>
      </c>
      <c r="Z1793" s="24" t="s">
        <v>5964</v>
      </c>
      <c r="AA1793" s="24" t="s">
        <v>5964</v>
      </c>
      <c r="AB1793" s="24" t="s">
        <v>5979</v>
      </c>
      <c r="AC1793" s="24" t="s">
        <v>5986</v>
      </c>
    </row>
    <row r="1794" spans="1:29" s="169" customFormat="1">
      <c r="A1794" s="24">
        <v>8935</v>
      </c>
      <c r="B1794" s="24" t="s">
        <v>1568</v>
      </c>
      <c r="C1794" s="57">
        <v>12.8</v>
      </c>
      <c r="D1794" s="57">
        <v>16.3</v>
      </c>
      <c r="E1794" s="57">
        <v>12.45</v>
      </c>
      <c r="F1794" s="57">
        <v>16.3</v>
      </c>
      <c r="G1794" s="57">
        <v>16.649999999999999</v>
      </c>
      <c r="H1794" s="57">
        <v>19.05</v>
      </c>
      <c r="I1794" s="57">
        <v>14.35</v>
      </c>
      <c r="J1794" s="57">
        <v>16.25</v>
      </c>
      <c r="K1794" s="57">
        <v>16.5</v>
      </c>
      <c r="L1794" s="57">
        <v>17.5</v>
      </c>
      <c r="M1794" s="57">
        <v>12.5</v>
      </c>
      <c r="N1794" s="57">
        <v>13</v>
      </c>
      <c r="O1794" s="57">
        <v>14663</v>
      </c>
      <c r="P1794" s="57">
        <v>32133</v>
      </c>
      <c r="Q1794" s="57">
        <v>74.927800000000005</v>
      </c>
      <c r="R1794" s="57">
        <v>68.616399999999999</v>
      </c>
      <c r="S1794" s="57">
        <v>65.501599999999996</v>
      </c>
      <c r="T1794" s="57">
        <v>67.578100000000006</v>
      </c>
      <c r="U1794" s="77">
        <v>0.55772708568899398</v>
      </c>
      <c r="V1794" s="24" t="s">
        <v>6081</v>
      </c>
      <c r="W1794" s="216" t="s">
        <v>5960</v>
      </c>
      <c r="X1794" s="216" t="s">
        <v>5961</v>
      </c>
      <c r="Y1794" s="24" t="s">
        <v>6045</v>
      </c>
      <c r="Z1794" s="24" t="s">
        <v>5978</v>
      </c>
      <c r="AA1794" s="24" t="s">
        <v>5964</v>
      </c>
      <c r="AB1794" s="24" t="s">
        <v>5990</v>
      </c>
      <c r="AC1794" s="24" t="s">
        <v>5965</v>
      </c>
    </row>
    <row r="1795" spans="1:29" s="169" customFormat="1">
      <c r="A1795" s="24">
        <v>8936</v>
      </c>
      <c r="B1795" s="24" t="s">
        <v>1569</v>
      </c>
      <c r="C1795" s="57">
        <v>28</v>
      </c>
      <c r="D1795" s="57">
        <v>28.15</v>
      </c>
      <c r="E1795" s="57">
        <v>23.5</v>
      </c>
      <c r="F1795" s="57">
        <v>24.45</v>
      </c>
      <c r="G1795" s="57">
        <v>24.25</v>
      </c>
      <c r="H1795" s="57">
        <v>27.15</v>
      </c>
      <c r="I1795" s="57">
        <v>23.25</v>
      </c>
      <c r="J1795" s="57">
        <v>24.4</v>
      </c>
      <c r="K1795" s="57">
        <v>24.65</v>
      </c>
      <c r="L1795" s="57">
        <v>24.8</v>
      </c>
      <c r="M1795" s="57">
        <v>21.95</v>
      </c>
      <c r="N1795" s="57">
        <v>24.3</v>
      </c>
      <c r="O1795" s="57">
        <v>21177</v>
      </c>
      <c r="P1795" s="57">
        <v>58800</v>
      </c>
      <c r="Q1795" s="57">
        <v>42.855499999999999</v>
      </c>
      <c r="R1795" s="57">
        <v>60.750700000000002</v>
      </c>
      <c r="S1795" s="57">
        <v>34.0077</v>
      </c>
      <c r="T1795" s="57">
        <v>51.836399999999998</v>
      </c>
      <c r="U1795" s="77">
        <v>0.44018707482993202</v>
      </c>
      <c r="V1795" s="24" t="s">
        <v>6042</v>
      </c>
      <c r="W1795" s="216" t="s">
        <v>5967</v>
      </c>
      <c r="X1795" s="216" t="s">
        <v>5961</v>
      </c>
      <c r="Y1795" s="24" t="s">
        <v>5964</v>
      </c>
      <c r="Z1795" s="24" t="s">
        <v>5969</v>
      </c>
      <c r="AA1795" s="24" t="s">
        <v>5994</v>
      </c>
      <c r="AB1795" s="24" t="s">
        <v>5965</v>
      </c>
      <c r="AC1795" s="24" t="s">
        <v>6033</v>
      </c>
    </row>
    <row r="1796" spans="1:29" s="169" customFormat="1">
      <c r="A1796" s="24">
        <v>8937</v>
      </c>
      <c r="B1796" s="24" t="s">
        <v>1570</v>
      </c>
      <c r="C1796" s="57">
        <v>12.3</v>
      </c>
      <c r="D1796" s="57">
        <v>12.5</v>
      </c>
      <c r="E1796" s="57">
        <v>11.4</v>
      </c>
      <c r="F1796" s="57">
        <v>11.85</v>
      </c>
      <c r="G1796" s="57">
        <v>11.95</v>
      </c>
      <c r="H1796" s="57">
        <v>13.95</v>
      </c>
      <c r="I1796" s="57">
        <v>11.75</v>
      </c>
      <c r="J1796" s="57">
        <v>11.85</v>
      </c>
      <c r="K1796" s="57">
        <v>12</v>
      </c>
      <c r="L1796" s="57">
        <v>12.6</v>
      </c>
      <c r="M1796" s="57">
        <v>11.55</v>
      </c>
      <c r="N1796" s="57">
        <v>11.95</v>
      </c>
      <c r="O1796" s="57">
        <v>225</v>
      </c>
      <c r="P1796" s="57">
        <v>1279</v>
      </c>
      <c r="Q1796" s="57">
        <v>10.817299999999999</v>
      </c>
      <c r="R1796" s="57">
        <v>19.785499999999999</v>
      </c>
      <c r="S1796" s="57">
        <v>10.241899999999999</v>
      </c>
      <c r="T1796" s="57">
        <v>16.604299999999999</v>
      </c>
      <c r="U1796" s="77">
        <v>0.21501172791243159</v>
      </c>
      <c r="V1796" s="24" t="s">
        <v>6481</v>
      </c>
      <c r="W1796" s="216" t="s">
        <v>5967</v>
      </c>
      <c r="X1796" s="216" t="s">
        <v>6047</v>
      </c>
      <c r="Y1796" s="24" t="s">
        <v>5964</v>
      </c>
      <c r="Z1796" s="24" t="s">
        <v>5978</v>
      </c>
      <c r="AA1796" s="24" t="s">
        <v>5978</v>
      </c>
      <c r="AB1796" s="24" t="s">
        <v>5976</v>
      </c>
      <c r="AC1796" s="24" t="s">
        <v>5986</v>
      </c>
    </row>
    <row r="1797" spans="1:29" s="169" customFormat="1">
      <c r="A1797" s="24">
        <v>8938</v>
      </c>
      <c r="B1797" s="24" t="s">
        <v>1571</v>
      </c>
      <c r="C1797" s="57">
        <v>74.5</v>
      </c>
      <c r="D1797" s="57">
        <v>91.4</v>
      </c>
      <c r="E1797" s="57">
        <v>72.2</v>
      </c>
      <c r="F1797" s="57">
        <v>84</v>
      </c>
      <c r="G1797" s="57">
        <v>84.4</v>
      </c>
      <c r="H1797" s="57">
        <v>88.8</v>
      </c>
      <c r="I1797" s="57">
        <v>71.5</v>
      </c>
      <c r="J1797" s="57">
        <v>75.099999999999994</v>
      </c>
      <c r="K1797" s="57">
        <v>76.099999999999994</v>
      </c>
      <c r="L1797" s="57">
        <v>93.3</v>
      </c>
      <c r="M1797" s="57">
        <v>74.400000000000006</v>
      </c>
      <c r="N1797" s="57">
        <v>74.8</v>
      </c>
      <c r="O1797" s="57">
        <v>71105</v>
      </c>
      <c r="P1797" s="57">
        <v>34600</v>
      </c>
      <c r="Q1797" s="57">
        <v>78.590400000000002</v>
      </c>
      <c r="R1797" s="57">
        <v>79.747900000000001</v>
      </c>
      <c r="S1797" s="57">
        <v>74.359800000000007</v>
      </c>
      <c r="T1797" s="57">
        <v>77.951899999999995</v>
      </c>
      <c r="U1797" s="77">
        <v>2.511737315350032</v>
      </c>
      <c r="V1797" s="24" t="s">
        <v>6319</v>
      </c>
      <c r="W1797" s="216" t="s">
        <v>5967</v>
      </c>
      <c r="X1797" s="216" t="s">
        <v>5989</v>
      </c>
      <c r="Y1797" s="24" t="s">
        <v>5982</v>
      </c>
      <c r="Z1797" s="24" t="s">
        <v>5964</v>
      </c>
      <c r="AA1797" s="24" t="s">
        <v>5978</v>
      </c>
      <c r="AB1797" s="24" t="s">
        <v>6084</v>
      </c>
      <c r="AC1797" s="24" t="s">
        <v>5979</v>
      </c>
    </row>
    <row r="1798" spans="1:29" s="169" customFormat="1">
      <c r="A1798" s="24">
        <v>8940</v>
      </c>
      <c r="B1798" s="24" t="s">
        <v>1572</v>
      </c>
      <c r="C1798" s="57">
        <v>11.1</v>
      </c>
      <c r="D1798" s="57">
        <v>13.1</v>
      </c>
      <c r="E1798" s="57">
        <v>11</v>
      </c>
      <c r="F1798" s="57">
        <v>12.55</v>
      </c>
      <c r="G1798" s="57">
        <v>12.65</v>
      </c>
      <c r="H1798" s="57">
        <v>17.8</v>
      </c>
      <c r="I1798" s="57">
        <v>12.5</v>
      </c>
      <c r="J1798" s="57">
        <v>14.5</v>
      </c>
      <c r="K1798" s="57">
        <v>14.3</v>
      </c>
      <c r="L1798" s="57">
        <v>15.6</v>
      </c>
      <c r="M1798" s="57">
        <v>12</v>
      </c>
      <c r="N1798" s="57">
        <v>13.15</v>
      </c>
      <c r="O1798" s="57">
        <v>2021</v>
      </c>
      <c r="P1798" s="57">
        <v>18679</v>
      </c>
      <c r="Q1798" s="57">
        <v>53.131900000000002</v>
      </c>
      <c r="R1798" s="57">
        <v>49.2652</v>
      </c>
      <c r="S1798" s="57">
        <v>48.933599999999998</v>
      </c>
      <c r="T1798" s="57">
        <v>49.154699999999998</v>
      </c>
      <c r="U1798" s="77">
        <v>0.13224000808989297</v>
      </c>
      <c r="V1798" s="24" t="s">
        <v>6035</v>
      </c>
      <c r="W1798" s="216" t="s">
        <v>5960</v>
      </c>
      <c r="X1798" s="216" t="s">
        <v>5971</v>
      </c>
      <c r="Y1798" s="24" t="s">
        <v>5982</v>
      </c>
      <c r="Z1798" s="24" t="s">
        <v>5963</v>
      </c>
      <c r="AA1798" s="24" t="s">
        <v>5964</v>
      </c>
      <c r="AB1798" s="24" t="s">
        <v>5986</v>
      </c>
      <c r="AC1798" s="24" t="s">
        <v>5991</v>
      </c>
    </row>
    <row r="1799" spans="1:29" s="169" customFormat="1">
      <c r="A1799" s="24">
        <v>8942</v>
      </c>
      <c r="B1799" s="24" t="s">
        <v>1574</v>
      </c>
      <c r="C1799" s="57">
        <v>67.099999999999994</v>
      </c>
      <c r="D1799" s="57">
        <v>75.7</v>
      </c>
      <c r="E1799" s="57">
        <v>66.599999999999994</v>
      </c>
      <c r="F1799" s="57">
        <v>73.2</v>
      </c>
      <c r="G1799" s="57">
        <v>71.099999999999994</v>
      </c>
      <c r="H1799" s="57">
        <v>81.900000000000006</v>
      </c>
      <c r="I1799" s="57">
        <v>70.400000000000006</v>
      </c>
      <c r="J1799" s="57">
        <v>72.099999999999994</v>
      </c>
      <c r="K1799" s="57">
        <v>72.5</v>
      </c>
      <c r="L1799" s="57">
        <v>77.900000000000006</v>
      </c>
      <c r="M1799" s="57">
        <v>68.3</v>
      </c>
      <c r="N1799" s="57">
        <v>69.599999999999994</v>
      </c>
      <c r="O1799" s="57">
        <v>11714</v>
      </c>
      <c r="P1799" s="57">
        <v>31916</v>
      </c>
      <c r="Q1799" s="57">
        <v>77.524799999999999</v>
      </c>
      <c r="R1799" s="57">
        <v>78.682000000000002</v>
      </c>
      <c r="S1799" s="57">
        <v>68.550600000000003</v>
      </c>
      <c r="T1799" s="57">
        <v>75.304900000000004</v>
      </c>
      <c r="U1799" s="77">
        <v>0.44858726378967012</v>
      </c>
      <c r="V1799" s="24" t="s">
        <v>6149</v>
      </c>
      <c r="W1799" s="216" t="s">
        <v>5967</v>
      </c>
      <c r="X1799" s="216" t="s">
        <v>5989</v>
      </c>
      <c r="Y1799" s="24" t="s">
        <v>5982</v>
      </c>
      <c r="Z1799" s="24" t="s">
        <v>5969</v>
      </c>
      <c r="AA1799" s="24" t="s">
        <v>6000</v>
      </c>
      <c r="AB1799" s="24" t="s">
        <v>5976</v>
      </c>
      <c r="AC1799" s="24" t="s">
        <v>5965</v>
      </c>
    </row>
    <row r="1800" spans="1:29" s="169" customFormat="1">
      <c r="A1800" s="24">
        <v>8996</v>
      </c>
      <c r="B1800" s="24" t="s">
        <v>1575</v>
      </c>
      <c r="C1800" s="57">
        <v>44.75</v>
      </c>
      <c r="D1800" s="57">
        <v>48.5</v>
      </c>
      <c r="E1800" s="57">
        <v>43.15</v>
      </c>
      <c r="F1800" s="57">
        <v>45.95</v>
      </c>
      <c r="G1800" s="57">
        <v>46.2</v>
      </c>
      <c r="H1800" s="57">
        <v>53.7</v>
      </c>
      <c r="I1800" s="57">
        <v>45</v>
      </c>
      <c r="J1800" s="57">
        <v>48.7</v>
      </c>
      <c r="K1800" s="57">
        <v>49.4</v>
      </c>
      <c r="L1800" s="57">
        <v>51.9</v>
      </c>
      <c r="M1800" s="57">
        <v>44.05</v>
      </c>
      <c r="N1800" s="57">
        <v>46.5</v>
      </c>
      <c r="O1800" s="57">
        <v>6263</v>
      </c>
      <c r="P1800" s="57">
        <v>12691</v>
      </c>
      <c r="Q1800" s="57">
        <v>34.6586</v>
      </c>
      <c r="R1800" s="57">
        <v>32.205300000000001</v>
      </c>
      <c r="S1800" s="57">
        <v>34.649700000000003</v>
      </c>
      <c r="T1800" s="57">
        <v>33.020099999999999</v>
      </c>
      <c r="U1800" s="77">
        <v>0.60316584806380724</v>
      </c>
      <c r="V1800" s="24" t="s">
        <v>6202</v>
      </c>
      <c r="W1800" s="216" t="s">
        <v>5967</v>
      </c>
      <c r="X1800" s="216" t="s">
        <v>5971</v>
      </c>
      <c r="Y1800" s="24" t="s">
        <v>6010</v>
      </c>
      <c r="Z1800" s="24" t="s">
        <v>5963</v>
      </c>
      <c r="AA1800" s="24" t="s">
        <v>5964</v>
      </c>
      <c r="AB1800" s="24" t="s">
        <v>5991</v>
      </c>
      <c r="AC1800" s="24" t="s">
        <v>5991</v>
      </c>
    </row>
    <row r="1801" spans="1:29" s="169" customFormat="1">
      <c r="A1801" s="24">
        <v>9103</v>
      </c>
      <c r="B1801" s="24" t="s">
        <v>4374</v>
      </c>
      <c r="C1801" s="57">
        <v>25</v>
      </c>
      <c r="D1801" s="57">
        <v>28.5</v>
      </c>
      <c r="E1801" s="57">
        <v>20.65</v>
      </c>
      <c r="F1801" s="57">
        <v>22</v>
      </c>
      <c r="G1801" s="57">
        <v>22.2</v>
      </c>
      <c r="H1801" s="57">
        <v>22.25</v>
      </c>
      <c r="I1801" s="57">
        <v>18.8</v>
      </c>
      <c r="J1801" s="57">
        <v>19.149999999999999</v>
      </c>
      <c r="K1801" s="57">
        <v>19.399999999999999</v>
      </c>
      <c r="L1801" s="57">
        <v>20.25</v>
      </c>
      <c r="M1801" s="57">
        <v>14.5</v>
      </c>
      <c r="N1801" s="57">
        <v>15.25</v>
      </c>
      <c r="O1801" s="57">
        <v>53781</v>
      </c>
      <c r="P1801" s="57">
        <v>93559</v>
      </c>
      <c r="Q1801" s="57">
        <v>12.573600000000001</v>
      </c>
      <c r="R1801" s="57">
        <v>21.464300000000001</v>
      </c>
      <c r="S1801" s="57">
        <v>9.4934999999999992</v>
      </c>
      <c r="T1801" s="57">
        <v>17.4741</v>
      </c>
      <c r="U1801" s="77">
        <v>0.70257627094489405</v>
      </c>
      <c r="V1801" s="24" t="s">
        <v>5959</v>
      </c>
      <c r="W1801" s="216" t="s">
        <v>5967</v>
      </c>
      <c r="X1801" s="216" t="s">
        <v>6047</v>
      </c>
      <c r="Y1801" s="24" t="s">
        <v>5964</v>
      </c>
      <c r="Z1801" s="24" t="s">
        <v>5964</v>
      </c>
      <c r="AA1801" s="24" t="s">
        <v>5964</v>
      </c>
      <c r="AB1801" s="24" t="s">
        <v>5965</v>
      </c>
      <c r="AC1801" s="24" t="s">
        <v>5965</v>
      </c>
    </row>
    <row r="1802" spans="1:29" s="169" customFormat="1">
      <c r="A1802" s="24">
        <v>9105</v>
      </c>
      <c r="B1802" s="24" t="s">
        <v>1576</v>
      </c>
      <c r="C1802" s="57">
        <v>4.34</v>
      </c>
      <c r="D1802" s="57">
        <v>5.04</v>
      </c>
      <c r="E1802" s="57">
        <v>4.33</v>
      </c>
      <c r="F1802" s="57">
        <v>4.5599999999999996</v>
      </c>
      <c r="G1802" s="57">
        <v>4.5599999999999996</v>
      </c>
      <c r="H1802" s="57">
        <v>6.33</v>
      </c>
      <c r="I1802" s="57">
        <v>4.5599999999999996</v>
      </c>
      <c r="J1802" s="57">
        <v>4.84</v>
      </c>
      <c r="K1802" s="57">
        <v>4.8499999999999996</v>
      </c>
      <c r="L1802" s="57">
        <v>4.8899999999999997</v>
      </c>
      <c r="M1802" s="57">
        <v>4.17</v>
      </c>
      <c r="N1802" s="57">
        <v>4.4400000000000004</v>
      </c>
      <c r="O1802" s="57">
        <v>104080</v>
      </c>
      <c r="P1802" s="57">
        <v>635456</v>
      </c>
      <c r="Q1802" s="57">
        <v>29.691299999999998</v>
      </c>
      <c r="R1802" s="57">
        <v>23.960899999999999</v>
      </c>
      <c r="S1802" s="57">
        <v>31.478000000000002</v>
      </c>
      <c r="T1802" s="57">
        <v>26.4666</v>
      </c>
      <c r="U1802" s="77">
        <v>0.2001852038361254</v>
      </c>
      <c r="V1802" s="24" t="s">
        <v>6001</v>
      </c>
      <c r="W1802" s="216" t="s">
        <v>6009</v>
      </c>
      <c r="X1802" s="216" t="s">
        <v>5971</v>
      </c>
      <c r="Y1802" s="24" t="s">
        <v>5963</v>
      </c>
      <c r="Z1802" s="24" t="s">
        <v>6090</v>
      </c>
      <c r="AA1802" s="24" t="s">
        <v>5964</v>
      </c>
      <c r="AB1802" s="24" t="s">
        <v>5965</v>
      </c>
      <c r="AC1802" s="24" t="s">
        <v>5986</v>
      </c>
    </row>
    <row r="1803" spans="1:29" s="169" customFormat="1">
      <c r="A1803" s="24">
        <v>9110</v>
      </c>
      <c r="B1803" s="24" t="s">
        <v>1577</v>
      </c>
      <c r="C1803" s="57">
        <v>2.81</v>
      </c>
      <c r="D1803" s="57">
        <v>3.19</v>
      </c>
      <c r="E1803" s="57">
        <v>2.81</v>
      </c>
      <c r="F1803" s="57">
        <v>3.12</v>
      </c>
      <c r="G1803" s="57">
        <v>3.2</v>
      </c>
      <c r="H1803" s="57">
        <v>3.76</v>
      </c>
      <c r="I1803" s="57">
        <v>2.99</v>
      </c>
      <c r="J1803" s="57">
        <v>3.05</v>
      </c>
      <c r="K1803" s="57">
        <v>3.01</v>
      </c>
      <c r="L1803" s="57">
        <v>3.09</v>
      </c>
      <c r="M1803" s="57">
        <v>2.87</v>
      </c>
      <c r="N1803" s="57">
        <v>3</v>
      </c>
      <c r="O1803" s="57">
        <v>2116</v>
      </c>
      <c r="P1803" s="57">
        <v>12417</v>
      </c>
      <c r="Q1803" s="57">
        <v>27.9483</v>
      </c>
      <c r="R1803" s="57">
        <v>25.6693</v>
      </c>
      <c r="S1803" s="57">
        <v>31.3306</v>
      </c>
      <c r="T1803" s="57">
        <v>27.5564</v>
      </c>
      <c r="U1803" s="77">
        <v>0.20828076203770818</v>
      </c>
      <c r="V1803" s="24" t="s">
        <v>6482</v>
      </c>
      <c r="W1803" s="216" t="s">
        <v>6009</v>
      </c>
      <c r="X1803" s="216" t="s">
        <v>5971</v>
      </c>
      <c r="Y1803" s="24" t="s">
        <v>6013</v>
      </c>
      <c r="Z1803" s="24" t="s">
        <v>6000</v>
      </c>
      <c r="AA1803" s="24" t="s">
        <v>5994</v>
      </c>
      <c r="AB1803" s="24" t="s">
        <v>5986</v>
      </c>
      <c r="AC1803" s="24" t="s">
        <v>5976</v>
      </c>
    </row>
    <row r="1804" spans="1:29" s="169" customFormat="1">
      <c r="A1804" s="24">
        <v>9136</v>
      </c>
      <c r="B1804" s="24" t="s">
        <v>1578</v>
      </c>
      <c r="C1804" s="57">
        <v>8.64</v>
      </c>
      <c r="D1804" s="57">
        <v>8.9</v>
      </c>
      <c r="E1804" s="57">
        <v>8.35</v>
      </c>
      <c r="F1804" s="57">
        <v>8.4499999999999993</v>
      </c>
      <c r="G1804" s="57">
        <v>8.4600000000000009</v>
      </c>
      <c r="H1804" s="57">
        <v>9.57</v>
      </c>
      <c r="I1804" s="57">
        <v>7.17</v>
      </c>
      <c r="J1804" s="57">
        <v>7.34</v>
      </c>
      <c r="K1804" s="57">
        <v>7.37</v>
      </c>
      <c r="L1804" s="57">
        <v>7.59</v>
      </c>
      <c r="M1804" s="57">
        <v>6.85</v>
      </c>
      <c r="N1804" s="57">
        <v>7.26</v>
      </c>
      <c r="O1804" s="57">
        <v>3391</v>
      </c>
      <c r="P1804" s="57">
        <v>16210</v>
      </c>
      <c r="Q1804" s="57">
        <v>9.9193999999999996</v>
      </c>
      <c r="R1804" s="57">
        <v>16.8721</v>
      </c>
      <c r="S1804" s="57">
        <v>9.9873999999999992</v>
      </c>
      <c r="T1804" s="57">
        <v>14.577199999999999</v>
      </c>
      <c r="U1804" s="77">
        <v>0.25567893618479676</v>
      </c>
      <c r="V1804" s="24" t="s">
        <v>6044</v>
      </c>
      <c r="W1804" s="216" t="s">
        <v>6039</v>
      </c>
      <c r="X1804" s="216" t="s">
        <v>6047</v>
      </c>
      <c r="Y1804" s="24" t="s">
        <v>5984</v>
      </c>
      <c r="Z1804" s="24" t="s">
        <v>5964</v>
      </c>
      <c r="AA1804" s="24" t="s">
        <v>5994</v>
      </c>
      <c r="AB1804" s="24" t="s">
        <v>5991</v>
      </c>
      <c r="AC1804" s="24" t="s">
        <v>5976</v>
      </c>
    </row>
    <row r="1805" spans="1:29" s="169" customFormat="1">
      <c r="A1805" s="24">
        <v>9188</v>
      </c>
      <c r="B1805" s="24" t="s">
        <v>1580</v>
      </c>
      <c r="C1805" s="57">
        <v>2.94</v>
      </c>
      <c r="D1805" s="57">
        <v>3.12</v>
      </c>
      <c r="E1805" s="57">
        <v>2.92</v>
      </c>
      <c r="F1805" s="57">
        <v>3.09</v>
      </c>
      <c r="G1805" s="57">
        <v>3.13</v>
      </c>
      <c r="H1805" s="57">
        <v>3.85</v>
      </c>
      <c r="I1805" s="57">
        <v>3.03</v>
      </c>
      <c r="J1805" s="57">
        <v>3.05</v>
      </c>
      <c r="K1805" s="57">
        <v>3.04</v>
      </c>
      <c r="L1805" s="57">
        <v>3.08</v>
      </c>
      <c r="M1805" s="57">
        <v>2.98</v>
      </c>
      <c r="N1805" s="57">
        <v>3.02</v>
      </c>
      <c r="O1805" s="57">
        <v>2344</v>
      </c>
      <c r="P1805" s="57">
        <v>16015</v>
      </c>
      <c r="Q1805" s="57">
        <v>15.393599999999999</v>
      </c>
      <c r="R1805" s="57">
        <v>13.8833</v>
      </c>
      <c r="S1805" s="57">
        <v>19.537800000000001</v>
      </c>
      <c r="T1805" s="57">
        <v>15.7681</v>
      </c>
      <c r="U1805" s="77">
        <v>0.17888784819787004</v>
      </c>
      <c r="V1805" s="24" t="s">
        <v>6483</v>
      </c>
      <c r="W1805" s="216" t="s">
        <v>6009</v>
      </c>
      <c r="X1805" s="216" t="s">
        <v>6047</v>
      </c>
      <c r="Y1805" s="24" t="s">
        <v>5982</v>
      </c>
      <c r="Z1805" s="24" t="s">
        <v>5978</v>
      </c>
      <c r="AA1805" s="24" t="s">
        <v>6216</v>
      </c>
      <c r="AB1805" s="24" t="s">
        <v>5986</v>
      </c>
      <c r="AC1805" s="24" t="s">
        <v>5986</v>
      </c>
    </row>
    <row r="1806" spans="1:29" s="169" customFormat="1">
      <c r="A1806" s="24">
        <v>9802</v>
      </c>
      <c r="B1806" s="24" t="s">
        <v>1581</v>
      </c>
      <c r="C1806" s="57">
        <v>122</v>
      </c>
      <c r="D1806" s="57">
        <v>125</v>
      </c>
      <c r="E1806" s="57">
        <v>112</v>
      </c>
      <c r="F1806" s="57">
        <v>113</v>
      </c>
      <c r="G1806" s="57">
        <v>113.5</v>
      </c>
      <c r="H1806" s="57">
        <v>114</v>
      </c>
      <c r="I1806" s="57">
        <v>91.8</v>
      </c>
      <c r="J1806" s="57">
        <v>92.7</v>
      </c>
      <c r="K1806" s="57">
        <v>92.7</v>
      </c>
      <c r="L1806" s="57">
        <v>95.2</v>
      </c>
      <c r="M1806" s="57">
        <v>80.2</v>
      </c>
      <c r="N1806" s="57">
        <v>84</v>
      </c>
      <c r="O1806" s="57">
        <v>11289</v>
      </c>
      <c r="P1806" s="57">
        <v>26029</v>
      </c>
      <c r="Q1806" s="57">
        <v>33.825200000000002</v>
      </c>
      <c r="R1806" s="57">
        <v>45.658099999999997</v>
      </c>
      <c r="S1806" s="57">
        <v>24.686199999999999</v>
      </c>
      <c r="T1806" s="57">
        <v>38.667499999999997</v>
      </c>
      <c r="U1806" s="77">
        <v>0.53008823491746382</v>
      </c>
      <c r="V1806" s="24" t="s">
        <v>5987</v>
      </c>
      <c r="W1806" s="216" t="s">
        <v>5967</v>
      </c>
      <c r="X1806" s="216" t="s">
        <v>6007</v>
      </c>
      <c r="Y1806" s="24" t="s">
        <v>5964</v>
      </c>
      <c r="Z1806" s="24" t="s">
        <v>5964</v>
      </c>
      <c r="AA1806" s="24" t="s">
        <v>5964</v>
      </c>
      <c r="AB1806" s="24" t="s">
        <v>5990</v>
      </c>
      <c r="AC1806" s="24" t="s">
        <v>5991</v>
      </c>
    </row>
    <row r="1807" spans="1:29" s="169" customFormat="1">
      <c r="A1807" s="24">
        <v>9902</v>
      </c>
      <c r="B1807" s="24" t="s">
        <v>1582</v>
      </c>
      <c r="C1807" s="57">
        <v>13.25</v>
      </c>
      <c r="D1807" s="57">
        <v>14.8</v>
      </c>
      <c r="E1807" s="57">
        <v>13.05</v>
      </c>
      <c r="F1807" s="57">
        <v>14.1</v>
      </c>
      <c r="G1807" s="57">
        <v>14.6</v>
      </c>
      <c r="H1807" s="57">
        <v>14.7</v>
      </c>
      <c r="I1807" s="57">
        <v>12</v>
      </c>
      <c r="J1807" s="57">
        <v>12.55</v>
      </c>
      <c r="K1807" s="57">
        <v>12.55</v>
      </c>
      <c r="L1807" s="57">
        <v>14.15</v>
      </c>
      <c r="M1807" s="57">
        <v>12.15</v>
      </c>
      <c r="N1807" s="57">
        <v>12.3</v>
      </c>
      <c r="O1807" s="57">
        <v>9562</v>
      </c>
      <c r="P1807" s="57">
        <v>9751</v>
      </c>
      <c r="Q1807" s="57">
        <v>54.074800000000003</v>
      </c>
      <c r="R1807" s="57">
        <v>59.057400000000001</v>
      </c>
      <c r="S1807" s="57">
        <v>46.601399999999998</v>
      </c>
      <c r="T1807" s="57">
        <v>54.9054</v>
      </c>
      <c r="U1807" s="77">
        <v>1.1985323442609874</v>
      </c>
      <c r="V1807" s="24" t="s">
        <v>6146</v>
      </c>
      <c r="W1807" s="216" t="s">
        <v>5967</v>
      </c>
      <c r="X1807" s="216" t="s">
        <v>5961</v>
      </c>
      <c r="Y1807" s="24" t="s">
        <v>5982</v>
      </c>
      <c r="Z1807" s="24" t="s">
        <v>5964</v>
      </c>
      <c r="AA1807" s="24" t="s">
        <v>5978</v>
      </c>
      <c r="AB1807" s="24" t="s">
        <v>6033</v>
      </c>
      <c r="AC1807" s="24" t="s">
        <v>5965</v>
      </c>
    </row>
    <row r="1808" spans="1:29" s="169" customFormat="1">
      <c r="A1808" s="24">
        <v>9904</v>
      </c>
      <c r="B1808" s="24" t="s">
        <v>1583</v>
      </c>
      <c r="C1808" s="57">
        <v>37.799999999999997</v>
      </c>
      <c r="D1808" s="57">
        <v>39.5</v>
      </c>
      <c r="E1808" s="57">
        <v>35.6</v>
      </c>
      <c r="F1808" s="57">
        <v>39.299999999999997</v>
      </c>
      <c r="G1808" s="57">
        <v>39.799999999999997</v>
      </c>
      <c r="H1808" s="57">
        <v>40.5</v>
      </c>
      <c r="I1808" s="57">
        <v>34.85</v>
      </c>
      <c r="J1808" s="57">
        <v>35.299999999999997</v>
      </c>
      <c r="K1808" s="57">
        <v>35.299999999999997</v>
      </c>
      <c r="L1808" s="57">
        <v>35.75</v>
      </c>
      <c r="M1808" s="57">
        <v>32.15</v>
      </c>
      <c r="N1808" s="57">
        <v>32.700000000000003</v>
      </c>
      <c r="O1808" s="57">
        <v>95125</v>
      </c>
      <c r="P1808" s="57">
        <v>204203</v>
      </c>
      <c r="Q1808" s="57">
        <v>79.5779</v>
      </c>
      <c r="R1808" s="57">
        <v>75.744100000000003</v>
      </c>
      <c r="S1808" s="57">
        <v>65.831900000000005</v>
      </c>
      <c r="T1808" s="57">
        <v>72.44</v>
      </c>
      <c r="U1808" s="77">
        <v>0.56935446045792126</v>
      </c>
      <c r="V1808" s="24" t="s">
        <v>6041</v>
      </c>
      <c r="W1808" s="216" t="s">
        <v>5960</v>
      </c>
      <c r="X1808" s="216" t="s">
        <v>5961</v>
      </c>
      <c r="Y1808" s="24" t="s">
        <v>5982</v>
      </c>
      <c r="Z1808" s="24" t="s">
        <v>5964</v>
      </c>
      <c r="AA1808" s="24" t="s">
        <v>5964</v>
      </c>
      <c r="AB1808" s="24" t="s">
        <v>5965</v>
      </c>
      <c r="AC1808" s="24" t="s">
        <v>5990</v>
      </c>
    </row>
    <row r="1809" spans="1:29" s="169" customFormat="1">
      <c r="A1809" s="24">
        <v>9905</v>
      </c>
      <c r="B1809" s="24" t="s">
        <v>5957</v>
      </c>
      <c r="C1809" s="57">
        <v>26.2</v>
      </c>
      <c r="D1809" s="57">
        <v>31.2</v>
      </c>
      <c r="E1809" s="57">
        <v>26</v>
      </c>
      <c r="F1809" s="57">
        <v>29.3</v>
      </c>
      <c r="G1809" s="57">
        <v>29.6</v>
      </c>
      <c r="H1809" s="57">
        <v>30.1</v>
      </c>
      <c r="I1809" s="57">
        <v>27.95</v>
      </c>
      <c r="J1809" s="57">
        <v>28.4</v>
      </c>
      <c r="K1809" s="57">
        <v>28.35</v>
      </c>
      <c r="L1809" s="57">
        <v>28.9</v>
      </c>
      <c r="M1809" s="57">
        <v>25.9</v>
      </c>
      <c r="N1809" s="57">
        <v>26.85</v>
      </c>
      <c r="O1809" s="57">
        <v>3736</v>
      </c>
      <c r="P1809" s="57">
        <v>7989</v>
      </c>
      <c r="Q1809" s="57">
        <v>74.990099999999998</v>
      </c>
      <c r="R1809" s="57">
        <v>75.125299999999996</v>
      </c>
      <c r="S1809" s="57">
        <v>67.901200000000003</v>
      </c>
      <c r="T1809" s="57">
        <v>72.717299999999994</v>
      </c>
      <c r="U1809" s="77">
        <v>0.57156367783480067</v>
      </c>
      <c r="V1809" s="24" t="s">
        <v>6098</v>
      </c>
      <c r="W1809" s="216" t="s">
        <v>5967</v>
      </c>
      <c r="X1809" s="216" t="s">
        <v>5961</v>
      </c>
      <c r="Y1809" s="24" t="s">
        <v>5982</v>
      </c>
      <c r="Z1809" s="24" t="s">
        <v>5964</v>
      </c>
      <c r="AA1809" s="24" t="s">
        <v>5964</v>
      </c>
      <c r="AB1809" s="24" t="s">
        <v>5990</v>
      </c>
      <c r="AC1809" s="24" t="s">
        <v>5991</v>
      </c>
    </row>
    <row r="1810" spans="1:29" s="169" customFormat="1">
      <c r="A1810" s="24">
        <v>9906</v>
      </c>
      <c r="B1810" s="24" t="s">
        <v>1585</v>
      </c>
      <c r="C1810" s="57">
        <v>43.8</v>
      </c>
      <c r="D1810" s="57">
        <v>52.8</v>
      </c>
      <c r="E1810" s="57">
        <v>42.5</v>
      </c>
      <c r="F1810" s="57">
        <v>50.1</v>
      </c>
      <c r="G1810" s="57">
        <v>50.1</v>
      </c>
      <c r="H1810" s="57">
        <v>59.1</v>
      </c>
      <c r="I1810" s="57">
        <v>48.8</v>
      </c>
      <c r="J1810" s="57">
        <v>56.1</v>
      </c>
      <c r="K1810" s="57">
        <v>56.8</v>
      </c>
      <c r="L1810" s="57">
        <v>56.9</v>
      </c>
      <c r="M1810" s="57">
        <v>47.2</v>
      </c>
      <c r="N1810" s="57">
        <v>51.8</v>
      </c>
      <c r="O1810" s="57">
        <v>1655</v>
      </c>
      <c r="P1810" s="57">
        <v>3946</v>
      </c>
      <c r="Q1810" s="57">
        <v>75.152699999999996</v>
      </c>
      <c r="R1810" s="57">
        <v>71.268699999999995</v>
      </c>
      <c r="S1810" s="57">
        <v>72.221599999999995</v>
      </c>
      <c r="T1810" s="57">
        <v>71.586299999999994</v>
      </c>
      <c r="U1810" s="77">
        <v>0.51261474348144387</v>
      </c>
      <c r="V1810" s="24" t="s">
        <v>6019</v>
      </c>
      <c r="W1810" s="216" t="s">
        <v>5967</v>
      </c>
      <c r="X1810" s="216" t="s">
        <v>5961</v>
      </c>
      <c r="Y1810" s="24" t="s">
        <v>5982</v>
      </c>
      <c r="Z1810" s="24" t="s">
        <v>5982</v>
      </c>
      <c r="AA1810" s="24" t="s">
        <v>5964</v>
      </c>
      <c r="AB1810" s="24" t="s">
        <v>5979</v>
      </c>
      <c r="AC1810" s="24" t="s">
        <v>5970</v>
      </c>
    </row>
    <row r="1811" spans="1:29" s="169" customFormat="1">
      <c r="A1811" s="24">
        <v>9907</v>
      </c>
      <c r="B1811" s="24" t="s">
        <v>1586</v>
      </c>
      <c r="C1811" s="57">
        <v>13.15</v>
      </c>
      <c r="D1811" s="57">
        <v>16.2</v>
      </c>
      <c r="E1811" s="57">
        <v>13</v>
      </c>
      <c r="F1811" s="57">
        <v>15.7</v>
      </c>
      <c r="G1811" s="57">
        <v>16.2</v>
      </c>
      <c r="H1811" s="57">
        <v>16.7</v>
      </c>
      <c r="I1811" s="57">
        <v>14.4</v>
      </c>
      <c r="J1811" s="57">
        <v>14.85</v>
      </c>
      <c r="K1811" s="57">
        <v>14.9</v>
      </c>
      <c r="L1811" s="57">
        <v>15.15</v>
      </c>
      <c r="M1811" s="57">
        <v>13.3</v>
      </c>
      <c r="N1811" s="57">
        <v>13.95</v>
      </c>
      <c r="O1811" s="57">
        <v>44400</v>
      </c>
      <c r="P1811" s="57">
        <v>184291</v>
      </c>
      <c r="Q1811" s="57">
        <v>71.521500000000003</v>
      </c>
      <c r="R1811" s="57">
        <v>69.617999999999995</v>
      </c>
      <c r="S1811" s="57">
        <v>66.659099999999995</v>
      </c>
      <c r="T1811" s="57">
        <v>68.631699999999995</v>
      </c>
      <c r="U1811" s="77">
        <v>0.29446183843305784</v>
      </c>
      <c r="V1811" s="24" t="s">
        <v>6001</v>
      </c>
      <c r="W1811" s="216" t="s">
        <v>5960</v>
      </c>
      <c r="X1811" s="216" t="s">
        <v>5961</v>
      </c>
      <c r="Y1811" s="24" t="s">
        <v>5982</v>
      </c>
      <c r="Z1811" s="24" t="s">
        <v>5964</v>
      </c>
      <c r="AA1811" s="24" t="s">
        <v>5964</v>
      </c>
      <c r="AB1811" s="24" t="s">
        <v>5965</v>
      </c>
      <c r="AC1811" s="24" t="s">
        <v>5986</v>
      </c>
    </row>
    <row r="1812" spans="1:29" s="169" customFormat="1">
      <c r="A1812" s="24">
        <v>9908</v>
      </c>
      <c r="B1812" s="24" t="s">
        <v>1587</v>
      </c>
      <c r="C1812" s="57">
        <v>33.75</v>
      </c>
      <c r="D1812" s="57">
        <v>33.950000000000003</v>
      </c>
      <c r="E1812" s="57">
        <v>33.200000000000003</v>
      </c>
      <c r="F1812" s="57">
        <v>33.549999999999997</v>
      </c>
      <c r="G1812" s="57">
        <v>33.450000000000003</v>
      </c>
      <c r="H1812" s="57">
        <v>33.700000000000003</v>
      </c>
      <c r="I1812" s="57">
        <v>33.200000000000003</v>
      </c>
      <c r="J1812" s="57">
        <v>33.35</v>
      </c>
      <c r="K1812" s="57">
        <v>33.35</v>
      </c>
      <c r="L1812" s="57">
        <v>33.799999999999997</v>
      </c>
      <c r="M1812" s="57">
        <v>33</v>
      </c>
      <c r="N1812" s="57">
        <v>33.6</v>
      </c>
      <c r="O1812" s="57">
        <v>1269</v>
      </c>
      <c r="P1812" s="57">
        <v>2012</v>
      </c>
      <c r="Q1812" s="57">
        <v>63.773699999999998</v>
      </c>
      <c r="R1812" s="57">
        <v>68.713999999999999</v>
      </c>
      <c r="S1812" s="57">
        <v>59.474899999999998</v>
      </c>
      <c r="T1812" s="57">
        <v>65.634299999999996</v>
      </c>
      <c r="U1812" s="77">
        <v>0.77087475149105367</v>
      </c>
      <c r="V1812" s="24" t="s">
        <v>6484</v>
      </c>
      <c r="W1812" s="216" t="s">
        <v>5967</v>
      </c>
      <c r="X1812" s="216" t="s">
        <v>5961</v>
      </c>
      <c r="Y1812" s="24" t="s">
        <v>5984</v>
      </c>
      <c r="Z1812" s="24" t="s">
        <v>5984</v>
      </c>
      <c r="AA1812" s="24" t="s">
        <v>6016</v>
      </c>
      <c r="AB1812" s="24" t="s">
        <v>5990</v>
      </c>
      <c r="AC1812" s="24" t="s">
        <v>5986</v>
      </c>
    </row>
    <row r="1813" spans="1:29" s="169" customFormat="1">
      <c r="A1813" s="24">
        <v>9910</v>
      </c>
      <c r="B1813" s="24" t="s">
        <v>1588</v>
      </c>
      <c r="C1813" s="57">
        <v>241</v>
      </c>
      <c r="D1813" s="57">
        <v>254.5</v>
      </c>
      <c r="E1813" s="57">
        <v>217</v>
      </c>
      <c r="F1813" s="57">
        <v>244.5</v>
      </c>
      <c r="G1813" s="57">
        <v>240</v>
      </c>
      <c r="H1813" s="57">
        <v>248.5</v>
      </c>
      <c r="I1813" s="57">
        <v>219.5</v>
      </c>
      <c r="J1813" s="57">
        <v>231</v>
      </c>
      <c r="K1813" s="57">
        <v>232</v>
      </c>
      <c r="L1813" s="57">
        <v>235</v>
      </c>
      <c r="M1813" s="57">
        <v>199.5</v>
      </c>
      <c r="N1813" s="57">
        <v>215</v>
      </c>
      <c r="O1813" s="57">
        <v>15418</v>
      </c>
      <c r="P1813" s="57">
        <v>22031</v>
      </c>
      <c r="Q1813" s="57">
        <v>78.5869</v>
      </c>
      <c r="R1813" s="57">
        <v>76.302300000000002</v>
      </c>
      <c r="S1813" s="57">
        <v>68.513199999999998</v>
      </c>
      <c r="T1813" s="57">
        <v>73.706000000000003</v>
      </c>
      <c r="U1813" s="77">
        <v>0.85535028923890077</v>
      </c>
      <c r="V1813" s="24" t="s">
        <v>6001</v>
      </c>
      <c r="W1813" s="216" t="s">
        <v>5960</v>
      </c>
      <c r="X1813" s="216" t="s">
        <v>5961</v>
      </c>
      <c r="Y1813" s="24" t="s">
        <v>5972</v>
      </c>
      <c r="Z1813" s="24" t="s">
        <v>5964</v>
      </c>
      <c r="AA1813" s="24" t="s">
        <v>5964</v>
      </c>
      <c r="AB1813" s="24" t="s">
        <v>5965</v>
      </c>
      <c r="AC1813" s="24" t="s">
        <v>5986</v>
      </c>
    </row>
    <row r="1814" spans="1:29" s="169" customFormat="1">
      <c r="A1814" s="24">
        <v>9911</v>
      </c>
      <c r="B1814" s="24" t="s">
        <v>1589</v>
      </c>
      <c r="C1814" s="57">
        <v>68</v>
      </c>
      <c r="D1814" s="57">
        <v>72.7</v>
      </c>
      <c r="E1814" s="57">
        <v>65.7</v>
      </c>
      <c r="F1814" s="57">
        <v>66.400000000000006</v>
      </c>
      <c r="G1814" s="57">
        <v>67.099999999999994</v>
      </c>
      <c r="H1814" s="57">
        <v>68.3</v>
      </c>
      <c r="I1814" s="57">
        <v>64.7</v>
      </c>
      <c r="J1814" s="57">
        <v>65.3</v>
      </c>
      <c r="K1814" s="57">
        <v>65.3</v>
      </c>
      <c r="L1814" s="57">
        <v>70</v>
      </c>
      <c r="M1814" s="57">
        <v>65.3</v>
      </c>
      <c r="N1814" s="57">
        <v>68.5</v>
      </c>
      <c r="O1814" s="57">
        <v>4198</v>
      </c>
      <c r="P1814" s="57">
        <v>8749</v>
      </c>
      <c r="Q1814" s="57">
        <v>78.642499999999998</v>
      </c>
      <c r="R1814" s="57">
        <v>80.785700000000006</v>
      </c>
      <c r="S1814" s="57">
        <v>79.674700000000001</v>
      </c>
      <c r="T1814" s="57">
        <v>80.415300000000002</v>
      </c>
      <c r="U1814" s="77">
        <v>0.58645432493872318</v>
      </c>
      <c r="V1814" s="24" t="s">
        <v>6485</v>
      </c>
      <c r="W1814" s="216" t="s">
        <v>6039</v>
      </c>
      <c r="X1814" s="216" t="s">
        <v>6012</v>
      </c>
      <c r="Y1814" s="24" t="s">
        <v>6000</v>
      </c>
      <c r="Z1814" s="24" t="s">
        <v>5962</v>
      </c>
      <c r="AA1814" s="24" t="s">
        <v>6013</v>
      </c>
      <c r="AB1814" s="24" t="s">
        <v>5991</v>
      </c>
      <c r="AC1814" s="24" t="s">
        <v>5979</v>
      </c>
    </row>
    <row r="1815" spans="1:29" s="169" customFormat="1">
      <c r="A1815" s="24">
        <v>9912</v>
      </c>
      <c r="B1815" s="24" t="s">
        <v>1590</v>
      </c>
      <c r="C1815" s="57">
        <v>9.3800000000000008</v>
      </c>
      <c r="D1815" s="57">
        <v>10.050000000000001</v>
      </c>
      <c r="E1815" s="57">
        <v>8.84</v>
      </c>
      <c r="F1815" s="57">
        <v>9.1</v>
      </c>
      <c r="G1815" s="57">
        <v>9.19</v>
      </c>
      <c r="H1815" s="57">
        <v>10.050000000000001</v>
      </c>
      <c r="I1815" s="57">
        <v>8.9700000000000006</v>
      </c>
      <c r="J1815" s="57">
        <v>9.5</v>
      </c>
      <c r="K1815" s="57">
        <v>9.5</v>
      </c>
      <c r="L1815" s="57">
        <v>9.99</v>
      </c>
      <c r="M1815" s="57">
        <v>8.6300000000000008</v>
      </c>
      <c r="N1815" s="57">
        <v>8.8800000000000008</v>
      </c>
      <c r="O1815" s="57">
        <v>1185</v>
      </c>
      <c r="P1815" s="57">
        <v>2489</v>
      </c>
      <c r="Q1815" s="57">
        <v>57.018700000000003</v>
      </c>
      <c r="R1815" s="57">
        <v>56.5762</v>
      </c>
      <c r="S1815" s="57">
        <v>51.2592</v>
      </c>
      <c r="T1815" s="57">
        <v>54.803899999999999</v>
      </c>
      <c r="U1815" s="77">
        <v>0.58189366546136334</v>
      </c>
      <c r="V1815" s="24" t="s">
        <v>5999</v>
      </c>
      <c r="W1815" s="216" t="s">
        <v>5960</v>
      </c>
      <c r="X1815" s="216" t="s">
        <v>5961</v>
      </c>
      <c r="Y1815" s="24" t="s">
        <v>6000</v>
      </c>
      <c r="Z1815" s="24" t="s">
        <v>5963</v>
      </c>
      <c r="AA1815" s="24" t="s">
        <v>5964</v>
      </c>
      <c r="AB1815" s="24" t="s">
        <v>5986</v>
      </c>
      <c r="AC1815" s="24" t="s">
        <v>5990</v>
      </c>
    </row>
    <row r="1816" spans="1:29" s="169" customFormat="1">
      <c r="A1816" s="24">
        <v>9914</v>
      </c>
      <c r="B1816" s="24" t="s">
        <v>1591</v>
      </c>
      <c r="C1816" s="57">
        <v>321.5</v>
      </c>
      <c r="D1816" s="57">
        <v>327.5</v>
      </c>
      <c r="E1816" s="57">
        <v>302.5</v>
      </c>
      <c r="F1816" s="57">
        <v>313</v>
      </c>
      <c r="G1816" s="57">
        <v>311</v>
      </c>
      <c r="H1816" s="57">
        <v>338</v>
      </c>
      <c r="I1816" s="57">
        <v>286.5</v>
      </c>
      <c r="J1816" s="57">
        <v>335</v>
      </c>
      <c r="K1816" s="57">
        <v>337</v>
      </c>
      <c r="L1816" s="57">
        <v>348</v>
      </c>
      <c r="M1816" s="57">
        <v>290.5</v>
      </c>
      <c r="N1816" s="57">
        <v>296</v>
      </c>
      <c r="O1816" s="57">
        <v>22505</v>
      </c>
      <c r="P1816" s="57">
        <v>18111</v>
      </c>
      <c r="Q1816" s="57">
        <v>73.858400000000003</v>
      </c>
      <c r="R1816" s="57">
        <v>75.761399999999995</v>
      </c>
      <c r="S1816" s="57">
        <v>66.133899999999997</v>
      </c>
      <c r="T1816" s="57">
        <v>72.552300000000002</v>
      </c>
      <c r="U1816" s="77">
        <v>1.5187516487831214</v>
      </c>
      <c r="V1816" s="24" t="s">
        <v>6081</v>
      </c>
      <c r="W1816" s="216" t="s">
        <v>5967</v>
      </c>
      <c r="X1816" s="216" t="s">
        <v>5961</v>
      </c>
      <c r="Y1816" s="24" t="s">
        <v>5962</v>
      </c>
      <c r="Z1816" s="24" t="s">
        <v>5982</v>
      </c>
      <c r="AA1816" s="24" t="s">
        <v>5964</v>
      </c>
      <c r="AB1816" s="24" t="s">
        <v>5990</v>
      </c>
      <c r="AC1816" s="24" t="s">
        <v>5965</v>
      </c>
    </row>
    <row r="1817" spans="1:29" s="169" customFormat="1">
      <c r="A1817" s="24">
        <v>9917</v>
      </c>
      <c r="B1817" s="24" t="s">
        <v>5817</v>
      </c>
      <c r="C1817" s="57">
        <v>91.6</v>
      </c>
      <c r="D1817" s="57">
        <v>94.4</v>
      </c>
      <c r="E1817" s="57">
        <v>91.5</v>
      </c>
      <c r="F1817" s="57">
        <v>94.1</v>
      </c>
      <c r="G1817" s="57">
        <v>94</v>
      </c>
      <c r="H1817" s="57">
        <v>98</v>
      </c>
      <c r="I1817" s="57">
        <v>92</v>
      </c>
      <c r="J1817" s="57">
        <v>94</v>
      </c>
      <c r="K1817" s="57">
        <v>94.5</v>
      </c>
      <c r="L1817" s="57">
        <v>97.7</v>
      </c>
      <c r="M1817" s="57">
        <v>92.1</v>
      </c>
      <c r="N1817" s="57">
        <v>97.7</v>
      </c>
      <c r="O1817" s="57">
        <v>3458</v>
      </c>
      <c r="P1817" s="57">
        <v>8156</v>
      </c>
      <c r="Q1817" s="57">
        <v>74.988699999999994</v>
      </c>
      <c r="R1817" s="57">
        <v>74.619799999999998</v>
      </c>
      <c r="S1817" s="57">
        <v>82.485500000000002</v>
      </c>
      <c r="T1817" s="57">
        <v>77.241699999999994</v>
      </c>
      <c r="U1817" s="77">
        <v>0.5182006430167293</v>
      </c>
      <c r="V1817" s="24" t="s">
        <v>6486</v>
      </c>
      <c r="W1817" s="216" t="s">
        <v>6009</v>
      </c>
      <c r="X1817" s="216" t="s">
        <v>5989</v>
      </c>
      <c r="Y1817" s="24" t="s">
        <v>6010</v>
      </c>
      <c r="Z1817" s="24" t="s">
        <v>6164</v>
      </c>
      <c r="AA1817" s="24" t="s">
        <v>6254</v>
      </c>
      <c r="AB1817" s="24" t="s">
        <v>5979</v>
      </c>
      <c r="AC1817" s="24" t="s">
        <v>5986</v>
      </c>
    </row>
    <row r="1818" spans="1:29" s="169" customFormat="1">
      <c r="A1818" s="24">
        <v>9918</v>
      </c>
      <c r="B1818" s="24" t="s">
        <v>1593</v>
      </c>
      <c r="C1818" s="57">
        <v>39.85</v>
      </c>
      <c r="D1818" s="57">
        <v>40.35</v>
      </c>
      <c r="E1818" s="57">
        <v>38.200000000000003</v>
      </c>
      <c r="F1818" s="57">
        <v>40.1</v>
      </c>
      <c r="G1818" s="57">
        <v>40</v>
      </c>
      <c r="H1818" s="57">
        <v>41</v>
      </c>
      <c r="I1818" s="57">
        <v>39.799999999999997</v>
      </c>
      <c r="J1818" s="57">
        <v>40.950000000000003</v>
      </c>
      <c r="K1818" s="57">
        <v>40.799999999999997</v>
      </c>
      <c r="L1818" s="57">
        <v>42.45</v>
      </c>
      <c r="M1818" s="57">
        <v>40.25</v>
      </c>
      <c r="N1818" s="57">
        <v>41.2</v>
      </c>
      <c r="O1818" s="57">
        <v>441</v>
      </c>
      <c r="P1818" s="57">
        <v>403</v>
      </c>
      <c r="Q1818" s="57">
        <v>90.320099999999996</v>
      </c>
      <c r="R1818" s="57">
        <v>82.978700000000003</v>
      </c>
      <c r="S1818" s="57">
        <v>87.327799999999996</v>
      </c>
      <c r="T1818" s="57">
        <v>84.428399999999996</v>
      </c>
      <c r="U1818" s="77">
        <v>1.337468982630273</v>
      </c>
      <c r="V1818" s="24" t="s">
        <v>6350</v>
      </c>
      <c r="W1818" s="216" t="s">
        <v>6020</v>
      </c>
      <c r="X1818" s="216" t="s">
        <v>6012</v>
      </c>
      <c r="Y1818" s="24" t="s">
        <v>5972</v>
      </c>
      <c r="Z1818" s="24" t="s">
        <v>6010</v>
      </c>
      <c r="AA1818" s="24" t="s">
        <v>5963</v>
      </c>
      <c r="AB1818" s="24" t="s">
        <v>5976</v>
      </c>
      <c r="AC1818" s="24" t="s">
        <v>5990</v>
      </c>
    </row>
    <row r="1819" spans="1:29" s="169" customFormat="1">
      <c r="A1819" s="24">
        <v>9919</v>
      </c>
      <c r="B1819" s="24" t="s">
        <v>1594</v>
      </c>
      <c r="C1819" s="57">
        <v>35.75</v>
      </c>
      <c r="D1819" s="57">
        <v>38.200000000000003</v>
      </c>
      <c r="E1819" s="57">
        <v>33.5</v>
      </c>
      <c r="F1819" s="57">
        <v>34.700000000000003</v>
      </c>
      <c r="G1819" s="57">
        <v>34.75</v>
      </c>
      <c r="H1819" s="57">
        <v>35.35</v>
      </c>
      <c r="I1819" s="57">
        <v>32</v>
      </c>
      <c r="J1819" s="57">
        <v>33.85</v>
      </c>
      <c r="K1819" s="57">
        <v>28.9</v>
      </c>
      <c r="L1819" s="57">
        <v>29.3</v>
      </c>
      <c r="M1819" s="57">
        <v>22.4</v>
      </c>
      <c r="N1819" s="57">
        <v>22.8</v>
      </c>
      <c r="O1819" s="57">
        <v>29377</v>
      </c>
      <c r="P1819" s="57">
        <v>35817</v>
      </c>
      <c r="Q1819" s="57">
        <v>36.0901</v>
      </c>
      <c r="R1819" s="57">
        <v>39.048499999999997</v>
      </c>
      <c r="S1819" s="57">
        <v>24.613299999999999</v>
      </c>
      <c r="T1819" s="57">
        <v>34.236800000000002</v>
      </c>
      <c r="U1819" s="77">
        <v>1.0024631382366538</v>
      </c>
      <c r="V1819" s="24" t="s">
        <v>6096</v>
      </c>
      <c r="W1819" s="216" t="s">
        <v>5967</v>
      </c>
      <c r="X1819" s="216" t="s">
        <v>6007</v>
      </c>
      <c r="Y1819" s="24" t="s">
        <v>6000</v>
      </c>
      <c r="Z1819" s="24" t="s">
        <v>5975</v>
      </c>
      <c r="AA1819" s="24" t="s">
        <v>5964</v>
      </c>
      <c r="AB1819" s="24" t="s">
        <v>5965</v>
      </c>
      <c r="AC1819" s="24" t="s">
        <v>5965</v>
      </c>
    </row>
    <row r="1820" spans="1:29" s="169" customFormat="1">
      <c r="A1820" s="24">
        <v>9921</v>
      </c>
      <c r="B1820" s="24" t="s">
        <v>1595</v>
      </c>
      <c r="C1820" s="57">
        <v>331</v>
      </c>
      <c r="D1820" s="57">
        <v>335.5</v>
      </c>
      <c r="E1820" s="57">
        <v>310.5</v>
      </c>
      <c r="F1820" s="57">
        <v>318.5</v>
      </c>
      <c r="G1820" s="57">
        <v>316.5</v>
      </c>
      <c r="H1820" s="57">
        <v>326</v>
      </c>
      <c r="I1820" s="57">
        <v>290.5</v>
      </c>
      <c r="J1820" s="57">
        <v>322</v>
      </c>
      <c r="K1820" s="57">
        <v>322</v>
      </c>
      <c r="L1820" s="57">
        <v>354</v>
      </c>
      <c r="M1820" s="57">
        <v>301</v>
      </c>
      <c r="N1820" s="57">
        <v>301</v>
      </c>
      <c r="O1820" s="57">
        <v>20822</v>
      </c>
      <c r="P1820" s="57">
        <v>21751</v>
      </c>
      <c r="Q1820" s="57">
        <v>61.499400000000001</v>
      </c>
      <c r="R1820" s="57">
        <v>67.421199999999999</v>
      </c>
      <c r="S1820" s="57">
        <v>53.005299999999998</v>
      </c>
      <c r="T1820" s="57">
        <v>62.615900000000003</v>
      </c>
      <c r="U1820" s="77">
        <v>1.1700202800382105</v>
      </c>
      <c r="V1820" s="24" t="s">
        <v>6487</v>
      </c>
      <c r="W1820" s="216" t="s">
        <v>5967</v>
      </c>
      <c r="X1820" s="216" t="s">
        <v>5961</v>
      </c>
      <c r="Y1820" s="24" t="s">
        <v>5964</v>
      </c>
      <c r="Z1820" s="24" t="s">
        <v>6075</v>
      </c>
      <c r="AA1820" s="24" t="s">
        <v>6004</v>
      </c>
      <c r="AB1820" s="24" t="s">
        <v>5976</v>
      </c>
      <c r="AC1820" s="24" t="s">
        <v>5979</v>
      </c>
    </row>
    <row r="1821" spans="1:29" s="169" customFormat="1">
      <c r="A1821" s="24">
        <v>9924</v>
      </c>
      <c r="B1821" s="24" t="s">
        <v>1596</v>
      </c>
      <c r="C1821" s="57">
        <v>44.8</v>
      </c>
      <c r="D1821" s="57">
        <v>46</v>
      </c>
      <c r="E1821" s="57">
        <v>44.25</v>
      </c>
      <c r="F1821" s="57">
        <v>45.85</v>
      </c>
      <c r="G1821" s="57">
        <v>46.2</v>
      </c>
      <c r="H1821" s="57">
        <v>46.45</v>
      </c>
      <c r="I1821" s="57">
        <v>42.5</v>
      </c>
      <c r="J1821" s="57">
        <v>42.95</v>
      </c>
      <c r="K1821" s="57">
        <v>43</v>
      </c>
      <c r="L1821" s="57">
        <v>43.3</v>
      </c>
      <c r="M1821" s="57">
        <v>39.799999999999997</v>
      </c>
      <c r="N1821" s="57">
        <v>40.200000000000003</v>
      </c>
      <c r="O1821" s="57">
        <v>6148</v>
      </c>
      <c r="P1821" s="57">
        <v>7955</v>
      </c>
      <c r="Q1821" s="57">
        <v>47.636499999999998</v>
      </c>
      <c r="R1821" s="57">
        <v>64.617999999999995</v>
      </c>
      <c r="S1821" s="57">
        <v>33.183700000000002</v>
      </c>
      <c r="T1821" s="57">
        <v>54.139899999999997</v>
      </c>
      <c r="U1821" s="77">
        <v>0.94459110273063762</v>
      </c>
      <c r="V1821" s="24" t="s">
        <v>5959</v>
      </c>
      <c r="W1821" s="216" t="s">
        <v>5967</v>
      </c>
      <c r="X1821" s="216" t="s">
        <v>5961</v>
      </c>
      <c r="Y1821" s="24" t="s">
        <v>6010</v>
      </c>
      <c r="Z1821" s="24" t="s">
        <v>5964</v>
      </c>
      <c r="AA1821" s="24" t="s">
        <v>5964</v>
      </c>
      <c r="AB1821" s="24" t="s">
        <v>5965</v>
      </c>
      <c r="AC1821" s="24" t="s">
        <v>5965</v>
      </c>
    </row>
    <row r="1822" spans="1:29" s="169" customFormat="1">
      <c r="A1822" s="24">
        <v>9925</v>
      </c>
      <c r="B1822" s="24" t="s">
        <v>1597</v>
      </c>
      <c r="C1822" s="57">
        <v>38.15</v>
      </c>
      <c r="D1822" s="57">
        <v>39</v>
      </c>
      <c r="E1822" s="57">
        <v>38.1</v>
      </c>
      <c r="F1822" s="57">
        <v>38.9</v>
      </c>
      <c r="G1822" s="57">
        <v>39</v>
      </c>
      <c r="H1822" s="57">
        <v>39.65</v>
      </c>
      <c r="I1822" s="57">
        <v>38.700000000000003</v>
      </c>
      <c r="J1822" s="57">
        <v>39.549999999999997</v>
      </c>
      <c r="K1822" s="57">
        <v>39.549999999999997</v>
      </c>
      <c r="L1822" s="57">
        <v>40</v>
      </c>
      <c r="M1822" s="57">
        <v>37.200000000000003</v>
      </c>
      <c r="N1822" s="57">
        <v>37.9</v>
      </c>
      <c r="O1822" s="57">
        <v>4950</v>
      </c>
      <c r="P1822" s="57">
        <v>5277</v>
      </c>
      <c r="Q1822" s="57">
        <v>88.216300000000004</v>
      </c>
      <c r="R1822" s="57">
        <v>83.900999999999996</v>
      </c>
      <c r="S1822" s="57">
        <v>71.248699999999999</v>
      </c>
      <c r="T1822" s="57">
        <v>79.683599999999998</v>
      </c>
      <c r="U1822" s="77">
        <v>1.1464847451203335</v>
      </c>
      <c r="V1822" s="24" t="s">
        <v>6118</v>
      </c>
      <c r="W1822" s="216" t="s">
        <v>5988</v>
      </c>
      <c r="X1822" s="216" t="s">
        <v>5989</v>
      </c>
      <c r="Y1822" s="24" t="s">
        <v>6016</v>
      </c>
      <c r="Z1822" s="24" t="s">
        <v>6016</v>
      </c>
      <c r="AA1822" s="24" t="s">
        <v>5964</v>
      </c>
      <c r="AB1822" s="24" t="s">
        <v>5990</v>
      </c>
      <c r="AC1822" s="24" t="s">
        <v>5990</v>
      </c>
    </row>
    <row r="1823" spans="1:29" s="169" customFormat="1">
      <c r="A1823" s="24">
        <v>9926</v>
      </c>
      <c r="B1823" s="24" t="s">
        <v>1598</v>
      </c>
      <c r="C1823" s="57"/>
      <c r="D1823" s="57">
        <v>49.1</v>
      </c>
      <c r="E1823" s="57">
        <v>47.45</v>
      </c>
      <c r="F1823" s="57">
        <v>47.8</v>
      </c>
      <c r="G1823" s="57">
        <v>47.95</v>
      </c>
      <c r="H1823" s="57">
        <v>48.7</v>
      </c>
      <c r="I1823" s="57">
        <v>47.7</v>
      </c>
      <c r="J1823" s="57">
        <v>48.65</v>
      </c>
      <c r="K1823" s="57">
        <v>48.35</v>
      </c>
      <c r="L1823" s="57">
        <v>48.35</v>
      </c>
      <c r="M1823" s="57">
        <v>46.5</v>
      </c>
      <c r="N1823" s="57">
        <v>47.4</v>
      </c>
      <c r="O1823" s="57">
        <v>138</v>
      </c>
      <c r="P1823" s="57">
        <v>165</v>
      </c>
      <c r="Q1823" s="57">
        <v>78.620400000000004</v>
      </c>
      <c r="R1823" s="57">
        <v>80.648300000000006</v>
      </c>
      <c r="S1823" s="57">
        <v>60.984999999999999</v>
      </c>
      <c r="T1823" s="57">
        <v>74.093900000000005</v>
      </c>
      <c r="U1823" s="77">
        <v>1.0222222222222224</v>
      </c>
      <c r="V1823" s="24" t="s">
        <v>6015</v>
      </c>
      <c r="W1823" s="216" t="s">
        <v>5967</v>
      </c>
      <c r="X1823" s="216" t="s">
        <v>5961</v>
      </c>
      <c r="Y1823" s="24" t="s">
        <v>6068</v>
      </c>
      <c r="Z1823" s="24" t="s">
        <v>6016</v>
      </c>
      <c r="AA1823" s="24" t="s">
        <v>6017</v>
      </c>
      <c r="AB1823" s="24" t="s">
        <v>5979</v>
      </c>
      <c r="AC1823" s="24" t="s">
        <v>5970</v>
      </c>
    </row>
    <row r="1824" spans="1:29" s="169" customFormat="1">
      <c r="A1824" s="24">
        <v>9927</v>
      </c>
      <c r="B1824" s="24" t="s">
        <v>1599</v>
      </c>
      <c r="C1824" s="57">
        <v>32.049999999999997</v>
      </c>
      <c r="D1824" s="57">
        <v>39.6</v>
      </c>
      <c r="E1824" s="57">
        <v>31.9</v>
      </c>
      <c r="F1824" s="57">
        <v>38.25</v>
      </c>
      <c r="G1824" s="57">
        <v>38</v>
      </c>
      <c r="H1824" s="57">
        <v>45.8</v>
      </c>
      <c r="I1824" s="57">
        <v>37.299999999999997</v>
      </c>
      <c r="J1824" s="57">
        <v>41.6</v>
      </c>
      <c r="K1824" s="57">
        <v>42</v>
      </c>
      <c r="L1824" s="57">
        <v>42.5</v>
      </c>
      <c r="M1824" s="57">
        <v>34.15</v>
      </c>
      <c r="N1824" s="57">
        <v>34.799999999999997</v>
      </c>
      <c r="O1824" s="57">
        <v>19645</v>
      </c>
      <c r="P1824" s="57">
        <v>51466</v>
      </c>
      <c r="Q1824" s="57">
        <v>72.618399999999994</v>
      </c>
      <c r="R1824" s="57">
        <v>67.211500000000001</v>
      </c>
      <c r="S1824" s="57">
        <v>60.912199999999999</v>
      </c>
      <c r="T1824" s="57">
        <v>65.111800000000002</v>
      </c>
      <c r="U1824" s="77">
        <v>0.4665323816802463</v>
      </c>
      <c r="V1824" s="24" t="s">
        <v>5959</v>
      </c>
      <c r="W1824" s="216" t="s">
        <v>5960</v>
      </c>
      <c r="X1824" s="216" t="s">
        <v>5961</v>
      </c>
      <c r="Y1824" s="24" t="s">
        <v>5982</v>
      </c>
      <c r="Z1824" s="24" t="s">
        <v>5982</v>
      </c>
      <c r="AA1824" s="24" t="s">
        <v>5964</v>
      </c>
      <c r="AB1824" s="24" t="s">
        <v>5965</v>
      </c>
      <c r="AC1824" s="24" t="s">
        <v>5965</v>
      </c>
    </row>
    <row r="1825" spans="1:29" s="169" customFormat="1">
      <c r="A1825" s="24">
        <v>9929</v>
      </c>
      <c r="B1825" s="24" t="s">
        <v>1601</v>
      </c>
      <c r="C1825" s="57">
        <v>11.95</v>
      </c>
      <c r="D1825" s="57">
        <v>12.1</v>
      </c>
      <c r="E1825" s="57">
        <v>11.25</v>
      </c>
      <c r="F1825" s="57">
        <v>11.4</v>
      </c>
      <c r="G1825" s="57">
        <v>11.6</v>
      </c>
      <c r="H1825" s="57">
        <v>11.65</v>
      </c>
      <c r="I1825" s="57">
        <v>10.8</v>
      </c>
      <c r="J1825" s="57">
        <v>10.9</v>
      </c>
      <c r="K1825" s="57">
        <v>11</v>
      </c>
      <c r="L1825" s="57">
        <v>11.15</v>
      </c>
      <c r="M1825" s="57">
        <v>9.5</v>
      </c>
      <c r="N1825" s="57">
        <v>9.85</v>
      </c>
      <c r="O1825" s="57">
        <v>767</v>
      </c>
      <c r="P1825" s="57">
        <v>947</v>
      </c>
      <c r="Q1825" s="57">
        <v>19.413499999999999</v>
      </c>
      <c r="R1825" s="57">
        <v>33.999099999999999</v>
      </c>
      <c r="S1825" s="57">
        <v>14.953799999999999</v>
      </c>
      <c r="T1825" s="57">
        <v>27.650600000000001</v>
      </c>
      <c r="U1825" s="77">
        <v>0.98990965622433424</v>
      </c>
      <c r="V1825" s="24" t="s">
        <v>6041</v>
      </c>
      <c r="W1825" s="216" t="s">
        <v>5967</v>
      </c>
      <c r="X1825" s="216" t="s">
        <v>6007</v>
      </c>
      <c r="Y1825" s="24" t="s">
        <v>5964</v>
      </c>
      <c r="Z1825" s="24" t="s">
        <v>5964</v>
      </c>
      <c r="AA1825" s="24" t="s">
        <v>5964</v>
      </c>
      <c r="AB1825" s="24" t="s">
        <v>5965</v>
      </c>
      <c r="AC1825" s="24" t="s">
        <v>5990</v>
      </c>
    </row>
    <row r="1826" spans="1:29" s="169" customFormat="1">
      <c r="A1826" s="24">
        <v>9930</v>
      </c>
      <c r="B1826" s="24" t="s">
        <v>1602</v>
      </c>
      <c r="C1826" s="57">
        <v>46.5</v>
      </c>
      <c r="D1826" s="57">
        <v>47.6</v>
      </c>
      <c r="E1826" s="57">
        <v>45.8</v>
      </c>
      <c r="F1826" s="57">
        <v>47.5</v>
      </c>
      <c r="G1826" s="57">
        <v>47.95</v>
      </c>
      <c r="H1826" s="57">
        <v>48.05</v>
      </c>
      <c r="I1826" s="57">
        <v>46.5</v>
      </c>
      <c r="J1826" s="57">
        <v>47.1</v>
      </c>
      <c r="K1826" s="57">
        <v>47.1</v>
      </c>
      <c r="L1826" s="57">
        <v>47.5</v>
      </c>
      <c r="M1826" s="57">
        <v>45.5</v>
      </c>
      <c r="N1826" s="57">
        <v>46.2</v>
      </c>
      <c r="O1826" s="57">
        <v>1251</v>
      </c>
      <c r="P1826" s="57">
        <v>1961</v>
      </c>
      <c r="Q1826" s="57">
        <v>55.585099999999997</v>
      </c>
      <c r="R1826" s="57">
        <v>58.285899999999998</v>
      </c>
      <c r="S1826" s="57">
        <v>49.524900000000002</v>
      </c>
      <c r="T1826" s="57">
        <v>55.365600000000001</v>
      </c>
      <c r="U1826" s="77">
        <v>0.77970423253442123</v>
      </c>
      <c r="V1826" s="24" t="s">
        <v>6048</v>
      </c>
      <c r="W1826" s="216" t="s">
        <v>5967</v>
      </c>
      <c r="X1826" s="216" t="s">
        <v>5961</v>
      </c>
      <c r="Y1826" s="24" t="s">
        <v>6016</v>
      </c>
      <c r="Z1826" s="24" t="s">
        <v>5984</v>
      </c>
      <c r="AA1826" s="24" t="s">
        <v>5984</v>
      </c>
      <c r="AB1826" s="24" t="s">
        <v>5990</v>
      </c>
      <c r="AC1826" s="24" t="s">
        <v>5986</v>
      </c>
    </row>
    <row r="1827" spans="1:29" s="169" customFormat="1">
      <c r="A1827" s="24">
        <v>9933</v>
      </c>
      <c r="B1827" s="24" t="s">
        <v>1604</v>
      </c>
      <c r="C1827" s="57">
        <v>37.799999999999997</v>
      </c>
      <c r="D1827" s="57">
        <v>39.799999999999997</v>
      </c>
      <c r="E1827" s="57">
        <v>37.4</v>
      </c>
      <c r="F1827" s="57">
        <v>39.200000000000003</v>
      </c>
      <c r="G1827" s="57">
        <v>39.200000000000003</v>
      </c>
      <c r="H1827" s="57">
        <v>39.6</v>
      </c>
      <c r="I1827" s="57">
        <v>37.85</v>
      </c>
      <c r="J1827" s="57">
        <v>38.25</v>
      </c>
      <c r="K1827" s="57">
        <v>38.299999999999997</v>
      </c>
      <c r="L1827" s="57">
        <v>38.9</v>
      </c>
      <c r="M1827" s="57">
        <v>35.4</v>
      </c>
      <c r="N1827" s="57">
        <v>36.200000000000003</v>
      </c>
      <c r="O1827" s="57">
        <v>21684</v>
      </c>
      <c r="P1827" s="57">
        <v>27880</v>
      </c>
      <c r="Q1827" s="57">
        <v>54.986899999999999</v>
      </c>
      <c r="R1827" s="57">
        <v>56.482999999999997</v>
      </c>
      <c r="S1827" s="57">
        <v>43.174300000000002</v>
      </c>
      <c r="T1827" s="57">
        <v>52.046799999999998</v>
      </c>
      <c r="U1827" s="77">
        <v>0.95059780009564809</v>
      </c>
      <c r="V1827" s="24" t="s">
        <v>6118</v>
      </c>
      <c r="W1827" s="216" t="s">
        <v>5967</v>
      </c>
      <c r="X1827" s="216" t="s">
        <v>5961</v>
      </c>
      <c r="Y1827" s="24" t="s">
        <v>5982</v>
      </c>
      <c r="Z1827" s="24" t="s">
        <v>5962</v>
      </c>
      <c r="AA1827" s="24" t="s">
        <v>5964</v>
      </c>
      <c r="AB1827" s="24" t="s">
        <v>5990</v>
      </c>
      <c r="AC1827" s="24" t="s">
        <v>5990</v>
      </c>
    </row>
    <row r="1828" spans="1:29" s="169" customFormat="1">
      <c r="A1828" s="24">
        <v>9934</v>
      </c>
      <c r="B1828" s="24" t="s">
        <v>4412</v>
      </c>
      <c r="C1828" s="57">
        <v>16.7</v>
      </c>
      <c r="D1828" s="57">
        <v>17.45</v>
      </c>
      <c r="E1828" s="57">
        <v>16.399999999999999</v>
      </c>
      <c r="F1828" s="57">
        <v>17.3</v>
      </c>
      <c r="G1828" s="57">
        <v>17.399999999999999</v>
      </c>
      <c r="H1828" s="57">
        <v>18.100000000000001</v>
      </c>
      <c r="I1828" s="57">
        <v>17.100000000000001</v>
      </c>
      <c r="J1828" s="57">
        <v>17.25</v>
      </c>
      <c r="K1828" s="57">
        <v>17.3</v>
      </c>
      <c r="L1828" s="57">
        <v>17.5</v>
      </c>
      <c r="M1828" s="57">
        <v>15.55</v>
      </c>
      <c r="N1828" s="57">
        <v>15.6</v>
      </c>
      <c r="O1828" s="57">
        <v>8030</v>
      </c>
      <c r="P1828" s="57">
        <v>14002</v>
      </c>
      <c r="Q1828" s="57">
        <v>56.610100000000003</v>
      </c>
      <c r="R1828" s="57">
        <v>65.928299999999993</v>
      </c>
      <c r="S1828" s="57">
        <v>42.912500000000001</v>
      </c>
      <c r="T1828" s="57">
        <v>58.256399999999999</v>
      </c>
      <c r="U1828" s="77">
        <v>0.70093161294418249</v>
      </c>
      <c r="V1828" s="24" t="s">
        <v>6087</v>
      </c>
      <c r="W1828" s="216" t="s">
        <v>5967</v>
      </c>
      <c r="X1828" s="216" t="s">
        <v>5961</v>
      </c>
      <c r="Y1828" s="24" t="s">
        <v>6010</v>
      </c>
      <c r="Z1828" s="24" t="s">
        <v>5978</v>
      </c>
      <c r="AA1828" s="24" t="s">
        <v>5964</v>
      </c>
      <c r="AB1828" s="24" t="s">
        <v>5965</v>
      </c>
      <c r="AC1828" s="24" t="s">
        <v>5979</v>
      </c>
    </row>
    <row r="1829" spans="1:29" s="169" customFormat="1">
      <c r="A1829" s="24">
        <v>9935</v>
      </c>
      <c r="B1829" s="24" t="s">
        <v>1605</v>
      </c>
      <c r="C1829" s="57">
        <v>22.35</v>
      </c>
      <c r="D1829" s="57">
        <v>23.45</v>
      </c>
      <c r="E1829" s="57">
        <v>20.149999999999999</v>
      </c>
      <c r="F1829" s="57">
        <v>22.4</v>
      </c>
      <c r="G1829" s="57">
        <v>22.4</v>
      </c>
      <c r="H1829" s="57">
        <v>23.2</v>
      </c>
      <c r="I1829" s="57">
        <v>21.05</v>
      </c>
      <c r="J1829" s="57">
        <v>22.7</v>
      </c>
      <c r="K1829" s="57">
        <v>22.7</v>
      </c>
      <c r="L1829" s="57">
        <v>22.7</v>
      </c>
      <c r="M1829" s="57">
        <v>19.649999999999999</v>
      </c>
      <c r="N1829" s="57">
        <v>20.25</v>
      </c>
      <c r="O1829" s="57">
        <v>3804</v>
      </c>
      <c r="P1829" s="57">
        <v>8853</v>
      </c>
      <c r="Q1829" s="57">
        <v>19.8474</v>
      </c>
      <c r="R1829" s="57">
        <v>23.778400000000001</v>
      </c>
      <c r="S1829" s="57">
        <v>15.0631</v>
      </c>
      <c r="T1829" s="57">
        <v>20.8733</v>
      </c>
      <c r="U1829" s="77">
        <v>0.52517037539063971</v>
      </c>
      <c r="V1829" s="24" t="s">
        <v>6036</v>
      </c>
      <c r="W1829" s="216" t="s">
        <v>5967</v>
      </c>
      <c r="X1829" s="216" t="s">
        <v>6007</v>
      </c>
      <c r="Y1829" s="24" t="s">
        <v>5972</v>
      </c>
      <c r="Z1829" s="24" t="s">
        <v>5972</v>
      </c>
      <c r="AA1829" s="24" t="s">
        <v>6024</v>
      </c>
      <c r="AB1829" s="24" t="s">
        <v>5979</v>
      </c>
      <c r="AC1829" s="24" t="s">
        <v>5990</v>
      </c>
    </row>
    <row r="1830" spans="1:29" s="169" customFormat="1">
      <c r="A1830" s="24">
        <v>9937</v>
      </c>
      <c r="B1830" s="24" t="s">
        <v>1606</v>
      </c>
      <c r="C1830" s="57">
        <v>46.95</v>
      </c>
      <c r="D1830" s="57">
        <v>49.2</v>
      </c>
      <c r="E1830" s="57">
        <v>46.65</v>
      </c>
      <c r="F1830" s="57">
        <v>48</v>
      </c>
      <c r="G1830" s="57">
        <v>48</v>
      </c>
      <c r="H1830" s="57">
        <v>49.15</v>
      </c>
      <c r="I1830" s="57">
        <v>47.5</v>
      </c>
      <c r="J1830" s="57">
        <v>48.45</v>
      </c>
      <c r="K1830" s="57">
        <v>48.95</v>
      </c>
      <c r="L1830" s="57">
        <v>49.25</v>
      </c>
      <c r="M1830" s="57">
        <v>48.4</v>
      </c>
      <c r="N1830" s="57">
        <v>49.25</v>
      </c>
      <c r="O1830" s="57">
        <v>844</v>
      </c>
      <c r="P1830" s="57">
        <v>522</v>
      </c>
      <c r="Q1830" s="57">
        <v>49.155700000000003</v>
      </c>
      <c r="R1830" s="57">
        <v>59.992600000000003</v>
      </c>
      <c r="S1830" s="57">
        <v>50.594499999999996</v>
      </c>
      <c r="T1830" s="57">
        <v>56.859900000000003</v>
      </c>
      <c r="U1830" s="77">
        <v>1.976160068114091</v>
      </c>
      <c r="V1830" s="24" t="s">
        <v>6488</v>
      </c>
      <c r="W1830" s="216" t="s">
        <v>6039</v>
      </c>
      <c r="X1830" s="216" t="s">
        <v>5961</v>
      </c>
      <c r="Y1830" s="24" t="s">
        <v>6016</v>
      </c>
      <c r="Z1830" s="24" t="s">
        <v>6016</v>
      </c>
      <c r="AA1830" s="24" t="s">
        <v>6126</v>
      </c>
      <c r="AB1830" s="24" t="s">
        <v>5979</v>
      </c>
      <c r="AC1830" s="24" t="s">
        <v>5976</v>
      </c>
    </row>
    <row r="1831" spans="1:29" s="169" customFormat="1">
      <c r="A1831" s="24">
        <v>9938</v>
      </c>
      <c r="B1831" s="24" t="s">
        <v>1607</v>
      </c>
      <c r="C1831" s="57">
        <v>95.5</v>
      </c>
      <c r="D1831" s="57">
        <v>108</v>
      </c>
      <c r="E1831" s="57">
        <v>93.3</v>
      </c>
      <c r="F1831" s="57">
        <v>102</v>
      </c>
      <c r="G1831" s="57">
        <v>102</v>
      </c>
      <c r="H1831" s="57">
        <v>109</v>
      </c>
      <c r="I1831" s="57">
        <v>88.8</v>
      </c>
      <c r="J1831" s="57">
        <v>92.7</v>
      </c>
      <c r="K1831" s="57">
        <v>93</v>
      </c>
      <c r="L1831" s="57">
        <v>93</v>
      </c>
      <c r="M1831" s="57">
        <v>80.5</v>
      </c>
      <c r="N1831" s="57">
        <v>82.6</v>
      </c>
      <c r="O1831" s="57">
        <v>25256</v>
      </c>
      <c r="P1831" s="57">
        <v>49307</v>
      </c>
      <c r="Q1831" s="57">
        <v>75.301000000000002</v>
      </c>
      <c r="R1831" s="57">
        <v>77.606499999999997</v>
      </c>
      <c r="S1831" s="57">
        <v>60.8536</v>
      </c>
      <c r="T1831" s="57">
        <v>72.022199999999998</v>
      </c>
      <c r="U1831" s="77">
        <v>0.62604588485295087</v>
      </c>
      <c r="V1831" s="24" t="s">
        <v>6036</v>
      </c>
      <c r="W1831" s="216" t="s">
        <v>5967</v>
      </c>
      <c r="X1831" s="216" t="s">
        <v>5961</v>
      </c>
      <c r="Y1831" s="24" t="s">
        <v>5982</v>
      </c>
      <c r="Z1831" s="24" t="s">
        <v>5964</v>
      </c>
      <c r="AA1831" s="24" t="s">
        <v>6024</v>
      </c>
      <c r="AB1831" s="24" t="s">
        <v>5979</v>
      </c>
      <c r="AC1831" s="24" t="s">
        <v>5990</v>
      </c>
    </row>
    <row r="1832" spans="1:29" s="169" customFormat="1">
      <c r="A1832" s="24">
        <v>9939</v>
      </c>
      <c r="B1832" s="24" t="s">
        <v>1608</v>
      </c>
      <c r="C1832" s="57">
        <v>70.7</v>
      </c>
      <c r="D1832" s="57">
        <v>77.5</v>
      </c>
      <c r="E1832" s="57">
        <v>70.2</v>
      </c>
      <c r="F1832" s="57">
        <v>76.900000000000006</v>
      </c>
      <c r="G1832" s="57">
        <v>76.900000000000006</v>
      </c>
      <c r="H1832" s="57">
        <v>78.7</v>
      </c>
      <c r="I1832" s="57">
        <v>73</v>
      </c>
      <c r="J1832" s="57">
        <v>78</v>
      </c>
      <c r="K1832" s="57">
        <v>79.099999999999994</v>
      </c>
      <c r="L1832" s="57">
        <v>80.900000000000006</v>
      </c>
      <c r="M1832" s="57">
        <v>73.400000000000006</v>
      </c>
      <c r="N1832" s="57">
        <v>75.099999999999994</v>
      </c>
      <c r="O1832" s="57">
        <v>25011</v>
      </c>
      <c r="P1832" s="57">
        <v>39718</v>
      </c>
      <c r="Q1832" s="57">
        <v>77.594899999999996</v>
      </c>
      <c r="R1832" s="57">
        <v>78.354500000000002</v>
      </c>
      <c r="S1832" s="57">
        <v>74.654300000000006</v>
      </c>
      <c r="T1832" s="57">
        <v>77.121099999999998</v>
      </c>
      <c r="U1832" s="77">
        <v>0.76965103983080718</v>
      </c>
      <c r="V1832" s="24" t="s">
        <v>6118</v>
      </c>
      <c r="W1832" s="216" t="s">
        <v>5967</v>
      </c>
      <c r="X1832" s="216" t="s">
        <v>5989</v>
      </c>
      <c r="Y1832" s="24" t="s">
        <v>5982</v>
      </c>
      <c r="Z1832" s="24" t="s">
        <v>6075</v>
      </c>
      <c r="AA1832" s="24" t="s">
        <v>5964</v>
      </c>
      <c r="AB1832" s="24" t="s">
        <v>5990</v>
      </c>
      <c r="AC1832" s="24" t="s">
        <v>5990</v>
      </c>
    </row>
    <row r="1833" spans="1:29" s="169" customFormat="1">
      <c r="A1833" s="24">
        <v>9940</v>
      </c>
      <c r="B1833" s="24" t="s">
        <v>5958</v>
      </c>
      <c r="C1833" s="57">
        <v>31</v>
      </c>
      <c r="D1833" s="57">
        <v>32</v>
      </c>
      <c r="E1833" s="57">
        <v>28.95</v>
      </c>
      <c r="F1833" s="57">
        <v>29.6</v>
      </c>
      <c r="G1833" s="57">
        <v>29.9</v>
      </c>
      <c r="H1833" s="57">
        <v>31.4</v>
      </c>
      <c r="I1833" s="57">
        <v>29.3</v>
      </c>
      <c r="J1833" s="57">
        <v>30.25</v>
      </c>
      <c r="K1833" s="57">
        <v>30.45</v>
      </c>
      <c r="L1833" s="57">
        <v>31.5</v>
      </c>
      <c r="M1833" s="57">
        <v>29.5</v>
      </c>
      <c r="N1833" s="57">
        <v>30.6</v>
      </c>
      <c r="O1833" s="57">
        <v>6488</v>
      </c>
      <c r="P1833" s="57">
        <v>8609</v>
      </c>
      <c r="Q1833" s="57">
        <v>48.069099999999999</v>
      </c>
      <c r="R1833" s="57">
        <v>56.768799999999999</v>
      </c>
      <c r="S1833" s="57">
        <v>46.669699999999999</v>
      </c>
      <c r="T1833" s="57">
        <v>53.4024</v>
      </c>
      <c r="U1833" s="77">
        <v>0.92110323821323947</v>
      </c>
      <c r="V1833" s="24" t="s">
        <v>6381</v>
      </c>
      <c r="W1833" s="216" t="s">
        <v>5967</v>
      </c>
      <c r="X1833" s="216" t="s">
        <v>5961</v>
      </c>
      <c r="Y1833" s="24" t="s">
        <v>5964</v>
      </c>
      <c r="Z1833" s="24" t="s">
        <v>5963</v>
      </c>
      <c r="AA1833" s="24" t="s">
        <v>5968</v>
      </c>
      <c r="AB1833" s="24" t="s">
        <v>5986</v>
      </c>
      <c r="AC1833" s="24" t="s">
        <v>5970</v>
      </c>
    </row>
    <row r="1834" spans="1:29" s="169" customFormat="1">
      <c r="A1834" s="24">
        <v>9941</v>
      </c>
      <c r="B1834" s="24" t="s">
        <v>1610</v>
      </c>
      <c r="C1834" s="57">
        <v>135.5</v>
      </c>
      <c r="D1834" s="57">
        <v>143</v>
      </c>
      <c r="E1834" s="57">
        <v>134</v>
      </c>
      <c r="F1834" s="57">
        <v>142.5</v>
      </c>
      <c r="G1834" s="57">
        <v>144.5</v>
      </c>
      <c r="H1834" s="57">
        <v>172</v>
      </c>
      <c r="I1834" s="57">
        <v>144</v>
      </c>
      <c r="J1834" s="57">
        <v>165</v>
      </c>
      <c r="K1834" s="57">
        <v>167</v>
      </c>
      <c r="L1834" s="57">
        <v>183.5</v>
      </c>
      <c r="M1834" s="57">
        <v>157</v>
      </c>
      <c r="N1834" s="57">
        <v>162.5</v>
      </c>
      <c r="O1834" s="57">
        <v>20630</v>
      </c>
      <c r="P1834" s="57">
        <v>19762</v>
      </c>
      <c r="Q1834" s="57">
        <v>87.310599999999994</v>
      </c>
      <c r="R1834" s="57">
        <v>78.016900000000007</v>
      </c>
      <c r="S1834" s="57">
        <v>83.324399999999997</v>
      </c>
      <c r="T1834" s="57">
        <v>79.786100000000005</v>
      </c>
      <c r="U1834" s="77">
        <v>1.2759054976441881</v>
      </c>
      <c r="V1834" s="24" t="s">
        <v>6134</v>
      </c>
      <c r="W1834" s="216" t="s">
        <v>6020</v>
      </c>
      <c r="X1834" s="216" t="s">
        <v>6012</v>
      </c>
      <c r="Y1834" s="24" t="s">
        <v>5982</v>
      </c>
      <c r="Z1834" s="24" t="s">
        <v>5982</v>
      </c>
      <c r="AA1834" s="24" t="s">
        <v>6000</v>
      </c>
      <c r="AB1834" s="24" t="s">
        <v>5976</v>
      </c>
      <c r="AC1834" s="24" t="s">
        <v>5990</v>
      </c>
    </row>
    <row r="1835" spans="1:29" s="169" customFormat="1">
      <c r="A1835" s="24">
        <v>9942</v>
      </c>
      <c r="B1835" s="24" t="s">
        <v>1611</v>
      </c>
      <c r="C1835" s="57">
        <v>90.3</v>
      </c>
      <c r="D1835" s="57">
        <v>108</v>
      </c>
      <c r="E1835" s="57">
        <v>88.6</v>
      </c>
      <c r="F1835" s="57">
        <v>108</v>
      </c>
      <c r="G1835" s="57">
        <v>112</v>
      </c>
      <c r="H1835" s="57">
        <v>114.5</v>
      </c>
      <c r="I1835" s="57">
        <v>93.9</v>
      </c>
      <c r="J1835" s="57">
        <v>95.7</v>
      </c>
      <c r="K1835" s="57">
        <v>96</v>
      </c>
      <c r="L1835" s="57">
        <v>105</v>
      </c>
      <c r="M1835" s="57">
        <v>84.6</v>
      </c>
      <c r="N1835" s="57">
        <v>87.2</v>
      </c>
      <c r="O1835" s="57">
        <v>10387</v>
      </c>
      <c r="P1835" s="57">
        <v>14792</v>
      </c>
      <c r="Q1835" s="57">
        <v>73.820599999999999</v>
      </c>
      <c r="R1835" s="57">
        <v>75.287099999999995</v>
      </c>
      <c r="S1835" s="57">
        <v>63.389200000000002</v>
      </c>
      <c r="T1835" s="57">
        <v>71.321100000000001</v>
      </c>
      <c r="U1835" s="77">
        <v>0.85824920377381164</v>
      </c>
      <c r="V1835" s="24" t="s">
        <v>6079</v>
      </c>
      <c r="W1835" s="216" t="s">
        <v>5967</v>
      </c>
      <c r="X1835" s="216" t="s">
        <v>5961</v>
      </c>
      <c r="Y1835" s="24" t="s">
        <v>6045</v>
      </c>
      <c r="Z1835" s="24" t="s">
        <v>5964</v>
      </c>
      <c r="AA1835" s="24" t="s">
        <v>5964</v>
      </c>
      <c r="AB1835" s="24" t="s">
        <v>5986</v>
      </c>
      <c r="AC1835" s="24" t="s">
        <v>5965</v>
      </c>
    </row>
    <row r="1836" spans="1:29" s="169" customFormat="1">
      <c r="A1836" s="24">
        <v>9943</v>
      </c>
      <c r="B1836" s="24" t="s">
        <v>1612</v>
      </c>
      <c r="C1836" s="57">
        <v>62.1</v>
      </c>
      <c r="D1836" s="57">
        <v>64.400000000000006</v>
      </c>
      <c r="E1836" s="57">
        <v>62.1</v>
      </c>
      <c r="F1836" s="57">
        <v>63.5</v>
      </c>
      <c r="G1836" s="57">
        <v>63.6</v>
      </c>
      <c r="H1836" s="57">
        <v>67</v>
      </c>
      <c r="I1836" s="57">
        <v>63.4</v>
      </c>
      <c r="J1836" s="57">
        <v>64.3</v>
      </c>
      <c r="K1836" s="57">
        <v>64.3</v>
      </c>
      <c r="L1836" s="57">
        <v>64.599999999999994</v>
      </c>
      <c r="M1836" s="57">
        <v>59</v>
      </c>
      <c r="N1836" s="57">
        <v>60.4</v>
      </c>
      <c r="O1836" s="57">
        <v>3355</v>
      </c>
      <c r="P1836" s="57">
        <v>5613</v>
      </c>
      <c r="Q1836" s="57">
        <v>61.609900000000003</v>
      </c>
      <c r="R1836" s="57">
        <v>58.195099999999996</v>
      </c>
      <c r="S1836" s="57">
        <v>51.665199999999999</v>
      </c>
      <c r="T1836" s="57">
        <v>56.018500000000003</v>
      </c>
      <c r="U1836" s="77">
        <v>0.73054615278025226</v>
      </c>
      <c r="V1836" s="24" t="s">
        <v>6049</v>
      </c>
      <c r="W1836" s="216" t="s">
        <v>5960</v>
      </c>
      <c r="X1836" s="216" t="s">
        <v>5961</v>
      </c>
      <c r="Y1836" s="24" t="s">
        <v>6055</v>
      </c>
      <c r="Z1836" s="24" t="s">
        <v>5963</v>
      </c>
      <c r="AA1836" s="24" t="s">
        <v>5964</v>
      </c>
      <c r="AB1836" s="24" t="s">
        <v>5965</v>
      </c>
      <c r="AC1836" s="24" t="s">
        <v>5991</v>
      </c>
    </row>
    <row r="1837" spans="1:29" s="169" customFormat="1">
      <c r="A1837" s="24">
        <v>9944</v>
      </c>
      <c r="B1837" s="24" t="s">
        <v>1613</v>
      </c>
      <c r="C1837" s="57">
        <v>21.8</v>
      </c>
      <c r="D1837" s="57">
        <v>22.5</v>
      </c>
      <c r="E1837" s="57">
        <v>21.2</v>
      </c>
      <c r="F1837" s="57">
        <v>22.15</v>
      </c>
      <c r="G1837" s="57">
        <v>22.2</v>
      </c>
      <c r="H1837" s="57">
        <v>24.2</v>
      </c>
      <c r="I1837" s="57">
        <v>21</v>
      </c>
      <c r="J1837" s="57">
        <v>22.5</v>
      </c>
      <c r="K1837" s="57">
        <v>22.55</v>
      </c>
      <c r="L1837" s="57">
        <v>22.8</v>
      </c>
      <c r="M1837" s="57">
        <v>19.899999999999999</v>
      </c>
      <c r="N1837" s="57">
        <v>20.149999999999999</v>
      </c>
      <c r="O1837" s="57">
        <v>2767</v>
      </c>
      <c r="P1837" s="57">
        <v>9882</v>
      </c>
      <c r="Q1837" s="57">
        <v>41.902099999999997</v>
      </c>
      <c r="R1837" s="57">
        <v>39.256</v>
      </c>
      <c r="S1837" s="57">
        <v>31.606999999999999</v>
      </c>
      <c r="T1837" s="57">
        <v>36.706400000000002</v>
      </c>
      <c r="U1837" s="77">
        <v>0.3422271694888574</v>
      </c>
      <c r="V1837" s="24" t="s">
        <v>5959</v>
      </c>
      <c r="W1837" s="216" t="s">
        <v>5960</v>
      </c>
      <c r="X1837" s="216" t="s">
        <v>5971</v>
      </c>
      <c r="Y1837" s="24" t="s">
        <v>6016</v>
      </c>
      <c r="Z1837" s="24" t="s">
        <v>5969</v>
      </c>
      <c r="AA1837" s="24" t="s">
        <v>5964</v>
      </c>
      <c r="AB1837" s="24" t="s">
        <v>5965</v>
      </c>
      <c r="AC1837" s="24" t="s">
        <v>5965</v>
      </c>
    </row>
    <row r="1838" spans="1:29" s="169" customFormat="1">
      <c r="A1838" s="24">
        <v>9945</v>
      </c>
      <c r="B1838" s="24" t="s">
        <v>1614</v>
      </c>
      <c r="C1838" s="57">
        <v>52.4</v>
      </c>
      <c r="D1838" s="57">
        <v>58.1</v>
      </c>
      <c r="E1838" s="57">
        <v>51.5</v>
      </c>
      <c r="F1838" s="57">
        <v>56.6</v>
      </c>
      <c r="G1838" s="57">
        <v>56.6</v>
      </c>
      <c r="H1838" s="57">
        <v>68.5</v>
      </c>
      <c r="I1838" s="57">
        <v>56.3</v>
      </c>
      <c r="J1838" s="57">
        <v>62.4</v>
      </c>
      <c r="K1838" s="57">
        <v>62.4</v>
      </c>
      <c r="L1838" s="57">
        <v>68.5</v>
      </c>
      <c r="M1838" s="57">
        <v>62.1</v>
      </c>
      <c r="N1838" s="57">
        <v>64.8</v>
      </c>
      <c r="O1838" s="57">
        <v>85055</v>
      </c>
      <c r="P1838" s="57">
        <v>193385</v>
      </c>
      <c r="Q1838" s="57">
        <v>76.597200000000001</v>
      </c>
      <c r="R1838" s="57">
        <v>65.964600000000004</v>
      </c>
      <c r="S1838" s="57">
        <v>80.287000000000006</v>
      </c>
      <c r="T1838" s="57">
        <v>70.738799999999998</v>
      </c>
      <c r="U1838" s="77">
        <v>0.5375603646152034</v>
      </c>
      <c r="V1838" s="24" t="s">
        <v>6489</v>
      </c>
      <c r="W1838" s="216" t="s">
        <v>6009</v>
      </c>
      <c r="X1838" s="216" t="s">
        <v>5989</v>
      </c>
      <c r="Y1838" s="24" t="s">
        <v>5982</v>
      </c>
      <c r="Z1838" s="24" t="s">
        <v>5982</v>
      </c>
      <c r="AA1838" s="24" t="s">
        <v>5982</v>
      </c>
      <c r="AB1838" s="24" t="s">
        <v>5976</v>
      </c>
      <c r="AC1838" s="24" t="s">
        <v>5979</v>
      </c>
    </row>
    <row r="1839" spans="1:29" s="169" customFormat="1">
      <c r="A1839" s="24">
        <v>9946</v>
      </c>
      <c r="B1839" s="24" t="s">
        <v>1615</v>
      </c>
      <c r="C1839" s="57">
        <v>14.9</v>
      </c>
      <c r="D1839" s="57">
        <v>15.55</v>
      </c>
      <c r="E1839" s="57">
        <v>14.5</v>
      </c>
      <c r="F1839" s="57">
        <v>14.7</v>
      </c>
      <c r="G1839" s="57">
        <v>14.7</v>
      </c>
      <c r="H1839" s="57">
        <v>15.75</v>
      </c>
      <c r="I1839" s="57">
        <v>14.5</v>
      </c>
      <c r="J1839" s="57">
        <v>15.3</v>
      </c>
      <c r="K1839" s="57">
        <v>15.4</v>
      </c>
      <c r="L1839" s="57">
        <v>16.649999999999999</v>
      </c>
      <c r="M1839" s="57">
        <v>15.2</v>
      </c>
      <c r="N1839" s="57">
        <v>16.5</v>
      </c>
      <c r="O1839" s="57">
        <v>7449</v>
      </c>
      <c r="P1839" s="57">
        <v>4203</v>
      </c>
      <c r="Q1839" s="57">
        <v>29.199200000000001</v>
      </c>
      <c r="R1839" s="57">
        <v>34.938299999999998</v>
      </c>
      <c r="S1839" s="57">
        <v>38.513800000000003</v>
      </c>
      <c r="T1839" s="57">
        <v>36.130099999999999</v>
      </c>
      <c r="U1839" s="77">
        <v>2.1661511618685068</v>
      </c>
      <c r="V1839" s="24" t="s">
        <v>6490</v>
      </c>
      <c r="W1839" s="216" t="s">
        <v>5981</v>
      </c>
      <c r="X1839" s="216" t="s">
        <v>5971</v>
      </c>
      <c r="Y1839" s="24" t="s">
        <v>6000</v>
      </c>
      <c r="Z1839" s="24" t="s">
        <v>5982</v>
      </c>
      <c r="AA1839" s="24" t="s">
        <v>5982</v>
      </c>
      <c r="AB1839" s="24" t="s">
        <v>5965</v>
      </c>
      <c r="AC1839" s="24" t="s">
        <v>5965</v>
      </c>
    </row>
    <row r="1840" spans="1:29" s="169" customFormat="1">
      <c r="A1840" s="24">
        <v>9949</v>
      </c>
      <c r="B1840" s="24" t="s">
        <v>1616</v>
      </c>
      <c r="C1840" s="57">
        <v>11</v>
      </c>
      <c r="D1840" s="57">
        <v>11.05</v>
      </c>
      <c r="E1840" s="57">
        <v>10.65</v>
      </c>
      <c r="F1840" s="57">
        <v>10.85</v>
      </c>
      <c r="G1840" s="57">
        <v>10.9</v>
      </c>
      <c r="H1840" s="57">
        <v>11</v>
      </c>
      <c r="I1840" s="57">
        <v>10.6</v>
      </c>
      <c r="J1840" s="57">
        <v>10.7</v>
      </c>
      <c r="K1840" s="57">
        <v>10.6</v>
      </c>
      <c r="L1840" s="57">
        <v>11.55</v>
      </c>
      <c r="M1840" s="57">
        <v>10.5</v>
      </c>
      <c r="N1840" s="57">
        <v>10.75</v>
      </c>
      <c r="O1840" s="57">
        <v>1387</v>
      </c>
      <c r="P1840" s="57">
        <v>715</v>
      </c>
      <c r="Q1840" s="57">
        <v>20.657499999999999</v>
      </c>
      <c r="R1840" s="57">
        <v>25.453700000000001</v>
      </c>
      <c r="S1840" s="57">
        <v>19.000399999999999</v>
      </c>
      <c r="T1840" s="57">
        <v>23.302600000000002</v>
      </c>
      <c r="U1840" s="77">
        <v>2.370940170940171</v>
      </c>
      <c r="V1840" s="24" t="s">
        <v>6407</v>
      </c>
      <c r="W1840" s="216" t="s">
        <v>5967</v>
      </c>
      <c r="X1840" s="216" t="s">
        <v>6007</v>
      </c>
      <c r="Y1840" s="24" t="s">
        <v>5984</v>
      </c>
      <c r="Z1840" s="24" t="s">
        <v>5984</v>
      </c>
      <c r="AA1840" s="24" t="s">
        <v>5969</v>
      </c>
      <c r="AB1840" s="24" t="s">
        <v>6033</v>
      </c>
      <c r="AC1840" s="24" t="s">
        <v>5965</v>
      </c>
    </row>
    <row r="1841" spans="1:29" s="169" customFormat="1">
      <c r="A1841" s="24">
        <v>9950</v>
      </c>
      <c r="B1841" s="24" t="s">
        <v>1617</v>
      </c>
      <c r="C1841" s="57">
        <v>11</v>
      </c>
      <c r="D1841" s="57">
        <v>13.35</v>
      </c>
      <c r="E1841" s="57">
        <v>10.85</v>
      </c>
      <c r="F1841" s="57">
        <v>12.55</v>
      </c>
      <c r="G1841" s="57">
        <v>12.6</v>
      </c>
      <c r="H1841" s="57">
        <v>13.1</v>
      </c>
      <c r="I1841" s="57">
        <v>11.9</v>
      </c>
      <c r="J1841" s="57">
        <v>12</v>
      </c>
      <c r="K1841" s="57">
        <v>12.05</v>
      </c>
      <c r="L1841" s="57">
        <v>12.35</v>
      </c>
      <c r="M1841" s="57">
        <v>7.1</v>
      </c>
      <c r="N1841" s="57">
        <v>8.4700000000000006</v>
      </c>
      <c r="O1841" s="57">
        <v>1129</v>
      </c>
      <c r="P1841" s="57">
        <v>1126</v>
      </c>
      <c r="Q1841" s="57">
        <v>61.210999999999999</v>
      </c>
      <c r="R1841" s="57">
        <v>54.197299999999998</v>
      </c>
      <c r="S1841" s="57">
        <v>47.8874</v>
      </c>
      <c r="T1841" s="57">
        <v>52.094000000000001</v>
      </c>
      <c r="U1841" s="77">
        <v>1.2254785869350702</v>
      </c>
      <c r="V1841" s="24" t="s">
        <v>6049</v>
      </c>
      <c r="W1841" s="216" t="s">
        <v>5960</v>
      </c>
      <c r="X1841" s="216" t="s">
        <v>5961</v>
      </c>
      <c r="Y1841" s="24" t="s">
        <v>5982</v>
      </c>
      <c r="Z1841" s="24" t="s">
        <v>5964</v>
      </c>
      <c r="AA1841" s="24" t="s">
        <v>5964</v>
      </c>
      <c r="AB1841" s="24" t="s">
        <v>5965</v>
      </c>
      <c r="AC1841" s="24" t="s">
        <v>5991</v>
      </c>
    </row>
    <row r="1842" spans="1:29" s="169" customFormat="1">
      <c r="A1842" s="24">
        <v>9951</v>
      </c>
      <c r="B1842" s="24" t="s">
        <v>1618</v>
      </c>
      <c r="C1842" s="57">
        <v>89.2</v>
      </c>
      <c r="D1842" s="57">
        <v>96.4</v>
      </c>
      <c r="E1842" s="57">
        <v>87</v>
      </c>
      <c r="F1842" s="57">
        <v>93.8</v>
      </c>
      <c r="G1842" s="57">
        <v>94.5</v>
      </c>
      <c r="H1842" s="57">
        <v>103</v>
      </c>
      <c r="I1842" s="57">
        <v>91.5</v>
      </c>
      <c r="J1842" s="57">
        <v>97.3</v>
      </c>
      <c r="K1842" s="57">
        <v>97.5</v>
      </c>
      <c r="L1842" s="57">
        <v>99</v>
      </c>
      <c r="M1842" s="57">
        <v>84.5</v>
      </c>
      <c r="N1842" s="57">
        <v>85.3</v>
      </c>
      <c r="O1842" s="57">
        <v>5206</v>
      </c>
      <c r="P1842" s="57">
        <v>16549</v>
      </c>
      <c r="Q1842" s="57">
        <v>62.741599999999998</v>
      </c>
      <c r="R1842" s="57">
        <v>64.054699999999997</v>
      </c>
      <c r="S1842" s="57">
        <v>49.210299999999997</v>
      </c>
      <c r="T1842" s="57">
        <v>59.1066</v>
      </c>
      <c r="U1842" s="77">
        <v>0.38448781732363824</v>
      </c>
      <c r="V1842" s="24" t="s">
        <v>5959</v>
      </c>
      <c r="W1842" s="216" t="s">
        <v>5967</v>
      </c>
      <c r="X1842" s="216" t="s">
        <v>5961</v>
      </c>
      <c r="Y1842" s="24" t="s">
        <v>5982</v>
      </c>
      <c r="Z1842" s="24" t="s">
        <v>6010</v>
      </c>
      <c r="AA1842" s="24" t="s">
        <v>5964</v>
      </c>
      <c r="AB1842" s="24" t="s">
        <v>5965</v>
      </c>
      <c r="AC1842" s="24" t="s">
        <v>5965</v>
      </c>
    </row>
    <row r="1843" spans="1:29" s="169" customFormat="1">
      <c r="A1843" s="24">
        <v>9955</v>
      </c>
      <c r="B1843" s="24" t="s">
        <v>1619</v>
      </c>
      <c r="C1843" s="57">
        <v>20.100000000000001</v>
      </c>
      <c r="D1843" s="57">
        <v>20.3</v>
      </c>
      <c r="E1843" s="57">
        <v>18.149999999999999</v>
      </c>
      <c r="F1843" s="57">
        <v>19.3</v>
      </c>
      <c r="G1843" s="57">
        <v>19.399999999999999</v>
      </c>
      <c r="H1843" s="57">
        <v>19.399999999999999</v>
      </c>
      <c r="I1843" s="57">
        <v>17.55</v>
      </c>
      <c r="J1843" s="57">
        <v>18</v>
      </c>
      <c r="K1843" s="57">
        <v>18</v>
      </c>
      <c r="L1843" s="57">
        <v>18.45</v>
      </c>
      <c r="M1843" s="57">
        <v>16.5</v>
      </c>
      <c r="N1843" s="57">
        <v>17.05</v>
      </c>
      <c r="O1843" s="57">
        <v>1829</v>
      </c>
      <c r="P1843" s="57">
        <v>5120</v>
      </c>
      <c r="Q1843" s="57">
        <v>30.9316</v>
      </c>
      <c r="R1843" s="57">
        <v>39.592799999999997</v>
      </c>
      <c r="S1843" s="57">
        <v>22.661899999999999</v>
      </c>
      <c r="T1843" s="57">
        <v>33.949100000000001</v>
      </c>
      <c r="U1843" s="77">
        <v>0.43661024305555557</v>
      </c>
      <c r="V1843" s="24" t="s">
        <v>5987</v>
      </c>
      <c r="W1843" s="216" t="s">
        <v>5967</v>
      </c>
      <c r="X1843" s="216" t="s">
        <v>6007</v>
      </c>
      <c r="Y1843" s="24" t="s">
        <v>5964</v>
      </c>
      <c r="Z1843" s="24" t="s">
        <v>6024</v>
      </c>
      <c r="AA1843" s="24" t="s">
        <v>5964</v>
      </c>
      <c r="AB1843" s="24" t="s">
        <v>5990</v>
      </c>
      <c r="AC1843" s="24" t="s">
        <v>5991</v>
      </c>
    </row>
    <row r="1844" spans="1:29" s="169" customFormat="1">
      <c r="A1844" s="24">
        <v>9957</v>
      </c>
      <c r="B1844" s="24" t="s">
        <v>4432</v>
      </c>
      <c r="C1844" s="57">
        <v>10.9</v>
      </c>
      <c r="D1844" s="57">
        <v>26.2</v>
      </c>
      <c r="E1844" s="57">
        <v>9.0500000000000007</v>
      </c>
      <c r="F1844" s="57">
        <v>25.2</v>
      </c>
      <c r="G1844" s="57">
        <v>25.2</v>
      </c>
      <c r="H1844" s="57">
        <v>27.75</v>
      </c>
      <c r="I1844" s="57">
        <v>16.95</v>
      </c>
      <c r="J1844" s="57">
        <v>17.95</v>
      </c>
      <c r="K1844" s="57">
        <v>18.100000000000001</v>
      </c>
      <c r="L1844" s="57">
        <v>18.899999999999999</v>
      </c>
      <c r="M1844" s="57">
        <v>12</v>
      </c>
      <c r="N1844" s="57">
        <v>13.8</v>
      </c>
      <c r="O1844" s="57">
        <v>78543</v>
      </c>
      <c r="P1844" s="57">
        <v>310628</v>
      </c>
      <c r="Q1844" s="57">
        <v>62.966299999999997</v>
      </c>
      <c r="R1844" s="57">
        <v>55.851900000000001</v>
      </c>
      <c r="S1844" s="57">
        <v>54.889299999999999</v>
      </c>
      <c r="T1844" s="57">
        <v>55.530999999999999</v>
      </c>
      <c r="U1844" s="77">
        <v>0.30904168329963816</v>
      </c>
      <c r="V1844" s="24" t="s">
        <v>6049</v>
      </c>
      <c r="W1844" s="216" t="s">
        <v>5960</v>
      </c>
      <c r="X1844" s="216" t="s">
        <v>5961</v>
      </c>
      <c r="Y1844" s="24" t="s">
        <v>5982</v>
      </c>
      <c r="Z1844" s="24" t="s">
        <v>5964</v>
      </c>
      <c r="AA1844" s="24" t="s">
        <v>5964</v>
      </c>
      <c r="AB1844" s="24" t="s">
        <v>5965</v>
      </c>
      <c r="AC1844" s="24" t="s">
        <v>5991</v>
      </c>
    </row>
    <row r="1845" spans="1:29" s="169" customFormat="1">
      <c r="A1845" s="24">
        <v>9958</v>
      </c>
      <c r="B1845" s="24" t="s">
        <v>1620</v>
      </c>
      <c r="C1845" s="57">
        <v>111.5</v>
      </c>
      <c r="D1845" s="57">
        <v>144</v>
      </c>
      <c r="E1845" s="57">
        <v>108.5</v>
      </c>
      <c r="F1845" s="57">
        <v>134</v>
      </c>
      <c r="G1845" s="57">
        <v>135.5</v>
      </c>
      <c r="H1845" s="57">
        <v>140</v>
      </c>
      <c r="I1845" s="57">
        <v>118.5</v>
      </c>
      <c r="J1845" s="57">
        <v>121.5</v>
      </c>
      <c r="K1845" s="57">
        <v>123</v>
      </c>
      <c r="L1845" s="57">
        <v>125</v>
      </c>
      <c r="M1845" s="57">
        <v>106</v>
      </c>
      <c r="N1845" s="57">
        <v>110.5</v>
      </c>
      <c r="O1845" s="57">
        <v>34688</v>
      </c>
      <c r="P1845" s="57">
        <v>76232</v>
      </c>
      <c r="Q1845" s="57">
        <v>53.682899999999997</v>
      </c>
      <c r="R1845" s="57">
        <v>52.523800000000001</v>
      </c>
      <c r="S1845" s="57">
        <v>46.145299999999999</v>
      </c>
      <c r="T1845" s="57">
        <v>50.397599999999997</v>
      </c>
      <c r="U1845" s="77">
        <v>0.55615023145718923</v>
      </c>
      <c r="V1845" s="24" t="s">
        <v>6041</v>
      </c>
      <c r="W1845" s="216" t="s">
        <v>5960</v>
      </c>
      <c r="X1845" s="216" t="s">
        <v>5961</v>
      </c>
      <c r="Y1845" s="24" t="s">
        <v>5982</v>
      </c>
      <c r="Z1845" s="24" t="s">
        <v>5964</v>
      </c>
      <c r="AA1845" s="24" t="s">
        <v>5964</v>
      </c>
      <c r="AB1845" s="24" t="s">
        <v>5965</v>
      </c>
      <c r="AC1845" s="24" t="s">
        <v>5990</v>
      </c>
    </row>
    <row r="1846" spans="1:29" s="169" customFormat="1">
      <c r="A1846" s="24">
        <v>9962</v>
      </c>
      <c r="B1846" s="24" t="s">
        <v>1622</v>
      </c>
      <c r="C1846" s="57">
        <v>11.4</v>
      </c>
      <c r="D1846" s="57">
        <v>16.05</v>
      </c>
      <c r="E1846" s="57">
        <v>10.45</v>
      </c>
      <c r="F1846" s="57">
        <v>16.05</v>
      </c>
      <c r="G1846" s="57">
        <v>17.600000000000001</v>
      </c>
      <c r="H1846" s="57">
        <v>26</v>
      </c>
      <c r="I1846" s="57">
        <v>15.2</v>
      </c>
      <c r="J1846" s="57">
        <v>22.5</v>
      </c>
      <c r="K1846" s="57">
        <v>22.9</v>
      </c>
      <c r="L1846" s="57">
        <v>25</v>
      </c>
      <c r="M1846" s="57">
        <v>17.149999999999999</v>
      </c>
      <c r="N1846" s="57">
        <v>19.05</v>
      </c>
      <c r="O1846" s="57">
        <v>68093</v>
      </c>
      <c r="P1846" s="57">
        <v>205373</v>
      </c>
      <c r="Q1846" s="57">
        <v>75.061400000000006</v>
      </c>
      <c r="R1846" s="57">
        <v>69.2483</v>
      </c>
      <c r="S1846" s="57">
        <v>69.762799999999999</v>
      </c>
      <c r="T1846" s="57">
        <v>69.419799999999995</v>
      </c>
      <c r="U1846" s="77">
        <v>0.40523719173298228</v>
      </c>
      <c r="V1846" s="24" t="s">
        <v>6019</v>
      </c>
      <c r="W1846" s="216" t="s">
        <v>5967</v>
      </c>
      <c r="X1846" s="216" t="s">
        <v>5961</v>
      </c>
      <c r="Y1846" s="24" t="s">
        <v>6045</v>
      </c>
      <c r="Z1846" s="24" t="s">
        <v>5982</v>
      </c>
      <c r="AA1846" s="24" t="s">
        <v>5964</v>
      </c>
      <c r="AB1846" s="24" t="s">
        <v>5991</v>
      </c>
      <c r="AC1846" s="24" t="s">
        <v>5990</v>
      </c>
    </row>
    <row r="1847" spans="1:29" s="169" customFormat="1">
      <c r="A1847" s="24"/>
      <c r="B1847" s="24"/>
      <c r="C1847" s="57"/>
      <c r="D1847" s="57"/>
      <c r="E1847" s="57"/>
      <c r="F1847" s="57"/>
      <c r="G1847" s="57"/>
      <c r="H1847" s="57"/>
      <c r="I1847" s="57"/>
      <c r="J1847" s="57"/>
      <c r="K1847" s="57"/>
      <c r="L1847" s="57"/>
      <c r="M1847" s="57"/>
      <c r="N1847" s="57"/>
      <c r="O1847" s="57"/>
      <c r="P1847" s="57"/>
      <c r="Q1847" s="57"/>
      <c r="R1847" s="57"/>
      <c r="S1847" s="57"/>
      <c r="T1847" s="57"/>
      <c r="U1847" s="77"/>
      <c r="V1847" s="24"/>
      <c r="Y1847" s="24"/>
      <c r="Z1847" s="24"/>
      <c r="AA1847" s="24"/>
      <c r="AB1847" s="24"/>
      <c r="AC1847" s="24"/>
    </row>
    <row r="1848" spans="1:29" s="169" customFormat="1">
      <c r="A1848" s="24"/>
      <c r="B1848" s="24"/>
      <c r="C1848" s="57"/>
      <c r="D1848" s="57"/>
      <c r="E1848" s="57"/>
      <c r="F1848" s="57"/>
      <c r="G1848" s="57"/>
      <c r="H1848" s="57"/>
      <c r="I1848" s="57"/>
      <c r="J1848" s="57"/>
      <c r="K1848" s="57"/>
      <c r="L1848" s="57"/>
      <c r="M1848" s="57"/>
      <c r="N1848" s="57"/>
      <c r="O1848" s="57"/>
      <c r="P1848" s="57"/>
      <c r="Q1848" s="57"/>
      <c r="R1848" s="57"/>
      <c r="S1848" s="57"/>
      <c r="T1848" s="57"/>
      <c r="U1848" s="77"/>
      <c r="V1848" s="24"/>
      <c r="Y1848" s="24"/>
      <c r="Z1848" s="24"/>
      <c r="AA1848" s="24"/>
      <c r="AB1848" s="24"/>
      <c r="AC1848" s="24"/>
    </row>
    <row r="1849" spans="1:29" s="169" customFormat="1">
      <c r="A1849" s="24"/>
      <c r="B1849" s="24"/>
      <c r="C1849" s="57"/>
      <c r="D1849" s="57"/>
      <c r="E1849" s="57"/>
      <c r="F1849" s="57"/>
      <c r="G1849" s="57"/>
      <c r="H1849" s="57"/>
      <c r="I1849" s="57"/>
      <c r="J1849" s="57"/>
      <c r="K1849" s="57"/>
      <c r="L1849" s="57"/>
      <c r="M1849" s="57"/>
      <c r="N1849" s="57"/>
      <c r="O1849" s="57"/>
      <c r="P1849" s="57"/>
      <c r="Q1849" s="57"/>
      <c r="R1849" s="57"/>
      <c r="S1849" s="57"/>
      <c r="T1849" s="57"/>
      <c r="U1849" s="77"/>
      <c r="V1849" s="24"/>
      <c r="Y1849" s="24"/>
      <c r="Z1849" s="24"/>
      <c r="AA1849" s="24"/>
      <c r="AB1849" s="24"/>
      <c r="AC1849" s="24"/>
    </row>
    <row r="1850" spans="1:29" s="169" customFormat="1">
      <c r="A1850" s="24"/>
      <c r="B1850" s="24"/>
      <c r="C1850" s="57"/>
      <c r="D1850" s="57"/>
      <c r="E1850" s="57"/>
      <c r="F1850" s="57"/>
      <c r="G1850" s="57"/>
      <c r="H1850" s="57"/>
      <c r="I1850" s="57"/>
      <c r="J1850" s="57"/>
      <c r="K1850" s="57"/>
      <c r="L1850" s="57"/>
      <c r="M1850" s="57"/>
      <c r="N1850" s="57"/>
      <c r="O1850" s="57"/>
      <c r="P1850" s="57"/>
      <c r="Q1850" s="57"/>
      <c r="R1850" s="57"/>
      <c r="S1850" s="57"/>
      <c r="T1850" s="57"/>
      <c r="U1850" s="77"/>
      <c r="V1850" s="24"/>
      <c r="Y1850" s="24"/>
      <c r="Z1850" s="24"/>
      <c r="AA1850" s="24"/>
      <c r="AB1850" s="24"/>
      <c r="AC1850" s="24"/>
    </row>
    <row r="1851" spans="1:29" s="169" customFormat="1">
      <c r="A1851" s="24"/>
      <c r="B1851" s="24"/>
      <c r="C1851" s="57"/>
      <c r="D1851" s="57"/>
      <c r="E1851" s="57"/>
      <c r="F1851" s="57"/>
      <c r="G1851" s="57"/>
      <c r="H1851" s="57"/>
      <c r="I1851" s="57"/>
      <c r="J1851" s="57"/>
      <c r="K1851" s="57"/>
      <c r="L1851" s="57"/>
      <c r="M1851" s="57"/>
      <c r="N1851" s="57"/>
      <c r="O1851" s="57"/>
      <c r="P1851" s="57"/>
      <c r="Q1851" s="57"/>
      <c r="R1851" s="57"/>
      <c r="S1851" s="57"/>
      <c r="T1851" s="57"/>
      <c r="U1851" s="77"/>
      <c r="V1851" s="24"/>
      <c r="Y1851" s="24"/>
      <c r="Z1851" s="24"/>
      <c r="AA1851" s="24"/>
      <c r="AB1851" s="24"/>
      <c r="AC1851" s="24"/>
    </row>
    <row r="1852" spans="1:29" s="169" customFormat="1">
      <c r="A1852" s="24"/>
      <c r="B1852" s="24"/>
      <c r="C1852" s="57"/>
      <c r="D1852" s="57"/>
      <c r="E1852" s="57"/>
      <c r="F1852" s="57"/>
      <c r="G1852" s="57"/>
      <c r="H1852" s="57"/>
      <c r="I1852" s="57"/>
      <c r="J1852" s="57"/>
      <c r="K1852" s="57"/>
      <c r="L1852" s="57"/>
      <c r="M1852" s="57"/>
      <c r="N1852" s="57"/>
      <c r="O1852" s="57"/>
      <c r="P1852" s="57"/>
      <c r="Q1852" s="57"/>
      <c r="R1852" s="57"/>
      <c r="S1852" s="57"/>
      <c r="T1852" s="57"/>
      <c r="U1852" s="77"/>
      <c r="V1852" s="24"/>
      <c r="Y1852" s="24"/>
      <c r="Z1852" s="24"/>
      <c r="AA1852" s="24"/>
      <c r="AB1852" s="24"/>
      <c r="AC1852" s="24"/>
    </row>
    <row r="1853" spans="1:29" s="169" customFormat="1">
      <c r="A1853" s="24"/>
      <c r="B1853" s="24"/>
      <c r="C1853" s="57"/>
      <c r="D1853" s="57"/>
      <c r="E1853" s="57"/>
      <c r="F1853" s="57"/>
      <c r="G1853" s="57"/>
      <c r="H1853" s="57"/>
      <c r="I1853" s="57"/>
      <c r="J1853" s="57"/>
      <c r="K1853" s="57"/>
      <c r="L1853" s="57"/>
      <c r="M1853" s="57"/>
      <c r="N1853" s="57"/>
      <c r="O1853" s="57"/>
      <c r="P1853" s="57"/>
      <c r="Q1853" s="57"/>
      <c r="R1853" s="57"/>
      <c r="S1853" s="57"/>
      <c r="T1853" s="57"/>
      <c r="U1853" s="77"/>
      <c r="V1853" s="24"/>
      <c r="Y1853" s="24"/>
      <c r="Z1853" s="24"/>
      <c r="AA1853" s="24"/>
      <c r="AB1853" s="24"/>
      <c r="AC1853" s="24"/>
    </row>
    <row r="1854" spans="1:29" s="169" customFormat="1">
      <c r="A1854" s="24"/>
      <c r="B1854" s="24"/>
      <c r="C1854" s="57"/>
      <c r="D1854" s="57"/>
      <c r="E1854" s="57"/>
      <c r="F1854" s="57"/>
      <c r="G1854" s="57"/>
      <c r="H1854" s="57"/>
      <c r="I1854" s="57"/>
      <c r="J1854" s="57"/>
      <c r="K1854" s="57"/>
      <c r="L1854" s="57"/>
      <c r="M1854" s="57"/>
      <c r="N1854" s="57"/>
      <c r="O1854" s="57"/>
      <c r="P1854" s="57"/>
      <c r="Q1854" s="57"/>
      <c r="R1854" s="57"/>
      <c r="S1854" s="57"/>
      <c r="T1854" s="57"/>
      <c r="U1854" s="77"/>
      <c r="V1854" s="24"/>
      <c r="Y1854" s="24"/>
      <c r="Z1854" s="24"/>
      <c r="AA1854" s="24"/>
      <c r="AB1854" s="24"/>
      <c r="AC1854" s="24"/>
    </row>
    <row r="1855" spans="1:29" s="169" customFormat="1">
      <c r="A1855" s="24"/>
      <c r="B1855" s="24"/>
      <c r="C1855" s="57"/>
      <c r="D1855" s="57"/>
      <c r="E1855" s="57"/>
      <c r="F1855" s="57"/>
      <c r="G1855" s="57"/>
      <c r="H1855" s="57"/>
      <c r="I1855" s="57"/>
      <c r="J1855" s="57"/>
      <c r="K1855" s="57"/>
      <c r="L1855" s="57"/>
      <c r="M1855" s="57"/>
      <c r="N1855" s="57"/>
      <c r="O1855" s="57"/>
      <c r="P1855" s="57"/>
      <c r="Q1855" s="57"/>
      <c r="R1855" s="57"/>
      <c r="S1855" s="57"/>
      <c r="T1855" s="57"/>
      <c r="U1855" s="77"/>
      <c r="V1855" s="24"/>
      <c r="Y1855" s="24"/>
      <c r="Z1855" s="24"/>
      <c r="AA1855" s="24"/>
      <c r="AB1855" s="24"/>
      <c r="AC1855" s="24"/>
    </row>
    <row r="1856" spans="1:29" s="169" customFormat="1">
      <c r="A1856" s="24"/>
      <c r="B1856" s="24"/>
      <c r="C1856" s="57"/>
      <c r="D1856" s="57"/>
      <c r="E1856" s="57"/>
      <c r="F1856" s="57"/>
      <c r="G1856" s="57"/>
      <c r="H1856" s="57"/>
      <c r="I1856" s="57"/>
      <c r="J1856" s="57"/>
      <c r="K1856" s="57"/>
      <c r="L1856" s="57"/>
      <c r="M1856" s="57"/>
      <c r="N1856" s="57"/>
      <c r="O1856" s="57"/>
      <c r="P1856" s="57"/>
      <c r="Q1856" s="57"/>
      <c r="R1856" s="57"/>
      <c r="S1856" s="57"/>
      <c r="T1856" s="57"/>
      <c r="U1856" s="77"/>
      <c r="V1856" s="24"/>
      <c r="Y1856" s="24"/>
      <c r="Z1856" s="24"/>
      <c r="AA1856" s="24"/>
      <c r="AB1856" s="24"/>
      <c r="AC1856" s="24"/>
    </row>
    <row r="1857" spans="1:29" s="169" customFormat="1">
      <c r="A1857" s="24"/>
      <c r="B1857" s="24"/>
      <c r="C1857" s="57"/>
      <c r="D1857" s="57"/>
      <c r="E1857" s="57"/>
      <c r="F1857" s="57"/>
      <c r="G1857" s="57"/>
      <c r="H1857" s="57"/>
      <c r="I1857" s="57"/>
      <c r="J1857" s="57"/>
      <c r="K1857" s="57"/>
      <c r="L1857" s="57"/>
      <c r="M1857" s="57"/>
      <c r="N1857" s="57"/>
      <c r="O1857" s="57"/>
      <c r="P1857" s="57"/>
      <c r="Q1857" s="57"/>
      <c r="R1857" s="57"/>
      <c r="S1857" s="57"/>
      <c r="T1857" s="57"/>
      <c r="U1857" s="77"/>
      <c r="V1857" s="24"/>
      <c r="Y1857" s="24"/>
      <c r="Z1857" s="24"/>
      <c r="AA1857" s="24"/>
      <c r="AB1857" s="24"/>
      <c r="AC1857" s="24"/>
    </row>
    <row r="1858" spans="1:29" s="169" customFormat="1">
      <c r="A1858" s="24"/>
      <c r="B1858" s="24"/>
      <c r="C1858" s="57"/>
      <c r="D1858" s="57"/>
      <c r="E1858" s="57"/>
      <c r="F1858" s="57"/>
      <c r="G1858" s="57"/>
      <c r="H1858" s="57"/>
      <c r="I1858" s="57"/>
      <c r="J1858" s="57"/>
      <c r="K1858" s="57"/>
      <c r="L1858" s="57"/>
      <c r="M1858" s="57"/>
      <c r="N1858" s="57"/>
      <c r="O1858" s="57"/>
      <c r="P1858" s="57"/>
      <c r="Q1858" s="57"/>
      <c r="R1858" s="57"/>
      <c r="S1858" s="57"/>
      <c r="T1858" s="57"/>
      <c r="U1858" s="77"/>
      <c r="V1858" s="24"/>
      <c r="Y1858" s="24"/>
      <c r="Z1858" s="24"/>
      <c r="AA1858" s="24"/>
      <c r="AB1858" s="24"/>
      <c r="AC1858" s="24"/>
    </row>
    <row r="1859" spans="1:29" s="169" customFormat="1">
      <c r="A1859" s="24"/>
      <c r="B1859" s="24"/>
      <c r="C1859" s="57"/>
      <c r="D1859" s="57"/>
      <c r="E1859" s="57"/>
      <c r="F1859" s="57"/>
      <c r="G1859" s="57"/>
      <c r="H1859" s="57"/>
      <c r="I1859" s="57"/>
      <c r="J1859" s="57"/>
      <c r="K1859" s="57"/>
      <c r="L1859" s="57"/>
      <c r="M1859" s="57"/>
      <c r="N1859" s="57"/>
      <c r="O1859" s="57"/>
      <c r="P1859" s="57"/>
      <c r="Q1859" s="57"/>
      <c r="R1859" s="57"/>
      <c r="S1859" s="57"/>
      <c r="T1859" s="57"/>
      <c r="U1859" s="77"/>
      <c r="V1859" s="24"/>
      <c r="Y1859" s="24"/>
      <c r="Z1859" s="24"/>
      <c r="AA1859" s="24"/>
      <c r="AB1859" s="24"/>
      <c r="AC1859" s="24"/>
    </row>
    <row r="1860" spans="1:29" s="169" customFormat="1">
      <c r="A1860" s="24"/>
      <c r="B1860" s="24"/>
      <c r="C1860" s="57"/>
      <c r="D1860" s="57"/>
      <c r="E1860" s="57"/>
      <c r="F1860" s="57"/>
      <c r="G1860" s="57"/>
      <c r="H1860" s="57"/>
      <c r="I1860" s="57"/>
      <c r="J1860" s="57"/>
      <c r="K1860" s="57"/>
      <c r="L1860" s="57"/>
      <c r="M1860" s="57"/>
      <c r="N1860" s="57"/>
      <c r="O1860" s="57"/>
      <c r="P1860" s="57"/>
      <c r="Q1860" s="57"/>
      <c r="R1860" s="57"/>
      <c r="S1860" s="57"/>
      <c r="T1860" s="57"/>
      <c r="U1860" s="77"/>
      <c r="V1860" s="24"/>
      <c r="Y1860" s="24"/>
      <c r="Z1860" s="24"/>
      <c r="AA1860" s="24"/>
      <c r="AB1860" s="24"/>
      <c r="AC1860" s="24"/>
    </row>
    <row r="1861" spans="1:29" s="169" customFormat="1">
      <c r="A1861" s="24"/>
      <c r="B1861" s="24"/>
      <c r="C1861" s="57"/>
      <c r="D1861" s="57"/>
      <c r="E1861" s="57"/>
      <c r="F1861" s="57"/>
      <c r="G1861" s="57"/>
      <c r="H1861" s="57"/>
      <c r="I1861" s="57"/>
      <c r="J1861" s="57"/>
      <c r="K1861" s="57"/>
      <c r="L1861" s="57"/>
      <c r="M1861" s="57"/>
      <c r="N1861" s="57"/>
      <c r="O1861" s="57"/>
      <c r="P1861" s="57"/>
      <c r="Q1861" s="57"/>
      <c r="R1861" s="57"/>
      <c r="S1861" s="57"/>
      <c r="T1861" s="57"/>
      <c r="U1861" s="77"/>
      <c r="V1861" s="24"/>
      <c r="Y1861" s="24"/>
      <c r="Z1861" s="24"/>
      <c r="AA1861" s="24"/>
      <c r="AB1861" s="24"/>
      <c r="AC1861" s="24"/>
    </row>
    <row r="1862" spans="1:29" s="169" customFormat="1">
      <c r="A1862" s="24"/>
      <c r="B1862" s="24"/>
      <c r="C1862" s="57"/>
      <c r="D1862" s="57"/>
      <c r="E1862" s="57"/>
      <c r="F1862" s="57"/>
      <c r="G1862" s="57"/>
      <c r="H1862" s="57"/>
      <c r="I1862" s="57"/>
      <c r="J1862" s="57"/>
      <c r="K1862" s="57"/>
      <c r="L1862" s="57"/>
      <c r="M1862" s="57"/>
      <c r="N1862" s="57"/>
      <c r="O1862" s="57"/>
      <c r="P1862" s="57"/>
      <c r="Q1862" s="57"/>
      <c r="R1862" s="57"/>
      <c r="S1862" s="57"/>
      <c r="T1862" s="57"/>
      <c r="U1862" s="77"/>
      <c r="V1862" s="24"/>
      <c r="Y1862" s="24"/>
      <c r="Z1862" s="24"/>
      <c r="AA1862" s="24"/>
      <c r="AB1862" s="24"/>
      <c r="AC1862" s="24"/>
    </row>
    <row r="1863" spans="1:29" s="169" customFormat="1">
      <c r="A1863" s="24"/>
      <c r="B1863" s="24"/>
      <c r="C1863" s="57"/>
      <c r="D1863" s="57"/>
      <c r="E1863" s="57"/>
      <c r="F1863" s="57"/>
      <c r="G1863" s="57"/>
      <c r="H1863" s="57"/>
      <c r="I1863" s="57"/>
      <c r="J1863" s="57"/>
      <c r="K1863" s="57"/>
      <c r="L1863" s="57"/>
      <c r="M1863" s="57"/>
      <c r="N1863" s="57"/>
      <c r="O1863" s="57"/>
      <c r="P1863" s="57"/>
      <c r="Q1863" s="57"/>
      <c r="R1863" s="57"/>
      <c r="S1863" s="57"/>
      <c r="T1863" s="57"/>
      <c r="U1863" s="77"/>
      <c r="V1863" s="24"/>
      <c r="Y1863" s="24"/>
      <c r="Z1863" s="24"/>
      <c r="AA1863" s="24"/>
      <c r="AB1863" s="24"/>
      <c r="AC1863" s="24"/>
    </row>
    <row r="1864" spans="1:29" s="169" customFormat="1">
      <c r="A1864" s="24"/>
      <c r="B1864" s="24"/>
      <c r="C1864" s="57"/>
      <c r="D1864" s="57"/>
      <c r="E1864" s="57"/>
      <c r="F1864" s="57"/>
      <c r="G1864" s="57"/>
      <c r="H1864" s="57"/>
      <c r="I1864" s="57"/>
      <c r="J1864" s="57"/>
      <c r="K1864" s="57"/>
      <c r="L1864" s="57"/>
      <c r="M1864" s="57"/>
      <c r="N1864" s="57"/>
      <c r="O1864" s="57"/>
      <c r="P1864" s="57"/>
      <c r="Q1864" s="57"/>
      <c r="R1864" s="57"/>
      <c r="S1864" s="57"/>
      <c r="T1864" s="57"/>
      <c r="U1864" s="77"/>
      <c r="V1864" s="24"/>
      <c r="Y1864" s="24"/>
      <c r="Z1864" s="24"/>
      <c r="AA1864" s="24"/>
      <c r="AB1864" s="24"/>
      <c r="AC1864" s="24"/>
    </row>
    <row r="1865" spans="1:29" s="169" customFormat="1">
      <c r="A1865" s="24"/>
      <c r="B1865" s="24"/>
      <c r="C1865" s="57"/>
      <c r="D1865" s="57"/>
      <c r="E1865" s="57"/>
      <c r="F1865" s="57"/>
      <c r="G1865" s="57"/>
      <c r="H1865" s="57"/>
      <c r="I1865" s="57"/>
      <c r="J1865" s="57"/>
      <c r="K1865" s="57"/>
      <c r="L1865" s="57"/>
      <c r="M1865" s="57"/>
      <c r="N1865" s="57"/>
      <c r="O1865" s="57"/>
      <c r="P1865" s="57"/>
      <c r="Q1865" s="57"/>
      <c r="R1865" s="57"/>
      <c r="S1865" s="57"/>
      <c r="T1865" s="57"/>
      <c r="U1865" s="77"/>
      <c r="V1865" s="24"/>
      <c r="Y1865" s="24"/>
      <c r="Z1865" s="24"/>
      <c r="AA1865" s="24"/>
      <c r="AB1865" s="24"/>
      <c r="AC1865" s="24"/>
    </row>
    <row r="1866" spans="1:29" s="169" customFormat="1">
      <c r="A1866" s="24"/>
      <c r="B1866" s="24"/>
      <c r="C1866" s="57"/>
      <c r="D1866" s="57"/>
      <c r="E1866" s="57"/>
      <c r="F1866" s="57"/>
      <c r="G1866" s="57"/>
      <c r="H1866" s="57"/>
      <c r="I1866" s="57"/>
      <c r="J1866" s="57"/>
      <c r="K1866" s="57"/>
      <c r="L1866" s="57"/>
      <c r="M1866" s="57"/>
      <c r="N1866" s="57"/>
      <c r="O1866" s="57"/>
      <c r="P1866" s="57"/>
      <c r="Q1866" s="57"/>
      <c r="R1866" s="57"/>
      <c r="S1866" s="57"/>
      <c r="T1866" s="57"/>
      <c r="U1866" s="77"/>
      <c r="V1866" s="24"/>
      <c r="Y1866" s="24"/>
      <c r="Z1866" s="24"/>
      <c r="AA1866" s="24"/>
      <c r="AB1866" s="24"/>
      <c r="AC1866" s="24"/>
    </row>
    <row r="1867" spans="1:29" s="169" customFormat="1">
      <c r="A1867" s="24"/>
      <c r="B1867" s="24"/>
      <c r="C1867" s="57"/>
      <c r="D1867" s="57"/>
      <c r="E1867" s="57"/>
      <c r="F1867" s="57"/>
      <c r="G1867" s="57"/>
      <c r="H1867" s="57"/>
      <c r="I1867" s="57"/>
      <c r="J1867" s="57"/>
      <c r="K1867" s="57"/>
      <c r="L1867" s="57"/>
      <c r="M1867" s="57"/>
      <c r="N1867" s="57"/>
      <c r="O1867" s="57"/>
      <c r="P1867" s="57"/>
      <c r="Q1867" s="57"/>
      <c r="R1867" s="57"/>
      <c r="S1867" s="57"/>
      <c r="T1867" s="57"/>
      <c r="U1867" s="77"/>
      <c r="V1867" s="24"/>
      <c r="Y1867" s="24"/>
      <c r="Z1867" s="24"/>
      <c r="AA1867" s="24"/>
      <c r="AB1867" s="24"/>
      <c r="AC1867" s="24"/>
    </row>
    <row r="1868" spans="1:29" s="169" customFormat="1">
      <c r="A1868" s="24"/>
      <c r="B1868" s="24"/>
      <c r="C1868" s="57"/>
      <c r="D1868" s="57"/>
      <c r="E1868" s="57"/>
      <c r="F1868" s="57"/>
      <c r="G1868" s="57"/>
      <c r="H1868" s="57"/>
      <c r="I1868" s="57"/>
      <c r="J1868" s="57"/>
      <c r="K1868" s="57"/>
      <c r="L1868" s="57"/>
      <c r="M1868" s="57"/>
      <c r="N1868" s="57"/>
      <c r="O1868" s="57"/>
      <c r="P1868" s="57"/>
      <c r="Q1868" s="57"/>
      <c r="R1868" s="57"/>
      <c r="S1868" s="57"/>
      <c r="T1868" s="57"/>
      <c r="U1868" s="77"/>
      <c r="V1868" s="24"/>
      <c r="Y1868" s="24"/>
      <c r="Z1868" s="24"/>
      <c r="AA1868" s="24"/>
      <c r="AB1868" s="24"/>
      <c r="AC1868" s="24"/>
    </row>
    <row r="1869" spans="1:29" s="169" customFormat="1">
      <c r="A1869" s="24"/>
      <c r="B1869" s="24"/>
      <c r="C1869" s="57"/>
      <c r="D1869" s="57"/>
      <c r="E1869" s="57"/>
      <c r="F1869" s="57"/>
      <c r="G1869" s="57"/>
      <c r="H1869" s="57"/>
      <c r="I1869" s="57"/>
      <c r="J1869" s="57"/>
      <c r="K1869" s="57"/>
      <c r="L1869" s="57"/>
      <c r="M1869" s="57"/>
      <c r="N1869" s="57"/>
      <c r="O1869" s="57"/>
      <c r="P1869" s="57"/>
      <c r="Q1869" s="57"/>
      <c r="R1869" s="57"/>
      <c r="S1869" s="57"/>
      <c r="T1869" s="57"/>
      <c r="U1869" s="77"/>
      <c r="V1869" s="24"/>
      <c r="Y1869" s="24"/>
      <c r="Z1869" s="24"/>
      <c r="AA1869" s="24"/>
      <c r="AB1869" s="24"/>
      <c r="AC1869" s="24"/>
    </row>
    <row r="1870" spans="1:29" s="169" customFormat="1">
      <c r="A1870" s="24"/>
      <c r="B1870" s="24"/>
      <c r="C1870" s="57"/>
      <c r="D1870" s="57"/>
      <c r="E1870" s="57"/>
      <c r="F1870" s="57"/>
      <c r="G1870" s="57"/>
      <c r="H1870" s="57"/>
      <c r="I1870" s="57"/>
      <c r="J1870" s="57"/>
      <c r="K1870" s="57"/>
      <c r="L1870" s="57"/>
      <c r="M1870" s="57"/>
      <c r="N1870" s="57"/>
      <c r="O1870" s="57"/>
      <c r="P1870" s="57"/>
      <c r="Q1870" s="57"/>
      <c r="R1870" s="57"/>
      <c r="S1870" s="57"/>
      <c r="T1870" s="57"/>
      <c r="U1870" s="77"/>
      <c r="V1870" s="24"/>
      <c r="Y1870" s="24"/>
      <c r="Z1870" s="24"/>
      <c r="AA1870" s="24"/>
      <c r="AB1870" s="24"/>
      <c r="AC1870" s="24"/>
    </row>
    <row r="1871" spans="1:29" s="169" customFormat="1">
      <c r="A1871" s="24"/>
      <c r="B1871" s="24"/>
      <c r="C1871" s="57"/>
      <c r="D1871" s="57"/>
      <c r="E1871" s="57"/>
      <c r="F1871" s="57"/>
      <c r="G1871" s="57"/>
      <c r="H1871" s="57"/>
      <c r="I1871" s="57"/>
      <c r="J1871" s="57"/>
      <c r="K1871" s="57"/>
      <c r="L1871" s="57"/>
      <c r="M1871" s="57"/>
      <c r="N1871" s="57"/>
      <c r="O1871" s="57"/>
      <c r="P1871" s="57"/>
      <c r="Q1871" s="57"/>
      <c r="R1871" s="57"/>
      <c r="S1871" s="57"/>
      <c r="T1871" s="57"/>
      <c r="U1871" s="77"/>
      <c r="V1871" s="24"/>
      <c r="Y1871" s="24"/>
      <c r="Z1871" s="24"/>
      <c r="AA1871" s="24"/>
      <c r="AB1871" s="24"/>
      <c r="AC1871" s="24"/>
    </row>
    <row r="1872" spans="1:29" s="169" customFormat="1">
      <c r="A1872" s="24"/>
      <c r="B1872" s="24"/>
      <c r="C1872" s="57"/>
      <c r="D1872" s="57"/>
      <c r="E1872" s="57"/>
      <c r="F1872" s="57"/>
      <c r="G1872" s="57"/>
      <c r="H1872" s="57"/>
      <c r="I1872" s="57"/>
      <c r="J1872" s="57"/>
      <c r="K1872" s="57"/>
      <c r="L1872" s="57"/>
      <c r="M1872" s="57"/>
      <c r="N1872" s="57"/>
      <c r="O1872" s="57"/>
      <c r="P1872" s="57"/>
      <c r="Q1872" s="57"/>
      <c r="R1872" s="57"/>
      <c r="S1872" s="57"/>
      <c r="T1872" s="57"/>
      <c r="U1872" s="77"/>
      <c r="V1872" s="24"/>
      <c r="Y1872" s="24"/>
      <c r="Z1872" s="24"/>
      <c r="AA1872" s="24"/>
      <c r="AB1872" s="24"/>
      <c r="AC1872" s="24"/>
    </row>
    <row r="1873" spans="1:29" s="169" customFormat="1">
      <c r="A1873" s="24"/>
      <c r="B1873" s="24"/>
      <c r="C1873" s="57"/>
      <c r="D1873" s="57"/>
      <c r="E1873" s="57"/>
      <c r="F1873" s="57"/>
      <c r="G1873" s="57"/>
      <c r="H1873" s="57"/>
      <c r="I1873" s="57"/>
      <c r="J1873" s="57"/>
      <c r="K1873" s="57"/>
      <c r="L1873" s="57"/>
      <c r="M1873" s="57"/>
      <c r="N1873" s="57"/>
      <c r="O1873" s="57"/>
      <c r="P1873" s="57"/>
      <c r="Q1873" s="57"/>
      <c r="R1873" s="57"/>
      <c r="S1873" s="57"/>
      <c r="T1873" s="57"/>
      <c r="U1873" s="77"/>
      <c r="V1873" s="24"/>
      <c r="Y1873" s="24"/>
      <c r="Z1873" s="24"/>
      <c r="AA1873" s="24"/>
      <c r="AB1873" s="24"/>
      <c r="AC1873" s="24"/>
    </row>
    <row r="1874" spans="1:29" s="169" customFormat="1">
      <c r="A1874" s="24"/>
      <c r="B1874" s="24"/>
      <c r="C1874" s="57"/>
      <c r="D1874" s="57"/>
      <c r="E1874" s="57"/>
      <c r="F1874" s="57"/>
      <c r="G1874" s="57"/>
      <c r="H1874" s="57"/>
      <c r="I1874" s="57"/>
      <c r="J1874" s="57"/>
      <c r="K1874" s="57"/>
      <c r="L1874" s="57"/>
      <c r="M1874" s="57"/>
      <c r="N1874" s="57"/>
      <c r="O1874" s="57"/>
      <c r="P1874" s="57"/>
      <c r="Q1874" s="57"/>
      <c r="R1874" s="57"/>
      <c r="S1874" s="57"/>
      <c r="T1874" s="57"/>
      <c r="U1874" s="77"/>
      <c r="V1874" s="24"/>
      <c r="Y1874" s="24"/>
      <c r="Z1874" s="24"/>
      <c r="AA1874" s="24"/>
      <c r="AB1874" s="24"/>
      <c r="AC1874" s="24"/>
    </row>
    <row r="1875" spans="1:29" s="169" customFormat="1">
      <c r="A1875" s="24"/>
      <c r="B1875" s="24"/>
      <c r="C1875" s="57"/>
      <c r="D1875" s="57"/>
      <c r="E1875" s="57"/>
      <c r="F1875" s="57"/>
      <c r="G1875" s="57"/>
      <c r="H1875" s="57"/>
      <c r="I1875" s="57"/>
      <c r="J1875" s="57"/>
      <c r="K1875" s="57"/>
      <c r="L1875" s="57"/>
      <c r="M1875" s="57"/>
      <c r="N1875" s="57"/>
      <c r="O1875" s="57"/>
      <c r="P1875" s="57"/>
      <c r="Q1875" s="57"/>
      <c r="R1875" s="57"/>
      <c r="S1875" s="57"/>
      <c r="T1875" s="57"/>
      <c r="U1875" s="77"/>
      <c r="V1875" s="24"/>
      <c r="Y1875" s="24"/>
      <c r="Z1875" s="24"/>
      <c r="AA1875" s="24"/>
      <c r="AB1875" s="24"/>
      <c r="AC1875" s="24"/>
    </row>
    <row r="1876" spans="1:29" s="169" customFormat="1">
      <c r="A1876" s="24"/>
      <c r="B1876" s="24"/>
      <c r="C1876" s="57"/>
      <c r="D1876" s="57"/>
      <c r="E1876" s="57"/>
      <c r="F1876" s="57"/>
      <c r="G1876" s="57"/>
      <c r="H1876" s="57"/>
      <c r="I1876" s="57"/>
      <c r="J1876" s="57"/>
      <c r="K1876" s="57"/>
      <c r="L1876" s="57"/>
      <c r="M1876" s="57"/>
      <c r="N1876" s="57"/>
      <c r="O1876" s="57"/>
      <c r="P1876" s="57"/>
      <c r="Q1876" s="57"/>
      <c r="R1876" s="57"/>
      <c r="S1876" s="57"/>
      <c r="T1876" s="57"/>
      <c r="U1876" s="77"/>
      <c r="V1876" s="24"/>
      <c r="Y1876" s="24"/>
      <c r="Z1876" s="24"/>
      <c r="AA1876" s="24"/>
      <c r="AB1876" s="24"/>
      <c r="AC1876" s="24"/>
    </row>
    <row r="1877" spans="1:29" s="169" customFormat="1">
      <c r="A1877" s="24"/>
      <c r="B1877" s="24"/>
      <c r="C1877" s="57"/>
      <c r="D1877" s="57"/>
      <c r="E1877" s="57"/>
      <c r="F1877" s="57"/>
      <c r="G1877" s="57"/>
      <c r="H1877" s="57"/>
      <c r="I1877" s="57"/>
      <c r="J1877" s="57"/>
      <c r="K1877" s="57"/>
      <c r="L1877" s="57"/>
      <c r="M1877" s="57"/>
      <c r="N1877" s="57"/>
      <c r="O1877" s="57"/>
      <c r="P1877" s="57"/>
      <c r="Q1877" s="57"/>
      <c r="R1877" s="57"/>
      <c r="S1877" s="57"/>
      <c r="T1877" s="57"/>
      <c r="U1877" s="77"/>
      <c r="V1877" s="24"/>
      <c r="Y1877" s="24"/>
      <c r="Z1877" s="24"/>
      <c r="AA1877" s="24"/>
      <c r="AB1877" s="24"/>
      <c r="AC1877" s="24"/>
    </row>
    <row r="1878" spans="1:29" s="169" customFormat="1">
      <c r="A1878" s="24"/>
      <c r="B1878" s="24"/>
      <c r="C1878" s="57"/>
      <c r="D1878" s="57"/>
      <c r="E1878" s="57"/>
      <c r="F1878" s="57"/>
      <c r="G1878" s="57"/>
      <c r="H1878" s="57"/>
      <c r="I1878" s="57"/>
      <c r="J1878" s="57"/>
      <c r="K1878" s="57"/>
      <c r="L1878" s="57"/>
      <c r="M1878" s="57"/>
      <c r="N1878" s="57"/>
      <c r="O1878" s="57"/>
      <c r="P1878" s="57"/>
      <c r="Q1878" s="57"/>
      <c r="R1878" s="57"/>
      <c r="S1878" s="57"/>
      <c r="T1878" s="57"/>
      <c r="U1878" s="77"/>
      <c r="V1878" s="24"/>
      <c r="Y1878" s="24"/>
      <c r="Z1878" s="24"/>
      <c r="AA1878" s="24"/>
      <c r="AB1878" s="24"/>
      <c r="AC1878" s="24"/>
    </row>
    <row r="1879" spans="1:29" s="169" customFormat="1">
      <c r="A1879" s="24"/>
      <c r="B1879" s="24"/>
      <c r="C1879" s="57"/>
      <c r="D1879" s="57"/>
      <c r="E1879" s="57"/>
      <c r="F1879" s="57"/>
      <c r="G1879" s="57"/>
      <c r="H1879" s="57"/>
      <c r="I1879" s="57"/>
      <c r="J1879" s="57"/>
      <c r="K1879" s="57"/>
      <c r="L1879" s="57"/>
      <c r="M1879" s="57"/>
      <c r="N1879" s="57"/>
      <c r="O1879" s="57"/>
      <c r="P1879" s="57"/>
      <c r="Q1879" s="57"/>
      <c r="R1879" s="57"/>
      <c r="S1879" s="57"/>
      <c r="T1879" s="57"/>
      <c r="U1879" s="77"/>
      <c r="V1879" s="24"/>
      <c r="Y1879" s="24"/>
      <c r="Z1879" s="24"/>
      <c r="AA1879" s="24"/>
      <c r="AB1879" s="24"/>
      <c r="AC1879" s="24"/>
    </row>
    <row r="1880" spans="1:29" s="169" customFormat="1">
      <c r="A1880" s="24"/>
      <c r="B1880" s="24"/>
      <c r="C1880" s="57"/>
      <c r="D1880" s="57"/>
      <c r="E1880" s="57"/>
      <c r="F1880" s="57"/>
      <c r="G1880" s="57"/>
      <c r="H1880" s="57"/>
      <c r="I1880" s="57"/>
      <c r="J1880" s="57"/>
      <c r="K1880" s="57"/>
      <c r="L1880" s="57"/>
      <c r="M1880" s="57"/>
      <c r="N1880" s="57"/>
      <c r="O1880" s="57"/>
      <c r="P1880" s="57"/>
      <c r="Q1880" s="57"/>
      <c r="R1880" s="57"/>
      <c r="S1880" s="57"/>
      <c r="T1880" s="57"/>
      <c r="U1880" s="77"/>
      <c r="V1880" s="24"/>
      <c r="Y1880" s="24"/>
      <c r="Z1880" s="24"/>
      <c r="AA1880" s="24"/>
      <c r="AB1880" s="24"/>
      <c r="AC1880" s="24"/>
    </row>
    <row r="1881" spans="1:29" s="169" customFormat="1">
      <c r="A1881" s="24"/>
      <c r="B1881" s="24"/>
      <c r="C1881" s="57"/>
      <c r="D1881" s="57"/>
      <c r="E1881" s="57"/>
      <c r="F1881" s="57"/>
      <c r="G1881" s="57"/>
      <c r="H1881" s="57"/>
      <c r="I1881" s="57"/>
      <c r="J1881" s="57"/>
      <c r="K1881" s="57"/>
      <c r="L1881" s="57"/>
      <c r="M1881" s="57"/>
      <c r="N1881" s="57"/>
      <c r="O1881" s="57"/>
      <c r="P1881" s="57"/>
      <c r="Q1881" s="57"/>
      <c r="R1881" s="57"/>
      <c r="S1881" s="57"/>
      <c r="T1881" s="57"/>
      <c r="U1881" s="77"/>
      <c r="V1881" s="24"/>
      <c r="Y1881" s="24"/>
      <c r="Z1881" s="24"/>
      <c r="AA1881" s="24"/>
      <c r="AB1881" s="24"/>
      <c r="AC1881" s="24"/>
    </row>
    <row r="1882" spans="1:29" s="169" customFormat="1">
      <c r="A1882" s="24"/>
      <c r="B1882" s="24"/>
      <c r="C1882" s="57"/>
      <c r="D1882" s="57"/>
      <c r="E1882" s="57"/>
      <c r="F1882" s="57"/>
      <c r="G1882" s="57"/>
      <c r="H1882" s="57"/>
      <c r="I1882" s="57"/>
      <c r="J1882" s="57"/>
      <c r="K1882" s="57"/>
      <c r="L1882" s="57"/>
      <c r="M1882" s="57"/>
      <c r="N1882" s="57"/>
      <c r="O1882" s="57"/>
      <c r="P1882" s="57"/>
      <c r="Q1882" s="57"/>
      <c r="R1882" s="57"/>
      <c r="S1882" s="57"/>
      <c r="T1882" s="57"/>
      <c r="U1882" s="77"/>
      <c r="V1882" s="24"/>
      <c r="Y1882" s="24"/>
      <c r="Z1882" s="24"/>
      <c r="AA1882" s="24"/>
      <c r="AB1882" s="24"/>
      <c r="AC1882" s="24"/>
    </row>
    <row r="1883" spans="1:29" s="169" customFormat="1">
      <c r="A1883" s="24"/>
      <c r="B1883" s="24"/>
      <c r="C1883" s="57"/>
      <c r="D1883" s="57"/>
      <c r="E1883" s="57"/>
      <c r="F1883" s="57"/>
      <c r="G1883" s="57"/>
      <c r="H1883" s="57"/>
      <c r="I1883" s="57"/>
      <c r="J1883" s="57"/>
      <c r="K1883" s="57"/>
      <c r="L1883" s="57"/>
      <c r="M1883" s="57"/>
      <c r="N1883" s="57"/>
      <c r="O1883" s="57"/>
      <c r="P1883" s="57"/>
      <c r="Q1883" s="57"/>
      <c r="R1883" s="57"/>
      <c r="S1883" s="57"/>
      <c r="T1883" s="57"/>
      <c r="U1883" s="77"/>
      <c r="V1883" s="24"/>
      <c r="Y1883" s="24"/>
      <c r="Z1883" s="24"/>
      <c r="AA1883" s="24"/>
      <c r="AB1883" s="24"/>
      <c r="AC1883" s="24"/>
    </row>
    <row r="1884" spans="1:29" s="169" customFormat="1">
      <c r="A1884" s="24"/>
      <c r="B1884" s="24"/>
      <c r="C1884" s="57"/>
      <c r="D1884" s="57"/>
      <c r="E1884" s="57"/>
      <c r="F1884" s="57"/>
      <c r="G1884" s="57"/>
      <c r="H1884" s="57"/>
      <c r="I1884" s="57"/>
      <c r="J1884" s="57"/>
      <c r="K1884" s="57"/>
      <c r="L1884" s="57"/>
      <c r="M1884" s="57"/>
      <c r="N1884" s="57"/>
      <c r="O1884" s="57"/>
      <c r="P1884" s="57"/>
      <c r="Q1884" s="57"/>
      <c r="R1884" s="57"/>
      <c r="S1884" s="57"/>
      <c r="T1884" s="57"/>
      <c r="U1884" s="77"/>
      <c r="V1884" s="24"/>
      <c r="Y1884" s="24"/>
      <c r="Z1884" s="24"/>
      <c r="AA1884" s="24"/>
      <c r="AB1884" s="24"/>
      <c r="AC1884" s="24"/>
    </row>
    <row r="1885" spans="1:29" s="169" customFormat="1">
      <c r="A1885" s="24"/>
      <c r="B1885" s="24"/>
      <c r="C1885" s="57"/>
      <c r="D1885" s="57"/>
      <c r="E1885" s="57"/>
      <c r="F1885" s="57"/>
      <c r="G1885" s="57"/>
      <c r="H1885" s="57"/>
      <c r="I1885" s="57"/>
      <c r="J1885" s="57"/>
      <c r="K1885" s="57"/>
      <c r="L1885" s="57"/>
      <c r="M1885" s="57"/>
      <c r="N1885" s="57"/>
      <c r="O1885" s="57"/>
      <c r="P1885" s="57"/>
      <c r="Q1885" s="57"/>
      <c r="R1885" s="57"/>
      <c r="S1885" s="57"/>
      <c r="T1885" s="57"/>
      <c r="U1885" s="77"/>
      <c r="V1885" s="24"/>
      <c r="Y1885" s="24"/>
      <c r="Z1885" s="24"/>
      <c r="AA1885" s="24"/>
      <c r="AB1885" s="24"/>
      <c r="AC1885" s="24"/>
    </row>
    <row r="1886" spans="1:29" s="169" customFormat="1">
      <c r="A1886" s="24"/>
      <c r="B1886" s="24"/>
      <c r="C1886" s="57"/>
      <c r="D1886" s="57"/>
      <c r="E1886" s="57"/>
      <c r="F1886" s="57"/>
      <c r="G1886" s="57"/>
      <c r="H1886" s="57"/>
      <c r="I1886" s="57"/>
      <c r="J1886" s="57"/>
      <c r="K1886" s="57"/>
      <c r="L1886" s="57"/>
      <c r="M1886" s="57"/>
      <c r="N1886" s="57"/>
      <c r="O1886" s="57"/>
      <c r="P1886" s="57"/>
      <c r="Q1886" s="57"/>
      <c r="R1886" s="57"/>
      <c r="S1886" s="57"/>
      <c r="T1886" s="57"/>
      <c r="U1886" s="77"/>
      <c r="V1886" s="24"/>
      <c r="Y1886" s="24"/>
      <c r="Z1886" s="24"/>
      <c r="AA1886" s="24"/>
      <c r="AB1886" s="24"/>
      <c r="AC1886" s="24"/>
    </row>
    <row r="1887" spans="1:29" s="169" customFormat="1">
      <c r="A1887" s="24"/>
      <c r="B1887" s="24"/>
      <c r="C1887" s="57"/>
      <c r="D1887" s="57"/>
      <c r="E1887" s="57"/>
      <c r="F1887" s="57"/>
      <c r="G1887" s="57"/>
      <c r="H1887" s="57"/>
      <c r="I1887" s="57"/>
      <c r="J1887" s="57"/>
      <c r="K1887" s="57"/>
      <c r="L1887" s="57"/>
      <c r="M1887" s="57"/>
      <c r="N1887" s="57"/>
      <c r="O1887" s="57"/>
      <c r="P1887" s="57"/>
      <c r="Q1887" s="57"/>
      <c r="R1887" s="57"/>
      <c r="S1887" s="57"/>
      <c r="T1887" s="57"/>
      <c r="U1887" s="77"/>
      <c r="V1887" s="24"/>
      <c r="Y1887" s="24"/>
      <c r="Z1887" s="24"/>
      <c r="AA1887" s="24"/>
      <c r="AB1887" s="24"/>
      <c r="AC1887" s="24"/>
    </row>
    <row r="1888" spans="1:29" s="169" customFormat="1">
      <c r="A1888" s="24"/>
      <c r="B1888" s="24"/>
      <c r="C1888" s="57"/>
      <c r="D1888" s="57"/>
      <c r="E1888" s="57"/>
      <c r="F1888" s="57"/>
      <c r="G1888" s="57"/>
      <c r="H1888" s="57"/>
      <c r="I1888" s="57"/>
      <c r="J1888" s="57"/>
      <c r="K1888" s="57"/>
      <c r="L1888" s="57"/>
      <c r="M1888" s="57"/>
      <c r="N1888" s="57"/>
      <c r="O1888" s="57"/>
      <c r="P1888" s="57"/>
      <c r="Q1888" s="57"/>
      <c r="R1888" s="57"/>
      <c r="S1888" s="57"/>
      <c r="T1888" s="57"/>
      <c r="U1888" s="77"/>
      <c r="V1888" s="24"/>
      <c r="Y1888" s="24"/>
      <c r="Z1888" s="24"/>
      <c r="AA1888" s="24"/>
      <c r="AB1888" s="24"/>
      <c r="AC1888" s="24"/>
    </row>
    <row r="1889" spans="1:29" s="169" customFormat="1">
      <c r="A1889" s="24"/>
      <c r="B1889" s="24"/>
      <c r="C1889" s="57"/>
      <c r="D1889" s="57"/>
      <c r="E1889" s="57"/>
      <c r="F1889" s="57"/>
      <c r="G1889" s="57"/>
      <c r="H1889" s="57"/>
      <c r="I1889" s="57"/>
      <c r="J1889" s="57"/>
      <c r="K1889" s="57"/>
      <c r="L1889" s="57"/>
      <c r="M1889" s="57"/>
      <c r="N1889" s="57"/>
      <c r="O1889" s="57"/>
      <c r="P1889" s="57"/>
      <c r="Q1889" s="57"/>
      <c r="R1889" s="57"/>
      <c r="S1889" s="57"/>
      <c r="T1889" s="57"/>
      <c r="U1889" s="77"/>
      <c r="V1889" s="24"/>
      <c r="Y1889" s="24"/>
      <c r="Z1889" s="24"/>
      <c r="AA1889" s="24"/>
      <c r="AB1889" s="24"/>
      <c r="AC1889" s="24"/>
    </row>
    <row r="1890" spans="1:29" s="169" customFormat="1">
      <c r="A1890" s="24"/>
      <c r="B1890" s="24"/>
      <c r="C1890" s="57"/>
      <c r="D1890" s="57"/>
      <c r="E1890" s="57"/>
      <c r="F1890" s="57"/>
      <c r="G1890" s="57"/>
      <c r="H1890" s="57"/>
      <c r="I1890" s="57"/>
      <c r="J1890" s="57"/>
      <c r="K1890" s="57"/>
      <c r="L1890" s="57"/>
      <c r="M1890" s="57"/>
      <c r="N1890" s="57"/>
      <c r="O1890" s="57"/>
      <c r="P1890" s="57"/>
      <c r="Q1890" s="57"/>
      <c r="R1890" s="57"/>
      <c r="S1890" s="57"/>
      <c r="T1890" s="57"/>
      <c r="U1890" s="77"/>
      <c r="V1890" s="24"/>
      <c r="Y1890" s="24"/>
      <c r="Z1890" s="24"/>
      <c r="AA1890" s="24"/>
      <c r="AB1890" s="24"/>
      <c r="AC1890" s="24"/>
    </row>
    <row r="1891" spans="1:29" s="169" customFormat="1">
      <c r="A1891" s="24"/>
      <c r="B1891" s="24"/>
      <c r="C1891" s="57"/>
      <c r="D1891" s="57"/>
      <c r="E1891" s="57"/>
      <c r="F1891" s="57"/>
      <c r="G1891" s="57"/>
      <c r="H1891" s="57"/>
      <c r="I1891" s="57"/>
      <c r="J1891" s="57"/>
      <c r="K1891" s="57"/>
      <c r="L1891" s="57"/>
      <c r="M1891" s="57"/>
      <c r="N1891" s="57"/>
      <c r="O1891" s="57"/>
      <c r="P1891" s="57"/>
      <c r="Q1891" s="57"/>
      <c r="R1891" s="57"/>
      <c r="S1891" s="57"/>
      <c r="T1891" s="57"/>
      <c r="U1891" s="77"/>
      <c r="V1891" s="24"/>
      <c r="Y1891" s="24"/>
      <c r="Z1891" s="24"/>
      <c r="AA1891" s="24"/>
      <c r="AB1891" s="24"/>
      <c r="AC1891" s="24"/>
    </row>
    <row r="1892" spans="1:29" s="169" customFormat="1">
      <c r="A1892" s="24"/>
      <c r="B1892" s="24"/>
      <c r="C1892" s="57"/>
      <c r="D1892" s="57"/>
      <c r="E1892" s="57"/>
      <c r="F1892" s="57"/>
      <c r="G1892" s="57"/>
      <c r="H1892" s="57"/>
      <c r="I1892" s="57"/>
      <c r="J1892" s="57"/>
      <c r="K1892" s="57"/>
      <c r="L1892" s="57"/>
      <c r="M1892" s="57"/>
      <c r="N1892" s="57"/>
      <c r="O1892" s="57"/>
      <c r="P1892" s="57"/>
      <c r="Q1892" s="57"/>
      <c r="R1892" s="57"/>
      <c r="S1892" s="57"/>
      <c r="T1892" s="57"/>
      <c r="U1892" s="77"/>
      <c r="V1892" s="24"/>
      <c r="Y1892" s="24"/>
      <c r="Z1892" s="24"/>
      <c r="AA1892" s="24"/>
      <c r="AB1892" s="24"/>
      <c r="AC1892" s="24"/>
    </row>
    <row r="1893" spans="1:29" s="169" customFormat="1">
      <c r="A1893" s="24"/>
      <c r="B1893" s="24"/>
      <c r="C1893" s="57"/>
      <c r="D1893" s="57"/>
      <c r="E1893" s="57"/>
      <c r="F1893" s="57"/>
      <c r="G1893" s="57"/>
      <c r="H1893" s="57"/>
      <c r="I1893" s="57"/>
      <c r="J1893" s="57"/>
      <c r="K1893" s="57"/>
      <c r="L1893" s="57"/>
      <c r="M1893" s="57"/>
      <c r="N1893" s="57"/>
      <c r="O1893" s="57"/>
      <c r="P1893" s="57"/>
      <c r="Q1893" s="57"/>
      <c r="R1893" s="57"/>
      <c r="S1893" s="57"/>
      <c r="T1893" s="57"/>
      <c r="U1893" s="77"/>
      <c r="V1893" s="24"/>
      <c r="Y1893" s="24"/>
      <c r="Z1893" s="24"/>
      <c r="AA1893" s="24"/>
      <c r="AB1893" s="24"/>
      <c r="AC1893" s="24"/>
    </row>
    <row r="1894" spans="1:29" s="169" customFormat="1">
      <c r="A1894" s="24"/>
      <c r="B1894" s="24"/>
      <c r="C1894" s="57"/>
      <c r="D1894" s="57"/>
      <c r="E1894" s="57"/>
      <c r="F1894" s="57"/>
      <c r="G1894" s="57"/>
      <c r="H1894" s="57"/>
      <c r="I1894" s="57"/>
      <c r="J1894" s="57"/>
      <c r="K1894" s="57"/>
      <c r="L1894" s="57"/>
      <c r="M1894" s="57"/>
      <c r="N1894" s="57"/>
      <c r="O1894" s="57"/>
      <c r="P1894" s="57"/>
      <c r="Q1894" s="57"/>
      <c r="R1894" s="57"/>
      <c r="S1894" s="57"/>
      <c r="T1894" s="57"/>
      <c r="U1894" s="77"/>
      <c r="V1894" s="24"/>
      <c r="Y1894" s="24"/>
      <c r="Z1894" s="24"/>
      <c r="AA1894" s="24"/>
      <c r="AB1894" s="24"/>
      <c r="AC1894" s="24"/>
    </row>
    <row r="1895" spans="1:29" s="169" customFormat="1">
      <c r="A1895" s="24"/>
      <c r="B1895" s="24"/>
      <c r="C1895" s="57"/>
      <c r="D1895" s="57"/>
      <c r="E1895" s="57"/>
      <c r="F1895" s="57"/>
      <c r="G1895" s="57"/>
      <c r="H1895" s="57"/>
      <c r="I1895" s="57"/>
      <c r="J1895" s="57"/>
      <c r="K1895" s="57"/>
      <c r="L1895" s="57"/>
      <c r="M1895" s="57"/>
      <c r="N1895" s="57"/>
      <c r="O1895" s="57"/>
      <c r="P1895" s="57"/>
      <c r="Q1895" s="57"/>
      <c r="R1895" s="57"/>
      <c r="S1895" s="57"/>
      <c r="T1895" s="57"/>
      <c r="U1895" s="77"/>
      <c r="V1895" s="24"/>
      <c r="Y1895" s="24"/>
      <c r="Z1895" s="24"/>
      <c r="AA1895" s="24"/>
      <c r="AB1895" s="24"/>
      <c r="AC1895" s="24"/>
    </row>
    <row r="1896" spans="1:29" s="169" customFormat="1">
      <c r="A1896" s="24"/>
      <c r="B1896" s="24"/>
      <c r="C1896" s="57"/>
      <c r="D1896" s="57"/>
      <c r="E1896" s="57"/>
      <c r="F1896" s="57"/>
      <c r="G1896" s="57"/>
      <c r="H1896" s="57"/>
      <c r="I1896" s="57"/>
      <c r="J1896" s="57"/>
      <c r="K1896" s="57"/>
      <c r="L1896" s="57"/>
      <c r="M1896" s="57"/>
      <c r="N1896" s="57"/>
      <c r="O1896" s="57"/>
      <c r="P1896" s="57"/>
      <c r="Q1896" s="57"/>
      <c r="R1896" s="57"/>
      <c r="S1896" s="57"/>
      <c r="T1896" s="57"/>
      <c r="U1896" s="77"/>
      <c r="V1896" s="24"/>
      <c r="Y1896" s="24"/>
      <c r="Z1896" s="24"/>
      <c r="AA1896" s="24"/>
      <c r="AB1896" s="24"/>
      <c r="AC1896" s="24"/>
    </row>
    <row r="1897" spans="1:29" s="169" customFormat="1">
      <c r="A1897" s="24"/>
      <c r="B1897" s="24"/>
      <c r="C1897" s="57"/>
      <c r="D1897" s="57"/>
      <c r="E1897" s="57"/>
      <c r="F1897" s="57"/>
      <c r="G1897" s="57"/>
      <c r="H1897" s="57"/>
      <c r="I1897" s="57"/>
      <c r="J1897" s="57"/>
      <c r="K1897" s="57"/>
      <c r="L1897" s="57"/>
      <c r="M1897" s="57"/>
      <c r="N1897" s="57"/>
      <c r="O1897" s="57"/>
      <c r="P1897" s="57"/>
      <c r="Q1897" s="57"/>
      <c r="R1897" s="57"/>
      <c r="S1897" s="57"/>
      <c r="T1897" s="57"/>
      <c r="U1897" s="77"/>
      <c r="V1897" s="24"/>
      <c r="Y1897" s="24"/>
      <c r="Z1897" s="24"/>
      <c r="AA1897" s="24"/>
      <c r="AB1897" s="24"/>
      <c r="AC1897" s="24"/>
    </row>
    <row r="1898" spans="1:29" s="169" customFormat="1">
      <c r="A1898" s="24"/>
      <c r="B1898" s="24"/>
      <c r="C1898" s="57"/>
      <c r="D1898" s="57"/>
      <c r="E1898" s="57"/>
      <c r="F1898" s="57"/>
      <c r="G1898" s="57"/>
      <c r="H1898" s="57"/>
      <c r="I1898" s="57"/>
      <c r="J1898" s="57"/>
      <c r="K1898" s="57"/>
      <c r="L1898" s="57"/>
      <c r="M1898" s="57"/>
      <c r="N1898" s="57"/>
      <c r="O1898" s="57"/>
      <c r="P1898" s="57"/>
      <c r="Q1898" s="57"/>
      <c r="R1898" s="57"/>
      <c r="S1898" s="57"/>
      <c r="T1898" s="57"/>
      <c r="U1898" s="77"/>
      <c r="V1898" s="24"/>
      <c r="Y1898" s="24"/>
      <c r="Z1898" s="24"/>
      <c r="AA1898" s="24"/>
      <c r="AB1898" s="24"/>
      <c r="AC1898" s="24"/>
    </row>
    <row r="1899" spans="1:29" s="169" customFormat="1">
      <c r="A1899" s="24"/>
      <c r="B1899" s="24"/>
      <c r="C1899" s="57"/>
      <c r="D1899" s="57"/>
      <c r="E1899" s="57"/>
      <c r="F1899" s="57"/>
      <c r="G1899" s="57"/>
      <c r="H1899" s="57"/>
      <c r="I1899" s="57"/>
      <c r="J1899" s="57"/>
      <c r="K1899" s="57"/>
      <c r="L1899" s="57"/>
      <c r="M1899" s="57"/>
      <c r="N1899" s="57"/>
      <c r="O1899" s="57"/>
      <c r="P1899" s="57"/>
      <c r="Q1899" s="57"/>
      <c r="R1899" s="57"/>
      <c r="S1899" s="57"/>
      <c r="T1899" s="57"/>
      <c r="U1899" s="77"/>
      <c r="V1899" s="24"/>
      <c r="Y1899" s="24"/>
      <c r="Z1899" s="24"/>
      <c r="AA1899" s="24"/>
      <c r="AB1899" s="24"/>
      <c r="AC1899" s="24"/>
    </row>
    <row r="1900" spans="1:29" s="169" customFormat="1">
      <c r="A1900" s="24"/>
      <c r="B1900" s="24"/>
      <c r="C1900" s="57"/>
      <c r="D1900" s="57"/>
      <c r="E1900" s="57"/>
      <c r="F1900" s="57"/>
      <c r="G1900" s="57"/>
      <c r="H1900" s="57"/>
      <c r="I1900" s="57"/>
      <c r="J1900" s="57"/>
      <c r="K1900" s="57"/>
      <c r="L1900" s="57"/>
      <c r="M1900" s="57"/>
      <c r="N1900" s="57"/>
      <c r="O1900" s="57"/>
      <c r="P1900" s="57"/>
      <c r="Q1900" s="57"/>
      <c r="R1900" s="57"/>
      <c r="S1900" s="57"/>
      <c r="T1900" s="57"/>
      <c r="U1900" s="77"/>
      <c r="V1900" s="24"/>
      <c r="Y1900" s="24"/>
      <c r="Z1900" s="24"/>
      <c r="AA1900" s="24"/>
      <c r="AB1900" s="24"/>
      <c r="AC1900" s="24"/>
    </row>
    <row r="1901" spans="1:29" s="169" customFormat="1">
      <c r="A1901" s="24"/>
      <c r="B1901" s="24"/>
      <c r="C1901" s="57"/>
      <c r="D1901" s="57"/>
      <c r="E1901" s="57"/>
      <c r="F1901" s="57"/>
      <c r="G1901" s="57"/>
      <c r="H1901" s="57"/>
      <c r="I1901" s="57"/>
      <c r="J1901" s="57"/>
      <c r="K1901" s="57"/>
      <c r="L1901" s="57"/>
      <c r="M1901" s="57"/>
      <c r="N1901" s="57"/>
      <c r="O1901" s="57"/>
      <c r="P1901" s="57"/>
      <c r="Q1901" s="57"/>
      <c r="R1901" s="57"/>
      <c r="S1901" s="57"/>
      <c r="T1901" s="57"/>
      <c r="U1901" s="77"/>
      <c r="V1901" s="24"/>
      <c r="Y1901" s="24"/>
      <c r="Z1901" s="24"/>
      <c r="AA1901" s="24"/>
      <c r="AB1901" s="24"/>
      <c r="AC1901" s="24"/>
    </row>
    <row r="1902" spans="1:29" s="169" customFormat="1">
      <c r="A1902" s="24"/>
      <c r="B1902" s="24"/>
      <c r="C1902" s="57"/>
      <c r="D1902" s="57"/>
      <c r="E1902" s="57"/>
      <c r="F1902" s="57"/>
      <c r="G1902" s="57"/>
      <c r="H1902" s="57"/>
      <c r="I1902" s="57"/>
      <c r="J1902" s="57"/>
      <c r="K1902" s="57"/>
      <c r="L1902" s="57"/>
      <c r="M1902" s="57"/>
      <c r="N1902" s="57"/>
      <c r="O1902" s="57"/>
      <c r="P1902" s="57"/>
      <c r="Q1902" s="57"/>
      <c r="R1902" s="57"/>
      <c r="S1902" s="57"/>
      <c r="T1902" s="57"/>
      <c r="U1902" s="77"/>
      <c r="V1902" s="24"/>
      <c r="Y1902" s="24"/>
      <c r="Z1902" s="24"/>
      <c r="AA1902" s="24"/>
      <c r="AB1902" s="24"/>
      <c r="AC1902" s="24"/>
    </row>
    <row r="1903" spans="1:29" s="169" customFormat="1">
      <c r="A1903" s="24"/>
      <c r="B1903" s="24"/>
      <c r="C1903" s="57"/>
      <c r="D1903" s="57"/>
      <c r="E1903" s="57"/>
      <c r="F1903" s="57"/>
      <c r="G1903" s="57"/>
      <c r="H1903" s="57"/>
      <c r="I1903" s="57"/>
      <c r="J1903" s="57"/>
      <c r="K1903" s="57"/>
      <c r="L1903" s="57"/>
      <c r="M1903" s="57"/>
      <c r="N1903" s="57"/>
      <c r="O1903" s="57"/>
      <c r="P1903" s="57"/>
      <c r="Q1903" s="57"/>
      <c r="R1903" s="57"/>
      <c r="S1903" s="57"/>
      <c r="T1903" s="57"/>
      <c r="U1903" s="77"/>
      <c r="V1903" s="24"/>
      <c r="Y1903" s="24"/>
      <c r="Z1903" s="24"/>
      <c r="AA1903" s="24"/>
      <c r="AB1903" s="24"/>
      <c r="AC1903" s="24"/>
    </row>
    <row r="1904" spans="1:29" s="169" customFormat="1">
      <c r="A1904" s="24"/>
      <c r="B1904" s="24"/>
      <c r="C1904" s="57"/>
      <c r="D1904" s="57"/>
      <c r="E1904" s="57"/>
      <c r="F1904" s="57"/>
      <c r="G1904" s="57"/>
      <c r="H1904" s="57"/>
      <c r="I1904" s="57"/>
      <c r="J1904" s="57"/>
      <c r="K1904" s="57"/>
      <c r="L1904" s="57"/>
      <c r="M1904" s="57"/>
      <c r="N1904" s="57"/>
      <c r="O1904" s="57"/>
      <c r="P1904" s="57"/>
      <c r="Q1904" s="57"/>
      <c r="R1904" s="57"/>
      <c r="S1904" s="57"/>
      <c r="T1904" s="57"/>
      <c r="U1904" s="77"/>
      <c r="V1904" s="24"/>
      <c r="Y1904" s="24"/>
      <c r="Z1904" s="24"/>
      <c r="AA1904" s="24"/>
      <c r="AB1904" s="24"/>
      <c r="AC1904" s="24"/>
    </row>
    <row r="1905" spans="1:29" s="169" customFormat="1">
      <c r="A1905" s="24"/>
      <c r="B1905" s="24"/>
      <c r="C1905" s="57"/>
      <c r="D1905" s="57"/>
      <c r="E1905" s="57"/>
      <c r="F1905" s="57"/>
      <c r="G1905" s="57"/>
      <c r="H1905" s="57"/>
      <c r="I1905" s="57"/>
      <c r="J1905" s="57"/>
      <c r="K1905" s="57"/>
      <c r="L1905" s="57"/>
      <c r="M1905" s="57"/>
      <c r="N1905" s="57"/>
      <c r="O1905" s="57"/>
      <c r="P1905" s="57"/>
      <c r="Q1905" s="57"/>
      <c r="R1905" s="57"/>
      <c r="S1905" s="57"/>
      <c r="T1905" s="57"/>
      <c r="U1905" s="77"/>
      <c r="V1905" s="24"/>
      <c r="Y1905" s="24"/>
      <c r="Z1905" s="24"/>
      <c r="AA1905" s="24"/>
      <c r="AB1905" s="24"/>
      <c r="AC1905" s="24"/>
    </row>
    <row r="1906" spans="1:29" s="169" customFormat="1">
      <c r="A1906" s="24"/>
      <c r="B1906" s="24"/>
      <c r="C1906" s="57"/>
      <c r="D1906" s="57"/>
      <c r="E1906" s="57"/>
      <c r="F1906" s="57"/>
      <c r="G1906" s="57"/>
      <c r="H1906" s="57"/>
      <c r="I1906" s="57"/>
      <c r="J1906" s="57"/>
      <c r="K1906" s="57"/>
      <c r="L1906" s="57"/>
      <c r="M1906" s="57"/>
      <c r="N1906" s="57"/>
      <c r="O1906" s="57"/>
      <c r="P1906" s="57"/>
      <c r="Q1906" s="57"/>
      <c r="R1906" s="57"/>
      <c r="S1906" s="57"/>
      <c r="T1906" s="57"/>
      <c r="U1906" s="77"/>
      <c r="V1906" s="24"/>
      <c r="Y1906" s="24"/>
      <c r="Z1906" s="24"/>
      <c r="AA1906" s="24"/>
      <c r="AB1906" s="24"/>
      <c r="AC1906" s="24"/>
    </row>
    <row r="1907" spans="1:29" s="169" customFormat="1">
      <c r="A1907" s="24"/>
      <c r="B1907" s="24"/>
      <c r="C1907" s="57"/>
      <c r="D1907" s="57"/>
      <c r="E1907" s="57"/>
      <c r="F1907" s="57"/>
      <c r="G1907" s="57"/>
      <c r="H1907" s="57"/>
      <c r="I1907" s="57"/>
      <c r="J1907" s="57"/>
      <c r="K1907" s="57"/>
      <c r="L1907" s="57"/>
      <c r="M1907" s="57"/>
      <c r="N1907" s="57"/>
      <c r="O1907" s="57"/>
      <c r="P1907" s="57"/>
      <c r="Q1907" s="57"/>
      <c r="R1907" s="57"/>
      <c r="S1907" s="57"/>
      <c r="T1907" s="57"/>
      <c r="U1907" s="77"/>
      <c r="V1907" s="24"/>
      <c r="Y1907" s="24"/>
      <c r="Z1907" s="24"/>
      <c r="AA1907" s="24"/>
      <c r="AB1907" s="24"/>
      <c r="AC1907" s="24"/>
    </row>
    <row r="1908" spans="1:29" s="169" customFormat="1">
      <c r="A1908" s="24"/>
      <c r="B1908" s="24"/>
      <c r="C1908" s="57"/>
      <c r="D1908" s="57"/>
      <c r="E1908" s="57"/>
      <c r="F1908" s="57"/>
      <c r="G1908" s="57"/>
      <c r="H1908" s="57"/>
      <c r="I1908" s="57"/>
      <c r="J1908" s="57"/>
      <c r="K1908" s="57"/>
      <c r="L1908" s="57"/>
      <c r="M1908" s="57"/>
      <c r="N1908" s="57"/>
      <c r="O1908" s="57"/>
      <c r="P1908" s="57"/>
      <c r="Q1908" s="57"/>
      <c r="R1908" s="57"/>
      <c r="S1908" s="57"/>
      <c r="T1908" s="57"/>
      <c r="U1908" s="77"/>
      <c r="V1908" s="24"/>
      <c r="Y1908" s="24"/>
      <c r="Z1908" s="24"/>
      <c r="AA1908" s="24"/>
      <c r="AB1908" s="24"/>
      <c r="AC1908" s="24"/>
    </row>
    <row r="1909" spans="1:29" s="169" customFormat="1">
      <c r="A1909" s="24"/>
      <c r="B1909" s="24"/>
      <c r="C1909" s="57"/>
      <c r="D1909" s="57"/>
      <c r="E1909" s="57"/>
      <c r="F1909" s="57"/>
      <c r="G1909" s="57"/>
      <c r="H1909" s="57"/>
      <c r="I1909" s="57"/>
      <c r="J1909" s="57"/>
      <c r="K1909" s="57"/>
      <c r="L1909" s="57"/>
      <c r="M1909" s="57"/>
      <c r="N1909" s="57"/>
      <c r="O1909" s="57"/>
      <c r="P1909" s="57"/>
      <c r="Q1909" s="57"/>
      <c r="R1909" s="57"/>
      <c r="S1909" s="57"/>
      <c r="T1909" s="57"/>
      <c r="U1909" s="77"/>
      <c r="V1909" s="24"/>
      <c r="Y1909" s="24"/>
      <c r="Z1909" s="24"/>
      <c r="AA1909" s="24"/>
      <c r="AB1909" s="24"/>
      <c r="AC1909" s="24"/>
    </row>
    <row r="1910" spans="1:29" s="169" customFormat="1">
      <c r="A1910" s="24"/>
      <c r="B1910" s="24"/>
      <c r="C1910" s="57"/>
      <c r="D1910" s="57"/>
      <c r="E1910" s="57"/>
      <c r="F1910" s="57"/>
      <c r="G1910" s="57"/>
      <c r="H1910" s="57"/>
      <c r="I1910" s="57"/>
      <c r="J1910" s="57"/>
      <c r="K1910" s="57"/>
      <c r="L1910" s="57"/>
      <c r="M1910" s="57"/>
      <c r="N1910" s="57"/>
      <c r="O1910" s="57"/>
      <c r="P1910" s="57"/>
      <c r="Q1910" s="57"/>
      <c r="R1910" s="57"/>
      <c r="S1910" s="57"/>
      <c r="T1910" s="57"/>
      <c r="U1910" s="77"/>
      <c r="V1910" s="24"/>
      <c r="Y1910" s="24"/>
      <c r="Z1910" s="24"/>
      <c r="AA1910" s="24"/>
      <c r="AB1910" s="24"/>
      <c r="AC1910" s="24"/>
    </row>
    <row r="1911" spans="1:29" s="169" customFormat="1">
      <c r="A1911" s="24"/>
      <c r="B1911" s="24"/>
      <c r="C1911" s="57"/>
      <c r="D1911" s="57"/>
      <c r="E1911" s="57"/>
      <c r="F1911" s="57"/>
      <c r="G1911" s="57"/>
      <c r="H1911" s="57"/>
      <c r="I1911" s="57"/>
      <c r="J1911" s="57"/>
      <c r="K1911" s="57"/>
      <c r="L1911" s="57"/>
      <c r="M1911" s="57"/>
      <c r="N1911" s="57"/>
      <c r="O1911" s="57"/>
      <c r="P1911" s="57"/>
      <c r="Q1911" s="57"/>
      <c r="R1911" s="57"/>
      <c r="S1911" s="57"/>
      <c r="T1911" s="57"/>
      <c r="U1911" s="77"/>
      <c r="V1911" s="24"/>
      <c r="Y1911" s="24"/>
      <c r="Z1911" s="24"/>
      <c r="AA1911" s="24"/>
      <c r="AB1911" s="24"/>
      <c r="AC1911" s="24"/>
    </row>
    <row r="1912" spans="1:29" s="169" customFormat="1">
      <c r="A1912" s="24"/>
      <c r="B1912" s="24"/>
      <c r="C1912" s="57"/>
      <c r="D1912" s="57"/>
      <c r="E1912" s="57"/>
      <c r="F1912" s="57"/>
      <c r="G1912" s="57"/>
      <c r="H1912" s="57"/>
      <c r="I1912" s="57"/>
      <c r="J1912" s="57"/>
      <c r="K1912" s="57"/>
      <c r="L1912" s="57"/>
      <c r="M1912" s="57"/>
      <c r="N1912" s="57"/>
      <c r="O1912" s="57"/>
      <c r="P1912" s="57"/>
      <c r="Q1912" s="57"/>
      <c r="R1912" s="57"/>
      <c r="S1912" s="57"/>
      <c r="T1912" s="57"/>
      <c r="U1912" s="77"/>
      <c r="V1912" s="24"/>
      <c r="Y1912" s="24"/>
      <c r="Z1912" s="24"/>
      <c r="AA1912" s="24"/>
      <c r="AB1912" s="24"/>
      <c r="AC1912" s="24"/>
    </row>
    <row r="1913" spans="1:29" s="169" customFormat="1">
      <c r="A1913" s="24"/>
      <c r="B1913" s="24"/>
      <c r="C1913" s="57"/>
      <c r="D1913" s="57"/>
      <c r="E1913" s="57"/>
      <c r="F1913" s="57"/>
      <c r="G1913" s="57"/>
      <c r="H1913" s="57"/>
      <c r="I1913" s="57"/>
      <c r="J1913" s="57"/>
      <c r="K1913" s="57"/>
      <c r="L1913" s="57"/>
      <c r="M1913" s="57"/>
      <c r="N1913" s="57"/>
      <c r="O1913" s="57"/>
      <c r="P1913" s="57"/>
      <c r="Q1913" s="57"/>
      <c r="R1913" s="57"/>
      <c r="S1913" s="57"/>
      <c r="T1913" s="57"/>
      <c r="U1913" s="77"/>
      <c r="V1913" s="24"/>
      <c r="Y1913" s="24"/>
      <c r="Z1913" s="24"/>
      <c r="AA1913" s="24"/>
      <c r="AB1913" s="24"/>
      <c r="AC1913" s="24"/>
    </row>
    <row r="1914" spans="1:29" s="169" customFormat="1">
      <c r="A1914" s="24"/>
      <c r="B1914" s="24"/>
      <c r="C1914" s="57"/>
      <c r="D1914" s="57"/>
      <c r="E1914" s="57"/>
      <c r="F1914" s="57"/>
      <c r="G1914" s="57"/>
      <c r="H1914" s="57"/>
      <c r="I1914" s="57"/>
      <c r="J1914" s="57"/>
      <c r="K1914" s="57"/>
      <c r="L1914" s="57"/>
      <c r="M1914" s="57"/>
      <c r="N1914" s="57"/>
      <c r="O1914" s="57"/>
      <c r="P1914" s="57"/>
      <c r="Q1914" s="57"/>
      <c r="R1914" s="57"/>
      <c r="S1914" s="57"/>
      <c r="T1914" s="57"/>
      <c r="U1914" s="77"/>
      <c r="V1914" s="24"/>
      <c r="Y1914" s="24"/>
      <c r="Z1914" s="24"/>
      <c r="AA1914" s="24"/>
      <c r="AB1914" s="24"/>
      <c r="AC1914" s="24"/>
    </row>
    <row r="1915" spans="1:29" s="169" customFormat="1">
      <c r="A1915" s="24"/>
      <c r="B1915" s="24"/>
      <c r="C1915" s="57"/>
      <c r="D1915" s="57"/>
      <c r="E1915" s="57"/>
      <c r="F1915" s="57"/>
      <c r="G1915" s="57"/>
      <c r="H1915" s="57"/>
      <c r="I1915" s="57"/>
      <c r="J1915" s="57"/>
      <c r="K1915" s="57"/>
      <c r="L1915" s="57"/>
      <c r="M1915" s="57"/>
      <c r="N1915" s="57"/>
      <c r="O1915" s="57"/>
      <c r="P1915" s="57"/>
      <c r="Q1915" s="57"/>
      <c r="R1915" s="57"/>
      <c r="S1915" s="57"/>
      <c r="T1915" s="57"/>
      <c r="U1915" s="77"/>
      <c r="V1915" s="24"/>
      <c r="Y1915" s="24"/>
      <c r="Z1915" s="24"/>
      <c r="AA1915" s="24"/>
      <c r="AB1915" s="24"/>
      <c r="AC1915" s="24"/>
    </row>
    <row r="1916" spans="1:29" s="169" customFormat="1">
      <c r="A1916" s="24"/>
      <c r="B1916" s="24"/>
      <c r="C1916" s="57"/>
      <c r="D1916" s="57"/>
      <c r="E1916" s="57"/>
      <c r="F1916" s="57"/>
      <c r="G1916" s="57"/>
      <c r="H1916" s="57"/>
      <c r="I1916" s="57"/>
      <c r="J1916" s="57"/>
      <c r="K1916" s="57"/>
      <c r="L1916" s="57"/>
      <c r="M1916" s="57"/>
      <c r="N1916" s="57"/>
      <c r="O1916" s="57"/>
      <c r="P1916" s="57"/>
      <c r="Q1916" s="57"/>
      <c r="R1916" s="57"/>
      <c r="S1916" s="57"/>
      <c r="T1916" s="57"/>
      <c r="U1916" s="77"/>
      <c r="V1916" s="24"/>
      <c r="Y1916" s="24"/>
      <c r="Z1916" s="24"/>
      <c r="AA1916" s="24"/>
      <c r="AB1916" s="24"/>
      <c r="AC1916" s="24"/>
    </row>
    <row r="1917" spans="1:29" s="169" customFormat="1">
      <c r="A1917" s="24"/>
      <c r="B1917" s="24"/>
      <c r="C1917" s="57"/>
      <c r="D1917" s="57"/>
      <c r="E1917" s="57"/>
      <c r="F1917" s="57"/>
      <c r="G1917" s="57"/>
      <c r="H1917" s="57"/>
      <c r="I1917" s="57"/>
      <c r="J1917" s="57"/>
      <c r="K1917" s="57"/>
      <c r="L1917" s="57"/>
      <c r="M1917" s="57"/>
      <c r="N1917" s="57"/>
      <c r="O1917" s="57"/>
      <c r="P1917" s="57"/>
      <c r="Q1917" s="57"/>
      <c r="R1917" s="57"/>
      <c r="S1917" s="57"/>
      <c r="T1917" s="57"/>
      <c r="U1917" s="77"/>
      <c r="V1917" s="24"/>
      <c r="Y1917" s="24"/>
      <c r="Z1917" s="24"/>
      <c r="AA1917" s="24"/>
      <c r="AB1917" s="24"/>
      <c r="AC1917" s="24"/>
    </row>
    <row r="1918" spans="1:29" s="169" customFormat="1">
      <c r="A1918" s="24"/>
      <c r="B1918" s="24"/>
      <c r="C1918" s="57"/>
      <c r="D1918" s="57"/>
      <c r="E1918" s="57"/>
      <c r="F1918" s="57"/>
      <c r="G1918" s="57"/>
      <c r="H1918" s="57"/>
      <c r="I1918" s="57"/>
      <c r="J1918" s="57"/>
      <c r="K1918" s="57"/>
      <c r="L1918" s="57"/>
      <c r="M1918" s="57"/>
      <c r="N1918" s="57"/>
      <c r="O1918" s="57"/>
      <c r="P1918" s="57"/>
      <c r="Q1918" s="57"/>
      <c r="R1918" s="57"/>
      <c r="S1918" s="57"/>
      <c r="T1918" s="57"/>
      <c r="U1918" s="77"/>
      <c r="V1918" s="24"/>
      <c r="Y1918" s="24"/>
      <c r="Z1918" s="24"/>
      <c r="AA1918" s="24"/>
      <c r="AB1918" s="24"/>
      <c r="AC1918" s="24"/>
    </row>
    <row r="1919" spans="1:29" s="169" customFormat="1">
      <c r="A1919" s="24"/>
      <c r="B1919" s="24"/>
      <c r="C1919" s="57"/>
      <c r="D1919" s="57"/>
      <c r="E1919" s="57"/>
      <c r="F1919" s="57"/>
      <c r="G1919" s="57"/>
      <c r="H1919" s="57"/>
      <c r="I1919" s="57"/>
      <c r="J1919" s="57"/>
      <c r="K1919" s="57"/>
      <c r="L1919" s="57"/>
      <c r="M1919" s="57"/>
      <c r="N1919" s="57"/>
      <c r="O1919" s="57"/>
      <c r="P1919" s="57"/>
      <c r="Q1919" s="57"/>
      <c r="R1919" s="57"/>
      <c r="S1919" s="57"/>
      <c r="T1919" s="57"/>
      <c r="U1919" s="77"/>
      <c r="V1919" s="24"/>
      <c r="Y1919" s="24"/>
      <c r="Z1919" s="24"/>
      <c r="AA1919" s="24"/>
      <c r="AB1919" s="24"/>
      <c r="AC1919" s="24"/>
    </row>
    <row r="1920" spans="1:29" s="169" customFormat="1">
      <c r="A1920" s="24"/>
      <c r="B1920" s="24"/>
      <c r="C1920" s="57"/>
      <c r="D1920" s="57"/>
      <c r="E1920" s="57"/>
      <c r="F1920" s="57"/>
      <c r="G1920" s="57"/>
      <c r="H1920" s="57"/>
      <c r="I1920" s="57"/>
      <c r="J1920" s="57"/>
      <c r="K1920" s="57"/>
      <c r="L1920" s="57"/>
      <c r="M1920" s="57"/>
      <c r="N1920" s="57"/>
      <c r="O1920" s="57"/>
      <c r="P1920" s="57"/>
      <c r="Q1920" s="57"/>
      <c r="R1920" s="57"/>
      <c r="S1920" s="57"/>
      <c r="T1920" s="57"/>
      <c r="U1920" s="77"/>
      <c r="V1920" s="24"/>
      <c r="Y1920" s="24"/>
      <c r="Z1920" s="24"/>
      <c r="AA1920" s="24"/>
      <c r="AB1920" s="24"/>
      <c r="AC1920" s="24"/>
    </row>
    <row r="1921" spans="1:29" s="169" customFormat="1">
      <c r="A1921" s="24"/>
      <c r="B1921" s="24"/>
      <c r="C1921" s="57"/>
      <c r="D1921" s="57"/>
      <c r="E1921" s="57"/>
      <c r="F1921" s="57"/>
      <c r="G1921" s="57"/>
      <c r="H1921" s="57"/>
      <c r="I1921" s="57"/>
      <c r="J1921" s="57"/>
      <c r="K1921" s="57"/>
      <c r="L1921" s="57"/>
      <c r="M1921" s="57"/>
      <c r="N1921" s="57"/>
      <c r="O1921" s="57"/>
      <c r="P1921" s="57"/>
      <c r="Q1921" s="57"/>
      <c r="R1921" s="57"/>
      <c r="S1921" s="57"/>
      <c r="T1921" s="57"/>
      <c r="U1921" s="77"/>
      <c r="V1921" s="24"/>
      <c r="Y1921" s="24"/>
      <c r="Z1921" s="24"/>
      <c r="AA1921" s="24"/>
      <c r="AB1921" s="24"/>
      <c r="AC1921" s="24"/>
    </row>
    <row r="1922" spans="1:29" s="169" customFormat="1">
      <c r="A1922" s="24"/>
      <c r="B1922" s="24"/>
      <c r="C1922" s="57"/>
      <c r="D1922" s="57"/>
      <c r="E1922" s="57"/>
      <c r="F1922" s="57"/>
      <c r="G1922" s="57"/>
      <c r="H1922" s="57"/>
      <c r="I1922" s="57"/>
      <c r="J1922" s="57"/>
      <c r="K1922" s="57"/>
      <c r="L1922" s="57"/>
      <c r="M1922" s="57"/>
      <c r="N1922" s="57"/>
      <c r="O1922" s="57"/>
      <c r="P1922" s="57"/>
      <c r="Q1922" s="57"/>
      <c r="R1922" s="57"/>
      <c r="S1922" s="57"/>
      <c r="T1922" s="57"/>
      <c r="U1922" s="77"/>
      <c r="V1922" s="24"/>
      <c r="Y1922" s="24"/>
      <c r="Z1922" s="24"/>
      <c r="AA1922" s="24"/>
      <c r="AB1922" s="24"/>
      <c r="AC1922" s="24"/>
    </row>
    <row r="1923" spans="1:29" s="169" customFormat="1">
      <c r="A1923" s="24"/>
      <c r="B1923" s="24"/>
      <c r="C1923" s="57"/>
      <c r="D1923" s="57"/>
      <c r="E1923" s="57"/>
      <c r="F1923" s="57"/>
      <c r="G1923" s="57"/>
      <c r="H1923" s="57"/>
      <c r="I1923" s="57"/>
      <c r="J1923" s="57"/>
      <c r="K1923" s="57"/>
      <c r="L1923" s="57"/>
      <c r="M1923" s="57"/>
      <c r="N1923" s="57"/>
      <c r="O1923" s="57"/>
      <c r="P1923" s="57"/>
      <c r="Q1923" s="57"/>
      <c r="R1923" s="57"/>
      <c r="S1923" s="57"/>
      <c r="T1923" s="57"/>
      <c r="U1923" s="77"/>
      <c r="V1923" s="24"/>
      <c r="Y1923" s="24"/>
      <c r="Z1923" s="24"/>
      <c r="AA1923" s="24"/>
      <c r="AB1923" s="24"/>
      <c r="AC1923" s="24"/>
    </row>
    <row r="1924" spans="1:29" s="169" customFormat="1">
      <c r="A1924" s="24"/>
      <c r="B1924" s="24"/>
      <c r="C1924" s="57"/>
      <c r="D1924" s="57"/>
      <c r="E1924" s="57"/>
      <c r="F1924" s="57"/>
      <c r="G1924" s="57"/>
      <c r="H1924" s="57"/>
      <c r="I1924" s="57"/>
      <c r="J1924" s="57"/>
      <c r="K1924" s="57"/>
      <c r="L1924" s="57"/>
      <c r="M1924" s="57"/>
      <c r="N1924" s="57"/>
      <c r="O1924" s="57"/>
      <c r="P1924" s="57"/>
      <c r="Q1924" s="57"/>
      <c r="R1924" s="57"/>
      <c r="S1924" s="57"/>
      <c r="T1924" s="57"/>
      <c r="U1924" s="77"/>
      <c r="V1924" s="24"/>
      <c r="Y1924" s="24"/>
      <c r="Z1924" s="24"/>
      <c r="AA1924" s="24"/>
      <c r="AB1924" s="24"/>
      <c r="AC1924" s="24"/>
    </row>
    <row r="1925" spans="1:29" s="169" customFormat="1">
      <c r="A1925" s="24"/>
      <c r="B1925" s="24"/>
      <c r="C1925" s="57"/>
      <c r="D1925" s="57"/>
      <c r="E1925" s="57"/>
      <c r="F1925" s="57"/>
      <c r="G1925" s="57"/>
      <c r="H1925" s="57"/>
      <c r="I1925" s="57"/>
      <c r="J1925" s="57"/>
      <c r="K1925" s="57"/>
      <c r="L1925" s="57"/>
      <c r="M1925" s="57"/>
      <c r="N1925" s="57"/>
      <c r="O1925" s="57"/>
      <c r="P1925" s="57"/>
      <c r="Q1925" s="57"/>
      <c r="R1925" s="57"/>
      <c r="S1925" s="57"/>
      <c r="T1925" s="57"/>
      <c r="U1925" s="77"/>
      <c r="V1925" s="24"/>
      <c r="Y1925" s="24"/>
      <c r="Z1925" s="24"/>
      <c r="AA1925" s="24"/>
      <c r="AB1925" s="24"/>
      <c r="AC1925" s="24"/>
    </row>
    <row r="1926" spans="1:29" s="169" customFormat="1">
      <c r="A1926" s="24"/>
      <c r="B1926" s="24"/>
      <c r="C1926" s="57"/>
      <c r="D1926" s="57"/>
      <c r="E1926" s="57"/>
      <c r="F1926" s="57"/>
      <c r="G1926" s="57"/>
      <c r="H1926" s="57"/>
      <c r="I1926" s="57"/>
      <c r="J1926" s="57"/>
      <c r="K1926" s="57"/>
      <c r="L1926" s="57"/>
      <c r="M1926" s="57"/>
      <c r="N1926" s="57"/>
      <c r="O1926" s="57"/>
      <c r="P1926" s="57"/>
      <c r="Q1926" s="57"/>
      <c r="R1926" s="57"/>
      <c r="S1926" s="57"/>
      <c r="T1926" s="57"/>
      <c r="U1926" s="77"/>
      <c r="V1926" s="24"/>
      <c r="Y1926" s="24"/>
      <c r="Z1926" s="24"/>
      <c r="AA1926" s="24"/>
      <c r="AB1926" s="24"/>
      <c r="AC1926" s="24"/>
    </row>
    <row r="1927" spans="1:29" s="169" customFormat="1">
      <c r="A1927" s="24"/>
      <c r="B1927" s="24"/>
      <c r="C1927" s="57"/>
      <c r="D1927" s="57"/>
      <c r="E1927" s="57"/>
      <c r="F1927" s="57"/>
      <c r="G1927" s="57"/>
      <c r="H1927" s="57"/>
      <c r="I1927" s="57"/>
      <c r="J1927" s="57"/>
      <c r="K1927" s="57"/>
      <c r="L1927" s="57"/>
      <c r="M1927" s="57"/>
      <c r="N1927" s="57"/>
      <c r="O1927" s="57"/>
      <c r="P1927" s="57"/>
      <c r="Q1927" s="57"/>
      <c r="R1927" s="57"/>
      <c r="S1927" s="57"/>
      <c r="T1927" s="57"/>
      <c r="U1927" s="77"/>
      <c r="V1927" s="24"/>
      <c r="Y1927" s="24"/>
      <c r="Z1927" s="24"/>
      <c r="AA1927" s="24"/>
      <c r="AB1927" s="24"/>
      <c r="AC1927" s="24"/>
    </row>
    <row r="1928" spans="1:29" s="169" customFormat="1">
      <c r="A1928" s="24"/>
      <c r="B1928" s="24"/>
      <c r="C1928" s="57"/>
      <c r="D1928" s="57"/>
      <c r="E1928" s="57"/>
      <c r="F1928" s="57"/>
      <c r="G1928" s="57"/>
      <c r="H1928" s="57"/>
      <c r="I1928" s="57"/>
      <c r="J1928" s="57"/>
      <c r="K1928" s="57"/>
      <c r="L1928" s="57"/>
      <c r="M1928" s="57"/>
      <c r="N1928" s="57"/>
      <c r="O1928" s="57"/>
      <c r="P1928" s="57"/>
      <c r="Q1928" s="57"/>
      <c r="R1928" s="57"/>
      <c r="S1928" s="57"/>
      <c r="T1928" s="57"/>
      <c r="U1928" s="77"/>
      <c r="V1928" s="24"/>
      <c r="Y1928" s="24"/>
      <c r="Z1928" s="24"/>
      <c r="AA1928" s="24"/>
      <c r="AB1928" s="24"/>
      <c r="AC1928" s="24"/>
    </row>
    <row r="1929" spans="1:29" s="169" customFormat="1">
      <c r="A1929" s="24"/>
      <c r="B1929" s="24"/>
      <c r="C1929" s="57"/>
      <c r="D1929" s="57"/>
      <c r="E1929" s="57"/>
      <c r="F1929" s="57"/>
      <c r="G1929" s="57"/>
      <c r="H1929" s="57"/>
      <c r="I1929" s="57"/>
      <c r="J1929" s="57"/>
      <c r="K1929" s="57"/>
      <c r="L1929" s="57"/>
      <c r="M1929" s="57"/>
      <c r="N1929" s="57"/>
      <c r="O1929" s="57"/>
      <c r="P1929" s="57"/>
      <c r="Q1929" s="57"/>
      <c r="R1929" s="57"/>
      <c r="S1929" s="57"/>
      <c r="T1929" s="57"/>
      <c r="U1929" s="77"/>
      <c r="V1929" s="24"/>
      <c r="Y1929" s="24"/>
      <c r="Z1929" s="24"/>
      <c r="AA1929" s="24"/>
      <c r="AB1929" s="24"/>
      <c r="AC1929" s="24"/>
    </row>
    <row r="1930" spans="1:29" s="169" customFormat="1">
      <c r="A1930" s="24"/>
      <c r="B1930" s="24"/>
      <c r="C1930" s="57"/>
      <c r="D1930" s="57"/>
      <c r="E1930" s="57"/>
      <c r="F1930" s="57"/>
      <c r="G1930" s="57"/>
      <c r="H1930" s="57"/>
      <c r="I1930" s="57"/>
      <c r="J1930" s="57"/>
      <c r="K1930" s="57"/>
      <c r="L1930" s="57"/>
      <c r="M1930" s="57"/>
      <c r="N1930" s="57"/>
      <c r="O1930" s="57"/>
      <c r="P1930" s="57"/>
      <c r="Q1930" s="57"/>
      <c r="R1930" s="57"/>
      <c r="S1930" s="57"/>
      <c r="T1930" s="57"/>
      <c r="U1930" s="77"/>
      <c r="V1930" s="24"/>
      <c r="Y1930" s="24"/>
      <c r="Z1930" s="24"/>
      <c r="AA1930" s="24"/>
      <c r="AB1930" s="24"/>
      <c r="AC1930" s="24"/>
    </row>
    <row r="1931" spans="1:29" s="169" customFormat="1">
      <c r="A1931" s="24"/>
      <c r="B1931" s="24"/>
      <c r="C1931" s="57"/>
      <c r="D1931" s="57"/>
      <c r="E1931" s="57"/>
      <c r="F1931" s="57"/>
      <c r="G1931" s="57"/>
      <c r="H1931" s="57"/>
      <c r="I1931" s="57"/>
      <c r="J1931" s="57"/>
      <c r="K1931" s="57"/>
      <c r="L1931" s="57"/>
      <c r="M1931" s="57"/>
      <c r="N1931" s="57"/>
      <c r="O1931" s="57"/>
      <c r="P1931" s="57"/>
      <c r="Q1931" s="57"/>
      <c r="R1931" s="57"/>
      <c r="S1931" s="57"/>
      <c r="T1931" s="57"/>
      <c r="U1931" s="77"/>
      <c r="V1931" s="24"/>
      <c r="Y1931" s="24"/>
      <c r="Z1931" s="24"/>
      <c r="AA1931" s="24"/>
      <c r="AB1931" s="24"/>
      <c r="AC1931" s="24"/>
    </row>
    <row r="1932" spans="1:29" s="169" customFormat="1">
      <c r="A1932" s="24"/>
      <c r="B1932" s="24"/>
      <c r="C1932" s="57"/>
      <c r="D1932" s="57"/>
      <c r="E1932" s="57"/>
      <c r="F1932" s="57"/>
      <c r="G1932" s="57"/>
      <c r="H1932" s="57"/>
      <c r="I1932" s="57"/>
      <c r="J1932" s="57"/>
      <c r="K1932" s="57"/>
      <c r="L1932" s="57"/>
      <c r="M1932" s="57"/>
      <c r="N1932" s="57"/>
      <c r="O1932" s="57"/>
      <c r="P1932" s="57"/>
      <c r="Q1932" s="57"/>
      <c r="R1932" s="57"/>
      <c r="S1932" s="57"/>
      <c r="T1932" s="57"/>
      <c r="U1932" s="77"/>
      <c r="V1932" s="24"/>
      <c r="Y1932" s="24"/>
      <c r="Z1932" s="24"/>
      <c r="AA1932" s="24"/>
      <c r="AB1932" s="24"/>
      <c r="AC1932" s="24"/>
    </row>
    <row r="1933" spans="1:29" s="169" customFormat="1">
      <c r="A1933" s="24"/>
      <c r="B1933" s="24"/>
      <c r="C1933" s="57"/>
      <c r="D1933" s="57"/>
      <c r="E1933" s="57"/>
      <c r="F1933" s="57"/>
      <c r="G1933" s="57"/>
      <c r="H1933" s="57"/>
      <c r="I1933" s="57"/>
      <c r="J1933" s="57"/>
      <c r="K1933" s="57"/>
      <c r="L1933" s="57"/>
      <c r="M1933" s="57"/>
      <c r="N1933" s="57"/>
      <c r="O1933" s="57"/>
      <c r="P1933" s="57"/>
      <c r="Q1933" s="57"/>
      <c r="R1933" s="57"/>
      <c r="S1933" s="57"/>
      <c r="T1933" s="57"/>
      <c r="U1933" s="77"/>
      <c r="V1933" s="24"/>
      <c r="Y1933" s="24"/>
      <c r="Z1933" s="24"/>
      <c r="AA1933" s="24"/>
      <c r="AB1933" s="24"/>
      <c r="AC1933" s="24"/>
    </row>
    <row r="1934" spans="1:29" s="169" customFormat="1">
      <c r="A1934" s="24"/>
      <c r="B1934" s="24"/>
      <c r="C1934" s="57"/>
      <c r="D1934" s="57"/>
      <c r="E1934" s="57"/>
      <c r="F1934" s="57"/>
      <c r="G1934" s="57"/>
      <c r="H1934" s="57"/>
      <c r="I1934" s="57"/>
      <c r="J1934" s="57"/>
      <c r="K1934" s="57"/>
      <c r="L1934" s="57"/>
      <c r="M1934" s="57"/>
      <c r="N1934" s="57"/>
      <c r="O1934" s="57"/>
      <c r="P1934" s="57"/>
      <c r="Q1934" s="57"/>
      <c r="R1934" s="57"/>
      <c r="S1934" s="57"/>
      <c r="T1934" s="57"/>
      <c r="U1934" s="77"/>
      <c r="V1934" s="24"/>
      <c r="Y1934" s="24"/>
      <c r="Z1934" s="24"/>
      <c r="AA1934" s="24"/>
      <c r="AB1934" s="24"/>
      <c r="AC1934" s="24"/>
    </row>
    <row r="1935" spans="1:29" s="169" customFormat="1">
      <c r="A1935" s="24"/>
      <c r="B1935" s="24"/>
      <c r="C1935" s="57"/>
      <c r="D1935" s="57"/>
      <c r="E1935" s="57"/>
      <c r="F1935" s="57"/>
      <c r="G1935" s="57"/>
      <c r="H1935" s="57"/>
      <c r="I1935" s="57"/>
      <c r="J1935" s="57"/>
      <c r="K1935" s="57"/>
      <c r="L1935" s="57"/>
      <c r="M1935" s="57"/>
      <c r="N1935" s="57"/>
      <c r="O1935" s="57"/>
      <c r="P1935" s="57"/>
      <c r="Q1935" s="57"/>
      <c r="R1935" s="57"/>
      <c r="S1935" s="57"/>
      <c r="T1935" s="57"/>
      <c r="U1935" s="77"/>
      <c r="V1935" s="24"/>
      <c r="Y1935" s="24"/>
      <c r="Z1935" s="24"/>
      <c r="AA1935" s="24"/>
      <c r="AB1935" s="24"/>
      <c r="AC1935" s="24"/>
    </row>
    <row r="1936" spans="1:29" s="169" customFormat="1">
      <c r="A1936" s="24"/>
      <c r="B1936" s="24"/>
      <c r="C1936" s="57"/>
      <c r="D1936" s="57"/>
      <c r="E1936" s="57"/>
      <c r="F1936" s="57"/>
      <c r="G1936" s="57"/>
      <c r="H1936" s="57"/>
      <c r="I1936" s="57"/>
      <c r="J1936" s="57"/>
      <c r="K1936" s="57"/>
      <c r="L1936" s="57"/>
      <c r="M1936" s="57"/>
      <c r="N1936" s="57"/>
      <c r="O1936" s="57"/>
      <c r="P1936" s="57"/>
      <c r="Q1936" s="57"/>
      <c r="R1936" s="57"/>
      <c r="S1936" s="57"/>
      <c r="T1936" s="57"/>
      <c r="U1936" s="77"/>
      <c r="V1936" s="24"/>
      <c r="Y1936" s="24"/>
      <c r="Z1936" s="24"/>
      <c r="AA1936" s="24"/>
      <c r="AB1936" s="24"/>
      <c r="AC1936" s="24"/>
    </row>
    <row r="1937" spans="1:29" s="169" customFormat="1">
      <c r="A1937" s="24"/>
      <c r="B1937" s="24"/>
      <c r="C1937" s="57"/>
      <c r="D1937" s="57"/>
      <c r="E1937" s="57"/>
      <c r="F1937" s="57"/>
      <c r="G1937" s="57"/>
      <c r="H1937" s="57"/>
      <c r="I1937" s="57"/>
      <c r="J1937" s="57"/>
      <c r="K1937" s="57"/>
      <c r="L1937" s="57"/>
      <c r="M1937" s="57"/>
      <c r="N1937" s="57"/>
      <c r="O1937" s="57"/>
      <c r="P1937" s="57"/>
      <c r="Q1937" s="57"/>
      <c r="R1937" s="57"/>
      <c r="S1937" s="57"/>
      <c r="T1937" s="57"/>
      <c r="U1937" s="77"/>
      <c r="V1937" s="24"/>
      <c r="Y1937" s="24"/>
      <c r="Z1937" s="24"/>
      <c r="AA1937" s="24"/>
      <c r="AB1937" s="24"/>
      <c r="AC1937" s="24"/>
    </row>
    <row r="1938" spans="1:29" s="169" customFormat="1">
      <c r="A1938" s="24"/>
      <c r="B1938" s="24"/>
      <c r="C1938" s="57"/>
      <c r="D1938" s="57"/>
      <c r="E1938" s="57"/>
      <c r="F1938" s="57"/>
      <c r="G1938" s="57"/>
      <c r="H1938" s="57"/>
      <c r="I1938" s="57"/>
      <c r="J1938" s="57"/>
      <c r="K1938" s="57"/>
      <c r="L1938" s="57"/>
      <c r="M1938" s="57"/>
      <c r="N1938" s="57"/>
      <c r="O1938" s="57"/>
      <c r="P1938" s="57"/>
      <c r="Q1938" s="57"/>
      <c r="R1938" s="57"/>
      <c r="S1938" s="57"/>
      <c r="T1938" s="57"/>
      <c r="U1938" s="77"/>
      <c r="V1938" s="24"/>
      <c r="Y1938" s="24"/>
      <c r="Z1938" s="24"/>
      <c r="AA1938" s="24"/>
      <c r="AB1938" s="24"/>
      <c r="AC1938" s="24"/>
    </row>
    <row r="1939" spans="1:29" s="169" customFormat="1">
      <c r="A1939" s="24"/>
      <c r="B1939" s="24"/>
      <c r="C1939" s="57"/>
      <c r="D1939" s="57"/>
      <c r="E1939" s="57"/>
      <c r="F1939" s="57"/>
      <c r="G1939" s="57"/>
      <c r="H1939" s="57"/>
      <c r="I1939" s="57"/>
      <c r="J1939" s="57"/>
      <c r="K1939" s="57"/>
      <c r="L1939" s="57"/>
      <c r="M1939" s="57"/>
      <c r="N1939" s="57"/>
      <c r="O1939" s="57"/>
      <c r="P1939" s="57"/>
      <c r="Q1939" s="57"/>
      <c r="R1939" s="57"/>
      <c r="S1939" s="57"/>
      <c r="T1939" s="57"/>
      <c r="U1939" s="77"/>
      <c r="V1939" s="24"/>
      <c r="Y1939" s="24"/>
      <c r="Z1939" s="24"/>
      <c r="AA1939" s="24"/>
      <c r="AB1939" s="24"/>
      <c r="AC1939" s="24"/>
    </row>
    <row r="1940" spans="1:29" s="169" customFormat="1">
      <c r="A1940" s="24"/>
      <c r="B1940" s="24"/>
      <c r="C1940" s="57"/>
      <c r="D1940" s="57"/>
      <c r="E1940" s="57"/>
      <c r="F1940" s="57"/>
      <c r="G1940" s="57"/>
      <c r="H1940" s="57"/>
      <c r="I1940" s="57"/>
      <c r="J1940" s="57"/>
      <c r="K1940" s="57"/>
      <c r="L1940" s="57"/>
      <c r="M1940" s="57"/>
      <c r="N1940" s="57"/>
      <c r="O1940" s="57"/>
      <c r="P1940" s="57"/>
      <c r="Q1940" s="57"/>
      <c r="R1940" s="57"/>
      <c r="S1940" s="57"/>
      <c r="T1940" s="57"/>
      <c r="U1940" s="77"/>
      <c r="V1940" s="24"/>
      <c r="Y1940" s="24"/>
      <c r="Z1940" s="24"/>
      <c r="AA1940" s="24"/>
      <c r="AB1940" s="24"/>
      <c r="AC1940" s="24"/>
    </row>
    <row r="1941" spans="1:29" s="169" customFormat="1">
      <c r="A1941" s="24"/>
      <c r="B1941" s="24"/>
      <c r="C1941" s="57"/>
      <c r="D1941" s="57"/>
      <c r="E1941" s="57"/>
      <c r="F1941" s="57"/>
      <c r="G1941" s="57"/>
      <c r="H1941" s="57"/>
      <c r="I1941" s="57"/>
      <c r="J1941" s="57"/>
      <c r="K1941" s="57"/>
      <c r="L1941" s="57"/>
      <c r="M1941" s="57"/>
      <c r="N1941" s="57"/>
      <c r="O1941" s="57"/>
      <c r="P1941" s="57"/>
      <c r="Q1941" s="57"/>
      <c r="R1941" s="57"/>
      <c r="S1941" s="57"/>
      <c r="T1941" s="57"/>
      <c r="U1941" s="77"/>
      <c r="V1941" s="24"/>
      <c r="Y1941" s="24"/>
      <c r="Z1941" s="24"/>
      <c r="AA1941" s="24"/>
      <c r="AB1941" s="24"/>
      <c r="AC1941" s="24"/>
    </row>
    <row r="1942" spans="1:29" s="169" customFormat="1">
      <c r="A1942" s="24"/>
      <c r="B1942" s="24"/>
      <c r="C1942" s="57"/>
      <c r="D1942" s="57"/>
      <c r="E1942" s="57"/>
      <c r="F1942" s="57"/>
      <c r="G1942" s="57"/>
      <c r="H1942" s="57"/>
      <c r="I1942" s="57"/>
      <c r="J1942" s="57"/>
      <c r="K1942" s="57"/>
      <c r="L1942" s="57"/>
      <c r="M1942" s="57"/>
      <c r="N1942" s="57"/>
      <c r="O1942" s="57"/>
      <c r="P1942" s="57"/>
      <c r="Q1942" s="57"/>
      <c r="R1942" s="57"/>
      <c r="S1942" s="57"/>
      <c r="T1942" s="57"/>
      <c r="U1942" s="77"/>
      <c r="V1942" s="24"/>
      <c r="Y1942" s="24"/>
      <c r="Z1942" s="24"/>
      <c r="AA1942" s="24"/>
      <c r="AB1942" s="24"/>
      <c r="AC1942" s="24"/>
    </row>
    <row r="1943" spans="1:29" s="169" customFormat="1">
      <c r="A1943" s="24"/>
      <c r="B1943" s="24"/>
      <c r="C1943" s="57"/>
      <c r="D1943" s="57"/>
      <c r="E1943" s="57"/>
      <c r="F1943" s="57"/>
      <c r="G1943" s="57"/>
      <c r="H1943" s="57"/>
      <c r="I1943" s="57"/>
      <c r="J1943" s="57"/>
      <c r="K1943" s="57"/>
      <c r="L1943" s="57"/>
      <c r="M1943" s="57"/>
      <c r="N1943" s="57"/>
      <c r="O1943" s="57"/>
      <c r="P1943" s="57"/>
      <c r="Q1943" s="57"/>
      <c r="R1943" s="57"/>
      <c r="S1943" s="57"/>
      <c r="T1943" s="57"/>
      <c r="U1943" s="77"/>
      <c r="V1943" s="24"/>
      <c r="Y1943" s="24"/>
      <c r="Z1943" s="24"/>
      <c r="AA1943" s="24"/>
      <c r="AB1943" s="24"/>
      <c r="AC1943" s="24"/>
    </row>
    <row r="1944" spans="1:29" s="169" customFormat="1">
      <c r="A1944" s="24"/>
      <c r="B1944" s="24"/>
      <c r="C1944" s="57"/>
      <c r="D1944" s="57"/>
      <c r="E1944" s="57"/>
      <c r="F1944" s="57"/>
      <c r="G1944" s="57"/>
      <c r="H1944" s="57"/>
      <c r="I1944" s="57"/>
      <c r="J1944" s="57"/>
      <c r="K1944" s="57"/>
      <c r="L1944" s="57"/>
      <c r="M1944" s="57"/>
      <c r="N1944" s="57"/>
      <c r="O1944" s="57"/>
      <c r="P1944" s="57"/>
      <c r="Q1944" s="57"/>
      <c r="R1944" s="57"/>
      <c r="S1944" s="57"/>
      <c r="T1944" s="57"/>
      <c r="U1944" s="77"/>
      <c r="V1944" s="24"/>
      <c r="Y1944" s="24"/>
      <c r="Z1944" s="24"/>
      <c r="AA1944" s="24"/>
      <c r="AB1944" s="24"/>
      <c r="AC1944" s="24"/>
    </row>
    <row r="1945" spans="1:29" s="169" customFormat="1">
      <c r="A1945" s="24"/>
      <c r="B1945" s="24"/>
      <c r="C1945" s="57"/>
      <c r="D1945" s="57"/>
      <c r="E1945" s="57"/>
      <c r="F1945" s="57"/>
      <c r="G1945" s="57"/>
      <c r="H1945" s="57"/>
      <c r="I1945" s="57"/>
      <c r="J1945" s="57"/>
      <c r="K1945" s="57"/>
      <c r="L1945" s="57"/>
      <c r="M1945" s="57"/>
      <c r="N1945" s="57"/>
      <c r="O1945" s="57"/>
      <c r="P1945" s="57"/>
      <c r="Q1945" s="57"/>
      <c r="R1945" s="57"/>
      <c r="S1945" s="57"/>
      <c r="T1945" s="57"/>
      <c r="U1945" s="77"/>
      <c r="V1945" s="24"/>
      <c r="Y1945" s="24"/>
      <c r="Z1945" s="24"/>
      <c r="AA1945" s="24"/>
      <c r="AB1945" s="24"/>
      <c r="AC1945" s="24"/>
    </row>
    <row r="1946" spans="1:29" s="169" customFormat="1">
      <c r="A1946" s="24"/>
      <c r="B1946" s="24"/>
      <c r="C1946" s="57"/>
      <c r="D1946" s="57"/>
      <c r="E1946" s="57"/>
      <c r="F1946" s="57"/>
      <c r="G1946" s="57"/>
      <c r="H1946" s="57"/>
      <c r="I1946" s="57"/>
      <c r="J1946" s="57"/>
      <c r="K1946" s="57"/>
      <c r="L1946" s="57"/>
      <c r="M1946" s="57"/>
      <c r="N1946" s="57"/>
      <c r="O1946" s="57"/>
      <c r="P1946" s="57"/>
      <c r="Q1946" s="57"/>
      <c r="R1946" s="57"/>
      <c r="S1946" s="57"/>
      <c r="T1946" s="57"/>
      <c r="U1946" s="77"/>
      <c r="V1946" s="24"/>
      <c r="Y1946" s="24"/>
      <c r="Z1946" s="24"/>
      <c r="AA1946" s="24"/>
      <c r="AB1946" s="24"/>
      <c r="AC1946" s="24"/>
    </row>
    <row r="1947" spans="1:29" s="169" customFormat="1">
      <c r="A1947" s="24"/>
      <c r="B1947" s="24"/>
      <c r="C1947" s="57"/>
      <c r="D1947" s="57"/>
      <c r="E1947" s="57"/>
      <c r="F1947" s="57"/>
      <c r="G1947" s="57"/>
      <c r="H1947" s="57"/>
      <c r="I1947" s="57"/>
      <c r="J1947" s="57"/>
      <c r="K1947" s="57"/>
      <c r="L1947" s="57"/>
      <c r="M1947" s="57"/>
      <c r="N1947" s="57"/>
      <c r="O1947" s="57"/>
      <c r="P1947" s="57"/>
      <c r="Q1947" s="57"/>
      <c r="R1947" s="57"/>
      <c r="S1947" s="57"/>
      <c r="T1947" s="57"/>
      <c r="U1947" s="77"/>
      <c r="V1947" s="24"/>
      <c r="Y1947" s="24"/>
      <c r="Z1947" s="24"/>
      <c r="AA1947" s="24"/>
      <c r="AB1947" s="24"/>
      <c r="AC1947" s="24"/>
    </row>
    <row r="1948" spans="1:29" s="169" customFormat="1">
      <c r="A1948" s="24"/>
      <c r="B1948" s="24"/>
      <c r="C1948" s="57"/>
      <c r="D1948" s="57"/>
      <c r="E1948" s="57"/>
      <c r="F1948" s="57"/>
      <c r="G1948" s="57"/>
      <c r="H1948" s="57"/>
      <c r="I1948" s="57"/>
      <c r="J1948" s="57"/>
      <c r="K1948" s="57"/>
      <c r="L1948" s="57"/>
      <c r="M1948" s="57"/>
      <c r="N1948" s="57"/>
      <c r="O1948" s="57"/>
      <c r="P1948" s="57"/>
      <c r="Q1948" s="57"/>
      <c r="R1948" s="57"/>
      <c r="S1948" s="57"/>
      <c r="T1948" s="57"/>
      <c r="U1948" s="77"/>
      <c r="V1948" s="24"/>
      <c r="Y1948" s="24"/>
      <c r="Z1948" s="24"/>
      <c r="AA1948" s="24"/>
      <c r="AB1948" s="24"/>
      <c r="AC1948" s="24"/>
    </row>
    <row r="1949" spans="1:29" s="169" customFormat="1">
      <c r="A1949" s="24"/>
      <c r="B1949" s="24"/>
      <c r="C1949" s="57"/>
      <c r="D1949" s="57"/>
      <c r="E1949" s="57"/>
      <c r="F1949" s="57"/>
      <c r="G1949" s="57"/>
      <c r="H1949" s="57"/>
      <c r="I1949" s="57"/>
      <c r="J1949" s="57"/>
      <c r="K1949" s="57"/>
      <c r="L1949" s="57"/>
      <c r="M1949" s="57"/>
      <c r="N1949" s="57"/>
      <c r="O1949" s="57"/>
      <c r="P1949" s="57"/>
      <c r="Q1949" s="57"/>
      <c r="R1949" s="57"/>
      <c r="S1949" s="57"/>
      <c r="T1949" s="57"/>
      <c r="U1949" s="77"/>
      <c r="V1949" s="24"/>
      <c r="Y1949" s="24"/>
      <c r="Z1949" s="24"/>
      <c r="AA1949" s="24"/>
      <c r="AB1949" s="24"/>
      <c r="AC1949" s="24"/>
    </row>
    <row r="1950" spans="1:29" s="169" customFormat="1">
      <c r="A1950" s="24"/>
      <c r="B1950" s="24"/>
      <c r="C1950" s="57"/>
      <c r="D1950" s="57"/>
      <c r="E1950" s="57"/>
      <c r="F1950" s="57"/>
      <c r="G1950" s="57"/>
      <c r="H1950" s="57"/>
      <c r="I1950" s="57"/>
      <c r="J1950" s="57"/>
      <c r="K1950" s="57"/>
      <c r="L1950" s="57"/>
      <c r="M1950" s="57"/>
      <c r="N1950" s="57"/>
      <c r="O1950" s="57"/>
      <c r="P1950" s="57"/>
      <c r="Q1950" s="57"/>
      <c r="R1950" s="57"/>
      <c r="S1950" s="57"/>
      <c r="T1950" s="57"/>
      <c r="U1950" s="77"/>
      <c r="V1950" s="24"/>
      <c r="Y1950" s="24"/>
      <c r="Z1950" s="24"/>
      <c r="AA1950" s="24"/>
      <c r="AB1950" s="24"/>
      <c r="AC1950" s="24"/>
    </row>
    <row r="1951" spans="1:29" s="169" customFormat="1">
      <c r="A1951" s="24"/>
      <c r="B1951" s="24"/>
      <c r="C1951" s="57"/>
      <c r="D1951" s="57"/>
      <c r="E1951" s="57"/>
      <c r="F1951" s="57"/>
      <c r="G1951" s="57"/>
      <c r="H1951" s="57"/>
      <c r="I1951" s="57"/>
      <c r="J1951" s="57"/>
      <c r="K1951" s="57"/>
      <c r="L1951" s="57"/>
      <c r="M1951" s="57"/>
      <c r="N1951" s="57"/>
      <c r="O1951" s="57"/>
      <c r="P1951" s="57"/>
      <c r="Q1951" s="57"/>
      <c r="R1951" s="57"/>
      <c r="S1951" s="57"/>
      <c r="T1951" s="57"/>
      <c r="U1951" s="77"/>
      <c r="V1951" s="24"/>
      <c r="Y1951" s="24"/>
      <c r="Z1951" s="24"/>
      <c r="AA1951" s="24"/>
      <c r="AB1951" s="24"/>
      <c r="AC1951" s="24"/>
    </row>
    <row r="1952" spans="1:29" s="169" customFormat="1">
      <c r="A1952" s="24"/>
      <c r="B1952" s="24"/>
      <c r="C1952" s="57"/>
      <c r="D1952" s="57"/>
      <c r="E1952" s="57"/>
      <c r="F1952" s="57"/>
      <c r="G1952" s="57"/>
      <c r="H1952" s="57"/>
      <c r="I1952" s="57"/>
      <c r="J1952" s="57"/>
      <c r="K1952" s="57"/>
      <c r="L1952" s="57"/>
      <c r="M1952" s="57"/>
      <c r="N1952" s="57"/>
      <c r="O1952" s="57"/>
      <c r="P1952" s="57"/>
      <c r="Q1952" s="57"/>
      <c r="R1952" s="57"/>
      <c r="S1952" s="57"/>
      <c r="T1952" s="57"/>
      <c r="U1952" s="77"/>
      <c r="V1952" s="24"/>
      <c r="Y1952" s="24"/>
      <c r="Z1952" s="24"/>
      <c r="AA1952" s="24"/>
      <c r="AB1952" s="24"/>
      <c r="AC1952" s="24"/>
    </row>
    <row r="1953" spans="1:29" s="169" customFormat="1">
      <c r="A1953" s="24"/>
      <c r="B1953" s="24"/>
      <c r="C1953" s="57"/>
      <c r="D1953" s="57"/>
      <c r="E1953" s="57"/>
      <c r="F1953" s="57"/>
      <c r="G1953" s="57"/>
      <c r="H1953" s="57"/>
      <c r="I1953" s="57"/>
      <c r="J1953" s="57"/>
      <c r="K1953" s="57"/>
      <c r="L1953" s="57"/>
      <c r="M1953" s="57"/>
      <c r="N1953" s="57"/>
      <c r="O1953" s="57"/>
      <c r="P1953" s="57"/>
      <c r="Q1953" s="57"/>
      <c r="R1953" s="57"/>
      <c r="S1953" s="57"/>
      <c r="T1953" s="57"/>
      <c r="U1953" s="77"/>
      <c r="V1953" s="24"/>
      <c r="Y1953" s="24"/>
      <c r="Z1953" s="24"/>
      <c r="AA1953" s="24"/>
      <c r="AB1953" s="24"/>
      <c r="AC1953" s="24"/>
    </row>
    <row r="1954" spans="1:29" s="169" customFormat="1">
      <c r="A1954" s="24"/>
      <c r="B1954" s="24"/>
      <c r="C1954" s="57"/>
      <c r="D1954" s="57"/>
      <c r="E1954" s="57"/>
      <c r="F1954" s="57"/>
      <c r="G1954" s="57"/>
      <c r="H1954" s="57"/>
      <c r="I1954" s="57"/>
      <c r="J1954" s="57"/>
      <c r="K1954" s="57"/>
      <c r="L1954" s="57"/>
      <c r="M1954" s="57"/>
      <c r="N1954" s="57"/>
      <c r="O1954" s="57"/>
      <c r="P1954" s="57"/>
      <c r="Q1954" s="57"/>
      <c r="R1954" s="57"/>
      <c r="S1954" s="57"/>
      <c r="T1954" s="57"/>
      <c r="U1954" s="77"/>
      <c r="V1954" s="24"/>
      <c r="Y1954" s="24"/>
      <c r="Z1954" s="24"/>
      <c r="AA1954" s="24"/>
      <c r="AB1954" s="24"/>
      <c r="AC1954" s="24"/>
    </row>
    <row r="1955" spans="1:29" s="169" customFormat="1">
      <c r="A1955" s="24"/>
      <c r="B1955" s="24"/>
      <c r="C1955" s="57"/>
      <c r="D1955" s="57"/>
      <c r="E1955" s="57"/>
      <c r="F1955" s="57"/>
      <c r="G1955" s="57"/>
      <c r="H1955" s="57"/>
      <c r="I1955" s="57"/>
      <c r="J1955" s="57"/>
      <c r="K1955" s="57"/>
      <c r="L1955" s="57"/>
      <c r="M1955" s="57"/>
      <c r="N1955" s="57"/>
      <c r="O1955" s="57"/>
      <c r="P1955" s="57"/>
      <c r="Q1955" s="57"/>
      <c r="R1955" s="57"/>
      <c r="S1955" s="57"/>
      <c r="T1955" s="57"/>
      <c r="U1955" s="77"/>
      <c r="V1955" s="24"/>
      <c r="Y1955" s="24"/>
      <c r="Z1955" s="24"/>
      <c r="AA1955" s="24"/>
      <c r="AB1955" s="24"/>
      <c r="AC1955" s="24"/>
    </row>
    <row r="1956" spans="1:29" s="169" customFormat="1">
      <c r="A1956" s="24"/>
      <c r="B1956" s="24"/>
      <c r="C1956" s="57"/>
      <c r="D1956" s="57"/>
      <c r="E1956" s="57"/>
      <c r="F1956" s="57"/>
      <c r="G1956" s="57"/>
      <c r="H1956" s="57"/>
      <c r="I1956" s="57"/>
      <c r="J1956" s="57"/>
      <c r="K1956" s="57"/>
      <c r="L1956" s="57"/>
      <c r="M1956" s="57"/>
      <c r="N1956" s="57"/>
      <c r="O1956" s="57"/>
      <c r="P1956" s="57"/>
      <c r="Q1956" s="57"/>
      <c r="R1956" s="57"/>
      <c r="S1956" s="57"/>
      <c r="T1956" s="57"/>
      <c r="U1956" s="77"/>
      <c r="V1956" s="24"/>
      <c r="Y1956" s="24"/>
      <c r="Z1956" s="24"/>
      <c r="AA1956" s="24"/>
      <c r="AB1956" s="24"/>
      <c r="AC1956" s="24"/>
    </row>
    <row r="1957" spans="1:29" s="169" customFormat="1">
      <c r="A1957" s="24"/>
      <c r="B1957" s="24"/>
      <c r="C1957" s="57"/>
      <c r="D1957" s="57"/>
      <c r="E1957" s="57"/>
      <c r="F1957" s="57"/>
      <c r="G1957" s="57"/>
      <c r="H1957" s="57"/>
      <c r="I1957" s="57"/>
      <c r="J1957" s="57"/>
      <c r="K1957" s="57"/>
      <c r="L1957" s="57"/>
      <c r="M1957" s="57"/>
      <c r="N1957" s="57"/>
      <c r="O1957" s="57"/>
      <c r="P1957" s="57"/>
      <c r="Q1957" s="57"/>
      <c r="R1957" s="57"/>
      <c r="S1957" s="57"/>
      <c r="T1957" s="57"/>
      <c r="U1957" s="77"/>
      <c r="V1957" s="24"/>
      <c r="Y1957" s="24"/>
      <c r="Z1957" s="24"/>
      <c r="AA1957" s="24"/>
      <c r="AB1957" s="24"/>
      <c r="AC1957" s="24"/>
    </row>
    <row r="1958" spans="1:29" s="169" customFormat="1">
      <c r="A1958" s="24"/>
      <c r="B1958" s="24"/>
      <c r="C1958" s="57"/>
      <c r="D1958" s="57"/>
      <c r="E1958" s="57"/>
      <c r="F1958" s="57"/>
      <c r="G1958" s="57"/>
      <c r="H1958" s="57"/>
      <c r="I1958" s="57"/>
      <c r="J1958" s="57"/>
      <c r="K1958" s="57"/>
      <c r="L1958" s="57"/>
      <c r="M1958" s="57"/>
      <c r="N1958" s="57"/>
      <c r="O1958" s="57"/>
      <c r="P1958" s="57"/>
      <c r="Q1958" s="57"/>
      <c r="R1958" s="57"/>
      <c r="S1958" s="57"/>
      <c r="T1958" s="57"/>
      <c r="U1958" s="77"/>
      <c r="V1958" s="24"/>
      <c r="Y1958" s="24"/>
      <c r="Z1958" s="24"/>
      <c r="AA1958" s="24"/>
      <c r="AB1958" s="24"/>
      <c r="AC1958" s="24"/>
    </row>
    <row r="1959" spans="1:29" s="169" customFormat="1">
      <c r="A1959" s="24"/>
      <c r="B1959" s="24"/>
      <c r="C1959" s="57"/>
      <c r="D1959" s="57"/>
      <c r="E1959" s="57"/>
      <c r="F1959" s="57"/>
      <c r="G1959" s="57"/>
      <c r="H1959" s="57"/>
      <c r="I1959" s="57"/>
      <c r="J1959" s="57"/>
      <c r="K1959" s="57"/>
      <c r="L1959" s="57"/>
      <c r="M1959" s="57"/>
      <c r="N1959" s="57"/>
      <c r="O1959" s="57"/>
      <c r="P1959" s="57"/>
      <c r="Q1959" s="57"/>
      <c r="R1959" s="57"/>
      <c r="S1959" s="57"/>
      <c r="T1959" s="57"/>
      <c r="U1959" s="77"/>
      <c r="V1959" s="24"/>
      <c r="Y1959" s="24"/>
      <c r="Z1959" s="24"/>
      <c r="AA1959" s="24"/>
      <c r="AB1959" s="24"/>
      <c r="AC1959" s="24"/>
    </row>
    <row r="1960" spans="1:29" s="169" customFormat="1">
      <c r="A1960" s="24"/>
      <c r="B1960" s="24"/>
      <c r="C1960" s="57"/>
      <c r="D1960" s="57"/>
      <c r="E1960" s="57"/>
      <c r="F1960" s="57"/>
      <c r="G1960" s="57"/>
      <c r="H1960" s="57"/>
      <c r="I1960" s="57"/>
      <c r="J1960" s="57"/>
      <c r="K1960" s="57"/>
      <c r="L1960" s="57"/>
      <c r="M1960" s="57"/>
      <c r="N1960" s="57"/>
      <c r="O1960" s="57"/>
      <c r="P1960" s="57"/>
      <c r="Q1960" s="57"/>
      <c r="R1960" s="57"/>
      <c r="S1960" s="57"/>
      <c r="T1960" s="57"/>
      <c r="U1960" s="77"/>
      <c r="V1960" s="24"/>
      <c r="Y1960" s="24"/>
      <c r="Z1960" s="24"/>
      <c r="AA1960" s="24"/>
      <c r="AB1960" s="24"/>
      <c r="AC1960" s="24"/>
    </row>
    <row r="1961" spans="1:29" s="169" customFormat="1">
      <c r="A1961" s="24"/>
      <c r="B1961" s="24"/>
      <c r="C1961" s="57"/>
      <c r="D1961" s="57"/>
      <c r="E1961" s="57"/>
      <c r="F1961" s="57"/>
      <c r="G1961" s="57"/>
      <c r="H1961" s="57"/>
      <c r="I1961" s="57"/>
      <c r="J1961" s="57"/>
      <c r="K1961" s="57"/>
      <c r="L1961" s="57"/>
      <c r="M1961" s="57"/>
      <c r="N1961" s="57"/>
      <c r="O1961" s="57"/>
      <c r="P1961" s="57"/>
      <c r="Q1961" s="57"/>
      <c r="R1961" s="57"/>
      <c r="S1961" s="57"/>
      <c r="T1961" s="57"/>
      <c r="U1961" s="77"/>
      <c r="V1961" s="24"/>
      <c r="Y1961" s="24"/>
      <c r="Z1961" s="24"/>
      <c r="AA1961" s="24"/>
      <c r="AB1961" s="24"/>
      <c r="AC1961" s="24"/>
    </row>
    <row r="1962" spans="1:29" s="169" customFormat="1">
      <c r="A1962" s="24"/>
      <c r="B1962" s="24"/>
      <c r="C1962" s="57"/>
      <c r="D1962" s="57"/>
      <c r="E1962" s="57"/>
      <c r="F1962" s="57"/>
      <c r="G1962" s="57"/>
      <c r="H1962" s="57"/>
      <c r="I1962" s="57"/>
      <c r="J1962" s="57"/>
      <c r="K1962" s="57"/>
      <c r="L1962" s="57"/>
      <c r="M1962" s="57"/>
      <c r="N1962" s="57"/>
      <c r="O1962" s="57"/>
      <c r="P1962" s="57"/>
      <c r="Q1962" s="57"/>
      <c r="R1962" s="57"/>
      <c r="S1962" s="57"/>
      <c r="T1962" s="57"/>
      <c r="U1962" s="77"/>
      <c r="V1962" s="24"/>
      <c r="Y1962" s="24"/>
      <c r="Z1962" s="24"/>
      <c r="AA1962" s="24"/>
      <c r="AB1962" s="24"/>
      <c r="AC1962" s="24"/>
    </row>
    <row r="1963" spans="1:29" s="169" customFormat="1">
      <c r="A1963" s="24"/>
      <c r="B1963" s="24"/>
      <c r="C1963" s="57"/>
      <c r="D1963" s="57"/>
      <c r="E1963" s="57"/>
      <c r="F1963" s="57"/>
      <c r="G1963" s="57"/>
      <c r="H1963" s="57"/>
      <c r="I1963" s="57"/>
      <c r="J1963" s="57"/>
      <c r="K1963" s="57"/>
      <c r="L1963" s="57"/>
      <c r="M1963" s="57"/>
      <c r="N1963" s="57"/>
      <c r="O1963" s="57"/>
      <c r="P1963" s="57"/>
      <c r="Q1963" s="57"/>
      <c r="R1963" s="57"/>
      <c r="S1963" s="57"/>
      <c r="T1963" s="57"/>
      <c r="U1963" s="77"/>
      <c r="V1963" s="24"/>
      <c r="Y1963" s="24"/>
      <c r="Z1963" s="24"/>
      <c r="AA1963" s="24"/>
      <c r="AB1963" s="24"/>
      <c r="AC1963" s="24"/>
    </row>
    <row r="1964" spans="1:29" s="169" customFormat="1">
      <c r="A1964" s="24"/>
      <c r="B1964" s="24"/>
      <c r="C1964" s="57"/>
      <c r="D1964" s="57"/>
      <c r="E1964" s="57"/>
      <c r="F1964" s="57"/>
      <c r="G1964" s="57"/>
      <c r="H1964" s="57"/>
      <c r="I1964" s="57"/>
      <c r="J1964" s="57"/>
      <c r="K1964" s="57"/>
      <c r="L1964" s="57"/>
      <c r="M1964" s="57"/>
      <c r="N1964" s="57"/>
      <c r="O1964" s="57"/>
      <c r="P1964" s="57"/>
      <c r="Q1964" s="57"/>
      <c r="R1964" s="57"/>
      <c r="S1964" s="57"/>
      <c r="T1964" s="57"/>
      <c r="U1964" s="77"/>
      <c r="V1964" s="24"/>
      <c r="Y1964" s="24"/>
      <c r="Z1964" s="24"/>
      <c r="AA1964" s="24"/>
      <c r="AB1964" s="24"/>
      <c r="AC1964" s="24"/>
    </row>
    <row r="1965" spans="1:29" s="169" customFormat="1">
      <c r="A1965" s="24"/>
      <c r="B1965" s="24"/>
      <c r="C1965" s="57"/>
      <c r="D1965" s="57"/>
      <c r="E1965" s="57"/>
      <c r="F1965" s="57"/>
      <c r="G1965" s="57"/>
      <c r="H1965" s="57"/>
      <c r="I1965" s="57"/>
      <c r="J1965" s="57"/>
      <c r="K1965" s="57"/>
      <c r="L1965" s="57"/>
      <c r="M1965" s="57"/>
      <c r="N1965" s="57"/>
      <c r="O1965" s="57"/>
      <c r="P1965" s="57"/>
      <c r="Q1965" s="57"/>
      <c r="R1965" s="57"/>
      <c r="S1965" s="57"/>
      <c r="T1965" s="57"/>
      <c r="U1965" s="77"/>
      <c r="V1965" s="24"/>
      <c r="Y1965" s="24"/>
      <c r="Z1965" s="24"/>
      <c r="AA1965" s="24"/>
      <c r="AB1965" s="24"/>
      <c r="AC1965" s="24"/>
    </row>
    <row r="1966" spans="1:29" s="169" customFormat="1">
      <c r="A1966" s="24"/>
      <c r="B1966" s="24"/>
      <c r="C1966" s="57"/>
      <c r="D1966" s="57"/>
      <c r="E1966" s="57"/>
      <c r="F1966" s="57"/>
      <c r="G1966" s="57"/>
      <c r="H1966" s="57"/>
      <c r="I1966" s="57"/>
      <c r="J1966" s="57"/>
      <c r="K1966" s="57"/>
      <c r="L1966" s="57"/>
      <c r="M1966" s="57"/>
      <c r="N1966" s="57"/>
      <c r="O1966" s="57"/>
      <c r="P1966" s="57"/>
      <c r="Q1966" s="57"/>
      <c r="R1966" s="57"/>
      <c r="S1966" s="57"/>
      <c r="T1966" s="57"/>
      <c r="U1966" s="77"/>
      <c r="V1966" s="24"/>
      <c r="Y1966" s="24"/>
      <c r="Z1966" s="24"/>
      <c r="AA1966" s="24"/>
      <c r="AB1966" s="24"/>
      <c r="AC1966" s="24"/>
    </row>
    <row r="1967" spans="1:29" s="169" customFormat="1">
      <c r="A1967" s="24"/>
      <c r="B1967" s="24"/>
      <c r="C1967" s="57"/>
      <c r="D1967" s="57"/>
      <c r="E1967" s="57"/>
      <c r="F1967" s="57"/>
      <c r="G1967" s="57"/>
      <c r="H1967" s="57"/>
      <c r="I1967" s="57"/>
      <c r="J1967" s="57"/>
      <c r="K1967" s="57"/>
      <c r="L1967" s="57"/>
      <c r="M1967" s="57"/>
      <c r="N1967" s="57"/>
      <c r="O1967" s="57"/>
      <c r="P1967" s="57"/>
      <c r="Q1967" s="57"/>
      <c r="R1967" s="57"/>
      <c r="S1967" s="57"/>
      <c r="T1967" s="57"/>
      <c r="U1967" s="77"/>
      <c r="V1967" s="24"/>
      <c r="Y1967" s="24"/>
      <c r="Z1967" s="24"/>
      <c r="AA1967" s="24"/>
      <c r="AB1967" s="24"/>
      <c r="AC1967" s="24"/>
    </row>
    <row r="1968" spans="1:29" s="169" customFormat="1">
      <c r="A1968" s="24"/>
      <c r="B1968" s="24"/>
      <c r="C1968" s="57"/>
      <c r="D1968" s="57"/>
      <c r="E1968" s="57"/>
      <c r="F1968" s="57"/>
      <c r="G1968" s="57"/>
      <c r="H1968" s="57"/>
      <c r="I1968" s="57"/>
      <c r="J1968" s="57"/>
      <c r="K1968" s="57"/>
      <c r="L1968" s="57"/>
      <c r="M1968" s="57"/>
      <c r="N1968" s="57"/>
      <c r="O1968" s="57"/>
      <c r="P1968" s="57"/>
      <c r="Q1968" s="57"/>
      <c r="R1968" s="57"/>
      <c r="S1968" s="57"/>
      <c r="T1968" s="57"/>
      <c r="U1968" s="77"/>
      <c r="V1968" s="24"/>
      <c r="Y1968" s="24"/>
      <c r="Z1968" s="24"/>
      <c r="AA1968" s="24"/>
      <c r="AB1968" s="24"/>
      <c r="AC1968" s="24"/>
    </row>
    <row r="1969" spans="1:29" s="169" customFormat="1">
      <c r="A1969" s="24"/>
      <c r="B1969" s="24"/>
      <c r="C1969" s="57"/>
      <c r="D1969" s="57"/>
      <c r="E1969" s="57"/>
      <c r="F1969" s="57"/>
      <c r="G1969" s="57"/>
      <c r="H1969" s="57"/>
      <c r="I1969" s="57"/>
      <c r="J1969" s="57"/>
      <c r="K1969" s="57"/>
      <c r="L1969" s="57"/>
      <c r="M1969" s="57"/>
      <c r="N1969" s="57"/>
      <c r="O1969" s="57"/>
      <c r="P1969" s="57"/>
      <c r="Q1969" s="57"/>
      <c r="R1969" s="57"/>
      <c r="S1969" s="57"/>
      <c r="T1969" s="57"/>
      <c r="U1969" s="77"/>
      <c r="V1969" s="24"/>
      <c r="Y1969" s="24"/>
      <c r="Z1969" s="24"/>
      <c r="AA1969" s="24"/>
      <c r="AB1969" s="24"/>
      <c r="AC1969" s="24"/>
    </row>
    <row r="1970" spans="1:29" s="169" customFormat="1">
      <c r="A1970" s="24"/>
      <c r="B1970" s="24"/>
      <c r="C1970" s="57"/>
      <c r="D1970" s="57"/>
      <c r="E1970" s="57"/>
      <c r="F1970" s="57"/>
      <c r="G1970" s="57"/>
      <c r="H1970" s="57"/>
      <c r="I1970" s="57"/>
      <c r="J1970" s="57"/>
      <c r="K1970" s="57"/>
      <c r="L1970" s="57"/>
      <c r="M1970" s="57"/>
      <c r="N1970" s="57"/>
      <c r="O1970" s="57"/>
      <c r="P1970" s="57"/>
      <c r="Q1970" s="57"/>
      <c r="R1970" s="57"/>
      <c r="S1970" s="57"/>
      <c r="T1970" s="57"/>
      <c r="U1970" s="77"/>
      <c r="V1970" s="24"/>
      <c r="Y1970" s="24"/>
      <c r="Z1970" s="24"/>
      <c r="AA1970" s="24"/>
      <c r="AB1970" s="24"/>
      <c r="AC1970" s="24"/>
    </row>
    <row r="1971" spans="1:29" s="169" customFormat="1">
      <c r="A1971" s="24"/>
      <c r="B1971" s="24"/>
      <c r="C1971" s="57"/>
      <c r="D1971" s="57"/>
      <c r="E1971" s="57"/>
      <c r="F1971" s="57"/>
      <c r="G1971" s="57"/>
      <c r="H1971" s="57"/>
      <c r="I1971" s="57"/>
      <c r="J1971" s="57"/>
      <c r="K1971" s="57"/>
      <c r="L1971" s="57"/>
      <c r="M1971" s="57"/>
      <c r="N1971" s="57"/>
      <c r="O1971" s="57"/>
      <c r="P1971" s="57"/>
      <c r="Q1971" s="57"/>
      <c r="R1971" s="57"/>
      <c r="S1971" s="57"/>
      <c r="T1971" s="57"/>
      <c r="U1971" s="77"/>
      <c r="V1971" s="24"/>
      <c r="Y1971" s="24"/>
      <c r="Z1971" s="24"/>
      <c r="AA1971" s="24"/>
      <c r="AB1971" s="24"/>
      <c r="AC1971" s="24"/>
    </row>
    <row r="1972" spans="1:29" s="169" customFormat="1">
      <c r="A1972" s="24"/>
      <c r="B1972" s="24"/>
      <c r="C1972" s="57"/>
      <c r="D1972" s="57"/>
      <c r="E1972" s="57"/>
      <c r="F1972" s="57"/>
      <c r="G1972" s="57"/>
      <c r="H1972" s="57"/>
      <c r="I1972" s="57"/>
      <c r="J1972" s="57"/>
      <c r="K1972" s="57"/>
      <c r="L1972" s="57"/>
      <c r="M1972" s="57"/>
      <c r="N1972" s="57"/>
      <c r="O1972" s="57"/>
      <c r="P1972" s="57"/>
      <c r="Q1972" s="57"/>
      <c r="R1972" s="57"/>
      <c r="S1972" s="57"/>
      <c r="T1972" s="57"/>
      <c r="U1972" s="77"/>
      <c r="V1972" s="24"/>
      <c r="Y1972" s="24"/>
      <c r="Z1972" s="24"/>
      <c r="AA1972" s="24"/>
      <c r="AB1972" s="24"/>
      <c r="AC1972" s="24"/>
    </row>
    <row r="1973" spans="1:29" s="169" customFormat="1">
      <c r="A1973" s="24"/>
      <c r="B1973" s="24"/>
      <c r="C1973" s="57"/>
      <c r="D1973" s="57"/>
      <c r="E1973" s="57"/>
      <c r="F1973" s="57"/>
      <c r="G1973" s="57"/>
      <c r="H1973" s="57"/>
      <c r="I1973" s="57"/>
      <c r="J1973" s="57"/>
      <c r="K1973" s="57"/>
      <c r="L1973" s="57"/>
      <c r="M1973" s="57"/>
      <c r="N1973" s="57"/>
      <c r="O1973" s="57"/>
      <c r="P1973" s="57"/>
      <c r="Q1973" s="57"/>
      <c r="R1973" s="57"/>
      <c r="S1973" s="57"/>
      <c r="T1973" s="57"/>
      <c r="U1973" s="77"/>
      <c r="V1973" s="24"/>
      <c r="Y1973" s="24"/>
      <c r="Z1973" s="24"/>
      <c r="AA1973" s="24"/>
      <c r="AB1973" s="24"/>
      <c r="AC1973" s="24"/>
    </row>
    <row r="1974" spans="1:29" s="169" customFormat="1">
      <c r="A1974" s="24"/>
      <c r="B1974" s="24"/>
      <c r="C1974" s="57"/>
      <c r="D1974" s="57"/>
      <c r="E1974" s="57"/>
      <c r="F1974" s="57"/>
      <c r="G1974" s="57"/>
      <c r="H1974" s="57"/>
      <c r="I1974" s="57"/>
      <c r="J1974" s="57"/>
      <c r="K1974" s="57"/>
      <c r="L1974" s="57"/>
      <c r="M1974" s="57"/>
      <c r="N1974" s="57"/>
      <c r="O1974" s="57"/>
      <c r="P1974" s="57"/>
      <c r="Q1974" s="57"/>
      <c r="R1974" s="57"/>
      <c r="S1974" s="57"/>
      <c r="T1974" s="57"/>
      <c r="U1974" s="77"/>
      <c r="V1974" s="24"/>
      <c r="Y1974" s="24"/>
      <c r="Z1974" s="24"/>
      <c r="AA1974" s="24"/>
      <c r="AB1974" s="24"/>
      <c r="AC1974" s="24"/>
    </row>
    <row r="1975" spans="1:29" s="169" customFormat="1">
      <c r="A1975" s="24"/>
      <c r="B1975" s="24"/>
      <c r="C1975" s="57"/>
      <c r="D1975" s="57"/>
      <c r="E1975" s="57"/>
      <c r="F1975" s="57"/>
      <c r="G1975" s="57"/>
      <c r="H1975" s="57"/>
      <c r="I1975" s="57"/>
      <c r="J1975" s="57"/>
      <c r="K1975" s="57"/>
      <c r="L1975" s="57"/>
      <c r="M1975" s="57"/>
      <c r="N1975" s="57"/>
      <c r="O1975" s="57"/>
      <c r="P1975" s="57"/>
      <c r="Q1975" s="57"/>
      <c r="R1975" s="57"/>
      <c r="S1975" s="57"/>
      <c r="T1975" s="57"/>
      <c r="U1975" s="77"/>
      <c r="V1975" s="24"/>
      <c r="Y1975" s="24"/>
      <c r="Z1975" s="24"/>
      <c r="AA1975" s="24"/>
      <c r="AB1975" s="24"/>
      <c r="AC1975" s="24"/>
    </row>
    <row r="1976" spans="1:29" s="169" customFormat="1">
      <c r="A1976" s="24"/>
      <c r="B1976" s="24"/>
      <c r="C1976" s="57"/>
      <c r="D1976" s="57"/>
      <c r="E1976" s="57"/>
      <c r="F1976" s="57"/>
      <c r="G1976" s="57"/>
      <c r="H1976" s="57"/>
      <c r="I1976" s="57"/>
      <c r="J1976" s="57"/>
      <c r="K1976" s="57"/>
      <c r="L1976" s="57"/>
      <c r="M1976" s="57"/>
      <c r="N1976" s="57"/>
      <c r="O1976" s="57"/>
      <c r="P1976" s="57"/>
      <c r="Q1976" s="57"/>
      <c r="R1976" s="57"/>
      <c r="S1976" s="57"/>
      <c r="T1976" s="57"/>
      <c r="U1976" s="77"/>
      <c r="V1976" s="24"/>
      <c r="Y1976" s="24"/>
      <c r="Z1976" s="24"/>
      <c r="AA1976" s="24"/>
      <c r="AB1976" s="24"/>
      <c r="AC1976" s="24"/>
    </row>
    <row r="1977" spans="1:29" s="169" customFormat="1">
      <c r="A1977" s="24"/>
      <c r="B1977" s="24"/>
      <c r="C1977" s="57"/>
      <c r="D1977" s="57"/>
      <c r="E1977" s="57"/>
      <c r="F1977" s="57"/>
      <c r="G1977" s="57"/>
      <c r="H1977" s="57"/>
      <c r="I1977" s="57"/>
      <c r="J1977" s="57"/>
      <c r="K1977" s="57"/>
      <c r="L1977" s="57"/>
      <c r="M1977" s="57"/>
      <c r="N1977" s="57"/>
      <c r="O1977" s="57"/>
      <c r="P1977" s="57"/>
      <c r="Q1977" s="57"/>
      <c r="R1977" s="57"/>
      <c r="S1977" s="57"/>
      <c r="T1977" s="57"/>
      <c r="U1977" s="77"/>
      <c r="V1977" s="24"/>
      <c r="Y1977" s="24"/>
      <c r="Z1977" s="24"/>
      <c r="AA1977" s="24"/>
      <c r="AB1977" s="24"/>
      <c r="AC1977" s="24"/>
    </row>
    <row r="1978" spans="1:29" s="169" customFormat="1">
      <c r="A1978" s="24"/>
      <c r="B1978" s="24"/>
      <c r="C1978" s="57"/>
      <c r="D1978" s="57"/>
      <c r="E1978" s="57"/>
      <c r="F1978" s="57"/>
      <c r="G1978" s="57"/>
      <c r="H1978" s="57"/>
      <c r="I1978" s="57"/>
      <c r="J1978" s="57"/>
      <c r="K1978" s="57"/>
      <c r="L1978" s="57"/>
      <c r="M1978" s="57"/>
      <c r="N1978" s="57"/>
      <c r="O1978" s="57"/>
      <c r="P1978" s="57"/>
      <c r="Q1978" s="57"/>
      <c r="R1978" s="57"/>
      <c r="S1978" s="57"/>
      <c r="T1978" s="57"/>
      <c r="U1978" s="77"/>
      <c r="V1978" s="24"/>
      <c r="Y1978" s="24"/>
      <c r="Z1978" s="24"/>
      <c r="AA1978" s="24"/>
      <c r="AB1978" s="24"/>
      <c r="AC1978" s="24"/>
    </row>
    <row r="1979" spans="1:29" s="169" customFormat="1">
      <c r="A1979" s="24"/>
      <c r="B1979" s="24"/>
      <c r="C1979" s="57"/>
      <c r="D1979" s="57"/>
      <c r="E1979" s="57"/>
      <c r="F1979" s="57"/>
      <c r="G1979" s="57"/>
      <c r="H1979" s="57"/>
      <c r="I1979" s="57"/>
      <c r="J1979" s="57"/>
      <c r="K1979" s="57"/>
      <c r="L1979" s="57"/>
      <c r="M1979" s="57"/>
      <c r="N1979" s="57"/>
      <c r="O1979" s="57"/>
      <c r="P1979" s="57"/>
      <c r="Q1979" s="57"/>
      <c r="R1979" s="57"/>
      <c r="S1979" s="57"/>
      <c r="T1979" s="57"/>
      <c r="U1979" s="77"/>
      <c r="V1979" s="24"/>
      <c r="Y1979" s="24"/>
      <c r="Z1979" s="24"/>
      <c r="AA1979" s="24"/>
      <c r="AB1979" s="24"/>
      <c r="AC1979" s="24"/>
    </row>
    <row r="1980" spans="1:29" s="169" customFormat="1">
      <c r="A1980" s="24"/>
      <c r="B1980" s="24"/>
      <c r="C1980" s="57"/>
      <c r="D1980" s="57"/>
      <c r="E1980" s="57"/>
      <c r="F1980" s="57"/>
      <c r="G1980" s="57"/>
      <c r="H1980" s="57"/>
      <c r="I1980" s="57"/>
      <c r="J1980" s="57"/>
      <c r="K1980" s="57"/>
      <c r="L1980" s="57"/>
      <c r="M1980" s="57"/>
      <c r="N1980" s="57"/>
      <c r="O1980" s="57"/>
      <c r="P1980" s="57"/>
      <c r="Q1980" s="57"/>
      <c r="R1980" s="57"/>
      <c r="S1980" s="57"/>
      <c r="T1980" s="57"/>
      <c r="U1980" s="77"/>
      <c r="V1980" s="24"/>
      <c r="Y1980" s="24"/>
      <c r="Z1980" s="24"/>
      <c r="AA1980" s="24"/>
      <c r="AB1980" s="24"/>
      <c r="AC1980" s="24"/>
    </row>
    <row r="1981" spans="1:29" s="169" customFormat="1">
      <c r="A1981" s="24"/>
      <c r="B1981" s="24"/>
      <c r="C1981" s="57"/>
      <c r="D1981" s="57"/>
      <c r="E1981" s="57"/>
      <c r="F1981" s="57"/>
      <c r="G1981" s="57"/>
      <c r="H1981" s="57"/>
      <c r="I1981" s="57"/>
      <c r="J1981" s="57"/>
      <c r="K1981" s="57"/>
      <c r="L1981" s="57"/>
      <c r="M1981" s="57"/>
      <c r="N1981" s="57"/>
      <c r="O1981" s="57"/>
      <c r="P1981" s="57"/>
      <c r="Q1981" s="57"/>
      <c r="R1981" s="57"/>
      <c r="S1981" s="57"/>
      <c r="T1981" s="57"/>
      <c r="U1981" s="77"/>
      <c r="V1981" s="24"/>
      <c r="Y1981" s="24"/>
      <c r="Z1981" s="24"/>
      <c r="AA1981" s="24"/>
      <c r="AB1981" s="24"/>
      <c r="AC1981" s="24"/>
    </row>
    <row r="1982" spans="1:29" s="169" customFormat="1">
      <c r="A1982" s="24"/>
      <c r="B1982" s="24"/>
      <c r="C1982" s="57"/>
      <c r="D1982" s="57"/>
      <c r="E1982" s="57"/>
      <c r="F1982" s="57"/>
      <c r="G1982" s="57"/>
      <c r="H1982" s="57"/>
      <c r="I1982" s="57"/>
      <c r="J1982" s="57"/>
      <c r="K1982" s="57"/>
      <c r="L1982" s="57"/>
      <c r="M1982" s="57"/>
      <c r="N1982" s="57"/>
      <c r="O1982" s="57"/>
      <c r="P1982" s="57"/>
      <c r="Q1982" s="57"/>
      <c r="R1982" s="57"/>
      <c r="S1982" s="57"/>
      <c r="T1982" s="57"/>
      <c r="U1982" s="77"/>
      <c r="V1982" s="24"/>
      <c r="Y1982" s="24"/>
      <c r="Z1982" s="24"/>
      <c r="AA1982" s="24"/>
      <c r="AB1982" s="24"/>
      <c r="AC1982" s="24"/>
    </row>
    <row r="1983" spans="1:29" s="169" customFormat="1">
      <c r="A1983" s="24"/>
      <c r="B1983" s="24"/>
      <c r="C1983" s="57"/>
      <c r="D1983" s="57"/>
      <c r="E1983" s="57"/>
      <c r="F1983" s="57"/>
      <c r="G1983" s="57"/>
      <c r="H1983" s="57"/>
      <c r="I1983" s="57"/>
      <c r="J1983" s="57"/>
      <c r="K1983" s="57"/>
      <c r="L1983" s="57"/>
      <c r="M1983" s="57"/>
      <c r="N1983" s="57"/>
      <c r="O1983" s="57"/>
      <c r="P1983" s="57"/>
      <c r="Q1983" s="57"/>
      <c r="R1983" s="57"/>
      <c r="S1983" s="57"/>
      <c r="T1983" s="57"/>
      <c r="U1983" s="77"/>
      <c r="V1983" s="24"/>
      <c r="Y1983" s="24"/>
      <c r="Z1983" s="24"/>
      <c r="AA1983" s="24"/>
      <c r="AB1983" s="24"/>
      <c r="AC1983" s="24"/>
    </row>
    <row r="1984" spans="1:29" s="169" customFormat="1">
      <c r="A1984" s="24"/>
      <c r="B1984" s="24"/>
      <c r="C1984" s="57"/>
      <c r="D1984" s="57"/>
      <c r="E1984" s="57"/>
      <c r="F1984" s="57"/>
      <c r="G1984" s="57"/>
      <c r="H1984" s="57"/>
      <c r="I1984" s="57"/>
      <c r="J1984" s="57"/>
      <c r="K1984" s="57"/>
      <c r="L1984" s="57"/>
      <c r="M1984" s="57"/>
      <c r="N1984" s="57"/>
      <c r="O1984" s="57"/>
      <c r="P1984" s="57"/>
      <c r="Q1984" s="57"/>
      <c r="R1984" s="57"/>
      <c r="S1984" s="57"/>
      <c r="T1984" s="57"/>
      <c r="U1984" s="77"/>
      <c r="V1984" s="24"/>
      <c r="Y1984" s="24"/>
      <c r="Z1984" s="24"/>
      <c r="AA1984" s="24"/>
      <c r="AB1984" s="24"/>
      <c r="AC1984" s="24"/>
    </row>
    <row r="1985" spans="1:29" s="169" customFormat="1">
      <c r="A1985" s="24"/>
      <c r="B1985" s="24"/>
      <c r="C1985" s="57"/>
      <c r="D1985" s="57"/>
      <c r="E1985" s="57"/>
      <c r="F1985" s="57"/>
      <c r="G1985" s="57"/>
      <c r="H1985" s="57"/>
      <c r="I1985" s="57"/>
      <c r="J1985" s="57"/>
      <c r="K1985" s="57"/>
      <c r="L1985" s="57"/>
      <c r="M1985" s="57"/>
      <c r="N1985" s="57"/>
      <c r="O1985" s="57"/>
      <c r="P1985" s="57"/>
      <c r="Q1985" s="57"/>
      <c r="R1985" s="57"/>
      <c r="S1985" s="57"/>
      <c r="T1985" s="57"/>
      <c r="U1985" s="77"/>
      <c r="V1985" s="24"/>
      <c r="Y1985" s="24"/>
      <c r="Z1985" s="24"/>
      <c r="AA1985" s="24"/>
      <c r="AB1985" s="24"/>
      <c r="AC1985" s="24"/>
    </row>
    <row r="1986" spans="1:29" s="169" customFormat="1">
      <c r="A1986" s="24"/>
      <c r="B1986" s="24"/>
      <c r="C1986" s="57"/>
      <c r="D1986" s="57"/>
      <c r="E1986" s="57"/>
      <c r="F1986" s="57"/>
      <c r="G1986" s="57"/>
      <c r="H1986" s="57"/>
      <c r="I1986" s="57"/>
      <c r="J1986" s="57"/>
      <c r="K1986" s="57"/>
      <c r="L1986" s="57"/>
      <c r="M1986" s="57"/>
      <c r="N1986" s="57"/>
      <c r="O1986" s="57"/>
      <c r="P1986" s="57"/>
      <c r="Q1986" s="57"/>
      <c r="R1986" s="57"/>
      <c r="S1986" s="57"/>
      <c r="T1986" s="57"/>
      <c r="U1986" s="77"/>
      <c r="V1986" s="24"/>
      <c r="Y1986" s="24"/>
      <c r="Z1986" s="24"/>
      <c r="AA1986" s="24"/>
      <c r="AB1986" s="24"/>
      <c r="AC1986" s="24"/>
    </row>
    <row r="1987" spans="1:29" s="169" customFormat="1">
      <c r="A1987" s="24"/>
      <c r="B1987" s="24"/>
      <c r="C1987" s="57"/>
      <c r="D1987" s="57"/>
      <c r="E1987" s="57"/>
      <c r="F1987" s="57"/>
      <c r="G1987" s="57"/>
      <c r="H1987" s="57"/>
      <c r="I1987" s="57"/>
      <c r="J1987" s="57"/>
      <c r="K1987" s="57"/>
      <c r="L1987" s="57"/>
      <c r="M1987" s="57"/>
      <c r="N1987" s="57"/>
      <c r="O1987" s="57"/>
      <c r="P1987" s="57"/>
      <c r="Q1987" s="57"/>
      <c r="R1987" s="57"/>
      <c r="S1987" s="57"/>
      <c r="T1987" s="57"/>
      <c r="U1987" s="77"/>
      <c r="V1987" s="24"/>
      <c r="Y1987" s="24"/>
      <c r="Z1987" s="24"/>
      <c r="AA1987" s="24"/>
      <c r="AB1987" s="24"/>
      <c r="AC1987" s="24"/>
    </row>
    <row r="1988" spans="1:29" s="169" customFormat="1">
      <c r="A1988" s="24"/>
      <c r="B1988" s="24"/>
      <c r="C1988" s="57"/>
      <c r="D1988" s="57"/>
      <c r="E1988" s="57"/>
      <c r="F1988" s="57"/>
      <c r="G1988" s="57"/>
      <c r="H1988" s="57"/>
      <c r="I1988" s="57"/>
      <c r="J1988" s="57"/>
      <c r="K1988" s="57"/>
      <c r="L1988" s="57"/>
      <c r="M1988" s="57"/>
      <c r="N1988" s="57"/>
      <c r="O1988" s="57"/>
      <c r="P1988" s="57"/>
      <c r="Q1988" s="57"/>
      <c r="R1988" s="57"/>
      <c r="S1988" s="57"/>
      <c r="T1988" s="57"/>
      <c r="U1988" s="77"/>
      <c r="V1988" s="24"/>
      <c r="Y1988" s="24"/>
      <c r="Z1988" s="24"/>
      <c r="AA1988" s="24"/>
      <c r="AB1988" s="24"/>
      <c r="AC1988" s="24"/>
    </row>
    <row r="1989" spans="1:29" s="169" customFormat="1">
      <c r="A1989" s="24"/>
      <c r="B1989" s="24"/>
      <c r="C1989" s="57"/>
      <c r="D1989" s="57"/>
      <c r="E1989" s="57"/>
      <c r="F1989" s="57"/>
      <c r="G1989" s="57"/>
      <c r="H1989" s="57"/>
      <c r="I1989" s="57"/>
      <c r="J1989" s="57"/>
      <c r="K1989" s="57"/>
      <c r="L1989" s="57"/>
      <c r="M1989" s="57"/>
      <c r="N1989" s="57"/>
      <c r="O1989" s="57"/>
      <c r="P1989" s="57"/>
      <c r="Q1989" s="57"/>
      <c r="R1989" s="57"/>
      <c r="S1989" s="57"/>
      <c r="T1989" s="57"/>
      <c r="U1989" s="77"/>
      <c r="V1989" s="24"/>
      <c r="Y1989" s="24"/>
      <c r="Z1989" s="24"/>
      <c r="AA1989" s="24"/>
      <c r="AB1989" s="24"/>
      <c r="AC1989" s="24"/>
    </row>
    <row r="1990" spans="1:29" s="169" customFormat="1">
      <c r="A1990" s="24"/>
      <c r="B1990" s="24"/>
      <c r="C1990" s="57"/>
      <c r="D1990" s="57"/>
      <c r="E1990" s="57"/>
      <c r="F1990" s="57"/>
      <c r="G1990" s="57"/>
      <c r="H1990" s="57"/>
      <c r="I1990" s="57"/>
      <c r="J1990" s="57"/>
      <c r="K1990" s="57"/>
      <c r="L1990" s="57"/>
      <c r="M1990" s="57"/>
      <c r="N1990" s="57"/>
      <c r="O1990" s="57"/>
      <c r="P1990" s="57"/>
      <c r="Q1990" s="57"/>
      <c r="R1990" s="57"/>
      <c r="S1990" s="57"/>
      <c r="T1990" s="57"/>
      <c r="U1990" s="77"/>
      <c r="V1990" s="24"/>
      <c r="Y1990" s="24"/>
      <c r="Z1990" s="24"/>
      <c r="AA1990" s="24"/>
      <c r="AB1990" s="24"/>
      <c r="AC1990" s="24"/>
    </row>
    <row r="1991" spans="1:29" s="169" customFormat="1">
      <c r="A1991" s="24"/>
      <c r="B1991" s="24"/>
      <c r="C1991" s="57"/>
      <c r="D1991" s="57"/>
      <c r="E1991" s="57"/>
      <c r="F1991" s="57"/>
      <c r="G1991" s="57"/>
      <c r="H1991" s="57"/>
      <c r="I1991" s="57"/>
      <c r="J1991" s="57"/>
      <c r="K1991" s="57"/>
      <c r="L1991" s="57"/>
      <c r="M1991" s="57"/>
      <c r="N1991" s="57"/>
      <c r="O1991" s="57"/>
      <c r="P1991" s="57"/>
      <c r="Q1991" s="57"/>
      <c r="R1991" s="57"/>
      <c r="S1991" s="57"/>
      <c r="T1991" s="57"/>
      <c r="U1991" s="77"/>
      <c r="V1991" s="24"/>
      <c r="Y1991" s="24"/>
      <c r="Z1991" s="24"/>
      <c r="AA1991" s="24"/>
      <c r="AB1991" s="24"/>
      <c r="AC1991" s="24"/>
    </row>
    <row r="1992" spans="1:29" s="169" customFormat="1">
      <c r="A1992" s="24"/>
      <c r="B1992" s="24"/>
      <c r="C1992" s="57"/>
      <c r="D1992" s="57"/>
      <c r="E1992" s="57"/>
      <c r="F1992" s="57"/>
      <c r="G1992" s="57"/>
      <c r="H1992" s="57"/>
      <c r="I1992" s="57"/>
      <c r="J1992" s="57"/>
      <c r="K1992" s="57"/>
      <c r="L1992" s="57"/>
      <c r="M1992" s="57"/>
      <c r="N1992" s="57"/>
      <c r="O1992" s="57"/>
      <c r="P1992" s="57"/>
      <c r="Q1992" s="57"/>
      <c r="R1992" s="57"/>
      <c r="S1992" s="57"/>
      <c r="T1992" s="57"/>
      <c r="U1992" s="77"/>
      <c r="V1992" s="24"/>
      <c r="Y1992" s="24"/>
      <c r="Z1992" s="24"/>
      <c r="AA1992" s="24"/>
      <c r="AB1992" s="24"/>
      <c r="AC1992" s="24"/>
    </row>
    <row r="1993" spans="1:29" s="169" customFormat="1">
      <c r="A1993" s="24"/>
      <c r="B1993" s="24"/>
      <c r="C1993" s="57"/>
      <c r="D1993" s="57"/>
      <c r="E1993" s="57"/>
      <c r="F1993" s="57"/>
      <c r="G1993" s="57"/>
      <c r="H1993" s="57"/>
      <c r="I1993" s="57"/>
      <c r="J1993" s="57"/>
      <c r="K1993" s="57"/>
      <c r="L1993" s="57"/>
      <c r="M1993" s="57"/>
      <c r="N1993" s="57"/>
      <c r="O1993" s="57"/>
      <c r="P1993" s="57"/>
      <c r="Q1993" s="57"/>
      <c r="R1993" s="57"/>
      <c r="S1993" s="57"/>
      <c r="T1993" s="57"/>
      <c r="U1993" s="77"/>
      <c r="V1993" s="24"/>
      <c r="Y1993" s="24"/>
      <c r="Z1993" s="24"/>
      <c r="AA1993" s="24"/>
      <c r="AB1993" s="24"/>
      <c r="AC1993" s="24"/>
    </row>
    <row r="1994" spans="1:29" s="169" customFormat="1">
      <c r="A1994" s="24"/>
      <c r="B1994" s="24"/>
      <c r="C1994" s="57"/>
      <c r="D1994" s="57"/>
      <c r="E1994" s="57"/>
      <c r="F1994" s="57"/>
      <c r="G1994" s="57"/>
      <c r="H1994" s="57"/>
      <c r="I1994" s="57"/>
      <c r="J1994" s="57"/>
      <c r="K1994" s="57"/>
      <c r="L1994" s="57"/>
      <c r="M1994" s="57"/>
      <c r="N1994" s="57"/>
      <c r="O1994" s="57"/>
      <c r="P1994" s="57"/>
      <c r="Q1994" s="57"/>
      <c r="R1994" s="57"/>
      <c r="S1994" s="57"/>
      <c r="T1994" s="57"/>
      <c r="U1994" s="77"/>
      <c r="V1994" s="24"/>
      <c r="Y1994" s="24"/>
      <c r="Z1994" s="24"/>
      <c r="AA1994" s="24"/>
      <c r="AB1994" s="24"/>
      <c r="AC1994" s="24"/>
    </row>
    <row r="1995" spans="1:29" s="169" customFormat="1">
      <c r="A1995" s="24"/>
      <c r="B1995" s="24"/>
      <c r="C1995" s="57"/>
      <c r="D1995" s="57"/>
      <c r="E1995" s="57"/>
      <c r="F1995" s="57"/>
      <c r="G1995" s="57"/>
      <c r="H1995" s="57"/>
      <c r="I1995" s="57"/>
      <c r="J1995" s="57"/>
      <c r="K1995" s="57"/>
      <c r="L1995" s="57"/>
      <c r="M1995" s="57"/>
      <c r="N1995" s="57"/>
      <c r="O1995" s="57"/>
      <c r="P1995" s="57"/>
      <c r="Q1995" s="57"/>
      <c r="R1995" s="57"/>
      <c r="S1995" s="57"/>
      <c r="T1995" s="57"/>
      <c r="U1995" s="77"/>
      <c r="V1995" s="24"/>
      <c r="Y1995" s="24"/>
      <c r="Z1995" s="24"/>
      <c r="AA1995" s="24"/>
      <c r="AB1995" s="24"/>
      <c r="AC1995" s="24"/>
    </row>
    <row r="1996" spans="1:29" s="169" customFormat="1">
      <c r="A1996" s="24"/>
      <c r="B1996" s="24"/>
      <c r="C1996" s="57"/>
      <c r="D1996" s="57"/>
      <c r="E1996" s="57"/>
      <c r="F1996" s="57"/>
      <c r="G1996" s="57"/>
      <c r="H1996" s="57"/>
      <c r="I1996" s="57"/>
      <c r="J1996" s="57"/>
      <c r="K1996" s="57"/>
      <c r="L1996" s="57"/>
      <c r="M1996" s="57"/>
      <c r="N1996" s="57"/>
      <c r="O1996" s="57"/>
      <c r="P1996" s="57"/>
      <c r="Q1996" s="57"/>
      <c r="R1996" s="57"/>
      <c r="S1996" s="57"/>
      <c r="T1996" s="57"/>
      <c r="U1996" s="77"/>
      <c r="V1996" s="24"/>
      <c r="Y1996" s="24"/>
      <c r="Z1996" s="24"/>
      <c r="AA1996" s="24"/>
      <c r="AB1996" s="24"/>
      <c r="AC1996" s="24"/>
    </row>
    <row r="1997" spans="1:29" s="169" customFormat="1">
      <c r="A1997" s="24"/>
      <c r="B1997" s="24"/>
      <c r="C1997" s="57"/>
      <c r="D1997" s="57"/>
      <c r="E1997" s="57"/>
      <c r="F1997" s="57"/>
      <c r="G1997" s="57"/>
      <c r="H1997" s="57"/>
      <c r="I1997" s="57"/>
      <c r="J1997" s="57"/>
      <c r="K1997" s="57"/>
      <c r="L1997" s="57"/>
      <c r="M1997" s="57"/>
      <c r="N1997" s="57"/>
      <c r="O1997" s="57"/>
      <c r="P1997" s="57"/>
      <c r="Q1997" s="57"/>
      <c r="R1997" s="57"/>
      <c r="S1997" s="57"/>
      <c r="T1997" s="57"/>
      <c r="U1997" s="77"/>
      <c r="V1997" s="24"/>
      <c r="Y1997" s="24"/>
      <c r="Z1997" s="24"/>
      <c r="AA1997" s="24"/>
      <c r="AB1997" s="24"/>
      <c r="AC1997" s="24"/>
    </row>
    <row r="1998" spans="1:29" s="169" customFormat="1">
      <c r="A1998" s="24"/>
      <c r="B1998" s="24"/>
      <c r="C1998" s="57"/>
      <c r="D1998" s="57"/>
      <c r="E1998" s="57"/>
      <c r="F1998" s="57"/>
      <c r="G1998" s="57"/>
      <c r="H1998" s="57"/>
      <c r="I1998" s="57"/>
      <c r="J1998" s="57"/>
      <c r="K1998" s="57"/>
      <c r="L1998" s="57"/>
      <c r="M1998" s="57"/>
      <c r="N1998" s="57"/>
      <c r="O1998" s="57"/>
      <c r="P1998" s="57"/>
      <c r="Q1998" s="57"/>
      <c r="R1998" s="57"/>
      <c r="S1998" s="57"/>
      <c r="T1998" s="57"/>
      <c r="U1998" s="77"/>
      <c r="V1998" s="24"/>
      <c r="Y1998" s="24"/>
      <c r="Z1998" s="24"/>
      <c r="AA1998" s="24"/>
      <c r="AB1998" s="24"/>
      <c r="AC1998" s="24"/>
    </row>
    <row r="1999" spans="1:29" s="169" customFormat="1">
      <c r="A1999" s="24"/>
      <c r="B1999" s="24"/>
      <c r="C1999" s="57"/>
      <c r="D1999" s="57"/>
      <c r="E1999" s="57"/>
      <c r="F1999" s="57"/>
      <c r="G1999" s="57"/>
      <c r="H1999" s="57"/>
      <c r="I1999" s="57"/>
      <c r="J1999" s="57"/>
      <c r="K1999" s="57"/>
      <c r="L1999" s="57"/>
      <c r="M1999" s="57"/>
      <c r="N1999" s="57"/>
      <c r="O1999" s="57"/>
      <c r="P1999" s="57"/>
      <c r="Q1999" s="57"/>
      <c r="R1999" s="57"/>
      <c r="S1999" s="57"/>
      <c r="T1999" s="57"/>
      <c r="U1999" s="77"/>
      <c r="V1999" s="24"/>
      <c r="Y1999" s="24"/>
      <c r="Z1999" s="24"/>
      <c r="AA1999" s="24"/>
      <c r="AB1999" s="24"/>
      <c r="AC1999" s="24"/>
    </row>
    <row r="2000" spans="1:29" s="169" customFormat="1">
      <c r="A2000" s="24"/>
      <c r="B2000" s="24"/>
      <c r="C2000" s="57"/>
      <c r="D2000" s="57"/>
      <c r="E2000" s="57"/>
      <c r="F2000" s="57"/>
      <c r="G2000" s="57"/>
      <c r="H2000" s="57"/>
      <c r="I2000" s="57"/>
      <c r="J2000" s="57"/>
      <c r="K2000" s="57"/>
      <c r="L2000" s="57"/>
      <c r="M2000" s="57"/>
      <c r="N2000" s="57"/>
      <c r="O2000" s="57"/>
      <c r="P2000" s="57"/>
      <c r="Q2000" s="57"/>
      <c r="R2000" s="57"/>
      <c r="S2000" s="57"/>
      <c r="T2000" s="57"/>
      <c r="U2000" s="77"/>
      <c r="V2000" s="24"/>
      <c r="Y2000" s="24"/>
      <c r="Z2000" s="24"/>
      <c r="AA2000" s="24"/>
      <c r="AB2000" s="24"/>
      <c r="AC2000" s="24"/>
    </row>
  </sheetData>
  <phoneticPr fontId="3" type="noConversion"/>
  <pageMargins left="0.75" right="0.75" top="1" bottom="1" header="0.5" footer="0.5"/>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636CE-3AA4-C740-AF06-1BD9D415A573}">
  <sheetPr codeName="工作表7"/>
  <dimension ref="A1:AJ1941"/>
  <sheetViews>
    <sheetView workbookViewId="0">
      <selection activeCell="W76" sqref="W76"/>
    </sheetView>
  </sheetViews>
  <sheetFormatPr baseColWidth="10" defaultRowHeight="18"/>
  <cols>
    <col min="1" max="1" width="7.83203125" style="185" bestFit="1" customWidth="1"/>
    <col min="2" max="2" width="6" style="185" bestFit="1" customWidth="1"/>
    <col min="3" max="3" width="6.6640625" style="181" bestFit="1" customWidth="1"/>
    <col min="4" max="4" width="6" style="185" bestFit="1" customWidth="1"/>
    <col min="5" max="5" width="6.6640625" style="185" bestFit="1" customWidth="1"/>
    <col min="6" max="6" width="6" style="185" bestFit="1" customWidth="1"/>
    <col min="7" max="7" width="6.6640625" style="181" bestFit="1" customWidth="1"/>
    <col min="8" max="8" width="6" style="185" bestFit="1" customWidth="1"/>
    <col min="9" max="9" width="6.6640625" style="185" bestFit="1" customWidth="1"/>
    <col min="10" max="10" width="6" style="185" bestFit="1" customWidth="1"/>
    <col min="11" max="11" width="9" style="185" bestFit="1" customWidth="1"/>
    <col min="12" max="12" width="6" style="185" bestFit="1" customWidth="1"/>
    <col min="13" max="13" width="9" style="185" bestFit="1" customWidth="1"/>
    <col min="14" max="14" width="6" style="185" bestFit="1" customWidth="1"/>
    <col min="15" max="15" width="6.6640625" style="181" bestFit="1" customWidth="1"/>
    <col min="16" max="16" width="6" style="185" bestFit="1" customWidth="1"/>
    <col min="17" max="17" width="9" style="185" bestFit="1" customWidth="1"/>
    <col min="18" max="18" width="6" style="185" bestFit="1" customWidth="1"/>
    <col min="19" max="19" width="6.6640625" style="181" bestFit="1" customWidth="1"/>
    <col min="20" max="20" width="6" style="185" bestFit="1" customWidth="1"/>
    <col min="21" max="21" width="6.6640625" style="181" bestFit="1" customWidth="1"/>
    <col min="22" max="22" width="6" style="185" bestFit="1" customWidth="1"/>
    <col min="23" max="23" width="9" style="181" bestFit="1" customWidth="1"/>
    <col min="24" max="24" width="6" style="185" bestFit="1" customWidth="1"/>
    <col min="25" max="25" width="9" style="181" bestFit="1" customWidth="1"/>
    <col min="26" max="26" width="6" style="185" bestFit="1" customWidth="1"/>
    <col min="27" max="27" width="10.83203125" style="185"/>
    <col min="28" max="28" width="10" style="185" bestFit="1" customWidth="1"/>
    <col min="29" max="29" width="15.6640625" style="185" bestFit="1" customWidth="1"/>
    <col min="30" max="30" width="6.6640625" style="185" bestFit="1" customWidth="1"/>
    <col min="31" max="31" width="12" style="185" bestFit="1" customWidth="1"/>
    <col min="32" max="32" width="13.33203125" style="185" bestFit="1" customWidth="1"/>
    <col min="33" max="33" width="13.83203125" style="185" bestFit="1" customWidth="1"/>
    <col min="34" max="34" width="11.83203125" style="185" bestFit="1" customWidth="1"/>
    <col min="35" max="35" width="14.33203125" style="185" bestFit="1" customWidth="1"/>
    <col min="36" max="36" width="28.1640625" style="185" bestFit="1" customWidth="1"/>
    <col min="37" max="16384" width="10.83203125" style="185"/>
  </cols>
  <sheetData>
    <row r="1" spans="1:36" ht="21">
      <c r="A1" s="183"/>
      <c r="B1" s="179" t="s">
        <v>4821</v>
      </c>
      <c r="D1" s="179" t="s">
        <v>5463</v>
      </c>
      <c r="E1" s="181"/>
      <c r="F1" s="182" t="s">
        <v>4822</v>
      </c>
      <c r="H1" s="182" t="s">
        <v>4823</v>
      </c>
      <c r="I1" s="181"/>
      <c r="J1" s="182" t="s">
        <v>4824</v>
      </c>
      <c r="K1" s="183">
        <v>2338</v>
      </c>
      <c r="L1" s="184" t="s">
        <v>4831</v>
      </c>
      <c r="M1" s="181">
        <v>1514</v>
      </c>
      <c r="N1" s="185" t="s">
        <v>4832</v>
      </c>
      <c r="O1" s="181">
        <v>8054</v>
      </c>
      <c r="P1" s="185" t="s">
        <v>4833</v>
      </c>
      <c r="Q1" s="181">
        <v>5820</v>
      </c>
      <c r="R1" s="185" t="s">
        <v>4834</v>
      </c>
      <c r="S1" s="181">
        <v>5289</v>
      </c>
      <c r="T1" s="185" t="s">
        <v>4835</v>
      </c>
      <c r="U1" s="181">
        <v>3037</v>
      </c>
      <c r="V1" s="185" t="s">
        <v>4836</v>
      </c>
      <c r="W1" s="181">
        <v>2611</v>
      </c>
      <c r="X1" s="185" t="s">
        <v>4837</v>
      </c>
      <c r="Z1" s="185" t="s">
        <v>5754</v>
      </c>
      <c r="AB1" s="179" t="s">
        <v>11</v>
      </c>
      <c r="AC1" s="179" t="s">
        <v>2</v>
      </c>
      <c r="AD1" s="185" t="s">
        <v>5473</v>
      </c>
      <c r="AE1" s="185" t="s">
        <v>5472</v>
      </c>
      <c r="AF1" s="185" t="s">
        <v>5481</v>
      </c>
      <c r="AG1" s="186" t="s">
        <v>5482</v>
      </c>
      <c r="AH1" s="185" t="s">
        <v>5475</v>
      </c>
      <c r="AI1" s="187" t="s">
        <v>5483</v>
      </c>
      <c r="AJ1" s="186" t="s">
        <v>5480</v>
      </c>
    </row>
    <row r="2" spans="1:36">
      <c r="A2" s="181"/>
      <c r="B2" s="179" t="s">
        <v>4821</v>
      </c>
      <c r="D2" s="179" t="s">
        <v>5463</v>
      </c>
      <c r="E2" s="181"/>
      <c r="F2" s="182" t="s">
        <v>4822</v>
      </c>
      <c r="H2" s="182" t="s">
        <v>4823</v>
      </c>
      <c r="I2" s="181"/>
      <c r="J2" s="182" t="s">
        <v>4824</v>
      </c>
      <c r="K2" s="181">
        <v>4956</v>
      </c>
      <c r="L2" s="185" t="s">
        <v>4831</v>
      </c>
      <c r="M2" s="181">
        <v>2015</v>
      </c>
      <c r="N2" s="185" t="s">
        <v>4832</v>
      </c>
      <c r="O2" s="181">
        <v>5299</v>
      </c>
      <c r="P2" s="185" t="s">
        <v>4833</v>
      </c>
      <c r="Q2" s="181">
        <v>4152</v>
      </c>
      <c r="R2" s="185" t="s">
        <v>4834</v>
      </c>
      <c r="S2" s="181">
        <v>2530</v>
      </c>
      <c r="T2" s="185" t="s">
        <v>4835</v>
      </c>
      <c r="U2" s="181">
        <v>4919</v>
      </c>
      <c r="V2" s="185" t="s">
        <v>4836</v>
      </c>
      <c r="W2" s="181">
        <v>4956</v>
      </c>
      <c r="X2" s="185" t="s">
        <v>4837</v>
      </c>
      <c r="Z2" s="185" t="s">
        <v>5754</v>
      </c>
      <c r="AB2" s="179">
        <v>1101</v>
      </c>
      <c r="AC2" s="179" t="s">
        <v>13</v>
      </c>
      <c r="AD2" s="185" t="s">
        <v>5473</v>
      </c>
      <c r="AE2" s="179" t="s">
        <v>5472</v>
      </c>
      <c r="AF2" s="185" t="s">
        <v>5474</v>
      </c>
      <c r="AG2" s="185" t="s">
        <v>5474</v>
      </c>
      <c r="AH2" s="185" t="s">
        <v>5475</v>
      </c>
      <c r="AI2" s="185" t="s">
        <v>5474</v>
      </c>
      <c r="AJ2" s="185" t="s">
        <v>5476</v>
      </c>
    </row>
    <row r="3" spans="1:36">
      <c r="A3" s="201"/>
      <c r="B3" s="179" t="s">
        <v>4821</v>
      </c>
      <c r="D3" s="179" t="s">
        <v>5463</v>
      </c>
      <c r="E3" s="201"/>
      <c r="F3" s="182" t="s">
        <v>4822</v>
      </c>
      <c r="G3" s="201"/>
      <c r="H3" s="182" t="s">
        <v>4823</v>
      </c>
      <c r="I3" s="201"/>
      <c r="J3" s="182" t="s">
        <v>4824</v>
      </c>
      <c r="K3" s="181">
        <v>4934</v>
      </c>
      <c r="L3" s="185" t="s">
        <v>4831</v>
      </c>
      <c r="M3" s="181">
        <v>5438</v>
      </c>
      <c r="N3" s="185" t="s">
        <v>4832</v>
      </c>
      <c r="O3" s="181">
        <v>2424</v>
      </c>
      <c r="P3" s="185" t="s">
        <v>4833</v>
      </c>
      <c r="Q3" s="181">
        <v>8249</v>
      </c>
      <c r="R3" s="185" t="s">
        <v>4834</v>
      </c>
      <c r="S3" s="181">
        <v>6112</v>
      </c>
      <c r="T3" s="185" t="s">
        <v>4835</v>
      </c>
      <c r="U3" s="181">
        <v>6269</v>
      </c>
      <c r="V3" s="185" t="s">
        <v>4836</v>
      </c>
      <c r="W3" s="181">
        <v>6196</v>
      </c>
      <c r="X3" s="185" t="s">
        <v>4837</v>
      </c>
      <c r="Y3" s="201"/>
      <c r="Z3" s="185" t="s">
        <v>5754</v>
      </c>
      <c r="AB3" s="179">
        <v>1102</v>
      </c>
      <c r="AC3" s="179" t="s">
        <v>22</v>
      </c>
      <c r="AD3" s="185" t="s">
        <v>5473</v>
      </c>
      <c r="AE3" s="179" t="s">
        <v>5472</v>
      </c>
      <c r="AF3" s="185" t="s">
        <v>5474</v>
      </c>
      <c r="AG3" s="185" t="s">
        <v>5474</v>
      </c>
      <c r="AH3" s="185" t="s">
        <v>5475</v>
      </c>
      <c r="AI3" s="185" t="s">
        <v>5474</v>
      </c>
      <c r="AJ3" s="185" t="s">
        <v>5476</v>
      </c>
    </row>
    <row r="4" spans="1:36">
      <c r="A4" s="201"/>
      <c r="B4" s="179" t="s">
        <v>4821</v>
      </c>
      <c r="D4" s="179" t="s">
        <v>5463</v>
      </c>
      <c r="E4" s="201"/>
      <c r="F4" s="182" t="s">
        <v>4822</v>
      </c>
      <c r="G4" s="201"/>
      <c r="H4" s="182" t="s">
        <v>4823</v>
      </c>
      <c r="I4" s="201"/>
      <c r="J4" s="182" t="s">
        <v>4824</v>
      </c>
      <c r="K4" s="181">
        <v>3556</v>
      </c>
      <c r="L4" s="185" t="s">
        <v>4831</v>
      </c>
      <c r="M4" s="181">
        <v>2911</v>
      </c>
      <c r="N4" s="185" t="s">
        <v>4832</v>
      </c>
      <c r="O4" s="181">
        <v>3545</v>
      </c>
      <c r="P4" s="185" t="s">
        <v>4833</v>
      </c>
      <c r="Q4" s="181">
        <v>2430</v>
      </c>
      <c r="R4" s="185" t="s">
        <v>4834</v>
      </c>
      <c r="S4" s="181">
        <v>9910</v>
      </c>
      <c r="T4" s="185" t="s">
        <v>4835</v>
      </c>
      <c r="U4" s="181">
        <v>4966</v>
      </c>
      <c r="V4" s="185" t="s">
        <v>4836</v>
      </c>
      <c r="W4" s="181">
        <v>6706</v>
      </c>
      <c r="X4" s="185" t="s">
        <v>4837</v>
      </c>
      <c r="Y4" s="201"/>
      <c r="Z4" s="185" t="s">
        <v>5754</v>
      </c>
      <c r="AB4" s="179">
        <v>1103</v>
      </c>
      <c r="AC4" s="179" t="s">
        <v>23</v>
      </c>
      <c r="AD4" s="185" t="s">
        <v>5474</v>
      </c>
      <c r="AE4" s="179" t="s">
        <v>5474</v>
      </c>
      <c r="AF4" s="185" t="s">
        <v>5474</v>
      </c>
      <c r="AG4" s="185" t="s">
        <v>5474</v>
      </c>
      <c r="AH4" s="185" t="s">
        <v>5474</v>
      </c>
      <c r="AI4" s="185" t="s">
        <v>5474</v>
      </c>
      <c r="AJ4" s="185" t="s">
        <v>5474</v>
      </c>
    </row>
    <row r="5" spans="1:36">
      <c r="A5" s="201"/>
      <c r="B5" s="179" t="s">
        <v>4821</v>
      </c>
      <c r="D5" s="179" t="s">
        <v>5463</v>
      </c>
      <c r="E5" s="201"/>
      <c r="F5" s="182" t="s">
        <v>4822</v>
      </c>
      <c r="G5" s="201"/>
      <c r="H5" s="182" t="s">
        <v>4823</v>
      </c>
      <c r="I5" s="201"/>
      <c r="J5" s="182" t="s">
        <v>4824</v>
      </c>
      <c r="K5" s="181">
        <v>3591</v>
      </c>
      <c r="L5" s="185" t="s">
        <v>4831</v>
      </c>
      <c r="M5" s="181">
        <v>3010</v>
      </c>
      <c r="N5" s="185" t="s">
        <v>4832</v>
      </c>
      <c r="O5" s="181">
        <v>8261</v>
      </c>
      <c r="P5" s="185" t="s">
        <v>4833</v>
      </c>
      <c r="Q5" s="181">
        <v>5522</v>
      </c>
      <c r="R5" s="185" t="s">
        <v>4834</v>
      </c>
      <c r="S5" s="181">
        <v>9917</v>
      </c>
      <c r="T5" s="185" t="s">
        <v>4835</v>
      </c>
      <c r="U5" s="181">
        <v>2481</v>
      </c>
      <c r="V5" s="185" t="s">
        <v>4836</v>
      </c>
      <c r="W5" s="181">
        <v>3059</v>
      </c>
      <c r="X5" s="185" t="s">
        <v>4837</v>
      </c>
      <c r="Y5" s="201"/>
      <c r="Z5" s="185" t="s">
        <v>5754</v>
      </c>
      <c r="AB5" s="179">
        <v>1104</v>
      </c>
      <c r="AC5" s="179" t="s">
        <v>24</v>
      </c>
      <c r="AD5" s="185" t="s">
        <v>5474</v>
      </c>
      <c r="AE5" s="179" t="s">
        <v>5474</v>
      </c>
      <c r="AF5" s="185" t="s">
        <v>5474</v>
      </c>
      <c r="AG5" s="185" t="s">
        <v>5474</v>
      </c>
      <c r="AH5" s="185" t="s">
        <v>5474</v>
      </c>
      <c r="AI5" s="185" t="s">
        <v>5474</v>
      </c>
      <c r="AJ5" s="185" t="s">
        <v>5474</v>
      </c>
    </row>
    <row r="6" spans="1:36">
      <c r="A6" s="201"/>
      <c r="B6" s="179" t="s">
        <v>4821</v>
      </c>
      <c r="D6" s="179" t="s">
        <v>5463</v>
      </c>
      <c r="E6" s="201"/>
      <c r="F6" s="182" t="s">
        <v>4822</v>
      </c>
      <c r="H6" s="182" t="s">
        <v>4823</v>
      </c>
      <c r="I6" s="201"/>
      <c r="J6" s="182" t="s">
        <v>4824</v>
      </c>
      <c r="K6" s="181">
        <v>6525</v>
      </c>
      <c r="L6" s="185" t="s">
        <v>4831</v>
      </c>
      <c r="M6" s="181">
        <v>2537</v>
      </c>
      <c r="N6" s="185" t="s">
        <v>4832</v>
      </c>
      <c r="O6" s="181">
        <v>1799</v>
      </c>
      <c r="P6" s="185" t="s">
        <v>4833</v>
      </c>
      <c r="Q6" s="181">
        <v>6552</v>
      </c>
      <c r="R6" s="185" t="s">
        <v>4834</v>
      </c>
      <c r="S6" s="181">
        <v>2412</v>
      </c>
      <c r="T6" s="185" t="s">
        <v>4835</v>
      </c>
      <c r="U6" s="181">
        <v>8016</v>
      </c>
      <c r="V6" s="185" t="s">
        <v>4836</v>
      </c>
      <c r="W6" s="181">
        <v>1718</v>
      </c>
      <c r="X6" s="185" t="s">
        <v>4837</v>
      </c>
      <c r="Y6" s="201"/>
      <c r="Z6" s="185" t="s">
        <v>5754</v>
      </c>
      <c r="AB6" s="179">
        <v>1108</v>
      </c>
      <c r="AC6" s="179" t="s">
        <v>25</v>
      </c>
      <c r="AD6" s="185" t="s">
        <v>5474</v>
      </c>
      <c r="AE6" s="179" t="s">
        <v>5474</v>
      </c>
      <c r="AF6" s="185" t="s">
        <v>5474</v>
      </c>
      <c r="AG6" s="185" t="s">
        <v>5474</v>
      </c>
      <c r="AH6" s="185" t="s">
        <v>5474</v>
      </c>
      <c r="AI6" s="185" t="s">
        <v>5474</v>
      </c>
      <c r="AJ6" s="185" t="s">
        <v>5474</v>
      </c>
    </row>
    <row r="7" spans="1:36">
      <c r="A7" s="201"/>
      <c r="B7" s="179" t="s">
        <v>4821</v>
      </c>
      <c r="D7" s="179" t="s">
        <v>5463</v>
      </c>
      <c r="E7" s="201"/>
      <c r="F7" s="182" t="s">
        <v>4822</v>
      </c>
      <c r="H7" s="182" t="s">
        <v>4823</v>
      </c>
      <c r="I7" s="201"/>
      <c r="J7" s="182" t="s">
        <v>4824</v>
      </c>
      <c r="K7" s="181">
        <v>5299</v>
      </c>
      <c r="L7" s="185" t="s">
        <v>4831</v>
      </c>
      <c r="M7" s="181">
        <v>2892</v>
      </c>
      <c r="N7" s="185" t="s">
        <v>4832</v>
      </c>
      <c r="O7" s="181">
        <v>3483</v>
      </c>
      <c r="P7" s="185" t="s">
        <v>4833</v>
      </c>
      <c r="Q7" s="181">
        <v>9944</v>
      </c>
      <c r="R7" s="185" t="s">
        <v>4834</v>
      </c>
      <c r="S7" s="181">
        <v>3376</v>
      </c>
      <c r="T7" s="185" t="s">
        <v>4835</v>
      </c>
      <c r="U7" s="181">
        <v>5483</v>
      </c>
      <c r="V7" s="185" t="s">
        <v>4836</v>
      </c>
      <c r="W7" s="181">
        <v>1305</v>
      </c>
      <c r="X7" s="185" t="s">
        <v>4837</v>
      </c>
      <c r="Y7" s="201"/>
      <c r="Z7" s="185" t="s">
        <v>5754</v>
      </c>
      <c r="AB7" s="179">
        <v>1109</v>
      </c>
      <c r="AC7" s="179" t="s">
        <v>26</v>
      </c>
      <c r="AD7" s="185" t="s">
        <v>5474</v>
      </c>
      <c r="AE7" s="179" t="s">
        <v>5474</v>
      </c>
      <c r="AF7" s="185" t="s">
        <v>5474</v>
      </c>
      <c r="AG7" s="185" t="s">
        <v>5474</v>
      </c>
      <c r="AH7" s="185" t="s">
        <v>5474</v>
      </c>
      <c r="AI7" s="185" t="s">
        <v>5474</v>
      </c>
      <c r="AJ7" s="185" t="s">
        <v>5474</v>
      </c>
    </row>
    <row r="8" spans="1:36">
      <c r="A8" s="201"/>
      <c r="B8" s="179" t="s">
        <v>4821</v>
      </c>
      <c r="D8" s="179" t="s">
        <v>5463</v>
      </c>
      <c r="E8" s="201"/>
      <c r="F8" s="182" t="s">
        <v>4822</v>
      </c>
      <c r="H8" s="182" t="s">
        <v>4823</v>
      </c>
      <c r="I8" s="201"/>
      <c r="J8" s="182" t="s">
        <v>4824</v>
      </c>
      <c r="K8" s="181">
        <v>3031</v>
      </c>
      <c r="L8" s="185" t="s">
        <v>4831</v>
      </c>
      <c r="M8" s="181">
        <v>3036</v>
      </c>
      <c r="N8" s="185" t="s">
        <v>4832</v>
      </c>
      <c r="O8" s="181">
        <v>6173</v>
      </c>
      <c r="P8" s="185" t="s">
        <v>4833</v>
      </c>
      <c r="Q8" s="181">
        <v>2897</v>
      </c>
      <c r="R8" s="185" t="s">
        <v>4834</v>
      </c>
      <c r="S8" s="181">
        <v>6121</v>
      </c>
      <c r="T8" s="185" t="s">
        <v>4835</v>
      </c>
      <c r="U8" s="181">
        <v>3006</v>
      </c>
      <c r="V8" s="185" t="s">
        <v>4836</v>
      </c>
      <c r="W8" s="181">
        <v>2369</v>
      </c>
      <c r="X8" s="185" t="s">
        <v>4837</v>
      </c>
      <c r="Y8" s="201"/>
      <c r="Z8" s="185" t="s">
        <v>5754</v>
      </c>
      <c r="AB8" s="179">
        <v>1110</v>
      </c>
      <c r="AC8" s="179" t="s">
        <v>27</v>
      </c>
      <c r="AD8" s="185" t="s">
        <v>5474</v>
      </c>
      <c r="AE8" s="179" t="s">
        <v>5474</v>
      </c>
      <c r="AF8" s="185" t="s">
        <v>5474</v>
      </c>
      <c r="AG8" s="185" t="s">
        <v>5474</v>
      </c>
      <c r="AH8" s="185" t="s">
        <v>5474</v>
      </c>
      <c r="AI8" s="185" t="s">
        <v>5474</v>
      </c>
      <c r="AJ8" s="185" t="s">
        <v>5474</v>
      </c>
    </row>
    <row r="9" spans="1:36">
      <c r="A9" s="201"/>
      <c r="B9" s="179" t="s">
        <v>4821</v>
      </c>
      <c r="D9" s="179" t="s">
        <v>5463</v>
      </c>
      <c r="E9" s="201"/>
      <c r="F9" s="182" t="s">
        <v>4822</v>
      </c>
      <c r="H9" s="182" t="s">
        <v>4823</v>
      </c>
      <c r="I9" s="201"/>
      <c r="J9" s="182" t="s">
        <v>4824</v>
      </c>
      <c r="K9" s="181">
        <v>6142</v>
      </c>
      <c r="L9" s="185" t="s">
        <v>4831</v>
      </c>
      <c r="M9" s="181">
        <v>2905</v>
      </c>
      <c r="N9" s="185" t="s">
        <v>4832</v>
      </c>
      <c r="O9" s="181">
        <v>6164</v>
      </c>
      <c r="P9" s="185" t="s">
        <v>4833</v>
      </c>
      <c r="Q9" s="181">
        <v>1519</v>
      </c>
      <c r="R9" s="185" t="s">
        <v>4834</v>
      </c>
      <c r="S9" s="181">
        <v>2634</v>
      </c>
      <c r="T9" s="185" t="s">
        <v>4835</v>
      </c>
      <c r="U9" s="181">
        <v>1434</v>
      </c>
      <c r="V9" s="185" t="s">
        <v>4836</v>
      </c>
      <c r="W9" s="181">
        <v>1313</v>
      </c>
      <c r="X9" s="185" t="s">
        <v>4837</v>
      </c>
      <c r="Y9" s="201"/>
      <c r="Z9" s="185" t="s">
        <v>5754</v>
      </c>
      <c r="AB9" s="179">
        <v>1201</v>
      </c>
      <c r="AC9" s="179" t="s">
        <v>28</v>
      </c>
      <c r="AD9" s="185" t="s">
        <v>5474</v>
      </c>
      <c r="AE9" s="179" t="s">
        <v>5474</v>
      </c>
      <c r="AF9" s="185" t="s">
        <v>5474</v>
      </c>
      <c r="AG9" s="185" t="s">
        <v>5474</v>
      </c>
      <c r="AH9" s="185" t="s">
        <v>5474</v>
      </c>
      <c r="AI9" s="185" t="s">
        <v>5474</v>
      </c>
      <c r="AJ9" s="185" t="s">
        <v>5474</v>
      </c>
    </row>
    <row r="10" spans="1:36">
      <c r="A10" s="201"/>
      <c r="B10" s="179" t="s">
        <v>4821</v>
      </c>
      <c r="D10" s="179" t="s">
        <v>5463</v>
      </c>
      <c r="E10" s="201"/>
      <c r="F10" s="182" t="s">
        <v>4822</v>
      </c>
      <c r="H10" s="182" t="s">
        <v>4823</v>
      </c>
      <c r="I10" s="201"/>
      <c r="J10" s="182" t="s">
        <v>4824</v>
      </c>
      <c r="K10" s="181">
        <v>6164</v>
      </c>
      <c r="L10" s="185" t="s">
        <v>4831</v>
      </c>
      <c r="M10" s="181">
        <v>5434</v>
      </c>
      <c r="N10" s="185" t="s">
        <v>4832</v>
      </c>
      <c r="O10" s="181">
        <v>5438</v>
      </c>
      <c r="P10" s="185" t="s">
        <v>4833</v>
      </c>
      <c r="Q10" s="181">
        <v>6139</v>
      </c>
      <c r="R10" s="185" t="s">
        <v>4834</v>
      </c>
      <c r="S10" s="181">
        <v>2430</v>
      </c>
      <c r="T10" s="185" t="s">
        <v>4835</v>
      </c>
      <c r="U10" s="181">
        <v>2883</v>
      </c>
      <c r="V10" s="185" t="s">
        <v>4836</v>
      </c>
      <c r="W10" s="181">
        <v>2014</v>
      </c>
      <c r="X10" s="185" t="s">
        <v>4837</v>
      </c>
      <c r="Y10" s="201"/>
      <c r="Z10" s="185" t="s">
        <v>5754</v>
      </c>
      <c r="AB10" s="179">
        <v>1203</v>
      </c>
      <c r="AC10" s="179" t="s">
        <v>29</v>
      </c>
      <c r="AD10" s="185" t="s">
        <v>5474</v>
      </c>
      <c r="AE10" s="179" t="s">
        <v>5474</v>
      </c>
      <c r="AF10" s="185" t="s">
        <v>5474</v>
      </c>
      <c r="AG10" s="185" t="s">
        <v>5474</v>
      </c>
      <c r="AH10" s="185" t="s">
        <v>5474</v>
      </c>
      <c r="AI10" s="185" t="s">
        <v>5474</v>
      </c>
      <c r="AJ10" s="185" t="s">
        <v>5474</v>
      </c>
    </row>
    <row r="11" spans="1:36">
      <c r="A11" s="201"/>
      <c r="B11" s="179" t="s">
        <v>4821</v>
      </c>
      <c r="D11" s="179" t="s">
        <v>5463</v>
      </c>
      <c r="E11" s="201"/>
      <c r="F11" s="182" t="s">
        <v>4822</v>
      </c>
      <c r="H11" s="182" t="s">
        <v>4823</v>
      </c>
      <c r="I11" s="201"/>
      <c r="J11" s="182" t="s">
        <v>4824</v>
      </c>
      <c r="K11" s="181">
        <v>8289</v>
      </c>
      <c r="L11" s="185" t="s">
        <v>4831</v>
      </c>
      <c r="M11" s="181">
        <v>2534</v>
      </c>
      <c r="N11" s="185" t="s">
        <v>4832</v>
      </c>
      <c r="O11" s="181">
        <v>6411</v>
      </c>
      <c r="P11" s="185" t="s">
        <v>4833</v>
      </c>
      <c r="Q11" s="181">
        <v>6121</v>
      </c>
      <c r="R11" s="185" t="s">
        <v>4834</v>
      </c>
      <c r="S11" s="181">
        <v>3372</v>
      </c>
      <c r="T11" s="185" t="s">
        <v>4835</v>
      </c>
      <c r="U11" s="181">
        <v>2338</v>
      </c>
      <c r="V11" s="185" t="s">
        <v>4836</v>
      </c>
      <c r="W11" s="181">
        <v>3031</v>
      </c>
      <c r="X11" s="185" t="s">
        <v>4837</v>
      </c>
      <c r="Y11" s="201"/>
      <c r="Z11" s="185" t="s">
        <v>5754</v>
      </c>
      <c r="AB11" s="179">
        <v>1210</v>
      </c>
      <c r="AC11" s="179" t="s">
        <v>30</v>
      </c>
      <c r="AD11" s="185" t="s">
        <v>5474</v>
      </c>
      <c r="AE11" s="179" t="s">
        <v>5474</v>
      </c>
      <c r="AF11" s="185" t="s">
        <v>5474</v>
      </c>
      <c r="AG11" s="185" t="s">
        <v>5474</v>
      </c>
      <c r="AH11" s="185" t="s">
        <v>5474</v>
      </c>
      <c r="AI11" s="185" t="s">
        <v>5474</v>
      </c>
      <c r="AJ11" s="185" t="s">
        <v>5474</v>
      </c>
    </row>
    <row r="12" spans="1:36">
      <c r="A12" s="201"/>
      <c r="B12" s="179" t="s">
        <v>4821</v>
      </c>
      <c r="D12" s="179" t="s">
        <v>5463</v>
      </c>
      <c r="E12" s="201"/>
      <c r="F12" s="182" t="s">
        <v>4822</v>
      </c>
      <c r="H12" s="182" t="s">
        <v>4823</v>
      </c>
      <c r="I12" s="201"/>
      <c r="J12" s="182" t="s">
        <v>4824</v>
      </c>
      <c r="K12" s="181">
        <v>3527</v>
      </c>
      <c r="L12" s="185" t="s">
        <v>4831</v>
      </c>
      <c r="M12" s="181">
        <v>5820</v>
      </c>
      <c r="N12" s="185" t="s">
        <v>4832</v>
      </c>
      <c r="O12" s="181">
        <v>6104</v>
      </c>
      <c r="P12" s="185" t="s">
        <v>4833</v>
      </c>
      <c r="Q12" s="181">
        <v>1712</v>
      </c>
      <c r="R12" s="185" t="s">
        <v>4834</v>
      </c>
      <c r="S12" s="181">
        <v>4904</v>
      </c>
      <c r="T12" s="185" t="s">
        <v>4835</v>
      </c>
      <c r="U12" s="181">
        <v>2441</v>
      </c>
      <c r="V12" s="185" t="s">
        <v>4836</v>
      </c>
      <c r="W12" s="181">
        <v>1451</v>
      </c>
      <c r="X12" s="185" t="s">
        <v>4837</v>
      </c>
      <c r="Y12" s="201"/>
      <c r="Z12" s="185" t="s">
        <v>5754</v>
      </c>
      <c r="AB12" s="179">
        <v>1213</v>
      </c>
      <c r="AC12" s="179" t="s">
        <v>31</v>
      </c>
      <c r="AD12" s="185" t="s">
        <v>5474</v>
      </c>
      <c r="AE12" s="179" t="s">
        <v>5474</v>
      </c>
      <c r="AF12" s="185" t="s">
        <v>5474</v>
      </c>
      <c r="AG12" s="185" t="s">
        <v>5474</v>
      </c>
      <c r="AH12" s="185" t="s">
        <v>5474</v>
      </c>
      <c r="AI12" s="185" t="s">
        <v>5474</v>
      </c>
      <c r="AJ12" s="185" t="s">
        <v>5474</v>
      </c>
    </row>
    <row r="13" spans="1:36">
      <c r="A13" s="201"/>
      <c r="B13" s="179" t="s">
        <v>4821</v>
      </c>
      <c r="D13" s="179" t="s">
        <v>5463</v>
      </c>
      <c r="E13" s="201"/>
      <c r="F13" s="182" t="s">
        <v>4822</v>
      </c>
      <c r="H13" s="182" t="s">
        <v>4823</v>
      </c>
      <c r="I13" s="201"/>
      <c r="J13" s="182" t="s">
        <v>4824</v>
      </c>
      <c r="K13" s="181">
        <v>5438</v>
      </c>
      <c r="L13" s="185" t="s">
        <v>4831</v>
      </c>
      <c r="M13" s="181">
        <v>5519</v>
      </c>
      <c r="N13" s="185" t="s">
        <v>4832</v>
      </c>
      <c r="O13" s="181">
        <v>6182</v>
      </c>
      <c r="P13" s="185" t="s">
        <v>4833</v>
      </c>
      <c r="Q13" s="181">
        <v>2542</v>
      </c>
      <c r="R13" s="185" t="s">
        <v>4834</v>
      </c>
      <c r="S13" s="181">
        <v>2905</v>
      </c>
      <c r="T13" s="185" t="s">
        <v>4835</v>
      </c>
      <c r="U13" s="181">
        <v>3227</v>
      </c>
      <c r="V13" s="185" t="s">
        <v>4836</v>
      </c>
      <c r="W13" s="181">
        <v>3545</v>
      </c>
      <c r="X13" s="185" t="s">
        <v>4837</v>
      </c>
      <c r="Y13" s="201"/>
      <c r="Z13" s="185" t="s">
        <v>5754</v>
      </c>
      <c r="AB13" s="179">
        <v>1215</v>
      </c>
      <c r="AC13" s="179" t="s">
        <v>32</v>
      </c>
      <c r="AD13" s="185" t="s">
        <v>5474</v>
      </c>
      <c r="AE13" s="179" t="s">
        <v>5474</v>
      </c>
      <c r="AF13" s="185" t="s">
        <v>5474</v>
      </c>
      <c r="AG13" s="185" t="s">
        <v>5474</v>
      </c>
      <c r="AH13" s="185" t="s">
        <v>5474</v>
      </c>
      <c r="AI13" s="185" t="s">
        <v>5474</v>
      </c>
      <c r="AJ13" s="185" t="s">
        <v>5474</v>
      </c>
    </row>
    <row r="14" spans="1:36">
      <c r="A14" s="201"/>
      <c r="B14" s="179" t="s">
        <v>4821</v>
      </c>
      <c r="D14" s="179" t="s">
        <v>5463</v>
      </c>
      <c r="E14" s="201"/>
      <c r="F14" s="182" t="s">
        <v>4822</v>
      </c>
      <c r="H14" s="182" t="s">
        <v>4823</v>
      </c>
      <c r="I14" s="201"/>
      <c r="J14" s="182" t="s">
        <v>4824</v>
      </c>
      <c r="K14" s="181">
        <v>2483</v>
      </c>
      <c r="L14" s="185" t="s">
        <v>4831</v>
      </c>
      <c r="M14" s="181">
        <v>4152</v>
      </c>
      <c r="N14" s="185" t="s">
        <v>4832</v>
      </c>
      <c r="O14" s="181">
        <v>8155</v>
      </c>
      <c r="P14" s="185" t="s">
        <v>4833</v>
      </c>
      <c r="Q14" s="181">
        <v>6142</v>
      </c>
      <c r="R14" s="185" t="s">
        <v>4834</v>
      </c>
      <c r="S14" s="181">
        <v>3550</v>
      </c>
      <c r="T14" s="185" t="s">
        <v>4835</v>
      </c>
      <c r="U14" s="181">
        <v>2337</v>
      </c>
      <c r="V14" s="185" t="s">
        <v>4836</v>
      </c>
      <c r="W14" s="181">
        <v>1609</v>
      </c>
      <c r="X14" s="185" t="s">
        <v>4837</v>
      </c>
      <c r="Y14" s="201"/>
      <c r="Z14" s="185" t="s">
        <v>5754</v>
      </c>
      <c r="AB14" s="179">
        <v>1216</v>
      </c>
      <c r="AC14" s="179" t="s">
        <v>33</v>
      </c>
      <c r="AD14" s="185" t="s">
        <v>5473</v>
      </c>
      <c r="AE14" s="179" t="s">
        <v>5474</v>
      </c>
      <c r="AF14" s="185" t="s">
        <v>5474</v>
      </c>
      <c r="AG14" s="185" t="s">
        <v>5474</v>
      </c>
      <c r="AH14" s="185" t="s">
        <v>5475</v>
      </c>
      <c r="AI14" s="185" t="s">
        <v>5474</v>
      </c>
      <c r="AJ14" s="185" t="s">
        <v>5477</v>
      </c>
    </row>
    <row r="15" spans="1:36">
      <c r="A15" s="201"/>
      <c r="B15" s="179" t="s">
        <v>4821</v>
      </c>
      <c r="D15" s="179" t="s">
        <v>5463</v>
      </c>
      <c r="E15" s="201"/>
      <c r="F15" s="182" t="s">
        <v>4822</v>
      </c>
      <c r="H15" s="182" t="s">
        <v>4823</v>
      </c>
      <c r="I15" s="201"/>
      <c r="J15" s="182" t="s">
        <v>4824</v>
      </c>
      <c r="K15" s="181">
        <v>3167</v>
      </c>
      <c r="L15" s="185" t="s">
        <v>4831</v>
      </c>
      <c r="M15" s="181">
        <v>4707</v>
      </c>
      <c r="N15" s="185" t="s">
        <v>4832</v>
      </c>
      <c r="O15" s="181">
        <v>2481</v>
      </c>
      <c r="P15" s="185" t="s">
        <v>4833</v>
      </c>
      <c r="Q15" s="181">
        <v>1603</v>
      </c>
      <c r="R15" s="185" t="s">
        <v>4834</v>
      </c>
      <c r="S15" s="181">
        <v>2505</v>
      </c>
      <c r="T15" s="185" t="s">
        <v>4835</v>
      </c>
      <c r="U15" s="181">
        <v>1102</v>
      </c>
      <c r="V15" s="185" t="s">
        <v>4836</v>
      </c>
      <c r="W15" s="181">
        <v>1409</v>
      </c>
      <c r="X15" s="185" t="s">
        <v>4837</v>
      </c>
      <c r="Y15" s="201"/>
      <c r="Z15" s="185" t="s">
        <v>5754</v>
      </c>
      <c r="AB15" s="179">
        <v>1217</v>
      </c>
      <c r="AC15" s="179" t="s">
        <v>34</v>
      </c>
      <c r="AD15" s="185" t="s">
        <v>5474</v>
      </c>
      <c r="AE15" s="179" t="s">
        <v>5474</v>
      </c>
      <c r="AF15" s="185" t="s">
        <v>5474</v>
      </c>
      <c r="AG15" s="185" t="s">
        <v>5474</v>
      </c>
      <c r="AH15" s="185" t="s">
        <v>5474</v>
      </c>
      <c r="AI15" s="185" t="s">
        <v>5474</v>
      </c>
      <c r="AJ15" s="185" t="s">
        <v>5474</v>
      </c>
    </row>
    <row r="16" spans="1:36">
      <c r="A16" s="201"/>
      <c r="B16" s="179" t="s">
        <v>4821</v>
      </c>
      <c r="D16" s="179" t="s">
        <v>5463</v>
      </c>
      <c r="E16" s="201"/>
      <c r="F16" s="182" t="s">
        <v>4822</v>
      </c>
      <c r="H16" s="182" t="s">
        <v>4823</v>
      </c>
      <c r="I16" s="181"/>
      <c r="J16" s="182" t="s">
        <v>4824</v>
      </c>
      <c r="K16" s="181">
        <v>6642</v>
      </c>
      <c r="L16" s="185" t="s">
        <v>4831</v>
      </c>
      <c r="M16" s="181">
        <v>2542</v>
      </c>
      <c r="N16" s="185" t="s">
        <v>4832</v>
      </c>
      <c r="O16" s="181">
        <v>8028</v>
      </c>
      <c r="P16" s="185" t="s">
        <v>4833</v>
      </c>
      <c r="Q16" s="181"/>
      <c r="R16" s="185" t="s">
        <v>4834</v>
      </c>
      <c r="S16" s="181">
        <v>6139</v>
      </c>
      <c r="T16" s="185" t="s">
        <v>4835</v>
      </c>
      <c r="V16" s="185" t="s">
        <v>4836</v>
      </c>
      <c r="W16" s="181">
        <v>5521</v>
      </c>
      <c r="X16" s="185" t="s">
        <v>4837</v>
      </c>
      <c r="Y16" s="201"/>
      <c r="Z16" s="185" t="s">
        <v>5754</v>
      </c>
      <c r="AB16" s="179">
        <v>1218</v>
      </c>
      <c r="AC16" s="179" t="s">
        <v>35</v>
      </c>
      <c r="AD16" s="185" t="s">
        <v>5474</v>
      </c>
      <c r="AE16" s="179" t="s">
        <v>5474</v>
      </c>
      <c r="AF16" s="185" t="s">
        <v>5474</v>
      </c>
      <c r="AG16" s="185" t="s">
        <v>5474</v>
      </c>
      <c r="AH16" s="185" t="s">
        <v>5474</v>
      </c>
      <c r="AI16" s="185" t="s">
        <v>5474</v>
      </c>
      <c r="AJ16" s="185" t="s">
        <v>5474</v>
      </c>
    </row>
    <row r="17" spans="1:36">
      <c r="A17" s="201"/>
      <c r="B17" s="179" t="s">
        <v>4821</v>
      </c>
      <c r="D17" s="179" t="s">
        <v>5463</v>
      </c>
      <c r="E17" s="201"/>
      <c r="F17" s="182" t="s">
        <v>4822</v>
      </c>
      <c r="I17" s="181"/>
      <c r="J17" s="182" t="s">
        <v>4824</v>
      </c>
      <c r="K17" s="181">
        <v>9941</v>
      </c>
      <c r="L17" s="185" t="s">
        <v>4831</v>
      </c>
      <c r="M17" s="181">
        <v>3056</v>
      </c>
      <c r="N17" s="185" t="s">
        <v>4832</v>
      </c>
      <c r="O17" s="181">
        <v>6672</v>
      </c>
      <c r="P17" s="185" t="s">
        <v>4833</v>
      </c>
      <c r="Q17" s="181"/>
      <c r="R17" s="185" t="s">
        <v>4834</v>
      </c>
      <c r="S17" s="181">
        <v>2542</v>
      </c>
      <c r="T17" s="185" t="s">
        <v>4835</v>
      </c>
      <c r="V17" s="185" t="s">
        <v>4836</v>
      </c>
      <c r="W17" s="181">
        <v>2634</v>
      </c>
      <c r="X17" s="185" t="s">
        <v>4837</v>
      </c>
      <c r="Y17" s="201"/>
      <c r="Z17" s="185" t="s">
        <v>5754</v>
      </c>
      <c r="AB17" s="179">
        <v>1219</v>
      </c>
      <c r="AC17" s="179" t="s">
        <v>36</v>
      </c>
      <c r="AD17" s="185" t="s">
        <v>5474</v>
      </c>
      <c r="AE17" s="179" t="s">
        <v>5474</v>
      </c>
      <c r="AF17" s="185" t="s">
        <v>5474</v>
      </c>
      <c r="AG17" s="185" t="s">
        <v>5474</v>
      </c>
      <c r="AH17" s="185" t="s">
        <v>5474</v>
      </c>
      <c r="AI17" s="185" t="s">
        <v>5474</v>
      </c>
      <c r="AJ17" s="185" t="s">
        <v>5474</v>
      </c>
    </row>
    <row r="18" spans="1:36">
      <c r="A18" s="201"/>
      <c r="B18" s="179" t="s">
        <v>4821</v>
      </c>
      <c r="D18" s="179" t="s">
        <v>5463</v>
      </c>
      <c r="E18" s="201"/>
      <c r="F18" s="182" t="s">
        <v>4822</v>
      </c>
      <c r="I18" s="181"/>
      <c r="J18" s="182" t="s">
        <v>4824</v>
      </c>
      <c r="K18" s="181">
        <v>5269</v>
      </c>
      <c r="L18" s="185" t="s">
        <v>4831</v>
      </c>
      <c r="M18" s="181"/>
      <c r="N18" s="185" t="s">
        <v>4832</v>
      </c>
      <c r="O18" s="181">
        <v>5351</v>
      </c>
      <c r="P18" s="185" t="s">
        <v>4833</v>
      </c>
      <c r="Q18" s="181"/>
      <c r="R18" s="185" t="s">
        <v>4834</v>
      </c>
      <c r="S18" s="181">
        <v>2402</v>
      </c>
      <c r="T18" s="185" t="s">
        <v>4835</v>
      </c>
      <c r="V18" s="185" t="s">
        <v>4836</v>
      </c>
      <c r="W18" s="181">
        <v>1905</v>
      </c>
      <c r="X18" s="185" t="s">
        <v>4837</v>
      </c>
      <c r="Y18" s="201"/>
      <c r="Z18" s="185" t="s">
        <v>5754</v>
      </c>
      <c r="AB18" s="179">
        <v>1220</v>
      </c>
      <c r="AC18" s="179" t="s">
        <v>37</v>
      </c>
      <c r="AD18" s="185" t="s">
        <v>5474</v>
      </c>
      <c r="AE18" s="179" t="s">
        <v>5474</v>
      </c>
      <c r="AF18" s="185" t="s">
        <v>5474</v>
      </c>
      <c r="AG18" s="185" t="s">
        <v>5474</v>
      </c>
      <c r="AH18" s="185" t="s">
        <v>5474</v>
      </c>
      <c r="AI18" s="185" t="s">
        <v>5474</v>
      </c>
      <c r="AJ18" s="185" t="s">
        <v>5474</v>
      </c>
    </row>
    <row r="19" spans="1:36">
      <c r="A19" s="201"/>
      <c r="B19" s="179" t="s">
        <v>4821</v>
      </c>
      <c r="D19" s="179" t="s">
        <v>5463</v>
      </c>
      <c r="E19" s="201"/>
      <c r="F19" s="182" t="s">
        <v>4822</v>
      </c>
      <c r="I19" s="181"/>
      <c r="J19" s="182" t="s">
        <v>4824</v>
      </c>
      <c r="K19" s="181">
        <v>3646</v>
      </c>
      <c r="L19" s="185" t="s">
        <v>4831</v>
      </c>
      <c r="M19" s="181"/>
      <c r="N19" s="185" t="s">
        <v>4832</v>
      </c>
      <c r="O19" s="181">
        <v>8215</v>
      </c>
      <c r="P19" s="185" t="s">
        <v>4833</v>
      </c>
      <c r="Q19" s="181"/>
      <c r="R19" s="185" t="s">
        <v>4834</v>
      </c>
      <c r="S19" s="181">
        <v>2608</v>
      </c>
      <c r="T19" s="185" t="s">
        <v>4835</v>
      </c>
      <c r="V19" s="185" t="s">
        <v>4836</v>
      </c>
      <c r="W19" s="181">
        <v>3437</v>
      </c>
      <c r="X19" s="185" t="s">
        <v>4837</v>
      </c>
      <c r="Y19" s="201"/>
      <c r="Z19" s="185" t="s">
        <v>5754</v>
      </c>
      <c r="AB19" s="179">
        <v>1225</v>
      </c>
      <c r="AC19" s="179" t="s">
        <v>38</v>
      </c>
      <c r="AD19" s="185" t="s">
        <v>5474</v>
      </c>
      <c r="AE19" s="179" t="s">
        <v>5474</v>
      </c>
      <c r="AF19" s="185" t="s">
        <v>5474</v>
      </c>
      <c r="AG19" s="185" t="s">
        <v>5474</v>
      </c>
      <c r="AH19" s="185" t="s">
        <v>5474</v>
      </c>
      <c r="AI19" s="185" t="s">
        <v>5474</v>
      </c>
      <c r="AJ19" s="185" t="s">
        <v>5474</v>
      </c>
    </row>
    <row r="20" spans="1:36">
      <c r="A20" s="201"/>
      <c r="B20" s="179" t="s">
        <v>4821</v>
      </c>
      <c r="D20" s="179" t="s">
        <v>5463</v>
      </c>
      <c r="E20" s="201"/>
      <c r="F20" s="182" t="s">
        <v>4822</v>
      </c>
      <c r="K20" s="181">
        <v>6469</v>
      </c>
      <c r="L20" s="185" t="s">
        <v>4831</v>
      </c>
      <c r="M20" s="181"/>
      <c r="N20" s="185" t="s">
        <v>4832</v>
      </c>
      <c r="O20" s="181">
        <v>2406</v>
      </c>
      <c r="P20" s="185" t="s">
        <v>4833</v>
      </c>
      <c r="Q20" s="181"/>
      <c r="R20" s="185" t="s">
        <v>4834</v>
      </c>
      <c r="S20" s="181">
        <v>2820</v>
      </c>
      <c r="T20" s="185" t="s">
        <v>4835</v>
      </c>
      <c r="V20" s="185" t="s">
        <v>4836</v>
      </c>
      <c r="W20" s="181">
        <v>8249</v>
      </c>
      <c r="X20" s="185" t="s">
        <v>4837</v>
      </c>
      <c r="Y20" s="201"/>
      <c r="Z20" s="185" t="s">
        <v>5754</v>
      </c>
      <c r="AB20" s="179">
        <v>1227</v>
      </c>
      <c r="AC20" s="179" t="s">
        <v>39</v>
      </c>
      <c r="AD20" s="185" t="s">
        <v>5474</v>
      </c>
      <c r="AE20" s="179" t="s">
        <v>5474</v>
      </c>
      <c r="AF20" s="185" t="s">
        <v>5474</v>
      </c>
      <c r="AG20" s="185" t="s">
        <v>5474</v>
      </c>
      <c r="AH20" s="185" t="s">
        <v>5474</v>
      </c>
      <c r="AI20" s="185" t="s">
        <v>5474</v>
      </c>
      <c r="AJ20" s="185" t="s">
        <v>5474</v>
      </c>
    </row>
    <row r="21" spans="1:36">
      <c r="A21" s="201"/>
      <c r="B21" s="179" t="s">
        <v>4821</v>
      </c>
      <c r="D21" s="179" t="s">
        <v>5463</v>
      </c>
      <c r="E21" s="201"/>
      <c r="F21" s="182" t="s">
        <v>4822</v>
      </c>
      <c r="K21" s="181">
        <v>6716</v>
      </c>
      <c r="L21" s="185" t="s">
        <v>4831</v>
      </c>
      <c r="M21" s="181"/>
      <c r="N21" s="185" t="s">
        <v>4832</v>
      </c>
      <c r="O21" s="181">
        <v>2329</v>
      </c>
      <c r="P21" s="185" t="s">
        <v>4833</v>
      </c>
      <c r="Q21" s="181"/>
      <c r="R21" s="185" t="s">
        <v>4834</v>
      </c>
      <c r="S21" s="181">
        <v>5434</v>
      </c>
      <c r="T21" s="185" t="s">
        <v>4835</v>
      </c>
      <c r="V21" s="185" t="s">
        <v>4836</v>
      </c>
      <c r="W21" s="181">
        <v>2308</v>
      </c>
      <c r="X21" s="185" t="s">
        <v>4837</v>
      </c>
      <c r="Y21" s="201"/>
      <c r="Z21" s="185" t="s">
        <v>5754</v>
      </c>
      <c r="AB21" s="179">
        <v>1229</v>
      </c>
      <c r="AC21" s="179" t="s">
        <v>40</v>
      </c>
      <c r="AD21" s="185" t="s">
        <v>5474</v>
      </c>
      <c r="AE21" s="179" t="s">
        <v>5474</v>
      </c>
      <c r="AF21" s="185" t="s">
        <v>5474</v>
      </c>
      <c r="AG21" s="185" t="s">
        <v>5474</v>
      </c>
      <c r="AH21" s="185" t="s">
        <v>5474</v>
      </c>
      <c r="AI21" s="185" t="s">
        <v>5474</v>
      </c>
      <c r="AJ21" s="185" t="s">
        <v>5474</v>
      </c>
    </row>
    <row r="22" spans="1:36">
      <c r="A22" s="201"/>
      <c r="B22" s="179" t="s">
        <v>4821</v>
      </c>
      <c r="D22" s="179" t="s">
        <v>5463</v>
      </c>
      <c r="E22" s="201"/>
      <c r="F22" s="182" t="s">
        <v>4822</v>
      </c>
      <c r="K22" s="181">
        <v>3066</v>
      </c>
      <c r="L22" s="185" t="s">
        <v>4831</v>
      </c>
      <c r="M22" s="181"/>
      <c r="N22" s="185" t="s">
        <v>4832</v>
      </c>
      <c r="O22" s="181">
        <v>3035</v>
      </c>
      <c r="P22" s="185" t="s">
        <v>4833</v>
      </c>
      <c r="Q22" s="181"/>
      <c r="R22" s="185" t="s">
        <v>4834</v>
      </c>
      <c r="S22" s="181">
        <v>5522</v>
      </c>
      <c r="T22" s="185" t="s">
        <v>4835</v>
      </c>
      <c r="V22" s="185" t="s">
        <v>4836</v>
      </c>
      <c r="W22" s="181">
        <v>2338</v>
      </c>
      <c r="X22" s="185" t="s">
        <v>4837</v>
      </c>
      <c r="Y22" s="201"/>
      <c r="Z22" s="185" t="s">
        <v>5754</v>
      </c>
      <c r="AB22" s="179">
        <v>1231</v>
      </c>
      <c r="AC22" s="179" t="s">
        <v>41</v>
      </c>
      <c r="AD22" s="185" t="s">
        <v>5474</v>
      </c>
      <c r="AE22" s="179" t="s">
        <v>5474</v>
      </c>
      <c r="AF22" s="185" t="s">
        <v>5474</v>
      </c>
      <c r="AG22" s="185" t="s">
        <v>5474</v>
      </c>
      <c r="AH22" s="185" t="s">
        <v>5474</v>
      </c>
      <c r="AI22" s="185" t="s">
        <v>5474</v>
      </c>
      <c r="AJ22" s="185" t="s">
        <v>5474</v>
      </c>
    </row>
    <row r="23" spans="1:36">
      <c r="A23" s="201"/>
      <c r="B23" s="179" t="s">
        <v>4821</v>
      </c>
      <c r="D23" s="179" t="s">
        <v>5463</v>
      </c>
      <c r="E23" s="201"/>
      <c r="F23" s="182" t="s">
        <v>4822</v>
      </c>
      <c r="K23" s="181">
        <v>8420</v>
      </c>
      <c r="L23" s="185" t="s">
        <v>4831</v>
      </c>
      <c r="M23" s="181"/>
      <c r="N23" s="185" t="s">
        <v>4832</v>
      </c>
      <c r="O23" s="181">
        <v>2455</v>
      </c>
      <c r="P23" s="185" t="s">
        <v>4833</v>
      </c>
      <c r="Q23" s="181"/>
      <c r="R23" s="185" t="s">
        <v>4834</v>
      </c>
      <c r="T23" s="185" t="s">
        <v>4835</v>
      </c>
      <c r="V23" s="185" t="s">
        <v>4836</v>
      </c>
      <c r="W23" s="181">
        <v>2618</v>
      </c>
      <c r="X23" s="185" t="s">
        <v>4837</v>
      </c>
      <c r="Y23" s="201"/>
      <c r="Z23" s="185" t="s">
        <v>5754</v>
      </c>
      <c r="AB23" s="179">
        <v>1232</v>
      </c>
      <c r="AC23" s="179" t="s">
        <v>42</v>
      </c>
      <c r="AD23" s="185" t="s">
        <v>5474</v>
      </c>
      <c r="AE23" s="179" t="s">
        <v>5474</v>
      </c>
      <c r="AF23" s="185" t="s">
        <v>5474</v>
      </c>
      <c r="AG23" s="185" t="s">
        <v>5474</v>
      </c>
      <c r="AH23" s="185" t="s">
        <v>5474</v>
      </c>
      <c r="AI23" s="185" t="s">
        <v>5474</v>
      </c>
      <c r="AJ23" s="185" t="s">
        <v>5474</v>
      </c>
    </row>
    <row r="24" spans="1:36">
      <c r="A24" s="201"/>
      <c r="B24" s="179" t="s">
        <v>4821</v>
      </c>
      <c r="D24" s="179" t="s">
        <v>5463</v>
      </c>
      <c r="E24" s="201"/>
      <c r="F24" s="182" t="s">
        <v>4822</v>
      </c>
      <c r="K24" s="181">
        <v>3259</v>
      </c>
      <c r="L24" s="185" t="s">
        <v>4831</v>
      </c>
      <c r="M24" s="181"/>
      <c r="N24" s="185" t="s">
        <v>4832</v>
      </c>
      <c r="O24" s="181">
        <v>2436</v>
      </c>
      <c r="P24" s="185" t="s">
        <v>4833</v>
      </c>
      <c r="Q24" s="181"/>
      <c r="R24" s="185" t="s">
        <v>4834</v>
      </c>
      <c r="T24" s="185" t="s">
        <v>4835</v>
      </c>
      <c r="V24" s="185" t="s">
        <v>4836</v>
      </c>
      <c r="W24" s="181">
        <v>5820</v>
      </c>
      <c r="X24" s="185" t="s">
        <v>4837</v>
      </c>
      <c r="Y24" s="201"/>
      <c r="Z24" s="185" t="s">
        <v>5754</v>
      </c>
      <c r="AB24" s="179">
        <v>1233</v>
      </c>
      <c r="AC24" s="179" t="s">
        <v>43</v>
      </c>
      <c r="AD24" s="185" t="s">
        <v>5474</v>
      </c>
      <c r="AE24" s="179" t="s">
        <v>5474</v>
      </c>
      <c r="AF24" s="185" t="s">
        <v>5474</v>
      </c>
      <c r="AG24" s="185" t="s">
        <v>5474</v>
      </c>
      <c r="AH24" s="185" t="s">
        <v>5474</v>
      </c>
      <c r="AI24" s="185" t="s">
        <v>5474</v>
      </c>
      <c r="AJ24" s="185" t="s">
        <v>5474</v>
      </c>
    </row>
    <row r="25" spans="1:36">
      <c r="A25" s="201"/>
      <c r="B25" s="179" t="s">
        <v>4821</v>
      </c>
      <c r="D25" s="179" t="s">
        <v>5463</v>
      </c>
      <c r="E25" s="201"/>
      <c r="F25" s="182" t="s">
        <v>4822</v>
      </c>
      <c r="K25" s="181"/>
      <c r="L25" s="185" t="s">
        <v>4831</v>
      </c>
      <c r="M25" s="181"/>
      <c r="N25" s="185" t="s">
        <v>4832</v>
      </c>
      <c r="O25" s="181">
        <v>2383</v>
      </c>
      <c r="P25" s="185" t="s">
        <v>4833</v>
      </c>
      <c r="Q25" s="181"/>
      <c r="R25" s="185" t="s">
        <v>4834</v>
      </c>
      <c r="T25" s="185" t="s">
        <v>4835</v>
      </c>
      <c r="V25" s="185" t="s">
        <v>4836</v>
      </c>
      <c r="W25" s="181">
        <v>2867</v>
      </c>
      <c r="X25" s="185" t="s">
        <v>4837</v>
      </c>
      <c r="Y25" s="201"/>
      <c r="Z25" s="185" t="s">
        <v>5754</v>
      </c>
      <c r="AB25" s="179">
        <v>1234</v>
      </c>
      <c r="AC25" s="179" t="s">
        <v>44</v>
      </c>
      <c r="AD25" s="185" t="s">
        <v>5474</v>
      </c>
      <c r="AE25" s="179" t="s">
        <v>5474</v>
      </c>
      <c r="AF25" s="185" t="s">
        <v>5474</v>
      </c>
      <c r="AG25" s="185" t="s">
        <v>5474</v>
      </c>
      <c r="AH25" s="185" t="s">
        <v>5474</v>
      </c>
      <c r="AI25" s="185" t="s">
        <v>5474</v>
      </c>
      <c r="AJ25" s="185" t="s">
        <v>5474</v>
      </c>
    </row>
    <row r="26" spans="1:36">
      <c r="A26" s="181"/>
      <c r="B26" s="179" t="s">
        <v>4821</v>
      </c>
      <c r="D26" s="179" t="s">
        <v>5463</v>
      </c>
      <c r="E26" s="201"/>
      <c r="F26" s="182" t="s">
        <v>4822</v>
      </c>
      <c r="K26" s="181"/>
      <c r="L26" s="185" t="s">
        <v>4831</v>
      </c>
      <c r="M26" s="181"/>
      <c r="N26" s="185" t="s">
        <v>4832</v>
      </c>
      <c r="O26" s="181">
        <v>1570</v>
      </c>
      <c r="P26" s="185" t="s">
        <v>4833</v>
      </c>
      <c r="Q26" s="181"/>
      <c r="R26" s="185" t="s">
        <v>4834</v>
      </c>
      <c r="T26" s="185" t="s">
        <v>4835</v>
      </c>
      <c r="V26" s="185" t="s">
        <v>4836</v>
      </c>
      <c r="W26" s="181">
        <v>2855</v>
      </c>
      <c r="X26" s="185" t="s">
        <v>4837</v>
      </c>
      <c r="Y26" s="201"/>
      <c r="Z26" s="185" t="s">
        <v>5754</v>
      </c>
      <c r="AB26" s="179">
        <v>1235</v>
      </c>
      <c r="AC26" s="179" t="s">
        <v>45</v>
      </c>
      <c r="AD26" s="185" t="s">
        <v>5474</v>
      </c>
      <c r="AE26" s="179" t="s">
        <v>5474</v>
      </c>
      <c r="AF26" s="185" t="s">
        <v>5474</v>
      </c>
      <c r="AG26" s="185" t="s">
        <v>5474</v>
      </c>
      <c r="AH26" s="185" t="s">
        <v>5474</v>
      </c>
      <c r="AI26" s="185" t="s">
        <v>5474</v>
      </c>
      <c r="AJ26" s="185" t="s">
        <v>5474</v>
      </c>
    </row>
    <row r="27" spans="1:36">
      <c r="A27" s="181"/>
      <c r="B27" s="179" t="s">
        <v>4821</v>
      </c>
      <c r="D27" s="179" t="s">
        <v>5463</v>
      </c>
      <c r="E27" s="201"/>
      <c r="F27" s="182" t="s">
        <v>4822</v>
      </c>
      <c r="K27" s="181"/>
      <c r="L27" s="185" t="s">
        <v>4831</v>
      </c>
      <c r="M27" s="181"/>
      <c r="N27" s="185" t="s">
        <v>4832</v>
      </c>
      <c r="O27" s="181">
        <v>3550</v>
      </c>
      <c r="P27" s="185" t="s">
        <v>4833</v>
      </c>
      <c r="Q27" s="181"/>
      <c r="R27" s="185" t="s">
        <v>4834</v>
      </c>
      <c r="T27" s="185" t="s">
        <v>4835</v>
      </c>
      <c r="V27" s="185" t="s">
        <v>4836</v>
      </c>
      <c r="W27" s="181">
        <v>4967</v>
      </c>
      <c r="X27" s="185" t="s">
        <v>4837</v>
      </c>
      <c r="Y27" s="201"/>
      <c r="Z27" s="185" t="s">
        <v>5754</v>
      </c>
      <c r="AB27" s="179">
        <v>1236</v>
      </c>
      <c r="AC27" s="179" t="s">
        <v>46</v>
      </c>
      <c r="AD27" s="185" t="s">
        <v>5474</v>
      </c>
      <c r="AE27" s="179" t="s">
        <v>5474</v>
      </c>
      <c r="AF27" s="185" t="s">
        <v>5474</v>
      </c>
      <c r="AG27" s="185" t="s">
        <v>5474</v>
      </c>
      <c r="AH27" s="185" t="s">
        <v>5474</v>
      </c>
      <c r="AI27" s="185" t="s">
        <v>5474</v>
      </c>
      <c r="AJ27" s="185" t="s">
        <v>5474</v>
      </c>
    </row>
    <row r="28" spans="1:36">
      <c r="A28" s="181"/>
      <c r="B28" s="179" t="s">
        <v>4821</v>
      </c>
      <c r="D28" s="179" t="s">
        <v>5463</v>
      </c>
      <c r="E28" s="201"/>
      <c r="F28" s="182" t="s">
        <v>4822</v>
      </c>
      <c r="K28" s="181"/>
      <c r="L28" s="185" t="s">
        <v>4831</v>
      </c>
      <c r="M28" s="181"/>
      <c r="N28" s="185" t="s">
        <v>4832</v>
      </c>
      <c r="O28" s="181">
        <v>4739</v>
      </c>
      <c r="P28" s="185" t="s">
        <v>4833</v>
      </c>
      <c r="Q28" s="181"/>
      <c r="R28" s="185" t="s">
        <v>4834</v>
      </c>
      <c r="T28" s="185" t="s">
        <v>4835</v>
      </c>
      <c r="V28" s="185" t="s">
        <v>4836</v>
      </c>
      <c r="W28" s="181">
        <v>2208</v>
      </c>
      <c r="X28" s="185" t="s">
        <v>4837</v>
      </c>
      <c r="Y28" s="201"/>
      <c r="Z28" s="185" t="s">
        <v>5754</v>
      </c>
      <c r="AB28" s="179">
        <v>1240</v>
      </c>
      <c r="AC28" s="179" t="s">
        <v>1744</v>
      </c>
      <c r="AD28" s="185" t="s">
        <v>5474</v>
      </c>
      <c r="AE28" s="179" t="s">
        <v>5474</v>
      </c>
      <c r="AF28" s="185" t="s">
        <v>5474</v>
      </c>
      <c r="AG28" s="185" t="s">
        <v>5474</v>
      </c>
      <c r="AH28" s="185" t="s">
        <v>5474</v>
      </c>
      <c r="AI28" s="185" t="s">
        <v>5474</v>
      </c>
      <c r="AJ28" s="185" t="s">
        <v>5474</v>
      </c>
    </row>
    <row r="29" spans="1:36">
      <c r="A29" s="181"/>
      <c r="B29" s="179" t="s">
        <v>4821</v>
      </c>
      <c r="D29" s="179" t="s">
        <v>5463</v>
      </c>
      <c r="E29" s="201"/>
      <c r="F29" s="182" t="s">
        <v>4822</v>
      </c>
      <c r="K29" s="181"/>
      <c r="L29" s="185" t="s">
        <v>4831</v>
      </c>
      <c r="M29" s="181"/>
      <c r="N29" s="185" t="s">
        <v>4832</v>
      </c>
      <c r="O29" s="181">
        <v>2614</v>
      </c>
      <c r="P29" s="185" t="s">
        <v>4833</v>
      </c>
      <c r="Q29" s="181"/>
      <c r="R29" s="185" t="s">
        <v>4834</v>
      </c>
      <c r="T29" s="185" t="s">
        <v>4835</v>
      </c>
      <c r="V29" s="185" t="s">
        <v>4836</v>
      </c>
      <c r="W29" s="181">
        <v>2303</v>
      </c>
      <c r="X29" s="185" t="s">
        <v>4837</v>
      </c>
      <c r="Y29" s="201"/>
      <c r="Z29" s="185" t="s">
        <v>5754</v>
      </c>
      <c r="AB29" s="179">
        <v>1256</v>
      </c>
      <c r="AC29" s="179" t="s">
        <v>47</v>
      </c>
      <c r="AD29" s="185" t="s">
        <v>5474</v>
      </c>
      <c r="AE29" s="179" t="s">
        <v>5474</v>
      </c>
      <c r="AF29" s="185" t="s">
        <v>5474</v>
      </c>
      <c r="AG29" s="185" t="s">
        <v>5474</v>
      </c>
      <c r="AH29" s="185" t="s">
        <v>5474</v>
      </c>
      <c r="AI29" s="185" t="s">
        <v>5474</v>
      </c>
      <c r="AJ29" s="185" t="s">
        <v>5474</v>
      </c>
    </row>
    <row r="30" spans="1:36">
      <c r="A30" s="181"/>
      <c r="B30" s="179" t="s">
        <v>4821</v>
      </c>
      <c r="D30" s="179" t="s">
        <v>5463</v>
      </c>
      <c r="E30" s="201"/>
      <c r="F30" s="182" t="s">
        <v>4822</v>
      </c>
      <c r="K30" s="181"/>
      <c r="L30" s="185" t="s">
        <v>4831</v>
      </c>
      <c r="M30" s="181"/>
      <c r="N30" s="185" t="s">
        <v>4832</v>
      </c>
      <c r="O30" s="181">
        <v>8103</v>
      </c>
      <c r="P30" s="185" t="s">
        <v>4833</v>
      </c>
      <c r="Q30" s="181"/>
      <c r="R30" s="185" t="s">
        <v>4834</v>
      </c>
      <c r="T30" s="185" t="s">
        <v>4835</v>
      </c>
      <c r="V30" s="185" t="s">
        <v>4836</v>
      </c>
      <c r="W30" s="181">
        <v>1714</v>
      </c>
      <c r="X30" s="185" t="s">
        <v>4837</v>
      </c>
      <c r="Y30" s="201"/>
      <c r="Z30" s="185" t="s">
        <v>5754</v>
      </c>
      <c r="AB30" s="179">
        <v>1258</v>
      </c>
      <c r="AC30" s="179" t="s">
        <v>48</v>
      </c>
      <c r="AD30" s="185" t="s">
        <v>5474</v>
      </c>
      <c r="AE30" s="179" t="s">
        <v>5474</v>
      </c>
      <c r="AF30" s="185" t="s">
        <v>5474</v>
      </c>
      <c r="AG30" s="185" t="s">
        <v>5474</v>
      </c>
      <c r="AH30" s="185" t="s">
        <v>5474</v>
      </c>
      <c r="AI30" s="185" t="s">
        <v>5474</v>
      </c>
      <c r="AJ30" s="185" t="s">
        <v>5474</v>
      </c>
    </row>
    <row r="31" spans="1:36">
      <c r="A31" s="181"/>
      <c r="B31" s="179" t="s">
        <v>4821</v>
      </c>
      <c r="D31" s="179" t="s">
        <v>5463</v>
      </c>
      <c r="E31" s="201"/>
      <c r="F31" s="182" t="s">
        <v>4822</v>
      </c>
      <c r="K31" s="181"/>
      <c r="L31" s="185" t="s">
        <v>4831</v>
      </c>
      <c r="M31" s="181"/>
      <c r="N31" s="185" t="s">
        <v>4832</v>
      </c>
      <c r="O31" s="181">
        <v>4721</v>
      </c>
      <c r="P31" s="185" t="s">
        <v>4833</v>
      </c>
      <c r="Q31" s="181"/>
      <c r="T31" s="185" t="s">
        <v>4835</v>
      </c>
      <c r="V31" s="185" t="s">
        <v>4836</v>
      </c>
      <c r="W31" s="181">
        <v>1217</v>
      </c>
      <c r="X31" s="185" t="s">
        <v>4837</v>
      </c>
      <c r="Y31" s="201"/>
      <c r="Z31" s="185" t="s">
        <v>5754</v>
      </c>
      <c r="AB31" s="179">
        <v>1259</v>
      </c>
      <c r="AC31" s="179" t="s">
        <v>49</v>
      </c>
      <c r="AD31" s="185" t="s">
        <v>5474</v>
      </c>
      <c r="AE31" s="179" t="s">
        <v>5474</v>
      </c>
      <c r="AF31" s="185" t="s">
        <v>5474</v>
      </c>
      <c r="AG31" s="185" t="s">
        <v>5474</v>
      </c>
      <c r="AH31" s="185" t="s">
        <v>5474</v>
      </c>
      <c r="AI31" s="185" t="s">
        <v>5474</v>
      </c>
      <c r="AJ31" s="185" t="s">
        <v>5474</v>
      </c>
    </row>
    <row r="32" spans="1:36">
      <c r="A32" s="181"/>
      <c r="B32" s="179" t="s">
        <v>4821</v>
      </c>
      <c r="D32" s="179" t="s">
        <v>5463</v>
      </c>
      <c r="E32" s="201"/>
      <c r="F32" s="182" t="s">
        <v>4822</v>
      </c>
      <c r="K32" s="181"/>
      <c r="L32" s="185" t="s">
        <v>4831</v>
      </c>
      <c r="O32" s="181">
        <v>2636</v>
      </c>
      <c r="P32" s="185" t="s">
        <v>4833</v>
      </c>
      <c r="Q32" s="181"/>
      <c r="T32" s="185" t="s">
        <v>4835</v>
      </c>
      <c r="V32" s="185" t="s">
        <v>4836</v>
      </c>
      <c r="W32" s="181">
        <v>2312</v>
      </c>
      <c r="X32" s="185" t="s">
        <v>4837</v>
      </c>
      <c r="Y32" s="201"/>
      <c r="Z32" s="185" t="s">
        <v>5754</v>
      </c>
      <c r="AB32" s="179">
        <v>1260</v>
      </c>
      <c r="AC32" s="179" t="s">
        <v>1751</v>
      </c>
      <c r="AD32" s="185" t="s">
        <v>5474</v>
      </c>
      <c r="AE32" s="179" t="s">
        <v>5474</v>
      </c>
      <c r="AF32" s="185" t="s">
        <v>5474</v>
      </c>
      <c r="AG32" s="185" t="s">
        <v>5474</v>
      </c>
      <c r="AH32" s="185" t="s">
        <v>5474</v>
      </c>
      <c r="AI32" s="185" t="s">
        <v>5474</v>
      </c>
      <c r="AJ32" s="185" t="s">
        <v>5474</v>
      </c>
    </row>
    <row r="33" spans="1:36">
      <c r="A33" s="181"/>
      <c r="B33" s="179" t="s">
        <v>4821</v>
      </c>
      <c r="D33" s="179" t="s">
        <v>5463</v>
      </c>
      <c r="E33" s="201"/>
      <c r="F33" s="182" t="s">
        <v>4822</v>
      </c>
      <c r="K33" s="181"/>
      <c r="L33" s="185" t="s">
        <v>4831</v>
      </c>
      <c r="O33" s="181">
        <v>3006</v>
      </c>
      <c r="P33" s="185" t="s">
        <v>4833</v>
      </c>
      <c r="Q33" s="181"/>
      <c r="T33" s="185" t="s">
        <v>4835</v>
      </c>
      <c r="V33" s="185" t="s">
        <v>4836</v>
      </c>
      <c r="W33" s="181">
        <v>2542</v>
      </c>
      <c r="X33" s="185" t="s">
        <v>4837</v>
      </c>
      <c r="Y33" s="201"/>
      <c r="Z33" s="185" t="s">
        <v>5754</v>
      </c>
      <c r="AB33" s="179">
        <v>1262</v>
      </c>
      <c r="AC33" s="179" t="s">
        <v>50</v>
      </c>
      <c r="AD33" s="185" t="s">
        <v>5474</v>
      </c>
      <c r="AE33" s="179" t="s">
        <v>5474</v>
      </c>
      <c r="AF33" s="185" t="s">
        <v>5474</v>
      </c>
      <c r="AG33" s="185" t="s">
        <v>5474</v>
      </c>
      <c r="AH33" s="185" t="s">
        <v>5474</v>
      </c>
      <c r="AI33" s="185" t="s">
        <v>5474</v>
      </c>
      <c r="AJ33" s="185" t="s">
        <v>5474</v>
      </c>
    </row>
    <row r="34" spans="1:36">
      <c r="A34" s="181"/>
      <c r="B34" s="179" t="s">
        <v>4821</v>
      </c>
      <c r="D34" s="179" t="s">
        <v>5463</v>
      </c>
      <c r="E34" s="201"/>
      <c r="F34" s="182" t="s">
        <v>4822</v>
      </c>
      <c r="K34" s="181"/>
      <c r="L34" s="185" t="s">
        <v>4831</v>
      </c>
      <c r="O34" s="181">
        <v>6226</v>
      </c>
      <c r="P34" s="185" t="s">
        <v>4833</v>
      </c>
      <c r="Q34" s="181"/>
      <c r="T34" s="185" t="s">
        <v>4835</v>
      </c>
      <c r="V34" s="185" t="s">
        <v>4836</v>
      </c>
      <c r="W34" s="181">
        <v>6026</v>
      </c>
      <c r="X34" s="185" t="s">
        <v>4837</v>
      </c>
      <c r="Y34" s="201"/>
      <c r="Z34" s="185" t="s">
        <v>5754</v>
      </c>
      <c r="AB34" s="179">
        <v>1264</v>
      </c>
      <c r="AC34" s="179" t="s">
        <v>51</v>
      </c>
      <c r="AD34" s="185" t="s">
        <v>5474</v>
      </c>
      <c r="AE34" s="179" t="s">
        <v>5474</v>
      </c>
      <c r="AF34" s="185" t="s">
        <v>5474</v>
      </c>
      <c r="AG34" s="185" t="s">
        <v>5474</v>
      </c>
      <c r="AH34" s="185" t="s">
        <v>5474</v>
      </c>
      <c r="AI34" s="185" t="s">
        <v>5474</v>
      </c>
      <c r="AJ34" s="185" t="s">
        <v>5474</v>
      </c>
    </row>
    <row r="35" spans="1:36">
      <c r="A35" s="181"/>
      <c r="B35" s="179" t="s">
        <v>4821</v>
      </c>
      <c r="D35" s="179" t="s">
        <v>5463</v>
      </c>
      <c r="E35" s="201"/>
      <c r="F35" s="182" t="s">
        <v>4822</v>
      </c>
      <c r="K35" s="181"/>
      <c r="L35" s="185" t="s">
        <v>4831</v>
      </c>
      <c r="O35" s="181">
        <v>2393</v>
      </c>
      <c r="P35" s="185" t="s">
        <v>4833</v>
      </c>
      <c r="Q35" s="181"/>
      <c r="T35" s="185" t="s">
        <v>4835</v>
      </c>
      <c r="W35" s="181">
        <v>6116</v>
      </c>
      <c r="X35" s="185" t="s">
        <v>4837</v>
      </c>
      <c r="Y35" s="201"/>
      <c r="Z35" s="185" t="s">
        <v>5754</v>
      </c>
      <c r="AB35" s="179">
        <v>1268</v>
      </c>
      <c r="AC35" s="179" t="s">
        <v>1757</v>
      </c>
      <c r="AD35" s="185" t="s">
        <v>5474</v>
      </c>
      <c r="AE35" s="179" t="s">
        <v>5474</v>
      </c>
      <c r="AF35" s="185" t="s">
        <v>5474</v>
      </c>
      <c r="AG35" s="185" t="s">
        <v>5474</v>
      </c>
      <c r="AH35" s="185" t="s">
        <v>5474</v>
      </c>
      <c r="AI35" s="185" t="s">
        <v>5474</v>
      </c>
      <c r="AJ35" s="185" t="s">
        <v>5474</v>
      </c>
    </row>
    <row r="36" spans="1:36">
      <c r="A36" s="181"/>
      <c r="B36" s="179" t="s">
        <v>4821</v>
      </c>
      <c r="D36" s="179" t="s">
        <v>5463</v>
      </c>
      <c r="E36" s="201"/>
      <c r="F36" s="182" t="s">
        <v>4822</v>
      </c>
      <c r="K36" s="181"/>
      <c r="L36" s="185" t="s">
        <v>4831</v>
      </c>
      <c r="O36" s="181">
        <v>2453</v>
      </c>
      <c r="P36" s="185" t="s">
        <v>4833</v>
      </c>
      <c r="Q36" s="181"/>
      <c r="T36" s="185" t="s">
        <v>4835</v>
      </c>
      <c r="W36" s="181">
        <v>8112</v>
      </c>
      <c r="X36" s="185" t="s">
        <v>4837</v>
      </c>
      <c r="Y36" s="201"/>
      <c r="Z36" s="185" t="s">
        <v>5754</v>
      </c>
      <c r="AB36" s="179">
        <v>1269</v>
      </c>
      <c r="AC36" s="179" t="s">
        <v>1759</v>
      </c>
      <c r="AD36" s="185" t="s">
        <v>5474</v>
      </c>
      <c r="AE36" s="179" t="s">
        <v>5474</v>
      </c>
      <c r="AF36" s="185" t="s">
        <v>5474</v>
      </c>
      <c r="AG36" s="185" t="s">
        <v>5474</v>
      </c>
      <c r="AH36" s="185" t="s">
        <v>5474</v>
      </c>
      <c r="AI36" s="185" t="s">
        <v>5474</v>
      </c>
      <c r="AJ36" s="185" t="s">
        <v>5474</v>
      </c>
    </row>
    <row r="37" spans="1:36">
      <c r="A37" s="181"/>
      <c r="B37" s="179" t="s">
        <v>4821</v>
      </c>
      <c r="D37" s="179" t="s">
        <v>5463</v>
      </c>
      <c r="E37" s="201"/>
      <c r="F37" s="182" t="s">
        <v>4822</v>
      </c>
      <c r="K37" s="181"/>
      <c r="L37" s="185" t="s">
        <v>4831</v>
      </c>
      <c r="O37" s="181">
        <v>6175</v>
      </c>
      <c r="P37" s="185" t="s">
        <v>4833</v>
      </c>
      <c r="Q37" s="181"/>
      <c r="T37" s="185" t="s">
        <v>4835</v>
      </c>
      <c r="W37" s="181">
        <v>2913</v>
      </c>
      <c r="X37" s="185" t="s">
        <v>4837</v>
      </c>
      <c r="Z37" s="185" t="s">
        <v>5754</v>
      </c>
      <c r="AB37" s="179">
        <v>1301</v>
      </c>
      <c r="AC37" s="179" t="s">
        <v>52</v>
      </c>
      <c r="AD37" s="185" t="s">
        <v>5473</v>
      </c>
      <c r="AE37" s="179" t="s">
        <v>5474</v>
      </c>
      <c r="AF37" s="185" t="s">
        <v>5474</v>
      </c>
      <c r="AG37" s="185" t="s">
        <v>5474</v>
      </c>
      <c r="AH37" s="185" t="s">
        <v>5475</v>
      </c>
      <c r="AI37" s="185" t="s">
        <v>5474</v>
      </c>
      <c r="AJ37" s="185" t="s">
        <v>5477</v>
      </c>
    </row>
    <row r="38" spans="1:36">
      <c r="A38" s="181"/>
      <c r="B38" s="179" t="s">
        <v>4821</v>
      </c>
      <c r="D38" s="179" t="s">
        <v>5463</v>
      </c>
      <c r="E38" s="201"/>
      <c r="F38" s="182" t="s">
        <v>4822</v>
      </c>
      <c r="K38" s="181"/>
      <c r="L38" s="185" t="s">
        <v>4831</v>
      </c>
      <c r="O38" s="181">
        <v>2351</v>
      </c>
      <c r="P38" s="185" t="s">
        <v>4833</v>
      </c>
      <c r="Q38" s="181"/>
      <c r="T38" s="185" t="s">
        <v>4835</v>
      </c>
      <c r="W38" s="181">
        <v>1434</v>
      </c>
      <c r="X38" s="185" t="s">
        <v>4837</v>
      </c>
      <c r="Z38" s="185" t="s">
        <v>5754</v>
      </c>
      <c r="AB38" s="179">
        <v>1303</v>
      </c>
      <c r="AC38" s="179" t="s">
        <v>53</v>
      </c>
      <c r="AD38" s="185" t="s">
        <v>5473</v>
      </c>
      <c r="AE38" s="179" t="s">
        <v>5474</v>
      </c>
      <c r="AF38" s="185" t="s">
        <v>5474</v>
      </c>
      <c r="AG38" s="185" t="s">
        <v>5474</v>
      </c>
      <c r="AH38" s="185" t="s">
        <v>5475</v>
      </c>
      <c r="AI38" s="185" t="s">
        <v>5474</v>
      </c>
      <c r="AJ38" s="185" t="s">
        <v>5477</v>
      </c>
    </row>
    <row r="39" spans="1:36">
      <c r="A39" s="181"/>
      <c r="B39" s="179" t="s">
        <v>4821</v>
      </c>
      <c r="D39" s="179" t="s">
        <v>5463</v>
      </c>
      <c r="E39" s="201"/>
      <c r="F39" s="182" t="s">
        <v>4822</v>
      </c>
      <c r="K39" s="181"/>
      <c r="L39" s="185" t="s">
        <v>4831</v>
      </c>
      <c r="O39" s="181">
        <v>4152</v>
      </c>
      <c r="P39" s="185" t="s">
        <v>4833</v>
      </c>
      <c r="Q39" s="181"/>
      <c r="T39" s="185" t="s">
        <v>4835</v>
      </c>
      <c r="W39" s="181">
        <v>2603</v>
      </c>
      <c r="X39" s="185" t="s">
        <v>4837</v>
      </c>
      <c r="Z39" s="185" t="s">
        <v>5754</v>
      </c>
      <c r="AB39" s="179">
        <v>1304</v>
      </c>
      <c r="AC39" s="179" t="s">
        <v>54</v>
      </c>
      <c r="AD39" s="185" t="s">
        <v>5474</v>
      </c>
      <c r="AE39" s="179" t="s">
        <v>5474</v>
      </c>
      <c r="AF39" s="185" t="s">
        <v>5474</v>
      </c>
      <c r="AG39" s="185" t="s">
        <v>5474</v>
      </c>
      <c r="AH39" s="185" t="s">
        <v>5474</v>
      </c>
      <c r="AI39" s="185" t="s">
        <v>5474</v>
      </c>
      <c r="AJ39" s="185" t="s">
        <v>5474</v>
      </c>
    </row>
    <row r="40" spans="1:36">
      <c r="A40" s="181"/>
      <c r="B40" s="179" t="s">
        <v>4821</v>
      </c>
      <c r="D40" s="179" t="s">
        <v>5463</v>
      </c>
      <c r="E40" s="201"/>
      <c r="F40" s="182" t="s">
        <v>4822</v>
      </c>
      <c r="K40" s="181"/>
      <c r="L40" s="185" t="s">
        <v>4831</v>
      </c>
      <c r="O40" s="181">
        <v>2542</v>
      </c>
      <c r="P40" s="185" t="s">
        <v>4833</v>
      </c>
      <c r="Q40" s="181"/>
      <c r="T40" s="185" t="s">
        <v>4835</v>
      </c>
      <c r="W40" s="181">
        <v>4934</v>
      </c>
      <c r="X40" s="185" t="s">
        <v>4837</v>
      </c>
      <c r="Z40" s="185" t="s">
        <v>5754</v>
      </c>
      <c r="AB40" s="179">
        <v>1305</v>
      </c>
      <c r="AC40" s="179" t="s">
        <v>55</v>
      </c>
      <c r="AD40" s="185" t="s">
        <v>5474</v>
      </c>
      <c r="AE40" s="179" t="s">
        <v>5474</v>
      </c>
      <c r="AF40" s="185" t="s">
        <v>5474</v>
      </c>
      <c r="AG40" s="185" t="s">
        <v>5474</v>
      </c>
      <c r="AH40" s="185" t="s">
        <v>5474</v>
      </c>
      <c r="AI40" s="185" t="s">
        <v>5474</v>
      </c>
      <c r="AJ40" s="185" t="s">
        <v>5474</v>
      </c>
    </row>
    <row r="41" spans="1:36">
      <c r="A41" s="181"/>
      <c r="B41" s="179" t="s">
        <v>4821</v>
      </c>
      <c r="D41" s="179" t="s">
        <v>5463</v>
      </c>
      <c r="E41" s="201"/>
      <c r="F41" s="182" t="s">
        <v>4822</v>
      </c>
      <c r="K41" s="181"/>
      <c r="L41" s="185" t="s">
        <v>4831</v>
      </c>
      <c r="O41" s="181">
        <v>8374</v>
      </c>
      <c r="P41" s="185" t="s">
        <v>4833</v>
      </c>
      <c r="Q41" s="181"/>
      <c r="T41" s="185" t="s">
        <v>4835</v>
      </c>
      <c r="W41" s="181">
        <v>8103</v>
      </c>
      <c r="X41" s="185" t="s">
        <v>4837</v>
      </c>
      <c r="Z41" s="185" t="s">
        <v>5754</v>
      </c>
      <c r="AB41" s="179">
        <v>1307</v>
      </c>
      <c r="AC41" s="179" t="s">
        <v>56</v>
      </c>
      <c r="AD41" s="185" t="s">
        <v>5474</v>
      </c>
      <c r="AE41" s="179" t="s">
        <v>5474</v>
      </c>
      <c r="AF41" s="185" t="s">
        <v>5474</v>
      </c>
      <c r="AG41" s="185" t="s">
        <v>5474</v>
      </c>
      <c r="AH41" s="185" t="s">
        <v>5474</v>
      </c>
      <c r="AI41" s="185" t="s">
        <v>5474</v>
      </c>
      <c r="AJ41" s="185" t="s">
        <v>5474</v>
      </c>
    </row>
    <row r="42" spans="1:36">
      <c r="A42" s="181"/>
      <c r="B42" s="179" t="s">
        <v>4821</v>
      </c>
      <c r="D42" s="179" t="s">
        <v>5463</v>
      </c>
      <c r="E42" s="201"/>
      <c r="F42" s="182" t="s">
        <v>4822</v>
      </c>
      <c r="K42" s="181"/>
      <c r="L42" s="185" t="s">
        <v>4831</v>
      </c>
      <c r="O42" s="181">
        <v>2355</v>
      </c>
      <c r="P42" s="185" t="s">
        <v>4833</v>
      </c>
      <c r="Q42" s="181"/>
      <c r="T42" s="185" t="s">
        <v>4835</v>
      </c>
      <c r="W42" s="181">
        <v>8105</v>
      </c>
      <c r="X42" s="185" t="s">
        <v>4837</v>
      </c>
      <c r="Z42" s="185" t="s">
        <v>5754</v>
      </c>
      <c r="AB42" s="179">
        <v>1308</v>
      </c>
      <c r="AC42" s="179" t="s">
        <v>57</v>
      </c>
      <c r="AD42" s="185" t="s">
        <v>5474</v>
      </c>
      <c r="AE42" s="179" t="s">
        <v>5474</v>
      </c>
      <c r="AF42" s="185" t="s">
        <v>5474</v>
      </c>
      <c r="AG42" s="185" t="s">
        <v>5474</v>
      </c>
      <c r="AH42" s="185" t="s">
        <v>5474</v>
      </c>
      <c r="AI42" s="185" t="s">
        <v>5474</v>
      </c>
      <c r="AJ42" s="185" t="s">
        <v>5474</v>
      </c>
    </row>
    <row r="43" spans="1:36">
      <c r="A43" s="181"/>
      <c r="B43" s="179" t="s">
        <v>4821</v>
      </c>
      <c r="D43" s="179" t="s">
        <v>5463</v>
      </c>
      <c r="E43" s="201"/>
      <c r="F43" s="182" t="s">
        <v>4822</v>
      </c>
      <c r="K43" s="181"/>
      <c r="L43" s="185" t="s">
        <v>4831</v>
      </c>
      <c r="O43" s="181">
        <v>3707</v>
      </c>
      <c r="P43" s="185" t="s">
        <v>4833</v>
      </c>
      <c r="Q43" s="181"/>
      <c r="T43" s="185" t="s">
        <v>4835</v>
      </c>
      <c r="W43" s="181">
        <v>2515</v>
      </c>
      <c r="X43" s="185" t="s">
        <v>4837</v>
      </c>
      <c r="Z43" s="185" t="s">
        <v>5754</v>
      </c>
      <c r="AB43" s="179">
        <v>1309</v>
      </c>
      <c r="AC43" s="179" t="s">
        <v>58</v>
      </c>
      <c r="AD43" s="185" t="s">
        <v>5474</v>
      </c>
      <c r="AE43" s="179" t="s">
        <v>5474</v>
      </c>
      <c r="AF43" s="185" t="s">
        <v>5474</v>
      </c>
      <c r="AG43" s="185" t="s">
        <v>5474</v>
      </c>
      <c r="AH43" s="185" t="s">
        <v>5474</v>
      </c>
      <c r="AI43" s="185" t="s">
        <v>5474</v>
      </c>
      <c r="AJ43" s="185" t="s">
        <v>5474</v>
      </c>
    </row>
    <row r="44" spans="1:36">
      <c r="A44" s="181"/>
      <c r="B44" s="179" t="s">
        <v>4821</v>
      </c>
      <c r="D44" s="179" t="s">
        <v>5463</v>
      </c>
      <c r="E44" s="201"/>
      <c r="F44" s="182" t="s">
        <v>4822</v>
      </c>
      <c r="K44" s="181"/>
      <c r="L44" s="185" t="s">
        <v>4831</v>
      </c>
      <c r="O44" s="181">
        <v>6168</v>
      </c>
      <c r="P44" s="185" t="s">
        <v>4833</v>
      </c>
      <c r="Q44" s="181"/>
      <c r="T44" s="185" t="s">
        <v>4835</v>
      </c>
      <c r="W44" s="181">
        <v>5608</v>
      </c>
      <c r="X44" s="185" t="s">
        <v>4837</v>
      </c>
      <c r="Z44" s="185" t="s">
        <v>5754</v>
      </c>
      <c r="AB44" s="179">
        <v>1310</v>
      </c>
      <c r="AC44" s="179" t="s">
        <v>59</v>
      </c>
      <c r="AD44" s="185" t="s">
        <v>5474</v>
      </c>
      <c r="AE44" s="179" t="s">
        <v>5474</v>
      </c>
      <c r="AF44" s="185" t="s">
        <v>5474</v>
      </c>
      <c r="AG44" s="185" t="s">
        <v>5474</v>
      </c>
      <c r="AH44" s="185" t="s">
        <v>5474</v>
      </c>
      <c r="AI44" s="185" t="s">
        <v>5474</v>
      </c>
      <c r="AJ44" s="185" t="s">
        <v>5474</v>
      </c>
    </row>
    <row r="45" spans="1:36">
      <c r="A45" s="181"/>
      <c r="B45" s="179" t="s">
        <v>4821</v>
      </c>
      <c r="D45" s="179" t="s">
        <v>5463</v>
      </c>
      <c r="E45" s="201"/>
      <c r="F45" s="182" t="s">
        <v>4822</v>
      </c>
      <c r="K45" s="181"/>
      <c r="L45" s="185" t="s">
        <v>4831</v>
      </c>
      <c r="O45" s="181">
        <v>3003</v>
      </c>
      <c r="P45" s="185" t="s">
        <v>4833</v>
      </c>
      <c r="Q45" s="181"/>
      <c r="T45" s="185" t="s">
        <v>4835</v>
      </c>
      <c r="W45" s="181">
        <v>8021</v>
      </c>
      <c r="X45" s="185" t="s">
        <v>4837</v>
      </c>
      <c r="Z45" s="185" t="s">
        <v>5754</v>
      </c>
      <c r="AB45" s="179">
        <v>1312</v>
      </c>
      <c r="AC45" s="179" t="s">
        <v>60</v>
      </c>
      <c r="AD45" s="185" t="s">
        <v>5474</v>
      </c>
      <c r="AE45" s="179" t="s">
        <v>5474</v>
      </c>
      <c r="AF45" s="185" t="s">
        <v>5474</v>
      </c>
      <c r="AG45" s="185" t="s">
        <v>5474</v>
      </c>
      <c r="AH45" s="185" t="s">
        <v>5474</v>
      </c>
      <c r="AI45" s="185" t="s">
        <v>5474</v>
      </c>
      <c r="AJ45" s="185" t="s">
        <v>5474</v>
      </c>
    </row>
    <row r="46" spans="1:36">
      <c r="A46" s="181"/>
      <c r="B46" s="179" t="s">
        <v>4821</v>
      </c>
      <c r="D46" s="179" t="s">
        <v>5463</v>
      </c>
      <c r="E46" s="201"/>
      <c r="F46" s="182" t="s">
        <v>4822</v>
      </c>
      <c r="K46" s="181"/>
      <c r="L46" s="185" t="s">
        <v>4831</v>
      </c>
      <c r="O46" s="181">
        <v>2456</v>
      </c>
      <c r="P46" s="185" t="s">
        <v>4833</v>
      </c>
      <c r="Q46" s="181"/>
      <c r="T46" s="185" t="s">
        <v>4835</v>
      </c>
      <c r="W46" s="181">
        <v>2454</v>
      </c>
      <c r="X46" s="185" t="s">
        <v>4837</v>
      </c>
      <c r="Z46" s="185" t="s">
        <v>5754</v>
      </c>
      <c r="AB46" s="179">
        <v>1313</v>
      </c>
      <c r="AC46" s="179" t="s">
        <v>61</v>
      </c>
      <c r="AD46" s="185" t="s">
        <v>5474</v>
      </c>
      <c r="AE46" s="179" t="s">
        <v>5474</v>
      </c>
      <c r="AF46" s="185" t="s">
        <v>5474</v>
      </c>
      <c r="AG46" s="185" t="s">
        <v>5474</v>
      </c>
      <c r="AH46" s="185" t="s">
        <v>5474</v>
      </c>
      <c r="AI46" s="185" t="s">
        <v>5474</v>
      </c>
      <c r="AJ46" s="185" t="s">
        <v>5474</v>
      </c>
    </row>
    <row r="47" spans="1:36">
      <c r="A47" s="181"/>
      <c r="B47" s="179" t="s">
        <v>4821</v>
      </c>
      <c r="D47" s="179" t="s">
        <v>5463</v>
      </c>
      <c r="E47" s="201"/>
      <c r="F47" s="182" t="s">
        <v>4822</v>
      </c>
      <c r="K47" s="181"/>
      <c r="L47" s="185" t="s">
        <v>4831</v>
      </c>
      <c r="O47" s="181">
        <v>4906</v>
      </c>
      <c r="P47" s="185" t="s">
        <v>4833</v>
      </c>
      <c r="Q47" s="181"/>
      <c r="T47" s="185" t="s">
        <v>4835</v>
      </c>
      <c r="W47" s="181">
        <v>2476</v>
      </c>
      <c r="X47" s="185" t="s">
        <v>4837</v>
      </c>
      <c r="Z47" s="185" t="s">
        <v>5754</v>
      </c>
      <c r="AB47" s="179">
        <v>1314</v>
      </c>
      <c r="AC47" s="179" t="s">
        <v>62</v>
      </c>
      <c r="AD47" s="185" t="s">
        <v>5474</v>
      </c>
      <c r="AE47" s="179" t="s">
        <v>5474</v>
      </c>
      <c r="AF47" s="185" t="s">
        <v>5474</v>
      </c>
      <c r="AG47" s="185" t="s">
        <v>5474</v>
      </c>
      <c r="AH47" s="185" t="s">
        <v>5474</v>
      </c>
      <c r="AI47" s="185" t="s">
        <v>5474</v>
      </c>
      <c r="AJ47" s="185" t="s">
        <v>5474</v>
      </c>
    </row>
    <row r="48" spans="1:36">
      <c r="A48" s="181"/>
      <c r="B48" s="179" t="s">
        <v>4821</v>
      </c>
      <c r="D48" s="179" t="s">
        <v>5463</v>
      </c>
      <c r="E48" s="201"/>
      <c r="F48" s="182" t="s">
        <v>4822</v>
      </c>
      <c r="K48" s="181"/>
      <c r="L48" s="185" t="s">
        <v>4831</v>
      </c>
      <c r="O48" s="181">
        <v>2402</v>
      </c>
      <c r="P48" s="185" t="s">
        <v>4833</v>
      </c>
      <c r="Q48" s="181"/>
      <c r="T48" s="185" t="s">
        <v>4835</v>
      </c>
      <c r="W48" s="181">
        <v>2328</v>
      </c>
      <c r="X48" s="185" t="s">
        <v>4837</v>
      </c>
      <c r="Z48" s="185" t="s">
        <v>5754</v>
      </c>
      <c r="AB48" s="179">
        <v>1315</v>
      </c>
      <c r="AC48" s="179" t="s">
        <v>63</v>
      </c>
      <c r="AD48" s="185" t="s">
        <v>5474</v>
      </c>
      <c r="AE48" s="179" t="s">
        <v>5474</v>
      </c>
      <c r="AF48" s="185" t="s">
        <v>5474</v>
      </c>
      <c r="AG48" s="185" t="s">
        <v>5474</v>
      </c>
      <c r="AH48" s="185" t="s">
        <v>5474</v>
      </c>
      <c r="AI48" s="185" t="s">
        <v>5474</v>
      </c>
      <c r="AJ48" s="185" t="s">
        <v>5474</v>
      </c>
    </row>
    <row r="49" spans="1:36">
      <c r="A49" s="181"/>
      <c r="B49" s="179" t="s">
        <v>4821</v>
      </c>
      <c r="D49" s="179" t="s">
        <v>5463</v>
      </c>
      <c r="E49" s="201"/>
      <c r="F49" s="182" t="s">
        <v>4822</v>
      </c>
      <c r="K49" s="181"/>
      <c r="L49" s="185" t="s">
        <v>4831</v>
      </c>
      <c r="O49" s="181">
        <v>1305</v>
      </c>
      <c r="P49" s="185" t="s">
        <v>4833</v>
      </c>
      <c r="Q49" s="181"/>
      <c r="T49" s="185" t="s">
        <v>4835</v>
      </c>
      <c r="W49" s="181">
        <v>1310</v>
      </c>
      <c r="X49" s="185" t="s">
        <v>4837</v>
      </c>
      <c r="Z49" s="185" t="s">
        <v>5754</v>
      </c>
      <c r="AB49" s="179">
        <v>1316</v>
      </c>
      <c r="AC49" s="179" t="s">
        <v>64</v>
      </c>
      <c r="AD49" s="185" t="s">
        <v>5474</v>
      </c>
      <c r="AE49" s="179" t="s">
        <v>5474</v>
      </c>
      <c r="AF49" s="185" t="s">
        <v>5474</v>
      </c>
      <c r="AG49" s="185" t="s">
        <v>5474</v>
      </c>
      <c r="AH49" s="185" t="s">
        <v>5474</v>
      </c>
      <c r="AI49" s="185" t="s">
        <v>5474</v>
      </c>
      <c r="AJ49" s="185" t="s">
        <v>5474</v>
      </c>
    </row>
    <row r="50" spans="1:36">
      <c r="A50" s="181"/>
      <c r="B50" s="179" t="s">
        <v>4821</v>
      </c>
      <c r="D50" s="179" t="s">
        <v>5463</v>
      </c>
      <c r="E50" s="201"/>
      <c r="F50" s="182" t="s">
        <v>4822</v>
      </c>
      <c r="K50" s="181"/>
      <c r="L50" s="185" t="s">
        <v>4831</v>
      </c>
      <c r="O50" s="181">
        <v>2520</v>
      </c>
      <c r="P50" s="185" t="s">
        <v>4833</v>
      </c>
      <c r="Q50" s="181"/>
      <c r="T50" s="185" t="s">
        <v>4835</v>
      </c>
      <c r="W50" s="181">
        <v>5531</v>
      </c>
      <c r="X50" s="185" t="s">
        <v>4837</v>
      </c>
      <c r="Z50" s="185" t="s">
        <v>5754</v>
      </c>
      <c r="AB50" s="179">
        <v>1319</v>
      </c>
      <c r="AC50" s="179" t="s">
        <v>65</v>
      </c>
      <c r="AD50" s="185" t="s">
        <v>5474</v>
      </c>
      <c r="AE50" s="179" t="s">
        <v>5474</v>
      </c>
      <c r="AF50" s="185" t="s">
        <v>5474</v>
      </c>
      <c r="AG50" s="185" t="s">
        <v>5474</v>
      </c>
      <c r="AH50" s="185" t="s">
        <v>5474</v>
      </c>
      <c r="AI50" s="185" t="s">
        <v>5474</v>
      </c>
      <c r="AJ50" s="185" t="s">
        <v>5474</v>
      </c>
    </row>
    <row r="51" spans="1:36">
      <c r="A51" s="181"/>
      <c r="B51" s="179" t="s">
        <v>4821</v>
      </c>
      <c r="D51" s="179" t="s">
        <v>5463</v>
      </c>
      <c r="E51" s="201"/>
      <c r="F51" s="182" t="s">
        <v>4822</v>
      </c>
      <c r="K51" s="181"/>
      <c r="L51" s="185" t="s">
        <v>4831</v>
      </c>
      <c r="O51" s="181">
        <v>3059</v>
      </c>
      <c r="P51" s="185" t="s">
        <v>4833</v>
      </c>
      <c r="Q51" s="181"/>
      <c r="T51" s="185" t="s">
        <v>4835</v>
      </c>
      <c r="W51" s="181">
        <v>4960</v>
      </c>
      <c r="X51" s="185" t="s">
        <v>4837</v>
      </c>
      <c r="AB51" s="179">
        <v>1321</v>
      </c>
      <c r="AC51" s="179" t="s">
        <v>66</v>
      </c>
      <c r="AD51" s="185" t="s">
        <v>5474</v>
      </c>
      <c r="AE51" s="179" t="s">
        <v>5474</v>
      </c>
      <c r="AF51" s="185" t="s">
        <v>5474</v>
      </c>
      <c r="AG51" s="185" t="s">
        <v>5474</v>
      </c>
      <c r="AH51" s="185" t="s">
        <v>5474</v>
      </c>
      <c r="AI51" s="185" t="s">
        <v>5474</v>
      </c>
      <c r="AJ51" s="185" t="s">
        <v>5474</v>
      </c>
    </row>
    <row r="52" spans="1:36">
      <c r="A52" s="181"/>
      <c r="B52" s="179" t="s">
        <v>4821</v>
      </c>
      <c r="D52" s="179" t="s">
        <v>5463</v>
      </c>
      <c r="E52" s="201"/>
      <c r="F52" s="182" t="s">
        <v>4822</v>
      </c>
      <c r="K52" s="181"/>
      <c r="L52" s="185" t="s">
        <v>4831</v>
      </c>
      <c r="O52" s="181">
        <v>3686</v>
      </c>
      <c r="P52" s="185" t="s">
        <v>4833</v>
      </c>
      <c r="Q52" s="181"/>
      <c r="T52" s="185" t="s">
        <v>4835</v>
      </c>
      <c r="W52" s="181">
        <v>6190</v>
      </c>
      <c r="X52" s="185" t="s">
        <v>4837</v>
      </c>
      <c r="AB52" s="179">
        <v>1323</v>
      </c>
      <c r="AC52" s="179" t="s">
        <v>67</v>
      </c>
      <c r="AD52" s="185" t="s">
        <v>5474</v>
      </c>
      <c r="AE52" s="179" t="s">
        <v>5474</v>
      </c>
      <c r="AF52" s="185" t="s">
        <v>5474</v>
      </c>
      <c r="AG52" s="185" t="s">
        <v>5474</v>
      </c>
      <c r="AH52" s="185" t="s">
        <v>5474</v>
      </c>
      <c r="AI52" s="185" t="s">
        <v>5474</v>
      </c>
      <c r="AJ52" s="185" t="s">
        <v>5474</v>
      </c>
    </row>
    <row r="53" spans="1:36">
      <c r="A53" s="181"/>
      <c r="B53" s="179" t="s">
        <v>4821</v>
      </c>
      <c r="D53" s="179" t="s">
        <v>5463</v>
      </c>
      <c r="E53" s="201"/>
      <c r="F53" s="182" t="s">
        <v>4822</v>
      </c>
      <c r="K53" s="181"/>
      <c r="L53" s="185" t="s">
        <v>4831</v>
      </c>
      <c r="O53" s="181">
        <v>3227</v>
      </c>
      <c r="P53" s="185" t="s">
        <v>4833</v>
      </c>
      <c r="Q53" s="181"/>
      <c r="T53" s="185" t="s">
        <v>4835</v>
      </c>
      <c r="W53" s="181">
        <v>5009</v>
      </c>
      <c r="X53" s="185" t="s">
        <v>4837</v>
      </c>
      <c r="AB53" s="179">
        <v>1324</v>
      </c>
      <c r="AC53" s="179" t="s">
        <v>68</v>
      </c>
      <c r="AD53" s="185" t="s">
        <v>5474</v>
      </c>
      <c r="AE53" s="179" t="s">
        <v>5474</v>
      </c>
      <c r="AF53" s="185" t="s">
        <v>5474</v>
      </c>
      <c r="AG53" s="185" t="s">
        <v>5474</v>
      </c>
      <c r="AH53" s="185" t="s">
        <v>5474</v>
      </c>
      <c r="AI53" s="185" t="s">
        <v>5474</v>
      </c>
      <c r="AJ53" s="185" t="s">
        <v>5474</v>
      </c>
    </row>
    <row r="54" spans="1:36">
      <c r="A54" s="181"/>
      <c r="B54" s="179" t="s">
        <v>4821</v>
      </c>
      <c r="D54" s="179" t="s">
        <v>5463</v>
      </c>
      <c r="E54" s="201"/>
      <c r="F54" s="182" t="s">
        <v>4822</v>
      </c>
      <c r="K54" s="181"/>
      <c r="L54" s="185" t="s">
        <v>4831</v>
      </c>
      <c r="O54" s="181">
        <v>3356</v>
      </c>
      <c r="P54" s="185" t="s">
        <v>4833</v>
      </c>
      <c r="Q54" s="181"/>
      <c r="T54" s="185" t="s">
        <v>4835</v>
      </c>
      <c r="W54" s="181">
        <v>2892</v>
      </c>
      <c r="X54" s="185" t="s">
        <v>4837</v>
      </c>
      <c r="AB54" s="179">
        <v>1325</v>
      </c>
      <c r="AC54" s="179" t="s">
        <v>69</v>
      </c>
      <c r="AD54" s="185" t="s">
        <v>5474</v>
      </c>
      <c r="AE54" s="179" t="s">
        <v>5474</v>
      </c>
      <c r="AF54" s="185" t="s">
        <v>5474</v>
      </c>
      <c r="AG54" s="185" t="s">
        <v>5474</v>
      </c>
      <c r="AH54" s="185" t="s">
        <v>5474</v>
      </c>
      <c r="AI54" s="185" t="s">
        <v>5474</v>
      </c>
      <c r="AJ54" s="185" t="s">
        <v>5474</v>
      </c>
    </row>
    <row r="55" spans="1:36">
      <c r="A55" s="181"/>
      <c r="D55" s="179" t="s">
        <v>5463</v>
      </c>
      <c r="E55" s="201"/>
      <c r="F55" s="182" t="s">
        <v>4822</v>
      </c>
      <c r="K55" s="181"/>
      <c r="L55" s="185" t="s">
        <v>4831</v>
      </c>
      <c r="O55" s="181">
        <v>3264</v>
      </c>
      <c r="P55" s="185" t="s">
        <v>4833</v>
      </c>
      <c r="Q55" s="181"/>
      <c r="T55" s="185" t="s">
        <v>4835</v>
      </c>
      <c r="W55" s="181">
        <v>3714</v>
      </c>
      <c r="X55" s="185" t="s">
        <v>4837</v>
      </c>
      <c r="AB55" s="179">
        <v>1326</v>
      </c>
      <c r="AC55" s="179" t="s">
        <v>70</v>
      </c>
      <c r="AD55" s="185" t="s">
        <v>5473</v>
      </c>
      <c r="AE55" s="179" t="s">
        <v>5474</v>
      </c>
      <c r="AF55" s="185" t="s">
        <v>5474</v>
      </c>
      <c r="AG55" s="185" t="s">
        <v>5474</v>
      </c>
      <c r="AH55" s="185" t="s">
        <v>5475</v>
      </c>
      <c r="AI55" s="185" t="s">
        <v>5474</v>
      </c>
      <c r="AJ55" s="185" t="s">
        <v>5477</v>
      </c>
    </row>
    <row r="56" spans="1:36">
      <c r="A56" s="181"/>
      <c r="D56" s="179" t="s">
        <v>5463</v>
      </c>
      <c r="E56" s="201"/>
      <c r="F56" s="182" t="s">
        <v>4822</v>
      </c>
      <c r="K56" s="181"/>
      <c r="L56" s="185" t="s">
        <v>4831</v>
      </c>
      <c r="O56" s="181">
        <v>3372</v>
      </c>
      <c r="P56" s="185" t="s">
        <v>4833</v>
      </c>
      <c r="Q56" s="181"/>
      <c r="T56" s="185" t="s">
        <v>4835</v>
      </c>
      <c r="W56" s="181">
        <v>5457</v>
      </c>
      <c r="X56" s="185" t="s">
        <v>4837</v>
      </c>
      <c r="AB56" s="179">
        <v>1333</v>
      </c>
      <c r="AC56" s="179" t="s">
        <v>71</v>
      </c>
      <c r="AD56" s="185" t="s">
        <v>5474</v>
      </c>
      <c r="AE56" s="179" t="s">
        <v>5474</v>
      </c>
      <c r="AF56" s="185" t="s">
        <v>5474</v>
      </c>
      <c r="AG56" s="185" t="s">
        <v>5474</v>
      </c>
      <c r="AH56" s="185" t="s">
        <v>5474</v>
      </c>
      <c r="AI56" s="185" t="s">
        <v>5474</v>
      </c>
      <c r="AJ56" s="185" t="s">
        <v>5474</v>
      </c>
    </row>
    <row r="57" spans="1:36">
      <c r="A57" s="181"/>
      <c r="D57" s="179" t="s">
        <v>5463</v>
      </c>
      <c r="E57" s="201"/>
      <c r="F57" s="182" t="s">
        <v>4822</v>
      </c>
      <c r="K57" s="181"/>
      <c r="L57" s="185" t="s">
        <v>4831</v>
      </c>
      <c r="O57" s="181">
        <v>1569</v>
      </c>
      <c r="P57" s="185" t="s">
        <v>4833</v>
      </c>
      <c r="Q57" s="181"/>
      <c r="T57" s="185" t="s">
        <v>4835</v>
      </c>
      <c r="W57" s="181">
        <v>6525</v>
      </c>
      <c r="X57" s="185" t="s">
        <v>4837</v>
      </c>
      <c r="AB57" s="179">
        <v>1336</v>
      </c>
      <c r="AC57" s="179" t="s">
        <v>72</v>
      </c>
      <c r="AD57" s="185" t="s">
        <v>5474</v>
      </c>
      <c r="AE57" s="179" t="s">
        <v>5474</v>
      </c>
      <c r="AF57" s="185" t="s">
        <v>5474</v>
      </c>
      <c r="AG57" s="185" t="s">
        <v>5474</v>
      </c>
      <c r="AH57" s="185" t="s">
        <v>5474</v>
      </c>
      <c r="AI57" s="185" t="s">
        <v>5474</v>
      </c>
      <c r="AJ57" s="185" t="s">
        <v>5474</v>
      </c>
    </row>
    <row r="58" spans="1:36">
      <c r="A58" s="181"/>
      <c r="D58" s="179" t="s">
        <v>5463</v>
      </c>
      <c r="E58" s="181"/>
      <c r="F58" s="182" t="s">
        <v>4822</v>
      </c>
      <c r="K58" s="181"/>
      <c r="L58" s="185" t="s">
        <v>4831</v>
      </c>
      <c r="O58" s="181">
        <v>1519</v>
      </c>
      <c r="P58" s="185" t="s">
        <v>4833</v>
      </c>
      <c r="Q58" s="181"/>
      <c r="T58" s="185" t="s">
        <v>4835</v>
      </c>
      <c r="W58" s="181">
        <v>6568</v>
      </c>
      <c r="X58" s="185" t="s">
        <v>4837</v>
      </c>
      <c r="AB58" s="179">
        <v>1337</v>
      </c>
      <c r="AC58" s="179" t="s">
        <v>73</v>
      </c>
      <c r="AD58" s="185" t="s">
        <v>5474</v>
      </c>
      <c r="AE58" s="179" t="s">
        <v>5474</v>
      </c>
      <c r="AF58" s="185" t="s">
        <v>5474</v>
      </c>
      <c r="AG58" s="185" t="s">
        <v>5474</v>
      </c>
      <c r="AH58" s="185" t="s">
        <v>5474</v>
      </c>
      <c r="AI58" s="185" t="s">
        <v>5474</v>
      </c>
      <c r="AJ58" s="185" t="s">
        <v>5474</v>
      </c>
    </row>
    <row r="59" spans="1:36">
      <c r="A59" s="181"/>
      <c r="D59" s="179" t="s">
        <v>5463</v>
      </c>
      <c r="E59" s="181"/>
      <c r="F59" s="182" t="s">
        <v>4822</v>
      </c>
      <c r="K59" s="181"/>
      <c r="L59" s="185" t="s">
        <v>4831</v>
      </c>
      <c r="O59" s="181">
        <v>6143</v>
      </c>
      <c r="P59" s="185" t="s">
        <v>4833</v>
      </c>
      <c r="Q59" s="181"/>
      <c r="T59" s="185" t="s">
        <v>4835</v>
      </c>
      <c r="W59" s="181">
        <v>6164</v>
      </c>
      <c r="X59" s="185" t="s">
        <v>4837</v>
      </c>
      <c r="AB59" s="179">
        <v>1338</v>
      </c>
      <c r="AC59" s="179" t="s">
        <v>74</v>
      </c>
      <c r="AD59" s="185" t="s">
        <v>5474</v>
      </c>
      <c r="AE59" s="179" t="s">
        <v>5474</v>
      </c>
      <c r="AF59" s="185" t="s">
        <v>5474</v>
      </c>
      <c r="AG59" s="185" t="s">
        <v>5474</v>
      </c>
      <c r="AH59" s="185" t="s">
        <v>5474</v>
      </c>
      <c r="AI59" s="185" t="s">
        <v>5474</v>
      </c>
      <c r="AJ59" s="185" t="s">
        <v>5474</v>
      </c>
    </row>
    <row r="60" spans="1:36">
      <c r="A60" s="181"/>
      <c r="D60" s="179" t="s">
        <v>5463</v>
      </c>
      <c r="K60" s="181"/>
      <c r="L60" s="185" t="s">
        <v>4831</v>
      </c>
      <c r="O60" s="181">
        <v>1308</v>
      </c>
      <c r="P60" s="185" t="s">
        <v>4833</v>
      </c>
      <c r="Q60" s="181"/>
      <c r="T60" s="185" t="s">
        <v>4835</v>
      </c>
      <c r="W60" s="181">
        <v>1444</v>
      </c>
      <c r="X60" s="185" t="s">
        <v>4837</v>
      </c>
      <c r="AB60" s="179">
        <v>1339</v>
      </c>
      <c r="AC60" s="179" t="s">
        <v>75</v>
      </c>
      <c r="AD60" s="185" t="s">
        <v>5474</v>
      </c>
      <c r="AE60" s="179" t="s">
        <v>5474</v>
      </c>
      <c r="AF60" s="185" t="s">
        <v>5474</v>
      </c>
      <c r="AG60" s="185" t="s">
        <v>5474</v>
      </c>
      <c r="AH60" s="185" t="s">
        <v>5474</v>
      </c>
      <c r="AI60" s="185" t="s">
        <v>5474</v>
      </c>
      <c r="AJ60" s="185" t="s">
        <v>5474</v>
      </c>
    </row>
    <row r="61" spans="1:36">
      <c r="A61" s="181"/>
      <c r="D61" s="179" t="s">
        <v>5463</v>
      </c>
      <c r="K61" s="181"/>
      <c r="L61" s="185" t="s">
        <v>4831</v>
      </c>
      <c r="O61" s="181">
        <v>1455</v>
      </c>
      <c r="P61" s="185" t="s">
        <v>4833</v>
      </c>
      <c r="Q61" s="181"/>
      <c r="T61" s="185" t="s">
        <v>4835</v>
      </c>
      <c r="W61" s="181">
        <v>1795</v>
      </c>
      <c r="X61" s="185" t="s">
        <v>4837</v>
      </c>
      <c r="AB61" s="179">
        <v>1340</v>
      </c>
      <c r="AC61" s="179" t="s">
        <v>76</v>
      </c>
      <c r="AD61" s="185" t="s">
        <v>5474</v>
      </c>
      <c r="AE61" s="179" t="s">
        <v>5474</v>
      </c>
      <c r="AF61" s="185" t="s">
        <v>5474</v>
      </c>
      <c r="AG61" s="185" t="s">
        <v>5474</v>
      </c>
      <c r="AH61" s="185" t="s">
        <v>5474</v>
      </c>
      <c r="AI61" s="185" t="s">
        <v>5474</v>
      </c>
      <c r="AJ61" s="185" t="s">
        <v>5474</v>
      </c>
    </row>
    <row r="62" spans="1:36">
      <c r="A62" s="181"/>
      <c r="D62" s="179" t="s">
        <v>5463</v>
      </c>
      <c r="K62" s="181"/>
      <c r="L62" s="185" t="s">
        <v>4831</v>
      </c>
      <c r="O62" s="181">
        <v>5609</v>
      </c>
      <c r="P62" s="185" t="s">
        <v>4833</v>
      </c>
      <c r="Q62" s="181"/>
      <c r="T62" s="185" t="s">
        <v>4835</v>
      </c>
      <c r="W62" s="181">
        <v>1605</v>
      </c>
      <c r="X62" s="185" t="s">
        <v>4837</v>
      </c>
      <c r="AB62" s="179">
        <v>1402</v>
      </c>
      <c r="AC62" s="179" t="s">
        <v>77</v>
      </c>
      <c r="AD62" s="185" t="s">
        <v>5473</v>
      </c>
      <c r="AE62" s="179" t="s">
        <v>5474</v>
      </c>
      <c r="AF62" s="185" t="s">
        <v>5474</v>
      </c>
      <c r="AG62" s="185" t="s">
        <v>5474</v>
      </c>
      <c r="AH62" s="185" t="s">
        <v>5475</v>
      </c>
      <c r="AI62" s="185" t="s">
        <v>5474</v>
      </c>
      <c r="AJ62" s="185" t="s">
        <v>5477</v>
      </c>
    </row>
    <row r="63" spans="1:36">
      <c r="A63" s="181"/>
      <c r="D63" s="179" t="s">
        <v>5463</v>
      </c>
      <c r="K63" s="181"/>
      <c r="L63" s="185" t="s">
        <v>4831</v>
      </c>
      <c r="O63" s="181">
        <v>8087</v>
      </c>
      <c r="P63" s="185" t="s">
        <v>4833</v>
      </c>
      <c r="Q63" s="181"/>
      <c r="T63" s="185" t="s">
        <v>4835</v>
      </c>
      <c r="W63" s="181">
        <v>1455</v>
      </c>
      <c r="X63" s="185" t="s">
        <v>4837</v>
      </c>
      <c r="AB63" s="179">
        <v>1409</v>
      </c>
      <c r="AC63" s="179" t="s">
        <v>78</v>
      </c>
      <c r="AD63" s="185" t="s">
        <v>5474</v>
      </c>
      <c r="AE63" s="179" t="s">
        <v>5474</v>
      </c>
      <c r="AF63" s="185" t="s">
        <v>5474</v>
      </c>
      <c r="AG63" s="185" t="s">
        <v>5474</v>
      </c>
      <c r="AH63" s="185" t="s">
        <v>5474</v>
      </c>
      <c r="AI63" s="185" t="s">
        <v>5474</v>
      </c>
      <c r="AJ63" s="185" t="s">
        <v>5474</v>
      </c>
    </row>
    <row r="64" spans="1:36">
      <c r="A64" s="181"/>
      <c r="K64" s="181"/>
      <c r="L64" s="185" t="s">
        <v>4831</v>
      </c>
      <c r="O64" s="181">
        <v>3221</v>
      </c>
      <c r="P64" s="185" t="s">
        <v>4833</v>
      </c>
      <c r="Q64" s="181"/>
      <c r="T64" s="185" t="s">
        <v>4835</v>
      </c>
      <c r="W64" s="181">
        <v>1101</v>
      </c>
      <c r="X64" s="185" t="s">
        <v>4837</v>
      </c>
      <c r="AB64" s="179">
        <v>1410</v>
      </c>
      <c r="AC64" s="179" t="s">
        <v>79</v>
      </c>
      <c r="AD64" s="185" t="s">
        <v>5474</v>
      </c>
      <c r="AE64" s="179" t="s">
        <v>5474</v>
      </c>
      <c r="AF64" s="185" t="s">
        <v>5474</v>
      </c>
      <c r="AG64" s="185" t="s">
        <v>5474</v>
      </c>
      <c r="AH64" s="185" t="s">
        <v>5474</v>
      </c>
      <c r="AI64" s="185" t="s">
        <v>5474</v>
      </c>
      <c r="AJ64" s="185" t="s">
        <v>5474</v>
      </c>
    </row>
    <row r="65" spans="12:36">
      <c r="L65" s="185" t="s">
        <v>4831</v>
      </c>
      <c r="O65" s="181">
        <v>6552</v>
      </c>
      <c r="P65" s="185" t="s">
        <v>4833</v>
      </c>
      <c r="Q65" s="181"/>
      <c r="W65" s="181">
        <v>2610</v>
      </c>
      <c r="X65" s="185" t="s">
        <v>4837</v>
      </c>
      <c r="AB65" s="179">
        <v>1413</v>
      </c>
      <c r="AC65" s="179" t="s">
        <v>80</v>
      </c>
      <c r="AD65" s="185" t="s">
        <v>5474</v>
      </c>
      <c r="AE65" s="179" t="s">
        <v>5474</v>
      </c>
      <c r="AF65" s="185" t="s">
        <v>5474</v>
      </c>
      <c r="AG65" s="185" t="s">
        <v>5474</v>
      </c>
      <c r="AH65" s="185" t="s">
        <v>5474</v>
      </c>
      <c r="AI65" s="185" t="s">
        <v>5474</v>
      </c>
      <c r="AJ65" s="185" t="s">
        <v>5474</v>
      </c>
    </row>
    <row r="66" spans="12:36">
      <c r="L66" s="185" t="s">
        <v>4831</v>
      </c>
      <c r="O66" s="181">
        <v>6456</v>
      </c>
      <c r="P66" s="185" t="s">
        <v>4833</v>
      </c>
      <c r="Q66" s="181"/>
      <c r="W66" s="181">
        <v>2358</v>
      </c>
      <c r="X66" s="185" t="s">
        <v>4837</v>
      </c>
      <c r="AB66" s="179">
        <v>1414</v>
      </c>
      <c r="AC66" s="179" t="s">
        <v>81</v>
      </c>
      <c r="AD66" s="185" t="s">
        <v>5474</v>
      </c>
      <c r="AE66" s="179" t="s">
        <v>5474</v>
      </c>
      <c r="AF66" s="185" t="s">
        <v>5474</v>
      </c>
      <c r="AG66" s="185" t="s">
        <v>5474</v>
      </c>
      <c r="AH66" s="185" t="s">
        <v>5474</v>
      </c>
      <c r="AI66" s="185" t="s">
        <v>5474</v>
      </c>
      <c r="AJ66" s="185" t="s">
        <v>5474</v>
      </c>
    </row>
    <row r="67" spans="12:36">
      <c r="L67" s="185" t="s">
        <v>4831</v>
      </c>
      <c r="O67" s="181">
        <v>8436</v>
      </c>
      <c r="P67" s="185" t="s">
        <v>4833</v>
      </c>
      <c r="Q67" s="181"/>
      <c r="W67" s="181">
        <v>3591</v>
      </c>
      <c r="X67" s="185" t="s">
        <v>4837</v>
      </c>
      <c r="AB67" s="179">
        <v>1416</v>
      </c>
      <c r="AC67" s="179" t="s">
        <v>82</v>
      </c>
      <c r="AD67" s="185" t="s">
        <v>5474</v>
      </c>
      <c r="AE67" s="179" t="s">
        <v>5474</v>
      </c>
      <c r="AF67" s="185" t="s">
        <v>5474</v>
      </c>
      <c r="AG67" s="185" t="s">
        <v>5474</v>
      </c>
      <c r="AH67" s="185" t="s">
        <v>5474</v>
      </c>
      <c r="AI67" s="185" t="s">
        <v>5474</v>
      </c>
      <c r="AJ67" s="185" t="s">
        <v>5474</v>
      </c>
    </row>
    <row r="68" spans="12:36">
      <c r="L68" s="185" t="s">
        <v>4831</v>
      </c>
      <c r="O68" s="181">
        <v>1722</v>
      </c>
      <c r="P68" s="185" t="s">
        <v>4833</v>
      </c>
      <c r="W68" s="181">
        <v>2706</v>
      </c>
      <c r="X68" s="185" t="s">
        <v>4837</v>
      </c>
      <c r="AB68" s="179">
        <v>1417</v>
      </c>
      <c r="AC68" s="179" t="s">
        <v>83</v>
      </c>
      <c r="AD68" s="185" t="s">
        <v>5474</v>
      </c>
      <c r="AE68" s="179" t="s">
        <v>5474</v>
      </c>
      <c r="AF68" s="185" t="s">
        <v>5474</v>
      </c>
      <c r="AG68" s="185" t="s">
        <v>5474</v>
      </c>
      <c r="AH68" s="185" t="s">
        <v>5474</v>
      </c>
      <c r="AI68" s="185" t="s">
        <v>5474</v>
      </c>
      <c r="AJ68" s="185" t="s">
        <v>5474</v>
      </c>
    </row>
    <row r="69" spans="12:36">
      <c r="L69" s="185" t="s">
        <v>4831</v>
      </c>
      <c r="O69" s="181">
        <v>6235</v>
      </c>
      <c r="P69" s="185" t="s">
        <v>4833</v>
      </c>
      <c r="Q69" s="181"/>
      <c r="W69" s="181">
        <v>3372</v>
      </c>
      <c r="X69" s="185" t="s">
        <v>4837</v>
      </c>
      <c r="AB69" s="179">
        <v>1418</v>
      </c>
      <c r="AC69" s="179" t="s">
        <v>84</v>
      </c>
      <c r="AD69" s="185" t="s">
        <v>5474</v>
      </c>
      <c r="AE69" s="179" t="s">
        <v>5474</v>
      </c>
      <c r="AF69" s="185" t="s">
        <v>5474</v>
      </c>
      <c r="AG69" s="185" t="s">
        <v>5474</v>
      </c>
      <c r="AH69" s="185" t="s">
        <v>5474</v>
      </c>
      <c r="AI69" s="185" t="s">
        <v>5474</v>
      </c>
      <c r="AJ69" s="185" t="s">
        <v>5474</v>
      </c>
    </row>
    <row r="70" spans="12:36">
      <c r="L70" s="185" t="s">
        <v>4831</v>
      </c>
      <c r="O70" s="181">
        <v>2493</v>
      </c>
      <c r="P70" s="185" t="s">
        <v>4833</v>
      </c>
      <c r="Q70" s="181"/>
      <c r="W70" s="181">
        <v>2823</v>
      </c>
      <c r="X70" s="185" t="s">
        <v>4837</v>
      </c>
      <c r="AB70" s="179">
        <v>1419</v>
      </c>
      <c r="AC70" s="179" t="s">
        <v>85</v>
      </c>
      <c r="AD70" s="185" t="s">
        <v>5474</v>
      </c>
      <c r="AE70" s="179" t="s">
        <v>5474</v>
      </c>
      <c r="AF70" s="185" t="s">
        <v>5474</v>
      </c>
      <c r="AG70" s="185" t="s">
        <v>5474</v>
      </c>
      <c r="AH70" s="185" t="s">
        <v>5474</v>
      </c>
      <c r="AI70" s="185" t="s">
        <v>5474</v>
      </c>
      <c r="AJ70" s="185" t="s">
        <v>5474</v>
      </c>
    </row>
    <row r="71" spans="12:36">
      <c r="L71" s="185" t="s">
        <v>4831</v>
      </c>
      <c r="O71" s="181">
        <v>8040</v>
      </c>
      <c r="P71" s="185" t="s">
        <v>4833</v>
      </c>
      <c r="Q71" s="181"/>
      <c r="W71" s="181">
        <v>2426</v>
      </c>
      <c r="X71" s="185" t="s">
        <v>4837</v>
      </c>
      <c r="AB71" s="179">
        <v>1423</v>
      </c>
      <c r="AC71" s="179" t="s">
        <v>86</v>
      </c>
      <c r="AD71" s="185" t="s">
        <v>5474</v>
      </c>
      <c r="AE71" s="179" t="s">
        <v>5474</v>
      </c>
      <c r="AF71" s="185" t="s">
        <v>5474</v>
      </c>
      <c r="AG71" s="185" t="s">
        <v>5474</v>
      </c>
      <c r="AH71" s="185" t="s">
        <v>5474</v>
      </c>
      <c r="AI71" s="185" t="s">
        <v>5474</v>
      </c>
      <c r="AJ71" s="185" t="s">
        <v>5474</v>
      </c>
    </row>
    <row r="72" spans="12:36">
      <c r="O72" s="181">
        <v>9927</v>
      </c>
      <c r="P72" s="185" t="s">
        <v>4833</v>
      </c>
      <c r="Q72" s="181"/>
      <c r="W72" s="181">
        <v>2331</v>
      </c>
      <c r="X72" s="185" t="s">
        <v>4837</v>
      </c>
      <c r="AB72" s="179">
        <v>1432</v>
      </c>
      <c r="AC72" s="179" t="s">
        <v>87</v>
      </c>
      <c r="AD72" s="185" t="s">
        <v>5474</v>
      </c>
      <c r="AE72" s="179" t="s">
        <v>5474</v>
      </c>
      <c r="AF72" s="185" t="s">
        <v>5474</v>
      </c>
      <c r="AG72" s="185" t="s">
        <v>5474</v>
      </c>
      <c r="AH72" s="185" t="s">
        <v>5474</v>
      </c>
      <c r="AI72" s="185" t="s">
        <v>5474</v>
      </c>
      <c r="AJ72" s="185" t="s">
        <v>5474</v>
      </c>
    </row>
    <row r="73" spans="12:36">
      <c r="O73" s="181">
        <v>5607</v>
      </c>
      <c r="P73" s="185" t="s">
        <v>4833</v>
      </c>
      <c r="Q73" s="181"/>
      <c r="W73" s="181">
        <v>2101</v>
      </c>
      <c r="X73" s="185" t="s">
        <v>4837</v>
      </c>
      <c r="AB73" s="179">
        <v>1434</v>
      </c>
      <c r="AC73" s="179" t="s">
        <v>88</v>
      </c>
      <c r="AD73" s="185" t="s">
        <v>5474</v>
      </c>
      <c r="AE73" s="179" t="s">
        <v>5472</v>
      </c>
      <c r="AF73" s="185" t="s">
        <v>5474</v>
      </c>
      <c r="AG73" s="185" t="s">
        <v>5474</v>
      </c>
      <c r="AH73" s="185" t="s">
        <v>5474</v>
      </c>
      <c r="AI73" s="185" t="s">
        <v>5474</v>
      </c>
      <c r="AJ73" s="185" t="s">
        <v>5472</v>
      </c>
    </row>
    <row r="74" spans="12:36">
      <c r="O74" s="181">
        <v>3209</v>
      </c>
      <c r="P74" s="185" t="s">
        <v>4833</v>
      </c>
      <c r="Q74" s="181"/>
      <c r="W74" s="181">
        <v>1314</v>
      </c>
      <c r="X74" s="185" t="s">
        <v>4837</v>
      </c>
      <c r="AB74" s="179">
        <v>1435</v>
      </c>
      <c r="AC74" s="179" t="s">
        <v>89</v>
      </c>
      <c r="AD74" s="185" t="s">
        <v>5474</v>
      </c>
      <c r="AE74" s="179" t="s">
        <v>5474</v>
      </c>
      <c r="AF74" s="185" t="s">
        <v>5474</v>
      </c>
      <c r="AG74" s="185" t="s">
        <v>5474</v>
      </c>
      <c r="AH74" s="185" t="s">
        <v>5474</v>
      </c>
      <c r="AI74" s="185" t="s">
        <v>5474</v>
      </c>
      <c r="AJ74" s="185" t="s">
        <v>5474</v>
      </c>
    </row>
    <row r="75" spans="12:36">
      <c r="P75" s="185" t="s">
        <v>4833</v>
      </c>
      <c r="Q75" s="181"/>
      <c r="W75" s="181">
        <v>1464</v>
      </c>
      <c r="X75" s="185" t="s">
        <v>4837</v>
      </c>
      <c r="AB75" s="179">
        <v>1436</v>
      </c>
      <c r="AC75" s="179" t="s">
        <v>90</v>
      </c>
      <c r="AD75" s="185" t="s">
        <v>5474</v>
      </c>
      <c r="AE75" s="179" t="s">
        <v>5474</v>
      </c>
      <c r="AF75" s="185" t="s">
        <v>5474</v>
      </c>
      <c r="AG75" s="185" t="s">
        <v>5474</v>
      </c>
      <c r="AH75" s="185" t="s">
        <v>5474</v>
      </c>
      <c r="AI75" s="185" t="s">
        <v>5474</v>
      </c>
      <c r="AJ75" s="185" t="s">
        <v>5474</v>
      </c>
    </row>
    <row r="76" spans="12:36">
      <c r="P76" s="185" t="s">
        <v>4833</v>
      </c>
      <c r="Q76" s="181"/>
      <c r="X76" s="185" t="s">
        <v>4837</v>
      </c>
      <c r="AB76" s="179">
        <v>1437</v>
      </c>
      <c r="AC76" s="179" t="s">
        <v>91</v>
      </c>
      <c r="AD76" s="185" t="s">
        <v>5474</v>
      </c>
      <c r="AE76" s="179" t="s">
        <v>5474</v>
      </c>
      <c r="AF76" s="185" t="s">
        <v>5474</v>
      </c>
      <c r="AG76" s="185" t="s">
        <v>5474</v>
      </c>
      <c r="AH76" s="185" t="s">
        <v>5474</v>
      </c>
      <c r="AI76" s="185" t="s">
        <v>5474</v>
      </c>
      <c r="AJ76" s="185" t="s">
        <v>5474</v>
      </c>
    </row>
    <row r="77" spans="12:36">
      <c r="P77" s="185" t="s">
        <v>4833</v>
      </c>
      <c r="Q77" s="181"/>
      <c r="X77" s="185" t="s">
        <v>4837</v>
      </c>
      <c r="AB77" s="179">
        <v>1438</v>
      </c>
      <c r="AC77" s="179" t="s">
        <v>92</v>
      </c>
      <c r="AD77" s="185" t="s">
        <v>5474</v>
      </c>
      <c r="AE77" s="179" t="s">
        <v>5474</v>
      </c>
      <c r="AF77" s="185" t="s">
        <v>5474</v>
      </c>
      <c r="AG77" s="185" t="s">
        <v>5474</v>
      </c>
      <c r="AH77" s="185" t="s">
        <v>5474</v>
      </c>
      <c r="AI77" s="185" t="s">
        <v>5474</v>
      </c>
      <c r="AJ77" s="185" t="s">
        <v>5474</v>
      </c>
    </row>
    <row r="78" spans="12:36">
      <c r="P78" s="185" t="s">
        <v>4833</v>
      </c>
      <c r="Q78" s="181"/>
      <c r="X78" s="185" t="s">
        <v>4837</v>
      </c>
      <c r="AB78" s="179">
        <v>1439</v>
      </c>
      <c r="AC78" s="179" t="s">
        <v>93</v>
      </c>
      <c r="AD78" s="185" t="s">
        <v>5474</v>
      </c>
      <c r="AE78" s="179" t="s">
        <v>5474</v>
      </c>
      <c r="AF78" s="185" t="s">
        <v>5474</v>
      </c>
      <c r="AG78" s="185" t="s">
        <v>5474</v>
      </c>
      <c r="AH78" s="185" t="s">
        <v>5474</v>
      </c>
      <c r="AI78" s="185" t="s">
        <v>5474</v>
      </c>
      <c r="AJ78" s="185" t="s">
        <v>5474</v>
      </c>
    </row>
    <row r="79" spans="12:36">
      <c r="P79" s="185" t="s">
        <v>4833</v>
      </c>
      <c r="Q79" s="181"/>
      <c r="X79" s="185" t="s">
        <v>4837</v>
      </c>
      <c r="AB79" s="179">
        <v>1440</v>
      </c>
      <c r="AC79" s="179" t="s">
        <v>94</v>
      </c>
      <c r="AD79" s="185" t="s">
        <v>5474</v>
      </c>
      <c r="AE79" s="179" t="s">
        <v>5474</v>
      </c>
      <c r="AF79" s="185" t="s">
        <v>5474</v>
      </c>
      <c r="AG79" s="185" t="s">
        <v>5474</v>
      </c>
      <c r="AH79" s="185" t="s">
        <v>5474</v>
      </c>
      <c r="AI79" s="185" t="s">
        <v>5474</v>
      </c>
      <c r="AJ79" s="185" t="s">
        <v>5474</v>
      </c>
    </row>
    <row r="80" spans="12:36">
      <c r="P80" s="185" t="s">
        <v>4833</v>
      </c>
      <c r="Q80" s="181"/>
      <c r="X80" s="185" t="s">
        <v>4837</v>
      </c>
      <c r="AB80" s="179">
        <v>1441</v>
      </c>
      <c r="AC80" s="179" t="s">
        <v>95</v>
      </c>
      <c r="AD80" s="185" t="s">
        <v>5474</v>
      </c>
      <c r="AE80" s="179" t="s">
        <v>5474</v>
      </c>
      <c r="AF80" s="185" t="s">
        <v>5474</v>
      </c>
      <c r="AG80" s="185" t="s">
        <v>5474</v>
      </c>
      <c r="AH80" s="185" t="s">
        <v>5474</v>
      </c>
      <c r="AI80" s="185" t="s">
        <v>5474</v>
      </c>
      <c r="AJ80" s="185" t="s">
        <v>5474</v>
      </c>
    </row>
    <row r="81" spans="16:36">
      <c r="P81" s="185" t="s">
        <v>4833</v>
      </c>
      <c r="Q81" s="181"/>
      <c r="X81" s="185" t="s">
        <v>4837</v>
      </c>
      <c r="AB81" s="179">
        <v>1442</v>
      </c>
      <c r="AC81" s="179" t="s">
        <v>96</v>
      </c>
      <c r="AD81" s="185" t="s">
        <v>5474</v>
      </c>
      <c r="AE81" s="179" t="s">
        <v>5474</v>
      </c>
      <c r="AF81" s="185" t="s">
        <v>5474</v>
      </c>
      <c r="AG81" s="185" t="s">
        <v>5474</v>
      </c>
      <c r="AH81" s="185" t="s">
        <v>5474</v>
      </c>
      <c r="AI81" s="185" t="s">
        <v>5474</v>
      </c>
      <c r="AJ81" s="185" t="s">
        <v>5474</v>
      </c>
    </row>
    <row r="82" spans="16:36">
      <c r="P82" s="185" t="s">
        <v>4833</v>
      </c>
      <c r="Q82" s="181"/>
      <c r="X82" s="185" t="s">
        <v>4837</v>
      </c>
      <c r="AB82" s="179">
        <v>1443</v>
      </c>
      <c r="AC82" s="179" t="s">
        <v>97</v>
      </c>
      <c r="AD82" s="185" t="s">
        <v>5474</v>
      </c>
      <c r="AE82" s="179" t="s">
        <v>5474</v>
      </c>
      <c r="AF82" s="185" t="s">
        <v>5474</v>
      </c>
      <c r="AG82" s="185" t="s">
        <v>5474</v>
      </c>
      <c r="AH82" s="185" t="s">
        <v>5474</v>
      </c>
      <c r="AI82" s="185" t="s">
        <v>5474</v>
      </c>
      <c r="AJ82" s="185" t="s">
        <v>5474</v>
      </c>
    </row>
    <row r="83" spans="16:36">
      <c r="P83" s="185" t="s">
        <v>4833</v>
      </c>
      <c r="Q83" s="181"/>
      <c r="X83" s="185" t="s">
        <v>4837</v>
      </c>
      <c r="AB83" s="179">
        <v>1444</v>
      </c>
      <c r="AC83" s="179" t="s">
        <v>98</v>
      </c>
      <c r="AD83" s="185" t="s">
        <v>5474</v>
      </c>
      <c r="AE83" s="179" t="s">
        <v>5474</v>
      </c>
      <c r="AF83" s="185" t="s">
        <v>5474</v>
      </c>
      <c r="AG83" s="185" t="s">
        <v>5474</v>
      </c>
      <c r="AH83" s="185" t="s">
        <v>5474</v>
      </c>
      <c r="AI83" s="185" t="s">
        <v>5474</v>
      </c>
      <c r="AJ83" s="185" t="s">
        <v>5474</v>
      </c>
    </row>
    <row r="84" spans="16:36">
      <c r="P84" s="185" t="s">
        <v>4833</v>
      </c>
      <c r="Q84" s="181"/>
      <c r="X84" s="185" t="s">
        <v>4837</v>
      </c>
      <c r="AB84" s="179">
        <v>1445</v>
      </c>
      <c r="AC84" s="179" t="s">
        <v>99</v>
      </c>
      <c r="AD84" s="185" t="s">
        <v>5474</v>
      </c>
      <c r="AE84" s="179" t="s">
        <v>5474</v>
      </c>
      <c r="AF84" s="185" t="s">
        <v>5474</v>
      </c>
      <c r="AG84" s="185" t="s">
        <v>5474</v>
      </c>
      <c r="AH84" s="185" t="s">
        <v>5474</v>
      </c>
      <c r="AI84" s="185" t="s">
        <v>5474</v>
      </c>
      <c r="AJ84" s="185" t="s">
        <v>5474</v>
      </c>
    </row>
    <row r="85" spans="16:36">
      <c r="P85" s="185" t="s">
        <v>4833</v>
      </c>
      <c r="Q85" s="181"/>
      <c r="X85" s="185" t="s">
        <v>4837</v>
      </c>
      <c r="AB85" s="179">
        <v>1446</v>
      </c>
      <c r="AC85" s="179" t="s">
        <v>100</v>
      </c>
      <c r="AD85" s="185" t="s">
        <v>5474</v>
      </c>
      <c r="AE85" s="179" t="s">
        <v>5474</v>
      </c>
      <c r="AF85" s="185" t="s">
        <v>5474</v>
      </c>
      <c r="AG85" s="185" t="s">
        <v>5474</v>
      </c>
      <c r="AH85" s="185" t="s">
        <v>5474</v>
      </c>
      <c r="AI85" s="185" t="s">
        <v>5474</v>
      </c>
      <c r="AJ85" s="185" t="s">
        <v>5474</v>
      </c>
    </row>
    <row r="86" spans="16:36">
      <c r="P86" s="185" t="s">
        <v>4833</v>
      </c>
      <c r="Q86" s="181"/>
      <c r="X86" s="185" t="s">
        <v>4837</v>
      </c>
      <c r="AB86" s="179">
        <v>1447</v>
      </c>
      <c r="AC86" s="179" t="s">
        <v>101</v>
      </c>
      <c r="AD86" s="185" t="s">
        <v>5474</v>
      </c>
      <c r="AE86" s="179" t="s">
        <v>5474</v>
      </c>
      <c r="AF86" s="185" t="s">
        <v>5474</v>
      </c>
      <c r="AG86" s="185" t="s">
        <v>5474</v>
      </c>
      <c r="AH86" s="185" t="s">
        <v>5474</v>
      </c>
      <c r="AI86" s="185" t="s">
        <v>5474</v>
      </c>
      <c r="AJ86" s="185" t="s">
        <v>5474</v>
      </c>
    </row>
    <row r="87" spans="16:36">
      <c r="P87" s="185" t="s">
        <v>4833</v>
      </c>
      <c r="Q87" s="181"/>
      <c r="X87" s="185" t="s">
        <v>4837</v>
      </c>
      <c r="AB87" s="179">
        <v>1449</v>
      </c>
      <c r="AC87" s="179" t="s">
        <v>102</v>
      </c>
      <c r="AD87" s="185" t="s">
        <v>5474</v>
      </c>
      <c r="AE87" s="179" t="s">
        <v>5474</v>
      </c>
      <c r="AF87" s="185" t="s">
        <v>5474</v>
      </c>
      <c r="AG87" s="185" t="s">
        <v>5474</v>
      </c>
      <c r="AH87" s="185" t="s">
        <v>5474</v>
      </c>
      <c r="AI87" s="185" t="s">
        <v>5474</v>
      </c>
      <c r="AJ87" s="185" t="s">
        <v>5474</v>
      </c>
    </row>
    <row r="88" spans="16:36">
      <c r="P88" s="185" t="s">
        <v>4833</v>
      </c>
      <c r="Q88" s="181"/>
      <c r="X88" s="185" t="s">
        <v>4837</v>
      </c>
      <c r="AB88" s="179">
        <v>1451</v>
      </c>
      <c r="AC88" s="179" t="s">
        <v>103</v>
      </c>
      <c r="AD88" s="185" t="s">
        <v>5474</v>
      </c>
      <c r="AE88" s="179" t="s">
        <v>5474</v>
      </c>
      <c r="AF88" s="185" t="s">
        <v>5474</v>
      </c>
      <c r="AG88" s="185" t="s">
        <v>5474</v>
      </c>
      <c r="AH88" s="185" t="s">
        <v>5474</v>
      </c>
      <c r="AI88" s="185" t="s">
        <v>5474</v>
      </c>
      <c r="AJ88" s="185" t="s">
        <v>5474</v>
      </c>
    </row>
    <row r="89" spans="16:36">
      <c r="P89" s="185" t="s">
        <v>4833</v>
      </c>
      <c r="Q89" s="181"/>
      <c r="X89" s="185" t="s">
        <v>4837</v>
      </c>
      <c r="AB89" s="179">
        <v>1452</v>
      </c>
      <c r="AC89" s="179" t="s">
        <v>104</v>
      </c>
      <c r="AD89" s="185" t="s">
        <v>5474</v>
      </c>
      <c r="AE89" s="179" t="s">
        <v>5474</v>
      </c>
      <c r="AF89" s="185" t="s">
        <v>5474</v>
      </c>
      <c r="AG89" s="185" t="s">
        <v>5474</v>
      </c>
      <c r="AH89" s="185" t="s">
        <v>5474</v>
      </c>
      <c r="AI89" s="185" t="s">
        <v>5474</v>
      </c>
      <c r="AJ89" s="185" t="s">
        <v>5474</v>
      </c>
    </row>
    <row r="90" spans="16:36">
      <c r="P90" s="185" t="s">
        <v>4833</v>
      </c>
      <c r="Q90" s="181"/>
      <c r="X90" s="185" t="s">
        <v>4837</v>
      </c>
      <c r="AB90" s="179">
        <v>1453</v>
      </c>
      <c r="AC90" s="179" t="s">
        <v>105</v>
      </c>
      <c r="AD90" s="185" t="s">
        <v>5474</v>
      </c>
      <c r="AE90" s="179" t="s">
        <v>5474</v>
      </c>
      <c r="AF90" s="185" t="s">
        <v>5474</v>
      </c>
      <c r="AG90" s="185" t="s">
        <v>5474</v>
      </c>
      <c r="AH90" s="185" t="s">
        <v>5474</v>
      </c>
      <c r="AI90" s="185" t="s">
        <v>5474</v>
      </c>
      <c r="AJ90" s="185" t="s">
        <v>5474</v>
      </c>
    </row>
    <row r="91" spans="16:36">
      <c r="P91" s="185" t="s">
        <v>4833</v>
      </c>
      <c r="Q91" s="181"/>
      <c r="X91" s="185" t="s">
        <v>4837</v>
      </c>
      <c r="AB91" s="179">
        <v>1454</v>
      </c>
      <c r="AC91" s="179" t="s">
        <v>106</v>
      </c>
      <c r="AD91" s="185" t="s">
        <v>5474</v>
      </c>
      <c r="AE91" s="179" t="s">
        <v>5474</v>
      </c>
      <c r="AF91" s="185" t="s">
        <v>5474</v>
      </c>
      <c r="AG91" s="185" t="s">
        <v>5474</v>
      </c>
      <c r="AH91" s="185" t="s">
        <v>5474</v>
      </c>
      <c r="AI91" s="185" t="s">
        <v>5474</v>
      </c>
      <c r="AJ91" s="185" t="s">
        <v>5474</v>
      </c>
    </row>
    <row r="92" spans="16:36">
      <c r="P92" s="185" t="s">
        <v>4833</v>
      </c>
      <c r="Q92" s="181"/>
      <c r="X92" s="185" t="s">
        <v>4837</v>
      </c>
      <c r="AB92" s="179">
        <v>1455</v>
      </c>
      <c r="AC92" s="179" t="s">
        <v>107</v>
      </c>
      <c r="AD92" s="185" t="s">
        <v>5474</v>
      </c>
      <c r="AE92" s="179" t="s">
        <v>5474</v>
      </c>
      <c r="AF92" s="185" t="s">
        <v>5474</v>
      </c>
      <c r="AG92" s="185" t="s">
        <v>5474</v>
      </c>
      <c r="AH92" s="185" t="s">
        <v>5474</v>
      </c>
      <c r="AI92" s="185" t="s">
        <v>5474</v>
      </c>
      <c r="AJ92" s="185" t="s">
        <v>5474</v>
      </c>
    </row>
    <row r="93" spans="16:36">
      <c r="P93" s="185" t="s">
        <v>4833</v>
      </c>
      <c r="Q93" s="181"/>
      <c r="X93" s="185" t="s">
        <v>4837</v>
      </c>
      <c r="AB93" s="179">
        <v>1456</v>
      </c>
      <c r="AC93" s="179" t="s">
        <v>108</v>
      </c>
      <c r="AD93" s="185" t="s">
        <v>5474</v>
      </c>
      <c r="AE93" s="179" t="s">
        <v>5474</v>
      </c>
      <c r="AF93" s="185" t="s">
        <v>5474</v>
      </c>
      <c r="AG93" s="185" t="s">
        <v>5474</v>
      </c>
      <c r="AH93" s="185" t="s">
        <v>5474</v>
      </c>
      <c r="AI93" s="185" t="s">
        <v>5474</v>
      </c>
      <c r="AJ93" s="185" t="s">
        <v>5474</v>
      </c>
    </row>
    <row r="94" spans="16:36">
      <c r="P94" s="185" t="s">
        <v>4833</v>
      </c>
      <c r="Q94" s="181"/>
      <c r="X94" s="185" t="s">
        <v>4837</v>
      </c>
      <c r="AB94" s="179">
        <v>1457</v>
      </c>
      <c r="AC94" s="179" t="s">
        <v>109</v>
      </c>
      <c r="AD94" s="185" t="s">
        <v>5474</v>
      </c>
      <c r="AE94" s="179" t="s">
        <v>5474</v>
      </c>
      <c r="AF94" s="185" t="s">
        <v>5474</v>
      </c>
      <c r="AG94" s="185" t="s">
        <v>5474</v>
      </c>
      <c r="AH94" s="185" t="s">
        <v>5474</v>
      </c>
      <c r="AI94" s="185" t="s">
        <v>5474</v>
      </c>
      <c r="AJ94" s="185" t="s">
        <v>5474</v>
      </c>
    </row>
    <row r="95" spans="16:36">
      <c r="P95" s="185" t="s">
        <v>4833</v>
      </c>
      <c r="Q95" s="181"/>
      <c r="X95" s="185" t="s">
        <v>4837</v>
      </c>
      <c r="AB95" s="179">
        <v>1459</v>
      </c>
      <c r="AC95" s="179" t="s">
        <v>110</v>
      </c>
      <c r="AD95" s="185" t="s">
        <v>5474</v>
      </c>
      <c r="AE95" s="179" t="s">
        <v>5474</v>
      </c>
      <c r="AF95" s="185" t="s">
        <v>5474</v>
      </c>
      <c r="AG95" s="185" t="s">
        <v>5474</v>
      </c>
      <c r="AH95" s="185" t="s">
        <v>5474</v>
      </c>
      <c r="AI95" s="185" t="s">
        <v>5474</v>
      </c>
      <c r="AJ95" s="185" t="s">
        <v>5474</v>
      </c>
    </row>
    <row r="96" spans="16:36">
      <c r="P96" s="185" t="s">
        <v>4833</v>
      </c>
      <c r="Q96" s="181"/>
      <c r="X96" s="185" t="s">
        <v>4837</v>
      </c>
      <c r="AB96" s="179">
        <v>1460</v>
      </c>
      <c r="AC96" s="179" t="s">
        <v>111</v>
      </c>
      <c r="AD96" s="185" t="s">
        <v>5474</v>
      </c>
      <c r="AE96" s="179" t="s">
        <v>5474</v>
      </c>
      <c r="AF96" s="185" t="s">
        <v>5474</v>
      </c>
      <c r="AG96" s="185" t="s">
        <v>5474</v>
      </c>
      <c r="AH96" s="185" t="s">
        <v>5474</v>
      </c>
      <c r="AI96" s="185" t="s">
        <v>5474</v>
      </c>
      <c r="AJ96" s="185" t="s">
        <v>5474</v>
      </c>
    </row>
    <row r="97" spans="16:36">
      <c r="P97" s="185" t="s">
        <v>4833</v>
      </c>
      <c r="Q97" s="181"/>
      <c r="X97" s="185" t="s">
        <v>4837</v>
      </c>
      <c r="AB97" s="179">
        <v>1463</v>
      </c>
      <c r="AC97" s="179" t="s">
        <v>112</v>
      </c>
      <c r="AD97" s="185" t="s">
        <v>5474</v>
      </c>
      <c r="AE97" s="179" t="s">
        <v>5474</v>
      </c>
      <c r="AF97" s="185" t="s">
        <v>5474</v>
      </c>
      <c r="AG97" s="185" t="s">
        <v>5474</v>
      </c>
      <c r="AH97" s="185" t="s">
        <v>5474</v>
      </c>
      <c r="AI97" s="185" t="s">
        <v>5474</v>
      </c>
      <c r="AJ97" s="185" t="s">
        <v>5474</v>
      </c>
    </row>
    <row r="98" spans="16:36">
      <c r="P98" s="185" t="s">
        <v>4833</v>
      </c>
      <c r="Q98" s="181"/>
      <c r="X98" s="185" t="s">
        <v>4837</v>
      </c>
      <c r="AB98" s="179">
        <v>1464</v>
      </c>
      <c r="AC98" s="179" t="s">
        <v>113</v>
      </c>
      <c r="AD98" s="185" t="s">
        <v>5474</v>
      </c>
      <c r="AE98" s="179" t="s">
        <v>5474</v>
      </c>
      <c r="AF98" s="185" t="s">
        <v>5474</v>
      </c>
      <c r="AG98" s="185" t="s">
        <v>5474</v>
      </c>
      <c r="AH98" s="185" t="s">
        <v>5474</v>
      </c>
      <c r="AI98" s="185" t="s">
        <v>5474</v>
      </c>
      <c r="AJ98" s="185" t="s">
        <v>5474</v>
      </c>
    </row>
    <row r="99" spans="16:36">
      <c r="P99" s="185" t="s">
        <v>4833</v>
      </c>
      <c r="Q99" s="181"/>
      <c r="X99" s="185" t="s">
        <v>4837</v>
      </c>
      <c r="AB99" s="179">
        <v>1465</v>
      </c>
      <c r="AC99" s="179" t="s">
        <v>114</v>
      </c>
      <c r="AD99" s="185" t="s">
        <v>5474</v>
      </c>
      <c r="AE99" s="179" t="s">
        <v>5474</v>
      </c>
      <c r="AF99" s="185" t="s">
        <v>5474</v>
      </c>
      <c r="AG99" s="185" t="s">
        <v>5474</v>
      </c>
      <c r="AH99" s="185" t="s">
        <v>5474</v>
      </c>
      <c r="AI99" s="185" t="s">
        <v>5474</v>
      </c>
      <c r="AJ99" s="185" t="s">
        <v>5474</v>
      </c>
    </row>
    <row r="100" spans="16:36">
      <c r="P100" s="185" t="s">
        <v>4833</v>
      </c>
      <c r="Q100" s="181"/>
      <c r="X100" s="185" t="s">
        <v>4837</v>
      </c>
      <c r="AB100" s="179">
        <v>1466</v>
      </c>
      <c r="AC100" s="179" t="s">
        <v>115</v>
      </c>
      <c r="AD100" s="185" t="s">
        <v>5474</v>
      </c>
      <c r="AE100" s="179" t="s">
        <v>5474</v>
      </c>
      <c r="AF100" s="185" t="s">
        <v>5474</v>
      </c>
      <c r="AG100" s="185" t="s">
        <v>5474</v>
      </c>
      <c r="AH100" s="185" t="s">
        <v>5474</v>
      </c>
      <c r="AI100" s="185" t="s">
        <v>5474</v>
      </c>
      <c r="AJ100" s="185" t="s">
        <v>5474</v>
      </c>
    </row>
    <row r="101" spans="16:36">
      <c r="P101" s="185" t="s">
        <v>4833</v>
      </c>
      <c r="Q101" s="181"/>
      <c r="X101" s="185" t="s">
        <v>4837</v>
      </c>
      <c r="AB101" s="179">
        <v>1467</v>
      </c>
      <c r="AC101" s="179" t="s">
        <v>116</v>
      </c>
      <c r="AD101" s="185" t="s">
        <v>5474</v>
      </c>
      <c r="AE101" s="179" t="s">
        <v>5474</v>
      </c>
      <c r="AF101" s="185" t="s">
        <v>5474</v>
      </c>
      <c r="AG101" s="185" t="s">
        <v>5474</v>
      </c>
      <c r="AH101" s="185" t="s">
        <v>5474</v>
      </c>
      <c r="AI101" s="185" t="s">
        <v>5474</v>
      </c>
      <c r="AJ101" s="185" t="s">
        <v>5474</v>
      </c>
    </row>
    <row r="102" spans="16:36">
      <c r="P102" s="185" t="s">
        <v>4833</v>
      </c>
      <c r="Q102" s="181"/>
      <c r="X102" s="185" t="s">
        <v>4837</v>
      </c>
      <c r="AB102" s="185">
        <v>1468</v>
      </c>
      <c r="AC102" s="185" t="s">
        <v>117</v>
      </c>
      <c r="AD102" s="185" t="s">
        <v>5474</v>
      </c>
      <c r="AE102" s="185" t="s">
        <v>5474</v>
      </c>
      <c r="AF102" s="185" t="s">
        <v>5474</v>
      </c>
      <c r="AG102" s="185" t="s">
        <v>5474</v>
      </c>
      <c r="AH102" s="185" t="s">
        <v>5474</v>
      </c>
      <c r="AI102" s="185" t="s">
        <v>5474</v>
      </c>
      <c r="AJ102" s="185" t="s">
        <v>5474</v>
      </c>
    </row>
    <row r="103" spans="16:36">
      <c r="P103" s="185" t="s">
        <v>4833</v>
      </c>
      <c r="Q103" s="181"/>
      <c r="X103" s="185" t="s">
        <v>4837</v>
      </c>
      <c r="AB103" s="185">
        <v>1469</v>
      </c>
      <c r="AC103" s="185" t="s">
        <v>118</v>
      </c>
      <c r="AD103" s="185" t="s">
        <v>5474</v>
      </c>
      <c r="AE103" s="185" t="s">
        <v>5474</v>
      </c>
      <c r="AF103" s="185" t="s">
        <v>5474</v>
      </c>
      <c r="AG103" s="185" t="s">
        <v>5474</v>
      </c>
      <c r="AH103" s="185" t="s">
        <v>5474</v>
      </c>
      <c r="AI103" s="185" t="s">
        <v>5474</v>
      </c>
      <c r="AJ103" s="185" t="s">
        <v>5474</v>
      </c>
    </row>
    <row r="104" spans="16:36">
      <c r="P104" s="185" t="s">
        <v>4833</v>
      </c>
      <c r="Q104" s="181"/>
      <c r="X104" s="185" t="s">
        <v>4837</v>
      </c>
      <c r="AB104" s="185">
        <v>1470</v>
      </c>
      <c r="AC104" s="185" t="s">
        <v>119</v>
      </c>
      <c r="AD104" s="185" t="s">
        <v>5474</v>
      </c>
      <c r="AE104" s="185" t="s">
        <v>5474</v>
      </c>
      <c r="AF104" s="185" t="s">
        <v>5474</v>
      </c>
      <c r="AG104" s="185" t="s">
        <v>5474</v>
      </c>
      <c r="AH104" s="185" t="s">
        <v>5474</v>
      </c>
      <c r="AI104" s="185" t="s">
        <v>5474</v>
      </c>
      <c r="AJ104" s="185" t="s">
        <v>5474</v>
      </c>
    </row>
    <row r="105" spans="16:36">
      <c r="P105" s="185" t="s">
        <v>4833</v>
      </c>
      <c r="Q105" s="181"/>
      <c r="X105" s="185" t="s">
        <v>4837</v>
      </c>
      <c r="AB105" s="185">
        <v>1471</v>
      </c>
      <c r="AC105" s="185" t="s">
        <v>120</v>
      </c>
      <c r="AD105" s="185" t="s">
        <v>5474</v>
      </c>
      <c r="AE105" s="185" t="s">
        <v>5474</v>
      </c>
      <c r="AF105" s="185" t="s">
        <v>5474</v>
      </c>
      <c r="AG105" s="185" t="s">
        <v>5474</v>
      </c>
      <c r="AH105" s="185" t="s">
        <v>5474</v>
      </c>
      <c r="AI105" s="185" t="s">
        <v>5474</v>
      </c>
      <c r="AJ105" s="185" t="s">
        <v>5474</v>
      </c>
    </row>
    <row r="106" spans="16:36">
      <c r="P106" s="185" t="s">
        <v>4833</v>
      </c>
      <c r="Q106" s="181"/>
      <c r="X106" s="185" t="s">
        <v>4837</v>
      </c>
      <c r="AB106" s="185">
        <v>1472</v>
      </c>
      <c r="AC106" s="185" t="s">
        <v>121</v>
      </c>
      <c r="AD106" s="185" t="s">
        <v>5474</v>
      </c>
      <c r="AE106" s="185" t="s">
        <v>5474</v>
      </c>
      <c r="AF106" s="185" t="s">
        <v>5474</v>
      </c>
      <c r="AG106" s="185" t="s">
        <v>5474</v>
      </c>
      <c r="AH106" s="185" t="s">
        <v>5474</v>
      </c>
      <c r="AI106" s="185" t="s">
        <v>5474</v>
      </c>
      <c r="AJ106" s="185" t="s">
        <v>5474</v>
      </c>
    </row>
    <row r="107" spans="16:36">
      <c r="P107" s="185" t="s">
        <v>4833</v>
      </c>
      <c r="Q107" s="181"/>
      <c r="X107" s="185" t="s">
        <v>4837</v>
      </c>
      <c r="AB107" s="185">
        <v>1473</v>
      </c>
      <c r="AC107" s="185" t="s">
        <v>122</v>
      </c>
      <c r="AD107" s="185" t="s">
        <v>5474</v>
      </c>
      <c r="AE107" s="185" t="s">
        <v>5474</v>
      </c>
      <c r="AF107" s="185" t="s">
        <v>5474</v>
      </c>
      <c r="AG107" s="185" t="s">
        <v>5474</v>
      </c>
      <c r="AH107" s="185" t="s">
        <v>5474</v>
      </c>
      <c r="AI107" s="185" t="s">
        <v>5474</v>
      </c>
      <c r="AJ107" s="185" t="s">
        <v>5474</v>
      </c>
    </row>
    <row r="108" spans="16:36">
      <c r="P108" s="185" t="s">
        <v>4833</v>
      </c>
      <c r="Q108" s="181"/>
      <c r="X108" s="185" t="s">
        <v>4837</v>
      </c>
      <c r="AB108" s="185">
        <v>1474</v>
      </c>
      <c r="AC108" s="185" t="s">
        <v>123</v>
      </c>
      <c r="AD108" s="185" t="s">
        <v>5474</v>
      </c>
      <c r="AE108" s="185" t="s">
        <v>5474</v>
      </c>
      <c r="AF108" s="185" t="s">
        <v>5474</v>
      </c>
      <c r="AG108" s="185" t="s">
        <v>5474</v>
      </c>
      <c r="AH108" s="185" t="s">
        <v>5474</v>
      </c>
      <c r="AI108" s="185" t="s">
        <v>5474</v>
      </c>
      <c r="AJ108" s="185" t="s">
        <v>5474</v>
      </c>
    </row>
    <row r="109" spans="16:36">
      <c r="P109" s="185" t="s">
        <v>4833</v>
      </c>
      <c r="Q109" s="181"/>
      <c r="X109" s="185" t="s">
        <v>4837</v>
      </c>
      <c r="AB109" s="185">
        <v>1475</v>
      </c>
      <c r="AC109" s="185" t="s">
        <v>124</v>
      </c>
      <c r="AD109" s="185" t="s">
        <v>5474</v>
      </c>
      <c r="AE109" s="185" t="s">
        <v>5474</v>
      </c>
      <c r="AF109" s="185" t="s">
        <v>5474</v>
      </c>
      <c r="AG109" s="185" t="s">
        <v>5474</v>
      </c>
      <c r="AH109" s="185" t="s">
        <v>5474</v>
      </c>
      <c r="AI109" s="185" t="s">
        <v>5474</v>
      </c>
      <c r="AJ109" s="185" t="s">
        <v>5474</v>
      </c>
    </row>
    <row r="110" spans="16:36">
      <c r="P110" s="185" t="s">
        <v>4833</v>
      </c>
      <c r="Q110" s="181"/>
      <c r="X110" s="185" t="s">
        <v>4837</v>
      </c>
      <c r="AB110" s="185">
        <v>1476</v>
      </c>
      <c r="AC110" s="185" t="s">
        <v>125</v>
      </c>
      <c r="AD110" s="185" t="s">
        <v>5473</v>
      </c>
      <c r="AE110" s="185" t="s">
        <v>5474</v>
      </c>
      <c r="AF110" s="185" t="s">
        <v>5474</v>
      </c>
      <c r="AG110" s="185" t="s">
        <v>5474</v>
      </c>
      <c r="AH110" s="185" t="s">
        <v>5474</v>
      </c>
      <c r="AI110" s="185" t="s">
        <v>5474</v>
      </c>
      <c r="AJ110" s="185" t="s">
        <v>5473</v>
      </c>
    </row>
    <row r="111" spans="16:36">
      <c r="P111" s="185" t="s">
        <v>4833</v>
      </c>
      <c r="Q111" s="181"/>
      <c r="X111" s="185" t="s">
        <v>4837</v>
      </c>
      <c r="AB111" s="185">
        <v>1477</v>
      </c>
      <c r="AC111" s="185" t="s">
        <v>126</v>
      </c>
      <c r="AD111" s="185" t="s">
        <v>5474</v>
      </c>
      <c r="AE111" s="185" t="s">
        <v>5474</v>
      </c>
      <c r="AF111" s="185" t="s">
        <v>5474</v>
      </c>
      <c r="AG111" s="185" t="s">
        <v>5474</v>
      </c>
      <c r="AH111" s="185" t="s">
        <v>5474</v>
      </c>
      <c r="AI111" s="185" t="s">
        <v>5474</v>
      </c>
      <c r="AJ111" s="185" t="s">
        <v>5474</v>
      </c>
    </row>
    <row r="112" spans="16:36">
      <c r="P112" s="185" t="s">
        <v>4833</v>
      </c>
      <c r="Q112" s="181"/>
      <c r="X112" s="185" t="s">
        <v>4837</v>
      </c>
      <c r="AB112" s="185">
        <v>1503</v>
      </c>
      <c r="AC112" s="185" t="s">
        <v>127</v>
      </c>
      <c r="AD112" s="185" t="s">
        <v>5474</v>
      </c>
      <c r="AE112" s="185" t="s">
        <v>5474</v>
      </c>
      <c r="AF112" s="185" t="s">
        <v>5474</v>
      </c>
      <c r="AG112" s="185" t="s">
        <v>5474</v>
      </c>
      <c r="AH112" s="185" t="s">
        <v>5474</v>
      </c>
      <c r="AI112" s="185" t="s">
        <v>5474</v>
      </c>
      <c r="AJ112" s="185" t="s">
        <v>5474</v>
      </c>
    </row>
    <row r="113" spans="16:36">
      <c r="P113" s="185" t="s">
        <v>4833</v>
      </c>
      <c r="Q113" s="181"/>
      <c r="X113" s="185" t="s">
        <v>4837</v>
      </c>
      <c r="AB113" s="185">
        <v>1504</v>
      </c>
      <c r="AC113" s="185" t="s">
        <v>128</v>
      </c>
      <c r="AD113" s="185" t="s">
        <v>5474</v>
      </c>
      <c r="AE113" s="185" t="s">
        <v>5474</v>
      </c>
      <c r="AF113" s="185" t="s">
        <v>5474</v>
      </c>
      <c r="AG113" s="185" t="s">
        <v>5474</v>
      </c>
      <c r="AH113" s="185" t="s">
        <v>5474</v>
      </c>
      <c r="AI113" s="185" t="s">
        <v>5474</v>
      </c>
      <c r="AJ113" s="185" t="s">
        <v>5474</v>
      </c>
    </row>
    <row r="114" spans="16:36">
      <c r="Q114" s="181"/>
      <c r="X114" s="185" t="s">
        <v>4837</v>
      </c>
      <c r="AB114" s="185">
        <v>1506</v>
      </c>
      <c r="AC114" s="185" t="s">
        <v>129</v>
      </c>
      <c r="AD114" s="185" t="s">
        <v>5474</v>
      </c>
      <c r="AE114" s="185" t="s">
        <v>5474</v>
      </c>
      <c r="AF114" s="185" t="s">
        <v>5474</v>
      </c>
      <c r="AG114" s="185" t="s">
        <v>5474</v>
      </c>
      <c r="AH114" s="185" t="s">
        <v>5474</v>
      </c>
      <c r="AI114" s="185" t="s">
        <v>5474</v>
      </c>
      <c r="AJ114" s="185" t="s">
        <v>5474</v>
      </c>
    </row>
    <row r="115" spans="16:36">
      <c r="Q115" s="181"/>
      <c r="X115" s="185" t="s">
        <v>4837</v>
      </c>
      <c r="AB115" s="185">
        <v>1507</v>
      </c>
      <c r="AC115" s="185" t="s">
        <v>130</v>
      </c>
      <c r="AD115" s="185" t="s">
        <v>5474</v>
      </c>
      <c r="AE115" s="185" t="s">
        <v>5474</v>
      </c>
      <c r="AF115" s="185" t="s">
        <v>5474</v>
      </c>
      <c r="AG115" s="185" t="s">
        <v>5474</v>
      </c>
      <c r="AH115" s="185" t="s">
        <v>5474</v>
      </c>
      <c r="AI115" s="185" t="s">
        <v>5474</v>
      </c>
      <c r="AJ115" s="185" t="s">
        <v>5474</v>
      </c>
    </row>
    <row r="116" spans="16:36">
      <c r="Q116" s="181"/>
      <c r="X116" s="185" t="s">
        <v>4837</v>
      </c>
      <c r="AB116" s="185">
        <v>1512</v>
      </c>
      <c r="AC116" s="185" t="s">
        <v>131</v>
      </c>
      <c r="AD116" s="185" t="s">
        <v>5474</v>
      </c>
      <c r="AE116" s="185" t="s">
        <v>5474</v>
      </c>
      <c r="AF116" s="185" t="s">
        <v>5474</v>
      </c>
      <c r="AG116" s="185" t="s">
        <v>5474</v>
      </c>
      <c r="AH116" s="185" t="s">
        <v>5474</v>
      </c>
      <c r="AI116" s="185" t="s">
        <v>5474</v>
      </c>
      <c r="AJ116" s="185" t="s">
        <v>5474</v>
      </c>
    </row>
    <row r="117" spans="16:36">
      <c r="Q117" s="181"/>
      <c r="X117" s="185" t="s">
        <v>4837</v>
      </c>
      <c r="AB117" s="185">
        <v>1513</v>
      </c>
      <c r="AC117" s="185" t="s">
        <v>132</v>
      </c>
      <c r="AD117" s="185" t="s">
        <v>5474</v>
      </c>
      <c r="AE117" s="185" t="s">
        <v>5474</v>
      </c>
      <c r="AF117" s="185" t="s">
        <v>5474</v>
      </c>
      <c r="AG117" s="185" t="s">
        <v>5474</v>
      </c>
      <c r="AH117" s="185" t="s">
        <v>5474</v>
      </c>
      <c r="AI117" s="185" t="s">
        <v>5474</v>
      </c>
      <c r="AJ117" s="185" t="s">
        <v>5474</v>
      </c>
    </row>
    <row r="118" spans="16:36">
      <c r="Q118" s="181"/>
      <c r="X118" s="185" t="s">
        <v>4837</v>
      </c>
      <c r="AB118" s="185">
        <v>1514</v>
      </c>
      <c r="AC118" s="185" t="s">
        <v>133</v>
      </c>
      <c r="AD118" s="185" t="s">
        <v>5474</v>
      </c>
      <c r="AE118" s="185" t="s">
        <v>5474</v>
      </c>
      <c r="AF118" s="185" t="s">
        <v>5474</v>
      </c>
      <c r="AG118" s="185" t="s">
        <v>5474</v>
      </c>
      <c r="AH118" s="185" t="s">
        <v>5474</v>
      </c>
      <c r="AI118" s="185" t="s">
        <v>5474</v>
      </c>
      <c r="AJ118" s="185" t="s">
        <v>5474</v>
      </c>
    </row>
    <row r="119" spans="16:36">
      <c r="Q119" s="181"/>
      <c r="X119" s="185" t="s">
        <v>4837</v>
      </c>
      <c r="AB119" s="185">
        <v>1515</v>
      </c>
      <c r="AC119" s="185" t="s">
        <v>134</v>
      </c>
      <c r="AD119" s="185" t="s">
        <v>5474</v>
      </c>
      <c r="AE119" s="185" t="s">
        <v>5474</v>
      </c>
      <c r="AF119" s="185" t="s">
        <v>5474</v>
      </c>
      <c r="AG119" s="185" t="s">
        <v>5474</v>
      </c>
      <c r="AH119" s="185" t="s">
        <v>5474</v>
      </c>
      <c r="AI119" s="185" t="s">
        <v>5474</v>
      </c>
      <c r="AJ119" s="185" t="s">
        <v>5474</v>
      </c>
    </row>
    <row r="120" spans="16:36">
      <c r="Q120" s="181"/>
      <c r="X120" s="185" t="s">
        <v>4837</v>
      </c>
      <c r="AB120" s="185">
        <v>1516</v>
      </c>
      <c r="AC120" s="185" t="s">
        <v>135</v>
      </c>
      <c r="AD120" s="185" t="s">
        <v>5474</v>
      </c>
      <c r="AE120" s="185" t="s">
        <v>5474</v>
      </c>
      <c r="AF120" s="185" t="s">
        <v>5474</v>
      </c>
      <c r="AG120" s="185" t="s">
        <v>5474</v>
      </c>
      <c r="AH120" s="185" t="s">
        <v>5474</v>
      </c>
      <c r="AI120" s="185" t="s">
        <v>5474</v>
      </c>
      <c r="AJ120" s="185" t="s">
        <v>5474</v>
      </c>
    </row>
    <row r="121" spans="16:36">
      <c r="Q121" s="181"/>
      <c r="X121" s="185" t="s">
        <v>4837</v>
      </c>
      <c r="AB121" s="185">
        <v>1517</v>
      </c>
      <c r="AC121" s="185" t="s">
        <v>136</v>
      </c>
      <c r="AD121" s="185" t="s">
        <v>5474</v>
      </c>
      <c r="AE121" s="185" t="s">
        <v>5474</v>
      </c>
      <c r="AF121" s="185" t="s">
        <v>5474</v>
      </c>
      <c r="AG121" s="185" t="s">
        <v>5474</v>
      </c>
      <c r="AH121" s="185" t="s">
        <v>5474</v>
      </c>
      <c r="AI121" s="185" t="s">
        <v>5474</v>
      </c>
      <c r="AJ121" s="185" t="s">
        <v>5474</v>
      </c>
    </row>
    <row r="122" spans="16:36">
      <c r="Q122" s="181"/>
      <c r="X122" s="185" t="s">
        <v>4837</v>
      </c>
      <c r="AB122" s="185">
        <v>1519</v>
      </c>
      <c r="AC122" s="185" t="s">
        <v>137</v>
      </c>
      <c r="AD122" s="185" t="s">
        <v>5474</v>
      </c>
      <c r="AE122" s="185" t="s">
        <v>5474</v>
      </c>
      <c r="AF122" s="185" t="s">
        <v>5474</v>
      </c>
      <c r="AG122" s="185" t="s">
        <v>5474</v>
      </c>
      <c r="AH122" s="185" t="s">
        <v>5474</v>
      </c>
      <c r="AI122" s="185" t="s">
        <v>5474</v>
      </c>
      <c r="AJ122" s="185" t="s">
        <v>5474</v>
      </c>
    </row>
    <row r="123" spans="16:36">
      <c r="Q123" s="181"/>
      <c r="X123" s="185" t="s">
        <v>4837</v>
      </c>
      <c r="AB123" s="185">
        <v>1521</v>
      </c>
      <c r="AC123" s="185" t="s">
        <v>138</v>
      </c>
      <c r="AD123" s="185" t="s">
        <v>5474</v>
      </c>
      <c r="AE123" s="185" t="s">
        <v>5474</v>
      </c>
      <c r="AF123" s="185" t="s">
        <v>5474</v>
      </c>
      <c r="AG123" s="185" t="s">
        <v>5474</v>
      </c>
      <c r="AH123" s="185" t="s">
        <v>5474</v>
      </c>
      <c r="AI123" s="185" t="s">
        <v>5474</v>
      </c>
      <c r="AJ123" s="185" t="s">
        <v>5474</v>
      </c>
    </row>
    <row r="124" spans="16:36">
      <c r="Q124" s="181"/>
      <c r="X124" s="185" t="s">
        <v>4837</v>
      </c>
      <c r="AB124" s="185">
        <v>1522</v>
      </c>
      <c r="AC124" s="185" t="s">
        <v>139</v>
      </c>
      <c r="AD124" s="185" t="s">
        <v>5474</v>
      </c>
      <c r="AE124" s="185" t="s">
        <v>5474</v>
      </c>
      <c r="AF124" s="185" t="s">
        <v>5474</v>
      </c>
      <c r="AG124" s="185" t="s">
        <v>5474</v>
      </c>
      <c r="AH124" s="185" t="s">
        <v>5474</v>
      </c>
      <c r="AI124" s="185" t="s">
        <v>5474</v>
      </c>
      <c r="AJ124" s="185" t="s">
        <v>5474</v>
      </c>
    </row>
    <row r="125" spans="16:36">
      <c r="Q125" s="181"/>
      <c r="X125" s="185" t="s">
        <v>4837</v>
      </c>
      <c r="AB125" s="185">
        <v>1524</v>
      </c>
      <c r="AC125" s="185" t="s">
        <v>140</v>
      </c>
      <c r="AD125" s="185" t="s">
        <v>5474</v>
      </c>
      <c r="AE125" s="185" t="s">
        <v>5474</v>
      </c>
      <c r="AF125" s="185" t="s">
        <v>5474</v>
      </c>
      <c r="AG125" s="185" t="s">
        <v>5474</v>
      </c>
      <c r="AH125" s="185" t="s">
        <v>5474</v>
      </c>
      <c r="AI125" s="185" t="s">
        <v>5474</v>
      </c>
      <c r="AJ125" s="185" t="s">
        <v>5474</v>
      </c>
    </row>
    <row r="126" spans="16:36">
      <c r="Q126" s="181"/>
      <c r="X126" s="185" t="s">
        <v>4837</v>
      </c>
      <c r="AB126" s="185">
        <v>1525</v>
      </c>
      <c r="AC126" s="185" t="s">
        <v>141</v>
      </c>
      <c r="AD126" s="185" t="s">
        <v>5474</v>
      </c>
      <c r="AE126" s="185" t="s">
        <v>5474</v>
      </c>
      <c r="AF126" s="185" t="s">
        <v>5474</v>
      </c>
      <c r="AG126" s="185" t="s">
        <v>5474</v>
      </c>
      <c r="AH126" s="185" t="s">
        <v>5474</v>
      </c>
      <c r="AI126" s="185" t="s">
        <v>5474</v>
      </c>
      <c r="AJ126" s="185" t="s">
        <v>5474</v>
      </c>
    </row>
    <row r="127" spans="16:36">
      <c r="Q127" s="181"/>
      <c r="X127" s="185" t="s">
        <v>4837</v>
      </c>
      <c r="AB127" s="185">
        <v>1526</v>
      </c>
      <c r="AC127" s="185" t="s">
        <v>142</v>
      </c>
      <c r="AD127" s="185" t="s">
        <v>5474</v>
      </c>
      <c r="AE127" s="185" t="s">
        <v>5474</v>
      </c>
      <c r="AF127" s="185" t="s">
        <v>5474</v>
      </c>
      <c r="AG127" s="185" t="s">
        <v>5474</v>
      </c>
      <c r="AH127" s="185" t="s">
        <v>5474</v>
      </c>
      <c r="AI127" s="185" t="s">
        <v>5474</v>
      </c>
      <c r="AJ127" s="185" t="s">
        <v>5474</v>
      </c>
    </row>
    <row r="128" spans="16:36">
      <c r="Q128" s="181"/>
      <c r="X128" s="185" t="s">
        <v>4837</v>
      </c>
      <c r="AB128" s="185">
        <v>1527</v>
      </c>
      <c r="AC128" s="185" t="s">
        <v>143</v>
      </c>
      <c r="AD128" s="185" t="s">
        <v>5474</v>
      </c>
      <c r="AE128" s="185" t="s">
        <v>5474</v>
      </c>
      <c r="AF128" s="185" t="s">
        <v>5474</v>
      </c>
      <c r="AG128" s="185" t="s">
        <v>5474</v>
      </c>
      <c r="AH128" s="185" t="s">
        <v>5474</v>
      </c>
      <c r="AI128" s="185" t="s">
        <v>5474</v>
      </c>
      <c r="AJ128" s="185" t="s">
        <v>5474</v>
      </c>
    </row>
    <row r="129" spans="17:36">
      <c r="Q129" s="181"/>
      <c r="X129" s="185" t="s">
        <v>4837</v>
      </c>
      <c r="AB129" s="185">
        <v>1528</v>
      </c>
      <c r="AC129" s="185" t="s">
        <v>144</v>
      </c>
      <c r="AD129" s="185" t="s">
        <v>5474</v>
      </c>
      <c r="AE129" s="185" t="s">
        <v>5474</v>
      </c>
      <c r="AF129" s="185" t="s">
        <v>5474</v>
      </c>
      <c r="AG129" s="185" t="s">
        <v>5474</v>
      </c>
      <c r="AH129" s="185" t="s">
        <v>5474</v>
      </c>
      <c r="AI129" s="185" t="s">
        <v>5474</v>
      </c>
      <c r="AJ129" s="185" t="s">
        <v>5474</v>
      </c>
    </row>
    <row r="130" spans="17:36">
      <c r="Q130" s="181"/>
      <c r="X130" s="185" t="s">
        <v>4837</v>
      </c>
      <c r="AB130" s="185">
        <v>1529</v>
      </c>
      <c r="AC130" s="185" t="s">
        <v>145</v>
      </c>
      <c r="AD130" s="185" t="s">
        <v>5474</v>
      </c>
      <c r="AE130" s="185" t="s">
        <v>5474</v>
      </c>
      <c r="AF130" s="185" t="s">
        <v>5474</v>
      </c>
      <c r="AG130" s="185" t="s">
        <v>5474</v>
      </c>
      <c r="AH130" s="185" t="s">
        <v>5474</v>
      </c>
      <c r="AI130" s="185" t="s">
        <v>5474</v>
      </c>
      <c r="AJ130" s="185" t="s">
        <v>5474</v>
      </c>
    </row>
    <row r="131" spans="17:36">
      <c r="Q131" s="181"/>
      <c r="X131" s="185" t="s">
        <v>4837</v>
      </c>
      <c r="AB131" s="185">
        <v>1530</v>
      </c>
      <c r="AC131" s="185" t="s">
        <v>146</v>
      </c>
      <c r="AD131" s="185" t="s">
        <v>5474</v>
      </c>
      <c r="AE131" s="185" t="s">
        <v>5474</v>
      </c>
      <c r="AF131" s="185" t="s">
        <v>5474</v>
      </c>
      <c r="AG131" s="185" t="s">
        <v>5474</v>
      </c>
      <c r="AH131" s="185" t="s">
        <v>5474</v>
      </c>
      <c r="AI131" s="185" t="s">
        <v>5474</v>
      </c>
      <c r="AJ131" s="185" t="s">
        <v>5474</v>
      </c>
    </row>
    <row r="132" spans="17:36">
      <c r="Q132" s="181"/>
      <c r="X132" s="185" t="s">
        <v>4837</v>
      </c>
      <c r="AB132" s="185">
        <v>1531</v>
      </c>
      <c r="AC132" s="185" t="s">
        <v>147</v>
      </c>
      <c r="AD132" s="185" t="s">
        <v>5474</v>
      </c>
      <c r="AE132" s="185" t="s">
        <v>5474</v>
      </c>
      <c r="AF132" s="185" t="s">
        <v>5474</v>
      </c>
      <c r="AG132" s="185" t="s">
        <v>5474</v>
      </c>
      <c r="AH132" s="185" t="s">
        <v>5474</v>
      </c>
      <c r="AI132" s="185" t="s">
        <v>5474</v>
      </c>
      <c r="AJ132" s="185" t="s">
        <v>5474</v>
      </c>
    </row>
    <row r="133" spans="17:36">
      <c r="Q133" s="181"/>
      <c r="X133" s="185" t="s">
        <v>4837</v>
      </c>
      <c r="AB133" s="185">
        <v>1532</v>
      </c>
      <c r="AC133" s="185" t="s">
        <v>148</v>
      </c>
      <c r="AD133" s="185" t="s">
        <v>5474</v>
      </c>
      <c r="AE133" s="185" t="s">
        <v>5474</v>
      </c>
      <c r="AF133" s="185" t="s">
        <v>5474</v>
      </c>
      <c r="AG133" s="185" t="s">
        <v>5474</v>
      </c>
      <c r="AH133" s="185" t="s">
        <v>5474</v>
      </c>
      <c r="AI133" s="185" t="s">
        <v>5474</v>
      </c>
      <c r="AJ133" s="185" t="s">
        <v>5474</v>
      </c>
    </row>
    <row r="134" spans="17:36">
      <c r="Q134" s="181"/>
      <c r="X134" s="185" t="s">
        <v>4837</v>
      </c>
      <c r="AB134" s="185">
        <v>1533</v>
      </c>
      <c r="AC134" s="185" t="s">
        <v>149</v>
      </c>
      <c r="AD134" s="185" t="s">
        <v>5474</v>
      </c>
      <c r="AE134" s="185" t="s">
        <v>5474</v>
      </c>
      <c r="AF134" s="185" t="s">
        <v>5474</v>
      </c>
      <c r="AG134" s="185" t="s">
        <v>5474</v>
      </c>
      <c r="AH134" s="185" t="s">
        <v>5474</v>
      </c>
      <c r="AI134" s="185" t="s">
        <v>5474</v>
      </c>
      <c r="AJ134" s="185" t="s">
        <v>5474</v>
      </c>
    </row>
    <row r="135" spans="17:36">
      <c r="Q135" s="181"/>
      <c r="X135" s="185" t="s">
        <v>4837</v>
      </c>
      <c r="AB135" s="185">
        <v>1535</v>
      </c>
      <c r="AC135" s="185" t="s">
        <v>150</v>
      </c>
      <c r="AD135" s="185" t="s">
        <v>5474</v>
      </c>
      <c r="AE135" s="185" t="s">
        <v>5474</v>
      </c>
      <c r="AF135" s="185" t="s">
        <v>5474</v>
      </c>
      <c r="AG135" s="185" t="s">
        <v>5474</v>
      </c>
      <c r="AH135" s="185" t="s">
        <v>5474</v>
      </c>
      <c r="AI135" s="185" t="s">
        <v>5474</v>
      </c>
      <c r="AJ135" s="185" t="s">
        <v>5474</v>
      </c>
    </row>
    <row r="136" spans="17:36">
      <c r="Q136" s="181"/>
      <c r="X136" s="185" t="s">
        <v>4837</v>
      </c>
      <c r="AB136" s="185">
        <v>1536</v>
      </c>
      <c r="AC136" s="185" t="s">
        <v>151</v>
      </c>
      <c r="AD136" s="185" t="s">
        <v>5474</v>
      </c>
      <c r="AE136" s="185" t="s">
        <v>5474</v>
      </c>
      <c r="AF136" s="185" t="s">
        <v>5474</v>
      </c>
      <c r="AG136" s="185" t="s">
        <v>5474</v>
      </c>
      <c r="AH136" s="185" t="s">
        <v>5474</v>
      </c>
      <c r="AI136" s="185" t="s">
        <v>5474</v>
      </c>
      <c r="AJ136" s="185" t="s">
        <v>5474</v>
      </c>
    </row>
    <row r="137" spans="17:36">
      <c r="Q137" s="181"/>
      <c r="X137" s="185" t="s">
        <v>4837</v>
      </c>
      <c r="AB137" s="185">
        <v>1537</v>
      </c>
      <c r="AC137" s="185" t="s">
        <v>152</v>
      </c>
      <c r="AD137" s="185" t="s">
        <v>5474</v>
      </c>
      <c r="AE137" s="185" t="s">
        <v>5474</v>
      </c>
      <c r="AF137" s="185" t="s">
        <v>5474</v>
      </c>
      <c r="AG137" s="185" t="s">
        <v>5474</v>
      </c>
      <c r="AH137" s="185" t="s">
        <v>5474</v>
      </c>
      <c r="AI137" s="185" t="s">
        <v>5474</v>
      </c>
      <c r="AJ137" s="185" t="s">
        <v>5474</v>
      </c>
    </row>
    <row r="138" spans="17:36">
      <c r="Q138" s="181"/>
      <c r="X138" s="185" t="s">
        <v>4837</v>
      </c>
      <c r="AB138" s="185">
        <v>1538</v>
      </c>
      <c r="AC138" s="185" t="s">
        <v>153</v>
      </c>
      <c r="AD138" s="185" t="s">
        <v>5474</v>
      </c>
      <c r="AE138" s="185" t="s">
        <v>5474</v>
      </c>
      <c r="AF138" s="185" t="s">
        <v>5474</v>
      </c>
      <c r="AG138" s="185" t="s">
        <v>5474</v>
      </c>
      <c r="AH138" s="185" t="s">
        <v>5474</v>
      </c>
      <c r="AI138" s="185" t="s">
        <v>5474</v>
      </c>
      <c r="AJ138" s="185" t="s">
        <v>5474</v>
      </c>
    </row>
    <row r="139" spans="17:36">
      <c r="Q139" s="181"/>
      <c r="X139" s="185" t="s">
        <v>4837</v>
      </c>
      <c r="AB139" s="185">
        <v>1539</v>
      </c>
      <c r="AC139" s="185" t="s">
        <v>154</v>
      </c>
      <c r="AD139" s="185" t="s">
        <v>5474</v>
      </c>
      <c r="AE139" s="185" t="s">
        <v>5474</v>
      </c>
      <c r="AF139" s="185" t="s">
        <v>5474</v>
      </c>
      <c r="AG139" s="185" t="s">
        <v>5474</v>
      </c>
      <c r="AH139" s="185" t="s">
        <v>5474</v>
      </c>
      <c r="AI139" s="185" t="s">
        <v>5474</v>
      </c>
      <c r="AJ139" s="185" t="s">
        <v>5474</v>
      </c>
    </row>
    <row r="140" spans="17:36">
      <c r="Q140" s="181"/>
      <c r="X140" s="185" t="s">
        <v>4837</v>
      </c>
      <c r="AB140" s="185">
        <v>1540</v>
      </c>
      <c r="AC140" s="185" t="s">
        <v>155</v>
      </c>
      <c r="AD140" s="185" t="s">
        <v>5474</v>
      </c>
      <c r="AE140" s="185" t="s">
        <v>5474</v>
      </c>
      <c r="AF140" s="185" t="s">
        <v>5474</v>
      </c>
      <c r="AG140" s="185" t="s">
        <v>5474</v>
      </c>
      <c r="AH140" s="185" t="s">
        <v>5474</v>
      </c>
      <c r="AI140" s="185" t="s">
        <v>5474</v>
      </c>
      <c r="AJ140" s="185" t="s">
        <v>5474</v>
      </c>
    </row>
    <row r="141" spans="17:36">
      <c r="Q141" s="181"/>
      <c r="X141" s="185" t="s">
        <v>4837</v>
      </c>
      <c r="AB141" s="185">
        <v>1541</v>
      </c>
      <c r="AC141" s="185" t="s">
        <v>156</v>
      </c>
      <c r="AD141" s="185" t="s">
        <v>5474</v>
      </c>
      <c r="AE141" s="185" t="s">
        <v>5474</v>
      </c>
      <c r="AF141" s="185" t="s">
        <v>5474</v>
      </c>
      <c r="AG141" s="185" t="s">
        <v>5474</v>
      </c>
      <c r="AH141" s="185" t="s">
        <v>5474</v>
      </c>
      <c r="AI141" s="185" t="s">
        <v>5474</v>
      </c>
      <c r="AJ141" s="185" t="s">
        <v>5474</v>
      </c>
    </row>
    <row r="142" spans="17:36">
      <c r="Q142" s="181"/>
      <c r="X142" s="185" t="s">
        <v>4837</v>
      </c>
      <c r="AB142" s="185">
        <v>1558</v>
      </c>
      <c r="AC142" s="185" t="s">
        <v>157</v>
      </c>
      <c r="AD142" s="185" t="s">
        <v>5474</v>
      </c>
      <c r="AE142" s="185" t="s">
        <v>5474</v>
      </c>
      <c r="AF142" s="185" t="s">
        <v>5474</v>
      </c>
      <c r="AG142" s="185" t="s">
        <v>5474</v>
      </c>
      <c r="AH142" s="185" t="s">
        <v>5474</v>
      </c>
      <c r="AI142" s="185" t="s">
        <v>5474</v>
      </c>
      <c r="AJ142" s="185" t="s">
        <v>5474</v>
      </c>
    </row>
    <row r="143" spans="17:36">
      <c r="Q143" s="181"/>
      <c r="X143" s="185" t="s">
        <v>4837</v>
      </c>
      <c r="AB143" s="185">
        <v>1560</v>
      </c>
      <c r="AC143" s="185" t="s">
        <v>158</v>
      </c>
      <c r="AD143" s="185" t="s">
        <v>5474</v>
      </c>
      <c r="AE143" s="185" t="s">
        <v>5474</v>
      </c>
      <c r="AF143" s="185" t="s">
        <v>5474</v>
      </c>
      <c r="AG143" s="185" t="s">
        <v>5474</v>
      </c>
      <c r="AH143" s="185" t="s">
        <v>5474</v>
      </c>
      <c r="AI143" s="185" t="s">
        <v>5474</v>
      </c>
      <c r="AJ143" s="185" t="s">
        <v>5474</v>
      </c>
    </row>
    <row r="144" spans="17:36">
      <c r="AB144" s="185">
        <v>1563</v>
      </c>
      <c r="AC144" s="185" t="s">
        <v>1921</v>
      </c>
      <c r="AD144" s="185" t="s">
        <v>5474</v>
      </c>
      <c r="AE144" s="185" t="s">
        <v>5474</v>
      </c>
      <c r="AF144" s="185" t="s">
        <v>5474</v>
      </c>
      <c r="AG144" s="185" t="s">
        <v>5474</v>
      </c>
      <c r="AH144" s="185" t="s">
        <v>5474</v>
      </c>
      <c r="AI144" s="185" t="s">
        <v>5474</v>
      </c>
      <c r="AJ144" s="185" t="s">
        <v>5474</v>
      </c>
    </row>
    <row r="145" spans="28:36">
      <c r="AB145" s="185">
        <v>1565</v>
      </c>
      <c r="AC145" s="185" t="s">
        <v>159</v>
      </c>
      <c r="AD145" s="185" t="s">
        <v>5474</v>
      </c>
      <c r="AE145" s="185" t="s">
        <v>5474</v>
      </c>
      <c r="AF145" s="185" t="s">
        <v>5474</v>
      </c>
      <c r="AG145" s="185" t="s">
        <v>5474</v>
      </c>
      <c r="AH145" s="185" t="s">
        <v>5474</v>
      </c>
      <c r="AI145" s="185" t="s">
        <v>5474</v>
      </c>
      <c r="AJ145" s="185" t="s">
        <v>5474</v>
      </c>
    </row>
    <row r="146" spans="28:36">
      <c r="AB146" s="185">
        <v>1566</v>
      </c>
      <c r="AC146" s="185" t="s">
        <v>160</v>
      </c>
      <c r="AD146" s="185" t="s">
        <v>5474</v>
      </c>
      <c r="AE146" s="185" t="s">
        <v>5474</v>
      </c>
      <c r="AF146" s="185" t="s">
        <v>5474</v>
      </c>
      <c r="AG146" s="185" t="s">
        <v>5474</v>
      </c>
      <c r="AH146" s="185" t="s">
        <v>5474</v>
      </c>
      <c r="AI146" s="185" t="s">
        <v>5474</v>
      </c>
      <c r="AJ146" s="185" t="s">
        <v>5474</v>
      </c>
    </row>
    <row r="147" spans="28:36">
      <c r="AB147" s="185">
        <v>1568</v>
      </c>
      <c r="AC147" s="185" t="s">
        <v>161</v>
      </c>
      <c r="AD147" s="185" t="s">
        <v>5474</v>
      </c>
      <c r="AE147" s="185" t="s">
        <v>5474</v>
      </c>
      <c r="AF147" s="185" t="s">
        <v>5474</v>
      </c>
      <c r="AG147" s="185" t="s">
        <v>5474</v>
      </c>
      <c r="AH147" s="185" t="s">
        <v>5474</v>
      </c>
      <c r="AI147" s="185" t="s">
        <v>5474</v>
      </c>
      <c r="AJ147" s="185" t="s">
        <v>5474</v>
      </c>
    </row>
    <row r="148" spans="28:36">
      <c r="AB148" s="185">
        <v>1569</v>
      </c>
      <c r="AC148" s="185" t="s">
        <v>162</v>
      </c>
      <c r="AD148" s="185" t="s">
        <v>5474</v>
      </c>
      <c r="AE148" s="185" t="s">
        <v>5474</v>
      </c>
      <c r="AF148" s="185" t="s">
        <v>5474</v>
      </c>
      <c r="AG148" s="185" t="s">
        <v>5474</v>
      </c>
      <c r="AH148" s="185" t="s">
        <v>5474</v>
      </c>
      <c r="AI148" s="185" t="s">
        <v>5474</v>
      </c>
      <c r="AJ148" s="185" t="s">
        <v>5474</v>
      </c>
    </row>
    <row r="149" spans="28:36">
      <c r="AB149" s="185">
        <v>1570</v>
      </c>
      <c r="AC149" s="185" t="s">
        <v>163</v>
      </c>
      <c r="AD149" s="185" t="s">
        <v>5474</v>
      </c>
      <c r="AE149" s="185" t="s">
        <v>5474</v>
      </c>
      <c r="AF149" s="185" t="s">
        <v>5474</v>
      </c>
      <c r="AG149" s="185" t="s">
        <v>5474</v>
      </c>
      <c r="AH149" s="185" t="s">
        <v>5474</v>
      </c>
      <c r="AI149" s="185" t="s">
        <v>5474</v>
      </c>
      <c r="AJ149" s="185" t="s">
        <v>5474</v>
      </c>
    </row>
    <row r="150" spans="28:36">
      <c r="AB150" s="185">
        <v>1580</v>
      </c>
      <c r="AC150" s="185" t="s">
        <v>164</v>
      </c>
      <c r="AD150" s="185" t="s">
        <v>5474</v>
      </c>
      <c r="AE150" s="185" t="s">
        <v>5474</v>
      </c>
      <c r="AF150" s="185" t="s">
        <v>5474</v>
      </c>
      <c r="AG150" s="185" t="s">
        <v>5474</v>
      </c>
      <c r="AH150" s="185" t="s">
        <v>5474</v>
      </c>
      <c r="AI150" s="185" t="s">
        <v>5474</v>
      </c>
      <c r="AJ150" s="185" t="s">
        <v>5474</v>
      </c>
    </row>
    <row r="151" spans="28:36">
      <c r="AB151" s="185">
        <v>1582</v>
      </c>
      <c r="AC151" s="185" t="s">
        <v>165</v>
      </c>
      <c r="AD151" s="185" t="s">
        <v>5474</v>
      </c>
      <c r="AE151" s="185" t="s">
        <v>5474</v>
      </c>
      <c r="AF151" s="185" t="s">
        <v>5474</v>
      </c>
      <c r="AG151" s="185" t="s">
        <v>5474</v>
      </c>
      <c r="AH151" s="185" t="s">
        <v>5474</v>
      </c>
      <c r="AI151" s="185" t="s">
        <v>5474</v>
      </c>
      <c r="AJ151" s="185" t="s">
        <v>5474</v>
      </c>
    </row>
    <row r="152" spans="28:36">
      <c r="AB152" s="185">
        <v>1583</v>
      </c>
      <c r="AC152" s="185" t="s">
        <v>166</v>
      </c>
      <c r="AD152" s="185" t="s">
        <v>5474</v>
      </c>
      <c r="AE152" s="185" t="s">
        <v>5474</v>
      </c>
      <c r="AF152" s="185" t="s">
        <v>5474</v>
      </c>
      <c r="AG152" s="185" t="s">
        <v>5474</v>
      </c>
      <c r="AH152" s="185" t="s">
        <v>5474</v>
      </c>
      <c r="AI152" s="185" t="s">
        <v>5474</v>
      </c>
      <c r="AJ152" s="185" t="s">
        <v>5474</v>
      </c>
    </row>
    <row r="153" spans="28:36">
      <c r="AB153" s="185">
        <v>1584</v>
      </c>
      <c r="AC153" s="185" t="s">
        <v>167</v>
      </c>
      <c r="AD153" s="185" t="s">
        <v>5474</v>
      </c>
      <c r="AE153" s="185" t="s">
        <v>5474</v>
      </c>
      <c r="AF153" s="185" t="s">
        <v>5474</v>
      </c>
      <c r="AG153" s="185" t="s">
        <v>5474</v>
      </c>
      <c r="AH153" s="185" t="s">
        <v>5474</v>
      </c>
      <c r="AI153" s="185" t="s">
        <v>5474</v>
      </c>
      <c r="AJ153" s="185" t="s">
        <v>5474</v>
      </c>
    </row>
    <row r="154" spans="28:36">
      <c r="AB154" s="185">
        <v>1585</v>
      </c>
      <c r="AC154" s="185" t="s">
        <v>1939</v>
      </c>
      <c r="AD154" s="185" t="s">
        <v>5474</v>
      </c>
      <c r="AE154" s="185" t="s">
        <v>5474</v>
      </c>
      <c r="AF154" s="185" t="s">
        <v>5474</v>
      </c>
      <c r="AG154" s="185" t="s">
        <v>5474</v>
      </c>
      <c r="AH154" s="185" t="s">
        <v>5474</v>
      </c>
      <c r="AI154" s="185" t="s">
        <v>5474</v>
      </c>
      <c r="AJ154" s="185" t="s">
        <v>5474</v>
      </c>
    </row>
    <row r="155" spans="28:36">
      <c r="AB155" s="185">
        <v>1586</v>
      </c>
      <c r="AC155" s="185" t="s">
        <v>168</v>
      </c>
      <c r="AD155" s="185" t="s">
        <v>5474</v>
      </c>
      <c r="AE155" s="185" t="s">
        <v>5474</v>
      </c>
      <c r="AF155" s="185" t="s">
        <v>5474</v>
      </c>
      <c r="AG155" s="185" t="s">
        <v>5474</v>
      </c>
      <c r="AH155" s="185" t="s">
        <v>5474</v>
      </c>
      <c r="AI155" s="185" t="s">
        <v>5474</v>
      </c>
      <c r="AJ155" s="185" t="s">
        <v>5474</v>
      </c>
    </row>
    <row r="156" spans="28:36">
      <c r="AB156" s="185">
        <v>1587</v>
      </c>
      <c r="AC156" s="185" t="s">
        <v>1943</v>
      </c>
      <c r="AD156" s="185" t="s">
        <v>5474</v>
      </c>
      <c r="AE156" s="185" t="s">
        <v>5474</v>
      </c>
      <c r="AF156" s="185" t="s">
        <v>5474</v>
      </c>
      <c r="AG156" s="185" t="s">
        <v>5474</v>
      </c>
      <c r="AH156" s="185" t="s">
        <v>5474</v>
      </c>
      <c r="AI156" s="185" t="s">
        <v>5474</v>
      </c>
      <c r="AJ156" s="185" t="s">
        <v>5474</v>
      </c>
    </row>
    <row r="157" spans="28:36">
      <c r="AB157" s="185">
        <v>1589</v>
      </c>
      <c r="AC157" s="185" t="s">
        <v>169</v>
      </c>
      <c r="AD157" s="185" t="s">
        <v>5474</v>
      </c>
      <c r="AE157" s="185" t="s">
        <v>5474</v>
      </c>
      <c r="AF157" s="185" t="s">
        <v>5474</v>
      </c>
      <c r="AG157" s="185" t="s">
        <v>5474</v>
      </c>
      <c r="AH157" s="185" t="s">
        <v>5474</v>
      </c>
      <c r="AI157" s="185" t="s">
        <v>5474</v>
      </c>
      <c r="AJ157" s="185" t="s">
        <v>5474</v>
      </c>
    </row>
    <row r="158" spans="28:36">
      <c r="AB158" s="185">
        <v>1590</v>
      </c>
      <c r="AC158" s="185" t="s">
        <v>170</v>
      </c>
      <c r="AD158" s="185" t="s">
        <v>5473</v>
      </c>
      <c r="AE158" s="185" t="s">
        <v>5474</v>
      </c>
      <c r="AF158" s="185" t="s">
        <v>5474</v>
      </c>
      <c r="AG158" s="185" t="s">
        <v>5474</v>
      </c>
      <c r="AH158" s="185" t="s">
        <v>5475</v>
      </c>
      <c r="AI158" s="185" t="s">
        <v>5474</v>
      </c>
      <c r="AJ158" s="185" t="s">
        <v>5477</v>
      </c>
    </row>
    <row r="159" spans="28:36">
      <c r="AB159" s="185">
        <v>1591</v>
      </c>
      <c r="AC159" s="185" t="s">
        <v>171</v>
      </c>
      <c r="AD159" s="185" t="s">
        <v>5474</v>
      </c>
      <c r="AE159" s="185" t="s">
        <v>5474</v>
      </c>
      <c r="AF159" s="185" t="s">
        <v>5474</v>
      </c>
      <c r="AG159" s="185" t="s">
        <v>5474</v>
      </c>
      <c r="AH159" s="185" t="s">
        <v>5474</v>
      </c>
      <c r="AI159" s="185" t="s">
        <v>5474</v>
      </c>
      <c r="AJ159" s="185" t="s">
        <v>5474</v>
      </c>
    </row>
    <row r="160" spans="28:36">
      <c r="AB160" s="185">
        <v>1592</v>
      </c>
      <c r="AC160" s="185" t="s">
        <v>172</v>
      </c>
      <c r="AD160" s="185" t="s">
        <v>5474</v>
      </c>
      <c r="AE160" s="185" t="s">
        <v>5474</v>
      </c>
      <c r="AF160" s="185" t="s">
        <v>5474</v>
      </c>
      <c r="AG160" s="185" t="s">
        <v>5474</v>
      </c>
      <c r="AH160" s="185" t="s">
        <v>5474</v>
      </c>
      <c r="AI160" s="185" t="s">
        <v>5474</v>
      </c>
      <c r="AJ160" s="185" t="s">
        <v>5474</v>
      </c>
    </row>
    <row r="161" spans="28:36">
      <c r="AB161" s="185">
        <v>1593</v>
      </c>
      <c r="AC161" s="185" t="s">
        <v>173</v>
      </c>
      <c r="AD161" s="185" t="s">
        <v>5474</v>
      </c>
      <c r="AE161" s="185" t="s">
        <v>5474</v>
      </c>
      <c r="AF161" s="185" t="s">
        <v>5474</v>
      </c>
      <c r="AG161" s="185" t="s">
        <v>5474</v>
      </c>
      <c r="AH161" s="185" t="s">
        <v>5474</v>
      </c>
      <c r="AI161" s="185" t="s">
        <v>5474</v>
      </c>
      <c r="AJ161" s="185" t="s">
        <v>5474</v>
      </c>
    </row>
    <row r="162" spans="28:36">
      <c r="AB162" s="185">
        <v>1594</v>
      </c>
      <c r="AC162" s="185" t="s">
        <v>1952</v>
      </c>
      <c r="AD162" s="185" t="s">
        <v>5474</v>
      </c>
      <c r="AE162" s="185" t="s">
        <v>5474</v>
      </c>
      <c r="AF162" s="185" t="s">
        <v>5474</v>
      </c>
      <c r="AG162" s="185" t="s">
        <v>5474</v>
      </c>
      <c r="AH162" s="185" t="s">
        <v>5474</v>
      </c>
      <c r="AI162" s="185" t="s">
        <v>5474</v>
      </c>
      <c r="AJ162" s="185" t="s">
        <v>5474</v>
      </c>
    </row>
    <row r="163" spans="28:36">
      <c r="AB163" s="185">
        <v>1595</v>
      </c>
      <c r="AC163" s="185" t="s">
        <v>174</v>
      </c>
      <c r="AD163" s="185" t="s">
        <v>5474</v>
      </c>
      <c r="AE163" s="185" t="s">
        <v>5474</v>
      </c>
      <c r="AF163" s="185" t="s">
        <v>5474</v>
      </c>
      <c r="AG163" s="185" t="s">
        <v>5474</v>
      </c>
      <c r="AH163" s="185" t="s">
        <v>5474</v>
      </c>
      <c r="AI163" s="185" t="s">
        <v>5474</v>
      </c>
      <c r="AJ163" s="185" t="s">
        <v>5474</v>
      </c>
    </row>
    <row r="164" spans="28:36">
      <c r="AB164" s="185">
        <v>1597</v>
      </c>
      <c r="AC164" s="185" t="s">
        <v>175</v>
      </c>
      <c r="AD164" s="185" t="s">
        <v>5474</v>
      </c>
      <c r="AE164" s="185" t="s">
        <v>5474</v>
      </c>
      <c r="AF164" s="185" t="s">
        <v>5474</v>
      </c>
      <c r="AG164" s="185" t="s">
        <v>5474</v>
      </c>
      <c r="AH164" s="185" t="s">
        <v>5474</v>
      </c>
      <c r="AI164" s="185" t="s">
        <v>5474</v>
      </c>
      <c r="AJ164" s="185" t="s">
        <v>5474</v>
      </c>
    </row>
    <row r="165" spans="28:36">
      <c r="AB165" s="185">
        <v>1598</v>
      </c>
      <c r="AC165" s="185" t="s">
        <v>176</v>
      </c>
      <c r="AD165" s="185" t="s">
        <v>5474</v>
      </c>
      <c r="AE165" s="185" t="s">
        <v>5474</v>
      </c>
      <c r="AF165" s="185" t="s">
        <v>5474</v>
      </c>
      <c r="AG165" s="185" t="s">
        <v>5474</v>
      </c>
      <c r="AH165" s="185" t="s">
        <v>5474</v>
      </c>
      <c r="AI165" s="185" t="s">
        <v>5474</v>
      </c>
      <c r="AJ165" s="185" t="s">
        <v>5474</v>
      </c>
    </row>
    <row r="166" spans="28:36">
      <c r="AB166" s="185">
        <v>1599</v>
      </c>
      <c r="AC166" s="185" t="s">
        <v>177</v>
      </c>
      <c r="AD166" s="185" t="s">
        <v>5474</v>
      </c>
      <c r="AE166" s="185" t="s">
        <v>5474</v>
      </c>
      <c r="AF166" s="185" t="s">
        <v>5474</v>
      </c>
      <c r="AG166" s="185" t="s">
        <v>5474</v>
      </c>
      <c r="AH166" s="185" t="s">
        <v>5474</v>
      </c>
      <c r="AI166" s="185" t="s">
        <v>5474</v>
      </c>
      <c r="AJ166" s="185" t="s">
        <v>5474</v>
      </c>
    </row>
    <row r="167" spans="28:36">
      <c r="AB167" s="185">
        <v>1603</v>
      </c>
      <c r="AC167" s="185" t="s">
        <v>178</v>
      </c>
      <c r="AD167" s="185" t="s">
        <v>5474</v>
      </c>
      <c r="AE167" s="185" t="s">
        <v>5474</v>
      </c>
      <c r="AF167" s="185" t="s">
        <v>5474</v>
      </c>
      <c r="AG167" s="185" t="s">
        <v>5474</v>
      </c>
      <c r="AH167" s="185" t="s">
        <v>5474</v>
      </c>
      <c r="AI167" s="185" t="s">
        <v>5474</v>
      </c>
      <c r="AJ167" s="185" t="s">
        <v>5474</v>
      </c>
    </row>
    <row r="168" spans="28:36">
      <c r="AB168" s="185">
        <v>1604</v>
      </c>
      <c r="AC168" s="185" t="s">
        <v>179</v>
      </c>
      <c r="AD168" s="185" t="s">
        <v>5474</v>
      </c>
      <c r="AE168" s="185" t="s">
        <v>5474</v>
      </c>
      <c r="AF168" s="185" t="s">
        <v>5474</v>
      </c>
      <c r="AG168" s="185" t="s">
        <v>5474</v>
      </c>
      <c r="AH168" s="185" t="s">
        <v>5474</v>
      </c>
      <c r="AI168" s="185" t="s">
        <v>5474</v>
      </c>
      <c r="AJ168" s="185" t="s">
        <v>5474</v>
      </c>
    </row>
    <row r="169" spans="28:36">
      <c r="AB169" s="185">
        <v>1605</v>
      </c>
      <c r="AC169" s="185" t="s">
        <v>180</v>
      </c>
      <c r="AD169" s="185" t="s">
        <v>5474</v>
      </c>
      <c r="AE169" s="185" t="s">
        <v>5474</v>
      </c>
      <c r="AF169" s="185" t="s">
        <v>5474</v>
      </c>
      <c r="AG169" s="185" t="s">
        <v>5474</v>
      </c>
      <c r="AH169" s="185" t="s">
        <v>5474</v>
      </c>
      <c r="AI169" s="185" t="s">
        <v>5474</v>
      </c>
      <c r="AJ169" s="185" t="s">
        <v>5474</v>
      </c>
    </row>
    <row r="170" spans="28:36">
      <c r="AB170" s="185">
        <v>1608</v>
      </c>
      <c r="AC170" s="185" t="s">
        <v>181</v>
      </c>
      <c r="AD170" s="185" t="s">
        <v>5474</v>
      </c>
      <c r="AE170" s="185" t="s">
        <v>5474</v>
      </c>
      <c r="AF170" s="185" t="s">
        <v>5474</v>
      </c>
      <c r="AG170" s="185" t="s">
        <v>5474</v>
      </c>
      <c r="AH170" s="185" t="s">
        <v>5474</v>
      </c>
      <c r="AI170" s="185" t="s">
        <v>5474</v>
      </c>
      <c r="AJ170" s="185" t="s">
        <v>5474</v>
      </c>
    </row>
    <row r="171" spans="28:36">
      <c r="AB171" s="185">
        <v>1609</v>
      </c>
      <c r="AC171" s="185" t="s">
        <v>182</v>
      </c>
      <c r="AD171" s="185" t="s">
        <v>5474</v>
      </c>
      <c r="AE171" s="185" t="s">
        <v>5474</v>
      </c>
      <c r="AF171" s="185" t="s">
        <v>5474</v>
      </c>
      <c r="AG171" s="185" t="s">
        <v>5474</v>
      </c>
      <c r="AH171" s="185" t="s">
        <v>5474</v>
      </c>
      <c r="AI171" s="185" t="s">
        <v>5474</v>
      </c>
      <c r="AJ171" s="185" t="s">
        <v>5474</v>
      </c>
    </row>
    <row r="172" spans="28:36">
      <c r="AB172" s="185">
        <v>1611</v>
      </c>
      <c r="AC172" s="185" t="s">
        <v>183</v>
      </c>
      <c r="AD172" s="185" t="s">
        <v>5474</v>
      </c>
      <c r="AE172" s="185" t="s">
        <v>5474</v>
      </c>
      <c r="AF172" s="185" t="s">
        <v>5474</v>
      </c>
      <c r="AG172" s="185" t="s">
        <v>5474</v>
      </c>
      <c r="AH172" s="185" t="s">
        <v>5474</v>
      </c>
      <c r="AI172" s="185" t="s">
        <v>5474</v>
      </c>
      <c r="AJ172" s="185" t="s">
        <v>5474</v>
      </c>
    </row>
    <row r="173" spans="28:36">
      <c r="AB173" s="185">
        <v>1612</v>
      </c>
      <c r="AC173" s="185" t="s">
        <v>184</v>
      </c>
      <c r="AD173" s="185" t="s">
        <v>5474</v>
      </c>
      <c r="AE173" s="185" t="s">
        <v>5474</v>
      </c>
      <c r="AF173" s="185" t="s">
        <v>5474</v>
      </c>
      <c r="AG173" s="185" t="s">
        <v>5474</v>
      </c>
      <c r="AH173" s="185" t="s">
        <v>5474</v>
      </c>
      <c r="AI173" s="185" t="s">
        <v>5474</v>
      </c>
      <c r="AJ173" s="185" t="s">
        <v>5474</v>
      </c>
    </row>
    <row r="174" spans="28:36">
      <c r="AB174" s="185">
        <v>1614</v>
      </c>
      <c r="AC174" s="185" t="s">
        <v>185</v>
      </c>
      <c r="AD174" s="185" t="s">
        <v>5474</v>
      </c>
      <c r="AE174" s="185" t="s">
        <v>5474</v>
      </c>
      <c r="AF174" s="185" t="s">
        <v>5474</v>
      </c>
      <c r="AG174" s="185" t="s">
        <v>5474</v>
      </c>
      <c r="AH174" s="185" t="s">
        <v>5474</v>
      </c>
      <c r="AI174" s="185" t="s">
        <v>5474</v>
      </c>
      <c r="AJ174" s="185" t="s">
        <v>5474</v>
      </c>
    </row>
    <row r="175" spans="28:36">
      <c r="AB175" s="185">
        <v>1615</v>
      </c>
      <c r="AC175" s="185" t="s">
        <v>186</v>
      </c>
      <c r="AD175" s="185" t="s">
        <v>5474</v>
      </c>
      <c r="AE175" s="185" t="s">
        <v>5474</v>
      </c>
      <c r="AF175" s="185" t="s">
        <v>5474</v>
      </c>
      <c r="AG175" s="185" t="s">
        <v>5474</v>
      </c>
      <c r="AH175" s="185" t="s">
        <v>5474</v>
      </c>
      <c r="AI175" s="185" t="s">
        <v>5474</v>
      </c>
      <c r="AJ175" s="185" t="s">
        <v>5474</v>
      </c>
    </row>
    <row r="176" spans="28:36">
      <c r="AB176" s="185">
        <v>1616</v>
      </c>
      <c r="AC176" s="185" t="s">
        <v>187</v>
      </c>
      <c r="AD176" s="185" t="s">
        <v>5474</v>
      </c>
      <c r="AE176" s="185" t="s">
        <v>5474</v>
      </c>
      <c r="AF176" s="185" t="s">
        <v>5474</v>
      </c>
      <c r="AG176" s="185" t="s">
        <v>5474</v>
      </c>
      <c r="AH176" s="185" t="s">
        <v>5474</v>
      </c>
      <c r="AI176" s="185" t="s">
        <v>5474</v>
      </c>
      <c r="AJ176" s="185" t="s">
        <v>5474</v>
      </c>
    </row>
    <row r="177" spans="28:36">
      <c r="AB177" s="185">
        <v>1617</v>
      </c>
      <c r="AC177" s="185" t="s">
        <v>188</v>
      </c>
      <c r="AD177" s="185" t="s">
        <v>5474</v>
      </c>
      <c r="AE177" s="185" t="s">
        <v>5474</v>
      </c>
      <c r="AF177" s="185" t="s">
        <v>5474</v>
      </c>
      <c r="AG177" s="185" t="s">
        <v>5474</v>
      </c>
      <c r="AH177" s="185" t="s">
        <v>5474</v>
      </c>
      <c r="AI177" s="185" t="s">
        <v>5474</v>
      </c>
      <c r="AJ177" s="185" t="s">
        <v>5474</v>
      </c>
    </row>
    <row r="178" spans="28:36">
      <c r="AB178" s="185">
        <v>1618</v>
      </c>
      <c r="AC178" s="185" t="s">
        <v>189</v>
      </c>
      <c r="AD178" s="185" t="s">
        <v>5474</v>
      </c>
      <c r="AE178" s="185" t="s">
        <v>5474</v>
      </c>
      <c r="AF178" s="185" t="s">
        <v>5474</v>
      </c>
      <c r="AG178" s="185" t="s">
        <v>5474</v>
      </c>
      <c r="AH178" s="185" t="s">
        <v>5474</v>
      </c>
      <c r="AI178" s="185" t="s">
        <v>5474</v>
      </c>
      <c r="AJ178" s="185" t="s">
        <v>5474</v>
      </c>
    </row>
    <row r="179" spans="28:36">
      <c r="AB179" s="185">
        <v>1626</v>
      </c>
      <c r="AC179" s="185" t="s">
        <v>190</v>
      </c>
      <c r="AD179" s="185" t="s">
        <v>5474</v>
      </c>
      <c r="AE179" s="185" t="s">
        <v>5474</v>
      </c>
      <c r="AF179" s="185" t="s">
        <v>5474</v>
      </c>
      <c r="AG179" s="185" t="s">
        <v>5474</v>
      </c>
      <c r="AH179" s="185" t="s">
        <v>5474</v>
      </c>
      <c r="AI179" s="185" t="s">
        <v>5474</v>
      </c>
      <c r="AJ179" s="185" t="s">
        <v>5474</v>
      </c>
    </row>
    <row r="180" spans="28:36">
      <c r="AB180" s="185">
        <v>1701</v>
      </c>
      <c r="AC180" s="185" t="s">
        <v>191</v>
      </c>
      <c r="AD180" s="185" t="s">
        <v>5474</v>
      </c>
      <c r="AE180" s="185" t="s">
        <v>5474</v>
      </c>
      <c r="AF180" s="185" t="s">
        <v>5474</v>
      </c>
      <c r="AG180" s="185" t="s">
        <v>5474</v>
      </c>
      <c r="AH180" s="185" t="s">
        <v>5474</v>
      </c>
      <c r="AI180" s="185" t="s">
        <v>5474</v>
      </c>
      <c r="AJ180" s="185" t="s">
        <v>5474</v>
      </c>
    </row>
    <row r="181" spans="28:36">
      <c r="AB181" s="185">
        <v>1702</v>
      </c>
      <c r="AC181" s="185" t="s">
        <v>192</v>
      </c>
      <c r="AD181" s="185" t="s">
        <v>5474</v>
      </c>
      <c r="AE181" s="185" t="s">
        <v>5474</v>
      </c>
      <c r="AF181" s="185" t="s">
        <v>5474</v>
      </c>
      <c r="AG181" s="185" t="s">
        <v>5474</v>
      </c>
      <c r="AH181" s="185" t="s">
        <v>5474</v>
      </c>
      <c r="AI181" s="185" t="s">
        <v>5474</v>
      </c>
      <c r="AJ181" s="185" t="s">
        <v>5474</v>
      </c>
    </row>
    <row r="182" spans="28:36">
      <c r="AB182" s="185">
        <v>1704</v>
      </c>
      <c r="AC182" s="185" t="s">
        <v>193</v>
      </c>
      <c r="AD182" s="185" t="s">
        <v>5474</v>
      </c>
      <c r="AE182" s="185" t="s">
        <v>5474</v>
      </c>
      <c r="AF182" s="185" t="s">
        <v>5474</v>
      </c>
      <c r="AG182" s="185" t="s">
        <v>5474</v>
      </c>
      <c r="AH182" s="185" t="s">
        <v>5474</v>
      </c>
      <c r="AI182" s="185" t="s">
        <v>5474</v>
      </c>
      <c r="AJ182" s="185" t="s">
        <v>5474</v>
      </c>
    </row>
    <row r="183" spans="28:36">
      <c r="AB183" s="185">
        <v>1707</v>
      </c>
      <c r="AC183" s="185" t="s">
        <v>194</v>
      </c>
      <c r="AD183" s="185" t="s">
        <v>5474</v>
      </c>
      <c r="AE183" s="185" t="s">
        <v>5474</v>
      </c>
      <c r="AF183" s="185" t="s">
        <v>5474</v>
      </c>
      <c r="AG183" s="185" t="s">
        <v>5474</v>
      </c>
      <c r="AH183" s="185" t="s">
        <v>5474</v>
      </c>
      <c r="AI183" s="185" t="s">
        <v>5474</v>
      </c>
      <c r="AJ183" s="185" t="s">
        <v>5474</v>
      </c>
    </row>
    <row r="184" spans="28:36">
      <c r="AB184" s="185">
        <v>1708</v>
      </c>
      <c r="AC184" s="185" t="s">
        <v>195</v>
      </c>
      <c r="AD184" s="185" t="s">
        <v>5474</v>
      </c>
      <c r="AE184" s="185" t="s">
        <v>5474</v>
      </c>
      <c r="AF184" s="185" t="s">
        <v>5474</v>
      </c>
      <c r="AG184" s="185" t="s">
        <v>5474</v>
      </c>
      <c r="AH184" s="185" t="s">
        <v>5474</v>
      </c>
      <c r="AI184" s="185" t="s">
        <v>5474</v>
      </c>
      <c r="AJ184" s="185" t="s">
        <v>5474</v>
      </c>
    </row>
    <row r="185" spans="28:36">
      <c r="AB185" s="185">
        <v>1709</v>
      </c>
      <c r="AC185" s="185" t="s">
        <v>196</v>
      </c>
      <c r="AD185" s="185" t="s">
        <v>5474</v>
      </c>
      <c r="AE185" s="185" t="s">
        <v>5474</v>
      </c>
      <c r="AF185" s="185" t="s">
        <v>5474</v>
      </c>
      <c r="AG185" s="185" t="s">
        <v>5474</v>
      </c>
      <c r="AH185" s="185" t="s">
        <v>5474</v>
      </c>
      <c r="AI185" s="185" t="s">
        <v>5474</v>
      </c>
      <c r="AJ185" s="185" t="s">
        <v>5474</v>
      </c>
    </row>
    <row r="186" spans="28:36">
      <c r="AB186" s="185">
        <v>1710</v>
      </c>
      <c r="AC186" s="185" t="s">
        <v>197</v>
      </c>
      <c r="AD186" s="185" t="s">
        <v>5474</v>
      </c>
      <c r="AE186" s="185" t="s">
        <v>5474</v>
      </c>
      <c r="AF186" s="185" t="s">
        <v>5474</v>
      </c>
      <c r="AG186" s="185" t="s">
        <v>5474</v>
      </c>
      <c r="AH186" s="185" t="s">
        <v>5474</v>
      </c>
      <c r="AI186" s="185" t="s">
        <v>5474</v>
      </c>
      <c r="AJ186" s="185" t="s">
        <v>5474</v>
      </c>
    </row>
    <row r="187" spans="28:36">
      <c r="AB187" s="185">
        <v>1711</v>
      </c>
      <c r="AC187" s="185" t="s">
        <v>198</v>
      </c>
      <c r="AD187" s="185" t="s">
        <v>5474</v>
      </c>
      <c r="AE187" s="185" t="s">
        <v>5474</v>
      </c>
      <c r="AF187" s="185" t="s">
        <v>5474</v>
      </c>
      <c r="AG187" s="185" t="s">
        <v>5474</v>
      </c>
      <c r="AH187" s="185" t="s">
        <v>5474</v>
      </c>
      <c r="AI187" s="185" t="s">
        <v>5474</v>
      </c>
      <c r="AJ187" s="185" t="s">
        <v>5474</v>
      </c>
    </row>
    <row r="188" spans="28:36">
      <c r="AB188" s="185">
        <v>1712</v>
      </c>
      <c r="AC188" s="185" t="s">
        <v>199</v>
      </c>
      <c r="AD188" s="185" t="s">
        <v>5474</v>
      </c>
      <c r="AE188" s="185" t="s">
        <v>5474</v>
      </c>
      <c r="AF188" s="185" t="s">
        <v>5474</v>
      </c>
      <c r="AG188" s="185" t="s">
        <v>5474</v>
      </c>
      <c r="AH188" s="185" t="s">
        <v>5474</v>
      </c>
      <c r="AI188" s="185" t="s">
        <v>5474</v>
      </c>
      <c r="AJ188" s="185" t="s">
        <v>5474</v>
      </c>
    </row>
    <row r="189" spans="28:36">
      <c r="AB189" s="185">
        <v>1713</v>
      </c>
      <c r="AC189" s="185" t="s">
        <v>200</v>
      </c>
      <c r="AD189" s="185" t="s">
        <v>5474</v>
      </c>
      <c r="AE189" s="185" t="s">
        <v>5474</v>
      </c>
      <c r="AF189" s="185" t="s">
        <v>5474</v>
      </c>
      <c r="AG189" s="185" t="s">
        <v>5474</v>
      </c>
      <c r="AH189" s="185" t="s">
        <v>5474</v>
      </c>
      <c r="AI189" s="185" t="s">
        <v>5474</v>
      </c>
      <c r="AJ189" s="185" t="s">
        <v>5474</v>
      </c>
    </row>
    <row r="190" spans="28:36">
      <c r="AB190" s="185">
        <v>1714</v>
      </c>
      <c r="AC190" s="185" t="s">
        <v>201</v>
      </c>
      <c r="AD190" s="185" t="s">
        <v>5474</v>
      </c>
      <c r="AE190" s="185" t="s">
        <v>5474</v>
      </c>
      <c r="AF190" s="185" t="s">
        <v>5474</v>
      </c>
      <c r="AG190" s="185" t="s">
        <v>5474</v>
      </c>
      <c r="AH190" s="185" t="s">
        <v>5474</v>
      </c>
      <c r="AI190" s="185" t="s">
        <v>5474</v>
      </c>
      <c r="AJ190" s="185" t="s">
        <v>5474</v>
      </c>
    </row>
    <row r="191" spans="28:36">
      <c r="AB191" s="185">
        <v>1717</v>
      </c>
      <c r="AC191" s="185" t="s">
        <v>202</v>
      </c>
      <c r="AD191" s="185" t="s">
        <v>5474</v>
      </c>
      <c r="AE191" s="185" t="s">
        <v>5474</v>
      </c>
      <c r="AF191" s="185" t="s">
        <v>5474</v>
      </c>
      <c r="AG191" s="185" t="s">
        <v>5474</v>
      </c>
      <c r="AH191" s="185" t="s">
        <v>5474</v>
      </c>
      <c r="AI191" s="185" t="s">
        <v>5474</v>
      </c>
      <c r="AJ191" s="185" t="s">
        <v>5474</v>
      </c>
    </row>
    <row r="192" spans="28:36">
      <c r="AB192" s="185">
        <v>1718</v>
      </c>
      <c r="AC192" s="185" t="s">
        <v>203</v>
      </c>
      <c r="AD192" s="185" t="s">
        <v>5474</v>
      </c>
      <c r="AE192" s="185" t="s">
        <v>5474</v>
      </c>
      <c r="AF192" s="185" t="s">
        <v>5474</v>
      </c>
      <c r="AG192" s="185" t="s">
        <v>5474</v>
      </c>
      <c r="AH192" s="185" t="s">
        <v>5474</v>
      </c>
      <c r="AI192" s="185" t="s">
        <v>5474</v>
      </c>
      <c r="AJ192" s="185" t="s">
        <v>5474</v>
      </c>
    </row>
    <row r="193" spans="28:36">
      <c r="AB193" s="185">
        <v>1720</v>
      </c>
      <c r="AC193" s="185" t="s">
        <v>204</v>
      </c>
      <c r="AD193" s="185" t="s">
        <v>5474</v>
      </c>
      <c r="AE193" s="185" t="s">
        <v>5474</v>
      </c>
      <c r="AF193" s="185" t="s">
        <v>5474</v>
      </c>
      <c r="AG193" s="185" t="s">
        <v>5474</v>
      </c>
      <c r="AH193" s="185" t="s">
        <v>5474</v>
      </c>
      <c r="AI193" s="185" t="s">
        <v>5474</v>
      </c>
      <c r="AJ193" s="185" t="s">
        <v>5474</v>
      </c>
    </row>
    <row r="194" spans="28:36">
      <c r="AB194" s="185">
        <v>1721</v>
      </c>
      <c r="AC194" s="185" t="s">
        <v>205</v>
      </c>
      <c r="AD194" s="185" t="s">
        <v>5474</v>
      </c>
      <c r="AE194" s="185" t="s">
        <v>5474</v>
      </c>
      <c r="AF194" s="185" t="s">
        <v>5474</v>
      </c>
      <c r="AG194" s="185" t="s">
        <v>5474</v>
      </c>
      <c r="AH194" s="185" t="s">
        <v>5474</v>
      </c>
      <c r="AI194" s="185" t="s">
        <v>5474</v>
      </c>
      <c r="AJ194" s="185" t="s">
        <v>5474</v>
      </c>
    </row>
    <row r="195" spans="28:36">
      <c r="AB195" s="185">
        <v>1722</v>
      </c>
      <c r="AC195" s="185" t="s">
        <v>206</v>
      </c>
      <c r="AD195" s="185" t="s">
        <v>5474</v>
      </c>
      <c r="AE195" s="185" t="s">
        <v>5474</v>
      </c>
      <c r="AF195" s="185" t="s">
        <v>5474</v>
      </c>
      <c r="AG195" s="185" t="s">
        <v>5474</v>
      </c>
      <c r="AH195" s="185" t="s">
        <v>5474</v>
      </c>
      <c r="AI195" s="185" t="s">
        <v>5474</v>
      </c>
      <c r="AJ195" s="185" t="s">
        <v>5474</v>
      </c>
    </row>
    <row r="196" spans="28:36">
      <c r="AB196" s="185">
        <v>1723</v>
      </c>
      <c r="AC196" s="185" t="s">
        <v>207</v>
      </c>
      <c r="AD196" s="185" t="s">
        <v>5474</v>
      </c>
      <c r="AE196" s="185" t="s">
        <v>5474</v>
      </c>
      <c r="AF196" s="185" t="s">
        <v>5474</v>
      </c>
      <c r="AG196" s="185" t="s">
        <v>5474</v>
      </c>
      <c r="AH196" s="185" t="s">
        <v>5474</v>
      </c>
      <c r="AI196" s="185" t="s">
        <v>5474</v>
      </c>
      <c r="AJ196" s="185" t="s">
        <v>5474</v>
      </c>
    </row>
    <row r="197" spans="28:36">
      <c r="AB197" s="185">
        <v>1724</v>
      </c>
      <c r="AC197" s="185" t="s">
        <v>208</v>
      </c>
      <c r="AD197" s="185" t="s">
        <v>5474</v>
      </c>
      <c r="AE197" s="185" t="s">
        <v>5474</v>
      </c>
      <c r="AF197" s="185" t="s">
        <v>5474</v>
      </c>
      <c r="AG197" s="185" t="s">
        <v>5474</v>
      </c>
      <c r="AH197" s="185" t="s">
        <v>5474</v>
      </c>
      <c r="AI197" s="185" t="s">
        <v>5474</v>
      </c>
      <c r="AJ197" s="185" t="s">
        <v>5474</v>
      </c>
    </row>
    <row r="198" spans="28:36">
      <c r="AB198" s="185">
        <v>1725</v>
      </c>
      <c r="AC198" s="185" t="s">
        <v>209</v>
      </c>
      <c r="AD198" s="185" t="s">
        <v>5474</v>
      </c>
      <c r="AE198" s="185" t="s">
        <v>5474</v>
      </c>
      <c r="AF198" s="185" t="s">
        <v>5474</v>
      </c>
      <c r="AG198" s="185" t="s">
        <v>5474</v>
      </c>
      <c r="AH198" s="185" t="s">
        <v>5474</v>
      </c>
      <c r="AI198" s="185" t="s">
        <v>5474</v>
      </c>
      <c r="AJ198" s="185" t="s">
        <v>5474</v>
      </c>
    </row>
    <row r="199" spans="28:36">
      <c r="AB199" s="185">
        <v>1726</v>
      </c>
      <c r="AC199" s="185" t="s">
        <v>210</v>
      </c>
      <c r="AD199" s="185" t="s">
        <v>5474</v>
      </c>
      <c r="AE199" s="185" t="s">
        <v>5474</v>
      </c>
      <c r="AF199" s="185" t="s">
        <v>5474</v>
      </c>
      <c r="AG199" s="185" t="s">
        <v>5474</v>
      </c>
      <c r="AH199" s="185" t="s">
        <v>5474</v>
      </c>
      <c r="AI199" s="185" t="s">
        <v>5474</v>
      </c>
      <c r="AJ199" s="185" t="s">
        <v>5474</v>
      </c>
    </row>
    <row r="200" spans="28:36">
      <c r="AB200" s="185">
        <v>1727</v>
      </c>
      <c r="AC200" s="185" t="s">
        <v>211</v>
      </c>
      <c r="AD200" s="185" t="s">
        <v>5474</v>
      </c>
      <c r="AE200" s="185" t="s">
        <v>5474</v>
      </c>
      <c r="AF200" s="185" t="s">
        <v>5474</v>
      </c>
      <c r="AG200" s="185" t="s">
        <v>5474</v>
      </c>
      <c r="AH200" s="185" t="s">
        <v>5474</v>
      </c>
      <c r="AI200" s="185" t="s">
        <v>5474</v>
      </c>
      <c r="AJ200" s="185" t="s">
        <v>5474</v>
      </c>
    </row>
    <row r="201" spans="28:36">
      <c r="AB201" s="185">
        <v>1729</v>
      </c>
      <c r="AC201" s="185" t="s">
        <v>212</v>
      </c>
      <c r="AD201" s="185" t="s">
        <v>5474</v>
      </c>
      <c r="AE201" s="185" t="s">
        <v>5474</v>
      </c>
      <c r="AF201" s="185" t="s">
        <v>5474</v>
      </c>
      <c r="AG201" s="185" t="s">
        <v>5474</v>
      </c>
      <c r="AH201" s="185" t="s">
        <v>5474</v>
      </c>
      <c r="AI201" s="185" t="s">
        <v>5474</v>
      </c>
      <c r="AJ201" s="185" t="s">
        <v>5474</v>
      </c>
    </row>
    <row r="202" spans="28:36">
      <c r="AB202" s="185">
        <v>1730</v>
      </c>
      <c r="AC202" s="185" t="s">
        <v>213</v>
      </c>
      <c r="AD202" s="185" t="s">
        <v>5474</v>
      </c>
      <c r="AE202" s="185" t="s">
        <v>5474</v>
      </c>
      <c r="AF202" s="185" t="s">
        <v>5474</v>
      </c>
      <c r="AG202" s="185" t="s">
        <v>5474</v>
      </c>
      <c r="AH202" s="185" t="s">
        <v>5474</v>
      </c>
      <c r="AI202" s="185" t="s">
        <v>5474</v>
      </c>
      <c r="AJ202" s="185" t="s">
        <v>5474</v>
      </c>
    </row>
    <row r="203" spans="28:36">
      <c r="AB203" s="185">
        <v>1731</v>
      </c>
      <c r="AC203" s="185" t="s">
        <v>214</v>
      </c>
      <c r="AD203" s="185" t="s">
        <v>5474</v>
      </c>
      <c r="AE203" s="185" t="s">
        <v>5474</v>
      </c>
      <c r="AF203" s="185" t="s">
        <v>5474</v>
      </c>
      <c r="AG203" s="185" t="s">
        <v>5474</v>
      </c>
      <c r="AH203" s="185" t="s">
        <v>5474</v>
      </c>
      <c r="AI203" s="185" t="s">
        <v>5474</v>
      </c>
      <c r="AJ203" s="185" t="s">
        <v>5474</v>
      </c>
    </row>
    <row r="204" spans="28:36">
      <c r="AB204" s="185">
        <v>1732</v>
      </c>
      <c r="AC204" s="185" t="s">
        <v>215</v>
      </c>
      <c r="AD204" s="185" t="s">
        <v>5474</v>
      </c>
      <c r="AE204" s="185" t="s">
        <v>5474</v>
      </c>
      <c r="AF204" s="185" t="s">
        <v>5474</v>
      </c>
      <c r="AG204" s="185" t="s">
        <v>5474</v>
      </c>
      <c r="AH204" s="185" t="s">
        <v>5474</v>
      </c>
      <c r="AI204" s="185" t="s">
        <v>5474</v>
      </c>
      <c r="AJ204" s="185" t="s">
        <v>5474</v>
      </c>
    </row>
    <row r="205" spans="28:36">
      <c r="AB205" s="185">
        <v>1733</v>
      </c>
      <c r="AC205" s="185" t="s">
        <v>216</v>
      </c>
      <c r="AD205" s="185" t="s">
        <v>5474</v>
      </c>
      <c r="AE205" s="185" t="s">
        <v>5474</v>
      </c>
      <c r="AF205" s="185" t="s">
        <v>5474</v>
      </c>
      <c r="AG205" s="185" t="s">
        <v>5474</v>
      </c>
      <c r="AH205" s="185" t="s">
        <v>5474</v>
      </c>
      <c r="AI205" s="185" t="s">
        <v>5474</v>
      </c>
      <c r="AJ205" s="185" t="s">
        <v>5474</v>
      </c>
    </row>
    <row r="206" spans="28:36">
      <c r="AB206" s="185">
        <v>1734</v>
      </c>
      <c r="AC206" s="185" t="s">
        <v>217</v>
      </c>
      <c r="AD206" s="185" t="s">
        <v>5474</v>
      </c>
      <c r="AE206" s="185" t="s">
        <v>5474</v>
      </c>
      <c r="AF206" s="185" t="s">
        <v>5474</v>
      </c>
      <c r="AG206" s="185" t="s">
        <v>5474</v>
      </c>
      <c r="AH206" s="185" t="s">
        <v>5474</v>
      </c>
      <c r="AI206" s="185" t="s">
        <v>5474</v>
      </c>
      <c r="AJ206" s="185" t="s">
        <v>5474</v>
      </c>
    </row>
    <row r="207" spans="28:36">
      <c r="AB207" s="185">
        <v>1735</v>
      </c>
      <c r="AC207" s="185" t="s">
        <v>218</v>
      </c>
      <c r="AD207" s="185" t="s">
        <v>5474</v>
      </c>
      <c r="AE207" s="185" t="s">
        <v>5474</v>
      </c>
      <c r="AF207" s="185" t="s">
        <v>5474</v>
      </c>
      <c r="AG207" s="185" t="s">
        <v>5474</v>
      </c>
      <c r="AH207" s="185" t="s">
        <v>5474</v>
      </c>
      <c r="AI207" s="185" t="s">
        <v>5474</v>
      </c>
      <c r="AJ207" s="185" t="s">
        <v>5474</v>
      </c>
    </row>
    <row r="208" spans="28:36">
      <c r="AB208" s="185">
        <v>1736</v>
      </c>
      <c r="AC208" s="185" t="s">
        <v>219</v>
      </c>
      <c r="AD208" s="185" t="s">
        <v>5474</v>
      </c>
      <c r="AE208" s="185" t="s">
        <v>5474</v>
      </c>
      <c r="AF208" s="185" t="s">
        <v>5474</v>
      </c>
      <c r="AG208" s="185" t="s">
        <v>5474</v>
      </c>
      <c r="AH208" s="185" t="s">
        <v>5474</v>
      </c>
      <c r="AI208" s="185" t="s">
        <v>5474</v>
      </c>
      <c r="AJ208" s="185" t="s">
        <v>5474</v>
      </c>
    </row>
    <row r="209" spans="28:36">
      <c r="AB209" s="185">
        <v>1737</v>
      </c>
      <c r="AC209" s="185" t="s">
        <v>220</v>
      </c>
      <c r="AD209" s="185" t="s">
        <v>5474</v>
      </c>
      <c r="AE209" s="185" t="s">
        <v>5474</v>
      </c>
      <c r="AF209" s="185" t="s">
        <v>5474</v>
      </c>
      <c r="AG209" s="185" t="s">
        <v>5474</v>
      </c>
      <c r="AH209" s="185" t="s">
        <v>5474</v>
      </c>
      <c r="AI209" s="185" t="s">
        <v>5474</v>
      </c>
      <c r="AJ209" s="185" t="s">
        <v>5474</v>
      </c>
    </row>
    <row r="210" spans="28:36">
      <c r="AB210" s="185">
        <v>1742</v>
      </c>
      <c r="AC210" s="185" t="s">
        <v>221</v>
      </c>
      <c r="AD210" s="185" t="s">
        <v>5474</v>
      </c>
      <c r="AE210" s="185" t="s">
        <v>5474</v>
      </c>
      <c r="AF210" s="185" t="s">
        <v>5474</v>
      </c>
      <c r="AG210" s="185" t="s">
        <v>5474</v>
      </c>
      <c r="AH210" s="185" t="s">
        <v>5474</v>
      </c>
      <c r="AI210" s="185" t="s">
        <v>5474</v>
      </c>
      <c r="AJ210" s="185" t="s">
        <v>5474</v>
      </c>
    </row>
    <row r="211" spans="28:36">
      <c r="AB211" s="185">
        <v>1752</v>
      </c>
      <c r="AC211" s="185" t="s">
        <v>222</v>
      </c>
      <c r="AD211" s="185" t="s">
        <v>5474</v>
      </c>
      <c r="AE211" s="185" t="s">
        <v>5474</v>
      </c>
      <c r="AF211" s="185" t="s">
        <v>5474</v>
      </c>
      <c r="AG211" s="185" t="s">
        <v>5474</v>
      </c>
      <c r="AH211" s="185" t="s">
        <v>5474</v>
      </c>
      <c r="AI211" s="185" t="s">
        <v>5474</v>
      </c>
      <c r="AJ211" s="185" t="s">
        <v>5474</v>
      </c>
    </row>
    <row r="212" spans="28:36">
      <c r="AB212" s="185">
        <v>1760</v>
      </c>
      <c r="AC212" s="185" t="s">
        <v>2028</v>
      </c>
      <c r="AD212" s="185" t="s">
        <v>5474</v>
      </c>
      <c r="AE212" s="185" t="s">
        <v>5474</v>
      </c>
      <c r="AF212" s="185" t="s">
        <v>5474</v>
      </c>
      <c r="AG212" s="185" t="s">
        <v>5474</v>
      </c>
      <c r="AH212" s="185" t="s">
        <v>5474</v>
      </c>
      <c r="AI212" s="185" t="s">
        <v>5474</v>
      </c>
      <c r="AJ212" s="185" t="s">
        <v>5474</v>
      </c>
    </row>
    <row r="213" spans="28:36">
      <c r="AB213" s="185">
        <v>1762</v>
      </c>
      <c r="AC213" s="185" t="s">
        <v>223</v>
      </c>
      <c r="AD213" s="185" t="s">
        <v>5474</v>
      </c>
      <c r="AE213" s="185" t="s">
        <v>5474</v>
      </c>
      <c r="AF213" s="185" t="s">
        <v>5474</v>
      </c>
      <c r="AG213" s="185" t="s">
        <v>5474</v>
      </c>
      <c r="AH213" s="185" t="s">
        <v>5474</v>
      </c>
      <c r="AI213" s="185" t="s">
        <v>5474</v>
      </c>
      <c r="AJ213" s="185" t="s">
        <v>5474</v>
      </c>
    </row>
    <row r="214" spans="28:36">
      <c r="AB214" s="185">
        <v>1773</v>
      </c>
      <c r="AC214" s="185" t="s">
        <v>224</v>
      </c>
      <c r="AD214" s="185" t="s">
        <v>5474</v>
      </c>
      <c r="AE214" s="185" t="s">
        <v>5474</v>
      </c>
      <c r="AF214" s="185" t="s">
        <v>5474</v>
      </c>
      <c r="AG214" s="185" t="s">
        <v>5474</v>
      </c>
      <c r="AH214" s="185" t="s">
        <v>5474</v>
      </c>
      <c r="AI214" s="185" t="s">
        <v>5474</v>
      </c>
      <c r="AJ214" s="185" t="s">
        <v>5474</v>
      </c>
    </row>
    <row r="215" spans="28:36">
      <c r="AB215" s="185">
        <v>1776</v>
      </c>
      <c r="AC215" s="185" t="s">
        <v>225</v>
      </c>
      <c r="AD215" s="185" t="s">
        <v>5474</v>
      </c>
      <c r="AE215" s="185" t="s">
        <v>5474</v>
      </c>
      <c r="AF215" s="185" t="s">
        <v>5474</v>
      </c>
      <c r="AG215" s="185" t="s">
        <v>5474</v>
      </c>
      <c r="AH215" s="185" t="s">
        <v>5474</v>
      </c>
      <c r="AI215" s="185" t="s">
        <v>5474</v>
      </c>
      <c r="AJ215" s="185" t="s">
        <v>5474</v>
      </c>
    </row>
    <row r="216" spans="28:36">
      <c r="AB216" s="185">
        <v>1777</v>
      </c>
      <c r="AC216" s="185" t="s">
        <v>226</v>
      </c>
      <c r="AD216" s="185" t="s">
        <v>5474</v>
      </c>
      <c r="AE216" s="185" t="s">
        <v>5474</v>
      </c>
      <c r="AF216" s="185" t="s">
        <v>5474</v>
      </c>
      <c r="AG216" s="185" t="s">
        <v>5474</v>
      </c>
      <c r="AH216" s="185" t="s">
        <v>5474</v>
      </c>
      <c r="AI216" s="185" t="s">
        <v>5474</v>
      </c>
      <c r="AJ216" s="185" t="s">
        <v>5474</v>
      </c>
    </row>
    <row r="217" spans="28:36">
      <c r="AB217" s="185">
        <v>1780</v>
      </c>
      <c r="AC217" s="185" t="s">
        <v>2034</v>
      </c>
      <c r="AD217" s="185" t="s">
        <v>5474</v>
      </c>
      <c r="AE217" s="185" t="s">
        <v>5474</v>
      </c>
      <c r="AF217" s="185" t="s">
        <v>5474</v>
      </c>
      <c r="AG217" s="185" t="s">
        <v>5474</v>
      </c>
      <c r="AH217" s="185" t="s">
        <v>5474</v>
      </c>
      <c r="AI217" s="185" t="s">
        <v>5474</v>
      </c>
      <c r="AJ217" s="185" t="s">
        <v>5474</v>
      </c>
    </row>
    <row r="218" spans="28:36">
      <c r="AB218" s="185">
        <v>1781</v>
      </c>
      <c r="AC218" s="185" t="s">
        <v>227</v>
      </c>
      <c r="AD218" s="185" t="s">
        <v>5474</v>
      </c>
      <c r="AE218" s="185" t="s">
        <v>5474</v>
      </c>
      <c r="AF218" s="185" t="s">
        <v>5474</v>
      </c>
      <c r="AG218" s="185" t="s">
        <v>5474</v>
      </c>
      <c r="AH218" s="185" t="s">
        <v>5474</v>
      </c>
      <c r="AI218" s="185" t="s">
        <v>5474</v>
      </c>
      <c r="AJ218" s="185" t="s">
        <v>5474</v>
      </c>
    </row>
    <row r="219" spans="28:36">
      <c r="AB219" s="185">
        <v>1783</v>
      </c>
      <c r="AC219" s="185" t="s">
        <v>228</v>
      </c>
      <c r="AD219" s="185" t="s">
        <v>5474</v>
      </c>
      <c r="AE219" s="185" t="s">
        <v>5474</v>
      </c>
      <c r="AF219" s="185" t="s">
        <v>5474</v>
      </c>
      <c r="AG219" s="185" t="s">
        <v>5474</v>
      </c>
      <c r="AH219" s="185" t="s">
        <v>5474</v>
      </c>
      <c r="AI219" s="185" t="s">
        <v>5474</v>
      </c>
      <c r="AJ219" s="185" t="s">
        <v>5474</v>
      </c>
    </row>
    <row r="220" spans="28:36">
      <c r="AB220" s="185">
        <v>1784</v>
      </c>
      <c r="AC220" s="185" t="s">
        <v>229</v>
      </c>
      <c r="AD220" s="185" t="s">
        <v>5474</v>
      </c>
      <c r="AE220" s="185" t="s">
        <v>5474</v>
      </c>
      <c r="AF220" s="185" t="s">
        <v>5474</v>
      </c>
      <c r="AG220" s="185" t="s">
        <v>5474</v>
      </c>
      <c r="AH220" s="185" t="s">
        <v>5474</v>
      </c>
      <c r="AI220" s="185" t="s">
        <v>5474</v>
      </c>
      <c r="AJ220" s="185" t="s">
        <v>5474</v>
      </c>
    </row>
    <row r="221" spans="28:36">
      <c r="AB221" s="185">
        <v>1785</v>
      </c>
      <c r="AC221" s="185" t="s">
        <v>230</v>
      </c>
      <c r="AD221" s="185" t="s">
        <v>5474</v>
      </c>
      <c r="AE221" s="185" t="s">
        <v>5474</v>
      </c>
      <c r="AF221" s="185" t="s">
        <v>5474</v>
      </c>
      <c r="AG221" s="185" t="s">
        <v>5474</v>
      </c>
      <c r="AH221" s="185" t="s">
        <v>5474</v>
      </c>
      <c r="AI221" s="185" t="s">
        <v>5474</v>
      </c>
      <c r="AJ221" s="185" t="s">
        <v>5474</v>
      </c>
    </row>
    <row r="222" spans="28:36">
      <c r="AB222" s="185">
        <v>1786</v>
      </c>
      <c r="AC222" s="185" t="s">
        <v>231</v>
      </c>
      <c r="AD222" s="185" t="s">
        <v>5474</v>
      </c>
      <c r="AE222" s="185" t="s">
        <v>5474</v>
      </c>
      <c r="AF222" s="185" t="s">
        <v>5474</v>
      </c>
      <c r="AG222" s="185" t="s">
        <v>5474</v>
      </c>
      <c r="AH222" s="185" t="s">
        <v>5474</v>
      </c>
      <c r="AI222" s="185" t="s">
        <v>5474</v>
      </c>
      <c r="AJ222" s="185" t="s">
        <v>5474</v>
      </c>
    </row>
    <row r="223" spans="28:36">
      <c r="AB223" s="185">
        <v>1787</v>
      </c>
      <c r="AC223" s="185" t="s">
        <v>232</v>
      </c>
      <c r="AD223" s="185" t="s">
        <v>5474</v>
      </c>
      <c r="AE223" s="185" t="s">
        <v>5474</v>
      </c>
      <c r="AF223" s="185" t="s">
        <v>5474</v>
      </c>
      <c r="AG223" s="185" t="s">
        <v>5474</v>
      </c>
      <c r="AH223" s="185" t="s">
        <v>5474</v>
      </c>
      <c r="AI223" s="185" t="s">
        <v>5474</v>
      </c>
      <c r="AJ223" s="185" t="s">
        <v>5474</v>
      </c>
    </row>
    <row r="224" spans="28:36">
      <c r="AB224" s="185">
        <v>1788</v>
      </c>
      <c r="AC224" s="185" t="s">
        <v>233</v>
      </c>
      <c r="AD224" s="185" t="s">
        <v>5474</v>
      </c>
      <c r="AE224" s="185" t="s">
        <v>5474</v>
      </c>
      <c r="AF224" s="185" t="s">
        <v>5474</v>
      </c>
      <c r="AG224" s="185" t="s">
        <v>5474</v>
      </c>
      <c r="AH224" s="185" t="s">
        <v>5474</v>
      </c>
      <c r="AI224" s="185" t="s">
        <v>5474</v>
      </c>
      <c r="AJ224" s="185" t="s">
        <v>5474</v>
      </c>
    </row>
    <row r="225" spans="28:36">
      <c r="AB225" s="185">
        <v>1789</v>
      </c>
      <c r="AC225" s="185" t="s">
        <v>234</v>
      </c>
      <c r="AD225" s="185" t="s">
        <v>5474</v>
      </c>
      <c r="AE225" s="185" t="s">
        <v>5474</v>
      </c>
      <c r="AF225" s="185" t="s">
        <v>5474</v>
      </c>
      <c r="AG225" s="185" t="s">
        <v>5474</v>
      </c>
      <c r="AH225" s="185" t="s">
        <v>5474</v>
      </c>
      <c r="AI225" s="185" t="s">
        <v>5474</v>
      </c>
      <c r="AJ225" s="185" t="s">
        <v>5474</v>
      </c>
    </row>
    <row r="226" spans="28:36">
      <c r="AB226" s="185">
        <v>1795</v>
      </c>
      <c r="AC226" s="185" t="s">
        <v>235</v>
      </c>
      <c r="AD226" s="185" t="s">
        <v>5474</v>
      </c>
      <c r="AE226" s="185" t="s">
        <v>5474</v>
      </c>
      <c r="AF226" s="185" t="s">
        <v>5474</v>
      </c>
      <c r="AG226" s="185" t="s">
        <v>5474</v>
      </c>
      <c r="AH226" s="185" t="s">
        <v>5474</v>
      </c>
      <c r="AI226" s="185" t="s">
        <v>5474</v>
      </c>
      <c r="AJ226" s="185" t="s">
        <v>5474</v>
      </c>
    </row>
    <row r="227" spans="28:36">
      <c r="AB227" s="185">
        <v>1796</v>
      </c>
      <c r="AC227" s="185" t="s">
        <v>2047</v>
      </c>
      <c r="AD227" s="185" t="s">
        <v>5474</v>
      </c>
      <c r="AE227" s="185" t="s">
        <v>5474</v>
      </c>
      <c r="AF227" s="185" t="s">
        <v>5474</v>
      </c>
      <c r="AG227" s="185" t="s">
        <v>5474</v>
      </c>
      <c r="AH227" s="185" t="s">
        <v>5474</v>
      </c>
      <c r="AI227" s="185" t="s">
        <v>5474</v>
      </c>
      <c r="AJ227" s="185" t="s">
        <v>5474</v>
      </c>
    </row>
    <row r="228" spans="28:36">
      <c r="AB228" s="185">
        <v>1799</v>
      </c>
      <c r="AC228" s="185" t="s">
        <v>236</v>
      </c>
      <c r="AD228" s="185" t="s">
        <v>5474</v>
      </c>
      <c r="AE228" s="185" t="s">
        <v>5474</v>
      </c>
      <c r="AF228" s="185" t="s">
        <v>5474</v>
      </c>
      <c r="AG228" s="185" t="s">
        <v>5474</v>
      </c>
      <c r="AH228" s="185" t="s">
        <v>5474</v>
      </c>
      <c r="AI228" s="185" t="s">
        <v>5474</v>
      </c>
      <c r="AJ228" s="185" t="s">
        <v>5474</v>
      </c>
    </row>
    <row r="229" spans="28:36">
      <c r="AB229" s="185">
        <v>1802</v>
      </c>
      <c r="AC229" s="185" t="s">
        <v>237</v>
      </c>
      <c r="AD229" s="185" t="s">
        <v>5474</v>
      </c>
      <c r="AE229" s="185" t="s">
        <v>5474</v>
      </c>
      <c r="AF229" s="185" t="s">
        <v>5474</v>
      </c>
      <c r="AG229" s="185" t="s">
        <v>5474</v>
      </c>
      <c r="AH229" s="185" t="s">
        <v>5474</v>
      </c>
      <c r="AI229" s="185" t="s">
        <v>5474</v>
      </c>
      <c r="AJ229" s="185" t="s">
        <v>5474</v>
      </c>
    </row>
    <row r="230" spans="28:36">
      <c r="AB230" s="185">
        <v>1805</v>
      </c>
      <c r="AC230" s="185" t="s">
        <v>238</v>
      </c>
      <c r="AD230" s="185" t="s">
        <v>5474</v>
      </c>
      <c r="AE230" s="185" t="s">
        <v>5474</v>
      </c>
      <c r="AF230" s="185" t="s">
        <v>5474</v>
      </c>
      <c r="AG230" s="185" t="s">
        <v>5474</v>
      </c>
      <c r="AH230" s="185" t="s">
        <v>5474</v>
      </c>
      <c r="AI230" s="185" t="s">
        <v>5474</v>
      </c>
      <c r="AJ230" s="185" t="s">
        <v>5474</v>
      </c>
    </row>
    <row r="231" spans="28:36">
      <c r="AB231" s="185">
        <v>1806</v>
      </c>
      <c r="AC231" s="185" t="s">
        <v>239</v>
      </c>
      <c r="AD231" s="185" t="s">
        <v>5474</v>
      </c>
      <c r="AE231" s="185" t="s">
        <v>5474</v>
      </c>
      <c r="AF231" s="185" t="s">
        <v>5474</v>
      </c>
      <c r="AG231" s="185" t="s">
        <v>5474</v>
      </c>
      <c r="AH231" s="185" t="s">
        <v>5474</v>
      </c>
      <c r="AI231" s="185" t="s">
        <v>5474</v>
      </c>
      <c r="AJ231" s="185" t="s">
        <v>5474</v>
      </c>
    </row>
    <row r="232" spans="28:36">
      <c r="AB232" s="185">
        <v>1808</v>
      </c>
      <c r="AC232" s="185" t="s">
        <v>240</v>
      </c>
      <c r="AD232" s="185" t="s">
        <v>5474</v>
      </c>
      <c r="AE232" s="185" t="s">
        <v>5474</v>
      </c>
      <c r="AF232" s="185" t="s">
        <v>5474</v>
      </c>
      <c r="AG232" s="185" t="s">
        <v>5474</v>
      </c>
      <c r="AH232" s="185" t="s">
        <v>5474</v>
      </c>
      <c r="AI232" s="185" t="s">
        <v>5474</v>
      </c>
      <c r="AJ232" s="185" t="s">
        <v>5474</v>
      </c>
    </row>
    <row r="233" spans="28:36">
      <c r="AB233" s="185">
        <v>1809</v>
      </c>
      <c r="AC233" s="185" t="s">
        <v>241</v>
      </c>
      <c r="AD233" s="185" t="s">
        <v>5474</v>
      </c>
      <c r="AE233" s="185" t="s">
        <v>5474</v>
      </c>
      <c r="AF233" s="185" t="s">
        <v>5474</v>
      </c>
      <c r="AG233" s="185" t="s">
        <v>5474</v>
      </c>
      <c r="AH233" s="185" t="s">
        <v>5474</v>
      </c>
      <c r="AI233" s="185" t="s">
        <v>5474</v>
      </c>
      <c r="AJ233" s="185" t="s">
        <v>5474</v>
      </c>
    </row>
    <row r="234" spans="28:36">
      <c r="AB234" s="185">
        <v>1810</v>
      </c>
      <c r="AC234" s="185" t="s">
        <v>2057</v>
      </c>
      <c r="AD234" s="185" t="s">
        <v>5474</v>
      </c>
      <c r="AE234" s="185" t="s">
        <v>5474</v>
      </c>
      <c r="AF234" s="185" t="s">
        <v>5474</v>
      </c>
      <c r="AG234" s="185" t="s">
        <v>5474</v>
      </c>
      <c r="AH234" s="185" t="s">
        <v>5474</v>
      </c>
      <c r="AI234" s="185" t="s">
        <v>5474</v>
      </c>
      <c r="AJ234" s="185" t="s">
        <v>5474</v>
      </c>
    </row>
    <row r="235" spans="28:36">
      <c r="AB235" s="185">
        <v>1813</v>
      </c>
      <c r="AC235" s="185" t="s">
        <v>242</v>
      </c>
      <c r="AD235" s="185" t="s">
        <v>5474</v>
      </c>
      <c r="AE235" s="185" t="s">
        <v>5474</v>
      </c>
      <c r="AF235" s="185" t="s">
        <v>5474</v>
      </c>
      <c r="AG235" s="185" t="s">
        <v>5474</v>
      </c>
      <c r="AH235" s="185" t="s">
        <v>5474</v>
      </c>
      <c r="AI235" s="185" t="s">
        <v>5474</v>
      </c>
      <c r="AJ235" s="185" t="s">
        <v>5474</v>
      </c>
    </row>
    <row r="236" spans="28:36">
      <c r="AB236" s="185">
        <v>1814</v>
      </c>
      <c r="AC236" s="185" t="s">
        <v>2060</v>
      </c>
      <c r="AD236" s="185" t="s">
        <v>5474</v>
      </c>
      <c r="AE236" s="185" t="s">
        <v>5474</v>
      </c>
      <c r="AF236" s="185" t="s">
        <v>5474</v>
      </c>
      <c r="AG236" s="185" t="s">
        <v>5474</v>
      </c>
      <c r="AH236" s="185" t="s">
        <v>5474</v>
      </c>
      <c r="AI236" s="185" t="s">
        <v>5474</v>
      </c>
      <c r="AJ236" s="185" t="s">
        <v>5474</v>
      </c>
    </row>
    <row r="237" spans="28:36">
      <c r="AB237" s="185">
        <v>1815</v>
      </c>
      <c r="AC237" s="185" t="s">
        <v>243</v>
      </c>
      <c r="AD237" s="185" t="s">
        <v>5474</v>
      </c>
      <c r="AE237" s="185" t="s">
        <v>5474</v>
      </c>
      <c r="AF237" s="185" t="s">
        <v>5474</v>
      </c>
      <c r="AG237" s="185" t="s">
        <v>5474</v>
      </c>
      <c r="AH237" s="185" t="s">
        <v>5474</v>
      </c>
      <c r="AI237" s="185" t="s">
        <v>5474</v>
      </c>
      <c r="AJ237" s="185" t="s">
        <v>5474</v>
      </c>
    </row>
    <row r="238" spans="28:36">
      <c r="AB238" s="185">
        <v>1817</v>
      </c>
      <c r="AC238" s="185" t="s">
        <v>244</v>
      </c>
      <c r="AD238" s="185" t="s">
        <v>5474</v>
      </c>
      <c r="AE238" s="185" t="s">
        <v>5474</v>
      </c>
      <c r="AF238" s="185" t="s">
        <v>5474</v>
      </c>
      <c r="AG238" s="185" t="s">
        <v>5474</v>
      </c>
      <c r="AH238" s="185" t="s">
        <v>5474</v>
      </c>
      <c r="AI238" s="185" t="s">
        <v>5474</v>
      </c>
      <c r="AJ238" s="185" t="s">
        <v>5474</v>
      </c>
    </row>
    <row r="239" spans="28:36">
      <c r="AB239" s="185">
        <v>1818</v>
      </c>
      <c r="AC239" s="185" t="s">
        <v>4896</v>
      </c>
      <c r="AD239" s="185" t="s">
        <v>5474</v>
      </c>
      <c r="AE239" s="185" t="s">
        <v>5474</v>
      </c>
      <c r="AF239" s="185" t="s">
        <v>5474</v>
      </c>
      <c r="AG239" s="185" t="s">
        <v>5474</v>
      </c>
      <c r="AH239" s="185" t="s">
        <v>5474</v>
      </c>
      <c r="AI239" s="185" t="s">
        <v>5474</v>
      </c>
      <c r="AJ239" s="185" t="s">
        <v>5474</v>
      </c>
    </row>
    <row r="240" spans="28:36">
      <c r="AB240" s="185">
        <v>1819</v>
      </c>
      <c r="AC240" s="185" t="s">
        <v>2066</v>
      </c>
      <c r="AD240" s="185" t="s">
        <v>5474</v>
      </c>
      <c r="AE240" s="185" t="s">
        <v>5474</v>
      </c>
      <c r="AF240" s="185" t="s">
        <v>5474</v>
      </c>
      <c r="AG240" s="185" t="s">
        <v>5474</v>
      </c>
      <c r="AH240" s="185" t="s">
        <v>5474</v>
      </c>
      <c r="AI240" s="185" t="s">
        <v>5474</v>
      </c>
      <c r="AJ240" s="185" t="s">
        <v>5474</v>
      </c>
    </row>
    <row r="241" spans="28:36">
      <c r="AB241" s="185">
        <v>1902</v>
      </c>
      <c r="AC241" s="185" t="s">
        <v>2068</v>
      </c>
      <c r="AD241" s="185" t="s">
        <v>5474</v>
      </c>
      <c r="AE241" s="185" t="s">
        <v>5474</v>
      </c>
      <c r="AF241" s="185" t="s">
        <v>5474</v>
      </c>
      <c r="AG241" s="185" t="s">
        <v>5474</v>
      </c>
      <c r="AH241" s="185" t="s">
        <v>5474</v>
      </c>
      <c r="AI241" s="185" t="s">
        <v>5474</v>
      </c>
      <c r="AJ241" s="185" t="s">
        <v>5474</v>
      </c>
    </row>
    <row r="242" spans="28:36">
      <c r="AB242" s="185">
        <v>1903</v>
      </c>
      <c r="AC242" s="185" t="s">
        <v>245</v>
      </c>
      <c r="AD242" s="185" t="s">
        <v>5474</v>
      </c>
      <c r="AE242" s="185" t="s">
        <v>5474</v>
      </c>
      <c r="AF242" s="185" t="s">
        <v>5474</v>
      </c>
      <c r="AG242" s="185" t="s">
        <v>5474</v>
      </c>
      <c r="AH242" s="185" t="s">
        <v>5474</v>
      </c>
      <c r="AI242" s="185" t="s">
        <v>5474</v>
      </c>
      <c r="AJ242" s="185" t="s">
        <v>5474</v>
      </c>
    </row>
    <row r="243" spans="28:36">
      <c r="AB243" s="185">
        <v>1904</v>
      </c>
      <c r="AC243" s="185" t="s">
        <v>246</v>
      </c>
      <c r="AD243" s="185" t="s">
        <v>5474</v>
      </c>
      <c r="AE243" s="185" t="s">
        <v>5474</v>
      </c>
      <c r="AF243" s="185" t="s">
        <v>5474</v>
      </c>
      <c r="AG243" s="185" t="s">
        <v>5474</v>
      </c>
      <c r="AH243" s="185" t="s">
        <v>5474</v>
      </c>
      <c r="AI243" s="185" t="s">
        <v>5474</v>
      </c>
      <c r="AJ243" s="185" t="s">
        <v>5474</v>
      </c>
    </row>
    <row r="244" spans="28:36">
      <c r="AB244" s="185">
        <v>1905</v>
      </c>
      <c r="AC244" s="185" t="s">
        <v>247</v>
      </c>
      <c r="AD244" s="185" t="s">
        <v>5474</v>
      </c>
      <c r="AE244" s="185" t="s">
        <v>5474</v>
      </c>
      <c r="AF244" s="185" t="s">
        <v>5474</v>
      </c>
      <c r="AG244" s="185" t="s">
        <v>5474</v>
      </c>
      <c r="AH244" s="185" t="s">
        <v>5474</v>
      </c>
      <c r="AI244" s="185" t="s">
        <v>5474</v>
      </c>
      <c r="AJ244" s="185" t="s">
        <v>5474</v>
      </c>
    </row>
    <row r="245" spans="28:36">
      <c r="AB245" s="185">
        <v>1906</v>
      </c>
      <c r="AC245" s="185" t="s">
        <v>1631</v>
      </c>
      <c r="AD245" s="185" t="s">
        <v>5474</v>
      </c>
      <c r="AE245" s="185" t="s">
        <v>5474</v>
      </c>
      <c r="AF245" s="185" t="s">
        <v>5474</v>
      </c>
      <c r="AG245" s="185" t="s">
        <v>5474</v>
      </c>
      <c r="AH245" s="185" t="s">
        <v>5474</v>
      </c>
      <c r="AI245" s="185" t="s">
        <v>5474</v>
      </c>
      <c r="AJ245" s="185" t="s">
        <v>5474</v>
      </c>
    </row>
    <row r="246" spans="28:36">
      <c r="AB246" s="185">
        <v>1907</v>
      </c>
      <c r="AC246" s="185" t="s">
        <v>248</v>
      </c>
      <c r="AD246" s="185" t="s">
        <v>5474</v>
      </c>
      <c r="AE246" s="185" t="s">
        <v>5474</v>
      </c>
      <c r="AF246" s="185" t="s">
        <v>5474</v>
      </c>
      <c r="AG246" s="185" t="s">
        <v>5474</v>
      </c>
      <c r="AH246" s="185" t="s">
        <v>5474</v>
      </c>
      <c r="AI246" s="185" t="s">
        <v>5474</v>
      </c>
      <c r="AJ246" s="185" t="s">
        <v>5474</v>
      </c>
    </row>
    <row r="247" spans="28:36">
      <c r="AB247" s="185">
        <v>1909</v>
      </c>
      <c r="AC247" s="185" t="s">
        <v>249</v>
      </c>
      <c r="AD247" s="185" t="s">
        <v>5474</v>
      </c>
      <c r="AE247" s="185" t="s">
        <v>5474</v>
      </c>
      <c r="AF247" s="185" t="s">
        <v>5474</v>
      </c>
      <c r="AG247" s="185" t="s">
        <v>5474</v>
      </c>
      <c r="AH247" s="185" t="s">
        <v>5474</v>
      </c>
      <c r="AI247" s="185" t="s">
        <v>5474</v>
      </c>
      <c r="AJ247" s="185" t="s">
        <v>5474</v>
      </c>
    </row>
    <row r="248" spans="28:36">
      <c r="AB248" s="185">
        <v>2002</v>
      </c>
      <c r="AC248" s="185" t="s">
        <v>250</v>
      </c>
      <c r="AD248" s="185" t="s">
        <v>5473</v>
      </c>
      <c r="AE248" s="185" t="s">
        <v>5474</v>
      </c>
      <c r="AF248" s="185" t="s">
        <v>5474</v>
      </c>
      <c r="AG248" s="185" t="s">
        <v>5474</v>
      </c>
      <c r="AH248" s="185" t="s">
        <v>5475</v>
      </c>
      <c r="AI248" s="185" t="s">
        <v>5474</v>
      </c>
      <c r="AJ248" s="185" t="s">
        <v>5477</v>
      </c>
    </row>
    <row r="249" spans="28:36">
      <c r="AB249" s="185">
        <v>2006</v>
      </c>
      <c r="AC249" s="185" t="s">
        <v>251</v>
      </c>
      <c r="AD249" s="185" t="s">
        <v>5474</v>
      </c>
      <c r="AE249" s="185" t="s">
        <v>5474</v>
      </c>
      <c r="AF249" s="185" t="s">
        <v>5474</v>
      </c>
      <c r="AG249" s="185" t="s">
        <v>5474</v>
      </c>
      <c r="AH249" s="185" t="s">
        <v>5474</v>
      </c>
      <c r="AI249" s="185" t="s">
        <v>5474</v>
      </c>
      <c r="AJ249" s="185" t="s">
        <v>5474</v>
      </c>
    </row>
    <row r="250" spans="28:36">
      <c r="AB250" s="185">
        <v>2007</v>
      </c>
      <c r="AC250" s="185" t="s">
        <v>252</v>
      </c>
      <c r="AD250" s="185" t="s">
        <v>5474</v>
      </c>
      <c r="AE250" s="185" t="s">
        <v>5474</v>
      </c>
      <c r="AF250" s="185" t="s">
        <v>5474</v>
      </c>
      <c r="AG250" s="185" t="s">
        <v>5474</v>
      </c>
      <c r="AH250" s="185" t="s">
        <v>5474</v>
      </c>
      <c r="AI250" s="185" t="s">
        <v>5474</v>
      </c>
      <c r="AJ250" s="185" t="s">
        <v>5474</v>
      </c>
    </row>
    <row r="251" spans="28:36">
      <c r="AB251" s="185">
        <v>2008</v>
      </c>
      <c r="AC251" s="185" t="s">
        <v>253</v>
      </c>
      <c r="AD251" s="185" t="s">
        <v>5474</v>
      </c>
      <c r="AE251" s="185" t="s">
        <v>5474</v>
      </c>
      <c r="AF251" s="185" t="s">
        <v>5474</v>
      </c>
      <c r="AG251" s="185" t="s">
        <v>5474</v>
      </c>
      <c r="AH251" s="185" t="s">
        <v>5474</v>
      </c>
      <c r="AI251" s="185" t="s">
        <v>5474</v>
      </c>
      <c r="AJ251" s="185" t="s">
        <v>5474</v>
      </c>
    </row>
    <row r="252" spans="28:36">
      <c r="AB252" s="185">
        <v>2009</v>
      </c>
      <c r="AC252" s="185" t="s">
        <v>254</v>
      </c>
      <c r="AD252" s="185" t="s">
        <v>5474</v>
      </c>
      <c r="AE252" s="185" t="s">
        <v>5474</v>
      </c>
      <c r="AF252" s="185" t="s">
        <v>5474</v>
      </c>
      <c r="AG252" s="185" t="s">
        <v>5474</v>
      </c>
      <c r="AH252" s="185" t="s">
        <v>5474</v>
      </c>
      <c r="AI252" s="185" t="s">
        <v>5474</v>
      </c>
      <c r="AJ252" s="185" t="s">
        <v>5474</v>
      </c>
    </row>
    <row r="253" spans="28:36">
      <c r="AB253" s="185">
        <v>2010</v>
      </c>
      <c r="AC253" s="185" t="s">
        <v>255</v>
      </c>
      <c r="AD253" s="185" t="s">
        <v>5474</v>
      </c>
      <c r="AE253" s="185" t="s">
        <v>5474</v>
      </c>
      <c r="AF253" s="185" t="s">
        <v>5474</v>
      </c>
      <c r="AG253" s="185" t="s">
        <v>5474</v>
      </c>
      <c r="AH253" s="185" t="s">
        <v>5474</v>
      </c>
      <c r="AI253" s="185" t="s">
        <v>5474</v>
      </c>
      <c r="AJ253" s="185" t="s">
        <v>5474</v>
      </c>
    </row>
    <row r="254" spans="28:36">
      <c r="AB254" s="185">
        <v>2012</v>
      </c>
      <c r="AC254" s="185" t="s">
        <v>256</v>
      </c>
      <c r="AD254" s="185" t="s">
        <v>5474</v>
      </c>
      <c r="AE254" s="185" t="s">
        <v>5474</v>
      </c>
      <c r="AF254" s="185" t="s">
        <v>5474</v>
      </c>
      <c r="AG254" s="185" t="s">
        <v>5474</v>
      </c>
      <c r="AH254" s="185" t="s">
        <v>5474</v>
      </c>
      <c r="AI254" s="185" t="s">
        <v>5474</v>
      </c>
      <c r="AJ254" s="185" t="s">
        <v>5474</v>
      </c>
    </row>
    <row r="255" spans="28:36">
      <c r="AB255" s="185">
        <v>2013</v>
      </c>
      <c r="AC255" s="185" t="s">
        <v>257</v>
      </c>
      <c r="AD255" s="185" t="s">
        <v>5474</v>
      </c>
      <c r="AE255" s="185" t="s">
        <v>5474</v>
      </c>
      <c r="AF255" s="185" t="s">
        <v>5474</v>
      </c>
      <c r="AG255" s="185" t="s">
        <v>5474</v>
      </c>
      <c r="AH255" s="185" t="s">
        <v>5474</v>
      </c>
      <c r="AI255" s="185" t="s">
        <v>5474</v>
      </c>
      <c r="AJ255" s="185" t="s">
        <v>5474</v>
      </c>
    </row>
    <row r="256" spans="28:36">
      <c r="AB256" s="185">
        <v>2014</v>
      </c>
      <c r="AC256" s="185" t="s">
        <v>258</v>
      </c>
      <c r="AD256" s="185" t="s">
        <v>5474</v>
      </c>
      <c r="AE256" s="185" t="s">
        <v>5474</v>
      </c>
      <c r="AF256" s="185" t="s">
        <v>5474</v>
      </c>
      <c r="AG256" s="185" t="s">
        <v>5474</v>
      </c>
      <c r="AH256" s="185" t="s">
        <v>5474</v>
      </c>
      <c r="AI256" s="185" t="s">
        <v>5474</v>
      </c>
      <c r="AJ256" s="185" t="s">
        <v>5474</v>
      </c>
    </row>
    <row r="257" spans="28:36">
      <c r="AB257" s="185">
        <v>2015</v>
      </c>
      <c r="AC257" s="185" t="s">
        <v>259</v>
      </c>
      <c r="AD257" s="185" t="s">
        <v>5474</v>
      </c>
      <c r="AE257" s="185" t="s">
        <v>5474</v>
      </c>
      <c r="AF257" s="185" t="s">
        <v>5474</v>
      </c>
      <c r="AG257" s="185" t="s">
        <v>5474</v>
      </c>
      <c r="AH257" s="185" t="s">
        <v>5474</v>
      </c>
      <c r="AI257" s="185" t="s">
        <v>5474</v>
      </c>
      <c r="AJ257" s="185" t="s">
        <v>5474</v>
      </c>
    </row>
    <row r="258" spans="28:36">
      <c r="AB258" s="185">
        <v>2017</v>
      </c>
      <c r="AC258" s="185" t="s">
        <v>260</v>
      </c>
      <c r="AD258" s="185" t="s">
        <v>5474</v>
      </c>
      <c r="AE258" s="185" t="s">
        <v>5474</v>
      </c>
      <c r="AF258" s="185" t="s">
        <v>5474</v>
      </c>
      <c r="AG258" s="185" t="s">
        <v>5474</v>
      </c>
      <c r="AH258" s="185" t="s">
        <v>5474</v>
      </c>
      <c r="AI258" s="185" t="s">
        <v>5474</v>
      </c>
      <c r="AJ258" s="185" t="s">
        <v>5474</v>
      </c>
    </row>
    <row r="259" spans="28:36">
      <c r="AB259" s="185">
        <v>2020</v>
      </c>
      <c r="AC259" s="185" t="s">
        <v>261</v>
      </c>
      <c r="AD259" s="185" t="s">
        <v>5474</v>
      </c>
      <c r="AE259" s="185" t="s">
        <v>5474</v>
      </c>
      <c r="AF259" s="185" t="s">
        <v>5474</v>
      </c>
      <c r="AG259" s="185" t="s">
        <v>5474</v>
      </c>
      <c r="AH259" s="185" t="s">
        <v>5474</v>
      </c>
      <c r="AI259" s="185" t="s">
        <v>5474</v>
      </c>
      <c r="AJ259" s="185" t="s">
        <v>5474</v>
      </c>
    </row>
    <row r="260" spans="28:36">
      <c r="AB260" s="185">
        <v>2022</v>
      </c>
      <c r="AC260" s="185" t="s">
        <v>262</v>
      </c>
      <c r="AD260" s="185" t="s">
        <v>5474</v>
      </c>
      <c r="AE260" s="185" t="s">
        <v>5474</v>
      </c>
      <c r="AF260" s="185" t="s">
        <v>5474</v>
      </c>
      <c r="AG260" s="185" t="s">
        <v>5474</v>
      </c>
      <c r="AH260" s="185" t="s">
        <v>5474</v>
      </c>
      <c r="AI260" s="185" t="s">
        <v>5474</v>
      </c>
      <c r="AJ260" s="185" t="s">
        <v>5474</v>
      </c>
    </row>
    <row r="261" spans="28:36">
      <c r="AB261" s="185">
        <v>2023</v>
      </c>
      <c r="AC261" s="185" t="s">
        <v>263</v>
      </c>
      <c r="AD261" s="185" t="s">
        <v>5474</v>
      </c>
      <c r="AE261" s="185" t="s">
        <v>5474</v>
      </c>
      <c r="AF261" s="185" t="s">
        <v>5474</v>
      </c>
      <c r="AG261" s="185" t="s">
        <v>5474</v>
      </c>
      <c r="AH261" s="185" t="s">
        <v>5474</v>
      </c>
      <c r="AI261" s="185" t="s">
        <v>5474</v>
      </c>
      <c r="AJ261" s="185" t="s">
        <v>5474</v>
      </c>
    </row>
    <row r="262" spans="28:36">
      <c r="AB262" s="185">
        <v>2024</v>
      </c>
      <c r="AC262" s="185" t="s">
        <v>264</v>
      </c>
      <c r="AD262" s="185" t="s">
        <v>5474</v>
      </c>
      <c r="AE262" s="185" t="s">
        <v>5474</v>
      </c>
      <c r="AF262" s="185" t="s">
        <v>5474</v>
      </c>
      <c r="AG262" s="185" t="s">
        <v>5474</v>
      </c>
      <c r="AH262" s="185" t="s">
        <v>5474</v>
      </c>
      <c r="AI262" s="185" t="s">
        <v>5474</v>
      </c>
      <c r="AJ262" s="185" t="s">
        <v>5474</v>
      </c>
    </row>
    <row r="263" spans="28:36">
      <c r="AB263" s="185">
        <v>2025</v>
      </c>
      <c r="AC263" s="185" t="s">
        <v>265</v>
      </c>
      <c r="AD263" s="185" t="s">
        <v>5474</v>
      </c>
      <c r="AE263" s="185" t="s">
        <v>5474</v>
      </c>
      <c r="AF263" s="185" t="s">
        <v>5474</v>
      </c>
      <c r="AG263" s="185" t="s">
        <v>5474</v>
      </c>
      <c r="AH263" s="185" t="s">
        <v>5474</v>
      </c>
      <c r="AI263" s="185" t="s">
        <v>5474</v>
      </c>
      <c r="AJ263" s="185" t="s">
        <v>5474</v>
      </c>
    </row>
    <row r="264" spans="28:36">
      <c r="AB264" s="185">
        <v>2027</v>
      </c>
      <c r="AC264" s="185" t="s">
        <v>266</v>
      </c>
      <c r="AD264" s="185" t="s">
        <v>5474</v>
      </c>
      <c r="AE264" s="185" t="s">
        <v>5474</v>
      </c>
      <c r="AF264" s="185" t="s">
        <v>5474</v>
      </c>
      <c r="AG264" s="185" t="s">
        <v>5474</v>
      </c>
      <c r="AH264" s="185" t="s">
        <v>5474</v>
      </c>
      <c r="AI264" s="185" t="s">
        <v>5474</v>
      </c>
      <c r="AJ264" s="185" t="s">
        <v>5474</v>
      </c>
    </row>
    <row r="265" spans="28:36">
      <c r="AB265" s="185">
        <v>2028</v>
      </c>
      <c r="AC265" s="185" t="s">
        <v>267</v>
      </c>
      <c r="AD265" s="185" t="s">
        <v>5474</v>
      </c>
      <c r="AE265" s="185" t="s">
        <v>5474</v>
      </c>
      <c r="AF265" s="185" t="s">
        <v>5474</v>
      </c>
      <c r="AG265" s="185" t="s">
        <v>5474</v>
      </c>
      <c r="AH265" s="185" t="s">
        <v>5474</v>
      </c>
      <c r="AI265" s="185" t="s">
        <v>5474</v>
      </c>
      <c r="AJ265" s="185" t="s">
        <v>5474</v>
      </c>
    </row>
    <row r="266" spans="28:36">
      <c r="AB266" s="185">
        <v>2029</v>
      </c>
      <c r="AC266" s="185" t="s">
        <v>268</v>
      </c>
      <c r="AD266" s="185" t="s">
        <v>5474</v>
      </c>
      <c r="AE266" s="185" t="s">
        <v>5474</v>
      </c>
      <c r="AF266" s="185" t="s">
        <v>5474</v>
      </c>
      <c r="AG266" s="185" t="s">
        <v>5474</v>
      </c>
      <c r="AH266" s="185" t="s">
        <v>5474</v>
      </c>
      <c r="AI266" s="185" t="s">
        <v>5474</v>
      </c>
      <c r="AJ266" s="185" t="s">
        <v>5474</v>
      </c>
    </row>
    <row r="267" spans="28:36">
      <c r="AB267" s="185">
        <v>2030</v>
      </c>
      <c r="AC267" s="185" t="s">
        <v>269</v>
      </c>
      <c r="AD267" s="185" t="s">
        <v>5474</v>
      </c>
      <c r="AE267" s="185" t="s">
        <v>5474</v>
      </c>
      <c r="AF267" s="185" t="s">
        <v>5474</v>
      </c>
      <c r="AG267" s="185" t="s">
        <v>5474</v>
      </c>
      <c r="AH267" s="185" t="s">
        <v>5474</v>
      </c>
      <c r="AI267" s="185" t="s">
        <v>5474</v>
      </c>
      <c r="AJ267" s="185" t="s">
        <v>5474</v>
      </c>
    </row>
    <row r="268" spans="28:36">
      <c r="AB268" s="185">
        <v>2031</v>
      </c>
      <c r="AC268" s="185" t="s">
        <v>270</v>
      </c>
      <c r="AD268" s="185" t="s">
        <v>5474</v>
      </c>
      <c r="AE268" s="185" t="s">
        <v>5474</v>
      </c>
      <c r="AF268" s="185" t="s">
        <v>5474</v>
      </c>
      <c r="AG268" s="185" t="s">
        <v>5474</v>
      </c>
      <c r="AH268" s="185" t="s">
        <v>5474</v>
      </c>
      <c r="AI268" s="185" t="s">
        <v>5474</v>
      </c>
      <c r="AJ268" s="185" t="s">
        <v>5474</v>
      </c>
    </row>
    <row r="269" spans="28:36">
      <c r="AB269" s="185">
        <v>2032</v>
      </c>
      <c r="AC269" s="185" t="s">
        <v>271</v>
      </c>
      <c r="AD269" s="185" t="s">
        <v>5474</v>
      </c>
      <c r="AE269" s="185" t="s">
        <v>5474</v>
      </c>
      <c r="AF269" s="185" t="s">
        <v>5474</v>
      </c>
      <c r="AG269" s="185" t="s">
        <v>5474</v>
      </c>
      <c r="AH269" s="185" t="s">
        <v>5474</v>
      </c>
      <c r="AI269" s="185" t="s">
        <v>5474</v>
      </c>
      <c r="AJ269" s="185" t="s">
        <v>5474</v>
      </c>
    </row>
    <row r="270" spans="28:36">
      <c r="AB270" s="185">
        <v>2033</v>
      </c>
      <c r="AC270" s="185" t="s">
        <v>272</v>
      </c>
      <c r="AD270" s="185" t="s">
        <v>5474</v>
      </c>
      <c r="AE270" s="185" t="s">
        <v>5474</v>
      </c>
      <c r="AF270" s="185" t="s">
        <v>5474</v>
      </c>
      <c r="AG270" s="185" t="s">
        <v>5474</v>
      </c>
      <c r="AH270" s="185" t="s">
        <v>5474</v>
      </c>
      <c r="AI270" s="185" t="s">
        <v>5474</v>
      </c>
      <c r="AJ270" s="185" t="s">
        <v>5474</v>
      </c>
    </row>
    <row r="271" spans="28:36">
      <c r="AB271" s="185">
        <v>2034</v>
      </c>
      <c r="AC271" s="185" t="s">
        <v>273</v>
      </c>
      <c r="AD271" s="185" t="s">
        <v>5474</v>
      </c>
      <c r="AE271" s="185" t="s">
        <v>5474</v>
      </c>
      <c r="AF271" s="185" t="s">
        <v>5474</v>
      </c>
      <c r="AG271" s="185" t="s">
        <v>5474</v>
      </c>
      <c r="AH271" s="185" t="s">
        <v>5474</v>
      </c>
      <c r="AI271" s="185" t="s">
        <v>5474</v>
      </c>
      <c r="AJ271" s="185" t="s">
        <v>5474</v>
      </c>
    </row>
    <row r="272" spans="28:36">
      <c r="AB272" s="185">
        <v>2035</v>
      </c>
      <c r="AC272" s="185" t="s">
        <v>274</v>
      </c>
      <c r="AD272" s="185" t="s">
        <v>5474</v>
      </c>
      <c r="AE272" s="185" t="s">
        <v>5474</v>
      </c>
      <c r="AF272" s="185" t="s">
        <v>5474</v>
      </c>
      <c r="AG272" s="185" t="s">
        <v>5474</v>
      </c>
      <c r="AH272" s="185" t="s">
        <v>5474</v>
      </c>
      <c r="AI272" s="185" t="s">
        <v>5474</v>
      </c>
      <c r="AJ272" s="185" t="s">
        <v>5474</v>
      </c>
    </row>
    <row r="273" spans="28:36">
      <c r="AB273" s="185">
        <v>2038</v>
      </c>
      <c r="AC273" s="185" t="s">
        <v>275</v>
      </c>
      <c r="AD273" s="185" t="s">
        <v>5474</v>
      </c>
      <c r="AE273" s="185" t="s">
        <v>5474</v>
      </c>
      <c r="AF273" s="185" t="s">
        <v>5474</v>
      </c>
      <c r="AG273" s="185" t="s">
        <v>5474</v>
      </c>
      <c r="AH273" s="185" t="s">
        <v>5474</v>
      </c>
      <c r="AI273" s="185" t="s">
        <v>5474</v>
      </c>
      <c r="AJ273" s="185" t="s">
        <v>5474</v>
      </c>
    </row>
    <row r="274" spans="28:36">
      <c r="AB274" s="185">
        <v>2049</v>
      </c>
      <c r="AC274" s="185" t="s">
        <v>276</v>
      </c>
      <c r="AD274" s="185" t="s">
        <v>5473</v>
      </c>
      <c r="AE274" s="185" t="s">
        <v>5474</v>
      </c>
      <c r="AF274" s="185" t="s">
        <v>5474</v>
      </c>
      <c r="AG274" s="185" t="s">
        <v>5474</v>
      </c>
      <c r="AH274" s="185" t="s">
        <v>5474</v>
      </c>
      <c r="AI274" s="185" t="s">
        <v>5474</v>
      </c>
      <c r="AJ274" s="185" t="s">
        <v>5473</v>
      </c>
    </row>
    <row r="275" spans="28:36">
      <c r="AB275" s="185">
        <v>2059</v>
      </c>
      <c r="AC275" s="185" t="s">
        <v>277</v>
      </c>
      <c r="AD275" s="185" t="s">
        <v>5474</v>
      </c>
      <c r="AE275" s="185" t="s">
        <v>5474</v>
      </c>
      <c r="AF275" s="185" t="s">
        <v>5474</v>
      </c>
      <c r="AG275" s="185" t="s">
        <v>5474</v>
      </c>
      <c r="AH275" s="185" t="s">
        <v>5474</v>
      </c>
      <c r="AI275" s="185" t="s">
        <v>5474</v>
      </c>
      <c r="AJ275" s="185" t="s">
        <v>5474</v>
      </c>
    </row>
    <row r="276" spans="28:36">
      <c r="AB276" s="185">
        <v>2061</v>
      </c>
      <c r="AC276" s="185" t="s">
        <v>278</v>
      </c>
      <c r="AD276" s="185" t="s">
        <v>5474</v>
      </c>
      <c r="AE276" s="185" t="s">
        <v>5474</v>
      </c>
      <c r="AF276" s="185" t="s">
        <v>5474</v>
      </c>
      <c r="AG276" s="185" t="s">
        <v>5474</v>
      </c>
      <c r="AH276" s="185" t="s">
        <v>5474</v>
      </c>
      <c r="AI276" s="185" t="s">
        <v>5474</v>
      </c>
      <c r="AJ276" s="185" t="s">
        <v>5474</v>
      </c>
    </row>
    <row r="277" spans="28:36">
      <c r="AB277" s="185">
        <v>2062</v>
      </c>
      <c r="AC277" s="185" t="s">
        <v>279</v>
      </c>
      <c r="AD277" s="185" t="s">
        <v>5474</v>
      </c>
      <c r="AE277" s="185" t="s">
        <v>5474</v>
      </c>
      <c r="AF277" s="185" t="s">
        <v>5474</v>
      </c>
      <c r="AG277" s="185" t="s">
        <v>5474</v>
      </c>
      <c r="AH277" s="185" t="s">
        <v>5474</v>
      </c>
      <c r="AI277" s="185" t="s">
        <v>5474</v>
      </c>
      <c r="AJ277" s="185" t="s">
        <v>5474</v>
      </c>
    </row>
    <row r="278" spans="28:36">
      <c r="AB278" s="185">
        <v>2063</v>
      </c>
      <c r="AC278" s="185" t="s">
        <v>280</v>
      </c>
      <c r="AD278" s="185" t="s">
        <v>5474</v>
      </c>
      <c r="AE278" s="185" t="s">
        <v>5474</v>
      </c>
      <c r="AF278" s="185" t="s">
        <v>5474</v>
      </c>
      <c r="AG278" s="185" t="s">
        <v>5474</v>
      </c>
      <c r="AH278" s="185" t="s">
        <v>5474</v>
      </c>
      <c r="AI278" s="185" t="s">
        <v>5474</v>
      </c>
      <c r="AJ278" s="185" t="s">
        <v>5474</v>
      </c>
    </row>
    <row r="279" spans="28:36">
      <c r="AB279" s="185">
        <v>2064</v>
      </c>
      <c r="AC279" s="185" t="s">
        <v>281</v>
      </c>
      <c r="AD279" s="185" t="s">
        <v>5474</v>
      </c>
      <c r="AE279" s="185" t="s">
        <v>5474</v>
      </c>
      <c r="AF279" s="185" t="s">
        <v>5474</v>
      </c>
      <c r="AG279" s="185" t="s">
        <v>5474</v>
      </c>
      <c r="AH279" s="185" t="s">
        <v>5474</v>
      </c>
      <c r="AI279" s="185" t="s">
        <v>5474</v>
      </c>
      <c r="AJ279" s="185" t="s">
        <v>5474</v>
      </c>
    </row>
    <row r="280" spans="28:36">
      <c r="AB280" s="185">
        <v>2065</v>
      </c>
      <c r="AC280" s="185" t="s">
        <v>2125</v>
      </c>
      <c r="AD280" s="185" t="s">
        <v>5474</v>
      </c>
      <c r="AE280" s="185" t="s">
        <v>5474</v>
      </c>
      <c r="AF280" s="185" t="s">
        <v>5474</v>
      </c>
      <c r="AG280" s="185" t="s">
        <v>5474</v>
      </c>
      <c r="AH280" s="185" t="s">
        <v>5474</v>
      </c>
      <c r="AI280" s="185" t="s">
        <v>5474</v>
      </c>
      <c r="AJ280" s="185" t="s">
        <v>5474</v>
      </c>
    </row>
    <row r="281" spans="28:36">
      <c r="AB281" s="185">
        <v>2066</v>
      </c>
      <c r="AC281" s="185" t="s">
        <v>282</v>
      </c>
      <c r="AD281" s="185" t="s">
        <v>5474</v>
      </c>
      <c r="AE281" s="185" t="s">
        <v>5474</v>
      </c>
      <c r="AF281" s="185" t="s">
        <v>5474</v>
      </c>
      <c r="AG281" s="185" t="s">
        <v>5474</v>
      </c>
      <c r="AH281" s="185" t="s">
        <v>5474</v>
      </c>
      <c r="AI281" s="185" t="s">
        <v>5474</v>
      </c>
      <c r="AJ281" s="185" t="s">
        <v>5474</v>
      </c>
    </row>
    <row r="282" spans="28:36">
      <c r="AB282" s="185">
        <v>2067</v>
      </c>
      <c r="AC282" s="185" t="s">
        <v>283</v>
      </c>
      <c r="AD282" s="185" t="s">
        <v>5474</v>
      </c>
      <c r="AE282" s="185" t="s">
        <v>5474</v>
      </c>
      <c r="AF282" s="185" t="s">
        <v>5474</v>
      </c>
      <c r="AG282" s="185" t="s">
        <v>5474</v>
      </c>
      <c r="AH282" s="185" t="s">
        <v>5474</v>
      </c>
      <c r="AI282" s="185" t="s">
        <v>5474</v>
      </c>
      <c r="AJ282" s="185" t="s">
        <v>5474</v>
      </c>
    </row>
    <row r="283" spans="28:36">
      <c r="AB283" s="185">
        <v>2069</v>
      </c>
      <c r="AC283" s="185" t="s">
        <v>284</v>
      </c>
      <c r="AD283" s="185" t="s">
        <v>5474</v>
      </c>
      <c r="AE283" s="185" t="s">
        <v>5474</v>
      </c>
      <c r="AF283" s="185" t="s">
        <v>5474</v>
      </c>
      <c r="AG283" s="185" t="s">
        <v>5474</v>
      </c>
      <c r="AH283" s="185" t="s">
        <v>5474</v>
      </c>
      <c r="AI283" s="185" t="s">
        <v>5474</v>
      </c>
      <c r="AJ283" s="185" t="s">
        <v>5474</v>
      </c>
    </row>
    <row r="284" spans="28:36">
      <c r="AB284" s="185">
        <v>2070</v>
      </c>
      <c r="AC284" s="185" t="s">
        <v>2131</v>
      </c>
      <c r="AD284" s="185" t="s">
        <v>5474</v>
      </c>
      <c r="AE284" s="185" t="s">
        <v>5474</v>
      </c>
      <c r="AF284" s="185" t="s">
        <v>5474</v>
      </c>
      <c r="AG284" s="185" t="s">
        <v>5474</v>
      </c>
      <c r="AH284" s="185" t="s">
        <v>5474</v>
      </c>
      <c r="AI284" s="185" t="s">
        <v>5474</v>
      </c>
      <c r="AJ284" s="185" t="s">
        <v>5474</v>
      </c>
    </row>
    <row r="285" spans="28:36">
      <c r="AB285" s="185">
        <v>2101</v>
      </c>
      <c r="AC285" s="185" t="s">
        <v>285</v>
      </c>
      <c r="AD285" s="185" t="s">
        <v>5474</v>
      </c>
      <c r="AE285" s="185" t="s">
        <v>5474</v>
      </c>
      <c r="AF285" s="185" t="s">
        <v>5474</v>
      </c>
      <c r="AG285" s="185" t="s">
        <v>5474</v>
      </c>
      <c r="AH285" s="185" t="s">
        <v>5474</v>
      </c>
      <c r="AI285" s="185" t="s">
        <v>5474</v>
      </c>
      <c r="AJ285" s="185" t="s">
        <v>5474</v>
      </c>
    </row>
    <row r="286" spans="28:36">
      <c r="AB286" s="185">
        <v>2102</v>
      </c>
      <c r="AC286" s="185" t="s">
        <v>286</v>
      </c>
      <c r="AD286" s="185" t="s">
        <v>5474</v>
      </c>
      <c r="AE286" s="185" t="s">
        <v>5474</v>
      </c>
      <c r="AF286" s="185" t="s">
        <v>5474</v>
      </c>
      <c r="AG286" s="185" t="s">
        <v>5474</v>
      </c>
      <c r="AH286" s="185" t="s">
        <v>5474</v>
      </c>
      <c r="AI286" s="185" t="s">
        <v>5474</v>
      </c>
      <c r="AJ286" s="185" t="s">
        <v>5474</v>
      </c>
    </row>
    <row r="287" spans="28:36">
      <c r="AB287" s="185">
        <v>2103</v>
      </c>
      <c r="AC287" s="185" t="s">
        <v>287</v>
      </c>
      <c r="AD287" s="185" t="s">
        <v>5474</v>
      </c>
      <c r="AE287" s="185" t="s">
        <v>5474</v>
      </c>
      <c r="AF287" s="185" t="s">
        <v>5474</v>
      </c>
      <c r="AG287" s="185" t="s">
        <v>5474</v>
      </c>
      <c r="AH287" s="185" t="s">
        <v>5474</v>
      </c>
      <c r="AI287" s="185" t="s">
        <v>5474</v>
      </c>
      <c r="AJ287" s="185" t="s">
        <v>5474</v>
      </c>
    </row>
    <row r="288" spans="28:36">
      <c r="AB288" s="185">
        <v>2104</v>
      </c>
      <c r="AC288" s="185" t="s">
        <v>288</v>
      </c>
      <c r="AD288" s="185" t="s">
        <v>5474</v>
      </c>
      <c r="AE288" s="185" t="s">
        <v>5474</v>
      </c>
      <c r="AF288" s="185" t="s">
        <v>5474</v>
      </c>
      <c r="AG288" s="185" t="s">
        <v>5474</v>
      </c>
      <c r="AH288" s="185" t="s">
        <v>5474</v>
      </c>
      <c r="AI288" s="185" t="s">
        <v>5474</v>
      </c>
      <c r="AJ288" s="185" t="s">
        <v>5474</v>
      </c>
    </row>
    <row r="289" spans="28:36">
      <c r="AB289" s="185">
        <v>2105</v>
      </c>
      <c r="AC289" s="185" t="s">
        <v>289</v>
      </c>
      <c r="AD289" s="185" t="s">
        <v>5473</v>
      </c>
      <c r="AE289" s="185" t="s">
        <v>5474</v>
      </c>
      <c r="AF289" s="185" t="s">
        <v>5474</v>
      </c>
      <c r="AG289" s="185" t="s">
        <v>5474</v>
      </c>
      <c r="AH289" s="185" t="s">
        <v>5475</v>
      </c>
      <c r="AI289" s="185" t="s">
        <v>5474</v>
      </c>
      <c r="AJ289" s="185" t="s">
        <v>5477</v>
      </c>
    </row>
    <row r="290" spans="28:36">
      <c r="AB290" s="185">
        <v>2106</v>
      </c>
      <c r="AC290" s="185" t="s">
        <v>290</v>
      </c>
      <c r="AD290" s="185" t="s">
        <v>5474</v>
      </c>
      <c r="AE290" s="185" t="s">
        <v>5474</v>
      </c>
      <c r="AF290" s="185" t="s">
        <v>5474</v>
      </c>
      <c r="AG290" s="185" t="s">
        <v>5474</v>
      </c>
      <c r="AH290" s="185" t="s">
        <v>5474</v>
      </c>
      <c r="AI290" s="185" t="s">
        <v>5474</v>
      </c>
      <c r="AJ290" s="185" t="s">
        <v>5474</v>
      </c>
    </row>
    <row r="291" spans="28:36">
      <c r="AB291" s="185">
        <v>2107</v>
      </c>
      <c r="AC291" s="185" t="s">
        <v>291</v>
      </c>
      <c r="AD291" s="185" t="s">
        <v>5474</v>
      </c>
      <c r="AE291" s="185" t="s">
        <v>5474</v>
      </c>
      <c r="AF291" s="185" t="s">
        <v>5474</v>
      </c>
      <c r="AG291" s="185" t="s">
        <v>5474</v>
      </c>
      <c r="AH291" s="185" t="s">
        <v>5474</v>
      </c>
      <c r="AI291" s="185" t="s">
        <v>5474</v>
      </c>
      <c r="AJ291" s="185" t="s">
        <v>5474</v>
      </c>
    </row>
    <row r="292" spans="28:36">
      <c r="AB292" s="185">
        <v>2108</v>
      </c>
      <c r="AC292" s="185" t="s">
        <v>292</v>
      </c>
      <c r="AD292" s="185" t="s">
        <v>5474</v>
      </c>
      <c r="AE292" s="185" t="s">
        <v>5474</v>
      </c>
      <c r="AF292" s="185" t="s">
        <v>5474</v>
      </c>
      <c r="AG292" s="185" t="s">
        <v>5474</v>
      </c>
      <c r="AH292" s="185" t="s">
        <v>5474</v>
      </c>
      <c r="AI292" s="185" t="s">
        <v>5474</v>
      </c>
      <c r="AJ292" s="185" t="s">
        <v>5474</v>
      </c>
    </row>
    <row r="293" spans="28:36">
      <c r="AB293" s="185">
        <v>2109</v>
      </c>
      <c r="AC293" s="185" t="s">
        <v>293</v>
      </c>
      <c r="AD293" s="185" t="s">
        <v>5474</v>
      </c>
      <c r="AE293" s="185" t="s">
        <v>5474</v>
      </c>
      <c r="AF293" s="185" t="s">
        <v>5474</v>
      </c>
      <c r="AG293" s="185" t="s">
        <v>5474</v>
      </c>
      <c r="AH293" s="185" t="s">
        <v>5474</v>
      </c>
      <c r="AI293" s="185" t="s">
        <v>5474</v>
      </c>
      <c r="AJ293" s="185" t="s">
        <v>5474</v>
      </c>
    </row>
    <row r="294" spans="28:36">
      <c r="AB294" s="185">
        <v>2114</v>
      </c>
      <c r="AC294" s="185" t="s">
        <v>294</v>
      </c>
      <c r="AD294" s="185" t="s">
        <v>5474</v>
      </c>
      <c r="AE294" s="185" t="s">
        <v>5474</v>
      </c>
      <c r="AF294" s="185" t="s">
        <v>5474</v>
      </c>
      <c r="AG294" s="185" t="s">
        <v>5474</v>
      </c>
      <c r="AH294" s="185" t="s">
        <v>5474</v>
      </c>
      <c r="AI294" s="185" t="s">
        <v>5474</v>
      </c>
      <c r="AJ294" s="185" t="s">
        <v>5474</v>
      </c>
    </row>
    <row r="295" spans="28:36">
      <c r="AB295" s="185">
        <v>2115</v>
      </c>
      <c r="AC295" s="185" t="s">
        <v>295</v>
      </c>
      <c r="AD295" s="185" t="s">
        <v>5474</v>
      </c>
      <c r="AE295" s="185" t="s">
        <v>5474</v>
      </c>
      <c r="AF295" s="185" t="s">
        <v>5474</v>
      </c>
      <c r="AG295" s="185" t="s">
        <v>5474</v>
      </c>
      <c r="AH295" s="185" t="s">
        <v>5474</v>
      </c>
      <c r="AI295" s="185" t="s">
        <v>5474</v>
      </c>
      <c r="AJ295" s="185" t="s">
        <v>5474</v>
      </c>
    </row>
    <row r="296" spans="28:36">
      <c r="AB296" s="185">
        <v>2201</v>
      </c>
      <c r="AC296" s="185" t="s">
        <v>296</v>
      </c>
      <c r="AD296" s="185" t="s">
        <v>5474</v>
      </c>
      <c r="AE296" s="185" t="s">
        <v>5474</v>
      </c>
      <c r="AF296" s="185" t="s">
        <v>5474</v>
      </c>
      <c r="AG296" s="185" t="s">
        <v>5474</v>
      </c>
      <c r="AH296" s="185" t="s">
        <v>5474</v>
      </c>
      <c r="AI296" s="185" t="s">
        <v>5474</v>
      </c>
      <c r="AJ296" s="185" t="s">
        <v>5474</v>
      </c>
    </row>
    <row r="297" spans="28:36">
      <c r="AB297" s="185">
        <v>2204</v>
      </c>
      <c r="AC297" s="185" t="s">
        <v>297</v>
      </c>
      <c r="AD297" s="185" t="s">
        <v>5474</v>
      </c>
      <c r="AE297" s="185" t="s">
        <v>5474</v>
      </c>
      <c r="AF297" s="185" t="s">
        <v>5474</v>
      </c>
      <c r="AG297" s="185" t="s">
        <v>5474</v>
      </c>
      <c r="AH297" s="185" t="s">
        <v>5474</v>
      </c>
      <c r="AI297" s="185" t="s">
        <v>5474</v>
      </c>
      <c r="AJ297" s="185" t="s">
        <v>5474</v>
      </c>
    </row>
    <row r="298" spans="28:36">
      <c r="AB298" s="185">
        <v>2206</v>
      </c>
      <c r="AC298" s="185" t="s">
        <v>298</v>
      </c>
      <c r="AD298" s="185" t="s">
        <v>5474</v>
      </c>
      <c r="AE298" s="185" t="s">
        <v>5474</v>
      </c>
      <c r="AF298" s="185" t="s">
        <v>5474</v>
      </c>
      <c r="AG298" s="185" t="s">
        <v>5474</v>
      </c>
      <c r="AH298" s="185" t="s">
        <v>5474</v>
      </c>
      <c r="AI298" s="185" t="s">
        <v>5474</v>
      </c>
      <c r="AJ298" s="185" t="s">
        <v>5474</v>
      </c>
    </row>
    <row r="299" spans="28:36">
      <c r="AB299" s="185">
        <v>2207</v>
      </c>
      <c r="AC299" s="185" t="s">
        <v>299</v>
      </c>
      <c r="AD299" s="185" t="s">
        <v>5473</v>
      </c>
      <c r="AE299" s="185" t="s">
        <v>5474</v>
      </c>
      <c r="AF299" s="185" t="s">
        <v>5474</v>
      </c>
      <c r="AG299" s="185" t="s">
        <v>5474</v>
      </c>
      <c r="AH299" s="185" t="s">
        <v>5475</v>
      </c>
      <c r="AI299" s="185" t="s">
        <v>5474</v>
      </c>
      <c r="AJ299" s="185" t="s">
        <v>5477</v>
      </c>
    </row>
    <row r="300" spans="28:36">
      <c r="AB300" s="185">
        <v>2208</v>
      </c>
      <c r="AC300" s="185" t="s">
        <v>300</v>
      </c>
      <c r="AD300" s="185" t="s">
        <v>5474</v>
      </c>
      <c r="AE300" s="185" t="s">
        <v>5474</v>
      </c>
      <c r="AF300" s="185" t="s">
        <v>5474</v>
      </c>
      <c r="AG300" s="185" t="s">
        <v>5474</v>
      </c>
      <c r="AH300" s="185" t="s">
        <v>5474</v>
      </c>
      <c r="AI300" s="185" t="s">
        <v>5474</v>
      </c>
      <c r="AJ300" s="185" t="s">
        <v>5474</v>
      </c>
    </row>
    <row r="301" spans="28:36">
      <c r="AB301" s="185">
        <v>2221</v>
      </c>
      <c r="AC301" s="185" t="s">
        <v>301</v>
      </c>
      <c r="AD301" s="185" t="s">
        <v>5474</v>
      </c>
      <c r="AE301" s="185" t="s">
        <v>5474</v>
      </c>
      <c r="AF301" s="185" t="s">
        <v>5474</v>
      </c>
      <c r="AG301" s="185" t="s">
        <v>5474</v>
      </c>
      <c r="AH301" s="185" t="s">
        <v>5474</v>
      </c>
      <c r="AI301" s="185" t="s">
        <v>5474</v>
      </c>
      <c r="AJ301" s="185" t="s">
        <v>5474</v>
      </c>
    </row>
    <row r="302" spans="28:36">
      <c r="AB302" s="185">
        <v>2227</v>
      </c>
      <c r="AC302" s="185" t="s">
        <v>302</v>
      </c>
      <c r="AD302" s="185" t="s">
        <v>5474</v>
      </c>
      <c r="AE302" s="185" t="s">
        <v>5474</v>
      </c>
      <c r="AF302" s="185" t="s">
        <v>5474</v>
      </c>
      <c r="AG302" s="185" t="s">
        <v>5474</v>
      </c>
      <c r="AH302" s="185" t="s">
        <v>5474</v>
      </c>
      <c r="AI302" s="185" t="s">
        <v>5474</v>
      </c>
      <c r="AJ302" s="185" t="s">
        <v>5474</v>
      </c>
    </row>
    <row r="303" spans="28:36">
      <c r="AB303" s="185">
        <v>2228</v>
      </c>
      <c r="AC303" s="185" t="s">
        <v>303</v>
      </c>
      <c r="AD303" s="185" t="s">
        <v>5474</v>
      </c>
      <c r="AE303" s="185" t="s">
        <v>5474</v>
      </c>
      <c r="AF303" s="185" t="s">
        <v>5474</v>
      </c>
      <c r="AG303" s="185" t="s">
        <v>5474</v>
      </c>
      <c r="AH303" s="185" t="s">
        <v>5474</v>
      </c>
      <c r="AI303" s="185" t="s">
        <v>5474</v>
      </c>
      <c r="AJ303" s="185" t="s">
        <v>5474</v>
      </c>
    </row>
    <row r="304" spans="28:36">
      <c r="AB304" s="185">
        <v>2230</v>
      </c>
      <c r="AC304" s="185" t="s">
        <v>304</v>
      </c>
      <c r="AD304" s="185" t="s">
        <v>5474</v>
      </c>
      <c r="AE304" s="185" t="s">
        <v>5474</v>
      </c>
      <c r="AF304" s="185" t="s">
        <v>5474</v>
      </c>
      <c r="AG304" s="185" t="s">
        <v>5474</v>
      </c>
      <c r="AH304" s="185" t="s">
        <v>5474</v>
      </c>
      <c r="AI304" s="185" t="s">
        <v>5474</v>
      </c>
      <c r="AJ304" s="185" t="s">
        <v>5474</v>
      </c>
    </row>
    <row r="305" spans="28:36">
      <c r="AB305" s="185">
        <v>2231</v>
      </c>
      <c r="AC305" s="185" t="s">
        <v>305</v>
      </c>
      <c r="AD305" s="185" t="s">
        <v>5474</v>
      </c>
      <c r="AE305" s="185" t="s">
        <v>5474</v>
      </c>
      <c r="AF305" s="185" t="s">
        <v>5474</v>
      </c>
      <c r="AG305" s="185" t="s">
        <v>5474</v>
      </c>
      <c r="AH305" s="185" t="s">
        <v>5474</v>
      </c>
      <c r="AI305" s="185" t="s">
        <v>5474</v>
      </c>
      <c r="AJ305" s="185" t="s">
        <v>5474</v>
      </c>
    </row>
    <row r="306" spans="28:36">
      <c r="AB306" s="185">
        <v>2233</v>
      </c>
      <c r="AC306" s="185" t="s">
        <v>306</v>
      </c>
      <c r="AD306" s="185" t="s">
        <v>5474</v>
      </c>
      <c r="AE306" s="185" t="s">
        <v>5474</v>
      </c>
      <c r="AF306" s="185" t="s">
        <v>5474</v>
      </c>
      <c r="AG306" s="185" t="s">
        <v>5474</v>
      </c>
      <c r="AH306" s="185" t="s">
        <v>5474</v>
      </c>
      <c r="AI306" s="185" t="s">
        <v>5474</v>
      </c>
      <c r="AJ306" s="185" t="s">
        <v>5474</v>
      </c>
    </row>
    <row r="307" spans="28:36">
      <c r="AB307" s="185">
        <v>2235</v>
      </c>
      <c r="AC307" s="185" t="s">
        <v>307</v>
      </c>
      <c r="AD307" s="185" t="s">
        <v>5474</v>
      </c>
      <c r="AE307" s="185" t="s">
        <v>5474</v>
      </c>
      <c r="AF307" s="185" t="s">
        <v>5474</v>
      </c>
      <c r="AG307" s="185" t="s">
        <v>5474</v>
      </c>
      <c r="AH307" s="185" t="s">
        <v>5474</v>
      </c>
      <c r="AI307" s="185" t="s">
        <v>5474</v>
      </c>
      <c r="AJ307" s="185" t="s">
        <v>5474</v>
      </c>
    </row>
    <row r="308" spans="28:36">
      <c r="AB308" s="185">
        <v>2236</v>
      </c>
      <c r="AC308" s="185" t="s">
        <v>308</v>
      </c>
      <c r="AD308" s="185" t="s">
        <v>5474</v>
      </c>
      <c r="AE308" s="185" t="s">
        <v>5474</v>
      </c>
      <c r="AF308" s="185" t="s">
        <v>5474</v>
      </c>
      <c r="AG308" s="185" t="s">
        <v>5474</v>
      </c>
      <c r="AH308" s="185" t="s">
        <v>5474</v>
      </c>
      <c r="AI308" s="185" t="s">
        <v>5474</v>
      </c>
      <c r="AJ308" s="185" t="s">
        <v>5474</v>
      </c>
    </row>
    <row r="309" spans="28:36">
      <c r="AB309" s="185">
        <v>2237</v>
      </c>
      <c r="AC309" s="185" t="s">
        <v>4915</v>
      </c>
      <c r="AD309" s="185" t="s">
        <v>5474</v>
      </c>
      <c r="AE309" s="185" t="s">
        <v>5474</v>
      </c>
      <c r="AF309" s="185" t="s">
        <v>5474</v>
      </c>
      <c r="AG309" s="185" t="s">
        <v>5474</v>
      </c>
      <c r="AH309" s="185" t="s">
        <v>5474</v>
      </c>
      <c r="AI309" s="185" t="s">
        <v>5474</v>
      </c>
      <c r="AJ309" s="185" t="s">
        <v>5474</v>
      </c>
    </row>
    <row r="310" spans="28:36">
      <c r="AB310" s="185">
        <v>2239</v>
      </c>
      <c r="AC310" s="185" t="s">
        <v>309</v>
      </c>
      <c r="AD310" s="185" t="s">
        <v>5474</v>
      </c>
      <c r="AE310" s="185" t="s">
        <v>5474</v>
      </c>
      <c r="AF310" s="185" t="s">
        <v>5474</v>
      </c>
      <c r="AG310" s="185" t="s">
        <v>5474</v>
      </c>
      <c r="AH310" s="185" t="s">
        <v>5474</v>
      </c>
      <c r="AI310" s="185" t="s">
        <v>5474</v>
      </c>
      <c r="AJ310" s="185" t="s">
        <v>5474</v>
      </c>
    </row>
    <row r="311" spans="28:36">
      <c r="AB311" s="185">
        <v>2241</v>
      </c>
      <c r="AC311" s="185" t="s">
        <v>2174</v>
      </c>
      <c r="AD311" s="185" t="s">
        <v>5474</v>
      </c>
      <c r="AE311" s="185" t="s">
        <v>5474</v>
      </c>
      <c r="AF311" s="185" t="s">
        <v>5474</v>
      </c>
      <c r="AG311" s="185" t="s">
        <v>5474</v>
      </c>
      <c r="AH311" s="185" t="s">
        <v>5474</v>
      </c>
      <c r="AI311" s="185" t="s">
        <v>5474</v>
      </c>
      <c r="AJ311" s="185" t="s">
        <v>5474</v>
      </c>
    </row>
    <row r="312" spans="28:36">
      <c r="AB312" s="185">
        <v>2243</v>
      </c>
      <c r="AC312" s="185" t="s">
        <v>4486</v>
      </c>
      <c r="AD312" s="185" t="s">
        <v>5474</v>
      </c>
      <c r="AE312" s="185" t="s">
        <v>5474</v>
      </c>
      <c r="AF312" s="185" t="s">
        <v>5474</v>
      </c>
      <c r="AG312" s="185" t="s">
        <v>5474</v>
      </c>
      <c r="AH312" s="185" t="s">
        <v>5474</v>
      </c>
      <c r="AI312" s="185" t="s">
        <v>5474</v>
      </c>
      <c r="AJ312" s="185" t="s">
        <v>5474</v>
      </c>
    </row>
    <row r="313" spans="28:36">
      <c r="AB313" s="185">
        <v>2245</v>
      </c>
      <c r="AC313" s="185" t="s">
        <v>2176</v>
      </c>
      <c r="AD313" s="185" t="s">
        <v>5474</v>
      </c>
      <c r="AE313" s="185" t="s">
        <v>5474</v>
      </c>
      <c r="AF313" s="185" t="s">
        <v>5474</v>
      </c>
      <c r="AG313" s="185" t="s">
        <v>5474</v>
      </c>
      <c r="AH313" s="185" t="s">
        <v>5474</v>
      </c>
      <c r="AI313" s="185" t="s">
        <v>5474</v>
      </c>
      <c r="AJ313" s="185" t="s">
        <v>5474</v>
      </c>
    </row>
    <row r="314" spans="28:36">
      <c r="AB314" s="185">
        <v>2246</v>
      </c>
      <c r="AC314" s="185" t="s">
        <v>2178</v>
      </c>
      <c r="AD314" s="185" t="s">
        <v>5474</v>
      </c>
      <c r="AE314" s="185" t="s">
        <v>5474</v>
      </c>
      <c r="AF314" s="185" t="s">
        <v>5474</v>
      </c>
      <c r="AG314" s="185" t="s">
        <v>5474</v>
      </c>
      <c r="AH314" s="185" t="s">
        <v>5474</v>
      </c>
      <c r="AI314" s="185" t="s">
        <v>5474</v>
      </c>
      <c r="AJ314" s="185" t="s">
        <v>5474</v>
      </c>
    </row>
    <row r="315" spans="28:36">
      <c r="AB315" s="185">
        <v>2247</v>
      </c>
      <c r="AC315" s="185" t="s">
        <v>4489</v>
      </c>
      <c r="AD315" s="185" t="s">
        <v>5474</v>
      </c>
      <c r="AE315" s="185" t="s">
        <v>5474</v>
      </c>
      <c r="AF315" s="185" t="s">
        <v>5474</v>
      </c>
      <c r="AG315" s="185" t="s">
        <v>5474</v>
      </c>
      <c r="AH315" s="185" t="s">
        <v>5474</v>
      </c>
      <c r="AI315" s="185" t="s">
        <v>5474</v>
      </c>
      <c r="AJ315" s="185" t="s">
        <v>5474</v>
      </c>
    </row>
    <row r="316" spans="28:36">
      <c r="AB316" s="185">
        <v>2301</v>
      </c>
      <c r="AC316" s="185" t="s">
        <v>310</v>
      </c>
      <c r="AD316" s="185" t="s">
        <v>5473</v>
      </c>
      <c r="AE316" s="185" t="s">
        <v>5472</v>
      </c>
      <c r="AF316" s="185" t="s">
        <v>5474</v>
      </c>
      <c r="AG316" s="185" t="s">
        <v>5474</v>
      </c>
      <c r="AH316" s="185" t="s">
        <v>5474</v>
      </c>
      <c r="AI316" s="185" t="s">
        <v>5474</v>
      </c>
      <c r="AJ316" s="185" t="s">
        <v>5478</v>
      </c>
    </row>
    <row r="317" spans="28:36">
      <c r="AB317" s="185">
        <v>2302</v>
      </c>
      <c r="AC317" s="185" t="s">
        <v>311</v>
      </c>
      <c r="AD317" s="185" t="s">
        <v>5474</v>
      </c>
      <c r="AE317" s="185" t="s">
        <v>5474</v>
      </c>
      <c r="AF317" s="185" t="s">
        <v>5474</v>
      </c>
      <c r="AG317" s="185" t="s">
        <v>5474</v>
      </c>
      <c r="AH317" s="185" t="s">
        <v>5474</v>
      </c>
      <c r="AI317" s="185" t="s">
        <v>5474</v>
      </c>
      <c r="AJ317" s="185" t="s">
        <v>5474</v>
      </c>
    </row>
    <row r="318" spans="28:36">
      <c r="AB318" s="185">
        <v>2303</v>
      </c>
      <c r="AC318" s="185" t="s">
        <v>312</v>
      </c>
      <c r="AD318" s="185" t="s">
        <v>5473</v>
      </c>
      <c r="AE318" s="185" t="s">
        <v>5474</v>
      </c>
      <c r="AF318" s="185" t="s">
        <v>5474</v>
      </c>
      <c r="AG318" s="185" t="s">
        <v>5474</v>
      </c>
      <c r="AH318" s="185" t="s">
        <v>5475</v>
      </c>
      <c r="AI318" s="185" t="s">
        <v>5474</v>
      </c>
      <c r="AJ318" s="185" t="s">
        <v>5477</v>
      </c>
    </row>
    <row r="319" spans="28:36">
      <c r="AB319" s="185">
        <v>2305</v>
      </c>
      <c r="AC319" s="185" t="s">
        <v>313</v>
      </c>
      <c r="AD319" s="185" t="s">
        <v>5474</v>
      </c>
      <c r="AE319" s="185" t="s">
        <v>5474</v>
      </c>
      <c r="AF319" s="185" t="s">
        <v>5474</v>
      </c>
      <c r="AG319" s="185" t="s">
        <v>5474</v>
      </c>
      <c r="AH319" s="185" t="s">
        <v>5474</v>
      </c>
      <c r="AI319" s="185" t="s">
        <v>5474</v>
      </c>
      <c r="AJ319" s="185" t="s">
        <v>5474</v>
      </c>
    </row>
    <row r="320" spans="28:36">
      <c r="AB320" s="185">
        <v>2308</v>
      </c>
      <c r="AC320" s="185" t="s">
        <v>314</v>
      </c>
      <c r="AD320" s="185" t="s">
        <v>5473</v>
      </c>
      <c r="AE320" s="185" t="s">
        <v>5474</v>
      </c>
      <c r="AF320" s="185" t="s">
        <v>5474</v>
      </c>
      <c r="AG320" s="185" t="s">
        <v>5474</v>
      </c>
      <c r="AH320" s="185" t="s">
        <v>5475</v>
      </c>
      <c r="AI320" s="185" t="s">
        <v>5474</v>
      </c>
      <c r="AJ320" s="185" t="s">
        <v>5477</v>
      </c>
    </row>
    <row r="321" spans="28:36">
      <c r="AB321" s="185">
        <v>2311</v>
      </c>
      <c r="AC321" s="185" t="s">
        <v>315</v>
      </c>
      <c r="AD321" s="185" t="s">
        <v>5474</v>
      </c>
      <c r="AE321" s="185" t="s">
        <v>5474</v>
      </c>
      <c r="AF321" s="185" t="s">
        <v>5474</v>
      </c>
      <c r="AG321" s="185" t="s">
        <v>5474</v>
      </c>
      <c r="AH321" s="185" t="s">
        <v>5474</v>
      </c>
      <c r="AI321" s="185" t="s">
        <v>5474</v>
      </c>
      <c r="AJ321" s="185" t="s">
        <v>5474</v>
      </c>
    </row>
    <row r="322" spans="28:36">
      <c r="AB322" s="185">
        <v>2312</v>
      </c>
      <c r="AC322" s="185" t="s">
        <v>316</v>
      </c>
      <c r="AD322" s="185" t="s">
        <v>5474</v>
      </c>
      <c r="AE322" s="185" t="s">
        <v>5474</v>
      </c>
      <c r="AF322" s="185" t="s">
        <v>5474</v>
      </c>
      <c r="AG322" s="185" t="s">
        <v>5474</v>
      </c>
      <c r="AH322" s="185" t="s">
        <v>5474</v>
      </c>
      <c r="AI322" s="185" t="s">
        <v>5474</v>
      </c>
      <c r="AJ322" s="185" t="s">
        <v>5474</v>
      </c>
    </row>
    <row r="323" spans="28:36">
      <c r="AB323" s="185">
        <v>2313</v>
      </c>
      <c r="AC323" s="185" t="s">
        <v>317</v>
      </c>
      <c r="AD323" s="185" t="s">
        <v>5474</v>
      </c>
      <c r="AE323" s="185" t="s">
        <v>5474</v>
      </c>
      <c r="AF323" s="185" t="s">
        <v>5474</v>
      </c>
      <c r="AG323" s="185" t="s">
        <v>5474</v>
      </c>
      <c r="AH323" s="185" t="s">
        <v>5474</v>
      </c>
      <c r="AI323" s="185" t="s">
        <v>5474</v>
      </c>
      <c r="AJ323" s="185" t="s">
        <v>5474</v>
      </c>
    </row>
    <row r="324" spans="28:36">
      <c r="AB324" s="185">
        <v>2314</v>
      </c>
      <c r="AC324" s="185" t="s">
        <v>318</v>
      </c>
      <c r="AD324" s="185" t="s">
        <v>5474</v>
      </c>
      <c r="AE324" s="185" t="s">
        <v>5474</v>
      </c>
      <c r="AF324" s="185" t="s">
        <v>5474</v>
      </c>
      <c r="AG324" s="185" t="s">
        <v>5474</v>
      </c>
      <c r="AH324" s="185" t="s">
        <v>5474</v>
      </c>
      <c r="AI324" s="185" t="s">
        <v>5474</v>
      </c>
      <c r="AJ324" s="185" t="s">
        <v>5474</v>
      </c>
    </row>
    <row r="325" spans="28:36">
      <c r="AB325" s="185">
        <v>2316</v>
      </c>
      <c r="AC325" s="185" t="s">
        <v>319</v>
      </c>
      <c r="AD325" s="185" t="s">
        <v>5474</v>
      </c>
      <c r="AE325" s="185" t="s">
        <v>5474</v>
      </c>
      <c r="AF325" s="185" t="s">
        <v>5474</v>
      </c>
      <c r="AG325" s="185" t="s">
        <v>5474</v>
      </c>
      <c r="AH325" s="185" t="s">
        <v>5474</v>
      </c>
      <c r="AI325" s="185" t="s">
        <v>5474</v>
      </c>
      <c r="AJ325" s="185" t="s">
        <v>5474</v>
      </c>
    </row>
    <row r="326" spans="28:36">
      <c r="AB326" s="185">
        <v>2317</v>
      </c>
      <c r="AC326" s="185" t="s">
        <v>320</v>
      </c>
      <c r="AD326" s="185" t="s">
        <v>5473</v>
      </c>
      <c r="AE326" s="185" t="s">
        <v>5474</v>
      </c>
      <c r="AF326" s="185" t="s">
        <v>5474</v>
      </c>
      <c r="AG326" s="185" t="s">
        <v>5474</v>
      </c>
      <c r="AH326" s="185" t="s">
        <v>5475</v>
      </c>
      <c r="AI326" s="185" t="s">
        <v>5474</v>
      </c>
      <c r="AJ326" s="185" t="s">
        <v>5477</v>
      </c>
    </row>
    <row r="327" spans="28:36">
      <c r="AB327" s="185">
        <v>2321</v>
      </c>
      <c r="AC327" s="185" t="s">
        <v>321</v>
      </c>
      <c r="AD327" s="185" t="s">
        <v>5474</v>
      </c>
      <c r="AE327" s="185" t="s">
        <v>5474</v>
      </c>
      <c r="AF327" s="185" t="s">
        <v>5474</v>
      </c>
      <c r="AG327" s="185" t="s">
        <v>5474</v>
      </c>
      <c r="AH327" s="185" t="s">
        <v>5474</v>
      </c>
      <c r="AI327" s="185" t="s">
        <v>5474</v>
      </c>
      <c r="AJ327" s="185" t="s">
        <v>5474</v>
      </c>
    </row>
    <row r="328" spans="28:36">
      <c r="AB328" s="185">
        <v>2323</v>
      </c>
      <c r="AC328" s="185" t="s">
        <v>322</v>
      </c>
      <c r="AD328" s="185" t="s">
        <v>5474</v>
      </c>
      <c r="AE328" s="185" t="s">
        <v>5474</v>
      </c>
      <c r="AF328" s="185" t="s">
        <v>5474</v>
      </c>
      <c r="AG328" s="185" t="s">
        <v>5474</v>
      </c>
      <c r="AH328" s="185" t="s">
        <v>5474</v>
      </c>
      <c r="AI328" s="185" t="s">
        <v>5474</v>
      </c>
      <c r="AJ328" s="185" t="s">
        <v>5474</v>
      </c>
    </row>
    <row r="329" spans="28:36">
      <c r="AB329" s="185">
        <v>2324</v>
      </c>
      <c r="AC329" s="185" t="s">
        <v>323</v>
      </c>
      <c r="AD329" s="185" t="s">
        <v>5473</v>
      </c>
      <c r="AE329" s="185" t="s">
        <v>5472</v>
      </c>
      <c r="AF329" s="185" t="s">
        <v>5474</v>
      </c>
      <c r="AG329" s="185" t="s">
        <v>5474</v>
      </c>
      <c r="AH329" s="185" t="s">
        <v>5474</v>
      </c>
      <c r="AI329" s="185" t="s">
        <v>5474</v>
      </c>
      <c r="AJ329" s="185" t="s">
        <v>5478</v>
      </c>
    </row>
    <row r="330" spans="28:36">
      <c r="AB330" s="185">
        <v>2325</v>
      </c>
      <c r="AC330" s="185" t="s">
        <v>324</v>
      </c>
      <c r="AD330" s="185" t="s">
        <v>5474</v>
      </c>
      <c r="AE330" s="185" t="s">
        <v>5474</v>
      </c>
      <c r="AF330" s="185" t="s">
        <v>5474</v>
      </c>
      <c r="AG330" s="185" t="s">
        <v>5474</v>
      </c>
      <c r="AH330" s="185" t="s">
        <v>5474</v>
      </c>
      <c r="AI330" s="185" t="s">
        <v>5474</v>
      </c>
      <c r="AJ330" s="185" t="s">
        <v>5474</v>
      </c>
    </row>
    <row r="331" spans="28:36">
      <c r="AB331" s="185">
        <v>2327</v>
      </c>
      <c r="AC331" s="185" t="s">
        <v>325</v>
      </c>
      <c r="AD331" s="185" t="s">
        <v>5473</v>
      </c>
      <c r="AE331" s="185" t="s">
        <v>5474</v>
      </c>
      <c r="AF331" s="185" t="s">
        <v>5474</v>
      </c>
      <c r="AG331" s="185" t="s">
        <v>5474</v>
      </c>
      <c r="AH331" s="185" t="s">
        <v>5475</v>
      </c>
      <c r="AI331" s="185" t="s">
        <v>5474</v>
      </c>
      <c r="AJ331" s="185" t="s">
        <v>5477</v>
      </c>
    </row>
    <row r="332" spans="28:36">
      <c r="AB332" s="185">
        <v>2328</v>
      </c>
      <c r="AC332" s="185" t="s">
        <v>326</v>
      </c>
      <c r="AD332" s="185" t="s">
        <v>5474</v>
      </c>
      <c r="AE332" s="185" t="s">
        <v>5474</v>
      </c>
      <c r="AF332" s="185" t="s">
        <v>5474</v>
      </c>
      <c r="AG332" s="185" t="s">
        <v>5474</v>
      </c>
      <c r="AH332" s="185" t="s">
        <v>5474</v>
      </c>
      <c r="AI332" s="185" t="s">
        <v>5474</v>
      </c>
      <c r="AJ332" s="185" t="s">
        <v>5474</v>
      </c>
    </row>
    <row r="333" spans="28:36">
      <c r="AB333" s="185">
        <v>2329</v>
      </c>
      <c r="AC333" s="185" t="s">
        <v>327</v>
      </c>
      <c r="AD333" s="185" t="s">
        <v>5474</v>
      </c>
      <c r="AE333" s="185" t="s">
        <v>5474</v>
      </c>
      <c r="AF333" s="185" t="s">
        <v>5474</v>
      </c>
      <c r="AG333" s="185" t="s">
        <v>5474</v>
      </c>
      <c r="AH333" s="185" t="s">
        <v>5474</v>
      </c>
      <c r="AI333" s="185" t="s">
        <v>5474</v>
      </c>
      <c r="AJ333" s="185" t="s">
        <v>5474</v>
      </c>
    </row>
    <row r="334" spans="28:36">
      <c r="AB334" s="185">
        <v>2330</v>
      </c>
      <c r="AC334" s="185" t="s">
        <v>328</v>
      </c>
      <c r="AD334" s="185" t="s">
        <v>5473</v>
      </c>
      <c r="AE334" s="185" t="s">
        <v>5474</v>
      </c>
      <c r="AF334" s="185" t="s">
        <v>5474</v>
      </c>
      <c r="AG334" s="185" t="s">
        <v>5474</v>
      </c>
      <c r="AH334" s="185" t="s">
        <v>5475</v>
      </c>
      <c r="AI334" s="185" t="s">
        <v>5474</v>
      </c>
      <c r="AJ334" s="185" t="s">
        <v>5477</v>
      </c>
    </row>
    <row r="335" spans="28:36">
      <c r="AB335" s="185">
        <v>2331</v>
      </c>
      <c r="AC335" s="185" t="s">
        <v>329</v>
      </c>
      <c r="AD335" s="185" t="s">
        <v>5474</v>
      </c>
      <c r="AE335" s="185" t="s">
        <v>5474</v>
      </c>
      <c r="AF335" s="185" t="s">
        <v>5474</v>
      </c>
      <c r="AG335" s="185" t="s">
        <v>5474</v>
      </c>
      <c r="AH335" s="185" t="s">
        <v>5474</v>
      </c>
      <c r="AI335" s="185" t="s">
        <v>5474</v>
      </c>
      <c r="AJ335" s="185" t="s">
        <v>5474</v>
      </c>
    </row>
    <row r="336" spans="28:36">
      <c r="AB336" s="185">
        <v>2332</v>
      </c>
      <c r="AC336" s="185" t="s">
        <v>330</v>
      </c>
      <c r="AD336" s="185" t="s">
        <v>5474</v>
      </c>
      <c r="AE336" s="185" t="s">
        <v>5474</v>
      </c>
      <c r="AF336" s="185" t="s">
        <v>5474</v>
      </c>
      <c r="AG336" s="185" t="s">
        <v>5474</v>
      </c>
      <c r="AH336" s="185" t="s">
        <v>5474</v>
      </c>
      <c r="AI336" s="185" t="s">
        <v>5474</v>
      </c>
      <c r="AJ336" s="185" t="s">
        <v>5474</v>
      </c>
    </row>
    <row r="337" spans="28:36">
      <c r="AB337" s="185">
        <v>2337</v>
      </c>
      <c r="AC337" s="185" t="s">
        <v>331</v>
      </c>
      <c r="AD337" s="185" t="s">
        <v>5474</v>
      </c>
      <c r="AE337" s="185" t="s">
        <v>5474</v>
      </c>
      <c r="AF337" s="185" t="s">
        <v>5474</v>
      </c>
      <c r="AG337" s="185" t="s">
        <v>5474</v>
      </c>
      <c r="AH337" s="185" t="s">
        <v>5474</v>
      </c>
      <c r="AI337" s="185" t="s">
        <v>5474</v>
      </c>
      <c r="AJ337" s="185" t="s">
        <v>5474</v>
      </c>
    </row>
    <row r="338" spans="28:36">
      <c r="AB338" s="185">
        <v>2338</v>
      </c>
      <c r="AC338" s="185" t="s">
        <v>332</v>
      </c>
      <c r="AD338" s="185" t="s">
        <v>5474</v>
      </c>
      <c r="AE338" s="185" t="s">
        <v>5474</v>
      </c>
      <c r="AF338" s="185" t="s">
        <v>5474</v>
      </c>
      <c r="AG338" s="185" t="s">
        <v>5474</v>
      </c>
      <c r="AH338" s="185" t="s">
        <v>5474</v>
      </c>
      <c r="AI338" s="185" t="s">
        <v>5474</v>
      </c>
      <c r="AJ338" s="185" t="s">
        <v>5474</v>
      </c>
    </row>
    <row r="339" spans="28:36">
      <c r="AB339" s="185">
        <v>2340</v>
      </c>
      <c r="AC339" s="185" t="s">
        <v>333</v>
      </c>
      <c r="AD339" s="185" t="s">
        <v>5474</v>
      </c>
      <c r="AE339" s="185" t="s">
        <v>5474</v>
      </c>
      <c r="AF339" s="185" t="s">
        <v>5474</v>
      </c>
      <c r="AG339" s="185" t="s">
        <v>5474</v>
      </c>
      <c r="AH339" s="185" t="s">
        <v>5474</v>
      </c>
      <c r="AI339" s="185" t="s">
        <v>5474</v>
      </c>
      <c r="AJ339" s="185" t="s">
        <v>5474</v>
      </c>
    </row>
    <row r="340" spans="28:36">
      <c r="AB340" s="185">
        <v>2342</v>
      </c>
      <c r="AC340" s="185" t="s">
        <v>334</v>
      </c>
      <c r="AD340" s="185" t="s">
        <v>5474</v>
      </c>
      <c r="AE340" s="185" t="s">
        <v>5474</v>
      </c>
      <c r="AF340" s="185" t="s">
        <v>5474</v>
      </c>
      <c r="AG340" s="185" t="s">
        <v>5474</v>
      </c>
      <c r="AH340" s="185" t="s">
        <v>5474</v>
      </c>
      <c r="AI340" s="185" t="s">
        <v>5474</v>
      </c>
      <c r="AJ340" s="185" t="s">
        <v>5474</v>
      </c>
    </row>
    <row r="341" spans="28:36">
      <c r="AB341" s="185">
        <v>2344</v>
      </c>
      <c r="AC341" s="185" t="s">
        <v>335</v>
      </c>
      <c r="AD341" s="185" t="s">
        <v>5473</v>
      </c>
      <c r="AE341" s="185" t="s">
        <v>5474</v>
      </c>
      <c r="AF341" s="185" t="s">
        <v>5474</v>
      </c>
      <c r="AG341" s="185" t="s">
        <v>5474</v>
      </c>
      <c r="AH341" s="185" t="s">
        <v>5474</v>
      </c>
      <c r="AI341" s="185" t="s">
        <v>5474</v>
      </c>
      <c r="AJ341" s="185" t="s">
        <v>5473</v>
      </c>
    </row>
    <row r="342" spans="28:36">
      <c r="AB342" s="185">
        <v>2345</v>
      </c>
      <c r="AC342" s="185" t="s">
        <v>336</v>
      </c>
      <c r="AD342" s="185" t="s">
        <v>5473</v>
      </c>
      <c r="AE342" s="185" t="s">
        <v>5474</v>
      </c>
      <c r="AF342" s="185" t="s">
        <v>5474</v>
      </c>
      <c r="AG342" s="185" t="s">
        <v>5474</v>
      </c>
      <c r="AH342" s="185" t="s">
        <v>5474</v>
      </c>
      <c r="AI342" s="185" t="s">
        <v>5474</v>
      </c>
      <c r="AJ342" s="185" t="s">
        <v>5473</v>
      </c>
    </row>
    <row r="343" spans="28:36">
      <c r="AB343" s="185">
        <v>2347</v>
      </c>
      <c r="AC343" s="185" t="s">
        <v>337</v>
      </c>
      <c r="AD343" s="185" t="s">
        <v>5473</v>
      </c>
      <c r="AE343" s="185" t="s">
        <v>5472</v>
      </c>
      <c r="AF343" s="185" t="s">
        <v>5474</v>
      </c>
      <c r="AG343" s="185" t="s">
        <v>5474</v>
      </c>
      <c r="AH343" s="185" t="s">
        <v>5474</v>
      </c>
      <c r="AI343" s="185" t="s">
        <v>5474</v>
      </c>
      <c r="AJ343" s="185" t="s">
        <v>5478</v>
      </c>
    </row>
    <row r="344" spans="28:36">
      <c r="AB344" s="185">
        <v>2348</v>
      </c>
      <c r="AC344" s="185" t="s">
        <v>338</v>
      </c>
      <c r="AD344" s="185" t="s">
        <v>5474</v>
      </c>
      <c r="AE344" s="185" t="s">
        <v>5474</v>
      </c>
      <c r="AF344" s="185" t="s">
        <v>5474</v>
      </c>
      <c r="AG344" s="185" t="s">
        <v>5474</v>
      </c>
      <c r="AH344" s="185" t="s">
        <v>5474</v>
      </c>
      <c r="AI344" s="185" t="s">
        <v>5474</v>
      </c>
      <c r="AJ344" s="185" t="s">
        <v>5474</v>
      </c>
    </row>
    <row r="345" spans="28:36">
      <c r="AB345" s="185">
        <v>2349</v>
      </c>
      <c r="AC345" s="185" t="s">
        <v>339</v>
      </c>
      <c r="AD345" s="185" t="s">
        <v>5474</v>
      </c>
      <c r="AE345" s="185" t="s">
        <v>5474</v>
      </c>
      <c r="AF345" s="185" t="s">
        <v>5474</v>
      </c>
      <c r="AG345" s="185" t="s">
        <v>5474</v>
      </c>
      <c r="AH345" s="185" t="s">
        <v>5474</v>
      </c>
      <c r="AI345" s="185" t="s">
        <v>5474</v>
      </c>
      <c r="AJ345" s="185" t="s">
        <v>5474</v>
      </c>
    </row>
    <row r="346" spans="28:36">
      <c r="AB346" s="185">
        <v>2351</v>
      </c>
      <c r="AC346" s="185" t="s">
        <v>340</v>
      </c>
      <c r="AD346" s="185" t="s">
        <v>5474</v>
      </c>
      <c r="AE346" s="185" t="s">
        <v>5474</v>
      </c>
      <c r="AF346" s="185" t="s">
        <v>5474</v>
      </c>
      <c r="AG346" s="185" t="s">
        <v>5474</v>
      </c>
      <c r="AH346" s="185" t="s">
        <v>5474</v>
      </c>
      <c r="AI346" s="185" t="s">
        <v>5474</v>
      </c>
      <c r="AJ346" s="185" t="s">
        <v>5474</v>
      </c>
    </row>
    <row r="347" spans="28:36">
      <c r="AB347" s="185">
        <v>2352</v>
      </c>
      <c r="AC347" s="185" t="s">
        <v>341</v>
      </c>
      <c r="AD347" s="185" t="s">
        <v>5474</v>
      </c>
      <c r="AE347" s="185" t="s">
        <v>5474</v>
      </c>
      <c r="AF347" s="185" t="s">
        <v>5474</v>
      </c>
      <c r="AG347" s="185" t="s">
        <v>5474</v>
      </c>
      <c r="AH347" s="185" t="s">
        <v>5474</v>
      </c>
      <c r="AI347" s="185" t="s">
        <v>5474</v>
      </c>
      <c r="AJ347" s="185" t="s">
        <v>5474</v>
      </c>
    </row>
    <row r="348" spans="28:36">
      <c r="AB348" s="185">
        <v>2353</v>
      </c>
      <c r="AC348" s="185" t="s">
        <v>342</v>
      </c>
      <c r="AD348" s="185" t="s">
        <v>5473</v>
      </c>
      <c r="AE348" s="185" t="s">
        <v>5474</v>
      </c>
      <c r="AF348" s="185" t="s">
        <v>5474</v>
      </c>
      <c r="AG348" s="185" t="s">
        <v>5474</v>
      </c>
      <c r="AH348" s="185" t="s">
        <v>5474</v>
      </c>
      <c r="AI348" s="185" t="s">
        <v>5474</v>
      </c>
      <c r="AJ348" s="185" t="s">
        <v>5473</v>
      </c>
    </row>
    <row r="349" spans="28:36">
      <c r="AB349" s="185">
        <v>2354</v>
      </c>
      <c r="AC349" s="185" t="s">
        <v>343</v>
      </c>
      <c r="AD349" s="185" t="s">
        <v>5473</v>
      </c>
      <c r="AE349" s="185" t="s">
        <v>5474</v>
      </c>
      <c r="AF349" s="185" t="s">
        <v>5474</v>
      </c>
      <c r="AG349" s="185" t="s">
        <v>5474</v>
      </c>
      <c r="AH349" s="185" t="s">
        <v>5474</v>
      </c>
      <c r="AI349" s="185" t="s">
        <v>5474</v>
      </c>
      <c r="AJ349" s="185" t="s">
        <v>5473</v>
      </c>
    </row>
    <row r="350" spans="28:36">
      <c r="AB350" s="185">
        <v>2355</v>
      </c>
      <c r="AC350" s="185" t="s">
        <v>344</v>
      </c>
      <c r="AD350" s="185" t="s">
        <v>5474</v>
      </c>
      <c r="AE350" s="185" t="s">
        <v>5474</v>
      </c>
      <c r="AF350" s="185" t="s">
        <v>5474</v>
      </c>
      <c r="AG350" s="185" t="s">
        <v>5474</v>
      </c>
      <c r="AH350" s="185" t="s">
        <v>5474</v>
      </c>
      <c r="AI350" s="185" t="s">
        <v>5474</v>
      </c>
      <c r="AJ350" s="185" t="s">
        <v>5474</v>
      </c>
    </row>
    <row r="351" spans="28:36">
      <c r="AB351" s="185">
        <v>2356</v>
      </c>
      <c r="AC351" s="185" t="s">
        <v>345</v>
      </c>
      <c r="AD351" s="185" t="s">
        <v>5473</v>
      </c>
      <c r="AE351" s="185" t="s">
        <v>5472</v>
      </c>
      <c r="AF351" s="185" t="s">
        <v>5474</v>
      </c>
      <c r="AG351" s="185" t="s">
        <v>5474</v>
      </c>
      <c r="AH351" s="185" t="s">
        <v>5474</v>
      </c>
      <c r="AI351" s="185" t="s">
        <v>5474</v>
      </c>
      <c r="AJ351" s="185" t="s">
        <v>5478</v>
      </c>
    </row>
    <row r="352" spans="28:36">
      <c r="AB352" s="185">
        <v>2357</v>
      </c>
      <c r="AC352" s="185" t="s">
        <v>346</v>
      </c>
      <c r="AD352" s="185" t="s">
        <v>5473</v>
      </c>
      <c r="AE352" s="185" t="s">
        <v>5472</v>
      </c>
      <c r="AF352" s="185" t="s">
        <v>5474</v>
      </c>
      <c r="AG352" s="185" t="s">
        <v>5474</v>
      </c>
      <c r="AH352" s="185" t="s">
        <v>5475</v>
      </c>
      <c r="AI352" s="185" t="s">
        <v>5474</v>
      </c>
      <c r="AJ352" s="185" t="s">
        <v>5476</v>
      </c>
    </row>
    <row r="353" spans="28:36">
      <c r="AB353" s="185">
        <v>2358</v>
      </c>
      <c r="AC353" s="185" t="s">
        <v>347</v>
      </c>
      <c r="AD353" s="185" t="s">
        <v>5474</v>
      </c>
      <c r="AE353" s="185" t="s">
        <v>5474</v>
      </c>
      <c r="AF353" s="185" t="s">
        <v>5474</v>
      </c>
      <c r="AG353" s="185" t="s">
        <v>5474</v>
      </c>
      <c r="AH353" s="185" t="s">
        <v>5474</v>
      </c>
      <c r="AI353" s="185" t="s">
        <v>5474</v>
      </c>
      <c r="AJ353" s="185" t="s">
        <v>5474</v>
      </c>
    </row>
    <row r="354" spans="28:36">
      <c r="AB354" s="185">
        <v>2359</v>
      </c>
      <c r="AC354" s="185" t="s">
        <v>348</v>
      </c>
      <c r="AD354" s="185" t="s">
        <v>5474</v>
      </c>
      <c r="AE354" s="185" t="s">
        <v>5474</v>
      </c>
      <c r="AF354" s="185" t="s">
        <v>5474</v>
      </c>
      <c r="AG354" s="185" t="s">
        <v>5474</v>
      </c>
      <c r="AH354" s="185" t="s">
        <v>5474</v>
      </c>
      <c r="AI354" s="185" t="s">
        <v>5474</v>
      </c>
      <c r="AJ354" s="185" t="s">
        <v>5474</v>
      </c>
    </row>
    <row r="355" spans="28:36">
      <c r="AB355" s="185">
        <v>2360</v>
      </c>
      <c r="AC355" s="185" t="s">
        <v>349</v>
      </c>
      <c r="AD355" s="185" t="s">
        <v>5474</v>
      </c>
      <c r="AE355" s="185" t="s">
        <v>5474</v>
      </c>
      <c r="AF355" s="185" t="s">
        <v>5474</v>
      </c>
      <c r="AG355" s="185" t="s">
        <v>5474</v>
      </c>
      <c r="AH355" s="185" t="s">
        <v>5474</v>
      </c>
      <c r="AI355" s="185" t="s">
        <v>5474</v>
      </c>
      <c r="AJ355" s="185" t="s">
        <v>5474</v>
      </c>
    </row>
    <row r="356" spans="28:36">
      <c r="AB356" s="185">
        <v>2362</v>
      </c>
      <c r="AC356" s="185" t="s">
        <v>350</v>
      </c>
      <c r="AD356" s="185" t="s">
        <v>5474</v>
      </c>
      <c r="AE356" s="185" t="s">
        <v>5474</v>
      </c>
      <c r="AF356" s="185" t="s">
        <v>5474</v>
      </c>
      <c r="AG356" s="185" t="s">
        <v>5474</v>
      </c>
      <c r="AH356" s="185" t="s">
        <v>5474</v>
      </c>
      <c r="AI356" s="185" t="s">
        <v>5474</v>
      </c>
      <c r="AJ356" s="185" t="s">
        <v>5474</v>
      </c>
    </row>
    <row r="357" spans="28:36">
      <c r="AB357" s="185">
        <v>2363</v>
      </c>
      <c r="AC357" s="185" t="s">
        <v>351</v>
      </c>
      <c r="AD357" s="185" t="s">
        <v>5474</v>
      </c>
      <c r="AE357" s="185" t="s">
        <v>5474</v>
      </c>
      <c r="AF357" s="185" t="s">
        <v>5474</v>
      </c>
      <c r="AG357" s="185" t="s">
        <v>5474</v>
      </c>
      <c r="AH357" s="185" t="s">
        <v>5474</v>
      </c>
      <c r="AI357" s="185" t="s">
        <v>5474</v>
      </c>
      <c r="AJ357" s="185" t="s">
        <v>5474</v>
      </c>
    </row>
    <row r="358" spans="28:36">
      <c r="AB358" s="185">
        <v>2364</v>
      </c>
      <c r="AC358" s="185" t="s">
        <v>352</v>
      </c>
      <c r="AD358" s="185" t="s">
        <v>5474</v>
      </c>
      <c r="AE358" s="185" t="s">
        <v>5474</v>
      </c>
      <c r="AF358" s="185" t="s">
        <v>5474</v>
      </c>
      <c r="AG358" s="185" t="s">
        <v>5474</v>
      </c>
      <c r="AH358" s="185" t="s">
        <v>5474</v>
      </c>
      <c r="AI358" s="185" t="s">
        <v>5474</v>
      </c>
      <c r="AJ358" s="185" t="s">
        <v>5474</v>
      </c>
    </row>
    <row r="359" spans="28:36">
      <c r="AB359" s="185">
        <v>2365</v>
      </c>
      <c r="AC359" s="185" t="s">
        <v>353</v>
      </c>
      <c r="AD359" s="185" t="s">
        <v>5474</v>
      </c>
      <c r="AE359" s="185" t="s">
        <v>5474</v>
      </c>
      <c r="AF359" s="185" t="s">
        <v>5474</v>
      </c>
      <c r="AG359" s="185" t="s">
        <v>5474</v>
      </c>
      <c r="AH359" s="185" t="s">
        <v>5474</v>
      </c>
      <c r="AI359" s="185" t="s">
        <v>5474</v>
      </c>
      <c r="AJ359" s="185" t="s">
        <v>5474</v>
      </c>
    </row>
    <row r="360" spans="28:36">
      <c r="AB360" s="185">
        <v>2367</v>
      </c>
      <c r="AC360" s="185" t="s">
        <v>354</v>
      </c>
      <c r="AD360" s="185" t="s">
        <v>5474</v>
      </c>
      <c r="AE360" s="185" t="s">
        <v>5474</v>
      </c>
      <c r="AF360" s="185" t="s">
        <v>5474</v>
      </c>
      <c r="AG360" s="185" t="s">
        <v>5474</v>
      </c>
      <c r="AH360" s="185" t="s">
        <v>5474</v>
      </c>
      <c r="AI360" s="185" t="s">
        <v>5474</v>
      </c>
      <c r="AJ360" s="185" t="s">
        <v>5474</v>
      </c>
    </row>
    <row r="361" spans="28:36">
      <c r="AB361" s="185">
        <v>2368</v>
      </c>
      <c r="AC361" s="185" t="s">
        <v>355</v>
      </c>
      <c r="AD361" s="185" t="s">
        <v>5474</v>
      </c>
      <c r="AE361" s="185" t="s">
        <v>5474</v>
      </c>
      <c r="AF361" s="185" t="s">
        <v>5474</v>
      </c>
      <c r="AG361" s="185" t="s">
        <v>5474</v>
      </c>
      <c r="AH361" s="185" t="s">
        <v>5474</v>
      </c>
      <c r="AI361" s="185" t="s">
        <v>5474</v>
      </c>
      <c r="AJ361" s="185" t="s">
        <v>5474</v>
      </c>
    </row>
    <row r="362" spans="28:36">
      <c r="AB362" s="185">
        <v>2369</v>
      </c>
      <c r="AC362" s="185" t="s">
        <v>356</v>
      </c>
      <c r="AD362" s="185" t="s">
        <v>5474</v>
      </c>
      <c r="AE362" s="185" t="s">
        <v>5474</v>
      </c>
      <c r="AF362" s="185" t="s">
        <v>5474</v>
      </c>
      <c r="AG362" s="185" t="s">
        <v>5474</v>
      </c>
      <c r="AH362" s="185" t="s">
        <v>5474</v>
      </c>
      <c r="AI362" s="185" t="s">
        <v>5474</v>
      </c>
      <c r="AJ362" s="185" t="s">
        <v>5474</v>
      </c>
    </row>
    <row r="363" spans="28:36">
      <c r="AB363" s="185">
        <v>2371</v>
      </c>
      <c r="AC363" s="185" t="s">
        <v>357</v>
      </c>
      <c r="AD363" s="185" t="s">
        <v>5474</v>
      </c>
      <c r="AE363" s="185" t="s">
        <v>5474</v>
      </c>
      <c r="AF363" s="185" t="s">
        <v>5474</v>
      </c>
      <c r="AG363" s="185" t="s">
        <v>5474</v>
      </c>
      <c r="AH363" s="185" t="s">
        <v>5474</v>
      </c>
      <c r="AI363" s="185" t="s">
        <v>5474</v>
      </c>
      <c r="AJ363" s="185" t="s">
        <v>5474</v>
      </c>
    </row>
    <row r="364" spans="28:36">
      <c r="AB364" s="185">
        <v>2373</v>
      </c>
      <c r="AC364" s="185" t="s">
        <v>358</v>
      </c>
      <c r="AD364" s="185" t="s">
        <v>5474</v>
      </c>
      <c r="AE364" s="185" t="s">
        <v>5474</v>
      </c>
      <c r="AF364" s="185" t="s">
        <v>5474</v>
      </c>
      <c r="AG364" s="185" t="s">
        <v>5474</v>
      </c>
      <c r="AH364" s="185" t="s">
        <v>5474</v>
      </c>
      <c r="AI364" s="185" t="s">
        <v>5474</v>
      </c>
      <c r="AJ364" s="185" t="s">
        <v>5474</v>
      </c>
    </row>
    <row r="365" spans="28:36">
      <c r="AB365" s="185">
        <v>2374</v>
      </c>
      <c r="AC365" s="185" t="s">
        <v>359</v>
      </c>
      <c r="AD365" s="185" t="s">
        <v>5474</v>
      </c>
      <c r="AE365" s="185" t="s">
        <v>5474</v>
      </c>
      <c r="AF365" s="185" t="s">
        <v>5474</v>
      </c>
      <c r="AG365" s="185" t="s">
        <v>5474</v>
      </c>
      <c r="AH365" s="185" t="s">
        <v>5474</v>
      </c>
      <c r="AI365" s="185" t="s">
        <v>5474</v>
      </c>
      <c r="AJ365" s="185" t="s">
        <v>5474</v>
      </c>
    </row>
    <row r="366" spans="28:36">
      <c r="AB366" s="185">
        <v>2375</v>
      </c>
      <c r="AC366" s="185" t="s">
        <v>360</v>
      </c>
      <c r="AD366" s="185" t="s">
        <v>5474</v>
      </c>
      <c r="AE366" s="185" t="s">
        <v>5474</v>
      </c>
      <c r="AF366" s="185" t="s">
        <v>5474</v>
      </c>
      <c r="AG366" s="185" t="s">
        <v>5474</v>
      </c>
      <c r="AH366" s="185" t="s">
        <v>5474</v>
      </c>
      <c r="AI366" s="185" t="s">
        <v>5474</v>
      </c>
      <c r="AJ366" s="185" t="s">
        <v>5474</v>
      </c>
    </row>
    <row r="367" spans="28:36">
      <c r="AB367" s="185">
        <v>2376</v>
      </c>
      <c r="AC367" s="185" t="s">
        <v>361</v>
      </c>
      <c r="AD367" s="185" t="s">
        <v>5474</v>
      </c>
      <c r="AE367" s="185" t="s">
        <v>5472</v>
      </c>
      <c r="AF367" s="185" t="s">
        <v>5474</v>
      </c>
      <c r="AG367" s="185" t="s">
        <v>5474</v>
      </c>
      <c r="AH367" s="185" t="s">
        <v>5474</v>
      </c>
      <c r="AI367" s="185" t="s">
        <v>5474</v>
      </c>
      <c r="AJ367" s="185" t="s">
        <v>5472</v>
      </c>
    </row>
    <row r="368" spans="28:36">
      <c r="AB368" s="185">
        <v>2377</v>
      </c>
      <c r="AC368" s="185" t="s">
        <v>362</v>
      </c>
      <c r="AD368" s="185" t="s">
        <v>5473</v>
      </c>
      <c r="AE368" s="185" t="s">
        <v>5472</v>
      </c>
      <c r="AF368" s="185" t="s">
        <v>5474</v>
      </c>
      <c r="AG368" s="185" t="s">
        <v>5474</v>
      </c>
      <c r="AH368" s="185" t="s">
        <v>5474</v>
      </c>
      <c r="AI368" s="185" t="s">
        <v>5474</v>
      </c>
      <c r="AJ368" s="185" t="s">
        <v>5478</v>
      </c>
    </row>
    <row r="369" spans="28:36">
      <c r="AB369" s="185">
        <v>2379</v>
      </c>
      <c r="AC369" s="185" t="s">
        <v>363</v>
      </c>
      <c r="AD369" s="185" t="s">
        <v>5473</v>
      </c>
      <c r="AE369" s="185" t="s">
        <v>5474</v>
      </c>
      <c r="AF369" s="185" t="s">
        <v>5474</v>
      </c>
      <c r="AG369" s="185" t="s">
        <v>5474</v>
      </c>
      <c r="AH369" s="185" t="s">
        <v>5475</v>
      </c>
      <c r="AI369" s="185" t="s">
        <v>5474</v>
      </c>
      <c r="AJ369" s="185" t="s">
        <v>5477</v>
      </c>
    </row>
    <row r="370" spans="28:36">
      <c r="AB370" s="185">
        <v>2380</v>
      </c>
      <c r="AC370" s="185" t="s">
        <v>364</v>
      </c>
      <c r="AD370" s="185" t="s">
        <v>5474</v>
      </c>
      <c r="AE370" s="185" t="s">
        <v>5474</v>
      </c>
      <c r="AF370" s="185" t="s">
        <v>5474</v>
      </c>
      <c r="AG370" s="185" t="s">
        <v>5474</v>
      </c>
      <c r="AH370" s="185" t="s">
        <v>5474</v>
      </c>
      <c r="AI370" s="185" t="s">
        <v>5474</v>
      </c>
      <c r="AJ370" s="185" t="s">
        <v>5474</v>
      </c>
    </row>
    <row r="371" spans="28:36">
      <c r="AB371" s="185">
        <v>2382</v>
      </c>
      <c r="AC371" s="185" t="s">
        <v>365</v>
      </c>
      <c r="AD371" s="185" t="s">
        <v>5473</v>
      </c>
      <c r="AE371" s="185" t="s">
        <v>5472</v>
      </c>
      <c r="AF371" s="185" t="s">
        <v>5474</v>
      </c>
      <c r="AG371" s="185" t="s">
        <v>5474</v>
      </c>
      <c r="AH371" s="185" t="s">
        <v>5475</v>
      </c>
      <c r="AI371" s="185" t="s">
        <v>5474</v>
      </c>
      <c r="AJ371" s="185" t="s">
        <v>5476</v>
      </c>
    </row>
    <row r="372" spans="28:36">
      <c r="AB372" s="185">
        <v>2383</v>
      </c>
      <c r="AC372" s="185" t="s">
        <v>366</v>
      </c>
      <c r="AD372" s="185" t="s">
        <v>5474</v>
      </c>
      <c r="AE372" s="185" t="s">
        <v>5474</v>
      </c>
      <c r="AF372" s="185" t="s">
        <v>5474</v>
      </c>
      <c r="AG372" s="185" t="s">
        <v>5474</v>
      </c>
      <c r="AH372" s="185" t="s">
        <v>5474</v>
      </c>
      <c r="AI372" s="185" t="s">
        <v>5474</v>
      </c>
      <c r="AJ372" s="185" t="s">
        <v>5474</v>
      </c>
    </row>
    <row r="373" spans="28:36">
      <c r="AB373" s="185">
        <v>2385</v>
      </c>
      <c r="AC373" s="185" t="s">
        <v>367</v>
      </c>
      <c r="AD373" s="185" t="s">
        <v>5473</v>
      </c>
      <c r="AE373" s="185" t="s">
        <v>5472</v>
      </c>
      <c r="AF373" s="185" t="s">
        <v>5474</v>
      </c>
      <c r="AG373" s="185" t="s">
        <v>5474</v>
      </c>
      <c r="AH373" s="185" t="s">
        <v>5474</v>
      </c>
      <c r="AI373" s="185" t="s">
        <v>5474</v>
      </c>
      <c r="AJ373" s="185" t="s">
        <v>5478</v>
      </c>
    </row>
    <row r="374" spans="28:36">
      <c r="AB374" s="185">
        <v>2387</v>
      </c>
      <c r="AC374" s="185" t="s">
        <v>368</v>
      </c>
      <c r="AD374" s="185" t="s">
        <v>5474</v>
      </c>
      <c r="AE374" s="185" t="s">
        <v>5474</v>
      </c>
      <c r="AF374" s="185" t="s">
        <v>5474</v>
      </c>
      <c r="AG374" s="185" t="s">
        <v>5474</v>
      </c>
      <c r="AH374" s="185" t="s">
        <v>5474</v>
      </c>
      <c r="AI374" s="185" t="s">
        <v>5474</v>
      </c>
      <c r="AJ374" s="185" t="s">
        <v>5474</v>
      </c>
    </row>
    <row r="375" spans="28:36">
      <c r="AB375" s="185">
        <v>2388</v>
      </c>
      <c r="AC375" s="185" t="s">
        <v>369</v>
      </c>
      <c r="AD375" s="185" t="s">
        <v>5474</v>
      </c>
      <c r="AE375" s="185" t="s">
        <v>5474</v>
      </c>
      <c r="AF375" s="185" t="s">
        <v>5474</v>
      </c>
      <c r="AG375" s="185" t="s">
        <v>5474</v>
      </c>
      <c r="AH375" s="185" t="s">
        <v>5474</v>
      </c>
      <c r="AI375" s="185" t="s">
        <v>5474</v>
      </c>
      <c r="AJ375" s="185" t="s">
        <v>5474</v>
      </c>
    </row>
    <row r="376" spans="28:36">
      <c r="AB376" s="185">
        <v>2390</v>
      </c>
      <c r="AC376" s="185" t="s">
        <v>370</v>
      </c>
      <c r="AD376" s="185" t="s">
        <v>5474</v>
      </c>
      <c r="AE376" s="185" t="s">
        <v>5474</v>
      </c>
      <c r="AF376" s="185" t="s">
        <v>5474</v>
      </c>
      <c r="AG376" s="185" t="s">
        <v>5474</v>
      </c>
      <c r="AH376" s="185" t="s">
        <v>5474</v>
      </c>
      <c r="AI376" s="185" t="s">
        <v>5474</v>
      </c>
      <c r="AJ376" s="185" t="s">
        <v>5474</v>
      </c>
    </row>
    <row r="377" spans="28:36">
      <c r="AB377" s="185">
        <v>2392</v>
      </c>
      <c r="AC377" s="185" t="s">
        <v>371</v>
      </c>
      <c r="AD377" s="185" t="s">
        <v>5474</v>
      </c>
      <c r="AE377" s="185" t="s">
        <v>5474</v>
      </c>
      <c r="AF377" s="185" t="s">
        <v>5474</v>
      </c>
      <c r="AG377" s="185" t="s">
        <v>5474</v>
      </c>
      <c r="AH377" s="185" t="s">
        <v>5474</v>
      </c>
      <c r="AI377" s="185" t="s">
        <v>5474</v>
      </c>
      <c r="AJ377" s="185" t="s">
        <v>5474</v>
      </c>
    </row>
    <row r="378" spans="28:36">
      <c r="AB378" s="185">
        <v>2393</v>
      </c>
      <c r="AC378" s="185" t="s">
        <v>372</v>
      </c>
      <c r="AD378" s="185" t="s">
        <v>5474</v>
      </c>
      <c r="AE378" s="185" t="s">
        <v>5474</v>
      </c>
      <c r="AF378" s="185" t="s">
        <v>5474</v>
      </c>
      <c r="AG378" s="185" t="s">
        <v>5474</v>
      </c>
      <c r="AH378" s="185" t="s">
        <v>5474</v>
      </c>
      <c r="AI378" s="185" t="s">
        <v>5474</v>
      </c>
      <c r="AJ378" s="185" t="s">
        <v>5474</v>
      </c>
    </row>
    <row r="379" spans="28:36">
      <c r="AB379" s="185">
        <v>2395</v>
      </c>
      <c r="AC379" s="185" t="s">
        <v>373</v>
      </c>
      <c r="AD379" s="185" t="s">
        <v>5473</v>
      </c>
      <c r="AE379" s="185" t="s">
        <v>5474</v>
      </c>
      <c r="AF379" s="185" t="s">
        <v>5474</v>
      </c>
      <c r="AG379" s="185" t="s">
        <v>5474</v>
      </c>
      <c r="AH379" s="185" t="s">
        <v>5475</v>
      </c>
      <c r="AI379" s="185" t="s">
        <v>5474</v>
      </c>
      <c r="AJ379" s="185" t="s">
        <v>5477</v>
      </c>
    </row>
    <row r="380" spans="28:36">
      <c r="AB380" s="185">
        <v>2397</v>
      </c>
      <c r="AC380" s="185" t="s">
        <v>374</v>
      </c>
      <c r="AD380" s="185" t="s">
        <v>5474</v>
      </c>
      <c r="AE380" s="185" t="s">
        <v>5474</v>
      </c>
      <c r="AF380" s="185" t="s">
        <v>5474</v>
      </c>
      <c r="AG380" s="185" t="s">
        <v>5474</v>
      </c>
      <c r="AH380" s="185" t="s">
        <v>5474</v>
      </c>
      <c r="AI380" s="185" t="s">
        <v>5474</v>
      </c>
      <c r="AJ380" s="185" t="s">
        <v>5474</v>
      </c>
    </row>
    <row r="381" spans="28:36">
      <c r="AB381" s="185">
        <v>2399</v>
      </c>
      <c r="AC381" s="185" t="s">
        <v>375</v>
      </c>
      <c r="AD381" s="185" t="s">
        <v>5474</v>
      </c>
      <c r="AE381" s="185" t="s">
        <v>5474</v>
      </c>
      <c r="AF381" s="185" t="s">
        <v>5474</v>
      </c>
      <c r="AG381" s="185" t="s">
        <v>5474</v>
      </c>
      <c r="AH381" s="185" t="s">
        <v>5474</v>
      </c>
      <c r="AI381" s="185" t="s">
        <v>5474</v>
      </c>
      <c r="AJ381" s="185" t="s">
        <v>5474</v>
      </c>
    </row>
    <row r="382" spans="28:36">
      <c r="AB382" s="185">
        <v>2401</v>
      </c>
      <c r="AC382" s="185" t="s">
        <v>376</v>
      </c>
      <c r="AD382" s="185" t="s">
        <v>5474</v>
      </c>
      <c r="AE382" s="185" t="s">
        <v>5474</v>
      </c>
      <c r="AF382" s="185" t="s">
        <v>5474</v>
      </c>
      <c r="AG382" s="185" t="s">
        <v>5474</v>
      </c>
      <c r="AH382" s="185" t="s">
        <v>5474</v>
      </c>
      <c r="AI382" s="185" t="s">
        <v>5474</v>
      </c>
      <c r="AJ382" s="185" t="s">
        <v>5474</v>
      </c>
    </row>
    <row r="383" spans="28:36">
      <c r="AB383" s="185">
        <v>2402</v>
      </c>
      <c r="AC383" s="185" t="s">
        <v>377</v>
      </c>
      <c r="AD383" s="185" t="s">
        <v>5474</v>
      </c>
      <c r="AE383" s="185" t="s">
        <v>5474</v>
      </c>
      <c r="AF383" s="185" t="s">
        <v>5474</v>
      </c>
      <c r="AG383" s="185" t="s">
        <v>5474</v>
      </c>
      <c r="AH383" s="185" t="s">
        <v>5474</v>
      </c>
      <c r="AI383" s="185" t="s">
        <v>5474</v>
      </c>
      <c r="AJ383" s="185" t="s">
        <v>5474</v>
      </c>
    </row>
    <row r="384" spans="28:36">
      <c r="AB384" s="185">
        <v>2404</v>
      </c>
      <c r="AC384" s="185" t="s">
        <v>378</v>
      </c>
      <c r="AD384" s="185" t="s">
        <v>5474</v>
      </c>
      <c r="AE384" s="185" t="s">
        <v>5472</v>
      </c>
      <c r="AF384" s="185" t="s">
        <v>5474</v>
      </c>
      <c r="AG384" s="185" t="s">
        <v>5474</v>
      </c>
      <c r="AH384" s="185" t="s">
        <v>5474</v>
      </c>
      <c r="AI384" s="185" t="s">
        <v>5474</v>
      </c>
      <c r="AJ384" s="185" t="s">
        <v>5472</v>
      </c>
    </row>
    <row r="385" spans="28:36">
      <c r="AB385" s="185">
        <v>2405</v>
      </c>
      <c r="AC385" s="185" t="s">
        <v>379</v>
      </c>
      <c r="AD385" s="185" t="s">
        <v>5474</v>
      </c>
      <c r="AE385" s="185" t="s">
        <v>5474</v>
      </c>
      <c r="AF385" s="185" t="s">
        <v>5474</v>
      </c>
      <c r="AG385" s="185" t="s">
        <v>5474</v>
      </c>
      <c r="AH385" s="185" t="s">
        <v>5474</v>
      </c>
      <c r="AI385" s="185" t="s">
        <v>5474</v>
      </c>
      <c r="AJ385" s="185" t="s">
        <v>5474</v>
      </c>
    </row>
    <row r="386" spans="28:36">
      <c r="AB386" s="185">
        <v>2406</v>
      </c>
      <c r="AC386" s="185" t="s">
        <v>380</v>
      </c>
      <c r="AD386" s="185" t="s">
        <v>5474</v>
      </c>
      <c r="AE386" s="185" t="s">
        <v>5474</v>
      </c>
      <c r="AF386" s="185" t="s">
        <v>5474</v>
      </c>
      <c r="AG386" s="185" t="s">
        <v>5474</v>
      </c>
      <c r="AH386" s="185" t="s">
        <v>5474</v>
      </c>
      <c r="AI386" s="185" t="s">
        <v>5474</v>
      </c>
      <c r="AJ386" s="185" t="s">
        <v>5474</v>
      </c>
    </row>
    <row r="387" spans="28:36">
      <c r="AB387" s="185">
        <v>2408</v>
      </c>
      <c r="AC387" s="185" t="s">
        <v>381</v>
      </c>
      <c r="AD387" s="185" t="s">
        <v>5473</v>
      </c>
      <c r="AE387" s="185" t="s">
        <v>5474</v>
      </c>
      <c r="AF387" s="185" t="s">
        <v>5474</v>
      </c>
      <c r="AG387" s="185" t="s">
        <v>5474</v>
      </c>
      <c r="AH387" s="185" t="s">
        <v>5475</v>
      </c>
      <c r="AI387" s="185" t="s">
        <v>5474</v>
      </c>
      <c r="AJ387" s="185" t="s">
        <v>5477</v>
      </c>
    </row>
    <row r="388" spans="28:36">
      <c r="AB388" s="185">
        <v>2409</v>
      </c>
      <c r="AC388" s="185" t="s">
        <v>382</v>
      </c>
      <c r="AD388" s="185" t="s">
        <v>5473</v>
      </c>
      <c r="AE388" s="185" t="s">
        <v>5474</v>
      </c>
      <c r="AF388" s="185" t="s">
        <v>5474</v>
      </c>
      <c r="AG388" s="185" t="s">
        <v>5474</v>
      </c>
      <c r="AH388" s="185" t="s">
        <v>5474</v>
      </c>
      <c r="AI388" s="185" t="s">
        <v>5474</v>
      </c>
      <c r="AJ388" s="185" t="s">
        <v>5473</v>
      </c>
    </row>
    <row r="389" spans="28:36">
      <c r="AB389" s="185">
        <v>2412</v>
      </c>
      <c r="AC389" s="185" t="s">
        <v>383</v>
      </c>
      <c r="AD389" s="185" t="s">
        <v>5473</v>
      </c>
      <c r="AE389" s="185" t="s">
        <v>5474</v>
      </c>
      <c r="AF389" s="185" t="s">
        <v>5474</v>
      </c>
      <c r="AG389" s="185" t="s">
        <v>5474</v>
      </c>
      <c r="AH389" s="185" t="s">
        <v>5475</v>
      </c>
      <c r="AI389" s="185" t="s">
        <v>5474</v>
      </c>
      <c r="AJ389" s="185" t="s">
        <v>5477</v>
      </c>
    </row>
    <row r="390" spans="28:36">
      <c r="AB390" s="185">
        <v>2413</v>
      </c>
      <c r="AC390" s="185" t="s">
        <v>384</v>
      </c>
      <c r="AD390" s="185" t="s">
        <v>5474</v>
      </c>
      <c r="AE390" s="185" t="s">
        <v>5474</v>
      </c>
      <c r="AF390" s="185" t="s">
        <v>5474</v>
      </c>
      <c r="AG390" s="185" t="s">
        <v>5474</v>
      </c>
      <c r="AH390" s="185" t="s">
        <v>5474</v>
      </c>
      <c r="AI390" s="185" t="s">
        <v>5474</v>
      </c>
      <c r="AJ390" s="185" t="s">
        <v>5474</v>
      </c>
    </row>
    <row r="391" spans="28:36">
      <c r="AB391" s="185">
        <v>2414</v>
      </c>
      <c r="AC391" s="185" t="s">
        <v>385</v>
      </c>
      <c r="AD391" s="185" t="s">
        <v>5474</v>
      </c>
      <c r="AE391" s="185" t="s">
        <v>5474</v>
      </c>
      <c r="AF391" s="185" t="s">
        <v>5474</v>
      </c>
      <c r="AG391" s="185" t="s">
        <v>5474</v>
      </c>
      <c r="AH391" s="185" t="s">
        <v>5474</v>
      </c>
      <c r="AI391" s="185" t="s">
        <v>5474</v>
      </c>
      <c r="AJ391" s="185" t="s">
        <v>5474</v>
      </c>
    </row>
    <row r="392" spans="28:36">
      <c r="AB392" s="185">
        <v>2415</v>
      </c>
      <c r="AC392" s="185" t="s">
        <v>386</v>
      </c>
      <c r="AD392" s="185" t="s">
        <v>5474</v>
      </c>
      <c r="AE392" s="185" t="s">
        <v>5474</v>
      </c>
      <c r="AF392" s="185" t="s">
        <v>5474</v>
      </c>
      <c r="AG392" s="185" t="s">
        <v>5474</v>
      </c>
      <c r="AH392" s="185" t="s">
        <v>5474</v>
      </c>
      <c r="AI392" s="185" t="s">
        <v>5474</v>
      </c>
      <c r="AJ392" s="185" t="s">
        <v>5474</v>
      </c>
    </row>
    <row r="393" spans="28:36">
      <c r="AB393" s="185">
        <v>2417</v>
      </c>
      <c r="AC393" s="185" t="s">
        <v>387</v>
      </c>
      <c r="AD393" s="185" t="s">
        <v>5474</v>
      </c>
      <c r="AE393" s="185" t="s">
        <v>5474</v>
      </c>
      <c r="AF393" s="185" t="s">
        <v>5474</v>
      </c>
      <c r="AG393" s="185" t="s">
        <v>5474</v>
      </c>
      <c r="AH393" s="185" t="s">
        <v>5474</v>
      </c>
      <c r="AI393" s="185" t="s">
        <v>5474</v>
      </c>
      <c r="AJ393" s="185" t="s">
        <v>5474</v>
      </c>
    </row>
    <row r="394" spans="28:36">
      <c r="AB394" s="185">
        <v>2419</v>
      </c>
      <c r="AC394" s="185" t="s">
        <v>388</v>
      </c>
      <c r="AD394" s="185" t="s">
        <v>5474</v>
      </c>
      <c r="AE394" s="185" t="s">
        <v>5474</v>
      </c>
      <c r="AF394" s="185" t="s">
        <v>5474</v>
      </c>
      <c r="AG394" s="185" t="s">
        <v>5474</v>
      </c>
      <c r="AH394" s="185" t="s">
        <v>5474</v>
      </c>
      <c r="AI394" s="185" t="s">
        <v>5474</v>
      </c>
      <c r="AJ394" s="185" t="s">
        <v>5474</v>
      </c>
    </row>
    <row r="395" spans="28:36">
      <c r="AB395" s="185">
        <v>2420</v>
      </c>
      <c r="AC395" s="185" t="s">
        <v>389</v>
      </c>
      <c r="AD395" s="185" t="s">
        <v>5474</v>
      </c>
      <c r="AE395" s="185" t="s">
        <v>5474</v>
      </c>
      <c r="AF395" s="185" t="s">
        <v>5474</v>
      </c>
      <c r="AG395" s="185" t="s">
        <v>5474</v>
      </c>
      <c r="AH395" s="185" t="s">
        <v>5474</v>
      </c>
      <c r="AI395" s="185" t="s">
        <v>5474</v>
      </c>
      <c r="AJ395" s="185" t="s">
        <v>5474</v>
      </c>
    </row>
    <row r="396" spans="28:36">
      <c r="AB396" s="185">
        <v>2421</v>
      </c>
      <c r="AC396" s="185" t="s">
        <v>390</v>
      </c>
      <c r="AD396" s="185" t="s">
        <v>5474</v>
      </c>
      <c r="AE396" s="185" t="s">
        <v>5474</v>
      </c>
      <c r="AF396" s="185" t="s">
        <v>5474</v>
      </c>
      <c r="AG396" s="185" t="s">
        <v>5474</v>
      </c>
      <c r="AH396" s="185" t="s">
        <v>5474</v>
      </c>
      <c r="AI396" s="185" t="s">
        <v>5474</v>
      </c>
      <c r="AJ396" s="185" t="s">
        <v>5474</v>
      </c>
    </row>
    <row r="397" spans="28:36">
      <c r="AB397" s="185">
        <v>2423</v>
      </c>
      <c r="AC397" s="185" t="s">
        <v>391</v>
      </c>
      <c r="AD397" s="185" t="s">
        <v>5474</v>
      </c>
      <c r="AE397" s="185" t="s">
        <v>5474</v>
      </c>
      <c r="AF397" s="185" t="s">
        <v>5474</v>
      </c>
      <c r="AG397" s="185" t="s">
        <v>5474</v>
      </c>
      <c r="AH397" s="185" t="s">
        <v>5474</v>
      </c>
      <c r="AI397" s="185" t="s">
        <v>5474</v>
      </c>
      <c r="AJ397" s="185" t="s">
        <v>5474</v>
      </c>
    </row>
    <row r="398" spans="28:36">
      <c r="AB398" s="185">
        <v>2424</v>
      </c>
      <c r="AC398" s="185" t="s">
        <v>392</v>
      </c>
      <c r="AD398" s="185" t="s">
        <v>5474</v>
      </c>
      <c r="AE398" s="185" t="s">
        <v>5474</v>
      </c>
      <c r="AF398" s="185" t="s">
        <v>5474</v>
      </c>
      <c r="AG398" s="185" t="s">
        <v>5474</v>
      </c>
      <c r="AH398" s="185" t="s">
        <v>5474</v>
      </c>
      <c r="AI398" s="185" t="s">
        <v>5474</v>
      </c>
      <c r="AJ398" s="185" t="s">
        <v>5474</v>
      </c>
    </row>
    <row r="399" spans="28:36">
      <c r="AB399" s="185">
        <v>2425</v>
      </c>
      <c r="AC399" s="185" t="s">
        <v>393</v>
      </c>
      <c r="AD399" s="185" t="s">
        <v>5474</v>
      </c>
      <c r="AE399" s="185" t="s">
        <v>5474</v>
      </c>
      <c r="AF399" s="185" t="s">
        <v>5474</v>
      </c>
      <c r="AG399" s="185" t="s">
        <v>5474</v>
      </c>
      <c r="AH399" s="185" t="s">
        <v>5474</v>
      </c>
      <c r="AI399" s="185" t="s">
        <v>5474</v>
      </c>
      <c r="AJ399" s="185" t="s">
        <v>5474</v>
      </c>
    </row>
    <row r="400" spans="28:36">
      <c r="AB400" s="185">
        <v>2426</v>
      </c>
      <c r="AC400" s="185" t="s">
        <v>394</v>
      </c>
      <c r="AD400" s="185" t="s">
        <v>5474</v>
      </c>
      <c r="AE400" s="185" t="s">
        <v>5474</v>
      </c>
      <c r="AF400" s="185" t="s">
        <v>5474</v>
      </c>
      <c r="AG400" s="185" t="s">
        <v>5474</v>
      </c>
      <c r="AH400" s="185" t="s">
        <v>5474</v>
      </c>
      <c r="AI400" s="185" t="s">
        <v>5474</v>
      </c>
      <c r="AJ400" s="185" t="s">
        <v>5474</v>
      </c>
    </row>
    <row r="401" spans="28:36">
      <c r="AB401" s="185">
        <v>2427</v>
      </c>
      <c r="AC401" s="185" t="s">
        <v>395</v>
      </c>
      <c r="AD401" s="185" t="s">
        <v>5474</v>
      </c>
      <c r="AE401" s="185" t="s">
        <v>5474</v>
      </c>
      <c r="AF401" s="185" t="s">
        <v>5474</v>
      </c>
      <c r="AG401" s="185" t="s">
        <v>5474</v>
      </c>
      <c r="AH401" s="185" t="s">
        <v>5474</v>
      </c>
      <c r="AI401" s="185" t="s">
        <v>5474</v>
      </c>
      <c r="AJ401" s="185" t="s">
        <v>5474</v>
      </c>
    </row>
    <row r="402" spans="28:36">
      <c r="AB402" s="185">
        <v>2428</v>
      </c>
      <c r="AC402" s="185" t="s">
        <v>396</v>
      </c>
      <c r="AD402" s="185" t="s">
        <v>5474</v>
      </c>
      <c r="AE402" s="185" t="s">
        <v>5474</v>
      </c>
      <c r="AF402" s="185" t="s">
        <v>5474</v>
      </c>
      <c r="AG402" s="185" t="s">
        <v>5474</v>
      </c>
      <c r="AH402" s="185" t="s">
        <v>5474</v>
      </c>
      <c r="AI402" s="185" t="s">
        <v>5474</v>
      </c>
      <c r="AJ402" s="185" t="s">
        <v>5474</v>
      </c>
    </row>
    <row r="403" spans="28:36">
      <c r="AB403" s="185">
        <v>2429</v>
      </c>
      <c r="AC403" s="185" t="s">
        <v>397</v>
      </c>
      <c r="AD403" s="185" t="s">
        <v>5474</v>
      </c>
      <c r="AE403" s="185" t="s">
        <v>5474</v>
      </c>
      <c r="AF403" s="185" t="s">
        <v>5474</v>
      </c>
      <c r="AG403" s="185" t="s">
        <v>5474</v>
      </c>
      <c r="AH403" s="185" t="s">
        <v>5474</v>
      </c>
      <c r="AI403" s="185" t="s">
        <v>5474</v>
      </c>
      <c r="AJ403" s="185" t="s">
        <v>5474</v>
      </c>
    </row>
    <row r="404" spans="28:36">
      <c r="AB404" s="185">
        <v>2430</v>
      </c>
      <c r="AC404" s="185" t="s">
        <v>398</v>
      </c>
      <c r="AD404" s="185" t="s">
        <v>5474</v>
      </c>
      <c r="AE404" s="185" t="s">
        <v>5474</v>
      </c>
      <c r="AF404" s="185" t="s">
        <v>5474</v>
      </c>
      <c r="AG404" s="185" t="s">
        <v>5474</v>
      </c>
      <c r="AH404" s="185" t="s">
        <v>5474</v>
      </c>
      <c r="AI404" s="185" t="s">
        <v>5474</v>
      </c>
      <c r="AJ404" s="185" t="s">
        <v>5474</v>
      </c>
    </row>
    <row r="405" spans="28:36">
      <c r="AB405" s="185">
        <v>2431</v>
      </c>
      <c r="AC405" s="185" t="s">
        <v>399</v>
      </c>
      <c r="AD405" s="185" t="s">
        <v>5474</v>
      </c>
      <c r="AE405" s="185" t="s">
        <v>5474</v>
      </c>
      <c r="AF405" s="185" t="s">
        <v>5474</v>
      </c>
      <c r="AG405" s="185" t="s">
        <v>5474</v>
      </c>
      <c r="AH405" s="185" t="s">
        <v>5474</v>
      </c>
      <c r="AI405" s="185" t="s">
        <v>5474</v>
      </c>
      <c r="AJ405" s="185" t="s">
        <v>5474</v>
      </c>
    </row>
    <row r="406" spans="28:36">
      <c r="AB406" s="185">
        <v>2433</v>
      </c>
      <c r="AC406" s="185" t="s">
        <v>400</v>
      </c>
      <c r="AD406" s="185" t="s">
        <v>5474</v>
      </c>
      <c r="AE406" s="185" t="s">
        <v>5474</v>
      </c>
      <c r="AF406" s="185" t="s">
        <v>5474</v>
      </c>
      <c r="AG406" s="185" t="s">
        <v>5474</v>
      </c>
      <c r="AH406" s="185" t="s">
        <v>5474</v>
      </c>
      <c r="AI406" s="185" t="s">
        <v>5474</v>
      </c>
      <c r="AJ406" s="185" t="s">
        <v>5474</v>
      </c>
    </row>
    <row r="407" spans="28:36">
      <c r="AB407" s="185">
        <v>2434</v>
      </c>
      <c r="AC407" s="185" t="s">
        <v>401</v>
      </c>
      <c r="AD407" s="185" t="s">
        <v>5474</v>
      </c>
      <c r="AE407" s="185" t="s">
        <v>5474</v>
      </c>
      <c r="AF407" s="185" t="s">
        <v>5474</v>
      </c>
      <c r="AG407" s="185" t="s">
        <v>5474</v>
      </c>
      <c r="AH407" s="185" t="s">
        <v>5474</v>
      </c>
      <c r="AI407" s="185" t="s">
        <v>5474</v>
      </c>
      <c r="AJ407" s="185" t="s">
        <v>5474</v>
      </c>
    </row>
    <row r="408" spans="28:36">
      <c r="AB408" s="185">
        <v>2436</v>
      </c>
      <c r="AC408" s="185" t="s">
        <v>402</v>
      </c>
      <c r="AD408" s="185" t="s">
        <v>5474</v>
      </c>
      <c r="AE408" s="185" t="s">
        <v>5474</v>
      </c>
      <c r="AF408" s="185" t="s">
        <v>5474</v>
      </c>
      <c r="AG408" s="185" t="s">
        <v>5474</v>
      </c>
      <c r="AH408" s="185" t="s">
        <v>5474</v>
      </c>
      <c r="AI408" s="185" t="s">
        <v>5474</v>
      </c>
      <c r="AJ408" s="185" t="s">
        <v>5474</v>
      </c>
    </row>
    <row r="409" spans="28:36">
      <c r="AB409" s="185">
        <v>2438</v>
      </c>
      <c r="AC409" s="185" t="s">
        <v>403</v>
      </c>
      <c r="AD409" s="185" t="s">
        <v>5474</v>
      </c>
      <c r="AE409" s="185" t="s">
        <v>5474</v>
      </c>
      <c r="AF409" s="185" t="s">
        <v>5474</v>
      </c>
      <c r="AG409" s="185" t="s">
        <v>5474</v>
      </c>
      <c r="AH409" s="185" t="s">
        <v>5474</v>
      </c>
      <c r="AI409" s="185" t="s">
        <v>5474</v>
      </c>
      <c r="AJ409" s="185" t="s">
        <v>5474</v>
      </c>
    </row>
    <row r="410" spans="28:36">
      <c r="AB410" s="185">
        <v>2439</v>
      </c>
      <c r="AC410" s="185" t="s">
        <v>404</v>
      </c>
      <c r="AD410" s="185" t="s">
        <v>5474</v>
      </c>
      <c r="AE410" s="185" t="s">
        <v>5474</v>
      </c>
      <c r="AF410" s="185" t="s">
        <v>5474</v>
      </c>
      <c r="AG410" s="185" t="s">
        <v>5474</v>
      </c>
      <c r="AH410" s="185" t="s">
        <v>5474</v>
      </c>
      <c r="AI410" s="185" t="s">
        <v>5474</v>
      </c>
      <c r="AJ410" s="185" t="s">
        <v>5474</v>
      </c>
    </row>
    <row r="411" spans="28:36">
      <c r="AB411" s="185">
        <v>2440</v>
      </c>
      <c r="AC411" s="185" t="s">
        <v>405</v>
      </c>
      <c r="AD411" s="185" t="s">
        <v>5474</v>
      </c>
      <c r="AE411" s="185" t="s">
        <v>5474</v>
      </c>
      <c r="AF411" s="185" t="s">
        <v>5474</v>
      </c>
      <c r="AG411" s="185" t="s">
        <v>5474</v>
      </c>
      <c r="AH411" s="185" t="s">
        <v>5474</v>
      </c>
      <c r="AI411" s="185" t="s">
        <v>5474</v>
      </c>
      <c r="AJ411" s="185" t="s">
        <v>5474</v>
      </c>
    </row>
    <row r="412" spans="28:36">
      <c r="AB412" s="185">
        <v>2441</v>
      </c>
      <c r="AC412" s="185" t="s">
        <v>406</v>
      </c>
      <c r="AD412" s="185" t="s">
        <v>5474</v>
      </c>
      <c r="AE412" s="185" t="s">
        <v>5474</v>
      </c>
      <c r="AF412" s="185" t="s">
        <v>5474</v>
      </c>
      <c r="AG412" s="185" t="s">
        <v>5474</v>
      </c>
      <c r="AH412" s="185" t="s">
        <v>5474</v>
      </c>
      <c r="AI412" s="185" t="s">
        <v>5474</v>
      </c>
      <c r="AJ412" s="185" t="s">
        <v>5474</v>
      </c>
    </row>
    <row r="413" spans="28:36">
      <c r="AB413" s="185">
        <v>2442</v>
      </c>
      <c r="AC413" s="185" t="s">
        <v>407</v>
      </c>
      <c r="AD413" s="185" t="s">
        <v>5474</v>
      </c>
      <c r="AE413" s="185" t="s">
        <v>5474</v>
      </c>
      <c r="AF413" s="185" t="s">
        <v>5474</v>
      </c>
      <c r="AG413" s="185" t="s">
        <v>5474</v>
      </c>
      <c r="AH413" s="185" t="s">
        <v>5474</v>
      </c>
      <c r="AI413" s="185" t="s">
        <v>5474</v>
      </c>
      <c r="AJ413" s="185" t="s">
        <v>5474</v>
      </c>
    </row>
    <row r="414" spans="28:36">
      <c r="AB414" s="185">
        <v>2443</v>
      </c>
      <c r="AC414" s="185" t="s">
        <v>408</v>
      </c>
      <c r="AD414" s="185" t="s">
        <v>5474</v>
      </c>
      <c r="AE414" s="185" t="s">
        <v>5474</v>
      </c>
      <c r="AF414" s="185" t="s">
        <v>5474</v>
      </c>
      <c r="AG414" s="185" t="s">
        <v>5474</v>
      </c>
      <c r="AH414" s="185" t="s">
        <v>5474</v>
      </c>
      <c r="AI414" s="185" t="s">
        <v>5474</v>
      </c>
      <c r="AJ414" s="185" t="s">
        <v>5474</v>
      </c>
    </row>
    <row r="415" spans="28:36">
      <c r="AB415" s="185">
        <v>2444</v>
      </c>
      <c r="AC415" s="185" t="s">
        <v>409</v>
      </c>
      <c r="AD415" s="185" t="s">
        <v>5474</v>
      </c>
      <c r="AE415" s="185" t="s">
        <v>5474</v>
      </c>
      <c r="AF415" s="185" t="s">
        <v>5474</v>
      </c>
      <c r="AG415" s="185" t="s">
        <v>5474</v>
      </c>
      <c r="AH415" s="185" t="s">
        <v>5474</v>
      </c>
      <c r="AI415" s="185" t="s">
        <v>5474</v>
      </c>
      <c r="AJ415" s="185" t="s">
        <v>5474</v>
      </c>
    </row>
    <row r="416" spans="28:36">
      <c r="AB416" s="185">
        <v>2448</v>
      </c>
      <c r="AC416" s="185" t="s">
        <v>410</v>
      </c>
      <c r="AD416" s="185" t="s">
        <v>5474</v>
      </c>
      <c r="AE416" s="185" t="s">
        <v>5474</v>
      </c>
      <c r="AF416" s="185" t="s">
        <v>5474</v>
      </c>
      <c r="AG416" s="185" t="s">
        <v>5474</v>
      </c>
      <c r="AH416" s="185" t="s">
        <v>5474</v>
      </c>
      <c r="AI416" s="185" t="s">
        <v>5474</v>
      </c>
      <c r="AJ416" s="185" t="s">
        <v>5474</v>
      </c>
    </row>
    <row r="417" spans="28:36">
      <c r="AB417" s="185">
        <v>2449</v>
      </c>
      <c r="AC417" s="185" t="s">
        <v>411</v>
      </c>
      <c r="AD417" s="185" t="s">
        <v>5474</v>
      </c>
      <c r="AE417" s="185" t="s">
        <v>5472</v>
      </c>
      <c r="AF417" s="185" t="s">
        <v>5474</v>
      </c>
      <c r="AG417" s="185" t="s">
        <v>5474</v>
      </c>
      <c r="AH417" s="185" t="s">
        <v>5474</v>
      </c>
      <c r="AI417" s="185" t="s">
        <v>5474</v>
      </c>
      <c r="AJ417" s="185" t="s">
        <v>5472</v>
      </c>
    </row>
    <row r="418" spans="28:36">
      <c r="AB418" s="185">
        <v>2450</v>
      </c>
      <c r="AC418" s="185" t="s">
        <v>412</v>
      </c>
      <c r="AD418" s="185" t="s">
        <v>5474</v>
      </c>
      <c r="AE418" s="185" t="s">
        <v>5474</v>
      </c>
      <c r="AF418" s="185" t="s">
        <v>5474</v>
      </c>
      <c r="AG418" s="185" t="s">
        <v>5474</v>
      </c>
      <c r="AH418" s="185" t="s">
        <v>5474</v>
      </c>
      <c r="AI418" s="185" t="s">
        <v>5474</v>
      </c>
      <c r="AJ418" s="185" t="s">
        <v>5474</v>
      </c>
    </row>
    <row r="419" spans="28:36">
      <c r="AB419" s="185">
        <v>2451</v>
      </c>
      <c r="AC419" s="185" t="s">
        <v>413</v>
      </c>
      <c r="AD419" s="185" t="s">
        <v>5474</v>
      </c>
      <c r="AE419" s="185" t="s">
        <v>5474</v>
      </c>
      <c r="AF419" s="185" t="s">
        <v>5474</v>
      </c>
      <c r="AG419" s="185" t="s">
        <v>5474</v>
      </c>
      <c r="AH419" s="185" t="s">
        <v>5474</v>
      </c>
      <c r="AI419" s="185" t="s">
        <v>5474</v>
      </c>
      <c r="AJ419" s="185" t="s">
        <v>5474</v>
      </c>
    </row>
    <row r="420" spans="28:36">
      <c r="AB420" s="185">
        <v>2453</v>
      </c>
      <c r="AC420" s="185" t="s">
        <v>414</v>
      </c>
      <c r="AD420" s="185" t="s">
        <v>5474</v>
      </c>
      <c r="AE420" s="185" t="s">
        <v>5474</v>
      </c>
      <c r="AF420" s="185" t="s">
        <v>5474</v>
      </c>
      <c r="AG420" s="185" t="s">
        <v>5474</v>
      </c>
      <c r="AH420" s="185" t="s">
        <v>5474</v>
      </c>
      <c r="AI420" s="185" t="s">
        <v>5474</v>
      </c>
      <c r="AJ420" s="185" t="s">
        <v>5474</v>
      </c>
    </row>
    <row r="421" spans="28:36">
      <c r="AB421" s="185">
        <v>2454</v>
      </c>
      <c r="AC421" s="185" t="s">
        <v>415</v>
      </c>
      <c r="AD421" s="185" t="s">
        <v>5473</v>
      </c>
      <c r="AE421" s="185" t="s">
        <v>5474</v>
      </c>
      <c r="AF421" s="185" t="s">
        <v>5474</v>
      </c>
      <c r="AG421" s="185" t="s">
        <v>5474</v>
      </c>
      <c r="AH421" s="185" t="s">
        <v>5475</v>
      </c>
      <c r="AI421" s="185" t="s">
        <v>5474</v>
      </c>
      <c r="AJ421" s="185" t="s">
        <v>5477</v>
      </c>
    </row>
    <row r="422" spans="28:36">
      <c r="AB422" s="185">
        <v>2455</v>
      </c>
      <c r="AC422" s="185" t="s">
        <v>416</v>
      </c>
      <c r="AD422" s="185" t="s">
        <v>5474</v>
      </c>
      <c r="AE422" s="185" t="s">
        <v>5474</v>
      </c>
      <c r="AF422" s="185" t="s">
        <v>5474</v>
      </c>
      <c r="AG422" s="185" t="s">
        <v>5474</v>
      </c>
      <c r="AH422" s="185" t="s">
        <v>5474</v>
      </c>
      <c r="AI422" s="185" t="s">
        <v>5474</v>
      </c>
      <c r="AJ422" s="185" t="s">
        <v>5474</v>
      </c>
    </row>
    <row r="423" spans="28:36">
      <c r="AB423" s="185">
        <v>2456</v>
      </c>
      <c r="AC423" s="185" t="s">
        <v>417</v>
      </c>
      <c r="AD423" s="185" t="s">
        <v>5474</v>
      </c>
      <c r="AE423" s="185" t="s">
        <v>5474</v>
      </c>
      <c r="AF423" s="185" t="s">
        <v>5474</v>
      </c>
      <c r="AG423" s="185" t="s">
        <v>5474</v>
      </c>
      <c r="AH423" s="185" t="s">
        <v>5474</v>
      </c>
      <c r="AI423" s="185" t="s">
        <v>5474</v>
      </c>
      <c r="AJ423" s="185" t="s">
        <v>5474</v>
      </c>
    </row>
    <row r="424" spans="28:36">
      <c r="AB424" s="185">
        <v>2457</v>
      </c>
      <c r="AC424" s="185" t="s">
        <v>418</v>
      </c>
      <c r="AD424" s="185" t="s">
        <v>5474</v>
      </c>
      <c r="AE424" s="185" t="s">
        <v>5474</v>
      </c>
      <c r="AF424" s="185" t="s">
        <v>5474</v>
      </c>
      <c r="AG424" s="185" t="s">
        <v>5474</v>
      </c>
      <c r="AH424" s="185" t="s">
        <v>5474</v>
      </c>
      <c r="AI424" s="185" t="s">
        <v>5474</v>
      </c>
      <c r="AJ424" s="185" t="s">
        <v>5474</v>
      </c>
    </row>
    <row r="425" spans="28:36">
      <c r="AB425" s="185">
        <v>2458</v>
      </c>
      <c r="AC425" s="185" t="s">
        <v>419</v>
      </c>
      <c r="AD425" s="185" t="s">
        <v>5474</v>
      </c>
      <c r="AE425" s="185" t="s">
        <v>5472</v>
      </c>
      <c r="AF425" s="185" t="s">
        <v>5474</v>
      </c>
      <c r="AG425" s="185" t="s">
        <v>5474</v>
      </c>
      <c r="AH425" s="185" t="s">
        <v>5474</v>
      </c>
      <c r="AI425" s="185" t="s">
        <v>5474</v>
      </c>
      <c r="AJ425" s="185" t="s">
        <v>5472</v>
      </c>
    </row>
    <row r="426" spans="28:36">
      <c r="AB426" s="185">
        <v>2459</v>
      </c>
      <c r="AC426" s="185" t="s">
        <v>420</v>
      </c>
      <c r="AD426" s="185" t="s">
        <v>5474</v>
      </c>
      <c r="AE426" s="185" t="s">
        <v>5474</v>
      </c>
      <c r="AF426" s="185" t="s">
        <v>5474</v>
      </c>
      <c r="AG426" s="185" t="s">
        <v>5474</v>
      </c>
      <c r="AH426" s="185" t="s">
        <v>5474</v>
      </c>
      <c r="AI426" s="185" t="s">
        <v>5474</v>
      </c>
      <c r="AJ426" s="185" t="s">
        <v>5474</v>
      </c>
    </row>
    <row r="427" spans="28:36">
      <c r="AB427" s="185">
        <v>2460</v>
      </c>
      <c r="AC427" s="185" t="s">
        <v>421</v>
      </c>
      <c r="AD427" s="185" t="s">
        <v>5474</v>
      </c>
      <c r="AE427" s="185" t="s">
        <v>5474</v>
      </c>
      <c r="AF427" s="185" t="s">
        <v>5474</v>
      </c>
      <c r="AG427" s="185" t="s">
        <v>5474</v>
      </c>
      <c r="AH427" s="185" t="s">
        <v>5474</v>
      </c>
      <c r="AI427" s="185" t="s">
        <v>5474</v>
      </c>
      <c r="AJ427" s="185" t="s">
        <v>5474</v>
      </c>
    </row>
    <row r="428" spans="28:36">
      <c r="AB428" s="185">
        <v>2461</v>
      </c>
      <c r="AC428" s="185" t="s">
        <v>422</v>
      </c>
      <c r="AD428" s="185" t="s">
        <v>5474</v>
      </c>
      <c r="AE428" s="185" t="s">
        <v>5474</v>
      </c>
      <c r="AF428" s="185" t="s">
        <v>5474</v>
      </c>
      <c r="AG428" s="185" t="s">
        <v>5474</v>
      </c>
      <c r="AH428" s="185" t="s">
        <v>5474</v>
      </c>
      <c r="AI428" s="185" t="s">
        <v>5474</v>
      </c>
      <c r="AJ428" s="185" t="s">
        <v>5474</v>
      </c>
    </row>
    <row r="429" spans="28:36">
      <c r="AB429" s="185">
        <v>2462</v>
      </c>
      <c r="AC429" s="185" t="s">
        <v>423</v>
      </c>
      <c r="AD429" s="185" t="s">
        <v>5474</v>
      </c>
      <c r="AE429" s="185" t="s">
        <v>5474</v>
      </c>
      <c r="AF429" s="185" t="s">
        <v>5474</v>
      </c>
      <c r="AG429" s="185" t="s">
        <v>5474</v>
      </c>
      <c r="AH429" s="185" t="s">
        <v>5474</v>
      </c>
      <c r="AI429" s="185" t="s">
        <v>5474</v>
      </c>
      <c r="AJ429" s="185" t="s">
        <v>5474</v>
      </c>
    </row>
    <row r="430" spans="28:36">
      <c r="AB430" s="185">
        <v>2464</v>
      </c>
      <c r="AC430" s="185" t="s">
        <v>424</v>
      </c>
      <c r="AD430" s="185" t="s">
        <v>5474</v>
      </c>
      <c r="AE430" s="185" t="s">
        <v>5474</v>
      </c>
      <c r="AF430" s="185" t="s">
        <v>5474</v>
      </c>
      <c r="AG430" s="185" t="s">
        <v>5474</v>
      </c>
      <c r="AH430" s="185" t="s">
        <v>5474</v>
      </c>
      <c r="AI430" s="185" t="s">
        <v>5474</v>
      </c>
      <c r="AJ430" s="185" t="s">
        <v>5474</v>
      </c>
    </row>
    <row r="431" spans="28:36">
      <c r="AB431" s="185">
        <v>2465</v>
      </c>
      <c r="AC431" s="185" t="s">
        <v>425</v>
      </c>
      <c r="AD431" s="185" t="s">
        <v>5474</v>
      </c>
      <c r="AE431" s="185" t="s">
        <v>5474</v>
      </c>
      <c r="AF431" s="185" t="s">
        <v>5474</v>
      </c>
      <c r="AG431" s="185" t="s">
        <v>5474</v>
      </c>
      <c r="AH431" s="185" t="s">
        <v>5474</v>
      </c>
      <c r="AI431" s="185" t="s">
        <v>5474</v>
      </c>
      <c r="AJ431" s="185" t="s">
        <v>5474</v>
      </c>
    </row>
    <row r="432" spans="28:36">
      <c r="AB432" s="185">
        <v>2466</v>
      </c>
      <c r="AC432" s="185" t="s">
        <v>426</v>
      </c>
      <c r="AD432" s="185" t="s">
        <v>5474</v>
      </c>
      <c r="AE432" s="185" t="s">
        <v>5474</v>
      </c>
      <c r="AF432" s="185" t="s">
        <v>5474</v>
      </c>
      <c r="AG432" s="185" t="s">
        <v>5474</v>
      </c>
      <c r="AH432" s="185" t="s">
        <v>5474</v>
      </c>
      <c r="AI432" s="185" t="s">
        <v>5474</v>
      </c>
      <c r="AJ432" s="185" t="s">
        <v>5474</v>
      </c>
    </row>
    <row r="433" spans="28:36">
      <c r="AB433" s="185">
        <v>2467</v>
      </c>
      <c r="AC433" s="185" t="s">
        <v>427</v>
      </c>
      <c r="AD433" s="185" t="s">
        <v>5474</v>
      </c>
      <c r="AE433" s="185" t="s">
        <v>5474</v>
      </c>
      <c r="AF433" s="185" t="s">
        <v>5474</v>
      </c>
      <c r="AG433" s="185" t="s">
        <v>5474</v>
      </c>
      <c r="AH433" s="185" t="s">
        <v>5474</v>
      </c>
      <c r="AI433" s="185" t="s">
        <v>5474</v>
      </c>
      <c r="AJ433" s="185" t="s">
        <v>5474</v>
      </c>
    </row>
    <row r="434" spans="28:36">
      <c r="AB434" s="185">
        <v>2468</v>
      </c>
      <c r="AC434" s="185" t="s">
        <v>428</v>
      </c>
      <c r="AD434" s="185" t="s">
        <v>5474</v>
      </c>
      <c r="AE434" s="185" t="s">
        <v>5474</v>
      </c>
      <c r="AF434" s="185" t="s">
        <v>5474</v>
      </c>
      <c r="AG434" s="185" t="s">
        <v>5474</v>
      </c>
      <c r="AH434" s="185" t="s">
        <v>5474</v>
      </c>
      <c r="AI434" s="185" t="s">
        <v>5474</v>
      </c>
      <c r="AJ434" s="185" t="s">
        <v>5474</v>
      </c>
    </row>
    <row r="435" spans="28:36">
      <c r="AB435" s="185">
        <v>2471</v>
      </c>
      <c r="AC435" s="185" t="s">
        <v>429</v>
      </c>
      <c r="AD435" s="185" t="s">
        <v>5474</v>
      </c>
      <c r="AE435" s="185" t="s">
        <v>5474</v>
      </c>
      <c r="AF435" s="185" t="s">
        <v>5474</v>
      </c>
      <c r="AG435" s="185" t="s">
        <v>5474</v>
      </c>
      <c r="AH435" s="185" t="s">
        <v>5474</v>
      </c>
      <c r="AI435" s="185" t="s">
        <v>5474</v>
      </c>
      <c r="AJ435" s="185" t="s">
        <v>5474</v>
      </c>
    </row>
    <row r="436" spans="28:36">
      <c r="AB436" s="185">
        <v>2472</v>
      </c>
      <c r="AC436" s="185" t="s">
        <v>430</v>
      </c>
      <c r="AD436" s="185" t="s">
        <v>5474</v>
      </c>
      <c r="AE436" s="185" t="s">
        <v>5474</v>
      </c>
      <c r="AF436" s="185" t="s">
        <v>5474</v>
      </c>
      <c r="AG436" s="185" t="s">
        <v>5474</v>
      </c>
      <c r="AH436" s="185" t="s">
        <v>5474</v>
      </c>
      <c r="AI436" s="185" t="s">
        <v>5474</v>
      </c>
      <c r="AJ436" s="185" t="s">
        <v>5474</v>
      </c>
    </row>
    <row r="437" spans="28:36">
      <c r="AB437" s="185">
        <v>2474</v>
      </c>
      <c r="AC437" s="185" t="s">
        <v>431</v>
      </c>
      <c r="AD437" s="185" t="s">
        <v>5473</v>
      </c>
      <c r="AE437" s="185" t="s">
        <v>5474</v>
      </c>
      <c r="AF437" s="185" t="s">
        <v>5474</v>
      </c>
      <c r="AG437" s="185" t="s">
        <v>5474</v>
      </c>
      <c r="AH437" s="185" t="s">
        <v>5475</v>
      </c>
      <c r="AI437" s="185" t="s">
        <v>5474</v>
      </c>
      <c r="AJ437" s="185" t="s">
        <v>5477</v>
      </c>
    </row>
    <row r="438" spans="28:36">
      <c r="AB438" s="185">
        <v>2475</v>
      </c>
      <c r="AC438" s="185" t="s">
        <v>432</v>
      </c>
      <c r="AD438" s="185" t="s">
        <v>5474</v>
      </c>
      <c r="AE438" s="185" t="s">
        <v>5474</v>
      </c>
      <c r="AF438" s="185" t="s">
        <v>5474</v>
      </c>
      <c r="AG438" s="185" t="s">
        <v>5474</v>
      </c>
      <c r="AH438" s="185" t="s">
        <v>5474</v>
      </c>
      <c r="AI438" s="185" t="s">
        <v>5474</v>
      </c>
      <c r="AJ438" s="185" t="s">
        <v>5474</v>
      </c>
    </row>
    <row r="439" spans="28:36">
      <c r="AB439" s="185">
        <v>2476</v>
      </c>
      <c r="AC439" s="185" t="s">
        <v>433</v>
      </c>
      <c r="AD439" s="185" t="s">
        <v>5474</v>
      </c>
      <c r="AE439" s="185" t="s">
        <v>5474</v>
      </c>
      <c r="AF439" s="185" t="s">
        <v>5474</v>
      </c>
      <c r="AG439" s="185" t="s">
        <v>5474</v>
      </c>
      <c r="AH439" s="185" t="s">
        <v>5474</v>
      </c>
      <c r="AI439" s="185" t="s">
        <v>5474</v>
      </c>
      <c r="AJ439" s="185" t="s">
        <v>5474</v>
      </c>
    </row>
    <row r="440" spans="28:36">
      <c r="AB440" s="185">
        <v>2477</v>
      </c>
      <c r="AC440" s="185" t="s">
        <v>434</v>
      </c>
      <c r="AD440" s="185" t="s">
        <v>5474</v>
      </c>
      <c r="AE440" s="185" t="s">
        <v>5474</v>
      </c>
      <c r="AF440" s="185" t="s">
        <v>5474</v>
      </c>
      <c r="AG440" s="185" t="s">
        <v>5474</v>
      </c>
      <c r="AH440" s="185" t="s">
        <v>5474</v>
      </c>
      <c r="AI440" s="185" t="s">
        <v>5474</v>
      </c>
      <c r="AJ440" s="185" t="s">
        <v>5474</v>
      </c>
    </row>
    <row r="441" spans="28:36">
      <c r="AB441" s="185">
        <v>2478</v>
      </c>
      <c r="AC441" s="185" t="s">
        <v>435</v>
      </c>
      <c r="AD441" s="185" t="s">
        <v>5474</v>
      </c>
      <c r="AE441" s="185" t="s">
        <v>5474</v>
      </c>
      <c r="AF441" s="185" t="s">
        <v>5474</v>
      </c>
      <c r="AG441" s="185" t="s">
        <v>5474</v>
      </c>
      <c r="AH441" s="185" t="s">
        <v>5474</v>
      </c>
      <c r="AI441" s="185" t="s">
        <v>5474</v>
      </c>
      <c r="AJ441" s="185" t="s">
        <v>5474</v>
      </c>
    </row>
    <row r="442" spans="28:36">
      <c r="AB442" s="185">
        <v>2480</v>
      </c>
      <c r="AC442" s="185" t="s">
        <v>436</v>
      </c>
      <c r="AD442" s="185" t="s">
        <v>5474</v>
      </c>
      <c r="AE442" s="185" t="s">
        <v>5474</v>
      </c>
      <c r="AF442" s="185" t="s">
        <v>5474</v>
      </c>
      <c r="AG442" s="185" t="s">
        <v>5474</v>
      </c>
      <c r="AH442" s="185" t="s">
        <v>5474</v>
      </c>
      <c r="AI442" s="185" t="s">
        <v>5474</v>
      </c>
      <c r="AJ442" s="185" t="s">
        <v>5474</v>
      </c>
    </row>
    <row r="443" spans="28:36">
      <c r="AB443" s="185">
        <v>2481</v>
      </c>
      <c r="AC443" s="185" t="s">
        <v>437</v>
      </c>
      <c r="AD443" s="185" t="s">
        <v>5474</v>
      </c>
      <c r="AE443" s="185" t="s">
        <v>5474</v>
      </c>
      <c r="AF443" s="185" t="s">
        <v>5474</v>
      </c>
      <c r="AG443" s="185" t="s">
        <v>5474</v>
      </c>
      <c r="AH443" s="185" t="s">
        <v>5474</v>
      </c>
      <c r="AI443" s="185" t="s">
        <v>5474</v>
      </c>
      <c r="AJ443" s="185" t="s">
        <v>5474</v>
      </c>
    </row>
    <row r="444" spans="28:36">
      <c r="AB444" s="185">
        <v>2482</v>
      </c>
      <c r="AC444" s="185" t="s">
        <v>438</v>
      </c>
      <c r="AD444" s="185" t="s">
        <v>5474</v>
      </c>
      <c r="AE444" s="185" t="s">
        <v>5474</v>
      </c>
      <c r="AF444" s="185" t="s">
        <v>5474</v>
      </c>
      <c r="AG444" s="185" t="s">
        <v>5474</v>
      </c>
      <c r="AH444" s="185" t="s">
        <v>5474</v>
      </c>
      <c r="AI444" s="185" t="s">
        <v>5474</v>
      </c>
      <c r="AJ444" s="185" t="s">
        <v>5474</v>
      </c>
    </row>
    <row r="445" spans="28:36">
      <c r="AB445" s="185">
        <v>2483</v>
      </c>
      <c r="AC445" s="185" t="s">
        <v>439</v>
      </c>
      <c r="AD445" s="185" t="s">
        <v>5474</v>
      </c>
      <c r="AE445" s="185" t="s">
        <v>5474</v>
      </c>
      <c r="AF445" s="185" t="s">
        <v>5474</v>
      </c>
      <c r="AG445" s="185" t="s">
        <v>5474</v>
      </c>
      <c r="AH445" s="185" t="s">
        <v>5474</v>
      </c>
      <c r="AI445" s="185" t="s">
        <v>5474</v>
      </c>
      <c r="AJ445" s="185" t="s">
        <v>5474</v>
      </c>
    </row>
    <row r="446" spans="28:36">
      <c r="AB446" s="185">
        <v>2484</v>
      </c>
      <c r="AC446" s="185" t="s">
        <v>440</v>
      </c>
      <c r="AD446" s="185" t="s">
        <v>5474</v>
      </c>
      <c r="AE446" s="185" t="s">
        <v>5474</v>
      </c>
      <c r="AF446" s="185" t="s">
        <v>5474</v>
      </c>
      <c r="AG446" s="185" t="s">
        <v>5474</v>
      </c>
      <c r="AH446" s="185" t="s">
        <v>5474</v>
      </c>
      <c r="AI446" s="185" t="s">
        <v>5474</v>
      </c>
      <c r="AJ446" s="185" t="s">
        <v>5474</v>
      </c>
    </row>
    <row r="447" spans="28:36">
      <c r="AB447" s="185">
        <v>2485</v>
      </c>
      <c r="AC447" s="185" t="s">
        <v>441</v>
      </c>
      <c r="AD447" s="185" t="s">
        <v>5474</v>
      </c>
      <c r="AE447" s="185" t="s">
        <v>5474</v>
      </c>
      <c r="AF447" s="185" t="s">
        <v>5474</v>
      </c>
      <c r="AG447" s="185" t="s">
        <v>5474</v>
      </c>
      <c r="AH447" s="185" t="s">
        <v>5474</v>
      </c>
      <c r="AI447" s="185" t="s">
        <v>5474</v>
      </c>
      <c r="AJ447" s="185" t="s">
        <v>5474</v>
      </c>
    </row>
    <row r="448" spans="28:36">
      <c r="AB448" s="185">
        <v>2486</v>
      </c>
      <c r="AC448" s="185" t="s">
        <v>442</v>
      </c>
      <c r="AD448" s="185" t="s">
        <v>5474</v>
      </c>
      <c r="AE448" s="185" t="s">
        <v>5474</v>
      </c>
      <c r="AF448" s="185" t="s">
        <v>5474</v>
      </c>
      <c r="AG448" s="185" t="s">
        <v>5474</v>
      </c>
      <c r="AH448" s="185" t="s">
        <v>5474</v>
      </c>
      <c r="AI448" s="185" t="s">
        <v>5474</v>
      </c>
      <c r="AJ448" s="185" t="s">
        <v>5474</v>
      </c>
    </row>
    <row r="449" spans="28:36">
      <c r="AB449" s="185">
        <v>2488</v>
      </c>
      <c r="AC449" s="185" t="s">
        <v>443</v>
      </c>
      <c r="AD449" s="185" t="s">
        <v>5474</v>
      </c>
      <c r="AE449" s="185" t="s">
        <v>5474</v>
      </c>
      <c r="AF449" s="185" t="s">
        <v>5474</v>
      </c>
      <c r="AG449" s="185" t="s">
        <v>5474</v>
      </c>
      <c r="AH449" s="185" t="s">
        <v>5474</v>
      </c>
      <c r="AI449" s="185" t="s">
        <v>5474</v>
      </c>
      <c r="AJ449" s="185" t="s">
        <v>5474</v>
      </c>
    </row>
    <row r="450" spans="28:36">
      <c r="AB450" s="185">
        <v>2489</v>
      </c>
      <c r="AC450" s="185" t="s">
        <v>444</v>
      </c>
      <c r="AD450" s="185" t="s">
        <v>5474</v>
      </c>
      <c r="AE450" s="185" t="s">
        <v>5474</v>
      </c>
      <c r="AF450" s="185" t="s">
        <v>5474</v>
      </c>
      <c r="AG450" s="185" t="s">
        <v>5474</v>
      </c>
      <c r="AH450" s="185" t="s">
        <v>5474</v>
      </c>
      <c r="AI450" s="185" t="s">
        <v>5474</v>
      </c>
      <c r="AJ450" s="185" t="s">
        <v>5474</v>
      </c>
    </row>
    <row r="451" spans="28:36">
      <c r="AB451" s="185">
        <v>2491</v>
      </c>
      <c r="AC451" s="185" t="s">
        <v>445</v>
      </c>
      <c r="AD451" s="185" t="s">
        <v>5474</v>
      </c>
      <c r="AE451" s="185" t="s">
        <v>5474</v>
      </c>
      <c r="AF451" s="185" t="s">
        <v>5474</v>
      </c>
      <c r="AG451" s="185" t="s">
        <v>5474</v>
      </c>
      <c r="AH451" s="185" t="s">
        <v>5474</v>
      </c>
      <c r="AI451" s="185" t="s">
        <v>5474</v>
      </c>
      <c r="AJ451" s="185" t="s">
        <v>5474</v>
      </c>
    </row>
    <row r="452" spans="28:36">
      <c r="AB452" s="185">
        <v>2492</v>
      </c>
      <c r="AC452" s="185" t="s">
        <v>446</v>
      </c>
      <c r="AD452" s="185" t="s">
        <v>5473</v>
      </c>
      <c r="AE452" s="185" t="s">
        <v>5474</v>
      </c>
      <c r="AF452" s="185" t="s">
        <v>5474</v>
      </c>
      <c r="AG452" s="185" t="s">
        <v>5474</v>
      </c>
      <c r="AH452" s="185" t="s">
        <v>5474</v>
      </c>
      <c r="AI452" s="185" t="s">
        <v>5474</v>
      </c>
      <c r="AJ452" s="185" t="s">
        <v>5473</v>
      </c>
    </row>
    <row r="453" spans="28:36">
      <c r="AB453" s="185">
        <v>2493</v>
      </c>
      <c r="AC453" s="185" t="s">
        <v>447</v>
      </c>
      <c r="AD453" s="185" t="s">
        <v>5474</v>
      </c>
      <c r="AE453" s="185" t="s">
        <v>5474</v>
      </c>
      <c r="AF453" s="185" t="s">
        <v>5474</v>
      </c>
      <c r="AG453" s="185" t="s">
        <v>5474</v>
      </c>
      <c r="AH453" s="185" t="s">
        <v>5474</v>
      </c>
      <c r="AI453" s="185" t="s">
        <v>5474</v>
      </c>
      <c r="AJ453" s="185" t="s">
        <v>5474</v>
      </c>
    </row>
    <row r="454" spans="28:36">
      <c r="AB454" s="185">
        <v>2495</v>
      </c>
      <c r="AC454" s="185" t="s">
        <v>448</v>
      </c>
      <c r="AD454" s="185" t="s">
        <v>5474</v>
      </c>
      <c r="AE454" s="185" t="s">
        <v>5474</v>
      </c>
      <c r="AF454" s="185" t="s">
        <v>5474</v>
      </c>
      <c r="AG454" s="185" t="s">
        <v>5474</v>
      </c>
      <c r="AH454" s="185" t="s">
        <v>5474</v>
      </c>
      <c r="AI454" s="185" t="s">
        <v>5474</v>
      </c>
      <c r="AJ454" s="185" t="s">
        <v>5474</v>
      </c>
    </row>
    <row r="455" spans="28:36">
      <c r="AB455" s="185">
        <v>2496</v>
      </c>
      <c r="AC455" s="185" t="s">
        <v>449</v>
      </c>
      <c r="AD455" s="185" t="s">
        <v>5474</v>
      </c>
      <c r="AE455" s="185" t="s">
        <v>5474</v>
      </c>
      <c r="AF455" s="185" t="s">
        <v>5474</v>
      </c>
      <c r="AG455" s="185" t="s">
        <v>5474</v>
      </c>
      <c r="AH455" s="185" t="s">
        <v>5474</v>
      </c>
      <c r="AI455" s="185" t="s">
        <v>5474</v>
      </c>
      <c r="AJ455" s="185" t="s">
        <v>5474</v>
      </c>
    </row>
    <row r="456" spans="28:36">
      <c r="AB456" s="185">
        <v>2497</v>
      </c>
      <c r="AC456" s="185" t="s">
        <v>450</v>
      </c>
      <c r="AD456" s="185" t="s">
        <v>5474</v>
      </c>
      <c r="AE456" s="185" t="s">
        <v>5474</v>
      </c>
      <c r="AF456" s="185" t="s">
        <v>5474</v>
      </c>
      <c r="AG456" s="185" t="s">
        <v>5474</v>
      </c>
      <c r="AH456" s="185" t="s">
        <v>5474</v>
      </c>
      <c r="AI456" s="185" t="s">
        <v>5474</v>
      </c>
      <c r="AJ456" s="185" t="s">
        <v>5474</v>
      </c>
    </row>
    <row r="457" spans="28:36">
      <c r="AB457" s="185">
        <v>2498</v>
      </c>
      <c r="AC457" s="185" t="s">
        <v>451</v>
      </c>
      <c r="AD457" s="185" t="s">
        <v>5474</v>
      </c>
      <c r="AE457" s="185" t="s">
        <v>5474</v>
      </c>
      <c r="AF457" s="185" t="s">
        <v>5474</v>
      </c>
      <c r="AG457" s="185" t="s">
        <v>5474</v>
      </c>
      <c r="AH457" s="185" t="s">
        <v>5474</v>
      </c>
      <c r="AI457" s="185" t="s">
        <v>5474</v>
      </c>
      <c r="AJ457" s="185" t="s">
        <v>5474</v>
      </c>
    </row>
    <row r="458" spans="28:36">
      <c r="AB458" s="185">
        <v>2499</v>
      </c>
      <c r="AC458" s="185" t="s">
        <v>452</v>
      </c>
      <c r="AD458" s="185" t="s">
        <v>5474</v>
      </c>
      <c r="AE458" s="185" t="s">
        <v>5474</v>
      </c>
      <c r="AF458" s="185" t="s">
        <v>5474</v>
      </c>
      <c r="AG458" s="185" t="s">
        <v>5474</v>
      </c>
      <c r="AH458" s="185" t="s">
        <v>5474</v>
      </c>
      <c r="AI458" s="185" t="s">
        <v>5474</v>
      </c>
      <c r="AJ458" s="185" t="s">
        <v>5474</v>
      </c>
    </row>
    <row r="459" spans="28:36">
      <c r="AB459" s="185">
        <v>2501</v>
      </c>
      <c r="AC459" s="185" t="s">
        <v>453</v>
      </c>
      <c r="AD459" s="185" t="s">
        <v>5474</v>
      </c>
      <c r="AE459" s="185" t="s">
        <v>5474</v>
      </c>
      <c r="AF459" s="185" t="s">
        <v>5474</v>
      </c>
      <c r="AG459" s="185" t="s">
        <v>5474</v>
      </c>
      <c r="AH459" s="185" t="s">
        <v>5474</v>
      </c>
      <c r="AI459" s="185" t="s">
        <v>5474</v>
      </c>
      <c r="AJ459" s="185" t="s">
        <v>5474</v>
      </c>
    </row>
    <row r="460" spans="28:36">
      <c r="AB460" s="185">
        <v>2504</v>
      </c>
      <c r="AC460" s="185" t="s">
        <v>454</v>
      </c>
      <c r="AD460" s="185" t="s">
        <v>5474</v>
      </c>
      <c r="AE460" s="185" t="s">
        <v>5474</v>
      </c>
      <c r="AF460" s="185" t="s">
        <v>5474</v>
      </c>
      <c r="AG460" s="185" t="s">
        <v>5474</v>
      </c>
      <c r="AH460" s="185" t="s">
        <v>5474</v>
      </c>
      <c r="AI460" s="185" t="s">
        <v>5474</v>
      </c>
      <c r="AJ460" s="185" t="s">
        <v>5474</v>
      </c>
    </row>
    <row r="461" spans="28:36">
      <c r="AB461" s="185">
        <v>2505</v>
      </c>
      <c r="AC461" s="185" t="s">
        <v>455</v>
      </c>
      <c r="AD461" s="185" t="s">
        <v>5474</v>
      </c>
      <c r="AE461" s="185" t="s">
        <v>5474</v>
      </c>
      <c r="AF461" s="185" t="s">
        <v>5474</v>
      </c>
      <c r="AG461" s="185" t="s">
        <v>5474</v>
      </c>
      <c r="AH461" s="185" t="s">
        <v>5474</v>
      </c>
      <c r="AI461" s="185" t="s">
        <v>5474</v>
      </c>
      <c r="AJ461" s="185" t="s">
        <v>5474</v>
      </c>
    </row>
    <row r="462" spans="28:36">
      <c r="AB462" s="185">
        <v>2506</v>
      </c>
      <c r="AC462" s="185" t="s">
        <v>456</v>
      </c>
      <c r="AD462" s="185" t="s">
        <v>5474</v>
      </c>
      <c r="AE462" s="185" t="s">
        <v>5474</v>
      </c>
      <c r="AF462" s="185" t="s">
        <v>5474</v>
      </c>
      <c r="AG462" s="185" t="s">
        <v>5474</v>
      </c>
      <c r="AH462" s="185" t="s">
        <v>5474</v>
      </c>
      <c r="AI462" s="185" t="s">
        <v>5474</v>
      </c>
      <c r="AJ462" s="185" t="s">
        <v>5474</v>
      </c>
    </row>
    <row r="463" spans="28:36">
      <c r="AB463" s="185">
        <v>2509</v>
      </c>
      <c r="AC463" s="185" t="s">
        <v>457</v>
      </c>
      <c r="AD463" s="185" t="s">
        <v>5474</v>
      </c>
      <c r="AE463" s="185" t="s">
        <v>5474</v>
      </c>
      <c r="AF463" s="185" t="s">
        <v>5474</v>
      </c>
      <c r="AG463" s="185" t="s">
        <v>5474</v>
      </c>
      <c r="AH463" s="185" t="s">
        <v>5474</v>
      </c>
      <c r="AI463" s="185" t="s">
        <v>5474</v>
      </c>
      <c r="AJ463" s="185" t="s">
        <v>5474</v>
      </c>
    </row>
    <row r="464" spans="28:36">
      <c r="AB464" s="185">
        <v>2511</v>
      </c>
      <c r="AC464" s="185" t="s">
        <v>458</v>
      </c>
      <c r="AD464" s="185" t="s">
        <v>5474</v>
      </c>
      <c r="AE464" s="185" t="s">
        <v>5474</v>
      </c>
      <c r="AF464" s="185" t="s">
        <v>5474</v>
      </c>
      <c r="AG464" s="185" t="s">
        <v>5474</v>
      </c>
      <c r="AH464" s="185" t="s">
        <v>5474</v>
      </c>
      <c r="AI464" s="185" t="s">
        <v>5474</v>
      </c>
      <c r="AJ464" s="185" t="s">
        <v>5474</v>
      </c>
    </row>
    <row r="465" spans="28:36">
      <c r="AB465" s="185">
        <v>2514</v>
      </c>
      <c r="AC465" s="185" t="s">
        <v>459</v>
      </c>
      <c r="AD465" s="185" t="s">
        <v>5474</v>
      </c>
      <c r="AE465" s="185" t="s">
        <v>5474</v>
      </c>
      <c r="AF465" s="185" t="s">
        <v>5474</v>
      </c>
      <c r="AG465" s="185" t="s">
        <v>5474</v>
      </c>
      <c r="AH465" s="185" t="s">
        <v>5474</v>
      </c>
      <c r="AI465" s="185" t="s">
        <v>5474</v>
      </c>
      <c r="AJ465" s="185" t="s">
        <v>5474</v>
      </c>
    </row>
    <row r="466" spans="28:36">
      <c r="AB466" s="185">
        <v>2515</v>
      </c>
      <c r="AC466" s="185" t="s">
        <v>460</v>
      </c>
      <c r="AD466" s="185" t="s">
        <v>5474</v>
      </c>
      <c r="AE466" s="185" t="s">
        <v>5474</v>
      </c>
      <c r="AF466" s="185" t="s">
        <v>5474</v>
      </c>
      <c r="AG466" s="185" t="s">
        <v>5474</v>
      </c>
      <c r="AH466" s="185" t="s">
        <v>5474</v>
      </c>
      <c r="AI466" s="185" t="s">
        <v>5474</v>
      </c>
      <c r="AJ466" s="185" t="s">
        <v>5474</v>
      </c>
    </row>
    <row r="467" spans="28:36">
      <c r="AB467" s="185">
        <v>2516</v>
      </c>
      <c r="AC467" s="185" t="s">
        <v>461</v>
      </c>
      <c r="AD467" s="185" t="s">
        <v>5474</v>
      </c>
      <c r="AE467" s="185" t="s">
        <v>5474</v>
      </c>
      <c r="AF467" s="185" t="s">
        <v>5474</v>
      </c>
      <c r="AG467" s="185" t="s">
        <v>5474</v>
      </c>
      <c r="AH467" s="185" t="s">
        <v>5474</v>
      </c>
      <c r="AI467" s="185" t="s">
        <v>5474</v>
      </c>
      <c r="AJ467" s="185" t="s">
        <v>5474</v>
      </c>
    </row>
    <row r="468" spans="28:36">
      <c r="AB468" s="185">
        <v>2520</v>
      </c>
      <c r="AC468" s="185" t="s">
        <v>462</v>
      </c>
      <c r="AD468" s="185" t="s">
        <v>5474</v>
      </c>
      <c r="AE468" s="185" t="s">
        <v>5474</v>
      </c>
      <c r="AF468" s="185" t="s">
        <v>5474</v>
      </c>
      <c r="AG468" s="185" t="s">
        <v>5474</v>
      </c>
      <c r="AH468" s="185" t="s">
        <v>5474</v>
      </c>
      <c r="AI468" s="185" t="s">
        <v>5474</v>
      </c>
      <c r="AJ468" s="185" t="s">
        <v>5474</v>
      </c>
    </row>
    <row r="469" spans="28:36">
      <c r="AB469" s="185">
        <v>2524</v>
      </c>
      <c r="AC469" s="185" t="s">
        <v>463</v>
      </c>
      <c r="AD469" s="185" t="s">
        <v>5474</v>
      </c>
      <c r="AE469" s="185" t="s">
        <v>5474</v>
      </c>
      <c r="AF469" s="185" t="s">
        <v>5474</v>
      </c>
      <c r="AG469" s="185" t="s">
        <v>5474</v>
      </c>
      <c r="AH469" s="185" t="s">
        <v>5474</v>
      </c>
      <c r="AI469" s="185" t="s">
        <v>5474</v>
      </c>
      <c r="AJ469" s="185" t="s">
        <v>5474</v>
      </c>
    </row>
    <row r="470" spans="28:36">
      <c r="AB470" s="185">
        <v>2527</v>
      </c>
      <c r="AC470" s="185" t="s">
        <v>464</v>
      </c>
      <c r="AD470" s="185" t="s">
        <v>5474</v>
      </c>
      <c r="AE470" s="185" t="s">
        <v>5474</v>
      </c>
      <c r="AF470" s="185" t="s">
        <v>5474</v>
      </c>
      <c r="AG470" s="185" t="s">
        <v>5474</v>
      </c>
      <c r="AH470" s="185" t="s">
        <v>5474</v>
      </c>
      <c r="AI470" s="185" t="s">
        <v>5474</v>
      </c>
      <c r="AJ470" s="185" t="s">
        <v>5474</v>
      </c>
    </row>
    <row r="471" spans="28:36">
      <c r="AB471" s="185">
        <v>2528</v>
      </c>
      <c r="AC471" s="185" t="s">
        <v>465</v>
      </c>
      <c r="AD471" s="185" t="s">
        <v>5474</v>
      </c>
      <c r="AE471" s="185" t="s">
        <v>5474</v>
      </c>
      <c r="AF471" s="185" t="s">
        <v>5474</v>
      </c>
      <c r="AG471" s="185" t="s">
        <v>5474</v>
      </c>
      <c r="AH471" s="185" t="s">
        <v>5474</v>
      </c>
      <c r="AI471" s="185" t="s">
        <v>5474</v>
      </c>
      <c r="AJ471" s="185" t="s">
        <v>5474</v>
      </c>
    </row>
    <row r="472" spans="28:36">
      <c r="AB472" s="185">
        <v>2530</v>
      </c>
      <c r="AC472" s="185" t="s">
        <v>466</v>
      </c>
      <c r="AD472" s="185" t="s">
        <v>5474</v>
      </c>
      <c r="AE472" s="185" t="s">
        <v>5474</v>
      </c>
      <c r="AF472" s="185" t="s">
        <v>5474</v>
      </c>
      <c r="AG472" s="185" t="s">
        <v>5474</v>
      </c>
      <c r="AH472" s="185" t="s">
        <v>5474</v>
      </c>
      <c r="AI472" s="185" t="s">
        <v>5474</v>
      </c>
      <c r="AJ472" s="185" t="s">
        <v>5474</v>
      </c>
    </row>
    <row r="473" spans="28:36">
      <c r="AB473" s="185">
        <v>2534</v>
      </c>
      <c r="AC473" s="185" t="s">
        <v>467</v>
      </c>
      <c r="AD473" s="185" t="s">
        <v>5474</v>
      </c>
      <c r="AE473" s="185" t="s">
        <v>5474</v>
      </c>
      <c r="AF473" s="185" t="s">
        <v>5474</v>
      </c>
      <c r="AG473" s="185" t="s">
        <v>5474</v>
      </c>
      <c r="AH473" s="185" t="s">
        <v>5474</v>
      </c>
      <c r="AI473" s="185" t="s">
        <v>5474</v>
      </c>
      <c r="AJ473" s="185" t="s">
        <v>5474</v>
      </c>
    </row>
    <row r="474" spans="28:36">
      <c r="AB474" s="185">
        <v>2535</v>
      </c>
      <c r="AC474" s="185" t="s">
        <v>468</v>
      </c>
      <c r="AD474" s="185" t="s">
        <v>5474</v>
      </c>
      <c r="AE474" s="185" t="s">
        <v>5474</v>
      </c>
      <c r="AF474" s="185" t="s">
        <v>5474</v>
      </c>
      <c r="AG474" s="185" t="s">
        <v>5474</v>
      </c>
      <c r="AH474" s="185" t="s">
        <v>5474</v>
      </c>
      <c r="AI474" s="185" t="s">
        <v>5474</v>
      </c>
      <c r="AJ474" s="185" t="s">
        <v>5474</v>
      </c>
    </row>
    <row r="475" spans="28:36">
      <c r="AB475" s="185">
        <v>2536</v>
      </c>
      <c r="AC475" s="185" t="s">
        <v>469</v>
      </c>
      <c r="AD475" s="185" t="s">
        <v>5474</v>
      </c>
      <c r="AE475" s="185" t="s">
        <v>5474</v>
      </c>
      <c r="AF475" s="185" t="s">
        <v>5474</v>
      </c>
      <c r="AG475" s="185" t="s">
        <v>5474</v>
      </c>
      <c r="AH475" s="185" t="s">
        <v>5474</v>
      </c>
      <c r="AI475" s="185" t="s">
        <v>5474</v>
      </c>
      <c r="AJ475" s="185" t="s">
        <v>5474</v>
      </c>
    </row>
    <row r="476" spans="28:36">
      <c r="AB476" s="185">
        <v>2537</v>
      </c>
      <c r="AC476" s="185" t="s">
        <v>470</v>
      </c>
      <c r="AD476" s="185" t="s">
        <v>5474</v>
      </c>
      <c r="AE476" s="185" t="s">
        <v>5474</v>
      </c>
      <c r="AF476" s="185" t="s">
        <v>5474</v>
      </c>
      <c r="AG476" s="185" t="s">
        <v>5474</v>
      </c>
      <c r="AH476" s="185" t="s">
        <v>5474</v>
      </c>
      <c r="AI476" s="185" t="s">
        <v>5474</v>
      </c>
      <c r="AJ476" s="185" t="s">
        <v>5474</v>
      </c>
    </row>
    <row r="477" spans="28:36">
      <c r="AB477" s="185">
        <v>2538</v>
      </c>
      <c r="AC477" s="185" t="s">
        <v>471</v>
      </c>
      <c r="AD477" s="185" t="s">
        <v>5474</v>
      </c>
      <c r="AE477" s="185" t="s">
        <v>5474</v>
      </c>
      <c r="AF477" s="185" t="s">
        <v>5474</v>
      </c>
      <c r="AG477" s="185" t="s">
        <v>5474</v>
      </c>
      <c r="AH477" s="185" t="s">
        <v>5474</v>
      </c>
      <c r="AI477" s="185" t="s">
        <v>5474</v>
      </c>
      <c r="AJ477" s="185" t="s">
        <v>5474</v>
      </c>
    </row>
    <row r="478" spans="28:36">
      <c r="AB478" s="185">
        <v>2539</v>
      </c>
      <c r="AC478" s="185" t="s">
        <v>472</v>
      </c>
      <c r="AD478" s="185" t="s">
        <v>5474</v>
      </c>
      <c r="AE478" s="185" t="s">
        <v>5474</v>
      </c>
      <c r="AF478" s="185" t="s">
        <v>5474</v>
      </c>
      <c r="AG478" s="185" t="s">
        <v>5474</v>
      </c>
      <c r="AH478" s="185" t="s">
        <v>5474</v>
      </c>
      <c r="AI478" s="185" t="s">
        <v>5474</v>
      </c>
      <c r="AJ478" s="185" t="s">
        <v>5474</v>
      </c>
    </row>
    <row r="479" spans="28:36">
      <c r="AB479" s="185">
        <v>2540</v>
      </c>
      <c r="AC479" s="185" t="s">
        <v>473</v>
      </c>
      <c r="AD479" s="185" t="s">
        <v>5474</v>
      </c>
      <c r="AE479" s="185" t="s">
        <v>5474</v>
      </c>
      <c r="AF479" s="185" t="s">
        <v>5474</v>
      </c>
      <c r="AG479" s="185" t="s">
        <v>5474</v>
      </c>
      <c r="AH479" s="185" t="s">
        <v>5474</v>
      </c>
      <c r="AI479" s="185" t="s">
        <v>5474</v>
      </c>
      <c r="AJ479" s="185" t="s">
        <v>5474</v>
      </c>
    </row>
    <row r="480" spans="28:36">
      <c r="AB480" s="185">
        <v>2542</v>
      </c>
      <c r="AC480" s="185" t="s">
        <v>474</v>
      </c>
      <c r="AD480" s="185" t="s">
        <v>5473</v>
      </c>
      <c r="AE480" s="185" t="s">
        <v>5472</v>
      </c>
      <c r="AF480" s="185" t="s">
        <v>5474</v>
      </c>
      <c r="AG480" s="185" t="s">
        <v>5474</v>
      </c>
      <c r="AH480" s="185" t="s">
        <v>5474</v>
      </c>
      <c r="AI480" s="185" t="s">
        <v>5474</v>
      </c>
      <c r="AJ480" s="185" t="s">
        <v>5478</v>
      </c>
    </row>
    <row r="481" spans="28:36">
      <c r="AB481" s="185">
        <v>2543</v>
      </c>
      <c r="AC481" s="185" t="s">
        <v>475</v>
      </c>
      <c r="AD481" s="185" t="s">
        <v>5474</v>
      </c>
      <c r="AE481" s="185" t="s">
        <v>5474</v>
      </c>
      <c r="AF481" s="185" t="s">
        <v>5474</v>
      </c>
      <c r="AG481" s="185" t="s">
        <v>5474</v>
      </c>
      <c r="AH481" s="185" t="s">
        <v>5474</v>
      </c>
      <c r="AI481" s="185" t="s">
        <v>5474</v>
      </c>
      <c r="AJ481" s="185" t="s">
        <v>5474</v>
      </c>
    </row>
    <row r="482" spans="28:36">
      <c r="AB482" s="185">
        <v>2545</v>
      </c>
      <c r="AC482" s="185" t="s">
        <v>476</v>
      </c>
      <c r="AD482" s="185" t="s">
        <v>5474</v>
      </c>
      <c r="AE482" s="185" t="s">
        <v>5474</v>
      </c>
      <c r="AF482" s="185" t="s">
        <v>5474</v>
      </c>
      <c r="AG482" s="185" t="s">
        <v>5474</v>
      </c>
      <c r="AH482" s="185" t="s">
        <v>5474</v>
      </c>
      <c r="AI482" s="185" t="s">
        <v>5474</v>
      </c>
      <c r="AJ482" s="185" t="s">
        <v>5474</v>
      </c>
    </row>
    <row r="483" spans="28:36">
      <c r="AB483" s="185">
        <v>2546</v>
      </c>
      <c r="AC483" s="185" t="s">
        <v>477</v>
      </c>
      <c r="AD483" s="185" t="s">
        <v>5474</v>
      </c>
      <c r="AE483" s="185" t="s">
        <v>5474</v>
      </c>
      <c r="AF483" s="185" t="s">
        <v>5474</v>
      </c>
      <c r="AG483" s="185" t="s">
        <v>5474</v>
      </c>
      <c r="AH483" s="185" t="s">
        <v>5474</v>
      </c>
      <c r="AI483" s="185" t="s">
        <v>5474</v>
      </c>
      <c r="AJ483" s="185" t="s">
        <v>5474</v>
      </c>
    </row>
    <row r="484" spans="28:36">
      <c r="AB484" s="185">
        <v>2547</v>
      </c>
      <c r="AC484" s="185" t="s">
        <v>478</v>
      </c>
      <c r="AD484" s="185" t="s">
        <v>5474</v>
      </c>
      <c r="AE484" s="185" t="s">
        <v>5474</v>
      </c>
      <c r="AF484" s="185" t="s">
        <v>5474</v>
      </c>
      <c r="AG484" s="185" t="s">
        <v>5474</v>
      </c>
      <c r="AH484" s="185" t="s">
        <v>5474</v>
      </c>
      <c r="AI484" s="185" t="s">
        <v>5474</v>
      </c>
      <c r="AJ484" s="185" t="s">
        <v>5474</v>
      </c>
    </row>
    <row r="485" spans="28:36">
      <c r="AB485" s="185">
        <v>2548</v>
      </c>
      <c r="AC485" s="185" t="s">
        <v>479</v>
      </c>
      <c r="AD485" s="185" t="s">
        <v>5474</v>
      </c>
      <c r="AE485" s="185" t="s">
        <v>5474</v>
      </c>
      <c r="AF485" s="185" t="s">
        <v>5474</v>
      </c>
      <c r="AG485" s="185" t="s">
        <v>5474</v>
      </c>
      <c r="AH485" s="185" t="s">
        <v>5474</v>
      </c>
      <c r="AI485" s="185" t="s">
        <v>5474</v>
      </c>
      <c r="AJ485" s="185" t="s">
        <v>5474</v>
      </c>
    </row>
    <row r="486" spans="28:36">
      <c r="AB486" s="185">
        <v>2596</v>
      </c>
      <c r="AC486" s="185" t="s">
        <v>480</v>
      </c>
      <c r="AD486" s="185" t="s">
        <v>5474</v>
      </c>
      <c r="AE486" s="185" t="s">
        <v>5474</v>
      </c>
      <c r="AF486" s="185" t="s">
        <v>5474</v>
      </c>
      <c r="AG486" s="185" t="s">
        <v>5474</v>
      </c>
      <c r="AH486" s="185" t="s">
        <v>5474</v>
      </c>
      <c r="AI486" s="185" t="s">
        <v>5474</v>
      </c>
      <c r="AJ486" s="185" t="s">
        <v>5474</v>
      </c>
    </row>
    <row r="487" spans="28:36">
      <c r="AB487" s="185">
        <v>2597</v>
      </c>
      <c r="AC487" s="185" t="s">
        <v>481</v>
      </c>
      <c r="AD487" s="185" t="s">
        <v>5474</v>
      </c>
      <c r="AE487" s="185" t="s">
        <v>5474</v>
      </c>
      <c r="AF487" s="185" t="s">
        <v>5474</v>
      </c>
      <c r="AG487" s="185" t="s">
        <v>5474</v>
      </c>
      <c r="AH487" s="185" t="s">
        <v>5474</v>
      </c>
      <c r="AI487" s="185" t="s">
        <v>5474</v>
      </c>
      <c r="AJ487" s="185" t="s">
        <v>5474</v>
      </c>
    </row>
    <row r="488" spans="28:36">
      <c r="AB488" s="185">
        <v>2599</v>
      </c>
      <c r="AC488" s="185" t="s">
        <v>2416</v>
      </c>
      <c r="AD488" s="185" t="s">
        <v>5474</v>
      </c>
      <c r="AE488" s="185" t="s">
        <v>5474</v>
      </c>
      <c r="AF488" s="185" t="s">
        <v>5474</v>
      </c>
      <c r="AG488" s="185" t="s">
        <v>5474</v>
      </c>
      <c r="AH488" s="185" t="s">
        <v>5474</v>
      </c>
      <c r="AI488" s="185" t="s">
        <v>5474</v>
      </c>
      <c r="AJ488" s="185" t="s">
        <v>5474</v>
      </c>
    </row>
    <row r="489" spans="28:36">
      <c r="AB489" s="185">
        <v>2601</v>
      </c>
      <c r="AC489" s="185" t="s">
        <v>482</v>
      </c>
      <c r="AD489" s="185" t="s">
        <v>5474</v>
      </c>
      <c r="AE489" s="185" t="s">
        <v>5474</v>
      </c>
      <c r="AF489" s="185" t="s">
        <v>5474</v>
      </c>
      <c r="AG489" s="185" t="s">
        <v>5474</v>
      </c>
      <c r="AH489" s="185" t="s">
        <v>5474</v>
      </c>
      <c r="AI489" s="185" t="s">
        <v>5474</v>
      </c>
      <c r="AJ489" s="185" t="s">
        <v>5474</v>
      </c>
    </row>
    <row r="490" spans="28:36">
      <c r="AB490" s="185">
        <v>2603</v>
      </c>
      <c r="AC490" s="185" t="s">
        <v>483</v>
      </c>
      <c r="AD490" s="185" t="s">
        <v>5473</v>
      </c>
      <c r="AE490" s="185" t="s">
        <v>5474</v>
      </c>
      <c r="AF490" s="185" t="s">
        <v>5474</v>
      </c>
      <c r="AG490" s="185" t="s">
        <v>5474</v>
      </c>
      <c r="AH490" s="185" t="s">
        <v>5474</v>
      </c>
      <c r="AI490" s="185" t="s">
        <v>5474</v>
      </c>
      <c r="AJ490" s="185" t="s">
        <v>5473</v>
      </c>
    </row>
    <row r="491" spans="28:36">
      <c r="AB491" s="185">
        <v>2605</v>
      </c>
      <c r="AC491" s="185" t="s">
        <v>484</v>
      </c>
      <c r="AD491" s="185" t="s">
        <v>5474</v>
      </c>
      <c r="AE491" s="185" t="s">
        <v>5474</v>
      </c>
      <c r="AF491" s="185" t="s">
        <v>5474</v>
      </c>
      <c r="AG491" s="185" t="s">
        <v>5474</v>
      </c>
      <c r="AH491" s="185" t="s">
        <v>5474</v>
      </c>
      <c r="AI491" s="185" t="s">
        <v>5474</v>
      </c>
      <c r="AJ491" s="185" t="s">
        <v>5474</v>
      </c>
    </row>
    <row r="492" spans="28:36">
      <c r="AB492" s="185">
        <v>2606</v>
      </c>
      <c r="AC492" s="185" t="s">
        <v>485</v>
      </c>
      <c r="AD492" s="185" t="s">
        <v>5474</v>
      </c>
      <c r="AE492" s="185" t="s">
        <v>5474</v>
      </c>
      <c r="AF492" s="185" t="s">
        <v>5474</v>
      </c>
      <c r="AG492" s="185" t="s">
        <v>5474</v>
      </c>
      <c r="AH492" s="185" t="s">
        <v>5474</v>
      </c>
      <c r="AI492" s="185" t="s">
        <v>5474</v>
      </c>
      <c r="AJ492" s="185" t="s">
        <v>5474</v>
      </c>
    </row>
    <row r="493" spans="28:36">
      <c r="AB493" s="185">
        <v>2607</v>
      </c>
      <c r="AC493" s="185" t="s">
        <v>486</v>
      </c>
      <c r="AD493" s="185" t="s">
        <v>5474</v>
      </c>
      <c r="AE493" s="185" t="s">
        <v>5474</v>
      </c>
      <c r="AF493" s="185" t="s">
        <v>5474</v>
      </c>
      <c r="AG493" s="185" t="s">
        <v>5474</v>
      </c>
      <c r="AH493" s="185" t="s">
        <v>5474</v>
      </c>
      <c r="AI493" s="185" t="s">
        <v>5474</v>
      </c>
      <c r="AJ493" s="185" t="s">
        <v>5474</v>
      </c>
    </row>
    <row r="494" spans="28:36">
      <c r="AB494" s="185">
        <v>2608</v>
      </c>
      <c r="AC494" s="185" t="s">
        <v>487</v>
      </c>
      <c r="AD494" s="185" t="s">
        <v>5474</v>
      </c>
      <c r="AE494" s="185" t="s">
        <v>5474</v>
      </c>
      <c r="AF494" s="185" t="s">
        <v>5474</v>
      </c>
      <c r="AG494" s="185" t="s">
        <v>5474</v>
      </c>
      <c r="AH494" s="185" t="s">
        <v>5474</v>
      </c>
      <c r="AI494" s="185" t="s">
        <v>5474</v>
      </c>
      <c r="AJ494" s="185" t="s">
        <v>5474</v>
      </c>
    </row>
    <row r="495" spans="28:36">
      <c r="AB495" s="185">
        <v>2609</v>
      </c>
      <c r="AC495" s="185" t="s">
        <v>488</v>
      </c>
      <c r="AD495" s="185" t="s">
        <v>5474</v>
      </c>
      <c r="AE495" s="185" t="s">
        <v>5474</v>
      </c>
      <c r="AF495" s="185" t="s">
        <v>5474</v>
      </c>
      <c r="AG495" s="185" t="s">
        <v>5474</v>
      </c>
      <c r="AH495" s="185" t="s">
        <v>5474</v>
      </c>
      <c r="AI495" s="185" t="s">
        <v>5474</v>
      </c>
      <c r="AJ495" s="185" t="s">
        <v>5474</v>
      </c>
    </row>
    <row r="496" spans="28:36">
      <c r="AB496" s="185">
        <v>2610</v>
      </c>
      <c r="AC496" s="185" t="s">
        <v>489</v>
      </c>
      <c r="AD496" s="185" t="s">
        <v>5474</v>
      </c>
      <c r="AE496" s="185" t="s">
        <v>5474</v>
      </c>
      <c r="AF496" s="185" t="s">
        <v>5474</v>
      </c>
      <c r="AG496" s="185" t="s">
        <v>5474</v>
      </c>
      <c r="AH496" s="185" t="s">
        <v>5474</v>
      </c>
      <c r="AI496" s="185" t="s">
        <v>5474</v>
      </c>
      <c r="AJ496" s="185" t="s">
        <v>5474</v>
      </c>
    </row>
    <row r="497" spans="28:36">
      <c r="AB497" s="185">
        <v>2611</v>
      </c>
      <c r="AC497" s="185" t="s">
        <v>490</v>
      </c>
      <c r="AD497" s="185" t="s">
        <v>5474</v>
      </c>
      <c r="AE497" s="185" t="s">
        <v>5474</v>
      </c>
      <c r="AF497" s="185" t="s">
        <v>5474</v>
      </c>
      <c r="AG497" s="185" t="s">
        <v>5474</v>
      </c>
      <c r="AH497" s="185" t="s">
        <v>5474</v>
      </c>
      <c r="AI497" s="185" t="s">
        <v>5474</v>
      </c>
      <c r="AJ497" s="185" t="s">
        <v>5474</v>
      </c>
    </row>
    <row r="498" spans="28:36">
      <c r="AB498" s="185">
        <v>2612</v>
      </c>
      <c r="AC498" s="185" t="s">
        <v>491</v>
      </c>
      <c r="AD498" s="185" t="s">
        <v>5474</v>
      </c>
      <c r="AE498" s="185" t="s">
        <v>5474</v>
      </c>
      <c r="AF498" s="185" t="s">
        <v>5474</v>
      </c>
      <c r="AG498" s="185" t="s">
        <v>5474</v>
      </c>
      <c r="AH498" s="185" t="s">
        <v>5474</v>
      </c>
      <c r="AI498" s="185" t="s">
        <v>5474</v>
      </c>
      <c r="AJ498" s="185" t="s">
        <v>5474</v>
      </c>
    </row>
    <row r="499" spans="28:36">
      <c r="AB499" s="185">
        <v>2613</v>
      </c>
      <c r="AC499" s="185" t="s">
        <v>492</v>
      </c>
      <c r="AD499" s="185" t="s">
        <v>5474</v>
      </c>
      <c r="AE499" s="185" t="s">
        <v>5474</v>
      </c>
      <c r="AF499" s="185" t="s">
        <v>5474</v>
      </c>
      <c r="AG499" s="185" t="s">
        <v>5474</v>
      </c>
      <c r="AH499" s="185" t="s">
        <v>5474</v>
      </c>
      <c r="AI499" s="185" t="s">
        <v>5474</v>
      </c>
      <c r="AJ499" s="185" t="s">
        <v>5474</v>
      </c>
    </row>
    <row r="500" spans="28:36">
      <c r="AB500" s="185">
        <v>2614</v>
      </c>
      <c r="AC500" s="185" t="s">
        <v>493</v>
      </c>
      <c r="AD500" s="185" t="s">
        <v>5474</v>
      </c>
      <c r="AE500" s="185" t="s">
        <v>5474</v>
      </c>
      <c r="AF500" s="185" t="s">
        <v>5474</v>
      </c>
      <c r="AG500" s="185" t="s">
        <v>5474</v>
      </c>
      <c r="AH500" s="185" t="s">
        <v>5474</v>
      </c>
      <c r="AI500" s="185" t="s">
        <v>5474</v>
      </c>
      <c r="AJ500" s="185" t="s">
        <v>5474</v>
      </c>
    </row>
    <row r="501" spans="28:36">
      <c r="AB501" s="185">
        <v>2615</v>
      </c>
      <c r="AC501" s="185" t="s">
        <v>494</v>
      </c>
      <c r="AD501" s="185" t="s">
        <v>5474</v>
      </c>
      <c r="AE501" s="185" t="s">
        <v>5474</v>
      </c>
      <c r="AF501" s="185" t="s">
        <v>5474</v>
      </c>
      <c r="AG501" s="185" t="s">
        <v>5474</v>
      </c>
      <c r="AH501" s="185" t="s">
        <v>5474</v>
      </c>
      <c r="AI501" s="185" t="s">
        <v>5474</v>
      </c>
      <c r="AJ501" s="185" t="s">
        <v>5474</v>
      </c>
    </row>
    <row r="502" spans="28:36">
      <c r="AB502" s="185">
        <v>2616</v>
      </c>
      <c r="AC502" s="185" t="s">
        <v>495</v>
      </c>
      <c r="AD502" s="185" t="s">
        <v>5474</v>
      </c>
      <c r="AE502" s="185" t="s">
        <v>5474</v>
      </c>
      <c r="AF502" s="185" t="s">
        <v>5474</v>
      </c>
      <c r="AG502" s="185" t="s">
        <v>5474</v>
      </c>
      <c r="AH502" s="185" t="s">
        <v>5474</v>
      </c>
      <c r="AI502" s="185" t="s">
        <v>5474</v>
      </c>
      <c r="AJ502" s="185" t="s">
        <v>5474</v>
      </c>
    </row>
    <row r="503" spans="28:36">
      <c r="AB503" s="185">
        <v>2617</v>
      </c>
      <c r="AC503" s="185" t="s">
        <v>496</v>
      </c>
      <c r="AD503" s="185" t="s">
        <v>5474</v>
      </c>
      <c r="AE503" s="185" t="s">
        <v>5474</v>
      </c>
      <c r="AF503" s="185" t="s">
        <v>5474</v>
      </c>
      <c r="AG503" s="185" t="s">
        <v>5474</v>
      </c>
      <c r="AH503" s="185" t="s">
        <v>5474</v>
      </c>
      <c r="AI503" s="185" t="s">
        <v>5474</v>
      </c>
      <c r="AJ503" s="185" t="s">
        <v>5474</v>
      </c>
    </row>
    <row r="504" spans="28:36">
      <c r="AB504" s="185">
        <v>2618</v>
      </c>
      <c r="AC504" s="185" t="s">
        <v>497</v>
      </c>
      <c r="AD504" s="185" t="s">
        <v>5474</v>
      </c>
      <c r="AE504" s="185" t="s">
        <v>5474</v>
      </c>
      <c r="AF504" s="185" t="s">
        <v>5474</v>
      </c>
      <c r="AG504" s="185" t="s">
        <v>5474</v>
      </c>
      <c r="AH504" s="185" t="s">
        <v>5474</v>
      </c>
      <c r="AI504" s="185" t="s">
        <v>5474</v>
      </c>
      <c r="AJ504" s="185" t="s">
        <v>5474</v>
      </c>
    </row>
    <row r="505" spans="28:36">
      <c r="AB505" s="185">
        <v>2626</v>
      </c>
      <c r="AC505" s="185" t="s">
        <v>2434</v>
      </c>
      <c r="AD505" s="185" t="s">
        <v>5474</v>
      </c>
      <c r="AE505" s="185" t="s">
        <v>5474</v>
      </c>
      <c r="AF505" s="185" t="s">
        <v>5474</v>
      </c>
      <c r="AG505" s="185" t="s">
        <v>5474</v>
      </c>
      <c r="AH505" s="185" t="s">
        <v>5474</v>
      </c>
      <c r="AI505" s="185" t="s">
        <v>5474</v>
      </c>
      <c r="AJ505" s="185" t="s">
        <v>5474</v>
      </c>
    </row>
    <row r="506" spans="28:36">
      <c r="AB506" s="185">
        <v>2630</v>
      </c>
      <c r="AC506" s="185" t="s">
        <v>2437</v>
      </c>
      <c r="AD506" s="185" t="s">
        <v>5474</v>
      </c>
      <c r="AE506" s="185" t="s">
        <v>5474</v>
      </c>
      <c r="AF506" s="185" t="s">
        <v>5474</v>
      </c>
      <c r="AG506" s="185" t="s">
        <v>5474</v>
      </c>
      <c r="AH506" s="185" t="s">
        <v>5474</v>
      </c>
      <c r="AI506" s="185" t="s">
        <v>5474</v>
      </c>
      <c r="AJ506" s="185" t="s">
        <v>5474</v>
      </c>
    </row>
    <row r="507" spans="28:36">
      <c r="AB507" s="185">
        <v>2633</v>
      </c>
      <c r="AC507" s="185" t="s">
        <v>498</v>
      </c>
      <c r="AD507" s="185" t="s">
        <v>5473</v>
      </c>
      <c r="AE507" s="185" t="s">
        <v>5474</v>
      </c>
      <c r="AF507" s="185" t="s">
        <v>5474</v>
      </c>
      <c r="AG507" s="185" t="s">
        <v>5474</v>
      </c>
      <c r="AH507" s="185" t="s">
        <v>5475</v>
      </c>
      <c r="AI507" s="185" t="s">
        <v>5474</v>
      </c>
      <c r="AJ507" s="185" t="s">
        <v>5477</v>
      </c>
    </row>
    <row r="508" spans="28:36">
      <c r="AB508" s="185">
        <v>2634</v>
      </c>
      <c r="AC508" s="185" t="s">
        <v>499</v>
      </c>
      <c r="AD508" s="185" t="s">
        <v>5474</v>
      </c>
      <c r="AE508" s="185" t="s">
        <v>5474</v>
      </c>
      <c r="AF508" s="185" t="s">
        <v>5474</v>
      </c>
      <c r="AG508" s="185" t="s">
        <v>5474</v>
      </c>
      <c r="AH508" s="185" t="s">
        <v>5474</v>
      </c>
      <c r="AI508" s="185" t="s">
        <v>5474</v>
      </c>
      <c r="AJ508" s="185" t="s">
        <v>5474</v>
      </c>
    </row>
    <row r="509" spans="28:36">
      <c r="AB509" s="185">
        <v>2636</v>
      </c>
      <c r="AC509" s="185" t="s">
        <v>500</v>
      </c>
      <c r="AD509" s="185" t="s">
        <v>5474</v>
      </c>
      <c r="AE509" s="185" t="s">
        <v>5474</v>
      </c>
      <c r="AF509" s="185" t="s">
        <v>5474</v>
      </c>
      <c r="AG509" s="185" t="s">
        <v>5474</v>
      </c>
      <c r="AH509" s="185" t="s">
        <v>5474</v>
      </c>
      <c r="AI509" s="185" t="s">
        <v>5474</v>
      </c>
      <c r="AJ509" s="185" t="s">
        <v>5474</v>
      </c>
    </row>
    <row r="510" spans="28:36">
      <c r="AB510" s="185">
        <v>2637</v>
      </c>
      <c r="AC510" s="185" t="s">
        <v>501</v>
      </c>
      <c r="AD510" s="185" t="s">
        <v>5474</v>
      </c>
      <c r="AE510" s="185" t="s">
        <v>5474</v>
      </c>
      <c r="AF510" s="185" t="s">
        <v>5474</v>
      </c>
      <c r="AG510" s="185" t="s">
        <v>5474</v>
      </c>
      <c r="AH510" s="185" t="s">
        <v>5474</v>
      </c>
      <c r="AI510" s="185" t="s">
        <v>5474</v>
      </c>
      <c r="AJ510" s="185" t="s">
        <v>5474</v>
      </c>
    </row>
    <row r="511" spans="28:36">
      <c r="AB511" s="185">
        <v>2640</v>
      </c>
      <c r="AC511" s="185" t="s">
        <v>502</v>
      </c>
      <c r="AD511" s="185" t="s">
        <v>5474</v>
      </c>
      <c r="AE511" s="185" t="s">
        <v>5474</v>
      </c>
      <c r="AF511" s="185" t="s">
        <v>5474</v>
      </c>
      <c r="AG511" s="185" t="s">
        <v>5474</v>
      </c>
      <c r="AH511" s="185" t="s">
        <v>5474</v>
      </c>
      <c r="AI511" s="185" t="s">
        <v>5474</v>
      </c>
      <c r="AJ511" s="185" t="s">
        <v>5474</v>
      </c>
    </row>
    <row r="512" spans="28:36">
      <c r="AB512" s="185">
        <v>2641</v>
      </c>
      <c r="AC512" s="185" t="s">
        <v>503</v>
      </c>
      <c r="AD512" s="185" t="s">
        <v>5474</v>
      </c>
      <c r="AE512" s="185" t="s">
        <v>5474</v>
      </c>
      <c r="AF512" s="185" t="s">
        <v>5474</v>
      </c>
      <c r="AG512" s="185" t="s">
        <v>5474</v>
      </c>
      <c r="AH512" s="185" t="s">
        <v>5474</v>
      </c>
      <c r="AI512" s="185" t="s">
        <v>5474</v>
      </c>
      <c r="AJ512" s="185" t="s">
        <v>5474</v>
      </c>
    </row>
    <row r="513" spans="28:36">
      <c r="AB513" s="185">
        <v>2642</v>
      </c>
      <c r="AC513" s="185" t="s">
        <v>504</v>
      </c>
      <c r="AD513" s="185" t="s">
        <v>5474</v>
      </c>
      <c r="AE513" s="185" t="s">
        <v>5474</v>
      </c>
      <c r="AF513" s="185" t="s">
        <v>5474</v>
      </c>
      <c r="AG513" s="185" t="s">
        <v>5474</v>
      </c>
      <c r="AH513" s="185" t="s">
        <v>5474</v>
      </c>
      <c r="AI513" s="185" t="s">
        <v>5474</v>
      </c>
      <c r="AJ513" s="185" t="s">
        <v>5474</v>
      </c>
    </row>
    <row r="514" spans="28:36">
      <c r="AB514" s="185">
        <v>2643</v>
      </c>
      <c r="AC514" s="185" t="s">
        <v>505</v>
      </c>
      <c r="AD514" s="185" t="s">
        <v>5474</v>
      </c>
      <c r="AE514" s="185" t="s">
        <v>5474</v>
      </c>
      <c r="AF514" s="185" t="s">
        <v>5474</v>
      </c>
      <c r="AG514" s="185" t="s">
        <v>5474</v>
      </c>
      <c r="AH514" s="185" t="s">
        <v>5474</v>
      </c>
      <c r="AI514" s="185" t="s">
        <v>5474</v>
      </c>
      <c r="AJ514" s="185" t="s">
        <v>5474</v>
      </c>
    </row>
    <row r="515" spans="28:36">
      <c r="AB515" s="185">
        <v>2701</v>
      </c>
      <c r="AC515" s="185" t="s">
        <v>506</v>
      </c>
      <c r="AD515" s="185" t="s">
        <v>5474</v>
      </c>
      <c r="AE515" s="185" t="s">
        <v>5474</v>
      </c>
      <c r="AF515" s="185" t="s">
        <v>5474</v>
      </c>
      <c r="AG515" s="185" t="s">
        <v>5474</v>
      </c>
      <c r="AH515" s="185" t="s">
        <v>5474</v>
      </c>
      <c r="AI515" s="185" t="s">
        <v>5474</v>
      </c>
      <c r="AJ515" s="185" t="s">
        <v>5474</v>
      </c>
    </row>
    <row r="516" spans="28:36">
      <c r="AB516" s="185">
        <v>2702</v>
      </c>
      <c r="AC516" s="185" t="s">
        <v>507</v>
      </c>
      <c r="AD516" s="185" t="s">
        <v>5474</v>
      </c>
      <c r="AE516" s="185" t="s">
        <v>5474</v>
      </c>
      <c r="AF516" s="185" t="s">
        <v>5474</v>
      </c>
      <c r="AG516" s="185" t="s">
        <v>5474</v>
      </c>
      <c r="AH516" s="185" t="s">
        <v>5474</v>
      </c>
      <c r="AI516" s="185" t="s">
        <v>5474</v>
      </c>
      <c r="AJ516" s="185" t="s">
        <v>5474</v>
      </c>
    </row>
    <row r="517" spans="28:36">
      <c r="AB517" s="185">
        <v>2704</v>
      </c>
      <c r="AC517" s="185" t="s">
        <v>508</v>
      </c>
      <c r="AD517" s="185" t="s">
        <v>5474</v>
      </c>
      <c r="AE517" s="185" t="s">
        <v>5474</v>
      </c>
      <c r="AF517" s="185" t="s">
        <v>5474</v>
      </c>
      <c r="AG517" s="185" t="s">
        <v>5474</v>
      </c>
      <c r="AH517" s="185" t="s">
        <v>5474</v>
      </c>
      <c r="AI517" s="185" t="s">
        <v>5474</v>
      </c>
      <c r="AJ517" s="185" t="s">
        <v>5474</v>
      </c>
    </row>
    <row r="518" spans="28:36">
      <c r="AB518" s="185">
        <v>2705</v>
      </c>
      <c r="AC518" s="185" t="s">
        <v>509</v>
      </c>
      <c r="AD518" s="185" t="s">
        <v>5474</v>
      </c>
      <c r="AE518" s="185" t="s">
        <v>5474</v>
      </c>
      <c r="AF518" s="185" t="s">
        <v>5474</v>
      </c>
      <c r="AG518" s="185" t="s">
        <v>5474</v>
      </c>
      <c r="AH518" s="185" t="s">
        <v>5474</v>
      </c>
      <c r="AI518" s="185" t="s">
        <v>5474</v>
      </c>
      <c r="AJ518" s="185" t="s">
        <v>5474</v>
      </c>
    </row>
    <row r="519" spans="28:36">
      <c r="AB519" s="185">
        <v>2706</v>
      </c>
      <c r="AC519" s="185" t="s">
        <v>510</v>
      </c>
      <c r="AD519" s="185" t="s">
        <v>5474</v>
      </c>
      <c r="AE519" s="185" t="s">
        <v>5474</v>
      </c>
      <c r="AF519" s="185" t="s">
        <v>5474</v>
      </c>
      <c r="AG519" s="185" t="s">
        <v>5474</v>
      </c>
      <c r="AH519" s="185" t="s">
        <v>5474</v>
      </c>
      <c r="AI519" s="185" t="s">
        <v>5474</v>
      </c>
      <c r="AJ519" s="185" t="s">
        <v>5474</v>
      </c>
    </row>
    <row r="520" spans="28:36">
      <c r="AB520" s="185">
        <v>2707</v>
      </c>
      <c r="AC520" s="185" t="s">
        <v>511</v>
      </c>
      <c r="AD520" s="185" t="s">
        <v>5474</v>
      </c>
      <c r="AE520" s="185" t="s">
        <v>5474</v>
      </c>
      <c r="AF520" s="185" t="s">
        <v>5474</v>
      </c>
      <c r="AG520" s="185" t="s">
        <v>5474</v>
      </c>
      <c r="AH520" s="185" t="s">
        <v>5474</v>
      </c>
      <c r="AI520" s="185" t="s">
        <v>5474</v>
      </c>
      <c r="AJ520" s="185" t="s">
        <v>5474</v>
      </c>
    </row>
    <row r="521" spans="28:36">
      <c r="AB521" s="185">
        <v>2712</v>
      </c>
      <c r="AC521" s="185" t="s">
        <v>512</v>
      </c>
      <c r="AD521" s="185" t="s">
        <v>5474</v>
      </c>
      <c r="AE521" s="185" t="s">
        <v>5474</v>
      </c>
      <c r="AF521" s="185" t="s">
        <v>5474</v>
      </c>
      <c r="AG521" s="185" t="s">
        <v>5474</v>
      </c>
      <c r="AH521" s="185" t="s">
        <v>5474</v>
      </c>
      <c r="AI521" s="185" t="s">
        <v>5474</v>
      </c>
      <c r="AJ521" s="185" t="s">
        <v>5474</v>
      </c>
    </row>
    <row r="522" spans="28:36">
      <c r="AB522" s="185">
        <v>2718</v>
      </c>
      <c r="AC522" s="185" t="s">
        <v>513</v>
      </c>
      <c r="AD522" s="185" t="s">
        <v>5474</v>
      </c>
      <c r="AE522" s="185" t="s">
        <v>5474</v>
      </c>
      <c r="AF522" s="185" t="s">
        <v>5474</v>
      </c>
      <c r="AG522" s="185" t="s">
        <v>5474</v>
      </c>
      <c r="AH522" s="185" t="s">
        <v>5474</v>
      </c>
      <c r="AI522" s="185" t="s">
        <v>5474</v>
      </c>
      <c r="AJ522" s="185" t="s">
        <v>5474</v>
      </c>
    </row>
    <row r="523" spans="28:36">
      <c r="AB523" s="185">
        <v>2719</v>
      </c>
      <c r="AC523" s="185" t="s">
        <v>514</v>
      </c>
      <c r="AD523" s="185" t="s">
        <v>5474</v>
      </c>
      <c r="AE523" s="185" t="s">
        <v>5474</v>
      </c>
      <c r="AF523" s="185" t="s">
        <v>5474</v>
      </c>
      <c r="AG523" s="185" t="s">
        <v>5474</v>
      </c>
      <c r="AH523" s="185" t="s">
        <v>5474</v>
      </c>
      <c r="AI523" s="185" t="s">
        <v>5474</v>
      </c>
      <c r="AJ523" s="185" t="s">
        <v>5474</v>
      </c>
    </row>
    <row r="524" spans="28:36">
      <c r="AB524" s="185">
        <v>2720</v>
      </c>
      <c r="AC524" s="185" t="s">
        <v>5020</v>
      </c>
      <c r="AD524" s="185" t="s">
        <v>5474</v>
      </c>
      <c r="AE524" s="185" t="s">
        <v>5474</v>
      </c>
      <c r="AF524" s="185" t="s">
        <v>5474</v>
      </c>
      <c r="AG524" s="185" t="s">
        <v>5474</v>
      </c>
      <c r="AH524" s="185" t="s">
        <v>5474</v>
      </c>
      <c r="AI524" s="185" t="s">
        <v>5474</v>
      </c>
      <c r="AJ524" s="185" t="s">
        <v>5474</v>
      </c>
    </row>
    <row r="525" spans="28:36">
      <c r="AB525" s="185">
        <v>2721</v>
      </c>
      <c r="AC525" s="185" t="s">
        <v>2463</v>
      </c>
      <c r="AD525" s="185" t="s">
        <v>5474</v>
      </c>
      <c r="AE525" s="185" t="s">
        <v>5474</v>
      </c>
      <c r="AF525" s="185" t="s">
        <v>5474</v>
      </c>
      <c r="AG525" s="185" t="s">
        <v>5474</v>
      </c>
      <c r="AH525" s="185" t="s">
        <v>5474</v>
      </c>
      <c r="AI525" s="185" t="s">
        <v>5474</v>
      </c>
      <c r="AJ525" s="185" t="s">
        <v>5474</v>
      </c>
    </row>
    <row r="526" spans="28:36">
      <c r="AB526" s="185">
        <v>2722</v>
      </c>
      <c r="AC526" s="185" t="s">
        <v>515</v>
      </c>
      <c r="AD526" s="185" t="s">
        <v>5474</v>
      </c>
      <c r="AE526" s="185" t="s">
        <v>5474</v>
      </c>
      <c r="AF526" s="185" t="s">
        <v>5474</v>
      </c>
      <c r="AG526" s="185" t="s">
        <v>5474</v>
      </c>
      <c r="AH526" s="185" t="s">
        <v>5474</v>
      </c>
      <c r="AI526" s="185" t="s">
        <v>5474</v>
      </c>
      <c r="AJ526" s="185" t="s">
        <v>5474</v>
      </c>
    </row>
    <row r="527" spans="28:36">
      <c r="AB527" s="185">
        <v>2723</v>
      </c>
      <c r="AC527" s="185" t="s">
        <v>516</v>
      </c>
      <c r="AD527" s="185" t="s">
        <v>5474</v>
      </c>
      <c r="AE527" s="185" t="s">
        <v>5474</v>
      </c>
      <c r="AF527" s="185" t="s">
        <v>5474</v>
      </c>
      <c r="AG527" s="185" t="s">
        <v>5474</v>
      </c>
      <c r="AH527" s="185" t="s">
        <v>5474</v>
      </c>
      <c r="AI527" s="185" t="s">
        <v>5474</v>
      </c>
      <c r="AJ527" s="185" t="s">
        <v>5474</v>
      </c>
    </row>
    <row r="528" spans="28:36">
      <c r="AB528" s="185">
        <v>2724</v>
      </c>
      <c r="AC528" s="185" t="s">
        <v>517</v>
      </c>
      <c r="AD528" s="185" t="s">
        <v>5474</v>
      </c>
      <c r="AE528" s="185" t="s">
        <v>5474</v>
      </c>
      <c r="AF528" s="185" t="s">
        <v>5474</v>
      </c>
      <c r="AG528" s="185" t="s">
        <v>5474</v>
      </c>
      <c r="AH528" s="185" t="s">
        <v>5474</v>
      </c>
      <c r="AI528" s="185" t="s">
        <v>5474</v>
      </c>
      <c r="AJ528" s="185" t="s">
        <v>5474</v>
      </c>
    </row>
    <row r="529" spans="28:36">
      <c r="AB529" s="185">
        <v>2726</v>
      </c>
      <c r="AC529" s="185" t="s">
        <v>518</v>
      </c>
      <c r="AD529" s="185" t="s">
        <v>5474</v>
      </c>
      <c r="AE529" s="185" t="s">
        <v>5474</v>
      </c>
      <c r="AF529" s="185" t="s">
        <v>5474</v>
      </c>
      <c r="AG529" s="185" t="s">
        <v>5474</v>
      </c>
      <c r="AH529" s="185" t="s">
        <v>5474</v>
      </c>
      <c r="AI529" s="185" t="s">
        <v>5474</v>
      </c>
      <c r="AJ529" s="185" t="s">
        <v>5474</v>
      </c>
    </row>
    <row r="530" spans="28:36">
      <c r="AB530" s="185">
        <v>2727</v>
      </c>
      <c r="AC530" s="185" t="s">
        <v>519</v>
      </c>
      <c r="AD530" s="185" t="s">
        <v>5474</v>
      </c>
      <c r="AE530" s="185" t="s">
        <v>5474</v>
      </c>
      <c r="AF530" s="185" t="s">
        <v>5474</v>
      </c>
      <c r="AG530" s="185" t="s">
        <v>5474</v>
      </c>
      <c r="AH530" s="185" t="s">
        <v>5474</v>
      </c>
      <c r="AI530" s="185" t="s">
        <v>5474</v>
      </c>
      <c r="AJ530" s="185" t="s">
        <v>5474</v>
      </c>
    </row>
    <row r="531" spans="28:36">
      <c r="AB531" s="185">
        <v>2729</v>
      </c>
      <c r="AC531" s="185" t="s">
        <v>520</v>
      </c>
      <c r="AD531" s="185" t="s">
        <v>5474</v>
      </c>
      <c r="AE531" s="185" t="s">
        <v>5474</v>
      </c>
      <c r="AF531" s="185" t="s">
        <v>5474</v>
      </c>
      <c r="AG531" s="185" t="s">
        <v>5474</v>
      </c>
      <c r="AH531" s="185" t="s">
        <v>5474</v>
      </c>
      <c r="AI531" s="185" t="s">
        <v>5474</v>
      </c>
      <c r="AJ531" s="185" t="s">
        <v>5474</v>
      </c>
    </row>
    <row r="532" spans="28:36">
      <c r="AB532" s="185">
        <v>2730</v>
      </c>
      <c r="AC532" s="185" t="s">
        <v>2474</v>
      </c>
      <c r="AD532" s="185" t="s">
        <v>5474</v>
      </c>
      <c r="AE532" s="185" t="s">
        <v>5474</v>
      </c>
      <c r="AF532" s="185" t="s">
        <v>5474</v>
      </c>
      <c r="AG532" s="185" t="s">
        <v>5474</v>
      </c>
      <c r="AH532" s="185" t="s">
        <v>5474</v>
      </c>
      <c r="AI532" s="185" t="s">
        <v>5474</v>
      </c>
      <c r="AJ532" s="185" t="s">
        <v>5474</v>
      </c>
    </row>
    <row r="533" spans="28:36">
      <c r="AB533" s="185">
        <v>2731</v>
      </c>
      <c r="AC533" s="185" t="s">
        <v>521</v>
      </c>
      <c r="AD533" s="185" t="s">
        <v>5474</v>
      </c>
      <c r="AE533" s="185" t="s">
        <v>5474</v>
      </c>
      <c r="AF533" s="185" t="s">
        <v>5474</v>
      </c>
      <c r="AG533" s="185" t="s">
        <v>5474</v>
      </c>
      <c r="AH533" s="185" t="s">
        <v>5474</v>
      </c>
      <c r="AI533" s="185" t="s">
        <v>5474</v>
      </c>
      <c r="AJ533" s="185" t="s">
        <v>5474</v>
      </c>
    </row>
    <row r="534" spans="28:36">
      <c r="AB534" s="185">
        <v>2732</v>
      </c>
      <c r="AC534" s="185" t="s">
        <v>522</v>
      </c>
      <c r="AD534" s="185" t="s">
        <v>5474</v>
      </c>
      <c r="AE534" s="185" t="s">
        <v>5474</v>
      </c>
      <c r="AF534" s="185" t="s">
        <v>5474</v>
      </c>
      <c r="AG534" s="185" t="s">
        <v>5474</v>
      </c>
      <c r="AH534" s="185" t="s">
        <v>5474</v>
      </c>
      <c r="AI534" s="185" t="s">
        <v>5474</v>
      </c>
      <c r="AJ534" s="185" t="s">
        <v>5474</v>
      </c>
    </row>
    <row r="535" spans="28:36">
      <c r="AB535" s="185">
        <v>2733</v>
      </c>
      <c r="AC535" s="185" t="s">
        <v>2479</v>
      </c>
      <c r="AD535" s="185" t="s">
        <v>5474</v>
      </c>
      <c r="AE535" s="185" t="s">
        <v>5474</v>
      </c>
      <c r="AF535" s="185" t="s">
        <v>5474</v>
      </c>
      <c r="AG535" s="185" t="s">
        <v>5474</v>
      </c>
      <c r="AH535" s="185" t="s">
        <v>5474</v>
      </c>
      <c r="AI535" s="185" t="s">
        <v>5474</v>
      </c>
      <c r="AJ535" s="185" t="s">
        <v>5474</v>
      </c>
    </row>
    <row r="536" spans="28:36">
      <c r="AB536" s="185">
        <v>2734</v>
      </c>
      <c r="AC536" s="185" t="s">
        <v>523</v>
      </c>
      <c r="AD536" s="185" t="s">
        <v>5474</v>
      </c>
      <c r="AE536" s="185" t="s">
        <v>5474</v>
      </c>
      <c r="AF536" s="185" t="s">
        <v>5474</v>
      </c>
      <c r="AG536" s="185" t="s">
        <v>5474</v>
      </c>
      <c r="AH536" s="185" t="s">
        <v>5474</v>
      </c>
      <c r="AI536" s="185" t="s">
        <v>5474</v>
      </c>
      <c r="AJ536" s="185" t="s">
        <v>5474</v>
      </c>
    </row>
    <row r="537" spans="28:36">
      <c r="AB537" s="185">
        <v>2736</v>
      </c>
      <c r="AC537" s="185" t="s">
        <v>524</v>
      </c>
      <c r="AD537" s="185" t="s">
        <v>5474</v>
      </c>
      <c r="AE537" s="185" t="s">
        <v>5474</v>
      </c>
      <c r="AF537" s="185" t="s">
        <v>5474</v>
      </c>
      <c r="AG537" s="185" t="s">
        <v>5474</v>
      </c>
      <c r="AH537" s="185" t="s">
        <v>5474</v>
      </c>
      <c r="AI537" s="185" t="s">
        <v>5474</v>
      </c>
      <c r="AJ537" s="185" t="s">
        <v>5474</v>
      </c>
    </row>
    <row r="538" spans="28:36">
      <c r="AB538" s="185">
        <v>2738</v>
      </c>
      <c r="AC538" s="185" t="s">
        <v>5023</v>
      </c>
      <c r="AD538" s="185" t="s">
        <v>5474</v>
      </c>
      <c r="AE538" s="185" t="s">
        <v>5474</v>
      </c>
      <c r="AF538" s="185" t="s">
        <v>5474</v>
      </c>
      <c r="AG538" s="185" t="s">
        <v>5474</v>
      </c>
      <c r="AH538" s="185" t="s">
        <v>5474</v>
      </c>
      <c r="AI538" s="185" t="s">
        <v>5474</v>
      </c>
      <c r="AJ538" s="185" t="s">
        <v>5474</v>
      </c>
    </row>
    <row r="539" spans="28:36">
      <c r="AB539" s="185">
        <v>2739</v>
      </c>
      <c r="AC539" s="185" t="s">
        <v>525</v>
      </c>
      <c r="AD539" s="185" t="s">
        <v>5474</v>
      </c>
      <c r="AE539" s="185" t="s">
        <v>5474</v>
      </c>
      <c r="AF539" s="185" t="s">
        <v>5474</v>
      </c>
      <c r="AG539" s="185" t="s">
        <v>5474</v>
      </c>
      <c r="AH539" s="185" t="s">
        <v>5474</v>
      </c>
      <c r="AI539" s="185" t="s">
        <v>5474</v>
      </c>
      <c r="AJ539" s="185" t="s">
        <v>5474</v>
      </c>
    </row>
    <row r="540" spans="28:36">
      <c r="AB540" s="185">
        <v>2740</v>
      </c>
      <c r="AC540" s="185" t="s">
        <v>526</v>
      </c>
      <c r="AD540" s="185" t="s">
        <v>5474</v>
      </c>
      <c r="AE540" s="185" t="s">
        <v>5474</v>
      </c>
      <c r="AF540" s="185" t="s">
        <v>5474</v>
      </c>
      <c r="AG540" s="185" t="s">
        <v>5474</v>
      </c>
      <c r="AH540" s="185" t="s">
        <v>5474</v>
      </c>
      <c r="AI540" s="185" t="s">
        <v>5474</v>
      </c>
      <c r="AJ540" s="185" t="s">
        <v>5474</v>
      </c>
    </row>
    <row r="541" spans="28:36">
      <c r="AB541" s="185">
        <v>2741</v>
      </c>
      <c r="AC541" s="185" t="s">
        <v>2484</v>
      </c>
      <c r="AD541" s="185" t="s">
        <v>5474</v>
      </c>
      <c r="AE541" s="185" t="s">
        <v>5474</v>
      </c>
      <c r="AF541" s="185" t="s">
        <v>5474</v>
      </c>
      <c r="AG541" s="185" t="s">
        <v>5474</v>
      </c>
      <c r="AH541" s="185" t="s">
        <v>5474</v>
      </c>
      <c r="AI541" s="185" t="s">
        <v>5474</v>
      </c>
      <c r="AJ541" s="185" t="s">
        <v>5474</v>
      </c>
    </row>
    <row r="542" spans="28:36">
      <c r="AB542" s="185">
        <v>2743</v>
      </c>
      <c r="AC542" s="185" t="s">
        <v>2486</v>
      </c>
      <c r="AD542" s="185" t="s">
        <v>5474</v>
      </c>
      <c r="AE542" s="185" t="s">
        <v>5474</v>
      </c>
      <c r="AF542" s="185" t="s">
        <v>5474</v>
      </c>
      <c r="AG542" s="185" t="s">
        <v>5474</v>
      </c>
      <c r="AH542" s="185" t="s">
        <v>5474</v>
      </c>
      <c r="AI542" s="185" t="s">
        <v>5474</v>
      </c>
      <c r="AJ542" s="185" t="s">
        <v>5474</v>
      </c>
    </row>
    <row r="543" spans="28:36">
      <c r="AB543" s="185">
        <v>2745</v>
      </c>
      <c r="AC543" s="185" t="s">
        <v>2488</v>
      </c>
      <c r="AD543" s="185" t="s">
        <v>5474</v>
      </c>
      <c r="AE543" s="185" t="s">
        <v>5474</v>
      </c>
      <c r="AF543" s="185" t="s">
        <v>5474</v>
      </c>
      <c r="AG543" s="185" t="s">
        <v>5474</v>
      </c>
      <c r="AH543" s="185" t="s">
        <v>5474</v>
      </c>
      <c r="AI543" s="185" t="s">
        <v>5474</v>
      </c>
      <c r="AJ543" s="185" t="s">
        <v>5474</v>
      </c>
    </row>
    <row r="544" spans="28:36">
      <c r="AB544" s="185">
        <v>2748</v>
      </c>
      <c r="AC544" s="185" t="s">
        <v>527</v>
      </c>
      <c r="AD544" s="185" t="s">
        <v>5474</v>
      </c>
      <c r="AE544" s="185" t="s">
        <v>5474</v>
      </c>
      <c r="AF544" s="185" t="s">
        <v>5474</v>
      </c>
      <c r="AG544" s="185" t="s">
        <v>5474</v>
      </c>
      <c r="AH544" s="185" t="s">
        <v>5474</v>
      </c>
      <c r="AI544" s="185" t="s">
        <v>5474</v>
      </c>
      <c r="AJ544" s="185" t="s">
        <v>5474</v>
      </c>
    </row>
    <row r="545" spans="28:36">
      <c r="AB545" s="185">
        <v>2801</v>
      </c>
      <c r="AC545" s="185" t="s">
        <v>528</v>
      </c>
      <c r="AD545" s="185" t="s">
        <v>5473</v>
      </c>
      <c r="AE545" s="185" t="s">
        <v>5474</v>
      </c>
      <c r="AF545" s="185" t="s">
        <v>5474</v>
      </c>
      <c r="AG545" s="185" t="s">
        <v>5474</v>
      </c>
      <c r="AH545" s="185" t="s">
        <v>5475</v>
      </c>
      <c r="AI545" s="185" t="s">
        <v>5474</v>
      </c>
      <c r="AJ545" s="185" t="s">
        <v>5477</v>
      </c>
    </row>
    <row r="546" spans="28:36">
      <c r="AB546" s="185">
        <v>2809</v>
      </c>
      <c r="AC546" s="185" t="s">
        <v>529</v>
      </c>
      <c r="AD546" s="185" t="s">
        <v>5474</v>
      </c>
      <c r="AE546" s="185" t="s">
        <v>5472</v>
      </c>
      <c r="AF546" s="185" t="s">
        <v>5474</v>
      </c>
      <c r="AG546" s="185" t="s">
        <v>5474</v>
      </c>
      <c r="AH546" s="185" t="s">
        <v>5474</v>
      </c>
      <c r="AI546" s="185" t="s">
        <v>5474</v>
      </c>
      <c r="AJ546" s="185" t="s">
        <v>5472</v>
      </c>
    </row>
    <row r="547" spans="28:36">
      <c r="AB547" s="185">
        <v>2812</v>
      </c>
      <c r="AC547" s="185" t="s">
        <v>530</v>
      </c>
      <c r="AD547" s="185" t="s">
        <v>5474</v>
      </c>
      <c r="AE547" s="185" t="s">
        <v>5474</v>
      </c>
      <c r="AF547" s="185" t="s">
        <v>5474</v>
      </c>
      <c r="AG547" s="185" t="s">
        <v>5474</v>
      </c>
      <c r="AH547" s="185" t="s">
        <v>5474</v>
      </c>
      <c r="AI547" s="185" t="s">
        <v>5474</v>
      </c>
      <c r="AJ547" s="185" t="s">
        <v>5474</v>
      </c>
    </row>
    <row r="548" spans="28:36">
      <c r="AB548" s="185">
        <v>2816</v>
      </c>
      <c r="AC548" s="185" t="s">
        <v>531</v>
      </c>
      <c r="AD548" s="185" t="s">
        <v>5474</v>
      </c>
      <c r="AE548" s="185" t="s">
        <v>5474</v>
      </c>
      <c r="AF548" s="185" t="s">
        <v>5474</v>
      </c>
      <c r="AG548" s="185" t="s">
        <v>5474</v>
      </c>
      <c r="AH548" s="185" t="s">
        <v>5474</v>
      </c>
      <c r="AI548" s="185" t="s">
        <v>5474</v>
      </c>
      <c r="AJ548" s="185" t="s">
        <v>5474</v>
      </c>
    </row>
    <row r="549" spans="28:36">
      <c r="AB549" s="185">
        <v>2820</v>
      </c>
      <c r="AC549" s="185" t="s">
        <v>532</v>
      </c>
      <c r="AD549" s="185" t="s">
        <v>5474</v>
      </c>
      <c r="AE549" s="185" t="s">
        <v>5474</v>
      </c>
      <c r="AF549" s="185" t="s">
        <v>5474</v>
      </c>
      <c r="AG549" s="185" t="s">
        <v>5474</v>
      </c>
      <c r="AH549" s="185" t="s">
        <v>5474</v>
      </c>
      <c r="AI549" s="185" t="s">
        <v>5474</v>
      </c>
      <c r="AJ549" s="185" t="s">
        <v>5474</v>
      </c>
    </row>
    <row r="550" spans="28:36">
      <c r="AB550" s="185">
        <v>2823</v>
      </c>
      <c r="AC550" s="185" t="s">
        <v>533</v>
      </c>
      <c r="AD550" s="185" t="s">
        <v>5473</v>
      </c>
      <c r="AE550" s="185" t="s">
        <v>5474</v>
      </c>
      <c r="AF550" s="185" t="s">
        <v>5474</v>
      </c>
      <c r="AG550" s="185" t="s">
        <v>5474</v>
      </c>
      <c r="AH550" s="185" t="s">
        <v>5474</v>
      </c>
      <c r="AI550" s="185" t="s">
        <v>5474</v>
      </c>
      <c r="AJ550" s="185" t="s">
        <v>5473</v>
      </c>
    </row>
    <row r="551" spans="28:36">
      <c r="AB551" s="185">
        <v>2832</v>
      </c>
      <c r="AC551" s="185" t="s">
        <v>534</v>
      </c>
      <c r="AD551" s="185" t="s">
        <v>5474</v>
      </c>
      <c r="AE551" s="185" t="s">
        <v>5474</v>
      </c>
      <c r="AF551" s="185" t="s">
        <v>5474</v>
      </c>
      <c r="AG551" s="185" t="s">
        <v>5474</v>
      </c>
      <c r="AH551" s="185" t="s">
        <v>5474</v>
      </c>
      <c r="AI551" s="185" t="s">
        <v>5474</v>
      </c>
      <c r="AJ551" s="185" t="s">
        <v>5474</v>
      </c>
    </row>
    <row r="552" spans="28:36">
      <c r="AB552" s="185">
        <v>2834</v>
      </c>
      <c r="AC552" s="185" t="s">
        <v>535</v>
      </c>
      <c r="AD552" s="185" t="s">
        <v>5473</v>
      </c>
      <c r="AE552" s="185" t="s">
        <v>5474</v>
      </c>
      <c r="AF552" s="185" t="s">
        <v>5474</v>
      </c>
      <c r="AG552" s="185" t="s">
        <v>5474</v>
      </c>
      <c r="AH552" s="185" t="s">
        <v>5474</v>
      </c>
      <c r="AI552" s="185" t="s">
        <v>5474</v>
      </c>
      <c r="AJ552" s="185" t="s">
        <v>5473</v>
      </c>
    </row>
    <row r="553" spans="28:36">
      <c r="AB553" s="185">
        <v>2836</v>
      </c>
      <c r="AC553" s="185" t="s">
        <v>536</v>
      </c>
      <c r="AD553" s="185" t="s">
        <v>5474</v>
      </c>
      <c r="AE553" s="185" t="s">
        <v>5474</v>
      </c>
      <c r="AF553" s="185" t="s">
        <v>5474</v>
      </c>
      <c r="AG553" s="185" t="s">
        <v>5474</v>
      </c>
      <c r="AH553" s="185" t="s">
        <v>5474</v>
      </c>
      <c r="AI553" s="185" t="s">
        <v>5474</v>
      </c>
      <c r="AJ553" s="185" t="s">
        <v>5474</v>
      </c>
    </row>
    <row r="554" spans="28:36">
      <c r="AB554" s="185">
        <v>2838</v>
      </c>
      <c r="AC554" s="185" t="s">
        <v>537</v>
      </c>
      <c r="AD554" s="185" t="s">
        <v>5474</v>
      </c>
      <c r="AE554" s="185" t="s">
        <v>5474</v>
      </c>
      <c r="AF554" s="185" t="s">
        <v>5474</v>
      </c>
      <c r="AG554" s="185" t="s">
        <v>5474</v>
      </c>
      <c r="AH554" s="185" t="s">
        <v>5474</v>
      </c>
      <c r="AI554" s="185" t="s">
        <v>5474</v>
      </c>
      <c r="AJ554" s="185" t="s">
        <v>5474</v>
      </c>
    </row>
    <row r="555" spans="28:36">
      <c r="AB555" s="185">
        <v>2841</v>
      </c>
      <c r="AC555" s="185" t="s">
        <v>538</v>
      </c>
      <c r="AD555" s="185" t="s">
        <v>5474</v>
      </c>
      <c r="AE555" s="185" t="s">
        <v>5474</v>
      </c>
      <c r="AF555" s="185" t="s">
        <v>5474</v>
      </c>
      <c r="AG555" s="185" t="s">
        <v>5474</v>
      </c>
      <c r="AH555" s="185" t="s">
        <v>5474</v>
      </c>
      <c r="AI555" s="185" t="s">
        <v>5474</v>
      </c>
      <c r="AJ555" s="185" t="s">
        <v>5474</v>
      </c>
    </row>
    <row r="556" spans="28:36">
      <c r="AB556" s="185">
        <v>2845</v>
      </c>
      <c r="AC556" s="185" t="s">
        <v>539</v>
      </c>
      <c r="AD556" s="185" t="s">
        <v>5474</v>
      </c>
      <c r="AE556" s="185" t="s">
        <v>5474</v>
      </c>
      <c r="AF556" s="185" t="s">
        <v>5474</v>
      </c>
      <c r="AG556" s="185" t="s">
        <v>5474</v>
      </c>
      <c r="AH556" s="185" t="s">
        <v>5474</v>
      </c>
      <c r="AI556" s="185" t="s">
        <v>5474</v>
      </c>
      <c r="AJ556" s="185" t="s">
        <v>5474</v>
      </c>
    </row>
    <row r="557" spans="28:36">
      <c r="AB557" s="185">
        <v>2849</v>
      </c>
      <c r="AC557" s="185" t="s">
        <v>540</v>
      </c>
      <c r="AD557" s="185" t="s">
        <v>5474</v>
      </c>
      <c r="AE557" s="185" t="s">
        <v>5474</v>
      </c>
      <c r="AF557" s="185" t="s">
        <v>5474</v>
      </c>
      <c r="AG557" s="185" t="s">
        <v>5474</v>
      </c>
      <c r="AH557" s="185" t="s">
        <v>5474</v>
      </c>
      <c r="AI557" s="185" t="s">
        <v>5474</v>
      </c>
      <c r="AJ557" s="185" t="s">
        <v>5474</v>
      </c>
    </row>
    <row r="558" spans="28:36">
      <c r="AB558" s="185">
        <v>2850</v>
      </c>
      <c r="AC558" s="185" t="s">
        <v>541</v>
      </c>
      <c r="AD558" s="185" t="s">
        <v>5474</v>
      </c>
      <c r="AE558" s="185" t="s">
        <v>5474</v>
      </c>
      <c r="AF558" s="185" t="s">
        <v>5474</v>
      </c>
      <c r="AG558" s="185" t="s">
        <v>5474</v>
      </c>
      <c r="AH558" s="185" t="s">
        <v>5474</v>
      </c>
      <c r="AI558" s="185" t="s">
        <v>5474</v>
      </c>
      <c r="AJ558" s="185" t="s">
        <v>5474</v>
      </c>
    </row>
    <row r="559" spans="28:36">
      <c r="AB559" s="185">
        <v>2851</v>
      </c>
      <c r="AC559" s="185" t="s">
        <v>542</v>
      </c>
      <c r="AD559" s="185" t="s">
        <v>5474</v>
      </c>
      <c r="AE559" s="185" t="s">
        <v>5474</v>
      </c>
      <c r="AF559" s="185" t="s">
        <v>5474</v>
      </c>
      <c r="AG559" s="185" t="s">
        <v>5474</v>
      </c>
      <c r="AH559" s="185" t="s">
        <v>5474</v>
      </c>
      <c r="AI559" s="185" t="s">
        <v>5474</v>
      </c>
      <c r="AJ559" s="185" t="s">
        <v>5474</v>
      </c>
    </row>
    <row r="560" spans="28:36">
      <c r="AB560" s="185">
        <v>2852</v>
      </c>
      <c r="AC560" s="185" t="s">
        <v>543</v>
      </c>
      <c r="AD560" s="185" t="s">
        <v>5474</v>
      </c>
      <c r="AE560" s="185" t="s">
        <v>5474</v>
      </c>
      <c r="AF560" s="185" t="s">
        <v>5474</v>
      </c>
      <c r="AG560" s="185" t="s">
        <v>5474</v>
      </c>
      <c r="AH560" s="185" t="s">
        <v>5474</v>
      </c>
      <c r="AI560" s="185" t="s">
        <v>5474</v>
      </c>
      <c r="AJ560" s="185" t="s">
        <v>5474</v>
      </c>
    </row>
    <row r="561" spans="28:36">
      <c r="AB561" s="185">
        <v>2855</v>
      </c>
      <c r="AC561" s="185" t="s">
        <v>544</v>
      </c>
      <c r="AD561" s="185" t="s">
        <v>5474</v>
      </c>
      <c r="AE561" s="185" t="s">
        <v>5474</v>
      </c>
      <c r="AF561" s="185" t="s">
        <v>5474</v>
      </c>
      <c r="AG561" s="185" t="s">
        <v>5474</v>
      </c>
      <c r="AH561" s="185" t="s">
        <v>5474</v>
      </c>
      <c r="AI561" s="185" t="s">
        <v>5474</v>
      </c>
      <c r="AJ561" s="185" t="s">
        <v>5474</v>
      </c>
    </row>
    <row r="562" spans="28:36">
      <c r="AB562" s="185">
        <v>2856</v>
      </c>
      <c r="AC562" s="185" t="s">
        <v>545</v>
      </c>
      <c r="AD562" s="185" t="s">
        <v>5474</v>
      </c>
      <c r="AE562" s="185" t="s">
        <v>5474</v>
      </c>
      <c r="AF562" s="185" t="s">
        <v>5474</v>
      </c>
      <c r="AG562" s="185" t="s">
        <v>5474</v>
      </c>
      <c r="AH562" s="185" t="s">
        <v>5474</v>
      </c>
      <c r="AI562" s="185" t="s">
        <v>5474</v>
      </c>
      <c r="AJ562" s="185" t="s">
        <v>5474</v>
      </c>
    </row>
    <row r="563" spans="28:36">
      <c r="AB563" s="185">
        <v>2867</v>
      </c>
      <c r="AC563" s="185" t="s">
        <v>546</v>
      </c>
      <c r="AD563" s="185" t="s">
        <v>5474</v>
      </c>
      <c r="AE563" s="185" t="s">
        <v>5474</v>
      </c>
      <c r="AF563" s="185" t="s">
        <v>5474</v>
      </c>
      <c r="AG563" s="185" t="s">
        <v>5474</v>
      </c>
      <c r="AH563" s="185" t="s">
        <v>5474</v>
      </c>
      <c r="AI563" s="185" t="s">
        <v>5474</v>
      </c>
      <c r="AJ563" s="185" t="s">
        <v>5474</v>
      </c>
    </row>
    <row r="564" spans="28:36">
      <c r="AB564" s="185">
        <v>2880</v>
      </c>
      <c r="AC564" s="185" t="s">
        <v>547</v>
      </c>
      <c r="AD564" s="185" t="s">
        <v>5473</v>
      </c>
      <c r="AE564" s="185" t="s">
        <v>5474</v>
      </c>
      <c r="AF564" s="185" t="s">
        <v>5474</v>
      </c>
      <c r="AG564" s="185" t="s">
        <v>5474</v>
      </c>
      <c r="AH564" s="185" t="s">
        <v>5475</v>
      </c>
      <c r="AI564" s="185" t="s">
        <v>5474</v>
      </c>
      <c r="AJ564" s="185" t="s">
        <v>5477</v>
      </c>
    </row>
    <row r="565" spans="28:36">
      <c r="AB565" s="185">
        <v>2881</v>
      </c>
      <c r="AC565" s="185" t="s">
        <v>548</v>
      </c>
      <c r="AD565" s="185" t="s">
        <v>5473</v>
      </c>
      <c r="AE565" s="185" t="s">
        <v>5474</v>
      </c>
      <c r="AF565" s="185" t="s">
        <v>5474</v>
      </c>
      <c r="AG565" s="185" t="s">
        <v>5474</v>
      </c>
      <c r="AH565" s="185" t="s">
        <v>5475</v>
      </c>
      <c r="AI565" s="185" t="s">
        <v>5474</v>
      </c>
      <c r="AJ565" s="185" t="s">
        <v>5477</v>
      </c>
    </row>
    <row r="566" spans="28:36">
      <c r="AB566" s="185">
        <v>2882</v>
      </c>
      <c r="AC566" s="185" t="s">
        <v>549</v>
      </c>
      <c r="AD566" s="185" t="s">
        <v>5473</v>
      </c>
      <c r="AE566" s="185" t="s">
        <v>5474</v>
      </c>
      <c r="AF566" s="185" t="s">
        <v>5474</v>
      </c>
      <c r="AG566" s="185" t="s">
        <v>5474</v>
      </c>
      <c r="AH566" s="185" t="s">
        <v>5475</v>
      </c>
      <c r="AI566" s="185" t="s">
        <v>5474</v>
      </c>
      <c r="AJ566" s="185" t="s">
        <v>5477</v>
      </c>
    </row>
    <row r="567" spans="28:36">
      <c r="AB567" s="185">
        <v>2883</v>
      </c>
      <c r="AC567" s="185" t="s">
        <v>550</v>
      </c>
      <c r="AD567" s="185" t="s">
        <v>5473</v>
      </c>
      <c r="AE567" s="185" t="s">
        <v>5472</v>
      </c>
      <c r="AF567" s="185" t="s">
        <v>5474</v>
      </c>
      <c r="AG567" s="185" t="s">
        <v>5474</v>
      </c>
      <c r="AH567" s="185" t="s">
        <v>5474</v>
      </c>
      <c r="AI567" s="185" t="s">
        <v>5474</v>
      </c>
      <c r="AJ567" s="185" t="s">
        <v>5478</v>
      </c>
    </row>
    <row r="568" spans="28:36">
      <c r="AB568" s="185">
        <v>2884</v>
      </c>
      <c r="AC568" s="185" t="s">
        <v>551</v>
      </c>
      <c r="AD568" s="185" t="s">
        <v>5473</v>
      </c>
      <c r="AE568" s="185" t="s">
        <v>5474</v>
      </c>
      <c r="AF568" s="185" t="s">
        <v>5474</v>
      </c>
      <c r="AG568" s="185" t="s">
        <v>5474</v>
      </c>
      <c r="AH568" s="185" t="s">
        <v>5475</v>
      </c>
      <c r="AI568" s="185" t="s">
        <v>5474</v>
      </c>
      <c r="AJ568" s="185" t="s">
        <v>5477</v>
      </c>
    </row>
    <row r="569" spans="28:36">
      <c r="AB569" s="185">
        <v>2885</v>
      </c>
      <c r="AC569" s="185" t="s">
        <v>552</v>
      </c>
      <c r="AD569" s="185" t="s">
        <v>5473</v>
      </c>
      <c r="AE569" s="185" t="s">
        <v>5474</v>
      </c>
      <c r="AF569" s="185" t="s">
        <v>5474</v>
      </c>
      <c r="AG569" s="185" t="s">
        <v>5474</v>
      </c>
      <c r="AH569" s="185" t="s">
        <v>5475</v>
      </c>
      <c r="AI569" s="185" t="s">
        <v>5474</v>
      </c>
      <c r="AJ569" s="185" t="s">
        <v>5477</v>
      </c>
    </row>
    <row r="570" spans="28:36">
      <c r="AB570" s="185">
        <v>2886</v>
      </c>
      <c r="AC570" s="185" t="s">
        <v>553</v>
      </c>
      <c r="AD570" s="185" t="s">
        <v>5473</v>
      </c>
      <c r="AE570" s="185" t="s">
        <v>5472</v>
      </c>
      <c r="AF570" s="185" t="s">
        <v>5474</v>
      </c>
      <c r="AG570" s="185" t="s">
        <v>5474</v>
      </c>
      <c r="AH570" s="185" t="s">
        <v>5475</v>
      </c>
      <c r="AI570" s="185" t="s">
        <v>5474</v>
      </c>
      <c r="AJ570" s="185" t="s">
        <v>5476</v>
      </c>
    </row>
    <row r="571" spans="28:36">
      <c r="AB571" s="185">
        <v>2887</v>
      </c>
      <c r="AC571" s="185" t="s">
        <v>554</v>
      </c>
      <c r="AD571" s="185" t="s">
        <v>5473</v>
      </c>
      <c r="AE571" s="185" t="s">
        <v>5474</v>
      </c>
      <c r="AF571" s="185" t="s">
        <v>5474</v>
      </c>
      <c r="AG571" s="185" t="s">
        <v>5474</v>
      </c>
      <c r="AH571" s="185" t="s">
        <v>5475</v>
      </c>
      <c r="AI571" s="185" t="s">
        <v>5474</v>
      </c>
      <c r="AJ571" s="185" t="s">
        <v>5477</v>
      </c>
    </row>
    <row r="572" spans="28:36">
      <c r="AB572" s="185">
        <v>2888</v>
      </c>
      <c r="AC572" s="185" t="s">
        <v>555</v>
      </c>
      <c r="AD572" s="185" t="s">
        <v>5473</v>
      </c>
      <c r="AE572" s="185" t="s">
        <v>5474</v>
      </c>
      <c r="AF572" s="185" t="s">
        <v>5474</v>
      </c>
      <c r="AG572" s="185" t="s">
        <v>5474</v>
      </c>
      <c r="AH572" s="185" t="s">
        <v>5474</v>
      </c>
      <c r="AI572" s="185" t="s">
        <v>5474</v>
      </c>
      <c r="AJ572" s="185" t="s">
        <v>5473</v>
      </c>
    </row>
    <row r="573" spans="28:36">
      <c r="AB573" s="185">
        <v>2889</v>
      </c>
      <c r="AC573" s="185" t="s">
        <v>556</v>
      </c>
      <c r="AD573" s="185" t="s">
        <v>5474</v>
      </c>
      <c r="AE573" s="185" t="s">
        <v>5474</v>
      </c>
      <c r="AF573" s="185" t="s">
        <v>5474</v>
      </c>
      <c r="AG573" s="185" t="s">
        <v>5474</v>
      </c>
      <c r="AH573" s="185" t="s">
        <v>5474</v>
      </c>
      <c r="AI573" s="185" t="s">
        <v>5474</v>
      </c>
      <c r="AJ573" s="185" t="s">
        <v>5474</v>
      </c>
    </row>
    <row r="574" spans="28:36">
      <c r="AB574" s="185">
        <v>2890</v>
      </c>
      <c r="AC574" s="185" t="s">
        <v>557</v>
      </c>
      <c r="AD574" s="185" t="s">
        <v>5473</v>
      </c>
      <c r="AE574" s="185" t="s">
        <v>5474</v>
      </c>
      <c r="AF574" s="185" t="s">
        <v>5474</v>
      </c>
      <c r="AG574" s="185" t="s">
        <v>5474</v>
      </c>
      <c r="AH574" s="185" t="s">
        <v>5474</v>
      </c>
      <c r="AI574" s="185" t="s">
        <v>5474</v>
      </c>
      <c r="AJ574" s="185" t="s">
        <v>5473</v>
      </c>
    </row>
    <row r="575" spans="28:36">
      <c r="AB575" s="185">
        <v>2891</v>
      </c>
      <c r="AC575" s="185" t="s">
        <v>558</v>
      </c>
      <c r="AD575" s="185" t="s">
        <v>5473</v>
      </c>
      <c r="AE575" s="185" t="s">
        <v>5474</v>
      </c>
      <c r="AF575" s="185" t="s">
        <v>5474</v>
      </c>
      <c r="AG575" s="185" t="s">
        <v>5474</v>
      </c>
      <c r="AH575" s="185" t="s">
        <v>5475</v>
      </c>
      <c r="AI575" s="185" t="s">
        <v>5474</v>
      </c>
      <c r="AJ575" s="185" t="s">
        <v>5477</v>
      </c>
    </row>
    <row r="576" spans="28:36">
      <c r="AB576" s="185">
        <v>2892</v>
      </c>
      <c r="AC576" s="185" t="s">
        <v>559</v>
      </c>
      <c r="AD576" s="185" t="s">
        <v>5473</v>
      </c>
      <c r="AE576" s="185" t="s">
        <v>5474</v>
      </c>
      <c r="AF576" s="185" t="s">
        <v>5474</v>
      </c>
      <c r="AG576" s="185" t="s">
        <v>5474</v>
      </c>
      <c r="AH576" s="185" t="s">
        <v>5475</v>
      </c>
      <c r="AI576" s="185" t="s">
        <v>5474</v>
      </c>
      <c r="AJ576" s="185" t="s">
        <v>5477</v>
      </c>
    </row>
    <row r="577" spans="28:36">
      <c r="AB577" s="185">
        <v>2897</v>
      </c>
      <c r="AC577" s="185" t="s">
        <v>1632</v>
      </c>
      <c r="AD577" s="185" t="s">
        <v>5474</v>
      </c>
      <c r="AE577" s="185" t="s">
        <v>5474</v>
      </c>
      <c r="AF577" s="185" t="s">
        <v>5474</v>
      </c>
      <c r="AG577" s="185" t="s">
        <v>5474</v>
      </c>
      <c r="AH577" s="185" t="s">
        <v>5474</v>
      </c>
      <c r="AI577" s="185" t="s">
        <v>5474</v>
      </c>
      <c r="AJ577" s="185" t="s">
        <v>5474</v>
      </c>
    </row>
    <row r="578" spans="28:36">
      <c r="AB578" s="185">
        <v>2901</v>
      </c>
      <c r="AC578" s="185" t="s">
        <v>560</v>
      </c>
      <c r="AD578" s="185" t="s">
        <v>5474</v>
      </c>
      <c r="AE578" s="185" t="s">
        <v>5474</v>
      </c>
      <c r="AF578" s="185" t="s">
        <v>5474</v>
      </c>
      <c r="AG578" s="185" t="s">
        <v>5474</v>
      </c>
      <c r="AH578" s="185" t="s">
        <v>5474</v>
      </c>
      <c r="AI578" s="185" t="s">
        <v>5474</v>
      </c>
      <c r="AJ578" s="185" t="s">
        <v>5474</v>
      </c>
    </row>
    <row r="579" spans="28:36">
      <c r="AB579" s="185">
        <v>2903</v>
      </c>
      <c r="AC579" s="185" t="s">
        <v>561</v>
      </c>
      <c r="AD579" s="185" t="s">
        <v>5474</v>
      </c>
      <c r="AE579" s="185" t="s">
        <v>5474</v>
      </c>
      <c r="AF579" s="185" t="s">
        <v>5474</v>
      </c>
      <c r="AG579" s="185" t="s">
        <v>5474</v>
      </c>
      <c r="AH579" s="185" t="s">
        <v>5474</v>
      </c>
      <c r="AI579" s="185" t="s">
        <v>5474</v>
      </c>
      <c r="AJ579" s="185" t="s">
        <v>5474</v>
      </c>
    </row>
    <row r="580" spans="28:36">
      <c r="AB580" s="185">
        <v>2904</v>
      </c>
      <c r="AC580" s="185" t="s">
        <v>562</v>
      </c>
      <c r="AD580" s="185" t="s">
        <v>5474</v>
      </c>
      <c r="AE580" s="185" t="s">
        <v>5474</v>
      </c>
      <c r="AF580" s="185" t="s">
        <v>5474</v>
      </c>
      <c r="AG580" s="185" t="s">
        <v>5474</v>
      </c>
      <c r="AH580" s="185" t="s">
        <v>5474</v>
      </c>
      <c r="AI580" s="185" t="s">
        <v>5474</v>
      </c>
      <c r="AJ580" s="185" t="s">
        <v>5474</v>
      </c>
    </row>
    <row r="581" spans="28:36">
      <c r="AB581" s="185">
        <v>2905</v>
      </c>
      <c r="AC581" s="185" t="s">
        <v>563</v>
      </c>
      <c r="AD581" s="185" t="s">
        <v>5474</v>
      </c>
      <c r="AE581" s="185" t="s">
        <v>5474</v>
      </c>
      <c r="AF581" s="185" t="s">
        <v>5474</v>
      </c>
      <c r="AG581" s="185" t="s">
        <v>5474</v>
      </c>
      <c r="AH581" s="185" t="s">
        <v>5474</v>
      </c>
      <c r="AI581" s="185" t="s">
        <v>5474</v>
      </c>
      <c r="AJ581" s="185" t="s">
        <v>5474</v>
      </c>
    </row>
    <row r="582" spans="28:36">
      <c r="AB582" s="185">
        <v>2906</v>
      </c>
      <c r="AC582" s="185" t="s">
        <v>564</v>
      </c>
      <c r="AD582" s="185" t="s">
        <v>5474</v>
      </c>
      <c r="AE582" s="185" t="s">
        <v>5474</v>
      </c>
      <c r="AF582" s="185" t="s">
        <v>5474</v>
      </c>
      <c r="AG582" s="185" t="s">
        <v>5474</v>
      </c>
      <c r="AH582" s="185" t="s">
        <v>5474</v>
      </c>
      <c r="AI582" s="185" t="s">
        <v>5474</v>
      </c>
      <c r="AJ582" s="185" t="s">
        <v>5474</v>
      </c>
    </row>
    <row r="583" spans="28:36">
      <c r="AB583" s="185">
        <v>2908</v>
      </c>
      <c r="AC583" s="185" t="s">
        <v>565</v>
      </c>
      <c r="AD583" s="185" t="s">
        <v>5474</v>
      </c>
      <c r="AE583" s="185" t="s">
        <v>5474</v>
      </c>
      <c r="AF583" s="185" t="s">
        <v>5474</v>
      </c>
      <c r="AG583" s="185" t="s">
        <v>5474</v>
      </c>
      <c r="AH583" s="185" t="s">
        <v>5474</v>
      </c>
      <c r="AI583" s="185" t="s">
        <v>5474</v>
      </c>
      <c r="AJ583" s="185" t="s">
        <v>5474</v>
      </c>
    </row>
    <row r="584" spans="28:36">
      <c r="AB584" s="185">
        <v>2910</v>
      </c>
      <c r="AC584" s="185" t="s">
        <v>566</v>
      </c>
      <c r="AD584" s="185" t="s">
        <v>5474</v>
      </c>
      <c r="AE584" s="185" t="s">
        <v>5474</v>
      </c>
      <c r="AF584" s="185" t="s">
        <v>5474</v>
      </c>
      <c r="AG584" s="185" t="s">
        <v>5474</v>
      </c>
      <c r="AH584" s="185" t="s">
        <v>5474</v>
      </c>
      <c r="AI584" s="185" t="s">
        <v>5474</v>
      </c>
      <c r="AJ584" s="185" t="s">
        <v>5474</v>
      </c>
    </row>
    <row r="585" spans="28:36">
      <c r="AB585" s="185">
        <v>2911</v>
      </c>
      <c r="AC585" s="185" t="s">
        <v>567</v>
      </c>
      <c r="AD585" s="185" t="s">
        <v>5474</v>
      </c>
      <c r="AE585" s="185" t="s">
        <v>5474</v>
      </c>
      <c r="AF585" s="185" t="s">
        <v>5474</v>
      </c>
      <c r="AG585" s="185" t="s">
        <v>5474</v>
      </c>
      <c r="AH585" s="185" t="s">
        <v>5474</v>
      </c>
      <c r="AI585" s="185" t="s">
        <v>5474</v>
      </c>
      <c r="AJ585" s="185" t="s">
        <v>5474</v>
      </c>
    </row>
    <row r="586" spans="28:36">
      <c r="AB586" s="185">
        <v>2912</v>
      </c>
      <c r="AC586" s="185" t="s">
        <v>568</v>
      </c>
      <c r="AD586" s="185" t="s">
        <v>5473</v>
      </c>
      <c r="AE586" s="185" t="s">
        <v>5474</v>
      </c>
      <c r="AF586" s="185" t="s">
        <v>5474</v>
      </c>
      <c r="AG586" s="185" t="s">
        <v>5474</v>
      </c>
      <c r="AH586" s="185" t="s">
        <v>5475</v>
      </c>
      <c r="AI586" s="185" t="s">
        <v>5474</v>
      </c>
      <c r="AJ586" s="185" t="s">
        <v>5477</v>
      </c>
    </row>
    <row r="587" spans="28:36">
      <c r="AB587" s="185">
        <v>2913</v>
      </c>
      <c r="AC587" s="185" t="s">
        <v>569</v>
      </c>
      <c r="AD587" s="185" t="s">
        <v>5474</v>
      </c>
      <c r="AE587" s="185" t="s">
        <v>5474</v>
      </c>
      <c r="AF587" s="185" t="s">
        <v>5474</v>
      </c>
      <c r="AG587" s="185" t="s">
        <v>5474</v>
      </c>
      <c r="AH587" s="185" t="s">
        <v>5474</v>
      </c>
      <c r="AI587" s="185" t="s">
        <v>5474</v>
      </c>
      <c r="AJ587" s="185" t="s">
        <v>5474</v>
      </c>
    </row>
    <row r="588" spans="28:36">
      <c r="AB588" s="185">
        <v>2915</v>
      </c>
      <c r="AC588" s="185" t="s">
        <v>570</v>
      </c>
      <c r="AD588" s="185" t="s">
        <v>5474</v>
      </c>
      <c r="AE588" s="185" t="s">
        <v>5472</v>
      </c>
      <c r="AF588" s="185" t="s">
        <v>5474</v>
      </c>
      <c r="AG588" s="185" t="s">
        <v>5474</v>
      </c>
      <c r="AH588" s="185" t="s">
        <v>5474</v>
      </c>
      <c r="AI588" s="185" t="s">
        <v>5474</v>
      </c>
      <c r="AJ588" s="185" t="s">
        <v>5472</v>
      </c>
    </row>
    <row r="589" spans="28:36">
      <c r="AB589" s="185">
        <v>2916</v>
      </c>
      <c r="AC589" s="185" t="s">
        <v>571</v>
      </c>
      <c r="AD589" s="185" t="s">
        <v>5474</v>
      </c>
      <c r="AE589" s="185" t="s">
        <v>5474</v>
      </c>
      <c r="AF589" s="185" t="s">
        <v>5474</v>
      </c>
      <c r="AG589" s="185" t="s">
        <v>5474</v>
      </c>
      <c r="AH589" s="185" t="s">
        <v>5474</v>
      </c>
      <c r="AI589" s="185" t="s">
        <v>5474</v>
      </c>
      <c r="AJ589" s="185" t="s">
        <v>5474</v>
      </c>
    </row>
    <row r="590" spans="28:36">
      <c r="AB590" s="185">
        <v>2923</v>
      </c>
      <c r="AC590" s="185" t="s">
        <v>572</v>
      </c>
      <c r="AD590" s="185" t="s">
        <v>5474</v>
      </c>
      <c r="AE590" s="185" t="s">
        <v>5474</v>
      </c>
      <c r="AF590" s="185" t="s">
        <v>5474</v>
      </c>
      <c r="AG590" s="185" t="s">
        <v>5474</v>
      </c>
      <c r="AH590" s="185" t="s">
        <v>5474</v>
      </c>
      <c r="AI590" s="185" t="s">
        <v>5474</v>
      </c>
      <c r="AJ590" s="185" t="s">
        <v>5474</v>
      </c>
    </row>
    <row r="591" spans="28:36">
      <c r="AB591" s="185">
        <v>2924</v>
      </c>
      <c r="AC591" s="185" t="s">
        <v>573</v>
      </c>
      <c r="AD591" s="185" t="s">
        <v>5474</v>
      </c>
      <c r="AE591" s="185" t="s">
        <v>5474</v>
      </c>
      <c r="AF591" s="185" t="s">
        <v>5474</v>
      </c>
      <c r="AG591" s="185" t="s">
        <v>5474</v>
      </c>
      <c r="AH591" s="185" t="s">
        <v>5474</v>
      </c>
      <c r="AI591" s="185" t="s">
        <v>5474</v>
      </c>
      <c r="AJ591" s="185" t="s">
        <v>5474</v>
      </c>
    </row>
    <row r="592" spans="28:36">
      <c r="AB592" s="185">
        <v>2926</v>
      </c>
      <c r="AC592" s="185" t="s">
        <v>574</v>
      </c>
      <c r="AD592" s="185" t="s">
        <v>5474</v>
      </c>
      <c r="AE592" s="185" t="s">
        <v>5474</v>
      </c>
      <c r="AF592" s="185" t="s">
        <v>5474</v>
      </c>
      <c r="AG592" s="185" t="s">
        <v>5474</v>
      </c>
      <c r="AH592" s="185" t="s">
        <v>5474</v>
      </c>
      <c r="AI592" s="185" t="s">
        <v>5474</v>
      </c>
      <c r="AJ592" s="185" t="s">
        <v>5474</v>
      </c>
    </row>
    <row r="593" spans="28:36">
      <c r="AB593" s="185">
        <v>2928</v>
      </c>
      <c r="AC593" s="185" t="s">
        <v>575</v>
      </c>
      <c r="AD593" s="185" t="s">
        <v>5474</v>
      </c>
      <c r="AE593" s="185" t="s">
        <v>5474</v>
      </c>
      <c r="AF593" s="185" t="s">
        <v>5474</v>
      </c>
      <c r="AG593" s="185" t="s">
        <v>5474</v>
      </c>
      <c r="AH593" s="185" t="s">
        <v>5474</v>
      </c>
      <c r="AI593" s="185" t="s">
        <v>5474</v>
      </c>
      <c r="AJ593" s="185" t="s">
        <v>5474</v>
      </c>
    </row>
    <row r="594" spans="28:36">
      <c r="AB594" s="185">
        <v>2929</v>
      </c>
      <c r="AC594" s="185" t="s">
        <v>576</v>
      </c>
      <c r="AD594" s="185" t="s">
        <v>5474</v>
      </c>
      <c r="AE594" s="185" t="s">
        <v>5474</v>
      </c>
      <c r="AF594" s="185" t="s">
        <v>5474</v>
      </c>
      <c r="AG594" s="185" t="s">
        <v>5474</v>
      </c>
      <c r="AH594" s="185" t="s">
        <v>5474</v>
      </c>
      <c r="AI594" s="185" t="s">
        <v>5474</v>
      </c>
      <c r="AJ594" s="185" t="s">
        <v>5474</v>
      </c>
    </row>
    <row r="595" spans="28:36">
      <c r="AB595" s="185">
        <v>2936</v>
      </c>
      <c r="AC595" s="185" t="s">
        <v>577</v>
      </c>
      <c r="AD595" s="185" t="s">
        <v>5474</v>
      </c>
      <c r="AE595" s="185" t="s">
        <v>5474</v>
      </c>
      <c r="AF595" s="185" t="s">
        <v>5474</v>
      </c>
      <c r="AG595" s="185" t="s">
        <v>5474</v>
      </c>
      <c r="AH595" s="185" t="s">
        <v>5474</v>
      </c>
      <c r="AI595" s="185" t="s">
        <v>5474</v>
      </c>
      <c r="AJ595" s="185" t="s">
        <v>5474</v>
      </c>
    </row>
    <row r="596" spans="28:36">
      <c r="AB596" s="185">
        <v>2937</v>
      </c>
      <c r="AC596" s="185" t="s">
        <v>2557</v>
      </c>
      <c r="AD596" s="185" t="s">
        <v>5474</v>
      </c>
      <c r="AE596" s="185" t="s">
        <v>5474</v>
      </c>
      <c r="AF596" s="185" t="s">
        <v>5474</v>
      </c>
      <c r="AG596" s="185" t="s">
        <v>5474</v>
      </c>
      <c r="AH596" s="185" t="s">
        <v>5474</v>
      </c>
      <c r="AI596" s="185" t="s">
        <v>5474</v>
      </c>
      <c r="AJ596" s="185" t="s">
        <v>5474</v>
      </c>
    </row>
    <row r="597" spans="28:36">
      <c r="AB597" s="185">
        <v>2938</v>
      </c>
      <c r="AC597" s="185" t="s">
        <v>2560</v>
      </c>
      <c r="AD597" s="185" t="s">
        <v>5474</v>
      </c>
      <c r="AE597" s="185" t="s">
        <v>5474</v>
      </c>
      <c r="AF597" s="185" t="s">
        <v>5474</v>
      </c>
      <c r="AG597" s="185" t="s">
        <v>5474</v>
      </c>
      <c r="AH597" s="185" t="s">
        <v>5474</v>
      </c>
      <c r="AI597" s="185" t="s">
        <v>5474</v>
      </c>
      <c r="AJ597" s="185" t="s">
        <v>5474</v>
      </c>
    </row>
    <row r="598" spans="28:36">
      <c r="AB598" s="185">
        <v>2939</v>
      </c>
      <c r="AC598" s="185" t="s">
        <v>2562</v>
      </c>
      <c r="AD598" s="185" t="s">
        <v>5474</v>
      </c>
      <c r="AE598" s="185" t="s">
        <v>5474</v>
      </c>
      <c r="AF598" s="185" t="s">
        <v>5474</v>
      </c>
      <c r="AG598" s="185" t="s">
        <v>5474</v>
      </c>
      <c r="AH598" s="185" t="s">
        <v>5474</v>
      </c>
      <c r="AI598" s="185" t="s">
        <v>5474</v>
      </c>
      <c r="AJ598" s="185" t="s">
        <v>5474</v>
      </c>
    </row>
    <row r="599" spans="28:36">
      <c r="AB599" s="185">
        <v>3002</v>
      </c>
      <c r="AC599" s="185" t="s">
        <v>578</v>
      </c>
      <c r="AD599" s="185" t="s">
        <v>5474</v>
      </c>
      <c r="AE599" s="185" t="s">
        <v>5474</v>
      </c>
      <c r="AF599" s="185" t="s">
        <v>5474</v>
      </c>
      <c r="AG599" s="185" t="s">
        <v>5474</v>
      </c>
      <c r="AH599" s="185" t="s">
        <v>5474</v>
      </c>
      <c r="AI599" s="185" t="s">
        <v>5474</v>
      </c>
      <c r="AJ599" s="185" t="s">
        <v>5474</v>
      </c>
    </row>
    <row r="600" spans="28:36">
      <c r="AB600" s="185">
        <v>3003</v>
      </c>
      <c r="AC600" s="185" t="s">
        <v>579</v>
      </c>
      <c r="AD600" s="185" t="s">
        <v>5474</v>
      </c>
      <c r="AE600" s="185" t="s">
        <v>5474</v>
      </c>
      <c r="AF600" s="185" t="s">
        <v>5474</v>
      </c>
      <c r="AG600" s="185" t="s">
        <v>5474</v>
      </c>
      <c r="AH600" s="185" t="s">
        <v>5474</v>
      </c>
      <c r="AI600" s="185" t="s">
        <v>5474</v>
      </c>
      <c r="AJ600" s="185" t="s">
        <v>5474</v>
      </c>
    </row>
    <row r="601" spans="28:36">
      <c r="AB601" s="185">
        <v>3004</v>
      </c>
      <c r="AC601" s="185" t="s">
        <v>580</v>
      </c>
      <c r="AD601" s="185" t="s">
        <v>5474</v>
      </c>
      <c r="AE601" s="185" t="s">
        <v>5474</v>
      </c>
      <c r="AF601" s="185" t="s">
        <v>5474</v>
      </c>
      <c r="AG601" s="185" t="s">
        <v>5474</v>
      </c>
      <c r="AH601" s="185" t="s">
        <v>5474</v>
      </c>
      <c r="AI601" s="185" t="s">
        <v>5474</v>
      </c>
      <c r="AJ601" s="185" t="s">
        <v>5474</v>
      </c>
    </row>
    <row r="602" spans="28:36">
      <c r="AB602" s="185">
        <v>3005</v>
      </c>
      <c r="AC602" s="185" t="s">
        <v>581</v>
      </c>
      <c r="AD602" s="185" t="s">
        <v>5474</v>
      </c>
      <c r="AE602" s="185" t="s">
        <v>5472</v>
      </c>
      <c r="AF602" s="185" t="s">
        <v>5474</v>
      </c>
      <c r="AG602" s="185" t="s">
        <v>5474</v>
      </c>
      <c r="AH602" s="185" t="s">
        <v>5474</v>
      </c>
      <c r="AI602" s="185" t="s">
        <v>5474</v>
      </c>
      <c r="AJ602" s="185" t="s">
        <v>5472</v>
      </c>
    </row>
    <row r="603" spans="28:36">
      <c r="AB603" s="185">
        <v>3006</v>
      </c>
      <c r="AC603" s="185" t="s">
        <v>582</v>
      </c>
      <c r="AD603" s="185" t="s">
        <v>5474</v>
      </c>
      <c r="AE603" s="185" t="s">
        <v>5474</v>
      </c>
      <c r="AF603" s="185" t="s">
        <v>5474</v>
      </c>
      <c r="AG603" s="185" t="s">
        <v>5474</v>
      </c>
      <c r="AH603" s="185" t="s">
        <v>5474</v>
      </c>
      <c r="AI603" s="185" t="s">
        <v>5474</v>
      </c>
      <c r="AJ603" s="185" t="s">
        <v>5474</v>
      </c>
    </row>
    <row r="604" spans="28:36">
      <c r="AB604" s="185">
        <v>3008</v>
      </c>
      <c r="AC604" s="185" t="s">
        <v>583</v>
      </c>
      <c r="AD604" s="185" t="s">
        <v>5473</v>
      </c>
      <c r="AE604" s="185" t="s">
        <v>5474</v>
      </c>
      <c r="AF604" s="185" t="s">
        <v>5474</v>
      </c>
      <c r="AG604" s="185" t="s">
        <v>5474</v>
      </c>
      <c r="AH604" s="185" t="s">
        <v>5475</v>
      </c>
      <c r="AI604" s="185" t="s">
        <v>5474</v>
      </c>
      <c r="AJ604" s="185" t="s">
        <v>5477</v>
      </c>
    </row>
    <row r="605" spans="28:36">
      <c r="AB605" s="185">
        <v>3010</v>
      </c>
      <c r="AC605" s="185" t="s">
        <v>584</v>
      </c>
      <c r="AD605" s="185" t="s">
        <v>5474</v>
      </c>
      <c r="AE605" s="185" t="s">
        <v>5474</v>
      </c>
      <c r="AF605" s="185" t="s">
        <v>5474</v>
      </c>
      <c r="AG605" s="185" t="s">
        <v>5474</v>
      </c>
      <c r="AH605" s="185" t="s">
        <v>5474</v>
      </c>
      <c r="AI605" s="185" t="s">
        <v>5474</v>
      </c>
      <c r="AJ605" s="185" t="s">
        <v>5474</v>
      </c>
    </row>
    <row r="606" spans="28:36">
      <c r="AB606" s="185">
        <v>3011</v>
      </c>
      <c r="AC606" s="185" t="s">
        <v>585</v>
      </c>
      <c r="AD606" s="185" t="s">
        <v>5474</v>
      </c>
      <c r="AE606" s="185" t="s">
        <v>5474</v>
      </c>
      <c r="AF606" s="185" t="s">
        <v>5474</v>
      </c>
      <c r="AG606" s="185" t="s">
        <v>5474</v>
      </c>
      <c r="AH606" s="185" t="s">
        <v>5474</v>
      </c>
      <c r="AI606" s="185" t="s">
        <v>5474</v>
      </c>
      <c r="AJ606" s="185" t="s">
        <v>5474</v>
      </c>
    </row>
    <row r="607" spans="28:36">
      <c r="AB607" s="185">
        <v>3013</v>
      </c>
      <c r="AC607" s="185" t="s">
        <v>586</v>
      </c>
      <c r="AD607" s="185" t="s">
        <v>5474</v>
      </c>
      <c r="AE607" s="185" t="s">
        <v>5474</v>
      </c>
      <c r="AF607" s="185" t="s">
        <v>5474</v>
      </c>
      <c r="AG607" s="185" t="s">
        <v>5474</v>
      </c>
      <c r="AH607" s="185" t="s">
        <v>5474</v>
      </c>
      <c r="AI607" s="185" t="s">
        <v>5474</v>
      </c>
      <c r="AJ607" s="185" t="s">
        <v>5474</v>
      </c>
    </row>
    <row r="608" spans="28:36">
      <c r="AB608" s="185">
        <v>3014</v>
      </c>
      <c r="AC608" s="185" t="s">
        <v>587</v>
      </c>
      <c r="AD608" s="185" t="s">
        <v>5474</v>
      </c>
      <c r="AE608" s="185" t="s">
        <v>5474</v>
      </c>
      <c r="AF608" s="185" t="s">
        <v>5474</v>
      </c>
      <c r="AG608" s="185" t="s">
        <v>5474</v>
      </c>
      <c r="AH608" s="185" t="s">
        <v>5474</v>
      </c>
      <c r="AI608" s="185" t="s">
        <v>5474</v>
      </c>
      <c r="AJ608" s="185" t="s">
        <v>5474</v>
      </c>
    </row>
    <row r="609" spans="28:36">
      <c r="AB609" s="185">
        <v>3015</v>
      </c>
      <c r="AC609" s="185" t="s">
        <v>588</v>
      </c>
      <c r="AD609" s="185" t="s">
        <v>5474</v>
      </c>
      <c r="AE609" s="185" t="s">
        <v>5474</v>
      </c>
      <c r="AF609" s="185" t="s">
        <v>5474</v>
      </c>
      <c r="AG609" s="185" t="s">
        <v>5474</v>
      </c>
      <c r="AH609" s="185" t="s">
        <v>5474</v>
      </c>
      <c r="AI609" s="185" t="s">
        <v>5474</v>
      </c>
      <c r="AJ609" s="185" t="s">
        <v>5474</v>
      </c>
    </row>
    <row r="610" spans="28:36">
      <c r="AB610" s="185">
        <v>3016</v>
      </c>
      <c r="AC610" s="185" t="s">
        <v>589</v>
      </c>
      <c r="AD610" s="185" t="s">
        <v>5474</v>
      </c>
      <c r="AE610" s="185" t="s">
        <v>5474</v>
      </c>
      <c r="AF610" s="185" t="s">
        <v>5474</v>
      </c>
      <c r="AG610" s="185" t="s">
        <v>5474</v>
      </c>
      <c r="AH610" s="185" t="s">
        <v>5474</v>
      </c>
      <c r="AI610" s="185" t="s">
        <v>5474</v>
      </c>
      <c r="AJ610" s="185" t="s">
        <v>5474</v>
      </c>
    </row>
    <row r="611" spans="28:36">
      <c r="AB611" s="185">
        <v>3017</v>
      </c>
      <c r="AC611" s="185" t="s">
        <v>590</v>
      </c>
      <c r="AD611" s="185" t="s">
        <v>5474</v>
      </c>
      <c r="AE611" s="185" t="s">
        <v>5474</v>
      </c>
      <c r="AF611" s="185" t="s">
        <v>5474</v>
      </c>
      <c r="AG611" s="185" t="s">
        <v>5474</v>
      </c>
      <c r="AH611" s="185" t="s">
        <v>5474</v>
      </c>
      <c r="AI611" s="185" t="s">
        <v>5474</v>
      </c>
      <c r="AJ611" s="185" t="s">
        <v>5474</v>
      </c>
    </row>
    <row r="612" spans="28:36">
      <c r="AB612" s="185">
        <v>3018</v>
      </c>
      <c r="AC612" s="185" t="s">
        <v>591</v>
      </c>
      <c r="AD612" s="185" t="s">
        <v>5474</v>
      </c>
      <c r="AE612" s="185" t="s">
        <v>5474</v>
      </c>
      <c r="AF612" s="185" t="s">
        <v>5474</v>
      </c>
      <c r="AG612" s="185" t="s">
        <v>5474</v>
      </c>
      <c r="AH612" s="185" t="s">
        <v>5474</v>
      </c>
      <c r="AI612" s="185" t="s">
        <v>5474</v>
      </c>
      <c r="AJ612" s="185" t="s">
        <v>5474</v>
      </c>
    </row>
    <row r="613" spans="28:36">
      <c r="AB613" s="185">
        <v>3019</v>
      </c>
      <c r="AC613" s="185" t="s">
        <v>592</v>
      </c>
      <c r="AD613" s="185" t="s">
        <v>5474</v>
      </c>
      <c r="AE613" s="185" t="s">
        <v>5474</v>
      </c>
      <c r="AF613" s="185" t="s">
        <v>5474</v>
      </c>
      <c r="AG613" s="185" t="s">
        <v>5474</v>
      </c>
      <c r="AH613" s="185" t="s">
        <v>5474</v>
      </c>
      <c r="AI613" s="185" t="s">
        <v>5474</v>
      </c>
      <c r="AJ613" s="185" t="s">
        <v>5474</v>
      </c>
    </row>
    <row r="614" spans="28:36">
      <c r="AB614" s="185">
        <v>3021</v>
      </c>
      <c r="AC614" s="185" t="s">
        <v>593</v>
      </c>
      <c r="AD614" s="185" t="s">
        <v>5474</v>
      </c>
      <c r="AE614" s="185" t="s">
        <v>5474</v>
      </c>
      <c r="AF614" s="185" t="s">
        <v>5474</v>
      </c>
      <c r="AG614" s="185" t="s">
        <v>5474</v>
      </c>
      <c r="AH614" s="185" t="s">
        <v>5474</v>
      </c>
      <c r="AI614" s="185" t="s">
        <v>5474</v>
      </c>
      <c r="AJ614" s="185" t="s">
        <v>5474</v>
      </c>
    </row>
    <row r="615" spans="28:36">
      <c r="AB615" s="185">
        <v>3022</v>
      </c>
      <c r="AC615" s="185" t="s">
        <v>594</v>
      </c>
      <c r="AD615" s="185" t="s">
        <v>5474</v>
      </c>
      <c r="AE615" s="185" t="s">
        <v>5474</v>
      </c>
      <c r="AF615" s="185" t="s">
        <v>5474</v>
      </c>
      <c r="AG615" s="185" t="s">
        <v>5474</v>
      </c>
      <c r="AH615" s="185" t="s">
        <v>5474</v>
      </c>
      <c r="AI615" s="185" t="s">
        <v>5474</v>
      </c>
      <c r="AJ615" s="185" t="s">
        <v>5474</v>
      </c>
    </row>
    <row r="616" spans="28:36">
      <c r="AB616" s="185">
        <v>3023</v>
      </c>
      <c r="AC616" s="185" t="s">
        <v>595</v>
      </c>
      <c r="AD616" s="185" t="s">
        <v>5474</v>
      </c>
      <c r="AE616" s="185" t="s">
        <v>5474</v>
      </c>
      <c r="AF616" s="185" t="s">
        <v>5474</v>
      </c>
      <c r="AG616" s="185" t="s">
        <v>5474</v>
      </c>
      <c r="AH616" s="185" t="s">
        <v>5474</v>
      </c>
      <c r="AI616" s="185" t="s">
        <v>5474</v>
      </c>
      <c r="AJ616" s="185" t="s">
        <v>5474</v>
      </c>
    </row>
    <row r="617" spans="28:36">
      <c r="AB617" s="185">
        <v>3024</v>
      </c>
      <c r="AC617" s="185" t="s">
        <v>596</v>
      </c>
      <c r="AD617" s="185" t="s">
        <v>5474</v>
      </c>
      <c r="AE617" s="185" t="s">
        <v>5474</v>
      </c>
      <c r="AF617" s="185" t="s">
        <v>5474</v>
      </c>
      <c r="AG617" s="185" t="s">
        <v>5474</v>
      </c>
      <c r="AH617" s="185" t="s">
        <v>5474</v>
      </c>
      <c r="AI617" s="185" t="s">
        <v>5474</v>
      </c>
      <c r="AJ617" s="185" t="s">
        <v>5474</v>
      </c>
    </row>
    <row r="618" spans="28:36">
      <c r="AB618" s="185">
        <v>3025</v>
      </c>
      <c r="AC618" s="185" t="s">
        <v>597</v>
      </c>
      <c r="AD618" s="185" t="s">
        <v>5474</v>
      </c>
      <c r="AE618" s="185" t="s">
        <v>5474</v>
      </c>
      <c r="AF618" s="185" t="s">
        <v>5474</v>
      </c>
      <c r="AG618" s="185" t="s">
        <v>5474</v>
      </c>
      <c r="AH618" s="185" t="s">
        <v>5474</v>
      </c>
      <c r="AI618" s="185" t="s">
        <v>5474</v>
      </c>
      <c r="AJ618" s="185" t="s">
        <v>5474</v>
      </c>
    </row>
    <row r="619" spans="28:36">
      <c r="AB619" s="185">
        <v>3026</v>
      </c>
      <c r="AC619" s="185" t="s">
        <v>598</v>
      </c>
      <c r="AD619" s="185" t="s">
        <v>5474</v>
      </c>
      <c r="AE619" s="185" t="s">
        <v>5474</v>
      </c>
      <c r="AF619" s="185" t="s">
        <v>5474</v>
      </c>
      <c r="AG619" s="185" t="s">
        <v>5474</v>
      </c>
      <c r="AH619" s="185" t="s">
        <v>5474</v>
      </c>
      <c r="AI619" s="185" t="s">
        <v>5474</v>
      </c>
      <c r="AJ619" s="185" t="s">
        <v>5474</v>
      </c>
    </row>
    <row r="620" spans="28:36">
      <c r="AB620" s="185">
        <v>3027</v>
      </c>
      <c r="AC620" s="185" t="s">
        <v>599</v>
      </c>
      <c r="AD620" s="185" t="s">
        <v>5474</v>
      </c>
      <c r="AE620" s="185" t="s">
        <v>5474</v>
      </c>
      <c r="AF620" s="185" t="s">
        <v>5474</v>
      </c>
      <c r="AG620" s="185" t="s">
        <v>5474</v>
      </c>
      <c r="AH620" s="185" t="s">
        <v>5474</v>
      </c>
      <c r="AI620" s="185" t="s">
        <v>5474</v>
      </c>
      <c r="AJ620" s="185" t="s">
        <v>5474</v>
      </c>
    </row>
    <row r="621" spans="28:36">
      <c r="AB621" s="185">
        <v>3028</v>
      </c>
      <c r="AC621" s="185" t="s">
        <v>600</v>
      </c>
      <c r="AD621" s="185" t="s">
        <v>5474</v>
      </c>
      <c r="AE621" s="185" t="s">
        <v>5474</v>
      </c>
      <c r="AF621" s="185" t="s">
        <v>5474</v>
      </c>
      <c r="AG621" s="185" t="s">
        <v>5474</v>
      </c>
      <c r="AH621" s="185" t="s">
        <v>5474</v>
      </c>
      <c r="AI621" s="185" t="s">
        <v>5474</v>
      </c>
      <c r="AJ621" s="185" t="s">
        <v>5474</v>
      </c>
    </row>
    <row r="622" spans="28:36">
      <c r="AB622" s="185">
        <v>3029</v>
      </c>
      <c r="AC622" s="185" t="s">
        <v>601</v>
      </c>
      <c r="AD622" s="185" t="s">
        <v>5474</v>
      </c>
      <c r="AE622" s="185" t="s">
        <v>5474</v>
      </c>
      <c r="AF622" s="185" t="s">
        <v>5474</v>
      </c>
      <c r="AG622" s="185" t="s">
        <v>5474</v>
      </c>
      <c r="AH622" s="185" t="s">
        <v>5474</v>
      </c>
      <c r="AI622" s="185" t="s">
        <v>5474</v>
      </c>
      <c r="AJ622" s="185" t="s">
        <v>5474</v>
      </c>
    </row>
    <row r="623" spans="28:36">
      <c r="AB623" s="185">
        <v>3030</v>
      </c>
      <c r="AC623" s="185" t="s">
        <v>602</v>
      </c>
      <c r="AD623" s="185" t="s">
        <v>5474</v>
      </c>
      <c r="AE623" s="185" t="s">
        <v>5474</v>
      </c>
      <c r="AF623" s="185" t="s">
        <v>5474</v>
      </c>
      <c r="AG623" s="185" t="s">
        <v>5474</v>
      </c>
      <c r="AH623" s="185" t="s">
        <v>5474</v>
      </c>
      <c r="AI623" s="185" t="s">
        <v>5474</v>
      </c>
      <c r="AJ623" s="185" t="s">
        <v>5474</v>
      </c>
    </row>
    <row r="624" spans="28:36">
      <c r="AB624" s="185">
        <v>3031</v>
      </c>
      <c r="AC624" s="185" t="s">
        <v>603</v>
      </c>
      <c r="AD624" s="185" t="s">
        <v>5474</v>
      </c>
      <c r="AE624" s="185" t="s">
        <v>5474</v>
      </c>
      <c r="AF624" s="185" t="s">
        <v>5474</v>
      </c>
      <c r="AG624" s="185" t="s">
        <v>5474</v>
      </c>
      <c r="AH624" s="185" t="s">
        <v>5474</v>
      </c>
      <c r="AI624" s="185" t="s">
        <v>5474</v>
      </c>
      <c r="AJ624" s="185" t="s">
        <v>5474</v>
      </c>
    </row>
    <row r="625" spans="28:36">
      <c r="AB625" s="185">
        <v>3032</v>
      </c>
      <c r="AC625" s="185" t="s">
        <v>604</v>
      </c>
      <c r="AD625" s="185" t="s">
        <v>5474</v>
      </c>
      <c r="AE625" s="185" t="s">
        <v>5474</v>
      </c>
      <c r="AF625" s="185" t="s">
        <v>5474</v>
      </c>
      <c r="AG625" s="185" t="s">
        <v>5474</v>
      </c>
      <c r="AH625" s="185" t="s">
        <v>5474</v>
      </c>
      <c r="AI625" s="185" t="s">
        <v>5474</v>
      </c>
      <c r="AJ625" s="185" t="s">
        <v>5474</v>
      </c>
    </row>
    <row r="626" spans="28:36">
      <c r="AB626" s="185">
        <v>3033</v>
      </c>
      <c r="AC626" s="185" t="s">
        <v>605</v>
      </c>
      <c r="AD626" s="185" t="s">
        <v>5474</v>
      </c>
      <c r="AE626" s="185" t="s">
        <v>5474</v>
      </c>
      <c r="AF626" s="185" t="s">
        <v>5474</v>
      </c>
      <c r="AG626" s="185" t="s">
        <v>5474</v>
      </c>
      <c r="AH626" s="185" t="s">
        <v>5474</v>
      </c>
      <c r="AI626" s="185" t="s">
        <v>5474</v>
      </c>
      <c r="AJ626" s="185" t="s">
        <v>5474</v>
      </c>
    </row>
    <row r="627" spans="28:36">
      <c r="AB627" s="185">
        <v>3034</v>
      </c>
      <c r="AC627" s="185" t="s">
        <v>606</v>
      </c>
      <c r="AD627" s="185" t="s">
        <v>5473</v>
      </c>
      <c r="AE627" s="185" t="s">
        <v>5474</v>
      </c>
      <c r="AF627" s="185" t="s">
        <v>5474</v>
      </c>
      <c r="AG627" s="185" t="s">
        <v>5474</v>
      </c>
      <c r="AH627" s="185" t="s">
        <v>5475</v>
      </c>
      <c r="AI627" s="185" t="s">
        <v>5474</v>
      </c>
      <c r="AJ627" s="185" t="s">
        <v>5477</v>
      </c>
    </row>
    <row r="628" spans="28:36">
      <c r="AB628" s="185">
        <v>3035</v>
      </c>
      <c r="AC628" s="185" t="s">
        <v>607</v>
      </c>
      <c r="AD628" s="185" t="s">
        <v>5474</v>
      </c>
      <c r="AE628" s="185" t="s">
        <v>5474</v>
      </c>
      <c r="AF628" s="185" t="s">
        <v>5474</v>
      </c>
      <c r="AG628" s="185" t="s">
        <v>5474</v>
      </c>
      <c r="AH628" s="185" t="s">
        <v>5474</v>
      </c>
      <c r="AI628" s="185" t="s">
        <v>5474</v>
      </c>
      <c r="AJ628" s="185" t="s">
        <v>5474</v>
      </c>
    </row>
    <row r="629" spans="28:36">
      <c r="AB629" s="185">
        <v>3036</v>
      </c>
      <c r="AC629" s="185" t="s">
        <v>608</v>
      </c>
      <c r="AD629" s="185" t="s">
        <v>5474</v>
      </c>
      <c r="AE629" s="185" t="s">
        <v>5474</v>
      </c>
      <c r="AF629" s="185" t="s">
        <v>5474</v>
      </c>
      <c r="AG629" s="185" t="s">
        <v>5474</v>
      </c>
      <c r="AH629" s="185" t="s">
        <v>5474</v>
      </c>
      <c r="AI629" s="185" t="s">
        <v>5474</v>
      </c>
      <c r="AJ629" s="185" t="s">
        <v>5474</v>
      </c>
    </row>
    <row r="630" spans="28:36">
      <c r="AB630" s="185">
        <v>3037</v>
      </c>
      <c r="AC630" s="185" t="s">
        <v>609</v>
      </c>
      <c r="AD630" s="185" t="s">
        <v>5473</v>
      </c>
      <c r="AE630" s="185" t="s">
        <v>5474</v>
      </c>
      <c r="AF630" s="185" t="s">
        <v>5474</v>
      </c>
      <c r="AG630" s="185" t="s">
        <v>5474</v>
      </c>
      <c r="AH630" s="185" t="s">
        <v>5474</v>
      </c>
      <c r="AI630" s="185" t="s">
        <v>5474</v>
      </c>
      <c r="AJ630" s="185" t="s">
        <v>5473</v>
      </c>
    </row>
    <row r="631" spans="28:36">
      <c r="AB631" s="185">
        <v>3038</v>
      </c>
      <c r="AC631" s="185" t="s">
        <v>610</v>
      </c>
      <c r="AD631" s="185" t="s">
        <v>5474</v>
      </c>
      <c r="AE631" s="185" t="s">
        <v>5474</v>
      </c>
      <c r="AF631" s="185" t="s">
        <v>5474</v>
      </c>
      <c r="AG631" s="185" t="s">
        <v>5474</v>
      </c>
      <c r="AH631" s="185" t="s">
        <v>5474</v>
      </c>
      <c r="AI631" s="185" t="s">
        <v>5474</v>
      </c>
      <c r="AJ631" s="185" t="s">
        <v>5474</v>
      </c>
    </row>
    <row r="632" spans="28:36">
      <c r="AB632" s="185">
        <v>3040</v>
      </c>
      <c r="AC632" s="185" t="s">
        <v>611</v>
      </c>
      <c r="AD632" s="185" t="s">
        <v>5474</v>
      </c>
      <c r="AE632" s="185" t="s">
        <v>5474</v>
      </c>
      <c r="AF632" s="185" t="s">
        <v>5474</v>
      </c>
      <c r="AG632" s="185" t="s">
        <v>5474</v>
      </c>
      <c r="AH632" s="185" t="s">
        <v>5474</v>
      </c>
      <c r="AI632" s="185" t="s">
        <v>5474</v>
      </c>
      <c r="AJ632" s="185" t="s">
        <v>5474</v>
      </c>
    </row>
    <row r="633" spans="28:36">
      <c r="AB633" s="185">
        <v>3041</v>
      </c>
      <c r="AC633" s="185" t="s">
        <v>612</v>
      </c>
      <c r="AD633" s="185" t="s">
        <v>5474</v>
      </c>
      <c r="AE633" s="185" t="s">
        <v>5474</v>
      </c>
      <c r="AF633" s="185" t="s">
        <v>5474</v>
      </c>
      <c r="AG633" s="185" t="s">
        <v>5474</v>
      </c>
      <c r="AH633" s="185" t="s">
        <v>5474</v>
      </c>
      <c r="AI633" s="185" t="s">
        <v>5474</v>
      </c>
      <c r="AJ633" s="185" t="s">
        <v>5474</v>
      </c>
    </row>
    <row r="634" spans="28:36">
      <c r="AB634" s="185">
        <v>3042</v>
      </c>
      <c r="AC634" s="185" t="s">
        <v>613</v>
      </c>
      <c r="AD634" s="185" t="s">
        <v>5474</v>
      </c>
      <c r="AE634" s="185" t="s">
        <v>5474</v>
      </c>
      <c r="AF634" s="185" t="s">
        <v>5474</v>
      </c>
      <c r="AG634" s="185" t="s">
        <v>5474</v>
      </c>
      <c r="AH634" s="185" t="s">
        <v>5474</v>
      </c>
      <c r="AI634" s="185" t="s">
        <v>5474</v>
      </c>
      <c r="AJ634" s="185" t="s">
        <v>5474</v>
      </c>
    </row>
    <row r="635" spans="28:36">
      <c r="AB635" s="185">
        <v>3043</v>
      </c>
      <c r="AC635" s="185" t="s">
        <v>614</v>
      </c>
      <c r="AD635" s="185" t="s">
        <v>5474</v>
      </c>
      <c r="AE635" s="185" t="s">
        <v>5474</v>
      </c>
      <c r="AF635" s="185" t="s">
        <v>5474</v>
      </c>
      <c r="AG635" s="185" t="s">
        <v>5474</v>
      </c>
      <c r="AH635" s="185" t="s">
        <v>5474</v>
      </c>
      <c r="AI635" s="185" t="s">
        <v>5474</v>
      </c>
      <c r="AJ635" s="185" t="s">
        <v>5474</v>
      </c>
    </row>
    <row r="636" spans="28:36">
      <c r="AB636" s="185">
        <v>3044</v>
      </c>
      <c r="AC636" s="185" t="s">
        <v>615</v>
      </c>
      <c r="AD636" s="185" t="s">
        <v>5474</v>
      </c>
      <c r="AE636" s="185" t="s">
        <v>5472</v>
      </c>
      <c r="AF636" s="185" t="s">
        <v>5474</v>
      </c>
      <c r="AG636" s="185" t="s">
        <v>5474</v>
      </c>
      <c r="AH636" s="185" t="s">
        <v>5474</v>
      </c>
      <c r="AI636" s="185" t="s">
        <v>5474</v>
      </c>
      <c r="AJ636" s="185" t="s">
        <v>5472</v>
      </c>
    </row>
    <row r="637" spans="28:36">
      <c r="AB637" s="185">
        <v>3045</v>
      </c>
      <c r="AC637" s="185" t="s">
        <v>616</v>
      </c>
      <c r="AD637" s="185" t="s">
        <v>5473</v>
      </c>
      <c r="AE637" s="185" t="s">
        <v>5474</v>
      </c>
      <c r="AF637" s="185" t="s">
        <v>5474</v>
      </c>
      <c r="AG637" s="185" t="s">
        <v>5474</v>
      </c>
      <c r="AH637" s="185" t="s">
        <v>5475</v>
      </c>
      <c r="AI637" s="185" t="s">
        <v>5474</v>
      </c>
      <c r="AJ637" s="185" t="s">
        <v>5477</v>
      </c>
    </row>
    <row r="638" spans="28:36">
      <c r="AB638" s="185">
        <v>3046</v>
      </c>
      <c r="AC638" s="185" t="s">
        <v>617</v>
      </c>
      <c r="AD638" s="185" t="s">
        <v>5474</v>
      </c>
      <c r="AE638" s="185" t="s">
        <v>5474</v>
      </c>
      <c r="AF638" s="185" t="s">
        <v>5474</v>
      </c>
      <c r="AG638" s="185" t="s">
        <v>5474</v>
      </c>
      <c r="AH638" s="185" t="s">
        <v>5474</v>
      </c>
      <c r="AI638" s="185" t="s">
        <v>5474</v>
      </c>
      <c r="AJ638" s="185" t="s">
        <v>5474</v>
      </c>
    </row>
    <row r="639" spans="28:36">
      <c r="AB639" s="185">
        <v>3047</v>
      </c>
      <c r="AC639" s="185" t="s">
        <v>618</v>
      </c>
      <c r="AD639" s="185" t="s">
        <v>5474</v>
      </c>
      <c r="AE639" s="185" t="s">
        <v>5474</v>
      </c>
      <c r="AF639" s="185" t="s">
        <v>5474</v>
      </c>
      <c r="AG639" s="185" t="s">
        <v>5474</v>
      </c>
      <c r="AH639" s="185" t="s">
        <v>5474</v>
      </c>
      <c r="AI639" s="185" t="s">
        <v>5474</v>
      </c>
      <c r="AJ639" s="185" t="s">
        <v>5474</v>
      </c>
    </row>
    <row r="640" spans="28:36">
      <c r="AB640" s="185">
        <v>3048</v>
      </c>
      <c r="AC640" s="185" t="s">
        <v>619</v>
      </c>
      <c r="AD640" s="185" t="s">
        <v>5474</v>
      </c>
      <c r="AE640" s="185" t="s">
        <v>5474</v>
      </c>
      <c r="AF640" s="185" t="s">
        <v>5474</v>
      </c>
      <c r="AG640" s="185" t="s">
        <v>5474</v>
      </c>
      <c r="AH640" s="185" t="s">
        <v>5474</v>
      </c>
      <c r="AI640" s="185" t="s">
        <v>5474</v>
      </c>
      <c r="AJ640" s="185" t="s">
        <v>5474</v>
      </c>
    </row>
    <row r="641" spans="28:36">
      <c r="AB641" s="185">
        <v>3049</v>
      </c>
      <c r="AC641" s="185" t="s">
        <v>620</v>
      </c>
      <c r="AD641" s="185" t="s">
        <v>5474</v>
      </c>
      <c r="AE641" s="185" t="s">
        <v>5474</v>
      </c>
      <c r="AF641" s="185" t="s">
        <v>5474</v>
      </c>
      <c r="AG641" s="185" t="s">
        <v>5474</v>
      </c>
      <c r="AH641" s="185" t="s">
        <v>5474</v>
      </c>
      <c r="AI641" s="185" t="s">
        <v>5474</v>
      </c>
      <c r="AJ641" s="185" t="s">
        <v>5474</v>
      </c>
    </row>
    <row r="642" spans="28:36">
      <c r="AB642" s="185">
        <v>3050</v>
      </c>
      <c r="AC642" s="185" t="s">
        <v>621</v>
      </c>
      <c r="AD642" s="185" t="s">
        <v>5474</v>
      </c>
      <c r="AE642" s="185" t="s">
        <v>5474</v>
      </c>
      <c r="AF642" s="185" t="s">
        <v>5474</v>
      </c>
      <c r="AG642" s="185" t="s">
        <v>5474</v>
      </c>
      <c r="AH642" s="185" t="s">
        <v>5474</v>
      </c>
      <c r="AI642" s="185" t="s">
        <v>5474</v>
      </c>
      <c r="AJ642" s="185" t="s">
        <v>5474</v>
      </c>
    </row>
    <row r="643" spans="28:36">
      <c r="AB643" s="185">
        <v>3051</v>
      </c>
      <c r="AC643" s="185" t="s">
        <v>622</v>
      </c>
      <c r="AD643" s="185" t="s">
        <v>5474</v>
      </c>
      <c r="AE643" s="185" t="s">
        <v>5474</v>
      </c>
      <c r="AF643" s="185" t="s">
        <v>5474</v>
      </c>
      <c r="AG643" s="185" t="s">
        <v>5474</v>
      </c>
      <c r="AH643" s="185" t="s">
        <v>5474</v>
      </c>
      <c r="AI643" s="185" t="s">
        <v>5474</v>
      </c>
      <c r="AJ643" s="185" t="s">
        <v>5474</v>
      </c>
    </row>
    <row r="644" spans="28:36">
      <c r="AB644" s="185">
        <v>3052</v>
      </c>
      <c r="AC644" s="185" t="s">
        <v>623</v>
      </c>
      <c r="AD644" s="185" t="s">
        <v>5474</v>
      </c>
      <c r="AE644" s="185" t="s">
        <v>5474</v>
      </c>
      <c r="AF644" s="185" t="s">
        <v>5474</v>
      </c>
      <c r="AG644" s="185" t="s">
        <v>5474</v>
      </c>
      <c r="AH644" s="185" t="s">
        <v>5474</v>
      </c>
      <c r="AI644" s="185" t="s">
        <v>5474</v>
      </c>
      <c r="AJ644" s="185" t="s">
        <v>5474</v>
      </c>
    </row>
    <row r="645" spans="28:36">
      <c r="AB645" s="185">
        <v>3054</v>
      </c>
      <c r="AC645" s="185" t="s">
        <v>624</v>
      </c>
      <c r="AD645" s="185" t="s">
        <v>5474</v>
      </c>
      <c r="AE645" s="185" t="s">
        <v>5474</v>
      </c>
      <c r="AF645" s="185" t="s">
        <v>5474</v>
      </c>
      <c r="AG645" s="185" t="s">
        <v>5474</v>
      </c>
      <c r="AH645" s="185" t="s">
        <v>5474</v>
      </c>
      <c r="AI645" s="185" t="s">
        <v>5474</v>
      </c>
      <c r="AJ645" s="185" t="s">
        <v>5474</v>
      </c>
    </row>
    <row r="646" spans="28:36">
      <c r="AB646" s="185">
        <v>3055</v>
      </c>
      <c r="AC646" s="185" t="s">
        <v>625</v>
      </c>
      <c r="AD646" s="185" t="s">
        <v>5474</v>
      </c>
      <c r="AE646" s="185" t="s">
        <v>5474</v>
      </c>
      <c r="AF646" s="185" t="s">
        <v>5474</v>
      </c>
      <c r="AG646" s="185" t="s">
        <v>5474</v>
      </c>
      <c r="AH646" s="185" t="s">
        <v>5474</v>
      </c>
      <c r="AI646" s="185" t="s">
        <v>5474</v>
      </c>
      <c r="AJ646" s="185" t="s">
        <v>5474</v>
      </c>
    </row>
    <row r="647" spans="28:36">
      <c r="AB647" s="185">
        <v>3056</v>
      </c>
      <c r="AC647" s="185" t="s">
        <v>626</v>
      </c>
      <c r="AD647" s="185" t="s">
        <v>5474</v>
      </c>
      <c r="AE647" s="185" t="s">
        <v>5474</v>
      </c>
      <c r="AF647" s="185" t="s">
        <v>5474</v>
      </c>
      <c r="AG647" s="185" t="s">
        <v>5474</v>
      </c>
      <c r="AH647" s="185" t="s">
        <v>5474</v>
      </c>
      <c r="AI647" s="185" t="s">
        <v>5474</v>
      </c>
      <c r="AJ647" s="185" t="s">
        <v>5474</v>
      </c>
    </row>
    <row r="648" spans="28:36">
      <c r="AB648" s="185">
        <v>3057</v>
      </c>
      <c r="AC648" s="185" t="s">
        <v>627</v>
      </c>
      <c r="AD648" s="185" t="s">
        <v>5474</v>
      </c>
      <c r="AE648" s="185" t="s">
        <v>5474</v>
      </c>
      <c r="AF648" s="185" t="s">
        <v>5474</v>
      </c>
      <c r="AG648" s="185" t="s">
        <v>5474</v>
      </c>
      <c r="AH648" s="185" t="s">
        <v>5474</v>
      </c>
      <c r="AI648" s="185" t="s">
        <v>5474</v>
      </c>
      <c r="AJ648" s="185" t="s">
        <v>5474</v>
      </c>
    </row>
    <row r="649" spans="28:36">
      <c r="AB649" s="185">
        <v>3058</v>
      </c>
      <c r="AC649" s="185" t="s">
        <v>628</v>
      </c>
      <c r="AD649" s="185" t="s">
        <v>5474</v>
      </c>
      <c r="AE649" s="185" t="s">
        <v>5474</v>
      </c>
      <c r="AF649" s="185" t="s">
        <v>5474</v>
      </c>
      <c r="AG649" s="185" t="s">
        <v>5474</v>
      </c>
      <c r="AH649" s="185" t="s">
        <v>5474</v>
      </c>
      <c r="AI649" s="185" t="s">
        <v>5474</v>
      </c>
      <c r="AJ649" s="185" t="s">
        <v>5474</v>
      </c>
    </row>
    <row r="650" spans="28:36">
      <c r="AB650" s="185">
        <v>3059</v>
      </c>
      <c r="AC650" s="185" t="s">
        <v>629</v>
      </c>
      <c r="AD650" s="185" t="s">
        <v>5474</v>
      </c>
      <c r="AE650" s="185" t="s">
        <v>5474</v>
      </c>
      <c r="AF650" s="185" t="s">
        <v>5474</v>
      </c>
      <c r="AG650" s="185" t="s">
        <v>5474</v>
      </c>
      <c r="AH650" s="185" t="s">
        <v>5474</v>
      </c>
      <c r="AI650" s="185" t="s">
        <v>5474</v>
      </c>
      <c r="AJ650" s="185" t="s">
        <v>5474</v>
      </c>
    </row>
    <row r="651" spans="28:36">
      <c r="AB651" s="185">
        <v>3060</v>
      </c>
      <c r="AC651" s="185" t="s">
        <v>630</v>
      </c>
      <c r="AD651" s="185" t="s">
        <v>5474</v>
      </c>
      <c r="AE651" s="185" t="s">
        <v>5474</v>
      </c>
      <c r="AF651" s="185" t="s">
        <v>5474</v>
      </c>
      <c r="AG651" s="185" t="s">
        <v>5474</v>
      </c>
      <c r="AH651" s="185" t="s">
        <v>5474</v>
      </c>
      <c r="AI651" s="185" t="s">
        <v>5474</v>
      </c>
      <c r="AJ651" s="185" t="s">
        <v>5474</v>
      </c>
    </row>
    <row r="652" spans="28:36">
      <c r="AB652" s="185">
        <v>3062</v>
      </c>
      <c r="AC652" s="185" t="s">
        <v>631</v>
      </c>
      <c r="AD652" s="185" t="s">
        <v>5474</v>
      </c>
      <c r="AE652" s="185" t="s">
        <v>5474</v>
      </c>
      <c r="AF652" s="185" t="s">
        <v>5474</v>
      </c>
      <c r="AG652" s="185" t="s">
        <v>5474</v>
      </c>
      <c r="AH652" s="185" t="s">
        <v>5474</v>
      </c>
      <c r="AI652" s="185" t="s">
        <v>5474</v>
      </c>
      <c r="AJ652" s="185" t="s">
        <v>5474</v>
      </c>
    </row>
    <row r="653" spans="28:36">
      <c r="AB653" s="185">
        <v>3064</v>
      </c>
      <c r="AC653" s="185" t="s">
        <v>632</v>
      </c>
      <c r="AD653" s="185" t="s">
        <v>5474</v>
      </c>
      <c r="AE653" s="185" t="s">
        <v>5474</v>
      </c>
      <c r="AF653" s="185" t="s">
        <v>5474</v>
      </c>
      <c r="AG653" s="185" t="s">
        <v>5474</v>
      </c>
      <c r="AH653" s="185" t="s">
        <v>5474</v>
      </c>
      <c r="AI653" s="185" t="s">
        <v>5474</v>
      </c>
      <c r="AJ653" s="185" t="s">
        <v>5474</v>
      </c>
    </row>
    <row r="654" spans="28:36">
      <c r="AB654" s="185">
        <v>3066</v>
      </c>
      <c r="AC654" s="185" t="s">
        <v>633</v>
      </c>
      <c r="AD654" s="185" t="s">
        <v>5474</v>
      </c>
      <c r="AE654" s="185" t="s">
        <v>5474</v>
      </c>
      <c r="AF654" s="185" t="s">
        <v>5474</v>
      </c>
      <c r="AG654" s="185" t="s">
        <v>5474</v>
      </c>
      <c r="AH654" s="185" t="s">
        <v>5474</v>
      </c>
      <c r="AI654" s="185" t="s">
        <v>5474</v>
      </c>
      <c r="AJ654" s="185" t="s">
        <v>5474</v>
      </c>
    </row>
    <row r="655" spans="28:36">
      <c r="AB655" s="185">
        <v>3067</v>
      </c>
      <c r="AC655" s="185" t="s">
        <v>634</v>
      </c>
      <c r="AD655" s="185" t="s">
        <v>5474</v>
      </c>
      <c r="AE655" s="185" t="s">
        <v>5474</v>
      </c>
      <c r="AF655" s="185" t="s">
        <v>5474</v>
      </c>
      <c r="AG655" s="185" t="s">
        <v>5474</v>
      </c>
      <c r="AH655" s="185" t="s">
        <v>5474</v>
      </c>
      <c r="AI655" s="185" t="s">
        <v>5474</v>
      </c>
      <c r="AJ655" s="185" t="s">
        <v>5474</v>
      </c>
    </row>
    <row r="656" spans="28:36">
      <c r="AB656" s="185">
        <v>3068</v>
      </c>
      <c r="AC656" s="185" t="s">
        <v>635</v>
      </c>
      <c r="AD656" s="185" t="s">
        <v>5474</v>
      </c>
      <c r="AE656" s="185" t="s">
        <v>5474</v>
      </c>
      <c r="AF656" s="185" t="s">
        <v>5474</v>
      </c>
      <c r="AG656" s="185" t="s">
        <v>5474</v>
      </c>
      <c r="AH656" s="185" t="s">
        <v>5474</v>
      </c>
      <c r="AI656" s="185" t="s">
        <v>5474</v>
      </c>
      <c r="AJ656" s="185" t="s">
        <v>5474</v>
      </c>
    </row>
    <row r="657" spans="28:36">
      <c r="AB657" s="185">
        <v>3071</v>
      </c>
      <c r="AC657" s="185" t="s">
        <v>636</v>
      </c>
      <c r="AD657" s="185" t="s">
        <v>5474</v>
      </c>
      <c r="AE657" s="185" t="s">
        <v>5474</v>
      </c>
      <c r="AF657" s="185" t="s">
        <v>5474</v>
      </c>
      <c r="AG657" s="185" t="s">
        <v>5474</v>
      </c>
      <c r="AH657" s="185" t="s">
        <v>5474</v>
      </c>
      <c r="AI657" s="185" t="s">
        <v>5474</v>
      </c>
      <c r="AJ657" s="185" t="s">
        <v>5474</v>
      </c>
    </row>
    <row r="658" spans="28:36">
      <c r="AB658" s="185">
        <v>3073</v>
      </c>
      <c r="AC658" s="185" t="s">
        <v>4496</v>
      </c>
      <c r="AD658" s="185" t="s">
        <v>5474</v>
      </c>
      <c r="AE658" s="185" t="s">
        <v>5474</v>
      </c>
      <c r="AF658" s="185" t="s">
        <v>5474</v>
      </c>
      <c r="AG658" s="185" t="s">
        <v>5474</v>
      </c>
      <c r="AH658" s="185" t="s">
        <v>5474</v>
      </c>
      <c r="AI658" s="185" t="s">
        <v>5474</v>
      </c>
      <c r="AJ658" s="185" t="s">
        <v>5474</v>
      </c>
    </row>
    <row r="659" spans="28:36">
      <c r="AB659" s="185">
        <v>3078</v>
      </c>
      <c r="AC659" s="185" t="s">
        <v>637</v>
      </c>
      <c r="AD659" s="185" t="s">
        <v>5474</v>
      </c>
      <c r="AE659" s="185" t="s">
        <v>5474</v>
      </c>
      <c r="AF659" s="185" t="s">
        <v>5474</v>
      </c>
      <c r="AG659" s="185" t="s">
        <v>5474</v>
      </c>
      <c r="AH659" s="185" t="s">
        <v>5474</v>
      </c>
      <c r="AI659" s="185" t="s">
        <v>5474</v>
      </c>
      <c r="AJ659" s="185" t="s">
        <v>5474</v>
      </c>
    </row>
    <row r="660" spans="28:36">
      <c r="AB660" s="185">
        <v>3081</v>
      </c>
      <c r="AC660" s="185" t="s">
        <v>638</v>
      </c>
      <c r="AD660" s="185" t="s">
        <v>5474</v>
      </c>
      <c r="AE660" s="185" t="s">
        <v>5474</v>
      </c>
      <c r="AF660" s="185" t="s">
        <v>5474</v>
      </c>
      <c r="AG660" s="185" t="s">
        <v>5474</v>
      </c>
      <c r="AH660" s="185" t="s">
        <v>5474</v>
      </c>
      <c r="AI660" s="185" t="s">
        <v>5474</v>
      </c>
      <c r="AJ660" s="185" t="s">
        <v>5474</v>
      </c>
    </row>
    <row r="661" spans="28:36">
      <c r="AB661" s="185">
        <v>3083</v>
      </c>
      <c r="AC661" s="185" t="s">
        <v>639</v>
      </c>
      <c r="AD661" s="185" t="s">
        <v>5474</v>
      </c>
      <c r="AE661" s="185" t="s">
        <v>5474</v>
      </c>
      <c r="AF661" s="185" t="s">
        <v>5474</v>
      </c>
      <c r="AG661" s="185" t="s">
        <v>5474</v>
      </c>
      <c r="AH661" s="185" t="s">
        <v>5474</v>
      </c>
      <c r="AI661" s="185" t="s">
        <v>5474</v>
      </c>
      <c r="AJ661" s="185" t="s">
        <v>5474</v>
      </c>
    </row>
    <row r="662" spans="28:36">
      <c r="AB662" s="185">
        <v>3085</v>
      </c>
      <c r="AC662" s="185" t="s">
        <v>2655</v>
      </c>
      <c r="AD662" s="185" t="s">
        <v>5474</v>
      </c>
      <c r="AE662" s="185" t="s">
        <v>5474</v>
      </c>
      <c r="AF662" s="185" t="s">
        <v>5474</v>
      </c>
      <c r="AG662" s="185" t="s">
        <v>5474</v>
      </c>
      <c r="AH662" s="185" t="s">
        <v>5474</v>
      </c>
      <c r="AI662" s="185" t="s">
        <v>5474</v>
      </c>
      <c r="AJ662" s="185" t="s">
        <v>5474</v>
      </c>
    </row>
    <row r="663" spans="28:36">
      <c r="AB663" s="185">
        <v>3086</v>
      </c>
      <c r="AC663" s="185" t="s">
        <v>640</v>
      </c>
      <c r="AD663" s="185" t="s">
        <v>5474</v>
      </c>
      <c r="AE663" s="185" t="s">
        <v>5474</v>
      </c>
      <c r="AF663" s="185" t="s">
        <v>5474</v>
      </c>
      <c r="AG663" s="185" t="s">
        <v>5474</v>
      </c>
      <c r="AH663" s="185" t="s">
        <v>5474</v>
      </c>
      <c r="AI663" s="185" t="s">
        <v>5474</v>
      </c>
      <c r="AJ663" s="185" t="s">
        <v>5474</v>
      </c>
    </row>
    <row r="664" spans="28:36">
      <c r="AB664" s="185">
        <v>3088</v>
      </c>
      <c r="AC664" s="185" t="s">
        <v>641</v>
      </c>
      <c r="AD664" s="185" t="s">
        <v>5474</v>
      </c>
      <c r="AE664" s="185" t="s">
        <v>5474</v>
      </c>
      <c r="AF664" s="185" t="s">
        <v>5474</v>
      </c>
      <c r="AG664" s="185" t="s">
        <v>5474</v>
      </c>
      <c r="AH664" s="185" t="s">
        <v>5474</v>
      </c>
      <c r="AI664" s="185" t="s">
        <v>5474</v>
      </c>
      <c r="AJ664" s="185" t="s">
        <v>5474</v>
      </c>
    </row>
    <row r="665" spans="28:36">
      <c r="AB665" s="185">
        <v>3089</v>
      </c>
      <c r="AC665" s="185" t="s">
        <v>642</v>
      </c>
      <c r="AD665" s="185" t="s">
        <v>5474</v>
      </c>
      <c r="AE665" s="185" t="s">
        <v>5474</v>
      </c>
      <c r="AF665" s="185" t="s">
        <v>5474</v>
      </c>
      <c r="AG665" s="185" t="s">
        <v>5474</v>
      </c>
      <c r="AH665" s="185" t="s">
        <v>5474</v>
      </c>
      <c r="AI665" s="185" t="s">
        <v>5474</v>
      </c>
      <c r="AJ665" s="185" t="s">
        <v>5474</v>
      </c>
    </row>
    <row r="666" spans="28:36">
      <c r="AB666" s="185">
        <v>3090</v>
      </c>
      <c r="AC666" s="185" t="s">
        <v>643</v>
      </c>
      <c r="AD666" s="185" t="s">
        <v>5474</v>
      </c>
      <c r="AE666" s="185" t="s">
        <v>5474</v>
      </c>
      <c r="AF666" s="185" t="s">
        <v>5474</v>
      </c>
      <c r="AG666" s="185" t="s">
        <v>5474</v>
      </c>
      <c r="AH666" s="185" t="s">
        <v>5474</v>
      </c>
      <c r="AI666" s="185" t="s">
        <v>5474</v>
      </c>
      <c r="AJ666" s="185" t="s">
        <v>5474</v>
      </c>
    </row>
    <row r="667" spans="28:36">
      <c r="AB667" s="185">
        <v>3092</v>
      </c>
      <c r="AC667" s="185" t="s">
        <v>644</v>
      </c>
      <c r="AD667" s="185" t="s">
        <v>5474</v>
      </c>
      <c r="AE667" s="185" t="s">
        <v>5474</v>
      </c>
      <c r="AF667" s="185" t="s">
        <v>5474</v>
      </c>
      <c r="AG667" s="185" t="s">
        <v>5474</v>
      </c>
      <c r="AH667" s="185" t="s">
        <v>5474</v>
      </c>
      <c r="AI667" s="185" t="s">
        <v>5474</v>
      </c>
      <c r="AJ667" s="185" t="s">
        <v>5474</v>
      </c>
    </row>
    <row r="668" spans="28:36">
      <c r="AB668" s="185">
        <v>3093</v>
      </c>
      <c r="AC668" s="185" t="s">
        <v>645</v>
      </c>
      <c r="AD668" s="185" t="s">
        <v>5474</v>
      </c>
      <c r="AE668" s="185" t="s">
        <v>5474</v>
      </c>
      <c r="AF668" s="185" t="s">
        <v>5474</v>
      </c>
      <c r="AG668" s="185" t="s">
        <v>5474</v>
      </c>
      <c r="AH668" s="185" t="s">
        <v>5474</v>
      </c>
      <c r="AI668" s="185" t="s">
        <v>5474</v>
      </c>
      <c r="AJ668" s="185" t="s">
        <v>5474</v>
      </c>
    </row>
    <row r="669" spans="28:36">
      <c r="AB669" s="185">
        <v>3094</v>
      </c>
      <c r="AC669" s="185" t="s">
        <v>646</v>
      </c>
      <c r="AD669" s="185" t="s">
        <v>5474</v>
      </c>
      <c r="AE669" s="185" t="s">
        <v>5474</v>
      </c>
      <c r="AF669" s="185" t="s">
        <v>5474</v>
      </c>
      <c r="AG669" s="185" t="s">
        <v>5474</v>
      </c>
      <c r="AH669" s="185" t="s">
        <v>5474</v>
      </c>
      <c r="AI669" s="185" t="s">
        <v>5474</v>
      </c>
      <c r="AJ669" s="185" t="s">
        <v>5474</v>
      </c>
    </row>
    <row r="670" spans="28:36">
      <c r="AB670" s="185">
        <v>3095</v>
      </c>
      <c r="AC670" s="185" t="s">
        <v>647</v>
      </c>
      <c r="AD670" s="185" t="s">
        <v>5474</v>
      </c>
      <c r="AE670" s="185" t="s">
        <v>5474</v>
      </c>
      <c r="AF670" s="185" t="s">
        <v>5474</v>
      </c>
      <c r="AG670" s="185" t="s">
        <v>5474</v>
      </c>
      <c r="AH670" s="185" t="s">
        <v>5474</v>
      </c>
      <c r="AI670" s="185" t="s">
        <v>5474</v>
      </c>
      <c r="AJ670" s="185" t="s">
        <v>5474</v>
      </c>
    </row>
    <row r="671" spans="28:36">
      <c r="AB671" s="185">
        <v>3097</v>
      </c>
      <c r="AC671" s="185" t="s">
        <v>2670</v>
      </c>
      <c r="AD671" s="185" t="s">
        <v>5474</v>
      </c>
      <c r="AE671" s="185" t="s">
        <v>5474</v>
      </c>
      <c r="AF671" s="185" t="s">
        <v>5474</v>
      </c>
      <c r="AG671" s="185" t="s">
        <v>5474</v>
      </c>
      <c r="AH671" s="185" t="s">
        <v>5474</v>
      </c>
      <c r="AI671" s="185" t="s">
        <v>5474</v>
      </c>
      <c r="AJ671" s="185" t="s">
        <v>5474</v>
      </c>
    </row>
    <row r="672" spans="28:36">
      <c r="AB672" s="185">
        <v>3105</v>
      </c>
      <c r="AC672" s="185" t="s">
        <v>648</v>
      </c>
      <c r="AD672" s="185" t="s">
        <v>5473</v>
      </c>
      <c r="AE672" s="185" t="s">
        <v>5474</v>
      </c>
      <c r="AF672" s="185" t="s">
        <v>5474</v>
      </c>
      <c r="AG672" s="185" t="s">
        <v>5474</v>
      </c>
      <c r="AH672" s="185" t="s">
        <v>5474</v>
      </c>
      <c r="AI672" s="185" t="s">
        <v>5474</v>
      </c>
      <c r="AJ672" s="185" t="s">
        <v>5473</v>
      </c>
    </row>
    <row r="673" spans="28:36">
      <c r="AB673" s="185">
        <v>3114</v>
      </c>
      <c r="AC673" s="185" t="s">
        <v>649</v>
      </c>
      <c r="AD673" s="185" t="s">
        <v>5474</v>
      </c>
      <c r="AE673" s="185" t="s">
        <v>5474</v>
      </c>
      <c r="AF673" s="185" t="s">
        <v>5474</v>
      </c>
      <c r="AG673" s="185" t="s">
        <v>5474</v>
      </c>
      <c r="AH673" s="185" t="s">
        <v>5474</v>
      </c>
      <c r="AI673" s="185" t="s">
        <v>5474</v>
      </c>
      <c r="AJ673" s="185" t="s">
        <v>5474</v>
      </c>
    </row>
    <row r="674" spans="28:36">
      <c r="AB674" s="185">
        <v>3115</v>
      </c>
      <c r="AC674" s="185" t="s">
        <v>650</v>
      </c>
      <c r="AD674" s="185" t="s">
        <v>5474</v>
      </c>
      <c r="AE674" s="185" t="s">
        <v>5474</v>
      </c>
      <c r="AF674" s="185" t="s">
        <v>5474</v>
      </c>
      <c r="AG674" s="185" t="s">
        <v>5474</v>
      </c>
      <c r="AH674" s="185" t="s">
        <v>5474</v>
      </c>
      <c r="AI674" s="185" t="s">
        <v>5474</v>
      </c>
      <c r="AJ674" s="185" t="s">
        <v>5474</v>
      </c>
    </row>
    <row r="675" spans="28:36">
      <c r="AB675" s="185">
        <v>3117</v>
      </c>
      <c r="AC675" s="185" t="s">
        <v>2677</v>
      </c>
      <c r="AD675" s="185" t="s">
        <v>5474</v>
      </c>
      <c r="AE675" s="185" t="s">
        <v>5474</v>
      </c>
      <c r="AF675" s="185" t="s">
        <v>5474</v>
      </c>
      <c r="AG675" s="185" t="s">
        <v>5474</v>
      </c>
      <c r="AH675" s="185" t="s">
        <v>5474</v>
      </c>
      <c r="AI675" s="185" t="s">
        <v>5474</v>
      </c>
      <c r="AJ675" s="185" t="s">
        <v>5474</v>
      </c>
    </row>
    <row r="676" spans="28:36">
      <c r="AB676" s="185">
        <v>3118</v>
      </c>
      <c r="AC676" s="185" t="s">
        <v>651</v>
      </c>
      <c r="AD676" s="185" t="s">
        <v>5474</v>
      </c>
      <c r="AE676" s="185" t="s">
        <v>5474</v>
      </c>
      <c r="AF676" s="185" t="s">
        <v>5474</v>
      </c>
      <c r="AG676" s="185" t="s">
        <v>5474</v>
      </c>
      <c r="AH676" s="185" t="s">
        <v>5474</v>
      </c>
      <c r="AI676" s="185" t="s">
        <v>5474</v>
      </c>
      <c r="AJ676" s="185" t="s">
        <v>5474</v>
      </c>
    </row>
    <row r="677" spans="28:36">
      <c r="AB677" s="185">
        <v>3122</v>
      </c>
      <c r="AC677" s="185" t="s">
        <v>652</v>
      </c>
      <c r="AD677" s="185" t="s">
        <v>5474</v>
      </c>
      <c r="AE677" s="185" t="s">
        <v>5474</v>
      </c>
      <c r="AF677" s="185" t="s">
        <v>5474</v>
      </c>
      <c r="AG677" s="185" t="s">
        <v>5474</v>
      </c>
      <c r="AH677" s="185" t="s">
        <v>5474</v>
      </c>
      <c r="AI677" s="185" t="s">
        <v>5474</v>
      </c>
      <c r="AJ677" s="185" t="s">
        <v>5474</v>
      </c>
    </row>
    <row r="678" spans="28:36">
      <c r="AB678" s="185">
        <v>3128</v>
      </c>
      <c r="AC678" s="185" t="s">
        <v>653</v>
      </c>
      <c r="AD678" s="185" t="s">
        <v>5474</v>
      </c>
      <c r="AE678" s="185" t="s">
        <v>5474</v>
      </c>
      <c r="AF678" s="185" t="s">
        <v>5474</v>
      </c>
      <c r="AG678" s="185" t="s">
        <v>5474</v>
      </c>
      <c r="AH678" s="185" t="s">
        <v>5474</v>
      </c>
      <c r="AI678" s="185" t="s">
        <v>5474</v>
      </c>
      <c r="AJ678" s="185" t="s">
        <v>5474</v>
      </c>
    </row>
    <row r="679" spans="28:36">
      <c r="AB679" s="185">
        <v>3130</v>
      </c>
      <c r="AC679" s="185" t="s">
        <v>654</v>
      </c>
      <c r="AD679" s="185" t="s">
        <v>5474</v>
      </c>
      <c r="AE679" s="185" t="s">
        <v>5474</v>
      </c>
      <c r="AF679" s="185" t="s">
        <v>5474</v>
      </c>
      <c r="AG679" s="185" t="s">
        <v>5474</v>
      </c>
      <c r="AH679" s="185" t="s">
        <v>5474</v>
      </c>
      <c r="AI679" s="185" t="s">
        <v>5474</v>
      </c>
      <c r="AJ679" s="185" t="s">
        <v>5474</v>
      </c>
    </row>
    <row r="680" spans="28:36">
      <c r="AB680" s="185">
        <v>3131</v>
      </c>
      <c r="AC680" s="185" t="s">
        <v>655</v>
      </c>
      <c r="AD680" s="185" t="s">
        <v>5474</v>
      </c>
      <c r="AE680" s="185" t="s">
        <v>5474</v>
      </c>
      <c r="AF680" s="185" t="s">
        <v>5474</v>
      </c>
      <c r="AG680" s="185" t="s">
        <v>5474</v>
      </c>
      <c r="AH680" s="185" t="s">
        <v>5474</v>
      </c>
      <c r="AI680" s="185" t="s">
        <v>5474</v>
      </c>
      <c r="AJ680" s="185" t="s">
        <v>5474</v>
      </c>
    </row>
    <row r="681" spans="28:36">
      <c r="AB681" s="185">
        <v>3138</v>
      </c>
      <c r="AC681" s="185" t="s">
        <v>2686</v>
      </c>
      <c r="AD681" s="185" t="s">
        <v>5474</v>
      </c>
      <c r="AE681" s="185" t="s">
        <v>5474</v>
      </c>
      <c r="AF681" s="185" t="s">
        <v>5474</v>
      </c>
      <c r="AG681" s="185" t="s">
        <v>5474</v>
      </c>
      <c r="AH681" s="185" t="s">
        <v>5474</v>
      </c>
      <c r="AI681" s="185" t="s">
        <v>5474</v>
      </c>
      <c r="AJ681" s="185" t="s">
        <v>5474</v>
      </c>
    </row>
    <row r="682" spans="28:36">
      <c r="AB682" s="185">
        <v>3141</v>
      </c>
      <c r="AC682" s="185" t="s">
        <v>656</v>
      </c>
      <c r="AD682" s="185" t="s">
        <v>5474</v>
      </c>
      <c r="AE682" s="185" t="s">
        <v>5474</v>
      </c>
      <c r="AF682" s="185" t="s">
        <v>5474</v>
      </c>
      <c r="AG682" s="185" t="s">
        <v>5474</v>
      </c>
      <c r="AH682" s="185" t="s">
        <v>5474</v>
      </c>
      <c r="AI682" s="185" t="s">
        <v>5474</v>
      </c>
      <c r="AJ682" s="185" t="s">
        <v>5474</v>
      </c>
    </row>
    <row r="683" spans="28:36">
      <c r="AB683" s="185">
        <v>3144</v>
      </c>
      <c r="AC683" s="185" t="s">
        <v>657</v>
      </c>
      <c r="AD683" s="185" t="s">
        <v>5474</v>
      </c>
      <c r="AE683" s="185" t="s">
        <v>5474</v>
      </c>
      <c r="AF683" s="185" t="s">
        <v>5474</v>
      </c>
      <c r="AG683" s="185" t="s">
        <v>5474</v>
      </c>
      <c r="AH683" s="185" t="s">
        <v>5474</v>
      </c>
      <c r="AI683" s="185" t="s">
        <v>5474</v>
      </c>
      <c r="AJ683" s="185" t="s">
        <v>5474</v>
      </c>
    </row>
    <row r="684" spans="28:36">
      <c r="AB684" s="185">
        <v>3147</v>
      </c>
      <c r="AC684" s="185" t="s">
        <v>2693</v>
      </c>
      <c r="AD684" s="185" t="s">
        <v>5474</v>
      </c>
      <c r="AE684" s="185" t="s">
        <v>5474</v>
      </c>
      <c r="AF684" s="185" t="s">
        <v>5474</v>
      </c>
      <c r="AG684" s="185" t="s">
        <v>5474</v>
      </c>
      <c r="AH684" s="185" t="s">
        <v>5474</v>
      </c>
      <c r="AI684" s="185" t="s">
        <v>5474</v>
      </c>
      <c r="AJ684" s="185" t="s">
        <v>5474</v>
      </c>
    </row>
    <row r="685" spans="28:36">
      <c r="AB685" s="185">
        <v>3149</v>
      </c>
      <c r="AC685" s="185" t="s">
        <v>658</v>
      </c>
      <c r="AD685" s="185" t="s">
        <v>5474</v>
      </c>
      <c r="AE685" s="185" t="s">
        <v>5474</v>
      </c>
      <c r="AF685" s="185" t="s">
        <v>5474</v>
      </c>
      <c r="AG685" s="185" t="s">
        <v>5474</v>
      </c>
      <c r="AH685" s="185" t="s">
        <v>5474</v>
      </c>
      <c r="AI685" s="185" t="s">
        <v>5474</v>
      </c>
      <c r="AJ685" s="185" t="s">
        <v>5474</v>
      </c>
    </row>
    <row r="686" spans="28:36">
      <c r="AB686" s="185">
        <v>3150</v>
      </c>
      <c r="AC686" s="185" t="s">
        <v>2696</v>
      </c>
      <c r="AD686" s="185" t="s">
        <v>5474</v>
      </c>
      <c r="AE686" s="185" t="s">
        <v>5474</v>
      </c>
      <c r="AF686" s="185" t="s">
        <v>5474</v>
      </c>
      <c r="AG686" s="185" t="s">
        <v>5474</v>
      </c>
      <c r="AH686" s="185" t="s">
        <v>5474</v>
      </c>
      <c r="AI686" s="185" t="s">
        <v>5474</v>
      </c>
      <c r="AJ686" s="185" t="s">
        <v>5474</v>
      </c>
    </row>
    <row r="687" spans="28:36">
      <c r="AB687" s="185">
        <v>3152</v>
      </c>
      <c r="AC687" s="185" t="s">
        <v>659</v>
      </c>
      <c r="AD687" s="185" t="s">
        <v>5474</v>
      </c>
      <c r="AE687" s="185" t="s">
        <v>5474</v>
      </c>
      <c r="AF687" s="185" t="s">
        <v>5474</v>
      </c>
      <c r="AG687" s="185" t="s">
        <v>5474</v>
      </c>
      <c r="AH687" s="185" t="s">
        <v>5474</v>
      </c>
      <c r="AI687" s="185" t="s">
        <v>5474</v>
      </c>
      <c r="AJ687" s="185" t="s">
        <v>5474</v>
      </c>
    </row>
    <row r="688" spans="28:36">
      <c r="AB688" s="185">
        <v>3162</v>
      </c>
      <c r="AC688" s="185" t="s">
        <v>660</v>
      </c>
      <c r="AD688" s="185" t="s">
        <v>5474</v>
      </c>
      <c r="AE688" s="185" t="s">
        <v>5474</v>
      </c>
      <c r="AF688" s="185" t="s">
        <v>5474</v>
      </c>
      <c r="AG688" s="185" t="s">
        <v>5474</v>
      </c>
      <c r="AH688" s="185" t="s">
        <v>5474</v>
      </c>
      <c r="AI688" s="185" t="s">
        <v>5474</v>
      </c>
      <c r="AJ688" s="185" t="s">
        <v>5474</v>
      </c>
    </row>
    <row r="689" spans="28:36">
      <c r="AB689" s="185">
        <v>3163</v>
      </c>
      <c r="AC689" s="185" t="s">
        <v>661</v>
      </c>
      <c r="AD689" s="185" t="s">
        <v>5474</v>
      </c>
      <c r="AE689" s="185" t="s">
        <v>5474</v>
      </c>
      <c r="AF689" s="185" t="s">
        <v>5474</v>
      </c>
      <c r="AG689" s="185" t="s">
        <v>5474</v>
      </c>
      <c r="AH689" s="185" t="s">
        <v>5474</v>
      </c>
      <c r="AI689" s="185" t="s">
        <v>5474</v>
      </c>
      <c r="AJ689" s="185" t="s">
        <v>5474</v>
      </c>
    </row>
    <row r="690" spans="28:36">
      <c r="AB690" s="185">
        <v>3164</v>
      </c>
      <c r="AC690" s="185" t="s">
        <v>662</v>
      </c>
      <c r="AD690" s="185" t="s">
        <v>5474</v>
      </c>
      <c r="AE690" s="185" t="s">
        <v>5474</v>
      </c>
      <c r="AF690" s="185" t="s">
        <v>5474</v>
      </c>
      <c r="AG690" s="185" t="s">
        <v>5474</v>
      </c>
      <c r="AH690" s="185" t="s">
        <v>5474</v>
      </c>
      <c r="AI690" s="185" t="s">
        <v>5474</v>
      </c>
      <c r="AJ690" s="185" t="s">
        <v>5474</v>
      </c>
    </row>
    <row r="691" spans="28:36">
      <c r="AB691" s="185">
        <v>3167</v>
      </c>
      <c r="AC691" s="185" t="s">
        <v>663</v>
      </c>
      <c r="AD691" s="185" t="s">
        <v>5474</v>
      </c>
      <c r="AE691" s="185" t="s">
        <v>5474</v>
      </c>
      <c r="AF691" s="185" t="s">
        <v>5474</v>
      </c>
      <c r="AG691" s="185" t="s">
        <v>5474</v>
      </c>
      <c r="AH691" s="185" t="s">
        <v>5474</v>
      </c>
      <c r="AI691" s="185" t="s">
        <v>5474</v>
      </c>
      <c r="AJ691" s="185" t="s">
        <v>5474</v>
      </c>
    </row>
    <row r="692" spans="28:36">
      <c r="AB692" s="185">
        <v>3168</v>
      </c>
      <c r="AC692" s="185" t="s">
        <v>2705</v>
      </c>
      <c r="AD692" s="185" t="s">
        <v>5474</v>
      </c>
      <c r="AE692" s="185" t="s">
        <v>5474</v>
      </c>
      <c r="AF692" s="185" t="s">
        <v>5474</v>
      </c>
      <c r="AG692" s="185" t="s">
        <v>5474</v>
      </c>
      <c r="AH692" s="185" t="s">
        <v>5474</v>
      </c>
      <c r="AI692" s="185" t="s">
        <v>5474</v>
      </c>
      <c r="AJ692" s="185" t="s">
        <v>5474</v>
      </c>
    </row>
    <row r="693" spans="28:36">
      <c r="AB693" s="185">
        <v>3169</v>
      </c>
      <c r="AC693" s="185" t="s">
        <v>664</v>
      </c>
      <c r="AD693" s="185" t="s">
        <v>5474</v>
      </c>
      <c r="AE693" s="185" t="s">
        <v>5474</v>
      </c>
      <c r="AF693" s="185" t="s">
        <v>5474</v>
      </c>
      <c r="AG693" s="185" t="s">
        <v>5474</v>
      </c>
      <c r="AH693" s="185" t="s">
        <v>5474</v>
      </c>
      <c r="AI693" s="185" t="s">
        <v>5474</v>
      </c>
      <c r="AJ693" s="185" t="s">
        <v>5474</v>
      </c>
    </row>
    <row r="694" spans="28:36">
      <c r="AB694" s="185">
        <v>3171</v>
      </c>
      <c r="AC694" s="185" t="s">
        <v>665</v>
      </c>
      <c r="AD694" s="185" t="s">
        <v>5474</v>
      </c>
      <c r="AE694" s="185" t="s">
        <v>5474</v>
      </c>
      <c r="AF694" s="185" t="s">
        <v>5474</v>
      </c>
      <c r="AG694" s="185" t="s">
        <v>5474</v>
      </c>
      <c r="AH694" s="185" t="s">
        <v>5474</v>
      </c>
      <c r="AI694" s="185" t="s">
        <v>5474</v>
      </c>
      <c r="AJ694" s="185" t="s">
        <v>5474</v>
      </c>
    </row>
    <row r="695" spans="28:36">
      <c r="AB695" s="185">
        <v>3176</v>
      </c>
      <c r="AC695" s="185" t="s">
        <v>666</v>
      </c>
      <c r="AD695" s="185" t="s">
        <v>5474</v>
      </c>
      <c r="AE695" s="185" t="s">
        <v>5474</v>
      </c>
      <c r="AF695" s="185" t="s">
        <v>5474</v>
      </c>
      <c r="AG695" s="185" t="s">
        <v>5474</v>
      </c>
      <c r="AH695" s="185" t="s">
        <v>5474</v>
      </c>
      <c r="AI695" s="185" t="s">
        <v>5474</v>
      </c>
      <c r="AJ695" s="185" t="s">
        <v>5474</v>
      </c>
    </row>
    <row r="696" spans="28:36">
      <c r="AB696" s="185">
        <v>3178</v>
      </c>
      <c r="AC696" s="185" t="s">
        <v>2712</v>
      </c>
      <c r="AD696" s="185" t="s">
        <v>5474</v>
      </c>
      <c r="AE696" s="185" t="s">
        <v>5474</v>
      </c>
      <c r="AF696" s="185" t="s">
        <v>5474</v>
      </c>
      <c r="AG696" s="185" t="s">
        <v>5474</v>
      </c>
      <c r="AH696" s="185" t="s">
        <v>5474</v>
      </c>
      <c r="AI696" s="185" t="s">
        <v>5474</v>
      </c>
      <c r="AJ696" s="185" t="s">
        <v>5474</v>
      </c>
    </row>
    <row r="697" spans="28:36">
      <c r="AB697" s="185">
        <v>3184</v>
      </c>
      <c r="AC697" s="185" t="s">
        <v>2714</v>
      </c>
      <c r="AD697" s="185" t="s">
        <v>5474</v>
      </c>
      <c r="AE697" s="185" t="s">
        <v>5474</v>
      </c>
      <c r="AF697" s="185" t="s">
        <v>5474</v>
      </c>
      <c r="AG697" s="185" t="s">
        <v>5474</v>
      </c>
      <c r="AH697" s="185" t="s">
        <v>5474</v>
      </c>
      <c r="AI697" s="185" t="s">
        <v>5474</v>
      </c>
      <c r="AJ697" s="185" t="s">
        <v>5474</v>
      </c>
    </row>
    <row r="698" spans="28:36">
      <c r="AB698" s="185">
        <v>3188</v>
      </c>
      <c r="AC698" s="185" t="s">
        <v>667</v>
      </c>
      <c r="AD698" s="185" t="s">
        <v>5474</v>
      </c>
      <c r="AE698" s="185" t="s">
        <v>5474</v>
      </c>
      <c r="AF698" s="185" t="s">
        <v>5474</v>
      </c>
      <c r="AG698" s="185" t="s">
        <v>5474</v>
      </c>
      <c r="AH698" s="185" t="s">
        <v>5474</v>
      </c>
      <c r="AI698" s="185" t="s">
        <v>5474</v>
      </c>
      <c r="AJ698" s="185" t="s">
        <v>5474</v>
      </c>
    </row>
    <row r="699" spans="28:36">
      <c r="AB699" s="185">
        <v>3189</v>
      </c>
      <c r="AC699" s="185" t="s">
        <v>668</v>
      </c>
      <c r="AD699" s="185" t="s">
        <v>5474</v>
      </c>
      <c r="AE699" s="185" t="s">
        <v>5474</v>
      </c>
      <c r="AF699" s="185" t="s">
        <v>5474</v>
      </c>
      <c r="AG699" s="185" t="s">
        <v>5474</v>
      </c>
      <c r="AH699" s="185" t="s">
        <v>5474</v>
      </c>
      <c r="AI699" s="185" t="s">
        <v>5474</v>
      </c>
      <c r="AJ699" s="185" t="s">
        <v>5474</v>
      </c>
    </row>
    <row r="700" spans="28:36">
      <c r="AB700" s="185">
        <v>3191</v>
      </c>
      <c r="AC700" s="185" t="s">
        <v>669</v>
      </c>
      <c r="AD700" s="185" t="s">
        <v>5474</v>
      </c>
      <c r="AE700" s="185" t="s">
        <v>5474</v>
      </c>
      <c r="AF700" s="185" t="s">
        <v>5474</v>
      </c>
      <c r="AG700" s="185" t="s">
        <v>5474</v>
      </c>
      <c r="AH700" s="185" t="s">
        <v>5474</v>
      </c>
      <c r="AI700" s="185" t="s">
        <v>5474</v>
      </c>
      <c r="AJ700" s="185" t="s">
        <v>5474</v>
      </c>
    </row>
    <row r="701" spans="28:36">
      <c r="AB701" s="185">
        <v>3202</v>
      </c>
      <c r="AC701" s="185" t="s">
        <v>670</v>
      </c>
      <c r="AD701" s="185" t="s">
        <v>5474</v>
      </c>
      <c r="AE701" s="185" t="s">
        <v>5474</v>
      </c>
      <c r="AF701" s="185" t="s">
        <v>5474</v>
      </c>
      <c r="AG701" s="185" t="s">
        <v>5474</v>
      </c>
      <c r="AH701" s="185" t="s">
        <v>5474</v>
      </c>
      <c r="AI701" s="185" t="s">
        <v>5474</v>
      </c>
      <c r="AJ701" s="185" t="s">
        <v>5474</v>
      </c>
    </row>
    <row r="702" spans="28:36">
      <c r="AB702" s="185">
        <v>3205</v>
      </c>
      <c r="AC702" s="185" t="s">
        <v>671</v>
      </c>
      <c r="AD702" s="185" t="s">
        <v>5474</v>
      </c>
      <c r="AE702" s="185" t="s">
        <v>5474</v>
      </c>
      <c r="AF702" s="185" t="s">
        <v>5474</v>
      </c>
      <c r="AG702" s="185" t="s">
        <v>5474</v>
      </c>
      <c r="AH702" s="185" t="s">
        <v>5474</v>
      </c>
      <c r="AI702" s="185" t="s">
        <v>5474</v>
      </c>
      <c r="AJ702" s="185" t="s">
        <v>5474</v>
      </c>
    </row>
    <row r="703" spans="28:36">
      <c r="AB703" s="185">
        <v>3206</v>
      </c>
      <c r="AC703" s="185" t="s">
        <v>9</v>
      </c>
      <c r="AD703" s="185" t="s">
        <v>5474</v>
      </c>
      <c r="AE703" s="185" t="s">
        <v>5474</v>
      </c>
      <c r="AF703" s="185" t="s">
        <v>5474</v>
      </c>
      <c r="AG703" s="185" t="s">
        <v>5474</v>
      </c>
      <c r="AH703" s="185" t="s">
        <v>5474</v>
      </c>
      <c r="AI703" s="185" t="s">
        <v>5474</v>
      </c>
      <c r="AJ703" s="185" t="s">
        <v>5474</v>
      </c>
    </row>
    <row r="704" spans="28:36">
      <c r="AB704" s="185">
        <v>3207</v>
      </c>
      <c r="AC704" s="185" t="s">
        <v>672</v>
      </c>
      <c r="AD704" s="185" t="s">
        <v>5474</v>
      </c>
      <c r="AE704" s="185" t="s">
        <v>5474</v>
      </c>
      <c r="AF704" s="185" t="s">
        <v>5474</v>
      </c>
      <c r="AG704" s="185" t="s">
        <v>5474</v>
      </c>
      <c r="AH704" s="185" t="s">
        <v>5474</v>
      </c>
      <c r="AI704" s="185" t="s">
        <v>5474</v>
      </c>
      <c r="AJ704" s="185" t="s">
        <v>5474</v>
      </c>
    </row>
    <row r="705" spans="28:36">
      <c r="AB705" s="185">
        <v>3209</v>
      </c>
      <c r="AC705" s="185" t="s">
        <v>673</v>
      </c>
      <c r="AD705" s="185" t="s">
        <v>5474</v>
      </c>
      <c r="AE705" s="185" t="s">
        <v>5474</v>
      </c>
      <c r="AF705" s="185" t="s">
        <v>5474</v>
      </c>
      <c r="AG705" s="185" t="s">
        <v>5474</v>
      </c>
      <c r="AH705" s="185" t="s">
        <v>5474</v>
      </c>
      <c r="AI705" s="185" t="s">
        <v>5474</v>
      </c>
      <c r="AJ705" s="185" t="s">
        <v>5474</v>
      </c>
    </row>
    <row r="706" spans="28:36">
      <c r="AB706" s="185">
        <v>3211</v>
      </c>
      <c r="AC706" s="185" t="s">
        <v>674</v>
      </c>
      <c r="AD706" s="185" t="s">
        <v>5474</v>
      </c>
      <c r="AE706" s="185" t="s">
        <v>5474</v>
      </c>
      <c r="AF706" s="185" t="s">
        <v>5474</v>
      </c>
      <c r="AG706" s="185" t="s">
        <v>5474</v>
      </c>
      <c r="AH706" s="185" t="s">
        <v>5474</v>
      </c>
      <c r="AI706" s="185" t="s">
        <v>5474</v>
      </c>
      <c r="AJ706" s="185" t="s">
        <v>5474</v>
      </c>
    </row>
    <row r="707" spans="28:36">
      <c r="AB707" s="185">
        <v>3213</v>
      </c>
      <c r="AC707" s="185" t="s">
        <v>675</v>
      </c>
      <c r="AD707" s="185" t="s">
        <v>5474</v>
      </c>
      <c r="AE707" s="185" t="s">
        <v>5474</v>
      </c>
      <c r="AF707" s="185" t="s">
        <v>5474</v>
      </c>
      <c r="AG707" s="185" t="s">
        <v>5474</v>
      </c>
      <c r="AH707" s="185" t="s">
        <v>5474</v>
      </c>
      <c r="AI707" s="185" t="s">
        <v>5474</v>
      </c>
      <c r="AJ707" s="185" t="s">
        <v>5474</v>
      </c>
    </row>
    <row r="708" spans="28:36">
      <c r="AB708" s="185">
        <v>3217</v>
      </c>
      <c r="AC708" s="185" t="s">
        <v>676</v>
      </c>
      <c r="AD708" s="185" t="s">
        <v>5474</v>
      </c>
      <c r="AE708" s="185" t="s">
        <v>5474</v>
      </c>
      <c r="AF708" s="185" t="s">
        <v>5474</v>
      </c>
      <c r="AG708" s="185" t="s">
        <v>5474</v>
      </c>
      <c r="AH708" s="185" t="s">
        <v>5474</v>
      </c>
      <c r="AI708" s="185" t="s">
        <v>5474</v>
      </c>
      <c r="AJ708" s="185" t="s">
        <v>5474</v>
      </c>
    </row>
    <row r="709" spans="28:36">
      <c r="AB709" s="185">
        <v>3218</v>
      </c>
      <c r="AC709" s="185" t="s">
        <v>677</v>
      </c>
      <c r="AD709" s="185" t="s">
        <v>5474</v>
      </c>
      <c r="AE709" s="185" t="s">
        <v>5474</v>
      </c>
      <c r="AF709" s="185" t="s">
        <v>5474</v>
      </c>
      <c r="AG709" s="185" t="s">
        <v>5474</v>
      </c>
      <c r="AH709" s="185" t="s">
        <v>5474</v>
      </c>
      <c r="AI709" s="185" t="s">
        <v>5474</v>
      </c>
      <c r="AJ709" s="185" t="s">
        <v>5474</v>
      </c>
    </row>
    <row r="710" spans="28:36">
      <c r="AB710" s="185">
        <v>3219</v>
      </c>
      <c r="AC710" s="185" t="s">
        <v>678</v>
      </c>
      <c r="AD710" s="185" t="s">
        <v>5474</v>
      </c>
      <c r="AE710" s="185" t="s">
        <v>5474</v>
      </c>
      <c r="AF710" s="185" t="s">
        <v>5474</v>
      </c>
      <c r="AG710" s="185" t="s">
        <v>5474</v>
      </c>
      <c r="AH710" s="185" t="s">
        <v>5474</v>
      </c>
      <c r="AI710" s="185" t="s">
        <v>5474</v>
      </c>
      <c r="AJ710" s="185" t="s">
        <v>5474</v>
      </c>
    </row>
    <row r="711" spans="28:36">
      <c r="AB711" s="185">
        <v>3221</v>
      </c>
      <c r="AC711" s="185" t="s">
        <v>679</v>
      </c>
      <c r="AD711" s="185" t="s">
        <v>5474</v>
      </c>
      <c r="AE711" s="185" t="s">
        <v>5474</v>
      </c>
      <c r="AF711" s="185" t="s">
        <v>5474</v>
      </c>
      <c r="AG711" s="185" t="s">
        <v>5474</v>
      </c>
      <c r="AH711" s="185" t="s">
        <v>5474</v>
      </c>
      <c r="AI711" s="185" t="s">
        <v>5474</v>
      </c>
      <c r="AJ711" s="185" t="s">
        <v>5474</v>
      </c>
    </row>
    <row r="712" spans="28:36">
      <c r="AB712" s="185">
        <v>3224</v>
      </c>
      <c r="AC712" s="185" t="s">
        <v>680</v>
      </c>
      <c r="AD712" s="185" t="s">
        <v>5474</v>
      </c>
      <c r="AE712" s="185" t="s">
        <v>5474</v>
      </c>
      <c r="AF712" s="185" t="s">
        <v>5474</v>
      </c>
      <c r="AG712" s="185" t="s">
        <v>5474</v>
      </c>
      <c r="AH712" s="185" t="s">
        <v>5474</v>
      </c>
      <c r="AI712" s="185" t="s">
        <v>5474</v>
      </c>
      <c r="AJ712" s="185" t="s">
        <v>5474</v>
      </c>
    </row>
    <row r="713" spans="28:36">
      <c r="AB713" s="185">
        <v>3226</v>
      </c>
      <c r="AC713" s="185" t="s">
        <v>681</v>
      </c>
      <c r="AD713" s="185" t="s">
        <v>5474</v>
      </c>
      <c r="AE713" s="185" t="s">
        <v>5474</v>
      </c>
      <c r="AF713" s="185" t="s">
        <v>5474</v>
      </c>
      <c r="AG713" s="185" t="s">
        <v>5474</v>
      </c>
      <c r="AH713" s="185" t="s">
        <v>5474</v>
      </c>
      <c r="AI713" s="185" t="s">
        <v>5474</v>
      </c>
      <c r="AJ713" s="185" t="s">
        <v>5474</v>
      </c>
    </row>
    <row r="714" spans="28:36">
      <c r="AB714" s="185">
        <v>3227</v>
      </c>
      <c r="AC714" s="185" t="s">
        <v>682</v>
      </c>
      <c r="AD714" s="185" t="s">
        <v>5474</v>
      </c>
      <c r="AE714" s="185" t="s">
        <v>5474</v>
      </c>
      <c r="AF714" s="185" t="s">
        <v>5474</v>
      </c>
      <c r="AG714" s="185" t="s">
        <v>5474</v>
      </c>
      <c r="AH714" s="185" t="s">
        <v>5474</v>
      </c>
      <c r="AI714" s="185" t="s">
        <v>5474</v>
      </c>
      <c r="AJ714" s="185" t="s">
        <v>5474</v>
      </c>
    </row>
    <row r="715" spans="28:36">
      <c r="AB715" s="185">
        <v>3228</v>
      </c>
      <c r="AC715" s="185" t="s">
        <v>683</v>
      </c>
      <c r="AD715" s="185" t="s">
        <v>5474</v>
      </c>
      <c r="AE715" s="185" t="s">
        <v>5474</v>
      </c>
      <c r="AF715" s="185" t="s">
        <v>5474</v>
      </c>
      <c r="AG715" s="185" t="s">
        <v>5474</v>
      </c>
      <c r="AH715" s="185" t="s">
        <v>5474</v>
      </c>
      <c r="AI715" s="185" t="s">
        <v>5474</v>
      </c>
      <c r="AJ715" s="185" t="s">
        <v>5474</v>
      </c>
    </row>
    <row r="716" spans="28:36">
      <c r="AB716" s="185">
        <v>3229</v>
      </c>
      <c r="AC716" s="185" t="s">
        <v>684</v>
      </c>
      <c r="AD716" s="185" t="s">
        <v>5474</v>
      </c>
      <c r="AE716" s="185" t="s">
        <v>5474</v>
      </c>
      <c r="AF716" s="185" t="s">
        <v>5474</v>
      </c>
      <c r="AG716" s="185" t="s">
        <v>5474</v>
      </c>
      <c r="AH716" s="185" t="s">
        <v>5474</v>
      </c>
      <c r="AI716" s="185" t="s">
        <v>5474</v>
      </c>
      <c r="AJ716" s="185" t="s">
        <v>5474</v>
      </c>
    </row>
    <row r="717" spans="28:36">
      <c r="AB717" s="185">
        <v>3230</v>
      </c>
      <c r="AC717" s="185" t="s">
        <v>685</v>
      </c>
      <c r="AD717" s="185" t="s">
        <v>5474</v>
      </c>
      <c r="AE717" s="185" t="s">
        <v>5474</v>
      </c>
      <c r="AF717" s="185" t="s">
        <v>5474</v>
      </c>
      <c r="AG717" s="185" t="s">
        <v>5474</v>
      </c>
      <c r="AH717" s="185" t="s">
        <v>5474</v>
      </c>
      <c r="AI717" s="185" t="s">
        <v>5474</v>
      </c>
      <c r="AJ717" s="185" t="s">
        <v>5474</v>
      </c>
    </row>
    <row r="718" spans="28:36">
      <c r="AB718" s="185">
        <v>3231</v>
      </c>
      <c r="AC718" s="185" t="s">
        <v>686</v>
      </c>
      <c r="AD718" s="185" t="s">
        <v>5473</v>
      </c>
      <c r="AE718" s="185" t="s">
        <v>5472</v>
      </c>
      <c r="AF718" s="185" t="s">
        <v>5474</v>
      </c>
      <c r="AG718" s="185" t="s">
        <v>5474</v>
      </c>
      <c r="AH718" s="185" t="s">
        <v>5474</v>
      </c>
      <c r="AI718" s="185" t="s">
        <v>5474</v>
      </c>
      <c r="AJ718" s="185" t="s">
        <v>5478</v>
      </c>
    </row>
    <row r="719" spans="28:36">
      <c r="AB719" s="185">
        <v>3232</v>
      </c>
      <c r="AC719" s="185" t="s">
        <v>687</v>
      </c>
      <c r="AD719" s="185" t="s">
        <v>5474</v>
      </c>
      <c r="AE719" s="185" t="s">
        <v>5474</v>
      </c>
      <c r="AF719" s="185" t="s">
        <v>5474</v>
      </c>
      <c r="AG719" s="185" t="s">
        <v>5474</v>
      </c>
      <c r="AH719" s="185" t="s">
        <v>5474</v>
      </c>
      <c r="AI719" s="185" t="s">
        <v>5474</v>
      </c>
      <c r="AJ719" s="185" t="s">
        <v>5474</v>
      </c>
    </row>
    <row r="720" spans="28:36">
      <c r="AB720" s="185">
        <v>3234</v>
      </c>
      <c r="AC720" s="185" t="s">
        <v>688</v>
      </c>
      <c r="AD720" s="185" t="s">
        <v>5474</v>
      </c>
      <c r="AE720" s="185" t="s">
        <v>5474</v>
      </c>
      <c r="AF720" s="185" t="s">
        <v>5474</v>
      </c>
      <c r="AG720" s="185" t="s">
        <v>5474</v>
      </c>
      <c r="AH720" s="185" t="s">
        <v>5474</v>
      </c>
      <c r="AI720" s="185" t="s">
        <v>5474</v>
      </c>
      <c r="AJ720" s="185" t="s">
        <v>5474</v>
      </c>
    </row>
    <row r="721" spans="28:36">
      <c r="AB721" s="185">
        <v>3236</v>
      </c>
      <c r="AC721" s="185" t="s">
        <v>689</v>
      </c>
      <c r="AD721" s="185" t="s">
        <v>5474</v>
      </c>
      <c r="AE721" s="185" t="s">
        <v>5474</v>
      </c>
      <c r="AF721" s="185" t="s">
        <v>5474</v>
      </c>
      <c r="AG721" s="185" t="s">
        <v>5474</v>
      </c>
      <c r="AH721" s="185" t="s">
        <v>5474</v>
      </c>
      <c r="AI721" s="185" t="s">
        <v>5474</v>
      </c>
      <c r="AJ721" s="185" t="s">
        <v>5474</v>
      </c>
    </row>
    <row r="722" spans="28:36">
      <c r="AB722" s="185">
        <v>3252</v>
      </c>
      <c r="AC722" s="185" t="s">
        <v>690</v>
      </c>
      <c r="AD722" s="185" t="s">
        <v>5474</v>
      </c>
      <c r="AE722" s="185" t="s">
        <v>5474</v>
      </c>
      <c r="AF722" s="185" t="s">
        <v>5474</v>
      </c>
      <c r="AG722" s="185" t="s">
        <v>5474</v>
      </c>
      <c r="AH722" s="185" t="s">
        <v>5474</v>
      </c>
      <c r="AI722" s="185" t="s">
        <v>5474</v>
      </c>
      <c r="AJ722" s="185" t="s">
        <v>5474</v>
      </c>
    </row>
    <row r="723" spans="28:36">
      <c r="AB723" s="185">
        <v>3257</v>
      </c>
      <c r="AC723" s="185" t="s">
        <v>691</v>
      </c>
      <c r="AD723" s="185" t="s">
        <v>5474</v>
      </c>
      <c r="AE723" s="185" t="s">
        <v>5474</v>
      </c>
      <c r="AF723" s="185" t="s">
        <v>5474</v>
      </c>
      <c r="AG723" s="185" t="s">
        <v>5474</v>
      </c>
      <c r="AH723" s="185" t="s">
        <v>5474</v>
      </c>
      <c r="AI723" s="185" t="s">
        <v>5474</v>
      </c>
      <c r="AJ723" s="185" t="s">
        <v>5474</v>
      </c>
    </row>
    <row r="724" spans="28:36">
      <c r="AB724" s="185">
        <v>3259</v>
      </c>
      <c r="AC724" s="185" t="s">
        <v>692</v>
      </c>
      <c r="AD724" s="185" t="s">
        <v>5474</v>
      </c>
      <c r="AE724" s="185" t="s">
        <v>5474</v>
      </c>
      <c r="AF724" s="185" t="s">
        <v>5474</v>
      </c>
      <c r="AG724" s="185" t="s">
        <v>5474</v>
      </c>
      <c r="AH724" s="185" t="s">
        <v>5474</v>
      </c>
      <c r="AI724" s="185" t="s">
        <v>5474</v>
      </c>
      <c r="AJ724" s="185" t="s">
        <v>5474</v>
      </c>
    </row>
    <row r="725" spans="28:36">
      <c r="AB725" s="185">
        <v>3260</v>
      </c>
      <c r="AC725" s="185" t="s">
        <v>693</v>
      </c>
      <c r="AD725" s="185" t="s">
        <v>5474</v>
      </c>
      <c r="AE725" s="185" t="s">
        <v>5474</v>
      </c>
      <c r="AF725" s="185" t="s">
        <v>5474</v>
      </c>
      <c r="AG725" s="185" t="s">
        <v>5474</v>
      </c>
      <c r="AH725" s="185" t="s">
        <v>5474</v>
      </c>
      <c r="AI725" s="185" t="s">
        <v>5474</v>
      </c>
      <c r="AJ725" s="185" t="s">
        <v>5474</v>
      </c>
    </row>
    <row r="726" spans="28:36">
      <c r="AB726" s="185">
        <v>3264</v>
      </c>
      <c r="AC726" s="185" t="s">
        <v>694</v>
      </c>
      <c r="AD726" s="185" t="s">
        <v>5474</v>
      </c>
      <c r="AE726" s="185" t="s">
        <v>5474</v>
      </c>
      <c r="AF726" s="185" t="s">
        <v>5474</v>
      </c>
      <c r="AG726" s="185" t="s">
        <v>5474</v>
      </c>
      <c r="AH726" s="185" t="s">
        <v>5474</v>
      </c>
      <c r="AI726" s="185" t="s">
        <v>5474</v>
      </c>
      <c r="AJ726" s="185" t="s">
        <v>5474</v>
      </c>
    </row>
    <row r="727" spans="28:36">
      <c r="AB727" s="185">
        <v>3265</v>
      </c>
      <c r="AC727" s="185" t="s">
        <v>695</v>
      </c>
      <c r="AD727" s="185" t="s">
        <v>5474</v>
      </c>
      <c r="AE727" s="185" t="s">
        <v>5474</v>
      </c>
      <c r="AF727" s="185" t="s">
        <v>5474</v>
      </c>
      <c r="AG727" s="185" t="s">
        <v>5474</v>
      </c>
      <c r="AH727" s="185" t="s">
        <v>5474</v>
      </c>
      <c r="AI727" s="185" t="s">
        <v>5474</v>
      </c>
      <c r="AJ727" s="185" t="s">
        <v>5474</v>
      </c>
    </row>
    <row r="728" spans="28:36">
      <c r="AB728" s="185">
        <v>3266</v>
      </c>
      <c r="AC728" s="185" t="s">
        <v>696</v>
      </c>
      <c r="AD728" s="185" t="s">
        <v>5474</v>
      </c>
      <c r="AE728" s="185" t="s">
        <v>5474</v>
      </c>
      <c r="AF728" s="185" t="s">
        <v>5474</v>
      </c>
      <c r="AG728" s="185" t="s">
        <v>5474</v>
      </c>
      <c r="AH728" s="185" t="s">
        <v>5474</v>
      </c>
      <c r="AI728" s="185" t="s">
        <v>5474</v>
      </c>
      <c r="AJ728" s="185" t="s">
        <v>5474</v>
      </c>
    </row>
    <row r="729" spans="28:36">
      <c r="AB729" s="185">
        <v>3268</v>
      </c>
      <c r="AC729" s="185" t="s">
        <v>697</v>
      </c>
      <c r="AD729" s="185" t="s">
        <v>5474</v>
      </c>
      <c r="AE729" s="185" t="s">
        <v>5474</v>
      </c>
      <c r="AF729" s="185" t="s">
        <v>5474</v>
      </c>
      <c r="AG729" s="185" t="s">
        <v>5474</v>
      </c>
      <c r="AH729" s="185" t="s">
        <v>5474</v>
      </c>
      <c r="AI729" s="185" t="s">
        <v>5474</v>
      </c>
      <c r="AJ729" s="185" t="s">
        <v>5474</v>
      </c>
    </row>
    <row r="730" spans="28:36">
      <c r="AB730" s="185">
        <v>3272</v>
      </c>
      <c r="AC730" s="185" t="s">
        <v>698</v>
      </c>
      <c r="AD730" s="185" t="s">
        <v>5474</v>
      </c>
      <c r="AE730" s="185" t="s">
        <v>5474</v>
      </c>
      <c r="AF730" s="185" t="s">
        <v>5474</v>
      </c>
      <c r="AG730" s="185" t="s">
        <v>5474</v>
      </c>
      <c r="AH730" s="185" t="s">
        <v>5474</v>
      </c>
      <c r="AI730" s="185" t="s">
        <v>5474</v>
      </c>
      <c r="AJ730" s="185" t="s">
        <v>5474</v>
      </c>
    </row>
    <row r="731" spans="28:36">
      <c r="AB731" s="185">
        <v>3276</v>
      </c>
      <c r="AC731" s="185" t="s">
        <v>699</v>
      </c>
      <c r="AD731" s="185" t="s">
        <v>5474</v>
      </c>
      <c r="AE731" s="185" t="s">
        <v>5474</v>
      </c>
      <c r="AF731" s="185" t="s">
        <v>5474</v>
      </c>
      <c r="AG731" s="185" t="s">
        <v>5474</v>
      </c>
      <c r="AH731" s="185" t="s">
        <v>5474</v>
      </c>
      <c r="AI731" s="185" t="s">
        <v>5474</v>
      </c>
      <c r="AJ731" s="185" t="s">
        <v>5474</v>
      </c>
    </row>
    <row r="732" spans="28:36">
      <c r="AB732" s="185">
        <v>3284</v>
      </c>
      <c r="AC732" s="185" t="s">
        <v>700</v>
      </c>
      <c r="AD732" s="185" t="s">
        <v>5474</v>
      </c>
      <c r="AE732" s="185" t="s">
        <v>5474</v>
      </c>
      <c r="AF732" s="185" t="s">
        <v>5474</v>
      </c>
      <c r="AG732" s="185" t="s">
        <v>5474</v>
      </c>
      <c r="AH732" s="185" t="s">
        <v>5474</v>
      </c>
      <c r="AI732" s="185" t="s">
        <v>5474</v>
      </c>
      <c r="AJ732" s="185" t="s">
        <v>5474</v>
      </c>
    </row>
    <row r="733" spans="28:36">
      <c r="AB733" s="185">
        <v>3285</v>
      </c>
      <c r="AC733" s="185" t="s">
        <v>701</v>
      </c>
      <c r="AD733" s="185" t="s">
        <v>5474</v>
      </c>
      <c r="AE733" s="185" t="s">
        <v>5474</v>
      </c>
      <c r="AF733" s="185" t="s">
        <v>5474</v>
      </c>
      <c r="AG733" s="185" t="s">
        <v>5474</v>
      </c>
      <c r="AH733" s="185" t="s">
        <v>5474</v>
      </c>
      <c r="AI733" s="185" t="s">
        <v>5474</v>
      </c>
      <c r="AJ733" s="185" t="s">
        <v>5474</v>
      </c>
    </row>
    <row r="734" spans="28:36">
      <c r="AB734" s="185">
        <v>3287</v>
      </c>
      <c r="AC734" s="185" t="s">
        <v>702</v>
      </c>
      <c r="AD734" s="185" t="s">
        <v>5474</v>
      </c>
      <c r="AE734" s="185" t="s">
        <v>5474</v>
      </c>
      <c r="AF734" s="185" t="s">
        <v>5474</v>
      </c>
      <c r="AG734" s="185" t="s">
        <v>5474</v>
      </c>
      <c r="AH734" s="185" t="s">
        <v>5474</v>
      </c>
      <c r="AI734" s="185" t="s">
        <v>5474</v>
      </c>
      <c r="AJ734" s="185" t="s">
        <v>5474</v>
      </c>
    </row>
    <row r="735" spans="28:36">
      <c r="AB735" s="185">
        <v>3288</v>
      </c>
      <c r="AC735" s="185" t="s">
        <v>703</v>
      </c>
      <c r="AD735" s="185" t="s">
        <v>5474</v>
      </c>
      <c r="AE735" s="185" t="s">
        <v>5474</v>
      </c>
      <c r="AF735" s="185" t="s">
        <v>5474</v>
      </c>
      <c r="AG735" s="185" t="s">
        <v>5474</v>
      </c>
      <c r="AH735" s="185" t="s">
        <v>5474</v>
      </c>
      <c r="AI735" s="185" t="s">
        <v>5474</v>
      </c>
      <c r="AJ735" s="185" t="s">
        <v>5474</v>
      </c>
    </row>
    <row r="736" spans="28:36">
      <c r="AB736" s="185">
        <v>3289</v>
      </c>
      <c r="AC736" s="185" t="s">
        <v>704</v>
      </c>
      <c r="AD736" s="185" t="s">
        <v>5474</v>
      </c>
      <c r="AE736" s="185" t="s">
        <v>5474</v>
      </c>
      <c r="AF736" s="185" t="s">
        <v>5474</v>
      </c>
      <c r="AG736" s="185" t="s">
        <v>5474</v>
      </c>
      <c r="AH736" s="185" t="s">
        <v>5474</v>
      </c>
      <c r="AI736" s="185" t="s">
        <v>5474</v>
      </c>
      <c r="AJ736" s="185" t="s">
        <v>5474</v>
      </c>
    </row>
    <row r="737" spans="28:36">
      <c r="AB737" s="185">
        <v>3290</v>
      </c>
      <c r="AC737" s="185" t="s">
        <v>705</v>
      </c>
      <c r="AD737" s="185" t="s">
        <v>5474</v>
      </c>
      <c r="AE737" s="185" t="s">
        <v>5474</v>
      </c>
      <c r="AF737" s="185" t="s">
        <v>5474</v>
      </c>
      <c r="AG737" s="185" t="s">
        <v>5474</v>
      </c>
      <c r="AH737" s="185" t="s">
        <v>5474</v>
      </c>
      <c r="AI737" s="185" t="s">
        <v>5474</v>
      </c>
      <c r="AJ737" s="185" t="s">
        <v>5474</v>
      </c>
    </row>
    <row r="738" spans="28:36">
      <c r="AB738" s="185">
        <v>3293</v>
      </c>
      <c r="AC738" s="185" t="s">
        <v>706</v>
      </c>
      <c r="AD738" s="185" t="s">
        <v>5474</v>
      </c>
      <c r="AE738" s="185" t="s">
        <v>5474</v>
      </c>
      <c r="AF738" s="185" t="s">
        <v>5474</v>
      </c>
      <c r="AG738" s="185" t="s">
        <v>5474</v>
      </c>
      <c r="AH738" s="185" t="s">
        <v>5474</v>
      </c>
      <c r="AI738" s="185" t="s">
        <v>5474</v>
      </c>
      <c r="AJ738" s="185" t="s">
        <v>5474</v>
      </c>
    </row>
    <row r="739" spans="28:36">
      <c r="AB739" s="185">
        <v>3294</v>
      </c>
      <c r="AC739" s="185" t="s">
        <v>707</v>
      </c>
      <c r="AD739" s="185" t="s">
        <v>5474</v>
      </c>
      <c r="AE739" s="185" t="s">
        <v>5474</v>
      </c>
      <c r="AF739" s="185" t="s">
        <v>5474</v>
      </c>
      <c r="AG739" s="185" t="s">
        <v>5474</v>
      </c>
      <c r="AH739" s="185" t="s">
        <v>5474</v>
      </c>
      <c r="AI739" s="185" t="s">
        <v>5474</v>
      </c>
      <c r="AJ739" s="185" t="s">
        <v>5474</v>
      </c>
    </row>
    <row r="740" spans="28:36">
      <c r="AB740" s="185">
        <v>3296</v>
      </c>
      <c r="AC740" s="185" t="s">
        <v>708</v>
      </c>
      <c r="AD740" s="185" t="s">
        <v>5474</v>
      </c>
      <c r="AE740" s="185" t="s">
        <v>5474</v>
      </c>
      <c r="AF740" s="185" t="s">
        <v>5474</v>
      </c>
      <c r="AG740" s="185" t="s">
        <v>5474</v>
      </c>
      <c r="AH740" s="185" t="s">
        <v>5474</v>
      </c>
      <c r="AI740" s="185" t="s">
        <v>5474</v>
      </c>
      <c r="AJ740" s="185" t="s">
        <v>5474</v>
      </c>
    </row>
    <row r="741" spans="28:36">
      <c r="AB741" s="185">
        <v>3297</v>
      </c>
      <c r="AC741" s="185" t="s">
        <v>709</v>
      </c>
      <c r="AD741" s="185" t="s">
        <v>5474</v>
      </c>
      <c r="AE741" s="185" t="s">
        <v>5474</v>
      </c>
      <c r="AF741" s="185" t="s">
        <v>5474</v>
      </c>
      <c r="AG741" s="185" t="s">
        <v>5474</v>
      </c>
      <c r="AH741" s="185" t="s">
        <v>5474</v>
      </c>
      <c r="AI741" s="185" t="s">
        <v>5474</v>
      </c>
      <c r="AJ741" s="185" t="s">
        <v>5474</v>
      </c>
    </row>
    <row r="742" spans="28:36">
      <c r="AB742" s="185">
        <v>3299</v>
      </c>
      <c r="AC742" s="185" t="s">
        <v>710</v>
      </c>
      <c r="AD742" s="185" t="s">
        <v>5474</v>
      </c>
      <c r="AE742" s="185" t="s">
        <v>5474</v>
      </c>
      <c r="AF742" s="185" t="s">
        <v>5474</v>
      </c>
      <c r="AG742" s="185" t="s">
        <v>5474</v>
      </c>
      <c r="AH742" s="185" t="s">
        <v>5474</v>
      </c>
      <c r="AI742" s="185" t="s">
        <v>5474</v>
      </c>
      <c r="AJ742" s="185" t="s">
        <v>5474</v>
      </c>
    </row>
    <row r="743" spans="28:36">
      <c r="AB743" s="185">
        <v>3303</v>
      </c>
      <c r="AC743" s="185" t="s">
        <v>711</v>
      </c>
      <c r="AD743" s="185" t="s">
        <v>5474</v>
      </c>
      <c r="AE743" s="185" t="s">
        <v>5474</v>
      </c>
      <c r="AF743" s="185" t="s">
        <v>5474</v>
      </c>
      <c r="AG743" s="185" t="s">
        <v>5474</v>
      </c>
      <c r="AH743" s="185" t="s">
        <v>5474</v>
      </c>
      <c r="AI743" s="185" t="s">
        <v>5474</v>
      </c>
      <c r="AJ743" s="185" t="s">
        <v>5474</v>
      </c>
    </row>
    <row r="744" spans="28:36">
      <c r="AB744" s="185">
        <v>3305</v>
      </c>
      <c r="AC744" s="185" t="s">
        <v>712</v>
      </c>
      <c r="AD744" s="185" t="s">
        <v>5474</v>
      </c>
      <c r="AE744" s="185" t="s">
        <v>5474</v>
      </c>
      <c r="AF744" s="185" t="s">
        <v>5474</v>
      </c>
      <c r="AG744" s="185" t="s">
        <v>5474</v>
      </c>
      <c r="AH744" s="185" t="s">
        <v>5474</v>
      </c>
      <c r="AI744" s="185" t="s">
        <v>5474</v>
      </c>
      <c r="AJ744" s="185" t="s">
        <v>5474</v>
      </c>
    </row>
    <row r="745" spans="28:36">
      <c r="AB745" s="185">
        <v>3306</v>
      </c>
      <c r="AC745" s="185" t="s">
        <v>713</v>
      </c>
      <c r="AD745" s="185" t="s">
        <v>5474</v>
      </c>
      <c r="AE745" s="185" t="s">
        <v>5474</v>
      </c>
      <c r="AF745" s="185" t="s">
        <v>5474</v>
      </c>
      <c r="AG745" s="185" t="s">
        <v>5474</v>
      </c>
      <c r="AH745" s="185" t="s">
        <v>5474</v>
      </c>
      <c r="AI745" s="185" t="s">
        <v>5474</v>
      </c>
      <c r="AJ745" s="185" t="s">
        <v>5474</v>
      </c>
    </row>
    <row r="746" spans="28:36">
      <c r="AB746" s="185">
        <v>3308</v>
      </c>
      <c r="AC746" s="185" t="s">
        <v>714</v>
      </c>
      <c r="AD746" s="185" t="s">
        <v>5474</v>
      </c>
      <c r="AE746" s="185" t="s">
        <v>5474</v>
      </c>
      <c r="AF746" s="185" t="s">
        <v>5474</v>
      </c>
      <c r="AG746" s="185" t="s">
        <v>5474</v>
      </c>
      <c r="AH746" s="185" t="s">
        <v>5474</v>
      </c>
      <c r="AI746" s="185" t="s">
        <v>5474</v>
      </c>
      <c r="AJ746" s="185" t="s">
        <v>5474</v>
      </c>
    </row>
    <row r="747" spans="28:36">
      <c r="AB747" s="185">
        <v>3309</v>
      </c>
      <c r="AC747" s="185" t="s">
        <v>2786</v>
      </c>
      <c r="AD747" s="185" t="s">
        <v>5474</v>
      </c>
      <c r="AE747" s="185" t="s">
        <v>5474</v>
      </c>
      <c r="AF747" s="185" t="s">
        <v>5474</v>
      </c>
      <c r="AG747" s="185" t="s">
        <v>5474</v>
      </c>
      <c r="AH747" s="185" t="s">
        <v>5474</v>
      </c>
      <c r="AI747" s="185" t="s">
        <v>5474</v>
      </c>
      <c r="AJ747" s="185" t="s">
        <v>5474</v>
      </c>
    </row>
    <row r="748" spans="28:36">
      <c r="AB748" s="185">
        <v>3310</v>
      </c>
      <c r="AC748" s="185" t="s">
        <v>715</v>
      </c>
      <c r="AD748" s="185" t="s">
        <v>5474</v>
      </c>
      <c r="AE748" s="185" t="s">
        <v>5474</v>
      </c>
      <c r="AF748" s="185" t="s">
        <v>5474</v>
      </c>
      <c r="AG748" s="185" t="s">
        <v>5474</v>
      </c>
      <c r="AH748" s="185" t="s">
        <v>5474</v>
      </c>
      <c r="AI748" s="185" t="s">
        <v>5474</v>
      </c>
      <c r="AJ748" s="185" t="s">
        <v>5474</v>
      </c>
    </row>
    <row r="749" spans="28:36">
      <c r="AB749" s="185">
        <v>3311</v>
      </c>
      <c r="AC749" s="185" t="s">
        <v>716</v>
      </c>
      <c r="AD749" s="185" t="s">
        <v>5474</v>
      </c>
      <c r="AE749" s="185" t="s">
        <v>5474</v>
      </c>
      <c r="AF749" s="185" t="s">
        <v>5474</v>
      </c>
      <c r="AG749" s="185" t="s">
        <v>5474</v>
      </c>
      <c r="AH749" s="185" t="s">
        <v>5474</v>
      </c>
      <c r="AI749" s="185" t="s">
        <v>5474</v>
      </c>
      <c r="AJ749" s="185" t="s">
        <v>5474</v>
      </c>
    </row>
    <row r="750" spans="28:36">
      <c r="AB750" s="185">
        <v>3312</v>
      </c>
      <c r="AC750" s="185" t="s">
        <v>717</v>
      </c>
      <c r="AD750" s="185" t="s">
        <v>5474</v>
      </c>
      <c r="AE750" s="185" t="s">
        <v>5474</v>
      </c>
      <c r="AF750" s="185" t="s">
        <v>5474</v>
      </c>
      <c r="AG750" s="185" t="s">
        <v>5474</v>
      </c>
      <c r="AH750" s="185" t="s">
        <v>5474</v>
      </c>
      <c r="AI750" s="185" t="s">
        <v>5474</v>
      </c>
      <c r="AJ750" s="185" t="s">
        <v>5474</v>
      </c>
    </row>
    <row r="751" spans="28:36">
      <c r="AB751" s="185">
        <v>3313</v>
      </c>
      <c r="AC751" s="185" t="s">
        <v>718</v>
      </c>
      <c r="AD751" s="185" t="s">
        <v>5474</v>
      </c>
      <c r="AE751" s="185" t="s">
        <v>5474</v>
      </c>
      <c r="AF751" s="185" t="s">
        <v>5474</v>
      </c>
      <c r="AG751" s="185" t="s">
        <v>5474</v>
      </c>
      <c r="AH751" s="185" t="s">
        <v>5474</v>
      </c>
      <c r="AI751" s="185" t="s">
        <v>5474</v>
      </c>
      <c r="AJ751" s="185" t="s">
        <v>5474</v>
      </c>
    </row>
    <row r="752" spans="28:36">
      <c r="AB752" s="185">
        <v>3317</v>
      </c>
      <c r="AC752" s="185" t="s">
        <v>719</v>
      </c>
      <c r="AD752" s="185" t="s">
        <v>5474</v>
      </c>
      <c r="AE752" s="185" t="s">
        <v>5474</v>
      </c>
      <c r="AF752" s="185" t="s">
        <v>5474</v>
      </c>
      <c r="AG752" s="185" t="s">
        <v>5474</v>
      </c>
      <c r="AH752" s="185" t="s">
        <v>5474</v>
      </c>
      <c r="AI752" s="185" t="s">
        <v>5474</v>
      </c>
      <c r="AJ752" s="185" t="s">
        <v>5474</v>
      </c>
    </row>
    <row r="753" spans="28:36">
      <c r="AB753" s="185">
        <v>3321</v>
      </c>
      <c r="AC753" s="185" t="s">
        <v>720</v>
      </c>
      <c r="AD753" s="185" t="s">
        <v>5474</v>
      </c>
      <c r="AE753" s="185" t="s">
        <v>5474</v>
      </c>
      <c r="AF753" s="185" t="s">
        <v>5474</v>
      </c>
      <c r="AG753" s="185" t="s">
        <v>5474</v>
      </c>
      <c r="AH753" s="185" t="s">
        <v>5474</v>
      </c>
      <c r="AI753" s="185" t="s">
        <v>5474</v>
      </c>
      <c r="AJ753" s="185" t="s">
        <v>5474</v>
      </c>
    </row>
    <row r="754" spans="28:36">
      <c r="AB754" s="185">
        <v>3322</v>
      </c>
      <c r="AC754" s="185" t="s">
        <v>721</v>
      </c>
      <c r="AD754" s="185" t="s">
        <v>5474</v>
      </c>
      <c r="AE754" s="185" t="s">
        <v>5474</v>
      </c>
      <c r="AF754" s="185" t="s">
        <v>5474</v>
      </c>
      <c r="AG754" s="185" t="s">
        <v>5474</v>
      </c>
      <c r="AH754" s="185" t="s">
        <v>5474</v>
      </c>
      <c r="AI754" s="185" t="s">
        <v>5474</v>
      </c>
      <c r="AJ754" s="185" t="s">
        <v>5474</v>
      </c>
    </row>
    <row r="755" spans="28:36">
      <c r="AB755" s="185">
        <v>3323</v>
      </c>
      <c r="AC755" s="185" t="s">
        <v>722</v>
      </c>
      <c r="AD755" s="185" t="s">
        <v>5474</v>
      </c>
      <c r="AE755" s="185" t="s">
        <v>5474</v>
      </c>
      <c r="AF755" s="185" t="s">
        <v>5474</v>
      </c>
      <c r="AG755" s="185" t="s">
        <v>5474</v>
      </c>
      <c r="AH755" s="185" t="s">
        <v>5474</v>
      </c>
      <c r="AI755" s="185" t="s">
        <v>5474</v>
      </c>
      <c r="AJ755" s="185" t="s">
        <v>5474</v>
      </c>
    </row>
    <row r="756" spans="28:36">
      <c r="AB756" s="185">
        <v>3324</v>
      </c>
      <c r="AC756" s="185" t="s">
        <v>723</v>
      </c>
      <c r="AD756" s="185" t="s">
        <v>5474</v>
      </c>
      <c r="AE756" s="185" t="s">
        <v>5474</v>
      </c>
      <c r="AF756" s="185" t="s">
        <v>5474</v>
      </c>
      <c r="AG756" s="185" t="s">
        <v>5474</v>
      </c>
      <c r="AH756" s="185" t="s">
        <v>5474</v>
      </c>
      <c r="AI756" s="185" t="s">
        <v>5474</v>
      </c>
      <c r="AJ756" s="185" t="s">
        <v>5474</v>
      </c>
    </row>
    <row r="757" spans="28:36">
      <c r="AB757" s="185">
        <v>3325</v>
      </c>
      <c r="AC757" s="185" t="s">
        <v>724</v>
      </c>
      <c r="AD757" s="185" t="s">
        <v>5474</v>
      </c>
      <c r="AE757" s="185" t="s">
        <v>5474</v>
      </c>
      <c r="AF757" s="185" t="s">
        <v>5474</v>
      </c>
      <c r="AG757" s="185" t="s">
        <v>5474</v>
      </c>
      <c r="AH757" s="185" t="s">
        <v>5474</v>
      </c>
      <c r="AI757" s="185" t="s">
        <v>5474</v>
      </c>
      <c r="AJ757" s="185" t="s">
        <v>5474</v>
      </c>
    </row>
    <row r="758" spans="28:36">
      <c r="AB758" s="185">
        <v>3332</v>
      </c>
      <c r="AC758" s="185" t="s">
        <v>725</v>
      </c>
      <c r="AD758" s="185" t="s">
        <v>5474</v>
      </c>
      <c r="AE758" s="185" t="s">
        <v>5474</v>
      </c>
      <c r="AF758" s="185" t="s">
        <v>5474</v>
      </c>
      <c r="AG758" s="185" t="s">
        <v>5474</v>
      </c>
      <c r="AH758" s="185" t="s">
        <v>5474</v>
      </c>
      <c r="AI758" s="185" t="s">
        <v>5474</v>
      </c>
      <c r="AJ758" s="185" t="s">
        <v>5474</v>
      </c>
    </row>
    <row r="759" spans="28:36">
      <c r="AB759" s="185">
        <v>3338</v>
      </c>
      <c r="AC759" s="185" t="s">
        <v>726</v>
      </c>
      <c r="AD759" s="185" t="s">
        <v>5474</v>
      </c>
      <c r="AE759" s="185" t="s">
        <v>5474</v>
      </c>
      <c r="AF759" s="185" t="s">
        <v>5474</v>
      </c>
      <c r="AG759" s="185" t="s">
        <v>5474</v>
      </c>
      <c r="AH759" s="185" t="s">
        <v>5474</v>
      </c>
      <c r="AI759" s="185" t="s">
        <v>5474</v>
      </c>
      <c r="AJ759" s="185" t="s">
        <v>5474</v>
      </c>
    </row>
    <row r="760" spans="28:36">
      <c r="AB760" s="185">
        <v>3339</v>
      </c>
      <c r="AC760" s="185" t="s">
        <v>727</v>
      </c>
      <c r="AD760" s="185" t="s">
        <v>5474</v>
      </c>
      <c r="AE760" s="185" t="s">
        <v>5474</v>
      </c>
      <c r="AF760" s="185" t="s">
        <v>5474</v>
      </c>
      <c r="AG760" s="185" t="s">
        <v>5474</v>
      </c>
      <c r="AH760" s="185" t="s">
        <v>5474</v>
      </c>
      <c r="AI760" s="185" t="s">
        <v>5474</v>
      </c>
      <c r="AJ760" s="185" t="s">
        <v>5474</v>
      </c>
    </row>
    <row r="761" spans="28:36">
      <c r="AB761" s="185">
        <v>3346</v>
      </c>
      <c r="AC761" s="185" t="s">
        <v>728</v>
      </c>
      <c r="AD761" s="185" t="s">
        <v>5474</v>
      </c>
      <c r="AE761" s="185" t="s">
        <v>5474</v>
      </c>
      <c r="AF761" s="185" t="s">
        <v>5474</v>
      </c>
      <c r="AG761" s="185" t="s">
        <v>5474</v>
      </c>
      <c r="AH761" s="185" t="s">
        <v>5474</v>
      </c>
      <c r="AI761" s="185" t="s">
        <v>5474</v>
      </c>
      <c r="AJ761" s="185" t="s">
        <v>5474</v>
      </c>
    </row>
    <row r="762" spans="28:36">
      <c r="AB762" s="185">
        <v>3349</v>
      </c>
      <c r="AC762" s="185" t="s">
        <v>2808</v>
      </c>
      <c r="AD762" s="185" t="s">
        <v>5474</v>
      </c>
      <c r="AE762" s="185" t="s">
        <v>5474</v>
      </c>
      <c r="AF762" s="185" t="s">
        <v>5474</v>
      </c>
      <c r="AG762" s="185" t="s">
        <v>5474</v>
      </c>
      <c r="AH762" s="185" t="s">
        <v>5474</v>
      </c>
      <c r="AI762" s="185" t="s">
        <v>5474</v>
      </c>
      <c r="AJ762" s="185" t="s">
        <v>5474</v>
      </c>
    </row>
    <row r="763" spans="28:36">
      <c r="AB763" s="185">
        <v>3354</v>
      </c>
      <c r="AC763" s="185" t="s">
        <v>729</v>
      </c>
      <c r="AD763" s="185" t="s">
        <v>5474</v>
      </c>
      <c r="AE763" s="185" t="s">
        <v>5474</v>
      </c>
      <c r="AF763" s="185" t="s">
        <v>5474</v>
      </c>
      <c r="AG763" s="185" t="s">
        <v>5474</v>
      </c>
      <c r="AH763" s="185" t="s">
        <v>5474</v>
      </c>
      <c r="AI763" s="185" t="s">
        <v>5474</v>
      </c>
      <c r="AJ763" s="185" t="s">
        <v>5474</v>
      </c>
    </row>
    <row r="764" spans="28:36">
      <c r="AB764" s="185">
        <v>3356</v>
      </c>
      <c r="AC764" s="185" t="s">
        <v>730</v>
      </c>
      <c r="AD764" s="185" t="s">
        <v>5474</v>
      </c>
      <c r="AE764" s="185" t="s">
        <v>5474</v>
      </c>
      <c r="AF764" s="185" t="s">
        <v>5474</v>
      </c>
      <c r="AG764" s="185" t="s">
        <v>5474</v>
      </c>
      <c r="AH764" s="185" t="s">
        <v>5474</v>
      </c>
      <c r="AI764" s="185" t="s">
        <v>5474</v>
      </c>
      <c r="AJ764" s="185" t="s">
        <v>5474</v>
      </c>
    </row>
    <row r="765" spans="28:36">
      <c r="AB765" s="185">
        <v>3357</v>
      </c>
      <c r="AC765" s="185" t="s">
        <v>2814</v>
      </c>
      <c r="AD765" s="185" t="s">
        <v>5474</v>
      </c>
      <c r="AE765" s="185" t="s">
        <v>5474</v>
      </c>
      <c r="AF765" s="185" t="s">
        <v>5474</v>
      </c>
      <c r="AG765" s="185" t="s">
        <v>5474</v>
      </c>
      <c r="AH765" s="185" t="s">
        <v>5474</v>
      </c>
      <c r="AI765" s="185" t="s">
        <v>5474</v>
      </c>
      <c r="AJ765" s="185" t="s">
        <v>5474</v>
      </c>
    </row>
    <row r="766" spans="28:36">
      <c r="AB766" s="185">
        <v>3360</v>
      </c>
      <c r="AC766" s="185" t="s">
        <v>731</v>
      </c>
      <c r="AD766" s="185" t="s">
        <v>5474</v>
      </c>
      <c r="AE766" s="185" t="s">
        <v>5474</v>
      </c>
      <c r="AF766" s="185" t="s">
        <v>5474</v>
      </c>
      <c r="AG766" s="185" t="s">
        <v>5474</v>
      </c>
      <c r="AH766" s="185" t="s">
        <v>5474</v>
      </c>
      <c r="AI766" s="185" t="s">
        <v>5474</v>
      </c>
      <c r="AJ766" s="185" t="s">
        <v>5474</v>
      </c>
    </row>
    <row r="767" spans="28:36">
      <c r="AB767" s="185">
        <v>3362</v>
      </c>
      <c r="AC767" s="185" t="s">
        <v>732</v>
      </c>
      <c r="AD767" s="185" t="s">
        <v>5474</v>
      </c>
      <c r="AE767" s="185" t="s">
        <v>5474</v>
      </c>
      <c r="AF767" s="185" t="s">
        <v>5474</v>
      </c>
      <c r="AG767" s="185" t="s">
        <v>5474</v>
      </c>
      <c r="AH767" s="185" t="s">
        <v>5474</v>
      </c>
      <c r="AI767" s="185" t="s">
        <v>5474</v>
      </c>
      <c r="AJ767" s="185" t="s">
        <v>5474</v>
      </c>
    </row>
    <row r="768" spans="28:36">
      <c r="AB768" s="185">
        <v>3363</v>
      </c>
      <c r="AC768" s="185" t="s">
        <v>733</v>
      </c>
      <c r="AD768" s="185" t="s">
        <v>5474</v>
      </c>
      <c r="AE768" s="185" t="s">
        <v>5474</v>
      </c>
      <c r="AF768" s="185" t="s">
        <v>5474</v>
      </c>
      <c r="AG768" s="185" t="s">
        <v>5474</v>
      </c>
      <c r="AH768" s="185" t="s">
        <v>5474</v>
      </c>
      <c r="AI768" s="185" t="s">
        <v>5474</v>
      </c>
      <c r="AJ768" s="185" t="s">
        <v>5474</v>
      </c>
    </row>
    <row r="769" spans="28:36">
      <c r="AB769" s="185">
        <v>3372</v>
      </c>
      <c r="AC769" s="185" t="s">
        <v>734</v>
      </c>
      <c r="AD769" s="185" t="s">
        <v>5474</v>
      </c>
      <c r="AE769" s="185" t="s">
        <v>5474</v>
      </c>
      <c r="AF769" s="185" t="s">
        <v>5474</v>
      </c>
      <c r="AG769" s="185" t="s">
        <v>5474</v>
      </c>
      <c r="AH769" s="185" t="s">
        <v>5474</v>
      </c>
      <c r="AI769" s="185" t="s">
        <v>5474</v>
      </c>
      <c r="AJ769" s="185" t="s">
        <v>5474</v>
      </c>
    </row>
    <row r="770" spans="28:36">
      <c r="AB770" s="185">
        <v>3373</v>
      </c>
      <c r="AC770" s="185" t="s">
        <v>735</v>
      </c>
      <c r="AD770" s="185" t="s">
        <v>5474</v>
      </c>
      <c r="AE770" s="185" t="s">
        <v>5474</v>
      </c>
      <c r="AF770" s="185" t="s">
        <v>5474</v>
      </c>
      <c r="AG770" s="185" t="s">
        <v>5474</v>
      </c>
      <c r="AH770" s="185" t="s">
        <v>5474</v>
      </c>
      <c r="AI770" s="185" t="s">
        <v>5474</v>
      </c>
      <c r="AJ770" s="185" t="s">
        <v>5474</v>
      </c>
    </row>
    <row r="771" spans="28:36">
      <c r="AB771" s="185">
        <v>3374</v>
      </c>
      <c r="AC771" s="185" t="s">
        <v>736</v>
      </c>
      <c r="AD771" s="185" t="s">
        <v>5474</v>
      </c>
      <c r="AE771" s="185" t="s">
        <v>5474</v>
      </c>
      <c r="AF771" s="185" t="s">
        <v>5474</v>
      </c>
      <c r="AG771" s="185" t="s">
        <v>5474</v>
      </c>
      <c r="AH771" s="185" t="s">
        <v>5474</v>
      </c>
      <c r="AI771" s="185" t="s">
        <v>5474</v>
      </c>
      <c r="AJ771" s="185" t="s">
        <v>5474</v>
      </c>
    </row>
    <row r="772" spans="28:36">
      <c r="AB772" s="185">
        <v>3376</v>
      </c>
      <c r="AC772" s="185" t="s">
        <v>737</v>
      </c>
      <c r="AD772" s="185" t="s">
        <v>5474</v>
      </c>
      <c r="AE772" s="185" t="s">
        <v>5474</v>
      </c>
      <c r="AF772" s="185" t="s">
        <v>5474</v>
      </c>
      <c r="AG772" s="185" t="s">
        <v>5474</v>
      </c>
      <c r="AH772" s="185" t="s">
        <v>5474</v>
      </c>
      <c r="AI772" s="185" t="s">
        <v>5474</v>
      </c>
      <c r="AJ772" s="185" t="s">
        <v>5474</v>
      </c>
    </row>
    <row r="773" spans="28:36">
      <c r="AB773" s="185">
        <v>3377</v>
      </c>
      <c r="AC773" s="185" t="s">
        <v>2824</v>
      </c>
      <c r="AD773" s="185" t="s">
        <v>5474</v>
      </c>
      <c r="AE773" s="185" t="s">
        <v>5474</v>
      </c>
      <c r="AF773" s="185" t="s">
        <v>5474</v>
      </c>
      <c r="AG773" s="185" t="s">
        <v>5474</v>
      </c>
      <c r="AH773" s="185" t="s">
        <v>5474</v>
      </c>
      <c r="AI773" s="185" t="s">
        <v>5474</v>
      </c>
      <c r="AJ773" s="185" t="s">
        <v>5474</v>
      </c>
    </row>
    <row r="774" spans="28:36">
      <c r="AB774" s="185">
        <v>3379</v>
      </c>
      <c r="AC774" s="185" t="s">
        <v>738</v>
      </c>
      <c r="AD774" s="185" t="s">
        <v>5474</v>
      </c>
      <c r="AE774" s="185" t="s">
        <v>5474</v>
      </c>
      <c r="AF774" s="185" t="s">
        <v>5474</v>
      </c>
      <c r="AG774" s="185" t="s">
        <v>5474</v>
      </c>
      <c r="AH774" s="185" t="s">
        <v>5474</v>
      </c>
      <c r="AI774" s="185" t="s">
        <v>5474</v>
      </c>
      <c r="AJ774" s="185" t="s">
        <v>5474</v>
      </c>
    </row>
    <row r="775" spans="28:36">
      <c r="AB775" s="185">
        <v>3380</v>
      </c>
      <c r="AC775" s="185" t="s">
        <v>739</v>
      </c>
      <c r="AD775" s="185" t="s">
        <v>5474</v>
      </c>
      <c r="AE775" s="185" t="s">
        <v>5474</v>
      </c>
      <c r="AF775" s="185" t="s">
        <v>5474</v>
      </c>
      <c r="AG775" s="185" t="s">
        <v>5474</v>
      </c>
      <c r="AH775" s="185" t="s">
        <v>5474</v>
      </c>
      <c r="AI775" s="185" t="s">
        <v>5474</v>
      </c>
      <c r="AJ775" s="185" t="s">
        <v>5474</v>
      </c>
    </row>
    <row r="776" spans="28:36">
      <c r="AB776" s="185">
        <v>3383</v>
      </c>
      <c r="AC776" s="185" t="s">
        <v>740</v>
      </c>
      <c r="AD776" s="185" t="s">
        <v>5474</v>
      </c>
      <c r="AE776" s="185" t="s">
        <v>5474</v>
      </c>
      <c r="AF776" s="185" t="s">
        <v>5474</v>
      </c>
      <c r="AG776" s="185" t="s">
        <v>5474</v>
      </c>
      <c r="AH776" s="185" t="s">
        <v>5474</v>
      </c>
      <c r="AI776" s="185" t="s">
        <v>5474</v>
      </c>
      <c r="AJ776" s="185" t="s">
        <v>5474</v>
      </c>
    </row>
    <row r="777" spans="28:36">
      <c r="AB777" s="185">
        <v>3388</v>
      </c>
      <c r="AC777" s="185" t="s">
        <v>741</v>
      </c>
      <c r="AD777" s="185" t="s">
        <v>5474</v>
      </c>
      <c r="AE777" s="185" t="s">
        <v>5474</v>
      </c>
      <c r="AF777" s="185" t="s">
        <v>5474</v>
      </c>
      <c r="AG777" s="185" t="s">
        <v>5474</v>
      </c>
      <c r="AH777" s="185" t="s">
        <v>5474</v>
      </c>
      <c r="AI777" s="185" t="s">
        <v>5474</v>
      </c>
      <c r="AJ777" s="185" t="s">
        <v>5474</v>
      </c>
    </row>
    <row r="778" spans="28:36">
      <c r="AB778" s="185">
        <v>3390</v>
      </c>
      <c r="AC778" s="185" t="s">
        <v>742</v>
      </c>
      <c r="AD778" s="185" t="s">
        <v>5474</v>
      </c>
      <c r="AE778" s="185" t="s">
        <v>5474</v>
      </c>
      <c r="AF778" s="185" t="s">
        <v>5474</v>
      </c>
      <c r="AG778" s="185" t="s">
        <v>5474</v>
      </c>
      <c r="AH778" s="185" t="s">
        <v>5474</v>
      </c>
      <c r="AI778" s="185" t="s">
        <v>5474</v>
      </c>
      <c r="AJ778" s="185" t="s">
        <v>5474</v>
      </c>
    </row>
    <row r="779" spans="28:36">
      <c r="AB779" s="185">
        <v>3391</v>
      </c>
      <c r="AC779" s="185" t="s">
        <v>2834</v>
      </c>
      <c r="AD779" s="185" t="s">
        <v>5474</v>
      </c>
      <c r="AE779" s="185" t="s">
        <v>5474</v>
      </c>
      <c r="AF779" s="185" t="s">
        <v>5474</v>
      </c>
      <c r="AG779" s="185" t="s">
        <v>5474</v>
      </c>
      <c r="AH779" s="185" t="s">
        <v>5474</v>
      </c>
      <c r="AI779" s="185" t="s">
        <v>5474</v>
      </c>
      <c r="AJ779" s="185" t="s">
        <v>5474</v>
      </c>
    </row>
    <row r="780" spans="28:36">
      <c r="AB780" s="185">
        <v>3402</v>
      </c>
      <c r="AC780" s="185" t="s">
        <v>743</v>
      </c>
      <c r="AD780" s="185" t="s">
        <v>5474</v>
      </c>
      <c r="AE780" s="185" t="s">
        <v>5474</v>
      </c>
      <c r="AF780" s="185" t="s">
        <v>5474</v>
      </c>
      <c r="AG780" s="185" t="s">
        <v>5474</v>
      </c>
      <c r="AH780" s="185" t="s">
        <v>5474</v>
      </c>
      <c r="AI780" s="185" t="s">
        <v>5474</v>
      </c>
      <c r="AJ780" s="185" t="s">
        <v>5474</v>
      </c>
    </row>
    <row r="781" spans="28:36">
      <c r="AB781" s="185">
        <v>3406</v>
      </c>
      <c r="AC781" s="185" t="s">
        <v>744</v>
      </c>
      <c r="AD781" s="185" t="s">
        <v>5474</v>
      </c>
      <c r="AE781" s="185" t="s">
        <v>5474</v>
      </c>
      <c r="AF781" s="185" t="s">
        <v>5474</v>
      </c>
      <c r="AG781" s="185" t="s">
        <v>5474</v>
      </c>
      <c r="AH781" s="185" t="s">
        <v>5474</v>
      </c>
      <c r="AI781" s="185" t="s">
        <v>5474</v>
      </c>
      <c r="AJ781" s="185" t="s">
        <v>5474</v>
      </c>
    </row>
    <row r="782" spans="28:36">
      <c r="AB782" s="185">
        <v>3413</v>
      </c>
      <c r="AC782" s="185" t="s">
        <v>745</v>
      </c>
      <c r="AD782" s="185" t="s">
        <v>5474</v>
      </c>
      <c r="AE782" s="185" t="s">
        <v>5474</v>
      </c>
      <c r="AF782" s="185" t="s">
        <v>5474</v>
      </c>
      <c r="AG782" s="185" t="s">
        <v>5474</v>
      </c>
      <c r="AH782" s="185" t="s">
        <v>5474</v>
      </c>
      <c r="AI782" s="185" t="s">
        <v>5474</v>
      </c>
      <c r="AJ782" s="185" t="s">
        <v>5474</v>
      </c>
    </row>
    <row r="783" spans="28:36">
      <c r="AB783" s="185">
        <v>3416</v>
      </c>
      <c r="AC783" s="185" t="s">
        <v>746</v>
      </c>
      <c r="AD783" s="185" t="s">
        <v>5474</v>
      </c>
      <c r="AE783" s="185" t="s">
        <v>5474</v>
      </c>
      <c r="AF783" s="185" t="s">
        <v>5474</v>
      </c>
      <c r="AG783" s="185" t="s">
        <v>5474</v>
      </c>
      <c r="AH783" s="185" t="s">
        <v>5474</v>
      </c>
      <c r="AI783" s="185" t="s">
        <v>5474</v>
      </c>
      <c r="AJ783" s="185" t="s">
        <v>5474</v>
      </c>
    </row>
    <row r="784" spans="28:36">
      <c r="AB784" s="185">
        <v>3419</v>
      </c>
      <c r="AC784" s="185" t="s">
        <v>747</v>
      </c>
      <c r="AD784" s="185" t="s">
        <v>5474</v>
      </c>
      <c r="AE784" s="185" t="s">
        <v>5474</v>
      </c>
      <c r="AF784" s="185" t="s">
        <v>5474</v>
      </c>
      <c r="AG784" s="185" t="s">
        <v>5474</v>
      </c>
      <c r="AH784" s="185" t="s">
        <v>5474</v>
      </c>
      <c r="AI784" s="185" t="s">
        <v>5474</v>
      </c>
      <c r="AJ784" s="185" t="s">
        <v>5474</v>
      </c>
    </row>
    <row r="785" spans="28:36">
      <c r="AB785" s="185">
        <v>3426</v>
      </c>
      <c r="AC785" s="185" t="s">
        <v>748</v>
      </c>
      <c r="AD785" s="185" t="s">
        <v>5474</v>
      </c>
      <c r="AE785" s="185" t="s">
        <v>5474</v>
      </c>
      <c r="AF785" s="185" t="s">
        <v>5474</v>
      </c>
      <c r="AG785" s="185" t="s">
        <v>5474</v>
      </c>
      <c r="AH785" s="185" t="s">
        <v>5474</v>
      </c>
      <c r="AI785" s="185" t="s">
        <v>5474</v>
      </c>
      <c r="AJ785" s="185" t="s">
        <v>5474</v>
      </c>
    </row>
    <row r="786" spans="28:36">
      <c r="AB786" s="185">
        <v>3428</v>
      </c>
      <c r="AC786" s="185" t="s">
        <v>749</v>
      </c>
      <c r="AD786" s="185" t="s">
        <v>5474</v>
      </c>
      <c r="AE786" s="185" t="s">
        <v>5474</v>
      </c>
      <c r="AF786" s="185" t="s">
        <v>5474</v>
      </c>
      <c r="AG786" s="185" t="s">
        <v>5474</v>
      </c>
      <c r="AH786" s="185" t="s">
        <v>5474</v>
      </c>
      <c r="AI786" s="185" t="s">
        <v>5474</v>
      </c>
      <c r="AJ786" s="185" t="s">
        <v>5474</v>
      </c>
    </row>
    <row r="787" spans="28:36">
      <c r="AB787" s="185">
        <v>3429</v>
      </c>
      <c r="AC787" s="185" t="s">
        <v>2844</v>
      </c>
      <c r="AD787" s="185" t="s">
        <v>5474</v>
      </c>
      <c r="AE787" s="185" t="s">
        <v>5474</v>
      </c>
      <c r="AF787" s="185" t="s">
        <v>5474</v>
      </c>
      <c r="AG787" s="185" t="s">
        <v>5474</v>
      </c>
      <c r="AH787" s="185" t="s">
        <v>5474</v>
      </c>
      <c r="AI787" s="185" t="s">
        <v>5474</v>
      </c>
      <c r="AJ787" s="185" t="s">
        <v>5474</v>
      </c>
    </row>
    <row r="788" spans="28:36">
      <c r="AB788" s="185">
        <v>3430</v>
      </c>
      <c r="AC788" s="185" t="s">
        <v>2846</v>
      </c>
      <c r="AD788" s="185" t="s">
        <v>5474</v>
      </c>
      <c r="AE788" s="185" t="s">
        <v>5474</v>
      </c>
      <c r="AF788" s="185" t="s">
        <v>5474</v>
      </c>
      <c r="AG788" s="185" t="s">
        <v>5474</v>
      </c>
      <c r="AH788" s="185" t="s">
        <v>5474</v>
      </c>
      <c r="AI788" s="185" t="s">
        <v>5474</v>
      </c>
      <c r="AJ788" s="185" t="s">
        <v>5474</v>
      </c>
    </row>
    <row r="789" spans="28:36">
      <c r="AB789" s="185">
        <v>3431</v>
      </c>
      <c r="AC789" s="185" t="s">
        <v>750</v>
      </c>
      <c r="AD789" s="185" t="s">
        <v>5474</v>
      </c>
      <c r="AE789" s="185" t="s">
        <v>5474</v>
      </c>
      <c r="AF789" s="185" t="s">
        <v>5474</v>
      </c>
      <c r="AG789" s="185" t="s">
        <v>5474</v>
      </c>
      <c r="AH789" s="185" t="s">
        <v>5474</v>
      </c>
      <c r="AI789" s="185" t="s">
        <v>5474</v>
      </c>
      <c r="AJ789" s="185" t="s">
        <v>5474</v>
      </c>
    </row>
    <row r="790" spans="28:36">
      <c r="AB790" s="185">
        <v>3432</v>
      </c>
      <c r="AC790" s="185" t="s">
        <v>751</v>
      </c>
      <c r="AD790" s="185" t="s">
        <v>5474</v>
      </c>
      <c r="AE790" s="185" t="s">
        <v>5474</v>
      </c>
      <c r="AF790" s="185" t="s">
        <v>5474</v>
      </c>
      <c r="AG790" s="185" t="s">
        <v>5474</v>
      </c>
      <c r="AH790" s="185" t="s">
        <v>5474</v>
      </c>
      <c r="AI790" s="185" t="s">
        <v>5474</v>
      </c>
      <c r="AJ790" s="185" t="s">
        <v>5474</v>
      </c>
    </row>
    <row r="791" spans="28:36">
      <c r="AB791" s="185">
        <v>3434</v>
      </c>
      <c r="AC791" s="185" t="s">
        <v>752</v>
      </c>
      <c r="AD791" s="185" t="s">
        <v>5474</v>
      </c>
      <c r="AE791" s="185" t="s">
        <v>5474</v>
      </c>
      <c r="AF791" s="185" t="s">
        <v>5474</v>
      </c>
      <c r="AG791" s="185" t="s">
        <v>5474</v>
      </c>
      <c r="AH791" s="185" t="s">
        <v>5474</v>
      </c>
      <c r="AI791" s="185" t="s">
        <v>5474</v>
      </c>
      <c r="AJ791" s="185" t="s">
        <v>5474</v>
      </c>
    </row>
    <row r="792" spans="28:36">
      <c r="AB792" s="185">
        <v>3435</v>
      </c>
      <c r="AC792" s="185" t="s">
        <v>2853</v>
      </c>
      <c r="AD792" s="185" t="s">
        <v>5474</v>
      </c>
      <c r="AE792" s="185" t="s">
        <v>5474</v>
      </c>
      <c r="AF792" s="185" t="s">
        <v>5474</v>
      </c>
      <c r="AG792" s="185" t="s">
        <v>5474</v>
      </c>
      <c r="AH792" s="185" t="s">
        <v>5474</v>
      </c>
      <c r="AI792" s="185" t="s">
        <v>5474</v>
      </c>
      <c r="AJ792" s="185" t="s">
        <v>5474</v>
      </c>
    </row>
    <row r="793" spans="28:36">
      <c r="AB793" s="185">
        <v>3437</v>
      </c>
      <c r="AC793" s="185" t="s">
        <v>753</v>
      </c>
      <c r="AD793" s="185" t="s">
        <v>5474</v>
      </c>
      <c r="AE793" s="185" t="s">
        <v>5474</v>
      </c>
      <c r="AF793" s="185" t="s">
        <v>5474</v>
      </c>
      <c r="AG793" s="185" t="s">
        <v>5474</v>
      </c>
      <c r="AH793" s="185" t="s">
        <v>5474</v>
      </c>
      <c r="AI793" s="185" t="s">
        <v>5474</v>
      </c>
      <c r="AJ793" s="185" t="s">
        <v>5474</v>
      </c>
    </row>
    <row r="794" spans="28:36">
      <c r="AB794" s="185">
        <v>3438</v>
      </c>
      <c r="AC794" s="185" t="s">
        <v>754</v>
      </c>
      <c r="AD794" s="185" t="s">
        <v>5474</v>
      </c>
      <c r="AE794" s="185" t="s">
        <v>5474</v>
      </c>
      <c r="AF794" s="185" t="s">
        <v>5474</v>
      </c>
      <c r="AG794" s="185" t="s">
        <v>5474</v>
      </c>
      <c r="AH794" s="185" t="s">
        <v>5474</v>
      </c>
      <c r="AI794" s="185" t="s">
        <v>5474</v>
      </c>
      <c r="AJ794" s="185" t="s">
        <v>5474</v>
      </c>
    </row>
    <row r="795" spans="28:36">
      <c r="AB795" s="185">
        <v>3441</v>
      </c>
      <c r="AC795" s="185" t="s">
        <v>755</v>
      </c>
      <c r="AD795" s="185" t="s">
        <v>5474</v>
      </c>
      <c r="AE795" s="185" t="s">
        <v>5474</v>
      </c>
      <c r="AF795" s="185" t="s">
        <v>5474</v>
      </c>
      <c r="AG795" s="185" t="s">
        <v>5474</v>
      </c>
      <c r="AH795" s="185" t="s">
        <v>5474</v>
      </c>
      <c r="AI795" s="185" t="s">
        <v>5474</v>
      </c>
      <c r="AJ795" s="185" t="s">
        <v>5474</v>
      </c>
    </row>
    <row r="796" spans="28:36">
      <c r="AB796" s="185">
        <v>3443</v>
      </c>
      <c r="AC796" s="185" t="s">
        <v>756</v>
      </c>
      <c r="AD796" s="185" t="s">
        <v>5474</v>
      </c>
      <c r="AE796" s="185" t="s">
        <v>5474</v>
      </c>
      <c r="AF796" s="185" t="s">
        <v>5474</v>
      </c>
      <c r="AG796" s="185" t="s">
        <v>5474</v>
      </c>
      <c r="AH796" s="185" t="s">
        <v>5474</v>
      </c>
      <c r="AI796" s="185" t="s">
        <v>5474</v>
      </c>
      <c r="AJ796" s="185" t="s">
        <v>5474</v>
      </c>
    </row>
    <row r="797" spans="28:36">
      <c r="AB797" s="185">
        <v>3444</v>
      </c>
      <c r="AC797" s="185" t="s">
        <v>757</v>
      </c>
      <c r="AD797" s="185" t="s">
        <v>5474</v>
      </c>
      <c r="AE797" s="185" t="s">
        <v>5474</v>
      </c>
      <c r="AF797" s="185" t="s">
        <v>5474</v>
      </c>
      <c r="AG797" s="185" t="s">
        <v>5474</v>
      </c>
      <c r="AH797" s="185" t="s">
        <v>5474</v>
      </c>
      <c r="AI797" s="185" t="s">
        <v>5474</v>
      </c>
      <c r="AJ797" s="185" t="s">
        <v>5474</v>
      </c>
    </row>
    <row r="798" spans="28:36">
      <c r="AB798" s="185">
        <v>3450</v>
      </c>
      <c r="AC798" s="185" t="s">
        <v>758</v>
      </c>
      <c r="AD798" s="185" t="s">
        <v>5474</v>
      </c>
      <c r="AE798" s="185" t="s">
        <v>5474</v>
      </c>
      <c r="AF798" s="185" t="s">
        <v>5474</v>
      </c>
      <c r="AG798" s="185" t="s">
        <v>5474</v>
      </c>
      <c r="AH798" s="185" t="s">
        <v>5474</v>
      </c>
      <c r="AI798" s="185" t="s">
        <v>5474</v>
      </c>
      <c r="AJ798" s="185" t="s">
        <v>5474</v>
      </c>
    </row>
    <row r="799" spans="28:36">
      <c r="AB799" s="185">
        <v>3452</v>
      </c>
      <c r="AC799" s="185" t="s">
        <v>759</v>
      </c>
      <c r="AD799" s="185" t="s">
        <v>5474</v>
      </c>
      <c r="AE799" s="185" t="s">
        <v>5474</v>
      </c>
      <c r="AF799" s="185" t="s">
        <v>5474</v>
      </c>
      <c r="AG799" s="185" t="s">
        <v>5474</v>
      </c>
      <c r="AH799" s="185" t="s">
        <v>5474</v>
      </c>
      <c r="AI799" s="185" t="s">
        <v>5474</v>
      </c>
      <c r="AJ799" s="185" t="s">
        <v>5474</v>
      </c>
    </row>
    <row r="800" spans="28:36">
      <c r="AB800" s="185">
        <v>3454</v>
      </c>
      <c r="AC800" s="185" t="s">
        <v>760</v>
      </c>
      <c r="AD800" s="185" t="s">
        <v>5474</v>
      </c>
      <c r="AE800" s="185" t="s">
        <v>5474</v>
      </c>
      <c r="AF800" s="185" t="s">
        <v>5474</v>
      </c>
      <c r="AG800" s="185" t="s">
        <v>5474</v>
      </c>
      <c r="AH800" s="185" t="s">
        <v>5474</v>
      </c>
      <c r="AI800" s="185" t="s">
        <v>5474</v>
      </c>
      <c r="AJ800" s="185" t="s">
        <v>5474</v>
      </c>
    </row>
    <row r="801" spans="28:36">
      <c r="AB801" s="185">
        <v>3455</v>
      </c>
      <c r="AC801" s="185" t="s">
        <v>761</v>
      </c>
      <c r="AD801" s="185" t="s">
        <v>5474</v>
      </c>
      <c r="AE801" s="185" t="s">
        <v>5474</v>
      </c>
      <c r="AF801" s="185" t="s">
        <v>5474</v>
      </c>
      <c r="AG801" s="185" t="s">
        <v>5474</v>
      </c>
      <c r="AH801" s="185" t="s">
        <v>5474</v>
      </c>
      <c r="AI801" s="185" t="s">
        <v>5474</v>
      </c>
      <c r="AJ801" s="185" t="s">
        <v>5474</v>
      </c>
    </row>
    <row r="802" spans="28:36">
      <c r="AB802" s="185">
        <v>3465</v>
      </c>
      <c r="AC802" s="185" t="s">
        <v>762</v>
      </c>
      <c r="AD802" s="185" t="s">
        <v>5474</v>
      </c>
      <c r="AE802" s="185" t="s">
        <v>5474</v>
      </c>
      <c r="AF802" s="185" t="s">
        <v>5474</v>
      </c>
      <c r="AG802" s="185" t="s">
        <v>5474</v>
      </c>
      <c r="AH802" s="185" t="s">
        <v>5474</v>
      </c>
      <c r="AI802" s="185" t="s">
        <v>5474</v>
      </c>
      <c r="AJ802" s="185" t="s">
        <v>5474</v>
      </c>
    </row>
    <row r="803" spans="28:36">
      <c r="AB803" s="185">
        <v>3466</v>
      </c>
      <c r="AC803" s="185" t="s">
        <v>763</v>
      </c>
      <c r="AD803" s="185" t="s">
        <v>5474</v>
      </c>
      <c r="AE803" s="185" t="s">
        <v>5474</v>
      </c>
      <c r="AF803" s="185" t="s">
        <v>5474</v>
      </c>
      <c r="AG803" s="185" t="s">
        <v>5474</v>
      </c>
      <c r="AH803" s="185" t="s">
        <v>5474</v>
      </c>
      <c r="AI803" s="185" t="s">
        <v>5474</v>
      </c>
      <c r="AJ803" s="185" t="s">
        <v>5474</v>
      </c>
    </row>
    <row r="804" spans="28:36">
      <c r="AB804" s="185">
        <v>3479</v>
      </c>
      <c r="AC804" s="185" t="s">
        <v>764</v>
      </c>
      <c r="AD804" s="185" t="s">
        <v>5474</v>
      </c>
      <c r="AE804" s="185" t="s">
        <v>5474</v>
      </c>
      <c r="AF804" s="185" t="s">
        <v>5474</v>
      </c>
      <c r="AG804" s="185" t="s">
        <v>5474</v>
      </c>
      <c r="AH804" s="185" t="s">
        <v>5474</v>
      </c>
      <c r="AI804" s="185" t="s">
        <v>5474</v>
      </c>
      <c r="AJ804" s="185" t="s">
        <v>5474</v>
      </c>
    </row>
    <row r="805" spans="28:36">
      <c r="AB805" s="185">
        <v>3481</v>
      </c>
      <c r="AC805" s="185" t="s">
        <v>765</v>
      </c>
      <c r="AD805" s="185" t="s">
        <v>5473</v>
      </c>
      <c r="AE805" s="185" t="s">
        <v>5474</v>
      </c>
      <c r="AF805" s="185" t="s">
        <v>5474</v>
      </c>
      <c r="AG805" s="185" t="s">
        <v>5474</v>
      </c>
      <c r="AH805" s="185" t="s">
        <v>5474</v>
      </c>
      <c r="AI805" s="185" t="s">
        <v>5474</v>
      </c>
      <c r="AJ805" s="185" t="s">
        <v>5473</v>
      </c>
    </row>
    <row r="806" spans="28:36">
      <c r="AB806" s="185">
        <v>3483</v>
      </c>
      <c r="AC806" s="185" t="s">
        <v>766</v>
      </c>
      <c r="AD806" s="185" t="s">
        <v>5474</v>
      </c>
      <c r="AE806" s="185" t="s">
        <v>5474</v>
      </c>
      <c r="AF806" s="185" t="s">
        <v>5474</v>
      </c>
      <c r="AG806" s="185" t="s">
        <v>5474</v>
      </c>
      <c r="AH806" s="185" t="s">
        <v>5474</v>
      </c>
      <c r="AI806" s="185" t="s">
        <v>5474</v>
      </c>
      <c r="AJ806" s="185" t="s">
        <v>5474</v>
      </c>
    </row>
    <row r="807" spans="28:36">
      <c r="AB807" s="185">
        <v>3484</v>
      </c>
      <c r="AC807" s="185" t="s">
        <v>767</v>
      </c>
      <c r="AD807" s="185" t="s">
        <v>5474</v>
      </c>
      <c r="AE807" s="185" t="s">
        <v>5474</v>
      </c>
      <c r="AF807" s="185" t="s">
        <v>5474</v>
      </c>
      <c r="AG807" s="185" t="s">
        <v>5474</v>
      </c>
      <c r="AH807" s="185" t="s">
        <v>5474</v>
      </c>
      <c r="AI807" s="185" t="s">
        <v>5474</v>
      </c>
      <c r="AJ807" s="185" t="s">
        <v>5474</v>
      </c>
    </row>
    <row r="808" spans="28:36">
      <c r="AB808" s="185">
        <v>3485</v>
      </c>
      <c r="AC808" s="185" t="s">
        <v>2877</v>
      </c>
      <c r="AD808" s="185" t="s">
        <v>5474</v>
      </c>
      <c r="AE808" s="185" t="s">
        <v>5474</v>
      </c>
      <c r="AF808" s="185" t="s">
        <v>5474</v>
      </c>
      <c r="AG808" s="185" t="s">
        <v>5474</v>
      </c>
      <c r="AH808" s="185" t="s">
        <v>5474</v>
      </c>
      <c r="AI808" s="185" t="s">
        <v>5474</v>
      </c>
      <c r="AJ808" s="185" t="s">
        <v>5474</v>
      </c>
    </row>
    <row r="809" spans="28:36">
      <c r="AB809" s="185">
        <v>3489</v>
      </c>
      <c r="AC809" s="185" t="s">
        <v>768</v>
      </c>
      <c r="AD809" s="185" t="s">
        <v>5474</v>
      </c>
      <c r="AE809" s="185" t="s">
        <v>5474</v>
      </c>
      <c r="AF809" s="185" t="s">
        <v>5474</v>
      </c>
      <c r="AG809" s="185" t="s">
        <v>5474</v>
      </c>
      <c r="AH809" s="185" t="s">
        <v>5474</v>
      </c>
      <c r="AI809" s="185" t="s">
        <v>5474</v>
      </c>
      <c r="AJ809" s="185" t="s">
        <v>5474</v>
      </c>
    </row>
    <row r="810" spans="28:36">
      <c r="AB810" s="185">
        <v>3490</v>
      </c>
      <c r="AC810" s="185" t="s">
        <v>769</v>
      </c>
      <c r="AD810" s="185" t="s">
        <v>5474</v>
      </c>
      <c r="AE810" s="185" t="s">
        <v>5474</v>
      </c>
      <c r="AF810" s="185" t="s">
        <v>5474</v>
      </c>
      <c r="AG810" s="185" t="s">
        <v>5474</v>
      </c>
      <c r="AH810" s="185" t="s">
        <v>5474</v>
      </c>
      <c r="AI810" s="185" t="s">
        <v>5474</v>
      </c>
      <c r="AJ810" s="185" t="s">
        <v>5474</v>
      </c>
    </row>
    <row r="811" spans="28:36">
      <c r="AB811" s="185">
        <v>3491</v>
      </c>
      <c r="AC811" s="185" t="s">
        <v>770</v>
      </c>
      <c r="AD811" s="185" t="s">
        <v>5474</v>
      </c>
      <c r="AE811" s="185" t="s">
        <v>5474</v>
      </c>
      <c r="AF811" s="185" t="s">
        <v>5474</v>
      </c>
      <c r="AG811" s="185" t="s">
        <v>5474</v>
      </c>
      <c r="AH811" s="185" t="s">
        <v>5474</v>
      </c>
      <c r="AI811" s="185" t="s">
        <v>5474</v>
      </c>
      <c r="AJ811" s="185" t="s">
        <v>5474</v>
      </c>
    </row>
    <row r="812" spans="28:36">
      <c r="AB812" s="185">
        <v>3492</v>
      </c>
      <c r="AC812" s="185" t="s">
        <v>771</v>
      </c>
      <c r="AD812" s="185" t="s">
        <v>5474</v>
      </c>
      <c r="AE812" s="185" t="s">
        <v>5474</v>
      </c>
      <c r="AF812" s="185" t="s">
        <v>5474</v>
      </c>
      <c r="AG812" s="185" t="s">
        <v>5474</v>
      </c>
      <c r="AH812" s="185" t="s">
        <v>5474</v>
      </c>
      <c r="AI812" s="185" t="s">
        <v>5474</v>
      </c>
      <c r="AJ812" s="185" t="s">
        <v>5474</v>
      </c>
    </row>
    <row r="813" spans="28:36">
      <c r="AB813" s="185">
        <v>3494</v>
      </c>
      <c r="AC813" s="185" t="s">
        <v>772</v>
      </c>
      <c r="AD813" s="185" t="s">
        <v>5474</v>
      </c>
      <c r="AE813" s="185" t="s">
        <v>5474</v>
      </c>
      <c r="AF813" s="185" t="s">
        <v>5474</v>
      </c>
      <c r="AG813" s="185" t="s">
        <v>5474</v>
      </c>
      <c r="AH813" s="185" t="s">
        <v>5474</v>
      </c>
      <c r="AI813" s="185" t="s">
        <v>5474</v>
      </c>
      <c r="AJ813" s="185" t="s">
        <v>5474</v>
      </c>
    </row>
    <row r="814" spans="28:36">
      <c r="AB814" s="185">
        <v>3498</v>
      </c>
      <c r="AC814" s="185" t="s">
        <v>773</v>
      </c>
      <c r="AD814" s="185" t="s">
        <v>5474</v>
      </c>
      <c r="AE814" s="185" t="s">
        <v>5474</v>
      </c>
      <c r="AF814" s="185" t="s">
        <v>5474</v>
      </c>
      <c r="AG814" s="185" t="s">
        <v>5474</v>
      </c>
      <c r="AH814" s="185" t="s">
        <v>5474</v>
      </c>
      <c r="AI814" s="185" t="s">
        <v>5474</v>
      </c>
      <c r="AJ814" s="185" t="s">
        <v>5474</v>
      </c>
    </row>
    <row r="815" spans="28:36">
      <c r="AB815" s="185">
        <v>3499</v>
      </c>
      <c r="AC815" s="185" t="s">
        <v>774</v>
      </c>
      <c r="AD815" s="185" t="s">
        <v>5474</v>
      </c>
      <c r="AE815" s="185" t="s">
        <v>5474</v>
      </c>
      <c r="AF815" s="185" t="s">
        <v>5474</v>
      </c>
      <c r="AG815" s="185" t="s">
        <v>5474</v>
      </c>
      <c r="AH815" s="185" t="s">
        <v>5474</v>
      </c>
      <c r="AI815" s="185" t="s">
        <v>5474</v>
      </c>
      <c r="AJ815" s="185" t="s">
        <v>5474</v>
      </c>
    </row>
    <row r="816" spans="28:36">
      <c r="AB816" s="185">
        <v>3501</v>
      </c>
      <c r="AC816" s="185" t="s">
        <v>775</v>
      </c>
      <c r="AD816" s="185" t="s">
        <v>5474</v>
      </c>
      <c r="AE816" s="185" t="s">
        <v>5474</v>
      </c>
      <c r="AF816" s="185" t="s">
        <v>5474</v>
      </c>
      <c r="AG816" s="185" t="s">
        <v>5474</v>
      </c>
      <c r="AH816" s="185" t="s">
        <v>5474</v>
      </c>
      <c r="AI816" s="185" t="s">
        <v>5474</v>
      </c>
      <c r="AJ816" s="185" t="s">
        <v>5474</v>
      </c>
    </row>
    <row r="817" spans="28:36">
      <c r="AB817" s="185">
        <v>3504</v>
      </c>
      <c r="AC817" s="185" t="s">
        <v>776</v>
      </c>
      <c r="AD817" s="185" t="s">
        <v>5474</v>
      </c>
      <c r="AE817" s="185" t="s">
        <v>5474</v>
      </c>
      <c r="AF817" s="185" t="s">
        <v>5474</v>
      </c>
      <c r="AG817" s="185" t="s">
        <v>5474</v>
      </c>
      <c r="AH817" s="185" t="s">
        <v>5474</v>
      </c>
      <c r="AI817" s="185" t="s">
        <v>5474</v>
      </c>
      <c r="AJ817" s="185" t="s">
        <v>5474</v>
      </c>
    </row>
    <row r="818" spans="28:36">
      <c r="AB818" s="185">
        <v>3508</v>
      </c>
      <c r="AC818" s="185" t="s">
        <v>777</v>
      </c>
      <c r="AD818" s="185" t="s">
        <v>5474</v>
      </c>
      <c r="AE818" s="185" t="s">
        <v>5474</v>
      </c>
      <c r="AF818" s="185" t="s">
        <v>5474</v>
      </c>
      <c r="AG818" s="185" t="s">
        <v>5474</v>
      </c>
      <c r="AH818" s="185" t="s">
        <v>5474</v>
      </c>
      <c r="AI818" s="185" t="s">
        <v>5474</v>
      </c>
      <c r="AJ818" s="185" t="s">
        <v>5474</v>
      </c>
    </row>
    <row r="819" spans="28:36">
      <c r="AB819" s="185">
        <v>3511</v>
      </c>
      <c r="AC819" s="185" t="s">
        <v>778</v>
      </c>
      <c r="AD819" s="185" t="s">
        <v>5474</v>
      </c>
      <c r="AE819" s="185" t="s">
        <v>5474</v>
      </c>
      <c r="AF819" s="185" t="s">
        <v>5474</v>
      </c>
      <c r="AG819" s="185" t="s">
        <v>5474</v>
      </c>
      <c r="AH819" s="185" t="s">
        <v>5474</v>
      </c>
      <c r="AI819" s="185" t="s">
        <v>5474</v>
      </c>
      <c r="AJ819" s="185" t="s">
        <v>5474</v>
      </c>
    </row>
    <row r="820" spans="28:36">
      <c r="AB820" s="185">
        <v>3512</v>
      </c>
      <c r="AC820" s="185" t="s">
        <v>779</v>
      </c>
      <c r="AD820" s="185" t="s">
        <v>5474</v>
      </c>
      <c r="AE820" s="185" t="s">
        <v>5474</v>
      </c>
      <c r="AF820" s="185" t="s">
        <v>5474</v>
      </c>
      <c r="AG820" s="185" t="s">
        <v>5474</v>
      </c>
      <c r="AH820" s="185" t="s">
        <v>5474</v>
      </c>
      <c r="AI820" s="185" t="s">
        <v>5474</v>
      </c>
      <c r="AJ820" s="185" t="s">
        <v>5474</v>
      </c>
    </row>
    <row r="821" spans="28:36">
      <c r="AB821" s="185">
        <v>3514</v>
      </c>
      <c r="AC821" s="185" t="s">
        <v>780</v>
      </c>
      <c r="AD821" s="185" t="s">
        <v>5474</v>
      </c>
      <c r="AE821" s="185" t="s">
        <v>5474</v>
      </c>
      <c r="AF821" s="185" t="s">
        <v>5474</v>
      </c>
      <c r="AG821" s="185" t="s">
        <v>5474</v>
      </c>
      <c r="AH821" s="185" t="s">
        <v>5474</v>
      </c>
      <c r="AI821" s="185" t="s">
        <v>5474</v>
      </c>
      <c r="AJ821" s="185" t="s">
        <v>5474</v>
      </c>
    </row>
    <row r="822" spans="28:36">
      <c r="AB822" s="185">
        <v>3515</v>
      </c>
      <c r="AC822" s="185" t="s">
        <v>781</v>
      </c>
      <c r="AD822" s="185" t="s">
        <v>5474</v>
      </c>
      <c r="AE822" s="185" t="s">
        <v>5474</v>
      </c>
      <c r="AF822" s="185" t="s">
        <v>5474</v>
      </c>
      <c r="AG822" s="185" t="s">
        <v>5474</v>
      </c>
      <c r="AH822" s="185" t="s">
        <v>5474</v>
      </c>
      <c r="AI822" s="185" t="s">
        <v>5474</v>
      </c>
      <c r="AJ822" s="185" t="s">
        <v>5474</v>
      </c>
    </row>
    <row r="823" spans="28:36">
      <c r="AB823" s="185">
        <v>3516</v>
      </c>
      <c r="AC823" s="185" t="s">
        <v>782</v>
      </c>
      <c r="AD823" s="185" t="s">
        <v>5474</v>
      </c>
      <c r="AE823" s="185" t="s">
        <v>5474</v>
      </c>
      <c r="AF823" s="185" t="s">
        <v>5474</v>
      </c>
      <c r="AG823" s="185" t="s">
        <v>5474</v>
      </c>
      <c r="AH823" s="185" t="s">
        <v>5474</v>
      </c>
      <c r="AI823" s="185" t="s">
        <v>5474</v>
      </c>
      <c r="AJ823" s="185" t="s">
        <v>5474</v>
      </c>
    </row>
    <row r="824" spans="28:36">
      <c r="AB824" s="185">
        <v>3518</v>
      </c>
      <c r="AC824" s="185" t="s">
        <v>783</v>
      </c>
      <c r="AD824" s="185" t="s">
        <v>5474</v>
      </c>
      <c r="AE824" s="185" t="s">
        <v>5474</v>
      </c>
      <c r="AF824" s="185" t="s">
        <v>5474</v>
      </c>
      <c r="AG824" s="185" t="s">
        <v>5474</v>
      </c>
      <c r="AH824" s="185" t="s">
        <v>5474</v>
      </c>
      <c r="AI824" s="185" t="s">
        <v>5474</v>
      </c>
      <c r="AJ824" s="185" t="s">
        <v>5474</v>
      </c>
    </row>
    <row r="825" spans="28:36">
      <c r="AB825" s="185">
        <v>3519</v>
      </c>
      <c r="AC825" s="185" t="s">
        <v>784</v>
      </c>
      <c r="AD825" s="185" t="s">
        <v>5474</v>
      </c>
      <c r="AE825" s="185" t="s">
        <v>5474</v>
      </c>
      <c r="AF825" s="185" t="s">
        <v>5474</v>
      </c>
      <c r="AG825" s="185" t="s">
        <v>5474</v>
      </c>
      <c r="AH825" s="185" t="s">
        <v>5474</v>
      </c>
      <c r="AI825" s="185" t="s">
        <v>5474</v>
      </c>
      <c r="AJ825" s="185" t="s">
        <v>5474</v>
      </c>
    </row>
    <row r="826" spans="28:36">
      <c r="AB826" s="185">
        <v>3520</v>
      </c>
      <c r="AC826" s="185" t="s">
        <v>785</v>
      </c>
      <c r="AD826" s="185" t="s">
        <v>5474</v>
      </c>
      <c r="AE826" s="185" t="s">
        <v>5474</v>
      </c>
      <c r="AF826" s="185" t="s">
        <v>5474</v>
      </c>
      <c r="AG826" s="185" t="s">
        <v>5474</v>
      </c>
      <c r="AH826" s="185" t="s">
        <v>5474</v>
      </c>
      <c r="AI826" s="185" t="s">
        <v>5474</v>
      </c>
      <c r="AJ826" s="185" t="s">
        <v>5474</v>
      </c>
    </row>
    <row r="827" spans="28:36">
      <c r="AB827" s="185">
        <v>3521</v>
      </c>
      <c r="AC827" s="185" t="s">
        <v>786</v>
      </c>
      <c r="AD827" s="185" t="s">
        <v>5474</v>
      </c>
      <c r="AE827" s="185" t="s">
        <v>5474</v>
      </c>
      <c r="AF827" s="185" t="s">
        <v>5474</v>
      </c>
      <c r="AG827" s="185" t="s">
        <v>5474</v>
      </c>
      <c r="AH827" s="185" t="s">
        <v>5474</v>
      </c>
      <c r="AI827" s="185" t="s">
        <v>5474</v>
      </c>
      <c r="AJ827" s="185" t="s">
        <v>5474</v>
      </c>
    </row>
    <row r="828" spans="28:36">
      <c r="AB828" s="185">
        <v>3522</v>
      </c>
      <c r="AC828" s="185" t="s">
        <v>787</v>
      </c>
      <c r="AD828" s="185" t="s">
        <v>5474</v>
      </c>
      <c r="AE828" s="185" t="s">
        <v>5474</v>
      </c>
      <c r="AF828" s="185" t="s">
        <v>5474</v>
      </c>
      <c r="AG828" s="185" t="s">
        <v>5474</v>
      </c>
      <c r="AH828" s="185" t="s">
        <v>5474</v>
      </c>
      <c r="AI828" s="185" t="s">
        <v>5474</v>
      </c>
      <c r="AJ828" s="185" t="s">
        <v>5474</v>
      </c>
    </row>
    <row r="829" spans="28:36">
      <c r="AB829" s="185">
        <v>3523</v>
      </c>
      <c r="AC829" s="185" t="s">
        <v>788</v>
      </c>
      <c r="AD829" s="185" t="s">
        <v>5474</v>
      </c>
      <c r="AE829" s="185" t="s">
        <v>5474</v>
      </c>
      <c r="AF829" s="185" t="s">
        <v>5474</v>
      </c>
      <c r="AG829" s="185" t="s">
        <v>5474</v>
      </c>
      <c r="AH829" s="185" t="s">
        <v>5474</v>
      </c>
      <c r="AI829" s="185" t="s">
        <v>5474</v>
      </c>
      <c r="AJ829" s="185" t="s">
        <v>5474</v>
      </c>
    </row>
    <row r="830" spans="28:36">
      <c r="AB830" s="185">
        <v>3526</v>
      </c>
      <c r="AC830" s="185" t="s">
        <v>789</v>
      </c>
      <c r="AD830" s="185" t="s">
        <v>5474</v>
      </c>
      <c r="AE830" s="185" t="s">
        <v>5474</v>
      </c>
      <c r="AF830" s="185" t="s">
        <v>5474</v>
      </c>
      <c r="AG830" s="185" t="s">
        <v>5474</v>
      </c>
      <c r="AH830" s="185" t="s">
        <v>5474</v>
      </c>
      <c r="AI830" s="185" t="s">
        <v>5474</v>
      </c>
      <c r="AJ830" s="185" t="s">
        <v>5474</v>
      </c>
    </row>
    <row r="831" spans="28:36">
      <c r="AB831" s="185">
        <v>3527</v>
      </c>
      <c r="AC831" s="185" t="s">
        <v>790</v>
      </c>
      <c r="AD831" s="185" t="s">
        <v>5474</v>
      </c>
      <c r="AE831" s="185" t="s">
        <v>5474</v>
      </c>
      <c r="AF831" s="185" t="s">
        <v>5474</v>
      </c>
      <c r="AG831" s="185" t="s">
        <v>5474</v>
      </c>
      <c r="AH831" s="185" t="s">
        <v>5474</v>
      </c>
      <c r="AI831" s="185" t="s">
        <v>5474</v>
      </c>
      <c r="AJ831" s="185" t="s">
        <v>5474</v>
      </c>
    </row>
    <row r="832" spans="28:36">
      <c r="AB832" s="185">
        <v>3528</v>
      </c>
      <c r="AC832" s="185" t="s">
        <v>791</v>
      </c>
      <c r="AD832" s="185" t="s">
        <v>5474</v>
      </c>
      <c r="AE832" s="185" t="s">
        <v>5474</v>
      </c>
      <c r="AF832" s="185" t="s">
        <v>5474</v>
      </c>
      <c r="AG832" s="185" t="s">
        <v>5474</v>
      </c>
      <c r="AH832" s="185" t="s">
        <v>5474</v>
      </c>
      <c r="AI832" s="185" t="s">
        <v>5474</v>
      </c>
      <c r="AJ832" s="185" t="s">
        <v>5474</v>
      </c>
    </row>
    <row r="833" spans="28:36">
      <c r="AB833" s="185">
        <v>3529</v>
      </c>
      <c r="AC833" s="185" t="s">
        <v>792</v>
      </c>
      <c r="AD833" s="185" t="s">
        <v>5474</v>
      </c>
      <c r="AE833" s="185" t="s">
        <v>5474</v>
      </c>
      <c r="AF833" s="185" t="s">
        <v>5474</v>
      </c>
      <c r="AG833" s="185" t="s">
        <v>5474</v>
      </c>
      <c r="AH833" s="185" t="s">
        <v>5474</v>
      </c>
      <c r="AI833" s="185" t="s">
        <v>5474</v>
      </c>
      <c r="AJ833" s="185" t="s">
        <v>5474</v>
      </c>
    </row>
    <row r="834" spans="28:36">
      <c r="AB834" s="185">
        <v>3530</v>
      </c>
      <c r="AC834" s="185" t="s">
        <v>2912</v>
      </c>
      <c r="AD834" s="185" t="s">
        <v>5474</v>
      </c>
      <c r="AE834" s="185" t="s">
        <v>5474</v>
      </c>
      <c r="AF834" s="185" t="s">
        <v>5474</v>
      </c>
      <c r="AG834" s="185" t="s">
        <v>5474</v>
      </c>
      <c r="AH834" s="185" t="s">
        <v>5474</v>
      </c>
      <c r="AI834" s="185" t="s">
        <v>5474</v>
      </c>
      <c r="AJ834" s="185" t="s">
        <v>5474</v>
      </c>
    </row>
    <row r="835" spans="28:36">
      <c r="AB835" s="185">
        <v>3531</v>
      </c>
      <c r="AC835" s="185" t="s">
        <v>793</v>
      </c>
      <c r="AD835" s="185" t="s">
        <v>5474</v>
      </c>
      <c r="AE835" s="185" t="s">
        <v>5474</v>
      </c>
      <c r="AF835" s="185" t="s">
        <v>5474</v>
      </c>
      <c r="AG835" s="185" t="s">
        <v>5474</v>
      </c>
      <c r="AH835" s="185" t="s">
        <v>5474</v>
      </c>
      <c r="AI835" s="185" t="s">
        <v>5474</v>
      </c>
      <c r="AJ835" s="185" t="s">
        <v>5474</v>
      </c>
    </row>
    <row r="836" spans="28:36">
      <c r="AB836" s="185">
        <v>3532</v>
      </c>
      <c r="AC836" s="185" t="s">
        <v>794</v>
      </c>
      <c r="AD836" s="185" t="s">
        <v>5474</v>
      </c>
      <c r="AE836" s="185" t="s">
        <v>5474</v>
      </c>
      <c r="AF836" s="185" t="s">
        <v>5474</v>
      </c>
      <c r="AG836" s="185" t="s">
        <v>5474</v>
      </c>
      <c r="AH836" s="185" t="s">
        <v>5474</v>
      </c>
      <c r="AI836" s="185" t="s">
        <v>5474</v>
      </c>
      <c r="AJ836" s="185" t="s">
        <v>5474</v>
      </c>
    </row>
    <row r="837" spans="28:36">
      <c r="AB837" s="185">
        <v>3533</v>
      </c>
      <c r="AC837" s="185" t="s">
        <v>795</v>
      </c>
      <c r="AD837" s="185" t="s">
        <v>5474</v>
      </c>
      <c r="AE837" s="185" t="s">
        <v>5474</v>
      </c>
      <c r="AF837" s="185" t="s">
        <v>5474</v>
      </c>
      <c r="AG837" s="185" t="s">
        <v>5474</v>
      </c>
      <c r="AH837" s="185" t="s">
        <v>5474</v>
      </c>
      <c r="AI837" s="185" t="s">
        <v>5474</v>
      </c>
      <c r="AJ837" s="185" t="s">
        <v>5474</v>
      </c>
    </row>
    <row r="838" spans="28:36">
      <c r="AB838" s="185">
        <v>3535</v>
      </c>
      <c r="AC838" s="185" t="s">
        <v>796</v>
      </c>
      <c r="AD838" s="185" t="s">
        <v>5474</v>
      </c>
      <c r="AE838" s="185" t="s">
        <v>5474</v>
      </c>
      <c r="AF838" s="185" t="s">
        <v>5474</v>
      </c>
      <c r="AG838" s="185" t="s">
        <v>5474</v>
      </c>
      <c r="AH838" s="185" t="s">
        <v>5474</v>
      </c>
      <c r="AI838" s="185" t="s">
        <v>5474</v>
      </c>
      <c r="AJ838" s="185" t="s">
        <v>5474</v>
      </c>
    </row>
    <row r="839" spans="28:36">
      <c r="AB839" s="185">
        <v>3536</v>
      </c>
      <c r="AC839" s="185" t="s">
        <v>797</v>
      </c>
      <c r="AD839" s="185" t="s">
        <v>5474</v>
      </c>
      <c r="AE839" s="185" t="s">
        <v>5474</v>
      </c>
      <c r="AF839" s="185" t="s">
        <v>5474</v>
      </c>
      <c r="AG839" s="185" t="s">
        <v>5474</v>
      </c>
      <c r="AH839" s="185" t="s">
        <v>5474</v>
      </c>
      <c r="AI839" s="185" t="s">
        <v>5474</v>
      </c>
      <c r="AJ839" s="185" t="s">
        <v>5474</v>
      </c>
    </row>
    <row r="840" spans="28:36">
      <c r="AB840" s="185">
        <v>3537</v>
      </c>
      <c r="AC840" s="185" t="s">
        <v>798</v>
      </c>
      <c r="AD840" s="185" t="s">
        <v>5474</v>
      </c>
      <c r="AE840" s="185" t="s">
        <v>5474</v>
      </c>
      <c r="AF840" s="185" t="s">
        <v>5474</v>
      </c>
      <c r="AG840" s="185" t="s">
        <v>5474</v>
      </c>
      <c r="AH840" s="185" t="s">
        <v>5474</v>
      </c>
      <c r="AI840" s="185" t="s">
        <v>5474</v>
      </c>
      <c r="AJ840" s="185" t="s">
        <v>5474</v>
      </c>
    </row>
    <row r="841" spans="28:36">
      <c r="AB841" s="185">
        <v>3540</v>
      </c>
      <c r="AC841" s="185" t="s">
        <v>799</v>
      </c>
      <c r="AD841" s="185" t="s">
        <v>5474</v>
      </c>
      <c r="AE841" s="185" t="s">
        <v>5474</v>
      </c>
      <c r="AF841" s="185" t="s">
        <v>5474</v>
      </c>
      <c r="AG841" s="185" t="s">
        <v>5474</v>
      </c>
      <c r="AH841" s="185" t="s">
        <v>5474</v>
      </c>
      <c r="AI841" s="185" t="s">
        <v>5474</v>
      </c>
      <c r="AJ841" s="185" t="s">
        <v>5474</v>
      </c>
    </row>
    <row r="842" spans="28:36">
      <c r="AB842" s="185">
        <v>3541</v>
      </c>
      <c r="AC842" s="185" t="s">
        <v>800</v>
      </c>
      <c r="AD842" s="185" t="s">
        <v>5474</v>
      </c>
      <c r="AE842" s="185" t="s">
        <v>5474</v>
      </c>
      <c r="AF842" s="185" t="s">
        <v>5474</v>
      </c>
      <c r="AG842" s="185" t="s">
        <v>5474</v>
      </c>
      <c r="AH842" s="185" t="s">
        <v>5474</v>
      </c>
      <c r="AI842" s="185" t="s">
        <v>5474</v>
      </c>
      <c r="AJ842" s="185" t="s">
        <v>5474</v>
      </c>
    </row>
    <row r="843" spans="28:36">
      <c r="AB843" s="185">
        <v>3543</v>
      </c>
      <c r="AC843" s="185" t="s">
        <v>2924</v>
      </c>
      <c r="AD843" s="185" t="s">
        <v>5474</v>
      </c>
      <c r="AE843" s="185" t="s">
        <v>5474</v>
      </c>
      <c r="AF843" s="185" t="s">
        <v>5474</v>
      </c>
      <c r="AG843" s="185" t="s">
        <v>5474</v>
      </c>
      <c r="AH843" s="185" t="s">
        <v>5474</v>
      </c>
      <c r="AI843" s="185" t="s">
        <v>5474</v>
      </c>
      <c r="AJ843" s="185" t="s">
        <v>5474</v>
      </c>
    </row>
    <row r="844" spans="28:36">
      <c r="AB844" s="185">
        <v>3545</v>
      </c>
      <c r="AC844" s="185" t="s">
        <v>801</v>
      </c>
      <c r="AD844" s="185" t="s">
        <v>5474</v>
      </c>
      <c r="AE844" s="185" t="s">
        <v>5474</v>
      </c>
      <c r="AF844" s="185" t="s">
        <v>5474</v>
      </c>
      <c r="AG844" s="185" t="s">
        <v>5474</v>
      </c>
      <c r="AH844" s="185" t="s">
        <v>5474</v>
      </c>
      <c r="AI844" s="185" t="s">
        <v>5474</v>
      </c>
      <c r="AJ844" s="185" t="s">
        <v>5474</v>
      </c>
    </row>
    <row r="845" spans="28:36">
      <c r="AB845" s="185">
        <v>3546</v>
      </c>
      <c r="AC845" s="185" t="s">
        <v>802</v>
      </c>
      <c r="AD845" s="185" t="s">
        <v>5474</v>
      </c>
      <c r="AE845" s="185" t="s">
        <v>5474</v>
      </c>
      <c r="AF845" s="185" t="s">
        <v>5474</v>
      </c>
      <c r="AG845" s="185" t="s">
        <v>5474</v>
      </c>
      <c r="AH845" s="185" t="s">
        <v>5474</v>
      </c>
      <c r="AI845" s="185" t="s">
        <v>5474</v>
      </c>
      <c r="AJ845" s="185" t="s">
        <v>5474</v>
      </c>
    </row>
    <row r="846" spans="28:36">
      <c r="AB846" s="185">
        <v>3548</v>
      </c>
      <c r="AC846" s="185" t="s">
        <v>803</v>
      </c>
      <c r="AD846" s="185" t="s">
        <v>5474</v>
      </c>
      <c r="AE846" s="185" t="s">
        <v>5474</v>
      </c>
      <c r="AF846" s="185" t="s">
        <v>5474</v>
      </c>
      <c r="AG846" s="185" t="s">
        <v>5474</v>
      </c>
      <c r="AH846" s="185" t="s">
        <v>5474</v>
      </c>
      <c r="AI846" s="185" t="s">
        <v>5474</v>
      </c>
      <c r="AJ846" s="185" t="s">
        <v>5474</v>
      </c>
    </row>
    <row r="847" spans="28:36">
      <c r="AB847" s="185">
        <v>3549</v>
      </c>
      <c r="AC847" s="185" t="s">
        <v>2930</v>
      </c>
      <c r="AD847" s="185" t="s">
        <v>5474</v>
      </c>
      <c r="AE847" s="185" t="s">
        <v>5474</v>
      </c>
      <c r="AF847" s="185" t="s">
        <v>5474</v>
      </c>
      <c r="AG847" s="185" t="s">
        <v>5474</v>
      </c>
      <c r="AH847" s="185" t="s">
        <v>5474</v>
      </c>
      <c r="AI847" s="185" t="s">
        <v>5474</v>
      </c>
      <c r="AJ847" s="185" t="s">
        <v>5474</v>
      </c>
    </row>
    <row r="848" spans="28:36">
      <c r="AB848" s="185">
        <v>3550</v>
      </c>
      <c r="AC848" s="185" t="s">
        <v>804</v>
      </c>
      <c r="AD848" s="185" t="s">
        <v>5474</v>
      </c>
      <c r="AE848" s="185" t="s">
        <v>5474</v>
      </c>
      <c r="AF848" s="185" t="s">
        <v>5474</v>
      </c>
      <c r="AG848" s="185" t="s">
        <v>5474</v>
      </c>
      <c r="AH848" s="185" t="s">
        <v>5474</v>
      </c>
      <c r="AI848" s="185" t="s">
        <v>5474</v>
      </c>
      <c r="AJ848" s="185" t="s">
        <v>5474</v>
      </c>
    </row>
    <row r="849" spans="28:36">
      <c r="AB849" s="185">
        <v>3551</v>
      </c>
      <c r="AC849" s="185" t="s">
        <v>805</v>
      </c>
      <c r="AD849" s="185" t="s">
        <v>5474</v>
      </c>
      <c r="AE849" s="185" t="s">
        <v>5474</v>
      </c>
      <c r="AF849" s="185" t="s">
        <v>5474</v>
      </c>
      <c r="AG849" s="185" t="s">
        <v>5474</v>
      </c>
      <c r="AH849" s="185" t="s">
        <v>5474</v>
      </c>
      <c r="AI849" s="185" t="s">
        <v>5474</v>
      </c>
      <c r="AJ849" s="185" t="s">
        <v>5474</v>
      </c>
    </row>
    <row r="850" spans="28:36">
      <c r="AB850" s="185">
        <v>3552</v>
      </c>
      <c r="AC850" s="185" t="s">
        <v>806</v>
      </c>
      <c r="AD850" s="185" t="s">
        <v>5474</v>
      </c>
      <c r="AE850" s="185" t="s">
        <v>5474</v>
      </c>
      <c r="AF850" s="185" t="s">
        <v>5474</v>
      </c>
      <c r="AG850" s="185" t="s">
        <v>5474</v>
      </c>
      <c r="AH850" s="185" t="s">
        <v>5474</v>
      </c>
      <c r="AI850" s="185" t="s">
        <v>5474</v>
      </c>
      <c r="AJ850" s="185" t="s">
        <v>5474</v>
      </c>
    </row>
    <row r="851" spans="28:36">
      <c r="AB851" s="185">
        <v>3555</v>
      </c>
      <c r="AC851" s="185" t="s">
        <v>807</v>
      </c>
      <c r="AD851" s="185" t="s">
        <v>5474</v>
      </c>
      <c r="AE851" s="185" t="s">
        <v>5474</v>
      </c>
      <c r="AF851" s="185" t="s">
        <v>5474</v>
      </c>
      <c r="AG851" s="185" t="s">
        <v>5474</v>
      </c>
      <c r="AH851" s="185" t="s">
        <v>5474</v>
      </c>
      <c r="AI851" s="185" t="s">
        <v>5474</v>
      </c>
      <c r="AJ851" s="185" t="s">
        <v>5474</v>
      </c>
    </row>
    <row r="852" spans="28:36">
      <c r="AB852" s="185">
        <v>3556</v>
      </c>
      <c r="AC852" s="185" t="s">
        <v>808</v>
      </c>
      <c r="AD852" s="185" t="s">
        <v>5474</v>
      </c>
      <c r="AE852" s="185" t="s">
        <v>5474</v>
      </c>
      <c r="AF852" s="185" t="s">
        <v>5474</v>
      </c>
      <c r="AG852" s="185" t="s">
        <v>5474</v>
      </c>
      <c r="AH852" s="185" t="s">
        <v>5474</v>
      </c>
      <c r="AI852" s="185" t="s">
        <v>5474</v>
      </c>
      <c r="AJ852" s="185" t="s">
        <v>5474</v>
      </c>
    </row>
    <row r="853" spans="28:36">
      <c r="AB853" s="185">
        <v>3557</v>
      </c>
      <c r="AC853" s="185" t="s">
        <v>809</v>
      </c>
      <c r="AD853" s="185" t="s">
        <v>5474</v>
      </c>
      <c r="AE853" s="185" t="s">
        <v>5474</v>
      </c>
      <c r="AF853" s="185" t="s">
        <v>5474</v>
      </c>
      <c r="AG853" s="185" t="s">
        <v>5474</v>
      </c>
      <c r="AH853" s="185" t="s">
        <v>5474</v>
      </c>
      <c r="AI853" s="185" t="s">
        <v>5474</v>
      </c>
      <c r="AJ853" s="185" t="s">
        <v>5474</v>
      </c>
    </row>
    <row r="854" spans="28:36">
      <c r="AB854" s="185">
        <v>3558</v>
      </c>
      <c r="AC854" s="185" t="s">
        <v>810</v>
      </c>
      <c r="AD854" s="185" t="s">
        <v>5474</v>
      </c>
      <c r="AE854" s="185" t="s">
        <v>5474</v>
      </c>
      <c r="AF854" s="185" t="s">
        <v>5474</v>
      </c>
      <c r="AG854" s="185" t="s">
        <v>5474</v>
      </c>
      <c r="AH854" s="185" t="s">
        <v>5474</v>
      </c>
      <c r="AI854" s="185" t="s">
        <v>5474</v>
      </c>
      <c r="AJ854" s="185" t="s">
        <v>5474</v>
      </c>
    </row>
    <row r="855" spans="28:36">
      <c r="AB855" s="185">
        <v>3561</v>
      </c>
      <c r="AC855" s="185" t="s">
        <v>811</v>
      </c>
      <c r="AD855" s="185" t="s">
        <v>5474</v>
      </c>
      <c r="AE855" s="185" t="s">
        <v>5474</v>
      </c>
      <c r="AF855" s="185" t="s">
        <v>5474</v>
      </c>
      <c r="AG855" s="185" t="s">
        <v>5474</v>
      </c>
      <c r="AH855" s="185" t="s">
        <v>5474</v>
      </c>
      <c r="AI855" s="185" t="s">
        <v>5474</v>
      </c>
      <c r="AJ855" s="185" t="s">
        <v>5474</v>
      </c>
    </row>
    <row r="856" spans="28:36">
      <c r="AB856" s="185">
        <v>3562</v>
      </c>
      <c r="AC856" s="185" t="s">
        <v>812</v>
      </c>
      <c r="AD856" s="185" t="s">
        <v>5474</v>
      </c>
      <c r="AE856" s="185" t="s">
        <v>5474</v>
      </c>
      <c r="AF856" s="185" t="s">
        <v>5474</v>
      </c>
      <c r="AG856" s="185" t="s">
        <v>5474</v>
      </c>
      <c r="AH856" s="185" t="s">
        <v>5474</v>
      </c>
      <c r="AI856" s="185" t="s">
        <v>5474</v>
      </c>
      <c r="AJ856" s="185" t="s">
        <v>5474</v>
      </c>
    </row>
    <row r="857" spans="28:36">
      <c r="AB857" s="185">
        <v>3563</v>
      </c>
      <c r="AC857" s="185" t="s">
        <v>813</v>
      </c>
      <c r="AD857" s="185" t="s">
        <v>5474</v>
      </c>
      <c r="AE857" s="185" t="s">
        <v>5474</v>
      </c>
      <c r="AF857" s="185" t="s">
        <v>5474</v>
      </c>
      <c r="AG857" s="185" t="s">
        <v>5474</v>
      </c>
      <c r="AH857" s="185" t="s">
        <v>5474</v>
      </c>
      <c r="AI857" s="185" t="s">
        <v>5474</v>
      </c>
      <c r="AJ857" s="185" t="s">
        <v>5474</v>
      </c>
    </row>
    <row r="858" spans="28:36">
      <c r="AB858" s="185">
        <v>3564</v>
      </c>
      <c r="AC858" s="185" t="s">
        <v>814</v>
      </c>
      <c r="AD858" s="185" t="s">
        <v>5474</v>
      </c>
      <c r="AE858" s="185" t="s">
        <v>5474</v>
      </c>
      <c r="AF858" s="185" t="s">
        <v>5474</v>
      </c>
      <c r="AG858" s="185" t="s">
        <v>5474</v>
      </c>
      <c r="AH858" s="185" t="s">
        <v>5474</v>
      </c>
      <c r="AI858" s="185" t="s">
        <v>5474</v>
      </c>
      <c r="AJ858" s="185" t="s">
        <v>5474</v>
      </c>
    </row>
    <row r="859" spans="28:36">
      <c r="AB859" s="185">
        <v>3566</v>
      </c>
      <c r="AC859" s="185" t="s">
        <v>5131</v>
      </c>
      <c r="AD859" s="185" t="s">
        <v>5474</v>
      </c>
      <c r="AE859" s="185" t="s">
        <v>5474</v>
      </c>
      <c r="AF859" s="185" t="s">
        <v>5474</v>
      </c>
      <c r="AG859" s="185" t="s">
        <v>5474</v>
      </c>
      <c r="AH859" s="185" t="s">
        <v>5474</v>
      </c>
      <c r="AI859" s="185" t="s">
        <v>5474</v>
      </c>
      <c r="AJ859" s="185" t="s">
        <v>5474</v>
      </c>
    </row>
    <row r="860" spans="28:36">
      <c r="AB860" s="185">
        <v>3567</v>
      </c>
      <c r="AC860" s="185" t="s">
        <v>815</v>
      </c>
      <c r="AD860" s="185" t="s">
        <v>5474</v>
      </c>
      <c r="AE860" s="185" t="s">
        <v>5474</v>
      </c>
      <c r="AF860" s="185" t="s">
        <v>5474</v>
      </c>
      <c r="AG860" s="185" t="s">
        <v>5474</v>
      </c>
      <c r="AH860" s="185" t="s">
        <v>5474</v>
      </c>
      <c r="AI860" s="185" t="s">
        <v>5474</v>
      </c>
      <c r="AJ860" s="185" t="s">
        <v>5474</v>
      </c>
    </row>
    <row r="861" spans="28:36">
      <c r="AB861" s="185">
        <v>3570</v>
      </c>
      <c r="AC861" s="185" t="s">
        <v>816</v>
      </c>
      <c r="AD861" s="185" t="s">
        <v>5474</v>
      </c>
      <c r="AE861" s="185" t="s">
        <v>5474</v>
      </c>
      <c r="AF861" s="185" t="s">
        <v>5474</v>
      </c>
      <c r="AG861" s="185" t="s">
        <v>5474</v>
      </c>
      <c r="AH861" s="185" t="s">
        <v>5474</v>
      </c>
      <c r="AI861" s="185" t="s">
        <v>5474</v>
      </c>
      <c r="AJ861" s="185" t="s">
        <v>5474</v>
      </c>
    </row>
    <row r="862" spans="28:36">
      <c r="AB862" s="185">
        <v>3576</v>
      </c>
      <c r="AC862" s="185" t="s">
        <v>817</v>
      </c>
      <c r="AD862" s="185" t="s">
        <v>5474</v>
      </c>
      <c r="AE862" s="185" t="s">
        <v>5474</v>
      </c>
      <c r="AF862" s="185" t="s">
        <v>5474</v>
      </c>
      <c r="AG862" s="185" t="s">
        <v>5474</v>
      </c>
      <c r="AH862" s="185" t="s">
        <v>5474</v>
      </c>
      <c r="AI862" s="185" t="s">
        <v>5474</v>
      </c>
      <c r="AJ862" s="185" t="s">
        <v>5474</v>
      </c>
    </row>
    <row r="863" spans="28:36">
      <c r="AB863" s="185">
        <v>3577</v>
      </c>
      <c r="AC863" s="185" t="s">
        <v>818</v>
      </c>
      <c r="AD863" s="185" t="s">
        <v>5474</v>
      </c>
      <c r="AE863" s="185" t="s">
        <v>5474</v>
      </c>
      <c r="AF863" s="185" t="s">
        <v>5474</v>
      </c>
      <c r="AG863" s="185" t="s">
        <v>5474</v>
      </c>
      <c r="AH863" s="185" t="s">
        <v>5474</v>
      </c>
      <c r="AI863" s="185" t="s">
        <v>5474</v>
      </c>
      <c r="AJ863" s="185" t="s">
        <v>5474</v>
      </c>
    </row>
    <row r="864" spans="28:36">
      <c r="AB864" s="185">
        <v>3579</v>
      </c>
      <c r="AC864" s="185" t="s">
        <v>819</v>
      </c>
      <c r="AD864" s="185" t="s">
        <v>5474</v>
      </c>
      <c r="AE864" s="185" t="s">
        <v>5474</v>
      </c>
      <c r="AF864" s="185" t="s">
        <v>5474</v>
      </c>
      <c r="AG864" s="185" t="s">
        <v>5474</v>
      </c>
      <c r="AH864" s="185" t="s">
        <v>5474</v>
      </c>
      <c r="AI864" s="185" t="s">
        <v>5474</v>
      </c>
      <c r="AJ864" s="185" t="s">
        <v>5474</v>
      </c>
    </row>
    <row r="865" spans="28:36">
      <c r="AB865" s="185">
        <v>3580</v>
      </c>
      <c r="AC865" s="185" t="s">
        <v>820</v>
      </c>
      <c r="AD865" s="185" t="s">
        <v>5474</v>
      </c>
      <c r="AE865" s="185" t="s">
        <v>5474</v>
      </c>
      <c r="AF865" s="185" t="s">
        <v>5474</v>
      </c>
      <c r="AG865" s="185" t="s">
        <v>5474</v>
      </c>
      <c r="AH865" s="185" t="s">
        <v>5474</v>
      </c>
      <c r="AI865" s="185" t="s">
        <v>5474</v>
      </c>
      <c r="AJ865" s="185" t="s">
        <v>5474</v>
      </c>
    </row>
    <row r="866" spans="28:36">
      <c r="AB866" s="185">
        <v>3581</v>
      </c>
      <c r="AC866" s="185" t="s">
        <v>821</v>
      </c>
      <c r="AD866" s="185" t="s">
        <v>5474</v>
      </c>
      <c r="AE866" s="185" t="s">
        <v>5474</v>
      </c>
      <c r="AF866" s="185" t="s">
        <v>5474</v>
      </c>
      <c r="AG866" s="185" t="s">
        <v>5474</v>
      </c>
      <c r="AH866" s="185" t="s">
        <v>5474</v>
      </c>
      <c r="AI866" s="185" t="s">
        <v>5474</v>
      </c>
      <c r="AJ866" s="185" t="s">
        <v>5474</v>
      </c>
    </row>
    <row r="867" spans="28:36">
      <c r="AB867" s="185">
        <v>3583</v>
      </c>
      <c r="AC867" s="185" t="s">
        <v>822</v>
      </c>
      <c r="AD867" s="185" t="s">
        <v>5474</v>
      </c>
      <c r="AE867" s="185" t="s">
        <v>5474</v>
      </c>
      <c r="AF867" s="185" t="s">
        <v>5474</v>
      </c>
      <c r="AG867" s="185" t="s">
        <v>5474</v>
      </c>
      <c r="AH867" s="185" t="s">
        <v>5474</v>
      </c>
      <c r="AI867" s="185" t="s">
        <v>5474</v>
      </c>
      <c r="AJ867" s="185" t="s">
        <v>5474</v>
      </c>
    </row>
    <row r="868" spans="28:36">
      <c r="AB868" s="185">
        <v>3585</v>
      </c>
      <c r="AC868" s="185" t="s">
        <v>2961</v>
      </c>
      <c r="AD868" s="185" t="s">
        <v>5474</v>
      </c>
      <c r="AE868" s="185" t="s">
        <v>5474</v>
      </c>
      <c r="AF868" s="185" t="s">
        <v>5474</v>
      </c>
      <c r="AG868" s="185" t="s">
        <v>5474</v>
      </c>
      <c r="AH868" s="185" t="s">
        <v>5474</v>
      </c>
      <c r="AI868" s="185" t="s">
        <v>5474</v>
      </c>
      <c r="AJ868" s="185" t="s">
        <v>5474</v>
      </c>
    </row>
    <row r="869" spans="28:36">
      <c r="AB869" s="185">
        <v>3587</v>
      </c>
      <c r="AC869" s="185" t="s">
        <v>823</v>
      </c>
      <c r="AD869" s="185" t="s">
        <v>5474</v>
      </c>
      <c r="AE869" s="185" t="s">
        <v>5474</v>
      </c>
      <c r="AF869" s="185" t="s">
        <v>5474</v>
      </c>
      <c r="AG869" s="185" t="s">
        <v>5474</v>
      </c>
      <c r="AH869" s="185" t="s">
        <v>5474</v>
      </c>
      <c r="AI869" s="185" t="s">
        <v>5474</v>
      </c>
      <c r="AJ869" s="185" t="s">
        <v>5474</v>
      </c>
    </row>
    <row r="870" spans="28:36">
      <c r="AB870" s="185">
        <v>3588</v>
      </c>
      <c r="AC870" s="185" t="s">
        <v>824</v>
      </c>
      <c r="AD870" s="185" t="s">
        <v>5474</v>
      </c>
      <c r="AE870" s="185" t="s">
        <v>5474</v>
      </c>
      <c r="AF870" s="185" t="s">
        <v>5474</v>
      </c>
      <c r="AG870" s="185" t="s">
        <v>5474</v>
      </c>
      <c r="AH870" s="185" t="s">
        <v>5474</v>
      </c>
      <c r="AI870" s="185" t="s">
        <v>5474</v>
      </c>
      <c r="AJ870" s="185" t="s">
        <v>5474</v>
      </c>
    </row>
    <row r="871" spans="28:36">
      <c r="AB871" s="185">
        <v>3591</v>
      </c>
      <c r="AC871" s="185" t="s">
        <v>825</v>
      </c>
      <c r="AD871" s="185" t="s">
        <v>5474</v>
      </c>
      <c r="AE871" s="185" t="s">
        <v>5474</v>
      </c>
      <c r="AF871" s="185" t="s">
        <v>5474</v>
      </c>
      <c r="AG871" s="185" t="s">
        <v>5474</v>
      </c>
      <c r="AH871" s="185" t="s">
        <v>5474</v>
      </c>
      <c r="AI871" s="185" t="s">
        <v>5474</v>
      </c>
      <c r="AJ871" s="185" t="s">
        <v>5474</v>
      </c>
    </row>
    <row r="872" spans="28:36">
      <c r="AB872" s="185">
        <v>3592</v>
      </c>
      <c r="AC872" s="185" t="s">
        <v>2969</v>
      </c>
      <c r="AD872" s="185" t="s">
        <v>5474</v>
      </c>
      <c r="AE872" s="185" t="s">
        <v>5474</v>
      </c>
      <c r="AF872" s="185" t="s">
        <v>5474</v>
      </c>
      <c r="AG872" s="185" t="s">
        <v>5474</v>
      </c>
      <c r="AH872" s="185" t="s">
        <v>5474</v>
      </c>
      <c r="AI872" s="185" t="s">
        <v>5474</v>
      </c>
      <c r="AJ872" s="185" t="s">
        <v>5474</v>
      </c>
    </row>
    <row r="873" spans="28:36">
      <c r="AB873" s="185">
        <v>3593</v>
      </c>
      <c r="AC873" s="185" t="s">
        <v>826</v>
      </c>
      <c r="AD873" s="185" t="s">
        <v>5474</v>
      </c>
      <c r="AE873" s="185" t="s">
        <v>5474</v>
      </c>
      <c r="AF873" s="185" t="s">
        <v>5474</v>
      </c>
      <c r="AG873" s="185" t="s">
        <v>5474</v>
      </c>
      <c r="AH873" s="185" t="s">
        <v>5474</v>
      </c>
      <c r="AI873" s="185" t="s">
        <v>5474</v>
      </c>
      <c r="AJ873" s="185" t="s">
        <v>5474</v>
      </c>
    </row>
    <row r="874" spans="28:36">
      <c r="AB874" s="185">
        <v>3594</v>
      </c>
      <c r="AC874" s="185" t="s">
        <v>827</v>
      </c>
      <c r="AD874" s="185" t="s">
        <v>5474</v>
      </c>
      <c r="AE874" s="185" t="s">
        <v>5474</v>
      </c>
      <c r="AF874" s="185" t="s">
        <v>5474</v>
      </c>
      <c r="AG874" s="185" t="s">
        <v>5474</v>
      </c>
      <c r="AH874" s="185" t="s">
        <v>5474</v>
      </c>
      <c r="AI874" s="185" t="s">
        <v>5474</v>
      </c>
      <c r="AJ874" s="185" t="s">
        <v>5474</v>
      </c>
    </row>
    <row r="875" spans="28:36">
      <c r="AB875" s="185">
        <v>3595</v>
      </c>
      <c r="AC875" s="185" t="s">
        <v>2976</v>
      </c>
      <c r="AD875" s="185" t="s">
        <v>5474</v>
      </c>
      <c r="AE875" s="185" t="s">
        <v>5474</v>
      </c>
      <c r="AF875" s="185" t="s">
        <v>5474</v>
      </c>
      <c r="AG875" s="185" t="s">
        <v>5474</v>
      </c>
      <c r="AH875" s="185" t="s">
        <v>5474</v>
      </c>
      <c r="AI875" s="185" t="s">
        <v>5474</v>
      </c>
      <c r="AJ875" s="185" t="s">
        <v>5474</v>
      </c>
    </row>
    <row r="876" spans="28:36">
      <c r="AB876" s="185">
        <v>3596</v>
      </c>
      <c r="AC876" s="185" t="s">
        <v>828</v>
      </c>
      <c r="AD876" s="185" t="s">
        <v>5474</v>
      </c>
      <c r="AE876" s="185" t="s">
        <v>5474</v>
      </c>
      <c r="AF876" s="185" t="s">
        <v>5474</v>
      </c>
      <c r="AG876" s="185" t="s">
        <v>5474</v>
      </c>
      <c r="AH876" s="185" t="s">
        <v>5474</v>
      </c>
      <c r="AI876" s="185" t="s">
        <v>5474</v>
      </c>
      <c r="AJ876" s="185" t="s">
        <v>5474</v>
      </c>
    </row>
    <row r="877" spans="28:36">
      <c r="AB877" s="185">
        <v>3597</v>
      </c>
      <c r="AC877" s="185" t="s">
        <v>2979</v>
      </c>
      <c r="AD877" s="185" t="s">
        <v>5474</v>
      </c>
      <c r="AE877" s="185" t="s">
        <v>5474</v>
      </c>
      <c r="AF877" s="185" t="s">
        <v>5474</v>
      </c>
      <c r="AG877" s="185" t="s">
        <v>5474</v>
      </c>
      <c r="AH877" s="185" t="s">
        <v>5474</v>
      </c>
      <c r="AI877" s="185" t="s">
        <v>5474</v>
      </c>
      <c r="AJ877" s="185" t="s">
        <v>5474</v>
      </c>
    </row>
    <row r="878" spans="28:36">
      <c r="AB878" s="185">
        <v>3601</v>
      </c>
      <c r="AC878" s="185" t="s">
        <v>2982</v>
      </c>
      <c r="AD878" s="185" t="s">
        <v>5474</v>
      </c>
      <c r="AE878" s="185" t="s">
        <v>5474</v>
      </c>
      <c r="AF878" s="185" t="s">
        <v>5474</v>
      </c>
      <c r="AG878" s="185" t="s">
        <v>5474</v>
      </c>
      <c r="AH878" s="185" t="s">
        <v>5474</v>
      </c>
      <c r="AI878" s="185" t="s">
        <v>5474</v>
      </c>
      <c r="AJ878" s="185" t="s">
        <v>5474</v>
      </c>
    </row>
    <row r="879" spans="28:36">
      <c r="AB879" s="185">
        <v>3603</v>
      </c>
      <c r="AC879" s="185" t="s">
        <v>2984</v>
      </c>
      <c r="AD879" s="185" t="s">
        <v>5474</v>
      </c>
      <c r="AE879" s="185" t="s">
        <v>5474</v>
      </c>
      <c r="AF879" s="185" t="s">
        <v>5474</v>
      </c>
      <c r="AG879" s="185" t="s">
        <v>5474</v>
      </c>
      <c r="AH879" s="185" t="s">
        <v>5474</v>
      </c>
      <c r="AI879" s="185" t="s">
        <v>5474</v>
      </c>
      <c r="AJ879" s="185" t="s">
        <v>5474</v>
      </c>
    </row>
    <row r="880" spans="28:36">
      <c r="AB880" s="185">
        <v>3605</v>
      </c>
      <c r="AC880" s="185" t="s">
        <v>829</v>
      </c>
      <c r="AD880" s="185" t="s">
        <v>5474</v>
      </c>
      <c r="AE880" s="185" t="s">
        <v>5474</v>
      </c>
      <c r="AF880" s="185" t="s">
        <v>5474</v>
      </c>
      <c r="AG880" s="185" t="s">
        <v>5474</v>
      </c>
      <c r="AH880" s="185" t="s">
        <v>5474</v>
      </c>
      <c r="AI880" s="185" t="s">
        <v>5474</v>
      </c>
      <c r="AJ880" s="185" t="s">
        <v>5474</v>
      </c>
    </row>
    <row r="881" spans="28:36">
      <c r="AB881" s="185">
        <v>3607</v>
      </c>
      <c r="AC881" s="185" t="s">
        <v>830</v>
      </c>
      <c r="AD881" s="185" t="s">
        <v>5474</v>
      </c>
      <c r="AE881" s="185" t="s">
        <v>5474</v>
      </c>
      <c r="AF881" s="185" t="s">
        <v>5474</v>
      </c>
      <c r="AG881" s="185" t="s">
        <v>5474</v>
      </c>
      <c r="AH881" s="185" t="s">
        <v>5474</v>
      </c>
      <c r="AI881" s="185" t="s">
        <v>5474</v>
      </c>
      <c r="AJ881" s="185" t="s">
        <v>5474</v>
      </c>
    </row>
    <row r="882" spans="28:36">
      <c r="AB882" s="185">
        <v>3609</v>
      </c>
      <c r="AC882" s="185" t="s">
        <v>831</v>
      </c>
      <c r="AD882" s="185" t="s">
        <v>5474</v>
      </c>
      <c r="AE882" s="185" t="s">
        <v>5474</v>
      </c>
      <c r="AF882" s="185" t="s">
        <v>5474</v>
      </c>
      <c r="AG882" s="185" t="s">
        <v>5474</v>
      </c>
      <c r="AH882" s="185" t="s">
        <v>5474</v>
      </c>
      <c r="AI882" s="185" t="s">
        <v>5474</v>
      </c>
      <c r="AJ882" s="185" t="s">
        <v>5474</v>
      </c>
    </row>
    <row r="883" spans="28:36">
      <c r="AB883" s="185">
        <v>3611</v>
      </c>
      <c r="AC883" s="185" t="s">
        <v>832</v>
      </c>
      <c r="AD883" s="185" t="s">
        <v>5474</v>
      </c>
      <c r="AE883" s="185" t="s">
        <v>5474</v>
      </c>
      <c r="AF883" s="185" t="s">
        <v>5474</v>
      </c>
      <c r="AG883" s="185" t="s">
        <v>5474</v>
      </c>
      <c r="AH883" s="185" t="s">
        <v>5474</v>
      </c>
      <c r="AI883" s="185" t="s">
        <v>5474</v>
      </c>
      <c r="AJ883" s="185" t="s">
        <v>5474</v>
      </c>
    </row>
    <row r="884" spans="28:36">
      <c r="AB884" s="185">
        <v>3615</v>
      </c>
      <c r="AC884" s="185" t="s">
        <v>833</v>
      </c>
      <c r="AD884" s="185" t="s">
        <v>5474</v>
      </c>
      <c r="AE884" s="185" t="s">
        <v>5474</v>
      </c>
      <c r="AF884" s="185" t="s">
        <v>5474</v>
      </c>
      <c r="AG884" s="185" t="s">
        <v>5474</v>
      </c>
      <c r="AH884" s="185" t="s">
        <v>5474</v>
      </c>
      <c r="AI884" s="185" t="s">
        <v>5474</v>
      </c>
      <c r="AJ884" s="185" t="s">
        <v>5474</v>
      </c>
    </row>
    <row r="885" spans="28:36">
      <c r="AB885" s="185">
        <v>3617</v>
      </c>
      <c r="AC885" s="185" t="s">
        <v>834</v>
      </c>
      <c r="AD885" s="185" t="s">
        <v>5474</v>
      </c>
      <c r="AE885" s="185" t="s">
        <v>5474</v>
      </c>
      <c r="AF885" s="185" t="s">
        <v>5474</v>
      </c>
      <c r="AG885" s="185" t="s">
        <v>5474</v>
      </c>
      <c r="AH885" s="185" t="s">
        <v>5474</v>
      </c>
      <c r="AI885" s="185" t="s">
        <v>5474</v>
      </c>
      <c r="AJ885" s="185" t="s">
        <v>5474</v>
      </c>
    </row>
    <row r="886" spans="28:36">
      <c r="AB886" s="185">
        <v>3622</v>
      </c>
      <c r="AC886" s="185" t="s">
        <v>835</v>
      </c>
      <c r="AD886" s="185" t="s">
        <v>5474</v>
      </c>
      <c r="AE886" s="185" t="s">
        <v>5474</v>
      </c>
      <c r="AF886" s="185" t="s">
        <v>5474</v>
      </c>
      <c r="AG886" s="185" t="s">
        <v>5474</v>
      </c>
      <c r="AH886" s="185" t="s">
        <v>5474</v>
      </c>
      <c r="AI886" s="185" t="s">
        <v>5474</v>
      </c>
      <c r="AJ886" s="185" t="s">
        <v>5474</v>
      </c>
    </row>
    <row r="887" spans="28:36">
      <c r="AB887" s="185">
        <v>3623</v>
      </c>
      <c r="AC887" s="185" t="s">
        <v>836</v>
      </c>
      <c r="AD887" s="185" t="s">
        <v>5474</v>
      </c>
      <c r="AE887" s="185" t="s">
        <v>5474</v>
      </c>
      <c r="AF887" s="185" t="s">
        <v>5474</v>
      </c>
      <c r="AG887" s="185" t="s">
        <v>5474</v>
      </c>
      <c r="AH887" s="185" t="s">
        <v>5474</v>
      </c>
      <c r="AI887" s="185" t="s">
        <v>5474</v>
      </c>
      <c r="AJ887" s="185" t="s">
        <v>5474</v>
      </c>
    </row>
    <row r="888" spans="28:36">
      <c r="AB888" s="185">
        <v>3624</v>
      </c>
      <c r="AC888" s="185" t="s">
        <v>837</v>
      </c>
      <c r="AD888" s="185" t="s">
        <v>5474</v>
      </c>
      <c r="AE888" s="185" t="s">
        <v>5474</v>
      </c>
      <c r="AF888" s="185" t="s">
        <v>5474</v>
      </c>
      <c r="AG888" s="185" t="s">
        <v>5474</v>
      </c>
      <c r="AH888" s="185" t="s">
        <v>5474</v>
      </c>
      <c r="AI888" s="185" t="s">
        <v>5474</v>
      </c>
      <c r="AJ888" s="185" t="s">
        <v>5474</v>
      </c>
    </row>
    <row r="889" spans="28:36">
      <c r="AB889" s="185">
        <v>3625</v>
      </c>
      <c r="AC889" s="185" t="s">
        <v>838</v>
      </c>
      <c r="AD889" s="185" t="s">
        <v>5474</v>
      </c>
      <c r="AE889" s="185" t="s">
        <v>5474</v>
      </c>
      <c r="AF889" s="185" t="s">
        <v>5474</v>
      </c>
      <c r="AG889" s="185" t="s">
        <v>5474</v>
      </c>
      <c r="AH889" s="185" t="s">
        <v>5474</v>
      </c>
      <c r="AI889" s="185" t="s">
        <v>5474</v>
      </c>
      <c r="AJ889" s="185" t="s">
        <v>5474</v>
      </c>
    </row>
    <row r="890" spans="28:36">
      <c r="AB890" s="185">
        <v>3627</v>
      </c>
      <c r="AC890" s="185" t="s">
        <v>3001</v>
      </c>
      <c r="AD890" s="185" t="s">
        <v>5474</v>
      </c>
      <c r="AE890" s="185" t="s">
        <v>5474</v>
      </c>
      <c r="AF890" s="185" t="s">
        <v>5474</v>
      </c>
      <c r="AG890" s="185" t="s">
        <v>5474</v>
      </c>
      <c r="AH890" s="185" t="s">
        <v>5474</v>
      </c>
      <c r="AI890" s="185" t="s">
        <v>5474</v>
      </c>
      <c r="AJ890" s="185" t="s">
        <v>5474</v>
      </c>
    </row>
    <row r="891" spans="28:36">
      <c r="AB891" s="185">
        <v>3628</v>
      </c>
      <c r="AC891" s="185" t="s">
        <v>839</v>
      </c>
      <c r="AD891" s="185" t="s">
        <v>5474</v>
      </c>
      <c r="AE891" s="185" t="s">
        <v>5474</v>
      </c>
      <c r="AF891" s="185" t="s">
        <v>5474</v>
      </c>
      <c r="AG891" s="185" t="s">
        <v>5474</v>
      </c>
      <c r="AH891" s="185" t="s">
        <v>5474</v>
      </c>
      <c r="AI891" s="185" t="s">
        <v>5474</v>
      </c>
      <c r="AJ891" s="185" t="s">
        <v>5474</v>
      </c>
    </row>
    <row r="892" spans="28:36">
      <c r="AB892" s="185">
        <v>3629</v>
      </c>
      <c r="AC892" s="185" t="s">
        <v>840</v>
      </c>
      <c r="AD892" s="185" t="s">
        <v>5474</v>
      </c>
      <c r="AE892" s="185" t="s">
        <v>5474</v>
      </c>
      <c r="AF892" s="185" t="s">
        <v>5474</v>
      </c>
      <c r="AG892" s="185" t="s">
        <v>5474</v>
      </c>
      <c r="AH892" s="185" t="s">
        <v>5474</v>
      </c>
      <c r="AI892" s="185" t="s">
        <v>5474</v>
      </c>
      <c r="AJ892" s="185" t="s">
        <v>5474</v>
      </c>
    </row>
    <row r="893" spans="28:36">
      <c r="AB893" s="185">
        <v>3630</v>
      </c>
      <c r="AC893" s="185" t="s">
        <v>841</v>
      </c>
      <c r="AD893" s="185" t="s">
        <v>5474</v>
      </c>
      <c r="AE893" s="185" t="s">
        <v>5474</v>
      </c>
      <c r="AF893" s="185" t="s">
        <v>5474</v>
      </c>
      <c r="AG893" s="185" t="s">
        <v>5474</v>
      </c>
      <c r="AH893" s="185" t="s">
        <v>5474</v>
      </c>
      <c r="AI893" s="185" t="s">
        <v>5474</v>
      </c>
      <c r="AJ893" s="185" t="s">
        <v>5474</v>
      </c>
    </row>
    <row r="894" spans="28:36">
      <c r="AB894" s="185">
        <v>3631</v>
      </c>
      <c r="AC894" s="185" t="s">
        <v>842</v>
      </c>
      <c r="AD894" s="185" t="s">
        <v>5474</v>
      </c>
      <c r="AE894" s="185" t="s">
        <v>5474</v>
      </c>
      <c r="AF894" s="185" t="s">
        <v>5474</v>
      </c>
      <c r="AG894" s="185" t="s">
        <v>5474</v>
      </c>
      <c r="AH894" s="185" t="s">
        <v>5474</v>
      </c>
      <c r="AI894" s="185" t="s">
        <v>5474</v>
      </c>
      <c r="AJ894" s="185" t="s">
        <v>5474</v>
      </c>
    </row>
    <row r="895" spans="28:36">
      <c r="AB895" s="185">
        <v>3632</v>
      </c>
      <c r="AC895" s="185" t="s">
        <v>843</v>
      </c>
      <c r="AD895" s="185" t="s">
        <v>5474</v>
      </c>
      <c r="AE895" s="185" t="s">
        <v>5474</v>
      </c>
      <c r="AF895" s="185" t="s">
        <v>5474</v>
      </c>
      <c r="AG895" s="185" t="s">
        <v>5474</v>
      </c>
      <c r="AH895" s="185" t="s">
        <v>5474</v>
      </c>
      <c r="AI895" s="185" t="s">
        <v>5474</v>
      </c>
      <c r="AJ895" s="185" t="s">
        <v>5474</v>
      </c>
    </row>
    <row r="896" spans="28:36">
      <c r="AB896" s="185">
        <v>3633</v>
      </c>
      <c r="AC896" s="185" t="s">
        <v>3011</v>
      </c>
      <c r="AD896" s="185" t="s">
        <v>5474</v>
      </c>
      <c r="AE896" s="185" t="s">
        <v>5474</v>
      </c>
      <c r="AF896" s="185" t="s">
        <v>5474</v>
      </c>
      <c r="AG896" s="185" t="s">
        <v>5474</v>
      </c>
      <c r="AH896" s="185" t="s">
        <v>5474</v>
      </c>
      <c r="AI896" s="185" t="s">
        <v>5474</v>
      </c>
      <c r="AJ896" s="185" t="s">
        <v>5474</v>
      </c>
    </row>
    <row r="897" spans="28:36">
      <c r="AB897" s="185">
        <v>3642</v>
      </c>
      <c r="AC897" s="185" t="s">
        <v>844</v>
      </c>
      <c r="AD897" s="185" t="s">
        <v>5474</v>
      </c>
      <c r="AE897" s="185" t="s">
        <v>5474</v>
      </c>
      <c r="AF897" s="185" t="s">
        <v>5474</v>
      </c>
      <c r="AG897" s="185" t="s">
        <v>5474</v>
      </c>
      <c r="AH897" s="185" t="s">
        <v>5474</v>
      </c>
      <c r="AI897" s="185" t="s">
        <v>5474</v>
      </c>
      <c r="AJ897" s="185" t="s">
        <v>5474</v>
      </c>
    </row>
    <row r="898" spans="28:36">
      <c r="AB898" s="185">
        <v>3644</v>
      </c>
      <c r="AC898" s="185" t="s">
        <v>5138</v>
      </c>
      <c r="AD898" s="185" t="s">
        <v>5474</v>
      </c>
      <c r="AE898" s="185" t="s">
        <v>5474</v>
      </c>
      <c r="AF898" s="185" t="s">
        <v>5474</v>
      </c>
      <c r="AG898" s="185" t="s">
        <v>5474</v>
      </c>
      <c r="AH898" s="185" t="s">
        <v>5474</v>
      </c>
      <c r="AI898" s="185" t="s">
        <v>5474</v>
      </c>
      <c r="AJ898" s="185" t="s">
        <v>5474</v>
      </c>
    </row>
    <row r="899" spans="28:36">
      <c r="AB899" s="185">
        <v>3645</v>
      </c>
      <c r="AC899" s="185" t="s">
        <v>845</v>
      </c>
      <c r="AD899" s="185" t="s">
        <v>5474</v>
      </c>
      <c r="AE899" s="185" t="s">
        <v>5474</v>
      </c>
      <c r="AF899" s="185" t="s">
        <v>5474</v>
      </c>
      <c r="AG899" s="185" t="s">
        <v>5474</v>
      </c>
      <c r="AH899" s="185" t="s">
        <v>5474</v>
      </c>
      <c r="AI899" s="185" t="s">
        <v>5474</v>
      </c>
      <c r="AJ899" s="185" t="s">
        <v>5474</v>
      </c>
    </row>
    <row r="900" spans="28:36">
      <c r="AB900" s="185">
        <v>3646</v>
      </c>
      <c r="AC900" s="185" t="s">
        <v>846</v>
      </c>
      <c r="AD900" s="185" t="s">
        <v>5474</v>
      </c>
      <c r="AE900" s="185" t="s">
        <v>5474</v>
      </c>
      <c r="AF900" s="185" t="s">
        <v>5474</v>
      </c>
      <c r="AG900" s="185" t="s">
        <v>5474</v>
      </c>
      <c r="AH900" s="185" t="s">
        <v>5474</v>
      </c>
      <c r="AI900" s="185" t="s">
        <v>5474</v>
      </c>
      <c r="AJ900" s="185" t="s">
        <v>5474</v>
      </c>
    </row>
    <row r="901" spans="28:36">
      <c r="AB901" s="185">
        <v>3652</v>
      </c>
      <c r="AC901" s="185" t="s">
        <v>847</v>
      </c>
      <c r="AD901" s="185" t="s">
        <v>5474</v>
      </c>
      <c r="AE901" s="185" t="s">
        <v>5474</v>
      </c>
      <c r="AF901" s="185" t="s">
        <v>5474</v>
      </c>
      <c r="AG901" s="185" t="s">
        <v>5474</v>
      </c>
      <c r="AH901" s="185" t="s">
        <v>5474</v>
      </c>
      <c r="AI901" s="185" t="s">
        <v>5474</v>
      </c>
      <c r="AJ901" s="185" t="s">
        <v>5474</v>
      </c>
    </row>
    <row r="902" spans="28:36">
      <c r="AB902" s="185">
        <v>3653</v>
      </c>
      <c r="AC902" s="185" t="s">
        <v>848</v>
      </c>
      <c r="AD902" s="185" t="s">
        <v>5474</v>
      </c>
      <c r="AE902" s="185" t="s">
        <v>5474</v>
      </c>
      <c r="AF902" s="185" t="s">
        <v>5474</v>
      </c>
      <c r="AG902" s="185" t="s">
        <v>5474</v>
      </c>
      <c r="AH902" s="185" t="s">
        <v>5474</v>
      </c>
      <c r="AI902" s="185" t="s">
        <v>5474</v>
      </c>
      <c r="AJ902" s="185" t="s">
        <v>5474</v>
      </c>
    </row>
    <row r="903" spans="28:36">
      <c r="AB903" s="185">
        <v>3659</v>
      </c>
      <c r="AC903" s="185" t="s">
        <v>3021</v>
      </c>
      <c r="AD903" s="185" t="s">
        <v>5474</v>
      </c>
      <c r="AE903" s="185" t="s">
        <v>5474</v>
      </c>
      <c r="AF903" s="185" t="s">
        <v>5474</v>
      </c>
      <c r="AG903" s="185" t="s">
        <v>5474</v>
      </c>
      <c r="AH903" s="185" t="s">
        <v>5474</v>
      </c>
      <c r="AI903" s="185" t="s">
        <v>5474</v>
      </c>
      <c r="AJ903" s="185" t="s">
        <v>5474</v>
      </c>
    </row>
    <row r="904" spans="28:36">
      <c r="AB904" s="185">
        <v>3661</v>
      </c>
      <c r="AC904" s="185" t="s">
        <v>849</v>
      </c>
      <c r="AD904" s="185" t="s">
        <v>5474</v>
      </c>
      <c r="AE904" s="185" t="s">
        <v>5474</v>
      </c>
      <c r="AF904" s="185" t="s">
        <v>5474</v>
      </c>
      <c r="AG904" s="185" t="s">
        <v>5474</v>
      </c>
      <c r="AH904" s="185" t="s">
        <v>5474</v>
      </c>
      <c r="AI904" s="185" t="s">
        <v>5474</v>
      </c>
      <c r="AJ904" s="185" t="s">
        <v>5474</v>
      </c>
    </row>
    <row r="905" spans="28:36">
      <c r="AB905" s="185">
        <v>3663</v>
      </c>
      <c r="AC905" s="185" t="s">
        <v>850</v>
      </c>
      <c r="AD905" s="185" t="s">
        <v>5474</v>
      </c>
      <c r="AE905" s="185" t="s">
        <v>5474</v>
      </c>
      <c r="AF905" s="185" t="s">
        <v>5474</v>
      </c>
      <c r="AG905" s="185" t="s">
        <v>5474</v>
      </c>
      <c r="AH905" s="185" t="s">
        <v>5474</v>
      </c>
      <c r="AI905" s="185" t="s">
        <v>5474</v>
      </c>
      <c r="AJ905" s="185" t="s">
        <v>5474</v>
      </c>
    </row>
    <row r="906" spans="28:36">
      <c r="AB906" s="185">
        <v>3664</v>
      </c>
      <c r="AC906" s="185" t="s">
        <v>851</v>
      </c>
      <c r="AD906" s="185" t="s">
        <v>5474</v>
      </c>
      <c r="AE906" s="185" t="s">
        <v>5474</v>
      </c>
      <c r="AF906" s="185" t="s">
        <v>5474</v>
      </c>
      <c r="AG906" s="185" t="s">
        <v>5474</v>
      </c>
      <c r="AH906" s="185" t="s">
        <v>5474</v>
      </c>
      <c r="AI906" s="185" t="s">
        <v>5474</v>
      </c>
      <c r="AJ906" s="185" t="s">
        <v>5474</v>
      </c>
    </row>
    <row r="907" spans="28:36">
      <c r="AB907" s="185">
        <v>3665</v>
      </c>
      <c r="AC907" s="185" t="s">
        <v>852</v>
      </c>
      <c r="AD907" s="185" t="s">
        <v>5474</v>
      </c>
      <c r="AE907" s="185" t="s">
        <v>5474</v>
      </c>
      <c r="AF907" s="185" t="s">
        <v>5474</v>
      </c>
      <c r="AG907" s="185" t="s">
        <v>5474</v>
      </c>
      <c r="AH907" s="185" t="s">
        <v>5474</v>
      </c>
      <c r="AI907" s="185" t="s">
        <v>5474</v>
      </c>
      <c r="AJ907" s="185" t="s">
        <v>5474</v>
      </c>
    </row>
    <row r="908" spans="28:36">
      <c r="AB908" s="185">
        <v>3666</v>
      </c>
      <c r="AC908" s="185" t="s">
        <v>853</v>
      </c>
      <c r="AD908" s="185" t="s">
        <v>5474</v>
      </c>
      <c r="AE908" s="185" t="s">
        <v>5474</v>
      </c>
      <c r="AF908" s="185" t="s">
        <v>5474</v>
      </c>
      <c r="AG908" s="185" t="s">
        <v>5474</v>
      </c>
      <c r="AH908" s="185" t="s">
        <v>5474</v>
      </c>
      <c r="AI908" s="185" t="s">
        <v>5474</v>
      </c>
      <c r="AJ908" s="185" t="s">
        <v>5474</v>
      </c>
    </row>
    <row r="909" spans="28:36">
      <c r="AB909" s="185">
        <v>3669</v>
      </c>
      <c r="AC909" s="185" t="s">
        <v>854</v>
      </c>
      <c r="AD909" s="185" t="s">
        <v>5474</v>
      </c>
      <c r="AE909" s="185" t="s">
        <v>5474</v>
      </c>
      <c r="AF909" s="185" t="s">
        <v>5474</v>
      </c>
      <c r="AG909" s="185" t="s">
        <v>5474</v>
      </c>
      <c r="AH909" s="185" t="s">
        <v>5474</v>
      </c>
      <c r="AI909" s="185" t="s">
        <v>5474</v>
      </c>
      <c r="AJ909" s="185" t="s">
        <v>5474</v>
      </c>
    </row>
    <row r="910" spans="28:36">
      <c r="AB910" s="185">
        <v>3672</v>
      </c>
      <c r="AC910" s="185" t="s">
        <v>855</v>
      </c>
      <c r="AD910" s="185" t="s">
        <v>5474</v>
      </c>
      <c r="AE910" s="185" t="s">
        <v>5474</v>
      </c>
      <c r="AF910" s="185" t="s">
        <v>5474</v>
      </c>
      <c r="AG910" s="185" t="s">
        <v>5474</v>
      </c>
      <c r="AH910" s="185" t="s">
        <v>5474</v>
      </c>
      <c r="AI910" s="185" t="s">
        <v>5474</v>
      </c>
      <c r="AJ910" s="185" t="s">
        <v>5474</v>
      </c>
    </row>
    <row r="911" spans="28:36">
      <c r="AB911" s="185">
        <v>3673</v>
      </c>
      <c r="AC911" s="185" t="s">
        <v>856</v>
      </c>
      <c r="AD911" s="185" t="s">
        <v>5474</v>
      </c>
      <c r="AE911" s="185" t="s">
        <v>5474</v>
      </c>
      <c r="AF911" s="185" t="s">
        <v>5474</v>
      </c>
      <c r="AG911" s="185" t="s">
        <v>5474</v>
      </c>
      <c r="AH911" s="185" t="s">
        <v>5474</v>
      </c>
      <c r="AI911" s="185" t="s">
        <v>5474</v>
      </c>
      <c r="AJ911" s="185" t="s">
        <v>5474</v>
      </c>
    </row>
    <row r="912" spans="28:36">
      <c r="AB912" s="185">
        <v>3674</v>
      </c>
      <c r="AC912" s="185" t="s">
        <v>3034</v>
      </c>
      <c r="AD912" s="185" t="s">
        <v>5474</v>
      </c>
      <c r="AE912" s="185" t="s">
        <v>5474</v>
      </c>
      <c r="AF912" s="185" t="s">
        <v>5474</v>
      </c>
      <c r="AG912" s="185" t="s">
        <v>5474</v>
      </c>
      <c r="AH912" s="185" t="s">
        <v>5474</v>
      </c>
      <c r="AI912" s="185" t="s">
        <v>5474</v>
      </c>
      <c r="AJ912" s="185" t="s">
        <v>5474</v>
      </c>
    </row>
    <row r="913" spans="28:36">
      <c r="AB913" s="185">
        <v>3675</v>
      </c>
      <c r="AC913" s="185" t="s">
        <v>857</v>
      </c>
      <c r="AD913" s="185" t="s">
        <v>5474</v>
      </c>
      <c r="AE913" s="185" t="s">
        <v>5474</v>
      </c>
      <c r="AF913" s="185" t="s">
        <v>5474</v>
      </c>
      <c r="AG913" s="185" t="s">
        <v>5474</v>
      </c>
      <c r="AH913" s="185" t="s">
        <v>5474</v>
      </c>
      <c r="AI913" s="185" t="s">
        <v>5474</v>
      </c>
      <c r="AJ913" s="185" t="s">
        <v>5474</v>
      </c>
    </row>
    <row r="914" spans="28:36">
      <c r="AB914" s="185">
        <v>3678</v>
      </c>
      <c r="AC914" s="185" t="s">
        <v>3038</v>
      </c>
      <c r="AD914" s="185" t="s">
        <v>5474</v>
      </c>
      <c r="AE914" s="185" t="s">
        <v>5474</v>
      </c>
      <c r="AF914" s="185" t="s">
        <v>5474</v>
      </c>
      <c r="AG914" s="185" t="s">
        <v>5474</v>
      </c>
      <c r="AH914" s="185" t="s">
        <v>5474</v>
      </c>
      <c r="AI914" s="185" t="s">
        <v>5474</v>
      </c>
      <c r="AJ914" s="185" t="s">
        <v>5474</v>
      </c>
    </row>
    <row r="915" spans="28:36">
      <c r="AB915" s="185">
        <v>3679</v>
      </c>
      <c r="AC915" s="185" t="s">
        <v>858</v>
      </c>
      <c r="AD915" s="185" t="s">
        <v>5474</v>
      </c>
      <c r="AE915" s="185" t="s">
        <v>5474</v>
      </c>
      <c r="AF915" s="185" t="s">
        <v>5474</v>
      </c>
      <c r="AG915" s="185" t="s">
        <v>5474</v>
      </c>
      <c r="AH915" s="185" t="s">
        <v>5474</v>
      </c>
      <c r="AI915" s="185" t="s">
        <v>5474</v>
      </c>
      <c r="AJ915" s="185" t="s">
        <v>5474</v>
      </c>
    </row>
    <row r="916" spans="28:36">
      <c r="AB916" s="185">
        <v>3680</v>
      </c>
      <c r="AC916" s="185" t="s">
        <v>859</v>
      </c>
      <c r="AD916" s="185" t="s">
        <v>5474</v>
      </c>
      <c r="AE916" s="185" t="s">
        <v>5474</v>
      </c>
      <c r="AF916" s="185" t="s">
        <v>5474</v>
      </c>
      <c r="AG916" s="185" t="s">
        <v>5474</v>
      </c>
      <c r="AH916" s="185" t="s">
        <v>5474</v>
      </c>
      <c r="AI916" s="185" t="s">
        <v>5474</v>
      </c>
      <c r="AJ916" s="185" t="s">
        <v>5474</v>
      </c>
    </row>
    <row r="917" spans="28:36">
      <c r="AB917" s="185">
        <v>3682</v>
      </c>
      <c r="AC917" s="185" t="s">
        <v>860</v>
      </c>
      <c r="AD917" s="185" t="s">
        <v>5474</v>
      </c>
      <c r="AE917" s="185" t="s">
        <v>5474</v>
      </c>
      <c r="AF917" s="185" t="s">
        <v>5474</v>
      </c>
      <c r="AG917" s="185" t="s">
        <v>5474</v>
      </c>
      <c r="AH917" s="185" t="s">
        <v>5474</v>
      </c>
      <c r="AI917" s="185" t="s">
        <v>5474</v>
      </c>
      <c r="AJ917" s="185" t="s">
        <v>5474</v>
      </c>
    </row>
    <row r="918" spans="28:36">
      <c r="AB918" s="185">
        <v>3684</v>
      </c>
      <c r="AC918" s="185" t="s">
        <v>861</v>
      </c>
      <c r="AD918" s="185" t="s">
        <v>5474</v>
      </c>
      <c r="AE918" s="185" t="s">
        <v>5474</v>
      </c>
      <c r="AF918" s="185" t="s">
        <v>5474</v>
      </c>
      <c r="AG918" s="185" t="s">
        <v>5474</v>
      </c>
      <c r="AH918" s="185" t="s">
        <v>5474</v>
      </c>
      <c r="AI918" s="185" t="s">
        <v>5474</v>
      </c>
      <c r="AJ918" s="185" t="s">
        <v>5474</v>
      </c>
    </row>
    <row r="919" spans="28:36">
      <c r="AB919" s="185">
        <v>3685</v>
      </c>
      <c r="AC919" s="185" t="s">
        <v>862</v>
      </c>
      <c r="AD919" s="185" t="s">
        <v>5474</v>
      </c>
      <c r="AE919" s="185" t="s">
        <v>5474</v>
      </c>
      <c r="AF919" s="185" t="s">
        <v>5474</v>
      </c>
      <c r="AG919" s="185" t="s">
        <v>5474</v>
      </c>
      <c r="AH919" s="185" t="s">
        <v>5474</v>
      </c>
      <c r="AI919" s="185" t="s">
        <v>5474</v>
      </c>
      <c r="AJ919" s="185" t="s">
        <v>5474</v>
      </c>
    </row>
    <row r="920" spans="28:36">
      <c r="AB920" s="185">
        <v>3686</v>
      </c>
      <c r="AC920" s="185" t="s">
        <v>863</v>
      </c>
      <c r="AD920" s="185" t="s">
        <v>5474</v>
      </c>
      <c r="AE920" s="185" t="s">
        <v>5474</v>
      </c>
      <c r="AF920" s="185" t="s">
        <v>5474</v>
      </c>
      <c r="AG920" s="185" t="s">
        <v>5474</v>
      </c>
      <c r="AH920" s="185" t="s">
        <v>5474</v>
      </c>
      <c r="AI920" s="185" t="s">
        <v>5474</v>
      </c>
      <c r="AJ920" s="185" t="s">
        <v>5474</v>
      </c>
    </row>
    <row r="921" spans="28:36">
      <c r="AB921" s="185">
        <v>3687</v>
      </c>
      <c r="AC921" s="185" t="s">
        <v>864</v>
      </c>
      <c r="AD921" s="185" t="s">
        <v>5474</v>
      </c>
      <c r="AE921" s="185" t="s">
        <v>5474</v>
      </c>
      <c r="AF921" s="185" t="s">
        <v>5474</v>
      </c>
      <c r="AG921" s="185" t="s">
        <v>5474</v>
      </c>
      <c r="AH921" s="185" t="s">
        <v>5474</v>
      </c>
      <c r="AI921" s="185" t="s">
        <v>5474</v>
      </c>
      <c r="AJ921" s="185" t="s">
        <v>5474</v>
      </c>
    </row>
    <row r="922" spans="28:36">
      <c r="AB922" s="185">
        <v>3688</v>
      </c>
      <c r="AC922" s="185" t="s">
        <v>3047</v>
      </c>
      <c r="AD922" s="185" t="s">
        <v>5474</v>
      </c>
      <c r="AE922" s="185" t="s">
        <v>5474</v>
      </c>
      <c r="AF922" s="185" t="s">
        <v>5474</v>
      </c>
      <c r="AG922" s="185" t="s">
        <v>5474</v>
      </c>
      <c r="AH922" s="185" t="s">
        <v>5474</v>
      </c>
      <c r="AI922" s="185" t="s">
        <v>5474</v>
      </c>
      <c r="AJ922" s="185" t="s">
        <v>5474</v>
      </c>
    </row>
    <row r="923" spans="28:36">
      <c r="AB923" s="185">
        <v>3689</v>
      </c>
      <c r="AC923" s="185" t="s">
        <v>865</v>
      </c>
      <c r="AD923" s="185" t="s">
        <v>5474</v>
      </c>
      <c r="AE923" s="185" t="s">
        <v>5474</v>
      </c>
      <c r="AF923" s="185" t="s">
        <v>5474</v>
      </c>
      <c r="AG923" s="185" t="s">
        <v>5474</v>
      </c>
      <c r="AH923" s="185" t="s">
        <v>5474</v>
      </c>
      <c r="AI923" s="185" t="s">
        <v>5474</v>
      </c>
      <c r="AJ923" s="185" t="s">
        <v>5474</v>
      </c>
    </row>
    <row r="924" spans="28:36">
      <c r="AB924" s="185">
        <v>3691</v>
      </c>
      <c r="AC924" s="185" t="s">
        <v>866</v>
      </c>
      <c r="AD924" s="185" t="s">
        <v>5474</v>
      </c>
      <c r="AE924" s="185" t="s">
        <v>5474</v>
      </c>
      <c r="AF924" s="185" t="s">
        <v>5474</v>
      </c>
      <c r="AG924" s="185" t="s">
        <v>5474</v>
      </c>
      <c r="AH924" s="185" t="s">
        <v>5474</v>
      </c>
      <c r="AI924" s="185" t="s">
        <v>5474</v>
      </c>
      <c r="AJ924" s="185" t="s">
        <v>5474</v>
      </c>
    </row>
    <row r="925" spans="28:36">
      <c r="AB925" s="185">
        <v>3693</v>
      </c>
      <c r="AC925" s="185" t="s">
        <v>867</v>
      </c>
      <c r="AD925" s="185" t="s">
        <v>5474</v>
      </c>
      <c r="AE925" s="185" t="s">
        <v>5474</v>
      </c>
      <c r="AF925" s="185" t="s">
        <v>5474</v>
      </c>
      <c r="AG925" s="185" t="s">
        <v>5474</v>
      </c>
      <c r="AH925" s="185" t="s">
        <v>5474</v>
      </c>
      <c r="AI925" s="185" t="s">
        <v>5474</v>
      </c>
      <c r="AJ925" s="185" t="s">
        <v>5474</v>
      </c>
    </row>
    <row r="926" spans="28:36">
      <c r="AB926" s="185">
        <v>3694</v>
      </c>
      <c r="AC926" s="185" t="s">
        <v>868</v>
      </c>
      <c r="AD926" s="185" t="s">
        <v>5474</v>
      </c>
      <c r="AE926" s="185" t="s">
        <v>5474</v>
      </c>
      <c r="AF926" s="185" t="s">
        <v>5474</v>
      </c>
      <c r="AG926" s="185" t="s">
        <v>5474</v>
      </c>
      <c r="AH926" s="185" t="s">
        <v>5474</v>
      </c>
      <c r="AI926" s="185" t="s">
        <v>5474</v>
      </c>
      <c r="AJ926" s="185" t="s">
        <v>5474</v>
      </c>
    </row>
    <row r="927" spans="28:36">
      <c r="AB927" s="185">
        <v>3698</v>
      </c>
      <c r="AC927" s="185" t="s">
        <v>869</v>
      </c>
      <c r="AD927" s="185" t="s">
        <v>5474</v>
      </c>
      <c r="AE927" s="185" t="s">
        <v>5474</v>
      </c>
      <c r="AF927" s="185" t="s">
        <v>5474</v>
      </c>
      <c r="AG927" s="185" t="s">
        <v>5474</v>
      </c>
      <c r="AH927" s="185" t="s">
        <v>5474</v>
      </c>
      <c r="AI927" s="185" t="s">
        <v>5474</v>
      </c>
      <c r="AJ927" s="185" t="s">
        <v>5474</v>
      </c>
    </row>
    <row r="928" spans="28:36">
      <c r="AB928" s="185">
        <v>3701</v>
      </c>
      <c r="AC928" s="185" t="s">
        <v>870</v>
      </c>
      <c r="AD928" s="185" t="s">
        <v>5474</v>
      </c>
      <c r="AE928" s="185" t="s">
        <v>5474</v>
      </c>
      <c r="AF928" s="185" t="s">
        <v>5474</v>
      </c>
      <c r="AG928" s="185" t="s">
        <v>5474</v>
      </c>
      <c r="AH928" s="185" t="s">
        <v>5474</v>
      </c>
      <c r="AI928" s="185" t="s">
        <v>5474</v>
      </c>
      <c r="AJ928" s="185" t="s">
        <v>5474</v>
      </c>
    </row>
    <row r="929" spans="28:36">
      <c r="AB929" s="185">
        <v>3702</v>
      </c>
      <c r="AC929" s="185" t="s">
        <v>871</v>
      </c>
      <c r="AD929" s="185" t="s">
        <v>5473</v>
      </c>
      <c r="AE929" s="185" t="s">
        <v>5472</v>
      </c>
      <c r="AF929" s="185" t="s">
        <v>5474</v>
      </c>
      <c r="AG929" s="185" t="s">
        <v>5474</v>
      </c>
      <c r="AH929" s="185" t="s">
        <v>5474</v>
      </c>
      <c r="AI929" s="185" t="s">
        <v>5474</v>
      </c>
      <c r="AJ929" s="185" t="s">
        <v>5478</v>
      </c>
    </row>
    <row r="930" spans="28:36">
      <c r="AB930" s="185">
        <v>3703</v>
      </c>
      <c r="AC930" s="185" t="s">
        <v>872</v>
      </c>
      <c r="AD930" s="185" t="s">
        <v>5474</v>
      </c>
      <c r="AE930" s="185" t="s">
        <v>5474</v>
      </c>
      <c r="AF930" s="185" t="s">
        <v>5474</v>
      </c>
      <c r="AG930" s="185" t="s">
        <v>5474</v>
      </c>
      <c r="AH930" s="185" t="s">
        <v>5474</v>
      </c>
      <c r="AI930" s="185" t="s">
        <v>5474</v>
      </c>
      <c r="AJ930" s="185" t="s">
        <v>5474</v>
      </c>
    </row>
    <row r="931" spans="28:36">
      <c r="AB931" s="185">
        <v>3704</v>
      </c>
      <c r="AC931" s="185" t="s">
        <v>873</v>
      </c>
      <c r="AD931" s="185" t="s">
        <v>5474</v>
      </c>
      <c r="AE931" s="185" t="s">
        <v>5474</v>
      </c>
      <c r="AF931" s="185" t="s">
        <v>5474</v>
      </c>
      <c r="AG931" s="185" t="s">
        <v>5474</v>
      </c>
      <c r="AH931" s="185" t="s">
        <v>5474</v>
      </c>
      <c r="AI931" s="185" t="s">
        <v>5474</v>
      </c>
      <c r="AJ931" s="185" t="s">
        <v>5474</v>
      </c>
    </row>
    <row r="932" spans="28:36">
      <c r="AB932" s="185">
        <v>3705</v>
      </c>
      <c r="AC932" s="185" t="s">
        <v>874</v>
      </c>
      <c r="AD932" s="185" t="s">
        <v>5474</v>
      </c>
      <c r="AE932" s="185" t="s">
        <v>5474</v>
      </c>
      <c r="AF932" s="185" t="s">
        <v>5474</v>
      </c>
      <c r="AG932" s="185" t="s">
        <v>5474</v>
      </c>
      <c r="AH932" s="185" t="s">
        <v>5474</v>
      </c>
      <c r="AI932" s="185" t="s">
        <v>5474</v>
      </c>
      <c r="AJ932" s="185" t="s">
        <v>5474</v>
      </c>
    </row>
    <row r="933" spans="28:36">
      <c r="AB933" s="185">
        <v>3706</v>
      </c>
      <c r="AC933" s="185" t="s">
        <v>875</v>
      </c>
      <c r="AD933" s="185" t="s">
        <v>5474</v>
      </c>
      <c r="AE933" s="185" t="s">
        <v>5474</v>
      </c>
      <c r="AF933" s="185" t="s">
        <v>5474</v>
      </c>
      <c r="AG933" s="185" t="s">
        <v>5474</v>
      </c>
      <c r="AH933" s="185" t="s">
        <v>5474</v>
      </c>
      <c r="AI933" s="185" t="s">
        <v>5474</v>
      </c>
      <c r="AJ933" s="185" t="s">
        <v>5474</v>
      </c>
    </row>
    <row r="934" spans="28:36">
      <c r="AB934" s="185">
        <v>3707</v>
      </c>
      <c r="AC934" s="185" t="s">
        <v>876</v>
      </c>
      <c r="AD934" s="185" t="s">
        <v>5474</v>
      </c>
      <c r="AE934" s="185" t="s">
        <v>5474</v>
      </c>
      <c r="AF934" s="185" t="s">
        <v>5474</v>
      </c>
      <c r="AG934" s="185" t="s">
        <v>5474</v>
      </c>
      <c r="AH934" s="185" t="s">
        <v>5474</v>
      </c>
      <c r="AI934" s="185" t="s">
        <v>5474</v>
      </c>
      <c r="AJ934" s="185" t="s">
        <v>5474</v>
      </c>
    </row>
    <row r="935" spans="28:36">
      <c r="AB935" s="185">
        <v>3708</v>
      </c>
      <c r="AC935" s="185" t="s">
        <v>877</v>
      </c>
      <c r="AD935" s="185" t="s">
        <v>5474</v>
      </c>
      <c r="AE935" s="185" t="s">
        <v>5474</v>
      </c>
      <c r="AF935" s="185" t="s">
        <v>5474</v>
      </c>
      <c r="AG935" s="185" t="s">
        <v>5474</v>
      </c>
      <c r="AH935" s="185" t="s">
        <v>5474</v>
      </c>
      <c r="AI935" s="185" t="s">
        <v>5474</v>
      </c>
      <c r="AJ935" s="185" t="s">
        <v>5474</v>
      </c>
    </row>
    <row r="936" spans="28:36">
      <c r="AB936" s="185">
        <v>3709</v>
      </c>
      <c r="AC936" s="185" t="s">
        <v>3062</v>
      </c>
      <c r="AD936" s="185" t="s">
        <v>5474</v>
      </c>
      <c r="AE936" s="185" t="s">
        <v>5474</v>
      </c>
      <c r="AF936" s="185" t="s">
        <v>5474</v>
      </c>
      <c r="AG936" s="185" t="s">
        <v>5474</v>
      </c>
      <c r="AH936" s="185" t="s">
        <v>5474</v>
      </c>
      <c r="AI936" s="185" t="s">
        <v>5474</v>
      </c>
      <c r="AJ936" s="185" t="s">
        <v>5474</v>
      </c>
    </row>
    <row r="937" spans="28:36">
      <c r="AB937" s="185">
        <v>4102</v>
      </c>
      <c r="AC937" s="185" t="s">
        <v>878</v>
      </c>
      <c r="AD937" s="185" t="s">
        <v>5474</v>
      </c>
      <c r="AE937" s="185" t="s">
        <v>5474</v>
      </c>
      <c r="AF937" s="185" t="s">
        <v>5474</v>
      </c>
      <c r="AG937" s="185" t="s">
        <v>5474</v>
      </c>
      <c r="AH937" s="185" t="s">
        <v>5474</v>
      </c>
      <c r="AI937" s="185" t="s">
        <v>5474</v>
      </c>
      <c r="AJ937" s="185" t="s">
        <v>5474</v>
      </c>
    </row>
    <row r="938" spans="28:36">
      <c r="AB938" s="185">
        <v>4103</v>
      </c>
      <c r="AC938" s="185" t="s">
        <v>879</v>
      </c>
      <c r="AD938" s="185" t="s">
        <v>5474</v>
      </c>
      <c r="AE938" s="185" t="s">
        <v>5474</v>
      </c>
      <c r="AF938" s="185" t="s">
        <v>5474</v>
      </c>
      <c r="AG938" s="185" t="s">
        <v>5474</v>
      </c>
      <c r="AH938" s="185" t="s">
        <v>5474</v>
      </c>
      <c r="AI938" s="185" t="s">
        <v>5474</v>
      </c>
      <c r="AJ938" s="185" t="s">
        <v>5474</v>
      </c>
    </row>
    <row r="939" spans="28:36">
      <c r="AB939" s="185">
        <v>4104</v>
      </c>
      <c r="AC939" s="185" t="s">
        <v>880</v>
      </c>
      <c r="AD939" s="185" t="s">
        <v>5474</v>
      </c>
      <c r="AE939" s="185" t="s">
        <v>5474</v>
      </c>
      <c r="AF939" s="185" t="s">
        <v>5474</v>
      </c>
      <c r="AG939" s="185" t="s">
        <v>5474</v>
      </c>
      <c r="AH939" s="185" t="s">
        <v>5474</v>
      </c>
      <c r="AI939" s="185" t="s">
        <v>5474</v>
      </c>
      <c r="AJ939" s="185" t="s">
        <v>5474</v>
      </c>
    </row>
    <row r="940" spans="28:36">
      <c r="AB940" s="185">
        <v>4105</v>
      </c>
      <c r="AC940" s="185" t="s">
        <v>881</v>
      </c>
      <c r="AD940" s="185" t="s">
        <v>5474</v>
      </c>
      <c r="AE940" s="185" t="s">
        <v>5474</v>
      </c>
      <c r="AF940" s="185" t="s">
        <v>5474</v>
      </c>
      <c r="AG940" s="185" t="s">
        <v>5474</v>
      </c>
      <c r="AH940" s="185" t="s">
        <v>5474</v>
      </c>
      <c r="AI940" s="185" t="s">
        <v>5474</v>
      </c>
      <c r="AJ940" s="185" t="s">
        <v>5474</v>
      </c>
    </row>
    <row r="941" spans="28:36">
      <c r="AB941" s="185">
        <v>4106</v>
      </c>
      <c r="AC941" s="185" t="s">
        <v>882</v>
      </c>
      <c r="AD941" s="185" t="s">
        <v>5474</v>
      </c>
      <c r="AE941" s="185" t="s">
        <v>5474</v>
      </c>
      <c r="AF941" s="185" t="s">
        <v>5474</v>
      </c>
      <c r="AG941" s="185" t="s">
        <v>5474</v>
      </c>
      <c r="AH941" s="185" t="s">
        <v>5474</v>
      </c>
      <c r="AI941" s="185" t="s">
        <v>5474</v>
      </c>
      <c r="AJ941" s="185" t="s">
        <v>5474</v>
      </c>
    </row>
    <row r="942" spans="28:36">
      <c r="AB942" s="185">
        <v>4107</v>
      </c>
      <c r="AC942" s="185" t="s">
        <v>883</v>
      </c>
      <c r="AD942" s="185" t="s">
        <v>5474</v>
      </c>
      <c r="AE942" s="185" t="s">
        <v>5474</v>
      </c>
      <c r="AF942" s="185" t="s">
        <v>5474</v>
      </c>
      <c r="AG942" s="185" t="s">
        <v>5474</v>
      </c>
      <c r="AH942" s="185" t="s">
        <v>5474</v>
      </c>
      <c r="AI942" s="185" t="s">
        <v>5474</v>
      </c>
      <c r="AJ942" s="185" t="s">
        <v>5474</v>
      </c>
    </row>
    <row r="943" spans="28:36">
      <c r="AB943" s="185">
        <v>4108</v>
      </c>
      <c r="AC943" s="185" t="s">
        <v>884</v>
      </c>
      <c r="AD943" s="185" t="s">
        <v>5474</v>
      </c>
      <c r="AE943" s="185" t="s">
        <v>5474</v>
      </c>
      <c r="AF943" s="185" t="s">
        <v>5474</v>
      </c>
      <c r="AG943" s="185" t="s">
        <v>5474</v>
      </c>
      <c r="AH943" s="185" t="s">
        <v>5474</v>
      </c>
      <c r="AI943" s="185" t="s">
        <v>5474</v>
      </c>
      <c r="AJ943" s="185" t="s">
        <v>5474</v>
      </c>
    </row>
    <row r="944" spans="28:36">
      <c r="AB944" s="185">
        <v>4109</v>
      </c>
      <c r="AC944" s="185" t="s">
        <v>885</v>
      </c>
      <c r="AD944" s="185" t="s">
        <v>5474</v>
      </c>
      <c r="AE944" s="185" t="s">
        <v>5474</v>
      </c>
      <c r="AF944" s="185" t="s">
        <v>5474</v>
      </c>
      <c r="AG944" s="185" t="s">
        <v>5474</v>
      </c>
      <c r="AH944" s="185" t="s">
        <v>5474</v>
      </c>
      <c r="AI944" s="185" t="s">
        <v>5474</v>
      </c>
      <c r="AJ944" s="185" t="s">
        <v>5474</v>
      </c>
    </row>
    <row r="945" spans="28:36">
      <c r="AB945" s="185">
        <v>4111</v>
      </c>
      <c r="AC945" s="185" t="s">
        <v>3072</v>
      </c>
      <c r="AD945" s="185" t="s">
        <v>5474</v>
      </c>
      <c r="AE945" s="185" t="s">
        <v>5474</v>
      </c>
      <c r="AF945" s="185" t="s">
        <v>5474</v>
      </c>
      <c r="AG945" s="185" t="s">
        <v>5474</v>
      </c>
      <c r="AH945" s="185" t="s">
        <v>5474</v>
      </c>
      <c r="AI945" s="185" t="s">
        <v>5474</v>
      </c>
      <c r="AJ945" s="185" t="s">
        <v>5474</v>
      </c>
    </row>
    <row r="946" spans="28:36">
      <c r="AB946" s="185">
        <v>4113</v>
      </c>
      <c r="AC946" s="185" t="s">
        <v>886</v>
      </c>
      <c r="AD946" s="185" t="s">
        <v>5474</v>
      </c>
      <c r="AE946" s="185" t="s">
        <v>5474</v>
      </c>
      <c r="AF946" s="185" t="s">
        <v>5474</v>
      </c>
      <c r="AG946" s="185" t="s">
        <v>5474</v>
      </c>
      <c r="AH946" s="185" t="s">
        <v>5474</v>
      </c>
      <c r="AI946" s="185" t="s">
        <v>5474</v>
      </c>
      <c r="AJ946" s="185" t="s">
        <v>5474</v>
      </c>
    </row>
    <row r="947" spans="28:36">
      <c r="AB947" s="185">
        <v>4114</v>
      </c>
      <c r="AC947" s="185" t="s">
        <v>887</v>
      </c>
      <c r="AD947" s="185" t="s">
        <v>5474</v>
      </c>
      <c r="AE947" s="185" t="s">
        <v>5474</v>
      </c>
      <c r="AF947" s="185" t="s">
        <v>5474</v>
      </c>
      <c r="AG947" s="185" t="s">
        <v>5474</v>
      </c>
      <c r="AH947" s="185" t="s">
        <v>5474</v>
      </c>
      <c r="AI947" s="185" t="s">
        <v>5474</v>
      </c>
      <c r="AJ947" s="185" t="s">
        <v>5474</v>
      </c>
    </row>
    <row r="948" spans="28:36">
      <c r="AB948" s="185">
        <v>4116</v>
      </c>
      <c r="AC948" s="185" t="s">
        <v>888</v>
      </c>
      <c r="AD948" s="185" t="s">
        <v>5474</v>
      </c>
      <c r="AE948" s="185" t="s">
        <v>5474</v>
      </c>
      <c r="AF948" s="185" t="s">
        <v>5474</v>
      </c>
      <c r="AG948" s="185" t="s">
        <v>5474</v>
      </c>
      <c r="AH948" s="185" t="s">
        <v>5474</v>
      </c>
      <c r="AI948" s="185" t="s">
        <v>5474</v>
      </c>
      <c r="AJ948" s="185" t="s">
        <v>5474</v>
      </c>
    </row>
    <row r="949" spans="28:36">
      <c r="AB949" s="185">
        <v>4117</v>
      </c>
      <c r="AC949" s="185" t="s">
        <v>3077</v>
      </c>
      <c r="AD949" s="185" t="s">
        <v>5474</v>
      </c>
      <c r="AE949" s="185" t="s">
        <v>5474</v>
      </c>
      <c r="AF949" s="185" t="s">
        <v>5474</v>
      </c>
      <c r="AG949" s="185" t="s">
        <v>5474</v>
      </c>
      <c r="AH949" s="185" t="s">
        <v>5474</v>
      </c>
      <c r="AI949" s="185" t="s">
        <v>5474</v>
      </c>
      <c r="AJ949" s="185" t="s">
        <v>5474</v>
      </c>
    </row>
    <row r="950" spans="28:36">
      <c r="AB950" s="185">
        <v>4119</v>
      </c>
      <c r="AC950" s="185" t="s">
        <v>889</v>
      </c>
      <c r="AD950" s="185" t="s">
        <v>5474</v>
      </c>
      <c r="AE950" s="185" t="s">
        <v>5474</v>
      </c>
      <c r="AF950" s="185" t="s">
        <v>5474</v>
      </c>
      <c r="AG950" s="185" t="s">
        <v>5474</v>
      </c>
      <c r="AH950" s="185" t="s">
        <v>5474</v>
      </c>
      <c r="AI950" s="185" t="s">
        <v>5474</v>
      </c>
      <c r="AJ950" s="185" t="s">
        <v>5474</v>
      </c>
    </row>
    <row r="951" spans="28:36">
      <c r="AB951" s="185">
        <v>4120</v>
      </c>
      <c r="AC951" s="185" t="s">
        <v>890</v>
      </c>
      <c r="AD951" s="185" t="s">
        <v>5474</v>
      </c>
      <c r="AE951" s="185" t="s">
        <v>5474</v>
      </c>
      <c r="AF951" s="185" t="s">
        <v>5474</v>
      </c>
      <c r="AG951" s="185" t="s">
        <v>5474</v>
      </c>
      <c r="AH951" s="185" t="s">
        <v>5474</v>
      </c>
      <c r="AI951" s="185" t="s">
        <v>5474</v>
      </c>
      <c r="AJ951" s="185" t="s">
        <v>5474</v>
      </c>
    </row>
    <row r="952" spans="28:36">
      <c r="AB952" s="185">
        <v>4121</v>
      </c>
      <c r="AC952" s="185" t="s">
        <v>891</v>
      </c>
      <c r="AD952" s="185" t="s">
        <v>5474</v>
      </c>
      <c r="AE952" s="185" t="s">
        <v>5474</v>
      </c>
      <c r="AF952" s="185" t="s">
        <v>5474</v>
      </c>
      <c r="AG952" s="185" t="s">
        <v>5474</v>
      </c>
      <c r="AH952" s="185" t="s">
        <v>5474</v>
      </c>
      <c r="AI952" s="185" t="s">
        <v>5474</v>
      </c>
      <c r="AJ952" s="185" t="s">
        <v>5474</v>
      </c>
    </row>
    <row r="953" spans="28:36">
      <c r="AB953" s="185">
        <v>4123</v>
      </c>
      <c r="AC953" s="185" t="s">
        <v>892</v>
      </c>
      <c r="AD953" s="185" t="s">
        <v>5474</v>
      </c>
      <c r="AE953" s="185" t="s">
        <v>5474</v>
      </c>
      <c r="AF953" s="185" t="s">
        <v>5474</v>
      </c>
      <c r="AG953" s="185" t="s">
        <v>5474</v>
      </c>
      <c r="AH953" s="185" t="s">
        <v>5474</v>
      </c>
      <c r="AI953" s="185" t="s">
        <v>5474</v>
      </c>
      <c r="AJ953" s="185" t="s">
        <v>5474</v>
      </c>
    </row>
    <row r="954" spans="28:36">
      <c r="AB954" s="185">
        <v>4124</v>
      </c>
      <c r="AC954" s="185" t="s">
        <v>3085</v>
      </c>
      <c r="AD954" s="185" t="s">
        <v>5474</v>
      </c>
      <c r="AE954" s="185" t="s">
        <v>5474</v>
      </c>
      <c r="AF954" s="185" t="s">
        <v>5474</v>
      </c>
      <c r="AG954" s="185" t="s">
        <v>5474</v>
      </c>
      <c r="AH954" s="185" t="s">
        <v>5474</v>
      </c>
      <c r="AI954" s="185" t="s">
        <v>5474</v>
      </c>
      <c r="AJ954" s="185" t="s">
        <v>5474</v>
      </c>
    </row>
    <row r="955" spans="28:36">
      <c r="AB955" s="185">
        <v>4126</v>
      </c>
      <c r="AC955" s="185" t="s">
        <v>893</v>
      </c>
      <c r="AD955" s="185" t="s">
        <v>5474</v>
      </c>
      <c r="AE955" s="185" t="s">
        <v>5474</v>
      </c>
      <c r="AF955" s="185" t="s">
        <v>5474</v>
      </c>
      <c r="AG955" s="185" t="s">
        <v>5474</v>
      </c>
      <c r="AH955" s="185" t="s">
        <v>5474</v>
      </c>
      <c r="AI955" s="185" t="s">
        <v>5474</v>
      </c>
      <c r="AJ955" s="185" t="s">
        <v>5474</v>
      </c>
    </row>
    <row r="956" spans="28:36">
      <c r="AB956" s="185">
        <v>4127</v>
      </c>
      <c r="AC956" s="185" t="s">
        <v>894</v>
      </c>
      <c r="AD956" s="185" t="s">
        <v>5474</v>
      </c>
      <c r="AE956" s="185" t="s">
        <v>5474</v>
      </c>
      <c r="AF956" s="185" t="s">
        <v>5474</v>
      </c>
      <c r="AG956" s="185" t="s">
        <v>5474</v>
      </c>
      <c r="AH956" s="185" t="s">
        <v>5474</v>
      </c>
      <c r="AI956" s="185" t="s">
        <v>5474</v>
      </c>
      <c r="AJ956" s="185" t="s">
        <v>5474</v>
      </c>
    </row>
    <row r="957" spans="28:36">
      <c r="AB957" s="185">
        <v>4128</v>
      </c>
      <c r="AC957" s="185" t="s">
        <v>895</v>
      </c>
      <c r="AD957" s="185" t="s">
        <v>5474</v>
      </c>
      <c r="AE957" s="185" t="s">
        <v>5474</v>
      </c>
      <c r="AF957" s="185" t="s">
        <v>5474</v>
      </c>
      <c r="AG957" s="185" t="s">
        <v>5474</v>
      </c>
      <c r="AH957" s="185" t="s">
        <v>5474</v>
      </c>
      <c r="AI957" s="185" t="s">
        <v>5474</v>
      </c>
      <c r="AJ957" s="185" t="s">
        <v>5474</v>
      </c>
    </row>
    <row r="958" spans="28:36">
      <c r="AB958" s="185">
        <v>4129</v>
      </c>
      <c r="AC958" s="185" t="s">
        <v>896</v>
      </c>
      <c r="AD958" s="185" t="s">
        <v>5474</v>
      </c>
      <c r="AE958" s="185" t="s">
        <v>5474</v>
      </c>
      <c r="AF958" s="185" t="s">
        <v>5474</v>
      </c>
      <c r="AG958" s="185" t="s">
        <v>5474</v>
      </c>
      <c r="AH958" s="185" t="s">
        <v>5474</v>
      </c>
      <c r="AI958" s="185" t="s">
        <v>5474</v>
      </c>
      <c r="AJ958" s="185" t="s">
        <v>5474</v>
      </c>
    </row>
    <row r="959" spans="28:36">
      <c r="AB959" s="185">
        <v>4130</v>
      </c>
      <c r="AC959" s="185" t="s">
        <v>897</v>
      </c>
      <c r="AD959" s="185" t="s">
        <v>5474</v>
      </c>
      <c r="AE959" s="185" t="s">
        <v>5474</v>
      </c>
      <c r="AF959" s="185" t="s">
        <v>5474</v>
      </c>
      <c r="AG959" s="185" t="s">
        <v>5474</v>
      </c>
      <c r="AH959" s="185" t="s">
        <v>5474</v>
      </c>
      <c r="AI959" s="185" t="s">
        <v>5474</v>
      </c>
      <c r="AJ959" s="185" t="s">
        <v>5474</v>
      </c>
    </row>
    <row r="960" spans="28:36">
      <c r="AB960" s="185">
        <v>4131</v>
      </c>
      <c r="AC960" s="185" t="s">
        <v>898</v>
      </c>
      <c r="AD960" s="185" t="s">
        <v>5474</v>
      </c>
      <c r="AE960" s="185" t="s">
        <v>5474</v>
      </c>
      <c r="AF960" s="185" t="s">
        <v>5474</v>
      </c>
      <c r="AG960" s="185" t="s">
        <v>5474</v>
      </c>
      <c r="AH960" s="185" t="s">
        <v>5474</v>
      </c>
      <c r="AI960" s="185" t="s">
        <v>5474</v>
      </c>
      <c r="AJ960" s="185" t="s">
        <v>5474</v>
      </c>
    </row>
    <row r="961" spans="28:36">
      <c r="AB961" s="185">
        <v>4132</v>
      </c>
      <c r="AC961" s="185" t="s">
        <v>3092</v>
      </c>
      <c r="AD961" s="185" t="s">
        <v>5474</v>
      </c>
      <c r="AE961" s="185" t="s">
        <v>5474</v>
      </c>
      <c r="AF961" s="185" t="s">
        <v>5474</v>
      </c>
      <c r="AG961" s="185" t="s">
        <v>5474</v>
      </c>
      <c r="AH961" s="185" t="s">
        <v>5474</v>
      </c>
      <c r="AI961" s="185" t="s">
        <v>5474</v>
      </c>
      <c r="AJ961" s="185" t="s">
        <v>5474</v>
      </c>
    </row>
    <row r="962" spans="28:36">
      <c r="AB962" s="185">
        <v>4133</v>
      </c>
      <c r="AC962" s="185" t="s">
        <v>899</v>
      </c>
      <c r="AD962" s="185" t="s">
        <v>5474</v>
      </c>
      <c r="AE962" s="185" t="s">
        <v>5474</v>
      </c>
      <c r="AF962" s="185" t="s">
        <v>5474</v>
      </c>
      <c r="AG962" s="185" t="s">
        <v>5474</v>
      </c>
      <c r="AH962" s="185" t="s">
        <v>5474</v>
      </c>
      <c r="AI962" s="185" t="s">
        <v>5474</v>
      </c>
      <c r="AJ962" s="185" t="s">
        <v>5474</v>
      </c>
    </row>
    <row r="963" spans="28:36">
      <c r="AB963" s="185">
        <v>4134</v>
      </c>
      <c r="AC963" s="185" t="s">
        <v>3094</v>
      </c>
      <c r="AD963" s="185" t="s">
        <v>5474</v>
      </c>
      <c r="AE963" s="185" t="s">
        <v>5474</v>
      </c>
      <c r="AF963" s="185" t="s">
        <v>5474</v>
      </c>
      <c r="AG963" s="185" t="s">
        <v>5474</v>
      </c>
      <c r="AH963" s="185" t="s">
        <v>5474</v>
      </c>
      <c r="AI963" s="185" t="s">
        <v>5474</v>
      </c>
      <c r="AJ963" s="185" t="s">
        <v>5474</v>
      </c>
    </row>
    <row r="964" spans="28:36">
      <c r="AB964" s="185">
        <v>4135</v>
      </c>
      <c r="AC964" s="185" t="s">
        <v>3097</v>
      </c>
      <c r="AD964" s="185" t="s">
        <v>5474</v>
      </c>
      <c r="AE964" s="185" t="s">
        <v>5474</v>
      </c>
      <c r="AF964" s="185" t="s">
        <v>5474</v>
      </c>
      <c r="AG964" s="185" t="s">
        <v>5474</v>
      </c>
      <c r="AH964" s="185" t="s">
        <v>5474</v>
      </c>
      <c r="AI964" s="185" t="s">
        <v>5474</v>
      </c>
      <c r="AJ964" s="185" t="s">
        <v>5474</v>
      </c>
    </row>
    <row r="965" spans="28:36">
      <c r="AB965" s="185">
        <v>4136</v>
      </c>
      <c r="AC965" s="185" t="s">
        <v>3099</v>
      </c>
      <c r="AD965" s="185" t="s">
        <v>5474</v>
      </c>
      <c r="AE965" s="185" t="s">
        <v>5474</v>
      </c>
      <c r="AF965" s="185" t="s">
        <v>5474</v>
      </c>
      <c r="AG965" s="185" t="s">
        <v>5474</v>
      </c>
      <c r="AH965" s="185" t="s">
        <v>5474</v>
      </c>
      <c r="AI965" s="185" t="s">
        <v>5474</v>
      </c>
      <c r="AJ965" s="185" t="s">
        <v>5474</v>
      </c>
    </row>
    <row r="966" spans="28:36">
      <c r="AB966" s="185">
        <v>4137</v>
      </c>
      <c r="AC966" s="185" t="s">
        <v>900</v>
      </c>
      <c r="AD966" s="185" t="s">
        <v>5474</v>
      </c>
      <c r="AE966" s="185" t="s">
        <v>5474</v>
      </c>
      <c r="AF966" s="185" t="s">
        <v>5474</v>
      </c>
      <c r="AG966" s="185" t="s">
        <v>5474</v>
      </c>
      <c r="AH966" s="185" t="s">
        <v>5474</v>
      </c>
      <c r="AI966" s="185" t="s">
        <v>5474</v>
      </c>
      <c r="AJ966" s="185" t="s">
        <v>5474</v>
      </c>
    </row>
    <row r="967" spans="28:36">
      <c r="AB967" s="185">
        <v>4138</v>
      </c>
      <c r="AC967" s="185" t="s">
        <v>901</v>
      </c>
      <c r="AD967" s="185" t="s">
        <v>5474</v>
      </c>
      <c r="AE967" s="185" t="s">
        <v>5474</v>
      </c>
      <c r="AF967" s="185" t="s">
        <v>5474</v>
      </c>
      <c r="AG967" s="185" t="s">
        <v>5474</v>
      </c>
      <c r="AH967" s="185" t="s">
        <v>5474</v>
      </c>
      <c r="AI967" s="185" t="s">
        <v>5474</v>
      </c>
      <c r="AJ967" s="185" t="s">
        <v>5474</v>
      </c>
    </row>
    <row r="968" spans="28:36">
      <c r="AB968" s="185">
        <v>4139</v>
      </c>
      <c r="AC968" s="185" t="s">
        <v>902</v>
      </c>
      <c r="AD968" s="185" t="s">
        <v>5474</v>
      </c>
      <c r="AE968" s="185" t="s">
        <v>5474</v>
      </c>
      <c r="AF968" s="185" t="s">
        <v>5474</v>
      </c>
      <c r="AG968" s="185" t="s">
        <v>5474</v>
      </c>
      <c r="AH968" s="185" t="s">
        <v>5474</v>
      </c>
      <c r="AI968" s="185" t="s">
        <v>5474</v>
      </c>
      <c r="AJ968" s="185" t="s">
        <v>5474</v>
      </c>
    </row>
    <row r="969" spans="28:36">
      <c r="AB969" s="185">
        <v>4141</v>
      </c>
      <c r="AC969" s="185" t="s">
        <v>903</v>
      </c>
      <c r="AD969" s="185" t="s">
        <v>5474</v>
      </c>
      <c r="AE969" s="185" t="s">
        <v>5474</v>
      </c>
      <c r="AF969" s="185" t="s">
        <v>5474</v>
      </c>
      <c r="AG969" s="185" t="s">
        <v>5474</v>
      </c>
      <c r="AH969" s="185" t="s">
        <v>5474</v>
      </c>
      <c r="AI969" s="185" t="s">
        <v>5474</v>
      </c>
      <c r="AJ969" s="185" t="s">
        <v>5474</v>
      </c>
    </row>
    <row r="970" spans="28:36">
      <c r="AB970" s="185">
        <v>4142</v>
      </c>
      <c r="AC970" s="185" t="s">
        <v>904</v>
      </c>
      <c r="AD970" s="185" t="s">
        <v>5474</v>
      </c>
      <c r="AE970" s="185" t="s">
        <v>5474</v>
      </c>
      <c r="AF970" s="185" t="s">
        <v>5474</v>
      </c>
      <c r="AG970" s="185" t="s">
        <v>5474</v>
      </c>
      <c r="AH970" s="185" t="s">
        <v>5474</v>
      </c>
      <c r="AI970" s="185" t="s">
        <v>5474</v>
      </c>
      <c r="AJ970" s="185" t="s">
        <v>5474</v>
      </c>
    </row>
    <row r="971" spans="28:36">
      <c r="AB971" s="185">
        <v>4144</v>
      </c>
      <c r="AC971" s="185" t="s">
        <v>905</v>
      </c>
      <c r="AD971" s="185" t="s">
        <v>5474</v>
      </c>
      <c r="AE971" s="185" t="s">
        <v>5474</v>
      </c>
      <c r="AF971" s="185" t="s">
        <v>5474</v>
      </c>
      <c r="AG971" s="185" t="s">
        <v>5474</v>
      </c>
      <c r="AH971" s="185" t="s">
        <v>5474</v>
      </c>
      <c r="AI971" s="185" t="s">
        <v>5474</v>
      </c>
      <c r="AJ971" s="185" t="s">
        <v>5474</v>
      </c>
    </row>
    <row r="972" spans="28:36">
      <c r="AB972" s="185">
        <v>4147</v>
      </c>
      <c r="AC972" s="185" t="s">
        <v>906</v>
      </c>
      <c r="AD972" s="185" t="s">
        <v>5474</v>
      </c>
      <c r="AE972" s="185" t="s">
        <v>5474</v>
      </c>
      <c r="AF972" s="185" t="s">
        <v>5474</v>
      </c>
      <c r="AG972" s="185" t="s">
        <v>5474</v>
      </c>
      <c r="AH972" s="185" t="s">
        <v>5474</v>
      </c>
      <c r="AI972" s="185" t="s">
        <v>5474</v>
      </c>
      <c r="AJ972" s="185" t="s">
        <v>5474</v>
      </c>
    </row>
    <row r="973" spans="28:36">
      <c r="AB973" s="185">
        <v>4148</v>
      </c>
      <c r="AC973" s="185" t="s">
        <v>1639</v>
      </c>
      <c r="AD973" s="185" t="s">
        <v>5474</v>
      </c>
      <c r="AE973" s="185" t="s">
        <v>5474</v>
      </c>
      <c r="AF973" s="185" t="s">
        <v>5474</v>
      </c>
      <c r="AG973" s="185" t="s">
        <v>5474</v>
      </c>
      <c r="AH973" s="185" t="s">
        <v>5474</v>
      </c>
      <c r="AI973" s="185" t="s">
        <v>5474</v>
      </c>
      <c r="AJ973" s="185" t="s">
        <v>5474</v>
      </c>
    </row>
    <row r="974" spans="28:36">
      <c r="AB974" s="185">
        <v>4150</v>
      </c>
      <c r="AC974" s="185" t="s">
        <v>3108</v>
      </c>
      <c r="AD974" s="185" t="s">
        <v>5474</v>
      </c>
      <c r="AE974" s="185" t="s">
        <v>5474</v>
      </c>
      <c r="AF974" s="185" t="s">
        <v>5474</v>
      </c>
      <c r="AG974" s="185" t="s">
        <v>5474</v>
      </c>
      <c r="AH974" s="185" t="s">
        <v>5474</v>
      </c>
      <c r="AI974" s="185" t="s">
        <v>5474</v>
      </c>
      <c r="AJ974" s="185" t="s">
        <v>5474</v>
      </c>
    </row>
    <row r="975" spans="28:36">
      <c r="AB975" s="185">
        <v>4151</v>
      </c>
      <c r="AC975" s="185" t="s">
        <v>3110</v>
      </c>
      <c r="AD975" s="185" t="s">
        <v>5474</v>
      </c>
      <c r="AE975" s="185" t="s">
        <v>5474</v>
      </c>
      <c r="AF975" s="185" t="s">
        <v>5474</v>
      </c>
      <c r="AG975" s="185" t="s">
        <v>5474</v>
      </c>
      <c r="AH975" s="185" t="s">
        <v>5474</v>
      </c>
      <c r="AI975" s="185" t="s">
        <v>5474</v>
      </c>
      <c r="AJ975" s="185" t="s">
        <v>5474</v>
      </c>
    </row>
    <row r="976" spans="28:36">
      <c r="AB976" s="185">
        <v>4152</v>
      </c>
      <c r="AC976" s="185" t="s">
        <v>907</v>
      </c>
      <c r="AD976" s="185" t="s">
        <v>5474</v>
      </c>
      <c r="AE976" s="185" t="s">
        <v>5474</v>
      </c>
      <c r="AF976" s="185" t="s">
        <v>5474</v>
      </c>
      <c r="AG976" s="185" t="s">
        <v>5474</v>
      </c>
      <c r="AH976" s="185" t="s">
        <v>5474</v>
      </c>
      <c r="AI976" s="185" t="s">
        <v>5474</v>
      </c>
      <c r="AJ976" s="185" t="s">
        <v>5474</v>
      </c>
    </row>
    <row r="977" spans="28:36">
      <c r="AB977" s="185">
        <v>4153</v>
      </c>
      <c r="AC977" s="185" t="s">
        <v>908</v>
      </c>
      <c r="AD977" s="185" t="s">
        <v>5474</v>
      </c>
      <c r="AE977" s="185" t="s">
        <v>5474</v>
      </c>
      <c r="AF977" s="185" t="s">
        <v>5474</v>
      </c>
      <c r="AG977" s="185" t="s">
        <v>5474</v>
      </c>
      <c r="AH977" s="185" t="s">
        <v>5474</v>
      </c>
      <c r="AI977" s="185" t="s">
        <v>5474</v>
      </c>
      <c r="AJ977" s="185" t="s">
        <v>5474</v>
      </c>
    </row>
    <row r="978" spans="28:36">
      <c r="AB978" s="185">
        <v>4154</v>
      </c>
      <c r="AC978" s="185" t="s">
        <v>909</v>
      </c>
      <c r="AD978" s="185" t="s">
        <v>5474</v>
      </c>
      <c r="AE978" s="185" t="s">
        <v>5474</v>
      </c>
      <c r="AF978" s="185" t="s">
        <v>5474</v>
      </c>
      <c r="AG978" s="185" t="s">
        <v>5474</v>
      </c>
      <c r="AH978" s="185" t="s">
        <v>5474</v>
      </c>
      <c r="AI978" s="185" t="s">
        <v>5474</v>
      </c>
      <c r="AJ978" s="185" t="s">
        <v>5474</v>
      </c>
    </row>
    <row r="979" spans="28:36">
      <c r="AB979" s="185">
        <v>4155</v>
      </c>
      <c r="AC979" s="185" t="s">
        <v>3114</v>
      </c>
      <c r="AD979" s="185" t="s">
        <v>5474</v>
      </c>
      <c r="AE979" s="185" t="s">
        <v>5474</v>
      </c>
      <c r="AF979" s="185" t="s">
        <v>5474</v>
      </c>
      <c r="AG979" s="185" t="s">
        <v>5474</v>
      </c>
      <c r="AH979" s="185" t="s">
        <v>5474</v>
      </c>
      <c r="AI979" s="185" t="s">
        <v>5474</v>
      </c>
      <c r="AJ979" s="185" t="s">
        <v>5474</v>
      </c>
    </row>
    <row r="980" spans="28:36">
      <c r="AB980" s="185">
        <v>4157</v>
      </c>
      <c r="AC980" s="185" t="s">
        <v>910</v>
      </c>
      <c r="AD980" s="185" t="s">
        <v>5474</v>
      </c>
      <c r="AE980" s="185" t="s">
        <v>5474</v>
      </c>
      <c r="AF980" s="185" t="s">
        <v>5474</v>
      </c>
      <c r="AG980" s="185" t="s">
        <v>5474</v>
      </c>
      <c r="AH980" s="185" t="s">
        <v>5474</v>
      </c>
      <c r="AI980" s="185" t="s">
        <v>5474</v>
      </c>
      <c r="AJ980" s="185" t="s">
        <v>5474</v>
      </c>
    </row>
    <row r="981" spans="28:36">
      <c r="AB981" s="185">
        <v>4159</v>
      </c>
      <c r="AC981" s="185" t="s">
        <v>3116</v>
      </c>
      <c r="AD981" s="185" t="s">
        <v>5474</v>
      </c>
      <c r="AE981" s="185" t="s">
        <v>5474</v>
      </c>
      <c r="AF981" s="185" t="s">
        <v>5474</v>
      </c>
      <c r="AG981" s="185" t="s">
        <v>5474</v>
      </c>
      <c r="AH981" s="185" t="s">
        <v>5474</v>
      </c>
      <c r="AI981" s="185" t="s">
        <v>5474</v>
      </c>
      <c r="AJ981" s="185" t="s">
        <v>5474</v>
      </c>
    </row>
    <row r="982" spans="28:36">
      <c r="AB982" s="185">
        <v>4160</v>
      </c>
      <c r="AC982" s="185" t="s">
        <v>911</v>
      </c>
      <c r="AD982" s="185" t="s">
        <v>5474</v>
      </c>
      <c r="AE982" s="185" t="s">
        <v>5474</v>
      </c>
      <c r="AF982" s="185" t="s">
        <v>5474</v>
      </c>
      <c r="AG982" s="185" t="s">
        <v>5474</v>
      </c>
      <c r="AH982" s="185" t="s">
        <v>5474</v>
      </c>
      <c r="AI982" s="185" t="s">
        <v>5474</v>
      </c>
      <c r="AJ982" s="185" t="s">
        <v>5474</v>
      </c>
    </row>
    <row r="983" spans="28:36">
      <c r="AB983" s="185">
        <v>4161</v>
      </c>
      <c r="AC983" s="185" t="s">
        <v>912</v>
      </c>
      <c r="AD983" s="185" t="s">
        <v>5474</v>
      </c>
      <c r="AE983" s="185" t="s">
        <v>5474</v>
      </c>
      <c r="AF983" s="185" t="s">
        <v>5474</v>
      </c>
      <c r="AG983" s="185" t="s">
        <v>5474</v>
      </c>
      <c r="AH983" s="185" t="s">
        <v>5474</v>
      </c>
      <c r="AI983" s="185" t="s">
        <v>5474</v>
      </c>
      <c r="AJ983" s="185" t="s">
        <v>5474</v>
      </c>
    </row>
    <row r="984" spans="28:36">
      <c r="AB984" s="185">
        <v>4162</v>
      </c>
      <c r="AC984" s="185" t="s">
        <v>913</v>
      </c>
      <c r="AD984" s="185" t="s">
        <v>5474</v>
      </c>
      <c r="AE984" s="185" t="s">
        <v>5474</v>
      </c>
      <c r="AF984" s="185" t="s">
        <v>5474</v>
      </c>
      <c r="AG984" s="185" t="s">
        <v>5474</v>
      </c>
      <c r="AH984" s="185" t="s">
        <v>5474</v>
      </c>
      <c r="AI984" s="185" t="s">
        <v>5474</v>
      </c>
      <c r="AJ984" s="185" t="s">
        <v>5474</v>
      </c>
    </row>
    <row r="985" spans="28:36">
      <c r="AB985" s="185">
        <v>4163</v>
      </c>
      <c r="AC985" s="185" t="s">
        <v>914</v>
      </c>
      <c r="AD985" s="185" t="s">
        <v>5474</v>
      </c>
      <c r="AE985" s="185" t="s">
        <v>5474</v>
      </c>
      <c r="AF985" s="185" t="s">
        <v>5474</v>
      </c>
      <c r="AG985" s="185" t="s">
        <v>5474</v>
      </c>
      <c r="AH985" s="185" t="s">
        <v>5474</v>
      </c>
      <c r="AI985" s="185" t="s">
        <v>5474</v>
      </c>
      <c r="AJ985" s="185" t="s">
        <v>5474</v>
      </c>
    </row>
    <row r="986" spans="28:36">
      <c r="AB986" s="185">
        <v>4164</v>
      </c>
      <c r="AC986" s="185" t="s">
        <v>915</v>
      </c>
      <c r="AD986" s="185" t="s">
        <v>5474</v>
      </c>
      <c r="AE986" s="185" t="s">
        <v>5474</v>
      </c>
      <c r="AF986" s="185" t="s">
        <v>5474</v>
      </c>
      <c r="AG986" s="185" t="s">
        <v>5474</v>
      </c>
      <c r="AH986" s="185" t="s">
        <v>5474</v>
      </c>
      <c r="AI986" s="185" t="s">
        <v>5474</v>
      </c>
      <c r="AJ986" s="185" t="s">
        <v>5474</v>
      </c>
    </row>
    <row r="987" spans="28:36">
      <c r="AB987" s="185">
        <v>4166</v>
      </c>
      <c r="AC987" s="185" t="s">
        <v>3124</v>
      </c>
      <c r="AD987" s="185" t="s">
        <v>5474</v>
      </c>
      <c r="AE987" s="185" t="s">
        <v>5474</v>
      </c>
      <c r="AF987" s="185" t="s">
        <v>5474</v>
      </c>
      <c r="AG987" s="185" t="s">
        <v>5474</v>
      </c>
      <c r="AH987" s="185" t="s">
        <v>5474</v>
      </c>
      <c r="AI987" s="185" t="s">
        <v>5474</v>
      </c>
      <c r="AJ987" s="185" t="s">
        <v>5474</v>
      </c>
    </row>
    <row r="988" spans="28:36">
      <c r="AB988" s="185">
        <v>4167</v>
      </c>
      <c r="AC988" s="185" t="s">
        <v>916</v>
      </c>
      <c r="AD988" s="185" t="s">
        <v>5474</v>
      </c>
      <c r="AE988" s="185" t="s">
        <v>5474</v>
      </c>
      <c r="AF988" s="185" t="s">
        <v>5474</v>
      </c>
      <c r="AG988" s="185" t="s">
        <v>5474</v>
      </c>
      <c r="AH988" s="185" t="s">
        <v>5474</v>
      </c>
      <c r="AI988" s="185" t="s">
        <v>5474</v>
      </c>
      <c r="AJ988" s="185" t="s">
        <v>5474</v>
      </c>
    </row>
    <row r="989" spans="28:36">
      <c r="AB989" s="185">
        <v>4168</v>
      </c>
      <c r="AC989" s="185" t="s">
        <v>917</v>
      </c>
      <c r="AD989" s="185" t="s">
        <v>5474</v>
      </c>
      <c r="AE989" s="185" t="s">
        <v>5474</v>
      </c>
      <c r="AF989" s="185" t="s">
        <v>5474</v>
      </c>
      <c r="AG989" s="185" t="s">
        <v>5474</v>
      </c>
      <c r="AH989" s="185" t="s">
        <v>5474</v>
      </c>
      <c r="AI989" s="185" t="s">
        <v>5474</v>
      </c>
      <c r="AJ989" s="185" t="s">
        <v>5474</v>
      </c>
    </row>
    <row r="990" spans="28:36">
      <c r="AB990" s="185">
        <v>4169</v>
      </c>
      <c r="AC990" s="185" t="s">
        <v>3129</v>
      </c>
      <c r="AD990" s="185" t="s">
        <v>5474</v>
      </c>
      <c r="AE990" s="185" t="s">
        <v>5474</v>
      </c>
      <c r="AF990" s="185" t="s">
        <v>5474</v>
      </c>
      <c r="AG990" s="185" t="s">
        <v>5474</v>
      </c>
      <c r="AH990" s="185" t="s">
        <v>5474</v>
      </c>
      <c r="AI990" s="185" t="s">
        <v>5474</v>
      </c>
      <c r="AJ990" s="185" t="s">
        <v>5474</v>
      </c>
    </row>
    <row r="991" spans="28:36">
      <c r="AB991" s="185">
        <v>4170</v>
      </c>
      <c r="AC991" s="185" t="s">
        <v>3131</v>
      </c>
      <c r="AD991" s="185" t="s">
        <v>5474</v>
      </c>
      <c r="AE991" s="185" t="s">
        <v>5474</v>
      </c>
      <c r="AF991" s="185" t="s">
        <v>5474</v>
      </c>
      <c r="AG991" s="185" t="s">
        <v>5474</v>
      </c>
      <c r="AH991" s="185" t="s">
        <v>5474</v>
      </c>
      <c r="AI991" s="185" t="s">
        <v>5474</v>
      </c>
      <c r="AJ991" s="185" t="s">
        <v>5474</v>
      </c>
    </row>
    <row r="992" spans="28:36">
      <c r="AB992" s="185">
        <v>4171</v>
      </c>
      <c r="AC992" s="185" t="s">
        <v>918</v>
      </c>
      <c r="AD992" s="185" t="s">
        <v>5474</v>
      </c>
      <c r="AE992" s="185" t="s">
        <v>5474</v>
      </c>
      <c r="AF992" s="185" t="s">
        <v>5474</v>
      </c>
      <c r="AG992" s="185" t="s">
        <v>5474</v>
      </c>
      <c r="AH992" s="185" t="s">
        <v>5474</v>
      </c>
      <c r="AI992" s="185" t="s">
        <v>5474</v>
      </c>
      <c r="AJ992" s="185" t="s">
        <v>5474</v>
      </c>
    </row>
    <row r="993" spans="28:36">
      <c r="AB993" s="185">
        <v>4172</v>
      </c>
      <c r="AC993" s="185" t="s">
        <v>3134</v>
      </c>
      <c r="AD993" s="185" t="s">
        <v>5474</v>
      </c>
      <c r="AE993" s="185" t="s">
        <v>5474</v>
      </c>
      <c r="AF993" s="185" t="s">
        <v>5474</v>
      </c>
      <c r="AG993" s="185" t="s">
        <v>5474</v>
      </c>
      <c r="AH993" s="185" t="s">
        <v>5474</v>
      </c>
      <c r="AI993" s="185" t="s">
        <v>5474</v>
      </c>
      <c r="AJ993" s="185" t="s">
        <v>5474</v>
      </c>
    </row>
    <row r="994" spans="28:36">
      <c r="AB994" s="185">
        <v>4173</v>
      </c>
      <c r="AC994" s="185" t="s">
        <v>919</v>
      </c>
      <c r="AD994" s="185" t="s">
        <v>5474</v>
      </c>
      <c r="AE994" s="185" t="s">
        <v>5474</v>
      </c>
      <c r="AF994" s="185" t="s">
        <v>5474</v>
      </c>
      <c r="AG994" s="185" t="s">
        <v>5474</v>
      </c>
      <c r="AH994" s="185" t="s">
        <v>5474</v>
      </c>
      <c r="AI994" s="185" t="s">
        <v>5474</v>
      </c>
      <c r="AJ994" s="185" t="s">
        <v>5474</v>
      </c>
    </row>
    <row r="995" spans="28:36">
      <c r="AB995" s="185">
        <v>4174</v>
      </c>
      <c r="AC995" s="185" t="s">
        <v>920</v>
      </c>
      <c r="AD995" s="185" t="s">
        <v>5474</v>
      </c>
      <c r="AE995" s="185" t="s">
        <v>5474</v>
      </c>
      <c r="AF995" s="185" t="s">
        <v>5474</v>
      </c>
      <c r="AG995" s="185" t="s">
        <v>5474</v>
      </c>
      <c r="AH995" s="185" t="s">
        <v>5474</v>
      </c>
      <c r="AI995" s="185" t="s">
        <v>5474</v>
      </c>
      <c r="AJ995" s="185" t="s">
        <v>5474</v>
      </c>
    </row>
    <row r="996" spans="28:36">
      <c r="AB996" s="185">
        <v>4175</v>
      </c>
      <c r="AC996" s="185" t="s">
        <v>921</v>
      </c>
      <c r="AD996" s="185" t="s">
        <v>5474</v>
      </c>
      <c r="AE996" s="185" t="s">
        <v>5474</v>
      </c>
      <c r="AF996" s="185" t="s">
        <v>5474</v>
      </c>
      <c r="AG996" s="185" t="s">
        <v>5474</v>
      </c>
      <c r="AH996" s="185" t="s">
        <v>5474</v>
      </c>
      <c r="AI996" s="185" t="s">
        <v>5474</v>
      </c>
      <c r="AJ996" s="185" t="s">
        <v>5474</v>
      </c>
    </row>
    <row r="997" spans="28:36">
      <c r="AB997" s="185">
        <v>4177</v>
      </c>
      <c r="AC997" s="185" t="s">
        <v>3138</v>
      </c>
      <c r="AD997" s="185" t="s">
        <v>5474</v>
      </c>
      <c r="AE997" s="185" t="s">
        <v>5474</v>
      </c>
      <c r="AF997" s="185" t="s">
        <v>5474</v>
      </c>
      <c r="AG997" s="185" t="s">
        <v>5474</v>
      </c>
      <c r="AH997" s="185" t="s">
        <v>5474</v>
      </c>
      <c r="AI997" s="185" t="s">
        <v>5474</v>
      </c>
      <c r="AJ997" s="185" t="s">
        <v>5474</v>
      </c>
    </row>
    <row r="998" spans="28:36">
      <c r="AB998" s="185">
        <v>4180</v>
      </c>
      <c r="AC998" s="185" t="s">
        <v>922</v>
      </c>
      <c r="AD998" s="185" t="s">
        <v>5474</v>
      </c>
      <c r="AE998" s="185" t="s">
        <v>5474</v>
      </c>
      <c r="AF998" s="185" t="s">
        <v>5474</v>
      </c>
      <c r="AG998" s="185" t="s">
        <v>5474</v>
      </c>
      <c r="AH998" s="185" t="s">
        <v>5474</v>
      </c>
      <c r="AI998" s="185" t="s">
        <v>5474</v>
      </c>
      <c r="AJ998" s="185" t="s">
        <v>5474</v>
      </c>
    </row>
    <row r="999" spans="28:36">
      <c r="AB999" s="185">
        <v>4183</v>
      </c>
      <c r="AC999" s="185" t="s">
        <v>923</v>
      </c>
      <c r="AD999" s="185" t="s">
        <v>5474</v>
      </c>
      <c r="AE999" s="185" t="s">
        <v>5474</v>
      </c>
      <c r="AF999" s="185" t="s">
        <v>5474</v>
      </c>
      <c r="AG999" s="185" t="s">
        <v>5474</v>
      </c>
      <c r="AH999" s="185" t="s">
        <v>5474</v>
      </c>
      <c r="AI999" s="185" t="s">
        <v>5474</v>
      </c>
      <c r="AJ999" s="185" t="s">
        <v>5474</v>
      </c>
    </row>
    <row r="1000" spans="28:36">
      <c r="AB1000" s="185">
        <v>4186</v>
      </c>
      <c r="AC1000" s="185" t="s">
        <v>3142</v>
      </c>
      <c r="AD1000" s="185" t="s">
        <v>5474</v>
      </c>
      <c r="AE1000" s="185" t="s">
        <v>5474</v>
      </c>
      <c r="AF1000" s="185" t="s">
        <v>5474</v>
      </c>
      <c r="AG1000" s="185" t="s">
        <v>5474</v>
      </c>
      <c r="AH1000" s="185" t="s">
        <v>5474</v>
      </c>
      <c r="AI1000" s="185" t="s">
        <v>5474</v>
      </c>
      <c r="AJ1000" s="185" t="s">
        <v>5474</v>
      </c>
    </row>
    <row r="1001" spans="28:36">
      <c r="AB1001" s="185">
        <v>4187</v>
      </c>
      <c r="AC1001" s="185" t="s">
        <v>5181</v>
      </c>
      <c r="AD1001" s="185" t="s">
        <v>5474</v>
      </c>
      <c r="AE1001" s="185" t="s">
        <v>5474</v>
      </c>
      <c r="AF1001" s="185" t="s">
        <v>5474</v>
      </c>
      <c r="AG1001" s="185" t="s">
        <v>5474</v>
      </c>
      <c r="AH1001" s="185" t="s">
        <v>5474</v>
      </c>
      <c r="AI1001" s="185" t="s">
        <v>5474</v>
      </c>
      <c r="AJ1001" s="185" t="s">
        <v>5474</v>
      </c>
    </row>
    <row r="1002" spans="28:36">
      <c r="AB1002" s="185">
        <v>4188</v>
      </c>
      <c r="AC1002" s="185" t="s">
        <v>924</v>
      </c>
      <c r="AD1002" s="185" t="s">
        <v>5474</v>
      </c>
      <c r="AE1002" s="185" t="s">
        <v>5474</v>
      </c>
      <c r="AF1002" s="185" t="s">
        <v>5474</v>
      </c>
      <c r="AG1002" s="185" t="s">
        <v>5474</v>
      </c>
      <c r="AH1002" s="185" t="s">
        <v>5474</v>
      </c>
      <c r="AI1002" s="185" t="s">
        <v>5474</v>
      </c>
      <c r="AJ1002" s="185" t="s">
        <v>5474</v>
      </c>
    </row>
    <row r="1003" spans="28:36">
      <c r="AB1003" s="185">
        <v>4190</v>
      </c>
      <c r="AC1003" s="185" t="s">
        <v>925</v>
      </c>
      <c r="AD1003" s="185" t="s">
        <v>5474</v>
      </c>
      <c r="AE1003" s="185" t="s">
        <v>5474</v>
      </c>
      <c r="AF1003" s="185" t="s">
        <v>5474</v>
      </c>
      <c r="AG1003" s="185" t="s">
        <v>5474</v>
      </c>
      <c r="AH1003" s="185" t="s">
        <v>5474</v>
      </c>
      <c r="AI1003" s="185" t="s">
        <v>5474</v>
      </c>
      <c r="AJ1003" s="185" t="s">
        <v>5474</v>
      </c>
    </row>
    <row r="1004" spans="28:36">
      <c r="AB1004" s="185">
        <v>4191</v>
      </c>
      <c r="AC1004" s="185" t="s">
        <v>3147</v>
      </c>
      <c r="AD1004" s="185" t="s">
        <v>5474</v>
      </c>
      <c r="AE1004" s="185" t="s">
        <v>5474</v>
      </c>
      <c r="AF1004" s="185" t="s">
        <v>5474</v>
      </c>
      <c r="AG1004" s="185" t="s">
        <v>5474</v>
      </c>
      <c r="AH1004" s="185" t="s">
        <v>5474</v>
      </c>
      <c r="AI1004" s="185" t="s">
        <v>5474</v>
      </c>
      <c r="AJ1004" s="185" t="s">
        <v>5474</v>
      </c>
    </row>
    <row r="1005" spans="28:36">
      <c r="AB1005" s="185">
        <v>4192</v>
      </c>
      <c r="AC1005" s="185" t="s">
        <v>926</v>
      </c>
      <c r="AD1005" s="185" t="s">
        <v>5474</v>
      </c>
      <c r="AE1005" s="185" t="s">
        <v>5474</v>
      </c>
      <c r="AF1005" s="185" t="s">
        <v>5474</v>
      </c>
      <c r="AG1005" s="185" t="s">
        <v>5474</v>
      </c>
      <c r="AH1005" s="185" t="s">
        <v>5474</v>
      </c>
      <c r="AI1005" s="185" t="s">
        <v>5474</v>
      </c>
      <c r="AJ1005" s="185" t="s">
        <v>5474</v>
      </c>
    </row>
    <row r="1006" spans="28:36">
      <c r="AB1006" s="185">
        <v>4193</v>
      </c>
      <c r="AC1006" s="185" t="s">
        <v>3149</v>
      </c>
      <c r="AD1006" s="185" t="s">
        <v>5474</v>
      </c>
      <c r="AE1006" s="185" t="s">
        <v>5474</v>
      </c>
      <c r="AF1006" s="185" t="s">
        <v>5474</v>
      </c>
      <c r="AG1006" s="185" t="s">
        <v>5474</v>
      </c>
      <c r="AH1006" s="185" t="s">
        <v>5474</v>
      </c>
      <c r="AI1006" s="185" t="s">
        <v>5474</v>
      </c>
      <c r="AJ1006" s="185" t="s">
        <v>5474</v>
      </c>
    </row>
    <row r="1007" spans="28:36">
      <c r="AB1007" s="185">
        <v>4194</v>
      </c>
      <c r="AC1007" s="185" t="s">
        <v>3151</v>
      </c>
      <c r="AD1007" s="185" t="s">
        <v>5474</v>
      </c>
      <c r="AE1007" s="185" t="s">
        <v>5474</v>
      </c>
      <c r="AF1007" s="185" t="s">
        <v>5474</v>
      </c>
      <c r="AG1007" s="185" t="s">
        <v>5474</v>
      </c>
      <c r="AH1007" s="185" t="s">
        <v>5474</v>
      </c>
      <c r="AI1007" s="185" t="s">
        <v>5474</v>
      </c>
      <c r="AJ1007" s="185" t="s">
        <v>5474</v>
      </c>
    </row>
    <row r="1008" spans="28:36">
      <c r="AB1008" s="185">
        <v>4195</v>
      </c>
      <c r="AC1008" s="185" t="s">
        <v>3153</v>
      </c>
      <c r="AD1008" s="185" t="s">
        <v>5474</v>
      </c>
      <c r="AE1008" s="185" t="s">
        <v>5474</v>
      </c>
      <c r="AF1008" s="185" t="s">
        <v>5474</v>
      </c>
      <c r="AG1008" s="185" t="s">
        <v>5474</v>
      </c>
      <c r="AH1008" s="185" t="s">
        <v>5474</v>
      </c>
      <c r="AI1008" s="185" t="s">
        <v>5474</v>
      </c>
      <c r="AJ1008" s="185" t="s">
        <v>5474</v>
      </c>
    </row>
    <row r="1009" spans="28:36">
      <c r="AB1009" s="185">
        <v>4197</v>
      </c>
      <c r="AC1009" s="185" t="s">
        <v>3155</v>
      </c>
      <c r="AD1009" s="185" t="s">
        <v>5474</v>
      </c>
      <c r="AE1009" s="185" t="s">
        <v>5474</v>
      </c>
      <c r="AF1009" s="185" t="s">
        <v>5474</v>
      </c>
      <c r="AG1009" s="185" t="s">
        <v>5474</v>
      </c>
      <c r="AH1009" s="185" t="s">
        <v>5474</v>
      </c>
      <c r="AI1009" s="185" t="s">
        <v>5474</v>
      </c>
      <c r="AJ1009" s="185" t="s">
        <v>5474</v>
      </c>
    </row>
    <row r="1010" spans="28:36">
      <c r="AB1010" s="185">
        <v>4198</v>
      </c>
      <c r="AC1010" s="185" t="s">
        <v>927</v>
      </c>
      <c r="AD1010" s="185" t="s">
        <v>5474</v>
      </c>
      <c r="AE1010" s="185" t="s">
        <v>5474</v>
      </c>
      <c r="AF1010" s="185" t="s">
        <v>5474</v>
      </c>
      <c r="AG1010" s="185" t="s">
        <v>5474</v>
      </c>
      <c r="AH1010" s="185" t="s">
        <v>5474</v>
      </c>
      <c r="AI1010" s="185" t="s">
        <v>5474</v>
      </c>
      <c r="AJ1010" s="185" t="s">
        <v>5474</v>
      </c>
    </row>
    <row r="1011" spans="28:36">
      <c r="AB1011" s="185">
        <v>4205</v>
      </c>
      <c r="AC1011" s="185" t="s">
        <v>928</v>
      </c>
      <c r="AD1011" s="185" t="s">
        <v>5474</v>
      </c>
      <c r="AE1011" s="185" t="s">
        <v>5474</v>
      </c>
      <c r="AF1011" s="185" t="s">
        <v>5474</v>
      </c>
      <c r="AG1011" s="185" t="s">
        <v>5474</v>
      </c>
      <c r="AH1011" s="185" t="s">
        <v>5474</v>
      </c>
      <c r="AI1011" s="185" t="s">
        <v>5474</v>
      </c>
      <c r="AJ1011" s="185" t="s">
        <v>5474</v>
      </c>
    </row>
    <row r="1012" spans="28:36">
      <c r="AB1012" s="185">
        <v>4207</v>
      </c>
      <c r="AC1012" s="185" t="s">
        <v>929</v>
      </c>
      <c r="AD1012" s="185" t="s">
        <v>5474</v>
      </c>
      <c r="AE1012" s="185" t="s">
        <v>5474</v>
      </c>
      <c r="AF1012" s="185" t="s">
        <v>5474</v>
      </c>
      <c r="AG1012" s="185" t="s">
        <v>5474</v>
      </c>
      <c r="AH1012" s="185" t="s">
        <v>5474</v>
      </c>
      <c r="AI1012" s="185" t="s">
        <v>5474</v>
      </c>
      <c r="AJ1012" s="185" t="s">
        <v>5474</v>
      </c>
    </row>
    <row r="1013" spans="28:36">
      <c r="AB1013" s="185">
        <v>4303</v>
      </c>
      <c r="AC1013" s="185" t="s">
        <v>930</v>
      </c>
      <c r="AD1013" s="185" t="s">
        <v>5474</v>
      </c>
      <c r="AE1013" s="185" t="s">
        <v>5474</v>
      </c>
      <c r="AF1013" s="185" t="s">
        <v>5474</v>
      </c>
      <c r="AG1013" s="185" t="s">
        <v>5474</v>
      </c>
      <c r="AH1013" s="185" t="s">
        <v>5474</v>
      </c>
      <c r="AI1013" s="185" t="s">
        <v>5474</v>
      </c>
      <c r="AJ1013" s="185" t="s">
        <v>5474</v>
      </c>
    </row>
    <row r="1014" spans="28:36">
      <c r="AB1014" s="185">
        <v>4304</v>
      </c>
      <c r="AC1014" s="185" t="s">
        <v>931</v>
      </c>
      <c r="AD1014" s="185" t="s">
        <v>5474</v>
      </c>
      <c r="AE1014" s="185" t="s">
        <v>5474</v>
      </c>
      <c r="AF1014" s="185" t="s">
        <v>5474</v>
      </c>
      <c r="AG1014" s="185" t="s">
        <v>5474</v>
      </c>
      <c r="AH1014" s="185" t="s">
        <v>5474</v>
      </c>
      <c r="AI1014" s="185" t="s">
        <v>5474</v>
      </c>
      <c r="AJ1014" s="185" t="s">
        <v>5474</v>
      </c>
    </row>
    <row r="1015" spans="28:36">
      <c r="AB1015" s="185">
        <v>4305</v>
      </c>
      <c r="AC1015" s="185" t="s">
        <v>932</v>
      </c>
      <c r="AD1015" s="185" t="s">
        <v>5474</v>
      </c>
      <c r="AE1015" s="185" t="s">
        <v>5474</v>
      </c>
      <c r="AF1015" s="185" t="s">
        <v>5474</v>
      </c>
      <c r="AG1015" s="185" t="s">
        <v>5474</v>
      </c>
      <c r="AH1015" s="185" t="s">
        <v>5474</v>
      </c>
      <c r="AI1015" s="185" t="s">
        <v>5474</v>
      </c>
      <c r="AJ1015" s="185" t="s">
        <v>5474</v>
      </c>
    </row>
    <row r="1016" spans="28:36">
      <c r="AB1016" s="185">
        <v>4306</v>
      </c>
      <c r="AC1016" s="185" t="s">
        <v>933</v>
      </c>
      <c r="AD1016" s="185" t="s">
        <v>5474</v>
      </c>
      <c r="AE1016" s="185" t="s">
        <v>5474</v>
      </c>
      <c r="AF1016" s="185" t="s">
        <v>5474</v>
      </c>
      <c r="AG1016" s="185" t="s">
        <v>5474</v>
      </c>
      <c r="AH1016" s="185" t="s">
        <v>5474</v>
      </c>
      <c r="AI1016" s="185" t="s">
        <v>5474</v>
      </c>
      <c r="AJ1016" s="185" t="s">
        <v>5474</v>
      </c>
    </row>
    <row r="1017" spans="28:36">
      <c r="AB1017" s="185">
        <v>4401</v>
      </c>
      <c r="AC1017" s="185" t="s">
        <v>934</v>
      </c>
      <c r="AD1017" s="185" t="s">
        <v>5474</v>
      </c>
      <c r="AE1017" s="185" t="s">
        <v>5474</v>
      </c>
      <c r="AF1017" s="185" t="s">
        <v>5474</v>
      </c>
      <c r="AG1017" s="185" t="s">
        <v>5474</v>
      </c>
      <c r="AH1017" s="185" t="s">
        <v>5474</v>
      </c>
      <c r="AI1017" s="185" t="s">
        <v>5474</v>
      </c>
      <c r="AJ1017" s="185" t="s">
        <v>5474</v>
      </c>
    </row>
    <row r="1018" spans="28:36">
      <c r="AB1018" s="185">
        <v>4402</v>
      </c>
      <c r="AC1018" s="185" t="s">
        <v>935</v>
      </c>
      <c r="AD1018" s="185" t="s">
        <v>5474</v>
      </c>
      <c r="AE1018" s="185" t="s">
        <v>5474</v>
      </c>
      <c r="AF1018" s="185" t="s">
        <v>5474</v>
      </c>
      <c r="AG1018" s="185" t="s">
        <v>5474</v>
      </c>
      <c r="AH1018" s="185" t="s">
        <v>5474</v>
      </c>
      <c r="AI1018" s="185" t="s">
        <v>5474</v>
      </c>
      <c r="AJ1018" s="185" t="s">
        <v>5474</v>
      </c>
    </row>
    <row r="1019" spans="28:36">
      <c r="AB1019" s="185">
        <v>4406</v>
      </c>
      <c r="AC1019" s="185" t="s">
        <v>936</v>
      </c>
      <c r="AD1019" s="185" t="s">
        <v>5474</v>
      </c>
      <c r="AE1019" s="185" t="s">
        <v>5474</v>
      </c>
      <c r="AF1019" s="185" t="s">
        <v>5474</v>
      </c>
      <c r="AG1019" s="185" t="s">
        <v>5474</v>
      </c>
      <c r="AH1019" s="185" t="s">
        <v>5474</v>
      </c>
      <c r="AI1019" s="185" t="s">
        <v>5474</v>
      </c>
      <c r="AJ1019" s="185" t="s">
        <v>5474</v>
      </c>
    </row>
    <row r="1020" spans="28:36">
      <c r="AB1020" s="185">
        <v>4413</v>
      </c>
      <c r="AC1020" s="185" t="s">
        <v>937</v>
      </c>
      <c r="AD1020" s="185" t="s">
        <v>5474</v>
      </c>
      <c r="AE1020" s="185" t="s">
        <v>5474</v>
      </c>
      <c r="AF1020" s="185" t="s">
        <v>5474</v>
      </c>
      <c r="AG1020" s="185" t="s">
        <v>5474</v>
      </c>
      <c r="AH1020" s="185" t="s">
        <v>5474</v>
      </c>
      <c r="AI1020" s="185" t="s">
        <v>5474</v>
      </c>
      <c r="AJ1020" s="185" t="s">
        <v>5474</v>
      </c>
    </row>
    <row r="1021" spans="28:36">
      <c r="AB1021" s="185">
        <v>4414</v>
      </c>
      <c r="AC1021" s="185" t="s">
        <v>938</v>
      </c>
      <c r="AD1021" s="185" t="s">
        <v>5474</v>
      </c>
      <c r="AE1021" s="185" t="s">
        <v>5474</v>
      </c>
      <c r="AF1021" s="185" t="s">
        <v>5474</v>
      </c>
      <c r="AG1021" s="185" t="s">
        <v>5474</v>
      </c>
      <c r="AH1021" s="185" t="s">
        <v>5474</v>
      </c>
      <c r="AI1021" s="185" t="s">
        <v>5474</v>
      </c>
      <c r="AJ1021" s="185" t="s">
        <v>5474</v>
      </c>
    </row>
    <row r="1022" spans="28:36">
      <c r="AB1022" s="185">
        <v>4415</v>
      </c>
      <c r="AC1022" s="185" t="s">
        <v>939</v>
      </c>
      <c r="AD1022" s="185" t="s">
        <v>5474</v>
      </c>
      <c r="AE1022" s="185" t="s">
        <v>5474</v>
      </c>
      <c r="AF1022" s="185" t="s">
        <v>5474</v>
      </c>
      <c r="AG1022" s="185" t="s">
        <v>5474</v>
      </c>
      <c r="AH1022" s="185" t="s">
        <v>5474</v>
      </c>
      <c r="AI1022" s="185" t="s">
        <v>5474</v>
      </c>
      <c r="AJ1022" s="185" t="s">
        <v>5474</v>
      </c>
    </row>
    <row r="1023" spans="28:36">
      <c r="AB1023" s="185">
        <v>4416</v>
      </c>
      <c r="AC1023" s="185" t="s">
        <v>940</v>
      </c>
      <c r="AD1023" s="185" t="s">
        <v>5474</v>
      </c>
      <c r="AE1023" s="185" t="s">
        <v>5474</v>
      </c>
      <c r="AF1023" s="185" t="s">
        <v>5474</v>
      </c>
      <c r="AG1023" s="185" t="s">
        <v>5474</v>
      </c>
      <c r="AH1023" s="185" t="s">
        <v>5474</v>
      </c>
      <c r="AI1023" s="185" t="s">
        <v>5474</v>
      </c>
      <c r="AJ1023" s="185" t="s">
        <v>5474</v>
      </c>
    </row>
    <row r="1024" spans="28:36">
      <c r="AB1024" s="185">
        <v>4417</v>
      </c>
      <c r="AC1024" s="185" t="s">
        <v>941</v>
      </c>
      <c r="AD1024" s="185" t="s">
        <v>5474</v>
      </c>
      <c r="AE1024" s="185" t="s">
        <v>5474</v>
      </c>
      <c r="AF1024" s="185" t="s">
        <v>5474</v>
      </c>
      <c r="AG1024" s="185" t="s">
        <v>5474</v>
      </c>
      <c r="AH1024" s="185" t="s">
        <v>5474</v>
      </c>
      <c r="AI1024" s="185" t="s">
        <v>5474</v>
      </c>
      <c r="AJ1024" s="185" t="s">
        <v>5474</v>
      </c>
    </row>
    <row r="1025" spans="28:36">
      <c r="AB1025" s="185">
        <v>4419</v>
      </c>
      <c r="AC1025" s="185" t="s">
        <v>3176</v>
      </c>
      <c r="AD1025" s="185" t="s">
        <v>5474</v>
      </c>
      <c r="AE1025" s="185" t="s">
        <v>5474</v>
      </c>
      <c r="AF1025" s="185" t="s">
        <v>5474</v>
      </c>
      <c r="AG1025" s="185" t="s">
        <v>5474</v>
      </c>
      <c r="AH1025" s="185" t="s">
        <v>5474</v>
      </c>
      <c r="AI1025" s="185" t="s">
        <v>5474</v>
      </c>
      <c r="AJ1025" s="185" t="s">
        <v>5474</v>
      </c>
    </row>
    <row r="1026" spans="28:36">
      <c r="AB1026" s="185">
        <v>4420</v>
      </c>
      <c r="AC1026" s="185" t="s">
        <v>942</v>
      </c>
      <c r="AD1026" s="185" t="s">
        <v>5474</v>
      </c>
      <c r="AE1026" s="185" t="s">
        <v>5474</v>
      </c>
      <c r="AF1026" s="185" t="s">
        <v>5474</v>
      </c>
      <c r="AG1026" s="185" t="s">
        <v>5474</v>
      </c>
      <c r="AH1026" s="185" t="s">
        <v>5474</v>
      </c>
      <c r="AI1026" s="185" t="s">
        <v>5474</v>
      </c>
      <c r="AJ1026" s="185" t="s">
        <v>5474</v>
      </c>
    </row>
    <row r="1027" spans="28:36">
      <c r="AB1027" s="185">
        <v>4426</v>
      </c>
      <c r="AC1027" s="185" t="s">
        <v>943</v>
      </c>
      <c r="AD1027" s="185" t="s">
        <v>5474</v>
      </c>
      <c r="AE1027" s="185" t="s">
        <v>5474</v>
      </c>
      <c r="AF1027" s="185" t="s">
        <v>5474</v>
      </c>
      <c r="AG1027" s="185" t="s">
        <v>5474</v>
      </c>
      <c r="AH1027" s="185" t="s">
        <v>5474</v>
      </c>
      <c r="AI1027" s="185" t="s">
        <v>5474</v>
      </c>
      <c r="AJ1027" s="185" t="s">
        <v>5474</v>
      </c>
    </row>
    <row r="1028" spans="28:36">
      <c r="AB1028" s="185">
        <v>4427</v>
      </c>
      <c r="AC1028" s="185" t="s">
        <v>3180</v>
      </c>
      <c r="AD1028" s="185" t="s">
        <v>5474</v>
      </c>
      <c r="AE1028" s="185" t="s">
        <v>5474</v>
      </c>
      <c r="AF1028" s="185" t="s">
        <v>5474</v>
      </c>
      <c r="AG1028" s="185" t="s">
        <v>5474</v>
      </c>
      <c r="AH1028" s="185" t="s">
        <v>5474</v>
      </c>
      <c r="AI1028" s="185" t="s">
        <v>5474</v>
      </c>
      <c r="AJ1028" s="185" t="s">
        <v>5474</v>
      </c>
    </row>
    <row r="1029" spans="28:36">
      <c r="AB1029" s="185">
        <v>4429</v>
      </c>
      <c r="AC1029" s="185" t="s">
        <v>944</v>
      </c>
      <c r="AD1029" s="185" t="s">
        <v>5474</v>
      </c>
      <c r="AE1029" s="185" t="s">
        <v>5474</v>
      </c>
      <c r="AF1029" s="185" t="s">
        <v>5474</v>
      </c>
      <c r="AG1029" s="185" t="s">
        <v>5474</v>
      </c>
      <c r="AH1029" s="185" t="s">
        <v>5474</v>
      </c>
      <c r="AI1029" s="185" t="s">
        <v>5474</v>
      </c>
      <c r="AJ1029" s="185" t="s">
        <v>5474</v>
      </c>
    </row>
    <row r="1030" spans="28:36">
      <c r="AB1030" s="185">
        <v>4430</v>
      </c>
      <c r="AC1030" s="185" t="s">
        <v>945</v>
      </c>
      <c r="AD1030" s="185" t="s">
        <v>5474</v>
      </c>
      <c r="AE1030" s="185" t="s">
        <v>5474</v>
      </c>
      <c r="AF1030" s="185" t="s">
        <v>5474</v>
      </c>
      <c r="AG1030" s="185" t="s">
        <v>5474</v>
      </c>
      <c r="AH1030" s="185" t="s">
        <v>5474</v>
      </c>
      <c r="AI1030" s="185" t="s">
        <v>5474</v>
      </c>
      <c r="AJ1030" s="185" t="s">
        <v>5474</v>
      </c>
    </row>
    <row r="1031" spans="28:36">
      <c r="AB1031" s="185">
        <v>4431</v>
      </c>
      <c r="AC1031" s="185" t="s">
        <v>3184</v>
      </c>
      <c r="AD1031" s="185" t="s">
        <v>5474</v>
      </c>
      <c r="AE1031" s="185" t="s">
        <v>5474</v>
      </c>
      <c r="AF1031" s="185" t="s">
        <v>5474</v>
      </c>
      <c r="AG1031" s="185" t="s">
        <v>5474</v>
      </c>
      <c r="AH1031" s="185" t="s">
        <v>5474</v>
      </c>
      <c r="AI1031" s="185" t="s">
        <v>5474</v>
      </c>
      <c r="AJ1031" s="185" t="s">
        <v>5474</v>
      </c>
    </row>
    <row r="1032" spans="28:36">
      <c r="AB1032" s="185">
        <v>4432</v>
      </c>
      <c r="AC1032" s="185" t="s">
        <v>946</v>
      </c>
      <c r="AD1032" s="185" t="s">
        <v>5474</v>
      </c>
      <c r="AE1032" s="185" t="s">
        <v>5474</v>
      </c>
      <c r="AF1032" s="185" t="s">
        <v>5474</v>
      </c>
      <c r="AG1032" s="185" t="s">
        <v>5474</v>
      </c>
      <c r="AH1032" s="185" t="s">
        <v>5474</v>
      </c>
      <c r="AI1032" s="185" t="s">
        <v>5474</v>
      </c>
      <c r="AJ1032" s="185" t="s">
        <v>5474</v>
      </c>
    </row>
    <row r="1033" spans="28:36">
      <c r="AB1033" s="185">
        <v>4433</v>
      </c>
      <c r="AC1033" s="185" t="s">
        <v>947</v>
      </c>
      <c r="AD1033" s="185" t="s">
        <v>5474</v>
      </c>
      <c r="AE1033" s="185" t="s">
        <v>5474</v>
      </c>
      <c r="AF1033" s="185" t="s">
        <v>5474</v>
      </c>
      <c r="AG1033" s="185" t="s">
        <v>5474</v>
      </c>
      <c r="AH1033" s="185" t="s">
        <v>5474</v>
      </c>
      <c r="AI1033" s="185" t="s">
        <v>5474</v>
      </c>
      <c r="AJ1033" s="185" t="s">
        <v>5474</v>
      </c>
    </row>
    <row r="1034" spans="28:36">
      <c r="AB1034" s="185">
        <v>4438</v>
      </c>
      <c r="AC1034" s="185" t="s">
        <v>948</v>
      </c>
      <c r="AD1034" s="185" t="s">
        <v>5474</v>
      </c>
      <c r="AE1034" s="185" t="s">
        <v>5474</v>
      </c>
      <c r="AF1034" s="185" t="s">
        <v>5474</v>
      </c>
      <c r="AG1034" s="185" t="s">
        <v>5474</v>
      </c>
      <c r="AH1034" s="185" t="s">
        <v>5474</v>
      </c>
      <c r="AI1034" s="185" t="s">
        <v>5474</v>
      </c>
      <c r="AJ1034" s="185" t="s">
        <v>5474</v>
      </c>
    </row>
    <row r="1035" spans="28:36">
      <c r="AB1035" s="185">
        <v>4502</v>
      </c>
      <c r="AC1035" s="185" t="s">
        <v>949</v>
      </c>
      <c r="AD1035" s="185" t="s">
        <v>5474</v>
      </c>
      <c r="AE1035" s="185" t="s">
        <v>5474</v>
      </c>
      <c r="AF1035" s="185" t="s">
        <v>5474</v>
      </c>
      <c r="AG1035" s="185" t="s">
        <v>5474</v>
      </c>
      <c r="AH1035" s="185" t="s">
        <v>5474</v>
      </c>
      <c r="AI1035" s="185" t="s">
        <v>5474</v>
      </c>
      <c r="AJ1035" s="185" t="s">
        <v>5474</v>
      </c>
    </row>
    <row r="1036" spans="28:36">
      <c r="AB1036" s="185">
        <v>4503</v>
      </c>
      <c r="AC1036" s="185" t="s">
        <v>950</v>
      </c>
      <c r="AD1036" s="185" t="s">
        <v>5474</v>
      </c>
      <c r="AE1036" s="185" t="s">
        <v>5474</v>
      </c>
      <c r="AF1036" s="185" t="s">
        <v>5474</v>
      </c>
      <c r="AG1036" s="185" t="s">
        <v>5474</v>
      </c>
      <c r="AH1036" s="185" t="s">
        <v>5474</v>
      </c>
      <c r="AI1036" s="185" t="s">
        <v>5474</v>
      </c>
      <c r="AJ1036" s="185" t="s">
        <v>5474</v>
      </c>
    </row>
    <row r="1037" spans="28:36">
      <c r="AB1037" s="185">
        <v>4506</v>
      </c>
      <c r="AC1037" s="185" t="s">
        <v>951</v>
      </c>
      <c r="AD1037" s="185" t="s">
        <v>5474</v>
      </c>
      <c r="AE1037" s="185" t="s">
        <v>5474</v>
      </c>
      <c r="AF1037" s="185" t="s">
        <v>5474</v>
      </c>
      <c r="AG1037" s="185" t="s">
        <v>5474</v>
      </c>
      <c r="AH1037" s="185" t="s">
        <v>5474</v>
      </c>
      <c r="AI1037" s="185" t="s">
        <v>5474</v>
      </c>
      <c r="AJ1037" s="185" t="s">
        <v>5474</v>
      </c>
    </row>
    <row r="1038" spans="28:36">
      <c r="AB1038" s="185">
        <v>4510</v>
      </c>
      <c r="AC1038" s="185" t="s">
        <v>952</v>
      </c>
      <c r="AD1038" s="185" t="s">
        <v>5474</v>
      </c>
      <c r="AE1038" s="185" t="s">
        <v>5474</v>
      </c>
      <c r="AF1038" s="185" t="s">
        <v>5474</v>
      </c>
      <c r="AG1038" s="185" t="s">
        <v>5474</v>
      </c>
      <c r="AH1038" s="185" t="s">
        <v>5474</v>
      </c>
      <c r="AI1038" s="185" t="s">
        <v>5474</v>
      </c>
      <c r="AJ1038" s="185" t="s">
        <v>5474</v>
      </c>
    </row>
    <row r="1039" spans="28:36">
      <c r="AB1039" s="185">
        <v>4513</v>
      </c>
      <c r="AC1039" s="185" t="s">
        <v>953</v>
      </c>
      <c r="AD1039" s="185" t="s">
        <v>5474</v>
      </c>
      <c r="AE1039" s="185" t="s">
        <v>5474</v>
      </c>
      <c r="AF1039" s="185" t="s">
        <v>5474</v>
      </c>
      <c r="AG1039" s="185" t="s">
        <v>5474</v>
      </c>
      <c r="AH1039" s="185" t="s">
        <v>5474</v>
      </c>
      <c r="AI1039" s="185" t="s">
        <v>5474</v>
      </c>
      <c r="AJ1039" s="185" t="s">
        <v>5474</v>
      </c>
    </row>
    <row r="1040" spans="28:36">
      <c r="AB1040" s="185">
        <v>4523</v>
      </c>
      <c r="AC1040" s="185" t="s">
        <v>954</v>
      </c>
      <c r="AD1040" s="185" t="s">
        <v>5474</v>
      </c>
      <c r="AE1040" s="185" t="s">
        <v>5474</v>
      </c>
      <c r="AF1040" s="185" t="s">
        <v>5474</v>
      </c>
      <c r="AG1040" s="185" t="s">
        <v>5474</v>
      </c>
      <c r="AH1040" s="185" t="s">
        <v>5474</v>
      </c>
      <c r="AI1040" s="185" t="s">
        <v>5474</v>
      </c>
      <c r="AJ1040" s="185" t="s">
        <v>5474</v>
      </c>
    </row>
    <row r="1041" spans="28:36">
      <c r="AB1041" s="185">
        <v>4526</v>
      </c>
      <c r="AC1041" s="185" t="s">
        <v>955</v>
      </c>
      <c r="AD1041" s="185" t="s">
        <v>5474</v>
      </c>
      <c r="AE1041" s="185" t="s">
        <v>5474</v>
      </c>
      <c r="AF1041" s="185" t="s">
        <v>5474</v>
      </c>
      <c r="AG1041" s="185" t="s">
        <v>5474</v>
      </c>
      <c r="AH1041" s="185" t="s">
        <v>5474</v>
      </c>
      <c r="AI1041" s="185" t="s">
        <v>5474</v>
      </c>
      <c r="AJ1041" s="185" t="s">
        <v>5474</v>
      </c>
    </row>
    <row r="1042" spans="28:36">
      <c r="AB1042" s="185">
        <v>4527</v>
      </c>
      <c r="AC1042" s="185" t="s">
        <v>956</v>
      </c>
      <c r="AD1042" s="185" t="s">
        <v>5474</v>
      </c>
      <c r="AE1042" s="185" t="s">
        <v>5474</v>
      </c>
      <c r="AF1042" s="185" t="s">
        <v>5474</v>
      </c>
      <c r="AG1042" s="185" t="s">
        <v>5474</v>
      </c>
      <c r="AH1042" s="185" t="s">
        <v>5474</v>
      </c>
      <c r="AI1042" s="185" t="s">
        <v>5474</v>
      </c>
      <c r="AJ1042" s="185" t="s">
        <v>5474</v>
      </c>
    </row>
    <row r="1043" spans="28:36">
      <c r="AB1043" s="185">
        <v>4528</v>
      </c>
      <c r="AC1043" s="185" t="s">
        <v>957</v>
      </c>
      <c r="AD1043" s="185" t="s">
        <v>5474</v>
      </c>
      <c r="AE1043" s="185" t="s">
        <v>5474</v>
      </c>
      <c r="AF1043" s="185" t="s">
        <v>5474</v>
      </c>
      <c r="AG1043" s="185" t="s">
        <v>5474</v>
      </c>
      <c r="AH1043" s="185" t="s">
        <v>5474</v>
      </c>
      <c r="AI1043" s="185" t="s">
        <v>5474</v>
      </c>
      <c r="AJ1043" s="185" t="s">
        <v>5474</v>
      </c>
    </row>
    <row r="1044" spans="28:36">
      <c r="AB1044" s="185">
        <v>4529</v>
      </c>
      <c r="AC1044" s="185" t="s">
        <v>1701</v>
      </c>
      <c r="AD1044" s="185" t="s">
        <v>5474</v>
      </c>
      <c r="AE1044" s="185" t="s">
        <v>5474</v>
      </c>
      <c r="AF1044" s="185" t="s">
        <v>5474</v>
      </c>
      <c r="AG1044" s="185" t="s">
        <v>5474</v>
      </c>
      <c r="AH1044" s="185" t="s">
        <v>5474</v>
      </c>
      <c r="AI1044" s="185" t="s">
        <v>5474</v>
      </c>
      <c r="AJ1044" s="185" t="s">
        <v>5474</v>
      </c>
    </row>
    <row r="1045" spans="28:36">
      <c r="AB1045" s="185">
        <v>4530</v>
      </c>
      <c r="AC1045" s="185" t="s">
        <v>958</v>
      </c>
      <c r="AD1045" s="185" t="s">
        <v>5474</v>
      </c>
      <c r="AE1045" s="185" t="s">
        <v>5474</v>
      </c>
      <c r="AF1045" s="185" t="s">
        <v>5474</v>
      </c>
      <c r="AG1045" s="185" t="s">
        <v>5474</v>
      </c>
      <c r="AH1045" s="185" t="s">
        <v>5474</v>
      </c>
      <c r="AI1045" s="185" t="s">
        <v>5474</v>
      </c>
      <c r="AJ1045" s="185" t="s">
        <v>5474</v>
      </c>
    </row>
    <row r="1046" spans="28:36">
      <c r="AB1046" s="185">
        <v>4532</v>
      </c>
      <c r="AC1046" s="185" t="s">
        <v>959</v>
      </c>
      <c r="AD1046" s="185" t="s">
        <v>5474</v>
      </c>
      <c r="AE1046" s="185" t="s">
        <v>5474</v>
      </c>
      <c r="AF1046" s="185" t="s">
        <v>5474</v>
      </c>
      <c r="AG1046" s="185" t="s">
        <v>5474</v>
      </c>
      <c r="AH1046" s="185" t="s">
        <v>5474</v>
      </c>
      <c r="AI1046" s="185" t="s">
        <v>5474</v>
      </c>
      <c r="AJ1046" s="185" t="s">
        <v>5474</v>
      </c>
    </row>
    <row r="1047" spans="28:36">
      <c r="AB1047" s="185">
        <v>4533</v>
      </c>
      <c r="AC1047" s="185" t="s">
        <v>960</v>
      </c>
      <c r="AD1047" s="185" t="s">
        <v>5474</v>
      </c>
      <c r="AE1047" s="185" t="s">
        <v>5474</v>
      </c>
      <c r="AF1047" s="185" t="s">
        <v>5474</v>
      </c>
      <c r="AG1047" s="185" t="s">
        <v>5474</v>
      </c>
      <c r="AH1047" s="185" t="s">
        <v>5474</v>
      </c>
      <c r="AI1047" s="185" t="s">
        <v>5474</v>
      </c>
      <c r="AJ1047" s="185" t="s">
        <v>5474</v>
      </c>
    </row>
    <row r="1048" spans="28:36">
      <c r="AB1048" s="185">
        <v>4534</v>
      </c>
      <c r="AC1048" s="185" t="s">
        <v>961</v>
      </c>
      <c r="AD1048" s="185" t="s">
        <v>5474</v>
      </c>
      <c r="AE1048" s="185" t="s">
        <v>5474</v>
      </c>
      <c r="AF1048" s="185" t="s">
        <v>5474</v>
      </c>
      <c r="AG1048" s="185" t="s">
        <v>5474</v>
      </c>
      <c r="AH1048" s="185" t="s">
        <v>5474</v>
      </c>
      <c r="AI1048" s="185" t="s">
        <v>5474</v>
      </c>
      <c r="AJ1048" s="185" t="s">
        <v>5474</v>
      </c>
    </row>
    <row r="1049" spans="28:36">
      <c r="AB1049" s="185">
        <v>4535</v>
      </c>
      <c r="AC1049" s="185" t="s">
        <v>962</v>
      </c>
      <c r="AD1049" s="185" t="s">
        <v>5474</v>
      </c>
      <c r="AE1049" s="185" t="s">
        <v>5474</v>
      </c>
      <c r="AF1049" s="185" t="s">
        <v>5474</v>
      </c>
      <c r="AG1049" s="185" t="s">
        <v>5474</v>
      </c>
      <c r="AH1049" s="185" t="s">
        <v>5474</v>
      </c>
      <c r="AI1049" s="185" t="s">
        <v>5474</v>
      </c>
      <c r="AJ1049" s="185" t="s">
        <v>5474</v>
      </c>
    </row>
    <row r="1050" spans="28:36">
      <c r="AB1050" s="185">
        <v>4536</v>
      </c>
      <c r="AC1050" s="185" t="s">
        <v>963</v>
      </c>
      <c r="AD1050" s="185" t="s">
        <v>5474</v>
      </c>
      <c r="AE1050" s="185" t="s">
        <v>5474</v>
      </c>
      <c r="AF1050" s="185" t="s">
        <v>5474</v>
      </c>
      <c r="AG1050" s="185" t="s">
        <v>5474</v>
      </c>
      <c r="AH1050" s="185" t="s">
        <v>5474</v>
      </c>
      <c r="AI1050" s="185" t="s">
        <v>5474</v>
      </c>
      <c r="AJ1050" s="185" t="s">
        <v>5474</v>
      </c>
    </row>
    <row r="1051" spans="28:36">
      <c r="AB1051" s="185">
        <v>4537</v>
      </c>
      <c r="AC1051" s="185" t="s">
        <v>3214</v>
      </c>
      <c r="AD1051" s="185" t="s">
        <v>5474</v>
      </c>
      <c r="AE1051" s="185" t="s">
        <v>5474</v>
      </c>
      <c r="AF1051" s="185" t="s">
        <v>5474</v>
      </c>
      <c r="AG1051" s="185" t="s">
        <v>5474</v>
      </c>
      <c r="AH1051" s="185" t="s">
        <v>5474</v>
      </c>
      <c r="AI1051" s="185" t="s">
        <v>5474</v>
      </c>
      <c r="AJ1051" s="185" t="s">
        <v>5474</v>
      </c>
    </row>
    <row r="1052" spans="28:36">
      <c r="AB1052" s="185">
        <v>4538</v>
      </c>
      <c r="AC1052" s="185" t="s">
        <v>3216</v>
      </c>
      <c r="AD1052" s="185" t="s">
        <v>5474</v>
      </c>
      <c r="AE1052" s="185" t="s">
        <v>5474</v>
      </c>
      <c r="AF1052" s="185" t="s">
        <v>5474</v>
      </c>
      <c r="AG1052" s="185" t="s">
        <v>5474</v>
      </c>
      <c r="AH1052" s="185" t="s">
        <v>5474</v>
      </c>
      <c r="AI1052" s="185" t="s">
        <v>5474</v>
      </c>
      <c r="AJ1052" s="185" t="s">
        <v>5474</v>
      </c>
    </row>
    <row r="1053" spans="28:36">
      <c r="AB1053" s="185">
        <v>4540</v>
      </c>
      <c r="AC1053" s="185" t="s">
        <v>3218</v>
      </c>
      <c r="AD1053" s="185" t="s">
        <v>5474</v>
      </c>
      <c r="AE1053" s="185" t="s">
        <v>5474</v>
      </c>
      <c r="AF1053" s="185" t="s">
        <v>5474</v>
      </c>
      <c r="AG1053" s="185" t="s">
        <v>5474</v>
      </c>
      <c r="AH1053" s="185" t="s">
        <v>5474</v>
      </c>
      <c r="AI1053" s="185" t="s">
        <v>5474</v>
      </c>
      <c r="AJ1053" s="185" t="s">
        <v>5474</v>
      </c>
    </row>
    <row r="1054" spans="28:36">
      <c r="AB1054" s="185">
        <v>4541</v>
      </c>
      <c r="AC1054" s="185" t="s">
        <v>964</v>
      </c>
      <c r="AD1054" s="185" t="s">
        <v>5474</v>
      </c>
      <c r="AE1054" s="185" t="s">
        <v>5474</v>
      </c>
      <c r="AF1054" s="185" t="s">
        <v>5474</v>
      </c>
      <c r="AG1054" s="185" t="s">
        <v>5474</v>
      </c>
      <c r="AH1054" s="185" t="s">
        <v>5474</v>
      </c>
      <c r="AI1054" s="185" t="s">
        <v>5474</v>
      </c>
      <c r="AJ1054" s="185" t="s">
        <v>5474</v>
      </c>
    </row>
    <row r="1055" spans="28:36">
      <c r="AB1055" s="185">
        <v>4542</v>
      </c>
      <c r="AC1055" s="185" t="s">
        <v>965</v>
      </c>
      <c r="AD1055" s="185" t="s">
        <v>5474</v>
      </c>
      <c r="AE1055" s="185" t="s">
        <v>5474</v>
      </c>
      <c r="AF1055" s="185" t="s">
        <v>5474</v>
      </c>
      <c r="AG1055" s="185" t="s">
        <v>5474</v>
      </c>
      <c r="AH1055" s="185" t="s">
        <v>5474</v>
      </c>
      <c r="AI1055" s="185" t="s">
        <v>5474</v>
      </c>
      <c r="AJ1055" s="185" t="s">
        <v>5474</v>
      </c>
    </row>
    <row r="1056" spans="28:36">
      <c r="AB1056" s="185">
        <v>4543</v>
      </c>
      <c r="AC1056" s="185" t="s">
        <v>966</v>
      </c>
      <c r="AD1056" s="185" t="s">
        <v>5474</v>
      </c>
      <c r="AE1056" s="185" t="s">
        <v>5474</v>
      </c>
      <c r="AF1056" s="185" t="s">
        <v>5474</v>
      </c>
      <c r="AG1056" s="185" t="s">
        <v>5474</v>
      </c>
      <c r="AH1056" s="185" t="s">
        <v>5474</v>
      </c>
      <c r="AI1056" s="185" t="s">
        <v>5474</v>
      </c>
      <c r="AJ1056" s="185" t="s">
        <v>5474</v>
      </c>
    </row>
    <row r="1057" spans="28:36">
      <c r="AB1057" s="185">
        <v>4544</v>
      </c>
      <c r="AC1057" s="185" t="s">
        <v>3224</v>
      </c>
      <c r="AD1057" s="185" t="s">
        <v>5474</v>
      </c>
      <c r="AE1057" s="185" t="s">
        <v>5474</v>
      </c>
      <c r="AF1057" s="185" t="s">
        <v>5474</v>
      </c>
      <c r="AG1057" s="185" t="s">
        <v>5474</v>
      </c>
      <c r="AH1057" s="185" t="s">
        <v>5474</v>
      </c>
      <c r="AI1057" s="185" t="s">
        <v>5474</v>
      </c>
      <c r="AJ1057" s="185" t="s">
        <v>5474</v>
      </c>
    </row>
    <row r="1058" spans="28:36">
      <c r="AB1058" s="185">
        <v>4545</v>
      </c>
      <c r="AC1058" s="185" t="s">
        <v>967</v>
      </c>
      <c r="AD1058" s="185" t="s">
        <v>5474</v>
      </c>
      <c r="AE1058" s="185" t="s">
        <v>5474</v>
      </c>
      <c r="AF1058" s="185" t="s">
        <v>5474</v>
      </c>
      <c r="AG1058" s="185" t="s">
        <v>5474</v>
      </c>
      <c r="AH1058" s="185" t="s">
        <v>5474</v>
      </c>
      <c r="AI1058" s="185" t="s">
        <v>5474</v>
      </c>
      <c r="AJ1058" s="185" t="s">
        <v>5474</v>
      </c>
    </row>
    <row r="1059" spans="28:36">
      <c r="AB1059" s="185">
        <v>4546</v>
      </c>
      <c r="AC1059" s="185" t="s">
        <v>3227</v>
      </c>
      <c r="AD1059" s="185" t="s">
        <v>5474</v>
      </c>
      <c r="AE1059" s="185" t="s">
        <v>5474</v>
      </c>
      <c r="AF1059" s="185" t="s">
        <v>5474</v>
      </c>
      <c r="AG1059" s="185" t="s">
        <v>5474</v>
      </c>
      <c r="AH1059" s="185" t="s">
        <v>5474</v>
      </c>
      <c r="AI1059" s="185" t="s">
        <v>5474</v>
      </c>
      <c r="AJ1059" s="185" t="s">
        <v>5474</v>
      </c>
    </row>
    <row r="1060" spans="28:36">
      <c r="AB1060" s="185">
        <v>4549</v>
      </c>
      <c r="AC1060" s="185" t="s">
        <v>968</v>
      </c>
      <c r="AD1060" s="185" t="s">
        <v>5474</v>
      </c>
      <c r="AE1060" s="185" t="s">
        <v>5474</v>
      </c>
      <c r="AF1060" s="185" t="s">
        <v>5474</v>
      </c>
      <c r="AG1060" s="185" t="s">
        <v>5474</v>
      </c>
      <c r="AH1060" s="185" t="s">
        <v>5474</v>
      </c>
      <c r="AI1060" s="185" t="s">
        <v>5474</v>
      </c>
      <c r="AJ1060" s="185" t="s">
        <v>5474</v>
      </c>
    </row>
    <row r="1061" spans="28:36">
      <c r="AB1061" s="185">
        <v>4550</v>
      </c>
      <c r="AC1061" s="185" t="s">
        <v>969</v>
      </c>
      <c r="AD1061" s="185" t="s">
        <v>5474</v>
      </c>
      <c r="AE1061" s="185" t="s">
        <v>5474</v>
      </c>
      <c r="AF1061" s="185" t="s">
        <v>5474</v>
      </c>
      <c r="AG1061" s="185" t="s">
        <v>5474</v>
      </c>
      <c r="AH1061" s="185" t="s">
        <v>5474</v>
      </c>
      <c r="AI1061" s="185" t="s">
        <v>5474</v>
      </c>
      <c r="AJ1061" s="185" t="s">
        <v>5474</v>
      </c>
    </row>
    <row r="1062" spans="28:36">
      <c r="AB1062" s="185">
        <v>4551</v>
      </c>
      <c r="AC1062" s="185" t="s">
        <v>970</v>
      </c>
      <c r="AD1062" s="185" t="s">
        <v>5474</v>
      </c>
      <c r="AE1062" s="185" t="s">
        <v>5474</v>
      </c>
      <c r="AF1062" s="185" t="s">
        <v>5474</v>
      </c>
      <c r="AG1062" s="185" t="s">
        <v>5474</v>
      </c>
      <c r="AH1062" s="185" t="s">
        <v>5474</v>
      </c>
      <c r="AI1062" s="185" t="s">
        <v>5474</v>
      </c>
      <c r="AJ1062" s="185" t="s">
        <v>5474</v>
      </c>
    </row>
    <row r="1063" spans="28:36">
      <c r="AB1063" s="185">
        <v>4552</v>
      </c>
      <c r="AC1063" s="185" t="s">
        <v>971</v>
      </c>
      <c r="AD1063" s="185" t="s">
        <v>5474</v>
      </c>
      <c r="AE1063" s="185" t="s">
        <v>5474</v>
      </c>
      <c r="AF1063" s="185" t="s">
        <v>5474</v>
      </c>
      <c r="AG1063" s="185" t="s">
        <v>5474</v>
      </c>
      <c r="AH1063" s="185" t="s">
        <v>5474</v>
      </c>
      <c r="AI1063" s="185" t="s">
        <v>5474</v>
      </c>
      <c r="AJ1063" s="185" t="s">
        <v>5474</v>
      </c>
    </row>
    <row r="1064" spans="28:36">
      <c r="AB1064" s="185">
        <v>4553</v>
      </c>
      <c r="AC1064" s="185" t="s">
        <v>3234</v>
      </c>
      <c r="AD1064" s="185" t="s">
        <v>5474</v>
      </c>
      <c r="AE1064" s="185" t="s">
        <v>5474</v>
      </c>
      <c r="AF1064" s="185" t="s">
        <v>5474</v>
      </c>
      <c r="AG1064" s="185" t="s">
        <v>5474</v>
      </c>
      <c r="AH1064" s="185" t="s">
        <v>5474</v>
      </c>
      <c r="AI1064" s="185" t="s">
        <v>5474</v>
      </c>
      <c r="AJ1064" s="185" t="s">
        <v>5474</v>
      </c>
    </row>
    <row r="1065" spans="28:36">
      <c r="AB1065" s="185">
        <v>4554</v>
      </c>
      <c r="AC1065" s="185" t="s">
        <v>972</v>
      </c>
      <c r="AD1065" s="185" t="s">
        <v>5474</v>
      </c>
      <c r="AE1065" s="185" t="s">
        <v>5474</v>
      </c>
      <c r="AF1065" s="185" t="s">
        <v>5474</v>
      </c>
      <c r="AG1065" s="185" t="s">
        <v>5474</v>
      </c>
      <c r="AH1065" s="185" t="s">
        <v>5474</v>
      </c>
      <c r="AI1065" s="185" t="s">
        <v>5474</v>
      </c>
      <c r="AJ1065" s="185" t="s">
        <v>5474</v>
      </c>
    </row>
    <row r="1066" spans="28:36">
      <c r="AB1066" s="185">
        <v>4555</v>
      </c>
      <c r="AC1066" s="185" t="s">
        <v>973</v>
      </c>
      <c r="AD1066" s="185" t="s">
        <v>5474</v>
      </c>
      <c r="AE1066" s="185" t="s">
        <v>5474</v>
      </c>
      <c r="AF1066" s="185" t="s">
        <v>5474</v>
      </c>
      <c r="AG1066" s="185" t="s">
        <v>5474</v>
      </c>
      <c r="AH1066" s="185" t="s">
        <v>5474</v>
      </c>
      <c r="AI1066" s="185" t="s">
        <v>5474</v>
      </c>
      <c r="AJ1066" s="185" t="s">
        <v>5474</v>
      </c>
    </row>
    <row r="1067" spans="28:36">
      <c r="AB1067" s="185">
        <v>4556</v>
      </c>
      <c r="AC1067" s="185" t="s">
        <v>974</v>
      </c>
      <c r="AD1067" s="185" t="s">
        <v>5474</v>
      </c>
      <c r="AE1067" s="185" t="s">
        <v>5474</v>
      </c>
      <c r="AF1067" s="185" t="s">
        <v>5474</v>
      </c>
      <c r="AG1067" s="185" t="s">
        <v>5474</v>
      </c>
      <c r="AH1067" s="185" t="s">
        <v>5474</v>
      </c>
      <c r="AI1067" s="185" t="s">
        <v>5474</v>
      </c>
      <c r="AJ1067" s="185" t="s">
        <v>5474</v>
      </c>
    </row>
    <row r="1068" spans="28:36">
      <c r="AB1068" s="185">
        <v>4557</v>
      </c>
      <c r="AC1068" s="185" t="s">
        <v>975</v>
      </c>
      <c r="AD1068" s="185" t="s">
        <v>5474</v>
      </c>
      <c r="AE1068" s="185" t="s">
        <v>5474</v>
      </c>
      <c r="AF1068" s="185" t="s">
        <v>5474</v>
      </c>
      <c r="AG1068" s="185" t="s">
        <v>5474</v>
      </c>
      <c r="AH1068" s="185" t="s">
        <v>5474</v>
      </c>
      <c r="AI1068" s="185" t="s">
        <v>5474</v>
      </c>
      <c r="AJ1068" s="185" t="s">
        <v>5474</v>
      </c>
    </row>
    <row r="1069" spans="28:36">
      <c r="AB1069" s="185">
        <v>4558</v>
      </c>
      <c r="AC1069" s="185" t="s">
        <v>3241</v>
      </c>
      <c r="AD1069" s="185" t="s">
        <v>5474</v>
      </c>
      <c r="AE1069" s="185" t="s">
        <v>5474</v>
      </c>
      <c r="AF1069" s="185" t="s">
        <v>5474</v>
      </c>
      <c r="AG1069" s="185" t="s">
        <v>5474</v>
      </c>
      <c r="AH1069" s="185" t="s">
        <v>5474</v>
      </c>
      <c r="AI1069" s="185" t="s">
        <v>5474</v>
      </c>
      <c r="AJ1069" s="185" t="s">
        <v>5474</v>
      </c>
    </row>
    <row r="1070" spans="28:36">
      <c r="AB1070" s="185">
        <v>4559</v>
      </c>
      <c r="AC1070" s="185" t="s">
        <v>3243</v>
      </c>
      <c r="AD1070" s="185" t="s">
        <v>5474</v>
      </c>
      <c r="AE1070" s="185" t="s">
        <v>5474</v>
      </c>
      <c r="AF1070" s="185" t="s">
        <v>5474</v>
      </c>
      <c r="AG1070" s="185" t="s">
        <v>5474</v>
      </c>
      <c r="AH1070" s="185" t="s">
        <v>5474</v>
      </c>
      <c r="AI1070" s="185" t="s">
        <v>5474</v>
      </c>
      <c r="AJ1070" s="185" t="s">
        <v>5474</v>
      </c>
    </row>
    <row r="1071" spans="28:36">
      <c r="AB1071" s="185">
        <v>4560</v>
      </c>
      <c r="AC1071" s="185" t="s">
        <v>3245</v>
      </c>
      <c r="AD1071" s="185" t="s">
        <v>5474</v>
      </c>
      <c r="AE1071" s="185" t="s">
        <v>5474</v>
      </c>
      <c r="AF1071" s="185" t="s">
        <v>5474</v>
      </c>
      <c r="AG1071" s="185" t="s">
        <v>5474</v>
      </c>
      <c r="AH1071" s="185" t="s">
        <v>5474</v>
      </c>
      <c r="AI1071" s="185" t="s">
        <v>5474</v>
      </c>
      <c r="AJ1071" s="185" t="s">
        <v>5474</v>
      </c>
    </row>
    <row r="1072" spans="28:36">
      <c r="AB1072" s="185">
        <v>4561</v>
      </c>
      <c r="AC1072" s="185" t="s">
        <v>3247</v>
      </c>
      <c r="AD1072" s="185" t="s">
        <v>5474</v>
      </c>
      <c r="AE1072" s="185" t="s">
        <v>5474</v>
      </c>
      <c r="AF1072" s="185" t="s">
        <v>5474</v>
      </c>
      <c r="AG1072" s="185" t="s">
        <v>5474</v>
      </c>
      <c r="AH1072" s="185" t="s">
        <v>5474</v>
      </c>
      <c r="AI1072" s="185" t="s">
        <v>5474</v>
      </c>
      <c r="AJ1072" s="185" t="s">
        <v>5474</v>
      </c>
    </row>
    <row r="1073" spans="28:36">
      <c r="AB1073" s="185">
        <v>4562</v>
      </c>
      <c r="AC1073" s="185" t="s">
        <v>3249</v>
      </c>
      <c r="AD1073" s="185" t="s">
        <v>5474</v>
      </c>
      <c r="AE1073" s="185" t="s">
        <v>5474</v>
      </c>
      <c r="AF1073" s="185" t="s">
        <v>5474</v>
      </c>
      <c r="AG1073" s="185" t="s">
        <v>5474</v>
      </c>
      <c r="AH1073" s="185" t="s">
        <v>5474</v>
      </c>
      <c r="AI1073" s="185" t="s">
        <v>5474</v>
      </c>
      <c r="AJ1073" s="185" t="s">
        <v>5474</v>
      </c>
    </row>
    <row r="1074" spans="28:36">
      <c r="AB1074" s="185">
        <v>4563</v>
      </c>
      <c r="AC1074" s="185" t="s">
        <v>3251</v>
      </c>
      <c r="AD1074" s="185" t="s">
        <v>5474</v>
      </c>
      <c r="AE1074" s="185" t="s">
        <v>5474</v>
      </c>
      <c r="AF1074" s="185" t="s">
        <v>5474</v>
      </c>
      <c r="AG1074" s="185" t="s">
        <v>5474</v>
      </c>
      <c r="AH1074" s="185" t="s">
        <v>5474</v>
      </c>
      <c r="AI1074" s="185" t="s">
        <v>5474</v>
      </c>
      <c r="AJ1074" s="185" t="s">
        <v>5474</v>
      </c>
    </row>
    <row r="1075" spans="28:36">
      <c r="AB1075" s="185">
        <v>4564</v>
      </c>
      <c r="AC1075" s="185" t="s">
        <v>3253</v>
      </c>
      <c r="AD1075" s="185" t="s">
        <v>5474</v>
      </c>
      <c r="AE1075" s="185" t="s">
        <v>5474</v>
      </c>
      <c r="AF1075" s="185" t="s">
        <v>5474</v>
      </c>
      <c r="AG1075" s="185" t="s">
        <v>5474</v>
      </c>
      <c r="AH1075" s="185" t="s">
        <v>5474</v>
      </c>
      <c r="AI1075" s="185" t="s">
        <v>5474</v>
      </c>
      <c r="AJ1075" s="185" t="s">
        <v>5474</v>
      </c>
    </row>
    <row r="1076" spans="28:36">
      <c r="AB1076" s="185">
        <v>4565</v>
      </c>
      <c r="AC1076" s="185" t="s">
        <v>3254</v>
      </c>
      <c r="AD1076" s="185" t="s">
        <v>5474</v>
      </c>
      <c r="AE1076" s="185" t="s">
        <v>5474</v>
      </c>
      <c r="AF1076" s="185" t="s">
        <v>5474</v>
      </c>
      <c r="AG1076" s="185" t="s">
        <v>5474</v>
      </c>
      <c r="AH1076" s="185" t="s">
        <v>5474</v>
      </c>
      <c r="AI1076" s="185" t="s">
        <v>5474</v>
      </c>
      <c r="AJ1076" s="185" t="s">
        <v>5474</v>
      </c>
    </row>
    <row r="1077" spans="28:36">
      <c r="AB1077" s="185">
        <v>4566</v>
      </c>
      <c r="AC1077" s="185" t="s">
        <v>3256</v>
      </c>
      <c r="AD1077" s="185" t="s">
        <v>5474</v>
      </c>
      <c r="AE1077" s="185" t="s">
        <v>5474</v>
      </c>
      <c r="AF1077" s="185" t="s">
        <v>5474</v>
      </c>
      <c r="AG1077" s="185" t="s">
        <v>5474</v>
      </c>
      <c r="AH1077" s="185" t="s">
        <v>5474</v>
      </c>
      <c r="AI1077" s="185" t="s">
        <v>5474</v>
      </c>
      <c r="AJ1077" s="185" t="s">
        <v>5474</v>
      </c>
    </row>
    <row r="1078" spans="28:36">
      <c r="AB1078" s="185">
        <v>4568</v>
      </c>
      <c r="AC1078" s="185" t="s">
        <v>4502</v>
      </c>
      <c r="AD1078" s="185" t="s">
        <v>5474</v>
      </c>
      <c r="AE1078" s="185" t="s">
        <v>5474</v>
      </c>
      <c r="AF1078" s="185" t="s">
        <v>5474</v>
      </c>
      <c r="AG1078" s="185" t="s">
        <v>5474</v>
      </c>
      <c r="AH1078" s="185" t="s">
        <v>5474</v>
      </c>
      <c r="AI1078" s="185" t="s">
        <v>5474</v>
      </c>
      <c r="AJ1078" s="185" t="s">
        <v>5474</v>
      </c>
    </row>
    <row r="1079" spans="28:36">
      <c r="AB1079" s="185">
        <v>4609</v>
      </c>
      <c r="AC1079" s="185" t="s">
        <v>976</v>
      </c>
      <c r="AD1079" s="185" t="s">
        <v>5474</v>
      </c>
      <c r="AE1079" s="185" t="s">
        <v>5474</v>
      </c>
      <c r="AF1079" s="185" t="s">
        <v>5474</v>
      </c>
      <c r="AG1079" s="185" t="s">
        <v>5474</v>
      </c>
      <c r="AH1079" s="185" t="s">
        <v>5474</v>
      </c>
      <c r="AI1079" s="185" t="s">
        <v>5474</v>
      </c>
      <c r="AJ1079" s="185" t="s">
        <v>5474</v>
      </c>
    </row>
    <row r="1080" spans="28:36">
      <c r="AB1080" s="185">
        <v>4702</v>
      </c>
      <c r="AC1080" s="185" t="s">
        <v>977</v>
      </c>
      <c r="AD1080" s="185" t="s">
        <v>5474</v>
      </c>
      <c r="AE1080" s="185" t="s">
        <v>5474</v>
      </c>
      <c r="AF1080" s="185" t="s">
        <v>5474</v>
      </c>
      <c r="AG1080" s="185" t="s">
        <v>5474</v>
      </c>
      <c r="AH1080" s="185" t="s">
        <v>5474</v>
      </c>
      <c r="AI1080" s="185" t="s">
        <v>5474</v>
      </c>
      <c r="AJ1080" s="185" t="s">
        <v>5474</v>
      </c>
    </row>
    <row r="1081" spans="28:36">
      <c r="AB1081" s="185">
        <v>4706</v>
      </c>
      <c r="AC1081" s="185" t="s">
        <v>978</v>
      </c>
      <c r="AD1081" s="185" t="s">
        <v>5474</v>
      </c>
      <c r="AE1081" s="185" t="s">
        <v>5474</v>
      </c>
      <c r="AF1081" s="185" t="s">
        <v>5474</v>
      </c>
      <c r="AG1081" s="185" t="s">
        <v>5474</v>
      </c>
      <c r="AH1081" s="185" t="s">
        <v>5474</v>
      </c>
      <c r="AI1081" s="185" t="s">
        <v>5474</v>
      </c>
      <c r="AJ1081" s="185" t="s">
        <v>5474</v>
      </c>
    </row>
    <row r="1082" spans="28:36">
      <c r="AB1082" s="185">
        <v>4707</v>
      </c>
      <c r="AC1082" s="185" t="s">
        <v>979</v>
      </c>
      <c r="AD1082" s="185" t="s">
        <v>5474</v>
      </c>
      <c r="AE1082" s="185" t="s">
        <v>5474</v>
      </c>
      <c r="AF1082" s="185" t="s">
        <v>5474</v>
      </c>
      <c r="AG1082" s="185" t="s">
        <v>5474</v>
      </c>
      <c r="AH1082" s="185" t="s">
        <v>5474</v>
      </c>
      <c r="AI1082" s="185" t="s">
        <v>5474</v>
      </c>
      <c r="AJ1082" s="185" t="s">
        <v>5474</v>
      </c>
    </row>
    <row r="1083" spans="28:36">
      <c r="AB1083" s="185">
        <v>4711</v>
      </c>
      <c r="AC1083" s="185" t="s">
        <v>980</v>
      </c>
      <c r="AD1083" s="185" t="s">
        <v>5474</v>
      </c>
      <c r="AE1083" s="185" t="s">
        <v>5474</v>
      </c>
      <c r="AF1083" s="185" t="s">
        <v>5474</v>
      </c>
      <c r="AG1083" s="185" t="s">
        <v>5474</v>
      </c>
      <c r="AH1083" s="185" t="s">
        <v>5474</v>
      </c>
      <c r="AI1083" s="185" t="s">
        <v>5474</v>
      </c>
      <c r="AJ1083" s="185" t="s">
        <v>5474</v>
      </c>
    </row>
    <row r="1084" spans="28:36">
      <c r="AB1084" s="185">
        <v>4712</v>
      </c>
      <c r="AC1084" s="185" t="s">
        <v>981</v>
      </c>
      <c r="AD1084" s="185" t="s">
        <v>5474</v>
      </c>
      <c r="AE1084" s="185" t="s">
        <v>5474</v>
      </c>
      <c r="AF1084" s="185" t="s">
        <v>5474</v>
      </c>
      <c r="AG1084" s="185" t="s">
        <v>5474</v>
      </c>
      <c r="AH1084" s="185" t="s">
        <v>5474</v>
      </c>
      <c r="AI1084" s="185" t="s">
        <v>5474</v>
      </c>
      <c r="AJ1084" s="185" t="s">
        <v>5474</v>
      </c>
    </row>
    <row r="1085" spans="28:36">
      <c r="AB1085" s="185">
        <v>4714</v>
      </c>
      <c r="AC1085" s="185" t="s">
        <v>982</v>
      </c>
      <c r="AD1085" s="185" t="s">
        <v>5474</v>
      </c>
      <c r="AE1085" s="185" t="s">
        <v>5474</v>
      </c>
      <c r="AF1085" s="185" t="s">
        <v>5474</v>
      </c>
      <c r="AG1085" s="185" t="s">
        <v>5474</v>
      </c>
      <c r="AH1085" s="185" t="s">
        <v>5474</v>
      </c>
      <c r="AI1085" s="185" t="s">
        <v>5474</v>
      </c>
      <c r="AJ1085" s="185" t="s">
        <v>5474</v>
      </c>
    </row>
    <row r="1086" spans="28:36">
      <c r="AB1086" s="185">
        <v>4716</v>
      </c>
      <c r="AC1086" s="185" t="s">
        <v>983</v>
      </c>
      <c r="AD1086" s="185" t="s">
        <v>5474</v>
      </c>
      <c r="AE1086" s="185" t="s">
        <v>5474</v>
      </c>
      <c r="AF1086" s="185" t="s">
        <v>5474</v>
      </c>
      <c r="AG1086" s="185" t="s">
        <v>5474</v>
      </c>
      <c r="AH1086" s="185" t="s">
        <v>5474</v>
      </c>
      <c r="AI1086" s="185" t="s">
        <v>5474</v>
      </c>
      <c r="AJ1086" s="185" t="s">
        <v>5474</v>
      </c>
    </row>
    <row r="1087" spans="28:36">
      <c r="AB1087" s="185">
        <v>4720</v>
      </c>
      <c r="AC1087" s="185" t="s">
        <v>984</v>
      </c>
      <c r="AD1087" s="185" t="s">
        <v>5474</v>
      </c>
      <c r="AE1087" s="185" t="s">
        <v>5474</v>
      </c>
      <c r="AF1087" s="185" t="s">
        <v>5474</v>
      </c>
      <c r="AG1087" s="185" t="s">
        <v>5474</v>
      </c>
      <c r="AH1087" s="185" t="s">
        <v>5474</v>
      </c>
      <c r="AI1087" s="185" t="s">
        <v>5474</v>
      </c>
      <c r="AJ1087" s="185" t="s">
        <v>5474</v>
      </c>
    </row>
    <row r="1088" spans="28:36">
      <c r="AB1088" s="185">
        <v>4721</v>
      </c>
      <c r="AC1088" s="185" t="s">
        <v>985</v>
      </c>
      <c r="AD1088" s="185" t="s">
        <v>5474</v>
      </c>
      <c r="AE1088" s="185" t="s">
        <v>5474</v>
      </c>
      <c r="AF1088" s="185" t="s">
        <v>5474</v>
      </c>
      <c r="AG1088" s="185" t="s">
        <v>5474</v>
      </c>
      <c r="AH1088" s="185" t="s">
        <v>5474</v>
      </c>
      <c r="AI1088" s="185" t="s">
        <v>5474</v>
      </c>
      <c r="AJ1088" s="185" t="s">
        <v>5474</v>
      </c>
    </row>
    <row r="1089" spans="28:36">
      <c r="AB1089" s="185">
        <v>4722</v>
      </c>
      <c r="AC1089" s="185" t="s">
        <v>986</v>
      </c>
      <c r="AD1089" s="185" t="s">
        <v>5474</v>
      </c>
      <c r="AE1089" s="185" t="s">
        <v>5474</v>
      </c>
      <c r="AF1089" s="185" t="s">
        <v>5474</v>
      </c>
      <c r="AG1089" s="185" t="s">
        <v>5474</v>
      </c>
      <c r="AH1089" s="185" t="s">
        <v>5474</v>
      </c>
      <c r="AI1089" s="185" t="s">
        <v>5474</v>
      </c>
      <c r="AJ1089" s="185" t="s">
        <v>5474</v>
      </c>
    </row>
    <row r="1090" spans="28:36">
      <c r="AB1090" s="185">
        <v>4725</v>
      </c>
      <c r="AC1090" s="185" t="s">
        <v>987</v>
      </c>
      <c r="AD1090" s="185" t="s">
        <v>5474</v>
      </c>
      <c r="AE1090" s="185" t="s">
        <v>5474</v>
      </c>
      <c r="AF1090" s="185" t="s">
        <v>5474</v>
      </c>
      <c r="AG1090" s="185" t="s">
        <v>5474</v>
      </c>
      <c r="AH1090" s="185" t="s">
        <v>5474</v>
      </c>
      <c r="AI1090" s="185" t="s">
        <v>5474</v>
      </c>
      <c r="AJ1090" s="185" t="s">
        <v>5474</v>
      </c>
    </row>
    <row r="1091" spans="28:36">
      <c r="AB1091" s="185">
        <v>4726</v>
      </c>
      <c r="AC1091" s="185" t="s">
        <v>988</v>
      </c>
      <c r="AD1091" s="185" t="s">
        <v>5474</v>
      </c>
      <c r="AE1091" s="185" t="s">
        <v>5474</v>
      </c>
      <c r="AF1091" s="185" t="s">
        <v>5474</v>
      </c>
      <c r="AG1091" s="185" t="s">
        <v>5474</v>
      </c>
      <c r="AH1091" s="185" t="s">
        <v>5474</v>
      </c>
      <c r="AI1091" s="185" t="s">
        <v>5474</v>
      </c>
      <c r="AJ1091" s="185" t="s">
        <v>5474</v>
      </c>
    </row>
    <row r="1092" spans="28:36">
      <c r="AB1092" s="185">
        <v>4728</v>
      </c>
      <c r="AC1092" s="185" t="s">
        <v>989</v>
      </c>
      <c r="AD1092" s="185" t="s">
        <v>5474</v>
      </c>
      <c r="AE1092" s="185" t="s">
        <v>5474</v>
      </c>
      <c r="AF1092" s="185" t="s">
        <v>5474</v>
      </c>
      <c r="AG1092" s="185" t="s">
        <v>5474</v>
      </c>
      <c r="AH1092" s="185" t="s">
        <v>5474</v>
      </c>
      <c r="AI1092" s="185" t="s">
        <v>5474</v>
      </c>
      <c r="AJ1092" s="185" t="s">
        <v>5474</v>
      </c>
    </row>
    <row r="1093" spans="28:36">
      <c r="AB1093" s="185">
        <v>4729</v>
      </c>
      <c r="AC1093" s="185" t="s">
        <v>990</v>
      </c>
      <c r="AD1093" s="185" t="s">
        <v>5474</v>
      </c>
      <c r="AE1093" s="185" t="s">
        <v>5474</v>
      </c>
      <c r="AF1093" s="185" t="s">
        <v>5474</v>
      </c>
      <c r="AG1093" s="185" t="s">
        <v>5474</v>
      </c>
      <c r="AH1093" s="185" t="s">
        <v>5474</v>
      </c>
      <c r="AI1093" s="185" t="s">
        <v>5474</v>
      </c>
      <c r="AJ1093" s="185" t="s">
        <v>5474</v>
      </c>
    </row>
    <row r="1094" spans="28:36">
      <c r="AB1094" s="185">
        <v>4730</v>
      </c>
      <c r="AC1094" s="185" t="s">
        <v>3278</v>
      </c>
      <c r="AD1094" s="185" t="s">
        <v>5474</v>
      </c>
      <c r="AE1094" s="185" t="s">
        <v>5474</v>
      </c>
      <c r="AF1094" s="185" t="s">
        <v>5474</v>
      </c>
      <c r="AG1094" s="185" t="s">
        <v>5474</v>
      </c>
      <c r="AH1094" s="185" t="s">
        <v>5474</v>
      </c>
      <c r="AI1094" s="185" t="s">
        <v>5474</v>
      </c>
      <c r="AJ1094" s="185" t="s">
        <v>5474</v>
      </c>
    </row>
    <row r="1095" spans="28:36">
      <c r="AB1095" s="185">
        <v>4732</v>
      </c>
      <c r="AC1095" s="185" t="s">
        <v>3280</v>
      </c>
      <c r="AD1095" s="185" t="s">
        <v>5474</v>
      </c>
      <c r="AE1095" s="185" t="s">
        <v>5474</v>
      </c>
      <c r="AF1095" s="185" t="s">
        <v>5474</v>
      </c>
      <c r="AG1095" s="185" t="s">
        <v>5474</v>
      </c>
      <c r="AH1095" s="185" t="s">
        <v>5474</v>
      </c>
      <c r="AI1095" s="185" t="s">
        <v>5474</v>
      </c>
      <c r="AJ1095" s="185" t="s">
        <v>5474</v>
      </c>
    </row>
    <row r="1096" spans="28:36">
      <c r="AB1096" s="185">
        <v>4735</v>
      </c>
      <c r="AC1096" s="185" t="s">
        <v>991</v>
      </c>
      <c r="AD1096" s="185" t="s">
        <v>5474</v>
      </c>
      <c r="AE1096" s="185" t="s">
        <v>5474</v>
      </c>
      <c r="AF1096" s="185" t="s">
        <v>5474</v>
      </c>
      <c r="AG1096" s="185" t="s">
        <v>5474</v>
      </c>
      <c r="AH1096" s="185" t="s">
        <v>5474</v>
      </c>
      <c r="AI1096" s="185" t="s">
        <v>5474</v>
      </c>
      <c r="AJ1096" s="185" t="s">
        <v>5474</v>
      </c>
    </row>
    <row r="1097" spans="28:36">
      <c r="AB1097" s="185">
        <v>4736</v>
      </c>
      <c r="AC1097" s="185" t="s">
        <v>992</v>
      </c>
      <c r="AD1097" s="185" t="s">
        <v>5474</v>
      </c>
      <c r="AE1097" s="185" t="s">
        <v>5474</v>
      </c>
      <c r="AF1097" s="185" t="s">
        <v>5474</v>
      </c>
      <c r="AG1097" s="185" t="s">
        <v>5474</v>
      </c>
      <c r="AH1097" s="185" t="s">
        <v>5474</v>
      </c>
      <c r="AI1097" s="185" t="s">
        <v>5474</v>
      </c>
      <c r="AJ1097" s="185" t="s">
        <v>5474</v>
      </c>
    </row>
    <row r="1098" spans="28:36">
      <c r="AB1098" s="185">
        <v>4737</v>
      </c>
      <c r="AC1098" s="185" t="s">
        <v>993</v>
      </c>
      <c r="AD1098" s="185" t="s">
        <v>5474</v>
      </c>
      <c r="AE1098" s="185" t="s">
        <v>5474</v>
      </c>
      <c r="AF1098" s="185" t="s">
        <v>5474</v>
      </c>
      <c r="AG1098" s="185" t="s">
        <v>5474</v>
      </c>
      <c r="AH1098" s="185" t="s">
        <v>5474</v>
      </c>
      <c r="AI1098" s="185" t="s">
        <v>5474</v>
      </c>
      <c r="AJ1098" s="185" t="s">
        <v>5474</v>
      </c>
    </row>
    <row r="1099" spans="28:36">
      <c r="AB1099" s="185">
        <v>4738</v>
      </c>
      <c r="AC1099" s="185" t="s">
        <v>3285</v>
      </c>
      <c r="AD1099" s="185" t="s">
        <v>5474</v>
      </c>
      <c r="AE1099" s="185" t="s">
        <v>5474</v>
      </c>
      <c r="AF1099" s="185" t="s">
        <v>5474</v>
      </c>
      <c r="AG1099" s="185" t="s">
        <v>5474</v>
      </c>
      <c r="AH1099" s="185" t="s">
        <v>5474</v>
      </c>
      <c r="AI1099" s="185" t="s">
        <v>5474</v>
      </c>
      <c r="AJ1099" s="185" t="s">
        <v>5474</v>
      </c>
    </row>
    <row r="1100" spans="28:36">
      <c r="AB1100" s="185">
        <v>4739</v>
      </c>
      <c r="AC1100" s="185" t="s">
        <v>994</v>
      </c>
      <c r="AD1100" s="185" t="s">
        <v>5474</v>
      </c>
      <c r="AE1100" s="185" t="s">
        <v>5474</v>
      </c>
      <c r="AF1100" s="185" t="s">
        <v>5474</v>
      </c>
      <c r="AG1100" s="185" t="s">
        <v>5474</v>
      </c>
      <c r="AH1100" s="185" t="s">
        <v>5474</v>
      </c>
      <c r="AI1100" s="185" t="s">
        <v>5474</v>
      </c>
      <c r="AJ1100" s="185" t="s">
        <v>5474</v>
      </c>
    </row>
    <row r="1101" spans="28:36">
      <c r="AB1101" s="185">
        <v>4741</v>
      </c>
      <c r="AC1101" s="185" t="s">
        <v>3289</v>
      </c>
      <c r="AD1101" s="185" t="s">
        <v>5474</v>
      </c>
      <c r="AE1101" s="185" t="s">
        <v>5474</v>
      </c>
      <c r="AF1101" s="185" t="s">
        <v>5474</v>
      </c>
      <c r="AG1101" s="185" t="s">
        <v>5474</v>
      </c>
      <c r="AH1101" s="185" t="s">
        <v>5474</v>
      </c>
      <c r="AI1101" s="185" t="s">
        <v>5474</v>
      </c>
      <c r="AJ1101" s="185" t="s">
        <v>5474</v>
      </c>
    </row>
    <row r="1102" spans="28:36">
      <c r="AB1102" s="185">
        <v>4743</v>
      </c>
      <c r="AC1102" s="185" t="s">
        <v>995</v>
      </c>
      <c r="AD1102" s="185" t="s">
        <v>5473</v>
      </c>
      <c r="AE1102" s="185" t="s">
        <v>5474</v>
      </c>
      <c r="AF1102" s="185" t="s">
        <v>5474</v>
      </c>
      <c r="AG1102" s="185" t="s">
        <v>5474</v>
      </c>
      <c r="AH1102" s="185" t="s">
        <v>5474</v>
      </c>
      <c r="AI1102" s="185" t="s">
        <v>5474</v>
      </c>
      <c r="AJ1102" s="185" t="s">
        <v>5473</v>
      </c>
    </row>
    <row r="1103" spans="28:36">
      <c r="AB1103" s="185">
        <v>4744</v>
      </c>
      <c r="AC1103" s="185" t="s">
        <v>3291</v>
      </c>
      <c r="AD1103" s="185" t="s">
        <v>5474</v>
      </c>
      <c r="AE1103" s="185" t="s">
        <v>5474</v>
      </c>
      <c r="AF1103" s="185" t="s">
        <v>5474</v>
      </c>
      <c r="AG1103" s="185" t="s">
        <v>5474</v>
      </c>
      <c r="AH1103" s="185" t="s">
        <v>5474</v>
      </c>
      <c r="AI1103" s="185" t="s">
        <v>5474</v>
      </c>
      <c r="AJ1103" s="185" t="s">
        <v>5474</v>
      </c>
    </row>
    <row r="1104" spans="28:36">
      <c r="AB1104" s="185">
        <v>4745</v>
      </c>
      <c r="AC1104" s="185" t="s">
        <v>996</v>
      </c>
      <c r="AD1104" s="185" t="s">
        <v>5474</v>
      </c>
      <c r="AE1104" s="185" t="s">
        <v>5474</v>
      </c>
      <c r="AF1104" s="185" t="s">
        <v>5474</v>
      </c>
      <c r="AG1104" s="185" t="s">
        <v>5474</v>
      </c>
      <c r="AH1104" s="185" t="s">
        <v>5474</v>
      </c>
      <c r="AI1104" s="185" t="s">
        <v>5474</v>
      </c>
      <c r="AJ1104" s="185" t="s">
        <v>5474</v>
      </c>
    </row>
    <row r="1105" spans="28:36">
      <c r="AB1105" s="185">
        <v>4746</v>
      </c>
      <c r="AC1105" s="185" t="s">
        <v>997</v>
      </c>
      <c r="AD1105" s="185" t="s">
        <v>5474</v>
      </c>
      <c r="AE1105" s="185" t="s">
        <v>5474</v>
      </c>
      <c r="AF1105" s="185" t="s">
        <v>5474</v>
      </c>
      <c r="AG1105" s="185" t="s">
        <v>5474</v>
      </c>
      <c r="AH1105" s="185" t="s">
        <v>5474</v>
      </c>
      <c r="AI1105" s="185" t="s">
        <v>5474</v>
      </c>
      <c r="AJ1105" s="185" t="s">
        <v>5474</v>
      </c>
    </row>
    <row r="1106" spans="28:36">
      <c r="AB1106" s="185">
        <v>4747</v>
      </c>
      <c r="AC1106" s="185" t="s">
        <v>998</v>
      </c>
      <c r="AD1106" s="185" t="s">
        <v>5474</v>
      </c>
      <c r="AE1106" s="185" t="s">
        <v>5474</v>
      </c>
      <c r="AF1106" s="185" t="s">
        <v>5474</v>
      </c>
      <c r="AG1106" s="185" t="s">
        <v>5474</v>
      </c>
      <c r="AH1106" s="185" t="s">
        <v>5474</v>
      </c>
      <c r="AI1106" s="185" t="s">
        <v>5474</v>
      </c>
      <c r="AJ1106" s="185" t="s">
        <v>5474</v>
      </c>
    </row>
    <row r="1107" spans="28:36">
      <c r="AB1107" s="185">
        <v>4752</v>
      </c>
      <c r="AC1107" s="185" t="s">
        <v>3296</v>
      </c>
      <c r="AD1107" s="185" t="s">
        <v>5474</v>
      </c>
      <c r="AE1107" s="185" t="s">
        <v>5474</v>
      </c>
      <c r="AF1107" s="185" t="s">
        <v>5474</v>
      </c>
      <c r="AG1107" s="185" t="s">
        <v>5474</v>
      </c>
      <c r="AH1107" s="185" t="s">
        <v>5474</v>
      </c>
      <c r="AI1107" s="185" t="s">
        <v>5474</v>
      </c>
      <c r="AJ1107" s="185" t="s">
        <v>5474</v>
      </c>
    </row>
    <row r="1108" spans="28:36">
      <c r="AB1108" s="185">
        <v>4754</v>
      </c>
      <c r="AC1108" s="185" t="s">
        <v>999</v>
      </c>
      <c r="AD1108" s="185" t="s">
        <v>5474</v>
      </c>
      <c r="AE1108" s="185" t="s">
        <v>5474</v>
      </c>
      <c r="AF1108" s="185" t="s">
        <v>5474</v>
      </c>
      <c r="AG1108" s="185" t="s">
        <v>5474</v>
      </c>
      <c r="AH1108" s="185" t="s">
        <v>5474</v>
      </c>
      <c r="AI1108" s="185" t="s">
        <v>5474</v>
      </c>
      <c r="AJ1108" s="185" t="s">
        <v>5474</v>
      </c>
    </row>
    <row r="1109" spans="28:36">
      <c r="AB1109" s="185">
        <v>4755</v>
      </c>
      <c r="AC1109" s="185" t="s">
        <v>1000</v>
      </c>
      <c r="AD1109" s="185" t="s">
        <v>5474</v>
      </c>
      <c r="AE1109" s="185" t="s">
        <v>5474</v>
      </c>
      <c r="AF1109" s="185" t="s">
        <v>5474</v>
      </c>
      <c r="AG1109" s="185" t="s">
        <v>5474</v>
      </c>
      <c r="AH1109" s="185" t="s">
        <v>5474</v>
      </c>
      <c r="AI1109" s="185" t="s">
        <v>5474</v>
      </c>
      <c r="AJ1109" s="185" t="s">
        <v>5474</v>
      </c>
    </row>
    <row r="1110" spans="28:36">
      <c r="AB1110" s="185">
        <v>4760</v>
      </c>
      <c r="AC1110" s="185" t="s">
        <v>3301</v>
      </c>
      <c r="AD1110" s="185" t="s">
        <v>5474</v>
      </c>
      <c r="AE1110" s="185" t="s">
        <v>5474</v>
      </c>
      <c r="AF1110" s="185" t="s">
        <v>5474</v>
      </c>
      <c r="AG1110" s="185" t="s">
        <v>5474</v>
      </c>
      <c r="AH1110" s="185" t="s">
        <v>5474</v>
      </c>
      <c r="AI1110" s="185" t="s">
        <v>5474</v>
      </c>
      <c r="AJ1110" s="185" t="s">
        <v>5474</v>
      </c>
    </row>
    <row r="1111" spans="28:36">
      <c r="AB1111" s="185">
        <v>4763</v>
      </c>
      <c r="AC1111" s="185" t="s">
        <v>1001</v>
      </c>
      <c r="AD1111" s="185" t="s">
        <v>5474</v>
      </c>
      <c r="AE1111" s="185" t="s">
        <v>5474</v>
      </c>
      <c r="AF1111" s="185" t="s">
        <v>5474</v>
      </c>
      <c r="AG1111" s="185" t="s">
        <v>5474</v>
      </c>
      <c r="AH1111" s="185" t="s">
        <v>5474</v>
      </c>
      <c r="AI1111" s="185" t="s">
        <v>5474</v>
      </c>
      <c r="AJ1111" s="185" t="s">
        <v>5474</v>
      </c>
    </row>
    <row r="1112" spans="28:36">
      <c r="AB1112" s="185">
        <v>4764</v>
      </c>
      <c r="AC1112" s="185" t="s">
        <v>3304</v>
      </c>
      <c r="AD1112" s="185" t="s">
        <v>5474</v>
      </c>
      <c r="AE1112" s="185" t="s">
        <v>5474</v>
      </c>
      <c r="AF1112" s="185" t="s">
        <v>5474</v>
      </c>
      <c r="AG1112" s="185" t="s">
        <v>5474</v>
      </c>
      <c r="AH1112" s="185" t="s">
        <v>5474</v>
      </c>
      <c r="AI1112" s="185" t="s">
        <v>5474</v>
      </c>
      <c r="AJ1112" s="185" t="s">
        <v>5474</v>
      </c>
    </row>
    <row r="1113" spans="28:36">
      <c r="AB1113" s="185">
        <v>4765</v>
      </c>
      <c r="AC1113" s="185" t="s">
        <v>3306</v>
      </c>
      <c r="AD1113" s="185" t="s">
        <v>5474</v>
      </c>
      <c r="AE1113" s="185" t="s">
        <v>5474</v>
      </c>
      <c r="AF1113" s="185" t="s">
        <v>5474</v>
      </c>
      <c r="AG1113" s="185" t="s">
        <v>5474</v>
      </c>
      <c r="AH1113" s="185" t="s">
        <v>5474</v>
      </c>
      <c r="AI1113" s="185" t="s">
        <v>5474</v>
      </c>
      <c r="AJ1113" s="185" t="s">
        <v>5474</v>
      </c>
    </row>
    <row r="1114" spans="28:36">
      <c r="AB1114" s="185">
        <v>4766</v>
      </c>
      <c r="AC1114" s="185" t="s">
        <v>3308</v>
      </c>
      <c r="AD1114" s="185" t="s">
        <v>5474</v>
      </c>
      <c r="AE1114" s="185" t="s">
        <v>5474</v>
      </c>
      <c r="AF1114" s="185" t="s">
        <v>5474</v>
      </c>
      <c r="AG1114" s="185" t="s">
        <v>5474</v>
      </c>
      <c r="AH1114" s="185" t="s">
        <v>5474</v>
      </c>
      <c r="AI1114" s="185" t="s">
        <v>5474</v>
      </c>
      <c r="AJ1114" s="185" t="s">
        <v>5474</v>
      </c>
    </row>
    <row r="1115" spans="28:36">
      <c r="AB1115" s="185">
        <v>4767</v>
      </c>
      <c r="AC1115" s="185" t="s">
        <v>4504</v>
      </c>
      <c r="AD1115" s="185" t="s">
        <v>5474</v>
      </c>
      <c r="AE1115" s="185" t="s">
        <v>5474</v>
      </c>
      <c r="AF1115" s="185" t="s">
        <v>5474</v>
      </c>
      <c r="AG1115" s="185" t="s">
        <v>5474</v>
      </c>
      <c r="AH1115" s="185" t="s">
        <v>5474</v>
      </c>
      <c r="AI1115" s="185" t="s">
        <v>5474</v>
      </c>
      <c r="AJ1115" s="185" t="s">
        <v>5474</v>
      </c>
    </row>
    <row r="1116" spans="28:36">
      <c r="AB1116" s="185">
        <v>4802</v>
      </c>
      <c r="AC1116" s="185" t="s">
        <v>5193</v>
      </c>
      <c r="AD1116" s="185" t="s">
        <v>5474</v>
      </c>
      <c r="AE1116" s="185" t="s">
        <v>5474</v>
      </c>
      <c r="AF1116" s="185" t="s">
        <v>5474</v>
      </c>
      <c r="AG1116" s="185" t="s">
        <v>5474</v>
      </c>
      <c r="AH1116" s="185" t="s">
        <v>5474</v>
      </c>
      <c r="AI1116" s="185" t="s">
        <v>5474</v>
      </c>
      <c r="AJ1116" s="185" t="s">
        <v>5474</v>
      </c>
    </row>
    <row r="1117" spans="28:36">
      <c r="AB1117" s="185">
        <v>4803</v>
      </c>
      <c r="AC1117" s="185" t="s">
        <v>1002</v>
      </c>
      <c r="AD1117" s="185" t="s">
        <v>5474</v>
      </c>
      <c r="AE1117" s="185" t="s">
        <v>5474</v>
      </c>
      <c r="AF1117" s="185" t="s">
        <v>5474</v>
      </c>
      <c r="AG1117" s="185" t="s">
        <v>5474</v>
      </c>
      <c r="AH1117" s="185" t="s">
        <v>5474</v>
      </c>
      <c r="AI1117" s="185" t="s">
        <v>5474</v>
      </c>
      <c r="AJ1117" s="185" t="s">
        <v>5474</v>
      </c>
    </row>
    <row r="1118" spans="28:36">
      <c r="AB1118" s="185">
        <v>4804</v>
      </c>
      <c r="AC1118" s="185" t="s">
        <v>1003</v>
      </c>
      <c r="AD1118" s="185" t="s">
        <v>5474</v>
      </c>
      <c r="AE1118" s="185" t="s">
        <v>5474</v>
      </c>
      <c r="AF1118" s="185" t="s">
        <v>5474</v>
      </c>
      <c r="AG1118" s="185" t="s">
        <v>5474</v>
      </c>
      <c r="AH1118" s="185" t="s">
        <v>5474</v>
      </c>
      <c r="AI1118" s="185" t="s">
        <v>5474</v>
      </c>
      <c r="AJ1118" s="185" t="s">
        <v>5474</v>
      </c>
    </row>
    <row r="1119" spans="28:36">
      <c r="AB1119" s="185">
        <v>4806</v>
      </c>
      <c r="AC1119" s="185" t="s">
        <v>1004</v>
      </c>
      <c r="AD1119" s="185" t="s">
        <v>5474</v>
      </c>
      <c r="AE1119" s="185" t="s">
        <v>5474</v>
      </c>
      <c r="AF1119" s="185" t="s">
        <v>5474</v>
      </c>
      <c r="AG1119" s="185" t="s">
        <v>5474</v>
      </c>
      <c r="AH1119" s="185" t="s">
        <v>5474</v>
      </c>
      <c r="AI1119" s="185" t="s">
        <v>5474</v>
      </c>
      <c r="AJ1119" s="185" t="s">
        <v>5474</v>
      </c>
    </row>
    <row r="1120" spans="28:36">
      <c r="AB1120" s="185">
        <v>4807</v>
      </c>
      <c r="AC1120" s="185" t="s">
        <v>3313</v>
      </c>
      <c r="AD1120" s="185" t="s">
        <v>5474</v>
      </c>
      <c r="AE1120" s="185" t="s">
        <v>5474</v>
      </c>
      <c r="AF1120" s="185" t="s">
        <v>5474</v>
      </c>
      <c r="AG1120" s="185" t="s">
        <v>5474</v>
      </c>
      <c r="AH1120" s="185" t="s">
        <v>5474</v>
      </c>
      <c r="AI1120" s="185" t="s">
        <v>5474</v>
      </c>
      <c r="AJ1120" s="185" t="s">
        <v>5474</v>
      </c>
    </row>
    <row r="1121" spans="28:36">
      <c r="AB1121" s="185">
        <v>4903</v>
      </c>
      <c r="AC1121" s="185" t="s">
        <v>1005</v>
      </c>
      <c r="AD1121" s="185" t="s">
        <v>5474</v>
      </c>
      <c r="AE1121" s="185" t="s">
        <v>5474</v>
      </c>
      <c r="AF1121" s="185" t="s">
        <v>5474</v>
      </c>
      <c r="AG1121" s="185" t="s">
        <v>5474</v>
      </c>
      <c r="AH1121" s="185" t="s">
        <v>5474</v>
      </c>
      <c r="AI1121" s="185" t="s">
        <v>5474</v>
      </c>
      <c r="AJ1121" s="185" t="s">
        <v>5474</v>
      </c>
    </row>
    <row r="1122" spans="28:36">
      <c r="AB1122" s="185">
        <v>4904</v>
      </c>
      <c r="AC1122" s="185" t="s">
        <v>1006</v>
      </c>
      <c r="AD1122" s="185" t="s">
        <v>5473</v>
      </c>
      <c r="AE1122" s="185" t="s">
        <v>5474</v>
      </c>
      <c r="AF1122" s="185" t="s">
        <v>5474</v>
      </c>
      <c r="AG1122" s="185" t="s">
        <v>5474</v>
      </c>
      <c r="AH1122" s="185" t="s">
        <v>5475</v>
      </c>
      <c r="AI1122" s="185" t="s">
        <v>5474</v>
      </c>
      <c r="AJ1122" s="185" t="s">
        <v>5477</v>
      </c>
    </row>
    <row r="1123" spans="28:36">
      <c r="AB1123" s="185">
        <v>4905</v>
      </c>
      <c r="AC1123" s="185" t="s">
        <v>1007</v>
      </c>
      <c r="AD1123" s="185" t="s">
        <v>5474</v>
      </c>
      <c r="AE1123" s="185" t="s">
        <v>5474</v>
      </c>
      <c r="AF1123" s="185" t="s">
        <v>5474</v>
      </c>
      <c r="AG1123" s="185" t="s">
        <v>5474</v>
      </c>
      <c r="AH1123" s="185" t="s">
        <v>5474</v>
      </c>
      <c r="AI1123" s="185" t="s">
        <v>5474</v>
      </c>
      <c r="AJ1123" s="185" t="s">
        <v>5474</v>
      </c>
    </row>
    <row r="1124" spans="28:36">
      <c r="AB1124" s="185">
        <v>4906</v>
      </c>
      <c r="AC1124" s="185" t="s">
        <v>1008</v>
      </c>
      <c r="AD1124" s="185" t="s">
        <v>5474</v>
      </c>
      <c r="AE1124" s="185" t="s">
        <v>5474</v>
      </c>
      <c r="AF1124" s="185" t="s">
        <v>5474</v>
      </c>
      <c r="AG1124" s="185" t="s">
        <v>5474</v>
      </c>
      <c r="AH1124" s="185" t="s">
        <v>5474</v>
      </c>
      <c r="AI1124" s="185" t="s">
        <v>5474</v>
      </c>
      <c r="AJ1124" s="185" t="s">
        <v>5474</v>
      </c>
    </row>
    <row r="1125" spans="28:36">
      <c r="AB1125" s="185">
        <v>4907</v>
      </c>
      <c r="AC1125" s="185" t="s">
        <v>1009</v>
      </c>
      <c r="AD1125" s="185" t="s">
        <v>5474</v>
      </c>
      <c r="AE1125" s="185" t="s">
        <v>5474</v>
      </c>
      <c r="AF1125" s="185" t="s">
        <v>5474</v>
      </c>
      <c r="AG1125" s="185" t="s">
        <v>5474</v>
      </c>
      <c r="AH1125" s="185" t="s">
        <v>5474</v>
      </c>
      <c r="AI1125" s="185" t="s">
        <v>5474</v>
      </c>
      <c r="AJ1125" s="185" t="s">
        <v>5474</v>
      </c>
    </row>
    <row r="1126" spans="28:36">
      <c r="AB1126" s="185">
        <v>4908</v>
      </c>
      <c r="AC1126" s="185" t="s">
        <v>1010</v>
      </c>
      <c r="AD1126" s="185" t="s">
        <v>5474</v>
      </c>
      <c r="AE1126" s="185" t="s">
        <v>5474</v>
      </c>
      <c r="AF1126" s="185" t="s">
        <v>5474</v>
      </c>
      <c r="AG1126" s="185" t="s">
        <v>5474</v>
      </c>
      <c r="AH1126" s="185" t="s">
        <v>5474</v>
      </c>
      <c r="AI1126" s="185" t="s">
        <v>5474</v>
      </c>
      <c r="AJ1126" s="185" t="s">
        <v>5474</v>
      </c>
    </row>
    <row r="1127" spans="28:36">
      <c r="AB1127" s="185">
        <v>4909</v>
      </c>
      <c r="AC1127" s="185" t="s">
        <v>1011</v>
      </c>
      <c r="AD1127" s="185" t="s">
        <v>5474</v>
      </c>
      <c r="AE1127" s="185" t="s">
        <v>5474</v>
      </c>
      <c r="AF1127" s="185" t="s">
        <v>5474</v>
      </c>
      <c r="AG1127" s="185" t="s">
        <v>5474</v>
      </c>
      <c r="AH1127" s="185" t="s">
        <v>5474</v>
      </c>
      <c r="AI1127" s="185" t="s">
        <v>5474</v>
      </c>
      <c r="AJ1127" s="185" t="s">
        <v>5474</v>
      </c>
    </row>
    <row r="1128" spans="28:36">
      <c r="AB1128" s="185">
        <v>4911</v>
      </c>
      <c r="AC1128" s="185" t="s">
        <v>1012</v>
      </c>
      <c r="AD1128" s="185" t="s">
        <v>5474</v>
      </c>
      <c r="AE1128" s="185" t="s">
        <v>5474</v>
      </c>
      <c r="AF1128" s="185" t="s">
        <v>5474</v>
      </c>
      <c r="AG1128" s="185" t="s">
        <v>5474</v>
      </c>
      <c r="AH1128" s="185" t="s">
        <v>5474</v>
      </c>
      <c r="AI1128" s="185" t="s">
        <v>5474</v>
      </c>
      <c r="AJ1128" s="185" t="s">
        <v>5474</v>
      </c>
    </row>
    <row r="1129" spans="28:36">
      <c r="AB1129" s="185">
        <v>4912</v>
      </c>
      <c r="AC1129" s="185" t="s">
        <v>1013</v>
      </c>
      <c r="AD1129" s="185" t="s">
        <v>5474</v>
      </c>
      <c r="AE1129" s="185" t="s">
        <v>5474</v>
      </c>
      <c r="AF1129" s="185" t="s">
        <v>5474</v>
      </c>
      <c r="AG1129" s="185" t="s">
        <v>5474</v>
      </c>
      <c r="AH1129" s="185" t="s">
        <v>5474</v>
      </c>
      <c r="AI1129" s="185" t="s">
        <v>5474</v>
      </c>
      <c r="AJ1129" s="185" t="s">
        <v>5474</v>
      </c>
    </row>
    <row r="1130" spans="28:36">
      <c r="AB1130" s="185">
        <v>4915</v>
      </c>
      <c r="AC1130" s="185" t="s">
        <v>1014</v>
      </c>
      <c r="AD1130" s="185" t="s">
        <v>5474</v>
      </c>
      <c r="AE1130" s="185" t="s">
        <v>5474</v>
      </c>
      <c r="AF1130" s="185" t="s">
        <v>5474</v>
      </c>
      <c r="AG1130" s="185" t="s">
        <v>5474</v>
      </c>
      <c r="AH1130" s="185" t="s">
        <v>5474</v>
      </c>
      <c r="AI1130" s="185" t="s">
        <v>5474</v>
      </c>
      <c r="AJ1130" s="185" t="s">
        <v>5474</v>
      </c>
    </row>
    <row r="1131" spans="28:36">
      <c r="AB1131" s="185">
        <v>4916</v>
      </c>
      <c r="AC1131" s="185" t="s">
        <v>1015</v>
      </c>
      <c r="AD1131" s="185" t="s">
        <v>5474</v>
      </c>
      <c r="AE1131" s="185" t="s">
        <v>5474</v>
      </c>
      <c r="AF1131" s="185" t="s">
        <v>5474</v>
      </c>
      <c r="AG1131" s="185" t="s">
        <v>5474</v>
      </c>
      <c r="AH1131" s="185" t="s">
        <v>5474</v>
      </c>
      <c r="AI1131" s="185" t="s">
        <v>5474</v>
      </c>
      <c r="AJ1131" s="185" t="s">
        <v>5474</v>
      </c>
    </row>
    <row r="1132" spans="28:36">
      <c r="AB1132" s="185">
        <v>4919</v>
      </c>
      <c r="AC1132" s="185" t="s">
        <v>1016</v>
      </c>
      <c r="AD1132" s="185" t="s">
        <v>5474</v>
      </c>
      <c r="AE1132" s="185" t="s">
        <v>5474</v>
      </c>
      <c r="AF1132" s="185" t="s">
        <v>5474</v>
      </c>
      <c r="AG1132" s="185" t="s">
        <v>5474</v>
      </c>
      <c r="AH1132" s="185" t="s">
        <v>5474</v>
      </c>
      <c r="AI1132" s="185" t="s">
        <v>5474</v>
      </c>
      <c r="AJ1132" s="185" t="s">
        <v>5474</v>
      </c>
    </row>
    <row r="1133" spans="28:36">
      <c r="AB1133" s="185">
        <v>4921</v>
      </c>
      <c r="AC1133" s="185" t="s">
        <v>5204</v>
      </c>
      <c r="AD1133" s="185" t="s">
        <v>5474</v>
      </c>
      <c r="AE1133" s="185" t="s">
        <v>5474</v>
      </c>
      <c r="AF1133" s="185" t="s">
        <v>5474</v>
      </c>
      <c r="AG1133" s="185" t="s">
        <v>5474</v>
      </c>
      <c r="AH1133" s="185" t="s">
        <v>5474</v>
      </c>
      <c r="AI1133" s="185" t="s">
        <v>5474</v>
      </c>
      <c r="AJ1133" s="185" t="s">
        <v>5474</v>
      </c>
    </row>
    <row r="1134" spans="28:36">
      <c r="AB1134" s="185">
        <v>4923</v>
      </c>
      <c r="AC1134" s="185" t="s">
        <v>3332</v>
      </c>
      <c r="AD1134" s="185" t="s">
        <v>5474</v>
      </c>
      <c r="AE1134" s="185" t="s">
        <v>5474</v>
      </c>
      <c r="AF1134" s="185" t="s">
        <v>5474</v>
      </c>
      <c r="AG1134" s="185" t="s">
        <v>5474</v>
      </c>
      <c r="AH1134" s="185" t="s">
        <v>5474</v>
      </c>
      <c r="AI1134" s="185" t="s">
        <v>5474</v>
      </c>
      <c r="AJ1134" s="185" t="s">
        <v>5474</v>
      </c>
    </row>
    <row r="1135" spans="28:36">
      <c r="AB1135" s="185">
        <v>4924</v>
      </c>
      <c r="AC1135" s="185" t="s">
        <v>1017</v>
      </c>
      <c r="AD1135" s="185" t="s">
        <v>5474</v>
      </c>
      <c r="AE1135" s="185" t="s">
        <v>5474</v>
      </c>
      <c r="AF1135" s="185" t="s">
        <v>5474</v>
      </c>
      <c r="AG1135" s="185" t="s">
        <v>5474</v>
      </c>
      <c r="AH1135" s="185" t="s">
        <v>5474</v>
      </c>
      <c r="AI1135" s="185" t="s">
        <v>5474</v>
      </c>
      <c r="AJ1135" s="185" t="s">
        <v>5474</v>
      </c>
    </row>
    <row r="1136" spans="28:36">
      <c r="AB1136" s="185">
        <v>4925</v>
      </c>
      <c r="AC1136" s="185" t="s">
        <v>3335</v>
      </c>
      <c r="AD1136" s="185" t="s">
        <v>5474</v>
      </c>
      <c r="AE1136" s="185" t="s">
        <v>5474</v>
      </c>
      <c r="AF1136" s="185" t="s">
        <v>5474</v>
      </c>
      <c r="AG1136" s="185" t="s">
        <v>5474</v>
      </c>
      <c r="AH1136" s="185" t="s">
        <v>5474</v>
      </c>
      <c r="AI1136" s="185" t="s">
        <v>5474</v>
      </c>
      <c r="AJ1136" s="185" t="s">
        <v>5474</v>
      </c>
    </row>
    <row r="1137" spans="28:36">
      <c r="AB1137" s="185">
        <v>4927</v>
      </c>
      <c r="AC1137" s="185" t="s">
        <v>1018</v>
      </c>
      <c r="AD1137" s="185" t="s">
        <v>5474</v>
      </c>
      <c r="AE1137" s="185" t="s">
        <v>5474</v>
      </c>
      <c r="AF1137" s="185" t="s">
        <v>5474</v>
      </c>
      <c r="AG1137" s="185" t="s">
        <v>5474</v>
      </c>
      <c r="AH1137" s="185" t="s">
        <v>5474</v>
      </c>
      <c r="AI1137" s="185" t="s">
        <v>5474</v>
      </c>
      <c r="AJ1137" s="185" t="s">
        <v>5474</v>
      </c>
    </row>
    <row r="1138" spans="28:36">
      <c r="AB1138" s="185">
        <v>4930</v>
      </c>
      <c r="AC1138" s="185" t="s">
        <v>1019</v>
      </c>
      <c r="AD1138" s="185" t="s">
        <v>5474</v>
      </c>
      <c r="AE1138" s="185" t="s">
        <v>5474</v>
      </c>
      <c r="AF1138" s="185" t="s">
        <v>5474</v>
      </c>
      <c r="AG1138" s="185" t="s">
        <v>5474</v>
      </c>
      <c r="AH1138" s="185" t="s">
        <v>5474</v>
      </c>
      <c r="AI1138" s="185" t="s">
        <v>5474</v>
      </c>
      <c r="AJ1138" s="185" t="s">
        <v>5474</v>
      </c>
    </row>
    <row r="1139" spans="28:36">
      <c r="AB1139" s="185">
        <v>4931</v>
      </c>
      <c r="AC1139" s="185" t="s">
        <v>3341</v>
      </c>
      <c r="AD1139" s="185" t="s">
        <v>5474</v>
      </c>
      <c r="AE1139" s="185" t="s">
        <v>5474</v>
      </c>
      <c r="AF1139" s="185" t="s">
        <v>5474</v>
      </c>
      <c r="AG1139" s="185" t="s">
        <v>5474</v>
      </c>
      <c r="AH1139" s="185" t="s">
        <v>5474</v>
      </c>
      <c r="AI1139" s="185" t="s">
        <v>5474</v>
      </c>
      <c r="AJ1139" s="185" t="s">
        <v>5474</v>
      </c>
    </row>
    <row r="1140" spans="28:36">
      <c r="AB1140" s="185">
        <v>4933</v>
      </c>
      <c r="AC1140" s="185" t="s">
        <v>1020</v>
      </c>
      <c r="AD1140" s="185" t="s">
        <v>5474</v>
      </c>
      <c r="AE1140" s="185" t="s">
        <v>5474</v>
      </c>
      <c r="AF1140" s="185" t="s">
        <v>5474</v>
      </c>
      <c r="AG1140" s="185" t="s">
        <v>5474</v>
      </c>
      <c r="AH1140" s="185" t="s">
        <v>5474</v>
      </c>
      <c r="AI1140" s="185" t="s">
        <v>5474</v>
      </c>
      <c r="AJ1140" s="185" t="s">
        <v>5474</v>
      </c>
    </row>
    <row r="1141" spans="28:36">
      <c r="AB1141" s="185">
        <v>4934</v>
      </c>
      <c r="AC1141" s="185" t="s">
        <v>1021</v>
      </c>
      <c r="AD1141" s="185" t="s">
        <v>5474</v>
      </c>
      <c r="AE1141" s="185" t="s">
        <v>5474</v>
      </c>
      <c r="AF1141" s="185" t="s">
        <v>5474</v>
      </c>
      <c r="AG1141" s="185" t="s">
        <v>5474</v>
      </c>
      <c r="AH1141" s="185" t="s">
        <v>5474</v>
      </c>
      <c r="AI1141" s="185" t="s">
        <v>5474</v>
      </c>
      <c r="AJ1141" s="185" t="s">
        <v>5474</v>
      </c>
    </row>
    <row r="1142" spans="28:36">
      <c r="AB1142" s="185">
        <v>4935</v>
      </c>
      <c r="AC1142" s="185" t="s">
        <v>1022</v>
      </c>
      <c r="AD1142" s="185" t="s">
        <v>5474</v>
      </c>
      <c r="AE1142" s="185" t="s">
        <v>5474</v>
      </c>
      <c r="AF1142" s="185" t="s">
        <v>5474</v>
      </c>
      <c r="AG1142" s="185" t="s">
        <v>5474</v>
      </c>
      <c r="AH1142" s="185" t="s">
        <v>5474</v>
      </c>
      <c r="AI1142" s="185" t="s">
        <v>5474</v>
      </c>
      <c r="AJ1142" s="185" t="s">
        <v>5474</v>
      </c>
    </row>
    <row r="1143" spans="28:36">
      <c r="AB1143" s="185">
        <v>4938</v>
      </c>
      <c r="AC1143" s="185" t="s">
        <v>1023</v>
      </c>
      <c r="AD1143" s="185" t="s">
        <v>5473</v>
      </c>
      <c r="AE1143" s="185" t="s">
        <v>5472</v>
      </c>
      <c r="AF1143" s="185" t="s">
        <v>5474</v>
      </c>
      <c r="AG1143" s="185" t="s">
        <v>5474</v>
      </c>
      <c r="AH1143" s="185" t="s">
        <v>5475</v>
      </c>
      <c r="AI1143" s="185" t="s">
        <v>5474</v>
      </c>
      <c r="AJ1143" s="185" t="s">
        <v>5476</v>
      </c>
    </row>
    <row r="1144" spans="28:36">
      <c r="AB1144" s="185">
        <v>4939</v>
      </c>
      <c r="AC1144" s="185" t="s">
        <v>1024</v>
      </c>
      <c r="AD1144" s="185" t="s">
        <v>5474</v>
      </c>
      <c r="AE1144" s="185" t="s">
        <v>5474</v>
      </c>
      <c r="AF1144" s="185" t="s">
        <v>5474</v>
      </c>
      <c r="AG1144" s="185" t="s">
        <v>5474</v>
      </c>
      <c r="AH1144" s="185" t="s">
        <v>5474</v>
      </c>
      <c r="AI1144" s="185" t="s">
        <v>5474</v>
      </c>
      <c r="AJ1144" s="185" t="s">
        <v>5474</v>
      </c>
    </row>
    <row r="1145" spans="28:36">
      <c r="AB1145" s="185">
        <v>4942</v>
      </c>
      <c r="AC1145" s="185" t="s">
        <v>1025</v>
      </c>
      <c r="AD1145" s="185" t="s">
        <v>5474</v>
      </c>
      <c r="AE1145" s="185" t="s">
        <v>5474</v>
      </c>
      <c r="AF1145" s="185" t="s">
        <v>5474</v>
      </c>
      <c r="AG1145" s="185" t="s">
        <v>5474</v>
      </c>
      <c r="AH1145" s="185" t="s">
        <v>5474</v>
      </c>
      <c r="AI1145" s="185" t="s">
        <v>5474</v>
      </c>
      <c r="AJ1145" s="185" t="s">
        <v>5474</v>
      </c>
    </row>
    <row r="1146" spans="28:36">
      <c r="AB1146" s="185">
        <v>4943</v>
      </c>
      <c r="AC1146" s="185" t="s">
        <v>1026</v>
      </c>
      <c r="AD1146" s="185" t="s">
        <v>5474</v>
      </c>
      <c r="AE1146" s="185" t="s">
        <v>5474</v>
      </c>
      <c r="AF1146" s="185" t="s">
        <v>5474</v>
      </c>
      <c r="AG1146" s="185" t="s">
        <v>5474</v>
      </c>
      <c r="AH1146" s="185" t="s">
        <v>5474</v>
      </c>
      <c r="AI1146" s="185" t="s">
        <v>5474</v>
      </c>
      <c r="AJ1146" s="185" t="s">
        <v>5474</v>
      </c>
    </row>
    <row r="1147" spans="28:36">
      <c r="AB1147" s="185">
        <v>4944</v>
      </c>
      <c r="AC1147" s="185" t="s">
        <v>1027</v>
      </c>
      <c r="AD1147" s="185" t="s">
        <v>5474</v>
      </c>
      <c r="AE1147" s="185" t="s">
        <v>5474</v>
      </c>
      <c r="AF1147" s="185" t="s">
        <v>5474</v>
      </c>
      <c r="AG1147" s="185" t="s">
        <v>5474</v>
      </c>
      <c r="AH1147" s="185" t="s">
        <v>5474</v>
      </c>
      <c r="AI1147" s="185" t="s">
        <v>5474</v>
      </c>
      <c r="AJ1147" s="185" t="s">
        <v>5474</v>
      </c>
    </row>
    <row r="1148" spans="28:36">
      <c r="AB1148" s="185">
        <v>4946</v>
      </c>
      <c r="AC1148" s="185" t="s">
        <v>1028</v>
      </c>
      <c r="AD1148" s="185" t="s">
        <v>5474</v>
      </c>
      <c r="AE1148" s="185" t="s">
        <v>5474</v>
      </c>
      <c r="AF1148" s="185" t="s">
        <v>5474</v>
      </c>
      <c r="AG1148" s="185" t="s">
        <v>5474</v>
      </c>
      <c r="AH1148" s="185" t="s">
        <v>5474</v>
      </c>
      <c r="AI1148" s="185" t="s">
        <v>5474</v>
      </c>
      <c r="AJ1148" s="185" t="s">
        <v>5474</v>
      </c>
    </row>
    <row r="1149" spans="28:36">
      <c r="AB1149" s="185">
        <v>4947</v>
      </c>
      <c r="AC1149" s="185" t="s">
        <v>1029</v>
      </c>
      <c r="AD1149" s="185" t="s">
        <v>5474</v>
      </c>
      <c r="AE1149" s="185" t="s">
        <v>5474</v>
      </c>
      <c r="AF1149" s="185" t="s">
        <v>5474</v>
      </c>
      <c r="AG1149" s="185" t="s">
        <v>5474</v>
      </c>
      <c r="AH1149" s="185" t="s">
        <v>5474</v>
      </c>
      <c r="AI1149" s="185" t="s">
        <v>5474</v>
      </c>
      <c r="AJ1149" s="185" t="s">
        <v>5474</v>
      </c>
    </row>
    <row r="1150" spans="28:36">
      <c r="AB1150" s="185">
        <v>4949</v>
      </c>
      <c r="AC1150" s="185" t="s">
        <v>5214</v>
      </c>
      <c r="AD1150" s="185" t="s">
        <v>5474</v>
      </c>
      <c r="AE1150" s="185" t="s">
        <v>5474</v>
      </c>
      <c r="AF1150" s="185" t="s">
        <v>5474</v>
      </c>
      <c r="AG1150" s="185" t="s">
        <v>5474</v>
      </c>
      <c r="AH1150" s="185" t="s">
        <v>5474</v>
      </c>
      <c r="AI1150" s="185" t="s">
        <v>5474</v>
      </c>
      <c r="AJ1150" s="185" t="s">
        <v>5474</v>
      </c>
    </row>
    <row r="1151" spans="28:36">
      <c r="AB1151" s="185">
        <v>4950</v>
      </c>
      <c r="AC1151" s="185" t="s">
        <v>3351</v>
      </c>
      <c r="AD1151" s="185" t="s">
        <v>5474</v>
      </c>
      <c r="AE1151" s="185" t="s">
        <v>5474</v>
      </c>
      <c r="AF1151" s="185" t="s">
        <v>5474</v>
      </c>
      <c r="AG1151" s="185" t="s">
        <v>5474</v>
      </c>
      <c r="AH1151" s="185" t="s">
        <v>5474</v>
      </c>
      <c r="AI1151" s="185" t="s">
        <v>5474</v>
      </c>
      <c r="AJ1151" s="185" t="s">
        <v>5474</v>
      </c>
    </row>
    <row r="1152" spans="28:36">
      <c r="AB1152" s="185">
        <v>4951</v>
      </c>
      <c r="AC1152" s="185" t="s">
        <v>3353</v>
      </c>
      <c r="AD1152" s="185" t="s">
        <v>5474</v>
      </c>
      <c r="AE1152" s="185" t="s">
        <v>5474</v>
      </c>
      <c r="AF1152" s="185" t="s">
        <v>5474</v>
      </c>
      <c r="AG1152" s="185" t="s">
        <v>5474</v>
      </c>
      <c r="AH1152" s="185" t="s">
        <v>5474</v>
      </c>
      <c r="AI1152" s="185" t="s">
        <v>5474</v>
      </c>
      <c r="AJ1152" s="185" t="s">
        <v>5474</v>
      </c>
    </row>
    <row r="1153" spans="28:36">
      <c r="AB1153" s="185">
        <v>4952</v>
      </c>
      <c r="AC1153" s="185" t="s">
        <v>1030</v>
      </c>
      <c r="AD1153" s="185" t="s">
        <v>5474</v>
      </c>
      <c r="AE1153" s="185" t="s">
        <v>5474</v>
      </c>
      <c r="AF1153" s="185" t="s">
        <v>5474</v>
      </c>
      <c r="AG1153" s="185" t="s">
        <v>5474</v>
      </c>
      <c r="AH1153" s="185" t="s">
        <v>5474</v>
      </c>
      <c r="AI1153" s="185" t="s">
        <v>5474</v>
      </c>
      <c r="AJ1153" s="185" t="s">
        <v>5474</v>
      </c>
    </row>
    <row r="1154" spans="28:36">
      <c r="AB1154" s="185">
        <v>4953</v>
      </c>
      <c r="AC1154" s="185" t="s">
        <v>1031</v>
      </c>
      <c r="AD1154" s="185" t="s">
        <v>5474</v>
      </c>
      <c r="AE1154" s="185" t="s">
        <v>5474</v>
      </c>
      <c r="AF1154" s="185" t="s">
        <v>5474</v>
      </c>
      <c r="AG1154" s="185" t="s">
        <v>5474</v>
      </c>
      <c r="AH1154" s="185" t="s">
        <v>5474</v>
      </c>
      <c r="AI1154" s="185" t="s">
        <v>5474</v>
      </c>
      <c r="AJ1154" s="185" t="s">
        <v>5474</v>
      </c>
    </row>
    <row r="1155" spans="28:36">
      <c r="AB1155" s="185">
        <v>4956</v>
      </c>
      <c r="AC1155" s="185" t="s">
        <v>1032</v>
      </c>
      <c r="AD1155" s="185" t="s">
        <v>5474</v>
      </c>
      <c r="AE1155" s="185" t="s">
        <v>5474</v>
      </c>
      <c r="AF1155" s="185" t="s">
        <v>5474</v>
      </c>
      <c r="AG1155" s="185" t="s">
        <v>5474</v>
      </c>
      <c r="AH1155" s="185" t="s">
        <v>5474</v>
      </c>
      <c r="AI1155" s="185" t="s">
        <v>5474</v>
      </c>
      <c r="AJ1155" s="185" t="s">
        <v>5474</v>
      </c>
    </row>
    <row r="1156" spans="28:36">
      <c r="AB1156" s="185">
        <v>4958</v>
      </c>
      <c r="AC1156" s="185" t="s">
        <v>1033</v>
      </c>
      <c r="AD1156" s="185" t="s">
        <v>5473</v>
      </c>
      <c r="AE1156" s="185" t="s">
        <v>5474</v>
      </c>
      <c r="AF1156" s="185" t="s">
        <v>5474</v>
      </c>
      <c r="AG1156" s="185" t="s">
        <v>5474</v>
      </c>
      <c r="AH1156" s="185" t="s">
        <v>5474</v>
      </c>
      <c r="AI1156" s="185" t="s">
        <v>5474</v>
      </c>
      <c r="AJ1156" s="185" t="s">
        <v>5473</v>
      </c>
    </row>
    <row r="1157" spans="28:36">
      <c r="AB1157" s="185">
        <v>4960</v>
      </c>
      <c r="AC1157" s="185" t="s">
        <v>1034</v>
      </c>
      <c r="AD1157" s="185" t="s">
        <v>5474</v>
      </c>
      <c r="AE1157" s="185" t="s">
        <v>5474</v>
      </c>
      <c r="AF1157" s="185" t="s">
        <v>5474</v>
      </c>
      <c r="AG1157" s="185" t="s">
        <v>5474</v>
      </c>
      <c r="AH1157" s="185" t="s">
        <v>5474</v>
      </c>
      <c r="AI1157" s="185" t="s">
        <v>5474</v>
      </c>
      <c r="AJ1157" s="185" t="s">
        <v>5474</v>
      </c>
    </row>
    <row r="1158" spans="28:36">
      <c r="AB1158" s="185">
        <v>4961</v>
      </c>
      <c r="AC1158" s="185" t="s">
        <v>3363</v>
      </c>
      <c r="AD1158" s="185" t="s">
        <v>5474</v>
      </c>
      <c r="AE1158" s="185" t="s">
        <v>5474</v>
      </c>
      <c r="AF1158" s="185" t="s">
        <v>5474</v>
      </c>
      <c r="AG1158" s="185" t="s">
        <v>5474</v>
      </c>
      <c r="AH1158" s="185" t="s">
        <v>5474</v>
      </c>
      <c r="AI1158" s="185" t="s">
        <v>5474</v>
      </c>
      <c r="AJ1158" s="185" t="s">
        <v>5474</v>
      </c>
    </row>
    <row r="1159" spans="28:36">
      <c r="AB1159" s="185">
        <v>4965</v>
      </c>
      <c r="AC1159" s="185" t="s">
        <v>1035</v>
      </c>
      <c r="AD1159" s="185" t="s">
        <v>5474</v>
      </c>
      <c r="AE1159" s="185" t="s">
        <v>5474</v>
      </c>
      <c r="AF1159" s="185" t="s">
        <v>5474</v>
      </c>
      <c r="AG1159" s="185" t="s">
        <v>5474</v>
      </c>
      <c r="AH1159" s="185" t="s">
        <v>5474</v>
      </c>
      <c r="AI1159" s="185" t="s">
        <v>5474</v>
      </c>
      <c r="AJ1159" s="185" t="s">
        <v>5474</v>
      </c>
    </row>
    <row r="1160" spans="28:36">
      <c r="AB1160" s="185">
        <v>4966</v>
      </c>
      <c r="AC1160" s="185" t="s">
        <v>1036</v>
      </c>
      <c r="AD1160" s="185" t="s">
        <v>5474</v>
      </c>
      <c r="AE1160" s="185" t="s">
        <v>5474</v>
      </c>
      <c r="AF1160" s="185" t="s">
        <v>5474</v>
      </c>
      <c r="AG1160" s="185" t="s">
        <v>5474</v>
      </c>
      <c r="AH1160" s="185" t="s">
        <v>5474</v>
      </c>
      <c r="AI1160" s="185" t="s">
        <v>5474</v>
      </c>
      <c r="AJ1160" s="185" t="s">
        <v>5474</v>
      </c>
    </row>
    <row r="1161" spans="28:36">
      <c r="AB1161" s="185">
        <v>4967</v>
      </c>
      <c r="AC1161" s="185" t="s">
        <v>3368</v>
      </c>
      <c r="AD1161" s="185" t="s">
        <v>5474</v>
      </c>
      <c r="AE1161" s="185" t="s">
        <v>5474</v>
      </c>
      <c r="AF1161" s="185" t="s">
        <v>5474</v>
      </c>
      <c r="AG1161" s="185" t="s">
        <v>5474</v>
      </c>
      <c r="AH1161" s="185" t="s">
        <v>5474</v>
      </c>
      <c r="AI1161" s="185" t="s">
        <v>5474</v>
      </c>
      <c r="AJ1161" s="185" t="s">
        <v>5474</v>
      </c>
    </row>
    <row r="1162" spans="28:36">
      <c r="AB1162" s="185">
        <v>4968</v>
      </c>
      <c r="AC1162" s="185" t="s">
        <v>1037</v>
      </c>
      <c r="AD1162" s="185" t="s">
        <v>5474</v>
      </c>
      <c r="AE1162" s="185" t="s">
        <v>5474</v>
      </c>
      <c r="AF1162" s="185" t="s">
        <v>5474</v>
      </c>
      <c r="AG1162" s="185" t="s">
        <v>5474</v>
      </c>
      <c r="AH1162" s="185" t="s">
        <v>5474</v>
      </c>
      <c r="AI1162" s="185" t="s">
        <v>5474</v>
      </c>
      <c r="AJ1162" s="185" t="s">
        <v>5474</v>
      </c>
    </row>
    <row r="1163" spans="28:36">
      <c r="AB1163" s="185">
        <v>4971</v>
      </c>
      <c r="AC1163" s="185" t="s">
        <v>1038</v>
      </c>
      <c r="AD1163" s="185" t="s">
        <v>5474</v>
      </c>
      <c r="AE1163" s="185" t="s">
        <v>5474</v>
      </c>
      <c r="AF1163" s="185" t="s">
        <v>5474</v>
      </c>
      <c r="AG1163" s="185" t="s">
        <v>5474</v>
      </c>
      <c r="AH1163" s="185" t="s">
        <v>5474</v>
      </c>
      <c r="AI1163" s="185" t="s">
        <v>5474</v>
      </c>
      <c r="AJ1163" s="185" t="s">
        <v>5474</v>
      </c>
    </row>
    <row r="1164" spans="28:36">
      <c r="AB1164" s="185">
        <v>4972</v>
      </c>
      <c r="AC1164" s="185" t="s">
        <v>1039</v>
      </c>
      <c r="AD1164" s="185" t="s">
        <v>5474</v>
      </c>
      <c r="AE1164" s="185" t="s">
        <v>5474</v>
      </c>
      <c r="AF1164" s="185" t="s">
        <v>5474</v>
      </c>
      <c r="AG1164" s="185" t="s">
        <v>5474</v>
      </c>
      <c r="AH1164" s="185" t="s">
        <v>5474</v>
      </c>
      <c r="AI1164" s="185" t="s">
        <v>5474</v>
      </c>
      <c r="AJ1164" s="185" t="s">
        <v>5474</v>
      </c>
    </row>
    <row r="1165" spans="28:36">
      <c r="AB1165" s="185">
        <v>4973</v>
      </c>
      <c r="AC1165" s="185" t="s">
        <v>1040</v>
      </c>
      <c r="AD1165" s="185" t="s">
        <v>5474</v>
      </c>
      <c r="AE1165" s="185" t="s">
        <v>5474</v>
      </c>
      <c r="AF1165" s="185" t="s">
        <v>5474</v>
      </c>
      <c r="AG1165" s="185" t="s">
        <v>5474</v>
      </c>
      <c r="AH1165" s="185" t="s">
        <v>5474</v>
      </c>
      <c r="AI1165" s="185" t="s">
        <v>5474</v>
      </c>
      <c r="AJ1165" s="185" t="s">
        <v>5474</v>
      </c>
    </row>
    <row r="1166" spans="28:36">
      <c r="AB1166" s="185">
        <v>4974</v>
      </c>
      <c r="AC1166" s="185" t="s">
        <v>1041</v>
      </c>
      <c r="AD1166" s="185" t="s">
        <v>5474</v>
      </c>
      <c r="AE1166" s="185" t="s">
        <v>5474</v>
      </c>
      <c r="AF1166" s="185" t="s">
        <v>5474</v>
      </c>
      <c r="AG1166" s="185" t="s">
        <v>5474</v>
      </c>
      <c r="AH1166" s="185" t="s">
        <v>5474</v>
      </c>
      <c r="AI1166" s="185" t="s">
        <v>5474</v>
      </c>
      <c r="AJ1166" s="185" t="s">
        <v>5474</v>
      </c>
    </row>
    <row r="1167" spans="28:36">
      <c r="AB1167" s="185">
        <v>4976</v>
      </c>
      <c r="AC1167" s="185" t="s">
        <v>1042</v>
      </c>
      <c r="AD1167" s="185" t="s">
        <v>5474</v>
      </c>
      <c r="AE1167" s="185" t="s">
        <v>5474</v>
      </c>
      <c r="AF1167" s="185" t="s">
        <v>5474</v>
      </c>
      <c r="AG1167" s="185" t="s">
        <v>5474</v>
      </c>
      <c r="AH1167" s="185" t="s">
        <v>5474</v>
      </c>
      <c r="AI1167" s="185" t="s">
        <v>5474</v>
      </c>
      <c r="AJ1167" s="185" t="s">
        <v>5474</v>
      </c>
    </row>
    <row r="1168" spans="28:36">
      <c r="AB1168" s="185">
        <v>4977</v>
      </c>
      <c r="AC1168" s="185" t="s">
        <v>1043</v>
      </c>
      <c r="AD1168" s="185" t="s">
        <v>5474</v>
      </c>
      <c r="AE1168" s="185" t="s">
        <v>5474</v>
      </c>
      <c r="AF1168" s="185" t="s">
        <v>5474</v>
      </c>
      <c r="AG1168" s="185" t="s">
        <v>5474</v>
      </c>
      <c r="AH1168" s="185" t="s">
        <v>5474</v>
      </c>
      <c r="AI1168" s="185" t="s">
        <v>5474</v>
      </c>
      <c r="AJ1168" s="185" t="s">
        <v>5474</v>
      </c>
    </row>
    <row r="1169" spans="28:36">
      <c r="AB1169" s="185">
        <v>4979</v>
      </c>
      <c r="AC1169" s="185" t="s">
        <v>1044</v>
      </c>
      <c r="AD1169" s="185" t="s">
        <v>5474</v>
      </c>
      <c r="AE1169" s="185" t="s">
        <v>5474</v>
      </c>
      <c r="AF1169" s="185" t="s">
        <v>5474</v>
      </c>
      <c r="AG1169" s="185" t="s">
        <v>5474</v>
      </c>
      <c r="AH1169" s="185" t="s">
        <v>5474</v>
      </c>
      <c r="AI1169" s="185" t="s">
        <v>5474</v>
      </c>
      <c r="AJ1169" s="185" t="s">
        <v>5474</v>
      </c>
    </row>
    <row r="1170" spans="28:36">
      <c r="AB1170" s="185">
        <v>4980</v>
      </c>
      <c r="AC1170" s="185" t="s">
        <v>3379</v>
      </c>
      <c r="AD1170" s="185" t="s">
        <v>5474</v>
      </c>
      <c r="AE1170" s="185" t="s">
        <v>5474</v>
      </c>
      <c r="AF1170" s="185" t="s">
        <v>5474</v>
      </c>
      <c r="AG1170" s="185" t="s">
        <v>5474</v>
      </c>
      <c r="AH1170" s="185" t="s">
        <v>5474</v>
      </c>
      <c r="AI1170" s="185" t="s">
        <v>5474</v>
      </c>
      <c r="AJ1170" s="185" t="s">
        <v>5474</v>
      </c>
    </row>
    <row r="1171" spans="28:36">
      <c r="AB1171" s="185">
        <v>4984</v>
      </c>
      <c r="AC1171" s="185" t="s">
        <v>1045</v>
      </c>
      <c r="AD1171" s="185" t="s">
        <v>5474</v>
      </c>
      <c r="AE1171" s="185" t="s">
        <v>5474</v>
      </c>
      <c r="AF1171" s="185" t="s">
        <v>5474</v>
      </c>
      <c r="AG1171" s="185" t="s">
        <v>5474</v>
      </c>
      <c r="AH1171" s="185" t="s">
        <v>5474</v>
      </c>
      <c r="AI1171" s="185" t="s">
        <v>5474</v>
      </c>
      <c r="AJ1171" s="185" t="s">
        <v>5474</v>
      </c>
    </row>
    <row r="1172" spans="28:36">
      <c r="AB1172" s="185">
        <v>4987</v>
      </c>
      <c r="AC1172" s="185" t="s">
        <v>1046</v>
      </c>
      <c r="AD1172" s="185" t="s">
        <v>5474</v>
      </c>
      <c r="AE1172" s="185" t="s">
        <v>5474</v>
      </c>
      <c r="AF1172" s="185" t="s">
        <v>5474</v>
      </c>
      <c r="AG1172" s="185" t="s">
        <v>5474</v>
      </c>
      <c r="AH1172" s="185" t="s">
        <v>5474</v>
      </c>
      <c r="AI1172" s="185" t="s">
        <v>5474</v>
      </c>
      <c r="AJ1172" s="185" t="s">
        <v>5474</v>
      </c>
    </row>
    <row r="1173" spans="28:36">
      <c r="AB1173" s="185">
        <v>4989</v>
      </c>
      <c r="AC1173" s="185" t="s">
        <v>3382</v>
      </c>
      <c r="AD1173" s="185" t="s">
        <v>5474</v>
      </c>
      <c r="AE1173" s="185" t="s">
        <v>5474</v>
      </c>
      <c r="AF1173" s="185" t="s">
        <v>5474</v>
      </c>
      <c r="AG1173" s="185" t="s">
        <v>5474</v>
      </c>
      <c r="AH1173" s="185" t="s">
        <v>5474</v>
      </c>
      <c r="AI1173" s="185" t="s">
        <v>5474</v>
      </c>
      <c r="AJ1173" s="185" t="s">
        <v>5474</v>
      </c>
    </row>
    <row r="1174" spans="28:36">
      <c r="AB1174" s="185">
        <v>4991</v>
      </c>
      <c r="AC1174" s="185" t="s">
        <v>1047</v>
      </c>
      <c r="AD1174" s="185" t="s">
        <v>5474</v>
      </c>
      <c r="AE1174" s="185" t="s">
        <v>5474</v>
      </c>
      <c r="AF1174" s="185" t="s">
        <v>5474</v>
      </c>
      <c r="AG1174" s="185" t="s">
        <v>5474</v>
      </c>
      <c r="AH1174" s="185" t="s">
        <v>5474</v>
      </c>
      <c r="AI1174" s="185" t="s">
        <v>5474</v>
      </c>
      <c r="AJ1174" s="185" t="s">
        <v>5474</v>
      </c>
    </row>
    <row r="1175" spans="28:36">
      <c r="AB1175" s="185">
        <v>4994</v>
      </c>
      <c r="AC1175" s="185" t="s">
        <v>1048</v>
      </c>
      <c r="AD1175" s="185" t="s">
        <v>5474</v>
      </c>
      <c r="AE1175" s="185" t="s">
        <v>5474</v>
      </c>
      <c r="AF1175" s="185" t="s">
        <v>5474</v>
      </c>
      <c r="AG1175" s="185" t="s">
        <v>5474</v>
      </c>
      <c r="AH1175" s="185" t="s">
        <v>5474</v>
      </c>
      <c r="AI1175" s="185" t="s">
        <v>5474</v>
      </c>
      <c r="AJ1175" s="185" t="s">
        <v>5474</v>
      </c>
    </row>
    <row r="1176" spans="28:36">
      <c r="AB1176" s="185">
        <v>4995</v>
      </c>
      <c r="AC1176" s="185" t="s">
        <v>1049</v>
      </c>
      <c r="AD1176" s="185" t="s">
        <v>5474</v>
      </c>
      <c r="AE1176" s="185" t="s">
        <v>5474</v>
      </c>
      <c r="AF1176" s="185" t="s">
        <v>5474</v>
      </c>
      <c r="AG1176" s="185" t="s">
        <v>5474</v>
      </c>
      <c r="AH1176" s="185" t="s">
        <v>5474</v>
      </c>
      <c r="AI1176" s="185" t="s">
        <v>5474</v>
      </c>
      <c r="AJ1176" s="185" t="s">
        <v>5474</v>
      </c>
    </row>
    <row r="1177" spans="28:36">
      <c r="AB1177" s="185">
        <v>4999</v>
      </c>
      <c r="AC1177" s="185" t="s">
        <v>1050</v>
      </c>
      <c r="AD1177" s="185" t="s">
        <v>5474</v>
      </c>
      <c r="AE1177" s="185" t="s">
        <v>5474</v>
      </c>
      <c r="AF1177" s="185" t="s">
        <v>5474</v>
      </c>
      <c r="AG1177" s="185" t="s">
        <v>5474</v>
      </c>
      <c r="AH1177" s="185" t="s">
        <v>5474</v>
      </c>
      <c r="AI1177" s="185" t="s">
        <v>5474</v>
      </c>
      <c r="AJ1177" s="185" t="s">
        <v>5474</v>
      </c>
    </row>
    <row r="1178" spans="28:36">
      <c r="AB1178" s="185">
        <v>5007</v>
      </c>
      <c r="AC1178" s="185" t="s">
        <v>1051</v>
      </c>
      <c r="AD1178" s="185" t="s">
        <v>5474</v>
      </c>
      <c r="AE1178" s="185" t="s">
        <v>5474</v>
      </c>
      <c r="AF1178" s="185" t="s">
        <v>5474</v>
      </c>
      <c r="AG1178" s="185" t="s">
        <v>5474</v>
      </c>
      <c r="AH1178" s="185" t="s">
        <v>5474</v>
      </c>
      <c r="AI1178" s="185" t="s">
        <v>5474</v>
      </c>
      <c r="AJ1178" s="185" t="s">
        <v>5474</v>
      </c>
    </row>
    <row r="1179" spans="28:36">
      <c r="AB1179" s="185">
        <v>5009</v>
      </c>
      <c r="AC1179" s="185" t="s">
        <v>1052</v>
      </c>
      <c r="AD1179" s="185" t="s">
        <v>5474</v>
      </c>
      <c r="AE1179" s="185" t="s">
        <v>5474</v>
      </c>
      <c r="AF1179" s="185" t="s">
        <v>5474</v>
      </c>
      <c r="AG1179" s="185" t="s">
        <v>5474</v>
      </c>
      <c r="AH1179" s="185" t="s">
        <v>5474</v>
      </c>
      <c r="AI1179" s="185" t="s">
        <v>5474</v>
      </c>
      <c r="AJ1179" s="185" t="s">
        <v>5474</v>
      </c>
    </row>
    <row r="1180" spans="28:36">
      <c r="AB1180" s="185">
        <v>5011</v>
      </c>
      <c r="AC1180" s="185" t="s">
        <v>3393</v>
      </c>
      <c r="AD1180" s="185" t="s">
        <v>5474</v>
      </c>
      <c r="AE1180" s="185" t="s">
        <v>5474</v>
      </c>
      <c r="AF1180" s="185" t="s">
        <v>5474</v>
      </c>
      <c r="AG1180" s="185" t="s">
        <v>5474</v>
      </c>
      <c r="AH1180" s="185" t="s">
        <v>5474</v>
      </c>
      <c r="AI1180" s="185" t="s">
        <v>5474</v>
      </c>
      <c r="AJ1180" s="185" t="s">
        <v>5474</v>
      </c>
    </row>
    <row r="1181" spans="28:36">
      <c r="AB1181" s="185">
        <v>5013</v>
      </c>
      <c r="AC1181" s="185" t="s">
        <v>1053</v>
      </c>
      <c r="AD1181" s="185" t="s">
        <v>5474</v>
      </c>
      <c r="AE1181" s="185" t="s">
        <v>5474</v>
      </c>
      <c r="AF1181" s="185" t="s">
        <v>5474</v>
      </c>
      <c r="AG1181" s="185" t="s">
        <v>5474</v>
      </c>
      <c r="AH1181" s="185" t="s">
        <v>5474</v>
      </c>
      <c r="AI1181" s="185" t="s">
        <v>5474</v>
      </c>
      <c r="AJ1181" s="185" t="s">
        <v>5474</v>
      </c>
    </row>
    <row r="1182" spans="28:36">
      <c r="AB1182" s="185">
        <v>5014</v>
      </c>
      <c r="AC1182" s="185" t="s">
        <v>1054</v>
      </c>
      <c r="AD1182" s="185" t="s">
        <v>5474</v>
      </c>
      <c r="AE1182" s="185" t="s">
        <v>5474</v>
      </c>
      <c r="AF1182" s="185" t="s">
        <v>5474</v>
      </c>
      <c r="AG1182" s="185" t="s">
        <v>5474</v>
      </c>
      <c r="AH1182" s="185" t="s">
        <v>5474</v>
      </c>
      <c r="AI1182" s="185" t="s">
        <v>5474</v>
      </c>
      <c r="AJ1182" s="185" t="s">
        <v>5474</v>
      </c>
    </row>
    <row r="1183" spans="28:36">
      <c r="AB1183" s="185">
        <v>5015</v>
      </c>
      <c r="AC1183" s="185" t="s">
        <v>1055</v>
      </c>
      <c r="AD1183" s="185" t="s">
        <v>5474</v>
      </c>
      <c r="AE1183" s="185" t="s">
        <v>5474</v>
      </c>
      <c r="AF1183" s="185" t="s">
        <v>5474</v>
      </c>
      <c r="AG1183" s="185" t="s">
        <v>5474</v>
      </c>
      <c r="AH1183" s="185" t="s">
        <v>5474</v>
      </c>
      <c r="AI1183" s="185" t="s">
        <v>5474</v>
      </c>
      <c r="AJ1183" s="185" t="s">
        <v>5474</v>
      </c>
    </row>
    <row r="1184" spans="28:36">
      <c r="AB1184" s="185">
        <v>5016</v>
      </c>
      <c r="AC1184" s="185" t="s">
        <v>1056</v>
      </c>
      <c r="AD1184" s="185" t="s">
        <v>5474</v>
      </c>
      <c r="AE1184" s="185" t="s">
        <v>5474</v>
      </c>
      <c r="AF1184" s="185" t="s">
        <v>5474</v>
      </c>
      <c r="AG1184" s="185" t="s">
        <v>5474</v>
      </c>
      <c r="AH1184" s="185" t="s">
        <v>5474</v>
      </c>
      <c r="AI1184" s="185" t="s">
        <v>5474</v>
      </c>
      <c r="AJ1184" s="185" t="s">
        <v>5474</v>
      </c>
    </row>
    <row r="1185" spans="28:36">
      <c r="AB1185" s="185">
        <v>5102</v>
      </c>
      <c r="AC1185" s="185" t="s">
        <v>1057</v>
      </c>
      <c r="AD1185" s="185" t="s">
        <v>5474</v>
      </c>
      <c r="AE1185" s="185" t="s">
        <v>5474</v>
      </c>
      <c r="AF1185" s="185" t="s">
        <v>5474</v>
      </c>
      <c r="AG1185" s="185" t="s">
        <v>5474</v>
      </c>
      <c r="AH1185" s="185" t="s">
        <v>5474</v>
      </c>
      <c r="AI1185" s="185" t="s">
        <v>5474</v>
      </c>
      <c r="AJ1185" s="185" t="s">
        <v>5474</v>
      </c>
    </row>
    <row r="1186" spans="28:36">
      <c r="AB1186" s="185">
        <v>5201</v>
      </c>
      <c r="AC1186" s="185" t="s">
        <v>1058</v>
      </c>
      <c r="AD1186" s="185" t="s">
        <v>5474</v>
      </c>
      <c r="AE1186" s="185" t="s">
        <v>5474</v>
      </c>
      <c r="AF1186" s="185" t="s">
        <v>5474</v>
      </c>
      <c r="AG1186" s="185" t="s">
        <v>5474</v>
      </c>
      <c r="AH1186" s="185" t="s">
        <v>5474</v>
      </c>
      <c r="AI1186" s="185" t="s">
        <v>5474</v>
      </c>
      <c r="AJ1186" s="185" t="s">
        <v>5474</v>
      </c>
    </row>
    <row r="1187" spans="28:36">
      <c r="AB1187" s="185">
        <v>5202</v>
      </c>
      <c r="AC1187" s="185" t="s">
        <v>1059</v>
      </c>
      <c r="AD1187" s="185" t="s">
        <v>5474</v>
      </c>
      <c r="AE1187" s="185" t="s">
        <v>5474</v>
      </c>
      <c r="AF1187" s="185" t="s">
        <v>5474</v>
      </c>
      <c r="AG1187" s="185" t="s">
        <v>5474</v>
      </c>
      <c r="AH1187" s="185" t="s">
        <v>5474</v>
      </c>
      <c r="AI1187" s="185" t="s">
        <v>5474</v>
      </c>
      <c r="AJ1187" s="185" t="s">
        <v>5474</v>
      </c>
    </row>
    <row r="1188" spans="28:36">
      <c r="AB1188" s="185">
        <v>5203</v>
      </c>
      <c r="AC1188" s="185" t="s">
        <v>1060</v>
      </c>
      <c r="AD1188" s="185" t="s">
        <v>5474</v>
      </c>
      <c r="AE1188" s="185" t="s">
        <v>5474</v>
      </c>
      <c r="AF1188" s="185" t="s">
        <v>5474</v>
      </c>
      <c r="AG1188" s="185" t="s">
        <v>5474</v>
      </c>
      <c r="AH1188" s="185" t="s">
        <v>5474</v>
      </c>
      <c r="AI1188" s="185" t="s">
        <v>5474</v>
      </c>
      <c r="AJ1188" s="185" t="s">
        <v>5474</v>
      </c>
    </row>
    <row r="1189" spans="28:36">
      <c r="AB1189" s="185">
        <v>5205</v>
      </c>
      <c r="AC1189" s="185" t="s">
        <v>1061</v>
      </c>
      <c r="AD1189" s="185" t="s">
        <v>5474</v>
      </c>
      <c r="AE1189" s="185" t="s">
        <v>5474</v>
      </c>
      <c r="AF1189" s="185" t="s">
        <v>5474</v>
      </c>
      <c r="AG1189" s="185" t="s">
        <v>5474</v>
      </c>
      <c r="AH1189" s="185" t="s">
        <v>5474</v>
      </c>
      <c r="AI1189" s="185" t="s">
        <v>5474</v>
      </c>
      <c r="AJ1189" s="185" t="s">
        <v>5474</v>
      </c>
    </row>
    <row r="1190" spans="28:36">
      <c r="AB1190" s="185">
        <v>5206</v>
      </c>
      <c r="AC1190" s="185" t="s">
        <v>1062</v>
      </c>
      <c r="AD1190" s="185" t="s">
        <v>5474</v>
      </c>
      <c r="AE1190" s="185" t="s">
        <v>5474</v>
      </c>
      <c r="AF1190" s="185" t="s">
        <v>5474</v>
      </c>
      <c r="AG1190" s="185" t="s">
        <v>5474</v>
      </c>
      <c r="AH1190" s="185" t="s">
        <v>5474</v>
      </c>
      <c r="AI1190" s="185" t="s">
        <v>5474</v>
      </c>
      <c r="AJ1190" s="185" t="s">
        <v>5474</v>
      </c>
    </row>
    <row r="1191" spans="28:36">
      <c r="AB1191" s="185">
        <v>5209</v>
      </c>
      <c r="AC1191" s="185" t="s">
        <v>1063</v>
      </c>
      <c r="AD1191" s="185" t="s">
        <v>5474</v>
      </c>
      <c r="AE1191" s="185" t="s">
        <v>5474</v>
      </c>
      <c r="AF1191" s="185" t="s">
        <v>5474</v>
      </c>
      <c r="AG1191" s="185" t="s">
        <v>5474</v>
      </c>
      <c r="AH1191" s="185" t="s">
        <v>5474</v>
      </c>
      <c r="AI1191" s="185" t="s">
        <v>5474</v>
      </c>
      <c r="AJ1191" s="185" t="s">
        <v>5474</v>
      </c>
    </row>
    <row r="1192" spans="28:36">
      <c r="AB1192" s="185">
        <v>5210</v>
      </c>
      <c r="AC1192" s="185" t="s">
        <v>1064</v>
      </c>
      <c r="AD1192" s="185" t="s">
        <v>5474</v>
      </c>
      <c r="AE1192" s="185" t="s">
        <v>5474</v>
      </c>
      <c r="AF1192" s="185" t="s">
        <v>5474</v>
      </c>
      <c r="AG1192" s="185" t="s">
        <v>5474</v>
      </c>
      <c r="AH1192" s="185" t="s">
        <v>5474</v>
      </c>
      <c r="AI1192" s="185" t="s">
        <v>5474</v>
      </c>
      <c r="AJ1192" s="185" t="s">
        <v>5474</v>
      </c>
    </row>
    <row r="1193" spans="28:36">
      <c r="AB1193" s="185">
        <v>5211</v>
      </c>
      <c r="AC1193" s="185" t="s">
        <v>1065</v>
      </c>
      <c r="AD1193" s="185" t="s">
        <v>5474</v>
      </c>
      <c r="AE1193" s="185" t="s">
        <v>5474</v>
      </c>
      <c r="AF1193" s="185" t="s">
        <v>5474</v>
      </c>
      <c r="AG1193" s="185" t="s">
        <v>5474</v>
      </c>
      <c r="AH1193" s="185" t="s">
        <v>5474</v>
      </c>
      <c r="AI1193" s="185" t="s">
        <v>5474</v>
      </c>
      <c r="AJ1193" s="185" t="s">
        <v>5474</v>
      </c>
    </row>
    <row r="1194" spans="28:36">
      <c r="AB1194" s="185">
        <v>5212</v>
      </c>
      <c r="AC1194" s="185" t="s">
        <v>1066</v>
      </c>
      <c r="AD1194" s="185" t="s">
        <v>5474</v>
      </c>
      <c r="AE1194" s="185" t="s">
        <v>5474</v>
      </c>
      <c r="AF1194" s="185" t="s">
        <v>5474</v>
      </c>
      <c r="AG1194" s="185" t="s">
        <v>5474</v>
      </c>
      <c r="AH1194" s="185" t="s">
        <v>5474</v>
      </c>
      <c r="AI1194" s="185" t="s">
        <v>5474</v>
      </c>
      <c r="AJ1194" s="185" t="s">
        <v>5474</v>
      </c>
    </row>
    <row r="1195" spans="28:36">
      <c r="AB1195" s="185">
        <v>5213</v>
      </c>
      <c r="AC1195" s="185" t="s">
        <v>1067</v>
      </c>
      <c r="AD1195" s="185" t="s">
        <v>5474</v>
      </c>
      <c r="AE1195" s="185" t="s">
        <v>5474</v>
      </c>
      <c r="AF1195" s="185" t="s">
        <v>5474</v>
      </c>
      <c r="AG1195" s="185" t="s">
        <v>5474</v>
      </c>
      <c r="AH1195" s="185" t="s">
        <v>5474</v>
      </c>
      <c r="AI1195" s="185" t="s">
        <v>5474</v>
      </c>
      <c r="AJ1195" s="185" t="s">
        <v>5474</v>
      </c>
    </row>
    <row r="1196" spans="28:36">
      <c r="AB1196" s="185">
        <v>5215</v>
      </c>
      <c r="AC1196" s="185" t="s">
        <v>1068</v>
      </c>
      <c r="AD1196" s="185" t="s">
        <v>5474</v>
      </c>
      <c r="AE1196" s="185" t="s">
        <v>5474</v>
      </c>
      <c r="AF1196" s="185" t="s">
        <v>5474</v>
      </c>
      <c r="AG1196" s="185" t="s">
        <v>5474</v>
      </c>
      <c r="AH1196" s="185" t="s">
        <v>5474</v>
      </c>
      <c r="AI1196" s="185" t="s">
        <v>5474</v>
      </c>
      <c r="AJ1196" s="185" t="s">
        <v>5474</v>
      </c>
    </row>
    <row r="1197" spans="28:36">
      <c r="AB1197" s="185">
        <v>5216</v>
      </c>
      <c r="AC1197" s="185" t="s">
        <v>3418</v>
      </c>
      <c r="AD1197" s="185" t="s">
        <v>5474</v>
      </c>
      <c r="AE1197" s="185" t="s">
        <v>5474</v>
      </c>
      <c r="AF1197" s="185" t="s">
        <v>5474</v>
      </c>
      <c r="AG1197" s="185" t="s">
        <v>5474</v>
      </c>
      <c r="AH1197" s="185" t="s">
        <v>5474</v>
      </c>
      <c r="AI1197" s="185" t="s">
        <v>5474</v>
      </c>
      <c r="AJ1197" s="185" t="s">
        <v>5474</v>
      </c>
    </row>
    <row r="1198" spans="28:36">
      <c r="AB1198" s="185">
        <v>5220</v>
      </c>
      <c r="AC1198" s="185" t="s">
        <v>5234</v>
      </c>
      <c r="AD1198" s="185" t="s">
        <v>5474</v>
      </c>
      <c r="AE1198" s="185" t="s">
        <v>5474</v>
      </c>
      <c r="AF1198" s="185" t="s">
        <v>5474</v>
      </c>
      <c r="AG1198" s="185" t="s">
        <v>5474</v>
      </c>
      <c r="AH1198" s="185" t="s">
        <v>5474</v>
      </c>
      <c r="AI1198" s="185" t="s">
        <v>5474</v>
      </c>
      <c r="AJ1198" s="185" t="s">
        <v>5474</v>
      </c>
    </row>
    <row r="1199" spans="28:36">
      <c r="AB1199" s="185">
        <v>5222</v>
      </c>
      <c r="AC1199" s="185" t="s">
        <v>3421</v>
      </c>
      <c r="AD1199" s="185" t="s">
        <v>5474</v>
      </c>
      <c r="AE1199" s="185" t="s">
        <v>5474</v>
      </c>
      <c r="AF1199" s="185" t="s">
        <v>5474</v>
      </c>
      <c r="AG1199" s="185" t="s">
        <v>5474</v>
      </c>
      <c r="AH1199" s="185" t="s">
        <v>5474</v>
      </c>
      <c r="AI1199" s="185" t="s">
        <v>5474</v>
      </c>
      <c r="AJ1199" s="185" t="s">
        <v>5474</v>
      </c>
    </row>
    <row r="1200" spans="28:36">
      <c r="AB1200" s="185">
        <v>5225</v>
      </c>
      <c r="AC1200" s="185" t="s">
        <v>1069</v>
      </c>
      <c r="AD1200" s="185" t="s">
        <v>5474</v>
      </c>
      <c r="AE1200" s="185" t="s">
        <v>5474</v>
      </c>
      <c r="AF1200" s="185" t="s">
        <v>5474</v>
      </c>
      <c r="AG1200" s="185" t="s">
        <v>5474</v>
      </c>
      <c r="AH1200" s="185" t="s">
        <v>5474</v>
      </c>
      <c r="AI1200" s="185" t="s">
        <v>5474</v>
      </c>
      <c r="AJ1200" s="185" t="s">
        <v>5474</v>
      </c>
    </row>
    <row r="1201" spans="28:36">
      <c r="AB1201" s="185">
        <v>5227</v>
      </c>
      <c r="AC1201" s="185" t="s">
        <v>1070</v>
      </c>
      <c r="AD1201" s="185" t="s">
        <v>5474</v>
      </c>
      <c r="AE1201" s="185" t="s">
        <v>5474</v>
      </c>
      <c r="AF1201" s="185" t="s">
        <v>5474</v>
      </c>
      <c r="AG1201" s="185" t="s">
        <v>5474</v>
      </c>
      <c r="AH1201" s="185" t="s">
        <v>5474</v>
      </c>
      <c r="AI1201" s="185" t="s">
        <v>5474</v>
      </c>
      <c r="AJ1201" s="185" t="s">
        <v>5474</v>
      </c>
    </row>
    <row r="1202" spans="28:36">
      <c r="AB1202" s="185">
        <v>5228</v>
      </c>
      <c r="AC1202" s="185" t="s">
        <v>3425</v>
      </c>
      <c r="AD1202" s="185" t="s">
        <v>5474</v>
      </c>
      <c r="AE1202" s="185" t="s">
        <v>5474</v>
      </c>
      <c r="AF1202" s="185" t="s">
        <v>5474</v>
      </c>
      <c r="AG1202" s="185" t="s">
        <v>5474</v>
      </c>
      <c r="AH1202" s="185" t="s">
        <v>5474</v>
      </c>
      <c r="AI1202" s="185" t="s">
        <v>5474</v>
      </c>
      <c r="AJ1202" s="185" t="s">
        <v>5474</v>
      </c>
    </row>
    <row r="1203" spans="28:36">
      <c r="AB1203" s="185">
        <v>5229</v>
      </c>
      <c r="AC1203" s="185" t="s">
        <v>5237</v>
      </c>
      <c r="AD1203" s="185" t="s">
        <v>5474</v>
      </c>
      <c r="AE1203" s="185" t="s">
        <v>5474</v>
      </c>
      <c r="AF1203" s="185" t="s">
        <v>5474</v>
      </c>
      <c r="AG1203" s="185" t="s">
        <v>5474</v>
      </c>
      <c r="AH1203" s="185" t="s">
        <v>5474</v>
      </c>
      <c r="AI1203" s="185" t="s">
        <v>5474</v>
      </c>
      <c r="AJ1203" s="185" t="s">
        <v>5474</v>
      </c>
    </row>
    <row r="1204" spans="28:36">
      <c r="AB1204" s="185">
        <v>5230</v>
      </c>
      <c r="AC1204" s="185" t="s">
        <v>1071</v>
      </c>
      <c r="AD1204" s="185" t="s">
        <v>5474</v>
      </c>
      <c r="AE1204" s="185" t="s">
        <v>5474</v>
      </c>
      <c r="AF1204" s="185" t="s">
        <v>5474</v>
      </c>
      <c r="AG1204" s="185" t="s">
        <v>5474</v>
      </c>
      <c r="AH1204" s="185" t="s">
        <v>5474</v>
      </c>
      <c r="AI1204" s="185" t="s">
        <v>5474</v>
      </c>
      <c r="AJ1204" s="185" t="s">
        <v>5474</v>
      </c>
    </row>
    <row r="1205" spans="28:36">
      <c r="AB1205" s="185">
        <v>5233</v>
      </c>
      <c r="AC1205" s="185" t="s">
        <v>3428</v>
      </c>
      <c r="AD1205" s="185" t="s">
        <v>5474</v>
      </c>
      <c r="AE1205" s="185" t="s">
        <v>5474</v>
      </c>
      <c r="AF1205" s="185" t="s">
        <v>5474</v>
      </c>
      <c r="AG1205" s="185" t="s">
        <v>5474</v>
      </c>
      <c r="AH1205" s="185" t="s">
        <v>5474</v>
      </c>
      <c r="AI1205" s="185" t="s">
        <v>5474</v>
      </c>
      <c r="AJ1205" s="185" t="s">
        <v>5474</v>
      </c>
    </row>
    <row r="1206" spans="28:36">
      <c r="AB1206" s="185">
        <v>5234</v>
      </c>
      <c r="AC1206" s="185" t="s">
        <v>1072</v>
      </c>
      <c r="AD1206" s="185" t="s">
        <v>5474</v>
      </c>
      <c r="AE1206" s="185" t="s">
        <v>5474</v>
      </c>
      <c r="AF1206" s="185" t="s">
        <v>5474</v>
      </c>
      <c r="AG1206" s="185" t="s">
        <v>5474</v>
      </c>
      <c r="AH1206" s="185" t="s">
        <v>5474</v>
      </c>
      <c r="AI1206" s="185" t="s">
        <v>5474</v>
      </c>
      <c r="AJ1206" s="185" t="s">
        <v>5474</v>
      </c>
    </row>
    <row r="1207" spans="28:36">
      <c r="AB1207" s="185">
        <v>5240</v>
      </c>
      <c r="AC1207" s="185" t="s">
        <v>3431</v>
      </c>
      <c r="AD1207" s="185" t="s">
        <v>5474</v>
      </c>
      <c r="AE1207" s="185" t="s">
        <v>5474</v>
      </c>
      <c r="AF1207" s="185" t="s">
        <v>5474</v>
      </c>
      <c r="AG1207" s="185" t="s">
        <v>5474</v>
      </c>
      <c r="AH1207" s="185" t="s">
        <v>5474</v>
      </c>
      <c r="AI1207" s="185" t="s">
        <v>5474</v>
      </c>
      <c r="AJ1207" s="185" t="s">
        <v>5474</v>
      </c>
    </row>
    <row r="1208" spans="28:36">
      <c r="AB1208" s="185">
        <v>5243</v>
      </c>
      <c r="AC1208" s="185" t="s">
        <v>1073</v>
      </c>
      <c r="AD1208" s="185" t="s">
        <v>5474</v>
      </c>
      <c r="AE1208" s="185" t="s">
        <v>5474</v>
      </c>
      <c r="AF1208" s="185" t="s">
        <v>5474</v>
      </c>
      <c r="AG1208" s="185" t="s">
        <v>5474</v>
      </c>
      <c r="AH1208" s="185" t="s">
        <v>5474</v>
      </c>
      <c r="AI1208" s="185" t="s">
        <v>5474</v>
      </c>
      <c r="AJ1208" s="185" t="s">
        <v>5474</v>
      </c>
    </row>
    <row r="1209" spans="28:36">
      <c r="AB1209" s="185">
        <v>5244</v>
      </c>
      <c r="AC1209" s="185" t="s">
        <v>3434</v>
      </c>
      <c r="AD1209" s="185" t="s">
        <v>5474</v>
      </c>
      <c r="AE1209" s="185" t="s">
        <v>5474</v>
      </c>
      <c r="AF1209" s="185" t="s">
        <v>5474</v>
      </c>
      <c r="AG1209" s="185" t="s">
        <v>5474</v>
      </c>
      <c r="AH1209" s="185" t="s">
        <v>5474</v>
      </c>
      <c r="AI1209" s="185" t="s">
        <v>5474</v>
      </c>
      <c r="AJ1209" s="185" t="s">
        <v>5474</v>
      </c>
    </row>
    <row r="1210" spans="28:36">
      <c r="AB1210" s="185">
        <v>5245</v>
      </c>
      <c r="AC1210" s="185" t="s">
        <v>1074</v>
      </c>
      <c r="AD1210" s="185" t="s">
        <v>5474</v>
      </c>
      <c r="AE1210" s="185" t="s">
        <v>5474</v>
      </c>
      <c r="AF1210" s="185" t="s">
        <v>5474</v>
      </c>
      <c r="AG1210" s="185" t="s">
        <v>5474</v>
      </c>
      <c r="AH1210" s="185" t="s">
        <v>5474</v>
      </c>
      <c r="AI1210" s="185" t="s">
        <v>5474</v>
      </c>
      <c r="AJ1210" s="185" t="s">
        <v>5474</v>
      </c>
    </row>
    <row r="1211" spans="28:36">
      <c r="AB1211" s="185">
        <v>5248</v>
      </c>
      <c r="AC1211" s="185" t="s">
        <v>3438</v>
      </c>
      <c r="AD1211" s="185" t="s">
        <v>5474</v>
      </c>
      <c r="AE1211" s="185" t="s">
        <v>5474</v>
      </c>
      <c r="AF1211" s="185" t="s">
        <v>5474</v>
      </c>
      <c r="AG1211" s="185" t="s">
        <v>5474</v>
      </c>
      <c r="AH1211" s="185" t="s">
        <v>5474</v>
      </c>
      <c r="AI1211" s="185" t="s">
        <v>5474</v>
      </c>
      <c r="AJ1211" s="185" t="s">
        <v>5474</v>
      </c>
    </row>
    <row r="1212" spans="28:36">
      <c r="AB1212" s="185">
        <v>5251</v>
      </c>
      <c r="AC1212" s="185" t="s">
        <v>1075</v>
      </c>
      <c r="AD1212" s="185" t="s">
        <v>5474</v>
      </c>
      <c r="AE1212" s="185" t="s">
        <v>5474</v>
      </c>
      <c r="AF1212" s="185" t="s">
        <v>5474</v>
      </c>
      <c r="AG1212" s="185" t="s">
        <v>5474</v>
      </c>
      <c r="AH1212" s="185" t="s">
        <v>5474</v>
      </c>
      <c r="AI1212" s="185" t="s">
        <v>5474</v>
      </c>
      <c r="AJ1212" s="185" t="s">
        <v>5474</v>
      </c>
    </row>
    <row r="1213" spans="28:36">
      <c r="AB1213" s="185">
        <v>5255</v>
      </c>
      <c r="AC1213" s="185" t="s">
        <v>1076</v>
      </c>
      <c r="AD1213" s="185" t="s">
        <v>5474</v>
      </c>
      <c r="AE1213" s="185" t="s">
        <v>5474</v>
      </c>
      <c r="AF1213" s="185" t="s">
        <v>5474</v>
      </c>
      <c r="AG1213" s="185" t="s">
        <v>5474</v>
      </c>
      <c r="AH1213" s="185" t="s">
        <v>5474</v>
      </c>
      <c r="AI1213" s="185" t="s">
        <v>5474</v>
      </c>
      <c r="AJ1213" s="185" t="s">
        <v>5474</v>
      </c>
    </row>
    <row r="1214" spans="28:36">
      <c r="AB1214" s="185">
        <v>5256</v>
      </c>
      <c r="AC1214" s="185" t="s">
        <v>3443</v>
      </c>
      <c r="AD1214" s="185" t="s">
        <v>5474</v>
      </c>
      <c r="AE1214" s="185" t="s">
        <v>5474</v>
      </c>
      <c r="AF1214" s="185" t="s">
        <v>5474</v>
      </c>
      <c r="AG1214" s="185" t="s">
        <v>5474</v>
      </c>
      <c r="AH1214" s="185" t="s">
        <v>5474</v>
      </c>
      <c r="AI1214" s="185" t="s">
        <v>5474</v>
      </c>
      <c r="AJ1214" s="185" t="s">
        <v>5474</v>
      </c>
    </row>
    <row r="1215" spans="28:36">
      <c r="AB1215" s="185">
        <v>5258</v>
      </c>
      <c r="AC1215" s="185" t="s">
        <v>1077</v>
      </c>
      <c r="AD1215" s="185" t="s">
        <v>5474</v>
      </c>
      <c r="AE1215" s="185" t="s">
        <v>5474</v>
      </c>
      <c r="AF1215" s="185" t="s">
        <v>5474</v>
      </c>
      <c r="AG1215" s="185" t="s">
        <v>5474</v>
      </c>
      <c r="AH1215" s="185" t="s">
        <v>5474</v>
      </c>
      <c r="AI1215" s="185" t="s">
        <v>5474</v>
      </c>
      <c r="AJ1215" s="185" t="s">
        <v>5474</v>
      </c>
    </row>
    <row r="1216" spans="28:36">
      <c r="AB1216" s="185">
        <v>5259</v>
      </c>
      <c r="AC1216" s="185" t="s">
        <v>1078</v>
      </c>
      <c r="AD1216" s="185" t="s">
        <v>5474</v>
      </c>
      <c r="AE1216" s="185" t="s">
        <v>5474</v>
      </c>
      <c r="AF1216" s="185" t="s">
        <v>5474</v>
      </c>
      <c r="AG1216" s="185" t="s">
        <v>5474</v>
      </c>
      <c r="AH1216" s="185" t="s">
        <v>5474</v>
      </c>
      <c r="AI1216" s="185" t="s">
        <v>5474</v>
      </c>
      <c r="AJ1216" s="185" t="s">
        <v>5474</v>
      </c>
    </row>
    <row r="1217" spans="28:36">
      <c r="AB1217" s="185">
        <v>5262</v>
      </c>
      <c r="AC1217" s="185" t="s">
        <v>3448</v>
      </c>
      <c r="AD1217" s="185" t="s">
        <v>5474</v>
      </c>
      <c r="AE1217" s="185" t="s">
        <v>5474</v>
      </c>
      <c r="AF1217" s="185" t="s">
        <v>5474</v>
      </c>
      <c r="AG1217" s="185" t="s">
        <v>5474</v>
      </c>
      <c r="AH1217" s="185" t="s">
        <v>5474</v>
      </c>
      <c r="AI1217" s="185" t="s">
        <v>5474</v>
      </c>
      <c r="AJ1217" s="185" t="s">
        <v>5474</v>
      </c>
    </row>
    <row r="1218" spans="28:36">
      <c r="AB1218" s="185">
        <v>5263</v>
      </c>
      <c r="AC1218" s="185" t="s">
        <v>1079</v>
      </c>
      <c r="AD1218" s="185" t="s">
        <v>5474</v>
      </c>
      <c r="AE1218" s="185" t="s">
        <v>5474</v>
      </c>
      <c r="AF1218" s="185" t="s">
        <v>5474</v>
      </c>
      <c r="AG1218" s="185" t="s">
        <v>5474</v>
      </c>
      <c r="AH1218" s="185" t="s">
        <v>5474</v>
      </c>
      <c r="AI1218" s="185" t="s">
        <v>5474</v>
      </c>
      <c r="AJ1218" s="185" t="s">
        <v>5474</v>
      </c>
    </row>
    <row r="1219" spans="28:36">
      <c r="AB1219" s="185">
        <v>5264</v>
      </c>
      <c r="AC1219" s="185" t="s">
        <v>1080</v>
      </c>
      <c r="AD1219" s="185" t="s">
        <v>5474</v>
      </c>
      <c r="AE1219" s="185" t="s">
        <v>5474</v>
      </c>
      <c r="AF1219" s="185" t="s">
        <v>5474</v>
      </c>
      <c r="AG1219" s="185" t="s">
        <v>5474</v>
      </c>
      <c r="AH1219" s="185" t="s">
        <v>5474</v>
      </c>
      <c r="AI1219" s="185" t="s">
        <v>5474</v>
      </c>
      <c r="AJ1219" s="185" t="s">
        <v>5474</v>
      </c>
    </row>
    <row r="1220" spans="28:36">
      <c r="AB1220" s="185">
        <v>5267</v>
      </c>
      <c r="AC1220" s="185" t="s">
        <v>3452</v>
      </c>
      <c r="AD1220" s="185" t="s">
        <v>5474</v>
      </c>
      <c r="AE1220" s="185" t="s">
        <v>5474</v>
      </c>
      <c r="AF1220" s="185" t="s">
        <v>5474</v>
      </c>
      <c r="AG1220" s="185" t="s">
        <v>5474</v>
      </c>
      <c r="AH1220" s="185" t="s">
        <v>5474</v>
      </c>
      <c r="AI1220" s="185" t="s">
        <v>5474</v>
      </c>
      <c r="AJ1220" s="185" t="s">
        <v>5474</v>
      </c>
    </row>
    <row r="1221" spans="28:36">
      <c r="AB1221" s="185">
        <v>5269</v>
      </c>
      <c r="AC1221" s="185" t="s">
        <v>1081</v>
      </c>
      <c r="AD1221" s="185" t="s">
        <v>5473</v>
      </c>
      <c r="AE1221" s="185" t="s">
        <v>5474</v>
      </c>
      <c r="AF1221" s="185" t="s">
        <v>5474</v>
      </c>
      <c r="AG1221" s="185" t="s">
        <v>5474</v>
      </c>
      <c r="AH1221" s="185" t="s">
        <v>5474</v>
      </c>
      <c r="AI1221" s="185" t="s">
        <v>5474</v>
      </c>
      <c r="AJ1221" s="185" t="s">
        <v>5473</v>
      </c>
    </row>
    <row r="1222" spans="28:36">
      <c r="AB1222" s="185">
        <v>5271</v>
      </c>
      <c r="AC1222" s="185" t="s">
        <v>3456</v>
      </c>
      <c r="AD1222" s="185" t="s">
        <v>5474</v>
      </c>
      <c r="AE1222" s="185" t="s">
        <v>5474</v>
      </c>
      <c r="AF1222" s="185" t="s">
        <v>5474</v>
      </c>
      <c r="AG1222" s="185" t="s">
        <v>5474</v>
      </c>
      <c r="AH1222" s="185" t="s">
        <v>5474</v>
      </c>
      <c r="AI1222" s="185" t="s">
        <v>5474</v>
      </c>
      <c r="AJ1222" s="185" t="s">
        <v>5474</v>
      </c>
    </row>
    <row r="1223" spans="28:36">
      <c r="AB1223" s="185">
        <v>5272</v>
      </c>
      <c r="AC1223" s="185" t="s">
        <v>1082</v>
      </c>
      <c r="AD1223" s="185" t="s">
        <v>5474</v>
      </c>
      <c r="AE1223" s="185" t="s">
        <v>5474</v>
      </c>
      <c r="AF1223" s="185" t="s">
        <v>5474</v>
      </c>
      <c r="AG1223" s="185" t="s">
        <v>5474</v>
      </c>
      <c r="AH1223" s="185" t="s">
        <v>5474</v>
      </c>
      <c r="AI1223" s="185" t="s">
        <v>5474</v>
      </c>
      <c r="AJ1223" s="185" t="s">
        <v>5474</v>
      </c>
    </row>
    <row r="1224" spans="28:36">
      <c r="AB1224" s="185">
        <v>5274</v>
      </c>
      <c r="AC1224" s="185" t="s">
        <v>1083</v>
      </c>
      <c r="AD1224" s="185" t="s">
        <v>5474</v>
      </c>
      <c r="AE1224" s="185" t="s">
        <v>5474</v>
      </c>
      <c r="AF1224" s="185" t="s">
        <v>5474</v>
      </c>
      <c r="AG1224" s="185" t="s">
        <v>5474</v>
      </c>
      <c r="AH1224" s="185" t="s">
        <v>5474</v>
      </c>
      <c r="AI1224" s="185" t="s">
        <v>5474</v>
      </c>
      <c r="AJ1224" s="185" t="s">
        <v>5474</v>
      </c>
    </row>
    <row r="1225" spans="28:36">
      <c r="AB1225" s="185">
        <v>5276</v>
      </c>
      <c r="AC1225" s="185" t="s">
        <v>1084</v>
      </c>
      <c r="AD1225" s="185" t="s">
        <v>5474</v>
      </c>
      <c r="AE1225" s="185" t="s">
        <v>5474</v>
      </c>
      <c r="AF1225" s="185" t="s">
        <v>5474</v>
      </c>
      <c r="AG1225" s="185" t="s">
        <v>5474</v>
      </c>
      <c r="AH1225" s="185" t="s">
        <v>5474</v>
      </c>
      <c r="AI1225" s="185" t="s">
        <v>5474</v>
      </c>
      <c r="AJ1225" s="185" t="s">
        <v>5474</v>
      </c>
    </row>
    <row r="1226" spans="28:36">
      <c r="AB1226" s="185">
        <v>5277</v>
      </c>
      <c r="AC1226" s="185" t="s">
        <v>3461</v>
      </c>
      <c r="AD1226" s="185" t="s">
        <v>5474</v>
      </c>
      <c r="AE1226" s="185" t="s">
        <v>5474</v>
      </c>
      <c r="AF1226" s="185" t="s">
        <v>5474</v>
      </c>
      <c r="AG1226" s="185" t="s">
        <v>5474</v>
      </c>
      <c r="AH1226" s="185" t="s">
        <v>5474</v>
      </c>
      <c r="AI1226" s="185" t="s">
        <v>5474</v>
      </c>
      <c r="AJ1226" s="185" t="s">
        <v>5474</v>
      </c>
    </row>
    <row r="1227" spans="28:36">
      <c r="AB1227" s="185">
        <v>5278</v>
      </c>
      <c r="AC1227" s="185" t="s">
        <v>1085</v>
      </c>
      <c r="AD1227" s="185" t="s">
        <v>5474</v>
      </c>
      <c r="AE1227" s="185" t="s">
        <v>5474</v>
      </c>
      <c r="AF1227" s="185" t="s">
        <v>5474</v>
      </c>
      <c r="AG1227" s="185" t="s">
        <v>5474</v>
      </c>
      <c r="AH1227" s="185" t="s">
        <v>5474</v>
      </c>
      <c r="AI1227" s="185" t="s">
        <v>5474</v>
      </c>
      <c r="AJ1227" s="185" t="s">
        <v>5474</v>
      </c>
    </row>
    <row r="1228" spans="28:36">
      <c r="AB1228" s="185">
        <v>5281</v>
      </c>
      <c r="AC1228" s="185" t="s">
        <v>1086</v>
      </c>
      <c r="AD1228" s="185" t="s">
        <v>5474</v>
      </c>
      <c r="AE1228" s="185" t="s">
        <v>5474</v>
      </c>
      <c r="AF1228" s="185" t="s">
        <v>5474</v>
      </c>
      <c r="AG1228" s="185" t="s">
        <v>5474</v>
      </c>
      <c r="AH1228" s="185" t="s">
        <v>5474</v>
      </c>
      <c r="AI1228" s="185" t="s">
        <v>5474</v>
      </c>
      <c r="AJ1228" s="185" t="s">
        <v>5474</v>
      </c>
    </row>
    <row r="1229" spans="28:36">
      <c r="AB1229" s="185">
        <v>5283</v>
      </c>
      <c r="AC1229" s="185" t="s">
        <v>3465</v>
      </c>
      <c r="AD1229" s="185" t="s">
        <v>5474</v>
      </c>
      <c r="AE1229" s="185" t="s">
        <v>5474</v>
      </c>
      <c r="AF1229" s="185" t="s">
        <v>5474</v>
      </c>
      <c r="AG1229" s="185" t="s">
        <v>5474</v>
      </c>
      <c r="AH1229" s="185" t="s">
        <v>5474</v>
      </c>
      <c r="AI1229" s="185" t="s">
        <v>5474</v>
      </c>
      <c r="AJ1229" s="185" t="s">
        <v>5474</v>
      </c>
    </row>
    <row r="1230" spans="28:36">
      <c r="AB1230" s="185">
        <v>5284</v>
      </c>
      <c r="AC1230" s="185" t="s">
        <v>1087</v>
      </c>
      <c r="AD1230" s="185" t="s">
        <v>5474</v>
      </c>
      <c r="AE1230" s="185" t="s">
        <v>5474</v>
      </c>
      <c r="AF1230" s="185" t="s">
        <v>5474</v>
      </c>
      <c r="AG1230" s="185" t="s">
        <v>5474</v>
      </c>
      <c r="AH1230" s="185" t="s">
        <v>5474</v>
      </c>
      <c r="AI1230" s="185" t="s">
        <v>5474</v>
      </c>
      <c r="AJ1230" s="185" t="s">
        <v>5474</v>
      </c>
    </row>
    <row r="1231" spans="28:36">
      <c r="AB1231" s="185">
        <v>5285</v>
      </c>
      <c r="AC1231" s="185" t="s">
        <v>1088</v>
      </c>
      <c r="AD1231" s="185" t="s">
        <v>5474</v>
      </c>
      <c r="AE1231" s="185" t="s">
        <v>5474</v>
      </c>
      <c r="AF1231" s="185" t="s">
        <v>5474</v>
      </c>
      <c r="AG1231" s="185" t="s">
        <v>5474</v>
      </c>
      <c r="AH1231" s="185" t="s">
        <v>5474</v>
      </c>
      <c r="AI1231" s="185" t="s">
        <v>5474</v>
      </c>
      <c r="AJ1231" s="185" t="s">
        <v>5474</v>
      </c>
    </row>
    <row r="1232" spans="28:36">
      <c r="AB1232" s="185">
        <v>5286</v>
      </c>
      <c r="AC1232" s="185" t="s">
        <v>3469</v>
      </c>
      <c r="AD1232" s="185" t="s">
        <v>5474</v>
      </c>
      <c r="AE1232" s="185" t="s">
        <v>5474</v>
      </c>
      <c r="AF1232" s="185" t="s">
        <v>5474</v>
      </c>
      <c r="AG1232" s="185" t="s">
        <v>5474</v>
      </c>
      <c r="AH1232" s="185" t="s">
        <v>5474</v>
      </c>
      <c r="AI1232" s="185" t="s">
        <v>5474</v>
      </c>
      <c r="AJ1232" s="185" t="s">
        <v>5474</v>
      </c>
    </row>
    <row r="1233" spans="28:36">
      <c r="AB1233" s="185">
        <v>5287</v>
      </c>
      <c r="AC1233" s="185" t="s">
        <v>1089</v>
      </c>
      <c r="AD1233" s="185" t="s">
        <v>5474</v>
      </c>
      <c r="AE1233" s="185" t="s">
        <v>5474</v>
      </c>
      <c r="AF1233" s="185" t="s">
        <v>5474</v>
      </c>
      <c r="AG1233" s="185" t="s">
        <v>5474</v>
      </c>
      <c r="AH1233" s="185" t="s">
        <v>5474</v>
      </c>
      <c r="AI1233" s="185" t="s">
        <v>5474</v>
      </c>
      <c r="AJ1233" s="185" t="s">
        <v>5474</v>
      </c>
    </row>
    <row r="1234" spans="28:36">
      <c r="AB1234" s="185">
        <v>5288</v>
      </c>
      <c r="AC1234" s="185" t="s">
        <v>1090</v>
      </c>
      <c r="AD1234" s="185" t="s">
        <v>5474</v>
      </c>
      <c r="AE1234" s="185" t="s">
        <v>5474</v>
      </c>
      <c r="AF1234" s="185" t="s">
        <v>5474</v>
      </c>
      <c r="AG1234" s="185" t="s">
        <v>5474</v>
      </c>
      <c r="AH1234" s="185" t="s">
        <v>5474</v>
      </c>
      <c r="AI1234" s="185" t="s">
        <v>5474</v>
      </c>
      <c r="AJ1234" s="185" t="s">
        <v>5474</v>
      </c>
    </row>
    <row r="1235" spans="28:36">
      <c r="AB1235" s="185">
        <v>5289</v>
      </c>
      <c r="AC1235" s="185" t="s">
        <v>1091</v>
      </c>
      <c r="AD1235" s="185" t="s">
        <v>5474</v>
      </c>
      <c r="AE1235" s="185" t="s">
        <v>5474</v>
      </c>
      <c r="AF1235" s="185" t="s">
        <v>5474</v>
      </c>
      <c r="AG1235" s="185" t="s">
        <v>5474</v>
      </c>
      <c r="AH1235" s="185" t="s">
        <v>5474</v>
      </c>
      <c r="AI1235" s="185" t="s">
        <v>5474</v>
      </c>
      <c r="AJ1235" s="185" t="s">
        <v>5474</v>
      </c>
    </row>
    <row r="1236" spans="28:36">
      <c r="AB1236" s="185">
        <v>5291</v>
      </c>
      <c r="AC1236" s="185" t="s">
        <v>1092</v>
      </c>
      <c r="AD1236" s="185" t="s">
        <v>5474</v>
      </c>
      <c r="AE1236" s="185" t="s">
        <v>5474</v>
      </c>
      <c r="AF1236" s="185" t="s">
        <v>5474</v>
      </c>
      <c r="AG1236" s="185" t="s">
        <v>5474</v>
      </c>
      <c r="AH1236" s="185" t="s">
        <v>5474</v>
      </c>
      <c r="AI1236" s="185" t="s">
        <v>5474</v>
      </c>
      <c r="AJ1236" s="185" t="s">
        <v>5474</v>
      </c>
    </row>
    <row r="1237" spans="28:36">
      <c r="AB1237" s="185">
        <v>5294</v>
      </c>
      <c r="AC1237" s="185" t="s">
        <v>3476</v>
      </c>
      <c r="AD1237" s="185" t="s">
        <v>5474</v>
      </c>
      <c r="AE1237" s="185" t="s">
        <v>5474</v>
      </c>
      <c r="AF1237" s="185" t="s">
        <v>5474</v>
      </c>
      <c r="AG1237" s="185" t="s">
        <v>5474</v>
      </c>
      <c r="AH1237" s="185" t="s">
        <v>5474</v>
      </c>
      <c r="AI1237" s="185" t="s">
        <v>5474</v>
      </c>
      <c r="AJ1237" s="185" t="s">
        <v>5474</v>
      </c>
    </row>
    <row r="1238" spans="28:36">
      <c r="AB1238" s="185">
        <v>5295</v>
      </c>
      <c r="AC1238" s="185" t="s">
        <v>5250</v>
      </c>
      <c r="AD1238" s="185" t="s">
        <v>5474</v>
      </c>
      <c r="AE1238" s="185" t="s">
        <v>5474</v>
      </c>
      <c r="AF1238" s="185" t="s">
        <v>5474</v>
      </c>
      <c r="AG1238" s="185" t="s">
        <v>5474</v>
      </c>
      <c r="AH1238" s="185" t="s">
        <v>5474</v>
      </c>
      <c r="AI1238" s="185" t="s">
        <v>5474</v>
      </c>
      <c r="AJ1238" s="185" t="s">
        <v>5474</v>
      </c>
    </row>
    <row r="1239" spans="28:36">
      <c r="AB1239" s="185">
        <v>5297</v>
      </c>
      <c r="AC1239" s="185" t="s">
        <v>3478</v>
      </c>
      <c r="AD1239" s="185" t="s">
        <v>5474</v>
      </c>
      <c r="AE1239" s="185" t="s">
        <v>5474</v>
      </c>
      <c r="AF1239" s="185" t="s">
        <v>5474</v>
      </c>
      <c r="AG1239" s="185" t="s">
        <v>5474</v>
      </c>
      <c r="AH1239" s="185" t="s">
        <v>5474</v>
      </c>
      <c r="AI1239" s="185" t="s">
        <v>5474</v>
      </c>
      <c r="AJ1239" s="185" t="s">
        <v>5474</v>
      </c>
    </row>
    <row r="1240" spans="28:36">
      <c r="AB1240" s="185">
        <v>5299</v>
      </c>
      <c r="AC1240" s="185" t="s">
        <v>3480</v>
      </c>
      <c r="AD1240" s="185" t="s">
        <v>5474</v>
      </c>
      <c r="AE1240" s="185" t="s">
        <v>5474</v>
      </c>
      <c r="AF1240" s="185" t="s">
        <v>5474</v>
      </c>
      <c r="AG1240" s="185" t="s">
        <v>5474</v>
      </c>
      <c r="AH1240" s="185" t="s">
        <v>5474</v>
      </c>
      <c r="AI1240" s="185" t="s">
        <v>5474</v>
      </c>
      <c r="AJ1240" s="185" t="s">
        <v>5474</v>
      </c>
    </row>
    <row r="1241" spans="28:36">
      <c r="AB1241" s="185">
        <v>5301</v>
      </c>
      <c r="AC1241" s="185" t="s">
        <v>1093</v>
      </c>
      <c r="AD1241" s="185" t="s">
        <v>5474</v>
      </c>
      <c r="AE1241" s="185" t="s">
        <v>5474</v>
      </c>
      <c r="AF1241" s="185" t="s">
        <v>5474</v>
      </c>
      <c r="AG1241" s="185" t="s">
        <v>5474</v>
      </c>
      <c r="AH1241" s="185" t="s">
        <v>5474</v>
      </c>
      <c r="AI1241" s="185" t="s">
        <v>5474</v>
      </c>
      <c r="AJ1241" s="185" t="s">
        <v>5474</v>
      </c>
    </row>
    <row r="1242" spans="28:36">
      <c r="AB1242" s="185">
        <v>5302</v>
      </c>
      <c r="AC1242" s="185" t="s">
        <v>1094</v>
      </c>
      <c r="AD1242" s="185" t="s">
        <v>5474</v>
      </c>
      <c r="AE1242" s="185" t="s">
        <v>5474</v>
      </c>
      <c r="AF1242" s="185" t="s">
        <v>5474</v>
      </c>
      <c r="AG1242" s="185" t="s">
        <v>5474</v>
      </c>
      <c r="AH1242" s="185" t="s">
        <v>5474</v>
      </c>
      <c r="AI1242" s="185" t="s">
        <v>5474</v>
      </c>
      <c r="AJ1242" s="185" t="s">
        <v>5474</v>
      </c>
    </row>
    <row r="1243" spans="28:36">
      <c r="AB1243" s="185">
        <v>5304</v>
      </c>
      <c r="AC1243" s="185" t="s">
        <v>1095</v>
      </c>
      <c r="AD1243" s="185" t="s">
        <v>5474</v>
      </c>
      <c r="AE1243" s="185" t="s">
        <v>5474</v>
      </c>
      <c r="AF1243" s="185" t="s">
        <v>5474</v>
      </c>
      <c r="AG1243" s="185" t="s">
        <v>5474</v>
      </c>
      <c r="AH1243" s="185" t="s">
        <v>5474</v>
      </c>
      <c r="AI1243" s="185" t="s">
        <v>5474</v>
      </c>
      <c r="AJ1243" s="185" t="s">
        <v>5474</v>
      </c>
    </row>
    <row r="1244" spans="28:36">
      <c r="AB1244" s="185">
        <v>5305</v>
      </c>
      <c r="AC1244" s="185" t="s">
        <v>1096</v>
      </c>
      <c r="AD1244" s="185" t="s">
        <v>5474</v>
      </c>
      <c r="AE1244" s="185" t="s">
        <v>5474</v>
      </c>
      <c r="AF1244" s="185" t="s">
        <v>5474</v>
      </c>
      <c r="AG1244" s="185" t="s">
        <v>5474</v>
      </c>
      <c r="AH1244" s="185" t="s">
        <v>5474</v>
      </c>
      <c r="AI1244" s="185" t="s">
        <v>5474</v>
      </c>
      <c r="AJ1244" s="185" t="s">
        <v>5474</v>
      </c>
    </row>
    <row r="1245" spans="28:36">
      <c r="AB1245" s="185">
        <v>5306</v>
      </c>
      <c r="AC1245" s="185" t="s">
        <v>1097</v>
      </c>
      <c r="AD1245" s="185" t="s">
        <v>5474</v>
      </c>
      <c r="AE1245" s="185" t="s">
        <v>5474</v>
      </c>
      <c r="AF1245" s="185" t="s">
        <v>5474</v>
      </c>
      <c r="AG1245" s="185" t="s">
        <v>5474</v>
      </c>
      <c r="AH1245" s="185" t="s">
        <v>5474</v>
      </c>
      <c r="AI1245" s="185" t="s">
        <v>5474</v>
      </c>
      <c r="AJ1245" s="185" t="s">
        <v>5474</v>
      </c>
    </row>
    <row r="1246" spans="28:36">
      <c r="AB1246" s="185">
        <v>5309</v>
      </c>
      <c r="AC1246" s="185" t="s">
        <v>1098</v>
      </c>
      <c r="AD1246" s="185" t="s">
        <v>5474</v>
      </c>
      <c r="AE1246" s="185" t="s">
        <v>5474</v>
      </c>
      <c r="AF1246" s="185" t="s">
        <v>5474</v>
      </c>
      <c r="AG1246" s="185" t="s">
        <v>5474</v>
      </c>
      <c r="AH1246" s="185" t="s">
        <v>5474</v>
      </c>
      <c r="AI1246" s="185" t="s">
        <v>5474</v>
      </c>
      <c r="AJ1246" s="185" t="s">
        <v>5474</v>
      </c>
    </row>
    <row r="1247" spans="28:36">
      <c r="AB1247" s="185">
        <v>5310</v>
      </c>
      <c r="AC1247" s="185" t="s">
        <v>1099</v>
      </c>
      <c r="AD1247" s="185" t="s">
        <v>5474</v>
      </c>
      <c r="AE1247" s="185" t="s">
        <v>5474</v>
      </c>
      <c r="AF1247" s="185" t="s">
        <v>5474</v>
      </c>
      <c r="AG1247" s="185" t="s">
        <v>5474</v>
      </c>
      <c r="AH1247" s="185" t="s">
        <v>5474</v>
      </c>
      <c r="AI1247" s="185" t="s">
        <v>5474</v>
      </c>
      <c r="AJ1247" s="185" t="s">
        <v>5474</v>
      </c>
    </row>
    <row r="1248" spans="28:36">
      <c r="AB1248" s="185">
        <v>5312</v>
      </c>
      <c r="AC1248" s="185" t="s">
        <v>1100</v>
      </c>
      <c r="AD1248" s="185" t="s">
        <v>5474</v>
      </c>
      <c r="AE1248" s="185" t="s">
        <v>5474</v>
      </c>
      <c r="AF1248" s="185" t="s">
        <v>5474</v>
      </c>
      <c r="AG1248" s="185" t="s">
        <v>5474</v>
      </c>
      <c r="AH1248" s="185" t="s">
        <v>5474</v>
      </c>
      <c r="AI1248" s="185" t="s">
        <v>5474</v>
      </c>
      <c r="AJ1248" s="185" t="s">
        <v>5474</v>
      </c>
    </row>
    <row r="1249" spans="28:36">
      <c r="AB1249" s="185">
        <v>5314</v>
      </c>
      <c r="AC1249" s="185" t="s">
        <v>1101</v>
      </c>
      <c r="AD1249" s="185" t="s">
        <v>5474</v>
      </c>
      <c r="AE1249" s="185" t="s">
        <v>5474</v>
      </c>
      <c r="AF1249" s="185" t="s">
        <v>5474</v>
      </c>
      <c r="AG1249" s="185" t="s">
        <v>5474</v>
      </c>
      <c r="AH1249" s="185" t="s">
        <v>5474</v>
      </c>
      <c r="AI1249" s="185" t="s">
        <v>5474</v>
      </c>
      <c r="AJ1249" s="185" t="s">
        <v>5474</v>
      </c>
    </row>
    <row r="1250" spans="28:36">
      <c r="AB1250" s="185">
        <v>5315</v>
      </c>
      <c r="AC1250" s="185" t="s">
        <v>1102</v>
      </c>
      <c r="AD1250" s="185" t="s">
        <v>5474</v>
      </c>
      <c r="AE1250" s="185" t="s">
        <v>5474</v>
      </c>
      <c r="AF1250" s="185" t="s">
        <v>5474</v>
      </c>
      <c r="AG1250" s="185" t="s">
        <v>5474</v>
      </c>
      <c r="AH1250" s="185" t="s">
        <v>5474</v>
      </c>
      <c r="AI1250" s="185" t="s">
        <v>5474</v>
      </c>
      <c r="AJ1250" s="185" t="s">
        <v>5474</v>
      </c>
    </row>
    <row r="1251" spans="28:36">
      <c r="AB1251" s="185">
        <v>5317</v>
      </c>
      <c r="AC1251" s="185" t="s">
        <v>1103</v>
      </c>
      <c r="AD1251" s="185" t="s">
        <v>5474</v>
      </c>
      <c r="AE1251" s="185" t="s">
        <v>5474</v>
      </c>
      <c r="AF1251" s="185" t="s">
        <v>5474</v>
      </c>
      <c r="AG1251" s="185" t="s">
        <v>5474</v>
      </c>
      <c r="AH1251" s="185" t="s">
        <v>5474</v>
      </c>
      <c r="AI1251" s="185" t="s">
        <v>5474</v>
      </c>
      <c r="AJ1251" s="185" t="s">
        <v>5474</v>
      </c>
    </row>
    <row r="1252" spans="28:36">
      <c r="AB1252" s="185">
        <v>5321</v>
      </c>
      <c r="AC1252" s="185" t="s">
        <v>1104</v>
      </c>
      <c r="AD1252" s="185" t="s">
        <v>5474</v>
      </c>
      <c r="AE1252" s="185" t="s">
        <v>5474</v>
      </c>
      <c r="AF1252" s="185" t="s">
        <v>5474</v>
      </c>
      <c r="AG1252" s="185" t="s">
        <v>5474</v>
      </c>
      <c r="AH1252" s="185" t="s">
        <v>5474</v>
      </c>
      <c r="AI1252" s="185" t="s">
        <v>5474</v>
      </c>
      <c r="AJ1252" s="185" t="s">
        <v>5474</v>
      </c>
    </row>
    <row r="1253" spans="28:36">
      <c r="AB1253" s="185">
        <v>5324</v>
      </c>
      <c r="AC1253" s="185" t="s">
        <v>1105</v>
      </c>
      <c r="AD1253" s="185" t="s">
        <v>5474</v>
      </c>
      <c r="AE1253" s="185" t="s">
        <v>5474</v>
      </c>
      <c r="AF1253" s="185" t="s">
        <v>5474</v>
      </c>
      <c r="AG1253" s="185" t="s">
        <v>5474</v>
      </c>
      <c r="AH1253" s="185" t="s">
        <v>5474</v>
      </c>
      <c r="AI1253" s="185" t="s">
        <v>5474</v>
      </c>
      <c r="AJ1253" s="185" t="s">
        <v>5474</v>
      </c>
    </row>
    <row r="1254" spans="28:36">
      <c r="AB1254" s="185">
        <v>5328</v>
      </c>
      <c r="AC1254" s="185" t="s">
        <v>1106</v>
      </c>
      <c r="AD1254" s="185" t="s">
        <v>5474</v>
      </c>
      <c r="AE1254" s="185" t="s">
        <v>5474</v>
      </c>
      <c r="AF1254" s="185" t="s">
        <v>5474</v>
      </c>
      <c r="AG1254" s="185" t="s">
        <v>5474</v>
      </c>
      <c r="AH1254" s="185" t="s">
        <v>5474</v>
      </c>
      <c r="AI1254" s="185" t="s">
        <v>5474</v>
      </c>
      <c r="AJ1254" s="185" t="s">
        <v>5474</v>
      </c>
    </row>
    <row r="1255" spans="28:36">
      <c r="AB1255" s="185">
        <v>5340</v>
      </c>
      <c r="AC1255" s="185" t="s">
        <v>1107</v>
      </c>
      <c r="AD1255" s="185" t="s">
        <v>5474</v>
      </c>
      <c r="AE1255" s="185" t="s">
        <v>5474</v>
      </c>
      <c r="AF1255" s="185" t="s">
        <v>5474</v>
      </c>
      <c r="AG1255" s="185" t="s">
        <v>5474</v>
      </c>
      <c r="AH1255" s="185" t="s">
        <v>5474</v>
      </c>
      <c r="AI1255" s="185" t="s">
        <v>5474</v>
      </c>
      <c r="AJ1255" s="185" t="s">
        <v>5474</v>
      </c>
    </row>
    <row r="1256" spans="28:36">
      <c r="AB1256" s="185">
        <v>5344</v>
      </c>
      <c r="AC1256" s="185" t="s">
        <v>1108</v>
      </c>
      <c r="AD1256" s="185" t="s">
        <v>5474</v>
      </c>
      <c r="AE1256" s="185" t="s">
        <v>5474</v>
      </c>
      <c r="AF1256" s="185" t="s">
        <v>5474</v>
      </c>
      <c r="AG1256" s="185" t="s">
        <v>5474</v>
      </c>
      <c r="AH1256" s="185" t="s">
        <v>5474</v>
      </c>
      <c r="AI1256" s="185" t="s">
        <v>5474</v>
      </c>
      <c r="AJ1256" s="185" t="s">
        <v>5474</v>
      </c>
    </row>
    <row r="1257" spans="28:36">
      <c r="AB1257" s="185">
        <v>5345</v>
      </c>
      <c r="AC1257" s="185" t="s">
        <v>1109</v>
      </c>
      <c r="AD1257" s="185" t="s">
        <v>5474</v>
      </c>
      <c r="AE1257" s="185" t="s">
        <v>5474</v>
      </c>
      <c r="AF1257" s="185" t="s">
        <v>5474</v>
      </c>
      <c r="AG1257" s="185" t="s">
        <v>5474</v>
      </c>
      <c r="AH1257" s="185" t="s">
        <v>5474</v>
      </c>
      <c r="AI1257" s="185" t="s">
        <v>5474</v>
      </c>
      <c r="AJ1257" s="185" t="s">
        <v>5474</v>
      </c>
    </row>
    <row r="1258" spans="28:36">
      <c r="AB1258" s="185">
        <v>5347</v>
      </c>
      <c r="AC1258" s="185" t="s">
        <v>1110</v>
      </c>
      <c r="AD1258" s="185" t="s">
        <v>5473</v>
      </c>
      <c r="AE1258" s="185" t="s">
        <v>5474</v>
      </c>
      <c r="AF1258" s="185" t="s">
        <v>5474</v>
      </c>
      <c r="AG1258" s="185" t="s">
        <v>5474</v>
      </c>
      <c r="AH1258" s="185" t="s">
        <v>5474</v>
      </c>
      <c r="AI1258" s="185" t="s">
        <v>5474</v>
      </c>
      <c r="AJ1258" s="185" t="s">
        <v>5473</v>
      </c>
    </row>
    <row r="1259" spans="28:36">
      <c r="AB1259" s="185">
        <v>5348</v>
      </c>
      <c r="AC1259" s="185" t="s">
        <v>1111</v>
      </c>
      <c r="AD1259" s="185" t="s">
        <v>5474</v>
      </c>
      <c r="AE1259" s="185" t="s">
        <v>5474</v>
      </c>
      <c r="AF1259" s="185" t="s">
        <v>5474</v>
      </c>
      <c r="AG1259" s="185" t="s">
        <v>5474</v>
      </c>
      <c r="AH1259" s="185" t="s">
        <v>5474</v>
      </c>
      <c r="AI1259" s="185" t="s">
        <v>5474</v>
      </c>
      <c r="AJ1259" s="185" t="s">
        <v>5474</v>
      </c>
    </row>
    <row r="1260" spans="28:36">
      <c r="AB1260" s="185">
        <v>5349</v>
      </c>
      <c r="AC1260" s="185" t="s">
        <v>1112</v>
      </c>
      <c r="AD1260" s="185" t="s">
        <v>5474</v>
      </c>
      <c r="AE1260" s="185" t="s">
        <v>5474</v>
      </c>
      <c r="AF1260" s="185" t="s">
        <v>5474</v>
      </c>
      <c r="AG1260" s="185" t="s">
        <v>5474</v>
      </c>
      <c r="AH1260" s="185" t="s">
        <v>5474</v>
      </c>
      <c r="AI1260" s="185" t="s">
        <v>5474</v>
      </c>
      <c r="AJ1260" s="185" t="s">
        <v>5474</v>
      </c>
    </row>
    <row r="1261" spans="28:36">
      <c r="AB1261" s="185">
        <v>5351</v>
      </c>
      <c r="AC1261" s="185" t="s">
        <v>1113</v>
      </c>
      <c r="AD1261" s="185" t="s">
        <v>5474</v>
      </c>
      <c r="AE1261" s="185" t="s">
        <v>5474</v>
      </c>
      <c r="AF1261" s="185" t="s">
        <v>5474</v>
      </c>
      <c r="AG1261" s="185" t="s">
        <v>5474</v>
      </c>
      <c r="AH1261" s="185" t="s">
        <v>5474</v>
      </c>
      <c r="AI1261" s="185" t="s">
        <v>5474</v>
      </c>
      <c r="AJ1261" s="185" t="s">
        <v>5474</v>
      </c>
    </row>
    <row r="1262" spans="28:36">
      <c r="AB1262" s="185">
        <v>5353</v>
      </c>
      <c r="AC1262" s="185" t="s">
        <v>1114</v>
      </c>
      <c r="AD1262" s="185" t="s">
        <v>5474</v>
      </c>
      <c r="AE1262" s="185" t="s">
        <v>5474</v>
      </c>
      <c r="AF1262" s="185" t="s">
        <v>5474</v>
      </c>
      <c r="AG1262" s="185" t="s">
        <v>5474</v>
      </c>
      <c r="AH1262" s="185" t="s">
        <v>5474</v>
      </c>
      <c r="AI1262" s="185" t="s">
        <v>5474</v>
      </c>
      <c r="AJ1262" s="185" t="s">
        <v>5474</v>
      </c>
    </row>
    <row r="1263" spans="28:36">
      <c r="AB1263" s="185">
        <v>5355</v>
      </c>
      <c r="AC1263" s="185" t="s">
        <v>1115</v>
      </c>
      <c r="AD1263" s="185" t="s">
        <v>5474</v>
      </c>
      <c r="AE1263" s="185" t="s">
        <v>5474</v>
      </c>
      <c r="AF1263" s="185" t="s">
        <v>5474</v>
      </c>
      <c r="AG1263" s="185" t="s">
        <v>5474</v>
      </c>
      <c r="AH1263" s="185" t="s">
        <v>5474</v>
      </c>
      <c r="AI1263" s="185" t="s">
        <v>5474</v>
      </c>
      <c r="AJ1263" s="185" t="s">
        <v>5474</v>
      </c>
    </row>
    <row r="1264" spans="28:36">
      <c r="AB1264" s="185">
        <v>5356</v>
      </c>
      <c r="AC1264" s="185" t="s">
        <v>1116</v>
      </c>
      <c r="AD1264" s="185" t="s">
        <v>5474</v>
      </c>
      <c r="AE1264" s="185" t="s">
        <v>5474</v>
      </c>
      <c r="AF1264" s="185" t="s">
        <v>5474</v>
      </c>
      <c r="AG1264" s="185" t="s">
        <v>5474</v>
      </c>
      <c r="AH1264" s="185" t="s">
        <v>5474</v>
      </c>
      <c r="AI1264" s="185" t="s">
        <v>5474</v>
      </c>
      <c r="AJ1264" s="185" t="s">
        <v>5474</v>
      </c>
    </row>
    <row r="1265" spans="28:36">
      <c r="AB1265" s="185">
        <v>5364</v>
      </c>
      <c r="AC1265" s="185" t="s">
        <v>1117</v>
      </c>
      <c r="AD1265" s="185" t="s">
        <v>5474</v>
      </c>
      <c r="AE1265" s="185" t="s">
        <v>5474</v>
      </c>
      <c r="AF1265" s="185" t="s">
        <v>5474</v>
      </c>
      <c r="AG1265" s="185" t="s">
        <v>5474</v>
      </c>
      <c r="AH1265" s="185" t="s">
        <v>5474</v>
      </c>
      <c r="AI1265" s="185" t="s">
        <v>5474</v>
      </c>
      <c r="AJ1265" s="185" t="s">
        <v>5474</v>
      </c>
    </row>
    <row r="1266" spans="28:36">
      <c r="AB1266" s="185">
        <v>5371</v>
      </c>
      <c r="AC1266" s="185" t="s">
        <v>1118</v>
      </c>
      <c r="AD1266" s="185" t="s">
        <v>5474</v>
      </c>
      <c r="AE1266" s="185" t="s">
        <v>5474</v>
      </c>
      <c r="AF1266" s="185" t="s">
        <v>5474</v>
      </c>
      <c r="AG1266" s="185" t="s">
        <v>5474</v>
      </c>
      <c r="AH1266" s="185" t="s">
        <v>5474</v>
      </c>
      <c r="AI1266" s="185" t="s">
        <v>5474</v>
      </c>
      <c r="AJ1266" s="185" t="s">
        <v>5474</v>
      </c>
    </row>
    <row r="1267" spans="28:36">
      <c r="AB1267" s="185">
        <v>5381</v>
      </c>
      <c r="AC1267" s="185" t="s">
        <v>1119</v>
      </c>
      <c r="AD1267" s="185" t="s">
        <v>5474</v>
      </c>
      <c r="AE1267" s="185" t="s">
        <v>5474</v>
      </c>
      <c r="AF1267" s="185" t="s">
        <v>5474</v>
      </c>
      <c r="AG1267" s="185" t="s">
        <v>5474</v>
      </c>
      <c r="AH1267" s="185" t="s">
        <v>5474</v>
      </c>
      <c r="AI1267" s="185" t="s">
        <v>5474</v>
      </c>
      <c r="AJ1267" s="185" t="s">
        <v>5474</v>
      </c>
    </row>
    <row r="1268" spans="28:36">
      <c r="AB1268" s="185">
        <v>5383</v>
      </c>
      <c r="AC1268" s="185" t="s">
        <v>1120</v>
      </c>
      <c r="AD1268" s="185" t="s">
        <v>5474</v>
      </c>
      <c r="AE1268" s="185" t="s">
        <v>5474</v>
      </c>
      <c r="AF1268" s="185" t="s">
        <v>5474</v>
      </c>
      <c r="AG1268" s="185" t="s">
        <v>5474</v>
      </c>
      <c r="AH1268" s="185" t="s">
        <v>5474</v>
      </c>
      <c r="AI1268" s="185" t="s">
        <v>5474</v>
      </c>
      <c r="AJ1268" s="185" t="s">
        <v>5474</v>
      </c>
    </row>
    <row r="1269" spans="28:36">
      <c r="AB1269" s="185">
        <v>5386</v>
      </c>
      <c r="AC1269" s="185" t="s">
        <v>1121</v>
      </c>
      <c r="AD1269" s="185" t="s">
        <v>5474</v>
      </c>
      <c r="AE1269" s="185" t="s">
        <v>5474</v>
      </c>
      <c r="AF1269" s="185" t="s">
        <v>5474</v>
      </c>
      <c r="AG1269" s="185" t="s">
        <v>5474</v>
      </c>
      <c r="AH1269" s="185" t="s">
        <v>5474</v>
      </c>
      <c r="AI1269" s="185" t="s">
        <v>5474</v>
      </c>
      <c r="AJ1269" s="185" t="s">
        <v>5474</v>
      </c>
    </row>
    <row r="1270" spans="28:36">
      <c r="AB1270" s="185">
        <v>5388</v>
      </c>
      <c r="AC1270" s="185" t="s">
        <v>1122</v>
      </c>
      <c r="AD1270" s="185" t="s">
        <v>5474</v>
      </c>
      <c r="AE1270" s="185" t="s">
        <v>5474</v>
      </c>
      <c r="AF1270" s="185" t="s">
        <v>5474</v>
      </c>
      <c r="AG1270" s="185" t="s">
        <v>5474</v>
      </c>
      <c r="AH1270" s="185" t="s">
        <v>5474</v>
      </c>
      <c r="AI1270" s="185" t="s">
        <v>5474</v>
      </c>
      <c r="AJ1270" s="185" t="s">
        <v>5474</v>
      </c>
    </row>
    <row r="1271" spans="28:36">
      <c r="AB1271" s="185">
        <v>5392</v>
      </c>
      <c r="AC1271" s="185" t="s">
        <v>1123</v>
      </c>
      <c r="AD1271" s="185" t="s">
        <v>5474</v>
      </c>
      <c r="AE1271" s="185" t="s">
        <v>5474</v>
      </c>
      <c r="AF1271" s="185" t="s">
        <v>5474</v>
      </c>
      <c r="AG1271" s="185" t="s">
        <v>5474</v>
      </c>
      <c r="AH1271" s="185" t="s">
        <v>5474</v>
      </c>
      <c r="AI1271" s="185" t="s">
        <v>5474</v>
      </c>
      <c r="AJ1271" s="185" t="s">
        <v>5474</v>
      </c>
    </row>
    <row r="1272" spans="28:36">
      <c r="AB1272" s="185">
        <v>5398</v>
      </c>
      <c r="AC1272" s="185" t="s">
        <v>3525</v>
      </c>
      <c r="AD1272" s="185" t="s">
        <v>5474</v>
      </c>
      <c r="AE1272" s="185" t="s">
        <v>5474</v>
      </c>
      <c r="AF1272" s="185" t="s">
        <v>5474</v>
      </c>
      <c r="AG1272" s="185" t="s">
        <v>5474</v>
      </c>
      <c r="AH1272" s="185" t="s">
        <v>5474</v>
      </c>
      <c r="AI1272" s="185" t="s">
        <v>5474</v>
      </c>
      <c r="AJ1272" s="185" t="s">
        <v>5474</v>
      </c>
    </row>
    <row r="1273" spans="28:36">
      <c r="AB1273" s="185">
        <v>5403</v>
      </c>
      <c r="AC1273" s="185" t="s">
        <v>1124</v>
      </c>
      <c r="AD1273" s="185" t="s">
        <v>5474</v>
      </c>
      <c r="AE1273" s="185" t="s">
        <v>5474</v>
      </c>
      <c r="AF1273" s="185" t="s">
        <v>5474</v>
      </c>
      <c r="AG1273" s="185" t="s">
        <v>5474</v>
      </c>
      <c r="AH1273" s="185" t="s">
        <v>5474</v>
      </c>
      <c r="AI1273" s="185" t="s">
        <v>5474</v>
      </c>
      <c r="AJ1273" s="185" t="s">
        <v>5474</v>
      </c>
    </row>
    <row r="1274" spans="28:36">
      <c r="AB1274" s="185">
        <v>5410</v>
      </c>
      <c r="AC1274" s="185" t="s">
        <v>1125</v>
      </c>
      <c r="AD1274" s="185" t="s">
        <v>5474</v>
      </c>
      <c r="AE1274" s="185" t="s">
        <v>5474</v>
      </c>
      <c r="AF1274" s="185" t="s">
        <v>5474</v>
      </c>
      <c r="AG1274" s="185" t="s">
        <v>5474</v>
      </c>
      <c r="AH1274" s="185" t="s">
        <v>5474</v>
      </c>
      <c r="AI1274" s="185" t="s">
        <v>5474</v>
      </c>
      <c r="AJ1274" s="185" t="s">
        <v>5474</v>
      </c>
    </row>
    <row r="1275" spans="28:36">
      <c r="AB1275" s="185">
        <v>5425</v>
      </c>
      <c r="AC1275" s="185" t="s">
        <v>1126</v>
      </c>
      <c r="AD1275" s="185" t="s">
        <v>5474</v>
      </c>
      <c r="AE1275" s="185" t="s">
        <v>5474</v>
      </c>
      <c r="AF1275" s="185" t="s">
        <v>5474</v>
      </c>
      <c r="AG1275" s="185" t="s">
        <v>5474</v>
      </c>
      <c r="AH1275" s="185" t="s">
        <v>5474</v>
      </c>
      <c r="AI1275" s="185" t="s">
        <v>5474</v>
      </c>
      <c r="AJ1275" s="185" t="s">
        <v>5474</v>
      </c>
    </row>
    <row r="1276" spans="28:36">
      <c r="AB1276" s="185">
        <v>5426</v>
      </c>
      <c r="AC1276" s="185" t="s">
        <v>1127</v>
      </c>
      <c r="AD1276" s="185" t="s">
        <v>5474</v>
      </c>
      <c r="AE1276" s="185" t="s">
        <v>5474</v>
      </c>
      <c r="AF1276" s="185" t="s">
        <v>5474</v>
      </c>
      <c r="AG1276" s="185" t="s">
        <v>5474</v>
      </c>
      <c r="AH1276" s="185" t="s">
        <v>5474</v>
      </c>
      <c r="AI1276" s="185" t="s">
        <v>5474</v>
      </c>
      <c r="AJ1276" s="185" t="s">
        <v>5474</v>
      </c>
    </row>
    <row r="1277" spans="28:36">
      <c r="AB1277" s="185">
        <v>5432</v>
      </c>
      <c r="AC1277" s="185" t="s">
        <v>1128</v>
      </c>
      <c r="AD1277" s="185" t="s">
        <v>5474</v>
      </c>
      <c r="AE1277" s="185" t="s">
        <v>5474</v>
      </c>
      <c r="AF1277" s="185" t="s">
        <v>5474</v>
      </c>
      <c r="AG1277" s="185" t="s">
        <v>5474</v>
      </c>
      <c r="AH1277" s="185" t="s">
        <v>5474</v>
      </c>
      <c r="AI1277" s="185" t="s">
        <v>5474</v>
      </c>
      <c r="AJ1277" s="185" t="s">
        <v>5474</v>
      </c>
    </row>
    <row r="1278" spans="28:36">
      <c r="AB1278" s="185">
        <v>5434</v>
      </c>
      <c r="AC1278" s="185" t="s">
        <v>1129</v>
      </c>
      <c r="AD1278" s="185" t="s">
        <v>5474</v>
      </c>
      <c r="AE1278" s="185" t="s">
        <v>5474</v>
      </c>
      <c r="AF1278" s="185" t="s">
        <v>5474</v>
      </c>
      <c r="AG1278" s="185" t="s">
        <v>5474</v>
      </c>
      <c r="AH1278" s="185" t="s">
        <v>5474</v>
      </c>
      <c r="AI1278" s="185" t="s">
        <v>5474</v>
      </c>
      <c r="AJ1278" s="185" t="s">
        <v>5474</v>
      </c>
    </row>
    <row r="1279" spans="28:36">
      <c r="AB1279" s="185">
        <v>5438</v>
      </c>
      <c r="AC1279" s="185" t="s">
        <v>1130</v>
      </c>
      <c r="AD1279" s="185" t="s">
        <v>5474</v>
      </c>
      <c r="AE1279" s="185" t="s">
        <v>5474</v>
      </c>
      <c r="AF1279" s="185" t="s">
        <v>5474</v>
      </c>
      <c r="AG1279" s="185" t="s">
        <v>5474</v>
      </c>
      <c r="AH1279" s="185" t="s">
        <v>5474</v>
      </c>
      <c r="AI1279" s="185" t="s">
        <v>5474</v>
      </c>
      <c r="AJ1279" s="185" t="s">
        <v>5474</v>
      </c>
    </row>
    <row r="1280" spans="28:36">
      <c r="AB1280" s="185">
        <v>5439</v>
      </c>
      <c r="AC1280" s="185" t="s">
        <v>1131</v>
      </c>
      <c r="AD1280" s="185" t="s">
        <v>5474</v>
      </c>
      <c r="AE1280" s="185" t="s">
        <v>5474</v>
      </c>
      <c r="AF1280" s="185" t="s">
        <v>5474</v>
      </c>
      <c r="AG1280" s="185" t="s">
        <v>5474</v>
      </c>
      <c r="AH1280" s="185" t="s">
        <v>5474</v>
      </c>
      <c r="AI1280" s="185" t="s">
        <v>5474</v>
      </c>
      <c r="AJ1280" s="185" t="s">
        <v>5474</v>
      </c>
    </row>
    <row r="1281" spans="28:36">
      <c r="AB1281" s="185">
        <v>5443</v>
      </c>
      <c r="AC1281" s="185" t="s">
        <v>1132</v>
      </c>
      <c r="AD1281" s="185" t="s">
        <v>5474</v>
      </c>
      <c r="AE1281" s="185" t="s">
        <v>5474</v>
      </c>
      <c r="AF1281" s="185" t="s">
        <v>5474</v>
      </c>
      <c r="AG1281" s="185" t="s">
        <v>5474</v>
      </c>
      <c r="AH1281" s="185" t="s">
        <v>5474</v>
      </c>
      <c r="AI1281" s="185" t="s">
        <v>5474</v>
      </c>
      <c r="AJ1281" s="185" t="s">
        <v>5474</v>
      </c>
    </row>
    <row r="1282" spans="28:36">
      <c r="AB1282" s="185">
        <v>5450</v>
      </c>
      <c r="AC1282" s="185" t="s">
        <v>1133</v>
      </c>
      <c r="AD1282" s="185" t="s">
        <v>5474</v>
      </c>
      <c r="AE1282" s="185" t="s">
        <v>5474</v>
      </c>
      <c r="AF1282" s="185" t="s">
        <v>5474</v>
      </c>
      <c r="AG1282" s="185" t="s">
        <v>5474</v>
      </c>
      <c r="AH1282" s="185" t="s">
        <v>5474</v>
      </c>
      <c r="AI1282" s="185" t="s">
        <v>5474</v>
      </c>
      <c r="AJ1282" s="185" t="s">
        <v>5474</v>
      </c>
    </row>
    <row r="1283" spans="28:36">
      <c r="AB1283" s="185">
        <v>5452</v>
      </c>
      <c r="AC1283" s="185" t="s">
        <v>1134</v>
      </c>
      <c r="AD1283" s="185" t="s">
        <v>5474</v>
      </c>
      <c r="AE1283" s="185" t="s">
        <v>5474</v>
      </c>
      <c r="AF1283" s="185" t="s">
        <v>5474</v>
      </c>
      <c r="AG1283" s="185" t="s">
        <v>5474</v>
      </c>
      <c r="AH1283" s="185" t="s">
        <v>5474</v>
      </c>
      <c r="AI1283" s="185" t="s">
        <v>5474</v>
      </c>
      <c r="AJ1283" s="185" t="s">
        <v>5474</v>
      </c>
    </row>
    <row r="1284" spans="28:36">
      <c r="AB1284" s="185">
        <v>5455</v>
      </c>
      <c r="AC1284" s="185" t="s">
        <v>4508</v>
      </c>
      <c r="AD1284" s="185" t="s">
        <v>5474</v>
      </c>
      <c r="AE1284" s="185" t="s">
        <v>5474</v>
      </c>
      <c r="AF1284" s="185" t="s">
        <v>5474</v>
      </c>
      <c r="AG1284" s="185" t="s">
        <v>5474</v>
      </c>
      <c r="AH1284" s="185" t="s">
        <v>5474</v>
      </c>
      <c r="AI1284" s="185" t="s">
        <v>5474</v>
      </c>
      <c r="AJ1284" s="185" t="s">
        <v>5474</v>
      </c>
    </row>
    <row r="1285" spans="28:36">
      <c r="AB1285" s="185">
        <v>5457</v>
      </c>
      <c r="AC1285" s="185" t="s">
        <v>1135</v>
      </c>
      <c r="AD1285" s="185" t="s">
        <v>5474</v>
      </c>
      <c r="AE1285" s="185" t="s">
        <v>5474</v>
      </c>
      <c r="AF1285" s="185" t="s">
        <v>5474</v>
      </c>
      <c r="AG1285" s="185" t="s">
        <v>5474</v>
      </c>
      <c r="AH1285" s="185" t="s">
        <v>5474</v>
      </c>
      <c r="AI1285" s="185" t="s">
        <v>5474</v>
      </c>
      <c r="AJ1285" s="185" t="s">
        <v>5474</v>
      </c>
    </row>
    <row r="1286" spans="28:36">
      <c r="AB1286" s="185">
        <v>5460</v>
      </c>
      <c r="AC1286" s="185" t="s">
        <v>1136</v>
      </c>
      <c r="AD1286" s="185" t="s">
        <v>5474</v>
      </c>
      <c r="AE1286" s="185" t="s">
        <v>5474</v>
      </c>
      <c r="AF1286" s="185" t="s">
        <v>5474</v>
      </c>
      <c r="AG1286" s="185" t="s">
        <v>5474</v>
      </c>
      <c r="AH1286" s="185" t="s">
        <v>5474</v>
      </c>
      <c r="AI1286" s="185" t="s">
        <v>5474</v>
      </c>
      <c r="AJ1286" s="185" t="s">
        <v>5474</v>
      </c>
    </row>
    <row r="1287" spans="28:36">
      <c r="AB1287" s="185">
        <v>5464</v>
      </c>
      <c r="AC1287" s="185" t="s">
        <v>1137</v>
      </c>
      <c r="AD1287" s="185" t="s">
        <v>5474</v>
      </c>
      <c r="AE1287" s="185" t="s">
        <v>5474</v>
      </c>
      <c r="AF1287" s="185" t="s">
        <v>5474</v>
      </c>
      <c r="AG1287" s="185" t="s">
        <v>5474</v>
      </c>
      <c r="AH1287" s="185" t="s">
        <v>5474</v>
      </c>
      <c r="AI1287" s="185" t="s">
        <v>5474</v>
      </c>
      <c r="AJ1287" s="185" t="s">
        <v>5474</v>
      </c>
    </row>
    <row r="1288" spans="28:36">
      <c r="AB1288" s="185">
        <v>5465</v>
      </c>
      <c r="AC1288" s="185" t="s">
        <v>1138</v>
      </c>
      <c r="AD1288" s="185" t="s">
        <v>5474</v>
      </c>
      <c r="AE1288" s="185" t="s">
        <v>5474</v>
      </c>
      <c r="AF1288" s="185" t="s">
        <v>5474</v>
      </c>
      <c r="AG1288" s="185" t="s">
        <v>5474</v>
      </c>
      <c r="AH1288" s="185" t="s">
        <v>5474</v>
      </c>
      <c r="AI1288" s="185" t="s">
        <v>5474</v>
      </c>
      <c r="AJ1288" s="185" t="s">
        <v>5474</v>
      </c>
    </row>
    <row r="1289" spans="28:36">
      <c r="AB1289" s="185">
        <v>5468</v>
      </c>
      <c r="AC1289" s="185" t="s">
        <v>1139</v>
      </c>
      <c r="AD1289" s="185" t="s">
        <v>5474</v>
      </c>
      <c r="AE1289" s="185" t="s">
        <v>5474</v>
      </c>
      <c r="AF1289" s="185" t="s">
        <v>5474</v>
      </c>
      <c r="AG1289" s="185" t="s">
        <v>5474</v>
      </c>
      <c r="AH1289" s="185" t="s">
        <v>5474</v>
      </c>
      <c r="AI1289" s="185" t="s">
        <v>5474</v>
      </c>
      <c r="AJ1289" s="185" t="s">
        <v>5474</v>
      </c>
    </row>
    <row r="1290" spans="28:36">
      <c r="AB1290" s="185">
        <v>5469</v>
      </c>
      <c r="AC1290" s="185" t="s">
        <v>1140</v>
      </c>
      <c r="AD1290" s="185" t="s">
        <v>5474</v>
      </c>
      <c r="AE1290" s="185" t="s">
        <v>5474</v>
      </c>
      <c r="AF1290" s="185" t="s">
        <v>5474</v>
      </c>
      <c r="AG1290" s="185" t="s">
        <v>5474</v>
      </c>
      <c r="AH1290" s="185" t="s">
        <v>5474</v>
      </c>
      <c r="AI1290" s="185" t="s">
        <v>5474</v>
      </c>
      <c r="AJ1290" s="185" t="s">
        <v>5474</v>
      </c>
    </row>
    <row r="1291" spans="28:36">
      <c r="AB1291" s="185">
        <v>5471</v>
      </c>
      <c r="AC1291" s="185" t="s">
        <v>1141</v>
      </c>
      <c r="AD1291" s="185" t="s">
        <v>5474</v>
      </c>
      <c r="AE1291" s="185" t="s">
        <v>5474</v>
      </c>
      <c r="AF1291" s="185" t="s">
        <v>5474</v>
      </c>
      <c r="AG1291" s="185" t="s">
        <v>5474</v>
      </c>
      <c r="AH1291" s="185" t="s">
        <v>5474</v>
      </c>
      <c r="AI1291" s="185" t="s">
        <v>5474</v>
      </c>
      <c r="AJ1291" s="185" t="s">
        <v>5474</v>
      </c>
    </row>
    <row r="1292" spans="28:36">
      <c r="AB1292" s="185">
        <v>5474</v>
      </c>
      <c r="AC1292" s="185" t="s">
        <v>1142</v>
      </c>
      <c r="AD1292" s="185" t="s">
        <v>5474</v>
      </c>
      <c r="AE1292" s="185" t="s">
        <v>5474</v>
      </c>
      <c r="AF1292" s="185" t="s">
        <v>5474</v>
      </c>
      <c r="AG1292" s="185" t="s">
        <v>5474</v>
      </c>
      <c r="AH1292" s="185" t="s">
        <v>5474</v>
      </c>
      <c r="AI1292" s="185" t="s">
        <v>5474</v>
      </c>
      <c r="AJ1292" s="185" t="s">
        <v>5474</v>
      </c>
    </row>
    <row r="1293" spans="28:36">
      <c r="AB1293" s="185">
        <v>5475</v>
      </c>
      <c r="AC1293" s="185" t="s">
        <v>1143</v>
      </c>
      <c r="AD1293" s="185" t="s">
        <v>5474</v>
      </c>
      <c r="AE1293" s="185" t="s">
        <v>5474</v>
      </c>
      <c r="AF1293" s="185" t="s">
        <v>5474</v>
      </c>
      <c r="AG1293" s="185" t="s">
        <v>5474</v>
      </c>
      <c r="AH1293" s="185" t="s">
        <v>5474</v>
      </c>
      <c r="AI1293" s="185" t="s">
        <v>5474</v>
      </c>
      <c r="AJ1293" s="185" t="s">
        <v>5474</v>
      </c>
    </row>
    <row r="1294" spans="28:36">
      <c r="AB1294" s="185">
        <v>5478</v>
      </c>
      <c r="AC1294" s="185" t="s">
        <v>1144</v>
      </c>
      <c r="AD1294" s="185" t="s">
        <v>5474</v>
      </c>
      <c r="AE1294" s="185" t="s">
        <v>5474</v>
      </c>
      <c r="AF1294" s="185" t="s">
        <v>5474</v>
      </c>
      <c r="AG1294" s="185" t="s">
        <v>5474</v>
      </c>
      <c r="AH1294" s="185" t="s">
        <v>5474</v>
      </c>
      <c r="AI1294" s="185" t="s">
        <v>5474</v>
      </c>
      <c r="AJ1294" s="185" t="s">
        <v>5474</v>
      </c>
    </row>
    <row r="1295" spans="28:36">
      <c r="AB1295" s="185">
        <v>5480</v>
      </c>
      <c r="AC1295" s="185" t="s">
        <v>1145</v>
      </c>
      <c r="AD1295" s="185" t="s">
        <v>5474</v>
      </c>
      <c r="AE1295" s="185" t="s">
        <v>5474</v>
      </c>
      <c r="AF1295" s="185" t="s">
        <v>5474</v>
      </c>
      <c r="AG1295" s="185" t="s">
        <v>5474</v>
      </c>
      <c r="AH1295" s="185" t="s">
        <v>5474</v>
      </c>
      <c r="AI1295" s="185" t="s">
        <v>5474</v>
      </c>
      <c r="AJ1295" s="185" t="s">
        <v>5474</v>
      </c>
    </row>
    <row r="1296" spans="28:36">
      <c r="AB1296" s="185">
        <v>5481</v>
      </c>
      <c r="AC1296" s="185" t="s">
        <v>1146</v>
      </c>
      <c r="AD1296" s="185" t="s">
        <v>5474</v>
      </c>
      <c r="AE1296" s="185" t="s">
        <v>5474</v>
      </c>
      <c r="AF1296" s="185" t="s">
        <v>5474</v>
      </c>
      <c r="AG1296" s="185" t="s">
        <v>5474</v>
      </c>
      <c r="AH1296" s="185" t="s">
        <v>5474</v>
      </c>
      <c r="AI1296" s="185" t="s">
        <v>5474</v>
      </c>
      <c r="AJ1296" s="185" t="s">
        <v>5474</v>
      </c>
    </row>
    <row r="1297" spans="28:36">
      <c r="AB1297" s="185">
        <v>5483</v>
      </c>
      <c r="AC1297" s="185" t="s">
        <v>1147</v>
      </c>
      <c r="AD1297" s="185" t="s">
        <v>5474</v>
      </c>
      <c r="AE1297" s="185" t="s">
        <v>5474</v>
      </c>
      <c r="AF1297" s="185" t="s">
        <v>5474</v>
      </c>
      <c r="AG1297" s="185" t="s">
        <v>5474</v>
      </c>
      <c r="AH1297" s="185" t="s">
        <v>5474</v>
      </c>
      <c r="AI1297" s="185" t="s">
        <v>5474</v>
      </c>
      <c r="AJ1297" s="185" t="s">
        <v>5474</v>
      </c>
    </row>
    <row r="1298" spans="28:36">
      <c r="AB1298" s="185">
        <v>5484</v>
      </c>
      <c r="AC1298" s="185" t="s">
        <v>1148</v>
      </c>
      <c r="AD1298" s="185" t="s">
        <v>5474</v>
      </c>
      <c r="AE1298" s="185" t="s">
        <v>5474</v>
      </c>
      <c r="AF1298" s="185" t="s">
        <v>5474</v>
      </c>
      <c r="AG1298" s="185" t="s">
        <v>5474</v>
      </c>
      <c r="AH1298" s="185" t="s">
        <v>5474</v>
      </c>
      <c r="AI1298" s="185" t="s">
        <v>5474</v>
      </c>
      <c r="AJ1298" s="185" t="s">
        <v>5474</v>
      </c>
    </row>
    <row r="1299" spans="28:36">
      <c r="AB1299" s="185">
        <v>5487</v>
      </c>
      <c r="AC1299" s="185" t="s">
        <v>1149</v>
      </c>
      <c r="AD1299" s="185" t="s">
        <v>5474</v>
      </c>
      <c r="AE1299" s="185" t="s">
        <v>5474</v>
      </c>
      <c r="AF1299" s="185" t="s">
        <v>5474</v>
      </c>
      <c r="AG1299" s="185" t="s">
        <v>5474</v>
      </c>
      <c r="AH1299" s="185" t="s">
        <v>5474</v>
      </c>
      <c r="AI1299" s="185" t="s">
        <v>5474</v>
      </c>
      <c r="AJ1299" s="185" t="s">
        <v>5474</v>
      </c>
    </row>
    <row r="1300" spans="28:36">
      <c r="AB1300" s="185">
        <v>5488</v>
      </c>
      <c r="AC1300" s="185" t="s">
        <v>1150</v>
      </c>
      <c r="AD1300" s="185" t="s">
        <v>5474</v>
      </c>
      <c r="AE1300" s="185" t="s">
        <v>5474</v>
      </c>
      <c r="AF1300" s="185" t="s">
        <v>5474</v>
      </c>
      <c r="AG1300" s="185" t="s">
        <v>5474</v>
      </c>
      <c r="AH1300" s="185" t="s">
        <v>5474</v>
      </c>
      <c r="AI1300" s="185" t="s">
        <v>5474</v>
      </c>
      <c r="AJ1300" s="185" t="s">
        <v>5474</v>
      </c>
    </row>
    <row r="1301" spans="28:36">
      <c r="AB1301" s="185">
        <v>5489</v>
      </c>
      <c r="AC1301" s="185" t="s">
        <v>1151</v>
      </c>
      <c r="AD1301" s="185" t="s">
        <v>5474</v>
      </c>
      <c r="AE1301" s="185" t="s">
        <v>5474</v>
      </c>
      <c r="AF1301" s="185" t="s">
        <v>5474</v>
      </c>
      <c r="AG1301" s="185" t="s">
        <v>5474</v>
      </c>
      <c r="AH1301" s="185" t="s">
        <v>5474</v>
      </c>
      <c r="AI1301" s="185" t="s">
        <v>5474</v>
      </c>
      <c r="AJ1301" s="185" t="s">
        <v>5474</v>
      </c>
    </row>
    <row r="1302" spans="28:36">
      <c r="AB1302" s="185">
        <v>5490</v>
      </c>
      <c r="AC1302" s="185" t="s">
        <v>1152</v>
      </c>
      <c r="AD1302" s="185" t="s">
        <v>5474</v>
      </c>
      <c r="AE1302" s="185" t="s">
        <v>5474</v>
      </c>
      <c r="AF1302" s="185" t="s">
        <v>5474</v>
      </c>
      <c r="AG1302" s="185" t="s">
        <v>5474</v>
      </c>
      <c r="AH1302" s="185" t="s">
        <v>5474</v>
      </c>
      <c r="AI1302" s="185" t="s">
        <v>5474</v>
      </c>
      <c r="AJ1302" s="185" t="s">
        <v>5474</v>
      </c>
    </row>
    <row r="1303" spans="28:36">
      <c r="AB1303" s="185">
        <v>5491</v>
      </c>
      <c r="AC1303" s="185" t="s">
        <v>1153</v>
      </c>
      <c r="AD1303" s="185" t="s">
        <v>5474</v>
      </c>
      <c r="AE1303" s="185" t="s">
        <v>5474</v>
      </c>
      <c r="AF1303" s="185" t="s">
        <v>5474</v>
      </c>
      <c r="AG1303" s="185" t="s">
        <v>5474</v>
      </c>
      <c r="AH1303" s="185" t="s">
        <v>5474</v>
      </c>
      <c r="AI1303" s="185" t="s">
        <v>5474</v>
      </c>
      <c r="AJ1303" s="185" t="s">
        <v>5474</v>
      </c>
    </row>
    <row r="1304" spans="28:36">
      <c r="AB1304" s="185">
        <v>5493</v>
      </c>
      <c r="AC1304" s="185" t="s">
        <v>1154</v>
      </c>
      <c r="AD1304" s="185" t="s">
        <v>5474</v>
      </c>
      <c r="AE1304" s="185" t="s">
        <v>5474</v>
      </c>
      <c r="AF1304" s="185" t="s">
        <v>5474</v>
      </c>
      <c r="AG1304" s="185" t="s">
        <v>5474</v>
      </c>
      <c r="AH1304" s="185" t="s">
        <v>5474</v>
      </c>
      <c r="AI1304" s="185" t="s">
        <v>5474</v>
      </c>
      <c r="AJ1304" s="185" t="s">
        <v>5474</v>
      </c>
    </row>
    <row r="1305" spans="28:36">
      <c r="AB1305" s="185">
        <v>5498</v>
      </c>
      <c r="AC1305" s="185" t="s">
        <v>1155</v>
      </c>
      <c r="AD1305" s="185" t="s">
        <v>5474</v>
      </c>
      <c r="AE1305" s="185" t="s">
        <v>5474</v>
      </c>
      <c r="AF1305" s="185" t="s">
        <v>5474</v>
      </c>
      <c r="AG1305" s="185" t="s">
        <v>5474</v>
      </c>
      <c r="AH1305" s="185" t="s">
        <v>5474</v>
      </c>
      <c r="AI1305" s="185" t="s">
        <v>5474</v>
      </c>
      <c r="AJ1305" s="185" t="s">
        <v>5474</v>
      </c>
    </row>
    <row r="1306" spans="28:36">
      <c r="AB1306" s="185">
        <v>5508</v>
      </c>
      <c r="AC1306" s="185" t="s">
        <v>1156</v>
      </c>
      <c r="AD1306" s="185" t="s">
        <v>5474</v>
      </c>
      <c r="AE1306" s="185" t="s">
        <v>5474</v>
      </c>
      <c r="AF1306" s="185" t="s">
        <v>5474</v>
      </c>
      <c r="AG1306" s="185" t="s">
        <v>5474</v>
      </c>
      <c r="AH1306" s="185" t="s">
        <v>5474</v>
      </c>
      <c r="AI1306" s="185" t="s">
        <v>5474</v>
      </c>
      <c r="AJ1306" s="185" t="s">
        <v>5474</v>
      </c>
    </row>
    <row r="1307" spans="28:36">
      <c r="AB1307" s="185">
        <v>5511</v>
      </c>
      <c r="AC1307" s="185" t="s">
        <v>1157</v>
      </c>
      <c r="AD1307" s="185" t="s">
        <v>5474</v>
      </c>
      <c r="AE1307" s="185" t="s">
        <v>5474</v>
      </c>
      <c r="AF1307" s="185" t="s">
        <v>5474</v>
      </c>
      <c r="AG1307" s="185" t="s">
        <v>5474</v>
      </c>
      <c r="AH1307" s="185" t="s">
        <v>5474</v>
      </c>
      <c r="AI1307" s="185" t="s">
        <v>5474</v>
      </c>
      <c r="AJ1307" s="185" t="s">
        <v>5474</v>
      </c>
    </row>
    <row r="1308" spans="28:36">
      <c r="AB1308" s="185">
        <v>5512</v>
      </c>
      <c r="AC1308" s="185" t="s">
        <v>1158</v>
      </c>
      <c r="AD1308" s="185" t="s">
        <v>5474</v>
      </c>
      <c r="AE1308" s="185" t="s">
        <v>5474</v>
      </c>
      <c r="AF1308" s="185" t="s">
        <v>5474</v>
      </c>
      <c r="AG1308" s="185" t="s">
        <v>5474</v>
      </c>
      <c r="AH1308" s="185" t="s">
        <v>5474</v>
      </c>
      <c r="AI1308" s="185" t="s">
        <v>5474</v>
      </c>
      <c r="AJ1308" s="185" t="s">
        <v>5474</v>
      </c>
    </row>
    <row r="1309" spans="28:36">
      <c r="AB1309" s="185">
        <v>5514</v>
      </c>
      <c r="AC1309" s="185" t="s">
        <v>1159</v>
      </c>
      <c r="AD1309" s="185" t="s">
        <v>5474</v>
      </c>
      <c r="AE1309" s="185" t="s">
        <v>5474</v>
      </c>
      <c r="AF1309" s="185" t="s">
        <v>5474</v>
      </c>
      <c r="AG1309" s="185" t="s">
        <v>5474</v>
      </c>
      <c r="AH1309" s="185" t="s">
        <v>5474</v>
      </c>
      <c r="AI1309" s="185" t="s">
        <v>5474</v>
      </c>
      <c r="AJ1309" s="185" t="s">
        <v>5474</v>
      </c>
    </row>
    <row r="1310" spans="28:36">
      <c r="AB1310" s="185">
        <v>5515</v>
      </c>
      <c r="AC1310" s="185" t="s">
        <v>1160</v>
      </c>
      <c r="AD1310" s="185" t="s">
        <v>5474</v>
      </c>
      <c r="AE1310" s="185" t="s">
        <v>5474</v>
      </c>
      <c r="AF1310" s="185" t="s">
        <v>5474</v>
      </c>
      <c r="AG1310" s="185" t="s">
        <v>5474</v>
      </c>
      <c r="AH1310" s="185" t="s">
        <v>5474</v>
      </c>
      <c r="AI1310" s="185" t="s">
        <v>5474</v>
      </c>
      <c r="AJ1310" s="185" t="s">
        <v>5474</v>
      </c>
    </row>
    <row r="1311" spans="28:36">
      <c r="AB1311" s="185">
        <v>5516</v>
      </c>
      <c r="AC1311" s="185" t="s">
        <v>1161</v>
      </c>
      <c r="AD1311" s="185" t="s">
        <v>5474</v>
      </c>
      <c r="AE1311" s="185" t="s">
        <v>5474</v>
      </c>
      <c r="AF1311" s="185" t="s">
        <v>5474</v>
      </c>
      <c r="AG1311" s="185" t="s">
        <v>5474</v>
      </c>
      <c r="AH1311" s="185" t="s">
        <v>5474</v>
      </c>
      <c r="AI1311" s="185" t="s">
        <v>5474</v>
      </c>
      <c r="AJ1311" s="185" t="s">
        <v>5474</v>
      </c>
    </row>
    <row r="1312" spans="28:36">
      <c r="AB1312" s="185">
        <v>5519</v>
      </c>
      <c r="AC1312" s="185" t="s">
        <v>1162</v>
      </c>
      <c r="AD1312" s="185" t="s">
        <v>5474</v>
      </c>
      <c r="AE1312" s="185" t="s">
        <v>5474</v>
      </c>
      <c r="AF1312" s="185" t="s">
        <v>5474</v>
      </c>
      <c r="AG1312" s="185" t="s">
        <v>5474</v>
      </c>
      <c r="AH1312" s="185" t="s">
        <v>5474</v>
      </c>
      <c r="AI1312" s="185" t="s">
        <v>5474</v>
      </c>
      <c r="AJ1312" s="185" t="s">
        <v>5474</v>
      </c>
    </row>
    <row r="1313" spans="28:36">
      <c r="AB1313" s="185">
        <v>5520</v>
      </c>
      <c r="AC1313" s="185" t="s">
        <v>1163</v>
      </c>
      <c r="AD1313" s="185" t="s">
        <v>5474</v>
      </c>
      <c r="AE1313" s="185" t="s">
        <v>5474</v>
      </c>
      <c r="AF1313" s="185" t="s">
        <v>5474</v>
      </c>
      <c r="AG1313" s="185" t="s">
        <v>5474</v>
      </c>
      <c r="AH1313" s="185" t="s">
        <v>5474</v>
      </c>
      <c r="AI1313" s="185" t="s">
        <v>5474</v>
      </c>
      <c r="AJ1313" s="185" t="s">
        <v>5474</v>
      </c>
    </row>
    <row r="1314" spans="28:36">
      <c r="AB1314" s="185">
        <v>5521</v>
      </c>
      <c r="AC1314" s="185" t="s">
        <v>1164</v>
      </c>
      <c r="AD1314" s="185" t="s">
        <v>5474</v>
      </c>
      <c r="AE1314" s="185" t="s">
        <v>5474</v>
      </c>
      <c r="AF1314" s="185" t="s">
        <v>5474</v>
      </c>
      <c r="AG1314" s="185" t="s">
        <v>5474</v>
      </c>
      <c r="AH1314" s="185" t="s">
        <v>5474</v>
      </c>
      <c r="AI1314" s="185" t="s">
        <v>5474</v>
      </c>
      <c r="AJ1314" s="185" t="s">
        <v>5474</v>
      </c>
    </row>
    <row r="1315" spans="28:36">
      <c r="AB1315" s="185">
        <v>5522</v>
      </c>
      <c r="AC1315" s="185" t="s">
        <v>1165</v>
      </c>
      <c r="AD1315" s="185" t="s">
        <v>5474</v>
      </c>
      <c r="AE1315" s="185" t="s">
        <v>5472</v>
      </c>
      <c r="AF1315" s="185" t="s">
        <v>5474</v>
      </c>
      <c r="AG1315" s="185" t="s">
        <v>5474</v>
      </c>
      <c r="AH1315" s="185" t="s">
        <v>5474</v>
      </c>
      <c r="AI1315" s="185" t="s">
        <v>5474</v>
      </c>
      <c r="AJ1315" s="185" t="s">
        <v>5472</v>
      </c>
    </row>
    <row r="1316" spans="28:36">
      <c r="AB1316" s="185">
        <v>5523</v>
      </c>
      <c r="AC1316" s="185" t="s">
        <v>1166</v>
      </c>
      <c r="AD1316" s="185" t="s">
        <v>5474</v>
      </c>
      <c r="AE1316" s="185" t="s">
        <v>5474</v>
      </c>
      <c r="AF1316" s="185" t="s">
        <v>5474</v>
      </c>
      <c r="AG1316" s="185" t="s">
        <v>5474</v>
      </c>
      <c r="AH1316" s="185" t="s">
        <v>5474</v>
      </c>
      <c r="AI1316" s="185" t="s">
        <v>5474</v>
      </c>
      <c r="AJ1316" s="185" t="s">
        <v>5474</v>
      </c>
    </row>
    <row r="1317" spans="28:36">
      <c r="AB1317" s="185">
        <v>5525</v>
      </c>
      <c r="AC1317" s="185" t="s">
        <v>1167</v>
      </c>
      <c r="AD1317" s="185" t="s">
        <v>5474</v>
      </c>
      <c r="AE1317" s="185" t="s">
        <v>5474</v>
      </c>
      <c r="AF1317" s="185" t="s">
        <v>5474</v>
      </c>
      <c r="AG1317" s="185" t="s">
        <v>5474</v>
      </c>
      <c r="AH1317" s="185" t="s">
        <v>5474</v>
      </c>
      <c r="AI1317" s="185" t="s">
        <v>5474</v>
      </c>
      <c r="AJ1317" s="185" t="s">
        <v>5474</v>
      </c>
    </row>
    <row r="1318" spans="28:36">
      <c r="AB1318" s="185">
        <v>5529</v>
      </c>
      <c r="AC1318" s="185" t="s">
        <v>1168</v>
      </c>
      <c r="AD1318" s="185" t="s">
        <v>5474</v>
      </c>
      <c r="AE1318" s="185" t="s">
        <v>5474</v>
      </c>
      <c r="AF1318" s="185" t="s">
        <v>5474</v>
      </c>
      <c r="AG1318" s="185" t="s">
        <v>5474</v>
      </c>
      <c r="AH1318" s="185" t="s">
        <v>5474</v>
      </c>
      <c r="AI1318" s="185" t="s">
        <v>5474</v>
      </c>
      <c r="AJ1318" s="185" t="s">
        <v>5474</v>
      </c>
    </row>
    <row r="1319" spans="28:36">
      <c r="AB1319" s="185">
        <v>5530</v>
      </c>
      <c r="AC1319" s="185" t="s">
        <v>1169</v>
      </c>
      <c r="AD1319" s="185" t="s">
        <v>5474</v>
      </c>
      <c r="AE1319" s="185" t="s">
        <v>5474</v>
      </c>
      <c r="AF1319" s="185" t="s">
        <v>5474</v>
      </c>
      <c r="AG1319" s="185" t="s">
        <v>5474</v>
      </c>
      <c r="AH1319" s="185" t="s">
        <v>5474</v>
      </c>
      <c r="AI1319" s="185" t="s">
        <v>5474</v>
      </c>
      <c r="AJ1319" s="185" t="s">
        <v>5474</v>
      </c>
    </row>
    <row r="1320" spans="28:36">
      <c r="AB1320" s="185">
        <v>5531</v>
      </c>
      <c r="AC1320" s="185" t="s">
        <v>1170</v>
      </c>
      <c r="AD1320" s="185" t="s">
        <v>5474</v>
      </c>
      <c r="AE1320" s="185" t="s">
        <v>5474</v>
      </c>
      <c r="AF1320" s="185" t="s">
        <v>5474</v>
      </c>
      <c r="AG1320" s="185" t="s">
        <v>5474</v>
      </c>
      <c r="AH1320" s="185" t="s">
        <v>5474</v>
      </c>
      <c r="AI1320" s="185" t="s">
        <v>5474</v>
      </c>
      <c r="AJ1320" s="185" t="s">
        <v>5474</v>
      </c>
    </row>
    <row r="1321" spans="28:36">
      <c r="AB1321" s="185">
        <v>5533</v>
      </c>
      <c r="AC1321" s="185" t="s">
        <v>1171</v>
      </c>
      <c r="AD1321" s="185" t="s">
        <v>5474</v>
      </c>
      <c r="AE1321" s="185" t="s">
        <v>5474</v>
      </c>
      <c r="AF1321" s="185" t="s">
        <v>5474</v>
      </c>
      <c r="AG1321" s="185" t="s">
        <v>5474</v>
      </c>
      <c r="AH1321" s="185" t="s">
        <v>5474</v>
      </c>
      <c r="AI1321" s="185" t="s">
        <v>5474</v>
      </c>
      <c r="AJ1321" s="185" t="s">
        <v>5474</v>
      </c>
    </row>
    <row r="1322" spans="28:36">
      <c r="AB1322" s="185">
        <v>5534</v>
      </c>
      <c r="AC1322" s="185" t="s">
        <v>1172</v>
      </c>
      <c r="AD1322" s="185" t="s">
        <v>5474</v>
      </c>
      <c r="AE1322" s="185" t="s">
        <v>5474</v>
      </c>
      <c r="AF1322" s="185" t="s">
        <v>5474</v>
      </c>
      <c r="AG1322" s="185" t="s">
        <v>5474</v>
      </c>
      <c r="AH1322" s="185" t="s">
        <v>5474</v>
      </c>
      <c r="AI1322" s="185" t="s">
        <v>5474</v>
      </c>
      <c r="AJ1322" s="185" t="s">
        <v>5474</v>
      </c>
    </row>
    <row r="1323" spans="28:36">
      <c r="AB1323" s="185">
        <v>5536</v>
      </c>
      <c r="AC1323" s="185" t="s">
        <v>1173</v>
      </c>
      <c r="AD1323" s="185" t="s">
        <v>5474</v>
      </c>
      <c r="AE1323" s="185" t="s">
        <v>5474</v>
      </c>
      <c r="AF1323" s="185" t="s">
        <v>5474</v>
      </c>
      <c r="AG1323" s="185" t="s">
        <v>5474</v>
      </c>
      <c r="AH1323" s="185" t="s">
        <v>5474</v>
      </c>
      <c r="AI1323" s="185" t="s">
        <v>5474</v>
      </c>
      <c r="AJ1323" s="185" t="s">
        <v>5474</v>
      </c>
    </row>
    <row r="1324" spans="28:36">
      <c r="AB1324" s="185">
        <v>5538</v>
      </c>
      <c r="AC1324" s="185" t="s">
        <v>1174</v>
      </c>
      <c r="AD1324" s="185" t="s">
        <v>5474</v>
      </c>
      <c r="AE1324" s="185" t="s">
        <v>5474</v>
      </c>
      <c r="AF1324" s="185" t="s">
        <v>5474</v>
      </c>
      <c r="AG1324" s="185" t="s">
        <v>5474</v>
      </c>
      <c r="AH1324" s="185" t="s">
        <v>5474</v>
      </c>
      <c r="AI1324" s="185" t="s">
        <v>5474</v>
      </c>
      <c r="AJ1324" s="185" t="s">
        <v>5474</v>
      </c>
    </row>
    <row r="1325" spans="28:36">
      <c r="AB1325" s="185">
        <v>5543</v>
      </c>
      <c r="AC1325" s="185" t="s">
        <v>1175</v>
      </c>
      <c r="AD1325" s="185" t="s">
        <v>5474</v>
      </c>
      <c r="AE1325" s="185" t="s">
        <v>5474</v>
      </c>
      <c r="AF1325" s="185" t="s">
        <v>5474</v>
      </c>
      <c r="AG1325" s="185" t="s">
        <v>5474</v>
      </c>
      <c r="AH1325" s="185" t="s">
        <v>5474</v>
      </c>
      <c r="AI1325" s="185" t="s">
        <v>5474</v>
      </c>
      <c r="AJ1325" s="185" t="s">
        <v>5474</v>
      </c>
    </row>
    <row r="1326" spans="28:36">
      <c r="AB1326" s="185">
        <v>5601</v>
      </c>
      <c r="AC1326" s="185" t="s">
        <v>1176</v>
      </c>
      <c r="AD1326" s="185" t="s">
        <v>5474</v>
      </c>
      <c r="AE1326" s="185" t="s">
        <v>5474</v>
      </c>
      <c r="AF1326" s="185" t="s">
        <v>5474</v>
      </c>
      <c r="AG1326" s="185" t="s">
        <v>5474</v>
      </c>
      <c r="AH1326" s="185" t="s">
        <v>5474</v>
      </c>
      <c r="AI1326" s="185" t="s">
        <v>5474</v>
      </c>
      <c r="AJ1326" s="185" t="s">
        <v>5474</v>
      </c>
    </row>
    <row r="1327" spans="28:36">
      <c r="AB1327" s="185">
        <v>5603</v>
      </c>
      <c r="AC1327" s="185" t="s">
        <v>1177</v>
      </c>
      <c r="AD1327" s="185" t="s">
        <v>5474</v>
      </c>
      <c r="AE1327" s="185" t="s">
        <v>5474</v>
      </c>
      <c r="AF1327" s="185" t="s">
        <v>5474</v>
      </c>
      <c r="AG1327" s="185" t="s">
        <v>5474</v>
      </c>
      <c r="AH1327" s="185" t="s">
        <v>5474</v>
      </c>
      <c r="AI1327" s="185" t="s">
        <v>5474</v>
      </c>
      <c r="AJ1327" s="185" t="s">
        <v>5474</v>
      </c>
    </row>
    <row r="1328" spans="28:36">
      <c r="AB1328" s="185">
        <v>5604</v>
      </c>
      <c r="AC1328" s="185" t="s">
        <v>1178</v>
      </c>
      <c r="AD1328" s="185" t="s">
        <v>5474</v>
      </c>
      <c r="AE1328" s="185" t="s">
        <v>5474</v>
      </c>
      <c r="AF1328" s="185" t="s">
        <v>5474</v>
      </c>
      <c r="AG1328" s="185" t="s">
        <v>5474</v>
      </c>
      <c r="AH1328" s="185" t="s">
        <v>5474</v>
      </c>
      <c r="AI1328" s="185" t="s">
        <v>5474</v>
      </c>
      <c r="AJ1328" s="185" t="s">
        <v>5474</v>
      </c>
    </row>
    <row r="1329" spans="28:36">
      <c r="AB1329" s="185">
        <v>5607</v>
      </c>
      <c r="AC1329" s="185" t="s">
        <v>1179</v>
      </c>
      <c r="AD1329" s="185" t="s">
        <v>5474</v>
      </c>
      <c r="AE1329" s="185" t="s">
        <v>5474</v>
      </c>
      <c r="AF1329" s="185" t="s">
        <v>5474</v>
      </c>
      <c r="AG1329" s="185" t="s">
        <v>5474</v>
      </c>
      <c r="AH1329" s="185" t="s">
        <v>5474</v>
      </c>
      <c r="AI1329" s="185" t="s">
        <v>5474</v>
      </c>
      <c r="AJ1329" s="185" t="s">
        <v>5474</v>
      </c>
    </row>
    <row r="1330" spans="28:36">
      <c r="AB1330" s="185">
        <v>5608</v>
      </c>
      <c r="AC1330" s="185" t="s">
        <v>1180</v>
      </c>
      <c r="AD1330" s="185" t="s">
        <v>5474</v>
      </c>
      <c r="AE1330" s="185" t="s">
        <v>5474</v>
      </c>
      <c r="AF1330" s="185" t="s">
        <v>5474</v>
      </c>
      <c r="AG1330" s="185" t="s">
        <v>5474</v>
      </c>
      <c r="AH1330" s="185" t="s">
        <v>5474</v>
      </c>
      <c r="AI1330" s="185" t="s">
        <v>5474</v>
      </c>
      <c r="AJ1330" s="185" t="s">
        <v>5474</v>
      </c>
    </row>
    <row r="1331" spans="28:36">
      <c r="AB1331" s="185">
        <v>5609</v>
      </c>
      <c r="AC1331" s="185" t="s">
        <v>1181</v>
      </c>
      <c r="AD1331" s="185" t="s">
        <v>5474</v>
      </c>
      <c r="AE1331" s="185" t="s">
        <v>5474</v>
      </c>
      <c r="AF1331" s="185" t="s">
        <v>5474</v>
      </c>
      <c r="AG1331" s="185" t="s">
        <v>5474</v>
      </c>
      <c r="AH1331" s="185" t="s">
        <v>5474</v>
      </c>
      <c r="AI1331" s="185" t="s">
        <v>5474</v>
      </c>
      <c r="AJ1331" s="185" t="s">
        <v>5474</v>
      </c>
    </row>
    <row r="1332" spans="28:36">
      <c r="AB1332" s="185">
        <v>5701</v>
      </c>
      <c r="AC1332" s="185" t="s">
        <v>1182</v>
      </c>
      <c r="AD1332" s="185" t="s">
        <v>5474</v>
      </c>
      <c r="AE1332" s="185" t="s">
        <v>5474</v>
      </c>
      <c r="AF1332" s="185" t="s">
        <v>5474</v>
      </c>
      <c r="AG1332" s="185" t="s">
        <v>5474</v>
      </c>
      <c r="AH1332" s="185" t="s">
        <v>5474</v>
      </c>
      <c r="AI1332" s="185" t="s">
        <v>5474</v>
      </c>
      <c r="AJ1332" s="185" t="s">
        <v>5474</v>
      </c>
    </row>
    <row r="1333" spans="28:36">
      <c r="AB1333" s="185">
        <v>5703</v>
      </c>
      <c r="AC1333" s="185" t="s">
        <v>1183</v>
      </c>
      <c r="AD1333" s="185" t="s">
        <v>5474</v>
      </c>
      <c r="AE1333" s="185" t="s">
        <v>5474</v>
      </c>
      <c r="AF1333" s="185" t="s">
        <v>5474</v>
      </c>
      <c r="AG1333" s="185" t="s">
        <v>5474</v>
      </c>
      <c r="AH1333" s="185" t="s">
        <v>5474</v>
      </c>
      <c r="AI1333" s="185" t="s">
        <v>5474</v>
      </c>
      <c r="AJ1333" s="185" t="s">
        <v>5474</v>
      </c>
    </row>
    <row r="1334" spans="28:36">
      <c r="AB1334" s="185">
        <v>5704</v>
      </c>
      <c r="AC1334" s="185" t="s">
        <v>1184</v>
      </c>
      <c r="AD1334" s="185" t="s">
        <v>5474</v>
      </c>
      <c r="AE1334" s="185" t="s">
        <v>5474</v>
      </c>
      <c r="AF1334" s="185" t="s">
        <v>5474</v>
      </c>
      <c r="AG1334" s="185" t="s">
        <v>5474</v>
      </c>
      <c r="AH1334" s="185" t="s">
        <v>5474</v>
      </c>
      <c r="AI1334" s="185" t="s">
        <v>5474</v>
      </c>
      <c r="AJ1334" s="185" t="s">
        <v>5474</v>
      </c>
    </row>
    <row r="1335" spans="28:36">
      <c r="AB1335" s="185">
        <v>5706</v>
      </c>
      <c r="AC1335" s="185" t="s">
        <v>1185</v>
      </c>
      <c r="AD1335" s="185" t="s">
        <v>5474</v>
      </c>
      <c r="AE1335" s="185" t="s">
        <v>5474</v>
      </c>
      <c r="AF1335" s="185" t="s">
        <v>5474</v>
      </c>
      <c r="AG1335" s="185" t="s">
        <v>5474</v>
      </c>
      <c r="AH1335" s="185" t="s">
        <v>5474</v>
      </c>
      <c r="AI1335" s="185" t="s">
        <v>5474</v>
      </c>
      <c r="AJ1335" s="185" t="s">
        <v>5474</v>
      </c>
    </row>
    <row r="1336" spans="28:36">
      <c r="AB1336" s="185">
        <v>5820</v>
      </c>
      <c r="AC1336" s="185" t="s">
        <v>1186</v>
      </c>
      <c r="AD1336" s="185" t="s">
        <v>5474</v>
      </c>
      <c r="AE1336" s="185" t="s">
        <v>5474</v>
      </c>
      <c r="AF1336" s="185" t="s">
        <v>5474</v>
      </c>
      <c r="AG1336" s="185" t="s">
        <v>5474</v>
      </c>
      <c r="AH1336" s="185" t="s">
        <v>5474</v>
      </c>
      <c r="AI1336" s="185" t="s">
        <v>5474</v>
      </c>
      <c r="AJ1336" s="185" t="s">
        <v>5474</v>
      </c>
    </row>
    <row r="1337" spans="28:36">
      <c r="AB1337" s="185">
        <v>5859</v>
      </c>
      <c r="AC1337" s="185" t="s">
        <v>3606</v>
      </c>
      <c r="AD1337" s="185" t="s">
        <v>5474</v>
      </c>
      <c r="AE1337" s="185" t="s">
        <v>5474</v>
      </c>
      <c r="AF1337" s="185" t="s">
        <v>5474</v>
      </c>
      <c r="AG1337" s="185" t="s">
        <v>5474</v>
      </c>
      <c r="AH1337" s="185" t="s">
        <v>5474</v>
      </c>
      <c r="AI1337" s="185" t="s">
        <v>5474</v>
      </c>
      <c r="AJ1337" s="185" t="s">
        <v>5474</v>
      </c>
    </row>
    <row r="1338" spans="28:36">
      <c r="AB1338" s="185">
        <v>5863</v>
      </c>
      <c r="AC1338" s="185" t="s">
        <v>3607</v>
      </c>
      <c r="AD1338" s="185" t="s">
        <v>5474</v>
      </c>
      <c r="AE1338" s="185" t="s">
        <v>5474</v>
      </c>
      <c r="AF1338" s="185" t="s">
        <v>5474</v>
      </c>
      <c r="AG1338" s="185" t="s">
        <v>5474</v>
      </c>
      <c r="AH1338" s="185" t="s">
        <v>5474</v>
      </c>
      <c r="AI1338" s="185" t="s">
        <v>5474</v>
      </c>
      <c r="AJ1338" s="185" t="s">
        <v>5474</v>
      </c>
    </row>
    <row r="1339" spans="28:36">
      <c r="AB1339" s="185">
        <v>5864</v>
      </c>
      <c r="AC1339" s="185" t="s">
        <v>3610</v>
      </c>
      <c r="AD1339" s="185" t="s">
        <v>5474</v>
      </c>
      <c r="AE1339" s="185" t="s">
        <v>5474</v>
      </c>
      <c r="AF1339" s="185" t="s">
        <v>5474</v>
      </c>
      <c r="AG1339" s="185" t="s">
        <v>5474</v>
      </c>
      <c r="AH1339" s="185" t="s">
        <v>5474</v>
      </c>
      <c r="AI1339" s="185" t="s">
        <v>5474</v>
      </c>
      <c r="AJ1339" s="185" t="s">
        <v>5474</v>
      </c>
    </row>
    <row r="1340" spans="28:36">
      <c r="AB1340" s="185">
        <v>5871</v>
      </c>
      <c r="AC1340" s="185" t="s">
        <v>1187</v>
      </c>
      <c r="AD1340" s="185" t="s">
        <v>5473</v>
      </c>
      <c r="AE1340" s="185" t="s">
        <v>5474</v>
      </c>
      <c r="AF1340" s="185" t="s">
        <v>5474</v>
      </c>
      <c r="AG1340" s="185" t="s">
        <v>5474</v>
      </c>
      <c r="AH1340" s="185" t="s">
        <v>5475</v>
      </c>
      <c r="AI1340" s="185" t="s">
        <v>5474</v>
      </c>
      <c r="AJ1340" s="185" t="s">
        <v>5477</v>
      </c>
    </row>
    <row r="1341" spans="28:36">
      <c r="AB1341" s="185">
        <v>5876</v>
      </c>
      <c r="AC1341" s="185" t="s">
        <v>3612</v>
      </c>
      <c r="AD1341" s="185" t="s">
        <v>5473</v>
      </c>
      <c r="AE1341" s="185" t="s">
        <v>5474</v>
      </c>
      <c r="AF1341" s="185" t="s">
        <v>5474</v>
      </c>
      <c r="AG1341" s="185" t="s">
        <v>5474</v>
      </c>
      <c r="AH1341" s="185" t="s">
        <v>5475</v>
      </c>
      <c r="AI1341" s="185" t="s">
        <v>5474</v>
      </c>
      <c r="AJ1341" s="185" t="s">
        <v>5477</v>
      </c>
    </row>
    <row r="1342" spans="28:36">
      <c r="AB1342" s="185">
        <v>5878</v>
      </c>
      <c r="AC1342" s="185" t="s">
        <v>1188</v>
      </c>
      <c r="AD1342" s="185" t="s">
        <v>5474</v>
      </c>
      <c r="AE1342" s="185" t="s">
        <v>5474</v>
      </c>
      <c r="AF1342" s="185" t="s">
        <v>5474</v>
      </c>
      <c r="AG1342" s="185" t="s">
        <v>5474</v>
      </c>
      <c r="AH1342" s="185" t="s">
        <v>5474</v>
      </c>
      <c r="AI1342" s="185" t="s">
        <v>5474</v>
      </c>
      <c r="AJ1342" s="185" t="s">
        <v>5474</v>
      </c>
    </row>
    <row r="1343" spans="28:36">
      <c r="AB1343" s="185">
        <v>5880</v>
      </c>
      <c r="AC1343" s="185" t="s">
        <v>1189</v>
      </c>
      <c r="AD1343" s="185" t="s">
        <v>5473</v>
      </c>
      <c r="AE1343" s="185" t="s">
        <v>5474</v>
      </c>
      <c r="AF1343" s="185" t="s">
        <v>5474</v>
      </c>
      <c r="AG1343" s="185" t="s">
        <v>5474</v>
      </c>
      <c r="AH1343" s="185" t="s">
        <v>5475</v>
      </c>
      <c r="AI1343" s="185" t="s">
        <v>5474</v>
      </c>
      <c r="AJ1343" s="185" t="s">
        <v>5477</v>
      </c>
    </row>
    <row r="1344" spans="28:36">
      <c r="AB1344" s="185">
        <v>5902</v>
      </c>
      <c r="AC1344" s="185" t="s">
        <v>1190</v>
      </c>
      <c r="AD1344" s="185" t="s">
        <v>5474</v>
      </c>
      <c r="AE1344" s="185" t="s">
        <v>5474</v>
      </c>
      <c r="AF1344" s="185" t="s">
        <v>5474</v>
      </c>
      <c r="AG1344" s="185" t="s">
        <v>5474</v>
      </c>
      <c r="AH1344" s="185" t="s">
        <v>5474</v>
      </c>
      <c r="AI1344" s="185" t="s">
        <v>5474</v>
      </c>
      <c r="AJ1344" s="185" t="s">
        <v>5474</v>
      </c>
    </row>
    <row r="1345" spans="28:36">
      <c r="AB1345" s="185">
        <v>5903</v>
      </c>
      <c r="AC1345" s="185" t="s">
        <v>1191</v>
      </c>
      <c r="AD1345" s="185" t="s">
        <v>5474</v>
      </c>
      <c r="AE1345" s="185" t="s">
        <v>5474</v>
      </c>
      <c r="AF1345" s="185" t="s">
        <v>5474</v>
      </c>
      <c r="AG1345" s="185" t="s">
        <v>5474</v>
      </c>
      <c r="AH1345" s="185" t="s">
        <v>5474</v>
      </c>
      <c r="AI1345" s="185" t="s">
        <v>5474</v>
      </c>
      <c r="AJ1345" s="185" t="s">
        <v>5474</v>
      </c>
    </row>
    <row r="1346" spans="28:36">
      <c r="AB1346" s="185">
        <v>5904</v>
      </c>
      <c r="AC1346" s="185" t="s">
        <v>1192</v>
      </c>
      <c r="AD1346" s="185" t="s">
        <v>5474</v>
      </c>
      <c r="AE1346" s="185" t="s">
        <v>5474</v>
      </c>
      <c r="AF1346" s="185" t="s">
        <v>5474</v>
      </c>
      <c r="AG1346" s="185" t="s">
        <v>5474</v>
      </c>
      <c r="AH1346" s="185" t="s">
        <v>5474</v>
      </c>
      <c r="AI1346" s="185" t="s">
        <v>5474</v>
      </c>
      <c r="AJ1346" s="185" t="s">
        <v>5474</v>
      </c>
    </row>
    <row r="1347" spans="28:36">
      <c r="AB1347" s="185">
        <v>5905</v>
      </c>
      <c r="AC1347" s="185" t="s">
        <v>1193</v>
      </c>
      <c r="AD1347" s="185" t="s">
        <v>5474</v>
      </c>
      <c r="AE1347" s="185" t="s">
        <v>5474</v>
      </c>
      <c r="AF1347" s="185" t="s">
        <v>5474</v>
      </c>
      <c r="AG1347" s="185" t="s">
        <v>5474</v>
      </c>
      <c r="AH1347" s="185" t="s">
        <v>5474</v>
      </c>
      <c r="AI1347" s="185" t="s">
        <v>5474</v>
      </c>
      <c r="AJ1347" s="185" t="s">
        <v>5474</v>
      </c>
    </row>
    <row r="1348" spans="28:36">
      <c r="AB1348" s="185">
        <v>5906</v>
      </c>
      <c r="AC1348" s="185" t="s">
        <v>1194</v>
      </c>
      <c r="AD1348" s="185" t="s">
        <v>5474</v>
      </c>
      <c r="AE1348" s="185" t="s">
        <v>5474</v>
      </c>
      <c r="AF1348" s="185" t="s">
        <v>5474</v>
      </c>
      <c r="AG1348" s="185" t="s">
        <v>5474</v>
      </c>
      <c r="AH1348" s="185" t="s">
        <v>5474</v>
      </c>
      <c r="AI1348" s="185" t="s">
        <v>5474</v>
      </c>
      <c r="AJ1348" s="185" t="s">
        <v>5474</v>
      </c>
    </row>
    <row r="1349" spans="28:36">
      <c r="AB1349" s="185">
        <v>5907</v>
      </c>
      <c r="AC1349" s="185" t="s">
        <v>1195</v>
      </c>
      <c r="AD1349" s="185" t="s">
        <v>5474</v>
      </c>
      <c r="AE1349" s="185" t="s">
        <v>5474</v>
      </c>
      <c r="AF1349" s="185" t="s">
        <v>5474</v>
      </c>
      <c r="AG1349" s="185" t="s">
        <v>5474</v>
      </c>
      <c r="AH1349" s="185" t="s">
        <v>5474</v>
      </c>
      <c r="AI1349" s="185" t="s">
        <v>5474</v>
      </c>
      <c r="AJ1349" s="185" t="s">
        <v>5474</v>
      </c>
    </row>
    <row r="1350" spans="28:36">
      <c r="AB1350" s="185">
        <v>6005</v>
      </c>
      <c r="AC1350" s="185" t="s">
        <v>1196</v>
      </c>
      <c r="AD1350" s="185" t="s">
        <v>5474</v>
      </c>
      <c r="AE1350" s="185" t="s">
        <v>5474</v>
      </c>
      <c r="AF1350" s="185" t="s">
        <v>5474</v>
      </c>
      <c r="AG1350" s="185" t="s">
        <v>5474</v>
      </c>
      <c r="AH1350" s="185" t="s">
        <v>5474</v>
      </c>
      <c r="AI1350" s="185" t="s">
        <v>5474</v>
      </c>
      <c r="AJ1350" s="185" t="s">
        <v>5474</v>
      </c>
    </row>
    <row r="1351" spans="28:36">
      <c r="AB1351" s="185">
        <v>6015</v>
      </c>
      <c r="AC1351" s="185" t="s">
        <v>1197</v>
      </c>
      <c r="AD1351" s="185" t="s">
        <v>5474</v>
      </c>
      <c r="AE1351" s="185" t="s">
        <v>5474</v>
      </c>
      <c r="AF1351" s="185" t="s">
        <v>5474</v>
      </c>
      <c r="AG1351" s="185" t="s">
        <v>5474</v>
      </c>
      <c r="AH1351" s="185" t="s">
        <v>5474</v>
      </c>
      <c r="AI1351" s="185" t="s">
        <v>5474</v>
      </c>
      <c r="AJ1351" s="185" t="s">
        <v>5474</v>
      </c>
    </row>
    <row r="1352" spans="28:36">
      <c r="AB1352" s="185">
        <v>6016</v>
      </c>
      <c r="AC1352" s="185" t="s">
        <v>1198</v>
      </c>
      <c r="AD1352" s="185" t="s">
        <v>5474</v>
      </c>
      <c r="AE1352" s="185" t="s">
        <v>5474</v>
      </c>
      <c r="AF1352" s="185" t="s">
        <v>5474</v>
      </c>
      <c r="AG1352" s="185" t="s">
        <v>5474</v>
      </c>
      <c r="AH1352" s="185" t="s">
        <v>5474</v>
      </c>
      <c r="AI1352" s="185" t="s">
        <v>5474</v>
      </c>
      <c r="AJ1352" s="185" t="s">
        <v>5474</v>
      </c>
    </row>
    <row r="1353" spans="28:36">
      <c r="AB1353" s="185">
        <v>6020</v>
      </c>
      <c r="AC1353" s="185" t="s">
        <v>1199</v>
      </c>
      <c r="AD1353" s="185" t="s">
        <v>5474</v>
      </c>
      <c r="AE1353" s="185" t="s">
        <v>5474</v>
      </c>
      <c r="AF1353" s="185" t="s">
        <v>5474</v>
      </c>
      <c r="AG1353" s="185" t="s">
        <v>5474</v>
      </c>
      <c r="AH1353" s="185" t="s">
        <v>5474</v>
      </c>
      <c r="AI1353" s="185" t="s">
        <v>5474</v>
      </c>
      <c r="AJ1353" s="185" t="s">
        <v>5474</v>
      </c>
    </row>
    <row r="1354" spans="28:36">
      <c r="AB1354" s="185">
        <v>6021</v>
      </c>
      <c r="AC1354" s="185" t="s">
        <v>1200</v>
      </c>
      <c r="AD1354" s="185" t="s">
        <v>5474</v>
      </c>
      <c r="AE1354" s="185" t="s">
        <v>5474</v>
      </c>
      <c r="AF1354" s="185" t="s">
        <v>5474</v>
      </c>
      <c r="AG1354" s="185" t="s">
        <v>5474</v>
      </c>
      <c r="AH1354" s="185" t="s">
        <v>5474</v>
      </c>
      <c r="AI1354" s="185" t="s">
        <v>5474</v>
      </c>
      <c r="AJ1354" s="185" t="s">
        <v>5474</v>
      </c>
    </row>
    <row r="1355" spans="28:36">
      <c r="AB1355" s="185">
        <v>6023</v>
      </c>
      <c r="AC1355" s="185" t="s">
        <v>1201</v>
      </c>
      <c r="AD1355" s="185" t="s">
        <v>5474</v>
      </c>
      <c r="AE1355" s="185" t="s">
        <v>5474</v>
      </c>
      <c r="AF1355" s="185" t="s">
        <v>5474</v>
      </c>
      <c r="AG1355" s="185" t="s">
        <v>5474</v>
      </c>
      <c r="AH1355" s="185" t="s">
        <v>5474</v>
      </c>
      <c r="AI1355" s="185" t="s">
        <v>5474</v>
      </c>
      <c r="AJ1355" s="185" t="s">
        <v>5474</v>
      </c>
    </row>
    <row r="1356" spans="28:36">
      <c r="AB1356" s="185">
        <v>6024</v>
      </c>
      <c r="AC1356" s="185" t="s">
        <v>1202</v>
      </c>
      <c r="AD1356" s="185" t="s">
        <v>5474</v>
      </c>
      <c r="AE1356" s="185" t="s">
        <v>5474</v>
      </c>
      <c r="AF1356" s="185" t="s">
        <v>5474</v>
      </c>
      <c r="AG1356" s="185" t="s">
        <v>5474</v>
      </c>
      <c r="AH1356" s="185" t="s">
        <v>5474</v>
      </c>
      <c r="AI1356" s="185" t="s">
        <v>5474</v>
      </c>
      <c r="AJ1356" s="185" t="s">
        <v>5474</v>
      </c>
    </row>
    <row r="1357" spans="28:36">
      <c r="AB1357" s="185">
        <v>6026</v>
      </c>
      <c r="AC1357" s="185" t="s">
        <v>1203</v>
      </c>
      <c r="AD1357" s="185" t="s">
        <v>5474</v>
      </c>
      <c r="AE1357" s="185" t="s">
        <v>5474</v>
      </c>
      <c r="AF1357" s="185" t="s">
        <v>5474</v>
      </c>
      <c r="AG1357" s="185" t="s">
        <v>5474</v>
      </c>
      <c r="AH1357" s="185" t="s">
        <v>5474</v>
      </c>
      <c r="AI1357" s="185" t="s">
        <v>5474</v>
      </c>
      <c r="AJ1357" s="185" t="s">
        <v>5474</v>
      </c>
    </row>
    <row r="1358" spans="28:36">
      <c r="AB1358" s="185">
        <v>6027</v>
      </c>
      <c r="AC1358" s="185" t="s">
        <v>3636</v>
      </c>
      <c r="AD1358" s="185" t="s">
        <v>5474</v>
      </c>
      <c r="AE1358" s="185" t="s">
        <v>5474</v>
      </c>
      <c r="AF1358" s="185" t="s">
        <v>5474</v>
      </c>
      <c r="AG1358" s="185" t="s">
        <v>5474</v>
      </c>
      <c r="AH1358" s="185" t="s">
        <v>5474</v>
      </c>
      <c r="AI1358" s="185" t="s">
        <v>5474</v>
      </c>
      <c r="AJ1358" s="185" t="s">
        <v>5474</v>
      </c>
    </row>
    <row r="1359" spans="28:36">
      <c r="AB1359" s="185">
        <v>6101</v>
      </c>
      <c r="AC1359" s="185" t="s">
        <v>4509</v>
      </c>
      <c r="AD1359" s="185" t="s">
        <v>5474</v>
      </c>
      <c r="AE1359" s="185" t="s">
        <v>5474</v>
      </c>
      <c r="AF1359" s="185" t="s">
        <v>5474</v>
      </c>
      <c r="AG1359" s="185" t="s">
        <v>5474</v>
      </c>
      <c r="AH1359" s="185" t="s">
        <v>5474</v>
      </c>
      <c r="AI1359" s="185" t="s">
        <v>5474</v>
      </c>
      <c r="AJ1359" s="185" t="s">
        <v>5474</v>
      </c>
    </row>
    <row r="1360" spans="28:36">
      <c r="AB1360" s="185">
        <v>6103</v>
      </c>
      <c r="AC1360" s="185" t="s">
        <v>1204</v>
      </c>
      <c r="AD1360" s="185" t="s">
        <v>5474</v>
      </c>
      <c r="AE1360" s="185" t="s">
        <v>5474</v>
      </c>
      <c r="AF1360" s="185" t="s">
        <v>5474</v>
      </c>
      <c r="AG1360" s="185" t="s">
        <v>5474</v>
      </c>
      <c r="AH1360" s="185" t="s">
        <v>5474</v>
      </c>
      <c r="AI1360" s="185" t="s">
        <v>5474</v>
      </c>
      <c r="AJ1360" s="185" t="s">
        <v>5474</v>
      </c>
    </row>
    <row r="1361" spans="28:36">
      <c r="AB1361" s="185">
        <v>6104</v>
      </c>
      <c r="AC1361" s="185" t="s">
        <v>1205</v>
      </c>
      <c r="AD1361" s="185" t="s">
        <v>5474</v>
      </c>
      <c r="AE1361" s="185" t="s">
        <v>5474</v>
      </c>
      <c r="AF1361" s="185" t="s">
        <v>5474</v>
      </c>
      <c r="AG1361" s="185" t="s">
        <v>5474</v>
      </c>
      <c r="AH1361" s="185" t="s">
        <v>5474</v>
      </c>
      <c r="AI1361" s="185" t="s">
        <v>5474</v>
      </c>
      <c r="AJ1361" s="185" t="s">
        <v>5474</v>
      </c>
    </row>
    <row r="1362" spans="28:36">
      <c r="AB1362" s="185">
        <v>6107</v>
      </c>
      <c r="AC1362" s="185" t="s">
        <v>1206</v>
      </c>
      <c r="AD1362" s="185" t="s">
        <v>5474</v>
      </c>
      <c r="AE1362" s="185" t="s">
        <v>5474</v>
      </c>
      <c r="AF1362" s="185" t="s">
        <v>5474</v>
      </c>
      <c r="AG1362" s="185" t="s">
        <v>5474</v>
      </c>
      <c r="AH1362" s="185" t="s">
        <v>5474</v>
      </c>
      <c r="AI1362" s="185" t="s">
        <v>5474</v>
      </c>
      <c r="AJ1362" s="185" t="s">
        <v>5474</v>
      </c>
    </row>
    <row r="1363" spans="28:36">
      <c r="AB1363" s="185">
        <v>6108</v>
      </c>
      <c r="AC1363" s="185" t="s">
        <v>1207</v>
      </c>
      <c r="AD1363" s="185" t="s">
        <v>5474</v>
      </c>
      <c r="AE1363" s="185" t="s">
        <v>5474</v>
      </c>
      <c r="AF1363" s="185" t="s">
        <v>5474</v>
      </c>
      <c r="AG1363" s="185" t="s">
        <v>5474</v>
      </c>
      <c r="AH1363" s="185" t="s">
        <v>5474</v>
      </c>
      <c r="AI1363" s="185" t="s">
        <v>5474</v>
      </c>
      <c r="AJ1363" s="185" t="s">
        <v>5474</v>
      </c>
    </row>
    <row r="1364" spans="28:36">
      <c r="AB1364" s="185">
        <v>6109</v>
      </c>
      <c r="AC1364" s="185" t="s">
        <v>1208</v>
      </c>
      <c r="AD1364" s="185" t="s">
        <v>5474</v>
      </c>
      <c r="AE1364" s="185" t="s">
        <v>5474</v>
      </c>
      <c r="AF1364" s="185" t="s">
        <v>5474</v>
      </c>
      <c r="AG1364" s="185" t="s">
        <v>5474</v>
      </c>
      <c r="AH1364" s="185" t="s">
        <v>5474</v>
      </c>
      <c r="AI1364" s="185" t="s">
        <v>5474</v>
      </c>
      <c r="AJ1364" s="185" t="s">
        <v>5474</v>
      </c>
    </row>
    <row r="1365" spans="28:36">
      <c r="AB1365" s="185">
        <v>6111</v>
      </c>
      <c r="AC1365" s="185" t="s">
        <v>1209</v>
      </c>
      <c r="AD1365" s="185" t="s">
        <v>5474</v>
      </c>
      <c r="AE1365" s="185" t="s">
        <v>5474</v>
      </c>
      <c r="AF1365" s="185" t="s">
        <v>5474</v>
      </c>
      <c r="AG1365" s="185" t="s">
        <v>5474</v>
      </c>
      <c r="AH1365" s="185" t="s">
        <v>5474</v>
      </c>
      <c r="AI1365" s="185" t="s">
        <v>5474</v>
      </c>
      <c r="AJ1365" s="185" t="s">
        <v>5474</v>
      </c>
    </row>
    <row r="1366" spans="28:36">
      <c r="AB1366" s="185">
        <v>6112</v>
      </c>
      <c r="AC1366" s="185" t="s">
        <v>1210</v>
      </c>
      <c r="AD1366" s="185" t="s">
        <v>5474</v>
      </c>
      <c r="AE1366" s="185" t="s">
        <v>5474</v>
      </c>
      <c r="AF1366" s="185" t="s">
        <v>5474</v>
      </c>
      <c r="AG1366" s="185" t="s">
        <v>5474</v>
      </c>
      <c r="AH1366" s="185" t="s">
        <v>5474</v>
      </c>
      <c r="AI1366" s="185" t="s">
        <v>5474</v>
      </c>
      <c r="AJ1366" s="185" t="s">
        <v>5474</v>
      </c>
    </row>
    <row r="1367" spans="28:36">
      <c r="AB1367" s="185">
        <v>6113</v>
      </c>
      <c r="AC1367" s="185" t="s">
        <v>1211</v>
      </c>
      <c r="AD1367" s="185" t="s">
        <v>5474</v>
      </c>
      <c r="AE1367" s="185" t="s">
        <v>5474</v>
      </c>
      <c r="AF1367" s="185" t="s">
        <v>5474</v>
      </c>
      <c r="AG1367" s="185" t="s">
        <v>5474</v>
      </c>
      <c r="AH1367" s="185" t="s">
        <v>5474</v>
      </c>
      <c r="AI1367" s="185" t="s">
        <v>5474</v>
      </c>
      <c r="AJ1367" s="185" t="s">
        <v>5474</v>
      </c>
    </row>
    <row r="1368" spans="28:36">
      <c r="AB1368" s="185">
        <v>6114</v>
      </c>
      <c r="AC1368" s="185" t="s">
        <v>1212</v>
      </c>
      <c r="AD1368" s="185" t="s">
        <v>5474</v>
      </c>
      <c r="AE1368" s="185" t="s">
        <v>5474</v>
      </c>
      <c r="AF1368" s="185" t="s">
        <v>5474</v>
      </c>
      <c r="AG1368" s="185" t="s">
        <v>5474</v>
      </c>
      <c r="AH1368" s="185" t="s">
        <v>5474</v>
      </c>
      <c r="AI1368" s="185" t="s">
        <v>5474</v>
      </c>
      <c r="AJ1368" s="185" t="s">
        <v>5474</v>
      </c>
    </row>
    <row r="1369" spans="28:36">
      <c r="AB1369" s="185">
        <v>6115</v>
      </c>
      <c r="AC1369" s="185" t="s">
        <v>1213</v>
      </c>
      <c r="AD1369" s="185" t="s">
        <v>5474</v>
      </c>
      <c r="AE1369" s="185" t="s">
        <v>5474</v>
      </c>
      <c r="AF1369" s="185" t="s">
        <v>5474</v>
      </c>
      <c r="AG1369" s="185" t="s">
        <v>5474</v>
      </c>
      <c r="AH1369" s="185" t="s">
        <v>5474</v>
      </c>
      <c r="AI1369" s="185" t="s">
        <v>5474</v>
      </c>
      <c r="AJ1369" s="185" t="s">
        <v>5474</v>
      </c>
    </row>
    <row r="1370" spans="28:36">
      <c r="AB1370" s="185">
        <v>6116</v>
      </c>
      <c r="AC1370" s="185" t="s">
        <v>1214</v>
      </c>
      <c r="AD1370" s="185" t="s">
        <v>5474</v>
      </c>
      <c r="AE1370" s="185" t="s">
        <v>5474</v>
      </c>
      <c r="AF1370" s="185" t="s">
        <v>5474</v>
      </c>
      <c r="AG1370" s="185" t="s">
        <v>5474</v>
      </c>
      <c r="AH1370" s="185" t="s">
        <v>5474</v>
      </c>
      <c r="AI1370" s="185" t="s">
        <v>5474</v>
      </c>
      <c r="AJ1370" s="185" t="s">
        <v>5474</v>
      </c>
    </row>
    <row r="1371" spans="28:36">
      <c r="AB1371" s="185">
        <v>6117</v>
      </c>
      <c r="AC1371" s="185" t="s">
        <v>1215</v>
      </c>
      <c r="AD1371" s="185" t="s">
        <v>5474</v>
      </c>
      <c r="AE1371" s="185" t="s">
        <v>5474</v>
      </c>
      <c r="AF1371" s="185" t="s">
        <v>5474</v>
      </c>
      <c r="AG1371" s="185" t="s">
        <v>5474</v>
      </c>
      <c r="AH1371" s="185" t="s">
        <v>5474</v>
      </c>
      <c r="AI1371" s="185" t="s">
        <v>5474</v>
      </c>
      <c r="AJ1371" s="185" t="s">
        <v>5474</v>
      </c>
    </row>
    <row r="1372" spans="28:36">
      <c r="AB1372" s="185">
        <v>6118</v>
      </c>
      <c r="AC1372" s="185" t="s">
        <v>1216</v>
      </c>
      <c r="AD1372" s="185" t="s">
        <v>5474</v>
      </c>
      <c r="AE1372" s="185" t="s">
        <v>5474</v>
      </c>
      <c r="AF1372" s="185" t="s">
        <v>5474</v>
      </c>
      <c r="AG1372" s="185" t="s">
        <v>5474</v>
      </c>
      <c r="AH1372" s="185" t="s">
        <v>5474</v>
      </c>
      <c r="AI1372" s="185" t="s">
        <v>5474</v>
      </c>
      <c r="AJ1372" s="185" t="s">
        <v>5474</v>
      </c>
    </row>
    <row r="1373" spans="28:36">
      <c r="AB1373" s="185">
        <v>6120</v>
      </c>
      <c r="AC1373" s="185" t="s">
        <v>1217</v>
      </c>
      <c r="AD1373" s="185" t="s">
        <v>5474</v>
      </c>
      <c r="AE1373" s="185" t="s">
        <v>5474</v>
      </c>
      <c r="AF1373" s="185" t="s">
        <v>5474</v>
      </c>
      <c r="AG1373" s="185" t="s">
        <v>5474</v>
      </c>
      <c r="AH1373" s="185" t="s">
        <v>5474</v>
      </c>
      <c r="AI1373" s="185" t="s">
        <v>5474</v>
      </c>
      <c r="AJ1373" s="185" t="s">
        <v>5474</v>
      </c>
    </row>
    <row r="1374" spans="28:36">
      <c r="AB1374" s="185">
        <v>6121</v>
      </c>
      <c r="AC1374" s="185" t="s">
        <v>1218</v>
      </c>
      <c r="AD1374" s="185" t="s">
        <v>5474</v>
      </c>
      <c r="AE1374" s="185" t="s">
        <v>5474</v>
      </c>
      <c r="AF1374" s="185" t="s">
        <v>5474</v>
      </c>
      <c r="AG1374" s="185" t="s">
        <v>5474</v>
      </c>
      <c r="AH1374" s="185" t="s">
        <v>5474</v>
      </c>
      <c r="AI1374" s="185" t="s">
        <v>5474</v>
      </c>
      <c r="AJ1374" s="185" t="s">
        <v>5474</v>
      </c>
    </row>
    <row r="1375" spans="28:36">
      <c r="AB1375" s="185">
        <v>6122</v>
      </c>
      <c r="AC1375" s="185" t="s">
        <v>1219</v>
      </c>
      <c r="AD1375" s="185" t="s">
        <v>5474</v>
      </c>
      <c r="AE1375" s="185" t="s">
        <v>5474</v>
      </c>
      <c r="AF1375" s="185" t="s">
        <v>5474</v>
      </c>
      <c r="AG1375" s="185" t="s">
        <v>5474</v>
      </c>
      <c r="AH1375" s="185" t="s">
        <v>5474</v>
      </c>
      <c r="AI1375" s="185" t="s">
        <v>5474</v>
      </c>
      <c r="AJ1375" s="185" t="s">
        <v>5474</v>
      </c>
    </row>
    <row r="1376" spans="28:36">
      <c r="AB1376" s="185">
        <v>6123</v>
      </c>
      <c r="AC1376" s="185" t="s">
        <v>1220</v>
      </c>
      <c r="AD1376" s="185" t="s">
        <v>5474</v>
      </c>
      <c r="AE1376" s="185" t="s">
        <v>5474</v>
      </c>
      <c r="AF1376" s="185" t="s">
        <v>5474</v>
      </c>
      <c r="AG1376" s="185" t="s">
        <v>5474</v>
      </c>
      <c r="AH1376" s="185" t="s">
        <v>5474</v>
      </c>
      <c r="AI1376" s="185" t="s">
        <v>5474</v>
      </c>
      <c r="AJ1376" s="185" t="s">
        <v>5474</v>
      </c>
    </row>
    <row r="1377" spans="28:36">
      <c r="AB1377" s="185">
        <v>6124</v>
      </c>
      <c r="AC1377" s="185" t="s">
        <v>1221</v>
      </c>
      <c r="AD1377" s="185" t="s">
        <v>5474</v>
      </c>
      <c r="AE1377" s="185" t="s">
        <v>5474</v>
      </c>
      <c r="AF1377" s="185" t="s">
        <v>5474</v>
      </c>
      <c r="AG1377" s="185" t="s">
        <v>5474</v>
      </c>
      <c r="AH1377" s="185" t="s">
        <v>5474</v>
      </c>
      <c r="AI1377" s="185" t="s">
        <v>5474</v>
      </c>
      <c r="AJ1377" s="185" t="s">
        <v>5474</v>
      </c>
    </row>
    <row r="1378" spans="28:36">
      <c r="AB1378" s="185">
        <v>6125</v>
      </c>
      <c r="AC1378" s="185" t="s">
        <v>1222</v>
      </c>
      <c r="AD1378" s="185" t="s">
        <v>5474</v>
      </c>
      <c r="AE1378" s="185" t="s">
        <v>5474</v>
      </c>
      <c r="AF1378" s="185" t="s">
        <v>5474</v>
      </c>
      <c r="AG1378" s="185" t="s">
        <v>5474</v>
      </c>
      <c r="AH1378" s="185" t="s">
        <v>5474</v>
      </c>
      <c r="AI1378" s="185" t="s">
        <v>5474</v>
      </c>
      <c r="AJ1378" s="185" t="s">
        <v>5474</v>
      </c>
    </row>
    <row r="1379" spans="28:36">
      <c r="AB1379" s="185">
        <v>6126</v>
      </c>
      <c r="AC1379" s="185" t="s">
        <v>1223</v>
      </c>
      <c r="AD1379" s="185" t="s">
        <v>5474</v>
      </c>
      <c r="AE1379" s="185" t="s">
        <v>5474</v>
      </c>
      <c r="AF1379" s="185" t="s">
        <v>5474</v>
      </c>
      <c r="AG1379" s="185" t="s">
        <v>5474</v>
      </c>
      <c r="AH1379" s="185" t="s">
        <v>5474</v>
      </c>
      <c r="AI1379" s="185" t="s">
        <v>5474</v>
      </c>
      <c r="AJ1379" s="185" t="s">
        <v>5474</v>
      </c>
    </row>
    <row r="1380" spans="28:36">
      <c r="AB1380" s="185">
        <v>6127</v>
      </c>
      <c r="AC1380" s="185" t="s">
        <v>1224</v>
      </c>
      <c r="AD1380" s="185" t="s">
        <v>5474</v>
      </c>
      <c r="AE1380" s="185" t="s">
        <v>5474</v>
      </c>
      <c r="AF1380" s="185" t="s">
        <v>5474</v>
      </c>
      <c r="AG1380" s="185" t="s">
        <v>5474</v>
      </c>
      <c r="AH1380" s="185" t="s">
        <v>5474</v>
      </c>
      <c r="AI1380" s="185" t="s">
        <v>5474</v>
      </c>
      <c r="AJ1380" s="185" t="s">
        <v>5474</v>
      </c>
    </row>
    <row r="1381" spans="28:36">
      <c r="AB1381" s="185">
        <v>6128</v>
      </c>
      <c r="AC1381" s="185" t="s">
        <v>1225</v>
      </c>
      <c r="AD1381" s="185" t="s">
        <v>5474</v>
      </c>
      <c r="AE1381" s="185" t="s">
        <v>5474</v>
      </c>
      <c r="AF1381" s="185" t="s">
        <v>5474</v>
      </c>
      <c r="AG1381" s="185" t="s">
        <v>5474</v>
      </c>
      <c r="AH1381" s="185" t="s">
        <v>5474</v>
      </c>
      <c r="AI1381" s="185" t="s">
        <v>5474</v>
      </c>
      <c r="AJ1381" s="185" t="s">
        <v>5474</v>
      </c>
    </row>
    <row r="1382" spans="28:36">
      <c r="AB1382" s="185">
        <v>6129</v>
      </c>
      <c r="AC1382" s="185" t="s">
        <v>1226</v>
      </c>
      <c r="AD1382" s="185" t="s">
        <v>5474</v>
      </c>
      <c r="AE1382" s="185" t="s">
        <v>5474</v>
      </c>
      <c r="AF1382" s="185" t="s">
        <v>5474</v>
      </c>
      <c r="AG1382" s="185" t="s">
        <v>5474</v>
      </c>
      <c r="AH1382" s="185" t="s">
        <v>5474</v>
      </c>
      <c r="AI1382" s="185" t="s">
        <v>5474</v>
      </c>
      <c r="AJ1382" s="185" t="s">
        <v>5474</v>
      </c>
    </row>
    <row r="1383" spans="28:36">
      <c r="AB1383" s="185">
        <v>6130</v>
      </c>
      <c r="AC1383" s="185" t="s">
        <v>3674</v>
      </c>
      <c r="AD1383" s="185" t="s">
        <v>5474</v>
      </c>
      <c r="AE1383" s="185" t="s">
        <v>5474</v>
      </c>
      <c r="AF1383" s="185" t="s">
        <v>5474</v>
      </c>
      <c r="AG1383" s="185" t="s">
        <v>5474</v>
      </c>
      <c r="AH1383" s="185" t="s">
        <v>5474</v>
      </c>
      <c r="AI1383" s="185" t="s">
        <v>5474</v>
      </c>
      <c r="AJ1383" s="185" t="s">
        <v>5474</v>
      </c>
    </row>
    <row r="1384" spans="28:36">
      <c r="AB1384" s="185">
        <v>6131</v>
      </c>
      <c r="AC1384" s="185" t="s">
        <v>1227</v>
      </c>
      <c r="AD1384" s="185" t="s">
        <v>5474</v>
      </c>
      <c r="AE1384" s="185" t="s">
        <v>5474</v>
      </c>
      <c r="AF1384" s="185" t="s">
        <v>5474</v>
      </c>
      <c r="AG1384" s="185" t="s">
        <v>5474</v>
      </c>
      <c r="AH1384" s="185" t="s">
        <v>5474</v>
      </c>
      <c r="AI1384" s="185" t="s">
        <v>5474</v>
      </c>
      <c r="AJ1384" s="185" t="s">
        <v>5474</v>
      </c>
    </row>
    <row r="1385" spans="28:36">
      <c r="AB1385" s="185">
        <v>6133</v>
      </c>
      <c r="AC1385" s="185" t="s">
        <v>1228</v>
      </c>
      <c r="AD1385" s="185" t="s">
        <v>5474</v>
      </c>
      <c r="AE1385" s="185" t="s">
        <v>5474</v>
      </c>
      <c r="AF1385" s="185" t="s">
        <v>5474</v>
      </c>
      <c r="AG1385" s="185" t="s">
        <v>5474</v>
      </c>
      <c r="AH1385" s="185" t="s">
        <v>5474</v>
      </c>
      <c r="AI1385" s="185" t="s">
        <v>5474</v>
      </c>
      <c r="AJ1385" s="185" t="s">
        <v>5474</v>
      </c>
    </row>
    <row r="1386" spans="28:36">
      <c r="AB1386" s="185">
        <v>6134</v>
      </c>
      <c r="AC1386" s="185" t="s">
        <v>1229</v>
      </c>
      <c r="AD1386" s="185" t="s">
        <v>5474</v>
      </c>
      <c r="AE1386" s="185" t="s">
        <v>5474</v>
      </c>
      <c r="AF1386" s="185" t="s">
        <v>5474</v>
      </c>
      <c r="AG1386" s="185" t="s">
        <v>5474</v>
      </c>
      <c r="AH1386" s="185" t="s">
        <v>5474</v>
      </c>
      <c r="AI1386" s="185" t="s">
        <v>5474</v>
      </c>
      <c r="AJ1386" s="185" t="s">
        <v>5474</v>
      </c>
    </row>
    <row r="1387" spans="28:36">
      <c r="AB1387" s="185">
        <v>6136</v>
      </c>
      <c r="AC1387" s="185" t="s">
        <v>1230</v>
      </c>
      <c r="AD1387" s="185" t="s">
        <v>5474</v>
      </c>
      <c r="AE1387" s="185" t="s">
        <v>5474</v>
      </c>
      <c r="AF1387" s="185" t="s">
        <v>5474</v>
      </c>
      <c r="AG1387" s="185" t="s">
        <v>5474</v>
      </c>
      <c r="AH1387" s="185" t="s">
        <v>5474</v>
      </c>
      <c r="AI1387" s="185" t="s">
        <v>5474</v>
      </c>
      <c r="AJ1387" s="185" t="s">
        <v>5474</v>
      </c>
    </row>
    <row r="1388" spans="28:36">
      <c r="AB1388" s="185">
        <v>6138</v>
      </c>
      <c r="AC1388" s="185" t="s">
        <v>1231</v>
      </c>
      <c r="AD1388" s="185" t="s">
        <v>5474</v>
      </c>
      <c r="AE1388" s="185" t="s">
        <v>5474</v>
      </c>
      <c r="AF1388" s="185" t="s">
        <v>5474</v>
      </c>
      <c r="AG1388" s="185" t="s">
        <v>5474</v>
      </c>
      <c r="AH1388" s="185" t="s">
        <v>5474</v>
      </c>
      <c r="AI1388" s="185" t="s">
        <v>5474</v>
      </c>
      <c r="AJ1388" s="185" t="s">
        <v>5474</v>
      </c>
    </row>
    <row r="1389" spans="28:36">
      <c r="AB1389" s="185">
        <v>6139</v>
      </c>
      <c r="AC1389" s="185" t="s">
        <v>1232</v>
      </c>
      <c r="AD1389" s="185" t="s">
        <v>5474</v>
      </c>
      <c r="AE1389" s="185" t="s">
        <v>5474</v>
      </c>
      <c r="AF1389" s="185" t="s">
        <v>5474</v>
      </c>
      <c r="AG1389" s="185" t="s">
        <v>5474</v>
      </c>
      <c r="AH1389" s="185" t="s">
        <v>5474</v>
      </c>
      <c r="AI1389" s="185" t="s">
        <v>5474</v>
      </c>
      <c r="AJ1389" s="185" t="s">
        <v>5474</v>
      </c>
    </row>
    <row r="1390" spans="28:36">
      <c r="AB1390" s="185">
        <v>6140</v>
      </c>
      <c r="AC1390" s="185" t="s">
        <v>1233</v>
      </c>
      <c r="AD1390" s="185" t="s">
        <v>5474</v>
      </c>
      <c r="AE1390" s="185" t="s">
        <v>5474</v>
      </c>
      <c r="AF1390" s="185" t="s">
        <v>5474</v>
      </c>
      <c r="AG1390" s="185" t="s">
        <v>5474</v>
      </c>
      <c r="AH1390" s="185" t="s">
        <v>5474</v>
      </c>
      <c r="AI1390" s="185" t="s">
        <v>5474</v>
      </c>
      <c r="AJ1390" s="185" t="s">
        <v>5474</v>
      </c>
    </row>
    <row r="1391" spans="28:36">
      <c r="AB1391" s="185">
        <v>6141</v>
      </c>
      <c r="AC1391" s="185" t="s">
        <v>1234</v>
      </c>
      <c r="AD1391" s="185" t="s">
        <v>5474</v>
      </c>
      <c r="AE1391" s="185" t="s">
        <v>5474</v>
      </c>
      <c r="AF1391" s="185" t="s">
        <v>5474</v>
      </c>
      <c r="AG1391" s="185" t="s">
        <v>5474</v>
      </c>
      <c r="AH1391" s="185" t="s">
        <v>5474</v>
      </c>
      <c r="AI1391" s="185" t="s">
        <v>5474</v>
      </c>
      <c r="AJ1391" s="185" t="s">
        <v>5474</v>
      </c>
    </row>
    <row r="1392" spans="28:36">
      <c r="AB1392" s="185">
        <v>6142</v>
      </c>
      <c r="AC1392" s="185" t="s">
        <v>1235</v>
      </c>
      <c r="AD1392" s="185" t="s">
        <v>5474</v>
      </c>
      <c r="AE1392" s="185" t="s">
        <v>5474</v>
      </c>
      <c r="AF1392" s="185" t="s">
        <v>5474</v>
      </c>
      <c r="AG1392" s="185" t="s">
        <v>5474</v>
      </c>
      <c r="AH1392" s="185" t="s">
        <v>5474</v>
      </c>
      <c r="AI1392" s="185" t="s">
        <v>5474</v>
      </c>
      <c r="AJ1392" s="185" t="s">
        <v>5474</v>
      </c>
    </row>
    <row r="1393" spans="28:36">
      <c r="AB1393" s="185">
        <v>6143</v>
      </c>
      <c r="AC1393" s="185" t="s">
        <v>1236</v>
      </c>
      <c r="AD1393" s="185" t="s">
        <v>5474</v>
      </c>
      <c r="AE1393" s="185" t="s">
        <v>5474</v>
      </c>
      <c r="AF1393" s="185" t="s">
        <v>5474</v>
      </c>
      <c r="AG1393" s="185" t="s">
        <v>5474</v>
      </c>
      <c r="AH1393" s="185" t="s">
        <v>5474</v>
      </c>
      <c r="AI1393" s="185" t="s">
        <v>5474</v>
      </c>
      <c r="AJ1393" s="185" t="s">
        <v>5474</v>
      </c>
    </row>
    <row r="1394" spans="28:36">
      <c r="AB1394" s="185">
        <v>6144</v>
      </c>
      <c r="AC1394" s="185" t="s">
        <v>1237</v>
      </c>
      <c r="AD1394" s="185" t="s">
        <v>5474</v>
      </c>
      <c r="AE1394" s="185" t="s">
        <v>5474</v>
      </c>
      <c r="AF1394" s="185" t="s">
        <v>5474</v>
      </c>
      <c r="AG1394" s="185" t="s">
        <v>5474</v>
      </c>
      <c r="AH1394" s="185" t="s">
        <v>5474</v>
      </c>
      <c r="AI1394" s="185" t="s">
        <v>5474</v>
      </c>
      <c r="AJ1394" s="185" t="s">
        <v>5474</v>
      </c>
    </row>
    <row r="1395" spans="28:36">
      <c r="AB1395" s="185">
        <v>6145</v>
      </c>
      <c r="AC1395" s="185" t="s">
        <v>1238</v>
      </c>
      <c r="AD1395" s="185" t="s">
        <v>5474</v>
      </c>
      <c r="AE1395" s="185" t="s">
        <v>5474</v>
      </c>
      <c r="AF1395" s="185" t="s">
        <v>5474</v>
      </c>
      <c r="AG1395" s="185" t="s">
        <v>5474</v>
      </c>
      <c r="AH1395" s="185" t="s">
        <v>5474</v>
      </c>
      <c r="AI1395" s="185" t="s">
        <v>5474</v>
      </c>
      <c r="AJ1395" s="185" t="s">
        <v>5474</v>
      </c>
    </row>
    <row r="1396" spans="28:36">
      <c r="AB1396" s="185">
        <v>6146</v>
      </c>
      <c r="AC1396" s="185" t="s">
        <v>1239</v>
      </c>
      <c r="AD1396" s="185" t="s">
        <v>5474</v>
      </c>
      <c r="AE1396" s="185" t="s">
        <v>5474</v>
      </c>
      <c r="AF1396" s="185" t="s">
        <v>5474</v>
      </c>
      <c r="AG1396" s="185" t="s">
        <v>5474</v>
      </c>
      <c r="AH1396" s="185" t="s">
        <v>5474</v>
      </c>
      <c r="AI1396" s="185" t="s">
        <v>5474</v>
      </c>
      <c r="AJ1396" s="185" t="s">
        <v>5474</v>
      </c>
    </row>
    <row r="1397" spans="28:36">
      <c r="AB1397" s="185">
        <v>6147</v>
      </c>
      <c r="AC1397" s="185" t="s">
        <v>1240</v>
      </c>
      <c r="AD1397" s="185" t="s">
        <v>5474</v>
      </c>
      <c r="AE1397" s="185" t="s">
        <v>5474</v>
      </c>
      <c r="AF1397" s="185" t="s">
        <v>5474</v>
      </c>
      <c r="AG1397" s="185" t="s">
        <v>5474</v>
      </c>
      <c r="AH1397" s="185" t="s">
        <v>5474</v>
      </c>
      <c r="AI1397" s="185" t="s">
        <v>5474</v>
      </c>
      <c r="AJ1397" s="185" t="s">
        <v>5474</v>
      </c>
    </row>
    <row r="1398" spans="28:36">
      <c r="AB1398" s="185">
        <v>6148</v>
      </c>
      <c r="AC1398" s="185" t="s">
        <v>1241</v>
      </c>
      <c r="AD1398" s="185" t="s">
        <v>5474</v>
      </c>
      <c r="AE1398" s="185" t="s">
        <v>5474</v>
      </c>
      <c r="AF1398" s="185" t="s">
        <v>5474</v>
      </c>
      <c r="AG1398" s="185" t="s">
        <v>5474</v>
      </c>
      <c r="AH1398" s="185" t="s">
        <v>5474</v>
      </c>
      <c r="AI1398" s="185" t="s">
        <v>5474</v>
      </c>
      <c r="AJ1398" s="185" t="s">
        <v>5474</v>
      </c>
    </row>
    <row r="1399" spans="28:36">
      <c r="AB1399" s="185">
        <v>6150</v>
      </c>
      <c r="AC1399" s="185" t="s">
        <v>1242</v>
      </c>
      <c r="AD1399" s="185" t="s">
        <v>5474</v>
      </c>
      <c r="AE1399" s="185" t="s">
        <v>5474</v>
      </c>
      <c r="AF1399" s="185" t="s">
        <v>5474</v>
      </c>
      <c r="AG1399" s="185" t="s">
        <v>5474</v>
      </c>
      <c r="AH1399" s="185" t="s">
        <v>5474</v>
      </c>
      <c r="AI1399" s="185" t="s">
        <v>5474</v>
      </c>
      <c r="AJ1399" s="185" t="s">
        <v>5474</v>
      </c>
    </row>
    <row r="1400" spans="28:36">
      <c r="AB1400" s="185">
        <v>6151</v>
      </c>
      <c r="AC1400" s="185" t="s">
        <v>1243</v>
      </c>
      <c r="AD1400" s="185" t="s">
        <v>5474</v>
      </c>
      <c r="AE1400" s="185" t="s">
        <v>5474</v>
      </c>
      <c r="AF1400" s="185" t="s">
        <v>5474</v>
      </c>
      <c r="AG1400" s="185" t="s">
        <v>5474</v>
      </c>
      <c r="AH1400" s="185" t="s">
        <v>5474</v>
      </c>
      <c r="AI1400" s="185" t="s">
        <v>5474</v>
      </c>
      <c r="AJ1400" s="185" t="s">
        <v>5474</v>
      </c>
    </row>
    <row r="1401" spans="28:36">
      <c r="AB1401" s="185">
        <v>6152</v>
      </c>
      <c r="AC1401" s="185" t="s">
        <v>1244</v>
      </c>
      <c r="AD1401" s="185" t="s">
        <v>5474</v>
      </c>
      <c r="AE1401" s="185" t="s">
        <v>5474</v>
      </c>
      <c r="AF1401" s="185" t="s">
        <v>5474</v>
      </c>
      <c r="AG1401" s="185" t="s">
        <v>5474</v>
      </c>
      <c r="AH1401" s="185" t="s">
        <v>5474</v>
      </c>
      <c r="AI1401" s="185" t="s">
        <v>5474</v>
      </c>
      <c r="AJ1401" s="185" t="s">
        <v>5474</v>
      </c>
    </row>
    <row r="1402" spans="28:36">
      <c r="AB1402" s="185">
        <v>6153</v>
      </c>
      <c r="AC1402" s="185" t="s">
        <v>1245</v>
      </c>
      <c r="AD1402" s="185" t="s">
        <v>5474</v>
      </c>
      <c r="AE1402" s="185" t="s">
        <v>5474</v>
      </c>
      <c r="AF1402" s="185" t="s">
        <v>5474</v>
      </c>
      <c r="AG1402" s="185" t="s">
        <v>5474</v>
      </c>
      <c r="AH1402" s="185" t="s">
        <v>5474</v>
      </c>
      <c r="AI1402" s="185" t="s">
        <v>5474</v>
      </c>
      <c r="AJ1402" s="185" t="s">
        <v>5474</v>
      </c>
    </row>
    <row r="1403" spans="28:36">
      <c r="AB1403" s="185">
        <v>6154</v>
      </c>
      <c r="AC1403" s="185" t="s">
        <v>1246</v>
      </c>
      <c r="AD1403" s="185" t="s">
        <v>5474</v>
      </c>
      <c r="AE1403" s="185" t="s">
        <v>5474</v>
      </c>
      <c r="AF1403" s="185" t="s">
        <v>5474</v>
      </c>
      <c r="AG1403" s="185" t="s">
        <v>5474</v>
      </c>
      <c r="AH1403" s="185" t="s">
        <v>5474</v>
      </c>
      <c r="AI1403" s="185" t="s">
        <v>5474</v>
      </c>
      <c r="AJ1403" s="185" t="s">
        <v>5474</v>
      </c>
    </row>
    <row r="1404" spans="28:36">
      <c r="AB1404" s="185">
        <v>6155</v>
      </c>
      <c r="AC1404" s="185" t="s">
        <v>1247</v>
      </c>
      <c r="AD1404" s="185" t="s">
        <v>5474</v>
      </c>
      <c r="AE1404" s="185" t="s">
        <v>5474</v>
      </c>
      <c r="AF1404" s="185" t="s">
        <v>5474</v>
      </c>
      <c r="AG1404" s="185" t="s">
        <v>5474</v>
      </c>
      <c r="AH1404" s="185" t="s">
        <v>5474</v>
      </c>
      <c r="AI1404" s="185" t="s">
        <v>5474</v>
      </c>
      <c r="AJ1404" s="185" t="s">
        <v>5474</v>
      </c>
    </row>
    <row r="1405" spans="28:36">
      <c r="AB1405" s="185">
        <v>6156</v>
      </c>
      <c r="AC1405" s="185" t="s">
        <v>1248</v>
      </c>
      <c r="AD1405" s="185" t="s">
        <v>5474</v>
      </c>
      <c r="AE1405" s="185" t="s">
        <v>5474</v>
      </c>
      <c r="AF1405" s="185" t="s">
        <v>5474</v>
      </c>
      <c r="AG1405" s="185" t="s">
        <v>5474</v>
      </c>
      <c r="AH1405" s="185" t="s">
        <v>5474</v>
      </c>
      <c r="AI1405" s="185" t="s">
        <v>5474</v>
      </c>
      <c r="AJ1405" s="185" t="s">
        <v>5474</v>
      </c>
    </row>
    <row r="1406" spans="28:36">
      <c r="AB1406" s="185">
        <v>6158</v>
      </c>
      <c r="AC1406" s="185" t="s">
        <v>1249</v>
      </c>
      <c r="AD1406" s="185" t="s">
        <v>5474</v>
      </c>
      <c r="AE1406" s="185" t="s">
        <v>5474</v>
      </c>
      <c r="AF1406" s="185" t="s">
        <v>5474</v>
      </c>
      <c r="AG1406" s="185" t="s">
        <v>5474</v>
      </c>
      <c r="AH1406" s="185" t="s">
        <v>5474</v>
      </c>
      <c r="AI1406" s="185" t="s">
        <v>5474</v>
      </c>
      <c r="AJ1406" s="185" t="s">
        <v>5474</v>
      </c>
    </row>
    <row r="1407" spans="28:36">
      <c r="AB1407" s="185">
        <v>6160</v>
      </c>
      <c r="AC1407" s="185" t="s">
        <v>1250</v>
      </c>
      <c r="AD1407" s="185" t="s">
        <v>5474</v>
      </c>
      <c r="AE1407" s="185" t="s">
        <v>5474</v>
      </c>
      <c r="AF1407" s="185" t="s">
        <v>5474</v>
      </c>
      <c r="AG1407" s="185" t="s">
        <v>5474</v>
      </c>
      <c r="AH1407" s="185" t="s">
        <v>5474</v>
      </c>
      <c r="AI1407" s="185" t="s">
        <v>5474</v>
      </c>
      <c r="AJ1407" s="185" t="s">
        <v>5474</v>
      </c>
    </row>
    <row r="1408" spans="28:36">
      <c r="AB1408" s="185">
        <v>6161</v>
      </c>
      <c r="AC1408" s="185" t="s">
        <v>1251</v>
      </c>
      <c r="AD1408" s="185" t="s">
        <v>5474</v>
      </c>
      <c r="AE1408" s="185" t="s">
        <v>5474</v>
      </c>
      <c r="AF1408" s="185" t="s">
        <v>5474</v>
      </c>
      <c r="AG1408" s="185" t="s">
        <v>5474</v>
      </c>
      <c r="AH1408" s="185" t="s">
        <v>5474</v>
      </c>
      <c r="AI1408" s="185" t="s">
        <v>5474</v>
      </c>
      <c r="AJ1408" s="185" t="s">
        <v>5474</v>
      </c>
    </row>
    <row r="1409" spans="28:36">
      <c r="AB1409" s="185">
        <v>6163</v>
      </c>
      <c r="AC1409" s="185" t="s">
        <v>1252</v>
      </c>
      <c r="AD1409" s="185" t="s">
        <v>5474</v>
      </c>
      <c r="AE1409" s="185" t="s">
        <v>5474</v>
      </c>
      <c r="AF1409" s="185" t="s">
        <v>5474</v>
      </c>
      <c r="AG1409" s="185" t="s">
        <v>5474</v>
      </c>
      <c r="AH1409" s="185" t="s">
        <v>5474</v>
      </c>
      <c r="AI1409" s="185" t="s">
        <v>5474</v>
      </c>
      <c r="AJ1409" s="185" t="s">
        <v>5474</v>
      </c>
    </row>
    <row r="1410" spans="28:36">
      <c r="AB1410" s="185">
        <v>6164</v>
      </c>
      <c r="AC1410" s="185" t="s">
        <v>1253</v>
      </c>
      <c r="AD1410" s="185" t="s">
        <v>5474</v>
      </c>
      <c r="AE1410" s="185" t="s">
        <v>5474</v>
      </c>
      <c r="AF1410" s="185" t="s">
        <v>5474</v>
      </c>
      <c r="AG1410" s="185" t="s">
        <v>5474</v>
      </c>
      <c r="AH1410" s="185" t="s">
        <v>5474</v>
      </c>
      <c r="AI1410" s="185" t="s">
        <v>5474</v>
      </c>
      <c r="AJ1410" s="185" t="s">
        <v>5474</v>
      </c>
    </row>
    <row r="1411" spans="28:36">
      <c r="AB1411" s="185">
        <v>6165</v>
      </c>
      <c r="AC1411" s="185" t="s">
        <v>1254</v>
      </c>
      <c r="AD1411" s="185" t="s">
        <v>5474</v>
      </c>
      <c r="AE1411" s="185" t="s">
        <v>5474</v>
      </c>
      <c r="AF1411" s="185" t="s">
        <v>5474</v>
      </c>
      <c r="AG1411" s="185" t="s">
        <v>5474</v>
      </c>
      <c r="AH1411" s="185" t="s">
        <v>5474</v>
      </c>
      <c r="AI1411" s="185" t="s">
        <v>5474</v>
      </c>
      <c r="AJ1411" s="185" t="s">
        <v>5474</v>
      </c>
    </row>
    <row r="1412" spans="28:36">
      <c r="AB1412" s="185">
        <v>6166</v>
      </c>
      <c r="AC1412" s="185" t="s">
        <v>1255</v>
      </c>
      <c r="AD1412" s="185" t="s">
        <v>5474</v>
      </c>
      <c r="AE1412" s="185" t="s">
        <v>5474</v>
      </c>
      <c r="AF1412" s="185" t="s">
        <v>5474</v>
      </c>
      <c r="AG1412" s="185" t="s">
        <v>5474</v>
      </c>
      <c r="AH1412" s="185" t="s">
        <v>5474</v>
      </c>
      <c r="AI1412" s="185" t="s">
        <v>5474</v>
      </c>
      <c r="AJ1412" s="185" t="s">
        <v>5474</v>
      </c>
    </row>
    <row r="1413" spans="28:36">
      <c r="AB1413" s="185">
        <v>6167</v>
      </c>
      <c r="AC1413" s="185" t="s">
        <v>1256</v>
      </c>
      <c r="AD1413" s="185" t="s">
        <v>5474</v>
      </c>
      <c r="AE1413" s="185" t="s">
        <v>5474</v>
      </c>
      <c r="AF1413" s="185" t="s">
        <v>5474</v>
      </c>
      <c r="AG1413" s="185" t="s">
        <v>5474</v>
      </c>
      <c r="AH1413" s="185" t="s">
        <v>5474</v>
      </c>
      <c r="AI1413" s="185" t="s">
        <v>5474</v>
      </c>
      <c r="AJ1413" s="185" t="s">
        <v>5474</v>
      </c>
    </row>
    <row r="1414" spans="28:36">
      <c r="AB1414" s="185">
        <v>6168</v>
      </c>
      <c r="AC1414" s="185" t="s">
        <v>1257</v>
      </c>
      <c r="AD1414" s="185" t="s">
        <v>5474</v>
      </c>
      <c r="AE1414" s="185" t="s">
        <v>5474</v>
      </c>
      <c r="AF1414" s="185" t="s">
        <v>5474</v>
      </c>
      <c r="AG1414" s="185" t="s">
        <v>5474</v>
      </c>
      <c r="AH1414" s="185" t="s">
        <v>5474</v>
      </c>
      <c r="AI1414" s="185" t="s">
        <v>5474</v>
      </c>
      <c r="AJ1414" s="185" t="s">
        <v>5474</v>
      </c>
    </row>
    <row r="1415" spans="28:36">
      <c r="AB1415" s="185">
        <v>6169</v>
      </c>
      <c r="AC1415" s="185" t="s">
        <v>1258</v>
      </c>
      <c r="AD1415" s="185" t="s">
        <v>5474</v>
      </c>
      <c r="AE1415" s="185" t="s">
        <v>5474</v>
      </c>
      <c r="AF1415" s="185" t="s">
        <v>5474</v>
      </c>
      <c r="AG1415" s="185" t="s">
        <v>5474</v>
      </c>
      <c r="AH1415" s="185" t="s">
        <v>5474</v>
      </c>
      <c r="AI1415" s="185" t="s">
        <v>5474</v>
      </c>
      <c r="AJ1415" s="185" t="s">
        <v>5474</v>
      </c>
    </row>
    <row r="1416" spans="28:36">
      <c r="AB1416" s="185">
        <v>6170</v>
      </c>
      <c r="AC1416" s="185" t="s">
        <v>1259</v>
      </c>
      <c r="AD1416" s="185" t="s">
        <v>5474</v>
      </c>
      <c r="AE1416" s="185" t="s">
        <v>5474</v>
      </c>
      <c r="AF1416" s="185" t="s">
        <v>5474</v>
      </c>
      <c r="AG1416" s="185" t="s">
        <v>5474</v>
      </c>
      <c r="AH1416" s="185" t="s">
        <v>5474</v>
      </c>
      <c r="AI1416" s="185" t="s">
        <v>5474</v>
      </c>
      <c r="AJ1416" s="185" t="s">
        <v>5474</v>
      </c>
    </row>
    <row r="1417" spans="28:36">
      <c r="AB1417" s="185">
        <v>6171</v>
      </c>
      <c r="AC1417" s="185" t="s">
        <v>1260</v>
      </c>
      <c r="AD1417" s="185" t="s">
        <v>5474</v>
      </c>
      <c r="AE1417" s="185" t="s">
        <v>5474</v>
      </c>
      <c r="AF1417" s="185" t="s">
        <v>5474</v>
      </c>
      <c r="AG1417" s="185" t="s">
        <v>5474</v>
      </c>
      <c r="AH1417" s="185" t="s">
        <v>5474</v>
      </c>
      <c r="AI1417" s="185" t="s">
        <v>5474</v>
      </c>
      <c r="AJ1417" s="185" t="s">
        <v>5474</v>
      </c>
    </row>
    <row r="1418" spans="28:36">
      <c r="AB1418" s="185">
        <v>6172</v>
      </c>
      <c r="AC1418" s="185" t="s">
        <v>1261</v>
      </c>
      <c r="AD1418" s="185" t="s">
        <v>5474</v>
      </c>
      <c r="AE1418" s="185" t="s">
        <v>5474</v>
      </c>
      <c r="AF1418" s="185" t="s">
        <v>5474</v>
      </c>
      <c r="AG1418" s="185" t="s">
        <v>5474</v>
      </c>
      <c r="AH1418" s="185" t="s">
        <v>5474</v>
      </c>
      <c r="AI1418" s="185" t="s">
        <v>5474</v>
      </c>
      <c r="AJ1418" s="185" t="s">
        <v>5474</v>
      </c>
    </row>
    <row r="1419" spans="28:36">
      <c r="AB1419" s="185">
        <v>6173</v>
      </c>
      <c r="AC1419" s="185" t="s">
        <v>1262</v>
      </c>
      <c r="AD1419" s="185" t="s">
        <v>5474</v>
      </c>
      <c r="AE1419" s="185" t="s">
        <v>5474</v>
      </c>
      <c r="AF1419" s="185" t="s">
        <v>5474</v>
      </c>
      <c r="AG1419" s="185" t="s">
        <v>5474</v>
      </c>
      <c r="AH1419" s="185" t="s">
        <v>5474</v>
      </c>
      <c r="AI1419" s="185" t="s">
        <v>5474</v>
      </c>
      <c r="AJ1419" s="185" t="s">
        <v>5474</v>
      </c>
    </row>
    <row r="1420" spans="28:36">
      <c r="AB1420" s="185">
        <v>6174</v>
      </c>
      <c r="AC1420" s="185" t="s">
        <v>1263</v>
      </c>
      <c r="AD1420" s="185" t="s">
        <v>5474</v>
      </c>
      <c r="AE1420" s="185" t="s">
        <v>5474</v>
      </c>
      <c r="AF1420" s="185" t="s">
        <v>5474</v>
      </c>
      <c r="AG1420" s="185" t="s">
        <v>5474</v>
      </c>
      <c r="AH1420" s="185" t="s">
        <v>5474</v>
      </c>
      <c r="AI1420" s="185" t="s">
        <v>5474</v>
      </c>
      <c r="AJ1420" s="185" t="s">
        <v>5474</v>
      </c>
    </row>
    <row r="1421" spans="28:36">
      <c r="AB1421" s="185">
        <v>6175</v>
      </c>
      <c r="AC1421" s="185" t="s">
        <v>1264</v>
      </c>
      <c r="AD1421" s="185" t="s">
        <v>5474</v>
      </c>
      <c r="AE1421" s="185" t="s">
        <v>5474</v>
      </c>
      <c r="AF1421" s="185" t="s">
        <v>5474</v>
      </c>
      <c r="AG1421" s="185" t="s">
        <v>5474</v>
      </c>
      <c r="AH1421" s="185" t="s">
        <v>5474</v>
      </c>
      <c r="AI1421" s="185" t="s">
        <v>5474</v>
      </c>
      <c r="AJ1421" s="185" t="s">
        <v>5474</v>
      </c>
    </row>
    <row r="1422" spans="28:36">
      <c r="AB1422" s="185">
        <v>6176</v>
      </c>
      <c r="AC1422" s="185" t="s">
        <v>1265</v>
      </c>
      <c r="AD1422" s="185" t="s">
        <v>5474</v>
      </c>
      <c r="AE1422" s="185" t="s">
        <v>5472</v>
      </c>
      <c r="AF1422" s="185" t="s">
        <v>5474</v>
      </c>
      <c r="AG1422" s="185" t="s">
        <v>5474</v>
      </c>
      <c r="AH1422" s="185" t="s">
        <v>5474</v>
      </c>
      <c r="AI1422" s="185" t="s">
        <v>5474</v>
      </c>
      <c r="AJ1422" s="185" t="s">
        <v>5472</v>
      </c>
    </row>
    <row r="1423" spans="28:36">
      <c r="AB1423" s="185">
        <v>6177</v>
      </c>
      <c r="AC1423" s="185" t="s">
        <v>1266</v>
      </c>
      <c r="AD1423" s="185" t="s">
        <v>5474</v>
      </c>
      <c r="AE1423" s="185" t="s">
        <v>5474</v>
      </c>
      <c r="AF1423" s="185" t="s">
        <v>5474</v>
      </c>
      <c r="AG1423" s="185" t="s">
        <v>5474</v>
      </c>
      <c r="AH1423" s="185" t="s">
        <v>5474</v>
      </c>
      <c r="AI1423" s="185" t="s">
        <v>5474</v>
      </c>
      <c r="AJ1423" s="185" t="s">
        <v>5474</v>
      </c>
    </row>
    <row r="1424" spans="28:36">
      <c r="AB1424" s="185">
        <v>6179</v>
      </c>
      <c r="AC1424" s="185" t="s">
        <v>1267</v>
      </c>
      <c r="AD1424" s="185" t="s">
        <v>5474</v>
      </c>
      <c r="AE1424" s="185" t="s">
        <v>5474</v>
      </c>
      <c r="AF1424" s="185" t="s">
        <v>5474</v>
      </c>
      <c r="AG1424" s="185" t="s">
        <v>5474</v>
      </c>
      <c r="AH1424" s="185" t="s">
        <v>5474</v>
      </c>
      <c r="AI1424" s="185" t="s">
        <v>5474</v>
      </c>
      <c r="AJ1424" s="185" t="s">
        <v>5474</v>
      </c>
    </row>
    <row r="1425" spans="28:36">
      <c r="AB1425" s="185">
        <v>6180</v>
      </c>
      <c r="AC1425" s="185" t="s">
        <v>1268</v>
      </c>
      <c r="AD1425" s="185" t="s">
        <v>5474</v>
      </c>
      <c r="AE1425" s="185" t="s">
        <v>5474</v>
      </c>
      <c r="AF1425" s="185" t="s">
        <v>5474</v>
      </c>
      <c r="AG1425" s="185" t="s">
        <v>5474</v>
      </c>
      <c r="AH1425" s="185" t="s">
        <v>5474</v>
      </c>
      <c r="AI1425" s="185" t="s">
        <v>5474</v>
      </c>
      <c r="AJ1425" s="185" t="s">
        <v>5474</v>
      </c>
    </row>
    <row r="1426" spans="28:36">
      <c r="AB1426" s="185">
        <v>6182</v>
      </c>
      <c r="AC1426" s="185" t="s">
        <v>1269</v>
      </c>
      <c r="AD1426" s="185" t="s">
        <v>5474</v>
      </c>
      <c r="AE1426" s="185" t="s">
        <v>5474</v>
      </c>
      <c r="AF1426" s="185" t="s">
        <v>5474</v>
      </c>
      <c r="AG1426" s="185" t="s">
        <v>5474</v>
      </c>
      <c r="AH1426" s="185" t="s">
        <v>5474</v>
      </c>
      <c r="AI1426" s="185" t="s">
        <v>5474</v>
      </c>
      <c r="AJ1426" s="185" t="s">
        <v>5474</v>
      </c>
    </row>
    <row r="1427" spans="28:36">
      <c r="AB1427" s="185">
        <v>6183</v>
      </c>
      <c r="AC1427" s="185" t="s">
        <v>1270</v>
      </c>
      <c r="AD1427" s="185" t="s">
        <v>5474</v>
      </c>
      <c r="AE1427" s="185" t="s">
        <v>5474</v>
      </c>
      <c r="AF1427" s="185" t="s">
        <v>5474</v>
      </c>
      <c r="AG1427" s="185" t="s">
        <v>5474</v>
      </c>
      <c r="AH1427" s="185" t="s">
        <v>5474</v>
      </c>
      <c r="AI1427" s="185" t="s">
        <v>5474</v>
      </c>
      <c r="AJ1427" s="185" t="s">
        <v>5474</v>
      </c>
    </row>
    <row r="1428" spans="28:36">
      <c r="AB1428" s="185">
        <v>6184</v>
      </c>
      <c r="AC1428" s="185" t="s">
        <v>1271</v>
      </c>
      <c r="AD1428" s="185" t="s">
        <v>5474</v>
      </c>
      <c r="AE1428" s="185" t="s">
        <v>5474</v>
      </c>
      <c r="AF1428" s="185" t="s">
        <v>5474</v>
      </c>
      <c r="AG1428" s="185" t="s">
        <v>5474</v>
      </c>
      <c r="AH1428" s="185" t="s">
        <v>5474</v>
      </c>
      <c r="AI1428" s="185" t="s">
        <v>5474</v>
      </c>
      <c r="AJ1428" s="185" t="s">
        <v>5474</v>
      </c>
    </row>
    <row r="1429" spans="28:36">
      <c r="AB1429" s="185">
        <v>6185</v>
      </c>
      <c r="AC1429" s="185" t="s">
        <v>1272</v>
      </c>
      <c r="AD1429" s="185" t="s">
        <v>5474</v>
      </c>
      <c r="AE1429" s="185" t="s">
        <v>5474</v>
      </c>
      <c r="AF1429" s="185" t="s">
        <v>5474</v>
      </c>
      <c r="AG1429" s="185" t="s">
        <v>5474</v>
      </c>
      <c r="AH1429" s="185" t="s">
        <v>5474</v>
      </c>
      <c r="AI1429" s="185" t="s">
        <v>5474</v>
      </c>
      <c r="AJ1429" s="185" t="s">
        <v>5474</v>
      </c>
    </row>
    <row r="1430" spans="28:36">
      <c r="AB1430" s="185">
        <v>6186</v>
      </c>
      <c r="AC1430" s="185" t="s">
        <v>1273</v>
      </c>
      <c r="AD1430" s="185" t="s">
        <v>5474</v>
      </c>
      <c r="AE1430" s="185" t="s">
        <v>5474</v>
      </c>
      <c r="AF1430" s="185" t="s">
        <v>5474</v>
      </c>
      <c r="AG1430" s="185" t="s">
        <v>5474</v>
      </c>
      <c r="AH1430" s="185" t="s">
        <v>5474</v>
      </c>
      <c r="AI1430" s="185" t="s">
        <v>5474</v>
      </c>
      <c r="AJ1430" s="185" t="s">
        <v>5474</v>
      </c>
    </row>
    <row r="1431" spans="28:36">
      <c r="AB1431" s="185">
        <v>6187</v>
      </c>
      <c r="AC1431" s="185" t="s">
        <v>1274</v>
      </c>
      <c r="AD1431" s="185" t="s">
        <v>5474</v>
      </c>
      <c r="AE1431" s="185" t="s">
        <v>5474</v>
      </c>
      <c r="AF1431" s="185" t="s">
        <v>5474</v>
      </c>
      <c r="AG1431" s="185" t="s">
        <v>5474</v>
      </c>
      <c r="AH1431" s="185" t="s">
        <v>5474</v>
      </c>
      <c r="AI1431" s="185" t="s">
        <v>5474</v>
      </c>
      <c r="AJ1431" s="185" t="s">
        <v>5474</v>
      </c>
    </row>
    <row r="1432" spans="28:36">
      <c r="AB1432" s="185">
        <v>6188</v>
      </c>
      <c r="AC1432" s="185" t="s">
        <v>1275</v>
      </c>
      <c r="AD1432" s="185" t="s">
        <v>5474</v>
      </c>
      <c r="AE1432" s="185" t="s">
        <v>5474</v>
      </c>
      <c r="AF1432" s="185" t="s">
        <v>5474</v>
      </c>
      <c r="AG1432" s="185" t="s">
        <v>5474</v>
      </c>
      <c r="AH1432" s="185" t="s">
        <v>5474</v>
      </c>
      <c r="AI1432" s="185" t="s">
        <v>5474</v>
      </c>
      <c r="AJ1432" s="185" t="s">
        <v>5474</v>
      </c>
    </row>
    <row r="1433" spans="28:36">
      <c r="AB1433" s="185">
        <v>6189</v>
      </c>
      <c r="AC1433" s="185" t="s">
        <v>1276</v>
      </c>
      <c r="AD1433" s="185" t="s">
        <v>5474</v>
      </c>
      <c r="AE1433" s="185" t="s">
        <v>5474</v>
      </c>
      <c r="AF1433" s="185" t="s">
        <v>5474</v>
      </c>
      <c r="AG1433" s="185" t="s">
        <v>5474</v>
      </c>
      <c r="AH1433" s="185" t="s">
        <v>5474</v>
      </c>
      <c r="AI1433" s="185" t="s">
        <v>5474</v>
      </c>
      <c r="AJ1433" s="185" t="s">
        <v>5474</v>
      </c>
    </row>
    <row r="1434" spans="28:36">
      <c r="AB1434" s="185">
        <v>6190</v>
      </c>
      <c r="AC1434" s="185" t="s">
        <v>1277</v>
      </c>
      <c r="AD1434" s="185" t="s">
        <v>5474</v>
      </c>
      <c r="AE1434" s="185" t="s">
        <v>5474</v>
      </c>
      <c r="AF1434" s="185" t="s">
        <v>5474</v>
      </c>
      <c r="AG1434" s="185" t="s">
        <v>5474</v>
      </c>
      <c r="AH1434" s="185" t="s">
        <v>5474</v>
      </c>
      <c r="AI1434" s="185" t="s">
        <v>5474</v>
      </c>
      <c r="AJ1434" s="185" t="s">
        <v>5474</v>
      </c>
    </row>
    <row r="1435" spans="28:36">
      <c r="AB1435" s="185">
        <v>6191</v>
      </c>
      <c r="AC1435" s="185" t="s">
        <v>1278</v>
      </c>
      <c r="AD1435" s="185" t="s">
        <v>5474</v>
      </c>
      <c r="AE1435" s="185" t="s">
        <v>5474</v>
      </c>
      <c r="AF1435" s="185" t="s">
        <v>5474</v>
      </c>
      <c r="AG1435" s="185" t="s">
        <v>5474</v>
      </c>
      <c r="AH1435" s="185" t="s">
        <v>5474</v>
      </c>
      <c r="AI1435" s="185" t="s">
        <v>5474</v>
      </c>
      <c r="AJ1435" s="185" t="s">
        <v>5474</v>
      </c>
    </row>
    <row r="1436" spans="28:36">
      <c r="AB1436" s="185">
        <v>6192</v>
      </c>
      <c r="AC1436" s="185" t="s">
        <v>1279</v>
      </c>
      <c r="AD1436" s="185" t="s">
        <v>5474</v>
      </c>
      <c r="AE1436" s="185" t="s">
        <v>5474</v>
      </c>
      <c r="AF1436" s="185" t="s">
        <v>5474</v>
      </c>
      <c r="AG1436" s="185" t="s">
        <v>5474</v>
      </c>
      <c r="AH1436" s="185" t="s">
        <v>5474</v>
      </c>
      <c r="AI1436" s="185" t="s">
        <v>5474</v>
      </c>
      <c r="AJ1436" s="185" t="s">
        <v>5474</v>
      </c>
    </row>
    <row r="1437" spans="28:36">
      <c r="AB1437" s="185">
        <v>6194</v>
      </c>
      <c r="AC1437" s="185" t="s">
        <v>1280</v>
      </c>
      <c r="AD1437" s="185" t="s">
        <v>5474</v>
      </c>
      <c r="AE1437" s="185" t="s">
        <v>5474</v>
      </c>
      <c r="AF1437" s="185" t="s">
        <v>5474</v>
      </c>
      <c r="AG1437" s="185" t="s">
        <v>5474</v>
      </c>
      <c r="AH1437" s="185" t="s">
        <v>5474</v>
      </c>
      <c r="AI1437" s="185" t="s">
        <v>5474</v>
      </c>
      <c r="AJ1437" s="185" t="s">
        <v>5474</v>
      </c>
    </row>
    <row r="1438" spans="28:36">
      <c r="AB1438" s="185">
        <v>6195</v>
      </c>
      <c r="AC1438" s="185" t="s">
        <v>1281</v>
      </c>
      <c r="AD1438" s="185" t="s">
        <v>5474</v>
      </c>
      <c r="AE1438" s="185" t="s">
        <v>5474</v>
      </c>
      <c r="AF1438" s="185" t="s">
        <v>5474</v>
      </c>
      <c r="AG1438" s="185" t="s">
        <v>5474</v>
      </c>
      <c r="AH1438" s="185" t="s">
        <v>5474</v>
      </c>
      <c r="AI1438" s="185" t="s">
        <v>5474</v>
      </c>
      <c r="AJ1438" s="185" t="s">
        <v>5474</v>
      </c>
    </row>
    <row r="1439" spans="28:36">
      <c r="AB1439" s="185">
        <v>6196</v>
      </c>
      <c r="AC1439" s="185" t="s">
        <v>1282</v>
      </c>
      <c r="AD1439" s="185" t="s">
        <v>5474</v>
      </c>
      <c r="AE1439" s="185" t="s">
        <v>5474</v>
      </c>
      <c r="AF1439" s="185" t="s">
        <v>5474</v>
      </c>
      <c r="AG1439" s="185" t="s">
        <v>5474</v>
      </c>
      <c r="AH1439" s="185" t="s">
        <v>5474</v>
      </c>
      <c r="AI1439" s="185" t="s">
        <v>5474</v>
      </c>
      <c r="AJ1439" s="185" t="s">
        <v>5474</v>
      </c>
    </row>
    <row r="1440" spans="28:36">
      <c r="AB1440" s="185">
        <v>6197</v>
      </c>
      <c r="AC1440" s="185" t="s">
        <v>1283</v>
      </c>
      <c r="AD1440" s="185" t="s">
        <v>5474</v>
      </c>
      <c r="AE1440" s="185" t="s">
        <v>5474</v>
      </c>
      <c r="AF1440" s="185" t="s">
        <v>5474</v>
      </c>
      <c r="AG1440" s="185" t="s">
        <v>5474</v>
      </c>
      <c r="AH1440" s="185" t="s">
        <v>5474</v>
      </c>
      <c r="AI1440" s="185" t="s">
        <v>5474</v>
      </c>
      <c r="AJ1440" s="185" t="s">
        <v>5474</v>
      </c>
    </row>
    <row r="1441" spans="28:36">
      <c r="AB1441" s="185">
        <v>6198</v>
      </c>
      <c r="AC1441" s="185" t="s">
        <v>1284</v>
      </c>
      <c r="AD1441" s="185" t="s">
        <v>5474</v>
      </c>
      <c r="AE1441" s="185" t="s">
        <v>5474</v>
      </c>
      <c r="AF1441" s="185" t="s">
        <v>5474</v>
      </c>
      <c r="AG1441" s="185" t="s">
        <v>5474</v>
      </c>
      <c r="AH1441" s="185" t="s">
        <v>5474</v>
      </c>
      <c r="AI1441" s="185" t="s">
        <v>5474</v>
      </c>
      <c r="AJ1441" s="185" t="s">
        <v>5474</v>
      </c>
    </row>
    <row r="1442" spans="28:36">
      <c r="AB1442" s="185">
        <v>6199</v>
      </c>
      <c r="AC1442" s="185" t="s">
        <v>1285</v>
      </c>
      <c r="AD1442" s="185" t="s">
        <v>5474</v>
      </c>
      <c r="AE1442" s="185" t="s">
        <v>5474</v>
      </c>
      <c r="AF1442" s="185" t="s">
        <v>5474</v>
      </c>
      <c r="AG1442" s="185" t="s">
        <v>5474</v>
      </c>
      <c r="AH1442" s="185" t="s">
        <v>5474</v>
      </c>
      <c r="AI1442" s="185" t="s">
        <v>5474</v>
      </c>
      <c r="AJ1442" s="185" t="s">
        <v>5474</v>
      </c>
    </row>
    <row r="1443" spans="28:36">
      <c r="AB1443" s="185">
        <v>6201</v>
      </c>
      <c r="AC1443" s="185" t="s">
        <v>1286</v>
      </c>
      <c r="AD1443" s="185" t="s">
        <v>5474</v>
      </c>
      <c r="AE1443" s="185" t="s">
        <v>5474</v>
      </c>
      <c r="AF1443" s="185" t="s">
        <v>5474</v>
      </c>
      <c r="AG1443" s="185" t="s">
        <v>5474</v>
      </c>
      <c r="AH1443" s="185" t="s">
        <v>5474</v>
      </c>
      <c r="AI1443" s="185" t="s">
        <v>5474</v>
      </c>
      <c r="AJ1443" s="185" t="s">
        <v>5474</v>
      </c>
    </row>
    <row r="1444" spans="28:36">
      <c r="AB1444" s="185">
        <v>6202</v>
      </c>
      <c r="AC1444" s="185" t="s">
        <v>1287</v>
      </c>
      <c r="AD1444" s="185" t="s">
        <v>5474</v>
      </c>
      <c r="AE1444" s="185" t="s">
        <v>5474</v>
      </c>
      <c r="AF1444" s="185" t="s">
        <v>5474</v>
      </c>
      <c r="AG1444" s="185" t="s">
        <v>5474</v>
      </c>
      <c r="AH1444" s="185" t="s">
        <v>5474</v>
      </c>
      <c r="AI1444" s="185" t="s">
        <v>5474</v>
      </c>
      <c r="AJ1444" s="185" t="s">
        <v>5474</v>
      </c>
    </row>
    <row r="1445" spans="28:36">
      <c r="AB1445" s="185">
        <v>6203</v>
      </c>
      <c r="AC1445" s="185" t="s">
        <v>1288</v>
      </c>
      <c r="AD1445" s="185" t="s">
        <v>5474</v>
      </c>
      <c r="AE1445" s="185" t="s">
        <v>5474</v>
      </c>
      <c r="AF1445" s="185" t="s">
        <v>5474</v>
      </c>
      <c r="AG1445" s="185" t="s">
        <v>5474</v>
      </c>
      <c r="AH1445" s="185" t="s">
        <v>5474</v>
      </c>
      <c r="AI1445" s="185" t="s">
        <v>5474</v>
      </c>
      <c r="AJ1445" s="185" t="s">
        <v>5474</v>
      </c>
    </row>
    <row r="1446" spans="28:36">
      <c r="AB1446" s="185">
        <v>6204</v>
      </c>
      <c r="AC1446" s="185" t="s">
        <v>1289</v>
      </c>
      <c r="AD1446" s="185" t="s">
        <v>5474</v>
      </c>
      <c r="AE1446" s="185" t="s">
        <v>5474</v>
      </c>
      <c r="AF1446" s="185" t="s">
        <v>5474</v>
      </c>
      <c r="AG1446" s="185" t="s">
        <v>5474</v>
      </c>
      <c r="AH1446" s="185" t="s">
        <v>5474</v>
      </c>
      <c r="AI1446" s="185" t="s">
        <v>5474</v>
      </c>
      <c r="AJ1446" s="185" t="s">
        <v>5474</v>
      </c>
    </row>
    <row r="1447" spans="28:36">
      <c r="AB1447" s="185">
        <v>6205</v>
      </c>
      <c r="AC1447" s="185" t="s">
        <v>1290</v>
      </c>
      <c r="AD1447" s="185" t="s">
        <v>5474</v>
      </c>
      <c r="AE1447" s="185" t="s">
        <v>5474</v>
      </c>
      <c r="AF1447" s="185" t="s">
        <v>5474</v>
      </c>
      <c r="AG1447" s="185" t="s">
        <v>5474</v>
      </c>
      <c r="AH1447" s="185" t="s">
        <v>5474</v>
      </c>
      <c r="AI1447" s="185" t="s">
        <v>5474</v>
      </c>
      <c r="AJ1447" s="185" t="s">
        <v>5474</v>
      </c>
    </row>
    <row r="1448" spans="28:36">
      <c r="AB1448" s="185">
        <v>6206</v>
      </c>
      <c r="AC1448" s="185" t="s">
        <v>1291</v>
      </c>
      <c r="AD1448" s="185" t="s">
        <v>5474</v>
      </c>
      <c r="AE1448" s="185" t="s">
        <v>5474</v>
      </c>
      <c r="AF1448" s="185" t="s">
        <v>5474</v>
      </c>
      <c r="AG1448" s="185" t="s">
        <v>5474</v>
      </c>
      <c r="AH1448" s="185" t="s">
        <v>5474</v>
      </c>
      <c r="AI1448" s="185" t="s">
        <v>5474</v>
      </c>
      <c r="AJ1448" s="185" t="s">
        <v>5474</v>
      </c>
    </row>
    <row r="1449" spans="28:36">
      <c r="AB1449" s="185">
        <v>6207</v>
      </c>
      <c r="AC1449" s="185" t="s">
        <v>1292</v>
      </c>
      <c r="AD1449" s="185" t="s">
        <v>5474</v>
      </c>
      <c r="AE1449" s="185" t="s">
        <v>5474</v>
      </c>
      <c r="AF1449" s="185" t="s">
        <v>5474</v>
      </c>
      <c r="AG1449" s="185" t="s">
        <v>5474</v>
      </c>
      <c r="AH1449" s="185" t="s">
        <v>5474</v>
      </c>
      <c r="AI1449" s="185" t="s">
        <v>5474</v>
      </c>
      <c r="AJ1449" s="185" t="s">
        <v>5474</v>
      </c>
    </row>
    <row r="1450" spans="28:36">
      <c r="AB1450" s="185">
        <v>6208</v>
      </c>
      <c r="AC1450" s="185" t="s">
        <v>1293</v>
      </c>
      <c r="AD1450" s="185" t="s">
        <v>5474</v>
      </c>
      <c r="AE1450" s="185" t="s">
        <v>5474</v>
      </c>
      <c r="AF1450" s="185" t="s">
        <v>5474</v>
      </c>
      <c r="AG1450" s="185" t="s">
        <v>5474</v>
      </c>
      <c r="AH1450" s="185" t="s">
        <v>5474</v>
      </c>
      <c r="AI1450" s="185" t="s">
        <v>5474</v>
      </c>
      <c r="AJ1450" s="185" t="s">
        <v>5474</v>
      </c>
    </row>
    <row r="1451" spans="28:36">
      <c r="AB1451" s="185">
        <v>6209</v>
      </c>
      <c r="AC1451" s="185" t="s">
        <v>1294</v>
      </c>
      <c r="AD1451" s="185" t="s">
        <v>5474</v>
      </c>
      <c r="AE1451" s="185" t="s">
        <v>5474</v>
      </c>
      <c r="AF1451" s="185" t="s">
        <v>5474</v>
      </c>
      <c r="AG1451" s="185" t="s">
        <v>5474</v>
      </c>
      <c r="AH1451" s="185" t="s">
        <v>5474</v>
      </c>
      <c r="AI1451" s="185" t="s">
        <v>5474</v>
      </c>
      <c r="AJ1451" s="185" t="s">
        <v>5474</v>
      </c>
    </row>
    <row r="1452" spans="28:36">
      <c r="AB1452" s="185">
        <v>6210</v>
      </c>
      <c r="AC1452" s="185" t="s">
        <v>1295</v>
      </c>
      <c r="AD1452" s="185" t="s">
        <v>5474</v>
      </c>
      <c r="AE1452" s="185" t="s">
        <v>5474</v>
      </c>
      <c r="AF1452" s="185" t="s">
        <v>5474</v>
      </c>
      <c r="AG1452" s="185" t="s">
        <v>5474</v>
      </c>
      <c r="AH1452" s="185" t="s">
        <v>5474</v>
      </c>
      <c r="AI1452" s="185" t="s">
        <v>5474</v>
      </c>
      <c r="AJ1452" s="185" t="s">
        <v>5474</v>
      </c>
    </row>
    <row r="1453" spans="28:36">
      <c r="AB1453" s="185">
        <v>6212</v>
      </c>
      <c r="AC1453" s="185" t="s">
        <v>1296</v>
      </c>
      <c r="AD1453" s="185" t="s">
        <v>5474</v>
      </c>
      <c r="AE1453" s="185" t="s">
        <v>5474</v>
      </c>
      <c r="AF1453" s="185" t="s">
        <v>5474</v>
      </c>
      <c r="AG1453" s="185" t="s">
        <v>5474</v>
      </c>
      <c r="AH1453" s="185" t="s">
        <v>5474</v>
      </c>
      <c r="AI1453" s="185" t="s">
        <v>5474</v>
      </c>
      <c r="AJ1453" s="185" t="s">
        <v>5474</v>
      </c>
    </row>
    <row r="1454" spans="28:36">
      <c r="AB1454" s="185">
        <v>6213</v>
      </c>
      <c r="AC1454" s="185" t="s">
        <v>1297</v>
      </c>
      <c r="AD1454" s="185" t="s">
        <v>5474</v>
      </c>
      <c r="AE1454" s="185" t="s">
        <v>5474</v>
      </c>
      <c r="AF1454" s="185" t="s">
        <v>5474</v>
      </c>
      <c r="AG1454" s="185" t="s">
        <v>5474</v>
      </c>
      <c r="AH1454" s="185" t="s">
        <v>5474</v>
      </c>
      <c r="AI1454" s="185" t="s">
        <v>5474</v>
      </c>
      <c r="AJ1454" s="185" t="s">
        <v>5474</v>
      </c>
    </row>
    <row r="1455" spans="28:36">
      <c r="AB1455" s="185">
        <v>6214</v>
      </c>
      <c r="AC1455" s="185" t="s">
        <v>1298</v>
      </c>
      <c r="AD1455" s="185" t="s">
        <v>5474</v>
      </c>
      <c r="AE1455" s="185" t="s">
        <v>5474</v>
      </c>
      <c r="AF1455" s="185" t="s">
        <v>5474</v>
      </c>
      <c r="AG1455" s="185" t="s">
        <v>5474</v>
      </c>
      <c r="AH1455" s="185" t="s">
        <v>5474</v>
      </c>
      <c r="AI1455" s="185" t="s">
        <v>5474</v>
      </c>
      <c r="AJ1455" s="185" t="s">
        <v>5474</v>
      </c>
    </row>
    <row r="1456" spans="28:36">
      <c r="AB1456" s="185">
        <v>6215</v>
      </c>
      <c r="AC1456" s="185" t="s">
        <v>1299</v>
      </c>
      <c r="AD1456" s="185" t="s">
        <v>5474</v>
      </c>
      <c r="AE1456" s="185" t="s">
        <v>5474</v>
      </c>
      <c r="AF1456" s="185" t="s">
        <v>5474</v>
      </c>
      <c r="AG1456" s="185" t="s">
        <v>5474</v>
      </c>
      <c r="AH1456" s="185" t="s">
        <v>5474</v>
      </c>
      <c r="AI1456" s="185" t="s">
        <v>5474</v>
      </c>
      <c r="AJ1456" s="185" t="s">
        <v>5474</v>
      </c>
    </row>
    <row r="1457" spans="28:36">
      <c r="AB1457" s="185">
        <v>6216</v>
      </c>
      <c r="AC1457" s="185" t="s">
        <v>1300</v>
      </c>
      <c r="AD1457" s="185" t="s">
        <v>5474</v>
      </c>
      <c r="AE1457" s="185" t="s">
        <v>5474</v>
      </c>
      <c r="AF1457" s="185" t="s">
        <v>5474</v>
      </c>
      <c r="AG1457" s="185" t="s">
        <v>5474</v>
      </c>
      <c r="AH1457" s="185" t="s">
        <v>5474</v>
      </c>
      <c r="AI1457" s="185" t="s">
        <v>5474</v>
      </c>
      <c r="AJ1457" s="185" t="s">
        <v>5474</v>
      </c>
    </row>
    <row r="1458" spans="28:36">
      <c r="AB1458" s="185">
        <v>6217</v>
      </c>
      <c r="AC1458" s="185" t="s">
        <v>1301</v>
      </c>
      <c r="AD1458" s="185" t="s">
        <v>5474</v>
      </c>
      <c r="AE1458" s="185" t="s">
        <v>5474</v>
      </c>
      <c r="AF1458" s="185" t="s">
        <v>5474</v>
      </c>
      <c r="AG1458" s="185" t="s">
        <v>5474</v>
      </c>
      <c r="AH1458" s="185" t="s">
        <v>5474</v>
      </c>
      <c r="AI1458" s="185" t="s">
        <v>5474</v>
      </c>
      <c r="AJ1458" s="185" t="s">
        <v>5474</v>
      </c>
    </row>
    <row r="1459" spans="28:36">
      <c r="AB1459" s="185">
        <v>6218</v>
      </c>
      <c r="AC1459" s="185" t="s">
        <v>1302</v>
      </c>
      <c r="AD1459" s="185" t="s">
        <v>5474</v>
      </c>
      <c r="AE1459" s="185" t="s">
        <v>5474</v>
      </c>
      <c r="AF1459" s="185" t="s">
        <v>5474</v>
      </c>
      <c r="AG1459" s="185" t="s">
        <v>5474</v>
      </c>
      <c r="AH1459" s="185" t="s">
        <v>5474</v>
      </c>
      <c r="AI1459" s="185" t="s">
        <v>5474</v>
      </c>
      <c r="AJ1459" s="185" t="s">
        <v>5474</v>
      </c>
    </row>
    <row r="1460" spans="28:36">
      <c r="AB1460" s="185">
        <v>6219</v>
      </c>
      <c r="AC1460" s="185" t="s">
        <v>1303</v>
      </c>
      <c r="AD1460" s="185" t="s">
        <v>5474</v>
      </c>
      <c r="AE1460" s="185" t="s">
        <v>5474</v>
      </c>
      <c r="AF1460" s="185" t="s">
        <v>5474</v>
      </c>
      <c r="AG1460" s="185" t="s">
        <v>5474</v>
      </c>
      <c r="AH1460" s="185" t="s">
        <v>5474</v>
      </c>
      <c r="AI1460" s="185" t="s">
        <v>5474</v>
      </c>
      <c r="AJ1460" s="185" t="s">
        <v>5474</v>
      </c>
    </row>
    <row r="1461" spans="28:36">
      <c r="AB1461" s="185">
        <v>6220</v>
      </c>
      <c r="AC1461" s="185" t="s">
        <v>1304</v>
      </c>
      <c r="AD1461" s="185" t="s">
        <v>5474</v>
      </c>
      <c r="AE1461" s="185" t="s">
        <v>5474</v>
      </c>
      <c r="AF1461" s="185" t="s">
        <v>5474</v>
      </c>
      <c r="AG1461" s="185" t="s">
        <v>5474</v>
      </c>
      <c r="AH1461" s="185" t="s">
        <v>5474</v>
      </c>
      <c r="AI1461" s="185" t="s">
        <v>5474</v>
      </c>
      <c r="AJ1461" s="185" t="s">
        <v>5474</v>
      </c>
    </row>
    <row r="1462" spans="28:36">
      <c r="AB1462" s="185">
        <v>6221</v>
      </c>
      <c r="AC1462" s="185" t="s">
        <v>1305</v>
      </c>
      <c r="AD1462" s="185" t="s">
        <v>5474</v>
      </c>
      <c r="AE1462" s="185" t="s">
        <v>5474</v>
      </c>
      <c r="AF1462" s="185" t="s">
        <v>5474</v>
      </c>
      <c r="AG1462" s="185" t="s">
        <v>5474</v>
      </c>
      <c r="AH1462" s="185" t="s">
        <v>5474</v>
      </c>
      <c r="AI1462" s="185" t="s">
        <v>5474</v>
      </c>
      <c r="AJ1462" s="185" t="s">
        <v>5474</v>
      </c>
    </row>
    <row r="1463" spans="28:36">
      <c r="AB1463" s="185">
        <v>6222</v>
      </c>
      <c r="AC1463" s="185" t="s">
        <v>1306</v>
      </c>
      <c r="AD1463" s="185" t="s">
        <v>5474</v>
      </c>
      <c r="AE1463" s="185" t="s">
        <v>5474</v>
      </c>
      <c r="AF1463" s="185" t="s">
        <v>5474</v>
      </c>
      <c r="AG1463" s="185" t="s">
        <v>5474</v>
      </c>
      <c r="AH1463" s="185" t="s">
        <v>5474</v>
      </c>
      <c r="AI1463" s="185" t="s">
        <v>5474</v>
      </c>
      <c r="AJ1463" s="185" t="s">
        <v>5474</v>
      </c>
    </row>
    <row r="1464" spans="28:36">
      <c r="AB1464" s="185">
        <v>6223</v>
      </c>
      <c r="AC1464" s="185" t="s">
        <v>1307</v>
      </c>
      <c r="AD1464" s="185" t="s">
        <v>5474</v>
      </c>
      <c r="AE1464" s="185" t="s">
        <v>5474</v>
      </c>
      <c r="AF1464" s="185" t="s">
        <v>5474</v>
      </c>
      <c r="AG1464" s="185" t="s">
        <v>5474</v>
      </c>
      <c r="AH1464" s="185" t="s">
        <v>5474</v>
      </c>
      <c r="AI1464" s="185" t="s">
        <v>5474</v>
      </c>
      <c r="AJ1464" s="185" t="s">
        <v>5474</v>
      </c>
    </row>
    <row r="1465" spans="28:36">
      <c r="AB1465" s="185">
        <v>6224</v>
      </c>
      <c r="AC1465" s="185" t="s">
        <v>1308</v>
      </c>
      <c r="AD1465" s="185" t="s">
        <v>5474</v>
      </c>
      <c r="AE1465" s="185" t="s">
        <v>5474</v>
      </c>
      <c r="AF1465" s="185" t="s">
        <v>5474</v>
      </c>
      <c r="AG1465" s="185" t="s">
        <v>5474</v>
      </c>
      <c r="AH1465" s="185" t="s">
        <v>5474</v>
      </c>
      <c r="AI1465" s="185" t="s">
        <v>5474</v>
      </c>
      <c r="AJ1465" s="185" t="s">
        <v>5474</v>
      </c>
    </row>
    <row r="1466" spans="28:36">
      <c r="AB1466" s="185">
        <v>6225</v>
      </c>
      <c r="AC1466" s="185" t="s">
        <v>1309</v>
      </c>
      <c r="AD1466" s="185" t="s">
        <v>5474</v>
      </c>
      <c r="AE1466" s="185" t="s">
        <v>5474</v>
      </c>
      <c r="AF1466" s="185" t="s">
        <v>5474</v>
      </c>
      <c r="AG1466" s="185" t="s">
        <v>5474</v>
      </c>
      <c r="AH1466" s="185" t="s">
        <v>5474</v>
      </c>
      <c r="AI1466" s="185" t="s">
        <v>5474</v>
      </c>
      <c r="AJ1466" s="185" t="s">
        <v>5474</v>
      </c>
    </row>
    <row r="1467" spans="28:36">
      <c r="AB1467" s="185">
        <v>6226</v>
      </c>
      <c r="AC1467" s="185" t="s">
        <v>1310</v>
      </c>
      <c r="AD1467" s="185" t="s">
        <v>5474</v>
      </c>
      <c r="AE1467" s="185" t="s">
        <v>5474</v>
      </c>
      <c r="AF1467" s="185" t="s">
        <v>5474</v>
      </c>
      <c r="AG1467" s="185" t="s">
        <v>5474</v>
      </c>
      <c r="AH1467" s="185" t="s">
        <v>5474</v>
      </c>
      <c r="AI1467" s="185" t="s">
        <v>5474</v>
      </c>
      <c r="AJ1467" s="185" t="s">
        <v>5474</v>
      </c>
    </row>
    <row r="1468" spans="28:36">
      <c r="AB1468" s="185">
        <v>6227</v>
      </c>
      <c r="AC1468" s="185" t="s">
        <v>1311</v>
      </c>
      <c r="AD1468" s="185" t="s">
        <v>5474</v>
      </c>
      <c r="AE1468" s="185" t="s">
        <v>5474</v>
      </c>
      <c r="AF1468" s="185" t="s">
        <v>5474</v>
      </c>
      <c r="AG1468" s="185" t="s">
        <v>5474</v>
      </c>
      <c r="AH1468" s="185" t="s">
        <v>5474</v>
      </c>
      <c r="AI1468" s="185" t="s">
        <v>5474</v>
      </c>
      <c r="AJ1468" s="185" t="s">
        <v>5474</v>
      </c>
    </row>
    <row r="1469" spans="28:36">
      <c r="AB1469" s="185">
        <v>6228</v>
      </c>
      <c r="AC1469" s="185" t="s">
        <v>1312</v>
      </c>
      <c r="AD1469" s="185" t="s">
        <v>5474</v>
      </c>
      <c r="AE1469" s="185" t="s">
        <v>5474</v>
      </c>
      <c r="AF1469" s="185" t="s">
        <v>5474</v>
      </c>
      <c r="AG1469" s="185" t="s">
        <v>5474</v>
      </c>
      <c r="AH1469" s="185" t="s">
        <v>5474</v>
      </c>
      <c r="AI1469" s="185" t="s">
        <v>5474</v>
      </c>
      <c r="AJ1469" s="185" t="s">
        <v>5474</v>
      </c>
    </row>
    <row r="1470" spans="28:36">
      <c r="AB1470" s="185">
        <v>6229</v>
      </c>
      <c r="AC1470" s="185" t="s">
        <v>1313</v>
      </c>
      <c r="AD1470" s="185" t="s">
        <v>5474</v>
      </c>
      <c r="AE1470" s="185" t="s">
        <v>5474</v>
      </c>
      <c r="AF1470" s="185" t="s">
        <v>5474</v>
      </c>
      <c r="AG1470" s="185" t="s">
        <v>5474</v>
      </c>
      <c r="AH1470" s="185" t="s">
        <v>5474</v>
      </c>
      <c r="AI1470" s="185" t="s">
        <v>5474</v>
      </c>
      <c r="AJ1470" s="185" t="s">
        <v>5474</v>
      </c>
    </row>
    <row r="1471" spans="28:36">
      <c r="AB1471" s="185">
        <v>6230</v>
      </c>
      <c r="AC1471" s="185" t="s">
        <v>1314</v>
      </c>
      <c r="AD1471" s="185" t="s">
        <v>5474</v>
      </c>
      <c r="AE1471" s="185" t="s">
        <v>5474</v>
      </c>
      <c r="AF1471" s="185" t="s">
        <v>5474</v>
      </c>
      <c r="AG1471" s="185" t="s">
        <v>5474</v>
      </c>
      <c r="AH1471" s="185" t="s">
        <v>5474</v>
      </c>
      <c r="AI1471" s="185" t="s">
        <v>5474</v>
      </c>
      <c r="AJ1471" s="185" t="s">
        <v>5474</v>
      </c>
    </row>
    <row r="1472" spans="28:36">
      <c r="AB1472" s="185">
        <v>6231</v>
      </c>
      <c r="AC1472" s="185" t="s">
        <v>1315</v>
      </c>
      <c r="AD1472" s="185" t="s">
        <v>5474</v>
      </c>
      <c r="AE1472" s="185" t="s">
        <v>5474</v>
      </c>
      <c r="AF1472" s="185" t="s">
        <v>5474</v>
      </c>
      <c r="AG1472" s="185" t="s">
        <v>5474</v>
      </c>
      <c r="AH1472" s="185" t="s">
        <v>5474</v>
      </c>
      <c r="AI1472" s="185" t="s">
        <v>5474</v>
      </c>
      <c r="AJ1472" s="185" t="s">
        <v>5474</v>
      </c>
    </row>
    <row r="1473" spans="28:36">
      <c r="AB1473" s="185">
        <v>6233</v>
      </c>
      <c r="AC1473" s="185" t="s">
        <v>1316</v>
      </c>
      <c r="AD1473" s="185" t="s">
        <v>5474</v>
      </c>
      <c r="AE1473" s="185" t="s">
        <v>5474</v>
      </c>
      <c r="AF1473" s="185" t="s">
        <v>5474</v>
      </c>
      <c r="AG1473" s="185" t="s">
        <v>5474</v>
      </c>
      <c r="AH1473" s="185" t="s">
        <v>5474</v>
      </c>
      <c r="AI1473" s="185" t="s">
        <v>5474</v>
      </c>
      <c r="AJ1473" s="185" t="s">
        <v>5474</v>
      </c>
    </row>
    <row r="1474" spans="28:36">
      <c r="AB1474" s="185">
        <v>6234</v>
      </c>
      <c r="AC1474" s="185" t="s">
        <v>1317</v>
      </c>
      <c r="AD1474" s="185" t="s">
        <v>5474</v>
      </c>
      <c r="AE1474" s="185" t="s">
        <v>5474</v>
      </c>
      <c r="AF1474" s="185" t="s">
        <v>5474</v>
      </c>
      <c r="AG1474" s="185" t="s">
        <v>5474</v>
      </c>
      <c r="AH1474" s="185" t="s">
        <v>5474</v>
      </c>
      <c r="AI1474" s="185" t="s">
        <v>5474</v>
      </c>
      <c r="AJ1474" s="185" t="s">
        <v>5474</v>
      </c>
    </row>
    <row r="1475" spans="28:36">
      <c r="AB1475" s="185">
        <v>6235</v>
      </c>
      <c r="AC1475" s="185" t="s">
        <v>1318</v>
      </c>
      <c r="AD1475" s="185" t="s">
        <v>5474</v>
      </c>
      <c r="AE1475" s="185" t="s">
        <v>5474</v>
      </c>
      <c r="AF1475" s="185" t="s">
        <v>5474</v>
      </c>
      <c r="AG1475" s="185" t="s">
        <v>5474</v>
      </c>
      <c r="AH1475" s="185" t="s">
        <v>5474</v>
      </c>
      <c r="AI1475" s="185" t="s">
        <v>5474</v>
      </c>
      <c r="AJ1475" s="185" t="s">
        <v>5474</v>
      </c>
    </row>
    <row r="1476" spans="28:36">
      <c r="AB1476" s="185">
        <v>6236</v>
      </c>
      <c r="AC1476" s="185" t="s">
        <v>1319</v>
      </c>
      <c r="AD1476" s="185" t="s">
        <v>5474</v>
      </c>
      <c r="AE1476" s="185" t="s">
        <v>5474</v>
      </c>
      <c r="AF1476" s="185" t="s">
        <v>5474</v>
      </c>
      <c r="AG1476" s="185" t="s">
        <v>5474</v>
      </c>
      <c r="AH1476" s="185" t="s">
        <v>5474</v>
      </c>
      <c r="AI1476" s="185" t="s">
        <v>5474</v>
      </c>
      <c r="AJ1476" s="185" t="s">
        <v>5474</v>
      </c>
    </row>
    <row r="1477" spans="28:36">
      <c r="AB1477" s="185">
        <v>6237</v>
      </c>
      <c r="AC1477" s="185" t="s">
        <v>1320</v>
      </c>
      <c r="AD1477" s="185" t="s">
        <v>5474</v>
      </c>
      <c r="AE1477" s="185" t="s">
        <v>5474</v>
      </c>
      <c r="AF1477" s="185" t="s">
        <v>5474</v>
      </c>
      <c r="AG1477" s="185" t="s">
        <v>5474</v>
      </c>
      <c r="AH1477" s="185" t="s">
        <v>5474</v>
      </c>
      <c r="AI1477" s="185" t="s">
        <v>5474</v>
      </c>
      <c r="AJ1477" s="185" t="s">
        <v>5474</v>
      </c>
    </row>
    <row r="1478" spans="28:36">
      <c r="AB1478" s="185">
        <v>6238</v>
      </c>
      <c r="AC1478" s="185" t="s">
        <v>1321</v>
      </c>
      <c r="AD1478" s="185" t="s">
        <v>5474</v>
      </c>
      <c r="AE1478" s="185" t="s">
        <v>5474</v>
      </c>
      <c r="AF1478" s="185" t="s">
        <v>5474</v>
      </c>
      <c r="AG1478" s="185" t="s">
        <v>5474</v>
      </c>
      <c r="AH1478" s="185" t="s">
        <v>5474</v>
      </c>
      <c r="AI1478" s="185" t="s">
        <v>5474</v>
      </c>
      <c r="AJ1478" s="185" t="s">
        <v>5474</v>
      </c>
    </row>
    <row r="1479" spans="28:36">
      <c r="AB1479" s="185">
        <v>6239</v>
      </c>
      <c r="AC1479" s="185" t="s">
        <v>1322</v>
      </c>
      <c r="AD1479" s="185" t="s">
        <v>5473</v>
      </c>
      <c r="AE1479" s="185" t="s">
        <v>5474</v>
      </c>
      <c r="AF1479" s="185" t="s">
        <v>5474</v>
      </c>
      <c r="AG1479" s="185" t="s">
        <v>5474</v>
      </c>
      <c r="AH1479" s="185" t="s">
        <v>5474</v>
      </c>
      <c r="AI1479" s="185" t="s">
        <v>5474</v>
      </c>
      <c r="AJ1479" s="185" t="s">
        <v>5473</v>
      </c>
    </row>
    <row r="1480" spans="28:36">
      <c r="AB1480" s="185">
        <v>6240</v>
      </c>
      <c r="AC1480" s="185" t="s">
        <v>1323</v>
      </c>
      <c r="AD1480" s="185" t="s">
        <v>5474</v>
      </c>
      <c r="AE1480" s="185" t="s">
        <v>5474</v>
      </c>
      <c r="AF1480" s="185" t="s">
        <v>5474</v>
      </c>
      <c r="AG1480" s="185" t="s">
        <v>5474</v>
      </c>
      <c r="AH1480" s="185" t="s">
        <v>5474</v>
      </c>
      <c r="AI1480" s="185" t="s">
        <v>5474</v>
      </c>
      <c r="AJ1480" s="185" t="s">
        <v>5474</v>
      </c>
    </row>
    <row r="1481" spans="28:36">
      <c r="AB1481" s="185">
        <v>6241</v>
      </c>
      <c r="AC1481" s="185" t="s">
        <v>1324</v>
      </c>
      <c r="AD1481" s="185" t="s">
        <v>5474</v>
      </c>
      <c r="AE1481" s="185" t="s">
        <v>5474</v>
      </c>
      <c r="AF1481" s="185" t="s">
        <v>5474</v>
      </c>
      <c r="AG1481" s="185" t="s">
        <v>5474</v>
      </c>
      <c r="AH1481" s="185" t="s">
        <v>5474</v>
      </c>
      <c r="AI1481" s="185" t="s">
        <v>5474</v>
      </c>
      <c r="AJ1481" s="185" t="s">
        <v>5474</v>
      </c>
    </row>
    <row r="1482" spans="28:36">
      <c r="AB1482" s="185">
        <v>6242</v>
      </c>
      <c r="AC1482" s="185" t="s">
        <v>1325</v>
      </c>
      <c r="AD1482" s="185" t="s">
        <v>5474</v>
      </c>
      <c r="AE1482" s="185" t="s">
        <v>5474</v>
      </c>
      <c r="AF1482" s="185" t="s">
        <v>5474</v>
      </c>
      <c r="AG1482" s="185" t="s">
        <v>5474</v>
      </c>
      <c r="AH1482" s="185" t="s">
        <v>5474</v>
      </c>
      <c r="AI1482" s="185" t="s">
        <v>5474</v>
      </c>
      <c r="AJ1482" s="185" t="s">
        <v>5474</v>
      </c>
    </row>
    <row r="1483" spans="28:36">
      <c r="AB1483" s="185">
        <v>6243</v>
      </c>
      <c r="AC1483" s="185" t="s">
        <v>1326</v>
      </c>
      <c r="AD1483" s="185" t="s">
        <v>5474</v>
      </c>
      <c r="AE1483" s="185" t="s">
        <v>5474</v>
      </c>
      <c r="AF1483" s="185" t="s">
        <v>5474</v>
      </c>
      <c r="AG1483" s="185" t="s">
        <v>5474</v>
      </c>
      <c r="AH1483" s="185" t="s">
        <v>5474</v>
      </c>
      <c r="AI1483" s="185" t="s">
        <v>5474</v>
      </c>
      <c r="AJ1483" s="185" t="s">
        <v>5474</v>
      </c>
    </row>
    <row r="1484" spans="28:36">
      <c r="AB1484" s="185">
        <v>6244</v>
      </c>
      <c r="AC1484" s="185" t="s">
        <v>1327</v>
      </c>
      <c r="AD1484" s="185" t="s">
        <v>5474</v>
      </c>
      <c r="AE1484" s="185" t="s">
        <v>5474</v>
      </c>
      <c r="AF1484" s="185" t="s">
        <v>5474</v>
      </c>
      <c r="AG1484" s="185" t="s">
        <v>5474</v>
      </c>
      <c r="AH1484" s="185" t="s">
        <v>5474</v>
      </c>
      <c r="AI1484" s="185" t="s">
        <v>5474</v>
      </c>
      <c r="AJ1484" s="185" t="s">
        <v>5474</v>
      </c>
    </row>
    <row r="1485" spans="28:36">
      <c r="AB1485" s="185">
        <v>6245</v>
      </c>
      <c r="AC1485" s="185" t="s">
        <v>1328</v>
      </c>
      <c r="AD1485" s="185" t="s">
        <v>5474</v>
      </c>
      <c r="AE1485" s="185" t="s">
        <v>5474</v>
      </c>
      <c r="AF1485" s="185" t="s">
        <v>5474</v>
      </c>
      <c r="AG1485" s="185" t="s">
        <v>5474</v>
      </c>
      <c r="AH1485" s="185" t="s">
        <v>5474</v>
      </c>
      <c r="AI1485" s="185" t="s">
        <v>5474</v>
      </c>
      <c r="AJ1485" s="185" t="s">
        <v>5474</v>
      </c>
    </row>
    <row r="1486" spans="28:36">
      <c r="AB1486" s="185">
        <v>6246</v>
      </c>
      <c r="AC1486" s="185" t="s">
        <v>1329</v>
      </c>
      <c r="AD1486" s="185" t="s">
        <v>5474</v>
      </c>
      <c r="AE1486" s="185" t="s">
        <v>5474</v>
      </c>
      <c r="AF1486" s="185" t="s">
        <v>5474</v>
      </c>
      <c r="AG1486" s="185" t="s">
        <v>5474</v>
      </c>
      <c r="AH1486" s="185" t="s">
        <v>5474</v>
      </c>
      <c r="AI1486" s="185" t="s">
        <v>5474</v>
      </c>
      <c r="AJ1486" s="185" t="s">
        <v>5474</v>
      </c>
    </row>
    <row r="1487" spans="28:36">
      <c r="AB1487" s="185">
        <v>6247</v>
      </c>
      <c r="AC1487" s="185" t="s">
        <v>1330</v>
      </c>
      <c r="AD1487" s="185" t="s">
        <v>5474</v>
      </c>
      <c r="AE1487" s="185" t="s">
        <v>5474</v>
      </c>
      <c r="AF1487" s="185" t="s">
        <v>5474</v>
      </c>
      <c r="AG1487" s="185" t="s">
        <v>5474</v>
      </c>
      <c r="AH1487" s="185" t="s">
        <v>5474</v>
      </c>
      <c r="AI1487" s="185" t="s">
        <v>5474</v>
      </c>
      <c r="AJ1487" s="185" t="s">
        <v>5474</v>
      </c>
    </row>
    <row r="1488" spans="28:36">
      <c r="AB1488" s="185">
        <v>6248</v>
      </c>
      <c r="AC1488" s="185" t="s">
        <v>1331</v>
      </c>
      <c r="AD1488" s="185" t="s">
        <v>5474</v>
      </c>
      <c r="AE1488" s="185" t="s">
        <v>5474</v>
      </c>
      <c r="AF1488" s="185" t="s">
        <v>5474</v>
      </c>
      <c r="AG1488" s="185" t="s">
        <v>5474</v>
      </c>
      <c r="AH1488" s="185" t="s">
        <v>5474</v>
      </c>
      <c r="AI1488" s="185" t="s">
        <v>5474</v>
      </c>
      <c r="AJ1488" s="185" t="s">
        <v>5474</v>
      </c>
    </row>
    <row r="1489" spans="28:36">
      <c r="AB1489" s="185">
        <v>6251</v>
      </c>
      <c r="AC1489" s="185" t="s">
        <v>1332</v>
      </c>
      <c r="AD1489" s="185" t="s">
        <v>5474</v>
      </c>
      <c r="AE1489" s="185" t="s">
        <v>5474</v>
      </c>
      <c r="AF1489" s="185" t="s">
        <v>5474</v>
      </c>
      <c r="AG1489" s="185" t="s">
        <v>5474</v>
      </c>
      <c r="AH1489" s="185" t="s">
        <v>5474</v>
      </c>
      <c r="AI1489" s="185" t="s">
        <v>5474</v>
      </c>
      <c r="AJ1489" s="185" t="s">
        <v>5474</v>
      </c>
    </row>
    <row r="1490" spans="28:36">
      <c r="AB1490" s="185">
        <v>6257</v>
      </c>
      <c r="AC1490" s="185" t="s">
        <v>1333</v>
      </c>
      <c r="AD1490" s="185" t="s">
        <v>5474</v>
      </c>
      <c r="AE1490" s="185" t="s">
        <v>5474</v>
      </c>
      <c r="AF1490" s="185" t="s">
        <v>5474</v>
      </c>
      <c r="AG1490" s="185" t="s">
        <v>5474</v>
      </c>
      <c r="AH1490" s="185" t="s">
        <v>5474</v>
      </c>
      <c r="AI1490" s="185" t="s">
        <v>5474</v>
      </c>
      <c r="AJ1490" s="185" t="s">
        <v>5474</v>
      </c>
    </row>
    <row r="1491" spans="28:36">
      <c r="AB1491" s="185">
        <v>6259</v>
      </c>
      <c r="AC1491" s="185" t="s">
        <v>1334</v>
      </c>
      <c r="AD1491" s="185" t="s">
        <v>5474</v>
      </c>
      <c r="AE1491" s="185" t="s">
        <v>5474</v>
      </c>
      <c r="AF1491" s="185" t="s">
        <v>5474</v>
      </c>
      <c r="AG1491" s="185" t="s">
        <v>5474</v>
      </c>
      <c r="AH1491" s="185" t="s">
        <v>5474</v>
      </c>
      <c r="AI1491" s="185" t="s">
        <v>5474</v>
      </c>
      <c r="AJ1491" s="185" t="s">
        <v>5474</v>
      </c>
    </row>
    <row r="1492" spans="28:36">
      <c r="AB1492" s="185">
        <v>6261</v>
      </c>
      <c r="AC1492" s="185" t="s">
        <v>1335</v>
      </c>
      <c r="AD1492" s="185" t="s">
        <v>5474</v>
      </c>
      <c r="AE1492" s="185" t="s">
        <v>5474</v>
      </c>
      <c r="AF1492" s="185" t="s">
        <v>5474</v>
      </c>
      <c r="AG1492" s="185" t="s">
        <v>5474</v>
      </c>
      <c r="AH1492" s="185" t="s">
        <v>5474</v>
      </c>
      <c r="AI1492" s="185" t="s">
        <v>5474</v>
      </c>
      <c r="AJ1492" s="185" t="s">
        <v>5474</v>
      </c>
    </row>
    <row r="1493" spans="28:36">
      <c r="AB1493" s="185">
        <v>6263</v>
      </c>
      <c r="AC1493" s="185" t="s">
        <v>1336</v>
      </c>
      <c r="AD1493" s="185" t="s">
        <v>5474</v>
      </c>
      <c r="AE1493" s="185" t="s">
        <v>5474</v>
      </c>
      <c r="AF1493" s="185" t="s">
        <v>5474</v>
      </c>
      <c r="AG1493" s="185" t="s">
        <v>5474</v>
      </c>
      <c r="AH1493" s="185" t="s">
        <v>5474</v>
      </c>
      <c r="AI1493" s="185" t="s">
        <v>5474</v>
      </c>
      <c r="AJ1493" s="185" t="s">
        <v>5474</v>
      </c>
    </row>
    <row r="1494" spans="28:36">
      <c r="AB1494" s="185">
        <v>6264</v>
      </c>
      <c r="AC1494" s="185" t="s">
        <v>1337</v>
      </c>
      <c r="AD1494" s="185" t="s">
        <v>5474</v>
      </c>
      <c r="AE1494" s="185" t="s">
        <v>5474</v>
      </c>
      <c r="AF1494" s="185" t="s">
        <v>5474</v>
      </c>
      <c r="AG1494" s="185" t="s">
        <v>5474</v>
      </c>
      <c r="AH1494" s="185" t="s">
        <v>5474</v>
      </c>
      <c r="AI1494" s="185" t="s">
        <v>5474</v>
      </c>
      <c r="AJ1494" s="185" t="s">
        <v>5474</v>
      </c>
    </row>
    <row r="1495" spans="28:36">
      <c r="AB1495" s="185">
        <v>6265</v>
      </c>
      <c r="AC1495" s="185" t="s">
        <v>1338</v>
      </c>
      <c r="AD1495" s="185" t="s">
        <v>5474</v>
      </c>
      <c r="AE1495" s="185" t="s">
        <v>5474</v>
      </c>
      <c r="AF1495" s="185" t="s">
        <v>5474</v>
      </c>
      <c r="AG1495" s="185" t="s">
        <v>5474</v>
      </c>
      <c r="AH1495" s="185" t="s">
        <v>5474</v>
      </c>
      <c r="AI1495" s="185" t="s">
        <v>5474</v>
      </c>
      <c r="AJ1495" s="185" t="s">
        <v>5474</v>
      </c>
    </row>
    <row r="1496" spans="28:36">
      <c r="AB1496" s="185">
        <v>6266</v>
      </c>
      <c r="AC1496" s="185" t="s">
        <v>1339</v>
      </c>
      <c r="AD1496" s="185" t="s">
        <v>5474</v>
      </c>
      <c r="AE1496" s="185" t="s">
        <v>5474</v>
      </c>
      <c r="AF1496" s="185" t="s">
        <v>5474</v>
      </c>
      <c r="AG1496" s="185" t="s">
        <v>5474</v>
      </c>
      <c r="AH1496" s="185" t="s">
        <v>5474</v>
      </c>
      <c r="AI1496" s="185" t="s">
        <v>5474</v>
      </c>
      <c r="AJ1496" s="185" t="s">
        <v>5474</v>
      </c>
    </row>
    <row r="1497" spans="28:36">
      <c r="AB1497" s="185">
        <v>6269</v>
      </c>
      <c r="AC1497" s="185" t="s">
        <v>1340</v>
      </c>
      <c r="AD1497" s="185" t="s">
        <v>5474</v>
      </c>
      <c r="AE1497" s="185" t="s">
        <v>5474</v>
      </c>
      <c r="AF1497" s="185" t="s">
        <v>5474</v>
      </c>
      <c r="AG1497" s="185" t="s">
        <v>5474</v>
      </c>
      <c r="AH1497" s="185" t="s">
        <v>5474</v>
      </c>
      <c r="AI1497" s="185" t="s">
        <v>5474</v>
      </c>
      <c r="AJ1497" s="185" t="s">
        <v>5474</v>
      </c>
    </row>
    <row r="1498" spans="28:36">
      <c r="AB1498" s="185">
        <v>6270</v>
      </c>
      <c r="AC1498" s="185" t="s">
        <v>1341</v>
      </c>
      <c r="AD1498" s="185" t="s">
        <v>5474</v>
      </c>
      <c r="AE1498" s="185" t="s">
        <v>5474</v>
      </c>
      <c r="AF1498" s="185" t="s">
        <v>5474</v>
      </c>
      <c r="AG1498" s="185" t="s">
        <v>5474</v>
      </c>
      <c r="AH1498" s="185" t="s">
        <v>5474</v>
      </c>
      <c r="AI1498" s="185" t="s">
        <v>5474</v>
      </c>
      <c r="AJ1498" s="185" t="s">
        <v>5474</v>
      </c>
    </row>
    <row r="1499" spans="28:36">
      <c r="AB1499" s="185">
        <v>6271</v>
      </c>
      <c r="AC1499" s="185" t="s">
        <v>1342</v>
      </c>
      <c r="AD1499" s="185" t="s">
        <v>5474</v>
      </c>
      <c r="AE1499" s="185" t="s">
        <v>5474</v>
      </c>
      <c r="AF1499" s="185" t="s">
        <v>5474</v>
      </c>
      <c r="AG1499" s="185" t="s">
        <v>5474</v>
      </c>
      <c r="AH1499" s="185" t="s">
        <v>5474</v>
      </c>
      <c r="AI1499" s="185" t="s">
        <v>5474</v>
      </c>
      <c r="AJ1499" s="185" t="s">
        <v>5474</v>
      </c>
    </row>
    <row r="1500" spans="28:36">
      <c r="AB1500" s="185">
        <v>6272</v>
      </c>
      <c r="AC1500" s="185" t="s">
        <v>3835</v>
      </c>
      <c r="AD1500" s="185" t="s">
        <v>5474</v>
      </c>
      <c r="AE1500" s="185" t="s">
        <v>5474</v>
      </c>
      <c r="AF1500" s="185" t="s">
        <v>5474</v>
      </c>
      <c r="AG1500" s="185" t="s">
        <v>5474</v>
      </c>
      <c r="AH1500" s="185" t="s">
        <v>5474</v>
      </c>
      <c r="AI1500" s="185" t="s">
        <v>5474</v>
      </c>
      <c r="AJ1500" s="185" t="s">
        <v>5474</v>
      </c>
    </row>
    <row r="1501" spans="28:36">
      <c r="AB1501" s="185">
        <v>6274</v>
      </c>
      <c r="AC1501" s="185" t="s">
        <v>1343</v>
      </c>
      <c r="AD1501" s="185" t="s">
        <v>5474</v>
      </c>
      <c r="AE1501" s="185" t="s">
        <v>5474</v>
      </c>
      <c r="AF1501" s="185" t="s">
        <v>5474</v>
      </c>
      <c r="AG1501" s="185" t="s">
        <v>5474</v>
      </c>
      <c r="AH1501" s="185" t="s">
        <v>5474</v>
      </c>
      <c r="AI1501" s="185" t="s">
        <v>5474</v>
      </c>
      <c r="AJ1501" s="185" t="s">
        <v>5474</v>
      </c>
    </row>
    <row r="1502" spans="28:36">
      <c r="AB1502" s="185">
        <v>6275</v>
      </c>
      <c r="AC1502" s="185" t="s">
        <v>1344</v>
      </c>
      <c r="AD1502" s="185" t="s">
        <v>5474</v>
      </c>
      <c r="AE1502" s="185" t="s">
        <v>5474</v>
      </c>
      <c r="AF1502" s="185" t="s">
        <v>5474</v>
      </c>
      <c r="AG1502" s="185" t="s">
        <v>5474</v>
      </c>
      <c r="AH1502" s="185" t="s">
        <v>5474</v>
      </c>
      <c r="AI1502" s="185" t="s">
        <v>5474</v>
      </c>
      <c r="AJ1502" s="185" t="s">
        <v>5474</v>
      </c>
    </row>
    <row r="1503" spans="28:36">
      <c r="AB1503" s="185">
        <v>6276</v>
      </c>
      <c r="AC1503" s="185" t="s">
        <v>1345</v>
      </c>
      <c r="AD1503" s="185" t="s">
        <v>5474</v>
      </c>
      <c r="AE1503" s="185" t="s">
        <v>5474</v>
      </c>
      <c r="AF1503" s="185" t="s">
        <v>5474</v>
      </c>
      <c r="AG1503" s="185" t="s">
        <v>5474</v>
      </c>
      <c r="AH1503" s="185" t="s">
        <v>5474</v>
      </c>
      <c r="AI1503" s="185" t="s">
        <v>5474</v>
      </c>
      <c r="AJ1503" s="185" t="s">
        <v>5474</v>
      </c>
    </row>
    <row r="1504" spans="28:36">
      <c r="AB1504" s="185">
        <v>6277</v>
      </c>
      <c r="AC1504" s="185" t="s">
        <v>1346</v>
      </c>
      <c r="AD1504" s="185" t="s">
        <v>5474</v>
      </c>
      <c r="AE1504" s="185" t="s">
        <v>5474</v>
      </c>
      <c r="AF1504" s="185" t="s">
        <v>5474</v>
      </c>
      <c r="AG1504" s="185" t="s">
        <v>5474</v>
      </c>
      <c r="AH1504" s="185" t="s">
        <v>5474</v>
      </c>
      <c r="AI1504" s="185" t="s">
        <v>5474</v>
      </c>
      <c r="AJ1504" s="185" t="s">
        <v>5474</v>
      </c>
    </row>
    <row r="1505" spans="28:36">
      <c r="AB1505" s="185">
        <v>6278</v>
      </c>
      <c r="AC1505" s="185" t="s">
        <v>1347</v>
      </c>
      <c r="AD1505" s="185" t="s">
        <v>5474</v>
      </c>
      <c r="AE1505" s="185" t="s">
        <v>5474</v>
      </c>
      <c r="AF1505" s="185" t="s">
        <v>5474</v>
      </c>
      <c r="AG1505" s="185" t="s">
        <v>5474</v>
      </c>
      <c r="AH1505" s="185" t="s">
        <v>5474</v>
      </c>
      <c r="AI1505" s="185" t="s">
        <v>5474</v>
      </c>
      <c r="AJ1505" s="185" t="s">
        <v>5474</v>
      </c>
    </row>
    <row r="1506" spans="28:36">
      <c r="AB1506" s="185">
        <v>6279</v>
      </c>
      <c r="AC1506" s="185" t="s">
        <v>1348</v>
      </c>
      <c r="AD1506" s="185" t="s">
        <v>5474</v>
      </c>
      <c r="AE1506" s="185" t="s">
        <v>5474</v>
      </c>
      <c r="AF1506" s="185" t="s">
        <v>5474</v>
      </c>
      <c r="AG1506" s="185" t="s">
        <v>5474</v>
      </c>
      <c r="AH1506" s="185" t="s">
        <v>5474</v>
      </c>
      <c r="AI1506" s="185" t="s">
        <v>5474</v>
      </c>
      <c r="AJ1506" s="185" t="s">
        <v>5474</v>
      </c>
    </row>
    <row r="1507" spans="28:36">
      <c r="AB1507" s="185">
        <v>6281</v>
      </c>
      <c r="AC1507" s="185" t="s">
        <v>1349</v>
      </c>
      <c r="AD1507" s="185" t="s">
        <v>5474</v>
      </c>
      <c r="AE1507" s="185" t="s">
        <v>5474</v>
      </c>
      <c r="AF1507" s="185" t="s">
        <v>5474</v>
      </c>
      <c r="AG1507" s="185" t="s">
        <v>5474</v>
      </c>
      <c r="AH1507" s="185" t="s">
        <v>5474</v>
      </c>
      <c r="AI1507" s="185" t="s">
        <v>5474</v>
      </c>
      <c r="AJ1507" s="185" t="s">
        <v>5474</v>
      </c>
    </row>
    <row r="1508" spans="28:36">
      <c r="AB1508" s="185">
        <v>6282</v>
      </c>
      <c r="AC1508" s="185" t="s">
        <v>1350</v>
      </c>
      <c r="AD1508" s="185" t="s">
        <v>5474</v>
      </c>
      <c r="AE1508" s="185" t="s">
        <v>5474</v>
      </c>
      <c r="AF1508" s="185" t="s">
        <v>5474</v>
      </c>
      <c r="AG1508" s="185" t="s">
        <v>5474</v>
      </c>
      <c r="AH1508" s="185" t="s">
        <v>5474</v>
      </c>
      <c r="AI1508" s="185" t="s">
        <v>5474</v>
      </c>
      <c r="AJ1508" s="185" t="s">
        <v>5474</v>
      </c>
    </row>
    <row r="1509" spans="28:36">
      <c r="AB1509" s="185">
        <v>6283</v>
      </c>
      <c r="AC1509" s="185" t="s">
        <v>1351</v>
      </c>
      <c r="AD1509" s="185" t="s">
        <v>5474</v>
      </c>
      <c r="AE1509" s="185" t="s">
        <v>5474</v>
      </c>
      <c r="AF1509" s="185" t="s">
        <v>5474</v>
      </c>
      <c r="AG1509" s="185" t="s">
        <v>5474</v>
      </c>
      <c r="AH1509" s="185" t="s">
        <v>5474</v>
      </c>
      <c r="AI1509" s="185" t="s">
        <v>5474</v>
      </c>
      <c r="AJ1509" s="185" t="s">
        <v>5474</v>
      </c>
    </row>
    <row r="1510" spans="28:36">
      <c r="AB1510" s="185">
        <v>6284</v>
      </c>
      <c r="AC1510" s="185" t="s">
        <v>1352</v>
      </c>
      <c r="AD1510" s="185" t="s">
        <v>5474</v>
      </c>
      <c r="AE1510" s="185" t="s">
        <v>5474</v>
      </c>
      <c r="AF1510" s="185" t="s">
        <v>5474</v>
      </c>
      <c r="AG1510" s="185" t="s">
        <v>5474</v>
      </c>
      <c r="AH1510" s="185" t="s">
        <v>5474</v>
      </c>
      <c r="AI1510" s="185" t="s">
        <v>5474</v>
      </c>
      <c r="AJ1510" s="185" t="s">
        <v>5474</v>
      </c>
    </row>
    <row r="1511" spans="28:36">
      <c r="AB1511" s="185">
        <v>6285</v>
      </c>
      <c r="AC1511" s="185" t="s">
        <v>1353</v>
      </c>
      <c r="AD1511" s="185" t="s">
        <v>5474</v>
      </c>
      <c r="AE1511" s="185" t="s">
        <v>5474</v>
      </c>
      <c r="AF1511" s="185" t="s">
        <v>5474</v>
      </c>
      <c r="AG1511" s="185" t="s">
        <v>5474</v>
      </c>
      <c r="AH1511" s="185" t="s">
        <v>5474</v>
      </c>
      <c r="AI1511" s="185" t="s">
        <v>5474</v>
      </c>
      <c r="AJ1511" s="185" t="s">
        <v>5474</v>
      </c>
    </row>
    <row r="1512" spans="28:36">
      <c r="AB1512" s="185">
        <v>6287</v>
      </c>
      <c r="AC1512" s="185" t="s">
        <v>1354</v>
      </c>
      <c r="AD1512" s="185" t="s">
        <v>5474</v>
      </c>
      <c r="AE1512" s="185" t="s">
        <v>5474</v>
      </c>
      <c r="AF1512" s="185" t="s">
        <v>5474</v>
      </c>
      <c r="AG1512" s="185" t="s">
        <v>5474</v>
      </c>
      <c r="AH1512" s="185" t="s">
        <v>5474</v>
      </c>
      <c r="AI1512" s="185" t="s">
        <v>5474</v>
      </c>
      <c r="AJ1512" s="185" t="s">
        <v>5474</v>
      </c>
    </row>
    <row r="1513" spans="28:36">
      <c r="AB1513" s="185">
        <v>6288</v>
      </c>
      <c r="AC1513" s="185" t="s">
        <v>3853</v>
      </c>
      <c r="AD1513" s="185" t="s">
        <v>5474</v>
      </c>
      <c r="AE1513" s="185" t="s">
        <v>5474</v>
      </c>
      <c r="AF1513" s="185" t="s">
        <v>5474</v>
      </c>
      <c r="AG1513" s="185" t="s">
        <v>5474</v>
      </c>
      <c r="AH1513" s="185" t="s">
        <v>5474</v>
      </c>
      <c r="AI1513" s="185" t="s">
        <v>5474</v>
      </c>
      <c r="AJ1513" s="185" t="s">
        <v>5474</v>
      </c>
    </row>
    <row r="1514" spans="28:36">
      <c r="AB1514" s="185">
        <v>6289</v>
      </c>
      <c r="AC1514" s="185" t="s">
        <v>1355</v>
      </c>
      <c r="AD1514" s="185" t="s">
        <v>5474</v>
      </c>
      <c r="AE1514" s="185" t="s">
        <v>5474</v>
      </c>
      <c r="AF1514" s="185" t="s">
        <v>5474</v>
      </c>
      <c r="AG1514" s="185" t="s">
        <v>5474</v>
      </c>
      <c r="AH1514" s="185" t="s">
        <v>5474</v>
      </c>
      <c r="AI1514" s="185" t="s">
        <v>5474</v>
      </c>
      <c r="AJ1514" s="185" t="s">
        <v>5474</v>
      </c>
    </row>
    <row r="1515" spans="28:36">
      <c r="AB1515" s="185">
        <v>6290</v>
      </c>
      <c r="AC1515" s="185" t="s">
        <v>1356</v>
      </c>
      <c r="AD1515" s="185" t="s">
        <v>5474</v>
      </c>
      <c r="AE1515" s="185" t="s">
        <v>5474</v>
      </c>
      <c r="AF1515" s="185" t="s">
        <v>5474</v>
      </c>
      <c r="AG1515" s="185" t="s">
        <v>5474</v>
      </c>
      <c r="AH1515" s="185" t="s">
        <v>5474</v>
      </c>
      <c r="AI1515" s="185" t="s">
        <v>5474</v>
      </c>
      <c r="AJ1515" s="185" t="s">
        <v>5474</v>
      </c>
    </row>
    <row r="1516" spans="28:36">
      <c r="AB1516" s="185">
        <v>6291</v>
      </c>
      <c r="AC1516" s="185" t="s">
        <v>1357</v>
      </c>
      <c r="AD1516" s="185" t="s">
        <v>5474</v>
      </c>
      <c r="AE1516" s="185" t="s">
        <v>5474</v>
      </c>
      <c r="AF1516" s="185" t="s">
        <v>5474</v>
      </c>
      <c r="AG1516" s="185" t="s">
        <v>5474</v>
      </c>
      <c r="AH1516" s="185" t="s">
        <v>5474</v>
      </c>
      <c r="AI1516" s="185" t="s">
        <v>5474</v>
      </c>
      <c r="AJ1516" s="185" t="s">
        <v>5474</v>
      </c>
    </row>
    <row r="1517" spans="28:36">
      <c r="AB1517" s="185">
        <v>6292</v>
      </c>
      <c r="AC1517" s="185" t="s">
        <v>1358</v>
      </c>
      <c r="AD1517" s="185" t="s">
        <v>5474</v>
      </c>
      <c r="AE1517" s="185" t="s">
        <v>5474</v>
      </c>
      <c r="AF1517" s="185" t="s">
        <v>5474</v>
      </c>
      <c r="AG1517" s="185" t="s">
        <v>5474</v>
      </c>
      <c r="AH1517" s="185" t="s">
        <v>5474</v>
      </c>
      <c r="AI1517" s="185" t="s">
        <v>5474</v>
      </c>
      <c r="AJ1517" s="185" t="s">
        <v>5474</v>
      </c>
    </row>
    <row r="1518" spans="28:36">
      <c r="AB1518" s="185">
        <v>6294</v>
      </c>
      <c r="AC1518" s="185" t="s">
        <v>1359</v>
      </c>
      <c r="AD1518" s="185" t="s">
        <v>5474</v>
      </c>
      <c r="AE1518" s="185" t="s">
        <v>5474</v>
      </c>
      <c r="AF1518" s="185" t="s">
        <v>5474</v>
      </c>
      <c r="AG1518" s="185" t="s">
        <v>5474</v>
      </c>
      <c r="AH1518" s="185" t="s">
        <v>5474</v>
      </c>
      <c r="AI1518" s="185" t="s">
        <v>5474</v>
      </c>
      <c r="AJ1518" s="185" t="s">
        <v>5474</v>
      </c>
    </row>
    <row r="1519" spans="28:36">
      <c r="AB1519" s="185">
        <v>6298</v>
      </c>
      <c r="AC1519" s="185" t="s">
        <v>1360</v>
      </c>
      <c r="AD1519" s="185" t="s">
        <v>5474</v>
      </c>
      <c r="AE1519" s="185" t="s">
        <v>5474</v>
      </c>
      <c r="AF1519" s="185" t="s">
        <v>5474</v>
      </c>
      <c r="AG1519" s="185" t="s">
        <v>5474</v>
      </c>
      <c r="AH1519" s="185" t="s">
        <v>5474</v>
      </c>
      <c r="AI1519" s="185" t="s">
        <v>5474</v>
      </c>
      <c r="AJ1519" s="185" t="s">
        <v>5474</v>
      </c>
    </row>
    <row r="1520" spans="28:36">
      <c r="AB1520" s="185">
        <v>6403</v>
      </c>
      <c r="AC1520" s="185" t="s">
        <v>3860</v>
      </c>
      <c r="AD1520" s="185" t="s">
        <v>5474</v>
      </c>
      <c r="AE1520" s="185" t="s">
        <v>5474</v>
      </c>
      <c r="AF1520" s="185" t="s">
        <v>5474</v>
      </c>
      <c r="AG1520" s="185" t="s">
        <v>5474</v>
      </c>
      <c r="AH1520" s="185" t="s">
        <v>5474</v>
      </c>
      <c r="AI1520" s="185" t="s">
        <v>5474</v>
      </c>
      <c r="AJ1520" s="185" t="s">
        <v>5474</v>
      </c>
    </row>
    <row r="1521" spans="28:36">
      <c r="AB1521" s="185">
        <v>6404</v>
      </c>
      <c r="AC1521" s="185" t="s">
        <v>1361</v>
      </c>
      <c r="AD1521" s="185" t="s">
        <v>5474</v>
      </c>
      <c r="AE1521" s="185" t="s">
        <v>5474</v>
      </c>
      <c r="AF1521" s="185" t="s">
        <v>5474</v>
      </c>
      <c r="AG1521" s="185" t="s">
        <v>5474</v>
      </c>
      <c r="AH1521" s="185" t="s">
        <v>5474</v>
      </c>
      <c r="AI1521" s="185" t="s">
        <v>5474</v>
      </c>
      <c r="AJ1521" s="185" t="s">
        <v>5474</v>
      </c>
    </row>
    <row r="1522" spans="28:36">
      <c r="AB1522" s="185">
        <v>6405</v>
      </c>
      <c r="AC1522" s="185" t="s">
        <v>1362</v>
      </c>
      <c r="AD1522" s="185" t="s">
        <v>5474</v>
      </c>
      <c r="AE1522" s="185" t="s">
        <v>5474</v>
      </c>
      <c r="AF1522" s="185" t="s">
        <v>5474</v>
      </c>
      <c r="AG1522" s="185" t="s">
        <v>5474</v>
      </c>
      <c r="AH1522" s="185" t="s">
        <v>5474</v>
      </c>
      <c r="AI1522" s="185" t="s">
        <v>5474</v>
      </c>
      <c r="AJ1522" s="185" t="s">
        <v>5474</v>
      </c>
    </row>
    <row r="1523" spans="28:36">
      <c r="AB1523" s="185">
        <v>6407</v>
      </c>
      <c r="AC1523" s="185" t="s">
        <v>3864</v>
      </c>
      <c r="AD1523" s="185" t="s">
        <v>5474</v>
      </c>
      <c r="AE1523" s="185" t="s">
        <v>5474</v>
      </c>
      <c r="AF1523" s="185" t="s">
        <v>5474</v>
      </c>
      <c r="AG1523" s="185" t="s">
        <v>5474</v>
      </c>
      <c r="AH1523" s="185" t="s">
        <v>5474</v>
      </c>
      <c r="AI1523" s="185" t="s">
        <v>5474</v>
      </c>
      <c r="AJ1523" s="185" t="s">
        <v>5474</v>
      </c>
    </row>
    <row r="1524" spans="28:36">
      <c r="AB1524" s="185">
        <v>6409</v>
      </c>
      <c r="AC1524" s="185" t="s">
        <v>1363</v>
      </c>
      <c r="AD1524" s="185" t="s">
        <v>5474</v>
      </c>
      <c r="AE1524" s="185" t="s">
        <v>5474</v>
      </c>
      <c r="AF1524" s="185" t="s">
        <v>5474</v>
      </c>
      <c r="AG1524" s="185" t="s">
        <v>5474</v>
      </c>
      <c r="AH1524" s="185" t="s">
        <v>5474</v>
      </c>
      <c r="AI1524" s="185" t="s">
        <v>5474</v>
      </c>
      <c r="AJ1524" s="185" t="s">
        <v>5474</v>
      </c>
    </row>
    <row r="1525" spans="28:36">
      <c r="AB1525" s="185">
        <v>6411</v>
      </c>
      <c r="AC1525" s="185" t="s">
        <v>1364</v>
      </c>
      <c r="AD1525" s="185" t="s">
        <v>5474</v>
      </c>
      <c r="AE1525" s="185" t="s">
        <v>5474</v>
      </c>
      <c r="AF1525" s="185" t="s">
        <v>5474</v>
      </c>
      <c r="AG1525" s="185" t="s">
        <v>5474</v>
      </c>
      <c r="AH1525" s="185" t="s">
        <v>5474</v>
      </c>
      <c r="AI1525" s="185" t="s">
        <v>5474</v>
      </c>
      <c r="AJ1525" s="185" t="s">
        <v>5474</v>
      </c>
    </row>
    <row r="1526" spans="28:36">
      <c r="AB1526" s="185">
        <v>6412</v>
      </c>
      <c r="AC1526" s="185" t="s">
        <v>1365</v>
      </c>
      <c r="AD1526" s="185" t="s">
        <v>5474</v>
      </c>
      <c r="AE1526" s="185" t="s">
        <v>5474</v>
      </c>
      <c r="AF1526" s="185" t="s">
        <v>5474</v>
      </c>
      <c r="AG1526" s="185" t="s">
        <v>5474</v>
      </c>
      <c r="AH1526" s="185" t="s">
        <v>5474</v>
      </c>
      <c r="AI1526" s="185" t="s">
        <v>5474</v>
      </c>
      <c r="AJ1526" s="185" t="s">
        <v>5474</v>
      </c>
    </row>
    <row r="1527" spans="28:36">
      <c r="AB1527" s="185">
        <v>6414</v>
      </c>
      <c r="AC1527" s="185" t="s">
        <v>1366</v>
      </c>
      <c r="AD1527" s="185" t="s">
        <v>5474</v>
      </c>
      <c r="AE1527" s="185" t="s">
        <v>5474</v>
      </c>
      <c r="AF1527" s="185" t="s">
        <v>5474</v>
      </c>
      <c r="AG1527" s="185" t="s">
        <v>5474</v>
      </c>
      <c r="AH1527" s="185" t="s">
        <v>5474</v>
      </c>
      <c r="AI1527" s="185" t="s">
        <v>5474</v>
      </c>
      <c r="AJ1527" s="185" t="s">
        <v>5474</v>
      </c>
    </row>
    <row r="1528" spans="28:36">
      <c r="AB1528" s="185">
        <v>6415</v>
      </c>
      <c r="AC1528" s="185" t="s">
        <v>1367</v>
      </c>
      <c r="AD1528" s="185" t="s">
        <v>5473</v>
      </c>
      <c r="AE1528" s="185" t="s">
        <v>5474</v>
      </c>
      <c r="AF1528" s="185" t="s">
        <v>5474</v>
      </c>
      <c r="AG1528" s="185" t="s">
        <v>5474</v>
      </c>
      <c r="AH1528" s="185" t="s">
        <v>5475</v>
      </c>
      <c r="AI1528" s="185" t="s">
        <v>5474</v>
      </c>
      <c r="AJ1528" s="185" t="s">
        <v>5477</v>
      </c>
    </row>
    <row r="1529" spans="28:36">
      <c r="AB1529" s="185">
        <v>6416</v>
      </c>
      <c r="AC1529" s="185" t="s">
        <v>5346</v>
      </c>
      <c r="AD1529" s="185" t="s">
        <v>5474</v>
      </c>
      <c r="AE1529" s="185" t="s">
        <v>5474</v>
      </c>
      <c r="AF1529" s="185" t="s">
        <v>5474</v>
      </c>
      <c r="AG1529" s="185" t="s">
        <v>5474</v>
      </c>
      <c r="AH1529" s="185" t="s">
        <v>5474</v>
      </c>
      <c r="AI1529" s="185" t="s">
        <v>5474</v>
      </c>
      <c r="AJ1529" s="185" t="s">
        <v>5474</v>
      </c>
    </row>
    <row r="1530" spans="28:36">
      <c r="AB1530" s="185">
        <v>6417</v>
      </c>
      <c r="AC1530" s="185" t="s">
        <v>1368</v>
      </c>
      <c r="AD1530" s="185" t="s">
        <v>5474</v>
      </c>
      <c r="AE1530" s="185" t="s">
        <v>5474</v>
      </c>
      <c r="AF1530" s="185" t="s">
        <v>5474</v>
      </c>
      <c r="AG1530" s="185" t="s">
        <v>5474</v>
      </c>
      <c r="AH1530" s="185" t="s">
        <v>5474</v>
      </c>
      <c r="AI1530" s="185" t="s">
        <v>5474</v>
      </c>
      <c r="AJ1530" s="185" t="s">
        <v>5474</v>
      </c>
    </row>
    <row r="1531" spans="28:36">
      <c r="AB1531" s="185">
        <v>6418</v>
      </c>
      <c r="AC1531" s="185" t="s">
        <v>3872</v>
      </c>
      <c r="AD1531" s="185" t="s">
        <v>5474</v>
      </c>
      <c r="AE1531" s="185" t="s">
        <v>5474</v>
      </c>
      <c r="AF1531" s="185" t="s">
        <v>5474</v>
      </c>
      <c r="AG1531" s="185" t="s">
        <v>5474</v>
      </c>
      <c r="AH1531" s="185" t="s">
        <v>5474</v>
      </c>
      <c r="AI1531" s="185" t="s">
        <v>5474</v>
      </c>
      <c r="AJ1531" s="185" t="s">
        <v>5474</v>
      </c>
    </row>
    <row r="1532" spans="28:36">
      <c r="AB1532" s="185">
        <v>6419</v>
      </c>
      <c r="AC1532" s="185" t="s">
        <v>1369</v>
      </c>
      <c r="AD1532" s="185" t="s">
        <v>5474</v>
      </c>
      <c r="AE1532" s="185" t="s">
        <v>5474</v>
      </c>
      <c r="AF1532" s="185" t="s">
        <v>5474</v>
      </c>
      <c r="AG1532" s="185" t="s">
        <v>5474</v>
      </c>
      <c r="AH1532" s="185" t="s">
        <v>5474</v>
      </c>
      <c r="AI1532" s="185" t="s">
        <v>5474</v>
      </c>
      <c r="AJ1532" s="185" t="s">
        <v>5474</v>
      </c>
    </row>
    <row r="1533" spans="28:36">
      <c r="AB1533" s="185">
        <v>6422</v>
      </c>
      <c r="AC1533" s="185" t="s">
        <v>1370</v>
      </c>
      <c r="AD1533" s="185" t="s">
        <v>5474</v>
      </c>
      <c r="AE1533" s="185" t="s">
        <v>5474</v>
      </c>
      <c r="AF1533" s="185" t="s">
        <v>5474</v>
      </c>
      <c r="AG1533" s="185" t="s">
        <v>5474</v>
      </c>
      <c r="AH1533" s="185" t="s">
        <v>5474</v>
      </c>
      <c r="AI1533" s="185" t="s">
        <v>5474</v>
      </c>
      <c r="AJ1533" s="185" t="s">
        <v>5474</v>
      </c>
    </row>
    <row r="1534" spans="28:36">
      <c r="AB1534" s="185">
        <v>6423</v>
      </c>
      <c r="AC1534" s="185" t="s">
        <v>3874</v>
      </c>
      <c r="AD1534" s="185" t="s">
        <v>5474</v>
      </c>
      <c r="AE1534" s="185" t="s">
        <v>5474</v>
      </c>
      <c r="AF1534" s="185" t="s">
        <v>5474</v>
      </c>
      <c r="AG1534" s="185" t="s">
        <v>5474</v>
      </c>
      <c r="AH1534" s="185" t="s">
        <v>5474</v>
      </c>
      <c r="AI1534" s="185" t="s">
        <v>5474</v>
      </c>
      <c r="AJ1534" s="185" t="s">
        <v>5474</v>
      </c>
    </row>
    <row r="1535" spans="28:36">
      <c r="AB1535" s="185">
        <v>6425</v>
      </c>
      <c r="AC1535" s="185" t="s">
        <v>3876</v>
      </c>
      <c r="AD1535" s="185" t="s">
        <v>5474</v>
      </c>
      <c r="AE1535" s="185" t="s">
        <v>5474</v>
      </c>
      <c r="AF1535" s="185" t="s">
        <v>5474</v>
      </c>
      <c r="AG1535" s="185" t="s">
        <v>5474</v>
      </c>
      <c r="AH1535" s="185" t="s">
        <v>5474</v>
      </c>
      <c r="AI1535" s="185" t="s">
        <v>5474</v>
      </c>
      <c r="AJ1535" s="185" t="s">
        <v>5474</v>
      </c>
    </row>
    <row r="1536" spans="28:36">
      <c r="AB1536" s="185">
        <v>6426</v>
      </c>
      <c r="AC1536" s="185" t="s">
        <v>1371</v>
      </c>
      <c r="AD1536" s="185" t="s">
        <v>5474</v>
      </c>
      <c r="AE1536" s="185" t="s">
        <v>5474</v>
      </c>
      <c r="AF1536" s="185" t="s">
        <v>5474</v>
      </c>
      <c r="AG1536" s="185" t="s">
        <v>5474</v>
      </c>
      <c r="AH1536" s="185" t="s">
        <v>5474</v>
      </c>
      <c r="AI1536" s="185" t="s">
        <v>5474</v>
      </c>
      <c r="AJ1536" s="185" t="s">
        <v>5474</v>
      </c>
    </row>
    <row r="1537" spans="28:36">
      <c r="AB1537" s="185">
        <v>6428</v>
      </c>
      <c r="AC1537" s="185" t="s">
        <v>3878</v>
      </c>
      <c r="AD1537" s="185" t="s">
        <v>5474</v>
      </c>
      <c r="AE1537" s="185" t="s">
        <v>5474</v>
      </c>
      <c r="AF1537" s="185" t="s">
        <v>5474</v>
      </c>
      <c r="AG1537" s="185" t="s">
        <v>5474</v>
      </c>
      <c r="AH1537" s="185" t="s">
        <v>5474</v>
      </c>
      <c r="AI1537" s="185" t="s">
        <v>5474</v>
      </c>
      <c r="AJ1537" s="185" t="s">
        <v>5474</v>
      </c>
    </row>
    <row r="1538" spans="28:36">
      <c r="AB1538" s="185">
        <v>6431</v>
      </c>
      <c r="AC1538" s="185" t="s">
        <v>1372</v>
      </c>
      <c r="AD1538" s="185" t="s">
        <v>5474</v>
      </c>
      <c r="AE1538" s="185" t="s">
        <v>5474</v>
      </c>
      <c r="AF1538" s="185" t="s">
        <v>5474</v>
      </c>
      <c r="AG1538" s="185" t="s">
        <v>5474</v>
      </c>
      <c r="AH1538" s="185" t="s">
        <v>5474</v>
      </c>
      <c r="AI1538" s="185" t="s">
        <v>5474</v>
      </c>
      <c r="AJ1538" s="185" t="s">
        <v>5474</v>
      </c>
    </row>
    <row r="1539" spans="28:36">
      <c r="AB1539" s="185">
        <v>6432</v>
      </c>
      <c r="AC1539" s="185" t="s">
        <v>1373</v>
      </c>
      <c r="AD1539" s="185" t="s">
        <v>5474</v>
      </c>
      <c r="AE1539" s="185" t="s">
        <v>5474</v>
      </c>
      <c r="AF1539" s="185" t="s">
        <v>5474</v>
      </c>
      <c r="AG1539" s="185" t="s">
        <v>5474</v>
      </c>
      <c r="AH1539" s="185" t="s">
        <v>5474</v>
      </c>
      <c r="AI1539" s="185" t="s">
        <v>5474</v>
      </c>
      <c r="AJ1539" s="185" t="s">
        <v>5474</v>
      </c>
    </row>
    <row r="1540" spans="28:36">
      <c r="AB1540" s="185">
        <v>6434</v>
      </c>
      <c r="AC1540" s="185" t="s">
        <v>3883</v>
      </c>
      <c r="AD1540" s="185" t="s">
        <v>5474</v>
      </c>
      <c r="AE1540" s="185" t="s">
        <v>5474</v>
      </c>
      <c r="AF1540" s="185" t="s">
        <v>5474</v>
      </c>
      <c r="AG1540" s="185" t="s">
        <v>5474</v>
      </c>
      <c r="AH1540" s="185" t="s">
        <v>5474</v>
      </c>
      <c r="AI1540" s="185" t="s">
        <v>5474</v>
      </c>
      <c r="AJ1540" s="185" t="s">
        <v>5474</v>
      </c>
    </row>
    <row r="1541" spans="28:36">
      <c r="AB1541" s="185">
        <v>6435</v>
      </c>
      <c r="AC1541" s="185" t="s">
        <v>1374</v>
      </c>
      <c r="AD1541" s="185" t="s">
        <v>5474</v>
      </c>
      <c r="AE1541" s="185" t="s">
        <v>5474</v>
      </c>
      <c r="AF1541" s="185" t="s">
        <v>5474</v>
      </c>
      <c r="AG1541" s="185" t="s">
        <v>5474</v>
      </c>
      <c r="AH1541" s="185" t="s">
        <v>5474</v>
      </c>
      <c r="AI1541" s="185" t="s">
        <v>5474</v>
      </c>
      <c r="AJ1541" s="185" t="s">
        <v>5474</v>
      </c>
    </row>
    <row r="1542" spans="28:36">
      <c r="AB1542" s="185">
        <v>6438</v>
      </c>
      <c r="AC1542" s="185" t="s">
        <v>1630</v>
      </c>
      <c r="AD1542" s="185" t="s">
        <v>5474</v>
      </c>
      <c r="AE1542" s="185" t="s">
        <v>5474</v>
      </c>
      <c r="AF1542" s="185" t="s">
        <v>5474</v>
      </c>
      <c r="AG1542" s="185" t="s">
        <v>5474</v>
      </c>
      <c r="AH1542" s="185" t="s">
        <v>5474</v>
      </c>
      <c r="AI1542" s="185" t="s">
        <v>5474</v>
      </c>
      <c r="AJ1542" s="185" t="s">
        <v>5474</v>
      </c>
    </row>
    <row r="1543" spans="28:36">
      <c r="AB1543" s="185">
        <v>6441</v>
      </c>
      <c r="AC1543" s="185" t="s">
        <v>3887</v>
      </c>
      <c r="AD1543" s="185" t="s">
        <v>5474</v>
      </c>
      <c r="AE1543" s="185" t="s">
        <v>5474</v>
      </c>
      <c r="AF1543" s="185" t="s">
        <v>5474</v>
      </c>
      <c r="AG1543" s="185" t="s">
        <v>5474</v>
      </c>
      <c r="AH1543" s="185" t="s">
        <v>5474</v>
      </c>
      <c r="AI1543" s="185" t="s">
        <v>5474</v>
      </c>
      <c r="AJ1543" s="185" t="s">
        <v>5474</v>
      </c>
    </row>
    <row r="1544" spans="28:36">
      <c r="AB1544" s="185">
        <v>6442</v>
      </c>
      <c r="AC1544" s="185" t="s">
        <v>1375</v>
      </c>
      <c r="AD1544" s="185" t="s">
        <v>5474</v>
      </c>
      <c r="AE1544" s="185" t="s">
        <v>5474</v>
      </c>
      <c r="AF1544" s="185" t="s">
        <v>5474</v>
      </c>
      <c r="AG1544" s="185" t="s">
        <v>5474</v>
      </c>
      <c r="AH1544" s="185" t="s">
        <v>5474</v>
      </c>
      <c r="AI1544" s="185" t="s">
        <v>5474</v>
      </c>
      <c r="AJ1544" s="185" t="s">
        <v>5474</v>
      </c>
    </row>
    <row r="1545" spans="28:36">
      <c r="AB1545" s="185">
        <v>6443</v>
      </c>
      <c r="AC1545" s="185" t="s">
        <v>1376</v>
      </c>
      <c r="AD1545" s="185" t="s">
        <v>5474</v>
      </c>
      <c r="AE1545" s="185" t="s">
        <v>5474</v>
      </c>
      <c r="AF1545" s="185" t="s">
        <v>5474</v>
      </c>
      <c r="AG1545" s="185" t="s">
        <v>5474</v>
      </c>
      <c r="AH1545" s="185" t="s">
        <v>5474</v>
      </c>
      <c r="AI1545" s="185" t="s">
        <v>5474</v>
      </c>
      <c r="AJ1545" s="185" t="s">
        <v>5474</v>
      </c>
    </row>
    <row r="1546" spans="28:36">
      <c r="AB1546" s="185">
        <v>6445</v>
      </c>
      <c r="AC1546" s="185" t="s">
        <v>3892</v>
      </c>
      <c r="AD1546" s="185" t="s">
        <v>5474</v>
      </c>
      <c r="AE1546" s="185" t="s">
        <v>5474</v>
      </c>
      <c r="AF1546" s="185" t="s">
        <v>5474</v>
      </c>
      <c r="AG1546" s="185" t="s">
        <v>5474</v>
      </c>
      <c r="AH1546" s="185" t="s">
        <v>5474</v>
      </c>
      <c r="AI1546" s="185" t="s">
        <v>5474</v>
      </c>
      <c r="AJ1546" s="185" t="s">
        <v>5474</v>
      </c>
    </row>
    <row r="1547" spans="28:36">
      <c r="AB1547" s="185">
        <v>6446</v>
      </c>
      <c r="AC1547" s="185" t="s">
        <v>1377</v>
      </c>
      <c r="AD1547" s="185" t="s">
        <v>5474</v>
      </c>
      <c r="AE1547" s="185" t="s">
        <v>5474</v>
      </c>
      <c r="AF1547" s="185" t="s">
        <v>5474</v>
      </c>
      <c r="AG1547" s="185" t="s">
        <v>5474</v>
      </c>
      <c r="AH1547" s="185" t="s">
        <v>5474</v>
      </c>
      <c r="AI1547" s="185" t="s">
        <v>5474</v>
      </c>
      <c r="AJ1547" s="185" t="s">
        <v>5474</v>
      </c>
    </row>
    <row r="1548" spans="28:36">
      <c r="AB1548" s="185">
        <v>6449</v>
      </c>
      <c r="AC1548" s="185" t="s">
        <v>1378</v>
      </c>
      <c r="AD1548" s="185" t="s">
        <v>5474</v>
      </c>
      <c r="AE1548" s="185" t="s">
        <v>5474</v>
      </c>
      <c r="AF1548" s="185" t="s">
        <v>5474</v>
      </c>
      <c r="AG1548" s="185" t="s">
        <v>5474</v>
      </c>
      <c r="AH1548" s="185" t="s">
        <v>5474</v>
      </c>
      <c r="AI1548" s="185" t="s">
        <v>5474</v>
      </c>
      <c r="AJ1548" s="185" t="s">
        <v>5474</v>
      </c>
    </row>
    <row r="1549" spans="28:36">
      <c r="AB1549" s="185">
        <v>6451</v>
      </c>
      <c r="AC1549" s="185" t="s">
        <v>1379</v>
      </c>
      <c r="AD1549" s="185" t="s">
        <v>5474</v>
      </c>
      <c r="AE1549" s="185" t="s">
        <v>5474</v>
      </c>
      <c r="AF1549" s="185" t="s">
        <v>5474</v>
      </c>
      <c r="AG1549" s="185" t="s">
        <v>5474</v>
      </c>
      <c r="AH1549" s="185" t="s">
        <v>5474</v>
      </c>
      <c r="AI1549" s="185" t="s">
        <v>5474</v>
      </c>
      <c r="AJ1549" s="185" t="s">
        <v>5474</v>
      </c>
    </row>
    <row r="1550" spans="28:36">
      <c r="AB1550" s="185">
        <v>6452</v>
      </c>
      <c r="AC1550" s="185" t="s">
        <v>1380</v>
      </c>
      <c r="AD1550" s="185" t="s">
        <v>5474</v>
      </c>
      <c r="AE1550" s="185" t="s">
        <v>5474</v>
      </c>
      <c r="AF1550" s="185" t="s">
        <v>5474</v>
      </c>
      <c r="AG1550" s="185" t="s">
        <v>5474</v>
      </c>
      <c r="AH1550" s="185" t="s">
        <v>5474</v>
      </c>
      <c r="AI1550" s="185" t="s">
        <v>5474</v>
      </c>
      <c r="AJ1550" s="185" t="s">
        <v>5474</v>
      </c>
    </row>
    <row r="1551" spans="28:36">
      <c r="AB1551" s="185">
        <v>6453</v>
      </c>
      <c r="AC1551" s="185" t="s">
        <v>5351</v>
      </c>
      <c r="AD1551" s="185" t="s">
        <v>5474</v>
      </c>
      <c r="AE1551" s="185" t="s">
        <v>5474</v>
      </c>
      <c r="AF1551" s="185" t="s">
        <v>5474</v>
      </c>
      <c r="AG1551" s="185" t="s">
        <v>5474</v>
      </c>
      <c r="AH1551" s="185" t="s">
        <v>5474</v>
      </c>
      <c r="AI1551" s="185" t="s">
        <v>5474</v>
      </c>
      <c r="AJ1551" s="185" t="s">
        <v>5474</v>
      </c>
    </row>
    <row r="1552" spans="28:36">
      <c r="AB1552" s="185">
        <v>6456</v>
      </c>
      <c r="AC1552" s="185" t="s">
        <v>1381</v>
      </c>
      <c r="AD1552" s="185" t="s">
        <v>5474</v>
      </c>
      <c r="AE1552" s="185" t="s">
        <v>5474</v>
      </c>
      <c r="AF1552" s="185" t="s">
        <v>5474</v>
      </c>
      <c r="AG1552" s="185" t="s">
        <v>5474</v>
      </c>
      <c r="AH1552" s="185" t="s">
        <v>5474</v>
      </c>
      <c r="AI1552" s="185" t="s">
        <v>5474</v>
      </c>
      <c r="AJ1552" s="185" t="s">
        <v>5474</v>
      </c>
    </row>
    <row r="1553" spans="28:36">
      <c r="AB1553" s="185">
        <v>6457</v>
      </c>
      <c r="AC1553" s="185" t="s">
        <v>1382</v>
      </c>
      <c r="AD1553" s="185" t="s">
        <v>5474</v>
      </c>
      <c r="AE1553" s="185" t="s">
        <v>5474</v>
      </c>
      <c r="AF1553" s="185" t="s">
        <v>5474</v>
      </c>
      <c r="AG1553" s="185" t="s">
        <v>5474</v>
      </c>
      <c r="AH1553" s="185" t="s">
        <v>5474</v>
      </c>
      <c r="AI1553" s="185" t="s">
        <v>5474</v>
      </c>
      <c r="AJ1553" s="185" t="s">
        <v>5474</v>
      </c>
    </row>
    <row r="1554" spans="28:36">
      <c r="AB1554" s="185">
        <v>6461</v>
      </c>
      <c r="AC1554" s="185" t="s">
        <v>3899</v>
      </c>
      <c r="AD1554" s="185" t="s">
        <v>5474</v>
      </c>
      <c r="AE1554" s="185" t="s">
        <v>5474</v>
      </c>
      <c r="AF1554" s="185" t="s">
        <v>5474</v>
      </c>
      <c r="AG1554" s="185" t="s">
        <v>5474</v>
      </c>
      <c r="AH1554" s="185" t="s">
        <v>5474</v>
      </c>
      <c r="AI1554" s="185" t="s">
        <v>5474</v>
      </c>
      <c r="AJ1554" s="185" t="s">
        <v>5474</v>
      </c>
    </row>
    <row r="1555" spans="28:36">
      <c r="AB1555" s="185">
        <v>6462</v>
      </c>
      <c r="AC1555" s="185" t="s">
        <v>1383</v>
      </c>
      <c r="AD1555" s="185" t="s">
        <v>5474</v>
      </c>
      <c r="AE1555" s="185" t="s">
        <v>5474</v>
      </c>
      <c r="AF1555" s="185" t="s">
        <v>5474</v>
      </c>
      <c r="AG1555" s="185" t="s">
        <v>5474</v>
      </c>
      <c r="AH1555" s="185" t="s">
        <v>5474</v>
      </c>
      <c r="AI1555" s="185" t="s">
        <v>5474</v>
      </c>
      <c r="AJ1555" s="185" t="s">
        <v>5474</v>
      </c>
    </row>
    <row r="1556" spans="28:36">
      <c r="AB1556" s="185">
        <v>6464</v>
      </c>
      <c r="AC1556" s="185" t="s">
        <v>1384</v>
      </c>
      <c r="AD1556" s="185" t="s">
        <v>5474</v>
      </c>
      <c r="AE1556" s="185" t="s">
        <v>5474</v>
      </c>
      <c r="AF1556" s="185" t="s">
        <v>5474</v>
      </c>
      <c r="AG1556" s="185" t="s">
        <v>5474</v>
      </c>
      <c r="AH1556" s="185" t="s">
        <v>5474</v>
      </c>
      <c r="AI1556" s="185" t="s">
        <v>5474</v>
      </c>
      <c r="AJ1556" s="185" t="s">
        <v>5474</v>
      </c>
    </row>
    <row r="1557" spans="28:36">
      <c r="AB1557" s="185">
        <v>6465</v>
      </c>
      <c r="AC1557" s="185" t="s">
        <v>1385</v>
      </c>
      <c r="AD1557" s="185" t="s">
        <v>5474</v>
      </c>
      <c r="AE1557" s="185" t="s">
        <v>5474</v>
      </c>
      <c r="AF1557" s="185" t="s">
        <v>5474</v>
      </c>
      <c r="AG1557" s="185" t="s">
        <v>5474</v>
      </c>
      <c r="AH1557" s="185" t="s">
        <v>5474</v>
      </c>
      <c r="AI1557" s="185" t="s">
        <v>5474</v>
      </c>
      <c r="AJ1557" s="185" t="s">
        <v>5474</v>
      </c>
    </row>
    <row r="1558" spans="28:36">
      <c r="AB1558" s="185">
        <v>6467</v>
      </c>
      <c r="AC1558" s="185" t="s">
        <v>5354</v>
      </c>
      <c r="AD1558" s="185" t="s">
        <v>5474</v>
      </c>
      <c r="AE1558" s="185" t="s">
        <v>5474</v>
      </c>
      <c r="AF1558" s="185" t="s">
        <v>5474</v>
      </c>
      <c r="AG1558" s="185" t="s">
        <v>5474</v>
      </c>
      <c r="AH1558" s="185" t="s">
        <v>5474</v>
      </c>
      <c r="AI1558" s="185" t="s">
        <v>5474</v>
      </c>
      <c r="AJ1558" s="185" t="s">
        <v>5474</v>
      </c>
    </row>
    <row r="1559" spans="28:36">
      <c r="AB1559" s="185">
        <v>6468</v>
      </c>
      <c r="AC1559" s="185" t="s">
        <v>3905</v>
      </c>
      <c r="AD1559" s="185" t="s">
        <v>5474</v>
      </c>
      <c r="AE1559" s="185" t="s">
        <v>5474</v>
      </c>
      <c r="AF1559" s="185" t="s">
        <v>5474</v>
      </c>
      <c r="AG1559" s="185" t="s">
        <v>5474</v>
      </c>
      <c r="AH1559" s="185" t="s">
        <v>5474</v>
      </c>
      <c r="AI1559" s="185" t="s">
        <v>5474</v>
      </c>
      <c r="AJ1559" s="185" t="s">
        <v>5474</v>
      </c>
    </row>
    <row r="1560" spans="28:36">
      <c r="AB1560" s="185">
        <v>6469</v>
      </c>
      <c r="AC1560" s="185" t="s">
        <v>1386</v>
      </c>
      <c r="AD1560" s="185" t="s">
        <v>5474</v>
      </c>
      <c r="AE1560" s="185" t="s">
        <v>5474</v>
      </c>
      <c r="AF1560" s="185" t="s">
        <v>5474</v>
      </c>
      <c r="AG1560" s="185" t="s">
        <v>5474</v>
      </c>
      <c r="AH1560" s="185" t="s">
        <v>5474</v>
      </c>
      <c r="AI1560" s="185" t="s">
        <v>5474</v>
      </c>
      <c r="AJ1560" s="185" t="s">
        <v>5474</v>
      </c>
    </row>
    <row r="1561" spans="28:36">
      <c r="AB1561" s="185">
        <v>6470</v>
      </c>
      <c r="AC1561" s="185" t="s">
        <v>1387</v>
      </c>
      <c r="AD1561" s="185" t="s">
        <v>5474</v>
      </c>
      <c r="AE1561" s="185" t="s">
        <v>5474</v>
      </c>
      <c r="AF1561" s="185" t="s">
        <v>5474</v>
      </c>
      <c r="AG1561" s="185" t="s">
        <v>5474</v>
      </c>
      <c r="AH1561" s="185" t="s">
        <v>5474</v>
      </c>
      <c r="AI1561" s="185" t="s">
        <v>5474</v>
      </c>
      <c r="AJ1561" s="185" t="s">
        <v>5474</v>
      </c>
    </row>
    <row r="1562" spans="28:36">
      <c r="AB1562" s="185">
        <v>6471</v>
      </c>
      <c r="AC1562" s="185" t="s">
        <v>5356</v>
      </c>
      <c r="AD1562" s="185" t="s">
        <v>5474</v>
      </c>
      <c r="AE1562" s="185" t="s">
        <v>5474</v>
      </c>
      <c r="AF1562" s="185" t="s">
        <v>5474</v>
      </c>
      <c r="AG1562" s="185" t="s">
        <v>5474</v>
      </c>
      <c r="AH1562" s="185" t="s">
        <v>5474</v>
      </c>
      <c r="AI1562" s="185" t="s">
        <v>5474</v>
      </c>
      <c r="AJ1562" s="185" t="s">
        <v>5474</v>
      </c>
    </row>
    <row r="1563" spans="28:36">
      <c r="AB1563" s="185">
        <v>6472</v>
      </c>
      <c r="AC1563" s="185" t="s">
        <v>3909</v>
      </c>
      <c r="AD1563" s="185" t="s">
        <v>5474</v>
      </c>
      <c r="AE1563" s="185" t="s">
        <v>5474</v>
      </c>
      <c r="AF1563" s="185" t="s">
        <v>5474</v>
      </c>
      <c r="AG1563" s="185" t="s">
        <v>5474</v>
      </c>
      <c r="AH1563" s="185" t="s">
        <v>5474</v>
      </c>
      <c r="AI1563" s="185" t="s">
        <v>5474</v>
      </c>
      <c r="AJ1563" s="185" t="s">
        <v>5474</v>
      </c>
    </row>
    <row r="1564" spans="28:36">
      <c r="AB1564" s="185">
        <v>6473</v>
      </c>
      <c r="AC1564" s="185" t="s">
        <v>3910</v>
      </c>
      <c r="AD1564" s="185" t="s">
        <v>5474</v>
      </c>
      <c r="AE1564" s="185" t="s">
        <v>5474</v>
      </c>
      <c r="AF1564" s="185" t="s">
        <v>5474</v>
      </c>
      <c r="AG1564" s="185" t="s">
        <v>5474</v>
      </c>
      <c r="AH1564" s="185" t="s">
        <v>5474</v>
      </c>
      <c r="AI1564" s="185" t="s">
        <v>5474</v>
      </c>
      <c r="AJ1564" s="185" t="s">
        <v>5474</v>
      </c>
    </row>
    <row r="1565" spans="28:36">
      <c r="AB1565" s="185">
        <v>6475</v>
      </c>
      <c r="AC1565" s="185" t="s">
        <v>3912</v>
      </c>
      <c r="AD1565" s="185" t="s">
        <v>5474</v>
      </c>
      <c r="AE1565" s="185" t="s">
        <v>5474</v>
      </c>
      <c r="AF1565" s="185" t="s">
        <v>5474</v>
      </c>
      <c r="AG1565" s="185" t="s">
        <v>5474</v>
      </c>
      <c r="AH1565" s="185" t="s">
        <v>5474</v>
      </c>
      <c r="AI1565" s="185" t="s">
        <v>5474</v>
      </c>
      <c r="AJ1565" s="185" t="s">
        <v>5474</v>
      </c>
    </row>
    <row r="1566" spans="28:36">
      <c r="AB1566" s="185">
        <v>6477</v>
      </c>
      <c r="AC1566" s="185" t="s">
        <v>1388</v>
      </c>
      <c r="AD1566" s="185" t="s">
        <v>5474</v>
      </c>
      <c r="AE1566" s="185" t="s">
        <v>5474</v>
      </c>
      <c r="AF1566" s="185" t="s">
        <v>5474</v>
      </c>
      <c r="AG1566" s="185" t="s">
        <v>5474</v>
      </c>
      <c r="AH1566" s="185" t="s">
        <v>5474</v>
      </c>
      <c r="AI1566" s="185" t="s">
        <v>5474</v>
      </c>
      <c r="AJ1566" s="185" t="s">
        <v>5474</v>
      </c>
    </row>
    <row r="1567" spans="28:36">
      <c r="AB1567" s="185">
        <v>6479</v>
      </c>
      <c r="AC1567" s="185" t="s">
        <v>3915</v>
      </c>
      <c r="AD1567" s="185" t="s">
        <v>5474</v>
      </c>
      <c r="AE1567" s="185" t="s">
        <v>5474</v>
      </c>
      <c r="AF1567" s="185" t="s">
        <v>5474</v>
      </c>
      <c r="AG1567" s="185" t="s">
        <v>5474</v>
      </c>
      <c r="AH1567" s="185" t="s">
        <v>5474</v>
      </c>
      <c r="AI1567" s="185" t="s">
        <v>5474</v>
      </c>
      <c r="AJ1567" s="185" t="s">
        <v>5474</v>
      </c>
    </row>
    <row r="1568" spans="28:36">
      <c r="AB1568" s="185">
        <v>6481</v>
      </c>
      <c r="AC1568" s="185" t="s">
        <v>5359</v>
      </c>
      <c r="AD1568" s="185" t="s">
        <v>5474</v>
      </c>
      <c r="AE1568" s="185" t="s">
        <v>5474</v>
      </c>
      <c r="AF1568" s="185" t="s">
        <v>5474</v>
      </c>
      <c r="AG1568" s="185" t="s">
        <v>5474</v>
      </c>
      <c r="AH1568" s="185" t="s">
        <v>5474</v>
      </c>
      <c r="AI1568" s="185" t="s">
        <v>5474</v>
      </c>
      <c r="AJ1568" s="185" t="s">
        <v>5474</v>
      </c>
    </row>
    <row r="1569" spans="28:36">
      <c r="AB1569" s="185">
        <v>6482</v>
      </c>
      <c r="AC1569" s="185" t="s">
        <v>1389</v>
      </c>
      <c r="AD1569" s="185" t="s">
        <v>5474</v>
      </c>
      <c r="AE1569" s="185" t="s">
        <v>5474</v>
      </c>
      <c r="AF1569" s="185" t="s">
        <v>5474</v>
      </c>
      <c r="AG1569" s="185" t="s">
        <v>5474</v>
      </c>
      <c r="AH1569" s="185" t="s">
        <v>5474</v>
      </c>
      <c r="AI1569" s="185" t="s">
        <v>5474</v>
      </c>
      <c r="AJ1569" s="185" t="s">
        <v>5474</v>
      </c>
    </row>
    <row r="1570" spans="28:36">
      <c r="AB1570" s="185">
        <v>6485</v>
      </c>
      <c r="AC1570" s="185" t="s">
        <v>1390</v>
      </c>
      <c r="AD1570" s="185" t="s">
        <v>5474</v>
      </c>
      <c r="AE1570" s="185" t="s">
        <v>5474</v>
      </c>
      <c r="AF1570" s="185" t="s">
        <v>5474</v>
      </c>
      <c r="AG1570" s="185" t="s">
        <v>5474</v>
      </c>
      <c r="AH1570" s="185" t="s">
        <v>5474</v>
      </c>
      <c r="AI1570" s="185" t="s">
        <v>5474</v>
      </c>
      <c r="AJ1570" s="185" t="s">
        <v>5474</v>
      </c>
    </row>
    <row r="1571" spans="28:36">
      <c r="AB1571" s="185">
        <v>6486</v>
      </c>
      <c r="AC1571" s="185" t="s">
        <v>1391</v>
      </c>
      <c r="AD1571" s="185" t="s">
        <v>5474</v>
      </c>
      <c r="AE1571" s="185" t="s">
        <v>5474</v>
      </c>
      <c r="AF1571" s="185" t="s">
        <v>5474</v>
      </c>
      <c r="AG1571" s="185" t="s">
        <v>5474</v>
      </c>
      <c r="AH1571" s="185" t="s">
        <v>5474</v>
      </c>
      <c r="AI1571" s="185" t="s">
        <v>5474</v>
      </c>
      <c r="AJ1571" s="185" t="s">
        <v>5474</v>
      </c>
    </row>
    <row r="1572" spans="28:36">
      <c r="AB1572" s="185">
        <v>6487</v>
      </c>
      <c r="AC1572" s="185" t="s">
        <v>5361</v>
      </c>
      <c r="AD1572" s="185" t="s">
        <v>5474</v>
      </c>
      <c r="AE1572" s="185" t="s">
        <v>5474</v>
      </c>
      <c r="AF1572" s="185" t="s">
        <v>5474</v>
      </c>
      <c r="AG1572" s="185" t="s">
        <v>5474</v>
      </c>
      <c r="AH1572" s="185" t="s">
        <v>5474</v>
      </c>
      <c r="AI1572" s="185" t="s">
        <v>5474</v>
      </c>
      <c r="AJ1572" s="185" t="s">
        <v>5474</v>
      </c>
    </row>
    <row r="1573" spans="28:36">
      <c r="AB1573" s="185">
        <v>6488</v>
      </c>
      <c r="AC1573" s="185" t="s">
        <v>1392</v>
      </c>
      <c r="AD1573" s="185" t="s">
        <v>5473</v>
      </c>
      <c r="AE1573" s="185" t="s">
        <v>5474</v>
      </c>
      <c r="AF1573" s="185" t="s">
        <v>5474</v>
      </c>
      <c r="AG1573" s="185" t="s">
        <v>5474</v>
      </c>
      <c r="AH1573" s="185" t="s">
        <v>5474</v>
      </c>
      <c r="AI1573" s="185" t="s">
        <v>5474</v>
      </c>
      <c r="AJ1573" s="185" t="s">
        <v>5473</v>
      </c>
    </row>
    <row r="1574" spans="28:36">
      <c r="AB1574" s="185">
        <v>6489</v>
      </c>
      <c r="AC1574" s="185" t="s">
        <v>5363</v>
      </c>
      <c r="AD1574" s="185" t="s">
        <v>5474</v>
      </c>
      <c r="AE1574" s="185" t="s">
        <v>5474</v>
      </c>
      <c r="AF1574" s="185" t="s">
        <v>5474</v>
      </c>
      <c r="AG1574" s="185" t="s">
        <v>5474</v>
      </c>
      <c r="AH1574" s="185" t="s">
        <v>5474</v>
      </c>
      <c r="AI1574" s="185" t="s">
        <v>5474</v>
      </c>
      <c r="AJ1574" s="185" t="s">
        <v>5474</v>
      </c>
    </row>
    <row r="1575" spans="28:36">
      <c r="AB1575" s="185">
        <v>6490</v>
      </c>
      <c r="AC1575" s="185" t="s">
        <v>3921</v>
      </c>
      <c r="AD1575" s="185" t="s">
        <v>5474</v>
      </c>
      <c r="AE1575" s="185" t="s">
        <v>5474</v>
      </c>
      <c r="AF1575" s="185" t="s">
        <v>5474</v>
      </c>
      <c r="AG1575" s="185" t="s">
        <v>5474</v>
      </c>
      <c r="AH1575" s="185" t="s">
        <v>5474</v>
      </c>
      <c r="AI1575" s="185" t="s">
        <v>5474</v>
      </c>
      <c r="AJ1575" s="185" t="s">
        <v>5474</v>
      </c>
    </row>
    <row r="1576" spans="28:36">
      <c r="AB1576" s="185">
        <v>6491</v>
      </c>
      <c r="AC1576" s="185" t="s">
        <v>3923</v>
      </c>
      <c r="AD1576" s="185" t="s">
        <v>5474</v>
      </c>
      <c r="AE1576" s="185" t="s">
        <v>5474</v>
      </c>
      <c r="AF1576" s="185" t="s">
        <v>5474</v>
      </c>
      <c r="AG1576" s="185" t="s">
        <v>5474</v>
      </c>
      <c r="AH1576" s="185" t="s">
        <v>5474</v>
      </c>
      <c r="AI1576" s="185" t="s">
        <v>5474</v>
      </c>
      <c r="AJ1576" s="185" t="s">
        <v>5474</v>
      </c>
    </row>
    <row r="1577" spans="28:36">
      <c r="AB1577" s="185">
        <v>6492</v>
      </c>
      <c r="AC1577" s="185" t="s">
        <v>3925</v>
      </c>
      <c r="AD1577" s="185" t="s">
        <v>5474</v>
      </c>
      <c r="AE1577" s="185" t="s">
        <v>5474</v>
      </c>
      <c r="AF1577" s="185" t="s">
        <v>5474</v>
      </c>
      <c r="AG1577" s="185" t="s">
        <v>5474</v>
      </c>
      <c r="AH1577" s="185" t="s">
        <v>5474</v>
      </c>
      <c r="AI1577" s="185" t="s">
        <v>5474</v>
      </c>
      <c r="AJ1577" s="185" t="s">
        <v>5474</v>
      </c>
    </row>
    <row r="1578" spans="28:36">
      <c r="AB1578" s="185">
        <v>6493</v>
      </c>
      <c r="AC1578" s="185" t="s">
        <v>3927</v>
      </c>
      <c r="AD1578" s="185" t="s">
        <v>5474</v>
      </c>
      <c r="AE1578" s="185" t="s">
        <v>5474</v>
      </c>
      <c r="AF1578" s="185" t="s">
        <v>5474</v>
      </c>
      <c r="AG1578" s="185" t="s">
        <v>5474</v>
      </c>
      <c r="AH1578" s="185" t="s">
        <v>5474</v>
      </c>
      <c r="AI1578" s="185" t="s">
        <v>5474</v>
      </c>
      <c r="AJ1578" s="185" t="s">
        <v>5474</v>
      </c>
    </row>
    <row r="1579" spans="28:36">
      <c r="AB1579" s="185">
        <v>6494</v>
      </c>
      <c r="AC1579" s="185" t="s">
        <v>1393</v>
      </c>
      <c r="AD1579" s="185" t="s">
        <v>5474</v>
      </c>
      <c r="AE1579" s="185" t="s">
        <v>5474</v>
      </c>
      <c r="AF1579" s="185" t="s">
        <v>5474</v>
      </c>
      <c r="AG1579" s="185" t="s">
        <v>5474</v>
      </c>
      <c r="AH1579" s="185" t="s">
        <v>5474</v>
      </c>
      <c r="AI1579" s="185" t="s">
        <v>5474</v>
      </c>
      <c r="AJ1579" s="185" t="s">
        <v>5474</v>
      </c>
    </row>
    <row r="1580" spans="28:36">
      <c r="AB1580" s="185">
        <v>6495</v>
      </c>
      <c r="AC1580" s="185" t="s">
        <v>3930</v>
      </c>
      <c r="AD1580" s="185" t="s">
        <v>5474</v>
      </c>
      <c r="AE1580" s="185" t="s">
        <v>5474</v>
      </c>
      <c r="AF1580" s="185" t="s">
        <v>5474</v>
      </c>
      <c r="AG1580" s="185" t="s">
        <v>5474</v>
      </c>
      <c r="AH1580" s="185" t="s">
        <v>5474</v>
      </c>
      <c r="AI1580" s="185" t="s">
        <v>5474</v>
      </c>
      <c r="AJ1580" s="185" t="s">
        <v>5474</v>
      </c>
    </row>
    <row r="1581" spans="28:36">
      <c r="AB1581" s="185">
        <v>6496</v>
      </c>
      <c r="AC1581" s="185" t="s">
        <v>1394</v>
      </c>
      <c r="AD1581" s="185" t="s">
        <v>5474</v>
      </c>
      <c r="AE1581" s="185" t="s">
        <v>5474</v>
      </c>
      <c r="AF1581" s="185" t="s">
        <v>5474</v>
      </c>
      <c r="AG1581" s="185" t="s">
        <v>5474</v>
      </c>
      <c r="AH1581" s="185" t="s">
        <v>5474</v>
      </c>
      <c r="AI1581" s="185" t="s">
        <v>5474</v>
      </c>
      <c r="AJ1581" s="185" t="s">
        <v>5474</v>
      </c>
    </row>
    <row r="1582" spans="28:36">
      <c r="AB1582" s="185">
        <v>6497</v>
      </c>
      <c r="AC1582" s="185" t="s">
        <v>3933</v>
      </c>
      <c r="AD1582" s="185" t="s">
        <v>5474</v>
      </c>
      <c r="AE1582" s="185" t="s">
        <v>5474</v>
      </c>
      <c r="AF1582" s="185" t="s">
        <v>5474</v>
      </c>
      <c r="AG1582" s="185" t="s">
        <v>5474</v>
      </c>
      <c r="AH1582" s="185" t="s">
        <v>5474</v>
      </c>
      <c r="AI1582" s="185" t="s">
        <v>5474</v>
      </c>
      <c r="AJ1582" s="185" t="s">
        <v>5474</v>
      </c>
    </row>
    <row r="1583" spans="28:36">
      <c r="AB1583" s="185">
        <v>6498</v>
      </c>
      <c r="AC1583" s="185" t="s">
        <v>3934</v>
      </c>
      <c r="AD1583" s="185" t="s">
        <v>5474</v>
      </c>
      <c r="AE1583" s="185" t="s">
        <v>5474</v>
      </c>
      <c r="AF1583" s="185" t="s">
        <v>5474</v>
      </c>
      <c r="AG1583" s="185" t="s">
        <v>5474</v>
      </c>
      <c r="AH1583" s="185" t="s">
        <v>5474</v>
      </c>
      <c r="AI1583" s="185" t="s">
        <v>5474</v>
      </c>
      <c r="AJ1583" s="185" t="s">
        <v>5474</v>
      </c>
    </row>
    <row r="1584" spans="28:36">
      <c r="AB1584" s="185">
        <v>6499</v>
      </c>
      <c r="AC1584" s="185" t="s">
        <v>1395</v>
      </c>
      <c r="AD1584" s="185" t="s">
        <v>5474</v>
      </c>
      <c r="AE1584" s="185" t="s">
        <v>5474</v>
      </c>
      <c r="AF1584" s="185" t="s">
        <v>5474</v>
      </c>
      <c r="AG1584" s="185" t="s">
        <v>5474</v>
      </c>
      <c r="AH1584" s="185" t="s">
        <v>5474</v>
      </c>
      <c r="AI1584" s="185" t="s">
        <v>5474</v>
      </c>
      <c r="AJ1584" s="185" t="s">
        <v>5474</v>
      </c>
    </row>
    <row r="1585" spans="28:36">
      <c r="AB1585" s="185">
        <v>6504</v>
      </c>
      <c r="AC1585" s="185" t="s">
        <v>1396</v>
      </c>
      <c r="AD1585" s="185" t="s">
        <v>5474</v>
      </c>
      <c r="AE1585" s="185" t="s">
        <v>5474</v>
      </c>
      <c r="AF1585" s="185" t="s">
        <v>5474</v>
      </c>
      <c r="AG1585" s="185" t="s">
        <v>5474</v>
      </c>
      <c r="AH1585" s="185" t="s">
        <v>5474</v>
      </c>
      <c r="AI1585" s="185" t="s">
        <v>5474</v>
      </c>
      <c r="AJ1585" s="185" t="s">
        <v>5474</v>
      </c>
    </row>
    <row r="1586" spans="28:36">
      <c r="AB1586" s="185">
        <v>6505</v>
      </c>
      <c r="AC1586" s="185" t="s">
        <v>1397</v>
      </c>
      <c r="AD1586" s="185" t="s">
        <v>5473</v>
      </c>
      <c r="AE1586" s="185" t="s">
        <v>5474</v>
      </c>
      <c r="AF1586" s="185" t="s">
        <v>5474</v>
      </c>
      <c r="AG1586" s="185" t="s">
        <v>5474</v>
      </c>
      <c r="AH1586" s="185" t="s">
        <v>5475</v>
      </c>
      <c r="AI1586" s="185" t="s">
        <v>5474</v>
      </c>
      <c r="AJ1586" s="185" t="s">
        <v>5477</v>
      </c>
    </row>
    <row r="1587" spans="28:36">
      <c r="AB1587" s="185">
        <v>6506</v>
      </c>
      <c r="AC1587" s="185" t="s">
        <v>1398</v>
      </c>
      <c r="AD1587" s="185" t="s">
        <v>5474</v>
      </c>
      <c r="AE1587" s="185" t="s">
        <v>5474</v>
      </c>
      <c r="AF1587" s="185" t="s">
        <v>5474</v>
      </c>
      <c r="AG1587" s="185" t="s">
        <v>5474</v>
      </c>
      <c r="AH1587" s="185" t="s">
        <v>5474</v>
      </c>
      <c r="AI1587" s="185" t="s">
        <v>5474</v>
      </c>
      <c r="AJ1587" s="185" t="s">
        <v>5474</v>
      </c>
    </row>
    <row r="1588" spans="28:36">
      <c r="AB1588" s="185">
        <v>6508</v>
      </c>
      <c r="AC1588" s="185" t="s">
        <v>1399</v>
      </c>
      <c r="AD1588" s="185" t="s">
        <v>5474</v>
      </c>
      <c r="AE1588" s="185" t="s">
        <v>5474</v>
      </c>
      <c r="AF1588" s="185" t="s">
        <v>5474</v>
      </c>
      <c r="AG1588" s="185" t="s">
        <v>5474</v>
      </c>
      <c r="AH1588" s="185" t="s">
        <v>5474</v>
      </c>
      <c r="AI1588" s="185" t="s">
        <v>5474</v>
      </c>
      <c r="AJ1588" s="185" t="s">
        <v>5474</v>
      </c>
    </row>
    <row r="1589" spans="28:36">
      <c r="AB1589" s="185">
        <v>6509</v>
      </c>
      <c r="AC1589" s="185" t="s">
        <v>1400</v>
      </c>
      <c r="AD1589" s="185" t="s">
        <v>5474</v>
      </c>
      <c r="AE1589" s="185" t="s">
        <v>5474</v>
      </c>
      <c r="AF1589" s="185" t="s">
        <v>5474</v>
      </c>
      <c r="AG1589" s="185" t="s">
        <v>5474</v>
      </c>
      <c r="AH1589" s="185" t="s">
        <v>5474</v>
      </c>
      <c r="AI1589" s="185" t="s">
        <v>5474</v>
      </c>
      <c r="AJ1589" s="185" t="s">
        <v>5474</v>
      </c>
    </row>
    <row r="1590" spans="28:36">
      <c r="AB1590" s="185">
        <v>6510</v>
      </c>
      <c r="AC1590" s="185" t="s">
        <v>1401</v>
      </c>
      <c r="AD1590" s="185" t="s">
        <v>5474</v>
      </c>
      <c r="AE1590" s="185" t="s">
        <v>5474</v>
      </c>
      <c r="AF1590" s="185" t="s">
        <v>5474</v>
      </c>
      <c r="AG1590" s="185" t="s">
        <v>5474</v>
      </c>
      <c r="AH1590" s="185" t="s">
        <v>5474</v>
      </c>
      <c r="AI1590" s="185" t="s">
        <v>5474</v>
      </c>
      <c r="AJ1590" s="185" t="s">
        <v>5474</v>
      </c>
    </row>
    <row r="1591" spans="28:36">
      <c r="AB1591" s="185">
        <v>6511</v>
      </c>
      <c r="AC1591" s="185" t="s">
        <v>3943</v>
      </c>
      <c r="AD1591" s="185" t="s">
        <v>5474</v>
      </c>
      <c r="AE1591" s="185" t="s">
        <v>5474</v>
      </c>
      <c r="AF1591" s="185" t="s">
        <v>5474</v>
      </c>
      <c r="AG1591" s="185" t="s">
        <v>5474</v>
      </c>
      <c r="AH1591" s="185" t="s">
        <v>5474</v>
      </c>
      <c r="AI1591" s="185" t="s">
        <v>5474</v>
      </c>
      <c r="AJ1591" s="185" t="s">
        <v>5474</v>
      </c>
    </row>
    <row r="1592" spans="28:36">
      <c r="AB1592" s="185">
        <v>6512</v>
      </c>
      <c r="AC1592" s="185" t="s">
        <v>1402</v>
      </c>
      <c r="AD1592" s="185" t="s">
        <v>5474</v>
      </c>
      <c r="AE1592" s="185" t="s">
        <v>5474</v>
      </c>
      <c r="AF1592" s="185" t="s">
        <v>5474</v>
      </c>
      <c r="AG1592" s="185" t="s">
        <v>5474</v>
      </c>
      <c r="AH1592" s="185" t="s">
        <v>5474</v>
      </c>
      <c r="AI1592" s="185" t="s">
        <v>5474</v>
      </c>
      <c r="AJ1592" s="185" t="s">
        <v>5474</v>
      </c>
    </row>
    <row r="1593" spans="28:36">
      <c r="AB1593" s="185">
        <v>6514</v>
      </c>
      <c r="AC1593" s="185" t="s">
        <v>1403</v>
      </c>
      <c r="AD1593" s="185" t="s">
        <v>5474</v>
      </c>
      <c r="AE1593" s="185" t="s">
        <v>5474</v>
      </c>
      <c r="AF1593" s="185" t="s">
        <v>5474</v>
      </c>
      <c r="AG1593" s="185" t="s">
        <v>5474</v>
      </c>
      <c r="AH1593" s="185" t="s">
        <v>5474</v>
      </c>
      <c r="AI1593" s="185" t="s">
        <v>5474</v>
      </c>
      <c r="AJ1593" s="185" t="s">
        <v>5474</v>
      </c>
    </row>
    <row r="1594" spans="28:36">
      <c r="AB1594" s="185">
        <v>6516</v>
      </c>
      <c r="AC1594" s="185" t="s">
        <v>3948</v>
      </c>
      <c r="AD1594" s="185" t="s">
        <v>5474</v>
      </c>
      <c r="AE1594" s="185" t="s">
        <v>5474</v>
      </c>
      <c r="AF1594" s="185" t="s">
        <v>5474</v>
      </c>
      <c r="AG1594" s="185" t="s">
        <v>5474</v>
      </c>
      <c r="AH1594" s="185" t="s">
        <v>5474</v>
      </c>
      <c r="AI1594" s="185" t="s">
        <v>5474</v>
      </c>
      <c r="AJ1594" s="185" t="s">
        <v>5474</v>
      </c>
    </row>
    <row r="1595" spans="28:36">
      <c r="AB1595" s="185">
        <v>6518</v>
      </c>
      <c r="AC1595" s="185" t="s">
        <v>3951</v>
      </c>
      <c r="AD1595" s="185" t="s">
        <v>5474</v>
      </c>
      <c r="AE1595" s="185" t="s">
        <v>5474</v>
      </c>
      <c r="AF1595" s="185" t="s">
        <v>5474</v>
      </c>
      <c r="AG1595" s="185" t="s">
        <v>5474</v>
      </c>
      <c r="AH1595" s="185" t="s">
        <v>5474</v>
      </c>
      <c r="AI1595" s="185" t="s">
        <v>5474</v>
      </c>
      <c r="AJ1595" s="185" t="s">
        <v>5474</v>
      </c>
    </row>
    <row r="1596" spans="28:36">
      <c r="AB1596" s="185">
        <v>6521</v>
      </c>
      <c r="AC1596" s="185" t="s">
        <v>5371</v>
      </c>
      <c r="AD1596" s="185" t="s">
        <v>5474</v>
      </c>
      <c r="AE1596" s="185" t="s">
        <v>5474</v>
      </c>
      <c r="AF1596" s="185" t="s">
        <v>5474</v>
      </c>
      <c r="AG1596" s="185" t="s">
        <v>5474</v>
      </c>
      <c r="AH1596" s="185" t="s">
        <v>5474</v>
      </c>
      <c r="AI1596" s="185" t="s">
        <v>5474</v>
      </c>
      <c r="AJ1596" s="185" t="s">
        <v>5474</v>
      </c>
    </row>
    <row r="1597" spans="28:36">
      <c r="AB1597" s="185">
        <v>6523</v>
      </c>
      <c r="AC1597" s="185" t="s">
        <v>1404</v>
      </c>
      <c r="AD1597" s="185" t="s">
        <v>5474</v>
      </c>
      <c r="AE1597" s="185" t="s">
        <v>5474</v>
      </c>
      <c r="AF1597" s="185" t="s">
        <v>5474</v>
      </c>
      <c r="AG1597" s="185" t="s">
        <v>5474</v>
      </c>
      <c r="AH1597" s="185" t="s">
        <v>5474</v>
      </c>
      <c r="AI1597" s="185" t="s">
        <v>5474</v>
      </c>
      <c r="AJ1597" s="185" t="s">
        <v>5474</v>
      </c>
    </row>
    <row r="1598" spans="28:36">
      <c r="AB1598" s="185">
        <v>6525</v>
      </c>
      <c r="AC1598" s="185" t="s">
        <v>1405</v>
      </c>
      <c r="AD1598" s="185" t="s">
        <v>5474</v>
      </c>
      <c r="AE1598" s="185" t="s">
        <v>5474</v>
      </c>
      <c r="AF1598" s="185" t="s">
        <v>5474</v>
      </c>
      <c r="AG1598" s="185" t="s">
        <v>5474</v>
      </c>
      <c r="AH1598" s="185" t="s">
        <v>5474</v>
      </c>
      <c r="AI1598" s="185" t="s">
        <v>5474</v>
      </c>
      <c r="AJ1598" s="185" t="s">
        <v>5474</v>
      </c>
    </row>
    <row r="1599" spans="28:36">
      <c r="AB1599" s="185">
        <v>6527</v>
      </c>
      <c r="AC1599" s="185" t="s">
        <v>3955</v>
      </c>
      <c r="AD1599" s="185" t="s">
        <v>5474</v>
      </c>
      <c r="AE1599" s="185" t="s">
        <v>5474</v>
      </c>
      <c r="AF1599" s="185" t="s">
        <v>5474</v>
      </c>
      <c r="AG1599" s="185" t="s">
        <v>5474</v>
      </c>
      <c r="AH1599" s="185" t="s">
        <v>5474</v>
      </c>
      <c r="AI1599" s="185" t="s">
        <v>5474</v>
      </c>
      <c r="AJ1599" s="185" t="s">
        <v>5474</v>
      </c>
    </row>
    <row r="1600" spans="28:36">
      <c r="AB1600" s="185">
        <v>6529</v>
      </c>
      <c r="AC1600" s="185" t="s">
        <v>3957</v>
      </c>
      <c r="AD1600" s="185" t="s">
        <v>5474</v>
      </c>
      <c r="AE1600" s="185" t="s">
        <v>5474</v>
      </c>
      <c r="AF1600" s="185" t="s">
        <v>5474</v>
      </c>
      <c r="AG1600" s="185" t="s">
        <v>5474</v>
      </c>
      <c r="AH1600" s="185" t="s">
        <v>5474</v>
      </c>
      <c r="AI1600" s="185" t="s">
        <v>5474</v>
      </c>
      <c r="AJ1600" s="185" t="s">
        <v>5474</v>
      </c>
    </row>
    <row r="1601" spans="28:36">
      <c r="AB1601" s="185">
        <v>6530</v>
      </c>
      <c r="AC1601" s="185" t="s">
        <v>3959</v>
      </c>
      <c r="AD1601" s="185" t="s">
        <v>5474</v>
      </c>
      <c r="AE1601" s="185" t="s">
        <v>5474</v>
      </c>
      <c r="AF1601" s="185" t="s">
        <v>5474</v>
      </c>
      <c r="AG1601" s="185" t="s">
        <v>5474</v>
      </c>
      <c r="AH1601" s="185" t="s">
        <v>5474</v>
      </c>
      <c r="AI1601" s="185" t="s">
        <v>5474</v>
      </c>
      <c r="AJ1601" s="185" t="s">
        <v>5474</v>
      </c>
    </row>
    <row r="1602" spans="28:36">
      <c r="AB1602" s="185">
        <v>6531</v>
      </c>
      <c r="AC1602" s="185" t="s">
        <v>1406</v>
      </c>
      <c r="AD1602" s="185" t="s">
        <v>5474</v>
      </c>
      <c r="AE1602" s="185" t="s">
        <v>5474</v>
      </c>
      <c r="AF1602" s="185" t="s">
        <v>5474</v>
      </c>
      <c r="AG1602" s="185" t="s">
        <v>5474</v>
      </c>
      <c r="AH1602" s="185" t="s">
        <v>5474</v>
      </c>
      <c r="AI1602" s="185" t="s">
        <v>5474</v>
      </c>
      <c r="AJ1602" s="185" t="s">
        <v>5474</v>
      </c>
    </row>
    <row r="1603" spans="28:36">
      <c r="AB1603" s="185">
        <v>6532</v>
      </c>
      <c r="AC1603" s="185" t="s">
        <v>1407</v>
      </c>
      <c r="AD1603" s="185" t="s">
        <v>5474</v>
      </c>
      <c r="AE1603" s="185" t="s">
        <v>5474</v>
      </c>
      <c r="AF1603" s="185" t="s">
        <v>5474</v>
      </c>
      <c r="AG1603" s="185" t="s">
        <v>5474</v>
      </c>
      <c r="AH1603" s="185" t="s">
        <v>5474</v>
      </c>
      <c r="AI1603" s="185" t="s">
        <v>5474</v>
      </c>
      <c r="AJ1603" s="185" t="s">
        <v>5474</v>
      </c>
    </row>
    <row r="1604" spans="28:36">
      <c r="AB1604" s="185">
        <v>6533</v>
      </c>
      <c r="AC1604" s="185" t="s">
        <v>1408</v>
      </c>
      <c r="AD1604" s="185" t="s">
        <v>5474</v>
      </c>
      <c r="AE1604" s="185" t="s">
        <v>5474</v>
      </c>
      <c r="AF1604" s="185" t="s">
        <v>5474</v>
      </c>
      <c r="AG1604" s="185" t="s">
        <v>5474</v>
      </c>
      <c r="AH1604" s="185" t="s">
        <v>5474</v>
      </c>
      <c r="AI1604" s="185" t="s">
        <v>5474</v>
      </c>
      <c r="AJ1604" s="185" t="s">
        <v>5474</v>
      </c>
    </row>
    <row r="1605" spans="28:36">
      <c r="AB1605" s="185">
        <v>6534</v>
      </c>
      <c r="AC1605" s="185" t="s">
        <v>3965</v>
      </c>
      <c r="AD1605" s="185" t="s">
        <v>5474</v>
      </c>
      <c r="AE1605" s="185" t="s">
        <v>5474</v>
      </c>
      <c r="AF1605" s="185" t="s">
        <v>5474</v>
      </c>
      <c r="AG1605" s="185" t="s">
        <v>5474</v>
      </c>
      <c r="AH1605" s="185" t="s">
        <v>5474</v>
      </c>
      <c r="AI1605" s="185" t="s">
        <v>5474</v>
      </c>
      <c r="AJ1605" s="185" t="s">
        <v>5474</v>
      </c>
    </row>
    <row r="1606" spans="28:36">
      <c r="AB1606" s="185">
        <v>6535</v>
      </c>
      <c r="AC1606" s="185" t="s">
        <v>1409</v>
      </c>
      <c r="AD1606" s="185" t="s">
        <v>5474</v>
      </c>
      <c r="AE1606" s="185" t="s">
        <v>5474</v>
      </c>
      <c r="AF1606" s="185" t="s">
        <v>5474</v>
      </c>
      <c r="AG1606" s="185" t="s">
        <v>5474</v>
      </c>
      <c r="AH1606" s="185" t="s">
        <v>5474</v>
      </c>
      <c r="AI1606" s="185" t="s">
        <v>5474</v>
      </c>
      <c r="AJ1606" s="185" t="s">
        <v>5474</v>
      </c>
    </row>
    <row r="1607" spans="28:36">
      <c r="AB1607" s="185">
        <v>6536</v>
      </c>
      <c r="AC1607" s="185" t="s">
        <v>3967</v>
      </c>
      <c r="AD1607" s="185" t="s">
        <v>5474</v>
      </c>
      <c r="AE1607" s="185" t="s">
        <v>5474</v>
      </c>
      <c r="AF1607" s="185" t="s">
        <v>5474</v>
      </c>
      <c r="AG1607" s="185" t="s">
        <v>5474</v>
      </c>
      <c r="AH1607" s="185" t="s">
        <v>5474</v>
      </c>
      <c r="AI1607" s="185" t="s">
        <v>5474</v>
      </c>
      <c r="AJ1607" s="185" t="s">
        <v>5474</v>
      </c>
    </row>
    <row r="1608" spans="28:36">
      <c r="AB1608" s="185">
        <v>6538</v>
      </c>
      <c r="AC1608" s="185" t="s">
        <v>1410</v>
      </c>
      <c r="AD1608" s="185" t="s">
        <v>5474</v>
      </c>
      <c r="AE1608" s="185" t="s">
        <v>5474</v>
      </c>
      <c r="AF1608" s="185" t="s">
        <v>5474</v>
      </c>
      <c r="AG1608" s="185" t="s">
        <v>5474</v>
      </c>
      <c r="AH1608" s="185" t="s">
        <v>5474</v>
      </c>
      <c r="AI1608" s="185" t="s">
        <v>5474</v>
      </c>
      <c r="AJ1608" s="185" t="s">
        <v>5474</v>
      </c>
    </row>
    <row r="1609" spans="28:36">
      <c r="AB1609" s="185">
        <v>6539</v>
      </c>
      <c r="AC1609" s="185" t="s">
        <v>3970</v>
      </c>
      <c r="AD1609" s="185" t="s">
        <v>5474</v>
      </c>
      <c r="AE1609" s="185" t="s">
        <v>5474</v>
      </c>
      <c r="AF1609" s="185" t="s">
        <v>5474</v>
      </c>
      <c r="AG1609" s="185" t="s">
        <v>5474</v>
      </c>
      <c r="AH1609" s="185" t="s">
        <v>5474</v>
      </c>
      <c r="AI1609" s="185" t="s">
        <v>5474</v>
      </c>
      <c r="AJ1609" s="185" t="s">
        <v>5474</v>
      </c>
    </row>
    <row r="1610" spans="28:36">
      <c r="AB1610" s="185">
        <v>6540</v>
      </c>
      <c r="AC1610" s="185" t="s">
        <v>5374</v>
      </c>
      <c r="AD1610" s="185" t="s">
        <v>5474</v>
      </c>
      <c r="AE1610" s="185" t="s">
        <v>5474</v>
      </c>
      <c r="AF1610" s="185" t="s">
        <v>5474</v>
      </c>
      <c r="AG1610" s="185" t="s">
        <v>5474</v>
      </c>
      <c r="AH1610" s="185" t="s">
        <v>5474</v>
      </c>
      <c r="AI1610" s="185" t="s">
        <v>5474</v>
      </c>
      <c r="AJ1610" s="185" t="s">
        <v>5474</v>
      </c>
    </row>
    <row r="1611" spans="28:36">
      <c r="AB1611" s="185">
        <v>6541</v>
      </c>
      <c r="AC1611" s="185" t="s">
        <v>3972</v>
      </c>
      <c r="AD1611" s="185" t="s">
        <v>5474</v>
      </c>
      <c r="AE1611" s="185" t="s">
        <v>5474</v>
      </c>
      <c r="AF1611" s="185" t="s">
        <v>5474</v>
      </c>
      <c r="AG1611" s="185" t="s">
        <v>5474</v>
      </c>
      <c r="AH1611" s="185" t="s">
        <v>5474</v>
      </c>
      <c r="AI1611" s="185" t="s">
        <v>5474</v>
      </c>
      <c r="AJ1611" s="185" t="s">
        <v>5474</v>
      </c>
    </row>
    <row r="1612" spans="28:36">
      <c r="AB1612" s="185">
        <v>6542</v>
      </c>
      <c r="AC1612" s="185" t="s">
        <v>1411</v>
      </c>
      <c r="AD1612" s="185" t="s">
        <v>5474</v>
      </c>
      <c r="AE1612" s="185" t="s">
        <v>5474</v>
      </c>
      <c r="AF1612" s="185" t="s">
        <v>5474</v>
      </c>
      <c r="AG1612" s="185" t="s">
        <v>5474</v>
      </c>
      <c r="AH1612" s="185" t="s">
        <v>5474</v>
      </c>
      <c r="AI1612" s="185" t="s">
        <v>5474</v>
      </c>
      <c r="AJ1612" s="185" t="s">
        <v>5474</v>
      </c>
    </row>
    <row r="1613" spans="28:36">
      <c r="AB1613" s="185">
        <v>6545</v>
      </c>
      <c r="AC1613" s="185" t="s">
        <v>3975</v>
      </c>
      <c r="AD1613" s="185" t="s">
        <v>5474</v>
      </c>
      <c r="AE1613" s="185" t="s">
        <v>5474</v>
      </c>
      <c r="AF1613" s="185" t="s">
        <v>5474</v>
      </c>
      <c r="AG1613" s="185" t="s">
        <v>5474</v>
      </c>
      <c r="AH1613" s="185" t="s">
        <v>5474</v>
      </c>
      <c r="AI1613" s="185" t="s">
        <v>5474</v>
      </c>
      <c r="AJ1613" s="185" t="s">
        <v>5474</v>
      </c>
    </row>
    <row r="1614" spans="28:36">
      <c r="AB1614" s="185">
        <v>6546</v>
      </c>
      <c r="AC1614" s="185" t="s">
        <v>5376</v>
      </c>
      <c r="AD1614" s="185" t="s">
        <v>5474</v>
      </c>
      <c r="AE1614" s="185" t="s">
        <v>5474</v>
      </c>
      <c r="AF1614" s="185" t="s">
        <v>5474</v>
      </c>
      <c r="AG1614" s="185" t="s">
        <v>5474</v>
      </c>
      <c r="AH1614" s="185" t="s">
        <v>5474</v>
      </c>
      <c r="AI1614" s="185" t="s">
        <v>5474</v>
      </c>
      <c r="AJ1614" s="185" t="s">
        <v>5474</v>
      </c>
    </row>
    <row r="1615" spans="28:36">
      <c r="AB1615" s="185">
        <v>6547</v>
      </c>
      <c r="AC1615" s="185" t="s">
        <v>3976</v>
      </c>
      <c r="AD1615" s="185" t="s">
        <v>5474</v>
      </c>
      <c r="AE1615" s="185" t="s">
        <v>5474</v>
      </c>
      <c r="AF1615" s="185" t="s">
        <v>5474</v>
      </c>
      <c r="AG1615" s="185" t="s">
        <v>5474</v>
      </c>
      <c r="AH1615" s="185" t="s">
        <v>5474</v>
      </c>
      <c r="AI1615" s="185" t="s">
        <v>5474</v>
      </c>
      <c r="AJ1615" s="185" t="s">
        <v>5474</v>
      </c>
    </row>
    <row r="1616" spans="28:36">
      <c r="AB1616" s="185">
        <v>6548</v>
      </c>
      <c r="AC1616" s="185" t="s">
        <v>1412</v>
      </c>
      <c r="AD1616" s="185" t="s">
        <v>5474</v>
      </c>
      <c r="AE1616" s="185" t="s">
        <v>5474</v>
      </c>
      <c r="AF1616" s="185" t="s">
        <v>5474</v>
      </c>
      <c r="AG1616" s="185" t="s">
        <v>5474</v>
      </c>
      <c r="AH1616" s="185" t="s">
        <v>5474</v>
      </c>
      <c r="AI1616" s="185" t="s">
        <v>5474</v>
      </c>
      <c r="AJ1616" s="185" t="s">
        <v>5474</v>
      </c>
    </row>
    <row r="1617" spans="28:36">
      <c r="AB1617" s="185">
        <v>6549</v>
      </c>
      <c r="AC1617" s="185" t="s">
        <v>3979</v>
      </c>
      <c r="AD1617" s="185" t="s">
        <v>5474</v>
      </c>
      <c r="AE1617" s="185" t="s">
        <v>5474</v>
      </c>
      <c r="AF1617" s="185" t="s">
        <v>5474</v>
      </c>
      <c r="AG1617" s="185" t="s">
        <v>5474</v>
      </c>
      <c r="AH1617" s="185" t="s">
        <v>5474</v>
      </c>
      <c r="AI1617" s="185" t="s">
        <v>5474</v>
      </c>
      <c r="AJ1617" s="185" t="s">
        <v>5474</v>
      </c>
    </row>
    <row r="1618" spans="28:36">
      <c r="AB1618" s="185">
        <v>6550</v>
      </c>
      <c r="AC1618" s="185" t="s">
        <v>3980</v>
      </c>
      <c r="AD1618" s="185" t="s">
        <v>5474</v>
      </c>
      <c r="AE1618" s="185" t="s">
        <v>5474</v>
      </c>
      <c r="AF1618" s="185" t="s">
        <v>5474</v>
      </c>
      <c r="AG1618" s="185" t="s">
        <v>5474</v>
      </c>
      <c r="AH1618" s="185" t="s">
        <v>5474</v>
      </c>
      <c r="AI1618" s="185" t="s">
        <v>5474</v>
      </c>
      <c r="AJ1618" s="185" t="s">
        <v>5474</v>
      </c>
    </row>
    <row r="1619" spans="28:36">
      <c r="AB1619" s="185">
        <v>6552</v>
      </c>
      <c r="AC1619" s="185" t="s">
        <v>1413</v>
      </c>
      <c r="AD1619" s="185" t="s">
        <v>5474</v>
      </c>
      <c r="AE1619" s="185" t="s">
        <v>5474</v>
      </c>
      <c r="AF1619" s="185" t="s">
        <v>5474</v>
      </c>
      <c r="AG1619" s="185" t="s">
        <v>5474</v>
      </c>
      <c r="AH1619" s="185" t="s">
        <v>5474</v>
      </c>
      <c r="AI1619" s="185" t="s">
        <v>5474</v>
      </c>
      <c r="AJ1619" s="185" t="s">
        <v>5474</v>
      </c>
    </row>
    <row r="1620" spans="28:36">
      <c r="AB1620" s="185">
        <v>6553</v>
      </c>
      <c r="AC1620" s="185" t="s">
        <v>3984</v>
      </c>
      <c r="AD1620" s="185" t="s">
        <v>5474</v>
      </c>
      <c r="AE1620" s="185" t="s">
        <v>5474</v>
      </c>
      <c r="AF1620" s="185" t="s">
        <v>5474</v>
      </c>
      <c r="AG1620" s="185" t="s">
        <v>5474</v>
      </c>
      <c r="AH1620" s="185" t="s">
        <v>5474</v>
      </c>
      <c r="AI1620" s="185" t="s">
        <v>5474</v>
      </c>
      <c r="AJ1620" s="185" t="s">
        <v>5474</v>
      </c>
    </row>
    <row r="1621" spans="28:36">
      <c r="AB1621" s="185">
        <v>6554</v>
      </c>
      <c r="AC1621" s="185" t="s">
        <v>1414</v>
      </c>
      <c r="AD1621" s="185" t="s">
        <v>5474</v>
      </c>
      <c r="AE1621" s="185" t="s">
        <v>5474</v>
      </c>
      <c r="AF1621" s="185" t="s">
        <v>5474</v>
      </c>
      <c r="AG1621" s="185" t="s">
        <v>5474</v>
      </c>
      <c r="AH1621" s="185" t="s">
        <v>5474</v>
      </c>
      <c r="AI1621" s="185" t="s">
        <v>5474</v>
      </c>
      <c r="AJ1621" s="185" t="s">
        <v>5474</v>
      </c>
    </row>
    <row r="1622" spans="28:36">
      <c r="AB1622" s="185">
        <v>6555</v>
      </c>
      <c r="AC1622" s="185" t="s">
        <v>3986</v>
      </c>
      <c r="AD1622" s="185" t="s">
        <v>5474</v>
      </c>
      <c r="AE1622" s="185" t="s">
        <v>5474</v>
      </c>
      <c r="AF1622" s="185" t="s">
        <v>5474</v>
      </c>
      <c r="AG1622" s="185" t="s">
        <v>5474</v>
      </c>
      <c r="AH1622" s="185" t="s">
        <v>5474</v>
      </c>
      <c r="AI1622" s="185" t="s">
        <v>5474</v>
      </c>
      <c r="AJ1622" s="185" t="s">
        <v>5474</v>
      </c>
    </row>
    <row r="1623" spans="28:36">
      <c r="AB1623" s="185">
        <v>6556</v>
      </c>
      <c r="AC1623" s="185" t="s">
        <v>3988</v>
      </c>
      <c r="AD1623" s="185" t="s">
        <v>5474</v>
      </c>
      <c r="AE1623" s="185" t="s">
        <v>5474</v>
      </c>
      <c r="AF1623" s="185" t="s">
        <v>5474</v>
      </c>
      <c r="AG1623" s="185" t="s">
        <v>5474</v>
      </c>
      <c r="AH1623" s="185" t="s">
        <v>5474</v>
      </c>
      <c r="AI1623" s="185" t="s">
        <v>5474</v>
      </c>
      <c r="AJ1623" s="185" t="s">
        <v>5474</v>
      </c>
    </row>
    <row r="1624" spans="28:36">
      <c r="AB1624" s="185">
        <v>6558</v>
      </c>
      <c r="AC1624" s="185" t="s">
        <v>3990</v>
      </c>
      <c r="AD1624" s="185" t="s">
        <v>5474</v>
      </c>
      <c r="AE1624" s="185" t="s">
        <v>5474</v>
      </c>
      <c r="AF1624" s="185" t="s">
        <v>5474</v>
      </c>
      <c r="AG1624" s="185" t="s">
        <v>5474</v>
      </c>
      <c r="AH1624" s="185" t="s">
        <v>5474</v>
      </c>
      <c r="AI1624" s="185" t="s">
        <v>5474</v>
      </c>
      <c r="AJ1624" s="185" t="s">
        <v>5474</v>
      </c>
    </row>
    <row r="1625" spans="28:36">
      <c r="AB1625" s="185">
        <v>6559</v>
      </c>
      <c r="AC1625" s="185" t="s">
        <v>3992</v>
      </c>
      <c r="AD1625" s="185" t="s">
        <v>5474</v>
      </c>
      <c r="AE1625" s="185" t="s">
        <v>5474</v>
      </c>
      <c r="AF1625" s="185" t="s">
        <v>5474</v>
      </c>
      <c r="AG1625" s="185" t="s">
        <v>5474</v>
      </c>
      <c r="AH1625" s="185" t="s">
        <v>5474</v>
      </c>
      <c r="AI1625" s="185" t="s">
        <v>5474</v>
      </c>
      <c r="AJ1625" s="185" t="s">
        <v>5474</v>
      </c>
    </row>
    <row r="1626" spans="28:36">
      <c r="AB1626" s="185">
        <v>6560</v>
      </c>
      <c r="AC1626" s="185" t="s">
        <v>1415</v>
      </c>
      <c r="AD1626" s="185" t="s">
        <v>5474</v>
      </c>
      <c r="AE1626" s="185" t="s">
        <v>5474</v>
      </c>
      <c r="AF1626" s="185" t="s">
        <v>5474</v>
      </c>
      <c r="AG1626" s="185" t="s">
        <v>5474</v>
      </c>
      <c r="AH1626" s="185" t="s">
        <v>5474</v>
      </c>
      <c r="AI1626" s="185" t="s">
        <v>5474</v>
      </c>
      <c r="AJ1626" s="185" t="s">
        <v>5474</v>
      </c>
    </row>
    <row r="1627" spans="28:36">
      <c r="AB1627" s="185">
        <v>6561</v>
      </c>
      <c r="AC1627" s="185" t="s">
        <v>3995</v>
      </c>
      <c r="AD1627" s="185" t="s">
        <v>5474</v>
      </c>
      <c r="AE1627" s="185" t="s">
        <v>5474</v>
      </c>
      <c r="AF1627" s="185" t="s">
        <v>5474</v>
      </c>
      <c r="AG1627" s="185" t="s">
        <v>5474</v>
      </c>
      <c r="AH1627" s="185" t="s">
        <v>5474</v>
      </c>
      <c r="AI1627" s="185" t="s">
        <v>5474</v>
      </c>
      <c r="AJ1627" s="185" t="s">
        <v>5474</v>
      </c>
    </row>
    <row r="1628" spans="28:36">
      <c r="AB1628" s="185">
        <v>6562</v>
      </c>
      <c r="AC1628" s="185" t="s">
        <v>3997</v>
      </c>
      <c r="AD1628" s="185" t="s">
        <v>5474</v>
      </c>
      <c r="AE1628" s="185" t="s">
        <v>5474</v>
      </c>
      <c r="AF1628" s="185" t="s">
        <v>5474</v>
      </c>
      <c r="AG1628" s="185" t="s">
        <v>5474</v>
      </c>
      <c r="AH1628" s="185" t="s">
        <v>5474</v>
      </c>
      <c r="AI1628" s="185" t="s">
        <v>5474</v>
      </c>
      <c r="AJ1628" s="185" t="s">
        <v>5474</v>
      </c>
    </row>
    <row r="1629" spans="28:36">
      <c r="AB1629" s="185">
        <v>6565</v>
      </c>
      <c r="AC1629" s="185" t="s">
        <v>3999</v>
      </c>
      <c r="AD1629" s="185" t="s">
        <v>5474</v>
      </c>
      <c r="AE1629" s="185" t="s">
        <v>5474</v>
      </c>
      <c r="AF1629" s="185" t="s">
        <v>5474</v>
      </c>
      <c r="AG1629" s="185" t="s">
        <v>5474</v>
      </c>
      <c r="AH1629" s="185" t="s">
        <v>5474</v>
      </c>
      <c r="AI1629" s="185" t="s">
        <v>5474</v>
      </c>
      <c r="AJ1629" s="185" t="s">
        <v>5474</v>
      </c>
    </row>
    <row r="1630" spans="28:36">
      <c r="AB1630" s="185">
        <v>6566</v>
      </c>
      <c r="AC1630" s="185" t="s">
        <v>4001</v>
      </c>
      <c r="AD1630" s="185" t="s">
        <v>5474</v>
      </c>
      <c r="AE1630" s="185" t="s">
        <v>5474</v>
      </c>
      <c r="AF1630" s="185" t="s">
        <v>5474</v>
      </c>
      <c r="AG1630" s="185" t="s">
        <v>5474</v>
      </c>
      <c r="AH1630" s="185" t="s">
        <v>5474</v>
      </c>
      <c r="AI1630" s="185" t="s">
        <v>5474</v>
      </c>
      <c r="AJ1630" s="185" t="s">
        <v>5474</v>
      </c>
    </row>
    <row r="1631" spans="28:36">
      <c r="AB1631" s="185">
        <v>6567</v>
      </c>
      <c r="AC1631" s="185" t="s">
        <v>5379</v>
      </c>
      <c r="AD1631" s="185" t="s">
        <v>5474</v>
      </c>
      <c r="AE1631" s="185" t="s">
        <v>5474</v>
      </c>
      <c r="AF1631" s="185" t="s">
        <v>5474</v>
      </c>
      <c r="AG1631" s="185" t="s">
        <v>5474</v>
      </c>
      <c r="AH1631" s="185" t="s">
        <v>5474</v>
      </c>
      <c r="AI1631" s="185" t="s">
        <v>5474</v>
      </c>
      <c r="AJ1631" s="185" t="s">
        <v>5474</v>
      </c>
    </row>
    <row r="1632" spans="28:36">
      <c r="AB1632" s="185">
        <v>6568</v>
      </c>
      <c r="AC1632" s="185" t="s">
        <v>1416</v>
      </c>
      <c r="AD1632" s="185" t="s">
        <v>5474</v>
      </c>
      <c r="AE1632" s="185" t="s">
        <v>5474</v>
      </c>
      <c r="AF1632" s="185" t="s">
        <v>5474</v>
      </c>
      <c r="AG1632" s="185" t="s">
        <v>5474</v>
      </c>
      <c r="AH1632" s="185" t="s">
        <v>5474</v>
      </c>
      <c r="AI1632" s="185" t="s">
        <v>5474</v>
      </c>
      <c r="AJ1632" s="185" t="s">
        <v>5474</v>
      </c>
    </row>
    <row r="1633" spans="28:36">
      <c r="AB1633" s="185">
        <v>6569</v>
      </c>
      <c r="AC1633" s="185" t="s">
        <v>1417</v>
      </c>
      <c r="AD1633" s="185" t="s">
        <v>5474</v>
      </c>
      <c r="AE1633" s="185" t="s">
        <v>5474</v>
      </c>
      <c r="AF1633" s="185" t="s">
        <v>5474</v>
      </c>
      <c r="AG1633" s="185" t="s">
        <v>5474</v>
      </c>
      <c r="AH1633" s="185" t="s">
        <v>5474</v>
      </c>
      <c r="AI1633" s="185" t="s">
        <v>5474</v>
      </c>
      <c r="AJ1633" s="185" t="s">
        <v>5474</v>
      </c>
    </row>
    <row r="1634" spans="28:36">
      <c r="AB1634" s="185">
        <v>6570</v>
      </c>
      <c r="AC1634" s="185" t="s">
        <v>4005</v>
      </c>
      <c r="AD1634" s="185" t="s">
        <v>5474</v>
      </c>
      <c r="AE1634" s="185" t="s">
        <v>5474</v>
      </c>
      <c r="AF1634" s="185" t="s">
        <v>5474</v>
      </c>
      <c r="AG1634" s="185" t="s">
        <v>5474</v>
      </c>
      <c r="AH1634" s="185" t="s">
        <v>5474</v>
      </c>
      <c r="AI1634" s="185" t="s">
        <v>5474</v>
      </c>
      <c r="AJ1634" s="185" t="s">
        <v>5474</v>
      </c>
    </row>
    <row r="1635" spans="28:36">
      <c r="AB1635" s="185">
        <v>6572</v>
      </c>
      <c r="AC1635" s="185" t="s">
        <v>4007</v>
      </c>
      <c r="AD1635" s="185" t="s">
        <v>5474</v>
      </c>
      <c r="AE1635" s="185" t="s">
        <v>5474</v>
      </c>
      <c r="AF1635" s="185" t="s">
        <v>5474</v>
      </c>
      <c r="AG1635" s="185" t="s">
        <v>5474</v>
      </c>
      <c r="AH1635" s="185" t="s">
        <v>5474</v>
      </c>
      <c r="AI1635" s="185" t="s">
        <v>5474</v>
      </c>
      <c r="AJ1635" s="185" t="s">
        <v>5474</v>
      </c>
    </row>
    <row r="1636" spans="28:36">
      <c r="AB1636" s="185">
        <v>6573</v>
      </c>
      <c r="AC1636" s="185" t="s">
        <v>4516</v>
      </c>
      <c r="AD1636" s="185" t="s">
        <v>5474</v>
      </c>
      <c r="AE1636" s="185" t="s">
        <v>5474</v>
      </c>
      <c r="AF1636" s="185" t="s">
        <v>5474</v>
      </c>
      <c r="AG1636" s="185" t="s">
        <v>5474</v>
      </c>
      <c r="AH1636" s="185" t="s">
        <v>5474</v>
      </c>
      <c r="AI1636" s="185" t="s">
        <v>5474</v>
      </c>
      <c r="AJ1636" s="185" t="s">
        <v>5474</v>
      </c>
    </row>
    <row r="1637" spans="28:36">
      <c r="AB1637" s="185">
        <v>6574</v>
      </c>
      <c r="AC1637" s="185" t="s">
        <v>4009</v>
      </c>
      <c r="AD1637" s="185" t="s">
        <v>5474</v>
      </c>
      <c r="AE1637" s="185" t="s">
        <v>5474</v>
      </c>
      <c r="AF1637" s="185" t="s">
        <v>5474</v>
      </c>
      <c r="AG1637" s="185" t="s">
        <v>5474</v>
      </c>
      <c r="AH1637" s="185" t="s">
        <v>5474</v>
      </c>
      <c r="AI1637" s="185" t="s">
        <v>5474</v>
      </c>
      <c r="AJ1637" s="185" t="s">
        <v>5474</v>
      </c>
    </row>
    <row r="1638" spans="28:36">
      <c r="AB1638" s="185">
        <v>6575</v>
      </c>
      <c r="AC1638" s="185" t="s">
        <v>4011</v>
      </c>
      <c r="AD1638" s="185" t="s">
        <v>5474</v>
      </c>
      <c r="AE1638" s="185" t="s">
        <v>5474</v>
      </c>
      <c r="AF1638" s="185" t="s">
        <v>5474</v>
      </c>
      <c r="AG1638" s="185" t="s">
        <v>5474</v>
      </c>
      <c r="AH1638" s="185" t="s">
        <v>5474</v>
      </c>
      <c r="AI1638" s="185" t="s">
        <v>5474</v>
      </c>
      <c r="AJ1638" s="185" t="s">
        <v>5474</v>
      </c>
    </row>
    <row r="1639" spans="28:36">
      <c r="AB1639" s="185">
        <v>6576</v>
      </c>
      <c r="AC1639" s="185" t="s">
        <v>4012</v>
      </c>
      <c r="AD1639" s="185" t="s">
        <v>5474</v>
      </c>
      <c r="AE1639" s="185" t="s">
        <v>5474</v>
      </c>
      <c r="AF1639" s="185" t="s">
        <v>5474</v>
      </c>
      <c r="AG1639" s="185" t="s">
        <v>5474</v>
      </c>
      <c r="AH1639" s="185" t="s">
        <v>5474</v>
      </c>
      <c r="AI1639" s="185" t="s">
        <v>5474</v>
      </c>
      <c r="AJ1639" s="185" t="s">
        <v>5474</v>
      </c>
    </row>
    <row r="1640" spans="28:36">
      <c r="AB1640" s="185">
        <v>6577</v>
      </c>
      <c r="AC1640" s="185" t="s">
        <v>4013</v>
      </c>
      <c r="AD1640" s="185" t="s">
        <v>5474</v>
      </c>
      <c r="AE1640" s="185" t="s">
        <v>5474</v>
      </c>
      <c r="AF1640" s="185" t="s">
        <v>5474</v>
      </c>
      <c r="AG1640" s="185" t="s">
        <v>5474</v>
      </c>
      <c r="AH1640" s="185" t="s">
        <v>5474</v>
      </c>
      <c r="AI1640" s="185" t="s">
        <v>5474</v>
      </c>
      <c r="AJ1640" s="185" t="s">
        <v>5474</v>
      </c>
    </row>
    <row r="1641" spans="28:36">
      <c r="AB1641" s="185">
        <v>6578</v>
      </c>
      <c r="AC1641" s="185" t="s">
        <v>4015</v>
      </c>
      <c r="AD1641" s="185" t="s">
        <v>5474</v>
      </c>
      <c r="AE1641" s="185" t="s">
        <v>5474</v>
      </c>
      <c r="AF1641" s="185" t="s">
        <v>5474</v>
      </c>
      <c r="AG1641" s="185" t="s">
        <v>5474</v>
      </c>
      <c r="AH1641" s="185" t="s">
        <v>5474</v>
      </c>
      <c r="AI1641" s="185" t="s">
        <v>5474</v>
      </c>
      <c r="AJ1641" s="185" t="s">
        <v>5474</v>
      </c>
    </row>
    <row r="1642" spans="28:36">
      <c r="AB1642" s="185">
        <v>6579</v>
      </c>
      <c r="AC1642" s="185" t="s">
        <v>4017</v>
      </c>
      <c r="AD1642" s="185" t="s">
        <v>5474</v>
      </c>
      <c r="AE1642" s="185" t="s">
        <v>5474</v>
      </c>
      <c r="AF1642" s="185" t="s">
        <v>5474</v>
      </c>
      <c r="AG1642" s="185" t="s">
        <v>5474</v>
      </c>
      <c r="AH1642" s="185" t="s">
        <v>5474</v>
      </c>
      <c r="AI1642" s="185" t="s">
        <v>5474</v>
      </c>
      <c r="AJ1642" s="185" t="s">
        <v>5474</v>
      </c>
    </row>
    <row r="1643" spans="28:36">
      <c r="AB1643" s="185">
        <v>6580</v>
      </c>
      <c r="AC1643" s="185" t="s">
        <v>4019</v>
      </c>
      <c r="AD1643" s="185" t="s">
        <v>5474</v>
      </c>
      <c r="AE1643" s="185" t="s">
        <v>5474</v>
      </c>
      <c r="AF1643" s="185" t="s">
        <v>5474</v>
      </c>
      <c r="AG1643" s="185" t="s">
        <v>5474</v>
      </c>
      <c r="AH1643" s="185" t="s">
        <v>5474</v>
      </c>
      <c r="AI1643" s="185" t="s">
        <v>5474</v>
      </c>
      <c r="AJ1643" s="185" t="s">
        <v>5474</v>
      </c>
    </row>
    <row r="1644" spans="28:36">
      <c r="AB1644" s="185">
        <v>6581</v>
      </c>
      <c r="AC1644" s="185" t="s">
        <v>4021</v>
      </c>
      <c r="AD1644" s="185" t="s">
        <v>5474</v>
      </c>
      <c r="AE1644" s="185" t="s">
        <v>5474</v>
      </c>
      <c r="AF1644" s="185" t="s">
        <v>5474</v>
      </c>
      <c r="AG1644" s="185" t="s">
        <v>5474</v>
      </c>
      <c r="AH1644" s="185" t="s">
        <v>5474</v>
      </c>
      <c r="AI1644" s="185" t="s">
        <v>5474</v>
      </c>
      <c r="AJ1644" s="185" t="s">
        <v>5474</v>
      </c>
    </row>
    <row r="1645" spans="28:36">
      <c r="AB1645" s="185">
        <v>6582</v>
      </c>
      <c r="AC1645" s="185" t="s">
        <v>4022</v>
      </c>
      <c r="AD1645" s="185" t="s">
        <v>5474</v>
      </c>
      <c r="AE1645" s="185" t="s">
        <v>5474</v>
      </c>
      <c r="AF1645" s="185" t="s">
        <v>5474</v>
      </c>
      <c r="AG1645" s="185" t="s">
        <v>5474</v>
      </c>
      <c r="AH1645" s="185" t="s">
        <v>5474</v>
      </c>
      <c r="AI1645" s="185" t="s">
        <v>5474</v>
      </c>
      <c r="AJ1645" s="185" t="s">
        <v>5474</v>
      </c>
    </row>
    <row r="1646" spans="28:36">
      <c r="AB1646" s="185">
        <v>6583</v>
      </c>
      <c r="AC1646" s="185" t="s">
        <v>4024</v>
      </c>
      <c r="AD1646" s="185" t="s">
        <v>5474</v>
      </c>
      <c r="AE1646" s="185" t="s">
        <v>5474</v>
      </c>
      <c r="AF1646" s="185" t="s">
        <v>5474</v>
      </c>
      <c r="AG1646" s="185" t="s">
        <v>5474</v>
      </c>
      <c r="AH1646" s="185" t="s">
        <v>5474</v>
      </c>
      <c r="AI1646" s="185" t="s">
        <v>5474</v>
      </c>
      <c r="AJ1646" s="185" t="s">
        <v>5474</v>
      </c>
    </row>
    <row r="1647" spans="28:36">
      <c r="AB1647" s="185">
        <v>6584</v>
      </c>
      <c r="AC1647" s="185" t="s">
        <v>4026</v>
      </c>
      <c r="AD1647" s="185" t="s">
        <v>5474</v>
      </c>
      <c r="AE1647" s="185" t="s">
        <v>5474</v>
      </c>
      <c r="AF1647" s="185" t="s">
        <v>5474</v>
      </c>
      <c r="AG1647" s="185" t="s">
        <v>5474</v>
      </c>
      <c r="AH1647" s="185" t="s">
        <v>5474</v>
      </c>
      <c r="AI1647" s="185" t="s">
        <v>5474</v>
      </c>
      <c r="AJ1647" s="185" t="s">
        <v>5474</v>
      </c>
    </row>
    <row r="1648" spans="28:36">
      <c r="AB1648" s="185">
        <v>6585</v>
      </c>
      <c r="AC1648" s="185" t="s">
        <v>4028</v>
      </c>
      <c r="AD1648" s="185" t="s">
        <v>5474</v>
      </c>
      <c r="AE1648" s="185" t="s">
        <v>5474</v>
      </c>
      <c r="AF1648" s="185" t="s">
        <v>5474</v>
      </c>
      <c r="AG1648" s="185" t="s">
        <v>5474</v>
      </c>
      <c r="AH1648" s="185" t="s">
        <v>5474</v>
      </c>
      <c r="AI1648" s="185" t="s">
        <v>5474</v>
      </c>
      <c r="AJ1648" s="185" t="s">
        <v>5474</v>
      </c>
    </row>
    <row r="1649" spans="28:36">
      <c r="AB1649" s="185">
        <v>6586</v>
      </c>
      <c r="AC1649" s="185" t="s">
        <v>4520</v>
      </c>
      <c r="AD1649" s="185" t="s">
        <v>5474</v>
      </c>
      <c r="AE1649" s="185" t="s">
        <v>5474</v>
      </c>
      <c r="AF1649" s="185" t="s">
        <v>5474</v>
      </c>
      <c r="AG1649" s="185" t="s">
        <v>5474</v>
      </c>
      <c r="AH1649" s="185" t="s">
        <v>5474</v>
      </c>
      <c r="AI1649" s="185" t="s">
        <v>5474</v>
      </c>
      <c r="AJ1649" s="185" t="s">
        <v>5474</v>
      </c>
    </row>
    <row r="1650" spans="28:36">
      <c r="AB1650" s="185">
        <v>6588</v>
      </c>
      <c r="AC1650" s="185" t="s">
        <v>4030</v>
      </c>
      <c r="AD1650" s="185" t="s">
        <v>5474</v>
      </c>
      <c r="AE1650" s="185" t="s">
        <v>5474</v>
      </c>
      <c r="AF1650" s="185" t="s">
        <v>5474</v>
      </c>
      <c r="AG1650" s="185" t="s">
        <v>5474</v>
      </c>
      <c r="AH1650" s="185" t="s">
        <v>5474</v>
      </c>
      <c r="AI1650" s="185" t="s">
        <v>5474</v>
      </c>
      <c r="AJ1650" s="185" t="s">
        <v>5474</v>
      </c>
    </row>
    <row r="1651" spans="28:36">
      <c r="AB1651" s="185">
        <v>6589</v>
      </c>
      <c r="AC1651" s="185" t="s">
        <v>4033</v>
      </c>
      <c r="AD1651" s="185" t="s">
        <v>5474</v>
      </c>
      <c r="AE1651" s="185" t="s">
        <v>5474</v>
      </c>
      <c r="AF1651" s="185" t="s">
        <v>5474</v>
      </c>
      <c r="AG1651" s="185" t="s">
        <v>5474</v>
      </c>
      <c r="AH1651" s="185" t="s">
        <v>5474</v>
      </c>
      <c r="AI1651" s="185" t="s">
        <v>5474</v>
      </c>
      <c r="AJ1651" s="185" t="s">
        <v>5474</v>
      </c>
    </row>
    <row r="1652" spans="28:36">
      <c r="AB1652" s="185">
        <v>6590</v>
      </c>
      <c r="AC1652" s="185" t="s">
        <v>4035</v>
      </c>
      <c r="AD1652" s="185" t="s">
        <v>5474</v>
      </c>
      <c r="AE1652" s="185" t="s">
        <v>5474</v>
      </c>
      <c r="AF1652" s="185" t="s">
        <v>5474</v>
      </c>
      <c r="AG1652" s="185" t="s">
        <v>5474</v>
      </c>
      <c r="AH1652" s="185" t="s">
        <v>5474</v>
      </c>
      <c r="AI1652" s="185" t="s">
        <v>5474</v>
      </c>
      <c r="AJ1652" s="185" t="s">
        <v>5474</v>
      </c>
    </row>
    <row r="1653" spans="28:36">
      <c r="AB1653" s="185">
        <v>6591</v>
      </c>
      <c r="AC1653" s="185" t="s">
        <v>4037</v>
      </c>
      <c r="AD1653" s="185" t="s">
        <v>5474</v>
      </c>
      <c r="AE1653" s="185" t="s">
        <v>5474</v>
      </c>
      <c r="AF1653" s="185" t="s">
        <v>5474</v>
      </c>
      <c r="AG1653" s="185" t="s">
        <v>5474</v>
      </c>
      <c r="AH1653" s="185" t="s">
        <v>5474</v>
      </c>
      <c r="AI1653" s="185" t="s">
        <v>5474</v>
      </c>
      <c r="AJ1653" s="185" t="s">
        <v>5474</v>
      </c>
    </row>
    <row r="1654" spans="28:36">
      <c r="AB1654" s="185">
        <v>6593</v>
      </c>
      <c r="AC1654" s="185" t="s">
        <v>4039</v>
      </c>
      <c r="AD1654" s="185" t="s">
        <v>5474</v>
      </c>
      <c r="AE1654" s="185" t="s">
        <v>5474</v>
      </c>
      <c r="AF1654" s="185" t="s">
        <v>5474</v>
      </c>
      <c r="AG1654" s="185" t="s">
        <v>5474</v>
      </c>
      <c r="AH1654" s="185" t="s">
        <v>5474</v>
      </c>
      <c r="AI1654" s="185" t="s">
        <v>5474</v>
      </c>
      <c r="AJ1654" s="185" t="s">
        <v>5474</v>
      </c>
    </row>
    <row r="1655" spans="28:36">
      <c r="AB1655" s="185">
        <v>6594</v>
      </c>
      <c r="AC1655" s="185" t="s">
        <v>4041</v>
      </c>
      <c r="AD1655" s="185" t="s">
        <v>5474</v>
      </c>
      <c r="AE1655" s="185" t="s">
        <v>5474</v>
      </c>
      <c r="AF1655" s="185" t="s">
        <v>5474</v>
      </c>
      <c r="AG1655" s="185" t="s">
        <v>5474</v>
      </c>
      <c r="AH1655" s="185" t="s">
        <v>5474</v>
      </c>
      <c r="AI1655" s="185" t="s">
        <v>5474</v>
      </c>
      <c r="AJ1655" s="185" t="s">
        <v>5474</v>
      </c>
    </row>
    <row r="1656" spans="28:36">
      <c r="AB1656" s="185">
        <v>6596</v>
      </c>
      <c r="AC1656" s="185" t="s">
        <v>4043</v>
      </c>
      <c r="AD1656" s="185" t="s">
        <v>5474</v>
      </c>
      <c r="AE1656" s="185" t="s">
        <v>5474</v>
      </c>
      <c r="AF1656" s="185" t="s">
        <v>5474</v>
      </c>
      <c r="AG1656" s="185" t="s">
        <v>5474</v>
      </c>
      <c r="AH1656" s="185" t="s">
        <v>5474</v>
      </c>
      <c r="AI1656" s="185" t="s">
        <v>5474</v>
      </c>
      <c r="AJ1656" s="185" t="s">
        <v>5474</v>
      </c>
    </row>
    <row r="1657" spans="28:36">
      <c r="AB1657" s="185">
        <v>6598</v>
      </c>
      <c r="AC1657" s="185" t="s">
        <v>4045</v>
      </c>
      <c r="AD1657" s="185" t="s">
        <v>5474</v>
      </c>
      <c r="AE1657" s="185" t="s">
        <v>5474</v>
      </c>
      <c r="AF1657" s="185" t="s">
        <v>5474</v>
      </c>
      <c r="AG1657" s="185" t="s">
        <v>5474</v>
      </c>
      <c r="AH1657" s="185" t="s">
        <v>5474</v>
      </c>
      <c r="AI1657" s="185" t="s">
        <v>5474</v>
      </c>
      <c r="AJ1657" s="185" t="s">
        <v>5474</v>
      </c>
    </row>
    <row r="1658" spans="28:36">
      <c r="AB1658" s="185">
        <v>6603</v>
      </c>
      <c r="AC1658" s="185" t="s">
        <v>1418</v>
      </c>
      <c r="AD1658" s="185" t="s">
        <v>5474</v>
      </c>
      <c r="AE1658" s="185" t="s">
        <v>5474</v>
      </c>
      <c r="AF1658" s="185" t="s">
        <v>5474</v>
      </c>
      <c r="AG1658" s="185" t="s">
        <v>5474</v>
      </c>
      <c r="AH1658" s="185" t="s">
        <v>5474</v>
      </c>
      <c r="AI1658" s="185" t="s">
        <v>5474</v>
      </c>
      <c r="AJ1658" s="185" t="s">
        <v>5474</v>
      </c>
    </row>
    <row r="1659" spans="28:36">
      <c r="AB1659" s="185">
        <v>6605</v>
      </c>
      <c r="AC1659" s="185" t="s">
        <v>1419</v>
      </c>
      <c r="AD1659" s="185" t="s">
        <v>5474</v>
      </c>
      <c r="AE1659" s="185" t="s">
        <v>5474</v>
      </c>
      <c r="AF1659" s="185" t="s">
        <v>5474</v>
      </c>
      <c r="AG1659" s="185" t="s">
        <v>5474</v>
      </c>
      <c r="AH1659" s="185" t="s">
        <v>5474</v>
      </c>
      <c r="AI1659" s="185" t="s">
        <v>5474</v>
      </c>
      <c r="AJ1659" s="185" t="s">
        <v>5474</v>
      </c>
    </row>
    <row r="1660" spans="28:36">
      <c r="AB1660" s="185">
        <v>6609</v>
      </c>
      <c r="AC1660" s="185" t="s">
        <v>1420</v>
      </c>
      <c r="AD1660" s="185" t="s">
        <v>5474</v>
      </c>
      <c r="AE1660" s="185" t="s">
        <v>5474</v>
      </c>
      <c r="AF1660" s="185" t="s">
        <v>5474</v>
      </c>
      <c r="AG1660" s="185" t="s">
        <v>5474</v>
      </c>
      <c r="AH1660" s="185" t="s">
        <v>5474</v>
      </c>
      <c r="AI1660" s="185" t="s">
        <v>5474</v>
      </c>
      <c r="AJ1660" s="185" t="s">
        <v>5474</v>
      </c>
    </row>
    <row r="1661" spans="28:36">
      <c r="AB1661" s="185">
        <v>6610</v>
      </c>
      <c r="AC1661" s="185" t="s">
        <v>4050</v>
      </c>
      <c r="AD1661" s="185" t="s">
        <v>5474</v>
      </c>
      <c r="AE1661" s="185" t="s">
        <v>5474</v>
      </c>
      <c r="AF1661" s="185" t="s">
        <v>5474</v>
      </c>
      <c r="AG1661" s="185" t="s">
        <v>5474</v>
      </c>
      <c r="AH1661" s="185" t="s">
        <v>5474</v>
      </c>
      <c r="AI1661" s="185" t="s">
        <v>5474</v>
      </c>
      <c r="AJ1661" s="185" t="s">
        <v>5474</v>
      </c>
    </row>
    <row r="1662" spans="28:36">
      <c r="AB1662" s="185">
        <v>6611</v>
      </c>
      <c r="AC1662" s="185" t="s">
        <v>4051</v>
      </c>
      <c r="AD1662" s="185" t="s">
        <v>5474</v>
      </c>
      <c r="AE1662" s="185" t="s">
        <v>5474</v>
      </c>
      <c r="AF1662" s="185" t="s">
        <v>5474</v>
      </c>
      <c r="AG1662" s="185" t="s">
        <v>5474</v>
      </c>
      <c r="AH1662" s="185" t="s">
        <v>5474</v>
      </c>
      <c r="AI1662" s="185" t="s">
        <v>5474</v>
      </c>
      <c r="AJ1662" s="185" t="s">
        <v>5474</v>
      </c>
    </row>
    <row r="1663" spans="28:36">
      <c r="AB1663" s="185">
        <v>6612</v>
      </c>
      <c r="AC1663" s="185" t="s">
        <v>4053</v>
      </c>
      <c r="AD1663" s="185" t="s">
        <v>5474</v>
      </c>
      <c r="AE1663" s="185" t="s">
        <v>5474</v>
      </c>
      <c r="AF1663" s="185" t="s">
        <v>5474</v>
      </c>
      <c r="AG1663" s="185" t="s">
        <v>5474</v>
      </c>
      <c r="AH1663" s="185" t="s">
        <v>5474</v>
      </c>
      <c r="AI1663" s="185" t="s">
        <v>5474</v>
      </c>
      <c r="AJ1663" s="185" t="s">
        <v>5474</v>
      </c>
    </row>
    <row r="1664" spans="28:36">
      <c r="AB1664" s="185">
        <v>6613</v>
      </c>
      <c r="AC1664" s="185" t="s">
        <v>4055</v>
      </c>
      <c r="AD1664" s="185" t="s">
        <v>5474</v>
      </c>
      <c r="AE1664" s="185" t="s">
        <v>5474</v>
      </c>
      <c r="AF1664" s="185" t="s">
        <v>5474</v>
      </c>
      <c r="AG1664" s="185" t="s">
        <v>5474</v>
      </c>
      <c r="AH1664" s="185" t="s">
        <v>5474</v>
      </c>
      <c r="AI1664" s="185" t="s">
        <v>5474</v>
      </c>
      <c r="AJ1664" s="185" t="s">
        <v>5474</v>
      </c>
    </row>
    <row r="1665" spans="28:36">
      <c r="AB1665" s="185">
        <v>6615</v>
      </c>
      <c r="AC1665" s="185" t="s">
        <v>4057</v>
      </c>
      <c r="AD1665" s="185" t="s">
        <v>5474</v>
      </c>
      <c r="AE1665" s="185" t="s">
        <v>5474</v>
      </c>
      <c r="AF1665" s="185" t="s">
        <v>5474</v>
      </c>
      <c r="AG1665" s="185" t="s">
        <v>5474</v>
      </c>
      <c r="AH1665" s="185" t="s">
        <v>5474</v>
      </c>
      <c r="AI1665" s="185" t="s">
        <v>5474</v>
      </c>
      <c r="AJ1665" s="185" t="s">
        <v>5474</v>
      </c>
    </row>
    <row r="1666" spans="28:36">
      <c r="AB1666" s="185">
        <v>6617</v>
      </c>
      <c r="AC1666" s="185" t="s">
        <v>4059</v>
      </c>
      <c r="AD1666" s="185" t="s">
        <v>5474</v>
      </c>
      <c r="AE1666" s="185" t="s">
        <v>5474</v>
      </c>
      <c r="AF1666" s="185" t="s">
        <v>5474</v>
      </c>
      <c r="AG1666" s="185" t="s">
        <v>5474</v>
      </c>
      <c r="AH1666" s="185" t="s">
        <v>5474</v>
      </c>
      <c r="AI1666" s="185" t="s">
        <v>5474</v>
      </c>
      <c r="AJ1666" s="185" t="s">
        <v>5474</v>
      </c>
    </row>
    <row r="1667" spans="28:36">
      <c r="AB1667" s="185">
        <v>6618</v>
      </c>
      <c r="AC1667" s="185" t="s">
        <v>4523</v>
      </c>
      <c r="AD1667" s="185" t="s">
        <v>5474</v>
      </c>
      <c r="AE1667" s="185" t="s">
        <v>5474</v>
      </c>
      <c r="AF1667" s="185" t="s">
        <v>5474</v>
      </c>
      <c r="AG1667" s="185" t="s">
        <v>5474</v>
      </c>
      <c r="AH1667" s="185" t="s">
        <v>5474</v>
      </c>
      <c r="AI1667" s="185" t="s">
        <v>5474</v>
      </c>
      <c r="AJ1667" s="185" t="s">
        <v>5474</v>
      </c>
    </row>
    <row r="1668" spans="28:36">
      <c r="AB1668" s="185">
        <v>6620</v>
      </c>
      <c r="AC1668" s="185" t="s">
        <v>4061</v>
      </c>
      <c r="AD1668" s="185" t="s">
        <v>5474</v>
      </c>
      <c r="AE1668" s="185" t="s">
        <v>5474</v>
      </c>
      <c r="AF1668" s="185" t="s">
        <v>5474</v>
      </c>
      <c r="AG1668" s="185" t="s">
        <v>5474</v>
      </c>
      <c r="AH1668" s="185" t="s">
        <v>5474</v>
      </c>
      <c r="AI1668" s="185" t="s">
        <v>5474</v>
      </c>
      <c r="AJ1668" s="185" t="s">
        <v>5474</v>
      </c>
    </row>
    <row r="1669" spans="28:36">
      <c r="AB1669" s="185">
        <v>6621</v>
      </c>
      <c r="AC1669" s="185" t="s">
        <v>4063</v>
      </c>
      <c r="AD1669" s="185" t="s">
        <v>5474</v>
      </c>
      <c r="AE1669" s="185" t="s">
        <v>5474</v>
      </c>
      <c r="AF1669" s="185" t="s">
        <v>5474</v>
      </c>
      <c r="AG1669" s="185" t="s">
        <v>5474</v>
      </c>
      <c r="AH1669" s="185" t="s">
        <v>5474</v>
      </c>
      <c r="AI1669" s="185" t="s">
        <v>5474</v>
      </c>
      <c r="AJ1669" s="185" t="s">
        <v>5474</v>
      </c>
    </row>
    <row r="1670" spans="28:36">
      <c r="AB1670" s="185">
        <v>6622</v>
      </c>
      <c r="AC1670" s="185" t="s">
        <v>4065</v>
      </c>
      <c r="AD1670" s="185" t="s">
        <v>5474</v>
      </c>
      <c r="AE1670" s="185" t="s">
        <v>5474</v>
      </c>
      <c r="AF1670" s="185" t="s">
        <v>5474</v>
      </c>
      <c r="AG1670" s="185" t="s">
        <v>5474</v>
      </c>
      <c r="AH1670" s="185" t="s">
        <v>5474</v>
      </c>
      <c r="AI1670" s="185" t="s">
        <v>5474</v>
      </c>
      <c r="AJ1670" s="185" t="s">
        <v>5474</v>
      </c>
    </row>
    <row r="1671" spans="28:36">
      <c r="AB1671" s="185">
        <v>6624</v>
      </c>
      <c r="AC1671" s="185" t="s">
        <v>4067</v>
      </c>
      <c r="AD1671" s="185" t="s">
        <v>5474</v>
      </c>
      <c r="AE1671" s="185" t="s">
        <v>5474</v>
      </c>
      <c r="AF1671" s="185" t="s">
        <v>5474</v>
      </c>
      <c r="AG1671" s="185" t="s">
        <v>5474</v>
      </c>
      <c r="AH1671" s="185" t="s">
        <v>5474</v>
      </c>
      <c r="AI1671" s="185" t="s">
        <v>5474</v>
      </c>
      <c r="AJ1671" s="185" t="s">
        <v>5474</v>
      </c>
    </row>
    <row r="1672" spans="28:36">
      <c r="AB1672" s="185">
        <v>6625</v>
      </c>
      <c r="AC1672" s="185" t="s">
        <v>4069</v>
      </c>
      <c r="AD1672" s="185" t="s">
        <v>5474</v>
      </c>
      <c r="AE1672" s="185" t="s">
        <v>5474</v>
      </c>
      <c r="AF1672" s="185" t="s">
        <v>5474</v>
      </c>
      <c r="AG1672" s="185" t="s">
        <v>5474</v>
      </c>
      <c r="AH1672" s="185" t="s">
        <v>5474</v>
      </c>
      <c r="AI1672" s="185" t="s">
        <v>5474</v>
      </c>
      <c r="AJ1672" s="185" t="s">
        <v>5474</v>
      </c>
    </row>
    <row r="1673" spans="28:36">
      <c r="AB1673" s="185">
        <v>6626</v>
      </c>
      <c r="AC1673" s="185" t="s">
        <v>4071</v>
      </c>
      <c r="AD1673" s="185" t="s">
        <v>5474</v>
      </c>
      <c r="AE1673" s="185" t="s">
        <v>5474</v>
      </c>
      <c r="AF1673" s="185" t="s">
        <v>5474</v>
      </c>
      <c r="AG1673" s="185" t="s">
        <v>5474</v>
      </c>
      <c r="AH1673" s="185" t="s">
        <v>5474</v>
      </c>
      <c r="AI1673" s="185" t="s">
        <v>5474</v>
      </c>
      <c r="AJ1673" s="185" t="s">
        <v>5474</v>
      </c>
    </row>
    <row r="1674" spans="28:36">
      <c r="AB1674" s="185">
        <v>6627</v>
      </c>
      <c r="AC1674" s="185" t="s">
        <v>5383</v>
      </c>
      <c r="AD1674" s="185" t="s">
        <v>5474</v>
      </c>
      <c r="AE1674" s="185" t="s">
        <v>5474</v>
      </c>
      <c r="AF1674" s="185" t="s">
        <v>5474</v>
      </c>
      <c r="AG1674" s="185" t="s">
        <v>5474</v>
      </c>
      <c r="AH1674" s="185" t="s">
        <v>5474</v>
      </c>
      <c r="AI1674" s="185" t="s">
        <v>5474</v>
      </c>
      <c r="AJ1674" s="185" t="s">
        <v>5474</v>
      </c>
    </row>
    <row r="1675" spans="28:36">
      <c r="AB1675" s="185">
        <v>6633</v>
      </c>
      <c r="AC1675" s="185" t="s">
        <v>4073</v>
      </c>
      <c r="AD1675" s="185" t="s">
        <v>5474</v>
      </c>
      <c r="AE1675" s="185" t="s">
        <v>5474</v>
      </c>
      <c r="AF1675" s="185" t="s">
        <v>5474</v>
      </c>
      <c r="AG1675" s="185" t="s">
        <v>5474</v>
      </c>
      <c r="AH1675" s="185" t="s">
        <v>5474</v>
      </c>
      <c r="AI1675" s="185" t="s">
        <v>5474</v>
      </c>
      <c r="AJ1675" s="185" t="s">
        <v>5474</v>
      </c>
    </row>
    <row r="1676" spans="28:36">
      <c r="AB1676" s="185">
        <v>6634</v>
      </c>
      <c r="AC1676" s="185" t="s">
        <v>4074</v>
      </c>
      <c r="AD1676" s="185" t="s">
        <v>5474</v>
      </c>
      <c r="AE1676" s="185" t="s">
        <v>5474</v>
      </c>
      <c r="AF1676" s="185" t="s">
        <v>5474</v>
      </c>
      <c r="AG1676" s="185" t="s">
        <v>5474</v>
      </c>
      <c r="AH1676" s="185" t="s">
        <v>5474</v>
      </c>
      <c r="AI1676" s="185" t="s">
        <v>5474</v>
      </c>
      <c r="AJ1676" s="185" t="s">
        <v>5474</v>
      </c>
    </row>
    <row r="1677" spans="28:36">
      <c r="AB1677" s="185">
        <v>6637</v>
      </c>
      <c r="AC1677" s="185" t="s">
        <v>4076</v>
      </c>
      <c r="AD1677" s="185" t="s">
        <v>5474</v>
      </c>
      <c r="AE1677" s="185" t="s">
        <v>5474</v>
      </c>
      <c r="AF1677" s="185" t="s">
        <v>5474</v>
      </c>
      <c r="AG1677" s="185" t="s">
        <v>5474</v>
      </c>
      <c r="AH1677" s="185" t="s">
        <v>5474</v>
      </c>
      <c r="AI1677" s="185" t="s">
        <v>5474</v>
      </c>
      <c r="AJ1677" s="185" t="s">
        <v>5474</v>
      </c>
    </row>
    <row r="1678" spans="28:36">
      <c r="AB1678" s="185">
        <v>6638</v>
      </c>
      <c r="AC1678" s="185" t="s">
        <v>4078</v>
      </c>
      <c r="AD1678" s="185" t="s">
        <v>5474</v>
      </c>
      <c r="AE1678" s="185" t="s">
        <v>5474</v>
      </c>
      <c r="AF1678" s="185" t="s">
        <v>5474</v>
      </c>
      <c r="AG1678" s="185" t="s">
        <v>5474</v>
      </c>
      <c r="AH1678" s="185" t="s">
        <v>5474</v>
      </c>
      <c r="AI1678" s="185" t="s">
        <v>5474</v>
      </c>
      <c r="AJ1678" s="185" t="s">
        <v>5474</v>
      </c>
    </row>
    <row r="1679" spans="28:36">
      <c r="AB1679" s="185">
        <v>6640</v>
      </c>
      <c r="AC1679" s="185" t="s">
        <v>4080</v>
      </c>
      <c r="AD1679" s="185" t="s">
        <v>5474</v>
      </c>
      <c r="AE1679" s="185" t="s">
        <v>5474</v>
      </c>
      <c r="AF1679" s="185" t="s">
        <v>5474</v>
      </c>
      <c r="AG1679" s="185" t="s">
        <v>5474</v>
      </c>
      <c r="AH1679" s="185" t="s">
        <v>5474</v>
      </c>
      <c r="AI1679" s="185" t="s">
        <v>5474</v>
      </c>
      <c r="AJ1679" s="185" t="s">
        <v>5474</v>
      </c>
    </row>
    <row r="1680" spans="28:36">
      <c r="AB1680" s="185">
        <v>6642</v>
      </c>
      <c r="AC1680" s="185" t="s">
        <v>4525</v>
      </c>
      <c r="AD1680" s="185" t="s">
        <v>5474</v>
      </c>
      <c r="AE1680" s="185" t="s">
        <v>5474</v>
      </c>
      <c r="AF1680" s="185" t="s">
        <v>5474</v>
      </c>
      <c r="AG1680" s="185" t="s">
        <v>5474</v>
      </c>
      <c r="AH1680" s="185" t="s">
        <v>5474</v>
      </c>
      <c r="AI1680" s="185" t="s">
        <v>5474</v>
      </c>
      <c r="AJ1680" s="185" t="s">
        <v>5474</v>
      </c>
    </row>
    <row r="1681" spans="28:36">
      <c r="AB1681" s="185">
        <v>6643</v>
      </c>
      <c r="AC1681" s="185" t="s">
        <v>4526</v>
      </c>
      <c r="AD1681" s="185" t="s">
        <v>5474</v>
      </c>
      <c r="AE1681" s="185" t="s">
        <v>5474</v>
      </c>
      <c r="AF1681" s="185" t="s">
        <v>5474</v>
      </c>
      <c r="AG1681" s="185" t="s">
        <v>5474</v>
      </c>
      <c r="AH1681" s="185" t="s">
        <v>5474</v>
      </c>
      <c r="AI1681" s="185" t="s">
        <v>5474</v>
      </c>
      <c r="AJ1681" s="185" t="s">
        <v>5474</v>
      </c>
    </row>
    <row r="1682" spans="28:36">
      <c r="AB1682" s="185">
        <v>6645</v>
      </c>
      <c r="AC1682" s="185" t="s">
        <v>4082</v>
      </c>
      <c r="AD1682" s="185" t="s">
        <v>5474</v>
      </c>
      <c r="AE1682" s="185" t="s">
        <v>5474</v>
      </c>
      <c r="AF1682" s="185" t="s">
        <v>5474</v>
      </c>
      <c r="AG1682" s="185" t="s">
        <v>5474</v>
      </c>
      <c r="AH1682" s="185" t="s">
        <v>5474</v>
      </c>
      <c r="AI1682" s="185" t="s">
        <v>5474</v>
      </c>
      <c r="AJ1682" s="185" t="s">
        <v>5474</v>
      </c>
    </row>
    <row r="1683" spans="28:36">
      <c r="AB1683" s="185">
        <v>6648</v>
      </c>
      <c r="AC1683" s="185" t="s">
        <v>4084</v>
      </c>
      <c r="AD1683" s="185" t="s">
        <v>5474</v>
      </c>
      <c r="AE1683" s="185" t="s">
        <v>5474</v>
      </c>
      <c r="AF1683" s="185" t="s">
        <v>5474</v>
      </c>
      <c r="AG1683" s="185" t="s">
        <v>5474</v>
      </c>
      <c r="AH1683" s="185" t="s">
        <v>5474</v>
      </c>
      <c r="AI1683" s="185" t="s">
        <v>5474</v>
      </c>
      <c r="AJ1683" s="185" t="s">
        <v>5474</v>
      </c>
    </row>
    <row r="1684" spans="28:36">
      <c r="AB1684" s="185">
        <v>6649</v>
      </c>
      <c r="AC1684" s="185" t="s">
        <v>4086</v>
      </c>
      <c r="AD1684" s="185" t="s">
        <v>5474</v>
      </c>
      <c r="AE1684" s="185" t="s">
        <v>5474</v>
      </c>
      <c r="AF1684" s="185" t="s">
        <v>5474</v>
      </c>
      <c r="AG1684" s="185" t="s">
        <v>5474</v>
      </c>
      <c r="AH1684" s="185" t="s">
        <v>5474</v>
      </c>
      <c r="AI1684" s="185" t="s">
        <v>5474</v>
      </c>
      <c r="AJ1684" s="185" t="s">
        <v>5474</v>
      </c>
    </row>
    <row r="1685" spans="28:36">
      <c r="AB1685" s="185">
        <v>6650</v>
      </c>
      <c r="AC1685" s="185" t="s">
        <v>4529</v>
      </c>
      <c r="AD1685" s="185" t="s">
        <v>5474</v>
      </c>
      <c r="AE1685" s="185" t="s">
        <v>5474</v>
      </c>
      <c r="AF1685" s="185" t="s">
        <v>5474</v>
      </c>
      <c r="AG1685" s="185" t="s">
        <v>5474</v>
      </c>
      <c r="AH1685" s="185" t="s">
        <v>5474</v>
      </c>
      <c r="AI1685" s="185" t="s">
        <v>5474</v>
      </c>
      <c r="AJ1685" s="185" t="s">
        <v>5474</v>
      </c>
    </row>
    <row r="1686" spans="28:36">
      <c r="AB1686" s="185">
        <v>6651</v>
      </c>
      <c r="AC1686" s="185" t="s">
        <v>4531</v>
      </c>
      <c r="AD1686" s="185" t="s">
        <v>5474</v>
      </c>
      <c r="AE1686" s="185" t="s">
        <v>5474</v>
      </c>
      <c r="AF1686" s="185" t="s">
        <v>5474</v>
      </c>
      <c r="AG1686" s="185" t="s">
        <v>5474</v>
      </c>
      <c r="AH1686" s="185" t="s">
        <v>5474</v>
      </c>
      <c r="AI1686" s="185" t="s">
        <v>5474</v>
      </c>
      <c r="AJ1686" s="185" t="s">
        <v>5474</v>
      </c>
    </row>
    <row r="1687" spans="28:36">
      <c r="AB1687" s="185">
        <v>6653</v>
      </c>
      <c r="AC1687" s="185" t="s">
        <v>5385</v>
      </c>
      <c r="AD1687" s="185" t="s">
        <v>5474</v>
      </c>
      <c r="AE1687" s="185" t="s">
        <v>5474</v>
      </c>
      <c r="AF1687" s="185" t="s">
        <v>5474</v>
      </c>
      <c r="AG1687" s="185" t="s">
        <v>5474</v>
      </c>
      <c r="AH1687" s="185" t="s">
        <v>5474</v>
      </c>
      <c r="AI1687" s="185" t="s">
        <v>5474</v>
      </c>
      <c r="AJ1687" s="185" t="s">
        <v>5474</v>
      </c>
    </row>
    <row r="1688" spans="28:36">
      <c r="AB1688" s="185">
        <v>6654</v>
      </c>
      <c r="AC1688" s="185" t="s">
        <v>4532</v>
      </c>
      <c r="AD1688" s="185" t="s">
        <v>5474</v>
      </c>
      <c r="AE1688" s="185" t="s">
        <v>5474</v>
      </c>
      <c r="AF1688" s="185" t="s">
        <v>5474</v>
      </c>
      <c r="AG1688" s="185" t="s">
        <v>5474</v>
      </c>
      <c r="AH1688" s="185" t="s">
        <v>5474</v>
      </c>
      <c r="AI1688" s="185" t="s">
        <v>5474</v>
      </c>
      <c r="AJ1688" s="185" t="s">
        <v>5474</v>
      </c>
    </row>
    <row r="1689" spans="28:36">
      <c r="AB1689" s="185">
        <v>6655</v>
      </c>
      <c r="AC1689" s="185" t="s">
        <v>4534</v>
      </c>
      <c r="AD1689" s="185" t="s">
        <v>5474</v>
      </c>
      <c r="AE1689" s="185" t="s">
        <v>5474</v>
      </c>
      <c r="AF1689" s="185" t="s">
        <v>5474</v>
      </c>
      <c r="AG1689" s="185" t="s">
        <v>5474</v>
      </c>
      <c r="AH1689" s="185" t="s">
        <v>5474</v>
      </c>
      <c r="AI1689" s="185" t="s">
        <v>5474</v>
      </c>
      <c r="AJ1689" s="185" t="s">
        <v>5474</v>
      </c>
    </row>
    <row r="1690" spans="28:36">
      <c r="AB1690" s="185">
        <v>6661</v>
      </c>
      <c r="AC1690" s="185" t="s">
        <v>4536</v>
      </c>
      <c r="AD1690" s="185" t="s">
        <v>5474</v>
      </c>
      <c r="AE1690" s="185" t="s">
        <v>5474</v>
      </c>
      <c r="AF1690" s="185" t="s">
        <v>5474</v>
      </c>
      <c r="AG1690" s="185" t="s">
        <v>5474</v>
      </c>
      <c r="AH1690" s="185" t="s">
        <v>5474</v>
      </c>
      <c r="AI1690" s="185" t="s">
        <v>5474</v>
      </c>
      <c r="AJ1690" s="185" t="s">
        <v>5474</v>
      </c>
    </row>
    <row r="1691" spans="28:36">
      <c r="AB1691" s="185">
        <v>6664</v>
      </c>
      <c r="AC1691" s="185" t="s">
        <v>4538</v>
      </c>
      <c r="AD1691" s="185" t="s">
        <v>5474</v>
      </c>
      <c r="AE1691" s="185" t="s">
        <v>5474</v>
      </c>
      <c r="AF1691" s="185" t="s">
        <v>5474</v>
      </c>
      <c r="AG1691" s="185" t="s">
        <v>5474</v>
      </c>
      <c r="AH1691" s="185" t="s">
        <v>5474</v>
      </c>
      <c r="AI1691" s="185" t="s">
        <v>5474</v>
      </c>
      <c r="AJ1691" s="185" t="s">
        <v>5474</v>
      </c>
    </row>
    <row r="1692" spans="28:36">
      <c r="AB1692" s="185">
        <v>6665</v>
      </c>
      <c r="AC1692" s="185" t="s">
        <v>4540</v>
      </c>
      <c r="AD1692" s="185" t="s">
        <v>5474</v>
      </c>
      <c r="AE1692" s="185" t="s">
        <v>5474</v>
      </c>
      <c r="AF1692" s="185" t="s">
        <v>5474</v>
      </c>
      <c r="AG1692" s="185" t="s">
        <v>5474</v>
      </c>
      <c r="AH1692" s="185" t="s">
        <v>5474</v>
      </c>
      <c r="AI1692" s="185" t="s">
        <v>5474</v>
      </c>
      <c r="AJ1692" s="185" t="s">
        <v>5474</v>
      </c>
    </row>
    <row r="1693" spans="28:36">
      <c r="AB1693" s="185">
        <v>6667</v>
      </c>
      <c r="AC1693" s="185" t="s">
        <v>4542</v>
      </c>
      <c r="AD1693" s="185" t="s">
        <v>5474</v>
      </c>
      <c r="AE1693" s="185" t="s">
        <v>5474</v>
      </c>
      <c r="AF1693" s="185" t="s">
        <v>5474</v>
      </c>
      <c r="AG1693" s="185" t="s">
        <v>5474</v>
      </c>
      <c r="AH1693" s="185" t="s">
        <v>5474</v>
      </c>
      <c r="AI1693" s="185" t="s">
        <v>5474</v>
      </c>
      <c r="AJ1693" s="185" t="s">
        <v>5474</v>
      </c>
    </row>
    <row r="1694" spans="28:36">
      <c r="AB1694" s="185">
        <v>6668</v>
      </c>
      <c r="AC1694" s="185" t="s">
        <v>4544</v>
      </c>
      <c r="AD1694" s="185" t="s">
        <v>5474</v>
      </c>
      <c r="AE1694" s="185" t="s">
        <v>5474</v>
      </c>
      <c r="AF1694" s="185" t="s">
        <v>5474</v>
      </c>
      <c r="AG1694" s="185" t="s">
        <v>5474</v>
      </c>
      <c r="AH1694" s="185" t="s">
        <v>5474</v>
      </c>
      <c r="AI1694" s="185" t="s">
        <v>5474</v>
      </c>
      <c r="AJ1694" s="185" t="s">
        <v>5474</v>
      </c>
    </row>
    <row r="1695" spans="28:36">
      <c r="AB1695" s="185">
        <v>6669</v>
      </c>
      <c r="AC1695" s="185" t="s">
        <v>4546</v>
      </c>
      <c r="AD1695" s="185" t="s">
        <v>5473</v>
      </c>
      <c r="AE1695" s="185" t="s">
        <v>5474</v>
      </c>
      <c r="AF1695" s="185" t="s">
        <v>5474</v>
      </c>
      <c r="AG1695" s="185" t="s">
        <v>5474</v>
      </c>
      <c r="AH1695" s="185" t="s">
        <v>5475</v>
      </c>
      <c r="AI1695" s="185" t="s">
        <v>5474</v>
      </c>
      <c r="AJ1695" s="185" t="s">
        <v>5477</v>
      </c>
    </row>
    <row r="1696" spans="28:36">
      <c r="AB1696" s="185">
        <v>6670</v>
      </c>
      <c r="AC1696" s="185" t="s">
        <v>4548</v>
      </c>
      <c r="AD1696" s="185" t="s">
        <v>5474</v>
      </c>
      <c r="AE1696" s="185" t="s">
        <v>5474</v>
      </c>
      <c r="AF1696" s="185" t="s">
        <v>5474</v>
      </c>
      <c r="AG1696" s="185" t="s">
        <v>5474</v>
      </c>
      <c r="AH1696" s="185" t="s">
        <v>5474</v>
      </c>
      <c r="AI1696" s="185" t="s">
        <v>5474</v>
      </c>
      <c r="AJ1696" s="185" t="s">
        <v>5474</v>
      </c>
    </row>
    <row r="1697" spans="28:36">
      <c r="AB1697" s="185">
        <v>6803</v>
      </c>
      <c r="AC1697" s="185" t="s">
        <v>1421</v>
      </c>
      <c r="AD1697" s="185" t="s">
        <v>5474</v>
      </c>
      <c r="AE1697" s="185" t="s">
        <v>5474</v>
      </c>
      <c r="AF1697" s="185" t="s">
        <v>5474</v>
      </c>
      <c r="AG1697" s="185" t="s">
        <v>5474</v>
      </c>
      <c r="AH1697" s="185" t="s">
        <v>5474</v>
      </c>
      <c r="AI1697" s="185" t="s">
        <v>5474</v>
      </c>
      <c r="AJ1697" s="185" t="s">
        <v>5474</v>
      </c>
    </row>
    <row r="1698" spans="28:36">
      <c r="AB1698" s="185">
        <v>7402</v>
      </c>
      <c r="AC1698" s="185" t="s">
        <v>1422</v>
      </c>
      <c r="AD1698" s="185" t="s">
        <v>5474</v>
      </c>
      <c r="AE1698" s="185" t="s">
        <v>5474</v>
      </c>
      <c r="AF1698" s="185" t="s">
        <v>5474</v>
      </c>
      <c r="AG1698" s="185" t="s">
        <v>5474</v>
      </c>
      <c r="AH1698" s="185" t="s">
        <v>5474</v>
      </c>
      <c r="AI1698" s="185" t="s">
        <v>5474</v>
      </c>
      <c r="AJ1698" s="185" t="s">
        <v>5474</v>
      </c>
    </row>
    <row r="1699" spans="28:36">
      <c r="AB1699" s="185">
        <v>7421</v>
      </c>
      <c r="AC1699" s="185" t="s">
        <v>5387</v>
      </c>
      <c r="AD1699" s="185" t="s">
        <v>5474</v>
      </c>
      <c r="AE1699" s="185" t="s">
        <v>5474</v>
      </c>
      <c r="AF1699" s="185" t="s">
        <v>5474</v>
      </c>
      <c r="AG1699" s="185" t="s">
        <v>5474</v>
      </c>
      <c r="AH1699" s="185" t="s">
        <v>5474</v>
      </c>
      <c r="AI1699" s="185" t="s">
        <v>5474</v>
      </c>
      <c r="AJ1699" s="185" t="s">
        <v>5474</v>
      </c>
    </row>
    <row r="1700" spans="28:36">
      <c r="AB1700" s="185">
        <v>7443</v>
      </c>
      <c r="AC1700" s="185" t="s">
        <v>4090</v>
      </c>
      <c r="AD1700" s="185" t="s">
        <v>5474</v>
      </c>
      <c r="AE1700" s="185" t="s">
        <v>5474</v>
      </c>
      <c r="AF1700" s="185" t="s">
        <v>5474</v>
      </c>
      <c r="AG1700" s="185" t="s">
        <v>5474</v>
      </c>
      <c r="AH1700" s="185" t="s">
        <v>5474</v>
      </c>
      <c r="AI1700" s="185" t="s">
        <v>5474</v>
      </c>
      <c r="AJ1700" s="185" t="s">
        <v>5474</v>
      </c>
    </row>
    <row r="1701" spans="28:36">
      <c r="AB1701" s="185">
        <v>8011</v>
      </c>
      <c r="AC1701" s="185" t="s">
        <v>1423</v>
      </c>
      <c r="AD1701" s="185" t="s">
        <v>5474</v>
      </c>
      <c r="AE1701" s="185" t="s">
        <v>5474</v>
      </c>
      <c r="AF1701" s="185" t="s">
        <v>5474</v>
      </c>
      <c r="AG1701" s="185" t="s">
        <v>5474</v>
      </c>
      <c r="AH1701" s="185" t="s">
        <v>5474</v>
      </c>
      <c r="AI1701" s="185" t="s">
        <v>5474</v>
      </c>
      <c r="AJ1701" s="185" t="s">
        <v>5474</v>
      </c>
    </row>
    <row r="1702" spans="28:36">
      <c r="AB1702" s="185">
        <v>8016</v>
      </c>
      <c r="AC1702" s="185" t="s">
        <v>1424</v>
      </c>
      <c r="AD1702" s="185" t="s">
        <v>5474</v>
      </c>
      <c r="AE1702" s="185" t="s">
        <v>5474</v>
      </c>
      <c r="AF1702" s="185" t="s">
        <v>5474</v>
      </c>
      <c r="AG1702" s="185" t="s">
        <v>5474</v>
      </c>
      <c r="AH1702" s="185" t="s">
        <v>5474</v>
      </c>
      <c r="AI1702" s="185" t="s">
        <v>5474</v>
      </c>
      <c r="AJ1702" s="185" t="s">
        <v>5474</v>
      </c>
    </row>
    <row r="1703" spans="28:36">
      <c r="AB1703" s="185">
        <v>8021</v>
      </c>
      <c r="AC1703" s="185" t="s">
        <v>1425</v>
      </c>
      <c r="AD1703" s="185" t="s">
        <v>5474</v>
      </c>
      <c r="AE1703" s="185" t="s">
        <v>5474</v>
      </c>
      <c r="AF1703" s="185" t="s">
        <v>5474</v>
      </c>
      <c r="AG1703" s="185" t="s">
        <v>5474</v>
      </c>
      <c r="AH1703" s="185" t="s">
        <v>5474</v>
      </c>
      <c r="AI1703" s="185" t="s">
        <v>5474</v>
      </c>
      <c r="AJ1703" s="185" t="s">
        <v>5474</v>
      </c>
    </row>
    <row r="1704" spans="28:36">
      <c r="AB1704" s="185">
        <v>8024</v>
      </c>
      <c r="AC1704" s="185" t="s">
        <v>1426</v>
      </c>
      <c r="AD1704" s="185" t="s">
        <v>5474</v>
      </c>
      <c r="AE1704" s="185" t="s">
        <v>5474</v>
      </c>
      <c r="AF1704" s="185" t="s">
        <v>5474</v>
      </c>
      <c r="AG1704" s="185" t="s">
        <v>5474</v>
      </c>
      <c r="AH1704" s="185" t="s">
        <v>5474</v>
      </c>
      <c r="AI1704" s="185" t="s">
        <v>5474</v>
      </c>
      <c r="AJ1704" s="185" t="s">
        <v>5474</v>
      </c>
    </row>
    <row r="1705" spans="28:36">
      <c r="AB1705" s="185">
        <v>8026</v>
      </c>
      <c r="AC1705" s="185" t="s">
        <v>4098</v>
      </c>
      <c r="AD1705" s="185" t="s">
        <v>5474</v>
      </c>
      <c r="AE1705" s="185" t="s">
        <v>5474</v>
      </c>
      <c r="AF1705" s="185" t="s">
        <v>5474</v>
      </c>
      <c r="AG1705" s="185" t="s">
        <v>5474</v>
      </c>
      <c r="AH1705" s="185" t="s">
        <v>5474</v>
      </c>
      <c r="AI1705" s="185" t="s">
        <v>5474</v>
      </c>
      <c r="AJ1705" s="185" t="s">
        <v>5474</v>
      </c>
    </row>
    <row r="1706" spans="28:36">
      <c r="AB1706" s="185">
        <v>8027</v>
      </c>
      <c r="AC1706" s="185" t="s">
        <v>1427</v>
      </c>
      <c r="AD1706" s="185" t="s">
        <v>5474</v>
      </c>
      <c r="AE1706" s="185" t="s">
        <v>5474</v>
      </c>
      <c r="AF1706" s="185" t="s">
        <v>5474</v>
      </c>
      <c r="AG1706" s="185" t="s">
        <v>5474</v>
      </c>
      <c r="AH1706" s="185" t="s">
        <v>5474</v>
      </c>
      <c r="AI1706" s="185" t="s">
        <v>5474</v>
      </c>
      <c r="AJ1706" s="185" t="s">
        <v>5474</v>
      </c>
    </row>
    <row r="1707" spans="28:36">
      <c r="AB1707" s="185">
        <v>8028</v>
      </c>
      <c r="AC1707" s="185" t="s">
        <v>5390</v>
      </c>
      <c r="AD1707" s="185" t="s">
        <v>5474</v>
      </c>
      <c r="AE1707" s="185" t="s">
        <v>5474</v>
      </c>
      <c r="AF1707" s="185" t="s">
        <v>5474</v>
      </c>
      <c r="AG1707" s="185" t="s">
        <v>5474</v>
      </c>
      <c r="AH1707" s="185" t="s">
        <v>5474</v>
      </c>
      <c r="AI1707" s="185" t="s">
        <v>5474</v>
      </c>
      <c r="AJ1707" s="185" t="s">
        <v>5474</v>
      </c>
    </row>
    <row r="1708" spans="28:36">
      <c r="AB1708" s="185">
        <v>8032</v>
      </c>
      <c r="AC1708" s="185" t="s">
        <v>1428</v>
      </c>
      <c r="AD1708" s="185" t="s">
        <v>5474</v>
      </c>
      <c r="AE1708" s="185" t="s">
        <v>5474</v>
      </c>
      <c r="AF1708" s="185" t="s">
        <v>5474</v>
      </c>
      <c r="AG1708" s="185" t="s">
        <v>5474</v>
      </c>
      <c r="AH1708" s="185" t="s">
        <v>5474</v>
      </c>
      <c r="AI1708" s="185" t="s">
        <v>5474</v>
      </c>
      <c r="AJ1708" s="185" t="s">
        <v>5474</v>
      </c>
    </row>
    <row r="1709" spans="28:36">
      <c r="AB1709" s="185">
        <v>8033</v>
      </c>
      <c r="AC1709" s="185" t="s">
        <v>1429</v>
      </c>
      <c r="AD1709" s="185" t="s">
        <v>5474</v>
      </c>
      <c r="AE1709" s="185" t="s">
        <v>5474</v>
      </c>
      <c r="AF1709" s="185" t="s">
        <v>5474</v>
      </c>
      <c r="AG1709" s="185" t="s">
        <v>5474</v>
      </c>
      <c r="AH1709" s="185" t="s">
        <v>5474</v>
      </c>
      <c r="AI1709" s="185" t="s">
        <v>5474</v>
      </c>
      <c r="AJ1709" s="185" t="s">
        <v>5474</v>
      </c>
    </row>
    <row r="1710" spans="28:36">
      <c r="AB1710" s="185">
        <v>8034</v>
      </c>
      <c r="AC1710" s="185" t="s">
        <v>1430</v>
      </c>
      <c r="AD1710" s="185" t="s">
        <v>5474</v>
      </c>
      <c r="AE1710" s="185" t="s">
        <v>5474</v>
      </c>
      <c r="AF1710" s="185" t="s">
        <v>5474</v>
      </c>
      <c r="AG1710" s="185" t="s">
        <v>5474</v>
      </c>
      <c r="AH1710" s="185" t="s">
        <v>5474</v>
      </c>
      <c r="AI1710" s="185" t="s">
        <v>5474</v>
      </c>
      <c r="AJ1710" s="185" t="s">
        <v>5474</v>
      </c>
    </row>
    <row r="1711" spans="28:36">
      <c r="AB1711" s="185">
        <v>8038</v>
      </c>
      <c r="AC1711" s="185" t="s">
        <v>1431</v>
      </c>
      <c r="AD1711" s="185" t="s">
        <v>5474</v>
      </c>
      <c r="AE1711" s="185" t="s">
        <v>5474</v>
      </c>
      <c r="AF1711" s="185" t="s">
        <v>5474</v>
      </c>
      <c r="AG1711" s="185" t="s">
        <v>5474</v>
      </c>
      <c r="AH1711" s="185" t="s">
        <v>5474</v>
      </c>
      <c r="AI1711" s="185" t="s">
        <v>5474</v>
      </c>
      <c r="AJ1711" s="185" t="s">
        <v>5474</v>
      </c>
    </row>
    <row r="1712" spans="28:36">
      <c r="AB1712" s="185">
        <v>8039</v>
      </c>
      <c r="AC1712" s="185" t="s">
        <v>1432</v>
      </c>
      <c r="AD1712" s="185" t="s">
        <v>5474</v>
      </c>
      <c r="AE1712" s="185" t="s">
        <v>5474</v>
      </c>
      <c r="AF1712" s="185" t="s">
        <v>5474</v>
      </c>
      <c r="AG1712" s="185" t="s">
        <v>5474</v>
      </c>
      <c r="AH1712" s="185" t="s">
        <v>5474</v>
      </c>
      <c r="AI1712" s="185" t="s">
        <v>5474</v>
      </c>
      <c r="AJ1712" s="185" t="s">
        <v>5474</v>
      </c>
    </row>
    <row r="1713" spans="28:36">
      <c r="AB1713" s="185">
        <v>8040</v>
      </c>
      <c r="AC1713" s="185" t="s">
        <v>1433</v>
      </c>
      <c r="AD1713" s="185" t="s">
        <v>5474</v>
      </c>
      <c r="AE1713" s="185" t="s">
        <v>5474</v>
      </c>
      <c r="AF1713" s="185" t="s">
        <v>5474</v>
      </c>
      <c r="AG1713" s="185" t="s">
        <v>5474</v>
      </c>
      <c r="AH1713" s="185" t="s">
        <v>5474</v>
      </c>
      <c r="AI1713" s="185" t="s">
        <v>5474</v>
      </c>
      <c r="AJ1713" s="185" t="s">
        <v>5474</v>
      </c>
    </row>
    <row r="1714" spans="28:36">
      <c r="AB1714" s="185">
        <v>8041</v>
      </c>
      <c r="AC1714" s="185" t="s">
        <v>4113</v>
      </c>
      <c r="AD1714" s="185" t="s">
        <v>5474</v>
      </c>
      <c r="AE1714" s="185" t="s">
        <v>5474</v>
      </c>
      <c r="AF1714" s="185" t="s">
        <v>5474</v>
      </c>
      <c r="AG1714" s="185" t="s">
        <v>5474</v>
      </c>
      <c r="AH1714" s="185" t="s">
        <v>5474</v>
      </c>
      <c r="AI1714" s="185" t="s">
        <v>5474</v>
      </c>
      <c r="AJ1714" s="185" t="s">
        <v>5474</v>
      </c>
    </row>
    <row r="1715" spans="28:36">
      <c r="AB1715" s="185">
        <v>8042</v>
      </c>
      <c r="AC1715" s="185" t="s">
        <v>1434</v>
      </c>
      <c r="AD1715" s="185" t="s">
        <v>5474</v>
      </c>
      <c r="AE1715" s="185" t="s">
        <v>5474</v>
      </c>
      <c r="AF1715" s="185" t="s">
        <v>5474</v>
      </c>
      <c r="AG1715" s="185" t="s">
        <v>5474</v>
      </c>
      <c r="AH1715" s="185" t="s">
        <v>5474</v>
      </c>
      <c r="AI1715" s="185" t="s">
        <v>5474</v>
      </c>
      <c r="AJ1715" s="185" t="s">
        <v>5474</v>
      </c>
    </row>
    <row r="1716" spans="28:36">
      <c r="AB1716" s="185">
        <v>8043</v>
      </c>
      <c r="AC1716" s="185" t="s">
        <v>1435</v>
      </c>
      <c r="AD1716" s="185" t="s">
        <v>5474</v>
      </c>
      <c r="AE1716" s="185" t="s">
        <v>5474</v>
      </c>
      <c r="AF1716" s="185" t="s">
        <v>5474</v>
      </c>
      <c r="AG1716" s="185" t="s">
        <v>5474</v>
      </c>
      <c r="AH1716" s="185" t="s">
        <v>5474</v>
      </c>
      <c r="AI1716" s="185" t="s">
        <v>5474</v>
      </c>
      <c r="AJ1716" s="185" t="s">
        <v>5474</v>
      </c>
    </row>
    <row r="1717" spans="28:36">
      <c r="AB1717" s="185">
        <v>8044</v>
      </c>
      <c r="AC1717" s="185" t="s">
        <v>1436</v>
      </c>
      <c r="AD1717" s="185" t="s">
        <v>5474</v>
      </c>
      <c r="AE1717" s="185" t="s">
        <v>5474</v>
      </c>
      <c r="AF1717" s="185" t="s">
        <v>5474</v>
      </c>
      <c r="AG1717" s="185" t="s">
        <v>5474</v>
      </c>
      <c r="AH1717" s="185" t="s">
        <v>5474</v>
      </c>
      <c r="AI1717" s="185" t="s">
        <v>5474</v>
      </c>
      <c r="AJ1717" s="185" t="s">
        <v>5474</v>
      </c>
    </row>
    <row r="1718" spans="28:36">
      <c r="AB1718" s="185">
        <v>8045</v>
      </c>
      <c r="AC1718" s="185" t="s">
        <v>4119</v>
      </c>
      <c r="AD1718" s="185" t="s">
        <v>5474</v>
      </c>
      <c r="AE1718" s="185" t="s">
        <v>5474</v>
      </c>
      <c r="AF1718" s="185" t="s">
        <v>5474</v>
      </c>
      <c r="AG1718" s="185" t="s">
        <v>5474</v>
      </c>
      <c r="AH1718" s="185" t="s">
        <v>5474</v>
      </c>
      <c r="AI1718" s="185" t="s">
        <v>5474</v>
      </c>
      <c r="AJ1718" s="185" t="s">
        <v>5474</v>
      </c>
    </row>
    <row r="1719" spans="28:36">
      <c r="AB1719" s="185">
        <v>8046</v>
      </c>
      <c r="AC1719" s="185" t="s">
        <v>1437</v>
      </c>
      <c r="AD1719" s="185" t="s">
        <v>5473</v>
      </c>
      <c r="AE1719" s="185" t="s">
        <v>5474</v>
      </c>
      <c r="AF1719" s="185" t="s">
        <v>5474</v>
      </c>
      <c r="AG1719" s="185" t="s">
        <v>5474</v>
      </c>
      <c r="AH1719" s="185" t="s">
        <v>5475</v>
      </c>
      <c r="AI1719" s="185" t="s">
        <v>5474</v>
      </c>
      <c r="AJ1719" s="185" t="s">
        <v>5477</v>
      </c>
    </row>
    <row r="1720" spans="28:36">
      <c r="AB1720" s="185">
        <v>8047</v>
      </c>
      <c r="AC1720" s="185" t="s">
        <v>1438</v>
      </c>
      <c r="AD1720" s="185" t="s">
        <v>5474</v>
      </c>
      <c r="AE1720" s="185" t="s">
        <v>5474</v>
      </c>
      <c r="AF1720" s="185" t="s">
        <v>5474</v>
      </c>
      <c r="AG1720" s="185" t="s">
        <v>5474</v>
      </c>
      <c r="AH1720" s="185" t="s">
        <v>5474</v>
      </c>
      <c r="AI1720" s="185" t="s">
        <v>5474</v>
      </c>
      <c r="AJ1720" s="185" t="s">
        <v>5474</v>
      </c>
    </row>
    <row r="1721" spans="28:36">
      <c r="AB1721" s="185">
        <v>8048</v>
      </c>
      <c r="AC1721" s="185" t="s">
        <v>1439</v>
      </c>
      <c r="AD1721" s="185" t="s">
        <v>5474</v>
      </c>
      <c r="AE1721" s="185" t="s">
        <v>5474</v>
      </c>
      <c r="AF1721" s="185" t="s">
        <v>5474</v>
      </c>
      <c r="AG1721" s="185" t="s">
        <v>5474</v>
      </c>
      <c r="AH1721" s="185" t="s">
        <v>5474</v>
      </c>
      <c r="AI1721" s="185" t="s">
        <v>5474</v>
      </c>
      <c r="AJ1721" s="185" t="s">
        <v>5474</v>
      </c>
    </row>
    <row r="1722" spans="28:36">
      <c r="AB1722" s="185">
        <v>8049</v>
      </c>
      <c r="AC1722" s="185" t="s">
        <v>1440</v>
      </c>
      <c r="AD1722" s="185" t="s">
        <v>5474</v>
      </c>
      <c r="AE1722" s="185" t="s">
        <v>5474</v>
      </c>
      <c r="AF1722" s="185" t="s">
        <v>5474</v>
      </c>
      <c r="AG1722" s="185" t="s">
        <v>5474</v>
      </c>
      <c r="AH1722" s="185" t="s">
        <v>5474</v>
      </c>
      <c r="AI1722" s="185" t="s">
        <v>5474</v>
      </c>
      <c r="AJ1722" s="185" t="s">
        <v>5474</v>
      </c>
    </row>
    <row r="1723" spans="28:36">
      <c r="AB1723" s="185">
        <v>8050</v>
      </c>
      <c r="AC1723" s="185" t="s">
        <v>1441</v>
      </c>
      <c r="AD1723" s="185" t="s">
        <v>5474</v>
      </c>
      <c r="AE1723" s="185" t="s">
        <v>5474</v>
      </c>
      <c r="AF1723" s="185" t="s">
        <v>5474</v>
      </c>
      <c r="AG1723" s="185" t="s">
        <v>5474</v>
      </c>
      <c r="AH1723" s="185" t="s">
        <v>5474</v>
      </c>
      <c r="AI1723" s="185" t="s">
        <v>5474</v>
      </c>
      <c r="AJ1723" s="185" t="s">
        <v>5474</v>
      </c>
    </row>
    <row r="1724" spans="28:36">
      <c r="AB1724" s="185">
        <v>8054</v>
      </c>
      <c r="AC1724" s="185" t="s">
        <v>1442</v>
      </c>
      <c r="AD1724" s="185" t="s">
        <v>5474</v>
      </c>
      <c r="AE1724" s="185" t="s">
        <v>5474</v>
      </c>
      <c r="AF1724" s="185" t="s">
        <v>5474</v>
      </c>
      <c r="AG1724" s="185" t="s">
        <v>5474</v>
      </c>
      <c r="AH1724" s="185" t="s">
        <v>5474</v>
      </c>
      <c r="AI1724" s="185" t="s">
        <v>5474</v>
      </c>
      <c r="AJ1724" s="185" t="s">
        <v>5474</v>
      </c>
    </row>
    <row r="1725" spans="28:36">
      <c r="AB1725" s="185">
        <v>8059</v>
      </c>
      <c r="AC1725" s="185" t="s">
        <v>1443</v>
      </c>
      <c r="AD1725" s="185" t="s">
        <v>5474</v>
      </c>
      <c r="AE1725" s="185" t="s">
        <v>5474</v>
      </c>
      <c r="AF1725" s="185" t="s">
        <v>5474</v>
      </c>
      <c r="AG1725" s="185" t="s">
        <v>5474</v>
      </c>
      <c r="AH1725" s="185" t="s">
        <v>5474</v>
      </c>
      <c r="AI1725" s="185" t="s">
        <v>5474</v>
      </c>
      <c r="AJ1725" s="185" t="s">
        <v>5474</v>
      </c>
    </row>
    <row r="1726" spans="28:36">
      <c r="AB1726" s="185">
        <v>8064</v>
      </c>
      <c r="AC1726" s="185" t="s">
        <v>1444</v>
      </c>
      <c r="AD1726" s="185" t="s">
        <v>5474</v>
      </c>
      <c r="AE1726" s="185" t="s">
        <v>5474</v>
      </c>
      <c r="AF1726" s="185" t="s">
        <v>5474</v>
      </c>
      <c r="AG1726" s="185" t="s">
        <v>5474</v>
      </c>
      <c r="AH1726" s="185" t="s">
        <v>5474</v>
      </c>
      <c r="AI1726" s="185" t="s">
        <v>5474</v>
      </c>
      <c r="AJ1726" s="185" t="s">
        <v>5474</v>
      </c>
    </row>
    <row r="1727" spans="28:36">
      <c r="AB1727" s="185">
        <v>8066</v>
      </c>
      <c r="AC1727" s="185" t="s">
        <v>1445</v>
      </c>
      <c r="AD1727" s="185" t="s">
        <v>5474</v>
      </c>
      <c r="AE1727" s="185" t="s">
        <v>5474</v>
      </c>
      <c r="AF1727" s="185" t="s">
        <v>5474</v>
      </c>
      <c r="AG1727" s="185" t="s">
        <v>5474</v>
      </c>
      <c r="AH1727" s="185" t="s">
        <v>5474</v>
      </c>
      <c r="AI1727" s="185" t="s">
        <v>5474</v>
      </c>
      <c r="AJ1727" s="185" t="s">
        <v>5474</v>
      </c>
    </row>
    <row r="1728" spans="28:36">
      <c r="AB1728" s="185">
        <v>8067</v>
      </c>
      <c r="AC1728" s="185" t="s">
        <v>1446</v>
      </c>
      <c r="AD1728" s="185" t="s">
        <v>5474</v>
      </c>
      <c r="AE1728" s="185" t="s">
        <v>5474</v>
      </c>
      <c r="AF1728" s="185" t="s">
        <v>5474</v>
      </c>
      <c r="AG1728" s="185" t="s">
        <v>5474</v>
      </c>
      <c r="AH1728" s="185" t="s">
        <v>5474</v>
      </c>
      <c r="AI1728" s="185" t="s">
        <v>5474</v>
      </c>
      <c r="AJ1728" s="185" t="s">
        <v>5474</v>
      </c>
    </row>
    <row r="1729" spans="28:36">
      <c r="AB1729" s="185">
        <v>8068</v>
      </c>
      <c r="AC1729" s="185" t="s">
        <v>1447</v>
      </c>
      <c r="AD1729" s="185" t="s">
        <v>5474</v>
      </c>
      <c r="AE1729" s="185" t="s">
        <v>5474</v>
      </c>
      <c r="AF1729" s="185" t="s">
        <v>5474</v>
      </c>
      <c r="AG1729" s="185" t="s">
        <v>5474</v>
      </c>
      <c r="AH1729" s="185" t="s">
        <v>5474</v>
      </c>
      <c r="AI1729" s="185" t="s">
        <v>5474</v>
      </c>
      <c r="AJ1729" s="185" t="s">
        <v>5474</v>
      </c>
    </row>
    <row r="1730" spans="28:36">
      <c r="AB1730" s="185">
        <v>8069</v>
      </c>
      <c r="AC1730" s="185" t="s">
        <v>1448</v>
      </c>
      <c r="AD1730" s="185" t="s">
        <v>5474</v>
      </c>
      <c r="AE1730" s="185" t="s">
        <v>5474</v>
      </c>
      <c r="AF1730" s="185" t="s">
        <v>5474</v>
      </c>
      <c r="AG1730" s="185" t="s">
        <v>5474</v>
      </c>
      <c r="AH1730" s="185" t="s">
        <v>5474</v>
      </c>
      <c r="AI1730" s="185" t="s">
        <v>5474</v>
      </c>
      <c r="AJ1730" s="185" t="s">
        <v>5474</v>
      </c>
    </row>
    <row r="1731" spans="28:36">
      <c r="AB1731" s="185">
        <v>8070</v>
      </c>
      <c r="AC1731" s="185" t="s">
        <v>1449</v>
      </c>
      <c r="AD1731" s="185" t="s">
        <v>5474</v>
      </c>
      <c r="AE1731" s="185" t="s">
        <v>5474</v>
      </c>
      <c r="AF1731" s="185" t="s">
        <v>5474</v>
      </c>
      <c r="AG1731" s="185" t="s">
        <v>5474</v>
      </c>
      <c r="AH1731" s="185" t="s">
        <v>5474</v>
      </c>
      <c r="AI1731" s="185" t="s">
        <v>5474</v>
      </c>
      <c r="AJ1731" s="185" t="s">
        <v>5474</v>
      </c>
    </row>
    <row r="1732" spans="28:36">
      <c r="AB1732" s="185">
        <v>8071</v>
      </c>
      <c r="AC1732" s="185" t="s">
        <v>4448</v>
      </c>
      <c r="AD1732" s="185" t="s">
        <v>5474</v>
      </c>
      <c r="AE1732" s="185" t="s">
        <v>5474</v>
      </c>
      <c r="AF1732" s="185" t="s">
        <v>5474</v>
      </c>
      <c r="AG1732" s="185" t="s">
        <v>5474</v>
      </c>
      <c r="AH1732" s="185" t="s">
        <v>5474</v>
      </c>
      <c r="AI1732" s="185" t="s">
        <v>5474</v>
      </c>
      <c r="AJ1732" s="185" t="s">
        <v>5474</v>
      </c>
    </row>
    <row r="1733" spans="28:36">
      <c r="AB1733" s="185">
        <v>8072</v>
      </c>
      <c r="AC1733" s="185" t="s">
        <v>1450</v>
      </c>
      <c r="AD1733" s="185" t="s">
        <v>5474</v>
      </c>
      <c r="AE1733" s="185" t="s">
        <v>5474</v>
      </c>
      <c r="AF1733" s="185" t="s">
        <v>5474</v>
      </c>
      <c r="AG1733" s="185" t="s">
        <v>5474</v>
      </c>
      <c r="AH1733" s="185" t="s">
        <v>5474</v>
      </c>
      <c r="AI1733" s="185" t="s">
        <v>5474</v>
      </c>
      <c r="AJ1733" s="185" t="s">
        <v>5474</v>
      </c>
    </row>
    <row r="1734" spans="28:36">
      <c r="AB1734" s="185">
        <v>8074</v>
      </c>
      <c r="AC1734" s="185" t="s">
        <v>1451</v>
      </c>
      <c r="AD1734" s="185" t="s">
        <v>5474</v>
      </c>
      <c r="AE1734" s="185" t="s">
        <v>5474</v>
      </c>
      <c r="AF1734" s="185" t="s">
        <v>5474</v>
      </c>
      <c r="AG1734" s="185" t="s">
        <v>5474</v>
      </c>
      <c r="AH1734" s="185" t="s">
        <v>5474</v>
      </c>
      <c r="AI1734" s="185" t="s">
        <v>5474</v>
      </c>
      <c r="AJ1734" s="185" t="s">
        <v>5474</v>
      </c>
    </row>
    <row r="1735" spans="28:36">
      <c r="AB1735" s="185">
        <v>8076</v>
      </c>
      <c r="AC1735" s="185" t="s">
        <v>1452</v>
      </c>
      <c r="AD1735" s="185" t="s">
        <v>5474</v>
      </c>
      <c r="AE1735" s="185" t="s">
        <v>5474</v>
      </c>
      <c r="AF1735" s="185" t="s">
        <v>5474</v>
      </c>
      <c r="AG1735" s="185" t="s">
        <v>5474</v>
      </c>
      <c r="AH1735" s="185" t="s">
        <v>5474</v>
      </c>
      <c r="AI1735" s="185" t="s">
        <v>5474</v>
      </c>
      <c r="AJ1735" s="185" t="s">
        <v>5474</v>
      </c>
    </row>
    <row r="1736" spans="28:36">
      <c r="AB1736" s="185">
        <v>8077</v>
      </c>
      <c r="AC1736" s="185" t="s">
        <v>1453</v>
      </c>
      <c r="AD1736" s="185" t="s">
        <v>5474</v>
      </c>
      <c r="AE1736" s="185" t="s">
        <v>5474</v>
      </c>
      <c r="AF1736" s="185" t="s">
        <v>5474</v>
      </c>
      <c r="AG1736" s="185" t="s">
        <v>5474</v>
      </c>
      <c r="AH1736" s="185" t="s">
        <v>5474</v>
      </c>
      <c r="AI1736" s="185" t="s">
        <v>5474</v>
      </c>
      <c r="AJ1736" s="185" t="s">
        <v>5474</v>
      </c>
    </row>
    <row r="1737" spans="28:36">
      <c r="AB1737" s="185">
        <v>8080</v>
      </c>
      <c r="AC1737" s="185" t="s">
        <v>1454</v>
      </c>
      <c r="AD1737" s="185" t="s">
        <v>5474</v>
      </c>
      <c r="AE1737" s="185" t="s">
        <v>5474</v>
      </c>
      <c r="AF1737" s="185" t="s">
        <v>5474</v>
      </c>
      <c r="AG1737" s="185" t="s">
        <v>5474</v>
      </c>
      <c r="AH1737" s="185" t="s">
        <v>5474</v>
      </c>
      <c r="AI1737" s="185" t="s">
        <v>5474</v>
      </c>
      <c r="AJ1737" s="185" t="s">
        <v>5474</v>
      </c>
    </row>
    <row r="1738" spans="28:36">
      <c r="AB1738" s="185">
        <v>8081</v>
      </c>
      <c r="AC1738" s="185" t="s">
        <v>1455</v>
      </c>
      <c r="AD1738" s="185" t="s">
        <v>5474</v>
      </c>
      <c r="AE1738" s="185" t="s">
        <v>5474</v>
      </c>
      <c r="AF1738" s="185" t="s">
        <v>5474</v>
      </c>
      <c r="AG1738" s="185" t="s">
        <v>5474</v>
      </c>
      <c r="AH1738" s="185" t="s">
        <v>5474</v>
      </c>
      <c r="AI1738" s="185" t="s">
        <v>5474</v>
      </c>
      <c r="AJ1738" s="185" t="s">
        <v>5474</v>
      </c>
    </row>
    <row r="1739" spans="28:36">
      <c r="AB1739" s="185">
        <v>8083</v>
      </c>
      <c r="AC1739" s="185" t="s">
        <v>1456</v>
      </c>
      <c r="AD1739" s="185" t="s">
        <v>5474</v>
      </c>
      <c r="AE1739" s="185" t="s">
        <v>5474</v>
      </c>
      <c r="AF1739" s="185" t="s">
        <v>5474</v>
      </c>
      <c r="AG1739" s="185" t="s">
        <v>5474</v>
      </c>
      <c r="AH1739" s="185" t="s">
        <v>5474</v>
      </c>
      <c r="AI1739" s="185" t="s">
        <v>5474</v>
      </c>
      <c r="AJ1739" s="185" t="s">
        <v>5474</v>
      </c>
    </row>
    <row r="1740" spans="28:36">
      <c r="AB1740" s="185">
        <v>8084</v>
      </c>
      <c r="AC1740" s="185" t="s">
        <v>1457</v>
      </c>
      <c r="AD1740" s="185" t="s">
        <v>5474</v>
      </c>
      <c r="AE1740" s="185" t="s">
        <v>5474</v>
      </c>
      <c r="AF1740" s="185" t="s">
        <v>5474</v>
      </c>
      <c r="AG1740" s="185" t="s">
        <v>5474</v>
      </c>
      <c r="AH1740" s="185" t="s">
        <v>5474</v>
      </c>
      <c r="AI1740" s="185" t="s">
        <v>5474</v>
      </c>
      <c r="AJ1740" s="185" t="s">
        <v>5474</v>
      </c>
    </row>
    <row r="1741" spans="28:36">
      <c r="AB1741" s="185">
        <v>8085</v>
      </c>
      <c r="AC1741" s="185" t="s">
        <v>1458</v>
      </c>
      <c r="AD1741" s="185" t="s">
        <v>5474</v>
      </c>
      <c r="AE1741" s="185" t="s">
        <v>5474</v>
      </c>
      <c r="AF1741" s="185" t="s">
        <v>5474</v>
      </c>
      <c r="AG1741" s="185" t="s">
        <v>5474</v>
      </c>
      <c r="AH1741" s="185" t="s">
        <v>5474</v>
      </c>
      <c r="AI1741" s="185" t="s">
        <v>5474</v>
      </c>
      <c r="AJ1741" s="185" t="s">
        <v>5474</v>
      </c>
    </row>
    <row r="1742" spans="28:36">
      <c r="AB1742" s="185">
        <v>8086</v>
      </c>
      <c r="AC1742" s="185" t="s">
        <v>1459</v>
      </c>
      <c r="AD1742" s="185" t="s">
        <v>5474</v>
      </c>
      <c r="AE1742" s="185" t="s">
        <v>5474</v>
      </c>
      <c r="AF1742" s="185" t="s">
        <v>5474</v>
      </c>
      <c r="AG1742" s="185" t="s">
        <v>5474</v>
      </c>
      <c r="AH1742" s="185" t="s">
        <v>5474</v>
      </c>
      <c r="AI1742" s="185" t="s">
        <v>5474</v>
      </c>
      <c r="AJ1742" s="185" t="s">
        <v>5474</v>
      </c>
    </row>
    <row r="1743" spans="28:36">
      <c r="AB1743" s="185">
        <v>8087</v>
      </c>
      <c r="AC1743" s="185" t="s">
        <v>1460</v>
      </c>
      <c r="AD1743" s="185" t="s">
        <v>5474</v>
      </c>
      <c r="AE1743" s="185" t="s">
        <v>5474</v>
      </c>
      <c r="AF1743" s="185" t="s">
        <v>5474</v>
      </c>
      <c r="AG1743" s="185" t="s">
        <v>5474</v>
      </c>
      <c r="AH1743" s="185" t="s">
        <v>5474</v>
      </c>
      <c r="AI1743" s="185" t="s">
        <v>5474</v>
      </c>
      <c r="AJ1743" s="185" t="s">
        <v>5474</v>
      </c>
    </row>
    <row r="1744" spans="28:36">
      <c r="AB1744" s="185">
        <v>8088</v>
      </c>
      <c r="AC1744" s="185" t="s">
        <v>1461</v>
      </c>
      <c r="AD1744" s="185" t="s">
        <v>5474</v>
      </c>
      <c r="AE1744" s="185" t="s">
        <v>5474</v>
      </c>
      <c r="AF1744" s="185" t="s">
        <v>5474</v>
      </c>
      <c r="AG1744" s="185" t="s">
        <v>5474</v>
      </c>
      <c r="AH1744" s="185" t="s">
        <v>5474</v>
      </c>
      <c r="AI1744" s="185" t="s">
        <v>5474</v>
      </c>
      <c r="AJ1744" s="185" t="s">
        <v>5474</v>
      </c>
    </row>
    <row r="1745" spans="28:36">
      <c r="AB1745" s="185">
        <v>8091</v>
      </c>
      <c r="AC1745" s="185" t="s">
        <v>1462</v>
      </c>
      <c r="AD1745" s="185" t="s">
        <v>5474</v>
      </c>
      <c r="AE1745" s="185" t="s">
        <v>5474</v>
      </c>
      <c r="AF1745" s="185" t="s">
        <v>5474</v>
      </c>
      <c r="AG1745" s="185" t="s">
        <v>5474</v>
      </c>
      <c r="AH1745" s="185" t="s">
        <v>5474</v>
      </c>
      <c r="AI1745" s="185" t="s">
        <v>5474</v>
      </c>
      <c r="AJ1745" s="185" t="s">
        <v>5474</v>
      </c>
    </row>
    <row r="1746" spans="28:36">
      <c r="AB1746" s="185">
        <v>8092</v>
      </c>
      <c r="AC1746" s="185" t="s">
        <v>1463</v>
      </c>
      <c r="AD1746" s="185" t="s">
        <v>5474</v>
      </c>
      <c r="AE1746" s="185" t="s">
        <v>5474</v>
      </c>
      <c r="AF1746" s="185" t="s">
        <v>5474</v>
      </c>
      <c r="AG1746" s="185" t="s">
        <v>5474</v>
      </c>
      <c r="AH1746" s="185" t="s">
        <v>5474</v>
      </c>
      <c r="AI1746" s="185" t="s">
        <v>5474</v>
      </c>
      <c r="AJ1746" s="185" t="s">
        <v>5474</v>
      </c>
    </row>
    <row r="1747" spans="28:36">
      <c r="AB1747" s="185">
        <v>8093</v>
      </c>
      <c r="AC1747" s="185" t="s">
        <v>1464</v>
      </c>
      <c r="AD1747" s="185" t="s">
        <v>5474</v>
      </c>
      <c r="AE1747" s="185" t="s">
        <v>5474</v>
      </c>
      <c r="AF1747" s="185" t="s">
        <v>5474</v>
      </c>
      <c r="AG1747" s="185" t="s">
        <v>5474</v>
      </c>
      <c r="AH1747" s="185" t="s">
        <v>5474</v>
      </c>
      <c r="AI1747" s="185" t="s">
        <v>5474</v>
      </c>
      <c r="AJ1747" s="185" t="s">
        <v>5474</v>
      </c>
    </row>
    <row r="1748" spans="28:36">
      <c r="AB1748" s="185">
        <v>8096</v>
      </c>
      <c r="AC1748" s="185" t="s">
        <v>1465</v>
      </c>
      <c r="AD1748" s="185" t="s">
        <v>5474</v>
      </c>
      <c r="AE1748" s="185" t="s">
        <v>5474</v>
      </c>
      <c r="AF1748" s="185" t="s">
        <v>5474</v>
      </c>
      <c r="AG1748" s="185" t="s">
        <v>5474</v>
      </c>
      <c r="AH1748" s="185" t="s">
        <v>5474</v>
      </c>
      <c r="AI1748" s="185" t="s">
        <v>5474</v>
      </c>
      <c r="AJ1748" s="185" t="s">
        <v>5474</v>
      </c>
    </row>
    <row r="1749" spans="28:36">
      <c r="AB1749" s="185">
        <v>8097</v>
      </c>
      <c r="AC1749" s="185" t="s">
        <v>1466</v>
      </c>
      <c r="AD1749" s="185" t="s">
        <v>5474</v>
      </c>
      <c r="AE1749" s="185" t="s">
        <v>5474</v>
      </c>
      <c r="AF1749" s="185" t="s">
        <v>5474</v>
      </c>
      <c r="AG1749" s="185" t="s">
        <v>5474</v>
      </c>
      <c r="AH1749" s="185" t="s">
        <v>5474</v>
      </c>
      <c r="AI1749" s="185" t="s">
        <v>5474</v>
      </c>
      <c r="AJ1749" s="185" t="s">
        <v>5474</v>
      </c>
    </row>
    <row r="1750" spans="28:36">
      <c r="AB1750" s="185">
        <v>8099</v>
      </c>
      <c r="AC1750" s="185" t="s">
        <v>1467</v>
      </c>
      <c r="AD1750" s="185" t="s">
        <v>5474</v>
      </c>
      <c r="AE1750" s="185" t="s">
        <v>5474</v>
      </c>
      <c r="AF1750" s="185" t="s">
        <v>5474</v>
      </c>
      <c r="AG1750" s="185" t="s">
        <v>5474</v>
      </c>
      <c r="AH1750" s="185" t="s">
        <v>5474</v>
      </c>
      <c r="AI1750" s="185" t="s">
        <v>5474</v>
      </c>
      <c r="AJ1750" s="185" t="s">
        <v>5474</v>
      </c>
    </row>
    <row r="1751" spans="28:36">
      <c r="AB1751" s="185">
        <v>8101</v>
      </c>
      <c r="AC1751" s="185" t="s">
        <v>1468</v>
      </c>
      <c r="AD1751" s="185" t="s">
        <v>5474</v>
      </c>
      <c r="AE1751" s="185" t="s">
        <v>5474</v>
      </c>
      <c r="AF1751" s="185" t="s">
        <v>5474</v>
      </c>
      <c r="AG1751" s="185" t="s">
        <v>5474</v>
      </c>
      <c r="AH1751" s="185" t="s">
        <v>5474</v>
      </c>
      <c r="AI1751" s="185" t="s">
        <v>5474</v>
      </c>
      <c r="AJ1751" s="185" t="s">
        <v>5474</v>
      </c>
    </row>
    <row r="1752" spans="28:36">
      <c r="AB1752" s="185">
        <v>8103</v>
      </c>
      <c r="AC1752" s="185" t="s">
        <v>1469</v>
      </c>
      <c r="AD1752" s="185" t="s">
        <v>5474</v>
      </c>
      <c r="AE1752" s="185" t="s">
        <v>5474</v>
      </c>
      <c r="AF1752" s="185" t="s">
        <v>5474</v>
      </c>
      <c r="AG1752" s="185" t="s">
        <v>5474</v>
      </c>
      <c r="AH1752" s="185" t="s">
        <v>5474</v>
      </c>
      <c r="AI1752" s="185" t="s">
        <v>5474</v>
      </c>
      <c r="AJ1752" s="185" t="s">
        <v>5474</v>
      </c>
    </row>
    <row r="1753" spans="28:36">
      <c r="AB1753" s="185">
        <v>8104</v>
      </c>
      <c r="AC1753" s="185" t="s">
        <v>4172</v>
      </c>
      <c r="AD1753" s="185" t="s">
        <v>5474</v>
      </c>
      <c r="AE1753" s="185" t="s">
        <v>5474</v>
      </c>
      <c r="AF1753" s="185" t="s">
        <v>5474</v>
      </c>
      <c r="AG1753" s="185" t="s">
        <v>5474</v>
      </c>
      <c r="AH1753" s="185" t="s">
        <v>5474</v>
      </c>
      <c r="AI1753" s="185" t="s">
        <v>5474</v>
      </c>
      <c r="AJ1753" s="185" t="s">
        <v>5474</v>
      </c>
    </row>
    <row r="1754" spans="28:36">
      <c r="AB1754" s="185">
        <v>8105</v>
      </c>
      <c r="AC1754" s="185" t="s">
        <v>1470</v>
      </c>
      <c r="AD1754" s="185" t="s">
        <v>5474</v>
      </c>
      <c r="AE1754" s="185" t="s">
        <v>5474</v>
      </c>
      <c r="AF1754" s="185" t="s">
        <v>5474</v>
      </c>
      <c r="AG1754" s="185" t="s">
        <v>5474</v>
      </c>
      <c r="AH1754" s="185" t="s">
        <v>5474</v>
      </c>
      <c r="AI1754" s="185" t="s">
        <v>5474</v>
      </c>
      <c r="AJ1754" s="185" t="s">
        <v>5474</v>
      </c>
    </row>
    <row r="1755" spans="28:36">
      <c r="AB1755" s="185">
        <v>8107</v>
      </c>
      <c r="AC1755" s="185" t="s">
        <v>4551</v>
      </c>
      <c r="AD1755" s="185" t="s">
        <v>5474</v>
      </c>
      <c r="AE1755" s="185" t="s">
        <v>5474</v>
      </c>
      <c r="AF1755" s="185" t="s">
        <v>5474</v>
      </c>
      <c r="AG1755" s="185" t="s">
        <v>5474</v>
      </c>
      <c r="AH1755" s="185" t="s">
        <v>5474</v>
      </c>
      <c r="AI1755" s="185" t="s">
        <v>5474</v>
      </c>
      <c r="AJ1755" s="185" t="s">
        <v>5474</v>
      </c>
    </row>
    <row r="1756" spans="28:36">
      <c r="AB1756" s="185">
        <v>8109</v>
      </c>
      <c r="AC1756" s="185" t="s">
        <v>1471</v>
      </c>
      <c r="AD1756" s="185" t="s">
        <v>5474</v>
      </c>
      <c r="AE1756" s="185" t="s">
        <v>5474</v>
      </c>
      <c r="AF1756" s="185" t="s">
        <v>5474</v>
      </c>
      <c r="AG1756" s="185" t="s">
        <v>5474</v>
      </c>
      <c r="AH1756" s="185" t="s">
        <v>5474</v>
      </c>
      <c r="AI1756" s="185" t="s">
        <v>5474</v>
      </c>
      <c r="AJ1756" s="185" t="s">
        <v>5474</v>
      </c>
    </row>
    <row r="1757" spans="28:36">
      <c r="AB1757" s="185">
        <v>8110</v>
      </c>
      <c r="AC1757" s="185" t="s">
        <v>1472</v>
      </c>
      <c r="AD1757" s="185" t="s">
        <v>5474</v>
      </c>
      <c r="AE1757" s="185" t="s">
        <v>5474</v>
      </c>
      <c r="AF1757" s="185" t="s">
        <v>5474</v>
      </c>
      <c r="AG1757" s="185" t="s">
        <v>5474</v>
      </c>
      <c r="AH1757" s="185" t="s">
        <v>5474</v>
      </c>
      <c r="AI1757" s="185" t="s">
        <v>5474</v>
      </c>
      <c r="AJ1757" s="185" t="s">
        <v>5474</v>
      </c>
    </row>
    <row r="1758" spans="28:36">
      <c r="AB1758" s="185">
        <v>8111</v>
      </c>
      <c r="AC1758" s="185" t="s">
        <v>1473</v>
      </c>
      <c r="AD1758" s="185" t="s">
        <v>5474</v>
      </c>
      <c r="AE1758" s="185" t="s">
        <v>5474</v>
      </c>
      <c r="AF1758" s="185" t="s">
        <v>5474</v>
      </c>
      <c r="AG1758" s="185" t="s">
        <v>5474</v>
      </c>
      <c r="AH1758" s="185" t="s">
        <v>5474</v>
      </c>
      <c r="AI1758" s="185" t="s">
        <v>5474</v>
      </c>
      <c r="AJ1758" s="185" t="s">
        <v>5474</v>
      </c>
    </row>
    <row r="1759" spans="28:36">
      <c r="AB1759" s="185">
        <v>8112</v>
      </c>
      <c r="AC1759" s="185" t="s">
        <v>1474</v>
      </c>
      <c r="AD1759" s="185" t="s">
        <v>5474</v>
      </c>
      <c r="AE1759" s="185" t="s">
        <v>5474</v>
      </c>
      <c r="AF1759" s="185" t="s">
        <v>5474</v>
      </c>
      <c r="AG1759" s="185" t="s">
        <v>5474</v>
      </c>
      <c r="AH1759" s="185" t="s">
        <v>5474</v>
      </c>
      <c r="AI1759" s="185" t="s">
        <v>5474</v>
      </c>
      <c r="AJ1759" s="185" t="s">
        <v>5474</v>
      </c>
    </row>
    <row r="1760" spans="28:36">
      <c r="AB1760" s="185">
        <v>8114</v>
      </c>
      <c r="AC1760" s="185" t="s">
        <v>1475</v>
      </c>
      <c r="AD1760" s="185" t="s">
        <v>5474</v>
      </c>
      <c r="AE1760" s="185" t="s">
        <v>5474</v>
      </c>
      <c r="AF1760" s="185" t="s">
        <v>5474</v>
      </c>
      <c r="AG1760" s="185" t="s">
        <v>5474</v>
      </c>
      <c r="AH1760" s="185" t="s">
        <v>5474</v>
      </c>
      <c r="AI1760" s="185" t="s">
        <v>5474</v>
      </c>
      <c r="AJ1760" s="185" t="s">
        <v>5474</v>
      </c>
    </row>
    <row r="1761" spans="28:36">
      <c r="AB1761" s="185">
        <v>8115</v>
      </c>
      <c r="AC1761" s="185" t="s">
        <v>4185</v>
      </c>
      <c r="AD1761" s="185" t="s">
        <v>5474</v>
      </c>
      <c r="AE1761" s="185" t="s">
        <v>5474</v>
      </c>
      <c r="AF1761" s="185" t="s">
        <v>5474</v>
      </c>
      <c r="AG1761" s="185" t="s">
        <v>5474</v>
      </c>
      <c r="AH1761" s="185" t="s">
        <v>5474</v>
      </c>
      <c r="AI1761" s="185" t="s">
        <v>5474</v>
      </c>
      <c r="AJ1761" s="185" t="s">
        <v>5474</v>
      </c>
    </row>
    <row r="1762" spans="28:36">
      <c r="AB1762" s="185">
        <v>8119</v>
      </c>
      <c r="AC1762" s="185" t="s">
        <v>4188</v>
      </c>
      <c r="AD1762" s="185" t="s">
        <v>5474</v>
      </c>
      <c r="AE1762" s="185" t="s">
        <v>5474</v>
      </c>
      <c r="AF1762" s="185" t="s">
        <v>5474</v>
      </c>
      <c r="AG1762" s="185" t="s">
        <v>5474</v>
      </c>
      <c r="AH1762" s="185" t="s">
        <v>5474</v>
      </c>
      <c r="AI1762" s="185" t="s">
        <v>5474</v>
      </c>
      <c r="AJ1762" s="185" t="s">
        <v>5474</v>
      </c>
    </row>
    <row r="1763" spans="28:36">
      <c r="AB1763" s="185">
        <v>8121</v>
      </c>
      <c r="AC1763" s="185" t="s">
        <v>1476</v>
      </c>
      <c r="AD1763" s="185" t="s">
        <v>5474</v>
      </c>
      <c r="AE1763" s="185" t="s">
        <v>5474</v>
      </c>
      <c r="AF1763" s="185" t="s">
        <v>5474</v>
      </c>
      <c r="AG1763" s="185" t="s">
        <v>5474</v>
      </c>
      <c r="AH1763" s="185" t="s">
        <v>5474</v>
      </c>
      <c r="AI1763" s="185" t="s">
        <v>5474</v>
      </c>
      <c r="AJ1763" s="185" t="s">
        <v>5474</v>
      </c>
    </row>
    <row r="1764" spans="28:36">
      <c r="AB1764" s="185">
        <v>8122</v>
      </c>
      <c r="AC1764" s="185" t="s">
        <v>4192</v>
      </c>
      <c r="AD1764" s="185" t="s">
        <v>5474</v>
      </c>
      <c r="AE1764" s="185" t="s">
        <v>5474</v>
      </c>
      <c r="AF1764" s="185" t="s">
        <v>5474</v>
      </c>
      <c r="AG1764" s="185" t="s">
        <v>5474</v>
      </c>
      <c r="AH1764" s="185" t="s">
        <v>5474</v>
      </c>
      <c r="AI1764" s="185" t="s">
        <v>5474</v>
      </c>
      <c r="AJ1764" s="185" t="s">
        <v>5474</v>
      </c>
    </row>
    <row r="1765" spans="28:36">
      <c r="AB1765" s="185">
        <v>8127</v>
      </c>
      <c r="AC1765" s="185" t="s">
        <v>4195</v>
      </c>
      <c r="AD1765" s="185" t="s">
        <v>5474</v>
      </c>
      <c r="AE1765" s="185" t="s">
        <v>5474</v>
      </c>
      <c r="AF1765" s="185" t="s">
        <v>5474</v>
      </c>
      <c r="AG1765" s="185" t="s">
        <v>5474</v>
      </c>
      <c r="AH1765" s="185" t="s">
        <v>5474</v>
      </c>
      <c r="AI1765" s="185" t="s">
        <v>5474</v>
      </c>
      <c r="AJ1765" s="185" t="s">
        <v>5474</v>
      </c>
    </row>
    <row r="1766" spans="28:36">
      <c r="AB1766" s="185">
        <v>8131</v>
      </c>
      <c r="AC1766" s="185" t="s">
        <v>1477</v>
      </c>
      <c r="AD1766" s="185" t="s">
        <v>5474</v>
      </c>
      <c r="AE1766" s="185" t="s">
        <v>5474</v>
      </c>
      <c r="AF1766" s="185" t="s">
        <v>5474</v>
      </c>
      <c r="AG1766" s="185" t="s">
        <v>5474</v>
      </c>
      <c r="AH1766" s="185" t="s">
        <v>5474</v>
      </c>
      <c r="AI1766" s="185" t="s">
        <v>5474</v>
      </c>
      <c r="AJ1766" s="185" t="s">
        <v>5474</v>
      </c>
    </row>
    <row r="1767" spans="28:36">
      <c r="AB1767" s="185">
        <v>8147</v>
      </c>
      <c r="AC1767" s="185" t="s">
        <v>1478</v>
      </c>
      <c r="AD1767" s="185" t="s">
        <v>5474</v>
      </c>
      <c r="AE1767" s="185" t="s">
        <v>5474</v>
      </c>
      <c r="AF1767" s="185" t="s">
        <v>5474</v>
      </c>
      <c r="AG1767" s="185" t="s">
        <v>5474</v>
      </c>
      <c r="AH1767" s="185" t="s">
        <v>5474</v>
      </c>
      <c r="AI1767" s="185" t="s">
        <v>5474</v>
      </c>
      <c r="AJ1767" s="185" t="s">
        <v>5474</v>
      </c>
    </row>
    <row r="1768" spans="28:36">
      <c r="AB1768" s="185">
        <v>8150</v>
      </c>
      <c r="AC1768" s="185" t="s">
        <v>1479</v>
      </c>
      <c r="AD1768" s="185" t="s">
        <v>5474</v>
      </c>
      <c r="AE1768" s="185" t="s">
        <v>5474</v>
      </c>
      <c r="AF1768" s="185" t="s">
        <v>5474</v>
      </c>
      <c r="AG1768" s="185" t="s">
        <v>5474</v>
      </c>
      <c r="AH1768" s="185" t="s">
        <v>5474</v>
      </c>
      <c r="AI1768" s="185" t="s">
        <v>5474</v>
      </c>
      <c r="AJ1768" s="185" t="s">
        <v>5474</v>
      </c>
    </row>
    <row r="1769" spans="28:36">
      <c r="AB1769" s="185">
        <v>8155</v>
      </c>
      <c r="AC1769" s="185" t="s">
        <v>1480</v>
      </c>
      <c r="AD1769" s="185" t="s">
        <v>5474</v>
      </c>
      <c r="AE1769" s="185" t="s">
        <v>5474</v>
      </c>
      <c r="AF1769" s="185" t="s">
        <v>5474</v>
      </c>
      <c r="AG1769" s="185" t="s">
        <v>5474</v>
      </c>
      <c r="AH1769" s="185" t="s">
        <v>5474</v>
      </c>
      <c r="AI1769" s="185" t="s">
        <v>5474</v>
      </c>
      <c r="AJ1769" s="185" t="s">
        <v>5474</v>
      </c>
    </row>
    <row r="1770" spans="28:36">
      <c r="AB1770" s="185">
        <v>8163</v>
      </c>
      <c r="AC1770" s="185" t="s">
        <v>1481</v>
      </c>
      <c r="AD1770" s="185" t="s">
        <v>5474</v>
      </c>
      <c r="AE1770" s="185" t="s">
        <v>5474</v>
      </c>
      <c r="AF1770" s="185" t="s">
        <v>5474</v>
      </c>
      <c r="AG1770" s="185" t="s">
        <v>5474</v>
      </c>
      <c r="AH1770" s="185" t="s">
        <v>5474</v>
      </c>
      <c r="AI1770" s="185" t="s">
        <v>5474</v>
      </c>
      <c r="AJ1770" s="185" t="s">
        <v>5474</v>
      </c>
    </row>
    <row r="1771" spans="28:36">
      <c r="AB1771" s="185">
        <v>8171</v>
      </c>
      <c r="AC1771" s="185" t="s">
        <v>1482</v>
      </c>
      <c r="AD1771" s="185" t="s">
        <v>5474</v>
      </c>
      <c r="AE1771" s="185" t="s">
        <v>5474</v>
      </c>
      <c r="AF1771" s="185" t="s">
        <v>5474</v>
      </c>
      <c r="AG1771" s="185" t="s">
        <v>5474</v>
      </c>
      <c r="AH1771" s="185" t="s">
        <v>5474</v>
      </c>
      <c r="AI1771" s="185" t="s">
        <v>5474</v>
      </c>
      <c r="AJ1771" s="185" t="s">
        <v>5474</v>
      </c>
    </row>
    <row r="1772" spans="28:36">
      <c r="AB1772" s="185">
        <v>8176</v>
      </c>
      <c r="AC1772" s="185" t="s">
        <v>1483</v>
      </c>
      <c r="AD1772" s="185" t="s">
        <v>5474</v>
      </c>
      <c r="AE1772" s="185" t="s">
        <v>5474</v>
      </c>
      <c r="AF1772" s="185" t="s">
        <v>5474</v>
      </c>
      <c r="AG1772" s="185" t="s">
        <v>5474</v>
      </c>
      <c r="AH1772" s="185" t="s">
        <v>5474</v>
      </c>
      <c r="AI1772" s="185" t="s">
        <v>5474</v>
      </c>
      <c r="AJ1772" s="185" t="s">
        <v>5474</v>
      </c>
    </row>
    <row r="1773" spans="28:36">
      <c r="AB1773" s="185">
        <v>8179</v>
      </c>
      <c r="AC1773" s="185" t="s">
        <v>4209</v>
      </c>
      <c r="AD1773" s="185" t="s">
        <v>5474</v>
      </c>
      <c r="AE1773" s="185" t="s">
        <v>5474</v>
      </c>
      <c r="AF1773" s="185" t="s">
        <v>5474</v>
      </c>
      <c r="AG1773" s="185" t="s">
        <v>5474</v>
      </c>
      <c r="AH1773" s="185" t="s">
        <v>5474</v>
      </c>
      <c r="AI1773" s="185" t="s">
        <v>5474</v>
      </c>
      <c r="AJ1773" s="185" t="s">
        <v>5474</v>
      </c>
    </row>
    <row r="1774" spans="28:36">
      <c r="AB1774" s="185">
        <v>8182</v>
      </c>
      <c r="AC1774" s="185" t="s">
        <v>1484</v>
      </c>
      <c r="AD1774" s="185" t="s">
        <v>5474</v>
      </c>
      <c r="AE1774" s="185" t="s">
        <v>5474</v>
      </c>
      <c r="AF1774" s="185" t="s">
        <v>5474</v>
      </c>
      <c r="AG1774" s="185" t="s">
        <v>5474</v>
      </c>
      <c r="AH1774" s="185" t="s">
        <v>5474</v>
      </c>
      <c r="AI1774" s="185" t="s">
        <v>5474</v>
      </c>
      <c r="AJ1774" s="185" t="s">
        <v>5474</v>
      </c>
    </row>
    <row r="1775" spans="28:36">
      <c r="AB1775" s="185">
        <v>8183</v>
      </c>
      <c r="AC1775" s="185" t="s">
        <v>1485</v>
      </c>
      <c r="AD1775" s="185" t="s">
        <v>5474</v>
      </c>
      <c r="AE1775" s="185" t="s">
        <v>5474</v>
      </c>
      <c r="AF1775" s="185" t="s">
        <v>5474</v>
      </c>
      <c r="AG1775" s="185" t="s">
        <v>5474</v>
      </c>
      <c r="AH1775" s="185" t="s">
        <v>5474</v>
      </c>
      <c r="AI1775" s="185" t="s">
        <v>5474</v>
      </c>
      <c r="AJ1775" s="185" t="s">
        <v>5474</v>
      </c>
    </row>
    <row r="1776" spans="28:36">
      <c r="AB1776" s="185">
        <v>8201</v>
      </c>
      <c r="AC1776" s="185" t="s">
        <v>1486</v>
      </c>
      <c r="AD1776" s="185" t="s">
        <v>5474</v>
      </c>
      <c r="AE1776" s="185" t="s">
        <v>5474</v>
      </c>
      <c r="AF1776" s="185" t="s">
        <v>5474</v>
      </c>
      <c r="AG1776" s="185" t="s">
        <v>5474</v>
      </c>
      <c r="AH1776" s="185" t="s">
        <v>5474</v>
      </c>
      <c r="AI1776" s="185" t="s">
        <v>5474</v>
      </c>
      <c r="AJ1776" s="185" t="s">
        <v>5474</v>
      </c>
    </row>
    <row r="1777" spans="28:36">
      <c r="AB1777" s="185">
        <v>8210</v>
      </c>
      <c r="AC1777" s="185" t="s">
        <v>1487</v>
      </c>
      <c r="AD1777" s="185" t="s">
        <v>5474</v>
      </c>
      <c r="AE1777" s="185" t="s">
        <v>5474</v>
      </c>
      <c r="AF1777" s="185" t="s">
        <v>5474</v>
      </c>
      <c r="AG1777" s="185" t="s">
        <v>5474</v>
      </c>
      <c r="AH1777" s="185" t="s">
        <v>5474</v>
      </c>
      <c r="AI1777" s="185" t="s">
        <v>5474</v>
      </c>
      <c r="AJ1777" s="185" t="s">
        <v>5474</v>
      </c>
    </row>
    <row r="1778" spans="28:36">
      <c r="AB1778" s="185">
        <v>8213</v>
      </c>
      <c r="AC1778" s="185" t="s">
        <v>1488</v>
      </c>
      <c r="AD1778" s="185" t="s">
        <v>5474</v>
      </c>
      <c r="AE1778" s="185" t="s">
        <v>5474</v>
      </c>
      <c r="AF1778" s="185" t="s">
        <v>5474</v>
      </c>
      <c r="AG1778" s="185" t="s">
        <v>5474</v>
      </c>
      <c r="AH1778" s="185" t="s">
        <v>5474</v>
      </c>
      <c r="AI1778" s="185" t="s">
        <v>5474</v>
      </c>
      <c r="AJ1778" s="185" t="s">
        <v>5474</v>
      </c>
    </row>
    <row r="1779" spans="28:36">
      <c r="AB1779" s="185">
        <v>8215</v>
      </c>
      <c r="AC1779" s="185" t="s">
        <v>1489</v>
      </c>
      <c r="AD1779" s="185" t="s">
        <v>5474</v>
      </c>
      <c r="AE1779" s="185" t="s">
        <v>5474</v>
      </c>
      <c r="AF1779" s="185" t="s">
        <v>5474</v>
      </c>
      <c r="AG1779" s="185" t="s">
        <v>5474</v>
      </c>
      <c r="AH1779" s="185" t="s">
        <v>5474</v>
      </c>
      <c r="AI1779" s="185" t="s">
        <v>5474</v>
      </c>
      <c r="AJ1779" s="185" t="s">
        <v>5474</v>
      </c>
    </row>
    <row r="1780" spans="28:36">
      <c r="AB1780" s="185">
        <v>8222</v>
      </c>
      <c r="AC1780" s="185" t="s">
        <v>1490</v>
      </c>
      <c r="AD1780" s="185" t="s">
        <v>5474</v>
      </c>
      <c r="AE1780" s="185" t="s">
        <v>5474</v>
      </c>
      <c r="AF1780" s="185" t="s">
        <v>5474</v>
      </c>
      <c r="AG1780" s="185" t="s">
        <v>5474</v>
      </c>
      <c r="AH1780" s="185" t="s">
        <v>5474</v>
      </c>
      <c r="AI1780" s="185" t="s">
        <v>5474</v>
      </c>
      <c r="AJ1780" s="185" t="s">
        <v>5474</v>
      </c>
    </row>
    <row r="1781" spans="28:36">
      <c r="AB1781" s="185">
        <v>8234</v>
      </c>
      <c r="AC1781" s="185" t="s">
        <v>1491</v>
      </c>
      <c r="AD1781" s="185" t="s">
        <v>5474</v>
      </c>
      <c r="AE1781" s="185" t="s">
        <v>5474</v>
      </c>
      <c r="AF1781" s="185" t="s">
        <v>5474</v>
      </c>
      <c r="AG1781" s="185" t="s">
        <v>5474</v>
      </c>
      <c r="AH1781" s="185" t="s">
        <v>5474</v>
      </c>
      <c r="AI1781" s="185" t="s">
        <v>5474</v>
      </c>
      <c r="AJ1781" s="185" t="s">
        <v>5474</v>
      </c>
    </row>
    <row r="1782" spans="28:36">
      <c r="AB1782" s="185">
        <v>8240</v>
      </c>
      <c r="AC1782" s="185" t="s">
        <v>1492</v>
      </c>
      <c r="AD1782" s="185" t="s">
        <v>5474</v>
      </c>
      <c r="AE1782" s="185" t="s">
        <v>5474</v>
      </c>
      <c r="AF1782" s="185" t="s">
        <v>5474</v>
      </c>
      <c r="AG1782" s="185" t="s">
        <v>5474</v>
      </c>
      <c r="AH1782" s="185" t="s">
        <v>5474</v>
      </c>
      <c r="AI1782" s="185" t="s">
        <v>5474</v>
      </c>
      <c r="AJ1782" s="185" t="s">
        <v>5474</v>
      </c>
    </row>
    <row r="1783" spans="28:36">
      <c r="AB1783" s="185">
        <v>8249</v>
      </c>
      <c r="AC1783" s="185" t="s">
        <v>1493</v>
      </c>
      <c r="AD1783" s="185" t="s">
        <v>5474</v>
      </c>
      <c r="AE1783" s="185" t="s">
        <v>5474</v>
      </c>
      <c r="AF1783" s="185" t="s">
        <v>5474</v>
      </c>
      <c r="AG1783" s="185" t="s">
        <v>5474</v>
      </c>
      <c r="AH1783" s="185" t="s">
        <v>5474</v>
      </c>
      <c r="AI1783" s="185" t="s">
        <v>5474</v>
      </c>
      <c r="AJ1783" s="185" t="s">
        <v>5474</v>
      </c>
    </row>
    <row r="1784" spans="28:36">
      <c r="AB1784" s="185">
        <v>8255</v>
      </c>
      <c r="AC1784" s="185" t="s">
        <v>1494</v>
      </c>
      <c r="AD1784" s="185" t="s">
        <v>5474</v>
      </c>
      <c r="AE1784" s="185" t="s">
        <v>5474</v>
      </c>
      <c r="AF1784" s="185" t="s">
        <v>5474</v>
      </c>
      <c r="AG1784" s="185" t="s">
        <v>5474</v>
      </c>
      <c r="AH1784" s="185" t="s">
        <v>5474</v>
      </c>
      <c r="AI1784" s="185" t="s">
        <v>5474</v>
      </c>
      <c r="AJ1784" s="185" t="s">
        <v>5474</v>
      </c>
    </row>
    <row r="1785" spans="28:36">
      <c r="AB1785" s="185">
        <v>8261</v>
      </c>
      <c r="AC1785" s="185" t="s">
        <v>1495</v>
      </c>
      <c r="AD1785" s="185" t="s">
        <v>5474</v>
      </c>
      <c r="AE1785" s="185" t="s">
        <v>5474</v>
      </c>
      <c r="AF1785" s="185" t="s">
        <v>5474</v>
      </c>
      <c r="AG1785" s="185" t="s">
        <v>5474</v>
      </c>
      <c r="AH1785" s="185" t="s">
        <v>5474</v>
      </c>
      <c r="AI1785" s="185" t="s">
        <v>5474</v>
      </c>
      <c r="AJ1785" s="185" t="s">
        <v>5474</v>
      </c>
    </row>
    <row r="1786" spans="28:36">
      <c r="AB1786" s="185">
        <v>8271</v>
      </c>
      <c r="AC1786" s="185" t="s">
        <v>1496</v>
      </c>
      <c r="AD1786" s="185" t="s">
        <v>5474</v>
      </c>
      <c r="AE1786" s="185" t="s">
        <v>5474</v>
      </c>
      <c r="AF1786" s="185" t="s">
        <v>5474</v>
      </c>
      <c r="AG1786" s="185" t="s">
        <v>5474</v>
      </c>
      <c r="AH1786" s="185" t="s">
        <v>5474</v>
      </c>
      <c r="AI1786" s="185" t="s">
        <v>5474</v>
      </c>
      <c r="AJ1786" s="185" t="s">
        <v>5474</v>
      </c>
    </row>
    <row r="1787" spans="28:36">
      <c r="AB1787" s="185">
        <v>8277</v>
      </c>
      <c r="AC1787" s="185" t="s">
        <v>1497</v>
      </c>
      <c r="AD1787" s="185" t="s">
        <v>5474</v>
      </c>
      <c r="AE1787" s="185" t="s">
        <v>5474</v>
      </c>
      <c r="AF1787" s="185" t="s">
        <v>5474</v>
      </c>
      <c r="AG1787" s="185" t="s">
        <v>5474</v>
      </c>
      <c r="AH1787" s="185" t="s">
        <v>5474</v>
      </c>
      <c r="AI1787" s="185" t="s">
        <v>5474</v>
      </c>
      <c r="AJ1787" s="185" t="s">
        <v>5474</v>
      </c>
    </row>
    <row r="1788" spans="28:36">
      <c r="AB1788" s="185">
        <v>8279</v>
      </c>
      <c r="AC1788" s="185" t="s">
        <v>1498</v>
      </c>
      <c r="AD1788" s="185" t="s">
        <v>5474</v>
      </c>
      <c r="AE1788" s="185" t="s">
        <v>5474</v>
      </c>
      <c r="AF1788" s="185" t="s">
        <v>5474</v>
      </c>
      <c r="AG1788" s="185" t="s">
        <v>5474</v>
      </c>
      <c r="AH1788" s="185" t="s">
        <v>5474</v>
      </c>
      <c r="AI1788" s="185" t="s">
        <v>5474</v>
      </c>
      <c r="AJ1788" s="185" t="s">
        <v>5474</v>
      </c>
    </row>
    <row r="1789" spans="28:36">
      <c r="AB1789" s="185">
        <v>8281</v>
      </c>
      <c r="AC1789" s="185" t="s">
        <v>4232</v>
      </c>
      <c r="AD1789" s="185" t="s">
        <v>5474</v>
      </c>
      <c r="AE1789" s="185" t="s">
        <v>5474</v>
      </c>
      <c r="AF1789" s="185" t="s">
        <v>5474</v>
      </c>
      <c r="AG1789" s="185" t="s">
        <v>5474</v>
      </c>
      <c r="AH1789" s="185" t="s">
        <v>5474</v>
      </c>
      <c r="AI1789" s="185" t="s">
        <v>5474</v>
      </c>
      <c r="AJ1789" s="185" t="s">
        <v>5474</v>
      </c>
    </row>
    <row r="1790" spans="28:36">
      <c r="AB1790" s="185">
        <v>8284</v>
      </c>
      <c r="AC1790" s="185" t="s">
        <v>4234</v>
      </c>
      <c r="AD1790" s="185" t="s">
        <v>5474</v>
      </c>
      <c r="AE1790" s="185" t="s">
        <v>5474</v>
      </c>
      <c r="AF1790" s="185" t="s">
        <v>5474</v>
      </c>
      <c r="AG1790" s="185" t="s">
        <v>5474</v>
      </c>
      <c r="AH1790" s="185" t="s">
        <v>5474</v>
      </c>
      <c r="AI1790" s="185" t="s">
        <v>5474</v>
      </c>
      <c r="AJ1790" s="185" t="s">
        <v>5474</v>
      </c>
    </row>
    <row r="1791" spans="28:36">
      <c r="AB1791" s="185">
        <v>8287</v>
      </c>
      <c r="AC1791" s="185" t="s">
        <v>1499</v>
      </c>
      <c r="AD1791" s="185" t="s">
        <v>5474</v>
      </c>
      <c r="AE1791" s="185" t="s">
        <v>5474</v>
      </c>
      <c r="AF1791" s="185" t="s">
        <v>5474</v>
      </c>
      <c r="AG1791" s="185" t="s">
        <v>5474</v>
      </c>
      <c r="AH1791" s="185" t="s">
        <v>5474</v>
      </c>
      <c r="AI1791" s="185" t="s">
        <v>5474</v>
      </c>
      <c r="AJ1791" s="185" t="s">
        <v>5474</v>
      </c>
    </row>
    <row r="1792" spans="28:36">
      <c r="AB1792" s="185">
        <v>8289</v>
      </c>
      <c r="AC1792" s="185" t="s">
        <v>1500</v>
      </c>
      <c r="AD1792" s="185" t="s">
        <v>5474</v>
      </c>
      <c r="AE1792" s="185" t="s">
        <v>5474</v>
      </c>
      <c r="AF1792" s="185" t="s">
        <v>5474</v>
      </c>
      <c r="AG1792" s="185" t="s">
        <v>5474</v>
      </c>
      <c r="AH1792" s="185" t="s">
        <v>5474</v>
      </c>
      <c r="AI1792" s="185" t="s">
        <v>5474</v>
      </c>
      <c r="AJ1792" s="185" t="s">
        <v>5474</v>
      </c>
    </row>
    <row r="1793" spans="28:36">
      <c r="AB1793" s="185">
        <v>8291</v>
      </c>
      <c r="AC1793" s="185" t="s">
        <v>1501</v>
      </c>
      <c r="AD1793" s="185" t="s">
        <v>5474</v>
      </c>
      <c r="AE1793" s="185" t="s">
        <v>5474</v>
      </c>
      <c r="AF1793" s="185" t="s">
        <v>5474</v>
      </c>
      <c r="AG1793" s="185" t="s">
        <v>5474</v>
      </c>
      <c r="AH1793" s="185" t="s">
        <v>5474</v>
      </c>
      <c r="AI1793" s="185" t="s">
        <v>5474</v>
      </c>
      <c r="AJ1793" s="185" t="s">
        <v>5474</v>
      </c>
    </row>
    <row r="1794" spans="28:36">
      <c r="AB1794" s="185">
        <v>8299</v>
      </c>
      <c r="AC1794" s="185" t="s">
        <v>1502</v>
      </c>
      <c r="AD1794" s="185" t="s">
        <v>5473</v>
      </c>
      <c r="AE1794" s="185" t="s">
        <v>5474</v>
      </c>
      <c r="AF1794" s="185" t="s">
        <v>5474</v>
      </c>
      <c r="AG1794" s="185" t="s">
        <v>5474</v>
      </c>
      <c r="AH1794" s="185" t="s">
        <v>5474</v>
      </c>
      <c r="AI1794" s="185" t="s">
        <v>5474</v>
      </c>
      <c r="AJ1794" s="185" t="s">
        <v>5473</v>
      </c>
    </row>
    <row r="1795" spans="28:36">
      <c r="AB1795" s="185">
        <v>8325</v>
      </c>
      <c r="AC1795" s="185" t="s">
        <v>4239</v>
      </c>
      <c r="AD1795" s="185" t="s">
        <v>5474</v>
      </c>
      <c r="AE1795" s="185" t="s">
        <v>5474</v>
      </c>
      <c r="AF1795" s="185" t="s">
        <v>5474</v>
      </c>
      <c r="AG1795" s="185" t="s">
        <v>5474</v>
      </c>
      <c r="AH1795" s="185" t="s">
        <v>5474</v>
      </c>
      <c r="AI1795" s="185" t="s">
        <v>5474</v>
      </c>
      <c r="AJ1795" s="185" t="s">
        <v>5474</v>
      </c>
    </row>
    <row r="1796" spans="28:36">
      <c r="AB1796" s="185">
        <v>8329</v>
      </c>
      <c r="AC1796" s="185" t="s">
        <v>4241</v>
      </c>
      <c r="AD1796" s="185" t="s">
        <v>5474</v>
      </c>
      <c r="AE1796" s="185" t="s">
        <v>5474</v>
      </c>
      <c r="AF1796" s="185" t="s">
        <v>5474</v>
      </c>
      <c r="AG1796" s="185" t="s">
        <v>5474</v>
      </c>
      <c r="AH1796" s="185" t="s">
        <v>5474</v>
      </c>
      <c r="AI1796" s="185" t="s">
        <v>5474</v>
      </c>
      <c r="AJ1796" s="185" t="s">
        <v>5474</v>
      </c>
    </row>
    <row r="1797" spans="28:36">
      <c r="AB1797" s="185">
        <v>8341</v>
      </c>
      <c r="AC1797" s="185" t="s">
        <v>1503</v>
      </c>
      <c r="AD1797" s="185" t="s">
        <v>5474</v>
      </c>
      <c r="AE1797" s="185" t="s">
        <v>5474</v>
      </c>
      <c r="AF1797" s="185" t="s">
        <v>5474</v>
      </c>
      <c r="AG1797" s="185" t="s">
        <v>5474</v>
      </c>
      <c r="AH1797" s="185" t="s">
        <v>5474</v>
      </c>
      <c r="AI1797" s="185" t="s">
        <v>5474</v>
      </c>
      <c r="AJ1797" s="185" t="s">
        <v>5474</v>
      </c>
    </row>
    <row r="1798" spans="28:36">
      <c r="AB1798" s="185">
        <v>8342</v>
      </c>
      <c r="AC1798" s="185" t="s">
        <v>4244</v>
      </c>
      <c r="AD1798" s="185" t="s">
        <v>5474</v>
      </c>
      <c r="AE1798" s="185" t="s">
        <v>5474</v>
      </c>
      <c r="AF1798" s="185" t="s">
        <v>5474</v>
      </c>
      <c r="AG1798" s="185" t="s">
        <v>5474</v>
      </c>
      <c r="AH1798" s="185" t="s">
        <v>5474</v>
      </c>
      <c r="AI1798" s="185" t="s">
        <v>5474</v>
      </c>
      <c r="AJ1798" s="185" t="s">
        <v>5474</v>
      </c>
    </row>
    <row r="1799" spans="28:36">
      <c r="AB1799" s="185">
        <v>8349</v>
      </c>
      <c r="AC1799" s="185" t="s">
        <v>1504</v>
      </c>
      <c r="AD1799" s="185" t="s">
        <v>5474</v>
      </c>
      <c r="AE1799" s="185" t="s">
        <v>5474</v>
      </c>
      <c r="AF1799" s="185" t="s">
        <v>5474</v>
      </c>
      <c r="AG1799" s="185" t="s">
        <v>5474</v>
      </c>
      <c r="AH1799" s="185" t="s">
        <v>5474</v>
      </c>
      <c r="AI1799" s="185" t="s">
        <v>5474</v>
      </c>
      <c r="AJ1799" s="185" t="s">
        <v>5474</v>
      </c>
    </row>
    <row r="1800" spans="28:36">
      <c r="AB1800" s="185">
        <v>8351</v>
      </c>
      <c r="AC1800" s="185" t="s">
        <v>5412</v>
      </c>
      <c r="AD1800" s="185" t="s">
        <v>5474</v>
      </c>
      <c r="AE1800" s="185" t="s">
        <v>5474</v>
      </c>
      <c r="AF1800" s="185" t="s">
        <v>5474</v>
      </c>
      <c r="AG1800" s="185" t="s">
        <v>5474</v>
      </c>
      <c r="AH1800" s="185" t="s">
        <v>5474</v>
      </c>
      <c r="AI1800" s="185" t="s">
        <v>5474</v>
      </c>
      <c r="AJ1800" s="185" t="s">
        <v>5474</v>
      </c>
    </row>
    <row r="1801" spans="28:36">
      <c r="AB1801" s="185">
        <v>8354</v>
      </c>
      <c r="AC1801" s="185" t="s">
        <v>1505</v>
      </c>
      <c r="AD1801" s="185" t="s">
        <v>5474</v>
      </c>
      <c r="AE1801" s="185" t="s">
        <v>5474</v>
      </c>
      <c r="AF1801" s="185" t="s">
        <v>5474</v>
      </c>
      <c r="AG1801" s="185" t="s">
        <v>5474</v>
      </c>
      <c r="AH1801" s="185" t="s">
        <v>5474</v>
      </c>
      <c r="AI1801" s="185" t="s">
        <v>5474</v>
      </c>
      <c r="AJ1801" s="185" t="s">
        <v>5474</v>
      </c>
    </row>
    <row r="1802" spans="28:36">
      <c r="AB1802" s="185">
        <v>8358</v>
      </c>
      <c r="AC1802" s="185" t="s">
        <v>1506</v>
      </c>
      <c r="AD1802" s="185" t="s">
        <v>5474</v>
      </c>
      <c r="AE1802" s="185" t="s">
        <v>5474</v>
      </c>
      <c r="AF1802" s="185" t="s">
        <v>5474</v>
      </c>
      <c r="AG1802" s="185" t="s">
        <v>5474</v>
      </c>
      <c r="AH1802" s="185" t="s">
        <v>5474</v>
      </c>
      <c r="AI1802" s="185" t="s">
        <v>5474</v>
      </c>
      <c r="AJ1802" s="185" t="s">
        <v>5474</v>
      </c>
    </row>
    <row r="1803" spans="28:36">
      <c r="AB1803" s="185">
        <v>8359</v>
      </c>
      <c r="AC1803" s="185" t="s">
        <v>4248</v>
      </c>
      <c r="AD1803" s="185" t="s">
        <v>5474</v>
      </c>
      <c r="AE1803" s="185" t="s">
        <v>5474</v>
      </c>
      <c r="AF1803" s="185" t="s">
        <v>5474</v>
      </c>
      <c r="AG1803" s="185" t="s">
        <v>5474</v>
      </c>
      <c r="AH1803" s="185" t="s">
        <v>5474</v>
      </c>
      <c r="AI1803" s="185" t="s">
        <v>5474</v>
      </c>
      <c r="AJ1803" s="185" t="s">
        <v>5474</v>
      </c>
    </row>
    <row r="1804" spans="28:36">
      <c r="AB1804" s="185">
        <v>8367</v>
      </c>
      <c r="AC1804" s="185" t="s">
        <v>4250</v>
      </c>
      <c r="AD1804" s="185" t="s">
        <v>5474</v>
      </c>
      <c r="AE1804" s="185" t="s">
        <v>5474</v>
      </c>
      <c r="AF1804" s="185" t="s">
        <v>5474</v>
      </c>
      <c r="AG1804" s="185" t="s">
        <v>5474</v>
      </c>
      <c r="AH1804" s="185" t="s">
        <v>5474</v>
      </c>
      <c r="AI1804" s="185" t="s">
        <v>5474</v>
      </c>
      <c r="AJ1804" s="185" t="s">
        <v>5474</v>
      </c>
    </row>
    <row r="1805" spans="28:36">
      <c r="AB1805" s="185">
        <v>8374</v>
      </c>
      <c r="AC1805" s="185" t="s">
        <v>1507</v>
      </c>
      <c r="AD1805" s="185" t="s">
        <v>5474</v>
      </c>
      <c r="AE1805" s="185" t="s">
        <v>5474</v>
      </c>
      <c r="AF1805" s="185" t="s">
        <v>5474</v>
      </c>
      <c r="AG1805" s="185" t="s">
        <v>5474</v>
      </c>
      <c r="AH1805" s="185" t="s">
        <v>5474</v>
      </c>
      <c r="AI1805" s="185" t="s">
        <v>5474</v>
      </c>
      <c r="AJ1805" s="185" t="s">
        <v>5474</v>
      </c>
    </row>
    <row r="1806" spans="28:36">
      <c r="AB1806" s="185">
        <v>8383</v>
      </c>
      <c r="AC1806" s="185" t="s">
        <v>1508</v>
      </c>
      <c r="AD1806" s="185" t="s">
        <v>5474</v>
      </c>
      <c r="AE1806" s="185" t="s">
        <v>5474</v>
      </c>
      <c r="AF1806" s="185" t="s">
        <v>5474</v>
      </c>
      <c r="AG1806" s="185" t="s">
        <v>5474</v>
      </c>
      <c r="AH1806" s="185" t="s">
        <v>5474</v>
      </c>
      <c r="AI1806" s="185" t="s">
        <v>5474</v>
      </c>
      <c r="AJ1806" s="185" t="s">
        <v>5474</v>
      </c>
    </row>
    <row r="1807" spans="28:36">
      <c r="AB1807" s="185">
        <v>8390</v>
      </c>
      <c r="AC1807" s="185" t="s">
        <v>1509</v>
      </c>
      <c r="AD1807" s="185" t="s">
        <v>5474</v>
      </c>
      <c r="AE1807" s="185" t="s">
        <v>5474</v>
      </c>
      <c r="AF1807" s="185" t="s">
        <v>5474</v>
      </c>
      <c r="AG1807" s="185" t="s">
        <v>5474</v>
      </c>
      <c r="AH1807" s="185" t="s">
        <v>5474</v>
      </c>
      <c r="AI1807" s="185" t="s">
        <v>5474</v>
      </c>
      <c r="AJ1807" s="185" t="s">
        <v>5474</v>
      </c>
    </row>
    <row r="1808" spans="28:36">
      <c r="AB1808" s="185">
        <v>8401</v>
      </c>
      <c r="AC1808" s="185" t="s">
        <v>1510</v>
      </c>
      <c r="AD1808" s="185" t="s">
        <v>5474</v>
      </c>
      <c r="AE1808" s="185" t="s">
        <v>5474</v>
      </c>
      <c r="AF1808" s="185" t="s">
        <v>5474</v>
      </c>
      <c r="AG1808" s="185" t="s">
        <v>5474</v>
      </c>
      <c r="AH1808" s="185" t="s">
        <v>5474</v>
      </c>
      <c r="AI1808" s="185" t="s">
        <v>5474</v>
      </c>
      <c r="AJ1808" s="185" t="s">
        <v>5474</v>
      </c>
    </row>
    <row r="1809" spans="28:36">
      <c r="AB1809" s="185">
        <v>8403</v>
      </c>
      <c r="AC1809" s="185" t="s">
        <v>1511</v>
      </c>
      <c r="AD1809" s="185" t="s">
        <v>5474</v>
      </c>
      <c r="AE1809" s="185" t="s">
        <v>5474</v>
      </c>
      <c r="AF1809" s="185" t="s">
        <v>5474</v>
      </c>
      <c r="AG1809" s="185" t="s">
        <v>5474</v>
      </c>
      <c r="AH1809" s="185" t="s">
        <v>5474</v>
      </c>
      <c r="AI1809" s="185" t="s">
        <v>5474</v>
      </c>
      <c r="AJ1809" s="185" t="s">
        <v>5474</v>
      </c>
    </row>
    <row r="1810" spans="28:36">
      <c r="AB1810" s="185">
        <v>8404</v>
      </c>
      <c r="AC1810" s="185" t="s">
        <v>1512</v>
      </c>
      <c r="AD1810" s="185" t="s">
        <v>5474</v>
      </c>
      <c r="AE1810" s="185" t="s">
        <v>5474</v>
      </c>
      <c r="AF1810" s="185" t="s">
        <v>5474</v>
      </c>
      <c r="AG1810" s="185" t="s">
        <v>5474</v>
      </c>
      <c r="AH1810" s="185" t="s">
        <v>5474</v>
      </c>
      <c r="AI1810" s="185" t="s">
        <v>5474</v>
      </c>
      <c r="AJ1810" s="185" t="s">
        <v>5474</v>
      </c>
    </row>
    <row r="1811" spans="28:36">
      <c r="AB1811" s="185">
        <v>8406</v>
      </c>
      <c r="AC1811" s="185" t="s">
        <v>1513</v>
      </c>
      <c r="AD1811" s="185" t="s">
        <v>5474</v>
      </c>
      <c r="AE1811" s="185" t="s">
        <v>5474</v>
      </c>
      <c r="AF1811" s="185" t="s">
        <v>5474</v>
      </c>
      <c r="AG1811" s="185" t="s">
        <v>5474</v>
      </c>
      <c r="AH1811" s="185" t="s">
        <v>5474</v>
      </c>
      <c r="AI1811" s="185" t="s">
        <v>5474</v>
      </c>
      <c r="AJ1811" s="185" t="s">
        <v>5474</v>
      </c>
    </row>
    <row r="1812" spans="28:36">
      <c r="AB1812" s="185">
        <v>8409</v>
      </c>
      <c r="AC1812" s="185" t="s">
        <v>1514</v>
      </c>
      <c r="AD1812" s="185" t="s">
        <v>5474</v>
      </c>
      <c r="AE1812" s="185" t="s">
        <v>5474</v>
      </c>
      <c r="AF1812" s="185" t="s">
        <v>5474</v>
      </c>
      <c r="AG1812" s="185" t="s">
        <v>5474</v>
      </c>
      <c r="AH1812" s="185" t="s">
        <v>5474</v>
      </c>
      <c r="AI1812" s="185" t="s">
        <v>5474</v>
      </c>
      <c r="AJ1812" s="185" t="s">
        <v>5474</v>
      </c>
    </row>
    <row r="1813" spans="28:36">
      <c r="AB1813" s="185">
        <v>8410</v>
      </c>
      <c r="AC1813" s="185" t="s">
        <v>1515</v>
      </c>
      <c r="AD1813" s="185" t="s">
        <v>5474</v>
      </c>
      <c r="AE1813" s="185" t="s">
        <v>5474</v>
      </c>
      <c r="AF1813" s="185" t="s">
        <v>5474</v>
      </c>
      <c r="AG1813" s="185" t="s">
        <v>5474</v>
      </c>
      <c r="AH1813" s="185" t="s">
        <v>5474</v>
      </c>
      <c r="AI1813" s="185" t="s">
        <v>5474</v>
      </c>
      <c r="AJ1813" s="185" t="s">
        <v>5474</v>
      </c>
    </row>
    <row r="1814" spans="28:36">
      <c r="AB1814" s="185">
        <v>8411</v>
      </c>
      <c r="AC1814" s="185" t="s">
        <v>1516</v>
      </c>
      <c r="AD1814" s="185" t="s">
        <v>5474</v>
      </c>
      <c r="AE1814" s="185" t="s">
        <v>5474</v>
      </c>
      <c r="AF1814" s="185" t="s">
        <v>5474</v>
      </c>
      <c r="AG1814" s="185" t="s">
        <v>5474</v>
      </c>
      <c r="AH1814" s="185" t="s">
        <v>5474</v>
      </c>
      <c r="AI1814" s="185" t="s">
        <v>5474</v>
      </c>
      <c r="AJ1814" s="185" t="s">
        <v>5474</v>
      </c>
    </row>
    <row r="1815" spans="28:36">
      <c r="AB1815" s="185">
        <v>8415</v>
      </c>
      <c r="AC1815" s="185" t="s">
        <v>1517</v>
      </c>
      <c r="AD1815" s="185" t="s">
        <v>5474</v>
      </c>
      <c r="AE1815" s="185" t="s">
        <v>5474</v>
      </c>
      <c r="AF1815" s="185" t="s">
        <v>5474</v>
      </c>
      <c r="AG1815" s="185" t="s">
        <v>5474</v>
      </c>
      <c r="AH1815" s="185" t="s">
        <v>5474</v>
      </c>
      <c r="AI1815" s="185" t="s">
        <v>5474</v>
      </c>
      <c r="AJ1815" s="185" t="s">
        <v>5474</v>
      </c>
    </row>
    <row r="1816" spans="28:36">
      <c r="AB1816" s="185">
        <v>8416</v>
      </c>
      <c r="AC1816" s="185" t="s">
        <v>1518</v>
      </c>
      <c r="AD1816" s="185" t="s">
        <v>5474</v>
      </c>
      <c r="AE1816" s="185" t="s">
        <v>5474</v>
      </c>
      <c r="AF1816" s="185" t="s">
        <v>5474</v>
      </c>
      <c r="AG1816" s="185" t="s">
        <v>5474</v>
      </c>
      <c r="AH1816" s="185" t="s">
        <v>5474</v>
      </c>
      <c r="AI1816" s="185" t="s">
        <v>5474</v>
      </c>
      <c r="AJ1816" s="185" t="s">
        <v>5474</v>
      </c>
    </row>
    <row r="1817" spans="28:36">
      <c r="AB1817" s="185">
        <v>8418</v>
      </c>
      <c r="AC1817" s="185" t="s">
        <v>1519</v>
      </c>
      <c r="AD1817" s="185" t="s">
        <v>5474</v>
      </c>
      <c r="AE1817" s="185" t="s">
        <v>5474</v>
      </c>
      <c r="AF1817" s="185" t="s">
        <v>5474</v>
      </c>
      <c r="AG1817" s="185" t="s">
        <v>5474</v>
      </c>
      <c r="AH1817" s="185" t="s">
        <v>5474</v>
      </c>
      <c r="AI1817" s="185" t="s">
        <v>5474</v>
      </c>
      <c r="AJ1817" s="185" t="s">
        <v>5474</v>
      </c>
    </row>
    <row r="1818" spans="28:36">
      <c r="AB1818" s="185">
        <v>8420</v>
      </c>
      <c r="AC1818" s="185" t="s">
        <v>1520</v>
      </c>
      <c r="AD1818" s="185" t="s">
        <v>5474</v>
      </c>
      <c r="AE1818" s="185" t="s">
        <v>5474</v>
      </c>
      <c r="AF1818" s="185" t="s">
        <v>5474</v>
      </c>
      <c r="AG1818" s="185" t="s">
        <v>5474</v>
      </c>
      <c r="AH1818" s="185" t="s">
        <v>5474</v>
      </c>
      <c r="AI1818" s="185" t="s">
        <v>5474</v>
      </c>
      <c r="AJ1818" s="185" t="s">
        <v>5474</v>
      </c>
    </row>
    <row r="1819" spans="28:36">
      <c r="AB1819" s="185">
        <v>8421</v>
      </c>
      <c r="AC1819" s="185" t="s">
        <v>1521</v>
      </c>
      <c r="AD1819" s="185" t="s">
        <v>5474</v>
      </c>
      <c r="AE1819" s="185" t="s">
        <v>5474</v>
      </c>
      <c r="AF1819" s="185" t="s">
        <v>5474</v>
      </c>
      <c r="AG1819" s="185" t="s">
        <v>5474</v>
      </c>
      <c r="AH1819" s="185" t="s">
        <v>5474</v>
      </c>
      <c r="AI1819" s="185" t="s">
        <v>5474</v>
      </c>
      <c r="AJ1819" s="185" t="s">
        <v>5474</v>
      </c>
    </row>
    <row r="1820" spans="28:36">
      <c r="AB1820" s="185">
        <v>8422</v>
      </c>
      <c r="AC1820" s="185" t="s">
        <v>1522</v>
      </c>
      <c r="AD1820" s="185" t="s">
        <v>5474</v>
      </c>
      <c r="AE1820" s="185" t="s">
        <v>5474</v>
      </c>
      <c r="AF1820" s="185" t="s">
        <v>5474</v>
      </c>
      <c r="AG1820" s="185" t="s">
        <v>5474</v>
      </c>
      <c r="AH1820" s="185" t="s">
        <v>5474</v>
      </c>
      <c r="AI1820" s="185" t="s">
        <v>5474</v>
      </c>
      <c r="AJ1820" s="185" t="s">
        <v>5474</v>
      </c>
    </row>
    <row r="1821" spans="28:36">
      <c r="AB1821" s="185">
        <v>8423</v>
      </c>
      <c r="AC1821" s="185" t="s">
        <v>1523</v>
      </c>
      <c r="AD1821" s="185" t="s">
        <v>5474</v>
      </c>
      <c r="AE1821" s="185" t="s">
        <v>5474</v>
      </c>
      <c r="AF1821" s="185" t="s">
        <v>5474</v>
      </c>
      <c r="AG1821" s="185" t="s">
        <v>5474</v>
      </c>
      <c r="AH1821" s="185" t="s">
        <v>5474</v>
      </c>
      <c r="AI1821" s="185" t="s">
        <v>5474</v>
      </c>
      <c r="AJ1821" s="185" t="s">
        <v>5474</v>
      </c>
    </row>
    <row r="1822" spans="28:36">
      <c r="AB1822" s="185">
        <v>8424</v>
      </c>
      <c r="AC1822" s="185" t="s">
        <v>1524</v>
      </c>
      <c r="AD1822" s="185" t="s">
        <v>5474</v>
      </c>
      <c r="AE1822" s="185" t="s">
        <v>5474</v>
      </c>
      <c r="AF1822" s="185" t="s">
        <v>5474</v>
      </c>
      <c r="AG1822" s="185" t="s">
        <v>5474</v>
      </c>
      <c r="AH1822" s="185" t="s">
        <v>5474</v>
      </c>
      <c r="AI1822" s="185" t="s">
        <v>5474</v>
      </c>
      <c r="AJ1822" s="185" t="s">
        <v>5474</v>
      </c>
    </row>
    <row r="1823" spans="28:36">
      <c r="AB1823" s="185">
        <v>8426</v>
      </c>
      <c r="AC1823" s="185" t="s">
        <v>1525</v>
      </c>
      <c r="AD1823" s="185" t="s">
        <v>5474</v>
      </c>
      <c r="AE1823" s="185" t="s">
        <v>5474</v>
      </c>
      <c r="AF1823" s="185" t="s">
        <v>5474</v>
      </c>
      <c r="AG1823" s="185" t="s">
        <v>5474</v>
      </c>
      <c r="AH1823" s="185" t="s">
        <v>5474</v>
      </c>
      <c r="AI1823" s="185" t="s">
        <v>5474</v>
      </c>
      <c r="AJ1823" s="185" t="s">
        <v>5474</v>
      </c>
    </row>
    <row r="1824" spans="28:36">
      <c r="AB1824" s="185">
        <v>8427</v>
      </c>
      <c r="AC1824" s="185" t="s">
        <v>1526</v>
      </c>
      <c r="AD1824" s="185" t="s">
        <v>5474</v>
      </c>
      <c r="AE1824" s="185" t="s">
        <v>5474</v>
      </c>
      <c r="AF1824" s="185" t="s">
        <v>5474</v>
      </c>
      <c r="AG1824" s="185" t="s">
        <v>5474</v>
      </c>
      <c r="AH1824" s="185" t="s">
        <v>5474</v>
      </c>
      <c r="AI1824" s="185" t="s">
        <v>5474</v>
      </c>
      <c r="AJ1824" s="185" t="s">
        <v>5474</v>
      </c>
    </row>
    <row r="1825" spans="28:36">
      <c r="AB1825" s="185">
        <v>8429</v>
      </c>
      <c r="AC1825" s="185" t="s">
        <v>1527</v>
      </c>
      <c r="AD1825" s="185" t="s">
        <v>5474</v>
      </c>
      <c r="AE1825" s="185" t="s">
        <v>5474</v>
      </c>
      <c r="AF1825" s="185" t="s">
        <v>5474</v>
      </c>
      <c r="AG1825" s="185" t="s">
        <v>5474</v>
      </c>
      <c r="AH1825" s="185" t="s">
        <v>5474</v>
      </c>
      <c r="AI1825" s="185" t="s">
        <v>5474</v>
      </c>
      <c r="AJ1825" s="185" t="s">
        <v>5474</v>
      </c>
    </row>
    <row r="1826" spans="28:36">
      <c r="AB1826" s="185">
        <v>8431</v>
      </c>
      <c r="AC1826" s="185" t="s">
        <v>1528</v>
      </c>
      <c r="AD1826" s="185" t="s">
        <v>5474</v>
      </c>
      <c r="AE1826" s="185" t="s">
        <v>5474</v>
      </c>
      <c r="AF1826" s="185" t="s">
        <v>5474</v>
      </c>
      <c r="AG1826" s="185" t="s">
        <v>5474</v>
      </c>
      <c r="AH1826" s="185" t="s">
        <v>5474</v>
      </c>
      <c r="AI1826" s="185" t="s">
        <v>5474</v>
      </c>
      <c r="AJ1826" s="185" t="s">
        <v>5474</v>
      </c>
    </row>
    <row r="1827" spans="28:36">
      <c r="AB1827" s="185">
        <v>8432</v>
      </c>
      <c r="AC1827" s="185" t="s">
        <v>1529</v>
      </c>
      <c r="AD1827" s="185" t="s">
        <v>5474</v>
      </c>
      <c r="AE1827" s="185" t="s">
        <v>5474</v>
      </c>
      <c r="AF1827" s="185" t="s">
        <v>5474</v>
      </c>
      <c r="AG1827" s="185" t="s">
        <v>5474</v>
      </c>
      <c r="AH1827" s="185" t="s">
        <v>5474</v>
      </c>
      <c r="AI1827" s="185" t="s">
        <v>5474</v>
      </c>
      <c r="AJ1827" s="185" t="s">
        <v>5474</v>
      </c>
    </row>
    <row r="1828" spans="28:36">
      <c r="AB1828" s="185">
        <v>8433</v>
      </c>
      <c r="AC1828" s="185" t="s">
        <v>1530</v>
      </c>
      <c r="AD1828" s="185" t="s">
        <v>5474</v>
      </c>
      <c r="AE1828" s="185" t="s">
        <v>5474</v>
      </c>
      <c r="AF1828" s="185" t="s">
        <v>5474</v>
      </c>
      <c r="AG1828" s="185" t="s">
        <v>5474</v>
      </c>
      <c r="AH1828" s="185" t="s">
        <v>5474</v>
      </c>
      <c r="AI1828" s="185" t="s">
        <v>5474</v>
      </c>
      <c r="AJ1828" s="185" t="s">
        <v>5474</v>
      </c>
    </row>
    <row r="1829" spans="28:36">
      <c r="AB1829" s="185">
        <v>8435</v>
      </c>
      <c r="AC1829" s="185" t="s">
        <v>1531</v>
      </c>
      <c r="AD1829" s="185" t="s">
        <v>5474</v>
      </c>
      <c r="AE1829" s="185" t="s">
        <v>5474</v>
      </c>
      <c r="AF1829" s="185" t="s">
        <v>5474</v>
      </c>
      <c r="AG1829" s="185" t="s">
        <v>5474</v>
      </c>
      <c r="AH1829" s="185" t="s">
        <v>5474</v>
      </c>
      <c r="AI1829" s="185" t="s">
        <v>5474</v>
      </c>
      <c r="AJ1829" s="185" t="s">
        <v>5474</v>
      </c>
    </row>
    <row r="1830" spans="28:36">
      <c r="AB1830" s="185">
        <v>8436</v>
      </c>
      <c r="AC1830" s="185" t="s">
        <v>1532</v>
      </c>
      <c r="AD1830" s="185" t="s">
        <v>5474</v>
      </c>
      <c r="AE1830" s="185" t="s">
        <v>5474</v>
      </c>
      <c r="AF1830" s="185" t="s">
        <v>5474</v>
      </c>
      <c r="AG1830" s="185" t="s">
        <v>5474</v>
      </c>
      <c r="AH1830" s="185" t="s">
        <v>5474</v>
      </c>
      <c r="AI1830" s="185" t="s">
        <v>5474</v>
      </c>
      <c r="AJ1830" s="185" t="s">
        <v>5474</v>
      </c>
    </row>
    <row r="1831" spans="28:36">
      <c r="AB1831" s="185">
        <v>8437</v>
      </c>
      <c r="AC1831" s="185" t="s">
        <v>1533</v>
      </c>
      <c r="AD1831" s="185" t="s">
        <v>5474</v>
      </c>
      <c r="AE1831" s="185" t="s">
        <v>5474</v>
      </c>
      <c r="AF1831" s="185" t="s">
        <v>5474</v>
      </c>
      <c r="AG1831" s="185" t="s">
        <v>5474</v>
      </c>
      <c r="AH1831" s="185" t="s">
        <v>5474</v>
      </c>
      <c r="AI1831" s="185" t="s">
        <v>5474</v>
      </c>
      <c r="AJ1831" s="185" t="s">
        <v>5474</v>
      </c>
    </row>
    <row r="1832" spans="28:36">
      <c r="AB1832" s="185">
        <v>8438</v>
      </c>
      <c r="AC1832" s="185" t="s">
        <v>4290</v>
      </c>
      <c r="AD1832" s="185" t="s">
        <v>5474</v>
      </c>
      <c r="AE1832" s="185" t="s">
        <v>5474</v>
      </c>
      <c r="AF1832" s="185" t="s">
        <v>5474</v>
      </c>
      <c r="AG1832" s="185" t="s">
        <v>5474</v>
      </c>
      <c r="AH1832" s="185" t="s">
        <v>5474</v>
      </c>
      <c r="AI1832" s="185" t="s">
        <v>5474</v>
      </c>
      <c r="AJ1832" s="185" t="s">
        <v>5474</v>
      </c>
    </row>
    <row r="1833" spans="28:36">
      <c r="AB1833" s="185">
        <v>8440</v>
      </c>
      <c r="AC1833" s="185" t="s">
        <v>4685</v>
      </c>
      <c r="AD1833" s="185" t="s">
        <v>5474</v>
      </c>
      <c r="AE1833" s="185" t="s">
        <v>5474</v>
      </c>
      <c r="AF1833" s="185" t="s">
        <v>5474</v>
      </c>
      <c r="AG1833" s="185" t="s">
        <v>5474</v>
      </c>
      <c r="AH1833" s="185" t="s">
        <v>5474</v>
      </c>
      <c r="AI1833" s="185" t="s">
        <v>5474</v>
      </c>
      <c r="AJ1833" s="185" t="s">
        <v>5474</v>
      </c>
    </row>
    <row r="1834" spans="28:36">
      <c r="AB1834" s="185">
        <v>8442</v>
      </c>
      <c r="AC1834" s="185" t="s">
        <v>1534</v>
      </c>
      <c r="AD1834" s="185" t="s">
        <v>5474</v>
      </c>
      <c r="AE1834" s="185" t="s">
        <v>5474</v>
      </c>
      <c r="AF1834" s="185" t="s">
        <v>5474</v>
      </c>
      <c r="AG1834" s="185" t="s">
        <v>5474</v>
      </c>
      <c r="AH1834" s="185" t="s">
        <v>5474</v>
      </c>
      <c r="AI1834" s="185" t="s">
        <v>5474</v>
      </c>
      <c r="AJ1834" s="185" t="s">
        <v>5474</v>
      </c>
    </row>
    <row r="1835" spans="28:36">
      <c r="AB1835" s="185">
        <v>8443</v>
      </c>
      <c r="AC1835" s="185" t="s">
        <v>1535</v>
      </c>
      <c r="AD1835" s="185" t="s">
        <v>5474</v>
      </c>
      <c r="AE1835" s="185" t="s">
        <v>5474</v>
      </c>
      <c r="AF1835" s="185" t="s">
        <v>5474</v>
      </c>
      <c r="AG1835" s="185" t="s">
        <v>5474</v>
      </c>
      <c r="AH1835" s="185" t="s">
        <v>5474</v>
      </c>
      <c r="AI1835" s="185" t="s">
        <v>5474</v>
      </c>
      <c r="AJ1835" s="185" t="s">
        <v>5474</v>
      </c>
    </row>
    <row r="1836" spans="28:36">
      <c r="AB1836" s="185">
        <v>8444</v>
      </c>
      <c r="AC1836" s="185" t="s">
        <v>1536</v>
      </c>
      <c r="AD1836" s="185" t="s">
        <v>5474</v>
      </c>
      <c r="AE1836" s="185" t="s">
        <v>5474</v>
      </c>
      <c r="AF1836" s="185" t="s">
        <v>5474</v>
      </c>
      <c r="AG1836" s="185" t="s">
        <v>5474</v>
      </c>
      <c r="AH1836" s="185" t="s">
        <v>5474</v>
      </c>
      <c r="AI1836" s="185" t="s">
        <v>5474</v>
      </c>
      <c r="AJ1836" s="185" t="s">
        <v>5474</v>
      </c>
    </row>
    <row r="1837" spans="28:36">
      <c r="AB1837" s="185">
        <v>8446</v>
      </c>
      <c r="AC1837" s="185" t="s">
        <v>1537</v>
      </c>
      <c r="AD1837" s="185" t="s">
        <v>5474</v>
      </c>
      <c r="AE1837" s="185" t="s">
        <v>5474</v>
      </c>
      <c r="AF1837" s="185" t="s">
        <v>5474</v>
      </c>
      <c r="AG1837" s="185" t="s">
        <v>5474</v>
      </c>
      <c r="AH1837" s="185" t="s">
        <v>5474</v>
      </c>
      <c r="AI1837" s="185" t="s">
        <v>5474</v>
      </c>
      <c r="AJ1837" s="185" t="s">
        <v>5474</v>
      </c>
    </row>
    <row r="1838" spans="28:36">
      <c r="AB1838" s="185">
        <v>8450</v>
      </c>
      <c r="AC1838" s="185" t="s">
        <v>1538</v>
      </c>
      <c r="AD1838" s="185" t="s">
        <v>5474</v>
      </c>
      <c r="AE1838" s="185" t="s">
        <v>5474</v>
      </c>
      <c r="AF1838" s="185" t="s">
        <v>5474</v>
      </c>
      <c r="AG1838" s="185" t="s">
        <v>5474</v>
      </c>
      <c r="AH1838" s="185" t="s">
        <v>5474</v>
      </c>
      <c r="AI1838" s="185" t="s">
        <v>5474</v>
      </c>
      <c r="AJ1838" s="185" t="s">
        <v>5474</v>
      </c>
    </row>
    <row r="1839" spans="28:36">
      <c r="AB1839" s="185">
        <v>8454</v>
      </c>
      <c r="AC1839" s="185" t="s">
        <v>1539</v>
      </c>
      <c r="AD1839" s="185" t="s">
        <v>5474</v>
      </c>
      <c r="AE1839" s="185" t="s">
        <v>5474</v>
      </c>
      <c r="AF1839" s="185" t="s">
        <v>5474</v>
      </c>
      <c r="AG1839" s="185" t="s">
        <v>5474</v>
      </c>
      <c r="AH1839" s="185" t="s">
        <v>5474</v>
      </c>
      <c r="AI1839" s="185" t="s">
        <v>5474</v>
      </c>
      <c r="AJ1839" s="185" t="s">
        <v>5474</v>
      </c>
    </row>
    <row r="1840" spans="28:36">
      <c r="AB1840" s="185">
        <v>8455</v>
      </c>
      <c r="AC1840" s="185" t="s">
        <v>1540</v>
      </c>
      <c r="AD1840" s="185" t="s">
        <v>5474</v>
      </c>
      <c r="AE1840" s="185" t="s">
        <v>5474</v>
      </c>
      <c r="AF1840" s="185" t="s">
        <v>5474</v>
      </c>
      <c r="AG1840" s="185" t="s">
        <v>5474</v>
      </c>
      <c r="AH1840" s="185" t="s">
        <v>5474</v>
      </c>
      <c r="AI1840" s="185" t="s">
        <v>5474</v>
      </c>
      <c r="AJ1840" s="185" t="s">
        <v>5474</v>
      </c>
    </row>
    <row r="1841" spans="28:36">
      <c r="AB1841" s="185">
        <v>8458</v>
      </c>
      <c r="AC1841" s="185" t="s">
        <v>4301</v>
      </c>
      <c r="AD1841" s="185" t="s">
        <v>5474</v>
      </c>
      <c r="AE1841" s="185" t="s">
        <v>5474</v>
      </c>
      <c r="AF1841" s="185" t="s">
        <v>5474</v>
      </c>
      <c r="AG1841" s="185" t="s">
        <v>5474</v>
      </c>
      <c r="AH1841" s="185" t="s">
        <v>5474</v>
      </c>
      <c r="AI1841" s="185" t="s">
        <v>5474</v>
      </c>
      <c r="AJ1841" s="185" t="s">
        <v>5474</v>
      </c>
    </row>
    <row r="1842" spans="28:36">
      <c r="AB1842" s="185">
        <v>8462</v>
      </c>
      <c r="AC1842" s="185" t="s">
        <v>1541</v>
      </c>
      <c r="AD1842" s="185" t="s">
        <v>5474</v>
      </c>
      <c r="AE1842" s="185" t="s">
        <v>5474</v>
      </c>
      <c r="AF1842" s="185" t="s">
        <v>5474</v>
      </c>
      <c r="AG1842" s="185" t="s">
        <v>5474</v>
      </c>
      <c r="AH1842" s="185" t="s">
        <v>5474</v>
      </c>
      <c r="AI1842" s="185" t="s">
        <v>5474</v>
      </c>
      <c r="AJ1842" s="185" t="s">
        <v>5474</v>
      </c>
    </row>
    <row r="1843" spans="28:36">
      <c r="AB1843" s="185">
        <v>8463</v>
      </c>
      <c r="AC1843" s="185" t="s">
        <v>1542</v>
      </c>
      <c r="AD1843" s="185" t="s">
        <v>5474</v>
      </c>
      <c r="AE1843" s="185" t="s">
        <v>5474</v>
      </c>
      <c r="AF1843" s="185" t="s">
        <v>5474</v>
      </c>
      <c r="AG1843" s="185" t="s">
        <v>5474</v>
      </c>
      <c r="AH1843" s="185" t="s">
        <v>5474</v>
      </c>
      <c r="AI1843" s="185" t="s">
        <v>5474</v>
      </c>
      <c r="AJ1843" s="185" t="s">
        <v>5474</v>
      </c>
    </row>
    <row r="1844" spans="28:36">
      <c r="AB1844" s="185">
        <v>8464</v>
      </c>
      <c r="AC1844" s="185" t="s">
        <v>1543</v>
      </c>
      <c r="AD1844" s="185" t="s">
        <v>5473</v>
      </c>
      <c r="AE1844" s="185" t="s">
        <v>5474</v>
      </c>
      <c r="AF1844" s="185" t="s">
        <v>5474</v>
      </c>
      <c r="AG1844" s="185" t="s">
        <v>5474</v>
      </c>
      <c r="AH1844" s="185" t="s">
        <v>5474</v>
      </c>
      <c r="AI1844" s="185" t="s">
        <v>5474</v>
      </c>
      <c r="AJ1844" s="185" t="s">
        <v>5473</v>
      </c>
    </row>
    <row r="1845" spans="28:36">
      <c r="AB1845" s="185">
        <v>8465</v>
      </c>
      <c r="AC1845" s="185" t="s">
        <v>4306</v>
      </c>
      <c r="AD1845" s="185" t="s">
        <v>5474</v>
      </c>
      <c r="AE1845" s="185" t="s">
        <v>5474</v>
      </c>
      <c r="AF1845" s="185" t="s">
        <v>5474</v>
      </c>
      <c r="AG1845" s="185" t="s">
        <v>5474</v>
      </c>
      <c r="AH1845" s="185" t="s">
        <v>5474</v>
      </c>
      <c r="AI1845" s="185" t="s">
        <v>5474</v>
      </c>
      <c r="AJ1845" s="185" t="s">
        <v>5474</v>
      </c>
    </row>
    <row r="1846" spans="28:36">
      <c r="AB1846" s="185">
        <v>8466</v>
      </c>
      <c r="AC1846" s="185" t="s">
        <v>1544</v>
      </c>
      <c r="AD1846" s="185" t="s">
        <v>5474</v>
      </c>
      <c r="AE1846" s="185" t="s">
        <v>5474</v>
      </c>
      <c r="AF1846" s="185" t="s">
        <v>5474</v>
      </c>
      <c r="AG1846" s="185" t="s">
        <v>5474</v>
      </c>
      <c r="AH1846" s="185" t="s">
        <v>5474</v>
      </c>
      <c r="AI1846" s="185" t="s">
        <v>5474</v>
      </c>
      <c r="AJ1846" s="185" t="s">
        <v>5474</v>
      </c>
    </row>
    <row r="1847" spans="28:36">
      <c r="AB1847" s="185">
        <v>8467</v>
      </c>
      <c r="AC1847" s="185" t="s">
        <v>1545</v>
      </c>
      <c r="AD1847" s="185" t="s">
        <v>5474</v>
      </c>
      <c r="AE1847" s="185" t="s">
        <v>5474</v>
      </c>
      <c r="AF1847" s="185" t="s">
        <v>5474</v>
      </c>
      <c r="AG1847" s="185" t="s">
        <v>5474</v>
      </c>
      <c r="AH1847" s="185" t="s">
        <v>5474</v>
      </c>
      <c r="AI1847" s="185" t="s">
        <v>5474</v>
      </c>
      <c r="AJ1847" s="185" t="s">
        <v>5474</v>
      </c>
    </row>
    <row r="1848" spans="28:36">
      <c r="AB1848" s="185">
        <v>8472</v>
      </c>
      <c r="AC1848" s="185" t="s">
        <v>1546</v>
      </c>
      <c r="AD1848" s="185" t="s">
        <v>5474</v>
      </c>
      <c r="AE1848" s="185" t="s">
        <v>5474</v>
      </c>
      <c r="AF1848" s="185" t="s">
        <v>5474</v>
      </c>
      <c r="AG1848" s="185" t="s">
        <v>5474</v>
      </c>
      <c r="AH1848" s="185" t="s">
        <v>5474</v>
      </c>
      <c r="AI1848" s="185" t="s">
        <v>5474</v>
      </c>
      <c r="AJ1848" s="185" t="s">
        <v>5474</v>
      </c>
    </row>
    <row r="1849" spans="28:36">
      <c r="AB1849" s="185">
        <v>8473</v>
      </c>
      <c r="AC1849" s="185" t="s">
        <v>1547</v>
      </c>
      <c r="AD1849" s="185" t="s">
        <v>5474</v>
      </c>
      <c r="AE1849" s="185" t="s">
        <v>5474</v>
      </c>
      <c r="AF1849" s="185" t="s">
        <v>5474</v>
      </c>
      <c r="AG1849" s="185" t="s">
        <v>5474</v>
      </c>
      <c r="AH1849" s="185" t="s">
        <v>5474</v>
      </c>
      <c r="AI1849" s="185" t="s">
        <v>5474</v>
      </c>
      <c r="AJ1849" s="185" t="s">
        <v>5474</v>
      </c>
    </row>
    <row r="1850" spans="28:36">
      <c r="AB1850" s="185">
        <v>8476</v>
      </c>
      <c r="AC1850" s="185" t="s">
        <v>4312</v>
      </c>
      <c r="AD1850" s="185" t="s">
        <v>5474</v>
      </c>
      <c r="AE1850" s="185" t="s">
        <v>5474</v>
      </c>
      <c r="AF1850" s="185" t="s">
        <v>5474</v>
      </c>
      <c r="AG1850" s="185" t="s">
        <v>5474</v>
      </c>
      <c r="AH1850" s="185" t="s">
        <v>5474</v>
      </c>
      <c r="AI1850" s="185" t="s">
        <v>5474</v>
      </c>
      <c r="AJ1850" s="185" t="s">
        <v>5474</v>
      </c>
    </row>
    <row r="1851" spans="28:36">
      <c r="AB1851" s="185">
        <v>8477</v>
      </c>
      <c r="AC1851" s="185" t="s">
        <v>1548</v>
      </c>
      <c r="AD1851" s="185" t="s">
        <v>5474</v>
      </c>
      <c r="AE1851" s="185" t="s">
        <v>5474</v>
      </c>
      <c r="AF1851" s="185" t="s">
        <v>5474</v>
      </c>
      <c r="AG1851" s="185" t="s">
        <v>5474</v>
      </c>
      <c r="AH1851" s="185" t="s">
        <v>5474</v>
      </c>
      <c r="AI1851" s="185" t="s">
        <v>5474</v>
      </c>
      <c r="AJ1851" s="185" t="s">
        <v>5474</v>
      </c>
    </row>
    <row r="1852" spans="28:36">
      <c r="AB1852" s="185">
        <v>8478</v>
      </c>
      <c r="AC1852" s="185" t="s">
        <v>4315</v>
      </c>
      <c r="AD1852" s="185" t="s">
        <v>5474</v>
      </c>
      <c r="AE1852" s="185" t="s">
        <v>5474</v>
      </c>
      <c r="AF1852" s="185" t="s">
        <v>5474</v>
      </c>
      <c r="AG1852" s="185" t="s">
        <v>5474</v>
      </c>
      <c r="AH1852" s="185" t="s">
        <v>5474</v>
      </c>
      <c r="AI1852" s="185" t="s">
        <v>5474</v>
      </c>
      <c r="AJ1852" s="185" t="s">
        <v>5474</v>
      </c>
    </row>
    <row r="1853" spans="28:36">
      <c r="AB1853" s="185">
        <v>8479</v>
      </c>
      <c r="AC1853" s="185" t="s">
        <v>4317</v>
      </c>
      <c r="AD1853" s="185" t="s">
        <v>5474</v>
      </c>
      <c r="AE1853" s="185" t="s">
        <v>5474</v>
      </c>
      <c r="AF1853" s="185" t="s">
        <v>5474</v>
      </c>
      <c r="AG1853" s="185" t="s">
        <v>5474</v>
      </c>
      <c r="AH1853" s="185" t="s">
        <v>5474</v>
      </c>
      <c r="AI1853" s="185" t="s">
        <v>5474</v>
      </c>
      <c r="AJ1853" s="185" t="s">
        <v>5474</v>
      </c>
    </row>
    <row r="1854" spans="28:36">
      <c r="AB1854" s="185">
        <v>8480</v>
      </c>
      <c r="AC1854" s="185" t="s">
        <v>4319</v>
      </c>
      <c r="AD1854" s="185" t="s">
        <v>5474</v>
      </c>
      <c r="AE1854" s="185" t="s">
        <v>5474</v>
      </c>
      <c r="AF1854" s="185" t="s">
        <v>5474</v>
      </c>
      <c r="AG1854" s="185" t="s">
        <v>5474</v>
      </c>
      <c r="AH1854" s="185" t="s">
        <v>5474</v>
      </c>
      <c r="AI1854" s="185" t="s">
        <v>5474</v>
      </c>
      <c r="AJ1854" s="185" t="s">
        <v>5474</v>
      </c>
    </row>
    <row r="1855" spans="28:36">
      <c r="AB1855" s="185">
        <v>8481</v>
      </c>
      <c r="AC1855" s="185" t="s">
        <v>1549</v>
      </c>
      <c r="AD1855" s="185" t="s">
        <v>5474</v>
      </c>
      <c r="AE1855" s="185" t="s">
        <v>5474</v>
      </c>
      <c r="AF1855" s="185" t="s">
        <v>5474</v>
      </c>
      <c r="AG1855" s="185" t="s">
        <v>5474</v>
      </c>
      <c r="AH1855" s="185" t="s">
        <v>5474</v>
      </c>
      <c r="AI1855" s="185" t="s">
        <v>5474</v>
      </c>
      <c r="AJ1855" s="185" t="s">
        <v>5474</v>
      </c>
    </row>
    <row r="1856" spans="28:36">
      <c r="AB1856" s="185">
        <v>8487</v>
      </c>
      <c r="AC1856" s="185" t="s">
        <v>4322</v>
      </c>
      <c r="AD1856" s="185" t="s">
        <v>5474</v>
      </c>
      <c r="AE1856" s="185" t="s">
        <v>5474</v>
      </c>
      <c r="AF1856" s="185" t="s">
        <v>5474</v>
      </c>
      <c r="AG1856" s="185" t="s">
        <v>5474</v>
      </c>
      <c r="AH1856" s="185" t="s">
        <v>5474</v>
      </c>
      <c r="AI1856" s="185" t="s">
        <v>5474</v>
      </c>
      <c r="AJ1856" s="185" t="s">
        <v>5474</v>
      </c>
    </row>
    <row r="1857" spans="28:36">
      <c r="AB1857" s="185">
        <v>8488</v>
      </c>
      <c r="AC1857" s="185" t="s">
        <v>1550</v>
      </c>
      <c r="AD1857" s="185" t="s">
        <v>5474</v>
      </c>
      <c r="AE1857" s="185" t="s">
        <v>5474</v>
      </c>
      <c r="AF1857" s="185" t="s">
        <v>5474</v>
      </c>
      <c r="AG1857" s="185" t="s">
        <v>5474</v>
      </c>
      <c r="AH1857" s="185" t="s">
        <v>5474</v>
      </c>
      <c r="AI1857" s="185" t="s">
        <v>5474</v>
      </c>
      <c r="AJ1857" s="185" t="s">
        <v>5474</v>
      </c>
    </row>
    <row r="1858" spans="28:36">
      <c r="AB1858" s="185">
        <v>8489</v>
      </c>
      <c r="AC1858" s="185" t="s">
        <v>4325</v>
      </c>
      <c r="AD1858" s="185" t="s">
        <v>5474</v>
      </c>
      <c r="AE1858" s="185" t="s">
        <v>5474</v>
      </c>
      <c r="AF1858" s="185" t="s">
        <v>5474</v>
      </c>
      <c r="AG1858" s="185" t="s">
        <v>5474</v>
      </c>
      <c r="AH1858" s="185" t="s">
        <v>5474</v>
      </c>
      <c r="AI1858" s="185" t="s">
        <v>5474</v>
      </c>
      <c r="AJ1858" s="185" t="s">
        <v>5474</v>
      </c>
    </row>
    <row r="1859" spans="28:36">
      <c r="AB1859" s="185">
        <v>8490</v>
      </c>
      <c r="AC1859" s="185" t="s">
        <v>4327</v>
      </c>
      <c r="AD1859" s="185" t="s">
        <v>5474</v>
      </c>
      <c r="AE1859" s="185" t="s">
        <v>5474</v>
      </c>
      <c r="AF1859" s="185" t="s">
        <v>5474</v>
      </c>
      <c r="AG1859" s="185" t="s">
        <v>5474</v>
      </c>
      <c r="AH1859" s="185" t="s">
        <v>5474</v>
      </c>
      <c r="AI1859" s="185" t="s">
        <v>5474</v>
      </c>
      <c r="AJ1859" s="185" t="s">
        <v>5474</v>
      </c>
    </row>
    <row r="1860" spans="28:36">
      <c r="AB1860" s="185">
        <v>8491</v>
      </c>
      <c r="AC1860" s="185" t="s">
        <v>4329</v>
      </c>
      <c r="AD1860" s="185" t="s">
        <v>5474</v>
      </c>
      <c r="AE1860" s="185" t="s">
        <v>5474</v>
      </c>
      <c r="AF1860" s="185" t="s">
        <v>5474</v>
      </c>
      <c r="AG1860" s="185" t="s">
        <v>5474</v>
      </c>
      <c r="AH1860" s="185" t="s">
        <v>5474</v>
      </c>
      <c r="AI1860" s="185" t="s">
        <v>5474</v>
      </c>
      <c r="AJ1860" s="185" t="s">
        <v>5474</v>
      </c>
    </row>
    <row r="1861" spans="28:36">
      <c r="AB1861" s="185">
        <v>8492</v>
      </c>
      <c r="AC1861" s="185" t="s">
        <v>4331</v>
      </c>
      <c r="AD1861" s="185" t="s">
        <v>5474</v>
      </c>
      <c r="AE1861" s="185" t="s">
        <v>5474</v>
      </c>
      <c r="AF1861" s="185" t="s">
        <v>5474</v>
      </c>
      <c r="AG1861" s="185" t="s">
        <v>5474</v>
      </c>
      <c r="AH1861" s="185" t="s">
        <v>5474</v>
      </c>
      <c r="AI1861" s="185" t="s">
        <v>5474</v>
      </c>
      <c r="AJ1861" s="185" t="s">
        <v>5474</v>
      </c>
    </row>
    <row r="1862" spans="28:36">
      <c r="AB1862" s="185">
        <v>8495</v>
      </c>
      <c r="AC1862" s="185" t="s">
        <v>4333</v>
      </c>
      <c r="AD1862" s="185" t="s">
        <v>5474</v>
      </c>
      <c r="AE1862" s="185" t="s">
        <v>5474</v>
      </c>
      <c r="AF1862" s="185" t="s">
        <v>5474</v>
      </c>
      <c r="AG1862" s="185" t="s">
        <v>5474</v>
      </c>
      <c r="AH1862" s="185" t="s">
        <v>5474</v>
      </c>
      <c r="AI1862" s="185" t="s">
        <v>5474</v>
      </c>
      <c r="AJ1862" s="185" t="s">
        <v>5474</v>
      </c>
    </row>
    <row r="1863" spans="28:36">
      <c r="AB1863" s="185">
        <v>8496</v>
      </c>
      <c r="AC1863" s="185" t="s">
        <v>4335</v>
      </c>
      <c r="AD1863" s="185" t="s">
        <v>5474</v>
      </c>
      <c r="AE1863" s="185" t="s">
        <v>5474</v>
      </c>
      <c r="AF1863" s="185" t="s">
        <v>5474</v>
      </c>
      <c r="AG1863" s="185" t="s">
        <v>5474</v>
      </c>
      <c r="AH1863" s="185" t="s">
        <v>5474</v>
      </c>
      <c r="AI1863" s="185" t="s">
        <v>5474</v>
      </c>
      <c r="AJ1863" s="185" t="s">
        <v>5474</v>
      </c>
    </row>
    <row r="1864" spans="28:36">
      <c r="AB1864" s="185">
        <v>8497</v>
      </c>
      <c r="AC1864" s="185" t="s">
        <v>4337</v>
      </c>
      <c r="AD1864" s="185" t="s">
        <v>5474</v>
      </c>
      <c r="AE1864" s="185" t="s">
        <v>5474</v>
      </c>
      <c r="AF1864" s="185" t="s">
        <v>5474</v>
      </c>
      <c r="AG1864" s="185" t="s">
        <v>5474</v>
      </c>
      <c r="AH1864" s="185" t="s">
        <v>5474</v>
      </c>
      <c r="AI1864" s="185" t="s">
        <v>5474</v>
      </c>
      <c r="AJ1864" s="185" t="s">
        <v>5474</v>
      </c>
    </row>
    <row r="1865" spans="28:36">
      <c r="AB1865" s="185">
        <v>8499</v>
      </c>
      <c r="AC1865" s="185" t="s">
        <v>4552</v>
      </c>
      <c r="AD1865" s="185" t="s">
        <v>5474</v>
      </c>
      <c r="AE1865" s="185" t="s">
        <v>5474</v>
      </c>
      <c r="AF1865" s="185" t="s">
        <v>5474</v>
      </c>
      <c r="AG1865" s="185" t="s">
        <v>5474</v>
      </c>
      <c r="AH1865" s="185" t="s">
        <v>5474</v>
      </c>
      <c r="AI1865" s="185" t="s">
        <v>5474</v>
      </c>
      <c r="AJ1865" s="185" t="s">
        <v>5474</v>
      </c>
    </row>
    <row r="1866" spans="28:36">
      <c r="AB1866" s="185">
        <v>8905</v>
      </c>
      <c r="AC1866" s="185" t="s">
        <v>1551</v>
      </c>
      <c r="AD1866" s="185" t="s">
        <v>5474</v>
      </c>
      <c r="AE1866" s="185" t="s">
        <v>5474</v>
      </c>
      <c r="AF1866" s="185" t="s">
        <v>5474</v>
      </c>
      <c r="AG1866" s="185" t="s">
        <v>5474</v>
      </c>
      <c r="AH1866" s="185" t="s">
        <v>5474</v>
      </c>
      <c r="AI1866" s="185" t="s">
        <v>5474</v>
      </c>
      <c r="AJ1866" s="185" t="s">
        <v>5474</v>
      </c>
    </row>
    <row r="1867" spans="28:36">
      <c r="AB1867" s="185">
        <v>8906</v>
      </c>
      <c r="AC1867" s="185" t="s">
        <v>1552</v>
      </c>
      <c r="AD1867" s="185" t="s">
        <v>5474</v>
      </c>
      <c r="AE1867" s="185" t="s">
        <v>5474</v>
      </c>
      <c r="AF1867" s="185" t="s">
        <v>5474</v>
      </c>
      <c r="AG1867" s="185" t="s">
        <v>5474</v>
      </c>
      <c r="AH1867" s="185" t="s">
        <v>5474</v>
      </c>
      <c r="AI1867" s="185" t="s">
        <v>5474</v>
      </c>
      <c r="AJ1867" s="185" t="s">
        <v>5474</v>
      </c>
    </row>
    <row r="1868" spans="28:36">
      <c r="AB1868" s="185">
        <v>8908</v>
      </c>
      <c r="AC1868" s="185" t="s">
        <v>1553</v>
      </c>
      <c r="AD1868" s="185" t="s">
        <v>5474</v>
      </c>
      <c r="AE1868" s="185" t="s">
        <v>5474</v>
      </c>
      <c r="AF1868" s="185" t="s">
        <v>5474</v>
      </c>
      <c r="AG1868" s="185" t="s">
        <v>5474</v>
      </c>
      <c r="AH1868" s="185" t="s">
        <v>5474</v>
      </c>
      <c r="AI1868" s="185" t="s">
        <v>5474</v>
      </c>
      <c r="AJ1868" s="185" t="s">
        <v>5474</v>
      </c>
    </row>
    <row r="1869" spans="28:36">
      <c r="AB1869" s="185">
        <v>8913</v>
      </c>
      <c r="AC1869" s="185" t="s">
        <v>1554</v>
      </c>
      <c r="AD1869" s="185" t="s">
        <v>5474</v>
      </c>
      <c r="AE1869" s="185" t="s">
        <v>5474</v>
      </c>
      <c r="AF1869" s="185" t="s">
        <v>5474</v>
      </c>
      <c r="AG1869" s="185" t="s">
        <v>5474</v>
      </c>
      <c r="AH1869" s="185" t="s">
        <v>5474</v>
      </c>
      <c r="AI1869" s="185" t="s">
        <v>5474</v>
      </c>
      <c r="AJ1869" s="185" t="s">
        <v>5474</v>
      </c>
    </row>
    <row r="1870" spans="28:36">
      <c r="AB1870" s="185">
        <v>8916</v>
      </c>
      <c r="AC1870" s="185" t="s">
        <v>1555</v>
      </c>
      <c r="AD1870" s="185" t="s">
        <v>5474</v>
      </c>
      <c r="AE1870" s="185" t="s">
        <v>5474</v>
      </c>
      <c r="AF1870" s="185" t="s">
        <v>5474</v>
      </c>
      <c r="AG1870" s="185" t="s">
        <v>5474</v>
      </c>
      <c r="AH1870" s="185" t="s">
        <v>5474</v>
      </c>
      <c r="AI1870" s="185" t="s">
        <v>5474</v>
      </c>
      <c r="AJ1870" s="185" t="s">
        <v>5474</v>
      </c>
    </row>
    <row r="1871" spans="28:36">
      <c r="AB1871" s="185">
        <v>8917</v>
      </c>
      <c r="AC1871" s="185" t="s">
        <v>1556</v>
      </c>
      <c r="AD1871" s="185" t="s">
        <v>5474</v>
      </c>
      <c r="AE1871" s="185" t="s">
        <v>5474</v>
      </c>
      <c r="AF1871" s="185" t="s">
        <v>5474</v>
      </c>
      <c r="AG1871" s="185" t="s">
        <v>5474</v>
      </c>
      <c r="AH1871" s="185" t="s">
        <v>5474</v>
      </c>
      <c r="AI1871" s="185" t="s">
        <v>5474</v>
      </c>
      <c r="AJ1871" s="185" t="s">
        <v>5474</v>
      </c>
    </row>
    <row r="1872" spans="28:36">
      <c r="AB1872" s="185">
        <v>8921</v>
      </c>
      <c r="AC1872" s="185" t="s">
        <v>1557</v>
      </c>
      <c r="AD1872" s="185" t="s">
        <v>5474</v>
      </c>
      <c r="AE1872" s="185" t="s">
        <v>5474</v>
      </c>
      <c r="AF1872" s="185" t="s">
        <v>5474</v>
      </c>
      <c r="AG1872" s="185" t="s">
        <v>5474</v>
      </c>
      <c r="AH1872" s="185" t="s">
        <v>5474</v>
      </c>
      <c r="AI1872" s="185" t="s">
        <v>5474</v>
      </c>
      <c r="AJ1872" s="185" t="s">
        <v>5474</v>
      </c>
    </row>
    <row r="1873" spans="28:36">
      <c r="AB1873" s="185">
        <v>8923</v>
      </c>
      <c r="AC1873" s="185" t="s">
        <v>1558</v>
      </c>
      <c r="AD1873" s="185" t="s">
        <v>5474</v>
      </c>
      <c r="AE1873" s="185" t="s">
        <v>5474</v>
      </c>
      <c r="AF1873" s="185" t="s">
        <v>5474</v>
      </c>
      <c r="AG1873" s="185" t="s">
        <v>5474</v>
      </c>
      <c r="AH1873" s="185" t="s">
        <v>5474</v>
      </c>
      <c r="AI1873" s="185" t="s">
        <v>5474</v>
      </c>
      <c r="AJ1873" s="185" t="s">
        <v>5474</v>
      </c>
    </row>
    <row r="1874" spans="28:36">
      <c r="AB1874" s="185">
        <v>8924</v>
      </c>
      <c r="AC1874" s="185" t="s">
        <v>1559</v>
      </c>
      <c r="AD1874" s="185" t="s">
        <v>5474</v>
      </c>
      <c r="AE1874" s="185" t="s">
        <v>5474</v>
      </c>
      <c r="AF1874" s="185" t="s">
        <v>5474</v>
      </c>
      <c r="AG1874" s="185" t="s">
        <v>5474</v>
      </c>
      <c r="AH1874" s="185" t="s">
        <v>5474</v>
      </c>
      <c r="AI1874" s="185" t="s">
        <v>5474</v>
      </c>
      <c r="AJ1874" s="185" t="s">
        <v>5474</v>
      </c>
    </row>
    <row r="1875" spans="28:36">
      <c r="AB1875" s="185">
        <v>8926</v>
      </c>
      <c r="AC1875" s="185" t="s">
        <v>1560</v>
      </c>
      <c r="AD1875" s="185" t="s">
        <v>5474</v>
      </c>
      <c r="AE1875" s="185" t="s">
        <v>5474</v>
      </c>
      <c r="AF1875" s="185" t="s">
        <v>5474</v>
      </c>
      <c r="AG1875" s="185" t="s">
        <v>5474</v>
      </c>
      <c r="AH1875" s="185" t="s">
        <v>5474</v>
      </c>
      <c r="AI1875" s="185" t="s">
        <v>5474</v>
      </c>
      <c r="AJ1875" s="185" t="s">
        <v>5474</v>
      </c>
    </row>
    <row r="1876" spans="28:36">
      <c r="AB1876" s="185">
        <v>8927</v>
      </c>
      <c r="AC1876" s="185" t="s">
        <v>1561</v>
      </c>
      <c r="AD1876" s="185" t="s">
        <v>5474</v>
      </c>
      <c r="AE1876" s="185" t="s">
        <v>5474</v>
      </c>
      <c r="AF1876" s="185" t="s">
        <v>5474</v>
      </c>
      <c r="AG1876" s="185" t="s">
        <v>5474</v>
      </c>
      <c r="AH1876" s="185" t="s">
        <v>5474</v>
      </c>
      <c r="AI1876" s="185" t="s">
        <v>5474</v>
      </c>
      <c r="AJ1876" s="185" t="s">
        <v>5474</v>
      </c>
    </row>
    <row r="1877" spans="28:36">
      <c r="AB1877" s="185">
        <v>8928</v>
      </c>
      <c r="AC1877" s="185" t="s">
        <v>4353</v>
      </c>
      <c r="AD1877" s="185" t="s">
        <v>5474</v>
      </c>
      <c r="AE1877" s="185" t="s">
        <v>5474</v>
      </c>
      <c r="AF1877" s="185" t="s">
        <v>5474</v>
      </c>
      <c r="AG1877" s="185" t="s">
        <v>5474</v>
      </c>
      <c r="AH1877" s="185" t="s">
        <v>5474</v>
      </c>
      <c r="AI1877" s="185" t="s">
        <v>5474</v>
      </c>
      <c r="AJ1877" s="185" t="s">
        <v>5474</v>
      </c>
    </row>
    <row r="1878" spans="28:36">
      <c r="AB1878" s="185">
        <v>8929</v>
      </c>
      <c r="AC1878" s="185" t="s">
        <v>1562</v>
      </c>
      <c r="AD1878" s="185" t="s">
        <v>5474</v>
      </c>
      <c r="AE1878" s="185" t="s">
        <v>5474</v>
      </c>
      <c r="AF1878" s="185" t="s">
        <v>5474</v>
      </c>
      <c r="AG1878" s="185" t="s">
        <v>5474</v>
      </c>
      <c r="AH1878" s="185" t="s">
        <v>5474</v>
      </c>
      <c r="AI1878" s="185" t="s">
        <v>5474</v>
      </c>
      <c r="AJ1878" s="185" t="s">
        <v>5474</v>
      </c>
    </row>
    <row r="1879" spans="28:36">
      <c r="AB1879" s="185">
        <v>8930</v>
      </c>
      <c r="AC1879" s="185" t="s">
        <v>1563</v>
      </c>
      <c r="AD1879" s="185" t="s">
        <v>5474</v>
      </c>
      <c r="AE1879" s="185" t="s">
        <v>5474</v>
      </c>
      <c r="AF1879" s="185" t="s">
        <v>5474</v>
      </c>
      <c r="AG1879" s="185" t="s">
        <v>5474</v>
      </c>
      <c r="AH1879" s="185" t="s">
        <v>5474</v>
      </c>
      <c r="AI1879" s="185" t="s">
        <v>5474</v>
      </c>
      <c r="AJ1879" s="185" t="s">
        <v>5474</v>
      </c>
    </row>
    <row r="1880" spans="28:36">
      <c r="AB1880" s="185">
        <v>8931</v>
      </c>
      <c r="AC1880" s="185" t="s">
        <v>1564</v>
      </c>
      <c r="AD1880" s="185" t="s">
        <v>5474</v>
      </c>
      <c r="AE1880" s="185" t="s">
        <v>5474</v>
      </c>
      <c r="AF1880" s="185" t="s">
        <v>5474</v>
      </c>
      <c r="AG1880" s="185" t="s">
        <v>5474</v>
      </c>
      <c r="AH1880" s="185" t="s">
        <v>5474</v>
      </c>
      <c r="AI1880" s="185" t="s">
        <v>5474</v>
      </c>
      <c r="AJ1880" s="185" t="s">
        <v>5474</v>
      </c>
    </row>
    <row r="1881" spans="28:36">
      <c r="AB1881" s="185">
        <v>8932</v>
      </c>
      <c r="AC1881" s="185" t="s">
        <v>1565</v>
      </c>
      <c r="AD1881" s="185" t="s">
        <v>5474</v>
      </c>
      <c r="AE1881" s="185" t="s">
        <v>5474</v>
      </c>
      <c r="AF1881" s="185" t="s">
        <v>5474</v>
      </c>
      <c r="AG1881" s="185" t="s">
        <v>5474</v>
      </c>
      <c r="AH1881" s="185" t="s">
        <v>5474</v>
      </c>
      <c r="AI1881" s="185" t="s">
        <v>5474</v>
      </c>
      <c r="AJ1881" s="185" t="s">
        <v>5474</v>
      </c>
    </row>
    <row r="1882" spans="28:36">
      <c r="AB1882" s="185">
        <v>8933</v>
      </c>
      <c r="AC1882" s="185" t="s">
        <v>1566</v>
      </c>
      <c r="AD1882" s="185" t="s">
        <v>5474</v>
      </c>
      <c r="AE1882" s="185" t="s">
        <v>5474</v>
      </c>
      <c r="AF1882" s="185" t="s">
        <v>5474</v>
      </c>
      <c r="AG1882" s="185" t="s">
        <v>5474</v>
      </c>
      <c r="AH1882" s="185" t="s">
        <v>5474</v>
      </c>
      <c r="AI1882" s="185" t="s">
        <v>5474</v>
      </c>
      <c r="AJ1882" s="185" t="s">
        <v>5474</v>
      </c>
    </row>
    <row r="1883" spans="28:36">
      <c r="AB1883" s="185">
        <v>8934</v>
      </c>
      <c r="AC1883" s="185" t="s">
        <v>1567</v>
      </c>
      <c r="AD1883" s="185" t="s">
        <v>5474</v>
      </c>
      <c r="AE1883" s="185" t="s">
        <v>5474</v>
      </c>
      <c r="AF1883" s="185" t="s">
        <v>5474</v>
      </c>
      <c r="AG1883" s="185" t="s">
        <v>5474</v>
      </c>
      <c r="AH1883" s="185" t="s">
        <v>5474</v>
      </c>
      <c r="AI1883" s="185" t="s">
        <v>5474</v>
      </c>
      <c r="AJ1883" s="185" t="s">
        <v>5474</v>
      </c>
    </row>
    <row r="1884" spans="28:36">
      <c r="AB1884" s="185">
        <v>8935</v>
      </c>
      <c r="AC1884" s="185" t="s">
        <v>1568</v>
      </c>
      <c r="AD1884" s="185" t="s">
        <v>5474</v>
      </c>
      <c r="AE1884" s="185" t="s">
        <v>5474</v>
      </c>
      <c r="AF1884" s="185" t="s">
        <v>5474</v>
      </c>
      <c r="AG1884" s="185" t="s">
        <v>5474</v>
      </c>
      <c r="AH1884" s="185" t="s">
        <v>5474</v>
      </c>
      <c r="AI1884" s="185" t="s">
        <v>5474</v>
      </c>
      <c r="AJ1884" s="185" t="s">
        <v>5474</v>
      </c>
    </row>
    <row r="1885" spans="28:36">
      <c r="AB1885" s="185">
        <v>8936</v>
      </c>
      <c r="AC1885" s="185" t="s">
        <v>1569</v>
      </c>
      <c r="AD1885" s="185" t="s">
        <v>5474</v>
      </c>
      <c r="AE1885" s="185" t="s">
        <v>5474</v>
      </c>
      <c r="AF1885" s="185" t="s">
        <v>5474</v>
      </c>
      <c r="AG1885" s="185" t="s">
        <v>5474</v>
      </c>
      <c r="AH1885" s="185" t="s">
        <v>5474</v>
      </c>
      <c r="AI1885" s="185" t="s">
        <v>5474</v>
      </c>
      <c r="AJ1885" s="185" t="s">
        <v>5474</v>
      </c>
    </row>
    <row r="1886" spans="28:36">
      <c r="AB1886" s="185">
        <v>8937</v>
      </c>
      <c r="AC1886" s="185" t="s">
        <v>1570</v>
      </c>
      <c r="AD1886" s="185" t="s">
        <v>5474</v>
      </c>
      <c r="AE1886" s="185" t="s">
        <v>5474</v>
      </c>
      <c r="AF1886" s="185" t="s">
        <v>5474</v>
      </c>
      <c r="AG1886" s="185" t="s">
        <v>5474</v>
      </c>
      <c r="AH1886" s="185" t="s">
        <v>5474</v>
      </c>
      <c r="AI1886" s="185" t="s">
        <v>5474</v>
      </c>
      <c r="AJ1886" s="185" t="s">
        <v>5474</v>
      </c>
    </row>
    <row r="1887" spans="28:36">
      <c r="AB1887" s="185">
        <v>8938</v>
      </c>
      <c r="AC1887" s="185" t="s">
        <v>1571</v>
      </c>
      <c r="AD1887" s="185" t="s">
        <v>5474</v>
      </c>
      <c r="AE1887" s="185" t="s">
        <v>5474</v>
      </c>
      <c r="AF1887" s="185" t="s">
        <v>5474</v>
      </c>
      <c r="AG1887" s="185" t="s">
        <v>5474</v>
      </c>
      <c r="AH1887" s="185" t="s">
        <v>5474</v>
      </c>
      <c r="AI1887" s="185" t="s">
        <v>5474</v>
      </c>
      <c r="AJ1887" s="185" t="s">
        <v>5474</v>
      </c>
    </row>
    <row r="1888" spans="28:36">
      <c r="AB1888" s="185">
        <v>8940</v>
      </c>
      <c r="AC1888" s="185" t="s">
        <v>1572</v>
      </c>
      <c r="AD1888" s="185" t="s">
        <v>5474</v>
      </c>
      <c r="AE1888" s="185" t="s">
        <v>5474</v>
      </c>
      <c r="AF1888" s="185" t="s">
        <v>5474</v>
      </c>
      <c r="AG1888" s="185" t="s">
        <v>5474</v>
      </c>
      <c r="AH1888" s="185" t="s">
        <v>5474</v>
      </c>
      <c r="AI1888" s="185" t="s">
        <v>5474</v>
      </c>
      <c r="AJ1888" s="185" t="s">
        <v>5474</v>
      </c>
    </row>
    <row r="1889" spans="28:36">
      <c r="AB1889" s="185">
        <v>8941</v>
      </c>
      <c r="AC1889" s="185" t="s">
        <v>1573</v>
      </c>
      <c r="AD1889" s="185" t="s">
        <v>5474</v>
      </c>
      <c r="AE1889" s="185" t="s">
        <v>5474</v>
      </c>
      <c r="AF1889" s="185" t="s">
        <v>5474</v>
      </c>
      <c r="AG1889" s="185" t="s">
        <v>5474</v>
      </c>
      <c r="AH1889" s="185" t="s">
        <v>5474</v>
      </c>
      <c r="AI1889" s="185" t="s">
        <v>5474</v>
      </c>
      <c r="AJ1889" s="185" t="s">
        <v>5474</v>
      </c>
    </row>
    <row r="1890" spans="28:36">
      <c r="AB1890" s="185">
        <v>8942</v>
      </c>
      <c r="AC1890" s="185" t="s">
        <v>1574</v>
      </c>
      <c r="AD1890" s="185" t="s">
        <v>5474</v>
      </c>
      <c r="AE1890" s="185" t="s">
        <v>5474</v>
      </c>
      <c r="AF1890" s="185" t="s">
        <v>5474</v>
      </c>
      <c r="AG1890" s="185" t="s">
        <v>5474</v>
      </c>
      <c r="AH1890" s="185" t="s">
        <v>5474</v>
      </c>
      <c r="AI1890" s="185" t="s">
        <v>5474</v>
      </c>
      <c r="AJ1890" s="185" t="s">
        <v>5474</v>
      </c>
    </row>
    <row r="1891" spans="28:36">
      <c r="AB1891" s="185">
        <v>8996</v>
      </c>
      <c r="AC1891" s="185" t="s">
        <v>1575</v>
      </c>
      <c r="AD1891" s="185" t="s">
        <v>5474</v>
      </c>
      <c r="AE1891" s="185" t="s">
        <v>5474</v>
      </c>
      <c r="AF1891" s="185" t="s">
        <v>5474</v>
      </c>
      <c r="AG1891" s="185" t="s">
        <v>5474</v>
      </c>
      <c r="AH1891" s="185" t="s">
        <v>5474</v>
      </c>
      <c r="AI1891" s="185" t="s">
        <v>5474</v>
      </c>
      <c r="AJ1891" s="185" t="s">
        <v>5474</v>
      </c>
    </row>
    <row r="1892" spans="28:36">
      <c r="AB1892" s="185">
        <v>9103</v>
      </c>
      <c r="AC1892" s="185" t="s">
        <v>4374</v>
      </c>
      <c r="AD1892" s="185" t="s">
        <v>5474</v>
      </c>
      <c r="AE1892" s="185" t="s">
        <v>5474</v>
      </c>
      <c r="AF1892" s="185" t="s">
        <v>5474</v>
      </c>
      <c r="AG1892" s="185" t="s">
        <v>5474</v>
      </c>
      <c r="AH1892" s="185" t="s">
        <v>5474</v>
      </c>
      <c r="AI1892" s="185" t="s">
        <v>5474</v>
      </c>
      <c r="AJ1892" s="185" t="s">
        <v>5474</v>
      </c>
    </row>
    <row r="1893" spans="28:36">
      <c r="AB1893" s="185">
        <v>9105</v>
      </c>
      <c r="AC1893" s="185" t="s">
        <v>1576</v>
      </c>
      <c r="AD1893" s="185" t="s">
        <v>5474</v>
      </c>
      <c r="AE1893" s="185" t="s">
        <v>5474</v>
      </c>
      <c r="AF1893" s="185" t="s">
        <v>5474</v>
      </c>
      <c r="AG1893" s="185" t="s">
        <v>5474</v>
      </c>
      <c r="AH1893" s="185" t="s">
        <v>5474</v>
      </c>
      <c r="AI1893" s="185" t="s">
        <v>5474</v>
      </c>
      <c r="AJ1893" s="185" t="s">
        <v>5474</v>
      </c>
    </row>
    <row r="1894" spans="28:36">
      <c r="AB1894" s="185">
        <v>9110</v>
      </c>
      <c r="AC1894" s="185" t="s">
        <v>1577</v>
      </c>
      <c r="AD1894" s="185" t="s">
        <v>5474</v>
      </c>
      <c r="AE1894" s="185" t="s">
        <v>5474</v>
      </c>
      <c r="AF1894" s="185" t="s">
        <v>5474</v>
      </c>
      <c r="AG1894" s="185" t="s">
        <v>5474</v>
      </c>
      <c r="AH1894" s="185" t="s">
        <v>5474</v>
      </c>
      <c r="AI1894" s="185" t="s">
        <v>5474</v>
      </c>
      <c r="AJ1894" s="185" t="s">
        <v>5474</v>
      </c>
    </row>
    <row r="1895" spans="28:36">
      <c r="AB1895" s="185">
        <v>9136</v>
      </c>
      <c r="AC1895" s="185" t="s">
        <v>1578</v>
      </c>
      <c r="AD1895" s="185" t="s">
        <v>5474</v>
      </c>
      <c r="AE1895" s="185" t="s">
        <v>5474</v>
      </c>
      <c r="AF1895" s="185" t="s">
        <v>5474</v>
      </c>
      <c r="AG1895" s="185" t="s">
        <v>5474</v>
      </c>
      <c r="AH1895" s="185" t="s">
        <v>5474</v>
      </c>
      <c r="AI1895" s="185" t="s">
        <v>5474</v>
      </c>
      <c r="AJ1895" s="185" t="s">
        <v>5474</v>
      </c>
    </row>
    <row r="1896" spans="28:36">
      <c r="AB1896" s="185">
        <v>9157</v>
      </c>
      <c r="AC1896" s="185" t="s">
        <v>1579</v>
      </c>
      <c r="AD1896" s="185" t="s">
        <v>5474</v>
      </c>
      <c r="AE1896" s="185" t="s">
        <v>5474</v>
      </c>
      <c r="AF1896" s="185" t="s">
        <v>5474</v>
      </c>
      <c r="AG1896" s="185" t="s">
        <v>5474</v>
      </c>
      <c r="AH1896" s="185" t="s">
        <v>5474</v>
      </c>
      <c r="AI1896" s="185" t="s">
        <v>5474</v>
      </c>
      <c r="AJ1896" s="185" t="s">
        <v>5474</v>
      </c>
    </row>
    <row r="1897" spans="28:36">
      <c r="AB1897" s="185">
        <v>9188</v>
      </c>
      <c r="AC1897" s="185" t="s">
        <v>1580</v>
      </c>
      <c r="AD1897" s="185" t="s">
        <v>5474</v>
      </c>
      <c r="AE1897" s="185" t="s">
        <v>5474</v>
      </c>
      <c r="AF1897" s="185" t="s">
        <v>5474</v>
      </c>
      <c r="AG1897" s="185" t="s">
        <v>5474</v>
      </c>
      <c r="AH1897" s="185" t="s">
        <v>5474</v>
      </c>
      <c r="AI1897" s="185" t="s">
        <v>5474</v>
      </c>
      <c r="AJ1897" s="185" t="s">
        <v>5474</v>
      </c>
    </row>
    <row r="1898" spans="28:36">
      <c r="AB1898" s="185">
        <v>9802</v>
      </c>
      <c r="AC1898" s="185" t="s">
        <v>1581</v>
      </c>
      <c r="AD1898" s="185" t="s">
        <v>5474</v>
      </c>
      <c r="AE1898" s="185" t="s">
        <v>5474</v>
      </c>
      <c r="AF1898" s="185" t="s">
        <v>5474</v>
      </c>
      <c r="AG1898" s="185" t="s">
        <v>5474</v>
      </c>
      <c r="AH1898" s="185" t="s">
        <v>5474</v>
      </c>
      <c r="AI1898" s="185" t="s">
        <v>5474</v>
      </c>
      <c r="AJ1898" s="185" t="s">
        <v>5474</v>
      </c>
    </row>
    <row r="1899" spans="28:36">
      <c r="AB1899" s="185">
        <v>9902</v>
      </c>
      <c r="AC1899" s="185" t="s">
        <v>1582</v>
      </c>
      <c r="AD1899" s="185" t="s">
        <v>5474</v>
      </c>
      <c r="AE1899" s="185" t="s">
        <v>5474</v>
      </c>
      <c r="AF1899" s="185" t="s">
        <v>5474</v>
      </c>
      <c r="AG1899" s="185" t="s">
        <v>5474</v>
      </c>
      <c r="AH1899" s="185" t="s">
        <v>5474</v>
      </c>
      <c r="AI1899" s="185" t="s">
        <v>5474</v>
      </c>
      <c r="AJ1899" s="185" t="s">
        <v>5474</v>
      </c>
    </row>
    <row r="1900" spans="28:36">
      <c r="AB1900" s="185">
        <v>9904</v>
      </c>
      <c r="AC1900" s="185" t="s">
        <v>1583</v>
      </c>
      <c r="AD1900" s="185" t="s">
        <v>5473</v>
      </c>
      <c r="AE1900" s="185" t="s">
        <v>5474</v>
      </c>
      <c r="AF1900" s="185" t="s">
        <v>5474</v>
      </c>
      <c r="AG1900" s="185" t="s">
        <v>5474</v>
      </c>
      <c r="AH1900" s="185" t="s">
        <v>5474</v>
      </c>
      <c r="AI1900" s="185" t="s">
        <v>5474</v>
      </c>
      <c r="AJ1900" s="185" t="s">
        <v>5473</v>
      </c>
    </row>
    <row r="1901" spans="28:36">
      <c r="AB1901" s="185">
        <v>9905</v>
      </c>
      <c r="AC1901" s="185" t="s">
        <v>1584</v>
      </c>
      <c r="AD1901" s="185" t="s">
        <v>5474</v>
      </c>
      <c r="AE1901" s="185" t="s">
        <v>5474</v>
      </c>
      <c r="AF1901" s="185" t="s">
        <v>5474</v>
      </c>
      <c r="AG1901" s="185" t="s">
        <v>5474</v>
      </c>
      <c r="AH1901" s="185" t="s">
        <v>5474</v>
      </c>
      <c r="AI1901" s="185" t="s">
        <v>5474</v>
      </c>
      <c r="AJ1901" s="185" t="s">
        <v>5474</v>
      </c>
    </row>
    <row r="1902" spans="28:36">
      <c r="AB1902" s="185">
        <v>9906</v>
      </c>
      <c r="AC1902" s="185" t="s">
        <v>1585</v>
      </c>
      <c r="AD1902" s="185" t="s">
        <v>5474</v>
      </c>
      <c r="AE1902" s="185" t="s">
        <v>5474</v>
      </c>
      <c r="AF1902" s="185" t="s">
        <v>5474</v>
      </c>
      <c r="AG1902" s="185" t="s">
        <v>5474</v>
      </c>
      <c r="AH1902" s="185" t="s">
        <v>5474</v>
      </c>
      <c r="AI1902" s="185" t="s">
        <v>5474</v>
      </c>
      <c r="AJ1902" s="185" t="s">
        <v>5474</v>
      </c>
    </row>
    <row r="1903" spans="28:36">
      <c r="AB1903" s="185">
        <v>9907</v>
      </c>
      <c r="AC1903" s="185" t="s">
        <v>1586</v>
      </c>
      <c r="AD1903" s="185" t="s">
        <v>5474</v>
      </c>
      <c r="AE1903" s="185" t="s">
        <v>5474</v>
      </c>
      <c r="AF1903" s="185" t="s">
        <v>5474</v>
      </c>
      <c r="AG1903" s="185" t="s">
        <v>5474</v>
      </c>
      <c r="AH1903" s="185" t="s">
        <v>5474</v>
      </c>
      <c r="AI1903" s="185" t="s">
        <v>5474</v>
      </c>
      <c r="AJ1903" s="185" t="s">
        <v>5474</v>
      </c>
    </row>
    <row r="1904" spans="28:36">
      <c r="AB1904" s="185">
        <v>9908</v>
      </c>
      <c r="AC1904" s="185" t="s">
        <v>1587</v>
      </c>
      <c r="AD1904" s="185" t="s">
        <v>5474</v>
      </c>
      <c r="AE1904" s="185" t="s">
        <v>5474</v>
      </c>
      <c r="AF1904" s="185" t="s">
        <v>5474</v>
      </c>
      <c r="AG1904" s="185" t="s">
        <v>5474</v>
      </c>
      <c r="AH1904" s="185" t="s">
        <v>5474</v>
      </c>
      <c r="AI1904" s="185" t="s">
        <v>5474</v>
      </c>
      <c r="AJ1904" s="185" t="s">
        <v>5474</v>
      </c>
    </row>
    <row r="1905" spans="28:36">
      <c r="AB1905" s="185">
        <v>9910</v>
      </c>
      <c r="AC1905" s="185" t="s">
        <v>1588</v>
      </c>
      <c r="AD1905" s="185" t="s">
        <v>5473</v>
      </c>
      <c r="AE1905" s="185" t="s">
        <v>5474</v>
      </c>
      <c r="AF1905" s="185" t="s">
        <v>5474</v>
      </c>
      <c r="AG1905" s="185" t="s">
        <v>5474</v>
      </c>
      <c r="AH1905" s="185" t="s">
        <v>5475</v>
      </c>
      <c r="AI1905" s="185" t="s">
        <v>5474</v>
      </c>
      <c r="AJ1905" s="185" t="s">
        <v>5477</v>
      </c>
    </row>
    <row r="1906" spans="28:36">
      <c r="AB1906" s="185">
        <v>9911</v>
      </c>
      <c r="AC1906" s="185" t="s">
        <v>1589</v>
      </c>
      <c r="AD1906" s="185" t="s">
        <v>5474</v>
      </c>
      <c r="AE1906" s="185" t="s">
        <v>5474</v>
      </c>
      <c r="AF1906" s="185" t="s">
        <v>5474</v>
      </c>
      <c r="AG1906" s="185" t="s">
        <v>5474</v>
      </c>
      <c r="AH1906" s="185" t="s">
        <v>5474</v>
      </c>
      <c r="AI1906" s="185" t="s">
        <v>5474</v>
      </c>
      <c r="AJ1906" s="185" t="s">
        <v>5474</v>
      </c>
    </row>
    <row r="1907" spans="28:36">
      <c r="AB1907" s="185">
        <v>9912</v>
      </c>
      <c r="AC1907" s="185" t="s">
        <v>1590</v>
      </c>
      <c r="AD1907" s="185" t="s">
        <v>5474</v>
      </c>
      <c r="AE1907" s="185" t="s">
        <v>5474</v>
      </c>
      <c r="AF1907" s="185" t="s">
        <v>5474</v>
      </c>
      <c r="AG1907" s="185" t="s">
        <v>5474</v>
      </c>
      <c r="AH1907" s="185" t="s">
        <v>5474</v>
      </c>
      <c r="AI1907" s="185" t="s">
        <v>5474</v>
      </c>
      <c r="AJ1907" s="185" t="s">
        <v>5474</v>
      </c>
    </row>
    <row r="1908" spans="28:36">
      <c r="AB1908" s="185">
        <v>9914</v>
      </c>
      <c r="AC1908" s="185" t="s">
        <v>1591</v>
      </c>
      <c r="AD1908" s="185" t="s">
        <v>5474</v>
      </c>
      <c r="AE1908" s="185" t="s">
        <v>5474</v>
      </c>
      <c r="AF1908" s="185" t="s">
        <v>5474</v>
      </c>
      <c r="AG1908" s="185" t="s">
        <v>5474</v>
      </c>
      <c r="AH1908" s="185" t="s">
        <v>5474</v>
      </c>
      <c r="AI1908" s="185" t="s">
        <v>5474</v>
      </c>
      <c r="AJ1908" s="185" t="s">
        <v>5474</v>
      </c>
    </row>
    <row r="1909" spans="28:36">
      <c r="AB1909" s="185">
        <v>9917</v>
      </c>
      <c r="AC1909" s="185" t="s">
        <v>1592</v>
      </c>
      <c r="AD1909" s="185" t="s">
        <v>5474</v>
      </c>
      <c r="AE1909" s="185" t="s">
        <v>5474</v>
      </c>
      <c r="AF1909" s="185" t="s">
        <v>5474</v>
      </c>
      <c r="AG1909" s="185" t="s">
        <v>5474</v>
      </c>
      <c r="AH1909" s="185" t="s">
        <v>5474</v>
      </c>
      <c r="AI1909" s="185" t="s">
        <v>5474</v>
      </c>
      <c r="AJ1909" s="185" t="s">
        <v>5474</v>
      </c>
    </row>
    <row r="1910" spans="28:36">
      <c r="AB1910" s="185">
        <v>9918</v>
      </c>
      <c r="AC1910" s="185" t="s">
        <v>1593</v>
      </c>
      <c r="AD1910" s="185" t="s">
        <v>5474</v>
      </c>
      <c r="AE1910" s="185" t="s">
        <v>5474</v>
      </c>
      <c r="AF1910" s="185" t="s">
        <v>5474</v>
      </c>
      <c r="AG1910" s="185" t="s">
        <v>5474</v>
      </c>
      <c r="AH1910" s="185" t="s">
        <v>5474</v>
      </c>
      <c r="AI1910" s="185" t="s">
        <v>5474</v>
      </c>
      <c r="AJ1910" s="185" t="s">
        <v>5474</v>
      </c>
    </row>
    <row r="1911" spans="28:36">
      <c r="AB1911" s="185">
        <v>9919</v>
      </c>
      <c r="AC1911" s="185" t="s">
        <v>1594</v>
      </c>
      <c r="AD1911" s="185" t="s">
        <v>5474</v>
      </c>
      <c r="AE1911" s="185" t="s">
        <v>5474</v>
      </c>
      <c r="AF1911" s="185" t="s">
        <v>5474</v>
      </c>
      <c r="AG1911" s="185" t="s">
        <v>5474</v>
      </c>
      <c r="AH1911" s="185" t="s">
        <v>5474</v>
      </c>
      <c r="AI1911" s="185" t="s">
        <v>5474</v>
      </c>
      <c r="AJ1911" s="185" t="s">
        <v>5474</v>
      </c>
    </row>
    <row r="1912" spans="28:36">
      <c r="AB1912" s="185">
        <v>9921</v>
      </c>
      <c r="AC1912" s="185" t="s">
        <v>1595</v>
      </c>
      <c r="AD1912" s="185" t="s">
        <v>5473</v>
      </c>
      <c r="AE1912" s="185" t="s">
        <v>5474</v>
      </c>
      <c r="AF1912" s="185" t="s">
        <v>5474</v>
      </c>
      <c r="AG1912" s="185" t="s">
        <v>5474</v>
      </c>
      <c r="AH1912" s="185" t="s">
        <v>5474</v>
      </c>
      <c r="AI1912" s="185" t="s">
        <v>5474</v>
      </c>
      <c r="AJ1912" s="185" t="s">
        <v>5473</v>
      </c>
    </row>
    <row r="1913" spans="28:36">
      <c r="AB1913" s="185">
        <v>9924</v>
      </c>
      <c r="AC1913" s="185" t="s">
        <v>1596</v>
      </c>
      <c r="AD1913" s="185" t="s">
        <v>5474</v>
      </c>
      <c r="AE1913" s="185" t="s">
        <v>5474</v>
      </c>
      <c r="AF1913" s="185" t="s">
        <v>5474</v>
      </c>
      <c r="AG1913" s="185" t="s">
        <v>5474</v>
      </c>
      <c r="AH1913" s="185" t="s">
        <v>5474</v>
      </c>
      <c r="AI1913" s="185" t="s">
        <v>5474</v>
      </c>
      <c r="AJ1913" s="185" t="s">
        <v>5474</v>
      </c>
    </row>
    <row r="1914" spans="28:36">
      <c r="AB1914" s="185">
        <v>9925</v>
      </c>
      <c r="AC1914" s="185" t="s">
        <v>1597</v>
      </c>
      <c r="AD1914" s="185" t="s">
        <v>5474</v>
      </c>
      <c r="AE1914" s="185" t="s">
        <v>5474</v>
      </c>
      <c r="AF1914" s="185" t="s">
        <v>5474</v>
      </c>
      <c r="AG1914" s="185" t="s">
        <v>5474</v>
      </c>
      <c r="AH1914" s="185" t="s">
        <v>5474</v>
      </c>
      <c r="AI1914" s="185" t="s">
        <v>5474</v>
      </c>
      <c r="AJ1914" s="185" t="s">
        <v>5474</v>
      </c>
    </row>
    <row r="1915" spans="28:36">
      <c r="AB1915" s="185">
        <v>9926</v>
      </c>
      <c r="AC1915" s="185" t="s">
        <v>1598</v>
      </c>
      <c r="AD1915" s="185" t="s">
        <v>5474</v>
      </c>
      <c r="AE1915" s="185" t="s">
        <v>5474</v>
      </c>
      <c r="AF1915" s="185" t="s">
        <v>5474</v>
      </c>
      <c r="AG1915" s="185" t="s">
        <v>5474</v>
      </c>
      <c r="AH1915" s="185" t="s">
        <v>5474</v>
      </c>
      <c r="AI1915" s="185" t="s">
        <v>5474</v>
      </c>
      <c r="AJ1915" s="185" t="s">
        <v>5474</v>
      </c>
    </row>
    <row r="1916" spans="28:36">
      <c r="AB1916" s="185">
        <v>9927</v>
      </c>
      <c r="AC1916" s="185" t="s">
        <v>1599</v>
      </c>
      <c r="AD1916" s="185" t="s">
        <v>5474</v>
      </c>
      <c r="AE1916" s="185" t="s">
        <v>5474</v>
      </c>
      <c r="AF1916" s="185" t="s">
        <v>5474</v>
      </c>
      <c r="AG1916" s="185" t="s">
        <v>5474</v>
      </c>
      <c r="AH1916" s="185" t="s">
        <v>5474</v>
      </c>
      <c r="AI1916" s="185" t="s">
        <v>5474</v>
      </c>
      <c r="AJ1916" s="185" t="s">
        <v>5474</v>
      </c>
    </row>
    <row r="1917" spans="28:36">
      <c r="AB1917" s="185">
        <v>9928</v>
      </c>
      <c r="AC1917" s="185" t="s">
        <v>1600</v>
      </c>
      <c r="AD1917" s="185" t="s">
        <v>5474</v>
      </c>
      <c r="AE1917" s="185" t="s">
        <v>5474</v>
      </c>
      <c r="AF1917" s="185" t="s">
        <v>5474</v>
      </c>
      <c r="AG1917" s="185" t="s">
        <v>5474</v>
      </c>
      <c r="AH1917" s="185" t="s">
        <v>5474</v>
      </c>
      <c r="AI1917" s="185" t="s">
        <v>5474</v>
      </c>
      <c r="AJ1917" s="185" t="s">
        <v>5474</v>
      </c>
    </row>
    <row r="1918" spans="28:36">
      <c r="AB1918" s="185">
        <v>9929</v>
      </c>
      <c r="AC1918" s="185" t="s">
        <v>1601</v>
      </c>
      <c r="AD1918" s="185" t="s">
        <v>5474</v>
      </c>
      <c r="AE1918" s="185" t="s">
        <v>5474</v>
      </c>
      <c r="AF1918" s="185" t="s">
        <v>5474</v>
      </c>
      <c r="AG1918" s="185" t="s">
        <v>5474</v>
      </c>
      <c r="AH1918" s="185" t="s">
        <v>5474</v>
      </c>
      <c r="AI1918" s="185" t="s">
        <v>5474</v>
      </c>
      <c r="AJ1918" s="185" t="s">
        <v>5474</v>
      </c>
    </row>
    <row r="1919" spans="28:36">
      <c r="AB1919" s="185">
        <v>9930</v>
      </c>
      <c r="AC1919" s="185" t="s">
        <v>1602</v>
      </c>
      <c r="AD1919" s="185" t="s">
        <v>5474</v>
      </c>
      <c r="AE1919" s="185" t="s">
        <v>5474</v>
      </c>
      <c r="AF1919" s="185" t="s">
        <v>5474</v>
      </c>
      <c r="AG1919" s="185" t="s">
        <v>5474</v>
      </c>
      <c r="AH1919" s="185" t="s">
        <v>5474</v>
      </c>
      <c r="AI1919" s="185" t="s">
        <v>5474</v>
      </c>
      <c r="AJ1919" s="185" t="s">
        <v>5474</v>
      </c>
    </row>
    <row r="1920" spans="28:36">
      <c r="AB1920" s="185">
        <v>9931</v>
      </c>
      <c r="AC1920" s="185" t="s">
        <v>1603</v>
      </c>
      <c r="AD1920" s="185" t="s">
        <v>5474</v>
      </c>
      <c r="AE1920" s="185" t="s">
        <v>5474</v>
      </c>
      <c r="AF1920" s="185" t="s">
        <v>5474</v>
      </c>
      <c r="AG1920" s="185" t="s">
        <v>5474</v>
      </c>
      <c r="AH1920" s="185" t="s">
        <v>5474</v>
      </c>
      <c r="AI1920" s="185" t="s">
        <v>5474</v>
      </c>
      <c r="AJ1920" s="185" t="s">
        <v>5474</v>
      </c>
    </row>
    <row r="1921" spans="28:36">
      <c r="AB1921" s="185">
        <v>9933</v>
      </c>
      <c r="AC1921" s="185" t="s">
        <v>1604</v>
      </c>
      <c r="AD1921" s="185" t="s">
        <v>5474</v>
      </c>
      <c r="AE1921" s="185" t="s">
        <v>5474</v>
      </c>
      <c r="AF1921" s="185" t="s">
        <v>5474</v>
      </c>
      <c r="AG1921" s="185" t="s">
        <v>5474</v>
      </c>
      <c r="AH1921" s="185" t="s">
        <v>5474</v>
      </c>
      <c r="AI1921" s="185" t="s">
        <v>5474</v>
      </c>
      <c r="AJ1921" s="185" t="s">
        <v>5474</v>
      </c>
    </row>
    <row r="1922" spans="28:36">
      <c r="AB1922" s="185">
        <v>9934</v>
      </c>
      <c r="AC1922" s="185" t="s">
        <v>4412</v>
      </c>
      <c r="AD1922" s="185" t="s">
        <v>5474</v>
      </c>
      <c r="AE1922" s="185" t="s">
        <v>5474</v>
      </c>
      <c r="AF1922" s="185" t="s">
        <v>5474</v>
      </c>
      <c r="AG1922" s="185" t="s">
        <v>5474</v>
      </c>
      <c r="AH1922" s="185" t="s">
        <v>5474</v>
      </c>
      <c r="AI1922" s="185" t="s">
        <v>5474</v>
      </c>
      <c r="AJ1922" s="185" t="s">
        <v>5474</v>
      </c>
    </row>
    <row r="1923" spans="28:36">
      <c r="AB1923" s="185">
        <v>9935</v>
      </c>
      <c r="AC1923" s="185" t="s">
        <v>1605</v>
      </c>
      <c r="AD1923" s="185" t="s">
        <v>5474</v>
      </c>
      <c r="AE1923" s="185" t="s">
        <v>5474</v>
      </c>
      <c r="AF1923" s="185" t="s">
        <v>5474</v>
      </c>
      <c r="AG1923" s="185" t="s">
        <v>5474</v>
      </c>
      <c r="AH1923" s="185" t="s">
        <v>5474</v>
      </c>
      <c r="AI1923" s="185" t="s">
        <v>5474</v>
      </c>
      <c r="AJ1923" s="185" t="s">
        <v>5474</v>
      </c>
    </row>
    <row r="1924" spans="28:36">
      <c r="AB1924" s="185">
        <v>9937</v>
      </c>
      <c r="AC1924" s="185" t="s">
        <v>1606</v>
      </c>
      <c r="AD1924" s="185" t="s">
        <v>5474</v>
      </c>
      <c r="AE1924" s="185" t="s">
        <v>5474</v>
      </c>
      <c r="AF1924" s="185" t="s">
        <v>5474</v>
      </c>
      <c r="AG1924" s="185" t="s">
        <v>5474</v>
      </c>
      <c r="AH1924" s="185" t="s">
        <v>5474</v>
      </c>
      <c r="AI1924" s="185" t="s">
        <v>5474</v>
      </c>
      <c r="AJ1924" s="185" t="s">
        <v>5474</v>
      </c>
    </row>
    <row r="1925" spans="28:36">
      <c r="AB1925" s="185">
        <v>9938</v>
      </c>
      <c r="AC1925" s="185" t="s">
        <v>1607</v>
      </c>
      <c r="AD1925" s="185" t="s">
        <v>5474</v>
      </c>
      <c r="AE1925" s="185" t="s">
        <v>5474</v>
      </c>
      <c r="AF1925" s="185" t="s">
        <v>5474</v>
      </c>
      <c r="AG1925" s="185" t="s">
        <v>5474</v>
      </c>
      <c r="AH1925" s="185" t="s">
        <v>5474</v>
      </c>
      <c r="AI1925" s="185" t="s">
        <v>5474</v>
      </c>
      <c r="AJ1925" s="185" t="s">
        <v>5474</v>
      </c>
    </row>
    <row r="1926" spans="28:36">
      <c r="AB1926" s="185">
        <v>9939</v>
      </c>
      <c r="AC1926" s="185" t="s">
        <v>1608</v>
      </c>
      <c r="AD1926" s="185" t="s">
        <v>5474</v>
      </c>
      <c r="AE1926" s="185" t="s">
        <v>5474</v>
      </c>
      <c r="AF1926" s="185" t="s">
        <v>5474</v>
      </c>
      <c r="AG1926" s="185" t="s">
        <v>5474</v>
      </c>
      <c r="AH1926" s="185" t="s">
        <v>5474</v>
      </c>
      <c r="AI1926" s="185" t="s">
        <v>5474</v>
      </c>
      <c r="AJ1926" s="185" t="s">
        <v>5474</v>
      </c>
    </row>
    <row r="1927" spans="28:36">
      <c r="AB1927" s="185">
        <v>9940</v>
      </c>
      <c r="AC1927" s="185" t="s">
        <v>1609</v>
      </c>
      <c r="AD1927" s="185" t="s">
        <v>5474</v>
      </c>
      <c r="AE1927" s="185" t="s">
        <v>5474</v>
      </c>
      <c r="AF1927" s="185" t="s">
        <v>5474</v>
      </c>
      <c r="AG1927" s="185" t="s">
        <v>5474</v>
      </c>
      <c r="AH1927" s="185" t="s">
        <v>5474</v>
      </c>
      <c r="AI1927" s="185" t="s">
        <v>5474</v>
      </c>
      <c r="AJ1927" s="185" t="s">
        <v>5474</v>
      </c>
    </row>
    <row r="1928" spans="28:36">
      <c r="AB1928" s="185">
        <v>9941</v>
      </c>
      <c r="AC1928" s="185" t="s">
        <v>1610</v>
      </c>
      <c r="AD1928" s="185" t="s">
        <v>5474</v>
      </c>
      <c r="AE1928" s="185" t="s">
        <v>5474</v>
      </c>
      <c r="AF1928" s="185" t="s">
        <v>5474</v>
      </c>
      <c r="AG1928" s="185" t="s">
        <v>5474</v>
      </c>
      <c r="AH1928" s="185" t="s">
        <v>5474</v>
      </c>
      <c r="AI1928" s="185" t="s">
        <v>5474</v>
      </c>
      <c r="AJ1928" s="185" t="s">
        <v>5474</v>
      </c>
    </row>
    <row r="1929" spans="28:36">
      <c r="AB1929" s="185">
        <v>9942</v>
      </c>
      <c r="AC1929" s="185" t="s">
        <v>1611</v>
      </c>
      <c r="AD1929" s="185" t="s">
        <v>5474</v>
      </c>
      <c r="AE1929" s="185" t="s">
        <v>5474</v>
      </c>
      <c r="AF1929" s="185" t="s">
        <v>5474</v>
      </c>
      <c r="AG1929" s="185" t="s">
        <v>5474</v>
      </c>
      <c r="AH1929" s="185" t="s">
        <v>5474</v>
      </c>
      <c r="AI1929" s="185" t="s">
        <v>5474</v>
      </c>
      <c r="AJ1929" s="185" t="s">
        <v>5474</v>
      </c>
    </row>
    <row r="1930" spans="28:36">
      <c r="AB1930" s="185">
        <v>9943</v>
      </c>
      <c r="AC1930" s="185" t="s">
        <v>1612</v>
      </c>
      <c r="AD1930" s="185" t="s">
        <v>5474</v>
      </c>
      <c r="AE1930" s="185" t="s">
        <v>5474</v>
      </c>
      <c r="AF1930" s="185" t="s">
        <v>5474</v>
      </c>
      <c r="AG1930" s="185" t="s">
        <v>5474</v>
      </c>
      <c r="AH1930" s="185" t="s">
        <v>5474</v>
      </c>
      <c r="AI1930" s="185" t="s">
        <v>5474</v>
      </c>
      <c r="AJ1930" s="185" t="s">
        <v>5474</v>
      </c>
    </row>
    <row r="1931" spans="28:36">
      <c r="AB1931" s="185">
        <v>9944</v>
      </c>
      <c r="AC1931" s="185" t="s">
        <v>1613</v>
      </c>
      <c r="AD1931" s="185" t="s">
        <v>5474</v>
      </c>
      <c r="AE1931" s="185" t="s">
        <v>5474</v>
      </c>
      <c r="AF1931" s="185" t="s">
        <v>5474</v>
      </c>
      <c r="AG1931" s="185" t="s">
        <v>5474</v>
      </c>
      <c r="AH1931" s="185" t="s">
        <v>5474</v>
      </c>
      <c r="AI1931" s="185" t="s">
        <v>5474</v>
      </c>
      <c r="AJ1931" s="185" t="s">
        <v>5474</v>
      </c>
    </row>
    <row r="1932" spans="28:36">
      <c r="AB1932" s="185">
        <v>9945</v>
      </c>
      <c r="AC1932" s="185" t="s">
        <v>1614</v>
      </c>
      <c r="AD1932" s="185" t="s">
        <v>5473</v>
      </c>
      <c r="AE1932" s="185" t="s">
        <v>5474</v>
      </c>
      <c r="AF1932" s="185" t="s">
        <v>5474</v>
      </c>
      <c r="AG1932" s="185" t="s">
        <v>5474</v>
      </c>
      <c r="AH1932" s="185" t="s">
        <v>5474</v>
      </c>
      <c r="AI1932" s="185" t="s">
        <v>5474</v>
      </c>
      <c r="AJ1932" s="185" t="s">
        <v>5473</v>
      </c>
    </row>
    <row r="1933" spans="28:36">
      <c r="AB1933" s="185">
        <v>9946</v>
      </c>
      <c r="AC1933" s="185" t="s">
        <v>1615</v>
      </c>
      <c r="AD1933" s="185" t="s">
        <v>5474</v>
      </c>
      <c r="AE1933" s="185" t="s">
        <v>5474</v>
      </c>
      <c r="AF1933" s="185" t="s">
        <v>5474</v>
      </c>
      <c r="AG1933" s="185" t="s">
        <v>5474</v>
      </c>
      <c r="AH1933" s="185" t="s">
        <v>5474</v>
      </c>
      <c r="AI1933" s="185" t="s">
        <v>5474</v>
      </c>
      <c r="AJ1933" s="185" t="s">
        <v>5474</v>
      </c>
    </row>
    <row r="1934" spans="28:36">
      <c r="AB1934" s="185">
        <v>9949</v>
      </c>
      <c r="AC1934" s="185" t="s">
        <v>1616</v>
      </c>
      <c r="AD1934" s="185" t="s">
        <v>5474</v>
      </c>
      <c r="AE1934" s="185" t="s">
        <v>5474</v>
      </c>
      <c r="AF1934" s="185" t="s">
        <v>5474</v>
      </c>
      <c r="AG1934" s="185" t="s">
        <v>5474</v>
      </c>
      <c r="AH1934" s="185" t="s">
        <v>5474</v>
      </c>
      <c r="AI1934" s="185" t="s">
        <v>5474</v>
      </c>
      <c r="AJ1934" s="185" t="s">
        <v>5474</v>
      </c>
    </row>
    <row r="1935" spans="28:36">
      <c r="AB1935" s="185">
        <v>9950</v>
      </c>
      <c r="AC1935" s="185" t="s">
        <v>1617</v>
      </c>
      <c r="AD1935" s="185" t="s">
        <v>5474</v>
      </c>
      <c r="AE1935" s="185" t="s">
        <v>5474</v>
      </c>
      <c r="AF1935" s="185" t="s">
        <v>5474</v>
      </c>
      <c r="AG1935" s="185" t="s">
        <v>5474</v>
      </c>
      <c r="AH1935" s="185" t="s">
        <v>5474</v>
      </c>
      <c r="AI1935" s="185" t="s">
        <v>5474</v>
      </c>
      <c r="AJ1935" s="185" t="s">
        <v>5474</v>
      </c>
    </row>
    <row r="1936" spans="28:36">
      <c r="AB1936" s="185">
        <v>9951</v>
      </c>
      <c r="AC1936" s="185" t="s">
        <v>1618</v>
      </c>
      <c r="AD1936" s="185" t="s">
        <v>5474</v>
      </c>
      <c r="AE1936" s="185" t="s">
        <v>5474</v>
      </c>
      <c r="AF1936" s="185" t="s">
        <v>5474</v>
      </c>
      <c r="AG1936" s="185" t="s">
        <v>5474</v>
      </c>
      <c r="AH1936" s="185" t="s">
        <v>5474</v>
      </c>
      <c r="AI1936" s="185" t="s">
        <v>5474</v>
      </c>
      <c r="AJ1936" s="185" t="s">
        <v>5474</v>
      </c>
    </row>
    <row r="1937" spans="28:36">
      <c r="AB1937" s="185">
        <v>9955</v>
      </c>
      <c r="AC1937" s="185" t="s">
        <v>1619</v>
      </c>
      <c r="AD1937" s="185" t="s">
        <v>5474</v>
      </c>
      <c r="AE1937" s="185" t="s">
        <v>5474</v>
      </c>
      <c r="AF1937" s="185" t="s">
        <v>5474</v>
      </c>
      <c r="AG1937" s="185" t="s">
        <v>5474</v>
      </c>
      <c r="AH1937" s="185" t="s">
        <v>5474</v>
      </c>
      <c r="AI1937" s="185" t="s">
        <v>5474</v>
      </c>
      <c r="AJ1937" s="185" t="s">
        <v>5474</v>
      </c>
    </row>
    <row r="1938" spans="28:36">
      <c r="AB1938" s="185">
        <v>9957</v>
      </c>
      <c r="AC1938" s="185" t="s">
        <v>4432</v>
      </c>
      <c r="AD1938" s="185" t="s">
        <v>5474</v>
      </c>
      <c r="AE1938" s="185" t="s">
        <v>5474</v>
      </c>
      <c r="AF1938" s="185" t="s">
        <v>5474</v>
      </c>
      <c r="AG1938" s="185" t="s">
        <v>5474</v>
      </c>
      <c r="AH1938" s="185" t="s">
        <v>5474</v>
      </c>
      <c r="AI1938" s="185" t="s">
        <v>5474</v>
      </c>
      <c r="AJ1938" s="185" t="s">
        <v>5474</v>
      </c>
    </row>
    <row r="1939" spans="28:36">
      <c r="AB1939" s="185">
        <v>9958</v>
      </c>
      <c r="AC1939" s="185" t="s">
        <v>1620</v>
      </c>
      <c r="AD1939" s="185" t="s">
        <v>5474</v>
      </c>
      <c r="AE1939" s="185" t="s">
        <v>5474</v>
      </c>
      <c r="AF1939" s="185" t="s">
        <v>5474</v>
      </c>
      <c r="AG1939" s="185" t="s">
        <v>5474</v>
      </c>
      <c r="AH1939" s="185" t="s">
        <v>5474</v>
      </c>
      <c r="AI1939" s="185" t="s">
        <v>5474</v>
      </c>
      <c r="AJ1939" s="185" t="s">
        <v>5474</v>
      </c>
    </row>
    <row r="1940" spans="28:36">
      <c r="AB1940" s="185">
        <v>9960</v>
      </c>
      <c r="AC1940" s="185" t="s">
        <v>1621</v>
      </c>
      <c r="AD1940" s="185" t="s">
        <v>5474</v>
      </c>
      <c r="AE1940" s="185" t="s">
        <v>5474</v>
      </c>
      <c r="AF1940" s="185" t="s">
        <v>5474</v>
      </c>
      <c r="AG1940" s="185" t="s">
        <v>5474</v>
      </c>
      <c r="AH1940" s="185" t="s">
        <v>5474</v>
      </c>
      <c r="AI1940" s="185" t="s">
        <v>5474</v>
      </c>
      <c r="AJ1940" s="185" t="s">
        <v>5474</v>
      </c>
    </row>
    <row r="1941" spans="28:36">
      <c r="AB1941" s="185">
        <v>9962</v>
      </c>
      <c r="AC1941" s="185" t="s">
        <v>1622</v>
      </c>
      <c r="AD1941" s="185" t="s">
        <v>5474</v>
      </c>
      <c r="AE1941" s="185" t="s">
        <v>5474</v>
      </c>
      <c r="AF1941" s="185" t="s">
        <v>5474</v>
      </c>
      <c r="AG1941" s="185" t="s">
        <v>5474</v>
      </c>
      <c r="AH1941" s="185" t="s">
        <v>5474</v>
      </c>
      <c r="AI1941" s="185" t="s">
        <v>5474</v>
      </c>
      <c r="AJ1941" s="185" t="s">
        <v>5474</v>
      </c>
    </row>
  </sheetData>
  <phoneticPr fontId="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8F9FA-150F-A24F-9186-5F0E8C397487}">
  <sheetPr codeName="工作表8"/>
  <dimension ref="A1:AM131"/>
  <sheetViews>
    <sheetView zoomScale="90" zoomScaleNormal="90" workbookViewId="0"/>
  </sheetViews>
  <sheetFormatPr baseColWidth="10" defaultRowHeight="15"/>
  <cols>
    <col min="1" max="1" width="8" customWidth="1"/>
    <col min="2" max="2" width="11.33203125" bestFit="1" customWidth="1"/>
    <col min="3" max="20" width="5.5" bestFit="1" customWidth="1"/>
    <col min="21" max="31" width="6" bestFit="1" customWidth="1"/>
    <col min="32" max="33" width="7" bestFit="1" customWidth="1"/>
    <col min="34" max="34" width="9" bestFit="1" customWidth="1"/>
  </cols>
  <sheetData>
    <row r="1" spans="1:39">
      <c r="A1" s="12"/>
      <c r="B1" s="13">
        <v>50</v>
      </c>
      <c r="C1" s="13">
        <v>100</v>
      </c>
      <c r="D1" s="13">
        <v>150</v>
      </c>
      <c r="E1" s="13">
        <v>200</v>
      </c>
      <c r="F1" s="13">
        <v>250</v>
      </c>
      <c r="G1" s="13">
        <v>300</v>
      </c>
      <c r="H1" s="13">
        <v>350</v>
      </c>
      <c r="I1" s="13">
        <v>400</v>
      </c>
      <c r="J1" s="13">
        <v>450</v>
      </c>
      <c r="K1" s="13">
        <v>500</v>
      </c>
      <c r="L1" s="13">
        <v>550</v>
      </c>
      <c r="M1" s="13">
        <v>600</v>
      </c>
      <c r="N1" s="13">
        <v>650</v>
      </c>
      <c r="O1" s="13">
        <v>700</v>
      </c>
      <c r="P1" s="13">
        <v>750</v>
      </c>
      <c r="Q1" s="13">
        <v>800</v>
      </c>
      <c r="R1" s="13">
        <v>850</v>
      </c>
      <c r="S1" s="13">
        <v>900</v>
      </c>
      <c r="T1" s="13">
        <v>950</v>
      </c>
      <c r="U1" s="13">
        <v>1000</v>
      </c>
      <c r="V1" s="13">
        <v>1500</v>
      </c>
      <c r="W1" s="13">
        <v>2000</v>
      </c>
      <c r="X1" s="13">
        <v>2500</v>
      </c>
      <c r="Y1" s="13">
        <v>3000</v>
      </c>
      <c r="Z1" s="13">
        <v>3500</v>
      </c>
      <c r="AA1" s="13">
        <v>4000</v>
      </c>
      <c r="AB1" s="13">
        <v>4500</v>
      </c>
      <c r="AC1" s="13">
        <v>5000</v>
      </c>
      <c r="AD1" s="13">
        <v>6000</v>
      </c>
      <c r="AE1" s="13">
        <v>8000</v>
      </c>
      <c r="AF1" s="13">
        <v>10000</v>
      </c>
      <c r="AG1" s="13">
        <v>15000</v>
      </c>
      <c r="AH1" s="13" t="s">
        <v>4611</v>
      </c>
      <c r="AI1" s="13"/>
      <c r="AJ1" s="13"/>
      <c r="AK1" s="13"/>
      <c r="AL1" s="13"/>
      <c r="AM1" s="13"/>
    </row>
    <row r="2" spans="1:39">
      <c r="A2" s="12">
        <v>1</v>
      </c>
      <c r="B2" s="12">
        <v>2</v>
      </c>
      <c r="C2" s="12">
        <v>3</v>
      </c>
      <c r="D2" s="12">
        <v>4</v>
      </c>
      <c r="E2" s="12">
        <v>5</v>
      </c>
      <c r="F2" s="12">
        <v>6</v>
      </c>
      <c r="G2" s="12">
        <v>7</v>
      </c>
      <c r="H2" s="12">
        <v>8</v>
      </c>
      <c r="I2" s="12">
        <v>9</v>
      </c>
      <c r="J2" s="12">
        <v>10</v>
      </c>
      <c r="K2" s="12">
        <v>11</v>
      </c>
      <c r="L2" s="12">
        <v>12</v>
      </c>
      <c r="M2" s="12">
        <v>13</v>
      </c>
      <c r="N2" s="12">
        <v>14</v>
      </c>
      <c r="O2" s="12">
        <v>15</v>
      </c>
      <c r="P2" s="12">
        <v>16</v>
      </c>
      <c r="Q2" s="12">
        <v>17</v>
      </c>
      <c r="R2" s="12">
        <v>18</v>
      </c>
      <c r="S2" s="12">
        <v>19</v>
      </c>
      <c r="T2" s="12">
        <v>20</v>
      </c>
      <c r="U2" s="12">
        <v>21</v>
      </c>
      <c r="V2" s="12">
        <v>22</v>
      </c>
      <c r="W2" s="12">
        <v>23</v>
      </c>
      <c r="X2" s="12">
        <v>24</v>
      </c>
      <c r="Y2" s="12">
        <v>25</v>
      </c>
      <c r="Z2" s="12">
        <v>26</v>
      </c>
      <c r="AA2" s="12">
        <v>27</v>
      </c>
      <c r="AB2" s="12">
        <v>28</v>
      </c>
      <c r="AC2" s="12">
        <v>29</v>
      </c>
      <c r="AD2" s="12">
        <v>30</v>
      </c>
      <c r="AE2" s="12">
        <v>31</v>
      </c>
      <c r="AF2" s="12">
        <v>32</v>
      </c>
      <c r="AG2" s="12">
        <v>33</v>
      </c>
      <c r="AH2" s="12">
        <v>34</v>
      </c>
      <c r="AI2" s="12"/>
      <c r="AJ2" s="12"/>
      <c r="AK2" s="12"/>
      <c r="AL2" s="12"/>
      <c r="AM2" s="12"/>
    </row>
    <row r="3" spans="1:39">
      <c r="A3" t="s">
        <v>16</v>
      </c>
      <c r="B3" t="s">
        <v>14</v>
      </c>
    </row>
    <row r="4" spans="1:39">
      <c r="A4" s="112" t="s">
        <v>15</v>
      </c>
      <c r="B4" s="112">
        <v>50</v>
      </c>
      <c r="C4" s="112">
        <v>100</v>
      </c>
      <c r="D4" s="112">
        <v>150</v>
      </c>
      <c r="E4" s="112">
        <v>200</v>
      </c>
      <c r="F4" s="112">
        <v>250</v>
      </c>
      <c r="G4" s="112">
        <v>300</v>
      </c>
      <c r="H4" s="112">
        <v>350</v>
      </c>
      <c r="I4" s="112">
        <v>400</v>
      </c>
      <c r="J4" s="112">
        <v>450</v>
      </c>
      <c r="K4" s="112">
        <v>500</v>
      </c>
      <c r="L4" s="112">
        <v>550</v>
      </c>
      <c r="M4" s="112">
        <v>600</v>
      </c>
      <c r="N4" s="112">
        <v>650</v>
      </c>
      <c r="O4" s="112">
        <v>700</v>
      </c>
      <c r="P4" s="112">
        <v>750</v>
      </c>
      <c r="Q4" s="112">
        <v>800</v>
      </c>
      <c r="R4" s="112">
        <v>850</v>
      </c>
      <c r="S4" s="112">
        <v>900</v>
      </c>
      <c r="T4" s="112">
        <v>950</v>
      </c>
      <c r="U4" s="112">
        <v>1000</v>
      </c>
      <c r="V4" s="112">
        <v>1500</v>
      </c>
      <c r="W4" s="112">
        <v>2000</v>
      </c>
      <c r="X4" s="112">
        <v>2500</v>
      </c>
      <c r="Y4" s="112">
        <v>3000</v>
      </c>
      <c r="Z4" s="112">
        <v>3500</v>
      </c>
      <c r="AA4" s="112">
        <v>4000</v>
      </c>
      <c r="AB4" s="112">
        <v>4500</v>
      </c>
      <c r="AC4" s="112">
        <v>5000</v>
      </c>
      <c r="AD4" s="112">
        <v>6000</v>
      </c>
      <c r="AE4" s="112">
        <v>8000</v>
      </c>
      <c r="AF4" s="112">
        <v>10000</v>
      </c>
      <c r="AG4" s="112">
        <v>15000</v>
      </c>
      <c r="AH4" s="112" t="s">
        <v>4611</v>
      </c>
    </row>
    <row r="5" spans="1:39">
      <c r="A5" s="113">
        <v>0.375</v>
      </c>
      <c r="B5" s="19">
        <v>91.774292581176724</v>
      </c>
      <c r="C5" s="19">
        <v>41.425060369730019</v>
      </c>
      <c r="D5" s="19">
        <v>36.851763203003969</v>
      </c>
      <c r="E5" s="19">
        <v>32.81662927230358</v>
      </c>
      <c r="F5" s="19">
        <v>29.419042033885869</v>
      </c>
      <c r="G5" s="19">
        <v>29.749348805731813</v>
      </c>
      <c r="H5" s="19">
        <v>30.410506826561395</v>
      </c>
      <c r="I5" s="19">
        <v>30.304208367485522</v>
      </c>
      <c r="J5" s="19">
        <v>25.387300903267157</v>
      </c>
      <c r="K5" s="19">
        <v>27.896830789207076</v>
      </c>
      <c r="L5" s="19">
        <v>26.216564436725207</v>
      </c>
      <c r="M5" s="19">
        <v>24.044416770470967</v>
      </c>
      <c r="N5" s="19">
        <v>29.705729846706539</v>
      </c>
      <c r="O5" s="19">
        <v>26.102794315610943</v>
      </c>
      <c r="P5" s="19">
        <v>21.673381462394154</v>
      </c>
      <c r="Q5" s="19">
        <v>25.314479390474368</v>
      </c>
      <c r="R5" s="19">
        <v>22.790593414802238</v>
      </c>
      <c r="S5" s="19">
        <v>23.562324664004585</v>
      </c>
      <c r="T5" s="19">
        <v>26.491088254635805</v>
      </c>
      <c r="U5" s="19">
        <v>24.60818729811546</v>
      </c>
      <c r="V5" s="19">
        <v>22.234533015882256</v>
      </c>
      <c r="W5" s="19">
        <v>24.431800349323559</v>
      </c>
      <c r="X5" s="19">
        <v>19.160480462306289</v>
      </c>
      <c r="Y5" s="19">
        <v>20.912829199460568</v>
      </c>
      <c r="Z5" s="19">
        <v>21.176626906688547</v>
      </c>
      <c r="AA5" s="19">
        <v>21.742592266366049</v>
      </c>
      <c r="AB5" s="19">
        <v>21.173148292699583</v>
      </c>
      <c r="AC5" s="19">
        <v>21.114200281498501</v>
      </c>
      <c r="AD5" s="19">
        <v>15.541891498274765</v>
      </c>
      <c r="AE5" s="19">
        <v>18.090949831069018</v>
      </c>
      <c r="AF5" s="19">
        <v>13.058387552418635</v>
      </c>
      <c r="AG5" s="19">
        <v>18.529610215664569</v>
      </c>
      <c r="AH5" s="19">
        <v>10.510374187927079</v>
      </c>
    </row>
    <row r="6" spans="1:39">
      <c r="A6" s="113">
        <v>0.3756944444444445</v>
      </c>
      <c r="B6" s="19">
        <v>74.206497032361057</v>
      </c>
      <c r="C6" s="19">
        <v>33.153047763581</v>
      </c>
      <c r="D6" s="19">
        <v>28.726747038940051</v>
      </c>
      <c r="E6" s="19">
        <v>26.033896143462282</v>
      </c>
      <c r="F6" s="19">
        <v>24.74046290330519</v>
      </c>
      <c r="G6" s="19">
        <v>22.562992159056247</v>
      </c>
      <c r="H6" s="19">
        <v>24.023038918910409</v>
      </c>
      <c r="I6" s="19">
        <v>22.377659755231512</v>
      </c>
      <c r="J6" s="19">
        <v>20.25427680256071</v>
      </c>
      <c r="K6" s="19">
        <v>20.885159881319804</v>
      </c>
      <c r="L6" s="19">
        <v>21.252842854266106</v>
      </c>
      <c r="M6" s="19">
        <v>18.615069267035945</v>
      </c>
      <c r="N6" s="19">
        <v>17.661642411872055</v>
      </c>
      <c r="O6" s="19">
        <v>23.464404084043526</v>
      </c>
      <c r="P6" s="19">
        <v>18.489969122767661</v>
      </c>
      <c r="Q6" s="19">
        <v>21.036421895991122</v>
      </c>
      <c r="R6" s="19">
        <v>16.236154121796812</v>
      </c>
      <c r="S6" s="19">
        <v>17.943601517219577</v>
      </c>
      <c r="T6" s="19">
        <v>22.541897345163569</v>
      </c>
      <c r="U6" s="19">
        <v>17.416052784814369</v>
      </c>
      <c r="V6" s="19">
        <v>16.076992175371732</v>
      </c>
      <c r="W6" s="19">
        <v>16.862571774962543</v>
      </c>
      <c r="X6" s="19">
        <v>16.041526233458672</v>
      </c>
      <c r="Y6" s="19">
        <v>17.220507855032167</v>
      </c>
      <c r="Z6" s="19">
        <v>16.769690908492823</v>
      </c>
      <c r="AA6" s="19">
        <v>13.515094303076486</v>
      </c>
      <c r="AB6" s="19">
        <v>13.753246490981827</v>
      </c>
      <c r="AC6" s="19">
        <v>11.835034399890159</v>
      </c>
      <c r="AD6" s="19">
        <v>13.630977982417296</v>
      </c>
      <c r="AE6" s="19">
        <v>13.228363242716052</v>
      </c>
      <c r="AF6" s="19">
        <v>14.77591826510174</v>
      </c>
      <c r="AG6" s="19">
        <v>12.648755644272818</v>
      </c>
      <c r="AH6" s="19">
        <v>9.8704445085332324</v>
      </c>
    </row>
    <row r="7" spans="1:39">
      <c r="A7" s="113">
        <v>0.37638888888888888</v>
      </c>
      <c r="B7" s="19">
        <v>62.422486495654219</v>
      </c>
      <c r="C7" s="19">
        <v>27.868674693220687</v>
      </c>
      <c r="D7" s="19">
        <v>23.975499803822967</v>
      </c>
      <c r="E7" s="19">
        <v>21.960411245915299</v>
      </c>
      <c r="F7" s="19">
        <v>20.339035821921065</v>
      </c>
      <c r="G7" s="19">
        <v>20.630324647473277</v>
      </c>
      <c r="H7" s="19">
        <v>18.556109606034525</v>
      </c>
      <c r="I7" s="19">
        <v>18.226194884453047</v>
      </c>
      <c r="J7" s="19">
        <v>17.467377845689434</v>
      </c>
      <c r="K7" s="19">
        <v>16.920657493121194</v>
      </c>
      <c r="L7" s="19">
        <v>17.386821738477572</v>
      </c>
      <c r="M7" s="19">
        <v>17.457283962071653</v>
      </c>
      <c r="N7" s="19">
        <v>15.932545218790626</v>
      </c>
      <c r="O7" s="19">
        <v>16.865501307164113</v>
      </c>
      <c r="P7" s="19">
        <v>15.94153498334297</v>
      </c>
      <c r="Q7" s="19">
        <v>17.16048583244493</v>
      </c>
      <c r="R7" s="19">
        <v>16.206271842352464</v>
      </c>
      <c r="S7" s="19">
        <v>16.500078708079673</v>
      </c>
      <c r="T7" s="19">
        <v>15.042660283215856</v>
      </c>
      <c r="U7" s="19">
        <v>15.039413884981732</v>
      </c>
      <c r="V7" s="19">
        <v>14.340381916963286</v>
      </c>
      <c r="W7" s="19">
        <v>13.293893812613456</v>
      </c>
      <c r="X7" s="19">
        <v>12.245873259205457</v>
      </c>
      <c r="Y7" s="19">
        <v>14.082085553897343</v>
      </c>
      <c r="Z7" s="19">
        <v>14.755098095269608</v>
      </c>
      <c r="AA7" s="19">
        <v>14.391362071323721</v>
      </c>
      <c r="AB7" s="19">
        <v>10.649698265539666</v>
      </c>
      <c r="AC7" s="19">
        <v>9.1994376548079888</v>
      </c>
      <c r="AD7" s="19">
        <v>11.060904207890719</v>
      </c>
      <c r="AE7" s="19">
        <v>11.702665228525813</v>
      </c>
      <c r="AF7" s="19">
        <v>11.411449179739373</v>
      </c>
      <c r="AG7" s="19">
        <v>12.163959574050066</v>
      </c>
      <c r="AH7" s="19">
        <v>7.9542478235687613</v>
      </c>
    </row>
    <row r="8" spans="1:39">
      <c r="A8" s="113">
        <v>0.37708333333333338</v>
      </c>
      <c r="B8" s="19">
        <v>54.204343139275615</v>
      </c>
      <c r="C8" s="19">
        <v>23.985943301542324</v>
      </c>
      <c r="D8" s="19">
        <v>21.954444590265663</v>
      </c>
      <c r="E8" s="19">
        <v>18.819279310292586</v>
      </c>
      <c r="F8" s="19">
        <v>17.642330080455725</v>
      </c>
      <c r="G8" s="19">
        <v>18.773814773217243</v>
      </c>
      <c r="H8" s="19">
        <v>16.834185269175428</v>
      </c>
      <c r="I8" s="19">
        <v>15.501816381198438</v>
      </c>
      <c r="J8" s="19">
        <v>15.060130300032398</v>
      </c>
      <c r="K8" s="19">
        <v>15.277084421843778</v>
      </c>
      <c r="L8" s="19">
        <v>14.064333916812577</v>
      </c>
      <c r="M8" s="19">
        <v>14.325620892866505</v>
      </c>
      <c r="N8" s="19">
        <v>14.589458276222706</v>
      </c>
      <c r="O8" s="19">
        <v>14.339122787108749</v>
      </c>
      <c r="P8" s="19">
        <v>13.540887384732761</v>
      </c>
      <c r="Q8" s="19">
        <v>15.235699222163694</v>
      </c>
      <c r="R8" s="19">
        <v>11.737415163673797</v>
      </c>
      <c r="S8" s="19">
        <v>13.493698900328747</v>
      </c>
      <c r="T8" s="19">
        <v>15.800076157530603</v>
      </c>
      <c r="U8" s="19">
        <v>12.501471094360664</v>
      </c>
      <c r="V8" s="19">
        <v>12.794235117599767</v>
      </c>
      <c r="W8" s="19">
        <v>11.434834817003431</v>
      </c>
      <c r="X8" s="19">
        <v>11.000762830063085</v>
      </c>
      <c r="Y8" s="19">
        <v>11.572907702903619</v>
      </c>
      <c r="Z8" s="19">
        <v>10.992956262486533</v>
      </c>
      <c r="AA8" s="19">
        <v>13.367713853138534</v>
      </c>
      <c r="AB8" s="19">
        <v>12.532837738675822</v>
      </c>
      <c r="AC8" s="19">
        <v>9.1799173270462582</v>
      </c>
      <c r="AD8" s="19">
        <v>9.3314770335912733</v>
      </c>
      <c r="AE8" s="19">
        <v>10.520215922852454</v>
      </c>
      <c r="AF8" s="19">
        <v>7.8222100793364522</v>
      </c>
      <c r="AG8" s="19">
        <v>10.090099973376361</v>
      </c>
      <c r="AH8" s="19">
        <v>8.0586363766228519</v>
      </c>
    </row>
    <row r="9" spans="1:39">
      <c r="A9" s="113">
        <v>0.37777777777777777</v>
      </c>
      <c r="B9" s="19">
        <v>48.536355207699039</v>
      </c>
      <c r="C9" s="19">
        <v>21.655130270474892</v>
      </c>
      <c r="D9" s="19">
        <v>19.397916804959401</v>
      </c>
      <c r="E9" s="19">
        <v>17.334977634016212</v>
      </c>
      <c r="F9" s="19">
        <v>15.773966967239184</v>
      </c>
      <c r="G9" s="19">
        <v>15.928649049612648</v>
      </c>
      <c r="H9" s="19">
        <v>15.264429965000645</v>
      </c>
      <c r="I9" s="19">
        <v>14.116454462715572</v>
      </c>
      <c r="J9" s="19">
        <v>14.916359232629034</v>
      </c>
      <c r="K9" s="19">
        <v>12.721066008252889</v>
      </c>
      <c r="L9" s="19">
        <v>14.15376765327191</v>
      </c>
      <c r="M9" s="19">
        <v>12.269163540490222</v>
      </c>
      <c r="N9" s="19">
        <v>12.637810488365506</v>
      </c>
      <c r="O9" s="19">
        <v>11.619480478671145</v>
      </c>
      <c r="P9" s="19">
        <v>13.487770667542552</v>
      </c>
      <c r="Q9" s="19">
        <v>12.793609403365483</v>
      </c>
      <c r="R9" s="19">
        <v>13.674460641610418</v>
      </c>
      <c r="S9" s="19">
        <v>11.902089639028189</v>
      </c>
      <c r="T9" s="19">
        <v>11.726500359436223</v>
      </c>
      <c r="U9" s="19">
        <v>11.622549296695842</v>
      </c>
      <c r="V9" s="19">
        <v>11.257972427378567</v>
      </c>
      <c r="W9" s="19">
        <v>10.946608922279122</v>
      </c>
      <c r="X9" s="19">
        <v>9.7075860256797508</v>
      </c>
      <c r="Y9" s="19">
        <v>10.319737872397273</v>
      </c>
      <c r="Z9" s="19">
        <v>9.2564155357067506</v>
      </c>
      <c r="AA9" s="19">
        <v>11.73965727435106</v>
      </c>
      <c r="AB9" s="19">
        <v>11.1525099888248</v>
      </c>
      <c r="AC9" s="19">
        <v>9.352282198934244</v>
      </c>
      <c r="AD9" s="19">
        <v>8.404026113806232</v>
      </c>
      <c r="AE9" s="19">
        <v>8.5272313249753608</v>
      </c>
      <c r="AF9" s="19">
        <v>8.6107153727336083</v>
      </c>
      <c r="AG9" s="19">
        <v>8.9752456717098781</v>
      </c>
      <c r="AH9" s="19">
        <v>7.4299334969236357</v>
      </c>
    </row>
    <row r="10" spans="1:39">
      <c r="A10" s="113">
        <v>0.37847222222222227</v>
      </c>
      <c r="B10" s="19">
        <v>42.853378881291654</v>
      </c>
      <c r="C10" s="19">
        <v>19.605998193048144</v>
      </c>
      <c r="D10" s="19">
        <v>16.888582589237682</v>
      </c>
      <c r="E10" s="19">
        <v>15.842527889866883</v>
      </c>
      <c r="F10" s="19">
        <v>14.088738894147175</v>
      </c>
      <c r="G10" s="19">
        <v>14.100397916059501</v>
      </c>
      <c r="H10" s="19">
        <v>13.734900498750823</v>
      </c>
      <c r="I10" s="19">
        <v>13.341373512244303</v>
      </c>
      <c r="J10" s="19">
        <v>12.374022868405584</v>
      </c>
      <c r="K10" s="19">
        <v>12.84433900795182</v>
      </c>
      <c r="L10" s="19">
        <v>11.971903273603251</v>
      </c>
      <c r="M10" s="19">
        <v>12.146325355439703</v>
      </c>
      <c r="N10" s="19">
        <v>11.77424907883638</v>
      </c>
      <c r="O10" s="19">
        <v>10.548852817506642</v>
      </c>
      <c r="P10" s="19">
        <v>11.697848289086306</v>
      </c>
      <c r="Q10" s="19">
        <v>10.251420187228153</v>
      </c>
      <c r="R10" s="19">
        <v>11.530039043136723</v>
      </c>
      <c r="S10" s="19">
        <v>11.493591894978632</v>
      </c>
      <c r="T10" s="19">
        <v>10.037037469291207</v>
      </c>
      <c r="U10" s="19">
        <v>12.684709640285572</v>
      </c>
      <c r="V10" s="19">
        <v>10.011509994071918</v>
      </c>
      <c r="W10" s="19">
        <v>9.5689830475307609</v>
      </c>
      <c r="X10" s="19">
        <v>9.1263939725039087</v>
      </c>
      <c r="Y10" s="19">
        <v>8.5493088908887014</v>
      </c>
      <c r="Z10" s="19">
        <v>9.1184657532942701</v>
      </c>
      <c r="AA10" s="19">
        <v>8.2330995260767086</v>
      </c>
      <c r="AB10" s="19">
        <v>10.926822220397641</v>
      </c>
      <c r="AC10" s="19">
        <v>9.7771475614203318</v>
      </c>
      <c r="AD10" s="19">
        <v>8.2459604448888317</v>
      </c>
      <c r="AE10" s="19">
        <v>7.4396397313856273</v>
      </c>
      <c r="AF10" s="19">
        <v>8.0812548394357773</v>
      </c>
      <c r="AG10" s="19">
        <v>7.8261617680967577</v>
      </c>
      <c r="AH10" s="19">
        <v>6.8788156833228467</v>
      </c>
    </row>
    <row r="11" spans="1:39">
      <c r="A11" s="113">
        <v>0.37916666666666665</v>
      </c>
      <c r="B11" s="19">
        <v>38.898953828169148</v>
      </c>
      <c r="C11" s="19">
        <v>17.708274303971635</v>
      </c>
      <c r="D11" s="19">
        <v>15.593480104947707</v>
      </c>
      <c r="E11" s="19">
        <v>14.314599425793068</v>
      </c>
      <c r="F11" s="19">
        <v>13.32640682477955</v>
      </c>
      <c r="G11" s="19">
        <v>12.826374047036136</v>
      </c>
      <c r="H11" s="19">
        <v>12.324301329488588</v>
      </c>
      <c r="I11" s="19">
        <v>12.220677034728569</v>
      </c>
      <c r="J11" s="19">
        <v>11.747258813522954</v>
      </c>
      <c r="K11" s="19">
        <v>11.441807606403314</v>
      </c>
      <c r="L11" s="19">
        <v>10.831040491810775</v>
      </c>
      <c r="M11" s="19">
        <v>10.808195717686385</v>
      </c>
      <c r="N11" s="19">
        <v>10.574810333736412</v>
      </c>
      <c r="O11" s="19">
        <v>10.601194058882808</v>
      </c>
      <c r="P11" s="19">
        <v>10.616523984889387</v>
      </c>
      <c r="Q11" s="19">
        <v>11.179800889692686</v>
      </c>
      <c r="R11" s="19">
        <v>9.2204462686876845</v>
      </c>
      <c r="S11" s="19">
        <v>9.4247763320084772</v>
      </c>
      <c r="T11" s="19">
        <v>9.9111114950919372</v>
      </c>
      <c r="U11" s="19">
        <v>9.5779617623742777</v>
      </c>
      <c r="V11" s="19">
        <v>9.4394501924890086</v>
      </c>
      <c r="W11" s="19">
        <v>8.8579736449091033</v>
      </c>
      <c r="X11" s="19">
        <v>8.4395390563857742</v>
      </c>
      <c r="Y11" s="19">
        <v>8.2343408094411465</v>
      </c>
      <c r="Z11" s="19">
        <v>8.0671066482053568</v>
      </c>
      <c r="AA11" s="19">
        <v>7.7033640364730163</v>
      </c>
      <c r="AB11" s="19">
        <v>8.2723245434816963</v>
      </c>
      <c r="AC11" s="19">
        <v>10.732175888131088</v>
      </c>
      <c r="AD11" s="19">
        <v>8.2923939095909045</v>
      </c>
      <c r="AE11" s="19">
        <v>7.1917707871780383</v>
      </c>
      <c r="AF11" s="19">
        <v>6.7658109964406918</v>
      </c>
      <c r="AG11" s="19">
        <v>7.043864370796558</v>
      </c>
      <c r="AH11" s="19">
        <v>6.2696081138579167</v>
      </c>
    </row>
    <row r="12" spans="1:39">
      <c r="A12" s="113">
        <v>0.37986111111111115</v>
      </c>
      <c r="B12" s="19">
        <v>36.051271699924982</v>
      </c>
      <c r="C12" s="19">
        <v>16.482467390641911</v>
      </c>
      <c r="D12" s="19">
        <v>13.799377116934284</v>
      </c>
      <c r="E12" s="19">
        <v>13.608886332971935</v>
      </c>
      <c r="F12" s="19">
        <v>12.65610894164279</v>
      </c>
      <c r="G12" s="19">
        <v>11.830128821096826</v>
      </c>
      <c r="H12" s="19">
        <v>11.661118838601336</v>
      </c>
      <c r="I12" s="19">
        <v>11.099798132780739</v>
      </c>
      <c r="J12" s="19">
        <v>11.223460155045874</v>
      </c>
      <c r="K12" s="19">
        <v>10.972533706386793</v>
      </c>
      <c r="L12" s="19">
        <v>9.803300146832056</v>
      </c>
      <c r="M12" s="19">
        <v>10.187162116279879</v>
      </c>
      <c r="N12" s="19">
        <v>9.6302976444263955</v>
      </c>
      <c r="O12" s="19">
        <v>10.557194614528774</v>
      </c>
      <c r="P12" s="19">
        <v>9.80948393235483</v>
      </c>
      <c r="Q12" s="19">
        <v>8.7778559195480952</v>
      </c>
      <c r="R12" s="19">
        <v>9.6769607502821202</v>
      </c>
      <c r="S12" s="19">
        <v>8.352996376655291</v>
      </c>
      <c r="T12" s="19">
        <v>9.1610523419975234</v>
      </c>
      <c r="U12" s="19">
        <v>9.8254107065249094</v>
      </c>
      <c r="V12" s="19">
        <v>8.7591133265560526</v>
      </c>
      <c r="W12" s="19">
        <v>8.1607496069567116</v>
      </c>
      <c r="X12" s="19">
        <v>7.7861514958956644</v>
      </c>
      <c r="Y12" s="19">
        <v>7.6773908735442857</v>
      </c>
      <c r="Z12" s="19">
        <v>7.3765347470464491</v>
      </c>
      <c r="AA12" s="19">
        <v>7.1482004536089532</v>
      </c>
      <c r="AB12" s="19">
        <v>7.9261711076972148</v>
      </c>
      <c r="AC12" s="19">
        <v>8.094321213625733</v>
      </c>
      <c r="AD12" s="19">
        <v>8.1205168733781878</v>
      </c>
      <c r="AE12" s="19">
        <v>6.8544922503159285</v>
      </c>
      <c r="AF12" s="19">
        <v>6.1589684546230679</v>
      </c>
      <c r="AG12" s="19">
        <v>6.307264381063435</v>
      </c>
      <c r="AH12" s="19">
        <v>5.7528396947930585</v>
      </c>
    </row>
    <row r="13" spans="1:39">
      <c r="A13" s="113">
        <v>0.38055555555555554</v>
      </c>
      <c r="B13" s="19">
        <v>33.237534642130164</v>
      </c>
      <c r="C13" s="19">
        <v>14.998795571198508</v>
      </c>
      <c r="D13" s="19">
        <v>12.919030542365292</v>
      </c>
      <c r="E13" s="19">
        <v>12.596116985767795</v>
      </c>
      <c r="F13" s="19">
        <v>11.545131058971997</v>
      </c>
      <c r="G13" s="19">
        <v>11.516853545063453</v>
      </c>
      <c r="H13" s="19">
        <v>10.706871052531032</v>
      </c>
      <c r="I13" s="19">
        <v>10.900805831001907</v>
      </c>
      <c r="J13" s="19">
        <v>9.9058304314167636</v>
      </c>
      <c r="K13" s="19">
        <v>10.123689945776054</v>
      </c>
      <c r="L13" s="19">
        <v>9.9541736013337836</v>
      </c>
      <c r="M13" s="19">
        <v>9.4483715666695556</v>
      </c>
      <c r="N13" s="19">
        <v>9.4598107457958918</v>
      </c>
      <c r="O13" s="19">
        <v>9.0255565083507072</v>
      </c>
      <c r="P13" s="19">
        <v>9.97424945616911</v>
      </c>
      <c r="Q13" s="19">
        <v>8.4578361932305786</v>
      </c>
      <c r="R13" s="19">
        <v>8.7236496897292195</v>
      </c>
      <c r="S13" s="19">
        <v>9.0852236889091262</v>
      </c>
      <c r="T13" s="19">
        <v>8.393298284135108</v>
      </c>
      <c r="U13" s="19">
        <v>8.8898045689363165</v>
      </c>
      <c r="V13" s="19">
        <v>8.2074182499065707</v>
      </c>
      <c r="W13" s="19">
        <v>7.6559810053617072</v>
      </c>
      <c r="X13" s="19">
        <v>7.3682351761790432</v>
      </c>
      <c r="Y13" s="19">
        <v>7.1358627835853827</v>
      </c>
      <c r="Z13" s="19">
        <v>6.7840315934795061</v>
      </c>
      <c r="AA13" s="19">
        <v>6.6903610108661145</v>
      </c>
      <c r="AB13" s="19">
        <v>7.4527099679250908</v>
      </c>
      <c r="AC13" s="19">
        <v>6.3753733021268131</v>
      </c>
      <c r="AD13" s="19">
        <v>7.6768488868738327</v>
      </c>
      <c r="AE13" s="19">
        <v>6.8855471973722615</v>
      </c>
      <c r="AF13" s="19">
        <v>5.5827139874482592</v>
      </c>
      <c r="AG13" s="19">
        <v>6.1310334937987481</v>
      </c>
      <c r="AH13" s="19">
        <v>5.2246153196956939</v>
      </c>
    </row>
    <row r="14" spans="1:39">
      <c r="A14" s="113">
        <v>0.38125000000000003</v>
      </c>
      <c r="B14" s="19">
        <v>30.8408233928021</v>
      </c>
      <c r="C14" s="19">
        <v>14.109968784129743</v>
      </c>
      <c r="D14" s="19">
        <v>12.181795161422738</v>
      </c>
      <c r="E14" s="19">
        <v>11.69428328072749</v>
      </c>
      <c r="F14" s="19">
        <v>10.807919442771968</v>
      </c>
      <c r="G14" s="19">
        <v>10.772329807111431</v>
      </c>
      <c r="H14" s="19">
        <v>10.138504232026435</v>
      </c>
      <c r="I14" s="19">
        <v>10.334393660403807</v>
      </c>
      <c r="J14" s="19">
        <v>9.1466717287793049</v>
      </c>
      <c r="K14" s="19">
        <v>9.4618688107429172</v>
      </c>
      <c r="L14" s="19">
        <v>8.5010909694703596</v>
      </c>
      <c r="M14" s="19">
        <v>9.5994163363848006</v>
      </c>
      <c r="N14" s="19">
        <v>9.0152301411814104</v>
      </c>
      <c r="O14" s="19">
        <v>8.7502436039637903</v>
      </c>
      <c r="P14" s="19">
        <v>8.9821739255594988</v>
      </c>
      <c r="Q14" s="19">
        <v>8.6565763750325164</v>
      </c>
      <c r="R14" s="19">
        <v>7.7591807252479921</v>
      </c>
      <c r="S14" s="19">
        <v>8.3529942475690895</v>
      </c>
      <c r="T14" s="19">
        <v>8.8498176944258002</v>
      </c>
      <c r="U14" s="19">
        <v>8.0910220499574201</v>
      </c>
      <c r="V14" s="19">
        <v>7.8618497397485445</v>
      </c>
      <c r="W14" s="19">
        <v>7.0274091537511882</v>
      </c>
      <c r="X14" s="19">
        <v>6.908845272968601</v>
      </c>
      <c r="Y14" s="19">
        <v>7.0807006338615395</v>
      </c>
      <c r="Z14" s="19">
        <v>6.1109677036377548</v>
      </c>
      <c r="AA14" s="19">
        <v>6.1787943210995637</v>
      </c>
      <c r="AB14" s="19">
        <v>6.5316907834215439</v>
      </c>
      <c r="AC14" s="19">
        <v>6.49928742232954</v>
      </c>
      <c r="AD14" s="19">
        <v>6.5626700119824406</v>
      </c>
      <c r="AE14" s="19">
        <v>6.5544522830033785</v>
      </c>
      <c r="AF14" s="19">
        <v>5.5250301110752016</v>
      </c>
      <c r="AG14" s="19">
        <v>5.5921201862447063</v>
      </c>
      <c r="AH14" s="19">
        <v>5.0706558024917614</v>
      </c>
    </row>
    <row r="15" spans="1:39">
      <c r="A15" s="113">
        <v>0.38194444444444442</v>
      </c>
      <c r="B15" s="19">
        <v>29.167431219159948</v>
      </c>
      <c r="C15" s="19">
        <v>13.165629276636565</v>
      </c>
      <c r="D15" s="19">
        <v>11.587097924913149</v>
      </c>
      <c r="E15" s="19">
        <v>11.031698974889432</v>
      </c>
      <c r="F15" s="19">
        <v>10.30189574518724</v>
      </c>
      <c r="G15" s="19">
        <v>10.159740317813743</v>
      </c>
      <c r="H15" s="19">
        <v>9.2820014026997413</v>
      </c>
      <c r="I15" s="19">
        <v>9.3173410917308903</v>
      </c>
      <c r="J15" s="19">
        <v>9.5110167067364824</v>
      </c>
      <c r="K15" s="19">
        <v>8.9188596047223108</v>
      </c>
      <c r="L15" s="19">
        <v>8.6205481593473223</v>
      </c>
      <c r="M15" s="19">
        <v>8.4994761439354622</v>
      </c>
      <c r="N15" s="19">
        <v>8.1905751858100917</v>
      </c>
      <c r="O15" s="19">
        <v>8.3332369323391298</v>
      </c>
      <c r="P15" s="19">
        <v>7.6416894314625834</v>
      </c>
      <c r="Q15" s="19">
        <v>9.1502860689741468</v>
      </c>
      <c r="R15" s="19">
        <v>7.9529207764136656</v>
      </c>
      <c r="S15" s="19">
        <v>7.6253064563632815</v>
      </c>
      <c r="T15" s="19">
        <v>7.9793781202380654</v>
      </c>
      <c r="U15" s="19">
        <v>8.1490111124925519</v>
      </c>
      <c r="V15" s="19">
        <v>7.4861979062843655</v>
      </c>
      <c r="W15" s="19">
        <v>6.6225162212411472</v>
      </c>
      <c r="X15" s="19">
        <v>6.5712706904617608</v>
      </c>
      <c r="Y15" s="19">
        <v>6.5361889184347861</v>
      </c>
      <c r="Z15" s="19">
        <v>6.3405875504443818</v>
      </c>
      <c r="AA15" s="19">
        <v>5.7196112819948066</v>
      </c>
      <c r="AB15" s="19">
        <v>5.7075406504809134</v>
      </c>
      <c r="AC15" s="19">
        <v>6.2762200488186703</v>
      </c>
      <c r="AD15" s="19">
        <v>6.0515007412204618</v>
      </c>
      <c r="AE15" s="19">
        <v>6.2612754890715481</v>
      </c>
      <c r="AF15" s="19">
        <v>5.4512579956368992</v>
      </c>
      <c r="AG15" s="19">
        <v>5.4486226221653897</v>
      </c>
      <c r="AH15" s="19">
        <v>4.699657235245752</v>
      </c>
    </row>
    <row r="16" spans="1:39">
      <c r="A16" s="113">
        <v>0.38263888888888892</v>
      </c>
      <c r="B16" s="19">
        <v>27.66398163698657</v>
      </c>
      <c r="C16" s="19">
        <v>12.194469462377201</v>
      </c>
      <c r="D16" s="19">
        <v>11.360803481273022</v>
      </c>
      <c r="E16" s="19">
        <v>10.440412105316394</v>
      </c>
      <c r="F16" s="19">
        <v>9.9179589445951493</v>
      </c>
      <c r="G16" s="19">
        <v>9.3258063240818458</v>
      </c>
      <c r="H16" s="19">
        <v>9.3567324067981588</v>
      </c>
      <c r="I16" s="19">
        <v>8.7366018812070418</v>
      </c>
      <c r="J16" s="19">
        <v>8.504654790460922</v>
      </c>
      <c r="K16" s="19">
        <v>8.8606061945139025</v>
      </c>
      <c r="L16" s="19">
        <v>8.3002009486450277</v>
      </c>
      <c r="M16" s="19">
        <v>8.4312451099694261</v>
      </c>
      <c r="N16" s="19">
        <v>7.4480580016457809</v>
      </c>
      <c r="O16" s="19">
        <v>7.7343410289123913</v>
      </c>
      <c r="P16" s="19">
        <v>7.5478177708234542</v>
      </c>
      <c r="Q16" s="19">
        <v>8.8863398158477178</v>
      </c>
      <c r="R16" s="19">
        <v>7.5369858269813035</v>
      </c>
      <c r="S16" s="19">
        <v>7.4838707796263666</v>
      </c>
      <c r="T16" s="19">
        <v>7.3924753107421228</v>
      </c>
      <c r="U16" s="19">
        <v>7.5665962164740304</v>
      </c>
      <c r="V16" s="19">
        <v>7.1205180891027053</v>
      </c>
      <c r="W16" s="19">
        <v>6.5170015624948165</v>
      </c>
      <c r="X16" s="19">
        <v>6.3944284025439604</v>
      </c>
      <c r="Y16" s="19">
        <v>6.0742042681727684</v>
      </c>
      <c r="Z16" s="19">
        <v>5.935799241310316</v>
      </c>
      <c r="AA16" s="19">
        <v>5.6082352270552036</v>
      </c>
      <c r="AB16" s="19">
        <v>5.5786985454371649</v>
      </c>
      <c r="AC16" s="19">
        <v>5.4477448341533714</v>
      </c>
      <c r="AD16" s="19">
        <v>5.7263152231860444</v>
      </c>
      <c r="AE16" s="19">
        <v>5.692056189158861</v>
      </c>
      <c r="AF16" s="19">
        <v>5.8250343890516509</v>
      </c>
      <c r="AG16" s="19">
        <v>5.0356468778122458</v>
      </c>
      <c r="AH16" s="19">
        <v>4.5506987253266136</v>
      </c>
    </row>
    <row r="17" spans="1:34">
      <c r="A17" s="113">
        <v>0.3833333333333333</v>
      </c>
      <c r="B17" s="19">
        <v>26.379530977041565</v>
      </c>
      <c r="C17" s="19">
        <v>11.531610204282874</v>
      </c>
      <c r="D17" s="19">
        <v>10.574139846745519</v>
      </c>
      <c r="E17" s="19">
        <v>9.9435379713842167</v>
      </c>
      <c r="F17" s="19">
        <v>9.3690021872343756</v>
      </c>
      <c r="G17" s="19">
        <v>9.0964039059391322</v>
      </c>
      <c r="H17" s="19">
        <v>8.6244568683369245</v>
      </c>
      <c r="I17" s="19">
        <v>8.7049617457298432</v>
      </c>
      <c r="J17" s="19">
        <v>8.2272165500273147</v>
      </c>
      <c r="K17" s="19">
        <v>8.5881238508172775</v>
      </c>
      <c r="L17" s="19">
        <v>7.2111450815322353</v>
      </c>
      <c r="M17" s="19">
        <v>7.9629685026418242</v>
      </c>
      <c r="N17" s="19">
        <v>8.1355887925045014</v>
      </c>
      <c r="O17" s="19">
        <v>7.0863334436515188</v>
      </c>
      <c r="P17" s="19">
        <v>6.9618492156739453</v>
      </c>
      <c r="Q17" s="19">
        <v>7.8048544226827774</v>
      </c>
      <c r="R17" s="19">
        <v>7.5439097032180387</v>
      </c>
      <c r="S17" s="19">
        <v>7.3697175313138485</v>
      </c>
      <c r="T17" s="19">
        <v>6.7960053967298837</v>
      </c>
      <c r="U17" s="19">
        <v>7.1181475605187359</v>
      </c>
      <c r="V17" s="19">
        <v>6.7162542146818724</v>
      </c>
      <c r="W17" s="19">
        <v>6.5467342806818909</v>
      </c>
      <c r="X17" s="19">
        <v>5.988614066819677</v>
      </c>
      <c r="Y17" s="19">
        <v>5.7575899696677197</v>
      </c>
      <c r="Z17" s="19">
        <v>5.6956205031518987</v>
      </c>
      <c r="AA17" s="19">
        <v>5.2838933385552691</v>
      </c>
      <c r="AB17" s="19">
        <v>5.2844238753008783</v>
      </c>
      <c r="AC17" s="19">
        <v>5.5240025206524059</v>
      </c>
      <c r="AD17" s="19">
        <v>5.5260988323612441</v>
      </c>
      <c r="AE17" s="19">
        <v>4.8398058590426363</v>
      </c>
      <c r="AF17" s="19">
        <v>5.7196538905395142</v>
      </c>
      <c r="AG17" s="19">
        <v>5.2862927722986655</v>
      </c>
      <c r="AH17" s="19">
        <v>4.3836257062794042</v>
      </c>
    </row>
    <row r="18" spans="1:34">
      <c r="A18" s="113">
        <v>0.3840277777777778</v>
      </c>
      <c r="B18" s="19">
        <v>24.996418272866766</v>
      </c>
      <c r="C18" s="19">
        <v>10.837853490772572</v>
      </c>
      <c r="D18" s="19">
        <v>10.063449008694</v>
      </c>
      <c r="E18" s="19">
        <v>9.3131738692878177</v>
      </c>
      <c r="F18" s="19">
        <v>9.0018416930338176</v>
      </c>
      <c r="G18" s="19">
        <v>8.824508885803052</v>
      </c>
      <c r="H18" s="19">
        <v>8.0325665253547225</v>
      </c>
      <c r="I18" s="19">
        <v>8.5352146546833207</v>
      </c>
      <c r="J18" s="19">
        <v>7.9998274193293097</v>
      </c>
      <c r="K18" s="19">
        <v>7.8088045514778255</v>
      </c>
      <c r="L18" s="19">
        <v>7.6767486704506451</v>
      </c>
      <c r="M18" s="19">
        <v>7.330944083047136</v>
      </c>
      <c r="N18" s="19">
        <v>7.764015466573011</v>
      </c>
      <c r="O18" s="19">
        <v>6.8168759246330737</v>
      </c>
      <c r="P18" s="19">
        <v>6.5314409183365258</v>
      </c>
      <c r="Q18" s="19">
        <v>7.2422611105897445</v>
      </c>
      <c r="R18" s="19">
        <v>7.4643953884254115</v>
      </c>
      <c r="S18" s="19">
        <v>7.6907089175797996</v>
      </c>
      <c r="T18" s="19">
        <v>6.6920271417178609</v>
      </c>
      <c r="U18" s="19">
        <v>6.8070433905311472</v>
      </c>
      <c r="V18" s="19">
        <v>6.3872035683041783</v>
      </c>
      <c r="W18" s="19">
        <v>6.3105914660295079</v>
      </c>
      <c r="X18" s="19">
        <v>5.9172850124534113</v>
      </c>
      <c r="Y18" s="19">
        <v>5.6684255206601595</v>
      </c>
      <c r="Z18" s="19">
        <v>5.3819920653390207</v>
      </c>
      <c r="AA18" s="19">
        <v>4.9777542344180556</v>
      </c>
      <c r="AB18" s="19">
        <v>5.2703821832071673</v>
      </c>
      <c r="AC18" s="19">
        <v>5.5981806835021883</v>
      </c>
      <c r="AD18" s="19">
        <v>5.1294963025873841</v>
      </c>
      <c r="AE18" s="19">
        <v>4.7166994674955252</v>
      </c>
      <c r="AF18" s="19">
        <v>5.2296295662354026</v>
      </c>
      <c r="AG18" s="19">
        <v>4.9781343559966746</v>
      </c>
      <c r="AH18" s="19">
        <v>4.2543726601365908</v>
      </c>
    </row>
    <row r="19" spans="1:34">
      <c r="A19" s="113">
        <v>0.38472222222222219</v>
      </c>
      <c r="B19" s="19">
        <v>23.858281325622997</v>
      </c>
      <c r="C19" s="19">
        <v>10.24988258976467</v>
      </c>
      <c r="D19" s="19">
        <v>9.6632610160831245</v>
      </c>
      <c r="E19" s="19">
        <v>9.0564869382724087</v>
      </c>
      <c r="F19" s="19">
        <v>8.5656141516706157</v>
      </c>
      <c r="G19" s="19">
        <v>8.6364470573305336</v>
      </c>
      <c r="H19" s="19">
        <v>7.8140460364049433</v>
      </c>
      <c r="I19" s="19">
        <v>7.7914702032761465</v>
      </c>
      <c r="J19" s="19">
        <v>7.7213070505786945</v>
      </c>
      <c r="K19" s="19">
        <v>7.9189519884787938</v>
      </c>
      <c r="L19" s="19">
        <v>7.1310291592697084</v>
      </c>
      <c r="M19" s="19">
        <v>6.9055476146868928</v>
      </c>
      <c r="N19" s="19">
        <v>7.2112128595338847</v>
      </c>
      <c r="O19" s="19">
        <v>7.1594048934591186</v>
      </c>
      <c r="P19" s="19">
        <v>6.6377031737184184</v>
      </c>
      <c r="Q19" s="19">
        <v>6.5892618134231569</v>
      </c>
      <c r="R19" s="19">
        <v>7.6322143563399907</v>
      </c>
      <c r="S19" s="19">
        <v>7.1522626716420561</v>
      </c>
      <c r="T19" s="19">
        <v>6.6396505642144632</v>
      </c>
      <c r="U19" s="19">
        <v>6.6129026680084353</v>
      </c>
      <c r="V19" s="19">
        <v>6.2389611529216094</v>
      </c>
      <c r="W19" s="19">
        <v>5.8994878659128824</v>
      </c>
      <c r="X19" s="19">
        <v>5.7277767386092195</v>
      </c>
      <c r="Y19" s="19">
        <v>5.4072898726832959</v>
      </c>
      <c r="Z19" s="19">
        <v>5.3846485557356818</v>
      </c>
      <c r="AA19" s="19">
        <v>4.8929848461068346</v>
      </c>
      <c r="AB19" s="19">
        <v>5.1631655913279868</v>
      </c>
      <c r="AC19" s="19">
        <v>5.2118960310497044</v>
      </c>
      <c r="AD19" s="19">
        <v>4.8768442399354424</v>
      </c>
      <c r="AE19" s="19">
        <v>4.6368359013955569</v>
      </c>
      <c r="AF19" s="19">
        <v>4.8068689453466531</v>
      </c>
      <c r="AG19" s="19">
        <v>4.9924776435886526</v>
      </c>
      <c r="AH19" s="19">
        <v>4.0761412552116498</v>
      </c>
    </row>
    <row r="20" spans="1:34">
      <c r="A20" s="113">
        <v>0.38541666666666669</v>
      </c>
      <c r="B20" s="19">
        <v>22.544387211050346</v>
      </c>
      <c r="C20" s="19">
        <v>9.8139681391019256</v>
      </c>
      <c r="D20" s="19">
        <v>9.4278996241704967</v>
      </c>
      <c r="E20" s="19">
        <v>8.635832614553042</v>
      </c>
      <c r="F20" s="19">
        <v>8.0767288162766704</v>
      </c>
      <c r="G20" s="19">
        <v>8.2176500917265756</v>
      </c>
      <c r="H20" s="19">
        <v>7.4064464241821097</v>
      </c>
      <c r="I20" s="19">
        <v>7.5662820773738275</v>
      </c>
      <c r="J20" s="19">
        <v>7.0348830917254315</v>
      </c>
      <c r="K20" s="19">
        <v>7.6326306217522699</v>
      </c>
      <c r="L20" s="19">
        <v>7.0264304759208853</v>
      </c>
      <c r="M20" s="19">
        <v>6.9337359566179417</v>
      </c>
      <c r="N20" s="19">
        <v>7.0932013687509992</v>
      </c>
      <c r="O20" s="19">
        <v>7.2247333219673848</v>
      </c>
      <c r="P20" s="19">
        <v>6.3480376129437275</v>
      </c>
      <c r="Q20" s="19">
        <v>6.1949541593378843</v>
      </c>
      <c r="R20" s="19">
        <v>6.3924411134495092</v>
      </c>
      <c r="S20" s="19">
        <v>7.2412159440257682</v>
      </c>
      <c r="T20" s="19">
        <v>6.3763506565739068</v>
      </c>
      <c r="U20" s="19">
        <v>6.4947921853692963</v>
      </c>
      <c r="V20" s="19">
        <v>6.1334571187742934</v>
      </c>
      <c r="W20" s="19">
        <v>5.6441766754131084</v>
      </c>
      <c r="X20" s="19">
        <v>5.411926240860379</v>
      </c>
      <c r="Y20" s="19">
        <v>5.3373273004026647</v>
      </c>
      <c r="Z20" s="19">
        <v>5.1098743727557059</v>
      </c>
      <c r="AA20" s="19">
        <v>5.0230169387450827</v>
      </c>
      <c r="AB20" s="19">
        <v>4.9150302759902056</v>
      </c>
      <c r="AC20" s="19">
        <v>4.7680680209670951</v>
      </c>
      <c r="AD20" s="19">
        <v>4.8200682833484114</v>
      </c>
      <c r="AE20" s="19">
        <v>4.295256317976361</v>
      </c>
      <c r="AF20" s="19">
        <v>4.6880783438369749</v>
      </c>
      <c r="AG20" s="19">
        <v>4.7735064817833717</v>
      </c>
      <c r="AH20" s="19">
        <v>4.1810826785523325</v>
      </c>
    </row>
    <row r="21" spans="1:34">
      <c r="A21" s="113">
        <v>0.38611111111111113</v>
      </c>
      <c r="B21" s="19">
        <v>21.631551050380384</v>
      </c>
      <c r="C21" s="19">
        <v>9.4158901377983746</v>
      </c>
      <c r="D21" s="19">
        <v>8.9545381696905473</v>
      </c>
      <c r="E21" s="19">
        <v>8.4523764019566592</v>
      </c>
      <c r="F21" s="19">
        <v>7.7554350912824335</v>
      </c>
      <c r="G21" s="19">
        <v>7.9005978334978106</v>
      </c>
      <c r="H21" s="19">
        <v>7.172839057571645</v>
      </c>
      <c r="I21" s="19">
        <v>7.1622425807854615</v>
      </c>
      <c r="J21" s="19">
        <v>6.7976709732680813</v>
      </c>
      <c r="K21" s="19">
        <v>7.5071394627690555</v>
      </c>
      <c r="L21" s="19">
        <v>6.8927967424767065</v>
      </c>
      <c r="M21" s="19">
        <v>6.5152128025179987</v>
      </c>
      <c r="N21" s="19">
        <v>6.933219105497983</v>
      </c>
      <c r="O21" s="19">
        <v>6.827285325097515</v>
      </c>
      <c r="P21" s="19">
        <v>6.150024003865072</v>
      </c>
      <c r="Q21" s="19">
        <v>5.8808636248475521</v>
      </c>
      <c r="R21" s="19">
        <v>6.247771649454096</v>
      </c>
      <c r="S21" s="19">
        <v>6.6568293919645258</v>
      </c>
      <c r="T21" s="19">
        <v>6.5238521861107799</v>
      </c>
      <c r="U21" s="19">
        <v>6.30401619994639</v>
      </c>
      <c r="V21" s="19">
        <v>5.9282457392704542</v>
      </c>
      <c r="W21" s="19">
        <v>5.4352258634288946</v>
      </c>
      <c r="X21" s="19">
        <v>5.3457637838926679</v>
      </c>
      <c r="Y21" s="19">
        <v>5.1248409872904777</v>
      </c>
      <c r="Z21" s="19">
        <v>5.0009390543283807</v>
      </c>
      <c r="AA21" s="19">
        <v>4.8610611579371001</v>
      </c>
      <c r="AB21" s="19">
        <v>4.5060733897891811</v>
      </c>
      <c r="AC21" s="19">
        <v>4.7379928841601728</v>
      </c>
      <c r="AD21" s="19">
        <v>4.5996994255250758</v>
      </c>
      <c r="AE21" s="19">
        <v>4.2217930849613499</v>
      </c>
      <c r="AF21" s="19">
        <v>4.4263466906568185</v>
      </c>
      <c r="AG21" s="19">
        <v>4.5972021830560639</v>
      </c>
      <c r="AH21" s="19">
        <v>4.0559203858726462</v>
      </c>
    </row>
    <row r="22" spans="1:34">
      <c r="A22" s="113">
        <v>0.38680555555555557</v>
      </c>
      <c r="B22" s="19">
        <v>20.796747907201414</v>
      </c>
      <c r="C22" s="19">
        <v>9.0438927425749647</v>
      </c>
      <c r="D22" s="19">
        <v>8.4665036410237597</v>
      </c>
      <c r="E22" s="19">
        <v>8.1951208797356365</v>
      </c>
      <c r="F22" s="19">
        <v>7.6386764848411897</v>
      </c>
      <c r="G22" s="19">
        <v>7.6059617903843248</v>
      </c>
      <c r="H22" s="19">
        <v>7.141205848452822</v>
      </c>
      <c r="I22" s="19">
        <v>6.917880424914391</v>
      </c>
      <c r="J22" s="19">
        <v>6.7509506217960631</v>
      </c>
      <c r="K22" s="19">
        <v>6.5788363441324318</v>
      </c>
      <c r="L22" s="19">
        <v>6.7359095333367289</v>
      </c>
      <c r="M22" s="19">
        <v>6.683078880435863</v>
      </c>
      <c r="N22" s="19">
        <v>5.9701036742874534</v>
      </c>
      <c r="O22" s="19">
        <v>7.0634805972375121</v>
      </c>
      <c r="P22" s="19">
        <v>5.8504386025593806</v>
      </c>
      <c r="Q22" s="19">
        <v>6.1994103636901157</v>
      </c>
      <c r="R22" s="19">
        <v>5.8904379369618356</v>
      </c>
      <c r="S22" s="19">
        <v>6.1428049978992387</v>
      </c>
      <c r="T22" s="19">
        <v>6.5465793558832299</v>
      </c>
      <c r="U22" s="19">
        <v>5.8101887533552139</v>
      </c>
      <c r="V22" s="19">
        <v>5.7528156750545483</v>
      </c>
      <c r="W22" s="19">
        <v>5.3409351588489189</v>
      </c>
      <c r="X22" s="19">
        <v>5.0973858194907233</v>
      </c>
      <c r="Y22" s="19">
        <v>4.9589001956234835</v>
      </c>
      <c r="Z22" s="19">
        <v>4.8774406722718071</v>
      </c>
      <c r="AA22" s="19">
        <v>4.8460917049831496</v>
      </c>
      <c r="AB22" s="19">
        <v>4.2010774466084637</v>
      </c>
      <c r="AC22" s="19">
        <v>4.7185063559230596</v>
      </c>
      <c r="AD22" s="19">
        <v>4.4386808082576579</v>
      </c>
      <c r="AE22" s="19">
        <v>4.1607591253643674</v>
      </c>
      <c r="AF22" s="19">
        <v>4.2309360166092373</v>
      </c>
      <c r="AG22" s="19">
        <v>4.3804593649340635</v>
      </c>
      <c r="AH22" s="19">
        <v>3.9083529488558666</v>
      </c>
    </row>
    <row r="23" spans="1:34">
      <c r="A23" s="113">
        <v>0.38750000000000001</v>
      </c>
      <c r="B23" s="19">
        <v>20.111836241796016</v>
      </c>
      <c r="C23" s="19">
        <v>8.8467717666073504</v>
      </c>
      <c r="D23" s="19">
        <v>8.2209598295109689</v>
      </c>
      <c r="E23" s="19">
        <v>7.8040088308695843</v>
      </c>
      <c r="F23" s="19">
        <v>7.475399849308312</v>
      </c>
      <c r="G23" s="19">
        <v>7.1274087194075237</v>
      </c>
      <c r="H23" s="19">
        <v>7.0276368002074561</v>
      </c>
      <c r="I23" s="19">
        <v>6.7610793636956767</v>
      </c>
      <c r="J23" s="19">
        <v>6.4099698931547833</v>
      </c>
      <c r="K23" s="19">
        <v>6.5020303288715269</v>
      </c>
      <c r="L23" s="19">
        <v>6.6931874382783914</v>
      </c>
      <c r="M23" s="19">
        <v>6.316492020288182</v>
      </c>
      <c r="N23" s="19">
        <v>6.1186076026866569</v>
      </c>
      <c r="O23" s="19">
        <v>6.840126204495081</v>
      </c>
      <c r="P23" s="19">
        <v>5.6361715409255355</v>
      </c>
      <c r="Q23" s="19">
        <v>5.75839992694904</v>
      </c>
      <c r="R23" s="19">
        <v>5.7615434642220817</v>
      </c>
      <c r="S23" s="19">
        <v>5.9518200597153337</v>
      </c>
      <c r="T23" s="19">
        <v>6.4254555854898028</v>
      </c>
      <c r="U23" s="19">
        <v>5.449163496805733</v>
      </c>
      <c r="V23" s="19">
        <v>5.5586377552786095</v>
      </c>
      <c r="W23" s="19">
        <v>5.1960605240318527</v>
      </c>
      <c r="X23" s="19">
        <v>4.9128483104217562</v>
      </c>
      <c r="Y23" s="19">
        <v>4.8380933548960865</v>
      </c>
      <c r="Z23" s="19">
        <v>4.8413581833816952</v>
      </c>
      <c r="AA23" s="19">
        <v>4.5932112748914014</v>
      </c>
      <c r="AB23" s="19">
        <v>4.3043072165879552</v>
      </c>
      <c r="AC23" s="19">
        <v>4.5044031537673508</v>
      </c>
      <c r="AD23" s="19">
        <v>4.3669227854395043</v>
      </c>
      <c r="AE23" s="19">
        <v>4.1121900886286955</v>
      </c>
      <c r="AF23" s="19">
        <v>3.9216019633227566</v>
      </c>
      <c r="AG23" s="19">
        <v>4.274327425965569</v>
      </c>
      <c r="AH23" s="19">
        <v>3.7683256858076852</v>
      </c>
    </row>
    <row r="24" spans="1:34">
      <c r="A24" s="113">
        <v>0.38819444444444445</v>
      </c>
      <c r="B24" s="19">
        <v>19.498245633160501</v>
      </c>
      <c r="C24" s="19">
        <v>8.5697331609789327</v>
      </c>
      <c r="D24" s="19">
        <v>7.8711330985124688</v>
      </c>
      <c r="E24" s="19">
        <v>7.5825042095823081</v>
      </c>
      <c r="F24" s="19">
        <v>7.1935171019957735</v>
      </c>
      <c r="G24" s="19">
        <v>6.6814393306788507</v>
      </c>
      <c r="H24" s="19">
        <v>7.0814075881178313</v>
      </c>
      <c r="I24" s="19">
        <v>6.5200070893254436</v>
      </c>
      <c r="J24" s="19">
        <v>6.0762128103771484</v>
      </c>
      <c r="K24" s="19">
        <v>6.4990653808078962</v>
      </c>
      <c r="L24" s="19">
        <v>6.1917136896643896</v>
      </c>
      <c r="M24" s="19">
        <v>6.3338328860830595</v>
      </c>
      <c r="N24" s="19">
        <v>5.9444765605999805</v>
      </c>
      <c r="O24" s="19">
        <v>6.0090367039617609</v>
      </c>
      <c r="P24" s="19">
        <v>5.6684439931342094</v>
      </c>
      <c r="Q24" s="19">
        <v>6.002223311193843</v>
      </c>
      <c r="R24" s="19">
        <v>5.2523320914481966</v>
      </c>
      <c r="S24" s="19">
        <v>6.0224058390885684</v>
      </c>
      <c r="T24" s="19">
        <v>6.1521832844257105</v>
      </c>
      <c r="U24" s="19">
        <v>5.6439173744025011</v>
      </c>
      <c r="V24" s="19">
        <v>5.3598806920586828</v>
      </c>
      <c r="W24" s="19">
        <v>5.0120967392433737</v>
      </c>
      <c r="X24" s="19">
        <v>4.9000292243660297</v>
      </c>
      <c r="Y24" s="19">
        <v>4.5650889558675321</v>
      </c>
      <c r="Z24" s="19">
        <v>4.9327413724981586</v>
      </c>
      <c r="AA24" s="19">
        <v>4.2699295555636487</v>
      </c>
      <c r="AB24" s="19">
        <v>4.209604468122353</v>
      </c>
      <c r="AC24" s="19">
        <v>4.2841552549729576</v>
      </c>
      <c r="AD24" s="19">
        <v>4.1704705343041848</v>
      </c>
      <c r="AE24" s="19">
        <v>4.1719433762670954</v>
      </c>
      <c r="AF24" s="19">
        <v>3.7530917274967415</v>
      </c>
      <c r="AG24" s="19">
        <v>4.0904638857589291</v>
      </c>
      <c r="AH24" s="19">
        <v>3.6667783259921176</v>
      </c>
    </row>
    <row r="25" spans="1:34">
      <c r="A25" s="113">
        <v>0.3888888888888889</v>
      </c>
      <c r="B25" s="19">
        <v>18.838177715663793</v>
      </c>
      <c r="C25" s="19">
        <v>8.3099785657651459</v>
      </c>
      <c r="D25" s="19">
        <v>7.6395039895327033</v>
      </c>
      <c r="E25" s="19">
        <v>7.1295883817914198</v>
      </c>
      <c r="F25" s="19">
        <v>7.0643270916233449</v>
      </c>
      <c r="G25" s="19">
        <v>6.5838744536041656</v>
      </c>
      <c r="H25" s="19">
        <v>6.7556464236599467</v>
      </c>
      <c r="I25" s="19">
        <v>6.3221212289976041</v>
      </c>
      <c r="J25" s="19">
        <v>6.1134669237484758</v>
      </c>
      <c r="K25" s="19">
        <v>6.0991162133795145</v>
      </c>
      <c r="L25" s="19">
        <v>5.9089660488845848</v>
      </c>
      <c r="M25" s="19">
        <v>6.2381878830935404</v>
      </c>
      <c r="N25" s="19">
        <v>5.9813727196233399</v>
      </c>
      <c r="O25" s="19">
        <v>5.8044243220245111</v>
      </c>
      <c r="P25" s="19">
        <v>5.3304769936055667</v>
      </c>
      <c r="Q25" s="19">
        <v>5.6046538105967976</v>
      </c>
      <c r="R25" s="19">
        <v>5.7332674618712165</v>
      </c>
      <c r="S25" s="19">
        <v>5.3803545357904081</v>
      </c>
      <c r="T25" s="19">
        <v>6.195063027619975</v>
      </c>
      <c r="U25" s="19">
        <v>5.5969862869949925</v>
      </c>
      <c r="V25" s="19">
        <v>5.0900257696655453</v>
      </c>
      <c r="W25" s="19">
        <v>4.9854151141074938</v>
      </c>
      <c r="X25" s="19">
        <v>4.8456166989438234</v>
      </c>
      <c r="Y25" s="19">
        <v>4.3066012712821244</v>
      </c>
      <c r="Z25" s="19">
        <v>4.790853352134496</v>
      </c>
      <c r="AA25" s="19">
        <v>4.2320790439313685</v>
      </c>
      <c r="AB25" s="19">
        <v>4.2247686832519147</v>
      </c>
      <c r="AC25" s="19">
        <v>4.120758502808501</v>
      </c>
      <c r="AD25" s="19">
        <v>4.1110132105505608</v>
      </c>
      <c r="AE25" s="19">
        <v>3.9224078083506564</v>
      </c>
      <c r="AF25" s="19">
        <v>3.7880246037420102</v>
      </c>
      <c r="AG25" s="19">
        <v>3.9221604998030855</v>
      </c>
      <c r="AH25" s="19">
        <v>3.5594721766191078</v>
      </c>
    </row>
    <row r="26" spans="1:34">
      <c r="A26" s="113">
        <v>0.38958333333333334</v>
      </c>
      <c r="B26" s="19">
        <v>18.172969314785099</v>
      </c>
      <c r="C26" s="19">
        <v>8.0750236589151267</v>
      </c>
      <c r="D26" s="19">
        <v>7.3629197559739881</v>
      </c>
      <c r="E26" s="19">
        <v>6.8113151194819421</v>
      </c>
      <c r="F26" s="19">
        <v>6.9032888806070858</v>
      </c>
      <c r="G26" s="19">
        <v>6.5380031987464902</v>
      </c>
      <c r="H26" s="19">
        <v>6.3426804553385896</v>
      </c>
      <c r="I26" s="19">
        <v>6.2717146964792061</v>
      </c>
      <c r="J26" s="19">
        <v>6.0110351318425375</v>
      </c>
      <c r="K26" s="19">
        <v>5.8625044446831263</v>
      </c>
      <c r="L26" s="19">
        <v>5.6276562633908815</v>
      </c>
      <c r="M26" s="19">
        <v>6.0848082306325511</v>
      </c>
      <c r="N26" s="19">
        <v>5.89252645630439</v>
      </c>
      <c r="O26" s="19">
        <v>5.6554411671425102</v>
      </c>
      <c r="P26" s="19">
        <v>5.2980070873035725</v>
      </c>
      <c r="Q26" s="19">
        <v>5.4687087124377474</v>
      </c>
      <c r="R26" s="19">
        <v>5.6705819041111205</v>
      </c>
      <c r="S26" s="19">
        <v>5.0851889934315047</v>
      </c>
      <c r="T26" s="19">
        <v>5.8279914684546226</v>
      </c>
      <c r="U26" s="19">
        <v>5.587335256438287</v>
      </c>
      <c r="V26" s="19">
        <v>4.9555650627395007</v>
      </c>
      <c r="W26" s="19">
        <v>4.8706920198929158</v>
      </c>
      <c r="X26" s="19">
        <v>4.7223472882074322</v>
      </c>
      <c r="Y26" s="19">
        <v>4.2251283568204618</v>
      </c>
      <c r="Z26" s="19">
        <v>4.6007611366689227</v>
      </c>
      <c r="AA26" s="19">
        <v>4.1954359637179355</v>
      </c>
      <c r="AB26" s="19">
        <v>3.9939882549413959</v>
      </c>
      <c r="AC26" s="19">
        <v>4.1579898548294292</v>
      </c>
      <c r="AD26" s="19">
        <v>3.9947851576405471</v>
      </c>
      <c r="AE26" s="19">
        <v>3.8036719032753803</v>
      </c>
      <c r="AF26" s="19">
        <v>3.7432015061926465</v>
      </c>
      <c r="AG26" s="19">
        <v>3.8194462919145784</v>
      </c>
      <c r="AH26" s="19">
        <v>3.4430962867013766</v>
      </c>
    </row>
    <row r="27" spans="1:34">
      <c r="A27" s="113">
        <v>0.39027777777777778</v>
      </c>
      <c r="B27" s="19">
        <v>17.673019975326497</v>
      </c>
      <c r="C27" s="19">
        <v>7.8217148486879777</v>
      </c>
      <c r="D27" s="19">
        <v>7.0609642719674168</v>
      </c>
      <c r="E27" s="19">
        <v>6.8564799817270172</v>
      </c>
      <c r="F27" s="19">
        <v>6.5373433371792755</v>
      </c>
      <c r="G27" s="19">
        <v>6.4193074258563367</v>
      </c>
      <c r="H27" s="19">
        <v>6.0343480454653404</v>
      </c>
      <c r="I27" s="19">
        <v>6.299409079351908</v>
      </c>
      <c r="J27" s="19">
        <v>5.6651662292359601</v>
      </c>
      <c r="K27" s="19">
        <v>5.7904599159542069</v>
      </c>
      <c r="L27" s="19">
        <v>5.35100532300343</v>
      </c>
      <c r="M27" s="19">
        <v>6.0344492428936922</v>
      </c>
      <c r="N27" s="19">
        <v>5.9214566717018942</v>
      </c>
      <c r="O27" s="19">
        <v>5.2308105921631851</v>
      </c>
      <c r="P27" s="19">
        <v>5.2446428878217883</v>
      </c>
      <c r="Q27" s="19">
        <v>5.3290353771870107</v>
      </c>
      <c r="R27" s="19">
        <v>5.6508020489465718</v>
      </c>
      <c r="S27" s="19">
        <v>4.9118431034244576</v>
      </c>
      <c r="T27" s="19">
        <v>5.4689177868015397</v>
      </c>
      <c r="U27" s="19">
        <v>5.1850766300949562</v>
      </c>
      <c r="V27" s="19">
        <v>4.8834779117632774</v>
      </c>
      <c r="W27" s="19">
        <v>4.7771838972385989</v>
      </c>
      <c r="X27" s="19">
        <v>4.6303764860243009</v>
      </c>
      <c r="Y27" s="19">
        <v>4.1991351896621874</v>
      </c>
      <c r="Z27" s="19">
        <v>4.3266551804610085</v>
      </c>
      <c r="AA27" s="19">
        <v>4.2278071470105312</v>
      </c>
      <c r="AB27" s="19">
        <v>3.905461881930266</v>
      </c>
      <c r="AC27" s="19">
        <v>4.0768459330388014</v>
      </c>
      <c r="AD27" s="19">
        <v>3.981767201306829</v>
      </c>
      <c r="AE27" s="19">
        <v>3.7360519392638993</v>
      </c>
      <c r="AF27" s="19">
        <v>3.5839460042370161</v>
      </c>
      <c r="AG27" s="19">
        <v>3.7780110285970552</v>
      </c>
      <c r="AH27" s="19">
        <v>3.3699227751268759</v>
      </c>
    </row>
    <row r="28" spans="1:34">
      <c r="A28" s="113">
        <v>0.39097222222222222</v>
      </c>
      <c r="B28" s="19">
        <v>17.120401680210982</v>
      </c>
      <c r="C28" s="19">
        <v>7.5817913607854139</v>
      </c>
      <c r="D28" s="19">
        <v>6.8928351387568885</v>
      </c>
      <c r="E28" s="19">
        <v>6.6582639288472105</v>
      </c>
      <c r="F28" s="19">
        <v>6.4161962568399051</v>
      </c>
      <c r="G28" s="19">
        <v>6.2035379714597045</v>
      </c>
      <c r="H28" s="19">
        <v>5.8591148717558932</v>
      </c>
      <c r="I28" s="19">
        <v>5.9751643285501848</v>
      </c>
      <c r="J28" s="19">
        <v>5.8237244351249764</v>
      </c>
      <c r="K28" s="19">
        <v>5.5946748017992594</v>
      </c>
      <c r="L28" s="19">
        <v>5.0449635601379894</v>
      </c>
      <c r="M28" s="19">
        <v>5.7563190423636605</v>
      </c>
      <c r="N28" s="19">
        <v>5.7935063109159151</v>
      </c>
      <c r="O28" s="19">
        <v>5.4314765946921346</v>
      </c>
      <c r="P28" s="19">
        <v>4.8651266389368102</v>
      </c>
      <c r="Q28" s="19">
        <v>5.5422818308740558</v>
      </c>
      <c r="R28" s="19">
        <v>5.6456977130817894</v>
      </c>
      <c r="S28" s="19">
        <v>4.8741733785668995</v>
      </c>
      <c r="T28" s="19">
        <v>5.2764491937984817</v>
      </c>
      <c r="U28" s="19">
        <v>5.3139009001156854</v>
      </c>
      <c r="V28" s="19">
        <v>4.7120308330245244</v>
      </c>
      <c r="W28" s="19">
        <v>4.7076910151325935</v>
      </c>
      <c r="X28" s="19">
        <v>4.4844936803522906</v>
      </c>
      <c r="Y28" s="19">
        <v>4.19602587318166</v>
      </c>
      <c r="Z28" s="19">
        <v>4.0417205930423066</v>
      </c>
      <c r="AA28" s="19">
        <v>4.3710418310961332</v>
      </c>
      <c r="AB28" s="19">
        <v>3.9308031255531795</v>
      </c>
      <c r="AC28" s="19">
        <v>3.8049023822041041</v>
      </c>
      <c r="AD28" s="19">
        <v>3.8985071068797579</v>
      </c>
      <c r="AE28" s="19">
        <v>3.6271506120015209</v>
      </c>
      <c r="AF28" s="19">
        <v>3.483087567214799</v>
      </c>
      <c r="AG28" s="19">
        <v>3.7402443202388476</v>
      </c>
      <c r="AH28" s="19">
        <v>3.2788302454645448</v>
      </c>
    </row>
    <row r="29" spans="1:34">
      <c r="A29" s="113">
        <v>0.39166666666666666</v>
      </c>
      <c r="B29" s="19">
        <v>16.503247068563944</v>
      </c>
      <c r="C29" s="19">
        <v>7.3496601531224375</v>
      </c>
      <c r="D29" s="19">
        <v>6.7195918859926866</v>
      </c>
      <c r="E29" s="19">
        <v>6.3613466343419915</v>
      </c>
      <c r="F29" s="19">
        <v>6.2146874744470511</v>
      </c>
      <c r="G29" s="19">
        <v>6.0084816885081702</v>
      </c>
      <c r="H29" s="19">
        <v>5.8920838767795303</v>
      </c>
      <c r="I29" s="19">
        <v>5.8166802181657742</v>
      </c>
      <c r="J29" s="19">
        <v>5.6333245267745555</v>
      </c>
      <c r="K29" s="19">
        <v>5.5000139921012687</v>
      </c>
      <c r="L29" s="19">
        <v>5.1937423637314799</v>
      </c>
      <c r="M29" s="19">
        <v>5.3537697930134431</v>
      </c>
      <c r="N29" s="19">
        <v>5.3989016583978682</v>
      </c>
      <c r="O29" s="19">
        <v>5.3384700355352388</v>
      </c>
      <c r="P29" s="19">
        <v>5.1216487264261357</v>
      </c>
      <c r="Q29" s="19">
        <v>4.9269106350408691</v>
      </c>
      <c r="R29" s="19">
        <v>5.5911382043576783</v>
      </c>
      <c r="S29" s="19">
        <v>4.9594770492984761</v>
      </c>
      <c r="T29" s="19">
        <v>5.0775715043077119</v>
      </c>
      <c r="U29" s="19">
        <v>5.4449525060941513</v>
      </c>
      <c r="V29" s="19">
        <v>4.6040132720550044</v>
      </c>
      <c r="W29" s="19">
        <v>4.6091911104820706</v>
      </c>
      <c r="X29" s="19">
        <v>4.3094732162644638</v>
      </c>
      <c r="Y29" s="19">
        <v>4.0125194502197958</v>
      </c>
      <c r="Z29" s="19">
        <v>4.1567197000972156</v>
      </c>
      <c r="AA29" s="19">
        <v>4.2607160191256392</v>
      </c>
      <c r="AB29" s="19">
        <v>3.9095891422539362</v>
      </c>
      <c r="AC29" s="19">
        <v>3.6113451595675743</v>
      </c>
      <c r="AD29" s="19">
        <v>3.8510052919262869</v>
      </c>
      <c r="AE29" s="19">
        <v>3.5567093682938582</v>
      </c>
      <c r="AF29" s="19">
        <v>3.3571633863700532</v>
      </c>
      <c r="AG29" s="19">
        <v>3.6878090060638122</v>
      </c>
      <c r="AH29" s="19">
        <v>3.2218281111273437</v>
      </c>
    </row>
    <row r="30" spans="1:34">
      <c r="A30" s="113">
        <v>0.3923611111111111</v>
      </c>
      <c r="B30" s="19">
        <v>15.859299270173228</v>
      </c>
      <c r="C30" s="19">
        <v>7.1139624378086719</v>
      </c>
      <c r="D30" s="19">
        <v>6.4540690904471472</v>
      </c>
      <c r="E30" s="19">
        <v>6.2659987215570592</v>
      </c>
      <c r="F30" s="19">
        <v>5.9273412733620399</v>
      </c>
      <c r="G30" s="19">
        <v>5.8005305513212564</v>
      </c>
      <c r="H30" s="19">
        <v>5.757434622203089</v>
      </c>
      <c r="I30" s="19">
        <v>5.6508838915114357</v>
      </c>
      <c r="J30" s="19">
        <v>5.3648200948705842</v>
      </c>
      <c r="K30" s="19">
        <v>5.6441328958918078</v>
      </c>
      <c r="L30" s="19">
        <v>5.0780715339550708</v>
      </c>
      <c r="M30" s="19">
        <v>5.1536411468176642</v>
      </c>
      <c r="N30" s="19">
        <v>5.2304694184624605</v>
      </c>
      <c r="O30" s="19">
        <v>5.1841685423330377</v>
      </c>
      <c r="P30" s="19">
        <v>5.0045339494777652</v>
      </c>
      <c r="Q30" s="19">
        <v>4.8247465765822266</v>
      </c>
      <c r="R30" s="19">
        <v>4.8244239240846651</v>
      </c>
      <c r="S30" s="19">
        <v>5.2548997309194876</v>
      </c>
      <c r="T30" s="19">
        <v>4.6899715020344059</v>
      </c>
      <c r="U30" s="19">
        <v>5.1732768477553988</v>
      </c>
      <c r="V30" s="19">
        <v>4.5838251182732073</v>
      </c>
      <c r="W30" s="19">
        <v>4.3782312328261295</v>
      </c>
      <c r="X30" s="19">
        <v>4.3592619420625391</v>
      </c>
      <c r="Y30" s="19">
        <v>3.9308066168181162</v>
      </c>
      <c r="Z30" s="19">
        <v>4.0221792188844558</v>
      </c>
      <c r="AA30" s="19">
        <v>4.0564436228630809</v>
      </c>
      <c r="AB30" s="19">
        <v>3.9374401021360463</v>
      </c>
      <c r="AC30" s="19">
        <v>3.5535084222769733</v>
      </c>
      <c r="AD30" s="19">
        <v>3.723504933918234</v>
      </c>
      <c r="AE30" s="19">
        <v>3.4956575040587423</v>
      </c>
      <c r="AF30" s="19">
        <v>3.3730747995371315</v>
      </c>
      <c r="AG30" s="19">
        <v>3.5371085364493338</v>
      </c>
      <c r="AH30" s="19">
        <v>3.1806938850684059</v>
      </c>
    </row>
    <row r="31" spans="1:34">
      <c r="A31" s="113">
        <v>0.39305555555555555</v>
      </c>
      <c r="B31" s="19">
        <v>15.428945864672311</v>
      </c>
      <c r="C31" s="19">
        <v>6.8102008913827037</v>
      </c>
      <c r="D31" s="19">
        <v>6.2800042732048098</v>
      </c>
      <c r="E31" s="19">
        <v>6.1183720693284354</v>
      </c>
      <c r="F31" s="19">
        <v>5.9350353400369649</v>
      </c>
      <c r="G31" s="19">
        <v>5.5838673914506556</v>
      </c>
      <c r="H31" s="19">
        <v>5.4211674360367166</v>
      </c>
      <c r="I31" s="19">
        <v>5.5890373451037583</v>
      </c>
      <c r="J31" s="19">
        <v>5.2435262365500499</v>
      </c>
      <c r="K31" s="19">
        <v>5.2324736858246377</v>
      </c>
      <c r="L31" s="19">
        <v>5.1541798449291267</v>
      </c>
      <c r="M31" s="19">
        <v>4.9439281428021973</v>
      </c>
      <c r="N31" s="19">
        <v>5.4197936893262266</v>
      </c>
      <c r="O31" s="19">
        <v>4.9558982887858791</v>
      </c>
      <c r="P31" s="19">
        <v>4.9067559505154836</v>
      </c>
      <c r="Q31" s="19">
        <v>4.7037438361575745</v>
      </c>
      <c r="R31" s="19">
        <v>4.6387034929874229</v>
      </c>
      <c r="S31" s="19">
        <v>5.3781368595459922</v>
      </c>
      <c r="T31" s="19">
        <v>4.3582368466220895</v>
      </c>
      <c r="U31" s="19">
        <v>5.1435128915019206</v>
      </c>
      <c r="V31" s="19">
        <v>4.4830860694829413</v>
      </c>
      <c r="W31" s="19">
        <v>4.240246269447054</v>
      </c>
      <c r="X31" s="19">
        <v>4.2702085900930893</v>
      </c>
      <c r="Y31" s="19">
        <v>3.922646391121527</v>
      </c>
      <c r="Z31" s="19">
        <v>3.9891180758938765</v>
      </c>
      <c r="AA31" s="19">
        <v>3.9430544294993224</v>
      </c>
      <c r="AB31" s="19">
        <v>3.811330843260488</v>
      </c>
      <c r="AC31" s="19">
        <v>3.726798077062734</v>
      </c>
      <c r="AD31" s="19">
        <v>3.6298149722743451</v>
      </c>
      <c r="AE31" s="19">
        <v>3.4079500136167078</v>
      </c>
      <c r="AF31" s="19">
        <v>3.3785189844354875</v>
      </c>
      <c r="AG31" s="19">
        <v>3.4368758004343491</v>
      </c>
      <c r="AH31" s="19">
        <v>3.1442257394903632</v>
      </c>
    </row>
    <row r="32" spans="1:34">
      <c r="A32" s="113">
        <v>0.39374999999999999</v>
      </c>
      <c r="B32" s="19">
        <v>14.865974164900612</v>
      </c>
      <c r="C32" s="19">
        <v>6.600059709813519</v>
      </c>
      <c r="D32" s="19">
        <v>6.0494773201915164</v>
      </c>
      <c r="E32" s="19">
        <v>5.8927572252738738</v>
      </c>
      <c r="F32" s="19">
        <v>5.6757326734373157</v>
      </c>
      <c r="G32" s="19">
        <v>5.6008463577364322</v>
      </c>
      <c r="H32" s="19">
        <v>5.2725812271593471</v>
      </c>
      <c r="I32" s="19">
        <v>5.1852188937720509</v>
      </c>
      <c r="J32" s="19">
        <v>5.1306751050882751</v>
      </c>
      <c r="K32" s="19">
        <v>5.1217097941529826</v>
      </c>
      <c r="L32" s="19">
        <v>5.1110275485099388</v>
      </c>
      <c r="M32" s="19">
        <v>4.7381279821816511</v>
      </c>
      <c r="N32" s="19">
        <v>5.2370591221175431</v>
      </c>
      <c r="O32" s="19">
        <v>4.9815424118999765</v>
      </c>
      <c r="P32" s="19">
        <v>5.0728371126203751</v>
      </c>
      <c r="Q32" s="19">
        <v>4.4794792209799805</v>
      </c>
      <c r="R32" s="19">
        <v>4.4648257459493452</v>
      </c>
      <c r="S32" s="19">
        <v>4.8140577845961205</v>
      </c>
      <c r="T32" s="19">
        <v>4.8969103023992568</v>
      </c>
      <c r="U32" s="19">
        <v>4.7820084166546035</v>
      </c>
      <c r="V32" s="19">
        <v>4.4179208519145226</v>
      </c>
      <c r="W32" s="19">
        <v>4.1114997602032188</v>
      </c>
      <c r="X32" s="19">
        <v>4.1148575827385701</v>
      </c>
      <c r="Y32" s="19">
        <v>3.9644744398363501</v>
      </c>
      <c r="Z32" s="19">
        <v>3.7637646249409995</v>
      </c>
      <c r="AA32" s="19">
        <v>3.8719939098153935</v>
      </c>
      <c r="AB32" s="19">
        <v>3.8287683509526156</v>
      </c>
      <c r="AC32" s="19">
        <v>3.6407556263433585</v>
      </c>
      <c r="AD32" s="19">
        <v>3.5519478495293946</v>
      </c>
      <c r="AE32" s="19">
        <v>3.3336121280893969</v>
      </c>
      <c r="AF32" s="19">
        <v>3.2916155248479884</v>
      </c>
      <c r="AG32" s="19">
        <v>3.3755269644436487</v>
      </c>
      <c r="AH32" s="19">
        <v>3.076416228236261</v>
      </c>
    </row>
    <row r="33" spans="1:34">
      <c r="A33" s="113">
        <v>0.39444444444444443</v>
      </c>
      <c r="B33" s="19">
        <v>14.482769543168668</v>
      </c>
      <c r="C33" s="19">
        <v>6.4376739540639054</v>
      </c>
      <c r="D33" s="19">
        <v>5.8608437524465877</v>
      </c>
      <c r="E33" s="19">
        <v>5.7954955769658643</v>
      </c>
      <c r="F33" s="19">
        <v>5.4084860133781749</v>
      </c>
      <c r="G33" s="19">
        <v>5.4785120142727006</v>
      </c>
      <c r="H33" s="19">
        <v>5.2159063583626253</v>
      </c>
      <c r="I33" s="19">
        <v>5.0367167059071178</v>
      </c>
      <c r="J33" s="19">
        <v>4.9041012906398569</v>
      </c>
      <c r="K33" s="19">
        <v>5.2984087913248654</v>
      </c>
      <c r="L33" s="19">
        <v>4.9172597891981997</v>
      </c>
      <c r="M33" s="19">
        <v>4.7565647481227789</v>
      </c>
      <c r="N33" s="19">
        <v>5.0602252845409179</v>
      </c>
      <c r="O33" s="19">
        <v>4.8105055925240219</v>
      </c>
      <c r="P33" s="19">
        <v>4.7943789836204704</v>
      </c>
      <c r="Q33" s="19">
        <v>4.5539486340609239</v>
      </c>
      <c r="R33" s="19">
        <v>4.3663150808069178</v>
      </c>
      <c r="S33" s="19">
        <v>4.3902689277989033</v>
      </c>
      <c r="T33" s="19">
        <v>5.1558702081472418</v>
      </c>
      <c r="U33" s="19">
        <v>4.5815589809133126</v>
      </c>
      <c r="V33" s="19">
        <v>4.359333947015374</v>
      </c>
      <c r="W33" s="19">
        <v>4.0167726328562434</v>
      </c>
      <c r="X33" s="19">
        <v>3.9185839369960767</v>
      </c>
      <c r="Y33" s="19">
        <v>3.9784679069672855</v>
      </c>
      <c r="Z33" s="19">
        <v>3.6755796038136617</v>
      </c>
      <c r="AA33" s="19">
        <v>3.7927704054663964</v>
      </c>
      <c r="AB33" s="19">
        <v>3.6888943988520815</v>
      </c>
      <c r="AC33" s="19">
        <v>3.6895799238736542</v>
      </c>
      <c r="AD33" s="19">
        <v>3.4707043321298472</v>
      </c>
      <c r="AE33" s="19">
        <v>3.3026716301909524</v>
      </c>
      <c r="AF33" s="19">
        <v>3.19655812676974</v>
      </c>
      <c r="AG33" s="19">
        <v>3.3219791794010063</v>
      </c>
      <c r="AH33" s="19">
        <v>3.0177806703416881</v>
      </c>
    </row>
    <row r="34" spans="1:34">
      <c r="A34" s="113">
        <v>0.39513888888888887</v>
      </c>
      <c r="B34" s="19">
        <v>14.097660272552115</v>
      </c>
      <c r="C34" s="19">
        <v>6.2335654046454465</v>
      </c>
      <c r="D34" s="19">
        <v>5.6931215216509425</v>
      </c>
      <c r="E34" s="19">
        <v>5.6135632566350679</v>
      </c>
      <c r="F34" s="19">
        <v>5.2460379900144201</v>
      </c>
      <c r="G34" s="19">
        <v>5.4669192301678757</v>
      </c>
      <c r="H34" s="19">
        <v>5.10293140047464</v>
      </c>
      <c r="I34" s="19">
        <v>4.9534044864185924</v>
      </c>
      <c r="J34" s="19">
        <v>4.6463831856377427</v>
      </c>
      <c r="K34" s="19">
        <v>5.0155419254346292</v>
      </c>
      <c r="L34" s="19">
        <v>4.7276826282796334</v>
      </c>
      <c r="M34" s="19">
        <v>5.0077420968530966</v>
      </c>
      <c r="N34" s="19">
        <v>4.9238160022312494</v>
      </c>
      <c r="O34" s="19">
        <v>4.5615895155914021</v>
      </c>
      <c r="P34" s="19">
        <v>4.6803041487787871</v>
      </c>
      <c r="Q34" s="19">
        <v>4.4609832262304892</v>
      </c>
      <c r="R34" s="19">
        <v>4.4033387906629624</v>
      </c>
      <c r="S34" s="19">
        <v>4.1643708545166316</v>
      </c>
      <c r="T34" s="19">
        <v>4.5974727678872274</v>
      </c>
      <c r="U34" s="19">
        <v>5.0136039743830993</v>
      </c>
      <c r="V34" s="19">
        <v>4.2991008239930428</v>
      </c>
      <c r="W34" s="19">
        <v>3.8602176109941206</v>
      </c>
      <c r="X34" s="19">
        <v>3.8339268651562519</v>
      </c>
      <c r="Y34" s="19">
        <v>3.9911489955622423</v>
      </c>
      <c r="Z34" s="19">
        <v>3.6809371822009362</v>
      </c>
      <c r="AA34" s="19">
        <v>3.6149650330344842</v>
      </c>
      <c r="AB34" s="19">
        <v>3.7019093166347745</v>
      </c>
      <c r="AC34" s="19">
        <v>3.5999296670426895</v>
      </c>
      <c r="AD34" s="19">
        <v>3.3689482131310329</v>
      </c>
      <c r="AE34" s="19">
        <v>3.2545419280734222</v>
      </c>
      <c r="AF34" s="19">
        <v>3.2182425529962631</v>
      </c>
      <c r="AG34" s="19">
        <v>3.257656694943698</v>
      </c>
      <c r="AH34" s="19">
        <v>2.9670954402521059</v>
      </c>
    </row>
    <row r="35" spans="1:34">
      <c r="A35" s="113">
        <v>0.39583333333333331</v>
      </c>
      <c r="B35" s="19">
        <v>13.441863373283633</v>
      </c>
      <c r="C35" s="19">
        <v>6.030579911998915</v>
      </c>
      <c r="D35" s="19">
        <v>5.5802238822485988</v>
      </c>
      <c r="E35" s="19">
        <v>5.4725975598666068</v>
      </c>
      <c r="F35" s="19">
        <v>5.067131369015434</v>
      </c>
      <c r="G35" s="19">
        <v>5.3125895255064606</v>
      </c>
      <c r="H35" s="19">
        <v>4.9907597780452022</v>
      </c>
      <c r="I35" s="19">
        <v>4.9861266781630249</v>
      </c>
      <c r="J35" s="19">
        <v>4.5216781695339012</v>
      </c>
      <c r="K35" s="19">
        <v>4.7423249426057694</v>
      </c>
      <c r="L35" s="19">
        <v>4.7022837188108868</v>
      </c>
      <c r="M35" s="19">
        <v>5.0214205966504561</v>
      </c>
      <c r="N35" s="19">
        <v>4.6253840436078608</v>
      </c>
      <c r="O35" s="19">
        <v>4.51409568973075</v>
      </c>
      <c r="P35" s="19">
        <v>4.474290626834688</v>
      </c>
      <c r="Q35" s="19">
        <v>4.5739747591797029</v>
      </c>
      <c r="R35" s="19">
        <v>4.135449026814344</v>
      </c>
      <c r="S35" s="19">
        <v>4.1364116400346553</v>
      </c>
      <c r="T35" s="19">
        <v>4.3941865049978723</v>
      </c>
      <c r="U35" s="19">
        <v>5.0497694188366946</v>
      </c>
      <c r="V35" s="19">
        <v>4.2248330504273071</v>
      </c>
      <c r="W35" s="19">
        <v>3.7843463836676619</v>
      </c>
      <c r="X35" s="19">
        <v>3.6915759522466667</v>
      </c>
      <c r="Y35" s="19">
        <v>3.8604828711918757</v>
      </c>
      <c r="Z35" s="19">
        <v>3.6335551772082342</v>
      </c>
      <c r="AA35" s="19">
        <v>3.5955378399574327</v>
      </c>
      <c r="AB35" s="19">
        <v>3.6630436893897396</v>
      </c>
      <c r="AC35" s="19">
        <v>3.4954383676046845</v>
      </c>
      <c r="AD35" s="19">
        <v>3.3105155929786405</v>
      </c>
      <c r="AE35" s="19">
        <v>3.1376772918920683</v>
      </c>
      <c r="AF35" s="19">
        <v>3.2977972862298346</v>
      </c>
      <c r="AG35" s="19">
        <v>3.1596726670488087</v>
      </c>
      <c r="AH35" s="19">
        <v>2.9041132247821055</v>
      </c>
    </row>
    <row r="36" spans="1:34">
      <c r="A36" s="113">
        <v>0.39652777777777781</v>
      </c>
      <c r="B36" s="19">
        <v>13.0663385732694</v>
      </c>
      <c r="C36" s="19">
        <v>5.8743892389338184</v>
      </c>
      <c r="D36" s="19">
        <v>5.4504083129780803</v>
      </c>
      <c r="E36" s="19">
        <v>5.3331871975491945</v>
      </c>
      <c r="F36" s="19">
        <v>4.9937371508053232</v>
      </c>
      <c r="G36" s="19">
        <v>5.1168380825886768</v>
      </c>
      <c r="H36" s="19">
        <v>4.8112157148881334</v>
      </c>
      <c r="I36" s="19">
        <v>4.854118547911062</v>
      </c>
      <c r="J36" s="19">
        <v>4.6001832726000558</v>
      </c>
      <c r="K36" s="19">
        <v>4.5739279849142758</v>
      </c>
      <c r="L36" s="19">
        <v>4.663756241207901</v>
      </c>
      <c r="M36" s="19">
        <v>4.8303101707529796</v>
      </c>
      <c r="N36" s="19">
        <v>4.5371556672432032</v>
      </c>
      <c r="O36" s="19">
        <v>4.582278612069091</v>
      </c>
      <c r="P36" s="19">
        <v>4.3643825944883252</v>
      </c>
      <c r="Q36" s="19">
        <v>4.4062155245683474</v>
      </c>
      <c r="R36" s="19">
        <v>4.1476317140149543</v>
      </c>
      <c r="S36" s="19">
        <v>4.0527941919422457</v>
      </c>
      <c r="T36" s="19">
        <v>4.2064940883946473</v>
      </c>
      <c r="U36" s="19">
        <v>4.2996157342040551</v>
      </c>
      <c r="V36" s="19">
        <v>4.2396360559586839</v>
      </c>
      <c r="W36" s="19">
        <v>3.7017611453665706</v>
      </c>
      <c r="X36" s="19">
        <v>3.6683227846128097</v>
      </c>
      <c r="Y36" s="19">
        <v>3.730931773324353</v>
      </c>
      <c r="Z36" s="19">
        <v>3.585405923238663</v>
      </c>
      <c r="AA36" s="19">
        <v>3.4511621804325778</v>
      </c>
      <c r="AB36" s="19">
        <v>3.7054703545136034</v>
      </c>
      <c r="AC36" s="19">
        <v>3.4242204214593741</v>
      </c>
      <c r="AD36" s="19">
        <v>3.2375299361715499</v>
      </c>
      <c r="AE36" s="19">
        <v>3.1355382986903941</v>
      </c>
      <c r="AF36" s="19">
        <v>3.2112143530249275</v>
      </c>
      <c r="AG36" s="19">
        <v>3.0902724139621065</v>
      </c>
      <c r="AH36" s="19">
        <v>2.8652976190030852</v>
      </c>
    </row>
    <row r="37" spans="1:34">
      <c r="A37" s="113">
        <v>0.3972222222222222</v>
      </c>
      <c r="B37" s="19">
        <v>12.708521919900404</v>
      </c>
      <c r="C37" s="19">
        <v>5.7009742273274258</v>
      </c>
      <c r="D37" s="19">
        <v>5.3885638975995285</v>
      </c>
      <c r="E37" s="19">
        <v>5.1576194044950388</v>
      </c>
      <c r="F37" s="19">
        <v>4.8095980578059532</v>
      </c>
      <c r="G37" s="19">
        <v>5.0344815359968038</v>
      </c>
      <c r="H37" s="19">
        <v>4.6881446576672383</v>
      </c>
      <c r="I37" s="19">
        <v>4.8390717602614872</v>
      </c>
      <c r="J37" s="19">
        <v>4.4912310141245886</v>
      </c>
      <c r="K37" s="19">
        <v>4.3597053985850041</v>
      </c>
      <c r="L37" s="19">
        <v>4.6357100213782445</v>
      </c>
      <c r="M37" s="19">
        <v>4.5641682758432278</v>
      </c>
      <c r="N37" s="19">
        <v>4.6581425999020896</v>
      </c>
      <c r="O37" s="19">
        <v>4.3966908950962056</v>
      </c>
      <c r="P37" s="19">
        <v>4.291270617545683</v>
      </c>
      <c r="Q37" s="19">
        <v>4.2457468673146108</v>
      </c>
      <c r="R37" s="19">
        <v>4.2463599386615636</v>
      </c>
      <c r="S37" s="19">
        <v>3.9079717298470129</v>
      </c>
      <c r="T37" s="19">
        <v>3.9560137938170912</v>
      </c>
      <c r="U37" s="19">
        <v>4.3881030318085896</v>
      </c>
      <c r="V37" s="19">
        <v>4.1727400617603507</v>
      </c>
      <c r="W37" s="19">
        <v>3.6286137543306523</v>
      </c>
      <c r="X37" s="19">
        <v>3.590112618614242</v>
      </c>
      <c r="Y37" s="19">
        <v>3.6797515621359791</v>
      </c>
      <c r="Z37" s="19">
        <v>3.5935614186377558</v>
      </c>
      <c r="AA37" s="19">
        <v>3.3803801997726866</v>
      </c>
      <c r="AB37" s="19">
        <v>3.531759933517499</v>
      </c>
      <c r="AC37" s="19">
        <v>3.5347122881036199</v>
      </c>
      <c r="AD37" s="19">
        <v>3.0771592525340354</v>
      </c>
      <c r="AE37" s="19">
        <v>3.1435716565753276</v>
      </c>
      <c r="AF37" s="19">
        <v>3.2253699044414694</v>
      </c>
      <c r="AG37" s="19">
        <v>3.0396688788096653</v>
      </c>
      <c r="AH37" s="19">
        <v>2.8340369759688491</v>
      </c>
    </row>
    <row r="38" spans="1:34">
      <c r="A38" s="113">
        <v>0.3979166666666667</v>
      </c>
      <c r="B38" s="19">
        <v>12.349369129657555</v>
      </c>
      <c r="C38" s="19">
        <v>5.6024873271201061</v>
      </c>
      <c r="D38" s="19">
        <v>5.2795445414598152</v>
      </c>
      <c r="E38" s="19">
        <v>5.0155150096074248</v>
      </c>
      <c r="F38" s="19">
        <v>4.722373918415161</v>
      </c>
      <c r="G38" s="19">
        <v>4.8443681440248287</v>
      </c>
      <c r="H38" s="19">
        <v>4.6305472555818357</v>
      </c>
      <c r="I38" s="19">
        <v>4.7980712345385577</v>
      </c>
      <c r="J38" s="19">
        <v>4.4019632131616548</v>
      </c>
      <c r="K38" s="19">
        <v>4.2848078158982545</v>
      </c>
      <c r="L38" s="19">
        <v>4.3439403299085795</v>
      </c>
      <c r="M38" s="19">
        <v>4.5145789561773411</v>
      </c>
      <c r="N38" s="19">
        <v>4.4583927940304857</v>
      </c>
      <c r="O38" s="19">
        <v>4.5293431274815088</v>
      </c>
      <c r="P38" s="19">
        <v>4.1519147747427096</v>
      </c>
      <c r="Q38" s="19">
        <v>4.033854477571488</v>
      </c>
      <c r="R38" s="19">
        <v>4.3308264997120398</v>
      </c>
      <c r="S38" s="19">
        <v>4.0507286416654207</v>
      </c>
      <c r="T38" s="19">
        <v>3.7014044568674804</v>
      </c>
      <c r="U38" s="19">
        <v>4.3061716354309834</v>
      </c>
      <c r="V38" s="19">
        <v>4.1011640172593919</v>
      </c>
      <c r="W38" s="19">
        <v>3.5942018473934461</v>
      </c>
      <c r="X38" s="19">
        <v>3.5279252207942413</v>
      </c>
      <c r="Y38" s="19">
        <v>3.6187333624697686</v>
      </c>
      <c r="Z38" s="19">
        <v>3.4597545865993617</v>
      </c>
      <c r="AA38" s="19">
        <v>3.3999927684023086</v>
      </c>
      <c r="AB38" s="19">
        <v>3.4677770410327411</v>
      </c>
      <c r="AC38" s="19">
        <v>3.5747310377041801</v>
      </c>
      <c r="AD38" s="19">
        <v>3.0501614497889529</v>
      </c>
      <c r="AE38" s="19">
        <v>3.0897505756205028</v>
      </c>
      <c r="AF38" s="19">
        <v>3.1130569598374778</v>
      </c>
      <c r="AG38" s="19">
        <v>3.0002711564655149</v>
      </c>
      <c r="AH38" s="19">
        <v>2.8099854191496134</v>
      </c>
    </row>
    <row r="39" spans="1:34">
      <c r="A39" s="113">
        <v>0.39861111111111108</v>
      </c>
      <c r="B39" s="19">
        <v>12.081903833965448</v>
      </c>
      <c r="C39" s="19">
        <v>5.4965806298262727</v>
      </c>
      <c r="D39" s="19">
        <v>5.0367720850821023</v>
      </c>
      <c r="E39" s="19">
        <v>4.9255216530930443</v>
      </c>
      <c r="F39" s="19">
        <v>4.6218144651029309</v>
      </c>
      <c r="G39" s="19">
        <v>4.6776046471365262</v>
      </c>
      <c r="H39" s="19">
        <v>4.6598139168013955</v>
      </c>
      <c r="I39" s="19">
        <v>4.6280216797024121</v>
      </c>
      <c r="J39" s="19">
        <v>4.4442524226445403</v>
      </c>
      <c r="K39" s="19">
        <v>4.2731438966225959</v>
      </c>
      <c r="L39" s="19">
        <v>4.0983718686743291</v>
      </c>
      <c r="M39" s="19">
        <v>4.4052191478230398</v>
      </c>
      <c r="N39" s="19">
        <v>4.4692615147132431</v>
      </c>
      <c r="O39" s="19">
        <v>4.4272225535855485</v>
      </c>
      <c r="P39" s="19">
        <v>4.2645131375232594</v>
      </c>
      <c r="Q39" s="19">
        <v>3.7750492008530032</v>
      </c>
      <c r="R39" s="19">
        <v>4.2334003653907946</v>
      </c>
      <c r="S39" s="19">
        <v>4.1424666453970813</v>
      </c>
      <c r="T39" s="19">
        <v>3.6430239172252925</v>
      </c>
      <c r="U39" s="19">
        <v>3.9503105053690697</v>
      </c>
      <c r="V39" s="19">
        <v>4.0703034703199013</v>
      </c>
      <c r="W39" s="19">
        <v>3.5082048073268099</v>
      </c>
      <c r="X39" s="19">
        <v>3.522091276243029</v>
      </c>
      <c r="Y39" s="19">
        <v>3.5671951694657715</v>
      </c>
      <c r="Z39" s="19">
        <v>3.4006143371137036</v>
      </c>
      <c r="AA39" s="19">
        <v>3.3484113100914485</v>
      </c>
      <c r="AB39" s="19">
        <v>3.293639964553396</v>
      </c>
      <c r="AC39" s="19">
        <v>3.5358792492923259</v>
      </c>
      <c r="AD39" s="19">
        <v>3.0400865004396445</v>
      </c>
      <c r="AE39" s="19">
        <v>3.0250603669598757</v>
      </c>
      <c r="AF39" s="19">
        <v>3.1153195021266495</v>
      </c>
      <c r="AG39" s="19">
        <v>2.9360990635150324</v>
      </c>
      <c r="AH39" s="19">
        <v>2.7882504301456756</v>
      </c>
    </row>
    <row r="40" spans="1:34">
      <c r="A40" s="113">
        <v>0.39930555555555558</v>
      </c>
      <c r="B40" s="19">
        <v>11.843397772269673</v>
      </c>
      <c r="C40" s="19">
        <v>5.3705103925136752</v>
      </c>
      <c r="D40" s="19">
        <v>4.9646698031972827</v>
      </c>
      <c r="E40" s="19">
        <v>4.7363356222972133</v>
      </c>
      <c r="F40" s="19">
        <v>4.6065945202785894</v>
      </c>
      <c r="G40" s="19">
        <v>4.5545952289773624</v>
      </c>
      <c r="H40" s="19">
        <v>4.5581301427502172</v>
      </c>
      <c r="I40" s="19">
        <v>4.5210262539051653</v>
      </c>
      <c r="J40" s="19">
        <v>4.3051068813286966</v>
      </c>
      <c r="K40" s="19">
        <v>4.1516309568486101</v>
      </c>
      <c r="L40" s="19">
        <v>4.1282316255602325</v>
      </c>
      <c r="M40" s="19">
        <v>4.172954589133484</v>
      </c>
      <c r="N40" s="19">
        <v>4.5453670608743213</v>
      </c>
      <c r="O40" s="19">
        <v>4.3397230496890149</v>
      </c>
      <c r="P40" s="19">
        <v>4.0742398256635299</v>
      </c>
      <c r="Q40" s="19">
        <v>3.9540952992156919</v>
      </c>
      <c r="R40" s="19">
        <v>4.0816066766783745</v>
      </c>
      <c r="S40" s="19">
        <v>4.0610692079185018</v>
      </c>
      <c r="T40" s="19">
        <v>3.658992442450193</v>
      </c>
      <c r="U40" s="19">
        <v>3.7411602517877443</v>
      </c>
      <c r="V40" s="19">
        <v>4.0145270543906175</v>
      </c>
      <c r="W40" s="19">
        <v>3.4475960842732656</v>
      </c>
      <c r="X40" s="19">
        <v>3.4545569365621729</v>
      </c>
      <c r="Y40" s="19">
        <v>3.5043724363778956</v>
      </c>
      <c r="Z40" s="19">
        <v>3.3659355509777713</v>
      </c>
      <c r="AA40" s="19">
        <v>3.1791288933805637</v>
      </c>
      <c r="AB40" s="19">
        <v>3.3301815898317813</v>
      </c>
      <c r="AC40" s="19">
        <v>3.4109618527327692</v>
      </c>
      <c r="AD40" s="19">
        <v>3.0529374623037766</v>
      </c>
      <c r="AE40" s="19">
        <v>2.9746016423818289</v>
      </c>
      <c r="AF40" s="19">
        <v>3.0498516810568441</v>
      </c>
      <c r="AG40" s="19">
        <v>2.8679467660626079</v>
      </c>
      <c r="AH40" s="19">
        <v>2.7683087664592327</v>
      </c>
    </row>
    <row r="41" spans="1:34">
      <c r="A41" s="113">
        <v>0.39999999999999997</v>
      </c>
      <c r="B41" s="19">
        <v>11.488852820053058</v>
      </c>
      <c r="C41" s="19">
        <v>5.2811628117953235</v>
      </c>
      <c r="D41" s="19">
        <v>4.8206622336755505</v>
      </c>
      <c r="E41" s="19">
        <v>4.6820439713340196</v>
      </c>
      <c r="F41" s="19">
        <v>4.4945774952773379</v>
      </c>
      <c r="G41" s="19">
        <v>4.4433476620092875</v>
      </c>
      <c r="H41" s="19">
        <v>4.4183956995308176</v>
      </c>
      <c r="I41" s="19">
        <v>4.4894501415752401</v>
      </c>
      <c r="J41" s="19">
        <v>4.3525739567918951</v>
      </c>
      <c r="K41" s="19">
        <v>3.9593953096251382</v>
      </c>
      <c r="L41" s="19">
        <v>4.1163896828400999</v>
      </c>
      <c r="M41" s="19">
        <v>4.0220585844721954</v>
      </c>
      <c r="N41" s="19">
        <v>4.4172060419294992</v>
      </c>
      <c r="O41" s="19">
        <v>4.2512497995552518</v>
      </c>
      <c r="P41" s="19">
        <v>4.0821169148557406</v>
      </c>
      <c r="Q41" s="19">
        <v>3.974577374696544</v>
      </c>
      <c r="R41" s="19">
        <v>3.91496828622711</v>
      </c>
      <c r="S41" s="19">
        <v>4.0728460458422946</v>
      </c>
      <c r="T41" s="19">
        <v>3.701968106356393</v>
      </c>
      <c r="U41" s="19">
        <v>3.5794554429713701</v>
      </c>
      <c r="V41" s="19">
        <v>3.9356249559131995</v>
      </c>
      <c r="W41" s="19">
        <v>3.4036032144429798</v>
      </c>
      <c r="X41" s="19">
        <v>3.4060192346976867</v>
      </c>
      <c r="Y41" s="19">
        <v>3.3752920541581775</v>
      </c>
      <c r="Z41" s="19">
        <v>3.3882656567081972</v>
      </c>
      <c r="AA41" s="19">
        <v>3.1368528036204077</v>
      </c>
      <c r="AB41" s="19">
        <v>3.2489045896279287</v>
      </c>
      <c r="AC41" s="19">
        <v>3.3261018800523869</v>
      </c>
      <c r="AD41" s="19">
        <v>3.0646189824558774</v>
      </c>
      <c r="AE41" s="19">
        <v>2.9295356401299077</v>
      </c>
      <c r="AF41" s="19">
        <v>2.9603339979017145</v>
      </c>
      <c r="AG41" s="19">
        <v>2.8335854165564665</v>
      </c>
      <c r="AH41" s="19">
        <v>2.7584374291465403</v>
      </c>
    </row>
    <row r="42" spans="1:34">
      <c r="A42" s="113">
        <v>0.40069444444444446</v>
      </c>
      <c r="B42" s="19">
        <v>11.227348536006257</v>
      </c>
      <c r="C42" s="19">
        <v>5.193791774032638</v>
      </c>
      <c r="D42" s="19">
        <v>4.6924997832693416</v>
      </c>
      <c r="E42" s="19">
        <v>4.6163542070549237</v>
      </c>
      <c r="F42" s="19">
        <v>4.3988232184382223</v>
      </c>
      <c r="G42" s="19">
        <v>4.2778069903064493</v>
      </c>
      <c r="H42" s="19">
        <v>4.4203033466640758</v>
      </c>
      <c r="I42" s="19">
        <v>4.3027536777638309</v>
      </c>
      <c r="J42" s="19">
        <v>4.402959275096852</v>
      </c>
      <c r="K42" s="19">
        <v>3.9482183903851569</v>
      </c>
      <c r="L42" s="19">
        <v>3.9736391163373832</v>
      </c>
      <c r="M42" s="19">
        <v>4.0176770517555216</v>
      </c>
      <c r="N42" s="19">
        <v>4.2483725908026164</v>
      </c>
      <c r="O42" s="19">
        <v>4.1459630332067876</v>
      </c>
      <c r="P42" s="19">
        <v>4.0439924773372793</v>
      </c>
      <c r="Q42" s="19">
        <v>3.936758119316734</v>
      </c>
      <c r="R42" s="19">
        <v>3.7949366437024246</v>
      </c>
      <c r="S42" s="19">
        <v>4.1178932735880025</v>
      </c>
      <c r="T42" s="19">
        <v>3.5811708587414524</v>
      </c>
      <c r="U42" s="19">
        <v>3.6772861346750703</v>
      </c>
      <c r="V42" s="19">
        <v>3.8005824006080529</v>
      </c>
      <c r="W42" s="19">
        <v>3.4168895563701831</v>
      </c>
      <c r="X42" s="19">
        <v>3.2917543317073532</v>
      </c>
      <c r="Y42" s="19">
        <v>3.3804142050709638</v>
      </c>
      <c r="Z42" s="19">
        <v>3.3858125704071087</v>
      </c>
      <c r="AA42" s="19">
        <v>3.0201669597110619</v>
      </c>
      <c r="AB42" s="19">
        <v>3.1346041899875883</v>
      </c>
      <c r="AC42" s="19">
        <v>3.2750174722638086</v>
      </c>
      <c r="AD42" s="19">
        <v>3.0863394429494955</v>
      </c>
      <c r="AE42" s="19">
        <v>2.8607997520435595</v>
      </c>
      <c r="AF42" s="19">
        <v>2.8856635898228964</v>
      </c>
      <c r="AG42" s="19">
        <v>2.8070270987098787</v>
      </c>
      <c r="AH42" s="19">
        <v>2.7133383905399637</v>
      </c>
    </row>
    <row r="43" spans="1:34">
      <c r="A43" s="113">
        <v>0.40138888888888885</v>
      </c>
      <c r="B43" s="19">
        <v>10.987986317364603</v>
      </c>
      <c r="C43" s="19">
        <v>5.1207064257872972</v>
      </c>
      <c r="D43" s="19">
        <v>4.6277127776525493</v>
      </c>
      <c r="E43" s="19">
        <v>4.55058894141471</v>
      </c>
      <c r="F43" s="19">
        <v>4.2138795554636674</v>
      </c>
      <c r="G43" s="19">
        <v>4.295448821307426</v>
      </c>
      <c r="H43" s="19">
        <v>4.3519985729067274</v>
      </c>
      <c r="I43" s="19">
        <v>4.2103050229824994</v>
      </c>
      <c r="J43" s="19">
        <v>4.2841248405504864</v>
      </c>
      <c r="K43" s="19">
        <v>3.9163981037908449</v>
      </c>
      <c r="L43" s="19">
        <v>3.9160957206072888</v>
      </c>
      <c r="M43" s="19">
        <v>3.9126658838148991</v>
      </c>
      <c r="N43" s="19">
        <v>4.2970851891220674</v>
      </c>
      <c r="O43" s="19">
        <v>3.9137764013883301</v>
      </c>
      <c r="P43" s="19">
        <v>3.9522927396740002</v>
      </c>
      <c r="Q43" s="19">
        <v>4.0609843995253394</v>
      </c>
      <c r="R43" s="19">
        <v>3.7046363220631959</v>
      </c>
      <c r="S43" s="19">
        <v>4.0518514551130451</v>
      </c>
      <c r="T43" s="19">
        <v>3.6516070582202671</v>
      </c>
      <c r="U43" s="19">
        <v>3.6007373292895366</v>
      </c>
      <c r="V43" s="19">
        <v>3.7071395551591428</v>
      </c>
      <c r="W43" s="19">
        <v>3.4045735106186767</v>
      </c>
      <c r="X43" s="19">
        <v>3.2810416937513787</v>
      </c>
      <c r="Y43" s="19">
        <v>3.2553522950510945</v>
      </c>
      <c r="Z43" s="19">
        <v>3.4046131399028825</v>
      </c>
      <c r="AA43" s="19">
        <v>2.9925678593633531</v>
      </c>
      <c r="AB43" s="19">
        <v>2.9926168338721757</v>
      </c>
      <c r="AC43" s="19">
        <v>3.242911052720308</v>
      </c>
      <c r="AD43" s="19">
        <v>2.9944346255559635</v>
      </c>
      <c r="AE43" s="19">
        <v>2.8925649959518167</v>
      </c>
      <c r="AF43" s="19">
        <v>2.8316889210159051</v>
      </c>
      <c r="AG43" s="19">
        <v>2.7884685587362563</v>
      </c>
      <c r="AH43" s="19">
        <v>2.6543465641664579</v>
      </c>
    </row>
    <row r="44" spans="1:34">
      <c r="A44" s="113">
        <v>0.40208333333333335</v>
      </c>
      <c r="B44" s="19">
        <v>10.807384739466858</v>
      </c>
      <c r="C44" s="19">
        <v>4.9981018784793267</v>
      </c>
      <c r="D44" s="19">
        <v>4.5797662912715662</v>
      </c>
      <c r="E44" s="19">
        <v>4.4833211595276881</v>
      </c>
      <c r="F44" s="19">
        <v>4.1231048776354005</v>
      </c>
      <c r="G44" s="19">
        <v>4.2816465435091198</v>
      </c>
      <c r="H44" s="19">
        <v>4.1740783772362686</v>
      </c>
      <c r="I44" s="19">
        <v>4.1391919359955223</v>
      </c>
      <c r="J44" s="19">
        <v>4.2083146210629563</v>
      </c>
      <c r="K44" s="19">
        <v>3.8861374312807255</v>
      </c>
      <c r="L44" s="19">
        <v>3.9895708435062098</v>
      </c>
      <c r="M44" s="19">
        <v>3.6719230640217653</v>
      </c>
      <c r="N44" s="19">
        <v>4.1899815420364925</v>
      </c>
      <c r="O44" s="19">
        <v>3.7682555665817361</v>
      </c>
      <c r="P44" s="19">
        <v>3.9419578798931774</v>
      </c>
      <c r="Q44" s="19">
        <v>4.0021910088892856</v>
      </c>
      <c r="R44" s="19">
        <v>3.6347278935232064</v>
      </c>
      <c r="S44" s="19">
        <v>4.0005983655380222</v>
      </c>
      <c r="T44" s="19">
        <v>3.5814462480246574</v>
      </c>
      <c r="U44" s="19">
        <v>3.861758609440912</v>
      </c>
      <c r="V44" s="19">
        <v>3.6255857746403408</v>
      </c>
      <c r="W44" s="19">
        <v>3.33573606085467</v>
      </c>
      <c r="X44" s="19">
        <v>3.2854974605842102</v>
      </c>
      <c r="Y44" s="19">
        <v>3.2287590925480232</v>
      </c>
      <c r="Z44" s="19">
        <v>3.3040949487639297</v>
      </c>
      <c r="AA44" s="19">
        <v>2.9391202305953126</v>
      </c>
      <c r="AB44" s="19">
        <v>3.0305126427521647</v>
      </c>
      <c r="AC44" s="19">
        <v>3.1921523276790271</v>
      </c>
      <c r="AD44" s="19">
        <v>2.9620736899399636</v>
      </c>
      <c r="AE44" s="19">
        <v>2.8253914065254535</v>
      </c>
      <c r="AF44" s="19">
        <v>2.7256420713565404</v>
      </c>
      <c r="AG44" s="19">
        <v>2.8198621210420809</v>
      </c>
      <c r="AH44" s="19">
        <v>2.6074210184665363</v>
      </c>
    </row>
    <row r="45" spans="1:34">
      <c r="A45" s="113">
        <v>0.40277777777777773</v>
      </c>
      <c r="B45" s="19">
        <v>10.609396158745923</v>
      </c>
      <c r="C45" s="19">
        <v>4.8641993258981229</v>
      </c>
      <c r="D45" s="19">
        <v>4.4879895574071993</v>
      </c>
      <c r="E45" s="19">
        <v>4.4684949791592583</v>
      </c>
      <c r="F45" s="19">
        <v>4.0372207684645272</v>
      </c>
      <c r="G45" s="19">
        <v>4.1964306320257823</v>
      </c>
      <c r="H45" s="19">
        <v>4.1240915370226316</v>
      </c>
      <c r="I45" s="19">
        <v>4.0381592080862188</v>
      </c>
      <c r="J45" s="19">
        <v>4.0950059194558834</v>
      </c>
      <c r="K45" s="19">
        <v>3.9150753583029698</v>
      </c>
      <c r="L45" s="19">
        <v>3.8526580328036877</v>
      </c>
      <c r="M45" s="19">
        <v>3.6459876337949622</v>
      </c>
      <c r="N45" s="19">
        <v>4.0979768970295662</v>
      </c>
      <c r="O45" s="19">
        <v>3.7279996313588781</v>
      </c>
      <c r="P45" s="19">
        <v>3.8502885274508438</v>
      </c>
      <c r="Q45" s="19">
        <v>3.832555218750497</v>
      </c>
      <c r="R45" s="19">
        <v>3.7249869081557243</v>
      </c>
      <c r="S45" s="19">
        <v>4.0935091735145503</v>
      </c>
      <c r="T45" s="19">
        <v>3.4379588730249062</v>
      </c>
      <c r="U45" s="19">
        <v>3.6787819938979611</v>
      </c>
      <c r="V45" s="19">
        <v>3.5624164879996885</v>
      </c>
      <c r="W45" s="19">
        <v>3.3073290918400362</v>
      </c>
      <c r="X45" s="19">
        <v>3.2655907437588509</v>
      </c>
      <c r="Y45" s="19">
        <v>3.1498312564504869</v>
      </c>
      <c r="Z45" s="19">
        <v>3.3266106288375306</v>
      </c>
      <c r="AA45" s="19">
        <v>2.8374119856224187</v>
      </c>
      <c r="AB45" s="19">
        <v>3.032024907051043</v>
      </c>
      <c r="AC45" s="19">
        <v>3.1707982783764099</v>
      </c>
      <c r="AD45" s="19">
        <v>2.9389096915009842</v>
      </c>
      <c r="AE45" s="19">
        <v>2.7801845646625565</v>
      </c>
      <c r="AF45" s="19">
        <v>2.744356204119331</v>
      </c>
      <c r="AG45" s="19">
        <v>2.780838810910617</v>
      </c>
      <c r="AH45" s="19">
        <v>2.5724193168674612</v>
      </c>
    </row>
    <row r="46" spans="1:34">
      <c r="A46" s="113">
        <v>0.40347222222222223</v>
      </c>
      <c r="B46" s="19">
        <v>10.391961079654362</v>
      </c>
      <c r="C46" s="19">
        <v>4.7834834023188293</v>
      </c>
      <c r="D46" s="19">
        <v>4.4332760551500261</v>
      </c>
      <c r="E46" s="19">
        <v>4.3694248473259911</v>
      </c>
      <c r="F46" s="19">
        <v>4.0411831089969938</v>
      </c>
      <c r="G46" s="19">
        <v>4.032648206757675</v>
      </c>
      <c r="H46" s="19">
        <v>4.1712232982097692</v>
      </c>
      <c r="I46" s="19">
        <v>3.9322792430309845</v>
      </c>
      <c r="J46" s="19">
        <v>3.9494953608187151</v>
      </c>
      <c r="K46" s="19">
        <v>3.9347460519633479</v>
      </c>
      <c r="L46" s="19">
        <v>3.6976489602495413</v>
      </c>
      <c r="M46" s="19">
        <v>3.7352938080550246</v>
      </c>
      <c r="N46" s="19">
        <v>3.9459162402390371</v>
      </c>
      <c r="O46" s="19">
        <v>3.7138883423814222</v>
      </c>
      <c r="P46" s="19">
        <v>3.7572164612342185</v>
      </c>
      <c r="Q46" s="19">
        <v>3.6689257109905733</v>
      </c>
      <c r="R46" s="19">
        <v>3.8658935254749052</v>
      </c>
      <c r="S46" s="19">
        <v>3.7806781589703249</v>
      </c>
      <c r="T46" s="19">
        <v>3.6131003714448653</v>
      </c>
      <c r="U46" s="19">
        <v>3.6829695590246332</v>
      </c>
      <c r="V46" s="19">
        <v>3.5208504716504985</v>
      </c>
      <c r="W46" s="19">
        <v>3.2515187635062928</v>
      </c>
      <c r="X46" s="19">
        <v>3.2485376515849516</v>
      </c>
      <c r="Y46" s="19">
        <v>3.055534685626577</v>
      </c>
      <c r="Z46" s="19">
        <v>3.3514694082873788</v>
      </c>
      <c r="AA46" s="19">
        <v>2.827239818701659</v>
      </c>
      <c r="AB46" s="19">
        <v>2.973251683392335</v>
      </c>
      <c r="AC46" s="19">
        <v>3.1356690973335288</v>
      </c>
      <c r="AD46" s="19">
        <v>2.9201627426376029</v>
      </c>
      <c r="AE46" s="19">
        <v>2.690230527703684</v>
      </c>
      <c r="AF46" s="19">
        <v>2.7849423687289412</v>
      </c>
      <c r="AG46" s="19">
        <v>2.7529601605921976</v>
      </c>
      <c r="AH46" s="19">
        <v>2.5284404426845608</v>
      </c>
    </row>
    <row r="47" spans="1:34">
      <c r="A47" s="113">
        <v>0.40416666666666662</v>
      </c>
      <c r="B47" s="19">
        <v>10.143544769394492</v>
      </c>
      <c r="C47" s="19">
        <v>4.6931218723581178</v>
      </c>
      <c r="D47" s="19">
        <v>4.3675572604691544</v>
      </c>
      <c r="E47" s="19">
        <v>4.3189826623619139</v>
      </c>
      <c r="F47" s="19">
        <v>3.9611917003469075</v>
      </c>
      <c r="G47" s="19">
        <v>3.9472161184232326</v>
      </c>
      <c r="H47" s="19">
        <v>4.1732683900107963</v>
      </c>
      <c r="I47" s="19">
        <v>3.8517770910853555</v>
      </c>
      <c r="J47" s="19">
        <v>3.8461240074274712</v>
      </c>
      <c r="K47" s="19">
        <v>3.8795099881118751</v>
      </c>
      <c r="L47" s="19">
        <v>3.6148479250254333</v>
      </c>
      <c r="M47" s="19">
        <v>3.8018248312745859</v>
      </c>
      <c r="N47" s="19">
        <v>3.8528706186291908</v>
      </c>
      <c r="O47" s="19">
        <v>3.6290003352785489</v>
      </c>
      <c r="P47" s="19">
        <v>3.5927862801188235</v>
      </c>
      <c r="Q47" s="19">
        <v>3.7119321914097392</v>
      </c>
      <c r="R47" s="19">
        <v>3.8587464471640418</v>
      </c>
      <c r="S47" s="19">
        <v>3.7203186276424773</v>
      </c>
      <c r="T47" s="19">
        <v>3.5620842979070133</v>
      </c>
      <c r="U47" s="19">
        <v>3.6141211818388355</v>
      </c>
      <c r="V47" s="19">
        <v>3.4684758185221662</v>
      </c>
      <c r="W47" s="19">
        <v>3.1969673888534778</v>
      </c>
      <c r="X47" s="19">
        <v>3.251285541823544</v>
      </c>
      <c r="Y47" s="19">
        <v>3.0450478306224054</v>
      </c>
      <c r="Z47" s="19">
        <v>3.2744668141846729</v>
      </c>
      <c r="AA47" s="19">
        <v>2.8809663869318229</v>
      </c>
      <c r="AB47" s="19">
        <v>2.9570187165803468</v>
      </c>
      <c r="AC47" s="19">
        <v>3.0412042894484883</v>
      </c>
      <c r="AD47" s="19">
        <v>2.91350118789151</v>
      </c>
      <c r="AE47" s="19">
        <v>2.6578912533326422</v>
      </c>
      <c r="AF47" s="19">
        <v>2.7481008541213918</v>
      </c>
      <c r="AG47" s="19">
        <v>2.7198147862778685</v>
      </c>
      <c r="AH47" s="19">
        <v>2.5012887477329162</v>
      </c>
    </row>
    <row r="48" spans="1:34">
      <c r="A48" s="113">
        <v>0.40486111111111112</v>
      </c>
      <c r="B48" s="19">
        <v>9.9273147755810989</v>
      </c>
      <c r="C48" s="19">
        <v>4.6298962935755013</v>
      </c>
      <c r="D48" s="19">
        <v>4.3381648828284183</v>
      </c>
      <c r="E48" s="19">
        <v>4.183590456286205</v>
      </c>
      <c r="F48" s="19">
        <v>3.9397604963300084</v>
      </c>
      <c r="G48" s="19">
        <v>3.8619602133348714</v>
      </c>
      <c r="H48" s="19">
        <v>4.0569504939956547</v>
      </c>
      <c r="I48" s="19">
        <v>3.8540188847716452</v>
      </c>
      <c r="J48" s="19">
        <v>3.8094978770471997</v>
      </c>
      <c r="K48" s="19">
        <v>3.8087352816116082</v>
      </c>
      <c r="L48" s="19">
        <v>3.5999406352684638</v>
      </c>
      <c r="M48" s="19">
        <v>3.7824220752495039</v>
      </c>
      <c r="N48" s="19">
        <v>3.6304933202049945</v>
      </c>
      <c r="O48" s="19">
        <v>3.7556754257832248</v>
      </c>
      <c r="P48" s="19">
        <v>3.5630929653797239</v>
      </c>
      <c r="Q48" s="19">
        <v>3.5638134017165384</v>
      </c>
      <c r="R48" s="19">
        <v>3.7660944334369284</v>
      </c>
      <c r="S48" s="19">
        <v>3.7595481228449508</v>
      </c>
      <c r="T48" s="19">
        <v>3.6057510900736309</v>
      </c>
      <c r="U48" s="19">
        <v>3.4729040099892843</v>
      </c>
      <c r="V48" s="19">
        <v>3.4143359248586678</v>
      </c>
      <c r="W48" s="19">
        <v>3.1401363715969222</v>
      </c>
      <c r="X48" s="19">
        <v>3.2500088858491005</v>
      </c>
      <c r="Y48" s="19">
        <v>3.0156539626062715</v>
      </c>
      <c r="Z48" s="19">
        <v>3.1881346476400587</v>
      </c>
      <c r="AA48" s="19">
        <v>2.8115903046601738</v>
      </c>
      <c r="AB48" s="19">
        <v>2.8927070249046816</v>
      </c>
      <c r="AC48" s="19">
        <v>3.0964492385364291</v>
      </c>
      <c r="AD48" s="19">
        <v>2.8704609076974563</v>
      </c>
      <c r="AE48" s="19">
        <v>2.6536640403128913</v>
      </c>
      <c r="AF48" s="19">
        <v>2.6962937433520624</v>
      </c>
      <c r="AG48" s="19">
        <v>2.6741862052653378</v>
      </c>
      <c r="AH48" s="19">
        <v>2.4664104044623807</v>
      </c>
    </row>
    <row r="49" spans="1:34">
      <c r="A49" s="113">
        <v>0.4055555555555555</v>
      </c>
      <c r="B49" s="19">
        <v>9.6962068267004025</v>
      </c>
      <c r="C49" s="19">
        <v>4.5702495818022406</v>
      </c>
      <c r="D49" s="19">
        <v>4.3209538437632853</v>
      </c>
      <c r="E49" s="19">
        <v>4.1062903184369279</v>
      </c>
      <c r="F49" s="19">
        <v>3.8766624901909532</v>
      </c>
      <c r="G49" s="19">
        <v>3.7606201003802453</v>
      </c>
      <c r="H49" s="19">
        <v>3.9686910852099992</v>
      </c>
      <c r="I49" s="19">
        <v>3.8307104915135297</v>
      </c>
      <c r="J49" s="19">
        <v>3.7414217423984892</v>
      </c>
      <c r="K49" s="19">
        <v>3.7513684259943516</v>
      </c>
      <c r="L49" s="19">
        <v>3.6669940320250491</v>
      </c>
      <c r="M49" s="19">
        <v>3.6064819394284653</v>
      </c>
      <c r="N49" s="19">
        <v>3.730084690988817</v>
      </c>
      <c r="O49" s="19">
        <v>3.6104980412520549</v>
      </c>
      <c r="P49" s="19">
        <v>3.6092971019165261</v>
      </c>
      <c r="Q49" s="19">
        <v>3.4795965779785147</v>
      </c>
      <c r="R49" s="19">
        <v>3.5829151196867115</v>
      </c>
      <c r="S49" s="19">
        <v>3.7268261463175123</v>
      </c>
      <c r="T49" s="19">
        <v>3.6972535325017226</v>
      </c>
      <c r="U49" s="19">
        <v>3.3355641039566573</v>
      </c>
      <c r="V49" s="19">
        <v>3.3799285414584732</v>
      </c>
      <c r="W49" s="19">
        <v>3.1116382773731344</v>
      </c>
      <c r="X49" s="19">
        <v>3.1869771317839626</v>
      </c>
      <c r="Y49" s="19">
        <v>2.9543935194791162</v>
      </c>
      <c r="Z49" s="19">
        <v>3.1967450198634522</v>
      </c>
      <c r="AA49" s="19">
        <v>2.827902739595888</v>
      </c>
      <c r="AB49" s="19">
        <v>2.8016675219763791</v>
      </c>
      <c r="AC49" s="19">
        <v>3.0051556255837006</v>
      </c>
      <c r="AD49" s="19">
        <v>2.8957661250858107</v>
      </c>
      <c r="AE49" s="19">
        <v>2.6313083502889647</v>
      </c>
      <c r="AF49" s="19">
        <v>2.5854318136067382</v>
      </c>
      <c r="AG49" s="19">
        <v>2.6766437413252797</v>
      </c>
      <c r="AH49" s="19">
        <v>2.4529793352689149</v>
      </c>
    </row>
    <row r="50" spans="1:34">
      <c r="A50" s="113">
        <v>0.40625</v>
      </c>
      <c r="B50" s="19">
        <v>9.4894560528970722</v>
      </c>
      <c r="C50" s="19">
        <v>4.475296824821406</v>
      </c>
      <c r="D50" s="19">
        <v>4.2613382153733479</v>
      </c>
      <c r="E50" s="19">
        <v>4.0427193404548794</v>
      </c>
      <c r="F50" s="19">
        <v>3.826363500173227</v>
      </c>
      <c r="G50" s="19">
        <v>3.7010294204263032</v>
      </c>
      <c r="H50" s="19">
        <v>3.8940034692355225</v>
      </c>
      <c r="I50" s="19">
        <v>3.6514037771362973</v>
      </c>
      <c r="J50" s="19">
        <v>3.8049405756275001</v>
      </c>
      <c r="K50" s="19">
        <v>3.6680567664871107</v>
      </c>
      <c r="L50" s="19">
        <v>3.6546595831084447</v>
      </c>
      <c r="M50" s="19">
        <v>3.5983271154438143</v>
      </c>
      <c r="N50" s="19">
        <v>3.6356384376634061</v>
      </c>
      <c r="O50" s="19">
        <v>3.536950735366974</v>
      </c>
      <c r="P50" s="19">
        <v>3.5592482129917959</v>
      </c>
      <c r="Q50" s="19">
        <v>3.4844198817440932</v>
      </c>
      <c r="R50" s="19">
        <v>3.4394016475171796</v>
      </c>
      <c r="S50" s="19">
        <v>3.6031730518108986</v>
      </c>
      <c r="T50" s="19">
        <v>3.774285358587369</v>
      </c>
      <c r="U50" s="19">
        <v>3.2749547208567571</v>
      </c>
      <c r="V50" s="19">
        <v>3.3302130091315703</v>
      </c>
      <c r="W50" s="19">
        <v>3.0977772144803892</v>
      </c>
      <c r="X50" s="19">
        <v>3.1386224251834927</v>
      </c>
      <c r="Y50" s="19">
        <v>2.9310938293586783</v>
      </c>
      <c r="Z50" s="19">
        <v>3.1045193208885662</v>
      </c>
      <c r="AA50" s="19">
        <v>2.8799694728422653</v>
      </c>
      <c r="AB50" s="19">
        <v>2.7597917727097903</v>
      </c>
      <c r="AC50" s="19">
        <v>2.888589992106442</v>
      </c>
      <c r="AD50" s="19">
        <v>2.8348073782770022</v>
      </c>
      <c r="AE50" s="19">
        <v>2.638217591199401</v>
      </c>
      <c r="AF50" s="19">
        <v>2.5488808149488458</v>
      </c>
      <c r="AG50" s="19">
        <v>2.6633895525866804</v>
      </c>
      <c r="AH50" s="19">
        <v>2.418477116305624</v>
      </c>
    </row>
    <row r="51" spans="1:34">
      <c r="A51" s="113">
        <v>0.4069444444444445</v>
      </c>
      <c r="B51" s="19">
        <v>9.3175665143259572</v>
      </c>
      <c r="C51" s="19">
        <v>4.4071192470099074</v>
      </c>
      <c r="D51" s="19">
        <v>4.1899504915004773</v>
      </c>
      <c r="E51" s="19">
        <v>3.9708539310835405</v>
      </c>
      <c r="F51" s="19">
        <v>3.7820871396596338</v>
      </c>
      <c r="G51" s="19">
        <v>3.6487279814620073</v>
      </c>
      <c r="H51" s="19">
        <v>3.8225872693723355</v>
      </c>
      <c r="I51" s="19">
        <v>3.6221560807650617</v>
      </c>
      <c r="J51" s="19">
        <v>3.7374664836237628</v>
      </c>
      <c r="K51" s="19">
        <v>3.5678765887570387</v>
      </c>
      <c r="L51" s="19">
        <v>3.628628055618671</v>
      </c>
      <c r="M51" s="19">
        <v>3.5468322452409473</v>
      </c>
      <c r="N51" s="19">
        <v>3.664107239152655</v>
      </c>
      <c r="O51" s="19">
        <v>3.5591227953242033</v>
      </c>
      <c r="P51" s="19">
        <v>3.3945063960996733</v>
      </c>
      <c r="Q51" s="19">
        <v>3.5116856645378705</v>
      </c>
      <c r="R51" s="19">
        <v>3.3557667600938301</v>
      </c>
      <c r="S51" s="19">
        <v>3.5281335948854107</v>
      </c>
      <c r="T51" s="19">
        <v>3.8045762891113197</v>
      </c>
      <c r="U51" s="19">
        <v>3.28031265854503</v>
      </c>
      <c r="V51" s="19">
        <v>3.2817720613443186</v>
      </c>
      <c r="W51" s="19">
        <v>3.0753983963038278</v>
      </c>
      <c r="X51" s="19">
        <v>3.0879152601130544</v>
      </c>
      <c r="Y51" s="19">
        <v>2.8840728539718317</v>
      </c>
      <c r="Z51" s="19">
        <v>3.0634304245450181</v>
      </c>
      <c r="AA51" s="19">
        <v>2.9123375043707593</v>
      </c>
      <c r="AB51" s="19">
        <v>2.6955152779092062</v>
      </c>
      <c r="AC51" s="19">
        <v>2.8710599920405486</v>
      </c>
      <c r="AD51" s="19">
        <v>2.7725476600654337</v>
      </c>
      <c r="AE51" s="19">
        <v>2.62524411299689</v>
      </c>
      <c r="AF51" s="19">
        <v>2.5168878757176882</v>
      </c>
      <c r="AG51" s="19">
        <v>2.6372439377080084</v>
      </c>
      <c r="AH51" s="19">
        <v>2.401584928341522</v>
      </c>
    </row>
    <row r="52" spans="1:34">
      <c r="A52" s="113">
        <v>0.40763888888888888</v>
      </c>
      <c r="B52" s="19">
        <v>9.1893090803099771</v>
      </c>
      <c r="C52" s="19">
        <v>4.3344878914155398</v>
      </c>
      <c r="D52" s="19">
        <v>4.1129803979513877</v>
      </c>
      <c r="E52" s="19">
        <v>3.892657089287026</v>
      </c>
      <c r="F52" s="19">
        <v>3.7855788554559551</v>
      </c>
      <c r="G52" s="19">
        <v>3.5864771013845669</v>
      </c>
      <c r="H52" s="19">
        <v>3.6450602422544294</v>
      </c>
      <c r="I52" s="19">
        <v>3.6745618393962602</v>
      </c>
      <c r="J52" s="19">
        <v>3.6427318249531417</v>
      </c>
      <c r="K52" s="19">
        <v>3.6068616157496258</v>
      </c>
      <c r="L52" s="19">
        <v>3.6069162965839028</v>
      </c>
      <c r="M52" s="19">
        <v>3.4456600236047392</v>
      </c>
      <c r="N52" s="19">
        <v>3.652895501714005</v>
      </c>
      <c r="O52" s="19">
        <v>3.5345604498071999</v>
      </c>
      <c r="P52" s="19">
        <v>3.2849158237373324</v>
      </c>
      <c r="Q52" s="19">
        <v>3.5839590439558258</v>
      </c>
      <c r="R52" s="19">
        <v>3.2099459446425369</v>
      </c>
      <c r="S52" s="19">
        <v>3.550074190127309</v>
      </c>
      <c r="T52" s="19">
        <v>3.6036094587164369</v>
      </c>
      <c r="U52" s="19">
        <v>3.3774615263970134</v>
      </c>
      <c r="V52" s="19">
        <v>3.2431348631680001</v>
      </c>
      <c r="W52" s="19">
        <v>3.0537637400532018</v>
      </c>
      <c r="X52" s="19">
        <v>3.0491409788204318</v>
      </c>
      <c r="Y52" s="19">
        <v>2.8692457999975782</v>
      </c>
      <c r="Z52" s="19">
        <v>3.0261541147914826</v>
      </c>
      <c r="AA52" s="19">
        <v>2.869789185017539</v>
      </c>
      <c r="AB52" s="19">
        <v>2.7280327846697974</v>
      </c>
      <c r="AC52" s="19">
        <v>2.7855503915729316</v>
      </c>
      <c r="AD52" s="19">
        <v>2.7460583567243377</v>
      </c>
      <c r="AE52" s="19">
        <v>2.6193842585885614</v>
      </c>
      <c r="AF52" s="19">
        <v>2.4814788237945646</v>
      </c>
      <c r="AG52" s="19">
        <v>2.5940890913716013</v>
      </c>
      <c r="AH52" s="19">
        <v>2.3888474120847305</v>
      </c>
    </row>
    <row r="53" spans="1:34">
      <c r="A53" s="113">
        <v>0.40833333333333338</v>
      </c>
      <c r="B53" s="19">
        <v>9.0276991108561297</v>
      </c>
      <c r="C53" s="19">
        <v>4.2896814610228278</v>
      </c>
      <c r="D53" s="19">
        <v>4.0199792697834367</v>
      </c>
      <c r="E53" s="19">
        <v>3.8373460168169933</v>
      </c>
      <c r="F53" s="19">
        <v>3.7052045984430615</v>
      </c>
      <c r="G53" s="19">
        <v>3.5853777156225894</v>
      </c>
      <c r="H53" s="19">
        <v>3.5768389524482216</v>
      </c>
      <c r="I53" s="19">
        <v>3.63468186676196</v>
      </c>
      <c r="J53" s="19">
        <v>3.5357416526465473</v>
      </c>
      <c r="K53" s="19">
        <v>3.6038075514448549</v>
      </c>
      <c r="L53" s="19">
        <v>3.5708634728282056</v>
      </c>
      <c r="M53" s="19">
        <v>3.2764665119680529</v>
      </c>
      <c r="N53" s="19">
        <v>3.7198931335133878</v>
      </c>
      <c r="O53" s="19">
        <v>3.5064553529518463</v>
      </c>
      <c r="P53" s="19">
        <v>3.2016272936041545</v>
      </c>
      <c r="Q53" s="19">
        <v>3.467108782511739</v>
      </c>
      <c r="R53" s="19">
        <v>3.1933134613733491</v>
      </c>
      <c r="S53" s="19">
        <v>3.6208329934384276</v>
      </c>
      <c r="T53" s="19">
        <v>3.5598155205403268</v>
      </c>
      <c r="U53" s="19">
        <v>3.2666960597918058</v>
      </c>
      <c r="V53" s="19">
        <v>3.1970701325613828</v>
      </c>
      <c r="W53" s="19">
        <v>3.0287955732863008</v>
      </c>
      <c r="X53" s="19">
        <v>3.001136631206633</v>
      </c>
      <c r="Y53" s="19">
        <v>2.8383224222528343</v>
      </c>
      <c r="Z53" s="19">
        <v>2.9946127153774222</v>
      </c>
      <c r="AA53" s="19">
        <v>2.8685245475161074</v>
      </c>
      <c r="AB53" s="19">
        <v>2.7142483245301627</v>
      </c>
      <c r="AC53" s="19">
        <v>2.7478185743362955</v>
      </c>
      <c r="AD53" s="19">
        <v>2.7051705626049358</v>
      </c>
      <c r="AE53" s="19">
        <v>2.5891094425893693</v>
      </c>
      <c r="AF53" s="19">
        <v>2.4686794664997662</v>
      </c>
      <c r="AG53" s="19">
        <v>2.5656009432702351</v>
      </c>
      <c r="AH53" s="19">
        <v>2.3603152735686339</v>
      </c>
    </row>
    <row r="54" spans="1:34">
      <c r="A54" s="113">
        <v>0.40902777777777777</v>
      </c>
      <c r="B54" s="19">
        <v>8.8739627705955915</v>
      </c>
      <c r="C54" s="19">
        <v>4.2387567936465915</v>
      </c>
      <c r="D54" s="19">
        <v>3.9349092676361415</v>
      </c>
      <c r="E54" s="19">
        <v>3.8347257231597651</v>
      </c>
      <c r="F54" s="19">
        <v>3.6264781358185538</v>
      </c>
      <c r="G54" s="19">
        <v>3.5348760213714785</v>
      </c>
      <c r="H54" s="19">
        <v>3.5135161876276348</v>
      </c>
      <c r="I54" s="19">
        <v>3.5062056717980332</v>
      </c>
      <c r="J54" s="19">
        <v>3.5954151806947827</v>
      </c>
      <c r="K54" s="19">
        <v>3.5593208745436007</v>
      </c>
      <c r="L54" s="19">
        <v>3.509339768146444</v>
      </c>
      <c r="M54" s="19">
        <v>3.284027150508178</v>
      </c>
      <c r="N54" s="19">
        <v>3.5685992386712018</v>
      </c>
      <c r="O54" s="19">
        <v>3.5668048336401967</v>
      </c>
      <c r="P54" s="19">
        <v>3.1517907743682079</v>
      </c>
      <c r="Q54" s="19">
        <v>3.3719407157570296</v>
      </c>
      <c r="R54" s="19">
        <v>3.1882768945579021</v>
      </c>
      <c r="S54" s="19">
        <v>3.5823457546802802</v>
      </c>
      <c r="T54" s="19">
        <v>3.4386372629399515</v>
      </c>
      <c r="U54" s="19">
        <v>3.3691087461675493</v>
      </c>
      <c r="V54" s="19">
        <v>3.1471153317639518</v>
      </c>
      <c r="W54" s="19">
        <v>2.9935737577811672</v>
      </c>
      <c r="X54" s="19">
        <v>2.9849652100905448</v>
      </c>
      <c r="Y54" s="19">
        <v>2.7762434381609595</v>
      </c>
      <c r="Z54" s="19">
        <v>2.9780037073939671</v>
      </c>
      <c r="AA54" s="19">
        <v>2.8603485831522866</v>
      </c>
      <c r="AB54" s="19">
        <v>2.6988118006445014</v>
      </c>
      <c r="AC54" s="19">
        <v>2.7108302149843042</v>
      </c>
      <c r="AD54" s="19">
        <v>2.6640454639072759</v>
      </c>
      <c r="AE54" s="19">
        <v>2.5782365196884696</v>
      </c>
      <c r="AF54" s="19">
        <v>2.4446759729663277</v>
      </c>
      <c r="AG54" s="19">
        <v>2.5442457771982885</v>
      </c>
      <c r="AH54" s="19">
        <v>2.3337370813575489</v>
      </c>
    </row>
    <row r="55" spans="1:34">
      <c r="A55" s="113">
        <v>0.40972222222222227</v>
      </c>
      <c r="B55" s="19">
        <v>8.7040627298970943</v>
      </c>
      <c r="C55" s="19">
        <v>4.193232161961248</v>
      </c>
      <c r="D55" s="19">
        <v>3.8612519457655621</v>
      </c>
      <c r="E55" s="19">
        <v>3.7515152312212008</v>
      </c>
      <c r="F55" s="19">
        <v>3.6045768261322002</v>
      </c>
      <c r="G55" s="19">
        <v>3.5183719500046147</v>
      </c>
      <c r="H55" s="19">
        <v>3.4328884450131958</v>
      </c>
      <c r="I55" s="19">
        <v>3.4898940107890164</v>
      </c>
      <c r="J55" s="19">
        <v>3.5303269424916208</v>
      </c>
      <c r="K55" s="19">
        <v>3.4714443560613795</v>
      </c>
      <c r="L55" s="19">
        <v>3.4298214181572204</v>
      </c>
      <c r="M55" s="19">
        <v>3.32389635246142</v>
      </c>
      <c r="N55" s="19">
        <v>3.4970543715120712</v>
      </c>
      <c r="O55" s="19">
        <v>3.4045511221621312</v>
      </c>
      <c r="P55" s="19">
        <v>3.2837256771448118</v>
      </c>
      <c r="Q55" s="19">
        <v>3.2647888792699979</v>
      </c>
      <c r="R55" s="19">
        <v>3.1946535218230072</v>
      </c>
      <c r="S55" s="19">
        <v>3.3198010185912139</v>
      </c>
      <c r="T55" s="19">
        <v>3.4550902262637222</v>
      </c>
      <c r="U55" s="19">
        <v>3.45168764927043</v>
      </c>
      <c r="V55" s="19">
        <v>3.073366212002941</v>
      </c>
      <c r="W55" s="19">
        <v>2.9989632261869112</v>
      </c>
      <c r="X55" s="19">
        <v>2.9139600423746623</v>
      </c>
      <c r="Y55" s="19">
        <v>2.7792994975154452</v>
      </c>
      <c r="Z55" s="19">
        <v>2.8875247923109804</v>
      </c>
      <c r="AA55" s="19">
        <v>2.8647244648504802</v>
      </c>
      <c r="AB55" s="19">
        <v>2.6019982372147163</v>
      </c>
      <c r="AC55" s="19">
        <v>2.6883694468878994</v>
      </c>
      <c r="AD55" s="19">
        <v>2.6525867423480358</v>
      </c>
      <c r="AE55" s="19">
        <v>2.5830162816388698</v>
      </c>
      <c r="AF55" s="19">
        <v>2.4179735537352793</v>
      </c>
      <c r="AG55" s="19">
        <v>2.4999268582253764</v>
      </c>
      <c r="AH55" s="19">
        <v>2.3143517318607625</v>
      </c>
    </row>
    <row r="56" spans="1:34">
      <c r="A56" s="113">
        <v>0.41041666666666665</v>
      </c>
      <c r="B56" s="19">
        <v>8.556723462715615</v>
      </c>
      <c r="C56" s="19">
        <v>4.134728955823773</v>
      </c>
      <c r="D56" s="19">
        <v>3.818311094030475</v>
      </c>
      <c r="E56" s="19">
        <v>3.6724328112452356</v>
      </c>
      <c r="F56" s="19">
        <v>3.5373290424358439</v>
      </c>
      <c r="G56" s="19">
        <v>3.4334281922499721</v>
      </c>
      <c r="H56" s="19">
        <v>3.3970751155265999</v>
      </c>
      <c r="I56" s="19">
        <v>3.3039382147955001</v>
      </c>
      <c r="J56" s="19">
        <v>3.5983475497512289</v>
      </c>
      <c r="K56" s="19">
        <v>3.5075871229431264</v>
      </c>
      <c r="L56" s="19">
        <v>3.3062607726224051</v>
      </c>
      <c r="M56" s="19">
        <v>3.3687772521141817</v>
      </c>
      <c r="N56" s="19">
        <v>3.4847557211856794</v>
      </c>
      <c r="O56" s="19">
        <v>3.3591100043160083</v>
      </c>
      <c r="P56" s="19">
        <v>3.2577272232958401</v>
      </c>
      <c r="Q56" s="19">
        <v>3.2088639676905459</v>
      </c>
      <c r="R56" s="19">
        <v>3.172052843337112</v>
      </c>
      <c r="S56" s="19">
        <v>3.1687169544474512</v>
      </c>
      <c r="T56" s="19">
        <v>3.3870034731186665</v>
      </c>
      <c r="U56" s="19">
        <v>3.4564949096815569</v>
      </c>
      <c r="V56" s="19">
        <v>3.0417708335650779</v>
      </c>
      <c r="W56" s="19">
        <v>2.9688564046753085</v>
      </c>
      <c r="X56" s="19">
        <v>2.9010002473677936</v>
      </c>
      <c r="Y56" s="19">
        <v>2.7146865718645921</v>
      </c>
      <c r="Z56" s="19">
        <v>2.7909978896736098</v>
      </c>
      <c r="AA56" s="19">
        <v>2.8793894886364599</v>
      </c>
      <c r="AB56" s="19">
        <v>2.5833200001144552</v>
      </c>
      <c r="AC56" s="19">
        <v>2.6578522087370615</v>
      </c>
      <c r="AD56" s="19">
        <v>2.6546585109505361</v>
      </c>
      <c r="AE56" s="19">
        <v>2.551951892727339</v>
      </c>
      <c r="AF56" s="19">
        <v>2.4004564507940471</v>
      </c>
      <c r="AG56" s="19">
        <v>2.4699480547801524</v>
      </c>
      <c r="AH56" s="19">
        <v>2.295275332165386</v>
      </c>
    </row>
    <row r="57" spans="1:34">
      <c r="A57" s="113">
        <v>0.41111111111111115</v>
      </c>
      <c r="B57" s="19">
        <v>8.3517119117565723</v>
      </c>
      <c r="C57" s="19">
        <v>4.0690139668069554</v>
      </c>
      <c r="D57" s="19">
        <v>3.7498038275421139</v>
      </c>
      <c r="E57" s="19">
        <v>3.6391124385855909</v>
      </c>
      <c r="F57" s="19">
        <v>3.5129227060221053</v>
      </c>
      <c r="G57" s="19">
        <v>3.3693083554330272</v>
      </c>
      <c r="H57" s="19">
        <v>3.3648878977332579</v>
      </c>
      <c r="I57" s="19">
        <v>3.2766869170184867</v>
      </c>
      <c r="J57" s="19">
        <v>3.4557512588035615</v>
      </c>
      <c r="K57" s="19">
        <v>3.4715336935833818</v>
      </c>
      <c r="L57" s="19">
        <v>3.31934813412184</v>
      </c>
      <c r="M57" s="19">
        <v>3.397454114577537</v>
      </c>
      <c r="N57" s="19">
        <v>3.3209772659052903</v>
      </c>
      <c r="O57" s="19">
        <v>3.4090871353215313</v>
      </c>
      <c r="P57" s="19">
        <v>3.2029680204437954</v>
      </c>
      <c r="Q57" s="19">
        <v>3.1004012759075068</v>
      </c>
      <c r="R57" s="19">
        <v>3.1944532089479285</v>
      </c>
      <c r="S57" s="19">
        <v>3.1140705200152983</v>
      </c>
      <c r="T57" s="19">
        <v>3.2754148458260324</v>
      </c>
      <c r="U57" s="19">
        <v>3.4839326445271026</v>
      </c>
      <c r="V57" s="19">
        <v>3.0008748057544823</v>
      </c>
      <c r="W57" s="19">
        <v>2.9542308354781244</v>
      </c>
      <c r="X57" s="19">
        <v>2.8406767841767597</v>
      </c>
      <c r="Y57" s="19">
        <v>2.6702182032379818</v>
      </c>
      <c r="Z57" s="19">
        <v>2.7504957840505186</v>
      </c>
      <c r="AA57" s="19">
        <v>2.8625669652654171</v>
      </c>
      <c r="AB57" s="19">
        <v>2.510492534076401</v>
      </c>
      <c r="AC57" s="19">
        <v>2.675334542476997</v>
      </c>
      <c r="AD57" s="19">
        <v>2.5756417733329342</v>
      </c>
      <c r="AE57" s="19">
        <v>2.5575634354232433</v>
      </c>
      <c r="AF57" s="19">
        <v>2.3614230802942293</v>
      </c>
      <c r="AG57" s="19">
        <v>2.4362442026164954</v>
      </c>
      <c r="AH57" s="19">
        <v>2.2666355000262097</v>
      </c>
    </row>
    <row r="58" spans="1:34">
      <c r="A58" s="113">
        <v>0.41180555555555554</v>
      </c>
      <c r="B58" s="19">
        <v>8.2318552855597211</v>
      </c>
      <c r="C58" s="19">
        <v>4.0105433344305883</v>
      </c>
      <c r="D58" s="19">
        <v>3.6647312455019092</v>
      </c>
      <c r="E58" s="19">
        <v>3.5819530824866219</v>
      </c>
      <c r="F58" s="19">
        <v>3.4786155901518585</v>
      </c>
      <c r="G58" s="19">
        <v>3.3057018484772827</v>
      </c>
      <c r="H58" s="19">
        <v>3.3386379886935069</v>
      </c>
      <c r="I58" s="19">
        <v>3.2219305856992109</v>
      </c>
      <c r="J58" s="19">
        <v>3.428672669918309</v>
      </c>
      <c r="K58" s="19">
        <v>3.3637457522095575</v>
      </c>
      <c r="L58" s="19">
        <v>3.2482304904970087</v>
      </c>
      <c r="M58" s="19">
        <v>3.3947644535003811</v>
      </c>
      <c r="N58" s="19">
        <v>3.2526001101757229</v>
      </c>
      <c r="O58" s="19">
        <v>3.3607606806209076</v>
      </c>
      <c r="P58" s="19">
        <v>3.1676478245202602</v>
      </c>
      <c r="Q58" s="19">
        <v>3.0849260832519709</v>
      </c>
      <c r="R58" s="19">
        <v>3.1702100738289269</v>
      </c>
      <c r="S58" s="19">
        <v>3.0467255608782473</v>
      </c>
      <c r="T58" s="19">
        <v>3.1491294219742789</v>
      </c>
      <c r="U58" s="19">
        <v>3.55139309506148</v>
      </c>
      <c r="V58" s="19">
        <v>2.9688453072698215</v>
      </c>
      <c r="W58" s="19">
        <v>2.8971140638038095</v>
      </c>
      <c r="X58" s="19">
        <v>2.7982134208410607</v>
      </c>
      <c r="Y58" s="19">
        <v>2.6905215170101218</v>
      </c>
      <c r="Z58" s="19">
        <v>2.7251171230759628</v>
      </c>
      <c r="AA58" s="19">
        <v>2.7785301285979638</v>
      </c>
      <c r="AB58" s="19">
        <v>2.51570691302142</v>
      </c>
      <c r="AC58" s="19">
        <v>2.6727531458421945</v>
      </c>
      <c r="AD58" s="19">
        <v>2.5367102407098199</v>
      </c>
      <c r="AE58" s="19">
        <v>2.5371520573687372</v>
      </c>
      <c r="AF58" s="19">
        <v>2.3276818692890617</v>
      </c>
      <c r="AG58" s="19">
        <v>2.4236166973521867</v>
      </c>
      <c r="AH58" s="19">
        <v>2.249265079433826</v>
      </c>
    </row>
    <row r="59" spans="1:34">
      <c r="A59" s="113">
        <v>0.41250000000000003</v>
      </c>
      <c r="B59" s="19">
        <v>8.1288166922161214</v>
      </c>
      <c r="C59" s="19">
        <v>3.9673010946947338</v>
      </c>
      <c r="D59" s="19">
        <v>3.5948702883558026</v>
      </c>
      <c r="E59" s="19">
        <v>3.5359638587405229</v>
      </c>
      <c r="F59" s="19">
        <v>3.4134538133752996</v>
      </c>
      <c r="G59" s="19">
        <v>3.2852354908071009</v>
      </c>
      <c r="H59" s="19">
        <v>3.2713310031485774</v>
      </c>
      <c r="I59" s="19">
        <v>3.1833210355201276</v>
      </c>
      <c r="J59" s="19">
        <v>3.3962322365309796</v>
      </c>
      <c r="K59" s="19">
        <v>3.35972064936565</v>
      </c>
      <c r="L59" s="19">
        <v>3.1914680043112327</v>
      </c>
      <c r="M59" s="19">
        <v>3.3596690907423388</v>
      </c>
      <c r="N59" s="19">
        <v>3.2175513080508251</v>
      </c>
      <c r="O59" s="19">
        <v>3.3622137752724499</v>
      </c>
      <c r="P59" s="19">
        <v>3.1385575238876662</v>
      </c>
      <c r="Q59" s="19">
        <v>3.0308560840589327</v>
      </c>
      <c r="R59" s="19">
        <v>3.0197787813505172</v>
      </c>
      <c r="S59" s="19">
        <v>3.1766108057519769</v>
      </c>
      <c r="T59" s="19">
        <v>3.0963362730265942</v>
      </c>
      <c r="U59" s="19">
        <v>3.32338546270985</v>
      </c>
      <c r="V59" s="19">
        <v>2.9439057804417992</v>
      </c>
      <c r="W59" s="19">
        <v>2.8656483588890063</v>
      </c>
      <c r="X59" s="19">
        <v>2.7962524127905981</v>
      </c>
      <c r="Y59" s="19">
        <v>2.6626714116796779</v>
      </c>
      <c r="Z59" s="19">
        <v>2.6742132440674</v>
      </c>
      <c r="AA59" s="19">
        <v>2.7718175129433522</v>
      </c>
      <c r="AB59" s="19">
        <v>2.4561680612432979</v>
      </c>
      <c r="AC59" s="19">
        <v>2.6543896839825418</v>
      </c>
      <c r="AD59" s="19">
        <v>2.5276480000295236</v>
      </c>
      <c r="AE59" s="19">
        <v>2.5132029592614993</v>
      </c>
      <c r="AF59" s="19">
        <v>2.2965720458277992</v>
      </c>
      <c r="AG59" s="19">
        <v>2.3911534368836374</v>
      </c>
      <c r="AH59" s="19">
        <v>2.2342041270406705</v>
      </c>
    </row>
    <row r="60" spans="1:34">
      <c r="A60" s="113">
        <v>0.41319444444444442</v>
      </c>
      <c r="B60" s="19">
        <v>8.0003627041008212</v>
      </c>
      <c r="C60" s="19">
        <v>3.9010708302573471</v>
      </c>
      <c r="D60" s="19">
        <v>3.5759282236439924</v>
      </c>
      <c r="E60" s="19">
        <v>3.4853883725115971</v>
      </c>
      <c r="F60" s="19">
        <v>3.3703874379686658</v>
      </c>
      <c r="G60" s="19">
        <v>3.2261024826313331</v>
      </c>
      <c r="H60" s="19">
        <v>3.1896499628684518</v>
      </c>
      <c r="I60" s="19">
        <v>3.1478736693198561</v>
      </c>
      <c r="J60" s="19">
        <v>3.3652527167873165</v>
      </c>
      <c r="K60" s="19">
        <v>3.3566025380305207</v>
      </c>
      <c r="L60" s="19">
        <v>3.1054106311826892</v>
      </c>
      <c r="M60" s="19">
        <v>3.3668724966523222</v>
      </c>
      <c r="N60" s="19">
        <v>3.1068774082788204</v>
      </c>
      <c r="O60" s="19">
        <v>3.2969316197465623</v>
      </c>
      <c r="P60" s="19">
        <v>3.0829789220323951</v>
      </c>
      <c r="Q60" s="19">
        <v>3.0809661651152007</v>
      </c>
      <c r="R60" s="19">
        <v>2.9346564582397088</v>
      </c>
      <c r="S60" s="19">
        <v>3.0758592691910502</v>
      </c>
      <c r="T60" s="19">
        <v>3.0642571511206009</v>
      </c>
      <c r="U60" s="19">
        <v>3.2796451170511238</v>
      </c>
      <c r="V60" s="19">
        <v>2.9457652860825712</v>
      </c>
      <c r="W60" s="19">
        <v>2.8110319022784842</v>
      </c>
      <c r="X60" s="19">
        <v>2.7659291702525648</v>
      </c>
      <c r="Y60" s="19">
        <v>2.6592612410683669</v>
      </c>
      <c r="Z60" s="19">
        <v>2.6526252792997433</v>
      </c>
      <c r="AA60" s="19">
        <v>2.6644707463902315</v>
      </c>
      <c r="AB60" s="19">
        <v>2.5082846755587389</v>
      </c>
      <c r="AC60" s="19">
        <v>2.6816308733431775</v>
      </c>
      <c r="AD60" s="19">
        <v>2.4692594672458568</v>
      </c>
      <c r="AE60" s="19">
        <v>2.4749711459828694</v>
      </c>
      <c r="AF60" s="19">
        <v>2.3141053266276601</v>
      </c>
      <c r="AG60" s="19">
        <v>2.3509024700576981</v>
      </c>
      <c r="AH60" s="19">
        <v>2.2204185597183805</v>
      </c>
    </row>
    <row r="61" spans="1:34">
      <c r="A61" s="113">
        <v>0.41388888888888892</v>
      </c>
      <c r="B61" s="19">
        <v>7.885181222998062</v>
      </c>
      <c r="C61" s="19">
        <v>3.8365836631988741</v>
      </c>
      <c r="D61" s="19">
        <v>3.5386623017407155</v>
      </c>
      <c r="E61" s="19">
        <v>3.424408397336586</v>
      </c>
      <c r="F61" s="19">
        <v>3.3372829214492059</v>
      </c>
      <c r="G61" s="19">
        <v>3.2014313927491216</v>
      </c>
      <c r="H61" s="19">
        <v>3.1149038825205104</v>
      </c>
      <c r="I61" s="19">
        <v>3.1249712599352351</v>
      </c>
      <c r="J61" s="19">
        <v>3.2948757467354453</v>
      </c>
      <c r="K61" s="19">
        <v>3.3438215466551995</v>
      </c>
      <c r="L61" s="19">
        <v>3.1097245077273237</v>
      </c>
      <c r="M61" s="19">
        <v>3.2992276676073073</v>
      </c>
      <c r="N61" s="19">
        <v>3.0831019989933042</v>
      </c>
      <c r="O61" s="19">
        <v>3.2139467517692615</v>
      </c>
      <c r="P61" s="19">
        <v>2.9091850509087878</v>
      </c>
      <c r="Q61" s="19">
        <v>3.2555753494433928</v>
      </c>
      <c r="R61" s="19">
        <v>2.9972937876857042</v>
      </c>
      <c r="S61" s="19">
        <v>3.0804925893471777</v>
      </c>
      <c r="T61" s="19">
        <v>2.9199944075731659</v>
      </c>
      <c r="U61" s="19">
        <v>3.1738486450816135</v>
      </c>
      <c r="V61" s="19">
        <v>2.9338263786026042</v>
      </c>
      <c r="W61" s="19">
        <v>2.7804552027846539</v>
      </c>
      <c r="X61" s="19">
        <v>2.746927198406163</v>
      </c>
      <c r="Y61" s="19">
        <v>2.6130430852003648</v>
      </c>
      <c r="Z61" s="19">
        <v>2.6492945574576687</v>
      </c>
      <c r="AA61" s="19">
        <v>2.6525262864254846</v>
      </c>
      <c r="AB61" s="19">
        <v>2.5399688058829595</v>
      </c>
      <c r="AC61" s="19">
        <v>2.6247307800487873</v>
      </c>
      <c r="AD61" s="19">
        <v>2.4397260219589034</v>
      </c>
      <c r="AE61" s="19">
        <v>2.4490703559485509</v>
      </c>
      <c r="AF61" s="19">
        <v>2.3092921800081729</v>
      </c>
      <c r="AG61" s="19">
        <v>2.3278807924561375</v>
      </c>
      <c r="AH61" s="19">
        <v>2.1991558386661736</v>
      </c>
    </row>
    <row r="62" spans="1:34">
      <c r="A62" s="113">
        <v>0.4145833333333333</v>
      </c>
      <c r="B62" s="19">
        <v>7.7603705282640902</v>
      </c>
      <c r="C62" s="19">
        <v>3.7966940208167772</v>
      </c>
      <c r="D62" s="19">
        <v>3.4829254255397553</v>
      </c>
      <c r="E62" s="19">
        <v>3.3956163224703131</v>
      </c>
      <c r="F62" s="19">
        <v>3.3016889039899509</v>
      </c>
      <c r="G62" s="19">
        <v>3.1337764283004725</v>
      </c>
      <c r="H62" s="19">
        <v>3.1342754983636305</v>
      </c>
      <c r="I62" s="19">
        <v>3.0370264630732811</v>
      </c>
      <c r="J62" s="19">
        <v>3.2891912577908342</v>
      </c>
      <c r="K62" s="19">
        <v>3.3070003845019138</v>
      </c>
      <c r="L62" s="19">
        <v>3.037995876358953</v>
      </c>
      <c r="M62" s="19">
        <v>3.288278269474548</v>
      </c>
      <c r="N62" s="19">
        <v>3.0646390353970561</v>
      </c>
      <c r="O62" s="19">
        <v>3.1003294590163257</v>
      </c>
      <c r="P62" s="19">
        <v>2.9936796485306232</v>
      </c>
      <c r="Q62" s="19">
        <v>3.1285307371711641</v>
      </c>
      <c r="R62" s="19">
        <v>3.0705662285036226</v>
      </c>
      <c r="S62" s="19">
        <v>3.025842256757115</v>
      </c>
      <c r="T62" s="19">
        <v>2.7954264790118768</v>
      </c>
      <c r="U62" s="19">
        <v>3.2244068927559981</v>
      </c>
      <c r="V62" s="19">
        <v>2.9004539944373335</v>
      </c>
      <c r="W62" s="19">
        <v>2.7774306099306658</v>
      </c>
      <c r="X62" s="19">
        <v>2.6989626171422536</v>
      </c>
      <c r="Y62" s="19">
        <v>2.5911179386110192</v>
      </c>
      <c r="Z62" s="19">
        <v>2.6578718693374102</v>
      </c>
      <c r="AA62" s="19">
        <v>2.5764037041546559</v>
      </c>
      <c r="AB62" s="19">
        <v>2.5770963475630286</v>
      </c>
      <c r="AC62" s="19">
        <v>2.664974833215104</v>
      </c>
      <c r="AD62" s="19">
        <v>2.4298026010733031</v>
      </c>
      <c r="AE62" s="19">
        <v>2.4061473276884007</v>
      </c>
      <c r="AF62" s="19">
        <v>2.3072128110285335</v>
      </c>
      <c r="AG62" s="19">
        <v>2.3172065149897714</v>
      </c>
      <c r="AH62" s="19">
        <v>2.1837703029321132</v>
      </c>
    </row>
    <row r="63" spans="1:34">
      <c r="A63" s="113">
        <v>0.4152777777777778</v>
      </c>
      <c r="B63" s="19">
        <v>7.6433818011208841</v>
      </c>
      <c r="C63" s="19">
        <v>3.7608371927127044</v>
      </c>
      <c r="D63" s="19">
        <v>3.4235322124282179</v>
      </c>
      <c r="E63" s="19">
        <v>3.3774795673342659</v>
      </c>
      <c r="F63" s="19">
        <v>3.2511575611066399</v>
      </c>
      <c r="G63" s="19">
        <v>3.0885508238896611</v>
      </c>
      <c r="H63" s="19">
        <v>3.074420828835708</v>
      </c>
      <c r="I63" s="19">
        <v>2.9917661310350767</v>
      </c>
      <c r="J63" s="19">
        <v>3.3358879604906662</v>
      </c>
      <c r="K63" s="19">
        <v>3.1612294794440281</v>
      </c>
      <c r="L63" s="19">
        <v>3.0904879823785643</v>
      </c>
      <c r="M63" s="19">
        <v>3.2234062394638863</v>
      </c>
      <c r="N63" s="19">
        <v>3.0016162988514123</v>
      </c>
      <c r="O63" s="19">
        <v>3.1210393736090749</v>
      </c>
      <c r="P63" s="19">
        <v>2.9209608965665201</v>
      </c>
      <c r="Q63" s="19">
        <v>3.1317343764518588</v>
      </c>
      <c r="R63" s="19">
        <v>3.0381863563223144</v>
      </c>
      <c r="S63" s="19">
        <v>2.9775814966804193</v>
      </c>
      <c r="T63" s="19">
        <v>2.7774464346943852</v>
      </c>
      <c r="U63" s="19">
        <v>3.1677003317484029</v>
      </c>
      <c r="V63" s="19">
        <v>2.8674628961797288</v>
      </c>
      <c r="W63" s="19">
        <v>2.7655639092936308</v>
      </c>
      <c r="X63" s="19">
        <v>2.6590530181330809</v>
      </c>
      <c r="Y63" s="19">
        <v>2.5962130573141571</v>
      </c>
      <c r="Z63" s="19">
        <v>2.5846738748371285</v>
      </c>
      <c r="AA63" s="19">
        <v>2.5966025942145214</v>
      </c>
      <c r="AB63" s="19">
        <v>2.5381077608667431</v>
      </c>
      <c r="AC63" s="19">
        <v>2.6074488123978439</v>
      </c>
      <c r="AD63" s="19">
        <v>2.4413476839421997</v>
      </c>
      <c r="AE63" s="19">
        <v>2.3991244124246114</v>
      </c>
      <c r="AF63" s="19">
        <v>2.3067641943118922</v>
      </c>
      <c r="AG63" s="19">
        <v>2.305522930955564</v>
      </c>
      <c r="AH63" s="19">
        <v>2.1648197788382211</v>
      </c>
    </row>
    <row r="64" spans="1:34">
      <c r="A64" s="113">
        <v>0.41597222222222219</v>
      </c>
      <c r="B64" s="19">
        <v>7.5370225698323008</v>
      </c>
      <c r="C64" s="19">
        <v>3.719781039376779</v>
      </c>
      <c r="D64" s="19">
        <v>3.3742912763390094</v>
      </c>
      <c r="E64" s="19">
        <v>3.3323715219144616</v>
      </c>
      <c r="F64" s="19">
        <v>3.2315834654118989</v>
      </c>
      <c r="G64" s="19">
        <v>3.0686479916394318</v>
      </c>
      <c r="H64" s="19">
        <v>3.0392713737798731</v>
      </c>
      <c r="I64" s="19">
        <v>2.9277881577333424</v>
      </c>
      <c r="J64" s="19">
        <v>3.2931332705078966</v>
      </c>
      <c r="K64" s="19">
        <v>3.1011293735908012</v>
      </c>
      <c r="L64" s="19">
        <v>3.0120481710661409</v>
      </c>
      <c r="M64" s="19">
        <v>3.2442778150622558</v>
      </c>
      <c r="N64" s="19">
        <v>3.0125919881837513</v>
      </c>
      <c r="O64" s="19">
        <v>3.027967661894059</v>
      </c>
      <c r="P64" s="19">
        <v>2.9628584027657872</v>
      </c>
      <c r="Q64" s="19">
        <v>2.955653996787551</v>
      </c>
      <c r="R64" s="19">
        <v>2.9840681966855653</v>
      </c>
      <c r="S64" s="19">
        <v>3.0322283623506268</v>
      </c>
      <c r="T64" s="19">
        <v>2.772256626540416</v>
      </c>
      <c r="U64" s="19">
        <v>3.0727497480679369</v>
      </c>
      <c r="V64" s="19">
        <v>2.8455816869131518</v>
      </c>
      <c r="W64" s="19">
        <v>2.7436272363004095</v>
      </c>
      <c r="X64" s="19">
        <v>2.6303794210440152</v>
      </c>
      <c r="Y64" s="19">
        <v>2.5815137505178041</v>
      </c>
      <c r="Z64" s="19">
        <v>2.5484337357412223</v>
      </c>
      <c r="AA64" s="19">
        <v>2.595962629583052</v>
      </c>
      <c r="AB64" s="19">
        <v>2.5053238407750462</v>
      </c>
      <c r="AC64" s="19">
        <v>2.5760700280969386</v>
      </c>
      <c r="AD64" s="19">
        <v>2.4284307911542209</v>
      </c>
      <c r="AE64" s="19">
        <v>2.3774036902245528</v>
      </c>
      <c r="AF64" s="19">
        <v>2.3252935639185361</v>
      </c>
      <c r="AG64" s="19">
        <v>2.2831932523117451</v>
      </c>
      <c r="AH64" s="19">
        <v>2.1439070173010668</v>
      </c>
    </row>
    <row r="65" spans="1:34">
      <c r="A65" s="113">
        <v>0.41666666666666669</v>
      </c>
      <c r="B65" s="19">
        <v>7.2847838007736074</v>
      </c>
      <c r="C65" s="19">
        <v>3.6675203041155919</v>
      </c>
      <c r="D65" s="19">
        <v>3.3371598995471801</v>
      </c>
      <c r="E65" s="19">
        <v>3.2705337934970471</v>
      </c>
      <c r="F65" s="19">
        <v>3.2139144680450804</v>
      </c>
      <c r="G65" s="19">
        <v>3.0258504468626288</v>
      </c>
      <c r="H65" s="19">
        <v>2.9834925062010411</v>
      </c>
      <c r="I65" s="19">
        <v>2.8898343981443047</v>
      </c>
      <c r="J65" s="19">
        <v>3.2141215316282783</v>
      </c>
      <c r="K65" s="19">
        <v>3.1042120802948316</v>
      </c>
      <c r="L65" s="19">
        <v>3.0297406716420374</v>
      </c>
      <c r="M65" s="19">
        <v>3.1544463440587078</v>
      </c>
      <c r="N65" s="19">
        <v>3.0050851353461887</v>
      </c>
      <c r="O65" s="19">
        <v>3.0372561123725967</v>
      </c>
      <c r="P65" s="19">
        <v>2.958186372902742</v>
      </c>
      <c r="Q65" s="19">
        <v>2.8806074799108607</v>
      </c>
      <c r="R65" s="19">
        <v>2.9179077731392278</v>
      </c>
      <c r="S65" s="19">
        <v>2.990715904213872</v>
      </c>
      <c r="T65" s="19">
        <v>2.8796050364548629</v>
      </c>
      <c r="U65" s="19">
        <v>2.8591799927472943</v>
      </c>
      <c r="V65" s="19">
        <v>2.827591340707746</v>
      </c>
      <c r="W65" s="19">
        <v>2.6800372898007296</v>
      </c>
      <c r="X65" s="19">
        <v>2.6410140982988763</v>
      </c>
      <c r="Y65" s="19">
        <v>2.5564148151227557</v>
      </c>
      <c r="Z65" s="19">
        <v>2.5300906976050594</v>
      </c>
      <c r="AA65" s="19">
        <v>2.5479710925152026</v>
      </c>
      <c r="AB65" s="19">
        <v>2.5201811147977806</v>
      </c>
      <c r="AC65" s="19">
        <v>2.5256898316449954</v>
      </c>
      <c r="AD65" s="19">
        <v>2.4144684304395585</v>
      </c>
      <c r="AE65" s="19">
        <v>2.3639985827763419</v>
      </c>
      <c r="AF65" s="19">
        <v>2.3067241797808671</v>
      </c>
      <c r="AG65" s="19">
        <v>2.2616959335126845</v>
      </c>
      <c r="AH65" s="19">
        <v>2.1259272054336975</v>
      </c>
    </row>
    <row r="66" spans="1:34">
      <c r="A66" s="113">
        <v>0.41736111111111113</v>
      </c>
      <c r="B66" s="19">
        <v>7.1066802538163829</v>
      </c>
      <c r="C66" s="19">
        <v>3.6296108811060002</v>
      </c>
      <c r="D66" s="19">
        <v>3.3055243921640596</v>
      </c>
      <c r="E66" s="19">
        <v>3.2218551891897542</v>
      </c>
      <c r="F66" s="19">
        <v>3.1877891514862391</v>
      </c>
      <c r="G66" s="19">
        <v>3.0017768188416389</v>
      </c>
      <c r="H66" s="19">
        <v>2.948291899488928</v>
      </c>
      <c r="I66" s="19">
        <v>2.8862606964276334</v>
      </c>
      <c r="J66" s="19">
        <v>3.1341061233565997</v>
      </c>
      <c r="K66" s="19">
        <v>3.0788431378508117</v>
      </c>
      <c r="L66" s="19">
        <v>2.9907370104355158</v>
      </c>
      <c r="M66" s="19">
        <v>3.0880789123950705</v>
      </c>
      <c r="N66" s="19">
        <v>3.0428945930076692</v>
      </c>
      <c r="O66" s="19">
        <v>2.9303781723671065</v>
      </c>
      <c r="P66" s="19">
        <v>2.9742838643852822</v>
      </c>
      <c r="Q66" s="19">
        <v>2.8117238878049156</v>
      </c>
      <c r="R66" s="19">
        <v>2.9668143846517996</v>
      </c>
      <c r="S66" s="19">
        <v>2.9686297097791234</v>
      </c>
      <c r="T66" s="19">
        <v>2.8221148436282468</v>
      </c>
      <c r="U66" s="19">
        <v>2.8854660968383579</v>
      </c>
      <c r="V66" s="19">
        <v>2.8000428402709536</v>
      </c>
      <c r="W66" s="19">
        <v>2.6353234605149622</v>
      </c>
      <c r="X66" s="19">
        <v>2.6268874368702693</v>
      </c>
      <c r="Y66" s="19">
        <v>2.5383510070239179</v>
      </c>
      <c r="Z66" s="19">
        <v>2.4816207755577766</v>
      </c>
      <c r="AA66" s="19">
        <v>2.5677817190085102</v>
      </c>
      <c r="AB66" s="19">
        <v>2.5272136645106991</v>
      </c>
      <c r="AC66" s="19">
        <v>2.5299022902823394</v>
      </c>
      <c r="AD66" s="19">
        <v>2.3753544593364508</v>
      </c>
      <c r="AE66" s="19">
        <v>2.3478388084801547</v>
      </c>
      <c r="AF66" s="19">
        <v>2.2846598230074928</v>
      </c>
      <c r="AG66" s="19">
        <v>2.2463392516811416</v>
      </c>
      <c r="AH66" s="19">
        <v>2.1062337475841524</v>
      </c>
    </row>
    <row r="67" spans="1:34">
      <c r="A67" s="113">
        <v>0.41805555555555557</v>
      </c>
      <c r="B67" s="19">
        <v>7.0082730126175079</v>
      </c>
      <c r="C67" s="19">
        <v>3.5929637027866432</v>
      </c>
      <c r="D67" s="19">
        <v>3.2543206693123978</v>
      </c>
      <c r="E67" s="19">
        <v>3.2052888967813571</v>
      </c>
      <c r="F67" s="19">
        <v>3.1222796970737203</v>
      </c>
      <c r="G67" s="19">
        <v>3.0115894456379961</v>
      </c>
      <c r="H67" s="19">
        <v>2.9044656186112081</v>
      </c>
      <c r="I67" s="19">
        <v>2.8480928861219303</v>
      </c>
      <c r="J67" s="19">
        <v>3.1320922326632186</v>
      </c>
      <c r="K67" s="19">
        <v>3.0373986708808847</v>
      </c>
      <c r="L67" s="19">
        <v>2.9175075605428593</v>
      </c>
      <c r="M67" s="19">
        <v>3.0643772696473097</v>
      </c>
      <c r="N67" s="19">
        <v>3.0238372520512664</v>
      </c>
      <c r="O67" s="19">
        <v>2.9276836875480572</v>
      </c>
      <c r="P67" s="19">
        <v>2.8930389824777247</v>
      </c>
      <c r="Q67" s="19">
        <v>2.6858557474511859</v>
      </c>
      <c r="R67" s="19">
        <v>3.1012308132449244</v>
      </c>
      <c r="S67" s="19">
        <v>2.9156768064412302</v>
      </c>
      <c r="T67" s="19">
        <v>2.849540548148302</v>
      </c>
      <c r="U67" s="19">
        <v>2.8528160140045355</v>
      </c>
      <c r="V67" s="19">
        <v>2.778212592332308</v>
      </c>
      <c r="W67" s="19">
        <v>2.6211238188792612</v>
      </c>
      <c r="X67" s="19">
        <v>2.5776736793930923</v>
      </c>
      <c r="Y67" s="19">
        <v>2.5623867828051021</v>
      </c>
      <c r="Z67" s="19">
        <v>2.4437443409102899</v>
      </c>
      <c r="AA67" s="19">
        <v>2.5119147277332843</v>
      </c>
      <c r="AB67" s="19">
        <v>2.4901785951739108</v>
      </c>
      <c r="AC67" s="19">
        <v>2.4921417139144255</v>
      </c>
      <c r="AD67" s="19">
        <v>2.3841341226785611</v>
      </c>
      <c r="AE67" s="19">
        <v>2.3389326595483979</v>
      </c>
      <c r="AF67" s="19">
        <v>2.2413347850214635</v>
      </c>
      <c r="AG67" s="19">
        <v>2.2314247013328092</v>
      </c>
      <c r="AH67" s="19">
        <v>2.0954455370079161</v>
      </c>
    </row>
    <row r="68" spans="1:34">
      <c r="A68" s="113">
        <v>0.41875000000000001</v>
      </c>
      <c r="B68" s="19">
        <v>6.8909512979313998</v>
      </c>
      <c r="C68" s="19">
        <v>3.5533284071061821</v>
      </c>
      <c r="D68" s="19">
        <v>3.2376289363712254</v>
      </c>
      <c r="E68" s="19">
        <v>3.128990594571126</v>
      </c>
      <c r="F68" s="19">
        <v>3.0962594568541597</v>
      </c>
      <c r="G68" s="19">
        <v>3.0057716528785319</v>
      </c>
      <c r="H68" s="19">
        <v>2.8445236202456226</v>
      </c>
      <c r="I68" s="19">
        <v>2.8559338191105481</v>
      </c>
      <c r="J68" s="19">
        <v>3.1102705777074551</v>
      </c>
      <c r="K68" s="19">
        <v>2.9675236216207574</v>
      </c>
      <c r="L68" s="19">
        <v>2.924363234100547</v>
      </c>
      <c r="M68" s="19">
        <v>2.9739708390253377</v>
      </c>
      <c r="N68" s="19">
        <v>2.9456567858909972</v>
      </c>
      <c r="O68" s="19">
        <v>2.9408627486162393</v>
      </c>
      <c r="P68" s="19">
        <v>2.8671522383199637</v>
      </c>
      <c r="Q68" s="19">
        <v>2.7094364462412037</v>
      </c>
      <c r="R68" s="19">
        <v>2.9360802273699553</v>
      </c>
      <c r="S68" s="19">
        <v>2.8745063231075347</v>
      </c>
      <c r="T68" s="19">
        <v>2.7493606057152045</v>
      </c>
      <c r="U68" s="19">
        <v>2.9964827338273352</v>
      </c>
      <c r="V68" s="19">
        <v>2.7472361167631996</v>
      </c>
      <c r="W68" s="19">
        <v>2.624635436331757</v>
      </c>
      <c r="X68" s="19">
        <v>2.5470827104396392</v>
      </c>
      <c r="Y68" s="19">
        <v>2.5354048602174863</v>
      </c>
      <c r="Z68" s="19">
        <v>2.4160789886172611</v>
      </c>
      <c r="AA68" s="19">
        <v>2.5357615557359638</v>
      </c>
      <c r="AB68" s="19">
        <v>2.45538820488418</v>
      </c>
      <c r="AC68" s="19">
        <v>2.4301388909160924</v>
      </c>
      <c r="AD68" s="19">
        <v>2.3577146077465807</v>
      </c>
      <c r="AE68" s="19">
        <v>2.3338698654077463</v>
      </c>
      <c r="AF68" s="19">
        <v>2.2159957261162417</v>
      </c>
      <c r="AG68" s="19">
        <v>2.2201796599154475</v>
      </c>
      <c r="AH68" s="19">
        <v>2.0764603547937659</v>
      </c>
    </row>
    <row r="69" spans="1:34">
      <c r="A69" s="113">
        <v>0.41944444444444445</v>
      </c>
      <c r="B69" s="19">
        <v>6.7783109875929926</v>
      </c>
      <c r="C69" s="19">
        <v>3.5145723821902619</v>
      </c>
      <c r="D69" s="19">
        <v>3.2033607180811976</v>
      </c>
      <c r="E69" s="19">
        <v>3.0717583719492776</v>
      </c>
      <c r="F69" s="19">
        <v>3.0814274581063836</v>
      </c>
      <c r="G69" s="19">
        <v>2.9512497227772649</v>
      </c>
      <c r="H69" s="19">
        <v>2.8535694610089846</v>
      </c>
      <c r="I69" s="19">
        <v>2.8321630796398423</v>
      </c>
      <c r="J69" s="19">
        <v>3.0609488837675558</v>
      </c>
      <c r="K69" s="19">
        <v>2.9295291934438112</v>
      </c>
      <c r="L69" s="19">
        <v>2.8599072998898278</v>
      </c>
      <c r="M69" s="19">
        <v>3.0027000324079096</v>
      </c>
      <c r="N69" s="19">
        <v>2.9291524625228429</v>
      </c>
      <c r="O69" s="19">
        <v>2.8420882900332711</v>
      </c>
      <c r="P69" s="19">
        <v>2.8365445026650553</v>
      </c>
      <c r="Q69" s="19">
        <v>2.7728053454612236</v>
      </c>
      <c r="R69" s="19">
        <v>2.8155839818962893</v>
      </c>
      <c r="S69" s="19">
        <v>2.8877488630225834</v>
      </c>
      <c r="T69" s="19">
        <v>2.6949912028081036</v>
      </c>
      <c r="U69" s="19">
        <v>2.7779808688122469</v>
      </c>
      <c r="V69" s="19">
        <v>2.75918420281059</v>
      </c>
      <c r="W69" s="19">
        <v>2.6133976198529929</v>
      </c>
      <c r="X69" s="19">
        <v>2.5066909733521365</v>
      </c>
      <c r="Y69" s="19">
        <v>2.5398338905030302</v>
      </c>
      <c r="Z69" s="19">
        <v>2.3875688730227309</v>
      </c>
      <c r="AA69" s="19">
        <v>2.5327268241828182</v>
      </c>
      <c r="AB69" s="19">
        <v>2.4592860828982759</v>
      </c>
      <c r="AC69" s="19">
        <v>2.3938618732380603</v>
      </c>
      <c r="AD69" s="19">
        <v>2.3547907166933486</v>
      </c>
      <c r="AE69" s="19">
        <v>2.3053543971637964</v>
      </c>
      <c r="AF69" s="19">
        <v>2.2042616556311265</v>
      </c>
      <c r="AG69" s="19">
        <v>2.2081872914094127</v>
      </c>
      <c r="AH69" s="19">
        <v>2.0587265697538042</v>
      </c>
    </row>
    <row r="70" spans="1:34">
      <c r="A70" s="113">
        <v>0.4201388888888889</v>
      </c>
      <c r="B70" s="19">
        <v>6.6911559359004729</v>
      </c>
      <c r="C70" s="19">
        <v>3.4555824156988515</v>
      </c>
      <c r="D70" s="19">
        <v>3.1981878573831786</v>
      </c>
      <c r="E70" s="19">
        <v>3.045821516476825</v>
      </c>
      <c r="F70" s="19">
        <v>3.0506189738437537</v>
      </c>
      <c r="G70" s="19">
        <v>2.9369160363124363</v>
      </c>
      <c r="H70" s="19">
        <v>2.781496705989543</v>
      </c>
      <c r="I70" s="19">
        <v>2.8193793929913391</v>
      </c>
      <c r="J70" s="19">
        <v>3.0229445504930745</v>
      </c>
      <c r="K70" s="19">
        <v>2.8875720103440701</v>
      </c>
      <c r="L70" s="19">
        <v>2.8257578475469218</v>
      </c>
      <c r="M70" s="19">
        <v>2.9658213415648431</v>
      </c>
      <c r="N70" s="19">
        <v>2.8834356743301512</v>
      </c>
      <c r="O70" s="19">
        <v>2.8083607821691308</v>
      </c>
      <c r="P70" s="19">
        <v>2.8118818362908691</v>
      </c>
      <c r="Q70" s="19">
        <v>2.7680083149132613</v>
      </c>
      <c r="R70" s="19">
        <v>2.7995863012190982</v>
      </c>
      <c r="S70" s="19">
        <v>2.803830050135077</v>
      </c>
      <c r="T70" s="19">
        <v>2.7741241221265915</v>
      </c>
      <c r="U70" s="19">
        <v>2.6441667529424011</v>
      </c>
      <c r="V70" s="19">
        <v>2.7366640680513905</v>
      </c>
      <c r="W70" s="19">
        <v>2.5943437537350742</v>
      </c>
      <c r="X70" s="19">
        <v>2.5039486661026542</v>
      </c>
      <c r="Y70" s="19">
        <v>2.4790581571862669</v>
      </c>
      <c r="Z70" s="19">
        <v>2.3778636851136454</v>
      </c>
      <c r="AA70" s="19">
        <v>2.5255394922388605</v>
      </c>
      <c r="AB70" s="19">
        <v>2.3564563631523896</v>
      </c>
      <c r="AC70" s="19">
        <v>2.4371142084647404</v>
      </c>
      <c r="AD70" s="19">
        <v>2.3597433976547331</v>
      </c>
      <c r="AE70" s="19">
        <v>2.2925145866053227</v>
      </c>
      <c r="AF70" s="19">
        <v>2.1938876577285868</v>
      </c>
      <c r="AG70" s="19">
        <v>2.1800181314408511</v>
      </c>
      <c r="AH70" s="19">
        <v>2.0373950758446506</v>
      </c>
    </row>
    <row r="71" spans="1:34">
      <c r="A71" s="113">
        <v>0.42083333333333334</v>
      </c>
      <c r="B71" s="19">
        <v>6.5564072123286792</v>
      </c>
      <c r="C71" s="19">
        <v>3.4171980721671544</v>
      </c>
      <c r="D71" s="19">
        <v>3.1833088207788456</v>
      </c>
      <c r="E71" s="19">
        <v>3.0084116446392062</v>
      </c>
      <c r="F71" s="19">
        <v>3.0132685744794014</v>
      </c>
      <c r="G71" s="19">
        <v>2.9045806812906187</v>
      </c>
      <c r="H71" s="19">
        <v>2.7769743150942912</v>
      </c>
      <c r="I71" s="19">
        <v>2.7681320157928049</v>
      </c>
      <c r="J71" s="19">
        <v>3.008501333088565</v>
      </c>
      <c r="K71" s="19">
        <v>2.8811872916321479</v>
      </c>
      <c r="L71" s="19">
        <v>2.7893438174429934</v>
      </c>
      <c r="M71" s="19">
        <v>2.91755264747409</v>
      </c>
      <c r="N71" s="19">
        <v>2.8050717554753488</v>
      </c>
      <c r="O71" s="19">
        <v>2.8193421353169112</v>
      </c>
      <c r="P71" s="19">
        <v>2.7434279786286444</v>
      </c>
      <c r="Q71" s="19">
        <v>2.765515400618793</v>
      </c>
      <c r="R71" s="19">
        <v>2.7775999233714845</v>
      </c>
      <c r="S71" s="19">
        <v>2.8241050063509752</v>
      </c>
      <c r="T71" s="19">
        <v>2.7588099802242341</v>
      </c>
      <c r="U71" s="19">
        <v>2.6078956255196908</v>
      </c>
      <c r="V71" s="19">
        <v>2.6986115586410926</v>
      </c>
      <c r="W71" s="19">
        <v>2.5834607244983383</v>
      </c>
      <c r="X71" s="19">
        <v>2.4943903666935605</v>
      </c>
      <c r="Y71" s="19">
        <v>2.44195660203152</v>
      </c>
      <c r="Z71" s="19">
        <v>2.3672914611281528</v>
      </c>
      <c r="AA71" s="19">
        <v>2.5117780650375159</v>
      </c>
      <c r="AB71" s="19">
        <v>2.3454544915008606</v>
      </c>
      <c r="AC71" s="19">
        <v>2.3946742040044149</v>
      </c>
      <c r="AD71" s="19">
        <v>2.3421663850793957</v>
      </c>
      <c r="AE71" s="19">
        <v>2.2628147271129024</v>
      </c>
      <c r="AF71" s="19">
        <v>2.1982146772937021</v>
      </c>
      <c r="AG71" s="19">
        <v>2.1570891965181938</v>
      </c>
      <c r="AH71" s="19">
        <v>2.0165295678046657</v>
      </c>
    </row>
    <row r="72" spans="1:34">
      <c r="A72" s="113">
        <v>0.42152777777777778</v>
      </c>
      <c r="B72" s="19">
        <v>6.4614335151097704</v>
      </c>
      <c r="C72" s="19">
        <v>3.3955111032944196</v>
      </c>
      <c r="D72" s="19">
        <v>3.140093814860216</v>
      </c>
      <c r="E72" s="19">
        <v>2.9951166097820341</v>
      </c>
      <c r="F72" s="19">
        <v>2.9548195243562838</v>
      </c>
      <c r="G72" s="19">
        <v>2.8848880877494039</v>
      </c>
      <c r="H72" s="19">
        <v>2.7834537247555913</v>
      </c>
      <c r="I72" s="19">
        <v>2.719069486642145</v>
      </c>
      <c r="J72" s="19">
        <v>2.8620134683001361</v>
      </c>
      <c r="K72" s="19">
        <v>2.8769388680578105</v>
      </c>
      <c r="L72" s="19">
        <v>2.8480497635556246</v>
      </c>
      <c r="M72" s="19">
        <v>2.959444149296254</v>
      </c>
      <c r="N72" s="19">
        <v>2.7198600081338977</v>
      </c>
      <c r="O72" s="19">
        <v>2.8011846245733478</v>
      </c>
      <c r="P72" s="19">
        <v>2.7038373775531666</v>
      </c>
      <c r="Q72" s="19">
        <v>2.7545219137152888</v>
      </c>
      <c r="R72" s="19">
        <v>2.8057070080787239</v>
      </c>
      <c r="S72" s="19">
        <v>2.8134899745058481</v>
      </c>
      <c r="T72" s="19">
        <v>2.6542938395432456</v>
      </c>
      <c r="U72" s="19">
        <v>2.6949569020776449</v>
      </c>
      <c r="V72" s="19">
        <v>2.672941524857996</v>
      </c>
      <c r="W72" s="19">
        <v>2.5577805134693845</v>
      </c>
      <c r="X72" s="19">
        <v>2.4381140455244252</v>
      </c>
      <c r="Y72" s="19">
        <v>2.4930941381201497</v>
      </c>
      <c r="Z72" s="19">
        <v>2.3147915699343402</v>
      </c>
      <c r="AA72" s="19">
        <v>2.5198575657469888</v>
      </c>
      <c r="AB72" s="19">
        <v>2.2548543779508909</v>
      </c>
      <c r="AC72" s="19">
        <v>2.4081768853876779</v>
      </c>
      <c r="AD72" s="19">
        <v>2.3326495010876451</v>
      </c>
      <c r="AE72" s="19">
        <v>2.2591451692113091</v>
      </c>
      <c r="AF72" s="19">
        <v>2.1767330930651023</v>
      </c>
      <c r="AG72" s="19">
        <v>2.1492704854484237</v>
      </c>
      <c r="AH72" s="19">
        <v>2.0021803708924772</v>
      </c>
    </row>
    <row r="73" spans="1:34">
      <c r="A73" s="113">
        <v>0.42222222222222222</v>
      </c>
      <c r="B73" s="19">
        <v>6.3736094322057983</v>
      </c>
      <c r="C73" s="19">
        <v>3.358053886301223</v>
      </c>
      <c r="D73" s="19">
        <v>3.0966408828983871</v>
      </c>
      <c r="E73" s="19">
        <v>2.9597460540008447</v>
      </c>
      <c r="F73" s="19">
        <v>2.9165959140874982</v>
      </c>
      <c r="G73" s="19">
        <v>2.8999761368142094</v>
      </c>
      <c r="H73" s="19">
        <v>2.7539205249518499</v>
      </c>
      <c r="I73" s="19">
        <v>2.6771650838026737</v>
      </c>
      <c r="J73" s="19">
        <v>2.8195831222754291</v>
      </c>
      <c r="K73" s="19">
        <v>2.8695558389380516</v>
      </c>
      <c r="L73" s="19">
        <v>2.8179417651315011</v>
      </c>
      <c r="M73" s="19">
        <v>2.937816163113923</v>
      </c>
      <c r="N73" s="19">
        <v>2.7046026908948138</v>
      </c>
      <c r="O73" s="19">
        <v>2.7726370411838532</v>
      </c>
      <c r="P73" s="19">
        <v>2.6939229670611362</v>
      </c>
      <c r="Q73" s="19">
        <v>2.7495210793175033</v>
      </c>
      <c r="R73" s="19">
        <v>2.6530169322882893</v>
      </c>
      <c r="S73" s="19">
        <v>2.8248737205993124</v>
      </c>
      <c r="T73" s="19">
        <v>2.6514808628862543</v>
      </c>
      <c r="U73" s="19">
        <v>2.665748501257597</v>
      </c>
      <c r="V73" s="19">
        <v>2.6544898352261592</v>
      </c>
      <c r="W73" s="19">
        <v>2.5355103113397197</v>
      </c>
      <c r="X73" s="19">
        <v>2.4053747863383128</v>
      </c>
      <c r="Y73" s="19">
        <v>2.4838409301903077</v>
      </c>
      <c r="Z73" s="19">
        <v>2.286406368562524</v>
      </c>
      <c r="AA73" s="19">
        <v>2.4634692510595522</v>
      </c>
      <c r="AB73" s="19">
        <v>2.3128238881257603</v>
      </c>
      <c r="AC73" s="19">
        <v>2.391821116801208</v>
      </c>
      <c r="AD73" s="19">
        <v>2.3208067468357987</v>
      </c>
      <c r="AE73" s="19">
        <v>2.238285329042986</v>
      </c>
      <c r="AF73" s="19">
        <v>2.1525682888489373</v>
      </c>
      <c r="AG73" s="19">
        <v>2.1376517593930662</v>
      </c>
      <c r="AH73" s="19">
        <v>1.9844486523613849</v>
      </c>
    </row>
    <row r="74" spans="1:34">
      <c r="A74" s="113">
        <v>0.42291666666666666</v>
      </c>
      <c r="B74" s="19">
        <v>6.2667931827513641</v>
      </c>
      <c r="C74" s="19">
        <v>3.3235738355982734</v>
      </c>
      <c r="D74" s="19">
        <v>3.0627460216317468</v>
      </c>
      <c r="E74" s="19">
        <v>2.9182068021270933</v>
      </c>
      <c r="F74" s="19">
        <v>2.9229640677290347</v>
      </c>
      <c r="G74" s="19">
        <v>2.8612027152291466</v>
      </c>
      <c r="H74" s="19">
        <v>2.7136056417186789</v>
      </c>
      <c r="I74" s="19">
        <v>2.6547113700263218</v>
      </c>
      <c r="J74" s="19">
        <v>2.7820119070261411</v>
      </c>
      <c r="K74" s="19">
        <v>2.8165565464615812</v>
      </c>
      <c r="L74" s="19">
        <v>2.7202006301122372</v>
      </c>
      <c r="M74" s="19">
        <v>2.9380419374051323</v>
      </c>
      <c r="N74" s="19">
        <v>2.7313080009970467</v>
      </c>
      <c r="O74" s="19">
        <v>2.7751600913471797</v>
      </c>
      <c r="P74" s="19">
        <v>2.6752389999109529</v>
      </c>
      <c r="Q74" s="19">
        <v>2.6656021886281751</v>
      </c>
      <c r="R74" s="19">
        <v>2.7029218492144822</v>
      </c>
      <c r="S74" s="19">
        <v>2.7464203560523388</v>
      </c>
      <c r="T74" s="19">
        <v>2.6280152415378972</v>
      </c>
      <c r="U74" s="19">
        <v>2.6997859144782539</v>
      </c>
      <c r="V74" s="19">
        <v>2.6262322544389423</v>
      </c>
      <c r="W74" s="19">
        <v>2.5104128400479278</v>
      </c>
      <c r="X74" s="19">
        <v>2.3879989903146699</v>
      </c>
      <c r="Y74" s="19">
        <v>2.4829042906603944</v>
      </c>
      <c r="Z74" s="19">
        <v>2.2797783345405014</v>
      </c>
      <c r="AA74" s="19">
        <v>2.444969325612762</v>
      </c>
      <c r="AB74" s="19">
        <v>2.2759883623553216</v>
      </c>
      <c r="AC74" s="19">
        <v>2.3600970091896825</v>
      </c>
      <c r="AD74" s="19">
        <v>2.3025748876825416</v>
      </c>
      <c r="AE74" s="19">
        <v>2.2123504170964177</v>
      </c>
      <c r="AF74" s="19">
        <v>2.1509263271343135</v>
      </c>
      <c r="AG74" s="19">
        <v>2.1191223983179031</v>
      </c>
      <c r="AH74" s="19">
        <v>1.9687077882212023</v>
      </c>
    </row>
    <row r="75" spans="1:34">
      <c r="A75" s="113">
        <v>0.4236111111111111</v>
      </c>
      <c r="B75" s="19">
        <v>6.1747272279066134</v>
      </c>
      <c r="C75" s="19">
        <v>3.2942972626398244</v>
      </c>
      <c r="D75" s="19">
        <v>3.0298920303771135</v>
      </c>
      <c r="E75" s="19">
        <v>2.8927261891715146</v>
      </c>
      <c r="F75" s="19">
        <v>2.8801450103488486</v>
      </c>
      <c r="G75" s="19">
        <v>2.8304201204894071</v>
      </c>
      <c r="H75" s="19">
        <v>2.7270110553234166</v>
      </c>
      <c r="I75" s="19">
        <v>2.6075931530699674</v>
      </c>
      <c r="J75" s="19">
        <v>2.741761525217858</v>
      </c>
      <c r="K75" s="19">
        <v>2.7280790674040083</v>
      </c>
      <c r="L75" s="19">
        <v>2.7730434056869706</v>
      </c>
      <c r="M75" s="19">
        <v>2.8648872742433511</v>
      </c>
      <c r="N75" s="19">
        <v>2.7385172883195796</v>
      </c>
      <c r="O75" s="19">
        <v>2.7497224892869108</v>
      </c>
      <c r="P75" s="19">
        <v>2.7189235249759025</v>
      </c>
      <c r="Q75" s="19">
        <v>2.6398292083830368</v>
      </c>
      <c r="R75" s="19">
        <v>2.5631144247763999</v>
      </c>
      <c r="S75" s="19">
        <v>2.755901456675347</v>
      </c>
      <c r="T75" s="19">
        <v>2.5978532625724666</v>
      </c>
      <c r="U75" s="19">
        <v>2.5714570175665075</v>
      </c>
      <c r="V75" s="19">
        <v>2.6130971373</v>
      </c>
      <c r="W75" s="19">
        <v>2.4888339736902547</v>
      </c>
      <c r="X75" s="19">
        <v>2.3777381233432218</v>
      </c>
      <c r="Y75" s="19">
        <v>2.4599342529101826</v>
      </c>
      <c r="Z75" s="19">
        <v>2.2858185721230528</v>
      </c>
      <c r="AA75" s="19">
        <v>2.3841635518684163</v>
      </c>
      <c r="AB75" s="19">
        <v>2.2808869677790335</v>
      </c>
      <c r="AC75" s="19">
        <v>2.3210262336174052</v>
      </c>
      <c r="AD75" s="19">
        <v>2.269902607084135</v>
      </c>
      <c r="AE75" s="19">
        <v>2.2034692652093559</v>
      </c>
      <c r="AF75" s="19">
        <v>2.1318099817915912</v>
      </c>
      <c r="AG75" s="19">
        <v>2.1056527372169596</v>
      </c>
      <c r="AH75" s="19">
        <v>1.9585697979307874</v>
      </c>
    </row>
    <row r="76" spans="1:34">
      <c r="A76" s="113">
        <v>0.42430555555555555</v>
      </c>
      <c r="B76" s="19">
        <v>6.105376363551593</v>
      </c>
      <c r="C76" s="19">
        <v>3.2132442633383733</v>
      </c>
      <c r="D76" s="19">
        <v>3.0482044107159978</v>
      </c>
      <c r="E76" s="19">
        <v>2.8695929084045857</v>
      </c>
      <c r="F76" s="19">
        <v>2.834681664212586</v>
      </c>
      <c r="G76" s="19">
        <v>2.8091764662282852</v>
      </c>
      <c r="H76" s="19">
        <v>2.7216821267373481</v>
      </c>
      <c r="I76" s="19">
        <v>2.6051315043315491</v>
      </c>
      <c r="J76" s="19">
        <v>2.691874335132364</v>
      </c>
      <c r="K76" s="19">
        <v>2.6988233475334438</v>
      </c>
      <c r="L76" s="19">
        <v>2.7497348454816275</v>
      </c>
      <c r="M76" s="19">
        <v>2.8339665958802982</v>
      </c>
      <c r="N76" s="19">
        <v>2.7070190453955774</v>
      </c>
      <c r="O76" s="19">
        <v>2.6474728780007259</v>
      </c>
      <c r="P76" s="19">
        <v>2.7919612600352464</v>
      </c>
      <c r="Q76" s="19">
        <v>2.5822286935732812</v>
      </c>
      <c r="R76" s="19">
        <v>2.5469428402960004</v>
      </c>
      <c r="S76" s="19">
        <v>2.795249316507018</v>
      </c>
      <c r="T76" s="19">
        <v>2.5855789863394558</v>
      </c>
      <c r="U76" s="19">
        <v>2.5282542673912864</v>
      </c>
      <c r="V76" s="19">
        <v>2.5911495740616872</v>
      </c>
      <c r="W76" s="19">
        <v>2.4676104020091003</v>
      </c>
      <c r="X76" s="19">
        <v>2.3634453035728944</v>
      </c>
      <c r="Y76" s="19">
        <v>2.4411382741616681</v>
      </c>
      <c r="Z76" s="19">
        <v>2.2561783910183242</v>
      </c>
      <c r="AA76" s="19">
        <v>2.3799667467081553</v>
      </c>
      <c r="AB76" s="19">
        <v>2.2264049366202832</v>
      </c>
      <c r="AC76" s="19">
        <v>2.3029183764150596</v>
      </c>
      <c r="AD76" s="19">
        <v>2.276968826428003</v>
      </c>
      <c r="AE76" s="19">
        <v>2.1837649664521512</v>
      </c>
      <c r="AF76" s="19">
        <v>2.1276137434475935</v>
      </c>
      <c r="AG76" s="19">
        <v>2.0840067186462221</v>
      </c>
      <c r="AH76" s="19">
        <v>1.9523194735834921</v>
      </c>
    </row>
    <row r="77" spans="1:34">
      <c r="A77" s="113">
        <v>0.42499999999999999</v>
      </c>
      <c r="B77" s="19">
        <v>6.0273013229824297</v>
      </c>
      <c r="C77" s="19">
        <v>3.1919052444562794</v>
      </c>
      <c r="D77" s="19">
        <v>3.0119617489408292</v>
      </c>
      <c r="E77" s="19">
        <v>2.8210152753585356</v>
      </c>
      <c r="F77" s="19">
        <v>2.7833727888977418</v>
      </c>
      <c r="G77" s="19">
        <v>2.8240987637982098</v>
      </c>
      <c r="H77" s="19">
        <v>2.6853624507696634</v>
      </c>
      <c r="I77" s="19">
        <v>2.6036166754882162</v>
      </c>
      <c r="J77" s="19">
        <v>2.6540015778139234</v>
      </c>
      <c r="K77" s="19">
        <v>2.6605134516541136</v>
      </c>
      <c r="L77" s="19">
        <v>2.7109677369360474</v>
      </c>
      <c r="M77" s="19">
        <v>2.8047776687479615</v>
      </c>
      <c r="N77" s="19">
        <v>2.7156620728138567</v>
      </c>
      <c r="O77" s="19">
        <v>2.629841992338978</v>
      </c>
      <c r="P77" s="19">
        <v>2.715277083832953</v>
      </c>
      <c r="Q77" s="19">
        <v>2.5329504704567229</v>
      </c>
      <c r="R77" s="19">
        <v>2.5343666669895271</v>
      </c>
      <c r="S77" s="19">
        <v>2.8172456220998443</v>
      </c>
      <c r="T77" s="19">
        <v>2.5722635779966661</v>
      </c>
      <c r="U77" s="19">
        <v>2.5291253508462268</v>
      </c>
      <c r="V77" s="19">
        <v>2.5663857588166663</v>
      </c>
      <c r="W77" s="19">
        <v>2.4620891718783655</v>
      </c>
      <c r="X77" s="19">
        <v>2.3495292532297887</v>
      </c>
      <c r="Y77" s="19">
        <v>2.434742907608848</v>
      </c>
      <c r="Z77" s="19">
        <v>2.1901560707161822</v>
      </c>
      <c r="AA77" s="19">
        <v>2.3972234308788134</v>
      </c>
      <c r="AB77" s="19">
        <v>2.2025113869572772</v>
      </c>
      <c r="AC77" s="19">
        <v>2.3331049873663039</v>
      </c>
      <c r="AD77" s="19">
        <v>2.2216366902514055</v>
      </c>
      <c r="AE77" s="19">
        <v>2.1800447733342665</v>
      </c>
      <c r="AF77" s="19">
        <v>2.1068282899063808</v>
      </c>
      <c r="AG77" s="19">
        <v>2.0745118662457958</v>
      </c>
      <c r="AH77" s="19">
        <v>1.9416315177317809</v>
      </c>
    </row>
    <row r="78" spans="1:34">
      <c r="A78" s="113">
        <v>0.42569444444444443</v>
      </c>
      <c r="B78" s="19">
        <v>5.9608219398494411</v>
      </c>
      <c r="C78" s="19">
        <v>3.1532905740485511</v>
      </c>
      <c r="D78" s="19">
        <v>2.9502984303538971</v>
      </c>
      <c r="E78" s="19">
        <v>2.8376150628301184</v>
      </c>
      <c r="F78" s="19">
        <v>2.7606414490184306</v>
      </c>
      <c r="G78" s="19">
        <v>2.7663598940500633</v>
      </c>
      <c r="H78" s="19">
        <v>2.6863552626089051</v>
      </c>
      <c r="I78" s="19">
        <v>2.5813072725717872</v>
      </c>
      <c r="J78" s="19">
        <v>2.6450751609002516</v>
      </c>
      <c r="K78" s="19">
        <v>2.6130297088032717</v>
      </c>
      <c r="L78" s="19">
        <v>2.6721259159344446</v>
      </c>
      <c r="M78" s="19">
        <v>2.8394581703014028</v>
      </c>
      <c r="N78" s="19">
        <v>2.6984782832384511</v>
      </c>
      <c r="O78" s="19">
        <v>2.5406191727618803</v>
      </c>
      <c r="P78" s="19">
        <v>2.7573293830744019</v>
      </c>
      <c r="Q78" s="19">
        <v>2.540773711980731</v>
      </c>
      <c r="R78" s="19">
        <v>2.4765919796110514</v>
      </c>
      <c r="S78" s="19">
        <v>2.7409022047488607</v>
      </c>
      <c r="T78" s="19">
        <v>2.6063799632021718</v>
      </c>
      <c r="U78" s="19">
        <v>2.4859298749605889</v>
      </c>
      <c r="V78" s="19">
        <v>2.5477758586823369</v>
      </c>
      <c r="W78" s="19">
        <v>2.4369606275864291</v>
      </c>
      <c r="X78" s="19">
        <v>2.3369930150911267</v>
      </c>
      <c r="Y78" s="19">
        <v>2.425247565265491</v>
      </c>
      <c r="Z78" s="19">
        <v>2.1448347455855741</v>
      </c>
      <c r="AA78" s="19">
        <v>2.3902378531656137</v>
      </c>
      <c r="AB78" s="19">
        <v>2.1820670440699916</v>
      </c>
      <c r="AC78" s="19">
        <v>2.3037735411043014</v>
      </c>
      <c r="AD78" s="19">
        <v>2.2227531513428511</v>
      </c>
      <c r="AE78" s="19">
        <v>2.1691740752965449</v>
      </c>
      <c r="AF78" s="19">
        <v>2.0954579268536984</v>
      </c>
      <c r="AG78" s="19">
        <v>2.0649074016586502</v>
      </c>
      <c r="AH78" s="19">
        <v>1.9359459712670484</v>
      </c>
    </row>
    <row r="79" spans="1:34">
      <c r="A79" s="113">
        <v>0.42638888888888887</v>
      </c>
      <c r="B79" s="19">
        <v>5.897243051212528</v>
      </c>
      <c r="C79" s="19">
        <v>3.1179510728869557</v>
      </c>
      <c r="D79" s="19">
        <v>2.9256041220556268</v>
      </c>
      <c r="E79" s="19">
        <v>2.8092289496928675</v>
      </c>
      <c r="F79" s="19">
        <v>2.6826109018848712</v>
      </c>
      <c r="G79" s="19">
        <v>2.7830779100198502</v>
      </c>
      <c r="H79" s="19">
        <v>2.690413209994162</v>
      </c>
      <c r="I79" s="19">
        <v>2.5481567406483525</v>
      </c>
      <c r="J79" s="19">
        <v>2.6157001183214361</v>
      </c>
      <c r="K79" s="19">
        <v>2.6204812775688273</v>
      </c>
      <c r="L79" s="19">
        <v>2.6615287954378188</v>
      </c>
      <c r="M79" s="19">
        <v>2.8065494652532137</v>
      </c>
      <c r="N79" s="19">
        <v>2.6755935792572516</v>
      </c>
      <c r="O79" s="19">
        <v>2.5312105188822569</v>
      </c>
      <c r="P79" s="19">
        <v>2.7233552398826939</v>
      </c>
      <c r="Q79" s="19">
        <v>2.4834080450228919</v>
      </c>
      <c r="R79" s="19">
        <v>2.5229896053692706</v>
      </c>
      <c r="S79" s="19">
        <v>2.6834340897054498</v>
      </c>
      <c r="T79" s="19">
        <v>2.5668587683639315</v>
      </c>
      <c r="U79" s="19">
        <v>2.4822203431496526</v>
      </c>
      <c r="V79" s="19">
        <v>2.5206234090991746</v>
      </c>
      <c r="W79" s="19">
        <v>2.4246745413564814</v>
      </c>
      <c r="X79" s="19">
        <v>2.3398259454794106</v>
      </c>
      <c r="Y79" s="19">
        <v>2.4140566236367804</v>
      </c>
      <c r="Z79" s="19">
        <v>2.1417547953577944</v>
      </c>
      <c r="AA79" s="19">
        <v>2.3477824709799586</v>
      </c>
      <c r="AB79" s="19">
        <v>2.1901992664294001</v>
      </c>
      <c r="AC79" s="19">
        <v>2.2718870710259114</v>
      </c>
      <c r="AD79" s="19">
        <v>2.20928057898286</v>
      </c>
      <c r="AE79" s="19">
        <v>2.1574430982560089</v>
      </c>
      <c r="AF79" s="19">
        <v>2.0886475431665721</v>
      </c>
      <c r="AG79" s="19">
        <v>2.0539975883746964</v>
      </c>
      <c r="AH79" s="19">
        <v>1.9246612002145342</v>
      </c>
    </row>
    <row r="80" spans="1:34">
      <c r="A80" s="113">
        <v>0.42708333333333331</v>
      </c>
      <c r="B80" s="19">
        <v>5.8428943731705045</v>
      </c>
      <c r="C80" s="19">
        <v>3.0726388912407185</v>
      </c>
      <c r="D80" s="19">
        <v>2.8907639471343978</v>
      </c>
      <c r="E80" s="19">
        <v>2.7519560020465503</v>
      </c>
      <c r="F80" s="19">
        <v>2.6793237595083972</v>
      </c>
      <c r="G80" s="19">
        <v>2.7782977952738093</v>
      </c>
      <c r="H80" s="19">
        <v>2.6770286596079487</v>
      </c>
      <c r="I80" s="19">
        <v>2.5138735951021909</v>
      </c>
      <c r="J80" s="19">
        <v>2.5997406548108644</v>
      </c>
      <c r="K80" s="19">
        <v>2.5940549127320094</v>
      </c>
      <c r="L80" s="19">
        <v>2.6484697515949307</v>
      </c>
      <c r="M80" s="19">
        <v>2.7933526972122928</v>
      </c>
      <c r="N80" s="19">
        <v>2.6939619014384157</v>
      </c>
      <c r="O80" s="19">
        <v>2.469294224135639</v>
      </c>
      <c r="P80" s="19">
        <v>2.7033996548085195</v>
      </c>
      <c r="Q80" s="19">
        <v>2.4194377503395246</v>
      </c>
      <c r="R80" s="19">
        <v>2.5246946087074695</v>
      </c>
      <c r="S80" s="19">
        <v>2.5886552222102917</v>
      </c>
      <c r="T80" s="19">
        <v>2.6398688759823647</v>
      </c>
      <c r="U80" s="19">
        <v>2.4712756149397541</v>
      </c>
      <c r="V80" s="19">
        <v>2.4907704917669493</v>
      </c>
      <c r="W80" s="19">
        <v>2.4145546820966572</v>
      </c>
      <c r="X80" s="19">
        <v>2.3255259445795717</v>
      </c>
      <c r="Y80" s="19">
        <v>2.3865372574934836</v>
      </c>
      <c r="Z80" s="19">
        <v>2.1385593582144784</v>
      </c>
      <c r="AA80" s="19">
        <v>2.3157307356030872</v>
      </c>
      <c r="AB80" s="19">
        <v>2.2006724625962861</v>
      </c>
      <c r="AC80" s="19">
        <v>2.2745301804328015</v>
      </c>
      <c r="AD80" s="19">
        <v>2.161689912397522</v>
      </c>
      <c r="AE80" s="19">
        <v>2.1335494419298779</v>
      </c>
      <c r="AF80" s="19">
        <v>2.1192207255213402</v>
      </c>
      <c r="AG80" s="19">
        <v>2.0464756288865029</v>
      </c>
      <c r="AH80" s="19">
        <v>1.910895539520554</v>
      </c>
    </row>
    <row r="81" spans="1:34">
      <c r="A81" s="113">
        <v>0.42777777777777781</v>
      </c>
      <c r="B81" s="19">
        <v>5.8148459535053743</v>
      </c>
      <c r="C81" s="19">
        <v>3.0393580415069215</v>
      </c>
      <c r="D81" s="19">
        <v>2.8256732198308168</v>
      </c>
      <c r="E81" s="19">
        <v>2.73161652589389</v>
      </c>
      <c r="F81" s="19">
        <v>2.6783089055543892</v>
      </c>
      <c r="G81" s="19">
        <v>2.7237081448262215</v>
      </c>
      <c r="H81" s="19">
        <v>2.7030647199165525</v>
      </c>
      <c r="I81" s="19">
        <v>2.4978735040337146</v>
      </c>
      <c r="J81" s="19">
        <v>2.5563896758682794</v>
      </c>
      <c r="K81" s="19">
        <v>2.5867288036051077</v>
      </c>
      <c r="L81" s="19">
        <v>2.6175532491674542</v>
      </c>
      <c r="M81" s="19">
        <v>2.7593250721690046</v>
      </c>
      <c r="N81" s="19">
        <v>2.6400398577024689</v>
      </c>
      <c r="O81" s="19">
        <v>2.5016459277502512</v>
      </c>
      <c r="P81" s="19">
        <v>2.6908151380390208</v>
      </c>
      <c r="Q81" s="19">
        <v>2.4400260837622882</v>
      </c>
      <c r="R81" s="19">
        <v>2.4520131954161934</v>
      </c>
      <c r="S81" s="19">
        <v>2.5407275251097987</v>
      </c>
      <c r="T81" s="19">
        <v>2.5659697958334382</v>
      </c>
      <c r="U81" s="19">
        <v>2.6189437844626218</v>
      </c>
      <c r="V81" s="19">
        <v>2.4713246656913044</v>
      </c>
      <c r="W81" s="19">
        <v>2.4000823452107438</v>
      </c>
      <c r="X81" s="19">
        <v>2.2966228062361305</v>
      </c>
      <c r="Y81" s="19">
        <v>2.3655007334585583</v>
      </c>
      <c r="Z81" s="19">
        <v>2.1550720970677388</v>
      </c>
      <c r="AA81" s="19">
        <v>2.2958454489571904</v>
      </c>
      <c r="AB81" s="19">
        <v>2.1812723354667178</v>
      </c>
      <c r="AC81" s="19">
        <v>2.2624960695580709</v>
      </c>
      <c r="AD81" s="19">
        <v>2.1326586462499866</v>
      </c>
      <c r="AE81" s="19">
        <v>2.1308639915022347</v>
      </c>
      <c r="AF81" s="19">
        <v>2.0980852601178852</v>
      </c>
      <c r="AG81" s="19">
        <v>2.0347539430707635</v>
      </c>
      <c r="AH81" s="19">
        <v>1.900851759905883</v>
      </c>
    </row>
    <row r="82" spans="1:34">
      <c r="A82" s="113">
        <v>0.4284722222222222</v>
      </c>
      <c r="B82" s="19">
        <v>5.7443877731556015</v>
      </c>
      <c r="C82" s="19">
        <v>3.0024572457089187</v>
      </c>
      <c r="D82" s="19">
        <v>2.8051553491184666</v>
      </c>
      <c r="E82" s="19">
        <v>2.6695756169239315</v>
      </c>
      <c r="F82" s="19">
        <v>2.6602515176788111</v>
      </c>
      <c r="G82" s="19">
        <v>2.6902279905395332</v>
      </c>
      <c r="H82" s="19">
        <v>2.6209366077312133</v>
      </c>
      <c r="I82" s="19">
        <v>2.5314107314212566</v>
      </c>
      <c r="J82" s="19">
        <v>2.523882390338251</v>
      </c>
      <c r="K82" s="19">
        <v>2.5710057207868831</v>
      </c>
      <c r="L82" s="19">
        <v>2.6188994748975269</v>
      </c>
      <c r="M82" s="19">
        <v>2.7551350574719864</v>
      </c>
      <c r="N82" s="19">
        <v>2.5804186329881791</v>
      </c>
      <c r="O82" s="19">
        <v>2.4626375304899546</v>
      </c>
      <c r="P82" s="19">
        <v>2.6750401281457643</v>
      </c>
      <c r="Q82" s="19">
        <v>2.472504988775559</v>
      </c>
      <c r="R82" s="19">
        <v>2.4265315138314749</v>
      </c>
      <c r="S82" s="19">
        <v>2.4970399863860089</v>
      </c>
      <c r="T82" s="19">
        <v>2.540334920230618</v>
      </c>
      <c r="U82" s="19">
        <v>2.5901276718624762</v>
      </c>
      <c r="V82" s="19">
        <v>2.4669492059613871</v>
      </c>
      <c r="W82" s="19">
        <v>2.3740501129725904</v>
      </c>
      <c r="X82" s="19">
        <v>2.2874512521308636</v>
      </c>
      <c r="Y82" s="19">
        <v>2.3463125085687406</v>
      </c>
      <c r="Z82" s="19">
        <v>2.1433678557027585</v>
      </c>
      <c r="AA82" s="19">
        <v>2.2500296215221374</v>
      </c>
      <c r="AB82" s="19">
        <v>2.2130679963709139</v>
      </c>
      <c r="AC82" s="19">
        <v>2.1705859823235096</v>
      </c>
      <c r="AD82" s="19">
        <v>2.1553197647993163</v>
      </c>
      <c r="AE82" s="19">
        <v>2.1052062386546027</v>
      </c>
      <c r="AF82" s="19">
        <v>2.1009037483775459</v>
      </c>
      <c r="AG82" s="19">
        <v>2.023408282796781</v>
      </c>
      <c r="AH82" s="19">
        <v>1.8905641280666154</v>
      </c>
    </row>
    <row r="83" spans="1:34">
      <c r="A83" s="113">
        <v>0.4291666666666667</v>
      </c>
      <c r="B83" s="19">
        <v>5.6532038209242881</v>
      </c>
      <c r="C83" s="19">
        <v>3.0167293509809476</v>
      </c>
      <c r="D83" s="19">
        <v>2.7857337781165903</v>
      </c>
      <c r="E83" s="19">
        <v>2.6389392031454189</v>
      </c>
      <c r="F83" s="19">
        <v>2.6089131621269557</v>
      </c>
      <c r="G83" s="19">
        <v>2.6483599615779103</v>
      </c>
      <c r="H83" s="19">
        <v>2.6476352365938127</v>
      </c>
      <c r="I83" s="19">
        <v>2.4931225597099189</v>
      </c>
      <c r="J83" s="19">
        <v>2.4808295275867391</v>
      </c>
      <c r="K83" s="19">
        <v>2.4765924827378516</v>
      </c>
      <c r="L83" s="19">
        <v>2.6486430965718002</v>
      </c>
      <c r="M83" s="19">
        <v>2.7126494458378878</v>
      </c>
      <c r="N83" s="19">
        <v>2.5882476445028324</v>
      </c>
      <c r="O83" s="19">
        <v>2.4473046372619947</v>
      </c>
      <c r="P83" s="19">
        <v>2.6876158078570489</v>
      </c>
      <c r="Q83" s="19">
        <v>2.4559234758765078</v>
      </c>
      <c r="R83" s="19">
        <v>2.4494138213485672</v>
      </c>
      <c r="S83" s="19">
        <v>2.4383406690614335</v>
      </c>
      <c r="T83" s="19">
        <v>2.5473677113859212</v>
      </c>
      <c r="U83" s="19">
        <v>2.5733675596712406</v>
      </c>
      <c r="V83" s="19">
        <v>2.4450804549121967</v>
      </c>
      <c r="W83" s="19">
        <v>2.3540446214118673</v>
      </c>
      <c r="X83" s="19">
        <v>2.2841752765034804</v>
      </c>
      <c r="Y83" s="19">
        <v>2.3216613571145395</v>
      </c>
      <c r="Z83" s="19">
        <v>2.1501386365698352</v>
      </c>
      <c r="AA83" s="19">
        <v>2.1999645959210103</v>
      </c>
      <c r="AB83" s="19">
        <v>2.223813554503435</v>
      </c>
      <c r="AC83" s="19">
        <v>2.1612170863377447</v>
      </c>
      <c r="AD83" s="19">
        <v>2.115587029772716</v>
      </c>
      <c r="AE83" s="19">
        <v>2.110488031860756</v>
      </c>
      <c r="AF83" s="19">
        <v>2.0792208413575954</v>
      </c>
      <c r="AG83" s="19">
        <v>2.0154517225837476</v>
      </c>
      <c r="AH83" s="19">
        <v>1.880866389295867</v>
      </c>
    </row>
    <row r="84" spans="1:34">
      <c r="A84" s="113">
        <v>0.42986111111111108</v>
      </c>
      <c r="B84" s="19">
        <v>5.5823302328911266</v>
      </c>
      <c r="C84" s="19">
        <v>2.9928731318439299</v>
      </c>
      <c r="D84" s="19">
        <v>2.7519952411209916</v>
      </c>
      <c r="E84" s="19">
        <v>2.6162187918521385</v>
      </c>
      <c r="F84" s="19">
        <v>2.590068138400937</v>
      </c>
      <c r="G84" s="19">
        <v>2.6402719321724786</v>
      </c>
      <c r="H84" s="19">
        <v>2.5969721247746107</v>
      </c>
      <c r="I84" s="19">
        <v>2.505022752858737</v>
      </c>
      <c r="J84" s="19">
        <v>2.4421631430167032</v>
      </c>
      <c r="K84" s="19">
        <v>2.4638483371073177</v>
      </c>
      <c r="L84" s="19">
        <v>2.5317049625538326</v>
      </c>
      <c r="M84" s="19">
        <v>2.7363612676164002</v>
      </c>
      <c r="N84" s="19">
        <v>2.5390437247722115</v>
      </c>
      <c r="O84" s="19">
        <v>2.4864640084646248</v>
      </c>
      <c r="P84" s="19">
        <v>2.6140446265127664</v>
      </c>
      <c r="Q84" s="19">
        <v>2.4998738940334948</v>
      </c>
      <c r="R84" s="19">
        <v>2.3576472295412492</v>
      </c>
      <c r="S84" s="19">
        <v>2.4273604833117544</v>
      </c>
      <c r="T84" s="19">
        <v>2.5419158338249987</v>
      </c>
      <c r="U84" s="19">
        <v>2.5208048749859757</v>
      </c>
      <c r="V84" s="19">
        <v>2.4381411457336535</v>
      </c>
      <c r="W84" s="19">
        <v>2.3335776733368574</v>
      </c>
      <c r="X84" s="19">
        <v>2.2696234866945924</v>
      </c>
      <c r="Y84" s="19">
        <v>2.3127546064829785</v>
      </c>
      <c r="Z84" s="19">
        <v>2.1379960756435858</v>
      </c>
      <c r="AA84" s="19">
        <v>2.1824626163647758</v>
      </c>
      <c r="AB84" s="19">
        <v>2.2240285692096742</v>
      </c>
      <c r="AC84" s="19">
        <v>2.1558567632967445</v>
      </c>
      <c r="AD84" s="19">
        <v>2.1069576233726033</v>
      </c>
      <c r="AE84" s="19">
        <v>2.0953782862308894</v>
      </c>
      <c r="AF84" s="19">
        <v>2.0651770062783341</v>
      </c>
      <c r="AG84" s="19">
        <v>1.9998275956952558</v>
      </c>
      <c r="AH84" s="19">
        <v>1.8733886398731239</v>
      </c>
    </row>
    <row r="85" spans="1:34">
      <c r="A85" s="113">
        <v>0.43055555555555558</v>
      </c>
      <c r="B85" s="19">
        <v>5.5078722518377479</v>
      </c>
      <c r="C85" s="19">
        <v>2.9670926274852722</v>
      </c>
      <c r="D85" s="19">
        <v>2.7263833362651235</v>
      </c>
      <c r="E85" s="19">
        <v>2.5983830185931058</v>
      </c>
      <c r="F85" s="19">
        <v>2.5536934124357833</v>
      </c>
      <c r="G85" s="19">
        <v>2.6113594308782213</v>
      </c>
      <c r="H85" s="19">
        <v>2.5676977036903756</v>
      </c>
      <c r="I85" s="19">
        <v>2.4991134405864566</v>
      </c>
      <c r="J85" s="19">
        <v>2.4161400320407078</v>
      </c>
      <c r="K85" s="19">
        <v>2.4062184046516952</v>
      </c>
      <c r="L85" s="19">
        <v>2.5245433531022079</v>
      </c>
      <c r="M85" s="19">
        <v>2.6868203095432333</v>
      </c>
      <c r="N85" s="19">
        <v>2.471370956509416</v>
      </c>
      <c r="O85" s="19">
        <v>2.497105432242881</v>
      </c>
      <c r="P85" s="19">
        <v>2.5024898868967154</v>
      </c>
      <c r="Q85" s="19">
        <v>2.5629570135420217</v>
      </c>
      <c r="R85" s="19">
        <v>2.3754485236225427</v>
      </c>
      <c r="S85" s="19">
        <v>2.3994166437698032</v>
      </c>
      <c r="T85" s="19">
        <v>2.5584897813253811</v>
      </c>
      <c r="U85" s="19">
        <v>2.516029858863825</v>
      </c>
      <c r="V85" s="19">
        <v>2.3982473181230652</v>
      </c>
      <c r="W85" s="19">
        <v>2.3199264654984688</v>
      </c>
      <c r="X85" s="19">
        <v>2.2727728991379834</v>
      </c>
      <c r="Y85" s="19">
        <v>2.2958937532313937</v>
      </c>
      <c r="Z85" s="19">
        <v>2.1384046952098177</v>
      </c>
      <c r="AA85" s="19">
        <v>2.1499706262582827</v>
      </c>
      <c r="AB85" s="19">
        <v>2.1888538335832699</v>
      </c>
      <c r="AC85" s="19">
        <v>2.143133378587522</v>
      </c>
      <c r="AD85" s="19">
        <v>2.0923821936614955</v>
      </c>
      <c r="AE85" s="19">
        <v>2.0762298130275232</v>
      </c>
      <c r="AF85" s="19">
        <v>2.0612625742448225</v>
      </c>
      <c r="AG85" s="19">
        <v>1.9865474720622269</v>
      </c>
      <c r="AH85" s="19">
        <v>1.8619923647168002</v>
      </c>
    </row>
    <row r="86" spans="1:34">
      <c r="A86" s="113">
        <v>0.43124999999999997</v>
      </c>
      <c r="B86" s="19">
        <v>5.4455727129105149</v>
      </c>
      <c r="C86" s="19">
        <v>2.9366720473851342</v>
      </c>
      <c r="D86" s="19">
        <v>2.7023501728103829</v>
      </c>
      <c r="E86" s="19">
        <v>2.5776341205882596</v>
      </c>
      <c r="F86" s="19">
        <v>2.5207078986279958</v>
      </c>
      <c r="G86" s="19">
        <v>2.5871115603727235</v>
      </c>
      <c r="H86" s="19">
        <v>2.5539764084839804</v>
      </c>
      <c r="I86" s="19">
        <v>2.4798571352605734</v>
      </c>
      <c r="J86" s="19">
        <v>2.4318970485385711</v>
      </c>
      <c r="K86" s="19">
        <v>2.3567972259950514</v>
      </c>
      <c r="L86" s="19">
        <v>2.4631136007625334</v>
      </c>
      <c r="M86" s="19">
        <v>2.695209475251886</v>
      </c>
      <c r="N86" s="19">
        <v>2.4394820753294644</v>
      </c>
      <c r="O86" s="19">
        <v>2.4756393280062285</v>
      </c>
      <c r="P86" s="19">
        <v>2.5032879593966402</v>
      </c>
      <c r="Q86" s="19">
        <v>2.45837099837666</v>
      </c>
      <c r="R86" s="19">
        <v>2.3748492023039622</v>
      </c>
      <c r="S86" s="19">
        <v>2.4010748465783784</v>
      </c>
      <c r="T86" s="19">
        <v>2.4402131611958464</v>
      </c>
      <c r="U86" s="19">
        <v>2.5122230382697017</v>
      </c>
      <c r="V86" s="19">
        <v>2.3800816306226529</v>
      </c>
      <c r="W86" s="19">
        <v>2.3221871433459111</v>
      </c>
      <c r="X86" s="19">
        <v>2.2526275669958613</v>
      </c>
      <c r="Y86" s="19">
        <v>2.2773422774627661</v>
      </c>
      <c r="Z86" s="19">
        <v>2.1435189468240692</v>
      </c>
      <c r="AA86" s="19">
        <v>2.1325283555544408</v>
      </c>
      <c r="AB86" s="19">
        <v>2.1860243413333875</v>
      </c>
      <c r="AC86" s="19">
        <v>2.1413214859134948</v>
      </c>
      <c r="AD86" s="19">
        <v>2.0561174097383845</v>
      </c>
      <c r="AE86" s="19">
        <v>2.0633806593395647</v>
      </c>
      <c r="AF86" s="19">
        <v>2.0721393440631743</v>
      </c>
      <c r="AG86" s="19">
        <v>1.9533207281826315</v>
      </c>
      <c r="AH86" s="19">
        <v>1.8484262260409436</v>
      </c>
    </row>
    <row r="87" spans="1:34">
      <c r="A87" s="113">
        <v>0.43194444444444446</v>
      </c>
      <c r="B87" s="19">
        <v>5.3832138450665923</v>
      </c>
      <c r="C87" s="19">
        <v>2.921676322436384</v>
      </c>
      <c r="D87" s="19">
        <v>2.6731870020352191</v>
      </c>
      <c r="E87" s="19">
        <v>2.5516018235379456</v>
      </c>
      <c r="F87" s="19">
        <v>2.5081784254073316</v>
      </c>
      <c r="G87" s="19">
        <v>2.5600338635227544</v>
      </c>
      <c r="H87" s="19">
        <v>2.509800175199524</v>
      </c>
      <c r="I87" s="19">
        <v>2.4622280743160569</v>
      </c>
      <c r="J87" s="19">
        <v>2.4061147942195911</v>
      </c>
      <c r="K87" s="19">
        <v>2.390978445967737</v>
      </c>
      <c r="L87" s="19">
        <v>2.3957503169085776</v>
      </c>
      <c r="M87" s="19">
        <v>2.6158203397046127</v>
      </c>
      <c r="N87" s="19">
        <v>2.4502942550501867</v>
      </c>
      <c r="O87" s="19">
        <v>2.5096703225492307</v>
      </c>
      <c r="P87" s="19">
        <v>2.4690311802904223</v>
      </c>
      <c r="Q87" s="19">
        <v>2.4249652785615168</v>
      </c>
      <c r="R87" s="19">
        <v>2.3879674381749796</v>
      </c>
      <c r="S87" s="19">
        <v>2.3692103725063958</v>
      </c>
      <c r="T87" s="19">
        <v>2.4132527559292933</v>
      </c>
      <c r="U87" s="19">
        <v>2.4546599657151154</v>
      </c>
      <c r="V87" s="19">
        <v>2.3656023758499654</v>
      </c>
      <c r="W87" s="19">
        <v>2.3015513100759857</v>
      </c>
      <c r="X87" s="19">
        <v>2.2286080994461201</v>
      </c>
      <c r="Y87" s="19">
        <v>2.2864464936343256</v>
      </c>
      <c r="Z87" s="19">
        <v>2.1281263847300544</v>
      </c>
      <c r="AA87" s="19">
        <v>2.1300669924287412</v>
      </c>
      <c r="AB87" s="19">
        <v>2.1609669470466581</v>
      </c>
      <c r="AC87" s="19">
        <v>2.0880108341394346</v>
      </c>
      <c r="AD87" s="19">
        <v>2.0784953514368985</v>
      </c>
      <c r="AE87" s="19">
        <v>2.0473684587558063</v>
      </c>
      <c r="AF87" s="19">
        <v>2.0623780707376254</v>
      </c>
      <c r="AG87" s="19">
        <v>1.9441496315841185</v>
      </c>
      <c r="AH87" s="19">
        <v>1.8366080811109078</v>
      </c>
    </row>
    <row r="88" spans="1:34">
      <c r="A88" s="113">
        <v>0.43263888888888885</v>
      </c>
      <c r="B88" s="19">
        <v>5.321423520914041</v>
      </c>
      <c r="C88" s="19">
        <v>2.8974480084572831</v>
      </c>
      <c r="D88" s="19">
        <v>2.6370557296037624</v>
      </c>
      <c r="E88" s="19">
        <v>2.5473154515212899</v>
      </c>
      <c r="F88" s="19">
        <v>2.500651267432608</v>
      </c>
      <c r="G88" s="19">
        <v>2.5190152945408997</v>
      </c>
      <c r="H88" s="19">
        <v>2.4997228642294376</v>
      </c>
      <c r="I88" s="19">
        <v>2.432659359594489</v>
      </c>
      <c r="J88" s="19">
        <v>2.3856879007802481</v>
      </c>
      <c r="K88" s="19">
        <v>2.3801493501684421</v>
      </c>
      <c r="L88" s="19">
        <v>2.3705839897862093</v>
      </c>
      <c r="M88" s="19">
        <v>2.5745315361506709</v>
      </c>
      <c r="N88" s="19">
        <v>2.4105517701968862</v>
      </c>
      <c r="O88" s="19">
        <v>2.5283600265732082</v>
      </c>
      <c r="P88" s="19">
        <v>2.4505952814438707</v>
      </c>
      <c r="Q88" s="19">
        <v>2.4064251890825443</v>
      </c>
      <c r="R88" s="19">
        <v>2.403960161968107</v>
      </c>
      <c r="S88" s="19">
        <v>2.2596731710457574</v>
      </c>
      <c r="T88" s="19">
        <v>2.4478678495823885</v>
      </c>
      <c r="U88" s="19">
        <v>2.4549945237311519</v>
      </c>
      <c r="V88" s="19">
        <v>2.3355537905661672</v>
      </c>
      <c r="W88" s="19">
        <v>2.287948777444381</v>
      </c>
      <c r="X88" s="19">
        <v>2.2303994020194788</v>
      </c>
      <c r="Y88" s="19">
        <v>2.2523638022126091</v>
      </c>
      <c r="Z88" s="19">
        <v>2.1554854146873277</v>
      </c>
      <c r="AA88" s="19">
        <v>2.0924523788810427</v>
      </c>
      <c r="AB88" s="19">
        <v>2.1265143570629954</v>
      </c>
      <c r="AC88" s="19">
        <v>2.1187059104745569</v>
      </c>
      <c r="AD88" s="19">
        <v>2.0528678656858297</v>
      </c>
      <c r="AE88" s="19">
        <v>2.0490215556423221</v>
      </c>
      <c r="AF88" s="19">
        <v>2.0232332391854966</v>
      </c>
      <c r="AG88" s="19">
        <v>1.9464490103526735</v>
      </c>
      <c r="AH88" s="19">
        <v>1.8241143801831856</v>
      </c>
    </row>
    <row r="89" spans="1:34">
      <c r="A89" s="113">
        <v>0.43333333333333335</v>
      </c>
      <c r="B89" s="19">
        <v>5.2548744192882229</v>
      </c>
      <c r="C89" s="19">
        <v>2.874303829716002</v>
      </c>
      <c r="D89" s="19">
        <v>2.6196807542178289</v>
      </c>
      <c r="E89" s="19">
        <v>2.5148495974250218</v>
      </c>
      <c r="F89" s="19">
        <v>2.4750183773320393</v>
      </c>
      <c r="G89" s="19">
        <v>2.4898953919428792</v>
      </c>
      <c r="H89" s="19">
        <v>2.4456004844572399</v>
      </c>
      <c r="I89" s="19">
        <v>2.4405010375660012</v>
      </c>
      <c r="J89" s="19">
        <v>2.3374495143191938</v>
      </c>
      <c r="K89" s="19">
        <v>2.401753231878593</v>
      </c>
      <c r="L89" s="19">
        <v>2.3530042660078574</v>
      </c>
      <c r="M89" s="19">
        <v>2.5611499805122016</v>
      </c>
      <c r="N89" s="19">
        <v>2.406371024806877</v>
      </c>
      <c r="O89" s="19">
        <v>2.5028876544613778</v>
      </c>
      <c r="P89" s="19">
        <v>2.4235855713383407</v>
      </c>
      <c r="Q89" s="19">
        <v>2.3917646259620895</v>
      </c>
      <c r="R89" s="19">
        <v>2.3976095686027166</v>
      </c>
      <c r="S89" s="19">
        <v>2.242590265392578</v>
      </c>
      <c r="T89" s="19">
        <v>2.4109933352563631</v>
      </c>
      <c r="U89" s="19">
        <v>2.371107186170998</v>
      </c>
      <c r="V89" s="19">
        <v>2.3248581057356565</v>
      </c>
      <c r="W89" s="19">
        <v>2.2623010909461607</v>
      </c>
      <c r="X89" s="19">
        <v>2.2252232315333944</v>
      </c>
      <c r="Y89" s="19">
        <v>2.2591379657754556</v>
      </c>
      <c r="Z89" s="19">
        <v>2.1211124944826176</v>
      </c>
      <c r="AA89" s="19">
        <v>2.0761439550061076</v>
      </c>
      <c r="AB89" s="19">
        <v>2.1390026197576586</v>
      </c>
      <c r="AC89" s="19">
        <v>2.1104953162473725</v>
      </c>
      <c r="AD89" s="19">
        <v>2.0255307883971954</v>
      </c>
      <c r="AE89" s="19">
        <v>2.0340670472131546</v>
      </c>
      <c r="AF89" s="19">
        <v>2.0066405726503143</v>
      </c>
      <c r="AG89" s="19">
        <v>1.9339638419314504</v>
      </c>
      <c r="AH89" s="19">
        <v>1.8142140142679186</v>
      </c>
    </row>
    <row r="90" spans="1:34">
      <c r="A90" s="113">
        <v>0.43402777777777773</v>
      </c>
      <c r="B90" s="19">
        <v>5.1989955334383504</v>
      </c>
      <c r="C90" s="19">
        <v>2.8412952860471994</v>
      </c>
      <c r="D90" s="19">
        <v>2.5912963530750055</v>
      </c>
      <c r="E90" s="19">
        <v>2.4989390628237453</v>
      </c>
      <c r="F90" s="19">
        <v>2.4496708296845657</v>
      </c>
      <c r="G90" s="19">
        <v>2.4821750107771186</v>
      </c>
      <c r="H90" s="19">
        <v>2.4166375071290158</v>
      </c>
      <c r="I90" s="19">
        <v>2.4157619276304638</v>
      </c>
      <c r="J90" s="19">
        <v>2.324872038264739</v>
      </c>
      <c r="K90" s="19">
        <v>2.3784613596603297</v>
      </c>
      <c r="L90" s="19">
        <v>2.3462091145209039</v>
      </c>
      <c r="M90" s="19">
        <v>2.5352140732899415</v>
      </c>
      <c r="N90" s="19">
        <v>2.4304351078672028</v>
      </c>
      <c r="O90" s="19">
        <v>2.4687710654512363</v>
      </c>
      <c r="P90" s="19">
        <v>2.3707587035207704</v>
      </c>
      <c r="Q90" s="19">
        <v>2.422255199706477</v>
      </c>
      <c r="R90" s="19">
        <v>2.3786573885017779</v>
      </c>
      <c r="S90" s="19">
        <v>2.2422140464317408</v>
      </c>
      <c r="T90" s="19">
        <v>2.3379538387585521</v>
      </c>
      <c r="U90" s="19">
        <v>2.4051006756748001</v>
      </c>
      <c r="V90" s="19">
        <v>2.3074944791541654</v>
      </c>
      <c r="W90" s="19">
        <v>2.2341266246558376</v>
      </c>
      <c r="X90" s="19">
        <v>2.2249120072589781</v>
      </c>
      <c r="Y90" s="19">
        <v>2.242124414041839</v>
      </c>
      <c r="Z90" s="19">
        <v>2.1135223825546903</v>
      </c>
      <c r="AA90" s="19">
        <v>2.0520366639031664</v>
      </c>
      <c r="AB90" s="19">
        <v>2.1306350406379257</v>
      </c>
      <c r="AC90" s="19">
        <v>2.0783840113656122</v>
      </c>
      <c r="AD90" s="19">
        <v>2.0231566126138363</v>
      </c>
      <c r="AE90" s="19">
        <v>2.0152817876849616</v>
      </c>
      <c r="AF90" s="19">
        <v>1.9985085192709904</v>
      </c>
      <c r="AG90" s="19">
        <v>1.9201548037353429</v>
      </c>
      <c r="AH90" s="19">
        <v>1.8058489724097062</v>
      </c>
    </row>
    <row r="91" spans="1:34">
      <c r="A91" s="113">
        <v>0.43472222222222223</v>
      </c>
      <c r="B91" s="19">
        <v>5.1601020426705144</v>
      </c>
      <c r="C91" s="19">
        <v>2.8164393235096399</v>
      </c>
      <c r="D91" s="19">
        <v>2.5750476154223092</v>
      </c>
      <c r="E91" s="19">
        <v>2.4906505207095453</v>
      </c>
      <c r="F91" s="19">
        <v>2.420544076035561</v>
      </c>
      <c r="G91" s="19">
        <v>2.4495943517214043</v>
      </c>
      <c r="H91" s="19">
        <v>2.4292127309511216</v>
      </c>
      <c r="I91" s="19">
        <v>2.3733135625265112</v>
      </c>
      <c r="J91" s="19">
        <v>2.2957817031633851</v>
      </c>
      <c r="K91" s="19">
        <v>2.3694842349220986</v>
      </c>
      <c r="L91" s="19">
        <v>2.3203255964851048</v>
      </c>
      <c r="M91" s="19">
        <v>2.5183790823063221</v>
      </c>
      <c r="N91" s="19">
        <v>2.4362503041472641</v>
      </c>
      <c r="O91" s="19">
        <v>2.4409996030401873</v>
      </c>
      <c r="P91" s="19">
        <v>2.3533527513105996</v>
      </c>
      <c r="Q91" s="19">
        <v>2.4027439291145689</v>
      </c>
      <c r="R91" s="19">
        <v>2.3732864969414234</v>
      </c>
      <c r="S91" s="19">
        <v>2.2633826063385607</v>
      </c>
      <c r="T91" s="19">
        <v>2.2761357305509766</v>
      </c>
      <c r="U91" s="19">
        <v>2.4298361412156941</v>
      </c>
      <c r="V91" s="19">
        <v>2.2900293010489272</v>
      </c>
      <c r="W91" s="19">
        <v>2.2150547631092805</v>
      </c>
      <c r="X91" s="19">
        <v>2.2140993661102848</v>
      </c>
      <c r="Y91" s="19">
        <v>2.2214532235960096</v>
      </c>
      <c r="Z91" s="19">
        <v>2.1175434685591386</v>
      </c>
      <c r="AA91" s="19">
        <v>2.000272545043948</v>
      </c>
      <c r="AB91" s="19">
        <v>2.1485276039245371</v>
      </c>
      <c r="AC91" s="19">
        <v>2.0817470864411964</v>
      </c>
      <c r="AD91" s="19">
        <v>2.0068581301631454</v>
      </c>
      <c r="AE91" s="19">
        <v>2.0026865912031662</v>
      </c>
      <c r="AF91" s="19">
        <v>1.9789300338542595</v>
      </c>
      <c r="AG91" s="19">
        <v>1.9153549543493433</v>
      </c>
      <c r="AH91" s="19">
        <v>1.8011379333209567</v>
      </c>
    </row>
    <row r="92" spans="1:34">
      <c r="A92" s="113">
        <v>0.43541666666666662</v>
      </c>
      <c r="B92" s="19">
        <v>5.0795511520583618</v>
      </c>
      <c r="C92" s="19">
        <v>2.7560593112078684</v>
      </c>
      <c r="D92" s="19">
        <v>2.6114125780203894</v>
      </c>
      <c r="E92" s="19">
        <v>2.4627995315003126</v>
      </c>
      <c r="F92" s="19">
        <v>2.3980105642173699</v>
      </c>
      <c r="G92" s="19">
        <v>2.4336747565076089</v>
      </c>
      <c r="H92" s="19">
        <v>2.4238068551799956</v>
      </c>
      <c r="I92" s="19">
        <v>2.3607482395404946</v>
      </c>
      <c r="J92" s="19">
        <v>2.2665211368452214</v>
      </c>
      <c r="K92" s="19">
        <v>2.3246580261562291</v>
      </c>
      <c r="L92" s="19">
        <v>2.3096045320314014</v>
      </c>
      <c r="M92" s="19">
        <v>2.523581522483064</v>
      </c>
      <c r="N92" s="19">
        <v>2.3919792386310648</v>
      </c>
      <c r="O92" s="19">
        <v>2.4095013602073285</v>
      </c>
      <c r="P92" s="19">
        <v>2.3387703120608583</v>
      </c>
      <c r="Q92" s="19">
        <v>2.3636750475214225</v>
      </c>
      <c r="R92" s="19">
        <v>2.3983715599156228</v>
      </c>
      <c r="S92" s="19">
        <v>2.2433213894768578</v>
      </c>
      <c r="T92" s="19">
        <v>2.2735025858920812</v>
      </c>
      <c r="U92" s="19">
        <v>2.3983826426954109</v>
      </c>
      <c r="V92" s="19">
        <v>2.2749899823355997</v>
      </c>
      <c r="W92" s="19">
        <v>2.2000953269491235</v>
      </c>
      <c r="X92" s="19">
        <v>2.1975128661889078</v>
      </c>
      <c r="Y92" s="19">
        <v>2.2154362511945593</v>
      </c>
      <c r="Z92" s="19">
        <v>2.0751165806949485</v>
      </c>
      <c r="AA92" s="19">
        <v>2.0226457706980638</v>
      </c>
      <c r="AB92" s="19">
        <v>2.0930246999103508</v>
      </c>
      <c r="AC92" s="19">
        <v>2.1404997966502179</v>
      </c>
      <c r="AD92" s="19">
        <v>1.9973502178655393</v>
      </c>
      <c r="AE92" s="19">
        <v>1.9702559949282232</v>
      </c>
      <c r="AF92" s="19">
        <v>1.991014525440945</v>
      </c>
      <c r="AG92" s="19">
        <v>1.8990611311783081</v>
      </c>
      <c r="AH92" s="19">
        <v>1.7949060836548705</v>
      </c>
    </row>
    <row r="93" spans="1:34">
      <c r="A93" s="113">
        <v>0.43611111111111112</v>
      </c>
      <c r="B93" s="19">
        <v>5.0355108763394911</v>
      </c>
      <c r="C93" s="19">
        <v>2.7407921107392221</v>
      </c>
      <c r="D93" s="19">
        <v>2.5834077354297027</v>
      </c>
      <c r="E93" s="19">
        <v>2.439194858629385</v>
      </c>
      <c r="F93" s="19">
        <v>2.383294515644744</v>
      </c>
      <c r="G93" s="19">
        <v>2.4073304396142201</v>
      </c>
      <c r="H93" s="19">
        <v>2.4151019202164377</v>
      </c>
      <c r="I93" s="19">
        <v>2.3516603409694246</v>
      </c>
      <c r="J93" s="19">
        <v>2.2437666834035896</v>
      </c>
      <c r="K93" s="19">
        <v>2.3027546704849451</v>
      </c>
      <c r="L93" s="19">
        <v>2.2841370043078806</v>
      </c>
      <c r="M93" s="19">
        <v>2.4909655368192603</v>
      </c>
      <c r="N93" s="19">
        <v>2.3754995342682954</v>
      </c>
      <c r="O93" s="19">
        <v>2.3717621984218149</v>
      </c>
      <c r="P93" s="19">
        <v>2.3360903121994783</v>
      </c>
      <c r="Q93" s="19">
        <v>2.3805565461159519</v>
      </c>
      <c r="R93" s="19">
        <v>2.379968963316327</v>
      </c>
      <c r="S93" s="19">
        <v>2.2286334499589358</v>
      </c>
      <c r="T93" s="19">
        <v>2.2506216108013772</v>
      </c>
      <c r="U93" s="19">
        <v>2.4118559539360263</v>
      </c>
      <c r="V93" s="19">
        <v>2.2574090605111237</v>
      </c>
      <c r="W93" s="19">
        <v>2.1933678273063029</v>
      </c>
      <c r="X93" s="19">
        <v>2.1722449959401473</v>
      </c>
      <c r="Y93" s="19">
        <v>2.2009991694527407</v>
      </c>
      <c r="Z93" s="19">
        <v>2.0748371185276695</v>
      </c>
      <c r="AA93" s="19">
        <v>2.0201117615839252</v>
      </c>
      <c r="AB93" s="19">
        <v>2.0678523949582366</v>
      </c>
      <c r="AC93" s="19">
        <v>2.115594474015285</v>
      </c>
      <c r="AD93" s="19">
        <v>1.9775376670792348</v>
      </c>
      <c r="AE93" s="19">
        <v>1.9600789695009226</v>
      </c>
      <c r="AF93" s="19">
        <v>1.9948450550136925</v>
      </c>
      <c r="AG93" s="19">
        <v>1.8837603688379567</v>
      </c>
      <c r="AH93" s="19">
        <v>1.7865987026235588</v>
      </c>
    </row>
    <row r="94" spans="1:34">
      <c r="A94" s="113">
        <v>0.4368055555555555</v>
      </c>
      <c r="B94" s="19">
        <v>4.9777696134878893</v>
      </c>
      <c r="C94" s="19">
        <v>2.7232112486168143</v>
      </c>
      <c r="D94" s="19">
        <v>2.5607815907785318</v>
      </c>
      <c r="E94" s="19">
        <v>2.4257578571633376</v>
      </c>
      <c r="F94" s="19">
        <v>2.3580503530725947</v>
      </c>
      <c r="G94" s="19">
        <v>2.3980055278895964</v>
      </c>
      <c r="H94" s="19">
        <v>2.3938893927538514</v>
      </c>
      <c r="I94" s="19">
        <v>2.3612541841977222</v>
      </c>
      <c r="J94" s="19">
        <v>2.2230105026747338</v>
      </c>
      <c r="K94" s="19">
        <v>2.2928884273690691</v>
      </c>
      <c r="L94" s="19">
        <v>2.2586590685501995</v>
      </c>
      <c r="M94" s="19">
        <v>2.4548442727845097</v>
      </c>
      <c r="N94" s="19">
        <v>2.3826761916375454</v>
      </c>
      <c r="O94" s="19">
        <v>2.3279907558392336</v>
      </c>
      <c r="P94" s="19">
        <v>2.2806277845171019</v>
      </c>
      <c r="Q94" s="19">
        <v>2.4559813156126475</v>
      </c>
      <c r="R94" s="19">
        <v>2.3136977927330302</v>
      </c>
      <c r="S94" s="19">
        <v>2.2627366806953111</v>
      </c>
      <c r="T94" s="19">
        <v>2.25497127690259</v>
      </c>
      <c r="U94" s="19">
        <v>2.4179447945136894</v>
      </c>
      <c r="V94" s="19">
        <v>2.2421734094198142</v>
      </c>
      <c r="W94" s="19">
        <v>2.1813873358483185</v>
      </c>
      <c r="X94" s="19">
        <v>2.1585089330790219</v>
      </c>
      <c r="Y94" s="19">
        <v>2.1858305659296198</v>
      </c>
      <c r="Z94" s="19">
        <v>2.0733542948368968</v>
      </c>
      <c r="AA94" s="19">
        <v>2.0142143593715787</v>
      </c>
      <c r="AB94" s="19">
        <v>2.0288537797391859</v>
      </c>
      <c r="AC94" s="19">
        <v>2.1162097262480692</v>
      </c>
      <c r="AD94" s="19">
        <v>1.9814460625610177</v>
      </c>
      <c r="AE94" s="19">
        <v>1.9436693158207639</v>
      </c>
      <c r="AF94" s="19">
        <v>1.9835724555890004</v>
      </c>
      <c r="AG94" s="19">
        <v>1.8714936510240539</v>
      </c>
      <c r="AH94" s="19">
        <v>1.7814354474517113</v>
      </c>
    </row>
    <row r="95" spans="1:34">
      <c r="A95" s="113">
        <v>0.4375</v>
      </c>
      <c r="B95" s="19">
        <v>4.6534908385129778</v>
      </c>
      <c r="C95" s="19">
        <v>2.6024917930368616</v>
      </c>
      <c r="D95" s="19">
        <v>2.4873225580447724</v>
      </c>
      <c r="E95" s="19">
        <v>2.3217698704432808</v>
      </c>
      <c r="F95" s="19">
        <v>2.2702692839156287</v>
      </c>
      <c r="G95" s="19">
        <v>2.3161896239781172</v>
      </c>
      <c r="H95" s="19">
        <v>2.2622034510909512</v>
      </c>
      <c r="I95" s="19">
        <v>2.2970709778342049</v>
      </c>
      <c r="J95" s="19">
        <v>2.222959228164533</v>
      </c>
      <c r="K95" s="19">
        <v>2.1904429234405045</v>
      </c>
      <c r="L95" s="19">
        <v>2.1908527280752339</v>
      </c>
      <c r="M95" s="19">
        <v>2.2383799849999342</v>
      </c>
      <c r="N95" s="19">
        <v>2.2408676762486168</v>
      </c>
      <c r="O95" s="19">
        <v>2.3333937264074414</v>
      </c>
      <c r="P95" s="19">
        <v>2.2033400413370785</v>
      </c>
      <c r="Q95" s="19">
        <v>2.3532874280987928</v>
      </c>
      <c r="R95" s="19">
        <v>2.2223015384045568</v>
      </c>
      <c r="S95" s="19">
        <v>2.1592655280090129</v>
      </c>
      <c r="T95" s="19">
        <v>2.1819898059856642</v>
      </c>
      <c r="U95" s="19">
        <v>2.2522784609334225</v>
      </c>
      <c r="V95" s="19">
        <v>2.2000718681722589</v>
      </c>
      <c r="W95" s="19">
        <v>2.1013228545597675</v>
      </c>
      <c r="X95" s="19">
        <v>2.1075519889691616</v>
      </c>
      <c r="Y95" s="19">
        <v>2.1503354360809426</v>
      </c>
      <c r="Z95" s="19">
        <v>2.002636315873628</v>
      </c>
      <c r="AA95" s="19">
        <v>1.9409880251930709</v>
      </c>
      <c r="AB95" s="19">
        <v>1.9986126192481319</v>
      </c>
      <c r="AC95" s="19">
        <v>1.9876951314299141</v>
      </c>
      <c r="AD95" s="19">
        <v>1.975878886863643</v>
      </c>
      <c r="AE95" s="19">
        <v>1.8872408759847477</v>
      </c>
      <c r="AF95" s="19">
        <v>1.942961814290235</v>
      </c>
      <c r="AG95" s="19">
        <v>1.8190801171011031</v>
      </c>
      <c r="AH95" s="19">
        <v>1.7368165541081582</v>
      </c>
    </row>
    <row r="96" spans="1:34">
      <c r="A96" s="113">
        <v>0.44097222222222227</v>
      </c>
      <c r="B96" s="19">
        <v>4.4086283020925023</v>
      </c>
      <c r="C96" s="19">
        <v>2.4671042085801722</v>
      </c>
      <c r="D96" s="19">
        <v>2.3989559707906523</v>
      </c>
      <c r="E96" s="19">
        <v>2.2472119507937589</v>
      </c>
      <c r="F96" s="19">
        <v>2.211260657380234</v>
      </c>
      <c r="G96" s="19">
        <v>2.2512672773264497</v>
      </c>
      <c r="H96" s="19">
        <v>2.1766021074309712</v>
      </c>
      <c r="I96" s="19">
        <v>2.1938541035982828</v>
      </c>
      <c r="J96" s="19">
        <v>2.1928321085423779</v>
      </c>
      <c r="K96" s="19">
        <v>2.1496000117320255</v>
      </c>
      <c r="L96" s="19">
        <v>2.1360228807968422</v>
      </c>
      <c r="M96" s="19">
        <v>2.0662389172291769</v>
      </c>
      <c r="N96" s="19">
        <v>2.2110433674180401</v>
      </c>
      <c r="O96" s="19">
        <v>2.159176663968239</v>
      </c>
      <c r="P96" s="19">
        <v>2.1657200679672739</v>
      </c>
      <c r="Q96" s="19">
        <v>2.224425245110448</v>
      </c>
      <c r="R96" s="19">
        <v>2.1410301170800397</v>
      </c>
      <c r="S96" s="19">
        <v>2.2105667246870127</v>
      </c>
      <c r="T96" s="19">
        <v>2.0940601090565929</v>
      </c>
      <c r="U96" s="19">
        <v>2.1411094271290301</v>
      </c>
      <c r="V96" s="19">
        <v>2.1296090557034519</v>
      </c>
      <c r="W96" s="19">
        <v>2.0415828378051657</v>
      </c>
      <c r="X96" s="19">
        <v>2.0194396387056512</v>
      </c>
      <c r="Y96" s="19">
        <v>2.1236260330974415</v>
      </c>
      <c r="Z96" s="19">
        <v>1.960437504315492</v>
      </c>
      <c r="AA96" s="19">
        <v>1.8861894576917138</v>
      </c>
      <c r="AB96" s="19">
        <v>1.9181996550489289</v>
      </c>
      <c r="AC96" s="19">
        <v>1.8896121024991044</v>
      </c>
      <c r="AD96" s="19">
        <v>1.9371174142532841</v>
      </c>
      <c r="AE96" s="19">
        <v>1.8641137397844605</v>
      </c>
      <c r="AF96" s="19">
        <v>1.8760599310283026</v>
      </c>
      <c r="AG96" s="19">
        <v>1.7975430629210407</v>
      </c>
      <c r="AH96" s="19">
        <v>1.6904800719996813</v>
      </c>
    </row>
    <row r="97" spans="1:34">
      <c r="A97" s="113">
        <v>0.44444444444444442</v>
      </c>
      <c r="B97" s="19">
        <v>4.208086286314578</v>
      </c>
      <c r="C97" s="19">
        <v>2.3943674668028567</v>
      </c>
      <c r="D97" s="19">
        <v>2.31973552357455</v>
      </c>
      <c r="E97" s="19">
        <v>2.1655060986439598</v>
      </c>
      <c r="F97" s="19">
        <v>2.1315925664367081</v>
      </c>
      <c r="G97" s="19">
        <v>2.17025977241991</v>
      </c>
      <c r="H97" s="19">
        <v>2.1249199182702072</v>
      </c>
      <c r="I97" s="19">
        <v>2.1049365587009561</v>
      </c>
      <c r="J97" s="19">
        <v>2.1326802758816568</v>
      </c>
      <c r="K97" s="19">
        <v>2.1004893718814346</v>
      </c>
      <c r="L97" s="19">
        <v>2.0809352971600377</v>
      </c>
      <c r="M97" s="19">
        <v>2.0120635128232269</v>
      </c>
      <c r="N97" s="19">
        <v>2.0387596730459654</v>
      </c>
      <c r="O97" s="19">
        <v>2.1312836131971933</v>
      </c>
      <c r="P97" s="19">
        <v>2.081047985371264</v>
      </c>
      <c r="Q97" s="19">
        <v>2.1150133249533978</v>
      </c>
      <c r="R97" s="19">
        <v>2.1094184410375165</v>
      </c>
      <c r="S97" s="19">
        <v>2.2190922121167285</v>
      </c>
      <c r="T97" s="19">
        <v>1.9870917654695455</v>
      </c>
      <c r="U97" s="19">
        <v>2.1237500575502284</v>
      </c>
      <c r="V97" s="19">
        <v>2.0609999836975694</v>
      </c>
      <c r="W97" s="19">
        <v>1.999716004112484</v>
      </c>
      <c r="X97" s="19">
        <v>1.9402363722570068</v>
      </c>
      <c r="Y97" s="19">
        <v>2.0794719991718424</v>
      </c>
      <c r="Z97" s="19">
        <v>1.9055360933070347</v>
      </c>
      <c r="AA97" s="19">
        <v>1.8594617923716315</v>
      </c>
      <c r="AB97" s="19">
        <v>1.8381291281682564</v>
      </c>
      <c r="AC97" s="19">
        <v>1.8912600073828365</v>
      </c>
      <c r="AD97" s="19">
        <v>1.852717654469656</v>
      </c>
      <c r="AE97" s="19">
        <v>1.814389205132052</v>
      </c>
      <c r="AF97" s="19">
        <v>1.8294262472924399</v>
      </c>
      <c r="AG97" s="19">
        <v>1.7524531724797232</v>
      </c>
      <c r="AH97" s="19">
        <v>1.6590766432160395</v>
      </c>
    </row>
    <row r="98" spans="1:34">
      <c r="A98" s="113">
        <v>0.44791666666666669</v>
      </c>
      <c r="B98" s="19">
        <v>3.9906496334669961</v>
      </c>
      <c r="C98" s="19">
        <v>2.3142749570927705</v>
      </c>
      <c r="D98" s="19">
        <v>2.2503065252931762</v>
      </c>
      <c r="E98" s="19">
        <v>2.1057786528574627</v>
      </c>
      <c r="F98" s="19">
        <v>2.0486209429225326</v>
      </c>
      <c r="G98" s="19">
        <v>2.1003544836053947</v>
      </c>
      <c r="H98" s="19">
        <v>2.0585585969519604</v>
      </c>
      <c r="I98" s="19">
        <v>2.0789317331802009</v>
      </c>
      <c r="J98" s="19">
        <v>2.0626599583695668</v>
      </c>
      <c r="K98" s="19">
        <v>2.0155854289865531</v>
      </c>
      <c r="L98" s="19">
        <v>2.0129120027772296</v>
      </c>
      <c r="M98" s="19">
        <v>1.9951704304451909</v>
      </c>
      <c r="N98" s="19">
        <v>1.9622391103682415</v>
      </c>
      <c r="O98" s="19">
        <v>2.0345524780273054</v>
      </c>
      <c r="P98" s="19">
        <v>2.0288856230624153</v>
      </c>
      <c r="Q98" s="19">
        <v>2.0676522730652165</v>
      </c>
      <c r="R98" s="19">
        <v>2.0978939595978199</v>
      </c>
      <c r="S98" s="19">
        <v>2.0066378364419615</v>
      </c>
      <c r="T98" s="19">
        <v>2.0430689076074651</v>
      </c>
      <c r="U98" s="19">
        <v>2.0392269360059192</v>
      </c>
      <c r="V98" s="19">
        <v>2.0084676811948206</v>
      </c>
      <c r="W98" s="19">
        <v>1.957794868813443</v>
      </c>
      <c r="X98" s="19">
        <v>1.8899213225482554</v>
      </c>
      <c r="Y98" s="19">
        <v>1.9545973297411603</v>
      </c>
      <c r="Z98" s="19">
        <v>1.9571241090577645</v>
      </c>
      <c r="AA98" s="19">
        <v>1.8141026093561332</v>
      </c>
      <c r="AB98" s="19">
        <v>1.8422758754200348</v>
      </c>
      <c r="AC98" s="19">
        <v>1.8204356118700862</v>
      </c>
      <c r="AD98" s="19">
        <v>1.8109497523130293</v>
      </c>
      <c r="AE98" s="19">
        <v>1.768746496294511</v>
      </c>
      <c r="AF98" s="19">
        <v>1.8082027626827339</v>
      </c>
      <c r="AG98" s="19">
        <v>1.7120007129336383</v>
      </c>
      <c r="AH98" s="19">
        <v>1.630148491956994</v>
      </c>
    </row>
    <row r="99" spans="1:34">
      <c r="A99" s="113">
        <v>0.4513888888888889</v>
      </c>
      <c r="B99" s="19">
        <v>3.7881259281495474</v>
      </c>
      <c r="C99" s="19">
        <v>2.2308785096957506</v>
      </c>
      <c r="D99" s="19">
        <v>2.1817559925763699</v>
      </c>
      <c r="E99" s="19">
        <v>2.063821425485572</v>
      </c>
      <c r="F99" s="19">
        <v>1.964296842869431</v>
      </c>
      <c r="G99" s="19">
        <v>2.0226659697770999</v>
      </c>
      <c r="H99" s="19">
        <v>2.0191652756643115</v>
      </c>
      <c r="I99" s="19">
        <v>2.0201074206297056</v>
      </c>
      <c r="J99" s="19">
        <v>1.9914105866135092</v>
      </c>
      <c r="K99" s="19">
        <v>1.9535699016348189</v>
      </c>
      <c r="L99" s="19">
        <v>2.0011270348612968</v>
      </c>
      <c r="M99" s="19">
        <v>1.9386719195839752</v>
      </c>
      <c r="N99" s="19">
        <v>1.8855418703515134</v>
      </c>
      <c r="O99" s="19">
        <v>1.97786977502473</v>
      </c>
      <c r="P99" s="19">
        <v>2.0211752945630614</v>
      </c>
      <c r="Q99" s="19">
        <v>1.9341791855355908</v>
      </c>
      <c r="R99" s="19">
        <v>2.0141007863669174</v>
      </c>
      <c r="S99" s="19">
        <v>1.9605372464803754</v>
      </c>
      <c r="T99" s="19">
        <v>1.9875343154172984</v>
      </c>
      <c r="U99" s="19">
        <v>2.0471022770572516</v>
      </c>
      <c r="V99" s="19">
        <v>1.941191924181549</v>
      </c>
      <c r="W99" s="19">
        <v>1.9123572737763006</v>
      </c>
      <c r="X99" s="19">
        <v>1.8609975848419282</v>
      </c>
      <c r="Y99" s="19">
        <v>1.8818240885883839</v>
      </c>
      <c r="Z99" s="19">
        <v>1.9101304186945416</v>
      </c>
      <c r="AA99" s="19">
        <v>1.7861821973935825</v>
      </c>
      <c r="AB99" s="19">
        <v>1.7920312290080993</v>
      </c>
      <c r="AC99" s="19">
        <v>1.7806985963936615</v>
      </c>
      <c r="AD99" s="19">
        <v>1.7636321728684621</v>
      </c>
      <c r="AE99" s="19">
        <v>1.7444963244453739</v>
      </c>
      <c r="AF99" s="19">
        <v>1.7663729082676578</v>
      </c>
      <c r="AG99" s="19">
        <v>1.6919047956963678</v>
      </c>
      <c r="AH99" s="19">
        <v>1.5984725756805642</v>
      </c>
    </row>
    <row r="100" spans="1:34">
      <c r="A100" s="113">
        <v>0.4548611111111111</v>
      </c>
      <c r="B100" s="19">
        <v>3.6213613125880819</v>
      </c>
      <c r="C100" s="19">
        <v>2.1682160043265846</v>
      </c>
      <c r="D100" s="19">
        <v>2.1028789081499895</v>
      </c>
      <c r="E100" s="19">
        <v>1.9889292937675904</v>
      </c>
      <c r="F100" s="19">
        <v>1.9384889422451479</v>
      </c>
      <c r="G100" s="19">
        <v>1.9692676753368175</v>
      </c>
      <c r="H100" s="19">
        <v>1.9451821311743172</v>
      </c>
      <c r="I100" s="19">
        <v>1.9581227889612685</v>
      </c>
      <c r="J100" s="19">
        <v>1.9401255819283623</v>
      </c>
      <c r="K100" s="19">
        <v>1.911443909968132</v>
      </c>
      <c r="L100" s="19">
        <v>1.916723975396597</v>
      </c>
      <c r="M100" s="19">
        <v>1.9465405089521965</v>
      </c>
      <c r="N100" s="19">
        <v>1.8376886288156133</v>
      </c>
      <c r="O100" s="19">
        <v>1.9022406089858515</v>
      </c>
      <c r="P100" s="19">
        <v>1.8598651902302303</v>
      </c>
      <c r="Q100" s="19">
        <v>1.9308641860101665</v>
      </c>
      <c r="R100" s="19">
        <v>1.975689738876969</v>
      </c>
      <c r="S100" s="19">
        <v>1.972805535600239</v>
      </c>
      <c r="T100" s="19">
        <v>1.906636154340708</v>
      </c>
      <c r="U100" s="19">
        <v>1.9387146562992927</v>
      </c>
      <c r="V100" s="19">
        <v>1.8903828156362188</v>
      </c>
      <c r="W100" s="19">
        <v>1.8711469616804888</v>
      </c>
      <c r="X100" s="19">
        <v>1.8137083087691082</v>
      </c>
      <c r="Y100" s="19">
        <v>1.8239006579378549</v>
      </c>
      <c r="Z100" s="19">
        <v>1.8984081178014045</v>
      </c>
      <c r="AA100" s="19">
        <v>1.7523002600917494</v>
      </c>
      <c r="AB100" s="19">
        <v>1.7651635655477602</v>
      </c>
      <c r="AC100" s="19">
        <v>1.7424156529021073</v>
      </c>
      <c r="AD100" s="19">
        <v>1.7263810876305832</v>
      </c>
      <c r="AE100" s="19">
        <v>1.7061832321476254</v>
      </c>
      <c r="AF100" s="19">
        <v>1.6964647354413718</v>
      </c>
      <c r="AG100" s="19">
        <v>1.6826052942946947</v>
      </c>
      <c r="AH100" s="19">
        <v>1.5672128537466179</v>
      </c>
    </row>
    <row r="101" spans="1:34">
      <c r="A101" s="113">
        <v>0.45833333333333331</v>
      </c>
      <c r="B101" s="19">
        <v>3.4137271601033241</v>
      </c>
      <c r="C101" s="19">
        <v>2.0923326767811465</v>
      </c>
      <c r="D101" s="19">
        <v>1.9993432013420538</v>
      </c>
      <c r="E101" s="19">
        <v>1.9888654488259434</v>
      </c>
      <c r="F101" s="19">
        <v>1.8811190872135228</v>
      </c>
      <c r="G101" s="19">
        <v>1.9103780720532686</v>
      </c>
      <c r="H101" s="19">
        <v>1.8876365118850109</v>
      </c>
      <c r="I101" s="19">
        <v>1.9201097004365821</v>
      </c>
      <c r="J101" s="19">
        <v>1.8945882038716284</v>
      </c>
      <c r="K101" s="19">
        <v>1.8405290795100921</v>
      </c>
      <c r="L101" s="19">
        <v>1.8192344333873032</v>
      </c>
      <c r="M101" s="19">
        <v>1.8979009470423165</v>
      </c>
      <c r="N101" s="19">
        <v>1.7980166744933341</v>
      </c>
      <c r="O101" s="19">
        <v>1.8793252143007646</v>
      </c>
      <c r="P101" s="19">
        <v>1.8086935703080755</v>
      </c>
      <c r="Q101" s="19">
        <v>1.8485918960151337</v>
      </c>
      <c r="R101" s="19">
        <v>1.9403464167935689</v>
      </c>
      <c r="S101" s="19">
        <v>1.9251263602681561</v>
      </c>
      <c r="T101" s="19">
        <v>1.8613400488235521</v>
      </c>
      <c r="U101" s="19">
        <v>1.8405058067248306</v>
      </c>
      <c r="V101" s="19">
        <v>1.8370405688456954</v>
      </c>
      <c r="W101" s="19">
        <v>1.8548456189314915</v>
      </c>
      <c r="X101" s="19">
        <v>1.7629063728781058</v>
      </c>
      <c r="Y101" s="19">
        <v>1.7873771635029001</v>
      </c>
      <c r="Z101" s="19">
        <v>1.8652995846782496</v>
      </c>
      <c r="AA101" s="19">
        <v>1.7179523460655006</v>
      </c>
      <c r="AB101" s="19">
        <v>1.7343277828279959</v>
      </c>
      <c r="AC101" s="19">
        <v>1.6707926113155573</v>
      </c>
      <c r="AD101" s="19">
        <v>1.7147102486307984</v>
      </c>
      <c r="AE101" s="19">
        <v>1.677194094360982</v>
      </c>
      <c r="AF101" s="19">
        <v>1.6444619522672184</v>
      </c>
      <c r="AG101" s="19">
        <v>1.650176930391335</v>
      </c>
      <c r="AH101" s="19">
        <v>1.5428122948833281</v>
      </c>
    </row>
    <row r="102" spans="1:34">
      <c r="A102" s="113">
        <v>0.46180555555555558</v>
      </c>
      <c r="B102" s="19">
        <v>3.2732311031683956</v>
      </c>
      <c r="C102" s="19">
        <v>2.0566298528664015</v>
      </c>
      <c r="D102" s="19">
        <v>1.9411240055870018</v>
      </c>
      <c r="E102" s="19">
        <v>1.9305495968248496</v>
      </c>
      <c r="F102" s="19">
        <v>1.8389943891304743</v>
      </c>
      <c r="G102" s="19">
        <v>1.8545487669600476</v>
      </c>
      <c r="H102" s="19">
        <v>1.8293359451405196</v>
      </c>
      <c r="I102" s="19">
        <v>1.8507951560816713</v>
      </c>
      <c r="J102" s="19">
        <v>1.8547890894403891</v>
      </c>
      <c r="K102" s="19">
        <v>1.7953039231294166</v>
      </c>
      <c r="L102" s="19">
        <v>1.8219837237444718</v>
      </c>
      <c r="M102" s="19">
        <v>1.829338737108781</v>
      </c>
      <c r="N102" s="19">
        <v>1.7701861750779884</v>
      </c>
      <c r="O102" s="19">
        <v>1.8185489007765241</v>
      </c>
      <c r="P102" s="19">
        <v>1.7847725083615877</v>
      </c>
      <c r="Q102" s="19">
        <v>1.7774102813134949</v>
      </c>
      <c r="R102" s="19">
        <v>1.8465526276954443</v>
      </c>
      <c r="S102" s="19">
        <v>1.8173719871354663</v>
      </c>
      <c r="T102" s="19">
        <v>1.8639819176657788</v>
      </c>
      <c r="U102" s="19">
        <v>1.8415594711993915</v>
      </c>
      <c r="V102" s="19">
        <v>1.7837170849863959</v>
      </c>
      <c r="W102" s="19">
        <v>1.8148177068274571</v>
      </c>
      <c r="X102" s="19">
        <v>1.7124487089591469</v>
      </c>
      <c r="Y102" s="19">
        <v>1.7289566707144643</v>
      </c>
      <c r="Z102" s="19">
        <v>1.8525566656846642</v>
      </c>
      <c r="AA102" s="19">
        <v>1.6774376579417958</v>
      </c>
      <c r="AB102" s="19">
        <v>1.6763538909249185</v>
      </c>
      <c r="AC102" s="19">
        <v>1.6671368016119952</v>
      </c>
      <c r="AD102" s="19">
        <v>1.6666269098015938</v>
      </c>
      <c r="AE102" s="19">
        <v>1.6383244314886423</v>
      </c>
      <c r="AF102" s="19">
        <v>1.6184143700216189</v>
      </c>
      <c r="AG102" s="19">
        <v>1.6188583410959532</v>
      </c>
      <c r="AH102" s="19">
        <v>1.5089305955894128</v>
      </c>
    </row>
    <row r="103" spans="1:34">
      <c r="A103" s="113">
        <v>0.46527777777777773</v>
      </c>
      <c r="B103" s="19">
        <v>3.105110915873563</v>
      </c>
      <c r="C103" s="19">
        <v>2.0008833221825801</v>
      </c>
      <c r="D103" s="19">
        <v>1.8965756343777769</v>
      </c>
      <c r="E103" s="19">
        <v>1.8475670350060553</v>
      </c>
      <c r="F103" s="19">
        <v>1.8198823083371227</v>
      </c>
      <c r="G103" s="19">
        <v>1.8413367542689631</v>
      </c>
      <c r="H103" s="19">
        <v>1.7842047995425456</v>
      </c>
      <c r="I103" s="19">
        <v>1.7622866804887063</v>
      </c>
      <c r="J103" s="19">
        <v>1.8249750357130694</v>
      </c>
      <c r="K103" s="19">
        <v>1.7743976879193126</v>
      </c>
      <c r="L103" s="19">
        <v>1.7698096538038528</v>
      </c>
      <c r="M103" s="19">
        <v>1.7890938346193164</v>
      </c>
      <c r="N103" s="19">
        <v>1.7241771597814441</v>
      </c>
      <c r="O103" s="19">
        <v>1.7974615425881659</v>
      </c>
      <c r="P103" s="19">
        <v>1.7261518892672254</v>
      </c>
      <c r="Q103" s="19">
        <v>1.7716006987665487</v>
      </c>
      <c r="R103" s="19">
        <v>1.7805568468338966</v>
      </c>
      <c r="S103" s="19">
        <v>1.7193139935823516</v>
      </c>
      <c r="T103" s="19">
        <v>1.8472284405175803</v>
      </c>
      <c r="U103" s="19">
        <v>1.7618879974564607</v>
      </c>
      <c r="V103" s="19">
        <v>1.750075333651782</v>
      </c>
      <c r="W103" s="19">
        <v>1.7569270554181469</v>
      </c>
      <c r="X103" s="19">
        <v>1.6778556332684051</v>
      </c>
      <c r="Y103" s="19">
        <v>1.7123402856917991</v>
      </c>
      <c r="Z103" s="19">
        <v>1.8020994605668803</v>
      </c>
      <c r="AA103" s="19">
        <v>1.659954394739529</v>
      </c>
      <c r="AB103" s="19">
        <v>1.650469180484383</v>
      </c>
      <c r="AC103" s="19">
        <v>1.6420332814960932</v>
      </c>
      <c r="AD103" s="19">
        <v>1.6297707925378777</v>
      </c>
      <c r="AE103" s="19">
        <v>1.6097683238060179</v>
      </c>
      <c r="AF103" s="19">
        <v>1.589955590242486</v>
      </c>
      <c r="AG103" s="19">
        <v>1.5938655828781763</v>
      </c>
      <c r="AH103" s="19">
        <v>1.4852863573968178</v>
      </c>
    </row>
    <row r="104" spans="1:34">
      <c r="A104" s="113">
        <v>0.46875</v>
      </c>
      <c r="B104" s="19">
        <v>2.9673717192018016</v>
      </c>
      <c r="C104" s="19">
        <v>1.9127768571226507</v>
      </c>
      <c r="D104" s="19">
        <v>1.8645621170980369</v>
      </c>
      <c r="E104" s="19">
        <v>1.7988964182389382</v>
      </c>
      <c r="F104" s="19">
        <v>1.7953103852198571</v>
      </c>
      <c r="G104" s="19">
        <v>1.7440658443287056</v>
      </c>
      <c r="H104" s="19">
        <v>1.7633826915635638</v>
      </c>
      <c r="I104" s="19">
        <v>1.7259343559488705</v>
      </c>
      <c r="J104" s="19">
        <v>1.7675826931360952</v>
      </c>
      <c r="K104" s="19">
        <v>1.7460383315507031</v>
      </c>
      <c r="L104" s="19">
        <v>1.7106774110249858</v>
      </c>
      <c r="M104" s="19">
        <v>1.7560088081201037</v>
      </c>
      <c r="N104" s="19">
        <v>1.7230748368236888</v>
      </c>
      <c r="O104" s="19">
        <v>1.7103722595449273</v>
      </c>
      <c r="P104" s="19">
        <v>1.7359287174538938</v>
      </c>
      <c r="Q104" s="19">
        <v>1.6733769030128116</v>
      </c>
      <c r="R104" s="19">
        <v>1.7198599978555671</v>
      </c>
      <c r="S104" s="19">
        <v>1.7151548277543651</v>
      </c>
      <c r="T104" s="19">
        <v>1.7791752746857548</v>
      </c>
      <c r="U104" s="19">
        <v>1.751448635537924</v>
      </c>
      <c r="V104" s="19">
        <v>1.7199247073827226</v>
      </c>
      <c r="W104" s="19">
        <v>1.6993208159904789</v>
      </c>
      <c r="X104" s="19">
        <v>1.6558539582160261</v>
      </c>
      <c r="Y104" s="19">
        <v>1.6652674022936018</v>
      </c>
      <c r="Z104" s="19">
        <v>1.7540083933241679</v>
      </c>
      <c r="AA104" s="19">
        <v>1.6310744206406269</v>
      </c>
      <c r="AB104" s="19">
        <v>1.6508445946443662</v>
      </c>
      <c r="AC104" s="19">
        <v>1.6395225522190926</v>
      </c>
      <c r="AD104" s="19">
        <v>1.5835873613861271</v>
      </c>
      <c r="AE104" s="19">
        <v>1.5842154742408172</v>
      </c>
      <c r="AF104" s="19">
        <v>1.5635696843410654</v>
      </c>
      <c r="AG104" s="19">
        <v>1.566286711602358</v>
      </c>
      <c r="AH104" s="19">
        <v>1.4632929280999467</v>
      </c>
    </row>
    <row r="105" spans="1:34">
      <c r="A105" s="113">
        <v>0.47222222222222227</v>
      </c>
      <c r="B105" s="19">
        <v>2.8520272212197102</v>
      </c>
      <c r="C105" s="19">
        <v>1.8762845268456469</v>
      </c>
      <c r="D105" s="19">
        <v>1.8224339107799856</v>
      </c>
      <c r="E105" s="19">
        <v>1.7540043769391438</v>
      </c>
      <c r="F105" s="19">
        <v>1.7429143206267355</v>
      </c>
      <c r="G105" s="19">
        <v>1.6972699321945861</v>
      </c>
      <c r="H105" s="19">
        <v>1.6984215076345823</v>
      </c>
      <c r="I105" s="19">
        <v>1.7169025618055174</v>
      </c>
      <c r="J105" s="19">
        <v>1.7311022186730376</v>
      </c>
      <c r="K105" s="19">
        <v>1.7112836637863733</v>
      </c>
      <c r="L105" s="19">
        <v>1.6630408861282227</v>
      </c>
      <c r="M105" s="19">
        <v>1.7334997290668515</v>
      </c>
      <c r="N105" s="19">
        <v>1.6742347828064497</v>
      </c>
      <c r="O105" s="19">
        <v>1.6579688618699127</v>
      </c>
      <c r="P105" s="19">
        <v>1.726270389573374</v>
      </c>
      <c r="Q105" s="19">
        <v>1.6375176965066145</v>
      </c>
      <c r="R105" s="19">
        <v>1.6579073388556544</v>
      </c>
      <c r="S105" s="19">
        <v>1.6843686960653277</v>
      </c>
      <c r="T105" s="19">
        <v>1.7064155955132398</v>
      </c>
      <c r="U105" s="19">
        <v>1.6922512053389631</v>
      </c>
      <c r="V105" s="19">
        <v>1.680645709555509</v>
      </c>
      <c r="W105" s="19">
        <v>1.672669279879488</v>
      </c>
      <c r="X105" s="19">
        <v>1.6295272538293126</v>
      </c>
      <c r="Y105" s="19">
        <v>1.6236800387795913</v>
      </c>
      <c r="Z105" s="19">
        <v>1.6567518998456925</v>
      </c>
      <c r="AA105" s="19">
        <v>1.6187764150502388</v>
      </c>
      <c r="AB105" s="19">
        <v>1.677345771432508</v>
      </c>
      <c r="AC105" s="19">
        <v>1.5915986758997527</v>
      </c>
      <c r="AD105" s="19">
        <v>1.5736131528766746</v>
      </c>
      <c r="AE105" s="19">
        <v>1.5636805645090148</v>
      </c>
      <c r="AF105" s="19">
        <v>1.5354134982197825</v>
      </c>
      <c r="AG105" s="19">
        <v>1.5200281719368778</v>
      </c>
      <c r="AH105" s="19">
        <v>1.4441370914599976</v>
      </c>
    </row>
    <row r="106" spans="1:34">
      <c r="A106" s="113">
        <v>0.47569444444444442</v>
      </c>
      <c r="B106" s="19">
        <v>2.7179948682019131</v>
      </c>
      <c r="C106" s="19">
        <v>1.8356700307084055</v>
      </c>
      <c r="D106" s="19">
        <v>1.7740233124479778</v>
      </c>
      <c r="E106" s="19">
        <v>1.7067110467143725</v>
      </c>
      <c r="F106" s="19">
        <v>1.6924892265002551</v>
      </c>
      <c r="G106" s="19">
        <v>1.656771574008393</v>
      </c>
      <c r="H106" s="19">
        <v>1.6628143356328853</v>
      </c>
      <c r="I106" s="19">
        <v>1.6721541101192927</v>
      </c>
      <c r="J106" s="19">
        <v>1.6620086276442496</v>
      </c>
      <c r="K106" s="19">
        <v>1.6876755706875675</v>
      </c>
      <c r="L106" s="19">
        <v>1.6598183130468009</v>
      </c>
      <c r="M106" s="19">
        <v>1.7028505122899389</v>
      </c>
      <c r="N106" s="19">
        <v>1.6423748943368413</v>
      </c>
      <c r="O106" s="19">
        <v>1.6080112658474441</v>
      </c>
      <c r="P106" s="19">
        <v>1.6866141662690328</v>
      </c>
      <c r="Q106" s="19">
        <v>1.6438644382156675</v>
      </c>
      <c r="R106" s="19">
        <v>1.5975739990144544</v>
      </c>
      <c r="S106" s="19">
        <v>1.6382263303036939</v>
      </c>
      <c r="T106" s="19">
        <v>1.6393452291072204</v>
      </c>
      <c r="U106" s="19">
        <v>1.7165271593904492</v>
      </c>
      <c r="V106" s="19">
        <v>1.6437187074435893</v>
      </c>
      <c r="W106" s="19">
        <v>1.6287550557289046</v>
      </c>
      <c r="X106" s="19">
        <v>1.6056044684225597</v>
      </c>
      <c r="Y106" s="19">
        <v>1.5902545822982177</v>
      </c>
      <c r="Z106" s="19">
        <v>1.6158333068785922</v>
      </c>
      <c r="AA106" s="19">
        <v>1.5941874981230477</v>
      </c>
      <c r="AB106" s="19">
        <v>1.5826524802664597</v>
      </c>
      <c r="AC106" s="19">
        <v>1.5552453521346863</v>
      </c>
      <c r="AD106" s="19">
        <v>1.542144127014347</v>
      </c>
      <c r="AE106" s="19">
        <v>1.5460073641663148</v>
      </c>
      <c r="AF106" s="19">
        <v>1.5147787365101057</v>
      </c>
      <c r="AG106" s="19">
        <v>1.5059987815640503</v>
      </c>
      <c r="AH106" s="19">
        <v>1.4193631972529119</v>
      </c>
    </row>
    <row r="107" spans="1:34">
      <c r="A107" s="113">
        <v>0.47916666666666669</v>
      </c>
      <c r="B107" s="19">
        <v>2.5911344946096775</v>
      </c>
      <c r="C107" s="19">
        <v>1.7834240581075065</v>
      </c>
      <c r="D107" s="19">
        <v>1.7278323086618399</v>
      </c>
      <c r="E107" s="19">
        <v>1.6666902764880842</v>
      </c>
      <c r="F107" s="19">
        <v>1.6420634422296019</v>
      </c>
      <c r="G107" s="19">
        <v>1.6407403093465174</v>
      </c>
      <c r="H107" s="19">
        <v>1.6315843857098677</v>
      </c>
      <c r="I107" s="19">
        <v>1.6133353990310515</v>
      </c>
      <c r="J107" s="19">
        <v>1.647706486414112</v>
      </c>
      <c r="K107" s="19">
        <v>1.6587415601824502</v>
      </c>
      <c r="L107" s="19">
        <v>1.6063693074615504</v>
      </c>
      <c r="M107" s="19">
        <v>1.6498184702892122</v>
      </c>
      <c r="N107" s="19">
        <v>1.6106135446366523</v>
      </c>
      <c r="O107" s="19">
        <v>1.593993267554817</v>
      </c>
      <c r="P107" s="19">
        <v>1.6722780437532183</v>
      </c>
      <c r="Q107" s="19">
        <v>1.5751140318525185</v>
      </c>
      <c r="R107" s="19">
        <v>1.6147448447491826</v>
      </c>
      <c r="S107" s="19">
        <v>1.5771115482523661</v>
      </c>
      <c r="T107" s="19">
        <v>1.5986722317272397</v>
      </c>
      <c r="U107" s="19">
        <v>1.6814660848559939</v>
      </c>
      <c r="V107" s="19">
        <v>1.6078663805082953</v>
      </c>
      <c r="W107" s="19">
        <v>1.5998977968632482</v>
      </c>
      <c r="X107" s="19">
        <v>1.5736150544315719</v>
      </c>
      <c r="Y107" s="19">
        <v>1.5719825287471243</v>
      </c>
      <c r="Z107" s="19">
        <v>1.5690684591308401</v>
      </c>
      <c r="AA107" s="19">
        <v>1.5696720040732506</v>
      </c>
      <c r="AB107" s="19">
        <v>1.5595990985882275</v>
      </c>
      <c r="AC107" s="19">
        <v>1.5307830792300501</v>
      </c>
      <c r="AD107" s="19">
        <v>1.5202708169533268</v>
      </c>
      <c r="AE107" s="19">
        <v>1.5087812273744903</v>
      </c>
      <c r="AF107" s="19">
        <v>1.4888963534713247</v>
      </c>
      <c r="AG107" s="19">
        <v>1.4836338529847786</v>
      </c>
      <c r="AH107" s="19">
        <v>1.4081184870565</v>
      </c>
    </row>
    <row r="108" spans="1:34">
      <c r="A108" s="113">
        <v>0.4826388888888889</v>
      </c>
      <c r="B108" s="19">
        <v>2.5020367496204061</v>
      </c>
      <c r="C108" s="19">
        <v>1.7367336272051372</v>
      </c>
      <c r="D108" s="19">
        <v>1.6798010962467416</v>
      </c>
      <c r="E108" s="19">
        <v>1.6490427327615624</v>
      </c>
      <c r="F108" s="19">
        <v>1.6068635628343366</v>
      </c>
      <c r="G108" s="19">
        <v>1.6072531155808574</v>
      </c>
      <c r="H108" s="19">
        <v>1.6095605929234842</v>
      </c>
      <c r="I108" s="19">
        <v>1.5733966102357155</v>
      </c>
      <c r="J108" s="19">
        <v>1.6028641731824369</v>
      </c>
      <c r="K108" s="19">
        <v>1.6199169804655469</v>
      </c>
      <c r="L108" s="19">
        <v>1.5945127383451534</v>
      </c>
      <c r="M108" s="19">
        <v>1.5919579231906589</v>
      </c>
      <c r="N108" s="19">
        <v>1.5845227252667748</v>
      </c>
      <c r="O108" s="19">
        <v>1.5734028944723917</v>
      </c>
      <c r="P108" s="19">
        <v>1.6149413877302574</v>
      </c>
      <c r="Q108" s="19">
        <v>1.5662191123179241</v>
      </c>
      <c r="R108" s="19">
        <v>1.572318539926751</v>
      </c>
      <c r="S108" s="19">
        <v>1.5753780214726429</v>
      </c>
      <c r="T108" s="19">
        <v>1.5560552584779423</v>
      </c>
      <c r="U108" s="19">
        <v>1.6421558338915303</v>
      </c>
      <c r="V108" s="19">
        <v>1.5749935083199924</v>
      </c>
      <c r="W108" s="19">
        <v>1.5720470003984581</v>
      </c>
      <c r="X108" s="19">
        <v>1.5389379642406242</v>
      </c>
      <c r="Y108" s="19">
        <v>1.5262792073458884</v>
      </c>
      <c r="Z108" s="19">
        <v>1.5541593399196609</v>
      </c>
      <c r="AA108" s="19">
        <v>1.5398190983340645</v>
      </c>
      <c r="AB108" s="19">
        <v>1.5386533981262054</v>
      </c>
      <c r="AC108" s="19">
        <v>1.5236319581117084</v>
      </c>
      <c r="AD108" s="19">
        <v>1.4945659814889201</v>
      </c>
      <c r="AE108" s="19">
        <v>1.4859620354310619</v>
      </c>
      <c r="AF108" s="19">
        <v>1.4606051380609593</v>
      </c>
      <c r="AG108" s="19">
        <v>1.462741482399474</v>
      </c>
      <c r="AH108" s="19">
        <v>1.3856896077205532</v>
      </c>
    </row>
    <row r="109" spans="1:34">
      <c r="A109" s="113">
        <v>0.4861111111111111</v>
      </c>
      <c r="B109" s="19">
        <v>2.4169896201851064</v>
      </c>
      <c r="C109" s="19">
        <v>1.6974937191080666</v>
      </c>
      <c r="D109" s="19">
        <v>1.6287006418446754</v>
      </c>
      <c r="E109" s="19">
        <v>1.6211128035461968</v>
      </c>
      <c r="F109" s="19">
        <v>1.5812517260272823</v>
      </c>
      <c r="G109" s="19">
        <v>1.5658545319732182</v>
      </c>
      <c r="H109" s="19">
        <v>1.5777748443499138</v>
      </c>
      <c r="I109" s="19">
        <v>1.5541292424730486</v>
      </c>
      <c r="J109" s="19">
        <v>1.5678371755498581</v>
      </c>
      <c r="K109" s="19">
        <v>1.5770241750713325</v>
      </c>
      <c r="L109" s="19">
        <v>1.5626799455518241</v>
      </c>
      <c r="M109" s="19">
        <v>1.5702106129216316</v>
      </c>
      <c r="N109" s="19">
        <v>1.5432742439543077</v>
      </c>
      <c r="O109" s="19">
        <v>1.5424216864036655</v>
      </c>
      <c r="P109" s="19">
        <v>1.5558707054615153</v>
      </c>
      <c r="Q109" s="19">
        <v>1.5342320941746499</v>
      </c>
      <c r="R109" s="19">
        <v>1.5623183639371576</v>
      </c>
      <c r="S109" s="19">
        <v>1.5432973813160458</v>
      </c>
      <c r="T109" s="19">
        <v>1.5481690937385941</v>
      </c>
      <c r="U109" s="19">
        <v>1.5445513391110617</v>
      </c>
      <c r="V109" s="19">
        <v>1.5468720371340505</v>
      </c>
      <c r="W109" s="19">
        <v>1.5469942686145943</v>
      </c>
      <c r="X109" s="19">
        <v>1.5130460741065377</v>
      </c>
      <c r="Y109" s="19">
        <v>1.4936495273764869</v>
      </c>
      <c r="Z109" s="19">
        <v>1.5255520836307972</v>
      </c>
      <c r="AA109" s="19">
        <v>1.5129085592450213</v>
      </c>
      <c r="AB109" s="19">
        <v>1.5041451587370784</v>
      </c>
      <c r="AC109" s="19">
        <v>1.4919954999711862</v>
      </c>
      <c r="AD109" s="19">
        <v>1.4828815197606167</v>
      </c>
      <c r="AE109" s="19">
        <v>1.4644278934622315</v>
      </c>
      <c r="AF109" s="19">
        <v>1.4405068083618886</v>
      </c>
      <c r="AG109" s="19">
        <v>1.4433042017624438</v>
      </c>
      <c r="AH109" s="19">
        <v>1.3683449341213567</v>
      </c>
    </row>
    <row r="110" spans="1:34">
      <c r="A110" s="113">
        <v>0.48958333333333331</v>
      </c>
      <c r="B110" s="19">
        <v>2.3505896792664225</v>
      </c>
      <c r="C110" s="19">
        <v>1.6614701019060694</v>
      </c>
      <c r="D110" s="19">
        <v>1.5947103926760267</v>
      </c>
      <c r="E110" s="19">
        <v>1.5944046441392321</v>
      </c>
      <c r="F110" s="19">
        <v>1.5487469544501669</v>
      </c>
      <c r="G110" s="19">
        <v>1.5439092252040019</v>
      </c>
      <c r="H110" s="19">
        <v>1.5325103715815387</v>
      </c>
      <c r="I110" s="19">
        <v>1.5259625091856184</v>
      </c>
      <c r="J110" s="19">
        <v>1.5521446009145232</v>
      </c>
      <c r="K110" s="19">
        <v>1.5202822536147564</v>
      </c>
      <c r="L110" s="19">
        <v>1.5575349993355763</v>
      </c>
      <c r="M110" s="19">
        <v>1.5248313096966117</v>
      </c>
      <c r="N110" s="19">
        <v>1.5216775018887472</v>
      </c>
      <c r="O110" s="19">
        <v>1.5002111305986112</v>
      </c>
      <c r="P110" s="19">
        <v>1.518171312651343</v>
      </c>
      <c r="Q110" s="19">
        <v>1.5300493012312342</v>
      </c>
      <c r="R110" s="19">
        <v>1.5105457857441182</v>
      </c>
      <c r="S110" s="19">
        <v>1.5447320830559537</v>
      </c>
      <c r="T110" s="19">
        <v>1.5279825060685788</v>
      </c>
      <c r="U110" s="19">
        <v>1.4990221565323538</v>
      </c>
      <c r="V110" s="19">
        <v>1.5166965982507967</v>
      </c>
      <c r="W110" s="19">
        <v>1.5222491319592639</v>
      </c>
      <c r="X110" s="19">
        <v>1.4892111573104412</v>
      </c>
      <c r="Y110" s="19">
        <v>1.4706602407273706</v>
      </c>
      <c r="Z110" s="19">
        <v>1.4893184103118782</v>
      </c>
      <c r="AA110" s="19">
        <v>1.4996631205351565</v>
      </c>
      <c r="AB110" s="19">
        <v>1.4638772038777361</v>
      </c>
      <c r="AC110" s="19">
        <v>1.5033617679770654</v>
      </c>
      <c r="AD110" s="19">
        <v>1.4444666924788823</v>
      </c>
      <c r="AE110" s="19">
        <v>1.449013142444521</v>
      </c>
      <c r="AF110" s="19">
        <v>1.4160393676448704</v>
      </c>
      <c r="AG110" s="19">
        <v>1.4265326526086981</v>
      </c>
      <c r="AH110" s="19">
        <v>1.3528428476140337</v>
      </c>
    </row>
    <row r="111" spans="1:34">
      <c r="A111" s="113">
        <v>0.49305555555555558</v>
      </c>
      <c r="B111" s="19">
        <v>2.2700437666326372</v>
      </c>
      <c r="C111" s="19">
        <v>1.6254188130808938</v>
      </c>
      <c r="D111" s="19">
        <v>1.5678692285841378</v>
      </c>
      <c r="E111" s="19">
        <v>1.559258047258639</v>
      </c>
      <c r="F111" s="19">
        <v>1.5130096985307859</v>
      </c>
      <c r="G111" s="19">
        <v>1.5123921717671314</v>
      </c>
      <c r="H111" s="19">
        <v>1.5070384398773939</v>
      </c>
      <c r="I111" s="19">
        <v>1.5096871044431708</v>
      </c>
      <c r="J111" s="19">
        <v>1.5000543945660174</v>
      </c>
      <c r="K111" s="19">
        <v>1.513191000354247</v>
      </c>
      <c r="L111" s="19">
        <v>1.5138181629553364</v>
      </c>
      <c r="M111" s="19">
        <v>1.5085087457654338</v>
      </c>
      <c r="N111" s="19">
        <v>1.4941650966732094</v>
      </c>
      <c r="O111" s="19">
        <v>1.4512653396395332</v>
      </c>
      <c r="P111" s="19">
        <v>1.5020870654554206</v>
      </c>
      <c r="Q111" s="19">
        <v>1.5081993969299015</v>
      </c>
      <c r="R111" s="19">
        <v>1.4932602383786868</v>
      </c>
      <c r="S111" s="19">
        <v>1.4784268007964667</v>
      </c>
      <c r="T111" s="19">
        <v>1.4808306283294046</v>
      </c>
      <c r="U111" s="19">
        <v>1.4802668722962458</v>
      </c>
      <c r="V111" s="19">
        <v>1.4906908523115141</v>
      </c>
      <c r="W111" s="19">
        <v>1.4959453868567871</v>
      </c>
      <c r="X111" s="19">
        <v>1.4755365214445706</v>
      </c>
      <c r="Y111" s="19">
        <v>1.4406464838634236</v>
      </c>
      <c r="Z111" s="19">
        <v>1.4615398676829383</v>
      </c>
      <c r="AA111" s="19">
        <v>1.4742593185542496</v>
      </c>
      <c r="AB111" s="19">
        <v>1.4555395796360009</v>
      </c>
      <c r="AC111" s="19">
        <v>1.4693975759786575</v>
      </c>
      <c r="AD111" s="19">
        <v>1.4248106653436934</v>
      </c>
      <c r="AE111" s="19">
        <v>1.4281838526393624</v>
      </c>
      <c r="AF111" s="19">
        <v>1.3975076285650911</v>
      </c>
      <c r="AG111" s="19">
        <v>1.4041376893904485</v>
      </c>
      <c r="AH111" s="19">
        <v>1.3383349902231165</v>
      </c>
    </row>
    <row r="112" spans="1:34">
      <c r="A112" s="113">
        <v>0.49652777777777773</v>
      </c>
      <c r="B112" s="19">
        <v>2.1964380586043122</v>
      </c>
      <c r="C112" s="19">
        <v>1.5989215324562356</v>
      </c>
      <c r="D112" s="19">
        <v>1.5288926861538805</v>
      </c>
      <c r="E112" s="19">
        <v>1.5283470964884018</v>
      </c>
      <c r="F112" s="19">
        <v>1.4854451618040816</v>
      </c>
      <c r="G112" s="19">
        <v>1.4772145305905351</v>
      </c>
      <c r="H112" s="19">
        <v>1.4852143527233983</v>
      </c>
      <c r="I112" s="19">
        <v>1.465902438131423</v>
      </c>
      <c r="J112" s="19">
        <v>1.4693900342565065</v>
      </c>
      <c r="K112" s="19">
        <v>1.5007444242293921</v>
      </c>
      <c r="L112" s="19">
        <v>1.4749987507118767</v>
      </c>
      <c r="M112" s="19">
        <v>1.4852144427409342</v>
      </c>
      <c r="N112" s="19">
        <v>1.4757584032695477</v>
      </c>
      <c r="O112" s="19">
        <v>1.4444207115789083</v>
      </c>
      <c r="P112" s="19">
        <v>1.466015310919266</v>
      </c>
      <c r="Q112" s="19">
        <v>1.470056430275323</v>
      </c>
      <c r="R112" s="19">
        <v>1.4672601838133883</v>
      </c>
      <c r="S112" s="19">
        <v>1.470861359979871</v>
      </c>
      <c r="T112" s="19">
        <v>1.4358524830255202</v>
      </c>
      <c r="U112" s="19">
        <v>1.4423199728987262</v>
      </c>
      <c r="V112" s="19">
        <v>1.4678996706413694</v>
      </c>
      <c r="W112" s="19">
        <v>1.4636843977090201</v>
      </c>
      <c r="X112" s="19">
        <v>1.4576449310796922</v>
      </c>
      <c r="Y112" s="19">
        <v>1.412597669004636</v>
      </c>
      <c r="Z112" s="19">
        <v>1.4417277241428996</v>
      </c>
      <c r="AA112" s="19">
        <v>1.4452309826339087</v>
      </c>
      <c r="AB112" s="19">
        <v>1.433921674424947</v>
      </c>
      <c r="AC112" s="19">
        <v>1.4513974734676298</v>
      </c>
      <c r="AD112" s="19">
        <v>1.4021680928980946</v>
      </c>
      <c r="AE112" s="19">
        <v>1.4151881227017371</v>
      </c>
      <c r="AF112" s="19">
        <v>1.3690236570678618</v>
      </c>
      <c r="AG112" s="19">
        <v>1.3871331525925272</v>
      </c>
      <c r="AH112" s="19">
        <v>1.3243973629100083</v>
      </c>
    </row>
    <row r="113" spans="1:34">
      <c r="A113" s="113">
        <v>0.5</v>
      </c>
      <c r="B113" s="19">
        <v>2.0876254301574173</v>
      </c>
      <c r="C113" s="19">
        <v>1.5660333575627401</v>
      </c>
      <c r="D113" s="19">
        <v>1.4892981519538677</v>
      </c>
      <c r="E113" s="19">
        <v>1.4945844616620279</v>
      </c>
      <c r="F113" s="19">
        <v>1.448273156122148</v>
      </c>
      <c r="G113" s="19">
        <v>1.4483110922874558</v>
      </c>
      <c r="H113" s="19">
        <v>1.466392433274565</v>
      </c>
      <c r="I113" s="19">
        <v>1.4472305883071355</v>
      </c>
      <c r="J113" s="19">
        <v>1.4176772623754548</v>
      </c>
      <c r="K113" s="19">
        <v>1.4839513463729657</v>
      </c>
      <c r="L113" s="19">
        <v>1.4339620552957015</v>
      </c>
      <c r="M113" s="19">
        <v>1.4744412715509958</v>
      </c>
      <c r="N113" s="19">
        <v>1.4259362521050178</v>
      </c>
      <c r="O113" s="19">
        <v>1.4516073124208029</v>
      </c>
      <c r="P113" s="19">
        <v>1.4144003375623706</v>
      </c>
      <c r="Q113" s="19">
        <v>1.4480063722803276</v>
      </c>
      <c r="R113" s="19">
        <v>1.4397129477871637</v>
      </c>
      <c r="S113" s="19">
        <v>1.4396640176549984</v>
      </c>
      <c r="T113" s="19">
        <v>1.4085260687032275</v>
      </c>
      <c r="U113" s="19">
        <v>1.4360347370842592</v>
      </c>
      <c r="V113" s="19">
        <v>1.4436041511584847</v>
      </c>
      <c r="W113" s="19">
        <v>1.4341295109429235</v>
      </c>
      <c r="X113" s="19">
        <v>1.4361025423378238</v>
      </c>
      <c r="Y113" s="19">
        <v>1.3950468446416564</v>
      </c>
      <c r="Z113" s="19">
        <v>1.4183381641678574</v>
      </c>
      <c r="AA113" s="19">
        <v>1.4161589191146136</v>
      </c>
      <c r="AB113" s="19">
        <v>1.420761438168989</v>
      </c>
      <c r="AC113" s="19">
        <v>1.4195776596906453</v>
      </c>
      <c r="AD113" s="19">
        <v>1.386068108986543</v>
      </c>
      <c r="AE113" s="19">
        <v>1.3946752513859413</v>
      </c>
      <c r="AF113" s="19">
        <v>1.3521538363981063</v>
      </c>
      <c r="AG113" s="19">
        <v>1.3702480090995024</v>
      </c>
      <c r="AH113" s="19">
        <v>1.3089968762254551</v>
      </c>
    </row>
    <row r="114" spans="1:34">
      <c r="A114" s="113">
        <v>0.50347222222222221</v>
      </c>
      <c r="B114" s="19">
        <v>2.0273007123094966</v>
      </c>
      <c r="C114" s="19">
        <v>1.5331231909115359</v>
      </c>
      <c r="D114" s="19">
        <v>1.4599767957316199</v>
      </c>
      <c r="E114" s="19">
        <v>1.4728802416192803</v>
      </c>
      <c r="F114" s="19">
        <v>1.4254746483359368</v>
      </c>
      <c r="G114" s="19">
        <v>1.4264382837400849</v>
      </c>
      <c r="H114" s="19">
        <v>1.4359437501784833</v>
      </c>
      <c r="I114" s="19">
        <v>1.4111242417709067</v>
      </c>
      <c r="J114" s="19">
        <v>1.4090187596161321</v>
      </c>
      <c r="K114" s="19">
        <v>1.4444556203487886</v>
      </c>
      <c r="L114" s="19">
        <v>1.4090461462848629</v>
      </c>
      <c r="M114" s="19">
        <v>1.4543429253380382</v>
      </c>
      <c r="N114" s="19">
        <v>1.4073343853597826</v>
      </c>
      <c r="O114" s="19">
        <v>1.4253533177025735</v>
      </c>
      <c r="P114" s="19">
        <v>1.3907125252208095</v>
      </c>
      <c r="Q114" s="19">
        <v>1.4018894122763199</v>
      </c>
      <c r="R114" s="19">
        <v>1.4220714508753622</v>
      </c>
      <c r="S114" s="19">
        <v>1.4264915099607836</v>
      </c>
      <c r="T114" s="19">
        <v>1.3785963935023031</v>
      </c>
      <c r="U114" s="19">
        <v>1.4228089786007223</v>
      </c>
      <c r="V114" s="19">
        <v>1.4153147811042424</v>
      </c>
      <c r="W114" s="19">
        <v>1.4096560393435502</v>
      </c>
      <c r="X114" s="19">
        <v>1.408356041422373</v>
      </c>
      <c r="Y114" s="19">
        <v>1.3811903315507172</v>
      </c>
      <c r="Z114" s="19">
        <v>1.3867185817003795</v>
      </c>
      <c r="AA114" s="19">
        <v>1.3878351510012423</v>
      </c>
      <c r="AB114" s="19">
        <v>1.3907080063679067</v>
      </c>
      <c r="AC114" s="19">
        <v>1.3957965101747756</v>
      </c>
      <c r="AD114" s="19">
        <v>1.3836301716685371</v>
      </c>
      <c r="AE114" s="19">
        <v>1.3669696223419532</v>
      </c>
      <c r="AF114" s="19">
        <v>1.3395469078446154</v>
      </c>
      <c r="AG114" s="19">
        <v>1.342569638613609</v>
      </c>
      <c r="AH114" s="19">
        <v>1.2985649114172781</v>
      </c>
    </row>
    <row r="115" spans="1:34">
      <c r="A115" s="113">
        <v>0.50694444444444442</v>
      </c>
      <c r="B115" s="19">
        <v>1.9455942741756931</v>
      </c>
      <c r="C115" s="19">
        <v>1.4993562010552413</v>
      </c>
      <c r="D115" s="19">
        <v>1.4316488520273283</v>
      </c>
      <c r="E115" s="19">
        <v>1.4247172251784508</v>
      </c>
      <c r="F115" s="19">
        <v>1.3983890842662448</v>
      </c>
      <c r="G115" s="19">
        <v>1.4087979498153267</v>
      </c>
      <c r="H115" s="19">
        <v>1.3818168190831466</v>
      </c>
      <c r="I115" s="19">
        <v>1.418006741881666</v>
      </c>
      <c r="J115" s="19">
        <v>1.3703061857082823</v>
      </c>
      <c r="K115" s="19">
        <v>1.4101615197965363</v>
      </c>
      <c r="L115" s="19">
        <v>1.3952716783191783</v>
      </c>
      <c r="M115" s="19">
        <v>1.4070840204515869</v>
      </c>
      <c r="N115" s="19">
        <v>1.3895736502974221</v>
      </c>
      <c r="O115" s="19">
        <v>1.3843697030490392</v>
      </c>
      <c r="P115" s="19">
        <v>1.3824164161568846</v>
      </c>
      <c r="Q115" s="19">
        <v>1.3793054646614615</v>
      </c>
      <c r="R115" s="19">
        <v>1.4186632944282289</v>
      </c>
      <c r="S115" s="19">
        <v>1.4065413780513019</v>
      </c>
      <c r="T115" s="19">
        <v>1.3713876397178517</v>
      </c>
      <c r="U115" s="19">
        <v>1.3905441315265401</v>
      </c>
      <c r="V115" s="19">
        <v>1.387510634180591</v>
      </c>
      <c r="W115" s="19">
        <v>1.3953577988953143</v>
      </c>
      <c r="X115" s="19">
        <v>1.3821135713075718</v>
      </c>
      <c r="Y115" s="19">
        <v>1.3545615063800118</v>
      </c>
      <c r="Z115" s="19">
        <v>1.3635889627951383</v>
      </c>
      <c r="AA115" s="19">
        <v>1.3581958332548685</v>
      </c>
      <c r="AB115" s="19">
        <v>1.3711334219495732</v>
      </c>
      <c r="AC115" s="19">
        <v>1.3772439116951245</v>
      </c>
      <c r="AD115" s="19">
        <v>1.3547828156289627</v>
      </c>
      <c r="AE115" s="19">
        <v>1.3494811148748058</v>
      </c>
      <c r="AF115" s="19">
        <v>1.3178880442186145</v>
      </c>
      <c r="AG115" s="19">
        <v>1.3282140687080854</v>
      </c>
      <c r="AH115" s="19">
        <v>1.2820550151236985</v>
      </c>
    </row>
    <row r="116" spans="1:34">
      <c r="A116" s="113">
        <v>0.51041666666666663</v>
      </c>
      <c r="B116" s="19">
        <v>1.8794632527579893</v>
      </c>
      <c r="C116" s="19">
        <v>1.4678245092224105</v>
      </c>
      <c r="D116" s="19">
        <v>1.4068484961162668</v>
      </c>
      <c r="E116" s="19">
        <v>1.3974813664451693</v>
      </c>
      <c r="F116" s="19">
        <v>1.3741509193558794</v>
      </c>
      <c r="G116" s="19">
        <v>1.3772329297598205</v>
      </c>
      <c r="H116" s="19">
        <v>1.3509146085220238</v>
      </c>
      <c r="I116" s="19">
        <v>1.3828101875433323</v>
      </c>
      <c r="J116" s="19">
        <v>1.3538782300217647</v>
      </c>
      <c r="K116" s="19">
        <v>1.3528347955475049</v>
      </c>
      <c r="L116" s="19">
        <v>1.3757921360132914</v>
      </c>
      <c r="M116" s="19">
        <v>1.3924526503673762</v>
      </c>
      <c r="N116" s="19">
        <v>1.3715639094152483</v>
      </c>
      <c r="O116" s="19">
        <v>1.3656790375587717</v>
      </c>
      <c r="P116" s="19">
        <v>1.3568660889487956</v>
      </c>
      <c r="Q116" s="19">
        <v>1.3273823879281967</v>
      </c>
      <c r="R116" s="19">
        <v>1.3948494912544267</v>
      </c>
      <c r="S116" s="19">
        <v>1.37485699610211</v>
      </c>
      <c r="T116" s="19">
        <v>1.3466959195534185</v>
      </c>
      <c r="U116" s="19">
        <v>1.3408334940091173</v>
      </c>
      <c r="V116" s="19">
        <v>1.3613015591332271</v>
      </c>
      <c r="W116" s="19">
        <v>1.37424425272252</v>
      </c>
      <c r="X116" s="19">
        <v>1.3534762572800765</v>
      </c>
      <c r="Y116" s="19">
        <v>1.3366821924519567</v>
      </c>
      <c r="Z116" s="19">
        <v>1.3352731201774855</v>
      </c>
      <c r="AA116" s="19">
        <v>1.3340298025717772</v>
      </c>
      <c r="AB116" s="19">
        <v>1.3456005106022271</v>
      </c>
      <c r="AC116" s="19">
        <v>1.3536543442628759</v>
      </c>
      <c r="AD116" s="19">
        <v>1.3362442798169472</v>
      </c>
      <c r="AE116" s="19">
        <v>1.3281677871929041</v>
      </c>
      <c r="AF116" s="19">
        <v>1.3057227592105245</v>
      </c>
      <c r="AG116" s="19">
        <v>1.3076137110319208</v>
      </c>
      <c r="AH116" s="19">
        <v>1.266015556248798</v>
      </c>
    </row>
    <row r="117" spans="1:34">
      <c r="A117" s="113">
        <v>0.51388888888888895</v>
      </c>
      <c r="B117" s="19">
        <v>1.814234757118188</v>
      </c>
      <c r="C117" s="19">
        <v>1.4355891269712653</v>
      </c>
      <c r="D117" s="19">
        <v>1.3820208791142303</v>
      </c>
      <c r="E117" s="19">
        <v>1.368660338765157</v>
      </c>
      <c r="F117" s="19">
        <v>1.3397655717831642</v>
      </c>
      <c r="G117" s="19">
        <v>1.3430748571719433</v>
      </c>
      <c r="H117" s="19">
        <v>1.3391074649287671</v>
      </c>
      <c r="I117" s="19">
        <v>1.3524661651908905</v>
      </c>
      <c r="J117" s="19">
        <v>1.3232608295545727</v>
      </c>
      <c r="K117" s="19">
        <v>1.3328893627835152</v>
      </c>
      <c r="L117" s="19">
        <v>1.3554469488425278</v>
      </c>
      <c r="M117" s="19">
        <v>1.3610969007214675</v>
      </c>
      <c r="N117" s="19">
        <v>1.3450167267646793</v>
      </c>
      <c r="O117" s="19">
        <v>1.3465471945839682</v>
      </c>
      <c r="P117" s="19">
        <v>1.3078409732157208</v>
      </c>
      <c r="Q117" s="19">
        <v>1.309736682759302</v>
      </c>
      <c r="R117" s="19">
        <v>1.3648051133392021</v>
      </c>
      <c r="S117" s="19">
        <v>1.3361962855279592</v>
      </c>
      <c r="T117" s="19">
        <v>1.3487653599808211</v>
      </c>
      <c r="U117" s="19">
        <v>1.3186651051929581</v>
      </c>
      <c r="V117" s="19">
        <v>1.3337202277900235</v>
      </c>
      <c r="W117" s="19">
        <v>1.3469759207817367</v>
      </c>
      <c r="X117" s="19">
        <v>1.3294533943251547</v>
      </c>
      <c r="Y117" s="19">
        <v>1.3187227263461572</v>
      </c>
      <c r="Z117" s="19">
        <v>1.3121892721784945</v>
      </c>
      <c r="AA117" s="19">
        <v>1.313450923410826</v>
      </c>
      <c r="AB117" s="19">
        <v>1.3194472803296422</v>
      </c>
      <c r="AC117" s="19">
        <v>1.3430281001837954</v>
      </c>
      <c r="AD117" s="19">
        <v>1.3088234401965337</v>
      </c>
      <c r="AE117" s="19">
        <v>1.3006662563911759</v>
      </c>
      <c r="AF117" s="19">
        <v>1.2974127368563355</v>
      </c>
      <c r="AG117" s="19">
        <v>1.2896406688273896</v>
      </c>
      <c r="AH117" s="19">
        <v>1.2505492162745142</v>
      </c>
    </row>
    <row r="118" spans="1:34">
      <c r="A118" s="113">
        <v>0.51736111111111105</v>
      </c>
      <c r="B118" s="19">
        <v>1.7515610971398652</v>
      </c>
      <c r="C118" s="19">
        <v>1.4068218427778052</v>
      </c>
      <c r="D118" s="19">
        <v>1.3480606650252089</v>
      </c>
      <c r="E118" s="19">
        <v>1.333458397808402</v>
      </c>
      <c r="F118" s="19">
        <v>1.3202713084636637</v>
      </c>
      <c r="G118" s="19">
        <v>1.3281652697529236</v>
      </c>
      <c r="H118" s="19">
        <v>1.3193758983668462</v>
      </c>
      <c r="I118" s="19">
        <v>1.3270143707696873</v>
      </c>
      <c r="J118" s="19">
        <v>1.3087910893839847</v>
      </c>
      <c r="K118" s="19">
        <v>1.2903940713645845</v>
      </c>
      <c r="L118" s="19">
        <v>1.3334839789144843</v>
      </c>
      <c r="M118" s="19">
        <v>1.3472531471606928</v>
      </c>
      <c r="N118" s="19">
        <v>1.3107746727698864</v>
      </c>
      <c r="O118" s="19">
        <v>1.3109635531188695</v>
      </c>
      <c r="P118" s="19">
        <v>1.312676242301491</v>
      </c>
      <c r="Q118" s="19">
        <v>1.2944443621172632</v>
      </c>
      <c r="R118" s="19">
        <v>1.3050427577909818</v>
      </c>
      <c r="S118" s="19">
        <v>1.3280913054264911</v>
      </c>
      <c r="T118" s="19">
        <v>1.3491580604198596</v>
      </c>
      <c r="U118" s="19">
        <v>1.292643640477912</v>
      </c>
      <c r="V118" s="19">
        <v>1.3078857231786813</v>
      </c>
      <c r="W118" s="19">
        <v>1.3228333407544808</v>
      </c>
      <c r="X118" s="19">
        <v>1.3151056015414619</v>
      </c>
      <c r="Y118" s="19">
        <v>1.2948182198919294</v>
      </c>
      <c r="Z118" s="19">
        <v>1.2959374766287164</v>
      </c>
      <c r="AA118" s="19">
        <v>1.2890724476730466</v>
      </c>
      <c r="AB118" s="19">
        <v>1.3038523525031707</v>
      </c>
      <c r="AC118" s="19">
        <v>1.3178908775849447</v>
      </c>
      <c r="AD118" s="19">
        <v>1.2887688010075251</v>
      </c>
      <c r="AE118" s="19">
        <v>1.2861671504448615</v>
      </c>
      <c r="AF118" s="19">
        <v>1.2771501230423159</v>
      </c>
      <c r="AG118" s="19">
        <v>1.2742047790467583</v>
      </c>
      <c r="AH118" s="19">
        <v>1.2364706346041625</v>
      </c>
    </row>
    <row r="119" spans="1:34">
      <c r="A119" s="113">
        <v>0.52083333333333337</v>
      </c>
      <c r="B119" s="19">
        <v>1.6777988722862081</v>
      </c>
      <c r="C119" s="19">
        <v>1.3716207332941428</v>
      </c>
      <c r="D119" s="19">
        <v>1.3184448352958724</v>
      </c>
      <c r="E119" s="19">
        <v>1.3080432224204113</v>
      </c>
      <c r="F119" s="19">
        <v>1.2943564347653118</v>
      </c>
      <c r="G119" s="19">
        <v>1.2921671276797959</v>
      </c>
      <c r="H119" s="19">
        <v>1.3060277835891838</v>
      </c>
      <c r="I119" s="19">
        <v>1.290116514377023</v>
      </c>
      <c r="J119" s="19">
        <v>1.287987924689189</v>
      </c>
      <c r="K119" s="19">
        <v>1.2734737527807873</v>
      </c>
      <c r="L119" s="19">
        <v>1.3016349247686003</v>
      </c>
      <c r="M119" s="19">
        <v>1.3230858400853696</v>
      </c>
      <c r="N119" s="19">
        <v>1.2852348437406749</v>
      </c>
      <c r="O119" s="19">
        <v>1.2981589148108428</v>
      </c>
      <c r="P119" s="19">
        <v>1.2958733749800218</v>
      </c>
      <c r="Q119" s="19">
        <v>1.2643594656637507</v>
      </c>
      <c r="R119" s="19">
        <v>1.2761120179822805</v>
      </c>
      <c r="S119" s="19">
        <v>1.2902930996001221</v>
      </c>
      <c r="T119" s="19">
        <v>1.3157266035555411</v>
      </c>
      <c r="U119" s="19">
        <v>1.2925050304902528</v>
      </c>
      <c r="V119" s="19">
        <v>1.2844242393021958</v>
      </c>
      <c r="W119" s="19">
        <v>1.2976415477118242</v>
      </c>
      <c r="X119" s="19">
        <v>1.2891796418984338</v>
      </c>
      <c r="Y119" s="19">
        <v>1.2814483003430701</v>
      </c>
      <c r="Z119" s="19">
        <v>1.2797654887919367</v>
      </c>
      <c r="AA119" s="19">
        <v>1.2698135505021577</v>
      </c>
      <c r="AB119" s="19">
        <v>1.2762467663171821</v>
      </c>
      <c r="AC119" s="19">
        <v>1.2915593357851234</v>
      </c>
      <c r="AD119" s="19">
        <v>1.2763402650290832</v>
      </c>
      <c r="AE119" s="19">
        <v>1.269403947273549</v>
      </c>
      <c r="AF119" s="19">
        <v>1.2594045900015707</v>
      </c>
      <c r="AG119" s="19">
        <v>1.2561521335478003</v>
      </c>
      <c r="AH119" s="19">
        <v>1.2204227451783645</v>
      </c>
    </row>
    <row r="120" spans="1:34">
      <c r="A120" s="113">
        <v>0.52430555555555558</v>
      </c>
      <c r="B120" s="19">
        <v>1.6088765239695193</v>
      </c>
      <c r="C120" s="19">
        <v>1.3365538167669515</v>
      </c>
      <c r="D120" s="19">
        <v>1.2946077435800789</v>
      </c>
      <c r="E120" s="19">
        <v>1.2793485228376913</v>
      </c>
      <c r="F120" s="19">
        <v>1.2659479864770127</v>
      </c>
      <c r="G120" s="19">
        <v>1.2645241583223492</v>
      </c>
      <c r="H120" s="19">
        <v>1.2868741810964297</v>
      </c>
      <c r="I120" s="19">
        <v>1.2655229513790285</v>
      </c>
      <c r="J120" s="19">
        <v>1.2638320177247135</v>
      </c>
      <c r="K120" s="19">
        <v>1.2583629481718446</v>
      </c>
      <c r="L120" s="19">
        <v>1.2778942671750193</v>
      </c>
      <c r="M120" s="19">
        <v>1.2938847555555295</v>
      </c>
      <c r="N120" s="19">
        <v>1.2769127790505403</v>
      </c>
      <c r="O120" s="19">
        <v>1.2509881976707928</v>
      </c>
      <c r="P120" s="19">
        <v>1.2691019726088428</v>
      </c>
      <c r="Q120" s="19">
        <v>1.2544268540959298</v>
      </c>
      <c r="R120" s="19">
        <v>1.2536730479764315</v>
      </c>
      <c r="S120" s="19">
        <v>1.2710184934917104</v>
      </c>
      <c r="T120" s="19">
        <v>1.2646718037262581</v>
      </c>
      <c r="U120" s="19">
        <v>1.286595444619667</v>
      </c>
      <c r="V120" s="19">
        <v>1.2613068384932893</v>
      </c>
      <c r="W120" s="19">
        <v>1.2707827755804404</v>
      </c>
      <c r="X120" s="19">
        <v>1.2702285702943077</v>
      </c>
      <c r="Y120" s="19">
        <v>1.2642769156921712</v>
      </c>
      <c r="Z120" s="19">
        <v>1.2611843603265698</v>
      </c>
      <c r="AA120" s="19">
        <v>1.2496855795807693</v>
      </c>
      <c r="AB120" s="19">
        <v>1.257399099922623</v>
      </c>
      <c r="AC120" s="19">
        <v>1.2578370013441149</v>
      </c>
      <c r="AD120" s="19">
        <v>1.2647258174624822</v>
      </c>
      <c r="AE120" s="19">
        <v>1.2488511121764734</v>
      </c>
      <c r="AF120" s="19">
        <v>1.2340848195701473</v>
      </c>
      <c r="AG120" s="19">
        <v>1.2385390489714418</v>
      </c>
      <c r="AH120" s="19">
        <v>1.2072285390977373</v>
      </c>
    </row>
    <row r="121" spans="1:34">
      <c r="A121" s="113">
        <v>0.52777777777777779</v>
      </c>
      <c r="B121" s="19">
        <v>1.556375915594205</v>
      </c>
      <c r="C121" s="19">
        <v>1.3131555253481122</v>
      </c>
      <c r="D121" s="19">
        <v>1.2683765465638266</v>
      </c>
      <c r="E121" s="19">
        <v>1.2504626636451077</v>
      </c>
      <c r="F121" s="19">
        <v>1.2394079760076457</v>
      </c>
      <c r="G121" s="19">
        <v>1.2455395336053716</v>
      </c>
      <c r="H121" s="19">
        <v>1.2583482889971773</v>
      </c>
      <c r="I121" s="19">
        <v>1.2411628415297704</v>
      </c>
      <c r="J121" s="19">
        <v>1.2337282648791863</v>
      </c>
      <c r="K121" s="19">
        <v>1.2404017330465431</v>
      </c>
      <c r="L121" s="19">
        <v>1.2553673450317595</v>
      </c>
      <c r="M121" s="19">
        <v>1.2631511909085384</v>
      </c>
      <c r="N121" s="19">
        <v>1.2617576082210307</v>
      </c>
      <c r="O121" s="19">
        <v>1.2288003118601991</v>
      </c>
      <c r="P121" s="19">
        <v>1.2501727224796046</v>
      </c>
      <c r="Q121" s="19">
        <v>1.2430824092430011</v>
      </c>
      <c r="R121" s="19">
        <v>1.2499531643341626</v>
      </c>
      <c r="S121" s="19">
        <v>1.2373962605883662</v>
      </c>
      <c r="T121" s="19">
        <v>1.2278692730272642</v>
      </c>
      <c r="U121" s="19">
        <v>1.262736865391705</v>
      </c>
      <c r="V121" s="19">
        <v>1.2399841799762661</v>
      </c>
      <c r="W121" s="19">
        <v>1.2454746960167256</v>
      </c>
      <c r="X121" s="19">
        <v>1.2455541497213014</v>
      </c>
      <c r="Y121" s="19">
        <v>1.2446630394696077</v>
      </c>
      <c r="Z121" s="19">
        <v>1.2472090555948154</v>
      </c>
      <c r="AA121" s="19">
        <v>1.2343779934406482</v>
      </c>
      <c r="AB121" s="19">
        <v>1.2324618420676132</v>
      </c>
      <c r="AC121" s="19">
        <v>1.2455348954206202</v>
      </c>
      <c r="AD121" s="19">
        <v>1.2421239955540515</v>
      </c>
      <c r="AE121" s="19">
        <v>1.230851147430351</v>
      </c>
      <c r="AF121" s="19">
        <v>1.2133383729584615</v>
      </c>
      <c r="AG121" s="19">
        <v>1.2247107230151151</v>
      </c>
      <c r="AH121" s="19">
        <v>1.1902836787571385</v>
      </c>
    </row>
    <row r="122" spans="1:34">
      <c r="A122" s="113">
        <v>0.53125</v>
      </c>
      <c r="B122" s="19">
        <v>1.4867313837699658</v>
      </c>
      <c r="C122" s="19">
        <v>1.2770783935424583</v>
      </c>
      <c r="D122" s="19">
        <v>1.2410401455038713</v>
      </c>
      <c r="E122" s="19">
        <v>1.2299298978751201</v>
      </c>
      <c r="F122" s="19">
        <v>1.2166376006825073</v>
      </c>
      <c r="G122" s="19">
        <v>1.222730193857605</v>
      </c>
      <c r="H122" s="19">
        <v>1.2357396762603574</v>
      </c>
      <c r="I122" s="19">
        <v>1.215020004377759</v>
      </c>
      <c r="J122" s="19">
        <v>1.2158679903520331</v>
      </c>
      <c r="K122" s="19">
        <v>1.2152159354414984</v>
      </c>
      <c r="L122" s="19">
        <v>1.2166937887449301</v>
      </c>
      <c r="M122" s="19">
        <v>1.2413484782307715</v>
      </c>
      <c r="N122" s="19">
        <v>1.2395055893767744</v>
      </c>
      <c r="O122" s="19">
        <v>1.218282381745728</v>
      </c>
      <c r="P122" s="19">
        <v>1.2187184773409903</v>
      </c>
      <c r="Q122" s="19">
        <v>1.2135786586373758</v>
      </c>
      <c r="R122" s="19">
        <v>1.2177748256543475</v>
      </c>
      <c r="S122" s="19">
        <v>1.2103373583430916</v>
      </c>
      <c r="T122" s="19">
        <v>1.2081712273874907</v>
      </c>
      <c r="U122" s="19">
        <v>1.2267491412965588</v>
      </c>
      <c r="V122" s="19">
        <v>1.2220335952125456</v>
      </c>
      <c r="W122" s="19">
        <v>1.2217974458814611</v>
      </c>
      <c r="X122" s="19">
        <v>1.2261397384035591</v>
      </c>
      <c r="Y122" s="19">
        <v>1.2189724723424824</v>
      </c>
      <c r="Z122" s="19">
        <v>1.2215867750716587</v>
      </c>
      <c r="AA122" s="19">
        <v>1.2125793599564718</v>
      </c>
      <c r="AB122" s="19">
        <v>1.2119151960508086</v>
      </c>
      <c r="AC122" s="19">
        <v>1.2238686905928231</v>
      </c>
      <c r="AD122" s="19">
        <v>1.2204020564323568</v>
      </c>
      <c r="AE122" s="19">
        <v>1.2159732967087187</v>
      </c>
      <c r="AF122" s="19">
        <v>1.1982461986610109</v>
      </c>
      <c r="AG122" s="19">
        <v>1.2064625683304611</v>
      </c>
      <c r="AH122" s="19">
        <v>1.175143527524785</v>
      </c>
    </row>
    <row r="123" spans="1:34">
      <c r="A123" s="113">
        <v>0.53472222222222221</v>
      </c>
      <c r="B123" s="19">
        <v>1.427994911600174</v>
      </c>
      <c r="C123" s="19">
        <v>1.2485983046861964</v>
      </c>
      <c r="D123" s="19">
        <v>1.2113751278608937</v>
      </c>
      <c r="E123" s="19">
        <v>1.2073002252866014</v>
      </c>
      <c r="F123" s="19">
        <v>1.1938059988016616</v>
      </c>
      <c r="G123" s="19">
        <v>1.201987818831822</v>
      </c>
      <c r="H123" s="19">
        <v>1.2103180020499729</v>
      </c>
      <c r="I123" s="19">
        <v>1.1974230736009221</v>
      </c>
      <c r="J123" s="19">
        <v>1.1897096936194831</v>
      </c>
      <c r="K123" s="19">
        <v>1.1982316495441747</v>
      </c>
      <c r="L123" s="19">
        <v>1.1960145176910428</v>
      </c>
      <c r="M123" s="19">
        <v>1.2185531867194743</v>
      </c>
      <c r="N123" s="19">
        <v>1.2137497051033135</v>
      </c>
      <c r="O123" s="19">
        <v>1.1796658694708451</v>
      </c>
      <c r="P123" s="19">
        <v>1.1951052868648584</v>
      </c>
      <c r="Q123" s="19">
        <v>1.1986524545888457</v>
      </c>
      <c r="R123" s="19">
        <v>1.1902654412718541</v>
      </c>
      <c r="S123" s="19">
        <v>1.2018821767552084</v>
      </c>
      <c r="T123" s="19">
        <v>1.1924788874309828</v>
      </c>
      <c r="U123" s="19">
        <v>1.1920918279720349</v>
      </c>
      <c r="V123" s="19">
        <v>1.198472592435109</v>
      </c>
      <c r="W123" s="19">
        <v>1.1967225076927264</v>
      </c>
      <c r="X123" s="19">
        <v>1.2019353013930201</v>
      </c>
      <c r="Y123" s="19">
        <v>1.2005770016064801</v>
      </c>
      <c r="Z123" s="19">
        <v>1.1936213537502567</v>
      </c>
      <c r="AA123" s="19">
        <v>1.1940059868077164</v>
      </c>
      <c r="AB123" s="19">
        <v>1.1829730154264329</v>
      </c>
      <c r="AC123" s="19">
        <v>1.2110137175706186</v>
      </c>
      <c r="AD123" s="19">
        <v>1.1945347179248225</v>
      </c>
      <c r="AE123" s="19">
        <v>1.1975316253818846</v>
      </c>
      <c r="AF123" s="19">
        <v>1.185080475933503</v>
      </c>
      <c r="AG123" s="19">
        <v>1.1856312798067166</v>
      </c>
      <c r="AH123" s="19">
        <v>1.1609338287942224</v>
      </c>
    </row>
    <row r="124" spans="1:34">
      <c r="A124" s="113">
        <v>0.53819444444444442</v>
      </c>
      <c r="B124" s="19">
        <v>1.3724917810903454</v>
      </c>
      <c r="C124" s="19">
        <v>1.2193622406788269</v>
      </c>
      <c r="D124" s="19">
        <v>1.1892380620850953</v>
      </c>
      <c r="E124" s="19">
        <v>1.1821068913678978</v>
      </c>
      <c r="F124" s="19">
        <v>1.1704907171364536</v>
      </c>
      <c r="G124" s="19">
        <v>1.1776661775341168</v>
      </c>
      <c r="H124" s="19">
        <v>1.1882943732411051</v>
      </c>
      <c r="I124" s="19">
        <v>1.1668016484719699</v>
      </c>
      <c r="J124" s="19">
        <v>1.175305709444721</v>
      </c>
      <c r="K124" s="19">
        <v>1.1744354468548759</v>
      </c>
      <c r="L124" s="19">
        <v>1.1705837223042832</v>
      </c>
      <c r="M124" s="19">
        <v>1.2003129097867611</v>
      </c>
      <c r="N124" s="19">
        <v>1.1829904879204387</v>
      </c>
      <c r="O124" s="19">
        <v>1.1759962414646732</v>
      </c>
      <c r="P124" s="19">
        <v>1.1699321798292406</v>
      </c>
      <c r="Q124" s="19">
        <v>1.1856817669830446</v>
      </c>
      <c r="R124" s="19">
        <v>1.164859050020451</v>
      </c>
      <c r="S124" s="19">
        <v>1.179677610826966</v>
      </c>
      <c r="T124" s="19">
        <v>1.1626916891216708</v>
      </c>
      <c r="U124" s="19">
        <v>1.1703866879408573</v>
      </c>
      <c r="V124" s="19">
        <v>1.1762249330854682</v>
      </c>
      <c r="W124" s="19">
        <v>1.1782408455671991</v>
      </c>
      <c r="X124" s="19">
        <v>1.1767278987287648</v>
      </c>
      <c r="Y124" s="19">
        <v>1.1793808069118061</v>
      </c>
      <c r="Z124" s="19">
        <v>1.1763678679893497</v>
      </c>
      <c r="AA124" s="19">
        <v>1.1762802643113781</v>
      </c>
      <c r="AB124" s="19">
        <v>1.1618004329583216</v>
      </c>
      <c r="AC124" s="19">
        <v>1.1852450252654367</v>
      </c>
      <c r="AD124" s="19">
        <v>1.1759139556625966</v>
      </c>
      <c r="AE124" s="19">
        <v>1.1763135968043494</v>
      </c>
      <c r="AF124" s="19">
        <v>1.161974174903295</v>
      </c>
      <c r="AG124" s="19">
        <v>1.1711345586405426</v>
      </c>
      <c r="AH124" s="19">
        <v>1.1441864224459986</v>
      </c>
    </row>
    <row r="125" spans="1:34">
      <c r="A125" s="113">
        <v>0.54166666666666663</v>
      </c>
      <c r="B125" s="19">
        <v>1.3126069344340767</v>
      </c>
      <c r="C125" s="19">
        <v>1.1739552870506087</v>
      </c>
      <c r="D125" s="19">
        <v>1.161659444158833</v>
      </c>
      <c r="E125" s="19">
        <v>1.1563169355861522</v>
      </c>
      <c r="F125" s="19">
        <v>1.1467694578806504</v>
      </c>
      <c r="G125" s="19">
        <v>1.1552001198493964</v>
      </c>
      <c r="H125" s="19">
        <v>1.1607708649021824</v>
      </c>
      <c r="I125" s="19">
        <v>1.1479613921601568</v>
      </c>
      <c r="J125" s="19">
        <v>1.1543272429611793</v>
      </c>
      <c r="K125" s="19">
        <v>1.1464222197325813</v>
      </c>
      <c r="L125" s="19">
        <v>1.147983972056736</v>
      </c>
      <c r="M125" s="19">
        <v>1.1758752435948654</v>
      </c>
      <c r="N125" s="19">
        <v>1.1531805731666611</v>
      </c>
      <c r="O125" s="19">
        <v>1.1480069032679987</v>
      </c>
      <c r="P125" s="19">
        <v>1.1486686963860386</v>
      </c>
      <c r="Q125" s="19">
        <v>1.1590938694841806</v>
      </c>
      <c r="R125" s="19">
        <v>1.1620214899419783</v>
      </c>
      <c r="S125" s="19">
        <v>1.1528576737883749</v>
      </c>
      <c r="T125" s="19">
        <v>1.1429885259566115</v>
      </c>
      <c r="U125" s="19">
        <v>1.1566595657400043</v>
      </c>
      <c r="V125" s="19">
        <v>1.1497189933803384</v>
      </c>
      <c r="W125" s="19">
        <v>1.1557598473263089</v>
      </c>
      <c r="X125" s="19">
        <v>1.1571040139446078</v>
      </c>
      <c r="Y125" s="19">
        <v>1.1493907704106867</v>
      </c>
      <c r="Z125" s="19">
        <v>1.1609394369976471</v>
      </c>
      <c r="AA125" s="19">
        <v>1.1498202420455992</v>
      </c>
      <c r="AB125" s="19">
        <v>1.1442458330619729</v>
      </c>
      <c r="AC125" s="19">
        <v>1.1573106390355714</v>
      </c>
      <c r="AD125" s="19">
        <v>1.1605312812664728</v>
      </c>
      <c r="AE125" s="19">
        <v>1.1518226796286202</v>
      </c>
      <c r="AF125" s="19">
        <v>1.1461390355171841</v>
      </c>
      <c r="AG125" s="19">
        <v>1.1506908109493659</v>
      </c>
      <c r="AH125" s="19">
        <v>1.1270796060001218</v>
      </c>
    </row>
    <row r="126" spans="1:34">
      <c r="A126" s="113">
        <v>0.54513888888888895</v>
      </c>
      <c r="B126" s="19">
        <v>1.2617634279865966</v>
      </c>
      <c r="C126" s="19">
        <v>1.1455168441562082</v>
      </c>
      <c r="D126" s="19">
        <v>1.1357741430355706</v>
      </c>
      <c r="E126" s="19">
        <v>1.13165980636539</v>
      </c>
      <c r="F126" s="19">
        <v>1.1229599828094525</v>
      </c>
      <c r="G126" s="19">
        <v>1.1292813962431973</v>
      </c>
      <c r="H126" s="19">
        <v>1.1323875658056306</v>
      </c>
      <c r="I126" s="19">
        <v>1.1315677383898961</v>
      </c>
      <c r="J126" s="19">
        <v>1.1223024386862761</v>
      </c>
      <c r="K126" s="19">
        <v>1.1202468176639699</v>
      </c>
      <c r="L126" s="19">
        <v>1.1267520677436411</v>
      </c>
      <c r="M126" s="19">
        <v>1.1532054909061</v>
      </c>
      <c r="N126" s="19">
        <v>1.1319227539219319</v>
      </c>
      <c r="O126" s="19">
        <v>1.1267365612998383</v>
      </c>
      <c r="P126" s="19">
        <v>1.129019604104569</v>
      </c>
      <c r="Q126" s="19">
        <v>1.134648614306677</v>
      </c>
      <c r="R126" s="19">
        <v>1.1304863805966736</v>
      </c>
      <c r="S126" s="19">
        <v>1.1449370805817256</v>
      </c>
      <c r="T126" s="19">
        <v>1.1195728000516689</v>
      </c>
      <c r="U126" s="19">
        <v>1.1312113841669373</v>
      </c>
      <c r="V126" s="19">
        <v>1.1271849940243865</v>
      </c>
      <c r="W126" s="19">
        <v>1.1316296074903427</v>
      </c>
      <c r="X126" s="19">
        <v>1.1338162182288714</v>
      </c>
      <c r="Y126" s="19">
        <v>1.1303207194828369</v>
      </c>
      <c r="Z126" s="19">
        <v>1.1370775942342477</v>
      </c>
      <c r="AA126" s="19">
        <v>1.131281184762609</v>
      </c>
      <c r="AB126" s="19">
        <v>1.1226456003791481</v>
      </c>
      <c r="AC126" s="19">
        <v>1.1295682353769767</v>
      </c>
      <c r="AD126" s="19">
        <v>1.1430802575092127</v>
      </c>
      <c r="AE126" s="19">
        <v>1.1320903906941602</v>
      </c>
      <c r="AF126" s="19">
        <v>1.125927060225109</v>
      </c>
      <c r="AG126" s="19">
        <v>1.1318834282288461</v>
      </c>
      <c r="AH126" s="19">
        <v>1.1109872595327295</v>
      </c>
    </row>
    <row r="127" spans="1:34">
      <c r="A127" s="113">
        <v>0.54861111111111105</v>
      </c>
      <c r="B127" s="19">
        <v>1.2053428273371689</v>
      </c>
      <c r="C127" s="19">
        <v>1.1205309631671501</v>
      </c>
      <c r="D127" s="19">
        <v>1.1085143347060114</v>
      </c>
      <c r="E127" s="19">
        <v>1.1063687025230462</v>
      </c>
      <c r="F127" s="19">
        <v>1.1008023250958909</v>
      </c>
      <c r="G127" s="19">
        <v>1.1033484336952566</v>
      </c>
      <c r="H127" s="19">
        <v>1.1075819559805871</v>
      </c>
      <c r="I127" s="19">
        <v>1.1099108512593945</v>
      </c>
      <c r="J127" s="19">
        <v>1.0966661720958144</v>
      </c>
      <c r="K127" s="19">
        <v>1.1025368543101954</v>
      </c>
      <c r="L127" s="19">
        <v>1.1037892957316053</v>
      </c>
      <c r="M127" s="19">
        <v>1.1243503567124626</v>
      </c>
      <c r="N127" s="19">
        <v>1.1043647096437215</v>
      </c>
      <c r="O127" s="19">
        <v>1.1074491198016889</v>
      </c>
      <c r="P127" s="19">
        <v>1.1076672822786189</v>
      </c>
      <c r="Q127" s="19">
        <v>1.1090565014771099</v>
      </c>
      <c r="R127" s="19">
        <v>1.1093657512297175</v>
      </c>
      <c r="S127" s="19">
        <v>1.1127579095630744</v>
      </c>
      <c r="T127" s="19">
        <v>1.1066165487773776</v>
      </c>
      <c r="U127" s="19">
        <v>1.1041057155908729</v>
      </c>
      <c r="V127" s="19">
        <v>1.1034387975723425</v>
      </c>
      <c r="W127" s="19">
        <v>1.1087891244135566</v>
      </c>
      <c r="X127" s="19">
        <v>1.1082347025523602</v>
      </c>
      <c r="Y127" s="19">
        <v>1.1075005117378507</v>
      </c>
      <c r="Z127" s="19">
        <v>1.113457568985126</v>
      </c>
      <c r="AA127" s="19">
        <v>1.1100926111270026</v>
      </c>
      <c r="AB127" s="19">
        <v>1.1035584757083787</v>
      </c>
      <c r="AC127" s="19">
        <v>1.1076887181293307</v>
      </c>
      <c r="AD127" s="19">
        <v>1.1176563895107452</v>
      </c>
      <c r="AE127" s="19">
        <v>1.1131945161247474</v>
      </c>
      <c r="AF127" s="19">
        <v>1.1077625921403853</v>
      </c>
      <c r="AG127" s="19">
        <v>1.1073531520029383</v>
      </c>
      <c r="AH127" s="19">
        <v>1.0945405562047035</v>
      </c>
    </row>
    <row r="128" spans="1:34">
      <c r="A128" s="113">
        <v>0.55208333333333337</v>
      </c>
      <c r="B128" s="19">
        <v>1.1546139046279682</v>
      </c>
      <c r="C128" s="19">
        <v>1.0909904231090322</v>
      </c>
      <c r="D128" s="19">
        <v>1.0805364507926638</v>
      </c>
      <c r="E128" s="19">
        <v>1.0799898977063513</v>
      </c>
      <c r="F128" s="19">
        <v>1.0759042727807211</v>
      </c>
      <c r="G128" s="19">
        <v>1.0792292077396255</v>
      </c>
      <c r="H128" s="19">
        <v>1.0807326863484463</v>
      </c>
      <c r="I128" s="19">
        <v>1.0815282591503363</v>
      </c>
      <c r="J128" s="19">
        <v>1.0797985344448287</v>
      </c>
      <c r="K128" s="19">
        <v>1.075812832789723</v>
      </c>
      <c r="L128" s="19">
        <v>1.075612639308374</v>
      </c>
      <c r="M128" s="19">
        <v>1.0961312986366569</v>
      </c>
      <c r="N128" s="19">
        <v>1.0800877745622941</v>
      </c>
      <c r="O128" s="19">
        <v>1.0760951063556541</v>
      </c>
      <c r="P128" s="19">
        <v>1.0845247031850473</v>
      </c>
      <c r="Q128" s="19">
        <v>1.0813792883919533</v>
      </c>
      <c r="R128" s="19">
        <v>1.0837602798802703</v>
      </c>
      <c r="S128" s="19">
        <v>1.0842448766517609</v>
      </c>
      <c r="T128" s="19">
        <v>1.0840818330568314</v>
      </c>
      <c r="U128" s="19">
        <v>1.0831518891919487</v>
      </c>
      <c r="V128" s="19">
        <v>1.079536756110177</v>
      </c>
      <c r="W128" s="19">
        <v>1.0817228107204913</v>
      </c>
      <c r="X128" s="19">
        <v>1.0836855613071872</v>
      </c>
      <c r="Y128" s="19">
        <v>1.0851739144420904</v>
      </c>
      <c r="Z128" s="19">
        <v>1.0865956652215623</v>
      </c>
      <c r="AA128" s="19">
        <v>1.0860489525546795</v>
      </c>
      <c r="AB128" s="19">
        <v>1.0781126339744289</v>
      </c>
      <c r="AC128" s="19">
        <v>1.0889054899474071</v>
      </c>
      <c r="AD128" s="19">
        <v>1.0940785276094289</v>
      </c>
      <c r="AE128" s="19">
        <v>1.088733002419447</v>
      </c>
      <c r="AF128" s="19">
        <v>1.08534823950482</v>
      </c>
      <c r="AG128" s="19">
        <v>1.0845661111433773</v>
      </c>
      <c r="AH128" s="19">
        <v>1.0743251853437441</v>
      </c>
    </row>
    <row r="129" spans="1:34">
      <c r="A129" s="113">
        <v>0.55555555555555558</v>
      </c>
      <c r="B129" s="19">
        <v>1.0946976282441474</v>
      </c>
      <c r="C129" s="19">
        <v>1.0545365728179323</v>
      </c>
      <c r="D129" s="19">
        <v>1.0466710654465798</v>
      </c>
      <c r="E129" s="19">
        <v>1.0446806267367694</v>
      </c>
      <c r="F129" s="19">
        <v>1.0457097309107024</v>
      </c>
      <c r="G129" s="19">
        <v>1.0446236319734132</v>
      </c>
      <c r="H129" s="19">
        <v>1.0450064006871778</v>
      </c>
      <c r="I129" s="19">
        <v>1.0455057731845234</v>
      </c>
      <c r="J129" s="19">
        <v>1.0462028384070736</v>
      </c>
      <c r="K129" s="19">
        <v>1.0462092300310424</v>
      </c>
      <c r="L129" s="19">
        <v>1.0462789661911061</v>
      </c>
      <c r="M129" s="19">
        <v>1.0446272252038096</v>
      </c>
      <c r="N129" s="19">
        <v>1.0464321554146161</v>
      </c>
      <c r="O129" s="19">
        <v>1.0457079180162498</v>
      </c>
      <c r="P129" s="19">
        <v>1.0466990376984753</v>
      </c>
      <c r="Q129" s="19">
        <v>1.0488171274518716</v>
      </c>
      <c r="R129" s="19">
        <v>1.0488416117244115</v>
      </c>
      <c r="S129" s="19">
        <v>1.0473623928368416</v>
      </c>
      <c r="T129" s="19">
        <v>1.0506011115928249</v>
      </c>
      <c r="U129" s="19">
        <v>1.0481160521513677</v>
      </c>
      <c r="V129" s="19">
        <v>1.048172865756809</v>
      </c>
      <c r="W129" s="19">
        <v>1.0493772348892787</v>
      </c>
      <c r="X129" s="19">
        <v>1.0517712064351654</v>
      </c>
      <c r="Y129" s="19">
        <v>1.0506575193238121</v>
      </c>
      <c r="Z129" s="19">
        <v>1.0533367000460356</v>
      </c>
      <c r="AA129" s="19">
        <v>1.0544128005826781</v>
      </c>
      <c r="AB129" s="19">
        <v>1.05210411299942</v>
      </c>
      <c r="AC129" s="19">
        <v>1.0530037180027385</v>
      </c>
      <c r="AD129" s="19">
        <v>1.0565227007446443</v>
      </c>
      <c r="AE129" s="19">
        <v>1.0581189725316023</v>
      </c>
      <c r="AF129" s="19">
        <v>1.0547746872870269</v>
      </c>
      <c r="AG129" s="19">
        <v>1.0565007207891153</v>
      </c>
      <c r="AH129" s="19">
        <v>1.0488798893331834</v>
      </c>
    </row>
    <row r="130" spans="1:34">
      <c r="A130" s="113">
        <v>0.55902777777777779</v>
      </c>
      <c r="B130" s="19">
        <v>1.0876462981968262</v>
      </c>
      <c r="C130" s="19">
        <v>1.0515082487584599</v>
      </c>
      <c r="D130" s="19">
        <v>1.0445587521364672</v>
      </c>
      <c r="E130" s="19">
        <v>1.0427956862258285</v>
      </c>
      <c r="F130" s="19">
        <v>1.0447173002250791</v>
      </c>
      <c r="G130" s="19">
        <v>1.0435747545436482</v>
      </c>
      <c r="H130" s="19">
        <v>1.0440299285361117</v>
      </c>
      <c r="I130" s="19">
        <v>1.0449869300347712</v>
      </c>
      <c r="J130" s="19">
        <v>1.0456628832125254</v>
      </c>
      <c r="K130" s="19">
        <v>1.0450877886905001</v>
      </c>
      <c r="L130" s="19">
        <v>1.045784409612194</v>
      </c>
      <c r="M130" s="19">
        <v>1.0442598261171454</v>
      </c>
      <c r="N130" s="19">
        <v>1.0459447099065506</v>
      </c>
      <c r="O130" s="19">
        <v>1.0453872748553228</v>
      </c>
      <c r="P130" s="19">
        <v>1.0460802529615427</v>
      </c>
      <c r="Q130" s="19">
        <v>1.0481952660402676</v>
      </c>
      <c r="R130" s="19">
        <v>1.0482596849278862</v>
      </c>
      <c r="S130" s="19">
        <v>1.0474929127628843</v>
      </c>
      <c r="T130" s="19">
        <v>1.049890639404883</v>
      </c>
      <c r="U130" s="19">
        <v>1.0479297290277754</v>
      </c>
      <c r="V130" s="19">
        <v>1.0479673379791816</v>
      </c>
      <c r="W130" s="19">
        <v>1.0492906392141894</v>
      </c>
      <c r="X130" s="19">
        <v>1.0516961711461243</v>
      </c>
      <c r="Y130" s="19">
        <v>1.0506303945058892</v>
      </c>
      <c r="Z130" s="19">
        <v>1.0532249358313395</v>
      </c>
      <c r="AA130" s="19">
        <v>1.054373618061891</v>
      </c>
      <c r="AB130" s="19">
        <v>1.05210411299942</v>
      </c>
      <c r="AC130" s="19">
        <v>1.0530019233181527</v>
      </c>
      <c r="AD130" s="19">
        <v>1.0565018590529645</v>
      </c>
      <c r="AE130" s="19">
        <v>1.0581033672581974</v>
      </c>
      <c r="AF130" s="19">
        <v>1.0547746872870269</v>
      </c>
      <c r="AG130" s="19">
        <v>1.0565007207891153</v>
      </c>
      <c r="AH130" s="19">
        <v>1.0488798893331834</v>
      </c>
    </row>
    <row r="131" spans="1:34">
      <c r="A131" s="113">
        <v>0.5625</v>
      </c>
      <c r="B131" s="19">
        <v>1</v>
      </c>
      <c r="C131" s="19">
        <v>1</v>
      </c>
      <c r="D131" s="19">
        <v>1</v>
      </c>
      <c r="E131" s="19">
        <v>1</v>
      </c>
      <c r="F131" s="19">
        <v>1</v>
      </c>
      <c r="G131" s="19">
        <v>1</v>
      </c>
      <c r="H131" s="19">
        <v>1</v>
      </c>
      <c r="I131" s="19">
        <v>1</v>
      </c>
      <c r="J131" s="19">
        <v>1</v>
      </c>
      <c r="K131" s="19">
        <v>1</v>
      </c>
      <c r="L131" s="19">
        <v>1</v>
      </c>
      <c r="M131" s="19">
        <v>1</v>
      </c>
      <c r="N131" s="19">
        <v>1</v>
      </c>
      <c r="O131" s="19">
        <v>1</v>
      </c>
      <c r="P131" s="19">
        <v>1</v>
      </c>
      <c r="Q131" s="19">
        <v>1</v>
      </c>
      <c r="R131" s="19">
        <v>1</v>
      </c>
      <c r="S131" s="19">
        <v>1</v>
      </c>
      <c r="T131" s="19">
        <v>1</v>
      </c>
      <c r="U131" s="19">
        <v>1</v>
      </c>
      <c r="V131" s="19">
        <v>1</v>
      </c>
      <c r="W131" s="19">
        <v>1</v>
      </c>
      <c r="X131" s="19">
        <v>1</v>
      </c>
      <c r="Y131" s="19">
        <v>1</v>
      </c>
      <c r="Z131" s="19">
        <v>1</v>
      </c>
      <c r="AA131" s="19">
        <v>1</v>
      </c>
      <c r="AB131" s="19">
        <v>1</v>
      </c>
      <c r="AC131" s="19">
        <v>1</v>
      </c>
      <c r="AD131" s="19">
        <v>1</v>
      </c>
      <c r="AE131" s="19">
        <v>1</v>
      </c>
      <c r="AF131" s="19">
        <v>1</v>
      </c>
      <c r="AG131" s="19">
        <v>1</v>
      </c>
      <c r="AH131" s="19">
        <v>1</v>
      </c>
    </row>
  </sheetData>
  <phoneticPr fontId="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9"/>
  <dimension ref="A1:N682"/>
  <sheetViews>
    <sheetView workbookViewId="0">
      <pane ySplit="1" topLeftCell="A2" activePane="bottomLeft" state="frozen"/>
      <selection activeCell="N20" sqref="N20"/>
      <selection pane="bottomLeft" activeCell="F12" sqref="F12"/>
    </sheetView>
  </sheetViews>
  <sheetFormatPr baseColWidth="10" defaultColWidth="11.5" defaultRowHeight="15"/>
  <cols>
    <col min="1" max="2" width="11.5" style="24"/>
    <col min="3" max="3" width="10.83203125" style="24"/>
    <col min="4" max="4" width="10.83203125" style="199" customWidth="1"/>
    <col min="5" max="16384" width="11.5" style="209"/>
  </cols>
  <sheetData>
    <row r="1" spans="1:14">
      <c r="A1" s="213" t="s">
        <v>11</v>
      </c>
      <c r="B1" s="213" t="s">
        <v>2</v>
      </c>
      <c r="C1" s="213" t="s">
        <v>5788</v>
      </c>
      <c r="D1" s="203"/>
      <c r="F1" s="210" t="s">
        <v>1628</v>
      </c>
    </row>
    <row r="2" spans="1:14">
      <c r="A2" s="213">
        <v>2330</v>
      </c>
      <c r="B2" s="213" t="s">
        <v>328</v>
      </c>
      <c r="C2" s="214">
        <v>44449</v>
      </c>
      <c r="D2" s="211"/>
      <c r="F2" s="209" t="s">
        <v>1672</v>
      </c>
      <c r="L2" s="212"/>
      <c r="M2" s="212"/>
      <c r="N2" s="212"/>
    </row>
    <row r="3" spans="1:14">
      <c r="A3" s="213">
        <v>2375</v>
      </c>
      <c r="B3" s="213" t="s">
        <v>1103</v>
      </c>
      <c r="C3" s="214">
        <v>44434</v>
      </c>
      <c r="D3" s="211"/>
      <c r="L3" s="212"/>
      <c r="M3" s="212"/>
      <c r="N3" s="212"/>
    </row>
    <row r="4" spans="1:14">
      <c r="A4" s="213">
        <v>2106</v>
      </c>
      <c r="B4" s="213" t="s">
        <v>290</v>
      </c>
      <c r="C4" s="214">
        <v>44428</v>
      </c>
      <c r="D4" s="211"/>
      <c r="F4" s="209" t="s">
        <v>1626</v>
      </c>
      <c r="G4" s="209" t="s">
        <v>1627</v>
      </c>
      <c r="H4" s="209" t="s">
        <v>1623</v>
      </c>
      <c r="I4" s="209" t="s">
        <v>1624</v>
      </c>
      <c r="L4" s="212"/>
      <c r="M4" s="212"/>
      <c r="N4" s="212"/>
    </row>
    <row r="5" spans="1:14">
      <c r="A5" s="213">
        <v>5243</v>
      </c>
      <c r="B5" s="213" t="s">
        <v>1073</v>
      </c>
      <c r="C5" s="214">
        <v>44427</v>
      </c>
      <c r="D5" s="211"/>
      <c r="L5" s="212"/>
      <c r="M5" s="212"/>
      <c r="N5" s="212"/>
    </row>
    <row r="6" spans="1:14">
      <c r="A6" s="213">
        <v>2377</v>
      </c>
      <c r="B6" s="213" t="s">
        <v>362</v>
      </c>
      <c r="C6" s="214">
        <v>44425</v>
      </c>
      <c r="D6" s="211"/>
      <c r="L6" s="212"/>
      <c r="M6" s="212"/>
      <c r="N6" s="212"/>
    </row>
    <row r="7" spans="1:14">
      <c r="A7" s="213">
        <v>3049</v>
      </c>
      <c r="B7" s="213" t="s">
        <v>620</v>
      </c>
      <c r="C7" s="214">
        <v>44421</v>
      </c>
      <c r="D7" s="211"/>
      <c r="L7" s="212"/>
      <c r="M7" s="212"/>
      <c r="N7" s="212"/>
    </row>
    <row r="8" spans="1:14">
      <c r="A8" s="213">
        <v>1537</v>
      </c>
      <c r="B8" s="213" t="s">
        <v>152</v>
      </c>
      <c r="C8" s="214">
        <v>44414</v>
      </c>
      <c r="D8" s="211"/>
      <c r="L8" s="212"/>
      <c r="M8" s="212"/>
      <c r="N8" s="212"/>
    </row>
    <row r="9" spans="1:14">
      <c r="A9" s="213">
        <v>8928</v>
      </c>
      <c r="B9" s="213" t="s">
        <v>4353</v>
      </c>
      <c r="C9" s="214">
        <v>44414</v>
      </c>
      <c r="D9" s="211"/>
      <c r="L9" s="212"/>
      <c r="M9" s="212"/>
      <c r="N9" s="212"/>
    </row>
    <row r="10" spans="1:14">
      <c r="A10" s="213">
        <v>1735</v>
      </c>
      <c r="B10" s="213" t="s">
        <v>218</v>
      </c>
      <c r="C10" s="214">
        <v>44413</v>
      </c>
      <c r="D10" s="211"/>
      <c r="L10" s="212"/>
      <c r="M10" s="212"/>
      <c r="N10" s="212"/>
    </row>
    <row r="11" spans="1:14">
      <c r="A11" s="213">
        <v>8150</v>
      </c>
      <c r="B11" s="213" t="s">
        <v>1479</v>
      </c>
      <c r="C11" s="214">
        <v>44410</v>
      </c>
      <c r="D11" s="211"/>
      <c r="L11" s="212"/>
      <c r="M11" s="212"/>
      <c r="N11" s="212"/>
    </row>
    <row r="12" spans="1:14">
      <c r="A12" s="213">
        <v>1102</v>
      </c>
      <c r="B12" s="213" t="s">
        <v>22</v>
      </c>
      <c r="C12" s="214">
        <v>44407</v>
      </c>
      <c r="D12" s="211"/>
      <c r="L12" s="212"/>
      <c r="M12" s="212"/>
      <c r="N12" s="212"/>
    </row>
    <row r="13" spans="1:14">
      <c r="A13" s="213">
        <v>1256</v>
      </c>
      <c r="B13" s="213" t="s">
        <v>47</v>
      </c>
      <c r="C13" s="214">
        <v>44407</v>
      </c>
      <c r="D13" s="211"/>
      <c r="L13" s="212"/>
      <c r="M13" s="212"/>
      <c r="N13" s="212"/>
    </row>
    <row r="14" spans="1:14">
      <c r="A14" s="213">
        <v>1440</v>
      </c>
      <c r="B14" s="213" t="s">
        <v>94</v>
      </c>
      <c r="C14" s="214">
        <v>44407</v>
      </c>
      <c r="D14" s="211"/>
      <c r="L14" s="212"/>
      <c r="M14" s="212"/>
      <c r="N14" s="212"/>
    </row>
    <row r="15" spans="1:14">
      <c r="A15" s="213">
        <v>2456</v>
      </c>
      <c r="B15" s="213" t="s">
        <v>417</v>
      </c>
      <c r="C15" s="214">
        <v>44407</v>
      </c>
      <c r="D15" s="211"/>
      <c r="L15" s="212"/>
      <c r="M15" s="212"/>
      <c r="N15" s="212"/>
    </row>
    <row r="16" spans="1:14">
      <c r="A16" s="213">
        <v>2537</v>
      </c>
      <c r="B16" s="213" t="s">
        <v>470</v>
      </c>
      <c r="C16" s="214">
        <v>44407</v>
      </c>
      <c r="D16" s="211"/>
      <c r="L16" s="212"/>
      <c r="M16" s="212"/>
      <c r="N16" s="212"/>
    </row>
    <row r="17" spans="1:14">
      <c r="A17" s="213">
        <v>3062</v>
      </c>
      <c r="B17" s="213" t="s">
        <v>631</v>
      </c>
      <c r="C17" s="214">
        <v>44407</v>
      </c>
      <c r="D17" s="204"/>
      <c r="L17" s="212"/>
      <c r="M17" s="212"/>
      <c r="N17" s="212"/>
    </row>
    <row r="18" spans="1:14">
      <c r="A18" s="213">
        <v>3712</v>
      </c>
      <c r="B18" s="213" t="s">
        <v>5755</v>
      </c>
      <c r="C18" s="214">
        <v>44407</v>
      </c>
      <c r="D18" s="204"/>
      <c r="L18" s="212"/>
      <c r="M18" s="212"/>
      <c r="N18" s="212"/>
    </row>
    <row r="19" spans="1:14">
      <c r="A19" s="213">
        <v>5871</v>
      </c>
      <c r="B19" s="213" t="s">
        <v>1187</v>
      </c>
      <c r="C19" s="214">
        <v>44407</v>
      </c>
      <c r="D19" s="211"/>
      <c r="L19" s="212"/>
      <c r="M19" s="212"/>
      <c r="N19" s="212"/>
    </row>
    <row r="20" spans="1:14">
      <c r="A20" s="213">
        <v>8081</v>
      </c>
      <c r="B20" s="213" t="s">
        <v>1455</v>
      </c>
      <c r="C20" s="214">
        <v>44407</v>
      </c>
      <c r="D20" s="211"/>
      <c r="L20" s="212"/>
      <c r="M20" s="212"/>
      <c r="N20" s="212"/>
    </row>
    <row r="21" spans="1:14">
      <c r="A21" s="213">
        <v>2643</v>
      </c>
      <c r="B21" s="213" t="s">
        <v>505</v>
      </c>
      <c r="C21" s="214">
        <v>44407</v>
      </c>
      <c r="D21" s="211"/>
      <c r="L21" s="212"/>
      <c r="M21" s="212"/>
      <c r="N21" s="212"/>
    </row>
    <row r="22" spans="1:14">
      <c r="A22" s="213">
        <v>6210</v>
      </c>
      <c r="B22" s="213" t="s">
        <v>1295</v>
      </c>
      <c r="C22" s="214">
        <v>44407</v>
      </c>
      <c r="D22" s="211"/>
      <c r="L22" s="212"/>
      <c r="M22" s="212"/>
      <c r="N22" s="212"/>
    </row>
    <row r="23" spans="1:14">
      <c r="A23" s="213">
        <v>6263</v>
      </c>
      <c r="B23" s="213" t="s">
        <v>1336</v>
      </c>
      <c r="C23" s="214">
        <v>44407</v>
      </c>
      <c r="D23" s="211"/>
      <c r="L23" s="212"/>
      <c r="M23" s="212"/>
      <c r="N23" s="212"/>
    </row>
    <row r="24" spans="1:14">
      <c r="A24" s="213">
        <v>6509</v>
      </c>
      <c r="B24" s="213" t="s">
        <v>1400</v>
      </c>
      <c r="C24" s="214">
        <v>44407</v>
      </c>
      <c r="D24" s="211"/>
      <c r="L24" s="212"/>
      <c r="M24" s="212"/>
      <c r="N24" s="212"/>
    </row>
    <row r="25" spans="1:14">
      <c r="A25" s="213">
        <v>1536</v>
      </c>
      <c r="B25" s="213" t="s">
        <v>151</v>
      </c>
      <c r="C25" s="214">
        <v>44406</v>
      </c>
      <c r="D25" s="211"/>
      <c r="L25" s="212"/>
      <c r="M25" s="212"/>
      <c r="N25" s="212"/>
    </row>
    <row r="26" spans="1:14">
      <c r="A26" s="213">
        <v>1618</v>
      </c>
      <c r="B26" s="213" t="s">
        <v>189</v>
      </c>
      <c r="C26" s="214">
        <v>44406</v>
      </c>
      <c r="D26" s="211"/>
      <c r="L26" s="212"/>
      <c r="M26" s="212"/>
      <c r="N26" s="212"/>
    </row>
    <row r="27" spans="1:14">
      <c r="A27" s="213">
        <v>2415</v>
      </c>
      <c r="B27" s="213" t="s">
        <v>386</v>
      </c>
      <c r="C27" s="214">
        <v>44406</v>
      </c>
      <c r="D27" s="211"/>
      <c r="L27" s="212"/>
      <c r="M27" s="212"/>
      <c r="N27" s="212"/>
    </row>
    <row r="28" spans="1:14">
      <c r="A28" s="213">
        <v>3006</v>
      </c>
      <c r="B28" s="213" t="s">
        <v>582</v>
      </c>
      <c r="C28" s="214">
        <v>44406</v>
      </c>
      <c r="D28" s="211"/>
      <c r="L28" s="212"/>
      <c r="M28" s="212"/>
      <c r="N28" s="212"/>
    </row>
    <row r="29" spans="1:14">
      <c r="A29" s="213">
        <v>3019</v>
      </c>
      <c r="B29" s="213" t="s">
        <v>592</v>
      </c>
      <c r="C29" s="214">
        <v>44406</v>
      </c>
      <c r="D29" s="211"/>
      <c r="L29" s="212"/>
      <c r="M29" s="212"/>
      <c r="N29" s="212"/>
    </row>
    <row r="30" spans="1:14">
      <c r="A30" s="213">
        <v>4557</v>
      </c>
      <c r="B30" s="213" t="s">
        <v>975</v>
      </c>
      <c r="C30" s="214">
        <v>44406</v>
      </c>
      <c r="D30" s="211"/>
      <c r="L30" s="212"/>
      <c r="M30" s="212"/>
      <c r="N30" s="212"/>
    </row>
    <row r="31" spans="1:14">
      <c r="A31" s="213">
        <v>4906</v>
      </c>
      <c r="B31" s="213" t="s">
        <v>1008</v>
      </c>
      <c r="C31" s="214">
        <v>44406</v>
      </c>
      <c r="D31" s="211"/>
      <c r="L31" s="212"/>
      <c r="M31" s="212"/>
      <c r="N31" s="212"/>
    </row>
    <row r="32" spans="1:14">
      <c r="A32" s="213">
        <v>6201</v>
      </c>
      <c r="B32" s="213" t="s">
        <v>1286</v>
      </c>
      <c r="C32" s="214">
        <v>44406</v>
      </c>
      <c r="D32" s="211"/>
      <c r="L32" s="212"/>
      <c r="M32" s="212"/>
      <c r="N32" s="212"/>
    </row>
    <row r="33" spans="1:14">
      <c r="A33" s="213">
        <v>6641</v>
      </c>
      <c r="B33" s="213" t="s">
        <v>5797</v>
      </c>
      <c r="C33" s="214">
        <v>44406</v>
      </c>
      <c r="D33" s="211"/>
      <c r="L33" s="212"/>
      <c r="M33" s="212"/>
      <c r="N33" s="212"/>
    </row>
    <row r="34" spans="1:14">
      <c r="A34" s="213">
        <v>8046</v>
      </c>
      <c r="B34" s="213" t="s">
        <v>1437</v>
      </c>
      <c r="C34" s="214">
        <v>44406</v>
      </c>
      <c r="D34" s="211"/>
      <c r="L34" s="212"/>
      <c r="M34" s="212"/>
      <c r="N34" s="212"/>
    </row>
    <row r="35" spans="1:14">
      <c r="A35" s="213">
        <v>9926</v>
      </c>
      <c r="B35" s="213" t="s">
        <v>1598</v>
      </c>
      <c r="C35" s="214">
        <v>44406</v>
      </c>
      <c r="D35" s="211"/>
      <c r="L35" s="212"/>
      <c r="M35" s="212"/>
      <c r="N35" s="212"/>
    </row>
    <row r="36" spans="1:14">
      <c r="A36" s="213">
        <v>3490</v>
      </c>
      <c r="B36" s="213" t="s">
        <v>769</v>
      </c>
      <c r="C36" s="214">
        <v>44406</v>
      </c>
      <c r="D36" s="211"/>
      <c r="L36" s="212"/>
      <c r="M36" s="212"/>
      <c r="N36" s="212"/>
    </row>
    <row r="37" spans="1:14">
      <c r="A37" s="213">
        <v>5903</v>
      </c>
      <c r="B37" s="213" t="s">
        <v>1191</v>
      </c>
      <c r="C37" s="214">
        <v>44406</v>
      </c>
      <c r="D37" s="211"/>
      <c r="L37" s="212"/>
      <c r="M37" s="212"/>
      <c r="N37" s="212"/>
    </row>
    <row r="38" spans="1:14">
      <c r="A38" s="213">
        <v>6294</v>
      </c>
      <c r="B38" s="213" t="s">
        <v>1359</v>
      </c>
      <c r="C38" s="214">
        <v>44406</v>
      </c>
      <c r="D38" s="211"/>
      <c r="L38" s="212"/>
      <c r="M38" s="212"/>
      <c r="N38" s="212"/>
    </row>
    <row r="39" spans="1:14">
      <c r="A39" s="213">
        <v>1109</v>
      </c>
      <c r="B39" s="213" t="s">
        <v>26</v>
      </c>
      <c r="C39" s="214">
        <v>44405</v>
      </c>
      <c r="D39" s="211"/>
      <c r="L39" s="212"/>
      <c r="M39" s="212"/>
      <c r="N39" s="212"/>
    </row>
    <row r="40" spans="1:14">
      <c r="A40" s="213">
        <v>1338</v>
      </c>
      <c r="B40" s="213" t="s">
        <v>74</v>
      </c>
      <c r="C40" s="214">
        <v>44405</v>
      </c>
      <c r="D40" s="211"/>
      <c r="L40" s="212"/>
      <c r="M40" s="212"/>
      <c r="N40" s="212"/>
    </row>
    <row r="41" spans="1:14">
      <c r="A41" s="213">
        <v>1434</v>
      </c>
      <c r="B41" s="213" t="s">
        <v>88</v>
      </c>
      <c r="C41" s="214">
        <v>44405</v>
      </c>
      <c r="D41" s="211"/>
      <c r="L41" s="212"/>
      <c r="M41" s="212"/>
      <c r="N41" s="212"/>
    </row>
    <row r="42" spans="1:14">
      <c r="A42" s="213">
        <v>1731</v>
      </c>
      <c r="B42" s="213" t="s">
        <v>214</v>
      </c>
      <c r="C42" s="214">
        <v>44405</v>
      </c>
      <c r="D42" s="211"/>
      <c r="L42" s="212"/>
      <c r="M42" s="212"/>
      <c r="N42" s="212"/>
    </row>
    <row r="43" spans="1:14">
      <c r="A43" s="213">
        <v>2201</v>
      </c>
      <c r="B43" s="213" t="s">
        <v>296</v>
      </c>
      <c r="C43" s="214">
        <v>44405</v>
      </c>
      <c r="D43" s="211"/>
      <c r="L43" s="212"/>
      <c r="M43" s="212"/>
      <c r="N43" s="212"/>
    </row>
    <row r="44" spans="1:14">
      <c r="A44" s="213">
        <v>2467</v>
      </c>
      <c r="B44" s="213" t="s">
        <v>427</v>
      </c>
      <c r="C44" s="214">
        <v>44405</v>
      </c>
      <c r="D44" s="211"/>
      <c r="L44" s="212"/>
      <c r="M44" s="212"/>
      <c r="N44" s="212"/>
    </row>
    <row r="45" spans="1:14">
      <c r="A45" s="213">
        <v>2476</v>
      </c>
      <c r="B45" s="213" t="s">
        <v>433</v>
      </c>
      <c r="C45" s="214">
        <v>44405</v>
      </c>
      <c r="D45" s="211"/>
      <c r="L45" s="212"/>
      <c r="M45" s="212"/>
      <c r="N45" s="212"/>
    </row>
    <row r="46" spans="1:14">
      <c r="A46" s="213">
        <v>2849</v>
      </c>
      <c r="B46" s="213" t="s">
        <v>540</v>
      </c>
      <c r="C46" s="214">
        <v>44405</v>
      </c>
      <c r="D46" s="211"/>
      <c r="L46" s="212"/>
      <c r="M46" s="212"/>
      <c r="N46" s="212"/>
    </row>
    <row r="47" spans="1:14">
      <c r="A47" s="213">
        <v>2915</v>
      </c>
      <c r="B47" s="213" t="s">
        <v>570</v>
      </c>
      <c r="C47" s="214">
        <v>44405</v>
      </c>
      <c r="D47" s="211"/>
      <c r="L47" s="212"/>
      <c r="M47" s="212"/>
      <c r="N47" s="212"/>
    </row>
    <row r="48" spans="1:14">
      <c r="A48" s="213">
        <v>3058</v>
      </c>
      <c r="B48" s="213" t="s">
        <v>628</v>
      </c>
      <c r="C48" s="214">
        <v>44405</v>
      </c>
      <c r="D48" s="211"/>
      <c r="L48" s="212"/>
      <c r="M48" s="212"/>
      <c r="N48" s="212"/>
    </row>
    <row r="49" spans="1:14">
      <c r="A49" s="213">
        <v>5285</v>
      </c>
      <c r="B49" s="213" t="s">
        <v>1088</v>
      </c>
      <c r="C49" s="214">
        <v>44405</v>
      </c>
      <c r="D49" s="211"/>
      <c r="L49" s="212"/>
      <c r="M49" s="212"/>
      <c r="N49" s="212"/>
    </row>
    <row r="50" spans="1:14">
      <c r="A50" s="213">
        <v>5538</v>
      </c>
      <c r="B50" s="213" t="s">
        <v>1174</v>
      </c>
      <c r="C50" s="214">
        <v>44405</v>
      </c>
      <c r="D50" s="211"/>
      <c r="L50" s="212"/>
      <c r="M50" s="212"/>
      <c r="N50" s="212"/>
    </row>
    <row r="51" spans="1:14">
      <c r="A51" s="213">
        <v>5538</v>
      </c>
      <c r="B51" s="213" t="s">
        <v>1174</v>
      </c>
      <c r="C51" s="214">
        <v>44405</v>
      </c>
      <c r="D51" s="211"/>
      <c r="L51" s="212"/>
      <c r="M51" s="212"/>
      <c r="N51" s="212"/>
    </row>
    <row r="52" spans="1:14">
      <c r="A52" s="213">
        <v>6115</v>
      </c>
      <c r="B52" s="213" t="s">
        <v>1213</v>
      </c>
      <c r="C52" s="214">
        <v>44405</v>
      </c>
      <c r="D52" s="211"/>
      <c r="L52" s="212"/>
      <c r="M52" s="212"/>
      <c r="N52" s="212"/>
    </row>
    <row r="53" spans="1:14">
      <c r="A53" s="213">
        <v>6668</v>
      </c>
      <c r="B53" s="213" t="s">
        <v>4544</v>
      </c>
      <c r="C53" s="214">
        <v>44405</v>
      </c>
      <c r="D53" s="211"/>
      <c r="L53" s="212"/>
      <c r="M53" s="212"/>
      <c r="N53" s="212"/>
    </row>
    <row r="54" spans="1:14">
      <c r="A54" s="213">
        <v>8131</v>
      </c>
      <c r="B54" s="213" t="s">
        <v>1477</v>
      </c>
      <c r="C54" s="214">
        <v>44405</v>
      </c>
      <c r="D54" s="204"/>
      <c r="L54" s="212"/>
      <c r="M54" s="212"/>
      <c r="N54" s="212"/>
    </row>
    <row r="55" spans="1:14">
      <c r="A55" s="213">
        <v>9910</v>
      </c>
      <c r="B55" s="213" t="s">
        <v>1588</v>
      </c>
      <c r="C55" s="214">
        <v>44405</v>
      </c>
      <c r="D55" s="211"/>
      <c r="L55" s="212"/>
      <c r="M55" s="212"/>
      <c r="N55" s="212"/>
    </row>
    <row r="56" spans="1:14">
      <c r="A56" s="213">
        <v>9938</v>
      </c>
      <c r="B56" s="213" t="s">
        <v>1607</v>
      </c>
      <c r="C56" s="214">
        <v>44405</v>
      </c>
      <c r="D56" s="211"/>
      <c r="L56" s="212"/>
      <c r="M56" s="212"/>
      <c r="N56" s="212"/>
    </row>
    <row r="57" spans="1:14">
      <c r="A57" s="213">
        <v>1593</v>
      </c>
      <c r="B57" s="213" t="s">
        <v>173</v>
      </c>
      <c r="C57" s="214">
        <v>44405</v>
      </c>
      <c r="D57" s="211"/>
      <c r="L57" s="212"/>
      <c r="M57" s="212"/>
      <c r="N57" s="212"/>
    </row>
    <row r="58" spans="1:14">
      <c r="A58" s="213">
        <v>3088</v>
      </c>
      <c r="B58" s="213" t="s">
        <v>641</v>
      </c>
      <c r="C58" s="214">
        <v>44405</v>
      </c>
      <c r="D58" s="211"/>
      <c r="L58" s="212"/>
      <c r="M58" s="212"/>
      <c r="N58" s="212"/>
    </row>
    <row r="59" spans="1:14">
      <c r="A59" s="213">
        <v>3541</v>
      </c>
      <c r="B59" s="213" t="s">
        <v>800</v>
      </c>
      <c r="C59" s="214">
        <v>44405</v>
      </c>
      <c r="D59" s="211"/>
      <c r="L59" s="212"/>
      <c r="M59" s="212"/>
      <c r="N59" s="212"/>
    </row>
    <row r="60" spans="1:14">
      <c r="A60" s="213">
        <v>4933</v>
      </c>
      <c r="B60" s="213" t="s">
        <v>1020</v>
      </c>
      <c r="C60" s="214">
        <v>44405</v>
      </c>
      <c r="D60" s="211"/>
      <c r="L60" s="212"/>
      <c r="M60" s="212"/>
      <c r="N60" s="212"/>
    </row>
    <row r="61" spans="1:14">
      <c r="A61" s="213">
        <v>6151</v>
      </c>
      <c r="B61" s="213" t="s">
        <v>1243</v>
      </c>
      <c r="C61" s="214">
        <v>44405</v>
      </c>
      <c r="D61" s="211"/>
      <c r="L61" s="212"/>
      <c r="M61" s="212"/>
      <c r="N61" s="212"/>
    </row>
    <row r="62" spans="1:14">
      <c r="A62" s="213">
        <v>6248</v>
      </c>
      <c r="B62" s="213" t="s">
        <v>1331</v>
      </c>
      <c r="C62" s="214">
        <v>44405</v>
      </c>
      <c r="D62" s="211"/>
      <c r="L62" s="212"/>
      <c r="M62" s="212"/>
      <c r="N62" s="212"/>
    </row>
    <row r="63" spans="1:14">
      <c r="A63" s="213">
        <v>6248</v>
      </c>
      <c r="B63" s="213" t="s">
        <v>1331</v>
      </c>
      <c r="C63" s="214">
        <v>44405</v>
      </c>
      <c r="D63" s="211"/>
      <c r="L63" s="212"/>
      <c r="M63" s="212"/>
      <c r="N63" s="212"/>
    </row>
    <row r="64" spans="1:14">
      <c r="A64" s="213">
        <v>1231</v>
      </c>
      <c r="B64" s="213" t="s">
        <v>41</v>
      </c>
      <c r="C64" s="214">
        <v>44404</v>
      </c>
      <c r="D64" s="211"/>
      <c r="L64" s="212"/>
      <c r="M64" s="212"/>
      <c r="N64" s="212"/>
    </row>
    <row r="65" spans="1:14">
      <c r="A65" s="213">
        <v>1436</v>
      </c>
      <c r="B65" s="213" t="s">
        <v>90</v>
      </c>
      <c r="C65" s="214">
        <v>44404</v>
      </c>
      <c r="D65" s="211"/>
      <c r="L65" s="212"/>
      <c r="M65" s="212"/>
      <c r="N65" s="212"/>
    </row>
    <row r="66" spans="1:14">
      <c r="A66" s="213">
        <v>1605</v>
      </c>
      <c r="B66" s="213" t="s">
        <v>180</v>
      </c>
      <c r="C66" s="214">
        <v>44404</v>
      </c>
      <c r="D66" s="211"/>
      <c r="L66" s="212"/>
      <c r="M66" s="212"/>
      <c r="N66" s="212"/>
    </row>
    <row r="67" spans="1:14">
      <c r="A67" s="213">
        <v>1707</v>
      </c>
      <c r="B67" s="213" t="s">
        <v>194</v>
      </c>
      <c r="C67" s="214">
        <v>44404</v>
      </c>
      <c r="D67" s="211"/>
      <c r="L67" s="212"/>
      <c r="M67" s="212"/>
      <c r="N67" s="212"/>
    </row>
    <row r="68" spans="1:14">
      <c r="A68" s="213">
        <v>2327</v>
      </c>
      <c r="B68" s="213" t="s">
        <v>325</v>
      </c>
      <c r="C68" s="214">
        <v>44404</v>
      </c>
      <c r="D68" s="211"/>
      <c r="L68" s="212"/>
      <c r="M68" s="212"/>
      <c r="N68" s="212"/>
    </row>
    <row r="69" spans="1:14">
      <c r="A69" s="213">
        <v>2357</v>
      </c>
      <c r="B69" s="213" t="s">
        <v>346</v>
      </c>
      <c r="C69" s="214">
        <v>44404</v>
      </c>
      <c r="D69" s="211"/>
      <c r="L69" s="212"/>
      <c r="M69" s="212"/>
      <c r="N69" s="212"/>
    </row>
    <row r="70" spans="1:14">
      <c r="A70" s="213">
        <v>2365</v>
      </c>
      <c r="B70" s="213" t="s">
        <v>353</v>
      </c>
      <c r="C70" s="214">
        <v>44404</v>
      </c>
      <c r="D70" s="211"/>
      <c r="L70" s="212"/>
      <c r="M70" s="212"/>
      <c r="N70" s="212"/>
    </row>
    <row r="71" spans="1:14">
      <c r="A71" s="213">
        <v>2373</v>
      </c>
      <c r="B71" s="213" t="s">
        <v>358</v>
      </c>
      <c r="C71" s="214">
        <v>44404</v>
      </c>
      <c r="D71" s="211"/>
      <c r="L71" s="212"/>
      <c r="M71" s="212"/>
      <c r="N71" s="212"/>
    </row>
    <row r="72" spans="1:14">
      <c r="A72" s="213">
        <v>2851</v>
      </c>
      <c r="B72" s="213" t="s">
        <v>542</v>
      </c>
      <c r="C72" s="214">
        <v>44404</v>
      </c>
      <c r="D72" s="211"/>
    </row>
    <row r="73" spans="1:14">
      <c r="A73" s="213">
        <v>3036</v>
      </c>
      <c r="B73" s="213" t="s">
        <v>608</v>
      </c>
      <c r="C73" s="214">
        <v>44404</v>
      </c>
      <c r="D73" s="211"/>
    </row>
    <row r="74" spans="1:14">
      <c r="A74" s="213">
        <v>3338</v>
      </c>
      <c r="B74" s="213" t="s">
        <v>726</v>
      </c>
      <c r="C74" s="214">
        <v>44404</v>
      </c>
      <c r="D74" s="211"/>
    </row>
    <row r="75" spans="1:14">
      <c r="A75" s="213">
        <v>3501</v>
      </c>
      <c r="B75" s="213" t="s">
        <v>775</v>
      </c>
      <c r="C75" s="214">
        <v>44404</v>
      </c>
      <c r="D75" s="204"/>
    </row>
    <row r="76" spans="1:14">
      <c r="A76" s="213">
        <v>3543</v>
      </c>
      <c r="B76" s="213" t="s">
        <v>2924</v>
      </c>
      <c r="C76" s="214">
        <v>44404</v>
      </c>
      <c r="D76" s="211"/>
    </row>
    <row r="77" spans="1:14">
      <c r="A77" s="213">
        <v>4545</v>
      </c>
      <c r="B77" s="213" t="s">
        <v>967</v>
      </c>
      <c r="C77" s="214">
        <v>44404</v>
      </c>
      <c r="D77" s="211"/>
    </row>
    <row r="78" spans="1:14">
      <c r="A78" s="213">
        <v>5706</v>
      </c>
      <c r="B78" s="213" t="s">
        <v>1185</v>
      </c>
      <c r="C78" s="214">
        <v>44404</v>
      </c>
      <c r="D78" s="211"/>
    </row>
    <row r="79" spans="1:14">
      <c r="A79" s="213">
        <v>6271</v>
      </c>
      <c r="B79" s="213" t="s">
        <v>1342</v>
      </c>
      <c r="C79" s="214">
        <v>44404</v>
      </c>
      <c r="D79" s="211"/>
    </row>
    <row r="80" spans="1:14">
      <c r="A80" s="213">
        <v>9919</v>
      </c>
      <c r="B80" s="213" t="s">
        <v>1594</v>
      </c>
      <c r="C80" s="214">
        <v>44404</v>
      </c>
      <c r="D80" s="211"/>
    </row>
    <row r="81" spans="1:4">
      <c r="A81" s="213">
        <v>1784</v>
      </c>
      <c r="B81" s="213" t="s">
        <v>229</v>
      </c>
      <c r="C81" s="214">
        <v>44404</v>
      </c>
      <c r="D81" s="211"/>
    </row>
    <row r="82" spans="1:4">
      <c r="A82" s="213">
        <v>1788</v>
      </c>
      <c r="B82" s="213" t="s">
        <v>233</v>
      </c>
      <c r="C82" s="214">
        <v>44404</v>
      </c>
      <c r="D82" s="211"/>
    </row>
    <row r="83" spans="1:4">
      <c r="A83" s="213">
        <v>3213</v>
      </c>
      <c r="B83" s="213" t="s">
        <v>675</v>
      </c>
      <c r="C83" s="214">
        <v>44404</v>
      </c>
      <c r="D83" s="211"/>
    </row>
    <row r="84" spans="1:4">
      <c r="A84" s="213">
        <v>3221</v>
      </c>
      <c r="B84" s="213" t="s">
        <v>679</v>
      </c>
      <c r="C84" s="214">
        <v>44404</v>
      </c>
      <c r="D84" s="211"/>
    </row>
    <row r="85" spans="1:4">
      <c r="A85" s="213">
        <v>3438</v>
      </c>
      <c r="B85" s="213" t="s">
        <v>754</v>
      </c>
      <c r="C85" s="214">
        <v>44404</v>
      </c>
      <c r="D85" s="211"/>
    </row>
    <row r="86" spans="1:4">
      <c r="A86" s="213">
        <v>4138</v>
      </c>
      <c r="B86" s="213" t="s">
        <v>901</v>
      </c>
      <c r="C86" s="214">
        <v>44404</v>
      </c>
      <c r="D86" s="211"/>
    </row>
    <row r="87" spans="1:4">
      <c r="A87" s="213">
        <v>4173</v>
      </c>
      <c r="B87" s="213" t="s">
        <v>919</v>
      </c>
      <c r="C87" s="214">
        <v>44404</v>
      </c>
      <c r="D87" s="211"/>
    </row>
    <row r="88" spans="1:4">
      <c r="A88" s="213">
        <v>4538</v>
      </c>
      <c r="B88" s="213" t="s">
        <v>3216</v>
      </c>
      <c r="C88" s="214">
        <v>44404</v>
      </c>
      <c r="D88" s="211"/>
    </row>
    <row r="89" spans="1:4">
      <c r="A89" s="213">
        <v>5299</v>
      </c>
      <c r="B89" s="213" t="s">
        <v>3480</v>
      </c>
      <c r="C89" s="214">
        <v>44404</v>
      </c>
      <c r="D89" s="211"/>
    </row>
    <row r="90" spans="1:4">
      <c r="A90" s="213">
        <v>6138</v>
      </c>
      <c r="B90" s="213" t="s">
        <v>1231</v>
      </c>
      <c r="C90" s="214">
        <v>44404</v>
      </c>
      <c r="D90" s="211"/>
    </row>
    <row r="91" spans="1:4">
      <c r="A91" s="213">
        <v>6161</v>
      </c>
      <c r="B91" s="213" t="s">
        <v>1251</v>
      </c>
      <c r="C91" s="214">
        <v>44404</v>
      </c>
      <c r="D91" s="211"/>
    </row>
    <row r="92" spans="1:4">
      <c r="A92" s="213">
        <v>6188</v>
      </c>
      <c r="B92" s="213" t="s">
        <v>1275</v>
      </c>
      <c r="C92" s="214">
        <v>44404</v>
      </c>
      <c r="D92" s="211"/>
    </row>
    <row r="93" spans="1:4">
      <c r="A93" s="213">
        <v>6411</v>
      </c>
      <c r="B93" s="213" t="s">
        <v>1364</v>
      </c>
      <c r="C93" s="214">
        <v>44404</v>
      </c>
      <c r="D93" s="211"/>
    </row>
    <row r="94" spans="1:4">
      <c r="A94" s="213">
        <v>1301</v>
      </c>
      <c r="B94" s="213" t="s">
        <v>52</v>
      </c>
      <c r="C94" s="214">
        <v>44403</v>
      </c>
      <c r="D94" s="211"/>
    </row>
    <row r="95" spans="1:4">
      <c r="A95" s="213">
        <v>1402</v>
      </c>
      <c r="B95" s="213" t="s">
        <v>77</v>
      </c>
      <c r="C95" s="214">
        <v>44403</v>
      </c>
      <c r="D95" s="211"/>
    </row>
    <row r="96" spans="1:4">
      <c r="A96" s="213">
        <v>1519</v>
      </c>
      <c r="B96" s="213" t="s">
        <v>137</v>
      </c>
      <c r="C96" s="214">
        <v>44403</v>
      </c>
      <c r="D96" s="211"/>
    </row>
    <row r="97" spans="1:4">
      <c r="A97" s="213">
        <v>2348</v>
      </c>
      <c r="B97" s="213" t="s">
        <v>338</v>
      </c>
      <c r="C97" s="214">
        <v>44403</v>
      </c>
      <c r="D97" s="211"/>
    </row>
    <row r="98" spans="1:4">
      <c r="A98" s="213">
        <v>2348</v>
      </c>
      <c r="B98" s="213" t="s">
        <v>338</v>
      </c>
      <c r="C98" s="214">
        <v>44403</v>
      </c>
      <c r="D98" s="211"/>
    </row>
    <row r="99" spans="1:4">
      <c r="A99" s="213">
        <v>3257</v>
      </c>
      <c r="B99" s="213" t="s">
        <v>691</v>
      </c>
      <c r="C99" s="214">
        <v>44403</v>
      </c>
      <c r="D99" s="211"/>
    </row>
    <row r="100" spans="1:4">
      <c r="A100" s="213">
        <v>3376</v>
      </c>
      <c r="B100" s="213" t="s">
        <v>737</v>
      </c>
      <c r="C100" s="214">
        <v>44403</v>
      </c>
      <c r="D100" s="211"/>
    </row>
    <row r="101" spans="1:4">
      <c r="A101" s="213">
        <v>6005</v>
      </c>
      <c r="B101" s="213" t="s">
        <v>1196</v>
      </c>
      <c r="C101" s="214">
        <v>44403</v>
      </c>
      <c r="D101" s="204"/>
    </row>
    <row r="102" spans="1:4">
      <c r="A102" s="213">
        <v>6239</v>
      </c>
      <c r="B102" s="213" t="s">
        <v>1322</v>
      </c>
      <c r="C102" s="214">
        <v>44403</v>
      </c>
      <c r="D102" s="211"/>
    </row>
    <row r="103" spans="1:4">
      <c r="A103" s="213">
        <v>6285</v>
      </c>
      <c r="B103" s="213" t="s">
        <v>1353</v>
      </c>
      <c r="C103" s="214">
        <v>44403</v>
      </c>
      <c r="D103" s="211"/>
    </row>
    <row r="104" spans="1:4">
      <c r="A104" s="213">
        <v>8271</v>
      </c>
      <c r="B104" s="213" t="s">
        <v>1496</v>
      </c>
      <c r="C104" s="214">
        <v>44403</v>
      </c>
      <c r="D104" s="211"/>
    </row>
    <row r="105" spans="1:4">
      <c r="A105" s="213">
        <v>8404</v>
      </c>
      <c r="B105" s="213" t="s">
        <v>1512</v>
      </c>
      <c r="C105" s="214">
        <v>44403</v>
      </c>
      <c r="D105" s="211"/>
    </row>
    <row r="106" spans="1:4">
      <c r="A106" s="213">
        <v>3147</v>
      </c>
      <c r="B106" s="213" t="s">
        <v>2693</v>
      </c>
      <c r="C106" s="214">
        <v>44403</v>
      </c>
      <c r="D106" s="211"/>
    </row>
    <row r="107" spans="1:4">
      <c r="A107" s="213">
        <v>3217</v>
      </c>
      <c r="B107" s="213" t="s">
        <v>676</v>
      </c>
      <c r="C107" s="214">
        <v>44403</v>
      </c>
      <c r="D107" s="211"/>
    </row>
    <row r="108" spans="1:4">
      <c r="A108" s="213">
        <v>5371</v>
      </c>
      <c r="B108" s="213" t="s">
        <v>1118</v>
      </c>
      <c r="C108" s="214">
        <v>44403</v>
      </c>
      <c r="D108" s="211"/>
    </row>
    <row r="109" spans="1:4">
      <c r="A109" s="213">
        <v>6217</v>
      </c>
      <c r="B109" s="213" t="s">
        <v>1301</v>
      </c>
      <c r="C109" s="214">
        <v>44403</v>
      </c>
      <c r="D109" s="211"/>
    </row>
    <row r="110" spans="1:4">
      <c r="A110" s="213">
        <v>6462</v>
      </c>
      <c r="B110" s="213" t="s">
        <v>1383</v>
      </c>
      <c r="C110" s="214">
        <v>44403</v>
      </c>
      <c r="D110" s="211"/>
    </row>
    <row r="111" spans="1:4">
      <c r="A111" s="213">
        <v>8050</v>
      </c>
      <c r="B111" s="213" t="s">
        <v>1441</v>
      </c>
      <c r="C111" s="214">
        <v>44403</v>
      </c>
      <c r="D111" s="211"/>
    </row>
    <row r="112" spans="1:4">
      <c r="A112" s="213">
        <v>1460</v>
      </c>
      <c r="B112" s="213" t="s">
        <v>111</v>
      </c>
      <c r="C112" s="214">
        <v>44400</v>
      </c>
      <c r="D112" s="211"/>
    </row>
    <row r="113" spans="1:4">
      <c r="A113" s="213">
        <v>1470</v>
      </c>
      <c r="B113" s="213" t="s">
        <v>5735</v>
      </c>
      <c r="C113" s="214">
        <v>44400</v>
      </c>
      <c r="D113" s="211"/>
    </row>
    <row r="114" spans="1:4">
      <c r="A114" s="213">
        <v>1540</v>
      </c>
      <c r="B114" s="213" t="s">
        <v>155</v>
      </c>
      <c r="C114" s="214">
        <v>44400</v>
      </c>
      <c r="D114" s="211"/>
    </row>
    <row r="115" spans="1:4">
      <c r="A115" s="213">
        <v>1720</v>
      </c>
      <c r="B115" s="213" t="s">
        <v>204</v>
      </c>
      <c r="C115" s="214">
        <v>44400</v>
      </c>
      <c r="D115" s="211"/>
    </row>
    <row r="116" spans="1:4">
      <c r="A116" s="213">
        <v>2332</v>
      </c>
      <c r="B116" s="213" t="s">
        <v>330</v>
      </c>
      <c r="C116" s="214">
        <v>44400</v>
      </c>
      <c r="D116" s="211"/>
    </row>
    <row r="117" spans="1:4">
      <c r="A117" s="213">
        <v>2402</v>
      </c>
      <c r="B117" s="213" t="s">
        <v>377</v>
      </c>
      <c r="C117" s="214">
        <v>44400</v>
      </c>
      <c r="D117" s="211"/>
    </row>
    <row r="118" spans="1:4">
      <c r="A118" s="213">
        <v>2478</v>
      </c>
      <c r="B118" s="213" t="s">
        <v>435</v>
      </c>
      <c r="C118" s="214">
        <v>44400</v>
      </c>
      <c r="D118" s="211"/>
    </row>
    <row r="119" spans="1:4">
      <c r="A119" s="213">
        <v>2606</v>
      </c>
      <c r="B119" s="213" t="s">
        <v>485</v>
      </c>
      <c r="C119" s="214">
        <v>44400</v>
      </c>
      <c r="D119" s="211"/>
    </row>
    <row r="120" spans="1:4">
      <c r="A120" s="213">
        <v>2888</v>
      </c>
      <c r="B120" s="213" t="s">
        <v>555</v>
      </c>
      <c r="C120" s="214">
        <v>44400</v>
      </c>
      <c r="D120" s="211"/>
    </row>
    <row r="121" spans="1:4">
      <c r="A121" s="213">
        <v>2888</v>
      </c>
      <c r="B121" s="213" t="s">
        <v>555</v>
      </c>
      <c r="C121" s="214">
        <v>44400</v>
      </c>
      <c r="D121" s="211"/>
    </row>
    <row r="122" spans="1:4">
      <c r="A122" s="213">
        <v>3094</v>
      </c>
      <c r="B122" s="213" t="s">
        <v>646</v>
      </c>
      <c r="C122" s="214">
        <v>44400</v>
      </c>
      <c r="D122" s="211"/>
    </row>
    <row r="123" spans="1:4">
      <c r="A123" s="213">
        <v>3406</v>
      </c>
      <c r="B123" s="213" t="s">
        <v>744</v>
      </c>
      <c r="C123" s="214">
        <v>44400</v>
      </c>
      <c r="D123" s="211"/>
    </row>
    <row r="124" spans="1:4">
      <c r="A124" s="213">
        <v>3532</v>
      </c>
      <c r="B124" s="213" t="s">
        <v>794</v>
      </c>
      <c r="C124" s="214">
        <v>44400</v>
      </c>
      <c r="D124" s="211"/>
    </row>
    <row r="125" spans="1:4">
      <c r="A125" s="213">
        <v>3576</v>
      </c>
      <c r="B125" s="213" t="s">
        <v>5822</v>
      </c>
      <c r="C125" s="214">
        <v>44400</v>
      </c>
      <c r="D125" s="211"/>
    </row>
    <row r="126" spans="1:4">
      <c r="A126" s="213">
        <v>4104</v>
      </c>
      <c r="B126" s="213" t="s">
        <v>880</v>
      </c>
      <c r="C126" s="214">
        <v>44400</v>
      </c>
      <c r="D126" s="211"/>
    </row>
    <row r="127" spans="1:4">
      <c r="A127" s="213">
        <v>4137</v>
      </c>
      <c r="B127" s="213" t="s">
        <v>900</v>
      </c>
      <c r="C127" s="214">
        <v>44400</v>
      </c>
      <c r="D127" s="211"/>
    </row>
    <row r="128" spans="1:4">
      <c r="A128" s="213">
        <v>4566</v>
      </c>
      <c r="B128" s="213" t="s">
        <v>3256</v>
      </c>
      <c r="C128" s="214">
        <v>44400</v>
      </c>
      <c r="D128" s="211"/>
    </row>
    <row r="129" spans="1:4">
      <c r="A129" s="213">
        <v>4722</v>
      </c>
      <c r="B129" s="213" t="s">
        <v>986</v>
      </c>
      <c r="C129" s="214">
        <v>44400</v>
      </c>
      <c r="D129" s="211"/>
    </row>
    <row r="130" spans="1:4">
      <c r="A130" s="213">
        <v>6112</v>
      </c>
      <c r="B130" s="213" t="s">
        <v>1210</v>
      </c>
      <c r="C130" s="214">
        <v>44400</v>
      </c>
      <c r="D130" s="211"/>
    </row>
    <row r="131" spans="1:4">
      <c r="A131" s="213">
        <v>6558</v>
      </c>
      <c r="B131" s="213" t="s">
        <v>3990</v>
      </c>
      <c r="C131" s="214">
        <v>44400</v>
      </c>
      <c r="D131" s="211"/>
    </row>
    <row r="132" spans="1:4">
      <c r="A132" s="213">
        <v>9931</v>
      </c>
      <c r="B132" s="213" t="s">
        <v>1603</v>
      </c>
      <c r="C132" s="214">
        <v>44400</v>
      </c>
      <c r="D132" s="211"/>
    </row>
    <row r="133" spans="1:4">
      <c r="A133" s="213">
        <v>3265</v>
      </c>
      <c r="B133" s="213" t="s">
        <v>695</v>
      </c>
      <c r="C133" s="214">
        <v>44400</v>
      </c>
      <c r="D133" s="211"/>
    </row>
    <row r="134" spans="1:4">
      <c r="A134" s="213">
        <v>3323</v>
      </c>
      <c r="B134" s="213" t="s">
        <v>722</v>
      </c>
      <c r="C134" s="214">
        <v>44400</v>
      </c>
      <c r="D134" s="211"/>
    </row>
    <row r="135" spans="1:4">
      <c r="A135" s="213">
        <v>3354</v>
      </c>
      <c r="B135" s="213" t="s">
        <v>729</v>
      </c>
      <c r="C135" s="214">
        <v>44400</v>
      </c>
      <c r="D135" s="211"/>
    </row>
    <row r="136" spans="1:4">
      <c r="A136" s="213">
        <v>4207</v>
      </c>
      <c r="B136" s="213" t="s">
        <v>929</v>
      </c>
      <c r="C136" s="214">
        <v>44400</v>
      </c>
      <c r="D136" s="204"/>
    </row>
    <row r="137" spans="1:4">
      <c r="A137" s="213">
        <v>4305</v>
      </c>
      <c r="B137" s="213" t="s">
        <v>932</v>
      </c>
      <c r="C137" s="214">
        <v>44400</v>
      </c>
      <c r="D137" s="211"/>
    </row>
    <row r="138" spans="1:4">
      <c r="A138" s="213">
        <v>4971</v>
      </c>
      <c r="B138" s="213" t="s">
        <v>1038</v>
      </c>
      <c r="C138" s="214">
        <v>44400</v>
      </c>
      <c r="D138" s="211"/>
    </row>
    <row r="139" spans="1:4">
      <c r="A139" s="213">
        <v>4974</v>
      </c>
      <c r="B139" s="213" t="s">
        <v>1041</v>
      </c>
      <c r="C139" s="214">
        <v>44400</v>
      </c>
      <c r="D139" s="211"/>
    </row>
    <row r="140" spans="1:4">
      <c r="A140" s="213">
        <v>5306</v>
      </c>
      <c r="B140" s="213" t="s">
        <v>1097</v>
      </c>
      <c r="C140" s="214">
        <v>44400</v>
      </c>
      <c r="D140" s="211"/>
    </row>
    <row r="141" spans="1:4">
      <c r="A141" s="213">
        <v>6195</v>
      </c>
      <c r="B141" s="213" t="s">
        <v>1281</v>
      </c>
      <c r="C141" s="214">
        <v>44400</v>
      </c>
      <c r="D141" s="211"/>
    </row>
    <row r="142" spans="1:4">
      <c r="A142" s="213">
        <v>8155</v>
      </c>
      <c r="B142" s="213" t="s">
        <v>1480</v>
      </c>
      <c r="C142" s="214">
        <v>44400</v>
      </c>
      <c r="D142" s="211"/>
    </row>
    <row r="143" spans="1:4">
      <c r="A143" s="213">
        <v>1303</v>
      </c>
      <c r="B143" s="213" t="s">
        <v>53</v>
      </c>
      <c r="C143" s="214">
        <v>44399</v>
      </c>
      <c r="D143" s="211"/>
    </row>
    <row r="144" spans="1:4">
      <c r="A144" s="213">
        <v>1560</v>
      </c>
      <c r="B144" s="213" t="s">
        <v>158</v>
      </c>
      <c r="C144" s="214">
        <v>44399</v>
      </c>
      <c r="D144" s="211"/>
    </row>
    <row r="145" spans="1:4">
      <c r="A145" s="213">
        <v>2486</v>
      </c>
      <c r="B145" s="213" t="s">
        <v>442</v>
      </c>
      <c r="C145" s="214">
        <v>44399</v>
      </c>
      <c r="D145" s="211"/>
    </row>
    <row r="146" spans="1:4">
      <c r="A146" s="213">
        <v>2850</v>
      </c>
      <c r="B146" s="213" t="s">
        <v>541</v>
      </c>
      <c r="C146" s="214">
        <v>44399</v>
      </c>
      <c r="D146" s="211"/>
    </row>
    <row r="147" spans="1:4">
      <c r="A147" s="213">
        <v>2903</v>
      </c>
      <c r="B147" s="213" t="s">
        <v>561</v>
      </c>
      <c r="C147" s="214">
        <v>44399</v>
      </c>
      <c r="D147" s="211"/>
    </row>
    <row r="148" spans="1:4">
      <c r="A148" s="213">
        <v>4164</v>
      </c>
      <c r="B148" s="213" t="s">
        <v>915</v>
      </c>
      <c r="C148" s="214">
        <v>44399</v>
      </c>
      <c r="D148" s="211"/>
    </row>
    <row r="149" spans="1:4">
      <c r="A149" s="213">
        <v>4551</v>
      </c>
      <c r="B149" s="213" t="s">
        <v>970</v>
      </c>
      <c r="C149" s="214">
        <v>44399</v>
      </c>
      <c r="D149" s="211"/>
    </row>
    <row r="150" spans="1:4">
      <c r="A150" s="213">
        <v>5876</v>
      </c>
      <c r="B150" s="213" t="s">
        <v>3612</v>
      </c>
      <c r="C150" s="214">
        <v>44399</v>
      </c>
      <c r="D150" s="211"/>
    </row>
    <row r="151" spans="1:4">
      <c r="A151" s="213">
        <v>8072</v>
      </c>
      <c r="B151" s="213" t="s">
        <v>1450</v>
      </c>
      <c r="C151" s="214">
        <v>44399</v>
      </c>
      <c r="D151" s="211"/>
    </row>
    <row r="152" spans="1:4">
      <c r="A152" s="213">
        <v>2640</v>
      </c>
      <c r="B152" s="213" t="s">
        <v>502</v>
      </c>
      <c r="C152" s="214">
        <v>44399</v>
      </c>
      <c r="D152" s="211"/>
    </row>
    <row r="153" spans="1:4">
      <c r="A153" s="213">
        <v>3310</v>
      </c>
      <c r="B153" s="213" t="s">
        <v>715</v>
      </c>
      <c r="C153" s="214">
        <v>44399</v>
      </c>
      <c r="D153" s="211"/>
    </row>
    <row r="154" spans="1:4">
      <c r="A154" s="213">
        <v>3597</v>
      </c>
      <c r="B154" s="213" t="s">
        <v>2979</v>
      </c>
      <c r="C154" s="214">
        <v>44399</v>
      </c>
      <c r="D154" s="204"/>
    </row>
    <row r="155" spans="1:4">
      <c r="A155" s="213">
        <v>3597</v>
      </c>
      <c r="B155" s="213" t="s">
        <v>2979</v>
      </c>
      <c r="C155" s="214">
        <v>44399</v>
      </c>
      <c r="D155" s="211"/>
    </row>
    <row r="156" spans="1:4">
      <c r="A156" s="213">
        <v>3689</v>
      </c>
      <c r="B156" s="213" t="s">
        <v>865</v>
      </c>
      <c r="C156" s="214">
        <v>44399</v>
      </c>
      <c r="D156" s="211"/>
    </row>
    <row r="157" spans="1:4">
      <c r="A157" s="213">
        <v>5015</v>
      </c>
      <c r="B157" s="213" t="s">
        <v>1055</v>
      </c>
      <c r="C157" s="214">
        <v>44399</v>
      </c>
      <c r="D157" s="211"/>
    </row>
    <row r="158" spans="1:4">
      <c r="A158" s="213">
        <v>5213</v>
      </c>
      <c r="B158" s="213" t="s">
        <v>1067</v>
      </c>
      <c r="C158" s="214">
        <v>44399</v>
      </c>
      <c r="D158" s="211"/>
    </row>
    <row r="159" spans="1:4">
      <c r="A159" s="213">
        <v>5245</v>
      </c>
      <c r="B159" s="213" t="s">
        <v>1074</v>
      </c>
      <c r="C159" s="214">
        <v>44399</v>
      </c>
      <c r="D159" s="211"/>
    </row>
    <row r="160" spans="1:4">
      <c r="A160" s="213">
        <v>6173</v>
      </c>
      <c r="B160" s="213" t="s">
        <v>1262</v>
      </c>
      <c r="C160" s="214">
        <v>44399</v>
      </c>
      <c r="D160" s="211"/>
    </row>
    <row r="161" spans="1:4">
      <c r="A161" s="213">
        <v>8054</v>
      </c>
      <c r="B161" s="213" t="s">
        <v>1442</v>
      </c>
      <c r="C161" s="214">
        <v>44399</v>
      </c>
      <c r="D161" s="211"/>
    </row>
    <row r="162" spans="1:4">
      <c r="A162" s="213">
        <v>8383</v>
      </c>
      <c r="B162" s="213" t="s">
        <v>1508</v>
      </c>
      <c r="C162" s="214">
        <v>44399</v>
      </c>
      <c r="D162" s="211"/>
    </row>
    <row r="163" spans="1:4">
      <c r="A163" s="213">
        <v>8383</v>
      </c>
      <c r="B163" s="213" t="s">
        <v>1508</v>
      </c>
      <c r="C163" s="214">
        <v>44399</v>
      </c>
      <c r="D163" s="211"/>
    </row>
    <row r="164" spans="1:4">
      <c r="A164" s="213">
        <v>8420</v>
      </c>
      <c r="B164" s="213" t="s">
        <v>1520</v>
      </c>
      <c r="C164" s="214">
        <v>44399</v>
      </c>
      <c r="D164" s="211"/>
    </row>
    <row r="165" spans="1:4">
      <c r="A165" s="213">
        <v>8938</v>
      </c>
      <c r="B165" s="213" t="s">
        <v>1571</v>
      </c>
      <c r="C165" s="214">
        <v>44399</v>
      </c>
      <c r="D165" s="211"/>
    </row>
    <row r="166" spans="1:4">
      <c r="A166" s="213">
        <v>1304</v>
      </c>
      <c r="B166" s="213" t="s">
        <v>54</v>
      </c>
      <c r="C166" s="214">
        <v>44398</v>
      </c>
      <c r="D166" s="211"/>
    </row>
    <row r="167" spans="1:4">
      <c r="A167" s="213">
        <v>1326</v>
      </c>
      <c r="B167" s="213" t="s">
        <v>70</v>
      </c>
      <c r="C167" s="214">
        <v>44398</v>
      </c>
      <c r="D167" s="211"/>
    </row>
    <row r="168" spans="1:4">
      <c r="A168" s="213">
        <v>1717</v>
      </c>
      <c r="B168" s="213" t="s">
        <v>202</v>
      </c>
      <c r="C168" s="214">
        <v>44398</v>
      </c>
      <c r="D168" s="211"/>
    </row>
    <row r="169" spans="1:4">
      <c r="A169" s="213">
        <v>1810</v>
      </c>
      <c r="B169" s="213" t="s">
        <v>2057</v>
      </c>
      <c r="C169" s="214">
        <v>44398</v>
      </c>
      <c r="D169" s="211"/>
    </row>
    <row r="170" spans="1:4">
      <c r="A170" s="213">
        <v>2338</v>
      </c>
      <c r="B170" s="213" t="s">
        <v>332</v>
      </c>
      <c r="C170" s="214">
        <v>44398</v>
      </c>
      <c r="D170" s="211"/>
    </row>
    <row r="171" spans="1:4">
      <c r="A171" s="213">
        <v>2617</v>
      </c>
      <c r="B171" s="213" t="s">
        <v>496</v>
      </c>
      <c r="C171" s="214">
        <v>44398</v>
      </c>
      <c r="D171" s="211"/>
    </row>
    <row r="172" spans="1:4">
      <c r="A172" s="213">
        <v>2723</v>
      </c>
      <c r="B172" s="213" t="s">
        <v>516</v>
      </c>
      <c r="C172" s="214">
        <v>44398</v>
      </c>
      <c r="D172" s="211"/>
    </row>
    <row r="173" spans="1:4">
      <c r="A173" s="213">
        <v>2889</v>
      </c>
      <c r="B173" s="213" t="s">
        <v>556</v>
      </c>
      <c r="C173" s="214">
        <v>44398</v>
      </c>
      <c r="D173" s="211"/>
    </row>
    <row r="174" spans="1:4">
      <c r="A174" s="213">
        <v>3035</v>
      </c>
      <c r="B174" s="213" t="s">
        <v>607</v>
      </c>
      <c r="C174" s="214">
        <v>44398</v>
      </c>
      <c r="D174" s="211"/>
    </row>
    <row r="175" spans="1:4">
      <c r="A175" s="213">
        <v>3356</v>
      </c>
      <c r="B175" s="213" t="s">
        <v>730</v>
      </c>
      <c r="C175" s="214">
        <v>44398</v>
      </c>
      <c r="D175" s="211"/>
    </row>
    <row r="176" spans="1:4">
      <c r="A176" s="213">
        <v>3481</v>
      </c>
      <c r="B176" s="213" t="s">
        <v>765</v>
      </c>
      <c r="C176" s="214">
        <v>44398</v>
      </c>
      <c r="D176" s="211"/>
    </row>
    <row r="177" spans="1:4">
      <c r="A177" s="213">
        <v>9917</v>
      </c>
      <c r="B177" s="213" t="s">
        <v>5817</v>
      </c>
      <c r="C177" s="214">
        <v>44398</v>
      </c>
      <c r="D177" s="211"/>
    </row>
    <row r="178" spans="1:4">
      <c r="A178" s="213">
        <v>3230</v>
      </c>
      <c r="B178" s="213" t="s">
        <v>685</v>
      </c>
      <c r="C178" s="214">
        <v>44398</v>
      </c>
      <c r="D178" s="211"/>
    </row>
    <row r="179" spans="1:4">
      <c r="A179" s="213">
        <v>3491</v>
      </c>
      <c r="B179" s="213" t="s">
        <v>770</v>
      </c>
      <c r="C179" s="214">
        <v>44398</v>
      </c>
      <c r="D179" s="211"/>
    </row>
    <row r="180" spans="1:4">
      <c r="A180" s="213">
        <v>3567</v>
      </c>
      <c r="B180" s="213" t="s">
        <v>815</v>
      </c>
      <c r="C180" s="214">
        <v>44398</v>
      </c>
      <c r="D180" s="211"/>
    </row>
    <row r="181" spans="1:4">
      <c r="A181" s="213">
        <v>5443</v>
      </c>
      <c r="B181" s="213" t="s">
        <v>1132</v>
      </c>
      <c r="C181" s="214">
        <v>44398</v>
      </c>
      <c r="D181" s="211"/>
    </row>
    <row r="182" spans="1:4">
      <c r="A182" s="213">
        <v>6020</v>
      </c>
      <c r="B182" s="213" t="s">
        <v>1199</v>
      </c>
      <c r="C182" s="214">
        <v>44398</v>
      </c>
      <c r="D182" s="211"/>
    </row>
    <row r="183" spans="1:4">
      <c r="A183" s="213">
        <v>6212</v>
      </c>
      <c r="B183" s="213" t="s">
        <v>1296</v>
      </c>
      <c r="C183" s="214">
        <v>44398</v>
      </c>
      <c r="D183" s="211"/>
    </row>
    <row r="184" spans="1:4">
      <c r="A184" s="213">
        <v>6227</v>
      </c>
      <c r="B184" s="213" t="s">
        <v>1311</v>
      </c>
      <c r="C184" s="214">
        <v>44398</v>
      </c>
      <c r="D184" s="211"/>
    </row>
    <row r="185" spans="1:4">
      <c r="A185" s="213">
        <v>6642</v>
      </c>
      <c r="B185" s="213" t="s">
        <v>4525</v>
      </c>
      <c r="C185" s="214">
        <v>44398</v>
      </c>
      <c r="D185" s="211"/>
    </row>
    <row r="186" spans="1:4">
      <c r="A186" s="213">
        <v>6664</v>
      </c>
      <c r="B186" s="213" t="s">
        <v>4538</v>
      </c>
      <c r="C186" s="214">
        <v>44398</v>
      </c>
      <c r="D186" s="211"/>
    </row>
    <row r="187" spans="1:4">
      <c r="A187" s="213">
        <v>8437</v>
      </c>
      <c r="B187" s="213" t="s">
        <v>1533</v>
      </c>
      <c r="C187" s="214">
        <v>44398</v>
      </c>
      <c r="D187" s="211"/>
    </row>
    <row r="188" spans="1:4">
      <c r="A188" s="213">
        <v>1227</v>
      </c>
      <c r="B188" s="213" t="s">
        <v>39</v>
      </c>
      <c r="C188" s="214">
        <v>44397</v>
      </c>
      <c r="D188" s="211"/>
    </row>
    <row r="189" spans="1:4">
      <c r="A189" s="213">
        <v>2382</v>
      </c>
      <c r="B189" s="213" t="s">
        <v>365</v>
      </c>
      <c r="C189" s="214">
        <v>44397</v>
      </c>
      <c r="D189" s="211"/>
    </row>
    <row r="190" spans="1:4">
      <c r="A190" s="213">
        <v>2504</v>
      </c>
      <c r="B190" s="213" t="s">
        <v>454</v>
      </c>
      <c r="C190" s="214">
        <v>44397</v>
      </c>
      <c r="D190" s="211"/>
    </row>
    <row r="191" spans="1:4">
      <c r="A191" s="213">
        <v>2881</v>
      </c>
      <c r="B191" s="213" t="s">
        <v>548</v>
      </c>
      <c r="C191" s="214">
        <v>44397</v>
      </c>
      <c r="D191" s="211"/>
    </row>
    <row r="192" spans="1:4">
      <c r="A192" s="213">
        <v>2882</v>
      </c>
      <c r="B192" s="213" t="s">
        <v>549</v>
      </c>
      <c r="C192" s="214">
        <v>44397</v>
      </c>
      <c r="D192" s="211"/>
    </row>
    <row r="193" spans="1:4">
      <c r="A193" s="213">
        <v>2897</v>
      </c>
      <c r="B193" s="213" t="s">
        <v>1632</v>
      </c>
      <c r="C193" s="214">
        <v>44397</v>
      </c>
      <c r="D193" s="211"/>
    </row>
    <row r="194" spans="1:4">
      <c r="A194" s="213">
        <v>3033</v>
      </c>
      <c r="B194" s="213" t="s">
        <v>605</v>
      </c>
      <c r="C194" s="214">
        <v>44397</v>
      </c>
      <c r="D194" s="211"/>
    </row>
    <row r="195" spans="1:4">
      <c r="A195" s="213">
        <v>3673</v>
      </c>
      <c r="B195" s="213" t="s">
        <v>856</v>
      </c>
      <c r="C195" s="214">
        <v>44397</v>
      </c>
      <c r="D195" s="211"/>
    </row>
    <row r="196" spans="1:4">
      <c r="A196" s="213">
        <v>4737</v>
      </c>
      <c r="B196" s="213" t="s">
        <v>993</v>
      </c>
      <c r="C196" s="214">
        <v>44397</v>
      </c>
      <c r="D196" s="211"/>
    </row>
    <row r="197" spans="1:4">
      <c r="A197" s="213">
        <v>6128</v>
      </c>
      <c r="B197" s="213" t="s">
        <v>1225</v>
      </c>
      <c r="C197" s="214">
        <v>44397</v>
      </c>
      <c r="D197" s="211"/>
    </row>
    <row r="198" spans="1:4">
      <c r="A198" s="213">
        <v>6579</v>
      </c>
      <c r="B198" s="213" t="s">
        <v>4017</v>
      </c>
      <c r="C198" s="214">
        <v>44397</v>
      </c>
      <c r="D198" s="211"/>
    </row>
    <row r="199" spans="1:4">
      <c r="A199" s="213">
        <v>9945</v>
      </c>
      <c r="B199" s="213" t="s">
        <v>1614</v>
      </c>
      <c r="C199" s="214">
        <v>44397</v>
      </c>
      <c r="D199" s="211"/>
    </row>
    <row r="200" spans="1:4">
      <c r="A200" s="213">
        <v>3118</v>
      </c>
      <c r="B200" s="213" t="s">
        <v>651</v>
      </c>
      <c r="C200" s="214">
        <v>44397</v>
      </c>
      <c r="D200" s="211"/>
    </row>
    <row r="201" spans="1:4">
      <c r="A201" s="213">
        <v>5465</v>
      </c>
      <c r="B201" s="213" t="s">
        <v>1138</v>
      </c>
      <c r="C201" s="214">
        <v>44397</v>
      </c>
      <c r="D201" s="211"/>
    </row>
    <row r="202" spans="1:4">
      <c r="A202" s="213">
        <v>6494</v>
      </c>
      <c r="B202" s="213" t="s">
        <v>1393</v>
      </c>
      <c r="C202" s="214">
        <v>44397</v>
      </c>
      <c r="D202" s="211"/>
    </row>
    <row r="203" spans="1:4">
      <c r="A203" s="213">
        <v>6514</v>
      </c>
      <c r="B203" s="213" t="s">
        <v>1403</v>
      </c>
      <c r="C203" s="214">
        <v>44397</v>
      </c>
      <c r="D203" s="211"/>
    </row>
    <row r="204" spans="1:4">
      <c r="A204" s="213">
        <v>6667</v>
      </c>
      <c r="B204" s="213" t="s">
        <v>4542</v>
      </c>
      <c r="C204" s="214">
        <v>44397</v>
      </c>
      <c r="D204" s="211"/>
    </row>
    <row r="205" spans="1:4">
      <c r="A205" s="213">
        <v>8069</v>
      </c>
      <c r="B205" s="213" t="s">
        <v>1448</v>
      </c>
      <c r="C205" s="214">
        <v>44397</v>
      </c>
      <c r="D205" s="211"/>
    </row>
    <row r="206" spans="1:4">
      <c r="A206" s="213">
        <v>1701</v>
      </c>
      <c r="B206" s="213" t="s">
        <v>191</v>
      </c>
      <c r="C206" s="214">
        <v>44396</v>
      </c>
      <c r="D206" s="211"/>
    </row>
    <row r="207" spans="1:4">
      <c r="A207" s="213">
        <v>2387</v>
      </c>
      <c r="B207" s="213" t="s">
        <v>368</v>
      </c>
      <c r="C207" s="214">
        <v>44396</v>
      </c>
      <c r="D207" s="211"/>
    </row>
    <row r="208" spans="1:4">
      <c r="A208" s="213">
        <v>2417</v>
      </c>
      <c r="B208" s="213" t="s">
        <v>387</v>
      </c>
      <c r="C208" s="214">
        <v>44396</v>
      </c>
      <c r="D208" s="211"/>
    </row>
    <row r="209" spans="1:4">
      <c r="A209" s="213">
        <v>2436</v>
      </c>
      <c r="B209" s="213" t="s">
        <v>402</v>
      </c>
      <c r="C209" s="214">
        <v>44396</v>
      </c>
      <c r="D209" s="211"/>
    </row>
    <row r="210" spans="1:4">
      <c r="A210" s="213">
        <v>2616</v>
      </c>
      <c r="B210" s="213" t="s">
        <v>495</v>
      </c>
      <c r="C210" s="214">
        <v>44396</v>
      </c>
      <c r="D210" s="211"/>
    </row>
    <row r="211" spans="1:4">
      <c r="A211" s="213">
        <v>3530</v>
      </c>
      <c r="B211" s="213" t="s">
        <v>2912</v>
      </c>
      <c r="C211" s="214">
        <v>44396</v>
      </c>
      <c r="D211" s="211"/>
    </row>
    <row r="212" spans="1:4">
      <c r="A212" s="213">
        <v>4306</v>
      </c>
      <c r="B212" s="213" t="s">
        <v>933</v>
      </c>
      <c r="C212" s="214">
        <v>44396</v>
      </c>
      <c r="D212" s="211"/>
    </row>
    <row r="213" spans="1:4">
      <c r="A213" s="213">
        <v>4904</v>
      </c>
      <c r="B213" s="213" t="s">
        <v>1006</v>
      </c>
      <c r="C213" s="214">
        <v>44396</v>
      </c>
      <c r="D213" s="211"/>
    </row>
    <row r="214" spans="1:4">
      <c r="A214" s="213">
        <v>6176</v>
      </c>
      <c r="B214" s="213" t="s">
        <v>1265</v>
      </c>
      <c r="C214" s="214">
        <v>44396</v>
      </c>
      <c r="D214" s="211"/>
    </row>
    <row r="215" spans="1:4">
      <c r="A215" s="213">
        <v>6505</v>
      </c>
      <c r="B215" s="213" t="s">
        <v>1397</v>
      </c>
      <c r="C215" s="214">
        <v>44396</v>
      </c>
      <c r="D215" s="211"/>
    </row>
    <row r="216" spans="1:4">
      <c r="A216" s="213">
        <v>6669</v>
      </c>
      <c r="B216" s="213" t="s">
        <v>4546</v>
      </c>
      <c r="C216" s="214">
        <v>44396</v>
      </c>
      <c r="D216" s="211"/>
    </row>
    <row r="217" spans="1:4">
      <c r="A217" s="213">
        <v>1595</v>
      </c>
      <c r="B217" s="213" t="s">
        <v>174</v>
      </c>
      <c r="C217" s="214">
        <v>44396</v>
      </c>
      <c r="D217" s="211"/>
    </row>
    <row r="218" spans="1:4">
      <c r="A218" s="213">
        <v>3147</v>
      </c>
      <c r="B218" s="213" t="s">
        <v>2693</v>
      </c>
      <c r="C218" s="214">
        <v>44396</v>
      </c>
      <c r="D218" s="211"/>
    </row>
    <row r="219" spans="1:4">
      <c r="A219" s="213">
        <v>3709</v>
      </c>
      <c r="B219" s="213" t="s">
        <v>3062</v>
      </c>
      <c r="C219" s="214">
        <v>44396</v>
      </c>
      <c r="D219" s="211"/>
    </row>
    <row r="220" spans="1:4">
      <c r="A220" s="213">
        <v>3709</v>
      </c>
      <c r="B220" s="213" t="s">
        <v>3062</v>
      </c>
      <c r="C220" s="214">
        <v>44396</v>
      </c>
      <c r="D220" s="211"/>
    </row>
    <row r="221" spans="1:4">
      <c r="A221" s="213">
        <v>4721</v>
      </c>
      <c r="B221" s="213" t="s">
        <v>985</v>
      </c>
      <c r="C221" s="214">
        <v>44396</v>
      </c>
      <c r="D221" s="211"/>
    </row>
    <row r="222" spans="1:4">
      <c r="A222" s="213">
        <v>6530</v>
      </c>
      <c r="B222" s="213" t="s">
        <v>3959</v>
      </c>
      <c r="C222" s="214">
        <v>44396</v>
      </c>
      <c r="D222" s="211"/>
    </row>
    <row r="223" spans="1:4">
      <c r="D223" s="211"/>
    </row>
    <row r="224" spans="1:4">
      <c r="D224" s="211"/>
    </row>
    <row r="225" spans="4:4">
      <c r="D225" s="211"/>
    </row>
    <row r="226" spans="4:4">
      <c r="D226" s="211"/>
    </row>
    <row r="227" spans="4:4">
      <c r="D227" s="211"/>
    </row>
    <row r="228" spans="4:4">
      <c r="D228" s="211"/>
    </row>
    <row r="229" spans="4:4">
      <c r="D229" s="211"/>
    </row>
    <row r="230" spans="4:4">
      <c r="D230" s="211"/>
    </row>
    <row r="231" spans="4:4">
      <c r="D231" s="211"/>
    </row>
    <row r="232" spans="4:4">
      <c r="D232" s="211"/>
    </row>
    <row r="233" spans="4:4">
      <c r="D233" s="211"/>
    </row>
    <row r="234" spans="4:4">
      <c r="D234" s="211"/>
    </row>
    <row r="235" spans="4:4">
      <c r="D235" s="211"/>
    </row>
    <row r="236" spans="4:4">
      <c r="D236" s="211"/>
    </row>
    <row r="237" spans="4:4">
      <c r="D237" s="211"/>
    </row>
    <row r="238" spans="4:4">
      <c r="D238" s="211"/>
    </row>
    <row r="239" spans="4:4">
      <c r="D239" s="211"/>
    </row>
    <row r="240" spans="4:4">
      <c r="D240" s="211"/>
    </row>
    <row r="241" spans="4:4">
      <c r="D241" s="211"/>
    </row>
    <row r="242" spans="4:4">
      <c r="D242" s="211"/>
    </row>
    <row r="243" spans="4:4">
      <c r="D243" s="211"/>
    </row>
    <row r="244" spans="4:4">
      <c r="D244" s="211"/>
    </row>
    <row r="245" spans="4:4">
      <c r="D245" s="211"/>
    </row>
    <row r="246" spans="4:4">
      <c r="D246" s="211"/>
    </row>
    <row r="247" spans="4:4">
      <c r="D247" s="211"/>
    </row>
    <row r="248" spans="4:4">
      <c r="D248" s="211"/>
    </row>
    <row r="249" spans="4:4">
      <c r="D249" s="211"/>
    </row>
    <row r="250" spans="4:4">
      <c r="D250" s="211"/>
    </row>
    <row r="251" spans="4:4">
      <c r="D251" s="211"/>
    </row>
    <row r="252" spans="4:4">
      <c r="D252" s="211"/>
    </row>
    <row r="253" spans="4:4">
      <c r="D253" s="211"/>
    </row>
    <row r="254" spans="4:4">
      <c r="D254" s="211"/>
    </row>
    <row r="255" spans="4:4">
      <c r="D255" s="211"/>
    </row>
    <row r="256" spans="4:4">
      <c r="D256" s="211"/>
    </row>
    <row r="257" spans="4:4">
      <c r="D257" s="211"/>
    </row>
    <row r="258" spans="4:4">
      <c r="D258" s="211"/>
    </row>
    <row r="259" spans="4:4">
      <c r="D259" s="211"/>
    </row>
    <row r="260" spans="4:4">
      <c r="D260" s="211"/>
    </row>
    <row r="261" spans="4:4">
      <c r="D261" s="211"/>
    </row>
    <row r="262" spans="4:4">
      <c r="D262" s="211"/>
    </row>
    <row r="263" spans="4:4">
      <c r="D263" s="211"/>
    </row>
    <row r="264" spans="4:4">
      <c r="D264" s="211"/>
    </row>
    <row r="265" spans="4:4">
      <c r="D265" s="211"/>
    </row>
    <row r="266" spans="4:4">
      <c r="D266" s="211"/>
    </row>
    <row r="267" spans="4:4">
      <c r="D267" s="211"/>
    </row>
    <row r="268" spans="4:4">
      <c r="D268" s="211"/>
    </row>
    <row r="269" spans="4:4">
      <c r="D269" s="211"/>
    </row>
    <row r="270" spans="4:4">
      <c r="D270" s="211"/>
    </row>
    <row r="271" spans="4:4">
      <c r="D271" s="211"/>
    </row>
    <row r="272" spans="4:4">
      <c r="D272" s="211"/>
    </row>
    <row r="273" spans="4:4">
      <c r="D273" s="211"/>
    </row>
    <row r="274" spans="4:4">
      <c r="D274" s="211"/>
    </row>
    <row r="275" spans="4:4">
      <c r="D275" s="211"/>
    </row>
    <row r="276" spans="4:4">
      <c r="D276" s="211"/>
    </row>
    <row r="277" spans="4:4">
      <c r="D277" s="211"/>
    </row>
    <row r="278" spans="4:4">
      <c r="D278" s="211"/>
    </row>
    <row r="279" spans="4:4">
      <c r="D279" s="204"/>
    </row>
    <row r="280" spans="4:4">
      <c r="D280" s="211"/>
    </row>
    <row r="281" spans="4:4">
      <c r="D281" s="211"/>
    </row>
    <row r="282" spans="4:4">
      <c r="D282" s="211"/>
    </row>
    <row r="283" spans="4:4">
      <c r="D283" s="211"/>
    </row>
    <row r="284" spans="4:4">
      <c r="D284" s="211"/>
    </row>
    <row r="285" spans="4:4">
      <c r="D285" s="211"/>
    </row>
    <row r="286" spans="4:4">
      <c r="D286" s="211"/>
    </row>
    <row r="287" spans="4:4">
      <c r="D287" s="211"/>
    </row>
    <row r="288" spans="4:4">
      <c r="D288" s="211"/>
    </row>
    <row r="289" spans="4:4">
      <c r="D289" s="211"/>
    </row>
    <row r="290" spans="4:4">
      <c r="D290" s="211"/>
    </row>
    <row r="291" spans="4:4">
      <c r="D291" s="211"/>
    </row>
    <row r="292" spans="4:4">
      <c r="D292" s="211"/>
    </row>
    <row r="293" spans="4:4">
      <c r="D293" s="211"/>
    </row>
    <row r="294" spans="4:4">
      <c r="D294" s="211"/>
    </row>
    <row r="295" spans="4:4">
      <c r="D295" s="211"/>
    </row>
    <row r="296" spans="4:4">
      <c r="D296" s="211"/>
    </row>
    <row r="297" spans="4:4">
      <c r="D297" s="211"/>
    </row>
    <row r="298" spans="4:4">
      <c r="D298" s="211"/>
    </row>
    <row r="299" spans="4:4">
      <c r="D299" s="211"/>
    </row>
    <row r="300" spans="4:4">
      <c r="D300" s="211"/>
    </row>
    <row r="301" spans="4:4">
      <c r="D301" s="211"/>
    </row>
    <row r="302" spans="4:4">
      <c r="D302" s="211"/>
    </row>
    <row r="303" spans="4:4">
      <c r="D303" s="211"/>
    </row>
    <row r="304" spans="4:4">
      <c r="D304" s="211"/>
    </row>
    <row r="305" spans="4:4">
      <c r="D305" s="211"/>
    </row>
    <row r="306" spans="4:4">
      <c r="D306" s="211"/>
    </row>
    <row r="307" spans="4:4">
      <c r="D307" s="211"/>
    </row>
    <row r="308" spans="4:4">
      <c r="D308" s="211"/>
    </row>
    <row r="309" spans="4:4">
      <c r="D309" s="211"/>
    </row>
    <row r="310" spans="4:4">
      <c r="D310" s="211"/>
    </row>
    <row r="311" spans="4:4">
      <c r="D311" s="211"/>
    </row>
    <row r="312" spans="4:4">
      <c r="D312" s="211"/>
    </row>
    <row r="313" spans="4:4">
      <c r="D313" s="211"/>
    </row>
    <row r="314" spans="4:4">
      <c r="D314" s="211"/>
    </row>
    <row r="315" spans="4:4">
      <c r="D315" s="211"/>
    </row>
    <row r="316" spans="4:4">
      <c r="D316" s="211"/>
    </row>
    <row r="317" spans="4:4">
      <c r="D317" s="211"/>
    </row>
    <row r="318" spans="4:4">
      <c r="D318" s="211"/>
    </row>
    <row r="319" spans="4:4">
      <c r="D319" s="211"/>
    </row>
    <row r="320" spans="4:4">
      <c r="D320" s="211"/>
    </row>
    <row r="321" spans="4:4">
      <c r="D321" s="211"/>
    </row>
    <row r="322" spans="4:4">
      <c r="D322" s="211"/>
    </row>
    <row r="323" spans="4:4">
      <c r="D323" s="211"/>
    </row>
    <row r="324" spans="4:4">
      <c r="D324" s="211"/>
    </row>
    <row r="325" spans="4:4">
      <c r="D325" s="211"/>
    </row>
    <row r="326" spans="4:4">
      <c r="D326" s="211"/>
    </row>
    <row r="327" spans="4:4">
      <c r="D327" s="211"/>
    </row>
    <row r="328" spans="4:4">
      <c r="D328" s="211"/>
    </row>
    <row r="329" spans="4:4">
      <c r="D329" s="211"/>
    </row>
    <row r="330" spans="4:4">
      <c r="D330" s="211"/>
    </row>
    <row r="331" spans="4:4">
      <c r="D331" s="211"/>
    </row>
    <row r="332" spans="4:4">
      <c r="D332" s="211"/>
    </row>
    <row r="333" spans="4:4">
      <c r="D333" s="211"/>
    </row>
    <row r="334" spans="4:4">
      <c r="D334" s="211"/>
    </row>
    <row r="335" spans="4:4">
      <c r="D335" s="211"/>
    </row>
    <row r="336" spans="4:4">
      <c r="D336" s="211"/>
    </row>
    <row r="337" spans="4:4">
      <c r="D337" s="211"/>
    </row>
    <row r="338" spans="4:4">
      <c r="D338" s="211"/>
    </row>
    <row r="339" spans="4:4">
      <c r="D339" s="211"/>
    </row>
    <row r="340" spans="4:4">
      <c r="D340" s="211"/>
    </row>
    <row r="341" spans="4:4">
      <c r="D341" s="211"/>
    </row>
    <row r="342" spans="4:4">
      <c r="D342" s="211"/>
    </row>
    <row r="343" spans="4:4">
      <c r="D343" s="211"/>
    </row>
    <row r="344" spans="4:4">
      <c r="D344" s="211"/>
    </row>
    <row r="345" spans="4:4">
      <c r="D345" s="211"/>
    </row>
    <row r="346" spans="4:4">
      <c r="D346" s="211"/>
    </row>
    <row r="347" spans="4:4">
      <c r="D347" s="211"/>
    </row>
    <row r="348" spans="4:4">
      <c r="D348" s="211"/>
    </row>
    <row r="349" spans="4:4">
      <c r="D349" s="211"/>
    </row>
    <row r="350" spans="4:4">
      <c r="D350" s="211"/>
    </row>
    <row r="351" spans="4:4">
      <c r="D351" s="211"/>
    </row>
    <row r="352" spans="4:4">
      <c r="D352" s="211"/>
    </row>
    <row r="353" spans="4:4">
      <c r="D353" s="211"/>
    </row>
    <row r="354" spans="4:4">
      <c r="D354" s="211"/>
    </row>
    <row r="355" spans="4:4">
      <c r="D355" s="211"/>
    </row>
    <row r="356" spans="4:4">
      <c r="D356" s="211"/>
    </row>
    <row r="357" spans="4:4">
      <c r="D357" s="211"/>
    </row>
    <row r="358" spans="4:4">
      <c r="D358" s="211"/>
    </row>
    <row r="359" spans="4:4">
      <c r="D359" s="211"/>
    </row>
    <row r="360" spans="4:4">
      <c r="D360" s="211"/>
    </row>
    <row r="361" spans="4:4">
      <c r="D361" s="211"/>
    </row>
    <row r="362" spans="4:4">
      <c r="D362" s="211"/>
    </row>
    <row r="363" spans="4:4">
      <c r="D363" s="211"/>
    </row>
    <row r="364" spans="4:4">
      <c r="D364" s="211"/>
    </row>
    <row r="365" spans="4:4">
      <c r="D365" s="211"/>
    </row>
    <row r="366" spans="4:4">
      <c r="D366" s="211"/>
    </row>
    <row r="367" spans="4:4">
      <c r="D367" s="211"/>
    </row>
    <row r="368" spans="4:4">
      <c r="D368" s="211"/>
    </row>
    <row r="369" spans="4:4">
      <c r="D369" s="211"/>
    </row>
    <row r="370" spans="4:4">
      <c r="D370" s="211"/>
    </row>
    <row r="371" spans="4:4">
      <c r="D371" s="211"/>
    </row>
    <row r="372" spans="4:4">
      <c r="D372" s="211"/>
    </row>
    <row r="373" spans="4:4">
      <c r="D373" s="211"/>
    </row>
    <row r="374" spans="4:4">
      <c r="D374" s="211"/>
    </row>
    <row r="375" spans="4:4">
      <c r="D375" s="211"/>
    </row>
    <row r="376" spans="4:4">
      <c r="D376" s="211"/>
    </row>
    <row r="377" spans="4:4">
      <c r="D377" s="211"/>
    </row>
    <row r="378" spans="4:4">
      <c r="D378" s="211"/>
    </row>
    <row r="379" spans="4:4">
      <c r="D379" s="211"/>
    </row>
    <row r="380" spans="4:4">
      <c r="D380" s="204"/>
    </row>
    <row r="381" spans="4:4">
      <c r="D381" s="211"/>
    </row>
    <row r="382" spans="4:4">
      <c r="D382" s="211"/>
    </row>
    <row r="383" spans="4:4">
      <c r="D383" s="211"/>
    </row>
    <row r="384" spans="4:4">
      <c r="D384" s="211"/>
    </row>
    <row r="385" spans="4:4">
      <c r="D385" s="211"/>
    </row>
    <row r="386" spans="4:4">
      <c r="D386" s="211"/>
    </row>
    <row r="387" spans="4:4">
      <c r="D387" s="211"/>
    </row>
    <row r="388" spans="4:4">
      <c r="D388" s="211"/>
    </row>
    <row r="389" spans="4:4">
      <c r="D389" s="211"/>
    </row>
    <row r="390" spans="4:4">
      <c r="D390" s="211"/>
    </row>
    <row r="391" spans="4:4">
      <c r="D391" s="211"/>
    </row>
    <row r="392" spans="4:4">
      <c r="D392" s="211"/>
    </row>
    <row r="393" spans="4:4">
      <c r="D393" s="211"/>
    </row>
    <row r="394" spans="4:4">
      <c r="D394" s="211"/>
    </row>
    <row r="395" spans="4:4">
      <c r="D395" s="211"/>
    </row>
    <row r="396" spans="4:4">
      <c r="D396" s="211"/>
    </row>
    <row r="397" spans="4:4">
      <c r="D397" s="211"/>
    </row>
    <row r="398" spans="4:4">
      <c r="D398" s="211"/>
    </row>
    <row r="399" spans="4:4">
      <c r="D399" s="211"/>
    </row>
    <row r="400" spans="4:4">
      <c r="D400" s="211"/>
    </row>
    <row r="401" spans="4:4">
      <c r="D401" s="211"/>
    </row>
    <row r="402" spans="4:4">
      <c r="D402" s="211"/>
    </row>
    <row r="403" spans="4:4">
      <c r="D403" s="211"/>
    </row>
    <row r="404" spans="4:4">
      <c r="D404" s="211"/>
    </row>
    <row r="405" spans="4:4">
      <c r="D405" s="211"/>
    </row>
    <row r="406" spans="4:4">
      <c r="D406" s="211"/>
    </row>
    <row r="407" spans="4:4">
      <c r="D407" s="211"/>
    </row>
    <row r="408" spans="4:4">
      <c r="D408" s="211"/>
    </row>
    <row r="409" spans="4:4">
      <c r="D409" s="211"/>
    </row>
    <row r="410" spans="4:4">
      <c r="D410" s="211"/>
    </row>
    <row r="411" spans="4:4">
      <c r="D411" s="211"/>
    </row>
    <row r="412" spans="4:4">
      <c r="D412" s="211"/>
    </row>
    <row r="413" spans="4:4">
      <c r="D413" s="211"/>
    </row>
    <row r="414" spans="4:4">
      <c r="D414" s="211"/>
    </row>
    <row r="415" spans="4:4">
      <c r="D415" s="211"/>
    </row>
    <row r="416" spans="4:4">
      <c r="D416" s="211"/>
    </row>
    <row r="417" spans="4:4">
      <c r="D417" s="211"/>
    </row>
    <row r="418" spans="4:4">
      <c r="D418" s="211"/>
    </row>
    <row r="419" spans="4:4">
      <c r="D419" s="211"/>
    </row>
    <row r="420" spans="4:4">
      <c r="D420" s="211"/>
    </row>
    <row r="421" spans="4:4">
      <c r="D421" s="211"/>
    </row>
    <row r="422" spans="4:4">
      <c r="D422" s="211"/>
    </row>
    <row r="423" spans="4:4">
      <c r="D423" s="211"/>
    </row>
    <row r="424" spans="4:4">
      <c r="D424" s="211"/>
    </row>
    <row r="425" spans="4:4">
      <c r="D425" s="211"/>
    </row>
    <row r="426" spans="4:4">
      <c r="D426" s="211"/>
    </row>
    <row r="427" spans="4:4">
      <c r="D427" s="211"/>
    </row>
    <row r="428" spans="4:4">
      <c r="D428" s="211"/>
    </row>
    <row r="429" spans="4:4">
      <c r="D429" s="211"/>
    </row>
    <row r="430" spans="4:4">
      <c r="D430" s="211"/>
    </row>
    <row r="431" spans="4:4">
      <c r="D431" s="211"/>
    </row>
    <row r="432" spans="4:4">
      <c r="D432" s="211"/>
    </row>
    <row r="433" spans="4:4">
      <c r="D433" s="211"/>
    </row>
    <row r="434" spans="4:4">
      <c r="D434" s="211"/>
    </row>
    <row r="435" spans="4:4">
      <c r="D435" s="211"/>
    </row>
    <row r="436" spans="4:4">
      <c r="D436" s="211"/>
    </row>
    <row r="437" spans="4:4">
      <c r="D437" s="211"/>
    </row>
    <row r="438" spans="4:4">
      <c r="D438" s="211"/>
    </row>
    <row r="439" spans="4:4">
      <c r="D439" s="211"/>
    </row>
    <row r="440" spans="4:4">
      <c r="D440" s="211"/>
    </row>
    <row r="441" spans="4:4">
      <c r="D441" s="211"/>
    </row>
    <row r="442" spans="4:4">
      <c r="D442" s="211"/>
    </row>
    <row r="443" spans="4:4">
      <c r="D443" s="211"/>
    </row>
    <row r="444" spans="4:4">
      <c r="D444" s="211"/>
    </row>
    <row r="445" spans="4:4">
      <c r="D445" s="211"/>
    </row>
    <row r="446" spans="4:4">
      <c r="D446" s="211"/>
    </row>
    <row r="447" spans="4:4">
      <c r="D447" s="211"/>
    </row>
    <row r="448" spans="4:4">
      <c r="D448" s="211"/>
    </row>
    <row r="449" spans="4:4">
      <c r="D449" s="211"/>
    </row>
    <row r="450" spans="4:4">
      <c r="D450" s="211"/>
    </row>
    <row r="451" spans="4:4">
      <c r="D451" s="211"/>
    </row>
    <row r="452" spans="4:4">
      <c r="D452" s="211"/>
    </row>
    <row r="453" spans="4:4">
      <c r="D453" s="211"/>
    </row>
    <row r="454" spans="4:4">
      <c r="D454" s="211"/>
    </row>
    <row r="455" spans="4:4">
      <c r="D455" s="211"/>
    </row>
    <row r="456" spans="4:4">
      <c r="D456" s="211"/>
    </row>
    <row r="457" spans="4:4">
      <c r="D457" s="211"/>
    </row>
    <row r="458" spans="4:4">
      <c r="D458" s="211"/>
    </row>
    <row r="459" spans="4:4">
      <c r="D459" s="211"/>
    </row>
    <row r="460" spans="4:4">
      <c r="D460" s="204"/>
    </row>
    <row r="461" spans="4:4">
      <c r="D461" s="211"/>
    </row>
    <row r="462" spans="4:4">
      <c r="D462" s="211"/>
    </row>
    <row r="463" spans="4:4">
      <c r="D463" s="211"/>
    </row>
    <row r="464" spans="4:4">
      <c r="D464" s="211"/>
    </row>
    <row r="465" spans="4:4">
      <c r="D465" s="211"/>
    </row>
    <row r="466" spans="4:4">
      <c r="D466" s="211"/>
    </row>
    <row r="467" spans="4:4">
      <c r="D467" s="211"/>
    </row>
    <row r="468" spans="4:4">
      <c r="D468" s="211"/>
    </row>
    <row r="469" spans="4:4">
      <c r="D469" s="211"/>
    </row>
    <row r="470" spans="4:4">
      <c r="D470" s="211"/>
    </row>
    <row r="471" spans="4:4">
      <c r="D471" s="211"/>
    </row>
    <row r="472" spans="4:4">
      <c r="D472" s="211"/>
    </row>
    <row r="473" spans="4:4">
      <c r="D473" s="211"/>
    </row>
    <row r="474" spans="4:4">
      <c r="D474" s="211"/>
    </row>
    <row r="475" spans="4:4">
      <c r="D475" s="211"/>
    </row>
    <row r="476" spans="4:4">
      <c r="D476" s="211"/>
    </row>
    <row r="477" spans="4:4">
      <c r="D477" s="211"/>
    </row>
    <row r="478" spans="4:4">
      <c r="D478" s="211"/>
    </row>
    <row r="479" spans="4:4">
      <c r="D479" s="211"/>
    </row>
    <row r="480" spans="4:4">
      <c r="D480" s="211"/>
    </row>
    <row r="481" spans="4:4">
      <c r="D481" s="211"/>
    </row>
    <row r="482" spans="4:4">
      <c r="D482" s="211"/>
    </row>
    <row r="483" spans="4:4">
      <c r="D483" s="211"/>
    </row>
    <row r="484" spans="4:4">
      <c r="D484" s="211"/>
    </row>
    <row r="485" spans="4:4">
      <c r="D485" s="211"/>
    </row>
    <row r="486" spans="4:4">
      <c r="D486" s="211"/>
    </row>
    <row r="487" spans="4:4">
      <c r="D487" s="211"/>
    </row>
    <row r="488" spans="4:4">
      <c r="D488" s="211"/>
    </row>
    <row r="489" spans="4:4">
      <c r="D489" s="211"/>
    </row>
    <row r="490" spans="4:4">
      <c r="D490" s="211"/>
    </row>
    <row r="491" spans="4:4">
      <c r="D491" s="211"/>
    </row>
    <row r="492" spans="4:4">
      <c r="D492" s="211"/>
    </row>
    <row r="493" spans="4:4">
      <c r="D493" s="211"/>
    </row>
    <row r="494" spans="4:4">
      <c r="D494" s="211"/>
    </row>
    <row r="495" spans="4:4">
      <c r="D495" s="211"/>
    </row>
    <row r="496" spans="4:4">
      <c r="D496" s="211"/>
    </row>
    <row r="497" spans="4:4">
      <c r="D497" s="211"/>
    </row>
    <row r="498" spans="4:4">
      <c r="D498" s="211"/>
    </row>
    <row r="499" spans="4:4">
      <c r="D499" s="211"/>
    </row>
    <row r="500" spans="4:4">
      <c r="D500" s="211"/>
    </row>
    <row r="501" spans="4:4">
      <c r="D501" s="211"/>
    </row>
    <row r="502" spans="4:4">
      <c r="D502" s="211"/>
    </row>
    <row r="503" spans="4:4">
      <c r="D503" s="211"/>
    </row>
    <row r="504" spans="4:4">
      <c r="D504" s="211"/>
    </row>
    <row r="505" spans="4:4">
      <c r="D505" s="211"/>
    </row>
    <row r="506" spans="4:4">
      <c r="D506" s="211"/>
    </row>
    <row r="507" spans="4:4">
      <c r="D507" s="211"/>
    </row>
    <row r="508" spans="4:4">
      <c r="D508" s="211"/>
    </row>
    <row r="509" spans="4:4">
      <c r="D509" s="211"/>
    </row>
    <row r="510" spans="4:4">
      <c r="D510" s="211"/>
    </row>
    <row r="511" spans="4:4">
      <c r="D511" s="211"/>
    </row>
    <row r="512" spans="4:4">
      <c r="D512" s="211"/>
    </row>
    <row r="513" spans="4:4">
      <c r="D513" s="211"/>
    </row>
    <row r="514" spans="4:4">
      <c r="D514" s="211"/>
    </row>
    <row r="515" spans="4:4">
      <c r="D515" s="211"/>
    </row>
    <row r="516" spans="4:4">
      <c r="D516" s="211"/>
    </row>
    <row r="517" spans="4:4">
      <c r="D517" s="211"/>
    </row>
    <row r="518" spans="4:4">
      <c r="D518" s="211"/>
    </row>
    <row r="519" spans="4:4">
      <c r="D519" s="211"/>
    </row>
    <row r="520" spans="4:4">
      <c r="D520" s="211"/>
    </row>
    <row r="521" spans="4:4">
      <c r="D521" s="211"/>
    </row>
    <row r="522" spans="4:4">
      <c r="D522" s="211"/>
    </row>
    <row r="523" spans="4:4">
      <c r="D523" s="211"/>
    </row>
    <row r="524" spans="4:4">
      <c r="D524" s="211"/>
    </row>
    <row r="525" spans="4:4">
      <c r="D525" s="211"/>
    </row>
    <row r="526" spans="4:4">
      <c r="D526" s="211"/>
    </row>
    <row r="527" spans="4:4">
      <c r="D527" s="211"/>
    </row>
    <row r="528" spans="4:4">
      <c r="D528" s="211"/>
    </row>
    <row r="529" spans="4:4">
      <c r="D529" s="211"/>
    </row>
    <row r="530" spans="4:4">
      <c r="D530" s="211"/>
    </row>
    <row r="531" spans="4:4">
      <c r="D531" s="211"/>
    </row>
    <row r="532" spans="4:4">
      <c r="D532" s="211"/>
    </row>
    <row r="533" spans="4:4">
      <c r="D533" s="211"/>
    </row>
    <row r="534" spans="4:4">
      <c r="D534" s="211"/>
    </row>
    <row r="535" spans="4:4">
      <c r="D535" s="211"/>
    </row>
    <row r="536" spans="4:4">
      <c r="D536" s="211"/>
    </row>
    <row r="537" spans="4:4">
      <c r="D537" s="211"/>
    </row>
    <row r="538" spans="4:4">
      <c r="D538" s="211"/>
    </row>
    <row r="539" spans="4:4">
      <c r="D539" s="211"/>
    </row>
    <row r="540" spans="4:4">
      <c r="D540" s="211"/>
    </row>
    <row r="541" spans="4:4">
      <c r="D541" s="211"/>
    </row>
    <row r="542" spans="4:4">
      <c r="D542" s="211"/>
    </row>
    <row r="543" spans="4:4">
      <c r="D543" s="211"/>
    </row>
    <row r="544" spans="4:4">
      <c r="D544" s="211"/>
    </row>
    <row r="545" spans="4:4">
      <c r="D545" s="211"/>
    </row>
    <row r="546" spans="4:4">
      <c r="D546" s="211"/>
    </row>
    <row r="547" spans="4:4">
      <c r="D547" s="211"/>
    </row>
    <row r="548" spans="4:4">
      <c r="D548" s="211"/>
    </row>
    <row r="549" spans="4:4">
      <c r="D549" s="211"/>
    </row>
    <row r="550" spans="4:4">
      <c r="D550" s="211"/>
    </row>
    <row r="551" spans="4:4">
      <c r="D551" s="211"/>
    </row>
    <row r="552" spans="4:4">
      <c r="D552" s="211"/>
    </row>
    <row r="553" spans="4:4">
      <c r="D553" s="211"/>
    </row>
    <row r="554" spans="4:4">
      <c r="D554" s="211"/>
    </row>
    <row r="555" spans="4:4">
      <c r="D555" s="211"/>
    </row>
    <row r="556" spans="4:4">
      <c r="D556" s="211"/>
    </row>
    <row r="557" spans="4:4">
      <c r="D557" s="211"/>
    </row>
    <row r="558" spans="4:4">
      <c r="D558" s="211"/>
    </row>
    <row r="559" spans="4:4">
      <c r="D559" s="211"/>
    </row>
    <row r="560" spans="4:4">
      <c r="D560" s="211"/>
    </row>
    <row r="561" spans="4:4">
      <c r="D561" s="211"/>
    </row>
    <row r="562" spans="4:4">
      <c r="D562" s="211"/>
    </row>
    <row r="563" spans="4:4">
      <c r="D563" s="211"/>
    </row>
    <row r="564" spans="4:4">
      <c r="D564" s="211"/>
    </row>
    <row r="565" spans="4:4">
      <c r="D565" s="211"/>
    </row>
    <row r="566" spans="4:4">
      <c r="D566" s="211"/>
    </row>
    <row r="567" spans="4:4">
      <c r="D567" s="211"/>
    </row>
    <row r="568" spans="4:4">
      <c r="D568" s="211"/>
    </row>
    <row r="569" spans="4:4">
      <c r="D569" s="211"/>
    </row>
    <row r="570" spans="4:4">
      <c r="D570" s="211"/>
    </row>
    <row r="571" spans="4:4">
      <c r="D571" s="211"/>
    </row>
    <row r="572" spans="4:4">
      <c r="D572" s="211"/>
    </row>
    <row r="573" spans="4:4">
      <c r="D573" s="204"/>
    </row>
    <row r="574" spans="4:4">
      <c r="D574" s="204"/>
    </row>
    <row r="575" spans="4:4">
      <c r="D575" s="211"/>
    </row>
    <row r="576" spans="4:4">
      <c r="D576" s="211"/>
    </row>
    <row r="577" spans="4:4">
      <c r="D577" s="211"/>
    </row>
    <row r="578" spans="4:4">
      <c r="D578" s="211"/>
    </row>
    <row r="579" spans="4:4">
      <c r="D579" s="211"/>
    </row>
    <row r="580" spans="4:4">
      <c r="D580" s="211"/>
    </row>
    <row r="581" spans="4:4">
      <c r="D581" s="211"/>
    </row>
    <row r="582" spans="4:4">
      <c r="D582" s="204"/>
    </row>
    <row r="583" spans="4:4">
      <c r="D583" s="211"/>
    </row>
    <row r="584" spans="4:4">
      <c r="D584" s="211"/>
    </row>
    <row r="585" spans="4:4">
      <c r="D585" s="211"/>
    </row>
    <row r="586" spans="4:4">
      <c r="D586" s="211"/>
    </row>
    <row r="587" spans="4:4">
      <c r="D587" s="211"/>
    </row>
    <row r="588" spans="4:4">
      <c r="D588" s="211"/>
    </row>
    <row r="589" spans="4:4">
      <c r="D589" s="211"/>
    </row>
    <row r="590" spans="4:4">
      <c r="D590" s="211"/>
    </row>
    <row r="591" spans="4:4">
      <c r="D591" s="211"/>
    </row>
    <row r="592" spans="4:4">
      <c r="D592" s="211"/>
    </row>
    <row r="593" spans="4:4">
      <c r="D593" s="204"/>
    </row>
    <row r="594" spans="4:4">
      <c r="D594" s="211"/>
    </row>
    <row r="595" spans="4:4">
      <c r="D595" s="211"/>
    </row>
    <row r="596" spans="4:4">
      <c r="D596" s="211"/>
    </row>
    <row r="597" spans="4:4">
      <c r="D597" s="211"/>
    </row>
    <row r="598" spans="4:4">
      <c r="D598" s="211"/>
    </row>
    <row r="599" spans="4:4">
      <c r="D599" s="211"/>
    </row>
    <row r="600" spans="4:4">
      <c r="D600" s="211"/>
    </row>
    <row r="601" spans="4:4">
      <c r="D601" s="211"/>
    </row>
    <row r="602" spans="4:4">
      <c r="D602" s="211"/>
    </row>
    <row r="603" spans="4:4">
      <c r="D603" s="211"/>
    </row>
    <row r="604" spans="4:4">
      <c r="D604" s="211"/>
    </row>
    <row r="605" spans="4:4">
      <c r="D605" s="211"/>
    </row>
    <row r="606" spans="4:4">
      <c r="D606" s="211"/>
    </row>
    <row r="607" spans="4:4">
      <c r="D607" s="204"/>
    </row>
    <row r="608" spans="4:4">
      <c r="D608" s="211"/>
    </row>
    <row r="609" spans="4:4">
      <c r="D609" s="211"/>
    </row>
    <row r="610" spans="4:4">
      <c r="D610" s="211"/>
    </row>
    <row r="611" spans="4:4">
      <c r="D611" s="211"/>
    </row>
    <row r="612" spans="4:4">
      <c r="D612" s="211"/>
    </row>
    <row r="613" spans="4:4">
      <c r="D613" s="211"/>
    </row>
    <row r="614" spans="4:4">
      <c r="D614" s="211"/>
    </row>
    <row r="615" spans="4:4">
      <c r="D615" s="211"/>
    </row>
    <row r="616" spans="4:4">
      <c r="D616" s="211"/>
    </row>
    <row r="617" spans="4:4">
      <c r="D617" s="211"/>
    </row>
    <row r="618" spans="4:4">
      <c r="D618" s="211"/>
    </row>
    <row r="619" spans="4:4">
      <c r="D619" s="211"/>
    </row>
    <row r="620" spans="4:4">
      <c r="D620" s="211"/>
    </row>
    <row r="621" spans="4:4">
      <c r="D621" s="211"/>
    </row>
    <row r="622" spans="4:4">
      <c r="D622" s="211"/>
    </row>
    <row r="623" spans="4:4">
      <c r="D623" s="211"/>
    </row>
    <row r="624" spans="4:4">
      <c r="D624" s="211"/>
    </row>
    <row r="625" spans="4:4">
      <c r="D625" s="211"/>
    </row>
    <row r="626" spans="4:4">
      <c r="D626" s="211"/>
    </row>
    <row r="627" spans="4:4">
      <c r="D627" s="211"/>
    </row>
    <row r="628" spans="4:4">
      <c r="D628" s="211"/>
    </row>
    <row r="629" spans="4:4">
      <c r="D629" s="211"/>
    </row>
    <row r="630" spans="4:4">
      <c r="D630" s="211"/>
    </row>
    <row r="631" spans="4:4">
      <c r="D631" s="211"/>
    </row>
    <row r="632" spans="4:4">
      <c r="D632" s="211"/>
    </row>
    <row r="633" spans="4:4">
      <c r="D633" s="211"/>
    </row>
    <row r="634" spans="4:4">
      <c r="D634" s="211"/>
    </row>
    <row r="635" spans="4:4">
      <c r="D635" s="211"/>
    </row>
    <row r="636" spans="4:4">
      <c r="D636" s="211"/>
    </row>
    <row r="637" spans="4:4">
      <c r="D637" s="211"/>
    </row>
    <row r="638" spans="4:4">
      <c r="D638" s="211"/>
    </row>
    <row r="639" spans="4:4">
      <c r="D639" s="211"/>
    </row>
    <row r="640" spans="4:4">
      <c r="D640" s="211"/>
    </row>
    <row r="641" spans="4:4">
      <c r="D641" s="211"/>
    </row>
    <row r="642" spans="4:4">
      <c r="D642" s="211"/>
    </row>
    <row r="643" spans="4:4">
      <c r="D643" s="211"/>
    </row>
    <row r="644" spans="4:4">
      <c r="D644" s="211"/>
    </row>
    <row r="645" spans="4:4">
      <c r="D645" s="211"/>
    </row>
    <row r="646" spans="4:4">
      <c r="D646" s="211"/>
    </row>
    <row r="647" spans="4:4">
      <c r="D647" s="211"/>
    </row>
    <row r="648" spans="4:4">
      <c r="D648" s="211"/>
    </row>
    <row r="649" spans="4:4">
      <c r="D649" s="211"/>
    </row>
    <row r="650" spans="4:4">
      <c r="D650" s="211"/>
    </row>
    <row r="651" spans="4:4">
      <c r="D651" s="211"/>
    </row>
    <row r="652" spans="4:4">
      <c r="D652" s="211"/>
    </row>
    <row r="653" spans="4:4">
      <c r="D653" s="211"/>
    </row>
    <row r="654" spans="4:4">
      <c r="D654" s="211"/>
    </row>
    <row r="655" spans="4:4">
      <c r="D655" s="211"/>
    </row>
    <row r="656" spans="4:4">
      <c r="D656" s="211"/>
    </row>
    <row r="657" spans="4:4">
      <c r="D657" s="211"/>
    </row>
    <row r="658" spans="4:4">
      <c r="D658" s="211"/>
    </row>
    <row r="659" spans="4:4">
      <c r="D659" s="211"/>
    </row>
    <row r="660" spans="4:4">
      <c r="D660" s="211"/>
    </row>
    <row r="661" spans="4:4">
      <c r="D661" s="211"/>
    </row>
    <row r="662" spans="4:4">
      <c r="D662" s="211"/>
    </row>
    <row r="663" spans="4:4">
      <c r="D663" s="211"/>
    </row>
    <row r="664" spans="4:4">
      <c r="D664" s="211"/>
    </row>
    <row r="665" spans="4:4">
      <c r="D665" s="211"/>
    </row>
    <row r="666" spans="4:4">
      <c r="D666" s="211"/>
    </row>
    <row r="667" spans="4:4">
      <c r="D667" s="204"/>
    </row>
    <row r="668" spans="4:4">
      <c r="D668" s="211"/>
    </row>
    <row r="669" spans="4:4">
      <c r="D669" s="211"/>
    </row>
    <row r="670" spans="4:4">
      <c r="D670" s="211"/>
    </row>
    <row r="671" spans="4:4">
      <c r="D671" s="211"/>
    </row>
    <row r="672" spans="4:4">
      <c r="D672" s="211"/>
    </row>
    <row r="673" spans="4:4">
      <c r="D673" s="211"/>
    </row>
    <row r="674" spans="4:4">
      <c r="D674" s="211"/>
    </row>
    <row r="675" spans="4:4">
      <c r="D675" s="211"/>
    </row>
    <row r="676" spans="4:4">
      <c r="D676" s="211"/>
    </row>
    <row r="677" spans="4:4">
      <c r="D677" s="211"/>
    </row>
    <row r="678" spans="4:4">
      <c r="D678" s="211"/>
    </row>
    <row r="679" spans="4:4">
      <c r="D679" s="204"/>
    </row>
    <row r="680" spans="4:4">
      <c r="D680" s="211"/>
    </row>
    <row r="681" spans="4:4">
      <c r="D681" s="211"/>
    </row>
    <row r="682" spans="4:4">
      <c r="D682" s="204"/>
    </row>
  </sheetData>
  <sortState xmlns:xlrd2="http://schemas.microsoft.com/office/spreadsheetml/2017/richdata2" ref="A2:C683">
    <sortCondition descending="1" ref="C2:C683"/>
  </sortState>
  <phoneticPr fontId="3" type="noConversion"/>
  <conditionalFormatting sqref="C1:C1048576">
    <cfRule type="timePeriod" dxfId="8" priority="1" timePeriod="today">
      <formula>FLOOR(C1,1)=TODAY()</formula>
    </cfRule>
    <cfRule type="timePeriod" dxfId="7" priority="2" timePeriod="tomorrow">
      <formula>FLOOR(C1,1)=TODAY()+1</formula>
    </cfRule>
  </conditionalFormatting>
  <conditionalFormatting sqref="C1:D1048576">
    <cfRule type="timePeriod" dxfId="6" priority="3" timePeriod="thisWeek">
      <formula>AND(TODAY()-ROUNDDOWN(C1,0)&lt;=WEEKDAY(TODAY())-1,ROUNDDOWN(C1,0)-TODAY()&lt;=7-WEEKDAY(TODAY()))</formula>
    </cfRule>
  </conditionalFormatting>
  <hyperlinks>
    <hyperlink ref="F1" r:id="rId1" xr:uid="{00000000-0004-0000-0500-000000000000}"/>
  </hyperlinks>
  <pageMargins left="0.75" right="0.75" top="1" bottom="1" header="0.5" footer="0.5"/>
  <pageSetup paperSize="9" orientation="portrait" horizontalDpi="4294967292" verticalDpi="429496729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0"/>
  <dimension ref="A1:I682"/>
  <sheetViews>
    <sheetView workbookViewId="0">
      <pane ySplit="1" topLeftCell="A269" activePane="bottomLeft" state="frozen"/>
      <selection pane="bottomLeft" activeCell="B277" sqref="B277"/>
    </sheetView>
  </sheetViews>
  <sheetFormatPr baseColWidth="10" defaultColWidth="10.83203125" defaultRowHeight="15"/>
  <cols>
    <col min="1" max="1" width="10" style="198" customWidth="1"/>
    <col min="2" max="2" width="16.5" style="198" customWidth="1"/>
    <col min="3" max="4" width="10.83203125" style="199" customWidth="1"/>
    <col min="5" max="16384" width="10.83203125" style="24"/>
  </cols>
  <sheetData>
    <row r="1" spans="1:9">
      <c r="A1" s="203" t="s">
        <v>4625</v>
      </c>
      <c r="B1" s="203" t="s">
        <v>4626</v>
      </c>
      <c r="C1" s="203" t="s">
        <v>4682</v>
      </c>
      <c r="D1" s="203" t="s">
        <v>4683</v>
      </c>
      <c r="F1" s="80" t="s">
        <v>5789</v>
      </c>
    </row>
    <row r="2" spans="1:9" ht="16">
      <c r="A2" s="203">
        <v>2330</v>
      </c>
      <c r="B2" s="203" t="s">
        <v>328</v>
      </c>
      <c r="C2" s="204">
        <v>44455</v>
      </c>
      <c r="D2" s="205"/>
      <c r="F2" s="24" t="s">
        <v>1626</v>
      </c>
      <c r="G2" s="24" t="s">
        <v>1627</v>
      </c>
      <c r="H2" s="24" t="s">
        <v>1623</v>
      </c>
      <c r="I2" s="24" t="s">
        <v>1624</v>
      </c>
    </row>
    <row r="3" spans="1:9" ht="16">
      <c r="A3" s="203">
        <v>2375</v>
      </c>
      <c r="B3" s="203" t="s">
        <v>1103</v>
      </c>
      <c r="C3" s="204">
        <v>44440</v>
      </c>
      <c r="D3" s="205"/>
    </row>
    <row r="4" spans="1:9" ht="16">
      <c r="A4" s="203">
        <v>2106</v>
      </c>
      <c r="B4" s="203" t="s">
        <v>290</v>
      </c>
      <c r="C4" s="204">
        <v>44434</v>
      </c>
      <c r="D4" s="205"/>
    </row>
    <row r="5" spans="1:9" ht="16">
      <c r="A5" s="203">
        <v>5243</v>
      </c>
      <c r="B5" s="206" t="s">
        <v>1073</v>
      </c>
      <c r="C5" s="204">
        <v>44433</v>
      </c>
      <c r="D5" s="205"/>
    </row>
    <row r="6" spans="1:9" ht="16">
      <c r="A6" s="203">
        <v>2377</v>
      </c>
      <c r="B6" s="203" t="s">
        <v>362</v>
      </c>
      <c r="C6" s="204">
        <v>44431</v>
      </c>
      <c r="D6" s="205"/>
    </row>
    <row r="7" spans="1:9" ht="16">
      <c r="A7" s="203">
        <v>3049</v>
      </c>
      <c r="B7" s="203" t="s">
        <v>620</v>
      </c>
      <c r="C7" s="204">
        <v>44427</v>
      </c>
      <c r="D7" s="205"/>
    </row>
    <row r="8" spans="1:9" ht="16">
      <c r="A8" s="203">
        <v>6728</v>
      </c>
      <c r="B8" s="203" t="s">
        <v>5790</v>
      </c>
      <c r="C8" s="204">
        <v>44427</v>
      </c>
      <c r="D8" s="205"/>
    </row>
    <row r="9" spans="1:9" ht="16">
      <c r="A9" s="203">
        <v>2603</v>
      </c>
      <c r="B9" s="203" t="s">
        <v>483</v>
      </c>
      <c r="C9" s="204">
        <v>44426</v>
      </c>
      <c r="D9" s="205"/>
    </row>
    <row r="10" spans="1:9" ht="16">
      <c r="A10" s="203">
        <v>1537</v>
      </c>
      <c r="B10" s="203" t="s">
        <v>152</v>
      </c>
      <c r="C10" s="204">
        <v>44420</v>
      </c>
      <c r="D10" s="205"/>
    </row>
    <row r="11" spans="1:9" ht="16">
      <c r="A11" s="203">
        <v>8928</v>
      </c>
      <c r="B11" s="203" t="s">
        <v>4353</v>
      </c>
      <c r="C11" s="204">
        <v>44420</v>
      </c>
      <c r="D11" s="205"/>
    </row>
    <row r="12" spans="1:9" ht="16">
      <c r="A12" s="203">
        <v>1735</v>
      </c>
      <c r="B12" s="203" t="s">
        <v>218</v>
      </c>
      <c r="C12" s="204">
        <v>44419</v>
      </c>
      <c r="D12" s="205"/>
    </row>
    <row r="13" spans="1:9" ht="16">
      <c r="A13" s="203">
        <v>6599</v>
      </c>
      <c r="B13" s="206" t="s">
        <v>5791</v>
      </c>
      <c r="C13" s="204">
        <v>44418</v>
      </c>
      <c r="D13" s="205"/>
    </row>
    <row r="14" spans="1:9" ht="16">
      <c r="A14" s="203">
        <v>8374</v>
      </c>
      <c r="B14" s="203" t="s">
        <v>1507</v>
      </c>
      <c r="C14" s="204">
        <v>44417</v>
      </c>
      <c r="D14" s="205"/>
    </row>
    <row r="15" spans="1:9" ht="16">
      <c r="A15" s="203">
        <v>2462</v>
      </c>
      <c r="B15" s="203" t="s">
        <v>423</v>
      </c>
      <c r="C15" s="204">
        <v>44414</v>
      </c>
      <c r="D15" s="205"/>
    </row>
    <row r="16" spans="1:9" ht="16">
      <c r="A16" s="203">
        <v>8150</v>
      </c>
      <c r="B16" s="203" t="s">
        <v>1479</v>
      </c>
      <c r="C16" s="204">
        <v>44414</v>
      </c>
      <c r="D16" s="205"/>
    </row>
    <row r="17" spans="1:4">
      <c r="A17" s="203">
        <v>5871</v>
      </c>
      <c r="B17" s="206" t="s">
        <v>1187</v>
      </c>
      <c r="C17" s="204">
        <v>44413</v>
      </c>
      <c r="D17" s="204">
        <v>44413</v>
      </c>
    </row>
    <row r="18" spans="1:4">
      <c r="A18" s="203">
        <v>6761</v>
      </c>
      <c r="B18" s="203" t="s">
        <v>5792</v>
      </c>
      <c r="C18" s="204">
        <v>44413</v>
      </c>
      <c r="D18" s="204">
        <v>44413</v>
      </c>
    </row>
    <row r="19" spans="1:4" ht="16">
      <c r="A19" s="203">
        <v>1102</v>
      </c>
      <c r="B19" s="203" t="s">
        <v>22</v>
      </c>
      <c r="C19" s="204">
        <v>44413</v>
      </c>
      <c r="D19" s="205"/>
    </row>
    <row r="20" spans="1:4" ht="16">
      <c r="A20" s="203">
        <v>1256</v>
      </c>
      <c r="B20" s="207" t="s">
        <v>47</v>
      </c>
      <c r="C20" s="204">
        <v>44413</v>
      </c>
      <c r="D20" s="205"/>
    </row>
    <row r="21" spans="1:4" ht="16">
      <c r="A21" s="203">
        <v>1419</v>
      </c>
      <c r="B21" s="203" t="s">
        <v>85</v>
      </c>
      <c r="C21" s="204">
        <v>44413</v>
      </c>
      <c r="D21" s="205"/>
    </row>
    <row r="22" spans="1:4" ht="16">
      <c r="A22" s="203">
        <v>1440</v>
      </c>
      <c r="B22" s="203" t="s">
        <v>94</v>
      </c>
      <c r="C22" s="204">
        <v>44413</v>
      </c>
      <c r="D22" s="205"/>
    </row>
    <row r="23" spans="1:4" ht="16">
      <c r="A23" s="203">
        <v>1452</v>
      </c>
      <c r="B23" s="203" t="s">
        <v>104</v>
      </c>
      <c r="C23" s="204">
        <v>44413</v>
      </c>
      <c r="D23" s="205"/>
    </row>
    <row r="24" spans="1:4" ht="16">
      <c r="A24" s="203">
        <v>1721</v>
      </c>
      <c r="B24" s="203" t="s">
        <v>205</v>
      </c>
      <c r="C24" s="204">
        <v>44413</v>
      </c>
      <c r="D24" s="205"/>
    </row>
    <row r="25" spans="1:4" ht="16">
      <c r="A25" s="203">
        <v>2070</v>
      </c>
      <c r="B25" s="203" t="s">
        <v>2131</v>
      </c>
      <c r="C25" s="204">
        <v>44413</v>
      </c>
      <c r="D25" s="205"/>
    </row>
    <row r="26" spans="1:4" ht="16">
      <c r="A26" s="203">
        <v>2227</v>
      </c>
      <c r="B26" s="203" t="s">
        <v>302</v>
      </c>
      <c r="C26" s="204">
        <v>44413</v>
      </c>
      <c r="D26" s="205"/>
    </row>
    <row r="27" spans="1:4" ht="16">
      <c r="A27" s="203">
        <v>2368</v>
      </c>
      <c r="B27" s="203" t="s">
        <v>355</v>
      </c>
      <c r="C27" s="204">
        <v>44413</v>
      </c>
      <c r="D27" s="205"/>
    </row>
    <row r="28" spans="1:4" ht="16">
      <c r="A28" s="203">
        <v>2408</v>
      </c>
      <c r="B28" s="203" t="s">
        <v>381</v>
      </c>
      <c r="C28" s="204">
        <v>44413</v>
      </c>
      <c r="D28" s="205"/>
    </row>
    <row r="29" spans="1:4" ht="16">
      <c r="A29" s="203">
        <v>2456</v>
      </c>
      <c r="B29" s="203" t="s">
        <v>417</v>
      </c>
      <c r="C29" s="204">
        <v>44413</v>
      </c>
      <c r="D29" s="205"/>
    </row>
    <row r="30" spans="1:4" ht="16">
      <c r="A30" s="203">
        <v>2481</v>
      </c>
      <c r="B30" s="203" t="s">
        <v>437</v>
      </c>
      <c r="C30" s="204">
        <v>44413</v>
      </c>
      <c r="D30" s="205"/>
    </row>
    <row r="31" spans="1:4" ht="16">
      <c r="A31" s="203">
        <v>2537</v>
      </c>
      <c r="B31" s="203" t="s">
        <v>470</v>
      </c>
      <c r="C31" s="204">
        <v>44413</v>
      </c>
      <c r="D31" s="205"/>
    </row>
    <row r="32" spans="1:4" ht="16">
      <c r="A32" s="203">
        <v>2599</v>
      </c>
      <c r="B32" s="203" t="s">
        <v>2416</v>
      </c>
      <c r="C32" s="204">
        <v>44413</v>
      </c>
      <c r="D32" s="205"/>
    </row>
    <row r="33" spans="1:4" ht="16">
      <c r="A33" s="203">
        <v>2608</v>
      </c>
      <c r="B33" s="206" t="s">
        <v>5793</v>
      </c>
      <c r="C33" s="204">
        <v>44413</v>
      </c>
      <c r="D33" s="205"/>
    </row>
    <row r="34" spans="1:4" ht="16">
      <c r="A34" s="203">
        <v>2643</v>
      </c>
      <c r="B34" s="203" t="s">
        <v>505</v>
      </c>
      <c r="C34" s="204">
        <v>44413</v>
      </c>
      <c r="D34" s="205"/>
    </row>
    <row r="35" spans="1:4" ht="16">
      <c r="A35" s="203">
        <v>3062</v>
      </c>
      <c r="B35" s="203" t="s">
        <v>631</v>
      </c>
      <c r="C35" s="204">
        <v>44413</v>
      </c>
      <c r="D35" s="205"/>
    </row>
    <row r="36" spans="1:4" ht="16">
      <c r="A36" s="203">
        <v>3712</v>
      </c>
      <c r="B36" s="206" t="s">
        <v>5755</v>
      </c>
      <c r="C36" s="204">
        <v>44413</v>
      </c>
      <c r="D36" s="205"/>
    </row>
    <row r="37" spans="1:4" ht="16">
      <c r="A37" s="203">
        <v>4537</v>
      </c>
      <c r="B37" s="203" t="s">
        <v>3214</v>
      </c>
      <c r="C37" s="204">
        <v>44413</v>
      </c>
      <c r="D37" s="205"/>
    </row>
    <row r="38" spans="1:4" ht="16">
      <c r="A38" s="203">
        <v>4716</v>
      </c>
      <c r="B38" s="203" t="s">
        <v>983</v>
      </c>
      <c r="C38" s="204">
        <v>44413</v>
      </c>
      <c r="D38" s="205"/>
    </row>
    <row r="39" spans="1:4" ht="16">
      <c r="A39" s="203">
        <v>4766</v>
      </c>
      <c r="B39" s="203" t="s">
        <v>3308</v>
      </c>
      <c r="C39" s="204">
        <v>44413</v>
      </c>
      <c r="D39" s="205"/>
    </row>
    <row r="40" spans="1:4" ht="16">
      <c r="A40" s="203">
        <v>5353</v>
      </c>
      <c r="B40" s="203" t="s">
        <v>1114</v>
      </c>
      <c r="C40" s="204">
        <v>44413</v>
      </c>
      <c r="D40" s="205"/>
    </row>
    <row r="41" spans="1:4" ht="16">
      <c r="A41" s="203" t="s">
        <v>5794</v>
      </c>
      <c r="B41" s="207" t="s">
        <v>5795</v>
      </c>
      <c r="C41" s="204">
        <v>44413</v>
      </c>
      <c r="D41" s="205"/>
    </row>
    <row r="42" spans="1:4" ht="16">
      <c r="A42" s="203">
        <v>6210</v>
      </c>
      <c r="B42" s="203" t="s">
        <v>1295</v>
      </c>
      <c r="C42" s="204">
        <v>44413</v>
      </c>
      <c r="D42" s="205"/>
    </row>
    <row r="43" spans="1:4" ht="16">
      <c r="A43" s="203">
        <v>6251</v>
      </c>
      <c r="B43" s="203" t="s">
        <v>1332</v>
      </c>
      <c r="C43" s="204">
        <v>44413</v>
      </c>
      <c r="D43" s="205"/>
    </row>
    <row r="44" spans="1:4" ht="16">
      <c r="A44" s="203">
        <v>6263</v>
      </c>
      <c r="B44" s="203" t="s">
        <v>1336</v>
      </c>
      <c r="C44" s="204">
        <v>44413</v>
      </c>
      <c r="D44" s="205"/>
    </row>
    <row r="45" spans="1:4" ht="16">
      <c r="A45" s="203">
        <v>6284</v>
      </c>
      <c r="B45" s="203" t="s">
        <v>1352</v>
      </c>
      <c r="C45" s="204">
        <v>44413</v>
      </c>
      <c r="D45" s="205"/>
    </row>
    <row r="46" spans="1:4" ht="16">
      <c r="A46" s="203">
        <v>6417</v>
      </c>
      <c r="B46" s="203" t="s">
        <v>1368</v>
      </c>
      <c r="C46" s="204">
        <v>44413</v>
      </c>
      <c r="D46" s="205"/>
    </row>
    <row r="47" spans="1:4" ht="16">
      <c r="A47" s="203">
        <v>6509</v>
      </c>
      <c r="B47" s="203" t="s">
        <v>1400</v>
      </c>
      <c r="C47" s="204">
        <v>44413</v>
      </c>
      <c r="D47" s="205"/>
    </row>
    <row r="48" spans="1:4" ht="16">
      <c r="A48" s="203">
        <v>6570</v>
      </c>
      <c r="B48" s="203" t="s">
        <v>4005</v>
      </c>
      <c r="C48" s="204">
        <v>44413</v>
      </c>
      <c r="D48" s="205"/>
    </row>
    <row r="49" spans="1:4" ht="16">
      <c r="A49" s="203">
        <v>6583</v>
      </c>
      <c r="B49" s="203" t="s">
        <v>4024</v>
      </c>
      <c r="C49" s="204">
        <v>44413</v>
      </c>
      <c r="D49" s="205"/>
    </row>
    <row r="50" spans="1:4" ht="16">
      <c r="A50" s="203">
        <v>6764</v>
      </c>
      <c r="B50" s="206" t="s">
        <v>5796</v>
      </c>
      <c r="C50" s="204">
        <v>44413</v>
      </c>
      <c r="D50" s="205"/>
    </row>
    <row r="51" spans="1:4" ht="16">
      <c r="A51" s="203">
        <v>8081</v>
      </c>
      <c r="B51" s="203" t="s">
        <v>1455</v>
      </c>
      <c r="C51" s="204">
        <v>44413</v>
      </c>
      <c r="D51" s="205"/>
    </row>
    <row r="52" spans="1:4" ht="16">
      <c r="A52" s="203">
        <v>8367</v>
      </c>
      <c r="B52" s="206" t="s">
        <v>4250</v>
      </c>
      <c r="C52" s="204">
        <v>44413</v>
      </c>
      <c r="D52" s="205"/>
    </row>
    <row r="53" spans="1:4" ht="16">
      <c r="A53" s="203">
        <v>9914</v>
      </c>
      <c r="B53" s="203" t="s">
        <v>1591</v>
      </c>
      <c r="C53" s="204">
        <v>44413</v>
      </c>
      <c r="D53" s="205"/>
    </row>
    <row r="54" spans="1:4">
      <c r="A54" s="203">
        <v>6294</v>
      </c>
      <c r="B54" s="203" t="s">
        <v>1359</v>
      </c>
      <c r="C54" s="204">
        <v>44412</v>
      </c>
      <c r="D54" s="204">
        <v>44412</v>
      </c>
    </row>
    <row r="55" spans="1:4" ht="16">
      <c r="A55" s="203">
        <v>1536</v>
      </c>
      <c r="B55" s="203" t="s">
        <v>151</v>
      </c>
      <c r="C55" s="204">
        <v>44412</v>
      </c>
      <c r="D55" s="205"/>
    </row>
    <row r="56" spans="1:4" ht="16">
      <c r="A56" s="203">
        <v>1618</v>
      </c>
      <c r="B56" s="203" t="s">
        <v>189</v>
      </c>
      <c r="C56" s="204">
        <v>44412</v>
      </c>
      <c r="D56" s="205"/>
    </row>
    <row r="57" spans="1:4" ht="16">
      <c r="A57" s="203">
        <v>2069</v>
      </c>
      <c r="B57" s="203" t="s">
        <v>284</v>
      </c>
      <c r="C57" s="204">
        <v>44412</v>
      </c>
      <c r="D57" s="205"/>
    </row>
    <row r="58" spans="1:4" ht="16">
      <c r="A58" s="203">
        <v>2415</v>
      </c>
      <c r="B58" s="203" t="s">
        <v>386</v>
      </c>
      <c r="C58" s="204">
        <v>44412</v>
      </c>
      <c r="D58" s="205"/>
    </row>
    <row r="59" spans="1:4" ht="16">
      <c r="A59" s="203">
        <v>3006</v>
      </c>
      <c r="B59" s="203" t="s">
        <v>582</v>
      </c>
      <c r="C59" s="204">
        <v>44412</v>
      </c>
      <c r="D59" s="205"/>
    </row>
    <row r="60" spans="1:4" ht="16">
      <c r="A60" s="203">
        <v>3019</v>
      </c>
      <c r="B60" s="203" t="s">
        <v>592</v>
      </c>
      <c r="C60" s="204">
        <v>44412</v>
      </c>
      <c r="D60" s="205"/>
    </row>
    <row r="61" spans="1:4" ht="16">
      <c r="A61" s="203">
        <v>3490</v>
      </c>
      <c r="B61" s="203" t="s">
        <v>769</v>
      </c>
      <c r="C61" s="204">
        <v>44412</v>
      </c>
      <c r="D61" s="205"/>
    </row>
    <row r="62" spans="1:4" ht="16">
      <c r="A62" s="203">
        <v>4557</v>
      </c>
      <c r="B62" s="206" t="s">
        <v>975</v>
      </c>
      <c r="C62" s="204">
        <v>44412</v>
      </c>
      <c r="D62" s="205"/>
    </row>
    <row r="63" spans="1:4" ht="16">
      <c r="A63" s="203">
        <v>4906</v>
      </c>
      <c r="B63" s="203" t="s">
        <v>1008</v>
      </c>
      <c r="C63" s="204">
        <v>44412</v>
      </c>
      <c r="D63" s="205"/>
    </row>
    <row r="64" spans="1:4" ht="16">
      <c r="A64" s="203">
        <v>5248</v>
      </c>
      <c r="B64" s="203" t="s">
        <v>3438</v>
      </c>
      <c r="C64" s="204">
        <v>44412</v>
      </c>
      <c r="D64" s="205"/>
    </row>
    <row r="65" spans="1:4" ht="16">
      <c r="A65" s="203">
        <v>5903</v>
      </c>
      <c r="B65" s="203" t="s">
        <v>1191</v>
      </c>
      <c r="C65" s="204">
        <v>44412</v>
      </c>
      <c r="D65" s="205"/>
    </row>
    <row r="66" spans="1:4" ht="16">
      <c r="A66" s="203">
        <v>6201</v>
      </c>
      <c r="B66" s="203" t="s">
        <v>1286</v>
      </c>
      <c r="C66" s="204">
        <v>44412</v>
      </c>
      <c r="D66" s="205"/>
    </row>
    <row r="67" spans="1:4" ht="16">
      <c r="A67" s="203">
        <v>6290</v>
      </c>
      <c r="B67" s="203" t="s">
        <v>1356</v>
      </c>
      <c r="C67" s="204">
        <v>44412</v>
      </c>
      <c r="D67" s="205"/>
    </row>
    <row r="68" spans="1:4" ht="16">
      <c r="A68" s="203">
        <v>6641</v>
      </c>
      <c r="B68" s="207" t="s">
        <v>5797</v>
      </c>
      <c r="C68" s="204">
        <v>44412</v>
      </c>
      <c r="D68" s="205"/>
    </row>
    <row r="69" spans="1:4" ht="16">
      <c r="A69" s="203">
        <v>6705</v>
      </c>
      <c r="B69" s="206" t="s">
        <v>5798</v>
      </c>
      <c r="C69" s="204">
        <v>44412</v>
      </c>
      <c r="D69" s="205"/>
    </row>
    <row r="70" spans="1:4" ht="16">
      <c r="A70" s="203">
        <v>6771</v>
      </c>
      <c r="B70" s="206" t="s">
        <v>5799</v>
      </c>
      <c r="C70" s="204">
        <v>44412</v>
      </c>
      <c r="D70" s="205"/>
    </row>
    <row r="71" spans="1:4" ht="16">
      <c r="A71" s="203">
        <v>6788</v>
      </c>
      <c r="B71" s="203" t="s">
        <v>5800</v>
      </c>
      <c r="C71" s="204">
        <v>44412</v>
      </c>
      <c r="D71" s="205"/>
    </row>
    <row r="72" spans="1:4" ht="16">
      <c r="A72" s="203">
        <v>6819</v>
      </c>
      <c r="B72" s="203" t="s">
        <v>5801</v>
      </c>
      <c r="C72" s="204">
        <v>44412</v>
      </c>
      <c r="D72" s="205"/>
    </row>
    <row r="73" spans="1:4" ht="16">
      <c r="A73" s="203">
        <v>8046</v>
      </c>
      <c r="B73" s="203" t="s">
        <v>1437</v>
      </c>
      <c r="C73" s="204">
        <v>44412</v>
      </c>
      <c r="D73" s="205"/>
    </row>
    <row r="74" spans="1:4" ht="16">
      <c r="A74" s="203">
        <v>9926</v>
      </c>
      <c r="B74" s="203" t="s">
        <v>1598</v>
      </c>
      <c r="C74" s="204">
        <v>44412</v>
      </c>
      <c r="D74" s="205"/>
    </row>
    <row r="75" spans="1:4">
      <c r="A75" s="203">
        <v>2467</v>
      </c>
      <c r="B75" s="203" t="s">
        <v>427</v>
      </c>
      <c r="C75" s="204">
        <v>44411</v>
      </c>
      <c r="D75" s="204">
        <v>44411</v>
      </c>
    </row>
    <row r="76" spans="1:4" ht="16">
      <c r="A76" s="203">
        <v>1109</v>
      </c>
      <c r="B76" s="203" t="s">
        <v>26</v>
      </c>
      <c r="C76" s="204">
        <v>44411</v>
      </c>
      <c r="D76" s="205"/>
    </row>
    <row r="77" spans="1:4" ht="16">
      <c r="A77" s="203">
        <v>1338</v>
      </c>
      <c r="B77" s="206" t="s">
        <v>74</v>
      </c>
      <c r="C77" s="204">
        <v>44411</v>
      </c>
      <c r="D77" s="205"/>
    </row>
    <row r="78" spans="1:4" ht="16">
      <c r="A78" s="203">
        <v>1434</v>
      </c>
      <c r="B78" s="203" t="s">
        <v>88</v>
      </c>
      <c r="C78" s="204">
        <v>44411</v>
      </c>
      <c r="D78" s="205"/>
    </row>
    <row r="79" spans="1:4" ht="16">
      <c r="A79" s="203">
        <v>1593</v>
      </c>
      <c r="B79" s="203" t="s">
        <v>173</v>
      </c>
      <c r="C79" s="204">
        <v>44411</v>
      </c>
      <c r="D79" s="205"/>
    </row>
    <row r="80" spans="1:4" ht="16">
      <c r="A80" s="203">
        <v>1731</v>
      </c>
      <c r="B80" s="203" t="s">
        <v>214</v>
      </c>
      <c r="C80" s="204">
        <v>44411</v>
      </c>
      <c r="D80" s="205"/>
    </row>
    <row r="81" spans="1:4" ht="16">
      <c r="A81" s="203">
        <v>2201</v>
      </c>
      <c r="B81" s="203" t="s">
        <v>296</v>
      </c>
      <c r="C81" s="204">
        <v>44411</v>
      </c>
      <c r="D81" s="205"/>
    </row>
    <row r="82" spans="1:4" ht="16">
      <c r="A82" s="203">
        <v>2476</v>
      </c>
      <c r="B82" s="203" t="s">
        <v>433</v>
      </c>
      <c r="C82" s="204">
        <v>44411</v>
      </c>
      <c r="D82" s="205"/>
    </row>
    <row r="83" spans="1:4" ht="16">
      <c r="A83" s="203">
        <v>2820</v>
      </c>
      <c r="B83" s="203" t="s">
        <v>532</v>
      </c>
      <c r="C83" s="204">
        <v>44411</v>
      </c>
      <c r="D83" s="205"/>
    </row>
    <row r="84" spans="1:4" ht="16">
      <c r="A84" s="203">
        <v>2849</v>
      </c>
      <c r="B84" s="203" t="s">
        <v>540</v>
      </c>
      <c r="C84" s="204">
        <v>44411</v>
      </c>
      <c r="D84" s="205"/>
    </row>
    <row r="85" spans="1:4" ht="16">
      <c r="A85" s="203">
        <v>2915</v>
      </c>
      <c r="B85" s="203" t="s">
        <v>570</v>
      </c>
      <c r="C85" s="204">
        <v>44411</v>
      </c>
      <c r="D85" s="205"/>
    </row>
    <row r="86" spans="1:4" ht="16">
      <c r="A86" s="203">
        <v>3058</v>
      </c>
      <c r="B86" s="203" t="s">
        <v>628</v>
      </c>
      <c r="C86" s="204">
        <v>44411</v>
      </c>
      <c r="D86" s="205"/>
    </row>
    <row r="87" spans="1:4" ht="16">
      <c r="A87" s="203">
        <v>3088</v>
      </c>
      <c r="B87" s="203" t="s">
        <v>641</v>
      </c>
      <c r="C87" s="204">
        <v>44411</v>
      </c>
      <c r="D87" s="205"/>
    </row>
    <row r="88" spans="1:4" ht="16">
      <c r="A88" s="203">
        <v>3541</v>
      </c>
      <c r="B88" s="203" t="s">
        <v>800</v>
      </c>
      <c r="C88" s="204">
        <v>44411</v>
      </c>
      <c r="D88" s="205"/>
    </row>
    <row r="89" spans="1:4" ht="16">
      <c r="A89" s="203">
        <v>4933</v>
      </c>
      <c r="B89" s="203" t="s">
        <v>1020</v>
      </c>
      <c r="C89" s="204">
        <v>44411</v>
      </c>
      <c r="D89" s="205"/>
    </row>
    <row r="90" spans="1:4" ht="16">
      <c r="A90" s="203">
        <v>5285</v>
      </c>
      <c r="B90" s="203" t="s">
        <v>1088</v>
      </c>
      <c r="C90" s="204">
        <v>44411</v>
      </c>
      <c r="D90" s="205"/>
    </row>
    <row r="91" spans="1:4" ht="16">
      <c r="A91" s="203">
        <v>5538</v>
      </c>
      <c r="B91" s="206" t="s">
        <v>1174</v>
      </c>
      <c r="C91" s="204">
        <v>44411</v>
      </c>
      <c r="D91" s="205"/>
    </row>
    <row r="92" spans="1:4" ht="16">
      <c r="A92" s="203">
        <v>6115</v>
      </c>
      <c r="B92" s="203" t="s">
        <v>1213</v>
      </c>
      <c r="C92" s="204">
        <v>44411</v>
      </c>
      <c r="D92" s="205"/>
    </row>
    <row r="93" spans="1:4" ht="16">
      <c r="A93" s="203">
        <v>6151</v>
      </c>
      <c r="B93" s="203" t="s">
        <v>1243</v>
      </c>
      <c r="C93" s="204">
        <v>44411</v>
      </c>
      <c r="D93" s="205"/>
    </row>
    <row r="94" spans="1:4" ht="16">
      <c r="A94" s="203">
        <v>6248</v>
      </c>
      <c r="B94" s="203" t="s">
        <v>1331</v>
      </c>
      <c r="C94" s="204">
        <v>44411</v>
      </c>
      <c r="D94" s="205"/>
    </row>
    <row r="95" spans="1:4" ht="16">
      <c r="A95" s="203">
        <v>6638</v>
      </c>
      <c r="B95" s="203" t="s">
        <v>4078</v>
      </c>
      <c r="C95" s="204">
        <v>44411</v>
      </c>
      <c r="D95" s="205"/>
    </row>
    <row r="96" spans="1:4" ht="16">
      <c r="A96" s="203">
        <v>6747</v>
      </c>
      <c r="B96" s="203" t="s">
        <v>5802</v>
      </c>
      <c r="C96" s="204">
        <v>44411</v>
      </c>
      <c r="D96" s="205"/>
    </row>
    <row r="97" spans="1:4" ht="16">
      <c r="A97" s="203">
        <v>8131</v>
      </c>
      <c r="B97" s="203" t="s">
        <v>1477</v>
      </c>
      <c r="C97" s="204">
        <v>44411</v>
      </c>
      <c r="D97" s="205"/>
    </row>
    <row r="98" spans="1:4" ht="16">
      <c r="A98" s="203">
        <v>8921</v>
      </c>
      <c r="B98" s="203" t="s">
        <v>1557</v>
      </c>
      <c r="C98" s="204">
        <v>44411</v>
      </c>
      <c r="D98" s="205"/>
    </row>
    <row r="99" spans="1:4" ht="16">
      <c r="A99" s="203">
        <v>9910</v>
      </c>
      <c r="B99" s="203" t="s">
        <v>1588</v>
      </c>
      <c r="C99" s="204">
        <v>44411</v>
      </c>
      <c r="D99" s="205"/>
    </row>
    <row r="100" spans="1:4" ht="16">
      <c r="A100" s="203">
        <v>9938</v>
      </c>
      <c r="B100" s="203" t="s">
        <v>1607</v>
      </c>
      <c r="C100" s="204">
        <v>44411</v>
      </c>
      <c r="D100" s="205"/>
    </row>
    <row r="101" spans="1:4">
      <c r="A101" s="203">
        <v>6708</v>
      </c>
      <c r="B101" s="203" t="s">
        <v>5803</v>
      </c>
      <c r="C101" s="204">
        <v>44410</v>
      </c>
      <c r="D101" s="204">
        <v>44410</v>
      </c>
    </row>
    <row r="102" spans="1:4" ht="16">
      <c r="A102" s="203">
        <v>1231</v>
      </c>
      <c r="B102" s="203" t="s">
        <v>41</v>
      </c>
      <c r="C102" s="204">
        <v>44410</v>
      </c>
      <c r="D102" s="205"/>
    </row>
    <row r="103" spans="1:4" ht="16">
      <c r="A103" s="203">
        <v>1436</v>
      </c>
      <c r="B103" s="203" t="s">
        <v>90</v>
      </c>
      <c r="C103" s="204">
        <v>44410</v>
      </c>
      <c r="D103" s="205"/>
    </row>
    <row r="104" spans="1:4" ht="16">
      <c r="A104" s="203">
        <v>1605</v>
      </c>
      <c r="B104" s="203" t="s">
        <v>180</v>
      </c>
      <c r="C104" s="204">
        <v>44410</v>
      </c>
      <c r="D104" s="205"/>
    </row>
    <row r="105" spans="1:4" ht="16">
      <c r="A105" s="203">
        <v>1707</v>
      </c>
      <c r="B105" s="203" t="s">
        <v>194</v>
      </c>
      <c r="C105" s="204">
        <v>44410</v>
      </c>
      <c r="D105" s="205"/>
    </row>
    <row r="106" spans="1:4" ht="16">
      <c r="A106" s="203">
        <v>1784</v>
      </c>
      <c r="B106" s="203" t="s">
        <v>229</v>
      </c>
      <c r="C106" s="204">
        <v>44410</v>
      </c>
      <c r="D106" s="205"/>
    </row>
    <row r="107" spans="1:4" ht="16">
      <c r="A107" s="203">
        <v>1788</v>
      </c>
      <c r="B107" s="203" t="s">
        <v>233</v>
      </c>
      <c r="C107" s="204">
        <v>44410</v>
      </c>
      <c r="D107" s="205"/>
    </row>
    <row r="108" spans="1:4" ht="16">
      <c r="A108" s="203">
        <v>2327</v>
      </c>
      <c r="B108" s="203" t="s">
        <v>325</v>
      </c>
      <c r="C108" s="204">
        <v>44410</v>
      </c>
      <c r="D108" s="205"/>
    </row>
    <row r="109" spans="1:4" ht="16">
      <c r="A109" s="203">
        <v>2357</v>
      </c>
      <c r="B109" s="203" t="s">
        <v>346</v>
      </c>
      <c r="C109" s="204">
        <v>44410</v>
      </c>
      <c r="D109" s="205"/>
    </row>
    <row r="110" spans="1:4" ht="16">
      <c r="A110" s="203">
        <v>2365</v>
      </c>
      <c r="B110" s="203" t="s">
        <v>353</v>
      </c>
      <c r="C110" s="204">
        <v>44410</v>
      </c>
      <c r="D110" s="205"/>
    </row>
    <row r="111" spans="1:4" ht="16">
      <c r="A111" s="203">
        <v>2373</v>
      </c>
      <c r="B111" s="203" t="s">
        <v>358</v>
      </c>
      <c r="C111" s="204">
        <v>44410</v>
      </c>
      <c r="D111" s="205"/>
    </row>
    <row r="112" spans="1:4" ht="16">
      <c r="A112" s="203">
        <v>2851</v>
      </c>
      <c r="B112" s="203" t="s">
        <v>542</v>
      </c>
      <c r="C112" s="204">
        <v>44410</v>
      </c>
      <c r="D112" s="205"/>
    </row>
    <row r="113" spans="1:4" ht="16">
      <c r="A113" s="203">
        <v>3036</v>
      </c>
      <c r="B113" s="203" t="s">
        <v>608</v>
      </c>
      <c r="C113" s="204">
        <v>44410</v>
      </c>
      <c r="D113" s="205"/>
    </row>
    <row r="114" spans="1:4" ht="16">
      <c r="A114" s="203" t="s">
        <v>5804</v>
      </c>
      <c r="B114" s="206" t="s">
        <v>5805</v>
      </c>
      <c r="C114" s="204">
        <v>44410</v>
      </c>
      <c r="D114" s="205"/>
    </row>
    <row r="115" spans="1:4" ht="16">
      <c r="A115" s="203">
        <v>3213</v>
      </c>
      <c r="B115" s="203" t="s">
        <v>675</v>
      </c>
      <c r="C115" s="204">
        <v>44410</v>
      </c>
      <c r="D115" s="205"/>
    </row>
    <row r="116" spans="1:4" ht="16">
      <c r="A116" s="203">
        <v>3221</v>
      </c>
      <c r="B116" s="203" t="s">
        <v>679</v>
      </c>
      <c r="C116" s="204">
        <v>44410</v>
      </c>
      <c r="D116" s="205"/>
    </row>
    <row r="117" spans="1:4" ht="16">
      <c r="A117" s="203">
        <v>3338</v>
      </c>
      <c r="B117" s="203" t="s">
        <v>726</v>
      </c>
      <c r="C117" s="204">
        <v>44410</v>
      </c>
      <c r="D117" s="205"/>
    </row>
    <row r="118" spans="1:4" ht="16">
      <c r="A118" s="203">
        <v>3438</v>
      </c>
      <c r="B118" s="203" t="s">
        <v>754</v>
      </c>
      <c r="C118" s="204">
        <v>44410</v>
      </c>
      <c r="D118" s="205"/>
    </row>
    <row r="119" spans="1:4" ht="16">
      <c r="A119" s="203">
        <v>3501</v>
      </c>
      <c r="B119" s="203" t="s">
        <v>775</v>
      </c>
      <c r="C119" s="204">
        <v>44410</v>
      </c>
      <c r="D119" s="205"/>
    </row>
    <row r="120" spans="1:4" ht="16">
      <c r="A120" s="203">
        <v>3543</v>
      </c>
      <c r="B120" s="203" t="s">
        <v>2924</v>
      </c>
      <c r="C120" s="204">
        <v>44410</v>
      </c>
      <c r="D120" s="205"/>
    </row>
    <row r="121" spans="1:4" ht="16">
      <c r="A121" s="203">
        <v>3684</v>
      </c>
      <c r="B121" s="203" t="s">
        <v>861</v>
      </c>
      <c r="C121" s="204">
        <v>44410</v>
      </c>
      <c r="D121" s="205"/>
    </row>
    <row r="122" spans="1:4" ht="16">
      <c r="A122" s="203">
        <v>4138</v>
      </c>
      <c r="B122" s="203" t="s">
        <v>901</v>
      </c>
      <c r="C122" s="204">
        <v>44410</v>
      </c>
      <c r="D122" s="205"/>
    </row>
    <row r="123" spans="1:4" ht="16">
      <c r="A123" s="203">
        <v>4173</v>
      </c>
      <c r="B123" s="203" t="s">
        <v>919</v>
      </c>
      <c r="C123" s="204">
        <v>44410</v>
      </c>
      <c r="D123" s="205"/>
    </row>
    <row r="124" spans="1:4" ht="16">
      <c r="A124" s="203">
        <v>4538</v>
      </c>
      <c r="B124" s="203" t="s">
        <v>3216</v>
      </c>
      <c r="C124" s="204">
        <v>44410</v>
      </c>
      <c r="D124" s="205"/>
    </row>
    <row r="125" spans="1:4" ht="16">
      <c r="A125" s="203">
        <v>4545</v>
      </c>
      <c r="B125" s="203" t="s">
        <v>967</v>
      </c>
      <c r="C125" s="204">
        <v>44410</v>
      </c>
      <c r="D125" s="205"/>
    </row>
    <row r="126" spans="1:4" ht="16">
      <c r="A126" s="203">
        <v>5299</v>
      </c>
      <c r="B126" s="203" t="s">
        <v>3480</v>
      </c>
      <c r="C126" s="204">
        <v>44410</v>
      </c>
      <c r="D126" s="205"/>
    </row>
    <row r="127" spans="1:4" ht="16">
      <c r="A127" s="203">
        <v>5706</v>
      </c>
      <c r="B127" s="203" t="s">
        <v>1185</v>
      </c>
      <c r="C127" s="204">
        <v>44410</v>
      </c>
      <c r="D127" s="205"/>
    </row>
    <row r="128" spans="1:4" ht="16">
      <c r="A128" s="203">
        <v>6138</v>
      </c>
      <c r="B128" s="203" t="s">
        <v>1231</v>
      </c>
      <c r="C128" s="204">
        <v>44410</v>
      </c>
      <c r="D128" s="205"/>
    </row>
    <row r="129" spans="1:4" ht="16">
      <c r="A129" s="203">
        <v>6161</v>
      </c>
      <c r="B129" s="203" t="s">
        <v>1251</v>
      </c>
      <c r="C129" s="204">
        <v>44410</v>
      </c>
      <c r="D129" s="205"/>
    </row>
    <row r="130" spans="1:4" ht="16">
      <c r="A130" s="203">
        <v>6188</v>
      </c>
      <c r="B130" s="203" t="s">
        <v>1275</v>
      </c>
      <c r="C130" s="204">
        <v>44410</v>
      </c>
      <c r="D130" s="205"/>
    </row>
    <row r="131" spans="1:4" ht="16">
      <c r="A131" s="203">
        <v>6271</v>
      </c>
      <c r="B131" s="203" t="s">
        <v>1342</v>
      </c>
      <c r="C131" s="204">
        <v>44410</v>
      </c>
      <c r="D131" s="205"/>
    </row>
    <row r="132" spans="1:4" ht="16">
      <c r="A132" s="203">
        <v>6411</v>
      </c>
      <c r="B132" s="203" t="s">
        <v>1364</v>
      </c>
      <c r="C132" s="204">
        <v>44410</v>
      </c>
      <c r="D132" s="205"/>
    </row>
    <row r="133" spans="1:4" ht="16">
      <c r="A133" s="203">
        <v>6730</v>
      </c>
      <c r="B133" s="203" t="s">
        <v>5806</v>
      </c>
      <c r="C133" s="204">
        <v>44410</v>
      </c>
      <c r="D133" s="205"/>
    </row>
    <row r="134" spans="1:4" ht="16">
      <c r="A134" s="203">
        <v>8416</v>
      </c>
      <c r="B134" s="203" t="s">
        <v>1518</v>
      </c>
      <c r="C134" s="204">
        <v>44410</v>
      </c>
      <c r="D134" s="205"/>
    </row>
    <row r="135" spans="1:4" ht="16">
      <c r="A135" s="203">
        <v>9919</v>
      </c>
      <c r="B135" s="203" t="s">
        <v>1594</v>
      </c>
      <c r="C135" s="204">
        <v>44410</v>
      </c>
      <c r="D135" s="205"/>
    </row>
    <row r="136" spans="1:4">
      <c r="A136" s="203">
        <v>3257</v>
      </c>
      <c r="B136" s="203" t="s">
        <v>691</v>
      </c>
      <c r="C136" s="204">
        <v>44407</v>
      </c>
      <c r="D136" s="204">
        <v>44407</v>
      </c>
    </row>
    <row r="137" spans="1:4" ht="16">
      <c r="A137" s="203">
        <v>1301</v>
      </c>
      <c r="B137" s="203" t="s">
        <v>52</v>
      </c>
      <c r="C137" s="204">
        <v>44407</v>
      </c>
      <c r="D137" s="205"/>
    </row>
    <row r="138" spans="1:4" ht="16">
      <c r="A138" s="203">
        <v>1402</v>
      </c>
      <c r="B138" s="203" t="s">
        <v>77</v>
      </c>
      <c r="C138" s="204">
        <v>44407</v>
      </c>
      <c r="D138" s="205"/>
    </row>
    <row r="139" spans="1:4" ht="16">
      <c r="A139" s="203">
        <v>1519</v>
      </c>
      <c r="B139" s="203" t="s">
        <v>137</v>
      </c>
      <c r="C139" s="204">
        <v>44407</v>
      </c>
      <c r="D139" s="205"/>
    </row>
    <row r="140" spans="1:4" ht="16">
      <c r="A140" s="203">
        <v>3217</v>
      </c>
      <c r="B140" s="203" t="s">
        <v>676</v>
      </c>
      <c r="C140" s="204">
        <v>44407</v>
      </c>
      <c r="D140" s="205"/>
    </row>
    <row r="141" spans="1:4" ht="16">
      <c r="A141" s="203">
        <v>3376</v>
      </c>
      <c r="B141" s="203" t="s">
        <v>737</v>
      </c>
      <c r="C141" s="204">
        <v>44407</v>
      </c>
      <c r="D141" s="205"/>
    </row>
    <row r="142" spans="1:4" ht="16">
      <c r="A142" s="203">
        <v>5292</v>
      </c>
      <c r="B142" s="203" t="s">
        <v>5807</v>
      </c>
      <c r="C142" s="204">
        <v>44407</v>
      </c>
      <c r="D142" s="205"/>
    </row>
    <row r="143" spans="1:4" ht="16">
      <c r="A143" s="203">
        <v>5371</v>
      </c>
      <c r="B143" s="203" t="s">
        <v>1118</v>
      </c>
      <c r="C143" s="204">
        <v>44407</v>
      </c>
      <c r="D143" s="205"/>
    </row>
    <row r="144" spans="1:4" ht="16">
      <c r="A144" s="203">
        <v>6005</v>
      </c>
      <c r="B144" s="203" t="s">
        <v>1196</v>
      </c>
      <c r="C144" s="204">
        <v>44407</v>
      </c>
      <c r="D144" s="205"/>
    </row>
    <row r="145" spans="1:4" ht="16">
      <c r="A145" s="203">
        <v>6217</v>
      </c>
      <c r="B145" s="203" t="s">
        <v>1301</v>
      </c>
      <c r="C145" s="204">
        <v>44407</v>
      </c>
      <c r="D145" s="205"/>
    </row>
    <row r="146" spans="1:4" ht="16">
      <c r="A146" s="203">
        <v>6239</v>
      </c>
      <c r="B146" s="203" t="s">
        <v>1322</v>
      </c>
      <c r="C146" s="204">
        <v>44407</v>
      </c>
      <c r="D146" s="205"/>
    </row>
    <row r="147" spans="1:4" ht="16">
      <c r="A147" s="203">
        <v>6285</v>
      </c>
      <c r="B147" s="203" t="s">
        <v>1353</v>
      </c>
      <c r="C147" s="204">
        <v>44407</v>
      </c>
      <c r="D147" s="205"/>
    </row>
    <row r="148" spans="1:4" ht="16">
      <c r="A148" s="203">
        <v>6462</v>
      </c>
      <c r="B148" s="203" t="s">
        <v>1383</v>
      </c>
      <c r="C148" s="204">
        <v>44407</v>
      </c>
      <c r="D148" s="205"/>
    </row>
    <row r="149" spans="1:4" ht="16">
      <c r="A149" s="203">
        <v>6546</v>
      </c>
      <c r="B149" s="203" t="s">
        <v>5376</v>
      </c>
      <c r="C149" s="204">
        <v>44407</v>
      </c>
      <c r="D149" s="205"/>
    </row>
    <row r="150" spans="1:4" ht="16">
      <c r="A150" s="203">
        <v>6792</v>
      </c>
      <c r="B150" s="203" t="s">
        <v>5808</v>
      </c>
      <c r="C150" s="204">
        <v>44407</v>
      </c>
      <c r="D150" s="205"/>
    </row>
    <row r="151" spans="1:4" ht="16">
      <c r="A151" s="203">
        <v>8050</v>
      </c>
      <c r="B151" s="203" t="s">
        <v>1441</v>
      </c>
      <c r="C151" s="204">
        <v>44407</v>
      </c>
      <c r="D151" s="205"/>
    </row>
    <row r="152" spans="1:4" ht="16">
      <c r="A152" s="203">
        <v>8271</v>
      </c>
      <c r="B152" s="203" t="s">
        <v>1496</v>
      </c>
      <c r="C152" s="204">
        <v>44407</v>
      </c>
      <c r="D152" s="205"/>
    </row>
    <row r="153" spans="1:4" ht="16">
      <c r="A153" s="203">
        <v>8404</v>
      </c>
      <c r="B153" s="207" t="s">
        <v>1512</v>
      </c>
      <c r="C153" s="204">
        <v>44407</v>
      </c>
      <c r="D153" s="205"/>
    </row>
    <row r="154" spans="1:4">
      <c r="A154" s="203">
        <v>6796</v>
      </c>
      <c r="B154" s="203" t="s">
        <v>5809</v>
      </c>
      <c r="C154" s="204">
        <v>44406</v>
      </c>
      <c r="D154" s="204">
        <v>44406</v>
      </c>
    </row>
    <row r="155" spans="1:4" ht="16">
      <c r="A155" s="203">
        <v>1470</v>
      </c>
      <c r="B155" s="206" t="s">
        <v>5735</v>
      </c>
      <c r="C155" s="204">
        <v>44406</v>
      </c>
      <c r="D155" s="205"/>
    </row>
    <row r="156" spans="1:4" ht="16">
      <c r="A156" s="203">
        <v>1540</v>
      </c>
      <c r="B156" s="203" t="s">
        <v>155</v>
      </c>
      <c r="C156" s="204">
        <v>44406</v>
      </c>
      <c r="D156" s="205"/>
    </row>
    <row r="157" spans="1:4" ht="16">
      <c r="A157" s="203">
        <v>1720</v>
      </c>
      <c r="B157" s="203" t="s">
        <v>204</v>
      </c>
      <c r="C157" s="204">
        <v>44406</v>
      </c>
      <c r="D157" s="205"/>
    </row>
    <row r="158" spans="1:4" ht="16">
      <c r="A158" s="203">
        <v>2332</v>
      </c>
      <c r="B158" s="203" t="s">
        <v>330</v>
      </c>
      <c r="C158" s="204">
        <v>44406</v>
      </c>
      <c r="D158" s="205"/>
    </row>
    <row r="159" spans="1:4" ht="16">
      <c r="A159" s="203">
        <v>2402</v>
      </c>
      <c r="B159" s="203" t="s">
        <v>377</v>
      </c>
      <c r="C159" s="204">
        <v>44406</v>
      </c>
      <c r="D159" s="205"/>
    </row>
    <row r="160" spans="1:4" ht="16">
      <c r="A160" s="203">
        <v>2478</v>
      </c>
      <c r="B160" s="203" t="s">
        <v>435</v>
      </c>
      <c r="C160" s="204">
        <v>44406</v>
      </c>
      <c r="D160" s="205"/>
    </row>
    <row r="161" spans="1:4" ht="16">
      <c r="A161" s="203">
        <v>2606</v>
      </c>
      <c r="B161" s="203" t="s">
        <v>485</v>
      </c>
      <c r="C161" s="204">
        <v>44406</v>
      </c>
      <c r="D161" s="205"/>
    </row>
    <row r="162" spans="1:4" ht="16">
      <c r="A162" s="203">
        <v>2888</v>
      </c>
      <c r="B162" s="203" t="s">
        <v>555</v>
      </c>
      <c r="C162" s="204">
        <v>44406</v>
      </c>
      <c r="D162" s="205"/>
    </row>
    <row r="163" spans="1:4" ht="16">
      <c r="A163" s="203" t="s">
        <v>5810</v>
      </c>
      <c r="B163" s="207" t="s">
        <v>5811</v>
      </c>
      <c r="C163" s="204">
        <v>44406</v>
      </c>
      <c r="D163" s="205"/>
    </row>
    <row r="164" spans="1:4" ht="16">
      <c r="A164" s="203" t="s">
        <v>5812</v>
      </c>
      <c r="B164" s="207" t="s">
        <v>5813</v>
      </c>
      <c r="C164" s="204">
        <v>44406</v>
      </c>
      <c r="D164" s="205"/>
    </row>
    <row r="165" spans="1:4" ht="16">
      <c r="A165" s="203">
        <v>3094</v>
      </c>
      <c r="B165" s="203" t="s">
        <v>646</v>
      </c>
      <c r="C165" s="204">
        <v>44406</v>
      </c>
      <c r="D165" s="205"/>
    </row>
    <row r="166" spans="1:4" ht="16">
      <c r="A166" s="203">
        <v>3131</v>
      </c>
      <c r="B166" s="203" t="s">
        <v>655</v>
      </c>
      <c r="C166" s="204">
        <v>44406</v>
      </c>
      <c r="D166" s="205"/>
    </row>
    <row r="167" spans="1:4" ht="16">
      <c r="A167" s="203">
        <v>3265</v>
      </c>
      <c r="B167" s="203" t="s">
        <v>695</v>
      </c>
      <c r="C167" s="204">
        <v>44406</v>
      </c>
      <c r="D167" s="205"/>
    </row>
    <row r="168" spans="1:4" ht="16">
      <c r="A168" s="203">
        <v>3323</v>
      </c>
      <c r="B168" s="203" t="s">
        <v>722</v>
      </c>
      <c r="C168" s="204">
        <v>44406</v>
      </c>
      <c r="D168" s="205"/>
    </row>
    <row r="169" spans="1:4" ht="16">
      <c r="A169" s="203">
        <v>3354</v>
      </c>
      <c r="B169" s="203" t="s">
        <v>729</v>
      </c>
      <c r="C169" s="204">
        <v>44406</v>
      </c>
      <c r="D169" s="205"/>
    </row>
    <row r="170" spans="1:4" ht="16">
      <c r="A170" s="203">
        <v>3406</v>
      </c>
      <c r="B170" s="203" t="s">
        <v>744</v>
      </c>
      <c r="C170" s="204">
        <v>44406</v>
      </c>
      <c r="D170" s="205"/>
    </row>
    <row r="171" spans="1:4" ht="16">
      <c r="A171" s="203">
        <v>3532</v>
      </c>
      <c r="B171" s="203" t="s">
        <v>794</v>
      </c>
      <c r="C171" s="204">
        <v>44406</v>
      </c>
      <c r="D171" s="205"/>
    </row>
    <row r="172" spans="1:4" ht="16">
      <c r="A172" s="203">
        <v>4104</v>
      </c>
      <c r="B172" s="203" t="s">
        <v>880</v>
      </c>
      <c r="C172" s="204">
        <v>44406</v>
      </c>
      <c r="D172" s="205"/>
    </row>
    <row r="173" spans="1:4" ht="16">
      <c r="A173" s="203">
        <v>4137</v>
      </c>
      <c r="B173" s="206" t="s">
        <v>900</v>
      </c>
      <c r="C173" s="204">
        <v>44406</v>
      </c>
      <c r="D173" s="205"/>
    </row>
    <row r="174" spans="1:4" ht="16">
      <c r="A174" s="203">
        <v>4207</v>
      </c>
      <c r="B174" s="203" t="s">
        <v>929</v>
      </c>
      <c r="C174" s="204">
        <v>44406</v>
      </c>
      <c r="D174" s="205"/>
    </row>
    <row r="175" spans="1:4" ht="16">
      <c r="A175" s="203">
        <v>4305</v>
      </c>
      <c r="B175" s="203" t="s">
        <v>932</v>
      </c>
      <c r="C175" s="204">
        <v>44406</v>
      </c>
      <c r="D175" s="205"/>
    </row>
    <row r="176" spans="1:4" ht="16">
      <c r="A176" s="203">
        <v>4566</v>
      </c>
      <c r="B176" s="206" t="s">
        <v>3256</v>
      </c>
      <c r="C176" s="204">
        <v>44406</v>
      </c>
      <c r="D176" s="205"/>
    </row>
    <row r="177" spans="1:4" ht="16">
      <c r="A177" s="203">
        <v>4722</v>
      </c>
      <c r="B177" s="203" t="s">
        <v>986</v>
      </c>
      <c r="C177" s="204">
        <v>44406</v>
      </c>
      <c r="D177" s="205"/>
    </row>
    <row r="178" spans="1:4" ht="16">
      <c r="A178" s="203">
        <v>4971</v>
      </c>
      <c r="B178" s="203" t="s">
        <v>1038</v>
      </c>
      <c r="C178" s="204">
        <v>44406</v>
      </c>
      <c r="D178" s="205"/>
    </row>
    <row r="179" spans="1:4" ht="16">
      <c r="A179" s="203">
        <v>4974</v>
      </c>
      <c r="B179" s="203" t="s">
        <v>1041</v>
      </c>
      <c r="C179" s="204">
        <v>44406</v>
      </c>
      <c r="D179" s="205"/>
    </row>
    <row r="180" spans="1:4" ht="16">
      <c r="A180" s="203">
        <v>5306</v>
      </c>
      <c r="B180" s="203" t="s">
        <v>1097</v>
      </c>
      <c r="C180" s="204">
        <v>44406</v>
      </c>
      <c r="D180" s="205"/>
    </row>
    <row r="181" spans="1:4" ht="16">
      <c r="A181" s="203">
        <v>6112</v>
      </c>
      <c r="B181" s="203" t="s">
        <v>1210</v>
      </c>
      <c r="C181" s="204">
        <v>44406</v>
      </c>
      <c r="D181" s="205"/>
    </row>
    <row r="182" spans="1:4" ht="16">
      <c r="A182" s="203">
        <v>6195</v>
      </c>
      <c r="B182" s="203" t="s">
        <v>1281</v>
      </c>
      <c r="C182" s="204">
        <v>44406</v>
      </c>
      <c r="D182" s="205"/>
    </row>
    <row r="183" spans="1:4" ht="16">
      <c r="A183" s="203">
        <v>6558</v>
      </c>
      <c r="B183" s="203" t="s">
        <v>3990</v>
      </c>
      <c r="C183" s="204">
        <v>44406</v>
      </c>
      <c r="D183" s="205"/>
    </row>
    <row r="184" spans="1:4" ht="16">
      <c r="A184" s="203">
        <v>6820</v>
      </c>
      <c r="B184" s="203" t="s">
        <v>5814</v>
      </c>
      <c r="C184" s="204">
        <v>44406</v>
      </c>
      <c r="D184" s="205"/>
    </row>
    <row r="185" spans="1:4" ht="16">
      <c r="A185" s="203">
        <v>8045</v>
      </c>
      <c r="B185" s="206" t="s">
        <v>4119</v>
      </c>
      <c r="C185" s="204">
        <v>44406</v>
      </c>
      <c r="D185" s="205"/>
    </row>
    <row r="186" spans="1:4" ht="16">
      <c r="A186" s="203">
        <v>8155</v>
      </c>
      <c r="B186" s="203" t="s">
        <v>1480</v>
      </c>
      <c r="C186" s="204">
        <v>44406</v>
      </c>
      <c r="D186" s="205"/>
    </row>
    <row r="187" spans="1:4" ht="16">
      <c r="A187" s="203">
        <v>9931</v>
      </c>
      <c r="B187" s="203" t="s">
        <v>1603</v>
      </c>
      <c r="C187" s="204">
        <v>44406</v>
      </c>
      <c r="D187" s="205"/>
    </row>
    <row r="188" spans="1:4" ht="16">
      <c r="A188" s="203">
        <v>1271</v>
      </c>
      <c r="B188" s="206" t="s">
        <v>5815</v>
      </c>
      <c r="C188" s="204">
        <v>44405</v>
      </c>
      <c r="D188" s="205"/>
    </row>
    <row r="189" spans="1:4" ht="16">
      <c r="A189" s="203">
        <v>1303</v>
      </c>
      <c r="B189" s="203" t="s">
        <v>53</v>
      </c>
      <c r="C189" s="204">
        <v>44405</v>
      </c>
      <c r="D189" s="205"/>
    </row>
    <row r="190" spans="1:4" ht="16">
      <c r="A190" s="203">
        <v>1560</v>
      </c>
      <c r="B190" s="203" t="s">
        <v>158</v>
      </c>
      <c r="C190" s="204">
        <v>44405</v>
      </c>
      <c r="D190" s="205"/>
    </row>
    <row r="191" spans="1:4" ht="16">
      <c r="A191" s="203">
        <v>2640</v>
      </c>
      <c r="B191" s="203" t="s">
        <v>502</v>
      </c>
      <c r="C191" s="204">
        <v>44405</v>
      </c>
      <c r="D191" s="205"/>
    </row>
    <row r="192" spans="1:4" ht="16">
      <c r="A192" s="203">
        <v>2850</v>
      </c>
      <c r="B192" s="203" t="s">
        <v>541</v>
      </c>
      <c r="C192" s="204">
        <v>44405</v>
      </c>
      <c r="D192" s="205"/>
    </row>
    <row r="193" spans="1:4" ht="16">
      <c r="A193" s="203">
        <v>2903</v>
      </c>
      <c r="B193" s="203" t="s">
        <v>561</v>
      </c>
      <c r="C193" s="204">
        <v>44405</v>
      </c>
      <c r="D193" s="205"/>
    </row>
    <row r="194" spans="1:4" ht="16">
      <c r="A194" s="203">
        <v>3310</v>
      </c>
      <c r="B194" s="203" t="s">
        <v>715</v>
      </c>
      <c r="C194" s="204">
        <v>44405</v>
      </c>
      <c r="D194" s="205"/>
    </row>
    <row r="195" spans="1:4" ht="16">
      <c r="A195" s="203">
        <v>3597</v>
      </c>
      <c r="B195" s="203" t="s">
        <v>2979</v>
      </c>
      <c r="C195" s="204">
        <v>44405</v>
      </c>
      <c r="D195" s="205"/>
    </row>
    <row r="196" spans="1:4" ht="16">
      <c r="A196" s="203">
        <v>3689</v>
      </c>
      <c r="B196" s="203" t="s">
        <v>865</v>
      </c>
      <c r="C196" s="204">
        <v>44405</v>
      </c>
      <c r="D196" s="205"/>
    </row>
    <row r="197" spans="1:4" ht="16">
      <c r="A197" s="203">
        <v>4164</v>
      </c>
      <c r="B197" s="203" t="s">
        <v>915</v>
      </c>
      <c r="C197" s="204">
        <v>44405</v>
      </c>
      <c r="D197" s="205"/>
    </row>
    <row r="198" spans="1:4" ht="16">
      <c r="A198" s="203">
        <v>4551</v>
      </c>
      <c r="B198" s="203" t="s">
        <v>970</v>
      </c>
      <c r="C198" s="204">
        <v>44405</v>
      </c>
      <c r="D198" s="205"/>
    </row>
    <row r="199" spans="1:4" ht="16">
      <c r="A199" s="203">
        <v>5015</v>
      </c>
      <c r="B199" s="203" t="s">
        <v>1055</v>
      </c>
      <c r="C199" s="204">
        <v>44405</v>
      </c>
      <c r="D199" s="205"/>
    </row>
    <row r="200" spans="1:4" ht="16">
      <c r="A200" s="203">
        <v>5213</v>
      </c>
      <c r="B200" s="203" t="s">
        <v>1067</v>
      </c>
      <c r="C200" s="204">
        <v>44405</v>
      </c>
      <c r="D200" s="205"/>
    </row>
    <row r="201" spans="1:4" ht="16">
      <c r="A201" s="203">
        <v>5245</v>
      </c>
      <c r="B201" s="203" t="s">
        <v>1074</v>
      </c>
      <c r="C201" s="204">
        <v>44405</v>
      </c>
      <c r="D201" s="205"/>
    </row>
    <row r="202" spans="1:4" ht="16">
      <c r="A202" s="203">
        <v>5876</v>
      </c>
      <c r="B202" s="206" t="s">
        <v>3612</v>
      </c>
      <c r="C202" s="204">
        <v>44405</v>
      </c>
      <c r="D202" s="205"/>
    </row>
    <row r="203" spans="1:4" ht="16">
      <c r="A203" s="203">
        <v>6173</v>
      </c>
      <c r="B203" s="203" t="s">
        <v>1262</v>
      </c>
      <c r="C203" s="204">
        <v>44405</v>
      </c>
      <c r="D203" s="205"/>
    </row>
    <row r="204" spans="1:4" ht="16">
      <c r="A204" s="203">
        <v>6703</v>
      </c>
      <c r="B204" s="203" t="s">
        <v>5756</v>
      </c>
      <c r="C204" s="204">
        <v>44405</v>
      </c>
      <c r="D204" s="205"/>
    </row>
    <row r="205" spans="1:4" ht="16">
      <c r="A205" s="203">
        <v>8054</v>
      </c>
      <c r="B205" s="203" t="s">
        <v>1442</v>
      </c>
      <c r="C205" s="204">
        <v>44405</v>
      </c>
      <c r="D205" s="205"/>
    </row>
    <row r="206" spans="1:4" ht="16">
      <c r="A206" s="203">
        <v>8072</v>
      </c>
      <c r="B206" s="203" t="s">
        <v>1450</v>
      </c>
      <c r="C206" s="204">
        <v>44405</v>
      </c>
      <c r="D206" s="205"/>
    </row>
    <row r="207" spans="1:4" ht="16">
      <c r="A207" s="203">
        <v>8420</v>
      </c>
      <c r="B207" s="203" t="s">
        <v>1520</v>
      </c>
      <c r="C207" s="204">
        <v>44405</v>
      </c>
      <c r="D207" s="205"/>
    </row>
    <row r="208" spans="1:4" ht="16">
      <c r="A208" s="203">
        <v>8938</v>
      </c>
      <c r="B208" s="203" t="s">
        <v>1571</v>
      </c>
      <c r="C208" s="204">
        <v>44405</v>
      </c>
      <c r="D208" s="205"/>
    </row>
    <row r="209" spans="1:4" ht="16">
      <c r="A209" s="203">
        <v>1304</v>
      </c>
      <c r="B209" s="203" t="s">
        <v>54</v>
      </c>
      <c r="C209" s="204">
        <v>44404</v>
      </c>
      <c r="D209" s="205"/>
    </row>
    <row r="210" spans="1:4" ht="16">
      <c r="A210" s="203">
        <v>1326</v>
      </c>
      <c r="B210" s="203" t="s">
        <v>70</v>
      </c>
      <c r="C210" s="204">
        <v>44404</v>
      </c>
      <c r="D210" s="205"/>
    </row>
    <row r="211" spans="1:4" ht="16">
      <c r="A211" s="203">
        <v>1717</v>
      </c>
      <c r="B211" s="203" t="s">
        <v>202</v>
      </c>
      <c r="C211" s="204">
        <v>44404</v>
      </c>
      <c r="D211" s="205"/>
    </row>
    <row r="212" spans="1:4" ht="16">
      <c r="A212" s="203">
        <v>1810</v>
      </c>
      <c r="B212" s="203" t="s">
        <v>2057</v>
      </c>
      <c r="C212" s="204">
        <v>44404</v>
      </c>
      <c r="D212" s="205"/>
    </row>
    <row r="213" spans="1:4" ht="16">
      <c r="A213" s="203">
        <v>2245</v>
      </c>
      <c r="B213" s="203" t="s">
        <v>2176</v>
      </c>
      <c r="C213" s="204">
        <v>44404</v>
      </c>
      <c r="D213" s="205"/>
    </row>
    <row r="214" spans="1:4" ht="16">
      <c r="A214" s="203">
        <v>2338</v>
      </c>
      <c r="B214" s="203" t="s">
        <v>332</v>
      </c>
      <c r="C214" s="204">
        <v>44404</v>
      </c>
      <c r="D214" s="205"/>
    </row>
    <row r="215" spans="1:4" ht="16">
      <c r="A215" s="203">
        <v>2617</v>
      </c>
      <c r="B215" s="203" t="s">
        <v>496</v>
      </c>
      <c r="C215" s="204">
        <v>44404</v>
      </c>
      <c r="D215" s="205"/>
    </row>
    <row r="216" spans="1:4" ht="16">
      <c r="A216" s="203">
        <v>2723</v>
      </c>
      <c r="B216" s="206" t="s">
        <v>516</v>
      </c>
      <c r="C216" s="204">
        <v>44404</v>
      </c>
      <c r="D216" s="205"/>
    </row>
    <row r="217" spans="1:4" ht="16">
      <c r="A217" s="203">
        <v>2889</v>
      </c>
      <c r="B217" s="203" t="s">
        <v>556</v>
      </c>
      <c r="C217" s="204">
        <v>44404</v>
      </c>
      <c r="D217" s="205"/>
    </row>
    <row r="218" spans="1:4" ht="16">
      <c r="A218" s="203">
        <v>3035</v>
      </c>
      <c r="B218" s="203" t="s">
        <v>607</v>
      </c>
      <c r="C218" s="204">
        <v>44404</v>
      </c>
      <c r="D218" s="205"/>
    </row>
    <row r="219" spans="1:4" ht="16">
      <c r="A219" s="203">
        <v>3158</v>
      </c>
      <c r="B219" s="203" t="s">
        <v>5757</v>
      </c>
      <c r="C219" s="204">
        <v>44404</v>
      </c>
      <c r="D219" s="205"/>
    </row>
    <row r="220" spans="1:4" ht="16">
      <c r="A220" s="203">
        <v>3356</v>
      </c>
      <c r="B220" s="203" t="s">
        <v>730</v>
      </c>
      <c r="C220" s="204">
        <v>44404</v>
      </c>
      <c r="D220" s="205"/>
    </row>
    <row r="221" spans="1:4" ht="16">
      <c r="A221" s="203">
        <v>3481</v>
      </c>
      <c r="B221" s="203" t="s">
        <v>765</v>
      </c>
      <c r="C221" s="204">
        <v>44404</v>
      </c>
      <c r="D221" s="205"/>
    </row>
    <row r="222" spans="1:4" ht="16">
      <c r="A222" s="203">
        <v>3491</v>
      </c>
      <c r="B222" s="203" t="s">
        <v>770</v>
      </c>
      <c r="C222" s="204">
        <v>44404</v>
      </c>
      <c r="D222" s="205"/>
    </row>
    <row r="223" spans="1:4" ht="16">
      <c r="A223" s="203">
        <v>3567</v>
      </c>
      <c r="B223" s="203" t="s">
        <v>815</v>
      </c>
      <c r="C223" s="204">
        <v>44404</v>
      </c>
      <c r="D223" s="205"/>
    </row>
    <row r="224" spans="1:4" ht="16">
      <c r="A224" s="203">
        <v>5443</v>
      </c>
      <c r="B224" s="203" t="s">
        <v>1132</v>
      </c>
      <c r="C224" s="204">
        <v>44404</v>
      </c>
      <c r="D224" s="205"/>
    </row>
    <row r="225" spans="1:4" ht="16">
      <c r="A225" s="203">
        <v>6020</v>
      </c>
      <c r="B225" s="203" t="s">
        <v>1199</v>
      </c>
      <c r="C225" s="204">
        <v>44404</v>
      </c>
      <c r="D225" s="205"/>
    </row>
    <row r="226" spans="1:4" ht="16">
      <c r="A226" s="203">
        <v>6212</v>
      </c>
      <c r="B226" s="203" t="s">
        <v>1296</v>
      </c>
      <c r="C226" s="204">
        <v>44404</v>
      </c>
      <c r="D226" s="205"/>
    </row>
    <row r="227" spans="1:4" ht="16">
      <c r="A227" s="203">
        <v>6227</v>
      </c>
      <c r="B227" s="203" t="s">
        <v>1311</v>
      </c>
      <c r="C227" s="204">
        <v>44404</v>
      </c>
      <c r="D227" s="205"/>
    </row>
    <row r="228" spans="1:4" ht="16">
      <c r="A228" s="203">
        <v>6642</v>
      </c>
      <c r="B228" s="203" t="s">
        <v>4525</v>
      </c>
      <c r="C228" s="204">
        <v>44404</v>
      </c>
      <c r="D228" s="205"/>
    </row>
    <row r="229" spans="1:4" ht="16">
      <c r="A229" s="203">
        <v>6664</v>
      </c>
      <c r="B229" s="203" t="s">
        <v>4538</v>
      </c>
      <c r="C229" s="204">
        <v>44404</v>
      </c>
      <c r="D229" s="205"/>
    </row>
    <row r="230" spans="1:4" ht="16">
      <c r="A230" s="203">
        <v>6680</v>
      </c>
      <c r="B230" s="206" t="s">
        <v>5816</v>
      </c>
      <c r="C230" s="204">
        <v>44404</v>
      </c>
      <c r="D230" s="205"/>
    </row>
    <row r="231" spans="1:4" ht="16">
      <c r="A231" s="203">
        <v>6744</v>
      </c>
      <c r="B231" s="206" t="s">
        <v>5758</v>
      </c>
      <c r="C231" s="204">
        <v>44404</v>
      </c>
      <c r="D231" s="205"/>
    </row>
    <row r="232" spans="1:4" ht="16">
      <c r="A232" s="203">
        <v>8437</v>
      </c>
      <c r="B232" s="206" t="s">
        <v>1533</v>
      </c>
      <c r="C232" s="204">
        <v>44404</v>
      </c>
      <c r="D232" s="205"/>
    </row>
    <row r="233" spans="1:4" ht="16">
      <c r="A233" s="203">
        <v>9917</v>
      </c>
      <c r="B233" s="203" t="s">
        <v>5817</v>
      </c>
      <c r="C233" s="204">
        <v>44404</v>
      </c>
      <c r="D233" s="205"/>
    </row>
    <row r="234" spans="1:4" ht="16">
      <c r="A234" s="203">
        <v>1227</v>
      </c>
      <c r="B234" s="203" t="s">
        <v>39</v>
      </c>
      <c r="C234" s="204">
        <v>44403</v>
      </c>
      <c r="D234" s="205"/>
    </row>
    <row r="235" spans="1:4" ht="16">
      <c r="A235" s="203">
        <v>2382</v>
      </c>
      <c r="B235" s="203" t="s">
        <v>365</v>
      </c>
      <c r="C235" s="204">
        <v>44403</v>
      </c>
      <c r="D235" s="205"/>
    </row>
    <row r="236" spans="1:4" ht="16">
      <c r="A236" s="203">
        <v>2504</v>
      </c>
      <c r="B236" s="203" t="s">
        <v>454</v>
      </c>
      <c r="C236" s="204">
        <v>44403</v>
      </c>
      <c r="D236" s="205"/>
    </row>
    <row r="237" spans="1:4" ht="16">
      <c r="A237" s="203">
        <v>2881</v>
      </c>
      <c r="B237" s="203" t="s">
        <v>548</v>
      </c>
      <c r="C237" s="204">
        <v>44403</v>
      </c>
      <c r="D237" s="205"/>
    </row>
    <row r="238" spans="1:4" ht="16">
      <c r="A238" s="203" t="s">
        <v>5759</v>
      </c>
      <c r="B238" s="203" t="s">
        <v>5760</v>
      </c>
      <c r="C238" s="204">
        <v>44403</v>
      </c>
      <c r="D238" s="205"/>
    </row>
    <row r="239" spans="1:4" ht="16">
      <c r="A239" s="203" t="s">
        <v>5761</v>
      </c>
      <c r="B239" s="207" t="s">
        <v>5762</v>
      </c>
      <c r="C239" s="204">
        <v>44403</v>
      </c>
      <c r="D239" s="205"/>
    </row>
    <row r="240" spans="1:4" ht="16">
      <c r="A240" s="203">
        <v>2882</v>
      </c>
      <c r="B240" s="203" t="s">
        <v>549</v>
      </c>
      <c r="C240" s="204">
        <v>44403</v>
      </c>
      <c r="D240" s="205"/>
    </row>
    <row r="241" spans="1:4" ht="16">
      <c r="A241" s="203" t="s">
        <v>5763</v>
      </c>
      <c r="B241" s="203" t="s">
        <v>5764</v>
      </c>
      <c r="C241" s="204">
        <v>44403</v>
      </c>
      <c r="D241" s="205"/>
    </row>
    <row r="242" spans="1:4" ht="16">
      <c r="A242" s="203" t="s">
        <v>5765</v>
      </c>
      <c r="B242" s="207" t="s">
        <v>5766</v>
      </c>
      <c r="C242" s="204">
        <v>44403</v>
      </c>
      <c r="D242" s="205"/>
    </row>
    <row r="243" spans="1:4" ht="16">
      <c r="A243" s="203">
        <v>2897</v>
      </c>
      <c r="B243" s="206" t="s">
        <v>1632</v>
      </c>
      <c r="C243" s="204">
        <v>44403</v>
      </c>
      <c r="D243" s="205"/>
    </row>
    <row r="244" spans="1:4" ht="16">
      <c r="A244" s="203" t="s">
        <v>5767</v>
      </c>
      <c r="B244" s="207" t="s">
        <v>5768</v>
      </c>
      <c r="C244" s="204">
        <v>44403</v>
      </c>
      <c r="D244" s="205"/>
    </row>
    <row r="245" spans="1:4" ht="16">
      <c r="A245" s="203">
        <v>2945</v>
      </c>
      <c r="B245" s="206" t="s">
        <v>5818</v>
      </c>
      <c r="C245" s="204">
        <v>44403</v>
      </c>
      <c r="D245" s="205"/>
    </row>
    <row r="246" spans="1:4" ht="16">
      <c r="A246" s="203">
        <v>3033</v>
      </c>
      <c r="B246" s="203" t="s">
        <v>605</v>
      </c>
      <c r="C246" s="204">
        <v>44403</v>
      </c>
      <c r="D246" s="205"/>
    </row>
    <row r="247" spans="1:4" ht="16">
      <c r="A247" s="203">
        <v>3118</v>
      </c>
      <c r="B247" s="203" t="s">
        <v>651</v>
      </c>
      <c r="C247" s="204">
        <v>44403</v>
      </c>
      <c r="D247" s="205"/>
    </row>
    <row r="248" spans="1:4" ht="16">
      <c r="A248" s="203">
        <v>3673</v>
      </c>
      <c r="B248" s="203" t="s">
        <v>856</v>
      </c>
      <c r="C248" s="204">
        <v>44403</v>
      </c>
      <c r="D248" s="205"/>
    </row>
    <row r="249" spans="1:4" ht="16">
      <c r="A249" s="203">
        <v>4737</v>
      </c>
      <c r="B249" s="203" t="s">
        <v>993</v>
      </c>
      <c r="C249" s="204">
        <v>44403</v>
      </c>
      <c r="D249" s="205"/>
    </row>
    <row r="250" spans="1:4" ht="16">
      <c r="A250" s="203">
        <v>4767</v>
      </c>
      <c r="B250" s="206" t="s">
        <v>4504</v>
      </c>
      <c r="C250" s="204">
        <v>44403</v>
      </c>
      <c r="D250" s="205"/>
    </row>
    <row r="251" spans="1:4" ht="16">
      <c r="A251" s="203">
        <v>5465</v>
      </c>
      <c r="B251" s="203" t="s">
        <v>1138</v>
      </c>
      <c r="C251" s="204">
        <v>44403</v>
      </c>
      <c r="D251" s="205"/>
    </row>
    <row r="252" spans="1:4" ht="16">
      <c r="A252" s="203">
        <v>6128</v>
      </c>
      <c r="B252" s="203" t="s">
        <v>1225</v>
      </c>
      <c r="C252" s="204">
        <v>44403</v>
      </c>
      <c r="D252" s="205"/>
    </row>
    <row r="253" spans="1:4" ht="16">
      <c r="A253" s="203">
        <v>6494</v>
      </c>
      <c r="B253" s="203" t="s">
        <v>1393</v>
      </c>
      <c r="C253" s="204">
        <v>44403</v>
      </c>
      <c r="D253" s="205"/>
    </row>
    <row r="254" spans="1:4" ht="16">
      <c r="A254" s="203">
        <v>6514</v>
      </c>
      <c r="B254" s="206" t="s">
        <v>1403</v>
      </c>
      <c r="C254" s="204">
        <v>44403</v>
      </c>
      <c r="D254" s="205"/>
    </row>
    <row r="255" spans="1:4" ht="16">
      <c r="A255" s="203">
        <v>6556</v>
      </c>
      <c r="B255" s="203" t="s">
        <v>3988</v>
      </c>
      <c r="C255" s="204">
        <v>44403</v>
      </c>
      <c r="D255" s="205"/>
    </row>
    <row r="256" spans="1:4" ht="16">
      <c r="A256" s="203">
        <v>6579</v>
      </c>
      <c r="B256" s="203" t="s">
        <v>4017</v>
      </c>
      <c r="C256" s="204">
        <v>44403</v>
      </c>
      <c r="D256" s="205"/>
    </row>
    <row r="257" spans="1:4" ht="16">
      <c r="A257" s="203">
        <v>6606</v>
      </c>
      <c r="B257" s="206" t="s">
        <v>5819</v>
      </c>
      <c r="C257" s="204">
        <v>44403</v>
      </c>
      <c r="D257" s="205"/>
    </row>
    <row r="258" spans="1:4" ht="16">
      <c r="A258" s="203">
        <v>6667</v>
      </c>
      <c r="B258" s="203" t="s">
        <v>4542</v>
      </c>
      <c r="C258" s="204">
        <v>44403</v>
      </c>
      <c r="D258" s="205"/>
    </row>
    <row r="259" spans="1:4" ht="16">
      <c r="A259" s="203">
        <v>8069</v>
      </c>
      <c r="B259" s="203" t="s">
        <v>1448</v>
      </c>
      <c r="C259" s="204">
        <v>44403</v>
      </c>
      <c r="D259" s="205"/>
    </row>
    <row r="260" spans="1:4" ht="16">
      <c r="A260" s="203">
        <v>9945</v>
      </c>
      <c r="B260" s="203" t="s">
        <v>1614</v>
      </c>
      <c r="C260" s="204">
        <v>44403</v>
      </c>
      <c r="D260" s="205"/>
    </row>
    <row r="261" spans="1:4" ht="16">
      <c r="A261" s="203">
        <v>1595</v>
      </c>
      <c r="B261" s="203" t="s">
        <v>174</v>
      </c>
      <c r="C261" s="204">
        <v>44400</v>
      </c>
      <c r="D261" s="205"/>
    </row>
    <row r="262" spans="1:4" ht="16">
      <c r="A262" s="203">
        <v>1701</v>
      </c>
      <c r="B262" s="203" t="s">
        <v>191</v>
      </c>
      <c r="C262" s="204">
        <v>44400</v>
      </c>
      <c r="D262" s="205"/>
    </row>
    <row r="263" spans="1:4" ht="16">
      <c r="A263" s="203">
        <v>2387</v>
      </c>
      <c r="B263" s="203" t="s">
        <v>368</v>
      </c>
      <c r="C263" s="204">
        <v>44400</v>
      </c>
      <c r="D263" s="205"/>
    </row>
    <row r="264" spans="1:4" ht="16">
      <c r="A264" s="203">
        <v>2417</v>
      </c>
      <c r="B264" s="203" t="s">
        <v>387</v>
      </c>
      <c r="C264" s="204">
        <v>44400</v>
      </c>
      <c r="D264" s="205"/>
    </row>
    <row r="265" spans="1:4" ht="16">
      <c r="A265" s="203">
        <v>2436</v>
      </c>
      <c r="B265" s="203" t="s">
        <v>402</v>
      </c>
      <c r="C265" s="204">
        <v>44400</v>
      </c>
      <c r="D265" s="205"/>
    </row>
    <row r="266" spans="1:4" ht="16">
      <c r="A266" s="203">
        <v>2616</v>
      </c>
      <c r="B266" s="203" t="s">
        <v>495</v>
      </c>
      <c r="C266" s="204">
        <v>44400</v>
      </c>
      <c r="D266" s="205"/>
    </row>
    <row r="267" spans="1:4" ht="16">
      <c r="A267" s="203">
        <v>3147</v>
      </c>
      <c r="B267" s="203" t="s">
        <v>2693</v>
      </c>
      <c r="C267" s="204">
        <v>44400</v>
      </c>
      <c r="D267" s="205"/>
    </row>
    <row r="268" spans="1:4" ht="16">
      <c r="A268" s="203">
        <v>3530</v>
      </c>
      <c r="B268" s="203" t="s">
        <v>2912</v>
      </c>
      <c r="C268" s="204">
        <v>44400</v>
      </c>
      <c r="D268" s="205"/>
    </row>
    <row r="269" spans="1:4" ht="16">
      <c r="A269" s="203">
        <v>3709</v>
      </c>
      <c r="B269" s="207" t="s">
        <v>3062</v>
      </c>
      <c r="C269" s="204">
        <v>44400</v>
      </c>
      <c r="D269" s="205"/>
    </row>
    <row r="270" spans="1:4" ht="16">
      <c r="A270" s="203">
        <v>4306</v>
      </c>
      <c r="B270" s="203" t="s">
        <v>933</v>
      </c>
      <c r="C270" s="204">
        <v>44400</v>
      </c>
      <c r="D270" s="205"/>
    </row>
    <row r="271" spans="1:4" ht="16">
      <c r="A271" s="203">
        <v>4721</v>
      </c>
      <c r="B271" s="203" t="s">
        <v>985</v>
      </c>
      <c r="C271" s="204">
        <v>44400</v>
      </c>
      <c r="D271" s="205"/>
    </row>
    <row r="272" spans="1:4" ht="16">
      <c r="A272" s="203">
        <v>4904</v>
      </c>
      <c r="B272" s="203" t="s">
        <v>1006</v>
      </c>
      <c r="C272" s="204">
        <v>44400</v>
      </c>
      <c r="D272" s="205"/>
    </row>
    <row r="273" spans="1:4" ht="16">
      <c r="A273" s="203">
        <v>4951</v>
      </c>
      <c r="B273" s="203" t="s">
        <v>3353</v>
      </c>
      <c r="C273" s="204">
        <v>44400</v>
      </c>
      <c r="D273" s="205"/>
    </row>
    <row r="274" spans="1:4" ht="16">
      <c r="A274" s="203">
        <v>6176</v>
      </c>
      <c r="B274" s="203" t="s">
        <v>1265</v>
      </c>
      <c r="C274" s="204">
        <v>44400</v>
      </c>
      <c r="D274" s="205"/>
    </row>
    <row r="275" spans="1:4" ht="16">
      <c r="A275" s="203">
        <v>6505</v>
      </c>
      <c r="B275" s="203" t="s">
        <v>1397</v>
      </c>
      <c r="C275" s="204">
        <v>44400</v>
      </c>
      <c r="D275" s="205"/>
    </row>
    <row r="276" spans="1:4" ht="16">
      <c r="A276" s="203">
        <v>6530</v>
      </c>
      <c r="B276" s="203" t="s">
        <v>3959</v>
      </c>
      <c r="C276" s="204">
        <v>44400</v>
      </c>
      <c r="D276" s="205"/>
    </row>
    <row r="277" spans="1:4" ht="16">
      <c r="A277" s="203">
        <v>6669</v>
      </c>
      <c r="B277" s="203" t="s">
        <v>4546</v>
      </c>
      <c r="C277" s="204">
        <v>44400</v>
      </c>
      <c r="D277" s="205"/>
    </row>
    <row r="278" spans="1:4" ht="16">
      <c r="A278" s="203">
        <v>6782</v>
      </c>
      <c r="B278" s="203" t="s">
        <v>5769</v>
      </c>
      <c r="C278" s="204">
        <v>44400</v>
      </c>
      <c r="D278" s="205"/>
    </row>
    <row r="279" spans="1:4">
      <c r="A279" s="203">
        <v>6805</v>
      </c>
      <c r="B279" s="203" t="s">
        <v>5773</v>
      </c>
      <c r="C279" s="204">
        <v>44399</v>
      </c>
      <c r="D279" s="204">
        <v>44399</v>
      </c>
    </row>
    <row r="280" spans="1:4" ht="16">
      <c r="A280" s="203">
        <v>1310</v>
      </c>
      <c r="B280" s="203" t="s">
        <v>59</v>
      </c>
      <c r="C280" s="204">
        <v>44399</v>
      </c>
      <c r="D280" s="205"/>
    </row>
    <row r="281" spans="1:4" ht="16">
      <c r="A281" s="203">
        <v>1507</v>
      </c>
      <c r="B281" s="203" t="s">
        <v>130</v>
      </c>
      <c r="C281" s="204">
        <v>44399</v>
      </c>
      <c r="D281" s="205"/>
    </row>
    <row r="282" spans="1:4" ht="16">
      <c r="A282" s="203">
        <v>1591</v>
      </c>
      <c r="B282" s="206" t="s">
        <v>171</v>
      </c>
      <c r="C282" s="204">
        <v>44399</v>
      </c>
      <c r="D282" s="205"/>
    </row>
    <row r="283" spans="1:4" ht="16">
      <c r="A283" s="203">
        <v>1762</v>
      </c>
      <c r="B283" s="203" t="s">
        <v>223</v>
      </c>
      <c r="C283" s="204">
        <v>44399</v>
      </c>
      <c r="D283" s="205"/>
    </row>
    <row r="284" spans="1:4" ht="16">
      <c r="A284" s="203">
        <v>1796</v>
      </c>
      <c r="B284" s="206" t="s">
        <v>2047</v>
      </c>
      <c r="C284" s="204">
        <v>44399</v>
      </c>
      <c r="D284" s="205"/>
    </row>
    <row r="285" spans="1:4" ht="16">
      <c r="A285" s="203">
        <v>2204</v>
      </c>
      <c r="B285" s="203" t="s">
        <v>297</v>
      </c>
      <c r="C285" s="204">
        <v>44399</v>
      </c>
      <c r="D285" s="205"/>
    </row>
    <row r="286" spans="1:4" ht="16">
      <c r="A286" s="203">
        <v>2303</v>
      </c>
      <c r="B286" s="203" t="s">
        <v>312</v>
      </c>
      <c r="C286" s="204">
        <v>44399</v>
      </c>
      <c r="D286" s="205"/>
    </row>
    <row r="287" spans="1:4" ht="16">
      <c r="A287" s="203">
        <v>2317</v>
      </c>
      <c r="B287" s="203" t="s">
        <v>320</v>
      </c>
      <c r="C287" s="204">
        <v>44399</v>
      </c>
      <c r="D287" s="205"/>
    </row>
    <row r="288" spans="1:4" ht="16">
      <c r="A288" s="203">
        <v>2352</v>
      </c>
      <c r="B288" s="203" t="s">
        <v>341</v>
      </c>
      <c r="C288" s="204">
        <v>44399</v>
      </c>
      <c r="D288" s="205"/>
    </row>
    <row r="289" spans="1:4" ht="16">
      <c r="A289" s="203">
        <v>2354</v>
      </c>
      <c r="B289" s="203" t="s">
        <v>343</v>
      </c>
      <c r="C289" s="204">
        <v>44399</v>
      </c>
      <c r="D289" s="205"/>
    </row>
    <row r="290" spans="1:4" ht="16">
      <c r="A290" s="203">
        <v>2397</v>
      </c>
      <c r="B290" s="203" t="s">
        <v>374</v>
      </c>
      <c r="C290" s="204">
        <v>44399</v>
      </c>
      <c r="D290" s="205"/>
    </row>
    <row r="291" spans="1:4" ht="16">
      <c r="A291" s="203">
        <v>2423</v>
      </c>
      <c r="B291" s="203" t="s">
        <v>391</v>
      </c>
      <c r="C291" s="204">
        <v>44399</v>
      </c>
      <c r="D291" s="205"/>
    </row>
    <row r="292" spans="1:4" ht="16">
      <c r="A292" s="203">
        <v>2458</v>
      </c>
      <c r="B292" s="203" t="s">
        <v>419</v>
      </c>
      <c r="C292" s="204">
        <v>44399</v>
      </c>
      <c r="D292" s="205"/>
    </row>
    <row r="293" spans="1:4" ht="16">
      <c r="A293" s="203">
        <v>2906</v>
      </c>
      <c r="B293" s="203" t="s">
        <v>564</v>
      </c>
      <c r="C293" s="204">
        <v>44399</v>
      </c>
      <c r="D293" s="205"/>
    </row>
    <row r="294" spans="1:4" ht="16">
      <c r="A294" s="203">
        <v>3026</v>
      </c>
      <c r="B294" s="203" t="s">
        <v>598</v>
      </c>
      <c r="C294" s="204">
        <v>44399</v>
      </c>
      <c r="D294" s="205"/>
    </row>
    <row r="295" spans="1:4" ht="16">
      <c r="A295" s="203">
        <v>3030</v>
      </c>
      <c r="B295" s="203" t="s">
        <v>602</v>
      </c>
      <c r="C295" s="204">
        <v>44399</v>
      </c>
      <c r="D295" s="205"/>
    </row>
    <row r="296" spans="1:4" ht="16">
      <c r="A296" s="203">
        <v>3416</v>
      </c>
      <c r="B296" s="203" t="s">
        <v>746</v>
      </c>
      <c r="C296" s="204">
        <v>44399</v>
      </c>
      <c r="D296" s="205"/>
    </row>
    <row r="297" spans="1:4" ht="16">
      <c r="A297" s="203">
        <v>3564</v>
      </c>
      <c r="B297" s="203" t="s">
        <v>814</v>
      </c>
      <c r="C297" s="204">
        <v>44399</v>
      </c>
      <c r="D297" s="205"/>
    </row>
    <row r="298" spans="1:4" ht="16">
      <c r="A298" s="203">
        <v>4133</v>
      </c>
      <c r="B298" s="203" t="s">
        <v>899</v>
      </c>
      <c r="C298" s="204">
        <v>44399</v>
      </c>
      <c r="D298" s="205"/>
    </row>
    <row r="299" spans="1:4" ht="16">
      <c r="A299" s="203">
        <v>4163</v>
      </c>
      <c r="B299" s="203" t="s">
        <v>914</v>
      </c>
      <c r="C299" s="204">
        <v>44399</v>
      </c>
      <c r="D299" s="205"/>
    </row>
    <row r="300" spans="1:4" ht="16">
      <c r="A300" s="203">
        <v>4433</v>
      </c>
      <c r="B300" s="203" t="s">
        <v>947</v>
      </c>
      <c r="C300" s="204">
        <v>44399</v>
      </c>
      <c r="D300" s="205"/>
    </row>
    <row r="301" spans="1:4" ht="16">
      <c r="A301" s="203">
        <v>4577</v>
      </c>
      <c r="B301" s="203" t="s">
        <v>5770</v>
      </c>
      <c r="C301" s="204">
        <v>44399</v>
      </c>
      <c r="D301" s="205"/>
    </row>
    <row r="302" spans="1:4" ht="16">
      <c r="A302" s="203">
        <v>5483</v>
      </c>
      <c r="B302" s="203" t="s">
        <v>1147</v>
      </c>
      <c r="C302" s="204">
        <v>44399</v>
      </c>
      <c r="D302" s="205"/>
    </row>
    <row r="303" spans="1:4" ht="16">
      <c r="A303" s="203">
        <v>6206</v>
      </c>
      <c r="B303" s="203" t="s">
        <v>1291</v>
      </c>
      <c r="C303" s="204">
        <v>44399</v>
      </c>
      <c r="D303" s="205"/>
    </row>
    <row r="304" spans="1:4" ht="16">
      <c r="A304" s="203">
        <v>6277</v>
      </c>
      <c r="B304" s="203" t="s">
        <v>1346</v>
      </c>
      <c r="C304" s="204">
        <v>44399</v>
      </c>
      <c r="D304" s="205"/>
    </row>
    <row r="305" spans="1:4" ht="16">
      <c r="A305" s="203">
        <v>6435</v>
      </c>
      <c r="B305" s="203" t="s">
        <v>1374</v>
      </c>
      <c r="C305" s="204">
        <v>44399</v>
      </c>
      <c r="D305" s="205"/>
    </row>
    <row r="306" spans="1:4" ht="16">
      <c r="A306" s="203">
        <v>6451</v>
      </c>
      <c r="B306" s="206" t="s">
        <v>1379</v>
      </c>
      <c r="C306" s="204">
        <v>44399</v>
      </c>
      <c r="D306" s="205"/>
    </row>
    <row r="307" spans="1:4" ht="16">
      <c r="A307" s="203">
        <v>6469</v>
      </c>
      <c r="B307" s="203" t="s">
        <v>1386</v>
      </c>
      <c r="C307" s="204">
        <v>44399</v>
      </c>
      <c r="D307" s="205"/>
    </row>
    <row r="308" spans="1:4" ht="16">
      <c r="A308" s="203">
        <v>6755</v>
      </c>
      <c r="B308" s="206" t="s">
        <v>5771</v>
      </c>
      <c r="C308" s="204">
        <v>44399</v>
      </c>
      <c r="D308" s="205"/>
    </row>
    <row r="309" spans="1:4" ht="16">
      <c r="A309" s="203">
        <v>6791</v>
      </c>
      <c r="B309" s="206" t="s">
        <v>5772</v>
      </c>
      <c r="C309" s="204">
        <v>44399</v>
      </c>
      <c r="D309" s="205"/>
    </row>
    <row r="310" spans="1:4" ht="16">
      <c r="A310" s="203">
        <v>8215</v>
      </c>
      <c r="B310" s="203" t="s">
        <v>1489</v>
      </c>
      <c r="C310" s="204">
        <v>44399</v>
      </c>
      <c r="D310" s="205"/>
    </row>
    <row r="311" spans="1:4" ht="16">
      <c r="A311" s="203">
        <v>8438</v>
      </c>
      <c r="B311" s="203" t="s">
        <v>4290</v>
      </c>
      <c r="C311" s="204">
        <v>44399</v>
      </c>
      <c r="D311" s="205"/>
    </row>
    <row r="312" spans="1:4" ht="16">
      <c r="A312" s="203">
        <v>8443</v>
      </c>
      <c r="B312" s="203" t="s">
        <v>1535</v>
      </c>
      <c r="C312" s="204">
        <v>44399</v>
      </c>
      <c r="D312" s="205"/>
    </row>
    <row r="313" spans="1:4" ht="16">
      <c r="A313" s="203">
        <v>50</v>
      </c>
      <c r="B313" s="207" t="s">
        <v>5475</v>
      </c>
      <c r="C313" s="204">
        <v>44398</v>
      </c>
      <c r="D313" s="205"/>
    </row>
    <row r="314" spans="1:4" ht="16">
      <c r="A314" s="203">
        <v>2421</v>
      </c>
      <c r="B314" s="203" t="s">
        <v>390</v>
      </c>
      <c r="C314" s="204">
        <v>44398</v>
      </c>
      <c r="D314" s="205"/>
    </row>
    <row r="315" spans="1:4" ht="16">
      <c r="A315" s="203">
        <v>2605</v>
      </c>
      <c r="B315" s="203" t="s">
        <v>484</v>
      </c>
      <c r="C315" s="204">
        <v>44398</v>
      </c>
      <c r="D315" s="205"/>
    </row>
    <row r="316" spans="1:4" ht="16">
      <c r="A316" s="203">
        <v>2939</v>
      </c>
      <c r="B316" s="206" t="s">
        <v>2562</v>
      </c>
      <c r="C316" s="204">
        <v>44398</v>
      </c>
      <c r="D316" s="205"/>
    </row>
    <row r="317" spans="1:4" ht="16">
      <c r="A317" s="203">
        <v>3097</v>
      </c>
      <c r="B317" s="203" t="s">
        <v>2670</v>
      </c>
      <c r="C317" s="204">
        <v>44398</v>
      </c>
      <c r="D317" s="205"/>
    </row>
    <row r="318" spans="1:4" ht="16">
      <c r="A318" s="203">
        <v>3231</v>
      </c>
      <c r="B318" s="203" t="s">
        <v>686</v>
      </c>
      <c r="C318" s="204">
        <v>44398</v>
      </c>
      <c r="D318" s="205"/>
    </row>
    <row r="319" spans="1:4" ht="16">
      <c r="A319" s="203">
        <v>3548</v>
      </c>
      <c r="B319" s="203" t="s">
        <v>803</v>
      </c>
      <c r="C319" s="204">
        <v>44398</v>
      </c>
      <c r="D319" s="205"/>
    </row>
    <row r="320" spans="1:4" ht="16">
      <c r="A320" s="203">
        <v>4183</v>
      </c>
      <c r="B320" s="206" t="s">
        <v>923</v>
      </c>
      <c r="C320" s="204">
        <v>44398</v>
      </c>
      <c r="D320" s="205"/>
    </row>
    <row r="321" spans="1:4" ht="16">
      <c r="A321" s="203">
        <v>4755</v>
      </c>
      <c r="B321" s="203" t="s">
        <v>1000</v>
      </c>
      <c r="C321" s="204">
        <v>44398</v>
      </c>
      <c r="D321" s="205"/>
    </row>
    <row r="322" spans="1:4" ht="16">
      <c r="A322" s="203">
        <v>5212</v>
      </c>
      <c r="B322" s="203" t="s">
        <v>1066</v>
      </c>
      <c r="C322" s="204">
        <v>44398</v>
      </c>
      <c r="D322" s="205"/>
    </row>
    <row r="323" spans="1:4" ht="16">
      <c r="A323" s="203">
        <v>5234</v>
      </c>
      <c r="B323" s="206" t="s">
        <v>1072</v>
      </c>
      <c r="C323" s="204">
        <v>44398</v>
      </c>
      <c r="D323" s="205"/>
    </row>
    <row r="324" spans="1:4" ht="16">
      <c r="A324" s="203">
        <v>6147</v>
      </c>
      <c r="B324" s="203" t="s">
        <v>1240</v>
      </c>
      <c r="C324" s="204">
        <v>44398</v>
      </c>
      <c r="D324" s="205"/>
    </row>
    <row r="325" spans="1:4" ht="16">
      <c r="A325" s="203">
        <v>6281</v>
      </c>
      <c r="B325" s="203" t="s">
        <v>1349</v>
      </c>
      <c r="C325" s="204">
        <v>44398</v>
      </c>
      <c r="D325" s="205"/>
    </row>
    <row r="326" spans="1:4" ht="16">
      <c r="A326" s="203">
        <v>8044</v>
      </c>
      <c r="B326" s="203" t="s">
        <v>1436</v>
      </c>
      <c r="C326" s="204">
        <v>44398</v>
      </c>
      <c r="D326" s="205"/>
    </row>
    <row r="327" spans="1:4" ht="16">
      <c r="A327" s="203">
        <v>8466</v>
      </c>
      <c r="B327" s="207" t="s">
        <v>1544</v>
      </c>
      <c r="C327" s="204">
        <v>44398</v>
      </c>
      <c r="D327" s="205"/>
    </row>
    <row r="328" spans="1:4" ht="16">
      <c r="A328" s="203">
        <v>9924</v>
      </c>
      <c r="B328" s="203" t="s">
        <v>1596</v>
      </c>
      <c r="C328" s="204">
        <v>44398</v>
      </c>
      <c r="D328" s="205"/>
    </row>
    <row r="329" spans="1:4" ht="16">
      <c r="A329" s="203">
        <v>1341</v>
      </c>
      <c r="B329" s="206" t="s">
        <v>5774</v>
      </c>
      <c r="C329" s="204">
        <v>44397</v>
      </c>
      <c r="D329" s="205"/>
    </row>
    <row r="330" spans="1:4" ht="16">
      <c r="A330" s="203">
        <v>2032</v>
      </c>
      <c r="B330" s="203" t="s">
        <v>271</v>
      </c>
      <c r="C330" s="204">
        <v>44397</v>
      </c>
      <c r="D330" s="205"/>
    </row>
    <row r="331" spans="1:4" ht="16">
      <c r="A331" s="203">
        <v>2308</v>
      </c>
      <c r="B331" s="203" t="s">
        <v>314</v>
      </c>
      <c r="C331" s="204">
        <v>44397</v>
      </c>
      <c r="D331" s="205"/>
    </row>
    <row r="332" spans="1:4" ht="16">
      <c r="A332" s="203">
        <v>2362</v>
      </c>
      <c r="B332" s="203" t="s">
        <v>350</v>
      </c>
      <c r="C332" s="204">
        <v>44397</v>
      </c>
      <c r="D332" s="205"/>
    </row>
    <row r="333" spans="1:4" ht="16">
      <c r="A333" s="203">
        <v>2392</v>
      </c>
      <c r="B333" s="203" t="s">
        <v>371</v>
      </c>
      <c r="C333" s="204">
        <v>44397</v>
      </c>
      <c r="D333" s="205"/>
    </row>
    <row r="334" spans="1:4" ht="16">
      <c r="A334" s="203">
        <v>2597</v>
      </c>
      <c r="B334" s="203" t="s">
        <v>481</v>
      </c>
      <c r="C334" s="204">
        <v>44397</v>
      </c>
      <c r="D334" s="205"/>
    </row>
    <row r="335" spans="1:4" ht="16">
      <c r="A335" s="203">
        <v>3388</v>
      </c>
      <c r="B335" s="203" t="s">
        <v>741</v>
      </c>
      <c r="C335" s="204">
        <v>44397</v>
      </c>
      <c r="D335" s="205"/>
    </row>
    <row r="336" spans="1:4" ht="16">
      <c r="A336" s="203">
        <v>3537</v>
      </c>
      <c r="B336" s="203" t="s">
        <v>798</v>
      </c>
      <c r="C336" s="204">
        <v>44397</v>
      </c>
      <c r="D336" s="205"/>
    </row>
    <row r="337" spans="1:4" ht="16">
      <c r="A337" s="203">
        <v>3563</v>
      </c>
      <c r="B337" s="203" t="s">
        <v>813</v>
      </c>
      <c r="C337" s="204">
        <v>44397</v>
      </c>
      <c r="D337" s="205"/>
    </row>
    <row r="338" spans="1:4" ht="16">
      <c r="A338" s="203">
        <v>3669</v>
      </c>
      <c r="B338" s="203" t="s">
        <v>854</v>
      </c>
      <c r="C338" s="204">
        <v>44397</v>
      </c>
      <c r="D338" s="205"/>
    </row>
    <row r="339" spans="1:4" ht="16">
      <c r="A339" s="203">
        <v>4528</v>
      </c>
      <c r="B339" s="203" t="s">
        <v>957</v>
      </c>
      <c r="C339" s="204">
        <v>44397</v>
      </c>
      <c r="D339" s="205"/>
    </row>
    <row r="340" spans="1:4" ht="16">
      <c r="A340" s="203">
        <v>4739</v>
      </c>
      <c r="B340" s="203" t="s">
        <v>994</v>
      </c>
      <c r="C340" s="204">
        <v>44397</v>
      </c>
      <c r="D340" s="205"/>
    </row>
    <row r="341" spans="1:4" ht="16">
      <c r="A341" s="203">
        <v>6415</v>
      </c>
      <c r="B341" s="206" t="s">
        <v>1367</v>
      </c>
      <c r="C341" s="204">
        <v>44397</v>
      </c>
      <c r="D341" s="205"/>
    </row>
    <row r="342" spans="1:4" ht="16">
      <c r="A342" s="203">
        <v>6532</v>
      </c>
      <c r="B342" s="203" t="s">
        <v>1407</v>
      </c>
      <c r="C342" s="204">
        <v>44397</v>
      </c>
      <c r="D342" s="205"/>
    </row>
    <row r="343" spans="1:4" ht="16">
      <c r="A343" s="203">
        <v>6684</v>
      </c>
      <c r="B343" s="203" t="s">
        <v>5775</v>
      </c>
      <c r="C343" s="204">
        <v>44397</v>
      </c>
      <c r="D343" s="205"/>
    </row>
    <row r="344" spans="1:4" ht="16">
      <c r="A344" s="203">
        <v>6784</v>
      </c>
      <c r="B344" s="206" t="s">
        <v>5776</v>
      </c>
      <c r="C344" s="204">
        <v>44397</v>
      </c>
      <c r="D344" s="205"/>
    </row>
    <row r="345" spans="1:4" ht="16">
      <c r="A345" s="203">
        <v>8435</v>
      </c>
      <c r="B345" s="203" t="s">
        <v>1531</v>
      </c>
      <c r="C345" s="204">
        <v>44397</v>
      </c>
      <c r="D345" s="205"/>
    </row>
    <row r="346" spans="1:4" ht="16">
      <c r="A346" s="203">
        <v>1414</v>
      </c>
      <c r="B346" s="203" t="s">
        <v>81</v>
      </c>
      <c r="C346" s="204">
        <v>44396</v>
      </c>
      <c r="D346" s="205"/>
    </row>
    <row r="347" spans="1:4" ht="16">
      <c r="A347" s="203">
        <v>1416</v>
      </c>
      <c r="B347" s="203" t="s">
        <v>82</v>
      </c>
      <c r="C347" s="204">
        <v>44396</v>
      </c>
      <c r="D347" s="205"/>
    </row>
    <row r="348" spans="1:4" ht="16">
      <c r="A348" s="203">
        <v>1802</v>
      </c>
      <c r="B348" s="203" t="s">
        <v>237</v>
      </c>
      <c r="C348" s="204">
        <v>44396</v>
      </c>
      <c r="D348" s="205"/>
    </row>
    <row r="349" spans="1:4" ht="16">
      <c r="A349" s="203">
        <v>2637</v>
      </c>
      <c r="B349" s="206" t="s">
        <v>501</v>
      </c>
      <c r="C349" s="204">
        <v>44396</v>
      </c>
      <c r="D349" s="205"/>
    </row>
    <row r="350" spans="1:4" ht="16">
      <c r="A350" s="203">
        <v>3581</v>
      </c>
      <c r="B350" s="203" t="s">
        <v>821</v>
      </c>
      <c r="C350" s="204">
        <v>44396</v>
      </c>
      <c r="D350" s="205"/>
    </row>
    <row r="351" spans="1:4" ht="16">
      <c r="A351" s="203">
        <v>4583</v>
      </c>
      <c r="B351" s="206" t="s">
        <v>5777</v>
      </c>
      <c r="C351" s="204">
        <v>44396</v>
      </c>
      <c r="D351" s="205"/>
    </row>
    <row r="352" spans="1:4" ht="16">
      <c r="A352" s="203">
        <v>4711</v>
      </c>
      <c r="B352" s="203" t="s">
        <v>980</v>
      </c>
      <c r="C352" s="204">
        <v>44396</v>
      </c>
      <c r="D352" s="205"/>
    </row>
    <row r="353" spans="1:4" ht="16">
      <c r="A353" s="203">
        <v>4745</v>
      </c>
      <c r="B353" s="206" t="s">
        <v>996</v>
      </c>
      <c r="C353" s="204">
        <v>44396</v>
      </c>
      <c r="D353" s="205"/>
    </row>
    <row r="354" spans="1:4" ht="16">
      <c r="A354" s="203">
        <v>4927</v>
      </c>
      <c r="B354" s="206" t="s">
        <v>1018</v>
      </c>
      <c r="C354" s="204">
        <v>44396</v>
      </c>
      <c r="D354" s="205"/>
    </row>
    <row r="355" spans="1:4" ht="16">
      <c r="A355" s="203">
        <v>6184</v>
      </c>
      <c r="B355" s="203" t="s">
        <v>1271</v>
      </c>
      <c r="C355" s="204">
        <v>44396</v>
      </c>
      <c r="D355" s="205"/>
    </row>
    <row r="356" spans="1:4" ht="16">
      <c r="A356" s="203">
        <v>6213</v>
      </c>
      <c r="B356" s="203" t="s">
        <v>1297</v>
      </c>
      <c r="C356" s="204">
        <v>44396</v>
      </c>
      <c r="D356" s="205"/>
    </row>
    <row r="357" spans="1:4" ht="16">
      <c r="A357" s="203">
        <v>6292</v>
      </c>
      <c r="B357" s="203" t="s">
        <v>1358</v>
      </c>
      <c r="C357" s="204">
        <v>44396</v>
      </c>
      <c r="D357" s="205"/>
    </row>
    <row r="358" spans="1:4" ht="16">
      <c r="A358" s="203">
        <v>6539</v>
      </c>
      <c r="B358" s="203" t="s">
        <v>5778</v>
      </c>
      <c r="C358" s="204">
        <v>44396</v>
      </c>
      <c r="D358" s="205"/>
    </row>
    <row r="359" spans="1:4" ht="16">
      <c r="A359" s="203">
        <v>6591</v>
      </c>
      <c r="B359" s="206" t="s">
        <v>4037</v>
      </c>
      <c r="C359" s="204">
        <v>44396</v>
      </c>
      <c r="D359" s="205"/>
    </row>
    <row r="360" spans="1:4" ht="16">
      <c r="A360" s="203">
        <v>6640</v>
      </c>
      <c r="B360" s="203" t="s">
        <v>4080</v>
      </c>
      <c r="C360" s="204">
        <v>44396</v>
      </c>
      <c r="D360" s="205"/>
    </row>
    <row r="361" spans="1:4" ht="16">
      <c r="A361" s="203">
        <v>6655</v>
      </c>
      <c r="B361" s="203" t="s">
        <v>4534</v>
      </c>
      <c r="C361" s="204">
        <v>44396</v>
      </c>
      <c r="D361" s="205"/>
    </row>
    <row r="362" spans="1:4" ht="16">
      <c r="A362" s="203">
        <v>6665</v>
      </c>
      <c r="B362" s="206" t="s">
        <v>4540</v>
      </c>
      <c r="C362" s="204">
        <v>44396</v>
      </c>
      <c r="D362" s="205"/>
    </row>
    <row r="363" spans="1:4" ht="16">
      <c r="A363" s="203">
        <v>6737</v>
      </c>
      <c r="B363" s="203" t="s">
        <v>5730</v>
      </c>
      <c r="C363" s="204">
        <v>44396</v>
      </c>
      <c r="D363" s="205"/>
    </row>
    <row r="364" spans="1:4" ht="16">
      <c r="A364" s="203">
        <v>6776</v>
      </c>
      <c r="B364" s="206" t="s">
        <v>5779</v>
      </c>
      <c r="C364" s="204">
        <v>44396</v>
      </c>
      <c r="D364" s="205"/>
    </row>
    <row r="365" spans="1:4" ht="16">
      <c r="A365" s="203">
        <v>8464</v>
      </c>
      <c r="B365" s="203" t="s">
        <v>1543</v>
      </c>
      <c r="C365" s="204">
        <v>44396</v>
      </c>
      <c r="D365" s="205"/>
    </row>
    <row r="366" spans="1:4" ht="16">
      <c r="A366" s="203">
        <v>8482</v>
      </c>
      <c r="B366" s="206" t="s">
        <v>5780</v>
      </c>
      <c r="C366" s="204">
        <v>44396</v>
      </c>
      <c r="D366" s="205"/>
    </row>
    <row r="367" spans="1:4" ht="16">
      <c r="A367" s="203">
        <v>2496</v>
      </c>
      <c r="B367" s="203" t="s">
        <v>449</v>
      </c>
      <c r="C367" s="204">
        <v>44393</v>
      </c>
      <c r="D367" s="205"/>
    </row>
    <row r="368" spans="1:4" ht="16">
      <c r="A368" s="203">
        <v>3029</v>
      </c>
      <c r="B368" s="203" t="s">
        <v>601</v>
      </c>
      <c r="C368" s="204">
        <v>44393</v>
      </c>
      <c r="D368" s="205"/>
    </row>
    <row r="369" spans="1:4" ht="16">
      <c r="A369" s="203">
        <v>3171</v>
      </c>
      <c r="B369" s="203" t="s">
        <v>665</v>
      </c>
      <c r="C369" s="204">
        <v>44393</v>
      </c>
      <c r="D369" s="205"/>
    </row>
    <row r="370" spans="1:4" ht="16">
      <c r="A370" s="203">
        <v>3211</v>
      </c>
      <c r="B370" s="203" t="s">
        <v>674</v>
      </c>
      <c r="C370" s="204">
        <v>44393</v>
      </c>
      <c r="D370" s="205"/>
    </row>
    <row r="371" spans="1:4" ht="16">
      <c r="A371" s="203">
        <v>3529</v>
      </c>
      <c r="B371" s="203" t="s">
        <v>792</v>
      </c>
      <c r="C371" s="204">
        <v>44393</v>
      </c>
      <c r="D371" s="205"/>
    </row>
    <row r="372" spans="1:4" ht="16">
      <c r="A372" s="203">
        <v>5388</v>
      </c>
      <c r="B372" s="203" t="s">
        <v>1122</v>
      </c>
      <c r="C372" s="204">
        <v>44393</v>
      </c>
      <c r="D372" s="205"/>
    </row>
    <row r="373" spans="1:4" ht="16">
      <c r="A373" s="203">
        <v>5878</v>
      </c>
      <c r="B373" s="203" t="s">
        <v>1188</v>
      </c>
      <c r="C373" s="204">
        <v>44393</v>
      </c>
      <c r="D373" s="205"/>
    </row>
    <row r="374" spans="1:4" ht="16">
      <c r="A374" s="203">
        <v>6612</v>
      </c>
      <c r="B374" s="206" t="s">
        <v>4053</v>
      </c>
      <c r="C374" s="204">
        <v>44393</v>
      </c>
      <c r="D374" s="205"/>
    </row>
    <row r="375" spans="1:4" ht="16">
      <c r="A375" s="203">
        <v>6679</v>
      </c>
      <c r="B375" s="203" t="s">
        <v>5781</v>
      </c>
      <c r="C375" s="204">
        <v>44393</v>
      </c>
      <c r="D375" s="205"/>
    </row>
    <row r="376" spans="1:4" ht="16">
      <c r="A376" s="203">
        <v>6751</v>
      </c>
      <c r="B376" s="206" t="s">
        <v>5782</v>
      </c>
      <c r="C376" s="204">
        <v>44393</v>
      </c>
      <c r="D376" s="205"/>
    </row>
    <row r="377" spans="1:4" ht="16">
      <c r="A377" s="203">
        <v>6811</v>
      </c>
      <c r="B377" s="206" t="s">
        <v>5783</v>
      </c>
      <c r="C377" s="204">
        <v>44393</v>
      </c>
      <c r="D377" s="205"/>
    </row>
    <row r="378" spans="1:4" ht="16">
      <c r="A378" s="203">
        <v>8086</v>
      </c>
      <c r="B378" s="203" t="s">
        <v>1459</v>
      </c>
      <c r="C378" s="204">
        <v>44393</v>
      </c>
      <c r="D378" s="205"/>
    </row>
    <row r="379" spans="1:4" ht="16">
      <c r="A379" s="203">
        <v>8941</v>
      </c>
      <c r="B379" s="203" t="s">
        <v>1573</v>
      </c>
      <c r="C379" s="204">
        <v>44393</v>
      </c>
      <c r="D379" s="205"/>
    </row>
    <row r="380" spans="1:4">
      <c r="A380" s="203">
        <v>6762</v>
      </c>
      <c r="B380" s="203" t="s">
        <v>5784</v>
      </c>
      <c r="C380" s="204">
        <v>44392</v>
      </c>
      <c r="D380" s="204">
        <v>44392</v>
      </c>
    </row>
    <row r="381" spans="1:4" ht="16">
      <c r="A381" s="203">
        <v>1325</v>
      </c>
      <c r="B381" s="203" t="s">
        <v>69</v>
      </c>
      <c r="C381" s="204">
        <v>44392</v>
      </c>
      <c r="D381" s="205"/>
    </row>
    <row r="382" spans="1:4" ht="16">
      <c r="A382" s="203">
        <v>1410</v>
      </c>
      <c r="B382" s="203" t="s">
        <v>79</v>
      </c>
      <c r="C382" s="204">
        <v>44392</v>
      </c>
      <c r="D382" s="205"/>
    </row>
    <row r="383" spans="1:4" ht="16">
      <c r="A383" s="203">
        <v>1529</v>
      </c>
      <c r="B383" s="203" t="s">
        <v>145</v>
      </c>
      <c r="C383" s="204">
        <v>44392</v>
      </c>
      <c r="D383" s="205"/>
    </row>
    <row r="384" spans="1:4" ht="16">
      <c r="A384" s="203">
        <v>2356</v>
      </c>
      <c r="B384" s="203" t="s">
        <v>345</v>
      </c>
      <c r="C384" s="204">
        <v>44392</v>
      </c>
      <c r="D384" s="205"/>
    </row>
    <row r="385" spans="1:4" ht="16">
      <c r="A385" s="203">
        <v>2426</v>
      </c>
      <c r="B385" s="203" t="s">
        <v>394</v>
      </c>
      <c r="C385" s="204">
        <v>44392</v>
      </c>
      <c r="D385" s="205"/>
    </row>
    <row r="386" spans="1:4" ht="16">
      <c r="A386" s="203">
        <v>3227</v>
      </c>
      <c r="B386" s="203" t="s">
        <v>682</v>
      </c>
      <c r="C386" s="204">
        <v>44392</v>
      </c>
      <c r="D386" s="205"/>
    </row>
    <row r="387" spans="1:4" ht="16">
      <c r="A387" s="203">
        <v>4741</v>
      </c>
      <c r="B387" s="203" t="s">
        <v>3289</v>
      </c>
      <c r="C387" s="204">
        <v>44392</v>
      </c>
      <c r="D387" s="205"/>
    </row>
    <row r="388" spans="1:4" ht="16">
      <c r="A388" s="203">
        <v>5523</v>
      </c>
      <c r="B388" s="203" t="s">
        <v>1166</v>
      </c>
      <c r="C388" s="204">
        <v>44392</v>
      </c>
      <c r="D388" s="205"/>
    </row>
    <row r="389" spans="1:4" ht="16">
      <c r="A389" s="203">
        <v>6023</v>
      </c>
      <c r="B389" s="203" t="s">
        <v>1201</v>
      </c>
      <c r="C389" s="204">
        <v>44392</v>
      </c>
      <c r="D389" s="205"/>
    </row>
    <row r="390" spans="1:4" ht="16">
      <c r="A390" s="203">
        <v>6214</v>
      </c>
      <c r="B390" s="203" t="s">
        <v>1298</v>
      </c>
      <c r="C390" s="204">
        <v>44392</v>
      </c>
      <c r="D390" s="205"/>
    </row>
    <row r="391" spans="1:4" ht="16">
      <c r="A391" s="203">
        <v>6488</v>
      </c>
      <c r="B391" s="203" t="s">
        <v>1392</v>
      </c>
      <c r="C391" s="204">
        <v>44392</v>
      </c>
      <c r="D391" s="205"/>
    </row>
    <row r="392" spans="1:4" ht="16">
      <c r="A392" s="203">
        <v>6506</v>
      </c>
      <c r="B392" s="203" t="s">
        <v>1398</v>
      </c>
      <c r="C392" s="204">
        <v>44392</v>
      </c>
      <c r="D392" s="205"/>
    </row>
    <row r="393" spans="1:4" ht="16">
      <c r="A393" s="203">
        <v>6818</v>
      </c>
      <c r="B393" s="203" t="s">
        <v>5785</v>
      </c>
      <c r="C393" s="204">
        <v>44392</v>
      </c>
      <c r="D393" s="205"/>
    </row>
    <row r="394" spans="1:4" ht="16">
      <c r="A394" s="203">
        <v>8016</v>
      </c>
      <c r="B394" s="203" t="s">
        <v>1424</v>
      </c>
      <c r="C394" s="204">
        <v>44392</v>
      </c>
      <c r="D394" s="205"/>
    </row>
    <row r="395" spans="1:4" ht="16">
      <c r="A395" s="203">
        <v>8349</v>
      </c>
      <c r="B395" s="203" t="s">
        <v>1504</v>
      </c>
      <c r="C395" s="204">
        <v>44392</v>
      </c>
      <c r="D395" s="205"/>
    </row>
    <row r="396" spans="1:4" ht="16">
      <c r="A396" s="203" t="s">
        <v>5786</v>
      </c>
      <c r="B396" s="206" t="s">
        <v>5787</v>
      </c>
      <c r="C396" s="204">
        <v>44392</v>
      </c>
      <c r="D396" s="205"/>
    </row>
    <row r="397" spans="1:4" ht="16">
      <c r="A397" s="203">
        <v>8463</v>
      </c>
      <c r="B397" s="203" t="s">
        <v>1542</v>
      </c>
      <c r="C397" s="204">
        <v>44392</v>
      </c>
      <c r="D397" s="205"/>
    </row>
    <row r="398" spans="1:4" ht="16">
      <c r="A398" s="203">
        <v>8467</v>
      </c>
      <c r="B398" s="206" t="s">
        <v>1545</v>
      </c>
      <c r="C398" s="204">
        <v>44392</v>
      </c>
      <c r="D398" s="205"/>
    </row>
    <row r="399" spans="1:4" ht="16">
      <c r="A399" s="203">
        <v>2029</v>
      </c>
      <c r="B399" s="203" t="s">
        <v>268</v>
      </c>
      <c r="C399" s="204">
        <v>44391</v>
      </c>
      <c r="D399" s="205"/>
    </row>
    <row r="400" spans="1:4" ht="16">
      <c r="A400" s="203">
        <v>3038</v>
      </c>
      <c r="B400" s="203" t="s">
        <v>610</v>
      </c>
      <c r="C400" s="204">
        <v>44391</v>
      </c>
      <c r="D400" s="205"/>
    </row>
    <row r="401" spans="1:4" ht="16">
      <c r="A401" s="203">
        <v>9904</v>
      </c>
      <c r="B401" s="203" t="s">
        <v>1583</v>
      </c>
      <c r="C401" s="204">
        <v>44391</v>
      </c>
      <c r="D401" s="205"/>
    </row>
    <row r="402" spans="1:4" ht="16">
      <c r="A402" s="203">
        <v>1236</v>
      </c>
      <c r="B402" s="203" t="s">
        <v>46</v>
      </c>
      <c r="C402" s="204">
        <v>44390</v>
      </c>
      <c r="D402" s="205"/>
    </row>
    <row r="403" spans="1:4" ht="16">
      <c r="A403" s="203">
        <v>2344</v>
      </c>
      <c r="B403" s="203" t="s">
        <v>335</v>
      </c>
      <c r="C403" s="204">
        <v>44390</v>
      </c>
      <c r="D403" s="205"/>
    </row>
    <row r="404" spans="1:4" ht="16">
      <c r="A404" s="203">
        <v>3016</v>
      </c>
      <c r="B404" s="203" t="s">
        <v>589</v>
      </c>
      <c r="C404" s="204">
        <v>44390</v>
      </c>
      <c r="D404" s="205"/>
    </row>
    <row r="405" spans="1:4" ht="16">
      <c r="A405" s="203">
        <v>3044</v>
      </c>
      <c r="B405" s="203" t="s">
        <v>615</v>
      </c>
      <c r="C405" s="204">
        <v>44390</v>
      </c>
      <c r="D405" s="205"/>
    </row>
    <row r="406" spans="1:4" ht="16">
      <c r="A406" s="203">
        <v>6496</v>
      </c>
      <c r="B406" s="203" t="s">
        <v>1394</v>
      </c>
      <c r="C406" s="204">
        <v>44390</v>
      </c>
      <c r="D406" s="205"/>
    </row>
    <row r="407" spans="1:4" ht="16">
      <c r="A407" s="203">
        <v>1532</v>
      </c>
      <c r="B407" s="203" t="s">
        <v>148</v>
      </c>
      <c r="C407" s="204">
        <v>44389</v>
      </c>
      <c r="D407" s="205"/>
    </row>
    <row r="408" spans="1:4" ht="16">
      <c r="A408" s="203">
        <v>1568</v>
      </c>
      <c r="B408" s="203" t="s">
        <v>161</v>
      </c>
      <c r="C408" s="204">
        <v>44389</v>
      </c>
      <c r="D408" s="205"/>
    </row>
    <row r="409" spans="1:4" ht="16">
      <c r="A409" s="203">
        <v>2535</v>
      </c>
      <c r="B409" s="203" t="s">
        <v>468</v>
      </c>
      <c r="C409" s="204">
        <v>44389</v>
      </c>
      <c r="D409" s="205"/>
    </row>
    <row r="410" spans="1:4" ht="16">
      <c r="A410" s="203">
        <v>2732</v>
      </c>
      <c r="B410" s="203" t="s">
        <v>522</v>
      </c>
      <c r="C410" s="204">
        <v>44389</v>
      </c>
      <c r="D410" s="205"/>
    </row>
    <row r="411" spans="1:4" ht="16">
      <c r="A411" s="203">
        <v>4155</v>
      </c>
      <c r="B411" s="203" t="s">
        <v>3114</v>
      </c>
      <c r="C411" s="204">
        <v>44389</v>
      </c>
      <c r="D411" s="205"/>
    </row>
    <row r="412" spans="1:4" ht="16">
      <c r="A412" s="203">
        <v>6223</v>
      </c>
      <c r="B412" s="203" t="s">
        <v>1307</v>
      </c>
      <c r="C412" s="204">
        <v>44389</v>
      </c>
      <c r="D412" s="205"/>
    </row>
    <row r="413" spans="1:4" ht="16">
      <c r="A413" s="203">
        <v>6438</v>
      </c>
      <c r="B413" s="203" t="s">
        <v>1630</v>
      </c>
      <c r="C413" s="204">
        <v>44389</v>
      </c>
      <c r="D413" s="205"/>
    </row>
    <row r="414" spans="1:4" ht="16">
      <c r="A414" s="203">
        <v>6615</v>
      </c>
      <c r="B414" s="203" t="s">
        <v>4057</v>
      </c>
      <c r="C414" s="204">
        <v>44389</v>
      </c>
      <c r="D414" s="205"/>
    </row>
    <row r="415" spans="1:4" ht="16">
      <c r="A415" s="203">
        <v>9188</v>
      </c>
      <c r="B415" s="206" t="s">
        <v>1580</v>
      </c>
      <c r="C415" s="204">
        <v>44389</v>
      </c>
      <c r="D415" s="205"/>
    </row>
    <row r="416" spans="1:4" ht="16">
      <c r="A416" s="203">
        <v>1323</v>
      </c>
      <c r="B416" s="203" t="s">
        <v>67</v>
      </c>
      <c r="C416" s="204">
        <v>44386</v>
      </c>
      <c r="D416" s="205"/>
    </row>
    <row r="417" spans="1:4" ht="16">
      <c r="A417" s="203">
        <v>2010</v>
      </c>
      <c r="B417" s="203" t="s">
        <v>255</v>
      </c>
      <c r="C417" s="204">
        <v>44386</v>
      </c>
      <c r="D417" s="205"/>
    </row>
    <row r="418" spans="1:4" ht="16">
      <c r="A418" s="203">
        <v>2207</v>
      </c>
      <c r="B418" s="203" t="s">
        <v>299</v>
      </c>
      <c r="C418" s="204">
        <v>44386</v>
      </c>
      <c r="D418" s="205"/>
    </row>
    <row r="419" spans="1:4" ht="16">
      <c r="A419" s="203">
        <v>2885</v>
      </c>
      <c r="B419" s="203" t="s">
        <v>552</v>
      </c>
      <c r="C419" s="204">
        <v>44386</v>
      </c>
      <c r="D419" s="205"/>
    </row>
    <row r="420" spans="1:4" ht="16">
      <c r="A420" s="203">
        <v>3444</v>
      </c>
      <c r="B420" s="203" t="s">
        <v>757</v>
      </c>
      <c r="C420" s="204">
        <v>44386</v>
      </c>
      <c r="D420" s="205"/>
    </row>
    <row r="421" spans="1:4" ht="16">
      <c r="A421" s="203">
        <v>1614</v>
      </c>
      <c r="B421" s="203" t="s">
        <v>185</v>
      </c>
      <c r="C421" s="204">
        <v>44385</v>
      </c>
      <c r="D421" s="205"/>
    </row>
    <row r="422" spans="1:4" ht="16">
      <c r="A422" s="203">
        <v>1725</v>
      </c>
      <c r="B422" s="203" t="s">
        <v>209</v>
      </c>
      <c r="C422" s="204">
        <v>44385</v>
      </c>
      <c r="D422" s="205"/>
    </row>
    <row r="423" spans="1:4" ht="16">
      <c r="A423" s="203">
        <v>1906</v>
      </c>
      <c r="B423" s="203" t="s">
        <v>1631</v>
      </c>
      <c r="C423" s="204">
        <v>44385</v>
      </c>
      <c r="D423" s="205"/>
    </row>
    <row r="424" spans="1:4" ht="16">
      <c r="A424" s="203">
        <v>2313</v>
      </c>
      <c r="B424" s="203" t="s">
        <v>317</v>
      </c>
      <c r="C424" s="204">
        <v>44385</v>
      </c>
      <c r="D424" s="205"/>
    </row>
    <row r="425" spans="1:4" ht="16">
      <c r="A425" s="203">
        <v>2376</v>
      </c>
      <c r="B425" s="203" t="s">
        <v>361</v>
      </c>
      <c r="C425" s="204">
        <v>44385</v>
      </c>
      <c r="D425" s="205"/>
    </row>
    <row r="426" spans="1:4" ht="16">
      <c r="A426" s="203">
        <v>2395</v>
      </c>
      <c r="B426" s="203" t="s">
        <v>373</v>
      </c>
      <c r="C426" s="204">
        <v>44385</v>
      </c>
      <c r="D426" s="205"/>
    </row>
    <row r="427" spans="1:4" ht="16">
      <c r="A427" s="203">
        <v>2493</v>
      </c>
      <c r="B427" s="203" t="s">
        <v>447</v>
      </c>
      <c r="C427" s="204">
        <v>44385</v>
      </c>
      <c r="D427" s="205"/>
    </row>
    <row r="428" spans="1:4" ht="16">
      <c r="A428" s="203">
        <v>2612</v>
      </c>
      <c r="B428" s="203" t="s">
        <v>491</v>
      </c>
      <c r="C428" s="204">
        <v>44385</v>
      </c>
      <c r="D428" s="205"/>
    </row>
    <row r="429" spans="1:4" ht="16">
      <c r="A429" s="203">
        <v>3028</v>
      </c>
      <c r="B429" s="203" t="s">
        <v>600</v>
      </c>
      <c r="C429" s="204">
        <v>44385</v>
      </c>
      <c r="D429" s="205"/>
    </row>
    <row r="430" spans="1:4" ht="16">
      <c r="A430" s="203">
        <v>3665</v>
      </c>
      <c r="B430" s="206" t="s">
        <v>852</v>
      </c>
      <c r="C430" s="204">
        <v>44385</v>
      </c>
      <c r="D430" s="205"/>
    </row>
    <row r="431" spans="1:4" ht="16">
      <c r="A431" s="203">
        <v>4190</v>
      </c>
      <c r="B431" s="206" t="s">
        <v>925</v>
      </c>
      <c r="C431" s="204">
        <v>44385</v>
      </c>
      <c r="D431" s="205"/>
    </row>
    <row r="432" spans="1:4" ht="16">
      <c r="A432" s="203">
        <v>4765</v>
      </c>
      <c r="B432" s="203" t="s">
        <v>3306</v>
      </c>
      <c r="C432" s="204">
        <v>44385</v>
      </c>
      <c r="D432" s="205"/>
    </row>
    <row r="433" spans="1:4" ht="16">
      <c r="A433" s="203">
        <v>4912</v>
      </c>
      <c r="B433" s="207" t="s">
        <v>1013</v>
      </c>
      <c r="C433" s="204">
        <v>44385</v>
      </c>
      <c r="D433" s="205"/>
    </row>
    <row r="434" spans="1:4" ht="16">
      <c r="A434" s="203">
        <v>5511</v>
      </c>
      <c r="B434" s="203" t="s">
        <v>1157</v>
      </c>
      <c r="C434" s="204">
        <v>44385</v>
      </c>
      <c r="D434" s="205"/>
    </row>
    <row r="435" spans="1:4" ht="16">
      <c r="A435" s="203">
        <v>6126</v>
      </c>
      <c r="B435" s="203" t="s">
        <v>1223</v>
      </c>
      <c r="C435" s="204">
        <v>44385</v>
      </c>
      <c r="D435" s="205"/>
    </row>
    <row r="436" spans="1:4" ht="16">
      <c r="A436" s="203">
        <v>6457</v>
      </c>
      <c r="B436" s="203" t="s">
        <v>1382</v>
      </c>
      <c r="C436" s="204">
        <v>44385</v>
      </c>
      <c r="D436" s="205"/>
    </row>
    <row r="437" spans="1:4" ht="16">
      <c r="A437" s="203">
        <v>6732</v>
      </c>
      <c r="B437" s="206" t="s">
        <v>5749</v>
      </c>
      <c r="C437" s="204">
        <v>44385</v>
      </c>
      <c r="D437" s="205"/>
    </row>
    <row r="438" spans="1:4" ht="16">
      <c r="A438" s="203">
        <v>6754</v>
      </c>
      <c r="B438" s="206" t="s">
        <v>5736</v>
      </c>
      <c r="C438" s="204">
        <v>44385</v>
      </c>
      <c r="D438" s="205"/>
    </row>
    <row r="439" spans="1:4" ht="16">
      <c r="A439" s="203">
        <v>6763</v>
      </c>
      <c r="B439" s="206" t="s">
        <v>5732</v>
      </c>
      <c r="C439" s="204">
        <v>44385</v>
      </c>
      <c r="D439" s="205"/>
    </row>
    <row r="440" spans="1:4" ht="16">
      <c r="A440" s="203">
        <v>8182</v>
      </c>
      <c r="B440" s="203" t="s">
        <v>1484</v>
      </c>
      <c r="C440" s="204">
        <v>44385</v>
      </c>
      <c r="D440" s="205"/>
    </row>
    <row r="441" spans="1:4" ht="16">
      <c r="A441" s="203">
        <v>8487</v>
      </c>
      <c r="B441" s="203" t="s">
        <v>4322</v>
      </c>
      <c r="C441" s="204">
        <v>44385</v>
      </c>
      <c r="D441" s="205"/>
    </row>
    <row r="442" spans="1:4" ht="16">
      <c r="A442" s="203">
        <v>9939</v>
      </c>
      <c r="B442" s="203" t="s">
        <v>1608</v>
      </c>
      <c r="C442" s="204">
        <v>44385</v>
      </c>
      <c r="D442" s="205"/>
    </row>
    <row r="443" spans="1:4" ht="16">
      <c r="A443" s="203">
        <v>1795</v>
      </c>
      <c r="B443" s="203" t="s">
        <v>235</v>
      </c>
      <c r="C443" s="204">
        <v>44384</v>
      </c>
      <c r="D443" s="205"/>
    </row>
    <row r="444" spans="1:4" ht="16">
      <c r="A444" s="203">
        <v>2459</v>
      </c>
      <c r="B444" s="203" t="s">
        <v>420</v>
      </c>
      <c r="C444" s="204">
        <v>44384</v>
      </c>
      <c r="D444" s="205"/>
    </row>
    <row r="445" spans="1:4" ht="16">
      <c r="A445" s="203">
        <v>3105</v>
      </c>
      <c r="B445" s="203" t="s">
        <v>648</v>
      </c>
      <c r="C445" s="204">
        <v>44384</v>
      </c>
      <c r="D445" s="205"/>
    </row>
    <row r="446" spans="1:4" ht="16">
      <c r="A446" s="203">
        <v>3303</v>
      </c>
      <c r="B446" s="203" t="s">
        <v>711</v>
      </c>
      <c r="C446" s="204">
        <v>44384</v>
      </c>
      <c r="D446" s="205"/>
    </row>
    <row r="447" spans="1:4" ht="16">
      <c r="A447" s="203">
        <v>5356</v>
      </c>
      <c r="B447" s="203" t="s">
        <v>1116</v>
      </c>
      <c r="C447" s="204">
        <v>44384</v>
      </c>
      <c r="D447" s="205"/>
    </row>
    <row r="448" spans="1:4" ht="16">
      <c r="A448" s="203">
        <v>5547</v>
      </c>
      <c r="B448" s="203" t="s">
        <v>5750</v>
      </c>
      <c r="C448" s="204">
        <v>44384</v>
      </c>
      <c r="D448" s="205"/>
    </row>
    <row r="449" spans="1:4" ht="16">
      <c r="A449" s="203">
        <v>8929</v>
      </c>
      <c r="B449" s="203" t="s">
        <v>1562</v>
      </c>
      <c r="C449" s="204">
        <v>44384</v>
      </c>
      <c r="D449" s="205"/>
    </row>
    <row r="450" spans="1:4" ht="16">
      <c r="A450" s="203">
        <v>910861</v>
      </c>
      <c r="B450" s="206" t="s">
        <v>5751</v>
      </c>
      <c r="C450" s="204">
        <v>44384</v>
      </c>
      <c r="D450" s="205"/>
    </row>
    <row r="451" spans="1:4" ht="16">
      <c r="A451" s="203">
        <v>1612</v>
      </c>
      <c r="B451" s="203" t="s">
        <v>184</v>
      </c>
      <c r="C451" s="204">
        <v>44383</v>
      </c>
      <c r="D451" s="205"/>
    </row>
    <row r="452" spans="1:4" ht="16">
      <c r="A452" s="203">
        <v>2454</v>
      </c>
      <c r="B452" s="203" t="s">
        <v>415</v>
      </c>
      <c r="C452" s="204">
        <v>44383</v>
      </c>
      <c r="D452" s="205"/>
    </row>
    <row r="453" spans="1:4" ht="16">
      <c r="A453" s="203">
        <v>3617</v>
      </c>
      <c r="B453" s="203" t="s">
        <v>834</v>
      </c>
      <c r="C453" s="204">
        <v>44383</v>
      </c>
      <c r="D453" s="205"/>
    </row>
    <row r="454" spans="1:4" ht="16">
      <c r="A454" s="203">
        <v>3680</v>
      </c>
      <c r="B454" s="203" t="s">
        <v>859</v>
      </c>
      <c r="C454" s="204">
        <v>44383</v>
      </c>
      <c r="D454" s="205"/>
    </row>
    <row r="455" spans="1:4" ht="16">
      <c r="A455" s="203">
        <v>3687</v>
      </c>
      <c r="B455" s="203" t="s">
        <v>864</v>
      </c>
      <c r="C455" s="204">
        <v>44383</v>
      </c>
      <c r="D455" s="205"/>
    </row>
    <row r="456" spans="1:4" ht="16">
      <c r="A456" s="203">
        <v>4148</v>
      </c>
      <c r="B456" s="207" t="s">
        <v>1639</v>
      </c>
      <c r="C456" s="204">
        <v>44383</v>
      </c>
      <c r="D456" s="205"/>
    </row>
    <row r="457" spans="1:4" ht="16">
      <c r="A457" s="203">
        <v>4735</v>
      </c>
      <c r="B457" s="203" t="s">
        <v>991</v>
      </c>
      <c r="C457" s="204">
        <v>44383</v>
      </c>
      <c r="D457" s="205"/>
    </row>
    <row r="458" spans="1:4" ht="16">
      <c r="A458" s="203">
        <v>5236</v>
      </c>
      <c r="B458" s="206" t="s">
        <v>5737</v>
      </c>
      <c r="C458" s="204">
        <v>44383</v>
      </c>
      <c r="D458" s="205"/>
    </row>
    <row r="459" spans="1:4" ht="16">
      <c r="A459" s="203">
        <v>8255</v>
      </c>
      <c r="B459" s="203" t="s">
        <v>1494</v>
      </c>
      <c r="C459" s="204">
        <v>44383</v>
      </c>
      <c r="D459" s="205"/>
    </row>
    <row r="460" spans="1:4">
      <c r="A460" s="203">
        <v>8454</v>
      </c>
      <c r="B460" s="203" t="s">
        <v>1539</v>
      </c>
      <c r="C460" s="204">
        <v>44382</v>
      </c>
      <c r="D460" s="204">
        <v>44382</v>
      </c>
    </row>
    <row r="461" spans="1:4" ht="16">
      <c r="A461" s="203">
        <v>2451</v>
      </c>
      <c r="B461" s="203" t="s">
        <v>413</v>
      </c>
      <c r="C461" s="204">
        <v>44382</v>
      </c>
      <c r="D461" s="205"/>
    </row>
    <row r="462" spans="1:4" ht="16">
      <c r="A462" s="203">
        <v>2908</v>
      </c>
      <c r="B462" s="203" t="s">
        <v>565</v>
      </c>
      <c r="C462" s="204">
        <v>44382</v>
      </c>
      <c r="D462" s="205"/>
    </row>
    <row r="463" spans="1:4" ht="16">
      <c r="A463" s="203">
        <v>3092</v>
      </c>
      <c r="B463" s="203" t="s">
        <v>644</v>
      </c>
      <c r="C463" s="204">
        <v>44382</v>
      </c>
      <c r="D463" s="205"/>
    </row>
    <row r="464" spans="1:4" ht="16">
      <c r="A464" s="203">
        <v>3592</v>
      </c>
      <c r="B464" s="203" t="s">
        <v>2969</v>
      </c>
      <c r="C464" s="204">
        <v>44382</v>
      </c>
      <c r="D464" s="205"/>
    </row>
    <row r="465" spans="1:4" ht="16">
      <c r="A465" s="203">
        <v>4553</v>
      </c>
      <c r="B465" s="203" t="s">
        <v>3234</v>
      </c>
      <c r="C465" s="204">
        <v>44382</v>
      </c>
      <c r="D465" s="205"/>
    </row>
    <row r="466" spans="1:4" ht="16">
      <c r="A466" s="203">
        <v>5493</v>
      </c>
      <c r="B466" s="203" t="s">
        <v>1154</v>
      </c>
      <c r="C466" s="204">
        <v>44382</v>
      </c>
      <c r="D466" s="205"/>
    </row>
    <row r="467" spans="1:4" ht="16">
      <c r="A467" s="203">
        <v>5536</v>
      </c>
      <c r="B467" s="203" t="s">
        <v>1173</v>
      </c>
      <c r="C467" s="204">
        <v>44382</v>
      </c>
      <c r="D467" s="205"/>
    </row>
    <row r="468" spans="1:4" ht="16">
      <c r="A468" s="203">
        <v>6477</v>
      </c>
      <c r="B468" s="203" t="s">
        <v>1388</v>
      </c>
      <c r="C468" s="204">
        <v>44382</v>
      </c>
      <c r="D468" s="205"/>
    </row>
    <row r="469" spans="1:4" ht="16">
      <c r="A469" s="203">
        <v>8083</v>
      </c>
      <c r="B469" s="203" t="s">
        <v>1456</v>
      </c>
      <c r="C469" s="204">
        <v>44382</v>
      </c>
      <c r="D469" s="205"/>
    </row>
    <row r="470" spans="1:4" ht="16">
      <c r="A470" s="203">
        <v>8341</v>
      </c>
      <c r="B470" s="203" t="s">
        <v>1503</v>
      </c>
      <c r="C470" s="204">
        <v>44382</v>
      </c>
      <c r="D470" s="205"/>
    </row>
    <row r="471" spans="1:4" ht="16">
      <c r="A471" s="203">
        <v>8481</v>
      </c>
      <c r="B471" s="203" t="s">
        <v>1549</v>
      </c>
      <c r="C471" s="204">
        <v>44382</v>
      </c>
      <c r="D471" s="205"/>
    </row>
    <row r="472" spans="1:4" ht="16">
      <c r="A472" s="203">
        <v>1260</v>
      </c>
      <c r="B472" s="203" t="s">
        <v>1751</v>
      </c>
      <c r="C472" s="204">
        <v>44379</v>
      </c>
      <c r="D472" s="205"/>
    </row>
    <row r="473" spans="1:4" ht="16">
      <c r="A473" s="203">
        <v>3031</v>
      </c>
      <c r="B473" s="203" t="s">
        <v>603</v>
      </c>
      <c r="C473" s="204">
        <v>44379</v>
      </c>
      <c r="D473" s="205"/>
    </row>
    <row r="474" spans="1:4" ht="16">
      <c r="A474" s="203">
        <v>6170</v>
      </c>
      <c r="B474" s="203" t="s">
        <v>1259</v>
      </c>
      <c r="C474" s="204">
        <v>44379</v>
      </c>
      <c r="D474" s="205"/>
    </row>
    <row r="475" spans="1:4" ht="16">
      <c r="A475" s="203">
        <v>1315</v>
      </c>
      <c r="B475" s="203" t="s">
        <v>63</v>
      </c>
      <c r="C475" s="204">
        <v>44378</v>
      </c>
      <c r="D475" s="205"/>
    </row>
    <row r="476" spans="1:4" ht="16">
      <c r="A476" s="203">
        <v>1909</v>
      </c>
      <c r="B476" s="203" t="s">
        <v>249</v>
      </c>
      <c r="C476" s="204">
        <v>44378</v>
      </c>
      <c r="D476" s="205"/>
    </row>
    <row r="477" spans="1:4" ht="16">
      <c r="A477" s="203">
        <v>3021</v>
      </c>
      <c r="B477" s="203" t="s">
        <v>593</v>
      </c>
      <c r="C477" s="204">
        <v>44378</v>
      </c>
      <c r="D477" s="205"/>
    </row>
    <row r="478" spans="1:4" ht="16">
      <c r="A478" s="203">
        <v>3168</v>
      </c>
      <c r="B478" s="203" t="s">
        <v>2705</v>
      </c>
      <c r="C478" s="204">
        <v>44378</v>
      </c>
      <c r="D478" s="205"/>
    </row>
    <row r="479" spans="1:4" ht="16">
      <c r="A479" s="203">
        <v>3357</v>
      </c>
      <c r="B479" s="203" t="s">
        <v>2814</v>
      </c>
      <c r="C479" s="204">
        <v>44378</v>
      </c>
      <c r="D479" s="205"/>
    </row>
    <row r="480" spans="1:4" ht="16">
      <c r="A480" s="203">
        <v>3528</v>
      </c>
      <c r="B480" s="203" t="s">
        <v>791</v>
      </c>
      <c r="C480" s="204">
        <v>44378</v>
      </c>
      <c r="D480" s="205"/>
    </row>
    <row r="481" spans="1:4" ht="16">
      <c r="A481" s="203">
        <v>3703</v>
      </c>
      <c r="B481" s="203" t="s">
        <v>872</v>
      </c>
      <c r="C481" s="204">
        <v>44378</v>
      </c>
      <c r="D481" s="205"/>
    </row>
    <row r="482" spans="1:4" ht="16">
      <c r="A482" s="203">
        <v>4999</v>
      </c>
      <c r="B482" s="203" t="s">
        <v>1050</v>
      </c>
      <c r="C482" s="204">
        <v>44378</v>
      </c>
      <c r="D482" s="205"/>
    </row>
    <row r="483" spans="1:4" ht="16">
      <c r="A483" s="203">
        <v>5315</v>
      </c>
      <c r="B483" s="203" t="s">
        <v>1102</v>
      </c>
      <c r="C483" s="204">
        <v>44378</v>
      </c>
      <c r="D483" s="205"/>
    </row>
    <row r="484" spans="1:4" ht="16">
      <c r="A484" s="203">
        <v>6698</v>
      </c>
      <c r="B484" s="206" t="s">
        <v>5752</v>
      </c>
      <c r="C484" s="204">
        <v>44378</v>
      </c>
      <c r="D484" s="205"/>
    </row>
    <row r="485" spans="1:4" ht="16">
      <c r="A485" s="203">
        <v>8942</v>
      </c>
      <c r="B485" s="203" t="s">
        <v>1574</v>
      </c>
      <c r="C485" s="204">
        <v>44378</v>
      </c>
      <c r="D485" s="205"/>
    </row>
    <row r="486" spans="1:4" ht="16">
      <c r="A486" s="203">
        <v>2353</v>
      </c>
      <c r="B486" s="203" t="s">
        <v>342</v>
      </c>
      <c r="C486" s="204">
        <v>44377</v>
      </c>
      <c r="D486" s="205"/>
    </row>
    <row r="487" spans="1:4" ht="16">
      <c r="A487" s="203">
        <v>3515</v>
      </c>
      <c r="B487" s="203" t="s">
        <v>781</v>
      </c>
      <c r="C487" s="204">
        <v>44377</v>
      </c>
      <c r="D487" s="205"/>
    </row>
    <row r="488" spans="1:4" ht="16">
      <c r="A488" s="203">
        <v>3570</v>
      </c>
      <c r="B488" s="203" t="s">
        <v>816</v>
      </c>
      <c r="C488" s="204">
        <v>44377</v>
      </c>
      <c r="D488" s="205"/>
    </row>
    <row r="489" spans="1:4" ht="16">
      <c r="A489" s="203">
        <v>4938</v>
      </c>
      <c r="B489" s="203" t="s">
        <v>1023</v>
      </c>
      <c r="C489" s="204">
        <v>44377</v>
      </c>
      <c r="D489" s="205"/>
    </row>
    <row r="490" spans="1:4" ht="16">
      <c r="A490" s="203">
        <v>4958</v>
      </c>
      <c r="B490" s="206" t="s">
        <v>1033</v>
      </c>
      <c r="C490" s="204">
        <v>44377</v>
      </c>
      <c r="D490" s="205"/>
    </row>
    <row r="491" spans="1:4" ht="16">
      <c r="A491" s="203">
        <v>6543</v>
      </c>
      <c r="B491" s="206" t="s">
        <v>5738</v>
      </c>
      <c r="C491" s="204">
        <v>44377</v>
      </c>
      <c r="D491" s="205"/>
    </row>
    <row r="492" spans="1:4" ht="16">
      <c r="A492" s="203">
        <v>1437</v>
      </c>
      <c r="B492" s="203" t="s">
        <v>91</v>
      </c>
      <c r="C492" s="204">
        <v>44376</v>
      </c>
      <c r="D492" s="205"/>
    </row>
    <row r="493" spans="1:4" ht="16">
      <c r="A493" s="203">
        <v>2301</v>
      </c>
      <c r="B493" s="203" t="s">
        <v>310</v>
      </c>
      <c r="C493" s="204">
        <v>44376</v>
      </c>
      <c r="D493" s="205"/>
    </row>
    <row r="494" spans="1:4" ht="16">
      <c r="A494" s="203">
        <v>2506</v>
      </c>
      <c r="B494" s="203" t="s">
        <v>456</v>
      </c>
      <c r="C494" s="204">
        <v>44376</v>
      </c>
      <c r="D494" s="205"/>
    </row>
    <row r="495" spans="1:4" ht="16">
      <c r="A495" s="203">
        <v>2753</v>
      </c>
      <c r="B495" s="206" t="s">
        <v>5753</v>
      </c>
      <c r="C495" s="204">
        <v>44376</v>
      </c>
      <c r="D495" s="205"/>
    </row>
    <row r="496" spans="1:4" ht="16">
      <c r="A496" s="203">
        <v>3015</v>
      </c>
      <c r="B496" s="203" t="s">
        <v>588</v>
      </c>
      <c r="C496" s="204">
        <v>44376</v>
      </c>
      <c r="D496" s="205"/>
    </row>
    <row r="497" spans="1:4" ht="16">
      <c r="A497" s="203">
        <v>3666</v>
      </c>
      <c r="B497" s="203" t="s">
        <v>853</v>
      </c>
      <c r="C497" s="204">
        <v>44376</v>
      </c>
      <c r="D497" s="205"/>
    </row>
    <row r="498" spans="1:4" ht="16">
      <c r="A498" s="203">
        <v>4544</v>
      </c>
      <c r="B498" s="203" t="s">
        <v>3224</v>
      </c>
      <c r="C498" s="204">
        <v>44376</v>
      </c>
      <c r="D498" s="205"/>
    </row>
    <row r="499" spans="1:4" ht="16">
      <c r="A499" s="203">
        <v>5102</v>
      </c>
      <c r="B499" s="203" t="s">
        <v>1057</v>
      </c>
      <c r="C499" s="204">
        <v>44376</v>
      </c>
      <c r="D499" s="205"/>
    </row>
    <row r="500" spans="1:4" ht="16">
      <c r="A500" s="203">
        <v>5215</v>
      </c>
      <c r="B500" s="206" t="s">
        <v>1068</v>
      </c>
      <c r="C500" s="204">
        <v>44376</v>
      </c>
      <c r="D500" s="205"/>
    </row>
    <row r="501" spans="1:4" ht="16">
      <c r="A501" s="203">
        <v>6197</v>
      </c>
      <c r="B501" s="203" t="s">
        <v>1283</v>
      </c>
      <c r="C501" s="204">
        <v>44376</v>
      </c>
      <c r="D501" s="205"/>
    </row>
    <row r="502" spans="1:4" ht="16">
      <c r="A502" s="203">
        <v>8213</v>
      </c>
      <c r="B502" s="203" t="s">
        <v>1488</v>
      </c>
      <c r="C502" s="204">
        <v>44376</v>
      </c>
      <c r="D502" s="205"/>
    </row>
    <row r="503" spans="1:4" ht="16">
      <c r="A503" s="203">
        <v>1215</v>
      </c>
      <c r="B503" s="203" t="s">
        <v>32</v>
      </c>
      <c r="C503" s="204">
        <v>44375</v>
      </c>
      <c r="D503" s="205"/>
    </row>
    <row r="504" spans="1:4" ht="16">
      <c r="A504" s="203">
        <v>1319</v>
      </c>
      <c r="B504" s="203" t="s">
        <v>65</v>
      </c>
      <c r="C504" s="204">
        <v>44375</v>
      </c>
      <c r="D504" s="205"/>
    </row>
    <row r="505" spans="1:4" ht="16">
      <c r="A505" s="203">
        <v>2359</v>
      </c>
      <c r="B505" s="203" t="s">
        <v>348</v>
      </c>
      <c r="C505" s="204">
        <v>44375</v>
      </c>
      <c r="D505" s="205"/>
    </row>
    <row r="506" spans="1:4" ht="16">
      <c r="A506" s="203">
        <v>3479</v>
      </c>
      <c r="B506" s="203" t="s">
        <v>764</v>
      </c>
      <c r="C506" s="204">
        <v>44375</v>
      </c>
      <c r="D506" s="205"/>
    </row>
    <row r="507" spans="1:4" ht="16">
      <c r="A507" s="203">
        <v>3583</v>
      </c>
      <c r="B507" s="203" t="s">
        <v>822</v>
      </c>
      <c r="C507" s="204">
        <v>44375</v>
      </c>
      <c r="D507" s="205"/>
    </row>
    <row r="508" spans="1:4" ht="16">
      <c r="A508" s="203">
        <v>4116</v>
      </c>
      <c r="B508" s="203" t="s">
        <v>888</v>
      </c>
      <c r="C508" s="204">
        <v>44375</v>
      </c>
      <c r="D508" s="205"/>
    </row>
    <row r="509" spans="1:4" ht="16">
      <c r="A509" s="203">
        <v>6282</v>
      </c>
      <c r="B509" s="203" t="s">
        <v>1350</v>
      </c>
      <c r="C509" s="204">
        <v>44375</v>
      </c>
      <c r="D509" s="205"/>
    </row>
    <row r="510" spans="1:4" ht="16">
      <c r="A510" s="203">
        <v>6613</v>
      </c>
      <c r="B510" s="203" t="s">
        <v>4055</v>
      </c>
      <c r="C510" s="204">
        <v>44375</v>
      </c>
      <c r="D510" s="205"/>
    </row>
    <row r="511" spans="1:4" ht="16">
      <c r="A511" s="203">
        <v>1598</v>
      </c>
      <c r="B511" s="203" t="s">
        <v>176</v>
      </c>
      <c r="C511" s="204">
        <v>44372</v>
      </c>
      <c r="D511" s="205"/>
    </row>
    <row r="512" spans="1:4" ht="16">
      <c r="A512" s="203">
        <v>2006</v>
      </c>
      <c r="B512" s="206" t="s">
        <v>251</v>
      </c>
      <c r="C512" s="204">
        <v>44372</v>
      </c>
      <c r="D512" s="205"/>
    </row>
    <row r="513" spans="1:4" ht="16">
      <c r="A513" s="203">
        <v>3363</v>
      </c>
      <c r="B513" s="203" t="s">
        <v>733</v>
      </c>
      <c r="C513" s="204">
        <v>44372</v>
      </c>
      <c r="D513" s="205"/>
    </row>
    <row r="514" spans="1:4" ht="16">
      <c r="A514" s="203">
        <v>4564</v>
      </c>
      <c r="B514" s="203" t="s">
        <v>3253</v>
      </c>
      <c r="C514" s="204">
        <v>44372</v>
      </c>
      <c r="D514" s="205"/>
    </row>
    <row r="515" spans="1:4" ht="16">
      <c r="A515" s="203">
        <v>8477</v>
      </c>
      <c r="B515" s="203" t="s">
        <v>1548</v>
      </c>
      <c r="C515" s="204">
        <v>44372</v>
      </c>
      <c r="D515" s="205"/>
    </row>
    <row r="516" spans="1:4" ht="16">
      <c r="A516" s="203">
        <v>1615</v>
      </c>
      <c r="B516" s="203" t="s">
        <v>186</v>
      </c>
      <c r="C516" s="204">
        <v>44371</v>
      </c>
      <c r="D516" s="205"/>
    </row>
    <row r="517" spans="1:4" ht="16">
      <c r="A517" s="203">
        <v>1760</v>
      </c>
      <c r="B517" s="206" t="s">
        <v>5739</v>
      </c>
      <c r="C517" s="204">
        <v>44371</v>
      </c>
      <c r="D517" s="205"/>
    </row>
    <row r="518" spans="1:4" ht="16">
      <c r="A518" s="203">
        <v>2340</v>
      </c>
      <c r="B518" s="203" t="s">
        <v>333</v>
      </c>
      <c r="C518" s="204">
        <v>44371</v>
      </c>
      <c r="D518" s="205"/>
    </row>
    <row r="519" spans="1:4" ht="16">
      <c r="A519" s="203">
        <v>2409</v>
      </c>
      <c r="B519" s="203" t="s">
        <v>382</v>
      </c>
      <c r="C519" s="204">
        <v>44371</v>
      </c>
      <c r="D519" s="205"/>
    </row>
    <row r="520" spans="1:4" ht="16">
      <c r="A520" s="203">
        <v>2480</v>
      </c>
      <c r="B520" s="203" t="s">
        <v>436</v>
      </c>
      <c r="C520" s="204">
        <v>44371</v>
      </c>
      <c r="D520" s="205"/>
    </row>
    <row r="521" spans="1:4" ht="16">
      <c r="A521" s="203">
        <v>3402</v>
      </c>
      <c r="B521" s="203" t="s">
        <v>743</v>
      </c>
      <c r="C521" s="204">
        <v>44371</v>
      </c>
      <c r="D521" s="205"/>
    </row>
    <row r="522" spans="1:4" ht="16">
      <c r="A522" s="203">
        <v>5201</v>
      </c>
      <c r="B522" s="203" t="s">
        <v>1058</v>
      </c>
      <c r="C522" s="204">
        <v>44371</v>
      </c>
      <c r="D522" s="205"/>
    </row>
    <row r="523" spans="1:4" ht="16">
      <c r="A523" s="203">
        <v>6179</v>
      </c>
      <c r="B523" s="203" t="s">
        <v>1267</v>
      </c>
      <c r="C523" s="204">
        <v>44371</v>
      </c>
      <c r="D523" s="205"/>
    </row>
    <row r="524" spans="1:4" ht="16">
      <c r="A524" s="203">
        <v>6515</v>
      </c>
      <c r="B524" s="203" t="s">
        <v>5740</v>
      </c>
      <c r="C524" s="204">
        <v>44371</v>
      </c>
      <c r="D524" s="205"/>
    </row>
    <row r="525" spans="1:4" ht="16">
      <c r="A525" s="203">
        <v>2360</v>
      </c>
      <c r="B525" s="203" t="s">
        <v>349</v>
      </c>
      <c r="C525" s="204">
        <v>44370</v>
      </c>
      <c r="D525" s="205"/>
    </row>
    <row r="526" spans="1:4" ht="16">
      <c r="A526" s="203">
        <v>2450</v>
      </c>
      <c r="B526" s="203" t="s">
        <v>412</v>
      </c>
      <c r="C526" s="204">
        <v>44370</v>
      </c>
      <c r="D526" s="205"/>
    </row>
    <row r="527" spans="1:4" ht="16">
      <c r="A527" s="203">
        <v>2916</v>
      </c>
      <c r="B527" s="203" t="s">
        <v>571</v>
      </c>
      <c r="C527" s="204">
        <v>44370</v>
      </c>
      <c r="D527" s="205"/>
    </row>
    <row r="528" spans="1:4" ht="16">
      <c r="A528" s="203">
        <v>6288</v>
      </c>
      <c r="B528" s="203" t="s">
        <v>3853</v>
      </c>
      <c r="C528" s="204">
        <v>44370</v>
      </c>
      <c r="D528" s="205"/>
    </row>
    <row r="529" spans="1:4" ht="16">
      <c r="A529" s="203">
        <v>2312</v>
      </c>
      <c r="B529" s="203" t="s">
        <v>316</v>
      </c>
      <c r="C529" s="204">
        <v>44369</v>
      </c>
      <c r="D529" s="205"/>
    </row>
    <row r="530" spans="1:4" ht="16">
      <c r="A530" s="203">
        <v>4923</v>
      </c>
      <c r="B530" s="203" t="s">
        <v>3332</v>
      </c>
      <c r="C530" s="204">
        <v>44369</v>
      </c>
      <c r="D530" s="205"/>
    </row>
    <row r="531" spans="1:4" ht="16">
      <c r="A531" s="203">
        <v>6534</v>
      </c>
      <c r="B531" s="203" t="s">
        <v>3965</v>
      </c>
      <c r="C531" s="204">
        <v>44369</v>
      </c>
      <c r="D531" s="205"/>
    </row>
    <row r="532" spans="1:4" ht="16">
      <c r="A532" s="203">
        <v>8422</v>
      </c>
      <c r="B532" s="203" t="s">
        <v>1522</v>
      </c>
      <c r="C532" s="204">
        <v>44369</v>
      </c>
      <c r="D532" s="205"/>
    </row>
    <row r="533" spans="1:4" ht="16">
      <c r="A533" s="203">
        <v>8924</v>
      </c>
      <c r="B533" s="203" t="s">
        <v>1559</v>
      </c>
      <c r="C533" s="204">
        <v>44369</v>
      </c>
      <c r="D533" s="205"/>
    </row>
    <row r="534" spans="1:4" ht="16">
      <c r="A534" s="203">
        <v>6275</v>
      </c>
      <c r="B534" s="203" t="s">
        <v>1344</v>
      </c>
      <c r="C534" s="204">
        <v>44368</v>
      </c>
      <c r="D534" s="205"/>
    </row>
    <row r="535" spans="1:4" ht="16">
      <c r="A535" s="203">
        <v>2404</v>
      </c>
      <c r="B535" s="203" t="s">
        <v>378</v>
      </c>
      <c r="C535" s="204">
        <v>44365</v>
      </c>
      <c r="D535" s="205"/>
    </row>
    <row r="536" spans="1:4" ht="16">
      <c r="A536" s="203">
        <v>2832</v>
      </c>
      <c r="B536" s="203" t="s">
        <v>534</v>
      </c>
      <c r="C536" s="204">
        <v>44365</v>
      </c>
      <c r="D536" s="205"/>
    </row>
    <row r="537" spans="1:4" ht="16">
      <c r="A537" s="203">
        <v>2926</v>
      </c>
      <c r="B537" s="206" t="s">
        <v>574</v>
      </c>
      <c r="C537" s="204">
        <v>44365</v>
      </c>
      <c r="D537" s="205"/>
    </row>
    <row r="538" spans="1:4" ht="16">
      <c r="A538" s="203">
        <v>3679</v>
      </c>
      <c r="B538" s="203" t="s">
        <v>858</v>
      </c>
      <c r="C538" s="204">
        <v>44365</v>
      </c>
      <c r="D538" s="205"/>
    </row>
    <row r="539" spans="1:4" ht="16">
      <c r="A539" s="203">
        <v>5274</v>
      </c>
      <c r="B539" s="203" t="s">
        <v>1083</v>
      </c>
      <c r="C539" s="204">
        <v>44365</v>
      </c>
      <c r="D539" s="205"/>
    </row>
    <row r="540" spans="1:4" ht="16">
      <c r="A540" s="203">
        <v>5520</v>
      </c>
      <c r="B540" s="203" t="s">
        <v>1163</v>
      </c>
      <c r="C540" s="204">
        <v>44365</v>
      </c>
      <c r="D540" s="205"/>
    </row>
    <row r="541" spans="1:4" ht="16">
      <c r="A541" s="203">
        <v>6269</v>
      </c>
      <c r="B541" s="203" t="s">
        <v>1340</v>
      </c>
      <c r="C541" s="204">
        <v>44365</v>
      </c>
      <c r="D541" s="205"/>
    </row>
    <row r="542" spans="1:4" ht="16">
      <c r="A542" s="203">
        <v>6672</v>
      </c>
      <c r="B542" s="207" t="s">
        <v>5741</v>
      </c>
      <c r="C542" s="204">
        <v>44365</v>
      </c>
      <c r="D542" s="205"/>
    </row>
    <row r="543" spans="1:4" ht="16">
      <c r="A543" s="203">
        <v>9944</v>
      </c>
      <c r="B543" s="203" t="s">
        <v>1613</v>
      </c>
      <c r="C543" s="204">
        <v>44365</v>
      </c>
      <c r="D543" s="205"/>
    </row>
    <row r="544" spans="1:4" ht="16">
      <c r="A544" s="203">
        <v>2330</v>
      </c>
      <c r="B544" s="203" t="s">
        <v>328</v>
      </c>
      <c r="C544" s="204">
        <v>44364</v>
      </c>
      <c r="D544" s="205"/>
    </row>
    <row r="545" spans="1:4" ht="16">
      <c r="A545" s="203">
        <v>4961</v>
      </c>
      <c r="B545" s="203" t="s">
        <v>3363</v>
      </c>
      <c r="C545" s="204">
        <v>44364</v>
      </c>
      <c r="D545" s="205"/>
    </row>
    <row r="546" spans="1:4" ht="16">
      <c r="A546" s="203">
        <v>5522</v>
      </c>
      <c r="B546" s="203" t="s">
        <v>1165</v>
      </c>
      <c r="C546" s="204">
        <v>44364</v>
      </c>
      <c r="D546" s="205"/>
    </row>
    <row r="547" spans="1:4" ht="16">
      <c r="A547" s="203">
        <v>9911</v>
      </c>
      <c r="B547" s="203" t="s">
        <v>1589</v>
      </c>
      <c r="C547" s="204">
        <v>44364</v>
      </c>
      <c r="D547" s="205"/>
    </row>
    <row r="548" spans="1:4" ht="16">
      <c r="A548" s="203">
        <v>1590</v>
      </c>
      <c r="B548" s="207" t="s">
        <v>170</v>
      </c>
      <c r="C548" s="204">
        <v>44363</v>
      </c>
      <c r="D548" s="205"/>
    </row>
    <row r="549" spans="1:4" ht="16">
      <c r="A549" s="203">
        <v>1711</v>
      </c>
      <c r="B549" s="203" t="s">
        <v>198</v>
      </c>
      <c r="C549" s="204">
        <v>44363</v>
      </c>
      <c r="D549" s="205"/>
    </row>
    <row r="550" spans="1:4" ht="16">
      <c r="A550" s="203">
        <v>4770</v>
      </c>
      <c r="B550" s="203" t="s">
        <v>5742</v>
      </c>
      <c r="C550" s="204">
        <v>44363</v>
      </c>
      <c r="D550" s="205"/>
    </row>
    <row r="551" spans="1:4" ht="16">
      <c r="A551" s="203">
        <v>4972</v>
      </c>
      <c r="B551" s="206" t="s">
        <v>1039</v>
      </c>
      <c r="C551" s="204">
        <v>44363</v>
      </c>
      <c r="D551" s="205"/>
    </row>
    <row r="552" spans="1:4" ht="16">
      <c r="A552" s="203">
        <v>6015</v>
      </c>
      <c r="B552" s="203" t="s">
        <v>1197</v>
      </c>
      <c r="C552" s="204">
        <v>44363</v>
      </c>
      <c r="D552" s="205"/>
    </row>
    <row r="553" spans="1:4" ht="16">
      <c r="A553" s="203">
        <v>6185</v>
      </c>
      <c r="B553" s="203" t="s">
        <v>1272</v>
      </c>
      <c r="C553" s="204">
        <v>44363</v>
      </c>
      <c r="D553" s="205"/>
    </row>
    <row r="554" spans="1:4" ht="16">
      <c r="A554" s="203">
        <v>6596</v>
      </c>
      <c r="B554" s="206" t="s">
        <v>4043</v>
      </c>
      <c r="C554" s="204">
        <v>44363</v>
      </c>
      <c r="D554" s="205"/>
    </row>
    <row r="555" spans="1:4" ht="16">
      <c r="A555" s="203">
        <v>4760</v>
      </c>
      <c r="B555" s="203" t="s">
        <v>3301</v>
      </c>
      <c r="C555" s="204">
        <v>44362</v>
      </c>
      <c r="D555" s="205"/>
    </row>
    <row r="556" spans="1:4" ht="16">
      <c r="A556" s="203">
        <v>5609</v>
      </c>
      <c r="B556" s="203" t="s">
        <v>1181</v>
      </c>
      <c r="C556" s="204">
        <v>44362</v>
      </c>
      <c r="D556" s="205"/>
    </row>
    <row r="557" spans="1:4" ht="16">
      <c r="A557" s="203">
        <v>6548</v>
      </c>
      <c r="B557" s="203" t="s">
        <v>4684</v>
      </c>
      <c r="C557" s="204">
        <v>44362</v>
      </c>
      <c r="D557" s="205"/>
    </row>
    <row r="558" spans="1:4" ht="16">
      <c r="A558" s="203">
        <v>8179</v>
      </c>
      <c r="B558" s="203" t="s">
        <v>4209</v>
      </c>
      <c r="C558" s="204">
        <v>44362</v>
      </c>
      <c r="D558" s="205"/>
    </row>
    <row r="559" spans="1:4" ht="16">
      <c r="A559" s="203">
        <v>5533</v>
      </c>
      <c r="B559" s="203" t="s">
        <v>1171</v>
      </c>
      <c r="C559" s="204">
        <v>44358</v>
      </c>
      <c r="D559" s="205"/>
    </row>
    <row r="560" spans="1:4" ht="16">
      <c r="A560" s="203">
        <v>6123</v>
      </c>
      <c r="B560" s="203" t="s">
        <v>1220</v>
      </c>
      <c r="C560" s="204">
        <v>44358</v>
      </c>
      <c r="D560" s="205"/>
    </row>
    <row r="561" spans="1:4" ht="16">
      <c r="A561" s="203">
        <v>6425</v>
      </c>
      <c r="B561" s="203" t="s">
        <v>3876</v>
      </c>
      <c r="C561" s="204">
        <v>44358</v>
      </c>
      <c r="D561" s="205"/>
    </row>
    <row r="562" spans="1:4" ht="16">
      <c r="A562" s="203">
        <v>6470</v>
      </c>
      <c r="B562" s="203" t="s">
        <v>1387</v>
      </c>
      <c r="C562" s="204">
        <v>44358</v>
      </c>
      <c r="D562" s="205"/>
    </row>
    <row r="563" spans="1:4" ht="16">
      <c r="A563" s="203">
        <v>6523</v>
      </c>
      <c r="B563" s="203" t="s">
        <v>1404</v>
      </c>
      <c r="C563" s="204">
        <v>44358</v>
      </c>
      <c r="D563" s="205"/>
    </row>
    <row r="564" spans="1:4" ht="16">
      <c r="A564" s="203">
        <v>6533</v>
      </c>
      <c r="B564" s="203" t="s">
        <v>1408</v>
      </c>
      <c r="C564" s="204">
        <v>44358</v>
      </c>
      <c r="D564" s="205"/>
    </row>
    <row r="565" spans="1:4" ht="16">
      <c r="A565" s="203">
        <v>1515</v>
      </c>
      <c r="B565" s="203" t="s">
        <v>134</v>
      </c>
      <c r="C565" s="204">
        <v>44357</v>
      </c>
      <c r="D565" s="205"/>
    </row>
    <row r="566" spans="1:4" ht="16">
      <c r="A566" s="203">
        <v>2020</v>
      </c>
      <c r="B566" s="203" t="s">
        <v>261</v>
      </c>
      <c r="C566" s="204">
        <v>44357</v>
      </c>
      <c r="D566" s="205"/>
    </row>
    <row r="567" spans="1:4" ht="16">
      <c r="A567" s="203">
        <v>4571</v>
      </c>
      <c r="B567" s="206" t="s">
        <v>5743</v>
      </c>
      <c r="C567" s="204">
        <v>44357</v>
      </c>
      <c r="D567" s="205"/>
    </row>
    <row r="568" spans="1:4" ht="16">
      <c r="A568" s="203">
        <v>4977</v>
      </c>
      <c r="B568" s="206" t="s">
        <v>1043</v>
      </c>
      <c r="C568" s="204">
        <v>44357</v>
      </c>
      <c r="D568" s="205"/>
    </row>
    <row r="569" spans="1:4" ht="16">
      <c r="A569" s="203">
        <v>4995</v>
      </c>
      <c r="B569" s="203" t="s">
        <v>1049</v>
      </c>
      <c r="C569" s="204">
        <v>44357</v>
      </c>
      <c r="D569" s="205"/>
    </row>
    <row r="570" spans="1:4" ht="16">
      <c r="A570" s="203">
        <v>6491</v>
      </c>
      <c r="B570" s="203" t="s">
        <v>3923</v>
      </c>
      <c r="C570" s="204">
        <v>44357</v>
      </c>
      <c r="D570" s="205"/>
    </row>
    <row r="571" spans="1:4" ht="16">
      <c r="A571" s="203">
        <v>6585</v>
      </c>
      <c r="B571" s="203" t="s">
        <v>4028</v>
      </c>
      <c r="C571" s="204">
        <v>44357</v>
      </c>
      <c r="D571" s="205"/>
    </row>
    <row r="572" spans="1:4" ht="16">
      <c r="A572" s="203">
        <v>9940</v>
      </c>
      <c r="B572" s="203" t="s">
        <v>1609</v>
      </c>
      <c r="C572" s="204">
        <v>44357</v>
      </c>
      <c r="D572" s="205"/>
    </row>
    <row r="573" spans="1:4">
      <c r="A573" s="203">
        <v>4582</v>
      </c>
      <c r="B573" s="203" t="s">
        <v>5744</v>
      </c>
      <c r="C573" s="204">
        <v>44356</v>
      </c>
      <c r="D573" s="204">
        <v>44356</v>
      </c>
    </row>
    <row r="574" spans="1:4">
      <c r="A574" s="203">
        <v>5864</v>
      </c>
      <c r="B574" s="203" t="s">
        <v>3610</v>
      </c>
      <c r="C574" s="204">
        <v>44356</v>
      </c>
      <c r="D574" s="204">
        <v>44356</v>
      </c>
    </row>
    <row r="575" spans="1:4" ht="16">
      <c r="A575" s="203">
        <v>1504</v>
      </c>
      <c r="B575" s="203" t="s">
        <v>128</v>
      </c>
      <c r="C575" s="204">
        <v>44356</v>
      </c>
      <c r="D575" s="205"/>
    </row>
    <row r="576" spans="1:4" ht="16">
      <c r="A576" s="203">
        <v>1907</v>
      </c>
      <c r="B576" s="203" t="s">
        <v>248</v>
      </c>
      <c r="C576" s="204">
        <v>44356</v>
      </c>
      <c r="D576" s="205"/>
    </row>
    <row r="577" spans="1:4" ht="16">
      <c r="A577" s="203">
        <v>2548</v>
      </c>
      <c r="B577" s="203" t="s">
        <v>479</v>
      </c>
      <c r="C577" s="204">
        <v>44356</v>
      </c>
      <c r="D577" s="205"/>
    </row>
    <row r="578" spans="1:4" ht="16">
      <c r="A578" s="203">
        <v>3167</v>
      </c>
      <c r="B578" s="203" t="s">
        <v>663</v>
      </c>
      <c r="C578" s="204">
        <v>44356</v>
      </c>
      <c r="D578" s="205"/>
    </row>
    <row r="579" spans="1:4" ht="16">
      <c r="A579" s="203">
        <v>6219</v>
      </c>
      <c r="B579" s="203" t="s">
        <v>1303</v>
      </c>
      <c r="C579" s="204">
        <v>44356</v>
      </c>
      <c r="D579" s="205"/>
    </row>
    <row r="580" spans="1:4" ht="16">
      <c r="A580" s="203">
        <v>6661</v>
      </c>
      <c r="B580" s="206" t="s">
        <v>4536</v>
      </c>
      <c r="C580" s="204">
        <v>44356</v>
      </c>
      <c r="D580" s="205"/>
    </row>
    <row r="581" spans="1:4" ht="16">
      <c r="A581" s="203">
        <v>910322</v>
      </c>
      <c r="B581" s="207" t="s">
        <v>5745</v>
      </c>
      <c r="C581" s="204">
        <v>44356</v>
      </c>
      <c r="D581" s="205"/>
    </row>
    <row r="582" spans="1:4">
      <c r="A582" s="203">
        <v>4440</v>
      </c>
      <c r="B582" s="206" t="s">
        <v>5746</v>
      </c>
      <c r="C582" s="204">
        <v>44355</v>
      </c>
      <c r="D582" s="204">
        <v>44355</v>
      </c>
    </row>
    <row r="583" spans="1:4" ht="16">
      <c r="A583" s="203">
        <v>2347</v>
      </c>
      <c r="B583" s="203" t="s">
        <v>337</v>
      </c>
      <c r="C583" s="204">
        <v>44355</v>
      </c>
      <c r="D583" s="205"/>
    </row>
    <row r="584" spans="1:4" ht="16">
      <c r="A584" s="203">
        <v>1597</v>
      </c>
      <c r="B584" s="203" t="s">
        <v>175</v>
      </c>
      <c r="C584" s="204">
        <v>44354</v>
      </c>
      <c r="D584" s="205"/>
    </row>
    <row r="585" spans="1:4" ht="16">
      <c r="A585" s="203">
        <v>6024</v>
      </c>
      <c r="B585" s="203" t="s">
        <v>1202</v>
      </c>
      <c r="C585" s="204">
        <v>44354</v>
      </c>
      <c r="D585" s="205"/>
    </row>
    <row r="586" spans="1:4" ht="16">
      <c r="A586" s="203">
        <v>6654</v>
      </c>
      <c r="B586" s="206" t="s">
        <v>4532</v>
      </c>
      <c r="C586" s="204">
        <v>44354</v>
      </c>
      <c r="D586" s="205"/>
    </row>
    <row r="587" spans="1:4" ht="16">
      <c r="A587" s="203">
        <v>8342</v>
      </c>
      <c r="B587" s="203" t="s">
        <v>4244</v>
      </c>
      <c r="C587" s="204">
        <v>44354</v>
      </c>
      <c r="D587" s="205"/>
    </row>
    <row r="588" spans="1:4" ht="16">
      <c r="A588" s="203">
        <v>1342</v>
      </c>
      <c r="B588" s="203" t="s">
        <v>5747</v>
      </c>
      <c r="C588" s="204">
        <v>44350</v>
      </c>
      <c r="D588" s="205"/>
    </row>
    <row r="589" spans="1:4" ht="16">
      <c r="A589" s="203">
        <v>2722</v>
      </c>
      <c r="B589" s="203" t="s">
        <v>515</v>
      </c>
      <c r="C589" s="204">
        <v>44350</v>
      </c>
      <c r="D589" s="205"/>
    </row>
    <row r="590" spans="1:4" ht="16">
      <c r="A590" s="203">
        <v>2809</v>
      </c>
      <c r="B590" s="203" t="s">
        <v>529</v>
      </c>
      <c r="C590" s="204">
        <v>44350</v>
      </c>
      <c r="D590" s="205"/>
    </row>
    <row r="591" spans="1:4" ht="16">
      <c r="A591" s="203">
        <v>3443</v>
      </c>
      <c r="B591" s="203" t="s">
        <v>756</v>
      </c>
      <c r="C591" s="204">
        <v>44350</v>
      </c>
      <c r="D591" s="205"/>
    </row>
    <row r="592" spans="1:4" ht="16">
      <c r="A592" s="203">
        <v>5434</v>
      </c>
      <c r="B592" s="203" t="s">
        <v>1129</v>
      </c>
      <c r="C592" s="204">
        <v>44350</v>
      </c>
      <c r="D592" s="205"/>
    </row>
    <row r="593" spans="1:4">
      <c r="A593" s="203">
        <v>6797</v>
      </c>
      <c r="B593" s="206" t="s">
        <v>5748</v>
      </c>
      <c r="C593" s="204">
        <v>44349</v>
      </c>
      <c r="D593" s="204">
        <v>44349</v>
      </c>
    </row>
    <row r="594" spans="1:4" ht="16">
      <c r="A594" s="203">
        <v>6204</v>
      </c>
      <c r="B594" s="203" t="s">
        <v>1289</v>
      </c>
      <c r="C594" s="204">
        <v>44349</v>
      </c>
      <c r="D594" s="205"/>
    </row>
    <row r="595" spans="1:4" ht="16">
      <c r="A595" s="203">
        <v>1702</v>
      </c>
      <c r="B595" s="203" t="s">
        <v>192</v>
      </c>
      <c r="C595" s="204">
        <v>44348</v>
      </c>
      <c r="D595" s="205"/>
    </row>
    <row r="596" spans="1:4" ht="16">
      <c r="A596" s="203">
        <v>4747</v>
      </c>
      <c r="B596" s="203" t="s">
        <v>998</v>
      </c>
      <c r="C596" s="204">
        <v>44348</v>
      </c>
      <c r="D596" s="205"/>
    </row>
    <row r="597" spans="1:4" ht="16">
      <c r="A597" s="203">
        <v>8210</v>
      </c>
      <c r="B597" s="203" t="s">
        <v>1487</v>
      </c>
      <c r="C597" s="204">
        <v>44347</v>
      </c>
      <c r="D597" s="205"/>
    </row>
    <row r="598" spans="1:4" ht="16">
      <c r="A598" s="203">
        <v>2461</v>
      </c>
      <c r="B598" s="203" t="s">
        <v>422</v>
      </c>
      <c r="C598" s="204">
        <v>44344</v>
      </c>
      <c r="D598" s="205"/>
    </row>
    <row r="599" spans="1:4" ht="16">
      <c r="A599" s="203">
        <v>6456</v>
      </c>
      <c r="B599" s="203" t="s">
        <v>1381</v>
      </c>
      <c r="C599" s="204">
        <v>44344</v>
      </c>
      <c r="D599" s="205"/>
    </row>
    <row r="600" spans="1:4" ht="16">
      <c r="A600" s="203">
        <v>8074</v>
      </c>
      <c r="B600" s="203" t="s">
        <v>1451</v>
      </c>
      <c r="C600" s="204">
        <v>44341</v>
      </c>
      <c r="D600" s="205"/>
    </row>
    <row r="601" spans="1:4" ht="16">
      <c r="A601" s="203">
        <v>8440</v>
      </c>
      <c r="B601" s="203" t="s">
        <v>4685</v>
      </c>
      <c r="C601" s="204">
        <v>44335</v>
      </c>
      <c r="D601" s="205"/>
    </row>
    <row r="602" spans="1:4" ht="16">
      <c r="A602" s="203">
        <v>9136</v>
      </c>
      <c r="B602" s="206" t="s">
        <v>1578</v>
      </c>
      <c r="C602" s="204">
        <v>44335</v>
      </c>
      <c r="D602" s="205"/>
    </row>
    <row r="603" spans="1:4" ht="16">
      <c r="A603" s="203">
        <v>2430</v>
      </c>
      <c r="B603" s="203" t="s">
        <v>398</v>
      </c>
      <c r="C603" s="204">
        <v>44333</v>
      </c>
      <c r="D603" s="205"/>
    </row>
    <row r="604" spans="1:4" ht="16">
      <c r="A604" s="203">
        <v>2101</v>
      </c>
      <c r="B604" s="203" t="s">
        <v>285</v>
      </c>
      <c r="C604" s="204">
        <v>44328</v>
      </c>
      <c r="D604" s="205"/>
    </row>
    <row r="605" spans="1:4" ht="16">
      <c r="A605" s="203">
        <v>9103</v>
      </c>
      <c r="B605" s="207" t="s">
        <v>4374</v>
      </c>
      <c r="C605" s="204">
        <v>44328</v>
      </c>
      <c r="D605" s="205"/>
    </row>
    <row r="606" spans="1:4" ht="16">
      <c r="A606" s="203">
        <v>911608</v>
      </c>
      <c r="B606" s="206" t="s">
        <v>5726</v>
      </c>
      <c r="C606" s="204">
        <v>44326</v>
      </c>
      <c r="D606" s="205"/>
    </row>
    <row r="607" spans="1:4">
      <c r="A607" s="203">
        <v>5222</v>
      </c>
      <c r="B607" s="203" t="s">
        <v>3421</v>
      </c>
      <c r="C607" s="204">
        <v>44323</v>
      </c>
      <c r="D607" s="204">
        <v>44323</v>
      </c>
    </row>
    <row r="608" spans="1:4" ht="16">
      <c r="A608" s="203">
        <v>1457</v>
      </c>
      <c r="B608" s="203" t="s">
        <v>109</v>
      </c>
      <c r="C608" s="204">
        <v>44314</v>
      </c>
      <c r="D608" s="205"/>
    </row>
    <row r="609" spans="1:4" ht="16">
      <c r="A609" s="203">
        <v>5460</v>
      </c>
      <c r="B609" s="203" t="s">
        <v>1136</v>
      </c>
      <c r="C609" s="204">
        <v>44314</v>
      </c>
      <c r="D609" s="205"/>
    </row>
    <row r="610" spans="1:4" ht="16">
      <c r="A610" s="203">
        <v>3557</v>
      </c>
      <c r="B610" s="203" t="s">
        <v>809</v>
      </c>
      <c r="C610" s="204">
        <v>44312</v>
      </c>
      <c r="D610" s="205"/>
    </row>
    <row r="611" spans="1:4" ht="16">
      <c r="A611" s="203">
        <v>3557</v>
      </c>
      <c r="B611" s="203" t="s">
        <v>809</v>
      </c>
      <c r="C611" s="204">
        <v>44312</v>
      </c>
      <c r="D611" s="205"/>
    </row>
    <row r="612" spans="1:4" ht="16">
      <c r="A612" s="203">
        <v>2324</v>
      </c>
      <c r="B612" s="203" t="s">
        <v>323</v>
      </c>
      <c r="C612" s="204">
        <v>44309</v>
      </c>
      <c r="D612" s="205"/>
    </row>
    <row r="613" spans="1:4" ht="16">
      <c r="A613" s="203">
        <v>5278</v>
      </c>
      <c r="B613" s="203" t="s">
        <v>1085</v>
      </c>
      <c r="C613" s="204">
        <v>44309</v>
      </c>
      <c r="D613" s="205"/>
    </row>
    <row r="614" spans="1:4" ht="16">
      <c r="A614" s="203">
        <v>1229</v>
      </c>
      <c r="B614" s="203" t="s">
        <v>40</v>
      </c>
      <c r="C614" s="204">
        <v>44308</v>
      </c>
      <c r="D614" s="205"/>
    </row>
    <row r="615" spans="1:4" ht="16">
      <c r="A615" s="203">
        <v>2910</v>
      </c>
      <c r="B615" s="203" t="s">
        <v>566</v>
      </c>
      <c r="C615" s="204">
        <v>44308</v>
      </c>
      <c r="D615" s="205"/>
    </row>
    <row r="616" spans="1:4" ht="16">
      <c r="A616" s="203">
        <v>6192</v>
      </c>
      <c r="B616" s="203" t="s">
        <v>1279</v>
      </c>
      <c r="C616" s="204">
        <v>44308</v>
      </c>
      <c r="D616" s="205"/>
    </row>
    <row r="617" spans="1:4" ht="16">
      <c r="A617" s="203">
        <v>6235</v>
      </c>
      <c r="B617" s="203" t="s">
        <v>1318</v>
      </c>
      <c r="C617" s="204">
        <v>44308</v>
      </c>
      <c r="D617" s="205"/>
    </row>
    <row r="618" spans="1:4" ht="16">
      <c r="A618" s="203">
        <v>6274</v>
      </c>
      <c r="B618" s="203" t="s">
        <v>1343</v>
      </c>
      <c r="C618" s="204">
        <v>44308</v>
      </c>
      <c r="D618" s="205"/>
    </row>
    <row r="619" spans="1:4" ht="16">
      <c r="A619" s="203">
        <v>8112</v>
      </c>
      <c r="B619" s="203" t="s">
        <v>1474</v>
      </c>
      <c r="C619" s="204">
        <v>44308</v>
      </c>
      <c r="D619" s="205"/>
    </row>
    <row r="620" spans="1:4" ht="16">
      <c r="A620" s="203">
        <v>8446</v>
      </c>
      <c r="B620" s="203" t="s">
        <v>1537</v>
      </c>
      <c r="C620" s="204">
        <v>44308</v>
      </c>
      <c r="D620" s="205"/>
    </row>
    <row r="621" spans="1:4" ht="16">
      <c r="A621" s="203">
        <v>2064</v>
      </c>
      <c r="B621" s="203" t="s">
        <v>281</v>
      </c>
      <c r="C621" s="204">
        <v>44307</v>
      </c>
      <c r="D621" s="205"/>
    </row>
    <row r="622" spans="1:4" ht="16">
      <c r="A622" s="203">
        <v>4420</v>
      </c>
      <c r="B622" s="203" t="s">
        <v>942</v>
      </c>
      <c r="C622" s="204">
        <v>44307</v>
      </c>
      <c r="D622" s="205"/>
    </row>
    <row r="623" spans="1:4" ht="16">
      <c r="A623" s="203">
        <v>52</v>
      </c>
      <c r="B623" s="206" t="s">
        <v>5820</v>
      </c>
      <c r="C623" s="204">
        <v>44306</v>
      </c>
      <c r="D623" s="205"/>
    </row>
    <row r="624" spans="1:4" ht="16">
      <c r="A624" s="203">
        <v>1477</v>
      </c>
      <c r="B624" s="203" t="s">
        <v>126</v>
      </c>
      <c r="C624" s="204">
        <v>44302</v>
      </c>
      <c r="D624" s="205"/>
    </row>
    <row r="625" spans="1:4" ht="16">
      <c r="A625" s="203">
        <v>2614</v>
      </c>
      <c r="B625" s="203" t="s">
        <v>493</v>
      </c>
      <c r="C625" s="204">
        <v>44302</v>
      </c>
      <c r="D625" s="205"/>
    </row>
    <row r="626" spans="1:4" ht="16">
      <c r="A626" s="203">
        <v>4930</v>
      </c>
      <c r="B626" s="203" t="s">
        <v>1019</v>
      </c>
      <c r="C626" s="204">
        <v>44302</v>
      </c>
      <c r="D626" s="205"/>
    </row>
    <row r="627" spans="1:4" ht="16">
      <c r="A627" s="203">
        <v>3218</v>
      </c>
      <c r="B627" s="203" t="s">
        <v>677</v>
      </c>
      <c r="C627" s="204">
        <v>44301</v>
      </c>
      <c r="D627" s="205"/>
    </row>
    <row r="628" spans="1:4" ht="16">
      <c r="A628" s="203">
        <v>3596</v>
      </c>
      <c r="B628" s="203" t="s">
        <v>828</v>
      </c>
      <c r="C628" s="204">
        <v>44301</v>
      </c>
      <c r="D628" s="205"/>
    </row>
    <row r="629" spans="1:4" ht="16">
      <c r="A629" s="203">
        <v>6629</v>
      </c>
      <c r="B629" s="206" t="s">
        <v>5729</v>
      </c>
      <c r="C629" s="204">
        <v>44301</v>
      </c>
      <c r="D629" s="205"/>
    </row>
    <row r="630" spans="1:4" ht="16">
      <c r="A630" s="203">
        <v>4973</v>
      </c>
      <c r="B630" s="203" t="s">
        <v>1040</v>
      </c>
      <c r="C630" s="204">
        <v>44299</v>
      </c>
      <c r="D630" s="205"/>
    </row>
    <row r="631" spans="1:4" ht="16">
      <c r="A631" s="203">
        <v>2385</v>
      </c>
      <c r="B631" s="203" t="s">
        <v>367</v>
      </c>
      <c r="C631" s="204">
        <v>44295</v>
      </c>
      <c r="D631" s="205"/>
    </row>
    <row r="632" spans="1:4" ht="16">
      <c r="A632" s="203">
        <v>3289</v>
      </c>
      <c r="B632" s="203" t="s">
        <v>704</v>
      </c>
      <c r="C632" s="204">
        <v>44295</v>
      </c>
      <c r="D632" s="205"/>
    </row>
    <row r="633" spans="1:4" ht="16">
      <c r="A633" s="203">
        <v>6756</v>
      </c>
      <c r="B633" s="206" t="s">
        <v>5731</v>
      </c>
      <c r="C633" s="204">
        <v>44295</v>
      </c>
      <c r="D633" s="205"/>
    </row>
    <row r="634" spans="1:4" ht="16">
      <c r="A634" s="203">
        <v>8996</v>
      </c>
      <c r="B634" s="203" t="s">
        <v>1575</v>
      </c>
      <c r="C634" s="204">
        <v>44295</v>
      </c>
      <c r="D634" s="205"/>
    </row>
    <row r="635" spans="1:4" ht="16">
      <c r="A635" s="203">
        <v>1313</v>
      </c>
      <c r="B635" s="203" t="s">
        <v>61</v>
      </c>
      <c r="C635" s="204">
        <v>44294</v>
      </c>
      <c r="D635" s="205"/>
    </row>
    <row r="636" spans="1:4" ht="16">
      <c r="A636" s="203">
        <v>1524</v>
      </c>
      <c r="B636" s="203" t="s">
        <v>140</v>
      </c>
      <c r="C636" s="204">
        <v>44294</v>
      </c>
      <c r="D636" s="205"/>
    </row>
    <row r="637" spans="1:4" ht="16">
      <c r="A637" s="203">
        <v>1712</v>
      </c>
      <c r="B637" s="203" t="s">
        <v>199</v>
      </c>
      <c r="C637" s="204">
        <v>44294</v>
      </c>
      <c r="D637" s="205"/>
    </row>
    <row r="638" spans="1:4" ht="16">
      <c r="A638" s="203">
        <v>2726</v>
      </c>
      <c r="B638" s="206" t="s">
        <v>518</v>
      </c>
      <c r="C638" s="204">
        <v>44294</v>
      </c>
      <c r="D638" s="205"/>
    </row>
    <row r="639" spans="1:4" ht="16">
      <c r="A639" s="203">
        <v>3003</v>
      </c>
      <c r="B639" s="203" t="s">
        <v>579</v>
      </c>
      <c r="C639" s="204">
        <v>44294</v>
      </c>
      <c r="D639" s="205"/>
    </row>
    <row r="640" spans="1:4" ht="16">
      <c r="A640" s="203">
        <v>6224</v>
      </c>
      <c r="B640" s="203" t="s">
        <v>1308</v>
      </c>
      <c r="C640" s="204">
        <v>44294</v>
      </c>
      <c r="D640" s="205"/>
    </row>
    <row r="641" spans="1:4" ht="16">
      <c r="A641" s="203">
        <v>6412</v>
      </c>
      <c r="B641" s="203" t="s">
        <v>1365</v>
      </c>
      <c r="C641" s="204">
        <v>44294</v>
      </c>
      <c r="D641" s="205"/>
    </row>
    <row r="642" spans="1:4" ht="16">
      <c r="A642" s="203">
        <v>6770</v>
      </c>
      <c r="B642" s="203" t="s">
        <v>5733</v>
      </c>
      <c r="C642" s="204">
        <v>44294</v>
      </c>
      <c r="D642" s="205"/>
    </row>
    <row r="643" spans="1:4" ht="16">
      <c r="A643" s="203">
        <v>8027</v>
      </c>
      <c r="B643" s="203" t="s">
        <v>1427</v>
      </c>
      <c r="C643" s="204">
        <v>44294</v>
      </c>
      <c r="D643" s="205"/>
    </row>
    <row r="644" spans="1:4" ht="16">
      <c r="A644" s="203">
        <v>2108</v>
      </c>
      <c r="B644" s="203" t="s">
        <v>292</v>
      </c>
      <c r="C644" s="204">
        <v>44293</v>
      </c>
      <c r="D644" s="205"/>
    </row>
    <row r="645" spans="1:4" ht="16">
      <c r="A645" s="203">
        <v>8908</v>
      </c>
      <c r="B645" s="203" t="s">
        <v>1553</v>
      </c>
      <c r="C645" s="204">
        <v>44293</v>
      </c>
      <c r="D645" s="205"/>
    </row>
    <row r="646" spans="1:4" ht="16">
      <c r="A646" s="203">
        <v>6148</v>
      </c>
      <c r="B646" s="203" t="s">
        <v>1241</v>
      </c>
      <c r="C646" s="204">
        <v>44292</v>
      </c>
      <c r="D646" s="205"/>
    </row>
    <row r="647" spans="1:4" ht="16">
      <c r="A647" s="203">
        <v>6523</v>
      </c>
      <c r="B647" s="203" t="s">
        <v>1404</v>
      </c>
      <c r="C647" s="204">
        <v>44287</v>
      </c>
      <c r="D647" s="205"/>
    </row>
    <row r="648" spans="1:4" ht="16">
      <c r="A648" s="203">
        <v>2063</v>
      </c>
      <c r="B648" s="203" t="s">
        <v>280</v>
      </c>
      <c r="C648" s="204">
        <v>44286</v>
      </c>
      <c r="D648" s="205"/>
    </row>
    <row r="649" spans="1:4" ht="16">
      <c r="A649" s="203">
        <v>2483</v>
      </c>
      <c r="B649" s="203" t="s">
        <v>439</v>
      </c>
      <c r="C649" s="204">
        <v>44286</v>
      </c>
      <c r="D649" s="205"/>
    </row>
    <row r="650" spans="1:4" ht="16">
      <c r="A650" s="203">
        <v>3004</v>
      </c>
      <c r="B650" s="203" t="s">
        <v>580</v>
      </c>
      <c r="C650" s="204">
        <v>44286</v>
      </c>
      <c r="D650" s="205"/>
    </row>
    <row r="651" spans="1:4" ht="16">
      <c r="A651" s="203">
        <v>3005</v>
      </c>
      <c r="B651" s="203" t="s">
        <v>581</v>
      </c>
      <c r="C651" s="204">
        <v>44286</v>
      </c>
      <c r="D651" s="205"/>
    </row>
    <row r="652" spans="1:4" ht="16">
      <c r="A652" s="203">
        <v>4735</v>
      </c>
      <c r="B652" s="203" t="s">
        <v>991</v>
      </c>
      <c r="C652" s="204">
        <v>44286</v>
      </c>
      <c r="D652" s="205"/>
    </row>
    <row r="653" spans="1:4" ht="16">
      <c r="A653" s="203">
        <v>4735</v>
      </c>
      <c r="B653" s="203" t="s">
        <v>991</v>
      </c>
      <c r="C653" s="204">
        <v>44286</v>
      </c>
      <c r="D653" s="205"/>
    </row>
    <row r="654" spans="1:4" ht="16">
      <c r="A654" s="203">
        <v>8109</v>
      </c>
      <c r="B654" s="203" t="s">
        <v>1471</v>
      </c>
      <c r="C654" s="204">
        <v>44286</v>
      </c>
      <c r="D654" s="205"/>
    </row>
    <row r="655" spans="1:4" ht="16">
      <c r="A655" s="203">
        <v>8401</v>
      </c>
      <c r="B655" s="203" t="s">
        <v>1510</v>
      </c>
      <c r="C655" s="204">
        <v>44286</v>
      </c>
      <c r="D655" s="205"/>
    </row>
    <row r="656" spans="1:4" ht="16">
      <c r="A656" s="203">
        <v>8930</v>
      </c>
      <c r="B656" s="203" t="s">
        <v>1563</v>
      </c>
      <c r="C656" s="204">
        <v>44286</v>
      </c>
      <c r="D656" s="205"/>
    </row>
    <row r="657" spans="1:4" ht="16">
      <c r="A657" s="203">
        <v>6104</v>
      </c>
      <c r="B657" s="203" t="s">
        <v>1205</v>
      </c>
      <c r="C657" s="204">
        <v>44284</v>
      </c>
      <c r="D657" s="205"/>
    </row>
    <row r="658" spans="1:4" ht="16">
      <c r="A658" s="203">
        <v>2012</v>
      </c>
      <c r="B658" s="203" t="s">
        <v>256</v>
      </c>
      <c r="C658" s="204">
        <v>44281</v>
      </c>
      <c r="D658" s="205"/>
    </row>
    <row r="659" spans="1:4" ht="16">
      <c r="A659" s="203">
        <v>2072</v>
      </c>
      <c r="B659" s="206" t="s">
        <v>5727</v>
      </c>
      <c r="C659" s="204">
        <v>44281</v>
      </c>
      <c r="D659" s="205"/>
    </row>
    <row r="660" spans="1:4" ht="16">
      <c r="A660" s="203">
        <v>6590</v>
      </c>
      <c r="B660" s="203" t="s">
        <v>4035</v>
      </c>
      <c r="C660" s="204">
        <v>44281</v>
      </c>
      <c r="D660" s="205"/>
    </row>
    <row r="661" spans="1:4" ht="16">
      <c r="A661" s="203">
        <v>2752</v>
      </c>
      <c r="B661" s="203" t="s">
        <v>5728</v>
      </c>
      <c r="C661" s="204">
        <v>44280</v>
      </c>
      <c r="D661" s="205"/>
    </row>
    <row r="662" spans="1:4" ht="16">
      <c r="A662" s="203">
        <v>3706</v>
      </c>
      <c r="B662" s="203" t="s">
        <v>875</v>
      </c>
      <c r="C662" s="204">
        <v>44280</v>
      </c>
      <c r="D662" s="205"/>
    </row>
    <row r="663" spans="1:4" ht="16">
      <c r="A663" s="203">
        <v>5009</v>
      </c>
      <c r="B663" s="203" t="s">
        <v>1052</v>
      </c>
      <c r="C663" s="204">
        <v>44280</v>
      </c>
      <c r="D663" s="205"/>
    </row>
    <row r="664" spans="1:4" ht="16">
      <c r="A664" s="203">
        <v>6208</v>
      </c>
      <c r="B664" s="203" t="s">
        <v>1293</v>
      </c>
      <c r="C664" s="204">
        <v>44280</v>
      </c>
      <c r="D664" s="205"/>
    </row>
    <row r="665" spans="1:4" ht="16">
      <c r="A665" s="203">
        <v>6581</v>
      </c>
      <c r="B665" s="203" t="s">
        <v>4021</v>
      </c>
      <c r="C665" s="204">
        <v>44280</v>
      </c>
      <c r="D665" s="205"/>
    </row>
    <row r="666" spans="1:4" ht="16">
      <c r="A666" s="203">
        <v>6816</v>
      </c>
      <c r="B666" s="206" t="s">
        <v>5734</v>
      </c>
      <c r="C666" s="204">
        <v>44280</v>
      </c>
      <c r="D666" s="205"/>
    </row>
    <row r="667" spans="1:4">
      <c r="A667" s="203">
        <v>9105</v>
      </c>
      <c r="B667" s="207" t="s">
        <v>1576</v>
      </c>
      <c r="C667" s="204">
        <v>44277</v>
      </c>
      <c r="D667" s="204">
        <v>44277</v>
      </c>
    </row>
    <row r="668" spans="1:4" ht="16">
      <c r="A668" s="203">
        <v>5283</v>
      </c>
      <c r="B668" s="203" t="s">
        <v>3465</v>
      </c>
      <c r="C668" s="204">
        <v>44277</v>
      </c>
      <c r="D668" s="205"/>
    </row>
    <row r="669" spans="1:4" ht="16">
      <c r="A669" s="203">
        <v>2330</v>
      </c>
      <c r="B669" s="203" t="s">
        <v>328</v>
      </c>
      <c r="C669" s="204">
        <v>44272</v>
      </c>
      <c r="D669" s="205"/>
    </row>
    <row r="670" spans="1:4" ht="16">
      <c r="A670" s="203">
        <v>2613</v>
      </c>
      <c r="B670" s="203" t="s">
        <v>492</v>
      </c>
      <c r="C670" s="204">
        <v>44267</v>
      </c>
      <c r="D670" s="205"/>
    </row>
    <row r="671" spans="1:4" ht="16">
      <c r="A671" s="203">
        <v>3680</v>
      </c>
      <c r="B671" s="203" t="s">
        <v>859</v>
      </c>
      <c r="C671" s="204">
        <v>44266</v>
      </c>
      <c r="D671" s="205"/>
    </row>
    <row r="672" spans="1:4" ht="16">
      <c r="A672" s="203">
        <v>4966</v>
      </c>
      <c r="B672" s="206" t="s">
        <v>1036</v>
      </c>
      <c r="C672" s="204">
        <v>44260</v>
      </c>
      <c r="D672" s="205"/>
    </row>
    <row r="673" spans="1:4" ht="16">
      <c r="A673" s="203">
        <v>5278</v>
      </c>
      <c r="B673" s="203" t="s">
        <v>1085</v>
      </c>
      <c r="C673" s="204">
        <v>44260</v>
      </c>
      <c r="D673" s="205"/>
    </row>
    <row r="674" spans="1:4" ht="16">
      <c r="A674" s="203">
        <v>9802</v>
      </c>
      <c r="B674" s="206" t="s">
        <v>1581</v>
      </c>
      <c r="C674" s="204">
        <v>44259</v>
      </c>
      <c r="D674" s="205"/>
    </row>
    <row r="675" spans="1:4" ht="16">
      <c r="A675" s="203">
        <v>3289</v>
      </c>
      <c r="B675" s="203" t="s">
        <v>704</v>
      </c>
      <c r="C675" s="204">
        <v>44223</v>
      </c>
      <c r="D675" s="205"/>
    </row>
    <row r="676" spans="1:4" ht="16">
      <c r="A676" s="203">
        <v>5483</v>
      </c>
      <c r="B676" s="203" t="s">
        <v>1147</v>
      </c>
      <c r="C676" s="204">
        <v>44222</v>
      </c>
      <c r="D676" s="205"/>
    </row>
    <row r="677" spans="1:4" ht="16">
      <c r="A677" s="208" t="s">
        <v>5821</v>
      </c>
      <c r="B677" s="207" t="s">
        <v>5475</v>
      </c>
      <c r="C677" s="204">
        <v>44218</v>
      </c>
      <c r="D677" s="205"/>
    </row>
    <row r="678" spans="1:4" ht="16">
      <c r="A678" s="203">
        <v>6488</v>
      </c>
      <c r="B678" s="203" t="s">
        <v>1392</v>
      </c>
      <c r="C678" s="204">
        <v>44217</v>
      </c>
      <c r="D678" s="205"/>
    </row>
    <row r="679" spans="1:4">
      <c r="A679" s="203">
        <v>2836</v>
      </c>
      <c r="B679" s="203" t="s">
        <v>536</v>
      </c>
      <c r="C679" s="204">
        <v>44209</v>
      </c>
      <c r="D679" s="204">
        <v>44209</v>
      </c>
    </row>
    <row r="680" spans="1:4" ht="16">
      <c r="A680" s="203">
        <v>6737</v>
      </c>
      <c r="B680" s="203" t="s">
        <v>5730</v>
      </c>
      <c r="C680" s="204">
        <v>44203</v>
      </c>
      <c r="D680" s="205"/>
    </row>
    <row r="681" spans="1:4" ht="16">
      <c r="A681" s="203">
        <v>6763</v>
      </c>
      <c r="B681" s="206" t="s">
        <v>5732</v>
      </c>
      <c r="C681" s="204">
        <v>44203</v>
      </c>
      <c r="D681" s="205"/>
    </row>
    <row r="682" spans="1:4" ht="16">
      <c r="A682" s="203">
        <v>4763</v>
      </c>
      <c r="B682" s="206" t="s">
        <v>1001</v>
      </c>
      <c r="C682" s="205"/>
      <c r="D682" s="204">
        <v>44337</v>
      </c>
    </row>
  </sheetData>
  <sortState xmlns:xlrd2="http://schemas.microsoft.com/office/spreadsheetml/2017/richdata2" ref="A2:D101">
    <sortCondition descending="1" ref="C2:C101"/>
  </sortState>
  <phoneticPr fontId="3" type="noConversion"/>
  <conditionalFormatting sqref="C1:C1048576">
    <cfRule type="timePeriod" dxfId="5" priority="1" timePeriod="tomorrow">
      <formula>FLOOR(C1,1)=TODAY()+1</formula>
    </cfRule>
    <cfRule type="timePeriod" dxfId="4" priority="2" timePeriod="today">
      <formula>FLOOR(C1,1)=TODAY()</formula>
    </cfRule>
  </conditionalFormatting>
  <conditionalFormatting sqref="C1:D1048576">
    <cfRule type="timePeriod" dxfId="3" priority="3" timePeriod="thisWeek">
      <formula>AND(TODAY()-ROUNDDOWN(C1,0)&lt;=WEEKDAY(TODAY())-1,ROUNDDOWN(C1,0)-TODAY()&lt;=7-WEEKDAY(TODAY()))</formula>
    </cfRule>
  </conditionalFormatting>
  <hyperlinks>
    <hyperlink ref="F1" r:id="rId1" display="https://goodinfo.tw/StockInfo/StockDividendScheduleList.asp?MARKET_CAT=%E5%85%A8%E9%83%A8&amp;INDUSTRY_CAT=%E5%85%A8%E9%83%A8&amp;YEAR=2019" xr:uid="{DA19AC86-4801-3F4C-A83C-F417DD63B63E}"/>
  </hyperlinks>
  <pageMargins left="0.75" right="0.75" top="1" bottom="1" header="0.5" footer="0.5"/>
  <pageSetup paperSize="9" orientation="portrait" horizontalDpi="4294967292" verticalDpi="429496729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1"/>
  <dimension ref="A1:D1941"/>
  <sheetViews>
    <sheetView workbookViewId="0">
      <pane ySplit="1" topLeftCell="A2" activePane="bottomLeft" state="frozen"/>
      <selection pane="bottomLeft" activeCell="C2" sqref="C2"/>
    </sheetView>
  </sheetViews>
  <sheetFormatPr baseColWidth="10" defaultColWidth="11.5" defaultRowHeight="15"/>
  <cols>
    <col min="1" max="1" width="10" style="179" bestFit="1" customWidth="1"/>
    <col min="2" max="2" width="12.6640625" style="179" customWidth="1"/>
    <col min="3" max="3" width="31.83203125" style="179" customWidth="1"/>
    <col min="4" max="4" width="50.83203125" style="179" customWidth="1"/>
    <col min="5" max="16384" width="11.5" style="12"/>
  </cols>
  <sheetData>
    <row r="1" spans="1:4">
      <c r="A1" s="179" t="s">
        <v>11</v>
      </c>
      <c r="B1" s="179" t="s">
        <v>2</v>
      </c>
      <c r="C1" s="179" t="s">
        <v>1703</v>
      </c>
      <c r="D1" s="179" t="s">
        <v>1704</v>
      </c>
    </row>
    <row r="2" spans="1:4">
      <c r="A2" s="179">
        <v>1101</v>
      </c>
      <c r="B2" s="179" t="s">
        <v>13</v>
      </c>
      <c r="C2" s="179" t="s">
        <v>1705</v>
      </c>
      <c r="D2" s="179" t="s">
        <v>1706</v>
      </c>
    </row>
    <row r="3" spans="1:4">
      <c r="A3" s="179">
        <v>1102</v>
      </c>
      <c r="B3" s="179" t="s">
        <v>22</v>
      </c>
      <c r="C3" s="179" t="s">
        <v>4845</v>
      </c>
      <c r="D3" s="179" t="s">
        <v>1707</v>
      </c>
    </row>
    <row r="4" spans="1:4">
      <c r="A4" s="179">
        <v>1103</v>
      </c>
      <c r="B4" s="179" t="s">
        <v>23</v>
      </c>
      <c r="C4" s="179" t="s">
        <v>1708</v>
      </c>
      <c r="D4" s="179" t="s">
        <v>1709</v>
      </c>
    </row>
    <row r="5" spans="1:4">
      <c r="A5" s="179">
        <v>1104</v>
      </c>
      <c r="B5" s="179" t="s">
        <v>24</v>
      </c>
      <c r="C5" s="179" t="s">
        <v>1710</v>
      </c>
      <c r="D5" s="179" t="s">
        <v>1711</v>
      </c>
    </row>
    <row r="6" spans="1:4">
      <c r="A6" s="179">
        <v>1108</v>
      </c>
      <c r="B6" s="179" t="s">
        <v>25</v>
      </c>
      <c r="C6" s="179" t="s">
        <v>1712</v>
      </c>
      <c r="D6" s="179" t="s">
        <v>1713</v>
      </c>
    </row>
    <row r="7" spans="1:4">
      <c r="A7" s="179">
        <v>1109</v>
      </c>
      <c r="B7" s="179" t="s">
        <v>26</v>
      </c>
      <c r="C7" s="179" t="s">
        <v>1714</v>
      </c>
      <c r="D7" s="179" t="s">
        <v>1715</v>
      </c>
    </row>
    <row r="8" spans="1:4">
      <c r="A8" s="179">
        <v>1110</v>
      </c>
      <c r="B8" s="179" t="s">
        <v>27</v>
      </c>
      <c r="C8" s="179" t="s">
        <v>1716</v>
      </c>
      <c r="D8" s="179" t="s">
        <v>1717</v>
      </c>
    </row>
    <row r="9" spans="1:4">
      <c r="A9" s="179">
        <v>1201</v>
      </c>
      <c r="B9" s="179" t="s">
        <v>28</v>
      </c>
      <c r="C9" s="179" t="s">
        <v>1718</v>
      </c>
      <c r="D9" s="179" t="s">
        <v>1719</v>
      </c>
    </row>
    <row r="10" spans="1:4">
      <c r="A10" s="179">
        <v>1203</v>
      </c>
      <c r="B10" s="179" t="s">
        <v>29</v>
      </c>
      <c r="C10" s="179" t="s">
        <v>1720</v>
      </c>
      <c r="D10" s="179" t="s">
        <v>1721</v>
      </c>
    </row>
    <row r="11" spans="1:4">
      <c r="A11" s="179">
        <v>1210</v>
      </c>
      <c r="B11" s="179" t="s">
        <v>30</v>
      </c>
      <c r="C11" s="179" t="s">
        <v>4846</v>
      </c>
      <c r="D11" s="179" t="s">
        <v>1722</v>
      </c>
    </row>
    <row r="12" spans="1:4">
      <c r="A12" s="179">
        <v>1213</v>
      </c>
      <c r="B12" s="179" t="s">
        <v>31</v>
      </c>
      <c r="C12" s="179" t="s">
        <v>1723</v>
      </c>
      <c r="D12" s="179" t="s">
        <v>1724</v>
      </c>
    </row>
    <row r="13" spans="1:4">
      <c r="A13" s="179">
        <v>1215</v>
      </c>
      <c r="B13" s="179" t="s">
        <v>32</v>
      </c>
      <c r="C13" s="179" t="s">
        <v>1723</v>
      </c>
      <c r="D13" s="179" t="s">
        <v>4847</v>
      </c>
    </row>
    <row r="14" spans="1:4">
      <c r="A14" s="179">
        <v>1216</v>
      </c>
      <c r="B14" s="179" t="s">
        <v>33</v>
      </c>
      <c r="C14" s="179" t="s">
        <v>1725</v>
      </c>
      <c r="D14" s="179" t="s">
        <v>4848</v>
      </c>
    </row>
    <row r="15" spans="1:4">
      <c r="A15" s="179">
        <v>1217</v>
      </c>
      <c r="B15" s="179" t="s">
        <v>34</v>
      </c>
      <c r="C15" s="179" t="s">
        <v>1726</v>
      </c>
      <c r="D15" s="179" t="s">
        <v>19</v>
      </c>
    </row>
    <row r="16" spans="1:4">
      <c r="A16" s="179">
        <v>1218</v>
      </c>
      <c r="B16" s="179" t="s">
        <v>35</v>
      </c>
      <c r="C16" s="179" t="s">
        <v>1723</v>
      </c>
      <c r="D16" s="179" t="s">
        <v>1727</v>
      </c>
    </row>
    <row r="17" spans="1:4">
      <c r="A17" s="179">
        <v>1219</v>
      </c>
      <c r="B17" s="179" t="s">
        <v>36</v>
      </c>
      <c r="C17" s="179" t="s">
        <v>1728</v>
      </c>
      <c r="D17" s="179" t="s">
        <v>1729</v>
      </c>
    </row>
    <row r="18" spans="1:4">
      <c r="A18" s="179">
        <v>1220</v>
      </c>
      <c r="B18" s="179" t="s">
        <v>37</v>
      </c>
      <c r="C18" s="179" t="s">
        <v>1730</v>
      </c>
      <c r="D18" s="179" t="s">
        <v>1731</v>
      </c>
    </row>
    <row r="19" spans="1:4">
      <c r="A19" s="179">
        <v>1225</v>
      </c>
      <c r="B19" s="179" t="s">
        <v>38</v>
      </c>
      <c r="C19" s="179" t="s">
        <v>1723</v>
      </c>
      <c r="D19" s="179" t="s">
        <v>1732</v>
      </c>
    </row>
    <row r="20" spans="1:4">
      <c r="A20" s="179">
        <v>1227</v>
      </c>
      <c r="B20" s="179" t="s">
        <v>39</v>
      </c>
      <c r="C20" s="179" t="s">
        <v>1733</v>
      </c>
      <c r="D20" s="179" t="s">
        <v>1734</v>
      </c>
    </row>
    <row r="21" spans="1:4">
      <c r="A21" s="179">
        <v>1229</v>
      </c>
      <c r="B21" s="179" t="s">
        <v>40</v>
      </c>
      <c r="C21" s="179" t="s">
        <v>1735</v>
      </c>
      <c r="D21" s="179" t="s">
        <v>1736</v>
      </c>
    </row>
    <row r="22" spans="1:4">
      <c r="A22" s="179">
        <v>1231</v>
      </c>
      <c r="B22" s="179" t="s">
        <v>41</v>
      </c>
      <c r="C22" s="179" t="s">
        <v>1737</v>
      </c>
      <c r="D22" s="179" t="s">
        <v>19</v>
      </c>
    </row>
    <row r="23" spans="1:4">
      <c r="A23" s="179">
        <v>1232</v>
      </c>
      <c r="B23" s="179" t="s">
        <v>42</v>
      </c>
      <c r="C23" s="179" t="s">
        <v>1738</v>
      </c>
      <c r="D23" s="179" t="s">
        <v>1739</v>
      </c>
    </row>
    <row r="24" spans="1:4">
      <c r="A24" s="179">
        <v>1233</v>
      </c>
      <c r="B24" s="179" t="s">
        <v>43</v>
      </c>
      <c r="C24" s="179" t="s">
        <v>1723</v>
      </c>
      <c r="D24" s="179" t="s">
        <v>1740</v>
      </c>
    </row>
    <row r="25" spans="1:4">
      <c r="A25" s="179">
        <v>1234</v>
      </c>
      <c r="B25" s="179" t="s">
        <v>44</v>
      </c>
      <c r="C25" s="179" t="s">
        <v>1723</v>
      </c>
      <c r="D25" s="179" t="s">
        <v>1741</v>
      </c>
    </row>
    <row r="26" spans="1:4">
      <c r="A26" s="179">
        <v>1235</v>
      </c>
      <c r="B26" s="179" t="s">
        <v>45</v>
      </c>
      <c r="C26" s="179" t="s">
        <v>1723</v>
      </c>
      <c r="D26" s="179" t="s">
        <v>1742</v>
      </c>
    </row>
    <row r="27" spans="1:4">
      <c r="A27" s="179">
        <v>1236</v>
      </c>
      <c r="B27" s="179" t="s">
        <v>46</v>
      </c>
      <c r="C27" s="179" t="s">
        <v>1723</v>
      </c>
      <c r="D27" s="179" t="s">
        <v>1743</v>
      </c>
    </row>
    <row r="28" spans="1:4">
      <c r="A28" s="179">
        <v>1240</v>
      </c>
      <c r="B28" s="179" t="s">
        <v>1744</v>
      </c>
      <c r="D28" s="179" t="s">
        <v>1745</v>
      </c>
    </row>
    <row r="29" spans="1:4">
      <c r="A29" s="179">
        <v>1256</v>
      </c>
      <c r="B29" s="179" t="s">
        <v>47</v>
      </c>
      <c r="C29" s="179" t="s">
        <v>1746</v>
      </c>
      <c r="D29" s="179" t="s">
        <v>1747</v>
      </c>
    </row>
    <row r="30" spans="1:4">
      <c r="A30" s="179">
        <v>1258</v>
      </c>
      <c r="B30" s="179" t="s">
        <v>48</v>
      </c>
      <c r="C30" s="179" t="s">
        <v>4483</v>
      </c>
      <c r="D30" s="179" t="s">
        <v>1748</v>
      </c>
    </row>
    <row r="31" spans="1:4">
      <c r="A31" s="179">
        <v>1259</v>
      </c>
      <c r="B31" s="179" t="s">
        <v>49</v>
      </c>
      <c r="C31" s="179" t="s">
        <v>1749</v>
      </c>
      <c r="D31" s="179" t="s">
        <v>1750</v>
      </c>
    </row>
    <row r="32" spans="1:4">
      <c r="A32" s="179">
        <v>1260</v>
      </c>
      <c r="B32" s="179" t="s">
        <v>1751</v>
      </c>
      <c r="D32" s="179" t="s">
        <v>1752</v>
      </c>
    </row>
    <row r="33" spans="1:4">
      <c r="A33" s="179">
        <v>1262</v>
      </c>
      <c r="B33" s="179" t="s">
        <v>50</v>
      </c>
      <c r="C33" s="179" t="s">
        <v>1753</v>
      </c>
      <c r="D33" s="179" t="s">
        <v>1754</v>
      </c>
    </row>
    <row r="34" spans="1:4">
      <c r="A34" s="179">
        <v>1264</v>
      </c>
      <c r="B34" s="179" t="s">
        <v>51</v>
      </c>
      <c r="C34" s="179" t="s">
        <v>1755</v>
      </c>
      <c r="D34" s="179" t="s">
        <v>1756</v>
      </c>
    </row>
    <row r="35" spans="1:4">
      <c r="A35" s="179">
        <v>1268</v>
      </c>
      <c r="B35" s="179" t="s">
        <v>1757</v>
      </c>
      <c r="C35" s="179" t="s">
        <v>2472</v>
      </c>
      <c r="D35" s="179" t="s">
        <v>1758</v>
      </c>
    </row>
    <row r="36" spans="1:4">
      <c r="A36" s="179">
        <v>1269</v>
      </c>
      <c r="B36" s="179" t="s">
        <v>1759</v>
      </c>
      <c r="D36" s="179" t="s">
        <v>1760</v>
      </c>
    </row>
    <row r="37" spans="1:4">
      <c r="A37" s="179">
        <v>1301</v>
      </c>
      <c r="B37" s="179" t="s">
        <v>52</v>
      </c>
      <c r="C37" s="179" t="s">
        <v>4849</v>
      </c>
      <c r="D37" s="179" t="s">
        <v>1761</v>
      </c>
    </row>
    <row r="38" spans="1:4">
      <c r="A38" s="179">
        <v>1303</v>
      </c>
      <c r="B38" s="179" t="s">
        <v>53</v>
      </c>
      <c r="C38" s="179" t="s">
        <v>4850</v>
      </c>
      <c r="D38" s="179" t="s">
        <v>1762</v>
      </c>
    </row>
    <row r="39" spans="1:4">
      <c r="A39" s="179">
        <v>1304</v>
      </c>
      <c r="B39" s="179" t="s">
        <v>54</v>
      </c>
      <c r="C39" s="179" t="s">
        <v>1763</v>
      </c>
      <c r="D39" s="179" t="s">
        <v>1764</v>
      </c>
    </row>
    <row r="40" spans="1:4">
      <c r="A40" s="179">
        <v>1305</v>
      </c>
      <c r="B40" s="179" t="s">
        <v>55</v>
      </c>
      <c r="C40" s="179" t="s">
        <v>1763</v>
      </c>
      <c r="D40" s="179" t="s">
        <v>1765</v>
      </c>
    </row>
    <row r="41" spans="1:4">
      <c r="A41" s="179">
        <v>1307</v>
      </c>
      <c r="B41" s="179" t="s">
        <v>56</v>
      </c>
      <c r="C41" s="179" t="s">
        <v>1766</v>
      </c>
      <c r="D41" s="179" t="s">
        <v>1767</v>
      </c>
    </row>
    <row r="42" spans="1:4">
      <c r="A42" s="179">
        <v>1308</v>
      </c>
      <c r="B42" s="179" t="s">
        <v>57</v>
      </c>
      <c r="C42" s="179" t="s">
        <v>1768</v>
      </c>
      <c r="D42" s="179" t="s">
        <v>1769</v>
      </c>
    </row>
    <row r="43" spans="1:4">
      <c r="A43" s="179">
        <v>1309</v>
      </c>
      <c r="B43" s="179" t="s">
        <v>58</v>
      </c>
      <c r="C43" s="179" t="s">
        <v>1770</v>
      </c>
      <c r="D43" s="179" t="s">
        <v>1771</v>
      </c>
    </row>
    <row r="44" spans="1:4">
      <c r="A44" s="179">
        <v>1310</v>
      </c>
      <c r="B44" s="179" t="s">
        <v>59</v>
      </c>
      <c r="C44" s="179" t="s">
        <v>1772</v>
      </c>
      <c r="D44" s="179" t="s">
        <v>1773</v>
      </c>
    </row>
    <row r="45" spans="1:4">
      <c r="A45" s="179">
        <v>1312</v>
      </c>
      <c r="B45" s="179" t="s">
        <v>60</v>
      </c>
      <c r="C45" s="179" t="s">
        <v>1774</v>
      </c>
      <c r="D45" s="179" t="s">
        <v>1775</v>
      </c>
    </row>
    <row r="46" spans="1:4">
      <c r="A46" s="179">
        <v>1313</v>
      </c>
      <c r="B46" s="179" t="s">
        <v>61</v>
      </c>
      <c r="C46" s="179" t="s">
        <v>1776</v>
      </c>
      <c r="D46" s="179" t="s">
        <v>1777</v>
      </c>
    </row>
    <row r="47" spans="1:4">
      <c r="A47" s="179">
        <v>1314</v>
      </c>
      <c r="B47" s="179" t="s">
        <v>62</v>
      </c>
      <c r="C47" s="179" t="s">
        <v>1778</v>
      </c>
      <c r="D47" s="179" t="s">
        <v>1779</v>
      </c>
    </row>
    <row r="48" spans="1:4">
      <c r="A48" s="179">
        <v>1315</v>
      </c>
      <c r="B48" s="179" t="s">
        <v>63</v>
      </c>
      <c r="C48" s="179" t="s">
        <v>1766</v>
      </c>
      <c r="D48" s="179" t="s">
        <v>1780</v>
      </c>
    </row>
    <row r="49" spans="1:4">
      <c r="A49" s="179">
        <v>1316</v>
      </c>
      <c r="B49" s="179" t="s">
        <v>64</v>
      </c>
      <c r="C49" s="179" t="s">
        <v>1781</v>
      </c>
      <c r="D49" s="179" t="s">
        <v>1782</v>
      </c>
    </row>
    <row r="50" spans="1:4">
      <c r="A50" s="179">
        <v>1319</v>
      </c>
      <c r="B50" s="179" t="s">
        <v>65</v>
      </c>
      <c r="C50" s="179" t="s">
        <v>1783</v>
      </c>
      <c r="D50" s="179" t="s">
        <v>1784</v>
      </c>
    </row>
    <row r="51" spans="1:4">
      <c r="A51" s="179">
        <v>1321</v>
      </c>
      <c r="B51" s="179" t="s">
        <v>66</v>
      </c>
      <c r="C51" s="179" t="s">
        <v>1785</v>
      </c>
      <c r="D51" s="179" t="s">
        <v>1786</v>
      </c>
    </row>
    <row r="52" spans="1:4">
      <c r="A52" s="179">
        <v>1323</v>
      </c>
      <c r="B52" s="179" t="s">
        <v>67</v>
      </c>
      <c r="C52" s="179" t="s">
        <v>1787</v>
      </c>
      <c r="D52" s="179" t="s">
        <v>1788</v>
      </c>
    </row>
    <row r="53" spans="1:4">
      <c r="A53" s="179">
        <v>1324</v>
      </c>
      <c r="B53" s="179" t="s">
        <v>68</v>
      </c>
      <c r="C53" s="179" t="s">
        <v>1787</v>
      </c>
      <c r="D53" s="179" t="s">
        <v>1789</v>
      </c>
    </row>
    <row r="54" spans="1:4">
      <c r="A54" s="179">
        <v>1325</v>
      </c>
      <c r="B54" s="179" t="s">
        <v>69</v>
      </c>
      <c r="C54" s="179" t="s">
        <v>1790</v>
      </c>
      <c r="D54" s="179" t="s">
        <v>1791</v>
      </c>
    </row>
    <row r="55" spans="1:4">
      <c r="A55" s="179">
        <v>1326</v>
      </c>
      <c r="B55" s="179" t="s">
        <v>70</v>
      </c>
      <c r="C55" s="179" t="s">
        <v>4850</v>
      </c>
      <c r="D55" s="179" t="s">
        <v>1792</v>
      </c>
    </row>
    <row r="56" spans="1:4">
      <c r="A56" s="179">
        <v>1333</v>
      </c>
      <c r="B56" s="179" t="s">
        <v>71</v>
      </c>
      <c r="C56" s="179" t="s">
        <v>1793</v>
      </c>
      <c r="D56" s="179" t="s">
        <v>1794</v>
      </c>
    </row>
    <row r="57" spans="1:4">
      <c r="A57" s="179">
        <v>1336</v>
      </c>
      <c r="B57" s="179" t="s">
        <v>72</v>
      </c>
      <c r="C57" s="179" t="s">
        <v>1793</v>
      </c>
      <c r="D57" s="179" t="s">
        <v>1795</v>
      </c>
    </row>
    <row r="58" spans="1:4">
      <c r="A58" s="179">
        <v>1337</v>
      </c>
      <c r="B58" s="179" t="s">
        <v>73</v>
      </c>
      <c r="C58" s="179" t="s">
        <v>1796</v>
      </c>
      <c r="D58" s="179" t="s">
        <v>1797</v>
      </c>
    </row>
    <row r="59" spans="1:4">
      <c r="A59" s="179">
        <v>1338</v>
      </c>
      <c r="B59" s="179" t="s">
        <v>74</v>
      </c>
      <c r="C59" s="179" t="s">
        <v>4851</v>
      </c>
      <c r="D59" s="179" t="s">
        <v>1798</v>
      </c>
    </row>
    <row r="60" spans="1:4">
      <c r="A60" s="179">
        <v>1339</v>
      </c>
      <c r="B60" s="179" t="s">
        <v>75</v>
      </c>
      <c r="C60" s="179" t="s">
        <v>1787</v>
      </c>
      <c r="D60" s="179" t="s">
        <v>1799</v>
      </c>
    </row>
    <row r="61" spans="1:4">
      <c r="A61" s="179">
        <v>1340</v>
      </c>
      <c r="B61" s="179" t="s">
        <v>76</v>
      </c>
      <c r="C61" s="179" t="s">
        <v>1800</v>
      </c>
      <c r="D61" s="179" t="s">
        <v>1801</v>
      </c>
    </row>
    <row r="62" spans="1:4">
      <c r="A62" s="179">
        <v>1402</v>
      </c>
      <c r="B62" s="179" t="s">
        <v>77</v>
      </c>
      <c r="C62" s="179" t="s">
        <v>4852</v>
      </c>
      <c r="D62" s="179" t="s">
        <v>1802</v>
      </c>
    </row>
    <row r="63" spans="1:4">
      <c r="A63" s="179">
        <v>1409</v>
      </c>
      <c r="B63" s="179" t="s">
        <v>78</v>
      </c>
      <c r="C63" s="179" t="s">
        <v>4853</v>
      </c>
      <c r="D63" s="179" t="s">
        <v>1803</v>
      </c>
    </row>
    <row r="64" spans="1:4">
      <c r="A64" s="179">
        <v>1410</v>
      </c>
      <c r="B64" s="179" t="s">
        <v>79</v>
      </c>
      <c r="C64" s="179" t="s">
        <v>1804</v>
      </c>
      <c r="D64" s="179" t="s">
        <v>1805</v>
      </c>
    </row>
    <row r="65" spans="1:4">
      <c r="A65" s="179">
        <v>1413</v>
      </c>
      <c r="B65" s="179" t="s">
        <v>80</v>
      </c>
      <c r="C65" s="179" t="s">
        <v>1806</v>
      </c>
      <c r="D65" s="179" t="s">
        <v>1807</v>
      </c>
    </row>
    <row r="66" spans="1:4">
      <c r="A66" s="179">
        <v>1414</v>
      </c>
      <c r="B66" s="179" t="s">
        <v>81</v>
      </c>
      <c r="C66" s="179" t="s">
        <v>1806</v>
      </c>
      <c r="D66" s="179" t="s">
        <v>1808</v>
      </c>
    </row>
    <row r="67" spans="1:4">
      <c r="A67" s="179">
        <v>1416</v>
      </c>
      <c r="B67" s="179" t="s">
        <v>82</v>
      </c>
      <c r="C67" s="179" t="s">
        <v>1809</v>
      </c>
      <c r="D67" s="179" t="s">
        <v>1810</v>
      </c>
    </row>
    <row r="68" spans="1:4">
      <c r="A68" s="179">
        <v>1417</v>
      </c>
      <c r="B68" s="179" t="s">
        <v>83</v>
      </c>
      <c r="C68" s="179" t="s">
        <v>1811</v>
      </c>
      <c r="D68" s="179" t="s">
        <v>1812</v>
      </c>
    </row>
    <row r="69" spans="1:4">
      <c r="A69" s="179">
        <v>1418</v>
      </c>
      <c r="B69" s="179" t="s">
        <v>84</v>
      </c>
      <c r="C69" s="179" t="s">
        <v>1806</v>
      </c>
      <c r="D69" s="179" t="s">
        <v>1813</v>
      </c>
    </row>
    <row r="70" spans="1:4">
      <c r="A70" s="179">
        <v>1419</v>
      </c>
      <c r="B70" s="179" t="s">
        <v>85</v>
      </c>
      <c r="C70" s="179" t="s">
        <v>1814</v>
      </c>
      <c r="D70" s="179" t="s">
        <v>1815</v>
      </c>
    </row>
    <row r="71" spans="1:4">
      <c r="A71" s="179">
        <v>1423</v>
      </c>
      <c r="B71" s="179" t="s">
        <v>86</v>
      </c>
      <c r="C71" s="179" t="s">
        <v>1816</v>
      </c>
      <c r="D71" s="179" t="s">
        <v>1817</v>
      </c>
    </row>
    <row r="72" spans="1:4">
      <c r="A72" s="179">
        <v>1432</v>
      </c>
      <c r="B72" s="179" t="s">
        <v>87</v>
      </c>
      <c r="C72" s="179" t="s">
        <v>1818</v>
      </c>
      <c r="D72" s="179" t="s">
        <v>4854</v>
      </c>
    </row>
    <row r="73" spans="1:4">
      <c r="A73" s="179">
        <v>1434</v>
      </c>
      <c r="B73" s="179" t="s">
        <v>88</v>
      </c>
      <c r="C73" s="179" t="s">
        <v>1819</v>
      </c>
      <c r="D73" s="179" t="s">
        <v>1820</v>
      </c>
    </row>
    <row r="74" spans="1:4">
      <c r="A74" s="179">
        <v>1435</v>
      </c>
      <c r="B74" s="179" t="s">
        <v>89</v>
      </c>
      <c r="C74" s="179" t="s">
        <v>4855</v>
      </c>
      <c r="D74" s="179" t="s">
        <v>1821</v>
      </c>
    </row>
    <row r="75" spans="1:4">
      <c r="A75" s="179">
        <v>1436</v>
      </c>
      <c r="B75" s="179" t="s">
        <v>90</v>
      </c>
      <c r="C75" s="179" t="s">
        <v>1822</v>
      </c>
      <c r="D75" s="179" t="s">
        <v>1823</v>
      </c>
    </row>
    <row r="76" spans="1:4">
      <c r="A76" s="179">
        <v>1437</v>
      </c>
      <c r="B76" s="179" t="s">
        <v>91</v>
      </c>
      <c r="C76" s="179" t="s">
        <v>4856</v>
      </c>
      <c r="D76" s="179" t="s">
        <v>1824</v>
      </c>
    </row>
    <row r="77" spans="1:4">
      <c r="A77" s="179">
        <v>1438</v>
      </c>
      <c r="B77" s="179" t="s">
        <v>92</v>
      </c>
      <c r="C77" s="179" t="s">
        <v>1825</v>
      </c>
      <c r="D77" s="179" t="s">
        <v>1826</v>
      </c>
    </row>
    <row r="78" spans="1:4">
      <c r="A78" s="179">
        <v>1439</v>
      </c>
      <c r="B78" s="179" t="s">
        <v>93</v>
      </c>
      <c r="C78" s="179" t="s">
        <v>1806</v>
      </c>
      <c r="D78" s="179" t="s">
        <v>1827</v>
      </c>
    </row>
    <row r="79" spans="1:4">
      <c r="A79" s="179">
        <v>1440</v>
      </c>
      <c r="B79" s="179" t="s">
        <v>94</v>
      </c>
      <c r="C79" s="179" t="s">
        <v>1828</v>
      </c>
      <c r="D79" s="179" t="s">
        <v>1829</v>
      </c>
    </row>
    <row r="80" spans="1:4">
      <c r="A80" s="179">
        <v>1441</v>
      </c>
      <c r="B80" s="179" t="s">
        <v>95</v>
      </c>
      <c r="C80" s="179" t="s">
        <v>1806</v>
      </c>
      <c r="D80" s="179" t="s">
        <v>1830</v>
      </c>
    </row>
    <row r="81" spans="1:4">
      <c r="A81" s="179">
        <v>1442</v>
      </c>
      <c r="B81" s="179" t="s">
        <v>96</v>
      </c>
      <c r="C81" s="179" t="s">
        <v>1825</v>
      </c>
      <c r="D81" s="179" t="s">
        <v>1831</v>
      </c>
    </row>
    <row r="82" spans="1:4">
      <c r="A82" s="179">
        <v>1443</v>
      </c>
      <c r="B82" s="179" t="s">
        <v>97</v>
      </c>
      <c r="C82" s="179" t="s">
        <v>1832</v>
      </c>
      <c r="D82" s="179" t="s">
        <v>4857</v>
      </c>
    </row>
    <row r="83" spans="1:4">
      <c r="A83" s="179">
        <v>1444</v>
      </c>
      <c r="B83" s="179" t="s">
        <v>98</v>
      </c>
      <c r="C83" s="179" t="s">
        <v>1833</v>
      </c>
      <c r="D83" s="179" t="s">
        <v>1834</v>
      </c>
    </row>
    <row r="84" spans="1:4">
      <c r="A84" s="179">
        <v>1445</v>
      </c>
      <c r="B84" s="179" t="s">
        <v>99</v>
      </c>
      <c r="C84" s="179" t="s">
        <v>1835</v>
      </c>
      <c r="D84" s="179" t="s">
        <v>1836</v>
      </c>
    </row>
    <row r="85" spans="1:4">
      <c r="A85" s="179">
        <v>1446</v>
      </c>
      <c r="B85" s="179" t="s">
        <v>100</v>
      </c>
      <c r="C85" s="179" t="s">
        <v>1837</v>
      </c>
      <c r="D85" s="179" t="s">
        <v>1838</v>
      </c>
    </row>
    <row r="86" spans="1:4">
      <c r="A86" s="179">
        <v>1447</v>
      </c>
      <c r="B86" s="179" t="s">
        <v>101</v>
      </c>
      <c r="C86" s="179" t="s">
        <v>1833</v>
      </c>
      <c r="D86" s="179" t="s">
        <v>1839</v>
      </c>
    </row>
    <row r="87" spans="1:4">
      <c r="A87" s="179">
        <v>1449</v>
      </c>
      <c r="B87" s="179" t="s">
        <v>102</v>
      </c>
      <c r="C87" s="179" t="s">
        <v>4858</v>
      </c>
      <c r="D87" s="179" t="s">
        <v>1840</v>
      </c>
    </row>
    <row r="88" spans="1:4">
      <c r="A88" s="179">
        <v>1451</v>
      </c>
      <c r="B88" s="179" t="s">
        <v>103</v>
      </c>
      <c r="C88" s="179" t="s">
        <v>1841</v>
      </c>
      <c r="D88" s="179" t="s">
        <v>1842</v>
      </c>
    </row>
    <row r="89" spans="1:4">
      <c r="A89" s="179">
        <v>1452</v>
      </c>
      <c r="B89" s="179" t="s">
        <v>104</v>
      </c>
      <c r="C89" s="179" t="s">
        <v>1806</v>
      </c>
      <c r="D89" s="179" t="s">
        <v>1843</v>
      </c>
    </row>
    <row r="90" spans="1:4">
      <c r="A90" s="179">
        <v>1453</v>
      </c>
      <c r="B90" s="179" t="s">
        <v>105</v>
      </c>
      <c r="C90" s="179" t="s">
        <v>1844</v>
      </c>
      <c r="D90" s="179" t="s">
        <v>1845</v>
      </c>
    </row>
    <row r="91" spans="1:4">
      <c r="A91" s="179">
        <v>1454</v>
      </c>
      <c r="B91" s="179" t="s">
        <v>106</v>
      </c>
      <c r="C91" s="179" t="s">
        <v>1846</v>
      </c>
      <c r="D91" s="179" t="s">
        <v>1847</v>
      </c>
    </row>
    <row r="92" spans="1:4">
      <c r="A92" s="179">
        <v>1455</v>
      </c>
      <c r="B92" s="179" t="s">
        <v>107</v>
      </c>
      <c r="C92" s="179" t="s">
        <v>1832</v>
      </c>
      <c r="D92" s="179" t="s">
        <v>1848</v>
      </c>
    </row>
    <row r="93" spans="1:4">
      <c r="A93" s="179">
        <v>1456</v>
      </c>
      <c r="B93" s="179" t="s">
        <v>108</v>
      </c>
      <c r="C93" s="179" t="s">
        <v>4858</v>
      </c>
      <c r="D93" s="179" t="s">
        <v>1849</v>
      </c>
    </row>
    <row r="94" spans="1:4">
      <c r="A94" s="179">
        <v>1457</v>
      </c>
      <c r="B94" s="179" t="s">
        <v>109</v>
      </c>
      <c r="C94" s="179" t="s">
        <v>1806</v>
      </c>
      <c r="D94" s="179" t="s">
        <v>1850</v>
      </c>
    </row>
    <row r="95" spans="1:4">
      <c r="A95" s="179">
        <v>1459</v>
      </c>
      <c r="B95" s="179" t="s">
        <v>110</v>
      </c>
      <c r="C95" s="179" t="s">
        <v>1851</v>
      </c>
      <c r="D95" s="179" t="s">
        <v>1852</v>
      </c>
    </row>
    <row r="96" spans="1:4">
      <c r="A96" s="179">
        <v>1460</v>
      </c>
      <c r="B96" s="179" t="s">
        <v>111</v>
      </c>
      <c r="C96" s="179" t="s">
        <v>4859</v>
      </c>
      <c r="D96" s="179" t="s">
        <v>1853</v>
      </c>
    </row>
    <row r="97" spans="1:4">
      <c r="A97" s="179">
        <v>1463</v>
      </c>
      <c r="B97" s="179" t="s">
        <v>112</v>
      </c>
      <c r="C97" s="179" t="s">
        <v>1854</v>
      </c>
      <c r="D97" s="179" t="s">
        <v>1855</v>
      </c>
    </row>
    <row r="98" spans="1:4">
      <c r="A98" s="179">
        <v>1464</v>
      </c>
      <c r="B98" s="179" t="s">
        <v>113</v>
      </c>
      <c r="C98" s="179" t="s">
        <v>1837</v>
      </c>
      <c r="D98" s="179" t="s">
        <v>1856</v>
      </c>
    </row>
    <row r="99" spans="1:4">
      <c r="A99" s="179">
        <v>1465</v>
      </c>
      <c r="B99" s="179" t="s">
        <v>114</v>
      </c>
      <c r="C99" s="179" t="s">
        <v>1857</v>
      </c>
      <c r="D99" s="179" t="s">
        <v>1858</v>
      </c>
    </row>
    <row r="100" spans="1:4">
      <c r="A100" s="179">
        <v>1466</v>
      </c>
      <c r="B100" s="179" t="s">
        <v>115</v>
      </c>
      <c r="C100" s="179" t="s">
        <v>1806</v>
      </c>
      <c r="D100" s="179" t="s">
        <v>1859</v>
      </c>
    </row>
    <row r="101" spans="1:4">
      <c r="A101" s="179">
        <v>1467</v>
      </c>
      <c r="B101" s="179" t="s">
        <v>116</v>
      </c>
      <c r="C101" s="179" t="s">
        <v>1837</v>
      </c>
      <c r="D101" s="179" t="s">
        <v>1860</v>
      </c>
    </row>
    <row r="102" spans="1:4">
      <c r="A102" s="179">
        <v>1468</v>
      </c>
      <c r="B102" s="179" t="s">
        <v>117</v>
      </c>
      <c r="C102" s="179" t="s">
        <v>1857</v>
      </c>
      <c r="D102" s="179" t="s">
        <v>1861</v>
      </c>
    </row>
    <row r="103" spans="1:4">
      <c r="A103" s="179">
        <v>1469</v>
      </c>
      <c r="B103" s="179" t="s">
        <v>118</v>
      </c>
      <c r="C103" s="179" t="s">
        <v>1806</v>
      </c>
      <c r="D103" s="179" t="s">
        <v>1862</v>
      </c>
    </row>
    <row r="104" spans="1:4">
      <c r="A104" s="179">
        <v>1470</v>
      </c>
      <c r="B104" s="179" t="s">
        <v>119</v>
      </c>
      <c r="C104" s="179" t="s">
        <v>1863</v>
      </c>
      <c r="D104" s="179" t="s">
        <v>1864</v>
      </c>
    </row>
    <row r="105" spans="1:4">
      <c r="A105" s="179">
        <v>1471</v>
      </c>
      <c r="B105" s="179" t="s">
        <v>120</v>
      </c>
      <c r="C105" s="179" t="s">
        <v>1865</v>
      </c>
      <c r="D105" s="179" t="s">
        <v>1866</v>
      </c>
    </row>
    <row r="106" spans="1:4">
      <c r="A106" s="179">
        <v>1472</v>
      </c>
      <c r="B106" s="179" t="s">
        <v>121</v>
      </c>
      <c r="C106" s="179" t="s">
        <v>1806</v>
      </c>
      <c r="D106" s="179" t="s">
        <v>1867</v>
      </c>
    </row>
    <row r="107" spans="1:4">
      <c r="A107" s="179">
        <v>1473</v>
      </c>
      <c r="B107" s="179" t="s">
        <v>122</v>
      </c>
      <c r="C107" s="179" t="s">
        <v>1868</v>
      </c>
      <c r="D107" s="179" t="s">
        <v>20</v>
      </c>
    </row>
    <row r="108" spans="1:4">
      <c r="A108" s="179">
        <v>1474</v>
      </c>
      <c r="B108" s="179" t="s">
        <v>123</v>
      </c>
      <c r="C108" s="179" t="s">
        <v>1837</v>
      </c>
      <c r="D108" s="179" t="s">
        <v>1869</v>
      </c>
    </row>
    <row r="109" spans="1:4">
      <c r="A109" s="179">
        <v>1475</v>
      </c>
      <c r="B109" s="179" t="s">
        <v>124</v>
      </c>
      <c r="C109" s="179" t="s">
        <v>1870</v>
      </c>
      <c r="D109" s="179" t="s">
        <v>1871</v>
      </c>
    </row>
    <row r="110" spans="1:4">
      <c r="A110" s="179">
        <v>1476</v>
      </c>
      <c r="B110" s="179" t="s">
        <v>125</v>
      </c>
      <c r="C110" s="179" t="s">
        <v>1841</v>
      </c>
      <c r="D110" s="179" t="s">
        <v>1872</v>
      </c>
    </row>
    <row r="111" spans="1:4">
      <c r="A111" s="179">
        <v>1477</v>
      </c>
      <c r="B111" s="179" t="s">
        <v>126</v>
      </c>
      <c r="C111" s="179" t="s">
        <v>1841</v>
      </c>
      <c r="D111" s="179" t="s">
        <v>1873</v>
      </c>
    </row>
    <row r="112" spans="1:4">
      <c r="A112" s="179">
        <v>1503</v>
      </c>
      <c r="B112" s="179" t="s">
        <v>127</v>
      </c>
      <c r="C112" s="179" t="s">
        <v>4860</v>
      </c>
      <c r="D112" s="179" t="s">
        <v>1874</v>
      </c>
    </row>
    <row r="113" spans="1:4">
      <c r="A113" s="179">
        <v>1504</v>
      </c>
      <c r="B113" s="179" t="s">
        <v>128</v>
      </c>
      <c r="C113" s="179" t="s">
        <v>4861</v>
      </c>
      <c r="D113" s="179" t="s">
        <v>1875</v>
      </c>
    </row>
    <row r="114" spans="1:4">
      <c r="A114" s="179">
        <v>1506</v>
      </c>
      <c r="B114" s="179" t="s">
        <v>129</v>
      </c>
      <c r="C114" s="179" t="s">
        <v>4862</v>
      </c>
      <c r="D114" s="179" t="s">
        <v>1876</v>
      </c>
    </row>
    <row r="115" spans="1:4">
      <c r="A115" s="179">
        <v>1507</v>
      </c>
      <c r="B115" s="179" t="s">
        <v>130</v>
      </c>
      <c r="C115" s="179" t="s">
        <v>1877</v>
      </c>
      <c r="D115" s="179" t="s">
        <v>1878</v>
      </c>
    </row>
    <row r="116" spans="1:4">
      <c r="A116" s="179">
        <v>1512</v>
      </c>
      <c r="B116" s="179" t="s">
        <v>131</v>
      </c>
      <c r="C116" s="179" t="s">
        <v>1879</v>
      </c>
      <c r="D116" s="179" t="s">
        <v>1880</v>
      </c>
    </row>
    <row r="117" spans="1:4">
      <c r="A117" s="179">
        <v>1513</v>
      </c>
      <c r="B117" s="179" t="s">
        <v>132</v>
      </c>
      <c r="C117" s="179" t="s">
        <v>1881</v>
      </c>
      <c r="D117" s="179" t="s">
        <v>1882</v>
      </c>
    </row>
    <row r="118" spans="1:4">
      <c r="A118" s="179">
        <v>1514</v>
      </c>
      <c r="B118" s="179" t="s">
        <v>133</v>
      </c>
      <c r="C118" s="179" t="s">
        <v>1883</v>
      </c>
      <c r="D118" s="179" t="s">
        <v>1884</v>
      </c>
    </row>
    <row r="119" spans="1:4">
      <c r="A119" s="179">
        <v>1515</v>
      </c>
      <c r="B119" s="179" t="s">
        <v>134</v>
      </c>
      <c r="C119" s="179" t="s">
        <v>1885</v>
      </c>
      <c r="D119" s="179" t="s">
        <v>1886</v>
      </c>
    </row>
    <row r="120" spans="1:4">
      <c r="A120" s="179">
        <v>1516</v>
      </c>
      <c r="B120" s="179" t="s">
        <v>135</v>
      </c>
      <c r="C120" s="179" t="s">
        <v>1887</v>
      </c>
      <c r="D120" s="179" t="s">
        <v>1888</v>
      </c>
    </row>
    <row r="121" spans="1:4">
      <c r="A121" s="179">
        <v>1517</v>
      </c>
      <c r="B121" s="179" t="s">
        <v>136</v>
      </c>
      <c r="C121" s="179" t="s">
        <v>1889</v>
      </c>
      <c r="D121" s="179" t="s">
        <v>1890</v>
      </c>
    </row>
    <row r="122" spans="1:4">
      <c r="A122" s="179">
        <v>1519</v>
      </c>
      <c r="B122" s="179" t="s">
        <v>137</v>
      </c>
      <c r="C122" s="179" t="s">
        <v>1891</v>
      </c>
      <c r="D122" s="179" t="s">
        <v>4863</v>
      </c>
    </row>
    <row r="123" spans="1:4">
      <c r="A123" s="179">
        <v>1521</v>
      </c>
      <c r="B123" s="179" t="s">
        <v>138</v>
      </c>
      <c r="C123" s="179" t="s">
        <v>1892</v>
      </c>
      <c r="D123" s="179" t="s">
        <v>1893</v>
      </c>
    </row>
    <row r="124" spans="1:4">
      <c r="A124" s="179">
        <v>1522</v>
      </c>
      <c r="B124" s="179" t="s">
        <v>139</v>
      </c>
      <c r="C124" s="179" t="s">
        <v>4864</v>
      </c>
      <c r="D124" s="179" t="s">
        <v>1894</v>
      </c>
    </row>
    <row r="125" spans="1:4">
      <c r="A125" s="179">
        <v>1524</v>
      </c>
      <c r="B125" s="179" t="s">
        <v>140</v>
      </c>
      <c r="C125" s="179" t="s">
        <v>1895</v>
      </c>
      <c r="D125" s="179" t="s">
        <v>1896</v>
      </c>
    </row>
    <row r="126" spans="1:4">
      <c r="A126" s="179">
        <v>1525</v>
      </c>
      <c r="B126" s="179" t="s">
        <v>141</v>
      </c>
      <c r="C126" s="179" t="s">
        <v>4865</v>
      </c>
      <c r="D126" s="179" t="s">
        <v>1897</v>
      </c>
    </row>
    <row r="127" spans="1:4">
      <c r="A127" s="179">
        <v>1526</v>
      </c>
      <c r="B127" s="179" t="s">
        <v>142</v>
      </c>
      <c r="C127" s="179" t="s">
        <v>1889</v>
      </c>
      <c r="D127" s="179" t="s">
        <v>1898</v>
      </c>
    </row>
    <row r="128" spans="1:4">
      <c r="A128" s="179">
        <v>1527</v>
      </c>
      <c r="B128" s="179" t="s">
        <v>143</v>
      </c>
      <c r="C128" s="179" t="s">
        <v>1889</v>
      </c>
      <c r="D128" s="179" t="s">
        <v>1899</v>
      </c>
    </row>
    <row r="129" spans="1:4">
      <c r="A129" s="179">
        <v>1528</v>
      </c>
      <c r="B129" s="179" t="s">
        <v>144</v>
      </c>
      <c r="C129" s="179" t="s">
        <v>4866</v>
      </c>
      <c r="D129" s="179" t="s">
        <v>1900</v>
      </c>
    </row>
    <row r="130" spans="1:4">
      <c r="A130" s="179">
        <v>1529</v>
      </c>
      <c r="B130" s="179" t="s">
        <v>145</v>
      </c>
      <c r="C130" s="179" t="s">
        <v>1889</v>
      </c>
      <c r="D130" s="179" t="s">
        <v>1901</v>
      </c>
    </row>
    <row r="131" spans="1:4">
      <c r="A131" s="179">
        <v>1530</v>
      </c>
      <c r="B131" s="179" t="s">
        <v>146</v>
      </c>
      <c r="C131" s="179" t="s">
        <v>4867</v>
      </c>
      <c r="D131" s="179" t="s">
        <v>1902</v>
      </c>
    </row>
    <row r="132" spans="1:4">
      <c r="A132" s="179">
        <v>1531</v>
      </c>
      <c r="B132" s="179" t="s">
        <v>147</v>
      </c>
      <c r="C132" s="179" t="s">
        <v>1903</v>
      </c>
      <c r="D132" s="179" t="s">
        <v>1904</v>
      </c>
    </row>
    <row r="133" spans="1:4">
      <c r="A133" s="179">
        <v>1532</v>
      </c>
      <c r="B133" s="179" t="s">
        <v>148</v>
      </c>
      <c r="C133" s="179" t="s">
        <v>1905</v>
      </c>
      <c r="D133" s="179" t="s">
        <v>1906</v>
      </c>
    </row>
    <row r="134" spans="1:4">
      <c r="A134" s="179">
        <v>1533</v>
      </c>
      <c r="B134" s="179" t="s">
        <v>149</v>
      </c>
      <c r="C134" s="179" t="s">
        <v>1907</v>
      </c>
      <c r="D134" s="179" t="s">
        <v>1908</v>
      </c>
    </row>
    <row r="135" spans="1:4">
      <c r="A135" s="179">
        <v>1535</v>
      </c>
      <c r="B135" s="179" t="s">
        <v>150</v>
      </c>
      <c r="C135" s="179" t="s">
        <v>1909</v>
      </c>
      <c r="D135" s="179" t="s">
        <v>1910</v>
      </c>
    </row>
    <row r="136" spans="1:4">
      <c r="A136" s="179">
        <v>1536</v>
      </c>
      <c r="B136" s="179" t="s">
        <v>151</v>
      </c>
      <c r="C136" s="179" t="s">
        <v>4484</v>
      </c>
      <c r="D136" s="179" t="s">
        <v>1911</v>
      </c>
    </row>
    <row r="137" spans="1:4">
      <c r="A137" s="179">
        <v>1537</v>
      </c>
      <c r="B137" s="179" t="s">
        <v>152</v>
      </c>
      <c r="C137" s="179" t="s">
        <v>4868</v>
      </c>
      <c r="D137" s="179" t="s">
        <v>1912</v>
      </c>
    </row>
    <row r="138" spans="1:4">
      <c r="A138" s="179">
        <v>1538</v>
      </c>
      <c r="B138" s="179" t="s">
        <v>153</v>
      </c>
      <c r="C138" s="179" t="s">
        <v>1913</v>
      </c>
      <c r="D138" s="179" t="s">
        <v>1914</v>
      </c>
    </row>
    <row r="139" spans="1:4">
      <c r="A139" s="179">
        <v>1539</v>
      </c>
      <c r="B139" s="179" t="s">
        <v>154</v>
      </c>
      <c r="C139" s="179" t="s">
        <v>1889</v>
      </c>
      <c r="D139" s="179" t="s">
        <v>1915</v>
      </c>
    </row>
    <row r="140" spans="1:4">
      <c r="A140" s="179">
        <v>1540</v>
      </c>
      <c r="B140" s="179" t="s">
        <v>155</v>
      </c>
      <c r="C140" s="179" t="s">
        <v>1889</v>
      </c>
      <c r="D140" s="179" t="s">
        <v>1916</v>
      </c>
    </row>
    <row r="141" spans="1:4">
      <c r="A141" s="179">
        <v>1541</v>
      </c>
      <c r="B141" s="179" t="s">
        <v>156</v>
      </c>
      <c r="C141" s="179" t="s">
        <v>1889</v>
      </c>
      <c r="D141" s="179" t="s">
        <v>1917</v>
      </c>
    </row>
    <row r="142" spans="1:4">
      <c r="A142" s="179">
        <v>1558</v>
      </c>
      <c r="B142" s="179" t="s">
        <v>157</v>
      </c>
      <c r="C142" s="179" t="s">
        <v>1918</v>
      </c>
      <c r="D142" s="179" t="s">
        <v>1919</v>
      </c>
    </row>
    <row r="143" spans="1:4">
      <c r="A143" s="179">
        <v>1560</v>
      </c>
      <c r="B143" s="179" t="s">
        <v>158</v>
      </c>
      <c r="C143" s="179" t="s">
        <v>1889</v>
      </c>
      <c r="D143" s="179" t="s">
        <v>1920</v>
      </c>
    </row>
    <row r="144" spans="1:4">
      <c r="A144" s="179">
        <v>1563</v>
      </c>
      <c r="B144" s="179" t="s">
        <v>1921</v>
      </c>
      <c r="D144" s="179" t="s">
        <v>1922</v>
      </c>
    </row>
    <row r="145" spans="1:4">
      <c r="A145" s="179">
        <v>1565</v>
      </c>
      <c r="B145" s="179" t="s">
        <v>159</v>
      </c>
      <c r="C145" s="179" t="s">
        <v>4869</v>
      </c>
      <c r="D145" s="179" t="s">
        <v>1923</v>
      </c>
    </row>
    <row r="146" spans="1:4">
      <c r="A146" s="179">
        <v>1566</v>
      </c>
      <c r="B146" s="179" t="s">
        <v>160</v>
      </c>
      <c r="C146" s="179" t="s">
        <v>1924</v>
      </c>
      <c r="D146" s="179" t="s">
        <v>1925</v>
      </c>
    </row>
    <row r="147" spans="1:4">
      <c r="A147" s="179">
        <v>1568</v>
      </c>
      <c r="B147" s="179" t="s">
        <v>161</v>
      </c>
      <c r="C147" s="179" t="s">
        <v>1926</v>
      </c>
      <c r="D147" s="179" t="s">
        <v>1927</v>
      </c>
    </row>
    <row r="148" spans="1:4">
      <c r="A148" s="179">
        <v>1569</v>
      </c>
      <c r="B148" s="179" t="s">
        <v>162</v>
      </c>
      <c r="C148" s="179" t="s">
        <v>1928</v>
      </c>
      <c r="D148" s="179" t="s">
        <v>1929</v>
      </c>
    </row>
    <row r="149" spans="1:4">
      <c r="A149" s="179">
        <v>1570</v>
      </c>
      <c r="B149" s="179" t="s">
        <v>163</v>
      </c>
      <c r="C149" s="179" t="s">
        <v>1930</v>
      </c>
      <c r="D149" s="179" t="s">
        <v>1931</v>
      </c>
    </row>
    <row r="150" spans="1:4">
      <c r="A150" s="179">
        <v>1580</v>
      </c>
      <c r="B150" s="179" t="s">
        <v>164</v>
      </c>
      <c r="C150" s="179" t="s">
        <v>1932</v>
      </c>
      <c r="D150" s="179" t="s">
        <v>1933</v>
      </c>
    </row>
    <row r="151" spans="1:4">
      <c r="A151" s="179">
        <v>1582</v>
      </c>
      <c r="B151" s="179" t="s">
        <v>165</v>
      </c>
      <c r="C151" s="179" t="s">
        <v>1934</v>
      </c>
      <c r="D151" s="179" t="s">
        <v>1935</v>
      </c>
    </row>
    <row r="152" spans="1:4">
      <c r="A152" s="179">
        <v>1583</v>
      </c>
      <c r="B152" s="179" t="s">
        <v>166</v>
      </c>
      <c r="C152" s="179" t="s">
        <v>4870</v>
      </c>
      <c r="D152" s="179" t="s">
        <v>1936</v>
      </c>
    </row>
    <row r="153" spans="1:4">
      <c r="A153" s="179">
        <v>1584</v>
      </c>
      <c r="B153" s="179" t="s">
        <v>167</v>
      </c>
      <c r="C153" s="179" t="s">
        <v>1937</v>
      </c>
      <c r="D153" s="179" t="s">
        <v>1938</v>
      </c>
    </row>
    <row r="154" spans="1:4">
      <c r="A154" s="179">
        <v>1585</v>
      </c>
      <c r="B154" s="179" t="s">
        <v>1939</v>
      </c>
      <c r="C154" s="179" t="s">
        <v>1940</v>
      </c>
      <c r="D154" s="179" t="s">
        <v>1941</v>
      </c>
    </row>
    <row r="155" spans="1:4">
      <c r="A155" s="179">
        <v>1586</v>
      </c>
      <c r="B155" s="179" t="s">
        <v>168</v>
      </c>
      <c r="C155" s="179" t="s">
        <v>1930</v>
      </c>
      <c r="D155" s="179" t="s">
        <v>1942</v>
      </c>
    </row>
    <row r="156" spans="1:4">
      <c r="A156" s="179">
        <v>1587</v>
      </c>
      <c r="B156" s="179" t="s">
        <v>1943</v>
      </c>
      <c r="D156" s="179" t="s">
        <v>1944</v>
      </c>
    </row>
    <row r="157" spans="1:4">
      <c r="A157" s="179">
        <v>1589</v>
      </c>
      <c r="B157" s="179" t="s">
        <v>169</v>
      </c>
      <c r="C157" s="179" t="s">
        <v>4871</v>
      </c>
      <c r="D157" s="179" t="s">
        <v>1945</v>
      </c>
    </row>
    <row r="158" spans="1:4">
      <c r="A158" s="179">
        <v>1590</v>
      </c>
      <c r="B158" s="179" t="s">
        <v>170</v>
      </c>
      <c r="C158" s="179" t="s">
        <v>4872</v>
      </c>
      <c r="D158" s="179" t="s">
        <v>1946</v>
      </c>
    </row>
    <row r="159" spans="1:4">
      <c r="A159" s="179">
        <v>1591</v>
      </c>
      <c r="B159" s="179" t="s">
        <v>171</v>
      </c>
      <c r="C159" s="179" t="s">
        <v>1947</v>
      </c>
      <c r="D159" s="179" t="s">
        <v>1948</v>
      </c>
    </row>
    <row r="160" spans="1:4">
      <c r="A160" s="179">
        <v>1592</v>
      </c>
      <c r="B160" s="179" t="s">
        <v>172</v>
      </c>
      <c r="C160" s="179" t="s">
        <v>4485</v>
      </c>
      <c r="D160" s="179" t="s">
        <v>1949</v>
      </c>
    </row>
    <row r="161" spans="1:4">
      <c r="A161" s="179">
        <v>1593</v>
      </c>
      <c r="B161" s="179" t="s">
        <v>173</v>
      </c>
      <c r="C161" s="179" t="s">
        <v>1950</v>
      </c>
      <c r="D161" s="179" t="s">
        <v>1951</v>
      </c>
    </row>
    <row r="162" spans="1:4">
      <c r="A162" s="179">
        <v>1594</v>
      </c>
      <c r="B162" s="179" t="s">
        <v>1952</v>
      </c>
      <c r="D162" s="179" t="s">
        <v>1953</v>
      </c>
    </row>
    <row r="163" spans="1:4">
      <c r="A163" s="179">
        <v>1595</v>
      </c>
      <c r="B163" s="179" t="s">
        <v>174</v>
      </c>
      <c r="C163" s="179" t="s">
        <v>1954</v>
      </c>
      <c r="D163" s="179" t="s">
        <v>1955</v>
      </c>
    </row>
    <row r="164" spans="1:4">
      <c r="A164" s="179">
        <v>1597</v>
      </c>
      <c r="B164" s="179" t="s">
        <v>175</v>
      </c>
      <c r="C164" s="179" t="s">
        <v>4873</v>
      </c>
      <c r="D164" s="179" t="s">
        <v>1956</v>
      </c>
    </row>
    <row r="165" spans="1:4">
      <c r="A165" s="179">
        <v>1598</v>
      </c>
      <c r="B165" s="179" t="s">
        <v>176</v>
      </c>
      <c r="C165" s="179" t="s">
        <v>1957</v>
      </c>
      <c r="D165" s="179" t="s">
        <v>1958</v>
      </c>
    </row>
    <row r="166" spans="1:4">
      <c r="A166" s="179">
        <v>1599</v>
      </c>
      <c r="B166" s="179" t="s">
        <v>177</v>
      </c>
      <c r="C166" s="179" t="s">
        <v>1930</v>
      </c>
      <c r="D166" s="179" t="s">
        <v>1959</v>
      </c>
    </row>
    <row r="167" spans="1:4">
      <c r="A167" s="179">
        <v>1603</v>
      </c>
      <c r="B167" s="179" t="s">
        <v>178</v>
      </c>
      <c r="C167" s="179" t="s">
        <v>1960</v>
      </c>
      <c r="D167" s="179" t="s">
        <v>1961</v>
      </c>
    </row>
    <row r="168" spans="1:4">
      <c r="A168" s="179">
        <v>1604</v>
      </c>
      <c r="B168" s="179" t="s">
        <v>179</v>
      </c>
      <c r="C168" s="179" t="s">
        <v>1962</v>
      </c>
      <c r="D168" s="179" t="s">
        <v>1963</v>
      </c>
    </row>
    <row r="169" spans="1:4">
      <c r="A169" s="179">
        <v>1605</v>
      </c>
      <c r="B169" s="179" t="s">
        <v>180</v>
      </c>
      <c r="C169" s="179" t="s">
        <v>4874</v>
      </c>
      <c r="D169" s="179" t="s">
        <v>1964</v>
      </c>
    </row>
    <row r="170" spans="1:4">
      <c r="A170" s="179">
        <v>1608</v>
      </c>
      <c r="B170" s="179" t="s">
        <v>181</v>
      </c>
      <c r="C170" s="179" t="s">
        <v>1965</v>
      </c>
      <c r="D170" s="179" t="s">
        <v>1966</v>
      </c>
    </row>
    <row r="171" spans="1:4">
      <c r="A171" s="179">
        <v>1609</v>
      </c>
      <c r="B171" s="179" t="s">
        <v>182</v>
      </c>
      <c r="C171" s="179" t="s">
        <v>4875</v>
      </c>
      <c r="D171" s="179" t="s">
        <v>1967</v>
      </c>
    </row>
    <row r="172" spans="1:4">
      <c r="A172" s="179">
        <v>1611</v>
      </c>
      <c r="B172" s="179" t="s">
        <v>183</v>
      </c>
      <c r="C172" s="179" t="s">
        <v>4876</v>
      </c>
      <c r="D172" s="179" t="s">
        <v>1968</v>
      </c>
    </row>
    <row r="173" spans="1:4">
      <c r="A173" s="179">
        <v>1612</v>
      </c>
      <c r="B173" s="179" t="s">
        <v>184</v>
      </c>
      <c r="C173" s="179" t="s">
        <v>1960</v>
      </c>
      <c r="D173" s="179" t="s">
        <v>1969</v>
      </c>
    </row>
    <row r="174" spans="1:4">
      <c r="A174" s="179">
        <v>1614</v>
      </c>
      <c r="B174" s="179" t="s">
        <v>185</v>
      </c>
      <c r="C174" s="179" t="s">
        <v>1970</v>
      </c>
      <c r="D174" s="179" t="s">
        <v>1971</v>
      </c>
    </row>
    <row r="175" spans="1:4">
      <c r="A175" s="179">
        <v>1615</v>
      </c>
      <c r="B175" s="179" t="s">
        <v>186</v>
      </c>
      <c r="C175" s="179" t="s">
        <v>1960</v>
      </c>
      <c r="D175" s="179" t="s">
        <v>1972</v>
      </c>
    </row>
    <row r="176" spans="1:4">
      <c r="A176" s="179">
        <v>1616</v>
      </c>
      <c r="B176" s="179" t="s">
        <v>187</v>
      </c>
      <c r="C176" s="179" t="s">
        <v>1973</v>
      </c>
      <c r="D176" s="179" t="s">
        <v>1974</v>
      </c>
    </row>
    <row r="177" spans="1:4">
      <c r="A177" s="179">
        <v>1617</v>
      </c>
      <c r="B177" s="179" t="s">
        <v>188</v>
      </c>
      <c r="C177" s="179" t="s">
        <v>1960</v>
      </c>
      <c r="D177" s="179" t="s">
        <v>1975</v>
      </c>
    </row>
    <row r="178" spans="1:4">
      <c r="A178" s="179">
        <v>1618</v>
      </c>
      <c r="B178" s="179" t="s">
        <v>189</v>
      </c>
      <c r="C178" s="179" t="s">
        <v>1976</v>
      </c>
      <c r="D178" s="179" t="s">
        <v>1977</v>
      </c>
    </row>
    <row r="179" spans="1:4">
      <c r="A179" s="179">
        <v>1626</v>
      </c>
      <c r="B179" s="179" t="s">
        <v>190</v>
      </c>
      <c r="C179" s="179" t="s">
        <v>4877</v>
      </c>
      <c r="D179" s="179" t="s">
        <v>1978</v>
      </c>
    </row>
    <row r="180" spans="1:4">
      <c r="A180" s="179">
        <v>1701</v>
      </c>
      <c r="B180" s="179" t="s">
        <v>191</v>
      </c>
      <c r="C180" s="179" t="s">
        <v>1979</v>
      </c>
      <c r="D180" s="179" t="s">
        <v>1980</v>
      </c>
    </row>
    <row r="181" spans="1:4">
      <c r="A181" s="179">
        <v>1702</v>
      </c>
      <c r="B181" s="179" t="s">
        <v>192</v>
      </c>
      <c r="C181" s="179" t="s">
        <v>1981</v>
      </c>
      <c r="D181" s="179" t="s">
        <v>1824</v>
      </c>
    </row>
    <row r="182" spans="1:4">
      <c r="A182" s="179">
        <v>1704</v>
      </c>
      <c r="B182" s="179" t="s">
        <v>193</v>
      </c>
      <c r="C182" s="179" t="s">
        <v>1982</v>
      </c>
      <c r="D182" s="179" t="s">
        <v>1983</v>
      </c>
    </row>
    <row r="183" spans="1:4">
      <c r="A183" s="179">
        <v>1707</v>
      </c>
      <c r="B183" s="179" t="s">
        <v>194</v>
      </c>
      <c r="C183" s="179" t="s">
        <v>1984</v>
      </c>
      <c r="D183" s="179" t="s">
        <v>1985</v>
      </c>
    </row>
    <row r="184" spans="1:4">
      <c r="A184" s="179">
        <v>1708</v>
      </c>
      <c r="B184" s="179" t="s">
        <v>195</v>
      </c>
      <c r="C184" s="179" t="s">
        <v>1986</v>
      </c>
      <c r="D184" s="179" t="s">
        <v>1987</v>
      </c>
    </row>
    <row r="185" spans="1:4">
      <c r="A185" s="179">
        <v>1709</v>
      </c>
      <c r="B185" s="179" t="s">
        <v>196</v>
      </c>
      <c r="C185" s="179" t="s">
        <v>4878</v>
      </c>
      <c r="D185" s="179" t="s">
        <v>1988</v>
      </c>
    </row>
    <row r="186" spans="1:4">
      <c r="A186" s="179">
        <v>1710</v>
      </c>
      <c r="B186" s="179" t="s">
        <v>197</v>
      </c>
      <c r="C186" s="179" t="s">
        <v>1989</v>
      </c>
      <c r="D186" s="179" t="s">
        <v>1990</v>
      </c>
    </row>
    <row r="187" spans="1:4">
      <c r="A187" s="179">
        <v>1711</v>
      </c>
      <c r="B187" s="179" t="s">
        <v>198</v>
      </c>
      <c r="C187" s="179" t="s">
        <v>1991</v>
      </c>
      <c r="D187" s="179" t="s">
        <v>1992</v>
      </c>
    </row>
    <row r="188" spans="1:4">
      <c r="A188" s="179">
        <v>1712</v>
      </c>
      <c r="B188" s="179" t="s">
        <v>199</v>
      </c>
      <c r="C188" s="179" t="s">
        <v>1986</v>
      </c>
      <c r="D188" s="179" t="s">
        <v>1993</v>
      </c>
    </row>
    <row r="189" spans="1:4">
      <c r="A189" s="179">
        <v>1713</v>
      </c>
      <c r="B189" s="179" t="s">
        <v>200</v>
      </c>
      <c r="C189" s="179" t="s">
        <v>1994</v>
      </c>
      <c r="D189" s="179" t="s">
        <v>1995</v>
      </c>
    </row>
    <row r="190" spans="1:4">
      <c r="A190" s="179">
        <v>1714</v>
      </c>
      <c r="B190" s="179" t="s">
        <v>201</v>
      </c>
      <c r="C190" s="179" t="s">
        <v>4879</v>
      </c>
      <c r="D190" s="179" t="s">
        <v>1996</v>
      </c>
    </row>
    <row r="191" spans="1:4">
      <c r="A191" s="179">
        <v>1717</v>
      </c>
      <c r="B191" s="179" t="s">
        <v>202</v>
      </c>
      <c r="C191" s="179" t="s">
        <v>1997</v>
      </c>
      <c r="D191" s="179" t="s">
        <v>1998</v>
      </c>
    </row>
    <row r="192" spans="1:4">
      <c r="A192" s="179">
        <v>1718</v>
      </c>
      <c r="B192" s="179" t="s">
        <v>203</v>
      </c>
      <c r="C192" s="179" t="s">
        <v>1999</v>
      </c>
      <c r="D192" s="179" t="s">
        <v>2000</v>
      </c>
    </row>
    <row r="193" spans="1:4">
      <c r="A193" s="179">
        <v>1720</v>
      </c>
      <c r="B193" s="179" t="s">
        <v>204</v>
      </c>
      <c r="C193" s="179" t="s">
        <v>2001</v>
      </c>
      <c r="D193" s="179" t="s">
        <v>2002</v>
      </c>
    </row>
    <row r="194" spans="1:4">
      <c r="A194" s="179">
        <v>1721</v>
      </c>
      <c r="B194" s="179" t="s">
        <v>205</v>
      </c>
      <c r="C194" s="179" t="s">
        <v>1781</v>
      </c>
      <c r="D194" s="179" t="s">
        <v>2003</v>
      </c>
    </row>
    <row r="195" spans="1:4">
      <c r="A195" s="179">
        <v>1722</v>
      </c>
      <c r="B195" s="179" t="s">
        <v>206</v>
      </c>
      <c r="C195" s="179" t="s">
        <v>2004</v>
      </c>
      <c r="D195" s="179" t="s">
        <v>2005</v>
      </c>
    </row>
    <row r="196" spans="1:4">
      <c r="A196" s="179">
        <v>1723</v>
      </c>
      <c r="B196" s="179" t="s">
        <v>207</v>
      </c>
      <c r="C196" s="179" t="s">
        <v>4880</v>
      </c>
      <c r="D196" s="179" t="s">
        <v>2006</v>
      </c>
    </row>
    <row r="197" spans="1:4">
      <c r="A197" s="179">
        <v>1724</v>
      </c>
      <c r="B197" s="179" t="s">
        <v>208</v>
      </c>
      <c r="C197" s="179" t="s">
        <v>1781</v>
      </c>
      <c r="D197" s="179" t="s">
        <v>2007</v>
      </c>
    </row>
    <row r="198" spans="1:4">
      <c r="A198" s="179">
        <v>1725</v>
      </c>
      <c r="B198" s="179" t="s">
        <v>209</v>
      </c>
      <c r="C198" s="179" t="s">
        <v>1781</v>
      </c>
      <c r="D198" s="179" t="s">
        <v>2008</v>
      </c>
    </row>
    <row r="199" spans="1:4">
      <c r="A199" s="179">
        <v>1726</v>
      </c>
      <c r="B199" s="179" t="s">
        <v>210</v>
      </c>
      <c r="C199" s="179" t="s">
        <v>4881</v>
      </c>
      <c r="D199" s="179" t="s">
        <v>2009</v>
      </c>
    </row>
    <row r="200" spans="1:4">
      <c r="A200" s="179">
        <v>1727</v>
      </c>
      <c r="B200" s="179" t="s">
        <v>211</v>
      </c>
      <c r="C200" s="179" t="s">
        <v>1986</v>
      </c>
      <c r="D200" s="179" t="s">
        <v>2010</v>
      </c>
    </row>
    <row r="201" spans="1:4">
      <c r="A201" s="179">
        <v>1729</v>
      </c>
      <c r="B201" s="179" t="s">
        <v>212</v>
      </c>
      <c r="C201" s="179" t="s">
        <v>4882</v>
      </c>
      <c r="D201" s="179" t="s">
        <v>4883</v>
      </c>
    </row>
    <row r="202" spans="1:4">
      <c r="A202" s="179">
        <v>1730</v>
      </c>
      <c r="B202" s="179" t="s">
        <v>213</v>
      </c>
      <c r="C202" s="179" t="s">
        <v>2011</v>
      </c>
      <c r="D202" s="179" t="s">
        <v>4884</v>
      </c>
    </row>
    <row r="203" spans="1:4">
      <c r="A203" s="179">
        <v>1731</v>
      </c>
      <c r="B203" s="179" t="s">
        <v>214</v>
      </c>
      <c r="C203" s="179" t="s">
        <v>2012</v>
      </c>
      <c r="D203" s="179" t="s">
        <v>2013</v>
      </c>
    </row>
    <row r="204" spans="1:4">
      <c r="A204" s="179">
        <v>1732</v>
      </c>
      <c r="B204" s="179" t="s">
        <v>215</v>
      </c>
      <c r="C204" s="179" t="s">
        <v>2011</v>
      </c>
      <c r="D204" s="179" t="s">
        <v>2014</v>
      </c>
    </row>
    <row r="205" spans="1:4">
      <c r="A205" s="179">
        <v>1733</v>
      </c>
      <c r="B205" s="179" t="s">
        <v>216</v>
      </c>
      <c r="C205" s="179" t="s">
        <v>2015</v>
      </c>
      <c r="D205" s="179" t="s">
        <v>2016</v>
      </c>
    </row>
    <row r="206" spans="1:4">
      <c r="A206" s="179">
        <v>1734</v>
      </c>
      <c r="B206" s="179" t="s">
        <v>217</v>
      </c>
      <c r="C206" s="179" t="s">
        <v>2017</v>
      </c>
      <c r="D206" s="179" t="s">
        <v>2018</v>
      </c>
    </row>
    <row r="207" spans="1:4">
      <c r="A207" s="179">
        <v>1735</v>
      </c>
      <c r="B207" s="179" t="s">
        <v>218</v>
      </c>
      <c r="C207" s="179" t="s">
        <v>2019</v>
      </c>
      <c r="D207" s="179" t="s">
        <v>2020</v>
      </c>
    </row>
    <row r="208" spans="1:4">
      <c r="A208" s="179">
        <v>1736</v>
      </c>
      <c r="B208" s="179" t="s">
        <v>219</v>
      </c>
      <c r="C208" s="179" t="s">
        <v>2021</v>
      </c>
      <c r="D208" s="179" t="s">
        <v>2022</v>
      </c>
    </row>
    <row r="209" spans="1:4">
      <c r="A209" s="179">
        <v>1737</v>
      </c>
      <c r="B209" s="179" t="s">
        <v>220</v>
      </c>
      <c r="C209" s="179" t="s">
        <v>2023</v>
      </c>
      <c r="D209" s="179" t="s">
        <v>2024</v>
      </c>
    </row>
    <row r="210" spans="1:4">
      <c r="A210" s="179">
        <v>1742</v>
      </c>
      <c r="B210" s="179" t="s">
        <v>221</v>
      </c>
      <c r="C210" s="179" t="s">
        <v>2025</v>
      </c>
      <c r="D210" s="179" t="s">
        <v>2026</v>
      </c>
    </row>
    <row r="211" spans="1:4">
      <c r="A211" s="179">
        <v>1752</v>
      </c>
      <c r="B211" s="179" t="s">
        <v>222</v>
      </c>
      <c r="C211" s="179" t="s">
        <v>4885</v>
      </c>
      <c r="D211" s="179" t="s">
        <v>2027</v>
      </c>
    </row>
    <row r="212" spans="1:4">
      <c r="A212" s="179">
        <v>1760</v>
      </c>
      <c r="B212" s="179" t="s">
        <v>2028</v>
      </c>
      <c r="C212" s="179" t="s">
        <v>4886</v>
      </c>
      <c r="D212" s="179" t="s">
        <v>2029</v>
      </c>
    </row>
    <row r="213" spans="1:4">
      <c r="A213" s="179">
        <v>1762</v>
      </c>
      <c r="B213" s="179" t="s">
        <v>223</v>
      </c>
      <c r="C213" s="179" t="s">
        <v>4887</v>
      </c>
      <c r="D213" s="179" t="s">
        <v>2030</v>
      </c>
    </row>
    <row r="214" spans="1:4">
      <c r="A214" s="179">
        <v>1773</v>
      </c>
      <c r="B214" s="179" t="s">
        <v>224</v>
      </c>
      <c r="C214" s="179" t="s">
        <v>1781</v>
      </c>
      <c r="D214" s="179" t="s">
        <v>2031</v>
      </c>
    </row>
    <row r="215" spans="1:4">
      <c r="A215" s="179">
        <v>1776</v>
      </c>
      <c r="B215" s="179" t="s">
        <v>225</v>
      </c>
      <c r="C215" s="179" t="s">
        <v>1781</v>
      </c>
      <c r="D215" s="179" t="s">
        <v>2032</v>
      </c>
    </row>
    <row r="216" spans="1:4">
      <c r="A216" s="179">
        <v>1777</v>
      </c>
      <c r="B216" s="179" t="s">
        <v>226</v>
      </c>
      <c r="C216" s="179" t="s">
        <v>4888</v>
      </c>
      <c r="D216" s="179" t="s">
        <v>2033</v>
      </c>
    </row>
    <row r="217" spans="1:4">
      <c r="A217" s="179">
        <v>1780</v>
      </c>
      <c r="B217" s="179" t="s">
        <v>2034</v>
      </c>
      <c r="D217" s="179" t="s">
        <v>2035</v>
      </c>
    </row>
    <row r="218" spans="1:4">
      <c r="A218" s="179">
        <v>1781</v>
      </c>
      <c r="B218" s="179" t="s">
        <v>227</v>
      </c>
      <c r="C218" s="179" t="s">
        <v>4889</v>
      </c>
      <c r="D218" s="179" t="s">
        <v>2036</v>
      </c>
    </row>
    <row r="219" spans="1:4">
      <c r="A219" s="179">
        <v>1783</v>
      </c>
      <c r="B219" s="179" t="s">
        <v>228</v>
      </c>
      <c r="C219" s="179" t="s">
        <v>1957</v>
      </c>
      <c r="D219" s="179" t="s">
        <v>2037</v>
      </c>
    </row>
    <row r="220" spans="1:4">
      <c r="A220" s="179">
        <v>1784</v>
      </c>
      <c r="B220" s="179" t="s">
        <v>229</v>
      </c>
      <c r="C220" s="179" t="s">
        <v>4890</v>
      </c>
      <c r="D220" s="179" t="s">
        <v>4891</v>
      </c>
    </row>
    <row r="221" spans="1:4">
      <c r="A221" s="179">
        <v>1785</v>
      </c>
      <c r="B221" s="179" t="s">
        <v>230</v>
      </c>
      <c r="C221" s="179" t="s">
        <v>2038</v>
      </c>
      <c r="D221" s="179" t="s">
        <v>2039</v>
      </c>
    </row>
    <row r="222" spans="1:4">
      <c r="A222" s="179">
        <v>1786</v>
      </c>
      <c r="B222" s="179" t="s">
        <v>231</v>
      </c>
      <c r="C222" s="179" t="s">
        <v>4892</v>
      </c>
      <c r="D222" s="179" t="s">
        <v>2040</v>
      </c>
    </row>
    <row r="223" spans="1:4">
      <c r="A223" s="179">
        <v>1787</v>
      </c>
      <c r="B223" s="179" t="s">
        <v>232</v>
      </c>
      <c r="C223" s="179" t="s">
        <v>2041</v>
      </c>
      <c r="D223" s="179" t="s">
        <v>2042</v>
      </c>
    </row>
    <row r="224" spans="1:4">
      <c r="A224" s="179">
        <v>1788</v>
      </c>
      <c r="B224" s="179" t="s">
        <v>233</v>
      </c>
      <c r="C224" s="179" t="s">
        <v>4893</v>
      </c>
      <c r="D224" s="179" t="s">
        <v>2043</v>
      </c>
    </row>
    <row r="225" spans="1:4">
      <c r="A225" s="179">
        <v>1789</v>
      </c>
      <c r="B225" s="179" t="s">
        <v>234</v>
      </c>
      <c r="C225" s="179" t="s">
        <v>2044</v>
      </c>
      <c r="D225" s="179" t="s">
        <v>2045</v>
      </c>
    </row>
    <row r="226" spans="1:4">
      <c r="A226" s="179">
        <v>1795</v>
      </c>
      <c r="B226" s="179" t="s">
        <v>235</v>
      </c>
      <c r="C226" s="179" t="s">
        <v>4885</v>
      </c>
      <c r="D226" s="179" t="s">
        <v>2046</v>
      </c>
    </row>
    <row r="227" spans="1:4">
      <c r="A227" s="179">
        <v>1796</v>
      </c>
      <c r="B227" s="179" t="s">
        <v>2047</v>
      </c>
      <c r="D227" s="179" t="s">
        <v>4894</v>
      </c>
    </row>
    <row r="228" spans="1:4">
      <c r="A228" s="179">
        <v>1799</v>
      </c>
      <c r="B228" s="179" t="s">
        <v>236</v>
      </c>
      <c r="C228" s="179" t="s">
        <v>1950</v>
      </c>
      <c r="D228" s="179" t="s">
        <v>2048</v>
      </c>
    </row>
    <row r="229" spans="1:4">
      <c r="A229" s="179">
        <v>1802</v>
      </c>
      <c r="B229" s="179" t="s">
        <v>237</v>
      </c>
      <c r="C229" s="179" t="s">
        <v>2049</v>
      </c>
      <c r="D229" s="179" t="s">
        <v>2050</v>
      </c>
    </row>
    <row r="230" spans="1:4">
      <c r="A230" s="179">
        <v>1805</v>
      </c>
      <c r="B230" s="179" t="s">
        <v>238</v>
      </c>
      <c r="C230" s="179" t="s">
        <v>1825</v>
      </c>
      <c r="D230" s="179" t="s">
        <v>2051</v>
      </c>
    </row>
    <row r="231" spans="1:4">
      <c r="A231" s="179">
        <v>1806</v>
      </c>
      <c r="B231" s="179" t="s">
        <v>239</v>
      </c>
      <c r="C231" s="179" t="s">
        <v>2052</v>
      </c>
      <c r="D231" s="179" t="s">
        <v>2053</v>
      </c>
    </row>
    <row r="232" spans="1:4">
      <c r="A232" s="179">
        <v>1808</v>
      </c>
      <c r="B232" s="179" t="s">
        <v>240</v>
      </c>
      <c r="C232" s="179" t="s">
        <v>2054</v>
      </c>
      <c r="D232" s="179" t="s">
        <v>2055</v>
      </c>
    </row>
    <row r="233" spans="1:4">
      <c r="A233" s="179">
        <v>1809</v>
      </c>
      <c r="B233" s="179" t="s">
        <v>241</v>
      </c>
      <c r="C233" s="179" t="s">
        <v>2049</v>
      </c>
      <c r="D233" s="179" t="s">
        <v>2056</v>
      </c>
    </row>
    <row r="234" spans="1:4">
      <c r="A234" s="179">
        <v>1810</v>
      </c>
      <c r="B234" s="179" t="s">
        <v>2057</v>
      </c>
      <c r="C234" s="179" t="s">
        <v>2052</v>
      </c>
      <c r="D234" s="179" t="s">
        <v>2058</v>
      </c>
    </row>
    <row r="235" spans="1:4">
      <c r="A235" s="179">
        <v>1813</v>
      </c>
      <c r="B235" s="179" t="s">
        <v>242</v>
      </c>
      <c r="C235" s="179" t="s">
        <v>4895</v>
      </c>
      <c r="D235" s="179" t="s">
        <v>2059</v>
      </c>
    </row>
    <row r="236" spans="1:4">
      <c r="A236" s="179">
        <v>1814</v>
      </c>
      <c r="B236" s="179" t="s">
        <v>2060</v>
      </c>
      <c r="D236" s="179" t="s">
        <v>2061</v>
      </c>
    </row>
    <row r="237" spans="1:4">
      <c r="A237" s="179">
        <v>1815</v>
      </c>
      <c r="B237" s="179" t="s">
        <v>243</v>
      </c>
      <c r="C237" s="179" t="s">
        <v>2062</v>
      </c>
      <c r="D237" s="179" t="s">
        <v>2063</v>
      </c>
    </row>
    <row r="238" spans="1:4">
      <c r="A238" s="179">
        <v>1817</v>
      </c>
      <c r="B238" s="179" t="s">
        <v>244</v>
      </c>
      <c r="C238" s="179" t="s">
        <v>2064</v>
      </c>
      <c r="D238" s="179" t="s">
        <v>2065</v>
      </c>
    </row>
    <row r="239" spans="1:4">
      <c r="A239" s="179">
        <v>1818</v>
      </c>
      <c r="B239" s="179" t="s">
        <v>4896</v>
      </c>
      <c r="D239" s="179" t="s">
        <v>4897</v>
      </c>
    </row>
    <row r="240" spans="1:4">
      <c r="A240" s="179">
        <v>1819</v>
      </c>
      <c r="B240" s="179" t="s">
        <v>2066</v>
      </c>
      <c r="D240" s="179" t="s">
        <v>2067</v>
      </c>
    </row>
    <row r="241" spans="1:4">
      <c r="A241" s="179">
        <v>1902</v>
      </c>
      <c r="B241" s="179" t="s">
        <v>2068</v>
      </c>
      <c r="C241" s="179" t="s">
        <v>2069</v>
      </c>
      <c r="D241" s="179" t="s">
        <v>2070</v>
      </c>
    </row>
    <row r="242" spans="1:4">
      <c r="A242" s="179">
        <v>1903</v>
      </c>
      <c r="B242" s="179" t="s">
        <v>245</v>
      </c>
      <c r="C242" s="179" t="s">
        <v>2071</v>
      </c>
      <c r="D242" s="179" t="s">
        <v>2072</v>
      </c>
    </row>
    <row r="243" spans="1:4">
      <c r="A243" s="179">
        <v>1904</v>
      </c>
      <c r="B243" s="179" t="s">
        <v>246</v>
      </c>
      <c r="C243" s="179" t="s">
        <v>4898</v>
      </c>
      <c r="D243" s="179" t="s">
        <v>2073</v>
      </c>
    </row>
    <row r="244" spans="1:4">
      <c r="A244" s="179">
        <v>1905</v>
      </c>
      <c r="B244" s="179" t="s">
        <v>247</v>
      </c>
      <c r="C244" s="179" t="s">
        <v>2074</v>
      </c>
      <c r="D244" s="179" t="s">
        <v>2075</v>
      </c>
    </row>
    <row r="245" spans="1:4">
      <c r="A245" s="179">
        <v>1906</v>
      </c>
      <c r="B245" s="179" t="s">
        <v>1631</v>
      </c>
      <c r="C245" s="179" t="s">
        <v>2076</v>
      </c>
      <c r="D245" s="179" t="s">
        <v>2077</v>
      </c>
    </row>
    <row r="246" spans="1:4">
      <c r="A246" s="179">
        <v>1907</v>
      </c>
      <c r="B246" s="179" t="s">
        <v>248</v>
      </c>
      <c r="C246" s="179" t="s">
        <v>2074</v>
      </c>
      <c r="D246" s="179" t="s">
        <v>1824</v>
      </c>
    </row>
    <row r="247" spans="1:4">
      <c r="A247" s="179">
        <v>1909</v>
      </c>
      <c r="B247" s="179" t="s">
        <v>249</v>
      </c>
      <c r="C247" s="179" t="s">
        <v>4899</v>
      </c>
      <c r="D247" s="179" t="s">
        <v>2078</v>
      </c>
    </row>
    <row r="248" spans="1:4">
      <c r="A248" s="179">
        <v>2002</v>
      </c>
      <c r="B248" s="179" t="s">
        <v>250</v>
      </c>
      <c r="C248" s="179" t="s">
        <v>4900</v>
      </c>
      <c r="D248" s="179" t="s">
        <v>2079</v>
      </c>
    </row>
    <row r="249" spans="1:4">
      <c r="A249" s="179">
        <v>2006</v>
      </c>
      <c r="B249" s="179" t="s">
        <v>251</v>
      </c>
      <c r="C249" s="179" t="s">
        <v>4901</v>
      </c>
      <c r="D249" s="179" t="s">
        <v>2080</v>
      </c>
    </row>
    <row r="250" spans="1:4">
      <c r="A250" s="179">
        <v>2007</v>
      </c>
      <c r="B250" s="179" t="s">
        <v>252</v>
      </c>
      <c r="C250" s="179" t="s">
        <v>2081</v>
      </c>
      <c r="D250" s="179" t="s">
        <v>2082</v>
      </c>
    </row>
    <row r="251" spans="1:4">
      <c r="A251" s="179">
        <v>2008</v>
      </c>
      <c r="B251" s="179" t="s">
        <v>253</v>
      </c>
      <c r="C251" s="179" t="s">
        <v>2083</v>
      </c>
      <c r="D251" s="179" t="s">
        <v>2084</v>
      </c>
    </row>
    <row r="252" spans="1:4">
      <c r="A252" s="179">
        <v>2009</v>
      </c>
      <c r="B252" s="179" t="s">
        <v>254</v>
      </c>
      <c r="C252" s="179" t="s">
        <v>2085</v>
      </c>
      <c r="D252" s="179" t="s">
        <v>2086</v>
      </c>
    </row>
    <row r="253" spans="1:4">
      <c r="A253" s="179">
        <v>2010</v>
      </c>
      <c r="B253" s="179" t="s">
        <v>255</v>
      </c>
      <c r="C253" s="179" t="s">
        <v>4902</v>
      </c>
      <c r="D253" s="179" t="s">
        <v>2087</v>
      </c>
    </row>
    <row r="254" spans="1:4">
      <c r="A254" s="179">
        <v>2012</v>
      </c>
      <c r="B254" s="179" t="s">
        <v>256</v>
      </c>
      <c r="C254" s="179" t="s">
        <v>4903</v>
      </c>
      <c r="D254" s="179" t="s">
        <v>2088</v>
      </c>
    </row>
    <row r="255" spans="1:4">
      <c r="A255" s="179">
        <v>2013</v>
      </c>
      <c r="B255" s="179" t="s">
        <v>257</v>
      </c>
      <c r="C255" s="179" t="s">
        <v>4904</v>
      </c>
      <c r="D255" s="179" t="s">
        <v>2089</v>
      </c>
    </row>
    <row r="256" spans="1:4">
      <c r="A256" s="179">
        <v>2014</v>
      </c>
      <c r="B256" s="179" t="s">
        <v>258</v>
      </c>
      <c r="C256" s="179" t="s">
        <v>2090</v>
      </c>
      <c r="D256" s="179" t="s">
        <v>2091</v>
      </c>
    </row>
    <row r="257" spans="1:4">
      <c r="A257" s="179">
        <v>2015</v>
      </c>
      <c r="B257" s="179" t="s">
        <v>259</v>
      </c>
      <c r="C257" s="179" t="s">
        <v>2092</v>
      </c>
      <c r="D257" s="179" t="s">
        <v>2093</v>
      </c>
    </row>
    <row r="258" spans="1:4">
      <c r="A258" s="179">
        <v>2017</v>
      </c>
      <c r="B258" s="179" t="s">
        <v>260</v>
      </c>
      <c r="C258" s="179" t="s">
        <v>2083</v>
      </c>
      <c r="D258" s="179" t="s">
        <v>2094</v>
      </c>
    </row>
    <row r="259" spans="1:4">
      <c r="A259" s="179">
        <v>2020</v>
      </c>
      <c r="B259" s="179" t="s">
        <v>261</v>
      </c>
      <c r="C259" s="179" t="s">
        <v>2095</v>
      </c>
      <c r="D259" s="179" t="s">
        <v>2096</v>
      </c>
    </row>
    <row r="260" spans="1:4">
      <c r="A260" s="179">
        <v>2022</v>
      </c>
      <c r="B260" s="179" t="s">
        <v>262</v>
      </c>
      <c r="C260" s="179" t="s">
        <v>2097</v>
      </c>
      <c r="D260" s="179" t="s">
        <v>2098</v>
      </c>
    </row>
    <row r="261" spans="1:4">
      <c r="A261" s="179">
        <v>2023</v>
      </c>
      <c r="B261" s="179" t="s">
        <v>263</v>
      </c>
      <c r="C261" s="179" t="s">
        <v>2099</v>
      </c>
      <c r="D261" s="179" t="s">
        <v>2100</v>
      </c>
    </row>
    <row r="262" spans="1:4">
      <c r="A262" s="179">
        <v>2024</v>
      </c>
      <c r="B262" s="179" t="s">
        <v>264</v>
      </c>
      <c r="C262" s="179" t="s">
        <v>2083</v>
      </c>
      <c r="D262" s="179" t="s">
        <v>2101</v>
      </c>
    </row>
    <row r="263" spans="1:4">
      <c r="A263" s="179">
        <v>2025</v>
      </c>
      <c r="B263" s="179" t="s">
        <v>265</v>
      </c>
      <c r="C263" s="179" t="s">
        <v>2083</v>
      </c>
      <c r="D263" s="179" t="s">
        <v>2102</v>
      </c>
    </row>
    <row r="264" spans="1:4">
      <c r="A264" s="179">
        <v>2027</v>
      </c>
      <c r="B264" s="179" t="s">
        <v>266</v>
      </c>
      <c r="C264" s="179" t="s">
        <v>2103</v>
      </c>
      <c r="D264" s="179" t="s">
        <v>2104</v>
      </c>
    </row>
    <row r="265" spans="1:4">
      <c r="A265" s="179">
        <v>2028</v>
      </c>
      <c r="B265" s="179" t="s">
        <v>267</v>
      </c>
      <c r="C265" s="179" t="s">
        <v>2083</v>
      </c>
      <c r="D265" s="179" t="s">
        <v>2105</v>
      </c>
    </row>
    <row r="266" spans="1:4">
      <c r="A266" s="179">
        <v>2029</v>
      </c>
      <c r="B266" s="179" t="s">
        <v>268</v>
      </c>
      <c r="C266" s="179" t="s">
        <v>2106</v>
      </c>
      <c r="D266" s="179" t="s">
        <v>2107</v>
      </c>
    </row>
    <row r="267" spans="1:4">
      <c r="A267" s="179">
        <v>2030</v>
      </c>
      <c r="B267" s="179" t="s">
        <v>269</v>
      </c>
      <c r="C267" s="179" t="s">
        <v>2083</v>
      </c>
      <c r="D267" s="179" t="s">
        <v>2108</v>
      </c>
    </row>
    <row r="268" spans="1:4">
      <c r="A268" s="179">
        <v>2031</v>
      </c>
      <c r="B268" s="179" t="s">
        <v>270</v>
      </c>
      <c r="C268" s="179" t="s">
        <v>4905</v>
      </c>
      <c r="D268" s="179" t="s">
        <v>2109</v>
      </c>
    </row>
    <row r="269" spans="1:4">
      <c r="A269" s="179">
        <v>2032</v>
      </c>
      <c r="B269" s="179" t="s">
        <v>271</v>
      </c>
      <c r="C269" s="179" t="s">
        <v>2110</v>
      </c>
      <c r="D269" s="179" t="s">
        <v>2111</v>
      </c>
    </row>
    <row r="270" spans="1:4">
      <c r="A270" s="179">
        <v>2033</v>
      </c>
      <c r="B270" s="179" t="s">
        <v>272</v>
      </c>
      <c r="C270" s="179" t="s">
        <v>2083</v>
      </c>
      <c r="D270" s="179" t="s">
        <v>2112</v>
      </c>
    </row>
    <row r="271" spans="1:4">
      <c r="A271" s="179">
        <v>2034</v>
      </c>
      <c r="B271" s="179" t="s">
        <v>273</v>
      </c>
      <c r="C271" s="179" t="s">
        <v>2083</v>
      </c>
      <c r="D271" s="179" t="s">
        <v>2113</v>
      </c>
    </row>
    <row r="272" spans="1:4">
      <c r="A272" s="179">
        <v>2035</v>
      </c>
      <c r="B272" s="179" t="s">
        <v>274</v>
      </c>
      <c r="C272" s="179" t="s">
        <v>4906</v>
      </c>
      <c r="D272" s="179" t="s">
        <v>2114</v>
      </c>
    </row>
    <row r="273" spans="1:4">
      <c r="A273" s="179">
        <v>2038</v>
      </c>
      <c r="B273" s="179" t="s">
        <v>275</v>
      </c>
      <c r="C273" s="179" t="s">
        <v>2083</v>
      </c>
      <c r="D273" s="179" t="s">
        <v>2115</v>
      </c>
    </row>
    <row r="274" spans="1:4">
      <c r="A274" s="179">
        <v>2049</v>
      </c>
      <c r="B274" s="179" t="s">
        <v>276</v>
      </c>
      <c r="C274" s="179" t="s">
        <v>2116</v>
      </c>
      <c r="D274" s="179" t="s">
        <v>2117</v>
      </c>
    </row>
    <row r="275" spans="1:4">
      <c r="A275" s="179">
        <v>2059</v>
      </c>
      <c r="B275" s="179" t="s">
        <v>277</v>
      </c>
      <c r="C275" s="179" t="s">
        <v>2118</v>
      </c>
      <c r="D275" s="179" t="s">
        <v>2119</v>
      </c>
    </row>
    <row r="276" spans="1:4">
      <c r="A276" s="179">
        <v>2061</v>
      </c>
      <c r="B276" s="179" t="s">
        <v>278</v>
      </c>
      <c r="C276" s="179" t="s">
        <v>4907</v>
      </c>
      <c r="D276" s="179" t="s">
        <v>2120</v>
      </c>
    </row>
    <row r="277" spans="1:4">
      <c r="A277" s="179">
        <v>2062</v>
      </c>
      <c r="B277" s="179" t="s">
        <v>279</v>
      </c>
      <c r="C277" s="179" t="s">
        <v>1887</v>
      </c>
      <c r="D277" s="179" t="s">
        <v>2121</v>
      </c>
    </row>
    <row r="278" spans="1:4">
      <c r="A278" s="179">
        <v>2063</v>
      </c>
      <c r="B278" s="179" t="s">
        <v>280</v>
      </c>
      <c r="C278" s="179" t="s">
        <v>2122</v>
      </c>
      <c r="D278" s="179" t="s">
        <v>2123</v>
      </c>
    </row>
    <row r="279" spans="1:4">
      <c r="A279" s="179">
        <v>2064</v>
      </c>
      <c r="B279" s="179" t="s">
        <v>281</v>
      </c>
      <c r="C279" s="179" t="s">
        <v>2122</v>
      </c>
      <c r="D279" s="179" t="s">
        <v>2124</v>
      </c>
    </row>
    <row r="280" spans="1:4">
      <c r="A280" s="179">
        <v>2065</v>
      </c>
      <c r="B280" s="179" t="s">
        <v>2125</v>
      </c>
      <c r="C280" s="179" t="s">
        <v>2122</v>
      </c>
      <c r="D280" s="179" t="s">
        <v>2126</v>
      </c>
    </row>
    <row r="281" spans="1:4">
      <c r="A281" s="179">
        <v>2066</v>
      </c>
      <c r="B281" s="179" t="s">
        <v>282</v>
      </c>
      <c r="C281" s="179" t="s">
        <v>2127</v>
      </c>
      <c r="D281" s="179" t="s">
        <v>2128</v>
      </c>
    </row>
    <row r="282" spans="1:4">
      <c r="A282" s="179">
        <v>2067</v>
      </c>
      <c r="B282" s="179" t="s">
        <v>283</v>
      </c>
      <c r="C282" s="179" t="s">
        <v>1930</v>
      </c>
      <c r="D282" s="179" t="s">
        <v>2129</v>
      </c>
    </row>
    <row r="283" spans="1:4">
      <c r="A283" s="179">
        <v>2069</v>
      </c>
      <c r="B283" s="179" t="s">
        <v>284</v>
      </c>
      <c r="C283" s="179" t="s">
        <v>2083</v>
      </c>
      <c r="D283" s="179" t="s">
        <v>2130</v>
      </c>
    </row>
    <row r="284" spans="1:4">
      <c r="A284" s="179">
        <v>2070</v>
      </c>
      <c r="B284" s="179" t="s">
        <v>2131</v>
      </c>
      <c r="D284" s="179" t="s">
        <v>2132</v>
      </c>
    </row>
    <row r="285" spans="1:4">
      <c r="A285" s="179">
        <v>2101</v>
      </c>
      <c r="B285" s="179" t="s">
        <v>285</v>
      </c>
      <c r="C285" s="179" t="s">
        <v>4908</v>
      </c>
      <c r="D285" s="179" t="s">
        <v>2133</v>
      </c>
    </row>
    <row r="286" spans="1:4">
      <c r="A286" s="179">
        <v>2102</v>
      </c>
      <c r="B286" s="179" t="s">
        <v>286</v>
      </c>
      <c r="C286" s="179" t="s">
        <v>2134</v>
      </c>
      <c r="D286" s="179" t="s">
        <v>2135</v>
      </c>
    </row>
    <row r="287" spans="1:4">
      <c r="A287" s="179">
        <v>2103</v>
      </c>
      <c r="B287" s="179" t="s">
        <v>287</v>
      </c>
      <c r="C287" s="179" t="s">
        <v>2136</v>
      </c>
      <c r="D287" s="179" t="s">
        <v>2137</v>
      </c>
    </row>
    <row r="288" spans="1:4">
      <c r="A288" s="179">
        <v>2104</v>
      </c>
      <c r="B288" s="179" t="s">
        <v>288</v>
      </c>
      <c r="C288" s="179" t="s">
        <v>4909</v>
      </c>
      <c r="D288" s="179" t="s">
        <v>2138</v>
      </c>
    </row>
    <row r="289" spans="1:4">
      <c r="A289" s="179">
        <v>2105</v>
      </c>
      <c r="B289" s="179" t="s">
        <v>289</v>
      </c>
      <c r="C289" s="179" t="s">
        <v>4910</v>
      </c>
      <c r="D289" s="179" t="s">
        <v>2139</v>
      </c>
    </row>
    <row r="290" spans="1:4">
      <c r="A290" s="179">
        <v>2106</v>
      </c>
      <c r="B290" s="179" t="s">
        <v>290</v>
      </c>
      <c r="C290" s="179" t="s">
        <v>2140</v>
      </c>
      <c r="D290" s="179" t="s">
        <v>2141</v>
      </c>
    </row>
    <row r="291" spans="1:4">
      <c r="A291" s="179">
        <v>2107</v>
      </c>
      <c r="B291" s="179" t="s">
        <v>291</v>
      </c>
      <c r="C291" s="179" t="s">
        <v>2142</v>
      </c>
      <c r="D291" s="179" t="s">
        <v>2143</v>
      </c>
    </row>
    <row r="292" spans="1:4">
      <c r="A292" s="179">
        <v>2108</v>
      </c>
      <c r="B292" s="179" t="s">
        <v>292</v>
      </c>
      <c r="C292" s="179" t="s">
        <v>2144</v>
      </c>
      <c r="D292" s="179" t="s">
        <v>2145</v>
      </c>
    </row>
    <row r="293" spans="1:4">
      <c r="A293" s="179">
        <v>2109</v>
      </c>
      <c r="B293" s="179" t="s">
        <v>293</v>
      </c>
      <c r="C293" s="179" t="s">
        <v>2146</v>
      </c>
      <c r="D293" s="179" t="s">
        <v>2147</v>
      </c>
    </row>
    <row r="294" spans="1:4">
      <c r="A294" s="179">
        <v>2114</v>
      </c>
      <c r="B294" s="179" t="s">
        <v>294</v>
      </c>
      <c r="C294" s="179" t="s">
        <v>2148</v>
      </c>
      <c r="D294" s="179" t="s">
        <v>2149</v>
      </c>
    </row>
    <row r="295" spans="1:4">
      <c r="A295" s="179">
        <v>2115</v>
      </c>
      <c r="B295" s="179" t="s">
        <v>295</v>
      </c>
      <c r="C295" s="179" t="s">
        <v>2150</v>
      </c>
      <c r="D295" s="179" t="s">
        <v>2151</v>
      </c>
    </row>
    <row r="296" spans="1:4">
      <c r="A296" s="179">
        <v>2201</v>
      </c>
      <c r="B296" s="179" t="s">
        <v>296</v>
      </c>
      <c r="C296" s="179" t="s">
        <v>2152</v>
      </c>
      <c r="D296" s="179" t="s">
        <v>2153</v>
      </c>
    </row>
    <row r="297" spans="1:4">
      <c r="A297" s="179">
        <v>2204</v>
      </c>
      <c r="B297" s="179" t="s">
        <v>297</v>
      </c>
      <c r="C297" s="179" t="s">
        <v>4911</v>
      </c>
      <c r="D297" s="179" t="s">
        <v>2154</v>
      </c>
    </row>
    <row r="298" spans="1:4">
      <c r="A298" s="179">
        <v>2206</v>
      </c>
      <c r="B298" s="179" t="s">
        <v>298</v>
      </c>
      <c r="C298" s="179" t="s">
        <v>4912</v>
      </c>
      <c r="D298" s="179" t="s">
        <v>2155</v>
      </c>
    </row>
    <row r="299" spans="1:4">
      <c r="A299" s="179">
        <v>2207</v>
      </c>
      <c r="B299" s="179" t="s">
        <v>299</v>
      </c>
      <c r="C299" s="179" t="s">
        <v>2156</v>
      </c>
      <c r="D299" s="179" t="s">
        <v>2157</v>
      </c>
    </row>
    <row r="300" spans="1:4">
      <c r="A300" s="179">
        <v>2208</v>
      </c>
      <c r="B300" s="179" t="s">
        <v>300</v>
      </c>
      <c r="C300" s="179" t="s">
        <v>4913</v>
      </c>
      <c r="D300" s="179" t="s">
        <v>2158</v>
      </c>
    </row>
    <row r="301" spans="1:4">
      <c r="A301" s="179">
        <v>2221</v>
      </c>
      <c r="B301" s="179" t="s">
        <v>301</v>
      </c>
      <c r="C301" s="179" t="s">
        <v>1937</v>
      </c>
      <c r="D301" s="179" t="s">
        <v>2159</v>
      </c>
    </row>
    <row r="302" spans="1:4">
      <c r="A302" s="179">
        <v>2227</v>
      </c>
      <c r="B302" s="179" t="s">
        <v>302</v>
      </c>
      <c r="C302" s="179" t="s">
        <v>2160</v>
      </c>
      <c r="D302" s="179" t="s">
        <v>2161</v>
      </c>
    </row>
    <row r="303" spans="1:4">
      <c r="A303" s="179">
        <v>2228</v>
      </c>
      <c r="B303" s="179" t="s">
        <v>303</v>
      </c>
      <c r="C303" s="179" t="s">
        <v>2162</v>
      </c>
      <c r="D303" s="179" t="s">
        <v>2163</v>
      </c>
    </row>
    <row r="304" spans="1:4">
      <c r="A304" s="179">
        <v>2230</v>
      </c>
      <c r="B304" s="179" t="s">
        <v>304</v>
      </c>
      <c r="C304" s="179" t="s">
        <v>1930</v>
      </c>
      <c r="D304" s="179" t="s">
        <v>2164</v>
      </c>
    </row>
    <row r="305" spans="1:4">
      <c r="A305" s="179">
        <v>2231</v>
      </c>
      <c r="B305" s="179" t="s">
        <v>305</v>
      </c>
      <c r="C305" s="179" t="s">
        <v>4914</v>
      </c>
      <c r="D305" s="179" t="s">
        <v>2165</v>
      </c>
    </row>
    <row r="306" spans="1:4">
      <c r="A306" s="179">
        <v>2233</v>
      </c>
      <c r="B306" s="179" t="s">
        <v>306</v>
      </c>
      <c r="C306" s="179" t="s">
        <v>2166</v>
      </c>
      <c r="D306" s="179" t="s">
        <v>2167</v>
      </c>
    </row>
    <row r="307" spans="1:4">
      <c r="A307" s="179">
        <v>2235</v>
      </c>
      <c r="B307" s="179" t="s">
        <v>307</v>
      </c>
      <c r="C307" s="179" t="s">
        <v>2168</v>
      </c>
      <c r="D307" s="179" t="s">
        <v>2169</v>
      </c>
    </row>
    <row r="308" spans="1:4">
      <c r="A308" s="179">
        <v>2236</v>
      </c>
      <c r="B308" s="179" t="s">
        <v>308</v>
      </c>
      <c r="C308" s="179" t="s">
        <v>2170</v>
      </c>
      <c r="D308" s="179" t="s">
        <v>2171</v>
      </c>
    </row>
    <row r="309" spans="1:4">
      <c r="A309" s="179">
        <v>2237</v>
      </c>
      <c r="B309" s="179" t="s">
        <v>4915</v>
      </c>
      <c r="D309" s="179" t="s">
        <v>2172</v>
      </c>
    </row>
    <row r="310" spans="1:4">
      <c r="A310" s="179">
        <v>2239</v>
      </c>
      <c r="B310" s="179" t="s">
        <v>309</v>
      </c>
      <c r="C310" s="179" t="s">
        <v>4916</v>
      </c>
      <c r="D310" s="179" t="s">
        <v>2173</v>
      </c>
    </row>
    <row r="311" spans="1:4">
      <c r="A311" s="179">
        <v>2241</v>
      </c>
      <c r="B311" s="179" t="s">
        <v>2174</v>
      </c>
      <c r="D311" s="179" t="s">
        <v>2175</v>
      </c>
    </row>
    <row r="312" spans="1:4">
      <c r="A312" s="179">
        <v>2243</v>
      </c>
      <c r="B312" s="179" t="s">
        <v>4486</v>
      </c>
      <c r="C312" s="179" t="s">
        <v>4487</v>
      </c>
      <c r="D312" s="179" t="s">
        <v>4488</v>
      </c>
    </row>
    <row r="313" spans="1:4">
      <c r="A313" s="179">
        <v>2245</v>
      </c>
      <c r="B313" s="179" t="s">
        <v>2176</v>
      </c>
      <c r="D313" s="179" t="s">
        <v>2177</v>
      </c>
    </row>
    <row r="314" spans="1:4">
      <c r="A314" s="179">
        <v>2246</v>
      </c>
      <c r="B314" s="179" t="s">
        <v>2178</v>
      </c>
      <c r="D314" s="179" t="s">
        <v>2179</v>
      </c>
    </row>
    <row r="315" spans="1:4">
      <c r="A315" s="179">
        <v>2247</v>
      </c>
      <c r="B315" s="179" t="s">
        <v>4489</v>
      </c>
      <c r="D315" s="179" t="s">
        <v>4490</v>
      </c>
    </row>
    <row r="316" spans="1:4">
      <c r="A316" s="179">
        <v>2301</v>
      </c>
      <c r="B316" s="179" t="s">
        <v>310</v>
      </c>
      <c r="C316" s="179" t="s">
        <v>4917</v>
      </c>
      <c r="D316" s="179" t="s">
        <v>2180</v>
      </c>
    </row>
    <row r="317" spans="1:4">
      <c r="A317" s="179">
        <v>2302</v>
      </c>
      <c r="B317" s="179" t="s">
        <v>311</v>
      </c>
      <c r="C317" s="179" t="s">
        <v>2181</v>
      </c>
      <c r="D317" s="179" t="s">
        <v>2182</v>
      </c>
    </row>
    <row r="318" spans="1:4">
      <c r="A318" s="179">
        <v>2303</v>
      </c>
      <c r="B318" s="179" t="s">
        <v>312</v>
      </c>
      <c r="C318" s="179" t="s">
        <v>2183</v>
      </c>
      <c r="D318" s="179" t="s">
        <v>2184</v>
      </c>
    </row>
    <row r="319" spans="1:4">
      <c r="A319" s="179">
        <v>2305</v>
      </c>
      <c r="B319" s="179" t="s">
        <v>313</v>
      </c>
      <c r="C319" s="179" t="s">
        <v>2185</v>
      </c>
      <c r="D319" s="179" t="s">
        <v>2186</v>
      </c>
    </row>
    <row r="320" spans="1:4">
      <c r="A320" s="179">
        <v>2308</v>
      </c>
      <c r="B320" s="179" t="s">
        <v>314</v>
      </c>
      <c r="C320" s="179" t="s">
        <v>4918</v>
      </c>
      <c r="D320" s="179" t="s">
        <v>2187</v>
      </c>
    </row>
    <row r="321" spans="1:4">
      <c r="A321" s="179">
        <v>2311</v>
      </c>
      <c r="B321" s="179" t="s">
        <v>315</v>
      </c>
      <c r="C321" s="179" t="s">
        <v>4919</v>
      </c>
      <c r="D321" s="179" t="s">
        <v>4920</v>
      </c>
    </row>
    <row r="322" spans="1:4">
      <c r="A322" s="179">
        <v>2312</v>
      </c>
      <c r="B322" s="179" t="s">
        <v>316</v>
      </c>
      <c r="C322" s="179" t="s">
        <v>4921</v>
      </c>
      <c r="D322" s="179" t="s">
        <v>2188</v>
      </c>
    </row>
    <row r="323" spans="1:4">
      <c r="A323" s="179">
        <v>2313</v>
      </c>
      <c r="B323" s="179" t="s">
        <v>317</v>
      </c>
      <c r="C323" s="179" t="s">
        <v>4922</v>
      </c>
      <c r="D323" s="179" t="s">
        <v>2189</v>
      </c>
    </row>
    <row r="324" spans="1:4">
      <c r="A324" s="179">
        <v>2314</v>
      </c>
      <c r="B324" s="179" t="s">
        <v>318</v>
      </c>
      <c r="C324" s="179" t="s">
        <v>4923</v>
      </c>
      <c r="D324" s="179" t="s">
        <v>2190</v>
      </c>
    </row>
    <row r="325" spans="1:4">
      <c r="A325" s="179">
        <v>2316</v>
      </c>
      <c r="B325" s="179" t="s">
        <v>319</v>
      </c>
      <c r="C325" s="179" t="s">
        <v>4924</v>
      </c>
      <c r="D325" s="179" t="s">
        <v>2191</v>
      </c>
    </row>
    <row r="326" spans="1:4">
      <c r="A326" s="179">
        <v>2317</v>
      </c>
      <c r="B326" s="179" t="s">
        <v>320</v>
      </c>
      <c r="C326" s="179" t="s">
        <v>4925</v>
      </c>
      <c r="D326" s="179" t="s">
        <v>2192</v>
      </c>
    </row>
    <row r="327" spans="1:4">
      <c r="A327" s="179">
        <v>2321</v>
      </c>
      <c r="B327" s="179" t="s">
        <v>321</v>
      </c>
      <c r="C327" s="179" t="s">
        <v>4926</v>
      </c>
      <c r="D327" s="179" t="s">
        <v>2193</v>
      </c>
    </row>
    <row r="328" spans="1:4">
      <c r="A328" s="179">
        <v>2323</v>
      </c>
      <c r="B328" s="179" t="s">
        <v>322</v>
      </c>
      <c r="C328" s="179" t="s">
        <v>2194</v>
      </c>
      <c r="D328" s="179" t="s">
        <v>2195</v>
      </c>
    </row>
    <row r="329" spans="1:4">
      <c r="A329" s="179">
        <v>2324</v>
      </c>
      <c r="B329" s="179" t="s">
        <v>323</v>
      </c>
      <c r="C329" s="179" t="s">
        <v>2196</v>
      </c>
      <c r="D329" s="179" t="s">
        <v>2197</v>
      </c>
    </row>
    <row r="330" spans="1:4">
      <c r="A330" s="179">
        <v>2325</v>
      </c>
      <c r="B330" s="179" t="s">
        <v>324</v>
      </c>
      <c r="C330" s="179" t="s">
        <v>4927</v>
      </c>
      <c r="D330" s="179" t="s">
        <v>4928</v>
      </c>
    </row>
    <row r="331" spans="1:4">
      <c r="A331" s="179">
        <v>2327</v>
      </c>
      <c r="B331" s="179" t="s">
        <v>325</v>
      </c>
      <c r="C331" s="179" t="s">
        <v>4929</v>
      </c>
      <c r="D331" s="179" t="s">
        <v>2198</v>
      </c>
    </row>
    <row r="332" spans="1:4">
      <c r="A332" s="179">
        <v>2328</v>
      </c>
      <c r="B332" s="179" t="s">
        <v>326</v>
      </c>
      <c r="C332" s="179" t="s">
        <v>2199</v>
      </c>
      <c r="D332" s="179" t="s">
        <v>2200</v>
      </c>
    </row>
    <row r="333" spans="1:4">
      <c r="A333" s="179">
        <v>2329</v>
      </c>
      <c r="B333" s="179" t="s">
        <v>327</v>
      </c>
      <c r="C333" s="179" t="s">
        <v>2201</v>
      </c>
      <c r="D333" s="179" t="s">
        <v>2202</v>
      </c>
    </row>
    <row r="334" spans="1:4">
      <c r="A334" s="179">
        <v>2330</v>
      </c>
      <c r="B334" s="179" t="s">
        <v>328</v>
      </c>
      <c r="C334" s="179" t="s">
        <v>4930</v>
      </c>
      <c r="D334" s="179" t="s">
        <v>2203</v>
      </c>
    </row>
    <row r="335" spans="1:4">
      <c r="A335" s="179">
        <v>2331</v>
      </c>
      <c r="B335" s="179" t="s">
        <v>329</v>
      </c>
      <c r="C335" s="179" t="s">
        <v>4931</v>
      </c>
      <c r="D335" s="179" t="s">
        <v>2204</v>
      </c>
    </row>
    <row r="336" spans="1:4">
      <c r="A336" s="179">
        <v>2332</v>
      </c>
      <c r="B336" s="179" t="s">
        <v>330</v>
      </c>
      <c r="C336" s="179" t="s">
        <v>4932</v>
      </c>
      <c r="D336" s="179" t="s">
        <v>2205</v>
      </c>
    </row>
    <row r="337" spans="1:4">
      <c r="A337" s="179">
        <v>2337</v>
      </c>
      <c r="B337" s="179" t="s">
        <v>331</v>
      </c>
      <c r="C337" s="179" t="s">
        <v>4933</v>
      </c>
      <c r="D337" s="179" t="s">
        <v>2206</v>
      </c>
    </row>
    <row r="338" spans="1:4">
      <c r="A338" s="179">
        <v>2338</v>
      </c>
      <c r="B338" s="179" t="s">
        <v>332</v>
      </c>
      <c r="C338" s="179" t="s">
        <v>2207</v>
      </c>
      <c r="D338" s="179" t="s">
        <v>2208</v>
      </c>
    </row>
    <row r="339" spans="1:4">
      <c r="A339" s="179">
        <v>2340</v>
      </c>
      <c r="B339" s="179" t="s">
        <v>333</v>
      </c>
      <c r="C339" s="179" t="s">
        <v>4934</v>
      </c>
      <c r="D339" s="179" t="s">
        <v>2209</v>
      </c>
    </row>
    <row r="340" spans="1:4">
      <c r="A340" s="179">
        <v>2342</v>
      </c>
      <c r="B340" s="179" t="s">
        <v>334</v>
      </c>
      <c r="C340" s="179" t="s">
        <v>2210</v>
      </c>
      <c r="D340" s="179" t="s">
        <v>2211</v>
      </c>
    </row>
    <row r="341" spans="1:4">
      <c r="A341" s="179">
        <v>2344</v>
      </c>
      <c r="B341" s="179" t="s">
        <v>335</v>
      </c>
      <c r="C341" s="179" t="s">
        <v>4491</v>
      </c>
      <c r="D341" s="179" t="s">
        <v>2212</v>
      </c>
    </row>
    <row r="342" spans="1:4">
      <c r="A342" s="179">
        <v>2345</v>
      </c>
      <c r="B342" s="179" t="s">
        <v>336</v>
      </c>
      <c r="C342" s="179" t="s">
        <v>4935</v>
      </c>
      <c r="D342" s="179" t="s">
        <v>2213</v>
      </c>
    </row>
    <row r="343" spans="1:4">
      <c r="A343" s="179">
        <v>2347</v>
      </c>
      <c r="B343" s="179" t="s">
        <v>337</v>
      </c>
      <c r="C343" s="179" t="s">
        <v>4936</v>
      </c>
      <c r="D343" s="179" t="s">
        <v>2214</v>
      </c>
    </row>
    <row r="344" spans="1:4">
      <c r="A344" s="179">
        <v>2348</v>
      </c>
      <c r="B344" s="179" t="s">
        <v>338</v>
      </c>
      <c r="C344" s="179" t="s">
        <v>2215</v>
      </c>
      <c r="D344" s="179" t="s">
        <v>2216</v>
      </c>
    </row>
    <row r="345" spans="1:4">
      <c r="A345" s="179">
        <v>2349</v>
      </c>
      <c r="B345" s="179" t="s">
        <v>339</v>
      </c>
      <c r="C345" s="179" t="s">
        <v>2217</v>
      </c>
      <c r="D345" s="179" t="s">
        <v>2218</v>
      </c>
    </row>
    <row r="346" spans="1:4">
      <c r="A346" s="179">
        <v>2351</v>
      </c>
      <c r="B346" s="179" t="s">
        <v>340</v>
      </c>
      <c r="C346" s="179" t="s">
        <v>4937</v>
      </c>
      <c r="D346" s="179" t="s">
        <v>2219</v>
      </c>
    </row>
    <row r="347" spans="1:4">
      <c r="A347" s="179">
        <v>2352</v>
      </c>
      <c r="B347" s="179" t="s">
        <v>341</v>
      </c>
      <c r="C347" s="179" t="s">
        <v>4938</v>
      </c>
      <c r="D347" s="179" t="s">
        <v>2220</v>
      </c>
    </row>
    <row r="348" spans="1:4">
      <c r="A348" s="179">
        <v>2353</v>
      </c>
      <c r="B348" s="179" t="s">
        <v>342</v>
      </c>
      <c r="C348" s="179" t="s">
        <v>4939</v>
      </c>
      <c r="D348" s="179" t="s">
        <v>2221</v>
      </c>
    </row>
    <row r="349" spans="1:4">
      <c r="A349" s="179">
        <v>2354</v>
      </c>
      <c r="B349" s="179" t="s">
        <v>343</v>
      </c>
      <c r="C349" s="179" t="s">
        <v>4940</v>
      </c>
      <c r="D349" s="179" t="s">
        <v>2222</v>
      </c>
    </row>
    <row r="350" spans="1:4">
      <c r="A350" s="179">
        <v>2355</v>
      </c>
      <c r="B350" s="179" t="s">
        <v>344</v>
      </c>
      <c r="C350" s="179" t="s">
        <v>4941</v>
      </c>
      <c r="D350" s="179" t="s">
        <v>2223</v>
      </c>
    </row>
    <row r="351" spans="1:4">
      <c r="A351" s="179">
        <v>2356</v>
      </c>
      <c r="B351" s="179" t="s">
        <v>345</v>
      </c>
      <c r="C351" s="179" t="s">
        <v>4942</v>
      </c>
      <c r="D351" s="179" t="s">
        <v>2224</v>
      </c>
    </row>
    <row r="352" spans="1:4">
      <c r="A352" s="179">
        <v>2357</v>
      </c>
      <c r="B352" s="179" t="s">
        <v>346</v>
      </c>
      <c r="C352" s="179" t="s">
        <v>4943</v>
      </c>
      <c r="D352" s="179" t="s">
        <v>2225</v>
      </c>
    </row>
    <row r="353" spans="1:4">
      <c r="A353" s="179">
        <v>2358</v>
      </c>
      <c r="B353" s="179" t="s">
        <v>347</v>
      </c>
      <c r="C353" s="179" t="s">
        <v>2226</v>
      </c>
      <c r="D353" s="179" t="s">
        <v>2227</v>
      </c>
    </row>
    <row r="354" spans="1:4">
      <c r="A354" s="179">
        <v>2359</v>
      </c>
      <c r="B354" s="179" t="s">
        <v>348</v>
      </c>
      <c r="C354" s="179" t="s">
        <v>4944</v>
      </c>
      <c r="D354" s="179" t="s">
        <v>2228</v>
      </c>
    </row>
    <row r="355" spans="1:4">
      <c r="A355" s="179">
        <v>2360</v>
      </c>
      <c r="B355" s="179" t="s">
        <v>349</v>
      </c>
      <c r="C355" s="179" t="s">
        <v>4945</v>
      </c>
      <c r="D355" s="179" t="s">
        <v>2229</v>
      </c>
    </row>
    <row r="356" spans="1:4">
      <c r="A356" s="179">
        <v>2362</v>
      </c>
      <c r="B356" s="179" t="s">
        <v>350</v>
      </c>
      <c r="C356" s="179" t="s">
        <v>2230</v>
      </c>
      <c r="D356" s="179" t="s">
        <v>2231</v>
      </c>
    </row>
    <row r="357" spans="1:4">
      <c r="A357" s="179">
        <v>2363</v>
      </c>
      <c r="B357" s="179" t="s">
        <v>351</v>
      </c>
      <c r="C357" s="179" t="s">
        <v>2232</v>
      </c>
      <c r="D357" s="179" t="s">
        <v>2233</v>
      </c>
    </row>
    <row r="358" spans="1:4">
      <c r="A358" s="179">
        <v>2364</v>
      </c>
      <c r="B358" s="179" t="s">
        <v>352</v>
      </c>
      <c r="C358" s="179" t="s">
        <v>4946</v>
      </c>
      <c r="D358" s="179" t="s">
        <v>2234</v>
      </c>
    </row>
    <row r="359" spans="1:4">
      <c r="A359" s="179">
        <v>2365</v>
      </c>
      <c r="B359" s="179" t="s">
        <v>353</v>
      </c>
      <c r="C359" s="179" t="s">
        <v>2235</v>
      </c>
      <c r="D359" s="179" t="s">
        <v>2236</v>
      </c>
    </row>
    <row r="360" spans="1:4">
      <c r="A360" s="179">
        <v>2367</v>
      </c>
      <c r="B360" s="179" t="s">
        <v>354</v>
      </c>
      <c r="C360" s="179" t="s">
        <v>4947</v>
      </c>
      <c r="D360" s="179" t="s">
        <v>2237</v>
      </c>
    </row>
    <row r="361" spans="1:4">
      <c r="A361" s="179">
        <v>2368</v>
      </c>
      <c r="B361" s="179" t="s">
        <v>355</v>
      </c>
      <c r="C361" s="179" t="s">
        <v>4492</v>
      </c>
      <c r="D361" s="179" t="s">
        <v>2238</v>
      </c>
    </row>
    <row r="362" spans="1:4">
      <c r="A362" s="179">
        <v>2369</v>
      </c>
      <c r="B362" s="179" t="s">
        <v>356</v>
      </c>
      <c r="C362" s="179" t="s">
        <v>4948</v>
      </c>
      <c r="D362" s="179" t="s">
        <v>2239</v>
      </c>
    </row>
    <row r="363" spans="1:4">
      <c r="A363" s="179">
        <v>2371</v>
      </c>
      <c r="B363" s="179" t="s">
        <v>357</v>
      </c>
      <c r="C363" s="179" t="s">
        <v>4949</v>
      </c>
      <c r="D363" s="179" t="s">
        <v>2240</v>
      </c>
    </row>
    <row r="364" spans="1:4">
      <c r="A364" s="179">
        <v>2373</v>
      </c>
      <c r="B364" s="179" t="s">
        <v>358</v>
      </c>
      <c r="C364" s="179" t="s">
        <v>4950</v>
      </c>
      <c r="D364" s="179" t="s">
        <v>2241</v>
      </c>
    </row>
    <row r="365" spans="1:4">
      <c r="A365" s="179">
        <v>2374</v>
      </c>
      <c r="B365" s="179" t="s">
        <v>359</v>
      </c>
      <c r="C365" s="179" t="s">
        <v>2242</v>
      </c>
      <c r="D365" s="179" t="s">
        <v>2243</v>
      </c>
    </row>
    <row r="366" spans="1:4">
      <c r="A366" s="179">
        <v>2375</v>
      </c>
      <c r="B366" s="179" t="s">
        <v>360</v>
      </c>
      <c r="C366" s="179" t="s">
        <v>2244</v>
      </c>
      <c r="D366" s="179" t="s">
        <v>2245</v>
      </c>
    </row>
    <row r="367" spans="1:4">
      <c r="A367" s="179">
        <v>2376</v>
      </c>
      <c r="B367" s="179" t="s">
        <v>361</v>
      </c>
      <c r="C367" s="179" t="s">
        <v>2246</v>
      </c>
      <c r="D367" s="179" t="s">
        <v>2247</v>
      </c>
    </row>
    <row r="368" spans="1:4">
      <c r="A368" s="179">
        <v>2377</v>
      </c>
      <c r="B368" s="179" t="s">
        <v>362</v>
      </c>
      <c r="C368" s="179" t="s">
        <v>4951</v>
      </c>
      <c r="D368" s="179" t="s">
        <v>2248</v>
      </c>
    </row>
    <row r="369" spans="1:4">
      <c r="A369" s="179">
        <v>2379</v>
      </c>
      <c r="B369" s="179" t="s">
        <v>363</v>
      </c>
      <c r="C369" s="179" t="s">
        <v>4952</v>
      </c>
      <c r="D369" s="179" t="s">
        <v>2249</v>
      </c>
    </row>
    <row r="370" spans="1:4">
      <c r="A370" s="179">
        <v>2380</v>
      </c>
      <c r="B370" s="179" t="s">
        <v>364</v>
      </c>
      <c r="C370" s="179" t="s">
        <v>2185</v>
      </c>
      <c r="D370" s="179" t="s">
        <v>2250</v>
      </c>
    </row>
    <row r="371" spans="1:4">
      <c r="A371" s="179">
        <v>2382</v>
      </c>
      <c r="B371" s="179" t="s">
        <v>365</v>
      </c>
      <c r="C371" s="179" t="s">
        <v>4953</v>
      </c>
      <c r="D371" s="179" t="s">
        <v>2251</v>
      </c>
    </row>
    <row r="372" spans="1:4">
      <c r="A372" s="179">
        <v>2383</v>
      </c>
      <c r="B372" s="179" t="s">
        <v>366</v>
      </c>
      <c r="C372" s="179" t="s">
        <v>2252</v>
      </c>
      <c r="D372" s="179" t="s">
        <v>2253</v>
      </c>
    </row>
    <row r="373" spans="1:4">
      <c r="A373" s="179">
        <v>2385</v>
      </c>
      <c r="B373" s="179" t="s">
        <v>367</v>
      </c>
      <c r="C373" s="179" t="s">
        <v>2254</v>
      </c>
      <c r="D373" s="179" t="s">
        <v>2255</v>
      </c>
    </row>
    <row r="374" spans="1:4">
      <c r="A374" s="179">
        <v>2387</v>
      </c>
      <c r="B374" s="179" t="s">
        <v>368</v>
      </c>
      <c r="C374" s="179" t="s">
        <v>2256</v>
      </c>
      <c r="D374" s="179" t="s">
        <v>2257</v>
      </c>
    </row>
    <row r="375" spans="1:4">
      <c r="A375" s="179">
        <v>2388</v>
      </c>
      <c r="B375" s="179" t="s">
        <v>369</v>
      </c>
      <c r="C375" s="179" t="s">
        <v>4954</v>
      </c>
      <c r="D375" s="179" t="s">
        <v>2258</v>
      </c>
    </row>
    <row r="376" spans="1:4">
      <c r="A376" s="179">
        <v>2390</v>
      </c>
      <c r="B376" s="179" t="s">
        <v>370</v>
      </c>
      <c r="C376" s="179" t="s">
        <v>2259</v>
      </c>
      <c r="D376" s="179" t="s">
        <v>2260</v>
      </c>
    </row>
    <row r="377" spans="1:4">
      <c r="A377" s="179">
        <v>2392</v>
      </c>
      <c r="B377" s="179" t="s">
        <v>371</v>
      </c>
      <c r="C377" s="179" t="s">
        <v>4955</v>
      </c>
      <c r="D377" s="179" t="s">
        <v>2261</v>
      </c>
    </row>
    <row r="378" spans="1:4">
      <c r="A378" s="179">
        <v>2393</v>
      </c>
      <c r="B378" s="179" t="s">
        <v>372</v>
      </c>
      <c r="C378" s="179" t="s">
        <v>4956</v>
      </c>
      <c r="D378" s="179" t="s">
        <v>2262</v>
      </c>
    </row>
    <row r="379" spans="1:4">
      <c r="A379" s="179">
        <v>2395</v>
      </c>
      <c r="B379" s="179" t="s">
        <v>373</v>
      </c>
      <c r="C379" s="179" t="s">
        <v>4957</v>
      </c>
      <c r="D379" s="179" t="s">
        <v>2263</v>
      </c>
    </row>
    <row r="380" spans="1:4">
      <c r="A380" s="179">
        <v>2397</v>
      </c>
      <c r="B380" s="179" t="s">
        <v>374</v>
      </c>
      <c r="C380" s="179" t="s">
        <v>4493</v>
      </c>
      <c r="D380" s="179" t="s">
        <v>2264</v>
      </c>
    </row>
    <row r="381" spans="1:4">
      <c r="A381" s="179">
        <v>2399</v>
      </c>
      <c r="B381" s="179" t="s">
        <v>375</v>
      </c>
      <c r="C381" s="179" t="s">
        <v>2265</v>
      </c>
      <c r="D381" s="179" t="s">
        <v>2266</v>
      </c>
    </row>
    <row r="382" spans="1:4">
      <c r="A382" s="179">
        <v>2401</v>
      </c>
      <c r="B382" s="179" t="s">
        <v>376</v>
      </c>
      <c r="C382" s="179" t="s">
        <v>4958</v>
      </c>
      <c r="D382" s="179" t="s">
        <v>2267</v>
      </c>
    </row>
    <row r="383" spans="1:4">
      <c r="A383" s="179">
        <v>2402</v>
      </c>
      <c r="B383" s="179" t="s">
        <v>377</v>
      </c>
      <c r="C383" s="179" t="s">
        <v>2268</v>
      </c>
      <c r="D383" s="179" t="s">
        <v>4959</v>
      </c>
    </row>
    <row r="384" spans="1:4">
      <c r="A384" s="179">
        <v>2404</v>
      </c>
      <c r="B384" s="179" t="s">
        <v>378</v>
      </c>
      <c r="C384" s="179" t="s">
        <v>2269</v>
      </c>
      <c r="D384" s="179" t="s">
        <v>2270</v>
      </c>
    </row>
    <row r="385" spans="1:4">
      <c r="A385" s="179">
        <v>2405</v>
      </c>
      <c r="B385" s="179" t="s">
        <v>379</v>
      </c>
      <c r="C385" s="179" t="s">
        <v>2265</v>
      </c>
      <c r="D385" s="179" t="s">
        <v>2271</v>
      </c>
    </row>
    <row r="386" spans="1:4">
      <c r="A386" s="179">
        <v>2406</v>
      </c>
      <c r="B386" s="179" t="s">
        <v>380</v>
      </c>
      <c r="C386" s="179" t="s">
        <v>2272</v>
      </c>
      <c r="D386" s="179" t="s">
        <v>2273</v>
      </c>
    </row>
    <row r="387" spans="1:4">
      <c r="A387" s="179">
        <v>2408</v>
      </c>
      <c r="B387" s="179" t="s">
        <v>381</v>
      </c>
      <c r="C387" s="179" t="s">
        <v>4960</v>
      </c>
      <c r="D387" s="179" t="s">
        <v>2274</v>
      </c>
    </row>
    <row r="388" spans="1:4">
      <c r="A388" s="179">
        <v>2409</v>
      </c>
      <c r="B388" s="179" t="s">
        <v>382</v>
      </c>
      <c r="C388" s="179" t="s">
        <v>4961</v>
      </c>
      <c r="D388" s="179" t="s">
        <v>2275</v>
      </c>
    </row>
    <row r="389" spans="1:4">
      <c r="A389" s="179">
        <v>2412</v>
      </c>
      <c r="B389" s="179" t="s">
        <v>383</v>
      </c>
      <c r="C389" s="179" t="s">
        <v>2276</v>
      </c>
      <c r="D389" s="179" t="s">
        <v>2277</v>
      </c>
    </row>
    <row r="390" spans="1:4">
      <c r="A390" s="179">
        <v>2413</v>
      </c>
      <c r="B390" s="179" t="s">
        <v>384</v>
      </c>
      <c r="C390" s="179" t="s">
        <v>2278</v>
      </c>
      <c r="D390" s="179" t="s">
        <v>2279</v>
      </c>
    </row>
    <row r="391" spans="1:4">
      <c r="A391" s="179">
        <v>2414</v>
      </c>
      <c r="B391" s="179" t="s">
        <v>385</v>
      </c>
      <c r="C391" s="179" t="s">
        <v>2280</v>
      </c>
      <c r="D391" s="179" t="s">
        <v>2281</v>
      </c>
    </row>
    <row r="392" spans="1:4">
      <c r="A392" s="179">
        <v>2415</v>
      </c>
      <c r="B392" s="179" t="s">
        <v>386</v>
      </c>
      <c r="C392" s="179" t="s">
        <v>4962</v>
      </c>
      <c r="D392" s="179" t="s">
        <v>2282</v>
      </c>
    </row>
    <row r="393" spans="1:4">
      <c r="A393" s="179">
        <v>2417</v>
      </c>
      <c r="B393" s="179" t="s">
        <v>387</v>
      </c>
      <c r="C393" s="179" t="s">
        <v>4963</v>
      </c>
      <c r="D393" s="179" t="s">
        <v>2283</v>
      </c>
    </row>
    <row r="394" spans="1:4">
      <c r="A394" s="179">
        <v>2419</v>
      </c>
      <c r="B394" s="179" t="s">
        <v>388</v>
      </c>
      <c r="C394" s="179" t="s">
        <v>2284</v>
      </c>
      <c r="D394" s="179" t="s">
        <v>2285</v>
      </c>
    </row>
    <row r="395" spans="1:4">
      <c r="A395" s="179">
        <v>2420</v>
      </c>
      <c r="B395" s="179" t="s">
        <v>389</v>
      </c>
      <c r="C395" s="179" t="s">
        <v>2286</v>
      </c>
      <c r="D395" s="179" t="s">
        <v>2287</v>
      </c>
    </row>
    <row r="396" spans="1:4">
      <c r="A396" s="179">
        <v>2421</v>
      </c>
      <c r="B396" s="179" t="s">
        <v>390</v>
      </c>
      <c r="C396" s="179" t="s">
        <v>4964</v>
      </c>
      <c r="D396" s="179" t="s">
        <v>2288</v>
      </c>
    </row>
    <row r="397" spans="1:4">
      <c r="A397" s="179">
        <v>2423</v>
      </c>
      <c r="B397" s="179" t="s">
        <v>391</v>
      </c>
      <c r="C397" s="179" t="s">
        <v>2289</v>
      </c>
      <c r="D397" s="179" t="s">
        <v>2290</v>
      </c>
    </row>
    <row r="398" spans="1:4">
      <c r="A398" s="179">
        <v>2424</v>
      </c>
      <c r="B398" s="179" t="s">
        <v>392</v>
      </c>
      <c r="C398" s="179" t="s">
        <v>2291</v>
      </c>
      <c r="D398" s="179" t="s">
        <v>2292</v>
      </c>
    </row>
    <row r="399" spans="1:4">
      <c r="A399" s="179">
        <v>2425</v>
      </c>
      <c r="B399" s="179" t="s">
        <v>393</v>
      </c>
      <c r="C399" s="179" t="s">
        <v>2265</v>
      </c>
      <c r="D399" s="179" t="s">
        <v>2293</v>
      </c>
    </row>
    <row r="400" spans="1:4">
      <c r="A400" s="179">
        <v>2426</v>
      </c>
      <c r="B400" s="179" t="s">
        <v>394</v>
      </c>
      <c r="C400" s="179" t="s">
        <v>2294</v>
      </c>
      <c r="D400" s="179" t="s">
        <v>2295</v>
      </c>
    </row>
    <row r="401" spans="1:4">
      <c r="A401" s="179">
        <v>2427</v>
      </c>
      <c r="B401" s="179" t="s">
        <v>395</v>
      </c>
      <c r="C401" s="179" t="s">
        <v>2296</v>
      </c>
      <c r="D401" s="179" t="s">
        <v>2297</v>
      </c>
    </row>
    <row r="402" spans="1:4">
      <c r="A402" s="179">
        <v>2428</v>
      </c>
      <c r="B402" s="179" t="s">
        <v>396</v>
      </c>
      <c r="C402" s="179" t="s">
        <v>4965</v>
      </c>
      <c r="D402" s="179" t="s">
        <v>2298</v>
      </c>
    </row>
    <row r="403" spans="1:4">
      <c r="A403" s="179">
        <v>2429</v>
      </c>
      <c r="B403" s="179" t="s">
        <v>397</v>
      </c>
      <c r="C403" s="179" t="s">
        <v>2299</v>
      </c>
      <c r="D403" s="179" t="s">
        <v>2300</v>
      </c>
    </row>
    <row r="404" spans="1:4">
      <c r="A404" s="179">
        <v>2430</v>
      </c>
      <c r="B404" s="179" t="s">
        <v>398</v>
      </c>
      <c r="C404" s="179" t="s">
        <v>4966</v>
      </c>
      <c r="D404" s="179" t="s">
        <v>2301</v>
      </c>
    </row>
    <row r="405" spans="1:4">
      <c r="A405" s="179">
        <v>2431</v>
      </c>
      <c r="B405" s="179" t="s">
        <v>399</v>
      </c>
      <c r="C405" s="179" t="s">
        <v>2302</v>
      </c>
      <c r="D405" s="179" t="s">
        <v>2303</v>
      </c>
    </row>
    <row r="406" spans="1:4">
      <c r="A406" s="179">
        <v>2433</v>
      </c>
      <c r="B406" s="179" t="s">
        <v>400</v>
      </c>
      <c r="C406" s="179" t="s">
        <v>2304</v>
      </c>
      <c r="D406" s="179" t="s">
        <v>2305</v>
      </c>
    </row>
    <row r="407" spans="1:4">
      <c r="A407" s="179">
        <v>2434</v>
      </c>
      <c r="B407" s="179" t="s">
        <v>401</v>
      </c>
      <c r="C407" s="179" t="s">
        <v>4967</v>
      </c>
      <c r="D407" s="179" t="s">
        <v>2306</v>
      </c>
    </row>
    <row r="408" spans="1:4">
      <c r="A408" s="179">
        <v>2436</v>
      </c>
      <c r="B408" s="179" t="s">
        <v>402</v>
      </c>
      <c r="C408" s="179" t="s">
        <v>4968</v>
      </c>
      <c r="D408" s="179" t="s">
        <v>2307</v>
      </c>
    </row>
    <row r="409" spans="1:4">
      <c r="A409" s="179">
        <v>2438</v>
      </c>
      <c r="B409" s="179" t="s">
        <v>403</v>
      </c>
      <c r="C409" s="179" t="s">
        <v>2308</v>
      </c>
      <c r="D409" s="179" t="s">
        <v>2309</v>
      </c>
    </row>
    <row r="410" spans="1:4">
      <c r="A410" s="179">
        <v>2439</v>
      </c>
      <c r="B410" s="179" t="s">
        <v>404</v>
      </c>
      <c r="C410" s="179" t="s">
        <v>4969</v>
      </c>
      <c r="D410" s="179" t="s">
        <v>2310</v>
      </c>
    </row>
    <row r="411" spans="1:4">
      <c r="A411" s="179">
        <v>2440</v>
      </c>
      <c r="B411" s="179" t="s">
        <v>405</v>
      </c>
      <c r="C411" s="179" t="s">
        <v>1865</v>
      </c>
      <c r="D411" s="179" t="s">
        <v>2311</v>
      </c>
    </row>
    <row r="412" spans="1:4">
      <c r="A412" s="179">
        <v>2441</v>
      </c>
      <c r="B412" s="179" t="s">
        <v>406</v>
      </c>
      <c r="C412" s="179" t="s">
        <v>2201</v>
      </c>
      <c r="D412" s="179" t="s">
        <v>2312</v>
      </c>
    </row>
    <row r="413" spans="1:4">
      <c r="A413" s="179">
        <v>2442</v>
      </c>
      <c r="B413" s="179" t="s">
        <v>407</v>
      </c>
      <c r="C413" s="179" t="s">
        <v>2313</v>
      </c>
      <c r="D413" s="179" t="s">
        <v>2314</v>
      </c>
    </row>
    <row r="414" spans="1:4">
      <c r="A414" s="179">
        <v>2443</v>
      </c>
      <c r="B414" s="179" t="s">
        <v>408</v>
      </c>
      <c r="C414" s="179" t="s">
        <v>4970</v>
      </c>
      <c r="D414" s="179" t="s">
        <v>2315</v>
      </c>
    </row>
    <row r="415" spans="1:4">
      <c r="A415" s="179">
        <v>2444</v>
      </c>
      <c r="B415" s="179" t="s">
        <v>409</v>
      </c>
      <c r="C415" s="179" t="s">
        <v>2316</v>
      </c>
      <c r="D415" s="179" t="s">
        <v>2317</v>
      </c>
    </row>
    <row r="416" spans="1:4">
      <c r="A416" s="179">
        <v>2448</v>
      </c>
      <c r="B416" s="179" t="s">
        <v>410</v>
      </c>
      <c r="C416" s="179" t="s">
        <v>4971</v>
      </c>
      <c r="D416" s="179" t="s">
        <v>5465</v>
      </c>
    </row>
    <row r="417" spans="1:4">
      <c r="A417" s="179">
        <v>2449</v>
      </c>
      <c r="B417" s="179" t="s">
        <v>411</v>
      </c>
      <c r="C417" s="179" t="s">
        <v>4972</v>
      </c>
      <c r="D417" s="179" t="s">
        <v>2318</v>
      </c>
    </row>
    <row r="418" spans="1:4">
      <c r="A418" s="179">
        <v>2450</v>
      </c>
      <c r="B418" s="179" t="s">
        <v>412</v>
      </c>
      <c r="C418" s="179" t="s">
        <v>2319</v>
      </c>
      <c r="D418" s="179" t="s">
        <v>2320</v>
      </c>
    </row>
    <row r="419" spans="1:4">
      <c r="A419" s="179">
        <v>2451</v>
      </c>
      <c r="B419" s="179" t="s">
        <v>413</v>
      </c>
      <c r="C419" s="179" t="s">
        <v>2321</v>
      </c>
      <c r="D419" s="179" t="s">
        <v>2322</v>
      </c>
    </row>
    <row r="420" spans="1:4">
      <c r="A420" s="179">
        <v>2453</v>
      </c>
      <c r="B420" s="179" t="s">
        <v>414</v>
      </c>
      <c r="C420" s="179" t="s">
        <v>2323</v>
      </c>
      <c r="D420" s="179" t="s">
        <v>2324</v>
      </c>
    </row>
    <row r="421" spans="1:4">
      <c r="A421" s="179">
        <v>2454</v>
      </c>
      <c r="B421" s="179" t="s">
        <v>415</v>
      </c>
      <c r="C421" s="179" t="s">
        <v>4973</v>
      </c>
      <c r="D421" s="179" t="s">
        <v>2325</v>
      </c>
    </row>
    <row r="422" spans="1:4">
      <c r="A422" s="179">
        <v>2455</v>
      </c>
      <c r="B422" s="179" t="s">
        <v>416</v>
      </c>
      <c r="C422" s="179" t="s">
        <v>4974</v>
      </c>
      <c r="D422" s="179" t="s">
        <v>2326</v>
      </c>
    </row>
    <row r="423" spans="1:4">
      <c r="A423" s="179">
        <v>2456</v>
      </c>
      <c r="B423" s="179" t="s">
        <v>417</v>
      </c>
      <c r="C423" s="179" t="s">
        <v>4975</v>
      </c>
      <c r="D423" s="179" t="s">
        <v>2327</v>
      </c>
    </row>
    <row r="424" spans="1:4">
      <c r="A424" s="179">
        <v>2457</v>
      </c>
      <c r="B424" s="179" t="s">
        <v>418</v>
      </c>
      <c r="C424" s="179" t="s">
        <v>4976</v>
      </c>
      <c r="D424" s="179" t="s">
        <v>2303</v>
      </c>
    </row>
    <row r="425" spans="1:4">
      <c r="A425" s="179">
        <v>2458</v>
      </c>
      <c r="B425" s="179" t="s">
        <v>419</v>
      </c>
      <c r="C425" s="179" t="s">
        <v>2328</v>
      </c>
      <c r="D425" s="179" t="s">
        <v>2329</v>
      </c>
    </row>
    <row r="426" spans="1:4">
      <c r="A426" s="179">
        <v>2459</v>
      </c>
      <c r="B426" s="179" t="s">
        <v>420</v>
      </c>
      <c r="C426" s="179" t="s">
        <v>4977</v>
      </c>
      <c r="D426" s="179" t="s">
        <v>2330</v>
      </c>
    </row>
    <row r="427" spans="1:4">
      <c r="A427" s="179">
        <v>2460</v>
      </c>
      <c r="B427" s="179" t="s">
        <v>421</v>
      </c>
      <c r="C427" s="179" t="s">
        <v>4978</v>
      </c>
      <c r="D427" s="179" t="s">
        <v>2331</v>
      </c>
    </row>
    <row r="428" spans="1:4">
      <c r="A428" s="179">
        <v>2461</v>
      </c>
      <c r="B428" s="179" t="s">
        <v>422</v>
      </c>
      <c r="C428" s="179" t="s">
        <v>2332</v>
      </c>
      <c r="D428" s="179" t="s">
        <v>2333</v>
      </c>
    </row>
    <row r="429" spans="1:4">
      <c r="A429" s="179">
        <v>2462</v>
      </c>
      <c r="B429" s="179" t="s">
        <v>423</v>
      </c>
      <c r="C429" s="179" t="s">
        <v>1865</v>
      </c>
      <c r="D429" s="179" t="s">
        <v>2334</v>
      </c>
    </row>
    <row r="430" spans="1:4">
      <c r="A430" s="179">
        <v>2464</v>
      </c>
      <c r="B430" s="179" t="s">
        <v>424</v>
      </c>
      <c r="C430" s="179" t="s">
        <v>4979</v>
      </c>
      <c r="D430" s="179" t="s">
        <v>2335</v>
      </c>
    </row>
    <row r="431" spans="1:4">
      <c r="A431" s="179">
        <v>2465</v>
      </c>
      <c r="B431" s="179" t="s">
        <v>425</v>
      </c>
      <c r="C431" s="179" t="s">
        <v>2291</v>
      </c>
      <c r="D431" s="179" t="s">
        <v>4980</v>
      </c>
    </row>
    <row r="432" spans="1:4">
      <c r="A432" s="179">
        <v>2466</v>
      </c>
      <c r="B432" s="179" t="s">
        <v>426</v>
      </c>
      <c r="C432" s="179" t="s">
        <v>4981</v>
      </c>
      <c r="D432" s="179" t="s">
        <v>2336</v>
      </c>
    </row>
    <row r="433" spans="1:4">
      <c r="A433" s="179">
        <v>2467</v>
      </c>
      <c r="B433" s="179" t="s">
        <v>427</v>
      </c>
      <c r="C433" s="179" t="s">
        <v>4982</v>
      </c>
      <c r="D433" s="179" t="s">
        <v>5466</v>
      </c>
    </row>
    <row r="434" spans="1:4">
      <c r="A434" s="179">
        <v>2468</v>
      </c>
      <c r="B434" s="179" t="s">
        <v>428</v>
      </c>
      <c r="C434" s="179" t="s">
        <v>2323</v>
      </c>
      <c r="D434" s="179" t="s">
        <v>2337</v>
      </c>
    </row>
    <row r="435" spans="1:4">
      <c r="A435" s="179">
        <v>2471</v>
      </c>
      <c r="B435" s="179" t="s">
        <v>429</v>
      </c>
      <c r="C435" s="179" t="s">
        <v>4983</v>
      </c>
      <c r="D435" s="179" t="s">
        <v>2338</v>
      </c>
    </row>
    <row r="436" spans="1:4">
      <c r="A436" s="179">
        <v>2472</v>
      </c>
      <c r="B436" s="179" t="s">
        <v>430</v>
      </c>
      <c r="C436" s="179" t="s">
        <v>4984</v>
      </c>
      <c r="D436" s="179" t="s">
        <v>2339</v>
      </c>
    </row>
    <row r="437" spans="1:4">
      <c r="A437" s="179">
        <v>2474</v>
      </c>
      <c r="B437" s="179" t="s">
        <v>431</v>
      </c>
      <c r="C437" s="179" t="s">
        <v>4985</v>
      </c>
      <c r="D437" s="179" t="s">
        <v>2340</v>
      </c>
    </row>
    <row r="438" spans="1:4">
      <c r="A438" s="179">
        <v>2475</v>
      </c>
      <c r="B438" s="179" t="s">
        <v>432</v>
      </c>
      <c r="C438" s="179" t="s">
        <v>4986</v>
      </c>
      <c r="D438" s="179" t="s">
        <v>2341</v>
      </c>
    </row>
    <row r="439" spans="1:4">
      <c r="A439" s="179">
        <v>2476</v>
      </c>
      <c r="B439" s="179" t="s">
        <v>433</v>
      </c>
      <c r="C439" s="179" t="s">
        <v>2342</v>
      </c>
      <c r="D439" s="179" t="s">
        <v>2343</v>
      </c>
    </row>
    <row r="440" spans="1:4">
      <c r="A440" s="179">
        <v>2477</v>
      </c>
      <c r="B440" s="179" t="s">
        <v>434</v>
      </c>
      <c r="C440" s="179" t="s">
        <v>2344</v>
      </c>
      <c r="D440" s="179" t="s">
        <v>2345</v>
      </c>
    </row>
    <row r="441" spans="1:4">
      <c r="A441" s="179">
        <v>2478</v>
      </c>
      <c r="B441" s="179" t="s">
        <v>435</v>
      </c>
      <c r="C441" s="179" t="s">
        <v>4987</v>
      </c>
      <c r="D441" s="179" t="s">
        <v>2346</v>
      </c>
    </row>
    <row r="442" spans="1:4">
      <c r="A442" s="179">
        <v>2480</v>
      </c>
      <c r="B442" s="179" t="s">
        <v>436</v>
      </c>
      <c r="C442" s="179" t="s">
        <v>2347</v>
      </c>
      <c r="D442" s="179" t="s">
        <v>2348</v>
      </c>
    </row>
    <row r="443" spans="1:4">
      <c r="A443" s="179">
        <v>2481</v>
      </c>
      <c r="B443" s="179" t="s">
        <v>437</v>
      </c>
      <c r="C443" s="179" t="s">
        <v>2349</v>
      </c>
      <c r="D443" s="179" t="s">
        <v>2350</v>
      </c>
    </row>
    <row r="444" spans="1:4">
      <c r="A444" s="179">
        <v>2482</v>
      </c>
      <c r="B444" s="179" t="s">
        <v>438</v>
      </c>
      <c r="C444" s="179" t="s">
        <v>4988</v>
      </c>
      <c r="D444" s="179" t="s">
        <v>2351</v>
      </c>
    </row>
    <row r="445" spans="1:4">
      <c r="A445" s="179">
        <v>2483</v>
      </c>
      <c r="B445" s="179" t="s">
        <v>439</v>
      </c>
      <c r="C445" s="179" t="s">
        <v>2352</v>
      </c>
      <c r="D445" s="179" t="s">
        <v>2353</v>
      </c>
    </row>
    <row r="446" spans="1:4">
      <c r="A446" s="179">
        <v>2484</v>
      </c>
      <c r="B446" s="179" t="s">
        <v>440</v>
      </c>
      <c r="C446" s="179" t="s">
        <v>4989</v>
      </c>
      <c r="D446" s="179" t="s">
        <v>2354</v>
      </c>
    </row>
    <row r="447" spans="1:4">
      <c r="A447" s="179">
        <v>2485</v>
      </c>
      <c r="B447" s="179" t="s">
        <v>441</v>
      </c>
      <c r="C447" s="179" t="s">
        <v>4990</v>
      </c>
      <c r="D447" s="179" t="s">
        <v>2355</v>
      </c>
    </row>
    <row r="448" spans="1:4">
      <c r="A448" s="179">
        <v>2486</v>
      </c>
      <c r="B448" s="179" t="s">
        <v>442</v>
      </c>
      <c r="C448" s="179" t="s">
        <v>2356</v>
      </c>
      <c r="D448" s="179" t="s">
        <v>2357</v>
      </c>
    </row>
    <row r="449" spans="1:4">
      <c r="A449" s="179">
        <v>2488</v>
      </c>
      <c r="B449" s="179" t="s">
        <v>443</v>
      </c>
      <c r="C449" s="179" t="s">
        <v>2358</v>
      </c>
      <c r="D449" s="179" t="s">
        <v>2359</v>
      </c>
    </row>
    <row r="450" spans="1:4">
      <c r="A450" s="179">
        <v>2489</v>
      </c>
      <c r="B450" s="179" t="s">
        <v>444</v>
      </c>
      <c r="C450" s="179" t="s">
        <v>2360</v>
      </c>
      <c r="D450" s="179" t="s">
        <v>2361</v>
      </c>
    </row>
    <row r="451" spans="1:4">
      <c r="A451" s="179">
        <v>2491</v>
      </c>
      <c r="B451" s="179" t="s">
        <v>445</v>
      </c>
      <c r="C451" s="179" t="s">
        <v>2362</v>
      </c>
      <c r="D451" s="179" t="s">
        <v>2363</v>
      </c>
    </row>
    <row r="452" spans="1:4">
      <c r="A452" s="179">
        <v>2492</v>
      </c>
      <c r="B452" s="179" t="s">
        <v>446</v>
      </c>
      <c r="C452" s="179" t="s">
        <v>4991</v>
      </c>
      <c r="D452" s="179" t="s">
        <v>2364</v>
      </c>
    </row>
    <row r="453" spans="1:4">
      <c r="A453" s="179">
        <v>2493</v>
      </c>
      <c r="B453" s="179" t="s">
        <v>447</v>
      </c>
      <c r="C453" s="179" t="s">
        <v>2365</v>
      </c>
      <c r="D453" s="179" t="s">
        <v>2366</v>
      </c>
    </row>
    <row r="454" spans="1:4">
      <c r="A454" s="179">
        <v>2495</v>
      </c>
      <c r="B454" s="179" t="s">
        <v>448</v>
      </c>
      <c r="C454" s="179" t="s">
        <v>2367</v>
      </c>
      <c r="D454" s="179" t="s">
        <v>2368</v>
      </c>
    </row>
    <row r="455" spans="1:4">
      <c r="A455" s="179">
        <v>2496</v>
      </c>
      <c r="B455" s="179" t="s">
        <v>449</v>
      </c>
      <c r="C455" s="179" t="s">
        <v>2369</v>
      </c>
      <c r="D455" s="179" t="s">
        <v>4992</v>
      </c>
    </row>
    <row r="456" spans="1:4">
      <c r="A456" s="179">
        <v>2497</v>
      </c>
      <c r="B456" s="179" t="s">
        <v>450</v>
      </c>
      <c r="C456" s="179" t="s">
        <v>2370</v>
      </c>
      <c r="D456" s="179" t="s">
        <v>2371</v>
      </c>
    </row>
    <row r="457" spans="1:4">
      <c r="A457" s="179">
        <v>2498</v>
      </c>
      <c r="B457" s="179" t="s">
        <v>451</v>
      </c>
      <c r="C457" s="179" t="s">
        <v>4993</v>
      </c>
      <c r="D457" s="179" t="s">
        <v>2372</v>
      </c>
    </row>
    <row r="458" spans="1:4">
      <c r="A458" s="179">
        <v>2499</v>
      </c>
      <c r="B458" s="179" t="s">
        <v>452</v>
      </c>
      <c r="C458" s="179" t="s">
        <v>4994</v>
      </c>
      <c r="D458" s="179" t="s">
        <v>2373</v>
      </c>
    </row>
    <row r="459" spans="1:4">
      <c r="A459" s="179">
        <v>2501</v>
      </c>
      <c r="B459" s="179" t="s">
        <v>453</v>
      </c>
      <c r="C459" s="179" t="s">
        <v>2374</v>
      </c>
      <c r="D459" s="179" t="s">
        <v>2375</v>
      </c>
    </row>
    <row r="460" spans="1:4">
      <c r="A460" s="179">
        <v>2504</v>
      </c>
      <c r="B460" s="179" t="s">
        <v>454</v>
      </c>
      <c r="C460" s="179" t="s">
        <v>2376</v>
      </c>
      <c r="D460" s="179" t="s">
        <v>2377</v>
      </c>
    </row>
    <row r="461" spans="1:4">
      <c r="A461" s="179">
        <v>2505</v>
      </c>
      <c r="B461" s="179" t="s">
        <v>455</v>
      </c>
      <c r="C461" s="179" t="s">
        <v>4995</v>
      </c>
      <c r="D461" s="179" t="s">
        <v>2378</v>
      </c>
    </row>
    <row r="462" spans="1:4">
      <c r="A462" s="179">
        <v>2506</v>
      </c>
      <c r="B462" s="179" t="s">
        <v>456</v>
      </c>
      <c r="C462" s="179" t="s">
        <v>1822</v>
      </c>
      <c r="D462" s="179" t="s">
        <v>2379</v>
      </c>
    </row>
    <row r="463" spans="1:4">
      <c r="A463" s="179">
        <v>2509</v>
      </c>
      <c r="B463" s="179" t="s">
        <v>457</v>
      </c>
      <c r="C463" s="179" t="s">
        <v>1822</v>
      </c>
      <c r="D463" s="179" t="s">
        <v>2380</v>
      </c>
    </row>
    <row r="464" spans="1:4">
      <c r="A464" s="179">
        <v>2511</v>
      </c>
      <c r="B464" s="179" t="s">
        <v>458</v>
      </c>
      <c r="C464" s="179" t="s">
        <v>4996</v>
      </c>
      <c r="D464" s="179" t="s">
        <v>2381</v>
      </c>
    </row>
    <row r="465" spans="1:4">
      <c r="A465" s="179">
        <v>2514</v>
      </c>
      <c r="B465" s="179" t="s">
        <v>459</v>
      </c>
      <c r="C465" s="179" t="s">
        <v>4494</v>
      </c>
      <c r="D465" s="179" t="s">
        <v>2382</v>
      </c>
    </row>
    <row r="466" spans="1:4">
      <c r="A466" s="179">
        <v>2515</v>
      </c>
      <c r="B466" s="179" t="s">
        <v>460</v>
      </c>
      <c r="C466" s="179" t="s">
        <v>2383</v>
      </c>
      <c r="D466" s="179" t="s">
        <v>2384</v>
      </c>
    </row>
    <row r="467" spans="1:4">
      <c r="A467" s="179">
        <v>2516</v>
      </c>
      <c r="B467" s="179" t="s">
        <v>461</v>
      </c>
      <c r="C467" s="179" t="s">
        <v>4997</v>
      </c>
      <c r="D467" s="179" t="s">
        <v>2385</v>
      </c>
    </row>
    <row r="468" spans="1:4">
      <c r="A468" s="179">
        <v>2520</v>
      </c>
      <c r="B468" s="179" t="s">
        <v>462</v>
      </c>
      <c r="C468" s="179" t="s">
        <v>2386</v>
      </c>
      <c r="D468" s="179" t="s">
        <v>2387</v>
      </c>
    </row>
    <row r="469" spans="1:4">
      <c r="A469" s="179">
        <v>2524</v>
      </c>
      <c r="B469" s="179" t="s">
        <v>463</v>
      </c>
      <c r="C469" s="179" t="s">
        <v>2388</v>
      </c>
      <c r="D469" s="179" t="s">
        <v>2389</v>
      </c>
    </row>
    <row r="470" spans="1:4">
      <c r="A470" s="179">
        <v>2527</v>
      </c>
      <c r="B470" s="179" t="s">
        <v>464</v>
      </c>
      <c r="C470" s="179" t="s">
        <v>2390</v>
      </c>
      <c r="D470" s="179" t="s">
        <v>2391</v>
      </c>
    </row>
    <row r="471" spans="1:4">
      <c r="A471" s="179">
        <v>2528</v>
      </c>
      <c r="B471" s="179" t="s">
        <v>465</v>
      </c>
      <c r="C471" s="179" t="s">
        <v>4995</v>
      </c>
      <c r="D471" s="179" t="s">
        <v>2392</v>
      </c>
    </row>
    <row r="472" spans="1:4">
      <c r="A472" s="179">
        <v>2530</v>
      </c>
      <c r="B472" s="179" t="s">
        <v>466</v>
      </c>
      <c r="C472" s="179" t="s">
        <v>1822</v>
      </c>
      <c r="D472" s="179" t="s">
        <v>2393</v>
      </c>
    </row>
    <row r="473" spans="1:4">
      <c r="A473" s="179">
        <v>2534</v>
      </c>
      <c r="B473" s="179" t="s">
        <v>467</v>
      </c>
      <c r="C473" s="179" t="s">
        <v>2394</v>
      </c>
      <c r="D473" s="179" t="s">
        <v>2395</v>
      </c>
    </row>
    <row r="474" spans="1:4">
      <c r="A474" s="179">
        <v>2535</v>
      </c>
      <c r="B474" s="179" t="s">
        <v>468</v>
      </c>
      <c r="C474" s="179" t="s">
        <v>2396</v>
      </c>
      <c r="D474" s="179" t="s">
        <v>2397</v>
      </c>
    </row>
    <row r="475" spans="1:4">
      <c r="A475" s="179">
        <v>2536</v>
      </c>
      <c r="B475" s="179" t="s">
        <v>469</v>
      </c>
      <c r="C475" s="179" t="s">
        <v>1822</v>
      </c>
      <c r="D475" s="179" t="s">
        <v>1831</v>
      </c>
    </row>
    <row r="476" spans="1:4">
      <c r="A476" s="179">
        <v>2537</v>
      </c>
      <c r="B476" s="179" t="s">
        <v>470</v>
      </c>
      <c r="C476" s="179" t="s">
        <v>2398</v>
      </c>
      <c r="D476" s="179" t="s">
        <v>2399</v>
      </c>
    </row>
    <row r="477" spans="1:4">
      <c r="A477" s="179">
        <v>2538</v>
      </c>
      <c r="B477" s="179" t="s">
        <v>471</v>
      </c>
      <c r="C477" s="179" t="s">
        <v>1822</v>
      </c>
      <c r="D477" s="179" t="s">
        <v>2400</v>
      </c>
    </row>
    <row r="478" spans="1:4">
      <c r="A478" s="179">
        <v>2539</v>
      </c>
      <c r="B478" s="179" t="s">
        <v>472</v>
      </c>
      <c r="C478" s="179" t="s">
        <v>1822</v>
      </c>
      <c r="D478" s="179" t="s">
        <v>2401</v>
      </c>
    </row>
    <row r="479" spans="1:4">
      <c r="A479" s="179">
        <v>2540</v>
      </c>
      <c r="B479" s="179" t="s">
        <v>473</v>
      </c>
      <c r="C479" s="179" t="s">
        <v>1822</v>
      </c>
      <c r="D479" s="179" t="s">
        <v>2402</v>
      </c>
    </row>
    <row r="480" spans="1:4">
      <c r="A480" s="179">
        <v>2542</v>
      </c>
      <c r="B480" s="179" t="s">
        <v>474</v>
      </c>
      <c r="C480" s="179" t="s">
        <v>2403</v>
      </c>
      <c r="D480" s="179" t="s">
        <v>2404</v>
      </c>
    </row>
    <row r="481" spans="1:4">
      <c r="A481" s="179">
        <v>2543</v>
      </c>
      <c r="B481" s="179" t="s">
        <v>475</v>
      </c>
      <c r="C481" s="179" t="s">
        <v>2405</v>
      </c>
      <c r="D481" s="179" t="s">
        <v>2406</v>
      </c>
    </row>
    <row r="482" spans="1:4">
      <c r="A482" s="179">
        <v>2545</v>
      </c>
      <c r="B482" s="179" t="s">
        <v>476</v>
      </c>
      <c r="C482" s="179" t="s">
        <v>1822</v>
      </c>
      <c r="D482" s="179" t="s">
        <v>2407</v>
      </c>
    </row>
    <row r="483" spans="1:4">
      <c r="A483" s="179">
        <v>2546</v>
      </c>
      <c r="B483" s="179" t="s">
        <v>477</v>
      </c>
      <c r="C483" s="179" t="s">
        <v>2408</v>
      </c>
      <c r="D483" s="179" t="s">
        <v>2409</v>
      </c>
    </row>
    <row r="484" spans="1:4">
      <c r="A484" s="179">
        <v>2547</v>
      </c>
      <c r="B484" s="179" t="s">
        <v>478</v>
      </c>
      <c r="C484" s="179" t="s">
        <v>1822</v>
      </c>
      <c r="D484" s="179" t="s">
        <v>2410</v>
      </c>
    </row>
    <row r="485" spans="1:4">
      <c r="A485" s="179">
        <v>2548</v>
      </c>
      <c r="B485" s="179" t="s">
        <v>479</v>
      </c>
      <c r="C485" s="179" t="s">
        <v>2411</v>
      </c>
      <c r="D485" s="179" t="s">
        <v>2412</v>
      </c>
    </row>
    <row r="486" spans="1:4">
      <c r="A486" s="179">
        <v>2596</v>
      </c>
      <c r="B486" s="179" t="s">
        <v>480</v>
      </c>
      <c r="C486" s="179" t="s">
        <v>4998</v>
      </c>
      <c r="D486" s="179" t="s">
        <v>2413</v>
      </c>
    </row>
    <row r="487" spans="1:4">
      <c r="A487" s="179">
        <v>2597</v>
      </c>
      <c r="B487" s="179" t="s">
        <v>481</v>
      </c>
      <c r="C487" s="179" t="s">
        <v>2414</v>
      </c>
      <c r="D487" s="179" t="s">
        <v>2415</v>
      </c>
    </row>
    <row r="488" spans="1:4">
      <c r="A488" s="179">
        <v>2599</v>
      </c>
      <c r="B488" s="179" t="s">
        <v>2416</v>
      </c>
      <c r="C488" s="179" t="s">
        <v>2417</v>
      </c>
      <c r="D488" s="179" t="s">
        <v>2418</v>
      </c>
    </row>
    <row r="489" spans="1:4">
      <c r="A489" s="179">
        <v>2601</v>
      </c>
      <c r="B489" s="179" t="s">
        <v>482</v>
      </c>
      <c r="C489" s="179" t="s">
        <v>2419</v>
      </c>
      <c r="D489" s="179" t="s">
        <v>4999</v>
      </c>
    </row>
    <row r="490" spans="1:4">
      <c r="A490" s="179">
        <v>2603</v>
      </c>
      <c r="B490" s="179" t="s">
        <v>483</v>
      </c>
      <c r="C490" s="179" t="s">
        <v>5000</v>
      </c>
      <c r="D490" s="179" t="s">
        <v>2420</v>
      </c>
    </row>
    <row r="491" spans="1:4">
      <c r="A491" s="179">
        <v>2605</v>
      </c>
      <c r="B491" s="179" t="s">
        <v>484</v>
      </c>
      <c r="C491" s="179" t="s">
        <v>5001</v>
      </c>
      <c r="D491" s="179" t="s">
        <v>2421</v>
      </c>
    </row>
    <row r="492" spans="1:4">
      <c r="A492" s="179">
        <v>2606</v>
      </c>
      <c r="B492" s="179" t="s">
        <v>485</v>
      </c>
      <c r="C492" s="179" t="s">
        <v>5002</v>
      </c>
      <c r="D492" s="179" t="s">
        <v>2422</v>
      </c>
    </row>
    <row r="493" spans="1:4">
      <c r="A493" s="179">
        <v>2607</v>
      </c>
      <c r="B493" s="179" t="s">
        <v>486</v>
      </c>
      <c r="C493" s="179" t="s">
        <v>5003</v>
      </c>
      <c r="D493" s="179" t="s">
        <v>2423</v>
      </c>
    </row>
    <row r="494" spans="1:4">
      <c r="A494" s="179">
        <v>2608</v>
      </c>
      <c r="B494" s="179" t="s">
        <v>487</v>
      </c>
      <c r="C494" s="179" t="s">
        <v>5004</v>
      </c>
      <c r="D494" s="179" t="s">
        <v>2424</v>
      </c>
    </row>
    <row r="495" spans="1:4">
      <c r="A495" s="179">
        <v>2609</v>
      </c>
      <c r="B495" s="179" t="s">
        <v>488</v>
      </c>
      <c r="C495" s="179" t="s">
        <v>5005</v>
      </c>
      <c r="D495" s="179" t="s">
        <v>2425</v>
      </c>
    </row>
    <row r="496" spans="1:4">
      <c r="A496" s="179">
        <v>2610</v>
      </c>
      <c r="B496" s="179" t="s">
        <v>489</v>
      </c>
      <c r="C496" s="179" t="s">
        <v>5006</v>
      </c>
      <c r="D496" s="179" t="s">
        <v>2426</v>
      </c>
    </row>
    <row r="497" spans="1:4">
      <c r="A497" s="179">
        <v>2611</v>
      </c>
      <c r="B497" s="179" t="s">
        <v>490</v>
      </c>
      <c r="C497" s="179" t="s">
        <v>5007</v>
      </c>
      <c r="D497" s="179" t="s">
        <v>5008</v>
      </c>
    </row>
    <row r="498" spans="1:4">
      <c r="A498" s="179">
        <v>2612</v>
      </c>
      <c r="B498" s="179" t="s">
        <v>491</v>
      </c>
      <c r="C498" s="179" t="s">
        <v>5009</v>
      </c>
      <c r="D498" s="179" t="s">
        <v>2427</v>
      </c>
    </row>
    <row r="499" spans="1:4">
      <c r="A499" s="179">
        <v>2613</v>
      </c>
      <c r="B499" s="179" t="s">
        <v>492</v>
      </c>
      <c r="C499" s="179" t="s">
        <v>5010</v>
      </c>
      <c r="D499" s="179" t="s">
        <v>2428</v>
      </c>
    </row>
    <row r="500" spans="1:4">
      <c r="A500" s="179">
        <v>2614</v>
      </c>
      <c r="B500" s="179" t="s">
        <v>493</v>
      </c>
      <c r="C500" s="179" t="s">
        <v>5011</v>
      </c>
      <c r="D500" s="179" t="s">
        <v>2429</v>
      </c>
    </row>
    <row r="501" spans="1:4">
      <c r="A501" s="179">
        <v>2615</v>
      </c>
      <c r="B501" s="179" t="s">
        <v>494</v>
      </c>
      <c r="C501" s="179" t="s">
        <v>5012</v>
      </c>
      <c r="D501" s="179" t="s">
        <v>2430</v>
      </c>
    </row>
    <row r="502" spans="1:4">
      <c r="A502" s="179">
        <v>2616</v>
      </c>
      <c r="B502" s="179" t="s">
        <v>495</v>
      </c>
      <c r="C502" s="179" t="s">
        <v>5013</v>
      </c>
      <c r="D502" s="179" t="s">
        <v>2431</v>
      </c>
    </row>
    <row r="503" spans="1:4">
      <c r="A503" s="179">
        <v>2617</v>
      </c>
      <c r="B503" s="179" t="s">
        <v>496</v>
      </c>
      <c r="C503" s="179" t="s">
        <v>5001</v>
      </c>
      <c r="D503" s="179" t="s">
        <v>2432</v>
      </c>
    </row>
    <row r="504" spans="1:4">
      <c r="A504" s="179">
        <v>2618</v>
      </c>
      <c r="B504" s="179" t="s">
        <v>497</v>
      </c>
      <c r="C504" s="179" t="s">
        <v>5014</v>
      </c>
      <c r="D504" s="179" t="s">
        <v>2433</v>
      </c>
    </row>
    <row r="505" spans="1:4">
      <c r="A505" s="179">
        <v>2626</v>
      </c>
      <c r="B505" s="179" t="s">
        <v>2434</v>
      </c>
      <c r="C505" s="179" t="s">
        <v>2435</v>
      </c>
      <c r="D505" s="179" t="s">
        <v>2436</v>
      </c>
    </row>
    <row r="506" spans="1:4">
      <c r="A506" s="179">
        <v>2630</v>
      </c>
      <c r="B506" s="179" t="s">
        <v>2437</v>
      </c>
      <c r="D506" s="179" t="s">
        <v>2438</v>
      </c>
    </row>
    <row r="507" spans="1:4">
      <c r="A507" s="179">
        <v>2633</v>
      </c>
      <c r="B507" s="179" t="s">
        <v>498</v>
      </c>
      <c r="C507" s="179" t="s">
        <v>5010</v>
      </c>
      <c r="D507" s="179" t="s">
        <v>2439</v>
      </c>
    </row>
    <row r="508" spans="1:4">
      <c r="A508" s="179">
        <v>2634</v>
      </c>
      <c r="B508" s="179" t="s">
        <v>499</v>
      </c>
      <c r="C508" s="179" t="s">
        <v>5015</v>
      </c>
      <c r="D508" s="179" t="s">
        <v>2440</v>
      </c>
    </row>
    <row r="509" spans="1:4">
      <c r="A509" s="179">
        <v>2636</v>
      </c>
      <c r="B509" s="179" t="s">
        <v>500</v>
      </c>
      <c r="C509" s="179" t="s">
        <v>5016</v>
      </c>
      <c r="D509" s="179" t="s">
        <v>1824</v>
      </c>
    </row>
    <row r="510" spans="1:4">
      <c r="A510" s="179">
        <v>2637</v>
      </c>
      <c r="B510" s="179" t="s">
        <v>501</v>
      </c>
      <c r="C510" s="179" t="s">
        <v>5017</v>
      </c>
      <c r="D510" s="179" t="s">
        <v>2441</v>
      </c>
    </row>
    <row r="511" spans="1:4">
      <c r="A511" s="179">
        <v>2640</v>
      </c>
      <c r="B511" s="179" t="s">
        <v>502</v>
      </c>
      <c r="C511" s="179" t="s">
        <v>1937</v>
      </c>
      <c r="D511" s="179" t="s">
        <v>2442</v>
      </c>
    </row>
    <row r="512" spans="1:4">
      <c r="A512" s="179">
        <v>2641</v>
      </c>
      <c r="B512" s="179" t="s">
        <v>503</v>
      </c>
      <c r="C512" s="179" t="s">
        <v>5018</v>
      </c>
      <c r="D512" s="179" t="s">
        <v>2443</v>
      </c>
    </row>
    <row r="513" spans="1:4">
      <c r="A513" s="179">
        <v>2642</v>
      </c>
      <c r="B513" s="179" t="s">
        <v>504</v>
      </c>
      <c r="C513" s="179" t="s">
        <v>5019</v>
      </c>
      <c r="D513" s="179" t="s">
        <v>2444</v>
      </c>
    </row>
    <row r="514" spans="1:4">
      <c r="A514" s="179">
        <v>2643</v>
      </c>
      <c r="B514" s="179" t="s">
        <v>505</v>
      </c>
      <c r="C514" s="179" t="s">
        <v>5018</v>
      </c>
      <c r="D514" s="179" t="s">
        <v>2445</v>
      </c>
    </row>
    <row r="515" spans="1:4">
      <c r="A515" s="179">
        <v>2701</v>
      </c>
      <c r="B515" s="179" t="s">
        <v>506</v>
      </c>
      <c r="C515" s="179" t="s">
        <v>2446</v>
      </c>
      <c r="D515" s="179" t="s">
        <v>2447</v>
      </c>
    </row>
    <row r="516" spans="1:4">
      <c r="A516" s="179">
        <v>2702</v>
      </c>
      <c r="B516" s="179" t="s">
        <v>507</v>
      </c>
      <c r="C516" s="179" t="s">
        <v>2448</v>
      </c>
      <c r="D516" s="179" t="s">
        <v>2449</v>
      </c>
    </row>
    <row r="517" spans="1:4">
      <c r="A517" s="179">
        <v>2704</v>
      </c>
      <c r="B517" s="179" t="s">
        <v>508</v>
      </c>
      <c r="C517" s="179" t="s">
        <v>2450</v>
      </c>
      <c r="D517" s="179" t="s">
        <v>2451</v>
      </c>
    </row>
    <row r="518" spans="1:4">
      <c r="A518" s="179">
        <v>2705</v>
      </c>
      <c r="B518" s="179" t="s">
        <v>509</v>
      </c>
      <c r="C518" s="179" t="s">
        <v>2452</v>
      </c>
      <c r="D518" s="179" t="s">
        <v>2453</v>
      </c>
    </row>
    <row r="519" spans="1:4">
      <c r="A519" s="179">
        <v>2706</v>
      </c>
      <c r="B519" s="179" t="s">
        <v>510</v>
      </c>
      <c r="C519" s="179" t="s">
        <v>2446</v>
      </c>
      <c r="D519" s="179" t="s">
        <v>2454</v>
      </c>
    </row>
    <row r="520" spans="1:4">
      <c r="A520" s="179">
        <v>2707</v>
      </c>
      <c r="B520" s="179" t="s">
        <v>511</v>
      </c>
      <c r="C520" s="179" t="s">
        <v>2455</v>
      </c>
      <c r="D520" s="179" t="s">
        <v>2456</v>
      </c>
    </row>
    <row r="521" spans="1:4">
      <c r="A521" s="179">
        <v>2712</v>
      </c>
      <c r="B521" s="179" t="s">
        <v>512</v>
      </c>
      <c r="C521" s="179" t="s">
        <v>2457</v>
      </c>
      <c r="D521" s="179" t="s">
        <v>2458</v>
      </c>
    </row>
    <row r="522" spans="1:4">
      <c r="A522" s="179">
        <v>2718</v>
      </c>
      <c r="B522" s="179" t="s">
        <v>513</v>
      </c>
      <c r="C522" s="179" t="s">
        <v>2459</v>
      </c>
      <c r="D522" s="179" t="s">
        <v>2460</v>
      </c>
    </row>
    <row r="523" spans="1:4">
      <c r="A523" s="179">
        <v>2719</v>
      </c>
      <c r="B523" s="179" t="s">
        <v>514</v>
      </c>
      <c r="C523" s="179" t="s">
        <v>2461</v>
      </c>
      <c r="D523" s="179" t="s">
        <v>2462</v>
      </c>
    </row>
    <row r="524" spans="1:4">
      <c r="A524" s="179">
        <v>2720</v>
      </c>
      <c r="B524" s="179" t="s">
        <v>5020</v>
      </c>
      <c r="D524" s="179" t="s">
        <v>5021</v>
      </c>
    </row>
    <row r="525" spans="1:4">
      <c r="A525" s="179">
        <v>2721</v>
      </c>
      <c r="B525" s="179" t="s">
        <v>2463</v>
      </c>
      <c r="C525" s="179" t="s">
        <v>2482</v>
      </c>
      <c r="D525" s="179" t="s">
        <v>2464</v>
      </c>
    </row>
    <row r="526" spans="1:4">
      <c r="A526" s="179">
        <v>2722</v>
      </c>
      <c r="B526" s="179" t="s">
        <v>515</v>
      </c>
      <c r="C526" s="179" t="s">
        <v>2470</v>
      </c>
      <c r="D526" s="179" t="s">
        <v>2465</v>
      </c>
    </row>
    <row r="527" spans="1:4">
      <c r="A527" s="179">
        <v>2723</v>
      </c>
      <c r="B527" s="179" t="s">
        <v>516</v>
      </c>
      <c r="C527" s="179" t="s">
        <v>5022</v>
      </c>
      <c r="D527" s="179" t="s">
        <v>2466</v>
      </c>
    </row>
    <row r="528" spans="1:4">
      <c r="A528" s="179">
        <v>2724</v>
      </c>
      <c r="B528" s="179" t="s">
        <v>517</v>
      </c>
      <c r="C528" s="179" t="s">
        <v>2467</v>
      </c>
      <c r="D528" s="179" t="s">
        <v>2468</v>
      </c>
    </row>
    <row r="529" spans="1:4">
      <c r="A529" s="179">
        <v>2726</v>
      </c>
      <c r="B529" s="179" t="s">
        <v>518</v>
      </c>
      <c r="C529" s="179" t="s">
        <v>2467</v>
      </c>
      <c r="D529" s="179" t="s">
        <v>2469</v>
      </c>
    </row>
    <row r="530" spans="1:4">
      <c r="A530" s="179">
        <v>2727</v>
      </c>
      <c r="B530" s="179" t="s">
        <v>519</v>
      </c>
      <c r="C530" s="179" t="s">
        <v>2470</v>
      </c>
      <c r="D530" s="179" t="s">
        <v>2471</v>
      </c>
    </row>
    <row r="531" spans="1:4">
      <c r="A531" s="179">
        <v>2729</v>
      </c>
      <c r="B531" s="179" t="s">
        <v>520</v>
      </c>
      <c r="C531" s="179" t="s">
        <v>2472</v>
      </c>
      <c r="D531" s="179" t="s">
        <v>2473</v>
      </c>
    </row>
    <row r="532" spans="1:4">
      <c r="A532" s="179">
        <v>2730</v>
      </c>
      <c r="B532" s="179" t="s">
        <v>2474</v>
      </c>
      <c r="C532" s="179" t="s">
        <v>2475</v>
      </c>
      <c r="D532" s="179" t="s">
        <v>2476</v>
      </c>
    </row>
    <row r="533" spans="1:4">
      <c r="A533" s="179">
        <v>2731</v>
      </c>
      <c r="B533" s="179" t="s">
        <v>521</v>
      </c>
      <c r="C533" s="179" t="s">
        <v>2477</v>
      </c>
      <c r="D533" s="179" t="s">
        <v>2462</v>
      </c>
    </row>
    <row r="534" spans="1:4">
      <c r="A534" s="179">
        <v>2732</v>
      </c>
      <c r="B534" s="179" t="s">
        <v>522</v>
      </c>
      <c r="C534" s="179" t="s">
        <v>2472</v>
      </c>
      <c r="D534" s="179" t="s">
        <v>2478</v>
      </c>
    </row>
    <row r="535" spans="1:4">
      <c r="A535" s="179">
        <v>2733</v>
      </c>
      <c r="B535" s="179" t="s">
        <v>2479</v>
      </c>
      <c r="D535" s="179" t="s">
        <v>2480</v>
      </c>
    </row>
    <row r="536" spans="1:4">
      <c r="A536" s="179">
        <v>2734</v>
      </c>
      <c r="B536" s="179" t="s">
        <v>523</v>
      </c>
      <c r="C536" s="179" t="s">
        <v>2472</v>
      </c>
      <c r="D536" s="179" t="s">
        <v>2462</v>
      </c>
    </row>
    <row r="537" spans="1:4">
      <c r="A537" s="179">
        <v>2736</v>
      </c>
      <c r="B537" s="179" t="s">
        <v>524</v>
      </c>
      <c r="C537" s="179" t="s">
        <v>2472</v>
      </c>
      <c r="D537" s="179" t="s">
        <v>2481</v>
      </c>
    </row>
    <row r="538" spans="1:4">
      <c r="A538" s="179">
        <v>2738</v>
      </c>
      <c r="B538" s="179" t="s">
        <v>5023</v>
      </c>
      <c r="C538" s="179" t="s">
        <v>2482</v>
      </c>
      <c r="D538" s="179" t="s">
        <v>5024</v>
      </c>
    </row>
    <row r="539" spans="1:4">
      <c r="A539" s="179">
        <v>2739</v>
      </c>
      <c r="B539" s="179" t="s">
        <v>525</v>
      </c>
      <c r="C539" s="179" t="s">
        <v>2470</v>
      </c>
      <c r="D539" s="179" t="s">
        <v>2483</v>
      </c>
    </row>
    <row r="540" spans="1:4">
      <c r="A540" s="179">
        <v>2740</v>
      </c>
      <c r="B540" s="179" t="s">
        <v>526</v>
      </c>
      <c r="C540" s="179" t="s">
        <v>2472</v>
      </c>
      <c r="D540" s="179" t="s">
        <v>2473</v>
      </c>
    </row>
    <row r="541" spans="1:4">
      <c r="A541" s="179">
        <v>2741</v>
      </c>
      <c r="B541" s="179" t="s">
        <v>2484</v>
      </c>
      <c r="D541" s="179" t="s">
        <v>2485</v>
      </c>
    </row>
    <row r="542" spans="1:4">
      <c r="A542" s="179">
        <v>2743</v>
      </c>
      <c r="B542" s="179" t="s">
        <v>2486</v>
      </c>
      <c r="D542" s="179" t="s">
        <v>2487</v>
      </c>
    </row>
    <row r="543" spans="1:4">
      <c r="A543" s="179">
        <v>2745</v>
      </c>
      <c r="B543" s="179" t="s">
        <v>2488</v>
      </c>
      <c r="D543" s="179" t="s">
        <v>2489</v>
      </c>
    </row>
    <row r="544" spans="1:4">
      <c r="A544" s="179">
        <v>2748</v>
      </c>
      <c r="B544" s="179" t="s">
        <v>527</v>
      </c>
      <c r="C544" s="179" t="s">
        <v>2470</v>
      </c>
      <c r="D544" s="179" t="s">
        <v>2490</v>
      </c>
    </row>
    <row r="545" spans="1:4">
      <c r="A545" s="179">
        <v>2801</v>
      </c>
      <c r="B545" s="179" t="s">
        <v>528</v>
      </c>
      <c r="C545" s="179" t="s">
        <v>2491</v>
      </c>
      <c r="D545" s="179" t="s">
        <v>2492</v>
      </c>
    </row>
    <row r="546" spans="1:4">
      <c r="A546" s="179">
        <v>2809</v>
      </c>
      <c r="B546" s="179" t="s">
        <v>529</v>
      </c>
      <c r="C546" s="179" t="s">
        <v>2493</v>
      </c>
      <c r="D546" s="179" t="s">
        <v>2494</v>
      </c>
    </row>
    <row r="547" spans="1:4">
      <c r="A547" s="179">
        <v>2812</v>
      </c>
      <c r="B547" s="179" t="s">
        <v>530</v>
      </c>
      <c r="C547" s="179" t="s">
        <v>2495</v>
      </c>
      <c r="D547" s="179" t="s">
        <v>2496</v>
      </c>
    </row>
    <row r="548" spans="1:4">
      <c r="A548" s="179">
        <v>2816</v>
      </c>
      <c r="B548" s="179" t="s">
        <v>531</v>
      </c>
      <c r="C548" s="179" t="s">
        <v>2497</v>
      </c>
      <c r="D548" s="179" t="s">
        <v>2498</v>
      </c>
    </row>
    <row r="549" spans="1:4">
      <c r="A549" s="179">
        <v>2820</v>
      </c>
      <c r="B549" s="179" t="s">
        <v>532</v>
      </c>
      <c r="C549" s="179" t="s">
        <v>2499</v>
      </c>
      <c r="D549" s="179" t="s">
        <v>2500</v>
      </c>
    </row>
    <row r="550" spans="1:4">
      <c r="A550" s="179">
        <v>2823</v>
      </c>
      <c r="B550" s="179" t="s">
        <v>533</v>
      </c>
      <c r="C550" s="179" t="s">
        <v>5025</v>
      </c>
      <c r="D550" s="179" t="s">
        <v>2501</v>
      </c>
    </row>
    <row r="551" spans="1:4">
      <c r="A551" s="179">
        <v>2832</v>
      </c>
      <c r="B551" s="179" t="s">
        <v>534</v>
      </c>
      <c r="C551" s="179" t="s">
        <v>2502</v>
      </c>
      <c r="D551" s="179" t="s">
        <v>2503</v>
      </c>
    </row>
    <row r="552" spans="1:4">
      <c r="A552" s="179">
        <v>2834</v>
      </c>
      <c r="B552" s="179" t="s">
        <v>535</v>
      </c>
      <c r="C552" s="179" t="s">
        <v>2491</v>
      </c>
      <c r="D552" s="179" t="s">
        <v>2504</v>
      </c>
    </row>
    <row r="553" spans="1:4">
      <c r="A553" s="179">
        <v>2836</v>
      </c>
      <c r="B553" s="179" t="s">
        <v>536</v>
      </c>
      <c r="C553" s="179" t="s">
        <v>2491</v>
      </c>
      <c r="D553" s="179" t="s">
        <v>2505</v>
      </c>
    </row>
    <row r="554" spans="1:4">
      <c r="A554" s="179">
        <v>2838</v>
      </c>
      <c r="B554" s="179" t="s">
        <v>537</v>
      </c>
      <c r="C554" s="179" t="s">
        <v>2491</v>
      </c>
      <c r="D554" s="179" t="s">
        <v>2506</v>
      </c>
    </row>
    <row r="555" spans="1:4">
      <c r="A555" s="179">
        <v>2841</v>
      </c>
      <c r="B555" s="179" t="s">
        <v>538</v>
      </c>
      <c r="C555" s="179" t="s">
        <v>5026</v>
      </c>
      <c r="D555" s="179" t="s">
        <v>2507</v>
      </c>
    </row>
    <row r="556" spans="1:4">
      <c r="A556" s="179">
        <v>2845</v>
      </c>
      <c r="B556" s="179" t="s">
        <v>539</v>
      </c>
      <c r="C556" s="179" t="s">
        <v>2508</v>
      </c>
      <c r="D556" s="179" t="s">
        <v>2509</v>
      </c>
    </row>
    <row r="557" spans="1:4">
      <c r="A557" s="179">
        <v>2849</v>
      </c>
      <c r="B557" s="179" t="s">
        <v>540</v>
      </c>
      <c r="C557" s="179" t="s">
        <v>2491</v>
      </c>
      <c r="D557" s="179" t="s">
        <v>2510</v>
      </c>
    </row>
    <row r="558" spans="1:4">
      <c r="A558" s="179">
        <v>2850</v>
      </c>
      <c r="B558" s="179" t="s">
        <v>541</v>
      </c>
      <c r="C558" s="179" t="s">
        <v>2511</v>
      </c>
      <c r="D558" s="179" t="s">
        <v>2512</v>
      </c>
    </row>
    <row r="559" spans="1:4">
      <c r="A559" s="179">
        <v>2851</v>
      </c>
      <c r="B559" s="179" t="s">
        <v>542</v>
      </c>
      <c r="C559" s="179" t="s">
        <v>2513</v>
      </c>
      <c r="D559" s="179" t="s">
        <v>2514</v>
      </c>
    </row>
    <row r="560" spans="1:4">
      <c r="A560" s="179">
        <v>2852</v>
      </c>
      <c r="B560" s="179" t="s">
        <v>543</v>
      </c>
      <c r="C560" s="179" t="s">
        <v>2502</v>
      </c>
      <c r="D560" s="179" t="s">
        <v>2512</v>
      </c>
    </row>
    <row r="561" spans="1:4">
      <c r="A561" s="179">
        <v>2855</v>
      </c>
      <c r="B561" s="179" t="s">
        <v>544</v>
      </c>
      <c r="C561" s="179" t="s">
        <v>2515</v>
      </c>
      <c r="D561" s="179" t="s">
        <v>2516</v>
      </c>
    </row>
    <row r="562" spans="1:4">
      <c r="A562" s="179">
        <v>2856</v>
      </c>
      <c r="B562" s="179" t="s">
        <v>545</v>
      </c>
      <c r="C562" s="179" t="s">
        <v>5027</v>
      </c>
      <c r="D562" s="179" t="s">
        <v>5028</v>
      </c>
    </row>
    <row r="563" spans="1:4">
      <c r="A563" s="179">
        <v>2867</v>
      </c>
      <c r="B563" s="179" t="s">
        <v>546</v>
      </c>
      <c r="C563" s="179" t="s">
        <v>2517</v>
      </c>
      <c r="D563" s="179" t="s">
        <v>2518</v>
      </c>
    </row>
    <row r="564" spans="1:4">
      <c r="A564" s="179">
        <v>2880</v>
      </c>
      <c r="B564" s="179" t="s">
        <v>547</v>
      </c>
      <c r="C564" s="179" t="s">
        <v>2519</v>
      </c>
      <c r="D564" s="179" t="s">
        <v>2520</v>
      </c>
    </row>
    <row r="565" spans="1:4">
      <c r="A565" s="179">
        <v>2881</v>
      </c>
      <c r="B565" s="179" t="s">
        <v>548</v>
      </c>
      <c r="C565" s="179" t="s">
        <v>5029</v>
      </c>
      <c r="D565" s="179" t="s">
        <v>2521</v>
      </c>
    </row>
    <row r="566" spans="1:4">
      <c r="A566" s="179">
        <v>2882</v>
      </c>
      <c r="B566" s="179" t="s">
        <v>549</v>
      </c>
      <c r="C566" s="179" t="s">
        <v>5030</v>
      </c>
      <c r="D566" s="179" t="s">
        <v>2522</v>
      </c>
    </row>
    <row r="567" spans="1:4">
      <c r="A567" s="179">
        <v>2883</v>
      </c>
      <c r="B567" s="179" t="s">
        <v>550</v>
      </c>
      <c r="C567" s="179" t="s">
        <v>5031</v>
      </c>
      <c r="D567" s="179" t="s">
        <v>2523</v>
      </c>
    </row>
    <row r="568" spans="1:4">
      <c r="A568" s="179">
        <v>2884</v>
      </c>
      <c r="B568" s="179" t="s">
        <v>551</v>
      </c>
      <c r="C568" s="179" t="s">
        <v>2524</v>
      </c>
      <c r="D568" s="179" t="s">
        <v>2521</v>
      </c>
    </row>
    <row r="569" spans="1:4">
      <c r="A569" s="179">
        <v>2885</v>
      </c>
      <c r="B569" s="179" t="s">
        <v>552</v>
      </c>
      <c r="C569" s="179" t="s">
        <v>2525</v>
      </c>
      <c r="D569" s="179" t="s">
        <v>2521</v>
      </c>
    </row>
    <row r="570" spans="1:4">
      <c r="A570" s="179">
        <v>2886</v>
      </c>
      <c r="B570" s="179" t="s">
        <v>553</v>
      </c>
      <c r="C570" s="179" t="s">
        <v>2519</v>
      </c>
      <c r="D570" s="179" t="s">
        <v>2521</v>
      </c>
    </row>
    <row r="571" spans="1:4">
      <c r="A571" s="179">
        <v>2887</v>
      </c>
      <c r="B571" s="179" t="s">
        <v>554</v>
      </c>
      <c r="C571" s="179" t="s">
        <v>5032</v>
      </c>
      <c r="D571" s="179" t="s">
        <v>2521</v>
      </c>
    </row>
    <row r="572" spans="1:4">
      <c r="A572" s="179">
        <v>2888</v>
      </c>
      <c r="B572" s="179" t="s">
        <v>555</v>
      </c>
      <c r="C572" s="179" t="s">
        <v>2526</v>
      </c>
      <c r="D572" s="179" t="s">
        <v>2521</v>
      </c>
    </row>
    <row r="573" spans="1:4">
      <c r="A573" s="179">
        <v>2889</v>
      </c>
      <c r="B573" s="179" t="s">
        <v>556</v>
      </c>
      <c r="C573" s="179" t="s">
        <v>2527</v>
      </c>
      <c r="D573" s="179" t="s">
        <v>2521</v>
      </c>
    </row>
    <row r="574" spans="1:4">
      <c r="A574" s="179">
        <v>2890</v>
      </c>
      <c r="B574" s="179" t="s">
        <v>557</v>
      </c>
      <c r="C574" s="179" t="s">
        <v>5033</v>
      </c>
      <c r="D574" s="179" t="s">
        <v>2528</v>
      </c>
    </row>
    <row r="575" spans="1:4">
      <c r="A575" s="179">
        <v>2891</v>
      </c>
      <c r="B575" s="179" t="s">
        <v>558</v>
      </c>
      <c r="C575" s="179" t="s">
        <v>5034</v>
      </c>
      <c r="D575" s="179" t="s">
        <v>2529</v>
      </c>
    </row>
    <row r="576" spans="1:4">
      <c r="A576" s="179">
        <v>2892</v>
      </c>
      <c r="B576" s="179" t="s">
        <v>559</v>
      </c>
      <c r="C576" s="179" t="s">
        <v>2519</v>
      </c>
      <c r="D576" s="179" t="s">
        <v>2521</v>
      </c>
    </row>
    <row r="577" spans="1:4">
      <c r="A577" s="179">
        <v>2897</v>
      </c>
      <c r="B577" s="179" t="s">
        <v>1632</v>
      </c>
      <c r="C577" s="179" t="s">
        <v>2491</v>
      </c>
      <c r="D577" s="179" t="s">
        <v>2530</v>
      </c>
    </row>
    <row r="578" spans="1:4">
      <c r="A578" s="179">
        <v>2901</v>
      </c>
      <c r="B578" s="179" t="s">
        <v>560</v>
      </c>
      <c r="C578" s="179" t="s">
        <v>2531</v>
      </c>
      <c r="D578" s="179" t="s">
        <v>2532</v>
      </c>
    </row>
    <row r="579" spans="1:4">
      <c r="A579" s="179">
        <v>2903</v>
      </c>
      <c r="B579" s="179" t="s">
        <v>561</v>
      </c>
      <c r="C579" s="179" t="s">
        <v>2533</v>
      </c>
      <c r="D579" s="179" t="s">
        <v>2534</v>
      </c>
    </row>
    <row r="580" spans="1:4">
      <c r="A580" s="179">
        <v>2904</v>
      </c>
      <c r="B580" s="179" t="s">
        <v>562</v>
      </c>
      <c r="C580" s="179" t="s">
        <v>2535</v>
      </c>
      <c r="D580" s="179" t="s">
        <v>2536</v>
      </c>
    </row>
    <row r="581" spans="1:4">
      <c r="A581" s="179">
        <v>2905</v>
      </c>
      <c r="B581" s="179" t="s">
        <v>563</v>
      </c>
      <c r="C581" s="179" t="s">
        <v>2537</v>
      </c>
      <c r="D581" s="179" t="s">
        <v>2538</v>
      </c>
    </row>
    <row r="582" spans="1:4">
      <c r="A582" s="179">
        <v>2906</v>
      </c>
      <c r="B582" s="179" t="s">
        <v>564</v>
      </c>
      <c r="C582" s="179" t="s">
        <v>2539</v>
      </c>
      <c r="D582" s="179" t="s">
        <v>5035</v>
      </c>
    </row>
    <row r="583" spans="1:4">
      <c r="A583" s="179">
        <v>2908</v>
      </c>
      <c r="B583" s="179" t="s">
        <v>565</v>
      </c>
      <c r="C583" s="179" t="s">
        <v>2540</v>
      </c>
      <c r="D583" s="179" t="s">
        <v>2541</v>
      </c>
    </row>
    <row r="584" spans="1:4">
      <c r="A584" s="179">
        <v>2910</v>
      </c>
      <c r="B584" s="179" t="s">
        <v>566</v>
      </c>
      <c r="C584" s="179" t="s">
        <v>2542</v>
      </c>
      <c r="D584" s="179" t="s">
        <v>2543</v>
      </c>
    </row>
    <row r="585" spans="1:4">
      <c r="A585" s="179">
        <v>2911</v>
      </c>
      <c r="B585" s="179" t="s">
        <v>567</v>
      </c>
      <c r="C585" s="179" t="s">
        <v>2544</v>
      </c>
      <c r="D585" s="179" t="s">
        <v>2545</v>
      </c>
    </row>
    <row r="586" spans="1:4">
      <c r="A586" s="179">
        <v>2912</v>
      </c>
      <c r="B586" s="179" t="s">
        <v>568</v>
      </c>
      <c r="C586" s="179" t="s">
        <v>2546</v>
      </c>
      <c r="D586" s="179" t="s">
        <v>2547</v>
      </c>
    </row>
    <row r="587" spans="1:4">
      <c r="A587" s="179">
        <v>2913</v>
      </c>
      <c r="B587" s="179" t="s">
        <v>569</v>
      </c>
      <c r="C587" s="179" t="s">
        <v>5036</v>
      </c>
      <c r="D587" s="179" t="s">
        <v>5037</v>
      </c>
    </row>
    <row r="588" spans="1:4">
      <c r="A588" s="179">
        <v>2915</v>
      </c>
      <c r="B588" s="179" t="s">
        <v>570</v>
      </c>
      <c r="C588" s="179" t="s">
        <v>5038</v>
      </c>
      <c r="D588" s="179" t="s">
        <v>2548</v>
      </c>
    </row>
    <row r="589" spans="1:4">
      <c r="A589" s="179">
        <v>2916</v>
      </c>
      <c r="B589" s="179" t="s">
        <v>571</v>
      </c>
      <c r="C589" s="179" t="s">
        <v>2549</v>
      </c>
      <c r="D589" s="179" t="s">
        <v>2550</v>
      </c>
    </row>
    <row r="590" spans="1:4">
      <c r="A590" s="179">
        <v>2923</v>
      </c>
      <c r="B590" s="179" t="s">
        <v>572</v>
      </c>
      <c r="C590" s="179" t="s">
        <v>5039</v>
      </c>
      <c r="D590" s="179" t="s">
        <v>2551</v>
      </c>
    </row>
    <row r="591" spans="1:4">
      <c r="A591" s="179">
        <v>2924</v>
      </c>
      <c r="B591" s="179" t="s">
        <v>573</v>
      </c>
      <c r="C591" s="179" t="s">
        <v>5040</v>
      </c>
      <c r="D591" s="179" t="s">
        <v>2552</v>
      </c>
    </row>
    <row r="592" spans="1:4">
      <c r="A592" s="179">
        <v>2926</v>
      </c>
      <c r="B592" s="179" t="s">
        <v>574</v>
      </c>
      <c r="C592" s="179" t="s">
        <v>5041</v>
      </c>
      <c r="D592" s="179" t="s">
        <v>2553</v>
      </c>
    </row>
    <row r="593" spans="1:4">
      <c r="A593" s="179">
        <v>2928</v>
      </c>
      <c r="B593" s="179" t="s">
        <v>575</v>
      </c>
      <c r="C593" s="179" t="s">
        <v>2467</v>
      </c>
      <c r="D593" s="179" t="s">
        <v>5042</v>
      </c>
    </row>
    <row r="594" spans="1:4">
      <c r="A594" s="179">
        <v>2929</v>
      </c>
      <c r="B594" s="179" t="s">
        <v>576</v>
      </c>
      <c r="C594" s="179" t="s">
        <v>2554</v>
      </c>
      <c r="D594" s="179" t="s">
        <v>2555</v>
      </c>
    </row>
    <row r="595" spans="1:4">
      <c r="A595" s="179">
        <v>2936</v>
      </c>
      <c r="B595" s="179" t="s">
        <v>577</v>
      </c>
      <c r="C595" s="179" t="s">
        <v>4280</v>
      </c>
      <c r="D595" s="179" t="s">
        <v>2556</v>
      </c>
    </row>
    <row r="596" spans="1:4">
      <c r="A596" s="179">
        <v>2937</v>
      </c>
      <c r="B596" s="179" t="s">
        <v>2557</v>
      </c>
      <c r="C596" s="179" t="s">
        <v>2558</v>
      </c>
      <c r="D596" s="179" t="s">
        <v>2559</v>
      </c>
    </row>
    <row r="597" spans="1:4">
      <c r="A597" s="179">
        <v>2938</v>
      </c>
      <c r="B597" s="179" t="s">
        <v>2560</v>
      </c>
      <c r="D597" s="179" t="s">
        <v>2561</v>
      </c>
    </row>
    <row r="598" spans="1:4">
      <c r="A598" s="179">
        <v>2939</v>
      </c>
      <c r="B598" s="179" t="s">
        <v>2562</v>
      </c>
      <c r="C598" s="179" t="s">
        <v>2563</v>
      </c>
      <c r="D598" s="179" t="s">
        <v>2564</v>
      </c>
    </row>
    <row r="599" spans="1:4">
      <c r="A599" s="179">
        <v>3002</v>
      </c>
      <c r="B599" s="179" t="s">
        <v>578</v>
      </c>
      <c r="C599" s="179" t="s">
        <v>2565</v>
      </c>
      <c r="D599" s="179" t="s">
        <v>2566</v>
      </c>
    </row>
    <row r="600" spans="1:4">
      <c r="A600" s="179">
        <v>3003</v>
      </c>
      <c r="B600" s="179" t="s">
        <v>579</v>
      </c>
      <c r="C600" s="179" t="s">
        <v>5043</v>
      </c>
      <c r="D600" s="179" t="s">
        <v>2567</v>
      </c>
    </row>
    <row r="601" spans="1:4">
      <c r="A601" s="179">
        <v>3004</v>
      </c>
      <c r="B601" s="179" t="s">
        <v>580</v>
      </c>
      <c r="C601" s="179" t="s">
        <v>5044</v>
      </c>
      <c r="D601" s="179" t="s">
        <v>2568</v>
      </c>
    </row>
    <row r="602" spans="1:4">
      <c r="A602" s="179">
        <v>3005</v>
      </c>
      <c r="B602" s="179" t="s">
        <v>581</v>
      </c>
      <c r="C602" s="179" t="s">
        <v>2569</v>
      </c>
      <c r="D602" s="179" t="s">
        <v>2570</v>
      </c>
    </row>
    <row r="603" spans="1:4">
      <c r="A603" s="179">
        <v>3006</v>
      </c>
      <c r="B603" s="179" t="s">
        <v>582</v>
      </c>
      <c r="C603" s="179" t="s">
        <v>2571</v>
      </c>
      <c r="D603" s="179" t="s">
        <v>2572</v>
      </c>
    </row>
    <row r="604" spans="1:4">
      <c r="A604" s="179">
        <v>3008</v>
      </c>
      <c r="B604" s="179" t="s">
        <v>583</v>
      </c>
      <c r="C604" s="179" t="s">
        <v>5045</v>
      </c>
      <c r="D604" s="179" t="s">
        <v>2573</v>
      </c>
    </row>
    <row r="605" spans="1:4">
      <c r="A605" s="179">
        <v>3010</v>
      </c>
      <c r="B605" s="179" t="s">
        <v>584</v>
      </c>
      <c r="C605" s="179" t="s">
        <v>2574</v>
      </c>
      <c r="D605" s="179" t="s">
        <v>2575</v>
      </c>
    </row>
    <row r="606" spans="1:4">
      <c r="A606" s="179">
        <v>3011</v>
      </c>
      <c r="B606" s="179" t="s">
        <v>585</v>
      </c>
      <c r="C606" s="179" t="s">
        <v>5046</v>
      </c>
      <c r="D606" s="179" t="s">
        <v>2576</v>
      </c>
    </row>
    <row r="607" spans="1:4">
      <c r="A607" s="179">
        <v>3013</v>
      </c>
      <c r="B607" s="179" t="s">
        <v>586</v>
      </c>
      <c r="C607" s="179" t="s">
        <v>2577</v>
      </c>
      <c r="D607" s="179" t="s">
        <v>2578</v>
      </c>
    </row>
    <row r="608" spans="1:4">
      <c r="A608" s="179">
        <v>3014</v>
      </c>
      <c r="B608" s="179" t="s">
        <v>587</v>
      </c>
      <c r="C608" s="179" t="s">
        <v>2579</v>
      </c>
      <c r="D608" s="179" t="s">
        <v>2580</v>
      </c>
    </row>
    <row r="609" spans="1:4">
      <c r="A609" s="179">
        <v>3015</v>
      </c>
      <c r="B609" s="179" t="s">
        <v>588</v>
      </c>
      <c r="C609" s="179" t="s">
        <v>2581</v>
      </c>
      <c r="D609" s="179" t="s">
        <v>2582</v>
      </c>
    </row>
    <row r="610" spans="1:4">
      <c r="A610" s="179">
        <v>3016</v>
      </c>
      <c r="B610" s="179" t="s">
        <v>589</v>
      </c>
      <c r="C610" s="179" t="s">
        <v>2210</v>
      </c>
      <c r="D610" s="179" t="s">
        <v>2583</v>
      </c>
    </row>
    <row r="611" spans="1:4">
      <c r="A611" s="179">
        <v>3017</v>
      </c>
      <c r="B611" s="179" t="s">
        <v>590</v>
      </c>
      <c r="C611" s="179" t="s">
        <v>5047</v>
      </c>
      <c r="D611" s="179" t="s">
        <v>2584</v>
      </c>
    </row>
    <row r="612" spans="1:4">
      <c r="A612" s="179">
        <v>3018</v>
      </c>
      <c r="B612" s="179" t="s">
        <v>591</v>
      </c>
      <c r="C612" s="179" t="s">
        <v>4495</v>
      </c>
      <c r="D612" s="179" t="s">
        <v>5048</v>
      </c>
    </row>
    <row r="613" spans="1:4">
      <c r="A613" s="179">
        <v>3019</v>
      </c>
      <c r="B613" s="179" t="s">
        <v>592</v>
      </c>
      <c r="C613" s="179" t="s">
        <v>5049</v>
      </c>
      <c r="D613" s="179" t="s">
        <v>2585</v>
      </c>
    </row>
    <row r="614" spans="1:4">
      <c r="A614" s="179">
        <v>3021</v>
      </c>
      <c r="B614" s="179" t="s">
        <v>593</v>
      </c>
      <c r="C614" s="179" t="s">
        <v>5050</v>
      </c>
      <c r="D614" s="179" t="s">
        <v>2586</v>
      </c>
    </row>
    <row r="615" spans="1:4">
      <c r="A615" s="179">
        <v>3022</v>
      </c>
      <c r="B615" s="179" t="s">
        <v>594</v>
      </c>
      <c r="C615" s="179" t="s">
        <v>5051</v>
      </c>
      <c r="D615" s="179" t="s">
        <v>2587</v>
      </c>
    </row>
    <row r="616" spans="1:4">
      <c r="A616" s="179">
        <v>3023</v>
      </c>
      <c r="B616" s="179" t="s">
        <v>595</v>
      </c>
      <c r="C616" s="179" t="s">
        <v>5052</v>
      </c>
      <c r="D616" s="179" t="s">
        <v>2588</v>
      </c>
    </row>
    <row r="617" spans="1:4">
      <c r="A617" s="179">
        <v>3024</v>
      </c>
      <c r="B617" s="179" t="s">
        <v>596</v>
      </c>
      <c r="C617" s="179" t="s">
        <v>5053</v>
      </c>
      <c r="D617" s="179" t="s">
        <v>2589</v>
      </c>
    </row>
    <row r="618" spans="1:4">
      <c r="A618" s="179">
        <v>3025</v>
      </c>
      <c r="B618" s="179" t="s">
        <v>597</v>
      </c>
      <c r="C618" s="179" t="s">
        <v>2590</v>
      </c>
      <c r="D618" s="179" t="s">
        <v>2591</v>
      </c>
    </row>
    <row r="619" spans="1:4">
      <c r="A619" s="179">
        <v>3026</v>
      </c>
      <c r="B619" s="179" t="s">
        <v>598</v>
      </c>
      <c r="C619" s="179" t="s">
        <v>5054</v>
      </c>
      <c r="D619" s="179" t="s">
        <v>2592</v>
      </c>
    </row>
    <row r="620" spans="1:4">
      <c r="A620" s="179">
        <v>3027</v>
      </c>
      <c r="B620" s="179" t="s">
        <v>599</v>
      </c>
      <c r="C620" s="179" t="s">
        <v>2593</v>
      </c>
      <c r="D620" s="179" t="s">
        <v>2594</v>
      </c>
    </row>
    <row r="621" spans="1:4">
      <c r="A621" s="179">
        <v>3028</v>
      </c>
      <c r="B621" s="179" t="s">
        <v>600</v>
      </c>
      <c r="C621" s="179" t="s">
        <v>2595</v>
      </c>
      <c r="D621" s="179" t="s">
        <v>2596</v>
      </c>
    </row>
    <row r="622" spans="1:4">
      <c r="A622" s="179">
        <v>3029</v>
      </c>
      <c r="B622" s="179" t="s">
        <v>601</v>
      </c>
      <c r="C622" s="179" t="s">
        <v>5055</v>
      </c>
      <c r="D622" s="179" t="s">
        <v>2597</v>
      </c>
    </row>
    <row r="623" spans="1:4">
      <c r="A623" s="179">
        <v>3030</v>
      </c>
      <c r="B623" s="179" t="s">
        <v>602</v>
      </c>
      <c r="C623" s="179" t="s">
        <v>2598</v>
      </c>
      <c r="D623" s="179" t="s">
        <v>5056</v>
      </c>
    </row>
    <row r="624" spans="1:4">
      <c r="A624" s="179">
        <v>3031</v>
      </c>
      <c r="B624" s="179" t="s">
        <v>603</v>
      </c>
      <c r="C624" s="179" t="s">
        <v>5057</v>
      </c>
      <c r="D624" s="179" t="s">
        <v>2599</v>
      </c>
    </row>
    <row r="625" spans="1:4">
      <c r="A625" s="179">
        <v>3032</v>
      </c>
      <c r="B625" s="179" t="s">
        <v>604</v>
      </c>
      <c r="C625" s="179" t="s">
        <v>1865</v>
      </c>
      <c r="D625" s="179" t="s">
        <v>2600</v>
      </c>
    </row>
    <row r="626" spans="1:4">
      <c r="A626" s="179">
        <v>3033</v>
      </c>
      <c r="B626" s="179" t="s">
        <v>605</v>
      </c>
      <c r="C626" s="179" t="s">
        <v>2601</v>
      </c>
      <c r="D626" s="179" t="s">
        <v>2602</v>
      </c>
    </row>
    <row r="627" spans="1:4">
      <c r="A627" s="179">
        <v>3034</v>
      </c>
      <c r="B627" s="179" t="s">
        <v>606</v>
      </c>
      <c r="C627" s="179" t="s">
        <v>5058</v>
      </c>
      <c r="D627" s="179" t="s">
        <v>2603</v>
      </c>
    </row>
    <row r="628" spans="1:4">
      <c r="A628" s="179">
        <v>3035</v>
      </c>
      <c r="B628" s="179" t="s">
        <v>607</v>
      </c>
      <c r="C628" s="179" t="s">
        <v>2604</v>
      </c>
      <c r="D628" s="179" t="s">
        <v>2605</v>
      </c>
    </row>
    <row r="629" spans="1:4">
      <c r="A629" s="179">
        <v>3036</v>
      </c>
      <c r="B629" s="179" t="s">
        <v>608</v>
      </c>
      <c r="C629" s="179" t="s">
        <v>5059</v>
      </c>
      <c r="D629" s="179" t="s">
        <v>2606</v>
      </c>
    </row>
    <row r="630" spans="1:4">
      <c r="A630" s="179">
        <v>3037</v>
      </c>
      <c r="B630" s="179" t="s">
        <v>609</v>
      </c>
      <c r="C630" s="179" t="s">
        <v>5060</v>
      </c>
      <c r="D630" s="179" t="s">
        <v>2607</v>
      </c>
    </row>
    <row r="631" spans="1:4">
      <c r="A631" s="179">
        <v>3038</v>
      </c>
      <c r="B631" s="179" t="s">
        <v>610</v>
      </c>
      <c r="C631" s="179" t="s">
        <v>2608</v>
      </c>
      <c r="D631" s="179" t="s">
        <v>2609</v>
      </c>
    </row>
    <row r="632" spans="1:4">
      <c r="A632" s="179">
        <v>3040</v>
      </c>
      <c r="B632" s="179" t="s">
        <v>611</v>
      </c>
      <c r="C632" s="179" t="s">
        <v>2610</v>
      </c>
      <c r="D632" s="179" t="s">
        <v>2611</v>
      </c>
    </row>
    <row r="633" spans="1:4">
      <c r="A633" s="179">
        <v>3041</v>
      </c>
      <c r="B633" s="179" t="s">
        <v>612</v>
      </c>
      <c r="C633" s="179" t="s">
        <v>2612</v>
      </c>
      <c r="D633" s="179" t="s">
        <v>2613</v>
      </c>
    </row>
    <row r="634" spans="1:4">
      <c r="A634" s="179">
        <v>3042</v>
      </c>
      <c r="B634" s="179" t="s">
        <v>613</v>
      </c>
      <c r="C634" s="179" t="s">
        <v>5061</v>
      </c>
      <c r="D634" s="179" t="s">
        <v>2614</v>
      </c>
    </row>
    <row r="635" spans="1:4">
      <c r="A635" s="179">
        <v>3043</v>
      </c>
      <c r="B635" s="179" t="s">
        <v>614</v>
      </c>
      <c r="C635" s="179" t="s">
        <v>2615</v>
      </c>
      <c r="D635" s="179" t="s">
        <v>2616</v>
      </c>
    </row>
    <row r="636" spans="1:4">
      <c r="A636" s="179">
        <v>3044</v>
      </c>
      <c r="B636" s="179" t="s">
        <v>615</v>
      </c>
      <c r="C636" s="179" t="s">
        <v>5062</v>
      </c>
      <c r="D636" s="179" t="s">
        <v>2617</v>
      </c>
    </row>
    <row r="637" spans="1:4">
      <c r="A637" s="179">
        <v>3045</v>
      </c>
      <c r="B637" s="179" t="s">
        <v>616</v>
      </c>
      <c r="C637" s="179" t="s">
        <v>5063</v>
      </c>
      <c r="D637" s="179" t="s">
        <v>2618</v>
      </c>
    </row>
    <row r="638" spans="1:4">
      <c r="A638" s="179">
        <v>3046</v>
      </c>
      <c r="B638" s="179" t="s">
        <v>617</v>
      </c>
      <c r="C638" s="179" t="s">
        <v>5064</v>
      </c>
      <c r="D638" s="179" t="s">
        <v>2619</v>
      </c>
    </row>
    <row r="639" spans="1:4">
      <c r="A639" s="179">
        <v>3047</v>
      </c>
      <c r="B639" s="179" t="s">
        <v>618</v>
      </c>
      <c r="C639" s="179" t="s">
        <v>2620</v>
      </c>
      <c r="D639" s="179" t="s">
        <v>2621</v>
      </c>
    </row>
    <row r="640" spans="1:4">
      <c r="A640" s="179">
        <v>3048</v>
      </c>
      <c r="B640" s="179" t="s">
        <v>619</v>
      </c>
      <c r="C640" s="179" t="s">
        <v>5065</v>
      </c>
      <c r="D640" s="179" t="s">
        <v>2622</v>
      </c>
    </row>
    <row r="641" spans="1:4">
      <c r="A641" s="179">
        <v>3049</v>
      </c>
      <c r="B641" s="179" t="s">
        <v>620</v>
      </c>
      <c r="C641" s="179" t="s">
        <v>2623</v>
      </c>
      <c r="D641" s="179" t="s">
        <v>2624</v>
      </c>
    </row>
    <row r="642" spans="1:4">
      <c r="A642" s="179">
        <v>3050</v>
      </c>
      <c r="B642" s="179" t="s">
        <v>621</v>
      </c>
      <c r="C642" s="179" t="s">
        <v>2625</v>
      </c>
      <c r="D642" s="179" t="s">
        <v>2626</v>
      </c>
    </row>
    <row r="643" spans="1:4">
      <c r="A643" s="179">
        <v>3051</v>
      </c>
      <c r="B643" s="179" t="s">
        <v>622</v>
      </c>
      <c r="C643" s="179" t="s">
        <v>2627</v>
      </c>
      <c r="D643" s="179" t="s">
        <v>2628</v>
      </c>
    </row>
    <row r="644" spans="1:4">
      <c r="A644" s="179">
        <v>3052</v>
      </c>
      <c r="B644" s="179" t="s">
        <v>623</v>
      </c>
      <c r="C644" s="179" t="s">
        <v>2629</v>
      </c>
      <c r="D644" s="179" t="s">
        <v>2630</v>
      </c>
    </row>
    <row r="645" spans="1:4">
      <c r="A645" s="179">
        <v>3054</v>
      </c>
      <c r="B645" s="179" t="s">
        <v>624</v>
      </c>
      <c r="C645" s="179" t="s">
        <v>2631</v>
      </c>
      <c r="D645" s="179" t="s">
        <v>2632</v>
      </c>
    </row>
    <row r="646" spans="1:4">
      <c r="A646" s="179">
        <v>3055</v>
      </c>
      <c r="B646" s="179" t="s">
        <v>625</v>
      </c>
      <c r="C646" s="179" t="s">
        <v>2633</v>
      </c>
      <c r="D646" s="179" t="s">
        <v>2634</v>
      </c>
    </row>
    <row r="647" spans="1:4">
      <c r="A647" s="179">
        <v>3056</v>
      </c>
      <c r="B647" s="179" t="s">
        <v>626</v>
      </c>
      <c r="C647" s="179" t="s">
        <v>1825</v>
      </c>
      <c r="D647" s="179" t="s">
        <v>2635</v>
      </c>
    </row>
    <row r="648" spans="1:4">
      <c r="A648" s="179">
        <v>3057</v>
      </c>
      <c r="B648" s="179" t="s">
        <v>627</v>
      </c>
      <c r="C648" s="179" t="s">
        <v>2636</v>
      </c>
      <c r="D648" s="179" t="s">
        <v>2637</v>
      </c>
    </row>
    <row r="649" spans="1:4">
      <c r="A649" s="179">
        <v>3058</v>
      </c>
      <c r="B649" s="179" t="s">
        <v>628</v>
      </c>
      <c r="C649" s="179" t="s">
        <v>2286</v>
      </c>
      <c r="D649" s="179" t="s">
        <v>2638</v>
      </c>
    </row>
    <row r="650" spans="1:4">
      <c r="A650" s="179">
        <v>3059</v>
      </c>
      <c r="B650" s="179" t="s">
        <v>629</v>
      </c>
      <c r="C650" s="179" t="s">
        <v>5066</v>
      </c>
      <c r="D650" s="179" t="s">
        <v>2639</v>
      </c>
    </row>
    <row r="651" spans="1:4">
      <c r="A651" s="179">
        <v>3060</v>
      </c>
      <c r="B651" s="179" t="s">
        <v>630</v>
      </c>
      <c r="C651" s="179" t="s">
        <v>2640</v>
      </c>
      <c r="D651" s="179" t="s">
        <v>2641</v>
      </c>
    </row>
    <row r="652" spans="1:4">
      <c r="A652" s="179">
        <v>3062</v>
      </c>
      <c r="B652" s="179" t="s">
        <v>631</v>
      </c>
      <c r="C652" s="179" t="s">
        <v>5067</v>
      </c>
      <c r="D652" s="179" t="s">
        <v>2642</v>
      </c>
    </row>
    <row r="653" spans="1:4">
      <c r="A653" s="179">
        <v>3064</v>
      </c>
      <c r="B653" s="179" t="s">
        <v>632</v>
      </c>
      <c r="C653" s="179" t="s">
        <v>5068</v>
      </c>
      <c r="D653" s="179" t="s">
        <v>2643</v>
      </c>
    </row>
    <row r="654" spans="1:4">
      <c r="A654" s="179">
        <v>3066</v>
      </c>
      <c r="B654" s="179" t="s">
        <v>633</v>
      </c>
      <c r="C654" s="179" t="s">
        <v>2644</v>
      </c>
      <c r="D654" s="179" t="s">
        <v>2645</v>
      </c>
    </row>
    <row r="655" spans="1:4">
      <c r="A655" s="179">
        <v>3067</v>
      </c>
      <c r="B655" s="179" t="s">
        <v>634</v>
      </c>
      <c r="C655" s="179" t="s">
        <v>2646</v>
      </c>
      <c r="D655" s="179" t="s">
        <v>2647</v>
      </c>
    </row>
    <row r="656" spans="1:4">
      <c r="A656" s="179">
        <v>3068</v>
      </c>
      <c r="B656" s="179" t="s">
        <v>635</v>
      </c>
      <c r="C656" s="179" t="s">
        <v>5069</v>
      </c>
      <c r="D656" s="179" t="s">
        <v>5070</v>
      </c>
    </row>
    <row r="657" spans="1:4">
      <c r="A657" s="179">
        <v>3071</v>
      </c>
      <c r="B657" s="179" t="s">
        <v>636</v>
      </c>
      <c r="C657" s="179" t="s">
        <v>2648</v>
      </c>
      <c r="D657" s="179" t="s">
        <v>2649</v>
      </c>
    </row>
    <row r="658" spans="1:4">
      <c r="A658" s="179">
        <v>3073</v>
      </c>
      <c r="B658" s="179" t="s">
        <v>4496</v>
      </c>
      <c r="C658" s="179" t="s">
        <v>2650</v>
      </c>
      <c r="D658" s="179" t="s">
        <v>2651</v>
      </c>
    </row>
    <row r="659" spans="1:4">
      <c r="A659" s="179">
        <v>3078</v>
      </c>
      <c r="B659" s="179" t="s">
        <v>637</v>
      </c>
      <c r="C659" s="179" t="s">
        <v>5071</v>
      </c>
      <c r="D659" s="179" t="s">
        <v>2652</v>
      </c>
    </row>
    <row r="660" spans="1:4">
      <c r="A660" s="179">
        <v>3081</v>
      </c>
      <c r="B660" s="179" t="s">
        <v>638</v>
      </c>
      <c r="C660" s="179" t="s">
        <v>5072</v>
      </c>
      <c r="D660" s="179" t="s">
        <v>2653</v>
      </c>
    </row>
    <row r="661" spans="1:4">
      <c r="A661" s="179">
        <v>3083</v>
      </c>
      <c r="B661" s="179" t="s">
        <v>639</v>
      </c>
      <c r="C661" s="179" t="s">
        <v>5073</v>
      </c>
      <c r="D661" s="179" t="s">
        <v>2654</v>
      </c>
    </row>
    <row r="662" spans="1:4">
      <c r="A662" s="179">
        <v>3085</v>
      </c>
      <c r="B662" s="179" t="s">
        <v>2655</v>
      </c>
      <c r="C662" s="179" t="s">
        <v>2656</v>
      </c>
      <c r="D662" s="179" t="s">
        <v>2657</v>
      </c>
    </row>
    <row r="663" spans="1:4">
      <c r="A663" s="179">
        <v>3086</v>
      </c>
      <c r="B663" s="179" t="s">
        <v>640</v>
      </c>
      <c r="C663" s="179" t="s">
        <v>5074</v>
      </c>
      <c r="D663" s="179" t="s">
        <v>2658</v>
      </c>
    </row>
    <row r="664" spans="1:4">
      <c r="A664" s="179">
        <v>3088</v>
      </c>
      <c r="B664" s="179" t="s">
        <v>641</v>
      </c>
      <c r="C664" s="179" t="s">
        <v>4497</v>
      </c>
      <c r="D664" s="179" t="s">
        <v>2659</v>
      </c>
    </row>
    <row r="665" spans="1:4">
      <c r="A665" s="179">
        <v>3089</v>
      </c>
      <c r="B665" s="179" t="s">
        <v>642</v>
      </c>
      <c r="C665" s="179" t="s">
        <v>2660</v>
      </c>
      <c r="D665" s="179" t="s">
        <v>2661</v>
      </c>
    </row>
    <row r="666" spans="1:4">
      <c r="A666" s="179">
        <v>3090</v>
      </c>
      <c r="B666" s="179" t="s">
        <v>643</v>
      </c>
      <c r="C666" s="179" t="s">
        <v>5075</v>
      </c>
      <c r="D666" s="179" t="s">
        <v>2662</v>
      </c>
    </row>
    <row r="667" spans="1:4">
      <c r="A667" s="179">
        <v>3092</v>
      </c>
      <c r="B667" s="179" t="s">
        <v>644</v>
      </c>
      <c r="C667" s="179" t="s">
        <v>1793</v>
      </c>
      <c r="D667" s="179" t="s">
        <v>2663</v>
      </c>
    </row>
    <row r="668" spans="1:4">
      <c r="A668" s="179">
        <v>3093</v>
      </c>
      <c r="B668" s="179" t="s">
        <v>645</v>
      </c>
      <c r="C668" s="179" t="s">
        <v>2664</v>
      </c>
      <c r="D668" s="179" t="s">
        <v>2665</v>
      </c>
    </row>
    <row r="669" spans="1:4">
      <c r="A669" s="179">
        <v>3094</v>
      </c>
      <c r="B669" s="179" t="s">
        <v>646</v>
      </c>
      <c r="C669" s="179" t="s">
        <v>2666</v>
      </c>
      <c r="D669" s="179" t="s">
        <v>2667</v>
      </c>
    </row>
    <row r="670" spans="1:4">
      <c r="A670" s="179">
        <v>3095</v>
      </c>
      <c r="B670" s="179" t="s">
        <v>647</v>
      </c>
      <c r="C670" s="179" t="s">
        <v>2668</v>
      </c>
      <c r="D670" s="179" t="s">
        <v>2669</v>
      </c>
    </row>
    <row r="671" spans="1:4">
      <c r="A671" s="179">
        <v>3097</v>
      </c>
      <c r="B671" s="179" t="s">
        <v>2670</v>
      </c>
      <c r="D671" s="179" t="s">
        <v>2671</v>
      </c>
    </row>
    <row r="672" spans="1:4">
      <c r="A672" s="179">
        <v>3105</v>
      </c>
      <c r="B672" s="179" t="s">
        <v>648</v>
      </c>
      <c r="C672" s="179" t="s">
        <v>5076</v>
      </c>
      <c r="D672" s="179" t="s">
        <v>2672</v>
      </c>
    </row>
    <row r="673" spans="1:4">
      <c r="A673" s="179">
        <v>3114</v>
      </c>
      <c r="B673" s="179" t="s">
        <v>649</v>
      </c>
      <c r="C673" s="179" t="s">
        <v>2673</v>
      </c>
      <c r="D673" s="179" t="s">
        <v>2674</v>
      </c>
    </row>
    <row r="674" spans="1:4">
      <c r="A674" s="179">
        <v>3115</v>
      </c>
      <c r="B674" s="179" t="s">
        <v>650</v>
      </c>
      <c r="C674" s="179" t="s">
        <v>2675</v>
      </c>
      <c r="D674" s="179" t="s">
        <v>2676</v>
      </c>
    </row>
    <row r="675" spans="1:4">
      <c r="A675" s="179">
        <v>3117</v>
      </c>
      <c r="B675" s="179" t="s">
        <v>2677</v>
      </c>
      <c r="D675" s="179" t="s">
        <v>2678</v>
      </c>
    </row>
    <row r="676" spans="1:4">
      <c r="A676" s="179">
        <v>3118</v>
      </c>
      <c r="B676" s="179" t="s">
        <v>651</v>
      </c>
      <c r="C676" s="179" t="s">
        <v>4885</v>
      </c>
      <c r="D676" s="179" t="s">
        <v>2679</v>
      </c>
    </row>
    <row r="677" spans="1:4">
      <c r="A677" s="179">
        <v>3122</v>
      </c>
      <c r="B677" s="179" t="s">
        <v>652</v>
      </c>
      <c r="C677" s="179" t="s">
        <v>2680</v>
      </c>
      <c r="D677" s="179" t="s">
        <v>2681</v>
      </c>
    </row>
    <row r="678" spans="1:4">
      <c r="A678" s="179">
        <v>3128</v>
      </c>
      <c r="B678" s="179" t="s">
        <v>653</v>
      </c>
      <c r="C678" s="179" t="s">
        <v>5077</v>
      </c>
      <c r="D678" s="179" t="s">
        <v>2682</v>
      </c>
    </row>
    <row r="679" spans="1:4">
      <c r="A679" s="179">
        <v>3130</v>
      </c>
      <c r="B679" s="179" t="s">
        <v>654</v>
      </c>
      <c r="C679" s="179" t="s">
        <v>2683</v>
      </c>
      <c r="D679" s="179" t="s">
        <v>2684</v>
      </c>
    </row>
    <row r="680" spans="1:4">
      <c r="A680" s="179">
        <v>3131</v>
      </c>
      <c r="B680" s="179" t="s">
        <v>655</v>
      </c>
      <c r="C680" s="179" t="s">
        <v>2646</v>
      </c>
      <c r="D680" s="179" t="s">
        <v>2685</v>
      </c>
    </row>
    <row r="681" spans="1:4">
      <c r="A681" s="179">
        <v>3138</v>
      </c>
      <c r="B681" s="179" t="s">
        <v>2686</v>
      </c>
      <c r="C681" s="179" t="s">
        <v>2687</v>
      </c>
      <c r="D681" s="179" t="s">
        <v>2688</v>
      </c>
    </row>
    <row r="682" spans="1:4">
      <c r="A682" s="179">
        <v>3141</v>
      </c>
      <c r="B682" s="179" t="s">
        <v>656</v>
      </c>
      <c r="C682" s="179" t="s">
        <v>2689</v>
      </c>
      <c r="D682" s="179" t="s">
        <v>2690</v>
      </c>
    </row>
    <row r="683" spans="1:4">
      <c r="A683" s="179">
        <v>3144</v>
      </c>
      <c r="B683" s="179" t="s">
        <v>657</v>
      </c>
      <c r="C683" s="179" t="s">
        <v>2691</v>
      </c>
      <c r="D683" s="179" t="s">
        <v>2692</v>
      </c>
    </row>
    <row r="684" spans="1:4">
      <c r="A684" s="179">
        <v>3147</v>
      </c>
      <c r="B684" s="179" t="s">
        <v>2693</v>
      </c>
      <c r="D684" s="179" t="s">
        <v>5078</v>
      </c>
    </row>
    <row r="685" spans="1:4">
      <c r="A685" s="179">
        <v>3149</v>
      </c>
      <c r="B685" s="179" t="s">
        <v>658</v>
      </c>
      <c r="C685" s="179" t="s">
        <v>2694</v>
      </c>
      <c r="D685" s="179" t="s">
        <v>2695</v>
      </c>
    </row>
    <row r="686" spans="1:4">
      <c r="A686" s="179">
        <v>3150</v>
      </c>
      <c r="B686" s="179" t="s">
        <v>2696</v>
      </c>
      <c r="D686" s="179" t="s">
        <v>2697</v>
      </c>
    </row>
    <row r="687" spans="1:4">
      <c r="A687" s="179">
        <v>3152</v>
      </c>
      <c r="B687" s="179" t="s">
        <v>659</v>
      </c>
      <c r="C687" s="179" t="s">
        <v>5079</v>
      </c>
      <c r="D687" s="179" t="s">
        <v>2698</v>
      </c>
    </row>
    <row r="688" spans="1:4">
      <c r="A688" s="179">
        <v>3162</v>
      </c>
      <c r="B688" s="179" t="s">
        <v>660</v>
      </c>
      <c r="C688" s="179" t="s">
        <v>1930</v>
      </c>
      <c r="D688" s="179" t="s">
        <v>2699</v>
      </c>
    </row>
    <row r="689" spans="1:4">
      <c r="A689" s="179">
        <v>3163</v>
      </c>
      <c r="B689" s="179" t="s">
        <v>661</v>
      </c>
      <c r="C689" s="179" t="s">
        <v>5080</v>
      </c>
      <c r="D689" s="179" t="s">
        <v>2700</v>
      </c>
    </row>
    <row r="690" spans="1:4">
      <c r="A690" s="179">
        <v>3164</v>
      </c>
      <c r="B690" s="179" t="s">
        <v>662</v>
      </c>
      <c r="C690" s="179" t="s">
        <v>2701</v>
      </c>
      <c r="D690" s="179" t="s">
        <v>2702</v>
      </c>
    </row>
    <row r="691" spans="1:4">
      <c r="A691" s="179">
        <v>3167</v>
      </c>
      <c r="B691" s="179" t="s">
        <v>663</v>
      </c>
      <c r="C691" s="179" t="s">
        <v>2703</v>
      </c>
      <c r="D691" s="179" t="s">
        <v>2704</v>
      </c>
    </row>
    <row r="692" spans="1:4">
      <c r="A692" s="179">
        <v>3168</v>
      </c>
      <c r="B692" s="179" t="s">
        <v>2705</v>
      </c>
      <c r="D692" s="179" t="s">
        <v>2706</v>
      </c>
    </row>
    <row r="693" spans="1:4">
      <c r="A693" s="179">
        <v>3169</v>
      </c>
      <c r="B693" s="179" t="s">
        <v>664</v>
      </c>
      <c r="C693" s="179" t="s">
        <v>2707</v>
      </c>
      <c r="D693" s="179" t="s">
        <v>2708</v>
      </c>
    </row>
    <row r="694" spans="1:4">
      <c r="A694" s="179">
        <v>3171</v>
      </c>
      <c r="B694" s="179" t="s">
        <v>665</v>
      </c>
      <c r="C694" s="179" t="s">
        <v>2709</v>
      </c>
      <c r="D694" s="179" t="s">
        <v>2710</v>
      </c>
    </row>
    <row r="695" spans="1:4">
      <c r="A695" s="179">
        <v>3176</v>
      </c>
      <c r="B695" s="179" t="s">
        <v>666</v>
      </c>
      <c r="C695" s="179" t="s">
        <v>5081</v>
      </c>
      <c r="D695" s="179" t="s">
        <v>2711</v>
      </c>
    </row>
    <row r="696" spans="1:4">
      <c r="A696" s="179">
        <v>3178</v>
      </c>
      <c r="B696" s="179" t="s">
        <v>2712</v>
      </c>
      <c r="D696" s="179" t="s">
        <v>2713</v>
      </c>
    </row>
    <row r="697" spans="1:4">
      <c r="A697" s="179">
        <v>3184</v>
      </c>
      <c r="B697" s="179" t="s">
        <v>2714</v>
      </c>
      <c r="D697" s="179" t="s">
        <v>2715</v>
      </c>
    </row>
    <row r="698" spans="1:4">
      <c r="A698" s="179">
        <v>3188</v>
      </c>
      <c r="B698" s="179" t="s">
        <v>667</v>
      </c>
      <c r="C698" s="179" t="s">
        <v>2716</v>
      </c>
      <c r="D698" s="179" t="s">
        <v>2717</v>
      </c>
    </row>
    <row r="699" spans="1:4">
      <c r="A699" s="179">
        <v>3189</v>
      </c>
      <c r="B699" s="179" t="s">
        <v>668</v>
      </c>
      <c r="C699" s="179" t="s">
        <v>5082</v>
      </c>
      <c r="D699" s="179" t="s">
        <v>2718</v>
      </c>
    </row>
    <row r="700" spans="1:4">
      <c r="A700" s="179">
        <v>3191</v>
      </c>
      <c r="B700" s="179" t="s">
        <v>669</v>
      </c>
      <c r="C700" s="179" t="s">
        <v>1793</v>
      </c>
      <c r="D700" s="179" t="s">
        <v>2719</v>
      </c>
    </row>
    <row r="701" spans="1:4">
      <c r="A701" s="179">
        <v>3202</v>
      </c>
      <c r="B701" s="179" t="s">
        <v>670</v>
      </c>
      <c r="C701" s="179" t="s">
        <v>2720</v>
      </c>
      <c r="D701" s="179" t="s">
        <v>2721</v>
      </c>
    </row>
    <row r="702" spans="1:4">
      <c r="A702" s="179">
        <v>3205</v>
      </c>
      <c r="B702" s="179" t="s">
        <v>671</v>
      </c>
      <c r="C702" s="179" t="s">
        <v>4885</v>
      </c>
      <c r="D702" s="179" t="s">
        <v>2722</v>
      </c>
    </row>
    <row r="703" spans="1:4">
      <c r="A703" s="179">
        <v>3206</v>
      </c>
      <c r="B703" s="179" t="s">
        <v>9</v>
      </c>
      <c r="C703" s="179" t="s">
        <v>2723</v>
      </c>
      <c r="D703" s="179" t="s">
        <v>2724</v>
      </c>
    </row>
    <row r="704" spans="1:4">
      <c r="A704" s="179">
        <v>3207</v>
      </c>
      <c r="B704" s="179" t="s">
        <v>672</v>
      </c>
      <c r="C704" s="179" t="s">
        <v>2725</v>
      </c>
      <c r="D704" s="179" t="s">
        <v>2726</v>
      </c>
    </row>
    <row r="705" spans="1:4">
      <c r="A705" s="179">
        <v>3209</v>
      </c>
      <c r="B705" s="179" t="s">
        <v>673</v>
      </c>
      <c r="C705" s="179" t="s">
        <v>2727</v>
      </c>
      <c r="D705" s="179" t="s">
        <v>2728</v>
      </c>
    </row>
    <row r="706" spans="1:4">
      <c r="A706" s="179">
        <v>3211</v>
      </c>
      <c r="B706" s="179" t="s">
        <v>674</v>
      </c>
      <c r="C706" s="179" t="s">
        <v>5083</v>
      </c>
      <c r="D706" s="179" t="s">
        <v>2729</v>
      </c>
    </row>
    <row r="707" spans="1:4">
      <c r="A707" s="179">
        <v>3213</v>
      </c>
      <c r="B707" s="179" t="s">
        <v>675</v>
      </c>
      <c r="C707" s="179" t="s">
        <v>2730</v>
      </c>
      <c r="D707" s="179" t="s">
        <v>2731</v>
      </c>
    </row>
    <row r="708" spans="1:4">
      <c r="A708" s="179">
        <v>3217</v>
      </c>
      <c r="B708" s="179" t="s">
        <v>676</v>
      </c>
      <c r="C708" s="179" t="s">
        <v>2732</v>
      </c>
      <c r="D708" s="179" t="s">
        <v>2733</v>
      </c>
    </row>
    <row r="709" spans="1:4">
      <c r="A709" s="179">
        <v>3218</v>
      </c>
      <c r="B709" s="179" t="s">
        <v>677</v>
      </c>
      <c r="C709" s="179" t="s">
        <v>4869</v>
      </c>
      <c r="D709" s="179" t="s">
        <v>2734</v>
      </c>
    </row>
    <row r="710" spans="1:4">
      <c r="A710" s="179">
        <v>3219</v>
      </c>
      <c r="B710" s="179" t="s">
        <v>678</v>
      </c>
      <c r="C710" s="179" t="s">
        <v>2689</v>
      </c>
      <c r="D710" s="179" t="s">
        <v>5084</v>
      </c>
    </row>
    <row r="711" spans="1:4">
      <c r="A711" s="179">
        <v>3221</v>
      </c>
      <c r="B711" s="179" t="s">
        <v>679</v>
      </c>
      <c r="C711" s="179" t="s">
        <v>5085</v>
      </c>
      <c r="D711" s="179" t="s">
        <v>2735</v>
      </c>
    </row>
    <row r="712" spans="1:4">
      <c r="A712" s="179">
        <v>3224</v>
      </c>
      <c r="B712" s="179" t="s">
        <v>680</v>
      </c>
      <c r="C712" s="179" t="s">
        <v>2736</v>
      </c>
      <c r="D712" s="179" t="s">
        <v>2737</v>
      </c>
    </row>
    <row r="713" spans="1:4">
      <c r="A713" s="179">
        <v>3226</v>
      </c>
      <c r="B713" s="179" t="s">
        <v>681</v>
      </c>
      <c r="C713" s="179" t="s">
        <v>2738</v>
      </c>
      <c r="D713" s="179" t="s">
        <v>2739</v>
      </c>
    </row>
    <row r="714" spans="1:4">
      <c r="A714" s="179">
        <v>3227</v>
      </c>
      <c r="B714" s="179" t="s">
        <v>682</v>
      </c>
      <c r="C714" s="179" t="s">
        <v>5086</v>
      </c>
      <c r="D714" s="179" t="s">
        <v>2740</v>
      </c>
    </row>
    <row r="715" spans="1:4">
      <c r="A715" s="179">
        <v>3228</v>
      </c>
      <c r="B715" s="179" t="s">
        <v>683</v>
      </c>
      <c r="C715" s="179" t="s">
        <v>2741</v>
      </c>
      <c r="D715" s="179" t="s">
        <v>2742</v>
      </c>
    </row>
    <row r="716" spans="1:4">
      <c r="A716" s="179">
        <v>3229</v>
      </c>
      <c r="B716" s="179" t="s">
        <v>684</v>
      </c>
      <c r="C716" s="179" t="s">
        <v>2743</v>
      </c>
      <c r="D716" s="179" t="s">
        <v>2744</v>
      </c>
    </row>
    <row r="717" spans="1:4">
      <c r="A717" s="179">
        <v>3230</v>
      </c>
      <c r="B717" s="179" t="s">
        <v>685</v>
      </c>
      <c r="C717" s="179" t="s">
        <v>2745</v>
      </c>
      <c r="D717" s="179" t="s">
        <v>5467</v>
      </c>
    </row>
    <row r="718" spans="1:4">
      <c r="A718" s="179">
        <v>3231</v>
      </c>
      <c r="B718" s="179" t="s">
        <v>686</v>
      </c>
      <c r="C718" s="179" t="s">
        <v>5087</v>
      </c>
      <c r="D718" s="179" t="s">
        <v>2746</v>
      </c>
    </row>
    <row r="719" spans="1:4">
      <c r="A719" s="179">
        <v>3232</v>
      </c>
      <c r="B719" s="179" t="s">
        <v>687</v>
      </c>
      <c r="C719" s="179" t="s">
        <v>2747</v>
      </c>
      <c r="D719" s="179" t="s">
        <v>2748</v>
      </c>
    </row>
    <row r="720" spans="1:4">
      <c r="A720" s="179">
        <v>3234</v>
      </c>
      <c r="B720" s="179" t="s">
        <v>688</v>
      </c>
      <c r="C720" s="179" t="s">
        <v>5088</v>
      </c>
      <c r="D720" s="179" t="s">
        <v>5089</v>
      </c>
    </row>
    <row r="721" spans="1:4">
      <c r="A721" s="179">
        <v>3236</v>
      </c>
      <c r="B721" s="179" t="s">
        <v>689</v>
      </c>
      <c r="C721" s="179" t="s">
        <v>5090</v>
      </c>
      <c r="D721" s="179" t="s">
        <v>2749</v>
      </c>
    </row>
    <row r="722" spans="1:4">
      <c r="A722" s="179">
        <v>3252</v>
      </c>
      <c r="B722" s="179" t="s">
        <v>690</v>
      </c>
      <c r="C722" s="179" t="s">
        <v>5091</v>
      </c>
      <c r="D722" s="179" t="s">
        <v>2750</v>
      </c>
    </row>
    <row r="723" spans="1:4">
      <c r="A723" s="179">
        <v>3257</v>
      </c>
      <c r="B723" s="179" t="s">
        <v>691</v>
      </c>
      <c r="C723" s="179" t="s">
        <v>2751</v>
      </c>
      <c r="D723" s="179" t="s">
        <v>2752</v>
      </c>
    </row>
    <row r="724" spans="1:4">
      <c r="A724" s="179">
        <v>3259</v>
      </c>
      <c r="B724" s="179" t="s">
        <v>692</v>
      </c>
      <c r="C724" s="179" t="s">
        <v>2753</v>
      </c>
      <c r="D724" s="179" t="s">
        <v>2718</v>
      </c>
    </row>
    <row r="725" spans="1:4">
      <c r="A725" s="179">
        <v>3260</v>
      </c>
      <c r="B725" s="179" t="s">
        <v>693</v>
      </c>
      <c r="C725" s="179" t="s">
        <v>2754</v>
      </c>
      <c r="D725" s="179" t="s">
        <v>2755</v>
      </c>
    </row>
    <row r="726" spans="1:4">
      <c r="A726" s="179">
        <v>3264</v>
      </c>
      <c r="B726" s="179" t="s">
        <v>694</v>
      </c>
      <c r="C726" s="179" t="s">
        <v>2756</v>
      </c>
      <c r="D726" s="179" t="s">
        <v>2757</v>
      </c>
    </row>
    <row r="727" spans="1:4">
      <c r="A727" s="179">
        <v>3265</v>
      </c>
      <c r="B727" s="179" t="s">
        <v>695</v>
      </c>
      <c r="C727" s="179" t="s">
        <v>2758</v>
      </c>
      <c r="D727" s="179" t="s">
        <v>2759</v>
      </c>
    </row>
    <row r="728" spans="1:4">
      <c r="A728" s="179">
        <v>3266</v>
      </c>
      <c r="B728" s="179" t="s">
        <v>696</v>
      </c>
      <c r="C728" s="179" t="s">
        <v>1825</v>
      </c>
      <c r="D728" s="179" t="s">
        <v>2760</v>
      </c>
    </row>
    <row r="729" spans="1:4">
      <c r="A729" s="179">
        <v>3268</v>
      </c>
      <c r="B729" s="179" t="s">
        <v>697</v>
      </c>
      <c r="C729" s="179" t="s">
        <v>2761</v>
      </c>
      <c r="D729" s="179" t="s">
        <v>2762</v>
      </c>
    </row>
    <row r="730" spans="1:4">
      <c r="A730" s="179">
        <v>3272</v>
      </c>
      <c r="B730" s="179" t="s">
        <v>698</v>
      </c>
      <c r="C730" s="179" t="s">
        <v>2763</v>
      </c>
      <c r="D730" s="179" t="s">
        <v>2764</v>
      </c>
    </row>
    <row r="731" spans="1:4">
      <c r="A731" s="179">
        <v>3276</v>
      </c>
      <c r="B731" s="179" t="s">
        <v>699</v>
      </c>
      <c r="C731" s="179" t="s">
        <v>2765</v>
      </c>
      <c r="D731" s="179" t="s">
        <v>2766</v>
      </c>
    </row>
    <row r="732" spans="1:4">
      <c r="A732" s="179">
        <v>3284</v>
      </c>
      <c r="B732" s="179" t="s">
        <v>700</v>
      </c>
      <c r="C732" s="179" t="s">
        <v>1937</v>
      </c>
      <c r="D732" s="179" t="s">
        <v>2767</v>
      </c>
    </row>
    <row r="733" spans="1:4">
      <c r="A733" s="179">
        <v>3285</v>
      </c>
      <c r="B733" s="179" t="s">
        <v>701</v>
      </c>
      <c r="C733" s="179" t="s">
        <v>2646</v>
      </c>
      <c r="D733" s="179" t="s">
        <v>2768</v>
      </c>
    </row>
    <row r="734" spans="1:4">
      <c r="A734" s="179">
        <v>3287</v>
      </c>
      <c r="B734" s="179" t="s">
        <v>702</v>
      </c>
      <c r="C734" s="179" t="s">
        <v>2763</v>
      </c>
      <c r="D734" s="179" t="s">
        <v>2769</v>
      </c>
    </row>
    <row r="735" spans="1:4">
      <c r="A735" s="179">
        <v>3288</v>
      </c>
      <c r="B735" s="179" t="s">
        <v>703</v>
      </c>
      <c r="C735" s="179" t="s">
        <v>2770</v>
      </c>
      <c r="D735" s="179" t="s">
        <v>2771</v>
      </c>
    </row>
    <row r="736" spans="1:4">
      <c r="A736" s="179">
        <v>3289</v>
      </c>
      <c r="B736" s="179" t="s">
        <v>704</v>
      </c>
      <c r="C736" s="179" t="s">
        <v>2772</v>
      </c>
      <c r="D736" s="179" t="s">
        <v>2773</v>
      </c>
    </row>
    <row r="737" spans="1:4">
      <c r="A737" s="179">
        <v>3290</v>
      </c>
      <c r="B737" s="179" t="s">
        <v>705</v>
      </c>
      <c r="C737" s="179" t="s">
        <v>2774</v>
      </c>
      <c r="D737" s="179" t="s">
        <v>2775</v>
      </c>
    </row>
    <row r="738" spans="1:4">
      <c r="A738" s="179">
        <v>3293</v>
      </c>
      <c r="B738" s="179" t="s">
        <v>706</v>
      </c>
      <c r="C738" s="179" t="s">
        <v>5092</v>
      </c>
      <c r="D738" s="179" t="s">
        <v>2776</v>
      </c>
    </row>
    <row r="739" spans="1:4">
      <c r="A739" s="179">
        <v>3294</v>
      </c>
      <c r="B739" s="179" t="s">
        <v>707</v>
      </c>
      <c r="C739" s="179" t="s">
        <v>1793</v>
      </c>
      <c r="D739" s="179" t="s">
        <v>2777</v>
      </c>
    </row>
    <row r="740" spans="1:4">
      <c r="A740" s="179">
        <v>3296</v>
      </c>
      <c r="B740" s="179" t="s">
        <v>708</v>
      </c>
      <c r="C740" s="179" t="s">
        <v>1865</v>
      </c>
      <c r="D740" s="179" t="s">
        <v>2778</v>
      </c>
    </row>
    <row r="741" spans="1:4">
      <c r="A741" s="179">
        <v>3297</v>
      </c>
      <c r="B741" s="179" t="s">
        <v>709</v>
      </c>
      <c r="C741" s="179" t="s">
        <v>2779</v>
      </c>
      <c r="D741" s="179" t="s">
        <v>5093</v>
      </c>
    </row>
    <row r="742" spans="1:4">
      <c r="A742" s="179">
        <v>3299</v>
      </c>
      <c r="B742" s="179" t="s">
        <v>710</v>
      </c>
      <c r="C742" s="179" t="s">
        <v>5094</v>
      </c>
      <c r="D742" s="179" t="s">
        <v>5095</v>
      </c>
    </row>
    <row r="743" spans="1:4">
      <c r="A743" s="179">
        <v>3303</v>
      </c>
      <c r="B743" s="179" t="s">
        <v>711</v>
      </c>
      <c r="C743" s="179" t="s">
        <v>2780</v>
      </c>
      <c r="D743" s="179" t="s">
        <v>2781</v>
      </c>
    </row>
    <row r="744" spans="1:4">
      <c r="A744" s="179">
        <v>3305</v>
      </c>
      <c r="B744" s="179" t="s">
        <v>712</v>
      </c>
      <c r="C744" s="179" t="s">
        <v>2344</v>
      </c>
      <c r="D744" s="179" t="s">
        <v>2782</v>
      </c>
    </row>
    <row r="745" spans="1:4">
      <c r="A745" s="179">
        <v>3306</v>
      </c>
      <c r="B745" s="179" t="s">
        <v>713</v>
      </c>
      <c r="C745" s="179" t="s">
        <v>5096</v>
      </c>
      <c r="D745" s="179" t="s">
        <v>2783</v>
      </c>
    </row>
    <row r="746" spans="1:4">
      <c r="A746" s="179">
        <v>3308</v>
      </c>
      <c r="B746" s="179" t="s">
        <v>714</v>
      </c>
      <c r="C746" s="179" t="s">
        <v>2784</v>
      </c>
      <c r="D746" s="179" t="s">
        <v>2785</v>
      </c>
    </row>
    <row r="747" spans="1:4">
      <c r="A747" s="179">
        <v>3309</v>
      </c>
      <c r="B747" s="179" t="s">
        <v>2786</v>
      </c>
      <c r="D747" s="179" t="s">
        <v>2787</v>
      </c>
    </row>
    <row r="748" spans="1:4">
      <c r="A748" s="179">
        <v>3310</v>
      </c>
      <c r="B748" s="179" t="s">
        <v>715</v>
      </c>
      <c r="C748" s="179" t="s">
        <v>2788</v>
      </c>
      <c r="D748" s="179" t="s">
        <v>2789</v>
      </c>
    </row>
    <row r="749" spans="1:4">
      <c r="A749" s="179">
        <v>3311</v>
      </c>
      <c r="B749" s="179" t="s">
        <v>716</v>
      </c>
      <c r="C749" s="179" t="s">
        <v>5097</v>
      </c>
      <c r="D749" s="179" t="s">
        <v>2790</v>
      </c>
    </row>
    <row r="750" spans="1:4">
      <c r="A750" s="179">
        <v>3312</v>
      </c>
      <c r="B750" s="179" t="s">
        <v>717</v>
      </c>
      <c r="C750" s="179" t="s">
        <v>2791</v>
      </c>
      <c r="D750" s="179" t="s">
        <v>2792</v>
      </c>
    </row>
    <row r="751" spans="1:4">
      <c r="A751" s="179">
        <v>3313</v>
      </c>
      <c r="B751" s="179" t="s">
        <v>718</v>
      </c>
      <c r="C751" s="179" t="s">
        <v>2788</v>
      </c>
      <c r="D751" s="179" t="s">
        <v>5098</v>
      </c>
    </row>
    <row r="752" spans="1:4">
      <c r="A752" s="179">
        <v>3317</v>
      </c>
      <c r="B752" s="179" t="s">
        <v>719</v>
      </c>
      <c r="C752" s="179" t="s">
        <v>2793</v>
      </c>
      <c r="D752" s="179" t="s">
        <v>2794</v>
      </c>
    </row>
    <row r="753" spans="1:4">
      <c r="A753" s="179">
        <v>3321</v>
      </c>
      <c r="B753" s="179" t="s">
        <v>720</v>
      </c>
      <c r="C753" s="179" t="s">
        <v>1865</v>
      </c>
      <c r="D753" s="179" t="s">
        <v>2795</v>
      </c>
    </row>
    <row r="754" spans="1:4">
      <c r="A754" s="179">
        <v>3322</v>
      </c>
      <c r="B754" s="179" t="s">
        <v>721</v>
      </c>
      <c r="C754" s="179" t="s">
        <v>2796</v>
      </c>
      <c r="D754" s="179" t="s">
        <v>2797</v>
      </c>
    </row>
    <row r="755" spans="1:4">
      <c r="A755" s="179">
        <v>3323</v>
      </c>
      <c r="B755" s="179" t="s">
        <v>722</v>
      </c>
      <c r="C755" s="179" t="s">
        <v>5099</v>
      </c>
      <c r="D755" s="179" t="s">
        <v>2798</v>
      </c>
    </row>
    <row r="756" spans="1:4">
      <c r="A756" s="179">
        <v>3324</v>
      </c>
      <c r="B756" s="179" t="s">
        <v>723</v>
      </c>
      <c r="C756" s="179" t="s">
        <v>2799</v>
      </c>
      <c r="D756" s="179" t="s">
        <v>2800</v>
      </c>
    </row>
    <row r="757" spans="1:4">
      <c r="A757" s="179">
        <v>3325</v>
      </c>
      <c r="B757" s="179" t="s">
        <v>724</v>
      </c>
      <c r="C757" s="179" t="s">
        <v>2763</v>
      </c>
      <c r="D757" s="179" t="s">
        <v>2801</v>
      </c>
    </row>
    <row r="758" spans="1:4">
      <c r="A758" s="179">
        <v>3332</v>
      </c>
      <c r="B758" s="179" t="s">
        <v>725</v>
      </c>
      <c r="C758" s="179" t="s">
        <v>2802</v>
      </c>
      <c r="D758" s="179" t="s">
        <v>2803</v>
      </c>
    </row>
    <row r="759" spans="1:4">
      <c r="A759" s="179">
        <v>3338</v>
      </c>
      <c r="B759" s="179" t="s">
        <v>726</v>
      </c>
      <c r="C759" s="179" t="s">
        <v>1865</v>
      </c>
      <c r="D759" s="179" t="s">
        <v>2804</v>
      </c>
    </row>
    <row r="760" spans="1:4">
      <c r="A760" s="179">
        <v>3339</v>
      </c>
      <c r="B760" s="179" t="s">
        <v>727</v>
      </c>
      <c r="C760" s="179" t="s">
        <v>2805</v>
      </c>
      <c r="D760" s="179" t="s">
        <v>2806</v>
      </c>
    </row>
    <row r="761" spans="1:4">
      <c r="A761" s="179">
        <v>3346</v>
      </c>
      <c r="B761" s="179" t="s">
        <v>728</v>
      </c>
      <c r="C761" s="179" t="s">
        <v>5100</v>
      </c>
      <c r="D761" s="179" t="s">
        <v>2807</v>
      </c>
    </row>
    <row r="762" spans="1:4">
      <c r="A762" s="179">
        <v>3349</v>
      </c>
      <c r="B762" s="179" t="s">
        <v>2808</v>
      </c>
      <c r="C762" s="179" t="s">
        <v>2809</v>
      </c>
      <c r="D762" s="179" t="s">
        <v>2810</v>
      </c>
    </row>
    <row r="763" spans="1:4">
      <c r="A763" s="179">
        <v>3354</v>
      </c>
      <c r="B763" s="179" t="s">
        <v>729</v>
      </c>
      <c r="C763" s="179" t="s">
        <v>2675</v>
      </c>
      <c r="D763" s="179" t="s">
        <v>2811</v>
      </c>
    </row>
    <row r="764" spans="1:4">
      <c r="A764" s="179">
        <v>3356</v>
      </c>
      <c r="B764" s="179" t="s">
        <v>730</v>
      </c>
      <c r="C764" s="179" t="s">
        <v>2812</v>
      </c>
      <c r="D764" s="179" t="s">
        <v>2813</v>
      </c>
    </row>
    <row r="765" spans="1:4">
      <c r="A765" s="179">
        <v>3357</v>
      </c>
      <c r="B765" s="179" t="s">
        <v>2814</v>
      </c>
      <c r="D765" s="179" t="s">
        <v>2815</v>
      </c>
    </row>
    <row r="766" spans="1:4">
      <c r="A766" s="179">
        <v>3360</v>
      </c>
      <c r="B766" s="179" t="s">
        <v>731</v>
      </c>
      <c r="C766" s="179" t="s">
        <v>5101</v>
      </c>
      <c r="D766" s="179" t="s">
        <v>5468</v>
      </c>
    </row>
    <row r="767" spans="1:4">
      <c r="A767" s="179">
        <v>3362</v>
      </c>
      <c r="B767" s="179" t="s">
        <v>732</v>
      </c>
      <c r="C767" s="179" t="s">
        <v>2745</v>
      </c>
      <c r="D767" s="179" t="s">
        <v>2816</v>
      </c>
    </row>
    <row r="768" spans="1:4">
      <c r="A768" s="179">
        <v>3363</v>
      </c>
      <c r="B768" s="179" t="s">
        <v>733</v>
      </c>
      <c r="C768" s="179" t="s">
        <v>5102</v>
      </c>
      <c r="D768" s="179" t="s">
        <v>2817</v>
      </c>
    </row>
    <row r="769" spans="1:4">
      <c r="A769" s="179">
        <v>3372</v>
      </c>
      <c r="B769" s="179" t="s">
        <v>734</v>
      </c>
      <c r="C769" s="179" t="s">
        <v>2818</v>
      </c>
      <c r="D769" s="179" t="s">
        <v>2819</v>
      </c>
    </row>
    <row r="770" spans="1:4">
      <c r="A770" s="179">
        <v>3373</v>
      </c>
      <c r="B770" s="179" t="s">
        <v>735</v>
      </c>
      <c r="C770" s="179" t="s">
        <v>2820</v>
      </c>
      <c r="D770" s="179" t="s">
        <v>2821</v>
      </c>
    </row>
    <row r="771" spans="1:4">
      <c r="A771" s="179">
        <v>3374</v>
      </c>
      <c r="B771" s="179" t="s">
        <v>736</v>
      </c>
      <c r="C771" s="179" t="s">
        <v>5103</v>
      </c>
      <c r="D771" s="179" t="s">
        <v>2822</v>
      </c>
    </row>
    <row r="772" spans="1:4">
      <c r="A772" s="179">
        <v>3376</v>
      </c>
      <c r="B772" s="179" t="s">
        <v>737</v>
      </c>
      <c r="C772" s="179" t="s">
        <v>5104</v>
      </c>
      <c r="D772" s="179" t="s">
        <v>2823</v>
      </c>
    </row>
    <row r="773" spans="1:4">
      <c r="A773" s="179">
        <v>3377</v>
      </c>
      <c r="B773" s="179" t="s">
        <v>2824</v>
      </c>
      <c r="D773" s="179" t="s">
        <v>2825</v>
      </c>
    </row>
    <row r="774" spans="1:4">
      <c r="A774" s="179">
        <v>3379</v>
      </c>
      <c r="B774" s="179" t="s">
        <v>738</v>
      </c>
      <c r="C774" s="179" t="s">
        <v>2826</v>
      </c>
      <c r="D774" s="179" t="s">
        <v>2827</v>
      </c>
    </row>
    <row r="775" spans="1:4">
      <c r="A775" s="179">
        <v>3380</v>
      </c>
      <c r="B775" s="179" t="s">
        <v>739</v>
      </c>
      <c r="C775" s="179" t="s">
        <v>5105</v>
      </c>
      <c r="D775" s="179" t="s">
        <v>2828</v>
      </c>
    </row>
    <row r="776" spans="1:4">
      <c r="A776" s="179">
        <v>3383</v>
      </c>
      <c r="B776" s="179" t="s">
        <v>740</v>
      </c>
      <c r="C776" s="179" t="s">
        <v>2829</v>
      </c>
      <c r="D776" s="179" t="s">
        <v>2830</v>
      </c>
    </row>
    <row r="777" spans="1:4">
      <c r="A777" s="179">
        <v>3388</v>
      </c>
      <c r="B777" s="179" t="s">
        <v>741</v>
      </c>
      <c r="C777" s="179" t="s">
        <v>5106</v>
      </c>
      <c r="D777" s="179" t="s">
        <v>2831</v>
      </c>
    </row>
    <row r="778" spans="1:4">
      <c r="A778" s="179">
        <v>3390</v>
      </c>
      <c r="B778" s="179" t="s">
        <v>742</v>
      </c>
      <c r="C778" s="179" t="s">
        <v>2832</v>
      </c>
      <c r="D778" s="179" t="s">
        <v>2833</v>
      </c>
    </row>
    <row r="779" spans="1:4">
      <c r="A779" s="179">
        <v>3391</v>
      </c>
      <c r="B779" s="179" t="s">
        <v>2834</v>
      </c>
      <c r="D779" s="179" t="s">
        <v>2835</v>
      </c>
    </row>
    <row r="780" spans="1:4">
      <c r="A780" s="179">
        <v>3402</v>
      </c>
      <c r="B780" s="179" t="s">
        <v>743</v>
      </c>
      <c r="C780" s="179" t="s">
        <v>2836</v>
      </c>
      <c r="D780" s="179" t="s">
        <v>2837</v>
      </c>
    </row>
    <row r="781" spans="1:4">
      <c r="A781" s="179">
        <v>3406</v>
      </c>
      <c r="B781" s="179" t="s">
        <v>744</v>
      </c>
      <c r="C781" s="179" t="s">
        <v>5107</v>
      </c>
      <c r="D781" s="179" t="s">
        <v>2838</v>
      </c>
    </row>
    <row r="782" spans="1:4">
      <c r="A782" s="179">
        <v>3413</v>
      </c>
      <c r="B782" s="179" t="s">
        <v>745</v>
      </c>
      <c r="C782" s="179" t="s">
        <v>2839</v>
      </c>
      <c r="D782" s="179" t="s">
        <v>2840</v>
      </c>
    </row>
    <row r="783" spans="1:4">
      <c r="A783" s="179">
        <v>3416</v>
      </c>
      <c r="B783" s="179" t="s">
        <v>746</v>
      </c>
      <c r="C783" s="179" t="s">
        <v>5108</v>
      </c>
      <c r="D783" s="179" t="s">
        <v>2841</v>
      </c>
    </row>
    <row r="784" spans="1:4">
      <c r="A784" s="179">
        <v>3419</v>
      </c>
      <c r="B784" s="179" t="s">
        <v>747</v>
      </c>
      <c r="C784" s="179" t="s">
        <v>5109</v>
      </c>
      <c r="D784" s="179" t="s">
        <v>2842</v>
      </c>
    </row>
    <row r="785" spans="1:4">
      <c r="A785" s="179">
        <v>3426</v>
      </c>
      <c r="B785" s="179" t="s">
        <v>748</v>
      </c>
      <c r="C785" s="179" t="s">
        <v>1930</v>
      </c>
      <c r="D785" s="179" t="s">
        <v>2843</v>
      </c>
    </row>
    <row r="786" spans="1:4">
      <c r="A786" s="179">
        <v>3428</v>
      </c>
      <c r="B786" s="179" t="s">
        <v>749</v>
      </c>
      <c r="C786" s="179" t="s">
        <v>5110</v>
      </c>
      <c r="D786" s="179" t="s">
        <v>5111</v>
      </c>
    </row>
    <row r="787" spans="1:4">
      <c r="A787" s="179">
        <v>3429</v>
      </c>
      <c r="B787" s="179" t="s">
        <v>2844</v>
      </c>
      <c r="D787" s="179" t="s">
        <v>2845</v>
      </c>
    </row>
    <row r="788" spans="1:4">
      <c r="A788" s="179">
        <v>3430</v>
      </c>
      <c r="B788" s="179" t="s">
        <v>2846</v>
      </c>
      <c r="D788" s="179" t="s">
        <v>2847</v>
      </c>
    </row>
    <row r="789" spans="1:4">
      <c r="A789" s="179">
        <v>3431</v>
      </c>
      <c r="B789" s="179" t="s">
        <v>750</v>
      </c>
      <c r="C789" s="179" t="s">
        <v>2848</v>
      </c>
      <c r="D789" s="179" t="s">
        <v>2849</v>
      </c>
    </row>
    <row r="790" spans="1:4">
      <c r="A790" s="179">
        <v>3432</v>
      </c>
      <c r="B790" s="179" t="s">
        <v>751</v>
      </c>
      <c r="C790" s="179" t="s">
        <v>1865</v>
      </c>
      <c r="D790" s="179" t="s">
        <v>2850</v>
      </c>
    </row>
    <row r="791" spans="1:4">
      <c r="A791" s="179">
        <v>3434</v>
      </c>
      <c r="B791" s="179" t="s">
        <v>752</v>
      </c>
      <c r="C791" s="179" t="s">
        <v>2851</v>
      </c>
      <c r="D791" s="179" t="s">
        <v>2852</v>
      </c>
    </row>
    <row r="792" spans="1:4">
      <c r="A792" s="179">
        <v>3435</v>
      </c>
      <c r="B792" s="179" t="s">
        <v>2853</v>
      </c>
      <c r="C792" s="179" t="s">
        <v>2854</v>
      </c>
      <c r="D792" s="179" t="s">
        <v>2855</v>
      </c>
    </row>
    <row r="793" spans="1:4">
      <c r="A793" s="179">
        <v>3437</v>
      </c>
      <c r="B793" s="179" t="s">
        <v>753</v>
      </c>
      <c r="C793" s="179" t="s">
        <v>2856</v>
      </c>
      <c r="D793" s="179" t="s">
        <v>2857</v>
      </c>
    </row>
    <row r="794" spans="1:4">
      <c r="A794" s="179">
        <v>3438</v>
      </c>
      <c r="B794" s="179" t="s">
        <v>754</v>
      </c>
      <c r="C794" s="179" t="s">
        <v>2716</v>
      </c>
      <c r="D794" s="179" t="s">
        <v>2858</v>
      </c>
    </row>
    <row r="795" spans="1:4">
      <c r="A795" s="179">
        <v>3441</v>
      </c>
      <c r="B795" s="179" t="s">
        <v>755</v>
      </c>
      <c r="C795" s="179" t="s">
        <v>2745</v>
      </c>
      <c r="D795" s="179" t="s">
        <v>2859</v>
      </c>
    </row>
    <row r="796" spans="1:4">
      <c r="A796" s="179">
        <v>3443</v>
      </c>
      <c r="B796" s="179" t="s">
        <v>756</v>
      </c>
      <c r="C796" s="179" t="s">
        <v>5112</v>
      </c>
      <c r="D796" s="179" t="s">
        <v>2860</v>
      </c>
    </row>
    <row r="797" spans="1:4">
      <c r="A797" s="179">
        <v>3444</v>
      </c>
      <c r="B797" s="179" t="s">
        <v>757</v>
      </c>
      <c r="C797" s="179" t="s">
        <v>2736</v>
      </c>
      <c r="D797" s="179" t="s">
        <v>2861</v>
      </c>
    </row>
    <row r="798" spans="1:4">
      <c r="A798" s="179">
        <v>3450</v>
      </c>
      <c r="B798" s="179" t="s">
        <v>758</v>
      </c>
      <c r="C798" s="179" t="s">
        <v>5113</v>
      </c>
      <c r="D798" s="179" t="s">
        <v>2862</v>
      </c>
    </row>
    <row r="799" spans="1:4">
      <c r="A799" s="179">
        <v>3452</v>
      </c>
      <c r="B799" s="179" t="s">
        <v>759</v>
      </c>
      <c r="C799" s="179" t="s">
        <v>2863</v>
      </c>
      <c r="D799" s="179" t="s">
        <v>2864</v>
      </c>
    </row>
    <row r="800" spans="1:4">
      <c r="A800" s="179">
        <v>3454</v>
      </c>
      <c r="B800" s="179" t="s">
        <v>760</v>
      </c>
      <c r="C800" s="179" t="s">
        <v>2865</v>
      </c>
      <c r="D800" s="179" t="s">
        <v>2866</v>
      </c>
    </row>
    <row r="801" spans="1:4">
      <c r="A801" s="179">
        <v>3455</v>
      </c>
      <c r="B801" s="179" t="s">
        <v>761</v>
      </c>
      <c r="C801" s="179" t="s">
        <v>5114</v>
      </c>
      <c r="D801" s="179" t="s">
        <v>2867</v>
      </c>
    </row>
    <row r="802" spans="1:4">
      <c r="A802" s="179">
        <v>3465</v>
      </c>
      <c r="B802" s="179" t="s">
        <v>762</v>
      </c>
      <c r="C802" s="179" t="s">
        <v>2725</v>
      </c>
      <c r="D802" s="179" t="s">
        <v>2868</v>
      </c>
    </row>
    <row r="803" spans="1:4">
      <c r="A803" s="179">
        <v>3466</v>
      </c>
      <c r="B803" s="179" t="s">
        <v>763</v>
      </c>
      <c r="C803" s="179" t="s">
        <v>2869</v>
      </c>
      <c r="D803" s="179" t="s">
        <v>2870</v>
      </c>
    </row>
    <row r="804" spans="1:4">
      <c r="A804" s="179">
        <v>3479</v>
      </c>
      <c r="B804" s="179" t="s">
        <v>764</v>
      </c>
      <c r="C804" s="179" t="s">
        <v>4498</v>
      </c>
      <c r="D804" s="179" t="s">
        <v>2871</v>
      </c>
    </row>
    <row r="805" spans="1:4">
      <c r="A805" s="179">
        <v>3481</v>
      </c>
      <c r="B805" s="179" t="s">
        <v>765</v>
      </c>
      <c r="C805" s="179" t="s">
        <v>5115</v>
      </c>
      <c r="D805" s="179" t="s">
        <v>2872</v>
      </c>
    </row>
    <row r="806" spans="1:4">
      <c r="A806" s="179">
        <v>3483</v>
      </c>
      <c r="B806" s="179" t="s">
        <v>766</v>
      </c>
      <c r="C806" s="179" t="s">
        <v>2873</v>
      </c>
      <c r="D806" s="179" t="s">
        <v>2874</v>
      </c>
    </row>
    <row r="807" spans="1:4">
      <c r="A807" s="179">
        <v>3484</v>
      </c>
      <c r="B807" s="179" t="s">
        <v>767</v>
      </c>
      <c r="C807" s="179" t="s">
        <v>2875</v>
      </c>
      <c r="D807" s="179" t="s">
        <v>2876</v>
      </c>
    </row>
    <row r="808" spans="1:4">
      <c r="A808" s="179">
        <v>3485</v>
      </c>
      <c r="B808" s="179" t="s">
        <v>2877</v>
      </c>
      <c r="D808" s="179" t="s">
        <v>2878</v>
      </c>
    </row>
    <row r="809" spans="1:4">
      <c r="A809" s="179">
        <v>3489</v>
      </c>
      <c r="B809" s="179" t="s">
        <v>768</v>
      </c>
      <c r="C809" s="179" t="s">
        <v>5116</v>
      </c>
      <c r="D809" s="179" t="s">
        <v>2879</v>
      </c>
    </row>
    <row r="810" spans="1:4">
      <c r="A810" s="179">
        <v>3490</v>
      </c>
      <c r="B810" s="179" t="s">
        <v>769</v>
      </c>
      <c r="C810" s="179" t="s">
        <v>2880</v>
      </c>
      <c r="D810" s="179" t="s">
        <v>2881</v>
      </c>
    </row>
    <row r="811" spans="1:4">
      <c r="A811" s="179">
        <v>3491</v>
      </c>
      <c r="B811" s="179" t="s">
        <v>770</v>
      </c>
      <c r="C811" s="179" t="s">
        <v>5117</v>
      </c>
      <c r="D811" s="179" t="s">
        <v>2882</v>
      </c>
    </row>
    <row r="812" spans="1:4">
      <c r="A812" s="179">
        <v>3492</v>
      </c>
      <c r="B812" s="179" t="s">
        <v>771</v>
      </c>
      <c r="C812" s="179" t="s">
        <v>1793</v>
      </c>
      <c r="D812" s="179" t="s">
        <v>2883</v>
      </c>
    </row>
    <row r="813" spans="1:4">
      <c r="A813" s="179">
        <v>3494</v>
      </c>
      <c r="B813" s="179" t="s">
        <v>772</v>
      </c>
      <c r="C813" s="179" t="s">
        <v>2884</v>
      </c>
      <c r="D813" s="179" t="s">
        <v>2885</v>
      </c>
    </row>
    <row r="814" spans="1:4">
      <c r="A814" s="179">
        <v>3498</v>
      </c>
      <c r="B814" s="179" t="s">
        <v>773</v>
      </c>
      <c r="C814" s="179" t="s">
        <v>5118</v>
      </c>
      <c r="D814" s="179" t="s">
        <v>2886</v>
      </c>
    </row>
    <row r="815" spans="1:4">
      <c r="A815" s="179">
        <v>3499</v>
      </c>
      <c r="B815" s="179" t="s">
        <v>774</v>
      </c>
      <c r="C815" s="179" t="s">
        <v>2887</v>
      </c>
      <c r="D815" s="179" t="s">
        <v>2888</v>
      </c>
    </row>
    <row r="816" spans="1:4">
      <c r="A816" s="179">
        <v>3501</v>
      </c>
      <c r="B816" s="179" t="s">
        <v>775</v>
      </c>
      <c r="C816" s="179" t="s">
        <v>5119</v>
      </c>
      <c r="D816" s="179" t="s">
        <v>2889</v>
      </c>
    </row>
    <row r="817" spans="1:4">
      <c r="A817" s="179">
        <v>3504</v>
      </c>
      <c r="B817" s="179" t="s">
        <v>776</v>
      </c>
      <c r="C817" s="179" t="s">
        <v>5120</v>
      </c>
      <c r="D817" s="179" t="s">
        <v>2890</v>
      </c>
    </row>
    <row r="818" spans="1:4">
      <c r="A818" s="179">
        <v>3508</v>
      </c>
      <c r="B818" s="179" t="s">
        <v>777</v>
      </c>
      <c r="C818" s="179" t="s">
        <v>2891</v>
      </c>
      <c r="D818" s="179" t="s">
        <v>2892</v>
      </c>
    </row>
    <row r="819" spans="1:4">
      <c r="A819" s="179">
        <v>3511</v>
      </c>
      <c r="B819" s="179" t="s">
        <v>778</v>
      </c>
      <c r="C819" s="179" t="s">
        <v>2893</v>
      </c>
      <c r="D819" s="179" t="s">
        <v>2894</v>
      </c>
    </row>
    <row r="820" spans="1:4">
      <c r="A820" s="179">
        <v>3512</v>
      </c>
      <c r="B820" s="179" t="s">
        <v>779</v>
      </c>
      <c r="C820" s="179" t="s">
        <v>1793</v>
      </c>
      <c r="D820" s="179" t="s">
        <v>2895</v>
      </c>
    </row>
    <row r="821" spans="1:4">
      <c r="A821" s="179">
        <v>3514</v>
      </c>
      <c r="B821" s="179" t="s">
        <v>780</v>
      </c>
      <c r="C821" s="179" t="s">
        <v>5121</v>
      </c>
      <c r="D821" s="179" t="s">
        <v>2896</v>
      </c>
    </row>
    <row r="822" spans="1:4">
      <c r="A822" s="179">
        <v>3515</v>
      </c>
      <c r="B822" s="179" t="s">
        <v>781</v>
      </c>
      <c r="C822" s="179" t="s">
        <v>2897</v>
      </c>
      <c r="D822" s="179" t="s">
        <v>2898</v>
      </c>
    </row>
    <row r="823" spans="1:4">
      <c r="A823" s="179">
        <v>3516</v>
      </c>
      <c r="B823" s="179" t="s">
        <v>782</v>
      </c>
      <c r="C823" s="179" t="s">
        <v>2644</v>
      </c>
      <c r="D823" s="179" t="s">
        <v>2899</v>
      </c>
    </row>
    <row r="824" spans="1:4">
      <c r="A824" s="179">
        <v>3518</v>
      </c>
      <c r="B824" s="179" t="s">
        <v>783</v>
      </c>
      <c r="C824" s="179" t="s">
        <v>2289</v>
      </c>
      <c r="D824" s="179" t="s">
        <v>2900</v>
      </c>
    </row>
    <row r="825" spans="1:4">
      <c r="A825" s="179">
        <v>3519</v>
      </c>
      <c r="B825" s="179" t="s">
        <v>784</v>
      </c>
      <c r="C825" s="179" t="s">
        <v>2901</v>
      </c>
      <c r="D825" s="179" t="s">
        <v>2718</v>
      </c>
    </row>
    <row r="826" spans="1:4">
      <c r="A826" s="179">
        <v>3520</v>
      </c>
      <c r="B826" s="179" t="s">
        <v>785</v>
      </c>
      <c r="C826" s="179" t="s">
        <v>1793</v>
      </c>
      <c r="D826" s="179" t="s">
        <v>2902</v>
      </c>
    </row>
    <row r="827" spans="1:4">
      <c r="A827" s="179">
        <v>3521</v>
      </c>
      <c r="B827" s="179" t="s">
        <v>786</v>
      </c>
      <c r="C827" s="179" t="s">
        <v>2903</v>
      </c>
      <c r="D827" s="179" t="s">
        <v>2904</v>
      </c>
    </row>
    <row r="828" spans="1:4">
      <c r="A828" s="179">
        <v>3522</v>
      </c>
      <c r="B828" s="179" t="s">
        <v>787</v>
      </c>
      <c r="C828" s="179" t="s">
        <v>2905</v>
      </c>
      <c r="D828" s="179" t="s">
        <v>5122</v>
      </c>
    </row>
    <row r="829" spans="1:4">
      <c r="A829" s="179">
        <v>3523</v>
      </c>
      <c r="B829" s="179" t="s">
        <v>788</v>
      </c>
      <c r="C829" s="179" t="s">
        <v>2906</v>
      </c>
      <c r="D829" s="179" t="s">
        <v>2907</v>
      </c>
    </row>
    <row r="830" spans="1:4">
      <c r="A830" s="179">
        <v>3526</v>
      </c>
      <c r="B830" s="179" t="s">
        <v>789</v>
      </c>
      <c r="C830" s="179" t="s">
        <v>5123</v>
      </c>
      <c r="D830" s="179" t="s">
        <v>2908</v>
      </c>
    </row>
    <row r="831" spans="1:4">
      <c r="A831" s="179">
        <v>3527</v>
      </c>
      <c r="B831" s="179" t="s">
        <v>790</v>
      </c>
      <c r="C831" s="179" t="s">
        <v>2689</v>
      </c>
      <c r="D831" s="179" t="s">
        <v>2858</v>
      </c>
    </row>
    <row r="832" spans="1:4">
      <c r="A832" s="179">
        <v>3528</v>
      </c>
      <c r="B832" s="179" t="s">
        <v>791</v>
      </c>
      <c r="C832" s="179" t="s">
        <v>2909</v>
      </c>
      <c r="D832" s="179" t="s">
        <v>2910</v>
      </c>
    </row>
    <row r="833" spans="1:4">
      <c r="A833" s="179">
        <v>3529</v>
      </c>
      <c r="B833" s="179" t="s">
        <v>792</v>
      </c>
      <c r="C833" s="179" t="s">
        <v>5124</v>
      </c>
      <c r="D833" s="179" t="s">
        <v>2911</v>
      </c>
    </row>
    <row r="834" spans="1:4">
      <c r="A834" s="179">
        <v>3530</v>
      </c>
      <c r="B834" s="179" t="s">
        <v>2912</v>
      </c>
      <c r="C834" s="179" t="s">
        <v>5125</v>
      </c>
      <c r="D834" s="179" t="s">
        <v>2740</v>
      </c>
    </row>
    <row r="835" spans="1:4">
      <c r="A835" s="179">
        <v>3531</v>
      </c>
      <c r="B835" s="179" t="s">
        <v>793</v>
      </c>
      <c r="C835" s="179" t="s">
        <v>2644</v>
      </c>
      <c r="D835" s="179" t="s">
        <v>2913</v>
      </c>
    </row>
    <row r="836" spans="1:4">
      <c r="A836" s="179">
        <v>3532</v>
      </c>
      <c r="B836" s="179" t="s">
        <v>794</v>
      </c>
      <c r="C836" s="179" t="s">
        <v>2914</v>
      </c>
      <c r="D836" s="179" t="s">
        <v>2915</v>
      </c>
    </row>
    <row r="837" spans="1:4">
      <c r="A837" s="179">
        <v>3533</v>
      </c>
      <c r="B837" s="179" t="s">
        <v>795</v>
      </c>
      <c r="C837" s="179" t="s">
        <v>2916</v>
      </c>
      <c r="D837" s="179" t="s">
        <v>2850</v>
      </c>
    </row>
    <row r="838" spans="1:4">
      <c r="A838" s="179">
        <v>3535</v>
      </c>
      <c r="B838" s="179" t="s">
        <v>796</v>
      </c>
      <c r="C838" s="179" t="s">
        <v>2917</v>
      </c>
      <c r="D838" s="179" t="s">
        <v>2918</v>
      </c>
    </row>
    <row r="839" spans="1:4">
      <c r="A839" s="179">
        <v>3536</v>
      </c>
      <c r="B839" s="179" t="s">
        <v>797</v>
      </c>
      <c r="C839" s="179" t="s">
        <v>2919</v>
      </c>
      <c r="D839" s="179" t="s">
        <v>5126</v>
      </c>
    </row>
    <row r="840" spans="1:4">
      <c r="A840" s="179">
        <v>3537</v>
      </c>
      <c r="B840" s="179" t="s">
        <v>798</v>
      </c>
      <c r="C840" s="179" t="s">
        <v>2788</v>
      </c>
      <c r="D840" s="179" t="s">
        <v>2920</v>
      </c>
    </row>
    <row r="841" spans="1:4">
      <c r="A841" s="179">
        <v>3540</v>
      </c>
      <c r="B841" s="179" t="s">
        <v>799</v>
      </c>
      <c r="C841" s="179" t="s">
        <v>1928</v>
      </c>
      <c r="D841" s="179" t="s">
        <v>2921</v>
      </c>
    </row>
    <row r="842" spans="1:4">
      <c r="A842" s="179">
        <v>3541</v>
      </c>
      <c r="B842" s="179" t="s">
        <v>800</v>
      </c>
      <c r="C842" s="179" t="s">
        <v>2922</v>
      </c>
      <c r="D842" s="179" t="s">
        <v>2923</v>
      </c>
    </row>
    <row r="843" spans="1:4">
      <c r="A843" s="179">
        <v>3543</v>
      </c>
      <c r="B843" s="179" t="s">
        <v>2924</v>
      </c>
      <c r="D843" s="179" t="s">
        <v>2925</v>
      </c>
    </row>
    <row r="844" spans="1:4">
      <c r="A844" s="179">
        <v>3545</v>
      </c>
      <c r="B844" s="179" t="s">
        <v>801</v>
      </c>
      <c r="C844" s="179" t="s">
        <v>2926</v>
      </c>
      <c r="D844" s="179" t="s">
        <v>2927</v>
      </c>
    </row>
    <row r="845" spans="1:4">
      <c r="A845" s="179">
        <v>3546</v>
      </c>
      <c r="B845" s="179" t="s">
        <v>802</v>
      </c>
      <c r="C845" s="179" t="s">
        <v>5127</v>
      </c>
      <c r="D845" s="179" t="s">
        <v>2928</v>
      </c>
    </row>
    <row r="846" spans="1:4">
      <c r="A846" s="179">
        <v>3548</v>
      </c>
      <c r="B846" s="179" t="s">
        <v>803</v>
      </c>
      <c r="C846" s="179" t="s">
        <v>1793</v>
      </c>
      <c r="D846" s="179" t="s">
        <v>2929</v>
      </c>
    </row>
    <row r="847" spans="1:4">
      <c r="A847" s="179">
        <v>3549</v>
      </c>
      <c r="B847" s="179" t="s">
        <v>2930</v>
      </c>
      <c r="C847" s="179" t="s">
        <v>2809</v>
      </c>
      <c r="D847" s="179" t="s">
        <v>2931</v>
      </c>
    </row>
    <row r="848" spans="1:4">
      <c r="A848" s="179">
        <v>3550</v>
      </c>
      <c r="B848" s="179" t="s">
        <v>804</v>
      </c>
      <c r="C848" s="179" t="s">
        <v>2932</v>
      </c>
      <c r="D848" s="179" t="s">
        <v>2933</v>
      </c>
    </row>
    <row r="849" spans="1:4">
      <c r="A849" s="179">
        <v>3551</v>
      </c>
      <c r="B849" s="179" t="s">
        <v>805</v>
      </c>
      <c r="C849" s="179" t="s">
        <v>2646</v>
      </c>
      <c r="D849" s="179" t="s">
        <v>2934</v>
      </c>
    </row>
    <row r="850" spans="1:4">
      <c r="A850" s="179">
        <v>3552</v>
      </c>
      <c r="B850" s="179" t="s">
        <v>806</v>
      </c>
      <c r="C850" s="179" t="s">
        <v>2935</v>
      </c>
      <c r="D850" s="179" t="s">
        <v>2936</v>
      </c>
    </row>
    <row r="851" spans="1:4">
      <c r="A851" s="179">
        <v>3555</v>
      </c>
      <c r="B851" s="179" t="s">
        <v>807</v>
      </c>
      <c r="C851" s="179" t="s">
        <v>2937</v>
      </c>
      <c r="D851" s="179" t="s">
        <v>5128</v>
      </c>
    </row>
    <row r="852" spans="1:4">
      <c r="A852" s="179">
        <v>3556</v>
      </c>
      <c r="B852" s="179" t="s">
        <v>808</v>
      </c>
      <c r="C852" s="179" t="s">
        <v>2938</v>
      </c>
      <c r="D852" s="179" t="s">
        <v>2939</v>
      </c>
    </row>
    <row r="853" spans="1:4">
      <c r="A853" s="179">
        <v>3557</v>
      </c>
      <c r="B853" s="179" t="s">
        <v>809</v>
      </c>
      <c r="C853" s="179" t="s">
        <v>2940</v>
      </c>
      <c r="D853" s="179" t="s">
        <v>2941</v>
      </c>
    </row>
    <row r="854" spans="1:4">
      <c r="A854" s="179">
        <v>3558</v>
      </c>
      <c r="B854" s="179" t="s">
        <v>810</v>
      </c>
      <c r="C854" s="179" t="s">
        <v>2942</v>
      </c>
      <c r="D854" s="179" t="s">
        <v>2943</v>
      </c>
    </row>
    <row r="855" spans="1:4">
      <c r="A855" s="179">
        <v>3561</v>
      </c>
      <c r="B855" s="179" t="s">
        <v>811</v>
      </c>
      <c r="C855" s="179" t="s">
        <v>5129</v>
      </c>
      <c r="D855" s="179" t="s">
        <v>2896</v>
      </c>
    </row>
    <row r="856" spans="1:4">
      <c r="A856" s="179">
        <v>3562</v>
      </c>
      <c r="B856" s="179" t="s">
        <v>812</v>
      </c>
      <c r="C856" s="179" t="s">
        <v>2944</v>
      </c>
      <c r="D856" s="179" t="s">
        <v>2945</v>
      </c>
    </row>
    <row r="857" spans="1:4">
      <c r="A857" s="179">
        <v>3563</v>
      </c>
      <c r="B857" s="179" t="s">
        <v>813</v>
      </c>
      <c r="C857" s="179" t="s">
        <v>5130</v>
      </c>
      <c r="D857" s="179" t="s">
        <v>2946</v>
      </c>
    </row>
    <row r="858" spans="1:4">
      <c r="A858" s="179">
        <v>3564</v>
      </c>
      <c r="B858" s="179" t="s">
        <v>814</v>
      </c>
      <c r="C858" s="179" t="s">
        <v>2947</v>
      </c>
      <c r="D858" s="179" t="s">
        <v>2948</v>
      </c>
    </row>
    <row r="859" spans="1:4">
      <c r="A859" s="179">
        <v>3566</v>
      </c>
      <c r="B859" s="179" t="s">
        <v>5131</v>
      </c>
      <c r="D859" s="179" t="s">
        <v>2896</v>
      </c>
    </row>
    <row r="860" spans="1:4">
      <c r="A860" s="179">
        <v>3567</v>
      </c>
      <c r="B860" s="179" t="s">
        <v>815</v>
      </c>
      <c r="C860" s="179" t="s">
        <v>2818</v>
      </c>
      <c r="D860" s="179" t="s">
        <v>2949</v>
      </c>
    </row>
    <row r="861" spans="1:4">
      <c r="A861" s="179">
        <v>3570</v>
      </c>
      <c r="B861" s="179" t="s">
        <v>816</v>
      </c>
      <c r="C861" s="179" t="s">
        <v>2950</v>
      </c>
      <c r="D861" s="179" t="s">
        <v>2951</v>
      </c>
    </row>
    <row r="862" spans="1:4">
      <c r="A862" s="179">
        <v>3576</v>
      </c>
      <c r="B862" s="179" t="s">
        <v>817</v>
      </c>
      <c r="C862" s="179" t="s">
        <v>2952</v>
      </c>
      <c r="D862" s="179" t="s">
        <v>2953</v>
      </c>
    </row>
    <row r="863" spans="1:4">
      <c r="A863" s="179">
        <v>3577</v>
      </c>
      <c r="B863" s="179" t="s">
        <v>818</v>
      </c>
      <c r="C863" s="179" t="s">
        <v>2954</v>
      </c>
      <c r="D863" s="179" t="s">
        <v>2955</v>
      </c>
    </row>
    <row r="864" spans="1:4">
      <c r="A864" s="179">
        <v>3579</v>
      </c>
      <c r="B864" s="179" t="s">
        <v>819</v>
      </c>
      <c r="C864" s="179" t="s">
        <v>2956</v>
      </c>
      <c r="D864" s="179" t="s">
        <v>2957</v>
      </c>
    </row>
    <row r="865" spans="1:4">
      <c r="A865" s="179">
        <v>3580</v>
      </c>
      <c r="B865" s="179" t="s">
        <v>820</v>
      </c>
      <c r="C865" s="179" t="s">
        <v>2646</v>
      </c>
      <c r="D865" s="179" t="s">
        <v>2958</v>
      </c>
    </row>
    <row r="866" spans="1:4">
      <c r="A866" s="179">
        <v>3581</v>
      </c>
      <c r="B866" s="179" t="s">
        <v>821</v>
      </c>
      <c r="C866" s="179" t="s">
        <v>2937</v>
      </c>
      <c r="D866" s="179" t="s">
        <v>2959</v>
      </c>
    </row>
    <row r="867" spans="1:4">
      <c r="A867" s="179">
        <v>3583</v>
      </c>
      <c r="B867" s="179" t="s">
        <v>822</v>
      </c>
      <c r="C867" s="179" t="s">
        <v>2181</v>
      </c>
      <c r="D867" s="179" t="s">
        <v>2960</v>
      </c>
    </row>
    <row r="868" spans="1:4">
      <c r="A868" s="179">
        <v>3585</v>
      </c>
      <c r="B868" s="179" t="s">
        <v>2961</v>
      </c>
      <c r="C868" s="179" t="s">
        <v>2962</v>
      </c>
      <c r="D868" s="179" t="s">
        <v>2963</v>
      </c>
    </row>
    <row r="869" spans="1:4">
      <c r="A869" s="179">
        <v>3587</v>
      </c>
      <c r="B869" s="179" t="s">
        <v>823</v>
      </c>
      <c r="C869" s="179" t="s">
        <v>2646</v>
      </c>
      <c r="D869" s="179" t="s">
        <v>2964</v>
      </c>
    </row>
    <row r="870" spans="1:4">
      <c r="A870" s="179">
        <v>3588</v>
      </c>
      <c r="B870" s="179" t="s">
        <v>824</v>
      </c>
      <c r="C870" s="179" t="s">
        <v>2965</v>
      </c>
      <c r="D870" s="179" t="s">
        <v>2966</v>
      </c>
    </row>
    <row r="871" spans="1:4">
      <c r="A871" s="179">
        <v>3591</v>
      </c>
      <c r="B871" s="179" t="s">
        <v>825</v>
      </c>
      <c r="C871" s="179" t="s">
        <v>2967</v>
      </c>
      <c r="D871" s="179" t="s">
        <v>2968</v>
      </c>
    </row>
    <row r="872" spans="1:4">
      <c r="A872" s="179">
        <v>3592</v>
      </c>
      <c r="B872" s="179" t="s">
        <v>2969</v>
      </c>
      <c r="C872" s="179" t="s">
        <v>2970</v>
      </c>
      <c r="D872" s="179" t="s">
        <v>2971</v>
      </c>
    </row>
    <row r="873" spans="1:4">
      <c r="A873" s="179">
        <v>3593</v>
      </c>
      <c r="B873" s="179" t="s">
        <v>826</v>
      </c>
      <c r="C873" s="179" t="s">
        <v>2972</v>
      </c>
      <c r="D873" s="179" t="s">
        <v>2973</v>
      </c>
    </row>
    <row r="874" spans="1:4">
      <c r="A874" s="179">
        <v>3594</v>
      </c>
      <c r="B874" s="179" t="s">
        <v>827</v>
      </c>
      <c r="C874" s="179" t="s">
        <v>2974</v>
      </c>
      <c r="D874" s="179" t="s">
        <v>2975</v>
      </c>
    </row>
    <row r="875" spans="1:4">
      <c r="A875" s="179">
        <v>3595</v>
      </c>
      <c r="B875" s="179" t="s">
        <v>2976</v>
      </c>
      <c r="D875" s="179" t="s">
        <v>2977</v>
      </c>
    </row>
    <row r="876" spans="1:4">
      <c r="A876" s="179">
        <v>3596</v>
      </c>
      <c r="B876" s="179" t="s">
        <v>828</v>
      </c>
      <c r="C876" s="179" t="s">
        <v>5132</v>
      </c>
      <c r="D876" s="179" t="s">
        <v>2978</v>
      </c>
    </row>
    <row r="877" spans="1:4">
      <c r="A877" s="179">
        <v>3597</v>
      </c>
      <c r="B877" s="179" t="s">
        <v>2979</v>
      </c>
      <c r="C877" s="179" t="s">
        <v>2980</v>
      </c>
      <c r="D877" s="179" t="s">
        <v>2981</v>
      </c>
    </row>
    <row r="878" spans="1:4">
      <c r="A878" s="179">
        <v>3601</v>
      </c>
      <c r="B878" s="179" t="s">
        <v>2982</v>
      </c>
      <c r="D878" s="179" t="s">
        <v>2983</v>
      </c>
    </row>
    <row r="879" spans="1:4">
      <c r="A879" s="179">
        <v>3603</v>
      </c>
      <c r="B879" s="179" t="s">
        <v>2984</v>
      </c>
      <c r="C879" s="179" t="s">
        <v>2980</v>
      </c>
      <c r="D879" s="179" t="s">
        <v>2985</v>
      </c>
    </row>
    <row r="880" spans="1:4">
      <c r="A880" s="179">
        <v>3605</v>
      </c>
      <c r="B880" s="179" t="s">
        <v>829</v>
      </c>
      <c r="C880" s="179" t="s">
        <v>5133</v>
      </c>
      <c r="D880" s="179" t="s">
        <v>5134</v>
      </c>
    </row>
    <row r="881" spans="1:4">
      <c r="A881" s="179">
        <v>3607</v>
      </c>
      <c r="B881" s="179" t="s">
        <v>830</v>
      </c>
      <c r="C881" s="179" t="s">
        <v>5135</v>
      </c>
      <c r="D881" s="179" t="s">
        <v>2986</v>
      </c>
    </row>
    <row r="882" spans="1:4">
      <c r="A882" s="179">
        <v>3609</v>
      </c>
      <c r="B882" s="179" t="s">
        <v>831</v>
      </c>
      <c r="C882" s="179" t="s">
        <v>2725</v>
      </c>
      <c r="D882" s="179" t="s">
        <v>2987</v>
      </c>
    </row>
    <row r="883" spans="1:4">
      <c r="A883" s="179">
        <v>3611</v>
      </c>
      <c r="B883" s="179" t="s">
        <v>832</v>
      </c>
      <c r="C883" s="179" t="s">
        <v>2988</v>
      </c>
      <c r="D883" s="179" t="s">
        <v>2989</v>
      </c>
    </row>
    <row r="884" spans="1:4">
      <c r="A884" s="179">
        <v>3615</v>
      </c>
      <c r="B884" s="179" t="s">
        <v>833</v>
      </c>
      <c r="C884" s="179" t="s">
        <v>2990</v>
      </c>
      <c r="D884" s="179" t="s">
        <v>2991</v>
      </c>
    </row>
    <row r="885" spans="1:4">
      <c r="A885" s="179">
        <v>3617</v>
      </c>
      <c r="B885" s="179" t="s">
        <v>834</v>
      </c>
      <c r="C885" s="179" t="s">
        <v>2992</v>
      </c>
      <c r="D885" s="179" t="s">
        <v>2993</v>
      </c>
    </row>
    <row r="886" spans="1:4">
      <c r="A886" s="179">
        <v>3622</v>
      </c>
      <c r="B886" s="179" t="s">
        <v>835</v>
      </c>
      <c r="C886" s="179" t="s">
        <v>2994</v>
      </c>
      <c r="D886" s="179" t="s">
        <v>2995</v>
      </c>
    </row>
    <row r="887" spans="1:4">
      <c r="A887" s="179">
        <v>3623</v>
      </c>
      <c r="B887" s="179" t="s">
        <v>836</v>
      </c>
      <c r="C887" s="179" t="s">
        <v>2996</v>
      </c>
      <c r="D887" s="179" t="s">
        <v>2997</v>
      </c>
    </row>
    <row r="888" spans="1:4">
      <c r="A888" s="179">
        <v>3624</v>
      </c>
      <c r="B888" s="179" t="s">
        <v>837</v>
      </c>
      <c r="C888" s="179" t="s">
        <v>5136</v>
      </c>
      <c r="D888" s="179" t="s">
        <v>2998</v>
      </c>
    </row>
    <row r="889" spans="1:4">
      <c r="A889" s="179">
        <v>3625</v>
      </c>
      <c r="B889" s="179" t="s">
        <v>838</v>
      </c>
      <c r="C889" s="179" t="s">
        <v>2999</v>
      </c>
      <c r="D889" s="179" t="s">
        <v>3000</v>
      </c>
    </row>
    <row r="890" spans="1:4">
      <c r="A890" s="179">
        <v>3627</v>
      </c>
      <c r="B890" s="179" t="s">
        <v>3001</v>
      </c>
      <c r="C890" s="179" t="s">
        <v>3002</v>
      </c>
      <c r="D890" s="179" t="s">
        <v>2718</v>
      </c>
    </row>
    <row r="891" spans="1:4">
      <c r="A891" s="179">
        <v>3628</v>
      </c>
      <c r="B891" s="179" t="s">
        <v>839</v>
      </c>
      <c r="C891" s="179" t="s">
        <v>3003</v>
      </c>
      <c r="D891" s="179" t="s">
        <v>3004</v>
      </c>
    </row>
    <row r="892" spans="1:4">
      <c r="A892" s="179">
        <v>3629</v>
      </c>
      <c r="B892" s="179" t="s">
        <v>840</v>
      </c>
      <c r="C892" s="179" t="s">
        <v>2906</v>
      </c>
      <c r="D892" s="179" t="s">
        <v>3005</v>
      </c>
    </row>
    <row r="893" spans="1:4">
      <c r="A893" s="179">
        <v>3630</v>
      </c>
      <c r="B893" s="179" t="s">
        <v>841</v>
      </c>
      <c r="C893" s="179" t="s">
        <v>3006</v>
      </c>
      <c r="D893" s="179" t="s">
        <v>3007</v>
      </c>
    </row>
    <row r="894" spans="1:4">
      <c r="A894" s="179">
        <v>3631</v>
      </c>
      <c r="B894" s="179" t="s">
        <v>842</v>
      </c>
      <c r="C894" s="179" t="s">
        <v>3008</v>
      </c>
      <c r="D894" s="179" t="s">
        <v>3009</v>
      </c>
    </row>
    <row r="895" spans="1:4">
      <c r="A895" s="179">
        <v>3632</v>
      </c>
      <c r="B895" s="179" t="s">
        <v>843</v>
      </c>
      <c r="C895" s="179" t="s">
        <v>5137</v>
      </c>
      <c r="D895" s="179" t="s">
        <v>3010</v>
      </c>
    </row>
    <row r="896" spans="1:4">
      <c r="A896" s="179">
        <v>3633</v>
      </c>
      <c r="B896" s="179" t="s">
        <v>3011</v>
      </c>
      <c r="C896" s="179" t="s">
        <v>3012</v>
      </c>
      <c r="D896" s="179" t="s">
        <v>3013</v>
      </c>
    </row>
    <row r="897" spans="1:4">
      <c r="A897" s="179">
        <v>3642</v>
      </c>
      <c r="B897" s="179" t="s">
        <v>844</v>
      </c>
      <c r="C897" s="179" t="s">
        <v>2646</v>
      </c>
      <c r="D897" s="179" t="s">
        <v>3014</v>
      </c>
    </row>
    <row r="898" spans="1:4">
      <c r="A898" s="179">
        <v>3644</v>
      </c>
      <c r="B898" s="179" t="s">
        <v>5138</v>
      </c>
      <c r="D898" s="179" t="s">
        <v>5139</v>
      </c>
    </row>
    <row r="899" spans="1:4">
      <c r="A899" s="179">
        <v>3645</v>
      </c>
      <c r="B899" s="179" t="s">
        <v>845</v>
      </c>
      <c r="C899" s="179" t="s">
        <v>5140</v>
      </c>
      <c r="D899" s="179" t="s">
        <v>3015</v>
      </c>
    </row>
    <row r="900" spans="1:4">
      <c r="A900" s="179">
        <v>3646</v>
      </c>
      <c r="B900" s="179" t="s">
        <v>846</v>
      </c>
      <c r="C900" s="179" t="s">
        <v>3016</v>
      </c>
      <c r="D900" s="179" t="s">
        <v>3017</v>
      </c>
    </row>
    <row r="901" spans="1:4">
      <c r="A901" s="179">
        <v>3652</v>
      </c>
      <c r="B901" s="179" t="s">
        <v>847</v>
      </c>
      <c r="C901" s="179" t="s">
        <v>3018</v>
      </c>
      <c r="D901" s="179" t="s">
        <v>3019</v>
      </c>
    </row>
    <row r="902" spans="1:4">
      <c r="A902" s="179">
        <v>3653</v>
      </c>
      <c r="B902" s="179" t="s">
        <v>848</v>
      </c>
      <c r="C902" s="179" t="s">
        <v>5141</v>
      </c>
      <c r="D902" s="179" t="s">
        <v>3020</v>
      </c>
    </row>
    <row r="903" spans="1:4">
      <c r="A903" s="179">
        <v>3659</v>
      </c>
      <c r="B903" s="179" t="s">
        <v>3021</v>
      </c>
      <c r="D903" s="179" t="s">
        <v>3022</v>
      </c>
    </row>
    <row r="904" spans="1:4">
      <c r="A904" s="179">
        <v>3661</v>
      </c>
      <c r="B904" s="179" t="s">
        <v>849</v>
      </c>
      <c r="C904" s="179" t="s">
        <v>3023</v>
      </c>
      <c r="D904" s="179" t="s">
        <v>3024</v>
      </c>
    </row>
    <row r="905" spans="1:4">
      <c r="A905" s="179">
        <v>3663</v>
      </c>
      <c r="B905" s="179" t="s">
        <v>850</v>
      </c>
      <c r="C905" s="179" t="s">
        <v>3025</v>
      </c>
      <c r="D905" s="179" t="s">
        <v>3026</v>
      </c>
    </row>
    <row r="906" spans="1:4">
      <c r="A906" s="179">
        <v>3664</v>
      </c>
      <c r="B906" s="179" t="s">
        <v>851</v>
      </c>
      <c r="C906" s="179" t="s">
        <v>3027</v>
      </c>
      <c r="D906" s="179" t="s">
        <v>3028</v>
      </c>
    </row>
    <row r="907" spans="1:4">
      <c r="A907" s="179">
        <v>3665</v>
      </c>
      <c r="B907" s="179" t="s">
        <v>852</v>
      </c>
      <c r="C907" s="179" t="s">
        <v>5142</v>
      </c>
      <c r="D907" s="179" t="s">
        <v>3029</v>
      </c>
    </row>
    <row r="908" spans="1:4">
      <c r="A908" s="179">
        <v>3666</v>
      </c>
      <c r="B908" s="179" t="s">
        <v>853</v>
      </c>
      <c r="C908" s="179" t="s">
        <v>2905</v>
      </c>
      <c r="D908" s="179" t="s">
        <v>3030</v>
      </c>
    </row>
    <row r="909" spans="1:4">
      <c r="A909" s="179">
        <v>3669</v>
      </c>
      <c r="B909" s="179" t="s">
        <v>854</v>
      </c>
      <c r="C909" s="179" t="s">
        <v>3031</v>
      </c>
      <c r="D909" s="179" t="s">
        <v>5143</v>
      </c>
    </row>
    <row r="910" spans="1:4">
      <c r="A910" s="179">
        <v>3672</v>
      </c>
      <c r="B910" s="179" t="s">
        <v>855</v>
      </c>
      <c r="C910" s="179" t="s">
        <v>2668</v>
      </c>
      <c r="D910" s="179" t="s">
        <v>3032</v>
      </c>
    </row>
    <row r="911" spans="1:4">
      <c r="A911" s="179">
        <v>3673</v>
      </c>
      <c r="B911" s="179" t="s">
        <v>856</v>
      </c>
      <c r="C911" s="179" t="s">
        <v>5144</v>
      </c>
      <c r="D911" s="179" t="s">
        <v>3033</v>
      </c>
    </row>
    <row r="912" spans="1:4">
      <c r="A912" s="179">
        <v>3674</v>
      </c>
      <c r="B912" s="179" t="s">
        <v>3034</v>
      </c>
      <c r="D912" s="179" t="s">
        <v>3035</v>
      </c>
    </row>
    <row r="913" spans="1:4">
      <c r="A913" s="179">
        <v>3675</v>
      </c>
      <c r="B913" s="179" t="s">
        <v>857</v>
      </c>
      <c r="C913" s="179" t="s">
        <v>3036</v>
      </c>
      <c r="D913" s="179" t="s">
        <v>3037</v>
      </c>
    </row>
    <row r="914" spans="1:4">
      <c r="A914" s="179">
        <v>3678</v>
      </c>
      <c r="B914" s="179" t="s">
        <v>3038</v>
      </c>
      <c r="D914" s="179" t="s">
        <v>3039</v>
      </c>
    </row>
    <row r="915" spans="1:4">
      <c r="A915" s="179">
        <v>3679</v>
      </c>
      <c r="B915" s="179" t="s">
        <v>858</v>
      </c>
      <c r="C915" s="179" t="s">
        <v>5145</v>
      </c>
      <c r="D915" s="179" t="s">
        <v>3040</v>
      </c>
    </row>
    <row r="916" spans="1:4">
      <c r="A916" s="179">
        <v>3680</v>
      </c>
      <c r="B916" s="179" t="s">
        <v>859</v>
      </c>
      <c r="C916" s="179" t="s">
        <v>2937</v>
      </c>
      <c r="D916" s="179" t="s">
        <v>3041</v>
      </c>
    </row>
    <row r="917" spans="1:4">
      <c r="A917" s="179">
        <v>3682</v>
      </c>
      <c r="B917" s="179" t="s">
        <v>860</v>
      </c>
      <c r="C917" s="179" t="s">
        <v>5146</v>
      </c>
      <c r="D917" s="179" t="s">
        <v>2618</v>
      </c>
    </row>
    <row r="918" spans="1:4">
      <c r="A918" s="179">
        <v>3684</v>
      </c>
      <c r="B918" s="179" t="s">
        <v>861</v>
      </c>
      <c r="C918" s="179" t="s">
        <v>3042</v>
      </c>
      <c r="D918" s="179" t="s">
        <v>3043</v>
      </c>
    </row>
    <row r="919" spans="1:4">
      <c r="A919" s="179">
        <v>3685</v>
      </c>
      <c r="B919" s="179" t="s">
        <v>862</v>
      </c>
      <c r="C919" s="179" t="s">
        <v>2905</v>
      </c>
      <c r="D919" s="179" t="s">
        <v>3044</v>
      </c>
    </row>
    <row r="920" spans="1:4">
      <c r="A920" s="179">
        <v>3686</v>
      </c>
      <c r="B920" s="179" t="s">
        <v>863</v>
      </c>
      <c r="C920" s="179" t="s">
        <v>3045</v>
      </c>
      <c r="D920" s="179" t="s">
        <v>2718</v>
      </c>
    </row>
    <row r="921" spans="1:4">
      <c r="A921" s="179">
        <v>3687</v>
      </c>
      <c r="B921" s="179" t="s">
        <v>864</v>
      </c>
      <c r="C921" s="179" t="s">
        <v>5147</v>
      </c>
      <c r="D921" s="179" t="s">
        <v>3046</v>
      </c>
    </row>
    <row r="922" spans="1:4">
      <c r="A922" s="179">
        <v>3688</v>
      </c>
      <c r="B922" s="179" t="s">
        <v>3047</v>
      </c>
      <c r="D922" s="179" t="s">
        <v>3048</v>
      </c>
    </row>
    <row r="923" spans="1:4">
      <c r="A923" s="179">
        <v>3689</v>
      </c>
      <c r="B923" s="179" t="s">
        <v>865</v>
      </c>
      <c r="C923" s="179" t="s">
        <v>3049</v>
      </c>
      <c r="D923" s="179" t="s">
        <v>3050</v>
      </c>
    </row>
    <row r="924" spans="1:4">
      <c r="A924" s="179">
        <v>3691</v>
      </c>
      <c r="B924" s="179" t="s">
        <v>866</v>
      </c>
      <c r="C924" s="179" t="s">
        <v>3051</v>
      </c>
      <c r="D924" s="179" t="s">
        <v>3052</v>
      </c>
    </row>
    <row r="925" spans="1:4">
      <c r="A925" s="179">
        <v>3693</v>
      </c>
      <c r="B925" s="179" t="s">
        <v>867</v>
      </c>
      <c r="C925" s="179" t="s">
        <v>3053</v>
      </c>
      <c r="D925" s="179" t="s">
        <v>3054</v>
      </c>
    </row>
    <row r="926" spans="1:4">
      <c r="A926" s="179">
        <v>3694</v>
      </c>
      <c r="B926" s="179" t="s">
        <v>868</v>
      </c>
      <c r="C926" s="179" t="s">
        <v>3055</v>
      </c>
      <c r="D926" s="179" t="s">
        <v>3056</v>
      </c>
    </row>
    <row r="927" spans="1:4">
      <c r="A927" s="179">
        <v>3698</v>
      </c>
      <c r="B927" s="179" t="s">
        <v>869</v>
      </c>
      <c r="C927" s="179" t="s">
        <v>5148</v>
      </c>
      <c r="D927" s="179" t="s">
        <v>3057</v>
      </c>
    </row>
    <row r="928" spans="1:4">
      <c r="A928" s="179">
        <v>3701</v>
      </c>
      <c r="B928" s="179" t="s">
        <v>870</v>
      </c>
      <c r="C928" s="179" t="s">
        <v>3058</v>
      </c>
      <c r="D928" s="179" t="s">
        <v>1824</v>
      </c>
    </row>
    <row r="929" spans="1:4">
      <c r="A929" s="179">
        <v>3702</v>
      </c>
      <c r="B929" s="179" t="s">
        <v>871</v>
      </c>
      <c r="C929" s="179" t="s">
        <v>5149</v>
      </c>
      <c r="D929" s="179" t="s">
        <v>1824</v>
      </c>
    </row>
    <row r="930" spans="1:4">
      <c r="A930" s="179">
        <v>3703</v>
      </c>
      <c r="B930" s="179" t="s">
        <v>872</v>
      </c>
      <c r="C930" s="179" t="s">
        <v>3059</v>
      </c>
      <c r="D930" s="179" t="s">
        <v>3060</v>
      </c>
    </row>
    <row r="931" spans="1:4">
      <c r="A931" s="179">
        <v>3704</v>
      </c>
      <c r="B931" s="179" t="s">
        <v>873</v>
      </c>
      <c r="C931" s="179" t="s">
        <v>5150</v>
      </c>
      <c r="D931" s="179" t="s">
        <v>1824</v>
      </c>
    </row>
    <row r="932" spans="1:4">
      <c r="A932" s="179">
        <v>3705</v>
      </c>
      <c r="B932" s="179" t="s">
        <v>874</v>
      </c>
      <c r="C932" s="179" t="s">
        <v>3061</v>
      </c>
      <c r="D932" s="179" t="s">
        <v>1824</v>
      </c>
    </row>
    <row r="933" spans="1:4">
      <c r="A933" s="179">
        <v>3706</v>
      </c>
      <c r="B933" s="179" t="s">
        <v>875</v>
      </c>
      <c r="C933" s="179" t="s">
        <v>5151</v>
      </c>
      <c r="D933" s="179" t="s">
        <v>1824</v>
      </c>
    </row>
    <row r="934" spans="1:4">
      <c r="A934" s="179">
        <v>3707</v>
      </c>
      <c r="B934" s="179" t="s">
        <v>876</v>
      </c>
      <c r="C934" s="179" t="s">
        <v>2937</v>
      </c>
      <c r="D934" s="179" t="s">
        <v>1824</v>
      </c>
    </row>
    <row r="935" spans="1:4">
      <c r="A935" s="179">
        <v>3708</v>
      </c>
      <c r="B935" s="179" t="s">
        <v>877</v>
      </c>
      <c r="C935" s="179" t="s">
        <v>1781</v>
      </c>
      <c r="D935" s="179" t="s">
        <v>1824</v>
      </c>
    </row>
    <row r="936" spans="1:4">
      <c r="A936" s="179">
        <v>3709</v>
      </c>
      <c r="B936" s="179" t="s">
        <v>3062</v>
      </c>
      <c r="C936" s="179" t="s">
        <v>2763</v>
      </c>
      <c r="D936" s="179" t="s">
        <v>2522</v>
      </c>
    </row>
    <row r="937" spans="1:4">
      <c r="A937" s="179">
        <v>4102</v>
      </c>
      <c r="B937" s="179" t="s">
        <v>878</v>
      </c>
      <c r="C937" s="179" t="s">
        <v>5152</v>
      </c>
      <c r="D937" s="179" t="s">
        <v>3063</v>
      </c>
    </row>
    <row r="938" spans="1:4">
      <c r="A938" s="179">
        <v>4103</v>
      </c>
      <c r="B938" s="179" t="s">
        <v>879</v>
      </c>
      <c r="C938" s="179" t="s">
        <v>5153</v>
      </c>
      <c r="D938" s="179" t="s">
        <v>5154</v>
      </c>
    </row>
    <row r="939" spans="1:4">
      <c r="A939" s="179">
        <v>4104</v>
      </c>
      <c r="B939" s="179" t="s">
        <v>880</v>
      </c>
      <c r="C939" s="179" t="s">
        <v>3064</v>
      </c>
      <c r="D939" s="179" t="s">
        <v>3065</v>
      </c>
    </row>
    <row r="940" spans="1:4">
      <c r="A940" s="179">
        <v>4105</v>
      </c>
      <c r="B940" s="179" t="s">
        <v>881</v>
      </c>
      <c r="C940" s="179" t="s">
        <v>5155</v>
      </c>
      <c r="D940" s="179" t="s">
        <v>3066</v>
      </c>
    </row>
    <row r="941" spans="1:4">
      <c r="A941" s="179">
        <v>4106</v>
      </c>
      <c r="B941" s="179" t="s">
        <v>882</v>
      </c>
      <c r="C941" s="179" t="s">
        <v>2021</v>
      </c>
      <c r="D941" s="179" t="s">
        <v>3067</v>
      </c>
    </row>
    <row r="942" spans="1:4">
      <c r="A942" s="179">
        <v>4107</v>
      </c>
      <c r="B942" s="179" t="s">
        <v>883</v>
      </c>
      <c r="C942" s="179" t="s">
        <v>4869</v>
      </c>
      <c r="D942" s="179" t="s">
        <v>3068</v>
      </c>
    </row>
    <row r="943" spans="1:4">
      <c r="A943" s="179">
        <v>4108</v>
      </c>
      <c r="B943" s="179" t="s">
        <v>884</v>
      </c>
      <c r="C943" s="179" t="s">
        <v>3069</v>
      </c>
      <c r="D943" s="179" t="s">
        <v>3070</v>
      </c>
    </row>
    <row r="944" spans="1:4">
      <c r="A944" s="179">
        <v>4109</v>
      </c>
      <c r="B944" s="179" t="s">
        <v>885</v>
      </c>
      <c r="C944" s="179" t="s">
        <v>1950</v>
      </c>
      <c r="D944" s="179" t="s">
        <v>3071</v>
      </c>
    </row>
    <row r="945" spans="1:4">
      <c r="A945" s="179">
        <v>4111</v>
      </c>
      <c r="B945" s="179" t="s">
        <v>3072</v>
      </c>
      <c r="C945" s="179" t="s">
        <v>4885</v>
      </c>
      <c r="D945" s="179" t="s">
        <v>3073</v>
      </c>
    </row>
    <row r="946" spans="1:4">
      <c r="A946" s="179">
        <v>4113</v>
      </c>
      <c r="B946" s="179" t="s">
        <v>886</v>
      </c>
      <c r="C946" s="179" t="s">
        <v>5156</v>
      </c>
      <c r="D946" s="179" t="s">
        <v>3074</v>
      </c>
    </row>
    <row r="947" spans="1:4">
      <c r="A947" s="179">
        <v>4114</v>
      </c>
      <c r="B947" s="179" t="s">
        <v>887</v>
      </c>
      <c r="C947" s="179" t="s">
        <v>4893</v>
      </c>
      <c r="D947" s="179" t="s">
        <v>3075</v>
      </c>
    </row>
    <row r="948" spans="1:4">
      <c r="A948" s="179">
        <v>4116</v>
      </c>
      <c r="B948" s="179" t="s">
        <v>888</v>
      </c>
      <c r="C948" s="179" t="s">
        <v>5157</v>
      </c>
      <c r="D948" s="179" t="s">
        <v>3076</v>
      </c>
    </row>
    <row r="949" spans="1:4">
      <c r="A949" s="179">
        <v>4117</v>
      </c>
      <c r="B949" s="179" t="s">
        <v>3077</v>
      </c>
      <c r="C949" s="179" t="s">
        <v>3078</v>
      </c>
      <c r="D949" s="179" t="s">
        <v>3079</v>
      </c>
    </row>
    <row r="950" spans="1:4">
      <c r="A950" s="179">
        <v>4119</v>
      </c>
      <c r="B950" s="179" t="s">
        <v>889</v>
      </c>
      <c r="C950" s="179" t="s">
        <v>3080</v>
      </c>
      <c r="D950" s="179" t="s">
        <v>3081</v>
      </c>
    </row>
    <row r="951" spans="1:4">
      <c r="A951" s="179">
        <v>4120</v>
      </c>
      <c r="B951" s="179" t="s">
        <v>890</v>
      </c>
      <c r="C951" s="179" t="s">
        <v>5158</v>
      </c>
      <c r="D951" s="179" t="s">
        <v>3082</v>
      </c>
    </row>
    <row r="952" spans="1:4">
      <c r="A952" s="179">
        <v>4121</v>
      </c>
      <c r="B952" s="179" t="s">
        <v>891</v>
      </c>
      <c r="C952" s="179" t="s">
        <v>4889</v>
      </c>
      <c r="D952" s="179" t="s">
        <v>3083</v>
      </c>
    </row>
    <row r="953" spans="1:4">
      <c r="A953" s="179">
        <v>4123</v>
      </c>
      <c r="B953" s="179" t="s">
        <v>892</v>
      </c>
      <c r="C953" s="179" t="s">
        <v>5159</v>
      </c>
      <c r="D953" s="179" t="s">
        <v>3084</v>
      </c>
    </row>
    <row r="954" spans="1:4">
      <c r="A954" s="179">
        <v>4124</v>
      </c>
      <c r="B954" s="179" t="s">
        <v>3085</v>
      </c>
      <c r="D954" s="179" t="s">
        <v>3086</v>
      </c>
    </row>
    <row r="955" spans="1:4">
      <c r="A955" s="179">
        <v>4126</v>
      </c>
      <c r="B955" s="179" t="s">
        <v>893</v>
      </c>
      <c r="C955" s="179" t="s">
        <v>5160</v>
      </c>
      <c r="D955" s="179" t="s">
        <v>3087</v>
      </c>
    </row>
    <row r="956" spans="1:4">
      <c r="A956" s="179">
        <v>4127</v>
      </c>
      <c r="B956" s="179" t="s">
        <v>894</v>
      </c>
      <c r="C956" s="179" t="s">
        <v>4885</v>
      </c>
      <c r="D956" s="179" t="s">
        <v>3088</v>
      </c>
    </row>
    <row r="957" spans="1:4">
      <c r="A957" s="179">
        <v>4128</v>
      </c>
      <c r="B957" s="179" t="s">
        <v>895</v>
      </c>
      <c r="C957" s="179" t="s">
        <v>5161</v>
      </c>
      <c r="D957" s="179" t="s">
        <v>3120</v>
      </c>
    </row>
    <row r="958" spans="1:4">
      <c r="A958" s="179">
        <v>4129</v>
      </c>
      <c r="B958" s="179" t="s">
        <v>896</v>
      </c>
      <c r="C958" s="179" t="s">
        <v>5162</v>
      </c>
      <c r="D958" s="179" t="s">
        <v>3089</v>
      </c>
    </row>
    <row r="959" spans="1:4">
      <c r="A959" s="179">
        <v>4130</v>
      </c>
      <c r="B959" s="179" t="s">
        <v>897</v>
      </c>
      <c r="C959" s="179" t="s">
        <v>4885</v>
      </c>
      <c r="D959" s="179" t="s">
        <v>3090</v>
      </c>
    </row>
    <row r="960" spans="1:4">
      <c r="A960" s="179">
        <v>4131</v>
      </c>
      <c r="B960" s="179" t="s">
        <v>898</v>
      </c>
      <c r="C960" s="179" t="s">
        <v>5163</v>
      </c>
      <c r="D960" s="179" t="s">
        <v>3091</v>
      </c>
    </row>
    <row r="961" spans="1:4">
      <c r="A961" s="179">
        <v>4132</v>
      </c>
      <c r="B961" s="179" t="s">
        <v>3092</v>
      </c>
      <c r="D961" s="179" t="s">
        <v>5164</v>
      </c>
    </row>
    <row r="962" spans="1:4">
      <c r="A962" s="179">
        <v>4133</v>
      </c>
      <c r="B962" s="179" t="s">
        <v>899</v>
      </c>
      <c r="C962" s="179" t="s">
        <v>2701</v>
      </c>
      <c r="D962" s="179" t="s">
        <v>3093</v>
      </c>
    </row>
    <row r="963" spans="1:4">
      <c r="A963" s="179">
        <v>4134</v>
      </c>
      <c r="B963" s="179" t="s">
        <v>3094</v>
      </c>
      <c r="C963" s="179" t="s">
        <v>3095</v>
      </c>
      <c r="D963" s="179" t="s">
        <v>3096</v>
      </c>
    </row>
    <row r="964" spans="1:4">
      <c r="A964" s="179">
        <v>4135</v>
      </c>
      <c r="B964" s="179" t="s">
        <v>3097</v>
      </c>
      <c r="C964" s="179" t="s">
        <v>3095</v>
      </c>
      <c r="D964" s="179" t="s">
        <v>3098</v>
      </c>
    </row>
    <row r="965" spans="1:4">
      <c r="A965" s="179">
        <v>4136</v>
      </c>
      <c r="B965" s="179" t="s">
        <v>3099</v>
      </c>
      <c r="C965" s="179" t="s">
        <v>2482</v>
      </c>
      <c r="D965" s="179" t="s">
        <v>3100</v>
      </c>
    </row>
    <row r="966" spans="1:4">
      <c r="A966" s="179">
        <v>4137</v>
      </c>
      <c r="B966" s="179" t="s">
        <v>900</v>
      </c>
      <c r="C966" s="179" t="s">
        <v>5165</v>
      </c>
      <c r="D966" s="179" t="s">
        <v>3101</v>
      </c>
    </row>
    <row r="967" spans="1:4">
      <c r="A967" s="179">
        <v>4138</v>
      </c>
      <c r="B967" s="179" t="s">
        <v>901</v>
      </c>
      <c r="C967" s="179" t="s">
        <v>5166</v>
      </c>
      <c r="D967" s="179" t="s">
        <v>3102</v>
      </c>
    </row>
    <row r="968" spans="1:4">
      <c r="A968" s="179">
        <v>4139</v>
      </c>
      <c r="B968" s="179" t="s">
        <v>902</v>
      </c>
      <c r="C968" s="179" t="s">
        <v>5167</v>
      </c>
      <c r="D968" s="179" t="s">
        <v>5168</v>
      </c>
    </row>
    <row r="969" spans="1:4">
      <c r="A969" s="179">
        <v>4141</v>
      </c>
      <c r="B969" s="179" t="s">
        <v>903</v>
      </c>
      <c r="C969" s="179" t="s">
        <v>5169</v>
      </c>
      <c r="D969" s="179" t="s">
        <v>3103</v>
      </c>
    </row>
    <row r="970" spans="1:4">
      <c r="A970" s="179">
        <v>4142</v>
      </c>
      <c r="B970" s="179" t="s">
        <v>904</v>
      </c>
      <c r="C970" s="179" t="s">
        <v>1984</v>
      </c>
      <c r="D970" s="179" t="s">
        <v>3104</v>
      </c>
    </row>
    <row r="971" spans="1:4">
      <c r="A971" s="179">
        <v>4144</v>
      </c>
      <c r="B971" s="179" t="s">
        <v>905</v>
      </c>
      <c r="C971" s="179" t="s">
        <v>5170</v>
      </c>
      <c r="D971" s="179" t="s">
        <v>3105</v>
      </c>
    </row>
    <row r="972" spans="1:4">
      <c r="A972" s="179">
        <v>4147</v>
      </c>
      <c r="B972" s="179" t="s">
        <v>906</v>
      </c>
      <c r="C972" s="179" t="s">
        <v>5171</v>
      </c>
      <c r="D972" s="179" t="s">
        <v>3106</v>
      </c>
    </row>
    <row r="973" spans="1:4">
      <c r="A973" s="179">
        <v>4148</v>
      </c>
      <c r="B973" s="179" t="s">
        <v>1639</v>
      </c>
      <c r="C973" s="179" t="s">
        <v>5172</v>
      </c>
      <c r="D973" s="179" t="s">
        <v>3107</v>
      </c>
    </row>
    <row r="974" spans="1:4">
      <c r="A974" s="179">
        <v>4150</v>
      </c>
      <c r="B974" s="179" t="s">
        <v>3108</v>
      </c>
      <c r="D974" s="179" t="s">
        <v>3109</v>
      </c>
    </row>
    <row r="975" spans="1:4">
      <c r="A975" s="179">
        <v>4151</v>
      </c>
      <c r="B975" s="179" t="s">
        <v>3110</v>
      </c>
      <c r="D975" s="179" t="s">
        <v>3111</v>
      </c>
    </row>
    <row r="976" spans="1:4">
      <c r="A976" s="179">
        <v>4152</v>
      </c>
      <c r="B976" s="179" t="s">
        <v>907</v>
      </c>
      <c r="C976" s="179" t="s">
        <v>5173</v>
      </c>
      <c r="D976" s="179" t="s">
        <v>5174</v>
      </c>
    </row>
    <row r="977" spans="1:4">
      <c r="A977" s="179">
        <v>4153</v>
      </c>
      <c r="B977" s="179" t="s">
        <v>908</v>
      </c>
      <c r="C977" s="179" t="s">
        <v>1950</v>
      </c>
      <c r="D977" s="179" t="s">
        <v>3112</v>
      </c>
    </row>
    <row r="978" spans="1:4">
      <c r="A978" s="179">
        <v>4154</v>
      </c>
      <c r="B978" s="179" t="s">
        <v>909</v>
      </c>
      <c r="C978" s="179" t="s">
        <v>5175</v>
      </c>
      <c r="D978" s="179" t="s">
        <v>3113</v>
      </c>
    </row>
    <row r="979" spans="1:4">
      <c r="A979" s="179">
        <v>4155</v>
      </c>
      <c r="B979" s="179" t="s">
        <v>3114</v>
      </c>
      <c r="D979" s="179" t="s">
        <v>3115</v>
      </c>
    </row>
    <row r="980" spans="1:4">
      <c r="A980" s="179">
        <v>4157</v>
      </c>
      <c r="B980" s="179" t="s">
        <v>910</v>
      </c>
      <c r="C980" s="179" t="s">
        <v>5176</v>
      </c>
      <c r="D980" s="179" t="s">
        <v>3106</v>
      </c>
    </row>
    <row r="981" spans="1:4">
      <c r="A981" s="179">
        <v>4159</v>
      </c>
      <c r="B981" s="179" t="s">
        <v>3116</v>
      </c>
      <c r="C981" s="179" t="s">
        <v>5177</v>
      </c>
      <c r="D981" s="179" t="s">
        <v>3117</v>
      </c>
    </row>
    <row r="982" spans="1:4">
      <c r="A982" s="179">
        <v>4160</v>
      </c>
      <c r="B982" s="179" t="s">
        <v>911</v>
      </c>
      <c r="C982" s="179" t="s">
        <v>5178</v>
      </c>
      <c r="D982" s="179" t="s">
        <v>3118</v>
      </c>
    </row>
    <row r="983" spans="1:4">
      <c r="A983" s="179">
        <v>4161</v>
      </c>
      <c r="B983" s="179" t="s">
        <v>912</v>
      </c>
      <c r="C983" s="179" t="s">
        <v>1950</v>
      </c>
      <c r="D983" s="179" t="s">
        <v>3119</v>
      </c>
    </row>
    <row r="984" spans="1:4">
      <c r="A984" s="179">
        <v>4162</v>
      </c>
      <c r="B984" s="179" t="s">
        <v>913</v>
      </c>
      <c r="C984" s="179" t="s">
        <v>5179</v>
      </c>
      <c r="D984" s="179" t="s">
        <v>3120</v>
      </c>
    </row>
    <row r="985" spans="1:4">
      <c r="A985" s="179">
        <v>4163</v>
      </c>
      <c r="B985" s="179" t="s">
        <v>914</v>
      </c>
      <c r="C985" s="179" t="s">
        <v>5180</v>
      </c>
      <c r="D985" s="179" t="s">
        <v>3121</v>
      </c>
    </row>
    <row r="986" spans="1:4">
      <c r="A986" s="179">
        <v>4164</v>
      </c>
      <c r="B986" s="179" t="s">
        <v>915</v>
      </c>
      <c r="C986" s="179" t="s">
        <v>3122</v>
      </c>
      <c r="D986" s="179" t="s">
        <v>3123</v>
      </c>
    </row>
    <row r="987" spans="1:4">
      <c r="A987" s="179">
        <v>4166</v>
      </c>
      <c r="B987" s="179" t="s">
        <v>3124</v>
      </c>
      <c r="C987" s="179" t="s">
        <v>3125</v>
      </c>
      <c r="D987" s="179" t="s">
        <v>3126</v>
      </c>
    </row>
    <row r="988" spans="1:4">
      <c r="A988" s="179">
        <v>4167</v>
      </c>
      <c r="B988" s="179" t="s">
        <v>916</v>
      </c>
      <c r="C988" s="179" t="s">
        <v>1950</v>
      </c>
      <c r="D988" s="179" t="s">
        <v>3127</v>
      </c>
    </row>
    <row r="989" spans="1:4">
      <c r="A989" s="179">
        <v>4168</v>
      </c>
      <c r="B989" s="179" t="s">
        <v>917</v>
      </c>
      <c r="C989" s="179" t="s">
        <v>1950</v>
      </c>
      <c r="D989" s="179" t="s">
        <v>3128</v>
      </c>
    </row>
    <row r="990" spans="1:4">
      <c r="A990" s="179">
        <v>4169</v>
      </c>
      <c r="B990" s="179" t="s">
        <v>3129</v>
      </c>
      <c r="D990" s="179" t="s">
        <v>3130</v>
      </c>
    </row>
    <row r="991" spans="1:4">
      <c r="A991" s="179">
        <v>4170</v>
      </c>
      <c r="B991" s="179" t="s">
        <v>3131</v>
      </c>
      <c r="D991" s="179" t="s">
        <v>3132</v>
      </c>
    </row>
    <row r="992" spans="1:4">
      <c r="A992" s="179">
        <v>4171</v>
      </c>
      <c r="B992" s="179" t="s">
        <v>918</v>
      </c>
      <c r="C992" s="179" t="s">
        <v>1950</v>
      </c>
      <c r="D992" s="179" t="s">
        <v>3133</v>
      </c>
    </row>
    <row r="993" spans="1:4">
      <c r="A993" s="179">
        <v>4172</v>
      </c>
      <c r="B993" s="179" t="s">
        <v>3134</v>
      </c>
      <c r="D993" s="179" t="s">
        <v>3135</v>
      </c>
    </row>
    <row r="994" spans="1:4">
      <c r="A994" s="179">
        <v>4173</v>
      </c>
      <c r="B994" s="179" t="s">
        <v>919</v>
      </c>
      <c r="C994" s="179" t="s">
        <v>5166</v>
      </c>
      <c r="D994" s="179" t="s">
        <v>3136</v>
      </c>
    </row>
    <row r="995" spans="1:4">
      <c r="A995" s="179">
        <v>4174</v>
      </c>
      <c r="B995" s="179" t="s">
        <v>920</v>
      </c>
      <c r="C995" s="179" t="s">
        <v>4499</v>
      </c>
      <c r="D995" s="179" t="s">
        <v>3106</v>
      </c>
    </row>
    <row r="996" spans="1:4">
      <c r="A996" s="179">
        <v>4175</v>
      </c>
      <c r="B996" s="179" t="s">
        <v>921</v>
      </c>
      <c r="C996" s="179" t="s">
        <v>1950</v>
      </c>
      <c r="D996" s="179" t="s">
        <v>3137</v>
      </c>
    </row>
    <row r="997" spans="1:4">
      <c r="A997" s="179">
        <v>4177</v>
      </c>
      <c r="B997" s="179" t="s">
        <v>3138</v>
      </c>
      <c r="D997" s="179" t="s">
        <v>3139</v>
      </c>
    </row>
    <row r="998" spans="1:4">
      <c r="A998" s="179">
        <v>4180</v>
      </c>
      <c r="B998" s="179" t="s">
        <v>922</v>
      </c>
      <c r="C998" s="179" t="s">
        <v>1950</v>
      </c>
      <c r="D998" s="179" t="s">
        <v>3140</v>
      </c>
    </row>
    <row r="999" spans="1:4">
      <c r="A999" s="179">
        <v>4183</v>
      </c>
      <c r="B999" s="179" t="s">
        <v>923</v>
      </c>
      <c r="C999" s="179" t="s">
        <v>1950</v>
      </c>
      <c r="D999" s="179" t="s">
        <v>3141</v>
      </c>
    </row>
    <row r="1000" spans="1:4">
      <c r="A1000" s="179">
        <v>4186</v>
      </c>
      <c r="B1000" s="179" t="s">
        <v>3142</v>
      </c>
      <c r="D1000" s="179" t="s">
        <v>3143</v>
      </c>
    </row>
    <row r="1001" spans="1:4">
      <c r="A1001" s="179">
        <v>4187</v>
      </c>
      <c r="B1001" s="179" t="s">
        <v>5181</v>
      </c>
      <c r="D1001" s="179" t="s">
        <v>5182</v>
      </c>
    </row>
    <row r="1002" spans="1:4">
      <c r="A1002" s="179">
        <v>4188</v>
      </c>
      <c r="B1002" s="179" t="s">
        <v>924</v>
      </c>
      <c r="C1002" s="179" t="s">
        <v>1950</v>
      </c>
      <c r="D1002" s="179" t="s">
        <v>3144</v>
      </c>
    </row>
    <row r="1003" spans="1:4">
      <c r="A1003" s="179">
        <v>4190</v>
      </c>
      <c r="B1003" s="179" t="s">
        <v>925</v>
      </c>
      <c r="C1003" s="179" t="s">
        <v>3145</v>
      </c>
      <c r="D1003" s="179" t="s">
        <v>3146</v>
      </c>
    </row>
    <row r="1004" spans="1:4">
      <c r="A1004" s="179">
        <v>4191</v>
      </c>
      <c r="B1004" s="179" t="s">
        <v>3147</v>
      </c>
      <c r="D1004" s="179" t="s">
        <v>3148</v>
      </c>
    </row>
    <row r="1005" spans="1:4">
      <c r="A1005" s="179">
        <v>4192</v>
      </c>
      <c r="B1005" s="179" t="s">
        <v>926</v>
      </c>
      <c r="C1005" s="179" t="s">
        <v>1950</v>
      </c>
      <c r="D1005" s="179" t="s">
        <v>5469</v>
      </c>
    </row>
    <row r="1006" spans="1:4">
      <c r="A1006" s="179">
        <v>4193</v>
      </c>
      <c r="B1006" s="179" t="s">
        <v>3149</v>
      </c>
      <c r="D1006" s="179" t="s">
        <v>3150</v>
      </c>
    </row>
    <row r="1007" spans="1:4">
      <c r="A1007" s="179">
        <v>4194</v>
      </c>
      <c r="B1007" s="179" t="s">
        <v>3151</v>
      </c>
      <c r="D1007" s="179" t="s">
        <v>3152</v>
      </c>
    </row>
    <row r="1008" spans="1:4">
      <c r="A1008" s="179">
        <v>4195</v>
      </c>
      <c r="B1008" s="179" t="s">
        <v>3153</v>
      </c>
      <c r="D1008" s="179" t="s">
        <v>3154</v>
      </c>
    </row>
    <row r="1009" spans="1:4">
      <c r="A1009" s="179">
        <v>4197</v>
      </c>
      <c r="B1009" s="179" t="s">
        <v>3155</v>
      </c>
      <c r="D1009" s="179" t="s">
        <v>3156</v>
      </c>
    </row>
    <row r="1010" spans="1:4">
      <c r="A1010" s="179">
        <v>4198</v>
      </c>
      <c r="B1010" s="179" t="s">
        <v>927</v>
      </c>
      <c r="C1010" s="179" t="s">
        <v>1950</v>
      </c>
      <c r="D1010" s="179" t="s">
        <v>3157</v>
      </c>
    </row>
    <row r="1011" spans="1:4">
      <c r="A1011" s="179">
        <v>4205</v>
      </c>
      <c r="B1011" s="179" t="s">
        <v>928</v>
      </c>
      <c r="C1011" s="179" t="s">
        <v>1755</v>
      </c>
      <c r="D1011" s="179" t="s">
        <v>3158</v>
      </c>
    </row>
    <row r="1012" spans="1:4">
      <c r="A1012" s="179">
        <v>4207</v>
      </c>
      <c r="B1012" s="179" t="s">
        <v>929</v>
      </c>
      <c r="C1012" s="179" t="s">
        <v>1755</v>
      </c>
      <c r="D1012" s="179" t="s">
        <v>3159</v>
      </c>
    </row>
    <row r="1013" spans="1:4">
      <c r="A1013" s="179">
        <v>4303</v>
      </c>
      <c r="B1013" s="179" t="s">
        <v>930</v>
      </c>
      <c r="C1013" s="179" t="s">
        <v>3160</v>
      </c>
      <c r="D1013" s="179" t="s">
        <v>3161</v>
      </c>
    </row>
    <row r="1014" spans="1:4">
      <c r="A1014" s="179">
        <v>4304</v>
      </c>
      <c r="B1014" s="179" t="s">
        <v>931</v>
      </c>
      <c r="C1014" s="179" t="s">
        <v>3160</v>
      </c>
      <c r="D1014" s="179" t="s">
        <v>3162</v>
      </c>
    </row>
    <row r="1015" spans="1:4">
      <c r="A1015" s="179">
        <v>4305</v>
      </c>
      <c r="B1015" s="179" t="s">
        <v>932</v>
      </c>
      <c r="C1015" s="179" t="s">
        <v>3160</v>
      </c>
      <c r="D1015" s="179" t="s">
        <v>3163</v>
      </c>
    </row>
    <row r="1016" spans="1:4">
      <c r="A1016" s="179">
        <v>4306</v>
      </c>
      <c r="B1016" s="179" t="s">
        <v>933</v>
      </c>
      <c r="C1016" s="179" t="s">
        <v>3164</v>
      </c>
      <c r="D1016" s="179" t="s">
        <v>3165</v>
      </c>
    </row>
    <row r="1017" spans="1:4">
      <c r="A1017" s="179">
        <v>4401</v>
      </c>
      <c r="B1017" s="179" t="s">
        <v>934</v>
      </c>
      <c r="C1017" s="179" t="s">
        <v>3166</v>
      </c>
      <c r="D1017" s="179" t="s">
        <v>3167</v>
      </c>
    </row>
    <row r="1018" spans="1:4">
      <c r="A1018" s="179">
        <v>4402</v>
      </c>
      <c r="B1018" s="179" t="s">
        <v>935</v>
      </c>
      <c r="C1018" s="179" t="s">
        <v>3168</v>
      </c>
      <c r="D1018" s="179" t="s">
        <v>3169</v>
      </c>
    </row>
    <row r="1019" spans="1:4">
      <c r="A1019" s="179">
        <v>4406</v>
      </c>
      <c r="B1019" s="179" t="s">
        <v>936</v>
      </c>
      <c r="C1019" s="179" t="s">
        <v>3168</v>
      </c>
      <c r="D1019" s="179" t="s">
        <v>3170</v>
      </c>
    </row>
    <row r="1020" spans="1:4">
      <c r="A1020" s="179">
        <v>4413</v>
      </c>
      <c r="B1020" s="179" t="s">
        <v>937</v>
      </c>
      <c r="C1020" s="179" t="s">
        <v>3168</v>
      </c>
      <c r="D1020" s="179" t="s">
        <v>3171</v>
      </c>
    </row>
    <row r="1021" spans="1:4">
      <c r="A1021" s="179">
        <v>4414</v>
      </c>
      <c r="B1021" s="179" t="s">
        <v>938</v>
      </c>
      <c r="C1021" s="179" t="s">
        <v>1837</v>
      </c>
      <c r="D1021" s="179" t="s">
        <v>3172</v>
      </c>
    </row>
    <row r="1022" spans="1:4">
      <c r="A1022" s="179">
        <v>4415</v>
      </c>
      <c r="B1022" s="179" t="s">
        <v>939</v>
      </c>
      <c r="C1022" s="179" t="s">
        <v>2646</v>
      </c>
      <c r="D1022" s="179" t="s">
        <v>5183</v>
      </c>
    </row>
    <row r="1023" spans="1:4">
      <c r="A1023" s="179">
        <v>4416</v>
      </c>
      <c r="B1023" s="179" t="s">
        <v>940</v>
      </c>
      <c r="C1023" s="179" t="s">
        <v>5184</v>
      </c>
      <c r="D1023" s="179" t="s">
        <v>3173</v>
      </c>
    </row>
    <row r="1024" spans="1:4">
      <c r="A1024" s="179">
        <v>4417</v>
      </c>
      <c r="B1024" s="179" t="s">
        <v>941</v>
      </c>
      <c r="C1024" s="179" t="s">
        <v>3174</v>
      </c>
      <c r="D1024" s="179" t="s">
        <v>3175</v>
      </c>
    </row>
    <row r="1025" spans="1:4">
      <c r="A1025" s="179">
        <v>4419</v>
      </c>
      <c r="B1025" s="179" t="s">
        <v>3176</v>
      </c>
      <c r="C1025" s="179" t="s">
        <v>3168</v>
      </c>
      <c r="D1025" s="179" t="s">
        <v>3177</v>
      </c>
    </row>
    <row r="1026" spans="1:4">
      <c r="A1026" s="179">
        <v>4420</v>
      </c>
      <c r="B1026" s="179" t="s">
        <v>942</v>
      </c>
      <c r="C1026" s="179" t="s">
        <v>3168</v>
      </c>
      <c r="D1026" s="179" t="s">
        <v>3178</v>
      </c>
    </row>
    <row r="1027" spans="1:4">
      <c r="A1027" s="179">
        <v>4426</v>
      </c>
      <c r="B1027" s="179" t="s">
        <v>943</v>
      </c>
      <c r="C1027" s="179" t="s">
        <v>1806</v>
      </c>
      <c r="D1027" s="179" t="s">
        <v>3179</v>
      </c>
    </row>
    <row r="1028" spans="1:4">
      <c r="A1028" s="179">
        <v>4427</v>
      </c>
      <c r="B1028" s="179" t="s">
        <v>3180</v>
      </c>
      <c r="D1028" s="179" t="s">
        <v>3181</v>
      </c>
    </row>
    <row r="1029" spans="1:4">
      <c r="A1029" s="179">
        <v>4429</v>
      </c>
      <c r="B1029" s="179" t="s">
        <v>944</v>
      </c>
      <c r="C1029" s="179" t="s">
        <v>3168</v>
      </c>
      <c r="D1029" s="179" t="s">
        <v>3182</v>
      </c>
    </row>
    <row r="1030" spans="1:4">
      <c r="A1030" s="179">
        <v>4430</v>
      </c>
      <c r="B1030" s="179" t="s">
        <v>945</v>
      </c>
      <c r="C1030" s="179" t="s">
        <v>1937</v>
      </c>
      <c r="D1030" s="179" t="s">
        <v>3183</v>
      </c>
    </row>
    <row r="1031" spans="1:4">
      <c r="A1031" s="179">
        <v>4431</v>
      </c>
      <c r="B1031" s="179" t="s">
        <v>3184</v>
      </c>
      <c r="C1031" s="179" t="s">
        <v>3185</v>
      </c>
      <c r="D1031" s="179" t="s">
        <v>3186</v>
      </c>
    </row>
    <row r="1032" spans="1:4">
      <c r="A1032" s="179">
        <v>4432</v>
      </c>
      <c r="B1032" s="179" t="s">
        <v>946</v>
      </c>
      <c r="C1032" s="179" t="s">
        <v>3166</v>
      </c>
      <c r="D1032" s="179" t="s">
        <v>3187</v>
      </c>
    </row>
    <row r="1033" spans="1:4">
      <c r="A1033" s="179">
        <v>4433</v>
      </c>
      <c r="B1033" s="179" t="s">
        <v>947</v>
      </c>
      <c r="C1033" s="179" t="s">
        <v>3188</v>
      </c>
      <c r="D1033" s="179" t="s">
        <v>3189</v>
      </c>
    </row>
    <row r="1034" spans="1:4">
      <c r="A1034" s="179">
        <v>4438</v>
      </c>
      <c r="B1034" s="179" t="s">
        <v>948</v>
      </c>
      <c r="C1034" s="179" t="s">
        <v>1806</v>
      </c>
      <c r="D1034" s="179" t="s">
        <v>3190</v>
      </c>
    </row>
    <row r="1035" spans="1:4">
      <c r="A1035" s="179">
        <v>4502</v>
      </c>
      <c r="B1035" s="179" t="s">
        <v>949</v>
      </c>
      <c r="C1035" s="179" t="s">
        <v>3191</v>
      </c>
      <c r="D1035" s="179" t="s">
        <v>3192</v>
      </c>
    </row>
    <row r="1036" spans="1:4">
      <c r="A1036" s="179">
        <v>4503</v>
      </c>
      <c r="B1036" s="179" t="s">
        <v>950</v>
      </c>
      <c r="C1036" s="179" t="s">
        <v>1930</v>
      </c>
      <c r="D1036" s="179" t="s">
        <v>3193</v>
      </c>
    </row>
    <row r="1037" spans="1:4">
      <c r="A1037" s="179">
        <v>4506</v>
      </c>
      <c r="B1037" s="179" t="s">
        <v>951</v>
      </c>
      <c r="C1037" s="179" t="s">
        <v>1930</v>
      </c>
      <c r="D1037" s="179" t="s">
        <v>3194</v>
      </c>
    </row>
    <row r="1038" spans="1:4">
      <c r="A1038" s="179">
        <v>4510</v>
      </c>
      <c r="B1038" s="179" t="s">
        <v>952</v>
      </c>
      <c r="C1038" s="179" t="s">
        <v>3195</v>
      </c>
      <c r="D1038" s="179" t="s">
        <v>3196</v>
      </c>
    </row>
    <row r="1039" spans="1:4">
      <c r="A1039" s="179">
        <v>4513</v>
      </c>
      <c r="B1039" s="179" t="s">
        <v>953</v>
      </c>
      <c r="C1039" s="179" t="s">
        <v>1930</v>
      </c>
      <c r="D1039" s="179" t="s">
        <v>3197</v>
      </c>
    </row>
    <row r="1040" spans="1:4">
      <c r="A1040" s="179">
        <v>4523</v>
      </c>
      <c r="B1040" s="179" t="s">
        <v>954</v>
      </c>
      <c r="C1040" s="179" t="s">
        <v>3198</v>
      </c>
      <c r="D1040" s="179" t="s">
        <v>3199</v>
      </c>
    </row>
    <row r="1041" spans="1:4">
      <c r="A1041" s="179">
        <v>4526</v>
      </c>
      <c r="B1041" s="179" t="s">
        <v>955</v>
      </c>
      <c r="C1041" s="179" t="s">
        <v>3200</v>
      </c>
      <c r="D1041" s="179" t="s">
        <v>3201</v>
      </c>
    </row>
    <row r="1042" spans="1:4">
      <c r="A1042" s="179">
        <v>4527</v>
      </c>
      <c r="B1042" s="179" t="s">
        <v>956</v>
      </c>
      <c r="C1042" s="179" t="s">
        <v>1930</v>
      </c>
      <c r="D1042" s="179" t="s">
        <v>3202</v>
      </c>
    </row>
    <row r="1043" spans="1:4">
      <c r="A1043" s="179">
        <v>4528</v>
      </c>
      <c r="B1043" s="179" t="s">
        <v>957</v>
      </c>
      <c r="C1043" s="179" t="s">
        <v>3191</v>
      </c>
      <c r="D1043" s="179" t="s">
        <v>3203</v>
      </c>
    </row>
    <row r="1044" spans="1:4">
      <c r="A1044" s="179">
        <v>4529</v>
      </c>
      <c r="B1044" s="179" t="s">
        <v>1701</v>
      </c>
      <c r="C1044" s="179" t="s">
        <v>3204</v>
      </c>
      <c r="D1044" s="179" t="s">
        <v>3205</v>
      </c>
    </row>
    <row r="1045" spans="1:4">
      <c r="A1045" s="179">
        <v>4530</v>
      </c>
      <c r="B1045" s="179" t="s">
        <v>958</v>
      </c>
      <c r="C1045" s="179" t="s">
        <v>1930</v>
      </c>
      <c r="D1045" s="179" t="s">
        <v>3206</v>
      </c>
    </row>
    <row r="1046" spans="1:4">
      <c r="A1046" s="179">
        <v>4532</v>
      </c>
      <c r="B1046" s="179" t="s">
        <v>959</v>
      </c>
      <c r="C1046" s="179" t="s">
        <v>3207</v>
      </c>
      <c r="D1046" s="179" t="s">
        <v>3208</v>
      </c>
    </row>
    <row r="1047" spans="1:4">
      <c r="A1047" s="179">
        <v>4533</v>
      </c>
      <c r="B1047" s="179" t="s">
        <v>960</v>
      </c>
      <c r="C1047" s="179" t="s">
        <v>1930</v>
      </c>
      <c r="D1047" s="179" t="s">
        <v>3209</v>
      </c>
    </row>
    <row r="1048" spans="1:4">
      <c r="A1048" s="179">
        <v>4534</v>
      </c>
      <c r="B1048" s="179" t="s">
        <v>961</v>
      </c>
      <c r="C1048" s="179" t="s">
        <v>1930</v>
      </c>
      <c r="D1048" s="179" t="s">
        <v>3210</v>
      </c>
    </row>
    <row r="1049" spans="1:4">
      <c r="A1049" s="179">
        <v>4535</v>
      </c>
      <c r="B1049" s="179" t="s">
        <v>962</v>
      </c>
      <c r="C1049" s="179" t="s">
        <v>3191</v>
      </c>
      <c r="D1049" s="179" t="s">
        <v>3211</v>
      </c>
    </row>
    <row r="1050" spans="1:4">
      <c r="A1050" s="179">
        <v>4536</v>
      </c>
      <c r="B1050" s="179" t="s">
        <v>963</v>
      </c>
      <c r="C1050" s="179" t="s">
        <v>3212</v>
      </c>
      <c r="D1050" s="179" t="s">
        <v>3213</v>
      </c>
    </row>
    <row r="1051" spans="1:4">
      <c r="A1051" s="179">
        <v>4537</v>
      </c>
      <c r="B1051" s="179" t="s">
        <v>3214</v>
      </c>
      <c r="D1051" s="179" t="s">
        <v>3215</v>
      </c>
    </row>
    <row r="1052" spans="1:4">
      <c r="A1052" s="179">
        <v>4538</v>
      </c>
      <c r="B1052" s="179" t="s">
        <v>3216</v>
      </c>
      <c r="D1052" s="179" t="s">
        <v>3217</v>
      </c>
    </row>
    <row r="1053" spans="1:4">
      <c r="A1053" s="179">
        <v>4540</v>
      </c>
      <c r="B1053" s="179" t="s">
        <v>3218</v>
      </c>
      <c r="D1053" s="179" t="s">
        <v>3219</v>
      </c>
    </row>
    <row r="1054" spans="1:4">
      <c r="A1054" s="179">
        <v>4541</v>
      </c>
      <c r="B1054" s="179" t="s">
        <v>964</v>
      </c>
      <c r="C1054" s="179" t="s">
        <v>3220</v>
      </c>
      <c r="D1054" s="179" t="s">
        <v>3221</v>
      </c>
    </row>
    <row r="1055" spans="1:4">
      <c r="A1055" s="179">
        <v>4542</v>
      </c>
      <c r="B1055" s="179" t="s">
        <v>965</v>
      </c>
      <c r="C1055" s="179" t="s">
        <v>1793</v>
      </c>
      <c r="D1055" s="179" t="s">
        <v>3222</v>
      </c>
    </row>
    <row r="1056" spans="1:4">
      <c r="A1056" s="179">
        <v>4543</v>
      </c>
      <c r="B1056" s="179" t="s">
        <v>966</v>
      </c>
      <c r="C1056" s="179" t="s">
        <v>1930</v>
      </c>
      <c r="D1056" s="179" t="s">
        <v>3223</v>
      </c>
    </row>
    <row r="1057" spans="1:4">
      <c r="A1057" s="179">
        <v>4544</v>
      </c>
      <c r="B1057" s="179" t="s">
        <v>3224</v>
      </c>
      <c r="D1057" s="179" t="s">
        <v>3225</v>
      </c>
    </row>
    <row r="1058" spans="1:4">
      <c r="A1058" s="179">
        <v>4545</v>
      </c>
      <c r="B1058" s="179" t="s">
        <v>967</v>
      </c>
      <c r="C1058" s="179" t="s">
        <v>1865</v>
      </c>
      <c r="D1058" s="179" t="s">
        <v>3226</v>
      </c>
    </row>
    <row r="1059" spans="1:4">
      <c r="A1059" s="179">
        <v>4546</v>
      </c>
      <c r="B1059" s="179" t="s">
        <v>3227</v>
      </c>
      <c r="D1059" s="179" t="s">
        <v>3228</v>
      </c>
    </row>
    <row r="1060" spans="1:4">
      <c r="A1060" s="179">
        <v>4549</v>
      </c>
      <c r="B1060" s="179" t="s">
        <v>968</v>
      </c>
      <c r="C1060" s="179" t="s">
        <v>3229</v>
      </c>
      <c r="D1060" s="179" t="s">
        <v>3230</v>
      </c>
    </row>
    <row r="1061" spans="1:4">
      <c r="A1061" s="179">
        <v>4550</v>
      </c>
      <c r="B1061" s="179" t="s">
        <v>969</v>
      </c>
      <c r="C1061" s="179" t="s">
        <v>1930</v>
      </c>
      <c r="D1061" s="179" t="s">
        <v>3231</v>
      </c>
    </row>
    <row r="1062" spans="1:4">
      <c r="A1062" s="179">
        <v>4551</v>
      </c>
      <c r="B1062" s="179" t="s">
        <v>970</v>
      </c>
      <c r="C1062" s="179" t="s">
        <v>3232</v>
      </c>
      <c r="D1062" s="179" t="s">
        <v>2167</v>
      </c>
    </row>
    <row r="1063" spans="1:4">
      <c r="A1063" s="179">
        <v>4552</v>
      </c>
      <c r="B1063" s="179" t="s">
        <v>971</v>
      </c>
      <c r="C1063" s="179" t="s">
        <v>4500</v>
      </c>
      <c r="D1063" s="179" t="s">
        <v>3233</v>
      </c>
    </row>
    <row r="1064" spans="1:4">
      <c r="A1064" s="179">
        <v>4553</v>
      </c>
      <c r="B1064" s="179" t="s">
        <v>3234</v>
      </c>
      <c r="D1064" s="179" t="s">
        <v>3235</v>
      </c>
    </row>
    <row r="1065" spans="1:4">
      <c r="A1065" s="179">
        <v>4554</v>
      </c>
      <c r="B1065" s="179" t="s">
        <v>972</v>
      </c>
      <c r="C1065" s="179" t="s">
        <v>2646</v>
      </c>
      <c r="D1065" s="179" t="s">
        <v>3236</v>
      </c>
    </row>
    <row r="1066" spans="1:4">
      <c r="A1066" s="179">
        <v>4555</v>
      </c>
      <c r="B1066" s="179" t="s">
        <v>973</v>
      </c>
      <c r="C1066" s="179" t="s">
        <v>1889</v>
      </c>
      <c r="D1066" s="179" t="s">
        <v>3237</v>
      </c>
    </row>
    <row r="1067" spans="1:4">
      <c r="A1067" s="179">
        <v>4556</v>
      </c>
      <c r="B1067" s="179" t="s">
        <v>974</v>
      </c>
      <c r="C1067" s="179" t="s">
        <v>3238</v>
      </c>
      <c r="D1067" s="179" t="s">
        <v>3239</v>
      </c>
    </row>
    <row r="1068" spans="1:4">
      <c r="A1068" s="179">
        <v>4557</v>
      </c>
      <c r="B1068" s="179" t="s">
        <v>975</v>
      </c>
      <c r="C1068" s="179" t="s">
        <v>5185</v>
      </c>
      <c r="D1068" s="179" t="s">
        <v>3240</v>
      </c>
    </row>
    <row r="1069" spans="1:4">
      <c r="A1069" s="179">
        <v>4558</v>
      </c>
      <c r="B1069" s="179" t="s">
        <v>3241</v>
      </c>
      <c r="D1069" s="179" t="s">
        <v>3242</v>
      </c>
    </row>
    <row r="1070" spans="1:4">
      <c r="A1070" s="179">
        <v>4559</v>
      </c>
      <c r="B1070" s="179" t="s">
        <v>3243</v>
      </c>
      <c r="D1070" s="179" t="s">
        <v>3244</v>
      </c>
    </row>
    <row r="1071" spans="1:4">
      <c r="A1071" s="179">
        <v>4560</v>
      </c>
      <c r="B1071" s="179" t="s">
        <v>3245</v>
      </c>
      <c r="C1071" s="179" t="s">
        <v>4501</v>
      </c>
      <c r="D1071" s="179" t="s">
        <v>3246</v>
      </c>
    </row>
    <row r="1072" spans="1:4">
      <c r="A1072" s="179">
        <v>4561</v>
      </c>
      <c r="B1072" s="179" t="s">
        <v>3247</v>
      </c>
      <c r="D1072" s="179" t="s">
        <v>3248</v>
      </c>
    </row>
    <row r="1073" spans="1:4">
      <c r="A1073" s="179">
        <v>4562</v>
      </c>
      <c r="B1073" s="179" t="s">
        <v>3249</v>
      </c>
      <c r="C1073" s="179" t="s">
        <v>1889</v>
      </c>
      <c r="D1073" s="179" t="s">
        <v>3250</v>
      </c>
    </row>
    <row r="1074" spans="1:4">
      <c r="A1074" s="179">
        <v>4563</v>
      </c>
      <c r="B1074" s="179" t="s">
        <v>3251</v>
      </c>
      <c r="D1074" s="179" t="s">
        <v>3252</v>
      </c>
    </row>
    <row r="1075" spans="1:4">
      <c r="A1075" s="179">
        <v>4564</v>
      </c>
      <c r="B1075" s="179" t="s">
        <v>3253</v>
      </c>
      <c r="D1075" s="179" t="s">
        <v>5470</v>
      </c>
    </row>
    <row r="1076" spans="1:4">
      <c r="A1076" s="179">
        <v>4565</v>
      </c>
      <c r="B1076" s="179" t="s">
        <v>3254</v>
      </c>
      <c r="D1076" s="179" t="s">
        <v>3255</v>
      </c>
    </row>
    <row r="1077" spans="1:4">
      <c r="A1077" s="179">
        <v>4566</v>
      </c>
      <c r="B1077" s="179" t="s">
        <v>3256</v>
      </c>
      <c r="D1077" s="179" t="s">
        <v>3257</v>
      </c>
    </row>
    <row r="1078" spans="1:4">
      <c r="A1078" s="179">
        <v>4568</v>
      </c>
      <c r="B1078" s="179" t="s">
        <v>4502</v>
      </c>
      <c r="D1078" s="179" t="s">
        <v>4503</v>
      </c>
    </row>
    <row r="1079" spans="1:4">
      <c r="A1079" s="179">
        <v>4609</v>
      </c>
      <c r="B1079" s="179" t="s">
        <v>976</v>
      </c>
      <c r="C1079" s="179" t="s">
        <v>5186</v>
      </c>
      <c r="D1079" s="179" t="s">
        <v>3258</v>
      </c>
    </row>
    <row r="1080" spans="1:4">
      <c r="A1080" s="179">
        <v>4702</v>
      </c>
      <c r="B1080" s="179" t="s">
        <v>977</v>
      </c>
      <c r="C1080" s="179" t="s">
        <v>2041</v>
      </c>
      <c r="D1080" s="179" t="s">
        <v>3259</v>
      </c>
    </row>
    <row r="1081" spans="1:4">
      <c r="A1081" s="179">
        <v>4706</v>
      </c>
      <c r="B1081" s="179" t="s">
        <v>978</v>
      </c>
      <c r="C1081" s="179" t="s">
        <v>2041</v>
      </c>
      <c r="D1081" s="179" t="s">
        <v>3260</v>
      </c>
    </row>
    <row r="1082" spans="1:4">
      <c r="A1082" s="179">
        <v>4707</v>
      </c>
      <c r="B1082" s="179" t="s">
        <v>979</v>
      </c>
      <c r="C1082" s="179" t="s">
        <v>3261</v>
      </c>
      <c r="D1082" s="179" t="s">
        <v>3262</v>
      </c>
    </row>
    <row r="1083" spans="1:4">
      <c r="A1083" s="179">
        <v>4711</v>
      </c>
      <c r="B1083" s="179" t="s">
        <v>980</v>
      </c>
      <c r="C1083" s="179" t="s">
        <v>2041</v>
      </c>
      <c r="D1083" s="179" t="s">
        <v>3263</v>
      </c>
    </row>
    <row r="1084" spans="1:4">
      <c r="A1084" s="179">
        <v>4712</v>
      </c>
      <c r="B1084" s="179" t="s">
        <v>981</v>
      </c>
      <c r="C1084" s="179" t="s">
        <v>1755</v>
      </c>
      <c r="D1084" s="179" t="s">
        <v>3264</v>
      </c>
    </row>
    <row r="1085" spans="1:4">
      <c r="A1085" s="179">
        <v>4714</v>
      </c>
      <c r="B1085" s="179" t="s">
        <v>982</v>
      </c>
      <c r="C1085" s="179" t="s">
        <v>3265</v>
      </c>
      <c r="D1085" s="179" t="s">
        <v>3266</v>
      </c>
    </row>
    <row r="1086" spans="1:4">
      <c r="A1086" s="179">
        <v>4716</v>
      </c>
      <c r="B1086" s="179" t="s">
        <v>983</v>
      </c>
      <c r="C1086" s="179" t="s">
        <v>2041</v>
      </c>
      <c r="D1086" s="179" t="s">
        <v>3267</v>
      </c>
    </row>
    <row r="1087" spans="1:4">
      <c r="A1087" s="179">
        <v>4720</v>
      </c>
      <c r="B1087" s="179" t="s">
        <v>984</v>
      </c>
      <c r="C1087" s="179" t="s">
        <v>1781</v>
      </c>
      <c r="D1087" s="179" t="s">
        <v>3268</v>
      </c>
    </row>
    <row r="1088" spans="1:4">
      <c r="A1088" s="179">
        <v>4721</v>
      </c>
      <c r="B1088" s="179" t="s">
        <v>985</v>
      </c>
      <c r="C1088" s="179" t="s">
        <v>5187</v>
      </c>
      <c r="D1088" s="179" t="s">
        <v>3269</v>
      </c>
    </row>
    <row r="1089" spans="1:4">
      <c r="A1089" s="179">
        <v>4722</v>
      </c>
      <c r="B1089" s="179" t="s">
        <v>986</v>
      </c>
      <c r="C1089" s="179" t="s">
        <v>3270</v>
      </c>
      <c r="D1089" s="179" t="s">
        <v>3271</v>
      </c>
    </row>
    <row r="1090" spans="1:4">
      <c r="A1090" s="179">
        <v>4725</v>
      </c>
      <c r="B1090" s="179" t="s">
        <v>987</v>
      </c>
      <c r="C1090" s="179" t="s">
        <v>3272</v>
      </c>
      <c r="D1090" s="179" t="s">
        <v>3273</v>
      </c>
    </row>
    <row r="1091" spans="1:4">
      <c r="A1091" s="179">
        <v>4726</v>
      </c>
      <c r="B1091" s="179" t="s">
        <v>988</v>
      </c>
      <c r="C1091" s="179" t="s">
        <v>5159</v>
      </c>
      <c r="D1091" s="179" t="s">
        <v>3274</v>
      </c>
    </row>
    <row r="1092" spans="1:4">
      <c r="A1092" s="179">
        <v>4728</v>
      </c>
      <c r="B1092" s="179" t="s">
        <v>989</v>
      </c>
      <c r="C1092" s="179" t="s">
        <v>5188</v>
      </c>
      <c r="D1092" s="179" t="s">
        <v>3275</v>
      </c>
    </row>
    <row r="1093" spans="1:4">
      <c r="A1093" s="179">
        <v>4729</v>
      </c>
      <c r="B1093" s="179" t="s">
        <v>990</v>
      </c>
      <c r="C1093" s="179" t="s">
        <v>3276</v>
      </c>
      <c r="D1093" s="179" t="s">
        <v>3277</v>
      </c>
    </row>
    <row r="1094" spans="1:4">
      <c r="A1094" s="179">
        <v>4730</v>
      </c>
      <c r="B1094" s="179" t="s">
        <v>3278</v>
      </c>
      <c r="D1094" s="179" t="s">
        <v>3279</v>
      </c>
    </row>
    <row r="1095" spans="1:4">
      <c r="A1095" s="179">
        <v>4732</v>
      </c>
      <c r="B1095" s="179" t="s">
        <v>3280</v>
      </c>
      <c r="C1095" s="179" t="s">
        <v>3095</v>
      </c>
      <c r="D1095" s="179" t="s">
        <v>3281</v>
      </c>
    </row>
    <row r="1096" spans="1:4">
      <c r="A1096" s="179">
        <v>4735</v>
      </c>
      <c r="B1096" s="179" t="s">
        <v>991</v>
      </c>
      <c r="C1096" s="179" t="s">
        <v>5189</v>
      </c>
      <c r="D1096" s="179" t="s">
        <v>3282</v>
      </c>
    </row>
    <row r="1097" spans="1:4">
      <c r="A1097" s="179">
        <v>4736</v>
      </c>
      <c r="B1097" s="179" t="s">
        <v>992</v>
      </c>
      <c r="C1097" s="179" t="s">
        <v>5189</v>
      </c>
      <c r="D1097" s="179" t="s">
        <v>3283</v>
      </c>
    </row>
    <row r="1098" spans="1:4">
      <c r="A1098" s="179">
        <v>4737</v>
      </c>
      <c r="B1098" s="179" t="s">
        <v>993</v>
      </c>
      <c r="C1098" s="179" t="s">
        <v>1957</v>
      </c>
      <c r="D1098" s="179" t="s">
        <v>3284</v>
      </c>
    </row>
    <row r="1099" spans="1:4">
      <c r="A1099" s="179">
        <v>4738</v>
      </c>
      <c r="B1099" s="179" t="s">
        <v>3285</v>
      </c>
      <c r="C1099" s="179" t="s">
        <v>3286</v>
      </c>
      <c r="D1099" s="179" t="s">
        <v>3287</v>
      </c>
    </row>
    <row r="1100" spans="1:4">
      <c r="A1100" s="179">
        <v>4739</v>
      </c>
      <c r="B1100" s="179" t="s">
        <v>994</v>
      </c>
      <c r="C1100" s="179" t="s">
        <v>5190</v>
      </c>
      <c r="D1100" s="179" t="s">
        <v>3288</v>
      </c>
    </row>
    <row r="1101" spans="1:4">
      <c r="A1101" s="179">
        <v>4741</v>
      </c>
      <c r="B1101" s="179" t="s">
        <v>3289</v>
      </c>
      <c r="C1101" s="179" t="s">
        <v>2041</v>
      </c>
      <c r="D1101" s="179" t="s">
        <v>3290</v>
      </c>
    </row>
    <row r="1102" spans="1:4">
      <c r="A1102" s="179">
        <v>4743</v>
      </c>
      <c r="B1102" s="179" t="s">
        <v>995</v>
      </c>
      <c r="C1102" s="179" t="s">
        <v>4499</v>
      </c>
      <c r="D1102" s="179" t="s">
        <v>3120</v>
      </c>
    </row>
    <row r="1103" spans="1:4">
      <c r="A1103" s="179">
        <v>4744</v>
      </c>
      <c r="B1103" s="179" t="s">
        <v>3291</v>
      </c>
      <c r="D1103" s="179" t="s">
        <v>3292</v>
      </c>
    </row>
    <row r="1104" spans="1:4">
      <c r="A1104" s="179">
        <v>4745</v>
      </c>
      <c r="B1104" s="179" t="s">
        <v>996</v>
      </c>
      <c r="C1104" s="179" t="s">
        <v>5167</v>
      </c>
      <c r="D1104" s="179" t="s">
        <v>3293</v>
      </c>
    </row>
    <row r="1105" spans="1:4">
      <c r="A1105" s="179">
        <v>4746</v>
      </c>
      <c r="B1105" s="179" t="s">
        <v>997</v>
      </c>
      <c r="C1105" s="179" t="s">
        <v>1957</v>
      </c>
      <c r="D1105" s="179" t="s">
        <v>3294</v>
      </c>
    </row>
    <row r="1106" spans="1:4">
      <c r="A1106" s="179">
        <v>4747</v>
      </c>
      <c r="B1106" s="179" t="s">
        <v>998</v>
      </c>
      <c r="C1106" s="179" t="s">
        <v>1950</v>
      </c>
      <c r="D1106" s="179" t="s">
        <v>3295</v>
      </c>
    </row>
    <row r="1107" spans="1:4">
      <c r="A1107" s="179">
        <v>4752</v>
      </c>
      <c r="B1107" s="179" t="s">
        <v>3296</v>
      </c>
      <c r="D1107" s="179" t="s">
        <v>3297</v>
      </c>
    </row>
    <row r="1108" spans="1:4">
      <c r="A1108" s="179">
        <v>4754</v>
      </c>
      <c r="B1108" s="179" t="s">
        <v>999</v>
      </c>
      <c r="C1108" s="179" t="s">
        <v>2041</v>
      </c>
      <c r="D1108" s="179" t="s">
        <v>3298</v>
      </c>
    </row>
    <row r="1109" spans="1:4">
      <c r="A1109" s="179">
        <v>4755</v>
      </c>
      <c r="B1109" s="179" t="s">
        <v>1000</v>
      </c>
      <c r="C1109" s="179" t="s">
        <v>3299</v>
      </c>
      <c r="D1109" s="179" t="s">
        <v>3300</v>
      </c>
    </row>
    <row r="1110" spans="1:4">
      <c r="A1110" s="179">
        <v>4760</v>
      </c>
      <c r="B1110" s="179" t="s">
        <v>3301</v>
      </c>
      <c r="D1110" s="179" t="s">
        <v>3302</v>
      </c>
    </row>
    <row r="1111" spans="1:4">
      <c r="A1111" s="179">
        <v>4763</v>
      </c>
      <c r="B1111" s="179" t="s">
        <v>1001</v>
      </c>
      <c r="C1111" s="179" t="s">
        <v>5191</v>
      </c>
      <c r="D1111" s="179" t="s">
        <v>3303</v>
      </c>
    </row>
    <row r="1112" spans="1:4">
      <c r="A1112" s="179">
        <v>4764</v>
      </c>
      <c r="B1112" s="179" t="s">
        <v>3304</v>
      </c>
      <c r="D1112" s="179" t="s">
        <v>3305</v>
      </c>
    </row>
    <row r="1113" spans="1:4">
      <c r="A1113" s="179">
        <v>4765</v>
      </c>
      <c r="B1113" s="179" t="s">
        <v>3306</v>
      </c>
      <c r="D1113" s="179" t="s">
        <v>3307</v>
      </c>
    </row>
    <row r="1114" spans="1:4">
      <c r="A1114" s="179">
        <v>4766</v>
      </c>
      <c r="B1114" s="179" t="s">
        <v>3308</v>
      </c>
      <c r="D1114" s="179" t="s">
        <v>3309</v>
      </c>
    </row>
    <row r="1115" spans="1:4">
      <c r="A1115" s="179">
        <v>4767</v>
      </c>
      <c r="B1115" s="179" t="s">
        <v>4504</v>
      </c>
      <c r="D1115" s="179" t="s">
        <v>5192</v>
      </c>
    </row>
    <row r="1116" spans="1:4">
      <c r="A1116" s="179">
        <v>4802</v>
      </c>
      <c r="B1116" s="179" t="s">
        <v>5193</v>
      </c>
      <c r="D1116" s="179" t="s">
        <v>5194</v>
      </c>
    </row>
    <row r="1117" spans="1:4">
      <c r="A1117" s="179">
        <v>4803</v>
      </c>
      <c r="B1117" s="179" t="s">
        <v>1002</v>
      </c>
      <c r="C1117" s="179" t="s">
        <v>5195</v>
      </c>
      <c r="D1117" s="179" t="s">
        <v>3310</v>
      </c>
    </row>
    <row r="1118" spans="1:4">
      <c r="A1118" s="179">
        <v>4804</v>
      </c>
      <c r="B1118" s="179" t="s">
        <v>1003</v>
      </c>
      <c r="C1118" s="179" t="s">
        <v>5196</v>
      </c>
      <c r="D1118" s="179" t="s">
        <v>3311</v>
      </c>
    </row>
    <row r="1119" spans="1:4">
      <c r="A1119" s="179">
        <v>4806</v>
      </c>
      <c r="B1119" s="179" t="s">
        <v>1004</v>
      </c>
      <c r="C1119" s="179" t="s">
        <v>5197</v>
      </c>
      <c r="D1119" s="179" t="s">
        <v>3312</v>
      </c>
    </row>
    <row r="1120" spans="1:4">
      <c r="A1120" s="179">
        <v>4807</v>
      </c>
      <c r="B1120" s="179" t="s">
        <v>3313</v>
      </c>
      <c r="C1120" s="179" t="s">
        <v>5198</v>
      </c>
      <c r="D1120" s="179" t="s">
        <v>3314</v>
      </c>
    </row>
    <row r="1121" spans="1:4">
      <c r="A1121" s="179">
        <v>4903</v>
      </c>
      <c r="B1121" s="179" t="s">
        <v>1005</v>
      </c>
      <c r="C1121" s="179" t="s">
        <v>3315</v>
      </c>
      <c r="D1121" s="179" t="s">
        <v>3316</v>
      </c>
    </row>
    <row r="1122" spans="1:4">
      <c r="A1122" s="179">
        <v>4904</v>
      </c>
      <c r="B1122" s="179" t="s">
        <v>1006</v>
      </c>
      <c r="C1122" s="179" t="s">
        <v>5199</v>
      </c>
      <c r="D1122" s="179" t="s">
        <v>3317</v>
      </c>
    </row>
    <row r="1123" spans="1:4">
      <c r="A1123" s="179">
        <v>4905</v>
      </c>
      <c r="B1123" s="179" t="s">
        <v>1007</v>
      </c>
      <c r="C1123" s="179" t="s">
        <v>3318</v>
      </c>
      <c r="D1123" s="179" t="s">
        <v>3319</v>
      </c>
    </row>
    <row r="1124" spans="1:4">
      <c r="A1124" s="179">
        <v>4906</v>
      </c>
      <c r="B1124" s="179" t="s">
        <v>1008</v>
      </c>
      <c r="C1124" s="179" t="s">
        <v>5200</v>
      </c>
      <c r="D1124" s="179" t="s">
        <v>3320</v>
      </c>
    </row>
    <row r="1125" spans="1:4">
      <c r="A1125" s="179">
        <v>4907</v>
      </c>
      <c r="B1125" s="179" t="s">
        <v>1009</v>
      </c>
      <c r="C1125" s="179" t="s">
        <v>5184</v>
      </c>
      <c r="D1125" s="179" t="s">
        <v>3321</v>
      </c>
    </row>
    <row r="1126" spans="1:4">
      <c r="A1126" s="179">
        <v>4908</v>
      </c>
      <c r="B1126" s="179" t="s">
        <v>1010</v>
      </c>
      <c r="C1126" s="179" t="s">
        <v>3322</v>
      </c>
      <c r="D1126" s="179" t="s">
        <v>3323</v>
      </c>
    </row>
    <row r="1127" spans="1:4">
      <c r="A1127" s="179">
        <v>4909</v>
      </c>
      <c r="B1127" s="179" t="s">
        <v>1011</v>
      </c>
      <c r="C1127" s="179" t="s">
        <v>3324</v>
      </c>
      <c r="D1127" s="179" t="s">
        <v>3325</v>
      </c>
    </row>
    <row r="1128" spans="1:4">
      <c r="A1128" s="179">
        <v>4911</v>
      </c>
      <c r="B1128" s="179" t="s">
        <v>1012</v>
      </c>
      <c r="C1128" s="179" t="s">
        <v>4885</v>
      </c>
      <c r="D1128" s="179" t="s">
        <v>3326</v>
      </c>
    </row>
    <row r="1129" spans="1:4">
      <c r="A1129" s="179">
        <v>4912</v>
      </c>
      <c r="B1129" s="179" t="s">
        <v>1013</v>
      </c>
      <c r="C1129" s="179" t="s">
        <v>5201</v>
      </c>
      <c r="D1129" s="179" t="s">
        <v>3327</v>
      </c>
    </row>
    <row r="1130" spans="1:4">
      <c r="A1130" s="179">
        <v>4915</v>
      </c>
      <c r="B1130" s="179" t="s">
        <v>1014</v>
      </c>
      <c r="C1130" s="179" t="s">
        <v>4505</v>
      </c>
      <c r="D1130" s="179" t="s">
        <v>3328</v>
      </c>
    </row>
    <row r="1131" spans="1:4">
      <c r="A1131" s="179">
        <v>4916</v>
      </c>
      <c r="B1131" s="179" t="s">
        <v>1015</v>
      </c>
      <c r="C1131" s="179" t="s">
        <v>5202</v>
      </c>
      <c r="D1131" s="179" t="s">
        <v>3329</v>
      </c>
    </row>
    <row r="1132" spans="1:4">
      <c r="A1132" s="179">
        <v>4919</v>
      </c>
      <c r="B1132" s="179" t="s">
        <v>1016</v>
      </c>
      <c r="C1132" s="179" t="s">
        <v>5203</v>
      </c>
      <c r="D1132" s="179" t="s">
        <v>3330</v>
      </c>
    </row>
    <row r="1133" spans="1:4">
      <c r="A1133" s="179">
        <v>4921</v>
      </c>
      <c r="B1133" s="179" t="s">
        <v>5204</v>
      </c>
      <c r="C1133" s="179" t="s">
        <v>3331</v>
      </c>
      <c r="D1133" s="179" t="s">
        <v>5205</v>
      </c>
    </row>
    <row r="1134" spans="1:4">
      <c r="A1134" s="179">
        <v>4923</v>
      </c>
      <c r="B1134" s="179" t="s">
        <v>3332</v>
      </c>
      <c r="D1134" s="179" t="s">
        <v>3333</v>
      </c>
    </row>
    <row r="1135" spans="1:4">
      <c r="A1135" s="179">
        <v>4924</v>
      </c>
      <c r="B1135" s="179" t="s">
        <v>1017</v>
      </c>
      <c r="C1135" s="179" t="s">
        <v>5206</v>
      </c>
      <c r="D1135" s="179" t="s">
        <v>3334</v>
      </c>
    </row>
    <row r="1136" spans="1:4">
      <c r="A1136" s="179">
        <v>4925</v>
      </c>
      <c r="B1136" s="179" t="s">
        <v>3335</v>
      </c>
      <c r="C1136" s="179" t="s">
        <v>3336</v>
      </c>
      <c r="D1136" s="179" t="s">
        <v>3337</v>
      </c>
    </row>
    <row r="1137" spans="1:4">
      <c r="A1137" s="179">
        <v>4927</v>
      </c>
      <c r="B1137" s="179" t="s">
        <v>1018</v>
      </c>
      <c r="C1137" s="179" t="s">
        <v>5207</v>
      </c>
      <c r="D1137" s="179" t="s">
        <v>3338</v>
      </c>
    </row>
    <row r="1138" spans="1:4">
      <c r="A1138" s="179">
        <v>4930</v>
      </c>
      <c r="B1138" s="179" t="s">
        <v>1019</v>
      </c>
      <c r="C1138" s="179" t="s">
        <v>3339</v>
      </c>
      <c r="D1138" s="179" t="s">
        <v>3340</v>
      </c>
    </row>
    <row r="1139" spans="1:4">
      <c r="A1139" s="179">
        <v>4931</v>
      </c>
      <c r="B1139" s="179" t="s">
        <v>3341</v>
      </c>
      <c r="D1139" s="179" t="s">
        <v>3342</v>
      </c>
    </row>
    <row r="1140" spans="1:4">
      <c r="A1140" s="179">
        <v>4933</v>
      </c>
      <c r="B1140" s="179" t="s">
        <v>1020</v>
      </c>
      <c r="C1140" s="179" t="s">
        <v>3343</v>
      </c>
      <c r="D1140" s="179" t="s">
        <v>2907</v>
      </c>
    </row>
    <row r="1141" spans="1:4">
      <c r="A1141" s="179">
        <v>4934</v>
      </c>
      <c r="B1141" s="179" t="s">
        <v>1021</v>
      </c>
      <c r="C1141" s="179" t="s">
        <v>3344</v>
      </c>
      <c r="D1141" s="179" t="s">
        <v>2896</v>
      </c>
    </row>
    <row r="1142" spans="1:4">
      <c r="A1142" s="179">
        <v>4935</v>
      </c>
      <c r="B1142" s="179" t="s">
        <v>1022</v>
      </c>
      <c r="C1142" s="179" t="s">
        <v>5208</v>
      </c>
      <c r="D1142" s="179" t="s">
        <v>3345</v>
      </c>
    </row>
    <row r="1143" spans="1:4">
      <c r="A1143" s="179">
        <v>4938</v>
      </c>
      <c r="B1143" s="179" t="s">
        <v>1023</v>
      </c>
      <c r="C1143" s="179" t="s">
        <v>5209</v>
      </c>
      <c r="D1143" s="179" t="s">
        <v>3346</v>
      </c>
    </row>
    <row r="1144" spans="1:4">
      <c r="A1144" s="179">
        <v>4939</v>
      </c>
      <c r="B1144" s="179" t="s">
        <v>1024</v>
      </c>
      <c r="C1144" s="179" t="s">
        <v>5210</v>
      </c>
      <c r="D1144" s="179" t="s">
        <v>3347</v>
      </c>
    </row>
    <row r="1145" spans="1:4">
      <c r="A1145" s="179">
        <v>4942</v>
      </c>
      <c r="B1145" s="179" t="s">
        <v>1025</v>
      </c>
      <c r="C1145" s="179" t="s">
        <v>5211</v>
      </c>
      <c r="D1145" s="179" t="s">
        <v>3348</v>
      </c>
    </row>
    <row r="1146" spans="1:4">
      <c r="A1146" s="179">
        <v>4943</v>
      </c>
      <c r="B1146" s="179" t="s">
        <v>1026</v>
      </c>
      <c r="C1146" s="179" t="s">
        <v>5212</v>
      </c>
      <c r="D1146" s="179" t="s">
        <v>5213</v>
      </c>
    </row>
    <row r="1147" spans="1:4">
      <c r="A1147" s="179">
        <v>4944</v>
      </c>
      <c r="B1147" s="179" t="s">
        <v>1027</v>
      </c>
      <c r="C1147" s="179" t="s">
        <v>2905</v>
      </c>
      <c r="D1147" s="179" t="s">
        <v>3349</v>
      </c>
    </row>
    <row r="1148" spans="1:4">
      <c r="A1148" s="179">
        <v>4946</v>
      </c>
      <c r="B1148" s="179" t="s">
        <v>1028</v>
      </c>
      <c r="C1148" s="179" t="s">
        <v>5197</v>
      </c>
      <c r="D1148" s="179" t="s">
        <v>3350</v>
      </c>
    </row>
    <row r="1149" spans="1:4">
      <c r="A1149" s="179">
        <v>4947</v>
      </c>
      <c r="B1149" s="179" t="s">
        <v>1029</v>
      </c>
      <c r="C1149" s="179" t="s">
        <v>4506</v>
      </c>
      <c r="D1149" s="179" t="s">
        <v>21</v>
      </c>
    </row>
    <row r="1150" spans="1:4">
      <c r="A1150" s="179">
        <v>4949</v>
      </c>
      <c r="B1150" s="179" t="s">
        <v>5214</v>
      </c>
      <c r="D1150" s="179" t="s">
        <v>5215</v>
      </c>
    </row>
    <row r="1151" spans="1:4">
      <c r="A1151" s="179">
        <v>4950</v>
      </c>
      <c r="B1151" s="179" t="s">
        <v>3351</v>
      </c>
      <c r="C1151" s="179" t="s">
        <v>1937</v>
      </c>
      <c r="D1151" s="179" t="s">
        <v>3352</v>
      </c>
    </row>
    <row r="1152" spans="1:4">
      <c r="A1152" s="179">
        <v>4951</v>
      </c>
      <c r="B1152" s="179" t="s">
        <v>3353</v>
      </c>
      <c r="C1152" s="179" t="s">
        <v>3331</v>
      </c>
      <c r="D1152" s="179" t="s">
        <v>3354</v>
      </c>
    </row>
    <row r="1153" spans="1:4">
      <c r="A1153" s="179">
        <v>4952</v>
      </c>
      <c r="B1153" s="179" t="s">
        <v>1030</v>
      </c>
      <c r="C1153" s="179" t="s">
        <v>3355</v>
      </c>
      <c r="D1153" s="179" t="s">
        <v>3356</v>
      </c>
    </row>
    <row r="1154" spans="1:4">
      <c r="A1154" s="179">
        <v>4953</v>
      </c>
      <c r="B1154" s="179" t="s">
        <v>1031</v>
      </c>
      <c r="C1154" s="179" t="s">
        <v>3357</v>
      </c>
      <c r="D1154" s="179" t="s">
        <v>3358</v>
      </c>
    </row>
    <row r="1155" spans="1:4">
      <c r="A1155" s="179">
        <v>4956</v>
      </c>
      <c r="B1155" s="179" t="s">
        <v>1032</v>
      </c>
      <c r="C1155" s="179" t="s">
        <v>5216</v>
      </c>
      <c r="D1155" s="179" t="s">
        <v>3359</v>
      </c>
    </row>
    <row r="1156" spans="1:4">
      <c r="A1156" s="179">
        <v>4958</v>
      </c>
      <c r="B1156" s="179" t="s">
        <v>1033</v>
      </c>
      <c r="C1156" s="179" t="s">
        <v>5217</v>
      </c>
      <c r="D1156" s="179" t="s">
        <v>3360</v>
      </c>
    </row>
    <row r="1157" spans="1:4">
      <c r="A1157" s="179">
        <v>4960</v>
      </c>
      <c r="B1157" s="179" t="s">
        <v>1034</v>
      </c>
      <c r="C1157" s="179" t="s">
        <v>3361</v>
      </c>
      <c r="D1157" s="179" t="s">
        <v>3362</v>
      </c>
    </row>
    <row r="1158" spans="1:4">
      <c r="A1158" s="179">
        <v>4961</v>
      </c>
      <c r="B1158" s="179" t="s">
        <v>3363</v>
      </c>
      <c r="C1158" s="179" t="s">
        <v>3364</v>
      </c>
      <c r="D1158" s="179" t="s">
        <v>3365</v>
      </c>
    </row>
    <row r="1159" spans="1:4">
      <c r="A1159" s="179">
        <v>4965</v>
      </c>
      <c r="B1159" s="179" t="s">
        <v>1035</v>
      </c>
      <c r="C1159" s="179" t="s">
        <v>5218</v>
      </c>
      <c r="D1159" s="179" t="s">
        <v>5219</v>
      </c>
    </row>
    <row r="1160" spans="1:4">
      <c r="A1160" s="179">
        <v>4966</v>
      </c>
      <c r="B1160" s="179" t="s">
        <v>1036</v>
      </c>
      <c r="C1160" s="179" t="s">
        <v>3366</v>
      </c>
      <c r="D1160" s="179" t="s">
        <v>3367</v>
      </c>
    </row>
    <row r="1161" spans="1:4">
      <c r="A1161" s="179">
        <v>4967</v>
      </c>
      <c r="B1161" s="179" t="s">
        <v>3368</v>
      </c>
      <c r="D1161" s="179" t="s">
        <v>3369</v>
      </c>
    </row>
    <row r="1162" spans="1:4">
      <c r="A1162" s="179">
        <v>4968</v>
      </c>
      <c r="B1162" s="179" t="s">
        <v>1037</v>
      </c>
      <c r="C1162" s="179" t="s">
        <v>5220</v>
      </c>
      <c r="D1162" s="179" t="s">
        <v>3370</v>
      </c>
    </row>
    <row r="1163" spans="1:4">
      <c r="A1163" s="179">
        <v>4971</v>
      </c>
      <c r="B1163" s="179" t="s">
        <v>1038</v>
      </c>
      <c r="C1163" s="179" t="s">
        <v>5221</v>
      </c>
      <c r="D1163" s="179" t="s">
        <v>3371</v>
      </c>
    </row>
    <row r="1164" spans="1:4">
      <c r="A1164" s="179">
        <v>4972</v>
      </c>
      <c r="B1164" s="179" t="s">
        <v>1039</v>
      </c>
      <c r="C1164" s="179" t="s">
        <v>2905</v>
      </c>
      <c r="D1164" s="179" t="s">
        <v>3372</v>
      </c>
    </row>
    <row r="1165" spans="1:4">
      <c r="A1165" s="179">
        <v>4973</v>
      </c>
      <c r="B1165" s="179" t="s">
        <v>1040</v>
      </c>
      <c r="C1165" s="179" t="s">
        <v>3373</v>
      </c>
      <c r="D1165" s="179" t="s">
        <v>3374</v>
      </c>
    </row>
    <row r="1166" spans="1:4">
      <c r="A1166" s="179">
        <v>4974</v>
      </c>
      <c r="B1166" s="179" t="s">
        <v>1041</v>
      </c>
      <c r="C1166" s="179" t="s">
        <v>3375</v>
      </c>
      <c r="D1166" s="179" t="s">
        <v>3376</v>
      </c>
    </row>
    <row r="1167" spans="1:4">
      <c r="A1167" s="179">
        <v>4976</v>
      </c>
      <c r="B1167" s="179" t="s">
        <v>1042</v>
      </c>
      <c r="C1167" s="179" t="s">
        <v>2308</v>
      </c>
      <c r="D1167" s="179" t="s">
        <v>5222</v>
      </c>
    </row>
    <row r="1168" spans="1:4">
      <c r="A1168" s="179">
        <v>4977</v>
      </c>
      <c r="B1168" s="179" t="s">
        <v>1043</v>
      </c>
      <c r="C1168" s="179" t="s">
        <v>5223</v>
      </c>
      <c r="D1168" s="179" t="s">
        <v>3377</v>
      </c>
    </row>
    <row r="1169" spans="1:4">
      <c r="A1169" s="179">
        <v>4979</v>
      </c>
      <c r="B1169" s="179" t="s">
        <v>1044</v>
      </c>
      <c r="C1169" s="179" t="s">
        <v>5224</v>
      </c>
      <c r="D1169" s="179" t="s">
        <v>3378</v>
      </c>
    </row>
    <row r="1170" spans="1:4">
      <c r="A1170" s="179">
        <v>4980</v>
      </c>
      <c r="B1170" s="179" t="s">
        <v>3379</v>
      </c>
      <c r="D1170" s="179" t="s">
        <v>3380</v>
      </c>
    </row>
    <row r="1171" spans="1:4">
      <c r="A1171" s="179">
        <v>4984</v>
      </c>
      <c r="B1171" s="179" t="s">
        <v>1045</v>
      </c>
      <c r="C1171" s="179" t="s">
        <v>5225</v>
      </c>
      <c r="D1171" s="179" t="s">
        <v>5226</v>
      </c>
    </row>
    <row r="1172" spans="1:4">
      <c r="A1172" s="179">
        <v>4987</v>
      </c>
      <c r="B1172" s="179" t="s">
        <v>1046</v>
      </c>
      <c r="C1172" s="179" t="s">
        <v>2763</v>
      </c>
      <c r="D1172" s="179" t="s">
        <v>3381</v>
      </c>
    </row>
    <row r="1173" spans="1:4">
      <c r="A1173" s="179">
        <v>4989</v>
      </c>
      <c r="B1173" s="179" t="s">
        <v>3382</v>
      </c>
      <c r="C1173" s="179" t="s">
        <v>5227</v>
      </c>
      <c r="D1173" s="179" t="s">
        <v>3383</v>
      </c>
    </row>
    <row r="1174" spans="1:4">
      <c r="A1174" s="179">
        <v>4991</v>
      </c>
      <c r="B1174" s="179" t="s">
        <v>1047</v>
      </c>
      <c r="C1174" s="179" t="s">
        <v>5228</v>
      </c>
      <c r="D1174" s="179" t="s">
        <v>3384</v>
      </c>
    </row>
    <row r="1175" spans="1:4">
      <c r="A1175" s="179">
        <v>4994</v>
      </c>
      <c r="B1175" s="179" t="s">
        <v>1048</v>
      </c>
      <c r="C1175" s="179" t="s">
        <v>3385</v>
      </c>
      <c r="D1175" s="179" t="s">
        <v>3386</v>
      </c>
    </row>
    <row r="1176" spans="1:4">
      <c r="A1176" s="179">
        <v>4995</v>
      </c>
      <c r="B1176" s="179" t="s">
        <v>1049</v>
      </c>
      <c r="C1176" s="179" t="s">
        <v>3387</v>
      </c>
      <c r="D1176" s="179" t="s">
        <v>3388</v>
      </c>
    </row>
    <row r="1177" spans="1:4">
      <c r="A1177" s="179">
        <v>4999</v>
      </c>
      <c r="B1177" s="179" t="s">
        <v>1050</v>
      </c>
      <c r="C1177" s="179" t="s">
        <v>3389</v>
      </c>
      <c r="D1177" s="179" t="s">
        <v>3390</v>
      </c>
    </row>
    <row r="1178" spans="1:4">
      <c r="A1178" s="179">
        <v>5007</v>
      </c>
      <c r="B1178" s="179" t="s">
        <v>1051</v>
      </c>
      <c r="C1178" s="179" t="s">
        <v>2083</v>
      </c>
      <c r="D1178" s="179" t="s">
        <v>3391</v>
      </c>
    </row>
    <row r="1179" spans="1:4">
      <c r="A1179" s="179">
        <v>5009</v>
      </c>
      <c r="B1179" s="179" t="s">
        <v>1052</v>
      </c>
      <c r="C1179" s="179" t="s">
        <v>5229</v>
      </c>
      <c r="D1179" s="179" t="s">
        <v>3392</v>
      </c>
    </row>
    <row r="1180" spans="1:4">
      <c r="A1180" s="179">
        <v>5011</v>
      </c>
      <c r="B1180" s="179" t="s">
        <v>3393</v>
      </c>
      <c r="C1180" s="179" t="s">
        <v>2122</v>
      </c>
      <c r="D1180" s="179" t="s">
        <v>3394</v>
      </c>
    </row>
    <row r="1181" spans="1:4">
      <c r="A1181" s="179">
        <v>5013</v>
      </c>
      <c r="B1181" s="179" t="s">
        <v>1053</v>
      </c>
      <c r="C1181" s="179" t="s">
        <v>3395</v>
      </c>
      <c r="D1181" s="179" t="s">
        <v>3396</v>
      </c>
    </row>
    <row r="1182" spans="1:4">
      <c r="A1182" s="179">
        <v>5014</v>
      </c>
      <c r="B1182" s="179" t="s">
        <v>1054</v>
      </c>
      <c r="C1182" s="179" t="s">
        <v>2122</v>
      </c>
      <c r="D1182" s="179" t="s">
        <v>3397</v>
      </c>
    </row>
    <row r="1183" spans="1:4">
      <c r="A1183" s="179">
        <v>5015</v>
      </c>
      <c r="B1183" s="179" t="s">
        <v>1055</v>
      </c>
      <c r="C1183" s="179" t="s">
        <v>3398</v>
      </c>
      <c r="D1183" s="179" t="s">
        <v>3399</v>
      </c>
    </row>
    <row r="1184" spans="1:4">
      <c r="A1184" s="179">
        <v>5016</v>
      </c>
      <c r="B1184" s="179" t="s">
        <v>1056</v>
      </c>
      <c r="C1184" s="179" t="s">
        <v>3400</v>
      </c>
      <c r="D1184" s="179" t="s">
        <v>3401</v>
      </c>
    </row>
    <row r="1185" spans="1:4">
      <c r="A1185" s="179">
        <v>5102</v>
      </c>
      <c r="B1185" s="179" t="s">
        <v>1057</v>
      </c>
      <c r="C1185" s="179" t="s">
        <v>3402</v>
      </c>
      <c r="D1185" s="179" t="s">
        <v>3403</v>
      </c>
    </row>
    <row r="1186" spans="1:4">
      <c r="A1186" s="179">
        <v>5201</v>
      </c>
      <c r="B1186" s="179" t="s">
        <v>1058</v>
      </c>
      <c r="C1186" s="179" t="s">
        <v>3404</v>
      </c>
      <c r="D1186" s="179" t="s">
        <v>5230</v>
      </c>
    </row>
    <row r="1187" spans="1:4">
      <c r="A1187" s="179">
        <v>5202</v>
      </c>
      <c r="B1187" s="179" t="s">
        <v>1059</v>
      </c>
      <c r="C1187" s="179" t="s">
        <v>3405</v>
      </c>
      <c r="D1187" s="179" t="s">
        <v>3406</v>
      </c>
    </row>
    <row r="1188" spans="1:4">
      <c r="A1188" s="179">
        <v>5203</v>
      </c>
      <c r="B1188" s="179" t="s">
        <v>1060</v>
      </c>
      <c r="C1188" s="179" t="s">
        <v>3407</v>
      </c>
      <c r="D1188" s="179" t="s">
        <v>3408</v>
      </c>
    </row>
    <row r="1189" spans="1:4">
      <c r="A1189" s="179">
        <v>5205</v>
      </c>
      <c r="B1189" s="179" t="s">
        <v>1061</v>
      </c>
      <c r="C1189" s="179" t="s">
        <v>3409</v>
      </c>
      <c r="D1189" s="179" t="s">
        <v>3410</v>
      </c>
    </row>
    <row r="1190" spans="1:4">
      <c r="A1190" s="179">
        <v>5206</v>
      </c>
      <c r="B1190" s="179" t="s">
        <v>1062</v>
      </c>
      <c r="C1190" s="179" t="s">
        <v>5231</v>
      </c>
      <c r="D1190" s="179" t="s">
        <v>5232</v>
      </c>
    </row>
    <row r="1191" spans="1:4">
      <c r="A1191" s="179">
        <v>5209</v>
      </c>
      <c r="B1191" s="179" t="s">
        <v>1063</v>
      </c>
      <c r="C1191" s="179" t="s">
        <v>3411</v>
      </c>
      <c r="D1191" s="179" t="s">
        <v>3412</v>
      </c>
    </row>
    <row r="1192" spans="1:4">
      <c r="A1192" s="179">
        <v>5210</v>
      </c>
      <c r="B1192" s="179" t="s">
        <v>1064</v>
      </c>
      <c r="C1192" s="179" t="s">
        <v>3404</v>
      </c>
      <c r="D1192" s="179" t="s">
        <v>3413</v>
      </c>
    </row>
    <row r="1193" spans="1:4">
      <c r="A1193" s="179">
        <v>5211</v>
      </c>
      <c r="B1193" s="179" t="s">
        <v>1065</v>
      </c>
      <c r="C1193" s="179" t="s">
        <v>3404</v>
      </c>
      <c r="D1193" s="179" t="s">
        <v>3414</v>
      </c>
    </row>
    <row r="1194" spans="1:4">
      <c r="A1194" s="179">
        <v>5212</v>
      </c>
      <c r="B1194" s="179" t="s">
        <v>1066</v>
      </c>
      <c r="C1194" s="179" t="s">
        <v>3404</v>
      </c>
      <c r="D1194" s="179" t="s">
        <v>3415</v>
      </c>
    </row>
    <row r="1195" spans="1:4">
      <c r="A1195" s="179">
        <v>5213</v>
      </c>
      <c r="B1195" s="179" t="s">
        <v>1067</v>
      </c>
      <c r="C1195" s="179" t="s">
        <v>5231</v>
      </c>
      <c r="D1195" s="179" t="s">
        <v>3416</v>
      </c>
    </row>
    <row r="1196" spans="1:4">
      <c r="A1196" s="179">
        <v>5215</v>
      </c>
      <c r="B1196" s="179" t="s">
        <v>1068</v>
      </c>
      <c r="C1196" s="179" t="s">
        <v>5233</v>
      </c>
      <c r="D1196" s="179" t="s">
        <v>3417</v>
      </c>
    </row>
    <row r="1197" spans="1:4">
      <c r="A1197" s="179">
        <v>5216</v>
      </c>
      <c r="B1197" s="179" t="s">
        <v>3418</v>
      </c>
      <c r="D1197" s="179" t="s">
        <v>3419</v>
      </c>
    </row>
    <row r="1198" spans="1:4">
      <c r="A1198" s="179">
        <v>5220</v>
      </c>
      <c r="B1198" s="179" t="s">
        <v>5234</v>
      </c>
      <c r="D1198" s="179" t="s">
        <v>3420</v>
      </c>
    </row>
    <row r="1199" spans="1:4">
      <c r="A1199" s="179">
        <v>5222</v>
      </c>
      <c r="B1199" s="179" t="s">
        <v>3421</v>
      </c>
      <c r="D1199" s="179" t="s">
        <v>3422</v>
      </c>
    </row>
    <row r="1200" spans="1:4">
      <c r="A1200" s="179">
        <v>5225</v>
      </c>
      <c r="B1200" s="179" t="s">
        <v>1069</v>
      </c>
      <c r="C1200" s="179" t="s">
        <v>3423</v>
      </c>
      <c r="D1200" s="179" t="s">
        <v>5235</v>
      </c>
    </row>
    <row r="1201" spans="1:4">
      <c r="A1201" s="179">
        <v>5227</v>
      </c>
      <c r="B1201" s="179" t="s">
        <v>1070</v>
      </c>
      <c r="C1201" s="179" t="s">
        <v>5236</v>
      </c>
      <c r="D1201" s="179" t="s">
        <v>3424</v>
      </c>
    </row>
    <row r="1202" spans="1:4">
      <c r="A1202" s="179">
        <v>5228</v>
      </c>
      <c r="B1202" s="179" t="s">
        <v>3425</v>
      </c>
      <c r="D1202" s="179" t="s">
        <v>3426</v>
      </c>
    </row>
    <row r="1203" spans="1:4">
      <c r="A1203" s="179">
        <v>5229</v>
      </c>
      <c r="B1203" s="179" t="s">
        <v>5237</v>
      </c>
      <c r="D1203" s="179" t="s">
        <v>5238</v>
      </c>
    </row>
    <row r="1204" spans="1:4">
      <c r="A1204" s="179">
        <v>5230</v>
      </c>
      <c r="B1204" s="179" t="s">
        <v>1071</v>
      </c>
      <c r="C1204" s="179" t="s">
        <v>5239</v>
      </c>
      <c r="D1204" s="179" t="s">
        <v>3427</v>
      </c>
    </row>
    <row r="1205" spans="1:4">
      <c r="A1205" s="179">
        <v>5233</v>
      </c>
      <c r="B1205" s="179" t="s">
        <v>3428</v>
      </c>
      <c r="C1205" s="179" t="s">
        <v>5240</v>
      </c>
      <c r="D1205" s="179" t="s">
        <v>3429</v>
      </c>
    </row>
    <row r="1206" spans="1:4">
      <c r="A1206" s="179">
        <v>5234</v>
      </c>
      <c r="B1206" s="179" t="s">
        <v>1072</v>
      </c>
      <c r="C1206" s="179" t="s">
        <v>5241</v>
      </c>
      <c r="D1206" s="179" t="s">
        <v>3430</v>
      </c>
    </row>
    <row r="1207" spans="1:4">
      <c r="A1207" s="179">
        <v>5240</v>
      </c>
      <c r="B1207" s="179" t="s">
        <v>3431</v>
      </c>
      <c r="D1207" s="179" t="s">
        <v>3432</v>
      </c>
    </row>
    <row r="1208" spans="1:4">
      <c r="A1208" s="179">
        <v>5243</v>
      </c>
      <c r="B1208" s="179" t="s">
        <v>1073</v>
      </c>
      <c r="C1208" s="179" t="s">
        <v>5242</v>
      </c>
      <c r="D1208" s="179" t="s">
        <v>3433</v>
      </c>
    </row>
    <row r="1209" spans="1:4">
      <c r="A1209" s="179">
        <v>5244</v>
      </c>
      <c r="B1209" s="179" t="s">
        <v>3434</v>
      </c>
      <c r="D1209" s="179" t="s">
        <v>3435</v>
      </c>
    </row>
    <row r="1210" spans="1:4">
      <c r="A1210" s="179">
        <v>5245</v>
      </c>
      <c r="B1210" s="179" t="s">
        <v>1074</v>
      </c>
      <c r="C1210" s="179" t="s">
        <v>3436</v>
      </c>
      <c r="D1210" s="179" t="s">
        <v>3437</v>
      </c>
    </row>
    <row r="1211" spans="1:4">
      <c r="A1211" s="179">
        <v>5248</v>
      </c>
      <c r="B1211" s="179" t="s">
        <v>3438</v>
      </c>
      <c r="C1211" s="179" t="s">
        <v>3439</v>
      </c>
      <c r="D1211" s="179" t="s">
        <v>3440</v>
      </c>
    </row>
    <row r="1212" spans="1:4">
      <c r="A1212" s="179">
        <v>5251</v>
      </c>
      <c r="B1212" s="179" t="s">
        <v>1075</v>
      </c>
      <c r="C1212" s="179" t="s">
        <v>3441</v>
      </c>
      <c r="D1212" s="179" t="s">
        <v>3442</v>
      </c>
    </row>
    <row r="1213" spans="1:4">
      <c r="A1213" s="179">
        <v>5255</v>
      </c>
      <c r="B1213" s="179" t="s">
        <v>1076</v>
      </c>
      <c r="C1213" s="179" t="s">
        <v>1793</v>
      </c>
      <c r="D1213" s="179" t="s">
        <v>5243</v>
      </c>
    </row>
    <row r="1214" spans="1:4">
      <c r="A1214" s="179">
        <v>5256</v>
      </c>
      <c r="B1214" s="179" t="s">
        <v>3443</v>
      </c>
      <c r="D1214" s="179" t="s">
        <v>3444</v>
      </c>
    </row>
    <row r="1215" spans="1:4">
      <c r="A1215" s="179">
        <v>5258</v>
      </c>
      <c r="B1215" s="179" t="s">
        <v>1077</v>
      </c>
      <c r="C1215" s="179" t="s">
        <v>3445</v>
      </c>
      <c r="D1215" s="179" t="s">
        <v>3446</v>
      </c>
    </row>
    <row r="1216" spans="1:4">
      <c r="A1216" s="179">
        <v>5259</v>
      </c>
      <c r="B1216" s="179" t="s">
        <v>1078</v>
      </c>
      <c r="C1216" s="179" t="s">
        <v>2308</v>
      </c>
      <c r="D1216" s="179" t="s">
        <v>3447</v>
      </c>
    </row>
    <row r="1217" spans="1:4">
      <c r="A1217" s="179">
        <v>5262</v>
      </c>
      <c r="B1217" s="179" t="s">
        <v>3448</v>
      </c>
      <c r="D1217" s="179" t="s">
        <v>3449</v>
      </c>
    </row>
    <row r="1218" spans="1:4">
      <c r="A1218" s="179">
        <v>5263</v>
      </c>
      <c r="B1218" s="179" t="s">
        <v>1079</v>
      </c>
      <c r="C1218" s="179" t="s">
        <v>5197</v>
      </c>
      <c r="D1218" s="179" t="s">
        <v>3450</v>
      </c>
    </row>
    <row r="1219" spans="1:4">
      <c r="A1219" s="179">
        <v>5264</v>
      </c>
      <c r="B1219" s="179" t="s">
        <v>1080</v>
      </c>
      <c r="C1219" s="179" t="s">
        <v>5244</v>
      </c>
      <c r="D1219" s="179" t="s">
        <v>3451</v>
      </c>
    </row>
    <row r="1220" spans="1:4">
      <c r="A1220" s="179">
        <v>5267</v>
      </c>
      <c r="B1220" s="179" t="s">
        <v>3452</v>
      </c>
      <c r="D1220" s="179" t="s">
        <v>3453</v>
      </c>
    </row>
    <row r="1221" spans="1:4">
      <c r="A1221" s="179">
        <v>5269</v>
      </c>
      <c r="B1221" s="179" t="s">
        <v>1081</v>
      </c>
      <c r="C1221" s="179" t="s">
        <v>3454</v>
      </c>
      <c r="D1221" s="179" t="s">
        <v>3455</v>
      </c>
    </row>
    <row r="1222" spans="1:4">
      <c r="A1222" s="179">
        <v>5271</v>
      </c>
      <c r="B1222" s="179" t="s">
        <v>3456</v>
      </c>
      <c r="D1222" s="179" t="s">
        <v>3457</v>
      </c>
    </row>
    <row r="1223" spans="1:4">
      <c r="A1223" s="179">
        <v>5272</v>
      </c>
      <c r="B1223" s="179" t="s">
        <v>1082</v>
      </c>
      <c r="C1223" s="179" t="s">
        <v>5245</v>
      </c>
      <c r="D1223" s="179" t="s">
        <v>3458</v>
      </c>
    </row>
    <row r="1224" spans="1:4">
      <c r="A1224" s="179">
        <v>5274</v>
      </c>
      <c r="B1224" s="179" t="s">
        <v>1083</v>
      </c>
      <c r="C1224" s="179" t="s">
        <v>5246</v>
      </c>
      <c r="D1224" s="179" t="s">
        <v>3459</v>
      </c>
    </row>
    <row r="1225" spans="1:4">
      <c r="A1225" s="179">
        <v>5276</v>
      </c>
      <c r="B1225" s="179" t="s">
        <v>1084</v>
      </c>
      <c r="C1225" s="179" t="s">
        <v>5247</v>
      </c>
      <c r="D1225" s="179" t="s">
        <v>3460</v>
      </c>
    </row>
    <row r="1226" spans="1:4">
      <c r="A1226" s="179">
        <v>5277</v>
      </c>
      <c r="B1226" s="179" t="s">
        <v>3461</v>
      </c>
      <c r="D1226" s="179" t="s">
        <v>3462</v>
      </c>
    </row>
    <row r="1227" spans="1:4">
      <c r="A1227" s="179">
        <v>5278</v>
      </c>
      <c r="B1227" s="179" t="s">
        <v>1085</v>
      </c>
      <c r="C1227" s="179" t="s">
        <v>5248</v>
      </c>
      <c r="D1227" s="179" t="s">
        <v>3463</v>
      </c>
    </row>
    <row r="1228" spans="1:4">
      <c r="A1228" s="179">
        <v>5281</v>
      </c>
      <c r="B1228" s="179" t="s">
        <v>1086</v>
      </c>
      <c r="C1228" s="179" t="s">
        <v>4507</v>
      </c>
      <c r="D1228" s="179" t="s">
        <v>3464</v>
      </c>
    </row>
    <row r="1229" spans="1:4">
      <c r="A1229" s="179">
        <v>5283</v>
      </c>
      <c r="B1229" s="179" t="s">
        <v>3465</v>
      </c>
      <c r="D1229" s="179" t="s">
        <v>3466</v>
      </c>
    </row>
    <row r="1230" spans="1:4">
      <c r="A1230" s="179">
        <v>5284</v>
      </c>
      <c r="B1230" s="179" t="s">
        <v>1087</v>
      </c>
      <c r="C1230" s="179" t="s">
        <v>1753</v>
      </c>
      <c r="D1230" s="179" t="s">
        <v>3467</v>
      </c>
    </row>
    <row r="1231" spans="1:4">
      <c r="A1231" s="179">
        <v>5285</v>
      </c>
      <c r="B1231" s="179" t="s">
        <v>1088</v>
      </c>
      <c r="C1231" s="179" t="s">
        <v>2181</v>
      </c>
      <c r="D1231" s="179" t="s">
        <v>3468</v>
      </c>
    </row>
    <row r="1232" spans="1:4">
      <c r="A1232" s="179">
        <v>5286</v>
      </c>
      <c r="B1232" s="179" t="s">
        <v>3469</v>
      </c>
      <c r="D1232" s="179" t="s">
        <v>3470</v>
      </c>
    </row>
    <row r="1233" spans="1:4">
      <c r="A1233" s="179">
        <v>5287</v>
      </c>
      <c r="B1233" s="179" t="s">
        <v>1089</v>
      </c>
      <c r="C1233" s="179" t="s">
        <v>5249</v>
      </c>
      <c r="D1233" s="179" t="s">
        <v>3471</v>
      </c>
    </row>
    <row r="1234" spans="1:4">
      <c r="A1234" s="179">
        <v>5288</v>
      </c>
      <c r="B1234" s="179" t="s">
        <v>1090</v>
      </c>
      <c r="C1234" s="179" t="s">
        <v>4501</v>
      </c>
      <c r="D1234" s="179" t="s">
        <v>3472</v>
      </c>
    </row>
    <row r="1235" spans="1:4">
      <c r="A1235" s="179">
        <v>5289</v>
      </c>
      <c r="B1235" s="179" t="s">
        <v>1091</v>
      </c>
      <c r="C1235" s="179" t="s">
        <v>3473</v>
      </c>
      <c r="D1235" s="179" t="s">
        <v>3474</v>
      </c>
    </row>
    <row r="1236" spans="1:4">
      <c r="A1236" s="179">
        <v>5291</v>
      </c>
      <c r="B1236" s="179" t="s">
        <v>1092</v>
      </c>
      <c r="C1236" s="179" t="s">
        <v>1793</v>
      </c>
      <c r="D1236" s="179" t="s">
        <v>3475</v>
      </c>
    </row>
    <row r="1237" spans="1:4">
      <c r="A1237" s="179">
        <v>5294</v>
      </c>
      <c r="B1237" s="179" t="s">
        <v>3476</v>
      </c>
      <c r="D1237" s="179" t="s">
        <v>3477</v>
      </c>
    </row>
    <row r="1238" spans="1:4">
      <c r="A1238" s="179">
        <v>5295</v>
      </c>
      <c r="B1238" s="179" t="s">
        <v>5250</v>
      </c>
      <c r="D1238" s="179" t="s">
        <v>5251</v>
      </c>
    </row>
    <row r="1239" spans="1:4">
      <c r="A1239" s="179">
        <v>5297</v>
      </c>
      <c r="B1239" s="179" t="s">
        <v>3478</v>
      </c>
      <c r="D1239" s="179" t="s">
        <v>3479</v>
      </c>
    </row>
    <row r="1240" spans="1:4">
      <c r="A1240" s="179">
        <v>5299</v>
      </c>
      <c r="B1240" s="179" t="s">
        <v>3480</v>
      </c>
      <c r="D1240" s="179" t="s">
        <v>3481</v>
      </c>
    </row>
    <row r="1241" spans="1:4">
      <c r="A1241" s="179">
        <v>5301</v>
      </c>
      <c r="B1241" s="179" t="s">
        <v>1093</v>
      </c>
      <c r="C1241" s="179" t="s">
        <v>3482</v>
      </c>
      <c r="D1241" s="179" t="s">
        <v>3483</v>
      </c>
    </row>
    <row r="1242" spans="1:4">
      <c r="A1242" s="179">
        <v>5302</v>
      </c>
      <c r="B1242" s="179" t="s">
        <v>1094</v>
      </c>
      <c r="C1242" s="179" t="s">
        <v>3484</v>
      </c>
      <c r="D1242" s="179" t="s">
        <v>3485</v>
      </c>
    </row>
    <row r="1243" spans="1:4">
      <c r="A1243" s="179">
        <v>5304</v>
      </c>
      <c r="B1243" s="179" t="s">
        <v>1095</v>
      </c>
      <c r="C1243" s="179" t="s">
        <v>3486</v>
      </c>
      <c r="D1243" s="179" t="s">
        <v>3487</v>
      </c>
    </row>
    <row r="1244" spans="1:4">
      <c r="A1244" s="179">
        <v>5305</v>
      </c>
      <c r="B1244" s="179" t="s">
        <v>1096</v>
      </c>
      <c r="C1244" s="179" t="s">
        <v>3488</v>
      </c>
      <c r="D1244" s="179" t="s">
        <v>3489</v>
      </c>
    </row>
    <row r="1245" spans="1:4">
      <c r="A1245" s="179">
        <v>5306</v>
      </c>
      <c r="B1245" s="179" t="s">
        <v>1097</v>
      </c>
      <c r="C1245" s="179" t="s">
        <v>1937</v>
      </c>
      <c r="D1245" s="179" t="s">
        <v>3490</v>
      </c>
    </row>
    <row r="1246" spans="1:4">
      <c r="A1246" s="179">
        <v>5309</v>
      </c>
      <c r="B1246" s="179" t="s">
        <v>1098</v>
      </c>
      <c r="C1246" s="179" t="s">
        <v>5252</v>
      </c>
      <c r="D1246" s="179" t="s">
        <v>3491</v>
      </c>
    </row>
    <row r="1247" spans="1:4">
      <c r="A1247" s="179">
        <v>5310</v>
      </c>
      <c r="B1247" s="179" t="s">
        <v>1099</v>
      </c>
      <c r="C1247" s="179" t="s">
        <v>3404</v>
      </c>
      <c r="D1247" s="179" t="s">
        <v>5253</v>
      </c>
    </row>
    <row r="1248" spans="1:4">
      <c r="A1248" s="179">
        <v>5312</v>
      </c>
      <c r="B1248" s="179" t="s">
        <v>1100</v>
      </c>
      <c r="C1248" s="179" t="s">
        <v>5254</v>
      </c>
      <c r="D1248" s="179" t="s">
        <v>3492</v>
      </c>
    </row>
    <row r="1249" spans="1:4">
      <c r="A1249" s="179">
        <v>5314</v>
      </c>
      <c r="B1249" s="179" t="s">
        <v>1101</v>
      </c>
      <c r="C1249" s="179" t="s">
        <v>3493</v>
      </c>
      <c r="D1249" s="179" t="s">
        <v>3494</v>
      </c>
    </row>
    <row r="1250" spans="1:4">
      <c r="A1250" s="179">
        <v>5315</v>
      </c>
      <c r="B1250" s="179" t="s">
        <v>1102</v>
      </c>
      <c r="C1250" s="179" t="s">
        <v>5255</v>
      </c>
      <c r="D1250" s="179" t="s">
        <v>3495</v>
      </c>
    </row>
    <row r="1251" spans="1:4">
      <c r="A1251" s="179">
        <v>5317</v>
      </c>
      <c r="B1251" s="179" t="s">
        <v>1103</v>
      </c>
      <c r="C1251" s="179" t="s">
        <v>2660</v>
      </c>
      <c r="D1251" s="179" t="s">
        <v>3496</v>
      </c>
    </row>
    <row r="1252" spans="1:4">
      <c r="A1252" s="179">
        <v>5321</v>
      </c>
      <c r="B1252" s="179" t="s">
        <v>1104</v>
      </c>
      <c r="C1252" s="179" t="s">
        <v>2675</v>
      </c>
      <c r="D1252" s="179" t="s">
        <v>3497</v>
      </c>
    </row>
    <row r="1253" spans="1:4">
      <c r="A1253" s="179">
        <v>5324</v>
      </c>
      <c r="B1253" s="179" t="s">
        <v>1105</v>
      </c>
      <c r="C1253" s="179" t="s">
        <v>5256</v>
      </c>
      <c r="D1253" s="179" t="s">
        <v>3498</v>
      </c>
    </row>
    <row r="1254" spans="1:4">
      <c r="A1254" s="179">
        <v>5328</v>
      </c>
      <c r="B1254" s="179" t="s">
        <v>1106</v>
      </c>
      <c r="C1254" s="179" t="s">
        <v>2660</v>
      </c>
      <c r="D1254" s="179" t="s">
        <v>3499</v>
      </c>
    </row>
    <row r="1255" spans="1:4">
      <c r="A1255" s="179">
        <v>5340</v>
      </c>
      <c r="B1255" s="179" t="s">
        <v>1107</v>
      </c>
      <c r="C1255" s="179" t="s">
        <v>3500</v>
      </c>
      <c r="D1255" s="179" t="s">
        <v>3501</v>
      </c>
    </row>
    <row r="1256" spans="1:4">
      <c r="A1256" s="179">
        <v>5344</v>
      </c>
      <c r="B1256" s="179" t="s">
        <v>1108</v>
      </c>
      <c r="C1256" s="179" t="s">
        <v>3502</v>
      </c>
      <c r="D1256" s="179" t="s">
        <v>3503</v>
      </c>
    </row>
    <row r="1257" spans="1:4">
      <c r="A1257" s="179">
        <v>5345</v>
      </c>
      <c r="B1257" s="179" t="s">
        <v>1109</v>
      </c>
      <c r="C1257" s="179" t="s">
        <v>2660</v>
      </c>
      <c r="D1257" s="179" t="s">
        <v>3504</v>
      </c>
    </row>
    <row r="1258" spans="1:4">
      <c r="A1258" s="179">
        <v>5347</v>
      </c>
      <c r="B1258" s="179" t="s">
        <v>1110</v>
      </c>
      <c r="C1258" s="179" t="s">
        <v>3505</v>
      </c>
      <c r="D1258" s="179" t="s">
        <v>3506</v>
      </c>
    </row>
    <row r="1259" spans="1:4">
      <c r="A1259" s="179">
        <v>5348</v>
      </c>
      <c r="B1259" s="179" t="s">
        <v>1111</v>
      </c>
      <c r="C1259" s="179" t="s">
        <v>3507</v>
      </c>
      <c r="D1259" s="179" t="s">
        <v>3508</v>
      </c>
    </row>
    <row r="1260" spans="1:4">
      <c r="A1260" s="179">
        <v>5349</v>
      </c>
      <c r="B1260" s="179" t="s">
        <v>1112</v>
      </c>
      <c r="C1260" s="179" t="s">
        <v>5257</v>
      </c>
      <c r="D1260" s="179" t="s">
        <v>3509</v>
      </c>
    </row>
    <row r="1261" spans="1:4">
      <c r="A1261" s="179">
        <v>5351</v>
      </c>
      <c r="B1261" s="179" t="s">
        <v>1113</v>
      </c>
      <c r="C1261" s="179" t="s">
        <v>5258</v>
      </c>
      <c r="D1261" s="179" t="s">
        <v>3510</v>
      </c>
    </row>
    <row r="1262" spans="1:4">
      <c r="A1262" s="179">
        <v>5353</v>
      </c>
      <c r="B1262" s="179" t="s">
        <v>1114</v>
      </c>
      <c r="C1262" s="179" t="s">
        <v>3511</v>
      </c>
      <c r="D1262" s="179" t="s">
        <v>3512</v>
      </c>
    </row>
    <row r="1263" spans="1:4">
      <c r="A1263" s="179">
        <v>5355</v>
      </c>
      <c r="B1263" s="179" t="s">
        <v>1115</v>
      </c>
      <c r="C1263" s="179" t="s">
        <v>2675</v>
      </c>
      <c r="D1263" s="179" t="s">
        <v>3513</v>
      </c>
    </row>
    <row r="1264" spans="1:4">
      <c r="A1264" s="179">
        <v>5356</v>
      </c>
      <c r="B1264" s="179" t="s">
        <v>1116</v>
      </c>
      <c r="C1264" s="179" t="s">
        <v>3514</v>
      </c>
      <c r="D1264" s="179" t="s">
        <v>3515</v>
      </c>
    </row>
    <row r="1265" spans="1:4">
      <c r="A1265" s="179">
        <v>5364</v>
      </c>
      <c r="B1265" s="179" t="s">
        <v>1117</v>
      </c>
      <c r="C1265" s="179" t="s">
        <v>3516</v>
      </c>
      <c r="D1265" s="179" t="s">
        <v>3517</v>
      </c>
    </row>
    <row r="1266" spans="1:4">
      <c r="A1266" s="179">
        <v>5371</v>
      </c>
      <c r="B1266" s="179" t="s">
        <v>1118</v>
      </c>
      <c r="C1266" s="179" t="s">
        <v>5259</v>
      </c>
      <c r="D1266" s="179" t="s">
        <v>3518</v>
      </c>
    </row>
    <row r="1267" spans="1:4">
      <c r="A1267" s="179">
        <v>5381</v>
      </c>
      <c r="B1267" s="179" t="s">
        <v>1119</v>
      </c>
      <c r="C1267" s="179" t="s">
        <v>3519</v>
      </c>
      <c r="D1267" s="179" t="s">
        <v>5260</v>
      </c>
    </row>
    <row r="1268" spans="1:4">
      <c r="A1268" s="179">
        <v>5383</v>
      </c>
      <c r="B1268" s="179" t="s">
        <v>1120</v>
      </c>
      <c r="C1268" s="179" t="s">
        <v>2646</v>
      </c>
      <c r="D1268" s="179" t="s">
        <v>3520</v>
      </c>
    </row>
    <row r="1269" spans="1:4">
      <c r="A1269" s="179">
        <v>5386</v>
      </c>
      <c r="B1269" s="179" t="s">
        <v>1121</v>
      </c>
      <c r="C1269" s="179" t="s">
        <v>1928</v>
      </c>
      <c r="D1269" s="179" t="s">
        <v>3521</v>
      </c>
    </row>
    <row r="1270" spans="1:4">
      <c r="A1270" s="179">
        <v>5388</v>
      </c>
      <c r="B1270" s="179" t="s">
        <v>1122</v>
      </c>
      <c r="C1270" s="179" t="s">
        <v>5261</v>
      </c>
      <c r="D1270" s="179" t="s">
        <v>3522</v>
      </c>
    </row>
    <row r="1271" spans="1:4">
      <c r="A1271" s="179">
        <v>5392</v>
      </c>
      <c r="B1271" s="179" t="s">
        <v>1123</v>
      </c>
      <c r="C1271" s="179" t="s">
        <v>3523</v>
      </c>
      <c r="D1271" s="179" t="s">
        <v>3524</v>
      </c>
    </row>
    <row r="1272" spans="1:4">
      <c r="A1272" s="179">
        <v>5398</v>
      </c>
      <c r="B1272" s="179" t="s">
        <v>3525</v>
      </c>
      <c r="C1272" s="179" t="s">
        <v>2725</v>
      </c>
      <c r="D1272" s="179" t="s">
        <v>3526</v>
      </c>
    </row>
    <row r="1273" spans="1:4">
      <c r="A1273" s="179">
        <v>5403</v>
      </c>
      <c r="B1273" s="179" t="s">
        <v>1124</v>
      </c>
      <c r="C1273" s="179" t="s">
        <v>3527</v>
      </c>
      <c r="D1273" s="179" t="s">
        <v>3528</v>
      </c>
    </row>
    <row r="1274" spans="1:4">
      <c r="A1274" s="179">
        <v>5410</v>
      </c>
      <c r="B1274" s="179" t="s">
        <v>1125</v>
      </c>
      <c r="C1274" s="179" t="s">
        <v>3529</v>
      </c>
      <c r="D1274" s="179" t="s">
        <v>3530</v>
      </c>
    </row>
    <row r="1275" spans="1:4">
      <c r="A1275" s="179">
        <v>5425</v>
      </c>
      <c r="B1275" s="179" t="s">
        <v>1126</v>
      </c>
      <c r="C1275" s="179" t="s">
        <v>3531</v>
      </c>
      <c r="D1275" s="179" t="s">
        <v>3532</v>
      </c>
    </row>
    <row r="1276" spans="1:4">
      <c r="A1276" s="179">
        <v>5426</v>
      </c>
      <c r="B1276" s="179" t="s">
        <v>1127</v>
      </c>
      <c r="C1276" s="179" t="s">
        <v>2763</v>
      </c>
      <c r="D1276" s="179" t="s">
        <v>3533</v>
      </c>
    </row>
    <row r="1277" spans="1:4">
      <c r="A1277" s="179">
        <v>5432</v>
      </c>
      <c r="B1277" s="179" t="s">
        <v>1128</v>
      </c>
      <c r="C1277" s="179" t="s">
        <v>3534</v>
      </c>
      <c r="D1277" s="179" t="s">
        <v>3535</v>
      </c>
    </row>
    <row r="1278" spans="1:4">
      <c r="A1278" s="179">
        <v>5434</v>
      </c>
      <c r="B1278" s="179" t="s">
        <v>1129</v>
      </c>
      <c r="C1278" s="179" t="s">
        <v>3536</v>
      </c>
      <c r="D1278" s="179" t="s">
        <v>3537</v>
      </c>
    </row>
    <row r="1279" spans="1:4">
      <c r="A1279" s="179">
        <v>5438</v>
      </c>
      <c r="B1279" s="179" t="s">
        <v>1130</v>
      </c>
      <c r="C1279" s="179" t="s">
        <v>3538</v>
      </c>
      <c r="D1279" s="179" t="s">
        <v>3539</v>
      </c>
    </row>
    <row r="1280" spans="1:4">
      <c r="A1280" s="179">
        <v>5439</v>
      </c>
      <c r="B1280" s="179" t="s">
        <v>1131</v>
      </c>
      <c r="C1280" s="179" t="s">
        <v>5262</v>
      </c>
      <c r="D1280" s="179" t="s">
        <v>3540</v>
      </c>
    </row>
    <row r="1281" spans="1:4">
      <c r="A1281" s="179">
        <v>5443</v>
      </c>
      <c r="B1281" s="179" t="s">
        <v>1132</v>
      </c>
      <c r="C1281" s="179" t="s">
        <v>5263</v>
      </c>
      <c r="D1281" s="179" t="s">
        <v>3541</v>
      </c>
    </row>
    <row r="1282" spans="1:4">
      <c r="A1282" s="179">
        <v>5450</v>
      </c>
      <c r="B1282" s="179" t="s">
        <v>1133</v>
      </c>
      <c r="C1282" s="179" t="s">
        <v>2763</v>
      </c>
      <c r="D1282" s="179" t="s">
        <v>3542</v>
      </c>
    </row>
    <row r="1283" spans="1:4">
      <c r="A1283" s="179">
        <v>5452</v>
      </c>
      <c r="B1283" s="179" t="s">
        <v>1134</v>
      </c>
      <c r="C1283" s="179" t="s">
        <v>3543</v>
      </c>
      <c r="D1283" s="179" t="s">
        <v>3544</v>
      </c>
    </row>
    <row r="1284" spans="1:4">
      <c r="A1284" s="179">
        <v>5455</v>
      </c>
      <c r="B1284" s="179" t="s">
        <v>4508</v>
      </c>
      <c r="C1284" s="179" t="s">
        <v>5264</v>
      </c>
      <c r="D1284" s="179" t="s">
        <v>3545</v>
      </c>
    </row>
    <row r="1285" spans="1:4">
      <c r="A1285" s="179">
        <v>5457</v>
      </c>
      <c r="B1285" s="179" t="s">
        <v>1135</v>
      </c>
      <c r="C1285" s="179" t="s">
        <v>5265</v>
      </c>
      <c r="D1285" s="179" t="s">
        <v>3546</v>
      </c>
    </row>
    <row r="1286" spans="1:4">
      <c r="A1286" s="179">
        <v>5460</v>
      </c>
      <c r="B1286" s="179" t="s">
        <v>1136</v>
      </c>
      <c r="C1286" s="179" t="s">
        <v>5266</v>
      </c>
      <c r="D1286" s="179" t="s">
        <v>3547</v>
      </c>
    </row>
    <row r="1287" spans="1:4">
      <c r="A1287" s="179">
        <v>5464</v>
      </c>
      <c r="B1287" s="179" t="s">
        <v>1137</v>
      </c>
      <c r="C1287" s="179" t="s">
        <v>2675</v>
      </c>
      <c r="D1287" s="179" t="s">
        <v>3548</v>
      </c>
    </row>
    <row r="1288" spans="1:4">
      <c r="A1288" s="179">
        <v>5465</v>
      </c>
      <c r="B1288" s="179" t="s">
        <v>1138</v>
      </c>
      <c r="C1288" s="179" t="s">
        <v>5267</v>
      </c>
      <c r="D1288" s="179" t="s">
        <v>3549</v>
      </c>
    </row>
    <row r="1289" spans="1:4">
      <c r="A1289" s="179">
        <v>5468</v>
      </c>
      <c r="B1289" s="179" t="s">
        <v>1139</v>
      </c>
      <c r="C1289" s="179" t="s">
        <v>3550</v>
      </c>
      <c r="D1289" s="179" t="s">
        <v>3551</v>
      </c>
    </row>
    <row r="1290" spans="1:4">
      <c r="A1290" s="179">
        <v>5469</v>
      </c>
      <c r="B1290" s="179" t="s">
        <v>1140</v>
      </c>
      <c r="C1290" s="179" t="s">
        <v>3552</v>
      </c>
      <c r="D1290" s="179" t="s">
        <v>2718</v>
      </c>
    </row>
    <row r="1291" spans="1:4">
      <c r="A1291" s="179">
        <v>5471</v>
      </c>
      <c r="B1291" s="179" t="s">
        <v>1141</v>
      </c>
      <c r="C1291" s="179" t="s">
        <v>3553</v>
      </c>
      <c r="D1291" s="179" t="s">
        <v>3554</v>
      </c>
    </row>
    <row r="1292" spans="1:4">
      <c r="A1292" s="179">
        <v>5474</v>
      </c>
      <c r="B1292" s="179" t="s">
        <v>1142</v>
      </c>
      <c r="C1292" s="179" t="s">
        <v>2763</v>
      </c>
      <c r="D1292" s="179" t="s">
        <v>3555</v>
      </c>
    </row>
    <row r="1293" spans="1:4">
      <c r="A1293" s="179">
        <v>5475</v>
      </c>
      <c r="B1293" s="179" t="s">
        <v>1143</v>
      </c>
      <c r="C1293" s="179" t="s">
        <v>3519</v>
      </c>
      <c r="D1293" s="179" t="s">
        <v>3556</v>
      </c>
    </row>
    <row r="1294" spans="1:4">
      <c r="A1294" s="179">
        <v>5478</v>
      </c>
      <c r="B1294" s="179" t="s">
        <v>1144</v>
      </c>
      <c r="C1294" s="179" t="s">
        <v>5268</v>
      </c>
      <c r="D1294" s="179" t="s">
        <v>3557</v>
      </c>
    </row>
    <row r="1295" spans="1:4">
      <c r="A1295" s="179">
        <v>5480</v>
      </c>
      <c r="B1295" s="179" t="s">
        <v>1145</v>
      </c>
      <c r="C1295" s="179" t="s">
        <v>3558</v>
      </c>
      <c r="D1295" s="179" t="s">
        <v>3559</v>
      </c>
    </row>
    <row r="1296" spans="1:4">
      <c r="A1296" s="179">
        <v>5481</v>
      </c>
      <c r="B1296" s="179" t="s">
        <v>1146</v>
      </c>
      <c r="C1296" s="179" t="s">
        <v>3519</v>
      </c>
      <c r="D1296" s="179" t="s">
        <v>5269</v>
      </c>
    </row>
    <row r="1297" spans="1:4">
      <c r="A1297" s="179">
        <v>5483</v>
      </c>
      <c r="B1297" s="179" t="s">
        <v>1147</v>
      </c>
      <c r="C1297" s="179" t="s">
        <v>5270</v>
      </c>
      <c r="D1297" s="179" t="s">
        <v>3560</v>
      </c>
    </row>
    <row r="1298" spans="1:4">
      <c r="A1298" s="179">
        <v>5484</v>
      </c>
      <c r="B1298" s="179" t="s">
        <v>1148</v>
      </c>
      <c r="C1298" s="179" t="s">
        <v>3561</v>
      </c>
      <c r="D1298" s="179" t="s">
        <v>3562</v>
      </c>
    </row>
    <row r="1299" spans="1:4">
      <c r="A1299" s="179">
        <v>5487</v>
      </c>
      <c r="B1299" s="179" t="s">
        <v>1149</v>
      </c>
      <c r="C1299" s="179" t="s">
        <v>5271</v>
      </c>
      <c r="D1299" s="179" t="s">
        <v>3563</v>
      </c>
    </row>
    <row r="1300" spans="1:4">
      <c r="A1300" s="179">
        <v>5488</v>
      </c>
      <c r="B1300" s="179" t="s">
        <v>1150</v>
      </c>
      <c r="C1300" s="179" t="s">
        <v>1793</v>
      </c>
      <c r="D1300" s="179" t="s">
        <v>3564</v>
      </c>
    </row>
    <row r="1301" spans="1:4">
      <c r="A1301" s="179">
        <v>5489</v>
      </c>
      <c r="B1301" s="179" t="s">
        <v>1151</v>
      </c>
      <c r="C1301" s="179" t="s">
        <v>3565</v>
      </c>
      <c r="D1301" s="179" t="s">
        <v>3566</v>
      </c>
    </row>
    <row r="1302" spans="1:4">
      <c r="A1302" s="179">
        <v>5490</v>
      </c>
      <c r="B1302" s="179" t="s">
        <v>1152</v>
      </c>
      <c r="C1302" s="179" t="s">
        <v>5272</v>
      </c>
      <c r="D1302" s="179" t="s">
        <v>3567</v>
      </c>
    </row>
    <row r="1303" spans="1:4">
      <c r="A1303" s="179">
        <v>5491</v>
      </c>
      <c r="B1303" s="179" t="s">
        <v>1153</v>
      </c>
      <c r="C1303" s="179" t="s">
        <v>5273</v>
      </c>
      <c r="D1303" s="179" t="s">
        <v>5274</v>
      </c>
    </row>
    <row r="1304" spans="1:4">
      <c r="A1304" s="179">
        <v>5493</v>
      </c>
      <c r="B1304" s="179" t="s">
        <v>1154</v>
      </c>
      <c r="C1304" s="179" t="s">
        <v>3568</v>
      </c>
      <c r="D1304" s="179" t="s">
        <v>3569</v>
      </c>
    </row>
    <row r="1305" spans="1:4">
      <c r="A1305" s="179">
        <v>5498</v>
      </c>
      <c r="B1305" s="179" t="s">
        <v>1155</v>
      </c>
      <c r="C1305" s="179" t="s">
        <v>3570</v>
      </c>
      <c r="D1305" s="179" t="s">
        <v>3571</v>
      </c>
    </row>
    <row r="1306" spans="1:4">
      <c r="A1306" s="179">
        <v>5508</v>
      </c>
      <c r="B1306" s="179" t="s">
        <v>1156</v>
      </c>
      <c r="C1306" s="179" t="s">
        <v>5275</v>
      </c>
      <c r="D1306" s="179" t="s">
        <v>3572</v>
      </c>
    </row>
    <row r="1307" spans="1:4">
      <c r="A1307" s="179">
        <v>5511</v>
      </c>
      <c r="B1307" s="179" t="s">
        <v>1157</v>
      </c>
      <c r="C1307" s="179" t="s">
        <v>5276</v>
      </c>
      <c r="D1307" s="179" t="s">
        <v>3573</v>
      </c>
    </row>
    <row r="1308" spans="1:4">
      <c r="A1308" s="179">
        <v>5512</v>
      </c>
      <c r="B1308" s="179" t="s">
        <v>1158</v>
      </c>
      <c r="C1308" s="179" t="s">
        <v>5277</v>
      </c>
      <c r="D1308" s="179" t="s">
        <v>3574</v>
      </c>
    </row>
    <row r="1309" spans="1:4">
      <c r="A1309" s="179">
        <v>5514</v>
      </c>
      <c r="B1309" s="179" t="s">
        <v>1159</v>
      </c>
      <c r="C1309" s="179" t="s">
        <v>5275</v>
      </c>
      <c r="D1309" s="179" t="s">
        <v>3575</v>
      </c>
    </row>
    <row r="1310" spans="1:4">
      <c r="A1310" s="179">
        <v>5515</v>
      </c>
      <c r="B1310" s="179" t="s">
        <v>1160</v>
      </c>
      <c r="C1310" s="179" t="s">
        <v>3576</v>
      </c>
      <c r="D1310" s="179" t="s">
        <v>5278</v>
      </c>
    </row>
    <row r="1311" spans="1:4">
      <c r="A1311" s="179">
        <v>5516</v>
      </c>
      <c r="B1311" s="179" t="s">
        <v>1161</v>
      </c>
      <c r="C1311" s="179" t="s">
        <v>5276</v>
      </c>
      <c r="D1311" s="179" t="s">
        <v>3577</v>
      </c>
    </row>
    <row r="1312" spans="1:4">
      <c r="A1312" s="179">
        <v>5519</v>
      </c>
      <c r="B1312" s="179" t="s">
        <v>1162</v>
      </c>
      <c r="C1312" s="179" t="s">
        <v>2405</v>
      </c>
      <c r="D1312" s="179" t="s">
        <v>5279</v>
      </c>
    </row>
    <row r="1313" spans="1:4">
      <c r="A1313" s="179">
        <v>5520</v>
      </c>
      <c r="B1313" s="179" t="s">
        <v>1163</v>
      </c>
      <c r="C1313" s="179" t="s">
        <v>5275</v>
      </c>
      <c r="D1313" s="179" t="s">
        <v>3578</v>
      </c>
    </row>
    <row r="1314" spans="1:4">
      <c r="A1314" s="179">
        <v>5521</v>
      </c>
      <c r="B1314" s="179" t="s">
        <v>1164</v>
      </c>
      <c r="C1314" s="179" t="s">
        <v>2405</v>
      </c>
      <c r="D1314" s="179" t="s">
        <v>3579</v>
      </c>
    </row>
    <row r="1315" spans="1:4">
      <c r="A1315" s="179">
        <v>5522</v>
      </c>
      <c r="B1315" s="179" t="s">
        <v>1165</v>
      </c>
      <c r="C1315" s="179" t="s">
        <v>3580</v>
      </c>
      <c r="D1315" s="179" t="s">
        <v>3581</v>
      </c>
    </row>
    <row r="1316" spans="1:4">
      <c r="A1316" s="179">
        <v>5523</v>
      </c>
      <c r="B1316" s="179" t="s">
        <v>1166</v>
      </c>
      <c r="C1316" s="179" t="s">
        <v>5275</v>
      </c>
      <c r="D1316" s="179" t="s">
        <v>3582</v>
      </c>
    </row>
    <row r="1317" spans="1:4">
      <c r="A1317" s="179">
        <v>5525</v>
      </c>
      <c r="B1317" s="179" t="s">
        <v>1167</v>
      </c>
      <c r="C1317" s="179" t="s">
        <v>1822</v>
      </c>
      <c r="D1317" s="179" t="s">
        <v>3583</v>
      </c>
    </row>
    <row r="1318" spans="1:4">
      <c r="A1318" s="179">
        <v>5529</v>
      </c>
      <c r="B1318" s="179" t="s">
        <v>1168</v>
      </c>
      <c r="C1318" s="179" t="s">
        <v>5275</v>
      </c>
      <c r="D1318" s="179" t="s">
        <v>3584</v>
      </c>
    </row>
    <row r="1319" spans="1:4">
      <c r="A1319" s="179">
        <v>5530</v>
      </c>
      <c r="B1319" s="179" t="s">
        <v>1169</v>
      </c>
      <c r="C1319" s="179" t="s">
        <v>3585</v>
      </c>
      <c r="D1319" s="179" t="s">
        <v>3586</v>
      </c>
    </row>
    <row r="1320" spans="1:4">
      <c r="A1320" s="179">
        <v>5531</v>
      </c>
      <c r="B1320" s="179" t="s">
        <v>1170</v>
      </c>
      <c r="C1320" s="179" t="s">
        <v>1822</v>
      </c>
      <c r="D1320" s="179" t="s">
        <v>3587</v>
      </c>
    </row>
    <row r="1321" spans="1:4">
      <c r="A1321" s="179">
        <v>5533</v>
      </c>
      <c r="B1321" s="179" t="s">
        <v>1171</v>
      </c>
      <c r="C1321" s="179" t="s">
        <v>1822</v>
      </c>
      <c r="D1321" s="179" t="s">
        <v>3588</v>
      </c>
    </row>
    <row r="1322" spans="1:4">
      <c r="A1322" s="179">
        <v>5534</v>
      </c>
      <c r="B1322" s="179" t="s">
        <v>1172</v>
      </c>
      <c r="C1322" s="179" t="s">
        <v>1822</v>
      </c>
      <c r="D1322" s="179" t="s">
        <v>3589</v>
      </c>
    </row>
    <row r="1323" spans="1:4">
      <c r="A1323" s="179">
        <v>5536</v>
      </c>
      <c r="B1323" s="179" t="s">
        <v>1173</v>
      </c>
      <c r="C1323" s="179" t="s">
        <v>5280</v>
      </c>
      <c r="D1323" s="179" t="s">
        <v>3590</v>
      </c>
    </row>
    <row r="1324" spans="1:4">
      <c r="A1324" s="179">
        <v>5538</v>
      </c>
      <c r="B1324" s="179" t="s">
        <v>1174</v>
      </c>
      <c r="C1324" s="179" t="s">
        <v>5281</v>
      </c>
      <c r="D1324" s="179" t="s">
        <v>3591</v>
      </c>
    </row>
    <row r="1325" spans="1:4">
      <c r="A1325" s="179">
        <v>5543</v>
      </c>
      <c r="B1325" s="179" t="s">
        <v>1175</v>
      </c>
      <c r="C1325" s="179" t="s">
        <v>5282</v>
      </c>
      <c r="D1325" s="179" t="s">
        <v>3592</v>
      </c>
    </row>
    <row r="1326" spans="1:4">
      <c r="A1326" s="179">
        <v>5601</v>
      </c>
      <c r="B1326" s="179" t="s">
        <v>1176</v>
      </c>
      <c r="C1326" s="179" t="s">
        <v>5283</v>
      </c>
      <c r="D1326" s="179" t="s">
        <v>3593</v>
      </c>
    </row>
    <row r="1327" spans="1:4">
      <c r="A1327" s="179">
        <v>5603</v>
      </c>
      <c r="B1327" s="179" t="s">
        <v>1177</v>
      </c>
      <c r="C1327" s="179" t="s">
        <v>5284</v>
      </c>
      <c r="D1327" s="179" t="s">
        <v>3594</v>
      </c>
    </row>
    <row r="1328" spans="1:4">
      <c r="A1328" s="179">
        <v>5604</v>
      </c>
      <c r="B1328" s="179" t="s">
        <v>1178</v>
      </c>
      <c r="C1328" s="179" t="s">
        <v>5284</v>
      </c>
      <c r="D1328" s="179" t="s">
        <v>3595</v>
      </c>
    </row>
    <row r="1329" spans="1:4">
      <c r="A1329" s="179">
        <v>5607</v>
      </c>
      <c r="B1329" s="179" t="s">
        <v>1179</v>
      </c>
      <c r="C1329" s="179" t="s">
        <v>5285</v>
      </c>
      <c r="D1329" s="179" t="s">
        <v>1824</v>
      </c>
    </row>
    <row r="1330" spans="1:4">
      <c r="A1330" s="179">
        <v>5608</v>
      </c>
      <c r="B1330" s="179" t="s">
        <v>1180</v>
      </c>
      <c r="C1330" s="179" t="s">
        <v>5001</v>
      </c>
      <c r="D1330" s="179" t="s">
        <v>3596</v>
      </c>
    </row>
    <row r="1331" spans="1:4">
      <c r="A1331" s="179">
        <v>5609</v>
      </c>
      <c r="B1331" s="179" t="s">
        <v>1181</v>
      </c>
      <c r="C1331" s="179" t="s">
        <v>5286</v>
      </c>
      <c r="D1331" s="179" t="s">
        <v>3597</v>
      </c>
    </row>
    <row r="1332" spans="1:4">
      <c r="A1332" s="179">
        <v>5701</v>
      </c>
      <c r="B1332" s="179" t="s">
        <v>1182</v>
      </c>
      <c r="C1332" s="179" t="s">
        <v>3598</v>
      </c>
      <c r="D1332" s="179" t="s">
        <v>3599</v>
      </c>
    </row>
    <row r="1333" spans="1:4">
      <c r="A1333" s="179">
        <v>5703</v>
      </c>
      <c r="B1333" s="179" t="s">
        <v>1183</v>
      </c>
      <c r="C1333" s="179" t="s">
        <v>3600</v>
      </c>
      <c r="D1333" s="179" t="s">
        <v>3601</v>
      </c>
    </row>
    <row r="1334" spans="1:4">
      <c r="A1334" s="179">
        <v>5704</v>
      </c>
      <c r="B1334" s="179" t="s">
        <v>1184</v>
      </c>
      <c r="C1334" s="179" t="s">
        <v>3602</v>
      </c>
      <c r="D1334" s="179" t="s">
        <v>3603</v>
      </c>
    </row>
    <row r="1335" spans="1:4">
      <c r="A1335" s="179">
        <v>5706</v>
      </c>
      <c r="B1335" s="179" t="s">
        <v>1185</v>
      </c>
      <c r="C1335" s="179" t="s">
        <v>2448</v>
      </c>
      <c r="D1335" s="179" t="s">
        <v>3604</v>
      </c>
    </row>
    <row r="1336" spans="1:4">
      <c r="A1336" s="179">
        <v>5820</v>
      </c>
      <c r="B1336" s="179" t="s">
        <v>1186</v>
      </c>
      <c r="C1336" s="179" t="s">
        <v>3605</v>
      </c>
      <c r="D1336" s="179" t="s">
        <v>2521</v>
      </c>
    </row>
    <row r="1337" spans="1:4">
      <c r="A1337" s="179">
        <v>5859</v>
      </c>
      <c r="B1337" s="179" t="s">
        <v>3606</v>
      </c>
      <c r="D1337" s="179" t="s">
        <v>2518</v>
      </c>
    </row>
    <row r="1338" spans="1:4">
      <c r="A1338" s="179">
        <v>5863</v>
      </c>
      <c r="B1338" s="179" t="s">
        <v>3607</v>
      </c>
      <c r="C1338" s="179" t="s">
        <v>3608</v>
      </c>
      <c r="D1338" s="179" t="s">
        <v>3609</v>
      </c>
    </row>
    <row r="1339" spans="1:4">
      <c r="A1339" s="179">
        <v>5864</v>
      </c>
      <c r="B1339" s="179" t="s">
        <v>3610</v>
      </c>
      <c r="D1339" s="179" t="s">
        <v>5287</v>
      </c>
    </row>
    <row r="1340" spans="1:4">
      <c r="A1340" s="179">
        <v>5871</v>
      </c>
      <c r="B1340" s="179" t="s">
        <v>1187</v>
      </c>
      <c r="C1340" s="179" t="s">
        <v>5288</v>
      </c>
      <c r="D1340" s="179" t="s">
        <v>3611</v>
      </c>
    </row>
    <row r="1341" spans="1:4">
      <c r="A1341" s="179">
        <v>5876</v>
      </c>
      <c r="B1341" s="179" t="s">
        <v>3612</v>
      </c>
      <c r="D1341" s="179" t="s">
        <v>3613</v>
      </c>
    </row>
    <row r="1342" spans="1:4">
      <c r="A1342" s="179">
        <v>5878</v>
      </c>
      <c r="B1342" s="179" t="s">
        <v>1188</v>
      </c>
      <c r="C1342" s="179" t="s">
        <v>3614</v>
      </c>
      <c r="D1342" s="179" t="s">
        <v>3615</v>
      </c>
    </row>
    <row r="1343" spans="1:4">
      <c r="A1343" s="179">
        <v>5880</v>
      </c>
      <c r="B1343" s="179" t="s">
        <v>1189</v>
      </c>
      <c r="C1343" s="179" t="s">
        <v>2491</v>
      </c>
      <c r="D1343" s="179" t="s">
        <v>2521</v>
      </c>
    </row>
    <row r="1344" spans="1:4">
      <c r="A1344" s="179">
        <v>5902</v>
      </c>
      <c r="B1344" s="179" t="s">
        <v>1190</v>
      </c>
      <c r="C1344" s="179" t="s">
        <v>3616</v>
      </c>
      <c r="D1344" s="179" t="s">
        <v>3617</v>
      </c>
    </row>
    <row r="1345" spans="1:4">
      <c r="A1345" s="179">
        <v>5903</v>
      </c>
      <c r="B1345" s="179" t="s">
        <v>1191</v>
      </c>
      <c r="C1345" s="179" t="s">
        <v>3618</v>
      </c>
      <c r="D1345" s="179" t="s">
        <v>3619</v>
      </c>
    </row>
    <row r="1346" spans="1:4">
      <c r="A1346" s="179">
        <v>5904</v>
      </c>
      <c r="B1346" s="179" t="s">
        <v>1192</v>
      </c>
      <c r="C1346" s="179" t="s">
        <v>3620</v>
      </c>
      <c r="D1346" s="179" t="s">
        <v>3621</v>
      </c>
    </row>
    <row r="1347" spans="1:4">
      <c r="A1347" s="179">
        <v>5905</v>
      </c>
      <c r="B1347" s="179" t="s">
        <v>1193</v>
      </c>
      <c r="C1347" s="179" t="s">
        <v>2558</v>
      </c>
      <c r="D1347" s="179" t="s">
        <v>3622</v>
      </c>
    </row>
    <row r="1348" spans="1:4">
      <c r="A1348" s="179">
        <v>5906</v>
      </c>
      <c r="B1348" s="179" t="s">
        <v>1194</v>
      </c>
      <c r="C1348" s="179" t="s">
        <v>3623</v>
      </c>
      <c r="D1348" s="179" t="s">
        <v>3624</v>
      </c>
    </row>
    <row r="1349" spans="1:4">
      <c r="A1349" s="179">
        <v>5907</v>
      </c>
      <c r="B1349" s="179" t="s">
        <v>1195</v>
      </c>
      <c r="C1349" s="179" t="s">
        <v>5289</v>
      </c>
      <c r="D1349" s="179" t="s">
        <v>3625</v>
      </c>
    </row>
    <row r="1350" spans="1:4">
      <c r="A1350" s="179">
        <v>6005</v>
      </c>
      <c r="B1350" s="179" t="s">
        <v>1196</v>
      </c>
      <c r="C1350" s="179" t="s">
        <v>5290</v>
      </c>
      <c r="D1350" s="179" t="s">
        <v>3626</v>
      </c>
    </row>
    <row r="1351" spans="1:4">
      <c r="A1351" s="179">
        <v>6015</v>
      </c>
      <c r="B1351" s="179" t="s">
        <v>1197</v>
      </c>
      <c r="C1351" s="179" t="s">
        <v>5291</v>
      </c>
      <c r="D1351" s="179" t="s">
        <v>3627</v>
      </c>
    </row>
    <row r="1352" spans="1:4">
      <c r="A1352" s="179">
        <v>6016</v>
      </c>
      <c r="B1352" s="179" t="s">
        <v>1198</v>
      </c>
      <c r="C1352" s="179" t="s">
        <v>3628</v>
      </c>
      <c r="D1352" s="179" t="s">
        <v>3629</v>
      </c>
    </row>
    <row r="1353" spans="1:4">
      <c r="A1353" s="179">
        <v>6020</v>
      </c>
      <c r="B1353" s="179" t="s">
        <v>1199</v>
      </c>
      <c r="C1353" s="179" t="s">
        <v>3628</v>
      </c>
      <c r="D1353" s="179" t="s">
        <v>3630</v>
      </c>
    </row>
    <row r="1354" spans="1:4">
      <c r="A1354" s="179">
        <v>6021</v>
      </c>
      <c r="B1354" s="179" t="s">
        <v>1200</v>
      </c>
      <c r="C1354" s="179" t="s">
        <v>3628</v>
      </c>
      <c r="D1354" s="179" t="s">
        <v>3631</v>
      </c>
    </row>
    <row r="1355" spans="1:4">
      <c r="A1355" s="179">
        <v>6023</v>
      </c>
      <c r="B1355" s="179" t="s">
        <v>1201</v>
      </c>
      <c r="C1355" s="179" t="s">
        <v>3632</v>
      </c>
      <c r="D1355" s="179" t="s">
        <v>3633</v>
      </c>
    </row>
    <row r="1356" spans="1:4">
      <c r="A1356" s="179">
        <v>6024</v>
      </c>
      <c r="B1356" s="179" t="s">
        <v>1202</v>
      </c>
      <c r="C1356" s="179" t="s">
        <v>5290</v>
      </c>
      <c r="D1356" s="179" t="s">
        <v>3634</v>
      </c>
    </row>
    <row r="1357" spans="1:4">
      <c r="A1357" s="179">
        <v>6026</v>
      </c>
      <c r="B1357" s="179" t="s">
        <v>1203</v>
      </c>
      <c r="C1357" s="179" t="s">
        <v>3614</v>
      </c>
      <c r="D1357" s="179" t="s">
        <v>3635</v>
      </c>
    </row>
    <row r="1358" spans="1:4">
      <c r="A1358" s="179">
        <v>6027</v>
      </c>
      <c r="B1358" s="179" t="s">
        <v>3636</v>
      </c>
      <c r="D1358" s="179" t="s">
        <v>3637</v>
      </c>
    </row>
    <row r="1359" spans="1:4">
      <c r="A1359" s="179">
        <v>6101</v>
      </c>
      <c r="B1359" s="179" t="s">
        <v>4509</v>
      </c>
      <c r="C1359" s="179" t="s">
        <v>2675</v>
      </c>
      <c r="D1359" s="179" t="s">
        <v>3638</v>
      </c>
    </row>
    <row r="1360" spans="1:4">
      <c r="A1360" s="179">
        <v>6103</v>
      </c>
      <c r="B1360" s="179" t="s">
        <v>1204</v>
      </c>
      <c r="C1360" s="179" t="s">
        <v>2689</v>
      </c>
      <c r="D1360" s="179" t="s">
        <v>3639</v>
      </c>
    </row>
    <row r="1361" spans="1:4">
      <c r="A1361" s="179">
        <v>6104</v>
      </c>
      <c r="B1361" s="179" t="s">
        <v>1205</v>
      </c>
      <c r="C1361" s="179" t="s">
        <v>3640</v>
      </c>
      <c r="D1361" s="179" t="s">
        <v>3641</v>
      </c>
    </row>
    <row r="1362" spans="1:4">
      <c r="A1362" s="179">
        <v>6107</v>
      </c>
      <c r="B1362" s="179" t="s">
        <v>1206</v>
      </c>
      <c r="C1362" s="179" t="s">
        <v>5292</v>
      </c>
      <c r="D1362" s="179" t="s">
        <v>5293</v>
      </c>
    </row>
    <row r="1363" spans="1:4">
      <c r="A1363" s="179">
        <v>6108</v>
      </c>
      <c r="B1363" s="179" t="s">
        <v>1207</v>
      </c>
      <c r="C1363" s="179" t="s">
        <v>3642</v>
      </c>
      <c r="D1363" s="179" t="s">
        <v>3643</v>
      </c>
    </row>
    <row r="1364" spans="1:4">
      <c r="A1364" s="179">
        <v>6109</v>
      </c>
      <c r="B1364" s="179" t="s">
        <v>1208</v>
      </c>
      <c r="C1364" s="179" t="s">
        <v>3644</v>
      </c>
      <c r="D1364" s="179" t="s">
        <v>3645</v>
      </c>
    </row>
    <row r="1365" spans="1:4">
      <c r="A1365" s="179">
        <v>6111</v>
      </c>
      <c r="B1365" s="179" t="s">
        <v>1209</v>
      </c>
      <c r="C1365" s="179" t="s">
        <v>5294</v>
      </c>
      <c r="D1365" s="179" t="s">
        <v>3646</v>
      </c>
    </row>
    <row r="1366" spans="1:4">
      <c r="A1366" s="179">
        <v>6112</v>
      </c>
      <c r="B1366" s="179" t="s">
        <v>1210</v>
      </c>
      <c r="C1366" s="179" t="s">
        <v>3647</v>
      </c>
      <c r="D1366" s="179" t="s">
        <v>3648</v>
      </c>
    </row>
    <row r="1367" spans="1:4">
      <c r="A1367" s="179">
        <v>6113</v>
      </c>
      <c r="B1367" s="179" t="s">
        <v>1211</v>
      </c>
      <c r="C1367" s="179" t="s">
        <v>2736</v>
      </c>
      <c r="D1367" s="179" t="s">
        <v>3649</v>
      </c>
    </row>
    <row r="1368" spans="1:4">
      <c r="A1368" s="179">
        <v>6114</v>
      </c>
      <c r="B1368" s="179" t="s">
        <v>1212</v>
      </c>
      <c r="C1368" s="179" t="s">
        <v>2675</v>
      </c>
      <c r="D1368" s="179" t="s">
        <v>3650</v>
      </c>
    </row>
    <row r="1369" spans="1:4">
      <c r="A1369" s="179">
        <v>6115</v>
      </c>
      <c r="B1369" s="179" t="s">
        <v>1213</v>
      </c>
      <c r="C1369" s="179" t="s">
        <v>3651</v>
      </c>
      <c r="D1369" s="179" t="s">
        <v>3652</v>
      </c>
    </row>
    <row r="1370" spans="1:4">
      <c r="A1370" s="179">
        <v>6116</v>
      </c>
      <c r="B1370" s="179" t="s">
        <v>1214</v>
      </c>
      <c r="C1370" s="179" t="s">
        <v>3653</v>
      </c>
      <c r="D1370" s="179" t="s">
        <v>3654</v>
      </c>
    </row>
    <row r="1371" spans="1:4">
      <c r="A1371" s="179">
        <v>6117</v>
      </c>
      <c r="B1371" s="179" t="s">
        <v>1215</v>
      </c>
      <c r="C1371" s="179" t="s">
        <v>2291</v>
      </c>
      <c r="D1371" s="179" t="s">
        <v>3655</v>
      </c>
    </row>
    <row r="1372" spans="1:4">
      <c r="A1372" s="179">
        <v>6118</v>
      </c>
      <c r="B1372" s="179" t="s">
        <v>1216</v>
      </c>
      <c r="C1372" s="179" t="s">
        <v>3656</v>
      </c>
      <c r="D1372" s="179" t="s">
        <v>3657</v>
      </c>
    </row>
    <row r="1373" spans="1:4">
      <c r="A1373" s="179">
        <v>6120</v>
      </c>
      <c r="B1373" s="179" t="s">
        <v>1217</v>
      </c>
      <c r="C1373" s="179" t="s">
        <v>5295</v>
      </c>
      <c r="D1373" s="179" t="s">
        <v>3658</v>
      </c>
    </row>
    <row r="1374" spans="1:4">
      <c r="A1374" s="179">
        <v>6121</v>
      </c>
      <c r="B1374" s="179" t="s">
        <v>1218</v>
      </c>
      <c r="C1374" s="179" t="s">
        <v>5296</v>
      </c>
      <c r="D1374" s="179" t="s">
        <v>3659</v>
      </c>
    </row>
    <row r="1375" spans="1:4">
      <c r="A1375" s="179">
        <v>6122</v>
      </c>
      <c r="B1375" s="179" t="s">
        <v>1219</v>
      </c>
      <c r="C1375" s="179" t="s">
        <v>3660</v>
      </c>
      <c r="D1375" s="179" t="s">
        <v>3661</v>
      </c>
    </row>
    <row r="1376" spans="1:4">
      <c r="A1376" s="179">
        <v>6123</v>
      </c>
      <c r="B1376" s="179" t="s">
        <v>1220</v>
      </c>
      <c r="C1376" s="179" t="s">
        <v>3662</v>
      </c>
      <c r="D1376" s="179" t="s">
        <v>3663</v>
      </c>
    </row>
    <row r="1377" spans="1:4">
      <c r="A1377" s="179">
        <v>6124</v>
      </c>
      <c r="B1377" s="179" t="s">
        <v>1221</v>
      </c>
      <c r="C1377" s="179" t="s">
        <v>3664</v>
      </c>
      <c r="D1377" s="179" t="s">
        <v>3665</v>
      </c>
    </row>
    <row r="1378" spans="1:4">
      <c r="A1378" s="179">
        <v>6125</v>
      </c>
      <c r="B1378" s="179" t="s">
        <v>1222</v>
      </c>
      <c r="C1378" s="179" t="s">
        <v>3666</v>
      </c>
      <c r="D1378" s="179" t="s">
        <v>3667</v>
      </c>
    </row>
    <row r="1379" spans="1:4">
      <c r="A1379" s="179">
        <v>6126</v>
      </c>
      <c r="B1379" s="179" t="s">
        <v>1223</v>
      </c>
      <c r="C1379" s="179" t="s">
        <v>3668</v>
      </c>
      <c r="D1379" s="179" t="s">
        <v>3669</v>
      </c>
    </row>
    <row r="1380" spans="1:4">
      <c r="A1380" s="179">
        <v>6127</v>
      </c>
      <c r="B1380" s="179" t="s">
        <v>1224</v>
      </c>
      <c r="C1380" s="179" t="s">
        <v>3664</v>
      </c>
      <c r="D1380" s="179" t="s">
        <v>3670</v>
      </c>
    </row>
    <row r="1381" spans="1:4">
      <c r="A1381" s="179">
        <v>6128</v>
      </c>
      <c r="B1381" s="179" t="s">
        <v>1225</v>
      </c>
      <c r="C1381" s="179" t="s">
        <v>2884</v>
      </c>
      <c r="D1381" s="179" t="s">
        <v>3671</v>
      </c>
    </row>
    <row r="1382" spans="1:4">
      <c r="A1382" s="179">
        <v>6129</v>
      </c>
      <c r="B1382" s="179" t="s">
        <v>1226</v>
      </c>
      <c r="C1382" s="179" t="s">
        <v>3672</v>
      </c>
      <c r="D1382" s="179" t="s">
        <v>3673</v>
      </c>
    </row>
    <row r="1383" spans="1:4">
      <c r="A1383" s="179">
        <v>6130</v>
      </c>
      <c r="B1383" s="179" t="s">
        <v>3674</v>
      </c>
      <c r="C1383" s="179" t="s">
        <v>5297</v>
      </c>
      <c r="D1383" s="179" t="s">
        <v>3675</v>
      </c>
    </row>
    <row r="1384" spans="1:4">
      <c r="A1384" s="179">
        <v>6131</v>
      </c>
      <c r="B1384" s="179" t="s">
        <v>1227</v>
      </c>
      <c r="C1384" s="179" t="s">
        <v>3561</v>
      </c>
      <c r="D1384" s="179" t="s">
        <v>3676</v>
      </c>
    </row>
    <row r="1385" spans="1:4">
      <c r="A1385" s="179">
        <v>6133</v>
      </c>
      <c r="B1385" s="179" t="s">
        <v>1228</v>
      </c>
      <c r="C1385" s="179" t="s">
        <v>1865</v>
      </c>
      <c r="D1385" s="179" t="s">
        <v>3677</v>
      </c>
    </row>
    <row r="1386" spans="1:4">
      <c r="A1386" s="179">
        <v>6134</v>
      </c>
      <c r="B1386" s="179" t="s">
        <v>1229</v>
      </c>
      <c r="C1386" s="179" t="s">
        <v>3678</v>
      </c>
      <c r="D1386" s="179" t="s">
        <v>3679</v>
      </c>
    </row>
    <row r="1387" spans="1:4">
      <c r="A1387" s="179">
        <v>6136</v>
      </c>
      <c r="B1387" s="179" t="s">
        <v>1230</v>
      </c>
      <c r="C1387" s="179" t="s">
        <v>3680</v>
      </c>
      <c r="D1387" s="179" t="s">
        <v>3681</v>
      </c>
    </row>
    <row r="1388" spans="1:4">
      <c r="A1388" s="179">
        <v>6138</v>
      </c>
      <c r="B1388" s="179" t="s">
        <v>1231</v>
      </c>
      <c r="C1388" s="179" t="s">
        <v>5298</v>
      </c>
      <c r="D1388" s="179" t="s">
        <v>3682</v>
      </c>
    </row>
    <row r="1389" spans="1:4">
      <c r="A1389" s="179">
        <v>6139</v>
      </c>
      <c r="B1389" s="179" t="s">
        <v>1232</v>
      </c>
      <c r="C1389" s="179" t="s">
        <v>5299</v>
      </c>
      <c r="D1389" s="179" t="s">
        <v>3683</v>
      </c>
    </row>
    <row r="1390" spans="1:4">
      <c r="A1390" s="179">
        <v>6140</v>
      </c>
      <c r="B1390" s="179" t="s">
        <v>1233</v>
      </c>
      <c r="C1390" s="179" t="s">
        <v>3529</v>
      </c>
      <c r="D1390" s="179" t="s">
        <v>3684</v>
      </c>
    </row>
    <row r="1391" spans="1:4">
      <c r="A1391" s="179">
        <v>6141</v>
      </c>
      <c r="B1391" s="179" t="s">
        <v>1234</v>
      </c>
      <c r="C1391" s="179" t="s">
        <v>3685</v>
      </c>
      <c r="D1391" s="179" t="s">
        <v>2744</v>
      </c>
    </row>
    <row r="1392" spans="1:4">
      <c r="A1392" s="179">
        <v>6142</v>
      </c>
      <c r="B1392" s="179" t="s">
        <v>1235</v>
      </c>
      <c r="C1392" s="179" t="s">
        <v>3686</v>
      </c>
      <c r="D1392" s="179" t="s">
        <v>3687</v>
      </c>
    </row>
    <row r="1393" spans="1:4">
      <c r="A1393" s="179">
        <v>6143</v>
      </c>
      <c r="B1393" s="179" t="s">
        <v>1236</v>
      </c>
      <c r="C1393" s="179" t="s">
        <v>2668</v>
      </c>
      <c r="D1393" s="179" t="s">
        <v>3688</v>
      </c>
    </row>
    <row r="1394" spans="1:4">
      <c r="A1394" s="179">
        <v>6144</v>
      </c>
      <c r="B1394" s="179" t="s">
        <v>1237</v>
      </c>
      <c r="C1394" s="179" t="s">
        <v>5300</v>
      </c>
      <c r="D1394" s="179" t="s">
        <v>3689</v>
      </c>
    </row>
    <row r="1395" spans="1:4">
      <c r="A1395" s="179">
        <v>6145</v>
      </c>
      <c r="B1395" s="179" t="s">
        <v>1238</v>
      </c>
      <c r="C1395" s="179" t="s">
        <v>5301</v>
      </c>
      <c r="D1395" s="179" t="s">
        <v>5302</v>
      </c>
    </row>
    <row r="1396" spans="1:4">
      <c r="A1396" s="179">
        <v>6146</v>
      </c>
      <c r="B1396" s="179" t="s">
        <v>1239</v>
      </c>
      <c r="C1396" s="179" t="s">
        <v>3690</v>
      </c>
      <c r="D1396" s="179" t="s">
        <v>3691</v>
      </c>
    </row>
    <row r="1397" spans="1:4">
      <c r="A1397" s="179">
        <v>6147</v>
      </c>
      <c r="B1397" s="179" t="s">
        <v>1240</v>
      </c>
      <c r="C1397" s="179" t="s">
        <v>5303</v>
      </c>
      <c r="D1397" s="179" t="s">
        <v>3692</v>
      </c>
    </row>
    <row r="1398" spans="1:4">
      <c r="A1398" s="179">
        <v>6148</v>
      </c>
      <c r="B1398" s="179" t="s">
        <v>1241</v>
      </c>
      <c r="C1398" s="179" t="s">
        <v>2656</v>
      </c>
      <c r="D1398" s="179" t="s">
        <v>3693</v>
      </c>
    </row>
    <row r="1399" spans="1:4">
      <c r="A1399" s="179">
        <v>6150</v>
      </c>
      <c r="B1399" s="179" t="s">
        <v>1242</v>
      </c>
      <c r="C1399" s="179" t="s">
        <v>3694</v>
      </c>
      <c r="D1399" s="179" t="s">
        <v>3695</v>
      </c>
    </row>
    <row r="1400" spans="1:4">
      <c r="A1400" s="179">
        <v>6151</v>
      </c>
      <c r="B1400" s="179" t="s">
        <v>1243</v>
      </c>
      <c r="C1400" s="179" t="s">
        <v>2646</v>
      </c>
      <c r="D1400" s="179" t="s">
        <v>3696</v>
      </c>
    </row>
    <row r="1401" spans="1:4">
      <c r="A1401" s="179">
        <v>6152</v>
      </c>
      <c r="B1401" s="179" t="s">
        <v>1244</v>
      </c>
      <c r="C1401" s="179" t="s">
        <v>5304</v>
      </c>
      <c r="D1401" s="179" t="s">
        <v>3697</v>
      </c>
    </row>
    <row r="1402" spans="1:4">
      <c r="A1402" s="179">
        <v>6153</v>
      </c>
      <c r="B1402" s="179" t="s">
        <v>1245</v>
      </c>
      <c r="C1402" s="179" t="s">
        <v>5305</v>
      </c>
      <c r="D1402" s="179" t="s">
        <v>3698</v>
      </c>
    </row>
    <row r="1403" spans="1:4">
      <c r="A1403" s="179">
        <v>6154</v>
      </c>
      <c r="B1403" s="179" t="s">
        <v>1246</v>
      </c>
      <c r="C1403" s="179" t="s">
        <v>3699</v>
      </c>
      <c r="D1403" s="179" t="s">
        <v>3700</v>
      </c>
    </row>
    <row r="1404" spans="1:4">
      <c r="A1404" s="179">
        <v>6155</v>
      </c>
      <c r="B1404" s="179" t="s">
        <v>1247</v>
      </c>
      <c r="C1404" s="179" t="s">
        <v>5306</v>
      </c>
      <c r="D1404" s="179" t="s">
        <v>3701</v>
      </c>
    </row>
    <row r="1405" spans="1:4">
      <c r="A1405" s="179">
        <v>6156</v>
      </c>
      <c r="B1405" s="179" t="s">
        <v>1248</v>
      </c>
      <c r="C1405" s="179" t="s">
        <v>2675</v>
      </c>
      <c r="D1405" s="179" t="s">
        <v>3702</v>
      </c>
    </row>
    <row r="1406" spans="1:4">
      <c r="A1406" s="179">
        <v>6158</v>
      </c>
      <c r="B1406" s="179" t="s">
        <v>1249</v>
      </c>
      <c r="C1406" s="179" t="s">
        <v>1793</v>
      </c>
      <c r="D1406" s="179" t="s">
        <v>3703</v>
      </c>
    </row>
    <row r="1407" spans="1:4">
      <c r="A1407" s="179">
        <v>6160</v>
      </c>
      <c r="B1407" s="179" t="s">
        <v>1250</v>
      </c>
      <c r="C1407" s="179" t="s">
        <v>5307</v>
      </c>
      <c r="D1407" s="179" t="s">
        <v>3704</v>
      </c>
    </row>
    <row r="1408" spans="1:4">
      <c r="A1408" s="179">
        <v>6161</v>
      </c>
      <c r="B1408" s="179" t="s">
        <v>1251</v>
      </c>
      <c r="C1408" s="179" t="s">
        <v>3705</v>
      </c>
      <c r="D1408" s="179" t="s">
        <v>3706</v>
      </c>
    </row>
    <row r="1409" spans="1:4">
      <c r="A1409" s="179">
        <v>6163</v>
      </c>
      <c r="B1409" s="179" t="s">
        <v>1252</v>
      </c>
      <c r="C1409" s="179" t="s">
        <v>3707</v>
      </c>
      <c r="D1409" s="179" t="s">
        <v>3708</v>
      </c>
    </row>
    <row r="1410" spans="1:4">
      <c r="A1410" s="179">
        <v>6164</v>
      </c>
      <c r="B1410" s="179" t="s">
        <v>1253</v>
      </c>
      <c r="C1410" s="179" t="s">
        <v>3709</v>
      </c>
      <c r="D1410" s="179" t="s">
        <v>3710</v>
      </c>
    </row>
    <row r="1411" spans="1:4">
      <c r="A1411" s="179">
        <v>6165</v>
      </c>
      <c r="B1411" s="179" t="s">
        <v>1254</v>
      </c>
      <c r="C1411" s="179" t="s">
        <v>1865</v>
      </c>
      <c r="D1411" s="179" t="s">
        <v>3711</v>
      </c>
    </row>
    <row r="1412" spans="1:4">
      <c r="A1412" s="179">
        <v>6166</v>
      </c>
      <c r="B1412" s="179" t="s">
        <v>1255</v>
      </c>
      <c r="C1412" s="179" t="s">
        <v>4510</v>
      </c>
      <c r="D1412" s="179" t="s">
        <v>3712</v>
      </c>
    </row>
    <row r="1413" spans="1:4">
      <c r="A1413" s="179">
        <v>6167</v>
      </c>
      <c r="B1413" s="179" t="s">
        <v>1256</v>
      </c>
      <c r="C1413" s="179" t="s">
        <v>3713</v>
      </c>
      <c r="D1413" s="179" t="s">
        <v>3714</v>
      </c>
    </row>
    <row r="1414" spans="1:4">
      <c r="A1414" s="179">
        <v>6168</v>
      </c>
      <c r="B1414" s="179" t="s">
        <v>1257</v>
      </c>
      <c r="C1414" s="179" t="s">
        <v>3715</v>
      </c>
      <c r="D1414" s="179" t="s">
        <v>3716</v>
      </c>
    </row>
    <row r="1415" spans="1:4">
      <c r="A1415" s="179">
        <v>6169</v>
      </c>
      <c r="B1415" s="179" t="s">
        <v>1258</v>
      </c>
      <c r="C1415" s="179" t="s">
        <v>5127</v>
      </c>
      <c r="D1415" s="179" t="s">
        <v>3717</v>
      </c>
    </row>
    <row r="1416" spans="1:4">
      <c r="A1416" s="179">
        <v>6170</v>
      </c>
      <c r="B1416" s="179" t="s">
        <v>1259</v>
      </c>
      <c r="C1416" s="179" t="s">
        <v>5308</v>
      </c>
      <c r="D1416" s="179" t="s">
        <v>3718</v>
      </c>
    </row>
    <row r="1417" spans="1:4">
      <c r="A1417" s="179">
        <v>6171</v>
      </c>
      <c r="B1417" s="179" t="s">
        <v>1260</v>
      </c>
      <c r="C1417" s="179" t="s">
        <v>5184</v>
      </c>
      <c r="D1417" s="179" t="s">
        <v>5309</v>
      </c>
    </row>
    <row r="1418" spans="1:4">
      <c r="A1418" s="179">
        <v>6172</v>
      </c>
      <c r="B1418" s="179" t="s">
        <v>1261</v>
      </c>
      <c r="C1418" s="179" t="s">
        <v>3719</v>
      </c>
      <c r="D1418" s="179" t="s">
        <v>3720</v>
      </c>
    </row>
    <row r="1419" spans="1:4">
      <c r="A1419" s="179">
        <v>6173</v>
      </c>
      <c r="B1419" s="179" t="s">
        <v>1262</v>
      </c>
      <c r="C1419" s="179" t="s">
        <v>3721</v>
      </c>
      <c r="D1419" s="179" t="s">
        <v>3722</v>
      </c>
    </row>
    <row r="1420" spans="1:4">
      <c r="A1420" s="179">
        <v>6174</v>
      </c>
      <c r="B1420" s="179" t="s">
        <v>1263</v>
      </c>
      <c r="C1420" s="179" t="s">
        <v>3723</v>
      </c>
      <c r="D1420" s="179" t="s">
        <v>3724</v>
      </c>
    </row>
    <row r="1421" spans="1:4">
      <c r="A1421" s="179">
        <v>6175</v>
      </c>
      <c r="B1421" s="179" t="s">
        <v>1264</v>
      </c>
      <c r="C1421" s="179" t="s">
        <v>3725</v>
      </c>
      <c r="D1421" s="179" t="s">
        <v>3726</v>
      </c>
    </row>
    <row r="1422" spans="1:4">
      <c r="A1422" s="179">
        <v>6176</v>
      </c>
      <c r="B1422" s="179" t="s">
        <v>1265</v>
      </c>
      <c r="C1422" s="179" t="s">
        <v>5310</v>
      </c>
      <c r="D1422" s="179" t="s">
        <v>3727</v>
      </c>
    </row>
    <row r="1423" spans="1:4">
      <c r="A1423" s="179">
        <v>6177</v>
      </c>
      <c r="B1423" s="179" t="s">
        <v>1266</v>
      </c>
      <c r="C1423" s="179" t="s">
        <v>3728</v>
      </c>
      <c r="D1423" s="179" t="s">
        <v>3729</v>
      </c>
    </row>
    <row r="1424" spans="1:4">
      <c r="A1424" s="179">
        <v>6179</v>
      </c>
      <c r="B1424" s="179" t="s">
        <v>1267</v>
      </c>
      <c r="C1424" s="179" t="s">
        <v>3730</v>
      </c>
      <c r="D1424" s="179" t="s">
        <v>3731</v>
      </c>
    </row>
    <row r="1425" spans="1:4">
      <c r="A1425" s="179">
        <v>6180</v>
      </c>
      <c r="B1425" s="179" t="s">
        <v>1268</v>
      </c>
      <c r="C1425" s="179" t="s">
        <v>5311</v>
      </c>
      <c r="D1425" s="179" t="s">
        <v>3732</v>
      </c>
    </row>
    <row r="1426" spans="1:4">
      <c r="A1426" s="179">
        <v>6182</v>
      </c>
      <c r="B1426" s="179" t="s">
        <v>1269</v>
      </c>
      <c r="C1426" s="179" t="s">
        <v>3733</v>
      </c>
      <c r="D1426" s="179" t="s">
        <v>3734</v>
      </c>
    </row>
    <row r="1427" spans="1:4">
      <c r="A1427" s="179">
        <v>6183</v>
      </c>
      <c r="B1427" s="179" t="s">
        <v>1270</v>
      </c>
      <c r="C1427" s="179" t="s">
        <v>3735</v>
      </c>
      <c r="D1427" s="179" t="s">
        <v>3736</v>
      </c>
    </row>
    <row r="1428" spans="1:4">
      <c r="A1428" s="179">
        <v>6184</v>
      </c>
      <c r="B1428" s="179" t="s">
        <v>1271</v>
      </c>
      <c r="C1428" s="179" t="s">
        <v>3737</v>
      </c>
      <c r="D1428" s="179" t="s">
        <v>3738</v>
      </c>
    </row>
    <row r="1429" spans="1:4">
      <c r="A1429" s="179">
        <v>6185</v>
      </c>
      <c r="B1429" s="179" t="s">
        <v>1272</v>
      </c>
      <c r="C1429" s="179" t="s">
        <v>3739</v>
      </c>
      <c r="D1429" s="179" t="s">
        <v>2850</v>
      </c>
    </row>
    <row r="1430" spans="1:4">
      <c r="A1430" s="179">
        <v>6186</v>
      </c>
      <c r="B1430" s="179" t="s">
        <v>1273</v>
      </c>
      <c r="C1430" s="179" t="s">
        <v>5312</v>
      </c>
      <c r="D1430" s="179" t="s">
        <v>3740</v>
      </c>
    </row>
    <row r="1431" spans="1:4">
      <c r="A1431" s="179">
        <v>6187</v>
      </c>
      <c r="B1431" s="179" t="s">
        <v>1274</v>
      </c>
      <c r="C1431" s="179" t="s">
        <v>3741</v>
      </c>
      <c r="D1431" s="179" t="s">
        <v>3742</v>
      </c>
    </row>
    <row r="1432" spans="1:4">
      <c r="A1432" s="179">
        <v>6188</v>
      </c>
      <c r="B1432" s="179" t="s">
        <v>1275</v>
      </c>
      <c r="C1432" s="179" t="s">
        <v>3743</v>
      </c>
      <c r="D1432" s="179" t="s">
        <v>3744</v>
      </c>
    </row>
    <row r="1433" spans="1:4">
      <c r="A1433" s="179">
        <v>6189</v>
      </c>
      <c r="B1433" s="179" t="s">
        <v>1276</v>
      </c>
      <c r="C1433" s="179" t="s">
        <v>2601</v>
      </c>
      <c r="D1433" s="179" t="s">
        <v>3745</v>
      </c>
    </row>
    <row r="1434" spans="1:4">
      <c r="A1434" s="179">
        <v>6190</v>
      </c>
      <c r="B1434" s="179" t="s">
        <v>1277</v>
      </c>
      <c r="C1434" s="179" t="s">
        <v>3746</v>
      </c>
      <c r="D1434" s="179" t="s">
        <v>3747</v>
      </c>
    </row>
    <row r="1435" spans="1:4">
      <c r="A1435" s="179">
        <v>6191</v>
      </c>
      <c r="B1435" s="179" t="s">
        <v>1278</v>
      </c>
      <c r="C1435" s="179" t="s">
        <v>3748</v>
      </c>
      <c r="D1435" s="179" t="s">
        <v>3749</v>
      </c>
    </row>
    <row r="1436" spans="1:4">
      <c r="A1436" s="179">
        <v>6192</v>
      </c>
      <c r="B1436" s="179" t="s">
        <v>1279</v>
      </c>
      <c r="C1436" s="179" t="s">
        <v>3750</v>
      </c>
      <c r="D1436" s="179" t="s">
        <v>3751</v>
      </c>
    </row>
    <row r="1437" spans="1:4">
      <c r="A1437" s="179">
        <v>6194</v>
      </c>
      <c r="B1437" s="179" t="s">
        <v>1280</v>
      </c>
      <c r="C1437" s="179" t="s">
        <v>2675</v>
      </c>
      <c r="D1437" s="179" t="s">
        <v>3752</v>
      </c>
    </row>
    <row r="1438" spans="1:4">
      <c r="A1438" s="179">
        <v>6195</v>
      </c>
      <c r="B1438" s="179" t="s">
        <v>1281</v>
      </c>
      <c r="C1438" s="179" t="s">
        <v>2549</v>
      </c>
      <c r="D1438" s="179" t="s">
        <v>3753</v>
      </c>
    </row>
    <row r="1439" spans="1:4">
      <c r="A1439" s="179">
        <v>6196</v>
      </c>
      <c r="B1439" s="179" t="s">
        <v>1282</v>
      </c>
      <c r="C1439" s="179" t="s">
        <v>5313</v>
      </c>
      <c r="D1439" s="179" t="s">
        <v>3754</v>
      </c>
    </row>
    <row r="1440" spans="1:4">
      <c r="A1440" s="179">
        <v>6197</v>
      </c>
      <c r="B1440" s="179" t="s">
        <v>1283</v>
      </c>
      <c r="C1440" s="179" t="s">
        <v>1865</v>
      </c>
      <c r="D1440" s="179" t="s">
        <v>3755</v>
      </c>
    </row>
    <row r="1441" spans="1:4">
      <c r="A1441" s="179">
        <v>6198</v>
      </c>
      <c r="B1441" s="179" t="s">
        <v>1284</v>
      </c>
      <c r="C1441" s="179" t="s">
        <v>2689</v>
      </c>
      <c r="D1441" s="179" t="s">
        <v>3756</v>
      </c>
    </row>
    <row r="1442" spans="1:4">
      <c r="A1442" s="179">
        <v>6199</v>
      </c>
      <c r="B1442" s="179" t="s">
        <v>1285</v>
      </c>
      <c r="C1442" s="179" t="s">
        <v>3757</v>
      </c>
      <c r="D1442" s="179" t="s">
        <v>3758</v>
      </c>
    </row>
    <row r="1443" spans="1:4">
      <c r="A1443" s="179">
        <v>6201</v>
      </c>
      <c r="B1443" s="179" t="s">
        <v>1286</v>
      </c>
      <c r="C1443" s="179" t="s">
        <v>2344</v>
      </c>
      <c r="D1443" s="179" t="s">
        <v>3759</v>
      </c>
    </row>
    <row r="1444" spans="1:4">
      <c r="A1444" s="179">
        <v>6202</v>
      </c>
      <c r="B1444" s="179" t="s">
        <v>1287</v>
      </c>
      <c r="C1444" s="179" t="s">
        <v>3760</v>
      </c>
      <c r="D1444" s="179" t="s">
        <v>3761</v>
      </c>
    </row>
    <row r="1445" spans="1:4">
      <c r="A1445" s="179">
        <v>6203</v>
      </c>
      <c r="B1445" s="179" t="s">
        <v>1288</v>
      </c>
      <c r="C1445" s="179" t="s">
        <v>2725</v>
      </c>
      <c r="D1445" s="179" t="s">
        <v>3762</v>
      </c>
    </row>
    <row r="1446" spans="1:4">
      <c r="A1446" s="179">
        <v>6204</v>
      </c>
      <c r="B1446" s="179" t="s">
        <v>1289</v>
      </c>
      <c r="C1446" s="179" t="s">
        <v>3664</v>
      </c>
      <c r="D1446" s="179" t="s">
        <v>3763</v>
      </c>
    </row>
    <row r="1447" spans="1:4">
      <c r="A1447" s="179">
        <v>6205</v>
      </c>
      <c r="B1447" s="179" t="s">
        <v>1290</v>
      </c>
      <c r="C1447" s="179" t="s">
        <v>5314</v>
      </c>
      <c r="D1447" s="179" t="s">
        <v>3764</v>
      </c>
    </row>
    <row r="1448" spans="1:4">
      <c r="A1448" s="179">
        <v>6206</v>
      </c>
      <c r="B1448" s="179" t="s">
        <v>1291</v>
      </c>
      <c r="C1448" s="179" t="s">
        <v>5315</v>
      </c>
      <c r="D1448" s="179" t="s">
        <v>5471</v>
      </c>
    </row>
    <row r="1449" spans="1:4">
      <c r="A1449" s="179">
        <v>6207</v>
      </c>
      <c r="B1449" s="179" t="s">
        <v>1292</v>
      </c>
      <c r="C1449" s="179" t="s">
        <v>1793</v>
      </c>
      <c r="D1449" s="179" t="s">
        <v>3765</v>
      </c>
    </row>
    <row r="1450" spans="1:4">
      <c r="A1450" s="179">
        <v>6208</v>
      </c>
      <c r="B1450" s="179" t="s">
        <v>1293</v>
      </c>
      <c r="C1450" s="179" t="s">
        <v>1793</v>
      </c>
      <c r="D1450" s="179" t="s">
        <v>3766</v>
      </c>
    </row>
    <row r="1451" spans="1:4">
      <c r="A1451" s="179">
        <v>6209</v>
      </c>
      <c r="B1451" s="179" t="s">
        <v>1294</v>
      </c>
      <c r="C1451" s="179" t="s">
        <v>5316</v>
      </c>
      <c r="D1451" s="179" t="s">
        <v>3767</v>
      </c>
    </row>
    <row r="1452" spans="1:4">
      <c r="A1452" s="179">
        <v>6210</v>
      </c>
      <c r="B1452" s="179" t="s">
        <v>1295</v>
      </c>
      <c r="C1452" s="179" t="s">
        <v>2675</v>
      </c>
      <c r="D1452" s="179" t="s">
        <v>3768</v>
      </c>
    </row>
    <row r="1453" spans="1:4">
      <c r="A1453" s="179">
        <v>6212</v>
      </c>
      <c r="B1453" s="179" t="s">
        <v>1296</v>
      </c>
      <c r="C1453" s="179" t="s">
        <v>5317</v>
      </c>
      <c r="D1453" s="179" t="s">
        <v>3769</v>
      </c>
    </row>
    <row r="1454" spans="1:4">
      <c r="A1454" s="179">
        <v>6213</v>
      </c>
      <c r="B1454" s="179" t="s">
        <v>1297</v>
      </c>
      <c r="C1454" s="179" t="s">
        <v>5318</v>
      </c>
      <c r="D1454" s="179" t="s">
        <v>3770</v>
      </c>
    </row>
    <row r="1455" spans="1:4">
      <c r="A1455" s="179">
        <v>6214</v>
      </c>
      <c r="B1455" s="179" t="s">
        <v>1298</v>
      </c>
      <c r="C1455" s="179" t="s">
        <v>5319</v>
      </c>
      <c r="D1455" s="179" t="s">
        <v>3771</v>
      </c>
    </row>
    <row r="1456" spans="1:4">
      <c r="A1456" s="179">
        <v>6215</v>
      </c>
      <c r="B1456" s="179" t="s">
        <v>1299</v>
      </c>
      <c r="C1456" s="179" t="s">
        <v>3772</v>
      </c>
      <c r="D1456" s="179" t="s">
        <v>5320</v>
      </c>
    </row>
    <row r="1457" spans="1:4">
      <c r="A1457" s="179">
        <v>6216</v>
      </c>
      <c r="B1457" s="179" t="s">
        <v>1300</v>
      </c>
      <c r="C1457" s="179" t="s">
        <v>3773</v>
      </c>
      <c r="D1457" s="179" t="s">
        <v>3774</v>
      </c>
    </row>
    <row r="1458" spans="1:4">
      <c r="A1458" s="179">
        <v>6217</v>
      </c>
      <c r="B1458" s="179" t="s">
        <v>1301</v>
      </c>
      <c r="C1458" s="179" t="s">
        <v>5321</v>
      </c>
      <c r="D1458" s="179" t="s">
        <v>3775</v>
      </c>
    </row>
    <row r="1459" spans="1:4">
      <c r="A1459" s="179">
        <v>6218</v>
      </c>
      <c r="B1459" s="179" t="s">
        <v>1302</v>
      </c>
      <c r="C1459" s="179" t="s">
        <v>3776</v>
      </c>
      <c r="D1459" s="179" t="s">
        <v>3777</v>
      </c>
    </row>
    <row r="1460" spans="1:4">
      <c r="A1460" s="179">
        <v>6219</v>
      </c>
      <c r="B1460" s="179" t="s">
        <v>1303</v>
      </c>
      <c r="C1460" s="179" t="s">
        <v>5322</v>
      </c>
      <c r="D1460" s="179" t="s">
        <v>3778</v>
      </c>
    </row>
    <row r="1461" spans="1:4">
      <c r="A1461" s="179">
        <v>6220</v>
      </c>
      <c r="B1461" s="179" t="s">
        <v>1304</v>
      </c>
      <c r="C1461" s="179" t="s">
        <v>1793</v>
      </c>
      <c r="D1461" s="179" t="s">
        <v>3779</v>
      </c>
    </row>
    <row r="1462" spans="1:4">
      <c r="A1462" s="179">
        <v>6221</v>
      </c>
      <c r="B1462" s="179" t="s">
        <v>1305</v>
      </c>
      <c r="C1462" s="179" t="s">
        <v>3404</v>
      </c>
      <c r="D1462" s="179" t="s">
        <v>3780</v>
      </c>
    </row>
    <row r="1463" spans="1:4">
      <c r="A1463" s="179">
        <v>6222</v>
      </c>
      <c r="B1463" s="179" t="s">
        <v>1306</v>
      </c>
      <c r="C1463" s="179" t="s">
        <v>3781</v>
      </c>
      <c r="D1463" s="179" t="s">
        <v>3782</v>
      </c>
    </row>
    <row r="1464" spans="1:4">
      <c r="A1464" s="179">
        <v>6223</v>
      </c>
      <c r="B1464" s="179" t="s">
        <v>1307</v>
      </c>
      <c r="C1464" s="179" t="s">
        <v>3783</v>
      </c>
      <c r="D1464" s="179" t="s">
        <v>3784</v>
      </c>
    </row>
    <row r="1465" spans="1:4">
      <c r="A1465" s="179">
        <v>6224</v>
      </c>
      <c r="B1465" s="179" t="s">
        <v>1308</v>
      </c>
      <c r="C1465" s="179" t="s">
        <v>5323</v>
      </c>
      <c r="D1465" s="179" t="s">
        <v>3785</v>
      </c>
    </row>
    <row r="1466" spans="1:4">
      <c r="A1466" s="179">
        <v>6225</v>
      </c>
      <c r="B1466" s="179" t="s">
        <v>1309</v>
      </c>
      <c r="C1466" s="179" t="s">
        <v>5324</v>
      </c>
      <c r="D1466" s="179" t="s">
        <v>3786</v>
      </c>
    </row>
    <row r="1467" spans="1:4">
      <c r="A1467" s="179">
        <v>6226</v>
      </c>
      <c r="B1467" s="179" t="s">
        <v>1310</v>
      </c>
      <c r="C1467" s="179" t="s">
        <v>3709</v>
      </c>
      <c r="D1467" s="179" t="s">
        <v>3787</v>
      </c>
    </row>
    <row r="1468" spans="1:4">
      <c r="A1468" s="179">
        <v>6227</v>
      </c>
      <c r="B1468" s="179" t="s">
        <v>1311</v>
      </c>
      <c r="C1468" s="179" t="s">
        <v>2736</v>
      </c>
      <c r="D1468" s="179" t="s">
        <v>3788</v>
      </c>
    </row>
    <row r="1469" spans="1:4">
      <c r="A1469" s="179">
        <v>6228</v>
      </c>
      <c r="B1469" s="179" t="s">
        <v>1312</v>
      </c>
      <c r="C1469" s="179" t="s">
        <v>3789</v>
      </c>
      <c r="D1469" s="179" t="s">
        <v>3790</v>
      </c>
    </row>
    <row r="1470" spans="1:4">
      <c r="A1470" s="179">
        <v>6229</v>
      </c>
      <c r="B1470" s="179" t="s">
        <v>1313</v>
      </c>
      <c r="C1470" s="179" t="s">
        <v>2689</v>
      </c>
      <c r="D1470" s="179" t="s">
        <v>3791</v>
      </c>
    </row>
    <row r="1471" spans="1:4">
      <c r="A1471" s="179">
        <v>6230</v>
      </c>
      <c r="B1471" s="179" t="s">
        <v>1314</v>
      </c>
      <c r="C1471" s="179" t="s">
        <v>5325</v>
      </c>
      <c r="D1471" s="179" t="s">
        <v>3792</v>
      </c>
    </row>
    <row r="1472" spans="1:4">
      <c r="A1472" s="179">
        <v>6231</v>
      </c>
      <c r="B1472" s="179" t="s">
        <v>1315</v>
      </c>
      <c r="C1472" s="179" t="s">
        <v>3793</v>
      </c>
      <c r="D1472" s="179" t="s">
        <v>3794</v>
      </c>
    </row>
    <row r="1473" spans="1:4">
      <c r="A1473" s="179">
        <v>6233</v>
      </c>
      <c r="B1473" s="179" t="s">
        <v>1316</v>
      </c>
      <c r="C1473" s="179" t="s">
        <v>3795</v>
      </c>
      <c r="D1473" s="179" t="s">
        <v>3796</v>
      </c>
    </row>
    <row r="1474" spans="1:4">
      <c r="A1474" s="179">
        <v>6234</v>
      </c>
      <c r="B1474" s="179" t="s">
        <v>1317</v>
      </c>
      <c r="C1474" s="179" t="s">
        <v>3797</v>
      </c>
      <c r="D1474" s="179" t="s">
        <v>3798</v>
      </c>
    </row>
    <row r="1475" spans="1:4">
      <c r="A1475" s="179">
        <v>6235</v>
      </c>
      <c r="B1475" s="179" t="s">
        <v>1318</v>
      </c>
      <c r="C1475" s="179" t="s">
        <v>5326</v>
      </c>
      <c r="D1475" s="179" t="s">
        <v>3799</v>
      </c>
    </row>
    <row r="1476" spans="1:4">
      <c r="A1476" s="179">
        <v>6236</v>
      </c>
      <c r="B1476" s="179" t="s">
        <v>1319</v>
      </c>
      <c r="C1476" s="179" t="s">
        <v>3800</v>
      </c>
      <c r="D1476" s="179" t="s">
        <v>3801</v>
      </c>
    </row>
    <row r="1477" spans="1:4">
      <c r="A1477" s="179">
        <v>6237</v>
      </c>
      <c r="B1477" s="179" t="s">
        <v>1320</v>
      </c>
      <c r="C1477" s="179" t="s">
        <v>3802</v>
      </c>
      <c r="D1477" s="179" t="s">
        <v>3803</v>
      </c>
    </row>
    <row r="1478" spans="1:4">
      <c r="A1478" s="179">
        <v>6238</v>
      </c>
      <c r="B1478" s="179" t="s">
        <v>1321</v>
      </c>
      <c r="C1478" s="179" t="s">
        <v>3804</v>
      </c>
      <c r="D1478" s="179" t="s">
        <v>3805</v>
      </c>
    </row>
    <row r="1479" spans="1:4">
      <c r="A1479" s="179">
        <v>6239</v>
      </c>
      <c r="B1479" s="179" t="s">
        <v>1322</v>
      </c>
      <c r="C1479" s="179" t="s">
        <v>5327</v>
      </c>
      <c r="D1479" s="179" t="s">
        <v>3806</v>
      </c>
    </row>
    <row r="1480" spans="1:4">
      <c r="A1480" s="179">
        <v>6240</v>
      </c>
      <c r="B1480" s="179" t="s">
        <v>1323</v>
      </c>
      <c r="C1480" s="179" t="s">
        <v>3807</v>
      </c>
      <c r="D1480" s="179" t="s">
        <v>3808</v>
      </c>
    </row>
    <row r="1481" spans="1:4">
      <c r="A1481" s="179">
        <v>6241</v>
      </c>
      <c r="B1481" s="179" t="s">
        <v>1324</v>
      </c>
      <c r="C1481" s="179" t="s">
        <v>2668</v>
      </c>
      <c r="D1481" s="179" t="s">
        <v>3809</v>
      </c>
    </row>
    <row r="1482" spans="1:4">
      <c r="A1482" s="179">
        <v>6242</v>
      </c>
      <c r="B1482" s="179" t="s">
        <v>1325</v>
      </c>
      <c r="C1482" s="179" t="s">
        <v>1950</v>
      </c>
      <c r="D1482" s="179" t="s">
        <v>3810</v>
      </c>
    </row>
    <row r="1483" spans="1:4">
      <c r="A1483" s="179">
        <v>6243</v>
      </c>
      <c r="B1483" s="179" t="s">
        <v>1326</v>
      </c>
      <c r="C1483" s="179" t="s">
        <v>3811</v>
      </c>
      <c r="D1483" s="179" t="s">
        <v>3812</v>
      </c>
    </row>
    <row r="1484" spans="1:4">
      <c r="A1484" s="179">
        <v>6244</v>
      </c>
      <c r="B1484" s="179" t="s">
        <v>1327</v>
      </c>
      <c r="C1484" s="179" t="s">
        <v>4511</v>
      </c>
      <c r="D1484" s="179" t="s">
        <v>3813</v>
      </c>
    </row>
    <row r="1485" spans="1:4">
      <c r="A1485" s="179">
        <v>6245</v>
      </c>
      <c r="B1485" s="179" t="s">
        <v>1328</v>
      </c>
      <c r="C1485" s="179" t="s">
        <v>5328</v>
      </c>
      <c r="D1485" s="179" t="s">
        <v>3814</v>
      </c>
    </row>
    <row r="1486" spans="1:4">
      <c r="A1486" s="179">
        <v>6246</v>
      </c>
      <c r="B1486" s="179" t="s">
        <v>1329</v>
      </c>
      <c r="C1486" s="179" t="s">
        <v>2905</v>
      </c>
      <c r="D1486" s="179" t="s">
        <v>3815</v>
      </c>
    </row>
    <row r="1487" spans="1:4">
      <c r="A1487" s="179">
        <v>6247</v>
      </c>
      <c r="B1487" s="179" t="s">
        <v>1330</v>
      </c>
      <c r="C1487" s="179" t="s">
        <v>2646</v>
      </c>
      <c r="D1487" s="179" t="s">
        <v>3816</v>
      </c>
    </row>
    <row r="1488" spans="1:4">
      <c r="A1488" s="179">
        <v>6248</v>
      </c>
      <c r="B1488" s="179" t="s">
        <v>1331</v>
      </c>
      <c r="C1488" s="179" t="s">
        <v>3817</v>
      </c>
      <c r="D1488" s="179" t="s">
        <v>3818</v>
      </c>
    </row>
    <row r="1489" spans="1:4">
      <c r="A1489" s="179">
        <v>6251</v>
      </c>
      <c r="B1489" s="179" t="s">
        <v>1332</v>
      </c>
      <c r="C1489" s="179" t="s">
        <v>3819</v>
      </c>
      <c r="D1489" s="179" t="s">
        <v>3820</v>
      </c>
    </row>
    <row r="1490" spans="1:4">
      <c r="A1490" s="179">
        <v>6257</v>
      </c>
      <c r="B1490" s="179" t="s">
        <v>1333</v>
      </c>
      <c r="C1490" s="179" t="s">
        <v>3821</v>
      </c>
      <c r="D1490" s="179" t="s">
        <v>3822</v>
      </c>
    </row>
    <row r="1491" spans="1:4">
      <c r="A1491" s="179">
        <v>6259</v>
      </c>
      <c r="B1491" s="179" t="s">
        <v>1334</v>
      </c>
      <c r="C1491" s="179" t="s">
        <v>3823</v>
      </c>
      <c r="D1491" s="179" t="s">
        <v>3824</v>
      </c>
    </row>
    <row r="1492" spans="1:4">
      <c r="A1492" s="179">
        <v>6261</v>
      </c>
      <c r="B1492" s="179" t="s">
        <v>1335</v>
      </c>
      <c r="C1492" s="179" t="s">
        <v>2818</v>
      </c>
      <c r="D1492" s="179" t="s">
        <v>3825</v>
      </c>
    </row>
    <row r="1493" spans="1:4">
      <c r="A1493" s="179">
        <v>6263</v>
      </c>
      <c r="B1493" s="179" t="s">
        <v>1336</v>
      </c>
      <c r="C1493" s="179" t="s">
        <v>3826</v>
      </c>
      <c r="D1493" s="179" t="s">
        <v>3827</v>
      </c>
    </row>
    <row r="1494" spans="1:4">
      <c r="A1494" s="179">
        <v>6264</v>
      </c>
      <c r="B1494" s="179" t="s">
        <v>1337</v>
      </c>
      <c r="C1494" s="179" t="s">
        <v>5184</v>
      </c>
      <c r="D1494" s="179" t="s">
        <v>3828</v>
      </c>
    </row>
    <row r="1495" spans="1:4">
      <c r="A1495" s="179">
        <v>6265</v>
      </c>
      <c r="B1495" s="179" t="s">
        <v>1338</v>
      </c>
      <c r="C1495" s="179" t="s">
        <v>2747</v>
      </c>
      <c r="D1495" s="179" t="s">
        <v>3829</v>
      </c>
    </row>
    <row r="1496" spans="1:4">
      <c r="A1496" s="179">
        <v>6266</v>
      </c>
      <c r="B1496" s="179" t="s">
        <v>1339</v>
      </c>
      <c r="C1496" s="179" t="s">
        <v>5329</v>
      </c>
      <c r="D1496" s="179" t="s">
        <v>3830</v>
      </c>
    </row>
    <row r="1497" spans="1:4">
      <c r="A1497" s="179">
        <v>6269</v>
      </c>
      <c r="B1497" s="179" t="s">
        <v>1340</v>
      </c>
      <c r="C1497" s="179" t="s">
        <v>5330</v>
      </c>
      <c r="D1497" s="179" t="s">
        <v>3831</v>
      </c>
    </row>
    <row r="1498" spans="1:4">
      <c r="A1498" s="179">
        <v>6270</v>
      </c>
      <c r="B1498" s="179" t="s">
        <v>1341</v>
      </c>
      <c r="C1498" s="179" t="s">
        <v>3832</v>
      </c>
      <c r="D1498" s="179" t="s">
        <v>3833</v>
      </c>
    </row>
    <row r="1499" spans="1:4">
      <c r="A1499" s="179">
        <v>6271</v>
      </c>
      <c r="B1499" s="179" t="s">
        <v>1342</v>
      </c>
      <c r="C1499" s="179" t="s">
        <v>5331</v>
      </c>
      <c r="D1499" s="179" t="s">
        <v>3834</v>
      </c>
    </row>
    <row r="1500" spans="1:4">
      <c r="A1500" s="179">
        <v>6272</v>
      </c>
      <c r="B1500" s="179" t="s">
        <v>3835</v>
      </c>
      <c r="D1500" s="179" t="s">
        <v>3836</v>
      </c>
    </row>
    <row r="1501" spans="1:4">
      <c r="A1501" s="179">
        <v>6274</v>
      </c>
      <c r="B1501" s="179" t="s">
        <v>1343</v>
      </c>
      <c r="C1501" s="179" t="s">
        <v>5332</v>
      </c>
      <c r="D1501" s="179" t="s">
        <v>3837</v>
      </c>
    </row>
    <row r="1502" spans="1:4">
      <c r="A1502" s="179">
        <v>6275</v>
      </c>
      <c r="B1502" s="179" t="s">
        <v>1344</v>
      </c>
      <c r="C1502" s="179" t="s">
        <v>3838</v>
      </c>
      <c r="D1502" s="179" t="s">
        <v>3839</v>
      </c>
    </row>
    <row r="1503" spans="1:4">
      <c r="A1503" s="179">
        <v>6276</v>
      </c>
      <c r="B1503" s="179" t="s">
        <v>1345</v>
      </c>
      <c r="C1503" s="179" t="s">
        <v>3840</v>
      </c>
      <c r="D1503" s="179" t="s">
        <v>3841</v>
      </c>
    </row>
    <row r="1504" spans="1:4">
      <c r="A1504" s="179">
        <v>6277</v>
      </c>
      <c r="B1504" s="179" t="s">
        <v>1346</v>
      </c>
      <c r="C1504" s="179" t="s">
        <v>3842</v>
      </c>
      <c r="D1504" s="179" t="s">
        <v>3843</v>
      </c>
    </row>
    <row r="1505" spans="1:4">
      <c r="A1505" s="179">
        <v>6278</v>
      </c>
      <c r="B1505" s="179" t="s">
        <v>1347</v>
      </c>
      <c r="C1505" s="179" t="s">
        <v>5333</v>
      </c>
      <c r="D1505" s="179" t="s">
        <v>3844</v>
      </c>
    </row>
    <row r="1506" spans="1:4">
      <c r="A1506" s="179">
        <v>6279</v>
      </c>
      <c r="B1506" s="179" t="s">
        <v>1348</v>
      </c>
      <c r="C1506" s="179" t="s">
        <v>5334</v>
      </c>
      <c r="D1506" s="179" t="s">
        <v>3845</v>
      </c>
    </row>
    <row r="1507" spans="1:4">
      <c r="A1507" s="179">
        <v>6281</v>
      </c>
      <c r="B1507" s="179" t="s">
        <v>1349</v>
      </c>
      <c r="C1507" s="179" t="s">
        <v>3846</v>
      </c>
      <c r="D1507" s="179" t="s">
        <v>3847</v>
      </c>
    </row>
    <row r="1508" spans="1:4">
      <c r="A1508" s="179">
        <v>6282</v>
      </c>
      <c r="B1508" s="179" t="s">
        <v>1350</v>
      </c>
      <c r="C1508" s="179" t="s">
        <v>5335</v>
      </c>
      <c r="D1508" s="179" t="s">
        <v>3848</v>
      </c>
    </row>
    <row r="1509" spans="1:4">
      <c r="A1509" s="179">
        <v>6283</v>
      </c>
      <c r="B1509" s="179" t="s">
        <v>1351</v>
      </c>
      <c r="C1509" s="179" t="s">
        <v>3773</v>
      </c>
      <c r="D1509" s="179" t="s">
        <v>5336</v>
      </c>
    </row>
    <row r="1510" spans="1:4">
      <c r="A1510" s="179">
        <v>6284</v>
      </c>
      <c r="B1510" s="179" t="s">
        <v>1352</v>
      </c>
      <c r="C1510" s="179" t="s">
        <v>3664</v>
      </c>
      <c r="D1510" s="179" t="s">
        <v>3849</v>
      </c>
    </row>
    <row r="1511" spans="1:4">
      <c r="A1511" s="179">
        <v>6285</v>
      </c>
      <c r="B1511" s="179" t="s">
        <v>1353</v>
      </c>
      <c r="C1511" s="179" t="s">
        <v>5337</v>
      </c>
      <c r="D1511" s="179" t="s">
        <v>3850</v>
      </c>
    </row>
    <row r="1512" spans="1:4">
      <c r="A1512" s="179">
        <v>6287</v>
      </c>
      <c r="B1512" s="179" t="s">
        <v>1354</v>
      </c>
      <c r="C1512" s="179" t="s">
        <v>3851</v>
      </c>
      <c r="D1512" s="179" t="s">
        <v>3852</v>
      </c>
    </row>
    <row r="1513" spans="1:4">
      <c r="A1513" s="179">
        <v>6288</v>
      </c>
      <c r="B1513" s="179" t="s">
        <v>3853</v>
      </c>
      <c r="D1513" s="179" t="s">
        <v>3854</v>
      </c>
    </row>
    <row r="1514" spans="1:4">
      <c r="A1514" s="179">
        <v>6289</v>
      </c>
      <c r="B1514" s="179" t="s">
        <v>1355</v>
      </c>
      <c r="C1514" s="179" t="s">
        <v>3709</v>
      </c>
      <c r="D1514" s="179" t="s">
        <v>2718</v>
      </c>
    </row>
    <row r="1515" spans="1:4">
      <c r="A1515" s="179">
        <v>6290</v>
      </c>
      <c r="B1515" s="179" t="s">
        <v>1356</v>
      </c>
      <c r="C1515" s="179" t="s">
        <v>5338</v>
      </c>
      <c r="D1515" s="179" t="s">
        <v>3855</v>
      </c>
    </row>
    <row r="1516" spans="1:4">
      <c r="A1516" s="179">
        <v>6291</v>
      </c>
      <c r="B1516" s="179" t="s">
        <v>1357</v>
      </c>
      <c r="C1516" s="179" t="s">
        <v>3856</v>
      </c>
      <c r="D1516" s="179" t="s">
        <v>3857</v>
      </c>
    </row>
    <row r="1517" spans="1:4">
      <c r="A1517" s="179">
        <v>6292</v>
      </c>
      <c r="B1517" s="179" t="s">
        <v>1358</v>
      </c>
      <c r="C1517" s="179" t="s">
        <v>2725</v>
      </c>
      <c r="D1517" s="179" t="s">
        <v>3858</v>
      </c>
    </row>
    <row r="1518" spans="1:4">
      <c r="A1518" s="179">
        <v>6294</v>
      </c>
      <c r="B1518" s="179" t="s">
        <v>1359</v>
      </c>
      <c r="C1518" s="179" t="s">
        <v>5339</v>
      </c>
      <c r="D1518" s="179" t="s">
        <v>3859</v>
      </c>
    </row>
    <row r="1519" spans="1:4">
      <c r="A1519" s="179">
        <v>6298</v>
      </c>
      <c r="B1519" s="179" t="s">
        <v>1360</v>
      </c>
      <c r="C1519" s="179" t="s">
        <v>5340</v>
      </c>
      <c r="D1519" s="179" t="s">
        <v>5341</v>
      </c>
    </row>
    <row r="1520" spans="1:4">
      <c r="A1520" s="179">
        <v>6403</v>
      </c>
      <c r="B1520" s="179" t="s">
        <v>3860</v>
      </c>
      <c r="D1520" s="179" t="s">
        <v>3861</v>
      </c>
    </row>
    <row r="1521" spans="1:4">
      <c r="A1521" s="179">
        <v>6404</v>
      </c>
      <c r="B1521" s="179" t="s">
        <v>1361</v>
      </c>
      <c r="C1521" s="179" t="s">
        <v>5342</v>
      </c>
      <c r="D1521" s="179" t="s">
        <v>3862</v>
      </c>
    </row>
    <row r="1522" spans="1:4">
      <c r="A1522" s="179">
        <v>6405</v>
      </c>
      <c r="B1522" s="179" t="s">
        <v>1362</v>
      </c>
      <c r="C1522" s="179" t="s">
        <v>2308</v>
      </c>
      <c r="D1522" s="179" t="s">
        <v>3863</v>
      </c>
    </row>
    <row r="1523" spans="1:4">
      <c r="A1523" s="179">
        <v>6407</v>
      </c>
      <c r="B1523" s="179" t="s">
        <v>3864</v>
      </c>
      <c r="D1523" s="179" t="s">
        <v>3865</v>
      </c>
    </row>
    <row r="1524" spans="1:4">
      <c r="A1524" s="179">
        <v>6409</v>
      </c>
      <c r="B1524" s="179" t="s">
        <v>1363</v>
      </c>
      <c r="C1524" s="179" t="s">
        <v>5343</v>
      </c>
      <c r="D1524" s="179" t="s">
        <v>3866</v>
      </c>
    </row>
    <row r="1525" spans="1:4">
      <c r="A1525" s="179">
        <v>6411</v>
      </c>
      <c r="B1525" s="179" t="s">
        <v>1364</v>
      </c>
      <c r="C1525" s="179" t="s">
        <v>4512</v>
      </c>
      <c r="D1525" s="179" t="s">
        <v>3867</v>
      </c>
    </row>
    <row r="1526" spans="1:4">
      <c r="A1526" s="179">
        <v>6412</v>
      </c>
      <c r="B1526" s="179" t="s">
        <v>1365</v>
      </c>
      <c r="C1526" s="179" t="s">
        <v>5344</v>
      </c>
      <c r="D1526" s="179" t="s">
        <v>3868</v>
      </c>
    </row>
    <row r="1527" spans="1:4">
      <c r="A1527" s="179">
        <v>6414</v>
      </c>
      <c r="B1527" s="179" t="s">
        <v>1366</v>
      </c>
      <c r="C1527" s="179" t="s">
        <v>5345</v>
      </c>
      <c r="D1527" s="179" t="s">
        <v>3869</v>
      </c>
    </row>
    <row r="1528" spans="1:4">
      <c r="A1528" s="179">
        <v>6415</v>
      </c>
      <c r="B1528" s="179" t="s">
        <v>1367</v>
      </c>
      <c r="C1528" s="179" t="s">
        <v>4513</v>
      </c>
      <c r="D1528" s="179" t="s">
        <v>3870</v>
      </c>
    </row>
    <row r="1529" spans="1:4">
      <c r="A1529" s="179">
        <v>6416</v>
      </c>
      <c r="B1529" s="179" t="s">
        <v>5346</v>
      </c>
      <c r="C1529" s="179" t="s">
        <v>4031</v>
      </c>
      <c r="D1529" s="179" t="s">
        <v>3869</v>
      </c>
    </row>
    <row r="1530" spans="1:4">
      <c r="A1530" s="179">
        <v>6417</v>
      </c>
      <c r="B1530" s="179" t="s">
        <v>1368</v>
      </c>
      <c r="C1530" s="179" t="s">
        <v>2668</v>
      </c>
      <c r="D1530" s="179" t="s">
        <v>3871</v>
      </c>
    </row>
    <row r="1531" spans="1:4">
      <c r="A1531" s="179">
        <v>6418</v>
      </c>
      <c r="B1531" s="179" t="s">
        <v>3872</v>
      </c>
      <c r="D1531" s="179" t="s">
        <v>3873</v>
      </c>
    </row>
    <row r="1532" spans="1:4">
      <c r="A1532" s="179">
        <v>6419</v>
      </c>
      <c r="B1532" s="179" t="s">
        <v>1369</v>
      </c>
      <c r="C1532" s="179" t="s">
        <v>2905</v>
      </c>
      <c r="D1532" s="179" t="s">
        <v>2813</v>
      </c>
    </row>
    <row r="1533" spans="1:4">
      <c r="A1533" s="179">
        <v>6422</v>
      </c>
      <c r="B1533" s="179" t="s">
        <v>1370</v>
      </c>
      <c r="C1533" s="179" t="s">
        <v>5347</v>
      </c>
      <c r="D1533" s="179" t="s">
        <v>5348</v>
      </c>
    </row>
    <row r="1534" spans="1:4">
      <c r="A1534" s="179">
        <v>6423</v>
      </c>
      <c r="B1534" s="179" t="s">
        <v>3874</v>
      </c>
      <c r="D1534" s="179" t="s">
        <v>3875</v>
      </c>
    </row>
    <row r="1535" spans="1:4">
      <c r="A1535" s="179">
        <v>6425</v>
      </c>
      <c r="B1535" s="179" t="s">
        <v>3876</v>
      </c>
      <c r="D1535" s="179" t="s">
        <v>3877</v>
      </c>
    </row>
    <row r="1536" spans="1:4">
      <c r="A1536" s="179">
        <v>6426</v>
      </c>
      <c r="B1536" s="179" t="s">
        <v>1371</v>
      </c>
      <c r="C1536" s="179" t="s">
        <v>5072</v>
      </c>
      <c r="D1536" s="179" t="s">
        <v>5349</v>
      </c>
    </row>
    <row r="1537" spans="1:4">
      <c r="A1537" s="179">
        <v>6428</v>
      </c>
      <c r="B1537" s="179" t="s">
        <v>3878</v>
      </c>
      <c r="D1537" s="179" t="s">
        <v>3879</v>
      </c>
    </row>
    <row r="1538" spans="1:4">
      <c r="A1538" s="179">
        <v>6431</v>
      </c>
      <c r="B1538" s="179" t="s">
        <v>1372</v>
      </c>
      <c r="C1538" s="179" t="s">
        <v>3880</v>
      </c>
      <c r="D1538" s="179" t="s">
        <v>3881</v>
      </c>
    </row>
    <row r="1539" spans="1:4">
      <c r="A1539" s="179">
        <v>6432</v>
      </c>
      <c r="B1539" s="179" t="s">
        <v>1373</v>
      </c>
      <c r="C1539" s="179" t="s">
        <v>1793</v>
      </c>
      <c r="D1539" s="179" t="s">
        <v>3882</v>
      </c>
    </row>
    <row r="1540" spans="1:4">
      <c r="A1540" s="179">
        <v>6434</v>
      </c>
      <c r="B1540" s="179" t="s">
        <v>3883</v>
      </c>
      <c r="D1540" s="179" t="s">
        <v>3884</v>
      </c>
    </row>
    <row r="1541" spans="1:4">
      <c r="A1541" s="179">
        <v>6435</v>
      </c>
      <c r="B1541" s="179" t="s">
        <v>1374</v>
      </c>
      <c r="C1541" s="179" t="s">
        <v>2937</v>
      </c>
      <c r="D1541" s="179" t="s">
        <v>3885</v>
      </c>
    </row>
    <row r="1542" spans="1:4">
      <c r="A1542" s="179">
        <v>6438</v>
      </c>
      <c r="B1542" s="179" t="s">
        <v>1630</v>
      </c>
      <c r="C1542" s="179" t="s">
        <v>3886</v>
      </c>
      <c r="D1542" s="179" t="s">
        <v>1633</v>
      </c>
    </row>
    <row r="1543" spans="1:4">
      <c r="A1543" s="179">
        <v>6441</v>
      </c>
      <c r="B1543" s="179" t="s">
        <v>3887</v>
      </c>
      <c r="C1543" s="179" t="s">
        <v>2763</v>
      </c>
      <c r="D1543" s="179" t="s">
        <v>3888</v>
      </c>
    </row>
    <row r="1544" spans="1:4">
      <c r="A1544" s="179">
        <v>6442</v>
      </c>
      <c r="B1544" s="179" t="s">
        <v>1375</v>
      </c>
      <c r="C1544" s="179" t="s">
        <v>3773</v>
      </c>
      <c r="D1544" s="179" t="s">
        <v>3889</v>
      </c>
    </row>
    <row r="1545" spans="1:4">
      <c r="A1545" s="179">
        <v>6443</v>
      </c>
      <c r="B1545" s="179" t="s">
        <v>1376</v>
      </c>
      <c r="C1545" s="179" t="s">
        <v>3890</v>
      </c>
      <c r="D1545" s="179" t="s">
        <v>3891</v>
      </c>
    </row>
    <row r="1546" spans="1:4">
      <c r="A1546" s="179">
        <v>6445</v>
      </c>
      <c r="B1546" s="179" t="s">
        <v>3892</v>
      </c>
      <c r="D1546" s="179" t="s">
        <v>3893</v>
      </c>
    </row>
    <row r="1547" spans="1:4">
      <c r="A1547" s="179">
        <v>6446</v>
      </c>
      <c r="B1547" s="179" t="s">
        <v>1377</v>
      </c>
      <c r="D1547" s="179" t="s">
        <v>3894</v>
      </c>
    </row>
    <row r="1548" spans="1:4">
      <c r="A1548" s="179">
        <v>6449</v>
      </c>
      <c r="B1548" s="179" t="s">
        <v>1378</v>
      </c>
      <c r="C1548" s="179" t="s">
        <v>1865</v>
      </c>
      <c r="D1548" s="179" t="s">
        <v>3895</v>
      </c>
    </row>
    <row r="1549" spans="1:4">
      <c r="A1549" s="179">
        <v>6451</v>
      </c>
      <c r="B1549" s="179" t="s">
        <v>1379</v>
      </c>
      <c r="C1549" s="179" t="s">
        <v>5350</v>
      </c>
      <c r="D1549" s="179" t="s">
        <v>3896</v>
      </c>
    </row>
    <row r="1550" spans="1:4">
      <c r="A1550" s="179">
        <v>6452</v>
      </c>
      <c r="B1550" s="179" t="s">
        <v>1380</v>
      </c>
      <c r="C1550" s="179" t="s">
        <v>3145</v>
      </c>
      <c r="D1550" s="179" t="s">
        <v>3897</v>
      </c>
    </row>
    <row r="1551" spans="1:4">
      <c r="A1551" s="179">
        <v>6453</v>
      </c>
      <c r="B1551" s="179" t="s">
        <v>5351</v>
      </c>
      <c r="D1551" s="179" t="s">
        <v>5352</v>
      </c>
    </row>
    <row r="1552" spans="1:4">
      <c r="A1552" s="179">
        <v>6456</v>
      </c>
      <c r="B1552" s="179" t="s">
        <v>1381</v>
      </c>
      <c r="C1552" s="179" t="s">
        <v>5353</v>
      </c>
      <c r="D1552" s="179" t="s">
        <v>3898</v>
      </c>
    </row>
    <row r="1553" spans="1:4">
      <c r="A1553" s="179">
        <v>6457</v>
      </c>
      <c r="B1553" s="179" t="s">
        <v>1382</v>
      </c>
      <c r="C1553" s="179" t="s">
        <v>2937</v>
      </c>
      <c r="D1553" s="179" t="s">
        <v>21</v>
      </c>
    </row>
    <row r="1554" spans="1:4">
      <c r="A1554" s="179">
        <v>6461</v>
      </c>
      <c r="B1554" s="179" t="s">
        <v>3899</v>
      </c>
      <c r="D1554" s="179" t="s">
        <v>3900</v>
      </c>
    </row>
    <row r="1555" spans="1:4">
      <c r="A1555" s="179">
        <v>6462</v>
      </c>
      <c r="B1555" s="179" t="s">
        <v>1383</v>
      </c>
      <c r="C1555" s="179" t="s">
        <v>4514</v>
      </c>
      <c r="D1555" s="179" t="s">
        <v>3901</v>
      </c>
    </row>
    <row r="1556" spans="1:4">
      <c r="A1556" s="179">
        <v>6464</v>
      </c>
      <c r="B1556" s="179" t="s">
        <v>1384</v>
      </c>
      <c r="C1556" s="179" t="s">
        <v>1887</v>
      </c>
      <c r="D1556" s="179" t="s">
        <v>3902</v>
      </c>
    </row>
    <row r="1557" spans="1:4">
      <c r="A1557" s="179">
        <v>6465</v>
      </c>
      <c r="B1557" s="179" t="s">
        <v>1385</v>
      </c>
      <c r="C1557" s="179" t="s">
        <v>3903</v>
      </c>
      <c r="D1557" s="179" t="s">
        <v>3904</v>
      </c>
    </row>
    <row r="1558" spans="1:4">
      <c r="A1558" s="179">
        <v>6467</v>
      </c>
      <c r="B1558" s="179" t="s">
        <v>5354</v>
      </c>
      <c r="D1558" s="179" t="s">
        <v>5355</v>
      </c>
    </row>
    <row r="1559" spans="1:4">
      <c r="A1559" s="179">
        <v>6468</v>
      </c>
      <c r="B1559" s="179" t="s">
        <v>3905</v>
      </c>
      <c r="D1559" s="179" t="s">
        <v>3906</v>
      </c>
    </row>
    <row r="1560" spans="1:4">
      <c r="A1560" s="179">
        <v>6469</v>
      </c>
      <c r="B1560" s="179" t="s">
        <v>1386</v>
      </c>
      <c r="C1560" s="179" t="s">
        <v>1950</v>
      </c>
      <c r="D1560" s="179" t="s">
        <v>3907</v>
      </c>
    </row>
    <row r="1561" spans="1:4">
      <c r="A1561" s="179">
        <v>6470</v>
      </c>
      <c r="B1561" s="179" t="s">
        <v>1387</v>
      </c>
      <c r="C1561" s="179" t="s">
        <v>2668</v>
      </c>
      <c r="D1561" s="179" t="s">
        <v>3908</v>
      </c>
    </row>
    <row r="1562" spans="1:4">
      <c r="A1562" s="179">
        <v>6471</v>
      </c>
      <c r="B1562" s="179" t="s">
        <v>5356</v>
      </c>
      <c r="D1562" s="179" t="s">
        <v>5357</v>
      </c>
    </row>
    <row r="1563" spans="1:4">
      <c r="A1563" s="179">
        <v>6472</v>
      </c>
      <c r="B1563" s="179" t="s">
        <v>3909</v>
      </c>
      <c r="C1563" s="179" t="s">
        <v>1950</v>
      </c>
      <c r="D1563" s="179" t="s">
        <v>5358</v>
      </c>
    </row>
    <row r="1564" spans="1:4">
      <c r="A1564" s="179">
        <v>6473</v>
      </c>
      <c r="B1564" s="179" t="s">
        <v>3910</v>
      </c>
      <c r="D1564" s="179" t="s">
        <v>3911</v>
      </c>
    </row>
    <row r="1565" spans="1:4">
      <c r="A1565" s="179">
        <v>6475</v>
      </c>
      <c r="B1565" s="179" t="s">
        <v>3912</v>
      </c>
      <c r="D1565" s="179" t="s">
        <v>3913</v>
      </c>
    </row>
    <row r="1566" spans="1:4">
      <c r="A1566" s="179">
        <v>6477</v>
      </c>
      <c r="B1566" s="179" t="s">
        <v>1388</v>
      </c>
      <c r="C1566" s="179" t="s">
        <v>2308</v>
      </c>
      <c r="D1566" s="179" t="s">
        <v>3914</v>
      </c>
    </row>
    <row r="1567" spans="1:4">
      <c r="A1567" s="179">
        <v>6479</v>
      </c>
      <c r="B1567" s="179" t="s">
        <v>3915</v>
      </c>
      <c r="D1567" s="179" t="s">
        <v>3916</v>
      </c>
    </row>
    <row r="1568" spans="1:4">
      <c r="A1568" s="179">
        <v>6481</v>
      </c>
      <c r="B1568" s="179" t="s">
        <v>5359</v>
      </c>
      <c r="D1568" s="179" t="s">
        <v>5360</v>
      </c>
    </row>
    <row r="1569" spans="1:4">
      <c r="A1569" s="179">
        <v>6482</v>
      </c>
      <c r="B1569" s="179" t="s">
        <v>1389</v>
      </c>
      <c r="C1569" s="179" t="s">
        <v>5197</v>
      </c>
      <c r="D1569" s="179" t="s">
        <v>3917</v>
      </c>
    </row>
    <row r="1570" spans="1:4">
      <c r="A1570" s="179">
        <v>6485</v>
      </c>
      <c r="B1570" s="179" t="s">
        <v>1390</v>
      </c>
      <c r="C1570" s="179" t="s">
        <v>2937</v>
      </c>
      <c r="D1570" s="179" t="s">
        <v>3918</v>
      </c>
    </row>
    <row r="1571" spans="1:4">
      <c r="A1571" s="179">
        <v>6486</v>
      </c>
      <c r="B1571" s="179" t="s">
        <v>1391</v>
      </c>
      <c r="D1571" s="179" t="s">
        <v>3919</v>
      </c>
    </row>
    <row r="1572" spans="1:4">
      <c r="A1572" s="179">
        <v>6487</v>
      </c>
      <c r="B1572" s="179" t="s">
        <v>5361</v>
      </c>
      <c r="D1572" s="179" t="s">
        <v>5362</v>
      </c>
    </row>
    <row r="1573" spans="1:4">
      <c r="A1573" s="179">
        <v>6488</v>
      </c>
      <c r="B1573" s="179" t="s">
        <v>1392</v>
      </c>
      <c r="C1573" s="179" t="s">
        <v>2937</v>
      </c>
      <c r="D1573" s="179" t="s">
        <v>3920</v>
      </c>
    </row>
    <row r="1574" spans="1:4">
      <c r="A1574" s="179">
        <v>6489</v>
      </c>
      <c r="B1574" s="179" t="s">
        <v>5363</v>
      </c>
      <c r="D1574" s="179" t="s">
        <v>5364</v>
      </c>
    </row>
    <row r="1575" spans="1:4">
      <c r="A1575" s="179">
        <v>6490</v>
      </c>
      <c r="B1575" s="179" t="s">
        <v>3921</v>
      </c>
      <c r="D1575" s="179" t="s">
        <v>3922</v>
      </c>
    </row>
    <row r="1576" spans="1:4">
      <c r="A1576" s="179">
        <v>6491</v>
      </c>
      <c r="B1576" s="179" t="s">
        <v>3923</v>
      </c>
      <c r="C1576" s="179" t="s">
        <v>3924</v>
      </c>
      <c r="D1576" s="179" t="s">
        <v>3109</v>
      </c>
    </row>
    <row r="1577" spans="1:4">
      <c r="A1577" s="179">
        <v>6492</v>
      </c>
      <c r="B1577" s="179" t="s">
        <v>3925</v>
      </c>
      <c r="C1577" s="179" t="s">
        <v>1950</v>
      </c>
      <c r="D1577" s="179" t="s">
        <v>3926</v>
      </c>
    </row>
    <row r="1578" spans="1:4">
      <c r="A1578" s="179">
        <v>6493</v>
      </c>
      <c r="B1578" s="179" t="s">
        <v>3927</v>
      </c>
      <c r="D1578" s="179" t="s">
        <v>3928</v>
      </c>
    </row>
    <row r="1579" spans="1:4">
      <c r="A1579" s="179">
        <v>6494</v>
      </c>
      <c r="B1579" s="179" t="s">
        <v>1393</v>
      </c>
      <c r="C1579" s="179" t="s">
        <v>2937</v>
      </c>
      <c r="D1579" s="179" t="s">
        <v>3929</v>
      </c>
    </row>
    <row r="1580" spans="1:4">
      <c r="A1580" s="179">
        <v>6495</v>
      </c>
      <c r="B1580" s="179" t="s">
        <v>3930</v>
      </c>
      <c r="C1580" s="179" t="s">
        <v>2563</v>
      </c>
      <c r="D1580" s="179" t="s">
        <v>3931</v>
      </c>
    </row>
    <row r="1581" spans="1:4">
      <c r="A1581" s="179">
        <v>6496</v>
      </c>
      <c r="B1581" s="179" t="s">
        <v>1394</v>
      </c>
      <c r="C1581" s="179" t="s">
        <v>1950</v>
      </c>
      <c r="D1581" s="179" t="s">
        <v>3932</v>
      </c>
    </row>
    <row r="1582" spans="1:4">
      <c r="A1582" s="179">
        <v>6497</v>
      </c>
      <c r="B1582" s="179" t="s">
        <v>3933</v>
      </c>
      <c r="C1582" s="179" t="s">
        <v>5365</v>
      </c>
      <c r="D1582" s="179" t="s">
        <v>3120</v>
      </c>
    </row>
    <row r="1583" spans="1:4">
      <c r="A1583" s="179">
        <v>6498</v>
      </c>
      <c r="B1583" s="179" t="s">
        <v>3934</v>
      </c>
      <c r="D1583" s="179" t="s">
        <v>3935</v>
      </c>
    </row>
    <row r="1584" spans="1:4">
      <c r="A1584" s="179">
        <v>6499</v>
      </c>
      <c r="B1584" s="179" t="s">
        <v>1395</v>
      </c>
      <c r="D1584" s="179" t="s">
        <v>3936</v>
      </c>
    </row>
    <row r="1585" spans="1:4">
      <c r="A1585" s="179">
        <v>6504</v>
      </c>
      <c r="B1585" s="179" t="s">
        <v>1396</v>
      </c>
      <c r="C1585" s="179" t="s">
        <v>3937</v>
      </c>
      <c r="D1585" s="179" t="s">
        <v>5366</v>
      </c>
    </row>
    <row r="1586" spans="1:4">
      <c r="A1586" s="179">
        <v>6505</v>
      </c>
      <c r="B1586" s="179" t="s">
        <v>1397</v>
      </c>
      <c r="C1586" s="179" t="s">
        <v>5367</v>
      </c>
      <c r="D1586" s="179" t="s">
        <v>3938</v>
      </c>
    </row>
    <row r="1587" spans="1:4">
      <c r="A1587" s="179">
        <v>6506</v>
      </c>
      <c r="B1587" s="179" t="s">
        <v>1398</v>
      </c>
      <c r="C1587" s="179" t="s">
        <v>2041</v>
      </c>
      <c r="D1587" s="179" t="s">
        <v>3939</v>
      </c>
    </row>
    <row r="1588" spans="1:4">
      <c r="A1588" s="179">
        <v>6508</v>
      </c>
      <c r="B1588" s="179" t="s">
        <v>1399</v>
      </c>
      <c r="C1588" s="179" t="s">
        <v>5368</v>
      </c>
      <c r="D1588" s="179" t="s">
        <v>3940</v>
      </c>
    </row>
    <row r="1589" spans="1:4">
      <c r="A1589" s="179">
        <v>6509</v>
      </c>
      <c r="B1589" s="179" t="s">
        <v>1400</v>
      </c>
      <c r="C1589" s="179" t="s">
        <v>5369</v>
      </c>
      <c r="D1589" s="179" t="s">
        <v>3941</v>
      </c>
    </row>
    <row r="1590" spans="1:4">
      <c r="A1590" s="179">
        <v>6510</v>
      </c>
      <c r="B1590" s="179" t="s">
        <v>1401</v>
      </c>
      <c r="C1590" s="179" t="s">
        <v>5370</v>
      </c>
      <c r="D1590" s="179" t="s">
        <v>3942</v>
      </c>
    </row>
    <row r="1591" spans="1:4">
      <c r="A1591" s="179">
        <v>6511</v>
      </c>
      <c r="B1591" s="179" t="s">
        <v>3943</v>
      </c>
      <c r="D1591" s="179" t="s">
        <v>3944</v>
      </c>
    </row>
    <row r="1592" spans="1:4">
      <c r="A1592" s="179">
        <v>6512</v>
      </c>
      <c r="B1592" s="179" t="s">
        <v>1402</v>
      </c>
      <c r="C1592" s="179" t="s">
        <v>2646</v>
      </c>
      <c r="D1592" s="179" t="s">
        <v>3945</v>
      </c>
    </row>
    <row r="1593" spans="1:4">
      <c r="A1593" s="179">
        <v>6514</v>
      </c>
      <c r="B1593" s="179" t="s">
        <v>1403</v>
      </c>
      <c r="C1593" s="179" t="s">
        <v>3946</v>
      </c>
      <c r="D1593" s="179" t="s">
        <v>3947</v>
      </c>
    </row>
    <row r="1594" spans="1:4">
      <c r="A1594" s="179">
        <v>6516</v>
      </c>
      <c r="B1594" s="179" t="s">
        <v>3948</v>
      </c>
      <c r="C1594" s="179" t="s">
        <v>3949</v>
      </c>
      <c r="D1594" s="179" t="s">
        <v>3950</v>
      </c>
    </row>
    <row r="1595" spans="1:4">
      <c r="A1595" s="179">
        <v>6518</v>
      </c>
      <c r="B1595" s="179" t="s">
        <v>3951</v>
      </c>
      <c r="D1595" s="179" t="s">
        <v>3952</v>
      </c>
    </row>
    <row r="1596" spans="1:4">
      <c r="A1596" s="179">
        <v>6521</v>
      </c>
      <c r="B1596" s="179" t="s">
        <v>5371</v>
      </c>
      <c r="D1596" s="179" t="s">
        <v>5372</v>
      </c>
    </row>
    <row r="1597" spans="1:4">
      <c r="A1597" s="179">
        <v>6523</v>
      </c>
      <c r="B1597" s="179" t="s">
        <v>1404</v>
      </c>
      <c r="C1597" s="179" t="s">
        <v>1950</v>
      </c>
      <c r="D1597" s="179" t="s">
        <v>3953</v>
      </c>
    </row>
    <row r="1598" spans="1:4">
      <c r="A1598" s="179">
        <v>6525</v>
      </c>
      <c r="B1598" s="179" t="s">
        <v>1405</v>
      </c>
      <c r="C1598" s="179" t="s">
        <v>5373</v>
      </c>
      <c r="D1598" s="179" t="s">
        <v>3954</v>
      </c>
    </row>
    <row r="1599" spans="1:4">
      <c r="A1599" s="179">
        <v>6527</v>
      </c>
      <c r="B1599" s="179" t="s">
        <v>3955</v>
      </c>
      <c r="D1599" s="179" t="s">
        <v>3956</v>
      </c>
    </row>
    <row r="1600" spans="1:4">
      <c r="A1600" s="179">
        <v>6529</v>
      </c>
      <c r="B1600" s="179" t="s">
        <v>3957</v>
      </c>
      <c r="D1600" s="179" t="s">
        <v>3958</v>
      </c>
    </row>
    <row r="1601" spans="1:4">
      <c r="A1601" s="179">
        <v>6530</v>
      </c>
      <c r="B1601" s="179" t="s">
        <v>3959</v>
      </c>
      <c r="D1601" s="179" t="s">
        <v>3960</v>
      </c>
    </row>
    <row r="1602" spans="1:4">
      <c r="A1602" s="179">
        <v>6531</v>
      </c>
      <c r="B1602" s="179" t="s">
        <v>1406</v>
      </c>
      <c r="C1602" s="179" t="s">
        <v>2181</v>
      </c>
      <c r="D1602" s="179" t="s">
        <v>3961</v>
      </c>
    </row>
    <row r="1603" spans="1:4">
      <c r="A1603" s="179">
        <v>6532</v>
      </c>
      <c r="B1603" s="179" t="s">
        <v>1407</v>
      </c>
      <c r="C1603" s="179" t="s">
        <v>2937</v>
      </c>
      <c r="D1603" s="179" t="s">
        <v>3962</v>
      </c>
    </row>
    <row r="1604" spans="1:4">
      <c r="A1604" s="179">
        <v>6533</v>
      </c>
      <c r="B1604" s="179" t="s">
        <v>1408</v>
      </c>
      <c r="C1604" s="179" t="s">
        <v>3963</v>
      </c>
      <c r="D1604" s="179" t="s">
        <v>3964</v>
      </c>
    </row>
    <row r="1605" spans="1:4">
      <c r="A1605" s="179">
        <v>6534</v>
      </c>
      <c r="B1605" s="179" t="s">
        <v>3965</v>
      </c>
      <c r="D1605" s="179" t="s">
        <v>3966</v>
      </c>
    </row>
    <row r="1606" spans="1:4">
      <c r="A1606" s="179">
        <v>6535</v>
      </c>
      <c r="B1606" s="179" t="s">
        <v>1409</v>
      </c>
      <c r="C1606" s="179" t="s">
        <v>1950</v>
      </c>
      <c r="D1606" s="179" t="s">
        <v>3120</v>
      </c>
    </row>
    <row r="1607" spans="1:4">
      <c r="A1607" s="179">
        <v>6536</v>
      </c>
      <c r="B1607" s="179" t="s">
        <v>3967</v>
      </c>
      <c r="D1607" s="179" t="s">
        <v>3968</v>
      </c>
    </row>
    <row r="1608" spans="1:4">
      <c r="A1608" s="179">
        <v>6538</v>
      </c>
      <c r="B1608" s="179" t="s">
        <v>1410</v>
      </c>
      <c r="C1608" s="179" t="s">
        <v>1793</v>
      </c>
      <c r="D1608" s="179" t="s">
        <v>3969</v>
      </c>
    </row>
    <row r="1609" spans="1:4">
      <c r="A1609" s="179">
        <v>6539</v>
      </c>
      <c r="B1609" s="179" t="s">
        <v>3970</v>
      </c>
      <c r="D1609" s="179" t="s">
        <v>3971</v>
      </c>
    </row>
    <row r="1610" spans="1:4">
      <c r="A1610" s="179">
        <v>6540</v>
      </c>
      <c r="B1610" s="179" t="s">
        <v>5374</v>
      </c>
      <c r="C1610" s="179" t="s">
        <v>2482</v>
      </c>
      <c r="D1610" s="179" t="s">
        <v>5375</v>
      </c>
    </row>
    <row r="1611" spans="1:4">
      <c r="A1611" s="179">
        <v>6541</v>
      </c>
      <c r="B1611" s="179" t="s">
        <v>3972</v>
      </c>
      <c r="C1611" s="179" t="s">
        <v>4515</v>
      </c>
      <c r="D1611" s="179" t="s">
        <v>3973</v>
      </c>
    </row>
    <row r="1612" spans="1:4">
      <c r="A1612" s="179">
        <v>6542</v>
      </c>
      <c r="B1612" s="179" t="s">
        <v>1411</v>
      </c>
      <c r="C1612" s="179" t="s">
        <v>5197</v>
      </c>
      <c r="D1612" s="179" t="s">
        <v>3974</v>
      </c>
    </row>
    <row r="1613" spans="1:4">
      <c r="A1613" s="179">
        <v>6545</v>
      </c>
      <c r="B1613" s="179" t="s">
        <v>3975</v>
      </c>
      <c r="D1613" s="179" t="s">
        <v>3870</v>
      </c>
    </row>
    <row r="1614" spans="1:4">
      <c r="A1614" s="179">
        <v>6546</v>
      </c>
      <c r="B1614" s="179" t="s">
        <v>5376</v>
      </c>
      <c r="D1614" s="179" t="s">
        <v>5377</v>
      </c>
    </row>
    <row r="1615" spans="1:4">
      <c r="A1615" s="179">
        <v>6547</v>
      </c>
      <c r="B1615" s="179" t="s">
        <v>3976</v>
      </c>
      <c r="D1615" s="179" t="s">
        <v>3977</v>
      </c>
    </row>
    <row r="1616" spans="1:4">
      <c r="A1616" s="179">
        <v>6548</v>
      </c>
      <c r="B1616" s="179" t="s">
        <v>1412</v>
      </c>
      <c r="C1616" s="179" t="s">
        <v>2905</v>
      </c>
      <c r="D1616" s="179" t="s">
        <v>3978</v>
      </c>
    </row>
    <row r="1617" spans="1:4">
      <c r="A1617" s="179">
        <v>6549</v>
      </c>
      <c r="B1617" s="179" t="s">
        <v>3979</v>
      </c>
      <c r="D1617" s="179" t="s">
        <v>3106</v>
      </c>
    </row>
    <row r="1618" spans="1:4">
      <c r="A1618" s="179">
        <v>6550</v>
      </c>
      <c r="B1618" s="179" t="s">
        <v>3980</v>
      </c>
      <c r="C1618" s="179" t="s">
        <v>2482</v>
      </c>
      <c r="D1618" s="179" t="s">
        <v>3981</v>
      </c>
    </row>
    <row r="1619" spans="1:4">
      <c r="A1619" s="179">
        <v>6552</v>
      </c>
      <c r="B1619" s="179" t="s">
        <v>1413</v>
      </c>
      <c r="C1619" s="179" t="s">
        <v>3982</v>
      </c>
      <c r="D1619" s="179" t="s">
        <v>3983</v>
      </c>
    </row>
    <row r="1620" spans="1:4">
      <c r="A1620" s="179">
        <v>6553</v>
      </c>
      <c r="B1620" s="179" t="s">
        <v>3984</v>
      </c>
      <c r="D1620" s="179" t="s">
        <v>3985</v>
      </c>
    </row>
    <row r="1621" spans="1:4">
      <c r="A1621" s="179">
        <v>6554</v>
      </c>
      <c r="B1621" s="179" t="s">
        <v>1414</v>
      </c>
      <c r="C1621" s="179" t="s">
        <v>5175</v>
      </c>
      <c r="D1621" s="179" t="s">
        <v>5378</v>
      </c>
    </row>
    <row r="1622" spans="1:4">
      <c r="A1622" s="179">
        <v>6555</v>
      </c>
      <c r="B1622" s="179" t="s">
        <v>3986</v>
      </c>
      <c r="D1622" s="179" t="s">
        <v>3987</v>
      </c>
    </row>
    <row r="1623" spans="1:4">
      <c r="A1623" s="179">
        <v>6556</v>
      </c>
      <c r="B1623" s="179" t="s">
        <v>3988</v>
      </c>
      <c r="C1623" s="179" t="s">
        <v>2905</v>
      </c>
      <c r="D1623" s="179" t="s">
        <v>3989</v>
      </c>
    </row>
    <row r="1624" spans="1:4">
      <c r="A1624" s="179">
        <v>6558</v>
      </c>
      <c r="B1624" s="179" t="s">
        <v>3990</v>
      </c>
      <c r="D1624" s="179" t="s">
        <v>3991</v>
      </c>
    </row>
    <row r="1625" spans="1:4">
      <c r="A1625" s="179">
        <v>6559</v>
      </c>
      <c r="B1625" s="179" t="s">
        <v>3992</v>
      </c>
      <c r="D1625" s="179" t="s">
        <v>3993</v>
      </c>
    </row>
    <row r="1626" spans="1:4">
      <c r="A1626" s="179">
        <v>6560</v>
      </c>
      <c r="B1626" s="179" t="s">
        <v>1415</v>
      </c>
      <c r="C1626" s="179" t="s">
        <v>2905</v>
      </c>
      <c r="D1626" s="179" t="s">
        <v>3994</v>
      </c>
    </row>
    <row r="1627" spans="1:4">
      <c r="A1627" s="179">
        <v>6561</v>
      </c>
      <c r="B1627" s="179" t="s">
        <v>3995</v>
      </c>
      <c r="C1627" s="179" t="s">
        <v>3949</v>
      </c>
      <c r="D1627" s="179" t="s">
        <v>3996</v>
      </c>
    </row>
    <row r="1628" spans="1:4">
      <c r="A1628" s="179">
        <v>6562</v>
      </c>
      <c r="B1628" s="179" t="s">
        <v>3997</v>
      </c>
      <c r="D1628" s="179" t="s">
        <v>3998</v>
      </c>
    </row>
    <row r="1629" spans="1:4">
      <c r="A1629" s="179">
        <v>6565</v>
      </c>
      <c r="B1629" s="179" t="s">
        <v>3999</v>
      </c>
      <c r="D1629" s="179" t="s">
        <v>4000</v>
      </c>
    </row>
    <row r="1630" spans="1:4">
      <c r="A1630" s="179">
        <v>6566</v>
      </c>
      <c r="B1630" s="179" t="s">
        <v>4001</v>
      </c>
      <c r="D1630" s="179" t="s">
        <v>4002</v>
      </c>
    </row>
    <row r="1631" spans="1:4">
      <c r="A1631" s="179">
        <v>6567</v>
      </c>
      <c r="B1631" s="179" t="s">
        <v>5379</v>
      </c>
      <c r="D1631" s="179" t="s">
        <v>5380</v>
      </c>
    </row>
    <row r="1632" spans="1:4">
      <c r="A1632" s="179">
        <v>6568</v>
      </c>
      <c r="B1632" s="179" t="s">
        <v>1416</v>
      </c>
      <c r="C1632" s="179" t="s">
        <v>2937</v>
      </c>
      <c r="D1632" s="179" t="s">
        <v>4003</v>
      </c>
    </row>
    <row r="1633" spans="1:4">
      <c r="A1633" s="179">
        <v>6569</v>
      </c>
      <c r="B1633" s="179" t="s">
        <v>1417</v>
      </c>
      <c r="C1633" s="179" t="s">
        <v>1950</v>
      </c>
      <c r="D1633" s="179" t="s">
        <v>4004</v>
      </c>
    </row>
    <row r="1634" spans="1:4">
      <c r="A1634" s="179">
        <v>6570</v>
      </c>
      <c r="B1634" s="179" t="s">
        <v>4005</v>
      </c>
      <c r="D1634" s="179" t="s">
        <v>4006</v>
      </c>
    </row>
    <row r="1635" spans="1:4">
      <c r="A1635" s="179">
        <v>6572</v>
      </c>
      <c r="B1635" s="179" t="s">
        <v>4007</v>
      </c>
      <c r="D1635" s="179" t="s">
        <v>4008</v>
      </c>
    </row>
    <row r="1636" spans="1:4">
      <c r="A1636" s="179">
        <v>6573</v>
      </c>
      <c r="B1636" s="179" t="s">
        <v>4516</v>
      </c>
      <c r="C1636" s="179" t="s">
        <v>4517</v>
      </c>
      <c r="D1636" s="179" t="s">
        <v>4518</v>
      </c>
    </row>
    <row r="1637" spans="1:4">
      <c r="A1637" s="179">
        <v>6574</v>
      </c>
      <c r="B1637" s="179" t="s">
        <v>4009</v>
      </c>
      <c r="C1637" s="179" t="s">
        <v>1950</v>
      </c>
      <c r="D1637" s="179" t="s">
        <v>4010</v>
      </c>
    </row>
    <row r="1638" spans="1:4">
      <c r="A1638" s="179">
        <v>6575</v>
      </c>
      <c r="B1638" s="179" t="s">
        <v>4011</v>
      </c>
      <c r="D1638" s="179" t="s">
        <v>3120</v>
      </c>
    </row>
    <row r="1639" spans="1:4">
      <c r="A1639" s="179">
        <v>6576</v>
      </c>
      <c r="B1639" s="179" t="s">
        <v>4012</v>
      </c>
      <c r="D1639" s="179" t="s">
        <v>3106</v>
      </c>
    </row>
    <row r="1640" spans="1:4">
      <c r="A1640" s="179">
        <v>6577</v>
      </c>
      <c r="B1640" s="179" t="s">
        <v>4013</v>
      </c>
      <c r="C1640" s="179" t="s">
        <v>2763</v>
      </c>
      <c r="D1640" s="179" t="s">
        <v>4014</v>
      </c>
    </row>
    <row r="1641" spans="1:4">
      <c r="A1641" s="179">
        <v>6578</v>
      </c>
      <c r="B1641" s="179" t="s">
        <v>4015</v>
      </c>
      <c r="D1641" s="179" t="s">
        <v>4016</v>
      </c>
    </row>
    <row r="1642" spans="1:4">
      <c r="A1642" s="179">
        <v>6579</v>
      </c>
      <c r="B1642" s="179" t="s">
        <v>4017</v>
      </c>
      <c r="C1642" s="179" t="s">
        <v>4519</v>
      </c>
      <c r="D1642" s="179" t="s">
        <v>4018</v>
      </c>
    </row>
    <row r="1643" spans="1:4">
      <c r="A1643" s="179">
        <v>6580</v>
      </c>
      <c r="B1643" s="179" t="s">
        <v>4019</v>
      </c>
      <c r="D1643" s="179" t="s">
        <v>4020</v>
      </c>
    </row>
    <row r="1644" spans="1:4">
      <c r="A1644" s="179">
        <v>6581</v>
      </c>
      <c r="B1644" s="179" t="s">
        <v>4021</v>
      </c>
      <c r="D1644" s="179" t="s">
        <v>5381</v>
      </c>
    </row>
    <row r="1645" spans="1:4">
      <c r="A1645" s="179">
        <v>6582</v>
      </c>
      <c r="B1645" s="179" t="s">
        <v>4022</v>
      </c>
      <c r="C1645" s="179" t="s">
        <v>2148</v>
      </c>
      <c r="D1645" s="179" t="s">
        <v>4023</v>
      </c>
    </row>
    <row r="1646" spans="1:4">
      <c r="A1646" s="179">
        <v>6583</v>
      </c>
      <c r="B1646" s="179" t="s">
        <v>4024</v>
      </c>
      <c r="D1646" s="179" t="s">
        <v>4025</v>
      </c>
    </row>
    <row r="1647" spans="1:4">
      <c r="A1647" s="179">
        <v>6584</v>
      </c>
      <c r="B1647" s="179" t="s">
        <v>4026</v>
      </c>
      <c r="D1647" s="179" t="s">
        <v>4027</v>
      </c>
    </row>
    <row r="1648" spans="1:4">
      <c r="A1648" s="179">
        <v>6585</v>
      </c>
      <c r="B1648" s="179" t="s">
        <v>4028</v>
      </c>
      <c r="D1648" s="179" t="s">
        <v>4029</v>
      </c>
    </row>
    <row r="1649" spans="1:4">
      <c r="A1649" s="179">
        <v>6586</v>
      </c>
      <c r="B1649" s="179" t="s">
        <v>4520</v>
      </c>
      <c r="D1649" s="179" t="s">
        <v>4521</v>
      </c>
    </row>
    <row r="1650" spans="1:4">
      <c r="A1650" s="179">
        <v>6588</v>
      </c>
      <c r="B1650" s="179" t="s">
        <v>4030</v>
      </c>
      <c r="C1650" s="179" t="s">
        <v>4031</v>
      </c>
      <c r="D1650" s="179" t="s">
        <v>4032</v>
      </c>
    </row>
    <row r="1651" spans="1:4">
      <c r="A1651" s="179">
        <v>6589</v>
      </c>
      <c r="B1651" s="179" t="s">
        <v>4033</v>
      </c>
      <c r="D1651" s="179" t="s">
        <v>4034</v>
      </c>
    </row>
    <row r="1652" spans="1:4">
      <c r="A1652" s="179">
        <v>6590</v>
      </c>
      <c r="B1652" s="179" t="s">
        <v>4035</v>
      </c>
      <c r="D1652" s="179" t="s">
        <v>4036</v>
      </c>
    </row>
    <row r="1653" spans="1:4">
      <c r="A1653" s="179">
        <v>6591</v>
      </c>
      <c r="B1653" s="179" t="s">
        <v>4037</v>
      </c>
      <c r="C1653" s="179" t="s">
        <v>2563</v>
      </c>
      <c r="D1653" s="179" t="s">
        <v>4038</v>
      </c>
    </row>
    <row r="1654" spans="1:4">
      <c r="A1654" s="179">
        <v>6593</v>
      </c>
      <c r="B1654" s="179" t="s">
        <v>4039</v>
      </c>
      <c r="C1654" s="179" t="s">
        <v>4309</v>
      </c>
      <c r="D1654" s="179" t="s">
        <v>4040</v>
      </c>
    </row>
    <row r="1655" spans="1:4">
      <c r="A1655" s="179">
        <v>6594</v>
      </c>
      <c r="B1655" s="179" t="s">
        <v>4041</v>
      </c>
      <c r="C1655" s="179" t="s">
        <v>4522</v>
      </c>
      <c r="D1655" s="179" t="s">
        <v>4042</v>
      </c>
    </row>
    <row r="1656" spans="1:4">
      <c r="A1656" s="179">
        <v>6596</v>
      </c>
      <c r="B1656" s="179" t="s">
        <v>4043</v>
      </c>
      <c r="D1656" s="179" t="s">
        <v>4044</v>
      </c>
    </row>
    <row r="1657" spans="1:4">
      <c r="A1657" s="179">
        <v>6598</v>
      </c>
      <c r="B1657" s="179" t="s">
        <v>4045</v>
      </c>
      <c r="C1657" s="179" t="s">
        <v>2563</v>
      </c>
      <c r="D1657" s="179" t="s">
        <v>4046</v>
      </c>
    </row>
    <row r="1658" spans="1:4">
      <c r="A1658" s="179">
        <v>6603</v>
      </c>
      <c r="B1658" s="179" t="s">
        <v>1418</v>
      </c>
      <c r="C1658" s="179" t="s">
        <v>1930</v>
      </c>
      <c r="D1658" s="179" t="s">
        <v>4047</v>
      </c>
    </row>
    <row r="1659" spans="1:4">
      <c r="A1659" s="179">
        <v>6605</v>
      </c>
      <c r="B1659" s="179" t="s">
        <v>1419</v>
      </c>
      <c r="C1659" s="179" t="s">
        <v>1889</v>
      </c>
      <c r="D1659" s="179" t="s">
        <v>4048</v>
      </c>
    </row>
    <row r="1660" spans="1:4">
      <c r="A1660" s="179">
        <v>6609</v>
      </c>
      <c r="B1660" s="179" t="s">
        <v>1420</v>
      </c>
      <c r="C1660" s="179" t="s">
        <v>1930</v>
      </c>
      <c r="D1660" s="179" t="s">
        <v>4049</v>
      </c>
    </row>
    <row r="1661" spans="1:4">
      <c r="A1661" s="179">
        <v>6610</v>
      </c>
      <c r="B1661" s="179" t="s">
        <v>4050</v>
      </c>
      <c r="D1661" s="179" t="s">
        <v>3120</v>
      </c>
    </row>
    <row r="1662" spans="1:4">
      <c r="A1662" s="179">
        <v>6611</v>
      </c>
      <c r="B1662" s="179" t="s">
        <v>4051</v>
      </c>
      <c r="D1662" s="179" t="s">
        <v>4052</v>
      </c>
    </row>
    <row r="1663" spans="1:4">
      <c r="A1663" s="179">
        <v>6612</v>
      </c>
      <c r="B1663" s="179" t="s">
        <v>4053</v>
      </c>
      <c r="D1663" s="179" t="s">
        <v>4054</v>
      </c>
    </row>
    <row r="1664" spans="1:4">
      <c r="A1664" s="179">
        <v>6613</v>
      </c>
      <c r="B1664" s="179" t="s">
        <v>4055</v>
      </c>
      <c r="D1664" s="179" t="s">
        <v>4056</v>
      </c>
    </row>
    <row r="1665" spans="1:4">
      <c r="A1665" s="179">
        <v>6615</v>
      </c>
      <c r="B1665" s="179" t="s">
        <v>4057</v>
      </c>
      <c r="D1665" s="179" t="s">
        <v>4058</v>
      </c>
    </row>
    <row r="1666" spans="1:4">
      <c r="A1666" s="179">
        <v>6617</v>
      </c>
      <c r="B1666" s="179" t="s">
        <v>4059</v>
      </c>
      <c r="C1666" s="179" t="s">
        <v>5382</v>
      </c>
      <c r="D1666" s="179" t="s">
        <v>4060</v>
      </c>
    </row>
    <row r="1667" spans="1:4">
      <c r="A1667" s="179">
        <v>6618</v>
      </c>
      <c r="B1667" s="179" t="s">
        <v>4523</v>
      </c>
      <c r="D1667" s="179" t="s">
        <v>4524</v>
      </c>
    </row>
    <row r="1668" spans="1:4">
      <c r="A1668" s="179">
        <v>6620</v>
      </c>
      <c r="B1668" s="179" t="s">
        <v>4061</v>
      </c>
      <c r="D1668" s="179" t="s">
        <v>4062</v>
      </c>
    </row>
    <row r="1669" spans="1:4">
      <c r="A1669" s="179">
        <v>6621</v>
      </c>
      <c r="B1669" s="179" t="s">
        <v>4063</v>
      </c>
      <c r="D1669" s="179" t="s">
        <v>4064</v>
      </c>
    </row>
    <row r="1670" spans="1:4">
      <c r="A1670" s="179">
        <v>6622</v>
      </c>
      <c r="B1670" s="179" t="s">
        <v>4065</v>
      </c>
      <c r="D1670" s="179" t="s">
        <v>4066</v>
      </c>
    </row>
    <row r="1671" spans="1:4">
      <c r="A1671" s="179">
        <v>6624</v>
      </c>
      <c r="B1671" s="179" t="s">
        <v>4067</v>
      </c>
      <c r="D1671" s="179" t="s">
        <v>4068</v>
      </c>
    </row>
    <row r="1672" spans="1:4">
      <c r="A1672" s="179">
        <v>6625</v>
      </c>
      <c r="B1672" s="179" t="s">
        <v>4069</v>
      </c>
      <c r="D1672" s="179" t="s">
        <v>4070</v>
      </c>
    </row>
    <row r="1673" spans="1:4">
      <c r="A1673" s="179">
        <v>6626</v>
      </c>
      <c r="B1673" s="179" t="s">
        <v>4071</v>
      </c>
      <c r="D1673" s="179" t="s">
        <v>4072</v>
      </c>
    </row>
    <row r="1674" spans="1:4">
      <c r="A1674" s="179">
        <v>6627</v>
      </c>
      <c r="B1674" s="179" t="s">
        <v>5383</v>
      </c>
      <c r="D1674" s="179" t="s">
        <v>5384</v>
      </c>
    </row>
    <row r="1675" spans="1:4">
      <c r="A1675" s="179">
        <v>6633</v>
      </c>
      <c r="B1675" s="179" t="s">
        <v>4073</v>
      </c>
      <c r="D1675" s="179" t="s">
        <v>3115</v>
      </c>
    </row>
    <row r="1676" spans="1:4">
      <c r="A1676" s="179">
        <v>6634</v>
      </c>
      <c r="B1676" s="179" t="s">
        <v>4074</v>
      </c>
      <c r="D1676" s="179" t="s">
        <v>4075</v>
      </c>
    </row>
    <row r="1677" spans="1:4">
      <c r="A1677" s="179">
        <v>6637</v>
      </c>
      <c r="B1677" s="179" t="s">
        <v>4076</v>
      </c>
      <c r="D1677" s="179" t="s">
        <v>4077</v>
      </c>
    </row>
    <row r="1678" spans="1:4">
      <c r="A1678" s="179">
        <v>6638</v>
      </c>
      <c r="B1678" s="179" t="s">
        <v>4078</v>
      </c>
      <c r="D1678" s="179" t="s">
        <v>4079</v>
      </c>
    </row>
    <row r="1679" spans="1:4">
      <c r="A1679" s="179">
        <v>6640</v>
      </c>
      <c r="B1679" s="179" t="s">
        <v>4080</v>
      </c>
      <c r="D1679" s="179" t="s">
        <v>4081</v>
      </c>
    </row>
    <row r="1680" spans="1:4">
      <c r="A1680" s="179">
        <v>6642</v>
      </c>
      <c r="B1680" s="179" t="s">
        <v>4525</v>
      </c>
      <c r="D1680" s="179" t="s">
        <v>3785</v>
      </c>
    </row>
    <row r="1681" spans="1:4">
      <c r="A1681" s="179">
        <v>6643</v>
      </c>
      <c r="B1681" s="179" t="s">
        <v>4526</v>
      </c>
      <c r="D1681" s="179" t="s">
        <v>4527</v>
      </c>
    </row>
    <row r="1682" spans="1:4">
      <c r="A1682" s="179">
        <v>6645</v>
      </c>
      <c r="B1682" s="179" t="s">
        <v>4082</v>
      </c>
      <c r="D1682" s="179" t="s">
        <v>4528</v>
      </c>
    </row>
    <row r="1683" spans="1:4">
      <c r="A1683" s="179">
        <v>6648</v>
      </c>
      <c r="B1683" s="179" t="s">
        <v>4084</v>
      </c>
      <c r="D1683" s="179" t="s">
        <v>4085</v>
      </c>
    </row>
    <row r="1684" spans="1:4">
      <c r="A1684" s="179">
        <v>6649</v>
      </c>
      <c r="B1684" s="179" t="s">
        <v>4086</v>
      </c>
      <c r="D1684" s="179" t="s">
        <v>3936</v>
      </c>
    </row>
    <row r="1685" spans="1:4">
      <c r="A1685" s="179">
        <v>6650</v>
      </c>
      <c r="B1685" s="179" t="s">
        <v>4529</v>
      </c>
      <c r="D1685" s="179" t="s">
        <v>4530</v>
      </c>
    </row>
    <row r="1686" spans="1:4">
      <c r="A1686" s="179">
        <v>6651</v>
      </c>
      <c r="B1686" s="179" t="s">
        <v>4531</v>
      </c>
      <c r="D1686" s="179" t="s">
        <v>2718</v>
      </c>
    </row>
    <row r="1687" spans="1:4">
      <c r="A1687" s="179">
        <v>6653</v>
      </c>
      <c r="B1687" s="179" t="s">
        <v>5385</v>
      </c>
      <c r="D1687" s="179" t="s">
        <v>5386</v>
      </c>
    </row>
    <row r="1688" spans="1:4">
      <c r="A1688" s="179">
        <v>6654</v>
      </c>
      <c r="B1688" s="179" t="s">
        <v>4532</v>
      </c>
      <c r="D1688" s="179" t="s">
        <v>4533</v>
      </c>
    </row>
    <row r="1689" spans="1:4">
      <c r="A1689" s="179">
        <v>6655</v>
      </c>
      <c r="B1689" s="179" t="s">
        <v>4534</v>
      </c>
      <c r="D1689" s="179" t="s">
        <v>4535</v>
      </c>
    </row>
    <row r="1690" spans="1:4">
      <c r="A1690" s="179">
        <v>6661</v>
      </c>
      <c r="B1690" s="179" t="s">
        <v>4536</v>
      </c>
      <c r="D1690" s="179" t="s">
        <v>4537</v>
      </c>
    </row>
    <row r="1691" spans="1:4">
      <c r="A1691" s="179">
        <v>6664</v>
      </c>
      <c r="B1691" s="179" t="s">
        <v>4538</v>
      </c>
      <c r="D1691" s="179" t="s">
        <v>4539</v>
      </c>
    </row>
    <row r="1692" spans="1:4">
      <c r="A1692" s="179">
        <v>6665</v>
      </c>
      <c r="B1692" s="179" t="s">
        <v>4540</v>
      </c>
      <c r="D1692" s="179" t="s">
        <v>4541</v>
      </c>
    </row>
    <row r="1693" spans="1:4">
      <c r="A1693" s="179">
        <v>6667</v>
      </c>
      <c r="B1693" s="179" t="s">
        <v>4542</v>
      </c>
      <c r="D1693" s="179" t="s">
        <v>4543</v>
      </c>
    </row>
    <row r="1694" spans="1:4">
      <c r="A1694" s="179">
        <v>6668</v>
      </c>
      <c r="B1694" s="179" t="s">
        <v>4544</v>
      </c>
      <c r="C1694" s="179" t="s">
        <v>3364</v>
      </c>
      <c r="D1694" s="179" t="s">
        <v>4545</v>
      </c>
    </row>
    <row r="1695" spans="1:4">
      <c r="A1695" s="179">
        <v>6669</v>
      </c>
      <c r="B1695" s="179" t="s">
        <v>4546</v>
      </c>
      <c r="D1695" s="179" t="s">
        <v>4547</v>
      </c>
    </row>
    <row r="1696" spans="1:4">
      <c r="A1696" s="179">
        <v>6670</v>
      </c>
      <c r="B1696" s="179" t="s">
        <v>4548</v>
      </c>
      <c r="D1696" s="179" t="s">
        <v>4549</v>
      </c>
    </row>
    <row r="1697" spans="1:4">
      <c r="A1697" s="179">
        <v>6803</v>
      </c>
      <c r="B1697" s="179" t="s">
        <v>1421</v>
      </c>
      <c r="C1697" s="179" t="s">
        <v>4087</v>
      </c>
      <c r="D1697" s="179" t="s">
        <v>4088</v>
      </c>
    </row>
    <row r="1698" spans="1:4">
      <c r="A1698" s="179">
        <v>7402</v>
      </c>
      <c r="B1698" s="179" t="s">
        <v>1422</v>
      </c>
      <c r="C1698" s="179" t="s">
        <v>2905</v>
      </c>
      <c r="D1698" s="179" t="s">
        <v>4089</v>
      </c>
    </row>
    <row r="1699" spans="1:4">
      <c r="A1699" s="179">
        <v>7421</v>
      </c>
      <c r="B1699" s="179" t="s">
        <v>5387</v>
      </c>
      <c r="D1699" s="179" t="s">
        <v>5388</v>
      </c>
    </row>
    <row r="1700" spans="1:4">
      <c r="A1700" s="179">
        <v>7443</v>
      </c>
      <c r="B1700" s="179" t="s">
        <v>4090</v>
      </c>
      <c r="D1700" s="179" t="s">
        <v>4091</v>
      </c>
    </row>
    <row r="1701" spans="1:4">
      <c r="A1701" s="179">
        <v>8011</v>
      </c>
      <c r="B1701" s="179" t="s">
        <v>1423</v>
      </c>
      <c r="C1701" s="179" t="s">
        <v>4092</v>
      </c>
      <c r="D1701" s="179" t="s">
        <v>4093</v>
      </c>
    </row>
    <row r="1702" spans="1:4">
      <c r="A1702" s="179">
        <v>8016</v>
      </c>
      <c r="B1702" s="179" t="s">
        <v>1424</v>
      </c>
      <c r="C1702" s="179" t="s">
        <v>5389</v>
      </c>
      <c r="D1702" s="179" t="s">
        <v>4094</v>
      </c>
    </row>
    <row r="1703" spans="1:4">
      <c r="A1703" s="179">
        <v>8021</v>
      </c>
      <c r="B1703" s="179" t="s">
        <v>1425</v>
      </c>
      <c r="C1703" s="179" t="s">
        <v>4095</v>
      </c>
      <c r="D1703" s="179" t="s">
        <v>4096</v>
      </c>
    </row>
    <row r="1704" spans="1:4">
      <c r="A1704" s="179">
        <v>8024</v>
      </c>
      <c r="B1704" s="179" t="s">
        <v>1426</v>
      </c>
      <c r="C1704" s="179" t="s">
        <v>3851</v>
      </c>
      <c r="D1704" s="179" t="s">
        <v>4097</v>
      </c>
    </row>
    <row r="1705" spans="1:4">
      <c r="A1705" s="179">
        <v>8026</v>
      </c>
      <c r="B1705" s="179" t="s">
        <v>4098</v>
      </c>
      <c r="C1705" s="179" t="s">
        <v>4099</v>
      </c>
      <c r="D1705" s="179" t="s">
        <v>4100</v>
      </c>
    </row>
    <row r="1706" spans="1:4">
      <c r="A1706" s="179">
        <v>8027</v>
      </c>
      <c r="B1706" s="179" t="s">
        <v>1427</v>
      </c>
      <c r="C1706" s="179" t="s">
        <v>1930</v>
      </c>
      <c r="D1706" s="179" t="s">
        <v>4101</v>
      </c>
    </row>
    <row r="1707" spans="1:4">
      <c r="A1707" s="179">
        <v>8028</v>
      </c>
      <c r="B1707" s="179" t="s">
        <v>5390</v>
      </c>
      <c r="D1707" s="179" t="s">
        <v>5391</v>
      </c>
    </row>
    <row r="1708" spans="1:4">
      <c r="A1708" s="179">
        <v>8032</v>
      </c>
      <c r="B1708" s="179" t="s">
        <v>1428</v>
      </c>
      <c r="C1708" s="179" t="s">
        <v>4102</v>
      </c>
      <c r="D1708" s="179" t="s">
        <v>4103</v>
      </c>
    </row>
    <row r="1709" spans="1:4">
      <c r="A1709" s="179">
        <v>8033</v>
      </c>
      <c r="B1709" s="179" t="s">
        <v>1429</v>
      </c>
      <c r="C1709" s="179" t="s">
        <v>4104</v>
      </c>
      <c r="D1709" s="179" t="s">
        <v>4105</v>
      </c>
    </row>
    <row r="1710" spans="1:4">
      <c r="A1710" s="179">
        <v>8034</v>
      </c>
      <c r="B1710" s="179" t="s">
        <v>1430</v>
      </c>
      <c r="C1710" s="179" t="s">
        <v>4106</v>
      </c>
      <c r="D1710" s="179" t="s">
        <v>4107</v>
      </c>
    </row>
    <row r="1711" spans="1:4">
      <c r="A1711" s="179">
        <v>8038</v>
      </c>
      <c r="B1711" s="179" t="s">
        <v>1431</v>
      </c>
      <c r="C1711" s="179" t="s">
        <v>4108</v>
      </c>
      <c r="D1711" s="179" t="s">
        <v>4109</v>
      </c>
    </row>
    <row r="1712" spans="1:4">
      <c r="A1712" s="179">
        <v>8039</v>
      </c>
      <c r="B1712" s="179" t="s">
        <v>1432</v>
      </c>
      <c r="C1712" s="179" t="s">
        <v>4110</v>
      </c>
      <c r="D1712" s="179" t="s">
        <v>4111</v>
      </c>
    </row>
    <row r="1713" spans="1:4">
      <c r="A1713" s="179">
        <v>8040</v>
      </c>
      <c r="B1713" s="179" t="s">
        <v>1433</v>
      </c>
      <c r="C1713" s="179" t="s">
        <v>5392</v>
      </c>
      <c r="D1713" s="179" t="s">
        <v>4112</v>
      </c>
    </row>
    <row r="1714" spans="1:4">
      <c r="A1714" s="179">
        <v>8041</v>
      </c>
      <c r="B1714" s="179" t="s">
        <v>4113</v>
      </c>
      <c r="C1714" s="179" t="s">
        <v>4114</v>
      </c>
      <c r="D1714" s="179" t="s">
        <v>4115</v>
      </c>
    </row>
    <row r="1715" spans="1:4">
      <c r="A1715" s="179">
        <v>8042</v>
      </c>
      <c r="B1715" s="179" t="s">
        <v>1434</v>
      </c>
      <c r="C1715" s="179" t="s">
        <v>2660</v>
      </c>
      <c r="D1715" s="179" t="s">
        <v>4116</v>
      </c>
    </row>
    <row r="1716" spans="1:4">
      <c r="A1716" s="179">
        <v>8043</v>
      </c>
      <c r="B1716" s="179" t="s">
        <v>1435</v>
      </c>
      <c r="C1716" s="179" t="s">
        <v>1793</v>
      </c>
      <c r="D1716" s="179" t="s">
        <v>4117</v>
      </c>
    </row>
    <row r="1717" spans="1:4">
      <c r="A1717" s="179">
        <v>8044</v>
      </c>
      <c r="B1717" s="179" t="s">
        <v>1436</v>
      </c>
      <c r="C1717" s="179" t="s">
        <v>5393</v>
      </c>
      <c r="D1717" s="179" t="s">
        <v>4118</v>
      </c>
    </row>
    <row r="1718" spans="1:4">
      <c r="A1718" s="179">
        <v>8045</v>
      </c>
      <c r="B1718" s="179" t="s">
        <v>4119</v>
      </c>
      <c r="D1718" s="179" t="s">
        <v>4120</v>
      </c>
    </row>
    <row r="1719" spans="1:4">
      <c r="A1719" s="179">
        <v>8046</v>
      </c>
      <c r="B1719" s="179" t="s">
        <v>1437</v>
      </c>
      <c r="C1719" s="179" t="s">
        <v>5394</v>
      </c>
      <c r="D1719" s="179" t="s">
        <v>4121</v>
      </c>
    </row>
    <row r="1720" spans="1:4">
      <c r="A1720" s="179">
        <v>8047</v>
      </c>
      <c r="B1720" s="179" t="s">
        <v>1438</v>
      </c>
      <c r="C1720" s="179" t="s">
        <v>4122</v>
      </c>
      <c r="D1720" s="179" t="s">
        <v>4123</v>
      </c>
    </row>
    <row r="1721" spans="1:4">
      <c r="A1721" s="179">
        <v>8048</v>
      </c>
      <c r="B1721" s="179" t="s">
        <v>1439</v>
      </c>
      <c r="C1721" s="179" t="s">
        <v>2668</v>
      </c>
      <c r="D1721" s="179" t="s">
        <v>4124</v>
      </c>
    </row>
    <row r="1722" spans="1:4">
      <c r="A1722" s="179">
        <v>8049</v>
      </c>
      <c r="B1722" s="179" t="s">
        <v>1440</v>
      </c>
      <c r="C1722" s="179" t="s">
        <v>4125</v>
      </c>
      <c r="D1722" s="179" t="s">
        <v>4126</v>
      </c>
    </row>
    <row r="1723" spans="1:4">
      <c r="A1723" s="179">
        <v>8050</v>
      </c>
      <c r="B1723" s="179" t="s">
        <v>1441</v>
      </c>
      <c r="C1723" s="179" t="s">
        <v>4127</v>
      </c>
      <c r="D1723" s="179" t="s">
        <v>4128</v>
      </c>
    </row>
    <row r="1724" spans="1:4">
      <c r="A1724" s="179">
        <v>8054</v>
      </c>
      <c r="B1724" s="179" t="s">
        <v>1442</v>
      </c>
      <c r="C1724" s="179" t="s">
        <v>4129</v>
      </c>
      <c r="D1724" s="179" t="s">
        <v>3867</v>
      </c>
    </row>
    <row r="1725" spans="1:4">
      <c r="A1725" s="179">
        <v>8059</v>
      </c>
      <c r="B1725" s="179" t="s">
        <v>1443</v>
      </c>
      <c r="C1725" s="179" t="s">
        <v>4130</v>
      </c>
      <c r="D1725" s="179" t="s">
        <v>5395</v>
      </c>
    </row>
    <row r="1726" spans="1:4">
      <c r="A1726" s="179">
        <v>8064</v>
      </c>
      <c r="B1726" s="179" t="s">
        <v>1444</v>
      </c>
      <c r="C1726" s="179" t="s">
        <v>4550</v>
      </c>
      <c r="D1726" s="179" t="s">
        <v>4131</v>
      </c>
    </row>
    <row r="1727" spans="1:4">
      <c r="A1727" s="179">
        <v>8066</v>
      </c>
      <c r="B1727" s="179" t="s">
        <v>1445</v>
      </c>
      <c r="C1727" s="179" t="s">
        <v>4132</v>
      </c>
      <c r="D1727" s="179" t="s">
        <v>4133</v>
      </c>
    </row>
    <row r="1728" spans="1:4">
      <c r="A1728" s="179">
        <v>8067</v>
      </c>
      <c r="B1728" s="179" t="s">
        <v>1446</v>
      </c>
      <c r="C1728" s="179" t="s">
        <v>4134</v>
      </c>
      <c r="D1728" s="179" t="s">
        <v>4135</v>
      </c>
    </row>
    <row r="1729" spans="1:4">
      <c r="A1729" s="179">
        <v>8068</v>
      </c>
      <c r="B1729" s="179" t="s">
        <v>1447</v>
      </c>
      <c r="C1729" s="179" t="s">
        <v>4136</v>
      </c>
      <c r="D1729" s="179" t="s">
        <v>4137</v>
      </c>
    </row>
    <row r="1730" spans="1:4">
      <c r="A1730" s="179">
        <v>8069</v>
      </c>
      <c r="B1730" s="179" t="s">
        <v>1448</v>
      </c>
      <c r="C1730" s="179" t="s">
        <v>4138</v>
      </c>
      <c r="D1730" s="179" t="s">
        <v>4139</v>
      </c>
    </row>
    <row r="1731" spans="1:4">
      <c r="A1731" s="179">
        <v>8070</v>
      </c>
      <c r="B1731" s="179" t="s">
        <v>1449</v>
      </c>
      <c r="C1731" s="179" t="s">
        <v>5396</v>
      </c>
      <c r="D1731" s="179" t="s">
        <v>4140</v>
      </c>
    </row>
    <row r="1732" spans="1:4">
      <c r="A1732" s="179">
        <v>8071</v>
      </c>
      <c r="B1732" s="179" t="s">
        <v>4448</v>
      </c>
      <c r="C1732" s="179" t="s">
        <v>4141</v>
      </c>
      <c r="D1732" s="179" t="s">
        <v>4142</v>
      </c>
    </row>
    <row r="1733" spans="1:4">
      <c r="A1733" s="179">
        <v>8072</v>
      </c>
      <c r="B1733" s="179" t="s">
        <v>1450</v>
      </c>
      <c r="C1733" s="179" t="s">
        <v>5397</v>
      </c>
      <c r="D1733" s="179" t="s">
        <v>4143</v>
      </c>
    </row>
    <row r="1734" spans="1:4">
      <c r="A1734" s="179">
        <v>8074</v>
      </c>
      <c r="B1734" s="179" t="s">
        <v>1451</v>
      </c>
      <c r="C1734" s="179" t="s">
        <v>2675</v>
      </c>
      <c r="D1734" s="179" t="s">
        <v>4144</v>
      </c>
    </row>
    <row r="1735" spans="1:4">
      <c r="A1735" s="179">
        <v>8076</v>
      </c>
      <c r="B1735" s="179" t="s">
        <v>1452</v>
      </c>
      <c r="C1735" s="179" t="s">
        <v>4145</v>
      </c>
      <c r="D1735" s="179" t="s">
        <v>4146</v>
      </c>
    </row>
    <row r="1736" spans="1:4">
      <c r="A1736" s="179">
        <v>8077</v>
      </c>
      <c r="B1736" s="179" t="s">
        <v>1453</v>
      </c>
      <c r="C1736" s="179" t="s">
        <v>4147</v>
      </c>
      <c r="D1736" s="179" t="s">
        <v>4148</v>
      </c>
    </row>
    <row r="1737" spans="1:4">
      <c r="A1737" s="179">
        <v>8080</v>
      </c>
      <c r="B1737" s="179" t="s">
        <v>1454</v>
      </c>
      <c r="C1737" s="179" t="s">
        <v>2660</v>
      </c>
      <c r="D1737" s="179" t="s">
        <v>4149</v>
      </c>
    </row>
    <row r="1738" spans="1:4">
      <c r="A1738" s="179">
        <v>8081</v>
      </c>
      <c r="B1738" s="179" t="s">
        <v>1455</v>
      </c>
      <c r="C1738" s="179" t="s">
        <v>4150</v>
      </c>
      <c r="D1738" s="179" t="s">
        <v>4151</v>
      </c>
    </row>
    <row r="1739" spans="1:4">
      <c r="A1739" s="179">
        <v>8083</v>
      </c>
      <c r="B1739" s="179" t="s">
        <v>1456</v>
      </c>
      <c r="C1739" s="179" t="s">
        <v>1930</v>
      </c>
      <c r="D1739" s="179" t="s">
        <v>4152</v>
      </c>
    </row>
    <row r="1740" spans="1:4">
      <c r="A1740" s="179">
        <v>8084</v>
      </c>
      <c r="B1740" s="179" t="s">
        <v>1457</v>
      </c>
      <c r="C1740" s="179" t="s">
        <v>2736</v>
      </c>
      <c r="D1740" s="179" t="s">
        <v>4153</v>
      </c>
    </row>
    <row r="1741" spans="1:4">
      <c r="A1741" s="179">
        <v>8085</v>
      </c>
      <c r="B1741" s="179" t="s">
        <v>1458</v>
      </c>
      <c r="C1741" s="179" t="s">
        <v>4154</v>
      </c>
      <c r="D1741" s="179" t="s">
        <v>4155</v>
      </c>
    </row>
    <row r="1742" spans="1:4">
      <c r="A1742" s="179">
        <v>8086</v>
      </c>
      <c r="B1742" s="179" t="s">
        <v>1459</v>
      </c>
      <c r="C1742" s="179" t="s">
        <v>5398</v>
      </c>
      <c r="D1742" s="179" t="s">
        <v>4156</v>
      </c>
    </row>
    <row r="1743" spans="1:4">
      <c r="A1743" s="179">
        <v>8087</v>
      </c>
      <c r="B1743" s="179" t="s">
        <v>1460</v>
      </c>
      <c r="C1743" s="179" t="s">
        <v>4157</v>
      </c>
      <c r="D1743" s="179" t="s">
        <v>4158</v>
      </c>
    </row>
    <row r="1744" spans="1:4">
      <c r="A1744" s="179">
        <v>8088</v>
      </c>
      <c r="B1744" s="179" t="s">
        <v>1461</v>
      </c>
      <c r="C1744" s="179" t="s">
        <v>3851</v>
      </c>
      <c r="D1744" s="179" t="s">
        <v>4159</v>
      </c>
    </row>
    <row r="1745" spans="1:4">
      <c r="A1745" s="179">
        <v>8091</v>
      </c>
      <c r="B1745" s="179" t="s">
        <v>1462</v>
      </c>
      <c r="C1745" s="179" t="s">
        <v>3823</v>
      </c>
      <c r="D1745" s="179" t="s">
        <v>4160</v>
      </c>
    </row>
    <row r="1746" spans="1:4">
      <c r="A1746" s="179">
        <v>8092</v>
      </c>
      <c r="B1746" s="179" t="s">
        <v>1463</v>
      </c>
      <c r="C1746" s="179" t="s">
        <v>4161</v>
      </c>
      <c r="D1746" s="179" t="s">
        <v>4162</v>
      </c>
    </row>
    <row r="1747" spans="1:4">
      <c r="A1747" s="179">
        <v>8093</v>
      </c>
      <c r="B1747" s="179" t="s">
        <v>1464</v>
      </c>
      <c r="C1747" s="179" t="s">
        <v>2802</v>
      </c>
      <c r="D1747" s="179" t="s">
        <v>4163</v>
      </c>
    </row>
    <row r="1748" spans="1:4">
      <c r="A1748" s="179">
        <v>8096</v>
      </c>
      <c r="B1748" s="179" t="s">
        <v>1465</v>
      </c>
      <c r="C1748" s="179" t="s">
        <v>4164</v>
      </c>
      <c r="D1748" s="179" t="s">
        <v>4165</v>
      </c>
    </row>
    <row r="1749" spans="1:4">
      <c r="A1749" s="179">
        <v>8097</v>
      </c>
      <c r="B1749" s="179" t="s">
        <v>1466</v>
      </c>
      <c r="C1749" s="179" t="s">
        <v>2668</v>
      </c>
      <c r="D1749" s="179" t="s">
        <v>4166</v>
      </c>
    </row>
    <row r="1750" spans="1:4">
      <c r="A1750" s="179">
        <v>8099</v>
      </c>
      <c r="B1750" s="179" t="s">
        <v>1467</v>
      </c>
      <c r="C1750" s="179" t="s">
        <v>4167</v>
      </c>
      <c r="D1750" s="179" t="s">
        <v>4168</v>
      </c>
    </row>
    <row r="1751" spans="1:4">
      <c r="A1751" s="179">
        <v>8101</v>
      </c>
      <c r="B1751" s="179" t="s">
        <v>1468</v>
      </c>
      <c r="C1751" s="179" t="s">
        <v>4169</v>
      </c>
      <c r="D1751" s="179" t="s">
        <v>4170</v>
      </c>
    </row>
    <row r="1752" spans="1:4">
      <c r="A1752" s="179">
        <v>8103</v>
      </c>
      <c r="B1752" s="179" t="s">
        <v>1469</v>
      </c>
      <c r="C1752" s="179" t="s">
        <v>5399</v>
      </c>
      <c r="D1752" s="179" t="s">
        <v>4171</v>
      </c>
    </row>
    <row r="1753" spans="1:4">
      <c r="A1753" s="179">
        <v>8104</v>
      </c>
      <c r="B1753" s="179" t="s">
        <v>4172</v>
      </c>
      <c r="D1753" s="179" t="s">
        <v>4173</v>
      </c>
    </row>
    <row r="1754" spans="1:4">
      <c r="A1754" s="179">
        <v>8105</v>
      </c>
      <c r="B1754" s="179" t="s">
        <v>1470</v>
      </c>
      <c r="C1754" s="179" t="s">
        <v>5400</v>
      </c>
      <c r="D1754" s="179" t="s">
        <v>4174</v>
      </c>
    </row>
    <row r="1755" spans="1:4">
      <c r="A1755" s="179">
        <v>8107</v>
      </c>
      <c r="B1755" s="179" t="s">
        <v>4551</v>
      </c>
      <c r="C1755" s="179" t="s">
        <v>2168</v>
      </c>
      <c r="D1755" s="179" t="s">
        <v>4175</v>
      </c>
    </row>
    <row r="1756" spans="1:4">
      <c r="A1756" s="179">
        <v>8109</v>
      </c>
      <c r="B1756" s="179" t="s">
        <v>1471</v>
      </c>
      <c r="C1756" s="179" t="s">
        <v>4176</v>
      </c>
      <c r="D1756" s="179" t="s">
        <v>4177</v>
      </c>
    </row>
    <row r="1757" spans="1:4">
      <c r="A1757" s="179">
        <v>8110</v>
      </c>
      <c r="B1757" s="179" t="s">
        <v>1472</v>
      </c>
      <c r="C1757" s="179" t="s">
        <v>4178</v>
      </c>
      <c r="D1757" s="179" t="s">
        <v>4179</v>
      </c>
    </row>
    <row r="1758" spans="1:4">
      <c r="A1758" s="179">
        <v>8111</v>
      </c>
      <c r="B1758" s="179" t="s">
        <v>1473</v>
      </c>
      <c r="C1758" s="179" t="s">
        <v>4180</v>
      </c>
      <c r="D1758" s="179" t="s">
        <v>4181</v>
      </c>
    </row>
    <row r="1759" spans="1:4">
      <c r="A1759" s="179">
        <v>8112</v>
      </c>
      <c r="B1759" s="179" t="s">
        <v>1474</v>
      </c>
      <c r="C1759" s="179" t="s">
        <v>5401</v>
      </c>
      <c r="D1759" s="179" t="s">
        <v>4182</v>
      </c>
    </row>
    <row r="1760" spans="1:4">
      <c r="A1760" s="179">
        <v>8114</v>
      </c>
      <c r="B1760" s="179" t="s">
        <v>1475</v>
      </c>
      <c r="C1760" s="179" t="s">
        <v>4183</v>
      </c>
      <c r="D1760" s="179" t="s">
        <v>4184</v>
      </c>
    </row>
    <row r="1761" spans="1:4">
      <c r="A1761" s="179">
        <v>8115</v>
      </c>
      <c r="B1761" s="179" t="s">
        <v>4185</v>
      </c>
      <c r="C1761" s="179" t="s">
        <v>4186</v>
      </c>
      <c r="D1761" s="179" t="s">
        <v>4187</v>
      </c>
    </row>
    <row r="1762" spans="1:4">
      <c r="A1762" s="179">
        <v>8119</v>
      </c>
      <c r="B1762" s="179" t="s">
        <v>4188</v>
      </c>
      <c r="D1762" s="179" t="s">
        <v>4189</v>
      </c>
    </row>
    <row r="1763" spans="1:4">
      <c r="A1763" s="179">
        <v>8121</v>
      </c>
      <c r="B1763" s="179" t="s">
        <v>1476</v>
      </c>
      <c r="C1763" s="179" t="s">
        <v>4190</v>
      </c>
      <c r="D1763" s="179" t="s">
        <v>4191</v>
      </c>
    </row>
    <row r="1764" spans="1:4">
      <c r="A1764" s="179">
        <v>8122</v>
      </c>
      <c r="B1764" s="179" t="s">
        <v>4192</v>
      </c>
      <c r="C1764" s="179" t="s">
        <v>4193</v>
      </c>
      <c r="D1764" s="179" t="s">
        <v>4194</v>
      </c>
    </row>
    <row r="1765" spans="1:4">
      <c r="A1765" s="179">
        <v>8127</v>
      </c>
      <c r="B1765" s="179" t="s">
        <v>4195</v>
      </c>
      <c r="C1765" s="179" t="s">
        <v>4196</v>
      </c>
      <c r="D1765" s="179" t="s">
        <v>4197</v>
      </c>
    </row>
    <row r="1766" spans="1:4">
      <c r="A1766" s="179">
        <v>8131</v>
      </c>
      <c r="B1766" s="179" t="s">
        <v>1477</v>
      </c>
      <c r="C1766" s="179" t="s">
        <v>4198</v>
      </c>
      <c r="D1766" s="179" t="s">
        <v>4199</v>
      </c>
    </row>
    <row r="1767" spans="1:4">
      <c r="A1767" s="179">
        <v>8147</v>
      </c>
      <c r="B1767" s="179" t="s">
        <v>1478</v>
      </c>
      <c r="C1767" s="179" t="s">
        <v>1793</v>
      </c>
      <c r="D1767" s="179" t="s">
        <v>4200</v>
      </c>
    </row>
    <row r="1768" spans="1:4">
      <c r="A1768" s="179">
        <v>8150</v>
      </c>
      <c r="B1768" s="179" t="s">
        <v>1479</v>
      </c>
      <c r="C1768" s="179" t="s">
        <v>4201</v>
      </c>
      <c r="D1768" s="179" t="s">
        <v>4202</v>
      </c>
    </row>
    <row r="1769" spans="1:4">
      <c r="A1769" s="179">
        <v>8155</v>
      </c>
      <c r="B1769" s="179" t="s">
        <v>1480</v>
      </c>
      <c r="C1769" s="179" t="s">
        <v>4203</v>
      </c>
      <c r="D1769" s="179" t="s">
        <v>4204</v>
      </c>
    </row>
    <row r="1770" spans="1:4">
      <c r="A1770" s="179">
        <v>8163</v>
      </c>
      <c r="B1770" s="179" t="s">
        <v>1481</v>
      </c>
      <c r="C1770" s="179" t="s">
        <v>5402</v>
      </c>
      <c r="D1770" s="179" t="s">
        <v>4205</v>
      </c>
    </row>
    <row r="1771" spans="1:4">
      <c r="A1771" s="179">
        <v>8171</v>
      </c>
      <c r="B1771" s="179" t="s">
        <v>1482</v>
      </c>
      <c r="C1771" s="179" t="s">
        <v>4206</v>
      </c>
      <c r="D1771" s="179" t="s">
        <v>4207</v>
      </c>
    </row>
    <row r="1772" spans="1:4">
      <c r="A1772" s="179">
        <v>8176</v>
      </c>
      <c r="B1772" s="179" t="s">
        <v>1483</v>
      </c>
      <c r="C1772" s="179" t="s">
        <v>3507</v>
      </c>
      <c r="D1772" s="179" t="s">
        <v>4208</v>
      </c>
    </row>
    <row r="1773" spans="1:4">
      <c r="A1773" s="179">
        <v>8179</v>
      </c>
      <c r="B1773" s="179" t="s">
        <v>4209</v>
      </c>
      <c r="D1773" s="179" t="s">
        <v>2718</v>
      </c>
    </row>
    <row r="1774" spans="1:4">
      <c r="A1774" s="179">
        <v>8182</v>
      </c>
      <c r="B1774" s="179" t="s">
        <v>1484</v>
      </c>
      <c r="C1774" s="179" t="s">
        <v>4210</v>
      </c>
      <c r="D1774" s="179" t="s">
        <v>4211</v>
      </c>
    </row>
    <row r="1775" spans="1:4">
      <c r="A1775" s="179">
        <v>8183</v>
      </c>
      <c r="B1775" s="179" t="s">
        <v>1485</v>
      </c>
      <c r="C1775" s="179" t="s">
        <v>5403</v>
      </c>
      <c r="D1775" s="179" t="s">
        <v>4212</v>
      </c>
    </row>
    <row r="1776" spans="1:4">
      <c r="A1776" s="179">
        <v>8201</v>
      </c>
      <c r="B1776" s="179" t="s">
        <v>1486</v>
      </c>
      <c r="C1776" s="179" t="s">
        <v>4213</v>
      </c>
      <c r="D1776" s="179" t="s">
        <v>5404</v>
      </c>
    </row>
    <row r="1777" spans="1:4">
      <c r="A1777" s="179">
        <v>8210</v>
      </c>
      <c r="B1777" s="179" t="s">
        <v>1487</v>
      </c>
      <c r="C1777" s="179" t="s">
        <v>4214</v>
      </c>
      <c r="D1777" s="179" t="s">
        <v>4215</v>
      </c>
    </row>
    <row r="1778" spans="1:4">
      <c r="A1778" s="179">
        <v>8213</v>
      </c>
      <c r="B1778" s="179" t="s">
        <v>1488</v>
      </c>
      <c r="C1778" s="179" t="s">
        <v>5405</v>
      </c>
      <c r="D1778" s="179" t="s">
        <v>4216</v>
      </c>
    </row>
    <row r="1779" spans="1:4">
      <c r="A1779" s="179">
        <v>8215</v>
      </c>
      <c r="B1779" s="179" t="s">
        <v>1489</v>
      </c>
      <c r="C1779" s="179" t="s">
        <v>5406</v>
      </c>
      <c r="D1779" s="179" t="s">
        <v>4217</v>
      </c>
    </row>
    <row r="1780" spans="1:4">
      <c r="A1780" s="179">
        <v>8222</v>
      </c>
      <c r="B1780" s="179" t="s">
        <v>1490</v>
      </c>
      <c r="C1780" s="179" t="s">
        <v>1889</v>
      </c>
      <c r="D1780" s="179" t="s">
        <v>4218</v>
      </c>
    </row>
    <row r="1781" spans="1:4">
      <c r="A1781" s="179">
        <v>8234</v>
      </c>
      <c r="B1781" s="179" t="s">
        <v>1491</v>
      </c>
      <c r="C1781" s="179" t="s">
        <v>4219</v>
      </c>
      <c r="D1781" s="179" t="s">
        <v>4220</v>
      </c>
    </row>
    <row r="1782" spans="1:4">
      <c r="A1782" s="179">
        <v>8240</v>
      </c>
      <c r="B1782" s="179" t="s">
        <v>1492</v>
      </c>
      <c r="C1782" s="179" t="s">
        <v>4221</v>
      </c>
      <c r="D1782" s="179" t="s">
        <v>4222</v>
      </c>
    </row>
    <row r="1783" spans="1:4">
      <c r="A1783" s="179">
        <v>8249</v>
      </c>
      <c r="B1783" s="179" t="s">
        <v>1493</v>
      </c>
      <c r="C1783" s="179" t="s">
        <v>4223</v>
      </c>
      <c r="D1783" s="179" t="s">
        <v>4224</v>
      </c>
    </row>
    <row r="1784" spans="1:4">
      <c r="A1784" s="179">
        <v>8255</v>
      </c>
      <c r="B1784" s="179" t="s">
        <v>1494</v>
      </c>
      <c r="C1784" s="179" t="s">
        <v>4225</v>
      </c>
      <c r="D1784" s="179" t="s">
        <v>4179</v>
      </c>
    </row>
    <row r="1785" spans="1:4">
      <c r="A1785" s="179">
        <v>8261</v>
      </c>
      <c r="B1785" s="179" t="s">
        <v>1495</v>
      </c>
      <c r="C1785" s="179" t="s">
        <v>4226</v>
      </c>
      <c r="D1785" s="179" t="s">
        <v>4227</v>
      </c>
    </row>
    <row r="1786" spans="1:4">
      <c r="A1786" s="179">
        <v>8271</v>
      </c>
      <c r="B1786" s="179" t="s">
        <v>1496</v>
      </c>
      <c r="C1786" s="179" t="s">
        <v>2181</v>
      </c>
      <c r="D1786" s="179" t="s">
        <v>4228</v>
      </c>
    </row>
    <row r="1787" spans="1:4">
      <c r="A1787" s="179">
        <v>8277</v>
      </c>
      <c r="B1787" s="179" t="s">
        <v>1497</v>
      </c>
      <c r="C1787" s="179" t="s">
        <v>4229</v>
      </c>
      <c r="D1787" s="179" t="s">
        <v>4230</v>
      </c>
    </row>
    <row r="1788" spans="1:4">
      <c r="A1788" s="179">
        <v>8279</v>
      </c>
      <c r="B1788" s="179" t="s">
        <v>1498</v>
      </c>
      <c r="C1788" s="179" t="s">
        <v>1950</v>
      </c>
      <c r="D1788" s="179" t="s">
        <v>4231</v>
      </c>
    </row>
    <row r="1789" spans="1:4">
      <c r="A1789" s="179">
        <v>8281</v>
      </c>
      <c r="B1789" s="179" t="s">
        <v>4232</v>
      </c>
      <c r="D1789" s="179" t="s">
        <v>4233</v>
      </c>
    </row>
    <row r="1790" spans="1:4">
      <c r="A1790" s="179">
        <v>8284</v>
      </c>
      <c r="B1790" s="179" t="s">
        <v>4234</v>
      </c>
      <c r="D1790" s="179" t="s">
        <v>4235</v>
      </c>
    </row>
    <row r="1791" spans="1:4">
      <c r="A1791" s="179">
        <v>8287</v>
      </c>
      <c r="B1791" s="179" t="s">
        <v>1499</v>
      </c>
      <c r="C1791" s="179" t="s">
        <v>2725</v>
      </c>
      <c r="D1791" s="179" t="s">
        <v>4236</v>
      </c>
    </row>
    <row r="1792" spans="1:4">
      <c r="A1792" s="179">
        <v>8289</v>
      </c>
      <c r="B1792" s="179" t="s">
        <v>1500</v>
      </c>
      <c r="C1792" s="179" t="s">
        <v>1793</v>
      </c>
      <c r="D1792" s="179" t="s">
        <v>2718</v>
      </c>
    </row>
    <row r="1793" spans="1:4">
      <c r="A1793" s="179">
        <v>8291</v>
      </c>
      <c r="B1793" s="179" t="s">
        <v>1501</v>
      </c>
      <c r="C1793" s="179" t="s">
        <v>5407</v>
      </c>
      <c r="D1793" s="179" t="s">
        <v>4237</v>
      </c>
    </row>
    <row r="1794" spans="1:4">
      <c r="A1794" s="179">
        <v>8299</v>
      </c>
      <c r="B1794" s="179" t="s">
        <v>1502</v>
      </c>
      <c r="C1794" s="179" t="s">
        <v>5408</v>
      </c>
      <c r="D1794" s="179" t="s">
        <v>4238</v>
      </c>
    </row>
    <row r="1795" spans="1:4">
      <c r="A1795" s="179">
        <v>8325</v>
      </c>
      <c r="B1795" s="179" t="s">
        <v>4239</v>
      </c>
      <c r="D1795" s="179" t="s">
        <v>4240</v>
      </c>
    </row>
    <row r="1796" spans="1:4">
      <c r="A1796" s="179">
        <v>8329</v>
      </c>
      <c r="B1796" s="179" t="s">
        <v>4241</v>
      </c>
      <c r="D1796" s="179" t="s">
        <v>4242</v>
      </c>
    </row>
    <row r="1797" spans="1:4">
      <c r="A1797" s="179">
        <v>8341</v>
      </c>
      <c r="B1797" s="179" t="s">
        <v>1503</v>
      </c>
      <c r="C1797" s="179" t="s">
        <v>5409</v>
      </c>
      <c r="D1797" s="179" t="s">
        <v>4243</v>
      </c>
    </row>
    <row r="1798" spans="1:4">
      <c r="A1798" s="179">
        <v>8342</v>
      </c>
      <c r="B1798" s="179" t="s">
        <v>4244</v>
      </c>
      <c r="C1798" s="179" t="s">
        <v>1937</v>
      </c>
      <c r="D1798" s="179" t="s">
        <v>5410</v>
      </c>
    </row>
    <row r="1799" spans="1:4">
      <c r="A1799" s="179">
        <v>8349</v>
      </c>
      <c r="B1799" s="179" t="s">
        <v>1504</v>
      </c>
      <c r="C1799" s="179" t="s">
        <v>5411</v>
      </c>
      <c r="D1799" s="179" t="s">
        <v>4245</v>
      </c>
    </row>
    <row r="1800" spans="1:4">
      <c r="A1800" s="179">
        <v>8351</v>
      </c>
      <c r="B1800" s="179" t="s">
        <v>5412</v>
      </c>
      <c r="C1800" s="179" t="s">
        <v>5413</v>
      </c>
      <c r="D1800" s="179" t="s">
        <v>5414</v>
      </c>
    </row>
    <row r="1801" spans="1:4">
      <c r="A1801" s="179">
        <v>8354</v>
      </c>
      <c r="B1801" s="179" t="s">
        <v>1505</v>
      </c>
      <c r="C1801" s="179" t="s">
        <v>3160</v>
      </c>
      <c r="D1801" s="179" t="s">
        <v>4246</v>
      </c>
    </row>
    <row r="1802" spans="1:4">
      <c r="A1802" s="179">
        <v>8358</v>
      </c>
      <c r="B1802" s="179" t="s">
        <v>1506</v>
      </c>
      <c r="C1802" s="179" t="s">
        <v>5415</v>
      </c>
      <c r="D1802" s="179" t="s">
        <v>4247</v>
      </c>
    </row>
    <row r="1803" spans="1:4">
      <c r="A1803" s="179">
        <v>8359</v>
      </c>
      <c r="B1803" s="179" t="s">
        <v>4248</v>
      </c>
      <c r="D1803" s="179" t="s">
        <v>4249</v>
      </c>
    </row>
    <row r="1804" spans="1:4">
      <c r="A1804" s="179">
        <v>8367</v>
      </c>
      <c r="B1804" s="179" t="s">
        <v>4250</v>
      </c>
      <c r="D1804" s="179" t="s">
        <v>4251</v>
      </c>
    </row>
    <row r="1805" spans="1:4">
      <c r="A1805" s="179">
        <v>8374</v>
      </c>
      <c r="B1805" s="179" t="s">
        <v>1507</v>
      </c>
      <c r="C1805" s="179" t="s">
        <v>4252</v>
      </c>
      <c r="D1805" s="179" t="s">
        <v>4253</v>
      </c>
    </row>
    <row r="1806" spans="1:4">
      <c r="A1806" s="179">
        <v>8383</v>
      </c>
      <c r="B1806" s="179" t="s">
        <v>1508</v>
      </c>
      <c r="C1806" s="179" t="s">
        <v>4254</v>
      </c>
      <c r="D1806" s="179" t="s">
        <v>4255</v>
      </c>
    </row>
    <row r="1807" spans="1:4">
      <c r="A1807" s="179">
        <v>8390</v>
      </c>
      <c r="B1807" s="179" t="s">
        <v>1509</v>
      </c>
      <c r="C1807" s="179" t="s">
        <v>4256</v>
      </c>
      <c r="D1807" s="179" t="s">
        <v>4257</v>
      </c>
    </row>
    <row r="1808" spans="1:4">
      <c r="A1808" s="179">
        <v>8401</v>
      </c>
      <c r="B1808" s="179" t="s">
        <v>1510</v>
      </c>
      <c r="C1808" s="179" t="s">
        <v>1937</v>
      </c>
      <c r="D1808" s="179" t="s">
        <v>4258</v>
      </c>
    </row>
    <row r="1809" spans="1:4">
      <c r="A1809" s="179">
        <v>8403</v>
      </c>
      <c r="B1809" s="179" t="s">
        <v>1511</v>
      </c>
      <c r="C1809" s="179" t="s">
        <v>5416</v>
      </c>
      <c r="D1809" s="179" t="s">
        <v>4259</v>
      </c>
    </row>
    <row r="1810" spans="1:4">
      <c r="A1810" s="179">
        <v>8404</v>
      </c>
      <c r="B1810" s="179" t="s">
        <v>1512</v>
      </c>
      <c r="C1810" s="179" t="s">
        <v>5417</v>
      </c>
      <c r="D1810" s="179" t="s">
        <v>4260</v>
      </c>
    </row>
    <row r="1811" spans="1:4">
      <c r="A1811" s="179">
        <v>8406</v>
      </c>
      <c r="B1811" s="179" t="s">
        <v>1513</v>
      </c>
      <c r="C1811" s="179" t="s">
        <v>5418</v>
      </c>
      <c r="D1811" s="179" t="s">
        <v>4261</v>
      </c>
    </row>
    <row r="1812" spans="1:4">
      <c r="A1812" s="179">
        <v>8409</v>
      </c>
      <c r="B1812" s="179" t="s">
        <v>1514</v>
      </c>
      <c r="C1812" s="179" t="s">
        <v>5419</v>
      </c>
      <c r="D1812" s="179" t="s">
        <v>5420</v>
      </c>
    </row>
    <row r="1813" spans="1:4">
      <c r="A1813" s="179">
        <v>8410</v>
      </c>
      <c r="B1813" s="179" t="s">
        <v>1515</v>
      </c>
      <c r="C1813" s="179" t="s">
        <v>2763</v>
      </c>
      <c r="D1813" s="179" t="s">
        <v>4262</v>
      </c>
    </row>
    <row r="1814" spans="1:4">
      <c r="A1814" s="179">
        <v>8411</v>
      </c>
      <c r="B1814" s="179" t="s">
        <v>1516</v>
      </c>
      <c r="C1814" s="179" t="s">
        <v>1753</v>
      </c>
      <c r="D1814" s="179" t="s">
        <v>4263</v>
      </c>
    </row>
    <row r="1815" spans="1:4">
      <c r="A1815" s="179">
        <v>8415</v>
      </c>
      <c r="B1815" s="179" t="s">
        <v>1517</v>
      </c>
      <c r="C1815" s="179" t="s">
        <v>4264</v>
      </c>
      <c r="D1815" s="179" t="s">
        <v>4265</v>
      </c>
    </row>
    <row r="1816" spans="1:4">
      <c r="A1816" s="179">
        <v>8416</v>
      </c>
      <c r="B1816" s="179" t="s">
        <v>1518</v>
      </c>
      <c r="C1816" s="179" t="s">
        <v>4266</v>
      </c>
      <c r="D1816" s="179" t="s">
        <v>4267</v>
      </c>
    </row>
    <row r="1817" spans="1:4">
      <c r="A1817" s="179">
        <v>8418</v>
      </c>
      <c r="B1817" s="179" t="s">
        <v>1519</v>
      </c>
      <c r="C1817" s="179" t="s">
        <v>4288</v>
      </c>
      <c r="D1817" s="179" t="s">
        <v>4268</v>
      </c>
    </row>
    <row r="1818" spans="1:4">
      <c r="A1818" s="179">
        <v>8420</v>
      </c>
      <c r="B1818" s="179" t="s">
        <v>1520</v>
      </c>
      <c r="C1818" s="179" t="s">
        <v>4269</v>
      </c>
      <c r="D1818" s="179" t="s">
        <v>4270</v>
      </c>
    </row>
    <row r="1819" spans="1:4">
      <c r="A1819" s="179">
        <v>8421</v>
      </c>
      <c r="B1819" s="179" t="s">
        <v>1521</v>
      </c>
      <c r="C1819" s="179" t="s">
        <v>1937</v>
      </c>
      <c r="D1819" s="179" t="s">
        <v>4271</v>
      </c>
    </row>
    <row r="1820" spans="1:4">
      <c r="A1820" s="179">
        <v>8422</v>
      </c>
      <c r="B1820" s="179" t="s">
        <v>1522</v>
      </c>
      <c r="C1820" s="179" t="s">
        <v>4272</v>
      </c>
      <c r="D1820" s="179" t="s">
        <v>4273</v>
      </c>
    </row>
    <row r="1821" spans="1:4">
      <c r="A1821" s="179">
        <v>8423</v>
      </c>
      <c r="B1821" s="179" t="s">
        <v>1523</v>
      </c>
      <c r="C1821" s="179" t="s">
        <v>4274</v>
      </c>
      <c r="D1821" s="179" t="s">
        <v>4275</v>
      </c>
    </row>
    <row r="1822" spans="1:4">
      <c r="A1822" s="179">
        <v>8424</v>
      </c>
      <c r="B1822" s="179" t="s">
        <v>1524</v>
      </c>
      <c r="C1822" s="179" t="s">
        <v>5421</v>
      </c>
      <c r="D1822" s="179" t="s">
        <v>4276</v>
      </c>
    </row>
    <row r="1823" spans="1:4">
      <c r="A1823" s="179">
        <v>8426</v>
      </c>
      <c r="B1823" s="179" t="s">
        <v>1525</v>
      </c>
      <c r="C1823" s="179" t="s">
        <v>4277</v>
      </c>
      <c r="D1823" s="179" t="s">
        <v>4278</v>
      </c>
    </row>
    <row r="1824" spans="1:4">
      <c r="A1824" s="179">
        <v>8427</v>
      </c>
      <c r="B1824" s="179" t="s">
        <v>1526</v>
      </c>
      <c r="C1824" s="179" t="s">
        <v>5422</v>
      </c>
      <c r="D1824" s="179" t="s">
        <v>4279</v>
      </c>
    </row>
    <row r="1825" spans="1:4">
      <c r="A1825" s="179">
        <v>8429</v>
      </c>
      <c r="B1825" s="179" t="s">
        <v>1527</v>
      </c>
      <c r="C1825" s="179" t="s">
        <v>4280</v>
      </c>
      <c r="D1825" s="179" t="s">
        <v>4281</v>
      </c>
    </row>
    <row r="1826" spans="1:4">
      <c r="A1826" s="179">
        <v>8431</v>
      </c>
      <c r="B1826" s="179" t="s">
        <v>1528</v>
      </c>
      <c r="C1826" s="179" t="s">
        <v>2646</v>
      </c>
      <c r="D1826" s="179" t="s">
        <v>4282</v>
      </c>
    </row>
    <row r="1827" spans="1:4">
      <c r="A1827" s="179">
        <v>8432</v>
      </c>
      <c r="B1827" s="179" t="s">
        <v>1529</v>
      </c>
      <c r="C1827" s="179" t="s">
        <v>5179</v>
      </c>
      <c r="D1827" s="179" t="s">
        <v>4283</v>
      </c>
    </row>
    <row r="1828" spans="1:4">
      <c r="A1828" s="179">
        <v>8433</v>
      </c>
      <c r="B1828" s="179" t="s">
        <v>1530</v>
      </c>
      <c r="C1828" s="179" t="s">
        <v>2558</v>
      </c>
      <c r="D1828" s="179" t="s">
        <v>4284</v>
      </c>
    </row>
    <row r="1829" spans="1:4">
      <c r="A1829" s="179">
        <v>8435</v>
      </c>
      <c r="B1829" s="179" t="s">
        <v>1531</v>
      </c>
      <c r="C1829" s="179" t="s">
        <v>4285</v>
      </c>
      <c r="D1829" s="179" t="s">
        <v>4286</v>
      </c>
    </row>
    <row r="1830" spans="1:4">
      <c r="A1830" s="179">
        <v>8436</v>
      </c>
      <c r="B1830" s="179" t="s">
        <v>1532</v>
      </c>
      <c r="C1830" s="179" t="s">
        <v>1950</v>
      </c>
      <c r="D1830" s="179" t="s">
        <v>4287</v>
      </c>
    </row>
    <row r="1831" spans="1:4">
      <c r="A1831" s="179">
        <v>8437</v>
      </c>
      <c r="B1831" s="179" t="s">
        <v>1533</v>
      </c>
      <c r="C1831" s="179" t="s">
        <v>4288</v>
      </c>
      <c r="D1831" s="179" t="s">
        <v>4289</v>
      </c>
    </row>
    <row r="1832" spans="1:4">
      <c r="A1832" s="179">
        <v>8438</v>
      </c>
      <c r="B1832" s="179" t="s">
        <v>4290</v>
      </c>
      <c r="C1832" s="179" t="s">
        <v>4291</v>
      </c>
      <c r="D1832" s="179" t="s">
        <v>4292</v>
      </c>
    </row>
    <row r="1833" spans="1:4">
      <c r="A1833" s="179">
        <v>8440</v>
      </c>
      <c r="B1833" s="179" t="s">
        <v>4685</v>
      </c>
      <c r="C1833" s="179" t="s">
        <v>4291</v>
      </c>
      <c r="D1833" s="179" t="s">
        <v>4293</v>
      </c>
    </row>
    <row r="1834" spans="1:4">
      <c r="A1834" s="179">
        <v>8442</v>
      </c>
      <c r="B1834" s="179" t="s">
        <v>1534</v>
      </c>
      <c r="C1834" s="179" t="s">
        <v>1753</v>
      </c>
      <c r="D1834" s="179" t="s">
        <v>4294</v>
      </c>
    </row>
    <row r="1835" spans="1:4">
      <c r="A1835" s="179">
        <v>8443</v>
      </c>
      <c r="B1835" s="179" t="s">
        <v>1535</v>
      </c>
      <c r="C1835" s="179" t="s">
        <v>1818</v>
      </c>
      <c r="D1835" s="179" t="s">
        <v>4295</v>
      </c>
    </row>
    <row r="1836" spans="1:4">
      <c r="A1836" s="179">
        <v>8444</v>
      </c>
      <c r="B1836" s="179" t="s">
        <v>1536</v>
      </c>
      <c r="C1836" s="179" t="s">
        <v>4288</v>
      </c>
      <c r="D1836" s="179" t="s">
        <v>4296</v>
      </c>
    </row>
    <row r="1837" spans="1:4">
      <c r="A1837" s="179">
        <v>8446</v>
      </c>
      <c r="B1837" s="179" t="s">
        <v>1537</v>
      </c>
      <c r="C1837" s="179" t="s">
        <v>5197</v>
      </c>
      <c r="D1837" s="179" t="s">
        <v>4297</v>
      </c>
    </row>
    <row r="1838" spans="1:4">
      <c r="A1838" s="179">
        <v>8450</v>
      </c>
      <c r="B1838" s="179" t="s">
        <v>1538</v>
      </c>
      <c r="C1838" s="179" t="s">
        <v>5197</v>
      </c>
      <c r="D1838" s="179" t="s">
        <v>4298</v>
      </c>
    </row>
    <row r="1839" spans="1:4">
      <c r="A1839" s="179">
        <v>8454</v>
      </c>
      <c r="B1839" s="179" t="s">
        <v>1539</v>
      </c>
      <c r="C1839" s="179" t="s">
        <v>5423</v>
      </c>
      <c r="D1839" s="179" t="s">
        <v>4299</v>
      </c>
    </row>
    <row r="1840" spans="1:4">
      <c r="A1840" s="179">
        <v>8455</v>
      </c>
      <c r="B1840" s="179" t="s">
        <v>1540</v>
      </c>
      <c r="C1840" s="179" t="s">
        <v>5424</v>
      </c>
      <c r="D1840" s="179" t="s">
        <v>4300</v>
      </c>
    </row>
    <row r="1841" spans="1:4">
      <c r="A1841" s="179">
        <v>8458</v>
      </c>
      <c r="B1841" s="179" t="s">
        <v>4301</v>
      </c>
      <c r="D1841" s="179" t="s">
        <v>4302</v>
      </c>
    </row>
    <row r="1842" spans="1:4">
      <c r="A1842" s="179">
        <v>8462</v>
      </c>
      <c r="B1842" s="179" t="s">
        <v>1541</v>
      </c>
      <c r="C1842" s="179" t="s">
        <v>2472</v>
      </c>
      <c r="D1842" s="179" t="s">
        <v>4303</v>
      </c>
    </row>
    <row r="1843" spans="1:4">
      <c r="A1843" s="179">
        <v>8463</v>
      </c>
      <c r="B1843" s="179" t="s">
        <v>1542</v>
      </c>
      <c r="C1843" s="179" t="s">
        <v>5425</v>
      </c>
      <c r="D1843" s="179" t="s">
        <v>4304</v>
      </c>
    </row>
    <row r="1844" spans="1:4">
      <c r="A1844" s="179">
        <v>8464</v>
      </c>
      <c r="B1844" s="179" t="s">
        <v>1543</v>
      </c>
      <c r="C1844" s="179" t="s">
        <v>1887</v>
      </c>
      <c r="D1844" s="179" t="s">
        <v>4305</v>
      </c>
    </row>
    <row r="1845" spans="1:4">
      <c r="A1845" s="179">
        <v>8465</v>
      </c>
      <c r="B1845" s="179" t="s">
        <v>4306</v>
      </c>
      <c r="D1845" s="179" t="s">
        <v>5426</v>
      </c>
    </row>
    <row r="1846" spans="1:4">
      <c r="A1846" s="179">
        <v>8466</v>
      </c>
      <c r="B1846" s="179" t="s">
        <v>1544</v>
      </c>
      <c r="C1846" s="179" t="s">
        <v>1753</v>
      </c>
      <c r="D1846" s="179" t="s">
        <v>4307</v>
      </c>
    </row>
    <row r="1847" spans="1:4">
      <c r="A1847" s="179">
        <v>8467</v>
      </c>
      <c r="B1847" s="179" t="s">
        <v>1545</v>
      </c>
      <c r="C1847" s="179" t="s">
        <v>5427</v>
      </c>
      <c r="D1847" s="179" t="s">
        <v>4308</v>
      </c>
    </row>
    <row r="1848" spans="1:4">
      <c r="A1848" s="179">
        <v>8472</v>
      </c>
      <c r="B1848" s="179" t="s">
        <v>1546</v>
      </c>
      <c r="C1848" s="179" t="s">
        <v>4309</v>
      </c>
      <c r="D1848" s="179" t="s">
        <v>4310</v>
      </c>
    </row>
    <row r="1849" spans="1:4">
      <c r="A1849" s="179">
        <v>8473</v>
      </c>
      <c r="B1849" s="179" t="s">
        <v>1547</v>
      </c>
      <c r="C1849" s="179" t="s">
        <v>1887</v>
      </c>
      <c r="D1849" s="179" t="s">
        <v>4311</v>
      </c>
    </row>
    <row r="1850" spans="1:4">
      <c r="A1850" s="179">
        <v>8476</v>
      </c>
      <c r="B1850" s="179" t="s">
        <v>4312</v>
      </c>
      <c r="C1850" s="179" t="s">
        <v>1937</v>
      </c>
      <c r="D1850" s="179" t="s">
        <v>4313</v>
      </c>
    </row>
    <row r="1851" spans="1:4">
      <c r="A1851" s="179">
        <v>8477</v>
      </c>
      <c r="B1851" s="179" t="s">
        <v>1548</v>
      </c>
      <c r="C1851" s="179" t="s">
        <v>4309</v>
      </c>
      <c r="D1851" s="179" t="s">
        <v>4314</v>
      </c>
    </row>
    <row r="1852" spans="1:4">
      <c r="A1852" s="179">
        <v>8478</v>
      </c>
      <c r="B1852" s="179" t="s">
        <v>4315</v>
      </c>
      <c r="D1852" s="179" t="s">
        <v>4316</v>
      </c>
    </row>
    <row r="1853" spans="1:4">
      <c r="A1853" s="179">
        <v>8479</v>
      </c>
      <c r="B1853" s="179" t="s">
        <v>4317</v>
      </c>
      <c r="D1853" s="179" t="s">
        <v>4318</v>
      </c>
    </row>
    <row r="1854" spans="1:4">
      <c r="A1854" s="179">
        <v>8480</v>
      </c>
      <c r="B1854" s="179" t="s">
        <v>4319</v>
      </c>
      <c r="C1854" s="179" t="s">
        <v>5428</v>
      </c>
      <c r="D1854" s="179" t="s">
        <v>4320</v>
      </c>
    </row>
    <row r="1855" spans="1:4">
      <c r="A1855" s="179">
        <v>8481</v>
      </c>
      <c r="B1855" s="179" t="s">
        <v>1549</v>
      </c>
      <c r="C1855" s="179" t="s">
        <v>1887</v>
      </c>
      <c r="D1855" s="179" t="s">
        <v>4321</v>
      </c>
    </row>
    <row r="1856" spans="1:4">
      <c r="A1856" s="179">
        <v>8487</v>
      </c>
      <c r="B1856" s="179" t="s">
        <v>4322</v>
      </c>
      <c r="D1856" s="179" t="s">
        <v>4323</v>
      </c>
    </row>
    <row r="1857" spans="1:4">
      <c r="A1857" s="179">
        <v>8488</v>
      </c>
      <c r="B1857" s="179" t="s">
        <v>1550</v>
      </c>
      <c r="C1857" s="179" t="s">
        <v>1753</v>
      </c>
      <c r="D1857" s="179" t="s">
        <v>4324</v>
      </c>
    </row>
    <row r="1858" spans="1:4">
      <c r="A1858" s="179">
        <v>8489</v>
      </c>
      <c r="B1858" s="179" t="s">
        <v>4325</v>
      </c>
      <c r="C1858" s="179" t="s">
        <v>5197</v>
      </c>
      <c r="D1858" s="179" t="s">
        <v>4326</v>
      </c>
    </row>
    <row r="1859" spans="1:4">
      <c r="A1859" s="179">
        <v>8490</v>
      </c>
      <c r="B1859" s="179" t="s">
        <v>4327</v>
      </c>
      <c r="D1859" s="179" t="s">
        <v>4328</v>
      </c>
    </row>
    <row r="1860" spans="1:4">
      <c r="A1860" s="179">
        <v>8491</v>
      </c>
      <c r="B1860" s="179" t="s">
        <v>4329</v>
      </c>
      <c r="D1860" s="179" t="s">
        <v>4330</v>
      </c>
    </row>
    <row r="1861" spans="1:4">
      <c r="A1861" s="179">
        <v>8492</v>
      </c>
      <c r="B1861" s="179" t="s">
        <v>4331</v>
      </c>
      <c r="D1861" s="179" t="s">
        <v>4332</v>
      </c>
    </row>
    <row r="1862" spans="1:4">
      <c r="A1862" s="179">
        <v>8495</v>
      </c>
      <c r="B1862" s="179" t="s">
        <v>4333</v>
      </c>
      <c r="D1862" s="179" t="s">
        <v>4334</v>
      </c>
    </row>
    <row r="1863" spans="1:4">
      <c r="A1863" s="179">
        <v>8496</v>
      </c>
      <c r="B1863" s="179" t="s">
        <v>4335</v>
      </c>
      <c r="D1863" s="179" t="s">
        <v>4336</v>
      </c>
    </row>
    <row r="1864" spans="1:4">
      <c r="A1864" s="179">
        <v>8497</v>
      </c>
      <c r="B1864" s="179" t="s">
        <v>4337</v>
      </c>
      <c r="D1864" s="179" t="s">
        <v>4338</v>
      </c>
    </row>
    <row r="1865" spans="1:4">
      <c r="A1865" s="179">
        <v>8499</v>
      </c>
      <c r="B1865" s="179" t="s">
        <v>4552</v>
      </c>
      <c r="C1865" s="179" t="s">
        <v>1753</v>
      </c>
      <c r="D1865" s="179" t="s">
        <v>4083</v>
      </c>
    </row>
    <row r="1866" spans="1:4">
      <c r="A1866" s="179">
        <v>8905</v>
      </c>
      <c r="B1866" s="179" t="s">
        <v>1551</v>
      </c>
      <c r="C1866" s="179" t="s">
        <v>1937</v>
      </c>
      <c r="D1866" s="179" t="s">
        <v>4339</v>
      </c>
    </row>
    <row r="1867" spans="1:4">
      <c r="A1867" s="179">
        <v>8906</v>
      </c>
      <c r="B1867" s="179" t="s">
        <v>1552</v>
      </c>
      <c r="C1867" s="179" t="s">
        <v>1937</v>
      </c>
      <c r="D1867" s="179" t="s">
        <v>4340</v>
      </c>
    </row>
    <row r="1868" spans="1:4">
      <c r="A1868" s="179">
        <v>8908</v>
      </c>
      <c r="B1868" s="179" t="s">
        <v>1553</v>
      </c>
      <c r="C1868" s="179" t="s">
        <v>5429</v>
      </c>
      <c r="D1868" s="179" t="s">
        <v>4341</v>
      </c>
    </row>
    <row r="1869" spans="1:4">
      <c r="A1869" s="179">
        <v>8913</v>
      </c>
      <c r="B1869" s="179" t="s">
        <v>1554</v>
      </c>
      <c r="C1869" s="179" t="s">
        <v>1937</v>
      </c>
      <c r="D1869" s="179" t="s">
        <v>4342</v>
      </c>
    </row>
    <row r="1870" spans="1:4">
      <c r="A1870" s="179">
        <v>8916</v>
      </c>
      <c r="B1870" s="179" t="s">
        <v>1555</v>
      </c>
      <c r="C1870" s="179" t="s">
        <v>4343</v>
      </c>
      <c r="D1870" s="179" t="s">
        <v>4344</v>
      </c>
    </row>
    <row r="1871" spans="1:4">
      <c r="A1871" s="179">
        <v>8917</v>
      </c>
      <c r="B1871" s="179" t="s">
        <v>1556</v>
      </c>
      <c r="C1871" s="179" t="s">
        <v>5430</v>
      </c>
      <c r="D1871" s="179" t="s">
        <v>4345</v>
      </c>
    </row>
    <row r="1872" spans="1:4">
      <c r="A1872" s="179">
        <v>8921</v>
      </c>
      <c r="B1872" s="179" t="s">
        <v>1557</v>
      </c>
      <c r="C1872" s="179" t="s">
        <v>4346</v>
      </c>
      <c r="D1872" s="179" t="s">
        <v>4347</v>
      </c>
    </row>
    <row r="1873" spans="1:4">
      <c r="A1873" s="179">
        <v>8923</v>
      </c>
      <c r="B1873" s="179" t="s">
        <v>1558</v>
      </c>
      <c r="C1873" s="179" t="s">
        <v>5197</v>
      </c>
      <c r="D1873" s="179" t="s">
        <v>4348</v>
      </c>
    </row>
    <row r="1874" spans="1:4">
      <c r="A1874" s="179">
        <v>8924</v>
      </c>
      <c r="B1874" s="179" t="s">
        <v>1559</v>
      </c>
      <c r="C1874" s="179" t="s">
        <v>4349</v>
      </c>
      <c r="D1874" s="179" t="s">
        <v>4350</v>
      </c>
    </row>
    <row r="1875" spans="1:4">
      <c r="A1875" s="179">
        <v>8926</v>
      </c>
      <c r="B1875" s="179" t="s">
        <v>1560</v>
      </c>
      <c r="C1875" s="179" t="s">
        <v>5431</v>
      </c>
      <c r="D1875" s="179" t="s">
        <v>4351</v>
      </c>
    </row>
    <row r="1876" spans="1:4">
      <c r="A1876" s="179">
        <v>8927</v>
      </c>
      <c r="B1876" s="179" t="s">
        <v>1561</v>
      </c>
      <c r="C1876" s="179" t="s">
        <v>5429</v>
      </c>
      <c r="D1876" s="179" t="s">
        <v>4352</v>
      </c>
    </row>
    <row r="1877" spans="1:4">
      <c r="A1877" s="179">
        <v>8928</v>
      </c>
      <c r="B1877" s="179" t="s">
        <v>4353</v>
      </c>
      <c r="C1877" s="179" t="s">
        <v>4349</v>
      </c>
      <c r="D1877" s="179" t="s">
        <v>4354</v>
      </c>
    </row>
    <row r="1878" spans="1:4">
      <c r="A1878" s="179">
        <v>8929</v>
      </c>
      <c r="B1878" s="179" t="s">
        <v>1562</v>
      </c>
      <c r="C1878" s="179" t="s">
        <v>4355</v>
      </c>
      <c r="D1878" s="179" t="s">
        <v>4356</v>
      </c>
    </row>
    <row r="1879" spans="1:4">
      <c r="A1879" s="179">
        <v>8930</v>
      </c>
      <c r="B1879" s="179" t="s">
        <v>1563</v>
      </c>
      <c r="C1879" s="179" t="s">
        <v>2122</v>
      </c>
      <c r="D1879" s="179" t="s">
        <v>4357</v>
      </c>
    </row>
    <row r="1880" spans="1:4">
      <c r="A1880" s="179">
        <v>8931</v>
      </c>
      <c r="B1880" s="179" t="s">
        <v>1564</v>
      </c>
      <c r="C1880" s="179" t="s">
        <v>5432</v>
      </c>
      <c r="D1880" s="179" t="s">
        <v>4358</v>
      </c>
    </row>
    <row r="1881" spans="1:4">
      <c r="A1881" s="179">
        <v>8932</v>
      </c>
      <c r="B1881" s="179" t="s">
        <v>1565</v>
      </c>
      <c r="C1881" s="179" t="s">
        <v>1937</v>
      </c>
      <c r="D1881" s="179" t="s">
        <v>4359</v>
      </c>
    </row>
    <row r="1882" spans="1:4">
      <c r="A1882" s="179">
        <v>8933</v>
      </c>
      <c r="B1882" s="179" t="s">
        <v>1566</v>
      </c>
      <c r="C1882" s="179" t="s">
        <v>4360</v>
      </c>
      <c r="D1882" s="179" t="s">
        <v>4361</v>
      </c>
    </row>
    <row r="1883" spans="1:4">
      <c r="A1883" s="179">
        <v>8934</v>
      </c>
      <c r="B1883" s="179" t="s">
        <v>1567</v>
      </c>
      <c r="C1883" s="179" t="s">
        <v>1937</v>
      </c>
      <c r="D1883" s="179" t="s">
        <v>4362</v>
      </c>
    </row>
    <row r="1884" spans="1:4">
      <c r="A1884" s="179">
        <v>8935</v>
      </c>
      <c r="B1884" s="179" t="s">
        <v>1568</v>
      </c>
      <c r="C1884" s="179" t="s">
        <v>1937</v>
      </c>
      <c r="D1884" s="179" t="s">
        <v>4363</v>
      </c>
    </row>
    <row r="1885" spans="1:4">
      <c r="A1885" s="179">
        <v>8936</v>
      </c>
      <c r="B1885" s="179" t="s">
        <v>1569</v>
      </c>
      <c r="C1885" s="179" t="s">
        <v>5433</v>
      </c>
      <c r="D1885" s="179" t="s">
        <v>4364</v>
      </c>
    </row>
    <row r="1886" spans="1:4">
      <c r="A1886" s="179">
        <v>8937</v>
      </c>
      <c r="B1886" s="179" t="s">
        <v>1570</v>
      </c>
      <c r="C1886" s="179" t="s">
        <v>4365</v>
      </c>
      <c r="D1886" s="179" t="s">
        <v>4366</v>
      </c>
    </row>
    <row r="1887" spans="1:4">
      <c r="A1887" s="179">
        <v>8938</v>
      </c>
      <c r="B1887" s="179" t="s">
        <v>1571</v>
      </c>
      <c r="C1887" s="179" t="s">
        <v>5434</v>
      </c>
      <c r="D1887" s="179" t="s">
        <v>4367</v>
      </c>
    </row>
    <row r="1888" spans="1:4">
      <c r="A1888" s="179">
        <v>8940</v>
      </c>
      <c r="B1888" s="179" t="s">
        <v>1572</v>
      </c>
      <c r="C1888" s="179" t="s">
        <v>4368</v>
      </c>
      <c r="D1888" s="179" t="s">
        <v>4369</v>
      </c>
    </row>
    <row r="1889" spans="1:4">
      <c r="A1889" s="179">
        <v>8941</v>
      </c>
      <c r="B1889" s="179" t="s">
        <v>1573</v>
      </c>
      <c r="C1889" s="179" t="s">
        <v>2558</v>
      </c>
      <c r="D1889" s="179" t="s">
        <v>4370</v>
      </c>
    </row>
    <row r="1890" spans="1:4">
      <c r="A1890" s="179">
        <v>8942</v>
      </c>
      <c r="B1890" s="179" t="s">
        <v>1574</v>
      </c>
      <c r="C1890" s="179" t="s">
        <v>1937</v>
      </c>
      <c r="D1890" s="179" t="s">
        <v>4371</v>
      </c>
    </row>
    <row r="1891" spans="1:4">
      <c r="A1891" s="179">
        <v>8996</v>
      </c>
      <c r="B1891" s="179" t="s">
        <v>1575</v>
      </c>
      <c r="C1891" s="179" t="s">
        <v>4372</v>
      </c>
      <c r="D1891" s="179" t="s">
        <v>4373</v>
      </c>
    </row>
    <row r="1892" spans="1:4">
      <c r="A1892" s="179">
        <v>9103</v>
      </c>
      <c r="B1892" s="179" t="s">
        <v>4374</v>
      </c>
      <c r="C1892" s="179" t="s">
        <v>5435</v>
      </c>
      <c r="D1892" s="179" t="s">
        <v>4083</v>
      </c>
    </row>
    <row r="1893" spans="1:4">
      <c r="A1893" s="179">
        <v>9105</v>
      </c>
      <c r="B1893" s="179" t="s">
        <v>1576</v>
      </c>
      <c r="C1893" s="179" t="s">
        <v>5436</v>
      </c>
      <c r="D1893" s="179" t="s">
        <v>4375</v>
      </c>
    </row>
    <row r="1894" spans="1:4">
      <c r="A1894" s="179">
        <v>9110</v>
      </c>
      <c r="B1894" s="179" t="s">
        <v>1577</v>
      </c>
      <c r="C1894" s="179" t="s">
        <v>5437</v>
      </c>
      <c r="D1894" s="179" t="s">
        <v>4083</v>
      </c>
    </row>
    <row r="1895" spans="1:4">
      <c r="A1895" s="179">
        <v>9136</v>
      </c>
      <c r="B1895" s="179" t="s">
        <v>1578</v>
      </c>
      <c r="C1895" s="179" t="s">
        <v>5438</v>
      </c>
      <c r="D1895" s="179" t="s">
        <v>4083</v>
      </c>
    </row>
    <row r="1896" spans="1:4">
      <c r="A1896" s="179">
        <v>9157</v>
      </c>
      <c r="B1896" s="179" t="s">
        <v>1579</v>
      </c>
      <c r="C1896" s="179" t="s">
        <v>5439</v>
      </c>
      <c r="D1896" s="179" t="s">
        <v>4083</v>
      </c>
    </row>
    <row r="1897" spans="1:4">
      <c r="A1897" s="179">
        <v>9188</v>
      </c>
      <c r="B1897" s="179" t="s">
        <v>1580</v>
      </c>
      <c r="C1897" s="179" t="s">
        <v>5440</v>
      </c>
      <c r="D1897" s="179" t="s">
        <v>4083</v>
      </c>
    </row>
    <row r="1898" spans="1:4">
      <c r="A1898" s="179">
        <v>9802</v>
      </c>
      <c r="B1898" s="179" t="s">
        <v>1581</v>
      </c>
      <c r="C1898" s="179" t="s">
        <v>4376</v>
      </c>
      <c r="D1898" s="179" t="s">
        <v>4377</v>
      </c>
    </row>
    <row r="1899" spans="1:4">
      <c r="A1899" s="179">
        <v>9902</v>
      </c>
      <c r="B1899" s="179" t="s">
        <v>1582</v>
      </c>
      <c r="C1899" s="179" t="s">
        <v>4378</v>
      </c>
      <c r="D1899" s="179" t="s">
        <v>4379</v>
      </c>
    </row>
    <row r="1900" spans="1:4">
      <c r="A1900" s="179">
        <v>9904</v>
      </c>
      <c r="B1900" s="179" t="s">
        <v>1583</v>
      </c>
      <c r="C1900" s="179" t="s">
        <v>5441</v>
      </c>
      <c r="D1900" s="179" t="s">
        <v>4380</v>
      </c>
    </row>
    <row r="1901" spans="1:4">
      <c r="A1901" s="179">
        <v>9905</v>
      </c>
      <c r="B1901" s="179" t="s">
        <v>1584</v>
      </c>
      <c r="C1901" s="179" t="s">
        <v>4381</v>
      </c>
      <c r="D1901" s="179" t="s">
        <v>4382</v>
      </c>
    </row>
    <row r="1902" spans="1:4">
      <c r="A1902" s="179">
        <v>9906</v>
      </c>
      <c r="B1902" s="179" t="s">
        <v>1585</v>
      </c>
      <c r="C1902" s="179" t="s">
        <v>1825</v>
      </c>
      <c r="D1902" s="179" t="s">
        <v>4383</v>
      </c>
    </row>
    <row r="1903" spans="1:4">
      <c r="A1903" s="179">
        <v>9907</v>
      </c>
      <c r="B1903" s="179" t="s">
        <v>1586</v>
      </c>
      <c r="C1903" s="179" t="s">
        <v>4384</v>
      </c>
      <c r="D1903" s="179" t="s">
        <v>4385</v>
      </c>
    </row>
    <row r="1904" spans="1:4">
      <c r="A1904" s="179">
        <v>9908</v>
      </c>
      <c r="B1904" s="179" t="s">
        <v>1587</v>
      </c>
      <c r="C1904" s="179" t="s">
        <v>5442</v>
      </c>
      <c r="D1904" s="179" t="s">
        <v>4386</v>
      </c>
    </row>
    <row r="1905" spans="1:4">
      <c r="A1905" s="179">
        <v>9910</v>
      </c>
      <c r="B1905" s="179" t="s">
        <v>1588</v>
      </c>
      <c r="C1905" s="179" t="s">
        <v>4553</v>
      </c>
      <c r="D1905" s="179" t="s">
        <v>4387</v>
      </c>
    </row>
    <row r="1906" spans="1:4">
      <c r="A1906" s="179">
        <v>9911</v>
      </c>
      <c r="B1906" s="179" t="s">
        <v>1589</v>
      </c>
      <c r="C1906" s="179" t="s">
        <v>4388</v>
      </c>
      <c r="D1906" s="179" t="s">
        <v>4389</v>
      </c>
    </row>
    <row r="1907" spans="1:4">
      <c r="A1907" s="179">
        <v>9912</v>
      </c>
      <c r="B1907" s="179" t="s">
        <v>1590</v>
      </c>
      <c r="C1907" s="179" t="s">
        <v>4390</v>
      </c>
      <c r="D1907" s="179" t="s">
        <v>5443</v>
      </c>
    </row>
    <row r="1908" spans="1:4">
      <c r="A1908" s="179">
        <v>9914</v>
      </c>
      <c r="B1908" s="179" t="s">
        <v>1591</v>
      </c>
      <c r="C1908" s="179" t="s">
        <v>4391</v>
      </c>
      <c r="D1908" s="179" t="s">
        <v>4392</v>
      </c>
    </row>
    <row r="1909" spans="1:4">
      <c r="A1909" s="179">
        <v>9917</v>
      </c>
      <c r="B1909" s="179" t="s">
        <v>1592</v>
      </c>
      <c r="C1909" s="179" t="s">
        <v>4393</v>
      </c>
      <c r="D1909" s="179" t="s">
        <v>4394</v>
      </c>
    </row>
    <row r="1910" spans="1:4">
      <c r="A1910" s="179">
        <v>9918</v>
      </c>
      <c r="B1910" s="179" t="s">
        <v>1593</v>
      </c>
      <c r="C1910" s="179" t="s">
        <v>5444</v>
      </c>
      <c r="D1910" s="179" t="s">
        <v>4395</v>
      </c>
    </row>
    <row r="1911" spans="1:4">
      <c r="A1911" s="179">
        <v>9919</v>
      </c>
      <c r="B1911" s="179" t="s">
        <v>1594</v>
      </c>
      <c r="C1911" s="179" t="s">
        <v>4396</v>
      </c>
      <c r="D1911" s="179" t="s">
        <v>4397</v>
      </c>
    </row>
    <row r="1912" spans="1:4">
      <c r="A1912" s="179">
        <v>9921</v>
      </c>
      <c r="B1912" s="179" t="s">
        <v>1595</v>
      </c>
      <c r="C1912" s="179" t="s">
        <v>4391</v>
      </c>
      <c r="D1912" s="179" t="s">
        <v>4398</v>
      </c>
    </row>
    <row r="1913" spans="1:4">
      <c r="A1913" s="179">
        <v>9924</v>
      </c>
      <c r="B1913" s="179" t="s">
        <v>1596</v>
      </c>
      <c r="C1913" s="179" t="s">
        <v>1887</v>
      </c>
      <c r="D1913" s="179" t="s">
        <v>4399</v>
      </c>
    </row>
    <row r="1914" spans="1:4">
      <c r="A1914" s="179">
        <v>9925</v>
      </c>
      <c r="B1914" s="179" t="s">
        <v>1597</v>
      </c>
      <c r="C1914" s="179" t="s">
        <v>4400</v>
      </c>
      <c r="D1914" s="179" t="s">
        <v>4401</v>
      </c>
    </row>
    <row r="1915" spans="1:4">
      <c r="A1915" s="179">
        <v>9926</v>
      </c>
      <c r="B1915" s="179" t="s">
        <v>1598</v>
      </c>
      <c r="C1915" s="179" t="s">
        <v>5442</v>
      </c>
      <c r="D1915" s="179" t="s">
        <v>4402</v>
      </c>
    </row>
    <row r="1916" spans="1:4">
      <c r="A1916" s="179">
        <v>9927</v>
      </c>
      <c r="B1916" s="179" t="s">
        <v>1599</v>
      </c>
      <c r="C1916" s="179" t="s">
        <v>4403</v>
      </c>
      <c r="D1916" s="179" t="s">
        <v>4404</v>
      </c>
    </row>
    <row r="1917" spans="1:4">
      <c r="A1917" s="179">
        <v>9928</v>
      </c>
      <c r="B1917" s="179" t="s">
        <v>1600</v>
      </c>
      <c r="C1917" s="179" t="s">
        <v>4405</v>
      </c>
      <c r="D1917" s="179" t="s">
        <v>4406</v>
      </c>
    </row>
    <row r="1918" spans="1:4">
      <c r="A1918" s="179">
        <v>9929</v>
      </c>
      <c r="B1918" s="179" t="s">
        <v>1601</v>
      </c>
      <c r="C1918" s="179" t="s">
        <v>1887</v>
      </c>
      <c r="D1918" s="179" t="s">
        <v>4407</v>
      </c>
    </row>
    <row r="1919" spans="1:4">
      <c r="A1919" s="179">
        <v>9930</v>
      </c>
      <c r="B1919" s="179" t="s">
        <v>1602</v>
      </c>
      <c r="C1919" s="179" t="s">
        <v>4408</v>
      </c>
      <c r="D1919" s="179" t="s">
        <v>4409</v>
      </c>
    </row>
    <row r="1920" spans="1:4">
      <c r="A1920" s="179">
        <v>9931</v>
      </c>
      <c r="B1920" s="179" t="s">
        <v>1603</v>
      </c>
      <c r="C1920" s="179" t="s">
        <v>5431</v>
      </c>
      <c r="D1920" s="179" t="s">
        <v>4410</v>
      </c>
    </row>
    <row r="1921" spans="1:4">
      <c r="A1921" s="179">
        <v>9933</v>
      </c>
      <c r="B1921" s="179" t="s">
        <v>1604</v>
      </c>
      <c r="C1921" s="179" t="s">
        <v>5445</v>
      </c>
      <c r="D1921" s="179" t="s">
        <v>4411</v>
      </c>
    </row>
    <row r="1922" spans="1:4">
      <c r="A1922" s="179">
        <v>9934</v>
      </c>
      <c r="B1922" s="179" t="s">
        <v>4412</v>
      </c>
      <c r="C1922" s="179" t="s">
        <v>4413</v>
      </c>
      <c r="D1922" s="179" t="s">
        <v>4414</v>
      </c>
    </row>
    <row r="1923" spans="1:4">
      <c r="A1923" s="179">
        <v>9935</v>
      </c>
      <c r="B1923" s="179" t="s">
        <v>1605</v>
      </c>
      <c r="C1923" s="179" t="s">
        <v>1887</v>
      </c>
      <c r="D1923" s="179" t="s">
        <v>4415</v>
      </c>
    </row>
    <row r="1924" spans="1:4">
      <c r="A1924" s="179">
        <v>9937</v>
      </c>
      <c r="B1924" s="179" t="s">
        <v>1606</v>
      </c>
      <c r="C1924" s="179" t="s">
        <v>5446</v>
      </c>
      <c r="D1924" s="179" t="s">
        <v>4416</v>
      </c>
    </row>
    <row r="1925" spans="1:4">
      <c r="A1925" s="179">
        <v>9938</v>
      </c>
      <c r="B1925" s="179" t="s">
        <v>1607</v>
      </c>
      <c r="C1925" s="179" t="s">
        <v>4417</v>
      </c>
      <c r="D1925" s="179" t="s">
        <v>4418</v>
      </c>
    </row>
    <row r="1926" spans="1:4">
      <c r="A1926" s="179">
        <v>9939</v>
      </c>
      <c r="B1926" s="179" t="s">
        <v>1608</v>
      </c>
      <c r="C1926" s="179" t="s">
        <v>5447</v>
      </c>
      <c r="D1926" s="179" t="s">
        <v>5448</v>
      </c>
    </row>
    <row r="1927" spans="1:4">
      <c r="A1927" s="179">
        <v>9940</v>
      </c>
      <c r="B1927" s="179" t="s">
        <v>1609</v>
      </c>
      <c r="C1927" s="179" t="s">
        <v>1887</v>
      </c>
      <c r="D1927" s="179" t="s">
        <v>4419</v>
      </c>
    </row>
    <row r="1928" spans="1:4">
      <c r="A1928" s="179">
        <v>9941</v>
      </c>
      <c r="B1928" s="179" t="s">
        <v>1610</v>
      </c>
      <c r="C1928" s="179" t="s">
        <v>4420</v>
      </c>
      <c r="D1928" s="179" t="s">
        <v>4421</v>
      </c>
    </row>
    <row r="1929" spans="1:4">
      <c r="A1929" s="179">
        <v>9942</v>
      </c>
      <c r="B1929" s="179" t="s">
        <v>1611</v>
      </c>
      <c r="C1929" s="179" t="s">
        <v>4413</v>
      </c>
      <c r="D1929" s="179" t="s">
        <v>4422</v>
      </c>
    </row>
    <row r="1930" spans="1:4">
      <c r="A1930" s="179">
        <v>9943</v>
      </c>
      <c r="B1930" s="179" t="s">
        <v>1612</v>
      </c>
      <c r="C1930" s="179" t="s">
        <v>5449</v>
      </c>
      <c r="D1930" s="179" t="s">
        <v>4423</v>
      </c>
    </row>
    <row r="1931" spans="1:4">
      <c r="A1931" s="179">
        <v>9944</v>
      </c>
      <c r="B1931" s="179" t="s">
        <v>1613</v>
      </c>
      <c r="C1931" s="179" t="s">
        <v>4424</v>
      </c>
      <c r="D1931" s="179" t="s">
        <v>4425</v>
      </c>
    </row>
    <row r="1932" spans="1:4">
      <c r="A1932" s="179">
        <v>9945</v>
      </c>
      <c r="B1932" s="179" t="s">
        <v>1614</v>
      </c>
      <c r="C1932" s="179" t="s">
        <v>5450</v>
      </c>
      <c r="D1932" s="179" t="s">
        <v>4426</v>
      </c>
    </row>
    <row r="1933" spans="1:4">
      <c r="A1933" s="179">
        <v>9946</v>
      </c>
      <c r="B1933" s="179" t="s">
        <v>1615</v>
      </c>
      <c r="C1933" s="179" t="s">
        <v>1825</v>
      </c>
      <c r="D1933" s="179" t="s">
        <v>4427</v>
      </c>
    </row>
    <row r="1934" spans="1:4">
      <c r="A1934" s="179">
        <v>9949</v>
      </c>
      <c r="B1934" s="179" t="s">
        <v>1616</v>
      </c>
      <c r="C1934" s="179" t="s">
        <v>5451</v>
      </c>
      <c r="D1934" s="179" t="s">
        <v>4428</v>
      </c>
    </row>
    <row r="1935" spans="1:4">
      <c r="A1935" s="179">
        <v>9950</v>
      </c>
      <c r="B1935" s="179" t="s">
        <v>1617</v>
      </c>
      <c r="C1935" s="179" t="s">
        <v>3160</v>
      </c>
      <c r="D1935" s="179" t="s">
        <v>4429</v>
      </c>
    </row>
    <row r="1936" spans="1:4">
      <c r="A1936" s="179">
        <v>9951</v>
      </c>
      <c r="B1936" s="179" t="s">
        <v>1618</v>
      </c>
      <c r="C1936" s="179" t="s">
        <v>3191</v>
      </c>
      <c r="D1936" s="179" t="s">
        <v>4430</v>
      </c>
    </row>
    <row r="1937" spans="1:4">
      <c r="A1937" s="179">
        <v>9955</v>
      </c>
      <c r="B1937" s="179" t="s">
        <v>1619</v>
      </c>
      <c r="C1937" s="179" t="s">
        <v>4272</v>
      </c>
      <c r="D1937" s="179" t="s">
        <v>4431</v>
      </c>
    </row>
    <row r="1938" spans="1:4">
      <c r="A1938" s="179">
        <v>9957</v>
      </c>
      <c r="B1938" s="179" t="s">
        <v>4432</v>
      </c>
      <c r="C1938" s="179" t="s">
        <v>4433</v>
      </c>
      <c r="D1938" s="179" t="s">
        <v>4434</v>
      </c>
    </row>
    <row r="1939" spans="1:4">
      <c r="A1939" s="179">
        <v>9958</v>
      </c>
      <c r="B1939" s="179" t="s">
        <v>1620</v>
      </c>
      <c r="C1939" s="179" t="s">
        <v>4435</v>
      </c>
      <c r="D1939" s="179" t="s">
        <v>4436</v>
      </c>
    </row>
    <row r="1940" spans="1:4">
      <c r="A1940" s="179">
        <v>9960</v>
      </c>
      <c r="B1940" s="179" t="s">
        <v>1621</v>
      </c>
      <c r="C1940" s="179" t="s">
        <v>4437</v>
      </c>
      <c r="D1940" s="179" t="s">
        <v>4438</v>
      </c>
    </row>
    <row r="1941" spans="1:4">
      <c r="A1941" s="179">
        <v>9962</v>
      </c>
      <c r="B1941" s="179" t="s">
        <v>1622</v>
      </c>
      <c r="C1941" s="179" t="s">
        <v>2122</v>
      </c>
      <c r="D1941" s="179" t="s">
        <v>4439</v>
      </c>
    </row>
  </sheetData>
  <phoneticPr fontId="3" type="noConversion"/>
  <pageMargins left="0.75" right="0.75" top="1" bottom="1" header="0.5" footer="0.5"/>
  <pageSetup paperSize="9" orientation="portrait" horizontalDpi="4294967292" verticalDpi="429496729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8885C-41F3-4D41-A7B5-03D870696D9B}">
  <sheetPr codeName="工作表12"/>
  <dimension ref="A1:A14"/>
  <sheetViews>
    <sheetView workbookViewId="0">
      <selection activeCell="A14" sqref="A14"/>
    </sheetView>
  </sheetViews>
  <sheetFormatPr baseColWidth="10" defaultRowHeight="15"/>
  <sheetData>
    <row r="1" spans="1:1">
      <c r="A1" s="84">
        <v>44197</v>
      </c>
    </row>
    <row r="2" spans="1:1">
      <c r="A2" s="84">
        <v>44237</v>
      </c>
    </row>
    <row r="3" spans="1:1">
      <c r="A3" s="84">
        <v>44239</v>
      </c>
    </row>
    <row r="4" spans="1:1">
      <c r="A4" s="84">
        <v>44242</v>
      </c>
    </row>
    <row r="5" spans="1:1">
      <c r="A5" s="84">
        <v>44243</v>
      </c>
    </row>
    <row r="6" spans="1:1">
      <c r="A6" s="84">
        <v>44256</v>
      </c>
    </row>
    <row r="7" spans="1:1">
      <c r="A7" s="84">
        <v>44288</v>
      </c>
    </row>
    <row r="8" spans="1:1">
      <c r="A8" s="84">
        <v>44291</v>
      </c>
    </row>
    <row r="9" spans="1:1">
      <c r="A9" s="84">
        <v>44361</v>
      </c>
    </row>
    <row r="10" spans="1:1">
      <c r="A10" s="84">
        <v>44459</v>
      </c>
    </row>
    <row r="11" spans="1:1">
      <c r="A11" s="84">
        <v>44460</v>
      </c>
    </row>
    <row r="12" spans="1:1">
      <c r="A12" s="84">
        <v>44480</v>
      </c>
    </row>
    <row r="13" spans="1:1">
      <c r="A13" s="84">
        <v>44561</v>
      </c>
    </row>
    <row r="14" spans="1:1">
      <c r="A14" s="84"/>
    </row>
  </sheetData>
  <phoneticPr fontId="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3"/>
  <dimension ref="A1:Z130"/>
  <sheetViews>
    <sheetView workbookViewId="0">
      <pane ySplit="1" topLeftCell="A2" activePane="bottomLeft" state="frozen"/>
      <selection pane="bottomLeft" activeCell="F2" sqref="F2:H35"/>
    </sheetView>
  </sheetViews>
  <sheetFormatPr baseColWidth="10" defaultColWidth="10.83203125" defaultRowHeight="15"/>
  <cols>
    <col min="1" max="2" width="10.83203125" style="96"/>
    <col min="3" max="3" width="14.1640625" style="24" bestFit="1" customWidth="1"/>
    <col min="4" max="4" width="19" style="24" bestFit="1" customWidth="1"/>
    <col min="5" max="10" width="10.83203125" style="94"/>
    <col min="11" max="11" width="23.33203125" style="12" bestFit="1" customWidth="1"/>
    <col min="12" max="15" width="10.1640625" style="12" customWidth="1"/>
    <col min="16" max="16" width="23.33203125" style="12" bestFit="1" customWidth="1"/>
    <col min="17" max="17" width="7.5" style="12" bestFit="1" customWidth="1"/>
    <col min="18" max="18" width="17.5" style="12" bestFit="1" customWidth="1"/>
    <col min="19" max="16384" width="10.83203125" style="12"/>
  </cols>
  <sheetData>
    <row r="1" spans="1:26" ht="18">
      <c r="A1" s="165" t="s">
        <v>18</v>
      </c>
      <c r="B1" s="165" t="s">
        <v>1640</v>
      </c>
      <c r="C1" s="165" t="s">
        <v>1641</v>
      </c>
      <c r="D1" s="165" t="s">
        <v>4628</v>
      </c>
      <c r="E1" s="94" t="s">
        <v>4629</v>
      </c>
      <c r="F1" s="165" t="s">
        <v>4630</v>
      </c>
      <c r="G1" s="165" t="s">
        <v>4818</v>
      </c>
      <c r="H1" s="165" t="s">
        <v>4819</v>
      </c>
      <c r="S1" s="1" t="s">
        <v>1652</v>
      </c>
      <c r="T1" s="2" t="s">
        <v>3</v>
      </c>
      <c r="U1" s="2" t="s">
        <v>4</v>
      </c>
      <c r="V1" s="1" t="s">
        <v>1653</v>
      </c>
      <c r="W1" s="2" t="s">
        <v>5</v>
      </c>
      <c r="X1" s="2" t="s">
        <v>6</v>
      </c>
      <c r="Y1" s="2" t="s">
        <v>1654</v>
      </c>
      <c r="Z1" s="2" t="s">
        <v>1655</v>
      </c>
    </row>
    <row r="2" spans="1:26" ht="18">
      <c r="A2" s="164">
        <v>1605</v>
      </c>
      <c r="B2" s="164" t="s">
        <v>180</v>
      </c>
      <c r="C2" s="24" t="s">
        <v>4820</v>
      </c>
      <c r="D2" s="92">
        <v>44165</v>
      </c>
      <c r="E2" s="94">
        <v>7580</v>
      </c>
      <c r="F2" s="94">
        <f>VLOOKUP(A2,個股盤後與即時分析!A:AP,42,FALSE)</f>
        <v>25.3</v>
      </c>
      <c r="G2" s="94">
        <f>VLOOKUP(A2,個股盤後與即時分析!A:AR,44,FALSE)</f>
        <v>-1.9723865877711998E-3</v>
      </c>
      <c r="H2" s="94">
        <f>F2*E2</f>
        <v>191774</v>
      </c>
      <c r="K2" s="12" t="s">
        <v>1651</v>
      </c>
      <c r="S2" s="29">
        <v>0.15</v>
      </c>
      <c r="T2" s="29">
        <v>0.45</v>
      </c>
      <c r="U2" s="29">
        <v>0.4</v>
      </c>
      <c r="V2" s="28">
        <v>0.15</v>
      </c>
      <c r="W2" s="28">
        <v>0.3</v>
      </c>
      <c r="X2" s="28">
        <v>0.25</v>
      </c>
      <c r="Y2" s="28">
        <v>0.2</v>
      </c>
      <c r="Z2" s="28">
        <v>0.1</v>
      </c>
    </row>
    <row r="3" spans="1:26" ht="18">
      <c r="A3" s="164">
        <v>1909</v>
      </c>
      <c r="B3" s="164" t="s">
        <v>249</v>
      </c>
      <c r="C3" s="24" t="s">
        <v>4820</v>
      </c>
      <c r="D3" s="92">
        <v>44165</v>
      </c>
      <c r="E3" s="94">
        <v>4748</v>
      </c>
      <c r="F3" s="94">
        <f>VLOOKUP(A3,個股盤後與即時分析!A:AP,42,FALSE)</f>
        <v>30</v>
      </c>
      <c r="G3" s="94">
        <f>VLOOKUP(A3,個股盤後與即時分析!A:AR,44,FALSE)</f>
        <v>-6.6225165562913899E-3</v>
      </c>
      <c r="H3" s="94">
        <f t="shared" ref="H3:H35" si="0">F3*E3</f>
        <v>142440</v>
      </c>
      <c r="K3" s="12" t="s">
        <v>1656</v>
      </c>
      <c r="L3" s="12" t="s">
        <v>1657</v>
      </c>
      <c r="O3" s="12" t="s">
        <v>1658</v>
      </c>
      <c r="Q3" s="27"/>
      <c r="S3" s="262">
        <v>0.45</v>
      </c>
      <c r="T3" s="263"/>
      <c r="U3" s="263"/>
      <c r="V3" s="262">
        <v>0.55000000000000004</v>
      </c>
      <c r="W3" s="262"/>
      <c r="X3" s="262"/>
      <c r="Y3" s="262"/>
      <c r="Z3" s="262"/>
    </row>
    <row r="4" spans="1:26" ht="18">
      <c r="A4" s="164">
        <v>6548</v>
      </c>
      <c r="B4" s="164" t="s">
        <v>4684</v>
      </c>
      <c r="C4" s="24" t="s">
        <v>4820</v>
      </c>
      <c r="D4" s="92">
        <v>44165</v>
      </c>
      <c r="E4" s="94">
        <v>3279</v>
      </c>
      <c r="F4" s="94">
        <f>VLOOKUP(A4,個股盤後與即時分析!A:AP,42,FALSE)</f>
        <v>101.5</v>
      </c>
      <c r="G4" s="94">
        <f>VLOOKUP(A4,個股盤後與即時分析!A:AR,44,FALSE)</f>
        <v>-9.7560975609756097E-3</v>
      </c>
      <c r="H4" s="94">
        <f t="shared" si="0"/>
        <v>332818.5</v>
      </c>
      <c r="K4" s="12" t="s">
        <v>1659</v>
      </c>
      <c r="L4" s="32"/>
      <c r="M4" s="32" t="s">
        <v>1660</v>
      </c>
      <c r="N4" s="33">
        <v>1</v>
      </c>
      <c r="O4" s="27">
        <v>1</v>
      </c>
      <c r="Q4" s="27"/>
    </row>
    <row r="5" spans="1:26" ht="18">
      <c r="A5" s="164">
        <v>2009</v>
      </c>
      <c r="B5" s="164" t="s">
        <v>254</v>
      </c>
      <c r="C5" s="24" t="s">
        <v>4820</v>
      </c>
      <c r="D5" s="92">
        <v>44165</v>
      </c>
      <c r="E5" s="94">
        <v>3135</v>
      </c>
      <c r="F5" s="94">
        <f>VLOOKUP(A5,個股盤後與即時分析!A:AP,42,FALSE)</f>
        <v>52</v>
      </c>
      <c r="G5" s="94">
        <f>VLOOKUP(A5,個股盤後與即時分析!A:AR,44,FALSE)</f>
        <v>-7.63358778625954E-3</v>
      </c>
      <c r="H5" s="94">
        <f t="shared" si="0"/>
        <v>163020</v>
      </c>
      <c r="K5" s="12" t="s">
        <v>1673</v>
      </c>
      <c r="L5" s="34">
        <v>1</v>
      </c>
      <c r="M5" s="11" t="s">
        <v>1660</v>
      </c>
      <c r="N5" s="34">
        <v>0.8</v>
      </c>
      <c r="O5" s="27">
        <v>0.95</v>
      </c>
      <c r="Q5" s="27"/>
    </row>
    <row r="6" spans="1:26" ht="18">
      <c r="A6" s="164">
        <v>2342</v>
      </c>
      <c r="B6" s="164" t="s">
        <v>334</v>
      </c>
      <c r="C6" s="24" t="s">
        <v>4820</v>
      </c>
      <c r="D6" s="92">
        <v>44165</v>
      </c>
      <c r="E6" s="94">
        <v>2951</v>
      </c>
      <c r="F6" s="94">
        <f>VLOOKUP(A6,個股盤後與即時分析!A:AP,42,FALSE)</f>
        <v>49.45</v>
      </c>
      <c r="G6" s="94">
        <f>VLOOKUP(A6,個股盤後與即時分析!A:AR,44,FALSE)</f>
        <v>8.8008800880088001E-2</v>
      </c>
      <c r="H6" s="94">
        <f t="shared" si="0"/>
        <v>145926.95000000001</v>
      </c>
      <c r="K6" s="12" t="s">
        <v>1674</v>
      </c>
      <c r="L6" s="34">
        <v>0.8</v>
      </c>
      <c r="M6" s="11" t="s">
        <v>1660</v>
      </c>
      <c r="N6" s="34">
        <v>0.6</v>
      </c>
      <c r="O6" s="27">
        <v>0.9</v>
      </c>
      <c r="Q6" s="27"/>
    </row>
    <row r="7" spans="1:26" ht="18">
      <c r="A7" s="164">
        <v>3707</v>
      </c>
      <c r="B7" s="164" t="s">
        <v>876</v>
      </c>
      <c r="C7" s="24" t="s">
        <v>4820</v>
      </c>
      <c r="D7" s="92">
        <v>44165</v>
      </c>
      <c r="E7" s="94">
        <v>2363</v>
      </c>
      <c r="F7" s="94">
        <f>VLOOKUP(A7,個股盤後與即時分析!A:AP,42,FALSE)</f>
        <v>110.5</v>
      </c>
      <c r="G7" s="94">
        <f>VLOOKUP(A7,個股盤後與即時分析!A:AR,44,FALSE)</f>
        <v>5.2380952380952299E-2</v>
      </c>
      <c r="H7" s="94">
        <f t="shared" si="0"/>
        <v>261111.5</v>
      </c>
      <c r="K7" s="12" t="s">
        <v>1675</v>
      </c>
      <c r="L7" s="34">
        <v>0.6</v>
      </c>
      <c r="M7" s="11" t="s">
        <v>1660</v>
      </c>
      <c r="N7" s="34">
        <v>0.4</v>
      </c>
      <c r="O7" s="27">
        <v>0.85</v>
      </c>
      <c r="P7" s="12" t="s">
        <v>1691</v>
      </c>
      <c r="Q7" s="27"/>
    </row>
    <row r="8" spans="1:26" ht="18">
      <c r="A8" s="164">
        <v>2547</v>
      </c>
      <c r="B8" s="164" t="s">
        <v>478</v>
      </c>
      <c r="C8" s="24" t="s">
        <v>4820</v>
      </c>
      <c r="D8" s="92">
        <v>44165</v>
      </c>
      <c r="E8" s="94">
        <v>1296</v>
      </c>
      <c r="F8" s="94">
        <f>VLOOKUP(A8,個股盤後與即時分析!A:AP,42,FALSE)</f>
        <v>10.4</v>
      </c>
      <c r="G8" s="94">
        <f>VLOOKUP(A8,個股盤後與即時分析!A:AR,44,FALSE)</f>
        <v>4.8309178743961298E-3</v>
      </c>
      <c r="H8" s="94">
        <f t="shared" si="0"/>
        <v>13478.4</v>
      </c>
      <c r="K8" s="12" t="s">
        <v>1676</v>
      </c>
      <c r="L8" s="34">
        <v>0.4</v>
      </c>
      <c r="M8" s="11" t="s">
        <v>1660</v>
      </c>
      <c r="N8" s="34">
        <v>0.3</v>
      </c>
      <c r="O8" s="27">
        <v>0.8</v>
      </c>
      <c r="P8" s="12" t="s">
        <v>1692</v>
      </c>
      <c r="Q8" s="27"/>
    </row>
    <row r="9" spans="1:26" ht="18">
      <c r="A9" s="164">
        <v>1905</v>
      </c>
      <c r="B9" s="164" t="s">
        <v>247</v>
      </c>
      <c r="C9" s="24" t="s">
        <v>4820</v>
      </c>
      <c r="D9" s="92">
        <v>44165</v>
      </c>
      <c r="E9" s="94">
        <v>1197</v>
      </c>
      <c r="F9" s="94">
        <f>VLOOKUP(A9,個股盤後與即時分析!A:AP,42,FALSE)</f>
        <v>25.35</v>
      </c>
      <c r="G9" s="94">
        <f>VLOOKUP(A9,個股盤後與即時分析!A:AR,44,FALSE)</f>
        <v>5.9523809523809503E-3</v>
      </c>
      <c r="H9" s="94">
        <f t="shared" si="0"/>
        <v>30343.95</v>
      </c>
      <c r="K9" s="12" t="s">
        <v>1677</v>
      </c>
      <c r="L9" s="34">
        <v>0.3</v>
      </c>
      <c r="M9" s="11" t="s">
        <v>1660</v>
      </c>
      <c r="N9" s="34">
        <v>0.2</v>
      </c>
      <c r="O9" s="27">
        <v>0.75</v>
      </c>
      <c r="P9" s="12" t="s">
        <v>1693</v>
      </c>
      <c r="Q9" s="27"/>
    </row>
    <row r="10" spans="1:26" ht="18">
      <c r="A10" s="164">
        <v>4128</v>
      </c>
      <c r="B10" s="164" t="s">
        <v>895</v>
      </c>
      <c r="C10" s="24" t="s">
        <v>4820</v>
      </c>
      <c r="D10" s="92">
        <v>44165</v>
      </c>
      <c r="E10" s="94">
        <v>884</v>
      </c>
      <c r="F10" s="94">
        <f>VLOOKUP(A10,個股盤後與即時分析!A:AP,42,FALSE)</f>
        <v>53.6</v>
      </c>
      <c r="G10" s="94">
        <f>VLOOKUP(A10,個股盤後與即時分析!A:AR,44,FALSE)</f>
        <v>1.13207547169811E-2</v>
      </c>
      <c r="H10" s="94">
        <f t="shared" si="0"/>
        <v>47382.400000000001</v>
      </c>
      <c r="K10" s="12" t="s">
        <v>1678</v>
      </c>
      <c r="L10" s="34">
        <v>0.2</v>
      </c>
      <c r="M10" s="11" t="s">
        <v>1660</v>
      </c>
      <c r="N10" s="34">
        <v>0.1</v>
      </c>
      <c r="O10" s="27">
        <v>0.7</v>
      </c>
      <c r="P10" s="12" t="s">
        <v>1694</v>
      </c>
      <c r="Q10" s="27"/>
    </row>
    <row r="11" spans="1:26" ht="18">
      <c r="A11" s="164">
        <v>4133</v>
      </c>
      <c r="B11" s="164" t="s">
        <v>899</v>
      </c>
      <c r="C11" s="24" t="s">
        <v>4820</v>
      </c>
      <c r="D11" s="92">
        <v>44165</v>
      </c>
      <c r="E11" s="94">
        <v>639</v>
      </c>
      <c r="F11" s="94">
        <f>VLOOKUP(A11,個股盤後與即時分析!A:AP,42,FALSE)</f>
        <v>47.35</v>
      </c>
      <c r="G11" s="94">
        <f>VLOOKUP(A11,個股盤後與即時分析!A:AR,44,FALSE)</f>
        <v>6.3761955366631196E-3</v>
      </c>
      <c r="H11" s="94">
        <f t="shared" si="0"/>
        <v>30256.65</v>
      </c>
      <c r="K11" s="35" t="s">
        <v>1679</v>
      </c>
      <c r="L11" s="34">
        <v>0.1</v>
      </c>
      <c r="M11" s="11" t="s">
        <v>1660</v>
      </c>
      <c r="N11" s="34">
        <v>0.05</v>
      </c>
      <c r="O11" s="27">
        <v>0.65</v>
      </c>
      <c r="Q11" s="27"/>
    </row>
    <row r="12" spans="1:26" ht="18">
      <c r="A12" s="164">
        <v>8105</v>
      </c>
      <c r="B12" s="164" t="s">
        <v>1470</v>
      </c>
      <c r="C12" s="24" t="s">
        <v>4820</v>
      </c>
      <c r="D12" s="92">
        <v>44165</v>
      </c>
      <c r="E12" s="94">
        <v>614</v>
      </c>
      <c r="F12" s="94">
        <f>VLOOKUP(A12,個股盤後與即時分析!A:AP,42,FALSE)</f>
        <v>12.2</v>
      </c>
      <c r="G12" s="94">
        <f>VLOOKUP(A12,個股盤後與即時分析!A:AR,44,FALSE)</f>
        <v>6.5502183406113496E-2</v>
      </c>
      <c r="H12" s="94">
        <f t="shared" si="0"/>
        <v>7490.7999999999993</v>
      </c>
      <c r="K12" s="12" t="s">
        <v>1680</v>
      </c>
      <c r="L12" s="34">
        <v>0.05</v>
      </c>
      <c r="M12" s="11" t="s">
        <v>1660</v>
      </c>
      <c r="N12" s="34">
        <v>-0.05</v>
      </c>
      <c r="O12" s="27">
        <v>0.6</v>
      </c>
      <c r="P12" s="12" t="s">
        <v>1695</v>
      </c>
      <c r="Q12" s="27"/>
    </row>
    <row r="13" spans="1:26" ht="18">
      <c r="A13" s="164">
        <v>3710</v>
      </c>
      <c r="B13" s="164" t="s">
        <v>4616</v>
      </c>
      <c r="C13" s="24" t="s">
        <v>4820</v>
      </c>
      <c r="D13" s="92">
        <v>44165</v>
      </c>
      <c r="E13" s="94">
        <v>549</v>
      </c>
      <c r="F13" s="94">
        <f>VLOOKUP(A13,個股盤後與即時分析!A:AP,42,FALSE)</f>
        <v>7.98</v>
      </c>
      <c r="G13" s="94">
        <f>VLOOKUP(A13,個股盤後與即時分析!A:AR,44,FALSE)</f>
        <v>1.1406844106463801E-2</v>
      </c>
      <c r="H13" s="94">
        <f t="shared" si="0"/>
        <v>4381.0200000000004</v>
      </c>
      <c r="K13" s="12" t="s">
        <v>1681</v>
      </c>
      <c r="L13" s="11">
        <v>-5</v>
      </c>
      <c r="M13" s="11" t="s">
        <v>1660</v>
      </c>
      <c r="N13" s="34">
        <v>-0.1</v>
      </c>
      <c r="O13" s="27">
        <v>0.55000000000000004</v>
      </c>
      <c r="P13" s="12" t="s">
        <v>1696</v>
      </c>
      <c r="Q13" s="27"/>
    </row>
    <row r="14" spans="1:26" ht="18">
      <c r="A14" s="164">
        <v>3666</v>
      </c>
      <c r="B14" s="164" t="s">
        <v>853</v>
      </c>
      <c r="C14" s="24" t="s">
        <v>4820</v>
      </c>
      <c r="D14" s="92">
        <v>44165</v>
      </c>
      <c r="E14" s="94">
        <v>499</v>
      </c>
      <c r="F14" s="94">
        <f>VLOOKUP(A14,個股盤後與即時分析!A:AP,42,FALSE)</f>
        <v>33.65</v>
      </c>
      <c r="G14" s="94">
        <f>VLOOKUP(A14,個股盤後與即時分析!A:AR,44,FALSE)</f>
        <v>2.9051987767584098E-2</v>
      </c>
      <c r="H14" s="94">
        <f t="shared" si="0"/>
        <v>16791.349999999999</v>
      </c>
      <c r="K14" s="12" t="s">
        <v>1682</v>
      </c>
      <c r="L14" s="34">
        <v>-0.1</v>
      </c>
      <c r="M14" s="11" t="s">
        <v>1660</v>
      </c>
      <c r="N14" s="34">
        <v>-0.15</v>
      </c>
      <c r="O14" s="27">
        <v>0.5</v>
      </c>
      <c r="P14" s="12" t="s">
        <v>1697</v>
      </c>
    </row>
    <row r="15" spans="1:26" ht="18">
      <c r="A15" s="164">
        <v>4953</v>
      </c>
      <c r="B15" s="164" t="s">
        <v>1031</v>
      </c>
      <c r="C15" s="24" t="s">
        <v>4820</v>
      </c>
      <c r="D15" s="92">
        <v>44165</v>
      </c>
      <c r="E15" s="94">
        <v>4459</v>
      </c>
      <c r="F15" s="94">
        <f>VLOOKUP(A15,個股盤後與即時分析!A:AP,42,FALSE)</f>
        <v>89.1</v>
      </c>
      <c r="G15" s="94">
        <f>VLOOKUP(A15,個股盤後與即時分析!A:AR,44,FALSE)</f>
        <v>1.2500000000000001E-2</v>
      </c>
      <c r="H15" s="94">
        <f t="shared" si="0"/>
        <v>397296.89999999997</v>
      </c>
      <c r="K15" s="12" t="s">
        <v>1683</v>
      </c>
      <c r="L15" s="34">
        <v>-0.15</v>
      </c>
      <c r="M15" s="11" t="s">
        <v>1660</v>
      </c>
      <c r="N15" s="34">
        <v>-0.2</v>
      </c>
      <c r="O15" s="27">
        <v>0.45</v>
      </c>
      <c r="P15" s="12" t="s">
        <v>1698</v>
      </c>
    </row>
    <row r="16" spans="1:26" ht="18">
      <c r="A16" s="164">
        <v>6177</v>
      </c>
      <c r="B16" s="164" t="s">
        <v>1266</v>
      </c>
      <c r="C16" s="24" t="s">
        <v>4820</v>
      </c>
      <c r="D16" s="92">
        <v>44165</v>
      </c>
      <c r="E16" s="94">
        <v>357</v>
      </c>
      <c r="F16" s="94">
        <f>VLOOKUP(A16,個股盤後與即時分析!A:AP,42,FALSE)</f>
        <v>29.7</v>
      </c>
      <c r="G16" s="94">
        <f>VLOOKUP(A16,個股盤後與即時分析!A:AR,44,FALSE)</f>
        <v>8.4889643463497404E-3</v>
      </c>
      <c r="H16" s="94">
        <f t="shared" si="0"/>
        <v>10602.9</v>
      </c>
      <c r="K16" s="12" t="s">
        <v>1684</v>
      </c>
      <c r="L16" s="34">
        <v>-0.2</v>
      </c>
      <c r="M16" s="11" t="s">
        <v>1660</v>
      </c>
      <c r="N16" s="34">
        <v>-0.25</v>
      </c>
      <c r="O16" s="27">
        <v>0.39999999999999902</v>
      </c>
      <c r="P16" s="12" t="s">
        <v>1699</v>
      </c>
    </row>
    <row r="17" spans="1:17" ht="18">
      <c r="A17" s="164">
        <v>6275</v>
      </c>
      <c r="B17" s="164" t="s">
        <v>1344</v>
      </c>
      <c r="C17" s="24" t="s">
        <v>4820</v>
      </c>
      <c r="D17" s="92">
        <v>44165</v>
      </c>
      <c r="E17" s="94">
        <v>354</v>
      </c>
      <c r="F17" s="94">
        <f>VLOOKUP(A17,個股盤後與即時分析!A:AP,42,FALSE)</f>
        <v>29.6</v>
      </c>
      <c r="G17" s="94">
        <f>VLOOKUP(A17,個股盤後與即時分析!A:AR,44,FALSE)</f>
        <v>2.5996533795493899E-2</v>
      </c>
      <c r="H17" s="94">
        <f t="shared" si="0"/>
        <v>10478.4</v>
      </c>
      <c r="K17" s="12" t="s">
        <v>1685</v>
      </c>
      <c r="L17" s="34">
        <v>-0.25</v>
      </c>
      <c r="M17" s="11" t="s">
        <v>1660</v>
      </c>
      <c r="N17" s="34">
        <v>-0.3</v>
      </c>
      <c r="O17" s="27">
        <v>0.34999999999999898</v>
      </c>
      <c r="P17" s="12" t="s">
        <v>1700</v>
      </c>
    </row>
    <row r="18" spans="1:17" ht="18">
      <c r="A18" s="164">
        <v>2405</v>
      </c>
      <c r="B18" s="164" t="s">
        <v>379</v>
      </c>
      <c r="C18" s="24" t="s">
        <v>4820</v>
      </c>
      <c r="D18" s="92">
        <v>44165</v>
      </c>
      <c r="E18" s="94">
        <v>335</v>
      </c>
      <c r="F18" s="94">
        <f>VLOOKUP(A18,個股盤後與即時分析!A:AP,42,FALSE)</f>
        <v>10.6</v>
      </c>
      <c r="G18" s="94">
        <f>VLOOKUP(A18,個股盤後與即時分析!A:AR,44,FALSE)</f>
        <v>9.5238095238095195E-3</v>
      </c>
      <c r="H18" s="94">
        <f t="shared" si="0"/>
        <v>3551</v>
      </c>
      <c r="K18" s="12" t="s">
        <v>1687</v>
      </c>
      <c r="L18" s="34">
        <v>-0.3</v>
      </c>
      <c r="M18" s="11" t="s">
        <v>1660</v>
      </c>
      <c r="N18" s="34">
        <v>-0.35</v>
      </c>
      <c r="O18" s="27">
        <v>0.29999999999999899</v>
      </c>
    </row>
    <row r="19" spans="1:17" ht="18">
      <c r="A19" s="164">
        <v>3052</v>
      </c>
      <c r="B19" s="164" t="s">
        <v>623</v>
      </c>
      <c r="C19" s="24" t="s">
        <v>4820</v>
      </c>
      <c r="D19" s="92">
        <v>44165</v>
      </c>
      <c r="E19" s="94">
        <v>302</v>
      </c>
      <c r="F19" s="94">
        <f>VLOOKUP(A19,個股盤後與即時分析!A:AP,42,FALSE)</f>
        <v>11.9</v>
      </c>
      <c r="G19" s="94">
        <f>VLOOKUP(A19,個股盤後與即時分析!A:AR,44,FALSE)</f>
        <v>0</v>
      </c>
      <c r="H19" s="94">
        <f t="shared" si="0"/>
        <v>3593.8</v>
      </c>
      <c r="K19" s="12" t="s">
        <v>1686</v>
      </c>
      <c r="L19" s="34">
        <v>-0.35</v>
      </c>
      <c r="M19" s="11" t="s">
        <v>1660</v>
      </c>
      <c r="N19" s="34">
        <v>-0.4</v>
      </c>
      <c r="O19" s="27">
        <v>0.249999999999999</v>
      </c>
    </row>
    <row r="20" spans="1:17" ht="18">
      <c r="A20" s="164">
        <v>5285</v>
      </c>
      <c r="B20" s="164" t="s">
        <v>1088</v>
      </c>
      <c r="C20" s="24" t="s">
        <v>4820</v>
      </c>
      <c r="D20" s="92">
        <v>44165</v>
      </c>
      <c r="E20" s="94">
        <v>185</v>
      </c>
      <c r="F20" s="94">
        <f>VLOOKUP(A20,個股盤後與即時分析!A:AP,42,FALSE)</f>
        <v>129.5</v>
      </c>
      <c r="G20" s="94">
        <f>VLOOKUP(A20,個股盤後與即時分析!A:AR,44,FALSE)</f>
        <v>7.78210116731517E-3</v>
      </c>
      <c r="H20" s="94">
        <f t="shared" si="0"/>
        <v>23957.5</v>
      </c>
      <c r="K20" s="12" t="s">
        <v>1688</v>
      </c>
      <c r="L20" s="34">
        <v>-0.4</v>
      </c>
      <c r="M20" s="11" t="s">
        <v>1660</v>
      </c>
      <c r="N20" s="34">
        <v>-0.45</v>
      </c>
      <c r="O20" s="27">
        <v>0.19999999999999901</v>
      </c>
    </row>
    <row r="21" spans="1:17" ht="18">
      <c r="A21" s="164">
        <v>4976</v>
      </c>
      <c r="B21" s="164" t="s">
        <v>1042</v>
      </c>
      <c r="C21" s="24" t="s">
        <v>4631</v>
      </c>
      <c r="D21" s="92">
        <v>44165</v>
      </c>
      <c r="F21" s="94">
        <f>VLOOKUP(A21,個股盤後與即時分析!A:AP,42,FALSE)</f>
        <v>69.8</v>
      </c>
      <c r="G21" s="94">
        <f>VLOOKUP(A21,個股盤後與即時分析!A:AR,44,FALSE)</f>
        <v>9.9212598425196794E-2</v>
      </c>
      <c r="H21" s="94">
        <f t="shared" si="0"/>
        <v>0</v>
      </c>
      <c r="K21" s="12" t="s">
        <v>1689</v>
      </c>
      <c r="L21" s="34">
        <v>-0.45</v>
      </c>
      <c r="M21" s="11" t="s">
        <v>1660</v>
      </c>
      <c r="N21" s="34">
        <v>-0.5</v>
      </c>
      <c r="O21" s="27">
        <v>0.149999999999999</v>
      </c>
    </row>
    <row r="22" spans="1:17" ht="18">
      <c r="A22" s="164">
        <v>6279</v>
      </c>
      <c r="B22" s="164" t="s">
        <v>1348</v>
      </c>
      <c r="C22" s="24" t="s">
        <v>4631</v>
      </c>
      <c r="D22" s="92">
        <v>44165</v>
      </c>
      <c r="F22" s="94">
        <f>VLOOKUP(A22,個股盤後與即時分析!A:AP,42,FALSE)</f>
        <v>121.5</v>
      </c>
      <c r="G22" s="94">
        <f>VLOOKUP(A22,個股盤後與即時分析!A:AR,44,FALSE)</f>
        <v>3.8461538461538401E-2</v>
      </c>
      <c r="H22" s="94">
        <f t="shared" si="0"/>
        <v>0</v>
      </c>
      <c r="K22" s="12" t="s">
        <v>1690</v>
      </c>
      <c r="L22" s="34">
        <v>-0.5</v>
      </c>
      <c r="M22" s="11" t="s">
        <v>1660</v>
      </c>
      <c r="N22" s="34">
        <v>-0.6</v>
      </c>
      <c r="O22" s="27">
        <v>9.9999999999999006E-2</v>
      </c>
    </row>
    <row r="23" spans="1:17" ht="18">
      <c r="A23" s="164">
        <v>3545</v>
      </c>
      <c r="B23" s="164" t="s">
        <v>801</v>
      </c>
      <c r="C23" s="24" t="s">
        <v>4631</v>
      </c>
      <c r="D23" s="92">
        <v>44165</v>
      </c>
      <c r="F23" s="94">
        <f>VLOOKUP(A23,個股盤後與即時分析!A:AP,42,FALSE)</f>
        <v>194.5</v>
      </c>
      <c r="G23" s="94">
        <f>VLOOKUP(A23,個股盤後與即時分析!A:AR,44,FALSE)</f>
        <v>2.36842105263157E-2</v>
      </c>
      <c r="H23" s="94">
        <f t="shared" si="0"/>
        <v>0</v>
      </c>
      <c r="K23" s="35" t="s">
        <v>1661</v>
      </c>
      <c r="L23" s="34">
        <v>-0.6</v>
      </c>
      <c r="M23" s="11" t="s">
        <v>1660</v>
      </c>
      <c r="N23" s="34">
        <v>-0.8</v>
      </c>
      <c r="O23" s="27">
        <v>4.9999999999998997E-2</v>
      </c>
    </row>
    <row r="24" spans="1:17" ht="18">
      <c r="A24" s="164">
        <v>2337</v>
      </c>
      <c r="B24" s="164" t="s">
        <v>331</v>
      </c>
      <c r="C24" s="24" t="s">
        <v>4631</v>
      </c>
      <c r="D24" s="92">
        <v>44165</v>
      </c>
      <c r="F24" s="94">
        <f>VLOOKUP(A24,個股盤後與即時分析!A:AP,42,FALSE)</f>
        <v>39.4</v>
      </c>
      <c r="G24" s="94">
        <f>VLOOKUP(A24,個股盤後與即時分析!A:AR,44,FALSE)</f>
        <v>2.0725388601036201E-2</v>
      </c>
      <c r="H24" s="94">
        <f t="shared" si="0"/>
        <v>0</v>
      </c>
      <c r="K24" s="12" t="s">
        <v>1662</v>
      </c>
      <c r="L24" s="34">
        <v>-0.8</v>
      </c>
      <c r="M24" s="11"/>
      <c r="N24" s="11"/>
      <c r="O24" s="27">
        <v>0</v>
      </c>
    </row>
    <row r="25" spans="1:17" ht="18">
      <c r="A25" s="164">
        <v>2368</v>
      </c>
      <c r="B25" s="164" t="s">
        <v>355</v>
      </c>
      <c r="C25" s="24" t="s">
        <v>4631</v>
      </c>
      <c r="D25" s="92">
        <v>44165</v>
      </c>
      <c r="F25" s="94">
        <f>VLOOKUP(A25,個股盤後與即時分析!A:AP,42,FALSE)</f>
        <v>73.5</v>
      </c>
      <c r="G25" s="94">
        <f>VLOOKUP(A25,個股盤後與即時分析!A:AR,44,FALSE)</f>
        <v>2.22531293463143E-2</v>
      </c>
      <c r="H25" s="94">
        <f t="shared" si="0"/>
        <v>0</v>
      </c>
    </row>
    <row r="26" spans="1:17" ht="18">
      <c r="A26" s="164">
        <v>2027</v>
      </c>
      <c r="B26" s="164" t="s">
        <v>266</v>
      </c>
      <c r="C26" s="24" t="s">
        <v>4631</v>
      </c>
      <c r="D26" s="92">
        <v>44165</v>
      </c>
      <c r="F26" s="94">
        <f>VLOOKUP(A26,個股盤後與即時分析!A:AP,42,FALSE)</f>
        <v>47.75</v>
      </c>
      <c r="G26" s="94">
        <f>VLOOKUP(A26,個股盤後與即時分析!A:AR,44,FALSE)</f>
        <v>-1.24095139607032E-2</v>
      </c>
      <c r="H26" s="94">
        <f t="shared" si="0"/>
        <v>0</v>
      </c>
      <c r="Q26" s="27"/>
    </row>
    <row r="27" spans="1:17" ht="18">
      <c r="A27" s="164">
        <v>2031</v>
      </c>
      <c r="B27" s="164" t="s">
        <v>270</v>
      </c>
      <c r="C27" s="24" t="s">
        <v>4631</v>
      </c>
      <c r="D27" s="92">
        <v>44165</v>
      </c>
      <c r="F27" s="94">
        <f>VLOOKUP(A27,個股盤後與即時分析!A:AP,42,FALSE)</f>
        <v>66</v>
      </c>
      <c r="G27" s="94">
        <f>VLOOKUP(A27,個股盤後與即時分析!A:AR,44,FALSE)</f>
        <v>-4.5248868778280504E-3</v>
      </c>
      <c r="H27" s="94">
        <f t="shared" si="0"/>
        <v>0</v>
      </c>
      <c r="Q27" s="27"/>
    </row>
    <row r="28" spans="1:17" ht="18">
      <c r="A28" s="164">
        <v>5483</v>
      </c>
      <c r="B28" s="164" t="s">
        <v>1147</v>
      </c>
      <c r="C28" s="24" t="s">
        <v>4631</v>
      </c>
      <c r="D28" s="92">
        <v>44165</v>
      </c>
      <c r="F28" s="94">
        <f>VLOOKUP(A28,個股盤後與即時分析!A:AP,42,FALSE)</f>
        <v>191</v>
      </c>
      <c r="G28" s="94">
        <f>VLOOKUP(A28,個股盤後與即時分析!A:AR,44,FALSE)</f>
        <v>9.7701149425287306E-2</v>
      </c>
      <c r="H28" s="94">
        <f t="shared" si="0"/>
        <v>0</v>
      </c>
      <c r="K28" s="7">
        <v>3455</v>
      </c>
      <c r="L28" s="8" t="s">
        <v>761</v>
      </c>
      <c r="M28" s="12" t="s">
        <v>1642</v>
      </c>
      <c r="N28" s="12" t="s">
        <v>4566</v>
      </c>
      <c r="O28" s="12" t="s">
        <v>4568</v>
      </c>
      <c r="P28" s="12" t="s">
        <v>4567</v>
      </c>
      <c r="Q28" s="27"/>
    </row>
    <row r="29" spans="1:17" ht="18">
      <c r="A29" s="164">
        <v>1909</v>
      </c>
      <c r="B29" s="164" t="s">
        <v>249</v>
      </c>
      <c r="C29" s="24" t="s">
        <v>4631</v>
      </c>
      <c r="D29" s="92">
        <v>44165</v>
      </c>
      <c r="F29" s="94">
        <f>VLOOKUP(A29,個股盤後與即時分析!A:AP,42,FALSE)</f>
        <v>30</v>
      </c>
      <c r="G29" s="94">
        <f>VLOOKUP(A29,個股盤後與即時分析!A:AR,44,FALSE)</f>
        <v>-6.6225165562913899E-3</v>
      </c>
      <c r="H29" s="94">
        <f t="shared" si="0"/>
        <v>0</v>
      </c>
      <c r="K29" s="7">
        <v>1310</v>
      </c>
      <c r="L29" s="8" t="s">
        <v>59</v>
      </c>
      <c r="M29" s="12" t="s">
        <v>1625</v>
      </c>
      <c r="N29" s="12" t="s">
        <v>4566</v>
      </c>
      <c r="O29" s="12" t="s">
        <v>4570</v>
      </c>
      <c r="P29" s="12" t="s">
        <v>4569</v>
      </c>
      <c r="Q29" s="27"/>
    </row>
    <row r="30" spans="1:17" ht="18">
      <c r="A30" s="164">
        <v>3037</v>
      </c>
      <c r="B30" s="164" t="s">
        <v>609</v>
      </c>
      <c r="C30" s="24" t="s">
        <v>4631</v>
      </c>
      <c r="D30" s="92">
        <v>44165</v>
      </c>
      <c r="F30" s="94">
        <f>VLOOKUP(A30,個股盤後與即時分析!A:AP,42,FALSE)</f>
        <v>145</v>
      </c>
      <c r="G30" s="94">
        <f>VLOOKUP(A30,個股盤後與即時分析!A:AR,44,FALSE)</f>
        <v>6.2271062271062202E-2</v>
      </c>
      <c r="H30" s="94">
        <f t="shared" si="0"/>
        <v>0</v>
      </c>
      <c r="K30" s="7">
        <v>3019</v>
      </c>
      <c r="L30" s="8" t="s">
        <v>1644</v>
      </c>
      <c r="M30" s="12" t="s">
        <v>1643</v>
      </c>
      <c r="N30" s="12" t="s">
        <v>4566</v>
      </c>
      <c r="O30" s="12" t="s">
        <v>4571</v>
      </c>
      <c r="P30" s="12" t="s">
        <v>4572</v>
      </c>
      <c r="Q30" s="27"/>
    </row>
    <row r="31" spans="1:17" ht="18">
      <c r="A31" s="164">
        <v>1309</v>
      </c>
      <c r="B31" s="164" t="s">
        <v>58</v>
      </c>
      <c r="C31" s="24" t="s">
        <v>4631</v>
      </c>
      <c r="D31" s="92">
        <v>44165</v>
      </c>
      <c r="F31" s="94">
        <f>VLOOKUP(A31,個股盤後與即時分析!A:AP,42,FALSE)</f>
        <v>43.25</v>
      </c>
      <c r="G31" s="94">
        <f>VLOOKUP(A31,個股盤後與即時分析!A:AR,44,FALSE)</f>
        <v>6.9848661233992996E-3</v>
      </c>
      <c r="H31" s="94">
        <f t="shared" si="0"/>
        <v>0</v>
      </c>
      <c r="K31" s="7">
        <v>8112</v>
      </c>
      <c r="L31" s="8" t="s">
        <v>1645</v>
      </c>
      <c r="M31" s="12" t="s">
        <v>1643</v>
      </c>
      <c r="Q31" s="27"/>
    </row>
    <row r="32" spans="1:17" ht="18">
      <c r="A32" s="164">
        <v>3481</v>
      </c>
      <c r="B32" s="164" t="s">
        <v>765</v>
      </c>
      <c r="C32" s="24" t="s">
        <v>4631</v>
      </c>
      <c r="D32" s="92">
        <v>44165</v>
      </c>
      <c r="F32" s="94">
        <f>VLOOKUP(A32,個股盤後與即時分析!A:AP,42,FALSE)</f>
        <v>17.149999999999999</v>
      </c>
      <c r="G32" s="94">
        <f>VLOOKUP(A32,個股盤後與即時分析!A:AR,44,FALSE)</f>
        <v>8.8235294117647006E-3</v>
      </c>
      <c r="H32" s="94">
        <f t="shared" si="0"/>
        <v>0</v>
      </c>
      <c r="K32" s="7">
        <v>4960</v>
      </c>
      <c r="L32" s="8" t="s">
        <v>1646</v>
      </c>
      <c r="M32" s="12" t="s">
        <v>1643</v>
      </c>
      <c r="Q32" s="27"/>
    </row>
    <row r="33" spans="1:17" ht="18">
      <c r="A33" s="164">
        <v>2456</v>
      </c>
      <c r="B33" s="164" t="s">
        <v>417</v>
      </c>
      <c r="C33" s="24" t="s">
        <v>4631</v>
      </c>
      <c r="D33" s="92">
        <v>44165</v>
      </c>
      <c r="F33" s="94">
        <f>VLOOKUP(A33,個股盤後與即時分析!A:AP,42,FALSE)</f>
        <v>89</v>
      </c>
      <c r="G33" s="94">
        <f>VLOOKUP(A33,個股盤後與即時分析!A:AR,44,FALSE)</f>
        <v>1.48232611174458E-2</v>
      </c>
      <c r="H33" s="94">
        <f t="shared" si="0"/>
        <v>0</v>
      </c>
      <c r="K33" s="7">
        <v>3260</v>
      </c>
      <c r="L33" s="8" t="s">
        <v>1647</v>
      </c>
      <c r="M33" s="12" t="s">
        <v>1643</v>
      </c>
      <c r="Q33" s="27"/>
    </row>
    <row r="34" spans="1:17" ht="18">
      <c r="A34" s="164">
        <v>6182</v>
      </c>
      <c r="B34" s="164" t="s">
        <v>1269</v>
      </c>
      <c r="C34" s="24" t="s">
        <v>4631</v>
      </c>
      <c r="D34" s="92">
        <v>44165</v>
      </c>
      <c r="F34" s="94">
        <f>VLOOKUP(A34,個股盤後與即時分析!A:AP,42,FALSE)</f>
        <v>70.099999999999994</v>
      </c>
      <c r="G34" s="94">
        <f>VLOOKUP(A34,個股盤後與即時分析!A:AR,44,FALSE)</f>
        <v>8.51393188854489E-2</v>
      </c>
      <c r="H34" s="94">
        <f t="shared" si="0"/>
        <v>0</v>
      </c>
      <c r="K34" s="7">
        <v>5289</v>
      </c>
      <c r="L34" s="8" t="s">
        <v>1638</v>
      </c>
      <c r="M34" s="12" t="s">
        <v>1625</v>
      </c>
      <c r="Q34" s="27"/>
    </row>
    <row r="35" spans="1:17" ht="18">
      <c r="A35" s="164">
        <v>3708</v>
      </c>
      <c r="B35" s="164" t="s">
        <v>877</v>
      </c>
      <c r="C35" s="24" t="s">
        <v>4631</v>
      </c>
      <c r="D35" s="92">
        <v>44165</v>
      </c>
      <c r="F35" s="94">
        <f>VLOOKUP(A35,個股盤後與即時分析!A:AP,42,FALSE)</f>
        <v>89.1</v>
      </c>
      <c r="G35" s="94">
        <f>VLOOKUP(A35,個股盤後與即時分析!A:AR,44,FALSE)</f>
        <v>1.7123287671232799E-2</v>
      </c>
      <c r="H35" s="94">
        <f t="shared" si="0"/>
        <v>0</v>
      </c>
      <c r="J35" s="95"/>
      <c r="K35" s="7">
        <v>2344</v>
      </c>
      <c r="L35" s="8" t="s">
        <v>1648</v>
      </c>
      <c r="M35" s="12" t="s">
        <v>1625</v>
      </c>
      <c r="Q35" s="27"/>
    </row>
    <row r="36" spans="1:17" ht="18">
      <c r="A36" s="8"/>
      <c r="B36" s="8"/>
      <c r="J36" s="95"/>
      <c r="K36" s="7">
        <v>3293</v>
      </c>
      <c r="L36" s="8" t="s">
        <v>1649</v>
      </c>
      <c r="M36" s="12" t="s">
        <v>1650</v>
      </c>
    </row>
    <row r="37" spans="1:17" ht="18">
      <c r="A37" s="8"/>
      <c r="B37" s="8"/>
    </row>
    <row r="38" spans="1:17" ht="18">
      <c r="A38" s="8"/>
      <c r="B38" s="8"/>
    </row>
    <row r="39" spans="1:17" ht="18">
      <c r="A39" s="8"/>
      <c r="B39" s="8"/>
    </row>
    <row r="40" spans="1:17" ht="18">
      <c r="A40" s="8"/>
      <c r="B40" s="8"/>
    </row>
    <row r="41" spans="1:17" ht="18">
      <c r="A41" s="7"/>
      <c r="B41" s="7"/>
    </row>
    <row r="42" spans="1:17" ht="18">
      <c r="A42" s="7"/>
      <c r="B42" s="7"/>
    </row>
    <row r="43" spans="1:17" ht="18">
      <c r="A43" s="8"/>
      <c r="B43" s="8"/>
    </row>
    <row r="44" spans="1:17" ht="18">
      <c r="A44" s="8"/>
      <c r="B44" s="8"/>
    </row>
    <row r="45" spans="1:17" ht="18">
      <c r="A45" s="8"/>
      <c r="B45" s="8"/>
    </row>
    <row r="46" spans="1:17" ht="18">
      <c r="A46" s="8"/>
      <c r="B46" s="8"/>
    </row>
    <row r="47" spans="1:17" ht="18">
      <c r="A47" s="8"/>
      <c r="B47" s="8"/>
    </row>
    <row r="48" spans="1:17" ht="18">
      <c r="A48" s="8"/>
      <c r="B48" s="8"/>
    </row>
    <row r="49" spans="1:10" ht="18">
      <c r="A49" s="8"/>
      <c r="B49" s="8"/>
    </row>
    <row r="50" spans="1:10" ht="18">
      <c r="A50" s="8"/>
      <c r="B50" s="8"/>
    </row>
    <row r="51" spans="1:10" ht="18">
      <c r="A51" s="8"/>
      <c r="B51" s="8"/>
    </row>
    <row r="52" spans="1:10" ht="18">
      <c r="A52" s="8"/>
      <c r="B52" s="8"/>
    </row>
    <row r="53" spans="1:10" ht="18">
      <c r="A53" s="8"/>
      <c r="B53" s="8"/>
    </row>
    <row r="54" spans="1:10" ht="18">
      <c r="A54" s="8"/>
      <c r="B54" s="8"/>
    </row>
    <row r="55" spans="1:10" ht="18">
      <c r="A55" s="8"/>
      <c r="B55" s="8"/>
      <c r="J55" s="95"/>
    </row>
    <row r="56" spans="1:10" ht="18">
      <c r="A56" s="8"/>
      <c r="B56" s="8"/>
    </row>
    <row r="57" spans="1:10" ht="18">
      <c r="A57" s="8"/>
      <c r="B57" s="8"/>
    </row>
    <row r="58" spans="1:10" ht="18">
      <c r="A58" s="8"/>
      <c r="B58" s="8"/>
    </row>
    <row r="59" spans="1:10" ht="18">
      <c r="A59" s="8"/>
      <c r="B59" s="8"/>
    </row>
    <row r="60" spans="1:10" ht="18">
      <c r="A60" s="8"/>
      <c r="B60" s="8"/>
    </row>
    <row r="61" spans="1:10" ht="18">
      <c r="A61" s="8"/>
      <c r="B61" s="8"/>
    </row>
    <row r="62" spans="1:10" ht="18">
      <c r="A62" s="8"/>
      <c r="B62" s="8"/>
    </row>
    <row r="63" spans="1:10" ht="18">
      <c r="A63" s="8"/>
      <c r="B63" s="8"/>
      <c r="D63" s="92"/>
    </row>
    <row r="64" spans="1:10" ht="18">
      <c r="A64" s="8"/>
      <c r="B64" s="8"/>
      <c r="D64" s="92"/>
    </row>
    <row r="65" spans="1:4" ht="18">
      <c r="A65" s="8"/>
      <c r="B65" s="8"/>
      <c r="D65" s="92"/>
    </row>
    <row r="66" spans="1:4" ht="18">
      <c r="A66" s="8"/>
      <c r="B66" s="8"/>
      <c r="D66" s="92"/>
    </row>
    <row r="67" spans="1:4" ht="18">
      <c r="A67" s="8"/>
      <c r="B67" s="8"/>
      <c r="D67" s="92"/>
    </row>
    <row r="68" spans="1:4" ht="18">
      <c r="A68" s="8"/>
      <c r="B68" s="8"/>
      <c r="D68" s="92"/>
    </row>
    <row r="69" spans="1:4" ht="18">
      <c r="A69" s="8"/>
      <c r="B69" s="8"/>
      <c r="D69" s="92"/>
    </row>
    <row r="70" spans="1:4" ht="18">
      <c r="A70" s="8"/>
      <c r="B70" s="8"/>
    </row>
    <row r="71" spans="1:4" ht="18">
      <c r="A71" s="22"/>
      <c r="B71" s="7"/>
    </row>
    <row r="72" spans="1:4" ht="18">
      <c r="A72" s="22"/>
      <c r="B72" s="7"/>
      <c r="C72" s="92"/>
    </row>
    <row r="73" spans="1:4" ht="18">
      <c r="A73" s="22"/>
      <c r="B73" s="7"/>
      <c r="C73" s="92"/>
    </row>
    <row r="74" spans="1:4" ht="18">
      <c r="A74" s="22"/>
      <c r="B74" s="7"/>
      <c r="C74" s="92"/>
    </row>
    <row r="75" spans="1:4" ht="18">
      <c r="A75" s="22"/>
      <c r="B75" s="7"/>
      <c r="C75" s="92"/>
    </row>
    <row r="76" spans="1:4" ht="18">
      <c r="A76" s="22"/>
      <c r="B76" s="7"/>
      <c r="C76" s="92"/>
    </row>
    <row r="77" spans="1:4" ht="18">
      <c r="A77" s="22"/>
      <c r="B77" s="7"/>
      <c r="C77" s="92"/>
    </row>
    <row r="78" spans="1:4" ht="18">
      <c r="A78" s="22"/>
      <c r="B78" s="7"/>
    </row>
    <row r="79" spans="1:4" ht="18">
      <c r="A79" s="22"/>
      <c r="B79" s="7"/>
    </row>
    <row r="80" spans="1:4" ht="18">
      <c r="A80" s="22"/>
      <c r="B80" s="7"/>
    </row>
    <row r="81" spans="1:3" ht="18">
      <c r="A81" s="22"/>
      <c r="B81" s="7"/>
    </row>
    <row r="82" spans="1:3" ht="18">
      <c r="A82" s="22"/>
      <c r="B82" s="7"/>
    </row>
    <row r="83" spans="1:3" ht="18">
      <c r="A83" s="22"/>
      <c r="B83" s="7"/>
    </row>
    <row r="84" spans="1:3" ht="18">
      <c r="A84" s="22"/>
      <c r="B84" s="7"/>
      <c r="C84" s="92"/>
    </row>
    <row r="85" spans="1:3" ht="18">
      <c r="A85" s="22"/>
      <c r="B85" s="7"/>
      <c r="C85" s="92"/>
    </row>
    <row r="86" spans="1:3" ht="18">
      <c r="A86" s="22"/>
      <c r="B86" s="7"/>
      <c r="C86" s="92"/>
    </row>
    <row r="87" spans="1:3" ht="18">
      <c r="A87" s="22"/>
      <c r="B87" s="7"/>
      <c r="C87" s="92"/>
    </row>
    <row r="88" spans="1:3" ht="18">
      <c r="A88" s="22"/>
      <c r="B88" s="7"/>
      <c r="C88" s="92"/>
    </row>
    <row r="89" spans="1:3" ht="18">
      <c r="A89" s="98"/>
      <c r="B89" s="98"/>
      <c r="C89" s="92"/>
    </row>
    <row r="90" spans="1:3" ht="18">
      <c r="A90" s="98"/>
      <c r="B90" s="98"/>
      <c r="C90" s="92"/>
    </row>
    <row r="91" spans="1:3" ht="18">
      <c r="A91" s="98"/>
      <c r="B91" s="98"/>
      <c r="C91" s="92"/>
    </row>
    <row r="92" spans="1:3" ht="18">
      <c r="A92" s="98"/>
      <c r="B92" s="98"/>
      <c r="C92" s="92"/>
    </row>
    <row r="93" spans="1:3" ht="18">
      <c r="A93" s="98"/>
      <c r="B93" s="98"/>
      <c r="C93" s="92"/>
    </row>
    <row r="94" spans="1:3" ht="18">
      <c r="A94" s="100"/>
      <c r="B94" s="100"/>
      <c r="C94" s="92"/>
    </row>
    <row r="95" spans="1:3" ht="18">
      <c r="A95" s="100"/>
      <c r="B95" s="100"/>
      <c r="C95" s="92"/>
    </row>
    <row r="96" spans="1:3" ht="18">
      <c r="A96" s="100"/>
      <c r="B96" s="100"/>
      <c r="C96" s="92"/>
    </row>
    <row r="97" spans="1:3" ht="18">
      <c r="A97" s="100"/>
      <c r="B97" s="100"/>
      <c r="C97" s="92"/>
    </row>
    <row r="98" spans="1:3" ht="18">
      <c r="A98" s="100"/>
      <c r="B98" s="100"/>
      <c r="C98" s="92"/>
    </row>
    <row r="99" spans="1:3" ht="18">
      <c r="A99" s="100"/>
      <c r="B99" s="100"/>
      <c r="C99" s="92"/>
    </row>
    <row r="100" spans="1:3" ht="18">
      <c r="A100" s="100"/>
      <c r="B100" s="100"/>
      <c r="C100" s="92"/>
    </row>
    <row r="101" spans="1:3" ht="18">
      <c r="A101" s="100"/>
      <c r="B101" s="100"/>
      <c r="C101" s="92"/>
    </row>
    <row r="102" spans="1:3" ht="18">
      <c r="A102" s="101"/>
      <c r="B102" s="101"/>
      <c r="C102" s="92"/>
    </row>
    <row r="103" spans="1:3" ht="18">
      <c r="A103" s="101"/>
      <c r="B103" s="101"/>
      <c r="C103" s="92"/>
    </row>
    <row r="104" spans="1:3" ht="18">
      <c r="A104" s="22"/>
      <c r="B104" s="7"/>
      <c r="C104" s="92"/>
    </row>
    <row r="105" spans="1:3" ht="18">
      <c r="A105" s="22"/>
      <c r="B105" s="7"/>
      <c r="C105" s="92"/>
    </row>
    <row r="106" spans="1:3" ht="18">
      <c r="A106" s="22"/>
      <c r="B106" s="7"/>
      <c r="C106" s="92"/>
    </row>
    <row r="107" spans="1:3" ht="18">
      <c r="A107" s="22"/>
      <c r="B107" s="7"/>
      <c r="C107" s="92"/>
    </row>
    <row r="108" spans="1:3" ht="18">
      <c r="A108" s="22"/>
      <c r="B108" s="7"/>
      <c r="C108" s="92"/>
    </row>
    <row r="109" spans="1:3" ht="18">
      <c r="A109" s="104"/>
      <c r="B109" s="104"/>
      <c r="C109" s="92"/>
    </row>
    <row r="110" spans="1:3" ht="18">
      <c r="A110" s="104"/>
      <c r="B110" s="104"/>
      <c r="C110" s="92"/>
    </row>
    <row r="111" spans="1:3" ht="18">
      <c r="A111" s="104"/>
      <c r="B111" s="104"/>
      <c r="C111" s="92"/>
    </row>
    <row r="112" spans="1:3" ht="18">
      <c r="A112" s="105"/>
      <c r="B112" s="105"/>
      <c r="C112" s="92"/>
    </row>
    <row r="113" spans="1:3" ht="18">
      <c r="A113" s="106"/>
      <c r="B113" s="106"/>
      <c r="C113" s="92"/>
    </row>
    <row r="114" spans="1:3" ht="18">
      <c r="A114" s="106"/>
      <c r="B114" s="106"/>
      <c r="C114" s="92"/>
    </row>
    <row r="115" spans="1:3" ht="18">
      <c r="A115" s="106"/>
      <c r="B115" s="106"/>
      <c r="C115" s="92"/>
    </row>
    <row r="116" spans="1:3" ht="18">
      <c r="A116" s="106"/>
      <c r="B116" s="106"/>
      <c r="C116" s="92"/>
    </row>
    <row r="117" spans="1:3" ht="18">
      <c r="A117" s="106"/>
      <c r="B117" s="106"/>
      <c r="C117" s="92"/>
    </row>
    <row r="118" spans="1:3" ht="18">
      <c r="A118" s="107"/>
      <c r="B118" s="107"/>
      <c r="C118" s="92"/>
    </row>
    <row r="119" spans="1:3" ht="18">
      <c r="A119" s="107"/>
      <c r="B119" s="107"/>
      <c r="C119" s="92"/>
    </row>
    <row r="120" spans="1:3" ht="18">
      <c r="A120" s="107"/>
      <c r="B120" s="107"/>
      <c r="C120" s="92"/>
    </row>
    <row r="121" spans="1:3" ht="18">
      <c r="A121" s="107"/>
      <c r="B121" s="107"/>
      <c r="C121" s="92"/>
    </row>
    <row r="122" spans="1:3" ht="18">
      <c r="A122" s="107"/>
      <c r="B122" s="107"/>
      <c r="C122" s="92"/>
    </row>
    <row r="123" spans="1:3" ht="18">
      <c r="A123" s="108"/>
      <c r="B123" s="108"/>
      <c r="C123" s="92"/>
    </row>
    <row r="124" spans="1:3" ht="18">
      <c r="A124" s="108"/>
      <c r="B124" s="108"/>
      <c r="C124" s="92"/>
    </row>
    <row r="125" spans="1:3" ht="18">
      <c r="A125" s="109"/>
      <c r="B125" s="109"/>
      <c r="C125" s="92"/>
    </row>
    <row r="126" spans="1:3" ht="18">
      <c r="A126" s="110"/>
      <c r="B126" s="110"/>
      <c r="C126" s="92"/>
    </row>
    <row r="127" spans="1:3" ht="18">
      <c r="A127" s="110"/>
      <c r="B127" s="110"/>
      <c r="C127" s="92"/>
    </row>
    <row r="128" spans="1:3" ht="18">
      <c r="A128" s="110"/>
      <c r="B128" s="110"/>
      <c r="C128" s="92"/>
    </row>
    <row r="129" spans="1:3" ht="18">
      <c r="A129" s="110"/>
      <c r="B129" s="110"/>
      <c r="C129" s="92"/>
    </row>
    <row r="130" spans="1:3" ht="18">
      <c r="A130" s="110"/>
      <c r="B130" s="110"/>
      <c r="C130" s="92"/>
    </row>
  </sheetData>
  <mergeCells count="2">
    <mergeCell ref="S3:U3"/>
    <mergeCell ref="V3:Z3"/>
  </mergeCells>
  <phoneticPr fontId="3" type="noConversion"/>
  <conditionalFormatting sqref="F2:G130">
    <cfRule type="cellIs" dxfId="2" priority="10" operator="greaterThan">
      <formula>E2</formula>
    </cfRule>
  </conditionalFormatting>
  <conditionalFormatting sqref="I2:I130">
    <cfRule type="cellIs" dxfId="1" priority="31779" operator="greaterThan">
      <formula>F2</formula>
    </cfRule>
  </conditionalFormatting>
  <conditionalFormatting sqref="H2:H130">
    <cfRule type="cellIs" dxfId="0" priority="31781" operator="greaterThan">
      <formula>F2</formula>
    </cfRule>
  </conditionalFormatting>
  <pageMargins left="0.75" right="0.75" top="1" bottom="1" header="0.5" footer="0.5"/>
  <pageSetup paperSize="9" orientation="portrait" horizontalDpi="4294967292" verticalDpi="429496729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5A625-0CD9-BD4E-AF7E-7AA37640B3F1}">
  <sheetPr codeName="工作表14"/>
  <dimension ref="A1:G231"/>
  <sheetViews>
    <sheetView workbookViewId="0">
      <selection activeCell="E231" sqref="A1:E231"/>
    </sheetView>
  </sheetViews>
  <sheetFormatPr baseColWidth="10" defaultRowHeight="16"/>
  <cols>
    <col min="1" max="1" width="6.6640625" style="190" bestFit="1" customWidth="1"/>
    <col min="2" max="2" width="22" style="190" bestFit="1" customWidth="1"/>
    <col min="3" max="3" width="9" style="190" bestFit="1" customWidth="1"/>
    <col min="4" max="4" width="11.1640625" style="190" bestFit="1" customWidth="1"/>
    <col min="5" max="5" width="17" style="190" bestFit="1" customWidth="1"/>
    <col min="6" max="6" width="12.6640625" style="12" customWidth="1"/>
    <col min="7" max="16384" width="10.83203125" style="12"/>
  </cols>
  <sheetData>
    <row r="1" spans="1:7" ht="19">
      <c r="A1" s="197" t="s">
        <v>4625</v>
      </c>
      <c r="B1" s="197" t="s">
        <v>5491</v>
      </c>
      <c r="C1" s="197" t="s">
        <v>5490</v>
      </c>
      <c r="D1" s="197" t="s">
        <v>5492</v>
      </c>
      <c r="E1" s="197" t="s">
        <v>5493</v>
      </c>
      <c r="F1" s="97"/>
      <c r="G1" s="12" t="s">
        <v>5489</v>
      </c>
    </row>
    <row r="2" spans="1:7">
      <c r="A2" s="191">
        <v>1258</v>
      </c>
      <c r="B2" s="192" t="s">
        <v>5620</v>
      </c>
      <c r="C2" s="192">
        <v>30</v>
      </c>
      <c r="D2" s="193">
        <v>2.9999999999999997E-4</v>
      </c>
      <c r="E2" s="194">
        <v>44449</v>
      </c>
      <c r="F2" s="195"/>
    </row>
    <row r="3" spans="1:7">
      <c r="A3" s="191">
        <v>1316</v>
      </c>
      <c r="B3" s="192" t="s">
        <v>5647</v>
      </c>
      <c r="C3" s="192">
        <v>14.7</v>
      </c>
      <c r="D3" s="193">
        <v>8.8800000000000004E-2</v>
      </c>
      <c r="E3" s="194">
        <v>44507</v>
      </c>
      <c r="F3" s="195"/>
    </row>
    <row r="4" spans="1:7">
      <c r="A4" s="191">
        <v>1316</v>
      </c>
      <c r="B4" s="192" t="s">
        <v>5496</v>
      </c>
      <c r="C4" s="192">
        <v>11.6</v>
      </c>
      <c r="D4" s="193">
        <v>0</v>
      </c>
      <c r="E4" s="194">
        <v>44958</v>
      </c>
      <c r="F4" s="195"/>
    </row>
    <row r="5" spans="1:7">
      <c r="A5" s="191">
        <v>1316</v>
      </c>
      <c r="B5" s="192" t="s">
        <v>5500</v>
      </c>
      <c r="C5" s="192">
        <v>14.9</v>
      </c>
      <c r="D5" s="193">
        <v>0</v>
      </c>
      <c r="E5" s="194">
        <v>45320</v>
      </c>
      <c r="F5" s="195"/>
    </row>
    <row r="6" spans="1:7">
      <c r="A6" s="191">
        <v>1338</v>
      </c>
      <c r="B6" s="192" t="s">
        <v>5572</v>
      </c>
      <c r="C6" s="192">
        <v>68.8</v>
      </c>
      <c r="D6" s="193">
        <v>0</v>
      </c>
      <c r="E6" s="194">
        <v>45310</v>
      </c>
      <c r="F6" s="195"/>
      <c r="G6" s="196" t="s">
        <v>4681</v>
      </c>
    </row>
    <row r="7" spans="1:7">
      <c r="A7" s="191">
        <v>1436</v>
      </c>
      <c r="B7" s="192" t="s">
        <v>5537</v>
      </c>
      <c r="C7" s="192">
        <v>37.5</v>
      </c>
      <c r="D7" s="193">
        <v>0</v>
      </c>
      <c r="E7" s="194">
        <v>44943</v>
      </c>
      <c r="F7" s="195"/>
    </row>
    <row r="8" spans="1:7">
      <c r="A8" s="191">
        <v>1436</v>
      </c>
      <c r="B8" s="192" t="s">
        <v>5545</v>
      </c>
      <c r="C8" s="192">
        <v>42</v>
      </c>
      <c r="D8" s="193">
        <v>0</v>
      </c>
      <c r="E8" s="194">
        <v>45261</v>
      </c>
      <c r="F8" s="195"/>
    </row>
    <row r="9" spans="1:7">
      <c r="A9" s="191">
        <v>1472</v>
      </c>
      <c r="B9" s="192" t="s">
        <v>5634</v>
      </c>
      <c r="C9" s="192">
        <v>23.35</v>
      </c>
      <c r="D9" s="193">
        <v>3.6999999999999998E-2</v>
      </c>
      <c r="E9" s="194">
        <v>44591</v>
      </c>
      <c r="F9" s="195"/>
    </row>
    <row r="10" spans="1:7">
      <c r="A10" s="191">
        <v>1513</v>
      </c>
      <c r="B10" s="192" t="s">
        <v>5567</v>
      </c>
      <c r="C10" s="192">
        <v>61.4</v>
      </c>
      <c r="D10" s="193">
        <v>0</v>
      </c>
      <c r="E10" s="194">
        <v>45277</v>
      </c>
      <c r="F10" s="195"/>
    </row>
    <row r="11" spans="1:7">
      <c r="A11" s="191">
        <v>1569</v>
      </c>
      <c r="B11" s="192" t="s">
        <v>5711</v>
      </c>
      <c r="C11" s="192">
        <v>23</v>
      </c>
      <c r="D11" s="193">
        <v>0.90349999999999997</v>
      </c>
      <c r="E11" s="194">
        <v>44984</v>
      </c>
      <c r="F11" s="195"/>
    </row>
    <row r="12" spans="1:7">
      <c r="A12" s="191">
        <v>1586</v>
      </c>
      <c r="B12" s="192" t="s">
        <v>5546</v>
      </c>
      <c r="C12" s="192">
        <v>43.8</v>
      </c>
      <c r="D12" s="193">
        <v>0</v>
      </c>
      <c r="E12" s="194">
        <v>45169</v>
      </c>
      <c r="F12" s="195"/>
    </row>
    <row r="13" spans="1:7">
      <c r="A13" s="191">
        <v>1586</v>
      </c>
      <c r="B13" s="192" t="s">
        <v>5641</v>
      </c>
      <c r="C13" s="192">
        <v>42.84</v>
      </c>
      <c r="D13" s="193">
        <v>5.8500000000000003E-2</v>
      </c>
      <c r="E13" s="194">
        <v>45170</v>
      </c>
      <c r="F13" s="195"/>
    </row>
    <row r="14" spans="1:7">
      <c r="A14" s="191">
        <v>1589</v>
      </c>
      <c r="B14" s="192" t="s">
        <v>5590</v>
      </c>
      <c r="C14" s="192">
        <v>99.5</v>
      </c>
      <c r="D14" s="193">
        <v>0</v>
      </c>
      <c r="E14" s="194">
        <v>45172</v>
      </c>
      <c r="F14" s="195"/>
    </row>
    <row r="15" spans="1:7">
      <c r="A15" s="191">
        <v>1592</v>
      </c>
      <c r="B15" s="192" t="s">
        <v>5517</v>
      </c>
      <c r="C15" s="192">
        <v>20.6</v>
      </c>
      <c r="D15" s="193">
        <v>0</v>
      </c>
      <c r="E15" s="194">
        <v>44518</v>
      </c>
      <c r="F15" s="195"/>
    </row>
    <row r="16" spans="1:7">
      <c r="A16" s="191">
        <v>1593</v>
      </c>
      <c r="B16" s="192" t="s">
        <v>5691</v>
      </c>
      <c r="C16" s="192">
        <v>64.2</v>
      </c>
      <c r="D16" s="193">
        <v>0.71499999999999997</v>
      </c>
      <c r="E16" s="194">
        <v>44869</v>
      </c>
      <c r="F16" s="195"/>
    </row>
    <row r="17" spans="1:6">
      <c r="A17" s="191">
        <v>1598</v>
      </c>
      <c r="B17" s="192" t="s">
        <v>5664</v>
      </c>
      <c r="C17" s="192">
        <v>89.9</v>
      </c>
      <c r="D17" s="193">
        <v>0.29320000000000002</v>
      </c>
      <c r="E17" s="194">
        <v>45162</v>
      </c>
      <c r="F17" s="195"/>
    </row>
    <row r="18" spans="1:6">
      <c r="A18" s="191">
        <v>1626</v>
      </c>
      <c r="B18" s="192" t="s">
        <v>5527</v>
      </c>
      <c r="C18" s="192">
        <v>30.2</v>
      </c>
      <c r="D18" s="193">
        <v>0</v>
      </c>
      <c r="E18" s="194">
        <v>44899</v>
      </c>
      <c r="F18" s="195"/>
    </row>
    <row r="19" spans="1:6">
      <c r="A19" s="191">
        <v>1626</v>
      </c>
      <c r="B19" s="192" t="s">
        <v>5630</v>
      </c>
      <c r="C19" s="192">
        <v>27</v>
      </c>
      <c r="D19" s="193">
        <v>1.23E-2</v>
      </c>
      <c r="E19" s="194">
        <v>45270</v>
      </c>
      <c r="F19" s="195"/>
    </row>
    <row r="20" spans="1:6">
      <c r="A20" s="191">
        <v>1733</v>
      </c>
      <c r="B20" s="192" t="s">
        <v>5632</v>
      </c>
      <c r="C20" s="192">
        <v>29.5</v>
      </c>
      <c r="D20" s="193">
        <v>2.0500000000000001E-2</v>
      </c>
      <c r="E20" s="194">
        <v>44340</v>
      </c>
      <c r="F20" s="195"/>
    </row>
    <row r="21" spans="1:6">
      <c r="A21" s="191">
        <v>1786</v>
      </c>
      <c r="B21" s="192" t="s">
        <v>5580</v>
      </c>
      <c r="C21" s="192">
        <v>76.3</v>
      </c>
      <c r="D21" s="193">
        <v>0</v>
      </c>
      <c r="E21" s="194">
        <v>44624</v>
      </c>
      <c r="F21" s="195"/>
    </row>
    <row r="22" spans="1:6">
      <c r="A22" s="191">
        <v>1788</v>
      </c>
      <c r="B22" s="192" t="s">
        <v>5669</v>
      </c>
      <c r="C22" s="192">
        <v>94.4</v>
      </c>
      <c r="D22" s="193">
        <v>0.38640000000000002</v>
      </c>
      <c r="E22" s="194">
        <v>44669</v>
      </c>
      <c r="F22" s="195"/>
    </row>
    <row r="23" spans="1:6">
      <c r="A23" s="191">
        <v>1796</v>
      </c>
      <c r="B23" s="192" t="s">
        <v>5549</v>
      </c>
      <c r="C23" s="192">
        <v>48.8</v>
      </c>
      <c r="D23" s="193">
        <v>0</v>
      </c>
      <c r="E23" s="194">
        <v>44626</v>
      </c>
      <c r="F23" s="195"/>
    </row>
    <row r="24" spans="1:6">
      <c r="A24" s="191">
        <v>1815</v>
      </c>
      <c r="B24" s="192" t="s">
        <v>5506</v>
      </c>
      <c r="C24" s="192">
        <v>17.12</v>
      </c>
      <c r="D24" s="193">
        <v>0</v>
      </c>
      <c r="E24" s="194">
        <v>44403</v>
      </c>
      <c r="F24" s="195"/>
    </row>
    <row r="25" spans="1:6">
      <c r="A25" s="191">
        <v>1815</v>
      </c>
      <c r="B25" s="192" t="s">
        <v>5502</v>
      </c>
      <c r="C25" s="192">
        <v>15.6</v>
      </c>
      <c r="D25" s="193">
        <v>0</v>
      </c>
      <c r="E25" s="194">
        <v>45367</v>
      </c>
      <c r="F25" s="195"/>
    </row>
    <row r="26" spans="1:6">
      <c r="A26" s="191">
        <v>2006</v>
      </c>
      <c r="B26" s="192" t="s">
        <v>5719</v>
      </c>
      <c r="C26" s="192">
        <v>23.3</v>
      </c>
      <c r="D26" s="193">
        <v>0.96440000000000003</v>
      </c>
      <c r="E26" s="194">
        <v>44330</v>
      </c>
      <c r="F26" s="195"/>
    </row>
    <row r="27" spans="1:6">
      <c r="A27" s="191">
        <v>2031</v>
      </c>
      <c r="B27" s="192" t="s">
        <v>5667</v>
      </c>
      <c r="C27" s="192">
        <v>31.5</v>
      </c>
      <c r="D27" s="193">
        <v>0.32319999999999999</v>
      </c>
      <c r="E27" s="194">
        <v>44509</v>
      </c>
      <c r="F27" s="195"/>
    </row>
    <row r="28" spans="1:6">
      <c r="A28" s="191">
        <v>2034</v>
      </c>
      <c r="B28" s="192" t="s">
        <v>5523</v>
      </c>
      <c r="C28" s="192">
        <v>26.5</v>
      </c>
      <c r="D28" s="193">
        <v>0</v>
      </c>
      <c r="E28" s="194">
        <v>45275</v>
      </c>
      <c r="F28" s="195"/>
    </row>
    <row r="29" spans="1:6">
      <c r="A29" s="191">
        <v>2063</v>
      </c>
      <c r="B29" s="192" t="s">
        <v>5536</v>
      </c>
      <c r="C29" s="192">
        <v>37.1</v>
      </c>
      <c r="D29" s="193">
        <v>0</v>
      </c>
      <c r="E29" s="194">
        <v>44410</v>
      </c>
      <c r="F29" s="195"/>
    </row>
    <row r="30" spans="1:6">
      <c r="A30" s="191">
        <v>2065</v>
      </c>
      <c r="B30" s="192" t="s">
        <v>5682</v>
      </c>
      <c r="C30" s="192">
        <v>36.5</v>
      </c>
      <c r="D30" s="193">
        <v>0.61199999999999999</v>
      </c>
      <c r="E30" s="194">
        <v>44518</v>
      </c>
      <c r="F30" s="195"/>
    </row>
    <row r="31" spans="1:6">
      <c r="A31" s="191">
        <v>2208</v>
      </c>
      <c r="B31" s="192" t="s">
        <v>5621</v>
      </c>
      <c r="C31" s="192">
        <v>22</v>
      </c>
      <c r="D31" s="193">
        <v>8.0000000000000004E-4</v>
      </c>
      <c r="E31" s="194">
        <v>45346</v>
      </c>
      <c r="F31" s="195"/>
    </row>
    <row r="32" spans="1:6">
      <c r="A32" s="191">
        <v>2228</v>
      </c>
      <c r="B32" s="192" t="s">
        <v>5592</v>
      </c>
      <c r="C32" s="192">
        <v>100.59</v>
      </c>
      <c r="D32" s="193">
        <v>0</v>
      </c>
      <c r="E32" s="194">
        <v>44994</v>
      </c>
      <c r="F32" s="195"/>
    </row>
    <row r="33" spans="1:6">
      <c r="A33" s="191">
        <v>2239</v>
      </c>
      <c r="B33" s="192" t="s">
        <v>5609</v>
      </c>
      <c r="C33" s="192">
        <v>157.6</v>
      </c>
      <c r="D33" s="193">
        <v>0</v>
      </c>
      <c r="E33" s="194">
        <v>44369</v>
      </c>
      <c r="F33" s="195"/>
    </row>
    <row r="34" spans="1:6">
      <c r="A34" s="191">
        <v>2243</v>
      </c>
      <c r="B34" s="192" t="s">
        <v>5649</v>
      </c>
      <c r="C34" s="192">
        <v>19.399999999999999</v>
      </c>
      <c r="D34" s="193">
        <v>0.1027</v>
      </c>
      <c r="E34" s="194">
        <v>44530</v>
      </c>
      <c r="F34" s="195"/>
    </row>
    <row r="35" spans="1:6">
      <c r="A35" s="191">
        <v>2439</v>
      </c>
      <c r="B35" s="192" t="s">
        <v>5660</v>
      </c>
      <c r="C35" s="192">
        <v>132.80000000000001</v>
      </c>
      <c r="D35" s="193">
        <v>0.25600000000000001</v>
      </c>
      <c r="E35" s="194">
        <v>44541</v>
      </c>
      <c r="F35" s="195"/>
    </row>
    <row r="36" spans="1:6">
      <c r="A36" s="191">
        <v>2456</v>
      </c>
      <c r="B36" s="192" t="s">
        <v>5679</v>
      </c>
      <c r="C36" s="192">
        <v>90.6</v>
      </c>
      <c r="D36" s="193">
        <v>0.56020000000000003</v>
      </c>
      <c r="E36" s="194">
        <v>44816</v>
      </c>
      <c r="F36" s="195"/>
    </row>
    <row r="37" spans="1:6">
      <c r="A37" s="191">
        <v>2461</v>
      </c>
      <c r="B37" s="192" t="s">
        <v>5516</v>
      </c>
      <c r="C37" s="192">
        <v>19.8</v>
      </c>
      <c r="D37" s="193">
        <v>0</v>
      </c>
      <c r="E37" s="194">
        <v>45375</v>
      </c>
      <c r="F37" s="195"/>
    </row>
    <row r="38" spans="1:6">
      <c r="A38" s="191">
        <v>2466</v>
      </c>
      <c r="B38" s="192" t="s">
        <v>5541</v>
      </c>
      <c r="C38" s="192">
        <v>38</v>
      </c>
      <c r="D38" s="193">
        <v>0</v>
      </c>
      <c r="E38" s="194">
        <v>44984</v>
      </c>
      <c r="F38" s="195"/>
    </row>
    <row r="39" spans="1:6">
      <c r="A39" s="191">
        <v>2472</v>
      </c>
      <c r="B39" s="192" t="s">
        <v>5701</v>
      </c>
      <c r="C39" s="192">
        <v>41.6</v>
      </c>
      <c r="D39" s="193">
        <v>0.8075</v>
      </c>
      <c r="E39" s="194">
        <v>44638</v>
      </c>
      <c r="F39" s="195"/>
    </row>
    <row r="40" spans="1:6">
      <c r="A40" s="191">
        <v>2472</v>
      </c>
      <c r="B40" s="192" t="s">
        <v>5698</v>
      </c>
      <c r="C40" s="192">
        <v>45.9</v>
      </c>
      <c r="D40" s="193">
        <v>0.75580000000000003</v>
      </c>
      <c r="E40" s="194">
        <v>44764</v>
      </c>
      <c r="F40" s="195"/>
    </row>
    <row r="41" spans="1:6">
      <c r="A41" s="191">
        <v>2492</v>
      </c>
      <c r="B41" s="192" t="s">
        <v>5619</v>
      </c>
      <c r="C41" s="192">
        <v>232.6</v>
      </c>
      <c r="D41" s="193">
        <v>2.0000000000000001E-4</v>
      </c>
      <c r="E41" s="194">
        <v>45411</v>
      </c>
      <c r="F41" s="195"/>
    </row>
    <row r="42" spans="1:6">
      <c r="A42" s="191">
        <v>2528</v>
      </c>
      <c r="B42" s="192" t="s">
        <v>5520</v>
      </c>
      <c r="C42" s="192">
        <v>22.74</v>
      </c>
      <c r="D42" s="193">
        <v>0</v>
      </c>
      <c r="E42" s="194">
        <v>45560</v>
      </c>
      <c r="F42" s="195"/>
    </row>
    <row r="43" spans="1:6">
      <c r="A43" s="191">
        <v>2535</v>
      </c>
      <c r="B43" s="192" t="s">
        <v>5721</v>
      </c>
      <c r="C43" s="192">
        <v>16.399999999999999</v>
      </c>
      <c r="D43" s="193">
        <v>0.97089999999999999</v>
      </c>
      <c r="E43" s="194">
        <v>44509</v>
      </c>
      <c r="F43" s="195"/>
    </row>
    <row r="44" spans="1:6">
      <c r="A44" s="191">
        <v>2539</v>
      </c>
      <c r="B44" s="192" t="s">
        <v>5690</v>
      </c>
      <c r="C44" s="192">
        <v>22.34</v>
      </c>
      <c r="D44" s="193">
        <v>0.71399999999999997</v>
      </c>
      <c r="E44" s="194">
        <v>44443</v>
      </c>
      <c r="F44" s="195"/>
    </row>
    <row r="45" spans="1:6">
      <c r="A45" s="191">
        <v>2539</v>
      </c>
      <c r="B45" s="192" t="s">
        <v>5657</v>
      </c>
      <c r="C45" s="192">
        <v>22.87</v>
      </c>
      <c r="D45" s="193">
        <v>0.23200000000000001</v>
      </c>
      <c r="E45" s="194">
        <v>45172</v>
      </c>
      <c r="F45" s="195"/>
    </row>
    <row r="46" spans="1:6">
      <c r="A46" s="191">
        <v>2542</v>
      </c>
      <c r="B46" s="192" t="s">
        <v>5633</v>
      </c>
      <c r="C46" s="192">
        <v>37.5</v>
      </c>
      <c r="D46" s="193">
        <v>2.8799999999999999E-2</v>
      </c>
      <c r="E46" s="194">
        <v>44720</v>
      </c>
      <c r="F46" s="195"/>
    </row>
    <row r="47" spans="1:6">
      <c r="A47" s="191">
        <v>2609</v>
      </c>
      <c r="B47" s="192" t="s">
        <v>5718</v>
      </c>
      <c r="C47" s="192">
        <v>10.4</v>
      </c>
      <c r="D47" s="193">
        <v>0.95720000000000005</v>
      </c>
      <c r="E47" s="194">
        <v>44345</v>
      </c>
      <c r="F47" s="195"/>
    </row>
    <row r="48" spans="1:6">
      <c r="A48" s="191">
        <v>2610</v>
      </c>
      <c r="B48" s="192" t="s">
        <v>5497</v>
      </c>
      <c r="C48" s="192">
        <v>12.6</v>
      </c>
      <c r="D48" s="193">
        <v>0</v>
      </c>
      <c r="E48" s="194">
        <v>44956</v>
      </c>
      <c r="F48" s="195"/>
    </row>
    <row r="49" spans="1:6">
      <c r="A49" s="191">
        <v>2618</v>
      </c>
      <c r="B49" s="192" t="s">
        <v>5720</v>
      </c>
      <c r="C49" s="192">
        <v>13.4</v>
      </c>
      <c r="D49" s="193">
        <v>0.9667</v>
      </c>
      <c r="E49" s="194">
        <v>44861</v>
      </c>
      <c r="F49" s="195"/>
    </row>
    <row r="50" spans="1:6">
      <c r="A50" s="191">
        <v>2618</v>
      </c>
      <c r="B50" s="192" t="s">
        <v>5651</v>
      </c>
      <c r="C50" s="192">
        <v>11.2</v>
      </c>
      <c r="D50" s="193">
        <v>0.12870000000000001</v>
      </c>
      <c r="E50" s="194">
        <v>45220</v>
      </c>
      <c r="F50" s="195"/>
    </row>
    <row r="51" spans="1:6">
      <c r="A51" s="191">
        <v>2630</v>
      </c>
      <c r="B51" s="192" t="s">
        <v>5512</v>
      </c>
      <c r="C51" s="192">
        <v>19</v>
      </c>
      <c r="D51" s="193">
        <v>0</v>
      </c>
      <c r="E51" s="194">
        <v>44386</v>
      </c>
      <c r="F51" s="195"/>
    </row>
    <row r="52" spans="1:6">
      <c r="A52" s="191">
        <v>2630</v>
      </c>
      <c r="B52" s="192" t="s">
        <v>5513</v>
      </c>
      <c r="C52" s="192">
        <v>19</v>
      </c>
      <c r="D52" s="193">
        <v>0</v>
      </c>
      <c r="E52" s="194">
        <v>44571</v>
      </c>
      <c r="F52" s="195"/>
    </row>
    <row r="53" spans="1:6">
      <c r="A53" s="191">
        <v>2636</v>
      </c>
      <c r="B53" s="192" t="s">
        <v>5543</v>
      </c>
      <c r="C53" s="192">
        <v>39.5</v>
      </c>
      <c r="D53" s="193">
        <v>0</v>
      </c>
      <c r="E53" s="194">
        <v>45262</v>
      </c>
      <c r="F53" s="195"/>
    </row>
    <row r="54" spans="1:6">
      <c r="A54" s="191">
        <v>2707</v>
      </c>
      <c r="B54" s="192" t="s">
        <v>5645</v>
      </c>
      <c r="C54" s="192">
        <v>157.9</v>
      </c>
      <c r="D54" s="193">
        <v>7.8100000000000003E-2</v>
      </c>
      <c r="E54" s="194">
        <v>44363</v>
      </c>
      <c r="F54" s="195"/>
    </row>
    <row r="55" spans="1:6">
      <c r="A55" s="191">
        <v>2729</v>
      </c>
      <c r="B55" s="192" t="s">
        <v>5617</v>
      </c>
      <c r="C55" s="192">
        <v>288</v>
      </c>
      <c r="D55" s="193">
        <v>1E-4</v>
      </c>
      <c r="E55" s="194">
        <v>44541</v>
      </c>
      <c r="F55" s="195"/>
    </row>
    <row r="56" spans="1:6">
      <c r="A56" s="191">
        <v>2731</v>
      </c>
      <c r="B56" s="192" t="s">
        <v>5643</v>
      </c>
      <c r="C56" s="192">
        <v>78.599999999999994</v>
      </c>
      <c r="D56" s="193">
        <v>6.8599999999999994E-2</v>
      </c>
      <c r="E56" s="194">
        <v>44742</v>
      </c>
      <c r="F56" s="195"/>
    </row>
    <row r="57" spans="1:6">
      <c r="A57" s="191">
        <v>2732</v>
      </c>
      <c r="B57" s="192" t="s">
        <v>5685</v>
      </c>
      <c r="C57" s="192">
        <v>71.5</v>
      </c>
      <c r="D57" s="193">
        <v>0.63239999999999996</v>
      </c>
      <c r="E57" s="194">
        <v>44612</v>
      </c>
      <c r="F57" s="195"/>
    </row>
    <row r="58" spans="1:6">
      <c r="A58" s="191">
        <v>2748</v>
      </c>
      <c r="B58" s="192" t="s">
        <v>5560</v>
      </c>
      <c r="C58" s="192">
        <v>56</v>
      </c>
      <c r="D58" s="193">
        <v>0</v>
      </c>
      <c r="E58" s="194">
        <v>44554</v>
      </c>
      <c r="F58" s="195"/>
    </row>
    <row r="59" spans="1:6">
      <c r="A59" s="191">
        <v>2888</v>
      </c>
      <c r="B59" s="192" t="s">
        <v>5495</v>
      </c>
      <c r="C59" s="192">
        <v>10.29</v>
      </c>
      <c r="D59" s="193">
        <v>0</v>
      </c>
      <c r="E59" s="194">
        <v>44547</v>
      </c>
      <c r="F59" s="195"/>
    </row>
    <row r="60" spans="1:6">
      <c r="A60" s="191">
        <v>2888</v>
      </c>
      <c r="B60" s="192" t="s">
        <v>5684</v>
      </c>
      <c r="C60" s="192">
        <v>8.33</v>
      </c>
      <c r="D60" s="193">
        <v>0.624</v>
      </c>
      <c r="E60" s="194">
        <v>44795</v>
      </c>
      <c r="F60" s="195"/>
    </row>
    <row r="61" spans="1:6">
      <c r="A61" s="191">
        <v>2905</v>
      </c>
      <c r="B61" s="192" t="s">
        <v>5519</v>
      </c>
      <c r="C61" s="192">
        <v>22.5</v>
      </c>
      <c r="D61" s="193">
        <v>0</v>
      </c>
      <c r="E61" s="194">
        <v>45316</v>
      </c>
      <c r="F61" s="195"/>
    </row>
    <row r="62" spans="1:6">
      <c r="A62" s="191">
        <v>2937</v>
      </c>
      <c r="B62" s="192" t="s">
        <v>5542</v>
      </c>
      <c r="C62" s="192">
        <v>39</v>
      </c>
      <c r="D62" s="193">
        <v>0</v>
      </c>
      <c r="E62" s="194">
        <v>44808</v>
      </c>
      <c r="F62" s="195"/>
    </row>
    <row r="63" spans="1:6">
      <c r="A63" s="191">
        <v>3016</v>
      </c>
      <c r="B63" s="192" t="s">
        <v>5676</v>
      </c>
      <c r="C63" s="192">
        <v>55.4</v>
      </c>
      <c r="D63" s="193">
        <v>0.52429999999999999</v>
      </c>
      <c r="E63" s="194">
        <v>44865</v>
      </c>
      <c r="F63" s="195"/>
    </row>
    <row r="64" spans="1:6">
      <c r="A64" s="191">
        <v>3023</v>
      </c>
      <c r="B64" s="192" t="s">
        <v>5613</v>
      </c>
      <c r="C64" s="192">
        <v>203</v>
      </c>
      <c r="D64" s="193">
        <v>0</v>
      </c>
      <c r="E64" s="194">
        <v>44910</v>
      </c>
      <c r="F64" s="195"/>
    </row>
    <row r="65" spans="1:6">
      <c r="A65" s="191">
        <v>3033</v>
      </c>
      <c r="B65" s="192" t="s">
        <v>5511</v>
      </c>
      <c r="C65" s="192">
        <v>18.920000000000002</v>
      </c>
      <c r="D65" s="193">
        <v>0</v>
      </c>
      <c r="E65" s="194">
        <v>45233</v>
      </c>
      <c r="F65" s="195"/>
    </row>
    <row r="66" spans="1:6">
      <c r="A66" s="191">
        <v>3036</v>
      </c>
      <c r="B66" s="192" t="s">
        <v>5689</v>
      </c>
      <c r="C66" s="192">
        <v>28.2</v>
      </c>
      <c r="D66" s="193">
        <v>0.68110000000000004</v>
      </c>
      <c r="E66" s="194">
        <v>44743</v>
      </c>
      <c r="F66" s="195"/>
    </row>
    <row r="67" spans="1:6">
      <c r="A67" s="191">
        <v>3045</v>
      </c>
      <c r="B67" s="192" t="s">
        <v>5716</v>
      </c>
      <c r="C67" s="192">
        <v>95.6</v>
      </c>
      <c r="D67" s="193">
        <v>0.93630000000000002</v>
      </c>
      <c r="E67" s="194">
        <v>44522</v>
      </c>
      <c r="F67" s="195"/>
    </row>
    <row r="68" spans="1:6">
      <c r="A68" s="191">
        <v>3088</v>
      </c>
      <c r="B68" s="192" t="s">
        <v>5668</v>
      </c>
      <c r="C68" s="192">
        <v>45.2</v>
      </c>
      <c r="D68" s="193">
        <v>0.35020000000000001</v>
      </c>
      <c r="E68" s="194">
        <v>44543</v>
      </c>
      <c r="F68" s="195"/>
    </row>
    <row r="69" spans="1:6">
      <c r="A69" s="191">
        <v>3092</v>
      </c>
      <c r="B69" s="192" t="s">
        <v>5675</v>
      </c>
      <c r="C69" s="192">
        <v>38.9</v>
      </c>
      <c r="D69" s="193">
        <v>0.51400000000000001</v>
      </c>
      <c r="E69" s="194">
        <v>44825</v>
      </c>
      <c r="F69" s="195"/>
    </row>
    <row r="70" spans="1:6">
      <c r="A70" s="191">
        <v>3141</v>
      </c>
      <c r="B70" s="192" t="s">
        <v>5625</v>
      </c>
      <c r="C70" s="192">
        <v>38.5</v>
      </c>
      <c r="D70" s="193">
        <v>3.3999999999999998E-3</v>
      </c>
      <c r="E70" s="194">
        <v>44890</v>
      </c>
      <c r="F70" s="195"/>
    </row>
    <row r="71" spans="1:6">
      <c r="A71" s="191">
        <v>3149</v>
      </c>
      <c r="B71" s="192" t="s">
        <v>5534</v>
      </c>
      <c r="C71" s="192">
        <v>35.86</v>
      </c>
      <c r="D71" s="193">
        <v>0</v>
      </c>
      <c r="E71" s="194">
        <v>45377</v>
      </c>
      <c r="F71" s="195"/>
    </row>
    <row r="72" spans="1:6">
      <c r="A72" s="191">
        <v>3163</v>
      </c>
      <c r="B72" s="192" t="s">
        <v>5570</v>
      </c>
      <c r="C72" s="192">
        <v>66</v>
      </c>
      <c r="D72" s="193">
        <v>0</v>
      </c>
      <c r="E72" s="194">
        <v>44842</v>
      </c>
      <c r="F72" s="195"/>
    </row>
    <row r="73" spans="1:6">
      <c r="A73" s="191">
        <v>3171</v>
      </c>
      <c r="B73" s="192" t="s">
        <v>5518</v>
      </c>
      <c r="C73" s="192">
        <v>22.1</v>
      </c>
      <c r="D73" s="193">
        <v>0</v>
      </c>
      <c r="E73" s="194">
        <v>45214</v>
      </c>
      <c r="F73" s="195"/>
    </row>
    <row r="74" spans="1:6">
      <c r="A74" s="191">
        <v>3188</v>
      </c>
      <c r="B74" s="192" t="s">
        <v>5508</v>
      </c>
      <c r="C74" s="192">
        <v>18.18</v>
      </c>
      <c r="D74" s="193">
        <v>0</v>
      </c>
      <c r="E74" s="194">
        <v>44890</v>
      </c>
      <c r="F74" s="195"/>
    </row>
    <row r="75" spans="1:6">
      <c r="A75" s="191">
        <v>3202</v>
      </c>
      <c r="B75" s="192" t="s">
        <v>5521</v>
      </c>
      <c r="C75" s="192">
        <v>23.21</v>
      </c>
      <c r="D75" s="193">
        <v>0</v>
      </c>
      <c r="E75" s="194">
        <v>45192</v>
      </c>
      <c r="F75" s="195"/>
    </row>
    <row r="76" spans="1:6">
      <c r="A76" s="191">
        <v>3224</v>
      </c>
      <c r="B76" s="192" t="s">
        <v>5568</v>
      </c>
      <c r="C76" s="192">
        <v>63.3</v>
      </c>
      <c r="D76" s="193">
        <v>0</v>
      </c>
      <c r="E76" s="194">
        <v>44570</v>
      </c>
      <c r="F76" s="195"/>
    </row>
    <row r="77" spans="1:6">
      <c r="A77" s="191">
        <v>3260</v>
      </c>
      <c r="B77" s="192" t="s">
        <v>5702</v>
      </c>
      <c r="C77" s="192">
        <v>51</v>
      </c>
      <c r="D77" s="193">
        <v>0.80869999999999997</v>
      </c>
      <c r="E77" s="194">
        <v>44689</v>
      </c>
      <c r="F77" s="195"/>
    </row>
    <row r="78" spans="1:6">
      <c r="A78" s="191">
        <v>3260</v>
      </c>
      <c r="B78" s="192" t="s">
        <v>5638</v>
      </c>
      <c r="C78" s="192">
        <v>57.7</v>
      </c>
      <c r="D78" s="193">
        <v>5.5899999999999998E-2</v>
      </c>
      <c r="E78" s="194">
        <v>45197</v>
      </c>
      <c r="F78" s="195"/>
    </row>
    <row r="79" spans="1:6">
      <c r="A79" s="191">
        <v>3305</v>
      </c>
      <c r="B79" s="192" t="s">
        <v>5530</v>
      </c>
      <c r="C79" s="192">
        <v>32.200000000000003</v>
      </c>
      <c r="D79" s="193">
        <v>0</v>
      </c>
      <c r="E79" s="194">
        <v>44913</v>
      </c>
      <c r="F79" s="195"/>
    </row>
    <row r="80" spans="1:6">
      <c r="A80" s="191">
        <v>3305</v>
      </c>
      <c r="B80" s="192" t="s">
        <v>5529</v>
      </c>
      <c r="C80" s="192">
        <v>30.9</v>
      </c>
      <c r="D80" s="193">
        <v>0</v>
      </c>
      <c r="E80" s="194">
        <v>44916</v>
      </c>
      <c r="F80" s="195"/>
    </row>
    <row r="81" spans="1:6">
      <c r="A81" s="191">
        <v>3310</v>
      </c>
      <c r="B81" s="192" t="s">
        <v>5526</v>
      </c>
      <c r="C81" s="192">
        <v>28.41</v>
      </c>
      <c r="D81" s="193">
        <v>0</v>
      </c>
      <c r="E81" s="194">
        <v>45918</v>
      </c>
      <c r="F81" s="195"/>
    </row>
    <row r="82" spans="1:6">
      <c r="A82" s="191">
        <v>3322</v>
      </c>
      <c r="B82" s="192" t="s">
        <v>5503</v>
      </c>
      <c r="C82" s="192">
        <v>15.72</v>
      </c>
      <c r="D82" s="193">
        <v>0</v>
      </c>
      <c r="E82" s="194">
        <v>45002</v>
      </c>
      <c r="F82" s="195"/>
    </row>
    <row r="83" spans="1:6">
      <c r="A83" s="191">
        <v>3324</v>
      </c>
      <c r="B83" s="192" t="s">
        <v>5615</v>
      </c>
      <c r="C83" s="192">
        <v>235</v>
      </c>
      <c r="D83" s="193">
        <v>0</v>
      </c>
      <c r="E83" s="194">
        <v>45242</v>
      </c>
      <c r="F83" s="195"/>
    </row>
    <row r="84" spans="1:6">
      <c r="A84" s="191">
        <v>3338</v>
      </c>
      <c r="B84" s="192" t="s">
        <v>5665</v>
      </c>
      <c r="C84" s="192">
        <v>73.06</v>
      </c>
      <c r="D84" s="193">
        <v>0.29699999999999999</v>
      </c>
      <c r="E84" s="194">
        <v>44793</v>
      </c>
      <c r="F84" s="195"/>
    </row>
    <row r="85" spans="1:6">
      <c r="A85" s="191">
        <v>3346</v>
      </c>
      <c r="B85" s="192" t="s">
        <v>5710</v>
      </c>
      <c r="C85" s="192">
        <v>33.520000000000003</v>
      </c>
      <c r="D85" s="193">
        <v>0.90090000000000003</v>
      </c>
      <c r="E85" s="194">
        <v>44611</v>
      </c>
      <c r="F85" s="195"/>
    </row>
    <row r="86" spans="1:6">
      <c r="A86" s="191">
        <v>3346</v>
      </c>
      <c r="B86" s="192" t="s">
        <v>5548</v>
      </c>
      <c r="C86" s="192">
        <v>47.38</v>
      </c>
      <c r="D86" s="193">
        <v>0</v>
      </c>
      <c r="E86" s="194">
        <v>44941</v>
      </c>
      <c r="F86" s="195"/>
    </row>
    <row r="87" spans="1:6">
      <c r="A87" s="191">
        <v>3363</v>
      </c>
      <c r="B87" s="192" t="s">
        <v>5713</v>
      </c>
      <c r="C87" s="192">
        <v>25.1</v>
      </c>
      <c r="D87" s="193">
        <v>0.90680000000000005</v>
      </c>
      <c r="E87" s="194">
        <v>45175</v>
      </c>
      <c r="F87" s="195"/>
    </row>
    <row r="88" spans="1:6">
      <c r="A88" s="191">
        <v>3413</v>
      </c>
      <c r="B88" s="192" t="s">
        <v>5623</v>
      </c>
      <c r="C88" s="192">
        <v>196.9</v>
      </c>
      <c r="D88" s="193">
        <v>1.6999999999999999E-3</v>
      </c>
      <c r="E88" s="194">
        <v>45246</v>
      </c>
      <c r="F88" s="195"/>
    </row>
    <row r="89" spans="1:6">
      <c r="A89" s="191">
        <v>3416</v>
      </c>
      <c r="B89" s="192" t="s">
        <v>5582</v>
      </c>
      <c r="C89" s="192">
        <v>80</v>
      </c>
      <c r="D89" s="193">
        <v>0</v>
      </c>
      <c r="E89" s="194">
        <v>45007</v>
      </c>
      <c r="F89" s="195"/>
    </row>
    <row r="90" spans="1:6">
      <c r="A90" s="191">
        <v>3484</v>
      </c>
      <c r="B90" s="192" t="s">
        <v>5578</v>
      </c>
      <c r="C90" s="192">
        <v>75.2</v>
      </c>
      <c r="D90" s="193">
        <v>0</v>
      </c>
      <c r="E90" s="194">
        <v>45327</v>
      </c>
      <c r="F90" s="195"/>
    </row>
    <row r="91" spans="1:6">
      <c r="A91" s="191">
        <v>3489</v>
      </c>
      <c r="B91" s="192" t="s">
        <v>5498</v>
      </c>
      <c r="C91" s="192">
        <v>13.85</v>
      </c>
      <c r="D91" s="193">
        <v>0</v>
      </c>
      <c r="E91" s="194">
        <v>45274</v>
      </c>
      <c r="F91" s="195"/>
    </row>
    <row r="92" spans="1:6">
      <c r="A92" s="191">
        <v>3521</v>
      </c>
      <c r="B92" s="192" t="s">
        <v>5499</v>
      </c>
      <c r="C92" s="192">
        <v>14.25</v>
      </c>
      <c r="D92" s="193">
        <v>0</v>
      </c>
      <c r="E92" s="194">
        <v>44920</v>
      </c>
      <c r="F92" s="195"/>
    </row>
    <row r="93" spans="1:6">
      <c r="A93" s="191">
        <v>3526</v>
      </c>
      <c r="B93" s="192" t="s">
        <v>5650</v>
      </c>
      <c r="C93" s="192">
        <v>88.5</v>
      </c>
      <c r="D93" s="193">
        <v>0.11119999999999999</v>
      </c>
      <c r="E93" s="194">
        <v>44834</v>
      </c>
      <c r="F93" s="195"/>
    </row>
    <row r="94" spans="1:6">
      <c r="A94" s="191">
        <v>3591</v>
      </c>
      <c r="B94" s="192" t="s">
        <v>5514</v>
      </c>
      <c r="C94" s="192">
        <v>19.3</v>
      </c>
      <c r="D94" s="193">
        <v>0</v>
      </c>
      <c r="E94" s="194">
        <v>45316</v>
      </c>
      <c r="F94" s="195"/>
    </row>
    <row r="95" spans="1:6">
      <c r="A95" s="191">
        <v>3594</v>
      </c>
      <c r="B95" s="192" t="s">
        <v>5673</v>
      </c>
      <c r="C95" s="192">
        <v>22.29</v>
      </c>
      <c r="D95" s="193">
        <v>0.48670000000000002</v>
      </c>
      <c r="E95" s="194">
        <v>44946</v>
      </c>
      <c r="F95" s="195"/>
    </row>
    <row r="96" spans="1:6">
      <c r="A96" s="191">
        <v>3596</v>
      </c>
      <c r="B96" s="192" t="s">
        <v>5587</v>
      </c>
      <c r="C96" s="192">
        <v>87.7</v>
      </c>
      <c r="D96" s="193">
        <v>0</v>
      </c>
      <c r="E96" s="194">
        <v>44718</v>
      </c>
      <c r="F96" s="195"/>
    </row>
    <row r="97" spans="1:6">
      <c r="A97" s="191">
        <v>3617</v>
      </c>
      <c r="B97" s="192" t="s">
        <v>5599</v>
      </c>
      <c r="C97" s="192">
        <v>114.1</v>
      </c>
      <c r="D97" s="193">
        <v>0</v>
      </c>
      <c r="E97" s="194">
        <v>44941</v>
      </c>
      <c r="F97" s="195"/>
    </row>
    <row r="98" spans="1:6">
      <c r="A98" s="191">
        <v>3625</v>
      </c>
      <c r="B98" s="192" t="s">
        <v>5510</v>
      </c>
      <c r="C98" s="192">
        <v>18.399999999999999</v>
      </c>
      <c r="D98" s="193">
        <v>0</v>
      </c>
      <c r="E98" s="194">
        <v>45303</v>
      </c>
      <c r="F98" s="195"/>
    </row>
    <row r="99" spans="1:6">
      <c r="A99" s="191">
        <v>3631</v>
      </c>
      <c r="B99" s="192" t="s">
        <v>5563</v>
      </c>
      <c r="C99" s="192">
        <v>57.5</v>
      </c>
      <c r="D99" s="193">
        <v>0</v>
      </c>
      <c r="E99" s="194">
        <v>44997</v>
      </c>
      <c r="F99" s="195"/>
    </row>
    <row r="100" spans="1:6">
      <c r="A100" s="191">
        <v>3653</v>
      </c>
      <c r="B100" s="192" t="s">
        <v>5616</v>
      </c>
      <c r="C100" s="192">
        <v>350</v>
      </c>
      <c r="D100" s="193">
        <v>0</v>
      </c>
      <c r="E100" s="194">
        <v>45229</v>
      </c>
      <c r="F100" s="195"/>
    </row>
    <row r="101" spans="1:6">
      <c r="A101" s="191">
        <v>3689</v>
      </c>
      <c r="B101" s="192" t="s">
        <v>5532</v>
      </c>
      <c r="C101" s="192">
        <v>35</v>
      </c>
      <c r="D101" s="193">
        <v>0</v>
      </c>
      <c r="E101" s="194">
        <v>44906</v>
      </c>
      <c r="F101" s="195"/>
    </row>
    <row r="102" spans="1:6">
      <c r="A102" s="191">
        <v>3691</v>
      </c>
      <c r="B102" s="192" t="s">
        <v>5704</v>
      </c>
      <c r="C102" s="192">
        <v>231.35</v>
      </c>
      <c r="D102" s="193">
        <v>0.83020000000000005</v>
      </c>
      <c r="E102" s="194">
        <v>44951</v>
      </c>
      <c r="F102" s="195"/>
    </row>
    <row r="103" spans="1:6">
      <c r="A103" s="191">
        <v>3707</v>
      </c>
      <c r="B103" s="192" t="s">
        <v>5706</v>
      </c>
      <c r="C103" s="192">
        <v>20.5</v>
      </c>
      <c r="D103" s="193">
        <v>0.87690000000000001</v>
      </c>
      <c r="E103" s="194">
        <v>44526</v>
      </c>
      <c r="F103" s="195"/>
    </row>
    <row r="104" spans="1:6">
      <c r="A104" s="191">
        <v>3710</v>
      </c>
      <c r="B104" s="192" t="s">
        <v>5629</v>
      </c>
      <c r="C104" s="192">
        <v>10.01</v>
      </c>
      <c r="D104" s="193">
        <v>1.2E-2</v>
      </c>
      <c r="E104" s="194">
        <v>44408</v>
      </c>
      <c r="F104" s="195"/>
    </row>
    <row r="105" spans="1:6">
      <c r="A105" s="191">
        <v>3713</v>
      </c>
      <c r="B105" s="192" t="s">
        <v>5557</v>
      </c>
      <c r="C105" s="192">
        <v>53.8</v>
      </c>
      <c r="D105" s="193">
        <v>0</v>
      </c>
      <c r="E105" s="194">
        <v>45361</v>
      </c>
      <c r="F105" s="195"/>
    </row>
    <row r="106" spans="1:6">
      <c r="A106" s="191">
        <v>4121</v>
      </c>
      <c r="B106" s="192" t="s">
        <v>5515</v>
      </c>
      <c r="C106" s="192">
        <v>19.7</v>
      </c>
      <c r="D106" s="193">
        <v>0</v>
      </c>
      <c r="E106" s="194">
        <v>44857</v>
      </c>
      <c r="F106" s="195"/>
    </row>
    <row r="107" spans="1:6">
      <c r="A107" s="191">
        <v>4123</v>
      </c>
      <c r="B107" s="192" t="s">
        <v>5589</v>
      </c>
      <c r="C107" s="192">
        <v>91</v>
      </c>
      <c r="D107" s="193">
        <v>0</v>
      </c>
      <c r="E107" s="194">
        <v>45176</v>
      </c>
      <c r="F107" s="195"/>
    </row>
    <row r="108" spans="1:6">
      <c r="A108" s="191">
        <v>4123</v>
      </c>
      <c r="B108" s="192" t="s">
        <v>5588</v>
      </c>
      <c r="C108" s="192">
        <v>90</v>
      </c>
      <c r="D108" s="193">
        <v>0</v>
      </c>
      <c r="E108" s="194">
        <v>45177</v>
      </c>
      <c r="F108" s="195"/>
    </row>
    <row r="109" spans="1:6">
      <c r="A109" s="191">
        <v>4129</v>
      </c>
      <c r="B109" s="192" t="s">
        <v>5554</v>
      </c>
      <c r="C109" s="192">
        <v>50.4</v>
      </c>
      <c r="D109" s="193">
        <v>0</v>
      </c>
      <c r="E109" s="194">
        <v>44814</v>
      </c>
      <c r="F109" s="195"/>
    </row>
    <row r="110" spans="1:6">
      <c r="A110" s="191">
        <v>4141</v>
      </c>
      <c r="B110" s="192" t="s">
        <v>5717</v>
      </c>
      <c r="C110" s="192">
        <v>35.1</v>
      </c>
      <c r="D110" s="193">
        <v>0.94669999999999999</v>
      </c>
      <c r="E110" s="194">
        <v>44511</v>
      </c>
      <c r="F110" s="195"/>
    </row>
    <row r="111" spans="1:6">
      <c r="A111" s="191">
        <v>4141</v>
      </c>
      <c r="B111" s="192" t="s">
        <v>5655</v>
      </c>
      <c r="C111" s="192">
        <v>15.8</v>
      </c>
      <c r="D111" s="193">
        <v>0.20699999999999999</v>
      </c>
      <c r="E111" s="194">
        <v>44539</v>
      </c>
      <c r="F111" s="195"/>
    </row>
    <row r="112" spans="1:6">
      <c r="A112" s="191">
        <v>4141</v>
      </c>
      <c r="B112" s="192" t="s">
        <v>5504</v>
      </c>
      <c r="C112" s="192">
        <v>15.9</v>
      </c>
      <c r="D112" s="193">
        <v>0</v>
      </c>
      <c r="E112" s="194">
        <v>44901</v>
      </c>
      <c r="F112" s="195"/>
    </row>
    <row r="113" spans="1:6">
      <c r="A113" s="191">
        <v>4155</v>
      </c>
      <c r="B113" s="192" t="s">
        <v>5671</v>
      </c>
      <c r="C113" s="192">
        <v>26.88</v>
      </c>
      <c r="D113" s="193">
        <v>0.46360000000000001</v>
      </c>
      <c r="E113" s="194">
        <v>44400</v>
      </c>
      <c r="F113" s="195"/>
    </row>
    <row r="114" spans="1:6">
      <c r="A114" s="191">
        <v>4164</v>
      </c>
      <c r="B114" s="192" t="s">
        <v>5558</v>
      </c>
      <c r="C114" s="192">
        <v>53.9</v>
      </c>
      <c r="D114" s="193">
        <v>0</v>
      </c>
      <c r="E114" s="194">
        <v>45873</v>
      </c>
      <c r="F114" s="195"/>
    </row>
    <row r="115" spans="1:6">
      <c r="A115" s="191">
        <v>4167</v>
      </c>
      <c r="B115" s="192" t="s">
        <v>5659</v>
      </c>
      <c r="C115" s="192">
        <v>26.25</v>
      </c>
      <c r="D115" s="193">
        <v>0.24809999999999999</v>
      </c>
      <c r="E115" s="194">
        <v>45071</v>
      </c>
      <c r="F115" s="195"/>
    </row>
    <row r="116" spans="1:6">
      <c r="A116" s="191">
        <v>4175</v>
      </c>
      <c r="B116" s="192" t="s">
        <v>5575</v>
      </c>
      <c r="C116" s="192">
        <v>73.599999999999994</v>
      </c>
      <c r="D116" s="193">
        <v>0</v>
      </c>
      <c r="E116" s="194">
        <v>44987</v>
      </c>
      <c r="F116" s="195"/>
    </row>
    <row r="117" spans="1:6">
      <c r="A117" s="191">
        <v>4190</v>
      </c>
      <c r="B117" s="192" t="s">
        <v>5595</v>
      </c>
      <c r="C117" s="192">
        <v>106.7</v>
      </c>
      <c r="D117" s="193">
        <v>0</v>
      </c>
      <c r="E117" s="194">
        <v>44558</v>
      </c>
      <c r="F117" s="195"/>
    </row>
    <row r="118" spans="1:6">
      <c r="A118" s="191">
        <v>4306</v>
      </c>
      <c r="B118" s="192" t="s">
        <v>5653</v>
      </c>
      <c r="C118" s="192">
        <v>13.1</v>
      </c>
      <c r="D118" s="193">
        <v>0.16159999999999999</v>
      </c>
      <c r="E118" s="194">
        <v>44726</v>
      </c>
      <c r="F118" s="195"/>
    </row>
    <row r="119" spans="1:6">
      <c r="A119" s="191">
        <v>4306</v>
      </c>
      <c r="B119" s="192" t="s">
        <v>5658</v>
      </c>
      <c r="C119" s="192">
        <v>13.1</v>
      </c>
      <c r="D119" s="193">
        <v>0.23780000000000001</v>
      </c>
      <c r="E119" s="194">
        <v>44726</v>
      </c>
      <c r="F119" s="195"/>
    </row>
    <row r="120" spans="1:6">
      <c r="A120" s="191">
        <v>4416</v>
      </c>
      <c r="B120" s="192" t="s">
        <v>5626</v>
      </c>
      <c r="C120" s="192">
        <v>86.1</v>
      </c>
      <c r="D120" s="193">
        <v>4.4000000000000003E-3</v>
      </c>
      <c r="E120" s="194">
        <v>44822</v>
      </c>
      <c r="F120" s="195"/>
    </row>
    <row r="121" spans="1:6">
      <c r="A121" s="191">
        <v>4433</v>
      </c>
      <c r="B121" s="192" t="s">
        <v>5551</v>
      </c>
      <c r="C121" s="192">
        <v>49</v>
      </c>
      <c r="D121" s="193">
        <v>0</v>
      </c>
      <c r="E121" s="194">
        <v>44856</v>
      </c>
      <c r="F121" s="195"/>
    </row>
    <row r="122" spans="1:6">
      <c r="A122" s="191">
        <v>4438</v>
      </c>
      <c r="B122" s="192" t="s">
        <v>5607</v>
      </c>
      <c r="C122" s="192">
        <v>153.5</v>
      </c>
      <c r="D122" s="193">
        <v>0</v>
      </c>
      <c r="E122" s="194">
        <v>44863</v>
      </c>
      <c r="F122" s="195"/>
    </row>
    <row r="123" spans="1:6">
      <c r="A123" s="191">
        <v>4541</v>
      </c>
      <c r="B123" s="192" t="s">
        <v>5646</v>
      </c>
      <c r="C123" s="192">
        <v>26.9</v>
      </c>
      <c r="D123" s="193">
        <v>8.5999999999999993E-2</v>
      </c>
      <c r="E123" s="194">
        <v>44502</v>
      </c>
      <c r="F123" s="195"/>
    </row>
    <row r="124" spans="1:6">
      <c r="A124" s="191">
        <v>4555</v>
      </c>
      <c r="B124" s="192" t="s">
        <v>5663</v>
      </c>
      <c r="C124" s="192">
        <v>73.8</v>
      </c>
      <c r="D124" s="193">
        <v>0.2923</v>
      </c>
      <c r="E124" s="194">
        <v>44353</v>
      </c>
      <c r="F124" s="195"/>
    </row>
    <row r="125" spans="1:6">
      <c r="A125" s="191">
        <v>4555</v>
      </c>
      <c r="B125" s="192" t="s">
        <v>5555</v>
      </c>
      <c r="C125" s="192">
        <v>51.5</v>
      </c>
      <c r="D125" s="193">
        <v>0</v>
      </c>
      <c r="E125" s="194">
        <v>45044</v>
      </c>
      <c r="F125" s="195"/>
    </row>
    <row r="126" spans="1:6">
      <c r="A126" s="191">
        <v>4556</v>
      </c>
      <c r="B126" s="192" t="s">
        <v>5544</v>
      </c>
      <c r="C126" s="192">
        <v>39.68</v>
      </c>
      <c r="D126" s="193">
        <v>0</v>
      </c>
      <c r="E126" s="194">
        <v>45282</v>
      </c>
      <c r="F126" s="195"/>
    </row>
    <row r="127" spans="1:6">
      <c r="A127" s="191">
        <v>4556</v>
      </c>
      <c r="B127" s="192" t="s">
        <v>5540</v>
      </c>
      <c r="C127" s="192">
        <v>37.75</v>
      </c>
      <c r="D127" s="193">
        <v>0</v>
      </c>
      <c r="E127" s="194">
        <v>45283</v>
      </c>
      <c r="F127" s="195"/>
    </row>
    <row r="128" spans="1:6">
      <c r="A128" s="191">
        <v>4563</v>
      </c>
      <c r="B128" s="192" t="s">
        <v>5553</v>
      </c>
      <c r="C128" s="192">
        <v>50.2</v>
      </c>
      <c r="D128" s="193">
        <v>0</v>
      </c>
      <c r="E128" s="194">
        <v>44478</v>
      </c>
      <c r="F128" s="195"/>
    </row>
    <row r="129" spans="1:6">
      <c r="A129" s="191">
        <v>4566</v>
      </c>
      <c r="B129" s="192" t="s">
        <v>5661</v>
      </c>
      <c r="C129" s="192">
        <v>47.9</v>
      </c>
      <c r="D129" s="193">
        <v>0.27129999999999999</v>
      </c>
      <c r="E129" s="194">
        <v>44800</v>
      </c>
      <c r="F129" s="195"/>
    </row>
    <row r="130" spans="1:6">
      <c r="A130" s="191">
        <v>4714</v>
      </c>
      <c r="B130" s="192" t="s">
        <v>5654</v>
      </c>
      <c r="C130" s="192">
        <v>13</v>
      </c>
      <c r="D130" s="193">
        <v>0.2</v>
      </c>
      <c r="E130" s="194">
        <v>44386</v>
      </c>
      <c r="F130" s="195"/>
    </row>
    <row r="131" spans="1:6">
      <c r="A131" s="191">
        <v>4716</v>
      </c>
      <c r="B131" s="192" t="s">
        <v>5507</v>
      </c>
      <c r="C131" s="192">
        <v>18.07</v>
      </c>
      <c r="D131" s="193">
        <v>0</v>
      </c>
      <c r="E131" s="194">
        <v>44625</v>
      </c>
      <c r="F131" s="195"/>
    </row>
    <row r="132" spans="1:6">
      <c r="A132" s="191">
        <v>4720</v>
      </c>
      <c r="B132" s="192" t="s">
        <v>5662</v>
      </c>
      <c r="C132" s="192">
        <v>14</v>
      </c>
      <c r="D132" s="193">
        <v>0.27700000000000002</v>
      </c>
      <c r="E132" s="194">
        <v>44858</v>
      </c>
      <c r="F132" s="195"/>
    </row>
    <row r="133" spans="1:6">
      <c r="A133" s="191">
        <v>4720</v>
      </c>
      <c r="B133" s="192" t="s">
        <v>5501</v>
      </c>
      <c r="C133" s="192">
        <v>15.4</v>
      </c>
      <c r="D133" s="193">
        <v>0</v>
      </c>
      <c r="E133" s="194">
        <v>45588</v>
      </c>
      <c r="F133" s="195"/>
    </row>
    <row r="134" spans="1:6">
      <c r="A134" s="191">
        <v>4736</v>
      </c>
      <c r="B134" s="192" t="s">
        <v>5694</v>
      </c>
      <c r="C134" s="192">
        <v>136.30000000000001</v>
      </c>
      <c r="D134" s="193">
        <v>0.73350000000000004</v>
      </c>
      <c r="E134" s="194">
        <v>44794</v>
      </c>
      <c r="F134" s="195"/>
    </row>
    <row r="135" spans="1:6">
      <c r="A135" s="191">
        <v>4744</v>
      </c>
      <c r="B135" s="192" t="s">
        <v>5627</v>
      </c>
      <c r="C135" s="192">
        <v>31.85</v>
      </c>
      <c r="D135" s="193">
        <v>1.03E-2</v>
      </c>
      <c r="E135" s="194">
        <v>44486</v>
      </c>
      <c r="F135" s="195"/>
    </row>
    <row r="136" spans="1:6">
      <c r="A136" s="191">
        <v>4746</v>
      </c>
      <c r="B136" s="192" t="s">
        <v>5564</v>
      </c>
      <c r="C136" s="192">
        <v>58.4</v>
      </c>
      <c r="D136" s="193">
        <v>0</v>
      </c>
      <c r="E136" s="194">
        <v>44397</v>
      </c>
      <c r="F136" s="195"/>
    </row>
    <row r="137" spans="1:6">
      <c r="A137" s="191">
        <v>4760</v>
      </c>
      <c r="B137" s="192" t="s">
        <v>5680</v>
      </c>
      <c r="C137" s="192">
        <v>75.2</v>
      </c>
      <c r="D137" s="193">
        <v>0.58799999999999997</v>
      </c>
      <c r="E137" s="194">
        <v>44798</v>
      </c>
      <c r="F137" s="195"/>
    </row>
    <row r="138" spans="1:6">
      <c r="A138" s="191">
        <v>4763</v>
      </c>
      <c r="B138" s="192" t="s">
        <v>5602</v>
      </c>
      <c r="C138" s="192">
        <v>137</v>
      </c>
      <c r="D138" s="193">
        <v>0</v>
      </c>
      <c r="E138" s="194">
        <v>44356</v>
      </c>
      <c r="F138" s="195"/>
    </row>
    <row r="139" spans="1:6">
      <c r="A139" s="191">
        <v>4763</v>
      </c>
      <c r="B139" s="192" t="s">
        <v>5601</v>
      </c>
      <c r="C139" s="192">
        <v>130.69999999999999</v>
      </c>
      <c r="D139" s="193">
        <v>0</v>
      </c>
      <c r="E139" s="194">
        <v>45194</v>
      </c>
      <c r="F139" s="195"/>
    </row>
    <row r="140" spans="1:6">
      <c r="A140" s="191">
        <v>4764</v>
      </c>
      <c r="B140" s="192" t="s">
        <v>5571</v>
      </c>
      <c r="C140" s="192">
        <v>66.599999999999994</v>
      </c>
      <c r="D140" s="193">
        <v>0</v>
      </c>
      <c r="E140" s="194">
        <v>44423</v>
      </c>
      <c r="F140" s="195"/>
    </row>
    <row r="141" spans="1:6">
      <c r="A141" s="191">
        <v>4803</v>
      </c>
      <c r="B141" s="192" t="s">
        <v>5583</v>
      </c>
      <c r="C141" s="192">
        <v>83.8</v>
      </c>
      <c r="D141" s="193">
        <v>0</v>
      </c>
      <c r="E141" s="194">
        <v>44848</v>
      </c>
      <c r="F141" s="195"/>
    </row>
    <row r="142" spans="1:6">
      <c r="A142" s="191">
        <v>4807</v>
      </c>
      <c r="B142" s="192" t="s">
        <v>5528</v>
      </c>
      <c r="C142" s="192">
        <v>30.5</v>
      </c>
      <c r="D142" s="193">
        <v>0</v>
      </c>
      <c r="E142" s="194">
        <v>44897</v>
      </c>
      <c r="F142" s="195"/>
    </row>
    <row r="143" spans="1:6">
      <c r="A143" s="191">
        <v>4906</v>
      </c>
      <c r="B143" s="192" t="s">
        <v>5622</v>
      </c>
      <c r="C143" s="192">
        <v>26.3</v>
      </c>
      <c r="D143" s="193">
        <v>1.6999999999999999E-3</v>
      </c>
      <c r="E143" s="194">
        <v>44635</v>
      </c>
      <c r="F143" s="195"/>
    </row>
    <row r="144" spans="1:6">
      <c r="A144" s="191">
        <v>4912</v>
      </c>
      <c r="B144" s="192" t="s">
        <v>5703</v>
      </c>
      <c r="C144" s="192">
        <v>94.1</v>
      </c>
      <c r="D144" s="193">
        <v>0.81459999999999999</v>
      </c>
      <c r="E144" s="194">
        <v>45142</v>
      </c>
      <c r="F144" s="195"/>
    </row>
    <row r="145" spans="1:6">
      <c r="A145" s="191">
        <v>4916</v>
      </c>
      <c r="B145" s="192" t="s">
        <v>5535</v>
      </c>
      <c r="C145" s="192">
        <v>36.1</v>
      </c>
      <c r="D145" s="193">
        <v>0</v>
      </c>
      <c r="E145" s="194">
        <v>44908</v>
      </c>
      <c r="F145" s="195"/>
    </row>
    <row r="146" spans="1:6">
      <c r="A146" s="191">
        <v>4919</v>
      </c>
      <c r="B146" s="192" t="s">
        <v>5670</v>
      </c>
      <c r="C146" s="192">
        <v>38.200000000000003</v>
      </c>
      <c r="D146" s="193">
        <v>0.42599999999999999</v>
      </c>
      <c r="E146" s="194">
        <v>45797</v>
      </c>
      <c r="F146" s="195"/>
    </row>
    <row r="147" spans="1:6">
      <c r="A147" s="191">
        <v>4943</v>
      </c>
      <c r="B147" s="192" t="s">
        <v>5722</v>
      </c>
      <c r="C147" s="192">
        <v>97.6</v>
      </c>
      <c r="D147" s="193">
        <v>0.97960000000000003</v>
      </c>
      <c r="E147" s="194">
        <v>44288</v>
      </c>
      <c r="F147" s="195"/>
    </row>
    <row r="148" spans="1:6">
      <c r="A148" s="191">
        <v>4967</v>
      </c>
      <c r="B148" s="192" t="s">
        <v>5693</v>
      </c>
      <c r="C148" s="192">
        <v>33.03</v>
      </c>
      <c r="D148" s="193">
        <v>0.72660000000000002</v>
      </c>
      <c r="E148" s="194">
        <v>44974</v>
      </c>
      <c r="F148" s="195"/>
    </row>
    <row r="149" spans="1:6">
      <c r="A149" s="191">
        <v>4967</v>
      </c>
      <c r="B149" s="192" t="s">
        <v>5640</v>
      </c>
      <c r="C149" s="192">
        <v>42</v>
      </c>
      <c r="D149" s="193">
        <v>5.7599999999999998E-2</v>
      </c>
      <c r="E149" s="194">
        <v>45206</v>
      </c>
      <c r="F149" s="195"/>
    </row>
    <row r="150" spans="1:6">
      <c r="A150" s="191">
        <v>5011</v>
      </c>
      <c r="B150" s="192" t="s">
        <v>5692</v>
      </c>
      <c r="C150" s="192">
        <v>18</v>
      </c>
      <c r="D150" s="193">
        <v>0.72399999999999998</v>
      </c>
      <c r="E150" s="194">
        <v>44729</v>
      </c>
      <c r="F150" s="195"/>
    </row>
    <row r="151" spans="1:6">
      <c r="A151" s="191">
        <v>5213</v>
      </c>
      <c r="B151" s="192" t="s">
        <v>5505</v>
      </c>
      <c r="C151" s="192">
        <v>16.89</v>
      </c>
      <c r="D151" s="193">
        <v>0</v>
      </c>
      <c r="E151" s="194">
        <v>45712</v>
      </c>
      <c r="F151" s="195"/>
    </row>
    <row r="152" spans="1:6">
      <c r="A152" s="191">
        <v>5223</v>
      </c>
      <c r="B152" s="192" t="s">
        <v>5636</v>
      </c>
      <c r="C152" s="192">
        <v>75.8</v>
      </c>
      <c r="D152" s="193">
        <v>4.0800000000000003E-2</v>
      </c>
      <c r="E152" s="194">
        <v>45229</v>
      </c>
      <c r="F152" s="195"/>
    </row>
    <row r="153" spans="1:6">
      <c r="A153" s="191">
        <v>5263</v>
      </c>
      <c r="B153" s="192" t="s">
        <v>5594</v>
      </c>
      <c r="C153" s="192">
        <v>106.5</v>
      </c>
      <c r="D153" s="193">
        <v>0</v>
      </c>
      <c r="E153" s="194">
        <v>44849</v>
      </c>
      <c r="F153" s="195"/>
    </row>
    <row r="154" spans="1:6">
      <c r="A154" s="191">
        <v>5263</v>
      </c>
      <c r="B154" s="192" t="s">
        <v>5593</v>
      </c>
      <c r="C154" s="192">
        <v>105</v>
      </c>
      <c r="D154" s="193">
        <v>0</v>
      </c>
      <c r="E154" s="194">
        <v>45028</v>
      </c>
      <c r="F154" s="195"/>
    </row>
    <row r="155" spans="1:6">
      <c r="A155" s="191">
        <v>5284</v>
      </c>
      <c r="B155" s="192" t="s">
        <v>5556</v>
      </c>
      <c r="C155" s="192">
        <v>52.1</v>
      </c>
      <c r="D155" s="193">
        <v>0</v>
      </c>
      <c r="E155" s="194">
        <v>44893</v>
      </c>
      <c r="F155" s="195"/>
    </row>
    <row r="156" spans="1:6">
      <c r="A156" s="191">
        <v>5285</v>
      </c>
      <c r="B156" s="192" t="s">
        <v>5579</v>
      </c>
      <c r="C156" s="192">
        <v>76.25</v>
      </c>
      <c r="D156" s="193">
        <v>0</v>
      </c>
      <c r="E156" s="194">
        <v>44486</v>
      </c>
      <c r="F156" s="195"/>
    </row>
    <row r="157" spans="1:6">
      <c r="A157" s="191">
        <v>5291</v>
      </c>
      <c r="B157" s="192" t="s">
        <v>5674</v>
      </c>
      <c r="C157" s="192">
        <v>19</v>
      </c>
      <c r="D157" s="193">
        <v>0.49</v>
      </c>
      <c r="E157" s="194">
        <v>44785</v>
      </c>
      <c r="F157" s="195"/>
    </row>
    <row r="158" spans="1:6">
      <c r="A158" s="191">
        <v>5306</v>
      </c>
      <c r="B158" s="192" t="s">
        <v>5614</v>
      </c>
      <c r="C158" s="192">
        <v>205.2</v>
      </c>
      <c r="D158" s="193">
        <v>0</v>
      </c>
      <c r="E158" s="194">
        <v>45229</v>
      </c>
      <c r="F158" s="195"/>
    </row>
    <row r="159" spans="1:6">
      <c r="A159" s="191">
        <v>5309</v>
      </c>
      <c r="B159" s="192" t="s">
        <v>5618</v>
      </c>
      <c r="C159" s="192">
        <v>35</v>
      </c>
      <c r="D159" s="193">
        <v>2.0000000000000001E-4</v>
      </c>
      <c r="E159" s="194">
        <v>44854</v>
      </c>
      <c r="F159" s="195"/>
    </row>
    <row r="160" spans="1:6">
      <c r="A160" s="191">
        <v>5457</v>
      </c>
      <c r="B160" s="192" t="s">
        <v>5591</v>
      </c>
      <c r="C160" s="192">
        <v>100</v>
      </c>
      <c r="D160" s="193">
        <v>0</v>
      </c>
      <c r="E160" s="194">
        <v>44995</v>
      </c>
      <c r="F160" s="195"/>
    </row>
    <row r="161" spans="1:6">
      <c r="A161" s="191">
        <v>5536</v>
      </c>
      <c r="B161" s="192" t="s">
        <v>5612</v>
      </c>
      <c r="C161" s="192">
        <v>195.1</v>
      </c>
      <c r="D161" s="193">
        <v>0</v>
      </c>
      <c r="E161" s="194">
        <v>44892</v>
      </c>
      <c r="F161" s="195"/>
    </row>
    <row r="162" spans="1:6">
      <c r="A162" s="191">
        <v>5538</v>
      </c>
      <c r="B162" s="192" t="s">
        <v>5547</v>
      </c>
      <c r="C162" s="192">
        <v>44.8</v>
      </c>
      <c r="D162" s="193">
        <v>0</v>
      </c>
      <c r="E162" s="194">
        <v>44431</v>
      </c>
      <c r="F162" s="195"/>
    </row>
    <row r="163" spans="1:6">
      <c r="A163" s="191">
        <v>5546</v>
      </c>
      <c r="B163" s="192" t="s">
        <v>5581</v>
      </c>
      <c r="C163" s="192">
        <v>78.2</v>
      </c>
      <c r="D163" s="193">
        <v>0</v>
      </c>
      <c r="E163" s="194">
        <v>45276</v>
      </c>
      <c r="F163" s="195"/>
    </row>
    <row r="164" spans="1:6">
      <c r="A164" s="191">
        <v>6175</v>
      </c>
      <c r="B164" s="192" t="s">
        <v>5672</v>
      </c>
      <c r="C164" s="192">
        <v>29</v>
      </c>
      <c r="D164" s="193">
        <v>0.48299999999999998</v>
      </c>
      <c r="E164" s="194">
        <v>44624</v>
      </c>
      <c r="F164" s="195"/>
    </row>
    <row r="165" spans="1:6">
      <c r="A165" s="191">
        <v>6179</v>
      </c>
      <c r="B165" s="192" t="s">
        <v>5539</v>
      </c>
      <c r="C165" s="192">
        <v>37.700000000000003</v>
      </c>
      <c r="D165" s="193">
        <v>0</v>
      </c>
      <c r="E165" s="194">
        <v>45128</v>
      </c>
      <c r="F165" s="195"/>
    </row>
    <row r="166" spans="1:6">
      <c r="A166" s="191">
        <v>6189</v>
      </c>
      <c r="B166" s="192" t="s">
        <v>5624</v>
      </c>
      <c r="C166" s="192">
        <v>32.159999999999997</v>
      </c>
      <c r="D166" s="193">
        <v>2.5999999999999999E-3</v>
      </c>
      <c r="E166" s="194">
        <v>45085</v>
      </c>
      <c r="F166" s="195"/>
    </row>
    <row r="167" spans="1:6">
      <c r="A167" s="191">
        <v>6195</v>
      </c>
      <c r="B167" s="192" t="s">
        <v>5681</v>
      </c>
      <c r="C167" s="192">
        <v>38.299999999999997</v>
      </c>
      <c r="D167" s="193">
        <v>0.60829999999999995</v>
      </c>
      <c r="E167" s="194">
        <v>44545</v>
      </c>
      <c r="F167" s="195"/>
    </row>
    <row r="168" spans="1:6">
      <c r="A168" s="191">
        <v>6196</v>
      </c>
      <c r="B168" s="192" t="s">
        <v>5600</v>
      </c>
      <c r="C168" s="192">
        <v>114.8</v>
      </c>
      <c r="D168" s="193">
        <v>0</v>
      </c>
      <c r="E168" s="194">
        <v>45275</v>
      </c>
      <c r="F168" s="195"/>
    </row>
    <row r="169" spans="1:6">
      <c r="A169" s="191">
        <v>6205</v>
      </c>
      <c r="B169" s="192" t="s">
        <v>5631</v>
      </c>
      <c r="C169" s="192">
        <v>35.799999999999997</v>
      </c>
      <c r="D169" s="193">
        <v>1.9099999999999999E-2</v>
      </c>
      <c r="E169" s="194">
        <v>45234</v>
      </c>
      <c r="F169" s="195"/>
    </row>
    <row r="170" spans="1:6">
      <c r="A170" s="191">
        <v>6208</v>
      </c>
      <c r="B170" s="192" t="s">
        <v>5705</v>
      </c>
      <c r="C170" s="192">
        <v>28.3</v>
      </c>
      <c r="D170" s="193">
        <v>0.87629999999999997</v>
      </c>
      <c r="E170" s="194">
        <v>45075</v>
      </c>
      <c r="F170" s="195"/>
    </row>
    <row r="171" spans="1:6">
      <c r="A171" s="191">
        <v>6220</v>
      </c>
      <c r="B171" s="192" t="s">
        <v>5687</v>
      </c>
      <c r="C171" s="192">
        <v>25.6</v>
      </c>
      <c r="D171" s="193">
        <v>0.64149999999999996</v>
      </c>
      <c r="E171" s="194">
        <v>44975</v>
      </c>
      <c r="F171" s="195"/>
    </row>
    <row r="172" spans="1:6">
      <c r="A172" s="191">
        <v>6223</v>
      </c>
      <c r="B172" s="192" t="s">
        <v>5707</v>
      </c>
      <c r="C172" s="192">
        <v>67.400000000000006</v>
      </c>
      <c r="D172" s="193">
        <v>0.87739999999999996</v>
      </c>
      <c r="E172" s="194">
        <v>44423</v>
      </c>
      <c r="F172" s="195"/>
    </row>
    <row r="173" spans="1:6">
      <c r="A173" s="191">
        <v>6224</v>
      </c>
      <c r="B173" s="192" t="s">
        <v>5596</v>
      </c>
      <c r="C173" s="192">
        <v>107</v>
      </c>
      <c r="D173" s="193">
        <v>0</v>
      </c>
      <c r="E173" s="194">
        <v>45309</v>
      </c>
      <c r="F173" s="195"/>
    </row>
    <row r="174" spans="1:6">
      <c r="A174" s="191">
        <v>6248</v>
      </c>
      <c r="B174" s="192" t="s">
        <v>5525</v>
      </c>
      <c r="C174" s="192">
        <v>27.8</v>
      </c>
      <c r="D174" s="193">
        <v>0</v>
      </c>
      <c r="E174" s="194">
        <v>44873</v>
      </c>
      <c r="F174" s="195"/>
    </row>
    <row r="175" spans="1:6">
      <c r="A175" s="191">
        <v>6248</v>
      </c>
      <c r="B175" s="192" t="s">
        <v>5524</v>
      </c>
      <c r="C175" s="192">
        <v>27.5</v>
      </c>
      <c r="D175" s="193">
        <v>0</v>
      </c>
      <c r="E175" s="194">
        <v>44876</v>
      </c>
      <c r="F175" s="195"/>
    </row>
    <row r="176" spans="1:6">
      <c r="A176" s="191">
        <v>6257</v>
      </c>
      <c r="B176" s="192" t="s">
        <v>5678</v>
      </c>
      <c r="C176" s="192">
        <v>34.799999999999997</v>
      </c>
      <c r="D176" s="193">
        <v>0.53939999999999999</v>
      </c>
      <c r="E176" s="194">
        <v>44849</v>
      </c>
      <c r="F176" s="195"/>
    </row>
    <row r="177" spans="1:6">
      <c r="A177" s="191">
        <v>6274</v>
      </c>
      <c r="B177" s="192" t="s">
        <v>5606</v>
      </c>
      <c r="C177" s="192">
        <v>153.4</v>
      </c>
      <c r="D177" s="193">
        <v>0</v>
      </c>
      <c r="E177" s="194">
        <v>45068</v>
      </c>
      <c r="F177" s="195"/>
    </row>
    <row r="178" spans="1:6">
      <c r="A178" s="191">
        <v>6288</v>
      </c>
      <c r="B178" s="192" t="s">
        <v>5683</v>
      </c>
      <c r="C178" s="192">
        <v>26.99</v>
      </c>
      <c r="D178" s="193">
        <v>0.62380000000000002</v>
      </c>
      <c r="E178" s="194">
        <v>44920</v>
      </c>
      <c r="F178" s="195"/>
    </row>
    <row r="179" spans="1:6">
      <c r="A179" s="191">
        <v>6414</v>
      </c>
      <c r="B179" s="192" t="s">
        <v>5642</v>
      </c>
      <c r="C179" s="192">
        <v>229.2</v>
      </c>
      <c r="D179" s="193">
        <v>6.08E-2</v>
      </c>
      <c r="E179" s="194">
        <v>44618</v>
      </c>
      <c r="F179" s="195"/>
    </row>
    <row r="180" spans="1:6">
      <c r="A180" s="191">
        <v>6416</v>
      </c>
      <c r="B180" s="192" t="s">
        <v>5697</v>
      </c>
      <c r="C180" s="192">
        <v>102.4</v>
      </c>
      <c r="D180" s="193">
        <v>0.74639999999999995</v>
      </c>
      <c r="E180" s="194">
        <v>44967</v>
      </c>
      <c r="F180" s="195"/>
    </row>
    <row r="181" spans="1:6">
      <c r="A181" s="191">
        <v>6432</v>
      </c>
      <c r="B181" s="192" t="s">
        <v>5715</v>
      </c>
      <c r="C181" s="192">
        <v>23.08</v>
      </c>
      <c r="D181" s="193">
        <v>0.9325</v>
      </c>
      <c r="E181" s="194">
        <v>44442</v>
      </c>
      <c r="F181" s="195"/>
    </row>
    <row r="182" spans="1:6">
      <c r="A182" s="191">
        <v>6438</v>
      </c>
      <c r="B182" s="192" t="s">
        <v>5637</v>
      </c>
      <c r="C182" s="192">
        <v>70.599999999999994</v>
      </c>
      <c r="D182" s="193">
        <v>5.1799999999999999E-2</v>
      </c>
      <c r="E182" s="194">
        <v>44525</v>
      </c>
      <c r="F182" s="195"/>
    </row>
    <row r="183" spans="1:6">
      <c r="A183" s="191">
        <v>6441</v>
      </c>
      <c r="B183" s="192" t="s">
        <v>5696</v>
      </c>
      <c r="C183" s="192">
        <v>59.7</v>
      </c>
      <c r="D183" s="193">
        <v>0.74550000000000005</v>
      </c>
      <c r="E183" s="194">
        <v>44625</v>
      </c>
      <c r="F183" s="195"/>
    </row>
    <row r="184" spans="1:6">
      <c r="A184" s="191">
        <v>6441</v>
      </c>
      <c r="B184" s="192" t="s">
        <v>5708</v>
      </c>
      <c r="C184" s="192">
        <v>59.7</v>
      </c>
      <c r="D184" s="193">
        <v>0.8831</v>
      </c>
      <c r="E184" s="194">
        <v>44625</v>
      </c>
      <c r="F184" s="195"/>
    </row>
    <row r="185" spans="1:6">
      <c r="A185" s="191">
        <v>6441</v>
      </c>
      <c r="B185" s="192" t="s">
        <v>5604</v>
      </c>
      <c r="C185" s="192">
        <v>148.1</v>
      </c>
      <c r="D185" s="193">
        <v>0</v>
      </c>
      <c r="E185" s="194">
        <v>44860</v>
      </c>
      <c r="F185" s="195"/>
    </row>
    <row r="186" spans="1:6">
      <c r="A186" s="191">
        <v>6441</v>
      </c>
      <c r="B186" s="192" t="s">
        <v>5605</v>
      </c>
      <c r="C186" s="192">
        <v>148.1</v>
      </c>
      <c r="D186" s="193">
        <v>0</v>
      </c>
      <c r="E186" s="194">
        <v>44860</v>
      </c>
      <c r="F186" s="195"/>
    </row>
    <row r="187" spans="1:6">
      <c r="A187" s="191">
        <v>6441</v>
      </c>
      <c r="B187" s="192" t="s">
        <v>5603</v>
      </c>
      <c r="C187" s="192">
        <v>143</v>
      </c>
      <c r="D187" s="193">
        <v>0</v>
      </c>
      <c r="E187" s="194">
        <v>44861</v>
      </c>
      <c r="F187" s="195"/>
    </row>
    <row r="188" spans="1:6">
      <c r="A188" s="191">
        <v>6449</v>
      </c>
      <c r="B188" s="192" t="s">
        <v>5561</v>
      </c>
      <c r="C188" s="192">
        <v>56.2</v>
      </c>
      <c r="D188" s="193">
        <v>0</v>
      </c>
      <c r="E188" s="194">
        <v>44313</v>
      </c>
      <c r="F188" s="195"/>
    </row>
    <row r="189" spans="1:6">
      <c r="A189" s="191">
        <v>6451</v>
      </c>
      <c r="B189" s="192" t="s">
        <v>5610</v>
      </c>
      <c r="C189" s="192">
        <v>165.4</v>
      </c>
      <c r="D189" s="193">
        <v>0</v>
      </c>
      <c r="E189" s="194">
        <v>44969</v>
      </c>
      <c r="F189" s="195"/>
    </row>
    <row r="190" spans="1:6">
      <c r="A190" s="191">
        <v>6465</v>
      </c>
      <c r="B190" s="192" t="s">
        <v>5533</v>
      </c>
      <c r="C190" s="192">
        <v>35.299999999999997</v>
      </c>
      <c r="D190" s="193">
        <v>0</v>
      </c>
      <c r="E190" s="194">
        <v>44904</v>
      </c>
      <c r="F190" s="195"/>
    </row>
    <row r="191" spans="1:6">
      <c r="A191" s="191">
        <v>6469</v>
      </c>
      <c r="B191" s="192" t="s">
        <v>5709</v>
      </c>
      <c r="C191" s="192">
        <v>59.2</v>
      </c>
      <c r="D191" s="193">
        <v>0.88870000000000005</v>
      </c>
      <c r="E191" s="194">
        <v>44359</v>
      </c>
      <c r="F191" s="195"/>
    </row>
    <row r="192" spans="1:6">
      <c r="A192" s="191">
        <v>6477</v>
      </c>
      <c r="B192" s="192" t="s">
        <v>5723</v>
      </c>
      <c r="C192" s="192">
        <v>22.4</v>
      </c>
      <c r="D192" s="193">
        <v>0.97970000000000002</v>
      </c>
      <c r="E192" s="194">
        <v>44915</v>
      </c>
      <c r="F192" s="195"/>
    </row>
    <row r="193" spans="1:6">
      <c r="A193" s="191">
        <v>6477</v>
      </c>
      <c r="B193" s="192" t="s">
        <v>5699</v>
      </c>
      <c r="C193" s="192">
        <v>42.1</v>
      </c>
      <c r="D193" s="193">
        <v>0.76229999999999998</v>
      </c>
      <c r="E193" s="194">
        <v>45229</v>
      </c>
      <c r="F193" s="195"/>
    </row>
    <row r="194" spans="1:6">
      <c r="A194" s="191">
        <v>6486</v>
      </c>
      <c r="B194" s="192" t="s">
        <v>5656</v>
      </c>
      <c r="C194" s="192">
        <v>72.5</v>
      </c>
      <c r="D194" s="193">
        <v>0.21829999999999999</v>
      </c>
      <c r="E194" s="194">
        <v>44522</v>
      </c>
      <c r="F194" s="195"/>
    </row>
    <row r="195" spans="1:6">
      <c r="A195" s="191">
        <v>6496</v>
      </c>
      <c r="B195" s="192" t="s">
        <v>5531</v>
      </c>
      <c r="C195" s="192">
        <v>32.200000000000003</v>
      </c>
      <c r="D195" s="193">
        <v>0</v>
      </c>
      <c r="E195" s="194">
        <v>45193</v>
      </c>
      <c r="F195" s="195"/>
    </row>
    <row r="196" spans="1:6">
      <c r="A196" s="191">
        <v>6532</v>
      </c>
      <c r="B196" s="192" t="s">
        <v>5700</v>
      </c>
      <c r="C196" s="192">
        <v>43.2</v>
      </c>
      <c r="D196" s="193">
        <v>0.78759999999999997</v>
      </c>
      <c r="E196" s="194">
        <v>44638</v>
      </c>
      <c r="F196" s="195"/>
    </row>
    <row r="197" spans="1:6">
      <c r="A197" s="191">
        <v>6558</v>
      </c>
      <c r="B197" s="192" t="s">
        <v>5577</v>
      </c>
      <c r="C197" s="192">
        <v>74.400000000000006</v>
      </c>
      <c r="D197" s="193">
        <v>0</v>
      </c>
      <c r="E197" s="194">
        <v>44885</v>
      </c>
      <c r="F197" s="195"/>
    </row>
    <row r="198" spans="1:6">
      <c r="A198" s="191">
        <v>6573</v>
      </c>
      <c r="B198" s="192" t="s">
        <v>5714</v>
      </c>
      <c r="C198" s="192">
        <v>55.16</v>
      </c>
      <c r="D198" s="193">
        <v>0.92759999999999998</v>
      </c>
      <c r="E198" s="194">
        <v>44425</v>
      </c>
      <c r="F198" s="195"/>
    </row>
    <row r="199" spans="1:6">
      <c r="A199" s="191">
        <v>6589</v>
      </c>
      <c r="B199" s="192" t="s">
        <v>5562</v>
      </c>
      <c r="C199" s="192">
        <v>57.1</v>
      </c>
      <c r="D199" s="193">
        <v>0</v>
      </c>
      <c r="E199" s="194">
        <v>44710</v>
      </c>
      <c r="F199" s="195"/>
    </row>
    <row r="200" spans="1:6">
      <c r="A200" s="191">
        <v>6591</v>
      </c>
      <c r="B200" s="192" t="s">
        <v>5639</v>
      </c>
      <c r="C200" s="192">
        <v>64.02</v>
      </c>
      <c r="D200" s="193">
        <v>5.7299999999999997E-2</v>
      </c>
      <c r="E200" s="194">
        <v>44805</v>
      </c>
      <c r="F200" s="195"/>
    </row>
    <row r="201" spans="1:6">
      <c r="A201" s="191">
        <v>6616</v>
      </c>
      <c r="B201" s="192" t="s">
        <v>5538</v>
      </c>
      <c r="C201" s="192">
        <v>37.6</v>
      </c>
      <c r="D201" s="193">
        <v>0</v>
      </c>
      <c r="E201" s="194">
        <v>44533</v>
      </c>
      <c r="F201" s="195"/>
    </row>
    <row r="202" spans="1:6">
      <c r="A202" s="191">
        <v>6629</v>
      </c>
      <c r="B202" s="192" t="s">
        <v>5565</v>
      </c>
      <c r="C202" s="192">
        <v>59.1</v>
      </c>
      <c r="D202" s="193">
        <v>0</v>
      </c>
      <c r="E202" s="194">
        <v>44856</v>
      </c>
      <c r="F202" s="195"/>
    </row>
    <row r="203" spans="1:6">
      <c r="A203" s="191">
        <v>6655</v>
      </c>
      <c r="B203" s="192" t="s">
        <v>5552</v>
      </c>
      <c r="C203" s="192">
        <v>50.1</v>
      </c>
      <c r="D203" s="193">
        <v>0</v>
      </c>
      <c r="E203" s="194">
        <v>44931</v>
      </c>
      <c r="F203" s="195"/>
    </row>
    <row r="204" spans="1:6">
      <c r="A204" s="191">
        <v>6668</v>
      </c>
      <c r="B204" s="192" t="s">
        <v>5586</v>
      </c>
      <c r="C204" s="192">
        <v>85.8</v>
      </c>
      <c r="D204" s="193">
        <v>0</v>
      </c>
      <c r="E204" s="194">
        <v>44563</v>
      </c>
      <c r="F204" s="195"/>
    </row>
    <row r="205" spans="1:6">
      <c r="A205" s="191">
        <v>6668</v>
      </c>
      <c r="B205" s="192" t="s">
        <v>5584</v>
      </c>
      <c r="C205" s="192">
        <v>84.8</v>
      </c>
      <c r="D205" s="193">
        <v>0</v>
      </c>
      <c r="E205" s="194">
        <v>44564</v>
      </c>
      <c r="F205" s="195"/>
    </row>
    <row r="206" spans="1:6">
      <c r="A206" s="191">
        <v>6706</v>
      </c>
      <c r="B206" s="192" t="s">
        <v>5611</v>
      </c>
      <c r="C206" s="192">
        <v>168</v>
      </c>
      <c r="D206" s="193">
        <v>0</v>
      </c>
      <c r="E206" s="194">
        <v>45325</v>
      </c>
      <c r="F206" s="195"/>
    </row>
    <row r="207" spans="1:6">
      <c r="A207" s="191">
        <v>8011</v>
      </c>
      <c r="B207" s="192" t="s">
        <v>5677</v>
      </c>
      <c r="C207" s="192">
        <v>16.100000000000001</v>
      </c>
      <c r="D207" s="193">
        <v>0.53069999999999995</v>
      </c>
      <c r="E207" s="194">
        <v>44371</v>
      </c>
      <c r="F207" s="195"/>
    </row>
    <row r="208" spans="1:6">
      <c r="A208" s="191">
        <v>8027</v>
      </c>
      <c r="B208" s="192" t="s">
        <v>5695</v>
      </c>
      <c r="C208" s="192">
        <v>42.22</v>
      </c>
      <c r="D208" s="193">
        <v>0.73750000000000004</v>
      </c>
      <c r="E208" s="194">
        <v>44367</v>
      </c>
      <c r="F208" s="195"/>
    </row>
    <row r="209" spans="1:6">
      <c r="A209" s="191">
        <v>8028</v>
      </c>
      <c r="B209" s="192" t="s">
        <v>5576</v>
      </c>
      <c r="C209" s="192">
        <v>73.599999999999994</v>
      </c>
      <c r="D209" s="193">
        <v>0</v>
      </c>
      <c r="E209" s="194">
        <v>44513</v>
      </c>
      <c r="F209" s="195"/>
    </row>
    <row r="210" spans="1:6">
      <c r="A210" s="191">
        <v>8042</v>
      </c>
      <c r="B210" s="192" t="s">
        <v>5569</v>
      </c>
      <c r="C210" s="192">
        <v>65.7</v>
      </c>
      <c r="D210" s="193">
        <v>0</v>
      </c>
      <c r="E210" s="194">
        <v>44387</v>
      </c>
      <c r="F210" s="195"/>
    </row>
    <row r="211" spans="1:6">
      <c r="A211" s="191">
        <v>8044</v>
      </c>
      <c r="B211" s="192" t="s">
        <v>5598</v>
      </c>
      <c r="C211" s="192">
        <v>112</v>
      </c>
      <c r="D211" s="193">
        <v>0</v>
      </c>
      <c r="E211" s="194">
        <v>45206</v>
      </c>
      <c r="F211" s="195"/>
    </row>
    <row r="212" spans="1:6">
      <c r="A212" s="191">
        <v>8050</v>
      </c>
      <c r="B212" s="192" t="s">
        <v>5550</v>
      </c>
      <c r="C212" s="192">
        <v>48.8</v>
      </c>
      <c r="D212" s="193">
        <v>0</v>
      </c>
      <c r="E212" s="194">
        <v>44811</v>
      </c>
      <c r="F212" s="195"/>
    </row>
    <row r="213" spans="1:6">
      <c r="A213" s="191">
        <v>8066</v>
      </c>
      <c r="B213" s="192" t="s">
        <v>5585</v>
      </c>
      <c r="C213" s="192">
        <v>85</v>
      </c>
      <c r="D213" s="193">
        <v>0</v>
      </c>
      <c r="E213" s="194">
        <v>44912</v>
      </c>
      <c r="F213" s="195"/>
    </row>
    <row r="214" spans="1:6">
      <c r="A214" s="191">
        <v>8070</v>
      </c>
      <c r="B214" s="192" t="s">
        <v>5522</v>
      </c>
      <c r="C214" s="192">
        <v>23.7</v>
      </c>
      <c r="D214" s="193">
        <v>0</v>
      </c>
      <c r="E214" s="194">
        <v>45255</v>
      </c>
      <c r="F214" s="195"/>
    </row>
    <row r="215" spans="1:6">
      <c r="A215" s="191">
        <v>8076</v>
      </c>
      <c r="B215" s="192" t="s">
        <v>5648</v>
      </c>
      <c r="C215" s="192">
        <v>51</v>
      </c>
      <c r="D215" s="193">
        <v>8.8999999999999996E-2</v>
      </c>
      <c r="E215" s="194">
        <v>44367</v>
      </c>
      <c r="F215" s="195"/>
    </row>
    <row r="216" spans="1:6">
      <c r="A216" s="191">
        <v>8092</v>
      </c>
      <c r="B216" s="192" t="s">
        <v>5494</v>
      </c>
      <c r="C216" s="192">
        <v>10</v>
      </c>
      <c r="D216" s="193">
        <v>0</v>
      </c>
      <c r="E216" s="194">
        <v>44764</v>
      </c>
      <c r="F216" s="195"/>
    </row>
    <row r="217" spans="1:6">
      <c r="A217" s="191">
        <v>8104</v>
      </c>
      <c r="B217" s="192" t="s">
        <v>5635</v>
      </c>
      <c r="C217" s="192">
        <v>50.4</v>
      </c>
      <c r="D217" s="193">
        <v>3.7699999999999997E-2</v>
      </c>
      <c r="E217" s="194">
        <v>44759</v>
      </c>
      <c r="F217" s="195"/>
    </row>
    <row r="218" spans="1:6">
      <c r="A218" s="191">
        <v>8171</v>
      </c>
      <c r="B218" s="192" t="s">
        <v>5566</v>
      </c>
      <c r="C218" s="192">
        <v>59.5</v>
      </c>
      <c r="D218" s="193">
        <v>0</v>
      </c>
      <c r="E218" s="194">
        <v>45008</v>
      </c>
      <c r="F218" s="195"/>
    </row>
    <row r="219" spans="1:6">
      <c r="A219" s="191">
        <v>8349</v>
      </c>
      <c r="B219" s="192" t="s">
        <v>5712</v>
      </c>
      <c r="C219" s="192">
        <v>58.1</v>
      </c>
      <c r="D219" s="193">
        <v>0.90629999999999999</v>
      </c>
      <c r="E219" s="194">
        <v>44350</v>
      </c>
      <c r="F219" s="195"/>
    </row>
    <row r="220" spans="1:6">
      <c r="A220" s="191">
        <v>8349</v>
      </c>
      <c r="B220" s="192" t="s">
        <v>5628</v>
      </c>
      <c r="C220" s="192">
        <v>59.6</v>
      </c>
      <c r="D220" s="193">
        <v>1.06E-2</v>
      </c>
      <c r="E220" s="194">
        <v>44991</v>
      </c>
      <c r="F220" s="195"/>
    </row>
    <row r="221" spans="1:6">
      <c r="A221" s="191">
        <v>8436</v>
      </c>
      <c r="B221" s="192" t="s">
        <v>5686</v>
      </c>
      <c r="C221" s="192">
        <v>302.3</v>
      </c>
      <c r="D221" s="193">
        <v>0.63729999999999998</v>
      </c>
      <c r="E221" s="194">
        <v>44355</v>
      </c>
      <c r="F221" s="195"/>
    </row>
    <row r="222" spans="1:6">
      <c r="A222" s="191">
        <v>8462</v>
      </c>
      <c r="B222" s="192" t="s">
        <v>5608</v>
      </c>
      <c r="C222" s="192">
        <v>155.80000000000001</v>
      </c>
      <c r="D222" s="193">
        <v>0</v>
      </c>
      <c r="E222" s="194">
        <v>44932</v>
      </c>
      <c r="F222" s="195"/>
    </row>
    <row r="223" spans="1:6">
      <c r="A223" s="191">
        <v>8466</v>
      </c>
      <c r="B223" s="192" t="s">
        <v>5574</v>
      </c>
      <c r="C223" s="192">
        <v>71.400000000000006</v>
      </c>
      <c r="D223" s="193">
        <v>0</v>
      </c>
      <c r="E223" s="194">
        <v>45150</v>
      </c>
      <c r="F223" s="195"/>
    </row>
    <row r="224" spans="1:6">
      <c r="A224" s="191">
        <v>8467</v>
      </c>
      <c r="B224" s="192" t="s">
        <v>5573</v>
      </c>
      <c r="C224" s="192">
        <v>69</v>
      </c>
      <c r="D224" s="193">
        <v>0</v>
      </c>
      <c r="E224" s="194">
        <v>45145</v>
      </c>
      <c r="F224" s="195"/>
    </row>
    <row r="225" spans="1:6">
      <c r="A225" s="191">
        <v>8473</v>
      </c>
      <c r="B225" s="192" t="s">
        <v>5559</v>
      </c>
      <c r="C225" s="192">
        <v>55.8</v>
      </c>
      <c r="D225" s="193">
        <v>0</v>
      </c>
      <c r="E225" s="194">
        <v>44565</v>
      </c>
      <c r="F225" s="195"/>
    </row>
    <row r="226" spans="1:6">
      <c r="A226" s="191">
        <v>8499</v>
      </c>
      <c r="B226" s="192" t="s">
        <v>5652</v>
      </c>
      <c r="C226" s="192">
        <v>129.80000000000001</v>
      </c>
      <c r="D226" s="193">
        <v>0.1452</v>
      </c>
      <c r="E226" s="194">
        <v>44476</v>
      </c>
      <c r="F226" s="195"/>
    </row>
    <row r="227" spans="1:6">
      <c r="A227" s="191">
        <v>8927</v>
      </c>
      <c r="B227" s="192" t="s">
        <v>5509</v>
      </c>
      <c r="C227" s="192">
        <v>18.18</v>
      </c>
      <c r="D227" s="193">
        <v>0</v>
      </c>
      <c r="E227" s="194">
        <v>45283</v>
      </c>
      <c r="F227" s="195"/>
    </row>
    <row r="228" spans="1:6">
      <c r="A228" s="191">
        <v>8933</v>
      </c>
      <c r="B228" s="192" t="s">
        <v>5666</v>
      </c>
      <c r="C228" s="192">
        <v>14.3</v>
      </c>
      <c r="D228" s="193">
        <v>0.32279999999999998</v>
      </c>
      <c r="E228" s="194">
        <v>44355</v>
      </c>
      <c r="F228" s="195"/>
    </row>
    <row r="229" spans="1:6">
      <c r="A229" s="191">
        <v>8933</v>
      </c>
      <c r="B229" s="192" t="s">
        <v>5644</v>
      </c>
      <c r="C229" s="192">
        <v>13.7</v>
      </c>
      <c r="D229" s="193">
        <v>7.1300000000000002E-2</v>
      </c>
      <c r="E229" s="194">
        <v>44578</v>
      </c>
    </row>
    <row r="230" spans="1:6">
      <c r="A230" s="191">
        <v>9802</v>
      </c>
      <c r="B230" s="192" t="s">
        <v>5597</v>
      </c>
      <c r="C230" s="192">
        <v>107.8</v>
      </c>
      <c r="D230" s="193">
        <v>0</v>
      </c>
      <c r="E230" s="194">
        <v>44790</v>
      </c>
    </row>
    <row r="231" spans="1:6">
      <c r="A231" s="191">
        <v>9958</v>
      </c>
      <c r="B231" s="192" t="s">
        <v>5688</v>
      </c>
      <c r="C231" s="192">
        <v>89.91</v>
      </c>
      <c r="D231" s="193">
        <v>0.66239999999999999</v>
      </c>
      <c r="E231" s="194">
        <v>45149</v>
      </c>
    </row>
  </sheetData>
  <sortState xmlns:xlrd2="http://schemas.microsoft.com/office/spreadsheetml/2017/richdata2" ref="A2:E231">
    <sortCondition ref="A2:A231"/>
    <sortCondition ref="E2:E231"/>
  </sortState>
  <phoneticPr fontId="3" type="noConversion"/>
  <hyperlinks>
    <hyperlink ref="G6" r:id="rId1" xr:uid="{6ACA739A-BD4A-D04F-B1E6-D03CD854390D}"/>
  </hyperlinks>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13</vt:i4>
      </vt:variant>
    </vt:vector>
  </HeadingPairs>
  <TitlesOfParts>
    <vt:vector size="13" baseType="lpstr">
      <vt:lpstr>個股查詢</vt:lpstr>
      <vt:lpstr>個股盤後與即時分析</vt:lpstr>
      <vt:lpstr>盤中即時資料與預估量</vt:lpstr>
      <vt:lpstr>盤中即時資料與預估量週Ｋ</vt:lpstr>
      <vt:lpstr>盤中即時資料與預估量月Ｋ</vt:lpstr>
      <vt:lpstr>籌碼Ｋ精選</vt:lpstr>
      <vt:lpstr>預估放大係數樞紐</vt:lpstr>
      <vt:lpstr>最後回補日</vt:lpstr>
      <vt:lpstr>除權息日</vt:lpstr>
      <vt:lpstr>台股產業分類表</vt:lpstr>
      <vt:lpstr>假日表</vt:lpstr>
      <vt:lpstr>備註</vt:lpstr>
      <vt:lpstr>可轉換公司債</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dc:creator>
  <cp:lastModifiedBy>Microsoft Office User</cp:lastModifiedBy>
  <dcterms:created xsi:type="dcterms:W3CDTF">2017-03-27T08:20:43Z</dcterms:created>
  <dcterms:modified xsi:type="dcterms:W3CDTF">2021-08-25T03:35:35Z</dcterms:modified>
</cp:coreProperties>
</file>